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90" windowWidth="12870" windowHeight="12360" tabRatio="797"/>
  </bookViews>
  <sheets>
    <sheet name="Fator ILUC_final" sheetId="36" r:id="rId1"/>
    <sheet name="Fator ILUC B" sheetId="30" r:id="rId2"/>
    <sheet name="Fatores de emissao" sheetId="25" r:id="rId3"/>
    <sheet name="Resultados LUC" sheetId="38" r:id="rId4"/>
    <sheet name="Processamento" sheetId="37" r:id="rId5"/>
    <sheet name="Produtividade_temporária" sheetId="20" r:id="rId6"/>
    <sheet name="Produtividade Outras_temp" sheetId="17" r:id="rId7"/>
    <sheet name="Prod. Pecuária" sheetId="21" r:id="rId8"/>
    <sheet name="Prod. Flor_Plant" sheetId="22" r:id="rId9"/>
    <sheet name="Produtividade permanent" sheetId="29" r:id="rId10"/>
    <sheet name="Produc_temp" sheetId="8" r:id="rId11"/>
    <sheet name="Parcialmente" sheetId="3" r:id="rId12"/>
    <sheet name="Etanol Anidro" sheetId="28" r:id="rId13"/>
    <sheet name="Açucar" sheetId="27" r:id="rId14"/>
    <sheet name="Etanol hidratado" sheetId="26" r:id="rId15"/>
  </sheets>
  <externalReferences>
    <externalReference r:id="rId16"/>
    <externalReference r:id="rId17"/>
  </externalReferences>
  <definedNames>
    <definedName name="_xlnm._FilterDatabase" localSheetId="4" hidden="1">Processamento!$A$3:$GW$574</definedName>
    <definedName name="_xlnm._FilterDatabase" localSheetId="10" hidden="1">Produc_temp!$A$15:$U$15</definedName>
  </definedNames>
  <calcPr calcId="145621"/>
</workbook>
</file>

<file path=xl/calcChain.xml><?xml version="1.0" encoding="utf-8"?>
<calcChain xmlns="http://schemas.openxmlformats.org/spreadsheetml/2006/main">
  <c r="O111" i="36" l="1"/>
  <c r="N111" i="36"/>
  <c r="O93" i="36"/>
  <c r="N93" i="36"/>
  <c r="O75" i="36"/>
  <c r="N75" i="36"/>
  <c r="O57" i="36"/>
  <c r="N57" i="36"/>
  <c r="O39" i="36"/>
  <c r="N39" i="36"/>
  <c r="O22" i="36"/>
  <c r="N22" i="36"/>
  <c r="V17" i="36"/>
  <c r="AH8" i="25"/>
  <c r="P111" i="36"/>
  <c r="BA97" i="38"/>
  <c r="AZ97" i="38"/>
  <c r="AY97" i="38"/>
  <c r="AX97" i="38"/>
  <c r="AW97" i="38"/>
  <c r="AV97" i="38"/>
  <c r="AU97" i="38"/>
  <c r="AT97" i="38"/>
  <c r="AS97" i="38"/>
  <c r="AR97" i="38"/>
  <c r="AQ97" i="38"/>
  <c r="L93" i="38"/>
  <c r="AA93" i="38" s="1"/>
  <c r="K93" i="38"/>
  <c r="Z93" i="38" s="1"/>
  <c r="J93" i="38"/>
  <c r="Y93" i="38" s="1"/>
  <c r="I93" i="38"/>
  <c r="X93" i="38" s="1"/>
  <c r="H93" i="38"/>
  <c r="W93" i="38" s="1"/>
  <c r="G93" i="38"/>
  <c r="V93" i="38" s="1"/>
  <c r="F93" i="38"/>
  <c r="U93" i="38" s="1"/>
  <c r="E93" i="38"/>
  <c r="T93" i="38" s="1"/>
  <c r="D93" i="38"/>
  <c r="S93" i="38" s="1"/>
  <c r="C93" i="38"/>
  <c r="R93" i="38" s="1"/>
  <c r="B93" i="38"/>
  <c r="Q93" i="38" s="1"/>
  <c r="AB93" i="38" s="1"/>
  <c r="L92" i="38"/>
  <c r="AA92" i="38"/>
  <c r="K92" i="38"/>
  <c r="Z92" i="38"/>
  <c r="J92" i="38"/>
  <c r="Y92" i="38"/>
  <c r="I92" i="38"/>
  <c r="X92" i="38"/>
  <c r="H92" i="38"/>
  <c r="W92" i="38"/>
  <c r="G92" i="38"/>
  <c r="V92" i="38"/>
  <c r="F92" i="38"/>
  <c r="U92" i="38"/>
  <c r="E92" i="38"/>
  <c r="T92" i="38"/>
  <c r="D92" i="38"/>
  <c r="S92" i="38"/>
  <c r="C92" i="38"/>
  <c r="R92" i="38"/>
  <c r="B92" i="38"/>
  <c r="Q92" i="38"/>
  <c r="L91" i="38"/>
  <c r="AA91" i="38"/>
  <c r="K91" i="38"/>
  <c r="Z91" i="38"/>
  <c r="J91" i="38"/>
  <c r="Y91" i="38"/>
  <c r="I91" i="38"/>
  <c r="X91" i="38"/>
  <c r="H91" i="38"/>
  <c r="W91" i="38"/>
  <c r="G91" i="38"/>
  <c r="V91" i="38"/>
  <c r="F91" i="38"/>
  <c r="U91" i="38"/>
  <c r="E91" i="38"/>
  <c r="T91" i="38"/>
  <c r="D91" i="38"/>
  <c r="S91" i="38"/>
  <c r="C91" i="38"/>
  <c r="R91" i="38"/>
  <c r="B91" i="38"/>
  <c r="Q91" i="38"/>
  <c r="AB91" i="38" s="1"/>
  <c r="L90" i="38"/>
  <c r="AA90" i="38" s="1"/>
  <c r="K90" i="38"/>
  <c r="Z90" i="38" s="1"/>
  <c r="J90" i="38"/>
  <c r="Y90" i="38" s="1"/>
  <c r="I90" i="38"/>
  <c r="X90" i="38" s="1"/>
  <c r="H90" i="38"/>
  <c r="W90" i="38" s="1"/>
  <c r="G90" i="38"/>
  <c r="V90" i="38" s="1"/>
  <c r="F90" i="38"/>
  <c r="U90" i="38" s="1"/>
  <c r="E90" i="38"/>
  <c r="T90" i="38" s="1"/>
  <c r="D90" i="38"/>
  <c r="S90" i="38" s="1"/>
  <c r="C90" i="38"/>
  <c r="R90" i="38" s="1"/>
  <c r="B90" i="38"/>
  <c r="Q90" i="38" s="1"/>
  <c r="L89" i="38"/>
  <c r="AA89" i="38" s="1"/>
  <c r="K89" i="38"/>
  <c r="Z89" i="38" s="1"/>
  <c r="J89" i="38"/>
  <c r="Y89" i="38" s="1"/>
  <c r="I89" i="38"/>
  <c r="X89" i="38" s="1"/>
  <c r="H89" i="38"/>
  <c r="W89" i="38" s="1"/>
  <c r="G89" i="38"/>
  <c r="V89" i="38" s="1"/>
  <c r="F89" i="38"/>
  <c r="U89" i="38" s="1"/>
  <c r="E89" i="38"/>
  <c r="T89" i="38" s="1"/>
  <c r="D89" i="38"/>
  <c r="S89" i="38" s="1"/>
  <c r="C89" i="38"/>
  <c r="R89" i="38" s="1"/>
  <c r="B89" i="38"/>
  <c r="Q89" i="38" s="1"/>
  <c r="AB89" i="38" s="1"/>
  <c r="L88" i="38"/>
  <c r="AA88" i="38"/>
  <c r="K88" i="38"/>
  <c r="Z88" i="38"/>
  <c r="J88" i="38"/>
  <c r="Y88" i="38"/>
  <c r="I88" i="38"/>
  <c r="X88" i="38"/>
  <c r="H88" i="38"/>
  <c r="W88" i="38"/>
  <c r="G88" i="38"/>
  <c r="V88" i="38"/>
  <c r="F88" i="38"/>
  <c r="U88" i="38"/>
  <c r="E88" i="38"/>
  <c r="T88" i="38"/>
  <c r="D88" i="38"/>
  <c r="S88" i="38"/>
  <c r="C88" i="38"/>
  <c r="R88" i="38"/>
  <c r="B88" i="38"/>
  <c r="Q88" i="38"/>
  <c r="BA87" i="38"/>
  <c r="AZ87" i="38"/>
  <c r="AY87" i="38"/>
  <c r="AX87" i="38"/>
  <c r="AW87" i="38"/>
  <c r="AV87" i="38"/>
  <c r="AU87" i="38"/>
  <c r="AT87" i="38"/>
  <c r="AS87" i="38"/>
  <c r="AR87" i="38"/>
  <c r="AQ87" i="38"/>
  <c r="L87" i="38"/>
  <c r="AA87" i="38" s="1"/>
  <c r="K87" i="38"/>
  <c r="Z87" i="38" s="1"/>
  <c r="J87" i="38"/>
  <c r="Y87" i="38" s="1"/>
  <c r="I87" i="38"/>
  <c r="X87" i="38" s="1"/>
  <c r="H87" i="38"/>
  <c r="W87" i="38" s="1"/>
  <c r="G87" i="38"/>
  <c r="V87" i="38" s="1"/>
  <c r="F87" i="38"/>
  <c r="U87" i="38" s="1"/>
  <c r="E87" i="38"/>
  <c r="T87" i="38" s="1"/>
  <c r="D87" i="38"/>
  <c r="S87" i="38" s="1"/>
  <c r="C87" i="38"/>
  <c r="R87" i="38" s="1"/>
  <c r="B87" i="38"/>
  <c r="Q87" i="38" s="1"/>
  <c r="L86" i="38"/>
  <c r="AA86" i="38" s="1"/>
  <c r="K86" i="38"/>
  <c r="Z86" i="38" s="1"/>
  <c r="J86" i="38"/>
  <c r="Y86" i="38" s="1"/>
  <c r="I86" i="38"/>
  <c r="X86" i="38" s="1"/>
  <c r="H86" i="38"/>
  <c r="W86" i="38" s="1"/>
  <c r="G86" i="38"/>
  <c r="V86" i="38" s="1"/>
  <c r="F86" i="38"/>
  <c r="U86" i="38" s="1"/>
  <c r="E86" i="38"/>
  <c r="T86" i="38" s="1"/>
  <c r="D86" i="38"/>
  <c r="S86" i="38" s="1"/>
  <c r="C86" i="38"/>
  <c r="R86" i="38" s="1"/>
  <c r="B86" i="38"/>
  <c r="Q86" i="38" s="1"/>
  <c r="L85" i="38"/>
  <c r="AA85" i="38"/>
  <c r="K85" i="38"/>
  <c r="Z85" i="38"/>
  <c r="J85" i="38"/>
  <c r="Y85" i="38"/>
  <c r="I85" i="38"/>
  <c r="X85" i="38"/>
  <c r="H85" i="38"/>
  <c r="W85" i="38"/>
  <c r="G85" i="38"/>
  <c r="V85" i="38"/>
  <c r="F85" i="38"/>
  <c r="U85" i="38"/>
  <c r="E85" i="38"/>
  <c r="T85" i="38"/>
  <c r="D85" i="38"/>
  <c r="S85" i="38"/>
  <c r="C85" i="38"/>
  <c r="R85" i="38"/>
  <c r="B85" i="38"/>
  <c r="Q85" i="38"/>
  <c r="L84" i="38"/>
  <c r="L94" i="38"/>
  <c r="M94" i="38" s="1"/>
  <c r="K84" i="38"/>
  <c r="Z84" i="38" s="1"/>
  <c r="J84" i="38"/>
  <c r="Y84" i="38" s="1"/>
  <c r="I84" i="38"/>
  <c r="X84" i="38" s="1"/>
  <c r="H84" i="38"/>
  <c r="W84" i="38" s="1"/>
  <c r="G84" i="38"/>
  <c r="V84" i="38" s="1"/>
  <c r="F84" i="38"/>
  <c r="U84" i="38" s="1"/>
  <c r="E84" i="38"/>
  <c r="T84" i="38" s="1"/>
  <c r="D84" i="38"/>
  <c r="S84" i="38" s="1"/>
  <c r="C84" i="38"/>
  <c r="R84" i="38" s="1"/>
  <c r="B84" i="38"/>
  <c r="Q84" i="38" s="1"/>
  <c r="BA78" i="38"/>
  <c r="AZ78" i="38"/>
  <c r="AY78" i="38"/>
  <c r="AX78" i="38"/>
  <c r="AW78" i="38"/>
  <c r="AV78" i="38"/>
  <c r="AU78" i="38"/>
  <c r="AT78" i="38"/>
  <c r="AS78" i="38"/>
  <c r="AR78" i="38"/>
  <c r="AQ78" i="38"/>
  <c r="L76" i="38"/>
  <c r="AA76" i="38"/>
  <c r="K76" i="38"/>
  <c r="Z76" i="38"/>
  <c r="J76" i="38"/>
  <c r="Y76" i="38"/>
  <c r="I76" i="38"/>
  <c r="X76" i="38"/>
  <c r="H76" i="38"/>
  <c r="W76" i="38"/>
  <c r="G76" i="38"/>
  <c r="V76" i="38"/>
  <c r="F76" i="38"/>
  <c r="U76" i="38"/>
  <c r="E76" i="38"/>
  <c r="T76" i="38"/>
  <c r="D76" i="38"/>
  <c r="S76" i="38"/>
  <c r="C76" i="38"/>
  <c r="R76" i="38"/>
  <c r="B76" i="38"/>
  <c r="Q76" i="38"/>
  <c r="AB76" i="38" s="1"/>
  <c r="L75" i="38"/>
  <c r="AA75" i="38" s="1"/>
  <c r="K75" i="38"/>
  <c r="Z75" i="38" s="1"/>
  <c r="J75" i="38"/>
  <c r="Y75" i="38" s="1"/>
  <c r="I75" i="38"/>
  <c r="X75" i="38" s="1"/>
  <c r="H75" i="38"/>
  <c r="W75" i="38" s="1"/>
  <c r="G75" i="38"/>
  <c r="V75" i="38" s="1"/>
  <c r="F75" i="38"/>
  <c r="U75" i="38" s="1"/>
  <c r="E75" i="38"/>
  <c r="T75" i="38" s="1"/>
  <c r="D75" i="38"/>
  <c r="S75" i="38" s="1"/>
  <c r="C75" i="38"/>
  <c r="R75" i="38" s="1"/>
  <c r="B75" i="38"/>
  <c r="Q75" i="38" s="1"/>
  <c r="L74" i="38"/>
  <c r="AA74" i="38" s="1"/>
  <c r="K74" i="38"/>
  <c r="Z74" i="38" s="1"/>
  <c r="J74" i="38"/>
  <c r="Y74" i="38" s="1"/>
  <c r="I74" i="38"/>
  <c r="X74" i="38" s="1"/>
  <c r="H74" i="38"/>
  <c r="W74" i="38" s="1"/>
  <c r="G74" i="38"/>
  <c r="V74" i="38" s="1"/>
  <c r="F74" i="38"/>
  <c r="U74" i="38" s="1"/>
  <c r="E74" i="38"/>
  <c r="T74" i="38" s="1"/>
  <c r="D74" i="38"/>
  <c r="S74" i="38" s="1"/>
  <c r="C74" i="38"/>
  <c r="R74" i="38" s="1"/>
  <c r="B74" i="38"/>
  <c r="Q74" i="38" s="1"/>
  <c r="AB74" i="38" s="1"/>
  <c r="L73" i="38"/>
  <c r="AA73" i="38"/>
  <c r="K73" i="38"/>
  <c r="Z73" i="38"/>
  <c r="J73" i="38"/>
  <c r="Y73" i="38"/>
  <c r="I73" i="38"/>
  <c r="X73" i="38"/>
  <c r="H73" i="38"/>
  <c r="W73" i="38"/>
  <c r="G73" i="38"/>
  <c r="V73" i="38"/>
  <c r="F73" i="38"/>
  <c r="U73" i="38"/>
  <c r="E73" i="38"/>
  <c r="T73" i="38"/>
  <c r="D73" i="38"/>
  <c r="S73" i="38"/>
  <c r="C73" i="38"/>
  <c r="R73" i="38"/>
  <c r="B73" i="38"/>
  <c r="Q73" i="38"/>
  <c r="L72" i="38"/>
  <c r="AA72" i="38"/>
  <c r="K72" i="38"/>
  <c r="Z72" i="38"/>
  <c r="J72" i="38"/>
  <c r="Y72" i="38"/>
  <c r="I72" i="38"/>
  <c r="X72" i="38"/>
  <c r="H72" i="38"/>
  <c r="W72" i="38"/>
  <c r="G72" i="38"/>
  <c r="V72" i="38"/>
  <c r="F72" i="38"/>
  <c r="U72" i="38"/>
  <c r="E72" i="38"/>
  <c r="T72" i="38"/>
  <c r="D72" i="38"/>
  <c r="S72" i="38"/>
  <c r="C72" i="38"/>
  <c r="R72" i="38"/>
  <c r="B72" i="38"/>
  <c r="Q72" i="38"/>
  <c r="AB72" i="38" s="1"/>
  <c r="L71" i="38"/>
  <c r="AA71" i="38" s="1"/>
  <c r="K71" i="38"/>
  <c r="Z71" i="38" s="1"/>
  <c r="J71" i="38"/>
  <c r="Y71" i="38" s="1"/>
  <c r="I71" i="38"/>
  <c r="X71" i="38" s="1"/>
  <c r="H71" i="38"/>
  <c r="W71" i="38" s="1"/>
  <c r="G71" i="38"/>
  <c r="V71" i="38" s="1"/>
  <c r="F71" i="38"/>
  <c r="U71" i="38" s="1"/>
  <c r="E71" i="38"/>
  <c r="T71" i="38" s="1"/>
  <c r="D71" i="38"/>
  <c r="S71" i="38" s="1"/>
  <c r="C71" i="38"/>
  <c r="R71" i="38" s="1"/>
  <c r="B71" i="38"/>
  <c r="Q71" i="38" s="1"/>
  <c r="L70" i="38"/>
  <c r="AA70" i="38" s="1"/>
  <c r="K70" i="38"/>
  <c r="Z70" i="38" s="1"/>
  <c r="J70" i="38"/>
  <c r="Y70" i="38" s="1"/>
  <c r="I70" i="38"/>
  <c r="X70" i="38" s="1"/>
  <c r="H70" i="38"/>
  <c r="W70" i="38" s="1"/>
  <c r="G70" i="38"/>
  <c r="V70" i="38" s="1"/>
  <c r="F70" i="38"/>
  <c r="U70" i="38" s="1"/>
  <c r="E70" i="38"/>
  <c r="T70" i="38" s="1"/>
  <c r="D70" i="38"/>
  <c r="S70" i="38" s="1"/>
  <c r="C70" i="38"/>
  <c r="R70" i="38" s="1"/>
  <c r="B70" i="38"/>
  <c r="Q70" i="38" s="1"/>
  <c r="AB70" i="38" s="1"/>
  <c r="L69" i="38"/>
  <c r="AA69" i="38"/>
  <c r="K69" i="38"/>
  <c r="Z69" i="38"/>
  <c r="J69" i="38"/>
  <c r="Y69" i="38"/>
  <c r="I69" i="38"/>
  <c r="X69" i="38"/>
  <c r="H69" i="38"/>
  <c r="W69" i="38"/>
  <c r="G69" i="38"/>
  <c r="V69" i="38"/>
  <c r="F69" i="38"/>
  <c r="U69" i="38"/>
  <c r="E69" i="38"/>
  <c r="T69" i="38"/>
  <c r="D69" i="38"/>
  <c r="S69" i="38"/>
  <c r="C69" i="38"/>
  <c r="R69" i="38"/>
  <c r="B69" i="38"/>
  <c r="Q69" i="38"/>
  <c r="BA68" i="38"/>
  <c r="AZ68" i="38"/>
  <c r="AY68" i="38"/>
  <c r="AX68" i="38"/>
  <c r="AW68" i="38"/>
  <c r="AV68" i="38"/>
  <c r="AU68" i="38"/>
  <c r="AT68" i="38"/>
  <c r="AS68" i="38"/>
  <c r="AR68" i="38"/>
  <c r="AQ68" i="38"/>
  <c r="L68" i="38"/>
  <c r="AA68" i="38" s="1"/>
  <c r="K68" i="38"/>
  <c r="Z68" i="38" s="1"/>
  <c r="J68" i="38"/>
  <c r="Y68" i="38" s="1"/>
  <c r="I68" i="38"/>
  <c r="X68" i="38" s="1"/>
  <c r="H68" i="38"/>
  <c r="W68" i="38" s="1"/>
  <c r="G68" i="38"/>
  <c r="V68" i="38" s="1"/>
  <c r="F68" i="38"/>
  <c r="U68" i="38" s="1"/>
  <c r="E68" i="38"/>
  <c r="T68" i="38" s="1"/>
  <c r="D68" i="38"/>
  <c r="S68" i="38" s="1"/>
  <c r="C68" i="38"/>
  <c r="R68" i="38" s="1"/>
  <c r="B68" i="38"/>
  <c r="Q68" i="38" s="1"/>
  <c r="L67" i="38"/>
  <c r="L77" i="38" s="1"/>
  <c r="M77" i="38" s="1"/>
  <c r="K67" i="38"/>
  <c r="J67" i="38"/>
  <c r="Y67" i="38" s="1"/>
  <c r="I67" i="38"/>
  <c r="H67" i="38"/>
  <c r="G67" i="38"/>
  <c r="F67" i="38"/>
  <c r="U67" i="38" s="1"/>
  <c r="E67" i="38"/>
  <c r="D67" i="38"/>
  <c r="C67" i="38"/>
  <c r="B67" i="38"/>
  <c r="W67" i="38" s="1"/>
  <c r="L60" i="38"/>
  <c r="AA60" i="38" s="1"/>
  <c r="K60" i="38"/>
  <c r="Z60" i="38" s="1"/>
  <c r="J60" i="38"/>
  <c r="Y60" i="38" s="1"/>
  <c r="I60" i="38"/>
  <c r="X60" i="38" s="1"/>
  <c r="H60" i="38"/>
  <c r="W60" i="38" s="1"/>
  <c r="G60" i="38"/>
  <c r="V60" i="38" s="1"/>
  <c r="F60" i="38"/>
  <c r="U60" i="38" s="1"/>
  <c r="E60" i="38"/>
  <c r="T60" i="38" s="1"/>
  <c r="D60" i="38"/>
  <c r="S60" i="38" s="1"/>
  <c r="C60" i="38"/>
  <c r="R60" i="38" s="1"/>
  <c r="B60" i="38"/>
  <c r="Q60" i="38" s="1"/>
  <c r="BA59" i="38"/>
  <c r="AZ59" i="38"/>
  <c r="AY59" i="38"/>
  <c r="AX59" i="38"/>
  <c r="AW59" i="38"/>
  <c r="AV59" i="38"/>
  <c r="AU59" i="38"/>
  <c r="AT59" i="38"/>
  <c r="AS59" i="38"/>
  <c r="AR59" i="38"/>
  <c r="AQ59" i="38"/>
  <c r="L59" i="38"/>
  <c r="K59" i="38"/>
  <c r="J59" i="38"/>
  <c r="Y59" i="38" s="1"/>
  <c r="I59" i="38"/>
  <c r="H59" i="38"/>
  <c r="G59" i="38"/>
  <c r="F59" i="38"/>
  <c r="E59" i="38"/>
  <c r="D59" i="38"/>
  <c r="S59" i="38"/>
  <c r="C59" i="38"/>
  <c r="B59" i="38"/>
  <c r="Q59" i="38" s="1"/>
  <c r="L58" i="38"/>
  <c r="K58" i="38"/>
  <c r="J58" i="38"/>
  <c r="I58" i="38"/>
  <c r="X58" i="38" s="1"/>
  <c r="H58" i="38"/>
  <c r="G58" i="38"/>
  <c r="V58" i="38"/>
  <c r="F58" i="38"/>
  <c r="E58" i="38"/>
  <c r="T58" i="38" s="1"/>
  <c r="D58" i="38"/>
  <c r="C58" i="38"/>
  <c r="R58" i="38"/>
  <c r="B58" i="38"/>
  <c r="L57" i="38"/>
  <c r="K57" i="38"/>
  <c r="J57" i="38"/>
  <c r="I57" i="38"/>
  <c r="H57" i="38"/>
  <c r="W57" i="38" s="1"/>
  <c r="G57" i="38"/>
  <c r="F57" i="38"/>
  <c r="E57" i="38"/>
  <c r="D57" i="38"/>
  <c r="C57" i="38"/>
  <c r="B57" i="38"/>
  <c r="Q57" i="38"/>
  <c r="L56" i="38"/>
  <c r="K56" i="38"/>
  <c r="Z56" i="38" s="1"/>
  <c r="J56" i="38"/>
  <c r="I56" i="38"/>
  <c r="H56" i="38"/>
  <c r="G56" i="38"/>
  <c r="V56" i="38" s="1"/>
  <c r="F56" i="38"/>
  <c r="E56" i="38"/>
  <c r="T56" i="38"/>
  <c r="D56" i="38"/>
  <c r="C56" i="38"/>
  <c r="R56" i="38" s="1"/>
  <c r="B56" i="38"/>
  <c r="L55" i="38"/>
  <c r="K55" i="38"/>
  <c r="J55" i="38"/>
  <c r="I55" i="38"/>
  <c r="H55" i="38"/>
  <c r="G55" i="38"/>
  <c r="F55" i="38"/>
  <c r="U55" i="38" s="1"/>
  <c r="E55" i="38"/>
  <c r="D55" i="38"/>
  <c r="C55" i="38"/>
  <c r="B55" i="38"/>
  <c r="L54" i="38"/>
  <c r="K54" i="38"/>
  <c r="Z54" i="38"/>
  <c r="J54" i="38"/>
  <c r="I54" i="38"/>
  <c r="X54" i="38" s="1"/>
  <c r="H54" i="38"/>
  <c r="G54" i="38"/>
  <c r="F54" i="38"/>
  <c r="E54" i="38"/>
  <c r="T54" i="38" s="1"/>
  <c r="D54" i="38"/>
  <c r="C54" i="38"/>
  <c r="R54" i="38"/>
  <c r="B54" i="38"/>
  <c r="L53" i="38"/>
  <c r="K53" i="38"/>
  <c r="J53" i="38"/>
  <c r="I53" i="38"/>
  <c r="H53" i="38"/>
  <c r="G53" i="38"/>
  <c r="F53" i="38"/>
  <c r="E53" i="38"/>
  <c r="D53" i="38"/>
  <c r="S53" i="38" s="1"/>
  <c r="C53" i="38"/>
  <c r="B53" i="38"/>
  <c r="L52" i="38"/>
  <c r="K52" i="38"/>
  <c r="J52" i="38"/>
  <c r="I52" i="38"/>
  <c r="X52" i="38"/>
  <c r="H52" i="38"/>
  <c r="G52" i="38"/>
  <c r="V52" i="38" s="1"/>
  <c r="F52" i="38"/>
  <c r="E52" i="38"/>
  <c r="D52" i="38"/>
  <c r="C52" i="38"/>
  <c r="R52" i="38" s="1"/>
  <c r="B52" i="38"/>
  <c r="L51" i="38"/>
  <c r="L61" i="38"/>
  <c r="M61" i="38" s="1"/>
  <c r="K51" i="38"/>
  <c r="J51" i="38"/>
  <c r="I51" i="38"/>
  <c r="H51" i="38"/>
  <c r="G51" i="38"/>
  <c r="F51" i="38"/>
  <c r="E51" i="38"/>
  <c r="D51" i="38"/>
  <c r="C51" i="38"/>
  <c r="B51" i="38"/>
  <c r="Y51" i="38" s="1"/>
  <c r="BA49" i="38"/>
  <c r="AZ49" i="38"/>
  <c r="AY49" i="38"/>
  <c r="AX49" i="38"/>
  <c r="AW49" i="38"/>
  <c r="AV49" i="38"/>
  <c r="AU49" i="38"/>
  <c r="AT49" i="38"/>
  <c r="AS49" i="38"/>
  <c r="AR49" i="38"/>
  <c r="AQ49" i="38"/>
  <c r="L43" i="38"/>
  <c r="AA43" i="38" s="1"/>
  <c r="K43" i="38"/>
  <c r="Z43" i="38" s="1"/>
  <c r="J43" i="38"/>
  <c r="Y43" i="38"/>
  <c r="I43" i="38"/>
  <c r="H43" i="38"/>
  <c r="W43" i="38" s="1"/>
  <c r="G43" i="38"/>
  <c r="V43" i="38" s="1"/>
  <c r="F43" i="38"/>
  <c r="U43" i="38"/>
  <c r="E43" i="38"/>
  <c r="D43" i="38"/>
  <c r="S43" i="38" s="1"/>
  <c r="C43" i="38"/>
  <c r="R43" i="38" s="1"/>
  <c r="B43" i="38"/>
  <c r="Q43" i="38"/>
  <c r="L42" i="38"/>
  <c r="AA42" i="38" s="1"/>
  <c r="K42" i="38"/>
  <c r="Z42" i="38"/>
  <c r="J42" i="38"/>
  <c r="Y42" i="38" s="1"/>
  <c r="I42" i="38"/>
  <c r="X42" i="38" s="1"/>
  <c r="H42" i="38"/>
  <c r="W42" i="38" s="1"/>
  <c r="G42" i="38"/>
  <c r="V42" i="38"/>
  <c r="F42" i="38"/>
  <c r="U42" i="38" s="1"/>
  <c r="E42" i="38"/>
  <c r="T42" i="38" s="1"/>
  <c r="D42" i="38"/>
  <c r="S42" i="38" s="1"/>
  <c r="C42" i="38"/>
  <c r="R42" i="38"/>
  <c r="B42" i="38"/>
  <c r="Q42" i="38" s="1"/>
  <c r="L41" i="38"/>
  <c r="K41" i="38"/>
  <c r="J41" i="38"/>
  <c r="Y41" i="38" s="1"/>
  <c r="I41" i="38"/>
  <c r="X41" i="38" s="1"/>
  <c r="H41" i="38"/>
  <c r="W41" i="38"/>
  <c r="G41" i="38"/>
  <c r="F41" i="38"/>
  <c r="U41" i="38" s="1"/>
  <c r="E41" i="38"/>
  <c r="T41" i="38" s="1"/>
  <c r="D41" i="38"/>
  <c r="S41" i="38"/>
  <c r="C41" i="38"/>
  <c r="B41" i="38"/>
  <c r="L40" i="38"/>
  <c r="AA40" i="38" s="1"/>
  <c r="K40" i="38"/>
  <c r="J40" i="38"/>
  <c r="I40" i="38"/>
  <c r="X40" i="38" s="1"/>
  <c r="H40" i="38"/>
  <c r="W40" i="38" s="1"/>
  <c r="G40" i="38"/>
  <c r="V40" i="38"/>
  <c r="F40" i="38"/>
  <c r="E40" i="38"/>
  <c r="T40" i="38" s="1"/>
  <c r="D40" i="38"/>
  <c r="S40" i="38" s="1"/>
  <c r="C40" i="38"/>
  <c r="R40" i="38"/>
  <c r="B40" i="38"/>
  <c r="BA39" i="38"/>
  <c r="AZ39" i="38"/>
  <c r="AY39" i="38"/>
  <c r="AX39" i="38"/>
  <c r="AW39" i="38"/>
  <c r="AV39" i="38"/>
  <c r="AU39" i="38"/>
  <c r="AT39" i="38"/>
  <c r="AS39" i="38"/>
  <c r="AR39" i="38"/>
  <c r="AQ39" i="38"/>
  <c r="L39" i="38"/>
  <c r="K39" i="38"/>
  <c r="J39" i="38"/>
  <c r="I39" i="38"/>
  <c r="H39" i="38"/>
  <c r="G39" i="38"/>
  <c r="V39" i="38" s="1"/>
  <c r="F39" i="38"/>
  <c r="E39" i="38"/>
  <c r="T39" i="38"/>
  <c r="D39" i="38"/>
  <c r="C39" i="38"/>
  <c r="R39" i="38" s="1"/>
  <c r="B39" i="38"/>
  <c r="L38" i="38"/>
  <c r="K38" i="38"/>
  <c r="Z38" i="38" s="1"/>
  <c r="J38" i="38"/>
  <c r="I38" i="38"/>
  <c r="H38" i="38"/>
  <c r="G38" i="38"/>
  <c r="V38" i="38" s="1"/>
  <c r="F38" i="38"/>
  <c r="U38" i="38" s="1"/>
  <c r="E38" i="38"/>
  <c r="T38" i="38" s="1"/>
  <c r="D38" i="38"/>
  <c r="S38" i="38" s="1"/>
  <c r="C38" i="38"/>
  <c r="R38" i="38" s="1"/>
  <c r="B38" i="38"/>
  <c r="L37" i="38"/>
  <c r="AA37" i="38" s="1"/>
  <c r="K37" i="38"/>
  <c r="Z37" i="38" s="1"/>
  <c r="J37" i="38"/>
  <c r="Y37" i="38"/>
  <c r="I37" i="38"/>
  <c r="X37" i="38" s="1"/>
  <c r="H37" i="38"/>
  <c r="W37" i="38" s="1"/>
  <c r="G37" i="38"/>
  <c r="V37" i="38" s="1"/>
  <c r="F37" i="38"/>
  <c r="U37" i="38"/>
  <c r="E37" i="38"/>
  <c r="T37" i="38" s="1"/>
  <c r="D37" i="38"/>
  <c r="S37" i="38" s="1"/>
  <c r="C37" i="38"/>
  <c r="R37" i="38" s="1"/>
  <c r="B37" i="38"/>
  <c r="Q37" i="38"/>
  <c r="AB37" i="38" s="1"/>
  <c r="L36" i="38"/>
  <c r="AA36" i="38" s="1"/>
  <c r="K36" i="38"/>
  <c r="J36" i="38"/>
  <c r="Y36" i="38" s="1"/>
  <c r="I36" i="38"/>
  <c r="X36" i="38" s="1"/>
  <c r="H36" i="38"/>
  <c r="W36" i="38" s="1"/>
  <c r="G36" i="38"/>
  <c r="F36" i="38"/>
  <c r="U36" i="38" s="1"/>
  <c r="E36" i="38"/>
  <c r="T36" i="38" s="1"/>
  <c r="D36" i="38"/>
  <c r="S36" i="38" s="1"/>
  <c r="C36" i="38"/>
  <c r="B36" i="38"/>
  <c r="Q36" i="38" s="1"/>
  <c r="L35" i="38"/>
  <c r="AA35" i="38" s="1"/>
  <c r="K35" i="38"/>
  <c r="Z35" i="38" s="1"/>
  <c r="J35" i="38"/>
  <c r="I35" i="38"/>
  <c r="X35" i="38" s="1"/>
  <c r="H35" i="38"/>
  <c r="W35" i="38" s="1"/>
  <c r="G35" i="38"/>
  <c r="V35" i="38" s="1"/>
  <c r="F35" i="38"/>
  <c r="E35" i="38"/>
  <c r="T35" i="38" s="1"/>
  <c r="D35" i="38"/>
  <c r="S35" i="38" s="1"/>
  <c r="C35" i="38"/>
  <c r="R35" i="38" s="1"/>
  <c r="B35" i="38"/>
  <c r="Q35" i="38"/>
  <c r="L34" i="38"/>
  <c r="AA34" i="38" s="1"/>
  <c r="K34" i="38"/>
  <c r="Z34" i="38"/>
  <c r="J34" i="38"/>
  <c r="I34" i="38"/>
  <c r="X34" i="38" s="1"/>
  <c r="H34" i="38"/>
  <c r="G34" i="38"/>
  <c r="F34" i="38"/>
  <c r="U34" i="38" s="1"/>
  <c r="E34" i="38"/>
  <c r="D34" i="38"/>
  <c r="S34" i="38" s="1"/>
  <c r="C34" i="38"/>
  <c r="M34" i="38"/>
  <c r="O34" i="38" s="1"/>
  <c r="B34" i="38"/>
  <c r="Q34" i="38" s="1"/>
  <c r="BA30" i="38"/>
  <c r="AZ30" i="38"/>
  <c r="AY30" i="38"/>
  <c r="AX30" i="38"/>
  <c r="AW30" i="38"/>
  <c r="AV30" i="38"/>
  <c r="AU30" i="38"/>
  <c r="AT30" i="38"/>
  <c r="AS30" i="38"/>
  <c r="AR30" i="38"/>
  <c r="AQ30" i="38"/>
  <c r="L28" i="38"/>
  <c r="K28" i="38"/>
  <c r="AA28" i="38"/>
  <c r="J28" i="38"/>
  <c r="I28" i="38"/>
  <c r="X28" i="38" s="1"/>
  <c r="H28" i="38"/>
  <c r="G28" i="38"/>
  <c r="V28" i="38"/>
  <c r="F28" i="38"/>
  <c r="E28" i="38"/>
  <c r="T28" i="38" s="1"/>
  <c r="D28" i="38"/>
  <c r="C28" i="38"/>
  <c r="B28" i="38"/>
  <c r="M28" i="38" s="1"/>
  <c r="O28" i="38" s="1"/>
  <c r="L27" i="38"/>
  <c r="K27" i="38"/>
  <c r="J27" i="38"/>
  <c r="Z27" i="38" s="1"/>
  <c r="I27" i="38"/>
  <c r="H27" i="38"/>
  <c r="G27" i="38"/>
  <c r="F27" i="38"/>
  <c r="E27" i="38"/>
  <c r="D27" i="38"/>
  <c r="S27" i="38"/>
  <c r="C27" i="38"/>
  <c r="B27" i="38"/>
  <c r="Q27" i="38" s="1"/>
  <c r="L26" i="38"/>
  <c r="K26" i="38"/>
  <c r="J26" i="38"/>
  <c r="I26" i="38"/>
  <c r="Z26" i="38" s="1"/>
  <c r="H26" i="38"/>
  <c r="G26" i="38"/>
  <c r="V26" i="38"/>
  <c r="F26" i="38"/>
  <c r="E26" i="38"/>
  <c r="T26" i="38" s="1"/>
  <c r="D26" i="38"/>
  <c r="C26" i="38"/>
  <c r="B26" i="38"/>
  <c r="M26" i="38" s="1"/>
  <c r="O26" i="38" s="1"/>
  <c r="L25" i="38"/>
  <c r="AA25" i="38"/>
  <c r="K25" i="38"/>
  <c r="J25" i="38"/>
  <c r="Y25" i="38" s="1"/>
  <c r="I25" i="38"/>
  <c r="H25" i="38"/>
  <c r="Z25" i="38"/>
  <c r="G25" i="38"/>
  <c r="F25" i="38"/>
  <c r="U25" i="38" s="1"/>
  <c r="E25" i="38"/>
  <c r="D25" i="38"/>
  <c r="S25" i="38"/>
  <c r="C25" i="38"/>
  <c r="B25" i="38"/>
  <c r="Q25" i="38" s="1"/>
  <c r="L24" i="38"/>
  <c r="K24" i="38"/>
  <c r="Z24" i="38"/>
  <c r="J24" i="38"/>
  <c r="I24" i="38"/>
  <c r="X24" i="38" s="1"/>
  <c r="H24" i="38"/>
  <c r="G24" i="38"/>
  <c r="AA24" i="38"/>
  <c r="F24" i="38"/>
  <c r="E24" i="38"/>
  <c r="T24" i="38" s="1"/>
  <c r="D24" i="38"/>
  <c r="C24" i="38"/>
  <c r="B24" i="38"/>
  <c r="M24" i="38" s="1"/>
  <c r="O24" i="38" s="1"/>
  <c r="L23" i="38"/>
  <c r="K23" i="38"/>
  <c r="J23" i="38"/>
  <c r="Y23" i="38" s="1"/>
  <c r="I23" i="38"/>
  <c r="H23" i="38"/>
  <c r="G23" i="38"/>
  <c r="F23" i="38"/>
  <c r="AA23" i="38" s="1"/>
  <c r="E23" i="38"/>
  <c r="D23" i="38"/>
  <c r="S23" i="38"/>
  <c r="C23" i="38"/>
  <c r="B23" i="38"/>
  <c r="Q23" i="38" s="1"/>
  <c r="L22" i="38"/>
  <c r="AA22" i="38" s="1"/>
  <c r="K22" i="38"/>
  <c r="J22" i="38"/>
  <c r="I22" i="38"/>
  <c r="X22" i="38" s="1"/>
  <c r="H22" i="38"/>
  <c r="G22" i="38"/>
  <c r="F22" i="38"/>
  <c r="E22" i="38"/>
  <c r="Z22" i="38" s="1"/>
  <c r="D22" i="38"/>
  <c r="C22" i="38"/>
  <c r="B22" i="38"/>
  <c r="M22" i="38" s="1"/>
  <c r="O22" i="38" s="1"/>
  <c r="L21" i="38"/>
  <c r="AA21" i="38"/>
  <c r="K21" i="38"/>
  <c r="J21" i="38"/>
  <c r="Y21" i="38" s="1"/>
  <c r="I21" i="38"/>
  <c r="H21" i="38"/>
  <c r="W21" i="38"/>
  <c r="G21" i="38"/>
  <c r="F21" i="38"/>
  <c r="U21" i="38" s="1"/>
  <c r="E21" i="38"/>
  <c r="D21" i="38"/>
  <c r="Z21" i="38"/>
  <c r="C21" i="38"/>
  <c r="B21" i="38"/>
  <c r="Q21" i="38" s="1"/>
  <c r="BA20" i="38"/>
  <c r="AZ20" i="38"/>
  <c r="AY20" i="38"/>
  <c r="AX20" i="38"/>
  <c r="AW20" i="38"/>
  <c r="AV20" i="38"/>
  <c r="AU20" i="38"/>
  <c r="AT20" i="38"/>
  <c r="AS20" i="38"/>
  <c r="AR20" i="38"/>
  <c r="AQ20" i="38"/>
  <c r="L20" i="38"/>
  <c r="AA20" i="38" s="1"/>
  <c r="K20" i="38"/>
  <c r="Z20" i="38" s="1"/>
  <c r="J20" i="38"/>
  <c r="I20" i="38"/>
  <c r="H20" i="38"/>
  <c r="W20" i="38" s="1"/>
  <c r="G20" i="38"/>
  <c r="V20" i="38" s="1"/>
  <c r="F20" i="38"/>
  <c r="E20" i="38"/>
  <c r="D20" i="38"/>
  <c r="S20" i="38" s="1"/>
  <c r="C20" i="38"/>
  <c r="X20" i="38" s="1"/>
  <c r="B20" i="38"/>
  <c r="Q20" i="38"/>
  <c r="L19" i="38"/>
  <c r="AA19" i="38" s="1"/>
  <c r="K19" i="38"/>
  <c r="J19" i="38"/>
  <c r="Y19" i="38" s="1"/>
  <c r="I19" i="38"/>
  <c r="X19" i="38" s="1"/>
  <c r="H19" i="38"/>
  <c r="W19" i="38" s="1"/>
  <c r="G19" i="38"/>
  <c r="F19" i="38"/>
  <c r="U19" i="38" s="1"/>
  <c r="E19" i="38"/>
  <c r="T19" i="38" s="1"/>
  <c r="D19" i="38"/>
  <c r="S19" i="38" s="1"/>
  <c r="C19" i="38"/>
  <c r="B19" i="38"/>
  <c r="Z19" i="38" s="1"/>
  <c r="L13" i="38"/>
  <c r="AA13" i="38" s="1"/>
  <c r="K13" i="38"/>
  <c r="X13" i="38" s="1"/>
  <c r="J13" i="38"/>
  <c r="Y13" i="38"/>
  <c r="I13" i="38"/>
  <c r="H13" i="38"/>
  <c r="W13" i="38" s="1"/>
  <c r="G13" i="38"/>
  <c r="V13" i="38" s="1"/>
  <c r="F13" i="38"/>
  <c r="U13" i="38"/>
  <c r="E13" i="38"/>
  <c r="D13" i="38"/>
  <c r="S13" i="38" s="1"/>
  <c r="C13" i="38"/>
  <c r="R13" i="38" s="1"/>
  <c r="B13" i="38"/>
  <c r="Q13" i="38"/>
  <c r="L12" i="38"/>
  <c r="AA12" i="38" s="1"/>
  <c r="K12" i="38"/>
  <c r="Z12" i="38"/>
  <c r="J12" i="38"/>
  <c r="Y12" i="38" s="1"/>
  <c r="I12" i="38"/>
  <c r="X12" i="38" s="1"/>
  <c r="H12" i="38"/>
  <c r="W12" i="38" s="1"/>
  <c r="G12" i="38"/>
  <c r="V12" i="38"/>
  <c r="F12" i="38"/>
  <c r="U12" i="38" s="1"/>
  <c r="E12" i="38"/>
  <c r="T12" i="38" s="1"/>
  <c r="D12" i="38"/>
  <c r="S12" i="38" s="1"/>
  <c r="C12" i="38"/>
  <c r="B12" i="38"/>
  <c r="M12" i="38" s="1"/>
  <c r="O12" i="38" s="1"/>
  <c r="AN11" i="38"/>
  <c r="AM11" i="38"/>
  <c r="AL11" i="38"/>
  <c r="AK11" i="38"/>
  <c r="AJ11" i="38"/>
  <c r="AI11" i="38"/>
  <c r="AH11" i="38"/>
  <c r="AG11" i="38"/>
  <c r="AF11" i="38"/>
  <c r="AE11" i="38"/>
  <c r="X11" i="38"/>
  <c r="T11" i="38"/>
  <c r="L11" i="38"/>
  <c r="AA11" i="38" s="1"/>
  <c r="K11" i="38"/>
  <c r="Z11" i="38" s="1"/>
  <c r="J11" i="38"/>
  <c r="Y11" i="38"/>
  <c r="I11" i="38"/>
  <c r="H11" i="38"/>
  <c r="W11" i="38" s="1"/>
  <c r="G11" i="38"/>
  <c r="V11" i="38" s="1"/>
  <c r="F11" i="38"/>
  <c r="U11" i="38"/>
  <c r="E11" i="38"/>
  <c r="D11" i="38"/>
  <c r="S11" i="38" s="1"/>
  <c r="C11" i="38"/>
  <c r="R11" i="38" s="1"/>
  <c r="B11" i="38"/>
  <c r="Q11" i="38"/>
  <c r="AB11" i="38" s="1"/>
  <c r="BA10" i="38"/>
  <c r="AZ10" i="38"/>
  <c r="AY10" i="38"/>
  <c r="AX10" i="38"/>
  <c r="AW10" i="38"/>
  <c r="AV10" i="38"/>
  <c r="AU10" i="38"/>
  <c r="AT10" i="38"/>
  <c r="AS10" i="38"/>
  <c r="AR10" i="38"/>
  <c r="AQ10" i="38"/>
  <c r="AN10" i="38"/>
  <c r="AM10" i="38"/>
  <c r="AL10" i="38"/>
  <c r="AK10" i="38"/>
  <c r="AJ10" i="38"/>
  <c r="AI10" i="38"/>
  <c r="AH10" i="38"/>
  <c r="AG10" i="38"/>
  <c r="AF10" i="38"/>
  <c r="AE10" i="38"/>
  <c r="L10" i="38"/>
  <c r="AA10" i="38"/>
  <c r="K10" i="38"/>
  <c r="J10" i="38"/>
  <c r="Y10" i="38" s="1"/>
  <c r="I10" i="38"/>
  <c r="H10" i="38"/>
  <c r="Z10" i="38"/>
  <c r="G10" i="38"/>
  <c r="F10" i="38"/>
  <c r="U10" i="38" s="1"/>
  <c r="E10" i="38"/>
  <c r="D10" i="38"/>
  <c r="S10" i="38"/>
  <c r="C10" i="38"/>
  <c r="B10" i="38"/>
  <c r="Q10" i="38" s="1"/>
  <c r="L9" i="38"/>
  <c r="K9" i="38"/>
  <c r="Z9" i="38"/>
  <c r="J9" i="38"/>
  <c r="I9" i="38"/>
  <c r="X9" i="38" s="1"/>
  <c r="H9" i="38"/>
  <c r="G9" i="38"/>
  <c r="AA9" i="38"/>
  <c r="F9" i="38"/>
  <c r="E9" i="38"/>
  <c r="T9" i="38" s="1"/>
  <c r="D9" i="38"/>
  <c r="C9" i="38"/>
  <c r="B9" i="38"/>
  <c r="M9" i="38" s="1"/>
  <c r="O9" i="38" s="1"/>
  <c r="L8" i="38"/>
  <c r="K8" i="38"/>
  <c r="J8" i="38"/>
  <c r="Y8" i="38" s="1"/>
  <c r="I8" i="38"/>
  <c r="H8" i="38"/>
  <c r="G8" i="38"/>
  <c r="F8" i="38"/>
  <c r="AA8" i="38" s="1"/>
  <c r="E8" i="38"/>
  <c r="D8" i="38"/>
  <c r="S8" i="38"/>
  <c r="C8" i="38"/>
  <c r="B8" i="38"/>
  <c r="Q8" i="38" s="1"/>
  <c r="L7" i="38"/>
  <c r="AA7" i="38" s="1"/>
  <c r="K7" i="38"/>
  <c r="J7" i="38"/>
  <c r="I7" i="38"/>
  <c r="X7" i="38" s="1"/>
  <c r="H7" i="38"/>
  <c r="G7" i="38"/>
  <c r="F7" i="38"/>
  <c r="E7" i="38"/>
  <c r="Z7" i="38" s="1"/>
  <c r="D7" i="38"/>
  <c r="C7" i="38"/>
  <c r="B7" i="38"/>
  <c r="M7" i="38" s="1"/>
  <c r="O7" i="38" s="1"/>
  <c r="L6" i="38"/>
  <c r="AA6" i="38"/>
  <c r="K6" i="38"/>
  <c r="J6" i="38"/>
  <c r="Y6" i="38" s="1"/>
  <c r="I6" i="38"/>
  <c r="H6" i="38"/>
  <c r="W6" i="38"/>
  <c r="G6" i="38"/>
  <c r="F6" i="38"/>
  <c r="U6" i="38" s="1"/>
  <c r="E6" i="38"/>
  <c r="D6" i="38"/>
  <c r="Z6" i="38"/>
  <c r="C6" i="38"/>
  <c r="B6" i="38"/>
  <c r="Q6" i="38" s="1"/>
  <c r="L5" i="38"/>
  <c r="K5" i="38"/>
  <c r="Z5" i="38"/>
  <c r="J5" i="38"/>
  <c r="I5" i="38"/>
  <c r="X5" i="38" s="1"/>
  <c r="H5" i="38"/>
  <c r="G5" i="38"/>
  <c r="V5" i="38"/>
  <c r="F5" i="38"/>
  <c r="E5" i="38"/>
  <c r="T5" i="38" s="1"/>
  <c r="D5" i="38"/>
  <c r="C5" i="38"/>
  <c r="AA5" i="38"/>
  <c r="B5" i="38"/>
  <c r="L4" i="38"/>
  <c r="L14" i="38" s="1"/>
  <c r="M14" i="38" s="1"/>
  <c r="K4" i="38"/>
  <c r="J4" i="38"/>
  <c r="Y4" i="38" s="1"/>
  <c r="I4" i="38"/>
  <c r="H4" i="38"/>
  <c r="G4" i="38"/>
  <c r="F4" i="38"/>
  <c r="U4" i="38" s="1"/>
  <c r="E4" i="38"/>
  <c r="D4" i="38"/>
  <c r="C4" i="38"/>
  <c r="B4" i="38"/>
  <c r="W4" i="38" s="1"/>
  <c r="GL583" i="37"/>
  <c r="AP583" i="37"/>
  <c r="AL583" i="37"/>
  <c r="AK583" i="37"/>
  <c r="AJ583" i="37"/>
  <c r="GL582" i="37"/>
  <c r="AP582" i="37"/>
  <c r="AL582" i="37"/>
  <c r="AK582" i="37"/>
  <c r="AJ582" i="37"/>
  <c r="GL581" i="37"/>
  <c r="AP581" i="37"/>
  <c r="AL581" i="37"/>
  <c r="AK581" i="37"/>
  <c r="AJ581" i="37"/>
  <c r="GL580" i="37"/>
  <c r="AP580" i="37"/>
  <c r="AL580" i="37"/>
  <c r="AK580" i="37"/>
  <c r="AJ580" i="37"/>
  <c r="GL579" i="37"/>
  <c r="AP579" i="37"/>
  <c r="AL579" i="37"/>
  <c r="AK579" i="37"/>
  <c r="AJ579" i="37"/>
  <c r="GL578" i="37"/>
  <c r="AP578" i="37"/>
  <c r="AL578" i="37"/>
  <c r="AK578" i="37"/>
  <c r="AJ578" i="37"/>
  <c r="AM574" i="37"/>
  <c r="AG574" i="37"/>
  <c r="GU574" i="37"/>
  <c r="AF574" i="37"/>
  <c r="BJ574" i="37"/>
  <c r="AD574" i="37"/>
  <c r="AC574" i="37"/>
  <c r="GQ574" i="37" s="1"/>
  <c r="AB574" i="37"/>
  <c r="BF574" i="37" s="1"/>
  <c r="AA574" i="37"/>
  <c r="GO574" i="37" s="1"/>
  <c r="Z574" i="37"/>
  <c r="Y574" i="37"/>
  <c r="GM574" i="37"/>
  <c r="W574" i="37"/>
  <c r="X574" i="37" s="1"/>
  <c r="AI574" i="37" s="1"/>
  <c r="N574" i="37"/>
  <c r="AM573" i="37"/>
  <c r="AG573" i="37"/>
  <c r="GU573" i="37"/>
  <c r="AF573" i="37"/>
  <c r="BJ573" i="37"/>
  <c r="AD573" i="37"/>
  <c r="BH573" i="37"/>
  <c r="AC573" i="37"/>
  <c r="GQ573" i="37"/>
  <c r="AB573" i="37"/>
  <c r="BF573" i="37"/>
  <c r="AA573" i="37"/>
  <c r="GO573" i="37"/>
  <c r="Z573" i="37"/>
  <c r="GN573" i="37"/>
  <c r="Y573" i="37"/>
  <c r="AS573" i="37"/>
  <c r="W573" i="37"/>
  <c r="X573" i="37" s="1"/>
  <c r="N573" i="37"/>
  <c r="AM572" i="37"/>
  <c r="AG572" i="37"/>
  <c r="GU572" i="37" s="1"/>
  <c r="AF572" i="37"/>
  <c r="BJ572" i="37" s="1"/>
  <c r="AD572" i="37"/>
  <c r="BH572" i="37" s="1"/>
  <c r="AC572" i="37"/>
  <c r="GQ572" i="37" s="1"/>
  <c r="AB572" i="37"/>
  <c r="BF572" i="37" s="1"/>
  <c r="AA572" i="37"/>
  <c r="GO572" i="37" s="1"/>
  <c r="Z572" i="37"/>
  <c r="GN572" i="37" s="1"/>
  <c r="Y572" i="37"/>
  <c r="W572" i="37"/>
  <c r="X572" i="37" s="1"/>
  <c r="N572" i="37"/>
  <c r="AM571" i="37"/>
  <c r="AG571" i="37"/>
  <c r="GU571" i="37"/>
  <c r="AF571" i="37"/>
  <c r="BJ571" i="37"/>
  <c r="AD571" i="37"/>
  <c r="BH571" i="37"/>
  <c r="AC571" i="37"/>
  <c r="GQ571" i="37"/>
  <c r="AB571" i="37"/>
  <c r="GP571" i="37"/>
  <c r="AA571" i="37"/>
  <c r="GO571" i="37"/>
  <c r="Z571" i="37"/>
  <c r="CE571" i="37"/>
  <c r="Y571" i="37"/>
  <c r="AS571" i="37" s="1"/>
  <c r="W571" i="37"/>
  <c r="X571" i="37" s="1"/>
  <c r="AI571" i="37" s="1"/>
  <c r="N571" i="37"/>
  <c r="GT570" i="37"/>
  <c r="AM570" i="37"/>
  <c r="AG570" i="37"/>
  <c r="GU570" i="37"/>
  <c r="AF570" i="37"/>
  <c r="BJ570" i="37"/>
  <c r="AD570" i="37"/>
  <c r="BH570" i="37"/>
  <c r="AC570" i="37"/>
  <c r="GQ570" i="37"/>
  <c r="AB570" i="37"/>
  <c r="BF570" i="37"/>
  <c r="AA570" i="37"/>
  <c r="GO570" i="37"/>
  <c r="Z570" i="37"/>
  <c r="CE570" i="37" s="1"/>
  <c r="GN570" i="37"/>
  <c r="Y570" i="37"/>
  <c r="W570" i="37"/>
  <c r="AE570" i="37" s="1"/>
  <c r="GS570" i="37" s="1"/>
  <c r="N570" i="37"/>
  <c r="AM569" i="37"/>
  <c r="AG569" i="37"/>
  <c r="GU569" i="37" s="1"/>
  <c r="AF569" i="37"/>
  <c r="EY569" i="37" s="1"/>
  <c r="AD569" i="37"/>
  <c r="GR569" i="37" s="1"/>
  <c r="AC569" i="37"/>
  <c r="GQ569" i="37" s="1"/>
  <c r="AB569" i="37"/>
  <c r="DC569" i="37" s="1"/>
  <c r="AA569" i="37"/>
  <c r="GO569" i="37" s="1"/>
  <c r="Z569" i="37"/>
  <c r="GN569" i="37" s="1"/>
  <c r="Y569" i="37"/>
  <c r="GM569" i="37" s="1"/>
  <c r="W569" i="37"/>
  <c r="X569" i="37" s="1"/>
  <c r="AI569" i="37" s="1"/>
  <c r="N569" i="37"/>
  <c r="AM568" i="37"/>
  <c r="AG568" i="37"/>
  <c r="GU568" i="37"/>
  <c r="AF568" i="37"/>
  <c r="BJ568" i="37"/>
  <c r="AD568" i="37"/>
  <c r="BH568" i="37"/>
  <c r="AC568" i="37"/>
  <c r="GQ568" i="37"/>
  <c r="AB568" i="37"/>
  <c r="DC568" i="37"/>
  <c r="AA568" i="37"/>
  <c r="GO568" i="37"/>
  <c r="Z568" i="37"/>
  <c r="GN568" i="37"/>
  <c r="Y568" i="37"/>
  <c r="GM568" i="37"/>
  <c r="W568" i="37"/>
  <c r="X568" i="37"/>
  <c r="N568" i="37"/>
  <c r="AM567" i="37"/>
  <c r="AG567" i="37"/>
  <c r="GU567" i="37"/>
  <c r="AF567" i="37"/>
  <c r="BJ567" i="37"/>
  <c r="AD567" i="37"/>
  <c r="AC567" i="37"/>
  <c r="GQ567" i="37" s="1"/>
  <c r="AB567" i="37"/>
  <c r="GP567" i="37" s="1"/>
  <c r="AA567" i="37"/>
  <c r="GO567" i="37" s="1"/>
  <c r="Z567" i="37"/>
  <c r="CE567" i="37" s="1"/>
  <c r="GB567" i="37" s="1"/>
  <c r="Y567" i="37"/>
  <c r="GM567" i="37"/>
  <c r="W567" i="37"/>
  <c r="X567" i="37"/>
  <c r="N567" i="37"/>
  <c r="AM566" i="37"/>
  <c r="AG566" i="37"/>
  <c r="GU566" i="37" s="1"/>
  <c r="AF566" i="37"/>
  <c r="BJ566" i="37" s="1"/>
  <c r="AD566" i="37"/>
  <c r="EA566" i="37" s="1"/>
  <c r="AC566" i="37"/>
  <c r="GQ566" i="37" s="1"/>
  <c r="AB566" i="37"/>
  <c r="BF566" i="37" s="1"/>
  <c r="AA566" i="37"/>
  <c r="GO566" i="37" s="1"/>
  <c r="Z566" i="37"/>
  <c r="CE566" i="37" s="1"/>
  <c r="GB566" i="37" s="1"/>
  <c r="Y566" i="37"/>
  <c r="GM566" i="37"/>
  <c r="W566" i="37"/>
  <c r="X566" i="37" s="1"/>
  <c r="N566" i="37"/>
  <c r="AM565" i="37"/>
  <c r="AG565" i="37"/>
  <c r="GU565" i="37" s="1"/>
  <c r="AF565" i="37"/>
  <c r="BJ565" i="37" s="1"/>
  <c r="AD565" i="37"/>
  <c r="BH565" i="37" s="1"/>
  <c r="AC565" i="37"/>
  <c r="GQ565" i="37"/>
  <c r="AB565" i="37"/>
  <c r="DC565" i="37"/>
  <c r="AA565" i="37"/>
  <c r="GO565" i="37"/>
  <c r="Z565" i="37"/>
  <c r="GN565" i="37"/>
  <c r="Y565" i="37"/>
  <c r="GM565" i="37"/>
  <c r="W565" i="37"/>
  <c r="X565" i="37" s="1"/>
  <c r="AI565" i="37" s="1"/>
  <c r="N565" i="37"/>
  <c r="AM564" i="37"/>
  <c r="AG564" i="37"/>
  <c r="GU564" i="37"/>
  <c r="AF564" i="37"/>
  <c r="AD564" i="37"/>
  <c r="GR564" i="37" s="1"/>
  <c r="AC564" i="37"/>
  <c r="GQ564" i="37" s="1"/>
  <c r="AB564" i="37"/>
  <c r="GP564" i="37" s="1"/>
  <c r="AA564" i="37"/>
  <c r="GO564" i="37" s="1"/>
  <c r="Z564" i="37"/>
  <c r="CE564" i="37" s="1"/>
  <c r="Y564" i="37"/>
  <c r="W564" i="37"/>
  <c r="X564" i="37" s="1"/>
  <c r="N564" i="37"/>
  <c r="AM563" i="37"/>
  <c r="AG563" i="37"/>
  <c r="GU563" i="37" s="1"/>
  <c r="AF563" i="37"/>
  <c r="BJ563" i="37" s="1"/>
  <c r="AD563" i="37"/>
  <c r="BH563" i="37" s="1"/>
  <c r="AC563" i="37"/>
  <c r="GQ563" i="37" s="1"/>
  <c r="AB563" i="37"/>
  <c r="BF563" i="37" s="1"/>
  <c r="AA563" i="37"/>
  <c r="GO563" i="37" s="1"/>
  <c r="Z563" i="37"/>
  <c r="CE563" i="37" s="1"/>
  <c r="CK563" i="37" s="1"/>
  <c r="Y563" i="37"/>
  <c r="AS563" i="37"/>
  <c r="W563" i="37"/>
  <c r="X563" i="37" s="1"/>
  <c r="N563" i="37"/>
  <c r="AM562" i="37"/>
  <c r="AG562" i="37"/>
  <c r="GU562" i="37" s="1"/>
  <c r="AF562" i="37"/>
  <c r="BJ562" i="37" s="1"/>
  <c r="AD562" i="37"/>
  <c r="BH562" i="37" s="1"/>
  <c r="AC562" i="37"/>
  <c r="GQ562" i="37" s="1"/>
  <c r="AB562" i="37"/>
  <c r="BF562" i="37" s="1"/>
  <c r="AA562" i="37"/>
  <c r="GO562" i="37" s="1"/>
  <c r="Z562" i="37"/>
  <c r="GN562" i="37" s="1"/>
  <c r="Y562" i="37"/>
  <c r="W562" i="37"/>
  <c r="X562" i="37" s="1"/>
  <c r="N562" i="37"/>
  <c r="AM561" i="37"/>
  <c r="AG561" i="37"/>
  <c r="GU561" i="37" s="1"/>
  <c r="AF561" i="37"/>
  <c r="EY561" i="37" s="1"/>
  <c r="AD561" i="37"/>
  <c r="GR561" i="37" s="1"/>
  <c r="AC561" i="37"/>
  <c r="GQ561" i="37" s="1"/>
  <c r="AB561" i="37"/>
  <c r="BF561" i="37" s="1"/>
  <c r="AA561" i="37"/>
  <c r="GO561" i="37" s="1"/>
  <c r="Z561" i="37"/>
  <c r="GN561" i="37" s="1"/>
  <c r="Y561" i="37"/>
  <c r="GM561" i="37" s="1"/>
  <c r="W561" i="37"/>
  <c r="X561" i="37" s="1"/>
  <c r="N561" i="37"/>
  <c r="AM560" i="37"/>
  <c r="AG560" i="37"/>
  <c r="GU560" i="37" s="1"/>
  <c r="AF560" i="37"/>
  <c r="BJ560" i="37" s="1"/>
  <c r="AD560" i="37"/>
  <c r="BH560" i="37" s="1"/>
  <c r="AC560" i="37"/>
  <c r="GQ560" i="37" s="1"/>
  <c r="AB560" i="37"/>
  <c r="BF560" i="37" s="1"/>
  <c r="AA560" i="37"/>
  <c r="GO560" i="37" s="1"/>
  <c r="Z560" i="37"/>
  <c r="Y560" i="37"/>
  <c r="GM560" i="37"/>
  <c r="W560" i="37"/>
  <c r="X560" i="37"/>
  <c r="N560" i="37"/>
  <c r="AM559" i="37"/>
  <c r="AG559" i="37"/>
  <c r="GU559" i="37"/>
  <c r="AF559" i="37"/>
  <c r="AD559" i="37"/>
  <c r="BH559" i="37" s="1"/>
  <c r="AC559" i="37"/>
  <c r="GQ559" i="37" s="1"/>
  <c r="AB559" i="37"/>
  <c r="BF559" i="37" s="1"/>
  <c r="AA559" i="37"/>
  <c r="GO559" i="37" s="1"/>
  <c r="Z559" i="37"/>
  <c r="CE559" i="37" s="1"/>
  <c r="GB559" i="37" s="1"/>
  <c r="Y559" i="37"/>
  <c r="GM559" i="37"/>
  <c r="W559" i="37"/>
  <c r="X559" i="37" s="1"/>
  <c r="N559" i="37"/>
  <c r="AM558" i="37"/>
  <c r="AG558" i="37"/>
  <c r="GU558" i="37"/>
  <c r="AF558" i="37"/>
  <c r="EY558" i="37" s="1"/>
  <c r="BJ558" i="37"/>
  <c r="AD558" i="37"/>
  <c r="GR558" i="37"/>
  <c r="AC558" i="37"/>
  <c r="GQ558" i="37"/>
  <c r="AB558" i="37"/>
  <c r="BF558" i="37"/>
  <c r="AA558" i="37"/>
  <c r="GO558" i="37"/>
  <c r="Z558" i="37"/>
  <c r="CE558" i="37"/>
  <c r="GB558" i="37" s="1"/>
  <c r="Y558" i="37"/>
  <c r="GM558" i="37" s="1"/>
  <c r="W558" i="37"/>
  <c r="X558" i="37" s="1"/>
  <c r="AI558" i="37" s="1"/>
  <c r="N558" i="37"/>
  <c r="AM557" i="37"/>
  <c r="AG557" i="37"/>
  <c r="GU557" i="37" s="1"/>
  <c r="AF557" i="37"/>
  <c r="GT557" i="37" s="1"/>
  <c r="AD557" i="37"/>
  <c r="GR557" i="37"/>
  <c r="AC557" i="37"/>
  <c r="GQ557" i="37"/>
  <c r="AB557" i="37"/>
  <c r="BF557" i="37"/>
  <c r="AA557" i="37"/>
  <c r="GO557" i="37"/>
  <c r="Z557" i="37"/>
  <c r="CE557" i="37"/>
  <c r="GB557" i="37" s="1"/>
  <c r="Y557" i="37"/>
  <c r="GM557" i="37" s="1"/>
  <c r="W557" i="37"/>
  <c r="X557" i="37" s="1"/>
  <c r="N557" i="37"/>
  <c r="AM556" i="37"/>
  <c r="AG556" i="37"/>
  <c r="GU556" i="37"/>
  <c r="AF556" i="37"/>
  <c r="EY556" i="37" s="1"/>
  <c r="BJ556" i="37"/>
  <c r="AD556" i="37"/>
  <c r="BH556" i="37"/>
  <c r="AC556" i="37"/>
  <c r="GQ556" i="37"/>
  <c r="AB556" i="37"/>
  <c r="BF556" i="37"/>
  <c r="AA556" i="37"/>
  <c r="GO556" i="37"/>
  <c r="Z556" i="37"/>
  <c r="CE556" i="37"/>
  <c r="GB556" i="37" s="1"/>
  <c r="Y556" i="37"/>
  <c r="GM556" i="37" s="1"/>
  <c r="W556" i="37"/>
  <c r="X556" i="37" s="1"/>
  <c r="AI556" i="37" s="1"/>
  <c r="N556" i="37"/>
  <c r="AM555" i="37"/>
  <c r="AG555" i="37"/>
  <c r="GU555" i="37" s="1"/>
  <c r="AF555" i="37"/>
  <c r="GT555" i="37" s="1"/>
  <c r="AD555" i="37"/>
  <c r="BH555" i="37"/>
  <c r="AC555" i="37"/>
  <c r="GQ555" i="37"/>
  <c r="AB555" i="37"/>
  <c r="BF555" i="37"/>
  <c r="AA555" i="37"/>
  <c r="GO555" i="37"/>
  <c r="Z555" i="37"/>
  <c r="CE555" i="37"/>
  <c r="GB555" i="37" s="1"/>
  <c r="Y555" i="37"/>
  <c r="GM555" i="37" s="1"/>
  <c r="W555" i="37"/>
  <c r="X555" i="37" s="1"/>
  <c r="N555" i="37"/>
  <c r="AM554" i="37"/>
  <c r="AG554" i="37"/>
  <c r="AF554" i="37"/>
  <c r="BJ554" i="37"/>
  <c r="AD554" i="37"/>
  <c r="BH554" i="37"/>
  <c r="AC554" i="37"/>
  <c r="AB554" i="37"/>
  <c r="AA554" i="37"/>
  <c r="GO554" i="37"/>
  <c r="Z554" i="37"/>
  <c r="GN554" i="37"/>
  <c r="Y554" i="37"/>
  <c r="W554" i="37"/>
  <c r="X554" i="37" s="1"/>
  <c r="N554" i="37"/>
  <c r="AM553" i="37"/>
  <c r="AG553" i="37"/>
  <c r="GU553" i="37" s="1"/>
  <c r="AF553" i="37"/>
  <c r="GT553" i="37" s="1"/>
  <c r="AD553" i="37"/>
  <c r="BH553" i="37" s="1"/>
  <c r="AC553" i="37"/>
  <c r="GQ553" i="37" s="1"/>
  <c r="AB553" i="37"/>
  <c r="BF553" i="37" s="1"/>
  <c r="AA553" i="37"/>
  <c r="GO553" i="37" s="1"/>
  <c r="Z553" i="37"/>
  <c r="Y553" i="37"/>
  <c r="AS553" i="37"/>
  <c r="W553" i="37"/>
  <c r="X553" i="37"/>
  <c r="N553" i="37"/>
  <c r="AM552" i="37"/>
  <c r="AG552" i="37"/>
  <c r="GU552" i="37"/>
  <c r="AF552" i="37"/>
  <c r="BJ552" i="37"/>
  <c r="AD552" i="37"/>
  <c r="GR552" i="37"/>
  <c r="AC552" i="37"/>
  <c r="GQ552" i="37"/>
  <c r="AB552" i="37"/>
  <c r="DC552" i="37"/>
  <c r="AA552" i="37"/>
  <c r="GO552" i="37"/>
  <c r="Z552" i="37"/>
  <c r="GN552" i="37"/>
  <c r="Y552" i="37"/>
  <c r="AS552" i="37"/>
  <c r="W552" i="37"/>
  <c r="X552" i="37"/>
  <c r="N552" i="37"/>
  <c r="AM551" i="37"/>
  <c r="AG551" i="37"/>
  <c r="GU551" i="37"/>
  <c r="AF551" i="37"/>
  <c r="GT551" i="37"/>
  <c r="AD551" i="37"/>
  <c r="EA551" i="37"/>
  <c r="AC551" i="37"/>
  <c r="GQ551" i="37"/>
  <c r="AB551" i="37"/>
  <c r="GP551" i="37"/>
  <c r="AA551" i="37"/>
  <c r="GO551" i="37"/>
  <c r="Z551" i="37"/>
  <c r="GN551" i="37"/>
  <c r="Y551" i="37"/>
  <c r="AS551" i="37"/>
  <c r="W551" i="37"/>
  <c r="X551" i="37"/>
  <c r="N551" i="37"/>
  <c r="AM550" i="37"/>
  <c r="AG550" i="37"/>
  <c r="GU550" i="37"/>
  <c r="AF550" i="37"/>
  <c r="GT550" i="37"/>
  <c r="AD550" i="37"/>
  <c r="EA550" i="37"/>
  <c r="AC550" i="37"/>
  <c r="GQ550" i="37"/>
  <c r="AB550" i="37"/>
  <c r="GP550" i="37"/>
  <c r="AA550" i="37"/>
  <c r="GO550" i="37"/>
  <c r="Z550" i="37"/>
  <c r="GN550" i="37"/>
  <c r="Y550" i="37"/>
  <c r="GM550" i="37"/>
  <c r="W550" i="37"/>
  <c r="AE550" i="37"/>
  <c r="N550" i="37"/>
  <c r="AM549" i="37"/>
  <c r="AG549" i="37"/>
  <c r="FK549" i="37"/>
  <c r="AF549" i="37"/>
  <c r="AD549" i="37"/>
  <c r="GR549" i="37" s="1"/>
  <c r="AC549" i="37"/>
  <c r="DO549" i="37" s="1"/>
  <c r="AB549" i="37"/>
  <c r="GP549" i="37" s="1"/>
  <c r="AA549" i="37"/>
  <c r="CQ549" i="37" s="1"/>
  <c r="Z549" i="37"/>
  <c r="CE549" i="37" s="1"/>
  <c r="CM549" i="37" s="1"/>
  <c r="Y549" i="37"/>
  <c r="BS549" i="37"/>
  <c r="W549" i="37"/>
  <c r="AE549" i="37"/>
  <c r="N549" i="37"/>
  <c r="AM548" i="37"/>
  <c r="AG548" i="37"/>
  <c r="FK548" i="37"/>
  <c r="AF548" i="37"/>
  <c r="BJ548" i="37"/>
  <c r="AD548" i="37"/>
  <c r="BH548" i="37"/>
  <c r="AC548" i="37"/>
  <c r="DO548" i="37"/>
  <c r="AB548" i="37"/>
  <c r="AA548" i="37"/>
  <c r="CQ548" i="37" s="1"/>
  <c r="Z548" i="37"/>
  <c r="GN548" i="37" s="1"/>
  <c r="Y548" i="37"/>
  <c r="BS548" i="37" s="1"/>
  <c r="W548" i="37"/>
  <c r="AE548" i="37" s="1"/>
  <c r="N548" i="37"/>
  <c r="AM547" i="37"/>
  <c r="AG547" i="37"/>
  <c r="FK547" i="37" s="1"/>
  <c r="AF547" i="37"/>
  <c r="BJ547" i="37" s="1"/>
  <c r="AD547" i="37"/>
  <c r="BH547" i="37" s="1"/>
  <c r="AC547" i="37"/>
  <c r="DO547" i="37" s="1"/>
  <c r="AB547" i="37"/>
  <c r="BF547" i="37" s="1"/>
  <c r="AA547" i="37"/>
  <c r="CQ547" i="37" s="1"/>
  <c r="Z547" i="37"/>
  <c r="GN547" i="37" s="1"/>
  <c r="Y547" i="37"/>
  <c r="BS547" i="37" s="1"/>
  <c r="W547" i="37"/>
  <c r="AE547" i="37" s="1"/>
  <c r="N547" i="37"/>
  <c r="AM546" i="37"/>
  <c r="AG546" i="37"/>
  <c r="FK546" i="37"/>
  <c r="AF546" i="37"/>
  <c r="EY546" i="37" s="1"/>
  <c r="BJ546" i="37"/>
  <c r="AD546" i="37"/>
  <c r="GR546" i="37"/>
  <c r="AC546" i="37"/>
  <c r="DO546" i="37"/>
  <c r="AB546" i="37"/>
  <c r="BF546" i="37"/>
  <c r="AA546" i="37"/>
  <c r="CQ546" i="37"/>
  <c r="Z546" i="37"/>
  <c r="CE546" i="37"/>
  <c r="CM546" i="37" s="1"/>
  <c r="Y546" i="37"/>
  <c r="BS546" i="37" s="1"/>
  <c r="W546" i="37"/>
  <c r="AE546" i="37" s="1"/>
  <c r="N546" i="37"/>
  <c r="AM545" i="37"/>
  <c r="AG545" i="37"/>
  <c r="FK545" i="37" s="1"/>
  <c r="AF545" i="37"/>
  <c r="BJ545" i="37" s="1"/>
  <c r="AD545" i="37"/>
  <c r="AC545" i="37"/>
  <c r="DO545" i="37"/>
  <c r="AB545" i="37"/>
  <c r="BF545" i="37"/>
  <c r="AA545" i="37"/>
  <c r="CQ545" i="37"/>
  <c r="Z545" i="37"/>
  <c r="GN545" i="37"/>
  <c r="Y545" i="37"/>
  <c r="BS545" i="37"/>
  <c r="W545" i="37"/>
  <c r="AE545" i="37"/>
  <c r="N545" i="37"/>
  <c r="AM544" i="37"/>
  <c r="AG544" i="37"/>
  <c r="GU544" i="37" s="1"/>
  <c r="AF544" i="37"/>
  <c r="EY544" i="37" s="1"/>
  <c r="AD544" i="37"/>
  <c r="GR544" i="37" s="1"/>
  <c r="AC544" i="37"/>
  <c r="GQ544" i="37" s="1"/>
  <c r="AB544" i="37"/>
  <c r="BF544" i="37" s="1"/>
  <c r="AA544" i="37"/>
  <c r="GO544" i="37" s="1"/>
  <c r="Z544" i="37"/>
  <c r="GN544" i="37" s="1"/>
  <c r="Y544" i="37"/>
  <c r="W544" i="37"/>
  <c r="X544" i="37"/>
  <c r="N544" i="37"/>
  <c r="AM543" i="37"/>
  <c r="AG543" i="37"/>
  <c r="GU543" i="37"/>
  <c r="AF543" i="37"/>
  <c r="BJ543" i="37"/>
  <c r="AD543" i="37"/>
  <c r="BH543" i="37"/>
  <c r="AC543" i="37"/>
  <c r="GQ543" i="37"/>
  <c r="AB543" i="37"/>
  <c r="BF543" i="37"/>
  <c r="AA543" i="37"/>
  <c r="GO543" i="37"/>
  <c r="Z543" i="37"/>
  <c r="GN543" i="37"/>
  <c r="Y543" i="37"/>
  <c r="AS543" i="37"/>
  <c r="W543" i="37"/>
  <c r="X543" i="37"/>
  <c r="N543" i="37"/>
  <c r="AM542" i="37"/>
  <c r="AG542" i="37"/>
  <c r="GU542" i="37"/>
  <c r="AF542" i="37"/>
  <c r="BJ542" i="37"/>
  <c r="AD542" i="37"/>
  <c r="AC542" i="37"/>
  <c r="GQ542" i="37" s="1"/>
  <c r="AB542" i="37"/>
  <c r="AA542" i="37"/>
  <c r="GO542" i="37"/>
  <c r="Z542" i="37"/>
  <c r="CE542" i="37"/>
  <c r="CK542" i="37" s="1"/>
  <c r="Y542" i="37"/>
  <c r="AS542" i="37" s="1"/>
  <c r="W542" i="37"/>
  <c r="X542" i="37" s="1"/>
  <c r="N542" i="37"/>
  <c r="AM541" i="37"/>
  <c r="AG541" i="37"/>
  <c r="GU541" i="37" s="1"/>
  <c r="AF541" i="37"/>
  <c r="BJ541" i="37" s="1"/>
  <c r="AD541" i="37"/>
  <c r="BH541" i="37" s="1"/>
  <c r="AC541" i="37"/>
  <c r="GQ541" i="37" s="1"/>
  <c r="AB541" i="37"/>
  <c r="GP541" i="37" s="1"/>
  <c r="AA541" i="37"/>
  <c r="GO541" i="37" s="1"/>
  <c r="Z541" i="37"/>
  <c r="GN541" i="37" s="1"/>
  <c r="Y541" i="37"/>
  <c r="AS541" i="37" s="1"/>
  <c r="W541" i="37"/>
  <c r="X541" i="37" s="1"/>
  <c r="N541" i="37"/>
  <c r="AM540" i="37"/>
  <c r="AG540" i="37"/>
  <c r="GU540" i="37" s="1"/>
  <c r="AF540" i="37"/>
  <c r="GT540" i="37" s="1"/>
  <c r="AD540" i="37"/>
  <c r="BH540" i="37" s="1"/>
  <c r="AC540" i="37"/>
  <c r="GQ540" i="37" s="1"/>
  <c r="AB540" i="37"/>
  <c r="GP540" i="37" s="1"/>
  <c r="AA540" i="37"/>
  <c r="GO540" i="37" s="1"/>
  <c r="Z540" i="37"/>
  <c r="Y540" i="37"/>
  <c r="GM540" i="37"/>
  <c r="W540" i="37"/>
  <c r="X540" i="37"/>
  <c r="N540" i="37"/>
  <c r="AM539" i="37"/>
  <c r="AG539" i="37"/>
  <c r="GU539" i="37"/>
  <c r="AF539" i="37"/>
  <c r="AD539" i="37"/>
  <c r="AC539" i="37"/>
  <c r="GQ539" i="37"/>
  <c r="AB539" i="37"/>
  <c r="BF539" i="37"/>
  <c r="AA539" i="37"/>
  <c r="GO539" i="37"/>
  <c r="Z539" i="37"/>
  <c r="CE539" i="37"/>
  <c r="Y539" i="37"/>
  <c r="GM539" i="37"/>
  <c r="W539" i="37"/>
  <c r="X539" i="37"/>
  <c r="N539" i="37"/>
  <c r="AM538" i="37"/>
  <c r="AG538" i="37"/>
  <c r="GU538" i="37"/>
  <c r="AF538" i="37"/>
  <c r="BJ538" i="37"/>
  <c r="AD538" i="37"/>
  <c r="AC538" i="37"/>
  <c r="GQ538" i="37" s="1"/>
  <c r="AB538" i="37"/>
  <c r="GP538" i="37" s="1"/>
  <c r="AA538" i="37"/>
  <c r="GO538" i="37" s="1"/>
  <c r="Z538" i="37"/>
  <c r="CE538" i="37" s="1"/>
  <c r="GB538" i="37" s="1"/>
  <c r="Y538" i="37"/>
  <c r="GM538" i="37"/>
  <c r="W538" i="37"/>
  <c r="X538" i="37" s="1"/>
  <c r="N538" i="37"/>
  <c r="AM537" i="37"/>
  <c r="AG537" i="37"/>
  <c r="GU537" i="37" s="1"/>
  <c r="AF537" i="37"/>
  <c r="BJ537" i="37" s="1"/>
  <c r="AD537" i="37"/>
  <c r="BH537" i="37" s="1"/>
  <c r="AC537" i="37"/>
  <c r="GQ537" i="37" s="1"/>
  <c r="AB537" i="37"/>
  <c r="BF537" i="37" s="1"/>
  <c r="AA537" i="37"/>
  <c r="GO537" i="37" s="1"/>
  <c r="Z537" i="37"/>
  <c r="GN537" i="37" s="1"/>
  <c r="Y537" i="37"/>
  <c r="GM537" i="37" s="1"/>
  <c r="W537" i="37"/>
  <c r="X537" i="37" s="1"/>
  <c r="N537" i="37"/>
  <c r="AM536" i="37"/>
  <c r="AG536" i="37"/>
  <c r="GU536" i="37" s="1"/>
  <c r="AF536" i="37"/>
  <c r="BJ536" i="37" s="1"/>
  <c r="AD536" i="37"/>
  <c r="AC536" i="37"/>
  <c r="GQ536" i="37"/>
  <c r="AB536" i="37"/>
  <c r="AA536" i="37"/>
  <c r="GO536" i="37" s="1"/>
  <c r="Z536" i="37"/>
  <c r="Y536" i="37"/>
  <c r="GM536" i="37"/>
  <c r="W536" i="37"/>
  <c r="X536" i="37"/>
  <c r="N536" i="37"/>
  <c r="AM535" i="37"/>
  <c r="AG535" i="37"/>
  <c r="GU535" i="37"/>
  <c r="AF535" i="37"/>
  <c r="AD535" i="37"/>
  <c r="AC535" i="37"/>
  <c r="GQ535" i="37"/>
  <c r="AB535" i="37"/>
  <c r="AA535" i="37"/>
  <c r="GO535" i="37" s="1"/>
  <c r="Z535" i="37"/>
  <c r="GN535" i="37" s="1"/>
  <c r="Y535" i="37"/>
  <c r="GM535" i="37" s="1"/>
  <c r="W535" i="37"/>
  <c r="X535" i="37" s="1"/>
  <c r="N535" i="37"/>
  <c r="AM534" i="37"/>
  <c r="AG534" i="37"/>
  <c r="GU534" i="37" s="1"/>
  <c r="AF534" i="37"/>
  <c r="BJ534" i="37" s="1"/>
  <c r="AD534" i="37"/>
  <c r="BH534" i="37" s="1"/>
  <c r="AC534" i="37"/>
  <c r="GQ534" i="37" s="1"/>
  <c r="AB534" i="37"/>
  <c r="BF534" i="37" s="1"/>
  <c r="AA534" i="37"/>
  <c r="GO534" i="37" s="1"/>
  <c r="Z534" i="37"/>
  <c r="GN534" i="37" s="1"/>
  <c r="Y534" i="37"/>
  <c r="GM534" i="37" s="1"/>
  <c r="W534" i="37"/>
  <c r="X534" i="37" s="1"/>
  <c r="N534" i="37"/>
  <c r="AM533" i="37"/>
  <c r="AG533" i="37"/>
  <c r="GU533" i="37" s="1"/>
  <c r="AF533" i="37"/>
  <c r="BJ533" i="37" s="1"/>
  <c r="AD533" i="37"/>
  <c r="AC533" i="37"/>
  <c r="GQ533" i="37"/>
  <c r="AB533" i="37"/>
  <c r="DC533" i="37"/>
  <c r="AA533" i="37"/>
  <c r="GO533" i="37"/>
  <c r="Z533" i="37"/>
  <c r="CE533" i="37"/>
  <c r="GB533" i="37" s="1"/>
  <c r="Y533" i="37"/>
  <c r="GM533" i="37" s="1"/>
  <c r="W533" i="37"/>
  <c r="X533" i="37" s="1"/>
  <c r="N533" i="37"/>
  <c r="AM532" i="37"/>
  <c r="AG532" i="37"/>
  <c r="GU532" i="37" s="1"/>
  <c r="AF532" i="37"/>
  <c r="BJ532" i="37" s="1"/>
  <c r="AD532" i="37"/>
  <c r="BH532" i="37" s="1"/>
  <c r="AC532" i="37"/>
  <c r="GQ532" i="37" s="1"/>
  <c r="AB532" i="37"/>
  <c r="BF532" i="37" s="1"/>
  <c r="AA532" i="37"/>
  <c r="GO532" i="37" s="1"/>
  <c r="Z532" i="37"/>
  <c r="GN532" i="37" s="1"/>
  <c r="Y532" i="37"/>
  <c r="GM532" i="37" s="1"/>
  <c r="W532" i="37"/>
  <c r="X532" i="37" s="1"/>
  <c r="N532" i="37"/>
  <c r="AM531" i="37"/>
  <c r="AG531" i="37"/>
  <c r="GU531" i="37" s="1"/>
  <c r="AF531" i="37"/>
  <c r="BJ531" i="37" s="1"/>
  <c r="AD531" i="37"/>
  <c r="AC531" i="37"/>
  <c r="GQ531" i="37"/>
  <c r="AB531" i="37"/>
  <c r="DC531" i="37"/>
  <c r="AA531" i="37"/>
  <c r="GO531" i="37"/>
  <c r="Z531" i="37"/>
  <c r="CE531" i="37"/>
  <c r="GB531" i="37" s="1"/>
  <c r="Y531" i="37"/>
  <c r="GM531" i="37" s="1"/>
  <c r="W531" i="37"/>
  <c r="X531" i="37" s="1"/>
  <c r="N531" i="37"/>
  <c r="AM530" i="37"/>
  <c r="AG530" i="37"/>
  <c r="GU530" i="37" s="1"/>
  <c r="AF530" i="37"/>
  <c r="GT530" i="37" s="1"/>
  <c r="AD530" i="37"/>
  <c r="BH530" i="37" s="1"/>
  <c r="AC530" i="37"/>
  <c r="GQ530" i="37" s="1"/>
  <c r="AB530" i="37"/>
  <c r="AA530" i="37"/>
  <c r="GO530" i="37"/>
  <c r="Z530" i="37"/>
  <c r="GN530" i="37"/>
  <c r="Y530" i="37"/>
  <c r="GM530" i="37"/>
  <c r="W530" i="37"/>
  <c r="X530" i="37"/>
  <c r="N530" i="37"/>
  <c r="AM529" i="37"/>
  <c r="AG529" i="37"/>
  <c r="GU529" i="37"/>
  <c r="AF529" i="37"/>
  <c r="BJ529" i="37"/>
  <c r="AD529" i="37"/>
  <c r="BH529" i="37"/>
  <c r="AC529" i="37"/>
  <c r="GQ529" i="37"/>
  <c r="AB529" i="37"/>
  <c r="DC529" i="37"/>
  <c r="AA529" i="37"/>
  <c r="GO529" i="37"/>
  <c r="Z529" i="37"/>
  <c r="GN529" i="37"/>
  <c r="Y529" i="37"/>
  <c r="GM529" i="37"/>
  <c r="W529" i="37"/>
  <c r="X529" i="37"/>
  <c r="N529" i="37"/>
  <c r="AM528" i="37"/>
  <c r="AG528" i="37"/>
  <c r="GU528" i="37"/>
  <c r="AF528" i="37"/>
  <c r="BJ528" i="37"/>
  <c r="AD528" i="37"/>
  <c r="BH528" i="37"/>
  <c r="AC528" i="37"/>
  <c r="GQ528" i="37"/>
  <c r="AB528" i="37"/>
  <c r="BF528" i="37"/>
  <c r="AA528" i="37"/>
  <c r="GO528" i="37"/>
  <c r="Z528" i="37"/>
  <c r="GN528" i="37"/>
  <c r="Y528" i="37"/>
  <c r="GM528" i="37"/>
  <c r="W528" i="37"/>
  <c r="X528" i="37"/>
  <c r="N528" i="37"/>
  <c r="AM527" i="37"/>
  <c r="AG527" i="37"/>
  <c r="GU527" i="37"/>
  <c r="AF527" i="37"/>
  <c r="AD527" i="37"/>
  <c r="BH527" i="37" s="1"/>
  <c r="AC527" i="37"/>
  <c r="GQ527" i="37" s="1"/>
  <c r="AB527" i="37"/>
  <c r="GP527" i="37" s="1"/>
  <c r="AA527" i="37"/>
  <c r="GO527" i="37" s="1"/>
  <c r="Z527" i="37"/>
  <c r="CE527" i="37" s="1"/>
  <c r="Y527" i="37"/>
  <c r="GM527" i="37" s="1"/>
  <c r="W527" i="37"/>
  <c r="X527" i="37" s="1"/>
  <c r="N527" i="37"/>
  <c r="AM526" i="37"/>
  <c r="AG526" i="37"/>
  <c r="GU526" i="37" s="1"/>
  <c r="AF526" i="37"/>
  <c r="BJ526" i="37" s="1"/>
  <c r="AD526" i="37"/>
  <c r="AC526" i="37"/>
  <c r="GQ526" i="37"/>
  <c r="AB526" i="37"/>
  <c r="DC526" i="37"/>
  <c r="AA526" i="37"/>
  <c r="GO526" i="37"/>
  <c r="Z526" i="37"/>
  <c r="Y526" i="37"/>
  <c r="GM526" i="37" s="1"/>
  <c r="W526" i="37"/>
  <c r="X526" i="37" s="1"/>
  <c r="N526" i="37"/>
  <c r="AM525" i="37"/>
  <c r="AG525" i="37"/>
  <c r="GU525" i="37" s="1"/>
  <c r="AF525" i="37"/>
  <c r="EY525" i="37" s="1"/>
  <c r="AD525" i="37"/>
  <c r="AC525" i="37"/>
  <c r="GQ525" i="37"/>
  <c r="AB525" i="37"/>
  <c r="BF525" i="37"/>
  <c r="AA525" i="37"/>
  <c r="GO525" i="37"/>
  <c r="Z525" i="37"/>
  <c r="GN525" i="37"/>
  <c r="Y525" i="37"/>
  <c r="AS525" i="37"/>
  <c r="W525" i="37"/>
  <c r="X525" i="37"/>
  <c r="N525" i="37"/>
  <c r="AM524" i="37"/>
  <c r="AG524" i="37"/>
  <c r="GU524" i="37" s="1"/>
  <c r="AF524" i="37"/>
  <c r="BJ524" i="37" s="1"/>
  <c r="AD524" i="37"/>
  <c r="BH524" i="37" s="1"/>
  <c r="AC524" i="37"/>
  <c r="GQ524" i="37" s="1"/>
  <c r="AB524" i="37"/>
  <c r="GP524" i="37" s="1"/>
  <c r="AA524" i="37"/>
  <c r="GO524" i="37" s="1"/>
  <c r="Z524" i="37"/>
  <c r="CE524" i="37" s="1"/>
  <c r="Y524" i="37"/>
  <c r="W524" i="37"/>
  <c r="X524" i="37"/>
  <c r="N524" i="37"/>
  <c r="AM523" i="37"/>
  <c r="AG523" i="37"/>
  <c r="GU523" i="37"/>
  <c r="AF523" i="37"/>
  <c r="BJ523" i="37"/>
  <c r="AD523" i="37"/>
  <c r="GR523" i="37"/>
  <c r="AC523" i="37"/>
  <c r="GQ523" i="37"/>
  <c r="AB523" i="37"/>
  <c r="DC523" i="37"/>
  <c r="DI523" i="37" s="1"/>
  <c r="AA523" i="37"/>
  <c r="GO523" i="37" s="1"/>
  <c r="Z523" i="37"/>
  <c r="GN523" i="37" s="1"/>
  <c r="Y523" i="37"/>
  <c r="AS523" i="37" s="1"/>
  <c r="W523" i="37"/>
  <c r="X523" i="37" s="1"/>
  <c r="AI523" i="37" s="1"/>
  <c r="N523" i="37"/>
  <c r="AM522" i="37"/>
  <c r="AG522" i="37"/>
  <c r="GU522" i="37"/>
  <c r="AF522" i="37"/>
  <c r="GT522" i="37"/>
  <c r="AD522" i="37"/>
  <c r="AC522" i="37"/>
  <c r="GQ522" i="37" s="1"/>
  <c r="AB522" i="37"/>
  <c r="BF522" i="37" s="1"/>
  <c r="AA522" i="37"/>
  <c r="GO522" i="37" s="1"/>
  <c r="Z522" i="37"/>
  <c r="GN522" i="37" s="1"/>
  <c r="Y522" i="37"/>
  <c r="W522" i="37"/>
  <c r="X522" i="37"/>
  <c r="AI522" i="37" s="1"/>
  <c r="N522" i="37"/>
  <c r="AM521" i="37"/>
  <c r="AG521" i="37"/>
  <c r="GU521" i="37" s="1"/>
  <c r="AF521" i="37"/>
  <c r="GT521" i="37" s="1"/>
  <c r="AD521" i="37"/>
  <c r="GR521" i="37" s="1"/>
  <c r="AC521" i="37"/>
  <c r="GQ521" i="37" s="1"/>
  <c r="AB521" i="37"/>
  <c r="BF521" i="37" s="1"/>
  <c r="AA521" i="37"/>
  <c r="GO521" i="37" s="1"/>
  <c r="Z521" i="37"/>
  <c r="GN521" i="37" s="1"/>
  <c r="Y521" i="37"/>
  <c r="AS521" i="37" s="1"/>
  <c r="W521" i="37"/>
  <c r="X521" i="37" s="1"/>
  <c r="N521" i="37"/>
  <c r="AM520" i="37"/>
  <c r="AG520" i="37"/>
  <c r="GU520" i="37"/>
  <c r="AF520" i="37"/>
  <c r="EY520" i="37" s="1"/>
  <c r="BJ520" i="37"/>
  <c r="AD520" i="37"/>
  <c r="GR520" i="37"/>
  <c r="AC520" i="37"/>
  <c r="GQ520" i="37"/>
  <c r="AB520" i="37"/>
  <c r="BF520" i="37"/>
  <c r="AA520" i="37"/>
  <c r="GO520" i="37"/>
  <c r="Z520" i="37"/>
  <c r="GN520" i="37"/>
  <c r="Y520" i="37"/>
  <c r="W520" i="37"/>
  <c r="X520" i="37" s="1"/>
  <c r="AI520" i="37" s="1"/>
  <c r="N520" i="37"/>
  <c r="AM519" i="37"/>
  <c r="AG519" i="37"/>
  <c r="GU519" i="37"/>
  <c r="AF519" i="37"/>
  <c r="AD519" i="37"/>
  <c r="BH519" i="37" s="1"/>
  <c r="AC519" i="37"/>
  <c r="GQ519" i="37" s="1"/>
  <c r="AB519" i="37"/>
  <c r="BF519" i="37" s="1"/>
  <c r="AA519" i="37"/>
  <c r="GO519" i="37" s="1"/>
  <c r="Z519" i="37"/>
  <c r="GN519" i="37" s="1"/>
  <c r="Y519" i="37"/>
  <c r="AS519" i="37" s="1"/>
  <c r="W519" i="37"/>
  <c r="X519" i="37" s="1"/>
  <c r="N519" i="37"/>
  <c r="AM518" i="37"/>
  <c r="AG518" i="37"/>
  <c r="GU518" i="37" s="1"/>
  <c r="AF518" i="37"/>
  <c r="BJ518" i="37" s="1"/>
  <c r="AD518" i="37"/>
  <c r="BH518" i="37" s="1"/>
  <c r="AC518" i="37"/>
  <c r="GQ518" i="37" s="1"/>
  <c r="AB518" i="37"/>
  <c r="BF518" i="37" s="1"/>
  <c r="AA518" i="37"/>
  <c r="GO518" i="37" s="1"/>
  <c r="Z518" i="37"/>
  <c r="GN518" i="37" s="1"/>
  <c r="Y518" i="37"/>
  <c r="W518" i="37"/>
  <c r="X518" i="37"/>
  <c r="N518" i="37"/>
  <c r="AM517" i="37"/>
  <c r="AG517" i="37"/>
  <c r="GU517" i="37"/>
  <c r="AF517" i="37"/>
  <c r="BJ517" i="37"/>
  <c r="AD517" i="37"/>
  <c r="GR517" i="37"/>
  <c r="AC517" i="37"/>
  <c r="GQ517" i="37"/>
  <c r="AB517" i="37"/>
  <c r="BF517" i="37"/>
  <c r="AA517" i="37"/>
  <c r="GO517" i="37"/>
  <c r="Z517" i="37"/>
  <c r="GN517" i="37"/>
  <c r="Y517" i="37"/>
  <c r="GM517" i="37"/>
  <c r="W517" i="37"/>
  <c r="X517" i="37"/>
  <c r="N517" i="37"/>
  <c r="AM516" i="37"/>
  <c r="AG516" i="37"/>
  <c r="GU516" i="37"/>
  <c r="AF516" i="37"/>
  <c r="BJ516" i="37"/>
  <c r="AD516" i="37"/>
  <c r="BH516" i="37"/>
  <c r="AC516" i="37"/>
  <c r="GQ516" i="37"/>
  <c r="AB516" i="37"/>
  <c r="BF516" i="37"/>
  <c r="AA516" i="37"/>
  <c r="GO516" i="37"/>
  <c r="Z516" i="37"/>
  <c r="CE516" i="37"/>
  <c r="GB516" i="37" s="1"/>
  <c r="Y516" i="37"/>
  <c r="GM516" i="37" s="1"/>
  <c r="W516" i="37"/>
  <c r="X516" i="37" s="1"/>
  <c r="N516" i="37"/>
  <c r="AM515" i="37"/>
  <c r="AG515" i="37"/>
  <c r="GU515" i="37" s="1"/>
  <c r="AF515" i="37"/>
  <c r="BJ515" i="37" s="1"/>
  <c r="AD515" i="37"/>
  <c r="EA515" i="37" s="1"/>
  <c r="GF515" i="37" s="1"/>
  <c r="AC515" i="37"/>
  <c r="GQ515" i="37"/>
  <c r="AB515" i="37"/>
  <c r="BF515" i="37"/>
  <c r="AA515" i="37"/>
  <c r="GO515" i="37"/>
  <c r="Z515" i="37"/>
  <c r="CE515" i="37"/>
  <c r="GB515" i="37" s="1"/>
  <c r="Y515" i="37"/>
  <c r="GM515" i="37" s="1"/>
  <c r="W515" i="37"/>
  <c r="X515" i="37" s="1"/>
  <c r="N515" i="37"/>
  <c r="AM514" i="37"/>
  <c r="AG514" i="37"/>
  <c r="GU514" i="37" s="1"/>
  <c r="AF514" i="37"/>
  <c r="GT514" i="37" s="1"/>
  <c r="AD514" i="37"/>
  <c r="BH514" i="37" s="1"/>
  <c r="AC514" i="37"/>
  <c r="GQ514" i="37" s="1"/>
  <c r="AB514" i="37"/>
  <c r="BF514" i="37" s="1"/>
  <c r="AA514" i="37"/>
  <c r="GO514" i="37" s="1"/>
  <c r="Z514" i="37"/>
  <c r="GN514" i="37" s="1"/>
  <c r="Y514" i="37"/>
  <c r="GM514" i="37" s="1"/>
  <c r="W514" i="37"/>
  <c r="X514" i="37" s="1"/>
  <c r="N514" i="37"/>
  <c r="AM513" i="37"/>
  <c r="AG513" i="37"/>
  <c r="GU513" i="37" s="1"/>
  <c r="AF513" i="37"/>
  <c r="GT513" i="37" s="1"/>
  <c r="AD513" i="37"/>
  <c r="BH513" i="37" s="1"/>
  <c r="AC513" i="37"/>
  <c r="GQ513" i="37" s="1"/>
  <c r="AB513" i="37"/>
  <c r="AA513" i="37"/>
  <c r="GO513" i="37"/>
  <c r="Z513" i="37"/>
  <c r="GN513" i="37"/>
  <c r="Y513" i="37"/>
  <c r="GM513" i="37"/>
  <c r="W513" i="37"/>
  <c r="X513" i="37"/>
  <c r="N513" i="37"/>
  <c r="AM512" i="37"/>
  <c r="AG512" i="37"/>
  <c r="GU512" i="37"/>
  <c r="AF512" i="37"/>
  <c r="BJ512" i="37"/>
  <c r="AD512" i="37"/>
  <c r="BH512" i="37"/>
  <c r="AC512" i="37"/>
  <c r="GQ512" i="37"/>
  <c r="AB512" i="37"/>
  <c r="BF512" i="37"/>
  <c r="AA512" i="37"/>
  <c r="GO512" i="37"/>
  <c r="Z512" i="37"/>
  <c r="GN512" i="37"/>
  <c r="Y512" i="37"/>
  <c r="GM512" i="37"/>
  <c r="W512" i="37"/>
  <c r="X512" i="37"/>
  <c r="N512" i="37"/>
  <c r="AM511" i="37"/>
  <c r="AG511" i="37"/>
  <c r="GU511" i="37"/>
  <c r="AF511" i="37"/>
  <c r="GT511" i="37"/>
  <c r="AD511" i="37"/>
  <c r="BH511" i="37"/>
  <c r="AC511" i="37"/>
  <c r="GQ511" i="37"/>
  <c r="AB511" i="37"/>
  <c r="AA511" i="37"/>
  <c r="GO511" i="37" s="1"/>
  <c r="Z511" i="37"/>
  <c r="GN511" i="37" s="1"/>
  <c r="Y511" i="37"/>
  <c r="GM511" i="37" s="1"/>
  <c r="W511" i="37"/>
  <c r="X511" i="37" s="1"/>
  <c r="N511" i="37"/>
  <c r="AM510" i="37"/>
  <c r="AG510" i="37"/>
  <c r="GU510" i="37" s="1"/>
  <c r="AF510" i="37"/>
  <c r="BJ510" i="37" s="1"/>
  <c r="AD510" i="37"/>
  <c r="BH510" i="37" s="1"/>
  <c r="AC510" i="37"/>
  <c r="GQ510" i="37" s="1"/>
  <c r="AB510" i="37"/>
  <c r="BF510" i="37" s="1"/>
  <c r="AA510" i="37"/>
  <c r="GO510" i="37" s="1"/>
  <c r="Z510" i="37"/>
  <c r="GN510" i="37" s="1"/>
  <c r="Y510" i="37"/>
  <c r="GM510" i="37" s="1"/>
  <c r="W510" i="37"/>
  <c r="X510" i="37" s="1"/>
  <c r="N510" i="37"/>
  <c r="AM509" i="37"/>
  <c r="AG509" i="37"/>
  <c r="GU509" i="37" s="1"/>
  <c r="AF509" i="37"/>
  <c r="BJ509" i="37" s="1"/>
  <c r="AD509" i="37"/>
  <c r="BH509" i="37" s="1"/>
  <c r="AC509" i="37"/>
  <c r="GQ509" i="37" s="1"/>
  <c r="AB509" i="37"/>
  <c r="AA509" i="37"/>
  <c r="GO509" i="37"/>
  <c r="Z509" i="37"/>
  <c r="GN509" i="37"/>
  <c r="Y509" i="37"/>
  <c r="GM509" i="37"/>
  <c r="W509" i="37"/>
  <c r="X509" i="37"/>
  <c r="N509" i="37"/>
  <c r="AM508" i="37"/>
  <c r="AG508" i="37"/>
  <c r="GU508" i="37"/>
  <c r="AF508" i="37"/>
  <c r="BJ508" i="37"/>
  <c r="AD508" i="37"/>
  <c r="BH508" i="37"/>
  <c r="AC508" i="37"/>
  <c r="GQ508" i="37"/>
  <c r="AB508" i="37"/>
  <c r="BF508" i="37"/>
  <c r="AA508" i="37"/>
  <c r="GO508" i="37"/>
  <c r="Z508" i="37"/>
  <c r="CE508" i="37"/>
  <c r="GB508" i="37" s="1"/>
  <c r="Y508" i="37"/>
  <c r="GM508" i="37" s="1"/>
  <c r="W508" i="37"/>
  <c r="X508" i="37" s="1"/>
  <c r="N508" i="37"/>
  <c r="AM507" i="37"/>
  <c r="AG507" i="37"/>
  <c r="GU507" i="37" s="1"/>
  <c r="AF507" i="37"/>
  <c r="GT507" i="37" s="1"/>
  <c r="AD507" i="37"/>
  <c r="BH507" i="37" s="1"/>
  <c r="AC507" i="37"/>
  <c r="GQ507" i="37" s="1"/>
  <c r="AB507" i="37"/>
  <c r="BF507" i="37" s="1"/>
  <c r="AA507" i="37"/>
  <c r="GO507" i="37" s="1"/>
  <c r="Z507" i="37"/>
  <c r="GN507" i="37" s="1"/>
  <c r="Y507" i="37"/>
  <c r="GM507" i="37" s="1"/>
  <c r="W507" i="37"/>
  <c r="X507" i="37" s="1"/>
  <c r="N507" i="37"/>
  <c r="AM506" i="37"/>
  <c r="AG506" i="37"/>
  <c r="GU506" i="37" s="1"/>
  <c r="AF506" i="37"/>
  <c r="BJ506" i="37" s="1"/>
  <c r="AD506" i="37"/>
  <c r="BH506" i="37" s="1"/>
  <c r="AC506" i="37"/>
  <c r="GQ506" i="37" s="1"/>
  <c r="AB506" i="37"/>
  <c r="BF506" i="37" s="1"/>
  <c r="AA506" i="37"/>
  <c r="GO506" i="37" s="1"/>
  <c r="Z506" i="37"/>
  <c r="GN506" i="37" s="1"/>
  <c r="Y506" i="37"/>
  <c r="GM506" i="37" s="1"/>
  <c r="W506" i="37"/>
  <c r="X506" i="37" s="1"/>
  <c r="N506" i="37"/>
  <c r="AM505" i="37"/>
  <c r="AG505" i="37"/>
  <c r="GU505" i="37" s="1"/>
  <c r="AF505" i="37"/>
  <c r="GT505" i="37" s="1"/>
  <c r="AD505" i="37"/>
  <c r="BH505" i="37" s="1"/>
  <c r="AC505" i="37"/>
  <c r="GQ505" i="37" s="1"/>
  <c r="AB505" i="37"/>
  <c r="GP505" i="37" s="1"/>
  <c r="AA505" i="37"/>
  <c r="GO505" i="37" s="1"/>
  <c r="Z505" i="37"/>
  <c r="CE505" i="37" s="1"/>
  <c r="Y505" i="37"/>
  <c r="GM505" i="37" s="1"/>
  <c r="W505" i="37"/>
  <c r="X505" i="37" s="1"/>
  <c r="N505" i="37"/>
  <c r="AM504" i="37"/>
  <c r="AG504" i="37"/>
  <c r="GU504" i="37" s="1"/>
  <c r="AF504" i="37"/>
  <c r="GT504" i="37" s="1"/>
  <c r="AD504" i="37"/>
  <c r="EA504" i="37" s="1"/>
  <c r="AC504" i="37"/>
  <c r="GQ504" i="37" s="1"/>
  <c r="AB504" i="37"/>
  <c r="BF504" i="37" s="1"/>
  <c r="AA504" i="37"/>
  <c r="GO504" i="37" s="1"/>
  <c r="Z504" i="37"/>
  <c r="CE504" i="37" s="1"/>
  <c r="GB504" i="37" s="1"/>
  <c r="Y504" i="37"/>
  <c r="GM504" i="37"/>
  <c r="W504" i="37"/>
  <c r="X504" i="37"/>
  <c r="N504" i="37"/>
  <c r="AM503" i="37"/>
  <c r="AG503" i="37"/>
  <c r="GU503" i="37"/>
  <c r="AF503" i="37"/>
  <c r="GT503" i="37"/>
  <c r="AD503" i="37"/>
  <c r="BH503" i="37"/>
  <c r="AC503" i="37"/>
  <c r="GQ503" i="37"/>
  <c r="AB503" i="37"/>
  <c r="BF503" i="37"/>
  <c r="AA503" i="37"/>
  <c r="GO503" i="37"/>
  <c r="Z503" i="37"/>
  <c r="GN503" i="37"/>
  <c r="Y503" i="37"/>
  <c r="GM503" i="37"/>
  <c r="W503" i="37"/>
  <c r="X503" i="37"/>
  <c r="N503" i="37"/>
  <c r="AM502" i="37"/>
  <c r="AG502" i="37"/>
  <c r="GU502" i="37"/>
  <c r="AF502" i="37"/>
  <c r="BJ502" i="37"/>
  <c r="AD502" i="37"/>
  <c r="AC502" i="37"/>
  <c r="GQ502" i="37" s="1"/>
  <c r="AB502" i="37"/>
  <c r="BF502" i="37" s="1"/>
  <c r="AA502" i="37"/>
  <c r="GO502" i="37" s="1"/>
  <c r="Z502" i="37"/>
  <c r="CE502" i="37" s="1"/>
  <c r="GB502" i="37" s="1"/>
  <c r="Y502" i="37"/>
  <c r="GM502" i="37"/>
  <c r="W502" i="37"/>
  <c r="X502" i="37"/>
  <c r="N502" i="37"/>
  <c r="AM501" i="37"/>
  <c r="AG501" i="37"/>
  <c r="GU501" i="37"/>
  <c r="AF501" i="37"/>
  <c r="BJ501" i="37"/>
  <c r="AD501" i="37"/>
  <c r="BH501" i="37"/>
  <c r="AC501" i="37"/>
  <c r="GQ501" i="37"/>
  <c r="AB501" i="37"/>
  <c r="BF501" i="37"/>
  <c r="AA501" i="37"/>
  <c r="GO501" i="37"/>
  <c r="Z501" i="37"/>
  <c r="CE501" i="37"/>
  <c r="GB501" i="37" s="1"/>
  <c r="Y501" i="37"/>
  <c r="GM501" i="37" s="1"/>
  <c r="W501" i="37"/>
  <c r="X501" i="37" s="1"/>
  <c r="N501" i="37"/>
  <c r="AM500" i="37"/>
  <c r="AG500" i="37"/>
  <c r="GU500" i="37" s="1"/>
  <c r="AF500" i="37"/>
  <c r="GT500" i="37" s="1"/>
  <c r="AD500" i="37"/>
  <c r="GR500" i="37" s="1"/>
  <c r="AC500" i="37"/>
  <c r="GQ500" i="37" s="1"/>
  <c r="AB500" i="37"/>
  <c r="BF500" i="37" s="1"/>
  <c r="AA500" i="37"/>
  <c r="GO500" i="37" s="1"/>
  <c r="Z500" i="37"/>
  <c r="GN500" i="37" s="1"/>
  <c r="Y500" i="37"/>
  <c r="GM500" i="37" s="1"/>
  <c r="W500" i="37"/>
  <c r="X500" i="37" s="1"/>
  <c r="N500" i="37"/>
  <c r="AM499" i="37"/>
  <c r="AG499" i="37"/>
  <c r="GU499" i="37" s="1"/>
  <c r="AF499" i="37"/>
  <c r="GT499" i="37" s="1"/>
  <c r="AD499" i="37"/>
  <c r="BH499" i="37" s="1"/>
  <c r="AC499" i="37"/>
  <c r="GQ499" i="37" s="1"/>
  <c r="AB499" i="37"/>
  <c r="BF499" i="37" s="1"/>
  <c r="AA499" i="37"/>
  <c r="GO499" i="37" s="1"/>
  <c r="Z499" i="37"/>
  <c r="GN499" i="37" s="1"/>
  <c r="Y499" i="37"/>
  <c r="W499" i="37"/>
  <c r="X499" i="37"/>
  <c r="N499" i="37"/>
  <c r="AM498" i="37"/>
  <c r="AG498" i="37"/>
  <c r="GU498" i="37" s="1"/>
  <c r="AF498" i="37"/>
  <c r="BJ498" i="37" s="1"/>
  <c r="AD498" i="37"/>
  <c r="BH498" i="37" s="1"/>
  <c r="AC498" i="37"/>
  <c r="GQ498" i="37" s="1"/>
  <c r="AB498" i="37"/>
  <c r="BF498" i="37" s="1"/>
  <c r="AA498" i="37"/>
  <c r="GO498" i="37" s="1"/>
  <c r="Z498" i="37"/>
  <c r="GN498" i="37" s="1"/>
  <c r="Y498" i="37"/>
  <c r="GM498" i="37" s="1"/>
  <c r="W498" i="37"/>
  <c r="X498" i="37" s="1"/>
  <c r="AI498" i="37" s="1"/>
  <c r="N498" i="37"/>
  <c r="AM497" i="37"/>
  <c r="AG497" i="37"/>
  <c r="GU497" i="37"/>
  <c r="AF497" i="37"/>
  <c r="GT497" i="37"/>
  <c r="AD497" i="37"/>
  <c r="BH497" i="37"/>
  <c r="AC497" i="37"/>
  <c r="GQ497" i="37"/>
  <c r="AB497" i="37"/>
  <c r="BF497" i="37"/>
  <c r="AA497" i="37"/>
  <c r="GO497" i="37"/>
  <c r="Z497" i="37"/>
  <c r="GN497" i="37"/>
  <c r="Y497" i="37"/>
  <c r="GM497" i="37"/>
  <c r="W497" i="37"/>
  <c r="X497" i="37"/>
  <c r="N497" i="37"/>
  <c r="AM496" i="37"/>
  <c r="AG496" i="37"/>
  <c r="GU496" i="37"/>
  <c r="AF496" i="37"/>
  <c r="GT496" i="37"/>
  <c r="AD496" i="37"/>
  <c r="BH496" i="37"/>
  <c r="AC496" i="37"/>
  <c r="GQ496" i="37"/>
  <c r="AB496" i="37"/>
  <c r="BF496" i="37"/>
  <c r="AA496" i="37"/>
  <c r="GO496" i="37"/>
  <c r="Z496" i="37"/>
  <c r="GN496" i="37"/>
  <c r="Y496" i="37"/>
  <c r="GM496" i="37"/>
  <c r="W496" i="37"/>
  <c r="X496" i="37"/>
  <c r="N496" i="37"/>
  <c r="AM495" i="37"/>
  <c r="AG495" i="37"/>
  <c r="GU495" i="37"/>
  <c r="AF495" i="37"/>
  <c r="BJ495" i="37"/>
  <c r="AD495" i="37"/>
  <c r="AC495" i="37"/>
  <c r="GQ495" i="37" s="1"/>
  <c r="AB495" i="37"/>
  <c r="BF495" i="37" s="1"/>
  <c r="AA495" i="37"/>
  <c r="GO495" i="37" s="1"/>
  <c r="Z495" i="37"/>
  <c r="CE495" i="37" s="1"/>
  <c r="GB495" i="37" s="1"/>
  <c r="Y495" i="37"/>
  <c r="GM495" i="37"/>
  <c r="W495" i="37"/>
  <c r="X495" i="37"/>
  <c r="N495" i="37"/>
  <c r="AM494" i="37"/>
  <c r="AG494" i="37"/>
  <c r="GU494" i="37" s="1"/>
  <c r="AF494" i="37"/>
  <c r="GT494" i="37" s="1"/>
  <c r="AD494" i="37"/>
  <c r="BH494" i="37" s="1"/>
  <c r="AC494" i="37"/>
  <c r="GQ494" i="37" s="1"/>
  <c r="AB494" i="37"/>
  <c r="BF494" i="37" s="1"/>
  <c r="AA494" i="37"/>
  <c r="GO494" i="37" s="1"/>
  <c r="Z494" i="37"/>
  <c r="GN494" i="37" s="1"/>
  <c r="Y494" i="37"/>
  <c r="W494" i="37"/>
  <c r="X494" i="37"/>
  <c r="N494" i="37"/>
  <c r="AM493" i="37"/>
  <c r="AG493" i="37"/>
  <c r="GU493" i="37"/>
  <c r="AF493" i="37"/>
  <c r="GT493" i="37"/>
  <c r="AD493" i="37"/>
  <c r="BH493" i="37"/>
  <c r="AC493" i="37"/>
  <c r="GQ493" i="37"/>
  <c r="AB493" i="37"/>
  <c r="BF493" i="37"/>
  <c r="AA493" i="37"/>
  <c r="GO493" i="37"/>
  <c r="Z493" i="37"/>
  <c r="GN493" i="37"/>
  <c r="Y493" i="37"/>
  <c r="AS493" i="37"/>
  <c r="W493" i="37"/>
  <c r="X493" i="37"/>
  <c r="N493" i="37"/>
  <c r="AM492" i="37"/>
  <c r="AG492" i="37"/>
  <c r="GU492" i="37"/>
  <c r="AF492" i="37"/>
  <c r="BJ492" i="37"/>
  <c r="AD492" i="37"/>
  <c r="AC492" i="37"/>
  <c r="GQ492" i="37" s="1"/>
  <c r="AB492" i="37"/>
  <c r="AA492" i="37"/>
  <c r="GO492" i="37"/>
  <c r="Z492" i="37"/>
  <c r="CE492" i="37"/>
  <c r="CG492" i="37" s="1"/>
  <c r="Y492" i="37"/>
  <c r="AS492" i="37" s="1"/>
  <c r="W492" i="37"/>
  <c r="X492" i="37" s="1"/>
  <c r="AI492" i="37" s="1"/>
  <c r="N492" i="37"/>
  <c r="AM491" i="37"/>
  <c r="AG491" i="37"/>
  <c r="GU491" i="37"/>
  <c r="AF491" i="37"/>
  <c r="GT491" i="37"/>
  <c r="AD491" i="37"/>
  <c r="AC491" i="37"/>
  <c r="GQ491" i="37" s="1"/>
  <c r="AB491" i="37"/>
  <c r="BF491" i="37" s="1"/>
  <c r="AA491" i="37"/>
  <c r="GO491" i="37" s="1"/>
  <c r="Z491" i="37"/>
  <c r="GN491" i="37" s="1"/>
  <c r="Y491" i="37"/>
  <c r="AS491" i="37" s="1"/>
  <c r="W491" i="37"/>
  <c r="X491" i="37" s="1"/>
  <c r="N491" i="37"/>
  <c r="AM490" i="37"/>
  <c r="AG490" i="37"/>
  <c r="GU490" i="37" s="1"/>
  <c r="AF490" i="37"/>
  <c r="EY490" i="37" s="1"/>
  <c r="AD490" i="37"/>
  <c r="AC490" i="37"/>
  <c r="GQ490" i="37"/>
  <c r="AB490" i="37"/>
  <c r="BF490" i="37"/>
  <c r="AA490" i="37"/>
  <c r="GO490" i="37"/>
  <c r="Z490" i="37"/>
  <c r="GN490" i="37"/>
  <c r="Y490" i="37"/>
  <c r="AS490" i="37"/>
  <c r="W490" i="37"/>
  <c r="X490" i="37"/>
  <c r="N490" i="37"/>
  <c r="AM489" i="37"/>
  <c r="AG489" i="37"/>
  <c r="GU489" i="37"/>
  <c r="AF489" i="37"/>
  <c r="GT489" i="37"/>
  <c r="AD489" i="37"/>
  <c r="BH489" i="37"/>
  <c r="AC489" i="37"/>
  <c r="GQ489" i="37"/>
  <c r="AB489" i="37"/>
  <c r="BF489" i="37"/>
  <c r="AA489" i="37"/>
  <c r="GO489" i="37"/>
  <c r="Z489" i="37"/>
  <c r="GN489" i="37"/>
  <c r="Y489" i="37"/>
  <c r="AS489" i="37"/>
  <c r="W489" i="37"/>
  <c r="X489" i="37"/>
  <c r="N489" i="37"/>
  <c r="AM488" i="37"/>
  <c r="AG488" i="37"/>
  <c r="GU488" i="37" s="1"/>
  <c r="AF488" i="37"/>
  <c r="EY488" i="37" s="1"/>
  <c r="AD488" i="37"/>
  <c r="BH488" i="37" s="1"/>
  <c r="AC488" i="37"/>
  <c r="GQ488" i="37" s="1"/>
  <c r="AB488" i="37"/>
  <c r="BF488" i="37" s="1"/>
  <c r="AA488" i="37"/>
  <c r="GO488" i="37" s="1"/>
  <c r="Z488" i="37"/>
  <c r="GN488" i="37" s="1"/>
  <c r="Y488" i="37"/>
  <c r="AS488" i="37" s="1"/>
  <c r="W488" i="37"/>
  <c r="X488" i="37" s="1"/>
  <c r="AI488" i="37" s="1"/>
  <c r="N488" i="37"/>
  <c r="AM487" i="37"/>
  <c r="AG487" i="37"/>
  <c r="GU487" i="37"/>
  <c r="AF487" i="37"/>
  <c r="BJ487" i="37"/>
  <c r="AD487" i="37"/>
  <c r="BH487" i="37"/>
  <c r="AC487" i="37"/>
  <c r="GQ487" i="37"/>
  <c r="AB487" i="37"/>
  <c r="BF487" i="37"/>
  <c r="AA487" i="37"/>
  <c r="GO487" i="37"/>
  <c r="Z487" i="37"/>
  <c r="GN487" i="37"/>
  <c r="Y487" i="37"/>
  <c r="AS487" i="37"/>
  <c r="W487" i="37"/>
  <c r="X487" i="37" s="1"/>
  <c r="N487" i="37"/>
  <c r="AM486" i="37"/>
  <c r="AG486" i="37"/>
  <c r="GU486" i="37" s="1"/>
  <c r="AF486" i="37"/>
  <c r="EY486" i="37" s="1"/>
  <c r="AD486" i="37"/>
  <c r="BH486" i="37" s="1"/>
  <c r="AC486" i="37"/>
  <c r="GQ486" i="37" s="1"/>
  <c r="AB486" i="37"/>
  <c r="BF486" i="37" s="1"/>
  <c r="AA486" i="37"/>
  <c r="GO486" i="37" s="1"/>
  <c r="Z486" i="37"/>
  <c r="GN486" i="37" s="1"/>
  <c r="Y486" i="37"/>
  <c r="AS486" i="37" s="1"/>
  <c r="W486" i="37"/>
  <c r="X486" i="37" s="1"/>
  <c r="N486" i="37"/>
  <c r="AM485" i="37"/>
  <c r="AG485" i="37"/>
  <c r="GU485" i="37"/>
  <c r="AF485" i="37"/>
  <c r="EY485" i="37" s="1"/>
  <c r="BJ485" i="37"/>
  <c r="AD485" i="37"/>
  <c r="BH485" i="37"/>
  <c r="AC485" i="37"/>
  <c r="GQ485" i="37"/>
  <c r="AB485" i="37"/>
  <c r="BF485" i="37"/>
  <c r="AA485" i="37"/>
  <c r="GO485" i="37"/>
  <c r="Z485" i="37"/>
  <c r="CE485" i="37"/>
  <c r="CK485" i="37" s="1"/>
  <c r="Y485" i="37"/>
  <c r="AS485" i="37" s="1"/>
  <c r="W485" i="37"/>
  <c r="X485" i="37" s="1"/>
  <c r="AI485" i="37" s="1"/>
  <c r="N485" i="37"/>
  <c r="AM484" i="37"/>
  <c r="AG484" i="37"/>
  <c r="GU484" i="37"/>
  <c r="AF484" i="37"/>
  <c r="BJ484" i="37"/>
  <c r="AD484" i="37"/>
  <c r="AC484" i="37"/>
  <c r="GQ484" i="37" s="1"/>
  <c r="AB484" i="37"/>
  <c r="BF484" i="37" s="1"/>
  <c r="AA484" i="37"/>
  <c r="GO484" i="37" s="1"/>
  <c r="Z484" i="37"/>
  <c r="GN484" i="37" s="1"/>
  <c r="Y484" i="37"/>
  <c r="AS484" i="37" s="1"/>
  <c r="W484" i="37"/>
  <c r="X484" i="37" s="1"/>
  <c r="N484" i="37"/>
  <c r="AM483" i="37"/>
  <c r="AG483" i="37"/>
  <c r="GU483" i="37" s="1"/>
  <c r="AF483" i="37"/>
  <c r="GT483" i="37" s="1"/>
  <c r="AD483" i="37"/>
  <c r="BH483" i="37" s="1"/>
  <c r="AC483" i="37"/>
  <c r="GQ483" i="37" s="1"/>
  <c r="AB483" i="37"/>
  <c r="BF483" i="37" s="1"/>
  <c r="AA483" i="37"/>
  <c r="GO483" i="37" s="1"/>
  <c r="Z483" i="37"/>
  <c r="GN483" i="37" s="1"/>
  <c r="Y483" i="37"/>
  <c r="AS483" i="37" s="1"/>
  <c r="W483" i="37"/>
  <c r="X483" i="37" s="1"/>
  <c r="N483" i="37"/>
  <c r="AM482" i="37"/>
  <c r="AG482" i="37"/>
  <c r="GU482" i="37" s="1"/>
  <c r="AF482" i="37"/>
  <c r="GT482" i="37" s="1"/>
  <c r="AD482" i="37"/>
  <c r="AC482" i="37"/>
  <c r="GQ482" i="37"/>
  <c r="AB482" i="37"/>
  <c r="GP482" i="37"/>
  <c r="AA482" i="37"/>
  <c r="CQ482" i="37"/>
  <c r="Z482" i="37"/>
  <c r="GN482" i="37"/>
  <c r="Y482" i="37"/>
  <c r="BS482" i="37"/>
  <c r="W482" i="37"/>
  <c r="AE482" i="37"/>
  <c r="N482" i="37"/>
  <c r="AM481" i="37"/>
  <c r="AG481" i="37"/>
  <c r="FK481" i="37"/>
  <c r="AF481" i="37"/>
  <c r="GT481" i="37"/>
  <c r="AD481" i="37"/>
  <c r="BH481" i="37"/>
  <c r="AC481" i="37"/>
  <c r="DO481" i="37"/>
  <c r="AB481" i="37"/>
  <c r="BF481" i="37"/>
  <c r="AA481" i="37"/>
  <c r="CQ481" i="37"/>
  <c r="Z481" i="37"/>
  <c r="GN481" i="37"/>
  <c r="Y481" i="37"/>
  <c r="BS481" i="37"/>
  <c r="W481" i="37"/>
  <c r="AE481" i="37"/>
  <c r="N481" i="37"/>
  <c r="AM480" i="37"/>
  <c r="AG480" i="37"/>
  <c r="FK480" i="37" s="1"/>
  <c r="AF480" i="37"/>
  <c r="BJ480" i="37" s="1"/>
  <c r="AD480" i="37"/>
  <c r="BH480" i="37" s="1"/>
  <c r="AC480" i="37"/>
  <c r="DO480" i="37" s="1"/>
  <c r="AB480" i="37"/>
  <c r="BF480" i="37" s="1"/>
  <c r="AA480" i="37"/>
  <c r="CQ480" i="37" s="1"/>
  <c r="Z480" i="37"/>
  <c r="CE480" i="37" s="1"/>
  <c r="CM480" i="37" s="1"/>
  <c r="Y480" i="37"/>
  <c r="BS480" i="37"/>
  <c r="W480" i="37"/>
  <c r="AE480" i="37"/>
  <c r="N480" i="37"/>
  <c r="AM479" i="37"/>
  <c r="AG479" i="37"/>
  <c r="FK479" i="37" s="1"/>
  <c r="AF479" i="37"/>
  <c r="GT479" i="37" s="1"/>
  <c r="AD479" i="37"/>
  <c r="BH479" i="37"/>
  <c r="AC479" i="37"/>
  <c r="DO479" i="37"/>
  <c r="AB479" i="37"/>
  <c r="GP479" i="37"/>
  <c r="AA479" i="37"/>
  <c r="CQ479" i="37"/>
  <c r="Z479" i="37"/>
  <c r="CE479" i="37"/>
  <c r="CM479" i="37" s="1"/>
  <c r="Y479" i="37"/>
  <c r="BS479" i="37" s="1"/>
  <c r="W479" i="37"/>
  <c r="AE479" i="37" s="1"/>
  <c r="N479" i="37"/>
  <c r="AM478" i="37"/>
  <c r="AG478" i="37"/>
  <c r="FK478" i="37"/>
  <c r="AF478" i="37"/>
  <c r="EY478" i="37" s="1"/>
  <c r="BJ478" i="37"/>
  <c r="AD478" i="37"/>
  <c r="BH478" i="37"/>
  <c r="AC478" i="37"/>
  <c r="DO478" i="37"/>
  <c r="AB478" i="37"/>
  <c r="GP478" i="37"/>
  <c r="AA478" i="37"/>
  <c r="CQ478" i="37"/>
  <c r="Z478" i="37"/>
  <c r="CE478" i="37"/>
  <c r="CM478" i="37" s="1"/>
  <c r="Y478" i="37"/>
  <c r="BS478" i="37" s="1"/>
  <c r="W478" i="37"/>
  <c r="AE478" i="37" s="1"/>
  <c r="N478" i="37"/>
  <c r="AM477" i="37"/>
  <c r="AG477" i="37"/>
  <c r="FK477" i="37"/>
  <c r="AF477" i="37"/>
  <c r="GT477" i="37" s="1"/>
  <c r="AD477" i="37"/>
  <c r="AC477" i="37"/>
  <c r="DO477" i="37"/>
  <c r="AB477" i="37"/>
  <c r="GP477" i="37"/>
  <c r="AA477" i="37"/>
  <c r="CQ477" i="37"/>
  <c r="Z477" i="37"/>
  <c r="GN477" i="37"/>
  <c r="Y477" i="37"/>
  <c r="BS477" i="37"/>
  <c r="W477" i="37"/>
  <c r="AE477" i="37"/>
  <c r="N477" i="37"/>
  <c r="AM476" i="37"/>
  <c r="AG476" i="37"/>
  <c r="FK476" i="37" s="1"/>
  <c r="AF476" i="37"/>
  <c r="EY476" i="37" s="1"/>
  <c r="AD476" i="37"/>
  <c r="AC476" i="37"/>
  <c r="DO476" i="37" s="1"/>
  <c r="AB476" i="37"/>
  <c r="GP476" i="37" s="1"/>
  <c r="AA476" i="37"/>
  <c r="CQ476" i="37" s="1"/>
  <c r="Z476" i="37"/>
  <c r="GN476" i="37" s="1"/>
  <c r="Y476" i="37"/>
  <c r="BS476" i="37" s="1"/>
  <c r="W476" i="37"/>
  <c r="AE476" i="37" s="1"/>
  <c r="N476" i="37"/>
  <c r="AM475" i="37"/>
  <c r="AG475" i="37"/>
  <c r="FK475" i="37"/>
  <c r="AF475" i="37"/>
  <c r="EY475" i="37" s="1"/>
  <c r="BJ475" i="37"/>
  <c r="AD475" i="37"/>
  <c r="AC475" i="37"/>
  <c r="DO475" i="37" s="1"/>
  <c r="AB475" i="37"/>
  <c r="GP475" i="37" s="1"/>
  <c r="AA475" i="37"/>
  <c r="CQ475" i="37" s="1"/>
  <c r="Z475" i="37"/>
  <c r="GN475" i="37" s="1"/>
  <c r="Y475" i="37"/>
  <c r="BS475" i="37" s="1"/>
  <c r="W475" i="37"/>
  <c r="AE475" i="37" s="1"/>
  <c r="N475" i="37"/>
  <c r="AM474" i="37"/>
  <c r="AG474" i="37"/>
  <c r="FK474" i="37"/>
  <c r="AF474" i="37"/>
  <c r="GT474" i="37" s="1"/>
  <c r="AD474" i="37"/>
  <c r="AC474" i="37"/>
  <c r="DO474" i="37"/>
  <c r="AB474" i="37"/>
  <c r="AA474" i="37"/>
  <c r="CQ474" i="37" s="1"/>
  <c r="Z474" i="37"/>
  <c r="GN474" i="37" s="1"/>
  <c r="Y474" i="37"/>
  <c r="BS474" i="37" s="1"/>
  <c r="W474" i="37"/>
  <c r="AE474" i="37" s="1"/>
  <c r="N474" i="37"/>
  <c r="AM473" i="37"/>
  <c r="AG473" i="37"/>
  <c r="FK473" i="37"/>
  <c r="AF473" i="37"/>
  <c r="EY473" i="37" s="1"/>
  <c r="BJ473" i="37"/>
  <c r="AD473" i="37"/>
  <c r="AC473" i="37"/>
  <c r="DO473" i="37" s="1"/>
  <c r="AB473" i="37"/>
  <c r="GP473" i="37" s="1"/>
  <c r="AA473" i="37"/>
  <c r="CQ473" i="37" s="1"/>
  <c r="Z473" i="37"/>
  <c r="GN473" i="37" s="1"/>
  <c r="Y473" i="37"/>
  <c r="BS473" i="37" s="1"/>
  <c r="W473" i="37"/>
  <c r="AE473" i="37" s="1"/>
  <c r="N473" i="37"/>
  <c r="AM472" i="37"/>
  <c r="AG472" i="37"/>
  <c r="FK472" i="37" s="1"/>
  <c r="AF472" i="37"/>
  <c r="BJ472" i="37" s="1"/>
  <c r="AE472" i="37"/>
  <c r="EM472" i="37" s="1"/>
  <c r="AD472" i="37"/>
  <c r="EA472" i="37" s="1"/>
  <c r="DW472" i="37" s="1"/>
  <c r="AC472" i="37"/>
  <c r="DO472" i="37"/>
  <c r="AB472" i="37"/>
  <c r="AA472" i="37"/>
  <c r="CQ472" i="37" s="1"/>
  <c r="Z472" i="37"/>
  <c r="Y472" i="37"/>
  <c r="BS472" i="37"/>
  <c r="X472" i="37"/>
  <c r="N472" i="37"/>
  <c r="AM471" i="37"/>
  <c r="AG471" i="37"/>
  <c r="AF471" i="37"/>
  <c r="BJ471" i="37" s="1"/>
  <c r="AD471" i="37"/>
  <c r="BH471" i="37" s="1"/>
  <c r="AC471" i="37"/>
  <c r="AB471" i="37"/>
  <c r="BF471" i="37"/>
  <c r="AA471" i="37"/>
  <c r="GO471" i="37" s="1"/>
  <c r="CQ471" i="37"/>
  <c r="Z471" i="37"/>
  <c r="Y471" i="37"/>
  <c r="W471" i="37"/>
  <c r="AE471" i="37"/>
  <c r="N471" i="37"/>
  <c r="GQ470" i="37"/>
  <c r="AM470" i="37"/>
  <c r="AG470" i="37"/>
  <c r="AF470" i="37"/>
  <c r="BJ470" i="37"/>
  <c r="AD470" i="37"/>
  <c r="BH470" i="37"/>
  <c r="AC470" i="37"/>
  <c r="DO470" i="37"/>
  <c r="AB470" i="37"/>
  <c r="BF470" i="37"/>
  <c r="AA470" i="37"/>
  <c r="CQ470" i="37"/>
  <c r="Z470" i="37"/>
  <c r="Y470" i="37"/>
  <c r="W470" i="37"/>
  <c r="AE470" i="37"/>
  <c r="N470" i="37"/>
  <c r="AM469" i="37"/>
  <c r="AG469" i="37"/>
  <c r="AF469" i="37"/>
  <c r="BJ469" i="37"/>
  <c r="AD469" i="37"/>
  <c r="BH469" i="37"/>
  <c r="AC469" i="37"/>
  <c r="AB469" i="37"/>
  <c r="BF469" i="37" s="1"/>
  <c r="AA469" i="37"/>
  <c r="CQ469" i="37" s="1"/>
  <c r="Z469" i="37"/>
  <c r="Y469" i="37"/>
  <c r="W469" i="37"/>
  <c r="AE469" i="37" s="1"/>
  <c r="N469" i="37"/>
  <c r="AM468" i="37"/>
  <c r="AG468" i="37"/>
  <c r="AF468" i="37"/>
  <c r="BJ468" i="37" s="1"/>
  <c r="AD468" i="37"/>
  <c r="BH468" i="37" s="1"/>
  <c r="AC468" i="37"/>
  <c r="GQ468" i="37" s="1"/>
  <c r="AB468" i="37"/>
  <c r="BF468" i="37" s="1"/>
  <c r="AA468" i="37"/>
  <c r="CQ468" i="37" s="1"/>
  <c r="Z468" i="37"/>
  <c r="Y468" i="37"/>
  <c r="W468" i="37"/>
  <c r="AE468" i="37" s="1"/>
  <c r="N468" i="37"/>
  <c r="AM467" i="37"/>
  <c r="AG467" i="37"/>
  <c r="FK467" i="37" s="1"/>
  <c r="AF467" i="37"/>
  <c r="BJ467" i="37" s="1"/>
  <c r="AD467" i="37"/>
  <c r="BH467" i="37" s="1"/>
  <c r="AC467" i="37"/>
  <c r="AB467" i="37"/>
  <c r="BF467" i="37"/>
  <c r="AA467" i="37"/>
  <c r="CQ467" i="37"/>
  <c r="Z467" i="37"/>
  <c r="Y467" i="37"/>
  <c r="W467" i="37"/>
  <c r="AE467" i="37"/>
  <c r="N467" i="37"/>
  <c r="AM466" i="37"/>
  <c r="AG466" i="37"/>
  <c r="AF466" i="37"/>
  <c r="BJ466" i="37" s="1"/>
  <c r="AD466" i="37"/>
  <c r="BH466" i="37" s="1"/>
  <c r="AC466" i="37"/>
  <c r="DO466" i="37" s="1"/>
  <c r="AB466" i="37"/>
  <c r="BF466" i="37" s="1"/>
  <c r="AA466" i="37"/>
  <c r="CQ466" i="37" s="1"/>
  <c r="Z466" i="37"/>
  <c r="Y466" i="37"/>
  <c r="BS466" i="37"/>
  <c r="W466" i="37"/>
  <c r="AE466" i="37"/>
  <c r="N466" i="37"/>
  <c r="AM465" i="37"/>
  <c r="AG465" i="37"/>
  <c r="GU465" i="37"/>
  <c r="AF465" i="37"/>
  <c r="BJ465" i="37"/>
  <c r="AD465" i="37"/>
  <c r="BH465" i="37"/>
  <c r="AC465" i="37"/>
  <c r="GQ465" i="37"/>
  <c r="AB465" i="37"/>
  <c r="BF465" i="37"/>
  <c r="AA465" i="37"/>
  <c r="GO465" i="37"/>
  <c r="Z465" i="37"/>
  <c r="Y465" i="37"/>
  <c r="GM465" i="37" s="1"/>
  <c r="W465" i="37"/>
  <c r="X465" i="37" s="1"/>
  <c r="N465" i="37"/>
  <c r="AM464" i="37"/>
  <c r="AG464" i="37"/>
  <c r="GU464" i="37" s="1"/>
  <c r="AF464" i="37"/>
  <c r="BJ464" i="37" s="1"/>
  <c r="AD464" i="37"/>
  <c r="BH464" i="37" s="1"/>
  <c r="AC464" i="37"/>
  <c r="GQ464" i="37" s="1"/>
  <c r="AB464" i="37"/>
  <c r="AA464" i="37"/>
  <c r="GO464" i="37"/>
  <c r="Z464" i="37"/>
  <c r="CE464" i="37"/>
  <c r="GB464" i="37" s="1"/>
  <c r="Y464" i="37"/>
  <c r="GM464" i="37" s="1"/>
  <c r="W464" i="37"/>
  <c r="X464" i="37" s="1"/>
  <c r="N464" i="37"/>
  <c r="AM463" i="37"/>
  <c r="AG463" i="37"/>
  <c r="GU463" i="37" s="1"/>
  <c r="AF463" i="37"/>
  <c r="AD463" i="37"/>
  <c r="BH463" i="37"/>
  <c r="AC463" i="37"/>
  <c r="GQ463" i="37"/>
  <c r="AB463" i="37"/>
  <c r="BF463" i="37"/>
  <c r="AA463" i="37"/>
  <c r="GO463" i="37"/>
  <c r="Z463" i="37"/>
  <c r="Y463" i="37"/>
  <c r="GM463" i="37" s="1"/>
  <c r="W463" i="37"/>
  <c r="X463" i="37" s="1"/>
  <c r="AI463" i="37" s="1"/>
  <c r="N463" i="37"/>
  <c r="AM462" i="37"/>
  <c r="AG462" i="37"/>
  <c r="GU462" i="37" s="1"/>
  <c r="AF462" i="37"/>
  <c r="EY462" i="37" s="1"/>
  <c r="GH462" i="37" s="1"/>
  <c r="AD462" i="37"/>
  <c r="BH462" i="37"/>
  <c r="AC462" i="37"/>
  <c r="GQ462" i="37"/>
  <c r="AB462" i="37"/>
  <c r="BF462" i="37"/>
  <c r="AA462" i="37"/>
  <c r="GO462" i="37"/>
  <c r="Z462" i="37"/>
  <c r="GN462" i="37"/>
  <c r="Y462" i="37"/>
  <c r="GM462" i="37"/>
  <c r="W462" i="37"/>
  <c r="X462" i="37"/>
  <c r="AI462" i="37" s="1"/>
  <c r="N462" i="37"/>
  <c r="AM461" i="37"/>
  <c r="AG461" i="37"/>
  <c r="GU461" i="37" s="1"/>
  <c r="AF461" i="37"/>
  <c r="GT461" i="37" s="1"/>
  <c r="AD461" i="37"/>
  <c r="BH461" i="37" s="1"/>
  <c r="AC461" i="37"/>
  <c r="GQ461" i="37" s="1"/>
  <c r="AB461" i="37"/>
  <c r="GP461" i="37" s="1"/>
  <c r="AA461" i="37"/>
  <c r="GO461" i="37" s="1"/>
  <c r="Z461" i="37"/>
  <c r="GN461" i="37" s="1"/>
  <c r="Y461" i="37"/>
  <c r="GM461" i="37" s="1"/>
  <c r="W461" i="37"/>
  <c r="X461" i="37" s="1"/>
  <c r="N461" i="37"/>
  <c r="AM460" i="37"/>
  <c r="AG460" i="37"/>
  <c r="GU460" i="37" s="1"/>
  <c r="AF460" i="37"/>
  <c r="BJ460" i="37" s="1"/>
  <c r="AD460" i="37"/>
  <c r="BH460" i="37" s="1"/>
  <c r="AC460" i="37"/>
  <c r="GQ460" i="37" s="1"/>
  <c r="AB460" i="37"/>
  <c r="AA460" i="37"/>
  <c r="GO460" i="37"/>
  <c r="Z460" i="37"/>
  <c r="GN460" i="37"/>
  <c r="Y460" i="37"/>
  <c r="GM460" i="37"/>
  <c r="W460" i="37"/>
  <c r="X460" i="37"/>
  <c r="N460" i="37"/>
  <c r="AM459" i="37"/>
  <c r="AG459" i="37"/>
  <c r="GU459" i="37" s="1"/>
  <c r="AF459" i="37"/>
  <c r="BJ459" i="37" s="1"/>
  <c r="AD459" i="37"/>
  <c r="BH459" i="37" s="1"/>
  <c r="AC459" i="37"/>
  <c r="GQ459" i="37" s="1"/>
  <c r="AB459" i="37"/>
  <c r="BF459" i="37" s="1"/>
  <c r="AA459" i="37"/>
  <c r="GO459" i="37" s="1"/>
  <c r="Z459" i="37"/>
  <c r="CE459" i="37" s="1"/>
  <c r="GB459" i="37" s="1"/>
  <c r="Y459" i="37"/>
  <c r="GM459" i="37"/>
  <c r="W459" i="37"/>
  <c r="X459" i="37"/>
  <c r="N459" i="37"/>
  <c r="AM458" i="37"/>
  <c r="AG458" i="37"/>
  <c r="GU458" i="37"/>
  <c r="AF458" i="37"/>
  <c r="BJ458" i="37"/>
  <c r="AD458" i="37"/>
  <c r="BH458" i="37"/>
  <c r="AC458" i="37"/>
  <c r="GQ458" i="37"/>
  <c r="AB458" i="37"/>
  <c r="GP458" i="37"/>
  <c r="AA458" i="37"/>
  <c r="GO458" i="37"/>
  <c r="Z458" i="37"/>
  <c r="GN458" i="37"/>
  <c r="Y458" i="37"/>
  <c r="GM458" i="37"/>
  <c r="W458" i="37"/>
  <c r="X458" i="37"/>
  <c r="AI458" i="37" s="1"/>
  <c r="N458" i="37"/>
  <c r="AM457" i="37"/>
  <c r="AG457" i="37"/>
  <c r="GU457" i="37" s="1"/>
  <c r="AF457" i="37"/>
  <c r="BJ457" i="37" s="1"/>
  <c r="AD457" i="37"/>
  <c r="BH457" i="37" s="1"/>
  <c r="AC457" i="37"/>
  <c r="GQ457" i="37" s="1"/>
  <c r="AB457" i="37"/>
  <c r="DC457" i="37" s="1"/>
  <c r="AA457" i="37"/>
  <c r="GO457" i="37" s="1"/>
  <c r="Z457" i="37"/>
  <c r="GN457" i="37" s="1"/>
  <c r="Y457" i="37"/>
  <c r="GM457" i="37" s="1"/>
  <c r="W457" i="37"/>
  <c r="X457" i="37" s="1"/>
  <c r="N457" i="37"/>
  <c r="AM456" i="37"/>
  <c r="AG456" i="37"/>
  <c r="GU456" i="37" s="1"/>
  <c r="AF456" i="37"/>
  <c r="GT456" i="37" s="1"/>
  <c r="AD456" i="37"/>
  <c r="BH456" i="37" s="1"/>
  <c r="AC456" i="37"/>
  <c r="GQ456" i="37" s="1"/>
  <c r="AB456" i="37"/>
  <c r="BF456" i="37" s="1"/>
  <c r="AA456" i="37"/>
  <c r="GO456" i="37" s="1"/>
  <c r="Z456" i="37"/>
  <c r="GN456" i="37" s="1"/>
  <c r="Y456" i="37"/>
  <c r="GM456" i="37" s="1"/>
  <c r="W456" i="37"/>
  <c r="X456" i="37" s="1"/>
  <c r="N456" i="37"/>
  <c r="AM455" i="37"/>
  <c r="AG455" i="37"/>
  <c r="GU455" i="37" s="1"/>
  <c r="AF455" i="37"/>
  <c r="BJ455" i="37" s="1"/>
  <c r="AD455" i="37"/>
  <c r="BH455" i="37" s="1"/>
  <c r="AC455" i="37"/>
  <c r="GQ455" i="37" s="1"/>
  <c r="AB455" i="37"/>
  <c r="DC455" i="37" s="1"/>
  <c r="AA455" i="37"/>
  <c r="GO455" i="37" s="1"/>
  <c r="Z455" i="37"/>
  <c r="GN455" i="37" s="1"/>
  <c r="Y455" i="37"/>
  <c r="GM455" i="37" s="1"/>
  <c r="W455" i="37"/>
  <c r="X455" i="37" s="1"/>
  <c r="N455" i="37"/>
  <c r="AM454" i="37"/>
  <c r="AG454" i="37"/>
  <c r="GU454" i="37" s="1"/>
  <c r="AF454" i="37"/>
  <c r="BJ454" i="37" s="1"/>
  <c r="AD454" i="37"/>
  <c r="BH454" i="37" s="1"/>
  <c r="AC454" i="37"/>
  <c r="GQ454" i="37" s="1"/>
  <c r="AB454" i="37"/>
  <c r="GP454" i="37" s="1"/>
  <c r="AA454" i="37"/>
  <c r="GO454" i="37" s="1"/>
  <c r="Z454" i="37"/>
  <c r="GN454" i="37" s="1"/>
  <c r="Y454" i="37"/>
  <c r="GM454" i="37"/>
  <c r="W454" i="37"/>
  <c r="X454" i="37" s="1"/>
  <c r="AI454" i="37" s="1"/>
  <c r="N454" i="37"/>
  <c r="AM453" i="37"/>
  <c r="AG453" i="37"/>
  <c r="GU453" i="37"/>
  <c r="AF453" i="37"/>
  <c r="GT453" i="37"/>
  <c r="AD453" i="37"/>
  <c r="AC453" i="37"/>
  <c r="GQ453" i="37" s="1"/>
  <c r="AB453" i="37"/>
  <c r="BF453" i="37" s="1"/>
  <c r="AA453" i="37"/>
  <c r="GO453" i="37" s="1"/>
  <c r="Z453" i="37"/>
  <c r="GN453" i="37" s="1"/>
  <c r="Y453" i="37"/>
  <c r="GM453" i="37" s="1"/>
  <c r="W453" i="37"/>
  <c r="X453" i="37" s="1"/>
  <c r="N453" i="37"/>
  <c r="AM452" i="37"/>
  <c r="AG452" i="37"/>
  <c r="GU452" i="37" s="1"/>
  <c r="AF452" i="37"/>
  <c r="GT452" i="37" s="1"/>
  <c r="AD452" i="37"/>
  <c r="BH452" i="37" s="1"/>
  <c r="AC452" i="37"/>
  <c r="GQ452" i="37" s="1"/>
  <c r="AB452" i="37"/>
  <c r="BF452" i="37" s="1"/>
  <c r="AA452" i="37"/>
  <c r="GO452" i="37" s="1"/>
  <c r="Z452" i="37"/>
  <c r="GN452" i="37" s="1"/>
  <c r="Y452" i="37"/>
  <c r="GM452" i="37" s="1"/>
  <c r="W452" i="37"/>
  <c r="X452" i="37" s="1"/>
  <c r="N452" i="37"/>
  <c r="AM451" i="37"/>
  <c r="AG451" i="37"/>
  <c r="GU451" i="37" s="1"/>
  <c r="AF451" i="37"/>
  <c r="GT451" i="37" s="1"/>
  <c r="AD451" i="37"/>
  <c r="BH451" i="37" s="1"/>
  <c r="AC451" i="37"/>
  <c r="GQ451" i="37" s="1"/>
  <c r="AB451" i="37"/>
  <c r="DC451" i="37" s="1"/>
  <c r="AA451" i="37"/>
  <c r="GO451" i="37" s="1"/>
  <c r="Z451" i="37"/>
  <c r="GN451" i="37" s="1"/>
  <c r="Y451" i="37"/>
  <c r="GM451" i="37" s="1"/>
  <c r="W451" i="37"/>
  <c r="X451" i="37" s="1"/>
  <c r="N451" i="37"/>
  <c r="AM450" i="37"/>
  <c r="AG450" i="37"/>
  <c r="GU450" i="37" s="1"/>
  <c r="AF450" i="37"/>
  <c r="GT450" i="37" s="1"/>
  <c r="AD450" i="37"/>
  <c r="BH450" i="37" s="1"/>
  <c r="AC450" i="37"/>
  <c r="GQ450" i="37" s="1"/>
  <c r="AB450" i="37"/>
  <c r="GP450" i="37" s="1"/>
  <c r="AA450" i="37"/>
  <c r="GO450" i="37" s="1"/>
  <c r="Z450" i="37"/>
  <c r="GN450" i="37" s="1"/>
  <c r="Y450" i="37"/>
  <c r="GM450" i="37" s="1"/>
  <c r="W450" i="37"/>
  <c r="X450" i="37" s="1"/>
  <c r="N450" i="37"/>
  <c r="AM449" i="37"/>
  <c r="AG449" i="37"/>
  <c r="GU449" i="37" s="1"/>
  <c r="AF449" i="37"/>
  <c r="GT449" i="37" s="1"/>
  <c r="AD449" i="37"/>
  <c r="BH449" i="37" s="1"/>
  <c r="AC449" i="37"/>
  <c r="GQ449" i="37" s="1"/>
  <c r="AB449" i="37"/>
  <c r="GP449" i="37" s="1"/>
  <c r="AA449" i="37"/>
  <c r="GO449" i="37" s="1"/>
  <c r="Z449" i="37"/>
  <c r="GN449" i="37" s="1"/>
  <c r="Y449" i="37"/>
  <c r="GM449" i="37" s="1"/>
  <c r="W449" i="37"/>
  <c r="X449" i="37" s="1"/>
  <c r="N449" i="37"/>
  <c r="AM448" i="37"/>
  <c r="AG448" i="37"/>
  <c r="GU448" i="37" s="1"/>
  <c r="AF448" i="37"/>
  <c r="GT448" i="37" s="1"/>
  <c r="AD448" i="37"/>
  <c r="BH448" i="37" s="1"/>
  <c r="AC448" i="37"/>
  <c r="GQ448" i="37" s="1"/>
  <c r="AB448" i="37"/>
  <c r="DC448" i="37" s="1"/>
  <c r="AA448" i="37"/>
  <c r="GO448" i="37" s="1"/>
  <c r="Z448" i="37"/>
  <c r="GN448" i="37" s="1"/>
  <c r="Y448" i="37"/>
  <c r="GM448" i="37" s="1"/>
  <c r="W448" i="37"/>
  <c r="X448" i="37" s="1"/>
  <c r="N448" i="37"/>
  <c r="AM447" i="37"/>
  <c r="AG447" i="37"/>
  <c r="GU447" i="37" s="1"/>
  <c r="AF447" i="37"/>
  <c r="BJ447" i="37" s="1"/>
  <c r="AD447" i="37"/>
  <c r="AC447" i="37"/>
  <c r="GQ447" i="37"/>
  <c r="AB447" i="37"/>
  <c r="GP447" i="37"/>
  <c r="AA447" i="37"/>
  <c r="GO447" i="37"/>
  <c r="Z447" i="37"/>
  <c r="CE447" i="37"/>
  <c r="GB447" i="37" s="1"/>
  <c r="Y447" i="37"/>
  <c r="GM447" i="37" s="1"/>
  <c r="W447" i="37"/>
  <c r="X447" i="37" s="1"/>
  <c r="N447" i="37"/>
  <c r="AM446" i="37"/>
  <c r="AG446" i="37"/>
  <c r="AF446" i="37"/>
  <c r="BJ446" i="37"/>
  <c r="AD446" i="37"/>
  <c r="BH446" i="37"/>
  <c r="AC446" i="37"/>
  <c r="AB446" i="37"/>
  <c r="GP446" i="37" s="1"/>
  <c r="AA446" i="37"/>
  <c r="Z446" i="37"/>
  <c r="CE446" i="37"/>
  <c r="GB446" i="37" s="1"/>
  <c r="Y446" i="37"/>
  <c r="W446" i="37"/>
  <c r="X446" i="37"/>
  <c r="N446" i="37"/>
  <c r="AM445" i="37"/>
  <c r="AG445" i="37"/>
  <c r="GU445" i="37"/>
  <c r="AF445" i="37"/>
  <c r="BJ445" i="37"/>
  <c r="AD445" i="37"/>
  <c r="BH445" i="37"/>
  <c r="AC445" i="37"/>
  <c r="GQ445" i="37"/>
  <c r="AB445" i="37"/>
  <c r="GP445" i="37"/>
  <c r="AA445" i="37"/>
  <c r="GO445" i="37"/>
  <c r="Z445" i="37"/>
  <c r="CE445" i="37"/>
  <c r="CK445" i="37" s="1"/>
  <c r="Y445" i="37"/>
  <c r="AS445" i="37" s="1"/>
  <c r="W445" i="37"/>
  <c r="X445" i="37" s="1"/>
  <c r="N445" i="37"/>
  <c r="AM444" i="37"/>
  <c r="AG444" i="37"/>
  <c r="GU444" i="37" s="1"/>
  <c r="AF444" i="37"/>
  <c r="EY444" i="37" s="1"/>
  <c r="AD444" i="37"/>
  <c r="AC444" i="37"/>
  <c r="GQ444" i="37"/>
  <c r="AB444" i="37"/>
  <c r="DC444" i="37"/>
  <c r="AA444" i="37"/>
  <c r="GO444" i="37"/>
  <c r="Z444" i="37"/>
  <c r="GN444" i="37"/>
  <c r="Y444" i="37"/>
  <c r="AS444" i="37"/>
  <c r="W444" i="37"/>
  <c r="X444" i="37"/>
  <c r="N444" i="37"/>
  <c r="AM443" i="37"/>
  <c r="AG443" i="37"/>
  <c r="GU443" i="37"/>
  <c r="AF443" i="37"/>
  <c r="GT443" i="37"/>
  <c r="AD443" i="37"/>
  <c r="BH443" i="37"/>
  <c r="AC443" i="37"/>
  <c r="GQ443" i="37"/>
  <c r="AB443" i="37"/>
  <c r="GP443" i="37"/>
  <c r="AA443" i="37"/>
  <c r="GO443" i="37"/>
  <c r="Z443" i="37"/>
  <c r="GN443" i="37"/>
  <c r="Y443" i="37"/>
  <c r="AS443" i="37"/>
  <c r="W443" i="37"/>
  <c r="X443" i="37"/>
  <c r="N443" i="37"/>
  <c r="AM442" i="37"/>
  <c r="AG442" i="37"/>
  <c r="GU442" i="37"/>
  <c r="AF442" i="37"/>
  <c r="BJ442" i="37"/>
  <c r="AD442" i="37"/>
  <c r="BH442" i="37"/>
  <c r="AC442" i="37"/>
  <c r="GQ442" i="37"/>
  <c r="AB442" i="37"/>
  <c r="DC442" i="37"/>
  <c r="AA442" i="37"/>
  <c r="GO442" i="37"/>
  <c r="Z442" i="37"/>
  <c r="GN442" i="37"/>
  <c r="Y442" i="37"/>
  <c r="AS442" i="37"/>
  <c r="W442" i="37"/>
  <c r="X442" i="37"/>
  <c r="N442" i="37"/>
  <c r="AM441" i="37"/>
  <c r="AG441" i="37"/>
  <c r="GU441" i="37"/>
  <c r="AF441" i="37"/>
  <c r="BJ441" i="37"/>
  <c r="AD441" i="37"/>
  <c r="AC441" i="37"/>
  <c r="GQ441" i="37" s="1"/>
  <c r="AB441" i="37"/>
  <c r="GP441" i="37" s="1"/>
  <c r="AA441" i="37"/>
  <c r="GO441" i="37" s="1"/>
  <c r="Z441" i="37"/>
  <c r="CE441" i="37" s="1"/>
  <c r="CK441" i="37" s="1"/>
  <c r="Y441" i="37"/>
  <c r="AS441" i="37"/>
  <c r="W441" i="37"/>
  <c r="X441" i="37"/>
  <c r="AI441" i="37" s="1"/>
  <c r="N441" i="37"/>
  <c r="AM440" i="37"/>
  <c r="AG440" i="37"/>
  <c r="GU440" i="37" s="1"/>
  <c r="AF440" i="37"/>
  <c r="GT440" i="37" s="1"/>
  <c r="AD440" i="37"/>
  <c r="AC440" i="37"/>
  <c r="GQ440" i="37"/>
  <c r="AB440" i="37"/>
  <c r="DC440" i="37"/>
  <c r="AA440" i="37"/>
  <c r="GO440" i="37"/>
  <c r="Z440" i="37"/>
  <c r="GN440" i="37"/>
  <c r="Y440" i="37"/>
  <c r="AS440" i="37"/>
  <c r="W440" i="37"/>
  <c r="X440" i="37"/>
  <c r="AI440" i="37" s="1"/>
  <c r="N440" i="37"/>
  <c r="AM439" i="37"/>
  <c r="AG439" i="37"/>
  <c r="GU439" i="37" s="1"/>
  <c r="AF439" i="37"/>
  <c r="GT439" i="37" s="1"/>
  <c r="AD439" i="37"/>
  <c r="BH439" i="37" s="1"/>
  <c r="AC439" i="37"/>
  <c r="GQ439" i="37" s="1"/>
  <c r="AB439" i="37"/>
  <c r="GP439" i="37" s="1"/>
  <c r="AA439" i="37"/>
  <c r="GO439" i="37" s="1"/>
  <c r="Z439" i="37"/>
  <c r="GN439" i="37" s="1"/>
  <c r="Y439" i="37"/>
  <c r="AS439" i="37" s="1"/>
  <c r="W439" i="37"/>
  <c r="X439" i="37" s="1"/>
  <c r="N439" i="37"/>
  <c r="AM438" i="37"/>
  <c r="AG438" i="37"/>
  <c r="GU438" i="37" s="1"/>
  <c r="AF438" i="37"/>
  <c r="EY438" i="37" s="1"/>
  <c r="AD438" i="37"/>
  <c r="BH438" i="37" s="1"/>
  <c r="AC438" i="37"/>
  <c r="GQ438" i="37" s="1"/>
  <c r="AB438" i="37"/>
  <c r="DC438" i="37" s="1"/>
  <c r="AA438" i="37"/>
  <c r="GO438" i="37" s="1"/>
  <c r="Z438" i="37"/>
  <c r="GN438" i="37" s="1"/>
  <c r="Y438" i="37"/>
  <c r="AS438" i="37" s="1"/>
  <c r="W438" i="37"/>
  <c r="X438" i="37" s="1"/>
  <c r="N438" i="37"/>
  <c r="AM437" i="37"/>
  <c r="AG437" i="37"/>
  <c r="GU437" i="37" s="1"/>
  <c r="AF437" i="37"/>
  <c r="EY437" i="37" s="1"/>
  <c r="AD437" i="37"/>
  <c r="GR437" i="37" s="1"/>
  <c r="AC437" i="37"/>
  <c r="GQ437" i="37" s="1"/>
  <c r="AB437" i="37"/>
  <c r="DC437" i="37" s="1"/>
  <c r="AA437" i="37"/>
  <c r="GO437" i="37" s="1"/>
  <c r="Z437" i="37"/>
  <c r="GN437" i="37" s="1"/>
  <c r="Y437" i="37"/>
  <c r="GM437" i="37" s="1"/>
  <c r="W437" i="37"/>
  <c r="AE437" i="37" s="1"/>
  <c r="N437" i="37"/>
  <c r="AM436" i="37"/>
  <c r="AG436" i="37"/>
  <c r="FK436" i="37" s="1"/>
  <c r="AF436" i="37"/>
  <c r="AD436" i="37"/>
  <c r="BH436" i="37"/>
  <c r="AC436" i="37"/>
  <c r="DO436" i="37"/>
  <c r="AB436" i="37"/>
  <c r="AA436" i="37"/>
  <c r="CQ436" i="37" s="1"/>
  <c r="Z436" i="37"/>
  <c r="Y436" i="37"/>
  <c r="BS436" i="37"/>
  <c r="W436" i="37"/>
  <c r="AE436" i="37"/>
  <c r="N436" i="37"/>
  <c r="AM435" i="37"/>
  <c r="AG435" i="37"/>
  <c r="FK435" i="37" s="1"/>
  <c r="AF435" i="37"/>
  <c r="BJ435" i="37" s="1"/>
  <c r="AD435" i="37"/>
  <c r="BH435" i="37" s="1"/>
  <c r="AC435" i="37"/>
  <c r="GQ435" i="37" s="1"/>
  <c r="AB435" i="37"/>
  <c r="AA435" i="37"/>
  <c r="CQ435" i="37"/>
  <c r="Z435" i="37"/>
  <c r="Y435" i="37"/>
  <c r="W435" i="37"/>
  <c r="AE435" i="37"/>
  <c r="N435" i="37"/>
  <c r="AM434" i="37"/>
  <c r="AG434" i="37"/>
  <c r="GU434" i="37"/>
  <c r="AF434" i="37"/>
  <c r="AD434" i="37"/>
  <c r="BH434" i="37" s="1"/>
  <c r="AC434" i="37"/>
  <c r="GQ434" i="37" s="1"/>
  <c r="AB434" i="37"/>
  <c r="AA434" i="37"/>
  <c r="GO434" i="37"/>
  <c r="Z434" i="37"/>
  <c r="Y434" i="37"/>
  <c r="GM434" i="37" s="1"/>
  <c r="W434" i="37"/>
  <c r="X434" i="37" s="1"/>
  <c r="N434" i="37"/>
  <c r="AM433" i="37"/>
  <c r="AG433" i="37"/>
  <c r="GU433" i="37" s="1"/>
  <c r="AF433" i="37"/>
  <c r="BJ433" i="37" s="1"/>
  <c r="AD433" i="37"/>
  <c r="BH433" i="37" s="1"/>
  <c r="AC433" i="37"/>
  <c r="GQ433" i="37" s="1"/>
  <c r="AB433" i="37"/>
  <c r="AA433" i="37"/>
  <c r="GO433" i="37"/>
  <c r="Z433" i="37"/>
  <c r="Y433" i="37"/>
  <c r="GM433" i="37" s="1"/>
  <c r="W433" i="37"/>
  <c r="X433" i="37" s="1"/>
  <c r="N433" i="37"/>
  <c r="AM432" i="37"/>
  <c r="AG432" i="37"/>
  <c r="GU432" i="37" s="1"/>
  <c r="AF432" i="37"/>
  <c r="AD432" i="37"/>
  <c r="BH432" i="37"/>
  <c r="AC432" i="37"/>
  <c r="GQ432" i="37"/>
  <c r="AB432" i="37"/>
  <c r="DC432" i="37"/>
  <c r="AA432" i="37"/>
  <c r="GO432" i="37"/>
  <c r="Z432" i="37"/>
  <c r="CE432" i="37"/>
  <c r="GB432" i="37" s="1"/>
  <c r="Y432" i="37"/>
  <c r="GM432" i="37" s="1"/>
  <c r="W432" i="37"/>
  <c r="X432" i="37" s="1"/>
  <c r="N432" i="37"/>
  <c r="AM431" i="37"/>
  <c r="AG431" i="37"/>
  <c r="GU431" i="37" s="1"/>
  <c r="AF431" i="37"/>
  <c r="GT431" i="37" s="1"/>
  <c r="AD431" i="37"/>
  <c r="BH431" i="37" s="1"/>
  <c r="AC431" i="37"/>
  <c r="GQ431" i="37" s="1"/>
  <c r="AB431" i="37"/>
  <c r="DC431" i="37" s="1"/>
  <c r="AA431" i="37"/>
  <c r="GO431" i="37" s="1"/>
  <c r="Z431" i="37"/>
  <c r="GN431" i="37" s="1"/>
  <c r="Y431" i="37"/>
  <c r="GM431" i="37" s="1"/>
  <c r="W431" i="37"/>
  <c r="X431" i="37" s="1"/>
  <c r="N431" i="37"/>
  <c r="AM430" i="37"/>
  <c r="AG430" i="37"/>
  <c r="GU430" i="37" s="1"/>
  <c r="AF430" i="37"/>
  <c r="BJ430" i="37" s="1"/>
  <c r="AD430" i="37"/>
  <c r="BH430" i="37" s="1"/>
  <c r="AC430" i="37"/>
  <c r="GQ430" i="37" s="1"/>
  <c r="AB430" i="37"/>
  <c r="GP430" i="37" s="1"/>
  <c r="AA430" i="37"/>
  <c r="GO430" i="37" s="1"/>
  <c r="Z430" i="37"/>
  <c r="GN430" i="37" s="1"/>
  <c r="Y430" i="37"/>
  <c r="GM430" i="37" s="1"/>
  <c r="W430" i="37"/>
  <c r="X430" i="37" s="1"/>
  <c r="AI430" i="37" s="1"/>
  <c r="N430" i="37"/>
  <c r="AM429" i="37"/>
  <c r="AG429" i="37"/>
  <c r="GU429" i="37"/>
  <c r="AF429" i="37"/>
  <c r="GT429" i="37"/>
  <c r="AD429" i="37"/>
  <c r="BH429" i="37"/>
  <c r="AC429" i="37"/>
  <c r="GQ429" i="37"/>
  <c r="AB429" i="37"/>
  <c r="BF429" i="37"/>
  <c r="AA429" i="37"/>
  <c r="GO429" i="37"/>
  <c r="Z429" i="37"/>
  <c r="GN429" i="37"/>
  <c r="Y429" i="37"/>
  <c r="GM429" i="37"/>
  <c r="W429" i="37"/>
  <c r="X429" i="37"/>
  <c r="N429" i="37"/>
  <c r="AM428" i="37"/>
  <c r="AG428" i="37"/>
  <c r="GU428" i="37"/>
  <c r="AF428" i="37"/>
  <c r="GT428" i="37"/>
  <c r="AD428" i="37"/>
  <c r="BH428" i="37"/>
  <c r="AC428" i="37"/>
  <c r="GQ428" i="37"/>
  <c r="AB428" i="37"/>
  <c r="GP428" i="37"/>
  <c r="AA428" i="37"/>
  <c r="GO428" i="37"/>
  <c r="Z428" i="37"/>
  <c r="GN428" i="37"/>
  <c r="Y428" i="37"/>
  <c r="GM428" i="37"/>
  <c r="W428" i="37"/>
  <c r="X428" i="37"/>
  <c r="N428" i="37"/>
  <c r="AM427" i="37"/>
  <c r="AG427" i="37"/>
  <c r="GU427" i="37"/>
  <c r="AF427" i="37"/>
  <c r="GT427" i="37"/>
  <c r="AD427" i="37"/>
  <c r="BH427" i="37"/>
  <c r="AC427" i="37"/>
  <c r="GQ427" i="37"/>
  <c r="AB427" i="37"/>
  <c r="DC427" i="37"/>
  <c r="AA427" i="37"/>
  <c r="GO427" i="37"/>
  <c r="Z427" i="37"/>
  <c r="GN427" i="37"/>
  <c r="Y427" i="37"/>
  <c r="GM427" i="37"/>
  <c r="W427" i="37"/>
  <c r="X427" i="37"/>
  <c r="N427" i="37"/>
  <c r="AM426" i="37"/>
  <c r="AG426" i="37"/>
  <c r="GU426" i="37"/>
  <c r="AF426" i="37"/>
  <c r="BJ426" i="37"/>
  <c r="AD426" i="37"/>
  <c r="BH426" i="37"/>
  <c r="AC426" i="37"/>
  <c r="GQ426" i="37"/>
  <c r="AB426" i="37"/>
  <c r="GP426" i="37"/>
  <c r="AA426" i="37"/>
  <c r="GO426" i="37"/>
  <c r="Z426" i="37"/>
  <c r="GN426" i="37"/>
  <c r="Y426" i="37"/>
  <c r="GM426" i="37"/>
  <c r="W426" i="37"/>
  <c r="X426" i="37"/>
  <c r="AI426" i="37" s="1"/>
  <c r="N426" i="37"/>
  <c r="AM425" i="37"/>
  <c r="AG425" i="37"/>
  <c r="GU425" i="37" s="1"/>
  <c r="AF425" i="37"/>
  <c r="GT425" i="37" s="1"/>
  <c r="AD425" i="37"/>
  <c r="BH425" i="37" s="1"/>
  <c r="AC425" i="37"/>
  <c r="GQ425" i="37" s="1"/>
  <c r="AB425" i="37"/>
  <c r="DC425" i="37" s="1"/>
  <c r="AA425" i="37"/>
  <c r="GO425" i="37" s="1"/>
  <c r="Z425" i="37"/>
  <c r="GN425" i="37" s="1"/>
  <c r="Y425" i="37"/>
  <c r="GM425" i="37" s="1"/>
  <c r="W425" i="37"/>
  <c r="X425" i="37" s="1"/>
  <c r="N425" i="37"/>
  <c r="AM424" i="37"/>
  <c r="AG424" i="37"/>
  <c r="GU424" i="37" s="1"/>
  <c r="AF424" i="37"/>
  <c r="GT424" i="37" s="1"/>
  <c r="AD424" i="37"/>
  <c r="BH424" i="37" s="1"/>
  <c r="AC424" i="37"/>
  <c r="GQ424" i="37" s="1"/>
  <c r="AB424" i="37"/>
  <c r="GP424" i="37" s="1"/>
  <c r="AA424" i="37"/>
  <c r="GO424" i="37" s="1"/>
  <c r="Z424" i="37"/>
  <c r="GN424" i="37" s="1"/>
  <c r="Y424" i="37"/>
  <c r="GM424" i="37" s="1"/>
  <c r="W424" i="37"/>
  <c r="X424" i="37" s="1"/>
  <c r="N424" i="37"/>
  <c r="AM423" i="37"/>
  <c r="AG423" i="37"/>
  <c r="GU423" i="37" s="1"/>
  <c r="AF423" i="37"/>
  <c r="GT423" i="37" s="1"/>
  <c r="AD423" i="37"/>
  <c r="BH423" i="37" s="1"/>
  <c r="AC423" i="37"/>
  <c r="GQ423" i="37" s="1"/>
  <c r="AB423" i="37"/>
  <c r="BF423" i="37" s="1"/>
  <c r="AA423" i="37"/>
  <c r="GO423" i="37" s="1"/>
  <c r="Z423" i="37"/>
  <c r="GN423" i="37" s="1"/>
  <c r="Y423" i="37"/>
  <c r="GM423" i="37" s="1"/>
  <c r="W423" i="37"/>
  <c r="X423" i="37" s="1"/>
  <c r="N423" i="37"/>
  <c r="AM422" i="37"/>
  <c r="AG422" i="37"/>
  <c r="GU422" i="37"/>
  <c r="AF422" i="37"/>
  <c r="EY422" i="37" s="1"/>
  <c r="BJ422" i="37"/>
  <c r="AD422" i="37"/>
  <c r="GR422" i="37"/>
  <c r="AC422" i="37"/>
  <c r="GQ422" i="37"/>
  <c r="AB422" i="37"/>
  <c r="BF422" i="37"/>
  <c r="AA422" i="37"/>
  <c r="GO422" i="37"/>
  <c r="Z422" i="37"/>
  <c r="GN422" i="37"/>
  <c r="Y422" i="37"/>
  <c r="GM422" i="37"/>
  <c r="W422" i="37"/>
  <c r="X422" i="37"/>
  <c r="AI422" i="37" s="1"/>
  <c r="N422" i="37"/>
  <c r="AM421" i="37"/>
  <c r="AG421" i="37"/>
  <c r="GU421" i="37" s="1"/>
  <c r="AF421" i="37"/>
  <c r="GT421" i="37" s="1"/>
  <c r="AD421" i="37"/>
  <c r="BH421" i="37" s="1"/>
  <c r="AC421" i="37"/>
  <c r="GQ421" i="37" s="1"/>
  <c r="AB421" i="37"/>
  <c r="BF421" i="37" s="1"/>
  <c r="AA421" i="37"/>
  <c r="GO421" i="37" s="1"/>
  <c r="Z421" i="37"/>
  <c r="GN421" i="37" s="1"/>
  <c r="Y421" i="37"/>
  <c r="GM421" i="37" s="1"/>
  <c r="W421" i="37"/>
  <c r="X421" i="37" s="1"/>
  <c r="N421" i="37"/>
  <c r="AM420" i="37"/>
  <c r="AG420" i="37"/>
  <c r="GU420" i="37" s="1"/>
  <c r="AF420" i="37"/>
  <c r="GT420" i="37" s="1"/>
  <c r="AD420" i="37"/>
  <c r="BH420" i="37" s="1"/>
  <c r="AC420" i="37"/>
  <c r="GQ420" i="37" s="1"/>
  <c r="AB420" i="37"/>
  <c r="AA420" i="37"/>
  <c r="GO420" i="37"/>
  <c r="Z420" i="37"/>
  <c r="GN420" i="37"/>
  <c r="Y420" i="37"/>
  <c r="GM420" i="37"/>
  <c r="W420" i="37"/>
  <c r="X420" i="37"/>
  <c r="N420" i="37"/>
  <c r="AM419" i="37"/>
  <c r="AG419" i="37"/>
  <c r="GU419" i="37"/>
  <c r="AF419" i="37"/>
  <c r="GT419" i="37"/>
  <c r="AD419" i="37"/>
  <c r="BH419" i="37"/>
  <c r="AC419" i="37"/>
  <c r="GQ419" i="37"/>
  <c r="AB419" i="37"/>
  <c r="GP419" i="37"/>
  <c r="AA419" i="37"/>
  <c r="GO419" i="37"/>
  <c r="Z419" i="37"/>
  <c r="GN419" i="37"/>
  <c r="Y419" i="37"/>
  <c r="GM419" i="37"/>
  <c r="W419" i="37"/>
  <c r="X419" i="37"/>
  <c r="N419" i="37"/>
  <c r="AM418" i="37"/>
  <c r="AG418" i="37"/>
  <c r="GU418" i="37"/>
  <c r="AF418" i="37"/>
  <c r="BJ418" i="37"/>
  <c r="AD418" i="37"/>
  <c r="BH418" i="37"/>
  <c r="AC418" i="37"/>
  <c r="GQ418" i="37"/>
  <c r="AB418" i="37"/>
  <c r="AA418" i="37"/>
  <c r="GO418" i="37" s="1"/>
  <c r="Z418" i="37"/>
  <c r="GN418" i="37" s="1"/>
  <c r="Y418" i="37"/>
  <c r="GM418" i="37" s="1"/>
  <c r="W418" i="37"/>
  <c r="X418" i="37" s="1"/>
  <c r="N418" i="37"/>
  <c r="AM417" i="37"/>
  <c r="AG417" i="37"/>
  <c r="GU417" i="37" s="1"/>
  <c r="AF417" i="37"/>
  <c r="BJ417" i="37" s="1"/>
  <c r="AD417" i="37"/>
  <c r="BH417" i="37" s="1"/>
  <c r="AC417" i="37"/>
  <c r="GQ417" i="37" s="1"/>
  <c r="AB417" i="37"/>
  <c r="GP417" i="37" s="1"/>
  <c r="AA417" i="37"/>
  <c r="GO417" i="37" s="1"/>
  <c r="Z417" i="37"/>
  <c r="GN417" i="37" s="1"/>
  <c r="Y417" i="37"/>
  <c r="GM417" i="37" s="1"/>
  <c r="W417" i="37"/>
  <c r="X417" i="37" s="1"/>
  <c r="N417" i="37"/>
  <c r="AM416" i="37"/>
  <c r="AG416" i="37"/>
  <c r="GU416" i="37" s="1"/>
  <c r="AF416" i="37"/>
  <c r="GT416" i="37" s="1"/>
  <c r="AD416" i="37"/>
  <c r="GR416" i="37" s="1"/>
  <c r="AC416" i="37"/>
  <c r="GQ416" i="37" s="1"/>
  <c r="AB416" i="37"/>
  <c r="DC416" i="37" s="1"/>
  <c r="AA416" i="37"/>
  <c r="GO416" i="37" s="1"/>
  <c r="Z416" i="37"/>
  <c r="GN416" i="37" s="1"/>
  <c r="Y416" i="37"/>
  <c r="GM416" i="37" s="1"/>
  <c r="W416" i="37"/>
  <c r="X416" i="37" s="1"/>
  <c r="N416" i="37"/>
  <c r="AM415" i="37"/>
  <c r="AG415" i="37"/>
  <c r="GU415" i="37" s="1"/>
  <c r="AF415" i="37"/>
  <c r="GT415" i="37" s="1"/>
  <c r="AD415" i="37"/>
  <c r="BH415" i="37" s="1"/>
  <c r="AC415" i="37"/>
  <c r="GQ415" i="37" s="1"/>
  <c r="AB415" i="37"/>
  <c r="GP415" i="37" s="1"/>
  <c r="AA415" i="37"/>
  <c r="GO415" i="37" s="1"/>
  <c r="Z415" i="37"/>
  <c r="GN415" i="37" s="1"/>
  <c r="Y415" i="37"/>
  <c r="GM415" i="37" s="1"/>
  <c r="W415" i="37"/>
  <c r="X415" i="37" s="1"/>
  <c r="AI415" i="37" s="1"/>
  <c r="N415" i="37"/>
  <c r="AM414" i="37"/>
  <c r="AG414" i="37"/>
  <c r="GU414" i="37"/>
  <c r="AF414" i="37"/>
  <c r="BJ414" i="37"/>
  <c r="AD414" i="37"/>
  <c r="BH414" i="37"/>
  <c r="AC414" i="37"/>
  <c r="GQ414" i="37"/>
  <c r="AB414" i="37"/>
  <c r="BF414" i="37"/>
  <c r="AA414" i="37"/>
  <c r="GO414" i="37"/>
  <c r="Z414" i="37"/>
  <c r="GN414" i="37"/>
  <c r="Y414" i="37"/>
  <c r="GM414" i="37"/>
  <c r="W414" i="37"/>
  <c r="X414" i="37"/>
  <c r="N414" i="37"/>
  <c r="AM413" i="37"/>
  <c r="AG413" i="37"/>
  <c r="GU413" i="37"/>
  <c r="AF413" i="37"/>
  <c r="BJ413" i="37"/>
  <c r="AD413" i="37"/>
  <c r="AC413" i="37"/>
  <c r="GQ413" i="37" s="1"/>
  <c r="AB413" i="37"/>
  <c r="GP413" i="37" s="1"/>
  <c r="AA413" i="37"/>
  <c r="GO413" i="37" s="1"/>
  <c r="Z413" i="37"/>
  <c r="CE413" i="37" s="1"/>
  <c r="GB413" i="37" s="1"/>
  <c r="Y413" i="37"/>
  <c r="GM413" i="37"/>
  <c r="W413" i="37"/>
  <c r="X413" i="37"/>
  <c r="N413" i="37"/>
  <c r="AM412" i="37"/>
  <c r="AG412" i="37"/>
  <c r="GU412" i="37"/>
  <c r="AF412" i="37"/>
  <c r="GT412" i="37"/>
  <c r="AD412" i="37"/>
  <c r="BH412" i="37"/>
  <c r="AC412" i="37"/>
  <c r="GQ412" i="37"/>
  <c r="AB412" i="37"/>
  <c r="GP412" i="37"/>
  <c r="AA412" i="37"/>
  <c r="GO412" i="37"/>
  <c r="Z412" i="37"/>
  <c r="GN412" i="37"/>
  <c r="Y412" i="37"/>
  <c r="GM412" i="37"/>
  <c r="W412" i="37"/>
  <c r="X412" i="37"/>
  <c r="N412" i="37"/>
  <c r="AM411" i="37"/>
  <c r="AG411" i="37"/>
  <c r="GU411" i="37"/>
  <c r="AF411" i="37"/>
  <c r="BJ411" i="37"/>
  <c r="AD411" i="37"/>
  <c r="BH411" i="37"/>
  <c r="AC411" i="37"/>
  <c r="GQ411" i="37"/>
  <c r="AB411" i="37"/>
  <c r="BF411" i="37"/>
  <c r="AA411" i="37"/>
  <c r="GO411" i="37"/>
  <c r="Z411" i="37"/>
  <c r="GN411" i="37"/>
  <c r="Y411" i="37"/>
  <c r="GM411" i="37"/>
  <c r="W411" i="37"/>
  <c r="X411" i="37"/>
  <c r="N411" i="37"/>
  <c r="AM410" i="37"/>
  <c r="AG410" i="37"/>
  <c r="GU410" i="37"/>
  <c r="AF410" i="37"/>
  <c r="BJ410" i="37"/>
  <c r="AD410" i="37"/>
  <c r="BH410" i="37"/>
  <c r="AC410" i="37"/>
  <c r="GQ410" i="37"/>
  <c r="AB410" i="37"/>
  <c r="DC410" i="37"/>
  <c r="AA410" i="37"/>
  <c r="GO410" i="37"/>
  <c r="Z410" i="37"/>
  <c r="GN410" i="37"/>
  <c r="Y410" i="37"/>
  <c r="GM410" i="37"/>
  <c r="W410" i="37"/>
  <c r="X410" i="37"/>
  <c r="N410" i="37"/>
  <c r="AM409" i="37"/>
  <c r="AG409" i="37"/>
  <c r="GU409" i="37"/>
  <c r="AF409" i="37"/>
  <c r="BJ409" i="37"/>
  <c r="AD409" i="37"/>
  <c r="BH409" i="37"/>
  <c r="AC409" i="37"/>
  <c r="GQ409" i="37"/>
  <c r="AB409" i="37"/>
  <c r="GP409" i="37"/>
  <c r="AA409" i="37"/>
  <c r="GO409" i="37"/>
  <c r="Z409" i="37"/>
  <c r="GN409" i="37"/>
  <c r="Y409" i="37"/>
  <c r="GM409" i="37"/>
  <c r="W409" i="37"/>
  <c r="X409" i="37"/>
  <c r="AI409" i="37" s="1"/>
  <c r="N409" i="37"/>
  <c r="AM408" i="37"/>
  <c r="AG408" i="37"/>
  <c r="GU408" i="37" s="1"/>
  <c r="AF408" i="37"/>
  <c r="BJ408" i="37" s="1"/>
  <c r="AD408" i="37"/>
  <c r="BH408" i="37" s="1"/>
  <c r="AC408" i="37"/>
  <c r="GQ408" i="37" s="1"/>
  <c r="AB408" i="37"/>
  <c r="DC408" i="37" s="1"/>
  <c r="AA408" i="37"/>
  <c r="GO408" i="37" s="1"/>
  <c r="Z408" i="37"/>
  <c r="GN408" i="37"/>
  <c r="Y408" i="37"/>
  <c r="GM408" i="37"/>
  <c r="W408" i="37"/>
  <c r="X408" i="37" s="1"/>
  <c r="N408" i="37"/>
  <c r="AM407" i="37"/>
  <c r="AG407" i="37"/>
  <c r="GU407" i="37" s="1"/>
  <c r="AF407" i="37"/>
  <c r="BJ407" i="37" s="1"/>
  <c r="AD407" i="37"/>
  <c r="AC407" i="37"/>
  <c r="GQ407" i="37"/>
  <c r="AB407" i="37"/>
  <c r="GP407" i="37"/>
  <c r="AA407" i="37"/>
  <c r="GO407" i="37"/>
  <c r="Z407" i="37"/>
  <c r="CE407" i="37"/>
  <c r="GB407" i="37" s="1"/>
  <c r="Y407" i="37"/>
  <c r="GM407" i="37" s="1"/>
  <c r="W407" i="37"/>
  <c r="X407" i="37" s="1"/>
  <c r="N407" i="37"/>
  <c r="AM406" i="37"/>
  <c r="AG406" i="37"/>
  <c r="GU406" i="37" s="1"/>
  <c r="AF406" i="37"/>
  <c r="BJ406" i="37" s="1"/>
  <c r="AD406" i="37"/>
  <c r="BH406" i="37" s="1"/>
  <c r="AC406" i="37"/>
  <c r="GQ406" i="37" s="1"/>
  <c r="AB406" i="37"/>
  <c r="GP406" i="37" s="1"/>
  <c r="AA406" i="37"/>
  <c r="GO406" i="37" s="1"/>
  <c r="Z406" i="37"/>
  <c r="GN406" i="37" s="1"/>
  <c r="Y406" i="37"/>
  <c r="GM406" i="37" s="1"/>
  <c r="W406" i="37"/>
  <c r="X406" i="37" s="1"/>
  <c r="N406" i="37"/>
  <c r="AM405" i="37"/>
  <c r="AG405" i="37"/>
  <c r="GU405" i="37" s="1"/>
  <c r="AF405" i="37"/>
  <c r="BJ405" i="37" s="1"/>
  <c r="AD405" i="37"/>
  <c r="BH405" i="37" s="1"/>
  <c r="AC405" i="37"/>
  <c r="GQ405" i="37" s="1"/>
  <c r="AB405" i="37"/>
  <c r="AA405" i="37"/>
  <c r="GO405" i="37"/>
  <c r="Z405" i="37"/>
  <c r="GN405" i="37"/>
  <c r="Y405" i="37"/>
  <c r="GM405" i="37"/>
  <c r="W405" i="37"/>
  <c r="X405" i="37"/>
  <c r="N405" i="37"/>
  <c r="AM404" i="37"/>
  <c r="AG404" i="37"/>
  <c r="GU404" i="37"/>
  <c r="AF404" i="37"/>
  <c r="BJ404" i="37"/>
  <c r="AD404" i="37"/>
  <c r="BH404" i="37"/>
  <c r="AC404" i="37"/>
  <c r="GQ404" i="37"/>
  <c r="AB404" i="37"/>
  <c r="GP404" i="37"/>
  <c r="AA404" i="37"/>
  <c r="GO404" i="37"/>
  <c r="Z404" i="37"/>
  <c r="GN404" i="37"/>
  <c r="Y404" i="37"/>
  <c r="GM404" i="37"/>
  <c r="W404" i="37"/>
  <c r="X404" i="37"/>
  <c r="N404" i="37"/>
  <c r="AM403" i="37"/>
  <c r="AG403" i="37"/>
  <c r="GU403" i="37"/>
  <c r="AF403" i="37"/>
  <c r="BJ403" i="37"/>
  <c r="AD403" i="37"/>
  <c r="BH403" i="37"/>
  <c r="AC403" i="37"/>
  <c r="GQ403" i="37"/>
  <c r="AB403" i="37"/>
  <c r="AA403" i="37"/>
  <c r="GO403" i="37" s="1"/>
  <c r="Z403" i="37"/>
  <c r="GN403" i="37" s="1"/>
  <c r="Y403" i="37"/>
  <c r="GM403" i="37" s="1"/>
  <c r="W403" i="37"/>
  <c r="X403" i="37" s="1"/>
  <c r="N403" i="37"/>
  <c r="AM402" i="37"/>
  <c r="AG402" i="37"/>
  <c r="GU402" i="37" s="1"/>
  <c r="AF402" i="37"/>
  <c r="BJ402" i="37" s="1"/>
  <c r="AD402" i="37"/>
  <c r="BH402" i="37" s="1"/>
  <c r="AC402" i="37"/>
  <c r="GQ402" i="37" s="1"/>
  <c r="AB402" i="37"/>
  <c r="GP402" i="37" s="1"/>
  <c r="AA402" i="37"/>
  <c r="GO402" i="37" s="1"/>
  <c r="Z402" i="37"/>
  <c r="GN402" i="37" s="1"/>
  <c r="Y402" i="37"/>
  <c r="GM402" i="37" s="1"/>
  <c r="W402" i="37"/>
  <c r="X402" i="37" s="1"/>
  <c r="N402" i="37"/>
  <c r="AM401" i="37"/>
  <c r="AG401" i="37"/>
  <c r="GU401" i="37" s="1"/>
  <c r="AF401" i="37"/>
  <c r="BJ401" i="37" s="1"/>
  <c r="AD401" i="37"/>
  <c r="BH401" i="37" s="1"/>
  <c r="AC401" i="37"/>
  <c r="GQ401" i="37" s="1"/>
  <c r="AB401" i="37"/>
  <c r="DC401" i="37" s="1"/>
  <c r="AA401" i="37"/>
  <c r="GO401" i="37" s="1"/>
  <c r="Z401" i="37"/>
  <c r="GN401" i="37" s="1"/>
  <c r="Y401" i="37"/>
  <c r="GM401" i="37" s="1"/>
  <c r="W401" i="37"/>
  <c r="X401" i="37" s="1"/>
  <c r="N401" i="37"/>
  <c r="AM400" i="37"/>
  <c r="AG400" i="37"/>
  <c r="GU400" i="37" s="1"/>
  <c r="AF400" i="37"/>
  <c r="BJ400" i="37" s="1"/>
  <c r="AD400" i="37"/>
  <c r="BH400" i="37" s="1"/>
  <c r="AC400" i="37"/>
  <c r="GQ400" i="37" s="1"/>
  <c r="AB400" i="37"/>
  <c r="GP400" i="37" s="1"/>
  <c r="AA400" i="37"/>
  <c r="GO400" i="37" s="1"/>
  <c r="Z400" i="37"/>
  <c r="GN400" i="37" s="1"/>
  <c r="Y400" i="37"/>
  <c r="GM400" i="37" s="1"/>
  <c r="W400" i="37"/>
  <c r="X400" i="37" s="1"/>
  <c r="AI400" i="37" s="1"/>
  <c r="N400" i="37"/>
  <c r="AM399" i="37"/>
  <c r="AG399" i="37"/>
  <c r="GU399" i="37"/>
  <c r="AF399" i="37"/>
  <c r="GT399" i="37"/>
  <c r="AD399" i="37"/>
  <c r="BH399" i="37"/>
  <c r="AC399" i="37"/>
  <c r="GQ399" i="37"/>
  <c r="AB399" i="37"/>
  <c r="DC399" i="37"/>
  <c r="AA399" i="37"/>
  <c r="GO399" i="37"/>
  <c r="Z399" i="37"/>
  <c r="GN399" i="37"/>
  <c r="Y399" i="37"/>
  <c r="GM399" i="37"/>
  <c r="W399" i="37"/>
  <c r="X399" i="37"/>
  <c r="N399" i="37"/>
  <c r="AM398" i="37"/>
  <c r="AG398" i="37"/>
  <c r="GU398" i="37"/>
  <c r="AF398" i="37"/>
  <c r="BJ398" i="37"/>
  <c r="AD398" i="37"/>
  <c r="BH398" i="37"/>
  <c r="AC398" i="37"/>
  <c r="GQ398" i="37"/>
  <c r="AB398" i="37"/>
  <c r="GP398" i="37"/>
  <c r="AA398" i="37"/>
  <c r="GO398" i="37"/>
  <c r="Z398" i="37"/>
  <c r="GN398" i="37"/>
  <c r="Y398" i="37"/>
  <c r="GM398" i="37"/>
  <c r="W398" i="37"/>
  <c r="X398" i="37"/>
  <c r="N398" i="37"/>
  <c r="AM397" i="37"/>
  <c r="AG397" i="37"/>
  <c r="GU397" i="37"/>
  <c r="AF397" i="37"/>
  <c r="BJ397" i="37"/>
  <c r="AD397" i="37"/>
  <c r="BH397" i="37"/>
  <c r="AC397" i="37"/>
  <c r="GQ397" i="37"/>
  <c r="AB397" i="37"/>
  <c r="DC397" i="37"/>
  <c r="GD397" i="37" s="1"/>
  <c r="AA397" i="37"/>
  <c r="GO397" i="37" s="1"/>
  <c r="Z397" i="37"/>
  <c r="GN397" i="37" s="1"/>
  <c r="Y397" i="37"/>
  <c r="GM397" i="37" s="1"/>
  <c r="W397" i="37"/>
  <c r="X397" i="37" s="1"/>
  <c r="N397" i="37"/>
  <c r="AM396" i="37"/>
  <c r="AG396" i="37"/>
  <c r="GU396" i="37" s="1"/>
  <c r="AF396" i="37"/>
  <c r="BJ396" i="37" s="1"/>
  <c r="AD396" i="37"/>
  <c r="GR396" i="37" s="1"/>
  <c r="AC396" i="37"/>
  <c r="GQ396" i="37" s="1"/>
  <c r="AB396" i="37"/>
  <c r="DC396" i="37" s="1"/>
  <c r="AA396" i="37"/>
  <c r="GO396" i="37" s="1"/>
  <c r="Z396" i="37"/>
  <c r="GN396" i="37" s="1"/>
  <c r="Y396" i="37"/>
  <c r="GM396" i="37" s="1"/>
  <c r="W396" i="37"/>
  <c r="X396" i="37" s="1"/>
  <c r="N396" i="37"/>
  <c r="AM395" i="37"/>
  <c r="AG395" i="37"/>
  <c r="GU395" i="37" s="1"/>
  <c r="AF395" i="37"/>
  <c r="BJ395" i="37" s="1"/>
  <c r="AD395" i="37"/>
  <c r="BH395" i="37" s="1"/>
  <c r="AC395" i="37"/>
  <c r="GQ395" i="37" s="1"/>
  <c r="AB395" i="37"/>
  <c r="BF395" i="37" s="1"/>
  <c r="AA395" i="37"/>
  <c r="GO395" i="37" s="1"/>
  <c r="Z395" i="37"/>
  <c r="GN395" i="37" s="1"/>
  <c r="Y395" i="37"/>
  <c r="GM395" i="37" s="1"/>
  <c r="W395" i="37"/>
  <c r="X395" i="37" s="1"/>
  <c r="N395" i="37"/>
  <c r="AM394" i="37"/>
  <c r="AG394" i="37"/>
  <c r="GU394" i="37" s="1"/>
  <c r="AF394" i="37"/>
  <c r="GT394" i="37" s="1"/>
  <c r="AD394" i="37"/>
  <c r="AC394" i="37"/>
  <c r="GQ394" i="37"/>
  <c r="AB394" i="37"/>
  <c r="AA394" i="37"/>
  <c r="GO394" i="37" s="1"/>
  <c r="Z394" i="37"/>
  <c r="GN394" i="37" s="1"/>
  <c r="Y394" i="37"/>
  <c r="GM394" i="37" s="1"/>
  <c r="W394" i="37"/>
  <c r="X394" i="37" s="1"/>
  <c r="AI394" i="37" s="1"/>
  <c r="N394" i="37"/>
  <c r="AM393" i="37"/>
  <c r="AG393" i="37"/>
  <c r="GU393" i="37" s="1"/>
  <c r="AF393" i="37"/>
  <c r="EY393" i="37" s="1"/>
  <c r="AD393" i="37"/>
  <c r="BH393" i="37" s="1"/>
  <c r="AC393" i="37"/>
  <c r="GQ393" i="37" s="1"/>
  <c r="AB393" i="37"/>
  <c r="DC393" i="37" s="1"/>
  <c r="GD393" i="37" s="1"/>
  <c r="AA393" i="37"/>
  <c r="GO393" i="37"/>
  <c r="Z393" i="37"/>
  <c r="GN393" i="37"/>
  <c r="Y393" i="37"/>
  <c r="GM393" i="37"/>
  <c r="W393" i="37"/>
  <c r="X393" i="37"/>
  <c r="N393" i="37"/>
  <c r="AM392" i="37"/>
  <c r="AG392" i="37"/>
  <c r="GU392" i="37"/>
  <c r="AF392" i="37"/>
  <c r="BJ392" i="37"/>
  <c r="AD392" i="37"/>
  <c r="AC392" i="37"/>
  <c r="GQ392" i="37" s="1"/>
  <c r="AB392" i="37"/>
  <c r="GP392" i="37" s="1"/>
  <c r="AA392" i="37"/>
  <c r="GO392" i="37" s="1"/>
  <c r="Z392" i="37"/>
  <c r="GN392" i="37" s="1"/>
  <c r="Y392" i="37"/>
  <c r="GM392" i="37" s="1"/>
  <c r="W392" i="37"/>
  <c r="X392" i="37" s="1"/>
  <c r="N392" i="37"/>
  <c r="AM391" i="37"/>
  <c r="AG391" i="37"/>
  <c r="GU391" i="37" s="1"/>
  <c r="AF391" i="37"/>
  <c r="GT391" i="37" s="1"/>
  <c r="AD391" i="37"/>
  <c r="BH391" i="37" s="1"/>
  <c r="AC391" i="37"/>
  <c r="GQ391" i="37" s="1"/>
  <c r="AB391" i="37"/>
  <c r="DC391" i="37" s="1"/>
  <c r="GD391" i="37" s="1"/>
  <c r="AA391" i="37"/>
  <c r="GO391" i="37"/>
  <c r="Z391" i="37"/>
  <c r="GN391" i="37"/>
  <c r="Y391" i="37"/>
  <c r="GM391" i="37"/>
  <c r="W391" i="37"/>
  <c r="X391" i="37"/>
  <c r="N391" i="37"/>
  <c r="AM390" i="37"/>
  <c r="AG390" i="37"/>
  <c r="GU390" i="37"/>
  <c r="AF390" i="37"/>
  <c r="AD390" i="37"/>
  <c r="AC390" i="37"/>
  <c r="GQ390" i="37"/>
  <c r="AB390" i="37"/>
  <c r="BF390" i="37"/>
  <c r="AA390" i="37"/>
  <c r="GO390" i="37"/>
  <c r="Z390" i="37"/>
  <c r="CE390" i="37"/>
  <c r="GB390" i="37" s="1"/>
  <c r="Y390" i="37"/>
  <c r="GM390" i="37" s="1"/>
  <c r="W390" i="37"/>
  <c r="X390" i="37" s="1"/>
  <c r="N390" i="37"/>
  <c r="AM389" i="37"/>
  <c r="AG389" i="37"/>
  <c r="GU389" i="37" s="1"/>
  <c r="AF389" i="37"/>
  <c r="GT389" i="37" s="1"/>
  <c r="AD389" i="37"/>
  <c r="AC389" i="37"/>
  <c r="GQ389" i="37"/>
  <c r="AB389" i="37"/>
  <c r="AA389" i="37"/>
  <c r="GO389" i="37" s="1"/>
  <c r="Z389" i="37"/>
  <c r="GN389" i="37" s="1"/>
  <c r="Y389" i="37"/>
  <c r="GM389" i="37" s="1"/>
  <c r="W389" i="37"/>
  <c r="X389" i="37" s="1"/>
  <c r="N389" i="37"/>
  <c r="AM388" i="37"/>
  <c r="AG388" i="37"/>
  <c r="GU388" i="37" s="1"/>
  <c r="AF388" i="37"/>
  <c r="GT388" i="37" s="1"/>
  <c r="AD388" i="37"/>
  <c r="BH388" i="37" s="1"/>
  <c r="AC388" i="37"/>
  <c r="GQ388" i="37" s="1"/>
  <c r="AB388" i="37"/>
  <c r="AA388" i="37"/>
  <c r="GO388" i="37"/>
  <c r="Z388" i="37"/>
  <c r="GN388" i="37"/>
  <c r="Y388" i="37"/>
  <c r="GM388" i="37"/>
  <c r="W388" i="37"/>
  <c r="X388" i="37"/>
  <c r="N388" i="37"/>
  <c r="AM387" i="37"/>
  <c r="AG387" i="37"/>
  <c r="AF387" i="37"/>
  <c r="GT387" i="37"/>
  <c r="AD387" i="37"/>
  <c r="AC387" i="37"/>
  <c r="AB387" i="37"/>
  <c r="AA387" i="37"/>
  <c r="GO387" i="37" s="1"/>
  <c r="Z387" i="37"/>
  <c r="CE387" i="37" s="1"/>
  <c r="Y387" i="37"/>
  <c r="AS387" i="37" s="1"/>
  <c r="W387" i="37"/>
  <c r="X387" i="37"/>
  <c r="N387" i="37"/>
  <c r="AM386" i="37"/>
  <c r="AG386" i="37"/>
  <c r="GU386" i="37" s="1"/>
  <c r="AF386" i="37"/>
  <c r="AD386" i="37"/>
  <c r="BH386" i="37" s="1"/>
  <c r="AC386" i="37"/>
  <c r="GQ386" i="37" s="1"/>
  <c r="AB386" i="37"/>
  <c r="BF386" i="37" s="1"/>
  <c r="AA386" i="37"/>
  <c r="GO386" i="37" s="1"/>
  <c r="Z386" i="37"/>
  <c r="CE386" i="37" s="1"/>
  <c r="Y386" i="37"/>
  <c r="W386" i="37"/>
  <c r="X386" i="37" s="1"/>
  <c r="N386" i="37"/>
  <c r="AM385" i="37"/>
  <c r="AG385" i="37"/>
  <c r="GU385" i="37"/>
  <c r="AF385" i="37"/>
  <c r="AD385" i="37"/>
  <c r="AC385" i="37"/>
  <c r="GQ385" i="37"/>
  <c r="AB385" i="37"/>
  <c r="BF385" i="37"/>
  <c r="AA385" i="37"/>
  <c r="BE385" i="37" s="1"/>
  <c r="GO385" i="37"/>
  <c r="Z385" i="37"/>
  <c r="CE385" i="37"/>
  <c r="CK385" i="37" s="1"/>
  <c r="Y385" i="37"/>
  <c r="AS385" i="37" s="1"/>
  <c r="W385" i="37"/>
  <c r="X385" i="37" s="1"/>
  <c r="N385" i="37"/>
  <c r="AM384" i="37"/>
  <c r="AG384" i="37"/>
  <c r="GU384" i="37" s="1"/>
  <c r="AF384" i="37"/>
  <c r="BJ384" i="37" s="1"/>
  <c r="AD384" i="37"/>
  <c r="EA384" i="37" s="1"/>
  <c r="DW384" i="37" s="1"/>
  <c r="AC384" i="37"/>
  <c r="GQ384" i="37"/>
  <c r="AB384" i="37"/>
  <c r="BF384" i="37"/>
  <c r="AA384" i="37"/>
  <c r="GO384" i="37"/>
  <c r="Z384" i="37"/>
  <c r="GN384" i="37"/>
  <c r="Y384" i="37"/>
  <c r="W384" i="37"/>
  <c r="X384" i="37" s="1"/>
  <c r="N384" i="37"/>
  <c r="AM383" i="37"/>
  <c r="AG383" i="37"/>
  <c r="GU383" i="37" s="1"/>
  <c r="AF383" i="37"/>
  <c r="GT383" i="37" s="1"/>
  <c r="AD383" i="37"/>
  <c r="BH383" i="37" s="1"/>
  <c r="AC383" i="37"/>
  <c r="GQ383" i="37" s="1"/>
  <c r="AB383" i="37"/>
  <c r="AA383" i="37"/>
  <c r="GO383" i="37"/>
  <c r="Z383" i="37"/>
  <c r="GN383" i="37"/>
  <c r="Y383" i="37"/>
  <c r="AS383" i="37"/>
  <c r="W383" i="37"/>
  <c r="X383" i="37"/>
  <c r="N383" i="37"/>
  <c r="AM382" i="37"/>
  <c r="AG382" i="37"/>
  <c r="GU382" i="37"/>
  <c r="AF382" i="37"/>
  <c r="BJ382" i="37"/>
  <c r="AD382" i="37"/>
  <c r="BH382" i="37"/>
  <c r="AC382" i="37"/>
  <c r="GQ382" i="37"/>
  <c r="AB382" i="37"/>
  <c r="AA382" i="37"/>
  <c r="GO382" i="37" s="1"/>
  <c r="Z382" i="37"/>
  <c r="GN382" i="37" s="1"/>
  <c r="Y382" i="37"/>
  <c r="W382" i="37"/>
  <c r="X382" i="37"/>
  <c r="N382" i="37"/>
  <c r="AM381" i="37"/>
  <c r="AG381" i="37"/>
  <c r="GU381" i="37"/>
  <c r="AF381" i="37"/>
  <c r="AD381" i="37"/>
  <c r="EA381" i="37" s="1"/>
  <c r="DW381" i="37" s="1"/>
  <c r="AC381" i="37"/>
  <c r="GQ381" i="37"/>
  <c r="AB381" i="37"/>
  <c r="GP381" i="37"/>
  <c r="AA381" i="37"/>
  <c r="GO381" i="37"/>
  <c r="Z381" i="37"/>
  <c r="GN381" i="37"/>
  <c r="Y381" i="37"/>
  <c r="AS381" i="37"/>
  <c r="W381" i="37"/>
  <c r="X381" i="37" s="1"/>
  <c r="N381" i="37"/>
  <c r="AM380" i="37"/>
  <c r="AG380" i="37"/>
  <c r="GU380" i="37" s="1"/>
  <c r="AF380" i="37"/>
  <c r="BJ380" i="37" s="1"/>
  <c r="AD380" i="37"/>
  <c r="BH380" i="37" s="1"/>
  <c r="AC380" i="37"/>
  <c r="GQ380" i="37" s="1"/>
  <c r="AB380" i="37"/>
  <c r="BF380" i="37" s="1"/>
  <c r="AA380" i="37"/>
  <c r="GO380" i="37" s="1"/>
  <c r="Z380" i="37"/>
  <c r="GN380" i="37" s="1"/>
  <c r="Y380" i="37"/>
  <c r="W380" i="37"/>
  <c r="X380" i="37" s="1"/>
  <c r="AI380" i="37" s="1"/>
  <c r="N380" i="37"/>
  <c r="AM379" i="37"/>
  <c r="AG379" i="37"/>
  <c r="GU379" i="37"/>
  <c r="AF379" i="37"/>
  <c r="BJ379" i="37"/>
  <c r="AD379" i="37"/>
  <c r="BH379" i="37"/>
  <c r="AC379" i="37"/>
  <c r="GQ379" i="37"/>
  <c r="AB379" i="37"/>
  <c r="BF379" i="37"/>
  <c r="AA379" i="37"/>
  <c r="GO379" i="37"/>
  <c r="Z379" i="37"/>
  <c r="GN379" i="37"/>
  <c r="Y379" i="37"/>
  <c r="AS379" i="37"/>
  <c r="W379" i="37"/>
  <c r="X379" i="37" s="1"/>
  <c r="N379" i="37"/>
  <c r="AM378" i="37"/>
  <c r="AG378" i="37"/>
  <c r="GU378" i="37" s="1"/>
  <c r="AF378" i="37"/>
  <c r="BJ378" i="37" s="1"/>
  <c r="AD378" i="37"/>
  <c r="BH378" i="37" s="1"/>
  <c r="AC378" i="37"/>
  <c r="GQ378" i="37" s="1"/>
  <c r="AB378" i="37"/>
  <c r="AA378" i="37"/>
  <c r="GO378" i="37"/>
  <c r="Z378" i="37"/>
  <c r="Y378" i="37"/>
  <c r="W378" i="37"/>
  <c r="N378" i="37"/>
  <c r="AM377" i="37"/>
  <c r="AG377" i="37"/>
  <c r="GU377" i="37"/>
  <c r="AF377" i="37"/>
  <c r="GT377" i="37"/>
  <c r="AD377" i="37"/>
  <c r="BH377" i="37"/>
  <c r="AC377" i="37"/>
  <c r="GQ377" i="37"/>
  <c r="AB377" i="37"/>
  <c r="GP377" i="37"/>
  <c r="AA377" i="37"/>
  <c r="GO377" i="37"/>
  <c r="Z377" i="37"/>
  <c r="CE377" i="37"/>
  <c r="Y377" i="37"/>
  <c r="AS377" i="37"/>
  <c r="W377" i="37"/>
  <c r="X377" i="37"/>
  <c r="N377" i="37"/>
  <c r="AM376" i="37"/>
  <c r="AG376" i="37"/>
  <c r="GU376" i="37"/>
  <c r="AF376" i="37"/>
  <c r="BJ376" i="37"/>
  <c r="AD376" i="37"/>
  <c r="AC376" i="37"/>
  <c r="GQ376" i="37" s="1"/>
  <c r="AB376" i="37"/>
  <c r="BF376" i="37" s="1"/>
  <c r="AA376" i="37"/>
  <c r="GO376" i="37" s="1"/>
  <c r="Z376" i="37"/>
  <c r="GN376" i="37" s="1"/>
  <c r="Y376" i="37"/>
  <c r="W376" i="37"/>
  <c r="X376" i="37"/>
  <c r="N376" i="37"/>
  <c r="AM375" i="37"/>
  <c r="AG375" i="37"/>
  <c r="GU375" i="37"/>
  <c r="AF375" i="37"/>
  <c r="BJ375" i="37"/>
  <c r="AD375" i="37"/>
  <c r="BH375" i="37"/>
  <c r="AC375" i="37"/>
  <c r="GQ375" i="37"/>
  <c r="AB375" i="37"/>
  <c r="BF375" i="37"/>
  <c r="AA375" i="37"/>
  <c r="GO375" i="37"/>
  <c r="Z375" i="37"/>
  <c r="CE375" i="37"/>
  <c r="Y375" i="37"/>
  <c r="AS375" i="37"/>
  <c r="W375" i="37"/>
  <c r="X375" i="37" s="1"/>
  <c r="N375" i="37"/>
  <c r="AM374" i="37"/>
  <c r="AG374" i="37"/>
  <c r="GU374" i="37" s="1"/>
  <c r="AF374" i="37"/>
  <c r="GT374" i="37" s="1"/>
  <c r="AD374" i="37"/>
  <c r="BH374" i="37" s="1"/>
  <c r="AC374" i="37"/>
  <c r="GQ374" i="37"/>
  <c r="AB374" i="37"/>
  <c r="BF374" i="37"/>
  <c r="AA374" i="37"/>
  <c r="GO374" i="37"/>
  <c r="Z374" i="37"/>
  <c r="GN374" i="37"/>
  <c r="Y374" i="37"/>
  <c r="W374" i="37"/>
  <c r="X374" i="37" s="1"/>
  <c r="N374" i="37"/>
  <c r="AM373" i="37"/>
  <c r="AG373" i="37"/>
  <c r="GU373" i="37" s="1"/>
  <c r="AF373" i="37"/>
  <c r="BJ373" i="37" s="1"/>
  <c r="AD373" i="37"/>
  <c r="BH373" i="37" s="1"/>
  <c r="AC373" i="37"/>
  <c r="GQ373" i="37" s="1"/>
  <c r="AB373" i="37"/>
  <c r="GP373" i="37" s="1"/>
  <c r="AA373" i="37"/>
  <c r="GO373" i="37" s="1"/>
  <c r="Z373" i="37"/>
  <c r="GN373" i="37" s="1"/>
  <c r="Y373" i="37"/>
  <c r="AS373" i="37" s="1"/>
  <c r="W373" i="37"/>
  <c r="X373" i="37" s="1"/>
  <c r="N373" i="37"/>
  <c r="AM372" i="37"/>
  <c r="AG372" i="37"/>
  <c r="GU372" i="37"/>
  <c r="AF372" i="37"/>
  <c r="BJ372" i="37"/>
  <c r="AD372" i="37"/>
  <c r="BH372" i="37"/>
  <c r="AC372" i="37"/>
  <c r="GQ372" i="37"/>
  <c r="AB372" i="37"/>
  <c r="BF372" i="37"/>
  <c r="AA372" i="37"/>
  <c r="GO372" i="37"/>
  <c r="Z372" i="37"/>
  <c r="CE372" i="37" s="1"/>
  <c r="GN372" i="37"/>
  <c r="Y372" i="37"/>
  <c r="W372" i="37"/>
  <c r="AE372" i="37" s="1"/>
  <c r="GS372" i="37" s="1"/>
  <c r="N372" i="37"/>
  <c r="AM371" i="37"/>
  <c r="AG371" i="37"/>
  <c r="GU371" i="37" s="1"/>
  <c r="AF371" i="37"/>
  <c r="BJ371" i="37" s="1"/>
  <c r="AD371" i="37"/>
  <c r="BH371" i="37" s="1"/>
  <c r="AC371" i="37"/>
  <c r="GQ371" i="37" s="1"/>
  <c r="AB371" i="37"/>
  <c r="GP371" i="37" s="1"/>
  <c r="AA371" i="37"/>
  <c r="GO371" i="37" s="1"/>
  <c r="Z371" i="37"/>
  <c r="GN371" i="37" s="1"/>
  <c r="Y371" i="37"/>
  <c r="AS371" i="37" s="1"/>
  <c r="W371" i="37"/>
  <c r="X371" i="37" s="1"/>
  <c r="N371" i="37"/>
  <c r="AM370" i="37"/>
  <c r="AG370" i="37"/>
  <c r="GU370" i="37" s="1"/>
  <c r="AF370" i="37"/>
  <c r="AD370" i="37"/>
  <c r="GR370" i="37"/>
  <c r="AC370" i="37"/>
  <c r="GQ370" i="37"/>
  <c r="AB370" i="37"/>
  <c r="GP370" i="37"/>
  <c r="AA370" i="37"/>
  <c r="GO370" i="37"/>
  <c r="Z370" i="37"/>
  <c r="GN370" i="37"/>
  <c r="Y370" i="37"/>
  <c r="GM370" i="37"/>
  <c r="W370" i="37"/>
  <c r="X370" i="37"/>
  <c r="N370" i="37"/>
  <c r="AM369" i="37"/>
  <c r="AG369" i="37"/>
  <c r="GU369" i="37"/>
  <c r="AF369" i="37"/>
  <c r="BJ369" i="37"/>
  <c r="AD369" i="37"/>
  <c r="BH369" i="37"/>
  <c r="AC369" i="37"/>
  <c r="GQ369" i="37"/>
  <c r="AB369" i="37"/>
  <c r="BF369" i="37"/>
  <c r="AA369" i="37"/>
  <c r="GO369" i="37"/>
  <c r="Z369" i="37"/>
  <c r="GN369" i="37"/>
  <c r="Y369" i="37"/>
  <c r="GM369" i="37"/>
  <c r="W369" i="37"/>
  <c r="X369" i="37"/>
  <c r="N369" i="37"/>
  <c r="AM368" i="37"/>
  <c r="AG368" i="37"/>
  <c r="GU368" i="37"/>
  <c r="AF368" i="37"/>
  <c r="GT368" i="37"/>
  <c r="AD368" i="37"/>
  <c r="GR368" i="37"/>
  <c r="AC368" i="37"/>
  <c r="GQ368" i="37"/>
  <c r="AB368" i="37"/>
  <c r="BF368" i="37"/>
  <c r="AA368" i="37"/>
  <c r="GO368" i="37"/>
  <c r="Z368" i="37"/>
  <c r="GN368" i="37"/>
  <c r="Y368" i="37"/>
  <c r="GM368" i="37"/>
  <c r="W368" i="37"/>
  <c r="X368" i="37"/>
  <c r="N368" i="37"/>
  <c r="AM367" i="37"/>
  <c r="AG367" i="37"/>
  <c r="GU367" i="37" s="1"/>
  <c r="AF367" i="37"/>
  <c r="BJ367" i="37" s="1"/>
  <c r="AD367" i="37"/>
  <c r="BH367" i="37" s="1"/>
  <c r="AC367" i="37"/>
  <c r="GQ367" i="37" s="1"/>
  <c r="AB367" i="37"/>
  <c r="BF367" i="37" s="1"/>
  <c r="AA367" i="37"/>
  <c r="GO367" i="37" s="1"/>
  <c r="Z367" i="37"/>
  <c r="GN367" i="37" s="1"/>
  <c r="Y367" i="37"/>
  <c r="GM367" i="37" s="1"/>
  <c r="W367" i="37"/>
  <c r="X367" i="37" s="1"/>
  <c r="AI367" i="37" s="1"/>
  <c r="N367" i="37"/>
  <c r="AM366" i="37"/>
  <c r="AG366" i="37"/>
  <c r="GU366" i="37"/>
  <c r="AF366" i="37"/>
  <c r="GT366" i="37"/>
  <c r="AD366" i="37"/>
  <c r="GR366" i="37"/>
  <c r="AC366" i="37"/>
  <c r="GQ366" i="37"/>
  <c r="AB366" i="37"/>
  <c r="BF366" i="37"/>
  <c r="AA366" i="37"/>
  <c r="GO366" i="37"/>
  <c r="Z366" i="37"/>
  <c r="GN366" i="37"/>
  <c r="Y366" i="37"/>
  <c r="GM366" i="37"/>
  <c r="W366" i="37"/>
  <c r="X366" i="37"/>
  <c r="N366" i="37"/>
  <c r="AM365" i="37"/>
  <c r="AG365" i="37"/>
  <c r="GU365" i="37"/>
  <c r="AF365" i="37"/>
  <c r="BJ365" i="37"/>
  <c r="AD365" i="37"/>
  <c r="GR365" i="37"/>
  <c r="AC365" i="37"/>
  <c r="GQ365" i="37"/>
  <c r="AB365" i="37"/>
  <c r="GP365" i="37"/>
  <c r="AA365" i="37"/>
  <c r="GO365" i="37"/>
  <c r="Z365" i="37"/>
  <c r="GN365" i="37"/>
  <c r="Y365" i="37"/>
  <c r="GM365" i="37"/>
  <c r="W365" i="37"/>
  <c r="X365" i="37" s="1"/>
  <c r="N365" i="37"/>
  <c r="AM364" i="37"/>
  <c r="AG364" i="37"/>
  <c r="GU364" i="37" s="1"/>
  <c r="AF364" i="37"/>
  <c r="GT364" i="37" s="1"/>
  <c r="AD364" i="37"/>
  <c r="AC364" i="37"/>
  <c r="GQ364" i="37"/>
  <c r="AB364" i="37"/>
  <c r="DC364" i="37"/>
  <c r="AA364" i="37"/>
  <c r="GO364" i="37"/>
  <c r="Z364" i="37"/>
  <c r="GN364" i="37"/>
  <c r="Y364" i="37"/>
  <c r="GM364" i="37"/>
  <c r="W364" i="37"/>
  <c r="X364" i="37" s="1"/>
  <c r="N364" i="37"/>
  <c r="AM363" i="37"/>
  <c r="AG363" i="37"/>
  <c r="GU363" i="37"/>
  <c r="AF363" i="37"/>
  <c r="BJ363" i="37"/>
  <c r="AD363" i="37"/>
  <c r="GR363" i="37" s="1"/>
  <c r="BH363" i="37"/>
  <c r="AC363" i="37"/>
  <c r="GQ363" i="37"/>
  <c r="AB363" i="37"/>
  <c r="BF363" i="37"/>
  <c r="AA363" i="37"/>
  <c r="GO363" i="37"/>
  <c r="Z363" i="37"/>
  <c r="CE363" i="37"/>
  <c r="GB363" i="37" s="1"/>
  <c r="Y363" i="37"/>
  <c r="GM363" i="37" s="1"/>
  <c r="W363" i="37"/>
  <c r="X363" i="37" s="1"/>
  <c r="N363" i="37"/>
  <c r="AM362" i="37"/>
  <c r="AG362" i="37"/>
  <c r="GU362" i="37" s="1"/>
  <c r="AF362" i="37"/>
  <c r="BJ362" i="37" s="1"/>
  <c r="AD362" i="37"/>
  <c r="EA362" i="37" s="1"/>
  <c r="GF362" i="37" s="1"/>
  <c r="AC362" i="37"/>
  <c r="GQ362" i="37"/>
  <c r="AB362" i="37"/>
  <c r="BF362" i="37"/>
  <c r="AA362" i="37"/>
  <c r="GO362" i="37"/>
  <c r="Z362" i="37"/>
  <c r="CE362" i="37"/>
  <c r="GB362" i="37" s="1"/>
  <c r="Y362" i="37"/>
  <c r="GM362" i="37" s="1"/>
  <c r="W362" i="37"/>
  <c r="X362" i="37" s="1"/>
  <c r="N362" i="37"/>
  <c r="AM361" i="37"/>
  <c r="AG361" i="37"/>
  <c r="GU361" i="37" s="1"/>
  <c r="AF361" i="37"/>
  <c r="BJ361" i="37" s="1"/>
  <c r="AD361" i="37"/>
  <c r="BH361" i="37" s="1"/>
  <c r="AC361" i="37"/>
  <c r="GQ361" i="37" s="1"/>
  <c r="AB361" i="37"/>
  <c r="BF361" i="37" s="1"/>
  <c r="AA361" i="37"/>
  <c r="GO361" i="37" s="1"/>
  <c r="Z361" i="37"/>
  <c r="CE361" i="37" s="1"/>
  <c r="GB361" i="37" s="1"/>
  <c r="Y361" i="37"/>
  <c r="GM361" i="37"/>
  <c r="W361" i="37"/>
  <c r="X361" i="37"/>
  <c r="AI361" i="37" s="1"/>
  <c r="N361" i="37"/>
  <c r="AM360" i="37"/>
  <c r="AG360" i="37"/>
  <c r="GU360" i="37" s="1"/>
  <c r="AF360" i="37"/>
  <c r="BJ360" i="37" s="1"/>
  <c r="AD360" i="37"/>
  <c r="BH360" i="37" s="1"/>
  <c r="AC360" i="37"/>
  <c r="GQ360" i="37" s="1"/>
  <c r="AB360" i="37"/>
  <c r="BF360" i="37" s="1"/>
  <c r="AA360" i="37"/>
  <c r="GO360" i="37" s="1"/>
  <c r="Z360" i="37"/>
  <c r="CE360" i="37" s="1"/>
  <c r="GB360" i="37" s="1"/>
  <c r="Y360" i="37"/>
  <c r="GM360" i="37"/>
  <c r="W360" i="37"/>
  <c r="X360" i="37"/>
  <c r="N360" i="37"/>
  <c r="AM359" i="37"/>
  <c r="AG359" i="37"/>
  <c r="GU359" i="37"/>
  <c r="AF359" i="37"/>
  <c r="BJ359" i="37"/>
  <c r="AD359" i="37"/>
  <c r="BH359" i="37"/>
  <c r="AC359" i="37"/>
  <c r="GQ359" i="37"/>
  <c r="AB359" i="37"/>
  <c r="BF359" i="37"/>
  <c r="AA359" i="37"/>
  <c r="GO359" i="37"/>
  <c r="Z359" i="37"/>
  <c r="CE359" i="37"/>
  <c r="GB359" i="37" s="1"/>
  <c r="Y359" i="37"/>
  <c r="GM359" i="37" s="1"/>
  <c r="W359" i="37"/>
  <c r="X359" i="37" s="1"/>
  <c r="N359" i="37"/>
  <c r="AM358" i="37"/>
  <c r="AG358" i="37"/>
  <c r="GU358" i="37" s="1"/>
  <c r="AF358" i="37"/>
  <c r="BJ358" i="37" s="1"/>
  <c r="AD358" i="37"/>
  <c r="BH358" i="37" s="1"/>
  <c r="AC358" i="37"/>
  <c r="GQ358" i="37" s="1"/>
  <c r="AB358" i="37"/>
  <c r="BF358" i="37" s="1"/>
  <c r="AA358" i="37"/>
  <c r="GO358" i="37" s="1"/>
  <c r="Z358" i="37"/>
  <c r="GN358" i="37" s="1"/>
  <c r="Y358" i="37"/>
  <c r="GM358" i="37" s="1"/>
  <c r="W358" i="37"/>
  <c r="X358" i="37" s="1"/>
  <c r="N358" i="37"/>
  <c r="AM357" i="37"/>
  <c r="AG357" i="37"/>
  <c r="GU357" i="37"/>
  <c r="AF357" i="37"/>
  <c r="BJ357" i="37"/>
  <c r="AD357" i="37"/>
  <c r="GR357" i="37" s="1"/>
  <c r="BH357" i="37"/>
  <c r="AC357" i="37"/>
  <c r="GQ357" i="37"/>
  <c r="AB357" i="37"/>
  <c r="BF357" i="37"/>
  <c r="AA357" i="37"/>
  <c r="GO357" i="37"/>
  <c r="Z357" i="37"/>
  <c r="CE357" i="37"/>
  <c r="GB357" i="37" s="1"/>
  <c r="Y357" i="37"/>
  <c r="GM357" i="37" s="1"/>
  <c r="W357" i="37"/>
  <c r="X357" i="37" s="1"/>
  <c r="N357" i="37"/>
  <c r="AM356" i="37"/>
  <c r="AG356" i="37"/>
  <c r="GU356" i="37" s="1"/>
  <c r="AF356" i="37"/>
  <c r="BJ356" i="37" s="1"/>
  <c r="AD356" i="37"/>
  <c r="BH356" i="37" s="1"/>
  <c r="AC356" i="37"/>
  <c r="GQ356" i="37" s="1"/>
  <c r="AB356" i="37"/>
  <c r="BF356" i="37" s="1"/>
  <c r="AA356" i="37"/>
  <c r="GO356" i="37" s="1"/>
  <c r="Z356" i="37"/>
  <c r="GN356" i="37" s="1"/>
  <c r="Y356" i="37"/>
  <c r="GM356" i="37" s="1"/>
  <c r="W356" i="37"/>
  <c r="X356" i="37" s="1"/>
  <c r="AI356" i="37" s="1"/>
  <c r="N356" i="37"/>
  <c r="AM355" i="37"/>
  <c r="AG355" i="37"/>
  <c r="GU355" i="37"/>
  <c r="AF355" i="37"/>
  <c r="BJ355" i="37"/>
  <c r="AD355" i="37"/>
  <c r="BH355" i="37"/>
  <c r="AC355" i="37"/>
  <c r="GQ355" i="37"/>
  <c r="AB355" i="37"/>
  <c r="BF355" i="37"/>
  <c r="AA355" i="37"/>
  <c r="GO355" i="37"/>
  <c r="Z355" i="37"/>
  <c r="CE355" i="37"/>
  <c r="GB355" i="37" s="1"/>
  <c r="Y355" i="37"/>
  <c r="GM355" i="37" s="1"/>
  <c r="W355" i="37"/>
  <c r="X355" i="37" s="1"/>
  <c r="N355" i="37"/>
  <c r="AM354" i="37"/>
  <c r="AG354" i="37"/>
  <c r="GU354" i="37" s="1"/>
  <c r="AF354" i="37"/>
  <c r="BJ354" i="37" s="1"/>
  <c r="AD354" i="37"/>
  <c r="BH354" i="37" s="1"/>
  <c r="AC354" i="37"/>
  <c r="GQ354" i="37" s="1"/>
  <c r="AB354" i="37"/>
  <c r="BF354" i="37" s="1"/>
  <c r="AA354" i="37"/>
  <c r="GO354" i="37" s="1"/>
  <c r="Z354" i="37"/>
  <c r="GN354" i="37" s="1"/>
  <c r="Y354" i="37"/>
  <c r="GM354" i="37" s="1"/>
  <c r="W354" i="37"/>
  <c r="X354" i="37" s="1"/>
  <c r="N354" i="37"/>
  <c r="AM353" i="37"/>
  <c r="AG353" i="37"/>
  <c r="GU353" i="37" s="1"/>
  <c r="AF353" i="37"/>
  <c r="BJ353" i="37" s="1"/>
  <c r="AD353" i="37"/>
  <c r="BH353" i="37" s="1"/>
  <c r="AC353" i="37"/>
  <c r="GQ353" i="37" s="1"/>
  <c r="AB353" i="37"/>
  <c r="BF353" i="37" s="1"/>
  <c r="AA353" i="37"/>
  <c r="GO353" i="37" s="1"/>
  <c r="Z353" i="37"/>
  <c r="CE353" i="37" s="1"/>
  <c r="GB353" i="37" s="1"/>
  <c r="Y353" i="37"/>
  <c r="GM353" i="37"/>
  <c r="W353" i="37"/>
  <c r="X353" i="37"/>
  <c r="N353" i="37"/>
  <c r="AM352" i="37"/>
  <c r="AG352" i="37"/>
  <c r="GU352" i="37" s="1"/>
  <c r="AF352" i="37"/>
  <c r="BJ352" i="37" s="1"/>
  <c r="AD352" i="37"/>
  <c r="BH352" i="37" s="1"/>
  <c r="AC352" i="37"/>
  <c r="GQ352" i="37" s="1"/>
  <c r="AB352" i="37"/>
  <c r="BF352" i="37" s="1"/>
  <c r="AA352" i="37"/>
  <c r="GO352" i="37" s="1"/>
  <c r="Z352" i="37"/>
  <c r="CE352" i="37" s="1"/>
  <c r="GB352" i="37" s="1"/>
  <c r="Y352" i="37"/>
  <c r="GM352" i="37"/>
  <c r="W352" i="37"/>
  <c r="X352" i="37"/>
  <c r="N352" i="37"/>
  <c r="AM351" i="37"/>
  <c r="AG351" i="37"/>
  <c r="GU351" i="37"/>
  <c r="AF351" i="37"/>
  <c r="GT351" i="37"/>
  <c r="AD351" i="37"/>
  <c r="BH351" i="37"/>
  <c r="AC351" i="37"/>
  <c r="GQ351" i="37"/>
  <c r="AB351" i="37"/>
  <c r="BF351" i="37"/>
  <c r="AA351" i="37"/>
  <c r="GO351" i="37"/>
  <c r="Z351" i="37"/>
  <c r="GN351" i="37"/>
  <c r="Y351" i="37"/>
  <c r="GM351" i="37"/>
  <c r="W351" i="37"/>
  <c r="X351" i="37"/>
  <c r="AI351" i="37" s="1"/>
  <c r="N351" i="37"/>
  <c r="AM350" i="37"/>
  <c r="AG350" i="37"/>
  <c r="GU350" i="37" s="1"/>
  <c r="AF350" i="37"/>
  <c r="BJ350" i="37" s="1"/>
  <c r="AD350" i="37"/>
  <c r="BH350" i="37" s="1"/>
  <c r="AC350" i="37"/>
  <c r="GQ350" i="37" s="1"/>
  <c r="AB350" i="37"/>
  <c r="BF350" i="37" s="1"/>
  <c r="AA350" i="37"/>
  <c r="GO350" i="37" s="1"/>
  <c r="Z350" i="37"/>
  <c r="CE350" i="37" s="1"/>
  <c r="GB350" i="37" s="1"/>
  <c r="Y350" i="37"/>
  <c r="GM350" i="37"/>
  <c r="W350" i="37"/>
  <c r="X350" i="37"/>
  <c r="N350" i="37"/>
  <c r="AM349" i="37"/>
  <c r="AG349" i="37"/>
  <c r="GU349" i="37"/>
  <c r="AF349" i="37"/>
  <c r="BJ349" i="37"/>
  <c r="AD349" i="37"/>
  <c r="BH349" i="37"/>
  <c r="AC349" i="37"/>
  <c r="GQ349" i="37"/>
  <c r="AB349" i="37"/>
  <c r="BF349" i="37"/>
  <c r="AA349" i="37"/>
  <c r="GO349" i="37"/>
  <c r="Z349" i="37"/>
  <c r="CE349" i="37"/>
  <c r="GB349" i="37" s="1"/>
  <c r="Y349" i="37"/>
  <c r="GM349" i="37" s="1"/>
  <c r="W349" i="37"/>
  <c r="X349" i="37" s="1"/>
  <c r="AI349" i="37" s="1"/>
  <c r="N349" i="37"/>
  <c r="AM348" i="37"/>
  <c r="AG348" i="37"/>
  <c r="GU348" i="37"/>
  <c r="AF348" i="37"/>
  <c r="GT348" i="37"/>
  <c r="AD348" i="37"/>
  <c r="BH348" i="37"/>
  <c r="AC348" i="37"/>
  <c r="GQ348" i="37"/>
  <c r="AB348" i="37"/>
  <c r="BF348" i="37"/>
  <c r="AA348" i="37"/>
  <c r="GO348" i="37"/>
  <c r="Z348" i="37"/>
  <c r="GN348" i="37"/>
  <c r="Y348" i="37"/>
  <c r="GM348" i="37"/>
  <c r="W348" i="37"/>
  <c r="X348" i="37"/>
  <c r="N348" i="37"/>
  <c r="AM347" i="37"/>
  <c r="AG347" i="37"/>
  <c r="GU347" i="37"/>
  <c r="AF347" i="37"/>
  <c r="BJ347" i="37"/>
  <c r="AD347" i="37"/>
  <c r="BH347" i="37"/>
  <c r="AC347" i="37"/>
  <c r="GQ347" i="37"/>
  <c r="AB347" i="37"/>
  <c r="BF347" i="37"/>
  <c r="AA347" i="37"/>
  <c r="GO347" i="37"/>
  <c r="Z347" i="37"/>
  <c r="CE347" i="37"/>
  <c r="GB347" i="37" s="1"/>
  <c r="Y347" i="37"/>
  <c r="GM347" i="37" s="1"/>
  <c r="W347" i="37"/>
  <c r="X347" i="37" s="1"/>
  <c r="N347" i="37"/>
  <c r="AM346" i="37"/>
  <c r="AG346" i="37"/>
  <c r="GU346" i="37" s="1"/>
  <c r="AF346" i="37"/>
  <c r="GT346" i="37" s="1"/>
  <c r="AD346" i="37"/>
  <c r="BH346" i="37" s="1"/>
  <c r="AC346" i="37"/>
  <c r="GQ346" i="37" s="1"/>
  <c r="AB346" i="37"/>
  <c r="BF346" i="37" s="1"/>
  <c r="AA346" i="37"/>
  <c r="GO346" i="37" s="1"/>
  <c r="Z346" i="37"/>
  <c r="GN346" i="37" s="1"/>
  <c r="Y346" i="37"/>
  <c r="GM346" i="37" s="1"/>
  <c r="W346" i="37"/>
  <c r="X346" i="37" s="1"/>
  <c r="N346" i="37"/>
  <c r="AM345" i="37"/>
  <c r="AG345" i="37"/>
  <c r="GU345" i="37" s="1"/>
  <c r="AF345" i="37"/>
  <c r="GT345" i="37" s="1"/>
  <c r="AD345" i="37"/>
  <c r="BH345" i="37" s="1"/>
  <c r="AC345" i="37"/>
  <c r="GQ345" i="37" s="1"/>
  <c r="AB345" i="37"/>
  <c r="BF345" i="37" s="1"/>
  <c r="AA345" i="37"/>
  <c r="GO345" i="37" s="1"/>
  <c r="Z345" i="37"/>
  <c r="GN345" i="37" s="1"/>
  <c r="Y345" i="37"/>
  <c r="GM345" i="37" s="1"/>
  <c r="W345" i="37"/>
  <c r="X345" i="37" s="1"/>
  <c r="N345" i="37"/>
  <c r="AM344" i="37"/>
  <c r="AG344" i="37"/>
  <c r="GU344" i="37"/>
  <c r="AF344" i="37"/>
  <c r="BJ344" i="37"/>
  <c r="AD344" i="37"/>
  <c r="GR344" i="37" s="1"/>
  <c r="BH344" i="37"/>
  <c r="AC344" i="37"/>
  <c r="GQ344" i="37"/>
  <c r="AB344" i="37"/>
  <c r="BF344" i="37"/>
  <c r="AA344" i="37"/>
  <c r="GO344" i="37"/>
  <c r="Z344" i="37"/>
  <c r="CE344" i="37"/>
  <c r="GB344" i="37" s="1"/>
  <c r="Y344" i="37"/>
  <c r="GM344" i="37" s="1"/>
  <c r="W344" i="37"/>
  <c r="X344" i="37" s="1"/>
  <c r="N344" i="37"/>
  <c r="AM343" i="37"/>
  <c r="AG343" i="37"/>
  <c r="GU343" i="37" s="1"/>
  <c r="AF343" i="37"/>
  <c r="GT343" i="37" s="1"/>
  <c r="AD343" i="37"/>
  <c r="BH343" i="37" s="1"/>
  <c r="AC343" i="37"/>
  <c r="GQ343" i="37" s="1"/>
  <c r="AB343" i="37"/>
  <c r="BF343" i="37" s="1"/>
  <c r="AA343" i="37"/>
  <c r="GO343" i="37" s="1"/>
  <c r="Z343" i="37"/>
  <c r="GN343" i="37" s="1"/>
  <c r="Y343" i="37"/>
  <c r="GM343" i="37" s="1"/>
  <c r="W343" i="37"/>
  <c r="X343" i="37" s="1"/>
  <c r="N343" i="37"/>
  <c r="AM342" i="37"/>
  <c r="AG342" i="37"/>
  <c r="GU342" i="37" s="1"/>
  <c r="AF342" i="37"/>
  <c r="GT342" i="37" s="1"/>
  <c r="AD342" i="37"/>
  <c r="BH342" i="37" s="1"/>
  <c r="AC342" i="37"/>
  <c r="GQ342" i="37" s="1"/>
  <c r="AB342" i="37"/>
  <c r="BF342" i="37" s="1"/>
  <c r="AA342" i="37"/>
  <c r="GO342" i="37" s="1"/>
  <c r="Z342" i="37"/>
  <c r="GN342" i="37" s="1"/>
  <c r="Y342" i="37"/>
  <c r="GM342" i="37" s="1"/>
  <c r="W342" i="37"/>
  <c r="X342" i="37" s="1"/>
  <c r="N342" i="37"/>
  <c r="AM341" i="37"/>
  <c r="AG341" i="37"/>
  <c r="GU341" i="37" s="1"/>
  <c r="AF341" i="37"/>
  <c r="BJ341" i="37" s="1"/>
  <c r="AD341" i="37"/>
  <c r="BH341" i="37" s="1"/>
  <c r="AC341" i="37"/>
  <c r="GQ341" i="37" s="1"/>
  <c r="AB341" i="37"/>
  <c r="BF341" i="37" s="1"/>
  <c r="AA341" i="37"/>
  <c r="GO341" i="37" s="1"/>
  <c r="Z341" i="37"/>
  <c r="GN341" i="37" s="1"/>
  <c r="Y341" i="37"/>
  <c r="GM341" i="37" s="1"/>
  <c r="W341" i="37"/>
  <c r="X341" i="37" s="1"/>
  <c r="N341" i="37"/>
  <c r="AM340" i="37"/>
  <c r="AG340" i="37"/>
  <c r="GU340" i="37" s="1"/>
  <c r="AF340" i="37"/>
  <c r="BJ340" i="37" s="1"/>
  <c r="AD340" i="37"/>
  <c r="BH340" i="37" s="1"/>
  <c r="AC340" i="37"/>
  <c r="GQ340" i="37" s="1"/>
  <c r="AB340" i="37"/>
  <c r="BF340" i="37" s="1"/>
  <c r="AA340" i="37"/>
  <c r="GO340" i="37" s="1"/>
  <c r="Z340" i="37"/>
  <c r="GN340" i="37" s="1"/>
  <c r="Y340" i="37"/>
  <c r="GM340" i="37" s="1"/>
  <c r="W340" i="37"/>
  <c r="X340" i="37" s="1"/>
  <c r="N340" i="37"/>
  <c r="AM339" i="37"/>
  <c r="AG339" i="37"/>
  <c r="GU339" i="37"/>
  <c r="AF339" i="37"/>
  <c r="EY339" i="37" s="1"/>
  <c r="BJ339" i="37"/>
  <c r="AD339" i="37"/>
  <c r="BH339" i="37"/>
  <c r="AC339" i="37"/>
  <c r="GQ339" i="37"/>
  <c r="AB339" i="37"/>
  <c r="BF339" i="37"/>
  <c r="AA339" i="37"/>
  <c r="GO339" i="37"/>
  <c r="Z339" i="37"/>
  <c r="GN339" i="37"/>
  <c r="Y339" i="37"/>
  <c r="GM339" i="37"/>
  <c r="W339" i="37"/>
  <c r="X339" i="37"/>
  <c r="AI339" i="37" s="1"/>
  <c r="N339" i="37"/>
  <c r="AM338" i="37"/>
  <c r="AG338" i="37"/>
  <c r="GU338" i="37" s="1"/>
  <c r="AF338" i="37"/>
  <c r="GT338" i="37" s="1"/>
  <c r="AD338" i="37"/>
  <c r="BH338" i="37" s="1"/>
  <c r="AC338" i="37"/>
  <c r="GQ338" i="37" s="1"/>
  <c r="AB338" i="37"/>
  <c r="BF338" i="37" s="1"/>
  <c r="AA338" i="37"/>
  <c r="GO338" i="37" s="1"/>
  <c r="Z338" i="37"/>
  <c r="GN338" i="37" s="1"/>
  <c r="Y338" i="37"/>
  <c r="GM338" i="37" s="1"/>
  <c r="W338" i="37"/>
  <c r="X338" i="37" s="1"/>
  <c r="N338" i="37"/>
  <c r="AM337" i="37"/>
  <c r="AG337" i="37"/>
  <c r="GU337" i="37" s="1"/>
  <c r="AF337" i="37"/>
  <c r="BJ337" i="37" s="1"/>
  <c r="AD337" i="37"/>
  <c r="BH337" i="37" s="1"/>
  <c r="AC337" i="37"/>
  <c r="GQ337" i="37" s="1"/>
  <c r="AB337" i="37"/>
  <c r="BF337" i="37" s="1"/>
  <c r="AA337" i="37"/>
  <c r="GO337" i="37" s="1"/>
  <c r="Z337" i="37"/>
  <c r="CE337" i="37" s="1"/>
  <c r="GB337" i="37" s="1"/>
  <c r="Y337" i="37"/>
  <c r="GM337" i="37"/>
  <c r="W337" i="37"/>
  <c r="X337" i="37"/>
  <c r="N337" i="37"/>
  <c r="AM336" i="37"/>
  <c r="AG336" i="37"/>
  <c r="AF336" i="37"/>
  <c r="BJ336" i="37" s="1"/>
  <c r="AD336" i="37"/>
  <c r="BH336" i="37" s="1"/>
  <c r="AC336" i="37"/>
  <c r="AB336" i="37"/>
  <c r="BF336" i="37"/>
  <c r="AA336" i="37"/>
  <c r="GO336" i="37"/>
  <c r="Z336" i="37"/>
  <c r="CE336" i="37"/>
  <c r="CK336" i="37" s="1"/>
  <c r="Y336" i="37"/>
  <c r="AS336" i="37" s="1"/>
  <c r="W336" i="37"/>
  <c r="X336" i="37" s="1"/>
  <c r="N336" i="37"/>
  <c r="AM335" i="37"/>
  <c r="AG335" i="37"/>
  <c r="GU335" i="37" s="1"/>
  <c r="AF335" i="37"/>
  <c r="BJ335" i="37" s="1"/>
  <c r="AD335" i="37"/>
  <c r="BH335" i="37" s="1"/>
  <c r="AC335" i="37"/>
  <c r="GQ335" i="37" s="1"/>
  <c r="AB335" i="37"/>
  <c r="BF335" i="37" s="1"/>
  <c r="AA335" i="37"/>
  <c r="GO335" i="37" s="1"/>
  <c r="Z335" i="37"/>
  <c r="CE335" i="37" s="1"/>
  <c r="Y335" i="37"/>
  <c r="W335" i="37"/>
  <c r="X335" i="37"/>
  <c r="N335" i="37"/>
  <c r="AM334" i="37"/>
  <c r="AG334" i="37"/>
  <c r="GU334" i="37"/>
  <c r="AF334" i="37"/>
  <c r="BJ334" i="37"/>
  <c r="AD334" i="37"/>
  <c r="BH334" i="37"/>
  <c r="AC334" i="37"/>
  <c r="GQ334" i="37"/>
  <c r="AB334" i="37"/>
  <c r="BF334" i="37"/>
  <c r="AA334" i="37"/>
  <c r="GO334" i="37"/>
  <c r="Z334" i="37"/>
  <c r="GN334" i="37"/>
  <c r="Y334" i="37"/>
  <c r="AS334" i="37"/>
  <c r="W334" i="37"/>
  <c r="X334" i="37"/>
  <c r="N334" i="37"/>
  <c r="AM333" i="37"/>
  <c r="AG333" i="37"/>
  <c r="GU333" i="37"/>
  <c r="AF333" i="37"/>
  <c r="BJ333" i="37"/>
  <c r="AD333" i="37"/>
  <c r="BH333" i="37"/>
  <c r="AC333" i="37"/>
  <c r="GQ333" i="37"/>
  <c r="AB333" i="37"/>
  <c r="DC333" i="37"/>
  <c r="AA333" i="37"/>
  <c r="GO333" i="37"/>
  <c r="Z333" i="37"/>
  <c r="GN333" i="37"/>
  <c r="Y333" i="37"/>
  <c r="W333" i="37"/>
  <c r="X333" i="37" s="1"/>
  <c r="N333" i="37"/>
  <c r="AM332" i="37"/>
  <c r="AG332" i="37"/>
  <c r="GU332" i="37"/>
  <c r="AF332" i="37"/>
  <c r="BJ332" i="37"/>
  <c r="AD332" i="37"/>
  <c r="GR332" i="37" s="1"/>
  <c r="BH332" i="37"/>
  <c r="AC332" i="37"/>
  <c r="GQ332" i="37"/>
  <c r="AB332" i="37"/>
  <c r="BF332" i="37"/>
  <c r="AA332" i="37"/>
  <c r="GO332" i="37"/>
  <c r="Z332" i="37"/>
  <c r="GN332" i="37"/>
  <c r="Y332" i="37"/>
  <c r="AS332" i="37"/>
  <c r="W332" i="37"/>
  <c r="X332" i="37"/>
  <c r="N332" i="37"/>
  <c r="AM331" i="37"/>
  <c r="AG331" i="37"/>
  <c r="GU331" i="37"/>
  <c r="AF331" i="37"/>
  <c r="GT331" i="37"/>
  <c r="AD331" i="37"/>
  <c r="BH331" i="37"/>
  <c r="AC331" i="37"/>
  <c r="GQ331" i="37"/>
  <c r="AB331" i="37"/>
  <c r="BF331" i="37"/>
  <c r="AA331" i="37"/>
  <c r="GO331" i="37"/>
  <c r="Z331" i="37"/>
  <c r="GN331" i="37"/>
  <c r="Y331" i="37"/>
  <c r="W331" i="37"/>
  <c r="X331" i="37" s="1"/>
  <c r="AI331" i="37" s="1"/>
  <c r="N331" i="37"/>
  <c r="AM330" i="37"/>
  <c r="AG330" i="37"/>
  <c r="GU330" i="37"/>
  <c r="AF330" i="37"/>
  <c r="BJ330" i="37"/>
  <c r="AD330" i="37"/>
  <c r="BH330" i="37"/>
  <c r="AC330" i="37"/>
  <c r="GQ330" i="37"/>
  <c r="AB330" i="37"/>
  <c r="BF330" i="37"/>
  <c r="AA330" i="37"/>
  <c r="GO330" i="37"/>
  <c r="Z330" i="37"/>
  <c r="GN330" i="37"/>
  <c r="Y330" i="37"/>
  <c r="AS330" i="37"/>
  <c r="W330" i="37"/>
  <c r="X330" i="37"/>
  <c r="N330" i="37"/>
  <c r="AM329" i="37"/>
  <c r="AG329" i="37"/>
  <c r="GU329" i="37"/>
  <c r="AF329" i="37"/>
  <c r="GT329" i="37"/>
  <c r="AD329" i="37"/>
  <c r="BH329" i="37"/>
  <c r="AC329" i="37"/>
  <c r="GQ329" i="37"/>
  <c r="AB329" i="37"/>
  <c r="BF329" i="37"/>
  <c r="AA329" i="37"/>
  <c r="GO329" i="37"/>
  <c r="Z329" i="37"/>
  <c r="GN329" i="37"/>
  <c r="Y329" i="37"/>
  <c r="W329" i="37"/>
  <c r="X329" i="37" s="1"/>
  <c r="N329" i="37"/>
  <c r="AM328" i="37"/>
  <c r="AG328" i="37"/>
  <c r="GU328" i="37" s="1"/>
  <c r="AF328" i="37"/>
  <c r="BJ328" i="37" s="1"/>
  <c r="AD328" i="37"/>
  <c r="BH328" i="37" s="1"/>
  <c r="AC328" i="37"/>
  <c r="GQ328" i="37" s="1"/>
  <c r="AB328" i="37"/>
  <c r="BF328" i="37" s="1"/>
  <c r="AA328" i="37"/>
  <c r="GO328" i="37" s="1"/>
  <c r="Z328" i="37"/>
  <c r="GN328" i="37" s="1"/>
  <c r="Y328" i="37"/>
  <c r="AS328" i="37" s="1"/>
  <c r="W328" i="37"/>
  <c r="X328" i="37" s="1"/>
  <c r="N328" i="37"/>
  <c r="AM327" i="37"/>
  <c r="AG327" i="37"/>
  <c r="GU327" i="37"/>
  <c r="AF327" i="37"/>
  <c r="BJ327" i="37"/>
  <c r="AD327" i="37"/>
  <c r="GR327" i="37" s="1"/>
  <c r="BH327" i="37"/>
  <c r="AC327" i="37"/>
  <c r="GQ327" i="37"/>
  <c r="AB327" i="37"/>
  <c r="BF327" i="37"/>
  <c r="AA327" i="37"/>
  <c r="GO327" i="37"/>
  <c r="Z327" i="37"/>
  <c r="CE327" i="37"/>
  <c r="Y327" i="37"/>
  <c r="W327" i="37"/>
  <c r="X327" i="37" s="1"/>
  <c r="N327" i="37"/>
  <c r="AM326" i="37"/>
  <c r="AG326" i="37"/>
  <c r="GU326" i="37" s="1"/>
  <c r="AF326" i="37"/>
  <c r="GT326" i="37" s="1"/>
  <c r="AD326" i="37"/>
  <c r="BH326" i="37" s="1"/>
  <c r="AC326" i="37"/>
  <c r="GQ326" i="37" s="1"/>
  <c r="AB326" i="37"/>
  <c r="BF326" i="37" s="1"/>
  <c r="AA326" i="37"/>
  <c r="GO326" i="37" s="1"/>
  <c r="Z326" i="37"/>
  <c r="GN326" i="37" s="1"/>
  <c r="Y326" i="37"/>
  <c r="AS326" i="37" s="1"/>
  <c r="W326" i="37"/>
  <c r="X326" i="37" s="1"/>
  <c r="AI326" i="37" s="1"/>
  <c r="N326" i="37"/>
  <c r="AM325" i="37"/>
  <c r="AG325" i="37"/>
  <c r="GU325" i="37"/>
  <c r="AF325" i="37"/>
  <c r="BJ325" i="37"/>
  <c r="AD325" i="37"/>
  <c r="BH325" i="37"/>
  <c r="AC325" i="37"/>
  <c r="GQ325" i="37"/>
  <c r="AB325" i="37"/>
  <c r="BF325" i="37"/>
  <c r="AA325" i="37"/>
  <c r="GO325" i="37"/>
  <c r="Z325" i="37"/>
  <c r="GN325" i="37"/>
  <c r="Y325" i="37"/>
  <c r="W325" i="37"/>
  <c r="X325" i="37" s="1"/>
  <c r="N325" i="37"/>
  <c r="AM324" i="37"/>
  <c r="AG324" i="37"/>
  <c r="GU324" i="37" s="1"/>
  <c r="AF324" i="37"/>
  <c r="BJ324" i="37" s="1"/>
  <c r="AD324" i="37"/>
  <c r="BH324" i="37" s="1"/>
  <c r="AC324" i="37"/>
  <c r="GQ324" i="37" s="1"/>
  <c r="AB324" i="37"/>
  <c r="BF324" i="37" s="1"/>
  <c r="AA324" i="37"/>
  <c r="GO324" i="37" s="1"/>
  <c r="Z324" i="37"/>
  <c r="GN324" i="37" s="1"/>
  <c r="Y324" i="37"/>
  <c r="AS324" i="37" s="1"/>
  <c r="W324" i="37"/>
  <c r="X324" i="37" s="1"/>
  <c r="AI324" i="37" s="1"/>
  <c r="N324" i="37"/>
  <c r="AM323" i="37"/>
  <c r="AG323" i="37"/>
  <c r="GU323" i="37"/>
  <c r="AF323" i="37"/>
  <c r="GT323" i="37"/>
  <c r="AD323" i="37"/>
  <c r="BH323" i="37"/>
  <c r="AC323" i="37"/>
  <c r="GQ323" i="37"/>
  <c r="AB323" i="37"/>
  <c r="BF323" i="37"/>
  <c r="AA323" i="37"/>
  <c r="GO323" i="37"/>
  <c r="Z323" i="37"/>
  <c r="GN323" i="37"/>
  <c r="Y323" i="37"/>
  <c r="W323" i="37"/>
  <c r="X323" i="37" s="1"/>
  <c r="N323" i="37"/>
  <c r="AM322" i="37"/>
  <c r="AG322" i="37"/>
  <c r="GU322" i="37" s="1"/>
  <c r="AF322" i="37"/>
  <c r="GT322" i="37" s="1"/>
  <c r="AD322" i="37"/>
  <c r="BH322" i="37" s="1"/>
  <c r="AC322" i="37"/>
  <c r="GQ322" i="37" s="1"/>
  <c r="AB322" i="37"/>
  <c r="BF322" i="37" s="1"/>
  <c r="AA322" i="37"/>
  <c r="GO322" i="37" s="1"/>
  <c r="Z322" i="37"/>
  <c r="GN322" i="37" s="1"/>
  <c r="Y322" i="37"/>
  <c r="AS322" i="37" s="1"/>
  <c r="W322" i="37"/>
  <c r="X322" i="37" s="1"/>
  <c r="N322" i="37"/>
  <c r="AM321" i="37"/>
  <c r="AG321" i="37"/>
  <c r="GU321" i="37" s="1"/>
  <c r="AF321" i="37"/>
  <c r="GT321" i="37" s="1"/>
  <c r="AD321" i="37"/>
  <c r="BH321" i="37" s="1"/>
  <c r="AC321" i="37"/>
  <c r="GQ321" i="37" s="1"/>
  <c r="AB321" i="37"/>
  <c r="BF321" i="37" s="1"/>
  <c r="AA321" i="37"/>
  <c r="GO321" i="37" s="1"/>
  <c r="Z321" i="37"/>
  <c r="GN321" i="37" s="1"/>
  <c r="Y321" i="37"/>
  <c r="W321" i="37"/>
  <c r="X321" i="37"/>
  <c r="N321" i="37"/>
  <c r="AM320" i="37"/>
  <c r="AG320" i="37"/>
  <c r="GU320" i="37"/>
  <c r="AF320" i="37"/>
  <c r="GT320" i="37"/>
  <c r="AD320" i="37"/>
  <c r="BH320" i="37"/>
  <c r="AC320" i="37"/>
  <c r="GQ320" i="37"/>
  <c r="AB320" i="37"/>
  <c r="BF320" i="37"/>
  <c r="AA320" i="37"/>
  <c r="GO320" i="37"/>
  <c r="Z320" i="37"/>
  <c r="GN320" i="37"/>
  <c r="Y320" i="37"/>
  <c r="AS320" i="37"/>
  <c r="W320" i="37"/>
  <c r="X320" i="37"/>
  <c r="N320" i="37"/>
  <c r="AM319" i="37"/>
  <c r="AG319" i="37"/>
  <c r="GU319" i="37"/>
  <c r="AF319" i="37"/>
  <c r="BJ319" i="37"/>
  <c r="AD319" i="37"/>
  <c r="BH319" i="37"/>
  <c r="AC319" i="37"/>
  <c r="GQ319" i="37"/>
  <c r="AB319" i="37"/>
  <c r="DC319" i="37"/>
  <c r="AA319" i="37"/>
  <c r="GO319" i="37"/>
  <c r="Z319" i="37"/>
  <c r="GN319" i="37"/>
  <c r="Y319" i="37"/>
  <c r="W319" i="37"/>
  <c r="X319" i="37" s="1"/>
  <c r="AI319" i="37" s="1"/>
  <c r="N319" i="37"/>
  <c r="AM318" i="37"/>
  <c r="AG318" i="37"/>
  <c r="GU318" i="37"/>
  <c r="AF318" i="37"/>
  <c r="BJ318" i="37"/>
  <c r="AD318" i="37"/>
  <c r="BH318" i="37"/>
  <c r="AC318" i="37"/>
  <c r="GQ318" i="37"/>
  <c r="AB318" i="37"/>
  <c r="BF318" i="37"/>
  <c r="AA318" i="37"/>
  <c r="GO318" i="37"/>
  <c r="Z318" i="37"/>
  <c r="GN318" i="37"/>
  <c r="Y318" i="37"/>
  <c r="AS318" i="37"/>
  <c r="W318" i="37"/>
  <c r="X318" i="37" s="1"/>
  <c r="N318" i="37"/>
  <c r="AM317" i="37"/>
  <c r="AG317" i="37"/>
  <c r="GU317" i="37" s="1"/>
  <c r="AF317" i="37"/>
  <c r="BJ317" i="37" s="1"/>
  <c r="AD317" i="37"/>
  <c r="BH317" i="37" s="1"/>
  <c r="AC317" i="37"/>
  <c r="GQ317" i="37" s="1"/>
  <c r="AB317" i="37"/>
  <c r="BF317" i="37" s="1"/>
  <c r="AA317" i="37"/>
  <c r="GO317" i="37" s="1"/>
  <c r="Z317" i="37"/>
  <c r="GN317" i="37" s="1"/>
  <c r="Y317" i="37"/>
  <c r="W317" i="37"/>
  <c r="X317" i="37"/>
  <c r="AI317" i="37" s="1"/>
  <c r="N317" i="37"/>
  <c r="AM316" i="37"/>
  <c r="AG316" i="37"/>
  <c r="GU316" i="37" s="1"/>
  <c r="AF316" i="37"/>
  <c r="GT316" i="37" s="1"/>
  <c r="AD316" i="37"/>
  <c r="BH316" i="37" s="1"/>
  <c r="AC316" i="37"/>
  <c r="GQ316" i="37" s="1"/>
  <c r="AB316" i="37"/>
  <c r="BF316" i="37" s="1"/>
  <c r="AA316" i="37"/>
  <c r="GO316" i="37" s="1"/>
  <c r="Z316" i="37"/>
  <c r="GN316" i="37" s="1"/>
  <c r="Y316" i="37"/>
  <c r="AS316" i="37" s="1"/>
  <c r="W316" i="37"/>
  <c r="X316" i="37" s="1"/>
  <c r="N316" i="37"/>
  <c r="AM315" i="37"/>
  <c r="AG315" i="37"/>
  <c r="GU315" i="37" s="1"/>
  <c r="AF315" i="37"/>
  <c r="GT315" i="37" s="1"/>
  <c r="AD315" i="37"/>
  <c r="EA315" i="37" s="1"/>
  <c r="DW315" i="37" s="1"/>
  <c r="AC315" i="37"/>
  <c r="GQ315" i="37"/>
  <c r="AB315" i="37"/>
  <c r="BF315" i="37"/>
  <c r="AA315" i="37"/>
  <c r="GO315" i="37"/>
  <c r="Z315" i="37"/>
  <c r="GN315" i="37"/>
  <c r="Y315" i="37"/>
  <c r="W315" i="37"/>
  <c r="X315" i="37" s="1"/>
  <c r="N315" i="37"/>
  <c r="AM314" i="37"/>
  <c r="AG314" i="37"/>
  <c r="GU314" i="37" s="1"/>
  <c r="AF314" i="37"/>
  <c r="BJ314" i="37" s="1"/>
  <c r="AD314" i="37"/>
  <c r="BH314" i="37" s="1"/>
  <c r="AC314" i="37"/>
  <c r="GQ314" i="37" s="1"/>
  <c r="AB314" i="37"/>
  <c r="BF314" i="37" s="1"/>
  <c r="AA314" i="37"/>
  <c r="GO314" i="37" s="1"/>
  <c r="Z314" i="37"/>
  <c r="GN314" i="37" s="1"/>
  <c r="Y314" i="37"/>
  <c r="AS314" i="37" s="1"/>
  <c r="W314" i="37"/>
  <c r="X314" i="37" s="1"/>
  <c r="N314" i="37"/>
  <c r="AM313" i="37"/>
  <c r="AG313" i="37"/>
  <c r="GU313" i="37" s="1"/>
  <c r="AF313" i="37"/>
  <c r="BJ313" i="37" s="1"/>
  <c r="AD313" i="37"/>
  <c r="BH313" i="37" s="1"/>
  <c r="AC313" i="37"/>
  <c r="GQ313" i="37" s="1"/>
  <c r="AB313" i="37"/>
  <c r="BF313" i="37" s="1"/>
  <c r="AA313" i="37"/>
  <c r="GO313" i="37" s="1"/>
  <c r="Z313" i="37"/>
  <c r="GN313" i="37" s="1"/>
  <c r="Y313" i="37"/>
  <c r="W313" i="37"/>
  <c r="X313" i="37"/>
  <c r="N313" i="37"/>
  <c r="AM312" i="37"/>
  <c r="AG312" i="37"/>
  <c r="FK312" i="37"/>
  <c r="AF312" i="37"/>
  <c r="AD312" i="37"/>
  <c r="AC312" i="37"/>
  <c r="DO312" i="37"/>
  <c r="AB312" i="37"/>
  <c r="BF312" i="37"/>
  <c r="AA312" i="37"/>
  <c r="CQ312" i="37"/>
  <c r="Z312" i="37"/>
  <c r="Y312" i="37"/>
  <c r="BS312" i="37" s="1"/>
  <c r="W312" i="37"/>
  <c r="AE312" i="37" s="1"/>
  <c r="N312" i="37"/>
  <c r="AM311" i="37"/>
  <c r="AG311" i="37"/>
  <c r="FK311" i="37" s="1"/>
  <c r="AF311" i="37"/>
  <c r="AD311" i="37"/>
  <c r="AC311" i="37"/>
  <c r="DO311" i="37" s="1"/>
  <c r="AB311" i="37"/>
  <c r="BF311" i="37" s="1"/>
  <c r="AA311" i="37"/>
  <c r="CQ311" i="37" s="1"/>
  <c r="Z311" i="37"/>
  <c r="Y311" i="37"/>
  <c r="BS311" i="37"/>
  <c r="W311" i="37"/>
  <c r="AE311" i="37"/>
  <c r="N311" i="37"/>
  <c r="AM310" i="37"/>
  <c r="AG310" i="37"/>
  <c r="FK310" i="37"/>
  <c r="AF310" i="37"/>
  <c r="AD310" i="37"/>
  <c r="AC310" i="37"/>
  <c r="DO310" i="37"/>
  <c r="AB310" i="37"/>
  <c r="BF310" i="37"/>
  <c r="AA310" i="37"/>
  <c r="CQ310" i="37"/>
  <c r="Z310" i="37"/>
  <c r="Y310" i="37"/>
  <c r="BS310" i="37" s="1"/>
  <c r="W310" i="37"/>
  <c r="AE310" i="37" s="1"/>
  <c r="N310" i="37"/>
  <c r="AM309" i="37"/>
  <c r="AG309" i="37"/>
  <c r="FK309" i="37" s="1"/>
  <c r="AF309" i="37"/>
  <c r="AD309" i="37"/>
  <c r="AC309" i="37"/>
  <c r="DO309" i="37" s="1"/>
  <c r="AB309" i="37"/>
  <c r="BF309" i="37" s="1"/>
  <c r="AA309" i="37"/>
  <c r="CQ309" i="37" s="1"/>
  <c r="Z309" i="37"/>
  <c r="Y309" i="37"/>
  <c r="BS309" i="37"/>
  <c r="W309" i="37"/>
  <c r="AE309" i="37"/>
  <c r="N309" i="37"/>
  <c r="AM308" i="37"/>
  <c r="AG308" i="37"/>
  <c r="FK308" i="37"/>
  <c r="AF308" i="37"/>
  <c r="AD308" i="37"/>
  <c r="AC308" i="37"/>
  <c r="DO308" i="37"/>
  <c r="AB308" i="37"/>
  <c r="BF308" i="37"/>
  <c r="AA308" i="37"/>
  <c r="CQ308" i="37"/>
  <c r="Z308" i="37"/>
  <c r="Y308" i="37"/>
  <c r="GM308" i="37" s="1"/>
  <c r="W308" i="37"/>
  <c r="AE308" i="37" s="1"/>
  <c r="N308" i="37"/>
  <c r="AM307" i="37"/>
  <c r="AG307" i="37"/>
  <c r="FK307" i="37" s="1"/>
  <c r="FJ307" i="37" s="1"/>
  <c r="AF307" i="37"/>
  <c r="AD307" i="37"/>
  <c r="AC307" i="37"/>
  <c r="DO307" i="37"/>
  <c r="AB307" i="37"/>
  <c r="BF307" i="37"/>
  <c r="AA307" i="37"/>
  <c r="CQ307" i="37"/>
  <c r="Z307" i="37"/>
  <c r="Y307" i="37"/>
  <c r="BS307" i="37" s="1"/>
  <c r="W307" i="37"/>
  <c r="AE307" i="37" s="1"/>
  <c r="N307" i="37"/>
  <c r="AM306" i="37"/>
  <c r="AG306" i="37"/>
  <c r="FK306" i="37" s="1"/>
  <c r="AF306" i="37"/>
  <c r="AD306" i="37"/>
  <c r="AC306" i="37"/>
  <c r="DO306" i="37" s="1"/>
  <c r="AB306" i="37"/>
  <c r="BF306" i="37" s="1"/>
  <c r="AA306" i="37"/>
  <c r="CQ306" i="37" s="1"/>
  <c r="Z306" i="37"/>
  <c r="Y306" i="37"/>
  <c r="BS306" i="37"/>
  <c r="W306" i="37"/>
  <c r="AE306" i="37"/>
  <c r="N306" i="37"/>
  <c r="AM305" i="37"/>
  <c r="AG305" i="37"/>
  <c r="FK305" i="37"/>
  <c r="AF305" i="37"/>
  <c r="AD305" i="37"/>
  <c r="AC305" i="37"/>
  <c r="DO305" i="37"/>
  <c r="AB305" i="37"/>
  <c r="BF305" i="37"/>
  <c r="AA305" i="37"/>
  <c r="CQ305" i="37"/>
  <c r="Z305" i="37"/>
  <c r="Y305" i="37"/>
  <c r="BS305" i="37" s="1"/>
  <c r="W305" i="37"/>
  <c r="AE305" i="37" s="1"/>
  <c r="N305" i="37"/>
  <c r="AM304" i="37"/>
  <c r="AG304" i="37"/>
  <c r="FK304" i="37" s="1"/>
  <c r="AF304" i="37"/>
  <c r="AD304" i="37"/>
  <c r="AC304" i="37"/>
  <c r="DO304" i="37" s="1"/>
  <c r="AB304" i="37"/>
  <c r="BF304" i="37" s="1"/>
  <c r="AA304" i="37"/>
  <c r="CQ304" i="37" s="1"/>
  <c r="Z304" i="37"/>
  <c r="Y304" i="37"/>
  <c r="BS304" i="37"/>
  <c r="W304" i="37"/>
  <c r="AE304" i="37"/>
  <c r="N304" i="37"/>
  <c r="AM303" i="37"/>
  <c r="AG303" i="37"/>
  <c r="FK303" i="37"/>
  <c r="AF303" i="37"/>
  <c r="AD303" i="37"/>
  <c r="AC303" i="37"/>
  <c r="DO303" i="37"/>
  <c r="AB303" i="37"/>
  <c r="BF303" i="37"/>
  <c r="AA303" i="37"/>
  <c r="CQ303" i="37"/>
  <c r="Z303" i="37"/>
  <c r="Y303" i="37"/>
  <c r="BS303" i="37" s="1"/>
  <c r="W303" i="37"/>
  <c r="AE303" i="37" s="1"/>
  <c r="N303" i="37"/>
  <c r="AM302" i="37"/>
  <c r="AG302" i="37"/>
  <c r="FK302" i="37" s="1"/>
  <c r="FF302" i="37" s="1"/>
  <c r="AF302" i="37"/>
  <c r="AD302" i="37"/>
  <c r="AC302" i="37"/>
  <c r="DO302" i="37"/>
  <c r="AB302" i="37"/>
  <c r="AA302" i="37"/>
  <c r="CQ302" i="37" s="1"/>
  <c r="Z302" i="37"/>
  <c r="Y302" i="37"/>
  <c r="BS302" i="37"/>
  <c r="W302" i="37"/>
  <c r="AE302" i="37"/>
  <c r="N302" i="37"/>
  <c r="AM301" i="37"/>
  <c r="AG301" i="37"/>
  <c r="FK301" i="37"/>
  <c r="FJ301" i="37" s="1"/>
  <c r="AF301" i="37"/>
  <c r="AD301" i="37"/>
  <c r="AC301" i="37"/>
  <c r="DO301" i="37" s="1"/>
  <c r="AB301" i="37"/>
  <c r="BF301" i="37" s="1"/>
  <c r="AA301" i="37"/>
  <c r="CQ301" i="37" s="1"/>
  <c r="Z301" i="37"/>
  <c r="Y301" i="37"/>
  <c r="BS301" i="37"/>
  <c r="W301" i="37"/>
  <c r="AE301" i="37"/>
  <c r="N301" i="37"/>
  <c r="AM300" i="37"/>
  <c r="AG300" i="37"/>
  <c r="FK300" i="37"/>
  <c r="AF300" i="37"/>
  <c r="AD300" i="37"/>
  <c r="AC300" i="37"/>
  <c r="DO300" i="37"/>
  <c r="AB300" i="37"/>
  <c r="AA300" i="37"/>
  <c r="CQ300" i="37" s="1"/>
  <c r="Z300" i="37"/>
  <c r="Y300" i="37"/>
  <c r="BS300" i="37"/>
  <c r="W300" i="37"/>
  <c r="AE300" i="37"/>
  <c r="N300" i="37"/>
  <c r="AM299" i="37"/>
  <c r="AG299" i="37"/>
  <c r="FK299" i="37"/>
  <c r="AF299" i="37"/>
  <c r="AD299" i="37"/>
  <c r="AC299" i="37"/>
  <c r="DO299" i="37"/>
  <c r="AB299" i="37"/>
  <c r="AA299" i="37"/>
  <c r="CQ299" i="37" s="1"/>
  <c r="Z299" i="37"/>
  <c r="Y299" i="37"/>
  <c r="BS299" i="37"/>
  <c r="W299" i="37"/>
  <c r="AE299" i="37"/>
  <c r="N299" i="37"/>
  <c r="AM298" i="37"/>
  <c r="AG298" i="37"/>
  <c r="FK298" i="37"/>
  <c r="AF298" i="37"/>
  <c r="AD298" i="37"/>
  <c r="AC298" i="37"/>
  <c r="DO298" i="37"/>
  <c r="AB298" i="37"/>
  <c r="BF298" i="37"/>
  <c r="AA298" i="37"/>
  <c r="CQ298" i="37"/>
  <c r="Z298" i="37"/>
  <c r="Y298" i="37"/>
  <c r="BS298" i="37" s="1"/>
  <c r="W298" i="37"/>
  <c r="AE298" i="37" s="1"/>
  <c r="N298" i="37"/>
  <c r="AM297" i="37"/>
  <c r="AG297" i="37"/>
  <c r="FK297" i="37" s="1"/>
  <c r="AF297" i="37"/>
  <c r="AD297" i="37"/>
  <c r="AC297" i="37"/>
  <c r="DO297" i="37" s="1"/>
  <c r="AB297" i="37"/>
  <c r="BF297" i="37" s="1"/>
  <c r="AA297" i="37"/>
  <c r="CQ297" i="37" s="1"/>
  <c r="Z297" i="37"/>
  <c r="Y297" i="37"/>
  <c r="BS297" i="37"/>
  <c r="W297" i="37"/>
  <c r="AE297" i="37"/>
  <c r="N297" i="37"/>
  <c r="AM296" i="37"/>
  <c r="AG296" i="37"/>
  <c r="FK296" i="37"/>
  <c r="AF296" i="37"/>
  <c r="AD296" i="37"/>
  <c r="AC296" i="37"/>
  <c r="DO296" i="37"/>
  <c r="AB296" i="37"/>
  <c r="BF296" i="37"/>
  <c r="AA296" i="37"/>
  <c r="CQ296" i="37"/>
  <c r="Z296" i="37"/>
  <c r="Y296" i="37"/>
  <c r="BS296" i="37" s="1"/>
  <c r="W296" i="37"/>
  <c r="AE296" i="37" s="1"/>
  <c r="N296" i="37"/>
  <c r="AM295" i="37"/>
  <c r="AG295" i="37"/>
  <c r="FK295" i="37" s="1"/>
  <c r="FF295" i="37" s="1"/>
  <c r="AF295" i="37"/>
  <c r="AD295" i="37"/>
  <c r="AC295" i="37"/>
  <c r="DO295" i="37"/>
  <c r="AB295" i="37"/>
  <c r="BF295" i="37"/>
  <c r="AA295" i="37"/>
  <c r="CQ295" i="37"/>
  <c r="Z295" i="37"/>
  <c r="Y295" i="37"/>
  <c r="BS295" i="37" s="1"/>
  <c r="W295" i="37"/>
  <c r="AE295" i="37" s="1"/>
  <c r="N295" i="37"/>
  <c r="AM294" i="37"/>
  <c r="AG294" i="37"/>
  <c r="FK294" i="37" s="1"/>
  <c r="AF294" i="37"/>
  <c r="AD294" i="37"/>
  <c r="AC294" i="37"/>
  <c r="DO294" i="37" s="1"/>
  <c r="AB294" i="37"/>
  <c r="AA294" i="37"/>
  <c r="CQ294" i="37"/>
  <c r="Z294" i="37"/>
  <c r="Y294" i="37"/>
  <c r="BS294" i="37" s="1"/>
  <c r="W294" i="37"/>
  <c r="AE294" i="37" s="1"/>
  <c r="N294" i="37"/>
  <c r="AM293" i="37"/>
  <c r="AG293" i="37"/>
  <c r="FK293" i="37" s="1"/>
  <c r="AF293" i="37"/>
  <c r="AD293" i="37"/>
  <c r="AC293" i="37"/>
  <c r="DO293" i="37" s="1"/>
  <c r="AB293" i="37"/>
  <c r="AA293" i="37"/>
  <c r="CQ293" i="37"/>
  <c r="Z293" i="37"/>
  <c r="Y293" i="37"/>
  <c r="BS293" i="37" s="1"/>
  <c r="W293" i="37"/>
  <c r="AE293" i="37" s="1"/>
  <c r="N293" i="37"/>
  <c r="AM292" i="37"/>
  <c r="AG292" i="37"/>
  <c r="FK292" i="37" s="1"/>
  <c r="AF292" i="37"/>
  <c r="AD292" i="37"/>
  <c r="AC292" i="37"/>
  <c r="DO292" i="37" s="1"/>
  <c r="AB292" i="37"/>
  <c r="AA292" i="37"/>
  <c r="CQ292" i="37"/>
  <c r="Z292" i="37"/>
  <c r="Y292" i="37"/>
  <c r="BS292" i="37" s="1"/>
  <c r="W292" i="37"/>
  <c r="AE292" i="37" s="1"/>
  <c r="N292" i="37"/>
  <c r="AM291" i="37"/>
  <c r="AG291" i="37"/>
  <c r="FK291" i="37" s="1"/>
  <c r="AF291" i="37"/>
  <c r="AD291" i="37"/>
  <c r="AC291" i="37"/>
  <c r="DO291" i="37" s="1"/>
  <c r="AB291" i="37"/>
  <c r="BF291" i="37" s="1"/>
  <c r="AA291" i="37"/>
  <c r="CQ291" i="37" s="1"/>
  <c r="Z291" i="37"/>
  <c r="Y291" i="37"/>
  <c r="BS291" i="37"/>
  <c r="W291" i="37"/>
  <c r="AE291" i="37"/>
  <c r="N291" i="37"/>
  <c r="AM290" i="37"/>
  <c r="AG290" i="37"/>
  <c r="FK290" i="37"/>
  <c r="FF290" i="37" s="1"/>
  <c r="AF290" i="37"/>
  <c r="AD290" i="37"/>
  <c r="AC290" i="37"/>
  <c r="DO290" i="37" s="1"/>
  <c r="AB290" i="37"/>
  <c r="AA290" i="37"/>
  <c r="CQ290" i="37"/>
  <c r="Z290" i="37"/>
  <c r="Y290" i="37"/>
  <c r="BS290" i="37" s="1"/>
  <c r="W290" i="37"/>
  <c r="AE290" i="37" s="1"/>
  <c r="N290" i="37"/>
  <c r="AM289" i="37"/>
  <c r="AG289" i="37"/>
  <c r="FK289" i="37" s="1"/>
  <c r="AF289" i="37"/>
  <c r="AD289" i="37"/>
  <c r="AC289" i="37"/>
  <c r="DO289" i="37" s="1"/>
  <c r="AB289" i="37"/>
  <c r="AA289" i="37"/>
  <c r="CQ289" i="37"/>
  <c r="Z289" i="37"/>
  <c r="Y289" i="37"/>
  <c r="BS289" i="37" s="1"/>
  <c r="W289" i="37"/>
  <c r="AE289" i="37" s="1"/>
  <c r="N289" i="37"/>
  <c r="AM288" i="37"/>
  <c r="AG288" i="37"/>
  <c r="FK288" i="37" s="1"/>
  <c r="AF288" i="37"/>
  <c r="AD288" i="37"/>
  <c r="AC288" i="37"/>
  <c r="DO288" i="37" s="1"/>
  <c r="AB288" i="37"/>
  <c r="BF288" i="37" s="1"/>
  <c r="AA288" i="37"/>
  <c r="CQ288" i="37" s="1"/>
  <c r="Z288" i="37"/>
  <c r="Y288" i="37"/>
  <c r="BS288" i="37"/>
  <c r="W288" i="37"/>
  <c r="AE288" i="37"/>
  <c r="N288" i="37"/>
  <c r="AM287" i="37"/>
  <c r="AG287" i="37"/>
  <c r="FK287" i="37"/>
  <c r="AF287" i="37"/>
  <c r="AD287" i="37"/>
  <c r="AC287" i="37"/>
  <c r="DO287" i="37"/>
  <c r="AB287" i="37"/>
  <c r="AA287" i="37"/>
  <c r="CQ287" i="37" s="1"/>
  <c r="Z287" i="37"/>
  <c r="Y287" i="37"/>
  <c r="BS287" i="37"/>
  <c r="W287" i="37"/>
  <c r="AE287" i="37"/>
  <c r="N287" i="37"/>
  <c r="AM286" i="37"/>
  <c r="AG286" i="37"/>
  <c r="FK286" i="37"/>
  <c r="AF286" i="37"/>
  <c r="AD286" i="37"/>
  <c r="AC286" i="37"/>
  <c r="DO286" i="37"/>
  <c r="AB286" i="37"/>
  <c r="BF286" i="37"/>
  <c r="AA286" i="37"/>
  <c r="CQ286" i="37"/>
  <c r="Z286" i="37"/>
  <c r="Y286" i="37"/>
  <c r="BS286" i="37" s="1"/>
  <c r="W286" i="37"/>
  <c r="AE286" i="37" s="1"/>
  <c r="N286" i="37"/>
  <c r="AM285" i="37"/>
  <c r="AG285" i="37"/>
  <c r="FK285" i="37" s="1"/>
  <c r="FJ285" i="37" s="1"/>
  <c r="AF285" i="37"/>
  <c r="AD285" i="37"/>
  <c r="AC285" i="37"/>
  <c r="DO285" i="37"/>
  <c r="AB285" i="37"/>
  <c r="BF285" i="37"/>
  <c r="AA285" i="37"/>
  <c r="CQ285" i="37"/>
  <c r="Z285" i="37"/>
  <c r="Y285" i="37"/>
  <c r="BS285" i="37" s="1"/>
  <c r="W285" i="37"/>
  <c r="AE285" i="37" s="1"/>
  <c r="N285" i="37"/>
  <c r="AM284" i="37"/>
  <c r="AG284" i="37"/>
  <c r="FK284" i="37" s="1"/>
  <c r="FJ284" i="37" s="1"/>
  <c r="AF284" i="37"/>
  <c r="AD284" i="37"/>
  <c r="AC284" i="37"/>
  <c r="DO284" i="37"/>
  <c r="AB284" i="37"/>
  <c r="AA284" i="37"/>
  <c r="CQ284" i="37" s="1"/>
  <c r="Z284" i="37"/>
  <c r="Y284" i="37"/>
  <c r="BS284" i="37"/>
  <c r="W284" i="37"/>
  <c r="AE284" i="37"/>
  <c r="N284" i="37"/>
  <c r="AM283" i="37"/>
  <c r="AG283" i="37"/>
  <c r="FK283" i="37"/>
  <c r="AF283" i="37"/>
  <c r="AD283" i="37"/>
  <c r="AC283" i="37"/>
  <c r="DO283" i="37"/>
  <c r="AB283" i="37"/>
  <c r="BF283" i="37"/>
  <c r="AA283" i="37"/>
  <c r="CQ283" i="37"/>
  <c r="Z283" i="37"/>
  <c r="Y283" i="37"/>
  <c r="BS283" i="37" s="1"/>
  <c r="W283" i="37"/>
  <c r="AE283" i="37" s="1"/>
  <c r="N283" i="37"/>
  <c r="AM282" i="37"/>
  <c r="AG282" i="37"/>
  <c r="FK282" i="37" s="1"/>
  <c r="FJ282" i="37" s="1"/>
  <c r="AF282" i="37"/>
  <c r="AD282" i="37"/>
  <c r="AC282" i="37"/>
  <c r="DO282" i="37"/>
  <c r="AB282" i="37"/>
  <c r="BF282" i="37"/>
  <c r="AA282" i="37"/>
  <c r="CQ282" i="37"/>
  <c r="Z282" i="37"/>
  <c r="Y282" i="37"/>
  <c r="BS282" i="37" s="1"/>
  <c r="W282" i="37"/>
  <c r="AE282" i="37" s="1"/>
  <c r="N282" i="37"/>
  <c r="AM281" i="37"/>
  <c r="AG281" i="37"/>
  <c r="FK281" i="37" s="1"/>
  <c r="AF281" i="37"/>
  <c r="AD281" i="37"/>
  <c r="GR281" i="37"/>
  <c r="AC281" i="37"/>
  <c r="DO281" i="37"/>
  <c r="AB281" i="37"/>
  <c r="GP281" i="37"/>
  <c r="AA281" i="37"/>
  <c r="GO281" i="37"/>
  <c r="Z281" i="37"/>
  <c r="GN281" i="37"/>
  <c r="Y281" i="37"/>
  <c r="BS281" i="37"/>
  <c r="W281" i="37"/>
  <c r="AE281" i="37"/>
  <c r="N281" i="37"/>
  <c r="AM280" i="37"/>
  <c r="AG280" i="37"/>
  <c r="FK280" i="37"/>
  <c r="AF280" i="37"/>
  <c r="GT280" i="37"/>
  <c r="AD280" i="37"/>
  <c r="GR280" i="37"/>
  <c r="AC280" i="37"/>
  <c r="DO280" i="37"/>
  <c r="AB280" i="37"/>
  <c r="GP280" i="37"/>
  <c r="AA280" i="37"/>
  <c r="CQ280" i="37"/>
  <c r="Z280" i="37"/>
  <c r="GN280" i="37"/>
  <c r="Y280" i="37"/>
  <c r="BS280" i="37"/>
  <c r="W280" i="37"/>
  <c r="AE280" i="37"/>
  <c r="N280" i="37"/>
  <c r="AM279" i="37"/>
  <c r="AG279" i="37"/>
  <c r="FK279" i="37"/>
  <c r="AF279" i="37"/>
  <c r="GT279" i="37"/>
  <c r="AD279" i="37"/>
  <c r="EA279" i="37"/>
  <c r="AC279" i="37"/>
  <c r="DO279" i="37"/>
  <c r="AB279" i="37"/>
  <c r="BF279" i="37"/>
  <c r="AA279" i="37"/>
  <c r="CQ279" i="37"/>
  <c r="Z279" i="37"/>
  <c r="GN279" i="37"/>
  <c r="Y279" i="37"/>
  <c r="BS279" i="37"/>
  <c r="W279" i="37"/>
  <c r="AE279" i="37"/>
  <c r="N279" i="37"/>
  <c r="AM278" i="37"/>
  <c r="AG278" i="37"/>
  <c r="FK278" i="37"/>
  <c r="AF278" i="37"/>
  <c r="GT278" i="37"/>
  <c r="AD278" i="37"/>
  <c r="BH278" i="37"/>
  <c r="AC278" i="37"/>
  <c r="DO278" i="37"/>
  <c r="AB278" i="37"/>
  <c r="BF278" i="37"/>
  <c r="AA278" i="37"/>
  <c r="CQ278" i="37"/>
  <c r="Z278" i="37"/>
  <c r="GN278" i="37"/>
  <c r="Y278" i="37"/>
  <c r="BS278" i="37"/>
  <c r="W278" i="37"/>
  <c r="AE278" i="37"/>
  <c r="N278" i="37"/>
  <c r="AM277" i="37"/>
  <c r="AG277" i="37"/>
  <c r="FK277" i="37"/>
  <c r="AF277" i="37"/>
  <c r="GT277" i="37"/>
  <c r="AD277" i="37"/>
  <c r="BH277" i="37"/>
  <c r="AC277" i="37"/>
  <c r="DO277" i="37"/>
  <c r="AB277" i="37"/>
  <c r="GP277" i="37"/>
  <c r="AA277" i="37"/>
  <c r="CQ277" i="37"/>
  <c r="Z277" i="37"/>
  <c r="GN277" i="37"/>
  <c r="Y277" i="37"/>
  <c r="BS277" i="37"/>
  <c r="W277" i="37"/>
  <c r="AE277" i="37"/>
  <c r="N277" i="37"/>
  <c r="AM276" i="37"/>
  <c r="AG276" i="37"/>
  <c r="FK276" i="37"/>
  <c r="AF276" i="37"/>
  <c r="BJ276" i="37"/>
  <c r="AD276" i="37"/>
  <c r="BH276" i="37"/>
  <c r="AC276" i="37"/>
  <c r="DO276" i="37"/>
  <c r="AB276" i="37"/>
  <c r="GP276" i="37"/>
  <c r="AA276" i="37"/>
  <c r="CQ276" i="37"/>
  <c r="Z276" i="37"/>
  <c r="GN276" i="37"/>
  <c r="Y276" i="37"/>
  <c r="BS276" i="37"/>
  <c r="W276" i="37"/>
  <c r="AE276" i="37"/>
  <c r="N276" i="37"/>
  <c r="AM275" i="37"/>
  <c r="AG275" i="37"/>
  <c r="FK275" i="37"/>
  <c r="AF275" i="37"/>
  <c r="EY275" i="37"/>
  <c r="AD275" i="37"/>
  <c r="BH275" i="37"/>
  <c r="AC275" i="37"/>
  <c r="DO275" i="37"/>
  <c r="AB275" i="37"/>
  <c r="BF275" i="37"/>
  <c r="AA275" i="37"/>
  <c r="CQ275" i="37"/>
  <c r="Z275" i="37"/>
  <c r="GN275" i="37"/>
  <c r="Y275" i="37"/>
  <c r="BS275" i="37"/>
  <c r="W275" i="37"/>
  <c r="AE275" i="37"/>
  <c r="N275" i="37"/>
  <c r="AM274" i="37"/>
  <c r="AG274" i="37"/>
  <c r="FK274" i="37"/>
  <c r="AF274" i="37"/>
  <c r="GT274" i="37"/>
  <c r="AD274" i="37"/>
  <c r="GR274" i="37"/>
  <c r="AC274" i="37"/>
  <c r="DO274" i="37"/>
  <c r="AB274" i="37"/>
  <c r="DC274" i="37"/>
  <c r="AA274" i="37"/>
  <c r="CQ274" i="37"/>
  <c r="Z274" i="37"/>
  <c r="GN274" i="37"/>
  <c r="Y274" i="37"/>
  <c r="BS274" i="37"/>
  <c r="W274" i="37"/>
  <c r="AE274" i="37"/>
  <c r="N274" i="37"/>
  <c r="AM273" i="37"/>
  <c r="AG273" i="37"/>
  <c r="FK273" i="37"/>
  <c r="AF273" i="37"/>
  <c r="BJ273" i="37"/>
  <c r="AD273" i="37"/>
  <c r="BH273" i="37"/>
  <c r="AC273" i="37"/>
  <c r="DO273" i="37"/>
  <c r="AB273" i="37"/>
  <c r="BF273" i="37"/>
  <c r="AA273" i="37"/>
  <c r="CQ273" i="37"/>
  <c r="Z273" i="37"/>
  <c r="CE273" i="37"/>
  <c r="CM273" i="37" s="1"/>
  <c r="Y273" i="37"/>
  <c r="BS273" i="37" s="1"/>
  <c r="W273" i="37"/>
  <c r="AE273" i="37" s="1"/>
  <c r="N273" i="37"/>
  <c r="AM272" i="37"/>
  <c r="AG272" i="37"/>
  <c r="FK272" i="37" s="1"/>
  <c r="AF272" i="37"/>
  <c r="BJ272" i="37" s="1"/>
  <c r="AD272" i="37"/>
  <c r="BH272" i="37" s="1"/>
  <c r="AC272" i="37"/>
  <c r="DO272" i="37" s="1"/>
  <c r="AB272" i="37"/>
  <c r="BF272" i="37" s="1"/>
  <c r="AA272" i="37"/>
  <c r="CQ272" i="37" s="1"/>
  <c r="Z272" i="37"/>
  <c r="CE272" i="37" s="1"/>
  <c r="CM272" i="37" s="1"/>
  <c r="Y272" i="37"/>
  <c r="BS272" i="37"/>
  <c r="W272" i="37"/>
  <c r="AE272" i="37"/>
  <c r="N272" i="37"/>
  <c r="AM271" i="37"/>
  <c r="AG271" i="37"/>
  <c r="FK271" i="37"/>
  <c r="AF271" i="37"/>
  <c r="GT271" i="37"/>
  <c r="AD271" i="37"/>
  <c r="BH271" i="37"/>
  <c r="AC271" i="37"/>
  <c r="DO271" i="37"/>
  <c r="AB271" i="37"/>
  <c r="BF271" i="37"/>
  <c r="AA271" i="37"/>
  <c r="CQ271" i="37"/>
  <c r="Z271" i="37"/>
  <c r="CE271" i="37"/>
  <c r="CM271" i="37" s="1"/>
  <c r="Y271" i="37"/>
  <c r="BS271" i="37" s="1"/>
  <c r="W271" i="37"/>
  <c r="AE271" i="37" s="1"/>
  <c r="N271" i="37"/>
  <c r="AM270" i="37"/>
  <c r="AG270" i="37"/>
  <c r="FK270" i="37" s="1"/>
  <c r="AF270" i="37"/>
  <c r="BJ270" i="37" s="1"/>
  <c r="AD270" i="37"/>
  <c r="BH270" i="37" s="1"/>
  <c r="AC270" i="37"/>
  <c r="DO270" i="37" s="1"/>
  <c r="AB270" i="37"/>
  <c r="GP270" i="37" s="1"/>
  <c r="AA270" i="37"/>
  <c r="CQ270" i="37" s="1"/>
  <c r="Z270" i="37"/>
  <c r="CE270" i="37" s="1"/>
  <c r="CM270" i="37" s="1"/>
  <c r="Y270" i="37"/>
  <c r="BS270" i="37"/>
  <c r="W270" i="37"/>
  <c r="AE270" i="37"/>
  <c r="N270" i="37"/>
  <c r="AM269" i="37"/>
  <c r="AG269" i="37"/>
  <c r="FK269" i="37" s="1"/>
  <c r="AF269" i="37"/>
  <c r="EY269" i="37" s="1"/>
  <c r="AD269" i="37"/>
  <c r="GR269" i="37" s="1"/>
  <c r="AC269" i="37"/>
  <c r="DO269" i="37" s="1"/>
  <c r="AB269" i="37"/>
  <c r="BF269" i="37" s="1"/>
  <c r="AA269" i="37"/>
  <c r="CQ269" i="37" s="1"/>
  <c r="Z269" i="37"/>
  <c r="CE269" i="37" s="1"/>
  <c r="CM269" i="37" s="1"/>
  <c r="Y269" i="37"/>
  <c r="BS269" i="37"/>
  <c r="W269" i="37"/>
  <c r="AE269" i="37"/>
  <c r="N269" i="37"/>
  <c r="AM268" i="37"/>
  <c r="AG268" i="37"/>
  <c r="FK268" i="37"/>
  <c r="AF268" i="37"/>
  <c r="BJ268" i="37"/>
  <c r="AD268" i="37"/>
  <c r="GR268" i="37"/>
  <c r="AC268" i="37"/>
  <c r="DO268" i="37"/>
  <c r="AB268" i="37"/>
  <c r="GP268" i="37"/>
  <c r="AA268" i="37"/>
  <c r="CQ268" i="37"/>
  <c r="Z268" i="37"/>
  <c r="CE268" i="37"/>
  <c r="CM268" i="37" s="1"/>
  <c r="Y268" i="37"/>
  <c r="BS268" i="37" s="1"/>
  <c r="W268" i="37"/>
  <c r="AE268" i="37" s="1"/>
  <c r="N268" i="37"/>
  <c r="AM267" i="37"/>
  <c r="AG267" i="37"/>
  <c r="FK267" i="37" s="1"/>
  <c r="AF267" i="37"/>
  <c r="GT267" i="37" s="1"/>
  <c r="AD267" i="37"/>
  <c r="BH267" i="37" s="1"/>
  <c r="AC267" i="37"/>
  <c r="DO267" i="37" s="1"/>
  <c r="AB267" i="37"/>
  <c r="DC267" i="37" s="1"/>
  <c r="AA267" i="37"/>
  <c r="CQ267" i="37" s="1"/>
  <c r="Z267" i="37"/>
  <c r="GN267" i="37" s="1"/>
  <c r="Y267" i="37"/>
  <c r="BS267" i="37" s="1"/>
  <c r="W267" i="37"/>
  <c r="AE267" i="37" s="1"/>
  <c r="N267" i="37"/>
  <c r="AM266" i="37"/>
  <c r="AG266" i="37"/>
  <c r="FK266" i="37" s="1"/>
  <c r="AF266" i="37"/>
  <c r="GT266" i="37" s="1"/>
  <c r="AD266" i="37"/>
  <c r="GR266" i="37" s="1"/>
  <c r="AC266" i="37"/>
  <c r="DO266" i="37" s="1"/>
  <c r="AB266" i="37"/>
  <c r="DC266" i="37" s="1"/>
  <c r="AA266" i="37"/>
  <c r="CQ266" i="37" s="1"/>
  <c r="Z266" i="37"/>
  <c r="GN266" i="37" s="1"/>
  <c r="Y266" i="37"/>
  <c r="BS266" i="37" s="1"/>
  <c r="W266" i="37"/>
  <c r="AE266" i="37" s="1"/>
  <c r="N266" i="37"/>
  <c r="AM265" i="37"/>
  <c r="AG265" i="37"/>
  <c r="FK265" i="37" s="1"/>
  <c r="AF265" i="37"/>
  <c r="GT265" i="37" s="1"/>
  <c r="AD265" i="37"/>
  <c r="BH265" i="37" s="1"/>
  <c r="AC265" i="37"/>
  <c r="DO265" i="37" s="1"/>
  <c r="AB265" i="37"/>
  <c r="DC265" i="37" s="1"/>
  <c r="AA265" i="37"/>
  <c r="CQ265" i="37" s="1"/>
  <c r="Z265" i="37"/>
  <c r="GN265" i="37" s="1"/>
  <c r="Y265" i="37"/>
  <c r="BS265" i="37" s="1"/>
  <c r="W265" i="37"/>
  <c r="AE265" i="37" s="1"/>
  <c r="N265" i="37"/>
  <c r="AM264" i="37"/>
  <c r="AG264" i="37"/>
  <c r="FK264" i="37" s="1"/>
  <c r="AF264" i="37"/>
  <c r="BJ264" i="37" s="1"/>
  <c r="AD264" i="37"/>
  <c r="BH264" i="37" s="1"/>
  <c r="AC264" i="37"/>
  <c r="DO264" i="37" s="1"/>
  <c r="AB264" i="37"/>
  <c r="GP264" i="37" s="1"/>
  <c r="AA264" i="37"/>
  <c r="CQ264" i="37" s="1"/>
  <c r="Z264" i="37"/>
  <c r="CE264" i="37" s="1"/>
  <c r="CM264" i="37" s="1"/>
  <c r="Y264" i="37"/>
  <c r="BS264" i="37"/>
  <c r="W264" i="37"/>
  <c r="AE264" i="37"/>
  <c r="N264" i="37"/>
  <c r="AM263" i="37"/>
  <c r="AG263" i="37"/>
  <c r="FK263" i="37"/>
  <c r="AF263" i="37"/>
  <c r="GT263" i="37"/>
  <c r="AD263" i="37"/>
  <c r="BH263" i="37"/>
  <c r="AC263" i="37"/>
  <c r="DO263" i="37"/>
  <c r="AB263" i="37"/>
  <c r="BF263" i="37"/>
  <c r="AA263" i="37"/>
  <c r="CQ263" i="37"/>
  <c r="Z263" i="37"/>
  <c r="GN263" i="37"/>
  <c r="Y263" i="37"/>
  <c r="BS263" i="37"/>
  <c r="W263" i="37"/>
  <c r="AE263" i="37"/>
  <c r="N263" i="37"/>
  <c r="AM262" i="37"/>
  <c r="AG262" i="37"/>
  <c r="FK262" i="37"/>
  <c r="AF262" i="37"/>
  <c r="BJ262" i="37"/>
  <c r="AD262" i="37"/>
  <c r="GR262" i="37"/>
  <c r="AC262" i="37"/>
  <c r="DO262" i="37"/>
  <c r="AB262" i="37"/>
  <c r="GP262" i="37"/>
  <c r="AA262" i="37"/>
  <c r="CQ262" i="37"/>
  <c r="Z262" i="37"/>
  <c r="CE262" i="37"/>
  <c r="CM262" i="37" s="1"/>
  <c r="Y262" i="37"/>
  <c r="BS262" i="37" s="1"/>
  <c r="W262" i="37"/>
  <c r="AE262" i="37" s="1"/>
  <c r="N262" i="37"/>
  <c r="AM261" i="37"/>
  <c r="AG261" i="37"/>
  <c r="FK261" i="37" s="1"/>
  <c r="AF261" i="37"/>
  <c r="GT261" i="37" s="1"/>
  <c r="AD261" i="37"/>
  <c r="BH261" i="37" s="1"/>
  <c r="AC261" i="37"/>
  <c r="DO261" i="37" s="1"/>
  <c r="AB261" i="37"/>
  <c r="DC261" i="37" s="1"/>
  <c r="AA261" i="37"/>
  <c r="CQ261" i="37" s="1"/>
  <c r="Z261" i="37"/>
  <c r="GN261" i="37" s="1"/>
  <c r="Y261" i="37"/>
  <c r="BS261" i="37" s="1"/>
  <c r="W261" i="37"/>
  <c r="AE261" i="37" s="1"/>
  <c r="N261" i="37"/>
  <c r="AM260" i="37"/>
  <c r="AG260" i="37"/>
  <c r="FK260" i="37" s="1"/>
  <c r="AF260" i="37"/>
  <c r="GT260" i="37" s="1"/>
  <c r="AD260" i="37"/>
  <c r="AC260" i="37"/>
  <c r="DO260" i="37"/>
  <c r="AB260" i="37"/>
  <c r="AA260" i="37"/>
  <c r="CQ260" i="37" s="1"/>
  <c r="Z260" i="37"/>
  <c r="Y260" i="37"/>
  <c r="BS260" i="37"/>
  <c r="W260" i="37"/>
  <c r="AE260" i="37"/>
  <c r="N260" i="37"/>
  <c r="AM259" i="37"/>
  <c r="AG259" i="37"/>
  <c r="FK259" i="37"/>
  <c r="AF259" i="37"/>
  <c r="GT259" i="37"/>
  <c r="AD259" i="37"/>
  <c r="GR259" i="37"/>
  <c r="AC259" i="37"/>
  <c r="DO259" i="37"/>
  <c r="AB259" i="37"/>
  <c r="DC259" i="37"/>
  <c r="DI259" i="37" s="1"/>
  <c r="AA259" i="37"/>
  <c r="CQ259" i="37" s="1"/>
  <c r="Z259" i="37"/>
  <c r="GN259" i="37" s="1"/>
  <c r="Y259" i="37"/>
  <c r="BS259" i="37" s="1"/>
  <c r="W259" i="37"/>
  <c r="AE259" i="37" s="1"/>
  <c r="N259" i="37"/>
  <c r="AM258" i="37"/>
  <c r="AG258" i="37"/>
  <c r="FK258" i="37" s="1"/>
  <c r="AF258" i="37"/>
  <c r="GT258" i="37" s="1"/>
  <c r="AD258" i="37"/>
  <c r="AC258" i="37"/>
  <c r="DO258" i="37"/>
  <c r="AB258" i="37"/>
  <c r="GP258" i="37"/>
  <c r="AA258" i="37"/>
  <c r="CQ258" i="37"/>
  <c r="Z258" i="37"/>
  <c r="GN258" i="37"/>
  <c r="Y258" i="37"/>
  <c r="W258" i="37"/>
  <c r="AE258" i="37" s="1"/>
  <c r="N258" i="37"/>
  <c r="AM257" i="37"/>
  <c r="AG257" i="37"/>
  <c r="FK257" i="37" s="1"/>
  <c r="AF257" i="37"/>
  <c r="BJ257" i="37" s="1"/>
  <c r="AD257" i="37"/>
  <c r="BH257" i="37" s="1"/>
  <c r="AC257" i="37"/>
  <c r="DO257" i="37" s="1"/>
  <c r="AB257" i="37"/>
  <c r="BF257" i="37" s="1"/>
  <c r="AA257" i="37"/>
  <c r="CQ257" i="37" s="1"/>
  <c r="Z257" i="37"/>
  <c r="GN257" i="37" s="1"/>
  <c r="Y257" i="37"/>
  <c r="BS257" i="37" s="1"/>
  <c r="W257" i="37"/>
  <c r="AE257" i="37" s="1"/>
  <c r="N257" i="37"/>
  <c r="AM256" i="37"/>
  <c r="AG256" i="37"/>
  <c r="FK256" i="37" s="1"/>
  <c r="AF256" i="37"/>
  <c r="BJ256" i="37" s="1"/>
  <c r="AD256" i="37"/>
  <c r="AC256" i="37"/>
  <c r="DO256" i="37"/>
  <c r="AB256" i="37"/>
  <c r="AA256" i="37"/>
  <c r="CQ256" i="37" s="1"/>
  <c r="Z256" i="37"/>
  <c r="GN256" i="37" s="1"/>
  <c r="Y256" i="37"/>
  <c r="BS256" i="37" s="1"/>
  <c r="W256" i="37"/>
  <c r="AE256" i="37" s="1"/>
  <c r="N256" i="37"/>
  <c r="AM255" i="37"/>
  <c r="AG255" i="37"/>
  <c r="FK255" i="37" s="1"/>
  <c r="AF255" i="37"/>
  <c r="BJ255" i="37" s="1"/>
  <c r="AD255" i="37"/>
  <c r="AC255" i="37"/>
  <c r="DO255" i="37"/>
  <c r="AB255" i="37"/>
  <c r="AA255" i="37"/>
  <c r="CQ255" i="37" s="1"/>
  <c r="Z255" i="37"/>
  <c r="Y255" i="37"/>
  <c r="BS255" i="37"/>
  <c r="W255" i="37"/>
  <c r="AE255" i="37"/>
  <c r="N255" i="37"/>
  <c r="AM254" i="37"/>
  <c r="AG254" i="37"/>
  <c r="FK254" i="37"/>
  <c r="AF254" i="37"/>
  <c r="BJ254" i="37"/>
  <c r="AD254" i="37"/>
  <c r="BH254" i="37"/>
  <c r="AC254" i="37"/>
  <c r="DO254" i="37"/>
  <c r="AB254" i="37"/>
  <c r="BF254" i="37"/>
  <c r="AA254" i="37"/>
  <c r="CQ254" i="37"/>
  <c r="Z254" i="37"/>
  <c r="GN254" i="37"/>
  <c r="Y254" i="37"/>
  <c r="BS254" i="37"/>
  <c r="W254" i="37"/>
  <c r="AE254" i="37"/>
  <c r="N254" i="37"/>
  <c r="AM253" i="37"/>
  <c r="AG253" i="37"/>
  <c r="FK253" i="37" s="1"/>
  <c r="AF253" i="37"/>
  <c r="BJ253" i="37" s="1"/>
  <c r="AD253" i="37"/>
  <c r="GR253" i="37" s="1"/>
  <c r="AC253" i="37"/>
  <c r="DO253" i="37" s="1"/>
  <c r="AB253" i="37"/>
  <c r="BF253" i="37" s="1"/>
  <c r="AA253" i="37"/>
  <c r="CQ253" i="37" s="1"/>
  <c r="Z253" i="37"/>
  <c r="CE253" i="37" s="1"/>
  <c r="CM253" i="37" s="1"/>
  <c r="Y253" i="37"/>
  <c r="BS253" i="37"/>
  <c r="W253" i="37"/>
  <c r="AE253" i="37"/>
  <c r="N253" i="37"/>
  <c r="AM252" i="37"/>
  <c r="AG252" i="37"/>
  <c r="FK252" i="37"/>
  <c r="AF252" i="37"/>
  <c r="BJ252" i="37"/>
  <c r="AD252" i="37"/>
  <c r="BH252" i="37"/>
  <c r="AC252" i="37"/>
  <c r="DO252" i="37"/>
  <c r="AB252" i="37"/>
  <c r="BF252" i="37"/>
  <c r="AA252" i="37"/>
  <c r="CQ252" i="37"/>
  <c r="Z252" i="37"/>
  <c r="GN252" i="37"/>
  <c r="Y252" i="37"/>
  <c r="BS252" i="37"/>
  <c r="W252" i="37"/>
  <c r="AE252" i="37"/>
  <c r="N252" i="37"/>
  <c r="AM251" i="37"/>
  <c r="AG251" i="37"/>
  <c r="FK251" i="37"/>
  <c r="AF251" i="37"/>
  <c r="BJ251" i="37"/>
  <c r="AD251" i="37"/>
  <c r="BH251" i="37"/>
  <c r="AC251" i="37"/>
  <c r="DO251" i="37"/>
  <c r="AB251" i="37"/>
  <c r="BF251" i="37"/>
  <c r="AA251" i="37"/>
  <c r="CQ251" i="37"/>
  <c r="Z251" i="37"/>
  <c r="GN251" i="37"/>
  <c r="Y251" i="37"/>
  <c r="BS251" i="37"/>
  <c r="W251" i="37"/>
  <c r="AE251" i="37"/>
  <c r="N251" i="37"/>
  <c r="AM250" i="37"/>
  <c r="AG250" i="37"/>
  <c r="FK250" i="37"/>
  <c r="AF250" i="37"/>
  <c r="GT250" i="37"/>
  <c r="AD250" i="37"/>
  <c r="BH250" i="37"/>
  <c r="AC250" i="37"/>
  <c r="DO250" i="37"/>
  <c r="AB250" i="37"/>
  <c r="BF250" i="37"/>
  <c r="AA250" i="37"/>
  <c r="CQ250" i="37"/>
  <c r="Z250" i="37"/>
  <c r="GN250" i="37"/>
  <c r="Y250" i="37"/>
  <c r="BS250" i="37"/>
  <c r="W250" i="37"/>
  <c r="AE250" i="37"/>
  <c r="N250" i="37"/>
  <c r="AM249" i="37"/>
  <c r="AG249" i="37"/>
  <c r="FK249" i="37" s="1"/>
  <c r="AF249" i="37"/>
  <c r="EY249" i="37" s="1"/>
  <c r="AD249" i="37"/>
  <c r="GR249" i="37" s="1"/>
  <c r="AC249" i="37"/>
  <c r="DO249" i="37" s="1"/>
  <c r="AB249" i="37"/>
  <c r="BF249" i="37" s="1"/>
  <c r="AA249" i="37"/>
  <c r="CQ249" i="37" s="1"/>
  <c r="Z249" i="37"/>
  <c r="GN249" i="37" s="1"/>
  <c r="Y249" i="37"/>
  <c r="BS249" i="37" s="1"/>
  <c r="W249" i="37"/>
  <c r="AE249" i="37" s="1"/>
  <c r="N249" i="37"/>
  <c r="AM248" i="37"/>
  <c r="AG248" i="37"/>
  <c r="FK248" i="37" s="1"/>
  <c r="AF248" i="37"/>
  <c r="GT248" i="37" s="1"/>
  <c r="AD248" i="37"/>
  <c r="BH248" i="37" s="1"/>
  <c r="AC248" i="37"/>
  <c r="DO248" i="37" s="1"/>
  <c r="AB248" i="37"/>
  <c r="BF248" i="37" s="1"/>
  <c r="AA248" i="37"/>
  <c r="CQ248" i="37" s="1"/>
  <c r="Z248" i="37"/>
  <c r="GN248" i="37" s="1"/>
  <c r="Y248" i="37"/>
  <c r="BS248" i="37" s="1"/>
  <c r="W248" i="37"/>
  <c r="AE248" i="37" s="1"/>
  <c r="N248" i="37"/>
  <c r="AM247" i="37"/>
  <c r="AG247" i="37"/>
  <c r="FK247" i="37" s="1"/>
  <c r="AF247" i="37"/>
  <c r="GT247" i="37" s="1"/>
  <c r="AD247" i="37"/>
  <c r="BH247" i="37" s="1"/>
  <c r="AC247" i="37"/>
  <c r="DO247" i="37" s="1"/>
  <c r="AB247" i="37"/>
  <c r="BF247" i="37" s="1"/>
  <c r="AA247" i="37"/>
  <c r="CQ247" i="37" s="1"/>
  <c r="Z247" i="37"/>
  <c r="GN247" i="37" s="1"/>
  <c r="Y247" i="37"/>
  <c r="BS247" i="37" s="1"/>
  <c r="W247" i="37"/>
  <c r="AE247" i="37" s="1"/>
  <c r="N247" i="37"/>
  <c r="AM246" i="37"/>
  <c r="AG246" i="37"/>
  <c r="FK246" i="37" s="1"/>
  <c r="AF246" i="37"/>
  <c r="GT246" i="37" s="1"/>
  <c r="AD246" i="37"/>
  <c r="BH246" i="37" s="1"/>
  <c r="AC246" i="37"/>
  <c r="DO246" i="37" s="1"/>
  <c r="AB246" i="37"/>
  <c r="BF246" i="37" s="1"/>
  <c r="AA246" i="37"/>
  <c r="CQ246" i="37" s="1"/>
  <c r="Z246" i="37"/>
  <c r="GN246" i="37" s="1"/>
  <c r="Y246" i="37"/>
  <c r="BS246" i="37" s="1"/>
  <c r="W246" i="37"/>
  <c r="AE246" i="37" s="1"/>
  <c r="N246" i="37"/>
  <c r="AM245" i="37"/>
  <c r="AG245" i="37"/>
  <c r="FK245" i="37" s="1"/>
  <c r="AF245" i="37"/>
  <c r="GT245" i="37" s="1"/>
  <c r="AD245" i="37"/>
  <c r="EA245" i="37" s="1"/>
  <c r="AC245" i="37"/>
  <c r="DO245" i="37" s="1"/>
  <c r="AB245" i="37"/>
  <c r="BF245" i="37" s="1"/>
  <c r="AA245" i="37"/>
  <c r="CQ245" i="37" s="1"/>
  <c r="Z245" i="37"/>
  <c r="GN245" i="37" s="1"/>
  <c r="Y245" i="37"/>
  <c r="BS245" i="37" s="1"/>
  <c r="W245" i="37"/>
  <c r="AE245" i="37" s="1"/>
  <c r="N245" i="37"/>
  <c r="AM244" i="37"/>
  <c r="AG244" i="37"/>
  <c r="FK244" i="37" s="1"/>
  <c r="AF244" i="37"/>
  <c r="GT244" i="37" s="1"/>
  <c r="AD244" i="37"/>
  <c r="BH244" i="37" s="1"/>
  <c r="AC244" i="37"/>
  <c r="DO244" i="37" s="1"/>
  <c r="AB244" i="37"/>
  <c r="BF244" i="37" s="1"/>
  <c r="AA244" i="37"/>
  <c r="CQ244" i="37" s="1"/>
  <c r="Z244" i="37"/>
  <c r="GN244" i="37" s="1"/>
  <c r="Y244" i="37"/>
  <c r="BS244" i="37" s="1"/>
  <c r="W244" i="37"/>
  <c r="AE244" i="37" s="1"/>
  <c r="N244" i="37"/>
  <c r="AM243" i="37"/>
  <c r="AG243" i="37"/>
  <c r="FK243" i="37" s="1"/>
  <c r="AF243" i="37"/>
  <c r="BJ243" i="37" s="1"/>
  <c r="AD243" i="37"/>
  <c r="EA243" i="37" s="1"/>
  <c r="EE243" i="37" s="1"/>
  <c r="AC243" i="37"/>
  <c r="DO243" i="37"/>
  <c r="AB243" i="37"/>
  <c r="BF243" i="37"/>
  <c r="AA243" i="37"/>
  <c r="CQ243" i="37"/>
  <c r="Z243" i="37"/>
  <c r="CE243" i="37"/>
  <c r="CM243" i="37" s="1"/>
  <c r="Y243" i="37"/>
  <c r="BS243" i="37" s="1"/>
  <c r="W243" i="37"/>
  <c r="AE243" i="37" s="1"/>
  <c r="N243" i="37"/>
  <c r="AM242" i="37"/>
  <c r="AG242" i="37"/>
  <c r="FK242" i="37" s="1"/>
  <c r="AF242" i="37"/>
  <c r="BJ242" i="37" s="1"/>
  <c r="AD242" i="37"/>
  <c r="GR242" i="37" s="1"/>
  <c r="AC242" i="37"/>
  <c r="DO242" i="37" s="1"/>
  <c r="AB242" i="37"/>
  <c r="BF242" i="37" s="1"/>
  <c r="AA242" i="37"/>
  <c r="CQ242" i="37" s="1"/>
  <c r="Z242" i="37"/>
  <c r="CE242" i="37" s="1"/>
  <c r="CM242" i="37" s="1"/>
  <c r="Y242" i="37"/>
  <c r="BS242" i="37"/>
  <c r="W242" i="37"/>
  <c r="AE242" i="37"/>
  <c r="N242" i="37"/>
  <c r="AM241" i="37"/>
  <c r="AG241" i="37"/>
  <c r="FK241" i="37"/>
  <c r="AF241" i="37"/>
  <c r="GT241" i="37"/>
  <c r="AD241" i="37"/>
  <c r="BH241" i="37"/>
  <c r="AC241" i="37"/>
  <c r="DO241" i="37"/>
  <c r="AB241" i="37"/>
  <c r="BF241" i="37"/>
  <c r="AA241" i="37"/>
  <c r="CQ241" i="37"/>
  <c r="Z241" i="37"/>
  <c r="GN241" i="37"/>
  <c r="Y241" i="37"/>
  <c r="BS241" i="37"/>
  <c r="W241" i="37"/>
  <c r="AE241" i="37"/>
  <c r="N241" i="37"/>
  <c r="AM240" i="37"/>
  <c r="AG240" i="37"/>
  <c r="FK240" i="37"/>
  <c r="AF240" i="37"/>
  <c r="GT240" i="37"/>
  <c r="AD240" i="37"/>
  <c r="GR240" i="37"/>
  <c r="AC240" i="37"/>
  <c r="DO240" i="37"/>
  <c r="AB240" i="37"/>
  <c r="BF240" i="37"/>
  <c r="AA240" i="37"/>
  <c r="CQ240" i="37"/>
  <c r="Z240" i="37"/>
  <c r="GN240" i="37"/>
  <c r="Y240" i="37"/>
  <c r="BS240" i="37"/>
  <c r="W240" i="37"/>
  <c r="AE240" i="37"/>
  <c r="N240" i="37"/>
  <c r="AM239" i="37"/>
  <c r="AG239" i="37"/>
  <c r="FK239" i="37"/>
  <c r="AF239" i="37"/>
  <c r="GT239" i="37"/>
  <c r="AD239" i="37"/>
  <c r="EA239" i="37"/>
  <c r="AC239" i="37"/>
  <c r="DO239" i="37"/>
  <c r="AB239" i="37"/>
  <c r="BF239" i="37"/>
  <c r="AA239" i="37"/>
  <c r="CQ239" i="37"/>
  <c r="Z239" i="37"/>
  <c r="GN239" i="37"/>
  <c r="Y239" i="37"/>
  <c r="BS239" i="37"/>
  <c r="W239" i="37"/>
  <c r="AE239" i="37"/>
  <c r="N239" i="37"/>
  <c r="AM238" i="37"/>
  <c r="AG238" i="37"/>
  <c r="FK238" i="37"/>
  <c r="AF238" i="37"/>
  <c r="BJ238" i="37"/>
  <c r="AD238" i="37"/>
  <c r="BH238" i="37"/>
  <c r="AC238" i="37"/>
  <c r="DO238" i="37"/>
  <c r="AB238" i="37"/>
  <c r="BF238" i="37"/>
  <c r="AA238" i="37"/>
  <c r="CQ238" i="37"/>
  <c r="Z238" i="37"/>
  <c r="GN238" i="37"/>
  <c r="Y238" i="37"/>
  <c r="BS238" i="37"/>
  <c r="W238" i="37"/>
  <c r="AE238" i="37"/>
  <c r="N238" i="37"/>
  <c r="AM237" i="37"/>
  <c r="AG237" i="37"/>
  <c r="FK237" i="37"/>
  <c r="AF237" i="37"/>
  <c r="GT237" i="37"/>
  <c r="AD237" i="37"/>
  <c r="BH237" i="37"/>
  <c r="AC237" i="37"/>
  <c r="DO237" i="37"/>
  <c r="AB237" i="37"/>
  <c r="BF237" i="37"/>
  <c r="AA237" i="37"/>
  <c r="CQ237" i="37"/>
  <c r="Z237" i="37"/>
  <c r="GN237" i="37"/>
  <c r="Y237" i="37"/>
  <c r="BS237" i="37"/>
  <c r="W237" i="37"/>
  <c r="AE237" i="37"/>
  <c r="N237" i="37"/>
  <c r="AM236" i="37"/>
  <c r="AG236" i="37"/>
  <c r="FK236" i="37"/>
  <c r="AF236" i="37"/>
  <c r="BJ236" i="37"/>
  <c r="AD236" i="37"/>
  <c r="GR236" i="37"/>
  <c r="AC236" i="37"/>
  <c r="DO236" i="37"/>
  <c r="AB236" i="37"/>
  <c r="BF236" i="37"/>
  <c r="AA236" i="37"/>
  <c r="CQ236" i="37"/>
  <c r="Z236" i="37"/>
  <c r="GN236" i="37"/>
  <c r="Y236" i="37"/>
  <c r="BS236" i="37"/>
  <c r="W236" i="37"/>
  <c r="AE236" i="37"/>
  <c r="N236" i="37"/>
  <c r="AM235" i="37"/>
  <c r="AG235" i="37"/>
  <c r="FK235" i="37"/>
  <c r="AF235" i="37"/>
  <c r="BJ235" i="37"/>
  <c r="AD235" i="37"/>
  <c r="BH235" i="37"/>
  <c r="AC235" i="37"/>
  <c r="DO235" i="37"/>
  <c r="AB235" i="37"/>
  <c r="DC235" i="37"/>
  <c r="AA235" i="37"/>
  <c r="CQ235" i="37"/>
  <c r="Z235" i="37"/>
  <c r="GN235" i="37"/>
  <c r="Y235" i="37"/>
  <c r="BS235" i="37"/>
  <c r="W235" i="37"/>
  <c r="AE235" i="37"/>
  <c r="N235" i="37"/>
  <c r="AM234" i="37"/>
  <c r="AG234" i="37"/>
  <c r="FK234" i="37"/>
  <c r="AF234" i="37"/>
  <c r="GT234" i="37"/>
  <c r="AD234" i="37"/>
  <c r="BH234" i="37"/>
  <c r="AC234" i="37"/>
  <c r="DO234" i="37"/>
  <c r="AB234" i="37"/>
  <c r="GP234" i="37"/>
  <c r="AA234" i="37"/>
  <c r="CQ234" i="37"/>
  <c r="Z234" i="37"/>
  <c r="GN234" i="37"/>
  <c r="Y234" i="37"/>
  <c r="BS234" i="37"/>
  <c r="W234" i="37"/>
  <c r="AE234" i="37"/>
  <c r="N234" i="37"/>
  <c r="AM233" i="37"/>
  <c r="AG233" i="37"/>
  <c r="FK233" i="37"/>
  <c r="AF233" i="37"/>
  <c r="GT233" i="37"/>
  <c r="AD233" i="37"/>
  <c r="GR233" i="37"/>
  <c r="AC233" i="37"/>
  <c r="DO233" i="37"/>
  <c r="AB233" i="37"/>
  <c r="DC233" i="37"/>
  <c r="AA233" i="37"/>
  <c r="CQ233" i="37"/>
  <c r="Z233" i="37"/>
  <c r="GN233" i="37"/>
  <c r="Y233" i="37"/>
  <c r="BS233" i="37"/>
  <c r="W233" i="37"/>
  <c r="AE233" i="37"/>
  <c r="N233" i="37"/>
  <c r="AM232" i="37"/>
  <c r="AG232" i="37"/>
  <c r="FK232" i="37"/>
  <c r="AF232" i="37"/>
  <c r="BJ232" i="37"/>
  <c r="AD232" i="37"/>
  <c r="GR232" i="37"/>
  <c r="AC232" i="37"/>
  <c r="DO232" i="37"/>
  <c r="AB232" i="37"/>
  <c r="GP232" i="37"/>
  <c r="AA232" i="37"/>
  <c r="CQ232" i="37"/>
  <c r="Z232" i="37"/>
  <c r="CE232" i="37"/>
  <c r="CM232" i="37" s="1"/>
  <c r="Y232" i="37"/>
  <c r="BS232" i="37" s="1"/>
  <c r="W232" i="37"/>
  <c r="AE232" i="37" s="1"/>
  <c r="N232" i="37"/>
  <c r="AM231" i="37"/>
  <c r="AG231" i="37"/>
  <c r="FK231" i="37" s="1"/>
  <c r="AF231" i="37"/>
  <c r="BJ231" i="37" s="1"/>
  <c r="AD231" i="37"/>
  <c r="GR231" i="37" s="1"/>
  <c r="AC231" i="37"/>
  <c r="DO231" i="37" s="1"/>
  <c r="AB231" i="37"/>
  <c r="BF231" i="37" s="1"/>
  <c r="AA231" i="37"/>
  <c r="CQ231" i="37" s="1"/>
  <c r="Z231" i="37"/>
  <c r="CE231" i="37" s="1"/>
  <c r="CM231" i="37" s="1"/>
  <c r="Y231" i="37"/>
  <c r="BS231" i="37"/>
  <c r="W231" i="37"/>
  <c r="AE231" i="37"/>
  <c r="N231" i="37"/>
  <c r="AM230" i="37"/>
  <c r="AG230" i="37"/>
  <c r="FK230" i="37"/>
  <c r="AF230" i="37"/>
  <c r="BJ230" i="37"/>
  <c r="AD230" i="37"/>
  <c r="EA230" i="37"/>
  <c r="EE230" i="37" s="1"/>
  <c r="AC230" i="37"/>
  <c r="DO230" i="37" s="1"/>
  <c r="AB230" i="37"/>
  <c r="GP230" i="37" s="1"/>
  <c r="AA230" i="37"/>
  <c r="CQ230" i="37" s="1"/>
  <c r="Z230" i="37"/>
  <c r="CE230" i="37" s="1"/>
  <c r="CM230" i="37" s="1"/>
  <c r="Y230" i="37"/>
  <c r="BS230" i="37"/>
  <c r="W230" i="37"/>
  <c r="AE230" i="37"/>
  <c r="N230" i="37"/>
  <c r="AM229" i="37"/>
  <c r="AG229" i="37"/>
  <c r="AF229" i="37"/>
  <c r="GT229" i="37" s="1"/>
  <c r="AD229" i="37"/>
  <c r="BH229" i="37" s="1"/>
  <c r="AC229" i="37"/>
  <c r="AB229" i="37"/>
  <c r="GP229" i="37"/>
  <c r="AA229" i="37"/>
  <c r="GO229" i="37"/>
  <c r="Z229" i="37"/>
  <c r="GN229" i="37"/>
  <c r="Y229" i="37"/>
  <c r="AS229" i="37"/>
  <c r="W229" i="37"/>
  <c r="X229" i="37"/>
  <c r="N229" i="37"/>
  <c r="AM228" i="37"/>
  <c r="AG228" i="37"/>
  <c r="GU228" i="37"/>
  <c r="AF228" i="37"/>
  <c r="GT228" i="37"/>
  <c r="AD228" i="37"/>
  <c r="BH228" i="37"/>
  <c r="AC228" i="37"/>
  <c r="GQ228" i="37"/>
  <c r="AB228" i="37"/>
  <c r="GP228" i="37"/>
  <c r="AA228" i="37"/>
  <c r="GO228" i="37"/>
  <c r="Z228" i="37"/>
  <c r="GN228" i="37"/>
  <c r="Y228" i="37"/>
  <c r="W228" i="37"/>
  <c r="X228" i="37" s="1"/>
  <c r="N228" i="37"/>
  <c r="AM227" i="37"/>
  <c r="AG227" i="37"/>
  <c r="GU227" i="37" s="1"/>
  <c r="AF227" i="37"/>
  <c r="BJ227" i="37" s="1"/>
  <c r="AD227" i="37"/>
  <c r="BH227" i="37" s="1"/>
  <c r="AC227" i="37"/>
  <c r="GQ227" i="37" s="1"/>
  <c r="AB227" i="37"/>
  <c r="BF227" i="37" s="1"/>
  <c r="AA227" i="37"/>
  <c r="GO227" i="37" s="1"/>
  <c r="Z227" i="37"/>
  <c r="GN227" i="37" s="1"/>
  <c r="Y227" i="37"/>
  <c r="AS227" i="37" s="1"/>
  <c r="W227" i="37"/>
  <c r="X227" i="37" s="1"/>
  <c r="N227" i="37"/>
  <c r="AM226" i="37"/>
  <c r="AG226" i="37"/>
  <c r="GU226" i="37" s="1"/>
  <c r="AF226" i="37"/>
  <c r="GT226" i="37" s="1"/>
  <c r="AD226" i="37"/>
  <c r="BH226" i="37" s="1"/>
  <c r="AC226" i="37"/>
  <c r="GQ226" i="37" s="1"/>
  <c r="AB226" i="37"/>
  <c r="GP226" i="37" s="1"/>
  <c r="AA226" i="37"/>
  <c r="GO226" i="37" s="1"/>
  <c r="Z226" i="37"/>
  <c r="CE226" i="37" s="1"/>
  <c r="Y226" i="37"/>
  <c r="W226" i="37"/>
  <c r="X226" i="37"/>
  <c r="N226" i="37"/>
  <c r="AM225" i="37"/>
  <c r="AG225" i="37"/>
  <c r="GU225" i="37"/>
  <c r="AF225" i="37"/>
  <c r="BJ225" i="37"/>
  <c r="AD225" i="37"/>
  <c r="EA225" i="37"/>
  <c r="AC225" i="37"/>
  <c r="GQ225" i="37"/>
  <c r="AB225" i="37"/>
  <c r="GP225" i="37"/>
  <c r="AA225" i="37"/>
  <c r="GO225" i="37"/>
  <c r="Z225" i="37"/>
  <c r="GN225" i="37"/>
  <c r="Y225" i="37"/>
  <c r="AS225" i="37"/>
  <c r="W225" i="37"/>
  <c r="X225" i="37"/>
  <c r="N225" i="37"/>
  <c r="AM224" i="37"/>
  <c r="AG224" i="37"/>
  <c r="GU224" i="37"/>
  <c r="AF224" i="37"/>
  <c r="GT224" i="37"/>
  <c r="AD224" i="37"/>
  <c r="BH224" i="37"/>
  <c r="AC224" i="37"/>
  <c r="GQ224" i="37"/>
  <c r="AB224" i="37"/>
  <c r="GP224" i="37"/>
  <c r="AA224" i="37"/>
  <c r="GO224" i="37"/>
  <c r="Z224" i="37"/>
  <c r="CE224" i="37"/>
  <c r="Y224" i="37"/>
  <c r="W224" i="37"/>
  <c r="X224" i="37" s="1"/>
  <c r="N224" i="37"/>
  <c r="AM223" i="37"/>
  <c r="AG223" i="37"/>
  <c r="GU223" i="37" s="1"/>
  <c r="AF223" i="37"/>
  <c r="BJ223" i="37" s="1"/>
  <c r="AD223" i="37"/>
  <c r="EA223" i="37" s="1"/>
  <c r="AC223" i="37"/>
  <c r="GQ223" i="37" s="1"/>
  <c r="AB223" i="37"/>
  <c r="GP223" i="37" s="1"/>
  <c r="AA223" i="37"/>
  <c r="GO223" i="37" s="1"/>
  <c r="Z223" i="37"/>
  <c r="GN223" i="37" s="1"/>
  <c r="Y223" i="37"/>
  <c r="AS223" i="37" s="1"/>
  <c r="W223" i="37"/>
  <c r="X223" i="37" s="1"/>
  <c r="N223" i="37"/>
  <c r="AM222" i="37"/>
  <c r="AG222" i="37"/>
  <c r="GU222" i="37" s="1"/>
  <c r="AF222" i="37"/>
  <c r="BJ222" i="37" s="1"/>
  <c r="AD222" i="37"/>
  <c r="GR222" i="37" s="1"/>
  <c r="AC222" i="37"/>
  <c r="GQ222" i="37" s="1"/>
  <c r="AB222" i="37"/>
  <c r="DC222" i="37" s="1"/>
  <c r="AA222" i="37"/>
  <c r="GO222" i="37" s="1"/>
  <c r="Z222" i="37"/>
  <c r="GN222" i="37" s="1"/>
  <c r="Y222" i="37"/>
  <c r="W222" i="37"/>
  <c r="X222" i="37"/>
  <c r="N222" i="37"/>
  <c r="AM221" i="37"/>
  <c r="AG221" i="37"/>
  <c r="GU221" i="37"/>
  <c r="AF221" i="37"/>
  <c r="GT221" i="37"/>
  <c r="AD221" i="37"/>
  <c r="GR221" i="37"/>
  <c r="AC221" i="37"/>
  <c r="GQ221" i="37"/>
  <c r="AB221" i="37"/>
  <c r="DC221" i="37"/>
  <c r="AA221" i="37"/>
  <c r="GO221" i="37"/>
  <c r="Z221" i="37"/>
  <c r="GN221" i="37"/>
  <c r="Y221" i="37"/>
  <c r="AS221" i="37"/>
  <c r="W221" i="37"/>
  <c r="X221" i="37"/>
  <c r="N221" i="37"/>
  <c r="AM220" i="37"/>
  <c r="AG220" i="37"/>
  <c r="GU220" i="37" s="1"/>
  <c r="AF220" i="37"/>
  <c r="BJ220" i="37" s="1"/>
  <c r="AE220" i="37"/>
  <c r="GS220" i="37" s="1"/>
  <c r="AD220" i="37"/>
  <c r="GR220" i="37" s="1"/>
  <c r="AC220" i="37"/>
  <c r="GQ220" i="37" s="1"/>
  <c r="AB220" i="37"/>
  <c r="BF220" i="37" s="1"/>
  <c r="AA220" i="37"/>
  <c r="GO220" i="37" s="1"/>
  <c r="Z220" i="37"/>
  <c r="CE220" i="37" s="1"/>
  <c r="Y220" i="37"/>
  <c r="W220" i="37"/>
  <c r="X220" i="37"/>
  <c r="N220" i="37"/>
  <c r="AM219" i="37"/>
  <c r="AG219" i="37"/>
  <c r="GU219" i="37"/>
  <c r="AF219" i="37"/>
  <c r="BJ219" i="37"/>
  <c r="AD219" i="37"/>
  <c r="GR219" i="37"/>
  <c r="AC219" i="37"/>
  <c r="GQ219" i="37"/>
  <c r="AB219" i="37"/>
  <c r="GP219" i="37"/>
  <c r="AA219" i="37"/>
  <c r="GO219" i="37"/>
  <c r="Z219" i="37"/>
  <c r="GN219" i="37"/>
  <c r="Y219" i="37"/>
  <c r="AS219" i="37"/>
  <c r="W219" i="37"/>
  <c r="X219" i="37"/>
  <c r="N219" i="37"/>
  <c r="AM218" i="37"/>
  <c r="AG218" i="37"/>
  <c r="GU218" i="37"/>
  <c r="AF218" i="37"/>
  <c r="GT218" i="37"/>
  <c r="AD218" i="37"/>
  <c r="GR218" i="37"/>
  <c r="AC218" i="37"/>
  <c r="GQ218" i="37"/>
  <c r="AB218" i="37"/>
  <c r="GP218" i="37"/>
  <c r="AA218" i="37"/>
  <c r="GO218" i="37"/>
  <c r="Z218" i="37"/>
  <c r="GN218" i="37"/>
  <c r="Y218" i="37"/>
  <c r="W218" i="37"/>
  <c r="X218" i="37" s="1"/>
  <c r="N218" i="37"/>
  <c r="AM217" i="37"/>
  <c r="AG217" i="37"/>
  <c r="GU217" i="37" s="1"/>
  <c r="AF217" i="37"/>
  <c r="BJ217" i="37" s="1"/>
  <c r="AD217" i="37"/>
  <c r="EA217" i="37" s="1"/>
  <c r="AC217" i="37"/>
  <c r="GQ217" i="37" s="1"/>
  <c r="AB217" i="37"/>
  <c r="BF217" i="37" s="1"/>
  <c r="AA217" i="37"/>
  <c r="GO217" i="37" s="1"/>
  <c r="Z217" i="37"/>
  <c r="GN217" i="37" s="1"/>
  <c r="Y217" i="37"/>
  <c r="AS217" i="37" s="1"/>
  <c r="W217" i="37"/>
  <c r="X217" i="37" s="1"/>
  <c r="N217" i="37"/>
  <c r="AM216" i="37"/>
  <c r="AG216" i="37"/>
  <c r="GU216" i="37" s="1"/>
  <c r="AF216" i="37"/>
  <c r="GT216" i="37" s="1"/>
  <c r="AD216" i="37"/>
  <c r="BH216" i="37" s="1"/>
  <c r="AC216" i="37"/>
  <c r="GQ216" i="37" s="1"/>
  <c r="AB216" i="37"/>
  <c r="DC216" i="37" s="1"/>
  <c r="AA216" i="37"/>
  <c r="GO216" i="37" s="1"/>
  <c r="Z216" i="37"/>
  <c r="GN216" i="37" s="1"/>
  <c r="Y216" i="37"/>
  <c r="W216" i="37"/>
  <c r="X216" i="37"/>
  <c r="N216" i="37"/>
  <c r="AM215" i="37"/>
  <c r="AG215" i="37"/>
  <c r="GU215" i="37"/>
  <c r="AF215" i="37"/>
  <c r="BJ215" i="37"/>
  <c r="AD215" i="37"/>
  <c r="EA215" i="37"/>
  <c r="AC215" i="37"/>
  <c r="GQ215" i="37"/>
  <c r="AB215" i="37"/>
  <c r="GP215" i="37"/>
  <c r="AA215" i="37"/>
  <c r="GO215" i="37"/>
  <c r="Z215" i="37"/>
  <c r="GN215" i="37"/>
  <c r="Y215" i="37"/>
  <c r="AS215" i="37"/>
  <c r="W215" i="37"/>
  <c r="X215" i="37"/>
  <c r="N215" i="37"/>
  <c r="AM214" i="37"/>
  <c r="AG214" i="37"/>
  <c r="GU214" i="37"/>
  <c r="AF214" i="37"/>
  <c r="GT214" i="37"/>
  <c r="AD214" i="37"/>
  <c r="BH214" i="37"/>
  <c r="AC214" i="37"/>
  <c r="GQ214" i="37"/>
  <c r="AB214" i="37"/>
  <c r="BF214" i="37"/>
  <c r="AA214" i="37"/>
  <c r="GO214" i="37"/>
  <c r="Z214" i="37"/>
  <c r="CE214" i="37"/>
  <c r="Y214" i="37"/>
  <c r="W214" i="37"/>
  <c r="X214" i="37" s="1"/>
  <c r="AI214" i="37" s="1"/>
  <c r="N214" i="37"/>
  <c r="AM213" i="37"/>
  <c r="AG213" i="37"/>
  <c r="GU213" i="37"/>
  <c r="AF213" i="37"/>
  <c r="EY213" i="37"/>
  <c r="AD213" i="37"/>
  <c r="BH213" i="37"/>
  <c r="AC213" i="37"/>
  <c r="GQ213" i="37"/>
  <c r="AB213" i="37"/>
  <c r="GP213" i="37"/>
  <c r="AA213" i="37"/>
  <c r="GO213" i="37"/>
  <c r="Z213" i="37"/>
  <c r="CE213" i="37"/>
  <c r="Y213" i="37"/>
  <c r="AS213" i="37"/>
  <c r="W213" i="37"/>
  <c r="X213" i="37"/>
  <c r="N213" i="37"/>
  <c r="AM212" i="37"/>
  <c r="AG212" i="37"/>
  <c r="GU212" i="37"/>
  <c r="AF212" i="37"/>
  <c r="GT212" i="37"/>
  <c r="AD212" i="37"/>
  <c r="EA212" i="37"/>
  <c r="DW212" i="37" s="1"/>
  <c r="AC212" i="37"/>
  <c r="GQ212" i="37" s="1"/>
  <c r="AB212" i="37"/>
  <c r="GP212" i="37" s="1"/>
  <c r="AA212" i="37"/>
  <c r="GO212" i="37" s="1"/>
  <c r="Z212" i="37"/>
  <c r="GN212" i="37" s="1"/>
  <c r="Y212" i="37"/>
  <c r="W212" i="37"/>
  <c r="X212" i="37"/>
  <c r="AI212" i="37" s="1"/>
  <c r="N212" i="37"/>
  <c r="AM211" i="37"/>
  <c r="AG211" i="37"/>
  <c r="GU211" i="37" s="1"/>
  <c r="AF211" i="37"/>
  <c r="BJ211" i="37" s="1"/>
  <c r="AD211" i="37"/>
  <c r="BH211" i="37" s="1"/>
  <c r="AC211" i="37"/>
  <c r="GQ211" i="37" s="1"/>
  <c r="AB211" i="37"/>
  <c r="DC211" i="37" s="1"/>
  <c r="DE211" i="37" s="1"/>
  <c r="AA211" i="37"/>
  <c r="GO211" i="37"/>
  <c r="Z211" i="37"/>
  <c r="GN211" i="37"/>
  <c r="Y211" i="37"/>
  <c r="AS211" i="37"/>
  <c r="W211" i="37"/>
  <c r="X211" i="37"/>
  <c r="N211" i="37"/>
  <c r="AM210" i="37"/>
  <c r="AG210" i="37"/>
  <c r="GU210" i="37"/>
  <c r="AF210" i="37"/>
  <c r="BJ210" i="37"/>
  <c r="AD210" i="37"/>
  <c r="BH210" i="37"/>
  <c r="AC210" i="37"/>
  <c r="GQ210" i="37"/>
  <c r="AB210" i="37"/>
  <c r="GP210" i="37"/>
  <c r="AA210" i="37"/>
  <c r="GO210" i="37"/>
  <c r="Z210" i="37"/>
  <c r="GN210" i="37"/>
  <c r="Y210" i="37"/>
  <c r="W210" i="37"/>
  <c r="X210" i="37" s="1"/>
  <c r="N210" i="37"/>
  <c r="AM209" i="37"/>
  <c r="AG209" i="37"/>
  <c r="GU209" i="37"/>
  <c r="AF209" i="37"/>
  <c r="BJ209" i="37"/>
  <c r="AD209" i="37"/>
  <c r="GR209" i="37" s="1"/>
  <c r="EA209" i="37"/>
  <c r="AC209" i="37"/>
  <c r="GQ209" i="37"/>
  <c r="AB209" i="37"/>
  <c r="BF209" i="37"/>
  <c r="AA209" i="37"/>
  <c r="GO209" i="37"/>
  <c r="Z209" i="37"/>
  <c r="GN209" i="37"/>
  <c r="Y209" i="37"/>
  <c r="AS209" i="37"/>
  <c r="W209" i="37"/>
  <c r="X209" i="37"/>
  <c r="N209" i="37"/>
  <c r="AM208" i="37"/>
  <c r="AG208" i="37"/>
  <c r="GU208" i="37"/>
  <c r="AF208" i="37"/>
  <c r="BJ208" i="37"/>
  <c r="AD208" i="37"/>
  <c r="GR208" i="37"/>
  <c r="AC208" i="37"/>
  <c r="GQ208" i="37"/>
  <c r="AB208" i="37"/>
  <c r="GP208" i="37"/>
  <c r="AA208" i="37"/>
  <c r="GO208" i="37"/>
  <c r="Z208" i="37"/>
  <c r="CE208" i="37"/>
  <c r="Y208" i="37"/>
  <c r="GM208" i="37"/>
  <c r="W208" i="37"/>
  <c r="X208" i="37"/>
  <c r="N208" i="37"/>
  <c r="AM207" i="37"/>
  <c r="AG207" i="37"/>
  <c r="GU207" i="37"/>
  <c r="AF207" i="37"/>
  <c r="GT207" i="37"/>
  <c r="AD207" i="37"/>
  <c r="EA207" i="37"/>
  <c r="AC207" i="37"/>
  <c r="GQ207" i="37"/>
  <c r="AB207" i="37"/>
  <c r="GP207" i="37"/>
  <c r="AA207" i="37"/>
  <c r="GO207" i="37"/>
  <c r="Z207" i="37"/>
  <c r="GN207" i="37"/>
  <c r="Y207" i="37"/>
  <c r="GM207" i="37"/>
  <c r="W207" i="37"/>
  <c r="X207" i="37"/>
  <c r="AI207" i="37" s="1"/>
  <c r="N207" i="37"/>
  <c r="AM206" i="37"/>
  <c r="AG206" i="37"/>
  <c r="GU206" i="37" s="1"/>
  <c r="AF206" i="37"/>
  <c r="BJ206" i="37" s="1"/>
  <c r="AD206" i="37"/>
  <c r="GR206" i="37" s="1"/>
  <c r="AC206" i="37"/>
  <c r="GQ206" i="37" s="1"/>
  <c r="AB206" i="37"/>
  <c r="GP206" i="37" s="1"/>
  <c r="AA206" i="37"/>
  <c r="GO206" i="37" s="1"/>
  <c r="Z206" i="37"/>
  <c r="GN206" i="37" s="1"/>
  <c r="Y206" i="37"/>
  <c r="GM206" i="37" s="1"/>
  <c r="W206" i="37"/>
  <c r="X206" i="37" s="1"/>
  <c r="N206" i="37"/>
  <c r="AM205" i="37"/>
  <c r="AG205" i="37"/>
  <c r="GU205" i="37" s="1"/>
  <c r="AF205" i="37"/>
  <c r="GT205" i="37" s="1"/>
  <c r="AD205" i="37"/>
  <c r="BH205" i="37" s="1"/>
  <c r="AC205" i="37"/>
  <c r="GQ205" i="37" s="1"/>
  <c r="AB205" i="37"/>
  <c r="DC205" i="37" s="1"/>
  <c r="AA205" i="37"/>
  <c r="GO205" i="37" s="1"/>
  <c r="Z205" i="37"/>
  <c r="GN205" i="37" s="1"/>
  <c r="Y205" i="37"/>
  <c r="GM205" i="37" s="1"/>
  <c r="W205" i="37"/>
  <c r="X205" i="37" s="1"/>
  <c r="N205" i="37"/>
  <c r="AM204" i="37"/>
  <c r="AG204" i="37"/>
  <c r="GU204" i="37" s="1"/>
  <c r="AF204" i="37"/>
  <c r="GT204" i="37" s="1"/>
  <c r="AD204" i="37"/>
  <c r="EA204" i="37" s="1"/>
  <c r="AC204" i="37"/>
  <c r="GQ204" i="37" s="1"/>
  <c r="AB204" i="37"/>
  <c r="GP204" i="37" s="1"/>
  <c r="AA204" i="37"/>
  <c r="GO204" i="37" s="1"/>
  <c r="Z204" i="37"/>
  <c r="GN204" i="37" s="1"/>
  <c r="Y204" i="37"/>
  <c r="GM204" i="37" s="1"/>
  <c r="W204" i="37"/>
  <c r="X204" i="37" s="1"/>
  <c r="AI204" i="37" s="1"/>
  <c r="AN204" i="37" s="1"/>
  <c r="N204" i="37"/>
  <c r="AM203" i="37"/>
  <c r="AG203" i="37"/>
  <c r="GU203" i="37"/>
  <c r="AF203" i="37"/>
  <c r="GT203" i="37"/>
  <c r="AD203" i="37"/>
  <c r="GR203" i="37"/>
  <c r="AC203" i="37"/>
  <c r="GQ203" i="37"/>
  <c r="AB203" i="37"/>
  <c r="DC203" i="37"/>
  <c r="AA203" i="37"/>
  <c r="GO203" i="37"/>
  <c r="Z203" i="37"/>
  <c r="GN203" i="37"/>
  <c r="Y203" i="37"/>
  <c r="GM203" i="37"/>
  <c r="W203" i="37"/>
  <c r="X203" i="37"/>
  <c r="N203" i="37"/>
  <c r="AM202" i="37"/>
  <c r="AG202" i="37"/>
  <c r="GU202" i="37"/>
  <c r="AF202" i="37"/>
  <c r="GT202" i="37"/>
  <c r="AD202" i="37"/>
  <c r="EA202" i="37"/>
  <c r="AC202" i="37"/>
  <c r="GQ202" i="37"/>
  <c r="AB202" i="37"/>
  <c r="BF202" i="37"/>
  <c r="AA202" i="37"/>
  <c r="GO202" i="37"/>
  <c r="Z202" i="37"/>
  <c r="GN202" i="37"/>
  <c r="Y202" i="37"/>
  <c r="GM202" i="37"/>
  <c r="W202" i="37"/>
  <c r="X202" i="37"/>
  <c r="N202" i="37"/>
  <c r="AM201" i="37"/>
  <c r="AG201" i="37"/>
  <c r="GU201" i="37"/>
  <c r="AF201" i="37"/>
  <c r="GT201" i="37"/>
  <c r="AD201" i="37"/>
  <c r="BH201" i="37"/>
  <c r="AC201" i="37"/>
  <c r="GQ201" i="37"/>
  <c r="AB201" i="37"/>
  <c r="DC201" i="37"/>
  <c r="AA201" i="37"/>
  <c r="GO201" i="37"/>
  <c r="Z201" i="37"/>
  <c r="GN201" i="37"/>
  <c r="Y201" i="37"/>
  <c r="GM201" i="37"/>
  <c r="W201" i="37"/>
  <c r="X201" i="37"/>
  <c r="N201" i="37"/>
  <c r="AM200" i="37"/>
  <c r="AG200" i="37"/>
  <c r="GU200" i="37"/>
  <c r="AF200" i="37"/>
  <c r="BJ200" i="37"/>
  <c r="AD200" i="37"/>
  <c r="BH200" i="37"/>
  <c r="AC200" i="37"/>
  <c r="GQ200" i="37"/>
  <c r="AB200" i="37"/>
  <c r="GP200" i="37"/>
  <c r="AA200" i="37"/>
  <c r="GO200" i="37"/>
  <c r="Z200" i="37"/>
  <c r="GN200" i="37"/>
  <c r="Y200" i="37"/>
  <c r="GM200" i="37"/>
  <c r="W200" i="37"/>
  <c r="X200" i="37"/>
  <c r="N200" i="37"/>
  <c r="AM199" i="37"/>
  <c r="AG199" i="37"/>
  <c r="GU199" i="37"/>
  <c r="AF199" i="37"/>
  <c r="GT199" i="37"/>
  <c r="AD199" i="37"/>
  <c r="BH199" i="37"/>
  <c r="AC199" i="37"/>
  <c r="GQ199" i="37"/>
  <c r="AB199" i="37"/>
  <c r="BF199" i="37"/>
  <c r="AA199" i="37"/>
  <c r="GO199" i="37"/>
  <c r="Z199" i="37"/>
  <c r="GN199" i="37"/>
  <c r="Y199" i="37"/>
  <c r="GM199" i="37"/>
  <c r="W199" i="37"/>
  <c r="X199" i="37"/>
  <c r="N199" i="37"/>
  <c r="AM198" i="37"/>
  <c r="AG198" i="37"/>
  <c r="GU198" i="37"/>
  <c r="AF198" i="37"/>
  <c r="GT198" i="37"/>
  <c r="AD198" i="37"/>
  <c r="EA198" i="37"/>
  <c r="AC198" i="37"/>
  <c r="GQ198" i="37"/>
  <c r="AB198" i="37"/>
  <c r="GP198" i="37"/>
  <c r="AA198" i="37"/>
  <c r="GO198" i="37"/>
  <c r="Z198" i="37"/>
  <c r="GN198" i="37"/>
  <c r="Y198" i="37"/>
  <c r="GM198" i="37"/>
  <c r="W198" i="37"/>
  <c r="X198" i="37"/>
  <c r="N198" i="37"/>
  <c r="AM197" i="37"/>
  <c r="AG197" i="37"/>
  <c r="GU197" i="37"/>
  <c r="AF197" i="37"/>
  <c r="BJ197" i="37"/>
  <c r="AD197" i="37"/>
  <c r="BH197" i="37"/>
  <c r="AC197" i="37"/>
  <c r="GQ197" i="37"/>
  <c r="AB197" i="37"/>
  <c r="DC197" i="37"/>
  <c r="AA197" i="37"/>
  <c r="GO197" i="37"/>
  <c r="Z197" i="37"/>
  <c r="GN197" i="37"/>
  <c r="Y197" i="37"/>
  <c r="GM197" i="37"/>
  <c r="W197" i="37"/>
  <c r="X197" i="37"/>
  <c r="N197" i="37"/>
  <c r="AM196" i="37"/>
  <c r="AG196" i="37"/>
  <c r="GU196" i="37"/>
  <c r="AF196" i="37"/>
  <c r="GT196" i="37"/>
  <c r="AD196" i="37"/>
  <c r="BH196" i="37"/>
  <c r="AC196" i="37"/>
  <c r="GQ196" i="37"/>
  <c r="AB196" i="37"/>
  <c r="GP196" i="37"/>
  <c r="AA196" i="37"/>
  <c r="GO196" i="37"/>
  <c r="Z196" i="37"/>
  <c r="GN196" i="37"/>
  <c r="Y196" i="37"/>
  <c r="GM196" i="37"/>
  <c r="W196" i="37"/>
  <c r="X196" i="37"/>
  <c r="N196" i="37"/>
  <c r="AM195" i="37"/>
  <c r="AG195" i="37"/>
  <c r="GU195" i="37"/>
  <c r="AF195" i="37"/>
  <c r="GT195" i="37"/>
  <c r="AD195" i="37"/>
  <c r="GR195" i="37"/>
  <c r="AC195" i="37"/>
  <c r="GQ195" i="37"/>
  <c r="AB195" i="37"/>
  <c r="DC195" i="37"/>
  <c r="AA195" i="37"/>
  <c r="GO195" i="37"/>
  <c r="Z195" i="37"/>
  <c r="GN195" i="37"/>
  <c r="Y195" i="37"/>
  <c r="GM195" i="37"/>
  <c r="W195" i="37"/>
  <c r="X195" i="37"/>
  <c r="N195" i="37"/>
  <c r="AM194" i="37"/>
  <c r="AG194" i="37"/>
  <c r="GU194" i="37"/>
  <c r="AF194" i="37"/>
  <c r="BJ194" i="37"/>
  <c r="AD194" i="37"/>
  <c r="GR194" i="37"/>
  <c r="AC194" i="37"/>
  <c r="GQ194" i="37"/>
  <c r="AB194" i="37"/>
  <c r="BF194" i="37"/>
  <c r="AA194" i="37"/>
  <c r="GO194" i="37"/>
  <c r="Z194" i="37"/>
  <c r="CE194" i="37"/>
  <c r="GB194" i="37" s="1"/>
  <c r="Y194" i="37"/>
  <c r="GM194" i="37" s="1"/>
  <c r="W194" i="37"/>
  <c r="X194" i="37" s="1"/>
  <c r="N194" i="37"/>
  <c r="AM193" i="37"/>
  <c r="AG193" i="37"/>
  <c r="GU193" i="37" s="1"/>
  <c r="AF193" i="37"/>
  <c r="GT193" i="37" s="1"/>
  <c r="AD193" i="37"/>
  <c r="BH193" i="37" s="1"/>
  <c r="AC193" i="37"/>
  <c r="GQ193" i="37" s="1"/>
  <c r="AB193" i="37"/>
  <c r="BF193" i="37" s="1"/>
  <c r="AA193" i="37"/>
  <c r="GO193" i="37" s="1"/>
  <c r="Z193" i="37"/>
  <c r="GN193" i="37" s="1"/>
  <c r="Y193" i="37"/>
  <c r="GM193" i="37" s="1"/>
  <c r="W193" i="37"/>
  <c r="X193" i="37" s="1"/>
  <c r="N193" i="37"/>
  <c r="AM192" i="37"/>
  <c r="AG192" i="37"/>
  <c r="GU192" i="37" s="1"/>
  <c r="AF192" i="37"/>
  <c r="BJ192" i="37" s="1"/>
  <c r="AD192" i="37"/>
  <c r="GR192" i="37" s="1"/>
  <c r="AC192" i="37"/>
  <c r="GQ192" i="37" s="1"/>
  <c r="AB192" i="37"/>
  <c r="BF192" i="37" s="1"/>
  <c r="AA192" i="37"/>
  <c r="GO192" i="37" s="1"/>
  <c r="Z192" i="37"/>
  <c r="GN192" i="37" s="1"/>
  <c r="Y192" i="37"/>
  <c r="GM192" i="37" s="1"/>
  <c r="W192" i="37"/>
  <c r="X192" i="37" s="1"/>
  <c r="N192" i="37"/>
  <c r="AM191" i="37"/>
  <c r="AG191" i="37"/>
  <c r="GU191" i="37" s="1"/>
  <c r="AF191" i="37"/>
  <c r="GT191" i="37" s="1"/>
  <c r="AD191" i="37"/>
  <c r="BH191" i="37" s="1"/>
  <c r="AC191" i="37"/>
  <c r="GQ191" i="37" s="1"/>
  <c r="AB191" i="37"/>
  <c r="BF191" i="37" s="1"/>
  <c r="AA191" i="37"/>
  <c r="GO191" i="37" s="1"/>
  <c r="Z191" i="37"/>
  <c r="GN191" i="37" s="1"/>
  <c r="Y191" i="37"/>
  <c r="GM191" i="37" s="1"/>
  <c r="W191" i="37"/>
  <c r="X191" i="37" s="1"/>
  <c r="N191" i="37"/>
  <c r="AM190" i="37"/>
  <c r="AG190" i="37"/>
  <c r="GU190" i="37" s="1"/>
  <c r="AF190" i="37"/>
  <c r="GT190" i="37" s="1"/>
  <c r="AD190" i="37"/>
  <c r="EA190" i="37" s="1"/>
  <c r="AC190" i="37"/>
  <c r="GQ190" i="37" s="1"/>
  <c r="AB190" i="37"/>
  <c r="BF190" i="37" s="1"/>
  <c r="AA190" i="37"/>
  <c r="GO190" i="37" s="1"/>
  <c r="Z190" i="37"/>
  <c r="GN190" i="37" s="1"/>
  <c r="Y190" i="37"/>
  <c r="GM190" i="37" s="1"/>
  <c r="W190" i="37"/>
  <c r="X190" i="37" s="1"/>
  <c r="AI190" i="37" s="1"/>
  <c r="AN190" i="37" s="1"/>
  <c r="N190" i="37"/>
  <c r="AM189" i="37"/>
  <c r="AG189" i="37"/>
  <c r="GU189" i="37"/>
  <c r="AF189" i="37"/>
  <c r="GT189" i="37"/>
  <c r="AD189" i="37"/>
  <c r="BH189" i="37"/>
  <c r="AC189" i="37"/>
  <c r="GQ189" i="37"/>
  <c r="AB189" i="37"/>
  <c r="BF189" i="37"/>
  <c r="AA189" i="37"/>
  <c r="GO189" i="37"/>
  <c r="Z189" i="37"/>
  <c r="GN189" i="37"/>
  <c r="Y189" i="37"/>
  <c r="GM189" i="37"/>
  <c r="W189" i="37"/>
  <c r="X189" i="37"/>
  <c r="N189" i="37"/>
  <c r="AM188" i="37"/>
  <c r="AG188" i="37"/>
  <c r="GU188" i="37"/>
  <c r="AF188" i="37"/>
  <c r="GT188" i="37"/>
  <c r="AD188" i="37"/>
  <c r="AC188" i="37"/>
  <c r="GQ188" i="37" s="1"/>
  <c r="AB188" i="37"/>
  <c r="AA188" i="37"/>
  <c r="GO188" i="37"/>
  <c r="Z188" i="37"/>
  <c r="Y188" i="37"/>
  <c r="GM188" i="37" s="1"/>
  <c r="W188" i="37"/>
  <c r="X188" i="37" s="1"/>
  <c r="N188" i="37"/>
  <c r="AM187" i="37"/>
  <c r="AG187" i="37"/>
  <c r="GU187" i="37" s="1"/>
  <c r="AF187" i="37"/>
  <c r="GT187" i="37" s="1"/>
  <c r="AD187" i="37"/>
  <c r="GR187" i="37" s="1"/>
  <c r="AC187" i="37"/>
  <c r="GQ187" i="37" s="1"/>
  <c r="AB187" i="37"/>
  <c r="BF187" i="37" s="1"/>
  <c r="AA187" i="37"/>
  <c r="GO187" i="37" s="1"/>
  <c r="Z187" i="37"/>
  <c r="GN187" i="37" s="1"/>
  <c r="Y187" i="37"/>
  <c r="GM187" i="37" s="1"/>
  <c r="W187" i="37"/>
  <c r="X187" i="37" s="1"/>
  <c r="N187" i="37"/>
  <c r="AM186" i="37"/>
  <c r="AG186" i="37"/>
  <c r="GU186" i="37" s="1"/>
  <c r="AF186" i="37"/>
  <c r="GT186" i="37" s="1"/>
  <c r="AD186" i="37"/>
  <c r="EA186" i="37" s="1"/>
  <c r="AC186" i="37"/>
  <c r="GQ186" i="37" s="1"/>
  <c r="AB186" i="37"/>
  <c r="AA186" i="37"/>
  <c r="GO186" i="37"/>
  <c r="Z186" i="37"/>
  <c r="GN186" i="37"/>
  <c r="Y186" i="37"/>
  <c r="GM186" i="37"/>
  <c r="W186" i="37"/>
  <c r="X186" i="37"/>
  <c r="N186" i="37"/>
  <c r="AM185" i="37"/>
  <c r="AG185" i="37"/>
  <c r="GU185" i="37"/>
  <c r="AF185" i="37"/>
  <c r="GT185" i="37"/>
  <c r="AD185" i="37"/>
  <c r="GR185" i="37"/>
  <c r="AC185" i="37"/>
  <c r="GQ185" i="37"/>
  <c r="AB185" i="37"/>
  <c r="BF185" i="37"/>
  <c r="AA185" i="37"/>
  <c r="GO185" i="37"/>
  <c r="Z185" i="37"/>
  <c r="GN185" i="37"/>
  <c r="Y185" i="37"/>
  <c r="GM185" i="37"/>
  <c r="W185" i="37"/>
  <c r="X185" i="37"/>
  <c r="N185" i="37"/>
  <c r="AM184" i="37"/>
  <c r="AG184" i="37"/>
  <c r="GU184" i="37"/>
  <c r="AF184" i="37"/>
  <c r="BJ184" i="37"/>
  <c r="AD184" i="37"/>
  <c r="GR184" i="37"/>
  <c r="AC184" i="37"/>
  <c r="GQ184" i="37"/>
  <c r="AB184" i="37"/>
  <c r="DC184" i="37"/>
  <c r="AA184" i="37"/>
  <c r="GO184" i="37"/>
  <c r="Z184" i="37"/>
  <c r="GN184" i="37"/>
  <c r="Y184" i="37"/>
  <c r="GM184" i="37"/>
  <c r="W184" i="37"/>
  <c r="X184" i="37"/>
  <c r="N184" i="37"/>
  <c r="AM183" i="37"/>
  <c r="AG183" i="37"/>
  <c r="GU183" i="37"/>
  <c r="AF183" i="37"/>
  <c r="BJ183" i="37"/>
  <c r="AD183" i="37"/>
  <c r="AC183" i="37"/>
  <c r="GQ183" i="37" s="1"/>
  <c r="AB183" i="37"/>
  <c r="BF183" i="37" s="1"/>
  <c r="AA183" i="37"/>
  <c r="GO183" i="37" s="1"/>
  <c r="Z183" i="37"/>
  <c r="GN183" i="37" s="1"/>
  <c r="Y183" i="37"/>
  <c r="GM183" i="37" s="1"/>
  <c r="W183" i="37"/>
  <c r="X183" i="37" s="1"/>
  <c r="N183" i="37"/>
  <c r="AM182" i="37"/>
  <c r="AG182" i="37"/>
  <c r="GU182" i="37" s="1"/>
  <c r="AF182" i="37"/>
  <c r="GT182" i="37" s="1"/>
  <c r="AD182" i="37"/>
  <c r="GR182" i="37" s="1"/>
  <c r="AC182" i="37"/>
  <c r="GQ182" i="37" s="1"/>
  <c r="AB182" i="37"/>
  <c r="BF182" i="37" s="1"/>
  <c r="AA182" i="37"/>
  <c r="GO182" i="37" s="1"/>
  <c r="Z182" i="37"/>
  <c r="GN182" i="37" s="1"/>
  <c r="Y182" i="37"/>
  <c r="GM182" i="37" s="1"/>
  <c r="W182" i="37"/>
  <c r="X182" i="37" s="1"/>
  <c r="N182" i="37"/>
  <c r="AM181" i="37"/>
  <c r="AG181" i="37"/>
  <c r="GU181" i="37" s="1"/>
  <c r="AF181" i="37"/>
  <c r="GT181" i="37" s="1"/>
  <c r="AD181" i="37"/>
  <c r="EA181" i="37" s="1"/>
  <c r="AC181" i="37"/>
  <c r="GQ181" i="37" s="1"/>
  <c r="AB181" i="37"/>
  <c r="AA181" i="37"/>
  <c r="GO181" i="37"/>
  <c r="Z181" i="37"/>
  <c r="GN181" i="37"/>
  <c r="Y181" i="37"/>
  <c r="GM181" i="37"/>
  <c r="W181" i="37"/>
  <c r="X181" i="37"/>
  <c r="N181" i="37"/>
  <c r="AM180" i="37"/>
  <c r="AG180" i="37"/>
  <c r="GU180" i="37"/>
  <c r="AF180" i="37"/>
  <c r="BJ180" i="37"/>
  <c r="AD180" i="37"/>
  <c r="AC180" i="37"/>
  <c r="GQ180" i="37" s="1"/>
  <c r="AB180" i="37"/>
  <c r="BF180" i="37" s="1"/>
  <c r="AA180" i="37"/>
  <c r="GO180" i="37" s="1"/>
  <c r="Z180" i="37"/>
  <c r="GN180" i="37" s="1"/>
  <c r="Y180" i="37"/>
  <c r="GM180" i="37" s="1"/>
  <c r="W180" i="37"/>
  <c r="X180" i="37" s="1"/>
  <c r="N180" i="37"/>
  <c r="AM179" i="37"/>
  <c r="AG179" i="37"/>
  <c r="GU179" i="37" s="1"/>
  <c r="AF179" i="37"/>
  <c r="GT179" i="37" s="1"/>
  <c r="AD179" i="37"/>
  <c r="GR179" i="37" s="1"/>
  <c r="AC179" i="37"/>
  <c r="GQ179" i="37" s="1"/>
  <c r="AB179" i="37"/>
  <c r="BF179" i="37" s="1"/>
  <c r="AA179" i="37"/>
  <c r="GO179" i="37" s="1"/>
  <c r="Z179" i="37"/>
  <c r="GN179" i="37" s="1"/>
  <c r="Y179" i="37"/>
  <c r="GM179" i="37" s="1"/>
  <c r="W179" i="37"/>
  <c r="X179" i="37" s="1"/>
  <c r="N179" i="37"/>
  <c r="AM178" i="37"/>
  <c r="AG178" i="37"/>
  <c r="GU178" i="37" s="1"/>
  <c r="AF178" i="37"/>
  <c r="GT178" i="37" s="1"/>
  <c r="AD178" i="37"/>
  <c r="EA178" i="37" s="1"/>
  <c r="AC178" i="37"/>
  <c r="GQ178" i="37" s="1"/>
  <c r="AB178" i="37"/>
  <c r="DC178" i="37" s="1"/>
  <c r="AA178" i="37"/>
  <c r="GO178" i="37" s="1"/>
  <c r="Z178" i="37"/>
  <c r="CE178" i="37" s="1"/>
  <c r="GB178" i="37"/>
  <c r="Y178" i="37"/>
  <c r="GM178" i="37"/>
  <c r="W178" i="37"/>
  <c r="X178" i="37"/>
  <c r="N178" i="37"/>
  <c r="AM177" i="37"/>
  <c r="AG177" i="37"/>
  <c r="GU177" i="37"/>
  <c r="AF177" i="37"/>
  <c r="BJ177" i="37"/>
  <c r="AD177" i="37"/>
  <c r="AC177" i="37"/>
  <c r="GQ177" i="37" s="1"/>
  <c r="AB177" i="37"/>
  <c r="BF177" i="37" s="1"/>
  <c r="AA177" i="37"/>
  <c r="GO177" i="37" s="1"/>
  <c r="Z177" i="37"/>
  <c r="GN177" i="37" s="1"/>
  <c r="Y177" i="37"/>
  <c r="GM177" i="37" s="1"/>
  <c r="W177" i="37"/>
  <c r="X177" i="37" s="1"/>
  <c r="N177" i="37"/>
  <c r="AM176" i="37"/>
  <c r="AG176" i="37"/>
  <c r="GU176" i="37" s="1"/>
  <c r="AF176" i="37"/>
  <c r="GT176" i="37" s="1"/>
  <c r="AD176" i="37"/>
  <c r="GR176" i="37" s="1"/>
  <c r="AC176" i="37"/>
  <c r="GQ176" i="37" s="1"/>
  <c r="AB176" i="37"/>
  <c r="BF176" i="37" s="1"/>
  <c r="AA176" i="37"/>
  <c r="GO176" i="37" s="1"/>
  <c r="Z176" i="37"/>
  <c r="GN176" i="37" s="1"/>
  <c r="Y176" i="37"/>
  <c r="GM176" i="37" s="1"/>
  <c r="W176" i="37"/>
  <c r="X176" i="37" s="1"/>
  <c r="N176" i="37"/>
  <c r="AM175" i="37"/>
  <c r="AG175" i="37"/>
  <c r="GU175" i="37" s="1"/>
  <c r="AF175" i="37"/>
  <c r="GT175" i="37" s="1"/>
  <c r="AD175" i="37"/>
  <c r="EA175" i="37" s="1"/>
  <c r="AC175" i="37"/>
  <c r="GQ175" i="37" s="1"/>
  <c r="AB175" i="37"/>
  <c r="AA175" i="37"/>
  <c r="GO175" i="37"/>
  <c r="Z175" i="37"/>
  <c r="GN175" i="37"/>
  <c r="Y175" i="37"/>
  <c r="GM175" i="37"/>
  <c r="W175" i="37"/>
  <c r="X175" i="37"/>
  <c r="N175" i="37"/>
  <c r="AM174" i="37"/>
  <c r="AG174" i="37"/>
  <c r="GU174" i="37"/>
  <c r="AF174" i="37"/>
  <c r="GT174" i="37"/>
  <c r="AD174" i="37"/>
  <c r="GR174" i="37"/>
  <c r="AC174" i="37"/>
  <c r="GQ174" i="37"/>
  <c r="AB174" i="37"/>
  <c r="BF174" i="37"/>
  <c r="AA174" i="37"/>
  <c r="GO174" i="37"/>
  <c r="Z174" i="37"/>
  <c r="GN174" i="37"/>
  <c r="Y174" i="37"/>
  <c r="GM174" i="37"/>
  <c r="W174" i="37"/>
  <c r="X174" i="37"/>
  <c r="N174" i="37"/>
  <c r="AM173" i="37"/>
  <c r="AG173" i="37"/>
  <c r="GU173" i="37"/>
  <c r="AF173" i="37"/>
  <c r="AD173" i="37"/>
  <c r="GR173" i="37" s="1"/>
  <c r="AC173" i="37"/>
  <c r="GQ173" i="37" s="1"/>
  <c r="AB173" i="37"/>
  <c r="BF173" i="37" s="1"/>
  <c r="AA173" i="37"/>
  <c r="GO173" i="37" s="1"/>
  <c r="Z173" i="37"/>
  <c r="CE173" i="37" s="1"/>
  <c r="GB173" i="37"/>
  <c r="Y173" i="37"/>
  <c r="GM173" i="37"/>
  <c r="W173" i="37"/>
  <c r="X173" i="37"/>
  <c r="N173" i="37"/>
  <c r="AM172" i="37"/>
  <c r="AG172" i="37"/>
  <c r="GU172" i="37"/>
  <c r="AF172" i="37"/>
  <c r="AD172" i="37"/>
  <c r="GR172" i="37" s="1"/>
  <c r="AC172" i="37"/>
  <c r="GQ172" i="37" s="1"/>
  <c r="AB172" i="37"/>
  <c r="BF172" i="37" s="1"/>
  <c r="AA172" i="37"/>
  <c r="GO172" i="37" s="1"/>
  <c r="Z172" i="37"/>
  <c r="CE172" i="37" s="1"/>
  <c r="GB172" i="37" s="1"/>
  <c r="Y172" i="37"/>
  <c r="GM172" i="37"/>
  <c r="W172" i="37"/>
  <c r="X172" i="37"/>
  <c r="N172" i="37"/>
  <c r="AM171" i="37"/>
  <c r="AG171" i="37"/>
  <c r="GU171" i="37"/>
  <c r="AF171" i="37"/>
  <c r="GT171" i="37"/>
  <c r="AD171" i="37"/>
  <c r="EA171" i="37"/>
  <c r="AC171" i="37"/>
  <c r="GQ171" i="37"/>
  <c r="AB171" i="37"/>
  <c r="AA171" i="37"/>
  <c r="GO171" i="37" s="1"/>
  <c r="Z171" i="37"/>
  <c r="GN171" i="37" s="1"/>
  <c r="Y171" i="37"/>
  <c r="GM171" i="37" s="1"/>
  <c r="W171" i="37"/>
  <c r="X171" i="37" s="1"/>
  <c r="N171" i="37"/>
  <c r="AM170" i="37"/>
  <c r="AG170" i="37"/>
  <c r="GU170" i="37" s="1"/>
  <c r="AF170" i="37"/>
  <c r="GT170" i="37" s="1"/>
  <c r="AD170" i="37"/>
  <c r="GR170" i="37" s="1"/>
  <c r="AC170" i="37"/>
  <c r="GQ170" i="37" s="1"/>
  <c r="AB170" i="37"/>
  <c r="BF170" i="37" s="1"/>
  <c r="AA170" i="37"/>
  <c r="GO170" i="37" s="1"/>
  <c r="Z170" i="37"/>
  <c r="GN170" i="37" s="1"/>
  <c r="Y170" i="37"/>
  <c r="GM170" i="37" s="1"/>
  <c r="W170" i="37"/>
  <c r="X170" i="37" s="1"/>
  <c r="N170" i="37"/>
  <c r="AM169" i="37"/>
  <c r="AG169" i="37"/>
  <c r="GU169" i="37" s="1"/>
  <c r="AF169" i="37"/>
  <c r="GT169" i="37" s="1"/>
  <c r="AD169" i="37"/>
  <c r="EA169" i="37" s="1"/>
  <c r="AC169" i="37"/>
  <c r="GQ169" i="37" s="1"/>
  <c r="AB169" i="37"/>
  <c r="AA169" i="37"/>
  <c r="GO169" i="37"/>
  <c r="Z169" i="37"/>
  <c r="GN169" i="37"/>
  <c r="Y169" i="37"/>
  <c r="GM169" i="37"/>
  <c r="W169" i="37"/>
  <c r="X169" i="37"/>
  <c r="N169" i="37"/>
  <c r="AM168" i="37"/>
  <c r="AG168" i="37"/>
  <c r="GU168" i="37"/>
  <c r="AF168" i="37"/>
  <c r="GT168" i="37"/>
  <c r="AD168" i="37"/>
  <c r="BH168" i="37"/>
  <c r="AC168" i="37"/>
  <c r="GQ168" i="37"/>
  <c r="AB168" i="37"/>
  <c r="BF168" i="37"/>
  <c r="AA168" i="37"/>
  <c r="GO168" i="37"/>
  <c r="Z168" i="37"/>
  <c r="GN168" i="37"/>
  <c r="Y168" i="37"/>
  <c r="GM168" i="37"/>
  <c r="W168" i="37"/>
  <c r="X168" i="37"/>
  <c r="N168" i="37"/>
  <c r="AM167" i="37"/>
  <c r="AG167" i="37"/>
  <c r="GU167" i="37"/>
  <c r="AF167" i="37"/>
  <c r="BJ167" i="37"/>
  <c r="AD167" i="37"/>
  <c r="AC167" i="37"/>
  <c r="GQ167" i="37" s="1"/>
  <c r="AB167" i="37"/>
  <c r="DC167" i="37" s="1"/>
  <c r="AA167" i="37"/>
  <c r="GO167" i="37" s="1"/>
  <c r="Z167" i="37"/>
  <c r="CE167" i="37" s="1"/>
  <c r="GB167" i="37"/>
  <c r="Y167" i="37"/>
  <c r="GM167" i="37"/>
  <c r="W167" i="37"/>
  <c r="X167" i="37"/>
  <c r="N167" i="37"/>
  <c r="AM166" i="37"/>
  <c r="AG166" i="37"/>
  <c r="GU166" i="37"/>
  <c r="AF166" i="37"/>
  <c r="GT166" i="37"/>
  <c r="AD166" i="37"/>
  <c r="GR166" i="37"/>
  <c r="AC166" i="37"/>
  <c r="GQ166" i="37"/>
  <c r="AB166" i="37"/>
  <c r="BF166" i="37"/>
  <c r="AA166" i="37"/>
  <c r="GO166" i="37"/>
  <c r="Z166" i="37"/>
  <c r="GN166" i="37"/>
  <c r="Y166" i="37"/>
  <c r="GM166" i="37"/>
  <c r="W166" i="37"/>
  <c r="X166" i="37"/>
  <c r="N166" i="37"/>
  <c r="AM165" i="37"/>
  <c r="AG165" i="37"/>
  <c r="GU165" i="37"/>
  <c r="AF165" i="37"/>
  <c r="GT165" i="37"/>
  <c r="AD165" i="37"/>
  <c r="AC165" i="37"/>
  <c r="GQ165" i="37" s="1"/>
  <c r="AB165" i="37"/>
  <c r="AA165" i="37"/>
  <c r="GO165" i="37"/>
  <c r="Z165" i="37"/>
  <c r="GN165" i="37"/>
  <c r="Y165" i="37"/>
  <c r="GM165" i="37"/>
  <c r="W165" i="37"/>
  <c r="X165" i="37"/>
  <c r="N165" i="37"/>
  <c r="AM164" i="37"/>
  <c r="AG164" i="37"/>
  <c r="GU164" i="37"/>
  <c r="AF164" i="37"/>
  <c r="GT164" i="37"/>
  <c r="AD164" i="37"/>
  <c r="GR164" i="37"/>
  <c r="AC164" i="37"/>
  <c r="GQ164" i="37"/>
  <c r="AB164" i="37"/>
  <c r="BF164" i="37"/>
  <c r="AA164" i="37"/>
  <c r="GO164" i="37"/>
  <c r="Z164" i="37"/>
  <c r="GN164" i="37"/>
  <c r="Y164" i="37"/>
  <c r="GM164" i="37"/>
  <c r="W164" i="37"/>
  <c r="X164" i="37"/>
  <c r="N164" i="37"/>
  <c r="AM163" i="37"/>
  <c r="AG163" i="37"/>
  <c r="GU163" i="37"/>
  <c r="AF163" i="37"/>
  <c r="BJ163" i="37"/>
  <c r="AD163" i="37"/>
  <c r="AC163" i="37"/>
  <c r="GQ163" i="37" s="1"/>
  <c r="AB163" i="37"/>
  <c r="AA163" i="37"/>
  <c r="GO163" i="37"/>
  <c r="Z163" i="37"/>
  <c r="GN163" i="37"/>
  <c r="Y163" i="37"/>
  <c r="GM163" i="37"/>
  <c r="W163" i="37"/>
  <c r="X163" i="37"/>
  <c r="N163" i="37"/>
  <c r="AM162" i="37"/>
  <c r="AG162" i="37"/>
  <c r="GU162" i="37"/>
  <c r="AF162" i="37"/>
  <c r="GT162" i="37"/>
  <c r="AD162" i="37"/>
  <c r="GR162" i="37"/>
  <c r="AC162" i="37"/>
  <c r="GQ162" i="37"/>
  <c r="AB162" i="37"/>
  <c r="BF162" i="37"/>
  <c r="AA162" i="37"/>
  <c r="GO162" i="37"/>
  <c r="Z162" i="37"/>
  <c r="GN162" i="37"/>
  <c r="Y162" i="37"/>
  <c r="GM162" i="37"/>
  <c r="W162" i="37"/>
  <c r="X162" i="37"/>
  <c r="N162" i="37"/>
  <c r="AM161" i="37"/>
  <c r="AG161" i="37"/>
  <c r="GU161" i="37"/>
  <c r="AF161" i="37"/>
  <c r="AD161" i="37"/>
  <c r="GR161" i="37" s="1"/>
  <c r="AC161" i="37"/>
  <c r="GQ161" i="37" s="1"/>
  <c r="AB161" i="37"/>
  <c r="BF161" i="37" s="1"/>
  <c r="AA161" i="37"/>
  <c r="GO161" i="37" s="1"/>
  <c r="Z161" i="37"/>
  <c r="CE161" i="37" s="1"/>
  <c r="GB161" i="37" s="1"/>
  <c r="Y161" i="37"/>
  <c r="GM161" i="37"/>
  <c r="W161" i="37"/>
  <c r="X161" i="37"/>
  <c r="N161" i="37"/>
  <c r="AM160" i="37"/>
  <c r="AG160" i="37"/>
  <c r="GU160" i="37"/>
  <c r="AF160" i="37"/>
  <c r="AD160" i="37"/>
  <c r="GR160" i="37" s="1"/>
  <c r="AC160" i="37"/>
  <c r="GQ160" i="37" s="1"/>
  <c r="AB160" i="37"/>
  <c r="BF160" i="37" s="1"/>
  <c r="AA160" i="37"/>
  <c r="GO160" i="37" s="1"/>
  <c r="Z160" i="37"/>
  <c r="CE160" i="37" s="1"/>
  <c r="GB160" i="37"/>
  <c r="Y160" i="37"/>
  <c r="GM160" i="37"/>
  <c r="W160" i="37"/>
  <c r="X160" i="37"/>
  <c r="N160" i="37"/>
  <c r="AM159" i="37"/>
  <c r="AG159" i="37"/>
  <c r="GU159" i="37"/>
  <c r="AF159" i="37"/>
  <c r="AD159" i="37"/>
  <c r="GR159" i="37" s="1"/>
  <c r="AC159" i="37"/>
  <c r="GQ159" i="37" s="1"/>
  <c r="AB159" i="37"/>
  <c r="BF159" i="37" s="1"/>
  <c r="AA159" i="37"/>
  <c r="GO159" i="37" s="1"/>
  <c r="Z159" i="37"/>
  <c r="CE159" i="37" s="1"/>
  <c r="GB159" i="37" s="1"/>
  <c r="Y159" i="37"/>
  <c r="GM159" i="37"/>
  <c r="W159" i="37"/>
  <c r="X159" i="37"/>
  <c r="N159" i="37"/>
  <c r="AM158" i="37"/>
  <c r="AG158" i="37"/>
  <c r="GU158" i="37"/>
  <c r="AF158" i="37"/>
  <c r="AD158" i="37"/>
  <c r="GR158" i="37" s="1"/>
  <c r="AC158" i="37"/>
  <c r="GQ158" i="37" s="1"/>
  <c r="AB158" i="37"/>
  <c r="BF158" i="37" s="1"/>
  <c r="AA158" i="37"/>
  <c r="GO158" i="37" s="1"/>
  <c r="Z158" i="37"/>
  <c r="CE158" i="37" s="1"/>
  <c r="GB158" i="37"/>
  <c r="Y158" i="37"/>
  <c r="GM158" i="37"/>
  <c r="W158" i="37"/>
  <c r="X158" i="37"/>
  <c r="N158" i="37"/>
  <c r="AM157" i="37"/>
  <c r="AG157" i="37"/>
  <c r="GU157" i="37"/>
  <c r="AF157" i="37"/>
  <c r="GT157" i="37"/>
  <c r="AD157" i="37"/>
  <c r="EA157" i="37"/>
  <c r="AC157" i="37"/>
  <c r="GQ157" i="37"/>
  <c r="AB157" i="37"/>
  <c r="AA157" i="37"/>
  <c r="GO157" i="37" s="1"/>
  <c r="Z157" i="37"/>
  <c r="GN157" i="37" s="1"/>
  <c r="Y157" i="37"/>
  <c r="GM157" i="37" s="1"/>
  <c r="W157" i="37"/>
  <c r="X157" i="37" s="1"/>
  <c r="N157" i="37"/>
  <c r="AM156" i="37"/>
  <c r="AG156" i="37"/>
  <c r="GU156" i="37" s="1"/>
  <c r="AF156" i="37"/>
  <c r="BJ156" i="37" s="1"/>
  <c r="AD156" i="37"/>
  <c r="AC156" i="37"/>
  <c r="GQ156" i="37"/>
  <c r="AB156" i="37"/>
  <c r="BF156" i="37"/>
  <c r="AA156" i="37"/>
  <c r="GO156" i="37"/>
  <c r="Z156" i="37"/>
  <c r="GN156" i="37"/>
  <c r="Y156" i="37"/>
  <c r="GM156" i="37"/>
  <c r="W156" i="37"/>
  <c r="X156" i="37"/>
  <c r="N156" i="37"/>
  <c r="EY155" i="37"/>
  <c r="AM155" i="37"/>
  <c r="AG155" i="37"/>
  <c r="GU155" i="37" s="1"/>
  <c r="AF155" i="37"/>
  <c r="BJ155" i="37" s="1"/>
  <c r="AD155" i="37"/>
  <c r="AC155" i="37"/>
  <c r="GQ155" i="37"/>
  <c r="AB155" i="37"/>
  <c r="BF155" i="37"/>
  <c r="AA155" i="37"/>
  <c r="GO155" i="37"/>
  <c r="Z155" i="37"/>
  <c r="GN155" i="37"/>
  <c r="Y155" i="37"/>
  <c r="GM155" i="37"/>
  <c r="W155" i="37"/>
  <c r="X155" i="37"/>
  <c r="AI155" i="37" s="1"/>
  <c r="N155" i="37"/>
  <c r="AM154" i="37"/>
  <c r="AG154" i="37"/>
  <c r="GU154" i="37"/>
  <c r="AF154" i="37"/>
  <c r="GT154" i="37" s="1"/>
  <c r="BJ154" i="37"/>
  <c r="AD154" i="37"/>
  <c r="AC154" i="37"/>
  <c r="GQ154" i="37" s="1"/>
  <c r="AB154" i="37"/>
  <c r="BF154" i="37" s="1"/>
  <c r="AA154" i="37"/>
  <c r="GO154" i="37" s="1"/>
  <c r="Z154" i="37"/>
  <c r="GN154" i="37" s="1"/>
  <c r="Y154" i="37"/>
  <c r="GM154" i="37" s="1"/>
  <c r="W154" i="37"/>
  <c r="X154" i="37" s="1"/>
  <c r="AI154" i="37"/>
  <c r="N154" i="37"/>
  <c r="AM153" i="37"/>
  <c r="AG153" i="37"/>
  <c r="GU153" i="37"/>
  <c r="AF153" i="37"/>
  <c r="GT153" i="37"/>
  <c r="AD153" i="37"/>
  <c r="GR153" i="37"/>
  <c r="AC153" i="37"/>
  <c r="GQ153" i="37"/>
  <c r="AB153" i="37"/>
  <c r="BF153" i="37"/>
  <c r="AA153" i="37"/>
  <c r="GO153" i="37"/>
  <c r="Z153" i="37"/>
  <c r="GN153" i="37"/>
  <c r="Y153" i="37"/>
  <c r="GM153" i="37"/>
  <c r="W153" i="37"/>
  <c r="X153" i="37"/>
  <c r="N153" i="37"/>
  <c r="AM152" i="37"/>
  <c r="AG152" i="37"/>
  <c r="GU152" i="37"/>
  <c r="AF152" i="37"/>
  <c r="AD152" i="37"/>
  <c r="GR152" i="37" s="1"/>
  <c r="AC152" i="37"/>
  <c r="GQ152" i="37" s="1"/>
  <c r="AB152" i="37"/>
  <c r="BF152" i="37" s="1"/>
  <c r="AA152" i="37"/>
  <c r="GO152" i="37" s="1"/>
  <c r="Z152" i="37"/>
  <c r="CE152" i="37" s="1"/>
  <c r="GB152" i="37" s="1"/>
  <c r="Y152" i="37"/>
  <c r="GM152" i="37"/>
  <c r="W152" i="37"/>
  <c r="X152" i="37"/>
  <c r="N152" i="37"/>
  <c r="AM151" i="37"/>
  <c r="AG151" i="37"/>
  <c r="GU151" i="37"/>
  <c r="AF151" i="37"/>
  <c r="GT151" i="37"/>
  <c r="AD151" i="37"/>
  <c r="AC151" i="37"/>
  <c r="GQ151" i="37" s="1"/>
  <c r="AB151" i="37"/>
  <c r="AA151" i="37"/>
  <c r="GO151" i="37"/>
  <c r="Z151" i="37"/>
  <c r="GN151" i="37"/>
  <c r="Y151" i="37"/>
  <c r="GM151" i="37"/>
  <c r="W151" i="37"/>
  <c r="X151" i="37"/>
  <c r="N151" i="37"/>
  <c r="AM150" i="37"/>
  <c r="AG150" i="37"/>
  <c r="GU150" i="37"/>
  <c r="AF150" i="37"/>
  <c r="BJ150" i="37"/>
  <c r="AD150" i="37"/>
  <c r="AC150" i="37"/>
  <c r="GQ150" i="37" s="1"/>
  <c r="AB150" i="37"/>
  <c r="BF150" i="37" s="1"/>
  <c r="AA150" i="37"/>
  <c r="GO150" i="37" s="1"/>
  <c r="Z150" i="37"/>
  <c r="GN150" i="37" s="1"/>
  <c r="Y150" i="37"/>
  <c r="GM150" i="37" s="1"/>
  <c r="W150" i="37"/>
  <c r="X150" i="37" s="1"/>
  <c r="N150" i="37"/>
  <c r="AM149" i="37"/>
  <c r="AG149" i="37"/>
  <c r="GU149" i="37" s="1"/>
  <c r="AF149" i="37"/>
  <c r="BJ149" i="37" s="1"/>
  <c r="AD149" i="37"/>
  <c r="AC149" i="37"/>
  <c r="GQ149" i="37"/>
  <c r="AB149" i="37"/>
  <c r="BF149" i="37"/>
  <c r="AA149" i="37"/>
  <c r="GO149" i="37"/>
  <c r="Z149" i="37"/>
  <c r="GN149" i="37"/>
  <c r="Y149" i="37"/>
  <c r="GM149" i="37"/>
  <c r="W149" i="37"/>
  <c r="X149" i="37"/>
  <c r="N149" i="37"/>
  <c r="AM148" i="37"/>
  <c r="AG148" i="37"/>
  <c r="GU148" i="37"/>
  <c r="AF148" i="37"/>
  <c r="BJ148" i="37"/>
  <c r="AD148" i="37"/>
  <c r="AC148" i="37"/>
  <c r="GQ148" i="37" s="1"/>
  <c r="AB148" i="37"/>
  <c r="GP148" i="37" s="1"/>
  <c r="AA148" i="37"/>
  <c r="GO148" i="37" s="1"/>
  <c r="Z148" i="37"/>
  <c r="GN148" i="37" s="1"/>
  <c r="Y148" i="37"/>
  <c r="GM148" i="37" s="1"/>
  <c r="W148" i="37"/>
  <c r="X148" i="37" s="1"/>
  <c r="N148" i="37"/>
  <c r="AM147" i="37"/>
  <c r="AG147" i="37"/>
  <c r="GU147" i="37" s="1"/>
  <c r="AF147" i="37"/>
  <c r="BJ147" i="37" s="1"/>
  <c r="AD147" i="37"/>
  <c r="AC147" i="37"/>
  <c r="GQ147" i="37"/>
  <c r="AB147" i="37"/>
  <c r="BF147" i="37"/>
  <c r="AA147" i="37"/>
  <c r="GO147" i="37"/>
  <c r="Z147" i="37"/>
  <c r="GN147" i="37"/>
  <c r="Y147" i="37"/>
  <c r="GM147" i="37"/>
  <c r="W147" i="37"/>
  <c r="X147" i="37"/>
  <c r="N147" i="37"/>
  <c r="AM146" i="37"/>
  <c r="AG146" i="37"/>
  <c r="GU146" i="37"/>
  <c r="AF146" i="37"/>
  <c r="BJ146" i="37"/>
  <c r="AD146" i="37"/>
  <c r="AC146" i="37"/>
  <c r="GQ146" i="37" s="1"/>
  <c r="AB146" i="37"/>
  <c r="BF146" i="37" s="1"/>
  <c r="AA146" i="37"/>
  <c r="GO146" i="37" s="1"/>
  <c r="Z146" i="37"/>
  <c r="GN146" i="37" s="1"/>
  <c r="Y146" i="37"/>
  <c r="GM146" i="37" s="1"/>
  <c r="W146" i="37"/>
  <c r="X146" i="37" s="1"/>
  <c r="N146" i="37"/>
  <c r="AM145" i="37"/>
  <c r="AG145" i="37"/>
  <c r="GU145" i="37" s="1"/>
  <c r="AF145" i="37"/>
  <c r="GT145" i="37" s="1"/>
  <c r="AD145" i="37"/>
  <c r="GR145" i="37" s="1"/>
  <c r="AC145" i="37"/>
  <c r="GQ145" i="37" s="1"/>
  <c r="AB145" i="37"/>
  <c r="DC145" i="37" s="1"/>
  <c r="GD145" i="37" s="1"/>
  <c r="AA145" i="37"/>
  <c r="GO145" i="37"/>
  <c r="Z145" i="37"/>
  <c r="GN145" i="37"/>
  <c r="Y145" i="37"/>
  <c r="GM145" i="37"/>
  <c r="W145" i="37"/>
  <c r="X145" i="37"/>
  <c r="N145" i="37"/>
  <c r="GR144" i="37"/>
  <c r="AM144" i="37"/>
  <c r="AG144" i="37"/>
  <c r="GU144" i="37" s="1"/>
  <c r="AF144" i="37"/>
  <c r="AD144" i="37"/>
  <c r="EA144" i="37"/>
  <c r="DW144" i="37" s="1"/>
  <c r="AC144" i="37"/>
  <c r="GQ144" i="37" s="1"/>
  <c r="AB144" i="37"/>
  <c r="BF144" i="37" s="1"/>
  <c r="AA144" i="37"/>
  <c r="GO144" i="37" s="1"/>
  <c r="Z144" i="37"/>
  <c r="CE144" i="37" s="1"/>
  <c r="GB144" i="37" s="1"/>
  <c r="Y144" i="37"/>
  <c r="GM144" i="37"/>
  <c r="W144" i="37"/>
  <c r="X144" i="37"/>
  <c r="N144" i="37"/>
  <c r="AM143" i="37"/>
  <c r="AG143" i="37"/>
  <c r="GU143" i="37"/>
  <c r="AF143" i="37"/>
  <c r="AD143" i="37"/>
  <c r="GR143" i="37" s="1"/>
  <c r="AC143" i="37"/>
  <c r="GQ143" i="37" s="1"/>
  <c r="AB143" i="37"/>
  <c r="GP143" i="37" s="1"/>
  <c r="AA143" i="37"/>
  <c r="GO143" i="37" s="1"/>
  <c r="Z143" i="37"/>
  <c r="CE143" i="37" s="1"/>
  <c r="GB143" i="37" s="1"/>
  <c r="Y143" i="37"/>
  <c r="GM143" i="37"/>
  <c r="W143" i="37"/>
  <c r="X143" i="37" s="1"/>
  <c r="N143" i="37"/>
  <c r="AM142" i="37"/>
  <c r="AG142" i="37"/>
  <c r="GU142" i="37" s="1"/>
  <c r="AF142" i="37"/>
  <c r="GT142" i="37" s="1"/>
  <c r="AD142" i="37"/>
  <c r="EA142" i="37"/>
  <c r="AC142" i="37"/>
  <c r="GQ142" i="37"/>
  <c r="AB142" i="37"/>
  <c r="DC142" i="37"/>
  <c r="AA142" i="37"/>
  <c r="GO142" i="37"/>
  <c r="Z142" i="37"/>
  <c r="CE142" i="37"/>
  <c r="GB142" i="37" s="1"/>
  <c r="Y142" i="37"/>
  <c r="GM142" i="37" s="1"/>
  <c r="W142" i="37"/>
  <c r="X142" i="37" s="1"/>
  <c r="AI142" i="37" s="1"/>
  <c r="AN142" i="37" s="1"/>
  <c r="N142" i="37"/>
  <c r="AM141" i="37"/>
  <c r="AG141" i="37"/>
  <c r="GU141" i="37"/>
  <c r="AF141" i="37"/>
  <c r="EY141" i="37" s="1"/>
  <c r="BJ141" i="37"/>
  <c r="AD141" i="37"/>
  <c r="AC141" i="37"/>
  <c r="GQ141" i="37" s="1"/>
  <c r="AB141" i="37"/>
  <c r="BF141" i="37" s="1"/>
  <c r="AA141" i="37"/>
  <c r="GO141" i="37" s="1"/>
  <c r="Z141" i="37"/>
  <c r="GN141" i="37" s="1"/>
  <c r="Y141" i="37"/>
  <c r="GM141" i="37" s="1"/>
  <c r="W141" i="37"/>
  <c r="X141" i="37" s="1"/>
  <c r="AI141" i="37" s="1"/>
  <c r="AN141" i="37" s="1"/>
  <c r="N141" i="37"/>
  <c r="AM140" i="37"/>
  <c r="AG140" i="37"/>
  <c r="GU140" i="37"/>
  <c r="AF140" i="37"/>
  <c r="GT140" i="37"/>
  <c r="AD140" i="37"/>
  <c r="GR140" i="37"/>
  <c r="AC140" i="37"/>
  <c r="GQ140" i="37"/>
  <c r="AB140" i="37"/>
  <c r="BF140" i="37"/>
  <c r="AA140" i="37"/>
  <c r="GO140" i="37"/>
  <c r="Z140" i="37"/>
  <c r="GN140" i="37"/>
  <c r="Y140" i="37"/>
  <c r="GM140" i="37"/>
  <c r="W140" i="37"/>
  <c r="X140" i="37"/>
  <c r="N140" i="37"/>
  <c r="AM139" i="37"/>
  <c r="AG139" i="37"/>
  <c r="GU139" i="37"/>
  <c r="AF139" i="37"/>
  <c r="AD139" i="37"/>
  <c r="GR139" i="37" s="1"/>
  <c r="AC139" i="37"/>
  <c r="GQ139" i="37" s="1"/>
  <c r="AB139" i="37"/>
  <c r="BF139" i="37" s="1"/>
  <c r="AA139" i="37"/>
  <c r="GO139" i="37" s="1"/>
  <c r="Z139" i="37"/>
  <c r="CE139" i="37" s="1"/>
  <c r="GB139" i="37" s="1"/>
  <c r="Y139" i="37"/>
  <c r="GM139" i="37"/>
  <c r="W139" i="37"/>
  <c r="X139" i="37"/>
  <c r="N139" i="37"/>
  <c r="AM138" i="37"/>
  <c r="AG138" i="37"/>
  <c r="GU138" i="37"/>
  <c r="AF138" i="37"/>
  <c r="GT138" i="37"/>
  <c r="AD138" i="37"/>
  <c r="EA138" i="37"/>
  <c r="AC138" i="37"/>
  <c r="GQ138" i="37"/>
  <c r="AB138" i="37"/>
  <c r="AA138" i="37"/>
  <c r="GO138" i="37" s="1"/>
  <c r="Z138" i="37"/>
  <c r="GN138" i="37" s="1"/>
  <c r="Y138" i="37"/>
  <c r="GM138" i="37"/>
  <c r="W138" i="37"/>
  <c r="X138" i="37" s="1"/>
  <c r="AI138" i="37" s="1"/>
  <c r="AN138" i="37" s="1"/>
  <c r="N138" i="37"/>
  <c r="AM137" i="37"/>
  <c r="AG137" i="37"/>
  <c r="GU137" i="37"/>
  <c r="AF137" i="37"/>
  <c r="GT137" i="37"/>
  <c r="AD137" i="37"/>
  <c r="BH137" i="37"/>
  <c r="AC137" i="37"/>
  <c r="GQ137" i="37"/>
  <c r="AB137" i="37"/>
  <c r="BF137" i="37"/>
  <c r="AA137" i="37"/>
  <c r="GO137" i="37"/>
  <c r="Z137" i="37"/>
  <c r="GN137" i="37"/>
  <c r="Y137" i="37"/>
  <c r="GM137" i="37"/>
  <c r="W137" i="37"/>
  <c r="X137" i="37"/>
  <c r="N137" i="37"/>
  <c r="AM136" i="37"/>
  <c r="AG136" i="37"/>
  <c r="GU136" i="37"/>
  <c r="AF136" i="37"/>
  <c r="GT136" i="37"/>
  <c r="AD136" i="37"/>
  <c r="EA136" i="37"/>
  <c r="AC136" i="37"/>
  <c r="GQ136" i="37"/>
  <c r="AB136" i="37"/>
  <c r="DC136" i="37"/>
  <c r="AA136" i="37"/>
  <c r="GO136" i="37"/>
  <c r="Z136" i="37"/>
  <c r="CE136" i="37"/>
  <c r="GB136" i="37" s="1"/>
  <c r="Y136" i="37"/>
  <c r="GM136" i="37" s="1"/>
  <c r="W136" i="37"/>
  <c r="X136" i="37" s="1"/>
  <c r="AI136" i="37" s="1"/>
  <c r="AN136" i="37" s="1"/>
  <c r="N136" i="37"/>
  <c r="AM135" i="37"/>
  <c r="AG135" i="37"/>
  <c r="GU135" i="37" s="1"/>
  <c r="AF135" i="37"/>
  <c r="GT135" i="37" s="1"/>
  <c r="AD135" i="37"/>
  <c r="GR135" i="37" s="1"/>
  <c r="AC135" i="37"/>
  <c r="GQ135" i="37" s="1"/>
  <c r="AB135" i="37"/>
  <c r="BF135" i="37" s="1"/>
  <c r="AA135" i="37"/>
  <c r="GO135" i="37" s="1"/>
  <c r="Z135" i="37"/>
  <c r="GN135" i="37" s="1"/>
  <c r="Y135" i="37"/>
  <c r="GM135" i="37" s="1"/>
  <c r="W135" i="37"/>
  <c r="X135" i="37" s="1"/>
  <c r="N135" i="37"/>
  <c r="AM134" i="37"/>
  <c r="AG134" i="37"/>
  <c r="GU134" i="37" s="1"/>
  <c r="AF134" i="37"/>
  <c r="GT134" i="37" s="1"/>
  <c r="AD134" i="37"/>
  <c r="EA134" i="37" s="1"/>
  <c r="AC134" i="37"/>
  <c r="GQ134" i="37" s="1"/>
  <c r="AB134" i="37"/>
  <c r="DC134" i="37" s="1"/>
  <c r="GD134" i="37" s="1"/>
  <c r="AA134" i="37"/>
  <c r="GO134" i="37" s="1"/>
  <c r="Z134" i="37"/>
  <c r="CE134" i="37" s="1"/>
  <c r="GB134" i="37" s="1"/>
  <c r="Y134" i="37"/>
  <c r="GM134" i="37"/>
  <c r="W134" i="37"/>
  <c r="X134" i="37" s="1"/>
  <c r="AI134" i="37" s="1"/>
  <c r="AN134" i="37" s="1"/>
  <c r="N134" i="37"/>
  <c r="AM133" i="37"/>
  <c r="AG133" i="37"/>
  <c r="GU133" i="37" s="1"/>
  <c r="AF133" i="37"/>
  <c r="GT133" i="37"/>
  <c r="AD133" i="37"/>
  <c r="GR133" i="37"/>
  <c r="AC133" i="37"/>
  <c r="GQ133" i="37"/>
  <c r="AB133" i="37"/>
  <c r="BF133" i="37"/>
  <c r="AA133" i="37"/>
  <c r="GO133" i="37"/>
  <c r="Z133" i="37"/>
  <c r="GN133" i="37"/>
  <c r="Y133" i="37"/>
  <c r="GM133" i="37"/>
  <c r="W133" i="37"/>
  <c r="X133" i="37" s="1"/>
  <c r="N133" i="37"/>
  <c r="AM132" i="37"/>
  <c r="AG132" i="37"/>
  <c r="GU132" i="37" s="1"/>
  <c r="AF132" i="37"/>
  <c r="GT132" i="37" s="1"/>
  <c r="AD132" i="37"/>
  <c r="EA132" i="37" s="1"/>
  <c r="GF132" i="37" s="1"/>
  <c r="AC132" i="37"/>
  <c r="GQ132" i="37"/>
  <c r="AB132" i="37"/>
  <c r="DC132" i="37"/>
  <c r="AA132" i="37"/>
  <c r="GO132" i="37"/>
  <c r="Z132" i="37"/>
  <c r="CE132" i="37"/>
  <c r="GB132" i="37" s="1"/>
  <c r="Y132" i="37"/>
  <c r="GM132" i="37"/>
  <c r="W132" i="37"/>
  <c r="X132" i="37" s="1"/>
  <c r="AI132" i="37" s="1"/>
  <c r="AN132" i="37" s="1"/>
  <c r="N132" i="37"/>
  <c r="AM131" i="37"/>
  <c r="AG131" i="37"/>
  <c r="GU131" i="37" s="1"/>
  <c r="AF131" i="37"/>
  <c r="BJ131" i="37" s="1"/>
  <c r="AD131" i="37"/>
  <c r="BH131" i="37" s="1"/>
  <c r="AC131" i="37"/>
  <c r="GQ131" i="37" s="1"/>
  <c r="AB131" i="37"/>
  <c r="BF131" i="37" s="1"/>
  <c r="AA131" i="37"/>
  <c r="GO131" i="37" s="1"/>
  <c r="Z131" i="37"/>
  <c r="GN131" i="37" s="1"/>
  <c r="Y131" i="37"/>
  <c r="GM131" i="37" s="1"/>
  <c r="W131" i="37"/>
  <c r="X131" i="37" s="1"/>
  <c r="N131" i="37"/>
  <c r="AM130" i="37"/>
  <c r="AG130" i="37"/>
  <c r="GU130" i="37" s="1"/>
  <c r="AF130" i="37"/>
  <c r="BJ130" i="37" s="1"/>
  <c r="AD130" i="37"/>
  <c r="AC130" i="37"/>
  <c r="GQ130" i="37"/>
  <c r="AB130" i="37"/>
  <c r="DC130" i="37"/>
  <c r="AA130" i="37"/>
  <c r="GO130" i="37"/>
  <c r="Z130" i="37"/>
  <c r="CE130" i="37"/>
  <c r="GB130" i="37" s="1"/>
  <c r="Y130" i="37"/>
  <c r="GM130" i="37" s="1"/>
  <c r="W130" i="37"/>
  <c r="X130" i="37" s="1"/>
  <c r="AI130" i="37" s="1"/>
  <c r="AN130" i="37" s="1"/>
  <c r="N130" i="37"/>
  <c r="AM129" i="37"/>
  <c r="AG129" i="37"/>
  <c r="GU129" i="37"/>
  <c r="AF129" i="37"/>
  <c r="GT129" i="37"/>
  <c r="AD129" i="37"/>
  <c r="GR129" i="37"/>
  <c r="AC129" i="37"/>
  <c r="GQ129" i="37"/>
  <c r="AB129" i="37"/>
  <c r="BF129" i="37"/>
  <c r="AA129" i="37"/>
  <c r="GO129" i="37"/>
  <c r="Z129" i="37"/>
  <c r="GN129" i="37"/>
  <c r="Y129" i="37"/>
  <c r="GM129" i="37"/>
  <c r="W129" i="37"/>
  <c r="X129" i="37"/>
  <c r="N129" i="37"/>
  <c r="AM128" i="37"/>
  <c r="AG128" i="37"/>
  <c r="GU128" i="37"/>
  <c r="AF128" i="37"/>
  <c r="GT128" i="37"/>
  <c r="AD128" i="37"/>
  <c r="EA128" i="37"/>
  <c r="AC128" i="37"/>
  <c r="GQ128" i="37"/>
  <c r="AB128" i="37"/>
  <c r="DC128" i="37"/>
  <c r="AA128" i="37"/>
  <c r="GO128" i="37"/>
  <c r="Z128" i="37"/>
  <c r="CE128" i="37"/>
  <c r="GB128" i="37" s="1"/>
  <c r="Y128" i="37"/>
  <c r="GM128" i="37" s="1"/>
  <c r="W128" i="37"/>
  <c r="X128" i="37" s="1"/>
  <c r="N128" i="37"/>
  <c r="AM127" i="37"/>
  <c r="AG127" i="37"/>
  <c r="GU127" i="37" s="1"/>
  <c r="AF127" i="37"/>
  <c r="BJ127" i="37" s="1"/>
  <c r="AD127" i="37"/>
  <c r="AC127" i="37"/>
  <c r="GQ127" i="37"/>
  <c r="AB127" i="37"/>
  <c r="BF127" i="37"/>
  <c r="AA127" i="37"/>
  <c r="GO127" i="37"/>
  <c r="Z127" i="37"/>
  <c r="GN127" i="37"/>
  <c r="Y127" i="37"/>
  <c r="GM127" i="37"/>
  <c r="W127" i="37"/>
  <c r="X127" i="37"/>
  <c r="N127" i="37"/>
  <c r="AM126" i="37"/>
  <c r="AG126" i="37"/>
  <c r="GU126" i="37"/>
  <c r="AF126" i="37"/>
  <c r="BJ126" i="37"/>
  <c r="AD126" i="37"/>
  <c r="AC126" i="37"/>
  <c r="GQ126" i="37" s="1"/>
  <c r="AB126" i="37"/>
  <c r="BF126" i="37" s="1"/>
  <c r="AA126" i="37"/>
  <c r="GO126" i="37" s="1"/>
  <c r="Z126" i="37"/>
  <c r="GN126" i="37" s="1"/>
  <c r="Y126" i="37"/>
  <c r="GM126" i="37" s="1"/>
  <c r="W126" i="37"/>
  <c r="X126" i="37" s="1"/>
  <c r="AI126" i="37" s="1"/>
  <c r="AN126" i="37" s="1"/>
  <c r="N126" i="37"/>
  <c r="AM125" i="37"/>
  <c r="AG125" i="37"/>
  <c r="GU125" i="37" s="1"/>
  <c r="AF125" i="37"/>
  <c r="BJ125" i="37" s="1"/>
  <c r="AD125" i="37"/>
  <c r="BH125" i="37" s="1"/>
  <c r="AC125" i="37"/>
  <c r="GQ125" i="37" s="1"/>
  <c r="AB125" i="37"/>
  <c r="BF125" i="37" s="1"/>
  <c r="AA125" i="37"/>
  <c r="GO125" i="37" s="1"/>
  <c r="Z125" i="37"/>
  <c r="GN125" i="37" s="1"/>
  <c r="Y125" i="37"/>
  <c r="GM125" i="37" s="1"/>
  <c r="W125" i="37"/>
  <c r="X125" i="37" s="1"/>
  <c r="AI125" i="37" s="1"/>
  <c r="N125" i="37"/>
  <c r="AM124" i="37"/>
  <c r="AG124" i="37"/>
  <c r="GU124" i="37" s="1"/>
  <c r="AF124" i="37"/>
  <c r="GT124" i="37" s="1"/>
  <c r="AD124" i="37"/>
  <c r="EA124" i="37" s="1"/>
  <c r="AC124" i="37"/>
  <c r="GQ124" i="37" s="1"/>
  <c r="AB124" i="37"/>
  <c r="DC124" i="37" s="1"/>
  <c r="GD124" i="37" s="1"/>
  <c r="AA124" i="37"/>
  <c r="GO124" i="37" s="1"/>
  <c r="Z124" i="37"/>
  <c r="CE124" i="37" s="1"/>
  <c r="Y124" i="37"/>
  <c r="GM124" i="37" s="1"/>
  <c r="W124" i="37"/>
  <c r="X124" i="37" s="1"/>
  <c r="AI124" i="37" s="1"/>
  <c r="AN124" i="37" s="1"/>
  <c r="N124" i="37"/>
  <c r="AM123" i="37"/>
  <c r="AG123" i="37"/>
  <c r="GU123" i="37"/>
  <c r="AF123" i="37"/>
  <c r="BJ123" i="37"/>
  <c r="AD123" i="37"/>
  <c r="AC123" i="37"/>
  <c r="GQ123" i="37" s="1"/>
  <c r="AB123" i="37"/>
  <c r="BF123" i="37" s="1"/>
  <c r="AA123" i="37"/>
  <c r="GO123" i="37" s="1"/>
  <c r="Z123" i="37"/>
  <c r="GN123" i="37" s="1"/>
  <c r="Y123" i="37"/>
  <c r="GM123" i="37" s="1"/>
  <c r="W123" i="37"/>
  <c r="X123" i="37" s="1"/>
  <c r="N123" i="37"/>
  <c r="AM122" i="37"/>
  <c r="AG122" i="37"/>
  <c r="GU122" i="37" s="1"/>
  <c r="AF122" i="37"/>
  <c r="BJ122" i="37" s="1"/>
  <c r="AD122" i="37"/>
  <c r="BH122" i="37" s="1"/>
  <c r="AC122" i="37"/>
  <c r="GQ122" i="37" s="1"/>
  <c r="AB122" i="37"/>
  <c r="BF122" i="37" s="1"/>
  <c r="AA122" i="37"/>
  <c r="GO122" i="37" s="1"/>
  <c r="Z122" i="37"/>
  <c r="GN122" i="37" s="1"/>
  <c r="Y122" i="37"/>
  <c r="GM122" i="37" s="1"/>
  <c r="W122" i="37"/>
  <c r="X122" i="37" s="1"/>
  <c r="N122" i="37"/>
  <c r="AM121" i="37"/>
  <c r="AG121" i="37"/>
  <c r="GU121" i="37" s="1"/>
  <c r="AF121" i="37"/>
  <c r="BJ121" i="37" s="1"/>
  <c r="AD121" i="37"/>
  <c r="EA121" i="37" s="1"/>
  <c r="AC121" i="37"/>
  <c r="GQ121" i="37" s="1"/>
  <c r="AB121" i="37"/>
  <c r="AA121" i="37"/>
  <c r="GO121" i="37"/>
  <c r="Z121" i="37"/>
  <c r="GN121" i="37"/>
  <c r="Y121" i="37"/>
  <c r="GM121" i="37"/>
  <c r="W121" i="37"/>
  <c r="X121" i="37"/>
  <c r="N121" i="37"/>
  <c r="AM120" i="37"/>
  <c r="AG120" i="37"/>
  <c r="GU120" i="37"/>
  <c r="AF120" i="37"/>
  <c r="BJ120" i="37"/>
  <c r="AD120" i="37"/>
  <c r="AC120" i="37"/>
  <c r="GQ120" i="37" s="1"/>
  <c r="AB120" i="37"/>
  <c r="GP120" i="37" s="1"/>
  <c r="AA120" i="37"/>
  <c r="GO120" i="37" s="1"/>
  <c r="Z120" i="37"/>
  <c r="GN120" i="37" s="1"/>
  <c r="Y120" i="37"/>
  <c r="GM120" i="37" s="1"/>
  <c r="W120" i="37"/>
  <c r="X120" i="37" s="1"/>
  <c r="AI120" i="37" s="1"/>
  <c r="AN120" i="37" s="1"/>
  <c r="N120" i="37"/>
  <c r="AM119" i="37"/>
  <c r="AG119" i="37"/>
  <c r="GU119" i="37" s="1"/>
  <c r="AF119" i="37"/>
  <c r="BJ119" i="37" s="1"/>
  <c r="AD119" i="37"/>
  <c r="BH119" i="37" s="1"/>
  <c r="AC119" i="37"/>
  <c r="GQ119" i="37" s="1"/>
  <c r="AB119" i="37"/>
  <c r="DC119" i="37" s="1"/>
  <c r="GD119" i="37" s="1"/>
  <c r="AA119" i="37"/>
  <c r="GO119" i="37"/>
  <c r="Z119" i="37"/>
  <c r="GN119" i="37"/>
  <c r="Y119" i="37"/>
  <c r="GM119" i="37"/>
  <c r="W119" i="37"/>
  <c r="X119" i="37"/>
  <c r="N119" i="37"/>
  <c r="AM118" i="37"/>
  <c r="AG118" i="37"/>
  <c r="GU118" i="37"/>
  <c r="AF118" i="37"/>
  <c r="GT118" i="37"/>
  <c r="AD118" i="37"/>
  <c r="EA118" i="37"/>
  <c r="AC118" i="37"/>
  <c r="GQ118" i="37"/>
  <c r="AB118" i="37"/>
  <c r="GP118" i="37"/>
  <c r="AA118" i="37"/>
  <c r="GO118" i="37"/>
  <c r="Z118" i="37"/>
  <c r="CE118" i="37"/>
  <c r="GB118" i="37" s="1"/>
  <c r="Y118" i="37"/>
  <c r="GM118" i="37" s="1"/>
  <c r="W118" i="37"/>
  <c r="X118" i="37" s="1"/>
  <c r="AI118" i="37" s="1"/>
  <c r="AN118" i="37" s="1"/>
  <c r="N118" i="37"/>
  <c r="AM117" i="37"/>
  <c r="AG117" i="37"/>
  <c r="GU117" i="37"/>
  <c r="AF117" i="37"/>
  <c r="GT117" i="37"/>
  <c r="AD117" i="37"/>
  <c r="BH117" i="37"/>
  <c r="AC117" i="37"/>
  <c r="GQ117" i="37"/>
  <c r="AB117" i="37"/>
  <c r="BF117" i="37"/>
  <c r="AA117" i="37"/>
  <c r="GO117" i="37"/>
  <c r="Z117" i="37"/>
  <c r="GN117" i="37"/>
  <c r="Y117" i="37"/>
  <c r="GM117" i="37"/>
  <c r="W117" i="37"/>
  <c r="X117" i="37"/>
  <c r="N117" i="37"/>
  <c r="AM116" i="37"/>
  <c r="AG116" i="37"/>
  <c r="GU116" i="37"/>
  <c r="AF116" i="37"/>
  <c r="GT116" i="37"/>
  <c r="AD116" i="37"/>
  <c r="GR116" i="37"/>
  <c r="AC116" i="37"/>
  <c r="GQ116" i="37"/>
  <c r="AB116" i="37"/>
  <c r="GP116" i="37"/>
  <c r="AA116" i="37"/>
  <c r="GO116" i="37"/>
  <c r="Z116" i="37"/>
  <c r="GN116" i="37"/>
  <c r="Y116" i="37"/>
  <c r="GM116" i="37"/>
  <c r="W116" i="37"/>
  <c r="X116" i="37"/>
  <c r="N116" i="37"/>
  <c r="AM115" i="37"/>
  <c r="AG115" i="37"/>
  <c r="GU115" i="37"/>
  <c r="AF115" i="37"/>
  <c r="BJ115" i="37"/>
  <c r="AD115" i="37"/>
  <c r="AC115" i="37"/>
  <c r="GQ115" i="37" s="1"/>
  <c r="AB115" i="37"/>
  <c r="DC115" i="37" s="1"/>
  <c r="DA115" i="37" s="1"/>
  <c r="AA115" i="37"/>
  <c r="GO115" i="37" s="1"/>
  <c r="Z115" i="37"/>
  <c r="GN115" i="37" s="1"/>
  <c r="Y115" i="37"/>
  <c r="GM115" i="37" s="1"/>
  <c r="W115" i="37"/>
  <c r="X115" i="37" s="1"/>
  <c r="N115" i="37"/>
  <c r="AM114" i="37"/>
  <c r="AG114" i="37"/>
  <c r="GU114" i="37" s="1"/>
  <c r="AF114" i="37"/>
  <c r="GT114" i="37" s="1"/>
  <c r="AD114" i="37"/>
  <c r="AC114" i="37"/>
  <c r="GQ114" i="37"/>
  <c r="AB114" i="37"/>
  <c r="AA114" i="37"/>
  <c r="GO114" i="37" s="1"/>
  <c r="Z114" i="37"/>
  <c r="GN114" i="37" s="1"/>
  <c r="Y114" i="37"/>
  <c r="GM114" i="37" s="1"/>
  <c r="W114" i="37"/>
  <c r="X114" i="37" s="1"/>
  <c r="N114" i="37"/>
  <c r="AM113" i="37"/>
  <c r="AG113" i="37"/>
  <c r="GU113" i="37" s="1"/>
  <c r="AF113" i="37"/>
  <c r="GT113" i="37" s="1"/>
  <c r="AD113" i="37"/>
  <c r="EA113" i="37" s="1"/>
  <c r="DW113" i="37" s="1"/>
  <c r="AC113" i="37"/>
  <c r="GQ113" i="37" s="1"/>
  <c r="AB113" i="37"/>
  <c r="AA113" i="37"/>
  <c r="GO113" i="37"/>
  <c r="Z113" i="37"/>
  <c r="GN113" i="37"/>
  <c r="Y113" i="37"/>
  <c r="GM113" i="37"/>
  <c r="W113" i="37"/>
  <c r="X113" i="37"/>
  <c r="N113" i="37"/>
  <c r="AM112" i="37"/>
  <c r="AG112" i="37"/>
  <c r="GU112" i="37"/>
  <c r="AF112" i="37"/>
  <c r="GT112" i="37"/>
  <c r="AD112" i="37"/>
  <c r="BH112" i="37"/>
  <c r="AC112" i="37"/>
  <c r="GQ112" i="37"/>
  <c r="AB112" i="37"/>
  <c r="BF112" i="37"/>
  <c r="AA112" i="37"/>
  <c r="GO112" i="37"/>
  <c r="Z112" i="37"/>
  <c r="GN112" i="37"/>
  <c r="Y112" i="37"/>
  <c r="GM112" i="37"/>
  <c r="W112" i="37"/>
  <c r="X112" i="37"/>
  <c r="N112" i="37"/>
  <c r="AM111" i="37"/>
  <c r="AG111" i="37"/>
  <c r="GU111" i="37"/>
  <c r="AF111" i="37"/>
  <c r="BJ111" i="37"/>
  <c r="AD111" i="37"/>
  <c r="AC111" i="37"/>
  <c r="GQ111" i="37" s="1"/>
  <c r="AB111" i="37"/>
  <c r="DC111" i="37" s="1"/>
  <c r="DA111" i="37" s="1"/>
  <c r="AA111" i="37"/>
  <c r="GO111" i="37" s="1"/>
  <c r="Z111" i="37"/>
  <c r="CE111" i="37" s="1"/>
  <c r="GB111" i="37" s="1"/>
  <c r="Y111" i="37"/>
  <c r="GM111" i="37"/>
  <c r="W111" i="37"/>
  <c r="X111" i="37"/>
  <c r="N111" i="37"/>
  <c r="AM110" i="37"/>
  <c r="AG110" i="37"/>
  <c r="GU110" i="37"/>
  <c r="AF110" i="37"/>
  <c r="GT110" i="37"/>
  <c r="AD110" i="37"/>
  <c r="GR110" i="37"/>
  <c r="AC110" i="37"/>
  <c r="GQ110" i="37"/>
  <c r="AB110" i="37"/>
  <c r="BF110" i="37"/>
  <c r="AA110" i="37"/>
  <c r="GO110" i="37"/>
  <c r="Z110" i="37"/>
  <c r="GN110" i="37"/>
  <c r="Y110" i="37"/>
  <c r="GM110" i="37"/>
  <c r="W110" i="37"/>
  <c r="X110" i="37"/>
  <c r="N110" i="37"/>
  <c r="AM109" i="37"/>
  <c r="AG109" i="37"/>
  <c r="GU109" i="37"/>
  <c r="AF109" i="37"/>
  <c r="GT109" i="37"/>
  <c r="AD109" i="37"/>
  <c r="EA109" i="37"/>
  <c r="AC109" i="37"/>
  <c r="GQ109" i="37"/>
  <c r="AB109" i="37"/>
  <c r="DC109" i="37"/>
  <c r="AA109" i="37"/>
  <c r="GO109" i="37"/>
  <c r="Z109" i="37"/>
  <c r="CE109" i="37"/>
  <c r="GB109" i="37" s="1"/>
  <c r="Y109" i="37"/>
  <c r="GM109" i="37" s="1"/>
  <c r="W109" i="37"/>
  <c r="X109" i="37" s="1"/>
  <c r="AI109" i="37" s="1"/>
  <c r="N109" i="37"/>
  <c r="AM108" i="37"/>
  <c r="AG108" i="37"/>
  <c r="GU108" i="37"/>
  <c r="AF108" i="37"/>
  <c r="GT108" i="37"/>
  <c r="AD108" i="37"/>
  <c r="GR108" i="37"/>
  <c r="AC108" i="37"/>
  <c r="GQ108" i="37"/>
  <c r="AB108" i="37"/>
  <c r="DC108" i="37"/>
  <c r="GD108" i="37" s="1"/>
  <c r="AA108" i="37"/>
  <c r="GO108" i="37" s="1"/>
  <c r="Z108" i="37"/>
  <c r="GN108" i="37" s="1"/>
  <c r="Y108" i="37"/>
  <c r="GM108" i="37" s="1"/>
  <c r="W108" i="37"/>
  <c r="X108" i="37" s="1"/>
  <c r="AI108" i="37" s="1"/>
  <c r="AN108" i="37" s="1"/>
  <c r="N108" i="37"/>
  <c r="AM107" i="37"/>
  <c r="AG107" i="37"/>
  <c r="GU107" i="37" s="1"/>
  <c r="AF107" i="37"/>
  <c r="BJ107" i="37" s="1"/>
  <c r="AD107" i="37"/>
  <c r="BH107" i="37" s="1"/>
  <c r="AC107" i="37"/>
  <c r="GQ107" i="37" s="1"/>
  <c r="AB107" i="37"/>
  <c r="AA107" i="37"/>
  <c r="GO107" i="37"/>
  <c r="Z107" i="37"/>
  <c r="GN107" i="37"/>
  <c r="Y107" i="37"/>
  <c r="GM107" i="37"/>
  <c r="W107" i="37"/>
  <c r="X107" i="37"/>
  <c r="N107" i="37"/>
  <c r="AM106" i="37"/>
  <c r="AG106" i="37"/>
  <c r="GU106" i="37"/>
  <c r="AF106" i="37"/>
  <c r="GT106" i="37"/>
  <c r="AD106" i="37"/>
  <c r="GR106" i="37"/>
  <c r="AC106" i="37"/>
  <c r="GQ106" i="37"/>
  <c r="AB106" i="37"/>
  <c r="DC106" i="37"/>
  <c r="GD106" i="37" s="1"/>
  <c r="AA106" i="37"/>
  <c r="GO106" i="37" s="1"/>
  <c r="Z106" i="37"/>
  <c r="GN106" i="37" s="1"/>
  <c r="Y106" i="37"/>
  <c r="GM106" i="37" s="1"/>
  <c r="W106" i="37"/>
  <c r="X106" i="37" s="1"/>
  <c r="AI106" i="37" s="1"/>
  <c r="AN106" i="37" s="1"/>
  <c r="N106" i="37"/>
  <c r="AM105" i="37"/>
  <c r="AG105" i="37"/>
  <c r="GU105" i="37" s="1"/>
  <c r="AF105" i="37"/>
  <c r="GT105" i="37" s="1"/>
  <c r="AD105" i="37"/>
  <c r="EA105" i="37" s="1"/>
  <c r="GF105" i="37" s="1"/>
  <c r="AC105" i="37"/>
  <c r="GQ105" i="37" s="1"/>
  <c r="AB105" i="37"/>
  <c r="AA105" i="37"/>
  <c r="GO105" i="37"/>
  <c r="Z105" i="37"/>
  <c r="GN105" i="37"/>
  <c r="Y105" i="37"/>
  <c r="GM105" i="37"/>
  <c r="W105" i="37"/>
  <c r="X105" i="37"/>
  <c r="N105" i="37"/>
  <c r="AM104" i="37"/>
  <c r="AG104" i="37"/>
  <c r="GU104" i="37"/>
  <c r="AF104" i="37"/>
  <c r="GT104" i="37"/>
  <c r="AD104" i="37"/>
  <c r="BH104" i="37"/>
  <c r="AC104" i="37"/>
  <c r="GQ104" i="37"/>
  <c r="AB104" i="37"/>
  <c r="BF104" i="37"/>
  <c r="AA104" i="37"/>
  <c r="GO104" i="37"/>
  <c r="Z104" i="37"/>
  <c r="GN104" i="37"/>
  <c r="Y104" i="37"/>
  <c r="GM104" i="37"/>
  <c r="W104" i="37"/>
  <c r="X104" i="37"/>
  <c r="N104" i="37"/>
  <c r="AM103" i="37"/>
  <c r="AG103" i="37"/>
  <c r="GU103" i="37"/>
  <c r="AF103" i="37"/>
  <c r="AD103" i="37"/>
  <c r="EA103" i="37" s="1"/>
  <c r="AC103" i="37"/>
  <c r="GQ103" i="37"/>
  <c r="AB103" i="37"/>
  <c r="BF103" i="37"/>
  <c r="AA103" i="37"/>
  <c r="GO103" i="37"/>
  <c r="Z103" i="37"/>
  <c r="CE103" i="37"/>
  <c r="GB103" i="37" s="1"/>
  <c r="Y103" i="37"/>
  <c r="GM103" i="37" s="1"/>
  <c r="W103" i="37"/>
  <c r="X103" i="37" s="1"/>
  <c r="AI103" i="37" s="1"/>
  <c r="AN103" i="37" s="1"/>
  <c r="N103" i="37"/>
  <c r="AM102" i="37"/>
  <c r="AG102" i="37"/>
  <c r="GU102" i="37" s="1"/>
  <c r="AF102" i="37"/>
  <c r="AD102" i="37"/>
  <c r="EA102" i="37"/>
  <c r="DW102" i="37" s="1"/>
  <c r="AC102" i="37"/>
  <c r="GQ102" i="37" s="1"/>
  <c r="AB102" i="37"/>
  <c r="GP102" i="37" s="1"/>
  <c r="AA102" i="37"/>
  <c r="GO102" i="37" s="1"/>
  <c r="Z102" i="37"/>
  <c r="CE102" i="37" s="1"/>
  <c r="GB102" i="37" s="1"/>
  <c r="Y102" i="37"/>
  <c r="GM102" i="37"/>
  <c r="W102" i="37"/>
  <c r="X102" i="37"/>
  <c r="N102" i="37"/>
  <c r="AM101" i="37"/>
  <c r="AG101" i="37"/>
  <c r="GU101" i="37"/>
  <c r="AF101" i="37"/>
  <c r="GT101" i="37"/>
  <c r="AD101" i="37"/>
  <c r="AC101" i="37"/>
  <c r="GQ101" i="37" s="1"/>
  <c r="AB101" i="37"/>
  <c r="GP101" i="37" s="1"/>
  <c r="AA101" i="37"/>
  <c r="GO101" i="37" s="1"/>
  <c r="Z101" i="37"/>
  <c r="GN101" i="37" s="1"/>
  <c r="Y101" i="37"/>
  <c r="GM101" i="37" s="1"/>
  <c r="W101" i="37"/>
  <c r="X101" i="37" s="1"/>
  <c r="AI101" i="37" s="1"/>
  <c r="N101" i="37"/>
  <c r="AM100" i="37"/>
  <c r="AG100" i="37"/>
  <c r="GU100" i="37" s="1"/>
  <c r="AF100" i="37"/>
  <c r="BJ100" i="37" s="1"/>
  <c r="AD100" i="37"/>
  <c r="BH100" i="37" s="1"/>
  <c r="AC100" i="37"/>
  <c r="GQ100" i="37" s="1"/>
  <c r="AB100" i="37"/>
  <c r="DC100" i="37" s="1"/>
  <c r="GD100" i="37" s="1"/>
  <c r="AA100" i="37"/>
  <c r="GO100" i="37"/>
  <c r="Z100" i="37"/>
  <c r="GN100" i="37"/>
  <c r="Y100" i="37"/>
  <c r="GM100" i="37"/>
  <c r="W100" i="37"/>
  <c r="X100" i="37"/>
  <c r="N100" i="37"/>
  <c r="AM99" i="37"/>
  <c r="AG99" i="37"/>
  <c r="GU99" i="37"/>
  <c r="AF99" i="37"/>
  <c r="BJ99" i="37"/>
  <c r="AD99" i="37"/>
  <c r="EA99" i="37"/>
  <c r="AC99" i="37"/>
  <c r="GQ99" i="37"/>
  <c r="AB99" i="37"/>
  <c r="GP99" i="37"/>
  <c r="AA99" i="37"/>
  <c r="GO99" i="37"/>
  <c r="Z99" i="37"/>
  <c r="CE99" i="37"/>
  <c r="GB99" i="37" s="1"/>
  <c r="Y99" i="37"/>
  <c r="GM99" i="37" s="1"/>
  <c r="W99" i="37"/>
  <c r="X99" i="37" s="1"/>
  <c r="AI99" i="37" s="1"/>
  <c r="N99" i="37"/>
  <c r="AM98" i="37"/>
  <c r="AM579" i="37"/>
  <c r="AG98" i="37"/>
  <c r="GU98" i="37"/>
  <c r="AF98" i="37"/>
  <c r="BJ98" i="37"/>
  <c r="AD98" i="37"/>
  <c r="AC98" i="37"/>
  <c r="GQ98" i="37" s="1"/>
  <c r="AB98" i="37"/>
  <c r="DC98" i="37" s="1"/>
  <c r="DA98" i="37" s="1"/>
  <c r="AA98" i="37"/>
  <c r="GO98" i="37" s="1"/>
  <c r="Z98" i="37"/>
  <c r="GN98" i="37" s="1"/>
  <c r="Y98" i="37"/>
  <c r="Y579" i="37" s="1"/>
  <c r="W98" i="37"/>
  <c r="X98" i="37" s="1"/>
  <c r="N98" i="37"/>
  <c r="AM97" i="37"/>
  <c r="AG97" i="37"/>
  <c r="GU97" i="37" s="1"/>
  <c r="AF97" i="37"/>
  <c r="BJ97" i="37" s="1"/>
  <c r="AD97" i="37"/>
  <c r="BH97" i="37" s="1"/>
  <c r="AC97" i="37"/>
  <c r="GQ97" i="37" s="1"/>
  <c r="AB97" i="37"/>
  <c r="BF97" i="37" s="1"/>
  <c r="AA97" i="37"/>
  <c r="GO97" i="37" s="1"/>
  <c r="Z97" i="37"/>
  <c r="GN97" i="37" s="1"/>
  <c r="Y97" i="37"/>
  <c r="GM97" i="37" s="1"/>
  <c r="W97" i="37"/>
  <c r="X97" i="37" s="1"/>
  <c r="AI97" i="37" s="1"/>
  <c r="N97" i="37"/>
  <c r="AM96" i="37"/>
  <c r="AG96" i="37"/>
  <c r="GU96" i="37"/>
  <c r="AF96" i="37"/>
  <c r="GT96" i="37"/>
  <c r="AD96" i="37"/>
  <c r="GR96" i="37"/>
  <c r="AC96" i="37"/>
  <c r="GQ96" i="37"/>
  <c r="AB96" i="37"/>
  <c r="BF96" i="37"/>
  <c r="AA96" i="37"/>
  <c r="GO96" i="37"/>
  <c r="Z96" i="37"/>
  <c r="GN96" i="37"/>
  <c r="Y96" i="37"/>
  <c r="GM96" i="37"/>
  <c r="W96" i="37"/>
  <c r="X96" i="37"/>
  <c r="N96" i="37"/>
  <c r="AM95" i="37"/>
  <c r="AG95" i="37"/>
  <c r="GU95" i="37"/>
  <c r="AF95" i="37"/>
  <c r="GT95" i="37"/>
  <c r="AD95" i="37"/>
  <c r="EA95" i="37"/>
  <c r="AC95" i="37"/>
  <c r="GQ95" i="37"/>
  <c r="AB95" i="37"/>
  <c r="BF95" i="37"/>
  <c r="AA95" i="37"/>
  <c r="GO95" i="37"/>
  <c r="Z95" i="37"/>
  <c r="GN95" i="37"/>
  <c r="Y95" i="37"/>
  <c r="GM95" i="37"/>
  <c r="W95" i="37"/>
  <c r="X95" i="37"/>
  <c r="N95" i="37"/>
  <c r="AM94" i="37"/>
  <c r="AG94" i="37"/>
  <c r="GU94" i="37" s="1"/>
  <c r="AF94" i="37"/>
  <c r="BJ94" i="37" s="1"/>
  <c r="AD94" i="37"/>
  <c r="GR94" i="37" s="1"/>
  <c r="AC94" i="37"/>
  <c r="GQ94" i="37" s="1"/>
  <c r="AB94" i="37"/>
  <c r="BF94" i="37" s="1"/>
  <c r="AA94" i="37"/>
  <c r="GO94" i="37" s="1"/>
  <c r="Z94" i="37"/>
  <c r="GN94" i="37" s="1"/>
  <c r="Y94" i="37"/>
  <c r="GM94" i="37" s="1"/>
  <c r="W94" i="37"/>
  <c r="X94" i="37" s="1"/>
  <c r="AI94" i="37" s="1"/>
  <c r="AN94" i="37" s="1"/>
  <c r="N94" i="37"/>
  <c r="AM93" i="37"/>
  <c r="AG93" i="37"/>
  <c r="GU93" i="37"/>
  <c r="AF93" i="37"/>
  <c r="BJ93" i="37"/>
  <c r="AD93" i="37"/>
  <c r="GR93" i="37"/>
  <c r="AC93" i="37"/>
  <c r="GQ93" i="37"/>
  <c r="AB93" i="37"/>
  <c r="BF93" i="37"/>
  <c r="AA93" i="37"/>
  <c r="GO93" i="37"/>
  <c r="Z93" i="37"/>
  <c r="GN93" i="37"/>
  <c r="Y93" i="37"/>
  <c r="GM93" i="37"/>
  <c r="W93" i="37"/>
  <c r="X93" i="37"/>
  <c r="N93" i="37"/>
  <c r="AM92" i="37"/>
  <c r="AG92" i="37"/>
  <c r="GU92" i="37"/>
  <c r="AF92" i="37"/>
  <c r="BJ92" i="37"/>
  <c r="AD92" i="37"/>
  <c r="GR92" i="37"/>
  <c r="AC92" i="37"/>
  <c r="GQ92" i="37"/>
  <c r="AB92" i="37"/>
  <c r="BF92" i="37"/>
  <c r="AA92" i="37"/>
  <c r="GO92" i="37"/>
  <c r="Z92" i="37"/>
  <c r="GN92" i="37"/>
  <c r="Y92" i="37"/>
  <c r="GM92" i="37"/>
  <c r="W92" i="37"/>
  <c r="X92" i="37"/>
  <c r="N92" i="37"/>
  <c r="AM91" i="37"/>
  <c r="AG91" i="37"/>
  <c r="GU91" i="37"/>
  <c r="AF91" i="37"/>
  <c r="GT91" i="37"/>
  <c r="AD91" i="37"/>
  <c r="GR91" i="37"/>
  <c r="AC91" i="37"/>
  <c r="GQ91" i="37"/>
  <c r="AB91" i="37"/>
  <c r="BF91" i="37"/>
  <c r="AA91" i="37"/>
  <c r="GO91" i="37"/>
  <c r="Z91" i="37"/>
  <c r="GN91" i="37"/>
  <c r="Y91" i="37"/>
  <c r="GM91" i="37"/>
  <c r="W91" i="37"/>
  <c r="X91" i="37"/>
  <c r="N91" i="37"/>
  <c r="AM90" i="37"/>
  <c r="AG90" i="37"/>
  <c r="GU90" i="37" s="1"/>
  <c r="AF90" i="37"/>
  <c r="BJ90" i="37" s="1"/>
  <c r="AD90" i="37"/>
  <c r="EA90" i="37" s="1"/>
  <c r="AC90" i="37"/>
  <c r="GQ90" i="37"/>
  <c r="AB90" i="37"/>
  <c r="BF90" i="37"/>
  <c r="AA90" i="37"/>
  <c r="GO90" i="37"/>
  <c r="Z90" i="37"/>
  <c r="CE90" i="37"/>
  <c r="GB90" i="37" s="1"/>
  <c r="Y90" i="37"/>
  <c r="GM90" i="37" s="1"/>
  <c r="W90" i="37"/>
  <c r="X90" i="37" s="1"/>
  <c r="AI90" i="37" s="1"/>
  <c r="N90" i="37"/>
  <c r="AM89" i="37"/>
  <c r="AG89" i="37"/>
  <c r="GU89" i="37" s="1"/>
  <c r="AF89" i="37"/>
  <c r="BJ89" i="37" s="1"/>
  <c r="AD89" i="37"/>
  <c r="EA89" i="37" s="1"/>
  <c r="DW89" i="37" s="1"/>
  <c r="AC89" i="37"/>
  <c r="GQ89" i="37" s="1"/>
  <c r="AB89" i="37"/>
  <c r="BF89" i="37" s="1"/>
  <c r="AA89" i="37"/>
  <c r="GO89" i="37" s="1"/>
  <c r="Z89" i="37"/>
  <c r="GN89" i="37" s="1"/>
  <c r="Y89" i="37"/>
  <c r="GM89" i="37" s="1"/>
  <c r="W89" i="37"/>
  <c r="X89" i="37" s="1"/>
  <c r="AI89" i="37" s="1"/>
  <c r="AN89" i="37" s="1"/>
  <c r="N89" i="37"/>
  <c r="AM88" i="37"/>
  <c r="AG88" i="37"/>
  <c r="GU88" i="37"/>
  <c r="AF88" i="37"/>
  <c r="GT88" i="37"/>
  <c r="AD88" i="37"/>
  <c r="GR88" i="37"/>
  <c r="AC88" i="37"/>
  <c r="GQ88" i="37"/>
  <c r="AB88" i="37"/>
  <c r="BF88" i="37"/>
  <c r="AA88" i="37"/>
  <c r="GO88" i="37"/>
  <c r="Z88" i="37"/>
  <c r="GN88" i="37"/>
  <c r="Y88" i="37"/>
  <c r="GM88" i="37"/>
  <c r="W88" i="37"/>
  <c r="X88" i="37"/>
  <c r="N88" i="37"/>
  <c r="AM87" i="37"/>
  <c r="AG87" i="37"/>
  <c r="GU87" i="37"/>
  <c r="AF87" i="37"/>
  <c r="BJ87" i="37"/>
  <c r="AD87" i="37"/>
  <c r="GR87" i="37"/>
  <c r="AC87" i="37"/>
  <c r="GQ87" i="37"/>
  <c r="AB87" i="37"/>
  <c r="BF87" i="37"/>
  <c r="AA87" i="37"/>
  <c r="GO87" i="37"/>
  <c r="Z87" i="37"/>
  <c r="CE87" i="37"/>
  <c r="GB87" i="37" s="1"/>
  <c r="Y87" i="37"/>
  <c r="GM87" i="37" s="1"/>
  <c r="W87" i="37"/>
  <c r="X87" i="37" s="1"/>
  <c r="AI87" i="37" s="1"/>
  <c r="AN87" i="37" s="1"/>
  <c r="N87" i="37"/>
  <c r="AM86" i="37"/>
  <c r="AG86" i="37"/>
  <c r="GU86" i="37" s="1"/>
  <c r="AF86" i="37"/>
  <c r="GT86" i="37" s="1"/>
  <c r="AD86" i="37"/>
  <c r="EA86" i="37" s="1"/>
  <c r="AC86" i="37"/>
  <c r="GQ86" i="37" s="1"/>
  <c r="AB86" i="37"/>
  <c r="BF86" i="37" s="1"/>
  <c r="AA86" i="37"/>
  <c r="GO86" i="37" s="1"/>
  <c r="Z86" i="37"/>
  <c r="GN86" i="37" s="1"/>
  <c r="Y86" i="37"/>
  <c r="GM86" i="37" s="1"/>
  <c r="W86" i="37"/>
  <c r="X86" i="37" s="1"/>
  <c r="AI86" i="37" s="1"/>
  <c r="AN86" i="37" s="1"/>
  <c r="N86" i="37"/>
  <c r="AM85" i="37"/>
  <c r="AG85" i="37"/>
  <c r="GU85" i="37" s="1"/>
  <c r="AF85" i="37"/>
  <c r="GT85" i="37" s="1"/>
  <c r="AD85" i="37"/>
  <c r="GR85" i="37" s="1"/>
  <c r="AC85" i="37"/>
  <c r="GQ85" i="37" s="1"/>
  <c r="AB85" i="37"/>
  <c r="BF85" i="37" s="1"/>
  <c r="AA85" i="37"/>
  <c r="GO85" i="37" s="1"/>
  <c r="Z85" i="37"/>
  <c r="GN85" i="37" s="1"/>
  <c r="Y85" i="37"/>
  <c r="GM85" i="37" s="1"/>
  <c r="W85" i="37"/>
  <c r="X85" i="37" s="1"/>
  <c r="N85" i="37"/>
  <c r="AM84" i="37"/>
  <c r="AG84" i="37"/>
  <c r="GU84" i="37" s="1"/>
  <c r="AF84" i="37"/>
  <c r="GT84" i="37" s="1"/>
  <c r="AD84" i="37"/>
  <c r="BH84" i="37" s="1"/>
  <c r="AC84" i="37"/>
  <c r="GQ84" i="37" s="1"/>
  <c r="AB84" i="37"/>
  <c r="BF84" i="37" s="1"/>
  <c r="AA84" i="37"/>
  <c r="GO84" i="37" s="1"/>
  <c r="Z84" i="37"/>
  <c r="GN84" i="37" s="1"/>
  <c r="Y84" i="37"/>
  <c r="GM84" i="37" s="1"/>
  <c r="W84" i="37"/>
  <c r="X84" i="37" s="1"/>
  <c r="AI84" i="37" s="1"/>
  <c r="AN84" i="37" s="1"/>
  <c r="N84" i="37"/>
  <c r="AM83" i="37"/>
  <c r="AG83" i="37"/>
  <c r="GU83" i="37" s="1"/>
  <c r="AF83" i="37"/>
  <c r="BJ83" i="37" s="1"/>
  <c r="AD83" i="37"/>
  <c r="GR83" i="37" s="1"/>
  <c r="AC83" i="37"/>
  <c r="GQ83" i="37" s="1"/>
  <c r="AB83" i="37"/>
  <c r="BF83" i="37" s="1"/>
  <c r="AA83" i="37"/>
  <c r="GO83" i="37" s="1"/>
  <c r="Z83" i="37"/>
  <c r="GN83" i="37" s="1"/>
  <c r="Y83" i="37"/>
  <c r="GM83" i="37" s="1"/>
  <c r="W83" i="37"/>
  <c r="X83" i="37" s="1"/>
  <c r="AI83" i="37" s="1"/>
  <c r="AN83" i="37" s="1"/>
  <c r="N83" i="37"/>
  <c r="AM82" i="37"/>
  <c r="AG82" i="37"/>
  <c r="GU82" i="37" s="1"/>
  <c r="AF82" i="37"/>
  <c r="BJ82" i="37" s="1"/>
  <c r="AD82" i="37"/>
  <c r="GR82" i="37" s="1"/>
  <c r="AC82" i="37"/>
  <c r="GQ82" i="37" s="1"/>
  <c r="AB82" i="37"/>
  <c r="BF82" i="37" s="1"/>
  <c r="AA82" i="37"/>
  <c r="GO82" i="37" s="1"/>
  <c r="Z82" i="37"/>
  <c r="GN82" i="37" s="1"/>
  <c r="Y82" i="37"/>
  <c r="GM82" i="37" s="1"/>
  <c r="W82" i="37"/>
  <c r="X82" i="37" s="1"/>
  <c r="AI82" i="37" s="1"/>
  <c r="N82" i="37"/>
  <c r="AM81" i="37"/>
  <c r="AG81" i="37"/>
  <c r="GU81" i="37" s="1"/>
  <c r="AF81" i="37"/>
  <c r="GT81" i="37" s="1"/>
  <c r="AD81" i="37"/>
  <c r="GR81" i="37" s="1"/>
  <c r="AC81" i="37"/>
  <c r="GQ81" i="37" s="1"/>
  <c r="AB81" i="37"/>
  <c r="BF81" i="37" s="1"/>
  <c r="AA81" i="37"/>
  <c r="GO81" i="37" s="1"/>
  <c r="Z81" i="37"/>
  <c r="GN81" i="37" s="1"/>
  <c r="Y81" i="37"/>
  <c r="GM81" i="37" s="1"/>
  <c r="W81" i="37"/>
  <c r="X81" i="37" s="1"/>
  <c r="N81" i="37"/>
  <c r="AM80" i="37"/>
  <c r="AG80" i="37"/>
  <c r="GU80" i="37" s="1"/>
  <c r="AF80" i="37"/>
  <c r="BJ80" i="37" s="1"/>
  <c r="AD80" i="37"/>
  <c r="GR80" i="37" s="1"/>
  <c r="AC80" i="37"/>
  <c r="GQ80" i="37" s="1"/>
  <c r="AB80" i="37"/>
  <c r="BF80" i="37" s="1"/>
  <c r="AA80" i="37"/>
  <c r="GO80" i="37" s="1"/>
  <c r="Z80" i="37"/>
  <c r="CE80" i="37" s="1"/>
  <c r="GB80" i="37" s="1"/>
  <c r="Y80" i="37"/>
  <c r="GM80" i="37"/>
  <c r="W80" i="37"/>
  <c r="X80" i="37"/>
  <c r="N80" i="37"/>
  <c r="AM79" i="37"/>
  <c r="AG79" i="37"/>
  <c r="GU79" i="37"/>
  <c r="AF79" i="37"/>
  <c r="BJ79" i="37"/>
  <c r="AD79" i="37"/>
  <c r="EA79" i="37"/>
  <c r="AC79" i="37"/>
  <c r="GQ79" i="37"/>
  <c r="AB79" i="37"/>
  <c r="BF79" i="37"/>
  <c r="AA79" i="37"/>
  <c r="GO79" i="37"/>
  <c r="Z79" i="37"/>
  <c r="GN79" i="37"/>
  <c r="Y79" i="37"/>
  <c r="GM79" i="37"/>
  <c r="W79" i="37"/>
  <c r="X79" i="37"/>
  <c r="N79" i="37"/>
  <c r="AM78" i="37"/>
  <c r="AG78" i="37"/>
  <c r="GU78" i="37"/>
  <c r="AF78" i="37"/>
  <c r="BJ78" i="37"/>
  <c r="AD78" i="37"/>
  <c r="GR78" i="37"/>
  <c r="AC78" i="37"/>
  <c r="GQ78" i="37"/>
  <c r="AB78" i="37"/>
  <c r="BF78" i="37"/>
  <c r="AA78" i="37"/>
  <c r="GO78" i="37"/>
  <c r="Z78" i="37"/>
  <c r="GN78" i="37"/>
  <c r="Y78" i="37"/>
  <c r="GM78" i="37"/>
  <c r="W78" i="37"/>
  <c r="X78" i="37"/>
  <c r="N78" i="37"/>
  <c r="AM77" i="37"/>
  <c r="AG77" i="37"/>
  <c r="GU77" i="37"/>
  <c r="AF77" i="37"/>
  <c r="BJ77" i="37"/>
  <c r="AD77" i="37"/>
  <c r="BH77" i="37"/>
  <c r="AC77" i="37"/>
  <c r="GQ77" i="37"/>
  <c r="AB77" i="37"/>
  <c r="BF77" i="37"/>
  <c r="AA77" i="37"/>
  <c r="GO77" i="37"/>
  <c r="Z77" i="37"/>
  <c r="GN77" i="37"/>
  <c r="Y77" i="37"/>
  <c r="GM77" i="37"/>
  <c r="W77" i="37"/>
  <c r="X77" i="37"/>
  <c r="N77" i="37"/>
  <c r="AM76" i="37"/>
  <c r="AG76" i="37"/>
  <c r="GU76" i="37"/>
  <c r="AF76" i="37"/>
  <c r="BJ76" i="37"/>
  <c r="AD76" i="37"/>
  <c r="GR76" i="37"/>
  <c r="AC76" i="37"/>
  <c r="GQ76" i="37"/>
  <c r="AB76" i="37"/>
  <c r="BF76" i="37"/>
  <c r="AA76" i="37"/>
  <c r="GO76" i="37"/>
  <c r="Z76" i="37"/>
  <c r="GN76" i="37"/>
  <c r="Y76" i="37"/>
  <c r="GM76" i="37"/>
  <c r="W76" i="37"/>
  <c r="X76" i="37"/>
  <c r="N76" i="37"/>
  <c r="AM75" i="37"/>
  <c r="AG75" i="37"/>
  <c r="GU75" i="37"/>
  <c r="AF75" i="37"/>
  <c r="GT75" i="37"/>
  <c r="AD75" i="37"/>
  <c r="EA75" i="37"/>
  <c r="AC75" i="37"/>
  <c r="GQ75" i="37"/>
  <c r="AB75" i="37"/>
  <c r="BF75" i="37"/>
  <c r="AA75" i="37"/>
  <c r="GO75" i="37"/>
  <c r="Z75" i="37"/>
  <c r="GN75" i="37"/>
  <c r="Y75" i="37"/>
  <c r="GM75" i="37"/>
  <c r="W75" i="37"/>
  <c r="X75" i="37"/>
  <c r="N75" i="37"/>
  <c r="AM74" i="37"/>
  <c r="AG74" i="37"/>
  <c r="GU74" i="37"/>
  <c r="AF74" i="37"/>
  <c r="BJ74" i="37"/>
  <c r="AD74" i="37"/>
  <c r="BH74" i="37"/>
  <c r="AC74" i="37"/>
  <c r="GQ74" i="37"/>
  <c r="AB74" i="37"/>
  <c r="BF74" i="37"/>
  <c r="AA74" i="37"/>
  <c r="GO74" i="37"/>
  <c r="Z74" i="37"/>
  <c r="GN74" i="37"/>
  <c r="Y74" i="37"/>
  <c r="GM74" i="37"/>
  <c r="W74" i="37"/>
  <c r="X74" i="37"/>
  <c r="N74" i="37"/>
  <c r="AM73" i="37"/>
  <c r="AG73" i="37"/>
  <c r="GU73" i="37"/>
  <c r="AF73" i="37"/>
  <c r="GT73" i="37"/>
  <c r="AD73" i="37"/>
  <c r="EA73" i="37"/>
  <c r="AC73" i="37"/>
  <c r="GQ73" i="37"/>
  <c r="AB73" i="37"/>
  <c r="BF73" i="37"/>
  <c r="AA73" i="37"/>
  <c r="GO73" i="37"/>
  <c r="Z73" i="37"/>
  <c r="GN73" i="37"/>
  <c r="Y73" i="37"/>
  <c r="GM73" i="37"/>
  <c r="W73" i="37"/>
  <c r="X73" i="37"/>
  <c r="N73" i="37"/>
  <c r="AM72" i="37"/>
  <c r="AG72" i="37"/>
  <c r="GU72" i="37"/>
  <c r="AF72" i="37"/>
  <c r="GT72" i="37"/>
  <c r="AD72" i="37"/>
  <c r="GR72" i="37"/>
  <c r="AC72" i="37"/>
  <c r="GQ72" i="37"/>
  <c r="AB72" i="37"/>
  <c r="BF72" i="37"/>
  <c r="AA72" i="37"/>
  <c r="GO72" i="37"/>
  <c r="Z72" i="37"/>
  <c r="GN72" i="37"/>
  <c r="Y72" i="37"/>
  <c r="GM72" i="37"/>
  <c r="W72" i="37"/>
  <c r="X72" i="37"/>
  <c r="N72" i="37"/>
  <c r="AM71" i="37"/>
  <c r="AG71" i="37"/>
  <c r="GU71" i="37"/>
  <c r="AF71" i="37"/>
  <c r="BJ71" i="37"/>
  <c r="AD71" i="37"/>
  <c r="BH71" i="37"/>
  <c r="AC71" i="37"/>
  <c r="GQ71" i="37"/>
  <c r="AB71" i="37"/>
  <c r="BF71" i="37"/>
  <c r="AA71" i="37"/>
  <c r="GO71" i="37"/>
  <c r="Z71" i="37"/>
  <c r="GN71" i="37"/>
  <c r="Y71" i="37"/>
  <c r="GM71" i="37"/>
  <c r="W71" i="37"/>
  <c r="X71" i="37"/>
  <c r="N71" i="37"/>
  <c r="AM70" i="37"/>
  <c r="AG70" i="37"/>
  <c r="GU70" i="37"/>
  <c r="AF70" i="37"/>
  <c r="GT70" i="37"/>
  <c r="AD70" i="37"/>
  <c r="GR70" i="37"/>
  <c r="AC70" i="37"/>
  <c r="GQ70" i="37"/>
  <c r="AB70" i="37"/>
  <c r="BF70" i="37"/>
  <c r="AA70" i="37"/>
  <c r="GO70" i="37"/>
  <c r="Z70" i="37"/>
  <c r="GN70" i="37"/>
  <c r="Y70" i="37"/>
  <c r="GM70" i="37"/>
  <c r="W70" i="37"/>
  <c r="X70" i="37"/>
  <c r="N70" i="37"/>
  <c r="AM69" i="37"/>
  <c r="AG69" i="37"/>
  <c r="GU69" i="37" s="1"/>
  <c r="AF69" i="37"/>
  <c r="BJ69" i="37" s="1"/>
  <c r="AD69" i="37"/>
  <c r="EA69" i="37" s="1"/>
  <c r="AC69" i="37"/>
  <c r="GQ69" i="37"/>
  <c r="AB69" i="37"/>
  <c r="BF69" i="37"/>
  <c r="AA69" i="37"/>
  <c r="GO69" i="37"/>
  <c r="Z69" i="37"/>
  <c r="CE69" i="37"/>
  <c r="GB69" i="37" s="1"/>
  <c r="Y69" i="37"/>
  <c r="GM69" i="37" s="1"/>
  <c r="W69" i="37"/>
  <c r="X69" i="37" s="1"/>
  <c r="N69" i="37"/>
  <c r="AM68" i="37"/>
  <c r="AG68" i="37"/>
  <c r="GU68" i="37" s="1"/>
  <c r="AF68" i="37"/>
  <c r="BJ68" i="37" s="1"/>
  <c r="AD68" i="37"/>
  <c r="GR68" i="37" s="1"/>
  <c r="AC68" i="37"/>
  <c r="GQ68" i="37" s="1"/>
  <c r="AB68" i="37"/>
  <c r="BF68" i="37" s="1"/>
  <c r="AA68" i="37"/>
  <c r="GO68" i="37" s="1"/>
  <c r="Z68" i="37"/>
  <c r="CE68" i="37" s="1"/>
  <c r="GB68" i="37" s="1"/>
  <c r="Y68" i="37"/>
  <c r="GM68" i="37"/>
  <c r="W68" i="37"/>
  <c r="X68" i="37"/>
  <c r="N68" i="37"/>
  <c r="AM67" i="37"/>
  <c r="AG67" i="37"/>
  <c r="GU67" i="37"/>
  <c r="AF67" i="37"/>
  <c r="GT67" i="37"/>
  <c r="AD67" i="37"/>
  <c r="EA67" i="37"/>
  <c r="AC67" i="37"/>
  <c r="GQ67" i="37"/>
  <c r="AB67" i="37"/>
  <c r="BF67" i="37"/>
  <c r="AA67" i="37"/>
  <c r="GO67" i="37"/>
  <c r="Z67" i="37"/>
  <c r="GN67" i="37"/>
  <c r="Y67" i="37"/>
  <c r="GM67" i="37"/>
  <c r="W67" i="37"/>
  <c r="X67" i="37"/>
  <c r="N67" i="37"/>
  <c r="AM66" i="37"/>
  <c r="AG66" i="37"/>
  <c r="GU66" i="37"/>
  <c r="AF66" i="37"/>
  <c r="BJ66" i="37"/>
  <c r="AD66" i="37"/>
  <c r="GR66" i="37"/>
  <c r="AC66" i="37"/>
  <c r="GQ66" i="37"/>
  <c r="AB66" i="37"/>
  <c r="BF66" i="37"/>
  <c r="AA66" i="37"/>
  <c r="GO66" i="37"/>
  <c r="Z66" i="37"/>
  <c r="GN66" i="37"/>
  <c r="Y66" i="37"/>
  <c r="GM66" i="37"/>
  <c r="W66" i="37"/>
  <c r="X66" i="37"/>
  <c r="N66" i="37"/>
  <c r="AM65" i="37"/>
  <c r="AG65" i="37"/>
  <c r="GU65" i="37" s="1"/>
  <c r="AF65" i="37"/>
  <c r="BJ65" i="37" s="1"/>
  <c r="AD65" i="37"/>
  <c r="GR65" i="37" s="1"/>
  <c r="AC65" i="37"/>
  <c r="GQ65" i="37" s="1"/>
  <c r="AB65" i="37"/>
  <c r="BF65" i="37" s="1"/>
  <c r="AA65" i="37"/>
  <c r="GO65" i="37" s="1"/>
  <c r="Z65" i="37"/>
  <c r="GN65" i="37" s="1"/>
  <c r="Y65" i="37"/>
  <c r="GM65" i="37" s="1"/>
  <c r="W65" i="37"/>
  <c r="X65" i="37" s="1"/>
  <c r="AI65" i="37" s="1"/>
  <c r="N65" i="37"/>
  <c r="AM64" i="37"/>
  <c r="AG64" i="37"/>
  <c r="GU64" i="37"/>
  <c r="AF64" i="37"/>
  <c r="GT64" i="37"/>
  <c r="AD64" i="37"/>
  <c r="BH64" i="37"/>
  <c r="AC64" i="37"/>
  <c r="GQ64" i="37"/>
  <c r="AB64" i="37"/>
  <c r="BF64" i="37"/>
  <c r="AA64" i="37"/>
  <c r="GO64" i="37"/>
  <c r="Z64" i="37"/>
  <c r="GN64" i="37"/>
  <c r="Y64" i="37"/>
  <c r="GM64" i="37"/>
  <c r="W64" i="37"/>
  <c r="X64" i="37"/>
  <c r="N64" i="37"/>
  <c r="AM63" i="37"/>
  <c r="AG63" i="37"/>
  <c r="GU63" i="37"/>
  <c r="AF63" i="37"/>
  <c r="GT63" i="37"/>
  <c r="AD63" i="37"/>
  <c r="BH63" i="37"/>
  <c r="AC63" i="37"/>
  <c r="GQ63" i="37"/>
  <c r="AB63" i="37"/>
  <c r="BF63" i="37"/>
  <c r="AA63" i="37"/>
  <c r="GO63" i="37"/>
  <c r="Z63" i="37"/>
  <c r="GN63" i="37"/>
  <c r="Y63" i="37"/>
  <c r="GM63" i="37"/>
  <c r="W63" i="37"/>
  <c r="X63" i="37"/>
  <c r="N63" i="37"/>
  <c r="AM62" i="37"/>
  <c r="AG62" i="37"/>
  <c r="GU62" i="37"/>
  <c r="AF62" i="37"/>
  <c r="GT62" i="37"/>
  <c r="AD62" i="37"/>
  <c r="GR62" i="37"/>
  <c r="AC62" i="37"/>
  <c r="GQ62" i="37"/>
  <c r="AB62" i="37"/>
  <c r="BF62" i="37"/>
  <c r="AA62" i="37"/>
  <c r="GO62" i="37"/>
  <c r="Z62" i="37"/>
  <c r="GN62" i="37"/>
  <c r="Y62" i="37"/>
  <c r="GM62" i="37"/>
  <c r="W62" i="37"/>
  <c r="X62" i="37"/>
  <c r="N62" i="37"/>
  <c r="AM61" i="37"/>
  <c r="AG61" i="37"/>
  <c r="GU61" i="37"/>
  <c r="AF61" i="37"/>
  <c r="GT61" i="37"/>
  <c r="AD61" i="37"/>
  <c r="EA61" i="37"/>
  <c r="AC61" i="37"/>
  <c r="GQ61" i="37"/>
  <c r="AB61" i="37"/>
  <c r="BF61" i="37"/>
  <c r="AA61" i="37"/>
  <c r="GO61" i="37"/>
  <c r="Z61" i="37"/>
  <c r="GN61" i="37"/>
  <c r="Y61" i="37"/>
  <c r="GM61" i="37"/>
  <c r="W61" i="37"/>
  <c r="X61" i="37"/>
  <c r="N61" i="37"/>
  <c r="AM60" i="37"/>
  <c r="AG60" i="37"/>
  <c r="GU60" i="37"/>
  <c r="AF60" i="37"/>
  <c r="GT60" i="37"/>
  <c r="AD60" i="37"/>
  <c r="GR60" i="37"/>
  <c r="AC60" i="37"/>
  <c r="GQ60" i="37"/>
  <c r="AB60" i="37"/>
  <c r="BF60" i="37"/>
  <c r="AA60" i="37"/>
  <c r="GO60" i="37"/>
  <c r="Z60" i="37"/>
  <c r="GN60" i="37"/>
  <c r="Y60" i="37"/>
  <c r="GM60" i="37"/>
  <c r="W60" i="37"/>
  <c r="X60" i="37"/>
  <c r="N60" i="37"/>
  <c r="AM59" i="37"/>
  <c r="AG59" i="37"/>
  <c r="GU59" i="37"/>
  <c r="AF59" i="37"/>
  <c r="BJ59" i="37"/>
  <c r="AD59" i="37"/>
  <c r="GR59" i="37"/>
  <c r="AC59" i="37"/>
  <c r="GQ59" i="37"/>
  <c r="AB59" i="37"/>
  <c r="BF59" i="37"/>
  <c r="AA59" i="37"/>
  <c r="GO59" i="37"/>
  <c r="Z59" i="37"/>
  <c r="CE59" i="37"/>
  <c r="GB59" i="37" s="1"/>
  <c r="Y59" i="37"/>
  <c r="GM59" i="37" s="1"/>
  <c r="W59" i="37"/>
  <c r="X59" i="37" s="1"/>
  <c r="N59" i="37"/>
  <c r="AM58" i="37"/>
  <c r="AG58" i="37"/>
  <c r="GU58" i="37" s="1"/>
  <c r="AF58" i="37"/>
  <c r="BJ58" i="37" s="1"/>
  <c r="AD58" i="37"/>
  <c r="EA58" i="37" s="1"/>
  <c r="AC58" i="37"/>
  <c r="GQ58" i="37" s="1"/>
  <c r="AB58" i="37"/>
  <c r="BF58" i="37" s="1"/>
  <c r="AA58" i="37"/>
  <c r="GO58" i="37" s="1"/>
  <c r="Z58" i="37"/>
  <c r="CE58" i="37" s="1"/>
  <c r="GB58" i="37" s="1"/>
  <c r="Y58" i="37"/>
  <c r="GM58" i="37"/>
  <c r="W58" i="37"/>
  <c r="X58" i="37"/>
  <c r="N58" i="37"/>
  <c r="AM57" i="37"/>
  <c r="AG57" i="37"/>
  <c r="GU57" i="37"/>
  <c r="AF57" i="37"/>
  <c r="BJ57" i="37"/>
  <c r="AD57" i="37"/>
  <c r="GR57" i="37"/>
  <c r="AC57" i="37"/>
  <c r="GQ57" i="37"/>
  <c r="AB57" i="37"/>
  <c r="BF57" i="37"/>
  <c r="AA57" i="37"/>
  <c r="GO57" i="37"/>
  <c r="Z57" i="37"/>
  <c r="CE57" i="37"/>
  <c r="GB57" i="37" s="1"/>
  <c r="Y57" i="37"/>
  <c r="GM57" i="37" s="1"/>
  <c r="W57" i="37"/>
  <c r="X57" i="37" s="1"/>
  <c r="AI57" i="37" s="1"/>
  <c r="AN57" i="37" s="1"/>
  <c r="N57" i="37"/>
  <c r="AM56" i="37"/>
  <c r="AG56" i="37"/>
  <c r="GU56" i="37"/>
  <c r="AF56" i="37"/>
  <c r="EY56" i="37" s="1"/>
  <c r="BJ56" i="37"/>
  <c r="AD56" i="37"/>
  <c r="GR56" i="37"/>
  <c r="AC56" i="37"/>
  <c r="GQ56" i="37"/>
  <c r="AB56" i="37"/>
  <c r="BF56" i="37"/>
  <c r="AA56" i="37"/>
  <c r="GO56" i="37"/>
  <c r="Z56" i="37"/>
  <c r="CE56" i="37"/>
  <c r="GB56" i="37" s="1"/>
  <c r="Y56" i="37"/>
  <c r="GM56" i="37" s="1"/>
  <c r="W56" i="37"/>
  <c r="X56" i="37" s="1"/>
  <c r="AI56" i="37" s="1"/>
  <c r="AN56" i="37" s="1"/>
  <c r="N56" i="37"/>
  <c r="AM55" i="37"/>
  <c r="AG55" i="37"/>
  <c r="GU55" i="37"/>
  <c r="AF55" i="37"/>
  <c r="BJ55" i="37"/>
  <c r="AD55" i="37"/>
  <c r="BH55" i="37"/>
  <c r="AC55" i="37"/>
  <c r="GQ55" i="37"/>
  <c r="AB55" i="37"/>
  <c r="BF55" i="37"/>
  <c r="AA55" i="37"/>
  <c r="GO55" i="37"/>
  <c r="Z55" i="37"/>
  <c r="GN55" i="37"/>
  <c r="Y55" i="37"/>
  <c r="GM55" i="37"/>
  <c r="W55" i="37"/>
  <c r="X55" i="37"/>
  <c r="N55" i="37"/>
  <c r="AM54" i="37"/>
  <c r="AG54" i="37"/>
  <c r="GU54" i="37"/>
  <c r="AF54" i="37"/>
  <c r="BJ54" i="37"/>
  <c r="AD54" i="37"/>
  <c r="BH54" i="37"/>
  <c r="AC54" i="37"/>
  <c r="GQ54" i="37"/>
  <c r="AB54" i="37"/>
  <c r="BF54" i="37"/>
  <c r="AA54" i="37"/>
  <c r="GO54" i="37"/>
  <c r="Z54" i="37"/>
  <c r="GN54" i="37"/>
  <c r="Y54" i="37"/>
  <c r="GM54" i="37"/>
  <c r="W54" i="37"/>
  <c r="X54" i="37"/>
  <c r="N54" i="37"/>
  <c r="AM53" i="37"/>
  <c r="AG53" i="37"/>
  <c r="GU53" i="37"/>
  <c r="AF53" i="37"/>
  <c r="BJ53" i="37"/>
  <c r="AD53" i="37"/>
  <c r="GR53" i="37"/>
  <c r="AC53" i="37"/>
  <c r="GQ53" i="37"/>
  <c r="AB53" i="37"/>
  <c r="BF53" i="37"/>
  <c r="AA53" i="37"/>
  <c r="GO53" i="37"/>
  <c r="Z53" i="37"/>
  <c r="CE53" i="37"/>
  <c r="GB53" i="37" s="1"/>
  <c r="Y53" i="37"/>
  <c r="GM53" i="37" s="1"/>
  <c r="W53" i="37"/>
  <c r="X53" i="37" s="1"/>
  <c r="AI53" i="37" s="1"/>
  <c r="AN53" i="37" s="1"/>
  <c r="N53" i="37"/>
  <c r="AM52" i="37"/>
  <c r="AG52" i="37"/>
  <c r="GU52" i="37" s="1"/>
  <c r="AF52" i="37"/>
  <c r="BJ52" i="37" s="1"/>
  <c r="AD52" i="37"/>
  <c r="GR52" i="37" s="1"/>
  <c r="AC52" i="37"/>
  <c r="GQ52" i="37" s="1"/>
  <c r="AB52" i="37"/>
  <c r="BF52" i="37" s="1"/>
  <c r="AA52" i="37"/>
  <c r="GO52" i="37" s="1"/>
  <c r="Z52" i="37"/>
  <c r="GN52" i="37" s="1"/>
  <c r="Y52" i="37"/>
  <c r="GM52" i="37" s="1"/>
  <c r="W52" i="37"/>
  <c r="X52" i="37" s="1"/>
  <c r="N52" i="37"/>
  <c r="AM51" i="37"/>
  <c r="AG51" i="37"/>
  <c r="GU51" i="37" s="1"/>
  <c r="AF51" i="37"/>
  <c r="BJ51" i="37" s="1"/>
  <c r="AD51" i="37"/>
  <c r="BH51" i="37" s="1"/>
  <c r="AC51" i="37"/>
  <c r="GQ51" i="37" s="1"/>
  <c r="AB51" i="37"/>
  <c r="BF51" i="37" s="1"/>
  <c r="AA51" i="37"/>
  <c r="GO51" i="37" s="1"/>
  <c r="Z51" i="37"/>
  <c r="GN51" i="37" s="1"/>
  <c r="Y51" i="37"/>
  <c r="GM51" i="37" s="1"/>
  <c r="W51" i="37"/>
  <c r="X51" i="37" s="1"/>
  <c r="AI51" i="37" s="1"/>
  <c r="N51" i="37"/>
  <c r="AM50" i="37"/>
  <c r="AG50" i="37"/>
  <c r="GU50" i="37" s="1"/>
  <c r="AF50" i="37"/>
  <c r="BJ50" i="37" s="1"/>
  <c r="AD50" i="37"/>
  <c r="GR50" i="37" s="1"/>
  <c r="AC50" i="37"/>
  <c r="GQ50" i="37" s="1"/>
  <c r="AB50" i="37"/>
  <c r="BF50" i="37" s="1"/>
  <c r="AA50" i="37"/>
  <c r="GO50" i="37" s="1"/>
  <c r="Z50" i="37"/>
  <c r="CE50" i="37" s="1"/>
  <c r="GB50" i="37" s="1"/>
  <c r="Y50" i="37"/>
  <c r="GM50" i="37"/>
  <c r="W50" i="37"/>
  <c r="X50" i="37"/>
  <c r="N50" i="37"/>
  <c r="AM49" i="37"/>
  <c r="AG49" i="37"/>
  <c r="GU49" i="37"/>
  <c r="AF49" i="37"/>
  <c r="GT49" i="37"/>
  <c r="AD49" i="37"/>
  <c r="BH49" i="37"/>
  <c r="AC49" i="37"/>
  <c r="GQ49" i="37"/>
  <c r="AB49" i="37"/>
  <c r="BF49" i="37"/>
  <c r="AA49" i="37"/>
  <c r="GO49" i="37"/>
  <c r="Z49" i="37"/>
  <c r="GN49" i="37"/>
  <c r="Y49" i="37"/>
  <c r="GM49" i="37"/>
  <c r="W49" i="37"/>
  <c r="X49" i="37"/>
  <c r="N49" i="37"/>
  <c r="AM48" i="37"/>
  <c r="AG48" i="37"/>
  <c r="GU48" i="37"/>
  <c r="AF48" i="37"/>
  <c r="BJ48" i="37"/>
  <c r="AD48" i="37"/>
  <c r="BH48" i="37"/>
  <c r="AC48" i="37"/>
  <c r="GQ48" i="37"/>
  <c r="AB48" i="37"/>
  <c r="BF48" i="37"/>
  <c r="AA48" i="37"/>
  <c r="GO48" i="37"/>
  <c r="Z48" i="37"/>
  <c r="GN48" i="37"/>
  <c r="Y48" i="37"/>
  <c r="GM48" i="37"/>
  <c r="W48" i="37"/>
  <c r="X48" i="37"/>
  <c r="N48" i="37"/>
  <c r="AM47" i="37"/>
  <c r="AG47" i="37"/>
  <c r="GU47" i="37"/>
  <c r="AF47" i="37"/>
  <c r="GT47" i="37"/>
  <c r="AD47" i="37"/>
  <c r="GR47" i="37"/>
  <c r="AC47" i="37"/>
  <c r="GQ47" i="37"/>
  <c r="AB47" i="37"/>
  <c r="BF47" i="37"/>
  <c r="AA47" i="37"/>
  <c r="GO47" i="37"/>
  <c r="Z47" i="37"/>
  <c r="GN47" i="37"/>
  <c r="Y47" i="37"/>
  <c r="GM47" i="37"/>
  <c r="W47" i="37"/>
  <c r="X47" i="37"/>
  <c r="N47" i="37"/>
  <c r="AM46" i="37"/>
  <c r="AG46" i="37"/>
  <c r="GU46" i="37"/>
  <c r="AF46" i="37"/>
  <c r="GT46" i="37"/>
  <c r="AD46" i="37"/>
  <c r="GR46" i="37"/>
  <c r="AC46" i="37"/>
  <c r="GQ46" i="37"/>
  <c r="AB46" i="37"/>
  <c r="BF46" i="37"/>
  <c r="AA46" i="37"/>
  <c r="GO46" i="37"/>
  <c r="Z46" i="37"/>
  <c r="GN46" i="37"/>
  <c r="Y46" i="37"/>
  <c r="GM46" i="37"/>
  <c r="W46" i="37"/>
  <c r="X46" i="37"/>
  <c r="N46" i="37"/>
  <c r="AM45" i="37"/>
  <c r="AG45" i="37"/>
  <c r="GU45" i="37"/>
  <c r="AF45" i="37"/>
  <c r="BJ45" i="37"/>
  <c r="AD45" i="37"/>
  <c r="GR45" i="37"/>
  <c r="AC45" i="37"/>
  <c r="GQ45" i="37"/>
  <c r="AB45" i="37"/>
  <c r="BF45" i="37"/>
  <c r="AA45" i="37"/>
  <c r="GO45" i="37"/>
  <c r="Z45" i="37"/>
  <c r="GN45" i="37"/>
  <c r="Y45" i="37"/>
  <c r="GM45" i="37"/>
  <c r="W45" i="37"/>
  <c r="X45" i="37"/>
  <c r="N45" i="37"/>
  <c r="AM44" i="37"/>
  <c r="AG44" i="37"/>
  <c r="GU44" i="37"/>
  <c r="AF44" i="37"/>
  <c r="GT44" i="37"/>
  <c r="AD44" i="37"/>
  <c r="GR44" i="37"/>
  <c r="AC44" i="37"/>
  <c r="GQ44" i="37"/>
  <c r="AB44" i="37"/>
  <c r="BF44" i="37"/>
  <c r="AA44" i="37"/>
  <c r="GO44" i="37"/>
  <c r="Z44" i="37"/>
  <c r="GN44" i="37"/>
  <c r="Y44" i="37"/>
  <c r="GM44" i="37"/>
  <c r="W44" i="37"/>
  <c r="X44" i="37"/>
  <c r="N44" i="37"/>
  <c r="AM43" i="37"/>
  <c r="AG43" i="37"/>
  <c r="GU43" i="37"/>
  <c r="AF43" i="37"/>
  <c r="GT43" i="37"/>
  <c r="AD43" i="37"/>
  <c r="GR43" i="37"/>
  <c r="AC43" i="37"/>
  <c r="GQ43" i="37"/>
  <c r="AB43" i="37"/>
  <c r="BF43" i="37"/>
  <c r="AA43" i="37"/>
  <c r="GO43" i="37"/>
  <c r="Z43" i="37"/>
  <c r="GN43" i="37"/>
  <c r="Y43" i="37"/>
  <c r="GM43" i="37"/>
  <c r="W43" i="37"/>
  <c r="X43" i="37"/>
  <c r="N43" i="37"/>
  <c r="AM42" i="37"/>
  <c r="AG42" i="37"/>
  <c r="GU42" i="37"/>
  <c r="AF42" i="37"/>
  <c r="GT42" i="37"/>
  <c r="AD42" i="37"/>
  <c r="GR42" i="37"/>
  <c r="AC42" i="37"/>
  <c r="GQ42" i="37"/>
  <c r="AB42" i="37"/>
  <c r="BF42" i="37"/>
  <c r="AA42" i="37"/>
  <c r="GO42" i="37"/>
  <c r="Z42" i="37"/>
  <c r="GN42" i="37"/>
  <c r="Y42" i="37"/>
  <c r="GM42" i="37"/>
  <c r="W42" i="37"/>
  <c r="X42" i="37"/>
  <c r="N42" i="37"/>
  <c r="AM41" i="37"/>
  <c r="AG41" i="37"/>
  <c r="GU41" i="37"/>
  <c r="AF41" i="37"/>
  <c r="BJ41" i="37"/>
  <c r="AD41" i="37"/>
  <c r="GR41" i="37"/>
  <c r="AC41" i="37"/>
  <c r="GQ41" i="37"/>
  <c r="AB41" i="37"/>
  <c r="BF41" i="37"/>
  <c r="AA41" i="37"/>
  <c r="GO41" i="37"/>
  <c r="Z41" i="37"/>
  <c r="CE41" i="37"/>
  <c r="CK41" i="37" s="1"/>
  <c r="Y41" i="37"/>
  <c r="AS41" i="37" s="1"/>
  <c r="W41" i="37"/>
  <c r="X41" i="37" s="1"/>
  <c r="AI41" i="37" s="1"/>
  <c r="N41" i="37"/>
  <c r="AM40" i="37"/>
  <c r="AG40" i="37"/>
  <c r="GU40" i="37" s="1"/>
  <c r="AF40" i="37"/>
  <c r="BJ40" i="37" s="1"/>
  <c r="AD40" i="37"/>
  <c r="GR40" i="37" s="1"/>
  <c r="AC40" i="37"/>
  <c r="GQ40" i="37" s="1"/>
  <c r="AB40" i="37"/>
  <c r="BF40" i="37" s="1"/>
  <c r="AA40" i="37"/>
  <c r="GO40" i="37" s="1"/>
  <c r="Z40" i="37"/>
  <c r="CE40" i="37" s="1"/>
  <c r="Y40" i="37"/>
  <c r="W40" i="37"/>
  <c r="X40" i="37" s="1"/>
  <c r="AI40" i="37" s="1"/>
  <c r="N40" i="37"/>
  <c r="AM39" i="37"/>
  <c r="AG39" i="37"/>
  <c r="GU39" i="37" s="1"/>
  <c r="AF39" i="37"/>
  <c r="GT39" i="37" s="1"/>
  <c r="AD39" i="37"/>
  <c r="BH39" i="37" s="1"/>
  <c r="AC39" i="37"/>
  <c r="GQ39" i="37" s="1"/>
  <c r="AB39" i="37"/>
  <c r="BF39" i="37" s="1"/>
  <c r="AA39" i="37"/>
  <c r="GO39" i="37" s="1"/>
  <c r="Z39" i="37"/>
  <c r="GN39" i="37" s="1"/>
  <c r="Y39" i="37"/>
  <c r="AS39" i="37" s="1"/>
  <c r="W39" i="37"/>
  <c r="X39" i="37" s="1"/>
  <c r="AI39" i="37" s="1"/>
  <c r="AN39" i="37" s="1"/>
  <c r="N39" i="37"/>
  <c r="AM38" i="37"/>
  <c r="AG38" i="37"/>
  <c r="GU38" i="37" s="1"/>
  <c r="AF38" i="37"/>
  <c r="GT38" i="37" s="1"/>
  <c r="AD38" i="37"/>
  <c r="GR38" i="37" s="1"/>
  <c r="AC38" i="37"/>
  <c r="GQ38" i="37" s="1"/>
  <c r="AB38" i="37"/>
  <c r="BF38" i="37" s="1"/>
  <c r="AA38" i="37"/>
  <c r="GO38" i="37" s="1"/>
  <c r="Z38" i="37"/>
  <c r="GN38" i="37" s="1"/>
  <c r="Y38" i="37"/>
  <c r="W38" i="37"/>
  <c r="X38" i="37"/>
  <c r="AI38" i="37" s="1"/>
  <c r="AN38" i="37" s="1"/>
  <c r="N38" i="37"/>
  <c r="AM37" i="37"/>
  <c r="AG37" i="37"/>
  <c r="GU37" i="37" s="1"/>
  <c r="AF37" i="37"/>
  <c r="EY37" i="37" s="1"/>
  <c r="AD37" i="37"/>
  <c r="GR37" i="37" s="1"/>
  <c r="AC37" i="37"/>
  <c r="GQ37" i="37" s="1"/>
  <c r="AB37" i="37"/>
  <c r="BF37" i="37" s="1"/>
  <c r="AA37" i="37"/>
  <c r="GO37" i="37" s="1"/>
  <c r="Z37" i="37"/>
  <c r="GN37" i="37" s="1"/>
  <c r="Y37" i="37"/>
  <c r="AS37" i="37" s="1"/>
  <c r="W37" i="37"/>
  <c r="X37" i="37" s="1"/>
  <c r="AI37" i="37" s="1"/>
  <c r="AN37" i="37" s="1"/>
  <c r="N37" i="37"/>
  <c r="AM36" i="37"/>
  <c r="AG36" i="37"/>
  <c r="GU36" i="37" s="1"/>
  <c r="AF36" i="37"/>
  <c r="BJ36" i="37" s="1"/>
  <c r="AD36" i="37"/>
  <c r="GR36" i="37" s="1"/>
  <c r="AC36" i="37"/>
  <c r="GQ36" i="37" s="1"/>
  <c r="AB36" i="37"/>
  <c r="BF36" i="37" s="1"/>
  <c r="AA36" i="37"/>
  <c r="GO36" i="37" s="1"/>
  <c r="Z36" i="37"/>
  <c r="CE36" i="37" s="1"/>
  <c r="Y36" i="37"/>
  <c r="W36" i="37"/>
  <c r="X36" i="37"/>
  <c r="AI36" i="37" s="1"/>
  <c r="AN36" i="37" s="1"/>
  <c r="N36" i="37"/>
  <c r="AM35" i="37"/>
  <c r="AG35" i="37"/>
  <c r="GU35" i="37" s="1"/>
  <c r="AF35" i="37"/>
  <c r="BJ35" i="37" s="1"/>
  <c r="AD35" i="37"/>
  <c r="BH35" i="37" s="1"/>
  <c r="AC35" i="37"/>
  <c r="GQ35" i="37" s="1"/>
  <c r="AB35" i="37"/>
  <c r="BF35" i="37" s="1"/>
  <c r="AA35" i="37"/>
  <c r="GO35" i="37" s="1"/>
  <c r="Z35" i="37"/>
  <c r="CE35" i="37" s="1"/>
  <c r="Y35" i="37"/>
  <c r="AS35" i="37"/>
  <c r="W35" i="37"/>
  <c r="X35" i="37"/>
  <c r="N35" i="37"/>
  <c r="AM34" i="37"/>
  <c r="AG34" i="37"/>
  <c r="GU34" i="37"/>
  <c r="AF34" i="37"/>
  <c r="GT34" i="37"/>
  <c r="AD34" i="37"/>
  <c r="GR34" i="37"/>
  <c r="AC34" i="37"/>
  <c r="GQ34" i="37"/>
  <c r="AB34" i="37"/>
  <c r="BF34" i="37"/>
  <c r="AA34" i="37"/>
  <c r="GO34" i="37"/>
  <c r="Z34" i="37"/>
  <c r="GN34" i="37"/>
  <c r="Y34" i="37"/>
  <c r="W34" i="37"/>
  <c r="X34" i="37" s="1"/>
  <c r="AI34" i="37" s="1"/>
  <c r="AN34" i="37" s="1"/>
  <c r="N34" i="37"/>
  <c r="AM33" i="37"/>
  <c r="AG33" i="37"/>
  <c r="GU33" i="37" s="1"/>
  <c r="AF33" i="37"/>
  <c r="EY33" i="37" s="1"/>
  <c r="AD33" i="37"/>
  <c r="BH33" i="37" s="1"/>
  <c r="AC33" i="37"/>
  <c r="GQ33" i="37" s="1"/>
  <c r="AB33" i="37"/>
  <c r="BF33" i="37" s="1"/>
  <c r="AA33" i="37"/>
  <c r="GO33" i="37" s="1"/>
  <c r="Z33" i="37"/>
  <c r="GN33" i="37" s="1"/>
  <c r="Y33" i="37"/>
  <c r="AS33" i="37" s="1"/>
  <c r="W33" i="37"/>
  <c r="X33" i="37" s="1"/>
  <c r="AI33" i="37" s="1"/>
  <c r="AN33" i="37" s="1"/>
  <c r="N33" i="37"/>
  <c r="AM32" i="37"/>
  <c r="AG32" i="37"/>
  <c r="GU32" i="37" s="1"/>
  <c r="AF32" i="37"/>
  <c r="BJ32" i="37" s="1"/>
  <c r="AD32" i="37"/>
  <c r="GR32" i="37" s="1"/>
  <c r="AC32" i="37"/>
  <c r="GQ32" i="37" s="1"/>
  <c r="AB32" i="37"/>
  <c r="BF32" i="37" s="1"/>
  <c r="AA32" i="37"/>
  <c r="GO32" i="37" s="1"/>
  <c r="Z32" i="37"/>
  <c r="CE32" i="37" s="1"/>
  <c r="Y32" i="37"/>
  <c r="W32" i="37"/>
  <c r="X32" i="37"/>
  <c r="N32" i="37"/>
  <c r="AM31" i="37"/>
  <c r="AG31" i="37"/>
  <c r="GU31" i="37"/>
  <c r="AF31" i="37"/>
  <c r="GT31" i="37"/>
  <c r="AD31" i="37"/>
  <c r="GR31" i="37"/>
  <c r="AC31" i="37"/>
  <c r="GQ31" i="37"/>
  <c r="AB31" i="37"/>
  <c r="GP31" i="37"/>
  <c r="AA31" i="37"/>
  <c r="GO31" i="37"/>
  <c r="Z31" i="37"/>
  <c r="GN31" i="37"/>
  <c r="Y31" i="37"/>
  <c r="AS31" i="37"/>
  <c r="W31" i="37"/>
  <c r="X31" i="37"/>
  <c r="AI31" i="37" s="1"/>
  <c r="AN31" i="37" s="1"/>
  <c r="N31" i="37"/>
  <c r="AM30" i="37"/>
  <c r="AG30" i="37"/>
  <c r="GU30" i="37"/>
  <c r="AF30" i="37"/>
  <c r="GT30" i="37"/>
  <c r="AD30" i="37"/>
  <c r="BH30" i="37"/>
  <c r="AC30" i="37"/>
  <c r="GQ30" i="37"/>
  <c r="AB30" i="37"/>
  <c r="BF30" i="37"/>
  <c r="AA30" i="37"/>
  <c r="GO30" i="37"/>
  <c r="Z30" i="37"/>
  <c r="GN30" i="37"/>
  <c r="Y30" i="37"/>
  <c r="W30" i="37"/>
  <c r="X30" i="37" s="1"/>
  <c r="AI30" i="37" s="1"/>
  <c r="AN30" i="37" s="1"/>
  <c r="N30" i="37"/>
  <c r="AM29" i="37"/>
  <c r="AG29" i="37"/>
  <c r="GU29" i="37" s="1"/>
  <c r="AF29" i="37"/>
  <c r="BJ29" i="37" s="1"/>
  <c r="AD29" i="37"/>
  <c r="GR29" i="37" s="1"/>
  <c r="AC29" i="37"/>
  <c r="GQ29" i="37" s="1"/>
  <c r="AB29" i="37"/>
  <c r="BF29" i="37" s="1"/>
  <c r="AA29" i="37"/>
  <c r="GO29" i="37" s="1"/>
  <c r="Z29" i="37"/>
  <c r="CE29" i="37" s="1"/>
  <c r="Y29" i="37"/>
  <c r="AS29" i="37"/>
  <c r="W29" i="37"/>
  <c r="X29" i="37"/>
  <c r="N29" i="37"/>
  <c r="AM28" i="37"/>
  <c r="AG28" i="37"/>
  <c r="GU28" i="37"/>
  <c r="AF28" i="37"/>
  <c r="GT28" i="37"/>
  <c r="AD28" i="37"/>
  <c r="GR28" i="37"/>
  <c r="AC28" i="37"/>
  <c r="GQ28" i="37"/>
  <c r="AB28" i="37"/>
  <c r="BF28" i="37"/>
  <c r="AA28" i="37"/>
  <c r="GO28" i="37"/>
  <c r="Z28" i="37"/>
  <c r="GN28" i="37"/>
  <c r="Y28" i="37"/>
  <c r="W28" i="37"/>
  <c r="X28" i="37" s="1"/>
  <c r="N28" i="37"/>
  <c r="AM27" i="37"/>
  <c r="AG27" i="37"/>
  <c r="GU27" i="37" s="1"/>
  <c r="AF27" i="37"/>
  <c r="GT27" i="37" s="1"/>
  <c r="AD27" i="37"/>
  <c r="BH27" i="37" s="1"/>
  <c r="AC27" i="37"/>
  <c r="GQ27" i="37" s="1"/>
  <c r="AB27" i="37"/>
  <c r="GP27" i="37" s="1"/>
  <c r="AA27" i="37"/>
  <c r="GO27" i="37" s="1"/>
  <c r="Z27" i="37"/>
  <c r="GN27" i="37" s="1"/>
  <c r="Y27" i="37"/>
  <c r="AS27" i="37" s="1"/>
  <c r="W27" i="37"/>
  <c r="X27" i="37" s="1"/>
  <c r="AI27" i="37" s="1"/>
  <c r="AN27" i="37" s="1"/>
  <c r="N27" i="37"/>
  <c r="AM26" i="37"/>
  <c r="AG26" i="37"/>
  <c r="GU26" i="37" s="1"/>
  <c r="AF26" i="37"/>
  <c r="GT26" i="37" s="1"/>
  <c r="AD26" i="37"/>
  <c r="EA26" i="37" s="1"/>
  <c r="AC26" i="37"/>
  <c r="GQ26" i="37"/>
  <c r="AB26" i="37"/>
  <c r="GP26" i="37"/>
  <c r="AA26" i="37"/>
  <c r="GO26" i="37"/>
  <c r="Z26" i="37"/>
  <c r="CE26" i="37"/>
  <c r="CG26" i="37" s="1"/>
  <c r="Y26" i="37"/>
  <c r="W26" i="37"/>
  <c r="X26" i="37"/>
  <c r="AI26" i="37" s="1"/>
  <c r="AN26" i="37" s="1"/>
  <c r="N26" i="37"/>
  <c r="AM25" i="37"/>
  <c r="AG25" i="37"/>
  <c r="GU25" i="37"/>
  <c r="AF25" i="37"/>
  <c r="GT25" i="37"/>
  <c r="AD25" i="37"/>
  <c r="GR25" i="37"/>
  <c r="AC25" i="37"/>
  <c r="GQ25" i="37"/>
  <c r="AB25" i="37"/>
  <c r="GP25" i="37"/>
  <c r="AA25" i="37"/>
  <c r="GO25" i="37"/>
  <c r="Z25" i="37"/>
  <c r="GN25" i="37"/>
  <c r="Y25" i="37"/>
  <c r="AS25" i="37"/>
  <c r="W25" i="37"/>
  <c r="X25" i="37"/>
  <c r="AI25" i="37" s="1"/>
  <c r="N25" i="37"/>
  <c r="AM24" i="37"/>
  <c r="AG24" i="37"/>
  <c r="GU24" i="37" s="1"/>
  <c r="AF24" i="37"/>
  <c r="GT24" i="37" s="1"/>
  <c r="AD24" i="37"/>
  <c r="BH24" i="37" s="1"/>
  <c r="AC24" i="37"/>
  <c r="GQ24" i="37" s="1"/>
  <c r="AB24" i="37"/>
  <c r="BF24" i="37" s="1"/>
  <c r="AA24" i="37"/>
  <c r="GO24" i="37" s="1"/>
  <c r="Z24" i="37"/>
  <c r="GN24" i="37" s="1"/>
  <c r="Y24" i="37"/>
  <c r="AS24" i="37" s="1"/>
  <c r="W24" i="37"/>
  <c r="X24" i="37"/>
  <c r="AI24" i="37" s="1"/>
  <c r="N24" i="37"/>
  <c r="AM23" i="37"/>
  <c r="AG23" i="37"/>
  <c r="GU23" i="37" s="1"/>
  <c r="AF23" i="37"/>
  <c r="GT23" i="37" s="1"/>
  <c r="AD23" i="37"/>
  <c r="BH23" i="37" s="1"/>
  <c r="AC23" i="37"/>
  <c r="GQ23" i="37" s="1"/>
  <c r="AB23" i="37"/>
  <c r="BF23" i="37" s="1"/>
  <c r="AA23" i="37"/>
  <c r="GO23" i="37" s="1"/>
  <c r="Z23" i="37"/>
  <c r="GN23" i="37" s="1"/>
  <c r="Y23" i="37"/>
  <c r="AS23" i="37" s="1"/>
  <c r="W23" i="37"/>
  <c r="X23" i="37" s="1"/>
  <c r="AI23" i="37" s="1"/>
  <c r="AN23" i="37" s="1"/>
  <c r="N23" i="37"/>
  <c r="AM22" i="37"/>
  <c r="AG22" i="37"/>
  <c r="GU22" i="37" s="1"/>
  <c r="AF22" i="37"/>
  <c r="AD22" i="37"/>
  <c r="BH22" i="37"/>
  <c r="AC22" i="37"/>
  <c r="GQ22" i="37"/>
  <c r="AB22" i="37"/>
  <c r="BF22" i="37"/>
  <c r="AA22" i="37"/>
  <c r="GO22" i="37"/>
  <c r="Z22" i="37"/>
  <c r="Y22" i="37"/>
  <c r="GM22" i="37" s="1"/>
  <c r="W22" i="37"/>
  <c r="AE22" i="37" s="1"/>
  <c r="N22" i="37"/>
  <c r="AM21" i="37"/>
  <c r="AG21" i="37"/>
  <c r="FK21" i="37" s="1"/>
  <c r="AF21" i="37"/>
  <c r="GT21" i="37" s="1"/>
  <c r="AD21" i="37"/>
  <c r="GR21" i="37" s="1"/>
  <c r="AC21" i="37"/>
  <c r="DO21" i="37" s="1"/>
  <c r="AB21" i="37"/>
  <c r="GP21" i="37" s="1"/>
  <c r="AA21" i="37"/>
  <c r="CQ21" i="37" s="1"/>
  <c r="Z21" i="37"/>
  <c r="GN21" i="37" s="1"/>
  <c r="Y21" i="37"/>
  <c r="BS21" i="37" s="1"/>
  <c r="W21" i="37"/>
  <c r="AE21" i="37" s="1"/>
  <c r="N21" i="37"/>
  <c r="AM20" i="37"/>
  <c r="AG20" i="37"/>
  <c r="FK20" i="37" s="1"/>
  <c r="AF20" i="37"/>
  <c r="GT20" i="37" s="1"/>
  <c r="AD20" i="37"/>
  <c r="GR20" i="37" s="1"/>
  <c r="AC20" i="37"/>
  <c r="DO20" i="37" s="1"/>
  <c r="AB20" i="37"/>
  <c r="GP20" i="37" s="1"/>
  <c r="AA20" i="37"/>
  <c r="CQ20" i="37" s="1"/>
  <c r="Z20" i="37"/>
  <c r="GN20" i="37" s="1"/>
  <c r="Y20" i="37"/>
  <c r="BS20" i="37" s="1"/>
  <c r="W20" i="37"/>
  <c r="AE20" i="37" s="1"/>
  <c r="N20" i="37"/>
  <c r="AM19" i="37"/>
  <c r="AG19" i="37"/>
  <c r="FK19" i="37" s="1"/>
  <c r="AF19" i="37"/>
  <c r="GT19" i="37" s="1"/>
  <c r="AD19" i="37"/>
  <c r="GR19" i="37" s="1"/>
  <c r="AC19" i="37"/>
  <c r="DO19" i="37" s="1"/>
  <c r="AB19" i="37"/>
  <c r="GP19" i="37" s="1"/>
  <c r="AA19" i="37"/>
  <c r="CQ19" i="37" s="1"/>
  <c r="CO19" i="37" s="1"/>
  <c r="Z19" i="37"/>
  <c r="GN19" i="37" s="1"/>
  <c r="Y19" i="37"/>
  <c r="BS19" i="37" s="1"/>
  <c r="W19" i="37"/>
  <c r="AE19" i="37" s="1"/>
  <c r="N19" i="37"/>
  <c r="AM18" i="37"/>
  <c r="AG18" i="37"/>
  <c r="FK18" i="37" s="1"/>
  <c r="FC18" i="37" s="1"/>
  <c r="AF18" i="37"/>
  <c r="GT18" i="37" s="1"/>
  <c r="AD18" i="37"/>
  <c r="GR18" i="37" s="1"/>
  <c r="AC18" i="37"/>
  <c r="DO18" i="37" s="1"/>
  <c r="AB18" i="37"/>
  <c r="GP18" i="37" s="1"/>
  <c r="AA18" i="37"/>
  <c r="CQ18" i="37" s="1"/>
  <c r="Z18" i="37"/>
  <c r="GN18" i="37" s="1"/>
  <c r="Y18" i="37"/>
  <c r="BS18" i="37" s="1"/>
  <c r="BU18" i="37" s="1"/>
  <c r="W18" i="37"/>
  <c r="AE18" i="37" s="1"/>
  <c r="N18" i="37"/>
  <c r="AM17" i="37"/>
  <c r="AG17" i="37"/>
  <c r="FK17" i="37" s="1"/>
  <c r="AF17" i="37"/>
  <c r="GT17" i="37" s="1"/>
  <c r="AD17" i="37"/>
  <c r="GR17" i="37" s="1"/>
  <c r="AC17" i="37"/>
  <c r="DO17" i="37" s="1"/>
  <c r="AB17" i="37"/>
  <c r="GP17" i="37" s="1"/>
  <c r="AA17" i="37"/>
  <c r="CQ17" i="37" s="1"/>
  <c r="CO17" i="37" s="1"/>
  <c r="Z17" i="37"/>
  <c r="GN17" i="37" s="1"/>
  <c r="Y17" i="37"/>
  <c r="BS17" i="37" s="1"/>
  <c r="W17" i="37"/>
  <c r="AE17" i="37" s="1"/>
  <c r="N17" i="37"/>
  <c r="AM16" i="37"/>
  <c r="AG16" i="37"/>
  <c r="FK16" i="37" s="1"/>
  <c r="AF16" i="37"/>
  <c r="GT16" i="37" s="1"/>
  <c r="AD16" i="37"/>
  <c r="GR16" i="37" s="1"/>
  <c r="AC16" i="37"/>
  <c r="DO16" i="37" s="1"/>
  <c r="AB16" i="37"/>
  <c r="GP16" i="37" s="1"/>
  <c r="AA16" i="37"/>
  <c r="CQ16" i="37" s="1"/>
  <c r="Z16" i="37"/>
  <c r="GN16" i="37" s="1"/>
  <c r="Y16" i="37"/>
  <c r="BS16" i="37" s="1"/>
  <c r="W16" i="37"/>
  <c r="AE16" i="37" s="1"/>
  <c r="N16" i="37"/>
  <c r="AM15" i="37"/>
  <c r="AG15" i="37"/>
  <c r="FK15" i="37" s="1"/>
  <c r="AF15" i="37"/>
  <c r="GT15" i="37" s="1"/>
  <c r="AD15" i="37"/>
  <c r="GR15" i="37" s="1"/>
  <c r="AC15" i="37"/>
  <c r="DO15" i="37" s="1"/>
  <c r="AB15" i="37"/>
  <c r="GP15" i="37" s="1"/>
  <c r="AA15" i="37"/>
  <c r="CQ15" i="37" s="1"/>
  <c r="Z15" i="37"/>
  <c r="GN15" i="37" s="1"/>
  <c r="Y15" i="37"/>
  <c r="BS15" i="37" s="1"/>
  <c r="W15" i="37"/>
  <c r="AE15" i="37" s="1"/>
  <c r="N15" i="37"/>
  <c r="AM14" i="37"/>
  <c r="AG14" i="37"/>
  <c r="FK14" i="37" s="1"/>
  <c r="AF14" i="37"/>
  <c r="GT14" i="37" s="1"/>
  <c r="AD14" i="37"/>
  <c r="GR14" i="37" s="1"/>
  <c r="AC14" i="37"/>
  <c r="DO14" i="37" s="1"/>
  <c r="AB14" i="37"/>
  <c r="GP14" i="37" s="1"/>
  <c r="AA14" i="37"/>
  <c r="CQ14" i="37" s="1"/>
  <c r="Z14" i="37"/>
  <c r="GN14" i="37" s="1"/>
  <c r="Y14" i="37"/>
  <c r="BS14" i="37" s="1"/>
  <c r="W14" i="37"/>
  <c r="AE14" i="37" s="1"/>
  <c r="N14" i="37"/>
  <c r="AM13" i="37"/>
  <c r="AG13" i="37"/>
  <c r="FK13" i="37" s="1"/>
  <c r="AF13" i="37"/>
  <c r="GT13" i="37" s="1"/>
  <c r="AD13" i="37"/>
  <c r="GR13" i="37" s="1"/>
  <c r="AC13" i="37"/>
  <c r="DO13" i="37" s="1"/>
  <c r="AB13" i="37"/>
  <c r="GP13" i="37" s="1"/>
  <c r="AA13" i="37"/>
  <c r="CQ13" i="37" s="1"/>
  <c r="Z13" i="37"/>
  <c r="GN13" i="37" s="1"/>
  <c r="Y13" i="37"/>
  <c r="BS13" i="37" s="1"/>
  <c r="W13" i="37"/>
  <c r="AE13" i="37" s="1"/>
  <c r="N13" i="37"/>
  <c r="AM12" i="37"/>
  <c r="AG12" i="37"/>
  <c r="FK12" i="37" s="1"/>
  <c r="AF12" i="37"/>
  <c r="GT12" i="37" s="1"/>
  <c r="AD12" i="37"/>
  <c r="GR12" i="37" s="1"/>
  <c r="AC12" i="37"/>
  <c r="DO12" i="37" s="1"/>
  <c r="AB12" i="37"/>
  <c r="GP12" i="37" s="1"/>
  <c r="AA12" i="37"/>
  <c r="CQ12" i="37" s="1"/>
  <c r="CO12" i="37" s="1"/>
  <c r="Z12" i="37"/>
  <c r="GN12" i="37" s="1"/>
  <c r="Y12" i="37"/>
  <c r="BS12" i="37" s="1"/>
  <c r="BU12" i="37" s="1"/>
  <c r="W12" i="37"/>
  <c r="AE12" i="37" s="1"/>
  <c r="N12" i="37"/>
  <c r="AM11" i="37"/>
  <c r="AG11" i="37"/>
  <c r="FK11" i="37" s="1"/>
  <c r="AF11" i="37"/>
  <c r="GT11" i="37" s="1"/>
  <c r="AD11" i="37"/>
  <c r="GR11" i="37" s="1"/>
  <c r="AC11" i="37"/>
  <c r="DO11" i="37" s="1"/>
  <c r="AB11" i="37"/>
  <c r="GP11" i="37" s="1"/>
  <c r="AA11" i="37"/>
  <c r="CQ11" i="37" s="1"/>
  <c r="CO11" i="37" s="1"/>
  <c r="Z11" i="37"/>
  <c r="GN11" i="37" s="1"/>
  <c r="Y11" i="37"/>
  <c r="BS11" i="37" s="1"/>
  <c r="W11" i="37"/>
  <c r="AE11" i="37" s="1"/>
  <c r="N11" i="37"/>
  <c r="AM10" i="37"/>
  <c r="AG10" i="37"/>
  <c r="FK10" i="37" s="1"/>
  <c r="FE10" i="37" s="1"/>
  <c r="AF10" i="37"/>
  <c r="GT10" i="37" s="1"/>
  <c r="AD10" i="37"/>
  <c r="GR10" i="37" s="1"/>
  <c r="AC10" i="37"/>
  <c r="DO10" i="37" s="1"/>
  <c r="AB10" i="37"/>
  <c r="GP10" i="37" s="1"/>
  <c r="AA10" i="37"/>
  <c r="CQ10" i="37" s="1"/>
  <c r="CR10" i="37" s="1"/>
  <c r="Z10" i="37"/>
  <c r="GN10" i="37" s="1"/>
  <c r="Y10" i="37"/>
  <c r="BS10" i="37" s="1"/>
  <c r="W10" i="37"/>
  <c r="AE10" i="37"/>
  <c r="EM10" i="37" s="1"/>
  <c r="N10" i="37"/>
  <c r="AM9" i="37"/>
  <c r="AG9" i="37"/>
  <c r="FK9" i="37"/>
  <c r="FM9" i="37" s="1"/>
  <c r="AF9" i="37"/>
  <c r="GT9" i="37"/>
  <c r="AD9" i="37"/>
  <c r="GR9" i="37"/>
  <c r="AC9" i="37"/>
  <c r="DO9" i="37"/>
  <c r="GE9" i="37" s="1"/>
  <c r="AB9" i="37"/>
  <c r="GP9" i="37"/>
  <c r="AA9" i="37"/>
  <c r="CQ9" i="37"/>
  <c r="CU9" i="37" s="1"/>
  <c r="Z9" i="37"/>
  <c r="GN9" i="37"/>
  <c r="Y9" i="37"/>
  <c r="BS9" i="37"/>
  <c r="BY9" i="37" s="1"/>
  <c r="W9" i="37"/>
  <c r="AE9" i="37"/>
  <c r="EM9" i="37" s="1"/>
  <c r="N9" i="37"/>
  <c r="AM8" i="37"/>
  <c r="AG8" i="37"/>
  <c r="FK8" i="37"/>
  <c r="FI8" i="37" s="1"/>
  <c r="AF8" i="37"/>
  <c r="GT8" i="37"/>
  <c r="AD8" i="37"/>
  <c r="GR8" i="37"/>
  <c r="AC8" i="37"/>
  <c r="DO8" i="37"/>
  <c r="DU8" i="37" s="1"/>
  <c r="AB8" i="37"/>
  <c r="GP8" i="37"/>
  <c r="AA8" i="37"/>
  <c r="CQ8" i="37"/>
  <c r="CU8" i="37" s="1"/>
  <c r="Z8" i="37"/>
  <c r="GN8" i="37"/>
  <c r="Y8" i="37"/>
  <c r="BS8" i="37"/>
  <c r="BY8" i="37" s="1"/>
  <c r="W8" i="37"/>
  <c r="AE8" i="37"/>
  <c r="BI8" i="37" s="1"/>
  <c r="N8" i="37"/>
  <c r="AM7" i="37"/>
  <c r="AG7" i="37"/>
  <c r="FK7" i="37"/>
  <c r="FG7" i="37" s="1"/>
  <c r="AF7" i="37"/>
  <c r="GT7" i="37"/>
  <c r="AD7" i="37"/>
  <c r="GR7" i="37"/>
  <c r="AC7" i="37"/>
  <c r="DO7" i="37"/>
  <c r="DQ7" i="37" s="1"/>
  <c r="AB7" i="37"/>
  <c r="GP7" i="37"/>
  <c r="AA7" i="37"/>
  <c r="CQ7" i="37"/>
  <c r="CU7" i="37" s="1"/>
  <c r="Z7" i="37"/>
  <c r="GN7" i="37"/>
  <c r="Y7" i="37"/>
  <c r="BS7" i="37"/>
  <c r="BY7" i="37" s="1"/>
  <c r="W7" i="37"/>
  <c r="AE7" i="37"/>
  <c r="EM7" i="37" s="1"/>
  <c r="N7" i="37"/>
  <c r="AM6" i="37"/>
  <c r="AG6" i="37"/>
  <c r="FK6" i="37"/>
  <c r="GI6" i="37" s="1"/>
  <c r="AF6" i="37"/>
  <c r="GT6" i="37"/>
  <c r="AD6" i="37"/>
  <c r="GR6" i="37"/>
  <c r="AC6" i="37"/>
  <c r="DO6" i="37"/>
  <c r="DU6" i="37" s="1"/>
  <c r="AB6" i="37"/>
  <c r="GP6" i="37"/>
  <c r="AA6" i="37"/>
  <c r="CQ6" i="37"/>
  <c r="CO6" i="37" s="1"/>
  <c r="Z6" i="37"/>
  <c r="GN6" i="37"/>
  <c r="Y6" i="37"/>
  <c r="BS6" i="37"/>
  <c r="BU6" i="37" s="1"/>
  <c r="W6" i="37"/>
  <c r="AE6" i="37"/>
  <c r="EM6" i="37" s="1"/>
  <c r="N6" i="37"/>
  <c r="AM5" i="37"/>
  <c r="AG5" i="37"/>
  <c r="FK5" i="37"/>
  <c r="FM5" i="37" s="1"/>
  <c r="AF5" i="37"/>
  <c r="GT5" i="37"/>
  <c r="AD5" i="37"/>
  <c r="GR5" i="37"/>
  <c r="AC5" i="37"/>
  <c r="DO5" i="37"/>
  <c r="DU5" i="37" s="1"/>
  <c r="AB5" i="37"/>
  <c r="GP5" i="37"/>
  <c r="AA5" i="37"/>
  <c r="CQ5" i="37"/>
  <c r="GC5" i="37" s="1"/>
  <c r="Z5" i="37"/>
  <c r="GN5" i="37"/>
  <c r="Y5" i="37"/>
  <c r="BC5" i="37" s="1"/>
  <c r="BS5" i="37"/>
  <c r="W5" i="37"/>
  <c r="AE5" i="37"/>
  <c r="EM5" i="37" s="1"/>
  <c r="N5" i="37"/>
  <c r="AM4" i="37"/>
  <c r="AG4" i="37"/>
  <c r="FK4" i="37"/>
  <c r="GI4" i="37" s="1"/>
  <c r="AF4" i="37"/>
  <c r="GT4" i="37"/>
  <c r="AD4" i="37"/>
  <c r="GR4" i="37"/>
  <c r="AC4" i="37"/>
  <c r="DO4" i="37"/>
  <c r="DK4" i="37" s="1"/>
  <c r="AB4" i="37"/>
  <c r="GP4" i="37"/>
  <c r="AA4" i="37"/>
  <c r="CQ4" i="37"/>
  <c r="GC4" i="37" s="1"/>
  <c r="Z4" i="37"/>
  <c r="GN4" i="37"/>
  <c r="Y4" i="37"/>
  <c r="W4" i="37"/>
  <c r="AE4" i="37" s="1"/>
  <c r="N4" i="37"/>
  <c r="GP64" i="37"/>
  <c r="EA78" i="37"/>
  <c r="GF78" i="37" s="1"/>
  <c r="EA87" i="37"/>
  <c r="GF87" i="37" s="1"/>
  <c r="EA104" i="37"/>
  <c r="DY104" i="37" s="1"/>
  <c r="GP117" i="37"/>
  <c r="GN134" i="37"/>
  <c r="GP137" i="37"/>
  <c r="EA152" i="37"/>
  <c r="DW152" i="37"/>
  <c r="EA166" i="37"/>
  <c r="DW166" i="37"/>
  <c r="EA199" i="37"/>
  <c r="GF199" i="37"/>
  <c r="DC225" i="37"/>
  <c r="DE225" i="37"/>
  <c r="EA232" i="37"/>
  <c r="EE232" i="37"/>
  <c r="AM578" i="37"/>
  <c r="EY26" i="37"/>
  <c r="EU26" i="37" s="1"/>
  <c r="AI29" i="37"/>
  <c r="AI32" i="37"/>
  <c r="AI35" i="37"/>
  <c r="AN35" i="37" s="1"/>
  <c r="EA43" i="37"/>
  <c r="GF43" i="37"/>
  <c r="AI46" i="37"/>
  <c r="AI54" i="37"/>
  <c r="AI58" i="37"/>
  <c r="EA60" i="37"/>
  <c r="GF60" i="37"/>
  <c r="AI63" i="37"/>
  <c r="AI67" i="37"/>
  <c r="AI71" i="37"/>
  <c r="AI77" i="37"/>
  <c r="AN77" i="37" s="1"/>
  <c r="EY83" i="37"/>
  <c r="AI92" i="37"/>
  <c r="AN92" i="37" s="1"/>
  <c r="EY92" i="37"/>
  <c r="GR102" i="37"/>
  <c r="EA110" i="37"/>
  <c r="DW110" i="37" s="1"/>
  <c r="GN111" i="37"/>
  <c r="AI116" i="37"/>
  <c r="GP119" i="37"/>
  <c r="GT120" i="37"/>
  <c r="AI121" i="37"/>
  <c r="GP125" i="37"/>
  <c r="GT126" i="37"/>
  <c r="AI127" i="37"/>
  <c r="EY127" i="37"/>
  <c r="GN128" i="37"/>
  <c r="GP131" i="37"/>
  <c r="GN139" i="37"/>
  <c r="AI146" i="37"/>
  <c r="AN146" i="37" s="1"/>
  <c r="GT146" i="37"/>
  <c r="AI147" i="37"/>
  <c r="AN147" i="37" s="1"/>
  <c r="EY147" i="37"/>
  <c r="AI150" i="37"/>
  <c r="GT150" i="37"/>
  <c r="AI151" i="37"/>
  <c r="AI163" i="37"/>
  <c r="AI165" i="37"/>
  <c r="AN165" i="37" s="1"/>
  <c r="AI175" i="37"/>
  <c r="AI177" i="37"/>
  <c r="AN177" i="37" s="1"/>
  <c r="AI180" i="37"/>
  <c r="GP191" i="37"/>
  <c r="AI192" i="37"/>
  <c r="EY192" i="37"/>
  <c r="EA195" i="37"/>
  <c r="GF195" i="37"/>
  <c r="AI198" i="37"/>
  <c r="EA205" i="37"/>
  <c r="GF205" i="37" s="1"/>
  <c r="EA208" i="37"/>
  <c r="DW208" i="37" s="1"/>
  <c r="DC209" i="37"/>
  <c r="DE209" i="37" s="1"/>
  <c r="AI213" i="37"/>
  <c r="AN213" i="37" s="1"/>
  <c r="AI215" i="37"/>
  <c r="GP220" i="37"/>
  <c r="AE222" i="37"/>
  <c r="GS222" i="37"/>
  <c r="CE222" i="37"/>
  <c r="GR225" i="37"/>
  <c r="GR230" i="37"/>
  <c r="GP235" i="37"/>
  <c r="EY236" i="37"/>
  <c r="GR243" i="37"/>
  <c r="EA253" i="37"/>
  <c r="EE253" i="37"/>
  <c r="EY255" i="37"/>
  <c r="EY262" i="37"/>
  <c r="EA265" i="37"/>
  <c r="EE265" i="37"/>
  <c r="EA278" i="37"/>
  <c r="EE278" i="37"/>
  <c r="GM293" i="37"/>
  <c r="FF296" i="37"/>
  <c r="GU296" i="37"/>
  <c r="FF297" i="37"/>
  <c r="FF304" i="37"/>
  <c r="GU304" i="37"/>
  <c r="FF305" i="37"/>
  <c r="X309" i="37"/>
  <c r="GO309" i="37"/>
  <c r="GO310" i="37"/>
  <c r="AI313" i="37"/>
  <c r="AI318" i="37"/>
  <c r="AI320" i="37"/>
  <c r="AI325" i="37"/>
  <c r="EA327" i="37"/>
  <c r="DW327" i="37"/>
  <c r="AI330" i="37"/>
  <c r="AI332" i="37"/>
  <c r="DC332" i="37"/>
  <c r="DI332" i="37"/>
  <c r="GP333" i="37"/>
  <c r="GR335" i="37"/>
  <c r="GR337" i="37"/>
  <c r="AI341" i="37"/>
  <c r="EY341" i="37"/>
  <c r="EA342" i="37"/>
  <c r="GF342" i="37" s="1"/>
  <c r="EA343" i="37"/>
  <c r="GF343" i="37" s="1"/>
  <c r="EA344" i="37"/>
  <c r="GF344" i="37" s="1"/>
  <c r="AI346" i="37"/>
  <c r="GR347" i="37"/>
  <c r="AI350" i="37"/>
  <c r="EA352" i="37"/>
  <c r="GF352" i="37"/>
  <c r="EA354" i="37"/>
  <c r="GF354" i="37"/>
  <c r="EA357" i="37"/>
  <c r="GF357" i="37"/>
  <c r="AI359" i="37"/>
  <c r="EY359" i="37"/>
  <c r="EA363" i="37"/>
  <c r="AI365" i="37"/>
  <c r="EY365" i="37"/>
  <c r="AI369" i="37"/>
  <c r="EY369" i="37"/>
  <c r="GR372" i="37"/>
  <c r="AI375" i="37"/>
  <c r="GP376" i="37"/>
  <c r="AI377" i="37"/>
  <c r="AI379" i="37"/>
  <c r="GR381" i="37"/>
  <c r="AE384" i="37"/>
  <c r="GS384" i="37" s="1"/>
  <c r="CE384" i="37"/>
  <c r="GN385" i="37"/>
  <c r="EY386" i="37"/>
  <c r="EU386" i="37" s="1"/>
  <c r="GP391" i="37"/>
  <c r="AI392" i="37"/>
  <c r="EY395" i="37"/>
  <c r="EW395" i="37" s="1"/>
  <c r="AI396" i="37"/>
  <c r="AI398" i="37"/>
  <c r="GP410" i="37"/>
  <c r="AI411" i="37"/>
  <c r="EY411" i="37"/>
  <c r="EA416" i="37"/>
  <c r="AI424" i="37"/>
  <c r="GP427" i="37"/>
  <c r="AI428" i="37"/>
  <c r="EA431" i="37"/>
  <c r="CQ437" i="37"/>
  <c r="EA438" i="37"/>
  <c r="EA442" i="37"/>
  <c r="DW442" i="37" s="1"/>
  <c r="AI445" i="37"/>
  <c r="GR446" i="37"/>
  <c r="GN447" i="37"/>
  <c r="EA448" i="37"/>
  <c r="DW448" i="37" s="1"/>
  <c r="AI450" i="37"/>
  <c r="GP455" i="37"/>
  <c r="AI456" i="37"/>
  <c r="EA459" i="37"/>
  <c r="DY459" i="37" s="1"/>
  <c r="GM466" i="37"/>
  <c r="AI490" i="37"/>
  <c r="GP490" i="37"/>
  <c r="AI491" i="37"/>
  <c r="EA496" i="37"/>
  <c r="GF496" i="37" s="1"/>
  <c r="Y583" i="37"/>
  <c r="AM583" i="37"/>
  <c r="GR501" i="37"/>
  <c r="GR508" i="37"/>
  <c r="GN515" i="37"/>
  <c r="AI518" i="37"/>
  <c r="EY518" i="37"/>
  <c r="EA524" i="37"/>
  <c r="DW524" i="37" s="1"/>
  <c r="AI526" i="37"/>
  <c r="DA526" i="37"/>
  <c r="AI536" i="37"/>
  <c r="EY536" i="37"/>
  <c r="AI552" i="37"/>
  <c r="GR553" i="37"/>
  <c r="GP562" i="37"/>
  <c r="AI563" i="37"/>
  <c r="EY563" i="37"/>
  <c r="EY570" i="37"/>
  <c r="EU570" i="37"/>
  <c r="GT571" i="37"/>
  <c r="AI572" i="37"/>
  <c r="EA47" i="37"/>
  <c r="GF47" i="37"/>
  <c r="EA52" i="37"/>
  <c r="GF52" i="37"/>
  <c r="GP55" i="37"/>
  <c r="EA81" i="37"/>
  <c r="GF81" i="37" s="1"/>
  <c r="GN99" i="37"/>
  <c r="EA133" i="37"/>
  <c r="DW133" i="37"/>
  <c r="GN142" i="37"/>
  <c r="GN167" i="37"/>
  <c r="GN178" i="37"/>
  <c r="EA218" i="37"/>
  <c r="DW218" i="37" s="1"/>
  <c r="GP222" i="37"/>
  <c r="DC227" i="37"/>
  <c r="DE227" i="37"/>
  <c r="EA240" i="37"/>
  <c r="EE240" i="37"/>
  <c r="EA274" i="37"/>
  <c r="EE274" i="37"/>
  <c r="FF288" i="37"/>
  <c r="FF298" i="37"/>
  <c r="GU298" i="37"/>
  <c r="FF306" i="37"/>
  <c r="GU306" i="37"/>
  <c r="EA314" i="37"/>
  <c r="EA321" i="37"/>
  <c r="DW321" i="37"/>
  <c r="EA328" i="37"/>
  <c r="EC328" i="37"/>
  <c r="GT330" i="37"/>
  <c r="CE333" i="37"/>
  <c r="EA335" i="37"/>
  <c r="DW335" i="37"/>
  <c r="EA337" i="37"/>
  <c r="GF337" i="37"/>
  <c r="EA347" i="37"/>
  <c r="GF347" i="37"/>
  <c r="EY377" i="37"/>
  <c r="GT379" i="37"/>
  <c r="CE383" i="37"/>
  <c r="CG383" i="37"/>
  <c r="GR384" i="37"/>
  <c r="EW393" i="37"/>
  <c r="GP399" i="37"/>
  <c r="GP408" i="37"/>
  <c r="GN413" i="37"/>
  <c r="GP414" i="37"/>
  <c r="GP425" i="37"/>
  <c r="GP429" i="37"/>
  <c r="GP440" i="37"/>
  <c r="EA446" i="37"/>
  <c r="DW446" i="37" s="1"/>
  <c r="EA451" i="37"/>
  <c r="GP457" i="37"/>
  <c r="GT472" i="37"/>
  <c r="GN492" i="37"/>
  <c r="EA493" i="37"/>
  <c r="EC493" i="37"/>
  <c r="EA499" i="37"/>
  <c r="DY499" i="37"/>
  <c r="EA500" i="37"/>
  <c r="EA501" i="37"/>
  <c r="GF501" i="37" s="1"/>
  <c r="EA503" i="37"/>
  <c r="DY503" i="37"/>
  <c r="EA506" i="37"/>
  <c r="EA507" i="37"/>
  <c r="DY507" i="37" s="1"/>
  <c r="EA508" i="37"/>
  <c r="GF508" i="37" s="1"/>
  <c r="EA521" i="37"/>
  <c r="EC521" i="37"/>
  <c r="GP522" i="37"/>
  <c r="GR527" i="37"/>
  <c r="GP528" i="37"/>
  <c r="GN542" i="37"/>
  <c r="EA543" i="37"/>
  <c r="DW543" i="37"/>
  <c r="GP545" i="37"/>
  <c r="GN567" i="37"/>
  <c r="GP568" i="37"/>
  <c r="GP573" i="37"/>
  <c r="DC25" i="37"/>
  <c r="DC28" i="37"/>
  <c r="GD28" i="37" s="1"/>
  <c r="GP28" i="37"/>
  <c r="DC31" i="37"/>
  <c r="DI31" i="37" s="1"/>
  <c r="DC34" i="37"/>
  <c r="DB34" i="37" s="1"/>
  <c r="GP34" i="37"/>
  <c r="EY36" i="37"/>
  <c r="GP38" i="37"/>
  <c r="EY40" i="37"/>
  <c r="AI42" i="37"/>
  <c r="GP45" i="37"/>
  <c r="EA49" i="37"/>
  <c r="GT50" i="37"/>
  <c r="GT53" i="37"/>
  <c r="GR58" i="37"/>
  <c r="GN59" i="37"/>
  <c r="GP62" i="37"/>
  <c r="GT66" i="37"/>
  <c r="EA68" i="37"/>
  <c r="GN69" i="37"/>
  <c r="EA70" i="37"/>
  <c r="GP72" i="37"/>
  <c r="AI73" i="37"/>
  <c r="AN73" i="37" s="1"/>
  <c r="GP74" i="37"/>
  <c r="AI75" i="37"/>
  <c r="EA76" i="37"/>
  <c r="GP78" i="37"/>
  <c r="AI79" i="37"/>
  <c r="AN79" i="37"/>
  <c r="EA80" i="37"/>
  <c r="DW81" i="37"/>
  <c r="GP81" i="37"/>
  <c r="EY82" i="37"/>
  <c r="GT83" i="37"/>
  <c r="EA85" i="37"/>
  <c r="GN87" i="37"/>
  <c r="EA88" i="37"/>
  <c r="GN90" i="37"/>
  <c r="EA91" i="37"/>
  <c r="GT92" i="37"/>
  <c r="AI93" i="37"/>
  <c r="AN93" i="37" s="1"/>
  <c r="AO93" i="37" s="1"/>
  <c r="EY93" i="37"/>
  <c r="GT94" i="37"/>
  <c r="AI95" i="37"/>
  <c r="EA96" i="37"/>
  <c r="GP98" i="37"/>
  <c r="DC99" i="37"/>
  <c r="GN102" i="37"/>
  <c r="GR103" i="37"/>
  <c r="DC104" i="37"/>
  <c r="GP104" i="37"/>
  <c r="AI105" i="37"/>
  <c r="EY106" i="37"/>
  <c r="AI107" i="37"/>
  <c r="EA108" i="37"/>
  <c r="DW108" i="37"/>
  <c r="GN109" i="37"/>
  <c r="GP110" i="37"/>
  <c r="AI111" i="37"/>
  <c r="GP112" i="37"/>
  <c r="AI113" i="37"/>
  <c r="DC114" i="37"/>
  <c r="GD114" i="37" s="1"/>
  <c r="GP114" i="37"/>
  <c r="BH114" i="37"/>
  <c r="EA114" i="37"/>
  <c r="FA275" i="37"/>
  <c r="EU275" i="37"/>
  <c r="GQ5" i="37"/>
  <c r="GU4" i="37"/>
  <c r="GM5" i="37"/>
  <c r="EA25" i="37"/>
  <c r="EC25" i="37" s="1"/>
  <c r="EA28" i="37"/>
  <c r="DW28" i="37" s="1"/>
  <c r="GT29" i="37"/>
  <c r="EA31" i="37"/>
  <c r="DY31" i="37" s="1"/>
  <c r="EA34" i="37"/>
  <c r="DW34" i="37" s="1"/>
  <c r="EY35" i="37"/>
  <c r="EW35" i="37" s="1"/>
  <c r="GT36" i="37"/>
  <c r="GT40" i="37"/>
  <c r="DW43" i="37"/>
  <c r="GP43" i="37"/>
  <c r="AI44" i="37"/>
  <c r="AN44" i="37"/>
  <c r="EA45" i="37"/>
  <c r="DW47" i="37"/>
  <c r="GP47" i="37"/>
  <c r="AI48" i="37"/>
  <c r="AN48" i="37" s="1"/>
  <c r="GP49" i="37"/>
  <c r="AI50" i="37"/>
  <c r="EY50" i="37"/>
  <c r="DW52" i="37"/>
  <c r="GP52" i="37"/>
  <c r="EY53" i="37"/>
  <c r="EA55" i="37"/>
  <c r="GT56" i="37"/>
  <c r="EA59" i="37"/>
  <c r="DW60" i="37"/>
  <c r="GP60" i="37"/>
  <c r="AI61" i="37"/>
  <c r="AN61" i="37" s="1"/>
  <c r="AO61" i="37" s="1"/>
  <c r="EA62" i="37"/>
  <c r="EA64" i="37"/>
  <c r="GT65" i="37"/>
  <c r="AI66" i="37"/>
  <c r="AN66" i="37" s="1"/>
  <c r="EY66" i="37"/>
  <c r="GN68" i="37"/>
  <c r="GP70" i="37"/>
  <c r="EA72" i="37"/>
  <c r="EA74" i="37"/>
  <c r="GP76" i="37"/>
  <c r="GN80" i="37"/>
  <c r="GT82" i="37"/>
  <c r="GP85" i="37"/>
  <c r="GP88" i="37"/>
  <c r="GP91" i="37"/>
  <c r="GT93" i="37"/>
  <c r="GP96" i="37"/>
  <c r="GP100" i="37"/>
  <c r="DC103" i="37"/>
  <c r="GN103" i="37"/>
  <c r="EA106" i="37"/>
  <c r="GF106" i="37" s="1"/>
  <c r="GP106" i="37"/>
  <c r="GP108" i="37"/>
  <c r="EA112" i="37"/>
  <c r="BH362" i="37"/>
  <c r="GR362" i="37"/>
  <c r="GF363" i="37"/>
  <c r="DW363" i="37"/>
  <c r="BH376" i="37"/>
  <c r="EA376" i="37"/>
  <c r="DW376" i="37"/>
  <c r="FA377" i="37"/>
  <c r="EU377" i="37"/>
  <c r="X378" i="37"/>
  <c r="AE378" i="37"/>
  <c r="GS378" i="37" s="1"/>
  <c r="GN378" i="37"/>
  <c r="CE378" i="37"/>
  <c r="GB378" i="37"/>
  <c r="BF378" i="37"/>
  <c r="GP378" i="37"/>
  <c r="BH385" i="37"/>
  <c r="GR385" i="37"/>
  <c r="EA385" i="37"/>
  <c r="EC385" i="37"/>
  <c r="BF388" i="37"/>
  <c r="GP388" i="37"/>
  <c r="DC405" i="37"/>
  <c r="GP405" i="37"/>
  <c r="GR413" i="37"/>
  <c r="EA413" i="37"/>
  <c r="GF416" i="37"/>
  <c r="DW416" i="37"/>
  <c r="DC420" i="37"/>
  <c r="GP420" i="37"/>
  <c r="GF431" i="37"/>
  <c r="DW431" i="37"/>
  <c r="BS435" i="37"/>
  <c r="BZ435" i="37"/>
  <c r="GM435" i="37"/>
  <c r="BH440" i="37"/>
  <c r="EA440" i="37"/>
  <c r="EC442" i="37"/>
  <c r="BH447" i="37"/>
  <c r="GR447" i="37"/>
  <c r="EA447" i="37"/>
  <c r="BJ449" i="37"/>
  <c r="EY449" i="37"/>
  <c r="ET449" i="37" s="1"/>
  <c r="GF451" i="37"/>
  <c r="DW451" i="37"/>
  <c r="DC460" i="37"/>
  <c r="GD460" i="37" s="1"/>
  <c r="GP460" i="37"/>
  <c r="BS468" i="37"/>
  <c r="GM468" i="37"/>
  <c r="BS470" i="37"/>
  <c r="GM470" i="37"/>
  <c r="BJ474" i="37"/>
  <c r="EY474" i="37"/>
  <c r="EU474" i="37"/>
  <c r="BJ476" i="37"/>
  <c r="GT476" i="37"/>
  <c r="BJ477" i="37"/>
  <c r="EY477" i="37"/>
  <c r="ER477" i="37" s="1"/>
  <c r="BJ479" i="37"/>
  <c r="EY479" i="37"/>
  <c r="ET479" i="37"/>
  <c r="GR482" i="37"/>
  <c r="EA482" i="37"/>
  <c r="BH490" i="37"/>
  <c r="EA490" i="37"/>
  <c r="BF492" i="37"/>
  <c r="DC492" i="37"/>
  <c r="BH492" i="37"/>
  <c r="GR492" i="37"/>
  <c r="DW496" i="37"/>
  <c r="GF500" i="37"/>
  <c r="DW500" i="37"/>
  <c r="DW501" i="37"/>
  <c r="DY506" i="37"/>
  <c r="DW506" i="37"/>
  <c r="DW508" i="37"/>
  <c r="BF511" i="37"/>
  <c r="GP511" i="37"/>
  <c r="BJ519" i="37"/>
  <c r="EY519" i="37"/>
  <c r="EW519" i="37" s="1"/>
  <c r="GR525" i="37"/>
  <c r="EA525" i="37"/>
  <c r="BJ535" i="37"/>
  <c r="EY535" i="37"/>
  <c r="GR538" i="37"/>
  <c r="EA538" i="37"/>
  <c r="GP542" i="37"/>
  <c r="DC542" i="37"/>
  <c r="EA542" i="37"/>
  <c r="EC542" i="37" s="1"/>
  <c r="GR542" i="37"/>
  <c r="BJ549" i="37"/>
  <c r="EY549" i="37"/>
  <c r="ER549" i="37"/>
  <c r="BF554" i="37"/>
  <c r="GP554" i="37"/>
  <c r="BJ564" i="37"/>
  <c r="EY564" i="37"/>
  <c r="EV564" i="37" s="1"/>
  <c r="GF566" i="37"/>
  <c r="DW566" i="37"/>
  <c r="GT115" i="37"/>
  <c r="DC116" i="37"/>
  <c r="DC118" i="37"/>
  <c r="DA118" i="37" s="1"/>
  <c r="DC120" i="37"/>
  <c r="GT123" i="37"/>
  <c r="DC126" i="37"/>
  <c r="GP129" i="37"/>
  <c r="GP135" i="37"/>
  <c r="EY140" i="37"/>
  <c r="GH140" i="37" s="1"/>
  <c r="GN143" i="37"/>
  <c r="GP145" i="37"/>
  <c r="DC146" i="37"/>
  <c r="EY148" i="37"/>
  <c r="GT149" i="37"/>
  <c r="DC150" i="37"/>
  <c r="DA150" i="37" s="1"/>
  <c r="GP153" i="37"/>
  <c r="DC154" i="37"/>
  <c r="GD154" i="37" s="1"/>
  <c r="EY156" i="37"/>
  <c r="EA158" i="37"/>
  <c r="GF158" i="37" s="1"/>
  <c r="EA159" i="37"/>
  <c r="EA160" i="37"/>
  <c r="GF160" i="37" s="1"/>
  <c r="EA161" i="37"/>
  <c r="EA162" i="37"/>
  <c r="DY162" i="37" s="1"/>
  <c r="GP162" i="37"/>
  <c r="EA164" i="37"/>
  <c r="GF164" i="37" s="1"/>
  <c r="GP164" i="37"/>
  <c r="GP166" i="37"/>
  <c r="AI167" i="37"/>
  <c r="GP168" i="37"/>
  <c r="AI169" i="37"/>
  <c r="EY170" i="37"/>
  <c r="EW170" i="37" s="1"/>
  <c r="AI171" i="37"/>
  <c r="GN172" i="37"/>
  <c r="GN173" i="37"/>
  <c r="EY174" i="37"/>
  <c r="GH174" i="37" s="1"/>
  <c r="EY176" i="37"/>
  <c r="DC177" i="37"/>
  <c r="DA177" i="37" s="1"/>
  <c r="GT177" i="37"/>
  <c r="AI178" i="37"/>
  <c r="AN178" i="37" s="1"/>
  <c r="EA179" i="37"/>
  <c r="EY180" i="37"/>
  <c r="EA182" i="37"/>
  <c r="GP182" i="37"/>
  <c r="EY183" i="37"/>
  <c r="EA185" i="37"/>
  <c r="DY185" i="37" s="1"/>
  <c r="GP185" i="37"/>
  <c r="EA187" i="37"/>
  <c r="GF187" i="37" s="1"/>
  <c r="GP187" i="37"/>
  <c r="GP189" i="37"/>
  <c r="GN194" i="37"/>
  <c r="GP197" i="37"/>
  <c r="EA201" i="37"/>
  <c r="ED201" i="37"/>
  <c r="GP203" i="37"/>
  <c r="GT206" i="37"/>
  <c r="EA210" i="37"/>
  <c r="GR210" i="37"/>
  <c r="CE211" i="37"/>
  <c r="CG211" i="37"/>
  <c r="GP211" i="37"/>
  <c r="GT213" i="37"/>
  <c r="EY214" i="37"/>
  <c r="EY215" i="37"/>
  <c r="CE217" i="37"/>
  <c r="EY223" i="37"/>
  <c r="GN226" i="37"/>
  <c r="CE229" i="37"/>
  <c r="CG229" i="37" s="1"/>
  <c r="GN231" i="37"/>
  <c r="GP233" i="37"/>
  <c r="EU236" i="37"/>
  <c r="GP238" i="37"/>
  <c r="GN242" i="37"/>
  <c r="EA244" i="37"/>
  <c r="EA246" i="37"/>
  <c r="GP248" i="37"/>
  <c r="GP251" i="37"/>
  <c r="GP254" i="37"/>
  <c r="EA257" i="37"/>
  <c r="GP257" i="37"/>
  <c r="EA259" i="37"/>
  <c r="GP259" i="37"/>
  <c r="GP261" i="37"/>
  <c r="GN264" i="37"/>
  <c r="EA267" i="37"/>
  <c r="DV267" i="37" s="1"/>
  <c r="GT268" i="37"/>
  <c r="GT270" i="37"/>
  <c r="DC271" i="37"/>
  <c r="GR271" i="37"/>
  <c r="DC272" i="37"/>
  <c r="GR272" i="37"/>
  <c r="DC273" i="37"/>
  <c r="GR273" i="37"/>
  <c r="DW274" i="37"/>
  <c r="GP274" i="37"/>
  <c r="GT275" i="37"/>
  <c r="EY276" i="37"/>
  <c r="ET276" i="37"/>
  <c r="DW278" i="37"/>
  <c r="GP278" i="37"/>
  <c r="X283" i="37"/>
  <c r="GO283" i="37"/>
  <c r="GM284" i="37"/>
  <c r="X286" i="37"/>
  <c r="GO286" i="37"/>
  <c r="GM287" i="37"/>
  <c r="GU288" i="37"/>
  <c r="GM289" i="37"/>
  <c r="GU290" i="37"/>
  <c r="FF291" i="37"/>
  <c r="GM291" i="37"/>
  <c r="GQ293" i="37"/>
  <c r="GU294" i="37"/>
  <c r="GO295" i="37"/>
  <c r="GU297" i="37"/>
  <c r="GU302" i="37"/>
  <c r="GO303" i="37"/>
  <c r="GU305" i="37"/>
  <c r="DC314" i="37"/>
  <c r="DE314" i="37"/>
  <c r="GP314" i="37"/>
  <c r="AI315" i="37"/>
  <c r="EA316" i="37"/>
  <c r="GT317" i="37"/>
  <c r="EY318" i="37"/>
  <c r="EZ318" i="37"/>
  <c r="GT319" i="37"/>
  <c r="DC323" i="37"/>
  <c r="GP323" i="37"/>
  <c r="EY324" i="37"/>
  <c r="EZ324" i="37" s="1"/>
  <c r="GT325" i="37"/>
  <c r="DW328" i="37"/>
  <c r="GP328" i="37"/>
  <c r="AI329" i="37"/>
  <c r="AN329" i="37"/>
  <c r="EY330" i="37"/>
  <c r="CE332" i="37"/>
  <c r="AE333" i="37"/>
  <c r="GS333" i="37"/>
  <c r="EY334" i="37"/>
  <c r="GN336" i="37"/>
  <c r="GP338" i="37"/>
  <c r="GT340" i="37"/>
  <c r="GP345" i="37"/>
  <c r="GP348" i="37"/>
  <c r="EY349" i="37"/>
  <c r="GT350" i="37"/>
  <c r="GP351" i="37"/>
  <c r="AI352" i="37"/>
  <c r="DW352" i="37"/>
  <c r="GN352" i="37"/>
  <c r="EA353" i="37"/>
  <c r="GR353" i="37"/>
  <c r="DW354" i="37"/>
  <c r="GP354" i="37"/>
  <c r="AI355" i="37"/>
  <c r="AN355" i="37"/>
  <c r="AO355" i="37" s="1"/>
  <c r="EY355" i="37"/>
  <c r="DW357" i="37"/>
  <c r="GN357" i="37"/>
  <c r="EA358" i="37"/>
  <c r="GT359" i="37"/>
  <c r="AI360" i="37"/>
  <c r="AN360" i="37"/>
  <c r="AO360" i="37" s="1"/>
  <c r="EY360" i="37"/>
  <c r="EA361" i="37"/>
  <c r="GR361" i="37"/>
  <c r="DW362" i="37"/>
  <c r="GN362" i="37"/>
  <c r="GP364" i="37"/>
  <c r="EU369" i="37"/>
  <c r="DC373" i="37"/>
  <c r="DC376" i="37"/>
  <c r="CZ376" i="37" s="1"/>
  <c r="EY378" i="37"/>
  <c r="EY383" i="37"/>
  <c r="EA388" i="37"/>
  <c r="GN390" i="37"/>
  <c r="GT393" i="37"/>
  <c r="GT395" i="37"/>
  <c r="EY397" i="37"/>
  <c r="EW397" i="37" s="1"/>
  <c r="EA405" i="37"/>
  <c r="DV405" i="37" s="1"/>
  <c r="GN407" i="37"/>
  <c r="EA420" i="37"/>
  <c r="DX420" i="37"/>
  <c r="GN441" i="37"/>
  <c r="GP444" i="37"/>
  <c r="GP453" i="37"/>
  <c r="EA460" i="37"/>
  <c r="ED460" i="37" s="1"/>
  <c r="EU462" i="37"/>
  <c r="GR463" i="37"/>
  <c r="GP484" i="37"/>
  <c r="GP491" i="37"/>
  <c r="GN495" i="37"/>
  <c r="GN502" i="37"/>
  <c r="EY504" i="37"/>
  <c r="EW504" i="37" s="1"/>
  <c r="EY505" i="37"/>
  <c r="EA511" i="37"/>
  <c r="DW515" i="37"/>
  <c r="DC525" i="37"/>
  <c r="EA532" i="37"/>
  <c r="EC532" i="37"/>
  <c r="EA534" i="37"/>
  <c r="DY534" i="37"/>
  <c r="EA554" i="37"/>
  <c r="DV554" i="37"/>
  <c r="GR364" i="37"/>
  <c r="EA364" i="37"/>
  <c r="BJ366" i="37"/>
  <c r="EY366" i="37"/>
  <c r="EU366" i="37" s="1"/>
  <c r="BJ368" i="37"/>
  <c r="EY368" i="37"/>
  <c r="EU368" i="37"/>
  <c r="GT370" i="37"/>
  <c r="EY370" i="37"/>
  <c r="EU370" i="37" s="1"/>
  <c r="BJ374" i="37"/>
  <c r="EY374" i="37"/>
  <c r="ET374" i="37"/>
  <c r="BF382" i="37"/>
  <c r="GP382" i="37"/>
  <c r="BH390" i="37"/>
  <c r="GR390" i="37"/>
  <c r="EA390" i="37"/>
  <c r="DY390" i="37"/>
  <c r="DC403" i="37"/>
  <c r="GD403" i="37"/>
  <c r="GP403" i="37"/>
  <c r="GR407" i="37"/>
  <c r="EA407" i="37"/>
  <c r="DC418" i="37"/>
  <c r="GD418" i="37" s="1"/>
  <c r="GP418" i="37"/>
  <c r="BJ421" i="37"/>
  <c r="EY421" i="37"/>
  <c r="EW421" i="37" s="1"/>
  <c r="BJ423" i="37"/>
  <c r="EY423" i="37"/>
  <c r="EW423" i="37"/>
  <c r="BJ432" i="37"/>
  <c r="EY432" i="37"/>
  <c r="EC438" i="37"/>
  <c r="DW438" i="37"/>
  <c r="BH441" i="37"/>
  <c r="GR441" i="37"/>
  <c r="EA441" i="37"/>
  <c r="BH444" i="37"/>
  <c r="EA444" i="37"/>
  <c r="GF446" i="37"/>
  <c r="GF448" i="37"/>
  <c r="BH453" i="37"/>
  <c r="EA453" i="37"/>
  <c r="BJ461" i="37"/>
  <c r="EY461" i="37"/>
  <c r="ER461" i="37"/>
  <c r="CE463" i="37"/>
  <c r="GB463" i="37"/>
  <c r="GN463" i="37"/>
  <c r="FK469" i="37"/>
  <c r="GU469" i="37"/>
  <c r="FK471" i="37"/>
  <c r="GU471" i="37"/>
  <c r="BH484" i="37"/>
  <c r="EA484" i="37"/>
  <c r="BJ486" i="37"/>
  <c r="GT486" i="37"/>
  <c r="BH491" i="37"/>
  <c r="EA491" i="37"/>
  <c r="EC491" i="37"/>
  <c r="BH495" i="37"/>
  <c r="GR495" i="37"/>
  <c r="EA495" i="37"/>
  <c r="BJ497" i="37"/>
  <c r="EY497" i="37"/>
  <c r="BH502" i="37"/>
  <c r="GR502" i="37"/>
  <c r="EA502" i="37"/>
  <c r="BF509" i="37"/>
  <c r="GP509" i="37"/>
  <c r="BF513" i="37"/>
  <c r="GP513" i="37"/>
  <c r="GR522" i="37"/>
  <c r="EA522" i="37"/>
  <c r="DW522" i="37" s="1"/>
  <c r="CE526" i="37"/>
  <c r="GN526" i="37"/>
  <c r="BF530" i="37"/>
  <c r="GP530" i="37"/>
  <c r="FA544" i="37"/>
  <c r="EU544" i="37"/>
  <c r="BH545" i="37"/>
  <c r="EA545" i="37"/>
  <c r="DC548" i="37"/>
  <c r="DA548" i="37" s="1"/>
  <c r="GP548" i="37"/>
  <c r="CE553" i="37"/>
  <c r="CK553" i="37" s="1"/>
  <c r="GN553" i="37"/>
  <c r="BJ555" i="37"/>
  <c r="EY555" i="37"/>
  <c r="EU555" i="37" s="1"/>
  <c r="BJ557" i="37"/>
  <c r="EY557" i="37"/>
  <c r="BJ559" i="37"/>
  <c r="EY559" i="37"/>
  <c r="EZ559" i="37"/>
  <c r="GR567" i="37"/>
  <c r="EA567" i="37"/>
  <c r="EY114" i="37"/>
  <c r="AI115" i="37"/>
  <c r="EY115" i="37"/>
  <c r="EA117" i="37"/>
  <c r="DX117" i="37" s="1"/>
  <c r="GN118" i="37"/>
  <c r="EA119" i="37"/>
  <c r="EY120" i="37"/>
  <c r="GP122" i="37"/>
  <c r="AI123" i="37"/>
  <c r="AN123" i="37" s="1"/>
  <c r="EY123" i="37"/>
  <c r="GN124" i="37"/>
  <c r="EA125" i="37"/>
  <c r="EY126" i="37"/>
  <c r="GT127" i="37"/>
  <c r="AI128" i="37"/>
  <c r="AN128" i="37" s="1"/>
  <c r="EA129" i="37"/>
  <c r="GN130" i="37"/>
  <c r="EA131" i="37"/>
  <c r="DX131" i="37"/>
  <c r="GN132" i="37"/>
  <c r="GP133" i="37"/>
  <c r="EA135" i="37"/>
  <c r="GF135" i="37" s="1"/>
  <c r="GN136" i="37"/>
  <c r="EA137" i="37"/>
  <c r="EA139" i="37"/>
  <c r="EA140" i="37"/>
  <c r="GP140" i="37"/>
  <c r="GT141" i="37"/>
  <c r="EA143" i="37"/>
  <c r="DY143" i="37" s="1"/>
  <c r="GN144" i="37"/>
  <c r="EA145" i="37"/>
  <c r="EY146" i="37"/>
  <c r="GT147" i="37"/>
  <c r="AI148" i="37"/>
  <c r="DC148" i="37"/>
  <c r="GT148" i="37"/>
  <c r="AI149" i="37"/>
  <c r="AN149" i="37" s="1"/>
  <c r="EY149" i="37"/>
  <c r="EY150" i="37"/>
  <c r="GN152" i="37"/>
  <c r="EA153" i="37"/>
  <c r="EY154" i="37"/>
  <c r="GT155" i="37"/>
  <c r="AI156" i="37"/>
  <c r="DC156" i="37"/>
  <c r="GT156" i="37"/>
  <c r="AI157" i="37"/>
  <c r="GN158" i="37"/>
  <c r="GN159" i="37"/>
  <c r="GN160" i="37"/>
  <c r="GN161" i="37"/>
  <c r="EY162" i="37"/>
  <c r="EY164" i="37"/>
  <c r="GH164" i="37" s="1"/>
  <c r="EA168" i="37"/>
  <c r="EA170" i="37"/>
  <c r="GP170" i="37"/>
  <c r="EA172" i="37"/>
  <c r="EA173" i="37"/>
  <c r="EA174" i="37"/>
  <c r="GP174" i="37"/>
  <c r="EA176" i="37"/>
  <c r="GP176" i="37"/>
  <c r="EY177" i="37"/>
  <c r="ER177" i="37" s="1"/>
  <c r="GP179" i="37"/>
  <c r="DC180" i="37"/>
  <c r="GT180" i="37"/>
  <c r="AI181" i="37"/>
  <c r="EY182" i="37"/>
  <c r="AI183" i="37"/>
  <c r="DC183" i="37"/>
  <c r="DA183" i="37" s="1"/>
  <c r="GT183" i="37"/>
  <c r="AI184" i="37"/>
  <c r="EY185" i="37"/>
  <c r="AI186" i="37"/>
  <c r="EY187" i="37"/>
  <c r="AI188" i="37"/>
  <c r="EA189" i="37"/>
  <c r="EA191" i="37"/>
  <c r="GT192" i="37"/>
  <c r="AI193" i="37"/>
  <c r="AN193" i="37" s="1"/>
  <c r="EA194" i="37"/>
  <c r="DW195" i="37"/>
  <c r="GP195" i="37"/>
  <c r="AI196" i="37"/>
  <c r="DW199" i="37"/>
  <c r="GP199" i="37"/>
  <c r="AI200" i="37"/>
  <c r="AN200" i="37"/>
  <c r="AO200" i="37" s="1"/>
  <c r="GP201" i="37"/>
  <c r="AI202" i="37"/>
  <c r="AN202" i="37"/>
  <c r="AO202" i="37" s="1"/>
  <c r="EA203" i="37"/>
  <c r="DY203" i="37" s="1"/>
  <c r="GP205" i="37"/>
  <c r="AI206" i="37"/>
  <c r="AN206" i="37"/>
  <c r="AO206" i="37" s="1"/>
  <c r="EY206" i="37"/>
  <c r="DC208" i="37"/>
  <c r="GN208" i="37"/>
  <c r="CE209" i="37"/>
  <c r="AE210" i="37"/>
  <c r="CE210" i="37"/>
  <c r="GT215" i="37"/>
  <c r="AI216" i="37"/>
  <c r="AN216" i="37" s="1"/>
  <c r="AO216" i="37"/>
  <c r="DC217" i="37"/>
  <c r="DI217" i="37"/>
  <c r="GR217" i="37"/>
  <c r="DC218" i="37"/>
  <c r="AI219" i="37"/>
  <c r="AN219" i="37"/>
  <c r="AO219" i="37" s="1"/>
  <c r="EY220" i="37"/>
  <c r="GT220" i="37"/>
  <c r="AI221" i="37"/>
  <c r="AN221" i="37" s="1"/>
  <c r="EY221" i="37"/>
  <c r="EY222" i="37"/>
  <c r="GT222" i="37"/>
  <c r="AI223" i="37"/>
  <c r="AN223" i="37" s="1"/>
  <c r="GT223" i="37"/>
  <c r="AI224" i="37"/>
  <c r="EY224" i="37"/>
  <c r="AI225" i="37"/>
  <c r="AN225" i="37" s="1"/>
  <c r="CE225" i="37"/>
  <c r="AE226" i="37"/>
  <c r="GS226" i="37" s="1"/>
  <c r="GR226" i="37"/>
  <c r="CE227" i="37"/>
  <c r="CG227" i="37"/>
  <c r="GP227" i="37"/>
  <c r="AI228" i="37"/>
  <c r="DC229" i="37"/>
  <c r="GR229" i="37"/>
  <c r="DW230" i="37"/>
  <c r="GN230" i="37"/>
  <c r="EA231" i="37"/>
  <c r="DW232" i="37"/>
  <c r="GN232" i="37"/>
  <c r="EA233" i="37"/>
  <c r="EA235" i="37"/>
  <c r="GT236" i="37"/>
  <c r="DW240" i="37"/>
  <c r="GP240" i="37"/>
  <c r="EA242" i="37"/>
  <c r="DW243" i="37"/>
  <c r="GN243" i="37"/>
  <c r="GP244" i="37"/>
  <c r="GP246" i="37"/>
  <c r="EA248" i="37"/>
  <c r="DY248" i="37" s="1"/>
  <c r="GT249" i="37"/>
  <c r="EA251" i="37"/>
  <c r="DY251" i="37" s="1"/>
  <c r="DW253" i="37"/>
  <c r="GN253" i="37"/>
  <c r="EA254" i="37"/>
  <c r="GT255" i="37"/>
  <c r="EY257" i="37"/>
  <c r="GT257" i="37"/>
  <c r="EY259" i="37"/>
  <c r="EA261" i="37"/>
  <c r="GT262" i="37"/>
  <c r="EA264" i="37"/>
  <c r="GR264" i="37"/>
  <c r="DW265" i="37"/>
  <c r="GP265" i="37"/>
  <c r="GP267" i="37"/>
  <c r="EY268" i="37"/>
  <c r="EX268" i="37"/>
  <c r="GT269" i="37"/>
  <c r="EY270" i="37"/>
  <c r="GN271" i="37"/>
  <c r="GN272" i="37"/>
  <c r="GN273" i="37"/>
  <c r="GT276" i="37"/>
  <c r="FF282" i="37"/>
  <c r="GQ284" i="37"/>
  <c r="FF285" i="37"/>
  <c r="GQ287" i="37"/>
  <c r="GQ289" i="37"/>
  <c r="FJ290" i="37"/>
  <c r="GQ291" i="37"/>
  <c r="GU292" i="37"/>
  <c r="GU299" i="37"/>
  <c r="GU300" i="37"/>
  <c r="FF301" i="37"/>
  <c r="FJ302" i="37"/>
  <c r="FF307" i="37"/>
  <c r="EC314" i="37"/>
  <c r="DC316" i="37"/>
  <c r="DI316" i="37"/>
  <c r="GP316" i="37"/>
  <c r="EY317" i="37"/>
  <c r="GT318" i="37"/>
  <c r="EY319" i="37"/>
  <c r="DC321" i="37"/>
  <c r="GP321" i="37"/>
  <c r="AI322" i="37"/>
  <c r="AN322" i="37"/>
  <c r="AO322" i="37" s="1"/>
  <c r="EA323" i="37"/>
  <c r="DW323" i="37" s="1"/>
  <c r="GT324" i="37"/>
  <c r="EY325" i="37"/>
  <c r="DC327" i="37"/>
  <c r="GN327" i="37"/>
  <c r="EY333" i="37"/>
  <c r="GT333" i="37"/>
  <c r="AI334" i="37"/>
  <c r="GT334" i="37"/>
  <c r="AI335" i="37"/>
  <c r="AN335" i="37" s="1"/>
  <c r="DC335" i="37"/>
  <c r="GN335" i="37"/>
  <c r="EA336" i="37"/>
  <c r="GR336" i="37"/>
  <c r="DW337" i="37"/>
  <c r="GN337" i="37"/>
  <c r="EA338" i="37"/>
  <c r="GT339" i="37"/>
  <c r="AI340" i="37"/>
  <c r="EY340" i="37"/>
  <c r="ER340" i="37" s="1"/>
  <c r="GT341" i="37"/>
  <c r="AI342" i="37"/>
  <c r="DW342" i="37"/>
  <c r="GP342" i="37"/>
  <c r="AI343" i="37"/>
  <c r="GP343" i="37"/>
  <c r="AI344" i="37"/>
  <c r="AN344" i="37"/>
  <c r="AO344" i="37" s="1"/>
  <c r="DW344" i="37"/>
  <c r="GN344" i="37"/>
  <c r="EA345" i="37"/>
  <c r="DY345" i="37" s="1"/>
  <c r="DW347" i="37"/>
  <c r="GN347" i="37"/>
  <c r="EA348" i="37"/>
  <c r="GT349" i="37"/>
  <c r="EY350" i="37"/>
  <c r="EA351" i="37"/>
  <c r="DY351" i="37" s="1"/>
  <c r="GN353" i="37"/>
  <c r="GT355" i="37"/>
  <c r="GP358" i="37"/>
  <c r="GT360" i="37"/>
  <c r="GN361" i="37"/>
  <c r="GT378" i="37"/>
  <c r="DC382" i="37"/>
  <c r="DJ382" i="37"/>
  <c r="DC390" i="37"/>
  <c r="GT397" i="37"/>
  <c r="EA403" i="37"/>
  <c r="EW411" i="37"/>
  <c r="EA418" i="37"/>
  <c r="GU436" i="37"/>
  <c r="DC441" i="37"/>
  <c r="DI441" i="37"/>
  <c r="DC463" i="37"/>
  <c r="DG463" i="37"/>
  <c r="DC491" i="37"/>
  <c r="DI491" i="37"/>
  <c r="EA509" i="37"/>
  <c r="DX509" i="37"/>
  <c r="EA513" i="37"/>
  <c r="GT519" i="37"/>
  <c r="DC522" i="37"/>
  <c r="GP525" i="37"/>
  <c r="EA528" i="37"/>
  <c r="EA530" i="37"/>
  <c r="DX530" i="37" s="1"/>
  <c r="GP532" i="37"/>
  <c r="GP534" i="37"/>
  <c r="GT535" i="37"/>
  <c r="GN538" i="37"/>
  <c r="EA548" i="37"/>
  <c r="GT549" i="37"/>
  <c r="DC553" i="37"/>
  <c r="DI553" i="37" s="1"/>
  <c r="GT564" i="37"/>
  <c r="GN363" i="37"/>
  <c r="GT365" i="37"/>
  <c r="AI366" i="37"/>
  <c r="GT367" i="37"/>
  <c r="AI368" i="37"/>
  <c r="GT369" i="37"/>
  <c r="AI370" i="37"/>
  <c r="AI371" i="37"/>
  <c r="AI374" i="37"/>
  <c r="EY379" i="37"/>
  <c r="EW379" i="37" s="1"/>
  <c r="EC381" i="37"/>
  <c r="AI383" i="37"/>
  <c r="AN383" i="37"/>
  <c r="AO383" i="37" s="1"/>
  <c r="EA386" i="37"/>
  <c r="GP386" i="37"/>
  <c r="AI389" i="37"/>
  <c r="EA391" i="37"/>
  <c r="DX391" i="37"/>
  <c r="EA393" i="37"/>
  <c r="GP393" i="37"/>
  <c r="EA395" i="37"/>
  <c r="GP395" i="37"/>
  <c r="EA397" i="37"/>
  <c r="GP397" i="37"/>
  <c r="EA399" i="37"/>
  <c r="GP401" i="37"/>
  <c r="AI402" i="37"/>
  <c r="AI404" i="37"/>
  <c r="AN404" i="37" s="1"/>
  <c r="AI406" i="37"/>
  <c r="EA408" i="37"/>
  <c r="EC408" i="37" s="1"/>
  <c r="EA410" i="37"/>
  <c r="GT411" i="37"/>
  <c r="AI412" i="37"/>
  <c r="EA414" i="37"/>
  <c r="EC414" i="37"/>
  <c r="GP416" i="37"/>
  <c r="AI417" i="37"/>
  <c r="AN417" i="37" s="1"/>
  <c r="AI419" i="37"/>
  <c r="AI421" i="37"/>
  <c r="AN421" i="37" s="1"/>
  <c r="AO421" i="37"/>
  <c r="GT422" i="37"/>
  <c r="AI423" i="37"/>
  <c r="AN423" i="37" s="1"/>
  <c r="EA425" i="37"/>
  <c r="EA427" i="37"/>
  <c r="ED427" i="37" s="1"/>
  <c r="EA429" i="37"/>
  <c r="GP431" i="37"/>
  <c r="AI432" i="37"/>
  <c r="AI433" i="37"/>
  <c r="AN433" i="37"/>
  <c r="DO437" i="37"/>
  <c r="DK437" i="37"/>
  <c r="GP438" i="37"/>
  <c r="AI439" i="37"/>
  <c r="GP442" i="37"/>
  <c r="AI443" i="37"/>
  <c r="GN446" i="37"/>
  <c r="GP448" i="37"/>
  <c r="AI449" i="37"/>
  <c r="GP451" i="37"/>
  <c r="AI452" i="37"/>
  <c r="EA455" i="37"/>
  <c r="EA457" i="37"/>
  <c r="EC457" i="37"/>
  <c r="DC459" i="37"/>
  <c r="GN459" i="37"/>
  <c r="AI461" i="37"/>
  <c r="GQ466" i="37"/>
  <c r="GU467" i="37"/>
  <c r="EY472" i="37"/>
  <c r="FA472" i="37" s="1"/>
  <c r="GT473" i="37"/>
  <c r="GT475" i="37"/>
  <c r="DC476" i="37"/>
  <c r="GT478" i="37"/>
  <c r="GT480" i="37"/>
  <c r="AI483" i="37"/>
  <c r="AN483" i="37" s="1"/>
  <c r="GT485" i="37"/>
  <c r="AI486" i="37"/>
  <c r="AN486" i="37" s="1"/>
  <c r="AO486" i="37"/>
  <c r="AI487" i="37"/>
  <c r="GT488" i="37"/>
  <c r="AI489" i="37"/>
  <c r="DC493" i="37"/>
  <c r="DI493" i="37" s="1"/>
  <c r="GP493" i="37"/>
  <c r="AI494" i="37"/>
  <c r="AN494" i="37"/>
  <c r="GP496" i="37"/>
  <c r="AI497" i="37"/>
  <c r="AN497" i="37" s="1"/>
  <c r="AO497" i="37"/>
  <c r="GT498" i="37"/>
  <c r="AI499" i="37"/>
  <c r="AN499" i="37" s="1"/>
  <c r="DC499" i="37"/>
  <c r="GP499" i="37"/>
  <c r="AI500" i="37"/>
  <c r="GP500" i="37"/>
  <c r="AI501" i="37"/>
  <c r="GN501" i="37"/>
  <c r="DC503" i="37"/>
  <c r="GP503" i="37"/>
  <c r="AI504" i="37"/>
  <c r="AI505" i="37"/>
  <c r="AN505" i="37"/>
  <c r="AI506" i="37"/>
  <c r="GP506" i="37"/>
  <c r="AI507" i="37"/>
  <c r="DC507" i="37"/>
  <c r="DE507" i="37" s="1"/>
  <c r="GP507" i="37"/>
  <c r="AI508" i="37"/>
  <c r="AN508" i="37"/>
  <c r="GN508" i="37"/>
  <c r="AI510" i="37"/>
  <c r="AI512" i="37"/>
  <c r="AI514" i="37"/>
  <c r="GT518" i="37"/>
  <c r="AI519" i="37"/>
  <c r="GT520" i="37"/>
  <c r="AI521" i="37"/>
  <c r="DC521" i="37"/>
  <c r="DC524" i="37"/>
  <c r="DJ524" i="37" s="1"/>
  <c r="GN524" i="37"/>
  <c r="GN527" i="37"/>
  <c r="EY528" i="37"/>
  <c r="EW528" i="37" s="1"/>
  <c r="GT528" i="37"/>
  <c r="AI529" i="37"/>
  <c r="AI531" i="37"/>
  <c r="EY532" i="37"/>
  <c r="EW532" i="37"/>
  <c r="GT532" i="37"/>
  <c r="AI533" i="37"/>
  <c r="EY534" i="37"/>
  <c r="GT534" i="37"/>
  <c r="AI535" i="37"/>
  <c r="GT536" i="37"/>
  <c r="AI537" i="37"/>
  <c r="AI541" i="37"/>
  <c r="DC543" i="37"/>
  <c r="DA543" i="37"/>
  <c r="GP543" i="37"/>
  <c r="AI544" i="37"/>
  <c r="GT546" i="37"/>
  <c r="AI551" i="37"/>
  <c r="AN551" i="37" s="1"/>
  <c r="AI555" i="37"/>
  <c r="GT556" i="37"/>
  <c r="AI557" i="37"/>
  <c r="GT558" i="37"/>
  <c r="AI559" i="37"/>
  <c r="AI560" i="37"/>
  <c r="DC562" i="37"/>
  <c r="GT563" i="37"/>
  <c r="AI564" i="37"/>
  <c r="GN566" i="37"/>
  <c r="EA568" i="37"/>
  <c r="EA570" i="37"/>
  <c r="DY570" i="37"/>
  <c r="GP570" i="37"/>
  <c r="EY571" i="37"/>
  <c r="EW571" i="37" s="1"/>
  <c r="DC573" i="37"/>
  <c r="DI573" i="37" s="1"/>
  <c r="EU33" i="37"/>
  <c r="EW33" i="37"/>
  <c r="EU37" i="37"/>
  <c r="EW37" i="37"/>
  <c r="GF67" i="37"/>
  <c r="DW67" i="37"/>
  <c r="DY67" i="37"/>
  <c r="GF73" i="37"/>
  <c r="DW73" i="37"/>
  <c r="DY73" i="37"/>
  <c r="GF75" i="37"/>
  <c r="DW75" i="37"/>
  <c r="DY75" i="37"/>
  <c r="GF79" i="37"/>
  <c r="DW79" i="37"/>
  <c r="DY79" i="37"/>
  <c r="GF95" i="37"/>
  <c r="DW95" i="37"/>
  <c r="DY95" i="37"/>
  <c r="GD115" i="37"/>
  <c r="GF61" i="37"/>
  <c r="DW61" i="37"/>
  <c r="DY61" i="37"/>
  <c r="DW86" i="37"/>
  <c r="GF89" i="37"/>
  <c r="DY89" i="37"/>
  <c r="GD99" i="37"/>
  <c r="DA99" i="37"/>
  <c r="BH101" i="37"/>
  <c r="EA101" i="37"/>
  <c r="BJ102" i="37"/>
  <c r="GT102" i="37"/>
  <c r="EY102" i="37"/>
  <c r="BJ103" i="37"/>
  <c r="GT103" i="37"/>
  <c r="EY103" i="37"/>
  <c r="BF105" i="37"/>
  <c r="GP105" i="37"/>
  <c r="DW105" i="37"/>
  <c r="DY106" i="37"/>
  <c r="GH106" i="37"/>
  <c r="EW106" i="37"/>
  <c r="ES106" i="37"/>
  <c r="BF107" i="37"/>
  <c r="GP107" i="37"/>
  <c r="GD109" i="37"/>
  <c r="DA109" i="37"/>
  <c r="GD111" i="37"/>
  <c r="BF113" i="37"/>
  <c r="GP113" i="37"/>
  <c r="GF113" i="37"/>
  <c r="GF114" i="37"/>
  <c r="GH114" i="37"/>
  <c r="EW114" i="37"/>
  <c r="ES114" i="37"/>
  <c r="GR115" i="37"/>
  <c r="EA115" i="37"/>
  <c r="EC115" i="37"/>
  <c r="DA116" i="37"/>
  <c r="GD118" i="37"/>
  <c r="BF121" i="37"/>
  <c r="GP121" i="37"/>
  <c r="GF121" i="37"/>
  <c r="GR123" i="37"/>
  <c r="EA123" i="37"/>
  <c r="EE123" i="37"/>
  <c r="DA124" i="37"/>
  <c r="GR127" i="37"/>
  <c r="EA127" i="37"/>
  <c r="GD128" i="37"/>
  <c r="DA128" i="37"/>
  <c r="GD130" i="37"/>
  <c r="DA130" i="37"/>
  <c r="GD132" i="37"/>
  <c r="DA132" i="37"/>
  <c r="DA134" i="37"/>
  <c r="GD136" i="37"/>
  <c r="DA136" i="37"/>
  <c r="BF138" i="37"/>
  <c r="GP138" i="37"/>
  <c r="GF138" i="37"/>
  <c r="DW138" i="37"/>
  <c r="GF139" i="37"/>
  <c r="DY139" i="37"/>
  <c r="EW140" i="37"/>
  <c r="GR141" i="37"/>
  <c r="EA141" i="37"/>
  <c r="GD142" i="37"/>
  <c r="DA142" i="37"/>
  <c r="BJ143" i="37"/>
  <c r="GT143" i="37"/>
  <c r="EY143" i="37"/>
  <c r="BJ144" i="37"/>
  <c r="GT144" i="37"/>
  <c r="EY144" i="37"/>
  <c r="GR147" i="37"/>
  <c r="EA147" i="37"/>
  <c r="GR149" i="37"/>
  <c r="EA149" i="37"/>
  <c r="GD150" i="37"/>
  <c r="BF151" i="37"/>
  <c r="GP151" i="37"/>
  <c r="BH151" i="37"/>
  <c r="EA151" i="37"/>
  <c r="BJ152" i="37"/>
  <c r="GT152" i="37"/>
  <c r="EY152" i="37"/>
  <c r="DA154" i="37"/>
  <c r="GR155" i="37"/>
  <c r="EA155" i="37"/>
  <c r="BF157" i="37"/>
  <c r="GP157" i="37"/>
  <c r="GF157" i="37"/>
  <c r="DW157" i="37"/>
  <c r="DY158" i="37"/>
  <c r="DY160" i="37"/>
  <c r="DY161" i="37"/>
  <c r="GF162" i="37"/>
  <c r="GH162" i="37"/>
  <c r="EW162" i="37"/>
  <c r="ES162" i="37"/>
  <c r="BF163" i="37"/>
  <c r="GP163" i="37"/>
  <c r="BH163" i="37"/>
  <c r="EA163" i="37"/>
  <c r="DY164" i="37"/>
  <c r="BF165" i="37"/>
  <c r="GP165" i="37"/>
  <c r="BH165" i="37"/>
  <c r="EA165" i="37"/>
  <c r="GD167" i="37"/>
  <c r="DA167" i="37"/>
  <c r="BF169" i="37"/>
  <c r="GP169" i="37"/>
  <c r="GF169" i="37"/>
  <c r="DW169" i="37"/>
  <c r="GH170" i="37"/>
  <c r="ES170" i="37"/>
  <c r="BF171" i="37"/>
  <c r="GP171" i="37"/>
  <c r="GF171" i="37"/>
  <c r="DW171" i="37"/>
  <c r="GF173" i="37"/>
  <c r="DY173" i="37"/>
  <c r="EW174" i="37"/>
  <c r="BF175" i="37"/>
  <c r="GP175" i="37"/>
  <c r="GF175" i="37"/>
  <c r="DW175" i="37"/>
  <c r="GR177" i="37"/>
  <c r="EA177" i="37"/>
  <c r="GD178" i="37"/>
  <c r="DA178" i="37"/>
  <c r="BF181" i="37"/>
  <c r="GP181" i="37"/>
  <c r="GF181" i="37"/>
  <c r="DW181" i="37"/>
  <c r="GF182" i="37"/>
  <c r="EW182" i="37"/>
  <c r="GR183" i="37"/>
  <c r="EA183" i="37"/>
  <c r="GD184" i="37"/>
  <c r="DA184" i="37"/>
  <c r="GF185" i="37"/>
  <c r="EW185" i="37"/>
  <c r="BF186" i="37"/>
  <c r="GP186" i="37"/>
  <c r="GF186" i="37"/>
  <c r="DW186" i="37"/>
  <c r="DY187" i="37"/>
  <c r="GN188" i="37"/>
  <c r="CE188" i="37"/>
  <c r="BF188" i="37"/>
  <c r="GP188" i="37"/>
  <c r="DC188" i="37"/>
  <c r="EA188" i="37"/>
  <c r="GR188" i="37"/>
  <c r="GD195" i="37"/>
  <c r="DA195" i="37"/>
  <c r="GF202" i="37"/>
  <c r="DW202" i="37"/>
  <c r="DY202" i="37"/>
  <c r="GD205" i="37"/>
  <c r="DA205" i="37"/>
  <c r="DW209" i="37"/>
  <c r="EC209" i="37"/>
  <c r="DY209" i="37"/>
  <c r="CK213" i="37"/>
  <c r="CG213" i="37"/>
  <c r="DW215" i="37"/>
  <c r="EC215" i="37"/>
  <c r="DY215" i="37"/>
  <c r="DI221" i="37"/>
  <c r="DE221" i="37"/>
  <c r="DA221" i="37"/>
  <c r="DW223" i="37"/>
  <c r="EC223" i="37"/>
  <c r="DY223" i="37"/>
  <c r="DW225" i="37"/>
  <c r="EC225" i="37"/>
  <c r="DY225" i="37"/>
  <c r="DI235" i="37"/>
  <c r="DA235" i="37"/>
  <c r="EE245" i="37"/>
  <c r="DW245" i="37"/>
  <c r="DY245" i="37"/>
  <c r="GO4" i="37"/>
  <c r="CE9" i="37"/>
  <c r="CE20" i="37"/>
  <c r="CE21" i="37"/>
  <c r="GR23" i="37"/>
  <c r="EA24" i="37"/>
  <c r="DX24" i="37" s="1"/>
  <c r="GP24" i="37"/>
  <c r="AN25" i="37"/>
  <c r="CE25" i="37"/>
  <c r="GN26" i="37"/>
  <c r="DC27" i="37"/>
  <c r="EA27" i="37"/>
  <c r="AI28" i="37"/>
  <c r="AN28" i="37" s="1"/>
  <c r="CE28" i="37"/>
  <c r="DC29" i="37"/>
  <c r="DF29" i="37" s="1"/>
  <c r="GN29" i="37"/>
  <c r="DC30" i="37"/>
  <c r="EA30" i="37"/>
  <c r="DW30" i="37" s="1"/>
  <c r="EY30" i="37"/>
  <c r="GP30" i="37"/>
  <c r="CE31" i="37"/>
  <c r="EA32" i="37"/>
  <c r="GN32" i="37"/>
  <c r="GT33" i="37"/>
  <c r="CE34" i="37"/>
  <c r="CK35" i="37"/>
  <c r="GR35" i="37"/>
  <c r="EA36" i="37"/>
  <c r="GN36" i="37"/>
  <c r="EA37" i="37"/>
  <c r="EB37" i="37" s="1"/>
  <c r="GT37" i="37"/>
  <c r="CE39" i="37"/>
  <c r="CI39" i="37" s="1"/>
  <c r="DC39" i="37"/>
  <c r="GR39" i="37"/>
  <c r="DC40" i="37"/>
  <c r="EA40" i="37"/>
  <c r="GN40" i="37"/>
  <c r="DC41" i="37"/>
  <c r="EA41" i="37"/>
  <c r="GN41" i="37"/>
  <c r="EA42" i="37"/>
  <c r="EY42" i="37"/>
  <c r="FA42" i="37" s="1"/>
  <c r="GP42" i="37"/>
  <c r="AI43" i="37"/>
  <c r="CE43" i="37"/>
  <c r="DC43" i="37"/>
  <c r="DY43" i="37"/>
  <c r="EA44" i="37"/>
  <c r="EC44" i="37"/>
  <c r="EY44" i="37"/>
  <c r="GP44" i="37"/>
  <c r="AI45" i="37"/>
  <c r="CE45" i="37"/>
  <c r="DC45" i="37"/>
  <c r="DY45" i="37"/>
  <c r="EA46" i="37"/>
  <c r="EY46" i="37"/>
  <c r="GP46" i="37"/>
  <c r="AI47" i="37"/>
  <c r="CE47" i="37"/>
  <c r="GB47" i="37"/>
  <c r="DC47" i="37"/>
  <c r="DG47" i="37"/>
  <c r="DY47" i="37"/>
  <c r="EY48" i="37"/>
  <c r="GP48" i="37"/>
  <c r="GT48" i="37"/>
  <c r="AI49" i="37"/>
  <c r="CE49" i="37"/>
  <c r="DC49" i="37"/>
  <c r="GR49" i="37"/>
  <c r="EA50" i="37"/>
  <c r="GN50" i="37"/>
  <c r="EY51" i="37"/>
  <c r="GP51" i="37"/>
  <c r="GT51" i="37"/>
  <c r="AI52" i="37"/>
  <c r="CE52" i="37"/>
  <c r="DC52" i="37"/>
  <c r="DG52" i="37" s="1"/>
  <c r="DY52" i="37"/>
  <c r="EA53" i="37"/>
  <c r="EC53" i="37"/>
  <c r="GN53" i="37"/>
  <c r="EA54" i="37"/>
  <c r="EC54" i="37" s="1"/>
  <c r="EY54" i="37"/>
  <c r="EW54" i="37" s="1"/>
  <c r="GP54" i="37"/>
  <c r="GT54" i="37"/>
  <c r="AI55" i="37"/>
  <c r="AN55" i="37" s="1"/>
  <c r="AO55" i="37"/>
  <c r="CE55" i="37"/>
  <c r="GB55" i="37"/>
  <c r="DC55" i="37"/>
  <c r="DG55" i="37"/>
  <c r="GR55" i="37"/>
  <c r="EA56" i="37"/>
  <c r="EE56" i="37" s="1"/>
  <c r="GN56" i="37"/>
  <c r="EA57" i="37"/>
  <c r="EC57" i="37"/>
  <c r="GN57" i="37"/>
  <c r="GN58" i="37"/>
  <c r="EY60" i="37"/>
  <c r="CE61" i="37"/>
  <c r="DC61" i="37"/>
  <c r="GR61" i="37"/>
  <c r="EY62" i="37"/>
  <c r="CE63" i="37"/>
  <c r="DC63" i="37"/>
  <c r="GR63" i="37"/>
  <c r="EY64" i="37"/>
  <c r="CE65" i="37"/>
  <c r="DC65" i="37"/>
  <c r="GP65" i="37"/>
  <c r="CE66" i="37"/>
  <c r="GB66" i="37"/>
  <c r="DC66" i="37"/>
  <c r="GP66" i="37"/>
  <c r="CE67" i="37"/>
  <c r="DC67" i="37"/>
  <c r="GR67" i="37"/>
  <c r="EY70" i="37"/>
  <c r="CE71" i="37"/>
  <c r="DC71" i="37"/>
  <c r="GR71" i="37"/>
  <c r="EY72" i="37"/>
  <c r="CE73" i="37"/>
  <c r="DC73" i="37"/>
  <c r="GR73" i="37"/>
  <c r="EY74" i="37"/>
  <c r="EW74" i="37" s="1"/>
  <c r="GT74" i="37"/>
  <c r="CE75" i="37"/>
  <c r="DC75" i="37"/>
  <c r="GR75" i="37"/>
  <c r="EY76" i="37"/>
  <c r="ES76" i="37" s="1"/>
  <c r="GT76" i="37"/>
  <c r="CE77" i="37"/>
  <c r="DC77" i="37"/>
  <c r="GR77" i="37"/>
  <c r="EY78" i="37"/>
  <c r="ES78" i="37" s="1"/>
  <c r="GT78" i="37"/>
  <c r="CE79" i="37"/>
  <c r="DC79" i="37"/>
  <c r="GR79" i="37"/>
  <c r="EY81" i="37"/>
  <c r="CE82" i="37"/>
  <c r="GB82" i="37"/>
  <c r="DC82" i="37"/>
  <c r="DG82" i="37"/>
  <c r="GP82" i="37"/>
  <c r="CE83" i="37"/>
  <c r="DC83" i="37"/>
  <c r="GP83" i="37"/>
  <c r="CE84" i="37"/>
  <c r="GB84" i="37"/>
  <c r="DC84" i="37"/>
  <c r="GR84" i="37"/>
  <c r="EY85" i="37"/>
  <c r="CE86" i="37"/>
  <c r="GB86" i="37" s="1"/>
  <c r="DC86" i="37"/>
  <c r="GR86" i="37"/>
  <c r="EY88" i="37"/>
  <c r="CE89" i="37"/>
  <c r="DC89" i="37"/>
  <c r="DG89" i="37" s="1"/>
  <c r="GR89" i="37"/>
  <c r="EY91" i="37"/>
  <c r="FA91" i="37"/>
  <c r="CE92" i="37"/>
  <c r="GB92" i="37"/>
  <c r="DC92" i="37"/>
  <c r="GP92" i="37"/>
  <c r="CE93" i="37"/>
  <c r="DC93" i="37"/>
  <c r="GP93" i="37"/>
  <c r="CE94" i="37"/>
  <c r="GB94" i="37" s="1"/>
  <c r="DC94" i="37"/>
  <c r="DG94" i="37" s="1"/>
  <c r="GP94" i="37"/>
  <c r="CE95" i="37"/>
  <c r="DC95" i="37"/>
  <c r="GR95" i="37"/>
  <c r="EY96" i="37"/>
  <c r="CE97" i="37"/>
  <c r="DC97" i="37"/>
  <c r="GR97" i="37"/>
  <c r="EY98" i="37"/>
  <c r="EY100" i="37"/>
  <c r="GT100" i="37"/>
  <c r="CE101" i="37"/>
  <c r="EY104" i="37"/>
  <c r="CE105" i="37"/>
  <c r="DY105" i="37"/>
  <c r="GR105" i="37"/>
  <c r="DA106" i="37"/>
  <c r="CE107" i="37"/>
  <c r="CI107" i="37"/>
  <c r="EA107" i="37"/>
  <c r="DW107" i="37"/>
  <c r="EY112" i="37"/>
  <c r="CE113" i="37"/>
  <c r="GB113" i="37" s="1"/>
  <c r="DY113" i="37"/>
  <c r="GR113" i="37"/>
  <c r="DA114" i="37"/>
  <c r="CE115" i="37"/>
  <c r="GB115" i="37"/>
  <c r="GP115" i="37"/>
  <c r="CE121" i="37"/>
  <c r="EY122" i="37"/>
  <c r="GT122" i="37"/>
  <c r="CE123" i="37"/>
  <c r="GB123" i="37" s="1"/>
  <c r="GP123" i="37"/>
  <c r="CE127" i="37"/>
  <c r="GB127" i="37"/>
  <c r="GP127" i="37"/>
  <c r="EY137" i="37"/>
  <c r="CE138" i="37"/>
  <c r="GB138" i="37"/>
  <c r="DY138" i="37"/>
  <c r="GR138" i="37"/>
  <c r="CE141" i="37"/>
  <c r="GB141" i="37"/>
  <c r="GP141" i="37"/>
  <c r="CE147" i="37"/>
  <c r="GB147" i="37" s="1"/>
  <c r="GP147" i="37"/>
  <c r="CE149" i="37"/>
  <c r="GB149" i="37"/>
  <c r="GP149" i="37"/>
  <c r="CE151" i="37"/>
  <c r="GB151" i="37" s="1"/>
  <c r="CE155" i="37"/>
  <c r="GB155" i="37" s="1"/>
  <c r="GP155" i="37"/>
  <c r="CE157" i="37"/>
  <c r="GB157" i="37"/>
  <c r="DY157" i="37"/>
  <c r="GR157" i="37"/>
  <c r="CE163" i="37"/>
  <c r="GB163" i="37"/>
  <c r="GR163" i="37"/>
  <c r="CE165" i="37"/>
  <c r="GB165" i="37" s="1"/>
  <c r="EY168" i="37"/>
  <c r="CE169" i="37"/>
  <c r="GB169" i="37"/>
  <c r="DY169" i="37"/>
  <c r="GR169" i="37"/>
  <c r="CE171" i="37"/>
  <c r="GB171" i="37"/>
  <c r="DY171" i="37"/>
  <c r="GR171" i="37"/>
  <c r="CE175" i="37"/>
  <c r="GB175" i="37"/>
  <c r="DY175" i="37"/>
  <c r="GR175" i="37"/>
  <c r="CE177" i="37"/>
  <c r="GB177" i="37"/>
  <c r="GP177" i="37"/>
  <c r="CE181" i="37"/>
  <c r="GB181" i="37" s="1"/>
  <c r="DY181" i="37"/>
  <c r="GR181" i="37"/>
  <c r="CE183" i="37"/>
  <c r="GB183" i="37" s="1"/>
  <c r="GP183" i="37"/>
  <c r="CE186" i="37"/>
  <c r="GB186" i="37"/>
  <c r="DY186" i="37"/>
  <c r="GR186" i="37"/>
  <c r="BH98" i="37"/>
  <c r="GR98" i="37"/>
  <c r="GF99" i="37"/>
  <c r="DW99" i="37"/>
  <c r="GF102" i="37"/>
  <c r="DY102" i="37"/>
  <c r="DW103" i="37"/>
  <c r="GF108" i="37"/>
  <c r="DY108" i="37"/>
  <c r="BF109" i="37"/>
  <c r="GP109" i="37"/>
  <c r="GF109" i="37"/>
  <c r="DW109" i="37"/>
  <c r="DY110" i="37"/>
  <c r="BF111" i="37"/>
  <c r="GP111" i="37"/>
  <c r="BH111" i="37"/>
  <c r="EA111" i="37"/>
  <c r="BH116" i="37"/>
  <c r="EA116" i="37"/>
  <c r="GF118" i="37"/>
  <c r="DW118" i="37"/>
  <c r="GR120" i="37"/>
  <c r="EA120" i="37"/>
  <c r="BF124" i="37"/>
  <c r="GP124" i="37"/>
  <c r="DW124" i="37"/>
  <c r="GR126" i="37"/>
  <c r="EA126" i="37"/>
  <c r="BF128" i="37"/>
  <c r="GP128" i="37"/>
  <c r="GF128" i="37"/>
  <c r="DW128" i="37"/>
  <c r="BF130" i="37"/>
  <c r="GP130" i="37"/>
  <c r="BH130" i="37"/>
  <c r="EA130" i="37"/>
  <c r="BF132" i="37"/>
  <c r="GP132" i="37"/>
  <c r="DW132" i="37"/>
  <c r="GF133" i="37"/>
  <c r="DY133" i="37"/>
  <c r="BF134" i="37"/>
  <c r="GP134" i="37"/>
  <c r="DW134" i="37"/>
  <c r="BF136" i="37"/>
  <c r="GP136" i="37"/>
  <c r="GF136" i="37"/>
  <c r="DW136" i="37"/>
  <c r="BJ139" i="37"/>
  <c r="GT139" i="37"/>
  <c r="EY139" i="37"/>
  <c r="BF142" i="37"/>
  <c r="GP142" i="37"/>
  <c r="GF142" i="37"/>
  <c r="DW142" i="37"/>
  <c r="GF144" i="37"/>
  <c r="DY144" i="37"/>
  <c r="GR146" i="37"/>
  <c r="EA146" i="37"/>
  <c r="GR148" i="37"/>
  <c r="EA148" i="37"/>
  <c r="GR150" i="37"/>
  <c r="EA150" i="37"/>
  <c r="GF152" i="37"/>
  <c r="DY152" i="37"/>
  <c r="GR154" i="37"/>
  <c r="EA154" i="37"/>
  <c r="GR156" i="37"/>
  <c r="EA156" i="37"/>
  <c r="BJ158" i="37"/>
  <c r="GT158" i="37"/>
  <c r="EY158" i="37"/>
  <c r="BJ159" i="37"/>
  <c r="GT159" i="37"/>
  <c r="EY159" i="37"/>
  <c r="ER159" i="37"/>
  <c r="BJ160" i="37"/>
  <c r="GT160" i="37"/>
  <c r="EY160" i="37"/>
  <c r="BJ161" i="37"/>
  <c r="GT161" i="37"/>
  <c r="EY161" i="37"/>
  <c r="GF166" i="37"/>
  <c r="DY166" i="37"/>
  <c r="BF167" i="37"/>
  <c r="GP167" i="37"/>
  <c r="BH167" i="37"/>
  <c r="EA167" i="37"/>
  <c r="BJ172" i="37"/>
  <c r="GT172" i="37"/>
  <c r="EY172" i="37"/>
  <c r="BJ173" i="37"/>
  <c r="GT173" i="37"/>
  <c r="EY173" i="37"/>
  <c r="ER173" i="37" s="1"/>
  <c r="GD177" i="37"/>
  <c r="BF178" i="37"/>
  <c r="GP178" i="37"/>
  <c r="GF178" i="37"/>
  <c r="DW178" i="37"/>
  <c r="GR180" i="37"/>
  <c r="EA180" i="37"/>
  <c r="GD183" i="37"/>
  <c r="BF184" i="37"/>
  <c r="GP184" i="37"/>
  <c r="BH184" i="37"/>
  <c r="EA184" i="37"/>
  <c r="GF190" i="37"/>
  <c r="DW190" i="37"/>
  <c r="DY190" i="37"/>
  <c r="GD197" i="37"/>
  <c r="DA197" i="37"/>
  <c r="GF198" i="37"/>
  <c r="DW198" i="37"/>
  <c r="DY198" i="37"/>
  <c r="GD201" i="37"/>
  <c r="DA201" i="37"/>
  <c r="GD203" i="37"/>
  <c r="DA203" i="37"/>
  <c r="GF204" i="37"/>
  <c r="DW204" i="37"/>
  <c r="DY204" i="37"/>
  <c r="GF207" i="37"/>
  <c r="DW207" i="37"/>
  <c r="DY207" i="37"/>
  <c r="FA213" i="37"/>
  <c r="EW213" i="37"/>
  <c r="ES213" i="37"/>
  <c r="EU213" i="37"/>
  <c r="EC217" i="37"/>
  <c r="DY217" i="37"/>
  <c r="DW217" i="37"/>
  <c r="DI233" i="37"/>
  <c r="DA233" i="37"/>
  <c r="EE239" i="37"/>
  <c r="DW239" i="37"/>
  <c r="DY239" i="37"/>
  <c r="GM4" i="37"/>
  <c r="GQ4" i="37"/>
  <c r="GO5" i="37"/>
  <c r="GU5" i="37"/>
  <c r="DC23" i="37"/>
  <c r="EA23" i="37"/>
  <c r="GP23" i="37"/>
  <c r="DC24" i="37"/>
  <c r="EY25" i="37"/>
  <c r="EX25" i="37" s="1"/>
  <c r="DC26" i="37"/>
  <c r="CE27" i="37"/>
  <c r="CI27" i="37" s="1"/>
  <c r="EY28" i="37"/>
  <c r="CE30" i="37"/>
  <c r="GR30" i="37"/>
  <c r="EY31" i="37"/>
  <c r="CE33" i="37"/>
  <c r="EA33" i="37"/>
  <c r="DW33" i="37" s="1"/>
  <c r="GR33" i="37"/>
  <c r="EY34" i="37"/>
  <c r="DC35" i="37"/>
  <c r="GP35" i="37"/>
  <c r="CE37" i="37"/>
  <c r="EY38" i="37"/>
  <c r="GP39" i="37"/>
  <c r="GP40" i="37"/>
  <c r="EY41" i="37"/>
  <c r="ER41" i="37" s="1"/>
  <c r="GP41" i="37"/>
  <c r="GT41" i="37"/>
  <c r="CE42" i="37"/>
  <c r="DC42" i="37"/>
  <c r="EY43" i="37"/>
  <c r="CE44" i="37"/>
  <c r="DC44" i="37"/>
  <c r="EY45" i="37"/>
  <c r="ES45" i="37"/>
  <c r="GT45" i="37"/>
  <c r="CE46" i="37"/>
  <c r="DC46" i="37"/>
  <c r="EY47" i="37"/>
  <c r="CE48" i="37"/>
  <c r="DC48" i="37"/>
  <c r="EA48" i="37"/>
  <c r="DW48" i="37"/>
  <c r="GR48" i="37"/>
  <c r="EY49" i="37"/>
  <c r="DC50" i="37"/>
  <c r="DG50" i="37"/>
  <c r="GP50" i="37"/>
  <c r="CE51" i="37"/>
  <c r="CI51" i="37" s="1"/>
  <c r="DC51" i="37"/>
  <c r="EA51" i="37"/>
  <c r="DW51" i="37"/>
  <c r="GR51" i="37"/>
  <c r="EY52" i="37"/>
  <c r="ES52" i="37" s="1"/>
  <c r="GT52" i="37"/>
  <c r="DC53" i="37"/>
  <c r="GP53" i="37"/>
  <c r="CE54" i="37"/>
  <c r="DC54" i="37"/>
  <c r="GR54" i="37"/>
  <c r="EY55" i="37"/>
  <c r="EW55" i="37" s="1"/>
  <c r="GT55" i="37"/>
  <c r="DC56" i="37"/>
  <c r="GP56" i="37"/>
  <c r="DC57" i="37"/>
  <c r="EY57" i="37"/>
  <c r="GP57" i="37"/>
  <c r="GT57" i="37"/>
  <c r="DC58" i="37"/>
  <c r="DY58" i="37"/>
  <c r="EY58" i="37"/>
  <c r="GP58" i="37"/>
  <c r="GT58" i="37"/>
  <c r="AI59" i="37"/>
  <c r="AN59" i="37" s="1"/>
  <c r="DC59" i="37"/>
  <c r="DY59" i="37"/>
  <c r="EY59" i="37"/>
  <c r="GP59" i="37"/>
  <c r="GT59" i="37"/>
  <c r="AI60" i="37"/>
  <c r="AN60" i="37" s="1"/>
  <c r="CE60" i="37"/>
  <c r="GB60" i="37"/>
  <c r="DC60" i="37"/>
  <c r="DG60" i="37"/>
  <c r="DY60" i="37"/>
  <c r="EY61" i="37"/>
  <c r="GP61" i="37"/>
  <c r="AI62" i="37"/>
  <c r="AN62" i="37" s="1"/>
  <c r="AO62" i="37"/>
  <c r="CE62" i="37"/>
  <c r="GB62" i="37"/>
  <c r="DC62" i="37"/>
  <c r="DY62" i="37"/>
  <c r="EA63" i="37"/>
  <c r="EY63" i="37"/>
  <c r="GP63" i="37"/>
  <c r="AI64" i="37"/>
  <c r="AN64" i="37" s="1"/>
  <c r="CE64" i="37"/>
  <c r="DC64" i="37"/>
  <c r="GR64" i="37"/>
  <c r="EA65" i="37"/>
  <c r="EA66" i="37"/>
  <c r="EC66" i="37"/>
  <c r="EY67" i="37"/>
  <c r="GP67" i="37"/>
  <c r="AI68" i="37"/>
  <c r="DC68" i="37"/>
  <c r="DG68" i="37" s="1"/>
  <c r="DY68" i="37"/>
  <c r="EY68" i="37"/>
  <c r="GP68" i="37"/>
  <c r="GT68" i="37"/>
  <c r="AI69" i="37"/>
  <c r="AN69" i="37" s="1"/>
  <c r="DC69" i="37"/>
  <c r="DG69" i="37"/>
  <c r="EY69" i="37"/>
  <c r="GP69" i="37"/>
  <c r="GT69" i="37"/>
  <c r="AI70" i="37"/>
  <c r="CE70" i="37"/>
  <c r="DC70" i="37"/>
  <c r="EA71" i="37"/>
  <c r="EY71" i="37"/>
  <c r="EW71" i="37"/>
  <c r="GP71" i="37"/>
  <c r="GT71" i="37"/>
  <c r="AI72" i="37"/>
  <c r="CE72" i="37"/>
  <c r="DC72" i="37"/>
  <c r="EY73" i="37"/>
  <c r="GP73" i="37"/>
  <c r="AI74" i="37"/>
  <c r="AN74" i="37" s="1"/>
  <c r="CE74" i="37"/>
  <c r="DC74" i="37"/>
  <c r="GR74" i="37"/>
  <c r="EY75" i="37"/>
  <c r="GP75" i="37"/>
  <c r="AI76" i="37"/>
  <c r="AN76" i="37" s="1"/>
  <c r="CE76" i="37"/>
  <c r="CK76" i="37"/>
  <c r="DC76" i="37"/>
  <c r="DY76" i="37"/>
  <c r="EA77" i="37"/>
  <c r="EY77" i="37"/>
  <c r="EW77" i="37" s="1"/>
  <c r="GP77" i="37"/>
  <c r="GT77" i="37"/>
  <c r="AI78" i="37"/>
  <c r="AN78" i="37" s="1"/>
  <c r="CE78" i="37"/>
  <c r="DC78" i="37"/>
  <c r="EY79" i="37"/>
  <c r="ES79" i="37" s="1"/>
  <c r="GP79" i="37"/>
  <c r="GT79" i="37"/>
  <c r="AI80" i="37"/>
  <c r="AN80" i="37" s="1"/>
  <c r="DC80" i="37"/>
  <c r="DY80" i="37"/>
  <c r="EY80" i="37"/>
  <c r="GP80" i="37"/>
  <c r="GT80" i="37"/>
  <c r="AI81" i="37"/>
  <c r="AN81" i="37" s="1"/>
  <c r="AO81" i="37"/>
  <c r="CE81" i="37"/>
  <c r="GB81" i="37"/>
  <c r="DC81" i="37"/>
  <c r="DG81" i="37"/>
  <c r="EA82" i="37"/>
  <c r="EE82" i="37" s="1"/>
  <c r="EA83" i="37"/>
  <c r="EA84" i="37"/>
  <c r="EY84" i="37"/>
  <c r="GP84" i="37"/>
  <c r="AI85" i="37"/>
  <c r="AN85" i="37" s="1"/>
  <c r="CE85" i="37"/>
  <c r="DC85" i="37"/>
  <c r="EY86" i="37"/>
  <c r="GP86" i="37"/>
  <c r="DC87" i="37"/>
  <c r="EY87" i="37"/>
  <c r="GP87" i="37"/>
  <c r="GT87" i="37"/>
  <c r="AI88" i="37"/>
  <c r="CE88" i="37"/>
  <c r="DC88" i="37"/>
  <c r="DY88" i="37"/>
  <c r="EY89" i="37"/>
  <c r="ES89" i="37"/>
  <c r="GP89" i="37"/>
  <c r="GT89" i="37"/>
  <c r="AN90" i="37"/>
  <c r="DC90" i="37"/>
  <c r="EY90" i="37"/>
  <c r="GP90" i="37"/>
  <c r="GT90" i="37"/>
  <c r="AI91" i="37"/>
  <c r="CE91" i="37"/>
  <c r="GB91" i="37" s="1"/>
  <c r="DC91" i="37"/>
  <c r="EA92" i="37"/>
  <c r="EA93" i="37"/>
  <c r="EA94" i="37"/>
  <c r="EY95" i="37"/>
  <c r="GP95" i="37"/>
  <c r="AI96" i="37"/>
  <c r="AN96" i="37" s="1"/>
  <c r="CE96" i="37"/>
  <c r="DC96" i="37"/>
  <c r="EA97" i="37"/>
  <c r="EY97" i="37"/>
  <c r="EW97" i="37" s="1"/>
  <c r="GP97" i="37"/>
  <c r="GT97" i="37"/>
  <c r="AI98" i="37"/>
  <c r="AN98" i="37" s="1"/>
  <c r="CE98" i="37"/>
  <c r="EA98" i="37"/>
  <c r="GT98" i="37"/>
  <c r="DY99" i="37"/>
  <c r="GR99" i="37"/>
  <c r="DA100" i="37"/>
  <c r="DC101" i="37"/>
  <c r="GR101" i="37"/>
  <c r="DC105" i="37"/>
  <c r="DW106" i="37"/>
  <c r="EU106" i="37"/>
  <c r="DC107" i="37"/>
  <c r="GR107" i="37"/>
  <c r="DA108" i="37"/>
  <c r="EY108" i="37"/>
  <c r="DY109" i="37"/>
  <c r="GR109" i="37"/>
  <c r="EY110" i="37"/>
  <c r="GR111" i="37"/>
  <c r="DC113" i="37"/>
  <c r="EU114" i="37"/>
  <c r="CE116" i="37"/>
  <c r="EY117" i="37"/>
  <c r="DY118" i="37"/>
  <c r="GR118" i="37"/>
  <c r="DA119" i="37"/>
  <c r="EY119" i="37"/>
  <c r="EW119" i="37"/>
  <c r="GT119" i="37"/>
  <c r="CE120" i="37"/>
  <c r="GB120" i="37" s="1"/>
  <c r="DC121" i="37"/>
  <c r="GR121" i="37"/>
  <c r="DC123" i="37"/>
  <c r="GR124" i="37"/>
  <c r="EY125" i="37"/>
  <c r="EW125" i="37"/>
  <c r="GT125" i="37"/>
  <c r="CE126" i="37"/>
  <c r="GB126" i="37" s="1"/>
  <c r="GP126" i="37"/>
  <c r="DC127" i="37"/>
  <c r="DY128" i="37"/>
  <c r="GR128" i="37"/>
  <c r="EY129" i="37"/>
  <c r="GR130" i="37"/>
  <c r="EY131" i="37"/>
  <c r="GT131" i="37"/>
  <c r="DY132" i="37"/>
  <c r="GR132" i="37"/>
  <c r="EY133" i="37"/>
  <c r="GR134" i="37"/>
  <c r="EY135" i="37"/>
  <c r="DY136" i="37"/>
  <c r="GR136" i="37"/>
  <c r="DC138" i="37"/>
  <c r="DW139" i="37"/>
  <c r="EU140" i="37"/>
  <c r="DC141" i="37"/>
  <c r="DY142" i="37"/>
  <c r="GR142" i="37"/>
  <c r="DA145" i="37"/>
  <c r="EY145" i="37"/>
  <c r="CE146" i="37"/>
  <c r="GB146" i="37" s="1"/>
  <c r="GP146" i="37"/>
  <c r="DC147" i="37"/>
  <c r="CE148" i="37"/>
  <c r="DC149" i="37"/>
  <c r="CE150" i="37"/>
  <c r="GP150" i="37"/>
  <c r="DC151" i="37"/>
  <c r="GR151" i="37"/>
  <c r="EY153" i="37"/>
  <c r="CE154" i="37"/>
  <c r="GB154" i="37"/>
  <c r="GP154" i="37"/>
  <c r="DC155" i="37"/>
  <c r="CE156" i="37"/>
  <c r="GP156" i="37"/>
  <c r="DC157" i="37"/>
  <c r="DW158" i="37"/>
  <c r="DW162" i="37"/>
  <c r="EU162" i="37"/>
  <c r="DC163" i="37"/>
  <c r="DC165" i="37"/>
  <c r="GR165" i="37"/>
  <c r="EY166" i="37"/>
  <c r="GR167" i="37"/>
  <c r="DC169" i="37"/>
  <c r="DC171" i="37"/>
  <c r="DW173" i="37"/>
  <c r="EU174" i="37"/>
  <c r="DC175" i="37"/>
  <c r="DY178" i="37"/>
  <c r="GR178" i="37"/>
  <c r="EY179" i="37"/>
  <c r="CE180" i="37"/>
  <c r="GB180" i="37"/>
  <c r="GP180" i="37"/>
  <c r="DC181" i="37"/>
  <c r="CE184" i="37"/>
  <c r="GB184" i="37" s="1"/>
  <c r="DW185" i="37"/>
  <c r="DC186" i="37"/>
  <c r="DW187" i="37"/>
  <c r="GN255" i="37"/>
  <c r="CE255" i="37"/>
  <c r="CM255" i="37" s="1"/>
  <c r="BF255" i="37"/>
  <c r="DC255" i="37"/>
  <c r="BH255" i="37"/>
  <c r="GR255" i="37"/>
  <c r="FA255" i="37"/>
  <c r="EW255" i="37"/>
  <c r="ES255" i="37"/>
  <c r="BF256" i="37"/>
  <c r="GP256" i="37"/>
  <c r="BH256" i="37"/>
  <c r="EA256" i="37"/>
  <c r="FA257" i="37"/>
  <c r="BH258" i="37"/>
  <c r="EA258" i="37"/>
  <c r="GN260" i="37"/>
  <c r="CE260" i="37"/>
  <c r="CM260" i="37"/>
  <c r="DC260" i="37"/>
  <c r="GP260" i="37"/>
  <c r="BH260" i="37"/>
  <c r="GR260" i="37"/>
  <c r="EA260" i="37"/>
  <c r="DI265" i="37"/>
  <c r="DA265" i="37"/>
  <c r="DI266" i="37"/>
  <c r="DA266" i="37"/>
  <c r="GD364" i="37"/>
  <c r="DA364" i="37"/>
  <c r="CK375" i="37"/>
  <c r="CG375" i="37"/>
  <c r="CK377" i="37"/>
  <c r="CG377" i="37"/>
  <c r="CG387" i="37"/>
  <c r="CK387" i="37"/>
  <c r="EY189" i="37"/>
  <c r="CE190" i="37"/>
  <c r="DC190" i="37"/>
  <c r="GR190" i="37"/>
  <c r="EY191" i="37"/>
  <c r="CE192" i="37"/>
  <c r="DC192" i="37"/>
  <c r="GP192" i="37"/>
  <c r="CE193" i="37"/>
  <c r="GB193" i="37" s="1"/>
  <c r="DC193" i="37"/>
  <c r="GR193" i="37"/>
  <c r="EY195" i="37"/>
  <c r="CE196" i="37"/>
  <c r="GB196" i="37"/>
  <c r="DC196" i="37"/>
  <c r="GR196" i="37"/>
  <c r="EY197" i="37"/>
  <c r="GT197" i="37"/>
  <c r="CE198" i="37"/>
  <c r="DC198" i="37"/>
  <c r="GR198" i="37"/>
  <c r="EY199" i="37"/>
  <c r="CE200" i="37"/>
  <c r="DC200" i="37"/>
  <c r="GR200" i="37"/>
  <c r="EY201" i="37"/>
  <c r="CE202" i="37"/>
  <c r="DC202" i="37"/>
  <c r="GR202" i="37"/>
  <c r="EY203" i="37"/>
  <c r="CE204" i="37"/>
  <c r="DC204" i="37"/>
  <c r="GR204" i="37"/>
  <c r="EY205" i="37"/>
  <c r="CE206" i="37"/>
  <c r="DC206" i="37"/>
  <c r="CE207" i="37"/>
  <c r="DC207" i="37"/>
  <c r="GR207" i="37"/>
  <c r="DI209" i="37"/>
  <c r="CK211" i="37"/>
  <c r="DI211" i="37"/>
  <c r="EY211" i="37"/>
  <c r="EW211" i="37"/>
  <c r="GT211" i="37"/>
  <c r="CE212" i="37"/>
  <c r="GR212" i="37"/>
  <c r="BE213" i="37"/>
  <c r="EA213" i="37"/>
  <c r="GN213" i="37"/>
  <c r="GR213" i="37"/>
  <c r="DC214" i="37"/>
  <c r="GN214" i="37"/>
  <c r="GR214" i="37"/>
  <c r="CE215" i="37"/>
  <c r="DC215" i="37"/>
  <c r="GR215" i="37"/>
  <c r="AE216" i="37"/>
  <c r="CE216" i="37"/>
  <c r="CL216" i="37" s="1"/>
  <c r="EA216" i="37"/>
  <c r="EY216" i="37"/>
  <c r="GP216" i="37"/>
  <c r="AI217" i="37"/>
  <c r="AN217" i="37" s="1"/>
  <c r="DA217" i="37"/>
  <c r="DE217" i="37"/>
  <c r="EY217" i="37"/>
  <c r="EZ217" i="37"/>
  <c r="GP217" i="37"/>
  <c r="GT217" i="37"/>
  <c r="AI218" i="37"/>
  <c r="CE218" i="37"/>
  <c r="BE219" i="37"/>
  <c r="DC219" i="37"/>
  <c r="EY219" i="37"/>
  <c r="ES219" i="37"/>
  <c r="GT219" i="37"/>
  <c r="AI220" i="37"/>
  <c r="AN220" i="37" s="1"/>
  <c r="DC220" i="37"/>
  <c r="EA220" i="37"/>
  <c r="DW220" i="37" s="1"/>
  <c r="BE221" i="37"/>
  <c r="EA221" i="37"/>
  <c r="ES221" i="37"/>
  <c r="GP221" i="37"/>
  <c r="AI222" i="37"/>
  <c r="AN222" i="37" s="1"/>
  <c r="EA222" i="37"/>
  <c r="CE223" i="37"/>
  <c r="DC223" i="37"/>
  <c r="GR223" i="37"/>
  <c r="DC224" i="37"/>
  <c r="GN224" i="37"/>
  <c r="GR224" i="37"/>
  <c r="DI225" i="37"/>
  <c r="CK227" i="37"/>
  <c r="DI227" i="37"/>
  <c r="EY227" i="37"/>
  <c r="EW227" i="37"/>
  <c r="GT227" i="37"/>
  <c r="CE228" i="37"/>
  <c r="GR228" i="37"/>
  <c r="CK229" i="37"/>
  <c r="EY233" i="37"/>
  <c r="CE234" i="37"/>
  <c r="CM234" i="37" s="1"/>
  <c r="DC234" i="37"/>
  <c r="GR234" i="37"/>
  <c r="EY235" i="37"/>
  <c r="GT235" i="37"/>
  <c r="CE236" i="37"/>
  <c r="EA236" i="37"/>
  <c r="GP236" i="37"/>
  <c r="CE237" i="37"/>
  <c r="CM237" i="37"/>
  <c r="DC237" i="37"/>
  <c r="GR237" i="37"/>
  <c r="EY238" i="37"/>
  <c r="GT238" i="37"/>
  <c r="CE239" i="37"/>
  <c r="DC239" i="37"/>
  <c r="GR239" i="37"/>
  <c r="EY240" i="37"/>
  <c r="CE241" i="37"/>
  <c r="DC241" i="37"/>
  <c r="GR241" i="37"/>
  <c r="EY244" i="37"/>
  <c r="CE245" i="37"/>
  <c r="DC245" i="37"/>
  <c r="GR245" i="37"/>
  <c r="EY246" i="37"/>
  <c r="CE247" i="37"/>
  <c r="DC247" i="37"/>
  <c r="GR247" i="37"/>
  <c r="EY248" i="37"/>
  <c r="CE249" i="37"/>
  <c r="DC249" i="37"/>
  <c r="GP249" i="37"/>
  <c r="CE250" i="37"/>
  <c r="CM250" i="37" s="1"/>
  <c r="DC250" i="37"/>
  <c r="GR250" i="37"/>
  <c r="EY251" i="37"/>
  <c r="GT251" i="37"/>
  <c r="CE252" i="37"/>
  <c r="DC252" i="37"/>
  <c r="GR252" i="37"/>
  <c r="EY254" i="37"/>
  <c r="GT254" i="37"/>
  <c r="EA255" i="37"/>
  <c r="CE256" i="37"/>
  <c r="GR256" i="37"/>
  <c r="CE258" i="37"/>
  <c r="GR258" i="37"/>
  <c r="DA259" i="37"/>
  <c r="DI261" i="37"/>
  <c r="DA261" i="37"/>
  <c r="DI267" i="37"/>
  <c r="DA267" i="37"/>
  <c r="DI274" i="37"/>
  <c r="DA274" i="37"/>
  <c r="EE279" i="37"/>
  <c r="DW279" i="37"/>
  <c r="DY279" i="37"/>
  <c r="EY99" i="37"/>
  <c r="GT99" i="37"/>
  <c r="AI100" i="37"/>
  <c r="AN100" i="37" s="1"/>
  <c r="CE100" i="37"/>
  <c r="EA100" i="37"/>
  <c r="GR100" i="37"/>
  <c r="EY101" i="37"/>
  <c r="AI102" i="37"/>
  <c r="DC102" i="37"/>
  <c r="GP103" i="37"/>
  <c r="AI104" i="37"/>
  <c r="CE104" i="37"/>
  <c r="GR104" i="37"/>
  <c r="EY105" i="37"/>
  <c r="CE106" i="37"/>
  <c r="EY107" i="37"/>
  <c r="GT107" i="37"/>
  <c r="CE108" i="37"/>
  <c r="EY109" i="37"/>
  <c r="AI110" i="37"/>
  <c r="AN110" i="37" s="1"/>
  <c r="CE110" i="37"/>
  <c r="GB110" i="37"/>
  <c r="DC110" i="37"/>
  <c r="EY111" i="37"/>
  <c r="EW111" i="37" s="1"/>
  <c r="GT111" i="37"/>
  <c r="AI112" i="37"/>
  <c r="CE112" i="37"/>
  <c r="DC112" i="37"/>
  <c r="GR112" i="37"/>
  <c r="EY113" i="37"/>
  <c r="AI114" i="37"/>
  <c r="AN114" i="37" s="1"/>
  <c r="CE114" i="37"/>
  <c r="GB114" i="37"/>
  <c r="GR114" i="37"/>
  <c r="EY116" i="37"/>
  <c r="AI117" i="37"/>
  <c r="CE117" i="37"/>
  <c r="GB117" i="37" s="1"/>
  <c r="DC117" i="37"/>
  <c r="GR117" i="37"/>
  <c r="EY118" i="37"/>
  <c r="AI119" i="37"/>
  <c r="CE119" i="37"/>
  <c r="GR119" i="37"/>
  <c r="EY121" i="37"/>
  <c r="GT121" i="37"/>
  <c r="AI122" i="37"/>
  <c r="AN122" i="37" s="1"/>
  <c r="CE122" i="37"/>
  <c r="DC122" i="37"/>
  <c r="EA122" i="37"/>
  <c r="DW122" i="37"/>
  <c r="GR122" i="37"/>
  <c r="EY124" i="37"/>
  <c r="AN125" i="37"/>
  <c r="CE125" i="37"/>
  <c r="GB125" i="37" s="1"/>
  <c r="DC125" i="37"/>
  <c r="GR125" i="37"/>
  <c r="EY128" i="37"/>
  <c r="AI129" i="37"/>
  <c r="CE129" i="37"/>
  <c r="DC129" i="37"/>
  <c r="EY130" i="37"/>
  <c r="GT130" i="37"/>
  <c r="AI131" i="37"/>
  <c r="AN131" i="37" s="1"/>
  <c r="AO131" i="37"/>
  <c r="CE131" i="37"/>
  <c r="GB131" i="37"/>
  <c r="DC131" i="37"/>
  <c r="GR131" i="37"/>
  <c r="EY132" i="37"/>
  <c r="AI133" i="37"/>
  <c r="AN133" i="37" s="1"/>
  <c r="CE133" i="37"/>
  <c r="DC133" i="37"/>
  <c r="EY134" i="37"/>
  <c r="AI135" i="37"/>
  <c r="AN135" i="37" s="1"/>
  <c r="CE135" i="37"/>
  <c r="DC135" i="37"/>
  <c r="EY136" i="37"/>
  <c r="AI137" i="37"/>
  <c r="AN137" i="37" s="1"/>
  <c r="CE137" i="37"/>
  <c r="DC137" i="37"/>
  <c r="GR137" i="37"/>
  <c r="EY138" i="37"/>
  <c r="AI139" i="37"/>
  <c r="AN139" i="37"/>
  <c r="AO139" i="37" s="1"/>
  <c r="DC139" i="37"/>
  <c r="GP139" i="37"/>
  <c r="AI140" i="37"/>
  <c r="AN140" i="37" s="1"/>
  <c r="CE140" i="37"/>
  <c r="DC140" i="37"/>
  <c r="EY142" i="37"/>
  <c r="AI143" i="37"/>
  <c r="AN143" i="37" s="1"/>
  <c r="DC143" i="37"/>
  <c r="AI144" i="37"/>
  <c r="AN144" i="37" s="1"/>
  <c r="DC144" i="37"/>
  <c r="GP144" i="37"/>
  <c r="AI145" i="37"/>
  <c r="AN145" i="37"/>
  <c r="AO145" i="37" s="1"/>
  <c r="CE145" i="37"/>
  <c r="GB145" i="37" s="1"/>
  <c r="EY151" i="37"/>
  <c r="AI152" i="37"/>
  <c r="DC152" i="37"/>
  <c r="GP152" i="37"/>
  <c r="AI153" i="37"/>
  <c r="AN153" i="37" s="1"/>
  <c r="CE153" i="37"/>
  <c r="GB153" i="37"/>
  <c r="DC153" i="37"/>
  <c r="EY157" i="37"/>
  <c r="AI158" i="37"/>
  <c r="AN158" i="37"/>
  <c r="AO158" i="37" s="1"/>
  <c r="DC158" i="37"/>
  <c r="GP158" i="37"/>
  <c r="AI159" i="37"/>
  <c r="AN159" i="37" s="1"/>
  <c r="DC159" i="37"/>
  <c r="GP159" i="37"/>
  <c r="AI160" i="37"/>
  <c r="AN160" i="37"/>
  <c r="AO160" i="37" s="1"/>
  <c r="DC160" i="37"/>
  <c r="GP160" i="37"/>
  <c r="AI161" i="37"/>
  <c r="AN161" i="37" s="1"/>
  <c r="DC161" i="37"/>
  <c r="GP161" i="37"/>
  <c r="AI162" i="37"/>
  <c r="AN162" i="37"/>
  <c r="AO162" i="37" s="1"/>
  <c r="CE162" i="37"/>
  <c r="GB162" i="37" s="1"/>
  <c r="DC162" i="37"/>
  <c r="EY163" i="37"/>
  <c r="EW163" i="37"/>
  <c r="GT163" i="37"/>
  <c r="AI164" i="37"/>
  <c r="AN164" i="37" s="1"/>
  <c r="CE164" i="37"/>
  <c r="DC164" i="37"/>
  <c r="EY165" i="37"/>
  <c r="AI166" i="37"/>
  <c r="AN166" i="37" s="1"/>
  <c r="CE166" i="37"/>
  <c r="DC166" i="37"/>
  <c r="EY167" i="37"/>
  <c r="GT167" i="37"/>
  <c r="AI168" i="37"/>
  <c r="AN168" i="37"/>
  <c r="AO168" i="37" s="1"/>
  <c r="CE168" i="37"/>
  <c r="GB168" i="37" s="1"/>
  <c r="DC168" i="37"/>
  <c r="GR168" i="37"/>
  <c r="EY169" i="37"/>
  <c r="AI170" i="37"/>
  <c r="CE170" i="37"/>
  <c r="DC170" i="37"/>
  <c r="EY171" i="37"/>
  <c r="AI172" i="37"/>
  <c r="DC172" i="37"/>
  <c r="GP172" i="37"/>
  <c r="AI173" i="37"/>
  <c r="AN173" i="37" s="1"/>
  <c r="DC173" i="37"/>
  <c r="GP173" i="37"/>
  <c r="AI174" i="37"/>
  <c r="CE174" i="37"/>
  <c r="DC174" i="37"/>
  <c r="EY175" i="37"/>
  <c r="AI176" i="37"/>
  <c r="CE176" i="37"/>
  <c r="DC176" i="37"/>
  <c r="EY178" i="37"/>
  <c r="AI179" i="37"/>
  <c r="CE179" i="37"/>
  <c r="DC179" i="37"/>
  <c r="EY181" i="37"/>
  <c r="AI182" i="37"/>
  <c r="CE182" i="37"/>
  <c r="DC182" i="37"/>
  <c r="EY184" i="37"/>
  <c r="GT184" i="37"/>
  <c r="AI185" i="37"/>
  <c r="AN185" i="37" s="1"/>
  <c r="CE185" i="37"/>
  <c r="GB185" i="37"/>
  <c r="DC185" i="37"/>
  <c r="EY186" i="37"/>
  <c r="AI187" i="37"/>
  <c r="AN187" i="37"/>
  <c r="AO187" i="37" s="1"/>
  <c r="CE187" i="37"/>
  <c r="GB187" i="37" s="1"/>
  <c r="DC187" i="37"/>
  <c r="EY188" i="37"/>
  <c r="AI189" i="37"/>
  <c r="AN189" i="37" s="1"/>
  <c r="CE189" i="37"/>
  <c r="GB189" i="37"/>
  <c r="DC189" i="37"/>
  <c r="GR189" i="37"/>
  <c r="EY190" i="37"/>
  <c r="GP190" i="37"/>
  <c r="AI191" i="37"/>
  <c r="CE191" i="37"/>
  <c r="GB191" i="37" s="1"/>
  <c r="DC191" i="37"/>
  <c r="GR191" i="37"/>
  <c r="EA192" i="37"/>
  <c r="EA193" i="37"/>
  <c r="EY193" i="37"/>
  <c r="GP193" i="37"/>
  <c r="AI194" i="37"/>
  <c r="AN194" i="37" s="1"/>
  <c r="DC194" i="37"/>
  <c r="EY194" i="37"/>
  <c r="EZ194" i="37" s="1"/>
  <c r="GP194" i="37"/>
  <c r="GT194" i="37"/>
  <c r="AI195" i="37"/>
  <c r="AN195" i="37" s="1"/>
  <c r="CE195" i="37"/>
  <c r="DY195" i="37"/>
  <c r="EA196" i="37"/>
  <c r="EY196" i="37"/>
  <c r="AI197" i="37"/>
  <c r="AN197" i="37"/>
  <c r="AO197" i="37" s="1"/>
  <c r="CE197" i="37"/>
  <c r="EA197" i="37"/>
  <c r="GR197" i="37"/>
  <c r="EY198" i="37"/>
  <c r="AI199" i="37"/>
  <c r="AN199" i="37" s="1"/>
  <c r="CE199" i="37"/>
  <c r="DC199" i="37"/>
  <c r="DY199" i="37"/>
  <c r="GR199" i="37"/>
  <c r="EA200" i="37"/>
  <c r="EY200" i="37"/>
  <c r="EW200" i="37" s="1"/>
  <c r="GT200" i="37"/>
  <c r="AI201" i="37"/>
  <c r="CE201" i="37"/>
  <c r="GR201" i="37"/>
  <c r="EY202" i="37"/>
  <c r="GP202" i="37"/>
  <c r="AI203" i="37"/>
  <c r="AN203" i="37" s="1"/>
  <c r="AO203" i="37"/>
  <c r="CE203" i="37"/>
  <c r="GB203" i="37"/>
  <c r="EY204" i="37"/>
  <c r="AI205" i="37"/>
  <c r="AN205" i="37"/>
  <c r="AO205" i="37" s="1"/>
  <c r="CE205" i="37"/>
  <c r="GB205" i="37" s="1"/>
  <c r="DY205" i="37"/>
  <c r="GR205" i="37"/>
  <c r="EA206" i="37"/>
  <c r="EY207" i="37"/>
  <c r="AI208" i="37"/>
  <c r="AN208" i="37" s="1"/>
  <c r="EY208" i="37"/>
  <c r="AI209" i="37"/>
  <c r="AN209" i="37" s="1"/>
  <c r="EY209" i="37"/>
  <c r="GP209" i="37"/>
  <c r="GT209" i="37"/>
  <c r="AI210" i="37"/>
  <c r="DC210" i="37"/>
  <c r="DJ210" i="37" s="1"/>
  <c r="EY210" i="37"/>
  <c r="GT210" i="37"/>
  <c r="AI211" i="37"/>
  <c r="DA211" i="37"/>
  <c r="EA211" i="37"/>
  <c r="EC211" i="37"/>
  <c r="GR211" i="37"/>
  <c r="DC212" i="37"/>
  <c r="EY212" i="37"/>
  <c r="DC213" i="37"/>
  <c r="EA214" i="37"/>
  <c r="GP214" i="37"/>
  <c r="GR216" i="37"/>
  <c r="EY218" i="37"/>
  <c r="EU218" i="37" s="1"/>
  <c r="CE219" i="37"/>
  <c r="EA219" i="37"/>
  <c r="CE221" i="37"/>
  <c r="EA224" i="37"/>
  <c r="DA225" i="37"/>
  <c r="EY225" i="37"/>
  <c r="GT225" i="37"/>
  <c r="AI226" i="37"/>
  <c r="DC226" i="37"/>
  <c r="EA226" i="37"/>
  <c r="DW226" i="37"/>
  <c r="EY226" i="37"/>
  <c r="AI227" i="37"/>
  <c r="AN227" i="37" s="1"/>
  <c r="DA227" i="37"/>
  <c r="EA227" i="37"/>
  <c r="EC227" i="37" s="1"/>
  <c r="GR227" i="37"/>
  <c r="DC228" i="37"/>
  <c r="EA228" i="37"/>
  <c r="EY228" i="37"/>
  <c r="EU228" i="37"/>
  <c r="AI229" i="37"/>
  <c r="AN229" i="37"/>
  <c r="EA229" i="37"/>
  <c r="EY229" i="37"/>
  <c r="DC230" i="37"/>
  <c r="DY230" i="37"/>
  <c r="EY230" i="37"/>
  <c r="GT230" i="37"/>
  <c r="DC231" i="37"/>
  <c r="EY231" i="37"/>
  <c r="EZ231" i="37" s="1"/>
  <c r="GP231" i="37"/>
  <c r="GT231" i="37"/>
  <c r="DC232" i="37"/>
  <c r="DY232" i="37"/>
  <c r="EY232" i="37"/>
  <c r="GT232" i="37"/>
  <c r="CE233" i="37"/>
  <c r="CM233" i="37" s="1"/>
  <c r="DY233" i="37"/>
  <c r="EA234" i="37"/>
  <c r="EY234" i="37"/>
  <c r="CE235" i="37"/>
  <c r="CM235" i="37"/>
  <c r="GR235" i="37"/>
  <c r="DC236" i="37"/>
  <c r="EA237" i="37"/>
  <c r="EB237" i="37"/>
  <c r="EY237" i="37"/>
  <c r="GP237" i="37"/>
  <c r="CE238" i="37"/>
  <c r="DC238" i="37"/>
  <c r="EA238" i="37"/>
  <c r="DW238" i="37"/>
  <c r="GR238" i="37"/>
  <c r="EY239" i="37"/>
  <c r="GP239" i="37"/>
  <c r="CE240" i="37"/>
  <c r="DC240" i="37"/>
  <c r="DY240" i="37"/>
  <c r="EA241" i="37"/>
  <c r="EB241" i="37"/>
  <c r="EY241" i="37"/>
  <c r="GP241" i="37"/>
  <c r="DC242" i="37"/>
  <c r="DY242" i="37"/>
  <c r="EY242" i="37"/>
  <c r="GP242" i="37"/>
  <c r="GT242" i="37"/>
  <c r="DC243" i="37"/>
  <c r="DY243" i="37"/>
  <c r="EY243" i="37"/>
  <c r="GP243" i="37"/>
  <c r="GT243" i="37"/>
  <c r="CE244" i="37"/>
  <c r="CM244" i="37"/>
  <c r="DC244" i="37"/>
  <c r="GR244" i="37"/>
  <c r="EY245" i="37"/>
  <c r="GP245" i="37"/>
  <c r="CE246" i="37"/>
  <c r="DC246" i="37"/>
  <c r="GR246" i="37"/>
  <c r="EA247" i="37"/>
  <c r="EY247" i="37"/>
  <c r="GP247" i="37"/>
  <c r="CE248" i="37"/>
  <c r="DC248" i="37"/>
  <c r="GR248" i="37"/>
  <c r="EA249" i="37"/>
  <c r="EA250" i="37"/>
  <c r="EY250" i="37"/>
  <c r="GP250" i="37"/>
  <c r="CE251" i="37"/>
  <c r="DC251" i="37"/>
  <c r="GR251" i="37"/>
  <c r="EA252" i="37"/>
  <c r="EY252" i="37"/>
  <c r="GP252" i="37"/>
  <c r="GT252" i="37"/>
  <c r="DC253" i="37"/>
  <c r="DY253" i="37"/>
  <c r="EY253" i="37"/>
  <c r="GP253" i="37"/>
  <c r="GT253" i="37"/>
  <c r="CE254" i="37"/>
  <c r="CM254" i="37" s="1"/>
  <c r="DC254" i="37"/>
  <c r="GR254" i="37"/>
  <c r="EU255" i="37"/>
  <c r="GP255" i="37"/>
  <c r="DC256" i="37"/>
  <c r="DC258" i="37"/>
  <c r="BJ381" i="37"/>
  <c r="GT381" i="37"/>
  <c r="EY381" i="37"/>
  <c r="BF387" i="37"/>
  <c r="GP387" i="37"/>
  <c r="BH387" i="37"/>
  <c r="EA387" i="37"/>
  <c r="BF389" i="37"/>
  <c r="GP389" i="37"/>
  <c r="BH389" i="37"/>
  <c r="EA389" i="37"/>
  <c r="BJ390" i="37"/>
  <c r="GT390" i="37"/>
  <c r="EY390" i="37"/>
  <c r="BH392" i="37"/>
  <c r="EA392" i="37"/>
  <c r="BF394" i="37"/>
  <c r="GP394" i="37"/>
  <c r="BH394" i="37"/>
  <c r="EA394" i="37"/>
  <c r="GD396" i="37"/>
  <c r="DA396" i="37"/>
  <c r="DA403" i="37"/>
  <c r="EU438" i="37"/>
  <c r="FA438" i="37"/>
  <c r="EW438" i="37"/>
  <c r="ES438" i="37"/>
  <c r="DE440" i="37"/>
  <c r="DA440" i="37"/>
  <c r="DI440" i="37"/>
  <c r="DI444" i="37"/>
  <c r="DE444" i="37"/>
  <c r="DA444" i="37"/>
  <c r="DA460" i="37"/>
  <c r="EY256" i="37"/>
  <c r="EW256" i="37"/>
  <c r="GT256" i="37"/>
  <c r="CE257" i="37"/>
  <c r="CM257" i="37" s="1"/>
  <c r="DC257" i="37"/>
  <c r="GR257" i="37"/>
  <c r="Y580" i="37"/>
  <c r="AM580" i="37"/>
  <c r="EY258" i="37"/>
  <c r="CE259" i="37"/>
  <c r="CM259" i="37"/>
  <c r="EY260" i="37"/>
  <c r="CE261" i="37"/>
  <c r="CM261" i="37" s="1"/>
  <c r="DY261" i="37"/>
  <c r="GR261" i="37"/>
  <c r="EA262" i="37"/>
  <c r="GN262" i="37"/>
  <c r="EA263" i="37"/>
  <c r="EY263" i="37"/>
  <c r="GP263" i="37"/>
  <c r="DC264" i="37"/>
  <c r="DY264" i="37"/>
  <c r="EY264" i="37"/>
  <c r="GT264" i="37"/>
  <c r="CE265" i="37"/>
  <c r="CM265" i="37"/>
  <c r="DY265" i="37"/>
  <c r="GR265" i="37"/>
  <c r="EA266" i="37"/>
  <c r="EY266" i="37"/>
  <c r="GP266" i="37"/>
  <c r="CE267" i="37"/>
  <c r="CM267" i="37" s="1"/>
  <c r="GR267" i="37"/>
  <c r="EA268" i="37"/>
  <c r="GN268" i="37"/>
  <c r="EA269" i="37"/>
  <c r="GN269" i="37"/>
  <c r="EA270" i="37"/>
  <c r="GN270" i="37"/>
  <c r="GR270" i="37"/>
  <c r="EY274" i="37"/>
  <c r="CE275" i="37"/>
  <c r="CM275" i="37"/>
  <c r="EA275" i="37"/>
  <c r="GP275" i="37"/>
  <c r="CE276" i="37"/>
  <c r="CM276" i="37"/>
  <c r="DC276" i="37"/>
  <c r="CE277" i="37"/>
  <c r="CM277" i="37" s="1"/>
  <c r="DC277" i="37"/>
  <c r="GR277" i="37"/>
  <c r="EY278" i="37"/>
  <c r="CE279" i="37"/>
  <c r="DC279" i="37"/>
  <c r="GR279" i="37"/>
  <c r="GQ281" i="37"/>
  <c r="GM282" i="37"/>
  <c r="GQ282" i="37"/>
  <c r="GU283" i="37"/>
  <c r="FF284" i="37"/>
  <c r="GM285" i="37"/>
  <c r="GQ285" i="37"/>
  <c r="GU286" i="37"/>
  <c r="GO288" i="37"/>
  <c r="GO290" i="37"/>
  <c r="GO292" i="37"/>
  <c r="GO294" i="37"/>
  <c r="FJ295" i="37"/>
  <c r="GU295" i="37"/>
  <c r="GO296" i="37"/>
  <c r="GO297" i="37"/>
  <c r="GO298" i="37"/>
  <c r="GO299" i="37"/>
  <c r="GO300" i="37"/>
  <c r="GM301" i="37"/>
  <c r="GQ301" i="37"/>
  <c r="GO302" i="37"/>
  <c r="GU303" i="37"/>
  <c r="GO304" i="37"/>
  <c r="GO305" i="37"/>
  <c r="GO306" i="37"/>
  <c r="GM307" i="37"/>
  <c r="GQ307" i="37"/>
  <c r="GQ308" i="37"/>
  <c r="GU309" i="37"/>
  <c r="GU310" i="37"/>
  <c r="GM311" i="37"/>
  <c r="GQ311" i="37"/>
  <c r="GM312" i="37"/>
  <c r="GQ312" i="37"/>
  <c r="CE313" i="37"/>
  <c r="EA313" i="37"/>
  <c r="GR313" i="37"/>
  <c r="BE314" i="37"/>
  <c r="DI314" i="37"/>
  <c r="EY314" i="37"/>
  <c r="GT314" i="37"/>
  <c r="CE315" i="37"/>
  <c r="GR315" i="37"/>
  <c r="EY316" i="37"/>
  <c r="CE317" i="37"/>
  <c r="GP317" i="37"/>
  <c r="CE318" i="37"/>
  <c r="CK318" i="37"/>
  <c r="GP318" i="37"/>
  <c r="CE319" i="37"/>
  <c r="GP319" i="37"/>
  <c r="CE320" i="37"/>
  <c r="CK320" i="37" s="1"/>
  <c r="GR320" i="37"/>
  <c r="EY321" i="37"/>
  <c r="EU321" i="37"/>
  <c r="CE322" i="37"/>
  <c r="CK322" i="37"/>
  <c r="GR322" i="37"/>
  <c r="EY323" i="37"/>
  <c r="EU323" i="37" s="1"/>
  <c r="CE324" i="37"/>
  <c r="CK324" i="37" s="1"/>
  <c r="GP324" i="37"/>
  <c r="CE325" i="37"/>
  <c r="GP325" i="37"/>
  <c r="CE326" i="37"/>
  <c r="CK326" i="37"/>
  <c r="GR326" i="37"/>
  <c r="EY328" i="37"/>
  <c r="GT328" i="37"/>
  <c r="DC329" i="37"/>
  <c r="EA329" i="37"/>
  <c r="DW329" i="37"/>
  <c r="EY329" i="37"/>
  <c r="EU329" i="37"/>
  <c r="GP329" i="37"/>
  <c r="EA330" i="37"/>
  <c r="GP330" i="37"/>
  <c r="DC331" i="37"/>
  <c r="EA331" i="37"/>
  <c r="DW331" i="37"/>
  <c r="EY331" i="37"/>
  <c r="EU331" i="37"/>
  <c r="GP331" i="37"/>
  <c r="DA332" i="37"/>
  <c r="DE332" i="37"/>
  <c r="EA332" i="37"/>
  <c r="EY332" i="37"/>
  <c r="GP332" i="37"/>
  <c r="GT332" i="37"/>
  <c r="AI333" i="37"/>
  <c r="EA333" i="37"/>
  <c r="DW333" i="37"/>
  <c r="GR333" i="37"/>
  <c r="CE334" i="37"/>
  <c r="DC334" i="37"/>
  <c r="GR334" i="37"/>
  <c r="EY338" i="37"/>
  <c r="CE339" i="37"/>
  <c r="GB339" i="37" s="1"/>
  <c r="DC339" i="37"/>
  <c r="GP339" i="37"/>
  <c r="CE340" i="37"/>
  <c r="GB340" i="37" s="1"/>
  <c r="DC340" i="37"/>
  <c r="GP340" i="37"/>
  <c r="CE341" i="37"/>
  <c r="GB341" i="37" s="1"/>
  <c r="DC341" i="37"/>
  <c r="GP341" i="37"/>
  <c r="CE342" i="37"/>
  <c r="GB342" i="37" s="1"/>
  <c r="DC342" i="37"/>
  <c r="GR342" i="37"/>
  <c r="EY343" i="37"/>
  <c r="DC344" i="37"/>
  <c r="EY344" i="37"/>
  <c r="GP344" i="37"/>
  <c r="GT344" i="37"/>
  <c r="AI345" i="37"/>
  <c r="CE345" i="37"/>
  <c r="GB345" i="37" s="1"/>
  <c r="DC345" i="37"/>
  <c r="GR345" i="37"/>
  <c r="EA346" i="37"/>
  <c r="EY346" i="37"/>
  <c r="GP346" i="37"/>
  <c r="AI347" i="37"/>
  <c r="DC347" i="37"/>
  <c r="DY347" i="37"/>
  <c r="EY347" i="37"/>
  <c r="GP347" i="37"/>
  <c r="GT347" i="37"/>
  <c r="AI348" i="37"/>
  <c r="CE348" i="37"/>
  <c r="GB348" i="37"/>
  <c r="DC348" i="37"/>
  <c r="GR348" i="37"/>
  <c r="EA349" i="37"/>
  <c r="GN349" i="37"/>
  <c r="GR349" i="37"/>
  <c r="EA350" i="37"/>
  <c r="GN350" i="37"/>
  <c r="GR350" i="37"/>
  <c r="EY351" i="37"/>
  <c r="DC352" i="37"/>
  <c r="DY352" i="37"/>
  <c r="EY352" i="37"/>
  <c r="GP352" i="37"/>
  <c r="GT352" i="37"/>
  <c r="AI353" i="37"/>
  <c r="DC353" i="37"/>
  <c r="EY353" i="37"/>
  <c r="GP353" i="37"/>
  <c r="GT353" i="37"/>
  <c r="AI354" i="37"/>
  <c r="CE354" i="37"/>
  <c r="DC354" i="37"/>
  <c r="DY354" i="37"/>
  <c r="GR354" i="37"/>
  <c r="EA355" i="37"/>
  <c r="GN355" i="37"/>
  <c r="GR355" i="37"/>
  <c r="EA356" i="37"/>
  <c r="EY356" i="37"/>
  <c r="ES356" i="37"/>
  <c r="GP356" i="37"/>
  <c r="GT356" i="37"/>
  <c r="AI357" i="37"/>
  <c r="DC357" i="37"/>
  <c r="DY357" i="37"/>
  <c r="EY357" i="37"/>
  <c r="GP357" i="37"/>
  <c r="GT357" i="37"/>
  <c r="AI358" i="37"/>
  <c r="CE358" i="37"/>
  <c r="DC358" i="37"/>
  <c r="GR358" i="37"/>
  <c r="EA359" i="37"/>
  <c r="GN359" i="37"/>
  <c r="GR359" i="37"/>
  <c r="EA360" i="37"/>
  <c r="GN360" i="37"/>
  <c r="GR360" i="37"/>
  <c r="EY364" i="37"/>
  <c r="CE365" i="37"/>
  <c r="GB365" i="37" s="1"/>
  <c r="DC365" i="37"/>
  <c r="CE366" i="37"/>
  <c r="GB366" i="37"/>
  <c r="EA366" i="37"/>
  <c r="GP366" i="37"/>
  <c r="CE367" i="37"/>
  <c r="GB367" i="37"/>
  <c r="GP367" i="37"/>
  <c r="CE368" i="37"/>
  <c r="DC368" i="37"/>
  <c r="DA368" i="37" s="1"/>
  <c r="GP368" i="37"/>
  <c r="CE369" i="37"/>
  <c r="DC369" i="37"/>
  <c r="DA369" i="37" s="1"/>
  <c r="ES369" i="37"/>
  <c r="GP369" i="37"/>
  <c r="CE370" i="37"/>
  <c r="GB370" i="37" s="1"/>
  <c r="EA370" i="37"/>
  <c r="CE371" i="37"/>
  <c r="CK371" i="37"/>
  <c r="GR371" i="37"/>
  <c r="BE373" i="37"/>
  <c r="EY373" i="37"/>
  <c r="ES373" i="37" s="1"/>
  <c r="GT373" i="37"/>
  <c r="CE374" i="37"/>
  <c r="GP374" i="37"/>
  <c r="DC375" i="37"/>
  <c r="DE375" i="37"/>
  <c r="GN375" i="37"/>
  <c r="GR375" i="37"/>
  <c r="EY376" i="37"/>
  <c r="EU376" i="37"/>
  <c r="GT376" i="37"/>
  <c r="EA377" i="37"/>
  <c r="GN377" i="37"/>
  <c r="GR377" i="37"/>
  <c r="CE379" i="37"/>
  <c r="DC379" i="37"/>
  <c r="GP379" i="37"/>
  <c r="CE380" i="37"/>
  <c r="EA380" i="37"/>
  <c r="GR380" i="37"/>
  <c r="GN387" i="37"/>
  <c r="EY388" i="37"/>
  <c r="CE389" i="37"/>
  <c r="GB389" i="37"/>
  <c r="EY391" i="37"/>
  <c r="CE392" i="37"/>
  <c r="GB392" i="37" s="1"/>
  <c r="GR392" i="37"/>
  <c r="DA393" i="37"/>
  <c r="CE394" i="37"/>
  <c r="GB394" i="37" s="1"/>
  <c r="DA397" i="37"/>
  <c r="BF383" i="37"/>
  <c r="GP383" i="37"/>
  <c r="DC383" i="37"/>
  <c r="DE383" i="37"/>
  <c r="BJ385" i="37"/>
  <c r="GT385" i="37"/>
  <c r="EY385" i="37"/>
  <c r="EW385" i="37"/>
  <c r="BF396" i="37"/>
  <c r="GP396" i="37"/>
  <c r="BH396" i="37"/>
  <c r="EA396" i="37"/>
  <c r="GD399" i="37"/>
  <c r="DA399" i="37"/>
  <c r="GD401" i="37"/>
  <c r="DA401" i="37"/>
  <c r="GD408" i="37"/>
  <c r="DA408" i="37"/>
  <c r="GD410" i="37"/>
  <c r="DA410" i="37"/>
  <c r="GD416" i="37"/>
  <c r="DA416" i="37"/>
  <c r="GD425" i="37"/>
  <c r="DA425" i="37"/>
  <c r="GD427" i="37"/>
  <c r="DA427" i="37"/>
  <c r="GD431" i="37"/>
  <c r="DA431" i="37"/>
  <c r="GD432" i="37"/>
  <c r="DA432" i="37"/>
  <c r="DI438" i="37"/>
  <c r="DE438" i="37"/>
  <c r="DA438" i="37"/>
  <c r="DI442" i="37"/>
  <c r="DE442" i="37"/>
  <c r="DA442" i="37"/>
  <c r="EU444" i="37"/>
  <c r="FA444" i="37"/>
  <c r="EW444" i="37"/>
  <c r="ES444" i="37"/>
  <c r="GD448" i="37"/>
  <c r="DA448" i="37"/>
  <c r="GD451" i="37"/>
  <c r="DA451" i="37"/>
  <c r="GD455" i="37"/>
  <c r="DA455" i="37"/>
  <c r="GD457" i="37"/>
  <c r="DA457" i="37"/>
  <c r="EY261" i="37"/>
  <c r="DC262" i="37"/>
  <c r="CE263" i="37"/>
  <c r="CM263" i="37"/>
  <c r="DC263" i="37"/>
  <c r="GR263" i="37"/>
  <c r="EY265" i="37"/>
  <c r="CE266" i="37"/>
  <c r="CM266" i="37" s="1"/>
  <c r="EY267" i="37"/>
  <c r="DC268" i="37"/>
  <c r="DC269" i="37"/>
  <c r="GP269" i="37"/>
  <c r="DC270" i="37"/>
  <c r="EA271" i="37"/>
  <c r="EY271" i="37"/>
  <c r="GP271" i="37"/>
  <c r="EA272" i="37"/>
  <c r="EY272" i="37"/>
  <c r="EU272" i="37"/>
  <c r="GP272" i="37"/>
  <c r="GT272" i="37"/>
  <c r="EA273" i="37"/>
  <c r="EY273" i="37"/>
  <c r="EU273" i="37" s="1"/>
  <c r="GP273" i="37"/>
  <c r="GT273" i="37"/>
  <c r="CE274" i="37"/>
  <c r="CM274" i="37" s="1"/>
  <c r="DY274" i="37"/>
  <c r="DC275" i="37"/>
  <c r="ES275" i="37"/>
  <c r="EW275" i="37"/>
  <c r="GR275" i="37"/>
  <c r="EA276" i="37"/>
  <c r="GR276" i="37"/>
  <c r="EA277" i="37"/>
  <c r="EY277" i="37"/>
  <c r="CE278" i="37"/>
  <c r="CM278" i="37"/>
  <c r="DC278" i="37"/>
  <c r="DY278" i="37"/>
  <c r="GR278" i="37"/>
  <c r="EY279" i="37"/>
  <c r="GP279" i="37"/>
  <c r="CE280" i="37"/>
  <c r="GM281" i="37"/>
  <c r="GU281" i="37"/>
  <c r="GO282" i="37"/>
  <c r="GU282" i="37"/>
  <c r="GM283" i="37"/>
  <c r="GQ283" i="37"/>
  <c r="GO284" i="37"/>
  <c r="GU284" i="37"/>
  <c r="GO285" i="37"/>
  <c r="GU285" i="37"/>
  <c r="GM286" i="37"/>
  <c r="GQ286" i="37"/>
  <c r="GO287" i="37"/>
  <c r="GU287" i="37"/>
  <c r="GM288" i="37"/>
  <c r="GQ288" i="37"/>
  <c r="GO289" i="37"/>
  <c r="GU289" i="37"/>
  <c r="GM290" i="37"/>
  <c r="GQ290" i="37"/>
  <c r="GO291" i="37"/>
  <c r="GU291" i="37"/>
  <c r="GM292" i="37"/>
  <c r="GQ292" i="37"/>
  <c r="GO293" i="37"/>
  <c r="GU293" i="37"/>
  <c r="GM294" i="37"/>
  <c r="GQ294" i="37"/>
  <c r="GM295" i="37"/>
  <c r="GQ295" i="37"/>
  <c r="X296" i="37"/>
  <c r="GM296" i="37"/>
  <c r="GQ296" i="37"/>
  <c r="X297" i="37"/>
  <c r="GM297" i="37"/>
  <c r="GQ297" i="37"/>
  <c r="X298" i="37"/>
  <c r="GM298" i="37"/>
  <c r="GQ298" i="37"/>
  <c r="X299" i="37"/>
  <c r="GM299" i="37"/>
  <c r="GQ299" i="37"/>
  <c r="X300" i="37"/>
  <c r="GM300" i="37"/>
  <c r="GQ300" i="37"/>
  <c r="X301" i="37"/>
  <c r="GO301" i="37"/>
  <c r="GU301" i="37"/>
  <c r="GM302" i="37"/>
  <c r="GQ302" i="37"/>
  <c r="GM303" i="37"/>
  <c r="GQ303" i="37"/>
  <c r="X304" i="37"/>
  <c r="GM304" i="37"/>
  <c r="GQ304" i="37"/>
  <c r="X305" i="37"/>
  <c r="GM305" i="37"/>
  <c r="GQ305" i="37"/>
  <c r="X306" i="37"/>
  <c r="GM306" i="37"/>
  <c r="GQ306" i="37"/>
  <c r="X307" i="37"/>
  <c r="GO307" i="37"/>
  <c r="GU307" i="37"/>
  <c r="GO308" i="37"/>
  <c r="GU308" i="37"/>
  <c r="GM309" i="37"/>
  <c r="GQ309" i="37"/>
  <c r="GM310" i="37"/>
  <c r="GQ310" i="37"/>
  <c r="X311" i="37"/>
  <c r="GO311" i="37"/>
  <c r="GU311" i="37"/>
  <c r="GO312" i="37"/>
  <c r="GU312" i="37"/>
  <c r="DC313" i="37"/>
  <c r="EY313" i="37"/>
  <c r="GP313" i="37"/>
  <c r="GT313" i="37"/>
  <c r="AI314" i="37"/>
  <c r="CE314" i="37"/>
  <c r="CK314" i="37"/>
  <c r="DA314" i="37"/>
  <c r="DW314" i="37"/>
  <c r="GR314" i="37"/>
  <c r="DC315" i="37"/>
  <c r="EY315" i="37"/>
  <c r="EU315" i="37"/>
  <c r="GP315" i="37"/>
  <c r="AI316" i="37"/>
  <c r="CE316" i="37"/>
  <c r="CK316" i="37"/>
  <c r="GR316" i="37"/>
  <c r="DC317" i="37"/>
  <c r="EA317" i="37"/>
  <c r="GR317" i="37"/>
  <c r="DC318" i="37"/>
  <c r="EA318" i="37"/>
  <c r="GR318" i="37"/>
  <c r="EA319" i="37"/>
  <c r="DW319" i="37" s="1"/>
  <c r="GR319" i="37"/>
  <c r="DC320" i="37"/>
  <c r="DI320" i="37"/>
  <c r="EA320" i="37"/>
  <c r="EY320" i="37"/>
  <c r="GP320" i="37"/>
  <c r="AI321" i="37"/>
  <c r="CE321" i="37"/>
  <c r="GR321" i="37"/>
  <c r="DC322" i="37"/>
  <c r="EA322" i="37"/>
  <c r="EY322" i="37"/>
  <c r="GP322" i="37"/>
  <c r="AI323" i="37"/>
  <c r="AN323" i="37"/>
  <c r="AO323" i="37" s="1"/>
  <c r="CE323" i="37"/>
  <c r="GR323" i="37"/>
  <c r="DC324" i="37"/>
  <c r="DI324" i="37" s="1"/>
  <c r="EA324" i="37"/>
  <c r="GR324" i="37"/>
  <c r="DC325" i="37"/>
  <c r="EA325" i="37"/>
  <c r="DW325" i="37"/>
  <c r="GR325" i="37"/>
  <c r="DC326" i="37"/>
  <c r="DI326" i="37" s="1"/>
  <c r="EA326" i="37"/>
  <c r="EY326" i="37"/>
  <c r="GP326" i="37"/>
  <c r="AI327" i="37"/>
  <c r="EY327" i="37"/>
  <c r="GP327" i="37"/>
  <c r="GT327" i="37"/>
  <c r="AI328" i="37"/>
  <c r="CE328" i="37"/>
  <c r="DC328" i="37"/>
  <c r="DY328" i="37"/>
  <c r="GR328" i="37"/>
  <c r="AE329" i="37"/>
  <c r="CE329" i="37"/>
  <c r="GR329" i="37"/>
  <c r="CE330" i="37"/>
  <c r="DC330" i="37"/>
  <c r="GR330" i="37"/>
  <c r="AE331" i="37"/>
  <c r="CE331" i="37"/>
  <c r="GR331" i="37"/>
  <c r="EA334" i="37"/>
  <c r="GP334" i="37"/>
  <c r="EY335" i="37"/>
  <c r="GP335" i="37"/>
  <c r="GT335" i="37"/>
  <c r="AI336" i="37"/>
  <c r="AN336" i="37" s="1"/>
  <c r="DC336" i="37"/>
  <c r="DY336" i="37"/>
  <c r="EY336" i="37"/>
  <c r="GP336" i="37"/>
  <c r="GT336" i="37"/>
  <c r="AI337" i="37"/>
  <c r="AN337" i="37" s="1"/>
  <c r="AO337" i="37"/>
  <c r="DC337" i="37"/>
  <c r="DY337" i="37"/>
  <c r="EY337" i="37"/>
  <c r="GP337" i="37"/>
  <c r="GT337" i="37"/>
  <c r="AI338" i="37"/>
  <c r="AN338" i="37" s="1"/>
  <c r="CE338" i="37"/>
  <c r="GB338" i="37"/>
  <c r="DC338" i="37"/>
  <c r="DY338" i="37"/>
  <c r="GR338" i="37"/>
  <c r="EA339" i="37"/>
  <c r="GR339" i="37"/>
  <c r="EA340" i="37"/>
  <c r="GR340" i="37"/>
  <c r="EA341" i="37"/>
  <c r="GR341" i="37"/>
  <c r="EY342" i="37"/>
  <c r="CE343" i="37"/>
  <c r="DC343" i="37"/>
  <c r="GR343" i="37"/>
  <c r="EY345" i="37"/>
  <c r="CE346" i="37"/>
  <c r="GB346" i="37" s="1"/>
  <c r="DC346" i="37"/>
  <c r="GR346" i="37"/>
  <c r="EY348" i="37"/>
  <c r="DC349" i="37"/>
  <c r="GP349" i="37"/>
  <c r="DC350" i="37"/>
  <c r="GP350" i="37"/>
  <c r="CE351" i="37"/>
  <c r="DC351" i="37"/>
  <c r="GR351" i="37"/>
  <c r="EY354" i="37"/>
  <c r="ES354" i="37"/>
  <c r="GT354" i="37"/>
  <c r="DC355" i="37"/>
  <c r="GP355" i="37"/>
  <c r="CE356" i="37"/>
  <c r="DC356" i="37"/>
  <c r="GR356" i="37"/>
  <c r="EY358" i="37"/>
  <c r="ES358" i="37"/>
  <c r="GT358" i="37"/>
  <c r="DC359" i="37"/>
  <c r="GP359" i="37"/>
  <c r="DC360" i="37"/>
  <c r="GP360" i="37"/>
  <c r="DC361" i="37"/>
  <c r="EY361" i="37"/>
  <c r="GP361" i="37"/>
  <c r="GT361" i="37"/>
  <c r="AI362" i="37"/>
  <c r="DC362" i="37"/>
  <c r="DY362" i="37"/>
  <c r="EY362" i="37"/>
  <c r="GP362" i="37"/>
  <c r="GT362" i="37"/>
  <c r="AI363" i="37"/>
  <c r="DC363" i="37"/>
  <c r="DY363" i="37"/>
  <c r="EY363" i="37"/>
  <c r="GP363" i="37"/>
  <c r="GT363" i="37"/>
  <c r="AI364" i="37"/>
  <c r="CE364" i="37"/>
  <c r="GB364" i="37"/>
  <c r="EA365" i="37"/>
  <c r="DC366" i="37"/>
  <c r="DC367" i="37"/>
  <c r="EA367" i="37"/>
  <c r="DY367" i="37" s="1"/>
  <c r="GR367" i="37"/>
  <c r="EA368" i="37"/>
  <c r="EA369" i="37"/>
  <c r="GR369" i="37"/>
  <c r="DC370" i="37"/>
  <c r="BE371" i="37"/>
  <c r="DC371" i="37"/>
  <c r="EA371" i="37"/>
  <c r="EY371" i="37"/>
  <c r="ET371" i="37" s="1"/>
  <c r="GT371" i="37"/>
  <c r="DC372" i="37"/>
  <c r="EA372" i="37"/>
  <c r="EY372" i="37"/>
  <c r="EU372" i="37" s="1"/>
  <c r="GP372" i="37"/>
  <c r="GT372" i="37"/>
  <c r="AI373" i="37"/>
  <c r="AN373" i="37" s="1"/>
  <c r="AO373" i="37"/>
  <c r="CE373" i="37"/>
  <c r="CK373" i="37"/>
  <c r="EA373" i="37"/>
  <c r="GR373" i="37"/>
  <c r="DC374" i="37"/>
  <c r="EA374" i="37"/>
  <c r="GR374" i="37"/>
  <c r="EA375" i="37"/>
  <c r="DV375" i="37"/>
  <c r="EY375" i="37"/>
  <c r="GP375" i="37"/>
  <c r="GT375" i="37"/>
  <c r="AI376" i="37"/>
  <c r="AN376" i="37" s="1"/>
  <c r="AO376" i="37"/>
  <c r="CE376" i="37"/>
  <c r="GR376" i="37"/>
  <c r="DC377" i="37"/>
  <c r="ES377" i="37"/>
  <c r="EW377" i="37"/>
  <c r="AI378" i="37"/>
  <c r="AN378" i="37" s="1"/>
  <c r="DC378" i="37"/>
  <c r="EA378" i="37"/>
  <c r="GR378" i="37"/>
  <c r="AM582" i="37"/>
  <c r="BE379" i="37"/>
  <c r="EA379" i="37"/>
  <c r="GR379" i="37"/>
  <c r="DC380" i="37"/>
  <c r="EY380" i="37"/>
  <c r="GP380" i="37"/>
  <c r="GT380" i="37"/>
  <c r="AI381" i="37"/>
  <c r="AN381" i="37" s="1"/>
  <c r="AO381" i="37"/>
  <c r="CE381" i="37"/>
  <c r="DC381" i="37"/>
  <c r="DY381" i="37"/>
  <c r="EY382" i="37"/>
  <c r="ET382" i="37" s="1"/>
  <c r="GT382" i="37"/>
  <c r="CK383" i="37"/>
  <c r="EA383" i="37"/>
  <c r="DY383" i="37" s="1"/>
  <c r="GR383" i="37"/>
  <c r="CG385" i="37"/>
  <c r="DC387" i="37"/>
  <c r="GR387" i="37"/>
  <c r="DC389" i="37"/>
  <c r="GR389" i="37"/>
  <c r="DA391" i="37"/>
  <c r="DC392" i="37"/>
  <c r="DC394" i="37"/>
  <c r="GR394" i="37"/>
  <c r="CE396" i="37"/>
  <c r="FK466" i="37"/>
  <c r="GU466" i="37"/>
  <c r="BS467" i="37"/>
  <c r="GM467" i="37"/>
  <c r="DO467" i="37"/>
  <c r="GQ467" i="37"/>
  <c r="FK468" i="37"/>
  <c r="GU468" i="37"/>
  <c r="BS469" i="37"/>
  <c r="GM469" i="37"/>
  <c r="DO469" i="37"/>
  <c r="GQ469" i="37"/>
  <c r="FK470" i="37"/>
  <c r="GU470" i="37"/>
  <c r="BS471" i="37"/>
  <c r="GM471" i="37"/>
  <c r="DO471" i="37"/>
  <c r="GQ471" i="37"/>
  <c r="BN472" i="37"/>
  <c r="GN472" i="37"/>
  <c r="CE472" i="37"/>
  <c r="CM472" i="37"/>
  <c r="BF472" i="37"/>
  <c r="DC472" i="37"/>
  <c r="BH472" i="37"/>
  <c r="GR472" i="37"/>
  <c r="BF474" i="37"/>
  <c r="DC474" i="37"/>
  <c r="BH474" i="37"/>
  <c r="GR474" i="37"/>
  <c r="BH476" i="37"/>
  <c r="GR476" i="37"/>
  <c r="EA476" i="37"/>
  <c r="CE398" i="37"/>
  <c r="GB398" i="37" s="1"/>
  <c r="DC398" i="37"/>
  <c r="GR398" i="37"/>
  <c r="EY399" i="37"/>
  <c r="CE400" i="37"/>
  <c r="GB400" i="37"/>
  <c r="DC400" i="37"/>
  <c r="GR400" i="37"/>
  <c r="EY401" i="37"/>
  <c r="GT401" i="37"/>
  <c r="CE402" i="37"/>
  <c r="DC402" i="37"/>
  <c r="GR402" i="37"/>
  <c r="EY403" i="37"/>
  <c r="EW403" i="37" s="1"/>
  <c r="GT403" i="37"/>
  <c r="CE404" i="37"/>
  <c r="GB404" i="37"/>
  <c r="DC404" i="37"/>
  <c r="GR404" i="37"/>
  <c r="EY405" i="37"/>
  <c r="GT405" i="37"/>
  <c r="CE406" i="37"/>
  <c r="DC406" i="37"/>
  <c r="GR406" i="37"/>
  <c r="EY408" i="37"/>
  <c r="EW408" i="37" s="1"/>
  <c r="GT408" i="37"/>
  <c r="CE409" i="37"/>
  <c r="GB409" i="37"/>
  <c r="DC409" i="37"/>
  <c r="GR409" i="37"/>
  <c r="EY410" i="37"/>
  <c r="GT410" i="37"/>
  <c r="CE411" i="37"/>
  <c r="EU411" i="37"/>
  <c r="GP411" i="37"/>
  <c r="CE412" i="37"/>
  <c r="GB412" i="37" s="1"/>
  <c r="DC412" i="37"/>
  <c r="GR412" i="37"/>
  <c r="EY414" i="37"/>
  <c r="GT414" i="37"/>
  <c r="CE415" i="37"/>
  <c r="DC415" i="37"/>
  <c r="DA415" i="37"/>
  <c r="GR415" i="37"/>
  <c r="EY416" i="37"/>
  <c r="CE417" i="37"/>
  <c r="DC417" i="37"/>
  <c r="GR417" i="37"/>
  <c r="EY418" i="37"/>
  <c r="EW418" i="37" s="1"/>
  <c r="GT418" i="37"/>
  <c r="CE419" i="37"/>
  <c r="GB419" i="37"/>
  <c r="DC419" i="37"/>
  <c r="GR419" i="37"/>
  <c r="EY420" i="37"/>
  <c r="CE421" i="37"/>
  <c r="GB421" i="37" s="1"/>
  <c r="EU421" i="37"/>
  <c r="GP421" i="37"/>
  <c r="CE422" i="37"/>
  <c r="DC422" i="37"/>
  <c r="GP422" i="37"/>
  <c r="CE423" i="37"/>
  <c r="GB423" i="37"/>
  <c r="EU423" i="37"/>
  <c r="GP423" i="37"/>
  <c r="CE424" i="37"/>
  <c r="DC424" i="37"/>
  <c r="GR424" i="37"/>
  <c r="EY425" i="37"/>
  <c r="CE426" i="37"/>
  <c r="DC426" i="37"/>
  <c r="GR426" i="37"/>
  <c r="EY427" i="37"/>
  <c r="CE428" i="37"/>
  <c r="DC428" i="37"/>
  <c r="GR428" i="37"/>
  <c r="EY429" i="37"/>
  <c r="CE430" i="37"/>
  <c r="DC430" i="37"/>
  <c r="GR430" i="37"/>
  <c r="EY431" i="37"/>
  <c r="GO436" i="37"/>
  <c r="BE438" i="37"/>
  <c r="GT438" i="37"/>
  <c r="DC439" i="37"/>
  <c r="DI439" i="37" s="1"/>
  <c r="EA439" i="37"/>
  <c r="EY439" i="37"/>
  <c r="CE440" i="37"/>
  <c r="DY440" i="37"/>
  <c r="EY440" i="37"/>
  <c r="GR440" i="37"/>
  <c r="BE442" i="37"/>
  <c r="EY442" i="37"/>
  <c r="GT442" i="37"/>
  <c r="CE443" i="37"/>
  <c r="CK443" i="37"/>
  <c r="GR443" i="37"/>
  <c r="BE444" i="37"/>
  <c r="GT444" i="37"/>
  <c r="DC445" i="37"/>
  <c r="DI445" i="37" s="1"/>
  <c r="EA445" i="37"/>
  <c r="GN445" i="37"/>
  <c r="GR445" i="37"/>
  <c r="EY448" i="37"/>
  <c r="CE449" i="37"/>
  <c r="DC449" i="37"/>
  <c r="CE450" i="37"/>
  <c r="DC450" i="37"/>
  <c r="GR450" i="37"/>
  <c r="EY451" i="37"/>
  <c r="CE452" i="37"/>
  <c r="DC452" i="37"/>
  <c r="GR452" i="37"/>
  <c r="EY453" i="37"/>
  <c r="CE454" i="37"/>
  <c r="DC454" i="37"/>
  <c r="GR454" i="37"/>
  <c r="EY455" i="37"/>
  <c r="EW455" i="37"/>
  <c r="GT455" i="37"/>
  <c r="CE456" i="37"/>
  <c r="GB456" i="37" s="1"/>
  <c r="GR456" i="37"/>
  <c r="EY457" i="37"/>
  <c r="EW457" i="37"/>
  <c r="GT457" i="37"/>
  <c r="CE458" i="37"/>
  <c r="GB458" i="37" s="1"/>
  <c r="DC458" i="37"/>
  <c r="GR458" i="37"/>
  <c r="EY460" i="37"/>
  <c r="GT460" i="37"/>
  <c r="CE461" i="37"/>
  <c r="DC461" i="37"/>
  <c r="CE462" i="37"/>
  <c r="EA462" i="37"/>
  <c r="GP462" i="37"/>
  <c r="GP472" i="37"/>
  <c r="DC473" i="37"/>
  <c r="CE474" i="37"/>
  <c r="CM474" i="37"/>
  <c r="EA474" i="37"/>
  <c r="GP474" i="37"/>
  <c r="DC475" i="37"/>
  <c r="CE476" i="37"/>
  <c r="CM476" i="37" s="1"/>
  <c r="DC477" i="37"/>
  <c r="BJ463" i="37"/>
  <c r="GT463" i="37"/>
  <c r="EY463" i="37"/>
  <c r="EU463" i="37"/>
  <c r="EE472" i="37"/>
  <c r="DY472" i="37"/>
  <c r="BH473" i="37"/>
  <c r="GR473" i="37"/>
  <c r="EA473" i="37"/>
  <c r="BH475" i="37"/>
  <c r="GR475" i="37"/>
  <c r="EA475" i="37"/>
  <c r="DI476" i="37"/>
  <c r="DA476" i="37"/>
  <c r="BH477" i="37"/>
  <c r="GR477" i="37"/>
  <c r="EA477" i="37"/>
  <c r="FA488" i="37"/>
  <c r="EW488" i="37"/>
  <c r="ES488" i="37"/>
  <c r="EU488" i="37"/>
  <c r="EU490" i="37"/>
  <c r="FA490" i="37"/>
  <c r="EW490" i="37"/>
  <c r="ES490" i="37"/>
  <c r="GF504" i="37"/>
  <c r="DW504" i="37"/>
  <c r="DY504" i="37"/>
  <c r="FA525" i="37"/>
  <c r="EU525" i="37"/>
  <c r="GD529" i="37"/>
  <c r="DA529" i="37"/>
  <c r="GD531" i="37"/>
  <c r="DA531" i="37"/>
  <c r="GD533" i="37"/>
  <c r="DA533" i="37"/>
  <c r="AI382" i="37"/>
  <c r="CE382" i="37"/>
  <c r="EA382" i="37"/>
  <c r="GR382" i="37"/>
  <c r="BE383" i="37"/>
  <c r="AI384" i="37"/>
  <c r="DC384" i="37"/>
  <c r="EY384" i="37"/>
  <c r="EU384" i="37"/>
  <c r="GP384" i="37"/>
  <c r="GT384" i="37"/>
  <c r="AI385" i="37"/>
  <c r="DC385" i="37"/>
  <c r="GP385" i="37"/>
  <c r="AI386" i="37"/>
  <c r="DC386" i="37"/>
  <c r="GR386" i="37"/>
  <c r="BE387" i="37"/>
  <c r="EY387" i="37"/>
  <c r="AI388" i="37"/>
  <c r="CE388" i="37"/>
  <c r="GB388" i="37" s="1"/>
  <c r="DC388" i="37"/>
  <c r="GR388" i="37"/>
  <c r="EY389" i="37"/>
  <c r="AI390" i="37"/>
  <c r="GP390" i="37"/>
  <c r="AI391" i="37"/>
  <c r="CE391" i="37"/>
  <c r="GB391" i="37" s="1"/>
  <c r="GR391" i="37"/>
  <c r="EY392" i="37"/>
  <c r="EW392" i="37"/>
  <c r="GT392" i="37"/>
  <c r="AI393" i="37"/>
  <c r="CE393" i="37"/>
  <c r="GB393" i="37"/>
  <c r="GR393" i="37"/>
  <c r="EY394" i="37"/>
  <c r="AI395" i="37"/>
  <c r="CE395" i="37"/>
  <c r="GB395" i="37" s="1"/>
  <c r="DC395" i="37"/>
  <c r="GR395" i="37"/>
  <c r="EY396" i="37"/>
  <c r="GT396" i="37"/>
  <c r="AI397" i="37"/>
  <c r="CE397" i="37"/>
  <c r="GB397" i="37"/>
  <c r="GR397" i="37"/>
  <c r="EA398" i="37"/>
  <c r="EY398" i="37"/>
  <c r="EW398" i="37"/>
  <c r="GT398" i="37"/>
  <c r="AI399" i="37"/>
  <c r="CE399" i="37"/>
  <c r="GB399" i="37"/>
  <c r="GR399" i="37"/>
  <c r="EA400" i="37"/>
  <c r="EY400" i="37"/>
  <c r="EW400" i="37"/>
  <c r="GT400" i="37"/>
  <c r="AI401" i="37"/>
  <c r="CE401" i="37"/>
  <c r="EA401" i="37"/>
  <c r="DW401" i="37" s="1"/>
  <c r="GR401" i="37"/>
  <c r="EA402" i="37"/>
  <c r="EY402" i="37"/>
  <c r="EW402" i="37" s="1"/>
  <c r="GT402" i="37"/>
  <c r="AI403" i="37"/>
  <c r="CE403" i="37"/>
  <c r="GB403" i="37" s="1"/>
  <c r="GR403" i="37"/>
  <c r="EA404" i="37"/>
  <c r="EY404" i="37"/>
  <c r="EW404" i="37" s="1"/>
  <c r="GT404" i="37"/>
  <c r="AI405" i="37"/>
  <c r="CE405" i="37"/>
  <c r="GB405" i="37" s="1"/>
  <c r="GR405" i="37"/>
  <c r="EA406" i="37"/>
  <c r="EY406" i="37"/>
  <c r="EW406" i="37" s="1"/>
  <c r="GT406" i="37"/>
  <c r="AI407" i="37"/>
  <c r="DC407" i="37"/>
  <c r="DY407" i="37"/>
  <c r="EY407" i="37"/>
  <c r="GT407" i="37"/>
  <c r="AI408" i="37"/>
  <c r="CE408" i="37"/>
  <c r="GB408" i="37"/>
  <c r="GR408" i="37"/>
  <c r="EA409" i="37"/>
  <c r="EY409" i="37"/>
  <c r="EW409" i="37"/>
  <c r="GT409" i="37"/>
  <c r="AI410" i="37"/>
  <c r="CE410" i="37"/>
  <c r="GB410" i="37"/>
  <c r="GR410" i="37"/>
  <c r="DC411" i="37"/>
  <c r="EA411" i="37"/>
  <c r="DY411" i="37"/>
  <c r="GR411" i="37"/>
  <c r="EA412" i="37"/>
  <c r="EY412" i="37"/>
  <c r="AI413" i="37"/>
  <c r="DC413" i="37"/>
  <c r="DY413" i="37"/>
  <c r="EY413" i="37"/>
  <c r="GT413" i="37"/>
  <c r="AI414" i="37"/>
  <c r="CE414" i="37"/>
  <c r="GB414" i="37" s="1"/>
  <c r="DC414" i="37"/>
  <c r="GR414" i="37"/>
  <c r="EA415" i="37"/>
  <c r="EY415" i="37"/>
  <c r="AI416" i="37"/>
  <c r="CE416" i="37"/>
  <c r="GB416" i="37"/>
  <c r="DY416" i="37"/>
  <c r="EA417" i="37"/>
  <c r="EY417" i="37"/>
  <c r="EW417" i="37"/>
  <c r="GT417" i="37"/>
  <c r="AI418" i="37"/>
  <c r="CE418" i="37"/>
  <c r="GB418" i="37"/>
  <c r="GR418" i="37"/>
  <c r="EA419" i="37"/>
  <c r="EY419" i="37"/>
  <c r="AI420" i="37"/>
  <c r="CE420" i="37"/>
  <c r="GB420" i="37"/>
  <c r="GR420" i="37"/>
  <c r="DC421" i="37"/>
  <c r="EA421" i="37"/>
  <c r="DY421" i="37"/>
  <c r="GR421" i="37"/>
  <c r="EA422" i="37"/>
  <c r="DC423" i="37"/>
  <c r="EA423" i="37"/>
  <c r="DY423" i="37" s="1"/>
  <c r="GR423" i="37"/>
  <c r="EA424" i="37"/>
  <c r="EY424" i="37"/>
  <c r="AI425" i="37"/>
  <c r="CE425" i="37"/>
  <c r="GB425" i="37" s="1"/>
  <c r="GR425" i="37"/>
  <c r="EA426" i="37"/>
  <c r="EY426" i="37"/>
  <c r="EW426" i="37" s="1"/>
  <c r="GT426" i="37"/>
  <c r="AI427" i="37"/>
  <c r="CE427" i="37"/>
  <c r="GB427" i="37" s="1"/>
  <c r="GR427" i="37"/>
  <c r="EA428" i="37"/>
  <c r="EY428" i="37"/>
  <c r="AI429" i="37"/>
  <c r="CE429" i="37"/>
  <c r="GB429" i="37" s="1"/>
  <c r="DC429" i="37"/>
  <c r="GR429" i="37"/>
  <c r="EA430" i="37"/>
  <c r="EY430" i="37"/>
  <c r="EW430" i="37"/>
  <c r="GT430" i="37"/>
  <c r="AI431" i="37"/>
  <c r="CE431" i="37"/>
  <c r="GB431" i="37"/>
  <c r="DY431" i="37"/>
  <c r="GR431" i="37"/>
  <c r="EA432" i="37"/>
  <c r="AI434" i="37"/>
  <c r="GO435" i="37"/>
  <c r="GU435" i="37"/>
  <c r="GM436" i="37"/>
  <c r="GQ436" i="37"/>
  <c r="FK437" i="37"/>
  <c r="AI438" i="37"/>
  <c r="CE438" i="37"/>
  <c r="DY438" i="37"/>
  <c r="GR438" i="37"/>
  <c r="AE439" i="37"/>
  <c r="GS439" i="37" s="1"/>
  <c r="CE439" i="37"/>
  <c r="CK439" i="37" s="1"/>
  <c r="GR439" i="37"/>
  <c r="BE440" i="37"/>
  <c r="EY441" i="37"/>
  <c r="GT441" i="37"/>
  <c r="AI442" i="37"/>
  <c r="CE442" i="37"/>
  <c r="DY442" i="37"/>
  <c r="GR442" i="37"/>
  <c r="DC443" i="37"/>
  <c r="DI443" i="37" s="1"/>
  <c r="EA443" i="37"/>
  <c r="EY443" i="37"/>
  <c r="AI444" i="37"/>
  <c r="CE444" i="37"/>
  <c r="GR444" i="37"/>
  <c r="AE445" i="37"/>
  <c r="GS445" i="37"/>
  <c r="EY445" i="37"/>
  <c r="GT445" i="37"/>
  <c r="AI446" i="37"/>
  <c r="DC446" i="37"/>
  <c r="EY446" i="37"/>
  <c r="GT446" i="37"/>
  <c r="AI447" i="37"/>
  <c r="DC447" i="37"/>
  <c r="EY447" i="37"/>
  <c r="GT447" i="37"/>
  <c r="AI448" i="37"/>
  <c r="CE448" i="37"/>
  <c r="GB448" i="37"/>
  <c r="GR448" i="37"/>
  <c r="EA449" i="37"/>
  <c r="GR449" i="37"/>
  <c r="EA450" i="37"/>
  <c r="EY450" i="37"/>
  <c r="AI451" i="37"/>
  <c r="CE451" i="37"/>
  <c r="GB451" i="37" s="1"/>
  <c r="DY451" i="37"/>
  <c r="GR451" i="37"/>
  <c r="EA452" i="37"/>
  <c r="EY452" i="37"/>
  <c r="GP452" i="37"/>
  <c r="AI453" i="37"/>
  <c r="CE453" i="37"/>
  <c r="GB453" i="37" s="1"/>
  <c r="DC453" i="37"/>
  <c r="GR453" i="37"/>
  <c r="EA454" i="37"/>
  <c r="EY454" i="37"/>
  <c r="GT454" i="37"/>
  <c r="AI455" i="37"/>
  <c r="CE455" i="37"/>
  <c r="GB455" i="37" s="1"/>
  <c r="GR455" i="37"/>
  <c r="DC456" i="37"/>
  <c r="EA456" i="37"/>
  <c r="EY456" i="37"/>
  <c r="GP456" i="37"/>
  <c r="AI457" i="37"/>
  <c r="CE457" i="37"/>
  <c r="GR457" i="37"/>
  <c r="EA458" i="37"/>
  <c r="DX458" i="37" s="1"/>
  <c r="EY458" i="37"/>
  <c r="EW458" i="37" s="1"/>
  <c r="GT458" i="37"/>
  <c r="AI459" i="37"/>
  <c r="EY459" i="37"/>
  <c r="ET459" i="37" s="1"/>
  <c r="GP459" i="37"/>
  <c r="GT459" i="37"/>
  <c r="AI460" i="37"/>
  <c r="CE460" i="37"/>
  <c r="GR460" i="37"/>
  <c r="EA461" i="37"/>
  <c r="GR461" i="37"/>
  <c r="DC462" i="37"/>
  <c r="DH462" i="37"/>
  <c r="ES462" i="37"/>
  <c r="EW462" i="37"/>
  <c r="GR462" i="37"/>
  <c r="GO467" i="37"/>
  <c r="CE473" i="37"/>
  <c r="CM473" i="37"/>
  <c r="CE475" i="37"/>
  <c r="CE477" i="37"/>
  <c r="CM477" i="37" s="1"/>
  <c r="BF526" i="37"/>
  <c r="GP526" i="37"/>
  <c r="BH526" i="37"/>
  <c r="EA526" i="37"/>
  <c r="CE536" i="37"/>
  <c r="GN536" i="37"/>
  <c r="BF536" i="37"/>
  <c r="GP536" i="37"/>
  <c r="DC536" i="37"/>
  <c r="GR536" i="37"/>
  <c r="EA536" i="37"/>
  <c r="DY542" i="37"/>
  <c r="DI548" i="37"/>
  <c r="DI552" i="37"/>
  <c r="DE552" i="37"/>
  <c r="DA552" i="37"/>
  <c r="GD565" i="37"/>
  <c r="DA565" i="37"/>
  <c r="CK571" i="37"/>
  <c r="CG571" i="37"/>
  <c r="EA463" i="37"/>
  <c r="GP463" i="37"/>
  <c r="AI464" i="37"/>
  <c r="AI465" i="37"/>
  <c r="GO466" i="37"/>
  <c r="GO468" i="37"/>
  <c r="GO470" i="37"/>
  <c r="AI472" i="37"/>
  <c r="EA478" i="37"/>
  <c r="GN478" i="37"/>
  <c r="GR478" i="37"/>
  <c r="EA479" i="37"/>
  <c r="GN479" i="37"/>
  <c r="GR479" i="37"/>
  <c r="EA480" i="37"/>
  <c r="GN480" i="37"/>
  <c r="GR480" i="37"/>
  <c r="EA481" i="37"/>
  <c r="EY481" i="37"/>
  <c r="GP481" i="37"/>
  <c r="CE482" i="37"/>
  <c r="CM482" i="37"/>
  <c r="DC482" i="37"/>
  <c r="DC483" i="37"/>
  <c r="DI483" i="37" s="1"/>
  <c r="EA483" i="37"/>
  <c r="EY483" i="37"/>
  <c r="GP483" i="37"/>
  <c r="AI484" i="37"/>
  <c r="CE484" i="37"/>
  <c r="DC484" i="37"/>
  <c r="GR484" i="37"/>
  <c r="DC485" i="37"/>
  <c r="DI485" i="37"/>
  <c r="EA485" i="37"/>
  <c r="GN485" i="37"/>
  <c r="GR485" i="37"/>
  <c r="CE486" i="37"/>
  <c r="DC486" i="37"/>
  <c r="GR486" i="37"/>
  <c r="AE487" i="37"/>
  <c r="CE487" i="37"/>
  <c r="CK487" i="37" s="1"/>
  <c r="GR487" i="37"/>
  <c r="CE488" i="37"/>
  <c r="DC488" i="37"/>
  <c r="GR488" i="37"/>
  <c r="AE489" i="37"/>
  <c r="CE489" i="37"/>
  <c r="CK489" i="37"/>
  <c r="GR489" i="37"/>
  <c r="BE490" i="37"/>
  <c r="GT490" i="37"/>
  <c r="CE491" i="37"/>
  <c r="CK491" i="37" s="1"/>
  <c r="DW491" i="37"/>
  <c r="GR491" i="37"/>
  <c r="CK492" i="37"/>
  <c r="EY493" i="37"/>
  <c r="CE494" i="37"/>
  <c r="DC494" i="37"/>
  <c r="GR494" i="37"/>
  <c r="EY496" i="37"/>
  <c r="CE497" i="37"/>
  <c r="GB497" i="37" s="1"/>
  <c r="DC497" i="37"/>
  <c r="GP497" i="37"/>
  <c r="CE498" i="37"/>
  <c r="GB498" i="37" s="1"/>
  <c r="DC498" i="37"/>
  <c r="GP498" i="37"/>
  <c r="CE499" i="37"/>
  <c r="GR499" i="37"/>
  <c r="EY500" i="37"/>
  <c r="DC501" i="37"/>
  <c r="DY501" i="37"/>
  <c r="EY501" i="37"/>
  <c r="GP501" i="37"/>
  <c r="GT501" i="37"/>
  <c r="AI502" i="37"/>
  <c r="DC502" i="37"/>
  <c r="EY502" i="37"/>
  <c r="GP502" i="37"/>
  <c r="GT502" i="37"/>
  <c r="AI503" i="37"/>
  <c r="CE503" i="37"/>
  <c r="GR503" i="37"/>
  <c r="DC504" i="37"/>
  <c r="DB504" i="37" s="1"/>
  <c r="ES504" i="37"/>
  <c r="GN504" i="37"/>
  <c r="GR504" i="37"/>
  <c r="GN505" i="37"/>
  <c r="GR505" i="37"/>
  <c r="EY506" i="37"/>
  <c r="GT506" i="37"/>
  <c r="CE507" i="37"/>
  <c r="GB507" i="37" s="1"/>
  <c r="GR507" i="37"/>
  <c r="EY509" i="37"/>
  <c r="EW509" i="37"/>
  <c r="GT509" i="37"/>
  <c r="CE510" i="37"/>
  <c r="GB510" i="37" s="1"/>
  <c r="DC510" i="37"/>
  <c r="GR510" i="37"/>
  <c r="EY511" i="37"/>
  <c r="CE512" i="37"/>
  <c r="GB512" i="37"/>
  <c r="DC512" i="37"/>
  <c r="GR512" i="37"/>
  <c r="EY513" i="37"/>
  <c r="CE514" i="37"/>
  <c r="GB514" i="37" s="1"/>
  <c r="DC514" i="37"/>
  <c r="GR514" i="37"/>
  <c r="CE518" i="37"/>
  <c r="GP518" i="37"/>
  <c r="CE519" i="37"/>
  <c r="CK519" i="37" s="1"/>
  <c r="GP519" i="37"/>
  <c r="CE520" i="37"/>
  <c r="GP520" i="37"/>
  <c r="CE521" i="37"/>
  <c r="CK521" i="37"/>
  <c r="DW521" i="37"/>
  <c r="EY522" i="37"/>
  <c r="EU522" i="37" s="1"/>
  <c r="CE523" i="37"/>
  <c r="CK523" i="37" s="1"/>
  <c r="EY523" i="37"/>
  <c r="GP523" i="37"/>
  <c r="GT523" i="37"/>
  <c r="AI524" i="37"/>
  <c r="EY524" i="37"/>
  <c r="GT524" i="37"/>
  <c r="AI525" i="37"/>
  <c r="CE525" i="37"/>
  <c r="CK525" i="37"/>
  <c r="GT525" i="37"/>
  <c r="GR526" i="37"/>
  <c r="GR529" i="37"/>
  <c r="GN531" i="37"/>
  <c r="GN533" i="37"/>
  <c r="DW534" i="37"/>
  <c r="BJ527" i="37"/>
  <c r="GT527" i="37"/>
  <c r="EY527" i="37"/>
  <c r="BF529" i="37"/>
  <c r="GP529" i="37"/>
  <c r="BF531" i="37"/>
  <c r="GP531" i="37"/>
  <c r="BH531" i="37"/>
  <c r="EA531" i="37"/>
  <c r="BF533" i="37"/>
  <c r="GP533" i="37"/>
  <c r="BH533" i="37"/>
  <c r="EA533" i="37"/>
  <c r="BF535" i="37"/>
  <c r="DC535" i="37"/>
  <c r="BH535" i="37"/>
  <c r="GR535" i="37"/>
  <c r="EA535" i="37"/>
  <c r="DY535" i="37" s="1"/>
  <c r="EC551" i="37"/>
  <c r="DW551" i="37"/>
  <c r="GD568" i="37"/>
  <c r="DA568" i="37"/>
  <c r="DC478" i="37"/>
  <c r="DC479" i="37"/>
  <c r="DC480" i="37"/>
  <c r="GP480" i="37"/>
  <c r="CE481" i="37"/>
  <c r="CM481" i="37" s="1"/>
  <c r="DC481" i="37"/>
  <c r="GR481" i="37"/>
  <c r="EY482" i="37"/>
  <c r="CE483" i="37"/>
  <c r="CK483" i="37"/>
  <c r="GR483" i="37"/>
  <c r="BE484" i="37"/>
  <c r="EY484" i="37"/>
  <c r="GT484" i="37"/>
  <c r="GP485" i="37"/>
  <c r="EA486" i="37"/>
  <c r="GP486" i="37"/>
  <c r="DC487" i="37"/>
  <c r="DI487" i="37" s="1"/>
  <c r="EA487" i="37"/>
  <c r="EY487" i="37"/>
  <c r="GP487" i="37"/>
  <c r="GT487" i="37"/>
  <c r="EA488" i="37"/>
  <c r="GP488" i="37"/>
  <c r="DC489" i="37"/>
  <c r="DI489" i="37" s="1"/>
  <c r="EA489" i="37"/>
  <c r="EY489" i="37"/>
  <c r="GP489" i="37"/>
  <c r="CE490" i="37"/>
  <c r="DC490" i="37"/>
  <c r="GR490" i="37"/>
  <c r="EY491" i="37"/>
  <c r="EA492" i="37"/>
  <c r="EY492" i="37"/>
  <c r="GP492" i="37"/>
  <c r="GT492" i="37"/>
  <c r="AI493" i="37"/>
  <c r="CE493" i="37"/>
  <c r="CK493" i="37" s="1"/>
  <c r="DW493" i="37"/>
  <c r="GR493" i="37"/>
  <c r="EA494" i="37"/>
  <c r="GP494" i="37"/>
  <c r="AI495" i="37"/>
  <c r="DC495" i="37"/>
  <c r="DY495" i="37"/>
  <c r="EY495" i="37"/>
  <c r="GP495" i="37"/>
  <c r="GT495" i="37"/>
  <c r="AI496" i="37"/>
  <c r="CE496" i="37"/>
  <c r="GB496" i="37"/>
  <c r="DC496" i="37"/>
  <c r="DY496" i="37"/>
  <c r="GR496" i="37"/>
  <c r="EA497" i="37"/>
  <c r="GR497" i="37"/>
  <c r="EA498" i="37"/>
  <c r="GR498" i="37"/>
  <c r="EY499" i="37"/>
  <c r="CE500" i="37"/>
  <c r="DC500" i="37"/>
  <c r="DA500" i="37" s="1"/>
  <c r="DY500" i="37"/>
  <c r="EY503" i="37"/>
  <c r="GP504" i="37"/>
  <c r="DC505" i="37"/>
  <c r="EA505" i="37"/>
  <c r="DW505" i="37" s="1"/>
  <c r="CE506" i="37"/>
  <c r="DC506" i="37"/>
  <c r="DA506" i="37"/>
  <c r="GR506" i="37"/>
  <c r="EY507" i="37"/>
  <c r="DC508" i="37"/>
  <c r="DY508" i="37"/>
  <c r="EY508" i="37"/>
  <c r="GP508" i="37"/>
  <c r="GT508" i="37"/>
  <c r="AI509" i="37"/>
  <c r="CE509" i="37"/>
  <c r="GB509" i="37"/>
  <c r="DC509" i="37"/>
  <c r="GR509" i="37"/>
  <c r="EA510" i="37"/>
  <c r="EY510" i="37"/>
  <c r="EW510" i="37" s="1"/>
  <c r="GP510" i="37"/>
  <c r="GT510" i="37"/>
  <c r="AI511" i="37"/>
  <c r="CE511" i="37"/>
  <c r="GB511" i="37"/>
  <c r="DC511" i="37"/>
  <c r="GR511" i="37"/>
  <c r="EA512" i="37"/>
  <c r="EY512" i="37"/>
  <c r="EW512" i="37" s="1"/>
  <c r="GP512" i="37"/>
  <c r="GT512" i="37"/>
  <c r="AI513" i="37"/>
  <c r="CE513" i="37"/>
  <c r="GB513" i="37"/>
  <c r="DC513" i="37"/>
  <c r="GR513" i="37"/>
  <c r="EA514" i="37"/>
  <c r="EY514" i="37"/>
  <c r="GP514" i="37"/>
  <c r="AI515" i="37"/>
  <c r="DC515" i="37"/>
  <c r="DY515" i="37"/>
  <c r="EY515" i="37"/>
  <c r="GP515" i="37"/>
  <c r="AI516" i="37"/>
  <c r="DC516" i="37"/>
  <c r="AI517" i="37"/>
  <c r="DC518" i="37"/>
  <c r="EA518" i="37"/>
  <c r="DW518" i="37"/>
  <c r="GR518" i="37"/>
  <c r="DC519" i="37"/>
  <c r="DI519" i="37" s="1"/>
  <c r="EA519" i="37"/>
  <c r="GR519" i="37"/>
  <c r="DC520" i="37"/>
  <c r="EA520" i="37"/>
  <c r="DW520" i="37"/>
  <c r="EY521" i="37"/>
  <c r="GP521" i="37"/>
  <c r="CE522" i="37"/>
  <c r="EA523" i="37"/>
  <c r="CE529" i="37"/>
  <c r="EA529" i="37"/>
  <c r="DW529" i="37" s="1"/>
  <c r="EY530" i="37"/>
  <c r="GR531" i="37"/>
  <c r="GR533" i="37"/>
  <c r="CE535" i="37"/>
  <c r="GB535" i="37"/>
  <c r="GP535" i="37"/>
  <c r="EY526" i="37"/>
  <c r="GT526" i="37"/>
  <c r="AI527" i="37"/>
  <c r="DC527" i="37"/>
  <c r="EA527" i="37"/>
  <c r="DW527" i="37" s="1"/>
  <c r="AI528" i="37"/>
  <c r="CE528" i="37"/>
  <c r="GB528" i="37"/>
  <c r="DC528" i="37"/>
  <c r="GR528" i="37"/>
  <c r="EY529" i="37"/>
  <c r="GT529" i="37"/>
  <c r="AI530" i="37"/>
  <c r="CE530" i="37"/>
  <c r="GB530" i="37" s="1"/>
  <c r="DC530" i="37"/>
  <c r="GR530" i="37"/>
  <c r="EY531" i="37"/>
  <c r="EW531" i="37" s="1"/>
  <c r="GT531" i="37"/>
  <c r="AI532" i="37"/>
  <c r="CE532" i="37"/>
  <c r="GB532" i="37" s="1"/>
  <c r="DC532" i="37"/>
  <c r="GR532" i="37"/>
  <c r="EY533" i="37"/>
  <c r="EW533" i="37" s="1"/>
  <c r="GT533" i="37"/>
  <c r="AI534" i="37"/>
  <c r="CE534" i="37"/>
  <c r="DC534" i="37"/>
  <c r="DA534" i="37"/>
  <c r="GR534" i="37"/>
  <c r="EY537" i="37"/>
  <c r="GP537" i="37"/>
  <c r="GT537" i="37"/>
  <c r="AI538" i="37"/>
  <c r="DC538" i="37"/>
  <c r="EY538" i="37"/>
  <c r="GT538" i="37"/>
  <c r="AI539" i="37"/>
  <c r="AI540" i="37"/>
  <c r="DC541" i="37"/>
  <c r="DI541" i="37"/>
  <c r="EY541" i="37"/>
  <c r="GT541" i="37"/>
  <c r="AI542" i="37"/>
  <c r="CG542" i="37"/>
  <c r="EY542" i="37"/>
  <c r="GT542" i="37"/>
  <c r="AI543" i="37"/>
  <c r="CE543" i="37"/>
  <c r="CK543" i="37" s="1"/>
  <c r="GR543" i="37"/>
  <c r="EA544" i="37"/>
  <c r="ES544" i="37"/>
  <c r="EW544" i="37"/>
  <c r="GP544" i="37"/>
  <c r="CE545" i="37"/>
  <c r="DC545" i="37"/>
  <c r="DA545" i="37" s="1"/>
  <c r="GR545" i="37"/>
  <c r="EA546" i="37"/>
  <c r="GN546" i="37"/>
  <c r="EA547" i="37"/>
  <c r="EY547" i="37"/>
  <c r="EW547" i="37" s="1"/>
  <c r="GP547" i="37"/>
  <c r="GT547" i="37"/>
  <c r="CE548" i="37"/>
  <c r="CM548" i="37" s="1"/>
  <c r="GR548" i="37"/>
  <c r="EA549" i="37"/>
  <c r="GN549" i="37"/>
  <c r="AE551" i="37"/>
  <c r="GS551" i="37"/>
  <c r="CE551" i="37"/>
  <c r="CK551" i="37"/>
  <c r="GR551" i="37"/>
  <c r="BE552" i="37"/>
  <c r="EA552" i="37"/>
  <c r="EY552" i="37"/>
  <c r="GP552" i="37"/>
  <c r="GT552" i="37"/>
  <c r="AI553" i="37"/>
  <c r="EA553" i="37"/>
  <c r="EY553" i="37"/>
  <c r="GP553" i="37"/>
  <c r="AI554" i="37"/>
  <c r="CE554" i="37"/>
  <c r="DC554" i="37"/>
  <c r="GR554" i="37"/>
  <c r="DC555" i="37"/>
  <c r="GN555" i="37"/>
  <c r="GR555" i="37"/>
  <c r="EA556" i="37"/>
  <c r="GN556" i="37"/>
  <c r="GR556" i="37"/>
  <c r="EA557" i="37"/>
  <c r="GN557" i="37"/>
  <c r="EA558" i="37"/>
  <c r="GN558" i="37"/>
  <c r="EA559" i="37"/>
  <c r="AI561" i="37"/>
  <c r="FK561" i="37"/>
  <c r="AI562" i="37"/>
  <c r="CE562" i="37"/>
  <c r="EA562" i="37"/>
  <c r="GR562" i="37"/>
  <c r="DC563" i="37"/>
  <c r="DI563" i="37" s="1"/>
  <c r="EA563" i="37"/>
  <c r="GN563" i="37"/>
  <c r="GR563" i="37"/>
  <c r="DC564" i="37"/>
  <c r="EA564" i="37"/>
  <c r="DW564" i="37" s="1"/>
  <c r="GN564" i="37"/>
  <c r="EA565" i="37"/>
  <c r="EY565" i="37"/>
  <c r="EW565" i="37" s="1"/>
  <c r="GP565" i="37"/>
  <c r="GT565" i="37"/>
  <c r="AI566" i="37"/>
  <c r="DC566" i="37"/>
  <c r="DY566" i="37"/>
  <c r="EY566" i="37"/>
  <c r="GP566" i="37"/>
  <c r="GT566" i="37"/>
  <c r="AI567" i="37"/>
  <c r="DC567" i="37"/>
  <c r="EY567" i="37"/>
  <c r="GT567" i="37"/>
  <c r="AI568" i="37"/>
  <c r="CE568" i="37"/>
  <c r="GB568" i="37"/>
  <c r="GR568" i="37"/>
  <c r="DC570" i="37"/>
  <c r="GR570" i="37"/>
  <c r="BE571" i="37"/>
  <c r="EA571" i="37"/>
  <c r="EC571" i="37" s="1"/>
  <c r="GN571" i="37"/>
  <c r="GR571" i="37"/>
  <c r="DC572" i="37"/>
  <c r="EY572" i="37"/>
  <c r="GP572" i="37"/>
  <c r="GT572" i="37"/>
  <c r="AI573" i="37"/>
  <c r="CE573" i="37"/>
  <c r="CK573" i="37"/>
  <c r="EA573" i="37"/>
  <c r="EC573" i="37"/>
  <c r="GR573" i="37"/>
  <c r="CE537" i="37"/>
  <c r="DC537" i="37"/>
  <c r="EA537" i="37"/>
  <c r="DW537" i="37" s="1"/>
  <c r="GR537" i="37"/>
  <c r="CE541" i="37"/>
  <c r="CK541" i="37"/>
  <c r="EA541" i="37"/>
  <c r="EC541" i="37"/>
  <c r="GR541" i="37"/>
  <c r="EC543" i="37"/>
  <c r="EY543" i="37"/>
  <c r="EU543" i="37"/>
  <c r="GT543" i="37"/>
  <c r="CE544" i="37"/>
  <c r="DC544" i="37"/>
  <c r="EY545" i="37"/>
  <c r="GT545" i="37"/>
  <c r="DC546" i="37"/>
  <c r="GP546" i="37"/>
  <c r="CE547" i="37"/>
  <c r="CM547" i="37" s="1"/>
  <c r="DC547" i="37"/>
  <c r="GR547" i="37"/>
  <c r="EY548" i="37"/>
  <c r="EW548" i="37" s="1"/>
  <c r="GT548" i="37"/>
  <c r="DC549" i="37"/>
  <c r="CE550" i="37"/>
  <c r="CM550" i="37" s="1"/>
  <c r="DC551" i="37"/>
  <c r="DI551" i="37" s="1"/>
  <c r="EY551" i="37"/>
  <c r="CE552" i="37"/>
  <c r="EY554" i="37"/>
  <c r="EW554" i="37" s="1"/>
  <c r="GT554" i="37"/>
  <c r="EA555" i="37"/>
  <c r="GP555" i="37"/>
  <c r="DC556" i="37"/>
  <c r="GP556" i="37"/>
  <c r="DC557" i="37"/>
  <c r="GP557" i="37"/>
  <c r="DC558" i="37"/>
  <c r="GP558" i="37"/>
  <c r="DC559" i="37"/>
  <c r="DO561" i="37"/>
  <c r="EY562" i="37"/>
  <c r="GT562" i="37"/>
  <c r="GP563" i="37"/>
  <c r="CE565" i="37"/>
  <c r="GB565" i="37" s="1"/>
  <c r="GR565" i="37"/>
  <c r="EY568" i="37"/>
  <c r="EW568" i="37"/>
  <c r="GT568" i="37"/>
  <c r="DC571" i="37"/>
  <c r="CE572" i="37"/>
  <c r="EA572" i="37"/>
  <c r="GR572" i="37"/>
  <c r="EY573" i="37"/>
  <c r="GT573" i="37"/>
  <c r="AE315" i="37"/>
  <c r="GS315" i="37" s="1"/>
  <c r="AE335" i="37"/>
  <c r="GS335" i="37" s="1"/>
  <c r="AE374" i="37"/>
  <c r="GS374" i="37" s="1"/>
  <c r="AE376" i="37"/>
  <c r="GS376" i="37" s="1"/>
  <c r="AE380" i="37"/>
  <c r="GS380" i="37" s="1"/>
  <c r="AE382" i="37"/>
  <c r="GS382" i="37" s="1"/>
  <c r="X435" i="37"/>
  <c r="AI435" i="37" s="1"/>
  <c r="BN435" i="37"/>
  <c r="X436" i="37"/>
  <c r="AI436" i="37"/>
  <c r="BN436" i="37"/>
  <c r="X437" i="37"/>
  <c r="AI437" i="37" s="1"/>
  <c r="AE441" i="37"/>
  <c r="GS441" i="37" s="1"/>
  <c r="AE443" i="37"/>
  <c r="GS443" i="37" s="1"/>
  <c r="X466" i="37"/>
  <c r="AI466" i="37" s="1"/>
  <c r="X467" i="37"/>
  <c r="AI467" i="37" s="1"/>
  <c r="X468" i="37"/>
  <c r="AI468" i="37" s="1"/>
  <c r="X469" i="37"/>
  <c r="AI469" i="37" s="1"/>
  <c r="X470" i="37"/>
  <c r="AI470" i="37" s="1"/>
  <c r="X471" i="37"/>
  <c r="AI471" i="37" s="1"/>
  <c r="AE483" i="37"/>
  <c r="GS483" i="37" s="1"/>
  <c r="AE541" i="37"/>
  <c r="GS541" i="37" s="1"/>
  <c r="AE543" i="37"/>
  <c r="GS543" i="37" s="1"/>
  <c r="X4" i="37"/>
  <c r="AI4" i="37" s="1"/>
  <c r="AN4" i="37" s="1"/>
  <c r="AU4" i="37" s="1"/>
  <c r="X5" i="37"/>
  <c r="AI5" i="37"/>
  <c r="X6" i="37"/>
  <c r="AI6" i="37"/>
  <c r="AE36" i="37"/>
  <c r="AE38" i="37"/>
  <c r="EM38" i="37" s="1"/>
  <c r="AE212" i="37"/>
  <c r="AE214" i="37"/>
  <c r="GS214" i="37" s="1"/>
  <c r="AE218" i="37"/>
  <c r="GS218" i="37" s="1"/>
  <c r="AE224" i="37"/>
  <c r="GS224" i="37" s="1"/>
  <c r="AE228" i="37"/>
  <c r="GS228" i="37" s="1"/>
  <c r="X282" i="37"/>
  <c r="X284" i="37"/>
  <c r="X285" i="37"/>
  <c r="X287" i="37"/>
  <c r="X288" i="37"/>
  <c r="X289" i="37"/>
  <c r="X290" i="37"/>
  <c r="X291" i="37"/>
  <c r="X292" i="37"/>
  <c r="X293" i="37"/>
  <c r="X294" i="37"/>
  <c r="X295" i="37"/>
  <c r="X302" i="37"/>
  <c r="X303" i="37"/>
  <c r="X308" i="37"/>
  <c r="X310" i="37"/>
  <c r="X312" i="37"/>
  <c r="AE313" i="37"/>
  <c r="GS313" i="37"/>
  <c r="AE485" i="37"/>
  <c r="GS485" i="37"/>
  <c r="AE491" i="37"/>
  <c r="GS491" i="37"/>
  <c r="AE493" i="37"/>
  <c r="GS493" i="37"/>
  <c r="AE553" i="37"/>
  <c r="GS553" i="37"/>
  <c r="AE572" i="37"/>
  <c r="GS572" i="37"/>
  <c r="Q38" i="38"/>
  <c r="M38" i="38"/>
  <c r="O38" i="38" s="1"/>
  <c r="M4" i="38"/>
  <c r="O4" i="38" s="1"/>
  <c r="Q4" i="38"/>
  <c r="AA4" i="38"/>
  <c r="R5" i="38"/>
  <c r="M6" i="38"/>
  <c r="O6" i="38"/>
  <c r="S6" i="38"/>
  <c r="R7" i="38"/>
  <c r="T7" i="38"/>
  <c r="M8" i="38"/>
  <c r="O8" i="38" s="1"/>
  <c r="U8" i="38"/>
  <c r="R9" i="38"/>
  <c r="V9" i="38"/>
  <c r="M10" i="38"/>
  <c r="O10" i="38"/>
  <c r="W10" i="38"/>
  <c r="M11" i="38"/>
  <c r="O11" i="38" s="1"/>
  <c r="R12" i="38"/>
  <c r="M13" i="38"/>
  <c r="O13" i="38" s="1"/>
  <c r="R19" i="38"/>
  <c r="M20" i="38"/>
  <c r="O20" i="38" s="1"/>
  <c r="M21" i="38"/>
  <c r="O21" i="38" s="1"/>
  <c r="S21" i="38"/>
  <c r="R22" i="38"/>
  <c r="T22" i="38"/>
  <c r="M23" i="38"/>
  <c r="O23" i="38"/>
  <c r="U23" i="38"/>
  <c r="R24" i="38"/>
  <c r="V24" i="38"/>
  <c r="M25" i="38"/>
  <c r="O25" i="38" s="1"/>
  <c r="W25" i="38"/>
  <c r="R26" i="38"/>
  <c r="X26" i="38"/>
  <c r="M27" i="38"/>
  <c r="O27" i="38"/>
  <c r="Y27" i="38"/>
  <c r="R28" i="38"/>
  <c r="Z28" i="38"/>
  <c r="L44" i="38"/>
  <c r="M44" i="38" s="1"/>
  <c r="R34" i="38"/>
  <c r="M35" i="38"/>
  <c r="O35" i="38" s="1"/>
  <c r="R36" i="38"/>
  <c r="M37" i="38"/>
  <c r="O37" i="38" s="1"/>
  <c r="W38" i="38"/>
  <c r="Y38" i="38"/>
  <c r="AA38" i="38"/>
  <c r="Q39" i="38"/>
  <c r="U39" i="38"/>
  <c r="Y39" i="38"/>
  <c r="M40" i="38"/>
  <c r="O40" i="38" s="1"/>
  <c r="AB60" i="38"/>
  <c r="AB68" i="38"/>
  <c r="AB69" i="38"/>
  <c r="AB71" i="38"/>
  <c r="AB73" i="38"/>
  <c r="AB75" i="38"/>
  <c r="AB85" i="38"/>
  <c r="AB87" i="38"/>
  <c r="AB88" i="38"/>
  <c r="AB90" i="38"/>
  <c r="AB92" i="38"/>
  <c r="Q41" i="38"/>
  <c r="M41" i="38"/>
  <c r="O41" i="38"/>
  <c r="R4" i="38"/>
  <c r="T4" i="38"/>
  <c r="V4" i="38"/>
  <c r="X4" i="38"/>
  <c r="M5" i="38"/>
  <c r="O5" i="38"/>
  <c r="Q5" i="38"/>
  <c r="S5" i="38"/>
  <c r="U5" i="38"/>
  <c r="W5" i="38"/>
  <c r="Y5" i="38"/>
  <c r="R6" i="38"/>
  <c r="AB6" i="38" s="1"/>
  <c r="T6" i="38"/>
  <c r="V6" i="38"/>
  <c r="X6" i="38"/>
  <c r="Q7" i="38"/>
  <c r="S7" i="38"/>
  <c r="U7" i="38"/>
  <c r="W7" i="38"/>
  <c r="Y7" i="38"/>
  <c r="R8" i="38"/>
  <c r="T8" i="38"/>
  <c r="V8" i="38"/>
  <c r="X8" i="38"/>
  <c r="Q9" i="38"/>
  <c r="S9" i="38"/>
  <c r="U9" i="38"/>
  <c r="W9" i="38"/>
  <c r="Y9" i="38"/>
  <c r="R10" i="38"/>
  <c r="AB10" i="38" s="1"/>
  <c r="T10" i="38"/>
  <c r="V10" i="38"/>
  <c r="X10" i="38"/>
  <c r="R21" i="38"/>
  <c r="T21" i="38"/>
  <c r="V21" i="38"/>
  <c r="AB21" i="38" s="1"/>
  <c r="X21" i="38"/>
  <c r="Q22" i="38"/>
  <c r="S22" i="38"/>
  <c r="U22" i="38"/>
  <c r="W22" i="38"/>
  <c r="Y22" i="38"/>
  <c r="R23" i="38"/>
  <c r="T23" i="38"/>
  <c r="V23" i="38"/>
  <c r="X23" i="38"/>
  <c r="Q24" i="38"/>
  <c r="S24" i="38"/>
  <c r="U24" i="38"/>
  <c r="W24" i="38"/>
  <c r="Y24" i="38"/>
  <c r="R25" i="38"/>
  <c r="T25" i="38"/>
  <c r="V25" i="38"/>
  <c r="AB25" i="38" s="1"/>
  <c r="X25" i="38"/>
  <c r="Q26" i="38"/>
  <c r="S26" i="38"/>
  <c r="U26" i="38"/>
  <c r="W26" i="38"/>
  <c r="Y26" i="38"/>
  <c r="R27" i="38"/>
  <c r="T27" i="38"/>
  <c r="V27" i="38"/>
  <c r="X27" i="38"/>
  <c r="Q28" i="38"/>
  <c r="S28" i="38"/>
  <c r="U28" i="38"/>
  <c r="W28" i="38"/>
  <c r="Y28" i="38"/>
  <c r="X39" i="38"/>
  <c r="Z39" i="38"/>
  <c r="M39" i="38"/>
  <c r="O39" i="38"/>
  <c r="S39" i="38"/>
  <c r="W39" i="38"/>
  <c r="AA39" i="38"/>
  <c r="AB42" i="38"/>
  <c r="M42" i="38"/>
  <c r="O42" i="38"/>
  <c r="R51" i="38"/>
  <c r="T51" i="38"/>
  <c r="V51" i="38"/>
  <c r="X51" i="38"/>
  <c r="Z51" i="38"/>
  <c r="M52" i="38"/>
  <c r="O52" i="38"/>
  <c r="Q52" i="38"/>
  <c r="S52" i="38"/>
  <c r="U52" i="38"/>
  <c r="W52" i="38"/>
  <c r="Y52" i="38"/>
  <c r="AA52" i="38"/>
  <c r="R53" i="38"/>
  <c r="T53" i="38"/>
  <c r="V53" i="38"/>
  <c r="X53" i="38"/>
  <c r="Z53" i="38"/>
  <c r="M54" i="38"/>
  <c r="O54" i="38"/>
  <c r="Q54" i="38"/>
  <c r="S54" i="38"/>
  <c r="U54" i="38"/>
  <c r="W54" i="38"/>
  <c r="Y54" i="38"/>
  <c r="AA54" i="38"/>
  <c r="R55" i="38"/>
  <c r="T55" i="38"/>
  <c r="V55" i="38"/>
  <c r="X55" i="38"/>
  <c r="Z55" i="38"/>
  <c r="M56" i="38"/>
  <c r="O56" i="38"/>
  <c r="Q56" i="38"/>
  <c r="S56" i="38"/>
  <c r="U56" i="38"/>
  <c r="W56" i="38"/>
  <c r="Y56" i="38"/>
  <c r="AA56" i="38"/>
  <c r="R57" i="38"/>
  <c r="T57" i="38"/>
  <c r="V57" i="38"/>
  <c r="X57" i="38"/>
  <c r="Z57" i="38"/>
  <c r="M58" i="38"/>
  <c r="O58" i="38"/>
  <c r="Q58" i="38"/>
  <c r="S58" i="38"/>
  <c r="U58" i="38"/>
  <c r="W58" i="38"/>
  <c r="Y58" i="38"/>
  <c r="AA58" i="38"/>
  <c r="R59" i="38"/>
  <c r="T59" i="38"/>
  <c r="V59" i="38"/>
  <c r="X59" i="38"/>
  <c r="Z59" i="38"/>
  <c r="M67" i="38"/>
  <c r="O67" i="38"/>
  <c r="Q67" i="38"/>
  <c r="AA67" i="38"/>
  <c r="M70" i="38"/>
  <c r="O70" i="38"/>
  <c r="M72" i="38"/>
  <c r="O72" i="38"/>
  <c r="M74" i="38"/>
  <c r="O74" i="38"/>
  <c r="M76" i="38"/>
  <c r="O76" i="38"/>
  <c r="M84" i="38"/>
  <c r="O84" i="38"/>
  <c r="AA84" i="38"/>
  <c r="AB84" i="38"/>
  <c r="M86" i="38"/>
  <c r="O86" i="38"/>
  <c r="M89" i="38"/>
  <c r="O89" i="38"/>
  <c r="M91" i="38"/>
  <c r="O91" i="38"/>
  <c r="M93" i="38"/>
  <c r="O93" i="38"/>
  <c r="M43" i="38"/>
  <c r="O43" i="38"/>
  <c r="M51" i="38"/>
  <c r="O51" i="38"/>
  <c r="AA51" i="38"/>
  <c r="M53" i="38"/>
  <c r="O53" i="38" s="1"/>
  <c r="M55" i="38"/>
  <c r="O55" i="38" s="1"/>
  <c r="M57" i="38"/>
  <c r="O57" i="38" s="1"/>
  <c r="M59" i="38"/>
  <c r="O59" i="38" s="1"/>
  <c r="M60" i="38"/>
  <c r="O60" i="38" s="1"/>
  <c r="R67" i="38"/>
  <c r="T67" i="38"/>
  <c r="V67" i="38"/>
  <c r="X67" i="38"/>
  <c r="M68" i="38"/>
  <c r="O68" i="38" s="1"/>
  <c r="M69" i="38"/>
  <c r="O69" i="38" s="1"/>
  <c r="M71" i="38"/>
  <c r="O71" i="38" s="1"/>
  <c r="M73" i="38"/>
  <c r="O73" i="38" s="1"/>
  <c r="M75" i="38"/>
  <c r="O75" i="38" s="1"/>
  <c r="M85" i="38"/>
  <c r="O85" i="38" s="1"/>
  <c r="M87" i="38"/>
  <c r="O87" i="38" s="1"/>
  <c r="M88" i="38"/>
  <c r="O88" i="38" s="1"/>
  <c r="M90" i="38"/>
  <c r="O90" i="38" s="1"/>
  <c r="M92" i="38"/>
  <c r="O92" i="38" s="1"/>
  <c r="EM4" i="37"/>
  <c r="GS4" i="37"/>
  <c r="CY4" i="37"/>
  <c r="CU4" i="37"/>
  <c r="CO4" i="37"/>
  <c r="CV4" i="37"/>
  <c r="CR4" i="37"/>
  <c r="DQ4" i="37"/>
  <c r="DR4" i="37"/>
  <c r="BI5" i="37"/>
  <c r="BY5" i="37"/>
  <c r="CY5" i="37"/>
  <c r="CU5" i="37"/>
  <c r="CO5" i="37"/>
  <c r="CV5" i="37"/>
  <c r="CR5" i="37"/>
  <c r="GE5" i="37"/>
  <c r="DS5" i="37"/>
  <c r="DM5" i="37"/>
  <c r="DT5" i="37"/>
  <c r="DP5" i="37"/>
  <c r="DL5" i="37"/>
  <c r="BI6" i="37"/>
  <c r="BY6" i="37"/>
  <c r="CU6" i="37"/>
  <c r="GE6" i="37"/>
  <c r="DS6" i="37"/>
  <c r="DM6" i="37"/>
  <c r="DT6" i="37"/>
  <c r="DP6" i="37"/>
  <c r="DL6" i="37"/>
  <c r="BI7" i="37"/>
  <c r="FI7" i="37"/>
  <c r="FE7" i="37"/>
  <c r="CA8" i="37"/>
  <c r="BU8" i="37"/>
  <c r="CW8" i="37"/>
  <c r="CO8" i="37"/>
  <c r="GE8" i="37"/>
  <c r="DS8" i="37"/>
  <c r="DM8" i="37"/>
  <c r="DT8" i="37"/>
  <c r="DP8" i="37"/>
  <c r="DL8" i="37"/>
  <c r="BI9" i="37"/>
  <c r="GI9" i="37"/>
  <c r="FI9" i="37"/>
  <c r="FE9" i="37"/>
  <c r="FL9" i="37"/>
  <c r="FH9" i="37"/>
  <c r="FD9" i="37"/>
  <c r="GS10" i="37"/>
  <c r="FF10" i="37"/>
  <c r="BI11" i="37"/>
  <c r="GI11" i="37"/>
  <c r="FI11" i="37"/>
  <c r="FE11" i="37"/>
  <c r="FL11" i="37"/>
  <c r="FH11" i="37"/>
  <c r="FD11" i="37"/>
  <c r="BZ12" i="37"/>
  <c r="CV12" i="37"/>
  <c r="DU12" i="37"/>
  <c r="DQ12" i="37"/>
  <c r="DK12" i="37"/>
  <c r="DR12" i="37"/>
  <c r="DN12" i="37"/>
  <c r="EM13" i="37"/>
  <c r="GS13" i="37"/>
  <c r="FE13" i="37"/>
  <c r="FJ13" i="37"/>
  <c r="GA14" i="37"/>
  <c r="BY14" i="37"/>
  <c r="BU14" i="37"/>
  <c r="BX14" i="37"/>
  <c r="BT14" i="37"/>
  <c r="CU14" i="37"/>
  <c r="GE14" i="37"/>
  <c r="DS14" i="37"/>
  <c r="DM14" i="37"/>
  <c r="DT14" i="37"/>
  <c r="DP14" i="37"/>
  <c r="DL14" i="37"/>
  <c r="BI15" i="37"/>
  <c r="FI15" i="37"/>
  <c r="FC15" i="37"/>
  <c r="FD15" i="37"/>
  <c r="BW16" i="37"/>
  <c r="BT16" i="37"/>
  <c r="CS16" i="37"/>
  <c r="CP16" i="37"/>
  <c r="DM16" i="37"/>
  <c r="DL16" i="37"/>
  <c r="GS17" i="37"/>
  <c r="FC17" i="37"/>
  <c r="CA18" i="37"/>
  <c r="BZ18" i="37"/>
  <c r="CO18" i="37"/>
  <c r="GE18" i="37"/>
  <c r="DS18" i="37"/>
  <c r="DM18" i="37"/>
  <c r="DT18" i="37"/>
  <c r="DP18" i="37"/>
  <c r="DL18" i="37"/>
  <c r="GS19" i="37"/>
  <c r="FC19" i="37"/>
  <c r="EM20" i="37"/>
  <c r="GS20" i="37"/>
  <c r="FM20" i="37"/>
  <c r="FG20" i="37"/>
  <c r="FC20" i="37"/>
  <c r="FJ20" i="37"/>
  <c r="FF20" i="37"/>
  <c r="EM21" i="37"/>
  <c r="GS21" i="37"/>
  <c r="FM21" i="37"/>
  <c r="FG21" i="37"/>
  <c r="FC21" i="37"/>
  <c r="FJ21" i="37"/>
  <c r="FF21" i="37"/>
  <c r="GS22" i="37"/>
  <c r="EM22" i="37"/>
  <c r="AO28" i="37"/>
  <c r="AO31" i="37"/>
  <c r="AO34" i="37"/>
  <c r="AO35" i="37"/>
  <c r="AO36" i="37"/>
  <c r="AO38" i="37"/>
  <c r="AO39" i="37"/>
  <c r="AN6" i="37"/>
  <c r="FM4" i="37"/>
  <c r="FG4" i="37"/>
  <c r="FC4" i="37"/>
  <c r="FJ4" i="37"/>
  <c r="FF4" i="37"/>
  <c r="GI5" i="37"/>
  <c r="FI5" i="37"/>
  <c r="FE5" i="37"/>
  <c r="FL5" i="37"/>
  <c r="FH5" i="37"/>
  <c r="FD5" i="37"/>
  <c r="FM6" i="37"/>
  <c r="FG6" i="37"/>
  <c r="FC6" i="37"/>
  <c r="FJ6" i="37"/>
  <c r="FF6" i="37"/>
  <c r="CA7" i="37"/>
  <c r="BW7" i="37"/>
  <c r="CW7" i="37"/>
  <c r="CS7" i="37"/>
  <c r="DS7" i="37"/>
  <c r="DM7" i="37"/>
  <c r="EM8" i="37"/>
  <c r="GS8" i="37"/>
  <c r="FE8" i="37"/>
  <c r="FH8" i="37"/>
  <c r="BU9" i="37"/>
  <c r="CO9" i="37"/>
  <c r="DU9" i="37"/>
  <c r="DQ9" i="37"/>
  <c r="DK9" i="37"/>
  <c r="DR9" i="37"/>
  <c r="DN9" i="37"/>
  <c r="CA10" i="37"/>
  <c r="BW10" i="37"/>
  <c r="BZ10" i="37"/>
  <c r="BV10" i="37"/>
  <c r="CW10" i="37"/>
  <c r="GE10" i="37"/>
  <c r="DS10" i="37"/>
  <c r="DM10" i="37"/>
  <c r="DT10" i="37"/>
  <c r="DP10" i="37"/>
  <c r="DL10" i="37"/>
  <c r="BU11" i="37"/>
  <c r="CU11" i="37"/>
  <c r="CV11" i="37"/>
  <c r="DU11" i="37"/>
  <c r="DQ11" i="37"/>
  <c r="DK11" i="37"/>
  <c r="DR11" i="37"/>
  <c r="DN11" i="37"/>
  <c r="EM12" i="37"/>
  <c r="GI12" i="37"/>
  <c r="FI12" i="37"/>
  <c r="FE12" i="37"/>
  <c r="FL12" i="37"/>
  <c r="FH12" i="37"/>
  <c r="FD12" i="37"/>
  <c r="BY13" i="37"/>
  <c r="BZ13" i="37"/>
  <c r="CW13" i="37"/>
  <c r="CO13" i="37"/>
  <c r="CT13" i="37"/>
  <c r="DU13" i="37"/>
  <c r="DQ13" i="37"/>
  <c r="DK13" i="37"/>
  <c r="DR13" i="37"/>
  <c r="DN13" i="37"/>
  <c r="EM14" i="37"/>
  <c r="GS14" i="37"/>
  <c r="FE14" i="37"/>
  <c r="CA15" i="37"/>
  <c r="BU15" i="37"/>
  <c r="BT15" i="37"/>
  <c r="CU15" i="37"/>
  <c r="CV15" i="37"/>
  <c r="GE15" i="37"/>
  <c r="DS15" i="37"/>
  <c r="DM15" i="37"/>
  <c r="DT15" i="37"/>
  <c r="DP15" i="37"/>
  <c r="DL15" i="37"/>
  <c r="BI16" i="37"/>
  <c r="GI16" i="37"/>
  <c r="FI16" i="37"/>
  <c r="FE16" i="37"/>
  <c r="FL16" i="37"/>
  <c r="FH16" i="37"/>
  <c r="FD16" i="37"/>
  <c r="BU17" i="37"/>
  <c r="CW17" i="37"/>
  <c r="CV17" i="37"/>
  <c r="DU17" i="37"/>
  <c r="DQ17" i="37"/>
  <c r="DK17" i="37"/>
  <c r="DR17" i="37"/>
  <c r="DN17" i="37"/>
  <c r="EM18" i="37"/>
  <c r="FE18" i="37"/>
  <c r="FJ18" i="37"/>
  <c r="BU19" i="37"/>
  <c r="CW19" i="37"/>
  <c r="CV19" i="37"/>
  <c r="DU19" i="37"/>
  <c r="DQ19" i="37"/>
  <c r="DK19" i="37"/>
  <c r="DR19" i="37"/>
  <c r="DN19" i="37"/>
  <c r="BY20" i="37"/>
  <c r="BZ20" i="37"/>
  <c r="CU20" i="37"/>
  <c r="CV20" i="37"/>
  <c r="GE20" i="37"/>
  <c r="DS20" i="37"/>
  <c r="DM20" i="37"/>
  <c r="DT20" i="37"/>
  <c r="DP20" i="37"/>
  <c r="DL20" i="37"/>
  <c r="BU21" i="37"/>
  <c r="BT21" i="37"/>
  <c r="CO21" i="37"/>
  <c r="CP21" i="37"/>
  <c r="DU21" i="37"/>
  <c r="DQ21" i="37"/>
  <c r="DK21" i="37"/>
  <c r="DR21" i="37"/>
  <c r="DN21" i="37"/>
  <c r="AN24" i="37"/>
  <c r="AN29" i="37"/>
  <c r="AN32" i="37"/>
  <c r="AN41" i="37"/>
  <c r="AO6" i="37"/>
  <c r="AT22" i="37"/>
  <c r="GM24" i="37"/>
  <c r="DH24" i="37"/>
  <c r="CZ24" i="37"/>
  <c r="GM26" i="37"/>
  <c r="GB26" i="37"/>
  <c r="CN26" i="37"/>
  <c r="CL26" i="37"/>
  <c r="CJ26" i="37"/>
  <c r="CH26" i="37"/>
  <c r="CF26" i="37"/>
  <c r="CD26" i="37"/>
  <c r="GD26" i="37"/>
  <c r="DJ26" i="37"/>
  <c r="DH26" i="37"/>
  <c r="DF26" i="37"/>
  <c r="DD26" i="37"/>
  <c r="DB26" i="37"/>
  <c r="CZ26" i="37"/>
  <c r="EF26" i="37"/>
  <c r="EB26" i="37"/>
  <c r="DX26" i="37"/>
  <c r="GH26" i="37"/>
  <c r="EZ26" i="37"/>
  <c r="EV26" i="37"/>
  <c r="ER26" i="37"/>
  <c r="GM28" i="37"/>
  <c r="GB28" i="37"/>
  <c r="CN28" i="37"/>
  <c r="CL28" i="37"/>
  <c r="CJ28" i="37"/>
  <c r="CH28" i="37"/>
  <c r="CF28" i="37"/>
  <c r="CD28" i="37"/>
  <c r="DJ28" i="37"/>
  <c r="DF28" i="37"/>
  <c r="DB28" i="37"/>
  <c r="GF28" i="37"/>
  <c r="ED28" i="37"/>
  <c r="DZ28" i="37"/>
  <c r="DV28" i="37"/>
  <c r="EZ28" i="37"/>
  <c r="ER28" i="37"/>
  <c r="GM30" i="37"/>
  <c r="CD30" i="37"/>
  <c r="GD30" i="37"/>
  <c r="DJ30" i="37"/>
  <c r="DH30" i="37"/>
  <c r="DF30" i="37"/>
  <c r="DD30" i="37"/>
  <c r="DB30" i="37"/>
  <c r="CZ30" i="37"/>
  <c r="DV30" i="37"/>
  <c r="FB30" i="37"/>
  <c r="EX30" i="37"/>
  <c r="ET30" i="37"/>
  <c r="GM32" i="37"/>
  <c r="GF32" i="37"/>
  <c r="ED32" i="37"/>
  <c r="DZ32" i="37"/>
  <c r="DV32" i="37"/>
  <c r="GM34" i="37"/>
  <c r="CJ34" i="37"/>
  <c r="EF34" i="37"/>
  <c r="EB34" i="37"/>
  <c r="DX34" i="37"/>
  <c r="FB34" i="37"/>
  <c r="EX34" i="37"/>
  <c r="ET34" i="37"/>
  <c r="GM36" i="37"/>
  <c r="AR36" i="37"/>
  <c r="CJ36" i="37"/>
  <c r="CD36" i="37"/>
  <c r="EF36" i="37"/>
  <c r="EB36" i="37"/>
  <c r="DX36" i="37"/>
  <c r="EZ36" i="37"/>
  <c r="GM38" i="37"/>
  <c r="GH38" i="37"/>
  <c r="EZ38" i="37"/>
  <c r="EV38" i="37"/>
  <c r="ER38" i="37"/>
  <c r="GM40" i="37"/>
  <c r="GD40" i="37"/>
  <c r="DJ40" i="37"/>
  <c r="DH40" i="37"/>
  <c r="DF40" i="37"/>
  <c r="DD40" i="37"/>
  <c r="DB40" i="37"/>
  <c r="CZ40" i="37"/>
  <c r="ED40" i="37"/>
  <c r="DV40" i="37"/>
  <c r="AN43" i="37"/>
  <c r="AN45" i="37"/>
  <c r="AN47" i="37"/>
  <c r="AN49" i="37"/>
  <c r="AN52" i="37"/>
  <c r="AN63" i="37"/>
  <c r="AO63" i="37" s="1"/>
  <c r="AN65" i="37"/>
  <c r="AN67" i="37"/>
  <c r="AN71" i="37"/>
  <c r="AO71" i="37" s="1"/>
  <c r="AO73" i="37"/>
  <c r="AO77" i="37"/>
  <c r="AO83" i="37"/>
  <c r="AO84" i="37"/>
  <c r="AO86" i="37"/>
  <c r="AO89" i="37"/>
  <c r="AO92" i="37"/>
  <c r="AO94" i="37"/>
  <c r="AN95" i="37"/>
  <c r="AN97" i="37"/>
  <c r="AN101" i="37"/>
  <c r="AN109" i="37"/>
  <c r="AN115" i="37"/>
  <c r="AN116" i="37"/>
  <c r="AO116" i="37"/>
  <c r="AO118" i="37"/>
  <c r="AO120" i="37"/>
  <c r="AN121" i="37"/>
  <c r="AO121" i="37"/>
  <c r="AO123" i="37"/>
  <c r="AO124" i="37"/>
  <c r="AO126" i="37"/>
  <c r="AN127" i="37"/>
  <c r="AO127" i="37"/>
  <c r="AO128" i="37"/>
  <c r="AO130" i="37"/>
  <c r="AO132" i="37"/>
  <c r="AO134" i="37"/>
  <c r="AO136" i="37"/>
  <c r="AO138" i="37"/>
  <c r="AO141" i="37"/>
  <c r="AO142" i="37"/>
  <c r="AO146" i="37"/>
  <c r="AO147" i="37"/>
  <c r="AN148" i="37"/>
  <c r="AO148" i="37"/>
  <c r="AN150" i="37"/>
  <c r="AN151" i="37"/>
  <c r="AN154" i="37"/>
  <c r="AO154" i="37" s="1"/>
  <c r="AN155" i="37"/>
  <c r="AO155" i="37" s="1"/>
  <c r="AN156" i="37"/>
  <c r="AO156" i="37" s="1"/>
  <c r="AN157" i="37"/>
  <c r="AN163" i="37"/>
  <c r="AO163" i="37"/>
  <c r="AO165" i="37"/>
  <c r="AN175" i="37"/>
  <c r="AO175" i="37"/>
  <c r="AO177" i="37"/>
  <c r="AO178" i="37"/>
  <c r="AN180" i="37"/>
  <c r="AO180" i="37"/>
  <c r="AN181" i="37"/>
  <c r="AN184" i="37"/>
  <c r="AN186" i="37"/>
  <c r="AN188" i="37"/>
  <c r="AN192" i="37"/>
  <c r="AN196" i="37"/>
  <c r="AN198" i="37"/>
  <c r="AO198" i="37"/>
  <c r="AO204" i="37"/>
  <c r="AN207" i="37"/>
  <c r="AO207" i="37"/>
  <c r="AN212" i="37"/>
  <c r="AO212" i="37"/>
  <c r="AO213" i="37"/>
  <c r="AN214" i="37"/>
  <c r="AO214" i="37"/>
  <c r="AN218" i="37"/>
  <c r="AO218" i="37"/>
  <c r="AO221" i="37"/>
  <c r="AN224" i="37"/>
  <c r="AN228" i="37"/>
  <c r="BJ4" i="37"/>
  <c r="AR5" i="37"/>
  <c r="AT5" i="37"/>
  <c r="BH5" i="37"/>
  <c r="BN5" i="37"/>
  <c r="AR6" i="37"/>
  <c r="AT6" i="37"/>
  <c r="BD6" i="37"/>
  <c r="BN6" i="37"/>
  <c r="GM6" i="37"/>
  <c r="GO6" i="37"/>
  <c r="GQ6" i="37"/>
  <c r="GU6" i="37"/>
  <c r="X7" i="37"/>
  <c r="AR7" i="37"/>
  <c r="BF7" i="37"/>
  <c r="AT7" i="37"/>
  <c r="BD7" i="37"/>
  <c r="BN7" i="37"/>
  <c r="GM7" i="37"/>
  <c r="GO7" i="37"/>
  <c r="GQ7" i="37"/>
  <c r="GU7" i="37"/>
  <c r="X8" i="37"/>
  <c r="AI8" i="37" s="1"/>
  <c r="AR8" i="37"/>
  <c r="AT8" i="37"/>
  <c r="BD8" i="37"/>
  <c r="BH8" i="37"/>
  <c r="BN8" i="37"/>
  <c r="GM8" i="37"/>
  <c r="GO8" i="37"/>
  <c r="GQ8" i="37"/>
  <c r="GU8" i="37"/>
  <c r="X9" i="37"/>
  <c r="AI9" i="37"/>
  <c r="AR9" i="37"/>
  <c r="AT9" i="37"/>
  <c r="BD9" i="37"/>
  <c r="BN9" i="37"/>
  <c r="CL9" i="37"/>
  <c r="GM9" i="37"/>
  <c r="GO9" i="37"/>
  <c r="GQ9" i="37"/>
  <c r="GU9" i="37"/>
  <c r="X10" i="37"/>
  <c r="AI10" i="37"/>
  <c r="AR10" i="37"/>
  <c r="AT10" i="37"/>
  <c r="BD10" i="37"/>
  <c r="BF10" i="37"/>
  <c r="BH10" i="37"/>
  <c r="BN10" i="37"/>
  <c r="GM10" i="37"/>
  <c r="GO10" i="37"/>
  <c r="GQ10" i="37"/>
  <c r="GU10" i="37"/>
  <c r="X11" i="37"/>
  <c r="AI11" i="37" s="1"/>
  <c r="AR11" i="37"/>
  <c r="AT11" i="37"/>
  <c r="BJ11" i="37"/>
  <c r="GM11" i="37"/>
  <c r="GO11" i="37"/>
  <c r="GQ11" i="37"/>
  <c r="GU11" i="37"/>
  <c r="X12" i="37"/>
  <c r="AI12" i="37" s="1"/>
  <c r="AR12" i="37"/>
  <c r="AT12" i="37"/>
  <c r="BH12" i="37"/>
  <c r="BJ12" i="37"/>
  <c r="BN12" i="37"/>
  <c r="GM12" i="37"/>
  <c r="GO12" i="37"/>
  <c r="GQ12" i="37"/>
  <c r="GU12" i="37"/>
  <c r="X13" i="37"/>
  <c r="AI13" i="37"/>
  <c r="AT13" i="37"/>
  <c r="BH13" i="37"/>
  <c r="BJ13" i="37"/>
  <c r="BN13" i="37"/>
  <c r="GM13" i="37"/>
  <c r="GO13" i="37"/>
  <c r="GQ13" i="37"/>
  <c r="GU13" i="37"/>
  <c r="X14" i="37"/>
  <c r="AI14" i="37"/>
  <c r="BD14" i="37"/>
  <c r="GM14" i="37"/>
  <c r="GO14" i="37"/>
  <c r="GQ14" i="37"/>
  <c r="GU14" i="37"/>
  <c r="X15" i="37"/>
  <c r="AI15" i="37" s="1"/>
  <c r="AR15" i="37"/>
  <c r="BD15" i="37"/>
  <c r="BJ15" i="37"/>
  <c r="BN15" i="37"/>
  <c r="GM15" i="37"/>
  <c r="GO15" i="37"/>
  <c r="GQ15" i="37"/>
  <c r="GU15" i="37"/>
  <c r="X16" i="37"/>
  <c r="AI16" i="37"/>
  <c r="AT16" i="37"/>
  <c r="BD16" i="37"/>
  <c r="BN16" i="37"/>
  <c r="GM16" i="37"/>
  <c r="GO16" i="37"/>
  <c r="GQ16" i="37"/>
  <c r="GU16" i="37"/>
  <c r="X17" i="37"/>
  <c r="AI17" i="37"/>
  <c r="BJ17" i="37"/>
  <c r="BN17" i="37"/>
  <c r="GM17" i="37"/>
  <c r="GO17" i="37"/>
  <c r="GQ17" i="37"/>
  <c r="GU17" i="37"/>
  <c r="X18" i="37"/>
  <c r="AI18" i="37"/>
  <c r="BJ18" i="37"/>
  <c r="BN18" i="37"/>
  <c r="GM18" i="37"/>
  <c r="GO18" i="37"/>
  <c r="GQ18" i="37"/>
  <c r="GU18" i="37"/>
  <c r="X19" i="37"/>
  <c r="AI19" i="37"/>
  <c r="AT19" i="37"/>
  <c r="BJ19" i="37"/>
  <c r="BN19" i="37"/>
  <c r="GM19" i="37"/>
  <c r="GO19" i="37"/>
  <c r="GQ19" i="37"/>
  <c r="GU19" i="37"/>
  <c r="X20" i="37"/>
  <c r="AI20" i="37" s="1"/>
  <c r="AR20" i="37"/>
  <c r="BH20" i="37"/>
  <c r="BJ20" i="37"/>
  <c r="BN20" i="37"/>
  <c r="CF20" i="37"/>
  <c r="CJ20" i="37"/>
  <c r="CN20" i="37"/>
  <c r="GM20" i="37"/>
  <c r="GO20" i="37"/>
  <c r="GQ20" i="37"/>
  <c r="GU20" i="37"/>
  <c r="X21" i="37"/>
  <c r="AI21" i="37" s="1"/>
  <c r="AR21" i="37"/>
  <c r="BG21" i="37" s="1"/>
  <c r="AT21" i="37"/>
  <c r="BD21" i="37"/>
  <c r="BH21" i="37"/>
  <c r="GM21" i="37"/>
  <c r="GO21" i="37"/>
  <c r="GQ21" i="37"/>
  <c r="GU21" i="37"/>
  <c r="X22" i="37"/>
  <c r="AI22" i="37" s="1"/>
  <c r="AR22" i="37"/>
  <c r="BC22" i="37"/>
  <c r="BS22" i="37"/>
  <c r="CE22" i="37"/>
  <c r="CQ22" i="37"/>
  <c r="DC22" i="37"/>
  <c r="DO22" i="37"/>
  <c r="EA22" i="37"/>
  <c r="EY22" i="37"/>
  <c r="FK22" i="37"/>
  <c r="GN22" i="37"/>
  <c r="GR22" i="37"/>
  <c r="BE23" i="37"/>
  <c r="DA23" i="37"/>
  <c r="AE24" i="37"/>
  <c r="BC24" i="37"/>
  <c r="BS24" i="37"/>
  <c r="CQ24" i="37"/>
  <c r="DO24" i="37"/>
  <c r="FK24" i="37"/>
  <c r="BE25" i="37"/>
  <c r="DE25" i="37"/>
  <c r="ES25" i="37"/>
  <c r="AE26" i="37"/>
  <c r="AQ26" i="37"/>
  <c r="BS26" i="37"/>
  <c r="CI26" i="37"/>
  <c r="CM26" i="37"/>
  <c r="CQ26" i="37"/>
  <c r="DG26" i="37"/>
  <c r="DO26" i="37"/>
  <c r="FK26" i="37"/>
  <c r="BE27" i="37"/>
  <c r="DA27" i="37"/>
  <c r="AE28" i="37"/>
  <c r="AQ28" i="37" s="1"/>
  <c r="BS28" i="37"/>
  <c r="CI28" i="37"/>
  <c r="CM28" i="37"/>
  <c r="CQ28" i="37"/>
  <c r="DG28" i="37"/>
  <c r="DO28" i="37"/>
  <c r="EE28" i="37"/>
  <c r="FK28" i="37"/>
  <c r="BE29" i="37"/>
  <c r="DA29" i="37"/>
  <c r="AE30" i="37"/>
  <c r="BC30" i="37"/>
  <c r="BS30" i="37"/>
  <c r="CI30" i="37"/>
  <c r="CQ30" i="37"/>
  <c r="DG30" i="37"/>
  <c r="DO30" i="37"/>
  <c r="FK30" i="37"/>
  <c r="DE31" i="37"/>
  <c r="EW31" i="37"/>
  <c r="AE32" i="37"/>
  <c r="AQ32" i="37"/>
  <c r="BS32" i="37"/>
  <c r="CQ32" i="37"/>
  <c r="DO32" i="37"/>
  <c r="FK32" i="37"/>
  <c r="BS34" i="37"/>
  <c r="CM34" i="37"/>
  <c r="CQ34" i="37"/>
  <c r="DO34" i="37"/>
  <c r="FK34" i="37"/>
  <c r="AQ36" i="37"/>
  <c r="BC36" i="37"/>
  <c r="BG36" i="37"/>
  <c r="BK36" i="37"/>
  <c r="BS36" i="37"/>
  <c r="CQ36" i="37"/>
  <c r="DO36" i="37"/>
  <c r="EE36" i="37"/>
  <c r="FK36" i="37"/>
  <c r="BC38" i="37"/>
  <c r="BK38" i="37"/>
  <c r="BS38" i="37"/>
  <c r="CQ38" i="37"/>
  <c r="DO38" i="37"/>
  <c r="FK38" i="37"/>
  <c r="BS40" i="37"/>
  <c r="CQ40" i="37"/>
  <c r="DG40" i="37"/>
  <c r="DO40" i="37"/>
  <c r="FK40" i="37"/>
  <c r="CG41" i="37"/>
  <c r="DY41" i="37"/>
  <c r="GM23" i="37"/>
  <c r="DJ23" i="37"/>
  <c r="DF23" i="37"/>
  <c r="DB23" i="37"/>
  <c r="ED23" i="37"/>
  <c r="GM25" i="37"/>
  <c r="CF25" i="37"/>
  <c r="DF25" i="37"/>
  <c r="EF25" i="37"/>
  <c r="EB25" i="37"/>
  <c r="DX25" i="37"/>
  <c r="FB25" i="37"/>
  <c r="ET25" i="37"/>
  <c r="GM27" i="37"/>
  <c r="CH27" i="37"/>
  <c r="DJ27" i="37"/>
  <c r="DF27" i="37"/>
  <c r="DB27" i="37"/>
  <c r="GM29" i="37"/>
  <c r="GB29" i="37"/>
  <c r="CL29" i="37"/>
  <c r="CH29" i="37"/>
  <c r="CD29" i="37"/>
  <c r="GM31" i="37"/>
  <c r="GD31" i="37"/>
  <c r="DJ31" i="37"/>
  <c r="DH31" i="37"/>
  <c r="DF31" i="37"/>
  <c r="DD31" i="37"/>
  <c r="DB31" i="37"/>
  <c r="CZ31" i="37"/>
  <c r="EZ31" i="37"/>
  <c r="ER31" i="37"/>
  <c r="GM33" i="37"/>
  <c r="CD33" i="37"/>
  <c r="DV33" i="37"/>
  <c r="FB33" i="37"/>
  <c r="EX33" i="37"/>
  <c r="ET33" i="37"/>
  <c r="GM35" i="37"/>
  <c r="DJ35" i="37"/>
  <c r="DF35" i="37"/>
  <c r="DB35" i="37"/>
  <c r="GM37" i="37"/>
  <c r="CF37" i="37"/>
  <c r="EF37" i="37"/>
  <c r="DX37" i="37"/>
  <c r="FB37" i="37"/>
  <c r="EX37" i="37"/>
  <c r="ET37" i="37"/>
  <c r="GM39" i="37"/>
  <c r="DJ39" i="37"/>
  <c r="DF39" i="37"/>
  <c r="DB39" i="37"/>
  <c r="GM41" i="37"/>
  <c r="GB41" i="37"/>
  <c r="CN41" i="37"/>
  <c r="CL41" i="37"/>
  <c r="CJ41" i="37"/>
  <c r="CH41" i="37"/>
  <c r="CF41" i="37"/>
  <c r="CD41" i="37"/>
  <c r="DH41" i="37"/>
  <c r="CZ41" i="37"/>
  <c r="GF41" i="37"/>
  <c r="EF41" i="37"/>
  <c r="ED41" i="37"/>
  <c r="EB41" i="37"/>
  <c r="DZ41" i="37"/>
  <c r="DX41" i="37"/>
  <c r="DV41" i="37"/>
  <c r="EV41" i="37"/>
  <c r="AN42" i="37"/>
  <c r="AN46" i="37"/>
  <c r="AN50" i="37"/>
  <c r="AN51" i="37"/>
  <c r="AN54" i="37"/>
  <c r="AN58" i="37"/>
  <c r="AO60" i="37"/>
  <c r="AO64" i="37"/>
  <c r="AN68" i="37"/>
  <c r="AO68" i="37"/>
  <c r="AO69" i="37"/>
  <c r="AN70" i="37"/>
  <c r="AO70" i="37"/>
  <c r="AN72" i="37"/>
  <c r="AO72" i="37"/>
  <c r="AO74" i="37"/>
  <c r="AO76" i="37"/>
  <c r="AO78" i="37"/>
  <c r="AO80" i="37"/>
  <c r="AO85" i="37"/>
  <c r="AO87" i="37"/>
  <c r="AN88" i="37"/>
  <c r="AO88" i="37"/>
  <c r="AN91" i="37"/>
  <c r="AO91" i="37"/>
  <c r="AO96" i="37"/>
  <c r="AO98" i="37"/>
  <c r="AN102" i="37"/>
  <c r="AO102" i="37"/>
  <c r="AO103" i="37"/>
  <c r="AN104" i="37"/>
  <c r="AO104" i="37"/>
  <c r="AO106" i="37"/>
  <c r="AO108" i="37"/>
  <c r="AN112" i="37"/>
  <c r="AO112" i="37"/>
  <c r="AN117" i="37"/>
  <c r="AO117" i="37"/>
  <c r="AN119" i="37"/>
  <c r="AO119" i="37"/>
  <c r="AO122" i="37"/>
  <c r="AN129" i="37"/>
  <c r="AO129" i="37"/>
  <c r="AO133" i="37"/>
  <c r="AO135" i="37"/>
  <c r="AO137" i="37"/>
  <c r="AO140" i="37"/>
  <c r="AO143" i="37"/>
  <c r="AO144" i="37"/>
  <c r="AN152" i="37"/>
  <c r="AO152" i="37"/>
  <c r="AO159" i="37"/>
  <c r="AO161" i="37"/>
  <c r="AO164" i="37"/>
  <c r="AO166" i="37"/>
  <c r="AN170" i="37"/>
  <c r="AO170" i="37"/>
  <c r="AN172" i="37"/>
  <c r="AO172" i="37"/>
  <c r="AN174" i="37"/>
  <c r="AO174" i="37"/>
  <c r="AN176" i="37"/>
  <c r="AO176" i="37"/>
  <c r="AN179" i="37"/>
  <c r="AO179" i="37"/>
  <c r="AN182" i="37"/>
  <c r="AO182" i="37"/>
  <c r="AN191" i="37"/>
  <c r="AO191" i="37"/>
  <c r="AO194" i="37"/>
  <c r="AO195" i="37"/>
  <c r="AO199" i="37"/>
  <c r="AN201" i="37"/>
  <c r="AO201" i="37"/>
  <c r="AN210" i="37"/>
  <c r="AO210" i="37"/>
  <c r="AN211" i="37"/>
  <c r="AO211" i="37"/>
  <c r="AN215" i="37"/>
  <c r="AO215" i="37"/>
  <c r="AO220" i="37"/>
  <c r="AO222" i="37"/>
  <c r="AO225" i="37"/>
  <c r="AN226" i="37"/>
  <c r="AO226" i="37"/>
  <c r="AO227" i="37"/>
  <c r="AS4" i="37"/>
  <c r="BC4" i="37"/>
  <c r="BG4" i="37"/>
  <c r="BS4" i="37"/>
  <c r="CE4" i="37"/>
  <c r="DC4" i="37"/>
  <c r="EA4" i="37"/>
  <c r="EY4" i="37"/>
  <c r="AQ5" i="37"/>
  <c r="AS5" i="37"/>
  <c r="BG5" i="37"/>
  <c r="CE5" i="37"/>
  <c r="DC5" i="37"/>
  <c r="EA5" i="37"/>
  <c r="EY5" i="37"/>
  <c r="AQ6" i="37"/>
  <c r="AS6" i="37"/>
  <c r="BC6" i="37"/>
  <c r="BE6" i="37"/>
  <c r="CE6" i="37"/>
  <c r="DC6" i="37"/>
  <c r="EA6" i="37"/>
  <c r="EY6" i="37"/>
  <c r="AQ7" i="37"/>
  <c r="AS7" i="37"/>
  <c r="BC7" i="37"/>
  <c r="BE7" i="37"/>
  <c r="BG7" i="37"/>
  <c r="BK7" i="37"/>
  <c r="CE7" i="37"/>
  <c r="DC7" i="37"/>
  <c r="EA7" i="37"/>
  <c r="EY7" i="37"/>
  <c r="AQ8" i="37"/>
  <c r="AS8" i="37"/>
  <c r="BC8" i="37"/>
  <c r="BE8" i="37"/>
  <c r="BK8" i="37"/>
  <c r="CE8" i="37"/>
  <c r="DC8" i="37"/>
  <c r="EA8" i="37"/>
  <c r="EY8" i="37"/>
  <c r="AQ9" i="37"/>
  <c r="AS9" i="37"/>
  <c r="BC9" i="37"/>
  <c r="BE9" i="37"/>
  <c r="DC9" i="37"/>
  <c r="EA9" i="37"/>
  <c r="EY9" i="37"/>
  <c r="AQ10" i="37"/>
  <c r="AS10" i="37"/>
  <c r="BE10" i="37"/>
  <c r="BK10" i="37"/>
  <c r="DC10" i="37"/>
  <c r="EA10" i="37"/>
  <c r="EY10" i="37"/>
  <c r="AS11" i="37"/>
  <c r="BC11" i="37"/>
  <c r="BE11" i="37"/>
  <c r="BK11" i="37"/>
  <c r="CE11" i="37"/>
  <c r="DC11" i="37"/>
  <c r="EA11" i="37"/>
  <c r="EY11" i="37"/>
  <c r="AS12" i="37"/>
  <c r="BC12" i="37"/>
  <c r="BE12" i="37"/>
  <c r="BK12" i="37"/>
  <c r="CE12" i="37"/>
  <c r="DC12" i="37"/>
  <c r="EA12" i="37"/>
  <c r="EY12" i="37"/>
  <c r="AS13" i="37"/>
  <c r="BC13" i="37"/>
  <c r="BE13" i="37"/>
  <c r="BK13" i="37"/>
  <c r="CE13" i="37"/>
  <c r="DC13" i="37"/>
  <c r="EA13" i="37"/>
  <c r="EY13" i="37"/>
  <c r="AQ14" i="37"/>
  <c r="AS14" i="37"/>
  <c r="BE14" i="37"/>
  <c r="BK14" i="37"/>
  <c r="CE14" i="37"/>
  <c r="DC14" i="37"/>
  <c r="EA14" i="37"/>
  <c r="EY14" i="37"/>
  <c r="AQ15" i="37"/>
  <c r="AS15" i="37"/>
  <c r="BC15" i="37"/>
  <c r="BE15" i="37"/>
  <c r="BK15" i="37"/>
  <c r="CE15" i="37"/>
  <c r="DC15" i="37"/>
  <c r="EA15" i="37"/>
  <c r="EY15" i="37"/>
  <c r="AS16" i="37"/>
  <c r="BC16" i="37"/>
  <c r="BE16" i="37"/>
  <c r="BG16" i="37"/>
  <c r="CE16" i="37"/>
  <c r="DC16" i="37"/>
  <c r="EA16" i="37"/>
  <c r="EY16" i="37"/>
  <c r="AQ17" i="37"/>
  <c r="AS17" i="37"/>
  <c r="BC17" i="37"/>
  <c r="BE17" i="37"/>
  <c r="BK17" i="37"/>
  <c r="CE17" i="37"/>
  <c r="DC17" i="37"/>
  <c r="EA17" i="37"/>
  <c r="EY17" i="37"/>
  <c r="AQ18" i="37"/>
  <c r="AS18" i="37"/>
  <c r="BC18" i="37"/>
  <c r="BE18" i="37"/>
  <c r="BK18" i="37"/>
  <c r="CE18" i="37"/>
  <c r="DC18" i="37"/>
  <c r="EA18" i="37"/>
  <c r="EY18" i="37"/>
  <c r="AQ19" i="37"/>
  <c r="AS19" i="37"/>
  <c r="BC19" i="37"/>
  <c r="BE19" i="37"/>
  <c r="BK19" i="37"/>
  <c r="DC19" i="37"/>
  <c r="EA19" i="37"/>
  <c r="EY19" i="37"/>
  <c r="AQ20" i="37"/>
  <c r="AS20" i="37"/>
  <c r="BC20" i="37"/>
  <c r="BE20" i="37"/>
  <c r="BG20" i="37"/>
  <c r="CG20" i="37"/>
  <c r="CK20" i="37"/>
  <c r="DC20" i="37"/>
  <c r="EA20" i="37"/>
  <c r="EY20" i="37"/>
  <c r="AQ21" i="37"/>
  <c r="AS21" i="37"/>
  <c r="BC21" i="37"/>
  <c r="BE21" i="37"/>
  <c r="BK21" i="37"/>
  <c r="DC21" i="37"/>
  <c r="EA21" i="37"/>
  <c r="EY21" i="37"/>
  <c r="AQ22" i="37"/>
  <c r="AS22" i="37"/>
  <c r="BE22" i="37"/>
  <c r="GP22" i="37"/>
  <c r="GT22" i="37"/>
  <c r="BK23" i="37"/>
  <c r="BS23" i="37"/>
  <c r="CQ23" i="37"/>
  <c r="DO23" i="37"/>
  <c r="FK23" i="37"/>
  <c r="AE25" i="37"/>
  <c r="AQ25" i="37"/>
  <c r="BC25" i="37"/>
  <c r="BK25" i="37"/>
  <c r="BS25" i="37"/>
  <c r="CQ25" i="37"/>
  <c r="DO25" i="37"/>
  <c r="EE25" i="37"/>
  <c r="FK25" i="37"/>
  <c r="BN26" i="37"/>
  <c r="AS26" i="37"/>
  <c r="BE26" i="37"/>
  <c r="CK26" i="37"/>
  <c r="DA26" i="37"/>
  <c r="DE26" i="37"/>
  <c r="DI26" i="37"/>
  <c r="EC26" i="37"/>
  <c r="ES26" i="37"/>
  <c r="EW26" i="37"/>
  <c r="FA26" i="37"/>
  <c r="AE27" i="37"/>
  <c r="AQ27" i="37" s="1"/>
  <c r="BG27" i="37"/>
  <c r="BK27" i="37"/>
  <c r="BS27" i="37"/>
  <c r="CQ27" i="37"/>
  <c r="DO27" i="37"/>
  <c r="FK27" i="37"/>
  <c r="BN28" i="37"/>
  <c r="AS28" i="37"/>
  <c r="BE28" i="37"/>
  <c r="CG28" i="37"/>
  <c r="CK28" i="37"/>
  <c r="DA28" i="37"/>
  <c r="DE28" i="37"/>
  <c r="DI28" i="37"/>
  <c r="DY28" i="37"/>
  <c r="EC28" i="37"/>
  <c r="EW28" i="37"/>
  <c r="AE29" i="37"/>
  <c r="BS29" i="37"/>
  <c r="CM29" i="37"/>
  <c r="CQ29" i="37"/>
  <c r="DO29" i="37"/>
  <c r="FK29" i="37"/>
  <c r="AS30" i="37"/>
  <c r="DA30" i="37"/>
  <c r="DE30" i="37"/>
  <c r="DI30" i="37"/>
  <c r="ES30" i="37"/>
  <c r="FA30" i="37"/>
  <c r="AE31" i="37"/>
  <c r="AQ31" i="37"/>
  <c r="BK31" i="37"/>
  <c r="BS31" i="37"/>
  <c r="CQ31" i="37"/>
  <c r="DG31" i="37"/>
  <c r="DO31" i="37"/>
  <c r="FK31" i="37"/>
  <c r="BN32" i="37"/>
  <c r="AS32" i="37"/>
  <c r="CK32" i="37"/>
  <c r="EC32" i="37"/>
  <c r="AE33" i="37"/>
  <c r="AQ33" i="37" s="1"/>
  <c r="BC33" i="37"/>
  <c r="BS33" i="37"/>
  <c r="CI33" i="37"/>
  <c r="CQ33" i="37"/>
  <c r="DO33" i="37"/>
  <c r="FK33" i="37"/>
  <c r="AS34" i="37"/>
  <c r="BE34" i="37"/>
  <c r="CK34" i="37"/>
  <c r="DY34" i="37"/>
  <c r="EC34" i="37"/>
  <c r="EW34" i="37"/>
  <c r="AE35" i="37"/>
  <c r="AQ35" i="37" s="1"/>
  <c r="BC35" i="37"/>
  <c r="BS35" i="37"/>
  <c r="CI35" i="37"/>
  <c r="CQ35" i="37"/>
  <c r="DG35" i="37"/>
  <c r="DO35" i="37"/>
  <c r="FK35" i="37"/>
  <c r="BH36" i="37"/>
  <c r="AS36" i="37"/>
  <c r="BE36" i="37"/>
  <c r="CK36" i="37"/>
  <c r="DY36" i="37"/>
  <c r="AE37" i="37"/>
  <c r="AQ37" i="37" s="1"/>
  <c r="BC37" i="37"/>
  <c r="BK37" i="37"/>
  <c r="BS37" i="37"/>
  <c r="CQ37" i="37"/>
  <c r="DO37" i="37"/>
  <c r="EE37" i="37"/>
  <c r="FK37" i="37"/>
  <c r="BN38" i="37"/>
  <c r="AS38" i="37"/>
  <c r="EW38" i="37"/>
  <c r="AE39" i="37"/>
  <c r="AQ39" i="37" s="1"/>
  <c r="BC39" i="37"/>
  <c r="BS39" i="37"/>
  <c r="CQ39" i="37"/>
  <c r="DO39" i="37"/>
  <c r="FK39" i="37"/>
  <c r="AS40" i="37"/>
  <c r="DA40" i="37"/>
  <c r="DE40" i="37"/>
  <c r="DI40" i="37"/>
  <c r="ES40" i="37"/>
  <c r="AE41" i="37"/>
  <c r="AQ41" i="37"/>
  <c r="BC41" i="37"/>
  <c r="BG41" i="37"/>
  <c r="BS41" i="37"/>
  <c r="CI41" i="37"/>
  <c r="CM41" i="37"/>
  <c r="CQ41" i="37"/>
  <c r="DO41" i="37"/>
  <c r="EE41" i="37"/>
  <c r="FK41" i="37"/>
  <c r="GB208" i="37"/>
  <c r="CN208" i="37"/>
  <c r="CL208" i="37"/>
  <c r="CJ208" i="37"/>
  <c r="CH208" i="37"/>
  <c r="CF208" i="37"/>
  <c r="CD208" i="37"/>
  <c r="GF208" i="37"/>
  <c r="EF208" i="37"/>
  <c r="ED208" i="37"/>
  <c r="EB208" i="37"/>
  <c r="DZ208" i="37"/>
  <c r="DX208" i="37"/>
  <c r="DV208" i="37"/>
  <c r="ER208" i="37"/>
  <c r="GM210" i="37"/>
  <c r="GB210" i="37"/>
  <c r="DZ210" i="37"/>
  <c r="DV210" i="37"/>
  <c r="EV210" i="37"/>
  <c r="ER210" i="37"/>
  <c r="GM212" i="37"/>
  <c r="CN212" i="37"/>
  <c r="CJ212" i="37"/>
  <c r="CF212" i="37"/>
  <c r="GD212" i="37"/>
  <c r="DH212" i="37"/>
  <c r="DD212" i="37"/>
  <c r="CZ212" i="37"/>
  <c r="GF212" i="37"/>
  <c r="EF212" i="37"/>
  <c r="ED212" i="37"/>
  <c r="EB212" i="37"/>
  <c r="DZ212" i="37"/>
  <c r="DX212" i="37"/>
  <c r="DV212" i="37"/>
  <c r="EX212" i="37"/>
  <c r="GM214" i="37"/>
  <c r="AR214" i="37"/>
  <c r="GB214" i="37"/>
  <c r="CN214" i="37"/>
  <c r="CL214" i="37"/>
  <c r="CJ214" i="37"/>
  <c r="CH214" i="37"/>
  <c r="CF214" i="37"/>
  <c r="CD214" i="37"/>
  <c r="GD214" i="37"/>
  <c r="DH214" i="37"/>
  <c r="DD214" i="37"/>
  <c r="CZ214" i="37"/>
  <c r="FB214" i="37"/>
  <c r="GM216" i="37"/>
  <c r="GB216" i="37"/>
  <c r="CH216" i="37"/>
  <c r="CD216" i="37"/>
  <c r="GD216" i="37"/>
  <c r="DJ216" i="37"/>
  <c r="DH216" i="37"/>
  <c r="DF216" i="37"/>
  <c r="DD216" i="37"/>
  <c r="DB216" i="37"/>
  <c r="CZ216" i="37"/>
  <c r="ED216" i="37"/>
  <c r="EB216" i="37"/>
  <c r="DX216" i="37"/>
  <c r="DV216" i="37"/>
  <c r="GH216" i="37"/>
  <c r="EZ216" i="37"/>
  <c r="EV216" i="37"/>
  <c r="ER216" i="37"/>
  <c r="GM218" i="37"/>
  <c r="AR218" i="37"/>
  <c r="CF218" i="37"/>
  <c r="GD218" i="37"/>
  <c r="DJ218" i="37"/>
  <c r="DH218" i="37"/>
  <c r="DF218" i="37"/>
  <c r="DD218" i="37"/>
  <c r="DB218" i="37"/>
  <c r="CZ218" i="37"/>
  <c r="GF218" i="37"/>
  <c r="EF218" i="37"/>
  <c r="ED218" i="37"/>
  <c r="EB218" i="37"/>
  <c r="DZ218" i="37"/>
  <c r="DX218" i="37"/>
  <c r="DV218" i="37"/>
  <c r="GH218" i="37"/>
  <c r="FB218" i="37"/>
  <c r="EZ218" i="37"/>
  <c r="EX218" i="37"/>
  <c r="EV218" i="37"/>
  <c r="ET218" i="37"/>
  <c r="ER218" i="37"/>
  <c r="GM220" i="37"/>
  <c r="AR220" i="37"/>
  <c r="GB220" i="37"/>
  <c r="CN220" i="37"/>
  <c r="CL220" i="37"/>
  <c r="CJ220" i="37"/>
  <c r="CH220" i="37"/>
  <c r="CF220" i="37"/>
  <c r="CD220" i="37"/>
  <c r="CZ220" i="37"/>
  <c r="GF220" i="37"/>
  <c r="EF220" i="37"/>
  <c r="ED220" i="37"/>
  <c r="EB220" i="37"/>
  <c r="DZ220" i="37"/>
  <c r="DX220" i="37"/>
  <c r="DV220" i="37"/>
  <c r="EZ220" i="37"/>
  <c r="EX220" i="37"/>
  <c r="ER220" i="37"/>
  <c r="GM222" i="37"/>
  <c r="AR222" i="37"/>
  <c r="CF222" i="37"/>
  <c r="CD222" i="37"/>
  <c r="GD222" i="37"/>
  <c r="DJ222" i="37"/>
  <c r="DH222" i="37"/>
  <c r="DF222" i="37"/>
  <c r="DD222" i="37"/>
  <c r="DB222" i="37"/>
  <c r="CZ222" i="37"/>
  <c r="GF222" i="37"/>
  <c r="ED222" i="37"/>
  <c r="DZ222" i="37"/>
  <c r="DV222" i="37"/>
  <c r="ET222" i="37"/>
  <c r="ER222" i="37"/>
  <c r="GM224" i="37"/>
  <c r="AR224" i="37"/>
  <c r="GB224" i="37"/>
  <c r="CN224" i="37"/>
  <c r="CL224" i="37"/>
  <c r="CJ224" i="37"/>
  <c r="CH224" i="37"/>
  <c r="CF224" i="37"/>
  <c r="CD224" i="37"/>
  <c r="GD224" i="37"/>
  <c r="DH224" i="37"/>
  <c r="DD224" i="37"/>
  <c r="CZ224" i="37"/>
  <c r="DV224" i="37"/>
  <c r="GH224" i="37"/>
  <c r="GM226" i="37"/>
  <c r="AR226" i="37"/>
  <c r="CJ226" i="37"/>
  <c r="CF226" i="37"/>
  <c r="CD226" i="37"/>
  <c r="CZ226" i="37"/>
  <c r="EB226" i="37"/>
  <c r="DX226" i="37"/>
  <c r="DV226" i="37"/>
  <c r="GH226" i="37"/>
  <c r="GM228" i="37"/>
  <c r="AR228" i="37"/>
  <c r="GB228" i="37"/>
  <c r="CN228" i="37"/>
  <c r="CL228" i="37"/>
  <c r="CJ228" i="37"/>
  <c r="CH228" i="37"/>
  <c r="CF228" i="37"/>
  <c r="CD228" i="37"/>
  <c r="GD228" i="37"/>
  <c r="DJ228" i="37"/>
  <c r="DH228" i="37"/>
  <c r="DF228" i="37"/>
  <c r="DD228" i="37"/>
  <c r="DB228" i="37"/>
  <c r="CZ228" i="37"/>
  <c r="EF228" i="37"/>
  <c r="GH228" i="37"/>
  <c r="FB228" i="37"/>
  <c r="EZ228" i="37"/>
  <c r="EX228" i="37"/>
  <c r="EV228" i="37"/>
  <c r="ET228" i="37"/>
  <c r="ER228" i="37"/>
  <c r="EM230" i="37"/>
  <c r="GS230" i="37"/>
  <c r="GI230" i="37"/>
  <c r="FM230" i="37"/>
  <c r="FI230" i="37"/>
  <c r="FG230" i="37"/>
  <c r="FE230" i="37"/>
  <c r="FC230" i="37"/>
  <c r="FL230" i="37"/>
  <c r="FJ230" i="37"/>
  <c r="FH230" i="37"/>
  <c r="FF230" i="37"/>
  <c r="FD230" i="37"/>
  <c r="EM231" i="37"/>
  <c r="GS231" i="37"/>
  <c r="FC231" i="37"/>
  <c r="FJ231" i="37"/>
  <c r="EM232" i="37"/>
  <c r="BI232" i="37"/>
  <c r="GS232" i="37"/>
  <c r="GI232" i="37"/>
  <c r="FM232" i="37"/>
  <c r="FI232" i="37"/>
  <c r="FG232" i="37"/>
  <c r="FE232" i="37"/>
  <c r="FC232" i="37"/>
  <c r="FL232" i="37"/>
  <c r="FJ232" i="37"/>
  <c r="FH232" i="37"/>
  <c r="FF232" i="37"/>
  <c r="FD232" i="37"/>
  <c r="EM233" i="37"/>
  <c r="GS233" i="37"/>
  <c r="FE233" i="37"/>
  <c r="FC233" i="37"/>
  <c r="CA234" i="37"/>
  <c r="BY234" i="37"/>
  <c r="BX234" i="37"/>
  <c r="GC234" i="37"/>
  <c r="CY234" i="37"/>
  <c r="CW234" i="37"/>
  <c r="CU234" i="37"/>
  <c r="CS234" i="37"/>
  <c r="CO234" i="37"/>
  <c r="CX234" i="37"/>
  <c r="CV234" i="37"/>
  <c r="CT234" i="37"/>
  <c r="CR234" i="37"/>
  <c r="CP234" i="37"/>
  <c r="GE234" i="37"/>
  <c r="DU234" i="37"/>
  <c r="DS234" i="37"/>
  <c r="DQ234" i="37"/>
  <c r="DM234" i="37"/>
  <c r="DK234" i="37"/>
  <c r="DT234" i="37"/>
  <c r="DR234" i="37"/>
  <c r="DP234" i="37"/>
  <c r="DN234" i="37"/>
  <c r="DL234" i="37"/>
  <c r="EM235" i="37"/>
  <c r="BI235" i="37"/>
  <c r="GS235" i="37"/>
  <c r="FI235" i="37"/>
  <c r="FE235" i="37"/>
  <c r="FC235" i="37"/>
  <c r="FJ235" i="37"/>
  <c r="FH235" i="37"/>
  <c r="BZ236" i="37"/>
  <c r="BV236" i="37"/>
  <c r="GC236" i="37"/>
  <c r="CY236" i="37"/>
  <c r="CW236" i="37"/>
  <c r="CU236" i="37"/>
  <c r="CS236" i="37"/>
  <c r="CO236" i="37"/>
  <c r="CX236" i="37"/>
  <c r="CV236" i="37"/>
  <c r="CT236" i="37"/>
  <c r="CR236" i="37"/>
  <c r="CP236" i="37"/>
  <c r="GE236" i="37"/>
  <c r="DU236" i="37"/>
  <c r="DS236" i="37"/>
  <c r="DQ236" i="37"/>
  <c r="DM236" i="37"/>
  <c r="DK236" i="37"/>
  <c r="DT236" i="37"/>
  <c r="DR236" i="37"/>
  <c r="DP236" i="37"/>
  <c r="DN236" i="37"/>
  <c r="DL236" i="37"/>
  <c r="BY237" i="37"/>
  <c r="BX237" i="37"/>
  <c r="GC237" i="37"/>
  <c r="CY237" i="37"/>
  <c r="CW237" i="37"/>
  <c r="CU237" i="37"/>
  <c r="CS237" i="37"/>
  <c r="CO237" i="37"/>
  <c r="CX237" i="37"/>
  <c r="CV237" i="37"/>
  <c r="CT237" i="37"/>
  <c r="CR237" i="37"/>
  <c r="CP237" i="37"/>
  <c r="GE237" i="37"/>
  <c r="DU237" i="37"/>
  <c r="DS237" i="37"/>
  <c r="DQ237" i="37"/>
  <c r="DM237" i="37"/>
  <c r="DK237" i="37"/>
  <c r="DT237" i="37"/>
  <c r="DR237" i="37"/>
  <c r="DP237" i="37"/>
  <c r="DN237" i="37"/>
  <c r="DL237" i="37"/>
  <c r="EM238" i="37"/>
  <c r="GS238" i="37"/>
  <c r="FE238" i="37"/>
  <c r="FC238" i="37"/>
  <c r="FJ238" i="37"/>
  <c r="FH238" i="37"/>
  <c r="FD238" i="37"/>
  <c r="GA239" i="37"/>
  <c r="CA239" i="37"/>
  <c r="BY239" i="37"/>
  <c r="BW239" i="37"/>
  <c r="BU239" i="37"/>
  <c r="BZ239" i="37"/>
  <c r="BX239" i="37"/>
  <c r="BV239" i="37"/>
  <c r="BT239" i="37"/>
  <c r="GC239" i="37"/>
  <c r="CY239" i="37"/>
  <c r="CW239" i="37"/>
  <c r="CU239" i="37"/>
  <c r="CS239" i="37"/>
  <c r="CO239" i="37"/>
  <c r="CX239" i="37"/>
  <c r="CV239" i="37"/>
  <c r="CT239" i="37"/>
  <c r="CR239" i="37"/>
  <c r="CP239" i="37"/>
  <c r="GE239" i="37"/>
  <c r="DU239" i="37"/>
  <c r="DS239" i="37"/>
  <c r="DQ239" i="37"/>
  <c r="DM239" i="37"/>
  <c r="DK239" i="37"/>
  <c r="DT239" i="37"/>
  <c r="DR239" i="37"/>
  <c r="DP239" i="37"/>
  <c r="DN239" i="37"/>
  <c r="DL239" i="37"/>
  <c r="EM240" i="37"/>
  <c r="BI240" i="37"/>
  <c r="GS240" i="37"/>
  <c r="GI240" i="37"/>
  <c r="FM240" i="37"/>
  <c r="FI240" i="37"/>
  <c r="FG240" i="37"/>
  <c r="FE240" i="37"/>
  <c r="FC240" i="37"/>
  <c r="FL240" i="37"/>
  <c r="FJ240" i="37"/>
  <c r="FH240" i="37"/>
  <c r="FF240" i="37"/>
  <c r="FD240" i="37"/>
  <c r="GA241" i="37"/>
  <c r="CA241" i="37"/>
  <c r="BY241" i="37"/>
  <c r="BW241" i="37"/>
  <c r="BU241" i="37"/>
  <c r="BZ241" i="37"/>
  <c r="BX241" i="37"/>
  <c r="BV241" i="37"/>
  <c r="BT241" i="37"/>
  <c r="CU241" i="37"/>
  <c r="CT241" i="37"/>
  <c r="GE241" i="37"/>
  <c r="DU241" i="37"/>
  <c r="DS241" i="37"/>
  <c r="DQ241" i="37"/>
  <c r="DM241" i="37"/>
  <c r="DK241" i="37"/>
  <c r="DT241" i="37"/>
  <c r="DR241" i="37"/>
  <c r="DP241" i="37"/>
  <c r="DN241" i="37"/>
  <c r="DL241" i="37"/>
  <c r="EM242" i="37"/>
  <c r="BI242" i="37"/>
  <c r="GS242" i="37"/>
  <c r="GI242" i="37"/>
  <c r="FM242" i="37"/>
  <c r="FI242" i="37"/>
  <c r="FG242" i="37"/>
  <c r="FE242" i="37"/>
  <c r="FC242" i="37"/>
  <c r="FL242" i="37"/>
  <c r="FJ242" i="37"/>
  <c r="FH242" i="37"/>
  <c r="FF242" i="37"/>
  <c r="FD242" i="37"/>
  <c r="EM243" i="37"/>
  <c r="GS243" i="37"/>
  <c r="FG243" i="37"/>
  <c r="FE243" i="37"/>
  <c r="FJ243" i="37"/>
  <c r="EM244" i="37"/>
  <c r="BI244" i="37"/>
  <c r="GS244" i="37"/>
  <c r="FI244" i="37"/>
  <c r="FH244" i="37"/>
  <c r="GA245" i="37"/>
  <c r="CA245" i="37"/>
  <c r="BY245" i="37"/>
  <c r="BW245" i="37"/>
  <c r="BU245" i="37"/>
  <c r="BZ245" i="37"/>
  <c r="BX245" i="37"/>
  <c r="BV245" i="37"/>
  <c r="BT245" i="37"/>
  <c r="GC245" i="37"/>
  <c r="CY245" i="37"/>
  <c r="CW245" i="37"/>
  <c r="CU245" i="37"/>
  <c r="CS245" i="37"/>
  <c r="CO245" i="37"/>
  <c r="CX245" i="37"/>
  <c r="CV245" i="37"/>
  <c r="CT245" i="37"/>
  <c r="CR245" i="37"/>
  <c r="CP245" i="37"/>
  <c r="GE245" i="37"/>
  <c r="DU245" i="37"/>
  <c r="DS245" i="37"/>
  <c r="DQ245" i="37"/>
  <c r="DM245" i="37"/>
  <c r="DK245" i="37"/>
  <c r="DT245" i="37"/>
  <c r="DR245" i="37"/>
  <c r="DP245" i="37"/>
  <c r="DN245" i="37"/>
  <c r="DL245" i="37"/>
  <c r="EM246" i="37"/>
  <c r="GS246" i="37"/>
  <c r="GI246" i="37"/>
  <c r="FM246" i="37"/>
  <c r="FI246" i="37"/>
  <c r="FG246" i="37"/>
  <c r="FE246" i="37"/>
  <c r="FC246" i="37"/>
  <c r="FL246" i="37"/>
  <c r="FJ246" i="37"/>
  <c r="FH246" i="37"/>
  <c r="FF246" i="37"/>
  <c r="FD246" i="37"/>
  <c r="CA247" i="37"/>
  <c r="BY247" i="37"/>
  <c r="BX247" i="37"/>
  <c r="GC247" i="37"/>
  <c r="CY247" i="37"/>
  <c r="CW247" i="37"/>
  <c r="CU247" i="37"/>
  <c r="CS247" i="37"/>
  <c r="CO247" i="37"/>
  <c r="CX247" i="37"/>
  <c r="CV247" i="37"/>
  <c r="CT247" i="37"/>
  <c r="CR247" i="37"/>
  <c r="CP247" i="37"/>
  <c r="GE247" i="37"/>
  <c r="DU247" i="37"/>
  <c r="DS247" i="37"/>
  <c r="DQ247" i="37"/>
  <c r="DM247" i="37"/>
  <c r="DK247" i="37"/>
  <c r="DT247" i="37"/>
  <c r="DR247" i="37"/>
  <c r="DP247" i="37"/>
  <c r="DN247" i="37"/>
  <c r="DL247" i="37"/>
  <c r="EM248" i="37"/>
  <c r="BI248" i="37"/>
  <c r="GS248" i="37"/>
  <c r="GI248" i="37"/>
  <c r="FM248" i="37"/>
  <c r="FI248" i="37"/>
  <c r="FG248" i="37"/>
  <c r="FE248" i="37"/>
  <c r="FC248" i="37"/>
  <c r="FL248" i="37"/>
  <c r="FJ248" i="37"/>
  <c r="FH248" i="37"/>
  <c r="FF248" i="37"/>
  <c r="FD248" i="37"/>
  <c r="GA249" i="37"/>
  <c r="CA249" i="37"/>
  <c r="BY249" i="37"/>
  <c r="BW249" i="37"/>
  <c r="BU249" i="37"/>
  <c r="BZ249" i="37"/>
  <c r="BX249" i="37"/>
  <c r="BV249" i="37"/>
  <c r="BT249" i="37"/>
  <c r="CW249" i="37"/>
  <c r="CV249" i="37"/>
  <c r="GE249" i="37"/>
  <c r="DU249" i="37"/>
  <c r="DS249" i="37"/>
  <c r="DQ249" i="37"/>
  <c r="DM249" i="37"/>
  <c r="DK249" i="37"/>
  <c r="DT249" i="37"/>
  <c r="DR249" i="37"/>
  <c r="DP249" i="37"/>
  <c r="DN249" i="37"/>
  <c r="DL249" i="37"/>
  <c r="GA250" i="37"/>
  <c r="CA250" i="37"/>
  <c r="BY250" i="37"/>
  <c r="BW250" i="37"/>
  <c r="BU250" i="37"/>
  <c r="BZ250" i="37"/>
  <c r="BX250" i="37"/>
  <c r="BV250" i="37"/>
  <c r="BT250" i="37"/>
  <c r="GC250" i="37"/>
  <c r="CY250" i="37"/>
  <c r="CW250" i="37"/>
  <c r="CU250" i="37"/>
  <c r="CS250" i="37"/>
  <c r="CO250" i="37"/>
  <c r="CX250" i="37"/>
  <c r="CV250" i="37"/>
  <c r="CT250" i="37"/>
  <c r="CR250" i="37"/>
  <c r="CP250" i="37"/>
  <c r="GE250" i="37"/>
  <c r="DU250" i="37"/>
  <c r="DS250" i="37"/>
  <c r="DQ250" i="37"/>
  <c r="DM250" i="37"/>
  <c r="DK250" i="37"/>
  <c r="DT250" i="37"/>
  <c r="DR250" i="37"/>
  <c r="DP250" i="37"/>
  <c r="DN250" i="37"/>
  <c r="DL250" i="37"/>
  <c r="EM251" i="37"/>
  <c r="GS251" i="37"/>
  <c r="GI251" i="37"/>
  <c r="FM251" i="37"/>
  <c r="FI251" i="37"/>
  <c r="FG251" i="37"/>
  <c r="FE251" i="37"/>
  <c r="FC251" i="37"/>
  <c r="FL251" i="37"/>
  <c r="FJ251" i="37"/>
  <c r="FH251" i="37"/>
  <c r="FF251" i="37"/>
  <c r="FD251" i="37"/>
  <c r="GA252" i="37"/>
  <c r="CA252" i="37"/>
  <c r="BY252" i="37"/>
  <c r="BW252" i="37"/>
  <c r="BU252" i="37"/>
  <c r="BZ252" i="37"/>
  <c r="BX252" i="37"/>
  <c r="BV252" i="37"/>
  <c r="BT252" i="37"/>
  <c r="GC252" i="37"/>
  <c r="CY252" i="37"/>
  <c r="CW252" i="37"/>
  <c r="CU252" i="37"/>
  <c r="CS252" i="37"/>
  <c r="CO252" i="37"/>
  <c r="CX252" i="37"/>
  <c r="CV252" i="37"/>
  <c r="CT252" i="37"/>
  <c r="CR252" i="37"/>
  <c r="CP252" i="37"/>
  <c r="GE252" i="37"/>
  <c r="DU252" i="37"/>
  <c r="DS252" i="37"/>
  <c r="DQ252" i="37"/>
  <c r="DM252" i="37"/>
  <c r="DK252" i="37"/>
  <c r="DT252" i="37"/>
  <c r="DR252" i="37"/>
  <c r="DP252" i="37"/>
  <c r="DN252" i="37"/>
  <c r="DL252" i="37"/>
  <c r="EM253" i="37"/>
  <c r="BI253" i="37"/>
  <c r="GS253" i="37"/>
  <c r="GI253" i="37"/>
  <c r="FM253" i="37"/>
  <c r="FI253" i="37"/>
  <c r="FG253" i="37"/>
  <c r="FE253" i="37"/>
  <c r="FC253" i="37"/>
  <c r="FL253" i="37"/>
  <c r="FJ253" i="37"/>
  <c r="FH253" i="37"/>
  <c r="FF253" i="37"/>
  <c r="FD253" i="37"/>
  <c r="EM254" i="37"/>
  <c r="GS254" i="37"/>
  <c r="GI254" i="37"/>
  <c r="FM254" i="37"/>
  <c r="FI254" i="37"/>
  <c r="FG254" i="37"/>
  <c r="FE254" i="37"/>
  <c r="FC254" i="37"/>
  <c r="FL254" i="37"/>
  <c r="FJ254" i="37"/>
  <c r="FH254" i="37"/>
  <c r="FF254" i="37"/>
  <c r="FD254" i="37"/>
  <c r="GA255" i="37"/>
  <c r="CA255" i="37"/>
  <c r="BY255" i="37"/>
  <c r="BW255" i="37"/>
  <c r="BU255" i="37"/>
  <c r="BZ255" i="37"/>
  <c r="BX255" i="37"/>
  <c r="BV255" i="37"/>
  <c r="BT255" i="37"/>
  <c r="GC255" i="37"/>
  <c r="CY255" i="37"/>
  <c r="CW255" i="37"/>
  <c r="CU255" i="37"/>
  <c r="CS255" i="37"/>
  <c r="CO255" i="37"/>
  <c r="CX255" i="37"/>
  <c r="CV255" i="37"/>
  <c r="CT255" i="37"/>
  <c r="CR255" i="37"/>
  <c r="CP255" i="37"/>
  <c r="GE255" i="37"/>
  <c r="DU255" i="37"/>
  <c r="DS255" i="37"/>
  <c r="DQ255" i="37"/>
  <c r="DM255" i="37"/>
  <c r="DK255" i="37"/>
  <c r="DT255" i="37"/>
  <c r="DR255" i="37"/>
  <c r="DP255" i="37"/>
  <c r="DN255" i="37"/>
  <c r="DL255" i="37"/>
  <c r="EM256" i="37"/>
  <c r="BI256" i="37"/>
  <c r="GS256" i="37"/>
  <c r="FI256" i="37"/>
  <c r="FE256" i="37"/>
  <c r="FJ256" i="37"/>
  <c r="FH256" i="37"/>
  <c r="GA257" i="37"/>
  <c r="CA257" i="37"/>
  <c r="BY257" i="37"/>
  <c r="BW257" i="37"/>
  <c r="BU257" i="37"/>
  <c r="BZ257" i="37"/>
  <c r="BX257" i="37"/>
  <c r="BV257" i="37"/>
  <c r="BT257" i="37"/>
  <c r="GC257" i="37"/>
  <c r="CY257" i="37"/>
  <c r="CW257" i="37"/>
  <c r="CU257" i="37"/>
  <c r="CS257" i="37"/>
  <c r="CO257" i="37"/>
  <c r="CX257" i="37"/>
  <c r="CV257" i="37"/>
  <c r="CT257" i="37"/>
  <c r="CR257" i="37"/>
  <c r="CP257" i="37"/>
  <c r="GE257" i="37"/>
  <c r="DU257" i="37"/>
  <c r="DS257" i="37"/>
  <c r="DQ257" i="37"/>
  <c r="DM257" i="37"/>
  <c r="DK257" i="37"/>
  <c r="DT257" i="37"/>
  <c r="DR257" i="37"/>
  <c r="DP257" i="37"/>
  <c r="DN257" i="37"/>
  <c r="DL257" i="37"/>
  <c r="EM258" i="37"/>
  <c r="BI258" i="37"/>
  <c r="GS258" i="37"/>
  <c r="FK580" i="37"/>
  <c r="FG258" i="37"/>
  <c r="FE258" i="37"/>
  <c r="FC258" i="37"/>
  <c r="GA259" i="37"/>
  <c r="CA259" i="37"/>
  <c r="BY259" i="37"/>
  <c r="BW259" i="37"/>
  <c r="BU259" i="37"/>
  <c r="BZ259" i="37"/>
  <c r="BX259" i="37"/>
  <c r="BV259" i="37"/>
  <c r="BT259" i="37"/>
  <c r="GC259" i="37"/>
  <c r="CY259" i="37"/>
  <c r="CW259" i="37"/>
  <c r="CU259" i="37"/>
  <c r="CS259" i="37"/>
  <c r="CO259" i="37"/>
  <c r="CX259" i="37"/>
  <c r="CV259" i="37"/>
  <c r="CT259" i="37"/>
  <c r="CR259" i="37"/>
  <c r="CP259" i="37"/>
  <c r="GE259" i="37"/>
  <c r="DU259" i="37"/>
  <c r="DS259" i="37"/>
  <c r="DQ259" i="37"/>
  <c r="DM259" i="37"/>
  <c r="DK259" i="37"/>
  <c r="DT259" i="37"/>
  <c r="DR259" i="37"/>
  <c r="DP259" i="37"/>
  <c r="DN259" i="37"/>
  <c r="DL259" i="37"/>
  <c r="EM260" i="37"/>
  <c r="BI260" i="37"/>
  <c r="GS260" i="37"/>
  <c r="FI260" i="37"/>
  <c r="FE260" i="37"/>
  <c r="FH260" i="37"/>
  <c r="CA261" i="37"/>
  <c r="BU261" i="37"/>
  <c r="CW261" i="37"/>
  <c r="CO261" i="37"/>
  <c r="GE261" i="37"/>
  <c r="DU261" i="37"/>
  <c r="DS261" i="37"/>
  <c r="DQ261" i="37"/>
  <c r="DM261" i="37"/>
  <c r="DK261" i="37"/>
  <c r="DT261" i="37"/>
  <c r="DR261" i="37"/>
  <c r="DP261" i="37"/>
  <c r="DN261" i="37"/>
  <c r="DL261" i="37"/>
  <c r="EM262" i="37"/>
  <c r="BI262" i="37"/>
  <c r="GS262" i="37"/>
  <c r="FI262" i="37"/>
  <c r="FE262" i="37"/>
  <c r="FJ262" i="37"/>
  <c r="EM263" i="37"/>
  <c r="GS263" i="37"/>
  <c r="FC263" i="37"/>
  <c r="CA264" i="37"/>
  <c r="BY264" i="37"/>
  <c r="BZ264" i="37"/>
  <c r="GC264" i="37"/>
  <c r="CY264" i="37"/>
  <c r="CW264" i="37"/>
  <c r="CU264" i="37"/>
  <c r="CS264" i="37"/>
  <c r="CO264" i="37"/>
  <c r="CX264" i="37"/>
  <c r="CV264" i="37"/>
  <c r="CT264" i="37"/>
  <c r="CR264" i="37"/>
  <c r="CP264" i="37"/>
  <c r="GE264" i="37"/>
  <c r="DU264" i="37"/>
  <c r="DS264" i="37"/>
  <c r="DQ264" i="37"/>
  <c r="DM264" i="37"/>
  <c r="DK264" i="37"/>
  <c r="DT264" i="37"/>
  <c r="DR264" i="37"/>
  <c r="DP264" i="37"/>
  <c r="DN264" i="37"/>
  <c r="DL264" i="37"/>
  <c r="GC265" i="37"/>
  <c r="CY265" i="37"/>
  <c r="CW265" i="37"/>
  <c r="CU265" i="37"/>
  <c r="CS265" i="37"/>
  <c r="CO265" i="37"/>
  <c r="CX265" i="37"/>
  <c r="CV265" i="37"/>
  <c r="CT265" i="37"/>
  <c r="CR265" i="37"/>
  <c r="CP265" i="37"/>
  <c r="GE265" i="37"/>
  <c r="DU265" i="37"/>
  <c r="DS265" i="37"/>
  <c r="DQ265" i="37"/>
  <c r="DM265" i="37"/>
  <c r="DK265" i="37"/>
  <c r="DT265" i="37"/>
  <c r="DR265" i="37"/>
  <c r="DP265" i="37"/>
  <c r="DN265" i="37"/>
  <c r="DL265" i="37"/>
  <c r="EM266" i="37"/>
  <c r="BI266" i="37"/>
  <c r="GS266" i="37"/>
  <c r="FE266" i="37"/>
  <c r="FC266" i="37"/>
  <c r="BU267" i="37"/>
  <c r="BX267" i="37"/>
  <c r="CO267" i="37"/>
  <c r="CT267" i="37"/>
  <c r="GE267" i="37"/>
  <c r="DU267" i="37"/>
  <c r="DS267" i="37"/>
  <c r="DQ267" i="37"/>
  <c r="DM267" i="37"/>
  <c r="DK267" i="37"/>
  <c r="DT267" i="37"/>
  <c r="DR267" i="37"/>
  <c r="DP267" i="37"/>
  <c r="DN267" i="37"/>
  <c r="DL267" i="37"/>
  <c r="EM268" i="37"/>
  <c r="BI268" i="37"/>
  <c r="GS268" i="37"/>
  <c r="GI268" i="37"/>
  <c r="FM268" i="37"/>
  <c r="FI268" i="37"/>
  <c r="FG268" i="37"/>
  <c r="FE268" i="37"/>
  <c r="FC268" i="37"/>
  <c r="FL268" i="37"/>
  <c r="FJ268" i="37"/>
  <c r="FH268" i="37"/>
  <c r="FF268" i="37"/>
  <c r="FD268" i="37"/>
  <c r="EM269" i="37"/>
  <c r="BI269" i="37"/>
  <c r="GS269" i="37"/>
  <c r="GI269" i="37"/>
  <c r="FM269" i="37"/>
  <c r="FI269" i="37"/>
  <c r="FG269" i="37"/>
  <c r="FE269" i="37"/>
  <c r="FC269" i="37"/>
  <c r="FL269" i="37"/>
  <c r="FJ269" i="37"/>
  <c r="FH269" i="37"/>
  <c r="FF269" i="37"/>
  <c r="FD269" i="37"/>
  <c r="EM270" i="37"/>
  <c r="BI270" i="37"/>
  <c r="GS270" i="37"/>
  <c r="FI270" i="37"/>
  <c r="FC270" i="37"/>
  <c r="FJ270" i="37"/>
  <c r="EM271" i="37"/>
  <c r="BI271" i="37"/>
  <c r="GS271" i="37"/>
  <c r="FI271" i="37"/>
  <c r="FE271" i="37"/>
  <c r="FC271" i="37"/>
  <c r="FF271" i="37"/>
  <c r="EM272" i="37"/>
  <c r="BI272" i="37"/>
  <c r="GS272" i="37"/>
  <c r="FI272" i="37"/>
  <c r="FE272" i="37"/>
  <c r="FJ272" i="37"/>
  <c r="FF272" i="37"/>
  <c r="EM273" i="37"/>
  <c r="BI273" i="37"/>
  <c r="GS273" i="37"/>
  <c r="FI273" i="37"/>
  <c r="FE273" i="37"/>
  <c r="FC273" i="37"/>
  <c r="FJ273" i="37"/>
  <c r="FF273" i="37"/>
  <c r="EM274" i="37"/>
  <c r="BI274" i="37"/>
  <c r="GS274" i="37"/>
  <c r="GI274" i="37"/>
  <c r="FM274" i="37"/>
  <c r="FI274" i="37"/>
  <c r="FG274" i="37"/>
  <c r="FE274" i="37"/>
  <c r="FC274" i="37"/>
  <c r="FL274" i="37"/>
  <c r="FJ274" i="37"/>
  <c r="FH274" i="37"/>
  <c r="FF274" i="37"/>
  <c r="FD274" i="37"/>
  <c r="GA275" i="37"/>
  <c r="CA275" i="37"/>
  <c r="BY275" i="37"/>
  <c r="BW275" i="37"/>
  <c r="BU275" i="37"/>
  <c r="BZ275" i="37"/>
  <c r="BX275" i="37"/>
  <c r="BV275" i="37"/>
  <c r="BT275" i="37"/>
  <c r="CW275" i="37"/>
  <c r="CR275" i="37"/>
  <c r="GE275" i="37"/>
  <c r="DU275" i="37"/>
  <c r="DS275" i="37"/>
  <c r="DQ275" i="37"/>
  <c r="DM275" i="37"/>
  <c r="DK275" i="37"/>
  <c r="DT275" i="37"/>
  <c r="DR275" i="37"/>
  <c r="DP275" i="37"/>
  <c r="DN275" i="37"/>
  <c r="DL275" i="37"/>
  <c r="CA276" i="37"/>
  <c r="BU276" i="37"/>
  <c r="BZ276" i="37"/>
  <c r="CW276" i="37"/>
  <c r="CO276" i="37"/>
  <c r="CV276" i="37"/>
  <c r="GE276" i="37"/>
  <c r="DU276" i="37"/>
  <c r="DS276" i="37"/>
  <c r="DQ276" i="37"/>
  <c r="DM276" i="37"/>
  <c r="DK276" i="37"/>
  <c r="DT276" i="37"/>
  <c r="DR276" i="37"/>
  <c r="DP276" i="37"/>
  <c r="DN276" i="37"/>
  <c r="DL276" i="37"/>
  <c r="CA277" i="37"/>
  <c r="GC277" i="37"/>
  <c r="CY277" i="37"/>
  <c r="CW277" i="37"/>
  <c r="CU277" i="37"/>
  <c r="CS277" i="37"/>
  <c r="CO277" i="37"/>
  <c r="CX277" i="37"/>
  <c r="CV277" i="37"/>
  <c r="CT277" i="37"/>
  <c r="CR277" i="37"/>
  <c r="CP277" i="37"/>
  <c r="GE277" i="37"/>
  <c r="DU277" i="37"/>
  <c r="DS277" i="37"/>
  <c r="DQ277" i="37"/>
  <c r="DM277" i="37"/>
  <c r="DK277" i="37"/>
  <c r="DT277" i="37"/>
  <c r="DR277" i="37"/>
  <c r="DP277" i="37"/>
  <c r="DN277" i="37"/>
  <c r="DL277" i="37"/>
  <c r="EM278" i="37"/>
  <c r="BI278" i="37"/>
  <c r="GS278" i="37"/>
  <c r="FE278" i="37"/>
  <c r="FC278" i="37"/>
  <c r="CA279" i="37"/>
  <c r="BY279" i="37"/>
  <c r="BT279" i="37"/>
  <c r="GC279" i="37"/>
  <c r="CY279" i="37"/>
  <c r="CW279" i="37"/>
  <c r="CU279" i="37"/>
  <c r="CS279" i="37"/>
  <c r="CO279" i="37"/>
  <c r="CX279" i="37"/>
  <c r="CV279" i="37"/>
  <c r="CT279" i="37"/>
  <c r="CR279" i="37"/>
  <c r="CP279" i="37"/>
  <c r="GE279" i="37"/>
  <c r="DU279" i="37"/>
  <c r="DS279" i="37"/>
  <c r="DQ279" i="37"/>
  <c r="DM279" i="37"/>
  <c r="DK279" i="37"/>
  <c r="DT279" i="37"/>
  <c r="DR279" i="37"/>
  <c r="DP279" i="37"/>
  <c r="DN279" i="37"/>
  <c r="DL279" i="37"/>
  <c r="EM280" i="37"/>
  <c r="GS280" i="37"/>
  <c r="FE280" i="37"/>
  <c r="FJ280" i="37"/>
  <c r="FH280" i="37"/>
  <c r="FD280" i="37"/>
  <c r="GS281" i="37"/>
  <c r="EM281" i="37"/>
  <c r="AN313" i="37"/>
  <c r="AN314" i="37"/>
  <c r="AN317" i="37"/>
  <c r="AN318" i="37"/>
  <c r="AO318" i="37"/>
  <c r="AN319" i="37"/>
  <c r="AO319" i="37"/>
  <c r="AN320" i="37"/>
  <c r="AO320" i="37"/>
  <c r="AN324" i="37"/>
  <c r="AN325" i="37"/>
  <c r="AO325" i="37" s="1"/>
  <c r="AN326" i="37"/>
  <c r="AO326" i="37" s="1"/>
  <c r="AN330" i="37"/>
  <c r="AN331" i="37"/>
  <c r="AN332" i="37"/>
  <c r="AN333" i="37"/>
  <c r="AE42" i="37"/>
  <c r="AS42" i="37"/>
  <c r="BC42" i="37"/>
  <c r="BK42" i="37"/>
  <c r="BS42" i="37"/>
  <c r="CQ42" i="37"/>
  <c r="DG42" i="37"/>
  <c r="DO42" i="37"/>
  <c r="EC42" i="37"/>
  <c r="EE42" i="37"/>
  <c r="FK42" i="37"/>
  <c r="AE43" i="37"/>
  <c r="AQ43" i="37"/>
  <c r="AS43" i="37"/>
  <c r="BC43" i="37"/>
  <c r="BS43" i="37"/>
  <c r="CQ43" i="37"/>
  <c r="DG43" i="37"/>
  <c r="DO43" i="37"/>
  <c r="EC43" i="37"/>
  <c r="EE43" i="37"/>
  <c r="FA43" i="37"/>
  <c r="FK43" i="37"/>
  <c r="AE44" i="37"/>
  <c r="BN44" i="37"/>
  <c r="AQ44" i="37"/>
  <c r="AS44" i="37"/>
  <c r="BC44" i="37"/>
  <c r="BS44" i="37"/>
  <c r="CG44" i="37"/>
  <c r="CK44" i="37"/>
  <c r="CQ44" i="37"/>
  <c r="DE44" i="37"/>
  <c r="DG44" i="37"/>
  <c r="DI44" i="37"/>
  <c r="DO44" i="37"/>
  <c r="EE44" i="37"/>
  <c r="FA44" i="37"/>
  <c r="FK44" i="37"/>
  <c r="AE45" i="37"/>
  <c r="AQ45" i="37"/>
  <c r="AS45" i="37"/>
  <c r="BC45" i="37"/>
  <c r="BS45" i="37"/>
  <c r="CK45" i="37"/>
  <c r="CQ45" i="37"/>
  <c r="DE45" i="37"/>
  <c r="DG45" i="37"/>
  <c r="DI45" i="37"/>
  <c r="DO45" i="37"/>
  <c r="EC45" i="37"/>
  <c r="EE45" i="37"/>
  <c r="FK45" i="37"/>
  <c r="AE46" i="37"/>
  <c r="BN46" i="37"/>
  <c r="AQ46" i="37"/>
  <c r="AS46" i="37"/>
  <c r="BC46" i="37"/>
  <c r="BK46" i="37"/>
  <c r="BS46" i="37"/>
  <c r="CQ46" i="37"/>
  <c r="DE46" i="37"/>
  <c r="DG46" i="37"/>
  <c r="DI46" i="37"/>
  <c r="DO46" i="37"/>
  <c r="EC46" i="37"/>
  <c r="EE46" i="37"/>
  <c r="FA46" i="37"/>
  <c r="FK46" i="37"/>
  <c r="AE47" i="37"/>
  <c r="AQ47" i="37"/>
  <c r="AS47" i="37"/>
  <c r="BC47" i="37"/>
  <c r="BS47" i="37"/>
  <c r="CG47" i="37"/>
  <c r="CI47" i="37"/>
  <c r="CK47" i="37"/>
  <c r="CM47" i="37"/>
  <c r="CQ47" i="37"/>
  <c r="DE47" i="37"/>
  <c r="DI47" i="37"/>
  <c r="DO47" i="37"/>
  <c r="EC47" i="37"/>
  <c r="EE47" i="37"/>
  <c r="FA47" i="37"/>
  <c r="FK47" i="37"/>
  <c r="AE48" i="37"/>
  <c r="AQ48" i="37"/>
  <c r="AS48" i="37"/>
  <c r="BC48" i="37"/>
  <c r="BE48" i="37"/>
  <c r="BS48" i="37"/>
  <c r="CI48" i="37"/>
  <c r="CK48" i="37"/>
  <c r="CQ48" i="37"/>
  <c r="DG48" i="37"/>
  <c r="DO48" i="37"/>
  <c r="EC48" i="37"/>
  <c r="FK48" i="37"/>
  <c r="AE49" i="37"/>
  <c r="AQ49" i="37"/>
  <c r="AS49" i="37"/>
  <c r="BC49" i="37"/>
  <c r="BG49" i="37"/>
  <c r="BS49" i="37"/>
  <c r="CI49" i="37"/>
  <c r="CM49" i="37"/>
  <c r="CQ49" i="37"/>
  <c r="DE49" i="37"/>
  <c r="DG49" i="37"/>
  <c r="DI49" i="37"/>
  <c r="DO49" i="37"/>
  <c r="FA49" i="37"/>
  <c r="FK49" i="37"/>
  <c r="AE50" i="37"/>
  <c r="AS50" i="37"/>
  <c r="BC50" i="37"/>
  <c r="BS50" i="37"/>
  <c r="CG50" i="37"/>
  <c r="CI50" i="37"/>
  <c r="CK50" i="37"/>
  <c r="CM50" i="37"/>
  <c r="CQ50" i="37"/>
  <c r="DE50" i="37"/>
  <c r="DI50" i="37"/>
  <c r="DO50" i="37"/>
  <c r="EC50" i="37"/>
  <c r="EE50" i="37"/>
  <c r="FK50" i="37"/>
  <c r="AE51" i="37"/>
  <c r="AQ51" i="37"/>
  <c r="AS51" i="37"/>
  <c r="BC51" i="37"/>
  <c r="BK51" i="37"/>
  <c r="BS51" i="37"/>
  <c r="CK51" i="37"/>
  <c r="CQ51" i="37"/>
  <c r="DE51" i="37"/>
  <c r="DG51" i="37"/>
  <c r="DI51" i="37"/>
  <c r="DO51" i="37"/>
  <c r="EC51" i="37"/>
  <c r="FK51" i="37"/>
  <c r="AE52" i="37"/>
  <c r="AQ52" i="37"/>
  <c r="AS52" i="37"/>
  <c r="BC52" i="37"/>
  <c r="BE52" i="37"/>
  <c r="BK52" i="37"/>
  <c r="BS52" i="37"/>
  <c r="CK52" i="37"/>
  <c r="CQ52" i="37"/>
  <c r="DE52" i="37"/>
  <c r="DI52" i="37"/>
  <c r="DO52" i="37"/>
  <c r="EC52" i="37"/>
  <c r="EE52" i="37"/>
  <c r="FK52" i="37"/>
  <c r="AE53" i="37"/>
  <c r="AQ53" i="37"/>
  <c r="AS53" i="37"/>
  <c r="BC53" i="37"/>
  <c r="BE53" i="37"/>
  <c r="BG53" i="37"/>
  <c r="BS53" i="37"/>
  <c r="CG53" i="37"/>
  <c r="CI53" i="37"/>
  <c r="CK53" i="37"/>
  <c r="CM53" i="37"/>
  <c r="CQ53" i="37"/>
  <c r="DG53" i="37"/>
  <c r="DO53" i="37"/>
  <c r="EE53" i="37"/>
  <c r="FK53" i="37"/>
  <c r="AE54" i="37"/>
  <c r="BN54" i="37"/>
  <c r="AS54" i="37"/>
  <c r="BG54" i="37"/>
  <c r="BS54" i="37"/>
  <c r="CG54" i="37"/>
  <c r="CK54" i="37"/>
  <c r="CQ54" i="37"/>
  <c r="DE54" i="37"/>
  <c r="DG54" i="37"/>
  <c r="DI54" i="37"/>
  <c r="DO54" i="37"/>
  <c r="FK54" i="37"/>
  <c r="AE55" i="37"/>
  <c r="AQ55" i="37"/>
  <c r="AS55" i="37"/>
  <c r="BE55" i="37"/>
  <c r="BG55" i="37"/>
  <c r="BK55" i="37"/>
  <c r="BS55" i="37"/>
  <c r="CG55" i="37"/>
  <c r="CI55" i="37"/>
  <c r="CK55" i="37"/>
  <c r="CM55" i="37"/>
  <c r="CQ55" i="37"/>
  <c r="DE55" i="37"/>
  <c r="DI55" i="37"/>
  <c r="DO55" i="37"/>
  <c r="FK55" i="37"/>
  <c r="AE56" i="37"/>
  <c r="BN56" i="37"/>
  <c r="AS56" i="37"/>
  <c r="BC56" i="37"/>
  <c r="BG56" i="37"/>
  <c r="BS56" i="37"/>
  <c r="CG56" i="37"/>
  <c r="CI56" i="37"/>
  <c r="CK56" i="37"/>
  <c r="CM56" i="37"/>
  <c r="CQ56" i="37"/>
  <c r="DE56" i="37"/>
  <c r="DG56" i="37"/>
  <c r="DI56" i="37"/>
  <c r="DO56" i="37"/>
  <c r="EC56" i="37"/>
  <c r="FK56" i="37"/>
  <c r="AE57" i="37"/>
  <c r="AQ57" i="37"/>
  <c r="AS57" i="37"/>
  <c r="BS57" i="37"/>
  <c r="CG57" i="37"/>
  <c r="CI57" i="37"/>
  <c r="CK57" i="37"/>
  <c r="CM57" i="37"/>
  <c r="CQ57" i="37"/>
  <c r="DE57" i="37"/>
  <c r="DG57" i="37"/>
  <c r="DI57" i="37"/>
  <c r="DO57" i="37"/>
  <c r="EE57" i="37"/>
  <c r="FK57" i="37"/>
  <c r="AE58" i="37"/>
  <c r="AS58" i="37"/>
  <c r="BG58" i="37"/>
  <c r="BS58" i="37"/>
  <c r="CG58" i="37"/>
  <c r="CI58" i="37"/>
  <c r="CK58" i="37"/>
  <c r="CM58" i="37"/>
  <c r="CQ58" i="37"/>
  <c r="DE58" i="37"/>
  <c r="DG58" i="37"/>
  <c r="DI58" i="37"/>
  <c r="DO58" i="37"/>
  <c r="EC58" i="37"/>
  <c r="EE58" i="37"/>
  <c r="FK58" i="37"/>
  <c r="AE59" i="37"/>
  <c r="AQ59" i="37"/>
  <c r="AS59" i="37"/>
  <c r="BG59" i="37"/>
  <c r="BS59" i="37"/>
  <c r="CG59" i="37"/>
  <c r="CI59" i="37"/>
  <c r="CK59" i="37"/>
  <c r="CM59" i="37"/>
  <c r="CQ59" i="37"/>
  <c r="DE59" i="37"/>
  <c r="DG59" i="37"/>
  <c r="DI59" i="37"/>
  <c r="DO59" i="37"/>
  <c r="EC59" i="37"/>
  <c r="EE59" i="37"/>
  <c r="FK59" i="37"/>
  <c r="AE60" i="37"/>
  <c r="AS60" i="37"/>
  <c r="BC60" i="37"/>
  <c r="BG60" i="37"/>
  <c r="BS60" i="37"/>
  <c r="CG60" i="37"/>
  <c r="CI60" i="37"/>
  <c r="CK60" i="37"/>
  <c r="CM60" i="37"/>
  <c r="CQ60" i="37"/>
  <c r="DE60" i="37"/>
  <c r="DI60" i="37"/>
  <c r="DO60" i="37"/>
  <c r="EC60" i="37"/>
  <c r="EE60" i="37"/>
  <c r="FA60" i="37"/>
  <c r="FK60" i="37"/>
  <c r="AE61" i="37"/>
  <c r="AQ61" i="37"/>
  <c r="AS61" i="37"/>
  <c r="BE61" i="37"/>
  <c r="BS61" i="37"/>
  <c r="CI61" i="37"/>
  <c r="CM61" i="37"/>
  <c r="CQ61" i="37"/>
  <c r="DE61" i="37"/>
  <c r="DG61" i="37"/>
  <c r="DI61" i="37"/>
  <c r="DO61" i="37"/>
  <c r="EC61" i="37"/>
  <c r="EE61" i="37"/>
  <c r="FA61" i="37"/>
  <c r="FK61" i="37"/>
  <c r="AE62" i="37"/>
  <c r="AS62" i="37"/>
  <c r="BE62" i="37"/>
  <c r="BG62" i="37"/>
  <c r="BS62" i="37"/>
  <c r="CG62" i="37"/>
  <c r="CI62" i="37"/>
  <c r="CK62" i="37"/>
  <c r="CM62" i="37"/>
  <c r="CQ62" i="37"/>
  <c r="DG62" i="37"/>
  <c r="DO62" i="37"/>
  <c r="EC62" i="37"/>
  <c r="EE62" i="37"/>
  <c r="FA62" i="37"/>
  <c r="FK62" i="37"/>
  <c r="AE63" i="37"/>
  <c r="AQ63" i="37"/>
  <c r="AS63" i="37"/>
  <c r="BC63" i="37"/>
  <c r="BE63" i="37"/>
  <c r="BK63" i="37"/>
  <c r="BS63" i="37"/>
  <c r="CI63" i="37"/>
  <c r="CM63" i="37"/>
  <c r="CQ63" i="37"/>
  <c r="DE63" i="37"/>
  <c r="DG63" i="37"/>
  <c r="DI63" i="37"/>
  <c r="DO63" i="37"/>
  <c r="FA63" i="37"/>
  <c r="FK63" i="37"/>
  <c r="AE64" i="37"/>
  <c r="AQ64" i="37"/>
  <c r="AS64" i="37"/>
  <c r="BE64" i="37"/>
  <c r="BS64" i="37"/>
  <c r="CG64" i="37"/>
  <c r="CK64" i="37"/>
  <c r="CQ64" i="37"/>
  <c r="DE64" i="37"/>
  <c r="DG64" i="37"/>
  <c r="DI64" i="37"/>
  <c r="DO64" i="37"/>
  <c r="FA64" i="37"/>
  <c r="FK64" i="37"/>
  <c r="AE65" i="37"/>
  <c r="AQ65" i="37"/>
  <c r="AS65" i="37"/>
  <c r="BC65" i="37"/>
  <c r="BE65" i="37"/>
  <c r="BK65" i="37"/>
  <c r="BS65" i="37"/>
  <c r="CI65" i="37"/>
  <c r="CM65" i="37"/>
  <c r="CQ65" i="37"/>
  <c r="DE65" i="37"/>
  <c r="DG65" i="37"/>
  <c r="DI65" i="37"/>
  <c r="DO65" i="37"/>
  <c r="EC65" i="37"/>
  <c r="EE65" i="37"/>
  <c r="FK65" i="37"/>
  <c r="AE66" i="37"/>
  <c r="AQ66" i="37"/>
  <c r="AS66" i="37"/>
  <c r="BC66" i="37"/>
  <c r="BS66" i="37"/>
  <c r="CG66" i="37"/>
  <c r="CI66" i="37"/>
  <c r="CK66" i="37"/>
  <c r="CM66" i="37"/>
  <c r="CQ66" i="37"/>
  <c r="DG66" i="37"/>
  <c r="DO66" i="37"/>
  <c r="EE66" i="37"/>
  <c r="FK66" i="37"/>
  <c r="AE67" i="37"/>
  <c r="AS67" i="37"/>
  <c r="BC67" i="37"/>
  <c r="BK67" i="37"/>
  <c r="BS67" i="37"/>
  <c r="CQ67" i="37"/>
  <c r="DE67" i="37"/>
  <c r="DG67" i="37"/>
  <c r="DI67" i="37"/>
  <c r="DO67" i="37"/>
  <c r="EC67" i="37"/>
  <c r="EE67" i="37"/>
  <c r="FA67" i="37"/>
  <c r="FK67" i="37"/>
  <c r="AE68" i="37"/>
  <c r="AS68" i="37"/>
  <c r="BC68" i="37"/>
  <c r="BE68" i="37"/>
  <c r="BK68" i="37"/>
  <c r="BS68" i="37"/>
  <c r="CG68" i="37"/>
  <c r="CI68" i="37"/>
  <c r="CK68" i="37"/>
  <c r="CM68" i="37"/>
  <c r="CQ68" i="37"/>
  <c r="DE68" i="37"/>
  <c r="DI68" i="37"/>
  <c r="DO68" i="37"/>
  <c r="EC68" i="37"/>
  <c r="EE68" i="37"/>
  <c r="FK68" i="37"/>
  <c r="AE69" i="37"/>
  <c r="AQ69" i="37"/>
  <c r="AS69" i="37"/>
  <c r="BC69" i="37"/>
  <c r="BE69" i="37"/>
  <c r="BK69" i="37"/>
  <c r="BS69" i="37"/>
  <c r="CG69" i="37"/>
  <c r="CI69" i="37"/>
  <c r="CK69" i="37"/>
  <c r="CM69" i="37"/>
  <c r="CQ69" i="37"/>
  <c r="DE69" i="37"/>
  <c r="DI69" i="37"/>
  <c r="DO69" i="37"/>
  <c r="EC69" i="37"/>
  <c r="EE69" i="37"/>
  <c r="FK69" i="37"/>
  <c r="AE70" i="37"/>
  <c r="BN70" i="37"/>
  <c r="AQ70" i="37"/>
  <c r="AS70" i="37"/>
  <c r="BC70" i="37"/>
  <c r="BE70" i="37"/>
  <c r="BG70" i="37"/>
  <c r="BK70" i="37"/>
  <c r="BS70" i="37"/>
  <c r="CI70" i="37"/>
  <c r="CM70" i="37"/>
  <c r="CQ70" i="37"/>
  <c r="DE70" i="37"/>
  <c r="DG70" i="37"/>
  <c r="DI70" i="37"/>
  <c r="DO70" i="37"/>
  <c r="FA70" i="37"/>
  <c r="FK70" i="37"/>
  <c r="AE71" i="37"/>
  <c r="AS71" i="37"/>
  <c r="BC71" i="37"/>
  <c r="BE71" i="37"/>
  <c r="BK71" i="37"/>
  <c r="BS71" i="37"/>
  <c r="CG71" i="37"/>
  <c r="CK71" i="37"/>
  <c r="CQ71" i="37"/>
  <c r="DE71" i="37"/>
  <c r="DG71" i="37"/>
  <c r="DI71" i="37"/>
  <c r="DO71" i="37"/>
  <c r="EC71" i="37"/>
  <c r="FK71" i="37"/>
  <c r="AE72" i="37"/>
  <c r="AQ72" i="37"/>
  <c r="AS72" i="37"/>
  <c r="BE72" i="37"/>
  <c r="BS72" i="37"/>
  <c r="CI72" i="37"/>
  <c r="CM72" i="37"/>
  <c r="CQ72" i="37"/>
  <c r="DE72" i="37"/>
  <c r="DG72" i="37"/>
  <c r="DI72" i="37"/>
  <c r="DO72" i="37"/>
  <c r="FA72" i="37"/>
  <c r="FK72" i="37"/>
  <c r="AE73" i="37"/>
  <c r="AQ73" i="37"/>
  <c r="AS73" i="37"/>
  <c r="BC73" i="37"/>
  <c r="BE73" i="37"/>
  <c r="BK73" i="37"/>
  <c r="BS73" i="37"/>
  <c r="CG73" i="37"/>
  <c r="CK73" i="37"/>
  <c r="CQ73" i="37"/>
  <c r="DE73" i="37"/>
  <c r="DG73" i="37"/>
  <c r="DI73" i="37"/>
  <c r="DO73" i="37"/>
  <c r="EC73" i="37"/>
  <c r="EE73" i="37"/>
  <c r="FA73" i="37"/>
  <c r="FK73" i="37"/>
  <c r="AE74" i="37"/>
  <c r="AQ74" i="37"/>
  <c r="AS74" i="37"/>
  <c r="BC74" i="37"/>
  <c r="BE74" i="37"/>
  <c r="BS74" i="37"/>
  <c r="CG74" i="37"/>
  <c r="CK74" i="37"/>
  <c r="CQ74" i="37"/>
  <c r="DE74" i="37"/>
  <c r="DG74" i="37"/>
  <c r="DI74" i="37"/>
  <c r="DO74" i="37"/>
  <c r="EC74" i="37"/>
  <c r="FK74" i="37"/>
  <c r="AE75" i="37"/>
  <c r="AQ75" i="37"/>
  <c r="AS75" i="37"/>
  <c r="BE75" i="37"/>
  <c r="BS75" i="37"/>
  <c r="CQ75" i="37"/>
  <c r="DG75" i="37"/>
  <c r="DO75" i="37"/>
  <c r="EC75" i="37"/>
  <c r="EE75" i="37"/>
  <c r="FA75" i="37"/>
  <c r="FK75" i="37"/>
  <c r="AE76" i="37"/>
  <c r="BN76" i="37"/>
  <c r="AQ76" i="37"/>
  <c r="AS76" i="37"/>
  <c r="BC76" i="37"/>
  <c r="BE76" i="37"/>
  <c r="BS76" i="37"/>
  <c r="CQ76" i="37"/>
  <c r="DE76" i="37"/>
  <c r="DG76" i="37"/>
  <c r="DI76" i="37"/>
  <c r="DO76" i="37"/>
  <c r="EC76" i="37"/>
  <c r="EE76" i="37"/>
  <c r="FK76" i="37"/>
  <c r="AE77" i="37"/>
  <c r="AS77" i="37"/>
  <c r="BC77" i="37"/>
  <c r="BE77" i="37"/>
  <c r="BK77" i="37"/>
  <c r="BS77" i="37"/>
  <c r="CG77" i="37"/>
  <c r="CK77" i="37"/>
  <c r="CQ77" i="37"/>
  <c r="DE77" i="37"/>
  <c r="DG77" i="37"/>
  <c r="DI77" i="37"/>
  <c r="DO77" i="37"/>
  <c r="EC77" i="37"/>
  <c r="FK77" i="37"/>
  <c r="AE78" i="37"/>
  <c r="BN78" i="37"/>
  <c r="AS78" i="37"/>
  <c r="BC78" i="37"/>
  <c r="BE78" i="37"/>
  <c r="BS78" i="37"/>
  <c r="CK78" i="37"/>
  <c r="CQ78" i="37"/>
  <c r="DE78" i="37"/>
  <c r="DG78" i="37"/>
  <c r="DI78" i="37"/>
  <c r="DO78" i="37"/>
  <c r="EC78" i="37"/>
  <c r="EE78" i="37"/>
  <c r="FK78" i="37"/>
  <c r="AE79" i="37"/>
  <c r="AQ79" i="37"/>
  <c r="AS79" i="37"/>
  <c r="BC79" i="37"/>
  <c r="BE79" i="37"/>
  <c r="BG79" i="37"/>
  <c r="BK79" i="37"/>
  <c r="BS79" i="37"/>
  <c r="CK79" i="37"/>
  <c r="CQ79" i="37"/>
  <c r="DG79" i="37"/>
  <c r="DO79" i="37"/>
  <c r="EC79" i="37"/>
  <c r="EE79" i="37"/>
  <c r="FK79" i="37"/>
  <c r="AE80" i="37"/>
  <c r="AS80" i="37"/>
  <c r="BC80" i="37"/>
  <c r="BE80" i="37"/>
  <c r="BG80" i="37"/>
  <c r="BS80" i="37"/>
  <c r="CG80" i="37"/>
  <c r="CI80" i="37"/>
  <c r="CK80" i="37"/>
  <c r="CM80" i="37"/>
  <c r="CQ80" i="37"/>
  <c r="DE80" i="37"/>
  <c r="DG80" i="37"/>
  <c r="DI80" i="37"/>
  <c r="DO80" i="37"/>
  <c r="EC80" i="37"/>
  <c r="EE80" i="37"/>
  <c r="FK80" i="37"/>
  <c r="AE81" i="37"/>
  <c r="AS81" i="37"/>
  <c r="BC81" i="37"/>
  <c r="BE81" i="37"/>
  <c r="BG81" i="37"/>
  <c r="BS81" i="37"/>
  <c r="CG81" i="37"/>
  <c r="CI81" i="37"/>
  <c r="CK81" i="37"/>
  <c r="CM81" i="37"/>
  <c r="CQ81" i="37"/>
  <c r="DE81" i="37"/>
  <c r="DI81" i="37"/>
  <c r="DO81" i="37"/>
  <c r="EC81" i="37"/>
  <c r="EE81" i="37"/>
  <c r="FA81" i="37"/>
  <c r="FK81" i="37"/>
  <c r="AE82" i="37"/>
  <c r="AS82" i="37"/>
  <c r="BE82" i="37"/>
  <c r="BS82" i="37"/>
  <c r="CG82" i="37"/>
  <c r="CI82" i="37"/>
  <c r="CK82" i="37"/>
  <c r="CM82" i="37"/>
  <c r="CQ82" i="37"/>
  <c r="DE82" i="37"/>
  <c r="DI82" i="37"/>
  <c r="DO82" i="37"/>
  <c r="EC82" i="37"/>
  <c r="FK82" i="37"/>
  <c r="AE83" i="37"/>
  <c r="AQ83" i="37"/>
  <c r="AS83" i="37"/>
  <c r="BC83" i="37"/>
  <c r="BG83" i="37"/>
  <c r="BS83" i="37"/>
  <c r="CG83" i="37"/>
  <c r="CK83" i="37"/>
  <c r="CQ83" i="37"/>
  <c r="DE83" i="37"/>
  <c r="DG83" i="37"/>
  <c r="DI83" i="37"/>
  <c r="DO83" i="37"/>
  <c r="EC83" i="37"/>
  <c r="EE83" i="37"/>
  <c r="FK83" i="37"/>
  <c r="AE84" i="37"/>
  <c r="AQ84" i="37"/>
  <c r="AS84" i="37"/>
  <c r="BC84" i="37"/>
  <c r="BE84" i="37"/>
  <c r="BK84" i="37"/>
  <c r="BS84" i="37"/>
  <c r="CG84" i="37"/>
  <c r="CI84" i="37"/>
  <c r="CK84" i="37"/>
  <c r="CM84" i="37"/>
  <c r="CQ84" i="37"/>
  <c r="DG84" i="37"/>
  <c r="DO84" i="37"/>
  <c r="FA84" i="37"/>
  <c r="FK84" i="37"/>
  <c r="AE85" i="37"/>
  <c r="AQ85" i="37"/>
  <c r="AS85" i="37"/>
  <c r="BC85" i="37"/>
  <c r="BG85" i="37"/>
  <c r="BK85" i="37"/>
  <c r="BS85" i="37"/>
  <c r="CI85" i="37"/>
  <c r="CM85" i="37"/>
  <c r="CQ85" i="37"/>
  <c r="DE85" i="37"/>
  <c r="DG85" i="37"/>
  <c r="DI85" i="37"/>
  <c r="DO85" i="37"/>
  <c r="FA85" i="37"/>
  <c r="FK85" i="37"/>
  <c r="AE86" i="37"/>
  <c r="AS86" i="37"/>
  <c r="BC86" i="37"/>
  <c r="BE86" i="37"/>
  <c r="BG86" i="37"/>
  <c r="BS86" i="37"/>
  <c r="CG86" i="37"/>
  <c r="CI86" i="37"/>
  <c r="CK86" i="37"/>
  <c r="CM86" i="37"/>
  <c r="CQ86" i="37"/>
  <c r="DG86" i="37"/>
  <c r="DO86" i="37"/>
  <c r="EC86" i="37"/>
  <c r="EE86" i="37"/>
  <c r="FA86" i="37"/>
  <c r="FK86" i="37"/>
  <c r="AE87" i="37"/>
  <c r="AQ87" i="37"/>
  <c r="AS87" i="37"/>
  <c r="BC87" i="37"/>
  <c r="BE87" i="37"/>
  <c r="BG87" i="37"/>
  <c r="BS87" i="37"/>
  <c r="CG87" i="37"/>
  <c r="CI87" i="37"/>
  <c r="CK87" i="37"/>
  <c r="CM87" i="37"/>
  <c r="CQ87" i="37"/>
  <c r="DG87" i="37"/>
  <c r="DO87" i="37"/>
  <c r="EC87" i="37"/>
  <c r="EE87" i="37"/>
  <c r="FK87" i="37"/>
  <c r="AE88" i="37"/>
  <c r="AS88" i="37"/>
  <c r="BC88" i="37"/>
  <c r="BE88" i="37"/>
  <c r="BG88" i="37"/>
  <c r="BS88" i="37"/>
  <c r="CI88" i="37"/>
  <c r="CM88" i="37"/>
  <c r="CQ88" i="37"/>
  <c r="DE88" i="37"/>
  <c r="DG88" i="37"/>
  <c r="DI88" i="37"/>
  <c r="DO88" i="37"/>
  <c r="EC88" i="37"/>
  <c r="EE88" i="37"/>
  <c r="FA88" i="37"/>
  <c r="FK88" i="37"/>
  <c r="AE89" i="37"/>
  <c r="AQ89" i="37"/>
  <c r="AS89" i="37"/>
  <c r="BC89" i="37"/>
  <c r="BE89" i="37"/>
  <c r="BK89" i="37"/>
  <c r="BS89" i="37"/>
  <c r="CK89" i="37"/>
  <c r="CQ89" i="37"/>
  <c r="DE89" i="37"/>
  <c r="DI89" i="37"/>
  <c r="DO89" i="37"/>
  <c r="EC89" i="37"/>
  <c r="EE89" i="37"/>
  <c r="FK89" i="37"/>
  <c r="AE90" i="37"/>
  <c r="AQ90" i="37"/>
  <c r="AS90" i="37"/>
  <c r="BC90" i="37"/>
  <c r="BE90" i="37"/>
  <c r="BG90" i="37"/>
  <c r="BS90" i="37"/>
  <c r="CG90" i="37"/>
  <c r="CI90" i="37"/>
  <c r="CK90" i="37"/>
  <c r="CM90" i="37"/>
  <c r="CQ90" i="37"/>
  <c r="DE90" i="37"/>
  <c r="DG90" i="37"/>
  <c r="DI90" i="37"/>
  <c r="DO90" i="37"/>
  <c r="EC90" i="37"/>
  <c r="EE90" i="37"/>
  <c r="FK90" i="37"/>
  <c r="AE91" i="37"/>
  <c r="AS91" i="37"/>
  <c r="BC91" i="37"/>
  <c r="BG91" i="37"/>
  <c r="BK91" i="37"/>
  <c r="BS91" i="37"/>
  <c r="CG91" i="37"/>
  <c r="CI91" i="37"/>
  <c r="CK91" i="37"/>
  <c r="CM91" i="37"/>
  <c r="CQ91" i="37"/>
  <c r="DG91" i="37"/>
  <c r="DO91" i="37"/>
  <c r="FK91" i="37"/>
  <c r="AE92" i="37"/>
  <c r="AQ92" i="37"/>
  <c r="AS92" i="37"/>
  <c r="BC92" i="37"/>
  <c r="BG92" i="37"/>
  <c r="BK92" i="37"/>
  <c r="BS92" i="37"/>
  <c r="CG92" i="37"/>
  <c r="CI92" i="37"/>
  <c r="CK92" i="37"/>
  <c r="CM92" i="37"/>
  <c r="CQ92" i="37"/>
  <c r="DG92" i="37"/>
  <c r="DO92" i="37"/>
  <c r="FK92" i="37"/>
  <c r="AE93" i="37"/>
  <c r="AQ93" i="37"/>
  <c r="AS93" i="37"/>
  <c r="BC93" i="37"/>
  <c r="BE93" i="37"/>
  <c r="BK93" i="37"/>
  <c r="BS93" i="37"/>
  <c r="CG93" i="37"/>
  <c r="CK93" i="37"/>
  <c r="CQ93" i="37"/>
  <c r="DE93" i="37"/>
  <c r="DG93" i="37"/>
  <c r="DI93" i="37"/>
  <c r="DO93" i="37"/>
  <c r="EC93" i="37"/>
  <c r="EE93" i="37"/>
  <c r="FK93" i="37"/>
  <c r="AE94" i="37"/>
  <c r="AQ94" i="37"/>
  <c r="AS94" i="37"/>
  <c r="BC94" i="37"/>
  <c r="BS94" i="37"/>
  <c r="CG94" i="37"/>
  <c r="CI94" i="37"/>
  <c r="CK94" i="37"/>
  <c r="CM94" i="37"/>
  <c r="CQ94" i="37"/>
  <c r="DE94" i="37"/>
  <c r="DI94" i="37"/>
  <c r="DO94" i="37"/>
  <c r="FK94" i="37"/>
  <c r="AE95" i="37"/>
  <c r="AQ95" i="37"/>
  <c r="AS95" i="37"/>
  <c r="BC95" i="37"/>
  <c r="BE95" i="37"/>
  <c r="BS95" i="37"/>
  <c r="CI95" i="37"/>
  <c r="CM95" i="37"/>
  <c r="CQ95" i="37"/>
  <c r="DE95" i="37"/>
  <c r="DG95" i="37"/>
  <c r="DI95" i="37"/>
  <c r="DO95" i="37"/>
  <c r="EC95" i="37"/>
  <c r="EE95" i="37"/>
  <c r="FA95" i="37"/>
  <c r="FK95" i="37"/>
  <c r="AE96" i="37"/>
  <c r="AS96" i="37"/>
  <c r="BC96" i="37"/>
  <c r="BG96" i="37"/>
  <c r="BK96" i="37"/>
  <c r="BS96" i="37"/>
  <c r="CI96" i="37"/>
  <c r="CQ96" i="37"/>
  <c r="DE96" i="37"/>
  <c r="DG96" i="37"/>
  <c r="DI96" i="37"/>
  <c r="DO96" i="37"/>
  <c r="FA96" i="37"/>
  <c r="FK96" i="37"/>
  <c r="AE97" i="37"/>
  <c r="AS97" i="37"/>
  <c r="BC97" i="37"/>
  <c r="BS97" i="37"/>
  <c r="CI97" i="37"/>
  <c r="CM97" i="37"/>
  <c r="CQ97" i="37"/>
  <c r="DE97" i="37"/>
  <c r="DG97" i="37"/>
  <c r="DI97" i="37"/>
  <c r="DO97" i="37"/>
  <c r="EC97" i="37"/>
  <c r="FK97" i="37"/>
  <c r="AE98" i="37"/>
  <c r="AQ98" i="37"/>
  <c r="AS98" i="37"/>
  <c r="BC98" i="37"/>
  <c r="BE98" i="37"/>
  <c r="BS98" i="37"/>
  <c r="CI98" i="37"/>
  <c r="CQ98" i="37"/>
  <c r="DE98" i="37"/>
  <c r="DG98" i="37"/>
  <c r="DI98" i="37"/>
  <c r="DO98" i="37"/>
  <c r="EC98" i="37"/>
  <c r="FK98" i="37"/>
  <c r="AE99" i="37"/>
  <c r="AS99" i="37"/>
  <c r="BC99" i="37"/>
  <c r="BK99" i="37"/>
  <c r="BS99" i="37"/>
  <c r="CG99" i="37"/>
  <c r="CI99" i="37"/>
  <c r="CK99" i="37"/>
  <c r="CM99" i="37"/>
  <c r="CQ99" i="37"/>
  <c r="DE99" i="37"/>
  <c r="DG99" i="37"/>
  <c r="DI99" i="37"/>
  <c r="DO99" i="37"/>
  <c r="EC99" i="37"/>
  <c r="EE99" i="37"/>
  <c r="FK99" i="37"/>
  <c r="AE100" i="37"/>
  <c r="AS100" i="37"/>
  <c r="BC100" i="37"/>
  <c r="BK100" i="37"/>
  <c r="BS100" i="37"/>
  <c r="CI100" i="37"/>
  <c r="CK100" i="37"/>
  <c r="CQ100" i="37"/>
  <c r="DE100" i="37"/>
  <c r="DG100" i="37"/>
  <c r="DI100" i="37"/>
  <c r="DO100" i="37"/>
  <c r="FK100" i="37"/>
  <c r="AE101" i="37"/>
  <c r="AS101" i="37"/>
  <c r="BC101" i="37"/>
  <c r="BE101" i="37"/>
  <c r="BG101" i="37"/>
  <c r="BK101" i="37"/>
  <c r="BS101" i="37"/>
  <c r="CI101" i="37"/>
  <c r="CM101" i="37"/>
  <c r="CQ101" i="37"/>
  <c r="DE101" i="37"/>
  <c r="DO101" i="37"/>
  <c r="FK101" i="37"/>
  <c r="AE102" i="37"/>
  <c r="AQ102" i="37"/>
  <c r="AS102" i="37"/>
  <c r="BC102" i="37"/>
  <c r="BK102" i="37"/>
  <c r="BS102" i="37"/>
  <c r="CG102" i="37"/>
  <c r="CI102" i="37"/>
  <c r="CK102" i="37"/>
  <c r="CM102" i="37"/>
  <c r="CQ102" i="37"/>
  <c r="DI102" i="37"/>
  <c r="DO102" i="37"/>
  <c r="EC102" i="37"/>
  <c r="EE102" i="37"/>
  <c r="FK102" i="37"/>
  <c r="AE103" i="37"/>
  <c r="AQ103" i="37"/>
  <c r="AS103" i="37"/>
  <c r="BE103" i="37"/>
  <c r="BK103" i="37"/>
  <c r="BS103" i="37"/>
  <c r="CG103" i="37"/>
  <c r="CI103" i="37"/>
  <c r="CK103" i="37"/>
  <c r="CM103" i="37"/>
  <c r="CQ103" i="37"/>
  <c r="DG103" i="37"/>
  <c r="DO103" i="37"/>
  <c r="EC103" i="37"/>
  <c r="EE103" i="37"/>
  <c r="FK103" i="37"/>
  <c r="AE104" i="37"/>
  <c r="AS104" i="37"/>
  <c r="BC104" i="37"/>
  <c r="BG104" i="37"/>
  <c r="BK104" i="37"/>
  <c r="BS104" i="37"/>
  <c r="CI104" i="37"/>
  <c r="CQ104" i="37"/>
  <c r="DO104" i="37"/>
  <c r="FA104" i="37"/>
  <c r="FK104" i="37"/>
  <c r="AE105" i="37"/>
  <c r="AQ105" i="37"/>
  <c r="AS105" i="37"/>
  <c r="BC105" i="37"/>
  <c r="BS105" i="37"/>
  <c r="CI105" i="37"/>
  <c r="CM105" i="37"/>
  <c r="CQ105" i="37"/>
  <c r="DE105" i="37"/>
  <c r="DO105" i="37"/>
  <c r="EC105" i="37"/>
  <c r="EE105" i="37"/>
  <c r="FK105" i="37"/>
  <c r="AE106" i="37"/>
  <c r="AQ106" i="37"/>
  <c r="AS106" i="37"/>
  <c r="BG106" i="37"/>
  <c r="BS106" i="37"/>
  <c r="CQ106" i="37"/>
  <c r="DE106" i="37"/>
  <c r="DG106" i="37"/>
  <c r="DI106" i="37"/>
  <c r="DO106" i="37"/>
  <c r="EC106" i="37"/>
  <c r="EE106" i="37"/>
  <c r="FA106" i="37"/>
  <c r="FK106" i="37"/>
  <c r="AE107" i="37"/>
  <c r="AS107" i="37"/>
  <c r="BC107" i="37"/>
  <c r="BE107" i="37"/>
  <c r="BK107" i="37"/>
  <c r="BS107" i="37"/>
  <c r="CK107" i="37"/>
  <c r="CQ107" i="37"/>
  <c r="DE107" i="37"/>
  <c r="DG107" i="37"/>
  <c r="DI107" i="37"/>
  <c r="DO107" i="37"/>
  <c r="EC107" i="37"/>
  <c r="FK107" i="37"/>
  <c r="AE108" i="37"/>
  <c r="AS108" i="37"/>
  <c r="BS108" i="37"/>
  <c r="CK108" i="37"/>
  <c r="CQ108" i="37"/>
  <c r="DE108" i="37"/>
  <c r="DG108" i="37"/>
  <c r="DI108" i="37"/>
  <c r="DO108" i="37"/>
  <c r="EC108" i="37"/>
  <c r="EE108" i="37"/>
  <c r="FK108" i="37"/>
  <c r="AE109" i="37"/>
  <c r="AQ109" i="37"/>
  <c r="AS109" i="37"/>
  <c r="BC109" i="37"/>
  <c r="BG109" i="37"/>
  <c r="BS109" i="37"/>
  <c r="CG109" i="37"/>
  <c r="CI109" i="37"/>
  <c r="CK109" i="37"/>
  <c r="CM109" i="37"/>
  <c r="CQ109" i="37"/>
  <c r="DE109" i="37"/>
  <c r="DG109" i="37"/>
  <c r="DI109" i="37"/>
  <c r="DO109" i="37"/>
  <c r="EC109" i="37"/>
  <c r="EE109" i="37"/>
  <c r="FA109" i="37"/>
  <c r="FK109" i="37"/>
  <c r="AE110" i="37"/>
  <c r="AQ110" i="37"/>
  <c r="AS110" i="37"/>
  <c r="BS110" i="37"/>
  <c r="CG110" i="37"/>
  <c r="CI110" i="37"/>
  <c r="CK110" i="37"/>
  <c r="CM110" i="37"/>
  <c r="CQ110" i="37"/>
  <c r="DE110" i="37"/>
  <c r="DO110" i="37"/>
  <c r="EC110" i="37"/>
  <c r="EE110" i="37"/>
  <c r="FA110" i="37"/>
  <c r="FK110" i="37"/>
  <c r="AE111" i="37"/>
  <c r="AQ111" i="37"/>
  <c r="AS111" i="37"/>
  <c r="BC111" i="37"/>
  <c r="BE111" i="37"/>
  <c r="BK111" i="37"/>
  <c r="BS111" i="37"/>
  <c r="CG111" i="37"/>
  <c r="CI111" i="37"/>
  <c r="CK111" i="37"/>
  <c r="CM111" i="37"/>
  <c r="CQ111" i="37"/>
  <c r="DE111" i="37"/>
  <c r="DG111" i="37"/>
  <c r="DI111" i="37"/>
  <c r="DO111" i="37"/>
  <c r="EC111" i="37"/>
  <c r="FK111" i="37"/>
  <c r="AE112" i="37"/>
  <c r="AS112" i="37"/>
  <c r="BC112" i="37"/>
  <c r="BS112" i="37"/>
  <c r="CQ112" i="37"/>
  <c r="DE112" i="37"/>
  <c r="DG112" i="37"/>
  <c r="DI112" i="37"/>
  <c r="DO112" i="37"/>
  <c r="FA112" i="37"/>
  <c r="FK112" i="37"/>
  <c r="AE113" i="37"/>
  <c r="AQ113" i="37"/>
  <c r="AS113" i="37"/>
  <c r="BC113" i="37"/>
  <c r="BE113" i="37"/>
  <c r="BG113" i="37"/>
  <c r="BS113" i="37"/>
  <c r="CG113" i="37"/>
  <c r="CI113" i="37"/>
  <c r="CK113" i="37"/>
  <c r="CM113" i="37"/>
  <c r="CQ113" i="37"/>
  <c r="DE113" i="37"/>
  <c r="DG113" i="37"/>
  <c r="DI113" i="37"/>
  <c r="DO113" i="37"/>
  <c r="EC113" i="37"/>
  <c r="EE113" i="37"/>
  <c r="FA113" i="37"/>
  <c r="FK113" i="37"/>
  <c r="AE114" i="37"/>
  <c r="AS114" i="37"/>
  <c r="BC114" i="37"/>
  <c r="BK114" i="37"/>
  <c r="BS114" i="37"/>
  <c r="CG114" i="37"/>
  <c r="CI114" i="37"/>
  <c r="CK114" i="37"/>
  <c r="CM114" i="37"/>
  <c r="CQ114" i="37"/>
  <c r="DE114" i="37"/>
  <c r="DG114" i="37"/>
  <c r="DI114" i="37"/>
  <c r="DO114" i="37"/>
  <c r="EE114" i="37"/>
  <c r="FA114" i="37"/>
  <c r="FK114" i="37"/>
  <c r="AE115" i="37"/>
  <c r="AQ115" i="37"/>
  <c r="AS115" i="37"/>
  <c r="BC115" i="37"/>
  <c r="BE115" i="37"/>
  <c r="BK115" i="37"/>
  <c r="BS115" i="37"/>
  <c r="CG115" i="37"/>
  <c r="CI115" i="37"/>
  <c r="CK115" i="37"/>
  <c r="CM115" i="37"/>
  <c r="CQ115" i="37"/>
  <c r="DE115" i="37"/>
  <c r="DG115" i="37"/>
  <c r="DI115" i="37"/>
  <c r="DO115" i="37"/>
  <c r="EE115" i="37"/>
  <c r="FK115" i="37"/>
  <c r="AE116" i="37"/>
  <c r="AQ116" i="37"/>
  <c r="AS116" i="37"/>
  <c r="BC116" i="37"/>
  <c r="BE116" i="37"/>
  <c r="BK116" i="37"/>
  <c r="BS116" i="37"/>
  <c r="CM116" i="37"/>
  <c r="CQ116" i="37"/>
  <c r="DO116" i="37"/>
  <c r="FA116" i="37"/>
  <c r="FK116" i="37"/>
  <c r="AE117" i="37"/>
  <c r="AQ117" i="37"/>
  <c r="AS117" i="37"/>
  <c r="BE117" i="37"/>
  <c r="BS117" i="37"/>
  <c r="CG117" i="37"/>
  <c r="CI117" i="37"/>
  <c r="CK117" i="37"/>
  <c r="CM117" i="37"/>
  <c r="CQ117" i="37"/>
  <c r="DE117" i="37"/>
  <c r="DO117" i="37"/>
  <c r="FA117" i="37"/>
  <c r="FK117" i="37"/>
  <c r="AE118" i="37"/>
  <c r="AQ118" i="37"/>
  <c r="AS118" i="37"/>
  <c r="BC118" i="37"/>
  <c r="BS118" i="37"/>
  <c r="CG118" i="37"/>
  <c r="CI118" i="37"/>
  <c r="CK118" i="37"/>
  <c r="CM118" i="37"/>
  <c r="CQ118" i="37"/>
  <c r="DE118" i="37"/>
  <c r="DG118" i="37"/>
  <c r="DI118" i="37"/>
  <c r="DO118" i="37"/>
  <c r="EC118" i="37"/>
  <c r="EE118" i="37"/>
  <c r="FK118" i="37"/>
  <c r="AE119" i="37"/>
  <c r="AS119" i="37"/>
  <c r="BC119" i="37"/>
  <c r="BE119" i="37"/>
  <c r="BS119" i="37"/>
  <c r="CK119" i="37"/>
  <c r="CQ119" i="37"/>
  <c r="DE119" i="37"/>
  <c r="DG119" i="37"/>
  <c r="DI119" i="37"/>
  <c r="DO119" i="37"/>
  <c r="FK119" i="37"/>
  <c r="AE120" i="37"/>
  <c r="AQ120" i="37"/>
  <c r="AS120" i="37"/>
  <c r="BC120" i="37"/>
  <c r="BE120" i="37"/>
  <c r="BK120" i="37"/>
  <c r="BS120" i="37"/>
  <c r="CG120" i="37"/>
  <c r="CI120" i="37"/>
  <c r="CK120" i="37"/>
  <c r="CM120" i="37"/>
  <c r="CQ120" i="37"/>
  <c r="DO120" i="37"/>
  <c r="EC120" i="37"/>
  <c r="EE120" i="37"/>
  <c r="FK120" i="37"/>
  <c r="AE121" i="37"/>
  <c r="AS121" i="37"/>
  <c r="BC121" i="37"/>
  <c r="BG121" i="37"/>
  <c r="BK121" i="37"/>
  <c r="BS121" i="37"/>
  <c r="CK121" i="37"/>
  <c r="CQ121" i="37"/>
  <c r="DG121" i="37"/>
  <c r="DO121" i="37"/>
  <c r="EC121" i="37"/>
  <c r="EE121" i="37"/>
  <c r="FK121" i="37"/>
  <c r="AE122" i="37"/>
  <c r="AQ122" i="37"/>
  <c r="AS122" i="37"/>
  <c r="BC122" i="37"/>
  <c r="BG122" i="37"/>
  <c r="BK122" i="37"/>
  <c r="BS122" i="37"/>
  <c r="CI122" i="37"/>
  <c r="CK122" i="37"/>
  <c r="CQ122" i="37"/>
  <c r="DO122" i="37"/>
  <c r="EC122" i="37"/>
  <c r="FK122" i="37"/>
  <c r="AE123" i="37"/>
  <c r="AQ123" i="37"/>
  <c r="AS123" i="37"/>
  <c r="BC123" i="37"/>
  <c r="BS123" i="37"/>
  <c r="CG123" i="37"/>
  <c r="CI123" i="37"/>
  <c r="CK123" i="37"/>
  <c r="CM123" i="37"/>
  <c r="CQ123" i="37"/>
  <c r="DE123" i="37"/>
  <c r="DO123" i="37"/>
  <c r="EC123" i="37"/>
  <c r="FK123" i="37"/>
  <c r="AE124" i="37"/>
  <c r="AQ124" i="37"/>
  <c r="AS124" i="37"/>
  <c r="BC124" i="37"/>
  <c r="BK124" i="37"/>
  <c r="BS124" i="37"/>
  <c r="CQ124" i="37"/>
  <c r="DE124" i="37"/>
  <c r="DG124" i="37"/>
  <c r="DI124" i="37"/>
  <c r="DO124" i="37"/>
  <c r="EC124" i="37"/>
  <c r="EE124" i="37"/>
  <c r="FA124" i="37"/>
  <c r="FK124" i="37"/>
  <c r="AE125" i="37"/>
  <c r="AS125" i="37"/>
  <c r="BC125" i="37"/>
  <c r="BK125" i="37"/>
  <c r="BS125" i="37"/>
  <c r="CG125" i="37"/>
  <c r="CI125" i="37"/>
  <c r="CK125" i="37"/>
  <c r="CM125" i="37"/>
  <c r="CQ125" i="37"/>
  <c r="DO125" i="37"/>
  <c r="FK125" i="37"/>
  <c r="AE126" i="37"/>
  <c r="AQ126" i="37"/>
  <c r="AS126" i="37"/>
  <c r="BC126" i="37"/>
  <c r="BE126" i="37"/>
  <c r="BS126" i="37"/>
  <c r="CG126" i="37"/>
  <c r="CI126" i="37"/>
  <c r="CK126" i="37"/>
  <c r="CM126" i="37"/>
  <c r="CQ126" i="37"/>
  <c r="DI126" i="37"/>
  <c r="DO126" i="37"/>
  <c r="EC126" i="37"/>
  <c r="EE126" i="37"/>
  <c r="FK126" i="37"/>
  <c r="AE127" i="37"/>
  <c r="AQ127" i="37"/>
  <c r="AS127" i="37"/>
  <c r="BC127" i="37"/>
  <c r="BG127" i="37"/>
  <c r="BS127" i="37"/>
  <c r="CG127" i="37"/>
  <c r="CI127" i="37"/>
  <c r="CK127" i="37"/>
  <c r="CM127" i="37"/>
  <c r="CQ127" i="37"/>
  <c r="DE127" i="37"/>
  <c r="DG127" i="37"/>
  <c r="DI127" i="37"/>
  <c r="DO127" i="37"/>
  <c r="EC127" i="37"/>
  <c r="FK127" i="37"/>
  <c r="AE128" i="37"/>
  <c r="AQ128" i="37"/>
  <c r="AS128" i="37"/>
  <c r="BK128" i="37"/>
  <c r="BS128" i="37"/>
  <c r="CG128" i="37"/>
  <c r="CI128" i="37"/>
  <c r="CK128" i="37"/>
  <c r="CM128" i="37"/>
  <c r="CQ128" i="37"/>
  <c r="DE128" i="37"/>
  <c r="DG128" i="37"/>
  <c r="DI128" i="37"/>
  <c r="DO128" i="37"/>
  <c r="EC128" i="37"/>
  <c r="EE128" i="37"/>
  <c r="FK128" i="37"/>
  <c r="AE129" i="37"/>
  <c r="AQ129" i="37"/>
  <c r="AS129" i="37"/>
  <c r="BC129" i="37"/>
  <c r="BK129" i="37"/>
  <c r="BS129" i="37"/>
  <c r="CM129" i="37"/>
  <c r="CQ129" i="37"/>
  <c r="DE129" i="37"/>
  <c r="DG129" i="37"/>
  <c r="DI129" i="37"/>
  <c r="DO129" i="37"/>
  <c r="EC129" i="37"/>
  <c r="FA129" i="37"/>
  <c r="FK129" i="37"/>
  <c r="AE130" i="37"/>
  <c r="AS130" i="37"/>
  <c r="BC130" i="37"/>
  <c r="BG130" i="37"/>
  <c r="BK130" i="37"/>
  <c r="BS130" i="37"/>
  <c r="CG130" i="37"/>
  <c r="CI130" i="37"/>
  <c r="CK130" i="37"/>
  <c r="CM130" i="37"/>
  <c r="CQ130" i="37"/>
  <c r="DE130" i="37"/>
  <c r="DG130" i="37"/>
  <c r="DI130" i="37"/>
  <c r="DO130" i="37"/>
  <c r="EC130" i="37"/>
  <c r="FK130" i="37"/>
  <c r="AE131" i="37"/>
  <c r="AS131" i="37"/>
  <c r="BE131" i="37"/>
  <c r="BG131" i="37"/>
  <c r="BS131" i="37"/>
  <c r="CG131" i="37"/>
  <c r="CI131" i="37"/>
  <c r="CK131" i="37"/>
  <c r="CM131" i="37"/>
  <c r="CQ131" i="37"/>
  <c r="DE131" i="37"/>
  <c r="DO131" i="37"/>
  <c r="FK131" i="37"/>
  <c r="AE132" i="37"/>
  <c r="AS132" i="37"/>
  <c r="BC132" i="37"/>
  <c r="BG132" i="37"/>
  <c r="BS132" i="37"/>
  <c r="CG132" i="37"/>
  <c r="CI132" i="37"/>
  <c r="CK132" i="37"/>
  <c r="CM132" i="37"/>
  <c r="CQ132" i="37"/>
  <c r="DE132" i="37"/>
  <c r="DG132" i="37"/>
  <c r="DI132" i="37"/>
  <c r="DO132" i="37"/>
  <c r="EC132" i="37"/>
  <c r="EE132" i="37"/>
  <c r="FK132" i="37"/>
  <c r="AE133" i="37"/>
  <c r="AS133" i="37"/>
  <c r="BC133" i="37"/>
  <c r="BK133" i="37"/>
  <c r="BS133" i="37"/>
  <c r="CI133" i="37"/>
  <c r="CQ133" i="37"/>
  <c r="DE133" i="37"/>
  <c r="DG133" i="37"/>
  <c r="DI133" i="37"/>
  <c r="DO133" i="37"/>
  <c r="EC133" i="37"/>
  <c r="EE133" i="37"/>
  <c r="FA133" i="37"/>
  <c r="FK133" i="37"/>
  <c r="AE134" i="37"/>
  <c r="AS134" i="37"/>
  <c r="BK134" i="37"/>
  <c r="BS134" i="37"/>
  <c r="CG134" i="37"/>
  <c r="CI134" i="37"/>
  <c r="CK134" i="37"/>
  <c r="CM134" i="37"/>
  <c r="CQ134" i="37"/>
  <c r="DE134" i="37"/>
  <c r="DG134" i="37"/>
  <c r="DI134" i="37"/>
  <c r="DO134" i="37"/>
  <c r="EC134" i="37"/>
  <c r="EE134" i="37"/>
  <c r="FA134" i="37"/>
  <c r="FK134" i="37"/>
  <c r="AE135" i="37"/>
  <c r="AS135" i="37"/>
  <c r="BC135" i="37"/>
  <c r="BE135" i="37"/>
  <c r="BK135" i="37"/>
  <c r="BS135" i="37"/>
  <c r="CG135" i="37"/>
  <c r="CQ135" i="37"/>
  <c r="DE135" i="37"/>
  <c r="DG135" i="37"/>
  <c r="DI135" i="37"/>
  <c r="DO135" i="37"/>
  <c r="FA135" i="37"/>
  <c r="FK135" i="37"/>
  <c r="AE136" i="37"/>
  <c r="AQ136" i="37"/>
  <c r="AS136" i="37"/>
  <c r="BS136" i="37"/>
  <c r="CG136" i="37"/>
  <c r="CI136" i="37"/>
  <c r="CK136" i="37"/>
  <c r="CM136" i="37"/>
  <c r="CQ136" i="37"/>
  <c r="DE136" i="37"/>
  <c r="DG136" i="37"/>
  <c r="DI136" i="37"/>
  <c r="DO136" i="37"/>
  <c r="EC136" i="37"/>
  <c r="EE136" i="37"/>
  <c r="FK136" i="37"/>
  <c r="AE137" i="37"/>
  <c r="AS137" i="37"/>
  <c r="BC137" i="37"/>
  <c r="BE137" i="37"/>
  <c r="BS137" i="37"/>
  <c r="CI137" i="37"/>
  <c r="CQ137" i="37"/>
  <c r="DE137" i="37"/>
  <c r="DG137" i="37"/>
  <c r="DI137" i="37"/>
  <c r="DO137" i="37"/>
  <c r="FA137" i="37"/>
  <c r="FK137" i="37"/>
  <c r="AE138" i="37"/>
  <c r="AS138" i="37"/>
  <c r="BC138" i="37"/>
  <c r="BS138" i="37"/>
  <c r="CG138" i="37"/>
  <c r="CI138" i="37"/>
  <c r="CK138" i="37"/>
  <c r="CM138" i="37"/>
  <c r="CQ138" i="37"/>
  <c r="DG138" i="37"/>
  <c r="DO138" i="37"/>
  <c r="EC138" i="37"/>
  <c r="EE138" i="37"/>
  <c r="FA138" i="37"/>
  <c r="FK138" i="37"/>
  <c r="AE139" i="37"/>
  <c r="AQ139" i="37"/>
  <c r="AS139" i="37"/>
  <c r="BC139" i="37"/>
  <c r="BK139" i="37"/>
  <c r="BS139" i="37"/>
  <c r="CG139" i="37"/>
  <c r="CI139" i="37"/>
  <c r="CK139" i="37"/>
  <c r="CM139" i="37"/>
  <c r="CQ139" i="37"/>
  <c r="DE139" i="37"/>
  <c r="DG139" i="37"/>
  <c r="DI139" i="37"/>
  <c r="DO139" i="37"/>
  <c r="EC139" i="37"/>
  <c r="EE139" i="37"/>
  <c r="FK139" i="37"/>
  <c r="AE140" i="37"/>
  <c r="AS140" i="37"/>
  <c r="BS140" i="37"/>
  <c r="CG140" i="37"/>
  <c r="CQ140" i="37"/>
  <c r="DE140" i="37"/>
  <c r="DG140" i="37"/>
  <c r="DI140" i="37"/>
  <c r="DO140" i="37"/>
  <c r="FA140" i="37"/>
  <c r="FK140" i="37"/>
  <c r="AE141" i="37"/>
  <c r="AQ141" i="37"/>
  <c r="AS141" i="37"/>
  <c r="BC141" i="37"/>
  <c r="BK141" i="37"/>
  <c r="BS141" i="37"/>
  <c r="CG141" i="37"/>
  <c r="CI141" i="37"/>
  <c r="CK141" i="37"/>
  <c r="CM141" i="37"/>
  <c r="CQ141" i="37"/>
  <c r="DG141" i="37"/>
  <c r="DO141" i="37"/>
  <c r="EC141" i="37"/>
  <c r="EE141" i="37"/>
  <c r="FK141" i="37"/>
  <c r="AE142" i="37"/>
  <c r="AS142" i="37"/>
  <c r="BC142" i="37"/>
  <c r="BS142" i="37"/>
  <c r="CG142" i="37"/>
  <c r="CI142" i="37"/>
  <c r="CK142" i="37"/>
  <c r="CM142" i="37"/>
  <c r="CQ142" i="37"/>
  <c r="DE142" i="37"/>
  <c r="DG142" i="37"/>
  <c r="DI142" i="37"/>
  <c r="DO142" i="37"/>
  <c r="EC142" i="37"/>
  <c r="EE142" i="37"/>
  <c r="FA142" i="37"/>
  <c r="FK142" i="37"/>
  <c r="AE143" i="37"/>
  <c r="AS143" i="37"/>
  <c r="BK143" i="37"/>
  <c r="BS143" i="37"/>
  <c r="CG143" i="37"/>
  <c r="CI143" i="37"/>
  <c r="CK143" i="37"/>
  <c r="CM143" i="37"/>
  <c r="CQ143" i="37"/>
  <c r="DO143" i="37"/>
  <c r="FK143" i="37"/>
  <c r="AE144" i="37"/>
  <c r="AS144" i="37"/>
  <c r="BC144" i="37"/>
  <c r="BS144" i="37"/>
  <c r="CG144" i="37"/>
  <c r="CI144" i="37"/>
  <c r="CK144" i="37"/>
  <c r="CM144" i="37"/>
  <c r="CQ144" i="37"/>
  <c r="DE144" i="37"/>
  <c r="DO144" i="37"/>
  <c r="EC144" i="37"/>
  <c r="EE144" i="37"/>
  <c r="FK144" i="37"/>
  <c r="AE145" i="37"/>
  <c r="AQ145" i="37"/>
  <c r="AS145" i="37"/>
  <c r="BC145" i="37"/>
  <c r="BS145" i="37"/>
  <c r="CG145" i="37"/>
  <c r="CI145" i="37"/>
  <c r="CK145" i="37"/>
  <c r="CM145" i="37"/>
  <c r="CQ145" i="37"/>
  <c r="DE145" i="37"/>
  <c r="DG145" i="37"/>
  <c r="DI145" i="37"/>
  <c r="DO145" i="37"/>
  <c r="FA145" i="37"/>
  <c r="FK145" i="37"/>
  <c r="AE146" i="37"/>
  <c r="AS146" i="37"/>
  <c r="BC146" i="37"/>
  <c r="BS146" i="37"/>
  <c r="CG146" i="37"/>
  <c r="CI146" i="37"/>
  <c r="CK146" i="37"/>
  <c r="CM146" i="37"/>
  <c r="CQ146" i="37"/>
  <c r="DI146" i="37"/>
  <c r="DO146" i="37"/>
  <c r="EC146" i="37"/>
  <c r="EE146" i="37"/>
  <c r="FK146" i="37"/>
  <c r="AE147" i="37"/>
  <c r="AQ147" i="37"/>
  <c r="AS147" i="37"/>
  <c r="BS147" i="37"/>
  <c r="CG147" i="37"/>
  <c r="CI147" i="37"/>
  <c r="CK147" i="37"/>
  <c r="CM147" i="37"/>
  <c r="CQ147" i="37"/>
  <c r="DE147" i="37"/>
  <c r="DG147" i="37"/>
  <c r="DI147" i="37"/>
  <c r="DO147" i="37"/>
  <c r="EC147" i="37"/>
  <c r="EE147" i="37"/>
  <c r="FK147" i="37"/>
  <c r="AE148" i="37"/>
  <c r="AS148" i="37"/>
  <c r="BS148" i="37"/>
  <c r="CG148" i="37"/>
  <c r="CK148" i="37"/>
  <c r="CQ148" i="37"/>
  <c r="DG148" i="37"/>
  <c r="DO148" i="37"/>
  <c r="EC148" i="37"/>
  <c r="EE148" i="37"/>
  <c r="FK148" i="37"/>
  <c r="AE149" i="37"/>
  <c r="AS149" i="37"/>
  <c r="BC149" i="37"/>
  <c r="BK149" i="37"/>
  <c r="BS149" i="37"/>
  <c r="CG149" i="37"/>
  <c r="CI149" i="37"/>
  <c r="CK149" i="37"/>
  <c r="CM149" i="37"/>
  <c r="CQ149" i="37"/>
  <c r="DE149" i="37"/>
  <c r="DG149" i="37"/>
  <c r="DI149" i="37"/>
  <c r="DO149" i="37"/>
  <c r="EC149" i="37"/>
  <c r="EE149" i="37"/>
  <c r="FK149" i="37"/>
  <c r="AE150" i="37"/>
  <c r="AQ150" i="37"/>
  <c r="AS150" i="37"/>
  <c r="BC150" i="37"/>
  <c r="BS150" i="37"/>
  <c r="CI150" i="37"/>
  <c r="CM150" i="37"/>
  <c r="CQ150" i="37"/>
  <c r="DE150" i="37"/>
  <c r="DG150" i="37"/>
  <c r="DI150" i="37"/>
  <c r="DO150" i="37"/>
  <c r="EC150" i="37"/>
  <c r="EE150" i="37"/>
  <c r="FK150" i="37"/>
  <c r="AE151" i="37"/>
  <c r="AQ151" i="37"/>
  <c r="AS151" i="37"/>
  <c r="BC151" i="37"/>
  <c r="BE151" i="37"/>
  <c r="BS151" i="37"/>
  <c r="CG151" i="37"/>
  <c r="CI151" i="37"/>
  <c r="CK151" i="37"/>
  <c r="CM151" i="37"/>
  <c r="CQ151" i="37"/>
  <c r="DG151" i="37"/>
  <c r="DO151" i="37"/>
  <c r="FK151" i="37"/>
  <c r="AE152" i="37"/>
  <c r="AQ152" i="37"/>
  <c r="AS152" i="37"/>
  <c r="BE152" i="37"/>
  <c r="BG152" i="37"/>
  <c r="BS152" i="37"/>
  <c r="CG152" i="37"/>
  <c r="CI152" i="37"/>
  <c r="CK152" i="37"/>
  <c r="CM152" i="37"/>
  <c r="CQ152" i="37"/>
  <c r="DO152" i="37"/>
  <c r="EC152" i="37"/>
  <c r="EE152" i="37"/>
  <c r="FK152" i="37"/>
  <c r="AE153" i="37"/>
  <c r="AS153" i="37"/>
  <c r="BC153" i="37"/>
  <c r="BK153" i="37"/>
  <c r="BS153" i="37"/>
  <c r="CG153" i="37"/>
  <c r="CI153" i="37"/>
  <c r="CK153" i="37"/>
  <c r="CM153" i="37"/>
  <c r="CQ153" i="37"/>
  <c r="DE153" i="37"/>
  <c r="DO153" i="37"/>
  <c r="FA153" i="37"/>
  <c r="FK153" i="37"/>
  <c r="AE154" i="37"/>
  <c r="AS154" i="37"/>
  <c r="BS154" i="37"/>
  <c r="CG154" i="37"/>
  <c r="CI154" i="37"/>
  <c r="CK154" i="37"/>
  <c r="CM154" i="37"/>
  <c r="CQ154" i="37"/>
  <c r="DE154" i="37"/>
  <c r="DG154" i="37"/>
  <c r="DI154" i="37"/>
  <c r="DO154" i="37"/>
  <c r="EC154" i="37"/>
  <c r="FK154" i="37"/>
  <c r="AE155" i="37"/>
  <c r="AQ155" i="37"/>
  <c r="AS155" i="37"/>
  <c r="BC155" i="37"/>
  <c r="BS155" i="37"/>
  <c r="CG155" i="37"/>
  <c r="CI155" i="37"/>
  <c r="CK155" i="37"/>
  <c r="CM155" i="37"/>
  <c r="CQ155" i="37"/>
  <c r="DE155" i="37"/>
  <c r="DG155" i="37"/>
  <c r="DI155" i="37"/>
  <c r="DO155" i="37"/>
  <c r="EC155" i="37"/>
  <c r="EE155" i="37"/>
  <c r="FK155" i="37"/>
  <c r="AE156" i="37"/>
  <c r="AQ156" i="37"/>
  <c r="AS156" i="37"/>
  <c r="BC156" i="37"/>
  <c r="BK156" i="37"/>
  <c r="BS156" i="37"/>
  <c r="CI156" i="37"/>
  <c r="CM156" i="37"/>
  <c r="CQ156" i="37"/>
  <c r="DI156" i="37"/>
  <c r="DO156" i="37"/>
  <c r="EC156" i="37"/>
  <c r="FK156" i="37"/>
  <c r="AE157" i="37"/>
  <c r="AQ157" i="37"/>
  <c r="AS157" i="37"/>
  <c r="BC157" i="37"/>
  <c r="BK157" i="37"/>
  <c r="BS157" i="37"/>
  <c r="CG157" i="37"/>
  <c r="CI157" i="37"/>
  <c r="CK157" i="37"/>
  <c r="CM157" i="37"/>
  <c r="CQ157" i="37"/>
  <c r="DG157" i="37"/>
  <c r="DO157" i="37"/>
  <c r="EC157" i="37"/>
  <c r="EE157" i="37"/>
  <c r="FA157" i="37"/>
  <c r="FK157" i="37"/>
  <c r="AE158" i="37"/>
  <c r="AQ158" i="37"/>
  <c r="AS158" i="37"/>
  <c r="BC158" i="37"/>
  <c r="BS158" i="37"/>
  <c r="CG158" i="37"/>
  <c r="CI158" i="37"/>
  <c r="CK158" i="37"/>
  <c r="CM158" i="37"/>
  <c r="CQ158" i="37"/>
  <c r="DE158" i="37"/>
  <c r="DG158" i="37"/>
  <c r="DI158" i="37"/>
  <c r="DO158" i="37"/>
  <c r="EC158" i="37"/>
  <c r="EE158" i="37"/>
  <c r="FK158" i="37"/>
  <c r="AE159" i="37"/>
  <c r="AS159" i="37"/>
  <c r="BC159" i="37"/>
  <c r="BS159" i="37"/>
  <c r="CG159" i="37"/>
  <c r="CI159" i="37"/>
  <c r="CK159" i="37"/>
  <c r="CM159" i="37"/>
  <c r="CQ159" i="37"/>
  <c r="DG159" i="37"/>
  <c r="DO159" i="37"/>
  <c r="EE159" i="37"/>
  <c r="FK159" i="37"/>
  <c r="AE160" i="37"/>
  <c r="AS160" i="37"/>
  <c r="BC160" i="37"/>
  <c r="BE160" i="37"/>
  <c r="BS160" i="37"/>
  <c r="CG160" i="37"/>
  <c r="CI160" i="37"/>
  <c r="CK160" i="37"/>
  <c r="CM160" i="37"/>
  <c r="CQ160" i="37"/>
  <c r="DE160" i="37"/>
  <c r="DG160" i="37"/>
  <c r="DI160" i="37"/>
  <c r="DO160" i="37"/>
  <c r="EC160" i="37"/>
  <c r="EE160" i="37"/>
  <c r="FK160" i="37"/>
  <c r="AE161" i="37"/>
  <c r="AQ161" i="37"/>
  <c r="AS161" i="37"/>
  <c r="BC161" i="37"/>
  <c r="BK161" i="37"/>
  <c r="BS161" i="37"/>
  <c r="CG161" i="37"/>
  <c r="CI161" i="37"/>
  <c r="CK161" i="37"/>
  <c r="CM161" i="37"/>
  <c r="CQ161" i="37"/>
  <c r="DO161" i="37"/>
  <c r="FK161" i="37"/>
  <c r="AE162" i="37"/>
  <c r="AS162" i="37"/>
  <c r="BC162" i="37"/>
  <c r="BS162" i="37"/>
  <c r="CG162" i="37"/>
  <c r="CI162" i="37"/>
  <c r="CK162" i="37"/>
  <c r="CM162" i="37"/>
  <c r="CQ162" i="37"/>
  <c r="DE162" i="37"/>
  <c r="DO162" i="37"/>
  <c r="EC162" i="37"/>
  <c r="EE162" i="37"/>
  <c r="FA162" i="37"/>
  <c r="FK162" i="37"/>
  <c r="AE163" i="37"/>
  <c r="AS163" i="37"/>
  <c r="BC163" i="37"/>
  <c r="BK163" i="37"/>
  <c r="BS163" i="37"/>
  <c r="CG163" i="37"/>
  <c r="CI163" i="37"/>
  <c r="CK163" i="37"/>
  <c r="CM163" i="37"/>
  <c r="CQ163" i="37"/>
  <c r="DE163" i="37"/>
  <c r="DG163" i="37"/>
  <c r="DI163" i="37"/>
  <c r="DO163" i="37"/>
  <c r="EC163" i="37"/>
  <c r="FK163" i="37"/>
  <c r="AE164" i="37"/>
  <c r="AS164" i="37"/>
  <c r="BC164" i="37"/>
  <c r="BS164" i="37"/>
  <c r="CM164" i="37"/>
  <c r="CQ164" i="37"/>
  <c r="DE164" i="37"/>
  <c r="DG164" i="37"/>
  <c r="DI164" i="37"/>
  <c r="DO164" i="37"/>
  <c r="EC164" i="37"/>
  <c r="EE164" i="37"/>
  <c r="FA164" i="37"/>
  <c r="FK164" i="37"/>
  <c r="AE165" i="37"/>
  <c r="AS165" i="37"/>
  <c r="BC165" i="37"/>
  <c r="BS165" i="37"/>
  <c r="CG165" i="37"/>
  <c r="CI165" i="37"/>
  <c r="CK165" i="37"/>
  <c r="CM165" i="37"/>
  <c r="CQ165" i="37"/>
  <c r="DE165" i="37"/>
  <c r="DG165" i="37"/>
  <c r="DI165" i="37"/>
  <c r="DO165" i="37"/>
  <c r="FK165" i="37"/>
  <c r="AE166" i="37"/>
  <c r="AQ166" i="37"/>
  <c r="AS166" i="37"/>
  <c r="BC166" i="37"/>
  <c r="BS166" i="37"/>
  <c r="CK166" i="37"/>
  <c r="CQ166" i="37"/>
  <c r="DE166" i="37"/>
  <c r="DG166" i="37"/>
  <c r="DI166" i="37"/>
  <c r="DO166" i="37"/>
  <c r="EC166" i="37"/>
  <c r="EE166" i="37"/>
  <c r="FA166" i="37"/>
  <c r="FK166" i="37"/>
  <c r="AE167" i="37"/>
  <c r="AQ167" i="37" s="1"/>
  <c r="AS167" i="37"/>
  <c r="BC167" i="37"/>
  <c r="BG167" i="37"/>
  <c r="BS167" i="37"/>
  <c r="CG167" i="37"/>
  <c r="CI167" i="37"/>
  <c r="CK167" i="37"/>
  <c r="CM167" i="37"/>
  <c r="CQ167" i="37"/>
  <c r="DE167" i="37"/>
  <c r="DG167" i="37"/>
  <c r="DI167" i="37"/>
  <c r="DO167" i="37"/>
  <c r="FK167" i="37"/>
  <c r="AE168" i="37"/>
  <c r="AQ168" i="37"/>
  <c r="AS168" i="37"/>
  <c r="BC168" i="37"/>
  <c r="BG168" i="37"/>
  <c r="BK168" i="37"/>
  <c r="BS168" i="37"/>
  <c r="CG168" i="37"/>
  <c r="CI168" i="37"/>
  <c r="CK168" i="37"/>
  <c r="CM168" i="37"/>
  <c r="CQ168" i="37"/>
  <c r="DO168" i="37"/>
  <c r="FA168" i="37"/>
  <c r="FK168" i="37"/>
  <c r="AE169" i="37"/>
  <c r="AQ169" i="37" s="1"/>
  <c r="AS169" i="37"/>
  <c r="BC169" i="37"/>
  <c r="BS169" i="37"/>
  <c r="CG169" i="37"/>
  <c r="CI169" i="37"/>
  <c r="CK169" i="37"/>
  <c r="CM169" i="37"/>
  <c r="CQ169" i="37"/>
  <c r="DE169" i="37"/>
  <c r="DG169" i="37"/>
  <c r="DI169" i="37"/>
  <c r="DO169" i="37"/>
  <c r="EC169" i="37"/>
  <c r="EE169" i="37"/>
  <c r="FA169" i="37"/>
  <c r="FK169" i="37"/>
  <c r="AE170" i="37"/>
  <c r="AS170" i="37"/>
  <c r="BS170" i="37"/>
  <c r="CK170" i="37"/>
  <c r="CQ170" i="37"/>
  <c r="DE170" i="37"/>
  <c r="DG170" i="37"/>
  <c r="DI170" i="37"/>
  <c r="DO170" i="37"/>
  <c r="EE170" i="37"/>
  <c r="FA170" i="37"/>
  <c r="FK170" i="37"/>
  <c r="AE171" i="37"/>
  <c r="AQ171" i="37"/>
  <c r="AS171" i="37"/>
  <c r="BC171" i="37"/>
  <c r="BS171" i="37"/>
  <c r="CG171" i="37"/>
  <c r="CI171" i="37"/>
  <c r="CK171" i="37"/>
  <c r="CM171" i="37"/>
  <c r="CQ171" i="37"/>
  <c r="DE171" i="37"/>
  <c r="DG171" i="37"/>
  <c r="DI171" i="37"/>
  <c r="DO171" i="37"/>
  <c r="EC171" i="37"/>
  <c r="EE171" i="37"/>
  <c r="FA171" i="37"/>
  <c r="FK171" i="37"/>
  <c r="AE172" i="37"/>
  <c r="AS172" i="37"/>
  <c r="BC172" i="37"/>
  <c r="BG172" i="37"/>
  <c r="BS172" i="37"/>
  <c r="CG172" i="37"/>
  <c r="CI172" i="37"/>
  <c r="CK172" i="37"/>
  <c r="CM172" i="37"/>
  <c r="CQ172" i="37"/>
  <c r="DG172" i="37"/>
  <c r="DO172" i="37"/>
  <c r="EE172" i="37"/>
  <c r="FK172" i="37"/>
  <c r="AE173" i="37"/>
  <c r="AS173" i="37"/>
  <c r="BC173" i="37"/>
  <c r="BE173" i="37"/>
  <c r="BS173" i="37"/>
  <c r="CG173" i="37"/>
  <c r="CI173" i="37"/>
  <c r="CK173" i="37"/>
  <c r="CM173" i="37"/>
  <c r="CQ173" i="37"/>
  <c r="DE173" i="37"/>
  <c r="DG173" i="37"/>
  <c r="DI173" i="37"/>
  <c r="DO173" i="37"/>
  <c r="EC173" i="37"/>
  <c r="EE173" i="37"/>
  <c r="FK173" i="37"/>
  <c r="AE174" i="37"/>
  <c r="AQ174" i="37"/>
  <c r="AS174" i="37"/>
  <c r="BC174" i="37"/>
  <c r="BS174" i="37"/>
  <c r="CG174" i="37"/>
  <c r="CQ174" i="37"/>
  <c r="DE174" i="37"/>
  <c r="DG174" i="37"/>
  <c r="DI174" i="37"/>
  <c r="DO174" i="37"/>
  <c r="FA174" i="37"/>
  <c r="FK174" i="37"/>
  <c r="AE175" i="37"/>
  <c r="AQ175" i="37"/>
  <c r="AS175" i="37"/>
  <c r="BC175" i="37"/>
  <c r="BK175" i="37"/>
  <c r="BS175" i="37"/>
  <c r="CG175" i="37"/>
  <c r="CI175" i="37"/>
  <c r="CK175" i="37"/>
  <c r="CM175" i="37"/>
  <c r="CQ175" i="37"/>
  <c r="DG175" i="37"/>
  <c r="DO175" i="37"/>
  <c r="EC175" i="37"/>
  <c r="EE175" i="37"/>
  <c r="FK175" i="37"/>
  <c r="AE176" i="37"/>
  <c r="AQ176" i="37"/>
  <c r="AS176" i="37"/>
  <c r="BE176" i="37"/>
  <c r="BS176" i="37"/>
  <c r="CG176" i="37"/>
  <c r="CQ176" i="37"/>
  <c r="DE176" i="37"/>
  <c r="DG176" i="37"/>
  <c r="DI176" i="37"/>
  <c r="DO176" i="37"/>
  <c r="FK176" i="37"/>
  <c r="AE177" i="37"/>
  <c r="AQ177" i="37"/>
  <c r="AS177" i="37"/>
  <c r="BC177" i="37"/>
  <c r="BK177" i="37"/>
  <c r="BS177" i="37"/>
  <c r="CG177" i="37"/>
  <c r="CI177" i="37"/>
  <c r="CK177" i="37"/>
  <c r="CM177" i="37"/>
  <c r="CQ177" i="37"/>
  <c r="DE177" i="37"/>
  <c r="DG177" i="37"/>
  <c r="DI177" i="37"/>
  <c r="DO177" i="37"/>
  <c r="EC177" i="37"/>
  <c r="EE177" i="37"/>
  <c r="FK177" i="37"/>
  <c r="AE178" i="37"/>
  <c r="AS178" i="37"/>
  <c r="BC178" i="37"/>
  <c r="BK178" i="37"/>
  <c r="BS178" i="37"/>
  <c r="CG178" i="37"/>
  <c r="CI178" i="37"/>
  <c r="CK178" i="37"/>
  <c r="CM178" i="37"/>
  <c r="CQ178" i="37"/>
  <c r="DE178" i="37"/>
  <c r="DG178" i="37"/>
  <c r="DI178" i="37"/>
  <c r="DO178" i="37"/>
  <c r="EC178" i="37"/>
  <c r="EE178" i="37"/>
  <c r="FK178" i="37"/>
  <c r="AE179" i="37"/>
  <c r="AQ179" i="37"/>
  <c r="AS179" i="37"/>
  <c r="BG179" i="37"/>
  <c r="BS179" i="37"/>
  <c r="CM179" i="37"/>
  <c r="CQ179" i="37"/>
  <c r="DE179" i="37"/>
  <c r="DG179" i="37"/>
  <c r="DI179" i="37"/>
  <c r="DO179" i="37"/>
  <c r="EC179" i="37"/>
  <c r="FA179" i="37"/>
  <c r="FK179" i="37"/>
  <c r="AE180" i="37"/>
  <c r="AS180" i="37"/>
  <c r="BE180" i="37"/>
  <c r="BG180" i="37"/>
  <c r="BK180" i="37"/>
  <c r="BS180" i="37"/>
  <c r="CG180" i="37"/>
  <c r="CI180" i="37"/>
  <c r="CK180" i="37"/>
  <c r="CM180" i="37"/>
  <c r="CQ180" i="37"/>
  <c r="DE180" i="37"/>
  <c r="DO180" i="37"/>
  <c r="EC180" i="37"/>
  <c r="EE180" i="37"/>
  <c r="FK180" i="37"/>
  <c r="AE181" i="37"/>
  <c r="AQ181" i="37"/>
  <c r="AS181" i="37"/>
  <c r="BG181" i="37"/>
  <c r="BK181" i="37"/>
  <c r="BS181" i="37"/>
  <c r="CG181" i="37"/>
  <c r="CI181" i="37"/>
  <c r="CK181" i="37"/>
  <c r="CM181" i="37"/>
  <c r="CQ181" i="37"/>
  <c r="DE181" i="37"/>
  <c r="DG181" i="37"/>
  <c r="DI181" i="37"/>
  <c r="DO181" i="37"/>
  <c r="EC181" i="37"/>
  <c r="EE181" i="37"/>
  <c r="FK181" i="37"/>
  <c r="AE182" i="37"/>
  <c r="AQ182" i="37"/>
  <c r="AS182" i="37"/>
  <c r="BC182" i="37"/>
  <c r="BS182" i="37"/>
  <c r="CM182" i="37"/>
  <c r="CQ182" i="37"/>
  <c r="DE182" i="37"/>
  <c r="DG182" i="37"/>
  <c r="DI182" i="37"/>
  <c r="DO182" i="37"/>
  <c r="EC182" i="37"/>
  <c r="FA182" i="37"/>
  <c r="FK182" i="37"/>
  <c r="AE183" i="37"/>
  <c r="AS183" i="37"/>
  <c r="BC183" i="37"/>
  <c r="BG183" i="37"/>
  <c r="BS183" i="37"/>
  <c r="CG183" i="37"/>
  <c r="CI183" i="37"/>
  <c r="CK183" i="37"/>
  <c r="CM183" i="37"/>
  <c r="CQ183" i="37"/>
  <c r="DE183" i="37"/>
  <c r="DG183" i="37"/>
  <c r="DI183" i="37"/>
  <c r="DO183" i="37"/>
  <c r="EC183" i="37"/>
  <c r="EE183" i="37"/>
  <c r="FK183" i="37"/>
  <c r="AE184" i="37"/>
  <c r="AQ184" i="37"/>
  <c r="AS184" i="37"/>
  <c r="BG184" i="37"/>
  <c r="BK184" i="37"/>
  <c r="BS184" i="37"/>
  <c r="CG184" i="37"/>
  <c r="CI184" i="37"/>
  <c r="CK184" i="37"/>
  <c r="CM184" i="37"/>
  <c r="CQ184" i="37"/>
  <c r="DE184" i="37"/>
  <c r="DG184" i="37"/>
  <c r="DI184" i="37"/>
  <c r="DO184" i="37"/>
  <c r="FK184" i="37"/>
  <c r="AE185" i="37"/>
  <c r="AS185" i="37"/>
  <c r="BC185" i="37"/>
  <c r="BG185" i="37"/>
  <c r="BS185" i="37"/>
  <c r="CG185" i="37"/>
  <c r="CI185" i="37"/>
  <c r="CK185" i="37"/>
  <c r="CM185" i="37"/>
  <c r="CQ185" i="37"/>
  <c r="DI185" i="37"/>
  <c r="DO185" i="37"/>
  <c r="EC185" i="37"/>
  <c r="EE185" i="37"/>
  <c r="FA185" i="37"/>
  <c r="FK185" i="37"/>
  <c r="AE186" i="37"/>
  <c r="AS186" i="37"/>
  <c r="BC186" i="37"/>
  <c r="BG186" i="37"/>
  <c r="BS186" i="37"/>
  <c r="CG186" i="37"/>
  <c r="CI186" i="37"/>
  <c r="CK186" i="37"/>
  <c r="CM186" i="37"/>
  <c r="CQ186" i="37"/>
  <c r="DE186" i="37"/>
  <c r="DG186" i="37"/>
  <c r="DI186" i="37"/>
  <c r="DO186" i="37"/>
  <c r="EC186" i="37"/>
  <c r="EE186" i="37"/>
  <c r="FA186" i="37"/>
  <c r="FK186" i="37"/>
  <c r="AE187" i="37"/>
  <c r="AS187" i="37"/>
  <c r="BS187" i="37"/>
  <c r="CG187" i="37"/>
  <c r="CI187" i="37"/>
  <c r="CK187" i="37"/>
  <c r="CM187" i="37"/>
  <c r="CQ187" i="37"/>
  <c r="DE187" i="37"/>
  <c r="DO187" i="37"/>
  <c r="EC187" i="37"/>
  <c r="EE187" i="37"/>
  <c r="FK187" i="37"/>
  <c r="AE188" i="37"/>
  <c r="AS188" i="37"/>
  <c r="BC188" i="37"/>
  <c r="BE188" i="37"/>
  <c r="BG188" i="37"/>
  <c r="BS188" i="37"/>
  <c r="CG188" i="37"/>
  <c r="CK188" i="37"/>
  <c r="CQ188" i="37"/>
  <c r="DE188" i="37"/>
  <c r="DG188" i="37"/>
  <c r="DI188" i="37"/>
  <c r="DO188" i="37"/>
  <c r="EE188" i="37"/>
  <c r="FA188" i="37"/>
  <c r="FK188" i="37"/>
  <c r="AE189" i="37"/>
  <c r="AQ189" i="37"/>
  <c r="AS189" i="37"/>
  <c r="BE189" i="37"/>
  <c r="BS189" i="37"/>
  <c r="CG189" i="37"/>
  <c r="CI189" i="37"/>
  <c r="CK189" i="37"/>
  <c r="CM189" i="37"/>
  <c r="CQ189" i="37"/>
  <c r="DE189" i="37"/>
  <c r="DO189" i="37"/>
  <c r="FA189" i="37"/>
  <c r="FK189" i="37"/>
  <c r="AE190" i="37"/>
  <c r="AS190" i="37"/>
  <c r="BG190" i="37"/>
  <c r="BS190" i="37"/>
  <c r="CI190" i="37"/>
  <c r="CQ190" i="37"/>
  <c r="DE190" i="37"/>
  <c r="DG190" i="37"/>
  <c r="DI190" i="37"/>
  <c r="DO190" i="37"/>
  <c r="EC190" i="37"/>
  <c r="EE190" i="37"/>
  <c r="FA190" i="37"/>
  <c r="FK190" i="37"/>
  <c r="AE191" i="37"/>
  <c r="AS191" i="37"/>
  <c r="BC191" i="37"/>
  <c r="BE191" i="37"/>
  <c r="BG191" i="37"/>
  <c r="BS191" i="37"/>
  <c r="CG191" i="37"/>
  <c r="CI191" i="37"/>
  <c r="CK191" i="37"/>
  <c r="CM191" i="37"/>
  <c r="CQ191" i="37"/>
  <c r="DE191" i="37"/>
  <c r="DG191" i="37"/>
  <c r="DI191" i="37"/>
  <c r="DO191" i="37"/>
  <c r="FA191" i="37"/>
  <c r="FK191" i="37"/>
  <c r="AE192" i="37"/>
  <c r="AS192" i="37"/>
  <c r="BC192" i="37"/>
  <c r="BE192" i="37"/>
  <c r="BG192" i="37"/>
  <c r="BK192" i="37"/>
  <c r="BS192" i="37"/>
  <c r="CK192" i="37"/>
  <c r="CQ192" i="37"/>
  <c r="DE192" i="37"/>
  <c r="DG192" i="37"/>
  <c r="DI192" i="37"/>
  <c r="DO192" i="37"/>
  <c r="EC192" i="37"/>
  <c r="EE192" i="37"/>
  <c r="FK192" i="37"/>
  <c r="AE193" i="37"/>
  <c r="AS193" i="37"/>
  <c r="BE193" i="37"/>
  <c r="BG193" i="37"/>
  <c r="BS193" i="37"/>
  <c r="CG193" i="37"/>
  <c r="CI193" i="37"/>
  <c r="CK193" i="37"/>
  <c r="CM193" i="37"/>
  <c r="CQ193" i="37"/>
  <c r="DO193" i="37"/>
  <c r="FA193" i="37"/>
  <c r="FK193" i="37"/>
  <c r="AE194" i="37"/>
  <c r="AQ194" i="37"/>
  <c r="AS194" i="37"/>
  <c r="BG194" i="37"/>
  <c r="BK194" i="37"/>
  <c r="BS194" i="37"/>
  <c r="CG194" i="37"/>
  <c r="CI194" i="37"/>
  <c r="CK194" i="37"/>
  <c r="CM194" i="37"/>
  <c r="CQ194" i="37"/>
  <c r="DE194" i="37"/>
  <c r="DG194" i="37"/>
  <c r="DI194" i="37"/>
  <c r="DO194" i="37"/>
  <c r="EC194" i="37"/>
  <c r="FK194" i="37"/>
  <c r="AE195" i="37"/>
  <c r="AQ195" i="37"/>
  <c r="AS195" i="37"/>
  <c r="BC195" i="37"/>
  <c r="BS195" i="37"/>
  <c r="CQ195" i="37"/>
  <c r="DE195" i="37"/>
  <c r="DG195" i="37"/>
  <c r="DI195" i="37"/>
  <c r="DO195" i="37"/>
  <c r="EC195" i="37"/>
  <c r="EE195" i="37"/>
  <c r="FK195" i="37"/>
  <c r="AE196" i="37"/>
  <c r="AQ196" i="37"/>
  <c r="AS196" i="37"/>
  <c r="BC196" i="37"/>
  <c r="BS196" i="37"/>
  <c r="CG196" i="37"/>
  <c r="CI196" i="37"/>
  <c r="CK196" i="37"/>
  <c r="CM196" i="37"/>
  <c r="CQ196" i="37"/>
  <c r="DO196" i="37"/>
  <c r="FA196" i="37"/>
  <c r="FK196" i="37"/>
  <c r="AE197" i="37"/>
  <c r="AQ197" i="37"/>
  <c r="AS197" i="37"/>
  <c r="BC197" i="37"/>
  <c r="BS197" i="37"/>
  <c r="CI197" i="37"/>
  <c r="CK197" i="37"/>
  <c r="CQ197" i="37"/>
  <c r="DE197" i="37"/>
  <c r="DG197" i="37"/>
  <c r="DI197" i="37"/>
  <c r="DO197" i="37"/>
  <c r="FK197" i="37"/>
  <c r="AE198" i="37"/>
  <c r="AQ198" i="37"/>
  <c r="AS198" i="37"/>
  <c r="BC198" i="37"/>
  <c r="BS198" i="37"/>
  <c r="CK198" i="37"/>
  <c r="CQ198" i="37"/>
  <c r="DE198" i="37"/>
  <c r="DG198" i="37"/>
  <c r="DI198" i="37"/>
  <c r="DO198" i="37"/>
  <c r="EC198" i="37"/>
  <c r="EE198" i="37"/>
  <c r="FK198" i="37"/>
  <c r="AE199" i="37"/>
  <c r="AQ199" i="37"/>
  <c r="AS199" i="37"/>
  <c r="BC199" i="37"/>
  <c r="BS199" i="37"/>
  <c r="CG199" i="37"/>
  <c r="CQ199" i="37"/>
  <c r="DE199" i="37"/>
  <c r="DG199" i="37"/>
  <c r="DI199" i="37"/>
  <c r="DO199" i="37"/>
  <c r="EC199" i="37"/>
  <c r="EE199" i="37"/>
  <c r="FA199" i="37"/>
  <c r="FK199" i="37"/>
  <c r="AE200" i="37"/>
  <c r="AQ200" i="37"/>
  <c r="AS200" i="37"/>
  <c r="BC200" i="37"/>
  <c r="BS200" i="37"/>
  <c r="CG200" i="37"/>
  <c r="CQ200" i="37"/>
  <c r="DE200" i="37"/>
  <c r="DG200" i="37"/>
  <c r="DI200" i="37"/>
  <c r="DO200" i="37"/>
  <c r="FK200" i="37"/>
  <c r="AE201" i="37"/>
  <c r="AQ201" i="37" s="1"/>
  <c r="AS201" i="37"/>
  <c r="BC201" i="37"/>
  <c r="BK201" i="37"/>
  <c r="BS201" i="37"/>
  <c r="CI201" i="37"/>
  <c r="CQ201" i="37"/>
  <c r="DE201" i="37"/>
  <c r="DG201" i="37"/>
  <c r="DI201" i="37"/>
  <c r="DO201" i="37"/>
  <c r="FA201" i="37"/>
  <c r="FK201" i="37"/>
  <c r="AE202" i="37"/>
  <c r="AS202" i="37"/>
  <c r="BC202" i="37"/>
  <c r="BS202" i="37"/>
  <c r="CM202" i="37"/>
  <c r="CQ202" i="37"/>
  <c r="DE202" i="37"/>
  <c r="DG202" i="37"/>
  <c r="DI202" i="37"/>
  <c r="DO202" i="37"/>
  <c r="EC202" i="37"/>
  <c r="EE202" i="37"/>
  <c r="FA202" i="37"/>
  <c r="FK202" i="37"/>
  <c r="AE203" i="37"/>
  <c r="AS203" i="37"/>
  <c r="BC203" i="37"/>
  <c r="BS203" i="37"/>
  <c r="CG203" i="37"/>
  <c r="CI203" i="37"/>
  <c r="CK203" i="37"/>
  <c r="CM203" i="37"/>
  <c r="CQ203" i="37"/>
  <c r="DE203" i="37"/>
  <c r="DG203" i="37"/>
  <c r="DI203" i="37"/>
  <c r="DO203" i="37"/>
  <c r="EC203" i="37"/>
  <c r="EE203" i="37"/>
  <c r="FA203" i="37"/>
  <c r="FK203" i="37"/>
  <c r="AE204" i="37"/>
  <c r="AS204" i="37"/>
  <c r="BC204" i="37"/>
  <c r="BE204" i="37"/>
  <c r="BS204" i="37"/>
  <c r="CG204" i="37"/>
  <c r="CQ204" i="37"/>
  <c r="DE204" i="37"/>
  <c r="DG204" i="37"/>
  <c r="DI204" i="37"/>
  <c r="DO204" i="37"/>
  <c r="EC204" i="37"/>
  <c r="EE204" i="37"/>
  <c r="FA204" i="37"/>
  <c r="FK204" i="37"/>
  <c r="AE205" i="37"/>
  <c r="AQ205" i="37"/>
  <c r="AS205" i="37"/>
  <c r="BC205" i="37"/>
  <c r="BS205" i="37"/>
  <c r="CG205" i="37"/>
  <c r="CI205" i="37"/>
  <c r="CK205" i="37"/>
  <c r="CM205" i="37"/>
  <c r="CQ205" i="37"/>
  <c r="DE205" i="37"/>
  <c r="DG205" i="37"/>
  <c r="DI205" i="37"/>
  <c r="DO205" i="37"/>
  <c r="EC205" i="37"/>
  <c r="EE205" i="37"/>
  <c r="FA205" i="37"/>
  <c r="FK205" i="37"/>
  <c r="AE206" i="37"/>
  <c r="AQ206" i="37"/>
  <c r="AS206" i="37"/>
  <c r="BC206" i="37"/>
  <c r="BS206" i="37"/>
  <c r="CG206" i="37"/>
  <c r="CQ206" i="37"/>
  <c r="DE206" i="37"/>
  <c r="DG206" i="37"/>
  <c r="DI206" i="37"/>
  <c r="DO206" i="37"/>
  <c r="FK206" i="37"/>
  <c r="AE207" i="37"/>
  <c r="AS207" i="37"/>
  <c r="BC207" i="37"/>
  <c r="BS207" i="37"/>
  <c r="CM207" i="37"/>
  <c r="CQ207" i="37"/>
  <c r="DE207" i="37"/>
  <c r="DG207" i="37"/>
  <c r="DI207" i="37"/>
  <c r="DO207" i="37"/>
  <c r="EC207" i="37"/>
  <c r="EE207" i="37"/>
  <c r="FA207" i="37"/>
  <c r="FK207" i="37"/>
  <c r="AE208" i="37"/>
  <c r="AS208" i="37"/>
  <c r="BC208" i="37"/>
  <c r="BS208" i="37"/>
  <c r="CI208" i="37"/>
  <c r="CM208" i="37"/>
  <c r="CQ208" i="37"/>
  <c r="DO208" i="37"/>
  <c r="EE208" i="37"/>
  <c r="FK208" i="37"/>
  <c r="AQ210" i="37"/>
  <c r="BC210" i="37"/>
  <c r="BG210" i="37"/>
  <c r="BS210" i="37"/>
  <c r="CM210" i="37"/>
  <c r="CQ210" i="37"/>
  <c r="DG210" i="37"/>
  <c r="DO210" i="37"/>
  <c r="EM210" i="37"/>
  <c r="FK210" i="37"/>
  <c r="AQ212" i="37"/>
  <c r="BC212" i="37"/>
  <c r="BS212" i="37"/>
  <c r="CI212" i="37"/>
  <c r="CM212" i="37"/>
  <c r="CQ212" i="37"/>
  <c r="DG212" i="37"/>
  <c r="DO212" i="37"/>
  <c r="EE212" i="37"/>
  <c r="EM212" i="37"/>
  <c r="FK212" i="37"/>
  <c r="AQ214" i="37"/>
  <c r="BC214" i="37"/>
  <c r="BG214" i="37"/>
  <c r="BK214" i="37"/>
  <c r="BS214" i="37"/>
  <c r="CI214" i="37"/>
  <c r="CM214" i="37"/>
  <c r="CQ214" i="37"/>
  <c r="DG214" i="37"/>
  <c r="DO214" i="37"/>
  <c r="EM214" i="37"/>
  <c r="FK214" i="37"/>
  <c r="AQ216" i="37"/>
  <c r="BC216" i="37"/>
  <c r="BK216" i="37"/>
  <c r="BS216" i="37"/>
  <c r="CI216" i="37"/>
  <c r="CM216" i="37"/>
  <c r="CQ216" i="37"/>
  <c r="DG216" i="37"/>
  <c r="DO216" i="37"/>
  <c r="EM216" i="37"/>
  <c r="FK216" i="37"/>
  <c r="AQ218" i="37"/>
  <c r="BC218" i="37"/>
  <c r="BG218" i="37"/>
  <c r="BK218" i="37"/>
  <c r="BS218" i="37"/>
  <c r="CQ218" i="37"/>
  <c r="DG218" i="37"/>
  <c r="DO218" i="37"/>
  <c r="EE218" i="37"/>
  <c r="EM218" i="37"/>
  <c r="FK218" i="37"/>
  <c r="AQ220" i="37"/>
  <c r="BC220" i="37"/>
  <c r="BG220" i="37"/>
  <c r="BK220" i="37"/>
  <c r="BS220" i="37"/>
  <c r="CI220" i="37"/>
  <c r="CM220" i="37"/>
  <c r="CQ220" i="37"/>
  <c r="DG220" i="37"/>
  <c r="DO220" i="37"/>
  <c r="EE220" i="37"/>
  <c r="EM220" i="37"/>
  <c r="FK220" i="37"/>
  <c r="AQ222" i="37"/>
  <c r="BC222" i="37"/>
  <c r="BS222" i="37"/>
  <c r="CQ222" i="37"/>
  <c r="DG222" i="37"/>
  <c r="DO222" i="37"/>
  <c r="EE222" i="37"/>
  <c r="EM222" i="37"/>
  <c r="FK222" i="37"/>
  <c r="AQ224" i="37"/>
  <c r="BC224" i="37"/>
  <c r="BG224" i="37"/>
  <c r="BK224" i="37"/>
  <c r="BS224" i="37"/>
  <c r="CI224" i="37"/>
  <c r="CM224" i="37"/>
  <c r="CQ224" i="37"/>
  <c r="DG224" i="37"/>
  <c r="DO224" i="37"/>
  <c r="EM224" i="37"/>
  <c r="FK224" i="37"/>
  <c r="AQ226" i="37"/>
  <c r="BC226" i="37"/>
  <c r="BG226" i="37"/>
  <c r="BK226" i="37"/>
  <c r="BS226" i="37"/>
  <c r="CI226" i="37"/>
  <c r="CQ226" i="37"/>
  <c r="DO226" i="37"/>
  <c r="EM226" i="37"/>
  <c r="FK226" i="37"/>
  <c r="AQ228" i="37"/>
  <c r="BC228" i="37"/>
  <c r="BG228" i="37"/>
  <c r="BK228" i="37"/>
  <c r="BS228" i="37"/>
  <c r="CI228" i="37"/>
  <c r="CM228" i="37"/>
  <c r="CQ228" i="37"/>
  <c r="DG228" i="37"/>
  <c r="DO228" i="37"/>
  <c r="EM228" i="37"/>
  <c r="FK228" i="37"/>
  <c r="BN230" i="37"/>
  <c r="BN231" i="37"/>
  <c r="BN232" i="37"/>
  <c r="BN233" i="37"/>
  <c r="BN235" i="37"/>
  <c r="BN238" i="37"/>
  <c r="BN240" i="37"/>
  <c r="BN242" i="37"/>
  <c r="BN243" i="37"/>
  <c r="BN244" i="37"/>
  <c r="BN246" i="37"/>
  <c r="BN248" i="37"/>
  <c r="BN251" i="37"/>
  <c r="BN253" i="37"/>
  <c r="BN254" i="37"/>
  <c r="BN256" i="37"/>
  <c r="BN258" i="37"/>
  <c r="BN260" i="37"/>
  <c r="BN262" i="37"/>
  <c r="BN263" i="37"/>
  <c r="BN266" i="37"/>
  <c r="BN268" i="37"/>
  <c r="BN269" i="37"/>
  <c r="BN270" i="37"/>
  <c r="BN271" i="37"/>
  <c r="BN272" i="37"/>
  <c r="BN273" i="37"/>
  <c r="BN274" i="37"/>
  <c r="BN278" i="37"/>
  <c r="GM209" i="37"/>
  <c r="CL209" i="37"/>
  <c r="CD209" i="37"/>
  <c r="GD209" i="37"/>
  <c r="DJ209" i="37"/>
  <c r="DH209" i="37"/>
  <c r="DF209" i="37"/>
  <c r="DD209" i="37"/>
  <c r="DB209" i="37"/>
  <c r="CZ209" i="37"/>
  <c r="GF209" i="37"/>
  <c r="EF209" i="37"/>
  <c r="ED209" i="37"/>
  <c r="EB209" i="37"/>
  <c r="DZ209" i="37"/>
  <c r="DX209" i="37"/>
  <c r="DV209" i="37"/>
  <c r="GM211" i="37"/>
  <c r="GB211" i="37"/>
  <c r="CN211" i="37"/>
  <c r="CL211" i="37"/>
  <c r="CJ211" i="37"/>
  <c r="CH211" i="37"/>
  <c r="CF211" i="37"/>
  <c r="CD211" i="37"/>
  <c r="GD211" i="37"/>
  <c r="DJ211" i="37"/>
  <c r="DH211" i="37"/>
  <c r="DF211" i="37"/>
  <c r="DD211" i="37"/>
  <c r="DB211" i="37"/>
  <c r="CZ211" i="37"/>
  <c r="ED211" i="37"/>
  <c r="DV211" i="37"/>
  <c r="EZ211" i="37"/>
  <c r="ER211" i="37"/>
  <c r="GM213" i="37"/>
  <c r="GB213" i="37"/>
  <c r="CN213" i="37"/>
  <c r="CL213" i="37"/>
  <c r="CJ213" i="37"/>
  <c r="CH213" i="37"/>
  <c r="CF213" i="37"/>
  <c r="CD213" i="37"/>
  <c r="GD213" i="37"/>
  <c r="DJ213" i="37"/>
  <c r="DH213" i="37"/>
  <c r="DF213" i="37"/>
  <c r="DD213" i="37"/>
  <c r="DB213" i="37"/>
  <c r="CZ213" i="37"/>
  <c r="ED213" i="37"/>
  <c r="DX213" i="37"/>
  <c r="DV213" i="37"/>
  <c r="GH213" i="37"/>
  <c r="FB213" i="37"/>
  <c r="EZ213" i="37"/>
  <c r="EX213" i="37"/>
  <c r="EV213" i="37"/>
  <c r="ET213" i="37"/>
  <c r="ER213" i="37"/>
  <c r="GM215" i="37"/>
  <c r="GB215" i="37"/>
  <c r="CN215" i="37"/>
  <c r="CL215" i="37"/>
  <c r="CJ215" i="37"/>
  <c r="CH215" i="37"/>
  <c r="CF215" i="37"/>
  <c r="CD215" i="37"/>
  <c r="GD215" i="37"/>
  <c r="DJ215" i="37"/>
  <c r="DH215" i="37"/>
  <c r="DF215" i="37"/>
  <c r="DD215" i="37"/>
  <c r="DB215" i="37"/>
  <c r="CZ215" i="37"/>
  <c r="GF215" i="37"/>
  <c r="EF215" i="37"/>
  <c r="ED215" i="37"/>
  <c r="EB215" i="37"/>
  <c r="DZ215" i="37"/>
  <c r="DX215" i="37"/>
  <c r="DV215" i="37"/>
  <c r="ER215" i="37"/>
  <c r="GM217" i="37"/>
  <c r="GB217" i="37"/>
  <c r="CH217" i="37"/>
  <c r="GD217" i="37"/>
  <c r="DJ217" i="37"/>
  <c r="DH217" i="37"/>
  <c r="DF217" i="37"/>
  <c r="DD217" i="37"/>
  <c r="DB217" i="37"/>
  <c r="CZ217" i="37"/>
  <c r="GF217" i="37"/>
  <c r="EF217" i="37"/>
  <c r="ED217" i="37"/>
  <c r="EB217" i="37"/>
  <c r="DZ217" i="37"/>
  <c r="DX217" i="37"/>
  <c r="DV217" i="37"/>
  <c r="ER217" i="37"/>
  <c r="GM219" i="37"/>
  <c r="CF219" i="37"/>
  <c r="DH219" i="37"/>
  <c r="CZ219" i="37"/>
  <c r="GF219" i="37"/>
  <c r="EF219" i="37"/>
  <c r="ED219" i="37"/>
  <c r="EB219" i="37"/>
  <c r="DZ219" i="37"/>
  <c r="DX219" i="37"/>
  <c r="DV219" i="37"/>
  <c r="ET219" i="37"/>
  <c r="ER219" i="37"/>
  <c r="GM221" i="37"/>
  <c r="CJ221" i="37"/>
  <c r="GD221" i="37"/>
  <c r="DJ221" i="37"/>
  <c r="DH221" i="37"/>
  <c r="DF221" i="37"/>
  <c r="DD221" i="37"/>
  <c r="DB221" i="37"/>
  <c r="CZ221" i="37"/>
  <c r="GF221" i="37"/>
  <c r="EF221" i="37"/>
  <c r="ED221" i="37"/>
  <c r="EB221" i="37"/>
  <c r="DZ221" i="37"/>
  <c r="DX221" i="37"/>
  <c r="DV221" i="37"/>
  <c r="GH221" i="37"/>
  <c r="EV221" i="37"/>
  <c r="GM223" i="37"/>
  <c r="GB223" i="37"/>
  <c r="CN223" i="37"/>
  <c r="CL223" i="37"/>
  <c r="CJ223" i="37"/>
  <c r="CH223" i="37"/>
  <c r="CF223" i="37"/>
  <c r="CD223" i="37"/>
  <c r="GD223" i="37"/>
  <c r="DJ223" i="37"/>
  <c r="DH223" i="37"/>
  <c r="DF223" i="37"/>
  <c r="DD223" i="37"/>
  <c r="DB223" i="37"/>
  <c r="CZ223" i="37"/>
  <c r="GF223" i="37"/>
  <c r="EF223" i="37"/>
  <c r="ED223" i="37"/>
  <c r="EB223" i="37"/>
  <c r="DZ223" i="37"/>
  <c r="DX223" i="37"/>
  <c r="DV223" i="37"/>
  <c r="ER223" i="37"/>
  <c r="GM225" i="37"/>
  <c r="CN225" i="37"/>
  <c r="CF225" i="37"/>
  <c r="GD225" i="37"/>
  <c r="DJ225" i="37"/>
  <c r="DH225" i="37"/>
  <c r="DF225" i="37"/>
  <c r="DD225" i="37"/>
  <c r="DB225" i="37"/>
  <c r="CZ225" i="37"/>
  <c r="GF225" i="37"/>
  <c r="EF225" i="37"/>
  <c r="ED225" i="37"/>
  <c r="EB225" i="37"/>
  <c r="DZ225" i="37"/>
  <c r="DX225" i="37"/>
  <c r="DV225" i="37"/>
  <c r="ER225" i="37"/>
  <c r="GM227" i="37"/>
  <c r="GB227" i="37"/>
  <c r="CN227" i="37"/>
  <c r="CL227" i="37"/>
  <c r="CJ227" i="37"/>
  <c r="CH227" i="37"/>
  <c r="CF227" i="37"/>
  <c r="CD227" i="37"/>
  <c r="GD227" i="37"/>
  <c r="DJ227" i="37"/>
  <c r="DH227" i="37"/>
  <c r="DF227" i="37"/>
  <c r="DD227" i="37"/>
  <c r="DB227" i="37"/>
  <c r="CZ227" i="37"/>
  <c r="DV227" i="37"/>
  <c r="ER227" i="37"/>
  <c r="GM229" i="37"/>
  <c r="DO229" i="37"/>
  <c r="GQ229" i="37"/>
  <c r="FK229" i="37"/>
  <c r="GU229" i="37"/>
  <c r="GB229" i="37"/>
  <c r="CN229" i="37"/>
  <c r="CL229" i="37"/>
  <c r="CJ229" i="37"/>
  <c r="CH229" i="37"/>
  <c r="CF229" i="37"/>
  <c r="CD229" i="37"/>
  <c r="BZ230" i="37"/>
  <c r="GC230" i="37"/>
  <c r="CY230" i="37"/>
  <c r="CW230" i="37"/>
  <c r="CU230" i="37"/>
  <c r="CS230" i="37"/>
  <c r="CO230" i="37"/>
  <c r="CX230" i="37"/>
  <c r="CV230" i="37"/>
  <c r="CT230" i="37"/>
  <c r="CR230" i="37"/>
  <c r="CP230" i="37"/>
  <c r="GE230" i="37"/>
  <c r="DU230" i="37"/>
  <c r="DS230" i="37"/>
  <c r="DQ230" i="37"/>
  <c r="DM230" i="37"/>
  <c r="DK230" i="37"/>
  <c r="DT230" i="37"/>
  <c r="DR230" i="37"/>
  <c r="DP230" i="37"/>
  <c r="DN230" i="37"/>
  <c r="DL230" i="37"/>
  <c r="CA231" i="37"/>
  <c r="BZ231" i="37"/>
  <c r="GC231" i="37"/>
  <c r="CY231" i="37"/>
  <c r="CW231" i="37"/>
  <c r="CU231" i="37"/>
  <c r="CS231" i="37"/>
  <c r="CO231" i="37"/>
  <c r="CX231" i="37"/>
  <c r="CV231" i="37"/>
  <c r="CT231" i="37"/>
  <c r="CR231" i="37"/>
  <c r="CP231" i="37"/>
  <c r="GE231" i="37"/>
  <c r="DU231" i="37"/>
  <c r="DS231" i="37"/>
  <c r="DQ231" i="37"/>
  <c r="DM231" i="37"/>
  <c r="DK231" i="37"/>
  <c r="DT231" i="37"/>
  <c r="DR231" i="37"/>
  <c r="DP231" i="37"/>
  <c r="DN231" i="37"/>
  <c r="DL231" i="37"/>
  <c r="BY232" i="37"/>
  <c r="BZ232" i="37"/>
  <c r="GC232" i="37"/>
  <c r="CY232" i="37"/>
  <c r="CW232" i="37"/>
  <c r="CU232" i="37"/>
  <c r="CS232" i="37"/>
  <c r="CO232" i="37"/>
  <c r="CX232" i="37"/>
  <c r="CV232" i="37"/>
  <c r="CT232" i="37"/>
  <c r="CR232" i="37"/>
  <c r="CP232" i="37"/>
  <c r="GE232" i="37"/>
  <c r="DU232" i="37"/>
  <c r="DS232" i="37"/>
  <c r="DQ232" i="37"/>
  <c r="DM232" i="37"/>
  <c r="DK232" i="37"/>
  <c r="DT232" i="37"/>
  <c r="DR232" i="37"/>
  <c r="DP232" i="37"/>
  <c r="DN232" i="37"/>
  <c r="DL232" i="37"/>
  <c r="CA233" i="37"/>
  <c r="BU233" i="37"/>
  <c r="CW233" i="37"/>
  <c r="CO233" i="37"/>
  <c r="GE233" i="37"/>
  <c r="DU233" i="37"/>
  <c r="DS233" i="37"/>
  <c r="DQ233" i="37"/>
  <c r="DM233" i="37"/>
  <c r="DK233" i="37"/>
  <c r="DT233" i="37"/>
  <c r="DR233" i="37"/>
  <c r="DP233" i="37"/>
  <c r="DN233" i="37"/>
  <c r="DL233" i="37"/>
  <c r="EM234" i="37"/>
  <c r="BI234" i="37"/>
  <c r="GS234" i="37"/>
  <c r="FI234" i="37"/>
  <c r="FC234" i="37"/>
  <c r="FH234" i="37"/>
  <c r="CA235" i="37"/>
  <c r="BY235" i="37"/>
  <c r="BU235" i="37"/>
  <c r="BZ235" i="37"/>
  <c r="BX235" i="37"/>
  <c r="CW235" i="37"/>
  <c r="CU235" i="37"/>
  <c r="CO235" i="37"/>
  <c r="CV235" i="37"/>
  <c r="CT235" i="37"/>
  <c r="GE235" i="37"/>
  <c r="DU235" i="37"/>
  <c r="DS235" i="37"/>
  <c r="DQ235" i="37"/>
  <c r="DM235" i="37"/>
  <c r="DK235" i="37"/>
  <c r="DT235" i="37"/>
  <c r="DR235" i="37"/>
  <c r="DP235" i="37"/>
  <c r="DN235" i="37"/>
  <c r="DL235" i="37"/>
  <c r="EM236" i="37"/>
  <c r="GS236" i="37"/>
  <c r="GI236" i="37"/>
  <c r="FM236" i="37"/>
  <c r="FI236" i="37"/>
  <c r="FG236" i="37"/>
  <c r="FE236" i="37"/>
  <c r="FC236" i="37"/>
  <c r="FL236" i="37"/>
  <c r="FJ236" i="37"/>
  <c r="FH236" i="37"/>
  <c r="FF236" i="37"/>
  <c r="FD236" i="37"/>
  <c r="EM237" i="37"/>
  <c r="BI237" i="37"/>
  <c r="GS237" i="37"/>
  <c r="GI237" i="37"/>
  <c r="FM237" i="37"/>
  <c r="FI237" i="37"/>
  <c r="FG237" i="37"/>
  <c r="FE237" i="37"/>
  <c r="FC237" i="37"/>
  <c r="FL237" i="37"/>
  <c r="FJ237" i="37"/>
  <c r="FH237" i="37"/>
  <c r="FF237" i="37"/>
  <c r="FD237" i="37"/>
  <c r="CA238" i="37"/>
  <c r="BU238" i="37"/>
  <c r="BZ238" i="37"/>
  <c r="BX238" i="37"/>
  <c r="BT238" i="37"/>
  <c r="CW238" i="37"/>
  <c r="CO238" i="37"/>
  <c r="CV238" i="37"/>
  <c r="CT238" i="37"/>
  <c r="CP238" i="37"/>
  <c r="GE238" i="37"/>
  <c r="DU238" i="37"/>
  <c r="DS238" i="37"/>
  <c r="DQ238" i="37"/>
  <c r="DM238" i="37"/>
  <c r="DK238" i="37"/>
  <c r="DT238" i="37"/>
  <c r="DR238" i="37"/>
  <c r="DP238" i="37"/>
  <c r="DN238" i="37"/>
  <c r="DL238" i="37"/>
  <c r="EM239" i="37"/>
  <c r="GS239" i="37"/>
  <c r="GI239" i="37"/>
  <c r="FM239" i="37"/>
  <c r="FI239" i="37"/>
  <c r="FG239" i="37"/>
  <c r="FE239" i="37"/>
  <c r="FC239" i="37"/>
  <c r="FL239" i="37"/>
  <c r="FJ239" i="37"/>
  <c r="FH239" i="37"/>
  <c r="FF239" i="37"/>
  <c r="FD239" i="37"/>
  <c r="BY240" i="37"/>
  <c r="BT240" i="37"/>
  <c r="GC240" i="37"/>
  <c r="CY240" i="37"/>
  <c r="CW240" i="37"/>
  <c r="CU240" i="37"/>
  <c r="CS240" i="37"/>
  <c r="CO240" i="37"/>
  <c r="CX240" i="37"/>
  <c r="CV240" i="37"/>
  <c r="CT240" i="37"/>
  <c r="CR240" i="37"/>
  <c r="CP240" i="37"/>
  <c r="GE240" i="37"/>
  <c r="DU240" i="37"/>
  <c r="DS240" i="37"/>
  <c r="DQ240" i="37"/>
  <c r="DM240" i="37"/>
  <c r="DK240" i="37"/>
  <c r="DT240" i="37"/>
  <c r="DR240" i="37"/>
  <c r="DP240" i="37"/>
  <c r="DN240" i="37"/>
  <c r="DL240" i="37"/>
  <c r="EM241" i="37"/>
  <c r="BI241" i="37"/>
  <c r="GS241" i="37"/>
  <c r="GI241" i="37"/>
  <c r="FM241" i="37"/>
  <c r="FI241" i="37"/>
  <c r="FG241" i="37"/>
  <c r="FE241" i="37"/>
  <c r="FC241" i="37"/>
  <c r="FL241" i="37"/>
  <c r="FJ241" i="37"/>
  <c r="FH241" i="37"/>
  <c r="FF241" i="37"/>
  <c r="FD241" i="37"/>
  <c r="BY242" i="37"/>
  <c r="BU242" i="37"/>
  <c r="BZ242" i="37"/>
  <c r="CU242" i="37"/>
  <c r="CO242" i="37"/>
  <c r="CV242" i="37"/>
  <c r="GE242" i="37"/>
  <c r="DU242" i="37"/>
  <c r="DS242" i="37"/>
  <c r="DQ242" i="37"/>
  <c r="DM242" i="37"/>
  <c r="DK242" i="37"/>
  <c r="DT242" i="37"/>
  <c r="DR242" i="37"/>
  <c r="DP242" i="37"/>
  <c r="DN242" i="37"/>
  <c r="DL242" i="37"/>
  <c r="GA243" i="37"/>
  <c r="CA243" i="37"/>
  <c r="BY243" i="37"/>
  <c r="BW243" i="37"/>
  <c r="BU243" i="37"/>
  <c r="BZ243" i="37"/>
  <c r="BX243" i="37"/>
  <c r="BV243" i="37"/>
  <c r="BT243" i="37"/>
  <c r="CW243" i="37"/>
  <c r="CS243" i="37"/>
  <c r="CV243" i="37"/>
  <c r="DS243" i="37"/>
  <c r="DM243" i="37"/>
  <c r="DR243" i="37"/>
  <c r="GA244" i="37"/>
  <c r="CA244" i="37"/>
  <c r="BY244" i="37"/>
  <c r="BW244" i="37"/>
  <c r="BU244" i="37"/>
  <c r="BZ244" i="37"/>
  <c r="BX244" i="37"/>
  <c r="BV244" i="37"/>
  <c r="BT244" i="37"/>
  <c r="GC244" i="37"/>
  <c r="CY244" i="37"/>
  <c r="CW244" i="37"/>
  <c r="CU244" i="37"/>
  <c r="CS244" i="37"/>
  <c r="CO244" i="37"/>
  <c r="CX244" i="37"/>
  <c r="CV244" i="37"/>
  <c r="CT244" i="37"/>
  <c r="CR244" i="37"/>
  <c r="CP244" i="37"/>
  <c r="GE244" i="37"/>
  <c r="DU244" i="37"/>
  <c r="DS244" i="37"/>
  <c r="DQ244" i="37"/>
  <c r="DM244" i="37"/>
  <c r="DK244" i="37"/>
  <c r="DT244" i="37"/>
  <c r="DR244" i="37"/>
  <c r="DP244" i="37"/>
  <c r="DN244" i="37"/>
  <c r="DL244" i="37"/>
  <c r="EM245" i="37"/>
  <c r="GS245" i="37"/>
  <c r="GI245" i="37"/>
  <c r="FM245" i="37"/>
  <c r="FI245" i="37"/>
  <c r="FG245" i="37"/>
  <c r="FE245" i="37"/>
  <c r="FC245" i="37"/>
  <c r="FL245" i="37"/>
  <c r="FJ245" i="37"/>
  <c r="FH245" i="37"/>
  <c r="FF245" i="37"/>
  <c r="FD245" i="37"/>
  <c r="GA246" i="37"/>
  <c r="CA246" i="37"/>
  <c r="BY246" i="37"/>
  <c r="BW246" i="37"/>
  <c r="BU246" i="37"/>
  <c r="BZ246" i="37"/>
  <c r="BX246" i="37"/>
  <c r="BV246" i="37"/>
  <c r="BT246" i="37"/>
  <c r="GC246" i="37"/>
  <c r="CY246" i="37"/>
  <c r="CW246" i="37"/>
  <c r="CU246" i="37"/>
  <c r="CS246" i="37"/>
  <c r="CO246" i="37"/>
  <c r="CX246" i="37"/>
  <c r="CV246" i="37"/>
  <c r="CT246" i="37"/>
  <c r="CR246" i="37"/>
  <c r="CP246" i="37"/>
  <c r="GE246" i="37"/>
  <c r="DU246" i="37"/>
  <c r="DS246" i="37"/>
  <c r="DQ246" i="37"/>
  <c r="DM246" i="37"/>
  <c r="DK246" i="37"/>
  <c r="DT246" i="37"/>
  <c r="DR246" i="37"/>
  <c r="DP246" i="37"/>
  <c r="DN246" i="37"/>
  <c r="DL246" i="37"/>
  <c r="EM247" i="37"/>
  <c r="BI247" i="37"/>
  <c r="GS247" i="37"/>
  <c r="FI247" i="37"/>
  <c r="FC247" i="37"/>
  <c r="FH247" i="37"/>
  <c r="GA248" i="37"/>
  <c r="CA248" i="37"/>
  <c r="BY248" i="37"/>
  <c r="BW248" i="37"/>
  <c r="BU248" i="37"/>
  <c r="BZ248" i="37"/>
  <c r="BX248" i="37"/>
  <c r="BV248" i="37"/>
  <c r="BT248" i="37"/>
  <c r="GC248" i="37"/>
  <c r="CY248" i="37"/>
  <c r="CW248" i="37"/>
  <c r="CU248" i="37"/>
  <c r="CS248" i="37"/>
  <c r="CO248" i="37"/>
  <c r="CX248" i="37"/>
  <c r="CV248" i="37"/>
  <c r="CT248" i="37"/>
  <c r="CR248" i="37"/>
  <c r="CP248" i="37"/>
  <c r="GE248" i="37"/>
  <c r="DU248" i="37"/>
  <c r="DS248" i="37"/>
  <c r="DQ248" i="37"/>
  <c r="DM248" i="37"/>
  <c r="DK248" i="37"/>
  <c r="DT248" i="37"/>
  <c r="DR248" i="37"/>
  <c r="DP248" i="37"/>
  <c r="DN248" i="37"/>
  <c r="DL248" i="37"/>
  <c r="EM249" i="37"/>
  <c r="BI249" i="37"/>
  <c r="GS249" i="37"/>
  <c r="FE249" i="37"/>
  <c r="FJ249" i="37"/>
  <c r="EM250" i="37"/>
  <c r="BI250" i="37"/>
  <c r="GS250" i="37"/>
  <c r="GI250" i="37"/>
  <c r="FM250" i="37"/>
  <c r="FI250" i="37"/>
  <c r="FG250" i="37"/>
  <c r="FE250" i="37"/>
  <c r="FC250" i="37"/>
  <c r="FL250" i="37"/>
  <c r="FJ250" i="37"/>
  <c r="FH250" i="37"/>
  <c r="FF250" i="37"/>
  <c r="FD250" i="37"/>
  <c r="GA251" i="37"/>
  <c r="CA251" i="37"/>
  <c r="BY251" i="37"/>
  <c r="BW251" i="37"/>
  <c r="BU251" i="37"/>
  <c r="BZ251" i="37"/>
  <c r="BX251" i="37"/>
  <c r="BV251" i="37"/>
  <c r="BT251" i="37"/>
  <c r="GC251" i="37"/>
  <c r="CY251" i="37"/>
  <c r="CW251" i="37"/>
  <c r="CU251" i="37"/>
  <c r="CS251" i="37"/>
  <c r="CO251" i="37"/>
  <c r="CX251" i="37"/>
  <c r="CV251" i="37"/>
  <c r="CT251" i="37"/>
  <c r="CR251" i="37"/>
  <c r="CP251" i="37"/>
  <c r="GE251" i="37"/>
  <c r="DU251" i="37"/>
  <c r="DS251" i="37"/>
  <c r="DQ251" i="37"/>
  <c r="DM251" i="37"/>
  <c r="DK251" i="37"/>
  <c r="DT251" i="37"/>
  <c r="DR251" i="37"/>
  <c r="DP251" i="37"/>
  <c r="DN251" i="37"/>
  <c r="DL251" i="37"/>
  <c r="EM252" i="37"/>
  <c r="GS252" i="37"/>
  <c r="GI252" i="37"/>
  <c r="FM252" i="37"/>
  <c r="FI252" i="37"/>
  <c r="FG252" i="37"/>
  <c r="FE252" i="37"/>
  <c r="FC252" i="37"/>
  <c r="FL252" i="37"/>
  <c r="FJ252" i="37"/>
  <c r="FH252" i="37"/>
  <c r="FF252" i="37"/>
  <c r="FD252" i="37"/>
  <c r="GA253" i="37"/>
  <c r="CA253" i="37"/>
  <c r="BY253" i="37"/>
  <c r="BW253" i="37"/>
  <c r="BU253" i="37"/>
  <c r="BZ253" i="37"/>
  <c r="BX253" i="37"/>
  <c r="BV253" i="37"/>
  <c r="BT253" i="37"/>
  <c r="GC253" i="37"/>
  <c r="CY253" i="37"/>
  <c r="CW253" i="37"/>
  <c r="CU253" i="37"/>
  <c r="CS253" i="37"/>
  <c r="CO253" i="37"/>
  <c r="CX253" i="37"/>
  <c r="CV253" i="37"/>
  <c r="CT253" i="37"/>
  <c r="CR253" i="37"/>
  <c r="CP253" i="37"/>
  <c r="GE253" i="37"/>
  <c r="DU253" i="37"/>
  <c r="DS253" i="37"/>
  <c r="DQ253" i="37"/>
  <c r="DM253" i="37"/>
  <c r="DK253" i="37"/>
  <c r="DT253" i="37"/>
  <c r="DR253" i="37"/>
  <c r="DP253" i="37"/>
  <c r="DN253" i="37"/>
  <c r="DL253" i="37"/>
  <c r="GA254" i="37"/>
  <c r="CA254" i="37"/>
  <c r="BY254" i="37"/>
  <c r="BW254" i="37"/>
  <c r="BU254" i="37"/>
  <c r="BZ254" i="37"/>
  <c r="BX254" i="37"/>
  <c r="BV254" i="37"/>
  <c r="BT254" i="37"/>
  <c r="GC254" i="37"/>
  <c r="CY254" i="37"/>
  <c r="CW254" i="37"/>
  <c r="CU254" i="37"/>
  <c r="CS254" i="37"/>
  <c r="CO254" i="37"/>
  <c r="CX254" i="37"/>
  <c r="CV254" i="37"/>
  <c r="CT254" i="37"/>
  <c r="CR254" i="37"/>
  <c r="CP254" i="37"/>
  <c r="GE254" i="37"/>
  <c r="DU254" i="37"/>
  <c r="DS254" i="37"/>
  <c r="DQ254" i="37"/>
  <c r="DM254" i="37"/>
  <c r="DK254" i="37"/>
  <c r="DT254" i="37"/>
  <c r="DR254" i="37"/>
  <c r="DP254" i="37"/>
  <c r="DN254" i="37"/>
  <c r="DL254" i="37"/>
  <c r="EM255" i="37"/>
  <c r="BI255" i="37"/>
  <c r="GS255" i="37"/>
  <c r="GI255" i="37"/>
  <c r="FM255" i="37"/>
  <c r="FI255" i="37"/>
  <c r="FG255" i="37"/>
  <c r="FE255" i="37"/>
  <c r="FC255" i="37"/>
  <c r="FL255" i="37"/>
  <c r="FJ255" i="37"/>
  <c r="FH255" i="37"/>
  <c r="FF255" i="37"/>
  <c r="FD255" i="37"/>
  <c r="GA256" i="37"/>
  <c r="CA256" i="37"/>
  <c r="BY256" i="37"/>
  <c r="BW256" i="37"/>
  <c r="BU256" i="37"/>
  <c r="BZ256" i="37"/>
  <c r="BX256" i="37"/>
  <c r="BV256" i="37"/>
  <c r="BT256" i="37"/>
  <c r="CW256" i="37"/>
  <c r="CU256" i="37"/>
  <c r="CV256" i="37"/>
  <c r="CT256" i="37"/>
  <c r="GE256" i="37"/>
  <c r="DU256" i="37"/>
  <c r="DS256" i="37"/>
  <c r="DQ256" i="37"/>
  <c r="DM256" i="37"/>
  <c r="DK256" i="37"/>
  <c r="DT256" i="37"/>
  <c r="DR256" i="37"/>
  <c r="DP256" i="37"/>
  <c r="DN256" i="37"/>
  <c r="DL256" i="37"/>
  <c r="EM257" i="37"/>
  <c r="BI257" i="37"/>
  <c r="GS257" i="37"/>
  <c r="GI257" i="37"/>
  <c r="FM257" i="37"/>
  <c r="FI257" i="37"/>
  <c r="FG257" i="37"/>
  <c r="FE257" i="37"/>
  <c r="FC257" i="37"/>
  <c r="FL257" i="37"/>
  <c r="FJ257" i="37"/>
  <c r="FH257" i="37"/>
  <c r="FF257" i="37"/>
  <c r="FD257" i="37"/>
  <c r="CW258" i="37"/>
  <c r="CS258" i="37"/>
  <c r="CO258" i="37"/>
  <c r="DO580" i="37"/>
  <c r="DS258" i="37"/>
  <c r="DM258" i="37"/>
  <c r="DK258" i="37"/>
  <c r="EM259" i="37"/>
  <c r="BI259" i="37"/>
  <c r="GS259" i="37"/>
  <c r="GA260" i="37"/>
  <c r="CA260" i="37"/>
  <c r="BY260" i="37"/>
  <c r="BW260" i="37"/>
  <c r="BU260" i="37"/>
  <c r="BZ260" i="37"/>
  <c r="BX260" i="37"/>
  <c r="BV260" i="37"/>
  <c r="BT260" i="37"/>
  <c r="CW260" i="37"/>
  <c r="CU260" i="37"/>
  <c r="CT260" i="37"/>
  <c r="GE260" i="37"/>
  <c r="DU260" i="37"/>
  <c r="DS260" i="37"/>
  <c r="DQ260" i="37"/>
  <c r="DM260" i="37"/>
  <c r="DK260" i="37"/>
  <c r="DT260" i="37"/>
  <c r="DR260" i="37"/>
  <c r="DP260" i="37"/>
  <c r="DN260" i="37"/>
  <c r="DL260" i="37"/>
  <c r="EM261" i="37"/>
  <c r="GS261" i="37"/>
  <c r="FE261" i="37"/>
  <c r="FC261" i="37"/>
  <c r="GA262" i="37"/>
  <c r="CA262" i="37"/>
  <c r="BY262" i="37"/>
  <c r="BW262" i="37"/>
  <c r="BU262" i="37"/>
  <c r="BZ262" i="37"/>
  <c r="BX262" i="37"/>
  <c r="BV262" i="37"/>
  <c r="BT262" i="37"/>
  <c r="CW262" i="37"/>
  <c r="CU262" i="37"/>
  <c r="CV262" i="37"/>
  <c r="GE262" i="37"/>
  <c r="DU262" i="37"/>
  <c r="DS262" i="37"/>
  <c r="DQ262" i="37"/>
  <c r="DM262" i="37"/>
  <c r="DK262" i="37"/>
  <c r="DT262" i="37"/>
  <c r="DR262" i="37"/>
  <c r="DP262" i="37"/>
  <c r="DN262" i="37"/>
  <c r="DL262" i="37"/>
  <c r="CA263" i="37"/>
  <c r="GC263" i="37"/>
  <c r="CY263" i="37"/>
  <c r="CW263" i="37"/>
  <c r="CU263" i="37"/>
  <c r="CS263" i="37"/>
  <c r="CO263" i="37"/>
  <c r="CX263" i="37"/>
  <c r="CV263" i="37"/>
  <c r="CT263" i="37"/>
  <c r="CR263" i="37"/>
  <c r="CP263" i="37"/>
  <c r="GE263" i="37"/>
  <c r="DU263" i="37"/>
  <c r="DS263" i="37"/>
  <c r="DQ263" i="37"/>
  <c r="DM263" i="37"/>
  <c r="DK263" i="37"/>
  <c r="DT263" i="37"/>
  <c r="DR263" i="37"/>
  <c r="DP263" i="37"/>
  <c r="DN263" i="37"/>
  <c r="DL263" i="37"/>
  <c r="EM264" i="37"/>
  <c r="BI264" i="37"/>
  <c r="GS264" i="37"/>
  <c r="FI264" i="37"/>
  <c r="FC264" i="37"/>
  <c r="FJ264" i="37"/>
  <c r="EM265" i="37"/>
  <c r="GS265" i="37"/>
  <c r="GI265" i="37"/>
  <c r="FM265" i="37"/>
  <c r="FI265" i="37"/>
  <c r="FG265" i="37"/>
  <c r="FE265" i="37"/>
  <c r="FC265" i="37"/>
  <c r="FL265" i="37"/>
  <c r="FJ265" i="37"/>
  <c r="FH265" i="37"/>
  <c r="FF265" i="37"/>
  <c r="FD265" i="37"/>
  <c r="CA266" i="37"/>
  <c r="BU266" i="37"/>
  <c r="CW266" i="37"/>
  <c r="CO266" i="37"/>
  <c r="GE266" i="37"/>
  <c r="DU266" i="37"/>
  <c r="DS266" i="37"/>
  <c r="DQ266" i="37"/>
  <c r="DM266" i="37"/>
  <c r="DK266" i="37"/>
  <c r="DT266" i="37"/>
  <c r="DR266" i="37"/>
  <c r="DP266" i="37"/>
  <c r="DN266" i="37"/>
  <c r="DL266" i="37"/>
  <c r="EM267" i="37"/>
  <c r="GS267" i="37"/>
  <c r="GI267" i="37"/>
  <c r="FM267" i="37"/>
  <c r="FI267" i="37"/>
  <c r="FG267" i="37"/>
  <c r="FE267" i="37"/>
  <c r="FC267" i="37"/>
  <c r="FL267" i="37"/>
  <c r="FJ267" i="37"/>
  <c r="FH267" i="37"/>
  <c r="FF267" i="37"/>
  <c r="FD267" i="37"/>
  <c r="BY268" i="37"/>
  <c r="BZ268" i="37"/>
  <c r="GC268" i="37"/>
  <c r="CY268" i="37"/>
  <c r="CW268" i="37"/>
  <c r="CU268" i="37"/>
  <c r="CS268" i="37"/>
  <c r="CO268" i="37"/>
  <c r="CX268" i="37"/>
  <c r="CV268" i="37"/>
  <c r="CT268" i="37"/>
  <c r="CR268" i="37"/>
  <c r="CP268" i="37"/>
  <c r="GE268" i="37"/>
  <c r="DU268" i="37"/>
  <c r="DS268" i="37"/>
  <c r="DQ268" i="37"/>
  <c r="DM268" i="37"/>
  <c r="DK268" i="37"/>
  <c r="DT268" i="37"/>
  <c r="DR268" i="37"/>
  <c r="DP268" i="37"/>
  <c r="DN268" i="37"/>
  <c r="DL268" i="37"/>
  <c r="GA269" i="37"/>
  <c r="CA269" i="37"/>
  <c r="BY269" i="37"/>
  <c r="BW269" i="37"/>
  <c r="BU269" i="37"/>
  <c r="BZ269" i="37"/>
  <c r="BX269" i="37"/>
  <c r="BV269" i="37"/>
  <c r="BT269" i="37"/>
  <c r="CV269" i="37"/>
  <c r="GE269" i="37"/>
  <c r="DU269" i="37"/>
  <c r="DS269" i="37"/>
  <c r="DQ269" i="37"/>
  <c r="DM269" i="37"/>
  <c r="DK269" i="37"/>
  <c r="DT269" i="37"/>
  <c r="DR269" i="37"/>
  <c r="DP269" i="37"/>
  <c r="DN269" i="37"/>
  <c r="DL269" i="37"/>
  <c r="CA270" i="37"/>
  <c r="BY270" i="37"/>
  <c r="BZ270" i="37"/>
  <c r="GC270" i="37"/>
  <c r="CY270" i="37"/>
  <c r="CW270" i="37"/>
  <c r="CU270" i="37"/>
  <c r="CS270" i="37"/>
  <c r="CO270" i="37"/>
  <c r="CX270" i="37"/>
  <c r="CV270" i="37"/>
  <c r="CT270" i="37"/>
  <c r="CR270" i="37"/>
  <c r="CP270" i="37"/>
  <c r="GE270" i="37"/>
  <c r="DU270" i="37"/>
  <c r="DS270" i="37"/>
  <c r="DQ270" i="37"/>
  <c r="DM270" i="37"/>
  <c r="DK270" i="37"/>
  <c r="DT270" i="37"/>
  <c r="DR270" i="37"/>
  <c r="DP270" i="37"/>
  <c r="DN270" i="37"/>
  <c r="DL270" i="37"/>
  <c r="CA271" i="37"/>
  <c r="BY271" i="37"/>
  <c r="BU271" i="37"/>
  <c r="BV271" i="37"/>
  <c r="CW271" i="37"/>
  <c r="CU271" i="37"/>
  <c r="CO271" i="37"/>
  <c r="CR271" i="37"/>
  <c r="GE271" i="37"/>
  <c r="DU271" i="37"/>
  <c r="DS271" i="37"/>
  <c r="DQ271" i="37"/>
  <c r="DM271" i="37"/>
  <c r="DK271" i="37"/>
  <c r="DT271" i="37"/>
  <c r="DR271" i="37"/>
  <c r="DP271" i="37"/>
  <c r="DN271" i="37"/>
  <c r="DL271" i="37"/>
  <c r="GA272" i="37"/>
  <c r="CA272" i="37"/>
  <c r="BY272" i="37"/>
  <c r="BW272" i="37"/>
  <c r="BU272" i="37"/>
  <c r="BZ272" i="37"/>
  <c r="BX272" i="37"/>
  <c r="BV272" i="37"/>
  <c r="BT272" i="37"/>
  <c r="CW272" i="37"/>
  <c r="CU272" i="37"/>
  <c r="CV272" i="37"/>
  <c r="CR272" i="37"/>
  <c r="GE272" i="37"/>
  <c r="DU272" i="37"/>
  <c r="DS272" i="37"/>
  <c r="DQ272" i="37"/>
  <c r="DM272" i="37"/>
  <c r="DK272" i="37"/>
  <c r="DT272" i="37"/>
  <c r="DR272" i="37"/>
  <c r="DP272" i="37"/>
  <c r="DN272" i="37"/>
  <c r="DL272" i="37"/>
  <c r="CA273" i="37"/>
  <c r="BY273" i="37"/>
  <c r="BU273" i="37"/>
  <c r="BZ273" i="37"/>
  <c r="BV273" i="37"/>
  <c r="CW273" i="37"/>
  <c r="CU273" i="37"/>
  <c r="CO273" i="37"/>
  <c r="CV273" i="37"/>
  <c r="CR273" i="37"/>
  <c r="GE273" i="37"/>
  <c r="DU273" i="37"/>
  <c r="DS273" i="37"/>
  <c r="DQ273" i="37"/>
  <c r="DM273" i="37"/>
  <c r="DK273" i="37"/>
  <c r="DT273" i="37"/>
  <c r="DR273" i="37"/>
  <c r="DP273" i="37"/>
  <c r="DN273" i="37"/>
  <c r="DL273" i="37"/>
  <c r="BY274" i="37"/>
  <c r="BU274" i="37"/>
  <c r="CU274" i="37"/>
  <c r="CO274" i="37"/>
  <c r="GE274" i="37"/>
  <c r="DU274" i="37"/>
  <c r="DS274" i="37"/>
  <c r="DQ274" i="37"/>
  <c r="DM274" i="37"/>
  <c r="DK274" i="37"/>
  <c r="DT274" i="37"/>
  <c r="DR274" i="37"/>
  <c r="DP274" i="37"/>
  <c r="DN274" i="37"/>
  <c r="DL274" i="37"/>
  <c r="EM275" i="37"/>
  <c r="BI275" i="37"/>
  <c r="GS275" i="37"/>
  <c r="FE275" i="37"/>
  <c r="FF275" i="37"/>
  <c r="EM276" i="37"/>
  <c r="BI276" i="37"/>
  <c r="GS276" i="37"/>
  <c r="FE276" i="37"/>
  <c r="FC276" i="37"/>
  <c r="FJ276" i="37"/>
  <c r="EM277" i="37"/>
  <c r="BI277" i="37"/>
  <c r="GS277" i="37"/>
  <c r="FC277" i="37"/>
  <c r="CA278" i="37"/>
  <c r="BU278" i="37"/>
  <c r="CW278" i="37"/>
  <c r="CO278" i="37"/>
  <c r="GE278" i="37"/>
  <c r="DU278" i="37"/>
  <c r="DS278" i="37"/>
  <c r="DQ278" i="37"/>
  <c r="DM278" i="37"/>
  <c r="DK278" i="37"/>
  <c r="DT278" i="37"/>
  <c r="DR278" i="37"/>
  <c r="DP278" i="37"/>
  <c r="DN278" i="37"/>
  <c r="DL278" i="37"/>
  <c r="EM279" i="37"/>
  <c r="BI279" i="37"/>
  <c r="GS279" i="37"/>
  <c r="FI279" i="37"/>
  <c r="FC279" i="37"/>
  <c r="FD279" i="37"/>
  <c r="GA280" i="37"/>
  <c r="CA280" i="37"/>
  <c r="BY280" i="37"/>
  <c r="BW280" i="37"/>
  <c r="BU280" i="37"/>
  <c r="BZ280" i="37"/>
  <c r="BX280" i="37"/>
  <c r="BV280" i="37"/>
  <c r="BT280" i="37"/>
  <c r="CW280" i="37"/>
  <c r="CV280" i="37"/>
  <c r="CT280" i="37"/>
  <c r="CP280" i="37"/>
  <c r="GE280" i="37"/>
  <c r="DU280" i="37"/>
  <c r="DS280" i="37"/>
  <c r="DQ280" i="37"/>
  <c r="DM280" i="37"/>
  <c r="DK280" i="37"/>
  <c r="DT280" i="37"/>
  <c r="DR280" i="37"/>
  <c r="DP280" i="37"/>
  <c r="DN280" i="37"/>
  <c r="DL280" i="37"/>
  <c r="CA281" i="37"/>
  <c r="BZ281" i="37"/>
  <c r="BX281" i="37"/>
  <c r="GE281" i="37"/>
  <c r="DU281" i="37"/>
  <c r="DS281" i="37"/>
  <c r="DQ281" i="37"/>
  <c r="DM281" i="37"/>
  <c r="DK281" i="37"/>
  <c r="DT281" i="37"/>
  <c r="DR281" i="37"/>
  <c r="DP281" i="37"/>
  <c r="DN281" i="37"/>
  <c r="DL281" i="37"/>
  <c r="AN315" i="37"/>
  <c r="AO315" i="37" s="1"/>
  <c r="AN316" i="37"/>
  <c r="AO316" i="37" s="1"/>
  <c r="AN321" i="37"/>
  <c r="AO321" i="37" s="1"/>
  <c r="AN327" i="37"/>
  <c r="AO327" i="37" s="1"/>
  <c r="AN328" i="37"/>
  <c r="AO328" i="37" s="1"/>
  <c r="AN334" i="37"/>
  <c r="AO334" i="37" s="1"/>
  <c r="BD23" i="37"/>
  <c r="AT24" i="37"/>
  <c r="AT25" i="37"/>
  <c r="BD25" i="37"/>
  <c r="AT26" i="37"/>
  <c r="AT27" i="37"/>
  <c r="BD27" i="37"/>
  <c r="AT28" i="37"/>
  <c r="AT30" i="37"/>
  <c r="BD30" i="37"/>
  <c r="AT31" i="37"/>
  <c r="AT32" i="37"/>
  <c r="BD32" i="37"/>
  <c r="AT33" i="37"/>
  <c r="BD33" i="37"/>
  <c r="AT35" i="37"/>
  <c r="BD35" i="37"/>
  <c r="AT36" i="37"/>
  <c r="BD36" i="37"/>
  <c r="AT37" i="37"/>
  <c r="BD37" i="37"/>
  <c r="AT38" i="37"/>
  <c r="BD38" i="37"/>
  <c r="AT39" i="37"/>
  <c r="BD39" i="37"/>
  <c r="BD40" i="37"/>
  <c r="AT41" i="37"/>
  <c r="BD41" i="37"/>
  <c r="AT42" i="37"/>
  <c r="BD42" i="37"/>
  <c r="CJ42" i="37"/>
  <c r="CL42" i="37"/>
  <c r="CZ42" i="37"/>
  <c r="DB42" i="37"/>
  <c r="DD42" i="37"/>
  <c r="DF42" i="37"/>
  <c r="DH42" i="37"/>
  <c r="DJ42" i="37"/>
  <c r="DV42" i="37"/>
  <c r="DX42" i="37"/>
  <c r="DZ42" i="37"/>
  <c r="EB42" i="37"/>
  <c r="ED42" i="37"/>
  <c r="EF42" i="37"/>
  <c r="ER42" i="37"/>
  <c r="ET42" i="37"/>
  <c r="EV42" i="37"/>
  <c r="EX42" i="37"/>
  <c r="EZ42" i="37"/>
  <c r="FB42" i="37"/>
  <c r="AR43" i="37"/>
  <c r="AT43" i="37"/>
  <c r="BD43" i="37"/>
  <c r="CD43" i="37"/>
  <c r="CJ43" i="37"/>
  <c r="CZ43" i="37"/>
  <c r="DB43" i="37"/>
  <c r="DD43" i="37"/>
  <c r="DF43" i="37"/>
  <c r="DH43" i="37"/>
  <c r="DJ43" i="37"/>
  <c r="DV43" i="37"/>
  <c r="DX43" i="37"/>
  <c r="DZ43" i="37"/>
  <c r="EB43" i="37"/>
  <c r="ED43" i="37"/>
  <c r="EF43" i="37"/>
  <c r="ER43" i="37"/>
  <c r="ET43" i="37"/>
  <c r="EV43" i="37"/>
  <c r="EX43" i="37"/>
  <c r="EZ43" i="37"/>
  <c r="FB43" i="37"/>
  <c r="AR44" i="37"/>
  <c r="AT44" i="37"/>
  <c r="BD44" i="37"/>
  <c r="CD44" i="37"/>
  <c r="CF44" i="37"/>
  <c r="CH44" i="37"/>
  <c r="CJ44" i="37"/>
  <c r="CL44" i="37"/>
  <c r="CN44" i="37"/>
  <c r="CZ44" i="37"/>
  <c r="DB44" i="37"/>
  <c r="DD44" i="37"/>
  <c r="DF44" i="37"/>
  <c r="DH44" i="37"/>
  <c r="DJ44" i="37"/>
  <c r="DV44" i="37"/>
  <c r="DX44" i="37"/>
  <c r="DZ44" i="37"/>
  <c r="EB44" i="37"/>
  <c r="ED44" i="37"/>
  <c r="EF44" i="37"/>
  <c r="ER44" i="37"/>
  <c r="ET44" i="37"/>
  <c r="EV44" i="37"/>
  <c r="EX44" i="37"/>
  <c r="EZ44" i="37"/>
  <c r="FB44" i="37"/>
  <c r="AR45" i="37"/>
  <c r="AT45" i="37"/>
  <c r="BD45" i="37"/>
  <c r="CD45" i="37"/>
  <c r="CZ45" i="37"/>
  <c r="DB45" i="37"/>
  <c r="DD45" i="37"/>
  <c r="DF45" i="37"/>
  <c r="DH45" i="37"/>
  <c r="DJ45" i="37"/>
  <c r="DV45" i="37"/>
  <c r="DX45" i="37"/>
  <c r="DZ45" i="37"/>
  <c r="EB45" i="37"/>
  <c r="ED45" i="37"/>
  <c r="EF45" i="37"/>
  <c r="ER45" i="37"/>
  <c r="AR46" i="37"/>
  <c r="AT46" i="37"/>
  <c r="BD46" i="37"/>
  <c r="CD46" i="37"/>
  <c r="CJ46" i="37"/>
  <c r="CL46" i="37"/>
  <c r="CZ46" i="37"/>
  <c r="DB46" i="37"/>
  <c r="DD46" i="37"/>
  <c r="DF46" i="37"/>
  <c r="DH46" i="37"/>
  <c r="DJ46" i="37"/>
  <c r="DV46" i="37"/>
  <c r="DX46" i="37"/>
  <c r="DZ46" i="37"/>
  <c r="EB46" i="37"/>
  <c r="ED46" i="37"/>
  <c r="EF46" i="37"/>
  <c r="ER46" i="37"/>
  <c r="ET46" i="37"/>
  <c r="EV46" i="37"/>
  <c r="EX46" i="37"/>
  <c r="EZ46" i="37"/>
  <c r="FB46" i="37"/>
  <c r="AR47" i="37"/>
  <c r="AT47" i="37"/>
  <c r="BD47" i="37"/>
  <c r="CD47" i="37"/>
  <c r="CF47" i="37"/>
  <c r="CH47" i="37"/>
  <c r="CJ47" i="37"/>
  <c r="CL47" i="37"/>
  <c r="CN47" i="37"/>
  <c r="CZ47" i="37"/>
  <c r="DB47" i="37"/>
  <c r="DD47" i="37"/>
  <c r="DF47" i="37"/>
  <c r="DH47" i="37"/>
  <c r="DJ47" i="37"/>
  <c r="DV47" i="37"/>
  <c r="DX47" i="37"/>
  <c r="DZ47" i="37"/>
  <c r="EB47" i="37"/>
  <c r="ED47" i="37"/>
  <c r="EF47" i="37"/>
  <c r="ER47" i="37"/>
  <c r="ET47" i="37"/>
  <c r="EV47" i="37"/>
  <c r="EX47" i="37"/>
  <c r="EZ47" i="37"/>
  <c r="FB47" i="37"/>
  <c r="AR48" i="37"/>
  <c r="AT48" i="37"/>
  <c r="BD48" i="37"/>
  <c r="CF48" i="37"/>
  <c r="CJ48" i="37"/>
  <c r="CZ48" i="37"/>
  <c r="DB48" i="37"/>
  <c r="DD48" i="37"/>
  <c r="DF48" i="37"/>
  <c r="DH48" i="37"/>
  <c r="DJ48" i="37"/>
  <c r="DX48" i="37"/>
  <c r="EB48" i="37"/>
  <c r="ET48" i="37"/>
  <c r="EX48" i="37"/>
  <c r="AR49" i="37"/>
  <c r="AT49" i="37"/>
  <c r="BD49" i="37"/>
  <c r="CD49" i="37"/>
  <c r="CF49" i="37"/>
  <c r="CH49" i="37"/>
  <c r="CJ49" i="37"/>
  <c r="CL49" i="37"/>
  <c r="CN49" i="37"/>
  <c r="CZ49" i="37"/>
  <c r="DB49" i="37"/>
  <c r="DD49" i="37"/>
  <c r="DF49" i="37"/>
  <c r="DH49" i="37"/>
  <c r="DJ49" i="37"/>
  <c r="ER49" i="37"/>
  <c r="ET49" i="37"/>
  <c r="EV49" i="37"/>
  <c r="EX49" i="37"/>
  <c r="EZ49" i="37"/>
  <c r="FB49" i="37"/>
  <c r="AT50" i="37"/>
  <c r="BD50" i="37"/>
  <c r="CD50" i="37"/>
  <c r="CF50" i="37"/>
  <c r="CH50" i="37"/>
  <c r="CJ50" i="37"/>
  <c r="CL50" i="37"/>
  <c r="CN50" i="37"/>
  <c r="CZ50" i="37"/>
  <c r="DB50" i="37"/>
  <c r="DD50" i="37"/>
  <c r="DF50" i="37"/>
  <c r="DH50" i="37"/>
  <c r="DJ50" i="37"/>
  <c r="DV50" i="37"/>
  <c r="DX50" i="37"/>
  <c r="DZ50" i="37"/>
  <c r="EB50" i="37"/>
  <c r="ED50" i="37"/>
  <c r="EF50" i="37"/>
  <c r="ER50" i="37"/>
  <c r="AR51" i="37"/>
  <c r="AT51" i="37"/>
  <c r="BD51" i="37"/>
  <c r="CD51" i="37"/>
  <c r="CL51" i="37"/>
  <c r="CZ51" i="37"/>
  <c r="DB51" i="37"/>
  <c r="DD51" i="37"/>
  <c r="DF51" i="37"/>
  <c r="DH51" i="37"/>
  <c r="DJ51" i="37"/>
  <c r="DV51" i="37"/>
  <c r="ED51" i="37"/>
  <c r="ER51" i="37"/>
  <c r="EZ51" i="37"/>
  <c r="AR52" i="37"/>
  <c r="AT52" i="37"/>
  <c r="BD52" i="37"/>
  <c r="CD52" i="37"/>
  <c r="CF52" i="37"/>
  <c r="CL52" i="37"/>
  <c r="CZ52" i="37"/>
  <c r="DB52" i="37"/>
  <c r="DD52" i="37"/>
  <c r="DF52" i="37"/>
  <c r="DH52" i="37"/>
  <c r="DJ52" i="37"/>
  <c r="DV52" i="37"/>
  <c r="DX52" i="37"/>
  <c r="DZ52" i="37"/>
  <c r="EB52" i="37"/>
  <c r="ED52" i="37"/>
  <c r="EF52" i="37"/>
  <c r="ER52" i="37"/>
  <c r="ET52" i="37"/>
  <c r="EZ52" i="37"/>
  <c r="AR53" i="37"/>
  <c r="AT53" i="37"/>
  <c r="BD53" i="37"/>
  <c r="CD53" i="37"/>
  <c r="CF53" i="37"/>
  <c r="CH53" i="37"/>
  <c r="CJ53" i="37"/>
  <c r="CL53" i="37"/>
  <c r="CN53" i="37"/>
  <c r="CZ53" i="37"/>
  <c r="DB53" i="37"/>
  <c r="DD53" i="37"/>
  <c r="DF53" i="37"/>
  <c r="DH53" i="37"/>
  <c r="DJ53" i="37"/>
  <c r="DV53" i="37"/>
  <c r="DX53" i="37"/>
  <c r="DZ53" i="37"/>
  <c r="EB53" i="37"/>
  <c r="ED53" i="37"/>
  <c r="EF53" i="37"/>
  <c r="ER53" i="37"/>
  <c r="ET53" i="37"/>
  <c r="EV53" i="37"/>
  <c r="EX53" i="37"/>
  <c r="AR54" i="37"/>
  <c r="AT54" i="37"/>
  <c r="BD54" i="37"/>
  <c r="CD54" i="37"/>
  <c r="CF54" i="37"/>
  <c r="CH54" i="37"/>
  <c r="CJ54" i="37"/>
  <c r="CL54" i="37"/>
  <c r="CN54" i="37"/>
  <c r="CZ54" i="37"/>
  <c r="DB54" i="37"/>
  <c r="DD54" i="37"/>
  <c r="DF54" i="37"/>
  <c r="DH54" i="37"/>
  <c r="DJ54" i="37"/>
  <c r="DZ54" i="37"/>
  <c r="EB54" i="37"/>
  <c r="EV54" i="37"/>
  <c r="EX54" i="37"/>
  <c r="AR55" i="37"/>
  <c r="AT55" i="37"/>
  <c r="BD55" i="37"/>
  <c r="CD55" i="37"/>
  <c r="CF55" i="37"/>
  <c r="CH55" i="37"/>
  <c r="CJ55" i="37"/>
  <c r="CL55" i="37"/>
  <c r="CN55" i="37"/>
  <c r="CZ55" i="37"/>
  <c r="DB55" i="37"/>
  <c r="DD55" i="37"/>
  <c r="DF55" i="37"/>
  <c r="DH55" i="37"/>
  <c r="DJ55" i="37"/>
  <c r="DZ55" i="37"/>
  <c r="ET55" i="37"/>
  <c r="EV55" i="37"/>
  <c r="EZ55" i="37"/>
  <c r="AR56" i="37"/>
  <c r="AT56" i="37"/>
  <c r="BD56" i="37"/>
  <c r="CD56" i="37"/>
  <c r="CF56" i="37"/>
  <c r="CH56" i="37"/>
  <c r="CJ56" i="37"/>
  <c r="CL56" i="37"/>
  <c r="CN56" i="37"/>
  <c r="CZ56" i="37"/>
  <c r="DB56" i="37"/>
  <c r="DD56" i="37"/>
  <c r="DF56" i="37"/>
  <c r="DH56" i="37"/>
  <c r="DJ56" i="37"/>
  <c r="DV56" i="37"/>
  <c r="DX56" i="37"/>
  <c r="DZ56" i="37"/>
  <c r="EB56" i="37"/>
  <c r="ED56" i="37"/>
  <c r="EF56" i="37"/>
  <c r="ER56" i="37"/>
  <c r="EV56" i="37"/>
  <c r="EX56" i="37"/>
  <c r="AR57" i="37"/>
  <c r="AT57" i="37"/>
  <c r="BD57" i="37"/>
  <c r="CD57" i="37"/>
  <c r="CF57" i="37"/>
  <c r="CH57" i="37"/>
  <c r="CJ57" i="37"/>
  <c r="CL57" i="37"/>
  <c r="CN57" i="37"/>
  <c r="CZ57" i="37"/>
  <c r="DB57" i="37"/>
  <c r="DD57" i="37"/>
  <c r="DF57" i="37"/>
  <c r="DH57" i="37"/>
  <c r="DJ57" i="37"/>
  <c r="DV57" i="37"/>
  <c r="DX57" i="37"/>
  <c r="DZ57" i="37"/>
  <c r="EB57" i="37"/>
  <c r="ED57" i="37"/>
  <c r="EF57" i="37"/>
  <c r="EX57" i="37"/>
  <c r="AR58" i="37"/>
  <c r="AT58" i="37"/>
  <c r="BD58" i="37"/>
  <c r="CD58" i="37"/>
  <c r="CF58" i="37"/>
  <c r="CH58" i="37"/>
  <c r="CJ58" i="37"/>
  <c r="CL58" i="37"/>
  <c r="CN58" i="37"/>
  <c r="CZ58" i="37"/>
  <c r="DB58" i="37"/>
  <c r="DD58" i="37"/>
  <c r="DF58" i="37"/>
  <c r="DH58" i="37"/>
  <c r="DJ58" i="37"/>
  <c r="DV58" i="37"/>
  <c r="DX58" i="37"/>
  <c r="DZ58" i="37"/>
  <c r="EB58" i="37"/>
  <c r="ED58" i="37"/>
  <c r="EF58" i="37"/>
  <c r="EV58" i="37"/>
  <c r="AR59" i="37"/>
  <c r="AT59" i="37"/>
  <c r="BD59" i="37"/>
  <c r="CD59" i="37"/>
  <c r="CF59" i="37"/>
  <c r="CH59" i="37"/>
  <c r="CJ59" i="37"/>
  <c r="CL59" i="37"/>
  <c r="CN59" i="37"/>
  <c r="CZ59" i="37"/>
  <c r="DB59" i="37"/>
  <c r="DD59" i="37"/>
  <c r="DF59" i="37"/>
  <c r="DH59" i="37"/>
  <c r="DJ59" i="37"/>
  <c r="DV59" i="37"/>
  <c r="DX59" i="37"/>
  <c r="DZ59" i="37"/>
  <c r="EB59" i="37"/>
  <c r="ED59" i="37"/>
  <c r="EF59" i="37"/>
  <c r="EV59" i="37"/>
  <c r="AT60" i="37"/>
  <c r="BD60" i="37"/>
  <c r="CD60" i="37"/>
  <c r="CF60" i="37"/>
  <c r="CH60" i="37"/>
  <c r="CJ60" i="37"/>
  <c r="CL60" i="37"/>
  <c r="CN60" i="37"/>
  <c r="CZ60" i="37"/>
  <c r="DB60" i="37"/>
  <c r="DD60" i="37"/>
  <c r="DF60" i="37"/>
  <c r="DH60" i="37"/>
  <c r="DJ60" i="37"/>
  <c r="DV60" i="37"/>
  <c r="DX60" i="37"/>
  <c r="DZ60" i="37"/>
  <c r="EB60" i="37"/>
  <c r="ED60" i="37"/>
  <c r="EF60" i="37"/>
  <c r="ER60" i="37"/>
  <c r="ET60" i="37"/>
  <c r="EV60" i="37"/>
  <c r="EX60" i="37"/>
  <c r="EZ60" i="37"/>
  <c r="FB60" i="37"/>
  <c r="AR61" i="37"/>
  <c r="AT61" i="37"/>
  <c r="BD61" i="37"/>
  <c r="CD61" i="37"/>
  <c r="CF61" i="37"/>
  <c r="CH61" i="37"/>
  <c r="CJ61" i="37"/>
  <c r="CL61" i="37"/>
  <c r="CN61" i="37"/>
  <c r="CZ61" i="37"/>
  <c r="DB61" i="37"/>
  <c r="DD61" i="37"/>
  <c r="DF61" i="37"/>
  <c r="DH61" i="37"/>
  <c r="DJ61" i="37"/>
  <c r="DV61" i="37"/>
  <c r="DX61" i="37"/>
  <c r="DZ61" i="37"/>
  <c r="EB61" i="37"/>
  <c r="ED61" i="37"/>
  <c r="EF61" i="37"/>
  <c r="ER61" i="37"/>
  <c r="ET61" i="37"/>
  <c r="EV61" i="37"/>
  <c r="EX61" i="37"/>
  <c r="EZ61" i="37"/>
  <c r="FB61" i="37"/>
  <c r="BD62" i="37"/>
  <c r="CD62" i="37"/>
  <c r="CF62" i="37"/>
  <c r="CH62" i="37"/>
  <c r="CJ62" i="37"/>
  <c r="CL62" i="37"/>
  <c r="CN62" i="37"/>
  <c r="CZ62" i="37"/>
  <c r="DB62" i="37"/>
  <c r="DD62" i="37"/>
  <c r="DF62" i="37"/>
  <c r="DH62" i="37"/>
  <c r="DJ62" i="37"/>
  <c r="DV62" i="37"/>
  <c r="DX62" i="37"/>
  <c r="DZ62" i="37"/>
  <c r="EB62" i="37"/>
  <c r="ED62" i="37"/>
  <c r="EF62" i="37"/>
  <c r="ER62" i="37"/>
  <c r="ET62" i="37"/>
  <c r="EV62" i="37"/>
  <c r="EX62" i="37"/>
  <c r="EZ62" i="37"/>
  <c r="FB62" i="37"/>
  <c r="AR63" i="37"/>
  <c r="AT63" i="37"/>
  <c r="BD63" i="37"/>
  <c r="CD63" i="37"/>
  <c r="CF63" i="37"/>
  <c r="CH63" i="37"/>
  <c r="CJ63" i="37"/>
  <c r="CL63" i="37"/>
  <c r="CN63" i="37"/>
  <c r="CZ63" i="37"/>
  <c r="DB63" i="37"/>
  <c r="DD63" i="37"/>
  <c r="DF63" i="37"/>
  <c r="DH63" i="37"/>
  <c r="DJ63" i="37"/>
  <c r="DV63" i="37"/>
  <c r="DX63" i="37"/>
  <c r="EB63" i="37"/>
  <c r="ED63" i="37"/>
  <c r="ER63" i="37"/>
  <c r="ET63" i="37"/>
  <c r="EV63" i="37"/>
  <c r="EX63" i="37"/>
  <c r="EZ63" i="37"/>
  <c r="FB63" i="37"/>
  <c r="AR64" i="37"/>
  <c r="AT64" i="37"/>
  <c r="BD64" i="37"/>
  <c r="CD64" i="37"/>
  <c r="CF64" i="37"/>
  <c r="CH64" i="37"/>
  <c r="CJ64" i="37"/>
  <c r="CL64" i="37"/>
  <c r="CN64" i="37"/>
  <c r="CZ64" i="37"/>
  <c r="DB64" i="37"/>
  <c r="DD64" i="37"/>
  <c r="DF64" i="37"/>
  <c r="DH64" i="37"/>
  <c r="DJ64" i="37"/>
  <c r="ER64" i="37"/>
  <c r="ET64" i="37"/>
  <c r="EV64" i="37"/>
  <c r="EX64" i="37"/>
  <c r="EZ64" i="37"/>
  <c r="FB64" i="37"/>
  <c r="AR65" i="37"/>
  <c r="AT65" i="37"/>
  <c r="BD65" i="37"/>
  <c r="CD65" i="37"/>
  <c r="CF65" i="37"/>
  <c r="CH65" i="37"/>
  <c r="CJ65" i="37"/>
  <c r="CL65" i="37"/>
  <c r="CN65" i="37"/>
  <c r="CZ65" i="37"/>
  <c r="DB65" i="37"/>
  <c r="DD65" i="37"/>
  <c r="DF65" i="37"/>
  <c r="DH65" i="37"/>
  <c r="DJ65" i="37"/>
  <c r="DV65" i="37"/>
  <c r="DX65" i="37"/>
  <c r="DZ65" i="37"/>
  <c r="EB65" i="37"/>
  <c r="ED65" i="37"/>
  <c r="EF65" i="37"/>
  <c r="AR66" i="37"/>
  <c r="AT66" i="37"/>
  <c r="BD66" i="37"/>
  <c r="CD66" i="37"/>
  <c r="CF66" i="37"/>
  <c r="CH66" i="37"/>
  <c r="CJ66" i="37"/>
  <c r="CL66" i="37"/>
  <c r="CN66" i="37"/>
  <c r="CZ66" i="37"/>
  <c r="DB66" i="37"/>
  <c r="DD66" i="37"/>
  <c r="DF66" i="37"/>
  <c r="DH66" i="37"/>
  <c r="DJ66" i="37"/>
  <c r="DV66" i="37"/>
  <c r="DX66" i="37"/>
  <c r="DZ66" i="37"/>
  <c r="EB66" i="37"/>
  <c r="ED66" i="37"/>
  <c r="EF66" i="37"/>
  <c r="ER66" i="37"/>
  <c r="EX66" i="37"/>
  <c r="AR67" i="37"/>
  <c r="BD67" i="37"/>
  <c r="CD67" i="37"/>
  <c r="CL67" i="37"/>
  <c r="CZ67" i="37"/>
  <c r="DB67" i="37"/>
  <c r="DD67" i="37"/>
  <c r="DF67" i="37"/>
  <c r="DH67" i="37"/>
  <c r="DJ67" i="37"/>
  <c r="DV67" i="37"/>
  <c r="DX67" i="37"/>
  <c r="DZ67" i="37"/>
  <c r="EB67" i="37"/>
  <c r="ED67" i="37"/>
  <c r="EF67" i="37"/>
  <c r="ER67" i="37"/>
  <c r="ET67" i="37"/>
  <c r="EV67" i="37"/>
  <c r="EX67" i="37"/>
  <c r="EZ67" i="37"/>
  <c r="FB67" i="37"/>
  <c r="CD68" i="37"/>
  <c r="CF68" i="37"/>
  <c r="CH68" i="37"/>
  <c r="CJ68" i="37"/>
  <c r="CL68" i="37"/>
  <c r="CN68" i="37"/>
  <c r="CZ68" i="37"/>
  <c r="DB68" i="37"/>
  <c r="DD68" i="37"/>
  <c r="DF68" i="37"/>
  <c r="DH68" i="37"/>
  <c r="DJ68" i="37"/>
  <c r="DV68" i="37"/>
  <c r="DX68" i="37"/>
  <c r="DZ68" i="37"/>
  <c r="EB68" i="37"/>
  <c r="ED68" i="37"/>
  <c r="EF68" i="37"/>
  <c r="ER68" i="37"/>
  <c r="ET68" i="37"/>
  <c r="EZ68" i="37"/>
  <c r="AR69" i="37"/>
  <c r="AT69" i="37"/>
  <c r="BD69" i="37"/>
  <c r="CD69" i="37"/>
  <c r="CF69" i="37"/>
  <c r="CH69" i="37"/>
  <c r="CJ69" i="37"/>
  <c r="CL69" i="37"/>
  <c r="CN69" i="37"/>
  <c r="CZ69" i="37"/>
  <c r="DB69" i="37"/>
  <c r="DD69" i="37"/>
  <c r="DF69" i="37"/>
  <c r="DH69" i="37"/>
  <c r="DJ69" i="37"/>
  <c r="DV69" i="37"/>
  <c r="DX69" i="37"/>
  <c r="DZ69" i="37"/>
  <c r="EB69" i="37"/>
  <c r="ED69" i="37"/>
  <c r="EF69" i="37"/>
  <c r="ER69" i="37"/>
  <c r="ET69" i="37"/>
  <c r="EX69" i="37"/>
  <c r="EZ69" i="37"/>
  <c r="AR70" i="37"/>
  <c r="AT70" i="37"/>
  <c r="BD70" i="37"/>
  <c r="CD70" i="37"/>
  <c r="CF70" i="37"/>
  <c r="CH70" i="37"/>
  <c r="CJ70" i="37"/>
  <c r="CL70" i="37"/>
  <c r="CN70" i="37"/>
  <c r="CZ70" i="37"/>
  <c r="DB70" i="37"/>
  <c r="DD70" i="37"/>
  <c r="DF70" i="37"/>
  <c r="DH70" i="37"/>
  <c r="DJ70" i="37"/>
  <c r="DX70" i="37"/>
  <c r="EF70" i="37"/>
  <c r="ER70" i="37"/>
  <c r="ET70" i="37"/>
  <c r="EV70" i="37"/>
  <c r="EX70" i="37"/>
  <c r="EZ70" i="37"/>
  <c r="FB70" i="37"/>
  <c r="AT71" i="37"/>
  <c r="CD71" i="37"/>
  <c r="CF71" i="37"/>
  <c r="CH71" i="37"/>
  <c r="CJ71" i="37"/>
  <c r="CL71" i="37"/>
  <c r="CN71" i="37"/>
  <c r="CZ71" i="37"/>
  <c r="DB71" i="37"/>
  <c r="DD71" i="37"/>
  <c r="DF71" i="37"/>
  <c r="DH71" i="37"/>
  <c r="DJ71" i="37"/>
  <c r="DV71" i="37"/>
  <c r="DX71" i="37"/>
  <c r="EB71" i="37"/>
  <c r="ED71" i="37"/>
  <c r="ER71" i="37"/>
  <c r="ET71" i="37"/>
  <c r="EX71" i="37"/>
  <c r="EZ71" i="37"/>
  <c r="AR72" i="37"/>
  <c r="AT72" i="37"/>
  <c r="BD72" i="37"/>
  <c r="CD72" i="37"/>
  <c r="CF72" i="37"/>
  <c r="CH72" i="37"/>
  <c r="CJ72" i="37"/>
  <c r="CL72" i="37"/>
  <c r="CN72" i="37"/>
  <c r="CZ72" i="37"/>
  <c r="DB72" i="37"/>
  <c r="DD72" i="37"/>
  <c r="DF72" i="37"/>
  <c r="DH72" i="37"/>
  <c r="DJ72" i="37"/>
  <c r="EB72" i="37"/>
  <c r="ER72" i="37"/>
  <c r="ET72" i="37"/>
  <c r="EV72" i="37"/>
  <c r="EX72" i="37"/>
  <c r="EZ72" i="37"/>
  <c r="FB72" i="37"/>
  <c r="AR73" i="37"/>
  <c r="AT73" i="37"/>
  <c r="BD73" i="37"/>
  <c r="CD73" i="37"/>
  <c r="CF73" i="37"/>
  <c r="CH73" i="37"/>
  <c r="CJ73" i="37"/>
  <c r="CL73" i="37"/>
  <c r="CN73" i="37"/>
  <c r="CZ73" i="37"/>
  <c r="DB73" i="37"/>
  <c r="DD73" i="37"/>
  <c r="DF73" i="37"/>
  <c r="DH73" i="37"/>
  <c r="DJ73" i="37"/>
  <c r="DV73" i="37"/>
  <c r="DX73" i="37"/>
  <c r="DZ73" i="37"/>
  <c r="EB73" i="37"/>
  <c r="ED73" i="37"/>
  <c r="EF73" i="37"/>
  <c r="ER73" i="37"/>
  <c r="ET73" i="37"/>
  <c r="EV73" i="37"/>
  <c r="EX73" i="37"/>
  <c r="EZ73" i="37"/>
  <c r="FB73" i="37"/>
  <c r="AR74" i="37"/>
  <c r="AT74" i="37"/>
  <c r="BD74" i="37"/>
  <c r="CD74" i="37"/>
  <c r="CF74" i="37"/>
  <c r="CH74" i="37"/>
  <c r="CJ74" i="37"/>
  <c r="CL74" i="37"/>
  <c r="CN74" i="37"/>
  <c r="CZ74" i="37"/>
  <c r="DB74" i="37"/>
  <c r="DD74" i="37"/>
  <c r="DF74" i="37"/>
  <c r="DH74" i="37"/>
  <c r="DJ74" i="37"/>
  <c r="DV74" i="37"/>
  <c r="DX74" i="37"/>
  <c r="EB74" i="37"/>
  <c r="ER74" i="37"/>
  <c r="ET74" i="37"/>
  <c r="EX74" i="37"/>
  <c r="AR75" i="37"/>
  <c r="AT75" i="37"/>
  <c r="BD75" i="37"/>
  <c r="CF75" i="37"/>
  <c r="CJ75" i="37"/>
  <c r="CZ75" i="37"/>
  <c r="DB75" i="37"/>
  <c r="DD75" i="37"/>
  <c r="DF75" i="37"/>
  <c r="DH75" i="37"/>
  <c r="DJ75" i="37"/>
  <c r="DV75" i="37"/>
  <c r="DX75" i="37"/>
  <c r="DZ75" i="37"/>
  <c r="EB75" i="37"/>
  <c r="ED75" i="37"/>
  <c r="EF75" i="37"/>
  <c r="ER75" i="37"/>
  <c r="ET75" i="37"/>
  <c r="EV75" i="37"/>
  <c r="EX75" i="37"/>
  <c r="EZ75" i="37"/>
  <c r="FB75" i="37"/>
  <c r="AR76" i="37"/>
  <c r="AT76" i="37"/>
  <c r="BD76" i="37"/>
  <c r="CD76" i="37"/>
  <c r="CF76" i="37"/>
  <c r="CJ76" i="37"/>
  <c r="CZ76" i="37"/>
  <c r="DB76" i="37"/>
  <c r="DD76" i="37"/>
  <c r="DF76" i="37"/>
  <c r="DH76" i="37"/>
  <c r="DJ76" i="37"/>
  <c r="DV76" i="37"/>
  <c r="DX76" i="37"/>
  <c r="DZ76" i="37"/>
  <c r="EB76" i="37"/>
  <c r="ED76" i="37"/>
  <c r="EF76" i="37"/>
  <c r="ER76" i="37"/>
  <c r="ET76" i="37"/>
  <c r="EX76" i="37"/>
  <c r="AT77" i="37"/>
  <c r="CD77" i="37"/>
  <c r="CF77" i="37"/>
  <c r="CH77" i="37"/>
  <c r="CJ77" i="37"/>
  <c r="CL77" i="37"/>
  <c r="CN77" i="37"/>
  <c r="CZ77" i="37"/>
  <c r="DB77" i="37"/>
  <c r="DD77" i="37"/>
  <c r="DF77" i="37"/>
  <c r="DH77" i="37"/>
  <c r="DJ77" i="37"/>
  <c r="DV77" i="37"/>
  <c r="DX77" i="37"/>
  <c r="EB77" i="37"/>
  <c r="ED77" i="37"/>
  <c r="ER77" i="37"/>
  <c r="ET77" i="37"/>
  <c r="EX77" i="37"/>
  <c r="EZ77" i="37"/>
  <c r="AR78" i="37"/>
  <c r="AT78" i="37"/>
  <c r="BD78" i="37"/>
  <c r="CD78" i="37"/>
  <c r="CF78" i="37"/>
  <c r="CJ78" i="37"/>
  <c r="CZ78" i="37"/>
  <c r="DB78" i="37"/>
  <c r="DD78" i="37"/>
  <c r="DF78" i="37"/>
  <c r="DH78" i="37"/>
  <c r="DJ78" i="37"/>
  <c r="DV78" i="37"/>
  <c r="DX78" i="37"/>
  <c r="DZ78" i="37"/>
  <c r="EB78" i="37"/>
  <c r="ED78" i="37"/>
  <c r="EF78" i="37"/>
  <c r="ER78" i="37"/>
  <c r="ET78" i="37"/>
  <c r="EX78" i="37"/>
  <c r="AR79" i="37"/>
  <c r="AT79" i="37"/>
  <c r="BD79" i="37"/>
  <c r="CD79" i="37"/>
  <c r="CF79" i="37"/>
  <c r="CH79" i="37"/>
  <c r="CJ79" i="37"/>
  <c r="CL79" i="37"/>
  <c r="CZ79" i="37"/>
  <c r="DB79" i="37"/>
  <c r="DD79" i="37"/>
  <c r="DF79" i="37"/>
  <c r="DH79" i="37"/>
  <c r="DJ79" i="37"/>
  <c r="DV79" i="37"/>
  <c r="DX79" i="37"/>
  <c r="DZ79" i="37"/>
  <c r="EB79" i="37"/>
  <c r="ED79" i="37"/>
  <c r="EF79" i="37"/>
  <c r="ER79" i="37"/>
  <c r="ET79" i="37"/>
  <c r="EV79" i="37"/>
  <c r="EX79" i="37"/>
  <c r="EZ79" i="37"/>
  <c r="AR80" i="37"/>
  <c r="BD80" i="37" s="1"/>
  <c r="CD80" i="37"/>
  <c r="CF80" i="37"/>
  <c r="CH80" i="37"/>
  <c r="CJ80" i="37"/>
  <c r="CL80" i="37"/>
  <c r="CN80" i="37"/>
  <c r="CZ80" i="37"/>
  <c r="DB80" i="37"/>
  <c r="DD80" i="37"/>
  <c r="DF80" i="37"/>
  <c r="DH80" i="37"/>
  <c r="DJ80" i="37"/>
  <c r="DV80" i="37"/>
  <c r="DX80" i="37"/>
  <c r="DZ80" i="37"/>
  <c r="EB80" i="37"/>
  <c r="ED80" i="37"/>
  <c r="EF80" i="37"/>
  <c r="ER80" i="37"/>
  <c r="ET80" i="37"/>
  <c r="EV80" i="37"/>
  <c r="EX80" i="37"/>
  <c r="AT81" i="37"/>
  <c r="CD81" i="37"/>
  <c r="CF81" i="37"/>
  <c r="CH81" i="37"/>
  <c r="CJ81" i="37"/>
  <c r="CL81" i="37"/>
  <c r="CN81" i="37"/>
  <c r="CZ81" i="37"/>
  <c r="DB81" i="37"/>
  <c r="DD81" i="37"/>
  <c r="DF81" i="37"/>
  <c r="DH81" i="37"/>
  <c r="DJ81" i="37"/>
  <c r="DV81" i="37"/>
  <c r="DX81" i="37"/>
  <c r="DZ81" i="37"/>
  <c r="EB81" i="37"/>
  <c r="ED81" i="37"/>
  <c r="EF81" i="37"/>
  <c r="ER81" i="37"/>
  <c r="ET81" i="37"/>
  <c r="EV81" i="37"/>
  <c r="EX81" i="37"/>
  <c r="EZ81" i="37"/>
  <c r="FB81" i="37"/>
  <c r="AR82" i="37"/>
  <c r="BD82" i="37"/>
  <c r="CD82" i="37"/>
  <c r="CF82" i="37"/>
  <c r="CH82" i="37"/>
  <c r="CJ82" i="37"/>
  <c r="CL82" i="37"/>
  <c r="CN82" i="37"/>
  <c r="CZ82" i="37"/>
  <c r="DB82" i="37"/>
  <c r="DD82" i="37"/>
  <c r="DF82" i="37"/>
  <c r="DH82" i="37"/>
  <c r="DJ82" i="37"/>
  <c r="DV82" i="37"/>
  <c r="DX82" i="37"/>
  <c r="DZ82" i="37"/>
  <c r="EB82" i="37"/>
  <c r="ED82" i="37"/>
  <c r="EF82" i="37"/>
  <c r="ET82" i="37"/>
  <c r="AR83" i="37"/>
  <c r="AT83" i="37"/>
  <c r="BD83" i="37"/>
  <c r="CD83" i="37"/>
  <c r="CF83" i="37"/>
  <c r="CH83" i="37"/>
  <c r="CJ83" i="37"/>
  <c r="CL83" i="37"/>
  <c r="CN83" i="37"/>
  <c r="CZ83" i="37"/>
  <c r="DB83" i="37"/>
  <c r="DD83" i="37"/>
  <c r="DF83" i="37"/>
  <c r="DH83" i="37"/>
  <c r="DJ83" i="37"/>
  <c r="DV83" i="37"/>
  <c r="DX83" i="37"/>
  <c r="DZ83" i="37"/>
  <c r="EB83" i="37"/>
  <c r="ED83" i="37"/>
  <c r="EF83" i="37"/>
  <c r="ER83" i="37"/>
  <c r="EV83" i="37"/>
  <c r="EX83" i="37"/>
  <c r="AR84" i="37"/>
  <c r="AT84" i="37"/>
  <c r="BD84" i="37"/>
  <c r="CD84" i="37"/>
  <c r="CF84" i="37"/>
  <c r="CH84" i="37"/>
  <c r="CJ84" i="37"/>
  <c r="CL84" i="37"/>
  <c r="CN84" i="37"/>
  <c r="CZ84" i="37"/>
  <c r="DB84" i="37"/>
  <c r="DD84" i="37"/>
  <c r="DF84" i="37"/>
  <c r="DH84" i="37"/>
  <c r="DJ84" i="37"/>
  <c r="DV84" i="37"/>
  <c r="DX84" i="37"/>
  <c r="EB84" i="37"/>
  <c r="ED84" i="37"/>
  <c r="ER84" i="37"/>
  <c r="ET84" i="37"/>
  <c r="EV84" i="37"/>
  <c r="EX84" i="37"/>
  <c r="EZ84" i="37"/>
  <c r="FB84" i="37"/>
  <c r="AR85" i="37"/>
  <c r="AT85" i="37"/>
  <c r="BD85" i="37"/>
  <c r="CD85" i="37"/>
  <c r="CF85" i="37"/>
  <c r="CH85" i="37"/>
  <c r="CJ85" i="37"/>
  <c r="CL85" i="37"/>
  <c r="CN85" i="37"/>
  <c r="CZ85" i="37"/>
  <c r="DB85" i="37"/>
  <c r="DD85" i="37"/>
  <c r="DF85" i="37"/>
  <c r="DH85" i="37"/>
  <c r="DJ85" i="37"/>
  <c r="DZ85" i="37"/>
  <c r="ER85" i="37"/>
  <c r="ET85" i="37"/>
  <c r="EV85" i="37"/>
  <c r="EX85" i="37"/>
  <c r="EZ85" i="37"/>
  <c r="FB85" i="37"/>
  <c r="AR86" i="37"/>
  <c r="BD86" i="37"/>
  <c r="CD86" i="37"/>
  <c r="CF86" i="37"/>
  <c r="CH86" i="37"/>
  <c r="CJ86" i="37"/>
  <c r="CL86" i="37"/>
  <c r="CN86" i="37"/>
  <c r="CZ86" i="37"/>
  <c r="DB86" i="37"/>
  <c r="DD86" i="37"/>
  <c r="DF86" i="37"/>
  <c r="DH86" i="37"/>
  <c r="DJ86" i="37"/>
  <c r="DV86" i="37"/>
  <c r="DX86" i="37"/>
  <c r="DZ86" i="37"/>
  <c r="EB86" i="37"/>
  <c r="ED86" i="37"/>
  <c r="EF86" i="37"/>
  <c r="ER86" i="37"/>
  <c r="ET86" i="37"/>
  <c r="EV86" i="37"/>
  <c r="EX86" i="37"/>
  <c r="EZ86" i="37"/>
  <c r="FB86" i="37"/>
  <c r="AR87" i="37"/>
  <c r="AT87" i="37"/>
  <c r="BD87" i="37"/>
  <c r="CD87" i="37"/>
  <c r="CF87" i="37"/>
  <c r="CH87" i="37"/>
  <c r="CJ87" i="37"/>
  <c r="CL87" i="37"/>
  <c r="CN87" i="37"/>
  <c r="CZ87" i="37"/>
  <c r="DB87" i="37"/>
  <c r="DD87" i="37"/>
  <c r="DF87" i="37"/>
  <c r="DH87" i="37"/>
  <c r="DJ87" i="37"/>
  <c r="DV87" i="37"/>
  <c r="DX87" i="37"/>
  <c r="DZ87" i="37"/>
  <c r="EB87" i="37"/>
  <c r="ED87" i="37"/>
  <c r="EF87" i="37"/>
  <c r="ER87" i="37"/>
  <c r="ET87" i="37"/>
  <c r="EV87" i="37"/>
  <c r="EX87" i="37"/>
  <c r="CD88" i="37"/>
  <c r="CF88" i="37"/>
  <c r="CH88" i="37"/>
  <c r="CJ88" i="37"/>
  <c r="CL88" i="37"/>
  <c r="CN88" i="37"/>
  <c r="CZ88" i="37"/>
  <c r="DB88" i="37"/>
  <c r="DD88" i="37"/>
  <c r="DF88" i="37"/>
  <c r="DH88" i="37"/>
  <c r="DJ88" i="37"/>
  <c r="DV88" i="37"/>
  <c r="DX88" i="37"/>
  <c r="DZ88" i="37"/>
  <c r="EB88" i="37"/>
  <c r="ED88" i="37"/>
  <c r="EF88" i="37"/>
  <c r="ER88" i="37"/>
  <c r="ET88" i="37"/>
  <c r="EV88" i="37"/>
  <c r="EX88" i="37"/>
  <c r="EZ88" i="37"/>
  <c r="FB88" i="37"/>
  <c r="AR89" i="37"/>
  <c r="BG89" i="37" s="1"/>
  <c r="AT89" i="37"/>
  <c r="BD89" i="37"/>
  <c r="CD89" i="37"/>
  <c r="CF89" i="37"/>
  <c r="CJ89" i="37"/>
  <c r="CL89" i="37"/>
  <c r="CZ89" i="37"/>
  <c r="DB89" i="37"/>
  <c r="DD89" i="37"/>
  <c r="DF89" i="37"/>
  <c r="DH89" i="37"/>
  <c r="DJ89" i="37"/>
  <c r="DV89" i="37"/>
  <c r="DX89" i="37"/>
  <c r="DZ89" i="37"/>
  <c r="EB89" i="37"/>
  <c r="ED89" i="37"/>
  <c r="EF89" i="37"/>
  <c r="ER89" i="37"/>
  <c r="ET89" i="37"/>
  <c r="EX89" i="37"/>
  <c r="EZ89" i="37"/>
  <c r="AR90" i="37"/>
  <c r="AT90" i="37"/>
  <c r="BD90" i="37"/>
  <c r="CD90" i="37"/>
  <c r="CF90" i="37"/>
  <c r="CH90" i="37"/>
  <c r="CJ90" i="37"/>
  <c r="CL90" i="37"/>
  <c r="CN90" i="37"/>
  <c r="CZ90" i="37"/>
  <c r="DB90" i="37"/>
  <c r="DD90" i="37"/>
  <c r="DF90" i="37"/>
  <c r="DH90" i="37"/>
  <c r="DJ90" i="37"/>
  <c r="DV90" i="37"/>
  <c r="DX90" i="37"/>
  <c r="DZ90" i="37"/>
  <c r="EB90" i="37"/>
  <c r="ED90" i="37"/>
  <c r="EF90" i="37"/>
  <c r="ER90" i="37"/>
  <c r="ET90" i="37"/>
  <c r="EV90" i="37"/>
  <c r="EX90" i="37"/>
  <c r="CD91" i="37"/>
  <c r="CF91" i="37"/>
  <c r="CH91" i="37"/>
  <c r="CJ91" i="37"/>
  <c r="CL91" i="37"/>
  <c r="CN91" i="37"/>
  <c r="CZ91" i="37"/>
  <c r="DB91" i="37"/>
  <c r="DD91" i="37"/>
  <c r="DF91" i="37"/>
  <c r="DH91" i="37"/>
  <c r="DJ91" i="37"/>
  <c r="DV91" i="37"/>
  <c r="ED91" i="37"/>
  <c r="ER91" i="37"/>
  <c r="ET91" i="37"/>
  <c r="EV91" i="37"/>
  <c r="EX91" i="37"/>
  <c r="EZ91" i="37"/>
  <c r="FB91" i="37"/>
  <c r="AR92" i="37"/>
  <c r="AT92" i="37"/>
  <c r="BD92" i="37"/>
  <c r="CD92" i="37"/>
  <c r="CF92" i="37"/>
  <c r="CH92" i="37"/>
  <c r="CJ92" i="37"/>
  <c r="CL92" i="37"/>
  <c r="CN92" i="37"/>
  <c r="CZ92" i="37"/>
  <c r="DB92" i="37"/>
  <c r="DD92" i="37"/>
  <c r="DF92" i="37"/>
  <c r="DH92" i="37"/>
  <c r="DJ92" i="37"/>
  <c r="DX92" i="37"/>
  <c r="EB92" i="37"/>
  <c r="EF92" i="37"/>
  <c r="ER92" i="37"/>
  <c r="EV92" i="37"/>
  <c r="EX92" i="37"/>
  <c r="EZ92" i="37"/>
  <c r="AR93" i="37"/>
  <c r="BG93" i="37"/>
  <c r="AT93" i="37"/>
  <c r="BD93" i="37"/>
  <c r="CD93" i="37"/>
  <c r="CF93" i="37"/>
  <c r="CH93" i="37"/>
  <c r="CJ93" i="37"/>
  <c r="CL93" i="37"/>
  <c r="CN93" i="37"/>
  <c r="CZ93" i="37"/>
  <c r="DB93" i="37"/>
  <c r="DD93" i="37"/>
  <c r="DF93" i="37"/>
  <c r="DH93" i="37"/>
  <c r="DJ93" i="37"/>
  <c r="DV93" i="37"/>
  <c r="DX93" i="37"/>
  <c r="DZ93" i="37"/>
  <c r="EB93" i="37"/>
  <c r="ED93" i="37"/>
  <c r="EF93" i="37"/>
  <c r="ET93" i="37"/>
  <c r="EX93" i="37"/>
  <c r="EZ93" i="37"/>
  <c r="AR94" i="37"/>
  <c r="AT94" i="37"/>
  <c r="BD94" i="37"/>
  <c r="CD94" i="37"/>
  <c r="CF94" i="37"/>
  <c r="CH94" i="37"/>
  <c r="CJ94" i="37"/>
  <c r="CL94" i="37"/>
  <c r="CN94" i="37"/>
  <c r="CZ94" i="37"/>
  <c r="DB94" i="37"/>
  <c r="DD94" i="37"/>
  <c r="DF94" i="37"/>
  <c r="DH94" i="37"/>
  <c r="DJ94" i="37"/>
  <c r="DV94" i="37"/>
  <c r="DZ94" i="37"/>
  <c r="ED94" i="37"/>
  <c r="AR95" i="37"/>
  <c r="BG95" i="37" s="1"/>
  <c r="AT95" i="37"/>
  <c r="CD95" i="37"/>
  <c r="CF95" i="37"/>
  <c r="CH95" i="37"/>
  <c r="CJ95" i="37"/>
  <c r="CL95" i="37"/>
  <c r="CN95" i="37"/>
  <c r="CZ95" i="37"/>
  <c r="DB95" i="37"/>
  <c r="DD95" i="37"/>
  <c r="DF95" i="37"/>
  <c r="DH95" i="37"/>
  <c r="DJ95" i="37"/>
  <c r="DV95" i="37"/>
  <c r="DX95" i="37"/>
  <c r="DZ95" i="37"/>
  <c r="EB95" i="37"/>
  <c r="ED95" i="37"/>
  <c r="EF95" i="37"/>
  <c r="ER95" i="37"/>
  <c r="ET95" i="37"/>
  <c r="EV95" i="37"/>
  <c r="EX95" i="37"/>
  <c r="EZ95" i="37"/>
  <c r="FB95" i="37"/>
  <c r="AT96" i="37"/>
  <c r="CD96" i="37"/>
  <c r="CH96" i="37"/>
  <c r="CL96" i="37"/>
  <c r="CZ96" i="37"/>
  <c r="DB96" i="37"/>
  <c r="DD96" i="37"/>
  <c r="DF96" i="37"/>
  <c r="DH96" i="37"/>
  <c r="DJ96" i="37"/>
  <c r="DV96" i="37"/>
  <c r="ED96" i="37"/>
  <c r="ER96" i="37"/>
  <c r="ET96" i="37"/>
  <c r="EV96" i="37"/>
  <c r="EX96" i="37"/>
  <c r="EZ96" i="37"/>
  <c r="FB96" i="37"/>
  <c r="AR97" i="37"/>
  <c r="BG97" i="37" s="1"/>
  <c r="CD97" i="37"/>
  <c r="CF97" i="37"/>
  <c r="CH97" i="37"/>
  <c r="CJ97" i="37"/>
  <c r="CL97" i="37"/>
  <c r="CN97" i="37"/>
  <c r="CZ97" i="37"/>
  <c r="DB97" i="37"/>
  <c r="DD97" i="37"/>
  <c r="DF97" i="37"/>
  <c r="DH97" i="37"/>
  <c r="DJ97" i="37"/>
  <c r="EX97" i="37"/>
  <c r="AR98" i="37"/>
  <c r="AT98" i="37"/>
  <c r="BD98" i="37"/>
  <c r="CD98" i="37"/>
  <c r="CJ98" i="37"/>
  <c r="CZ98" i="37"/>
  <c r="DB98" i="37"/>
  <c r="DD98" i="37"/>
  <c r="DF98" i="37"/>
  <c r="DH98" i="37"/>
  <c r="DJ98" i="37"/>
  <c r="DV98" i="37"/>
  <c r="DX98" i="37"/>
  <c r="EB98" i="37"/>
  <c r="ER98" i="37"/>
  <c r="ET98" i="37"/>
  <c r="EX98" i="37"/>
  <c r="GD98" i="37"/>
  <c r="GM98" i="37"/>
  <c r="AT99" i="37"/>
  <c r="CD99" i="37"/>
  <c r="CF99" i="37"/>
  <c r="CH99" i="37"/>
  <c r="CJ99" i="37"/>
  <c r="CL99" i="37"/>
  <c r="CN99" i="37"/>
  <c r="CZ99" i="37"/>
  <c r="DB99" i="37"/>
  <c r="DD99" i="37"/>
  <c r="DF99" i="37"/>
  <c r="DH99" i="37"/>
  <c r="DJ99" i="37"/>
  <c r="DV99" i="37"/>
  <c r="DX99" i="37"/>
  <c r="DZ99" i="37"/>
  <c r="EB99" i="37"/>
  <c r="ED99" i="37"/>
  <c r="EF99" i="37"/>
  <c r="ER99" i="37"/>
  <c r="EZ99" i="37"/>
  <c r="AR100" i="37"/>
  <c r="BD100" i="37"/>
  <c r="CD100" i="37"/>
  <c r="CL100" i="37"/>
  <c r="CZ100" i="37"/>
  <c r="DB100" i="37"/>
  <c r="DD100" i="37"/>
  <c r="DF100" i="37"/>
  <c r="DH100" i="37"/>
  <c r="DJ100" i="37"/>
  <c r="ER100" i="37"/>
  <c r="EZ100" i="37"/>
  <c r="AT101" i="37"/>
  <c r="CD101" i="37"/>
  <c r="CF101" i="37"/>
  <c r="CH101" i="37"/>
  <c r="CJ101" i="37"/>
  <c r="CL101" i="37"/>
  <c r="CN101" i="37"/>
  <c r="CZ101" i="37"/>
  <c r="DD101" i="37"/>
  <c r="DH101" i="37"/>
  <c r="DV101" i="37"/>
  <c r="ED101" i="37"/>
  <c r="EX101" i="37"/>
  <c r="AR102" i="37"/>
  <c r="AT102" i="37"/>
  <c r="BD102" i="37"/>
  <c r="CD102" i="37"/>
  <c r="CF102" i="37"/>
  <c r="CH102" i="37"/>
  <c r="CJ102" i="37"/>
  <c r="CL102" i="37"/>
  <c r="CN102" i="37"/>
  <c r="DD102" i="37"/>
  <c r="DV102" i="37"/>
  <c r="DX102" i="37"/>
  <c r="DZ102" i="37"/>
  <c r="EB102" i="37"/>
  <c r="ED102" i="37"/>
  <c r="EF102" i="37"/>
  <c r="ER102" i="37"/>
  <c r="EZ102" i="37"/>
  <c r="AR103" i="37"/>
  <c r="BC103" i="37" s="1"/>
  <c r="AT103" i="37"/>
  <c r="CD103" i="37"/>
  <c r="CF103" i="37"/>
  <c r="CH103" i="37"/>
  <c r="CJ103" i="37"/>
  <c r="CL103" i="37"/>
  <c r="CN103" i="37"/>
  <c r="DB103" i="37"/>
  <c r="DH103" i="37"/>
  <c r="DV103" i="37"/>
  <c r="DX103" i="37"/>
  <c r="DZ103" i="37"/>
  <c r="EB103" i="37"/>
  <c r="ED103" i="37"/>
  <c r="EF103" i="37"/>
  <c r="AT104" i="37"/>
  <c r="CH104" i="37"/>
  <c r="CZ104" i="37"/>
  <c r="DV104" i="37"/>
  <c r="DZ104" i="37"/>
  <c r="ED104" i="37"/>
  <c r="ER104" i="37"/>
  <c r="ET104" i="37"/>
  <c r="EV104" i="37"/>
  <c r="EX104" i="37"/>
  <c r="EZ104" i="37"/>
  <c r="FB104" i="37"/>
  <c r="AR105" i="37"/>
  <c r="BG105" i="37" s="1"/>
  <c r="AT105" i="37"/>
  <c r="BD105" i="37"/>
  <c r="CD105" i="37"/>
  <c r="CF105" i="37"/>
  <c r="CH105" i="37"/>
  <c r="CJ105" i="37"/>
  <c r="CL105" i="37"/>
  <c r="CN105" i="37"/>
  <c r="DB105" i="37"/>
  <c r="DF105" i="37"/>
  <c r="DJ105" i="37"/>
  <c r="DV105" i="37"/>
  <c r="DX105" i="37"/>
  <c r="DZ105" i="37"/>
  <c r="EB105" i="37"/>
  <c r="ED105" i="37"/>
  <c r="EF105" i="37"/>
  <c r="EX105" i="37"/>
  <c r="AR106" i="37"/>
  <c r="AT106" i="37"/>
  <c r="BD106" i="37"/>
  <c r="CH106" i="37"/>
  <c r="CZ106" i="37"/>
  <c r="DB106" i="37"/>
  <c r="DD106" i="37"/>
  <c r="DF106" i="37"/>
  <c r="DH106" i="37"/>
  <c r="DJ106" i="37"/>
  <c r="DV106" i="37"/>
  <c r="DX106" i="37"/>
  <c r="DZ106" i="37"/>
  <c r="EB106" i="37"/>
  <c r="ED106" i="37"/>
  <c r="EF106" i="37"/>
  <c r="ER106" i="37"/>
  <c r="ET106" i="37"/>
  <c r="EV106" i="37"/>
  <c r="EX106" i="37"/>
  <c r="EZ106" i="37"/>
  <c r="FB106" i="37"/>
  <c r="AR107" i="37"/>
  <c r="BG107" i="37" s="1"/>
  <c r="BD107" i="37"/>
  <c r="CD107" i="37"/>
  <c r="CF107" i="37"/>
  <c r="CL107" i="37"/>
  <c r="CZ107" i="37"/>
  <c r="DB107" i="37"/>
  <c r="DD107" i="37"/>
  <c r="DF107" i="37"/>
  <c r="DH107" i="37"/>
  <c r="DJ107" i="37"/>
  <c r="DV107" i="37"/>
  <c r="DX107" i="37"/>
  <c r="ED107" i="37"/>
  <c r="ER107" i="37"/>
  <c r="ET107" i="37"/>
  <c r="EZ107" i="37"/>
  <c r="AT108" i="37"/>
  <c r="BD108" i="37"/>
  <c r="CH108" i="37"/>
  <c r="CZ108" i="37"/>
  <c r="DB108" i="37"/>
  <c r="DD108" i="37"/>
  <c r="DF108" i="37"/>
  <c r="DH108" i="37"/>
  <c r="DJ108" i="37"/>
  <c r="DV108" i="37"/>
  <c r="DX108" i="37"/>
  <c r="DZ108" i="37"/>
  <c r="EB108" i="37"/>
  <c r="ED108" i="37"/>
  <c r="EF108" i="37"/>
  <c r="ER108" i="37"/>
  <c r="EV108" i="37"/>
  <c r="EZ108" i="37"/>
  <c r="AR109" i="37"/>
  <c r="AT109" i="37"/>
  <c r="BD109" i="37"/>
  <c r="CD109" i="37"/>
  <c r="CF109" i="37"/>
  <c r="CH109" i="37"/>
  <c r="CJ109" i="37"/>
  <c r="CL109" i="37"/>
  <c r="CN109" i="37"/>
  <c r="CZ109" i="37"/>
  <c r="DB109" i="37"/>
  <c r="DD109" i="37"/>
  <c r="DF109" i="37"/>
  <c r="DH109" i="37"/>
  <c r="DJ109" i="37"/>
  <c r="DV109" i="37"/>
  <c r="DX109" i="37"/>
  <c r="DZ109" i="37"/>
  <c r="EB109" i="37"/>
  <c r="ED109" i="37"/>
  <c r="EF109" i="37"/>
  <c r="ER109" i="37"/>
  <c r="ET109" i="37"/>
  <c r="EV109" i="37"/>
  <c r="EX109" i="37"/>
  <c r="EZ109" i="37"/>
  <c r="FB109" i="37"/>
  <c r="AR110" i="37"/>
  <c r="AT110" i="37"/>
  <c r="BD110" i="37"/>
  <c r="CD110" i="37"/>
  <c r="CF110" i="37"/>
  <c r="CH110" i="37"/>
  <c r="CJ110" i="37"/>
  <c r="CL110" i="37"/>
  <c r="CN110" i="37"/>
  <c r="DD110" i="37"/>
  <c r="DV110" i="37"/>
  <c r="DX110" i="37"/>
  <c r="DZ110" i="37"/>
  <c r="EB110" i="37"/>
  <c r="ED110" i="37"/>
  <c r="EF110" i="37"/>
  <c r="ER110" i="37"/>
  <c r="ET110" i="37"/>
  <c r="EV110" i="37"/>
  <c r="EX110" i="37"/>
  <c r="EZ110" i="37"/>
  <c r="FB110" i="37"/>
  <c r="AR111" i="37"/>
  <c r="BG111" i="37"/>
  <c r="AT111" i="37"/>
  <c r="BD111" i="37"/>
  <c r="CD111" i="37"/>
  <c r="CF111" i="37"/>
  <c r="CH111" i="37"/>
  <c r="CJ111" i="37"/>
  <c r="CL111" i="37"/>
  <c r="CN111" i="37"/>
  <c r="CZ111" i="37"/>
  <c r="DB111" i="37"/>
  <c r="DD111" i="37"/>
  <c r="DF111" i="37"/>
  <c r="DH111" i="37"/>
  <c r="DJ111" i="37"/>
  <c r="DV111" i="37"/>
  <c r="DX111" i="37"/>
  <c r="ED111" i="37"/>
  <c r="ER111" i="37"/>
  <c r="ET111" i="37"/>
  <c r="EZ111" i="37"/>
  <c r="AT112" i="37"/>
  <c r="BD112" i="37"/>
  <c r="CH112" i="37"/>
  <c r="CZ112" i="37"/>
  <c r="DB112" i="37"/>
  <c r="DD112" i="37"/>
  <c r="DF112" i="37"/>
  <c r="DH112" i="37"/>
  <c r="DJ112" i="37"/>
  <c r="DV112" i="37"/>
  <c r="ER112" i="37"/>
  <c r="ET112" i="37"/>
  <c r="EV112" i="37"/>
  <c r="EX112" i="37"/>
  <c r="EZ112" i="37"/>
  <c r="FB112" i="37"/>
  <c r="AR113" i="37"/>
  <c r="AT113" i="37"/>
  <c r="BD113" i="37"/>
  <c r="CD113" i="37"/>
  <c r="CF113" i="37"/>
  <c r="CH113" i="37"/>
  <c r="CJ113" i="37"/>
  <c r="CL113" i="37"/>
  <c r="CN113" i="37"/>
  <c r="CZ113" i="37"/>
  <c r="DB113" i="37"/>
  <c r="DD113" i="37"/>
  <c r="DF113" i="37"/>
  <c r="DH113" i="37"/>
  <c r="DJ113" i="37"/>
  <c r="DV113" i="37"/>
  <c r="DX113" i="37"/>
  <c r="DZ113" i="37"/>
  <c r="EB113" i="37"/>
  <c r="ED113" i="37"/>
  <c r="EF113" i="37"/>
  <c r="ER113" i="37"/>
  <c r="ET113" i="37"/>
  <c r="EV113" i="37"/>
  <c r="EX113" i="37"/>
  <c r="EZ113" i="37"/>
  <c r="FB113" i="37"/>
  <c r="AT114" i="37"/>
  <c r="CD114" i="37"/>
  <c r="CF114" i="37"/>
  <c r="CH114" i="37"/>
  <c r="CJ114" i="37"/>
  <c r="CL114" i="37"/>
  <c r="CN114" i="37"/>
  <c r="CZ114" i="37"/>
  <c r="DB114" i="37"/>
  <c r="DD114" i="37"/>
  <c r="DF114" i="37"/>
  <c r="DH114" i="37"/>
  <c r="DJ114" i="37"/>
  <c r="DZ114" i="37"/>
  <c r="ER114" i="37"/>
  <c r="ET114" i="37"/>
  <c r="EV114" i="37"/>
  <c r="EX114" i="37"/>
  <c r="EZ114" i="37"/>
  <c r="FB114" i="37"/>
  <c r="AR115" i="37"/>
  <c r="BG115" i="37" s="1"/>
  <c r="AT115" i="37"/>
  <c r="CD115" i="37"/>
  <c r="CF115" i="37"/>
  <c r="CH115" i="37"/>
  <c r="CJ115" i="37"/>
  <c r="CL115" i="37"/>
  <c r="CN115" i="37"/>
  <c r="CZ115" i="37"/>
  <c r="DB115" i="37"/>
  <c r="DD115" i="37"/>
  <c r="DF115" i="37"/>
  <c r="DH115" i="37"/>
  <c r="DJ115" i="37"/>
  <c r="DV115" i="37"/>
  <c r="DX115" i="37"/>
  <c r="DZ115" i="37"/>
  <c r="EB115" i="37"/>
  <c r="ED115" i="37"/>
  <c r="EF115" i="37"/>
  <c r="ER115" i="37"/>
  <c r="ET115" i="37"/>
  <c r="EX115" i="37"/>
  <c r="EZ115" i="37"/>
  <c r="AR116" i="37"/>
  <c r="AT116" i="37"/>
  <c r="BD116" i="37"/>
  <c r="CD116" i="37"/>
  <c r="CH116" i="37"/>
  <c r="CL116" i="37"/>
  <c r="DD116" i="37"/>
  <c r="DV116" i="37"/>
  <c r="DX116" i="37"/>
  <c r="EB116" i="37"/>
  <c r="ED116" i="37"/>
  <c r="ER116" i="37"/>
  <c r="ET116" i="37"/>
  <c r="EV116" i="37"/>
  <c r="EX116" i="37"/>
  <c r="EZ116" i="37"/>
  <c r="FB116" i="37"/>
  <c r="AR117" i="37"/>
  <c r="BC117" i="37"/>
  <c r="AT117" i="37"/>
  <c r="BD117" i="37"/>
  <c r="CD117" i="37"/>
  <c r="CF117" i="37"/>
  <c r="CH117" i="37"/>
  <c r="CJ117" i="37"/>
  <c r="CL117" i="37"/>
  <c r="CN117" i="37"/>
  <c r="DF117" i="37"/>
  <c r="ER117" i="37"/>
  <c r="ET117" i="37"/>
  <c r="EV117" i="37"/>
  <c r="EX117" i="37"/>
  <c r="EZ117" i="37"/>
  <c r="FB117" i="37"/>
  <c r="AR118" i="37"/>
  <c r="AT118" i="37"/>
  <c r="BD118" i="37"/>
  <c r="CD118" i="37"/>
  <c r="CF118" i="37"/>
  <c r="CH118" i="37"/>
  <c r="CJ118" i="37"/>
  <c r="CL118" i="37"/>
  <c r="CN118" i="37"/>
  <c r="CZ118" i="37"/>
  <c r="DB118" i="37"/>
  <c r="DD118" i="37"/>
  <c r="DF118" i="37"/>
  <c r="DH118" i="37"/>
  <c r="DJ118" i="37"/>
  <c r="DV118" i="37"/>
  <c r="DX118" i="37"/>
  <c r="DZ118" i="37"/>
  <c r="EB118" i="37"/>
  <c r="ED118" i="37"/>
  <c r="EF118" i="37"/>
  <c r="EX118" i="37"/>
  <c r="AT119" i="37"/>
  <c r="CH119" i="37"/>
  <c r="CZ119" i="37"/>
  <c r="DB119" i="37"/>
  <c r="DD119" i="37"/>
  <c r="DF119" i="37"/>
  <c r="DH119" i="37"/>
  <c r="DJ119" i="37"/>
  <c r="DV119" i="37"/>
  <c r="ER119" i="37"/>
  <c r="ET119" i="37"/>
  <c r="AR120" i="37"/>
  <c r="AT120" i="37"/>
  <c r="BD120" i="37"/>
  <c r="CD120" i="37"/>
  <c r="CF120" i="37"/>
  <c r="CH120" i="37"/>
  <c r="CJ120" i="37"/>
  <c r="CL120" i="37"/>
  <c r="CN120" i="37"/>
  <c r="DB120" i="37"/>
  <c r="DJ120" i="37"/>
  <c r="DV120" i="37"/>
  <c r="DX120" i="37"/>
  <c r="DZ120" i="37"/>
  <c r="EB120" i="37"/>
  <c r="ED120" i="37"/>
  <c r="EF120" i="37"/>
  <c r="ER120" i="37"/>
  <c r="ET120" i="37"/>
  <c r="EX120" i="37"/>
  <c r="EZ120" i="37"/>
  <c r="AT121" i="37"/>
  <c r="BD121" i="37"/>
  <c r="CD121" i="37"/>
  <c r="CH121" i="37"/>
  <c r="CL121" i="37"/>
  <c r="DB121" i="37"/>
  <c r="DF121" i="37"/>
  <c r="DJ121" i="37"/>
  <c r="DV121" i="37"/>
  <c r="DX121" i="37"/>
  <c r="DZ121" i="37"/>
  <c r="EB121" i="37"/>
  <c r="ED121" i="37"/>
  <c r="EF121" i="37"/>
  <c r="AR122" i="37"/>
  <c r="AT122" i="37"/>
  <c r="BD122" i="37"/>
  <c r="CD122" i="37"/>
  <c r="CH122" i="37"/>
  <c r="CJ122" i="37"/>
  <c r="CL122" i="37"/>
  <c r="DF122" i="37"/>
  <c r="DV122" i="37"/>
  <c r="DZ122" i="37"/>
  <c r="EB122" i="37"/>
  <c r="ED122" i="37"/>
  <c r="ER122" i="37"/>
  <c r="EV122" i="37"/>
  <c r="EX122" i="37"/>
  <c r="EZ122" i="37"/>
  <c r="AR123" i="37"/>
  <c r="BG123" i="37" s="1"/>
  <c r="AT123" i="37"/>
  <c r="CD123" i="37"/>
  <c r="CF123" i="37"/>
  <c r="CH123" i="37"/>
  <c r="CJ123" i="37"/>
  <c r="CL123" i="37"/>
  <c r="CN123" i="37"/>
  <c r="CZ123" i="37"/>
  <c r="DD123" i="37"/>
  <c r="DH123" i="37"/>
  <c r="DV123" i="37"/>
  <c r="DX123" i="37"/>
  <c r="DZ123" i="37"/>
  <c r="EB123" i="37"/>
  <c r="ED123" i="37"/>
  <c r="EF123" i="37"/>
  <c r="ER123" i="37"/>
  <c r="AR124" i="37"/>
  <c r="AT124" i="37"/>
  <c r="BD124" i="37"/>
  <c r="CD124" i="37"/>
  <c r="CJ124" i="37"/>
  <c r="CL124" i="37"/>
  <c r="CZ124" i="37"/>
  <c r="DB124" i="37"/>
  <c r="DD124" i="37"/>
  <c r="DF124" i="37"/>
  <c r="DH124" i="37"/>
  <c r="DJ124" i="37"/>
  <c r="DV124" i="37"/>
  <c r="DX124" i="37"/>
  <c r="DZ124" i="37"/>
  <c r="EB124" i="37"/>
  <c r="ED124" i="37"/>
  <c r="EF124" i="37"/>
  <c r="ER124" i="37"/>
  <c r="ET124" i="37"/>
  <c r="EV124" i="37"/>
  <c r="EX124" i="37"/>
  <c r="EZ124" i="37"/>
  <c r="FB124" i="37"/>
  <c r="AR125" i="37"/>
  <c r="BG125" i="37" s="1"/>
  <c r="BD125" i="37"/>
  <c r="CD125" i="37"/>
  <c r="CF125" i="37"/>
  <c r="CH125" i="37"/>
  <c r="CJ125" i="37"/>
  <c r="CL125" i="37"/>
  <c r="CN125" i="37"/>
  <c r="DF125" i="37"/>
  <c r="ED125" i="37"/>
  <c r="ER125" i="37"/>
  <c r="EZ125" i="37"/>
  <c r="AR126" i="37"/>
  <c r="AT126" i="37"/>
  <c r="BD126" i="37"/>
  <c r="CD126" i="37"/>
  <c r="CF126" i="37"/>
  <c r="CH126" i="37"/>
  <c r="CJ126" i="37"/>
  <c r="CL126" i="37"/>
  <c r="CN126" i="37"/>
  <c r="CZ126" i="37"/>
  <c r="DH126" i="37"/>
  <c r="DV126" i="37"/>
  <c r="DX126" i="37"/>
  <c r="DZ126" i="37"/>
  <c r="EB126" i="37"/>
  <c r="ED126" i="37"/>
  <c r="EF126" i="37"/>
  <c r="ER126" i="37"/>
  <c r="ET126" i="37"/>
  <c r="EX126" i="37"/>
  <c r="AR127" i="37"/>
  <c r="AT127" i="37"/>
  <c r="BD127" i="37"/>
  <c r="CD127" i="37"/>
  <c r="CF127" i="37"/>
  <c r="CH127" i="37"/>
  <c r="CJ127" i="37"/>
  <c r="CL127" i="37"/>
  <c r="CN127" i="37"/>
  <c r="CZ127" i="37"/>
  <c r="DB127" i="37"/>
  <c r="DD127" i="37"/>
  <c r="DF127" i="37"/>
  <c r="DH127" i="37"/>
  <c r="DJ127" i="37"/>
  <c r="DV127" i="37"/>
  <c r="DZ127" i="37"/>
  <c r="ED127" i="37"/>
  <c r="ER127" i="37"/>
  <c r="EV127" i="37"/>
  <c r="EX127" i="37"/>
  <c r="AR128" i="37"/>
  <c r="AT128" i="37"/>
  <c r="BD128" i="37"/>
  <c r="CD128" i="37"/>
  <c r="CF128" i="37"/>
  <c r="CH128" i="37"/>
  <c r="CJ128" i="37"/>
  <c r="CL128" i="37"/>
  <c r="CN128" i="37"/>
  <c r="CZ128" i="37"/>
  <c r="DB128" i="37"/>
  <c r="DD128" i="37"/>
  <c r="DF128" i="37"/>
  <c r="DH128" i="37"/>
  <c r="DJ128" i="37"/>
  <c r="DV128" i="37"/>
  <c r="DX128" i="37"/>
  <c r="DZ128" i="37"/>
  <c r="EB128" i="37"/>
  <c r="ED128" i="37"/>
  <c r="EF128" i="37"/>
  <c r="ER128" i="37"/>
  <c r="EZ128" i="37"/>
  <c r="AR129" i="37"/>
  <c r="BG129" i="37"/>
  <c r="AT129" i="37"/>
  <c r="BD129" i="37"/>
  <c r="CF129" i="37"/>
  <c r="CN129" i="37"/>
  <c r="CZ129" i="37"/>
  <c r="DB129" i="37"/>
  <c r="DD129" i="37"/>
  <c r="DF129" i="37"/>
  <c r="DH129" i="37"/>
  <c r="DJ129" i="37"/>
  <c r="EB129" i="37"/>
  <c r="ET129" i="37"/>
  <c r="EX129" i="37"/>
  <c r="FB129" i="37"/>
  <c r="AT130" i="37"/>
  <c r="BD130" i="37"/>
  <c r="CD130" i="37"/>
  <c r="CF130" i="37"/>
  <c r="CH130" i="37"/>
  <c r="CJ130" i="37"/>
  <c r="CL130" i="37"/>
  <c r="CN130" i="37"/>
  <c r="CZ130" i="37"/>
  <c r="DB130" i="37"/>
  <c r="DD130" i="37"/>
  <c r="DF130" i="37"/>
  <c r="DH130" i="37"/>
  <c r="DJ130" i="37"/>
  <c r="DV130" i="37"/>
  <c r="DZ130" i="37"/>
  <c r="EB130" i="37"/>
  <c r="ED130" i="37"/>
  <c r="EX130" i="37"/>
  <c r="BD131" i="37"/>
  <c r="CD131" i="37"/>
  <c r="CF131" i="37"/>
  <c r="CH131" i="37"/>
  <c r="CJ131" i="37"/>
  <c r="CL131" i="37"/>
  <c r="CN131" i="37"/>
  <c r="DF131" i="37"/>
  <c r="DZ131" i="37"/>
  <c r="EV131" i="37"/>
  <c r="AT132" i="37"/>
  <c r="BD132" i="37"/>
  <c r="CD132" i="37"/>
  <c r="CF132" i="37"/>
  <c r="CH132" i="37"/>
  <c r="CJ132" i="37"/>
  <c r="CL132" i="37"/>
  <c r="CN132" i="37"/>
  <c r="CZ132" i="37"/>
  <c r="DB132" i="37"/>
  <c r="DD132" i="37"/>
  <c r="DF132" i="37"/>
  <c r="DH132" i="37"/>
  <c r="DJ132" i="37"/>
  <c r="DV132" i="37"/>
  <c r="DX132" i="37"/>
  <c r="DZ132" i="37"/>
  <c r="EB132" i="37"/>
  <c r="ED132" i="37"/>
  <c r="EF132" i="37"/>
  <c r="ER132" i="37"/>
  <c r="EZ132" i="37"/>
  <c r="AR133" i="37"/>
  <c r="BG133" i="37" s="1"/>
  <c r="BD133" i="37"/>
  <c r="CJ133" i="37"/>
  <c r="CZ133" i="37"/>
  <c r="DB133" i="37"/>
  <c r="DD133" i="37"/>
  <c r="DF133" i="37"/>
  <c r="DH133" i="37"/>
  <c r="DJ133" i="37"/>
  <c r="DV133" i="37"/>
  <c r="DX133" i="37"/>
  <c r="DZ133" i="37"/>
  <c r="EB133" i="37"/>
  <c r="ED133" i="37"/>
  <c r="EF133" i="37"/>
  <c r="ET133" i="37"/>
  <c r="EX133" i="37"/>
  <c r="FB133" i="37"/>
  <c r="AT134" i="37"/>
  <c r="BD134" i="37"/>
  <c r="CD134" i="37"/>
  <c r="CF134" i="37"/>
  <c r="CH134" i="37"/>
  <c r="CJ134" i="37"/>
  <c r="CL134" i="37"/>
  <c r="CN134" i="37"/>
  <c r="CZ134" i="37"/>
  <c r="DB134" i="37"/>
  <c r="DD134" i="37"/>
  <c r="DF134" i="37"/>
  <c r="DH134" i="37"/>
  <c r="DJ134" i="37"/>
  <c r="DV134" i="37"/>
  <c r="DX134" i="37"/>
  <c r="DZ134" i="37"/>
  <c r="EB134" i="37"/>
  <c r="ED134" i="37"/>
  <c r="EF134" i="37"/>
  <c r="EV134" i="37"/>
  <c r="AR135" i="37"/>
  <c r="BG135" i="37" s="1"/>
  <c r="BD135" i="37"/>
  <c r="CF135" i="37"/>
  <c r="CN135" i="37"/>
  <c r="CZ135" i="37"/>
  <c r="DB135" i="37"/>
  <c r="DD135" i="37"/>
  <c r="DF135" i="37"/>
  <c r="DH135" i="37"/>
  <c r="DJ135" i="37"/>
  <c r="EB135" i="37"/>
  <c r="ER135" i="37"/>
  <c r="ET135" i="37"/>
  <c r="EV135" i="37"/>
  <c r="EX135" i="37"/>
  <c r="EZ135" i="37"/>
  <c r="FB135" i="37"/>
  <c r="AR136" i="37"/>
  <c r="AT136" i="37"/>
  <c r="BD136" i="37"/>
  <c r="CD136" i="37"/>
  <c r="CF136" i="37"/>
  <c r="CH136" i="37"/>
  <c r="CJ136" i="37"/>
  <c r="CL136" i="37"/>
  <c r="CN136" i="37"/>
  <c r="CZ136" i="37"/>
  <c r="DB136" i="37"/>
  <c r="DD136" i="37"/>
  <c r="DF136" i="37"/>
  <c r="DH136" i="37"/>
  <c r="DJ136" i="37"/>
  <c r="DV136" i="37"/>
  <c r="DX136" i="37"/>
  <c r="DZ136" i="37"/>
  <c r="EB136" i="37"/>
  <c r="ED136" i="37"/>
  <c r="EF136" i="37"/>
  <c r="EV136" i="37"/>
  <c r="AR137" i="37"/>
  <c r="BG137" i="37" s="1"/>
  <c r="BD137" i="37"/>
  <c r="CF137" i="37"/>
  <c r="CN137" i="37"/>
  <c r="CZ137" i="37"/>
  <c r="DB137" i="37"/>
  <c r="DD137" i="37"/>
  <c r="DF137" i="37"/>
  <c r="DH137" i="37"/>
  <c r="DJ137" i="37"/>
  <c r="ER137" i="37"/>
  <c r="ET137" i="37"/>
  <c r="EV137" i="37"/>
  <c r="EX137" i="37"/>
  <c r="EZ137" i="37"/>
  <c r="FB137" i="37"/>
  <c r="AR138" i="37"/>
  <c r="BD138" i="37"/>
  <c r="CD138" i="37"/>
  <c r="CF138" i="37"/>
  <c r="CH138" i="37"/>
  <c r="CJ138" i="37"/>
  <c r="CL138" i="37"/>
  <c r="CN138" i="37"/>
  <c r="DB138" i="37"/>
  <c r="DF138" i="37"/>
  <c r="DJ138" i="37"/>
  <c r="DV138" i="37"/>
  <c r="DX138" i="37"/>
  <c r="DZ138" i="37"/>
  <c r="EB138" i="37"/>
  <c r="ED138" i="37"/>
  <c r="EF138" i="37"/>
  <c r="ER138" i="37"/>
  <c r="ET138" i="37"/>
  <c r="EV138" i="37"/>
  <c r="EX138" i="37"/>
  <c r="EZ138" i="37"/>
  <c r="FB138" i="37"/>
  <c r="AR139" i="37"/>
  <c r="BG139" i="37" s="1"/>
  <c r="AT139" i="37"/>
  <c r="CD139" i="37"/>
  <c r="CF139" i="37"/>
  <c r="CH139" i="37"/>
  <c r="CJ139" i="37"/>
  <c r="CL139" i="37"/>
  <c r="CN139" i="37"/>
  <c r="CZ139" i="37"/>
  <c r="DB139" i="37"/>
  <c r="DD139" i="37"/>
  <c r="DF139" i="37"/>
  <c r="DH139" i="37"/>
  <c r="DJ139" i="37"/>
  <c r="DV139" i="37"/>
  <c r="DX139" i="37"/>
  <c r="DZ139" i="37"/>
  <c r="EB139" i="37"/>
  <c r="ED139" i="37"/>
  <c r="EF139" i="37"/>
  <c r="ER139" i="37"/>
  <c r="EX139" i="37"/>
  <c r="EZ139" i="37"/>
  <c r="AT140" i="37"/>
  <c r="BD140" i="37"/>
  <c r="CH140" i="37"/>
  <c r="CZ140" i="37"/>
  <c r="DB140" i="37"/>
  <c r="DD140" i="37"/>
  <c r="DF140" i="37"/>
  <c r="DH140" i="37"/>
  <c r="DJ140" i="37"/>
  <c r="DV140" i="37"/>
  <c r="ED140" i="37"/>
  <c r="ER140" i="37"/>
  <c r="ET140" i="37"/>
  <c r="EV140" i="37"/>
  <c r="EX140" i="37"/>
  <c r="EZ140" i="37"/>
  <c r="FB140" i="37"/>
  <c r="AR141" i="37"/>
  <c r="BG141" i="37" s="1"/>
  <c r="AT141" i="37"/>
  <c r="CD141" i="37"/>
  <c r="CF141" i="37"/>
  <c r="CH141" i="37"/>
  <c r="CJ141" i="37"/>
  <c r="CL141" i="37"/>
  <c r="CN141" i="37"/>
  <c r="DB141" i="37"/>
  <c r="DF141" i="37"/>
  <c r="DJ141" i="37"/>
  <c r="DV141" i="37"/>
  <c r="DX141" i="37"/>
  <c r="DZ141" i="37"/>
  <c r="EB141" i="37"/>
  <c r="ED141" i="37"/>
  <c r="EF141" i="37"/>
  <c r="ER141" i="37"/>
  <c r="EX141" i="37"/>
  <c r="EZ141" i="37"/>
  <c r="AR142" i="37"/>
  <c r="BD142" i="37" s="1"/>
  <c r="CD142" i="37"/>
  <c r="CF142" i="37"/>
  <c r="CH142" i="37"/>
  <c r="CJ142" i="37"/>
  <c r="CL142" i="37"/>
  <c r="CN142" i="37"/>
  <c r="CZ142" i="37"/>
  <c r="DB142" i="37"/>
  <c r="DD142" i="37"/>
  <c r="DF142" i="37"/>
  <c r="DH142" i="37"/>
  <c r="DJ142" i="37"/>
  <c r="DV142" i="37"/>
  <c r="DX142" i="37"/>
  <c r="DZ142" i="37"/>
  <c r="EB142" i="37"/>
  <c r="ED142" i="37"/>
  <c r="EF142" i="37"/>
  <c r="ET142" i="37"/>
  <c r="FB142" i="37"/>
  <c r="BD143" i="37"/>
  <c r="CD143" i="37"/>
  <c r="CF143" i="37"/>
  <c r="CH143" i="37"/>
  <c r="CJ143" i="37"/>
  <c r="CL143" i="37"/>
  <c r="CN143" i="37"/>
  <c r="DD143" i="37"/>
  <c r="DV143" i="37"/>
  <c r="ED143" i="37"/>
  <c r="EZ143" i="37"/>
  <c r="AR144" i="37"/>
  <c r="BD144" i="37"/>
  <c r="CD144" i="37"/>
  <c r="CF144" i="37"/>
  <c r="CH144" i="37"/>
  <c r="CJ144" i="37"/>
  <c r="CL144" i="37"/>
  <c r="CN144" i="37"/>
  <c r="DF144" i="37"/>
  <c r="DV144" i="37"/>
  <c r="DX144" i="37"/>
  <c r="DZ144" i="37"/>
  <c r="EB144" i="37"/>
  <c r="ED144" i="37"/>
  <c r="EF144" i="37"/>
  <c r="ER144" i="37"/>
  <c r="EX144" i="37"/>
  <c r="AR145" i="37"/>
  <c r="BG145" i="37" s="1"/>
  <c r="AT145" i="37"/>
  <c r="CD145" i="37"/>
  <c r="CF145" i="37"/>
  <c r="CH145" i="37"/>
  <c r="CJ145" i="37"/>
  <c r="CL145" i="37"/>
  <c r="CN145" i="37"/>
  <c r="CZ145" i="37"/>
  <c r="DB145" i="37"/>
  <c r="DD145" i="37"/>
  <c r="DF145" i="37"/>
  <c r="DH145" i="37"/>
  <c r="DJ145" i="37"/>
  <c r="DZ145" i="37"/>
  <c r="ER145" i="37"/>
  <c r="EV145" i="37"/>
  <c r="EZ145" i="37"/>
  <c r="CD146" i="37"/>
  <c r="CF146" i="37"/>
  <c r="CH146" i="37"/>
  <c r="CJ146" i="37"/>
  <c r="CL146" i="37"/>
  <c r="CN146" i="37"/>
  <c r="DF146" i="37"/>
  <c r="DV146" i="37"/>
  <c r="DX146" i="37"/>
  <c r="DZ146" i="37"/>
  <c r="EB146" i="37"/>
  <c r="ED146" i="37"/>
  <c r="EF146" i="37"/>
  <c r="ER146" i="37"/>
  <c r="AR147" i="37"/>
  <c r="BC147" i="37" s="1"/>
  <c r="AT147" i="37"/>
  <c r="CD147" i="37"/>
  <c r="CF147" i="37"/>
  <c r="CH147" i="37"/>
  <c r="CJ147" i="37"/>
  <c r="CL147" i="37"/>
  <c r="CN147" i="37"/>
  <c r="CZ147" i="37"/>
  <c r="DB147" i="37"/>
  <c r="DD147" i="37"/>
  <c r="DF147" i="37"/>
  <c r="DH147" i="37"/>
  <c r="DJ147" i="37"/>
  <c r="DV147" i="37"/>
  <c r="DX147" i="37"/>
  <c r="DZ147" i="37"/>
  <c r="EB147" i="37"/>
  <c r="ED147" i="37"/>
  <c r="EF147" i="37"/>
  <c r="EX147" i="37"/>
  <c r="AT148" i="37"/>
  <c r="CD148" i="37"/>
  <c r="CH148" i="37"/>
  <c r="CL148" i="37"/>
  <c r="CZ148" i="37"/>
  <c r="DH148" i="37"/>
  <c r="DV148" i="37"/>
  <c r="DX148" i="37"/>
  <c r="DZ148" i="37"/>
  <c r="EB148" i="37"/>
  <c r="ED148" i="37"/>
  <c r="EF148" i="37"/>
  <c r="AT149" i="37"/>
  <c r="BD149" i="37"/>
  <c r="CD149" i="37"/>
  <c r="CF149" i="37"/>
  <c r="CH149" i="37"/>
  <c r="CJ149" i="37"/>
  <c r="CL149" i="37"/>
  <c r="CN149" i="37"/>
  <c r="CZ149" i="37"/>
  <c r="DB149" i="37"/>
  <c r="DD149" i="37"/>
  <c r="DF149" i="37"/>
  <c r="DH149" i="37"/>
  <c r="DJ149" i="37"/>
  <c r="DV149" i="37"/>
  <c r="DX149" i="37"/>
  <c r="DZ149" i="37"/>
  <c r="EB149" i="37"/>
  <c r="ED149" i="37"/>
  <c r="EF149" i="37"/>
  <c r="ER149" i="37"/>
  <c r="EZ149" i="37"/>
  <c r="AR150" i="37"/>
  <c r="AT150" i="37"/>
  <c r="BD150" i="37"/>
  <c r="CD150" i="37"/>
  <c r="CH150" i="37"/>
  <c r="CL150" i="37"/>
  <c r="CZ150" i="37"/>
  <c r="DB150" i="37"/>
  <c r="DD150" i="37"/>
  <c r="DF150" i="37"/>
  <c r="DH150" i="37"/>
  <c r="DJ150" i="37"/>
  <c r="DV150" i="37"/>
  <c r="DX150" i="37"/>
  <c r="DZ150" i="37"/>
  <c r="EB150" i="37"/>
  <c r="ED150" i="37"/>
  <c r="EF150" i="37"/>
  <c r="ER150" i="37"/>
  <c r="AR151" i="37"/>
  <c r="BG151" i="37" s="1"/>
  <c r="AT151" i="37"/>
  <c r="CD151" i="37"/>
  <c r="CF151" i="37"/>
  <c r="CH151" i="37"/>
  <c r="CJ151" i="37"/>
  <c r="CL151" i="37"/>
  <c r="CN151" i="37"/>
  <c r="DB151" i="37"/>
  <c r="DF151" i="37"/>
  <c r="DJ151" i="37"/>
  <c r="DV151" i="37"/>
  <c r="DX151" i="37"/>
  <c r="EB151" i="37"/>
  <c r="ER151" i="37"/>
  <c r="EZ151" i="37"/>
  <c r="AR152" i="37"/>
  <c r="AT152" i="37"/>
  <c r="BD152" i="37"/>
  <c r="CD152" i="37"/>
  <c r="CF152" i="37"/>
  <c r="CH152" i="37"/>
  <c r="CJ152" i="37"/>
  <c r="CL152" i="37"/>
  <c r="CN152" i="37"/>
  <c r="DB152" i="37"/>
  <c r="DJ152" i="37"/>
  <c r="DV152" i="37"/>
  <c r="DX152" i="37"/>
  <c r="DZ152" i="37"/>
  <c r="EB152" i="37"/>
  <c r="ED152" i="37"/>
  <c r="EF152" i="37"/>
  <c r="ET152" i="37"/>
  <c r="EV152" i="37"/>
  <c r="EX152" i="37"/>
  <c r="BD153" i="37"/>
  <c r="CD153" i="37"/>
  <c r="CF153" i="37"/>
  <c r="CH153" i="37"/>
  <c r="CJ153" i="37"/>
  <c r="CL153" i="37"/>
  <c r="CN153" i="37"/>
  <c r="DB153" i="37"/>
  <c r="DJ153" i="37"/>
  <c r="EB153" i="37"/>
  <c r="ET153" i="37"/>
  <c r="EX153" i="37"/>
  <c r="FB153" i="37"/>
  <c r="CD154" i="37"/>
  <c r="CF154" i="37"/>
  <c r="CH154" i="37"/>
  <c r="CJ154" i="37"/>
  <c r="CL154" i="37"/>
  <c r="CN154" i="37"/>
  <c r="CZ154" i="37"/>
  <c r="DB154" i="37"/>
  <c r="DD154" i="37"/>
  <c r="DF154" i="37"/>
  <c r="DH154" i="37"/>
  <c r="DJ154" i="37"/>
  <c r="DV154" i="37"/>
  <c r="DZ154" i="37"/>
  <c r="ED154" i="37"/>
  <c r="AR155" i="37"/>
  <c r="BG155" i="37" s="1"/>
  <c r="AT155" i="37"/>
  <c r="CD155" i="37"/>
  <c r="CF155" i="37"/>
  <c r="CH155" i="37"/>
  <c r="CJ155" i="37"/>
  <c r="CL155" i="37"/>
  <c r="CN155" i="37"/>
  <c r="CZ155" i="37"/>
  <c r="DB155" i="37"/>
  <c r="DD155" i="37"/>
  <c r="DF155" i="37"/>
  <c r="DH155" i="37"/>
  <c r="DJ155" i="37"/>
  <c r="DV155" i="37"/>
  <c r="DX155" i="37"/>
  <c r="DZ155" i="37"/>
  <c r="EB155" i="37"/>
  <c r="ED155" i="37"/>
  <c r="EF155" i="37"/>
  <c r="ER155" i="37"/>
  <c r="AR156" i="37"/>
  <c r="AT156" i="37"/>
  <c r="BD156" i="37"/>
  <c r="CF156" i="37"/>
  <c r="CJ156" i="37"/>
  <c r="CN156" i="37"/>
  <c r="DF156" i="37"/>
  <c r="DX156" i="37"/>
  <c r="EB156" i="37"/>
  <c r="EF156" i="37"/>
  <c r="AR157" i="37"/>
  <c r="BG157" i="37"/>
  <c r="AT157" i="37"/>
  <c r="BD157" i="37"/>
  <c r="CD157" i="37"/>
  <c r="CF157" i="37"/>
  <c r="CH157" i="37"/>
  <c r="CJ157" i="37"/>
  <c r="CL157" i="37"/>
  <c r="CN157" i="37"/>
  <c r="DB157" i="37"/>
  <c r="DF157" i="37"/>
  <c r="DJ157" i="37"/>
  <c r="DV157" i="37"/>
  <c r="DX157" i="37"/>
  <c r="DZ157" i="37"/>
  <c r="EB157" i="37"/>
  <c r="ED157" i="37"/>
  <c r="EF157" i="37"/>
  <c r="ER157" i="37"/>
  <c r="ET157" i="37"/>
  <c r="EV157" i="37"/>
  <c r="EX157" i="37"/>
  <c r="EZ157" i="37"/>
  <c r="FB157" i="37"/>
  <c r="AR158" i="37"/>
  <c r="AT158" i="37"/>
  <c r="BD158" i="37"/>
  <c r="CD158" i="37"/>
  <c r="CF158" i="37"/>
  <c r="CH158" i="37"/>
  <c r="CJ158" i="37"/>
  <c r="CL158" i="37"/>
  <c r="CN158" i="37"/>
  <c r="CZ158" i="37"/>
  <c r="DB158" i="37"/>
  <c r="DD158" i="37"/>
  <c r="DF158" i="37"/>
  <c r="DH158" i="37"/>
  <c r="DJ158" i="37"/>
  <c r="DV158" i="37"/>
  <c r="DX158" i="37"/>
  <c r="DZ158" i="37"/>
  <c r="EB158" i="37"/>
  <c r="ED158" i="37"/>
  <c r="EF158" i="37"/>
  <c r="ER158" i="37"/>
  <c r="EX158" i="37"/>
  <c r="AR159" i="37"/>
  <c r="BG159" i="37"/>
  <c r="BD159" i="37"/>
  <c r="CD159" i="37"/>
  <c r="CF159" i="37"/>
  <c r="CH159" i="37"/>
  <c r="CJ159" i="37"/>
  <c r="CL159" i="37"/>
  <c r="CN159" i="37"/>
  <c r="DF159" i="37"/>
  <c r="DX159" i="37"/>
  <c r="EF159" i="37"/>
  <c r="EX159" i="37"/>
  <c r="AT160" i="37"/>
  <c r="BD160" i="37"/>
  <c r="CD160" i="37"/>
  <c r="CF160" i="37"/>
  <c r="CH160" i="37"/>
  <c r="CJ160" i="37"/>
  <c r="CL160" i="37"/>
  <c r="CN160" i="37"/>
  <c r="CZ160" i="37"/>
  <c r="DB160" i="37"/>
  <c r="DD160" i="37"/>
  <c r="DF160" i="37"/>
  <c r="DH160" i="37"/>
  <c r="DJ160" i="37"/>
  <c r="DV160" i="37"/>
  <c r="DX160" i="37"/>
  <c r="DZ160" i="37"/>
  <c r="EB160" i="37"/>
  <c r="ED160" i="37"/>
  <c r="EF160" i="37"/>
  <c r="ER160" i="37"/>
  <c r="ET160" i="37"/>
  <c r="EX160" i="37"/>
  <c r="AR161" i="37"/>
  <c r="BG161" i="37"/>
  <c r="AT161" i="37"/>
  <c r="BD161" i="37"/>
  <c r="CD161" i="37"/>
  <c r="CF161" i="37"/>
  <c r="CH161" i="37"/>
  <c r="CJ161" i="37"/>
  <c r="CL161" i="37"/>
  <c r="CN161" i="37"/>
  <c r="CZ161" i="37"/>
  <c r="DH161" i="37"/>
  <c r="DZ161" i="37"/>
  <c r="ER161" i="37"/>
  <c r="EZ161" i="37"/>
  <c r="AT162" i="37"/>
  <c r="BD162" i="37"/>
  <c r="CD162" i="37"/>
  <c r="CF162" i="37"/>
  <c r="CH162" i="37"/>
  <c r="CJ162" i="37"/>
  <c r="CL162" i="37"/>
  <c r="CN162" i="37"/>
  <c r="CZ162" i="37"/>
  <c r="DH162" i="37"/>
  <c r="DV162" i="37"/>
  <c r="DX162" i="37"/>
  <c r="DZ162" i="37"/>
  <c r="EB162" i="37"/>
  <c r="ED162" i="37"/>
  <c r="EF162" i="37"/>
  <c r="ER162" i="37"/>
  <c r="ET162" i="37"/>
  <c r="EV162" i="37"/>
  <c r="EX162" i="37"/>
  <c r="EZ162" i="37"/>
  <c r="FB162" i="37"/>
  <c r="AR163" i="37"/>
  <c r="BG163" i="37" s="1"/>
  <c r="BD163" i="37"/>
  <c r="CD163" i="37"/>
  <c r="CF163" i="37"/>
  <c r="CH163" i="37"/>
  <c r="CJ163" i="37"/>
  <c r="CL163" i="37"/>
  <c r="CN163" i="37"/>
  <c r="CZ163" i="37"/>
  <c r="DB163" i="37"/>
  <c r="DD163" i="37"/>
  <c r="DF163" i="37"/>
  <c r="DH163" i="37"/>
  <c r="DJ163" i="37"/>
  <c r="DV163" i="37"/>
  <c r="EB163" i="37"/>
  <c r="ED163" i="37"/>
  <c r="ER163" i="37"/>
  <c r="EZ163" i="37"/>
  <c r="AT164" i="37"/>
  <c r="BD164" i="37"/>
  <c r="CD164" i="37"/>
  <c r="CL164" i="37"/>
  <c r="CZ164" i="37"/>
  <c r="DB164" i="37"/>
  <c r="DD164" i="37"/>
  <c r="DF164" i="37"/>
  <c r="DH164" i="37"/>
  <c r="DJ164" i="37"/>
  <c r="DV164" i="37"/>
  <c r="DX164" i="37"/>
  <c r="DZ164" i="37"/>
  <c r="EB164" i="37"/>
  <c r="ED164" i="37"/>
  <c r="EF164" i="37"/>
  <c r="EV164" i="37"/>
  <c r="AR165" i="37"/>
  <c r="BG165" i="37"/>
  <c r="BD165" i="37"/>
  <c r="CD165" i="37"/>
  <c r="CF165" i="37"/>
  <c r="CH165" i="37"/>
  <c r="CJ165" i="37"/>
  <c r="CL165" i="37"/>
  <c r="CN165" i="37"/>
  <c r="CZ165" i="37"/>
  <c r="DB165" i="37"/>
  <c r="DD165" i="37"/>
  <c r="DF165" i="37"/>
  <c r="DH165" i="37"/>
  <c r="DJ165" i="37"/>
  <c r="DV165" i="37"/>
  <c r="ET165" i="37"/>
  <c r="FB165" i="37"/>
  <c r="AR166" i="37"/>
  <c r="AT166" i="37"/>
  <c r="BD166" i="37"/>
  <c r="CD166" i="37"/>
  <c r="CL166" i="37"/>
  <c r="CZ166" i="37"/>
  <c r="DB166" i="37"/>
  <c r="DD166" i="37"/>
  <c r="DF166" i="37"/>
  <c r="DH166" i="37"/>
  <c r="DJ166" i="37"/>
  <c r="DV166" i="37"/>
  <c r="DX166" i="37"/>
  <c r="DZ166" i="37"/>
  <c r="EB166" i="37"/>
  <c r="ED166" i="37"/>
  <c r="EF166" i="37"/>
  <c r="ER166" i="37"/>
  <c r="ET166" i="37"/>
  <c r="EV166" i="37"/>
  <c r="EX166" i="37"/>
  <c r="EZ166" i="37"/>
  <c r="FB166" i="37"/>
  <c r="AR167" i="37"/>
  <c r="AT167" i="37"/>
  <c r="BD167" i="37"/>
  <c r="CD167" i="37"/>
  <c r="CF167" i="37"/>
  <c r="CH167" i="37"/>
  <c r="CJ167" i="37"/>
  <c r="CL167" i="37"/>
  <c r="CN167" i="37"/>
  <c r="CZ167" i="37"/>
  <c r="DB167" i="37"/>
  <c r="DD167" i="37"/>
  <c r="DF167" i="37"/>
  <c r="DH167" i="37"/>
  <c r="DJ167" i="37"/>
  <c r="EB167" i="37"/>
  <c r="AR168" i="37"/>
  <c r="AT168" i="37"/>
  <c r="BD168" i="37"/>
  <c r="CD168" i="37"/>
  <c r="CF168" i="37"/>
  <c r="CH168" i="37"/>
  <c r="CJ168" i="37"/>
  <c r="CL168" i="37"/>
  <c r="CN168" i="37"/>
  <c r="DD168" i="37"/>
  <c r="DV168" i="37"/>
  <c r="ED168" i="37"/>
  <c r="ER168" i="37"/>
  <c r="ET168" i="37"/>
  <c r="EV168" i="37"/>
  <c r="EX168" i="37"/>
  <c r="EZ168" i="37"/>
  <c r="FB168" i="37"/>
  <c r="AR169" i="37"/>
  <c r="BG169" i="37" s="1"/>
  <c r="AT169" i="37"/>
  <c r="BD169" i="37"/>
  <c r="CD169" i="37"/>
  <c r="CF169" i="37"/>
  <c r="CH169" i="37"/>
  <c r="CJ169" i="37"/>
  <c r="CL169" i="37"/>
  <c r="CN169" i="37"/>
  <c r="CZ169" i="37"/>
  <c r="DB169" i="37"/>
  <c r="DD169" i="37"/>
  <c r="DF169" i="37"/>
  <c r="DH169" i="37"/>
  <c r="DJ169" i="37"/>
  <c r="DV169" i="37"/>
  <c r="DX169" i="37"/>
  <c r="DZ169" i="37"/>
  <c r="EB169" i="37"/>
  <c r="ED169" i="37"/>
  <c r="EF169" i="37"/>
  <c r="EX169" i="37"/>
  <c r="AT170" i="37"/>
  <c r="BD170" i="37"/>
  <c r="CD170" i="37"/>
  <c r="CL170" i="37"/>
  <c r="CZ170" i="37"/>
  <c r="DB170" i="37"/>
  <c r="DD170" i="37"/>
  <c r="DF170" i="37"/>
  <c r="DH170" i="37"/>
  <c r="DJ170" i="37"/>
  <c r="DZ170" i="37"/>
  <c r="ER170" i="37"/>
  <c r="ET170" i="37"/>
  <c r="EV170" i="37"/>
  <c r="EX170" i="37"/>
  <c r="EZ170" i="37"/>
  <c r="FB170" i="37"/>
  <c r="AR171" i="37"/>
  <c r="BG171" i="37" s="1"/>
  <c r="AT171" i="37"/>
  <c r="BD171" i="37"/>
  <c r="CD171" i="37"/>
  <c r="CF171" i="37"/>
  <c r="CH171" i="37"/>
  <c r="CJ171" i="37"/>
  <c r="CL171" i="37"/>
  <c r="CN171" i="37"/>
  <c r="CZ171" i="37"/>
  <c r="DB171" i="37"/>
  <c r="DD171" i="37"/>
  <c r="DF171" i="37"/>
  <c r="DH171" i="37"/>
  <c r="DJ171" i="37"/>
  <c r="DV171" i="37"/>
  <c r="DX171" i="37"/>
  <c r="DZ171" i="37"/>
  <c r="EB171" i="37"/>
  <c r="ED171" i="37"/>
  <c r="EF171" i="37"/>
  <c r="EX171" i="37"/>
  <c r="BD172" i="37"/>
  <c r="CD172" i="37"/>
  <c r="CF172" i="37"/>
  <c r="CH172" i="37"/>
  <c r="CJ172" i="37"/>
  <c r="CL172" i="37"/>
  <c r="CN172" i="37"/>
  <c r="CZ172" i="37"/>
  <c r="DH172" i="37"/>
  <c r="DZ172" i="37"/>
  <c r="ER172" i="37"/>
  <c r="BD173" i="37"/>
  <c r="CD173" i="37"/>
  <c r="CF173" i="37"/>
  <c r="CH173" i="37"/>
  <c r="CJ173" i="37"/>
  <c r="CL173" i="37"/>
  <c r="CN173" i="37"/>
  <c r="CZ173" i="37"/>
  <c r="DB173" i="37"/>
  <c r="DD173" i="37"/>
  <c r="DF173" i="37"/>
  <c r="DH173" i="37"/>
  <c r="DJ173" i="37"/>
  <c r="DV173" i="37"/>
  <c r="DX173" i="37"/>
  <c r="DZ173" i="37"/>
  <c r="EB173" i="37"/>
  <c r="ED173" i="37"/>
  <c r="EF173" i="37"/>
  <c r="ET173" i="37"/>
  <c r="AR174" i="37"/>
  <c r="AT174" i="37"/>
  <c r="BD174" i="37"/>
  <c r="CH174" i="37"/>
  <c r="CZ174" i="37"/>
  <c r="DB174" i="37"/>
  <c r="DD174" i="37"/>
  <c r="DF174" i="37"/>
  <c r="DH174" i="37"/>
  <c r="DJ174" i="37"/>
  <c r="DV174" i="37"/>
  <c r="ED174" i="37"/>
  <c r="ER174" i="37"/>
  <c r="ET174" i="37"/>
  <c r="EV174" i="37"/>
  <c r="EX174" i="37"/>
  <c r="EZ174" i="37"/>
  <c r="FB174" i="37"/>
  <c r="AR175" i="37"/>
  <c r="BG175" i="37" s="1"/>
  <c r="AT175" i="37"/>
  <c r="BD175" i="37"/>
  <c r="CD175" i="37"/>
  <c r="CF175" i="37"/>
  <c r="CH175" i="37"/>
  <c r="CJ175" i="37"/>
  <c r="CL175" i="37"/>
  <c r="CN175" i="37"/>
  <c r="DB175" i="37"/>
  <c r="DF175" i="37"/>
  <c r="DJ175" i="37"/>
  <c r="DV175" i="37"/>
  <c r="DX175" i="37"/>
  <c r="DZ175" i="37"/>
  <c r="EB175" i="37"/>
  <c r="ED175" i="37"/>
  <c r="EF175" i="37"/>
  <c r="EX175" i="37"/>
  <c r="AR176" i="37"/>
  <c r="AT176" i="37"/>
  <c r="BD176" i="37"/>
  <c r="CH176" i="37"/>
  <c r="CZ176" i="37"/>
  <c r="DB176" i="37"/>
  <c r="DD176" i="37"/>
  <c r="DF176" i="37"/>
  <c r="DH176" i="37"/>
  <c r="DJ176" i="37"/>
  <c r="DV176" i="37"/>
  <c r="ED176" i="37"/>
  <c r="EV176" i="37"/>
  <c r="AR177" i="37"/>
  <c r="BG177" i="37"/>
  <c r="AT177" i="37"/>
  <c r="BD177" i="37"/>
  <c r="CD177" i="37"/>
  <c r="CF177" i="37"/>
  <c r="CH177" i="37"/>
  <c r="CJ177" i="37"/>
  <c r="CL177" i="37"/>
  <c r="CN177" i="37"/>
  <c r="CZ177" i="37"/>
  <c r="DB177" i="37"/>
  <c r="DD177" i="37"/>
  <c r="DF177" i="37"/>
  <c r="DH177" i="37"/>
  <c r="DJ177" i="37"/>
  <c r="DV177" i="37"/>
  <c r="DX177" i="37"/>
  <c r="DZ177" i="37"/>
  <c r="EB177" i="37"/>
  <c r="ED177" i="37"/>
  <c r="EF177" i="37"/>
  <c r="AT178" i="37"/>
  <c r="BD178" i="37"/>
  <c r="CD178" i="37"/>
  <c r="CF178" i="37"/>
  <c r="CH178" i="37"/>
  <c r="CJ178" i="37"/>
  <c r="CL178" i="37"/>
  <c r="CN178" i="37"/>
  <c r="CZ178" i="37"/>
  <c r="DB178" i="37"/>
  <c r="DD178" i="37"/>
  <c r="DF178" i="37"/>
  <c r="DH178" i="37"/>
  <c r="DJ178" i="37"/>
  <c r="DV178" i="37"/>
  <c r="DX178" i="37"/>
  <c r="DZ178" i="37"/>
  <c r="EB178" i="37"/>
  <c r="ED178" i="37"/>
  <c r="EF178" i="37"/>
  <c r="ER178" i="37"/>
  <c r="EZ178" i="37"/>
  <c r="AR179" i="37"/>
  <c r="BC179" i="37"/>
  <c r="AT179" i="37"/>
  <c r="BD179" i="37"/>
  <c r="CF179" i="37"/>
  <c r="CN179" i="37"/>
  <c r="CZ179" i="37"/>
  <c r="DB179" i="37"/>
  <c r="DD179" i="37"/>
  <c r="DF179" i="37"/>
  <c r="DH179" i="37"/>
  <c r="DJ179" i="37"/>
  <c r="EB179" i="37"/>
  <c r="ER179" i="37"/>
  <c r="ET179" i="37"/>
  <c r="EV179" i="37"/>
  <c r="EX179" i="37"/>
  <c r="EZ179" i="37"/>
  <c r="FB179" i="37"/>
  <c r="AT180" i="37"/>
  <c r="BD180" i="37"/>
  <c r="CD180" i="37"/>
  <c r="CF180" i="37"/>
  <c r="CH180" i="37"/>
  <c r="CJ180" i="37"/>
  <c r="CL180" i="37"/>
  <c r="CN180" i="37"/>
  <c r="CZ180" i="37"/>
  <c r="DH180" i="37"/>
  <c r="DV180" i="37"/>
  <c r="DX180" i="37"/>
  <c r="DZ180" i="37"/>
  <c r="EB180" i="37"/>
  <c r="ED180" i="37"/>
  <c r="EF180" i="37"/>
  <c r="ET180" i="37"/>
  <c r="EV180" i="37"/>
  <c r="EZ180" i="37"/>
  <c r="AR181" i="37"/>
  <c r="BC181" i="37"/>
  <c r="AT181" i="37"/>
  <c r="BD181" i="37"/>
  <c r="CD181" i="37"/>
  <c r="CF181" i="37"/>
  <c r="CH181" i="37"/>
  <c r="CJ181" i="37"/>
  <c r="CL181" i="37"/>
  <c r="CN181" i="37"/>
  <c r="CZ181" i="37"/>
  <c r="DB181" i="37"/>
  <c r="DD181" i="37"/>
  <c r="DF181" i="37"/>
  <c r="DH181" i="37"/>
  <c r="DJ181" i="37"/>
  <c r="DV181" i="37"/>
  <c r="DX181" i="37"/>
  <c r="DZ181" i="37"/>
  <c r="EB181" i="37"/>
  <c r="ED181" i="37"/>
  <c r="EF181" i="37"/>
  <c r="EV181" i="37"/>
  <c r="AR182" i="37"/>
  <c r="AT182" i="37"/>
  <c r="BD182" i="37"/>
  <c r="CJ182" i="37"/>
  <c r="CZ182" i="37"/>
  <c r="DB182" i="37"/>
  <c r="DD182" i="37"/>
  <c r="DF182" i="37"/>
  <c r="DH182" i="37"/>
  <c r="DJ182" i="37"/>
  <c r="DX182" i="37"/>
  <c r="EF182" i="37"/>
  <c r="ER182" i="37"/>
  <c r="ET182" i="37"/>
  <c r="EV182" i="37"/>
  <c r="EX182" i="37"/>
  <c r="EZ182" i="37"/>
  <c r="FB182" i="37"/>
  <c r="AT183" i="37"/>
  <c r="BD183" i="37"/>
  <c r="CD183" i="37"/>
  <c r="CF183" i="37"/>
  <c r="CH183" i="37"/>
  <c r="CJ183" i="37"/>
  <c r="CL183" i="37"/>
  <c r="CN183" i="37"/>
  <c r="CZ183" i="37"/>
  <c r="DB183" i="37"/>
  <c r="DD183" i="37"/>
  <c r="DF183" i="37"/>
  <c r="DH183" i="37"/>
  <c r="DJ183" i="37"/>
  <c r="DV183" i="37"/>
  <c r="DX183" i="37"/>
  <c r="DZ183" i="37"/>
  <c r="EB183" i="37"/>
  <c r="ED183" i="37"/>
  <c r="EF183" i="37"/>
  <c r="AR184" i="37"/>
  <c r="AT184" i="37"/>
  <c r="BD184" i="37"/>
  <c r="CD184" i="37"/>
  <c r="CF184" i="37"/>
  <c r="CH184" i="37"/>
  <c r="CJ184" i="37"/>
  <c r="CL184" i="37"/>
  <c r="CN184" i="37"/>
  <c r="CZ184" i="37"/>
  <c r="DB184" i="37"/>
  <c r="DD184" i="37"/>
  <c r="DF184" i="37"/>
  <c r="DH184" i="37"/>
  <c r="DJ184" i="37"/>
  <c r="EB184" i="37"/>
  <c r="ED184" i="37"/>
  <c r="EX184" i="37"/>
  <c r="AT185" i="37"/>
  <c r="BD185" i="37"/>
  <c r="CD185" i="37"/>
  <c r="CF185" i="37"/>
  <c r="CH185" i="37"/>
  <c r="CJ185" i="37"/>
  <c r="CL185" i="37"/>
  <c r="CN185" i="37"/>
  <c r="CZ185" i="37"/>
  <c r="DH185" i="37"/>
  <c r="DV185" i="37"/>
  <c r="DX185" i="37"/>
  <c r="DZ185" i="37"/>
  <c r="EB185" i="37"/>
  <c r="ED185" i="37"/>
  <c r="EF185" i="37"/>
  <c r="EV185" i="37"/>
  <c r="AR186" i="37"/>
  <c r="BD186" i="37"/>
  <c r="CD186" i="37"/>
  <c r="CF186" i="37"/>
  <c r="CH186" i="37"/>
  <c r="CJ186" i="37"/>
  <c r="CL186" i="37"/>
  <c r="CN186" i="37"/>
  <c r="CZ186" i="37"/>
  <c r="DB186" i="37"/>
  <c r="DD186" i="37"/>
  <c r="DF186" i="37"/>
  <c r="DH186" i="37"/>
  <c r="DJ186" i="37"/>
  <c r="DV186" i="37"/>
  <c r="DX186" i="37"/>
  <c r="DZ186" i="37"/>
  <c r="EB186" i="37"/>
  <c r="ED186" i="37"/>
  <c r="EF186" i="37"/>
  <c r="ER186" i="37"/>
  <c r="ET186" i="37"/>
  <c r="EV186" i="37"/>
  <c r="EX186" i="37"/>
  <c r="EZ186" i="37"/>
  <c r="FB186" i="37"/>
  <c r="AT187" i="37"/>
  <c r="BD187" i="37"/>
  <c r="CD187" i="37"/>
  <c r="CF187" i="37"/>
  <c r="CH187" i="37"/>
  <c r="CJ187" i="37"/>
  <c r="CL187" i="37"/>
  <c r="CN187" i="37"/>
  <c r="CZ187" i="37"/>
  <c r="DH187" i="37"/>
  <c r="DV187" i="37"/>
  <c r="DX187" i="37"/>
  <c r="DZ187" i="37"/>
  <c r="EB187" i="37"/>
  <c r="ED187" i="37"/>
  <c r="EF187" i="37"/>
  <c r="EV187" i="37"/>
  <c r="AR188" i="37"/>
  <c r="BD188" i="37"/>
  <c r="CF188" i="37"/>
  <c r="CJ188" i="37"/>
  <c r="CN188" i="37"/>
  <c r="CZ188" i="37"/>
  <c r="DB188" i="37"/>
  <c r="DD188" i="37"/>
  <c r="DF188" i="37"/>
  <c r="DH188" i="37"/>
  <c r="DJ188" i="37"/>
  <c r="DX188" i="37"/>
  <c r="EB188" i="37"/>
  <c r="EF188" i="37"/>
  <c r="ER188" i="37"/>
  <c r="ET188" i="37"/>
  <c r="EV188" i="37"/>
  <c r="EX188" i="37"/>
  <c r="EZ188" i="37"/>
  <c r="FB188" i="37"/>
  <c r="AR189" i="37"/>
  <c r="BC189" i="37" s="1"/>
  <c r="AT189" i="37"/>
  <c r="BD189" i="37"/>
  <c r="CD189" i="37"/>
  <c r="CF189" i="37"/>
  <c r="CH189" i="37"/>
  <c r="CJ189" i="37"/>
  <c r="CL189" i="37"/>
  <c r="CN189" i="37"/>
  <c r="DD189" i="37"/>
  <c r="DV189" i="37"/>
  <c r="ED189" i="37"/>
  <c r="ER189" i="37"/>
  <c r="ET189" i="37"/>
  <c r="EV189" i="37"/>
  <c r="EX189" i="37"/>
  <c r="EZ189" i="37"/>
  <c r="FB189" i="37"/>
  <c r="BD190" i="37"/>
  <c r="CJ190" i="37"/>
  <c r="CZ190" i="37"/>
  <c r="DB190" i="37"/>
  <c r="DD190" i="37"/>
  <c r="DF190" i="37"/>
  <c r="DH190" i="37"/>
  <c r="DJ190" i="37"/>
  <c r="DV190" i="37"/>
  <c r="DX190" i="37"/>
  <c r="DZ190" i="37"/>
  <c r="EB190" i="37"/>
  <c r="ED190" i="37"/>
  <c r="EF190" i="37"/>
  <c r="ER190" i="37"/>
  <c r="ET190" i="37"/>
  <c r="EV190" i="37"/>
  <c r="EX190" i="37"/>
  <c r="EZ190" i="37"/>
  <c r="FB190" i="37"/>
  <c r="AT191" i="37"/>
  <c r="BD191" i="37"/>
  <c r="CD191" i="37"/>
  <c r="CF191" i="37"/>
  <c r="CH191" i="37"/>
  <c r="CJ191" i="37"/>
  <c r="CL191" i="37"/>
  <c r="CN191" i="37"/>
  <c r="CZ191" i="37"/>
  <c r="DB191" i="37"/>
  <c r="DD191" i="37"/>
  <c r="DF191" i="37"/>
  <c r="DH191" i="37"/>
  <c r="DJ191" i="37"/>
  <c r="ER191" i="37"/>
  <c r="ET191" i="37"/>
  <c r="EV191" i="37"/>
  <c r="EX191" i="37"/>
  <c r="EZ191" i="37"/>
  <c r="FB191" i="37"/>
  <c r="BD192" i="37"/>
  <c r="CF192" i="37"/>
  <c r="CN192" i="37"/>
  <c r="CZ192" i="37"/>
  <c r="DB192" i="37"/>
  <c r="DD192" i="37"/>
  <c r="DF192" i="37"/>
  <c r="DH192" i="37"/>
  <c r="DJ192" i="37"/>
  <c r="DV192" i="37"/>
  <c r="DX192" i="37"/>
  <c r="DZ192" i="37"/>
  <c r="EB192" i="37"/>
  <c r="ED192" i="37"/>
  <c r="EF192" i="37"/>
  <c r="ET192" i="37"/>
  <c r="EV192" i="37"/>
  <c r="EZ192" i="37"/>
  <c r="AR193" i="37"/>
  <c r="BC193" i="37"/>
  <c r="BD193" i="37"/>
  <c r="CD193" i="37"/>
  <c r="CF193" i="37"/>
  <c r="CH193" i="37"/>
  <c r="CJ193" i="37"/>
  <c r="CL193" i="37"/>
  <c r="CN193" i="37"/>
  <c r="DB193" i="37"/>
  <c r="DJ193" i="37"/>
  <c r="ER193" i="37"/>
  <c r="ET193" i="37"/>
  <c r="EV193" i="37"/>
  <c r="EX193" i="37"/>
  <c r="EZ193" i="37"/>
  <c r="FB193" i="37"/>
  <c r="AR194" i="37"/>
  <c r="AT194" i="37"/>
  <c r="BD194" i="37"/>
  <c r="CD194" i="37"/>
  <c r="CF194" i="37"/>
  <c r="CH194" i="37"/>
  <c r="CJ194" i="37"/>
  <c r="CL194" i="37"/>
  <c r="CN194" i="37"/>
  <c r="CZ194" i="37"/>
  <c r="DB194" i="37"/>
  <c r="DD194" i="37"/>
  <c r="DF194" i="37"/>
  <c r="DH194" i="37"/>
  <c r="DJ194" i="37"/>
  <c r="DV194" i="37"/>
  <c r="ED194" i="37"/>
  <c r="AR195" i="37"/>
  <c r="BG195" i="37"/>
  <c r="AT195" i="37"/>
  <c r="BD195" i="37"/>
  <c r="CZ195" i="37"/>
  <c r="DB195" i="37"/>
  <c r="DD195" i="37"/>
  <c r="DF195" i="37"/>
  <c r="DH195" i="37"/>
  <c r="DJ195" i="37"/>
  <c r="DV195" i="37"/>
  <c r="DX195" i="37"/>
  <c r="DZ195" i="37"/>
  <c r="EB195" i="37"/>
  <c r="ED195" i="37"/>
  <c r="EF195" i="37"/>
  <c r="ER195" i="37"/>
  <c r="EZ195" i="37"/>
  <c r="AR196" i="37"/>
  <c r="AT196" i="37"/>
  <c r="BD196" i="37"/>
  <c r="CD196" i="37"/>
  <c r="CF196" i="37"/>
  <c r="CH196" i="37"/>
  <c r="CJ196" i="37"/>
  <c r="CL196" i="37"/>
  <c r="CN196" i="37"/>
  <c r="DB196" i="37"/>
  <c r="DJ196" i="37"/>
  <c r="ER196" i="37"/>
  <c r="ET196" i="37"/>
  <c r="EV196" i="37"/>
  <c r="EX196" i="37"/>
  <c r="EZ196" i="37"/>
  <c r="FB196" i="37"/>
  <c r="AR197" i="37"/>
  <c r="BG197" i="37" s="1"/>
  <c r="AT197" i="37"/>
  <c r="BD197" i="37"/>
  <c r="CD197" i="37"/>
  <c r="CJ197" i="37"/>
  <c r="CZ197" i="37"/>
  <c r="DB197" i="37"/>
  <c r="DD197" i="37"/>
  <c r="DF197" i="37"/>
  <c r="DH197" i="37"/>
  <c r="DJ197" i="37"/>
  <c r="ER197" i="37"/>
  <c r="AR198" i="37"/>
  <c r="AT198" i="37"/>
  <c r="BD198" i="37"/>
  <c r="CF198" i="37"/>
  <c r="CN198" i="37"/>
  <c r="CZ198" i="37"/>
  <c r="DB198" i="37"/>
  <c r="DD198" i="37"/>
  <c r="DF198" i="37"/>
  <c r="DH198" i="37"/>
  <c r="DJ198" i="37"/>
  <c r="DV198" i="37"/>
  <c r="DX198" i="37"/>
  <c r="DZ198" i="37"/>
  <c r="EB198" i="37"/>
  <c r="ED198" i="37"/>
  <c r="EF198" i="37"/>
  <c r="EX198" i="37"/>
  <c r="AR199" i="37"/>
  <c r="BG199" i="37"/>
  <c r="AT199" i="37"/>
  <c r="BD199" i="37"/>
  <c r="CH199" i="37"/>
  <c r="CZ199" i="37"/>
  <c r="DB199" i="37"/>
  <c r="DD199" i="37"/>
  <c r="DF199" i="37"/>
  <c r="DH199" i="37"/>
  <c r="DJ199" i="37"/>
  <c r="DV199" i="37"/>
  <c r="DX199" i="37"/>
  <c r="DZ199" i="37"/>
  <c r="EB199" i="37"/>
  <c r="ED199" i="37"/>
  <c r="EF199" i="37"/>
  <c r="ER199" i="37"/>
  <c r="ET199" i="37"/>
  <c r="EV199" i="37"/>
  <c r="EX199" i="37"/>
  <c r="EZ199" i="37"/>
  <c r="FB199" i="37"/>
  <c r="AR200" i="37"/>
  <c r="AT200" i="37"/>
  <c r="BD200" i="37"/>
  <c r="CJ200" i="37"/>
  <c r="CZ200" i="37"/>
  <c r="DB200" i="37"/>
  <c r="DD200" i="37"/>
  <c r="DF200" i="37"/>
  <c r="DH200" i="37"/>
  <c r="DJ200" i="37"/>
  <c r="ER200" i="37"/>
  <c r="AR201" i="37"/>
  <c r="BG201" i="37"/>
  <c r="AT201" i="37"/>
  <c r="BD201" i="37"/>
  <c r="CD201" i="37"/>
  <c r="CL201" i="37"/>
  <c r="CZ201" i="37"/>
  <c r="DB201" i="37"/>
  <c r="DD201" i="37"/>
  <c r="DF201" i="37"/>
  <c r="DH201" i="37"/>
  <c r="DJ201" i="37"/>
  <c r="ER201" i="37"/>
  <c r="ET201" i="37"/>
  <c r="EV201" i="37"/>
  <c r="EX201" i="37"/>
  <c r="EZ201" i="37"/>
  <c r="FB201" i="37"/>
  <c r="AR202" i="37"/>
  <c r="BD202" i="37"/>
  <c r="CF202" i="37"/>
  <c r="CN202" i="37"/>
  <c r="CZ202" i="37"/>
  <c r="DB202" i="37"/>
  <c r="DD202" i="37"/>
  <c r="DF202" i="37"/>
  <c r="DH202" i="37"/>
  <c r="DJ202" i="37"/>
  <c r="DV202" i="37"/>
  <c r="DX202" i="37"/>
  <c r="DZ202" i="37"/>
  <c r="EB202" i="37"/>
  <c r="ED202" i="37"/>
  <c r="EF202" i="37"/>
  <c r="EX202" i="37"/>
  <c r="CD203" i="37"/>
  <c r="CF203" i="37"/>
  <c r="CH203" i="37"/>
  <c r="CJ203" i="37"/>
  <c r="CL203" i="37"/>
  <c r="CN203" i="37"/>
  <c r="CZ203" i="37"/>
  <c r="DB203" i="37"/>
  <c r="DD203" i="37"/>
  <c r="DF203" i="37"/>
  <c r="DH203" i="37"/>
  <c r="DJ203" i="37"/>
  <c r="DV203" i="37"/>
  <c r="DX203" i="37"/>
  <c r="DZ203" i="37"/>
  <c r="EB203" i="37"/>
  <c r="ED203" i="37"/>
  <c r="EF203" i="37"/>
  <c r="ER203" i="37"/>
  <c r="ET203" i="37"/>
  <c r="EV203" i="37"/>
  <c r="EX203" i="37"/>
  <c r="EZ203" i="37"/>
  <c r="FB203" i="37"/>
  <c r="AR204" i="37"/>
  <c r="BD204" i="37" s="1"/>
  <c r="CJ204" i="37"/>
  <c r="CZ204" i="37"/>
  <c r="DB204" i="37"/>
  <c r="DD204" i="37"/>
  <c r="DF204" i="37"/>
  <c r="DH204" i="37"/>
  <c r="DJ204" i="37"/>
  <c r="DV204" i="37"/>
  <c r="DX204" i="37"/>
  <c r="DZ204" i="37"/>
  <c r="EB204" i="37"/>
  <c r="ED204" i="37"/>
  <c r="EF204" i="37"/>
  <c r="ER204" i="37"/>
  <c r="ET204" i="37"/>
  <c r="EV204" i="37"/>
  <c r="EX204" i="37"/>
  <c r="EZ204" i="37"/>
  <c r="FB204" i="37"/>
  <c r="AR205" i="37"/>
  <c r="BG205" i="37"/>
  <c r="AT205" i="37"/>
  <c r="BD205" i="37"/>
  <c r="CD205" i="37"/>
  <c r="CF205" i="37"/>
  <c r="CH205" i="37"/>
  <c r="CJ205" i="37"/>
  <c r="CL205" i="37"/>
  <c r="CN205" i="37"/>
  <c r="CZ205" i="37"/>
  <c r="DB205" i="37"/>
  <c r="DD205" i="37"/>
  <c r="DF205" i="37"/>
  <c r="DH205" i="37"/>
  <c r="DJ205" i="37"/>
  <c r="DV205" i="37"/>
  <c r="DX205" i="37"/>
  <c r="DZ205" i="37"/>
  <c r="EB205" i="37"/>
  <c r="ED205" i="37"/>
  <c r="EF205" i="37"/>
  <c r="ER205" i="37"/>
  <c r="ET205" i="37"/>
  <c r="EV205" i="37"/>
  <c r="EX205" i="37"/>
  <c r="EZ205" i="37"/>
  <c r="FB205" i="37"/>
  <c r="AR206" i="37"/>
  <c r="AT206" i="37"/>
  <c r="BD206" i="37"/>
  <c r="CF206" i="37"/>
  <c r="CN206" i="37"/>
  <c r="CZ206" i="37"/>
  <c r="DB206" i="37"/>
  <c r="DD206" i="37"/>
  <c r="DF206" i="37"/>
  <c r="DH206" i="37"/>
  <c r="DJ206" i="37"/>
  <c r="EB206" i="37"/>
  <c r="ER206" i="37"/>
  <c r="AR207" i="37"/>
  <c r="BG207" i="37" s="1"/>
  <c r="CJ207" i="37"/>
  <c r="CZ207" i="37"/>
  <c r="DB207" i="37"/>
  <c r="DD207" i="37"/>
  <c r="DF207" i="37"/>
  <c r="DH207" i="37"/>
  <c r="DJ207" i="37"/>
  <c r="DV207" i="37"/>
  <c r="DX207" i="37"/>
  <c r="DZ207" i="37"/>
  <c r="EB207" i="37"/>
  <c r="ED207" i="37"/>
  <c r="EF207" i="37"/>
  <c r="ER207" i="37"/>
  <c r="ET207" i="37"/>
  <c r="EV207" i="37"/>
  <c r="EX207" i="37"/>
  <c r="EZ207" i="37"/>
  <c r="FB207" i="37"/>
  <c r="AR208" i="37"/>
  <c r="BF208" i="37"/>
  <c r="CG208" i="37"/>
  <c r="CK208" i="37"/>
  <c r="DI208" i="37"/>
  <c r="DY208" i="37"/>
  <c r="EC208" i="37"/>
  <c r="GT208" i="37"/>
  <c r="AE209" i="37"/>
  <c r="BC209" i="37"/>
  <c r="BG209" i="37"/>
  <c r="BK209" i="37"/>
  <c r="BS209" i="37"/>
  <c r="CQ209" i="37"/>
  <c r="DG209" i="37"/>
  <c r="DO209" i="37"/>
  <c r="EE209" i="37"/>
  <c r="FK209" i="37"/>
  <c r="BN210" i="37"/>
  <c r="AS210" i="37"/>
  <c r="BI210" i="37"/>
  <c r="CG210" i="37"/>
  <c r="DI210" i="37"/>
  <c r="EC210" i="37"/>
  <c r="EW210" i="37"/>
  <c r="AE211" i="37"/>
  <c r="BN211" i="37" s="1"/>
  <c r="BC211" i="37"/>
  <c r="BG211" i="37"/>
  <c r="BK211" i="37"/>
  <c r="BS211" i="37"/>
  <c r="CI211" i="37"/>
  <c r="CM211" i="37"/>
  <c r="CQ211" i="37"/>
  <c r="DG211" i="37"/>
  <c r="DO211" i="37"/>
  <c r="FK211" i="37"/>
  <c r="BN212" i="37"/>
  <c r="AS212" i="37"/>
  <c r="CG212" i="37"/>
  <c r="CK212" i="37"/>
  <c r="DA212" i="37"/>
  <c r="DE212" i="37"/>
  <c r="DI212" i="37"/>
  <c r="DY212" i="37"/>
  <c r="EC212" i="37"/>
  <c r="FA212" i="37"/>
  <c r="AE213" i="37"/>
  <c r="AQ213" i="37" s="1"/>
  <c r="BC213" i="37"/>
  <c r="BK213" i="37"/>
  <c r="BS213" i="37"/>
  <c r="CI213" i="37"/>
  <c r="CM213" i="37"/>
  <c r="CQ213" i="37"/>
  <c r="DG213" i="37"/>
  <c r="DO213" i="37"/>
  <c r="FK213" i="37"/>
  <c r="BN214" i="37"/>
  <c r="BJ214" i="37"/>
  <c r="AS214" i="37"/>
  <c r="BE214" i="37"/>
  <c r="BI214" i="37"/>
  <c r="CG214" i="37"/>
  <c r="CK214" i="37"/>
  <c r="DA214" i="37"/>
  <c r="DE214" i="37"/>
  <c r="DI214" i="37"/>
  <c r="AE215" i="37"/>
  <c r="BC215" i="37"/>
  <c r="BS215" i="37"/>
  <c r="CI215" i="37"/>
  <c r="CM215" i="37"/>
  <c r="CQ215" i="37"/>
  <c r="DG215" i="37"/>
  <c r="DO215" i="37"/>
  <c r="EE215" i="37"/>
  <c r="FK215" i="37"/>
  <c r="BN216" i="37"/>
  <c r="AS216" i="37"/>
  <c r="BE216" i="37"/>
  <c r="BI216" i="37"/>
  <c r="CG216" i="37"/>
  <c r="CK216" i="37"/>
  <c r="DA216" i="37"/>
  <c r="DE216" i="37"/>
  <c r="DI216" i="37"/>
  <c r="ES216" i="37"/>
  <c r="EW216" i="37"/>
  <c r="FA216" i="37"/>
  <c r="AE217" i="37"/>
  <c r="BC217" i="37"/>
  <c r="BK217" i="37"/>
  <c r="BS217" i="37"/>
  <c r="CI217" i="37"/>
  <c r="CQ217" i="37"/>
  <c r="DG217" i="37"/>
  <c r="DO217" i="37"/>
  <c r="EE217" i="37"/>
  <c r="FK217" i="37"/>
  <c r="BN218" i="37"/>
  <c r="BF218" i="37"/>
  <c r="BH218" i="37"/>
  <c r="BJ218" i="37"/>
  <c r="AS218" i="37"/>
  <c r="BE218" i="37"/>
  <c r="BI218" i="37"/>
  <c r="DA218" i="37"/>
  <c r="DE218" i="37"/>
  <c r="DI218" i="37"/>
  <c r="DY218" i="37"/>
  <c r="EC218" i="37"/>
  <c r="ES218" i="37"/>
  <c r="EW218" i="37"/>
  <c r="FA218" i="37"/>
  <c r="AE219" i="37"/>
  <c r="AQ219" i="37" s="1"/>
  <c r="BC219" i="37"/>
  <c r="BS219" i="37"/>
  <c r="CQ219" i="37"/>
  <c r="DO219" i="37"/>
  <c r="EE219" i="37"/>
  <c r="FK219" i="37"/>
  <c r="BN220" i="37"/>
  <c r="BH220" i="37"/>
  <c r="AS220" i="37"/>
  <c r="BE220" i="37"/>
  <c r="BI220" i="37"/>
  <c r="CG220" i="37"/>
  <c r="CK220" i="37"/>
  <c r="DA220" i="37"/>
  <c r="DY220" i="37"/>
  <c r="EC220" i="37"/>
  <c r="AE221" i="37"/>
  <c r="BN221" i="37" s="1"/>
  <c r="BC221" i="37"/>
  <c r="BK221" i="37"/>
  <c r="BS221" i="37"/>
  <c r="CM221" i="37"/>
  <c r="CQ221" i="37"/>
  <c r="DG221" i="37"/>
  <c r="DO221" i="37"/>
  <c r="EE221" i="37"/>
  <c r="FK221" i="37"/>
  <c r="BN222" i="37"/>
  <c r="AS222" i="37"/>
  <c r="BE222" i="37"/>
  <c r="CK222" i="37"/>
  <c r="DA222" i="37"/>
  <c r="DE222" i="37"/>
  <c r="DI222" i="37"/>
  <c r="DY222" i="37"/>
  <c r="EC222" i="37"/>
  <c r="ES222" i="37"/>
  <c r="AE223" i="37"/>
  <c r="AQ223" i="37"/>
  <c r="BC223" i="37"/>
  <c r="BS223" i="37"/>
  <c r="CI223" i="37"/>
  <c r="CM223" i="37"/>
  <c r="CQ223" i="37"/>
  <c r="DG223" i="37"/>
  <c r="DO223" i="37"/>
  <c r="EE223" i="37"/>
  <c r="FK223" i="37"/>
  <c r="BN224" i="37"/>
  <c r="BF224" i="37"/>
  <c r="BJ224" i="37"/>
  <c r="AS224" i="37"/>
  <c r="BE224" i="37"/>
  <c r="BI224" i="37"/>
  <c r="CG224" i="37"/>
  <c r="CK224" i="37"/>
  <c r="DA224" i="37"/>
  <c r="DE224" i="37"/>
  <c r="DI224" i="37"/>
  <c r="ES224" i="37"/>
  <c r="AE225" i="37"/>
  <c r="AQ225" i="37" s="1"/>
  <c r="BC225" i="37"/>
  <c r="BS225" i="37"/>
  <c r="CQ225" i="37"/>
  <c r="DG225" i="37"/>
  <c r="DO225" i="37"/>
  <c r="EE225" i="37"/>
  <c r="FK225" i="37"/>
  <c r="BN226" i="37"/>
  <c r="BF226" i="37"/>
  <c r="BJ226" i="37"/>
  <c r="AS226" i="37"/>
  <c r="BE226" i="37"/>
  <c r="BI226" i="37"/>
  <c r="ES226" i="37"/>
  <c r="AE227" i="37"/>
  <c r="AQ227" i="37"/>
  <c r="BC227" i="37"/>
  <c r="BS227" i="37"/>
  <c r="CI227" i="37"/>
  <c r="CM227" i="37"/>
  <c r="CQ227" i="37"/>
  <c r="DG227" i="37"/>
  <c r="DO227" i="37"/>
  <c r="FK227" i="37"/>
  <c r="BN228" i="37"/>
  <c r="BF228" i="37"/>
  <c r="BJ228" i="37"/>
  <c r="AS228" i="37"/>
  <c r="BE228" i="37"/>
  <c r="BI228" i="37"/>
  <c r="CG228" i="37"/>
  <c r="CK228" i="37"/>
  <c r="DA228" i="37"/>
  <c r="DE228" i="37"/>
  <c r="DI228" i="37"/>
  <c r="ES228" i="37"/>
  <c r="EW228" i="37"/>
  <c r="FA228" i="37"/>
  <c r="AE229" i="37"/>
  <c r="AQ229" i="37"/>
  <c r="BC229" i="37"/>
  <c r="BS229" i="37"/>
  <c r="CI229" i="37"/>
  <c r="CM229" i="37"/>
  <c r="CQ229" i="37"/>
  <c r="BN234" i="37"/>
  <c r="BN236" i="37"/>
  <c r="BN237" i="37"/>
  <c r="BN239" i="37"/>
  <c r="BN241" i="37"/>
  <c r="BN245" i="37"/>
  <c r="BN247" i="37"/>
  <c r="BN249" i="37"/>
  <c r="BN250" i="37"/>
  <c r="BN252" i="37"/>
  <c r="BN255" i="37"/>
  <c r="BN257" i="37"/>
  <c r="BN259" i="37"/>
  <c r="BN261" i="37"/>
  <c r="BN264" i="37"/>
  <c r="BN265" i="37"/>
  <c r="BN267" i="37"/>
  <c r="BN275" i="37"/>
  <c r="BN276" i="37"/>
  <c r="BN277" i="37"/>
  <c r="BN279" i="37"/>
  <c r="GT281" i="37"/>
  <c r="EY281" i="37"/>
  <c r="EM282" i="37"/>
  <c r="BI282" i="37"/>
  <c r="BY282" i="37"/>
  <c r="BU282" i="37"/>
  <c r="CU282" i="37"/>
  <c r="CO282" i="37"/>
  <c r="GE282" i="37"/>
  <c r="DU282" i="37"/>
  <c r="DS282" i="37"/>
  <c r="DQ282" i="37"/>
  <c r="DM282" i="37"/>
  <c r="DK282" i="37"/>
  <c r="GT282" i="37"/>
  <c r="EY282" i="37"/>
  <c r="EM283" i="37"/>
  <c r="BI283" i="37"/>
  <c r="CA283" i="37"/>
  <c r="GC283" i="37"/>
  <c r="CY283" i="37"/>
  <c r="CW283" i="37"/>
  <c r="CU283" i="37"/>
  <c r="CS283" i="37"/>
  <c r="CO283" i="37"/>
  <c r="GE283" i="37"/>
  <c r="DU283" i="37"/>
  <c r="DS283" i="37"/>
  <c r="DQ283" i="37"/>
  <c r="DM283" i="37"/>
  <c r="DK283" i="37"/>
  <c r="GT283" i="37"/>
  <c r="EY283" i="37"/>
  <c r="EM284" i="37"/>
  <c r="BI284" i="37"/>
  <c r="BU284" i="37"/>
  <c r="CO284" i="37"/>
  <c r="GE284" i="37"/>
  <c r="DU284" i="37"/>
  <c r="DS284" i="37"/>
  <c r="DQ284" i="37"/>
  <c r="DM284" i="37"/>
  <c r="DK284" i="37"/>
  <c r="GT284" i="37"/>
  <c r="EY284" i="37"/>
  <c r="EM285" i="37"/>
  <c r="BI285" i="37"/>
  <c r="BY285" i="37"/>
  <c r="BU285" i="37"/>
  <c r="CU285" i="37"/>
  <c r="CO285" i="37"/>
  <c r="GE285" i="37"/>
  <c r="DU285" i="37"/>
  <c r="DS285" i="37"/>
  <c r="DQ285" i="37"/>
  <c r="DM285" i="37"/>
  <c r="DK285" i="37"/>
  <c r="GT285" i="37"/>
  <c r="EY285" i="37"/>
  <c r="EM286" i="37"/>
  <c r="BI286" i="37"/>
  <c r="CA286" i="37"/>
  <c r="BU286" i="37"/>
  <c r="CW286" i="37"/>
  <c r="CO286" i="37"/>
  <c r="GE286" i="37"/>
  <c r="DU286" i="37"/>
  <c r="DS286" i="37"/>
  <c r="DQ286" i="37"/>
  <c r="DM286" i="37"/>
  <c r="DK286" i="37"/>
  <c r="GT286" i="37"/>
  <c r="EY286" i="37"/>
  <c r="EM287" i="37"/>
  <c r="BI287" i="37"/>
  <c r="CA287" i="37"/>
  <c r="BU287" i="37"/>
  <c r="CW287" i="37"/>
  <c r="CO287" i="37"/>
  <c r="GE287" i="37"/>
  <c r="DU287" i="37"/>
  <c r="DS287" i="37"/>
  <c r="DQ287" i="37"/>
  <c r="DM287" i="37"/>
  <c r="DK287" i="37"/>
  <c r="GT287" i="37"/>
  <c r="EY287" i="37"/>
  <c r="EM288" i="37"/>
  <c r="BI288" i="37"/>
  <c r="CA288" i="37"/>
  <c r="BY288" i="37"/>
  <c r="BU288" i="37"/>
  <c r="CW288" i="37"/>
  <c r="CU288" i="37"/>
  <c r="CO288" i="37"/>
  <c r="GE288" i="37"/>
  <c r="DU288" i="37"/>
  <c r="DS288" i="37"/>
  <c r="DQ288" i="37"/>
  <c r="DM288" i="37"/>
  <c r="DK288" i="37"/>
  <c r="GT288" i="37"/>
  <c r="EY288" i="37"/>
  <c r="EM289" i="37"/>
  <c r="BI289" i="37"/>
  <c r="CA289" i="37"/>
  <c r="BY289" i="37"/>
  <c r="BU289" i="37"/>
  <c r="CW289" i="37"/>
  <c r="CU289" i="37"/>
  <c r="CO289" i="37"/>
  <c r="GE289" i="37"/>
  <c r="DU289" i="37"/>
  <c r="DS289" i="37"/>
  <c r="DQ289" i="37"/>
  <c r="DM289" i="37"/>
  <c r="DK289" i="37"/>
  <c r="GT289" i="37"/>
  <c r="EY289" i="37"/>
  <c r="EM290" i="37"/>
  <c r="BU290" i="37"/>
  <c r="CO290" i="37"/>
  <c r="GE290" i="37"/>
  <c r="DU290" i="37"/>
  <c r="DS290" i="37"/>
  <c r="DQ290" i="37"/>
  <c r="DM290" i="37"/>
  <c r="DK290" i="37"/>
  <c r="GT290" i="37"/>
  <c r="EY290" i="37"/>
  <c r="EM291" i="37"/>
  <c r="BI291" i="37"/>
  <c r="CA291" i="37"/>
  <c r="BY291" i="37"/>
  <c r="BU291" i="37"/>
  <c r="CW291" i="37"/>
  <c r="CU291" i="37"/>
  <c r="CO291" i="37"/>
  <c r="GE291" i="37"/>
  <c r="DU291" i="37"/>
  <c r="DS291" i="37"/>
  <c r="DQ291" i="37"/>
  <c r="DM291" i="37"/>
  <c r="DK291" i="37"/>
  <c r="GT291" i="37"/>
  <c r="EY291" i="37"/>
  <c r="EM292" i="37"/>
  <c r="CA292" i="37"/>
  <c r="BU292" i="37"/>
  <c r="CW292" i="37"/>
  <c r="CO292" i="37"/>
  <c r="GE292" i="37"/>
  <c r="DU292" i="37"/>
  <c r="DS292" i="37"/>
  <c r="DQ292" i="37"/>
  <c r="DM292" i="37"/>
  <c r="DK292" i="37"/>
  <c r="GT292" i="37"/>
  <c r="EY292" i="37"/>
  <c r="EM293" i="37"/>
  <c r="BI293" i="37"/>
  <c r="CA293" i="37"/>
  <c r="GC293" i="37"/>
  <c r="CY293" i="37"/>
  <c r="CW293" i="37"/>
  <c r="CU293" i="37"/>
  <c r="CS293" i="37"/>
  <c r="CO293" i="37"/>
  <c r="GE293" i="37"/>
  <c r="DU293" i="37"/>
  <c r="DS293" i="37"/>
  <c r="DQ293" i="37"/>
  <c r="DM293" i="37"/>
  <c r="DK293" i="37"/>
  <c r="GT293" i="37"/>
  <c r="EY293" i="37"/>
  <c r="EM294" i="37"/>
  <c r="BI294" i="37"/>
  <c r="CA294" i="37"/>
  <c r="BY294" i="37"/>
  <c r="BU294" i="37"/>
  <c r="CW294" i="37"/>
  <c r="CU294" i="37"/>
  <c r="CO294" i="37"/>
  <c r="GE294" i="37"/>
  <c r="DU294" i="37"/>
  <c r="DS294" i="37"/>
  <c r="DQ294" i="37"/>
  <c r="DM294" i="37"/>
  <c r="DK294" i="37"/>
  <c r="GT294" i="37"/>
  <c r="EY294" i="37"/>
  <c r="EM295" i="37"/>
  <c r="GA295" i="37"/>
  <c r="CA295" i="37"/>
  <c r="BY295" i="37"/>
  <c r="BW295" i="37"/>
  <c r="BU295" i="37"/>
  <c r="GC295" i="37"/>
  <c r="CY295" i="37"/>
  <c r="CW295" i="37"/>
  <c r="CU295" i="37"/>
  <c r="CS295" i="37"/>
  <c r="CO295" i="37"/>
  <c r="GE295" i="37"/>
  <c r="DU295" i="37"/>
  <c r="DS295" i="37"/>
  <c r="DQ295" i="37"/>
  <c r="DM295" i="37"/>
  <c r="DK295" i="37"/>
  <c r="GT295" i="37"/>
  <c r="EY295" i="37"/>
  <c r="EM296" i="37"/>
  <c r="BI296" i="37"/>
  <c r="CA296" i="37"/>
  <c r="BY296" i="37"/>
  <c r="BU296" i="37"/>
  <c r="CW296" i="37"/>
  <c r="CU296" i="37"/>
  <c r="CO296" i="37"/>
  <c r="GE296" i="37"/>
  <c r="DU296" i="37"/>
  <c r="DS296" i="37"/>
  <c r="DQ296" i="37"/>
  <c r="DM296" i="37"/>
  <c r="DK296" i="37"/>
  <c r="GT296" i="37"/>
  <c r="EY296" i="37"/>
  <c r="EM297" i="37"/>
  <c r="BI297" i="37"/>
  <c r="CA297" i="37"/>
  <c r="BU297" i="37"/>
  <c r="CW297" i="37"/>
  <c r="CO297" i="37"/>
  <c r="GE297" i="37"/>
  <c r="DU297" i="37"/>
  <c r="DS297" i="37"/>
  <c r="DQ297" i="37"/>
  <c r="DM297" i="37"/>
  <c r="DK297" i="37"/>
  <c r="GT297" i="37"/>
  <c r="EY297" i="37"/>
  <c r="EM298" i="37"/>
  <c r="BI298" i="37"/>
  <c r="CA298" i="37"/>
  <c r="BU298" i="37"/>
  <c r="CW298" i="37"/>
  <c r="CO298" i="37"/>
  <c r="GE298" i="37"/>
  <c r="DU298" i="37"/>
  <c r="DS298" i="37"/>
  <c r="DQ298" i="37"/>
  <c r="DM298" i="37"/>
  <c r="DK298" i="37"/>
  <c r="GT298" i="37"/>
  <c r="EY298" i="37"/>
  <c r="EM299" i="37"/>
  <c r="BI299" i="37"/>
  <c r="GA299" i="37"/>
  <c r="CA299" i="37"/>
  <c r="BY299" i="37"/>
  <c r="BW299" i="37"/>
  <c r="BU299" i="37"/>
  <c r="CW299" i="37"/>
  <c r="GE299" i="37"/>
  <c r="DU299" i="37"/>
  <c r="DS299" i="37"/>
  <c r="DQ299" i="37"/>
  <c r="DM299" i="37"/>
  <c r="DK299" i="37"/>
  <c r="GT299" i="37"/>
  <c r="EY299" i="37"/>
  <c r="EM300" i="37"/>
  <c r="BI300" i="37"/>
  <c r="GA300" i="37"/>
  <c r="CA300" i="37"/>
  <c r="BY300" i="37"/>
  <c r="BW300" i="37"/>
  <c r="BU300" i="37"/>
  <c r="GC300" i="37"/>
  <c r="CY300" i="37"/>
  <c r="CW300" i="37"/>
  <c r="CU300" i="37"/>
  <c r="CS300" i="37"/>
  <c r="CO300" i="37"/>
  <c r="GE300" i="37"/>
  <c r="DU300" i="37"/>
  <c r="DS300" i="37"/>
  <c r="DQ300" i="37"/>
  <c r="DM300" i="37"/>
  <c r="DK300" i="37"/>
  <c r="GT300" i="37"/>
  <c r="EY300" i="37"/>
  <c r="EM301" i="37"/>
  <c r="BI301" i="37"/>
  <c r="GA301" i="37"/>
  <c r="CA301" i="37"/>
  <c r="BY301" i="37"/>
  <c r="BW301" i="37"/>
  <c r="BU301" i="37"/>
  <c r="GC301" i="37"/>
  <c r="CY301" i="37"/>
  <c r="CW301" i="37"/>
  <c r="CU301" i="37"/>
  <c r="CS301" i="37"/>
  <c r="CO301" i="37"/>
  <c r="GE301" i="37"/>
  <c r="DU301" i="37"/>
  <c r="DS301" i="37"/>
  <c r="DQ301" i="37"/>
  <c r="DM301" i="37"/>
  <c r="DK301" i="37"/>
  <c r="GT301" i="37"/>
  <c r="EY301" i="37"/>
  <c r="EM302" i="37"/>
  <c r="BI302" i="37"/>
  <c r="BY302" i="37"/>
  <c r="BU302" i="37"/>
  <c r="CU302" i="37"/>
  <c r="CO302" i="37"/>
  <c r="GE302" i="37"/>
  <c r="DU302" i="37"/>
  <c r="DS302" i="37"/>
  <c r="DQ302" i="37"/>
  <c r="DM302" i="37"/>
  <c r="DK302" i="37"/>
  <c r="GT302" i="37"/>
  <c r="EY302" i="37"/>
  <c r="EM303" i="37"/>
  <c r="BI303" i="37"/>
  <c r="CA303" i="37"/>
  <c r="BU303" i="37"/>
  <c r="CW303" i="37"/>
  <c r="CO303" i="37"/>
  <c r="GE303" i="37"/>
  <c r="DU303" i="37"/>
  <c r="DS303" i="37"/>
  <c r="DQ303" i="37"/>
  <c r="DM303" i="37"/>
  <c r="DK303" i="37"/>
  <c r="GT303" i="37"/>
  <c r="EY303" i="37"/>
  <c r="EM304" i="37"/>
  <c r="BI304" i="37"/>
  <c r="GA304" i="37"/>
  <c r="CA304" i="37"/>
  <c r="BY304" i="37"/>
  <c r="BW304" i="37"/>
  <c r="BU304" i="37"/>
  <c r="GC304" i="37"/>
  <c r="CY304" i="37"/>
  <c r="CW304" i="37"/>
  <c r="CU304" i="37"/>
  <c r="CS304" i="37"/>
  <c r="CO304" i="37"/>
  <c r="GE304" i="37"/>
  <c r="DU304" i="37"/>
  <c r="DS304" i="37"/>
  <c r="DQ304" i="37"/>
  <c r="DM304" i="37"/>
  <c r="DK304" i="37"/>
  <c r="GT304" i="37"/>
  <c r="EY304" i="37"/>
  <c r="EM305" i="37"/>
  <c r="BI305" i="37"/>
  <c r="CA305" i="37"/>
  <c r="BY305" i="37"/>
  <c r="GC305" i="37"/>
  <c r="CY305" i="37"/>
  <c r="CW305" i="37"/>
  <c r="CU305" i="37"/>
  <c r="CS305" i="37"/>
  <c r="CO305" i="37"/>
  <c r="GE305" i="37"/>
  <c r="DU305" i="37"/>
  <c r="DS305" i="37"/>
  <c r="DQ305" i="37"/>
  <c r="DM305" i="37"/>
  <c r="DK305" i="37"/>
  <c r="GT305" i="37"/>
  <c r="EY305" i="37"/>
  <c r="EM306" i="37"/>
  <c r="BI306" i="37"/>
  <c r="GA306" i="37"/>
  <c r="CA306" i="37"/>
  <c r="BY306" i="37"/>
  <c r="BW306" i="37"/>
  <c r="BU306" i="37"/>
  <c r="CW306" i="37"/>
  <c r="GE306" i="37"/>
  <c r="DU306" i="37"/>
  <c r="DS306" i="37"/>
  <c r="DQ306" i="37"/>
  <c r="DM306" i="37"/>
  <c r="DK306" i="37"/>
  <c r="GT306" i="37"/>
  <c r="EY306" i="37"/>
  <c r="EM307" i="37"/>
  <c r="BI307" i="37"/>
  <c r="GA307" i="37"/>
  <c r="CA307" i="37"/>
  <c r="BY307" i="37"/>
  <c r="BW307" i="37"/>
  <c r="BU307" i="37"/>
  <c r="GC307" i="37"/>
  <c r="CY307" i="37"/>
  <c r="CW307" i="37"/>
  <c r="CU307" i="37"/>
  <c r="CS307" i="37"/>
  <c r="CO307" i="37"/>
  <c r="GE307" i="37"/>
  <c r="DU307" i="37"/>
  <c r="DS307" i="37"/>
  <c r="DQ307" i="37"/>
  <c r="DM307" i="37"/>
  <c r="DK307" i="37"/>
  <c r="GT307" i="37"/>
  <c r="EY307" i="37"/>
  <c r="EM308" i="37"/>
  <c r="BI308" i="37"/>
  <c r="CW308" i="37"/>
  <c r="GE308" i="37"/>
  <c r="DU308" i="37"/>
  <c r="DS308" i="37"/>
  <c r="DQ308" i="37"/>
  <c r="DM308" i="37"/>
  <c r="DK308" i="37"/>
  <c r="GT308" i="37"/>
  <c r="EY308" i="37"/>
  <c r="EM309" i="37"/>
  <c r="BI309" i="37"/>
  <c r="GA309" i="37"/>
  <c r="CA309" i="37"/>
  <c r="BY309" i="37"/>
  <c r="BW309" i="37"/>
  <c r="BU309" i="37"/>
  <c r="CW309" i="37"/>
  <c r="GE309" i="37"/>
  <c r="DU309" i="37"/>
  <c r="DS309" i="37"/>
  <c r="DQ309" i="37"/>
  <c r="DM309" i="37"/>
  <c r="DK309" i="37"/>
  <c r="GT309" i="37"/>
  <c r="EY309" i="37"/>
  <c r="EM310" i="37"/>
  <c r="BI310" i="37"/>
  <c r="CA310" i="37"/>
  <c r="GC310" i="37"/>
  <c r="CY310" i="37"/>
  <c r="CW310" i="37"/>
  <c r="CU310" i="37"/>
  <c r="CS310" i="37"/>
  <c r="CO310" i="37"/>
  <c r="GE310" i="37"/>
  <c r="DU310" i="37"/>
  <c r="DS310" i="37"/>
  <c r="DQ310" i="37"/>
  <c r="DM310" i="37"/>
  <c r="DK310" i="37"/>
  <c r="GT310" i="37"/>
  <c r="EY310" i="37"/>
  <c r="EM311" i="37"/>
  <c r="BI311" i="37"/>
  <c r="CA311" i="37"/>
  <c r="GC311" i="37"/>
  <c r="CY311" i="37"/>
  <c r="CW311" i="37"/>
  <c r="CU311" i="37"/>
  <c r="CS311" i="37"/>
  <c r="CO311" i="37"/>
  <c r="GE311" i="37"/>
  <c r="DU311" i="37"/>
  <c r="DS311" i="37"/>
  <c r="DQ311" i="37"/>
  <c r="DM311" i="37"/>
  <c r="DK311" i="37"/>
  <c r="GT311" i="37"/>
  <c r="EY311" i="37"/>
  <c r="EM312" i="37"/>
  <c r="BI312" i="37"/>
  <c r="GA312" i="37"/>
  <c r="CA312" i="37"/>
  <c r="BY312" i="37"/>
  <c r="BW312" i="37"/>
  <c r="BU312" i="37"/>
  <c r="GC312" i="37"/>
  <c r="CY312" i="37"/>
  <c r="CW312" i="37"/>
  <c r="CU312" i="37"/>
  <c r="CS312" i="37"/>
  <c r="CO312" i="37"/>
  <c r="GE312" i="37"/>
  <c r="DU312" i="37"/>
  <c r="DS312" i="37"/>
  <c r="DQ312" i="37"/>
  <c r="DM312" i="37"/>
  <c r="DK312" i="37"/>
  <c r="GT312" i="37"/>
  <c r="EY312" i="37"/>
  <c r="GM313" i="37"/>
  <c r="AR313" i="37"/>
  <c r="BG313" i="37"/>
  <c r="GB313" i="37"/>
  <c r="CN313" i="37"/>
  <c r="CL313" i="37"/>
  <c r="CJ313" i="37"/>
  <c r="CH313" i="37"/>
  <c r="CF313" i="37"/>
  <c r="CD313" i="37"/>
  <c r="GD313" i="37"/>
  <c r="DJ313" i="37"/>
  <c r="DH313" i="37"/>
  <c r="DF313" i="37"/>
  <c r="DD313" i="37"/>
  <c r="DB313" i="37"/>
  <c r="CZ313" i="37"/>
  <c r="ED313" i="37"/>
  <c r="DX313" i="37"/>
  <c r="DV313" i="37"/>
  <c r="EZ313" i="37"/>
  <c r="ET313" i="37"/>
  <c r="ER313" i="37"/>
  <c r="GM315" i="37"/>
  <c r="AR315" i="37"/>
  <c r="CF315" i="37"/>
  <c r="CD315" i="37"/>
  <c r="GD315" i="37"/>
  <c r="DJ315" i="37"/>
  <c r="DH315" i="37"/>
  <c r="DF315" i="37"/>
  <c r="DD315" i="37"/>
  <c r="DB315" i="37"/>
  <c r="CZ315" i="37"/>
  <c r="GF315" i="37"/>
  <c r="EF315" i="37"/>
  <c r="ED315" i="37"/>
  <c r="EB315" i="37"/>
  <c r="DZ315" i="37"/>
  <c r="DX315" i="37"/>
  <c r="DV315" i="37"/>
  <c r="GH315" i="37"/>
  <c r="FB315" i="37"/>
  <c r="EZ315" i="37"/>
  <c r="EX315" i="37"/>
  <c r="EV315" i="37"/>
  <c r="ET315" i="37"/>
  <c r="ER315" i="37"/>
  <c r="GM317" i="37"/>
  <c r="GB317" i="37"/>
  <c r="CN317" i="37"/>
  <c r="CL317" i="37"/>
  <c r="CJ317" i="37"/>
  <c r="CH317" i="37"/>
  <c r="CF317" i="37"/>
  <c r="CD317" i="37"/>
  <c r="GD317" i="37"/>
  <c r="DJ317" i="37"/>
  <c r="DH317" i="37"/>
  <c r="DF317" i="37"/>
  <c r="DD317" i="37"/>
  <c r="DB317" i="37"/>
  <c r="CZ317" i="37"/>
  <c r="EZ317" i="37"/>
  <c r="EV317" i="37"/>
  <c r="ER317" i="37"/>
  <c r="GM319" i="37"/>
  <c r="GB319" i="37"/>
  <c r="CN319" i="37"/>
  <c r="CL319" i="37"/>
  <c r="CJ319" i="37"/>
  <c r="CH319" i="37"/>
  <c r="CF319" i="37"/>
  <c r="CD319" i="37"/>
  <c r="GD319" i="37"/>
  <c r="DJ319" i="37"/>
  <c r="DH319" i="37"/>
  <c r="DF319" i="37"/>
  <c r="DD319" i="37"/>
  <c r="DB319" i="37"/>
  <c r="CZ319" i="37"/>
  <c r="GF319" i="37"/>
  <c r="EF319" i="37"/>
  <c r="ED319" i="37"/>
  <c r="EB319" i="37"/>
  <c r="DZ319" i="37"/>
  <c r="DX319" i="37"/>
  <c r="DV319" i="37"/>
  <c r="ER319" i="37"/>
  <c r="GM321" i="37"/>
  <c r="GD321" i="37"/>
  <c r="DD321" i="37"/>
  <c r="GF321" i="37"/>
  <c r="EF321" i="37"/>
  <c r="ED321" i="37"/>
  <c r="EB321" i="37"/>
  <c r="DZ321" i="37"/>
  <c r="DX321" i="37"/>
  <c r="DV321" i="37"/>
  <c r="GH321" i="37"/>
  <c r="FB321" i="37"/>
  <c r="EZ321" i="37"/>
  <c r="EX321" i="37"/>
  <c r="EV321" i="37"/>
  <c r="ET321" i="37"/>
  <c r="ER321" i="37"/>
  <c r="GM323" i="37"/>
  <c r="GB323" i="37"/>
  <c r="CN323" i="37"/>
  <c r="CL323" i="37"/>
  <c r="CJ323" i="37"/>
  <c r="CH323" i="37"/>
  <c r="CF323" i="37"/>
  <c r="CD323" i="37"/>
  <c r="DJ323" i="37"/>
  <c r="DB323" i="37"/>
  <c r="GF323" i="37"/>
  <c r="EF323" i="37"/>
  <c r="ED323" i="37"/>
  <c r="EB323" i="37"/>
  <c r="DZ323" i="37"/>
  <c r="DX323" i="37"/>
  <c r="DV323" i="37"/>
  <c r="GH323" i="37"/>
  <c r="FB323" i="37"/>
  <c r="EZ323" i="37"/>
  <c r="EX323" i="37"/>
  <c r="EV323" i="37"/>
  <c r="ET323" i="37"/>
  <c r="ER323" i="37"/>
  <c r="GM325" i="37"/>
  <c r="GB325" i="37"/>
  <c r="CN325" i="37"/>
  <c r="CL325" i="37"/>
  <c r="CJ325" i="37"/>
  <c r="CH325" i="37"/>
  <c r="CF325" i="37"/>
  <c r="CD325" i="37"/>
  <c r="DH325" i="37"/>
  <c r="GF325" i="37"/>
  <c r="EF325" i="37"/>
  <c r="ED325" i="37"/>
  <c r="EB325" i="37"/>
  <c r="DZ325" i="37"/>
  <c r="DX325" i="37"/>
  <c r="DV325" i="37"/>
  <c r="ER325" i="37"/>
  <c r="GM327" i="37"/>
  <c r="GB327" i="37"/>
  <c r="CN327" i="37"/>
  <c r="CL327" i="37"/>
  <c r="CJ327" i="37"/>
  <c r="CH327" i="37"/>
  <c r="CF327" i="37"/>
  <c r="CD327" i="37"/>
  <c r="DF327" i="37"/>
  <c r="GF327" i="37"/>
  <c r="EF327" i="37"/>
  <c r="ED327" i="37"/>
  <c r="EB327" i="37"/>
  <c r="DZ327" i="37"/>
  <c r="DX327" i="37"/>
  <c r="DV327" i="37"/>
  <c r="GM329" i="37"/>
  <c r="GB329" i="37"/>
  <c r="CN329" i="37"/>
  <c r="CL329" i="37"/>
  <c r="CJ329" i="37"/>
  <c r="CH329" i="37"/>
  <c r="CF329" i="37"/>
  <c r="CD329" i="37"/>
  <c r="GD329" i="37"/>
  <c r="DJ329" i="37"/>
  <c r="DH329" i="37"/>
  <c r="DF329" i="37"/>
  <c r="DD329" i="37"/>
  <c r="DB329" i="37"/>
  <c r="CZ329" i="37"/>
  <c r="GF329" i="37"/>
  <c r="EF329" i="37"/>
  <c r="ED329" i="37"/>
  <c r="EB329" i="37"/>
  <c r="DZ329" i="37"/>
  <c r="DX329" i="37"/>
  <c r="DV329" i="37"/>
  <c r="GH329" i="37"/>
  <c r="FB329" i="37"/>
  <c r="EZ329" i="37"/>
  <c r="EX329" i="37"/>
  <c r="EV329" i="37"/>
  <c r="ET329" i="37"/>
  <c r="ER329" i="37"/>
  <c r="GM331" i="37"/>
  <c r="GB331" i="37"/>
  <c r="CN331" i="37"/>
  <c r="CL331" i="37"/>
  <c r="CJ331" i="37"/>
  <c r="CH331" i="37"/>
  <c r="CF331" i="37"/>
  <c r="CD331" i="37"/>
  <c r="GD331" i="37"/>
  <c r="DJ331" i="37"/>
  <c r="DH331" i="37"/>
  <c r="DF331" i="37"/>
  <c r="DD331" i="37"/>
  <c r="DB331" i="37"/>
  <c r="CZ331" i="37"/>
  <c r="GF331" i="37"/>
  <c r="EF331" i="37"/>
  <c r="ED331" i="37"/>
  <c r="EB331" i="37"/>
  <c r="DZ331" i="37"/>
  <c r="DX331" i="37"/>
  <c r="DV331" i="37"/>
  <c r="GH331" i="37"/>
  <c r="FB331" i="37"/>
  <c r="EZ331" i="37"/>
  <c r="EX331" i="37"/>
  <c r="EV331" i="37"/>
  <c r="ET331" i="37"/>
  <c r="ER331" i="37"/>
  <c r="GM333" i="37"/>
  <c r="AR333" i="37"/>
  <c r="GB333" i="37"/>
  <c r="CN333" i="37"/>
  <c r="CL333" i="37"/>
  <c r="CJ333" i="37"/>
  <c r="CH333" i="37"/>
  <c r="CF333" i="37"/>
  <c r="CD333" i="37"/>
  <c r="GD333" i="37"/>
  <c r="DJ333" i="37"/>
  <c r="DH333" i="37"/>
  <c r="DF333" i="37"/>
  <c r="DD333" i="37"/>
  <c r="DB333" i="37"/>
  <c r="CZ333" i="37"/>
  <c r="GF333" i="37"/>
  <c r="EF333" i="37"/>
  <c r="ED333" i="37"/>
  <c r="EB333" i="37"/>
  <c r="DZ333" i="37"/>
  <c r="DX333" i="37"/>
  <c r="DV333" i="37"/>
  <c r="GM335" i="37"/>
  <c r="AR335" i="37"/>
  <c r="GB335" i="37"/>
  <c r="CN335" i="37"/>
  <c r="CL335" i="37"/>
  <c r="CJ335" i="37"/>
  <c r="CH335" i="37"/>
  <c r="CF335" i="37"/>
  <c r="CD335" i="37"/>
  <c r="GD335" i="37"/>
  <c r="DJ335" i="37"/>
  <c r="DH335" i="37"/>
  <c r="DF335" i="37"/>
  <c r="DD335" i="37"/>
  <c r="DB335" i="37"/>
  <c r="CZ335" i="37"/>
  <c r="GF335" i="37"/>
  <c r="EF335" i="37"/>
  <c r="ED335" i="37"/>
  <c r="EB335" i="37"/>
  <c r="DZ335" i="37"/>
  <c r="DX335" i="37"/>
  <c r="DV335" i="37"/>
  <c r="EZ335" i="37"/>
  <c r="EV335" i="37"/>
  <c r="AN343" i="37"/>
  <c r="AO343" i="37" s="1"/>
  <c r="AN346" i="37"/>
  <c r="AO346" i="37"/>
  <c r="AN349" i="37"/>
  <c r="AO349" i="37" s="1"/>
  <c r="AN350" i="37"/>
  <c r="AO350" i="37" s="1"/>
  <c r="AN351" i="37"/>
  <c r="AO351" i="37" s="1"/>
  <c r="AN356" i="37"/>
  <c r="AO356" i="37" s="1"/>
  <c r="AN359" i="37"/>
  <c r="AO359" i="37" s="1"/>
  <c r="AN361" i="37"/>
  <c r="AO361" i="37" s="1"/>
  <c r="AN362" i="37"/>
  <c r="AO362" i="37" s="1"/>
  <c r="AN363" i="37"/>
  <c r="AO363" i="37" s="1"/>
  <c r="AN364" i="37"/>
  <c r="AO364" i="37" s="1"/>
  <c r="AN375" i="37"/>
  <c r="AO375" i="37" s="1"/>
  <c r="AN384" i="37"/>
  <c r="AO384" i="37" s="1"/>
  <c r="AN385" i="37"/>
  <c r="AO385" i="37" s="1"/>
  <c r="AN386" i="37"/>
  <c r="AO386" i="37" s="1"/>
  <c r="AT210" i="37"/>
  <c r="AT211" i="37"/>
  <c r="AT212" i="37"/>
  <c r="AT213" i="37"/>
  <c r="AT214" i="37"/>
  <c r="BD214" i="37"/>
  <c r="AT216" i="37"/>
  <c r="AT218" i="37"/>
  <c r="BD218" i="37"/>
  <c r="AT219" i="37"/>
  <c r="BD219" i="37"/>
  <c r="AT220" i="37"/>
  <c r="BD220" i="37"/>
  <c r="AT221" i="37"/>
  <c r="AT222" i="37"/>
  <c r="BD222" i="37"/>
  <c r="AT223" i="37"/>
  <c r="AT224" i="37"/>
  <c r="BD224" i="37"/>
  <c r="AT225" i="37"/>
  <c r="AT226" i="37"/>
  <c r="BD226" i="37"/>
  <c r="AT227" i="37"/>
  <c r="BD227" i="37"/>
  <c r="AT228" i="37"/>
  <c r="BD228" i="37"/>
  <c r="AT229" i="37"/>
  <c r="CZ229" i="37"/>
  <c r="DH229" i="37"/>
  <c r="DV229" i="37"/>
  <c r="EB229" i="37"/>
  <c r="ER229" i="37"/>
  <c r="ET229" i="37"/>
  <c r="EV229" i="37"/>
  <c r="EX229" i="37"/>
  <c r="EZ229" i="37"/>
  <c r="FB229" i="37"/>
  <c r="GH229" i="37"/>
  <c r="X230" i="37"/>
  <c r="AI230" i="37" s="1"/>
  <c r="AR230" i="37"/>
  <c r="AT230" i="37"/>
  <c r="BD230" i="37"/>
  <c r="CD230" i="37"/>
  <c r="CF230" i="37"/>
  <c r="CH230" i="37"/>
  <c r="CJ230" i="37"/>
  <c r="CL230" i="37"/>
  <c r="CN230" i="37"/>
  <c r="CZ230" i="37"/>
  <c r="DB230" i="37"/>
  <c r="DD230" i="37"/>
  <c r="DF230" i="37"/>
  <c r="DH230" i="37"/>
  <c r="DJ230" i="37"/>
  <c r="DV230" i="37"/>
  <c r="DX230" i="37"/>
  <c r="DZ230" i="37"/>
  <c r="EB230" i="37"/>
  <c r="ED230" i="37"/>
  <c r="EF230" i="37"/>
  <c r="ER230" i="37"/>
  <c r="GB230" i="37"/>
  <c r="GD230" i="37"/>
  <c r="GF230" i="37"/>
  <c r="GM230" i="37"/>
  <c r="GO230" i="37"/>
  <c r="GQ230" i="37"/>
  <c r="GU230" i="37"/>
  <c r="X231" i="37"/>
  <c r="AI231" i="37" s="1"/>
  <c r="AR231" i="37"/>
  <c r="AT231" i="37"/>
  <c r="BD231" i="37"/>
  <c r="CD231" i="37"/>
  <c r="CF231" i="37"/>
  <c r="CH231" i="37"/>
  <c r="CJ231" i="37"/>
  <c r="CL231" i="37"/>
  <c r="CN231" i="37"/>
  <c r="CZ231" i="37"/>
  <c r="DB231" i="37"/>
  <c r="DD231" i="37"/>
  <c r="DF231" i="37"/>
  <c r="DH231" i="37"/>
  <c r="DJ231" i="37"/>
  <c r="DZ231" i="37"/>
  <c r="ER231" i="37"/>
  <c r="GB231" i="37"/>
  <c r="GD231" i="37"/>
  <c r="GM231" i="37"/>
  <c r="GO231" i="37"/>
  <c r="GQ231" i="37"/>
  <c r="GU231" i="37"/>
  <c r="X232" i="37"/>
  <c r="AI232" i="37"/>
  <c r="AR232" i="37"/>
  <c r="AT232" i="37"/>
  <c r="BD232" i="37"/>
  <c r="CD232" i="37"/>
  <c r="CF232" i="37"/>
  <c r="CH232" i="37"/>
  <c r="CJ232" i="37"/>
  <c r="CL232" i="37"/>
  <c r="CN232" i="37"/>
  <c r="CZ232" i="37"/>
  <c r="DB232" i="37"/>
  <c r="DD232" i="37"/>
  <c r="DF232" i="37"/>
  <c r="DH232" i="37"/>
  <c r="DJ232" i="37"/>
  <c r="DV232" i="37"/>
  <c r="DX232" i="37"/>
  <c r="DZ232" i="37"/>
  <c r="EB232" i="37"/>
  <c r="ED232" i="37"/>
  <c r="EF232" i="37"/>
  <c r="ER232" i="37"/>
  <c r="EX232" i="37"/>
  <c r="GB232" i="37"/>
  <c r="GD232" i="37"/>
  <c r="GF232" i="37"/>
  <c r="GM232" i="37"/>
  <c r="GO232" i="37"/>
  <c r="GQ232" i="37"/>
  <c r="GU232" i="37"/>
  <c r="X233" i="37"/>
  <c r="AI233" i="37" s="1"/>
  <c r="AR233" i="37"/>
  <c r="AT233" i="37"/>
  <c r="BD233" i="37"/>
  <c r="CD233" i="37"/>
  <c r="CF233" i="37"/>
  <c r="CH233" i="37"/>
  <c r="CJ233" i="37"/>
  <c r="CL233" i="37"/>
  <c r="CN233" i="37"/>
  <c r="CZ233" i="37"/>
  <c r="DB233" i="37"/>
  <c r="DD233" i="37"/>
  <c r="DF233" i="37"/>
  <c r="DH233" i="37"/>
  <c r="DJ233" i="37"/>
  <c r="DV233" i="37"/>
  <c r="DX233" i="37"/>
  <c r="DZ233" i="37"/>
  <c r="EB233" i="37"/>
  <c r="ED233" i="37"/>
  <c r="EF233" i="37"/>
  <c r="EV233" i="37"/>
  <c r="GB233" i="37"/>
  <c r="GD233" i="37"/>
  <c r="GF233" i="37"/>
  <c r="GM233" i="37"/>
  <c r="GO233" i="37"/>
  <c r="GQ233" i="37"/>
  <c r="GU233" i="37"/>
  <c r="X234" i="37"/>
  <c r="AI234" i="37" s="1"/>
  <c r="AR234" i="37"/>
  <c r="AT234" i="37"/>
  <c r="BD234" i="37"/>
  <c r="CD234" i="37"/>
  <c r="CF234" i="37"/>
  <c r="CH234" i="37"/>
  <c r="CJ234" i="37"/>
  <c r="CL234" i="37"/>
  <c r="CN234" i="37"/>
  <c r="DD234" i="37"/>
  <c r="DV234" i="37"/>
  <c r="EB234" i="37"/>
  <c r="ED234" i="37"/>
  <c r="EX234" i="37"/>
  <c r="GB234" i="37"/>
  <c r="GM234" i="37"/>
  <c r="GO234" i="37"/>
  <c r="GQ234" i="37"/>
  <c r="GU234" i="37"/>
  <c r="X235" i="37"/>
  <c r="AI235" i="37" s="1"/>
  <c r="AR235" i="37"/>
  <c r="AT235" i="37"/>
  <c r="BD235" i="37"/>
  <c r="CD235" i="37"/>
  <c r="CF235" i="37"/>
  <c r="CH235" i="37"/>
  <c r="CJ235" i="37"/>
  <c r="CL235" i="37"/>
  <c r="CN235" i="37"/>
  <c r="CZ235" i="37"/>
  <c r="DB235" i="37"/>
  <c r="DD235" i="37"/>
  <c r="DF235" i="37"/>
  <c r="DH235" i="37"/>
  <c r="DJ235" i="37"/>
  <c r="DV235" i="37"/>
  <c r="ER235" i="37"/>
  <c r="GB235" i="37"/>
  <c r="GD235" i="37"/>
  <c r="GM235" i="37"/>
  <c r="GO235" i="37"/>
  <c r="GQ235" i="37"/>
  <c r="GU235" i="37"/>
  <c r="X236" i="37"/>
  <c r="AI236" i="37" s="1"/>
  <c r="AR236" i="37"/>
  <c r="AT236" i="37"/>
  <c r="BD236" i="37"/>
  <c r="CD236" i="37"/>
  <c r="CL236" i="37"/>
  <c r="CZ236" i="37"/>
  <c r="DV236" i="37"/>
  <c r="DX236" i="37"/>
  <c r="DZ236" i="37"/>
  <c r="EB236" i="37"/>
  <c r="ED236" i="37"/>
  <c r="EF236" i="37"/>
  <c r="ER236" i="37"/>
  <c r="GF236" i="37"/>
  <c r="GM236" i="37"/>
  <c r="GO236" i="37"/>
  <c r="GQ236" i="37"/>
  <c r="GU236" i="37"/>
  <c r="X237" i="37"/>
  <c r="AI237" i="37" s="1"/>
  <c r="AR237" i="37"/>
  <c r="AT237" i="37"/>
  <c r="BD237" i="37"/>
  <c r="CD237" i="37"/>
  <c r="CF237" i="37"/>
  <c r="CH237" i="37"/>
  <c r="CJ237" i="37"/>
  <c r="CL237" i="37"/>
  <c r="CN237" i="37"/>
  <c r="DD237" i="37"/>
  <c r="DV237" i="37"/>
  <c r="ER237" i="37"/>
  <c r="ET237" i="37"/>
  <c r="EV237" i="37"/>
  <c r="EX237" i="37"/>
  <c r="EZ237" i="37"/>
  <c r="FB237" i="37"/>
  <c r="GB237" i="37"/>
  <c r="GH237" i="37"/>
  <c r="GM237" i="37"/>
  <c r="GO237" i="37"/>
  <c r="GQ237" i="37"/>
  <c r="GU237" i="37"/>
  <c r="X238" i="37"/>
  <c r="AI238" i="37"/>
  <c r="AR238" i="37"/>
  <c r="AT238" i="37"/>
  <c r="BD238" i="37"/>
  <c r="CD238" i="37"/>
  <c r="CF238" i="37"/>
  <c r="CL238" i="37"/>
  <c r="CZ238" i="37"/>
  <c r="DH238" i="37"/>
  <c r="DV238" i="37"/>
  <c r="DX238" i="37"/>
  <c r="ED238" i="37"/>
  <c r="ET238" i="37"/>
  <c r="GM238" i="37"/>
  <c r="GO238" i="37"/>
  <c r="GQ238" i="37"/>
  <c r="GU238" i="37"/>
  <c r="X239" i="37"/>
  <c r="AI239" i="37" s="1"/>
  <c r="AR239" i="37"/>
  <c r="AT239" i="37"/>
  <c r="BD239" i="37"/>
  <c r="CF239" i="37"/>
  <c r="CN239" i="37"/>
  <c r="CZ239" i="37"/>
  <c r="DB239" i="37"/>
  <c r="DD239" i="37"/>
  <c r="DF239" i="37"/>
  <c r="DH239" i="37"/>
  <c r="DJ239" i="37"/>
  <c r="DV239" i="37"/>
  <c r="DX239" i="37"/>
  <c r="DZ239" i="37"/>
  <c r="EB239" i="37"/>
  <c r="ED239" i="37"/>
  <c r="EF239" i="37"/>
  <c r="ER239" i="37"/>
  <c r="ET239" i="37"/>
  <c r="EV239" i="37"/>
  <c r="EX239" i="37"/>
  <c r="EZ239" i="37"/>
  <c r="FB239" i="37"/>
  <c r="GD239" i="37"/>
  <c r="GF239" i="37"/>
  <c r="GH239" i="37"/>
  <c r="GM239" i="37"/>
  <c r="GO239" i="37"/>
  <c r="GQ239" i="37"/>
  <c r="GU239" i="37"/>
  <c r="X240" i="37"/>
  <c r="AI240" i="37" s="1"/>
  <c r="AR240" i="37"/>
  <c r="AT240" i="37"/>
  <c r="BD240" i="37"/>
  <c r="CD240" i="37"/>
  <c r="CJ240" i="37"/>
  <c r="DB240" i="37"/>
  <c r="DJ240" i="37"/>
  <c r="DV240" i="37"/>
  <c r="DX240" i="37"/>
  <c r="DZ240" i="37"/>
  <c r="EB240" i="37"/>
  <c r="ED240" i="37"/>
  <c r="EF240" i="37"/>
  <c r="ER240" i="37"/>
  <c r="ET240" i="37"/>
  <c r="EV240" i="37"/>
  <c r="EX240" i="37"/>
  <c r="EZ240" i="37"/>
  <c r="FB240" i="37"/>
  <c r="GF240" i="37"/>
  <c r="GH240" i="37"/>
  <c r="GM240" i="37"/>
  <c r="GO240" i="37"/>
  <c r="GQ240" i="37"/>
  <c r="GU240" i="37"/>
  <c r="X241" i="37"/>
  <c r="AI241" i="37" s="1"/>
  <c r="AR241" i="37"/>
  <c r="AT241" i="37"/>
  <c r="BD241" i="37"/>
  <c r="CH241" i="37"/>
  <c r="CZ241" i="37"/>
  <c r="DB241" i="37"/>
  <c r="DD241" i="37"/>
  <c r="DF241" i="37"/>
  <c r="DH241" i="37"/>
  <c r="DJ241" i="37"/>
  <c r="DX241" i="37"/>
  <c r="ER241" i="37"/>
  <c r="ET241" i="37"/>
  <c r="EV241" i="37"/>
  <c r="EX241" i="37"/>
  <c r="EZ241" i="37"/>
  <c r="FB241" i="37"/>
  <c r="GD241" i="37"/>
  <c r="GH241" i="37"/>
  <c r="GM241" i="37"/>
  <c r="GO241" i="37"/>
  <c r="GQ241" i="37"/>
  <c r="GU241" i="37"/>
  <c r="X242" i="37"/>
  <c r="AI242" i="37" s="1"/>
  <c r="AR242" i="37"/>
  <c r="AT242" i="37"/>
  <c r="BD242" i="37"/>
  <c r="CD242" i="37"/>
  <c r="CF242" i="37"/>
  <c r="CH242" i="37"/>
  <c r="CJ242" i="37"/>
  <c r="CL242" i="37"/>
  <c r="CN242" i="37"/>
  <c r="CZ242" i="37"/>
  <c r="DB242" i="37"/>
  <c r="DD242" i="37"/>
  <c r="DF242" i="37"/>
  <c r="DH242" i="37"/>
  <c r="DJ242" i="37"/>
  <c r="DX242" i="37"/>
  <c r="EF242" i="37"/>
  <c r="ER242" i="37"/>
  <c r="ET242" i="37"/>
  <c r="EX242" i="37"/>
  <c r="GB242" i="37"/>
  <c r="GD242" i="37"/>
  <c r="GF242" i="37"/>
  <c r="GM242" i="37"/>
  <c r="GO242" i="37"/>
  <c r="GQ242" i="37"/>
  <c r="GU242" i="37"/>
  <c r="X243" i="37"/>
  <c r="AI243" i="37" s="1"/>
  <c r="AR243" i="37"/>
  <c r="AT243" i="37"/>
  <c r="BD243" i="37"/>
  <c r="CD243" i="37"/>
  <c r="CF243" i="37"/>
  <c r="CH243" i="37"/>
  <c r="CJ243" i="37"/>
  <c r="CL243" i="37"/>
  <c r="CN243" i="37"/>
  <c r="DF243" i="37"/>
  <c r="DV243" i="37"/>
  <c r="DX243" i="37"/>
  <c r="DZ243" i="37"/>
  <c r="EB243" i="37"/>
  <c r="ED243" i="37"/>
  <c r="EF243" i="37"/>
  <c r="EV243" i="37"/>
  <c r="GB243" i="37"/>
  <c r="GF243" i="37"/>
  <c r="GM243" i="37"/>
  <c r="GO243" i="37"/>
  <c r="GQ243" i="37"/>
  <c r="GU243" i="37"/>
  <c r="X244" i="37"/>
  <c r="AI244" i="37" s="1"/>
  <c r="AR244" i="37"/>
  <c r="AT244" i="37"/>
  <c r="BD244" i="37"/>
  <c r="CD244" i="37"/>
  <c r="CF244" i="37"/>
  <c r="CH244" i="37"/>
  <c r="CJ244" i="37"/>
  <c r="CL244" i="37"/>
  <c r="CN244" i="37"/>
  <c r="DF244" i="37"/>
  <c r="EB244" i="37"/>
  <c r="ED244" i="37"/>
  <c r="ER244" i="37"/>
  <c r="ET244" i="37"/>
  <c r="EV244" i="37"/>
  <c r="EX244" i="37"/>
  <c r="EZ244" i="37"/>
  <c r="FB244" i="37"/>
  <c r="GB244" i="37"/>
  <c r="GH244" i="37"/>
  <c r="GM244" i="37"/>
  <c r="GO244" i="37"/>
  <c r="GQ244" i="37"/>
  <c r="GU244" i="37"/>
  <c r="X245" i="37"/>
  <c r="AI245" i="37" s="1"/>
  <c r="AR245" i="37"/>
  <c r="AT245" i="37"/>
  <c r="BD245" i="37"/>
  <c r="CH245" i="37"/>
  <c r="CZ245" i="37"/>
  <c r="DB245" i="37"/>
  <c r="DD245" i="37"/>
  <c r="DF245" i="37"/>
  <c r="DH245" i="37"/>
  <c r="DJ245" i="37"/>
  <c r="DV245" i="37"/>
  <c r="DX245" i="37"/>
  <c r="DZ245" i="37"/>
  <c r="EB245" i="37"/>
  <c r="ED245" i="37"/>
  <c r="EF245" i="37"/>
  <c r="ER245" i="37"/>
  <c r="EZ245" i="37"/>
  <c r="GD245" i="37"/>
  <c r="GF245" i="37"/>
  <c r="GM245" i="37"/>
  <c r="GO245" i="37"/>
  <c r="GQ245" i="37"/>
  <c r="GU245" i="37"/>
  <c r="X246" i="37"/>
  <c r="AI246" i="37" s="1"/>
  <c r="AR246" i="37"/>
  <c r="AT246" i="37"/>
  <c r="BD246" i="37"/>
  <c r="CD246" i="37"/>
  <c r="CL246" i="37"/>
  <c r="CZ246" i="37"/>
  <c r="DB246" i="37"/>
  <c r="DD246" i="37"/>
  <c r="DF246" i="37"/>
  <c r="DH246" i="37"/>
  <c r="DJ246" i="37"/>
  <c r="ER246" i="37"/>
  <c r="ET246" i="37"/>
  <c r="EV246" i="37"/>
  <c r="EX246" i="37"/>
  <c r="EZ246" i="37"/>
  <c r="FB246" i="37"/>
  <c r="GD246" i="37"/>
  <c r="GH246" i="37"/>
  <c r="GM246" i="37"/>
  <c r="GO246" i="37"/>
  <c r="GQ246" i="37"/>
  <c r="GU246" i="37"/>
  <c r="X247" i="37"/>
  <c r="AI247" i="37" s="1"/>
  <c r="AR247" i="37"/>
  <c r="AT247" i="37"/>
  <c r="BD247" i="37"/>
  <c r="CF247" i="37"/>
  <c r="CN247" i="37"/>
  <c r="CZ247" i="37"/>
  <c r="DB247" i="37"/>
  <c r="DD247" i="37"/>
  <c r="DF247" i="37"/>
  <c r="DH247" i="37"/>
  <c r="DJ247" i="37"/>
  <c r="DV247" i="37"/>
  <c r="EB247" i="37"/>
  <c r="ED247" i="37"/>
  <c r="ER247" i="37"/>
  <c r="EZ247" i="37"/>
  <c r="GD247" i="37"/>
  <c r="GM247" i="37"/>
  <c r="GO247" i="37"/>
  <c r="GQ247" i="37"/>
  <c r="GU247" i="37"/>
  <c r="X248" i="37"/>
  <c r="AI248" i="37" s="1"/>
  <c r="AR248" i="37"/>
  <c r="AT248" i="37"/>
  <c r="BD248" i="37"/>
  <c r="CF248" i="37"/>
  <c r="CN248" i="37"/>
  <c r="CZ248" i="37"/>
  <c r="DB248" i="37"/>
  <c r="DD248" i="37"/>
  <c r="DF248" i="37"/>
  <c r="DH248" i="37"/>
  <c r="DJ248" i="37"/>
  <c r="DV248" i="37"/>
  <c r="DX248" i="37"/>
  <c r="DZ248" i="37"/>
  <c r="EB248" i="37"/>
  <c r="ED248" i="37"/>
  <c r="EF248" i="37"/>
  <c r="ER248" i="37"/>
  <c r="ET248" i="37"/>
  <c r="EV248" i="37"/>
  <c r="EX248" i="37"/>
  <c r="EZ248" i="37"/>
  <c r="FB248" i="37"/>
  <c r="GD248" i="37"/>
  <c r="GF248" i="37"/>
  <c r="GH248" i="37"/>
  <c r="GM248" i="37"/>
  <c r="GO248" i="37"/>
  <c r="GQ248" i="37"/>
  <c r="GU248" i="37"/>
  <c r="X249" i="37"/>
  <c r="AI249" i="37" s="1"/>
  <c r="AR249" i="37"/>
  <c r="AT249" i="37"/>
  <c r="BD249" i="37"/>
  <c r="CF249" i="37"/>
  <c r="CN249" i="37"/>
  <c r="CZ249" i="37"/>
  <c r="DB249" i="37"/>
  <c r="DD249" i="37"/>
  <c r="DF249" i="37"/>
  <c r="DH249" i="37"/>
  <c r="DJ249" i="37"/>
  <c r="EB249" i="37"/>
  <c r="ET249" i="37"/>
  <c r="EZ249" i="37"/>
  <c r="GD249" i="37"/>
  <c r="GM249" i="37"/>
  <c r="GO249" i="37"/>
  <c r="GQ249" i="37"/>
  <c r="GU249" i="37"/>
  <c r="X250" i="37"/>
  <c r="AI250" i="37" s="1"/>
  <c r="AR250" i="37"/>
  <c r="AT250" i="37"/>
  <c r="BD250" i="37"/>
  <c r="CD250" i="37"/>
  <c r="CF250" i="37"/>
  <c r="CH250" i="37"/>
  <c r="CJ250" i="37"/>
  <c r="CL250" i="37"/>
  <c r="CN250" i="37"/>
  <c r="DD250" i="37"/>
  <c r="DV250" i="37"/>
  <c r="DX250" i="37"/>
  <c r="DZ250" i="37"/>
  <c r="EB250" i="37"/>
  <c r="ED250" i="37"/>
  <c r="EF250" i="37"/>
  <c r="ER250" i="37"/>
  <c r="EZ250" i="37"/>
  <c r="GB250" i="37"/>
  <c r="GF250" i="37"/>
  <c r="GM250" i="37"/>
  <c r="GO250" i="37"/>
  <c r="GQ250" i="37"/>
  <c r="GU250" i="37"/>
  <c r="X251" i="37"/>
  <c r="AI251" i="37" s="1"/>
  <c r="AR251" i="37"/>
  <c r="AT251" i="37"/>
  <c r="BD251" i="37"/>
  <c r="CH251" i="37"/>
  <c r="CZ251" i="37"/>
  <c r="DB251" i="37"/>
  <c r="DD251" i="37"/>
  <c r="DF251" i="37"/>
  <c r="DH251" i="37"/>
  <c r="DJ251" i="37"/>
  <c r="DV251" i="37"/>
  <c r="DX251" i="37"/>
  <c r="DZ251" i="37"/>
  <c r="EB251" i="37"/>
  <c r="ED251" i="37"/>
  <c r="EF251" i="37"/>
  <c r="ER251" i="37"/>
  <c r="EZ251" i="37"/>
  <c r="GD251" i="37"/>
  <c r="GF251" i="37"/>
  <c r="GM251" i="37"/>
  <c r="GO251" i="37"/>
  <c r="GQ251" i="37"/>
  <c r="GU251" i="37"/>
  <c r="X252" i="37"/>
  <c r="AI252" i="37" s="1"/>
  <c r="AR252" i="37"/>
  <c r="AT252" i="37"/>
  <c r="BD252" i="37"/>
  <c r="CD252" i="37"/>
  <c r="CL252" i="37"/>
  <c r="CZ252" i="37"/>
  <c r="DB252" i="37"/>
  <c r="DD252" i="37"/>
  <c r="DF252" i="37"/>
  <c r="DH252" i="37"/>
  <c r="DJ252" i="37"/>
  <c r="DZ252" i="37"/>
  <c r="ER252" i="37"/>
  <c r="ET252" i="37"/>
  <c r="EV252" i="37"/>
  <c r="EX252" i="37"/>
  <c r="EZ252" i="37"/>
  <c r="FB252" i="37"/>
  <c r="GB252" i="37"/>
  <c r="GD252" i="37"/>
  <c r="GF252" i="37"/>
  <c r="GH252" i="37"/>
  <c r="GM252" i="37"/>
  <c r="GO252" i="37"/>
  <c r="GQ252" i="37"/>
  <c r="GU252" i="37"/>
  <c r="X253" i="37"/>
  <c r="AI253" i="37" s="1"/>
  <c r="AR253" i="37"/>
  <c r="AT253" i="37"/>
  <c r="BD253" i="37"/>
  <c r="CD253" i="37"/>
  <c r="CF253" i="37"/>
  <c r="CH253" i="37"/>
  <c r="CJ253" i="37"/>
  <c r="CL253" i="37"/>
  <c r="CN253" i="37"/>
  <c r="CZ253" i="37"/>
  <c r="DH253" i="37"/>
  <c r="DV253" i="37"/>
  <c r="DX253" i="37"/>
  <c r="DZ253" i="37"/>
  <c r="EB253" i="37"/>
  <c r="ED253" i="37"/>
  <c r="EF253" i="37"/>
  <c r="GB253" i="37"/>
  <c r="GF253" i="37"/>
  <c r="GM253" i="37"/>
  <c r="GO253" i="37"/>
  <c r="GQ253" i="37"/>
  <c r="GU253" i="37"/>
  <c r="X254" i="37"/>
  <c r="AI254" i="37"/>
  <c r="AR254" i="37"/>
  <c r="AT254" i="37"/>
  <c r="BD254" i="37"/>
  <c r="CD254" i="37"/>
  <c r="CF254" i="37"/>
  <c r="CH254" i="37"/>
  <c r="CJ254" i="37"/>
  <c r="CL254" i="37"/>
  <c r="CN254" i="37"/>
  <c r="DF254" i="37"/>
  <c r="DX254" i="37"/>
  <c r="EF254" i="37"/>
  <c r="ER254" i="37"/>
  <c r="ET254" i="37"/>
  <c r="EV254" i="37"/>
  <c r="EX254" i="37"/>
  <c r="EZ254" i="37"/>
  <c r="FB254" i="37"/>
  <c r="GB254" i="37"/>
  <c r="GD254" i="37"/>
  <c r="GH254" i="37"/>
  <c r="GM254" i="37"/>
  <c r="GO254" i="37"/>
  <c r="GQ254" i="37"/>
  <c r="GU254" i="37"/>
  <c r="X255" i="37"/>
  <c r="AI255" i="37" s="1"/>
  <c r="AR255" i="37"/>
  <c r="AT255" i="37"/>
  <c r="BD255" i="37"/>
  <c r="CD255" i="37"/>
  <c r="CF255" i="37"/>
  <c r="CH255" i="37"/>
  <c r="CJ255" i="37"/>
  <c r="CL255" i="37"/>
  <c r="CN255" i="37"/>
  <c r="CZ255" i="37"/>
  <c r="DB255" i="37"/>
  <c r="DD255" i="37"/>
  <c r="DF255" i="37"/>
  <c r="DH255" i="37"/>
  <c r="DJ255" i="37"/>
  <c r="DV255" i="37"/>
  <c r="DX255" i="37"/>
  <c r="DZ255" i="37"/>
  <c r="EB255" i="37"/>
  <c r="ED255" i="37"/>
  <c r="EF255" i="37"/>
  <c r="ER255" i="37"/>
  <c r="ET255" i="37"/>
  <c r="EV255" i="37"/>
  <c r="EX255" i="37"/>
  <c r="EZ255" i="37"/>
  <c r="FB255" i="37"/>
  <c r="GB255" i="37"/>
  <c r="GD255" i="37"/>
  <c r="GF255" i="37"/>
  <c r="GH255" i="37"/>
  <c r="GM255" i="37"/>
  <c r="GO255" i="37"/>
  <c r="GQ255" i="37"/>
  <c r="GU255" i="37"/>
  <c r="X256" i="37"/>
  <c r="AI256" i="37" s="1"/>
  <c r="AR256" i="37"/>
  <c r="AT256" i="37"/>
  <c r="BD256" i="37"/>
  <c r="CF256" i="37"/>
  <c r="CN256" i="37"/>
  <c r="CZ256" i="37"/>
  <c r="DB256" i="37"/>
  <c r="DD256" i="37"/>
  <c r="DF256" i="37"/>
  <c r="DH256" i="37"/>
  <c r="DJ256" i="37"/>
  <c r="DX256" i="37"/>
  <c r="EB256" i="37"/>
  <c r="ED256" i="37"/>
  <c r="ET256" i="37"/>
  <c r="EX256" i="37"/>
  <c r="EZ256" i="37"/>
  <c r="GD256" i="37"/>
  <c r="GM256" i="37"/>
  <c r="GO256" i="37"/>
  <c r="GQ256" i="37"/>
  <c r="GU256" i="37"/>
  <c r="X257" i="37"/>
  <c r="AI257" i="37" s="1"/>
  <c r="AR257" i="37"/>
  <c r="AT257" i="37"/>
  <c r="BD257" i="37"/>
  <c r="CD257" i="37"/>
  <c r="CF257" i="37"/>
  <c r="CH257" i="37"/>
  <c r="CJ257" i="37"/>
  <c r="CL257" i="37"/>
  <c r="CN257" i="37"/>
  <c r="CZ257" i="37"/>
  <c r="DB257" i="37"/>
  <c r="DD257" i="37"/>
  <c r="DF257" i="37"/>
  <c r="DH257" i="37"/>
  <c r="DJ257" i="37"/>
  <c r="DX257" i="37"/>
  <c r="EF257" i="37"/>
  <c r="EX257" i="37"/>
  <c r="GB257" i="37"/>
  <c r="GD257" i="37"/>
  <c r="GH257" i="37"/>
  <c r="GM257" i="37"/>
  <c r="GO257" i="37"/>
  <c r="GQ257" i="37"/>
  <c r="GU257" i="37"/>
  <c r="X258" i="37"/>
  <c r="AI258" i="37" s="1"/>
  <c r="AR258" i="37"/>
  <c r="AT258" i="37"/>
  <c r="BD258" i="37"/>
  <c r="CJ258" i="37"/>
  <c r="DB258" i="37"/>
  <c r="DF258" i="37"/>
  <c r="DJ258" i="37"/>
  <c r="DV258" i="37"/>
  <c r="DX258" i="37"/>
  <c r="DZ258" i="37"/>
  <c r="EB258" i="37"/>
  <c r="ED258" i="37"/>
  <c r="EF258" i="37"/>
  <c r="ER258" i="37"/>
  <c r="ET258" i="37"/>
  <c r="EV258" i="37"/>
  <c r="EX258" i="37"/>
  <c r="EZ258" i="37"/>
  <c r="FB258" i="37"/>
  <c r="GM258" i="37"/>
  <c r="GO258" i="37"/>
  <c r="GQ258" i="37"/>
  <c r="GU258" i="37"/>
  <c r="X259" i="37"/>
  <c r="AI259" i="37"/>
  <c r="AR259" i="37"/>
  <c r="AT259" i="37"/>
  <c r="BD259" i="37"/>
  <c r="CD259" i="37"/>
  <c r="CF259" i="37"/>
  <c r="CH259" i="37"/>
  <c r="CJ259" i="37"/>
  <c r="CL259" i="37"/>
  <c r="CN259" i="37"/>
  <c r="CZ259" i="37"/>
  <c r="DB259" i="37"/>
  <c r="DD259" i="37"/>
  <c r="DF259" i="37"/>
  <c r="DH259" i="37"/>
  <c r="DJ259" i="37"/>
  <c r="EB259" i="37"/>
  <c r="ET259" i="37"/>
  <c r="FB259" i="37"/>
  <c r="GB259" i="37"/>
  <c r="GD259" i="37"/>
  <c r="GM259" i="37"/>
  <c r="GO259" i="37"/>
  <c r="GQ259" i="37"/>
  <c r="GU259" i="37"/>
  <c r="X260" i="37"/>
  <c r="AI260" i="37" s="1"/>
  <c r="AR260" i="37"/>
  <c r="BJ260" i="37" s="1"/>
  <c r="AT260" i="37"/>
  <c r="CD260" i="37"/>
  <c r="CF260" i="37"/>
  <c r="CH260" i="37"/>
  <c r="CJ260" i="37"/>
  <c r="CL260" i="37"/>
  <c r="CN260" i="37"/>
  <c r="DB260" i="37"/>
  <c r="DJ260" i="37"/>
  <c r="ER260" i="37"/>
  <c r="ET260" i="37"/>
  <c r="EV260" i="37"/>
  <c r="EX260" i="37"/>
  <c r="EZ260" i="37"/>
  <c r="FB260" i="37"/>
  <c r="GB260" i="37"/>
  <c r="GH260" i="37"/>
  <c r="GM260" i="37"/>
  <c r="GO260" i="37"/>
  <c r="GQ260" i="37"/>
  <c r="GU260" i="37"/>
  <c r="X261" i="37"/>
  <c r="AI261" i="37" s="1"/>
  <c r="AR261" i="37"/>
  <c r="BF261" i="37" s="1"/>
  <c r="AT261" i="37"/>
  <c r="CD261" i="37"/>
  <c r="CF261" i="37"/>
  <c r="CH261" i="37"/>
  <c r="CJ261" i="37"/>
  <c r="CL261" i="37"/>
  <c r="CN261" i="37"/>
  <c r="CZ261" i="37"/>
  <c r="DB261" i="37"/>
  <c r="DD261" i="37"/>
  <c r="DF261" i="37"/>
  <c r="DH261" i="37"/>
  <c r="DJ261" i="37"/>
  <c r="DV261" i="37"/>
  <c r="DX261" i="37"/>
  <c r="DZ261" i="37"/>
  <c r="EB261" i="37"/>
  <c r="ED261" i="37"/>
  <c r="EF261" i="37"/>
  <c r="ER261" i="37"/>
  <c r="ET261" i="37"/>
  <c r="EV261" i="37"/>
  <c r="EX261" i="37"/>
  <c r="EZ261" i="37"/>
  <c r="FB261" i="37"/>
  <c r="GB261" i="37"/>
  <c r="GD261" i="37"/>
  <c r="GF261" i="37"/>
  <c r="GH261" i="37"/>
  <c r="GM261" i="37"/>
  <c r="GO261" i="37"/>
  <c r="GQ261" i="37"/>
  <c r="GU261" i="37"/>
  <c r="X262" i="37"/>
  <c r="AI262" i="37" s="1"/>
  <c r="AR262" i="37"/>
  <c r="AT262" i="37"/>
  <c r="BD262" i="37"/>
  <c r="CD262" i="37"/>
  <c r="CF262" i="37"/>
  <c r="CH262" i="37"/>
  <c r="CJ262" i="37"/>
  <c r="CL262" i="37"/>
  <c r="CN262" i="37"/>
  <c r="CZ262" i="37"/>
  <c r="DB262" i="37"/>
  <c r="DD262" i="37"/>
  <c r="DF262" i="37"/>
  <c r="DH262" i="37"/>
  <c r="DJ262" i="37"/>
  <c r="DV262" i="37"/>
  <c r="DX262" i="37"/>
  <c r="DZ262" i="37"/>
  <c r="EB262" i="37"/>
  <c r="ED262" i="37"/>
  <c r="EF262" i="37"/>
  <c r="ET262" i="37"/>
  <c r="EX262" i="37"/>
  <c r="EZ262" i="37"/>
  <c r="GB262" i="37"/>
  <c r="GD262" i="37"/>
  <c r="GF262" i="37"/>
  <c r="GM262" i="37"/>
  <c r="GO262" i="37"/>
  <c r="GQ262" i="37"/>
  <c r="GU262" i="37"/>
  <c r="X263" i="37"/>
  <c r="AI263" i="37"/>
  <c r="AR263" i="37"/>
  <c r="BJ263" i="37"/>
  <c r="AT263" i="37"/>
  <c r="BD263" i="37"/>
  <c r="CD263" i="37"/>
  <c r="CF263" i="37"/>
  <c r="CH263" i="37"/>
  <c r="CJ263" i="37"/>
  <c r="CL263" i="37"/>
  <c r="CN263" i="37"/>
  <c r="CZ263" i="37"/>
  <c r="DB263" i="37"/>
  <c r="DD263" i="37"/>
  <c r="DF263" i="37"/>
  <c r="DH263" i="37"/>
  <c r="DJ263" i="37"/>
  <c r="DV263" i="37"/>
  <c r="DX263" i="37"/>
  <c r="DZ263" i="37"/>
  <c r="EB263" i="37"/>
  <c r="ED263" i="37"/>
  <c r="EF263" i="37"/>
  <c r="ER263" i="37"/>
  <c r="ET263" i="37"/>
  <c r="EV263" i="37"/>
  <c r="EX263" i="37"/>
  <c r="EZ263" i="37"/>
  <c r="FB263" i="37"/>
  <c r="GB263" i="37"/>
  <c r="GD263" i="37"/>
  <c r="GF263" i="37"/>
  <c r="GH263" i="37"/>
  <c r="GM263" i="37"/>
  <c r="GO263" i="37"/>
  <c r="GQ263" i="37"/>
  <c r="GU263" i="37"/>
  <c r="X264" i="37"/>
  <c r="AI264" i="37" s="1"/>
  <c r="AR264" i="37"/>
  <c r="AT264" i="37"/>
  <c r="BD264" i="37"/>
  <c r="CD264" i="37"/>
  <c r="CF264" i="37"/>
  <c r="CH264" i="37"/>
  <c r="CJ264" i="37"/>
  <c r="CL264" i="37"/>
  <c r="CN264" i="37"/>
  <c r="CZ264" i="37"/>
  <c r="DB264" i="37"/>
  <c r="DD264" i="37"/>
  <c r="DF264" i="37"/>
  <c r="DH264" i="37"/>
  <c r="DJ264" i="37"/>
  <c r="DV264" i="37"/>
  <c r="DX264" i="37"/>
  <c r="DZ264" i="37"/>
  <c r="EB264" i="37"/>
  <c r="ED264" i="37"/>
  <c r="EF264" i="37"/>
  <c r="ER264" i="37"/>
  <c r="EX264" i="37"/>
  <c r="EZ264" i="37"/>
  <c r="GB264" i="37"/>
  <c r="GD264" i="37"/>
  <c r="GF264" i="37"/>
  <c r="GM264" i="37"/>
  <c r="GO264" i="37"/>
  <c r="GQ264" i="37"/>
  <c r="GU264" i="37"/>
  <c r="X265" i="37"/>
  <c r="AI265" i="37" s="1"/>
  <c r="AR265" i="37"/>
  <c r="BF265" i="37" s="1"/>
  <c r="AT265" i="37"/>
  <c r="CD265" i="37"/>
  <c r="CF265" i="37"/>
  <c r="CH265" i="37"/>
  <c r="CJ265" i="37"/>
  <c r="CL265" i="37"/>
  <c r="CN265" i="37"/>
  <c r="CZ265" i="37"/>
  <c r="DB265" i="37"/>
  <c r="DD265" i="37"/>
  <c r="DF265" i="37"/>
  <c r="DH265" i="37"/>
  <c r="DJ265" i="37"/>
  <c r="DV265" i="37"/>
  <c r="DX265" i="37"/>
  <c r="DZ265" i="37"/>
  <c r="EB265" i="37"/>
  <c r="ED265" i="37"/>
  <c r="EF265" i="37"/>
  <c r="ER265" i="37"/>
  <c r="ET265" i="37"/>
  <c r="EV265" i="37"/>
  <c r="EX265" i="37"/>
  <c r="EZ265" i="37"/>
  <c r="FB265" i="37"/>
  <c r="GB265" i="37"/>
  <c r="GD265" i="37"/>
  <c r="GF265" i="37"/>
  <c r="GH265" i="37"/>
  <c r="GM265" i="37"/>
  <c r="GO265" i="37"/>
  <c r="GQ265" i="37"/>
  <c r="GU265" i="37"/>
  <c r="X266" i="37"/>
  <c r="AI266" i="37" s="1"/>
  <c r="AR266" i="37"/>
  <c r="AT266" i="37"/>
  <c r="BD266" i="37"/>
  <c r="CD266" i="37"/>
  <c r="CF266" i="37"/>
  <c r="CH266" i="37"/>
  <c r="CJ266" i="37"/>
  <c r="CL266" i="37"/>
  <c r="CN266" i="37"/>
  <c r="CZ266" i="37"/>
  <c r="DB266" i="37"/>
  <c r="DD266" i="37"/>
  <c r="DF266" i="37"/>
  <c r="DH266" i="37"/>
  <c r="DJ266" i="37"/>
  <c r="DV266" i="37"/>
  <c r="DX266" i="37"/>
  <c r="DZ266" i="37"/>
  <c r="EB266" i="37"/>
  <c r="ED266" i="37"/>
  <c r="EF266" i="37"/>
  <c r="ER266" i="37"/>
  <c r="ET266" i="37"/>
  <c r="EV266" i="37"/>
  <c r="EX266" i="37"/>
  <c r="EZ266" i="37"/>
  <c r="FB266" i="37"/>
  <c r="GB266" i="37"/>
  <c r="GD266" i="37"/>
  <c r="GF266" i="37"/>
  <c r="GH266" i="37"/>
  <c r="GM266" i="37"/>
  <c r="GO266" i="37"/>
  <c r="GQ266" i="37"/>
  <c r="GU266" i="37"/>
  <c r="X267" i="37"/>
  <c r="AI267" i="37"/>
  <c r="AR267" i="37"/>
  <c r="BF267" i="37" s="1"/>
  <c r="AT267" i="37"/>
  <c r="CD267" i="37"/>
  <c r="CF267" i="37"/>
  <c r="CH267" i="37"/>
  <c r="CJ267" i="37"/>
  <c r="CL267" i="37"/>
  <c r="CN267" i="37"/>
  <c r="CZ267" i="37"/>
  <c r="DB267" i="37"/>
  <c r="DD267" i="37"/>
  <c r="DF267" i="37"/>
  <c r="DH267" i="37"/>
  <c r="DJ267" i="37"/>
  <c r="DX267" i="37"/>
  <c r="ER267" i="37"/>
  <c r="ET267" i="37"/>
  <c r="EV267" i="37"/>
  <c r="EX267" i="37"/>
  <c r="EZ267" i="37"/>
  <c r="FB267" i="37"/>
  <c r="GB267" i="37"/>
  <c r="GD267" i="37"/>
  <c r="GH267" i="37"/>
  <c r="GM267" i="37"/>
  <c r="GO267" i="37"/>
  <c r="GQ267" i="37"/>
  <c r="GU267" i="37"/>
  <c r="X268" i="37"/>
  <c r="AI268" i="37" s="1"/>
  <c r="AR268" i="37"/>
  <c r="BE268" i="37" s="1"/>
  <c r="AT268" i="37"/>
  <c r="CD268" i="37"/>
  <c r="CF268" i="37"/>
  <c r="CH268" i="37"/>
  <c r="CJ268" i="37"/>
  <c r="CL268" i="37"/>
  <c r="CN268" i="37"/>
  <c r="CZ268" i="37"/>
  <c r="DB268" i="37"/>
  <c r="DD268" i="37"/>
  <c r="DF268" i="37"/>
  <c r="DH268" i="37"/>
  <c r="DJ268" i="37"/>
  <c r="DV268" i="37"/>
  <c r="DX268" i="37"/>
  <c r="DZ268" i="37"/>
  <c r="EB268" i="37"/>
  <c r="ED268" i="37"/>
  <c r="EF268" i="37"/>
  <c r="ER268" i="37"/>
  <c r="GB268" i="37"/>
  <c r="GD268" i="37"/>
  <c r="GF268" i="37"/>
  <c r="GM268" i="37"/>
  <c r="GO268" i="37"/>
  <c r="GQ268" i="37"/>
  <c r="GU268" i="37"/>
  <c r="X269" i="37"/>
  <c r="AI269" i="37" s="1"/>
  <c r="AR269" i="37"/>
  <c r="BK269" i="37" s="1"/>
  <c r="AT269" i="37"/>
  <c r="CD269" i="37"/>
  <c r="CF269" i="37"/>
  <c r="CH269" i="37"/>
  <c r="CJ269" i="37"/>
  <c r="CL269" i="37"/>
  <c r="CN269" i="37"/>
  <c r="CZ269" i="37"/>
  <c r="DB269" i="37"/>
  <c r="DD269" i="37"/>
  <c r="DF269" i="37"/>
  <c r="DH269" i="37"/>
  <c r="DJ269" i="37"/>
  <c r="DV269" i="37"/>
  <c r="DX269" i="37"/>
  <c r="DZ269" i="37"/>
  <c r="EB269" i="37"/>
  <c r="ED269" i="37"/>
  <c r="EF269" i="37"/>
  <c r="ET269" i="37"/>
  <c r="GB269" i="37"/>
  <c r="GD269" i="37"/>
  <c r="GF269" i="37"/>
  <c r="GM269" i="37"/>
  <c r="GO269" i="37"/>
  <c r="GQ269" i="37"/>
  <c r="GU269" i="37"/>
  <c r="X270" i="37"/>
  <c r="AI270" i="37" s="1"/>
  <c r="AR270" i="37"/>
  <c r="BE270" i="37" s="1"/>
  <c r="AT270" i="37"/>
  <c r="CD270" i="37"/>
  <c r="CF270" i="37"/>
  <c r="CH270" i="37"/>
  <c r="CJ270" i="37"/>
  <c r="CL270" i="37"/>
  <c r="CN270" i="37"/>
  <c r="CZ270" i="37"/>
  <c r="DB270" i="37"/>
  <c r="DD270" i="37"/>
  <c r="DF270" i="37"/>
  <c r="DH270" i="37"/>
  <c r="DJ270" i="37"/>
  <c r="DV270" i="37"/>
  <c r="DX270" i="37"/>
  <c r="DZ270" i="37"/>
  <c r="EB270" i="37"/>
  <c r="ED270" i="37"/>
  <c r="EF270" i="37"/>
  <c r="EX270" i="37"/>
  <c r="GB270" i="37"/>
  <c r="GD270" i="37"/>
  <c r="GF270" i="37"/>
  <c r="GM270" i="37"/>
  <c r="GO270" i="37"/>
  <c r="GQ270" i="37"/>
  <c r="GU270" i="37"/>
  <c r="X271" i="37"/>
  <c r="AI271" i="37" s="1"/>
  <c r="AR271" i="37"/>
  <c r="BJ271" i="37" s="1"/>
  <c r="AT271" i="37"/>
  <c r="CD271" i="37"/>
  <c r="CF271" i="37"/>
  <c r="CH271" i="37"/>
  <c r="CJ271" i="37"/>
  <c r="CL271" i="37"/>
  <c r="CN271" i="37"/>
  <c r="CZ271" i="37"/>
  <c r="DB271" i="37"/>
  <c r="DF271" i="37"/>
  <c r="DH271" i="37"/>
  <c r="DV271" i="37"/>
  <c r="DX271" i="37"/>
  <c r="DZ271" i="37"/>
  <c r="EB271" i="37"/>
  <c r="ED271" i="37"/>
  <c r="EF271" i="37"/>
  <c r="ER271" i="37"/>
  <c r="ET271" i="37"/>
  <c r="EV271" i="37"/>
  <c r="EX271" i="37"/>
  <c r="EZ271" i="37"/>
  <c r="FB271" i="37"/>
  <c r="GB271" i="37"/>
  <c r="GF271" i="37"/>
  <c r="GH271" i="37"/>
  <c r="GM271" i="37"/>
  <c r="GO271" i="37"/>
  <c r="GQ271" i="37"/>
  <c r="GU271" i="37"/>
  <c r="X272" i="37"/>
  <c r="AI272" i="37"/>
  <c r="AR272" i="37"/>
  <c r="AT272" i="37"/>
  <c r="BD272" i="37"/>
  <c r="CD272" i="37"/>
  <c r="CF272" i="37"/>
  <c r="CH272" i="37"/>
  <c r="CJ272" i="37"/>
  <c r="CL272" i="37"/>
  <c r="CN272" i="37"/>
  <c r="DB272" i="37"/>
  <c r="DF272" i="37"/>
  <c r="DH272" i="37"/>
  <c r="DV272" i="37"/>
  <c r="DX272" i="37"/>
  <c r="DZ272" i="37"/>
  <c r="EB272" i="37"/>
  <c r="ED272" i="37"/>
  <c r="EF272" i="37"/>
  <c r="ET272" i="37"/>
  <c r="EX272" i="37"/>
  <c r="EZ272" i="37"/>
  <c r="GB272" i="37"/>
  <c r="GF272" i="37"/>
  <c r="GM272" i="37"/>
  <c r="GO272" i="37"/>
  <c r="GQ272" i="37"/>
  <c r="GU272" i="37"/>
  <c r="X273" i="37"/>
  <c r="AI273" i="37" s="1"/>
  <c r="AR273" i="37"/>
  <c r="BG273" i="37" s="1"/>
  <c r="AT273" i="37"/>
  <c r="CD273" i="37"/>
  <c r="CF273" i="37"/>
  <c r="CH273" i="37"/>
  <c r="CJ273" i="37"/>
  <c r="CL273" i="37"/>
  <c r="CN273" i="37"/>
  <c r="CZ273" i="37"/>
  <c r="DB273" i="37"/>
  <c r="DF273" i="37"/>
  <c r="DH273" i="37"/>
  <c r="DV273" i="37"/>
  <c r="DX273" i="37"/>
  <c r="DZ273" i="37"/>
  <c r="EB273" i="37"/>
  <c r="ED273" i="37"/>
  <c r="EF273" i="37"/>
  <c r="ER273" i="37"/>
  <c r="ET273" i="37"/>
  <c r="EX273" i="37"/>
  <c r="EZ273" i="37"/>
  <c r="GB273" i="37"/>
  <c r="GF273" i="37"/>
  <c r="GM273" i="37"/>
  <c r="GO273" i="37"/>
  <c r="GQ273" i="37"/>
  <c r="GU273" i="37"/>
  <c r="X274" i="37"/>
  <c r="AI274" i="37" s="1"/>
  <c r="AR274" i="37"/>
  <c r="BK274" i="37" s="1"/>
  <c r="AT274" i="37"/>
  <c r="CD274" i="37"/>
  <c r="CF274" i="37"/>
  <c r="CH274" i="37"/>
  <c r="CJ274" i="37"/>
  <c r="CL274" i="37"/>
  <c r="CN274" i="37"/>
  <c r="CZ274" i="37"/>
  <c r="DB274" i="37"/>
  <c r="DD274" i="37"/>
  <c r="DF274" i="37"/>
  <c r="DH274" i="37"/>
  <c r="DJ274" i="37"/>
  <c r="DV274" i="37"/>
  <c r="DX274" i="37"/>
  <c r="DZ274" i="37"/>
  <c r="EB274" i="37"/>
  <c r="ED274" i="37"/>
  <c r="EF274" i="37"/>
  <c r="ER274" i="37"/>
  <c r="ET274" i="37"/>
  <c r="EV274" i="37"/>
  <c r="EX274" i="37"/>
  <c r="EZ274" i="37"/>
  <c r="FB274" i="37"/>
  <c r="GB274" i="37"/>
  <c r="GD274" i="37"/>
  <c r="GF274" i="37"/>
  <c r="GH274" i="37"/>
  <c r="GM274" i="37"/>
  <c r="GO274" i="37"/>
  <c r="GQ274" i="37"/>
  <c r="GU274" i="37"/>
  <c r="X275" i="37"/>
  <c r="AI275" i="37" s="1"/>
  <c r="AR275" i="37"/>
  <c r="AT275" i="37"/>
  <c r="BD275" i="37"/>
  <c r="CD275" i="37"/>
  <c r="CF275" i="37"/>
  <c r="CH275" i="37"/>
  <c r="CJ275" i="37"/>
  <c r="CL275" i="37"/>
  <c r="CN275" i="37"/>
  <c r="DB275" i="37"/>
  <c r="DH275" i="37"/>
  <c r="DV275" i="37"/>
  <c r="DX275" i="37"/>
  <c r="DZ275" i="37"/>
  <c r="EB275" i="37"/>
  <c r="ED275" i="37"/>
  <c r="EF275" i="37"/>
  <c r="ER275" i="37"/>
  <c r="ET275" i="37"/>
  <c r="EV275" i="37"/>
  <c r="EX275" i="37"/>
  <c r="EZ275" i="37"/>
  <c r="FB275" i="37"/>
  <c r="GB275" i="37"/>
  <c r="GF275" i="37"/>
  <c r="GH275" i="37"/>
  <c r="GM275" i="37"/>
  <c r="GO275" i="37"/>
  <c r="GQ275" i="37"/>
  <c r="GU275" i="37"/>
  <c r="X276" i="37"/>
  <c r="AI276" i="37" s="1"/>
  <c r="AR276" i="37"/>
  <c r="AT276" i="37"/>
  <c r="BD276" i="37"/>
  <c r="CD276" i="37"/>
  <c r="CF276" i="37"/>
  <c r="CH276" i="37"/>
  <c r="CJ276" i="37"/>
  <c r="CL276" i="37"/>
  <c r="CN276" i="37"/>
  <c r="CZ276" i="37"/>
  <c r="DB276" i="37"/>
  <c r="DD276" i="37"/>
  <c r="DF276" i="37"/>
  <c r="DH276" i="37"/>
  <c r="DJ276" i="37"/>
  <c r="DV276" i="37"/>
  <c r="DX276" i="37"/>
  <c r="DZ276" i="37"/>
  <c r="EB276" i="37"/>
  <c r="ED276" i="37"/>
  <c r="EF276" i="37"/>
  <c r="ER276" i="37"/>
  <c r="EZ276" i="37"/>
  <c r="GB276" i="37"/>
  <c r="GD276" i="37"/>
  <c r="GF276" i="37"/>
  <c r="GM276" i="37"/>
  <c r="GO276" i="37"/>
  <c r="GQ276" i="37"/>
  <c r="GU276" i="37"/>
  <c r="X277" i="37"/>
  <c r="AI277" i="37" s="1"/>
  <c r="AR277" i="37"/>
  <c r="BF277" i="37" s="1"/>
  <c r="AT277" i="37"/>
  <c r="CD277" i="37"/>
  <c r="CF277" i="37"/>
  <c r="CH277" i="37"/>
  <c r="CJ277" i="37"/>
  <c r="CL277" i="37"/>
  <c r="CN277" i="37"/>
  <c r="CZ277" i="37"/>
  <c r="DB277" i="37"/>
  <c r="DD277" i="37"/>
  <c r="DF277" i="37"/>
  <c r="DH277" i="37"/>
  <c r="DJ277" i="37"/>
  <c r="DV277" i="37"/>
  <c r="DX277" i="37"/>
  <c r="DZ277" i="37"/>
  <c r="EB277" i="37"/>
  <c r="ED277" i="37"/>
  <c r="EF277" i="37"/>
  <c r="ER277" i="37"/>
  <c r="ET277" i="37"/>
  <c r="EV277" i="37"/>
  <c r="EX277" i="37"/>
  <c r="EZ277" i="37"/>
  <c r="FB277" i="37"/>
  <c r="GB277" i="37"/>
  <c r="GD277" i="37"/>
  <c r="GF277" i="37"/>
  <c r="GH277" i="37"/>
  <c r="GM277" i="37"/>
  <c r="GO277" i="37"/>
  <c r="GQ277" i="37"/>
  <c r="GU277" i="37"/>
  <c r="X278" i="37"/>
  <c r="AI278" i="37" s="1"/>
  <c r="AR278" i="37"/>
  <c r="AT278" i="37"/>
  <c r="BD278" i="37"/>
  <c r="CD278" i="37"/>
  <c r="CF278" i="37"/>
  <c r="CH278" i="37"/>
  <c r="CJ278" i="37"/>
  <c r="CL278" i="37"/>
  <c r="CN278" i="37"/>
  <c r="CZ278" i="37"/>
  <c r="DB278" i="37"/>
  <c r="DD278" i="37"/>
  <c r="DF278" i="37"/>
  <c r="DH278" i="37"/>
  <c r="DJ278" i="37"/>
  <c r="DV278" i="37"/>
  <c r="DX278" i="37"/>
  <c r="DZ278" i="37"/>
  <c r="EB278" i="37"/>
  <c r="ED278" i="37"/>
  <c r="EF278" i="37"/>
  <c r="ER278" i="37"/>
  <c r="ET278" i="37"/>
  <c r="EV278" i="37"/>
  <c r="EX278" i="37"/>
  <c r="EZ278" i="37"/>
  <c r="FB278" i="37"/>
  <c r="GB278" i="37"/>
  <c r="GD278" i="37"/>
  <c r="GF278" i="37"/>
  <c r="GH278" i="37"/>
  <c r="GM278" i="37"/>
  <c r="GO278" i="37"/>
  <c r="GQ278" i="37"/>
  <c r="GU278" i="37"/>
  <c r="X279" i="37"/>
  <c r="AI279" i="37"/>
  <c r="AR279" i="37"/>
  <c r="BH279" i="37"/>
  <c r="AT279" i="37"/>
  <c r="BD279" i="37"/>
  <c r="CD279" i="37"/>
  <c r="CJ279" i="37"/>
  <c r="CL279" i="37"/>
  <c r="CZ279" i="37"/>
  <c r="DB279" i="37"/>
  <c r="DD279" i="37"/>
  <c r="DF279" i="37"/>
  <c r="DH279" i="37"/>
  <c r="DJ279" i="37"/>
  <c r="DV279" i="37"/>
  <c r="DX279" i="37"/>
  <c r="DZ279" i="37"/>
  <c r="EB279" i="37"/>
  <c r="ED279" i="37"/>
  <c r="EF279" i="37"/>
  <c r="ER279" i="37"/>
  <c r="ET279" i="37"/>
  <c r="EV279" i="37"/>
  <c r="EX279" i="37"/>
  <c r="EZ279" i="37"/>
  <c r="FB279" i="37"/>
  <c r="GD279" i="37"/>
  <c r="GF279" i="37"/>
  <c r="GH279" i="37"/>
  <c r="GM279" i="37"/>
  <c r="GO279" i="37"/>
  <c r="GQ279" i="37"/>
  <c r="GU279" i="37"/>
  <c r="X280" i="37"/>
  <c r="AI280" i="37"/>
  <c r="AR280" i="37"/>
  <c r="AT280" i="37"/>
  <c r="BD280" i="37"/>
  <c r="BF280" i="37"/>
  <c r="BH280" i="37"/>
  <c r="BJ280" i="37"/>
  <c r="BN280" i="37"/>
  <c r="CF280" i="37"/>
  <c r="CL280" i="37"/>
  <c r="GM280" i="37"/>
  <c r="GO280" i="37"/>
  <c r="GQ280" i="37"/>
  <c r="GU280" i="37"/>
  <c r="X281" i="37"/>
  <c r="AI281" i="37" s="1"/>
  <c r="AR281" i="37"/>
  <c r="BF281" i="37" s="1"/>
  <c r="AT281" i="37"/>
  <c r="BD281" i="37"/>
  <c r="BH281" i="37"/>
  <c r="BJ281" i="37"/>
  <c r="BN281" i="37"/>
  <c r="FJ281" i="37"/>
  <c r="AT282" i="37"/>
  <c r="BJ282" i="37"/>
  <c r="BN282" i="37"/>
  <c r="BZ282" i="37"/>
  <c r="CT282" i="37"/>
  <c r="DN282" i="37"/>
  <c r="DR282" i="37"/>
  <c r="AT283" i="37"/>
  <c r="BN283" i="37"/>
  <c r="CP283" i="37"/>
  <c r="CT283" i="37"/>
  <c r="CX283" i="37"/>
  <c r="DN283" i="37"/>
  <c r="DR283" i="37"/>
  <c r="AT284" i="37"/>
  <c r="BJ284" i="37"/>
  <c r="BN284" i="37"/>
  <c r="BZ284" i="37"/>
  <c r="DN284" i="37"/>
  <c r="DR284" i="37"/>
  <c r="AT285" i="37"/>
  <c r="BJ285" i="37"/>
  <c r="BN285" i="37"/>
  <c r="BZ285" i="37"/>
  <c r="DN285" i="37"/>
  <c r="DR285" i="37"/>
  <c r="AT286" i="37"/>
  <c r="BJ286" i="37"/>
  <c r="BN286" i="37"/>
  <c r="BZ286" i="37"/>
  <c r="CT286" i="37"/>
  <c r="DN286" i="37"/>
  <c r="DR286" i="37"/>
  <c r="FJ286" i="37"/>
  <c r="AT287" i="37"/>
  <c r="BJ287" i="37"/>
  <c r="BN287" i="37"/>
  <c r="BZ287" i="37"/>
  <c r="DN287" i="37"/>
  <c r="DR287" i="37"/>
  <c r="FJ287" i="37"/>
  <c r="AT288" i="37"/>
  <c r="BJ288" i="37"/>
  <c r="BN288" i="37"/>
  <c r="BV288" i="37"/>
  <c r="BZ288" i="37"/>
  <c r="CT288" i="37"/>
  <c r="DN288" i="37"/>
  <c r="DR288" i="37"/>
  <c r="FJ288" i="37"/>
  <c r="AT289" i="37"/>
  <c r="BJ289" i="37"/>
  <c r="BN289" i="37"/>
  <c r="BZ289" i="37"/>
  <c r="DN289" i="37"/>
  <c r="DR289" i="37"/>
  <c r="FJ289" i="37"/>
  <c r="AT290" i="37"/>
  <c r="BJ290" i="37"/>
  <c r="BN290" i="37"/>
  <c r="BZ290" i="37"/>
  <c r="DN290" i="37"/>
  <c r="DR290" i="37"/>
  <c r="AT291" i="37"/>
  <c r="BN291" i="37"/>
  <c r="BV291" i="37"/>
  <c r="CT291" i="37"/>
  <c r="DN291" i="37"/>
  <c r="DR291" i="37"/>
  <c r="AT292" i="37"/>
  <c r="BJ292" i="37"/>
  <c r="BN292" i="37"/>
  <c r="BZ292" i="37"/>
  <c r="CP292" i="37"/>
  <c r="CT292" i="37"/>
  <c r="DN292" i="37"/>
  <c r="DR292" i="37"/>
  <c r="FJ292" i="37"/>
  <c r="AT293" i="37"/>
  <c r="BN293" i="37"/>
  <c r="CP293" i="37"/>
  <c r="CT293" i="37"/>
  <c r="CX293" i="37"/>
  <c r="DN293" i="37"/>
  <c r="DR293" i="37"/>
  <c r="AT294" i="37"/>
  <c r="BN294" i="37"/>
  <c r="CT294" i="37"/>
  <c r="DN294" i="37"/>
  <c r="DR294" i="37"/>
  <c r="AT295" i="37"/>
  <c r="BJ295" i="37"/>
  <c r="BN295" i="37"/>
  <c r="BV295" i="37"/>
  <c r="BZ295" i="37"/>
  <c r="CP295" i="37"/>
  <c r="CT295" i="37"/>
  <c r="CX295" i="37"/>
  <c r="DN295" i="37"/>
  <c r="DR295" i="37"/>
  <c r="AT296" i="37"/>
  <c r="BJ296" i="37"/>
  <c r="BN296" i="37"/>
  <c r="BV296" i="37"/>
  <c r="BZ296" i="37"/>
  <c r="CT296" i="37"/>
  <c r="DN296" i="37"/>
  <c r="DR296" i="37"/>
  <c r="FJ296" i="37"/>
  <c r="AT297" i="37"/>
  <c r="BJ297" i="37"/>
  <c r="BN297" i="37"/>
  <c r="BV297" i="37"/>
  <c r="BZ297" i="37"/>
  <c r="CP297" i="37"/>
  <c r="CT297" i="37"/>
  <c r="DN297" i="37"/>
  <c r="DR297" i="37"/>
  <c r="FJ297" i="37"/>
  <c r="AT298" i="37"/>
  <c r="BJ298" i="37"/>
  <c r="BN298" i="37"/>
  <c r="BV298" i="37"/>
  <c r="BZ298" i="37"/>
  <c r="CP298" i="37"/>
  <c r="DN298" i="37"/>
  <c r="DR298" i="37"/>
  <c r="FJ298" i="37"/>
  <c r="AT299" i="37"/>
  <c r="BJ299" i="37"/>
  <c r="BN299" i="37"/>
  <c r="BV299" i="37"/>
  <c r="BZ299" i="37"/>
  <c r="CP299" i="37"/>
  <c r="DN299" i="37"/>
  <c r="DR299" i="37"/>
  <c r="FJ299" i="37"/>
  <c r="AT300" i="37"/>
  <c r="BJ300" i="37"/>
  <c r="BN300" i="37"/>
  <c r="BV300" i="37"/>
  <c r="BZ300" i="37"/>
  <c r="CP300" i="37"/>
  <c r="CT300" i="37"/>
  <c r="CX300" i="37"/>
  <c r="DN300" i="37"/>
  <c r="DR300" i="37"/>
  <c r="FJ300" i="37"/>
  <c r="AT301" i="37"/>
  <c r="BJ301" i="37"/>
  <c r="BN301" i="37"/>
  <c r="BV301" i="37"/>
  <c r="BZ301" i="37"/>
  <c r="CP301" i="37"/>
  <c r="CT301" i="37"/>
  <c r="CX301" i="37"/>
  <c r="DN301" i="37"/>
  <c r="DR301" i="37"/>
  <c r="AT302" i="37"/>
  <c r="BN302" i="37"/>
  <c r="DN302" i="37"/>
  <c r="DR302" i="37"/>
  <c r="AT303" i="37"/>
  <c r="BJ303" i="37"/>
  <c r="BN303" i="37"/>
  <c r="BZ303" i="37"/>
  <c r="CP303" i="37"/>
  <c r="DN303" i="37"/>
  <c r="DR303" i="37"/>
  <c r="FJ303" i="37"/>
  <c r="AT304" i="37"/>
  <c r="BJ304" i="37"/>
  <c r="BN304" i="37"/>
  <c r="BV304" i="37"/>
  <c r="BZ304" i="37"/>
  <c r="CP304" i="37"/>
  <c r="CT304" i="37"/>
  <c r="CX304" i="37"/>
  <c r="DN304" i="37"/>
  <c r="DR304" i="37"/>
  <c r="FJ304" i="37"/>
  <c r="AT305" i="37"/>
  <c r="BJ305" i="37"/>
  <c r="BN305" i="37"/>
  <c r="BV305" i="37"/>
  <c r="BZ305" i="37"/>
  <c r="CP305" i="37"/>
  <c r="CT305" i="37"/>
  <c r="CX305" i="37"/>
  <c r="DN305" i="37"/>
  <c r="DR305" i="37"/>
  <c r="FJ305" i="37"/>
  <c r="AT306" i="37"/>
  <c r="BN306" i="37"/>
  <c r="BV306" i="37"/>
  <c r="BZ306" i="37"/>
  <c r="DN306" i="37"/>
  <c r="DR306" i="37"/>
  <c r="AT307" i="37"/>
  <c r="BJ307" i="37"/>
  <c r="BN307" i="37"/>
  <c r="BV307" i="37"/>
  <c r="BZ307" i="37"/>
  <c r="CP307" i="37"/>
  <c r="CT307" i="37"/>
  <c r="CX307" i="37"/>
  <c r="DN307" i="37"/>
  <c r="DR307" i="37"/>
  <c r="AT308" i="37"/>
  <c r="BJ308" i="37"/>
  <c r="BN308" i="37"/>
  <c r="CT308" i="37"/>
  <c r="DN308" i="37"/>
  <c r="DR308" i="37"/>
  <c r="FJ308" i="37"/>
  <c r="AT309" i="37"/>
  <c r="BN309" i="37"/>
  <c r="BV309" i="37"/>
  <c r="BZ309" i="37"/>
  <c r="DN309" i="37"/>
  <c r="DR309" i="37"/>
  <c r="AT310" i="37"/>
  <c r="BN310" i="37"/>
  <c r="CP310" i="37"/>
  <c r="CT310" i="37"/>
  <c r="CX310" i="37"/>
  <c r="DN310" i="37"/>
  <c r="DR310" i="37"/>
  <c r="AT311" i="37"/>
  <c r="BN311" i="37"/>
  <c r="CP311" i="37"/>
  <c r="CT311" i="37"/>
  <c r="CX311" i="37"/>
  <c r="DN311" i="37"/>
  <c r="DR311" i="37"/>
  <c r="AT312" i="37"/>
  <c r="BN312" i="37"/>
  <c r="BV312" i="37"/>
  <c r="BZ312" i="37"/>
  <c r="CP312" i="37"/>
  <c r="CT312" i="37"/>
  <c r="CX312" i="37"/>
  <c r="DN312" i="37"/>
  <c r="DR312" i="37"/>
  <c r="AQ313" i="37"/>
  <c r="BC313" i="37"/>
  <c r="BK313" i="37"/>
  <c r="BS313" i="37"/>
  <c r="CI313" i="37"/>
  <c r="CM313" i="37"/>
  <c r="CQ313" i="37"/>
  <c r="DG313" i="37"/>
  <c r="DO313" i="37"/>
  <c r="EM313" i="37"/>
  <c r="FK313" i="37"/>
  <c r="AQ315" i="37"/>
  <c r="BC315" i="37"/>
  <c r="BS315" i="37"/>
  <c r="CQ315" i="37"/>
  <c r="DG315" i="37"/>
  <c r="DO315" i="37"/>
  <c r="EE315" i="37"/>
  <c r="EM315" i="37"/>
  <c r="FK315" i="37"/>
  <c r="CG316" i="37"/>
  <c r="DA316" i="37"/>
  <c r="DE316" i="37"/>
  <c r="ES316" i="37"/>
  <c r="EW316" i="37"/>
  <c r="AE317" i="37"/>
  <c r="BC317" i="37"/>
  <c r="BG317" i="37"/>
  <c r="BK317" i="37"/>
  <c r="BS317" i="37"/>
  <c r="CI317" i="37"/>
  <c r="CM317" i="37"/>
  <c r="CQ317" i="37"/>
  <c r="DG317" i="37"/>
  <c r="DO317" i="37"/>
  <c r="FK317" i="37"/>
  <c r="CG318" i="37"/>
  <c r="DA318" i="37"/>
  <c r="DY318" i="37"/>
  <c r="AE319" i="37"/>
  <c r="AR319" i="37"/>
  <c r="BC319" i="37"/>
  <c r="BS319" i="37"/>
  <c r="CI319" i="37"/>
  <c r="CM319" i="37"/>
  <c r="CQ319" i="37"/>
  <c r="DG319" i="37"/>
  <c r="DO319" i="37"/>
  <c r="EE319" i="37"/>
  <c r="FK319" i="37"/>
  <c r="CG320" i="37"/>
  <c r="DA320" i="37"/>
  <c r="DE320" i="37"/>
  <c r="ES320" i="37"/>
  <c r="EW320" i="37"/>
  <c r="AE321" i="37"/>
  <c r="AQ321" i="37"/>
  <c r="BC321" i="37"/>
  <c r="BG321" i="37"/>
  <c r="BS321" i="37"/>
  <c r="CQ321" i="37"/>
  <c r="DO321" i="37"/>
  <c r="EE321" i="37"/>
  <c r="FK321" i="37"/>
  <c r="CG322" i="37"/>
  <c r="DY322" i="37"/>
  <c r="AE323" i="37"/>
  <c r="AR323" i="37" s="1"/>
  <c r="AQ323" i="37"/>
  <c r="BC323" i="37"/>
  <c r="BS323" i="37"/>
  <c r="CI323" i="37"/>
  <c r="CM323" i="37"/>
  <c r="CQ323" i="37"/>
  <c r="DG323" i="37"/>
  <c r="DO323" i="37"/>
  <c r="EE323" i="37"/>
  <c r="FK323" i="37"/>
  <c r="CG324" i="37"/>
  <c r="DA324" i="37"/>
  <c r="DE324" i="37"/>
  <c r="AE325" i="37"/>
  <c r="AR325" i="37"/>
  <c r="BC325" i="37"/>
  <c r="BS325" i="37"/>
  <c r="CI325" i="37"/>
  <c r="CM325" i="37"/>
  <c r="CQ325" i="37"/>
  <c r="DG325" i="37"/>
  <c r="DO325" i="37"/>
  <c r="EE325" i="37"/>
  <c r="FK325" i="37"/>
  <c r="BE326" i="37"/>
  <c r="CG326" i="37"/>
  <c r="DA326" i="37"/>
  <c r="DE326" i="37"/>
  <c r="DY326" i="37"/>
  <c r="ES326" i="37"/>
  <c r="EW326" i="37"/>
  <c r="AE327" i="37"/>
  <c r="AQ327" i="37"/>
  <c r="BS327" i="37"/>
  <c r="CI327" i="37"/>
  <c r="CM327" i="37"/>
  <c r="CQ327" i="37"/>
  <c r="DG327" i="37"/>
  <c r="DO327" i="37"/>
  <c r="EE327" i="37"/>
  <c r="FK327" i="37"/>
  <c r="BE328" i="37"/>
  <c r="BC329" i="37"/>
  <c r="BS329" i="37"/>
  <c r="CI329" i="37"/>
  <c r="CM329" i="37"/>
  <c r="CQ329" i="37"/>
  <c r="DG329" i="37"/>
  <c r="DO329" i="37"/>
  <c r="EE329" i="37"/>
  <c r="EM329" i="37"/>
  <c r="FK329" i="37"/>
  <c r="AQ331" i="37"/>
  <c r="BK331" i="37"/>
  <c r="BS331" i="37"/>
  <c r="CI331" i="37"/>
  <c r="CM331" i="37"/>
  <c r="CQ331" i="37"/>
  <c r="DG331" i="37"/>
  <c r="DO331" i="37"/>
  <c r="EE331" i="37"/>
  <c r="FK331" i="37"/>
  <c r="AQ333" i="37"/>
  <c r="BC333" i="37"/>
  <c r="BK333" i="37"/>
  <c r="BS333" i="37"/>
  <c r="CI333" i="37"/>
  <c r="CM333" i="37"/>
  <c r="CQ333" i="37"/>
  <c r="DG333" i="37"/>
  <c r="DO333" i="37"/>
  <c r="EE333" i="37"/>
  <c r="EM333" i="37"/>
  <c r="FK333" i="37"/>
  <c r="AQ335" i="37"/>
  <c r="BC335" i="37"/>
  <c r="BG335" i="37"/>
  <c r="BK335" i="37"/>
  <c r="BS335" i="37"/>
  <c r="CI335" i="37"/>
  <c r="CM335" i="37"/>
  <c r="CQ335" i="37"/>
  <c r="DG335" i="37"/>
  <c r="DO335" i="37"/>
  <c r="EE335" i="37"/>
  <c r="EM335" i="37"/>
  <c r="FK335" i="37"/>
  <c r="CG336" i="37"/>
  <c r="FC281" i="37"/>
  <c r="GN282" i="37"/>
  <c r="CE282" i="37"/>
  <c r="GP282" i="37"/>
  <c r="DC282" i="37"/>
  <c r="GR282" i="37"/>
  <c r="EA282" i="37"/>
  <c r="GI282" i="37"/>
  <c r="FM282" i="37"/>
  <c r="FI282" i="37"/>
  <c r="FG282" i="37"/>
  <c r="FE282" i="37"/>
  <c r="FC282" i="37"/>
  <c r="GN283" i="37"/>
  <c r="CE283" i="37"/>
  <c r="GP283" i="37"/>
  <c r="DC283" i="37"/>
  <c r="GR283" i="37"/>
  <c r="EA283" i="37"/>
  <c r="FC283" i="37"/>
  <c r="GN284" i="37"/>
  <c r="CE284" i="37"/>
  <c r="GP284" i="37"/>
  <c r="DC284" i="37"/>
  <c r="GR284" i="37"/>
  <c r="EA284" i="37"/>
  <c r="GI284" i="37"/>
  <c r="FM284" i="37"/>
  <c r="FI284" i="37"/>
  <c r="FG284" i="37"/>
  <c r="FE284" i="37"/>
  <c r="FC284" i="37"/>
  <c r="GN285" i="37"/>
  <c r="CE285" i="37"/>
  <c r="GP285" i="37"/>
  <c r="DC285" i="37"/>
  <c r="GR285" i="37"/>
  <c r="EA285" i="37"/>
  <c r="GI285" i="37"/>
  <c r="FM285" i="37"/>
  <c r="FI285" i="37"/>
  <c r="FG285" i="37"/>
  <c r="FE285" i="37"/>
  <c r="FC285" i="37"/>
  <c r="GN286" i="37"/>
  <c r="CE286" i="37"/>
  <c r="GP286" i="37"/>
  <c r="DC286" i="37"/>
  <c r="GR286" i="37"/>
  <c r="EA286" i="37"/>
  <c r="FE286" i="37"/>
  <c r="FC286" i="37"/>
  <c r="GN287" i="37"/>
  <c r="CE287" i="37"/>
  <c r="GP287" i="37"/>
  <c r="DC287" i="37"/>
  <c r="GR287" i="37"/>
  <c r="EA287" i="37"/>
  <c r="FE287" i="37"/>
  <c r="FC287" i="37"/>
  <c r="GN288" i="37"/>
  <c r="CE288" i="37"/>
  <c r="GP288" i="37"/>
  <c r="DC288" i="37"/>
  <c r="GR288" i="37"/>
  <c r="EA288" i="37"/>
  <c r="FI288" i="37"/>
  <c r="FE288" i="37"/>
  <c r="FC288" i="37"/>
  <c r="GN289" i="37"/>
  <c r="CE289" i="37"/>
  <c r="GP289" i="37"/>
  <c r="DC289" i="37"/>
  <c r="GR289" i="37"/>
  <c r="EA289" i="37"/>
  <c r="FI289" i="37"/>
  <c r="FE289" i="37"/>
  <c r="FC289" i="37"/>
  <c r="GN290" i="37"/>
  <c r="CE290" i="37"/>
  <c r="GP290" i="37"/>
  <c r="DC290" i="37"/>
  <c r="GR290" i="37"/>
  <c r="EA290" i="37"/>
  <c r="GI290" i="37"/>
  <c r="FM290" i="37"/>
  <c r="FI290" i="37"/>
  <c r="FG290" i="37"/>
  <c r="FE290" i="37"/>
  <c r="FC290" i="37"/>
  <c r="GN291" i="37"/>
  <c r="CE291" i="37"/>
  <c r="GP291" i="37"/>
  <c r="DC291" i="37"/>
  <c r="GR291" i="37"/>
  <c r="EA291" i="37"/>
  <c r="FI291" i="37"/>
  <c r="FE291" i="37"/>
  <c r="FC291" i="37"/>
  <c r="GN292" i="37"/>
  <c r="CE292" i="37"/>
  <c r="GP292" i="37"/>
  <c r="DC292" i="37"/>
  <c r="GR292" i="37"/>
  <c r="EA292" i="37"/>
  <c r="FE292" i="37"/>
  <c r="FC292" i="37"/>
  <c r="GN293" i="37"/>
  <c r="CE293" i="37"/>
  <c r="GP293" i="37"/>
  <c r="DC293" i="37"/>
  <c r="GR293" i="37"/>
  <c r="EA293" i="37"/>
  <c r="FC293" i="37"/>
  <c r="GN294" i="37"/>
  <c r="CE294" i="37"/>
  <c r="GP294" i="37"/>
  <c r="DC294" i="37"/>
  <c r="GR294" i="37"/>
  <c r="EA294" i="37"/>
  <c r="FI294" i="37"/>
  <c r="FE294" i="37"/>
  <c r="FC294" i="37"/>
  <c r="GN295" i="37"/>
  <c r="CE295" i="37"/>
  <c r="GP295" i="37"/>
  <c r="DC295" i="37"/>
  <c r="GR295" i="37"/>
  <c r="EA295" i="37"/>
  <c r="GI295" i="37"/>
  <c r="FM295" i="37"/>
  <c r="FI295" i="37"/>
  <c r="FG295" i="37"/>
  <c r="FE295" i="37"/>
  <c r="FC295" i="37"/>
  <c r="GN296" i="37"/>
  <c r="CE296" i="37"/>
  <c r="GP296" i="37"/>
  <c r="DC296" i="37"/>
  <c r="GR296" i="37"/>
  <c r="EA296" i="37"/>
  <c r="FI296" i="37"/>
  <c r="FE296" i="37"/>
  <c r="FC296" i="37"/>
  <c r="GN297" i="37"/>
  <c r="CE297" i="37"/>
  <c r="GP297" i="37"/>
  <c r="DC297" i="37"/>
  <c r="GR297" i="37"/>
  <c r="EA297" i="37"/>
  <c r="FE297" i="37"/>
  <c r="FC297" i="37"/>
  <c r="GN298" i="37"/>
  <c r="CE298" i="37"/>
  <c r="GP298" i="37"/>
  <c r="DC298" i="37"/>
  <c r="GR298" i="37"/>
  <c r="EA298" i="37"/>
  <c r="FE298" i="37"/>
  <c r="FC298" i="37"/>
  <c r="GN299" i="37"/>
  <c r="CE299" i="37"/>
  <c r="GP299" i="37"/>
  <c r="DC299" i="37"/>
  <c r="GR299" i="37"/>
  <c r="EA299" i="37"/>
  <c r="FE299" i="37"/>
  <c r="GN300" i="37"/>
  <c r="CE300" i="37"/>
  <c r="GP300" i="37"/>
  <c r="DC300" i="37"/>
  <c r="GR300" i="37"/>
  <c r="EA300" i="37"/>
  <c r="GN301" i="37"/>
  <c r="CE301" i="37"/>
  <c r="GP301" i="37"/>
  <c r="DC301" i="37"/>
  <c r="GR301" i="37"/>
  <c r="EA301" i="37"/>
  <c r="GI301" i="37"/>
  <c r="FM301" i="37"/>
  <c r="FI301" i="37"/>
  <c r="FG301" i="37"/>
  <c r="FE301" i="37"/>
  <c r="FC301" i="37"/>
  <c r="GN302" i="37"/>
  <c r="CE302" i="37"/>
  <c r="GP302" i="37"/>
  <c r="DC302" i="37"/>
  <c r="GR302" i="37"/>
  <c r="EA302" i="37"/>
  <c r="GI302" i="37"/>
  <c r="FM302" i="37"/>
  <c r="FI302" i="37"/>
  <c r="FG302" i="37"/>
  <c r="FE302" i="37"/>
  <c r="FC302" i="37"/>
  <c r="GN303" i="37"/>
  <c r="CE303" i="37"/>
  <c r="GP303" i="37"/>
  <c r="DC303" i="37"/>
  <c r="GR303" i="37"/>
  <c r="EA303" i="37"/>
  <c r="FE303" i="37"/>
  <c r="FC303" i="37"/>
  <c r="GN304" i="37"/>
  <c r="CE304" i="37"/>
  <c r="GP304" i="37"/>
  <c r="DC304" i="37"/>
  <c r="GR304" i="37"/>
  <c r="EA304" i="37"/>
  <c r="GN305" i="37"/>
  <c r="CE305" i="37"/>
  <c r="GP305" i="37"/>
  <c r="DC305" i="37"/>
  <c r="GR305" i="37"/>
  <c r="EA305" i="37"/>
  <c r="FI305" i="37"/>
  <c r="FC305" i="37"/>
  <c r="GN306" i="37"/>
  <c r="CE306" i="37"/>
  <c r="GP306" i="37"/>
  <c r="DC306" i="37"/>
  <c r="GR306" i="37"/>
  <c r="EA306" i="37"/>
  <c r="FE306" i="37"/>
  <c r="GN307" i="37"/>
  <c r="CE307" i="37"/>
  <c r="GP307" i="37"/>
  <c r="DC307" i="37"/>
  <c r="GR307" i="37"/>
  <c r="EA307" i="37"/>
  <c r="GI307" i="37"/>
  <c r="FM307" i="37"/>
  <c r="FI307" i="37"/>
  <c r="FG307" i="37"/>
  <c r="FE307" i="37"/>
  <c r="FC307" i="37"/>
  <c r="GN308" i="37"/>
  <c r="CE308" i="37"/>
  <c r="GP308" i="37"/>
  <c r="DC308" i="37"/>
  <c r="GR308" i="37"/>
  <c r="EA308" i="37"/>
  <c r="FE308" i="37"/>
  <c r="AM581" i="37"/>
  <c r="GN309" i="37"/>
  <c r="CE309" i="37"/>
  <c r="GP309" i="37"/>
  <c r="DC309" i="37"/>
  <c r="GR309" i="37"/>
  <c r="EA309" i="37"/>
  <c r="FE309" i="37"/>
  <c r="GN310" i="37"/>
  <c r="CE310" i="37"/>
  <c r="GP310" i="37"/>
  <c r="DC310" i="37"/>
  <c r="GR310" i="37"/>
  <c r="EA310" i="37"/>
  <c r="FC310" i="37"/>
  <c r="GN311" i="37"/>
  <c r="CE311" i="37"/>
  <c r="GP311" i="37"/>
  <c r="DC311" i="37"/>
  <c r="GR311" i="37"/>
  <c r="EA311" i="37"/>
  <c r="FC311" i="37"/>
  <c r="GN312" i="37"/>
  <c r="CE312" i="37"/>
  <c r="GP312" i="37"/>
  <c r="DC312" i="37"/>
  <c r="GR312" i="37"/>
  <c r="EA312" i="37"/>
  <c r="GM314" i="37"/>
  <c r="CL314" i="37"/>
  <c r="CF314" i="37"/>
  <c r="CD314" i="37"/>
  <c r="GD314" i="37"/>
  <c r="DJ314" i="37"/>
  <c r="DH314" i="37"/>
  <c r="DF314" i="37"/>
  <c r="DD314" i="37"/>
  <c r="DB314" i="37"/>
  <c r="CZ314" i="37"/>
  <c r="ED314" i="37"/>
  <c r="DX314" i="37"/>
  <c r="DV314" i="37"/>
  <c r="EZ314" i="37"/>
  <c r="ET314" i="37"/>
  <c r="ER314" i="37"/>
  <c r="GM316" i="37"/>
  <c r="GB316" i="37"/>
  <c r="CN316" i="37"/>
  <c r="CL316" i="37"/>
  <c r="CJ316" i="37"/>
  <c r="CH316" i="37"/>
  <c r="CF316" i="37"/>
  <c r="CD316" i="37"/>
  <c r="GD316" i="37"/>
  <c r="DJ316" i="37"/>
  <c r="DH316" i="37"/>
  <c r="DF316" i="37"/>
  <c r="DD316" i="37"/>
  <c r="DB316" i="37"/>
  <c r="CZ316" i="37"/>
  <c r="EF316" i="37"/>
  <c r="EB316" i="37"/>
  <c r="DX316" i="37"/>
  <c r="GH316" i="37"/>
  <c r="FB316" i="37"/>
  <c r="EZ316" i="37"/>
  <c r="EX316" i="37"/>
  <c r="EV316" i="37"/>
  <c r="ET316" i="37"/>
  <c r="ER316" i="37"/>
  <c r="GM318" i="37"/>
  <c r="GB318" i="37"/>
  <c r="CN318" i="37"/>
  <c r="CL318" i="37"/>
  <c r="CJ318" i="37"/>
  <c r="CH318" i="37"/>
  <c r="CF318" i="37"/>
  <c r="CD318" i="37"/>
  <c r="DJ318" i="37"/>
  <c r="DF318" i="37"/>
  <c r="DB318" i="37"/>
  <c r="GF318" i="37"/>
  <c r="EF318" i="37"/>
  <c r="ED318" i="37"/>
  <c r="EB318" i="37"/>
  <c r="DZ318" i="37"/>
  <c r="DX318" i="37"/>
  <c r="DV318" i="37"/>
  <c r="ER318" i="37"/>
  <c r="GM320" i="37"/>
  <c r="GB320" i="37"/>
  <c r="CN320" i="37"/>
  <c r="CL320" i="37"/>
  <c r="CJ320" i="37"/>
  <c r="CH320" i="37"/>
  <c r="CF320" i="37"/>
  <c r="CD320" i="37"/>
  <c r="GD320" i="37"/>
  <c r="DJ320" i="37"/>
  <c r="DH320" i="37"/>
  <c r="DF320" i="37"/>
  <c r="DD320" i="37"/>
  <c r="DB320" i="37"/>
  <c r="CZ320" i="37"/>
  <c r="GF320" i="37"/>
  <c r="ED320" i="37"/>
  <c r="DZ320" i="37"/>
  <c r="DV320" i="37"/>
  <c r="GH320" i="37"/>
  <c r="FB320" i="37"/>
  <c r="EZ320" i="37"/>
  <c r="EX320" i="37"/>
  <c r="EV320" i="37"/>
  <c r="ET320" i="37"/>
  <c r="ER320" i="37"/>
  <c r="GM322" i="37"/>
  <c r="GB322" i="37"/>
  <c r="CN322" i="37"/>
  <c r="CL322" i="37"/>
  <c r="CJ322" i="37"/>
  <c r="CH322" i="37"/>
  <c r="CF322" i="37"/>
  <c r="CD322" i="37"/>
  <c r="GD322" i="37"/>
  <c r="DH322" i="37"/>
  <c r="DD322" i="37"/>
  <c r="CZ322" i="37"/>
  <c r="GF322" i="37"/>
  <c r="EF322" i="37"/>
  <c r="ED322" i="37"/>
  <c r="EB322" i="37"/>
  <c r="DZ322" i="37"/>
  <c r="DX322" i="37"/>
  <c r="DV322" i="37"/>
  <c r="GH322" i="37"/>
  <c r="EZ322" i="37"/>
  <c r="EV322" i="37"/>
  <c r="ER322" i="37"/>
  <c r="GM324" i="37"/>
  <c r="GB324" i="37"/>
  <c r="CN324" i="37"/>
  <c r="CL324" i="37"/>
  <c r="CJ324" i="37"/>
  <c r="CH324" i="37"/>
  <c r="CF324" i="37"/>
  <c r="CD324" i="37"/>
  <c r="GD324" i="37"/>
  <c r="DJ324" i="37"/>
  <c r="DH324" i="37"/>
  <c r="DF324" i="37"/>
  <c r="DD324" i="37"/>
  <c r="DB324" i="37"/>
  <c r="CZ324" i="37"/>
  <c r="GF324" i="37"/>
  <c r="ED324" i="37"/>
  <c r="DZ324" i="37"/>
  <c r="DV324" i="37"/>
  <c r="ER324" i="37"/>
  <c r="GM326" i="37"/>
  <c r="GB326" i="37"/>
  <c r="CN326" i="37"/>
  <c r="CL326" i="37"/>
  <c r="CJ326" i="37"/>
  <c r="CH326" i="37"/>
  <c r="CF326" i="37"/>
  <c r="CD326" i="37"/>
  <c r="GD326" i="37"/>
  <c r="DJ326" i="37"/>
  <c r="DH326" i="37"/>
  <c r="DF326" i="37"/>
  <c r="DD326" i="37"/>
  <c r="DB326" i="37"/>
  <c r="CZ326" i="37"/>
  <c r="GF326" i="37"/>
  <c r="ED326" i="37"/>
  <c r="DZ326" i="37"/>
  <c r="DV326" i="37"/>
  <c r="GH326" i="37"/>
  <c r="FB326" i="37"/>
  <c r="EZ326" i="37"/>
  <c r="EX326" i="37"/>
  <c r="EV326" i="37"/>
  <c r="ET326" i="37"/>
  <c r="ER326" i="37"/>
  <c r="GM328" i="37"/>
  <c r="CN328" i="37"/>
  <c r="CJ328" i="37"/>
  <c r="CF328" i="37"/>
  <c r="GD328" i="37"/>
  <c r="DJ328" i="37"/>
  <c r="DH328" i="37"/>
  <c r="DF328" i="37"/>
  <c r="DD328" i="37"/>
  <c r="DB328" i="37"/>
  <c r="CZ328" i="37"/>
  <c r="GF328" i="37"/>
  <c r="EF328" i="37"/>
  <c r="ED328" i="37"/>
  <c r="EB328" i="37"/>
  <c r="DZ328" i="37"/>
  <c r="DX328" i="37"/>
  <c r="DV328" i="37"/>
  <c r="EZ328" i="37"/>
  <c r="ET328" i="37"/>
  <c r="GM330" i="37"/>
  <c r="GB330" i="37"/>
  <c r="CN330" i="37"/>
  <c r="CL330" i="37"/>
  <c r="CJ330" i="37"/>
  <c r="CH330" i="37"/>
  <c r="CF330" i="37"/>
  <c r="CD330" i="37"/>
  <c r="GD330" i="37"/>
  <c r="DH330" i="37"/>
  <c r="DD330" i="37"/>
  <c r="CZ330" i="37"/>
  <c r="GF330" i="37"/>
  <c r="EF330" i="37"/>
  <c r="ED330" i="37"/>
  <c r="EB330" i="37"/>
  <c r="DZ330" i="37"/>
  <c r="DX330" i="37"/>
  <c r="DV330" i="37"/>
  <c r="EZ330" i="37"/>
  <c r="GM332" i="37"/>
  <c r="GB332" i="37"/>
  <c r="CL332" i="37"/>
  <c r="CH332" i="37"/>
  <c r="CD332" i="37"/>
  <c r="GD332" i="37"/>
  <c r="DJ332" i="37"/>
  <c r="DH332" i="37"/>
  <c r="DF332" i="37"/>
  <c r="DD332" i="37"/>
  <c r="DB332" i="37"/>
  <c r="CZ332" i="37"/>
  <c r="GF332" i="37"/>
  <c r="EF332" i="37"/>
  <c r="ED332" i="37"/>
  <c r="EB332" i="37"/>
  <c r="DZ332" i="37"/>
  <c r="DX332" i="37"/>
  <c r="DV332" i="37"/>
  <c r="EZ332" i="37"/>
  <c r="GM334" i="37"/>
  <c r="GB334" i="37"/>
  <c r="CN334" i="37"/>
  <c r="CL334" i="37"/>
  <c r="CJ334" i="37"/>
  <c r="CH334" i="37"/>
  <c r="CF334" i="37"/>
  <c r="CD334" i="37"/>
  <c r="GD334" i="37"/>
  <c r="DJ334" i="37"/>
  <c r="DH334" i="37"/>
  <c r="DF334" i="37"/>
  <c r="DD334" i="37"/>
  <c r="DB334" i="37"/>
  <c r="CZ334" i="37"/>
  <c r="GF334" i="37"/>
  <c r="EF334" i="37"/>
  <c r="ED334" i="37"/>
  <c r="EB334" i="37"/>
  <c r="DZ334" i="37"/>
  <c r="DX334" i="37"/>
  <c r="DV334" i="37"/>
  <c r="ER334" i="37"/>
  <c r="GM336" i="37"/>
  <c r="GQ336" i="37"/>
  <c r="GQ581" i="37"/>
  <c r="DO336" i="37"/>
  <c r="GU336" i="37"/>
  <c r="GU581" i="37" s="1"/>
  <c r="FK336" i="37"/>
  <c r="GB336" i="37"/>
  <c r="CN336" i="37"/>
  <c r="CL336" i="37"/>
  <c r="CJ336" i="37"/>
  <c r="CH336" i="37"/>
  <c r="CF336" i="37"/>
  <c r="CD336" i="37"/>
  <c r="AN339" i="37"/>
  <c r="AO339" i="37" s="1"/>
  <c r="AN340" i="37"/>
  <c r="AO340" i="37" s="1"/>
  <c r="AN341" i="37"/>
  <c r="AO341" i="37" s="1"/>
  <c r="AN342" i="37"/>
  <c r="AO342" i="37" s="1"/>
  <c r="AN345" i="37"/>
  <c r="AO345" i="37" s="1"/>
  <c r="AN347" i="37"/>
  <c r="AO347" i="37" s="1"/>
  <c r="AN348" i="37"/>
  <c r="AO348" i="37" s="1"/>
  <c r="AN352" i="37"/>
  <c r="AO352" i="37" s="1"/>
  <c r="AN353" i="37"/>
  <c r="AO353" i="37" s="1"/>
  <c r="AN354" i="37"/>
  <c r="AO354" i="37" s="1"/>
  <c r="AN357" i="37"/>
  <c r="AO357" i="37" s="1"/>
  <c r="AN358" i="37"/>
  <c r="AO358" i="37" s="1"/>
  <c r="AN365" i="37"/>
  <c r="AO365" i="37" s="1"/>
  <c r="AN366" i="37"/>
  <c r="AO366" i="37" s="1"/>
  <c r="AN367" i="37"/>
  <c r="AO367" i="37" s="1"/>
  <c r="AN368" i="37"/>
  <c r="AO368" i="37" s="1"/>
  <c r="AN369" i="37"/>
  <c r="AO369" i="37" s="1"/>
  <c r="AN370" i="37"/>
  <c r="AO370" i="37" s="1"/>
  <c r="AN371" i="37"/>
  <c r="AO371" i="37" s="1"/>
  <c r="AN374" i="37"/>
  <c r="AO374" i="37" s="1"/>
  <c r="AN377" i="37"/>
  <c r="AO377" i="37" s="1"/>
  <c r="AO379" i="37"/>
  <c r="AN379" i="37"/>
  <c r="AN380" i="37"/>
  <c r="AO380" i="37" s="1"/>
  <c r="AN382" i="37"/>
  <c r="AO382" i="37" s="1"/>
  <c r="DG229" i="37"/>
  <c r="AQ230" i="37"/>
  <c r="AS230" i="37"/>
  <c r="BC230" i="37"/>
  <c r="BE230" i="37"/>
  <c r="BG230" i="37"/>
  <c r="BK230" i="37"/>
  <c r="CG230" i="37"/>
  <c r="CI230" i="37"/>
  <c r="CK230" i="37"/>
  <c r="DE230" i="37"/>
  <c r="DG230" i="37"/>
  <c r="EC230" i="37"/>
  <c r="AQ231" i="37"/>
  <c r="AS231" i="37"/>
  <c r="BC231" i="37"/>
  <c r="BE231" i="37"/>
  <c r="BG231" i="37"/>
  <c r="BK231" i="37"/>
  <c r="CG231" i="37"/>
  <c r="CI231" i="37"/>
  <c r="CK231" i="37"/>
  <c r="DE231" i="37"/>
  <c r="DG231" i="37"/>
  <c r="EC231" i="37"/>
  <c r="AQ232" i="37"/>
  <c r="AS232" i="37"/>
  <c r="BC232" i="37"/>
  <c r="BE232" i="37"/>
  <c r="BG232" i="37"/>
  <c r="BK232" i="37"/>
  <c r="CG232" i="37"/>
  <c r="CI232" i="37"/>
  <c r="CK232" i="37"/>
  <c r="DE232" i="37"/>
  <c r="DG232" i="37"/>
  <c r="EC232" i="37"/>
  <c r="AQ233" i="37"/>
  <c r="AS233" i="37"/>
  <c r="BC233" i="37"/>
  <c r="BE233" i="37"/>
  <c r="BG233" i="37"/>
  <c r="BK233" i="37"/>
  <c r="CG233" i="37"/>
  <c r="CI233" i="37"/>
  <c r="CK233" i="37"/>
  <c r="DE233" i="37"/>
  <c r="DG233" i="37"/>
  <c r="EC233" i="37"/>
  <c r="AQ234" i="37"/>
  <c r="AS234" i="37"/>
  <c r="BC234" i="37"/>
  <c r="BE234" i="37"/>
  <c r="BG234" i="37"/>
  <c r="BK234" i="37"/>
  <c r="CG234" i="37"/>
  <c r="CI234" i="37"/>
  <c r="CK234" i="37"/>
  <c r="DE234" i="37"/>
  <c r="AQ235" i="37"/>
  <c r="AS235" i="37"/>
  <c r="BC235" i="37"/>
  <c r="BE235" i="37"/>
  <c r="BG235" i="37"/>
  <c r="BK235" i="37"/>
  <c r="CG235" i="37"/>
  <c r="CI235" i="37"/>
  <c r="CK235" i="37"/>
  <c r="DE235" i="37"/>
  <c r="DG235" i="37"/>
  <c r="AQ236" i="37"/>
  <c r="AS236" i="37"/>
  <c r="BC236" i="37"/>
  <c r="BE236" i="37"/>
  <c r="BG236" i="37"/>
  <c r="BK236" i="37"/>
  <c r="CG236" i="37"/>
  <c r="CK236" i="37"/>
  <c r="DG236" i="37"/>
  <c r="EC236" i="37"/>
  <c r="AQ237" i="37"/>
  <c r="AS237" i="37"/>
  <c r="BC237" i="37"/>
  <c r="BE237" i="37"/>
  <c r="BG237" i="37"/>
  <c r="BK237" i="37"/>
  <c r="CG237" i="37"/>
  <c r="CI237" i="37"/>
  <c r="CK237" i="37"/>
  <c r="DE237" i="37"/>
  <c r="AQ238" i="37"/>
  <c r="AS238" i="37"/>
  <c r="BC238" i="37"/>
  <c r="BE238" i="37"/>
  <c r="BG238" i="37"/>
  <c r="BK238" i="37"/>
  <c r="CI238" i="37"/>
  <c r="CK238" i="37"/>
  <c r="DE238" i="37"/>
  <c r="EC238" i="37"/>
  <c r="AQ239" i="37"/>
  <c r="AS239" i="37"/>
  <c r="BC239" i="37"/>
  <c r="BE239" i="37"/>
  <c r="BG239" i="37"/>
  <c r="BK239" i="37"/>
  <c r="CI239" i="37"/>
  <c r="DE239" i="37"/>
  <c r="DG239" i="37"/>
  <c r="EC239" i="37"/>
  <c r="AQ240" i="37"/>
  <c r="AS240" i="37"/>
  <c r="BC240" i="37"/>
  <c r="BE240" i="37"/>
  <c r="BG240" i="37"/>
  <c r="BK240" i="37"/>
  <c r="DG240" i="37"/>
  <c r="EC240" i="37"/>
  <c r="AQ241" i="37"/>
  <c r="AS241" i="37"/>
  <c r="BC241" i="37"/>
  <c r="BE241" i="37"/>
  <c r="BG241" i="37"/>
  <c r="BK241" i="37"/>
  <c r="CG241" i="37"/>
  <c r="CK241" i="37"/>
  <c r="DE241" i="37"/>
  <c r="DG241" i="37"/>
  <c r="AQ242" i="37"/>
  <c r="AS242" i="37"/>
  <c r="BC242" i="37"/>
  <c r="BE242" i="37"/>
  <c r="BG242" i="37"/>
  <c r="BK242" i="37"/>
  <c r="CG242" i="37"/>
  <c r="CI242" i="37"/>
  <c r="CK242" i="37"/>
  <c r="DE242" i="37"/>
  <c r="DG242" i="37"/>
  <c r="EC242" i="37"/>
  <c r="AQ243" i="37"/>
  <c r="AS243" i="37"/>
  <c r="BC243" i="37"/>
  <c r="BE243" i="37"/>
  <c r="BG243" i="37"/>
  <c r="BK243" i="37"/>
  <c r="CG243" i="37"/>
  <c r="CI243" i="37"/>
  <c r="CK243" i="37"/>
  <c r="DE243" i="37"/>
  <c r="EC243" i="37"/>
  <c r="AQ244" i="37"/>
  <c r="AS244" i="37"/>
  <c r="BE244" i="37"/>
  <c r="BK244" i="37"/>
  <c r="CG244" i="37"/>
  <c r="CI244" i="37"/>
  <c r="CK244" i="37"/>
  <c r="DE244" i="37"/>
  <c r="AQ245" i="37"/>
  <c r="AS245" i="37"/>
  <c r="BC245" i="37"/>
  <c r="BE245" i="37"/>
  <c r="BG245" i="37"/>
  <c r="BK245" i="37"/>
  <c r="CG245" i="37"/>
  <c r="CK245" i="37"/>
  <c r="DE245" i="37"/>
  <c r="DG245" i="37"/>
  <c r="EC245" i="37"/>
  <c r="AQ246" i="37"/>
  <c r="AS246" i="37"/>
  <c r="BC246" i="37"/>
  <c r="BE246" i="37"/>
  <c r="BG246" i="37"/>
  <c r="BK246" i="37"/>
  <c r="CG246" i="37"/>
  <c r="CK246" i="37"/>
  <c r="DE246" i="37"/>
  <c r="DG246" i="37"/>
  <c r="AQ247" i="37"/>
  <c r="AS247" i="37"/>
  <c r="BC247" i="37"/>
  <c r="BE247" i="37"/>
  <c r="BG247" i="37"/>
  <c r="BK247" i="37"/>
  <c r="CI247" i="37"/>
  <c r="DE247" i="37"/>
  <c r="DG247" i="37"/>
  <c r="AQ248" i="37"/>
  <c r="AS248" i="37"/>
  <c r="BC248" i="37"/>
  <c r="BE248" i="37"/>
  <c r="BG248" i="37"/>
  <c r="BK248" i="37"/>
  <c r="CG248" i="37"/>
  <c r="CK248" i="37"/>
  <c r="DE248" i="37"/>
  <c r="DG248" i="37"/>
  <c r="EC248" i="37"/>
  <c r="AQ249" i="37"/>
  <c r="AS249" i="37"/>
  <c r="BC249" i="37"/>
  <c r="BE249" i="37"/>
  <c r="BG249" i="37"/>
  <c r="BK249" i="37"/>
  <c r="CG249" i="37"/>
  <c r="CK249" i="37"/>
  <c r="DE249" i="37"/>
  <c r="DG249" i="37"/>
  <c r="AQ250" i="37"/>
  <c r="AS250" i="37"/>
  <c r="BC250" i="37"/>
  <c r="BE250" i="37"/>
  <c r="BG250" i="37"/>
  <c r="BK250" i="37"/>
  <c r="CG250" i="37"/>
  <c r="CI250" i="37"/>
  <c r="CK250" i="37"/>
  <c r="DG250" i="37"/>
  <c r="EC250" i="37"/>
  <c r="AQ251" i="37"/>
  <c r="AS251" i="37"/>
  <c r="BC251" i="37"/>
  <c r="BE251" i="37"/>
  <c r="BG251" i="37"/>
  <c r="BK251" i="37"/>
  <c r="CG251" i="37"/>
  <c r="CK251" i="37"/>
  <c r="DE251" i="37"/>
  <c r="DG251" i="37"/>
  <c r="EC251" i="37"/>
  <c r="AQ252" i="37"/>
  <c r="AS252" i="37"/>
  <c r="BC252" i="37"/>
  <c r="BE252" i="37"/>
  <c r="BG252" i="37"/>
  <c r="BK252" i="37"/>
  <c r="CG252" i="37"/>
  <c r="CK252" i="37"/>
  <c r="DE252" i="37"/>
  <c r="DG252" i="37"/>
  <c r="AQ253" i="37"/>
  <c r="AS253" i="37"/>
  <c r="BC253" i="37"/>
  <c r="BE253" i="37"/>
  <c r="BG253" i="37"/>
  <c r="BK253" i="37"/>
  <c r="CG253" i="37"/>
  <c r="CI253" i="37"/>
  <c r="CK253" i="37"/>
  <c r="DG253" i="37"/>
  <c r="EC253" i="37"/>
  <c r="AQ254" i="37"/>
  <c r="AS254" i="37"/>
  <c r="BC254" i="37"/>
  <c r="BE254" i="37"/>
  <c r="BG254" i="37"/>
  <c r="BK254" i="37"/>
  <c r="CG254" i="37"/>
  <c r="CI254" i="37"/>
  <c r="CK254" i="37"/>
  <c r="DG254" i="37"/>
  <c r="AQ255" i="37"/>
  <c r="AS255" i="37"/>
  <c r="BC255" i="37"/>
  <c r="BE255" i="37"/>
  <c r="BG255" i="37"/>
  <c r="BK255" i="37"/>
  <c r="CG255" i="37"/>
  <c r="CI255" i="37"/>
  <c r="CK255" i="37"/>
  <c r="DE255" i="37"/>
  <c r="DG255" i="37"/>
  <c r="EC255" i="37"/>
  <c r="AQ256" i="37"/>
  <c r="AS256" i="37"/>
  <c r="BC256" i="37"/>
  <c r="BE256" i="37"/>
  <c r="BG256" i="37"/>
  <c r="BK256" i="37"/>
  <c r="CG256" i="37"/>
  <c r="CK256" i="37"/>
  <c r="DE256" i="37"/>
  <c r="DG256" i="37"/>
  <c r="EC256" i="37"/>
  <c r="AQ257" i="37"/>
  <c r="AS257" i="37"/>
  <c r="BC257" i="37"/>
  <c r="BE257" i="37"/>
  <c r="BG257" i="37"/>
  <c r="BK257" i="37"/>
  <c r="CG257" i="37"/>
  <c r="CI257" i="37"/>
  <c r="CK257" i="37"/>
  <c r="DE257" i="37"/>
  <c r="DG257" i="37"/>
  <c r="AQ258" i="37"/>
  <c r="AS258" i="37"/>
  <c r="BC258" i="37"/>
  <c r="BE258" i="37"/>
  <c r="BG258" i="37"/>
  <c r="BK258" i="37"/>
  <c r="BS258" i="37"/>
  <c r="CI258" i="37"/>
  <c r="CM258" i="37"/>
  <c r="DE258" i="37"/>
  <c r="DG258" i="37"/>
  <c r="DI258" i="37"/>
  <c r="EC258" i="37"/>
  <c r="EE258" i="37"/>
  <c r="FA258" i="37"/>
  <c r="GP580" i="37"/>
  <c r="AQ259" i="37"/>
  <c r="AS259" i="37"/>
  <c r="BE259" i="37"/>
  <c r="BK259" i="37"/>
  <c r="CG259" i="37"/>
  <c r="CI259" i="37"/>
  <c r="CK259" i="37"/>
  <c r="DE259" i="37"/>
  <c r="DG259" i="37"/>
  <c r="EC259" i="37"/>
  <c r="AQ260" i="37"/>
  <c r="AS260" i="37"/>
  <c r="BC260" i="37"/>
  <c r="BE260" i="37"/>
  <c r="BG260" i="37"/>
  <c r="BK260" i="37"/>
  <c r="CG260" i="37"/>
  <c r="CI260" i="37"/>
  <c r="CK260" i="37"/>
  <c r="DE260" i="37"/>
  <c r="AQ261" i="37"/>
  <c r="AS261" i="37"/>
  <c r="BC261" i="37"/>
  <c r="BE261" i="37"/>
  <c r="BG261" i="37"/>
  <c r="BK261" i="37"/>
  <c r="CG261" i="37"/>
  <c r="CI261" i="37"/>
  <c r="CK261" i="37"/>
  <c r="DE261" i="37"/>
  <c r="DG261" i="37"/>
  <c r="EC261" i="37"/>
  <c r="AQ262" i="37"/>
  <c r="AS262" i="37"/>
  <c r="BC262" i="37"/>
  <c r="BE262" i="37"/>
  <c r="BG262" i="37"/>
  <c r="BK262" i="37"/>
  <c r="CG262" i="37"/>
  <c r="CI262" i="37"/>
  <c r="CK262" i="37"/>
  <c r="DE262" i="37"/>
  <c r="DG262" i="37"/>
  <c r="EC262" i="37"/>
  <c r="AQ263" i="37"/>
  <c r="AS263" i="37"/>
  <c r="BC263" i="37"/>
  <c r="BE263" i="37"/>
  <c r="BG263" i="37"/>
  <c r="BK263" i="37"/>
  <c r="CG263" i="37"/>
  <c r="CI263" i="37"/>
  <c r="CK263" i="37"/>
  <c r="DE263" i="37"/>
  <c r="DG263" i="37"/>
  <c r="EC263" i="37"/>
  <c r="AQ264" i="37"/>
  <c r="AS264" i="37"/>
  <c r="BC264" i="37"/>
  <c r="BE264" i="37"/>
  <c r="BG264" i="37"/>
  <c r="BK264" i="37"/>
  <c r="CG264" i="37"/>
  <c r="CI264" i="37"/>
  <c r="CK264" i="37"/>
  <c r="DE264" i="37"/>
  <c r="DG264" i="37"/>
  <c r="EC264" i="37"/>
  <c r="AQ265" i="37"/>
  <c r="AS265" i="37"/>
  <c r="BC265" i="37"/>
  <c r="BG265" i="37"/>
  <c r="CG265" i="37"/>
  <c r="CI265" i="37"/>
  <c r="CK265" i="37"/>
  <c r="DE265" i="37"/>
  <c r="DG265" i="37"/>
  <c r="EC265" i="37"/>
  <c r="AQ266" i="37"/>
  <c r="AS266" i="37"/>
  <c r="BC266" i="37"/>
  <c r="BE266" i="37"/>
  <c r="BG266" i="37"/>
  <c r="BK266" i="37"/>
  <c r="CG266" i="37"/>
  <c r="CI266" i="37"/>
  <c r="CK266" i="37"/>
  <c r="DE266" i="37"/>
  <c r="DG266" i="37"/>
  <c r="EC266" i="37"/>
  <c r="AQ267" i="37"/>
  <c r="AS267" i="37"/>
  <c r="BC267" i="37"/>
  <c r="BE267" i="37"/>
  <c r="BG267" i="37"/>
  <c r="CG267" i="37"/>
  <c r="CI267" i="37"/>
  <c r="CK267" i="37"/>
  <c r="DE267" i="37"/>
  <c r="DG267" i="37"/>
  <c r="AQ268" i="37"/>
  <c r="AS268" i="37"/>
  <c r="BC268" i="37"/>
  <c r="BG268" i="37"/>
  <c r="CG268" i="37"/>
  <c r="CI268" i="37"/>
  <c r="CK268" i="37"/>
  <c r="DE268" i="37"/>
  <c r="DG268" i="37"/>
  <c r="EC268" i="37"/>
  <c r="AQ269" i="37"/>
  <c r="AS269" i="37"/>
  <c r="BC269" i="37"/>
  <c r="BE269" i="37"/>
  <c r="BG269" i="37"/>
  <c r="CG269" i="37"/>
  <c r="CI269" i="37"/>
  <c r="CK269" i="37"/>
  <c r="DE269" i="37"/>
  <c r="DG269" i="37"/>
  <c r="EC269" i="37"/>
  <c r="AQ270" i="37"/>
  <c r="AS270" i="37"/>
  <c r="BC270" i="37"/>
  <c r="BG270" i="37"/>
  <c r="BK270" i="37"/>
  <c r="CG270" i="37"/>
  <c r="CI270" i="37"/>
  <c r="CK270" i="37"/>
  <c r="DE270" i="37"/>
  <c r="DG270" i="37"/>
  <c r="EC270" i="37"/>
  <c r="AQ271" i="37"/>
  <c r="AS271" i="37"/>
  <c r="BC271" i="37"/>
  <c r="BE271" i="37"/>
  <c r="BG271" i="37"/>
  <c r="BK271" i="37"/>
  <c r="CG271" i="37"/>
  <c r="CI271" i="37"/>
  <c r="CK271" i="37"/>
  <c r="EC271" i="37"/>
  <c r="AQ272" i="37"/>
  <c r="AS272" i="37"/>
  <c r="BC272" i="37"/>
  <c r="BE272" i="37"/>
  <c r="BG272" i="37"/>
  <c r="BK272" i="37"/>
  <c r="CG272" i="37"/>
  <c r="CI272" i="37"/>
  <c r="CK272" i="37"/>
  <c r="DG272" i="37"/>
  <c r="EC272" i="37"/>
  <c r="AQ273" i="37"/>
  <c r="AS273" i="37"/>
  <c r="BC273" i="37"/>
  <c r="BE273" i="37"/>
  <c r="BK273" i="37"/>
  <c r="CG273" i="37"/>
  <c r="CI273" i="37"/>
  <c r="CK273" i="37"/>
  <c r="DG273" i="37"/>
  <c r="EC273" i="37"/>
  <c r="AQ274" i="37"/>
  <c r="AS274" i="37"/>
  <c r="BC274" i="37"/>
  <c r="BE274" i="37"/>
  <c r="CG274" i="37"/>
  <c r="CI274" i="37"/>
  <c r="CK274" i="37"/>
  <c r="DE274" i="37"/>
  <c r="DG274" i="37"/>
  <c r="EC274" i="37"/>
  <c r="AQ275" i="37"/>
  <c r="AS275" i="37"/>
  <c r="BE275" i="37"/>
  <c r="BK275" i="37"/>
  <c r="CG275" i="37"/>
  <c r="CI275" i="37"/>
  <c r="CK275" i="37"/>
  <c r="EC275" i="37"/>
  <c r="AQ276" i="37"/>
  <c r="AS276" i="37"/>
  <c r="BC276" i="37"/>
  <c r="BE276" i="37"/>
  <c r="BG276" i="37"/>
  <c r="BK276" i="37"/>
  <c r="CG276" i="37"/>
  <c r="CI276" i="37"/>
  <c r="CK276" i="37"/>
  <c r="DE276" i="37"/>
  <c r="DG276" i="37"/>
  <c r="EC276" i="37"/>
  <c r="AQ277" i="37"/>
  <c r="AS277" i="37"/>
  <c r="BC277" i="37"/>
  <c r="BG277" i="37"/>
  <c r="BK277" i="37"/>
  <c r="CG277" i="37"/>
  <c r="CI277" i="37"/>
  <c r="CK277" i="37"/>
  <c r="DE277" i="37"/>
  <c r="DG277" i="37"/>
  <c r="EC277" i="37"/>
  <c r="AQ278" i="37"/>
  <c r="AS278" i="37"/>
  <c r="BC278" i="37"/>
  <c r="BE278" i="37"/>
  <c r="BG278" i="37"/>
  <c r="BK278" i="37"/>
  <c r="CG278" i="37"/>
  <c r="CI278" i="37"/>
  <c r="CK278" i="37"/>
  <c r="DE278" i="37"/>
  <c r="DG278" i="37"/>
  <c r="EC278" i="37"/>
  <c r="AQ279" i="37"/>
  <c r="AS279" i="37"/>
  <c r="BC279" i="37"/>
  <c r="BG279" i="37"/>
  <c r="BK279" i="37"/>
  <c r="DE279" i="37"/>
  <c r="DG279" i="37"/>
  <c r="EC279" i="37"/>
  <c r="AQ280" i="37"/>
  <c r="AS280" i="37"/>
  <c r="BC280" i="37"/>
  <c r="BE280" i="37"/>
  <c r="BG280" i="37"/>
  <c r="BK280" i="37"/>
  <c r="CI280" i="37"/>
  <c r="CK280" i="37"/>
  <c r="DC280" i="37"/>
  <c r="EA280" i="37"/>
  <c r="EY280" i="37"/>
  <c r="AQ281" i="37"/>
  <c r="AS281" i="37"/>
  <c r="BC281" i="37"/>
  <c r="BE281" i="37"/>
  <c r="BG281" i="37"/>
  <c r="BK281" i="37"/>
  <c r="CE281" i="37"/>
  <c r="CQ281" i="37"/>
  <c r="DC281" i="37"/>
  <c r="EA281" i="37"/>
  <c r="FH281" i="37"/>
  <c r="AI282" i="37"/>
  <c r="AN282" i="37" s="1"/>
  <c r="AR282" i="37"/>
  <c r="BD282" i="37" s="1"/>
  <c r="BH282" i="37"/>
  <c r="BX282" i="37"/>
  <c r="CV282" i="37"/>
  <c r="DL282" i="37"/>
  <c r="DP282" i="37"/>
  <c r="DT282" i="37"/>
  <c r="FD282" i="37"/>
  <c r="FH282" i="37"/>
  <c r="FL282" i="37"/>
  <c r="GS282" i="37"/>
  <c r="AI283" i="37"/>
  <c r="AN283" i="37" s="1"/>
  <c r="AR283" i="37"/>
  <c r="BJ283" i="37" s="1"/>
  <c r="BH283" i="37"/>
  <c r="CR283" i="37"/>
  <c r="CV283" i="37"/>
  <c r="DL283" i="37"/>
  <c r="DP283" i="37"/>
  <c r="DT283" i="37"/>
  <c r="GS283" i="37"/>
  <c r="AI284" i="37"/>
  <c r="AN284" i="37"/>
  <c r="AR284" i="37"/>
  <c r="CV284" i="37"/>
  <c r="DL284" i="37"/>
  <c r="DP284" i="37"/>
  <c r="DT284" i="37"/>
  <c r="FD284" i="37"/>
  <c r="FH284" i="37"/>
  <c r="FL284" i="37"/>
  <c r="GS284" i="37"/>
  <c r="AI285" i="37"/>
  <c r="AN285" i="37" s="1"/>
  <c r="AR285" i="37"/>
  <c r="BD285" i="37" s="1"/>
  <c r="CV285" i="37"/>
  <c r="DL285" i="37"/>
  <c r="DP285" i="37"/>
  <c r="DT285" i="37"/>
  <c r="FD285" i="37"/>
  <c r="FH285" i="37"/>
  <c r="FL285" i="37"/>
  <c r="GS285" i="37"/>
  <c r="AI286" i="37"/>
  <c r="AN286" i="37" s="1"/>
  <c r="AR286" i="37"/>
  <c r="BD286" i="37" s="1"/>
  <c r="BH286" i="37"/>
  <c r="BX286" i="37"/>
  <c r="CV286" i="37"/>
  <c r="DL286" i="37"/>
  <c r="DP286" i="37"/>
  <c r="DT286" i="37"/>
  <c r="FH286" i="37"/>
  <c r="GS286" i="37"/>
  <c r="AI287" i="37"/>
  <c r="AN287" i="37" s="1"/>
  <c r="AR287" i="37"/>
  <c r="BD287" i="37" s="1"/>
  <c r="CV287" i="37"/>
  <c r="DL287" i="37"/>
  <c r="DP287" i="37"/>
  <c r="DT287" i="37"/>
  <c r="GS287" i="37"/>
  <c r="AI288" i="37"/>
  <c r="AN288" i="37"/>
  <c r="AR288" i="37"/>
  <c r="BD288" i="37"/>
  <c r="BH288" i="37"/>
  <c r="BX288" i="37"/>
  <c r="CR288" i="37"/>
  <c r="CV288" i="37"/>
  <c r="DL288" i="37"/>
  <c r="DP288" i="37"/>
  <c r="DT288" i="37"/>
  <c r="FH288" i="37"/>
  <c r="GS288" i="37"/>
  <c r="AI289" i="37"/>
  <c r="AN289" i="37" s="1"/>
  <c r="AR289" i="37"/>
  <c r="CV289" i="37"/>
  <c r="DL289" i="37"/>
  <c r="DP289" i="37"/>
  <c r="DT289" i="37"/>
  <c r="GS289" i="37"/>
  <c r="AI290" i="37"/>
  <c r="AN290" i="37" s="1"/>
  <c r="AR290" i="37"/>
  <c r="BD290" i="37" s="1"/>
  <c r="CV290" i="37"/>
  <c r="DL290" i="37"/>
  <c r="DP290" i="37"/>
  <c r="DT290" i="37"/>
  <c r="FD290" i="37"/>
  <c r="FH290" i="37"/>
  <c r="FL290" i="37"/>
  <c r="GS290" i="37"/>
  <c r="AI291" i="37"/>
  <c r="AN291" i="37" s="1"/>
  <c r="AR291" i="37"/>
  <c r="BD291" i="37" s="1"/>
  <c r="BH291" i="37"/>
  <c r="BX291" i="37"/>
  <c r="CR291" i="37"/>
  <c r="DL291" i="37"/>
  <c r="DP291" i="37"/>
  <c r="DT291" i="37"/>
  <c r="FH291" i="37"/>
  <c r="GS291" i="37"/>
  <c r="AI292" i="37"/>
  <c r="AN292" i="37" s="1"/>
  <c r="AR292" i="37"/>
  <c r="BD292" i="37"/>
  <c r="BH292" i="37"/>
  <c r="BT292" i="37"/>
  <c r="BX292" i="37"/>
  <c r="CV292" i="37"/>
  <c r="DL292" i="37"/>
  <c r="DP292" i="37"/>
  <c r="DT292" i="37"/>
  <c r="FD292" i="37"/>
  <c r="FH292" i="37"/>
  <c r="GS292" i="37"/>
  <c r="AI293" i="37"/>
  <c r="AN293" i="37" s="1"/>
  <c r="AR293" i="37"/>
  <c r="BH293" i="37"/>
  <c r="CR293" i="37"/>
  <c r="CV293" i="37"/>
  <c r="DL293" i="37"/>
  <c r="DP293" i="37"/>
  <c r="DT293" i="37"/>
  <c r="GS293" i="37"/>
  <c r="AI294" i="37"/>
  <c r="AN294" i="37" s="1"/>
  <c r="AR294" i="37"/>
  <c r="BD294" i="37" s="1"/>
  <c r="BH294" i="37"/>
  <c r="BX294" i="37"/>
  <c r="DL294" i="37"/>
  <c r="DP294" i="37"/>
  <c r="DT294" i="37"/>
  <c r="FH294" i="37"/>
  <c r="GS294" i="37"/>
  <c r="AI295" i="37"/>
  <c r="AN295" i="37"/>
  <c r="AR295" i="37"/>
  <c r="BT295" i="37"/>
  <c r="BX295" i="37"/>
  <c r="CR295" i="37"/>
  <c r="CV295" i="37"/>
  <c r="DL295" i="37"/>
  <c r="DP295" i="37"/>
  <c r="DT295" i="37"/>
  <c r="FD295" i="37"/>
  <c r="FH295" i="37"/>
  <c r="FL295" i="37"/>
  <c r="GS295" i="37"/>
  <c r="AI296" i="37"/>
  <c r="AN296" i="37"/>
  <c r="AR296" i="37"/>
  <c r="BH296" i="37"/>
  <c r="BX296" i="37"/>
  <c r="CR296" i="37"/>
  <c r="CV296" i="37"/>
  <c r="DL296" i="37"/>
  <c r="DP296" i="37"/>
  <c r="DT296" i="37"/>
  <c r="FH296" i="37"/>
  <c r="GS296" i="37"/>
  <c r="AI297" i="37"/>
  <c r="AN297" i="37"/>
  <c r="AR297" i="37"/>
  <c r="BD297" i="37"/>
  <c r="BH297" i="37"/>
  <c r="BT297" i="37"/>
  <c r="BX297" i="37"/>
  <c r="CR297" i="37"/>
  <c r="CV297" i="37"/>
  <c r="DL297" i="37"/>
  <c r="DP297" i="37"/>
  <c r="DT297" i="37"/>
  <c r="FD297" i="37"/>
  <c r="FH297" i="37"/>
  <c r="GS297" i="37"/>
  <c r="AI298" i="37"/>
  <c r="AN298" i="37" s="1"/>
  <c r="AR298" i="37"/>
  <c r="BG298" i="37" s="1"/>
  <c r="BD298" i="37"/>
  <c r="BH298" i="37"/>
  <c r="BT298" i="37"/>
  <c r="CR298" i="37"/>
  <c r="CV298" i="37"/>
  <c r="DL298" i="37"/>
  <c r="DP298" i="37"/>
  <c r="DT298" i="37"/>
  <c r="FD298" i="37"/>
  <c r="GS298" i="37"/>
  <c r="AI299" i="37"/>
  <c r="AN299" i="37" s="1"/>
  <c r="AR299" i="37"/>
  <c r="BG299" i="37" s="1"/>
  <c r="BD299" i="37"/>
  <c r="BT299" i="37"/>
  <c r="BX299" i="37"/>
  <c r="CV299" i="37"/>
  <c r="DL299" i="37"/>
  <c r="DP299" i="37"/>
  <c r="DT299" i="37"/>
  <c r="FD299" i="37"/>
  <c r="GS299" i="37"/>
  <c r="AI300" i="37"/>
  <c r="AN300" i="37" s="1"/>
  <c r="AR300" i="37"/>
  <c r="BD300" i="37"/>
  <c r="BH300" i="37"/>
  <c r="BT300" i="37"/>
  <c r="BX300" i="37"/>
  <c r="CR300" i="37"/>
  <c r="CV300" i="37"/>
  <c r="DL300" i="37"/>
  <c r="DP300" i="37"/>
  <c r="DT300" i="37"/>
  <c r="FD300" i="37"/>
  <c r="FH300" i="37"/>
  <c r="GS300" i="37"/>
  <c r="AI301" i="37"/>
  <c r="AN301" i="37"/>
  <c r="AR301" i="37"/>
  <c r="BH301" i="37"/>
  <c r="BT301" i="37"/>
  <c r="BX301" i="37"/>
  <c r="CR301" i="37"/>
  <c r="CV301" i="37"/>
  <c r="DL301" i="37"/>
  <c r="DP301" i="37"/>
  <c r="DT301" i="37"/>
  <c r="FD301" i="37"/>
  <c r="FH301" i="37"/>
  <c r="FL301" i="37"/>
  <c r="GS301" i="37"/>
  <c r="AI302" i="37"/>
  <c r="AN302" i="37" s="1"/>
  <c r="AR302" i="37"/>
  <c r="BH302" i="37"/>
  <c r="DL302" i="37"/>
  <c r="DP302" i="37"/>
  <c r="DT302" i="37"/>
  <c r="FD302" i="37"/>
  <c r="FH302" i="37"/>
  <c r="FL302" i="37"/>
  <c r="GS302" i="37"/>
  <c r="AI303" i="37"/>
  <c r="AN303" i="37"/>
  <c r="AR303" i="37"/>
  <c r="BG303" i="37"/>
  <c r="BD303" i="37"/>
  <c r="BH303" i="37"/>
  <c r="BT303" i="37"/>
  <c r="CV303" i="37"/>
  <c r="DL303" i="37"/>
  <c r="DP303" i="37"/>
  <c r="DT303" i="37"/>
  <c r="FD303" i="37"/>
  <c r="GS303" i="37"/>
  <c r="AI304" i="37"/>
  <c r="AN304" i="37" s="1"/>
  <c r="AR304" i="37"/>
  <c r="BD304" i="37" s="1"/>
  <c r="BT304" i="37"/>
  <c r="BX304" i="37"/>
  <c r="CR304" i="37"/>
  <c r="CV304" i="37"/>
  <c r="DL304" i="37"/>
  <c r="DP304" i="37"/>
  <c r="DT304" i="37"/>
  <c r="GS304" i="37"/>
  <c r="AI305" i="37"/>
  <c r="AN305" i="37" s="1"/>
  <c r="AR305" i="37"/>
  <c r="BD305" i="37" s="1"/>
  <c r="BH305" i="37"/>
  <c r="CR305" i="37"/>
  <c r="CV305" i="37"/>
  <c r="DL305" i="37"/>
  <c r="DP305" i="37"/>
  <c r="DT305" i="37"/>
  <c r="GS305" i="37"/>
  <c r="AI306" i="37"/>
  <c r="AN306" i="37"/>
  <c r="AR306" i="37"/>
  <c r="BD306" i="37"/>
  <c r="BH306" i="37"/>
  <c r="BT306" i="37"/>
  <c r="BX306" i="37"/>
  <c r="CR306" i="37"/>
  <c r="DL306" i="37"/>
  <c r="DP306" i="37"/>
  <c r="DT306" i="37"/>
  <c r="GS306" i="37"/>
  <c r="AI307" i="37"/>
  <c r="AN307" i="37"/>
  <c r="AR307" i="37"/>
  <c r="BD307" i="37"/>
  <c r="BH307" i="37"/>
  <c r="BT307" i="37"/>
  <c r="BX307" i="37"/>
  <c r="CR307" i="37"/>
  <c r="CV307" i="37"/>
  <c r="DL307" i="37"/>
  <c r="DP307" i="37"/>
  <c r="DT307" i="37"/>
  <c r="FD307" i="37"/>
  <c r="FH307" i="37"/>
  <c r="FL307" i="37"/>
  <c r="GS307" i="37"/>
  <c r="AI308" i="37"/>
  <c r="AR308" i="37"/>
  <c r="BD308" i="37" s="1"/>
  <c r="BH308" i="37"/>
  <c r="CV308" i="37"/>
  <c r="DL308" i="37"/>
  <c r="DP308" i="37"/>
  <c r="DT308" i="37"/>
  <c r="FH308" i="37"/>
  <c r="GS308" i="37"/>
  <c r="AI309" i="37"/>
  <c r="AN309" i="37"/>
  <c r="AR309" i="37"/>
  <c r="BC309" i="37"/>
  <c r="BD309" i="37"/>
  <c r="BH309" i="37"/>
  <c r="BT309" i="37"/>
  <c r="BX309" i="37"/>
  <c r="DL309" i="37"/>
  <c r="DP309" i="37"/>
  <c r="DT309" i="37"/>
  <c r="GS309" i="37"/>
  <c r="AI310" i="37"/>
  <c r="AN310" i="37"/>
  <c r="AR310" i="37"/>
  <c r="BJ310" i="37"/>
  <c r="BD310" i="37"/>
  <c r="BH310" i="37"/>
  <c r="BT310" i="37"/>
  <c r="BX310" i="37"/>
  <c r="CR310" i="37"/>
  <c r="CV310" i="37"/>
  <c r="DL310" i="37"/>
  <c r="DP310" i="37"/>
  <c r="DT310" i="37"/>
  <c r="FD310" i="37"/>
  <c r="FH310" i="37"/>
  <c r="GS310" i="37"/>
  <c r="AI311" i="37"/>
  <c r="AN311" i="37"/>
  <c r="AR311" i="37"/>
  <c r="BD311" i="37"/>
  <c r="BH311" i="37"/>
  <c r="BX311" i="37"/>
  <c r="CR311" i="37"/>
  <c r="CV311" i="37"/>
  <c r="DL311" i="37"/>
  <c r="DP311" i="37"/>
  <c r="DT311" i="37"/>
  <c r="FH311" i="37"/>
  <c r="GS311" i="37"/>
  <c r="AI312" i="37"/>
  <c r="AN312" i="37" s="1"/>
  <c r="AR312" i="37"/>
  <c r="BJ312" i="37" s="1"/>
  <c r="BH312" i="37"/>
  <c r="BT312" i="37"/>
  <c r="BX312" i="37"/>
  <c r="CR312" i="37"/>
  <c r="CV312" i="37"/>
  <c r="DL312" i="37"/>
  <c r="DP312" i="37"/>
  <c r="DT312" i="37"/>
  <c r="FH312" i="37"/>
  <c r="GS312" i="37"/>
  <c r="BN313" i="37"/>
  <c r="AS313" i="37"/>
  <c r="BE313" i="37"/>
  <c r="BI313" i="37"/>
  <c r="CG313" i="37"/>
  <c r="CK313" i="37"/>
  <c r="DA313" i="37"/>
  <c r="DE313" i="37"/>
  <c r="DI313" i="37"/>
  <c r="EC313" i="37"/>
  <c r="EW313" i="37"/>
  <c r="AE314" i="37"/>
  <c r="BN314" i="37"/>
  <c r="BC314" i="37"/>
  <c r="BK314" i="37"/>
  <c r="BS314" i="37"/>
  <c r="CI314" i="37"/>
  <c r="CQ314" i="37"/>
  <c r="DG314" i="37"/>
  <c r="DO314" i="37"/>
  <c r="FK314" i="37"/>
  <c r="BN315" i="37"/>
  <c r="BH315" i="37"/>
  <c r="AS315" i="37"/>
  <c r="BE315" i="37"/>
  <c r="BI315" i="37"/>
  <c r="DA315" i="37"/>
  <c r="DE315" i="37"/>
  <c r="DI315" i="37"/>
  <c r="DY315" i="37"/>
  <c r="EC315" i="37"/>
  <c r="ES315" i="37"/>
  <c r="EW315" i="37"/>
  <c r="FA315" i="37"/>
  <c r="AE316" i="37"/>
  <c r="BN316" i="37" s="1"/>
  <c r="BC316" i="37"/>
  <c r="BK316" i="37"/>
  <c r="BS316" i="37"/>
  <c r="CI316" i="37"/>
  <c r="CM316" i="37"/>
  <c r="CQ316" i="37"/>
  <c r="DG316" i="37"/>
  <c r="DO316" i="37"/>
  <c r="EE316" i="37"/>
  <c r="FK316" i="37"/>
  <c r="AS317" i="37"/>
  <c r="CG317" i="37"/>
  <c r="CK317" i="37"/>
  <c r="DA317" i="37"/>
  <c r="DE317" i="37"/>
  <c r="DI317" i="37"/>
  <c r="EC317" i="37"/>
  <c r="AE318" i="37"/>
  <c r="BN318" i="37"/>
  <c r="AQ318" i="37"/>
  <c r="BC318" i="37"/>
  <c r="BK318" i="37"/>
  <c r="BS318" i="37"/>
  <c r="CI318" i="37"/>
  <c r="CM318" i="37"/>
  <c r="CQ318" i="37"/>
  <c r="DO318" i="37"/>
  <c r="EE318" i="37"/>
  <c r="FK318" i="37"/>
  <c r="AS319" i="37"/>
  <c r="CG319" i="37"/>
  <c r="CK319" i="37"/>
  <c r="DA319" i="37"/>
  <c r="DE319" i="37"/>
  <c r="DI319" i="37"/>
  <c r="DY319" i="37"/>
  <c r="EC319" i="37"/>
  <c r="AE320" i="37"/>
  <c r="BN320" i="37"/>
  <c r="BC320" i="37"/>
  <c r="BK320" i="37"/>
  <c r="BS320" i="37"/>
  <c r="CI320" i="37"/>
  <c r="CM320" i="37"/>
  <c r="CQ320" i="37"/>
  <c r="DG320" i="37"/>
  <c r="DO320" i="37"/>
  <c r="FK320" i="37"/>
  <c r="BN321" i="37"/>
  <c r="AS321" i="37"/>
  <c r="CK321" i="37"/>
  <c r="DE321" i="37"/>
  <c r="DY321" i="37"/>
  <c r="EC321" i="37"/>
  <c r="ES321" i="37"/>
  <c r="EW321" i="37"/>
  <c r="FA321" i="37"/>
  <c r="AE322" i="37"/>
  <c r="AQ322" i="37"/>
  <c r="BC322" i="37"/>
  <c r="BG322" i="37"/>
  <c r="BS322" i="37"/>
  <c r="CI322" i="37"/>
  <c r="CM322" i="37"/>
  <c r="CQ322" i="37"/>
  <c r="DO322" i="37"/>
  <c r="EE322" i="37"/>
  <c r="FK322" i="37"/>
  <c r="AS323" i="37"/>
  <c r="CG323" i="37"/>
  <c r="CK323" i="37"/>
  <c r="DA323" i="37"/>
  <c r="DI323" i="37"/>
  <c r="DY323" i="37"/>
  <c r="EC323" i="37"/>
  <c r="ES323" i="37"/>
  <c r="EW323" i="37"/>
  <c r="FA323" i="37"/>
  <c r="AE324" i="37"/>
  <c r="BC324" i="37"/>
  <c r="BK324" i="37"/>
  <c r="BS324" i="37"/>
  <c r="CI324" i="37"/>
  <c r="CM324" i="37"/>
  <c r="CQ324" i="37"/>
  <c r="DG324" i="37"/>
  <c r="DO324" i="37"/>
  <c r="FK324" i="37"/>
  <c r="AS325" i="37"/>
  <c r="CG325" i="37"/>
  <c r="CK325" i="37"/>
  <c r="DA325" i="37"/>
  <c r="DI325" i="37"/>
  <c r="DY325" i="37"/>
  <c r="EC325" i="37"/>
  <c r="AE326" i="37"/>
  <c r="AR326" i="37"/>
  <c r="BC326" i="37"/>
  <c r="BS326" i="37"/>
  <c r="CI326" i="37"/>
  <c r="CM326" i="37"/>
  <c r="CQ326" i="37"/>
  <c r="DG326" i="37"/>
  <c r="DO326" i="37"/>
  <c r="FK326" i="37"/>
  <c r="BN327" i="37"/>
  <c r="AS327" i="37"/>
  <c r="CG327" i="37"/>
  <c r="CK327" i="37"/>
  <c r="DE327" i="37"/>
  <c r="DY327" i="37"/>
  <c r="EC327" i="37"/>
  <c r="AE328" i="37"/>
  <c r="AQ328" i="37" s="1"/>
  <c r="BC328" i="37"/>
  <c r="BK328" i="37"/>
  <c r="BS328" i="37"/>
  <c r="CI328" i="37"/>
  <c r="CQ328" i="37"/>
  <c r="DG328" i="37"/>
  <c r="DO328" i="37"/>
  <c r="EE328" i="37"/>
  <c r="FK328" i="37"/>
  <c r="AS329" i="37"/>
  <c r="CG329" i="37"/>
  <c r="CK329" i="37"/>
  <c r="DA329" i="37"/>
  <c r="DE329" i="37"/>
  <c r="DI329" i="37"/>
  <c r="DY329" i="37"/>
  <c r="EC329" i="37"/>
  <c r="ES329" i="37"/>
  <c r="EW329" i="37"/>
  <c r="FA329" i="37"/>
  <c r="AE330" i="37"/>
  <c r="BN330" i="37" s="1"/>
  <c r="BK330" i="37"/>
  <c r="BS330" i="37"/>
  <c r="CI330" i="37"/>
  <c r="CM330" i="37"/>
  <c r="CQ330" i="37"/>
  <c r="DG330" i="37"/>
  <c r="DO330" i="37"/>
  <c r="EE330" i="37"/>
  <c r="FK330" i="37"/>
  <c r="BN331" i="37"/>
  <c r="AS331" i="37"/>
  <c r="BI331" i="37"/>
  <c r="CG331" i="37"/>
  <c r="CK331" i="37"/>
  <c r="DA331" i="37"/>
  <c r="DE331" i="37"/>
  <c r="DI331" i="37"/>
  <c r="DY331" i="37"/>
  <c r="EC331" i="37"/>
  <c r="ES331" i="37"/>
  <c r="EW331" i="37"/>
  <c r="FA331" i="37"/>
  <c r="AE332" i="37"/>
  <c r="AQ332" i="37"/>
  <c r="BC332" i="37"/>
  <c r="BK332" i="37"/>
  <c r="BS332" i="37"/>
  <c r="CM332" i="37"/>
  <c r="CQ332" i="37"/>
  <c r="DG332" i="37"/>
  <c r="DO332" i="37"/>
  <c r="EE332" i="37"/>
  <c r="FK332" i="37"/>
  <c r="BN333" i="37"/>
  <c r="AS333" i="37"/>
  <c r="BI333" i="37"/>
  <c r="CG333" i="37"/>
  <c r="CK333" i="37"/>
  <c r="DA333" i="37"/>
  <c r="DE333" i="37"/>
  <c r="DI333" i="37"/>
  <c r="DY333" i="37"/>
  <c r="EC333" i="37"/>
  <c r="AE334" i="37"/>
  <c r="BN334" i="37" s="1"/>
  <c r="BC334" i="37"/>
  <c r="BS334" i="37"/>
  <c r="CI334" i="37"/>
  <c r="CM334" i="37"/>
  <c r="CQ334" i="37"/>
  <c r="DG334" i="37"/>
  <c r="DO334" i="37"/>
  <c r="EE334" i="37"/>
  <c r="FK334" i="37"/>
  <c r="BN335" i="37"/>
  <c r="AS335" i="37"/>
  <c r="BE335" i="37"/>
  <c r="BI335" i="37"/>
  <c r="CG335" i="37"/>
  <c r="CK335" i="37"/>
  <c r="DA335" i="37"/>
  <c r="DE335" i="37"/>
  <c r="DI335" i="37"/>
  <c r="DY335" i="37"/>
  <c r="EC335" i="37"/>
  <c r="AE336" i="37"/>
  <c r="BN336" i="37"/>
  <c r="BC336" i="37"/>
  <c r="BG336" i="37"/>
  <c r="BK336" i="37"/>
  <c r="BS336" i="37"/>
  <c r="CI336" i="37"/>
  <c r="CM336" i="37"/>
  <c r="CQ336" i="37"/>
  <c r="GM372" i="37"/>
  <c r="AR372" i="37"/>
  <c r="GB372" i="37"/>
  <c r="CN372" i="37"/>
  <c r="CL372" i="37"/>
  <c r="CJ372" i="37"/>
  <c r="CH372" i="37"/>
  <c r="CF372" i="37"/>
  <c r="CD372" i="37"/>
  <c r="DB372" i="37"/>
  <c r="EF372" i="37"/>
  <c r="EB372" i="37"/>
  <c r="DX372" i="37"/>
  <c r="ET372" i="37"/>
  <c r="GM374" i="37"/>
  <c r="AR374" i="37"/>
  <c r="BG374" i="37"/>
  <c r="CL374" i="37"/>
  <c r="CF374" i="37"/>
  <c r="CD374" i="37"/>
  <c r="GD374" i="37"/>
  <c r="DJ374" i="37"/>
  <c r="DH374" i="37"/>
  <c r="DF374" i="37"/>
  <c r="DD374" i="37"/>
  <c r="DB374" i="37"/>
  <c r="CZ374" i="37"/>
  <c r="EF374" i="37"/>
  <c r="EB374" i="37"/>
  <c r="DX374" i="37"/>
  <c r="EZ374" i="37"/>
  <c r="ER374" i="37"/>
  <c r="GM376" i="37"/>
  <c r="AR376" i="37"/>
  <c r="GB376" i="37"/>
  <c r="CN376" i="37"/>
  <c r="CL376" i="37"/>
  <c r="CJ376" i="37"/>
  <c r="CH376" i="37"/>
  <c r="CF376" i="37"/>
  <c r="CD376" i="37"/>
  <c r="DH376" i="37"/>
  <c r="GF376" i="37"/>
  <c r="ED376" i="37"/>
  <c r="DZ376" i="37"/>
  <c r="DV376" i="37"/>
  <c r="EZ376" i="37"/>
  <c r="ER376" i="37"/>
  <c r="GM378" i="37"/>
  <c r="AR378" i="37"/>
  <c r="CN378" i="37"/>
  <c r="CJ378" i="37"/>
  <c r="CF378" i="37"/>
  <c r="GD378" i="37"/>
  <c r="DJ378" i="37"/>
  <c r="DH378" i="37"/>
  <c r="DF378" i="37"/>
  <c r="DD378" i="37"/>
  <c r="DB378" i="37"/>
  <c r="CZ378" i="37"/>
  <c r="EF378" i="37"/>
  <c r="EB378" i="37"/>
  <c r="DX378" i="37"/>
  <c r="ER378" i="37"/>
  <c r="GM380" i="37"/>
  <c r="AR380" i="37"/>
  <c r="GB380" i="37"/>
  <c r="CN380" i="37"/>
  <c r="CL380" i="37"/>
  <c r="CJ380" i="37"/>
  <c r="CH380" i="37"/>
  <c r="CF380" i="37"/>
  <c r="CD380" i="37"/>
  <c r="GD380" i="37"/>
  <c r="DH380" i="37"/>
  <c r="DD380" i="37"/>
  <c r="CZ380" i="37"/>
  <c r="ED380" i="37"/>
  <c r="DZ380" i="37"/>
  <c r="DX380" i="37"/>
  <c r="DV380" i="37"/>
  <c r="EZ380" i="37"/>
  <c r="EV380" i="37"/>
  <c r="ET380" i="37"/>
  <c r="ER380" i="37"/>
  <c r="GM382" i="37"/>
  <c r="AR382" i="37"/>
  <c r="GB382" i="37"/>
  <c r="CN382" i="37"/>
  <c r="CL382" i="37"/>
  <c r="CJ382" i="37"/>
  <c r="CH382" i="37"/>
  <c r="CF382" i="37"/>
  <c r="CD382" i="37"/>
  <c r="GD382" i="37"/>
  <c r="DH382" i="37"/>
  <c r="DD382" i="37"/>
  <c r="CZ382" i="37"/>
  <c r="ED382" i="37"/>
  <c r="DX382" i="37"/>
  <c r="DV382" i="37"/>
  <c r="EZ382" i="37"/>
  <c r="ER382" i="37"/>
  <c r="GM384" i="37"/>
  <c r="AR384" i="37"/>
  <c r="GB384" i="37"/>
  <c r="CN384" i="37"/>
  <c r="CL384" i="37"/>
  <c r="CJ384" i="37"/>
  <c r="CH384" i="37"/>
  <c r="CF384" i="37"/>
  <c r="CD384" i="37"/>
  <c r="DH384" i="37"/>
  <c r="CZ384" i="37"/>
  <c r="GF384" i="37"/>
  <c r="EF384" i="37"/>
  <c r="ED384" i="37"/>
  <c r="EB384" i="37"/>
  <c r="DZ384" i="37"/>
  <c r="DX384" i="37"/>
  <c r="DV384" i="37"/>
  <c r="EZ384" i="37"/>
  <c r="ER384" i="37"/>
  <c r="GM386" i="37"/>
  <c r="GB386" i="37"/>
  <c r="CN386" i="37"/>
  <c r="CL386" i="37"/>
  <c r="CJ386" i="37"/>
  <c r="CH386" i="37"/>
  <c r="CF386" i="37"/>
  <c r="CD386" i="37"/>
  <c r="DH386" i="37"/>
  <c r="DD386" i="37"/>
  <c r="DB386" i="37"/>
  <c r="ED386" i="37"/>
  <c r="DZ386" i="37"/>
  <c r="DX386" i="37"/>
  <c r="EZ386" i="37"/>
  <c r="EV386" i="37"/>
  <c r="ET386" i="37"/>
  <c r="AN388" i="37"/>
  <c r="AO388" i="37"/>
  <c r="AN390" i="37"/>
  <c r="AO390" i="37" s="1"/>
  <c r="AN391" i="37"/>
  <c r="AO391" i="37" s="1"/>
  <c r="AN393" i="37"/>
  <c r="AO393" i="37" s="1"/>
  <c r="AN395" i="37"/>
  <c r="AO395" i="37" s="1"/>
  <c r="AN397" i="37"/>
  <c r="AO397" i="37" s="1"/>
  <c r="AN399" i="37"/>
  <c r="AO399" i="37" s="1"/>
  <c r="AN401" i="37"/>
  <c r="AO401" i="37" s="1"/>
  <c r="AN403" i="37"/>
  <c r="AO403" i="37" s="1"/>
  <c r="AN405" i="37"/>
  <c r="AO405" i="37" s="1"/>
  <c r="AN407" i="37"/>
  <c r="AO407" i="37" s="1"/>
  <c r="AN408" i="37"/>
  <c r="AO408" i="37" s="1"/>
  <c r="AN410" i="37"/>
  <c r="AO410" i="37"/>
  <c r="AN413" i="37"/>
  <c r="AO413" i="37" s="1"/>
  <c r="AN414" i="37"/>
  <c r="AO414" i="37" s="1"/>
  <c r="AN416" i="37"/>
  <c r="AO416" i="37" s="1"/>
  <c r="AN418" i="37"/>
  <c r="AO418" i="37" s="1"/>
  <c r="AN420" i="37"/>
  <c r="AO420" i="37" s="1"/>
  <c r="AN425" i="37"/>
  <c r="AO425" i="37" s="1"/>
  <c r="AN427" i="37"/>
  <c r="AO427" i="37" s="1"/>
  <c r="AN429" i="37"/>
  <c r="AO429" i="37" s="1"/>
  <c r="AN431" i="37"/>
  <c r="AO431" i="37" s="1"/>
  <c r="FL435" i="37"/>
  <c r="FJ435" i="37"/>
  <c r="FH435" i="37"/>
  <c r="FF435" i="37"/>
  <c r="FD435" i="37"/>
  <c r="GI435" i="37"/>
  <c r="FM435" i="37"/>
  <c r="FI435" i="37"/>
  <c r="FG435" i="37"/>
  <c r="FE435" i="37"/>
  <c r="FC435" i="37"/>
  <c r="FL436" i="37"/>
  <c r="FJ436" i="37"/>
  <c r="FH436" i="37"/>
  <c r="FF436" i="37"/>
  <c r="FD436" i="37"/>
  <c r="GI436" i="37"/>
  <c r="FM436" i="37"/>
  <c r="FI436" i="37"/>
  <c r="FG436" i="37"/>
  <c r="FE436" i="37"/>
  <c r="FC436" i="37"/>
  <c r="GD437" i="37"/>
  <c r="DJ437" i="37"/>
  <c r="DH437" i="37"/>
  <c r="DF437" i="37"/>
  <c r="DD437" i="37"/>
  <c r="DB437" i="37"/>
  <c r="CZ437" i="37"/>
  <c r="DG437" i="37"/>
  <c r="DI437" i="37"/>
  <c r="DE437" i="37"/>
  <c r="DA437" i="37"/>
  <c r="AN439" i="37"/>
  <c r="AO439" i="37" s="1"/>
  <c r="AN440" i="37"/>
  <c r="AO440" i="37"/>
  <c r="AN442" i="37"/>
  <c r="AO442" i="37"/>
  <c r="AN445" i="37"/>
  <c r="AO445" i="37" s="1"/>
  <c r="DE336" i="37"/>
  <c r="DG336" i="37"/>
  <c r="DI336" i="37"/>
  <c r="EC336" i="37"/>
  <c r="EE336" i="37"/>
  <c r="AE337" i="37"/>
  <c r="AQ337" i="37"/>
  <c r="AS337" i="37"/>
  <c r="BC337" i="37"/>
  <c r="BG337" i="37"/>
  <c r="BK337" i="37"/>
  <c r="BS337" i="37"/>
  <c r="CG337" i="37"/>
  <c r="CI337" i="37"/>
  <c r="CK337" i="37"/>
  <c r="CM337" i="37"/>
  <c r="CQ337" i="37"/>
  <c r="DE337" i="37"/>
  <c r="DG337" i="37"/>
  <c r="DI337" i="37"/>
  <c r="DO337" i="37"/>
  <c r="EC337" i="37"/>
  <c r="EE337" i="37"/>
  <c r="FK337" i="37"/>
  <c r="AE338" i="37"/>
  <c r="BN338" i="37"/>
  <c r="AS338" i="37"/>
  <c r="BC338" i="37"/>
  <c r="BK338" i="37"/>
  <c r="BS338" i="37"/>
  <c r="CG338" i="37"/>
  <c r="CI338" i="37"/>
  <c r="CK338" i="37"/>
  <c r="CM338" i="37"/>
  <c r="CQ338" i="37"/>
  <c r="DE338" i="37"/>
  <c r="DI338" i="37"/>
  <c r="DO338" i="37"/>
  <c r="EC338" i="37"/>
  <c r="EE338" i="37"/>
  <c r="FA338" i="37"/>
  <c r="FK338" i="37"/>
  <c r="AE339" i="37"/>
  <c r="AS339" i="37"/>
  <c r="BE339" i="37"/>
  <c r="BK339" i="37"/>
  <c r="BS339" i="37"/>
  <c r="CG339" i="37"/>
  <c r="CI339" i="37"/>
  <c r="CK339" i="37"/>
  <c r="CM339" i="37"/>
  <c r="CQ339" i="37"/>
  <c r="DE339" i="37"/>
  <c r="DG339" i="37"/>
  <c r="DI339" i="37"/>
  <c r="DO339" i="37"/>
  <c r="EC339" i="37"/>
  <c r="EE339" i="37"/>
  <c r="FK339" i="37"/>
  <c r="AE340" i="37"/>
  <c r="AS340" i="37"/>
  <c r="BC340" i="37"/>
  <c r="BE340" i="37"/>
  <c r="BK340" i="37"/>
  <c r="BS340" i="37"/>
  <c r="CG340" i="37"/>
  <c r="CI340" i="37"/>
  <c r="CK340" i="37"/>
  <c r="CM340" i="37"/>
  <c r="CQ340" i="37"/>
  <c r="DE340" i="37"/>
  <c r="DG340" i="37"/>
  <c r="DI340" i="37"/>
  <c r="DO340" i="37"/>
  <c r="EC340" i="37"/>
  <c r="EE340" i="37"/>
  <c r="FK340" i="37"/>
  <c r="AE341" i="37"/>
  <c r="AS341" i="37"/>
  <c r="BC341" i="37"/>
  <c r="BE341" i="37"/>
  <c r="BS341" i="37"/>
  <c r="CG341" i="37"/>
  <c r="CI341" i="37"/>
  <c r="CK341" i="37"/>
  <c r="CM341" i="37"/>
  <c r="CQ341" i="37"/>
  <c r="DE341" i="37"/>
  <c r="DG341" i="37"/>
  <c r="DI341" i="37"/>
  <c r="DO341" i="37"/>
  <c r="EC341" i="37"/>
  <c r="EE341" i="37"/>
  <c r="FK341" i="37"/>
  <c r="AE342" i="37"/>
  <c r="BN342" i="37"/>
  <c r="AS342" i="37"/>
  <c r="BG342" i="37"/>
  <c r="BS342" i="37"/>
  <c r="CG342" i="37"/>
  <c r="CI342" i="37"/>
  <c r="CK342" i="37"/>
  <c r="CM342" i="37"/>
  <c r="CQ342" i="37"/>
  <c r="DE342" i="37"/>
  <c r="DG342" i="37"/>
  <c r="DI342" i="37"/>
  <c r="DO342" i="37"/>
  <c r="EC342" i="37"/>
  <c r="EE342" i="37"/>
  <c r="FA342" i="37"/>
  <c r="FK342" i="37"/>
  <c r="AE343" i="37"/>
  <c r="AQ343" i="37"/>
  <c r="AS343" i="37"/>
  <c r="BC343" i="37"/>
  <c r="BS343" i="37"/>
  <c r="CG343" i="37"/>
  <c r="CK343" i="37"/>
  <c r="CQ343" i="37"/>
  <c r="DE343" i="37"/>
  <c r="DG343" i="37"/>
  <c r="DI343" i="37"/>
  <c r="DO343" i="37"/>
  <c r="EC343" i="37"/>
  <c r="EE343" i="37"/>
  <c r="FA343" i="37"/>
  <c r="FK343" i="37"/>
  <c r="AE344" i="37"/>
  <c r="AQ344" i="37"/>
  <c r="AS344" i="37"/>
  <c r="BC344" i="37"/>
  <c r="BE344" i="37"/>
  <c r="BG344" i="37"/>
  <c r="BK344" i="37"/>
  <c r="BS344" i="37"/>
  <c r="CG344" i="37"/>
  <c r="CI344" i="37"/>
  <c r="CK344" i="37"/>
  <c r="CM344" i="37"/>
  <c r="CQ344" i="37"/>
  <c r="DE344" i="37"/>
  <c r="DG344" i="37"/>
  <c r="DI344" i="37"/>
  <c r="DO344" i="37"/>
  <c r="EC344" i="37"/>
  <c r="EE344" i="37"/>
  <c r="FK344" i="37"/>
  <c r="AE345" i="37"/>
  <c r="AS345" i="37"/>
  <c r="BC345" i="37"/>
  <c r="BS345" i="37"/>
  <c r="CG345" i="37"/>
  <c r="CI345" i="37"/>
  <c r="CK345" i="37"/>
  <c r="CM345" i="37"/>
  <c r="CQ345" i="37"/>
  <c r="DE345" i="37"/>
  <c r="DG345" i="37"/>
  <c r="DI345" i="37"/>
  <c r="DO345" i="37"/>
  <c r="EC345" i="37"/>
  <c r="EE345" i="37"/>
  <c r="FA345" i="37"/>
  <c r="FK345" i="37"/>
  <c r="AE346" i="37"/>
  <c r="AS346" i="37"/>
  <c r="BS346" i="37"/>
  <c r="CG346" i="37"/>
  <c r="CI346" i="37"/>
  <c r="CK346" i="37"/>
  <c r="CM346" i="37"/>
  <c r="CQ346" i="37"/>
  <c r="DE346" i="37"/>
  <c r="DI346" i="37"/>
  <c r="DO346" i="37"/>
  <c r="EC346" i="37"/>
  <c r="EE346" i="37"/>
  <c r="FA346" i="37"/>
  <c r="FK346" i="37"/>
  <c r="AE347" i="37"/>
  <c r="AS347" i="37"/>
  <c r="BC347" i="37"/>
  <c r="BK347" i="37"/>
  <c r="BS347" i="37"/>
  <c r="CG347" i="37"/>
  <c r="CI347" i="37"/>
  <c r="CK347" i="37"/>
  <c r="CM347" i="37"/>
  <c r="CQ347" i="37"/>
  <c r="DE347" i="37"/>
  <c r="DG347" i="37"/>
  <c r="DI347" i="37"/>
  <c r="DO347" i="37"/>
  <c r="EC347" i="37"/>
  <c r="EE347" i="37"/>
  <c r="FK347" i="37"/>
  <c r="AE348" i="37"/>
  <c r="BN348" i="37"/>
  <c r="AS348" i="37"/>
  <c r="BC348" i="37"/>
  <c r="BE348" i="37"/>
  <c r="BK348" i="37"/>
  <c r="BS348" i="37"/>
  <c r="CG348" i="37"/>
  <c r="CI348" i="37"/>
  <c r="CK348" i="37"/>
  <c r="CM348" i="37"/>
  <c r="CQ348" i="37"/>
  <c r="DE348" i="37"/>
  <c r="DG348" i="37"/>
  <c r="DI348" i="37"/>
  <c r="DO348" i="37"/>
  <c r="EC348" i="37"/>
  <c r="FA348" i="37"/>
  <c r="FK348" i="37"/>
  <c r="AE349" i="37"/>
  <c r="AS349" i="37"/>
  <c r="BC349" i="37"/>
  <c r="BE349" i="37"/>
  <c r="BS349" i="37"/>
  <c r="CG349" i="37"/>
  <c r="CI349" i="37"/>
  <c r="CK349" i="37"/>
  <c r="CM349" i="37"/>
  <c r="CQ349" i="37"/>
  <c r="DE349" i="37"/>
  <c r="DG349" i="37"/>
  <c r="DI349" i="37"/>
  <c r="DO349" i="37"/>
  <c r="EC349" i="37"/>
  <c r="EE349" i="37"/>
  <c r="FK349" i="37"/>
  <c r="AE350" i="37"/>
  <c r="BN350" i="37"/>
  <c r="AS350" i="37"/>
  <c r="BC350" i="37"/>
  <c r="BS350" i="37"/>
  <c r="CG350" i="37"/>
  <c r="CI350" i="37"/>
  <c r="CK350" i="37"/>
  <c r="CM350" i="37"/>
  <c r="CQ350" i="37"/>
  <c r="DE350" i="37"/>
  <c r="DG350" i="37"/>
  <c r="DI350" i="37"/>
  <c r="DO350" i="37"/>
  <c r="EC350" i="37"/>
  <c r="EE350" i="37"/>
  <c r="FK350" i="37"/>
  <c r="AE351" i="37"/>
  <c r="AQ351" i="37"/>
  <c r="AS351" i="37"/>
  <c r="BE351" i="37"/>
  <c r="BS351" i="37"/>
  <c r="CQ351" i="37"/>
  <c r="DG351" i="37"/>
  <c r="DO351" i="37"/>
  <c r="EC351" i="37"/>
  <c r="EE351" i="37"/>
  <c r="FA351" i="37"/>
  <c r="FK351" i="37"/>
  <c r="AE352" i="37"/>
  <c r="AQ352" i="37"/>
  <c r="AS352" i="37"/>
  <c r="BK352" i="37"/>
  <c r="BS352" i="37"/>
  <c r="CG352" i="37"/>
  <c r="CI352" i="37"/>
  <c r="CK352" i="37"/>
  <c r="CM352" i="37"/>
  <c r="CQ352" i="37"/>
  <c r="DE352" i="37"/>
  <c r="DG352" i="37"/>
  <c r="DI352" i="37"/>
  <c r="DO352" i="37"/>
  <c r="EC352" i="37"/>
  <c r="EE352" i="37"/>
  <c r="FK352" i="37"/>
  <c r="AE353" i="37"/>
  <c r="BN353" i="37"/>
  <c r="AQ353" i="37"/>
  <c r="AS353" i="37"/>
  <c r="BC353" i="37"/>
  <c r="BK353" i="37"/>
  <c r="BS353" i="37"/>
  <c r="CG353" i="37"/>
  <c r="CI353" i="37"/>
  <c r="CK353" i="37"/>
  <c r="CM353" i="37"/>
  <c r="CQ353" i="37"/>
  <c r="DE353" i="37"/>
  <c r="DG353" i="37"/>
  <c r="DI353" i="37"/>
  <c r="DO353" i="37"/>
  <c r="EC353" i="37"/>
  <c r="FK353" i="37"/>
  <c r="AE354" i="37"/>
  <c r="AQ354" i="37"/>
  <c r="AS354" i="37"/>
  <c r="BC354" i="37"/>
  <c r="BE354" i="37"/>
  <c r="BS354" i="37"/>
  <c r="CK354" i="37"/>
  <c r="CQ354" i="37"/>
  <c r="DE354" i="37"/>
  <c r="DG354" i="37"/>
  <c r="DI354" i="37"/>
  <c r="DO354" i="37"/>
  <c r="EC354" i="37"/>
  <c r="EE354" i="37"/>
  <c r="FK354" i="37"/>
  <c r="AE355" i="37"/>
  <c r="AQ355" i="37"/>
  <c r="AS355" i="37"/>
  <c r="BC355" i="37"/>
  <c r="BE355" i="37"/>
  <c r="BS355" i="37"/>
  <c r="CG355" i="37"/>
  <c r="CI355" i="37"/>
  <c r="CK355" i="37"/>
  <c r="CM355" i="37"/>
  <c r="CQ355" i="37"/>
  <c r="DE355" i="37"/>
  <c r="DG355" i="37"/>
  <c r="DI355" i="37"/>
  <c r="DO355" i="37"/>
  <c r="EC355" i="37"/>
  <c r="EE355" i="37"/>
  <c r="FK355" i="37"/>
  <c r="AE356" i="37"/>
  <c r="AS356" i="37"/>
  <c r="BC356" i="37"/>
  <c r="BS356" i="37"/>
  <c r="CK356" i="37"/>
  <c r="CQ356" i="37"/>
  <c r="DE356" i="37"/>
  <c r="DI356" i="37"/>
  <c r="DO356" i="37"/>
  <c r="EC356" i="37"/>
  <c r="EE356" i="37"/>
  <c r="FK356" i="37"/>
  <c r="AE357" i="37"/>
  <c r="AQ357" i="37"/>
  <c r="AS357" i="37"/>
  <c r="BC357" i="37"/>
  <c r="BE357" i="37"/>
  <c r="BS357" i="37"/>
  <c r="CG357" i="37"/>
  <c r="CI357" i="37"/>
  <c r="CK357" i="37"/>
  <c r="CM357" i="37"/>
  <c r="CQ357" i="37"/>
  <c r="DE357" i="37"/>
  <c r="DG357" i="37"/>
  <c r="DI357" i="37"/>
  <c r="DO357" i="37"/>
  <c r="EC357" i="37"/>
  <c r="EE357" i="37"/>
  <c r="FK357" i="37"/>
  <c r="AE358" i="37"/>
  <c r="AS358" i="37"/>
  <c r="BE358" i="37"/>
  <c r="BS358" i="37"/>
  <c r="CK358" i="37"/>
  <c r="CQ358" i="37"/>
  <c r="DE358" i="37"/>
  <c r="DG358" i="37"/>
  <c r="DI358" i="37"/>
  <c r="DO358" i="37"/>
  <c r="EC358" i="37"/>
  <c r="FK358" i="37"/>
  <c r="AE359" i="37"/>
  <c r="BN359" i="37"/>
  <c r="AS359" i="37"/>
  <c r="BC359" i="37"/>
  <c r="BS359" i="37"/>
  <c r="CG359" i="37"/>
  <c r="CI359" i="37"/>
  <c r="CK359" i="37"/>
  <c r="CM359" i="37"/>
  <c r="CQ359" i="37"/>
  <c r="DE359" i="37"/>
  <c r="DI359" i="37"/>
  <c r="DO359" i="37"/>
  <c r="EC359" i="37"/>
  <c r="EE359" i="37"/>
  <c r="FK359" i="37"/>
  <c r="AE360" i="37"/>
  <c r="AQ360" i="37"/>
  <c r="AS360" i="37"/>
  <c r="BC360" i="37"/>
  <c r="BE360" i="37"/>
  <c r="BG360" i="37"/>
  <c r="BK360" i="37"/>
  <c r="BS360" i="37"/>
  <c r="CG360" i="37"/>
  <c r="CI360" i="37"/>
  <c r="CK360" i="37"/>
  <c r="CM360" i="37"/>
  <c r="CQ360" i="37"/>
  <c r="DG360" i="37"/>
  <c r="DO360" i="37"/>
  <c r="EC360" i="37"/>
  <c r="EE360" i="37"/>
  <c r="FK360" i="37"/>
  <c r="AE361" i="37"/>
  <c r="AS361" i="37"/>
  <c r="BC361" i="37"/>
  <c r="BE361" i="37"/>
  <c r="BG361" i="37"/>
  <c r="BK361" i="37"/>
  <c r="BS361" i="37"/>
  <c r="CG361" i="37"/>
  <c r="CI361" i="37"/>
  <c r="CK361" i="37"/>
  <c r="CM361" i="37"/>
  <c r="CQ361" i="37"/>
  <c r="DG361" i="37"/>
  <c r="DO361" i="37"/>
  <c r="EE361" i="37"/>
  <c r="FK361" i="37"/>
  <c r="AE362" i="37"/>
  <c r="AS362" i="37"/>
  <c r="BC362" i="37"/>
  <c r="BE362" i="37"/>
  <c r="BK362" i="37"/>
  <c r="BS362" i="37"/>
  <c r="CG362" i="37"/>
  <c r="CI362" i="37"/>
  <c r="CK362" i="37"/>
  <c r="CM362" i="37"/>
  <c r="CQ362" i="37"/>
  <c r="DE362" i="37"/>
  <c r="DG362" i="37"/>
  <c r="DI362" i="37"/>
  <c r="DO362" i="37"/>
  <c r="EC362" i="37"/>
  <c r="EE362" i="37"/>
  <c r="FK362" i="37"/>
  <c r="AE363" i="37"/>
  <c r="AS363" i="37"/>
  <c r="BC363" i="37"/>
  <c r="BE363" i="37"/>
  <c r="BG363" i="37"/>
  <c r="BK363" i="37"/>
  <c r="BS363" i="37"/>
  <c r="CG363" i="37"/>
  <c r="CI363" i="37"/>
  <c r="CK363" i="37"/>
  <c r="CM363" i="37"/>
  <c r="CQ363" i="37"/>
  <c r="DE363" i="37"/>
  <c r="DG363" i="37"/>
  <c r="DI363" i="37"/>
  <c r="DO363" i="37"/>
  <c r="EC363" i="37"/>
  <c r="EE363" i="37"/>
  <c r="FK363" i="37"/>
  <c r="AE364" i="37"/>
  <c r="AQ364" i="37"/>
  <c r="AS364" i="37"/>
  <c r="BK364" i="37"/>
  <c r="BS364" i="37"/>
  <c r="CG364" i="37"/>
  <c r="CI364" i="37"/>
  <c r="CK364" i="37"/>
  <c r="CM364" i="37"/>
  <c r="CQ364" i="37"/>
  <c r="DE364" i="37"/>
  <c r="DG364" i="37"/>
  <c r="DI364" i="37"/>
  <c r="DO364" i="37"/>
  <c r="EE364" i="37"/>
  <c r="FA364" i="37"/>
  <c r="FK364" i="37"/>
  <c r="AE365" i="37"/>
  <c r="BN365" i="37"/>
  <c r="AQ365" i="37"/>
  <c r="AS365" i="37"/>
  <c r="BE365" i="37"/>
  <c r="BS365" i="37"/>
  <c r="CG365" i="37"/>
  <c r="CI365" i="37"/>
  <c r="CK365" i="37"/>
  <c r="CM365" i="37"/>
  <c r="CQ365" i="37"/>
  <c r="DE365" i="37"/>
  <c r="DG365" i="37"/>
  <c r="DI365" i="37"/>
  <c r="DO365" i="37"/>
  <c r="EE365" i="37"/>
  <c r="FK365" i="37"/>
  <c r="AE366" i="37"/>
  <c r="AQ366" i="37"/>
  <c r="AS366" i="37"/>
  <c r="BS366" i="37"/>
  <c r="CG366" i="37"/>
  <c r="CI366" i="37"/>
  <c r="CK366" i="37"/>
  <c r="CM366" i="37"/>
  <c r="CQ366" i="37"/>
  <c r="DG366" i="37"/>
  <c r="DO366" i="37"/>
  <c r="EC366" i="37"/>
  <c r="EE366" i="37"/>
  <c r="FK366" i="37"/>
  <c r="AE367" i="37"/>
  <c r="AQ367" i="37"/>
  <c r="AS367" i="37"/>
  <c r="BC367" i="37"/>
  <c r="BE367" i="37"/>
  <c r="BK367" i="37"/>
  <c r="BS367" i="37"/>
  <c r="CG367" i="37"/>
  <c r="CI367" i="37"/>
  <c r="CK367" i="37"/>
  <c r="CM367" i="37"/>
  <c r="CQ367" i="37"/>
  <c r="DG367" i="37"/>
  <c r="DO367" i="37"/>
  <c r="EC367" i="37"/>
  <c r="FK367" i="37"/>
  <c r="AE368" i="37"/>
  <c r="AS368" i="37"/>
  <c r="BC368" i="37"/>
  <c r="BE368" i="37"/>
  <c r="BK368" i="37"/>
  <c r="BS368" i="37"/>
  <c r="CG368" i="37"/>
  <c r="CK368" i="37"/>
  <c r="CQ368" i="37"/>
  <c r="DG368" i="37"/>
  <c r="DO368" i="37"/>
  <c r="EC368" i="37"/>
  <c r="EE368" i="37"/>
  <c r="FK368" i="37"/>
  <c r="AE369" i="37"/>
  <c r="AS369" i="37"/>
  <c r="BC369" i="37"/>
  <c r="BE369" i="37"/>
  <c r="BK369" i="37"/>
  <c r="BS369" i="37"/>
  <c r="CG369" i="37"/>
  <c r="CK369" i="37"/>
  <c r="CQ369" i="37"/>
  <c r="DG369" i="37"/>
  <c r="DO369" i="37"/>
  <c r="EC369" i="37"/>
  <c r="FK369" i="37"/>
  <c r="AE370" i="37"/>
  <c r="AQ370" i="37"/>
  <c r="AS370" i="37"/>
  <c r="BE370" i="37"/>
  <c r="BK370" i="37"/>
  <c r="BS370" i="37"/>
  <c r="CG370" i="37"/>
  <c r="CI370" i="37"/>
  <c r="CK370" i="37"/>
  <c r="CM370" i="37"/>
  <c r="CQ370" i="37"/>
  <c r="DO370" i="37"/>
  <c r="EC370" i="37"/>
  <c r="EE370" i="37"/>
  <c r="FK370" i="37"/>
  <c r="AQ372" i="37"/>
  <c r="BK372" i="37"/>
  <c r="BS372" i="37"/>
  <c r="CI372" i="37"/>
  <c r="CM372" i="37"/>
  <c r="CQ372" i="37"/>
  <c r="DG372" i="37"/>
  <c r="DO372" i="37"/>
  <c r="EM372" i="37"/>
  <c r="FK372" i="37"/>
  <c r="AQ374" i="37"/>
  <c r="BC374" i="37"/>
  <c r="BK374" i="37"/>
  <c r="BS374" i="37"/>
  <c r="CQ374" i="37"/>
  <c r="DG374" i="37"/>
  <c r="DO374" i="37"/>
  <c r="EE374" i="37"/>
  <c r="EM374" i="37"/>
  <c r="FK374" i="37"/>
  <c r="AQ376" i="37"/>
  <c r="BC376" i="37"/>
  <c r="BK376" i="37"/>
  <c r="BS376" i="37"/>
  <c r="CI376" i="37"/>
  <c r="CM376" i="37"/>
  <c r="CQ376" i="37"/>
  <c r="DO376" i="37"/>
  <c r="EM376" i="37"/>
  <c r="FK376" i="37"/>
  <c r="AQ378" i="37"/>
  <c r="BC378" i="37"/>
  <c r="BG378" i="37"/>
  <c r="BS378" i="37"/>
  <c r="CM378" i="37"/>
  <c r="CQ378" i="37"/>
  <c r="DG378" i="37"/>
  <c r="DO378" i="37"/>
  <c r="EE378" i="37"/>
  <c r="FK378" i="37"/>
  <c r="AQ380" i="37"/>
  <c r="BC380" i="37"/>
  <c r="BG380" i="37"/>
  <c r="BK380" i="37"/>
  <c r="BS380" i="37"/>
  <c r="CI380" i="37"/>
  <c r="CM380" i="37"/>
  <c r="CQ380" i="37"/>
  <c r="DO380" i="37"/>
  <c r="EM380" i="37"/>
  <c r="FK380" i="37"/>
  <c r="AQ382" i="37"/>
  <c r="BC382" i="37"/>
  <c r="BG382" i="37"/>
  <c r="BK382" i="37"/>
  <c r="BS382" i="37"/>
  <c r="CI382" i="37"/>
  <c r="CM382" i="37"/>
  <c r="CQ382" i="37"/>
  <c r="DO382" i="37"/>
  <c r="EM382" i="37"/>
  <c r="FK382" i="37"/>
  <c r="AQ384" i="37"/>
  <c r="BC384" i="37"/>
  <c r="BK384" i="37"/>
  <c r="BS384" i="37"/>
  <c r="CI384" i="37"/>
  <c r="CM384" i="37"/>
  <c r="CQ384" i="37"/>
  <c r="DG384" i="37"/>
  <c r="DO384" i="37"/>
  <c r="EE384" i="37"/>
  <c r="EM384" i="37"/>
  <c r="FK384" i="37"/>
  <c r="BC386" i="37"/>
  <c r="BG386" i="37"/>
  <c r="BK386" i="37"/>
  <c r="BS386" i="37"/>
  <c r="CI386" i="37"/>
  <c r="CM386" i="37"/>
  <c r="CQ386" i="37"/>
  <c r="DG386" i="37"/>
  <c r="DO386" i="37"/>
  <c r="FK386" i="37"/>
  <c r="GM371" i="37"/>
  <c r="CL371" i="37"/>
  <c r="CF371" i="37"/>
  <c r="CD371" i="37"/>
  <c r="GD371" i="37"/>
  <c r="DH371" i="37"/>
  <c r="DD371" i="37"/>
  <c r="CZ371" i="37"/>
  <c r="ED371" i="37"/>
  <c r="DX371" i="37"/>
  <c r="DV371" i="37"/>
  <c r="EZ371" i="37"/>
  <c r="ER371" i="37"/>
  <c r="GM373" i="37"/>
  <c r="CL373" i="37"/>
  <c r="CF373" i="37"/>
  <c r="CD373" i="37"/>
  <c r="GD373" i="37"/>
  <c r="DJ373" i="37"/>
  <c r="DH373" i="37"/>
  <c r="DF373" i="37"/>
  <c r="DD373" i="37"/>
  <c r="DB373" i="37"/>
  <c r="CZ373" i="37"/>
  <c r="GF373" i="37"/>
  <c r="EF373" i="37"/>
  <c r="ED373" i="37"/>
  <c r="EB373" i="37"/>
  <c r="DZ373" i="37"/>
  <c r="DX373" i="37"/>
  <c r="DV373" i="37"/>
  <c r="EZ373" i="37"/>
  <c r="ET373" i="37"/>
  <c r="ER373" i="37"/>
  <c r="GM375" i="37"/>
  <c r="GB375" i="37"/>
  <c r="CN375" i="37"/>
  <c r="CL375" i="37"/>
  <c r="CJ375" i="37"/>
  <c r="CH375" i="37"/>
  <c r="CF375" i="37"/>
  <c r="CD375" i="37"/>
  <c r="DH375" i="37"/>
  <c r="CZ375" i="37"/>
  <c r="ED375" i="37"/>
  <c r="EZ375" i="37"/>
  <c r="ER375" i="37"/>
  <c r="GM377" i="37"/>
  <c r="GB377" i="37"/>
  <c r="CN377" i="37"/>
  <c r="CL377" i="37"/>
  <c r="CJ377" i="37"/>
  <c r="CH377" i="37"/>
  <c r="CF377" i="37"/>
  <c r="CD377" i="37"/>
  <c r="GD377" i="37"/>
  <c r="DJ377" i="37"/>
  <c r="DH377" i="37"/>
  <c r="DF377" i="37"/>
  <c r="DD377" i="37"/>
  <c r="DB377" i="37"/>
  <c r="CZ377" i="37"/>
  <c r="GH377" i="37"/>
  <c r="FB377" i="37"/>
  <c r="EZ377" i="37"/>
  <c r="EX377" i="37"/>
  <c r="EV377" i="37"/>
  <c r="ET377" i="37"/>
  <c r="ER377" i="37"/>
  <c r="Y582" i="37"/>
  <c r="GM379" i="37"/>
  <c r="GB379" i="37"/>
  <c r="CN379" i="37"/>
  <c r="CL379" i="37"/>
  <c r="CJ379" i="37"/>
  <c r="CH379" i="37"/>
  <c r="CF379" i="37"/>
  <c r="CD379" i="37"/>
  <c r="GD379" i="37"/>
  <c r="DJ379" i="37"/>
  <c r="DH379" i="37"/>
  <c r="DF379" i="37"/>
  <c r="DD379" i="37"/>
  <c r="DB379" i="37"/>
  <c r="CZ379" i="37"/>
  <c r="DZ379" i="37"/>
  <c r="DV379" i="37"/>
  <c r="ET379" i="37"/>
  <c r="GM381" i="37"/>
  <c r="GB381" i="37"/>
  <c r="CN381" i="37"/>
  <c r="CL381" i="37"/>
  <c r="CJ381" i="37"/>
  <c r="CH381" i="37"/>
  <c r="CF381" i="37"/>
  <c r="CD381" i="37"/>
  <c r="GD381" i="37"/>
  <c r="DH381" i="37"/>
  <c r="DD381" i="37"/>
  <c r="CZ381" i="37"/>
  <c r="GF381" i="37"/>
  <c r="EF381" i="37"/>
  <c r="ED381" i="37"/>
  <c r="EB381" i="37"/>
  <c r="DZ381" i="37"/>
  <c r="DX381" i="37"/>
  <c r="DV381" i="37"/>
  <c r="EZ381" i="37"/>
  <c r="ER381" i="37"/>
  <c r="GM383" i="37"/>
  <c r="GB383" i="37"/>
  <c r="CN383" i="37"/>
  <c r="CL383" i="37"/>
  <c r="CJ383" i="37"/>
  <c r="CH383" i="37"/>
  <c r="CF383" i="37"/>
  <c r="CD383" i="37"/>
  <c r="DD383" i="37"/>
  <c r="DB383" i="37"/>
  <c r="CZ383" i="37"/>
  <c r="DZ383" i="37"/>
  <c r="DX383" i="37"/>
  <c r="DV383" i="37"/>
  <c r="GH383" i="37"/>
  <c r="EZ383" i="37"/>
  <c r="EV383" i="37"/>
  <c r="ER383" i="37"/>
  <c r="GM385" i="37"/>
  <c r="GB385" i="37"/>
  <c r="CN385" i="37"/>
  <c r="CL385" i="37"/>
  <c r="CJ385" i="37"/>
  <c r="CH385" i="37"/>
  <c r="CF385" i="37"/>
  <c r="CD385" i="37"/>
  <c r="GD385" i="37"/>
  <c r="DJ385" i="37"/>
  <c r="DH385" i="37"/>
  <c r="DF385" i="37"/>
  <c r="DD385" i="37"/>
  <c r="DB385" i="37"/>
  <c r="CZ385" i="37"/>
  <c r="ED385" i="37"/>
  <c r="DX385" i="37"/>
  <c r="DV385" i="37"/>
  <c r="EZ385" i="37"/>
  <c r="ET385" i="37"/>
  <c r="ER385" i="37"/>
  <c r="GM387" i="37"/>
  <c r="GQ387" i="37"/>
  <c r="DO387" i="37"/>
  <c r="GU387" i="37"/>
  <c r="FK387" i="37"/>
  <c r="GB387" i="37"/>
  <c r="CN387" i="37"/>
  <c r="CL387" i="37"/>
  <c r="CJ387" i="37"/>
  <c r="CH387" i="37"/>
  <c r="CF387" i="37"/>
  <c r="CD387" i="37"/>
  <c r="GD387" i="37"/>
  <c r="DH387" i="37"/>
  <c r="DD387" i="37"/>
  <c r="CZ387" i="37"/>
  <c r="DG387" i="37"/>
  <c r="AN389" i="37"/>
  <c r="AO389" i="37" s="1"/>
  <c r="AN392" i="37"/>
  <c r="AO392" i="37" s="1"/>
  <c r="AN394" i="37"/>
  <c r="AO394" i="37" s="1"/>
  <c r="AN396" i="37"/>
  <c r="AO396" i="37" s="1"/>
  <c r="AN398" i="37"/>
  <c r="AO398" i="37" s="1"/>
  <c r="AN400" i="37"/>
  <c r="AO400" i="37" s="1"/>
  <c r="AN402" i="37"/>
  <c r="AO402" i="37" s="1"/>
  <c r="AN406" i="37"/>
  <c r="AO406" i="37" s="1"/>
  <c r="AN409" i="37"/>
  <c r="AO409" i="37" s="1"/>
  <c r="AN411" i="37"/>
  <c r="AO411" i="37" s="1"/>
  <c r="AN412" i="37"/>
  <c r="AO412" i="37" s="1"/>
  <c r="AN415" i="37"/>
  <c r="AO415" i="37" s="1"/>
  <c r="AN419" i="37"/>
  <c r="AO419" i="37" s="1"/>
  <c r="FP419" i="37" s="1"/>
  <c r="AN422" i="37"/>
  <c r="AO422" i="37" s="1"/>
  <c r="AN424" i="37"/>
  <c r="AO424" i="37" s="1"/>
  <c r="AN426" i="37"/>
  <c r="AO426" i="37" s="1"/>
  <c r="AN428" i="37"/>
  <c r="AO428" i="37" s="1"/>
  <c r="AN430" i="37"/>
  <c r="AO430" i="37" s="1"/>
  <c r="AN432" i="37"/>
  <c r="GS435" i="37"/>
  <c r="EM435" i="37"/>
  <c r="BI435" i="37"/>
  <c r="BU435" i="37"/>
  <c r="CV435" i="37"/>
  <c r="CO435" i="37"/>
  <c r="GS436" i="37"/>
  <c r="EM436" i="37"/>
  <c r="BI436" i="37"/>
  <c r="BW436" i="37"/>
  <c r="BU436" i="37"/>
  <c r="CS436" i="37"/>
  <c r="CO436" i="37"/>
  <c r="DM436" i="37"/>
  <c r="DK436" i="37"/>
  <c r="GS437" i="37"/>
  <c r="EM437" i="37"/>
  <c r="BI437" i="37"/>
  <c r="EZ437" i="37"/>
  <c r="EV437" i="37"/>
  <c r="ET437" i="37"/>
  <c r="ER437" i="37"/>
  <c r="AN438" i="37"/>
  <c r="AN441" i="37"/>
  <c r="AN443" i="37"/>
  <c r="AN444" i="37"/>
  <c r="AN446" i="37"/>
  <c r="AQ282" i="37"/>
  <c r="AS282" i="37"/>
  <c r="BC282" i="37"/>
  <c r="BE282" i="37"/>
  <c r="BG282" i="37"/>
  <c r="BK282" i="37"/>
  <c r="AQ283" i="37"/>
  <c r="AS283" i="37"/>
  <c r="BC283" i="37"/>
  <c r="BE283" i="37"/>
  <c r="BG283" i="37"/>
  <c r="BK283" i="37"/>
  <c r="AQ284" i="37"/>
  <c r="AS284" i="37"/>
  <c r="BC284" i="37"/>
  <c r="BE284" i="37"/>
  <c r="BK284" i="37"/>
  <c r="AQ285" i="37"/>
  <c r="AS285" i="37"/>
  <c r="BC285" i="37"/>
  <c r="BE285" i="37"/>
  <c r="BG285" i="37"/>
  <c r="BK285" i="37"/>
  <c r="AQ286" i="37"/>
  <c r="AS286" i="37"/>
  <c r="BC286" i="37"/>
  <c r="BE286" i="37"/>
  <c r="BG286" i="37"/>
  <c r="BK286" i="37"/>
  <c r="AQ287" i="37"/>
  <c r="AS287" i="37"/>
  <c r="BC287" i="37"/>
  <c r="BE287" i="37"/>
  <c r="BG287" i="37"/>
  <c r="BK287" i="37"/>
  <c r="AQ288" i="37"/>
  <c r="AS288" i="37"/>
  <c r="BC288" i="37"/>
  <c r="BE288" i="37"/>
  <c r="BG288" i="37"/>
  <c r="BK288" i="37"/>
  <c r="AQ289" i="37"/>
  <c r="AS289" i="37"/>
  <c r="BC289" i="37"/>
  <c r="BE289" i="37"/>
  <c r="BK289" i="37"/>
  <c r="AQ290" i="37"/>
  <c r="AS290" i="37"/>
  <c r="BC290" i="37"/>
  <c r="BE290" i="37"/>
  <c r="BG290" i="37"/>
  <c r="BK290" i="37"/>
  <c r="AQ291" i="37"/>
  <c r="AS291" i="37"/>
  <c r="BC291" i="37"/>
  <c r="BE291" i="37"/>
  <c r="BG291" i="37"/>
  <c r="BK291" i="37"/>
  <c r="AQ292" i="37"/>
  <c r="AS292" i="37"/>
  <c r="BC292" i="37"/>
  <c r="BE292" i="37"/>
  <c r="BG292" i="37"/>
  <c r="BK292" i="37"/>
  <c r="AQ293" i="37"/>
  <c r="AS293" i="37"/>
  <c r="BC293" i="37"/>
  <c r="BK293" i="37"/>
  <c r="AQ294" i="37"/>
  <c r="AS294" i="37"/>
  <c r="BC294" i="37"/>
  <c r="BE294" i="37"/>
  <c r="BG294" i="37"/>
  <c r="BK294" i="37"/>
  <c r="AQ295" i="37"/>
  <c r="AS295" i="37"/>
  <c r="BK295" i="37"/>
  <c r="AQ296" i="37"/>
  <c r="AS296" i="37"/>
  <c r="BC296" i="37"/>
  <c r="BE296" i="37"/>
  <c r="BK296" i="37"/>
  <c r="AQ297" i="37"/>
  <c r="AS297" i="37"/>
  <c r="BC297" i="37"/>
  <c r="BE297" i="37"/>
  <c r="BG297" i="37"/>
  <c r="BK297" i="37"/>
  <c r="AQ298" i="37"/>
  <c r="AS298" i="37"/>
  <c r="BC298" i="37"/>
  <c r="BE298" i="37"/>
  <c r="BK298" i="37"/>
  <c r="AQ299" i="37"/>
  <c r="AS299" i="37"/>
  <c r="BC299" i="37"/>
  <c r="BE299" i="37"/>
  <c r="BK299" i="37"/>
  <c r="AQ300" i="37"/>
  <c r="AS300" i="37"/>
  <c r="BE300" i="37"/>
  <c r="BK300" i="37"/>
  <c r="AQ301" i="37"/>
  <c r="AS301" i="37"/>
  <c r="BE301" i="37"/>
  <c r="AQ302" i="37"/>
  <c r="AS302" i="37"/>
  <c r="BC302" i="37"/>
  <c r="BE302" i="37"/>
  <c r="BK302" i="37"/>
  <c r="AQ303" i="37"/>
  <c r="AS303" i="37"/>
  <c r="BC303" i="37"/>
  <c r="BE303" i="37"/>
  <c r="BK303" i="37"/>
  <c r="AQ304" i="37"/>
  <c r="AS304" i="37"/>
  <c r="BC304" i="37"/>
  <c r="BE304" i="37"/>
  <c r="BG304" i="37"/>
  <c r="BK304" i="37"/>
  <c r="AQ305" i="37"/>
  <c r="AS305" i="37"/>
  <c r="BC305" i="37"/>
  <c r="BE305" i="37"/>
  <c r="BG305" i="37"/>
  <c r="BK305" i="37"/>
  <c r="AQ306" i="37"/>
  <c r="AS306" i="37"/>
  <c r="BC306" i="37"/>
  <c r="BE306" i="37"/>
  <c r="BG306" i="37"/>
  <c r="BK306" i="37"/>
  <c r="AQ307" i="37"/>
  <c r="AS307" i="37"/>
  <c r="BC307" i="37"/>
  <c r="BE307" i="37"/>
  <c r="BG307" i="37"/>
  <c r="BK307" i="37"/>
  <c r="Y581" i="37"/>
  <c r="AQ308" i="37"/>
  <c r="AS308" i="37"/>
  <c r="BC308" i="37"/>
  <c r="BE308" i="37"/>
  <c r="BG308" i="37"/>
  <c r="BK308" i="37"/>
  <c r="BS308" i="37"/>
  <c r="AQ309" i="37"/>
  <c r="AS309" i="37"/>
  <c r="BE309" i="37"/>
  <c r="BK309" i="37"/>
  <c r="AQ310" i="37"/>
  <c r="AS310" i="37"/>
  <c r="BC310" i="37"/>
  <c r="BK310" i="37"/>
  <c r="AQ311" i="37"/>
  <c r="AS311" i="37"/>
  <c r="BC311" i="37"/>
  <c r="BK311" i="37"/>
  <c r="AQ312" i="37"/>
  <c r="AS312" i="37"/>
  <c r="BC312" i="37"/>
  <c r="BE312" i="37"/>
  <c r="BK312" i="37"/>
  <c r="AT313" i="37"/>
  <c r="BD313" i="37"/>
  <c r="BD314" i="37"/>
  <c r="AT315" i="37"/>
  <c r="BD315" i="37"/>
  <c r="BD316" i="37"/>
  <c r="BD317" i="37"/>
  <c r="AT318" i="37"/>
  <c r="BD318" i="37"/>
  <c r="BD319" i="37"/>
  <c r="AT320" i="37"/>
  <c r="BD320" i="37"/>
  <c r="AT321" i="37"/>
  <c r="BD321" i="37"/>
  <c r="AT322" i="37"/>
  <c r="BD322" i="37"/>
  <c r="BD323" i="37"/>
  <c r="BD324" i="37"/>
  <c r="BD325" i="37"/>
  <c r="BD326" i="37"/>
  <c r="AT327" i="37"/>
  <c r="BD328" i="37"/>
  <c r="AT329" i="37"/>
  <c r="BD330" i="37"/>
  <c r="BD331" i="37"/>
  <c r="AT332" i="37"/>
  <c r="BD332" i="37"/>
  <c r="AT333" i="37"/>
  <c r="BD333" i="37"/>
  <c r="AT335" i="37"/>
  <c r="BD335" i="37"/>
  <c r="CZ336" i="37"/>
  <c r="DB336" i="37"/>
  <c r="DD336" i="37"/>
  <c r="DF336" i="37"/>
  <c r="DH336" i="37"/>
  <c r="DJ336" i="37"/>
  <c r="DV336" i="37"/>
  <c r="DX336" i="37"/>
  <c r="DZ336" i="37"/>
  <c r="EB336" i="37"/>
  <c r="ED336" i="37"/>
  <c r="EF336" i="37"/>
  <c r="EV336" i="37"/>
  <c r="AR337" i="37"/>
  <c r="AT337" i="37"/>
  <c r="BD337" i="37"/>
  <c r="CD337" i="37"/>
  <c r="CF337" i="37"/>
  <c r="CH337" i="37"/>
  <c r="CJ337" i="37"/>
  <c r="CL337" i="37"/>
  <c r="CN337" i="37"/>
  <c r="CZ337" i="37"/>
  <c r="DB337" i="37"/>
  <c r="DD337" i="37"/>
  <c r="DF337" i="37"/>
  <c r="DH337" i="37"/>
  <c r="DJ337" i="37"/>
  <c r="DV337" i="37"/>
  <c r="DX337" i="37"/>
  <c r="DZ337" i="37"/>
  <c r="EB337" i="37"/>
  <c r="ED337" i="37"/>
  <c r="EF337" i="37"/>
  <c r="ER337" i="37"/>
  <c r="EV337" i="37"/>
  <c r="EZ337" i="37"/>
  <c r="BD338" i="37"/>
  <c r="CD338" i="37"/>
  <c r="CF338" i="37"/>
  <c r="CH338" i="37"/>
  <c r="CJ338" i="37"/>
  <c r="CL338" i="37"/>
  <c r="CN338" i="37"/>
  <c r="CZ338" i="37"/>
  <c r="DD338" i="37"/>
  <c r="DH338" i="37"/>
  <c r="DV338" i="37"/>
  <c r="DX338" i="37"/>
  <c r="DZ338" i="37"/>
  <c r="EB338" i="37"/>
  <c r="ED338" i="37"/>
  <c r="EF338" i="37"/>
  <c r="ER338" i="37"/>
  <c r="ET338" i="37"/>
  <c r="EV338" i="37"/>
  <c r="EX338" i="37"/>
  <c r="EZ338" i="37"/>
  <c r="FB338" i="37"/>
  <c r="AR339" i="37"/>
  <c r="BC339" i="37" s="1"/>
  <c r="CD339" i="37"/>
  <c r="CF339" i="37"/>
  <c r="CH339" i="37"/>
  <c r="CJ339" i="37"/>
  <c r="CL339" i="37"/>
  <c r="CN339" i="37"/>
  <c r="CZ339" i="37"/>
  <c r="DB339" i="37"/>
  <c r="DD339" i="37"/>
  <c r="DF339" i="37"/>
  <c r="DH339" i="37"/>
  <c r="DJ339" i="37"/>
  <c r="DV339" i="37"/>
  <c r="DX339" i="37"/>
  <c r="DZ339" i="37"/>
  <c r="EB339" i="37"/>
  <c r="ED339" i="37"/>
  <c r="EF339" i="37"/>
  <c r="ET339" i="37"/>
  <c r="EZ339" i="37"/>
  <c r="BD340" i="37"/>
  <c r="CD340" i="37"/>
  <c r="CF340" i="37"/>
  <c r="CH340" i="37"/>
  <c r="CJ340" i="37"/>
  <c r="CL340" i="37"/>
  <c r="CN340" i="37"/>
  <c r="CZ340" i="37"/>
  <c r="DB340" i="37"/>
  <c r="DD340" i="37"/>
  <c r="DF340" i="37"/>
  <c r="DH340" i="37"/>
  <c r="DJ340" i="37"/>
  <c r="DV340" i="37"/>
  <c r="DX340" i="37"/>
  <c r="DZ340" i="37"/>
  <c r="EB340" i="37"/>
  <c r="ED340" i="37"/>
  <c r="EF340" i="37"/>
  <c r="ET340" i="37"/>
  <c r="EZ340" i="37"/>
  <c r="BD341" i="37"/>
  <c r="CD341" i="37"/>
  <c r="CF341" i="37"/>
  <c r="CH341" i="37"/>
  <c r="CJ341" i="37"/>
  <c r="CL341" i="37"/>
  <c r="CN341" i="37"/>
  <c r="CZ341" i="37"/>
  <c r="DB341" i="37"/>
  <c r="DD341" i="37"/>
  <c r="DF341" i="37"/>
  <c r="DH341" i="37"/>
  <c r="DJ341" i="37"/>
  <c r="DV341" i="37"/>
  <c r="DX341" i="37"/>
  <c r="DZ341" i="37"/>
  <c r="EB341" i="37"/>
  <c r="ED341" i="37"/>
  <c r="EF341" i="37"/>
  <c r="ER341" i="37"/>
  <c r="ET341" i="37"/>
  <c r="AR342" i="37"/>
  <c r="BD342" i="37"/>
  <c r="CD342" i="37"/>
  <c r="CF342" i="37"/>
  <c r="CH342" i="37"/>
  <c r="CJ342" i="37"/>
  <c r="CL342" i="37"/>
  <c r="CN342" i="37"/>
  <c r="CZ342" i="37"/>
  <c r="DB342" i="37"/>
  <c r="DD342" i="37"/>
  <c r="DF342" i="37"/>
  <c r="DH342" i="37"/>
  <c r="DJ342" i="37"/>
  <c r="DV342" i="37"/>
  <c r="DX342" i="37"/>
  <c r="DZ342" i="37"/>
  <c r="EB342" i="37"/>
  <c r="ED342" i="37"/>
  <c r="EF342" i="37"/>
  <c r="ER342" i="37"/>
  <c r="ET342" i="37"/>
  <c r="EV342" i="37"/>
  <c r="EX342" i="37"/>
  <c r="EZ342" i="37"/>
  <c r="FB342" i="37"/>
  <c r="AR343" i="37"/>
  <c r="BG343" i="37" s="1"/>
  <c r="AT343" i="37"/>
  <c r="BD343" i="37"/>
  <c r="CF343" i="37"/>
  <c r="CJ343" i="37"/>
  <c r="CN343" i="37"/>
  <c r="CZ343" i="37"/>
  <c r="DB343" i="37"/>
  <c r="DD343" i="37"/>
  <c r="DF343" i="37"/>
  <c r="DH343" i="37"/>
  <c r="DJ343" i="37"/>
  <c r="DV343" i="37"/>
  <c r="DX343" i="37"/>
  <c r="DZ343" i="37"/>
  <c r="EB343" i="37"/>
  <c r="ED343" i="37"/>
  <c r="EF343" i="37"/>
  <c r="ER343" i="37"/>
  <c r="ET343" i="37"/>
  <c r="EV343" i="37"/>
  <c r="EX343" i="37"/>
  <c r="EZ343" i="37"/>
  <c r="FB343" i="37"/>
  <c r="AR344" i="37"/>
  <c r="BD344" i="37"/>
  <c r="CD344" i="37"/>
  <c r="CF344" i="37"/>
  <c r="CH344" i="37"/>
  <c r="CJ344" i="37"/>
  <c r="CL344" i="37"/>
  <c r="CN344" i="37"/>
  <c r="CZ344" i="37"/>
  <c r="DB344" i="37"/>
  <c r="DD344" i="37"/>
  <c r="DF344" i="37"/>
  <c r="DH344" i="37"/>
  <c r="DJ344" i="37"/>
  <c r="DV344" i="37"/>
  <c r="DX344" i="37"/>
  <c r="DZ344" i="37"/>
  <c r="EB344" i="37"/>
  <c r="ED344" i="37"/>
  <c r="EF344" i="37"/>
  <c r="ET344" i="37"/>
  <c r="EV344" i="37"/>
  <c r="EZ344" i="37"/>
  <c r="AR345" i="37"/>
  <c r="BG345" i="37" s="1"/>
  <c r="BD345" i="37"/>
  <c r="CD345" i="37"/>
  <c r="CF345" i="37"/>
  <c r="CH345" i="37"/>
  <c r="CJ345" i="37"/>
  <c r="CL345" i="37"/>
  <c r="CN345" i="37"/>
  <c r="CZ345" i="37"/>
  <c r="DB345" i="37"/>
  <c r="DD345" i="37"/>
  <c r="DF345" i="37"/>
  <c r="DH345" i="37"/>
  <c r="DJ345" i="37"/>
  <c r="DV345" i="37"/>
  <c r="DX345" i="37"/>
  <c r="DZ345" i="37"/>
  <c r="EB345" i="37"/>
  <c r="ED345" i="37"/>
  <c r="EF345" i="37"/>
  <c r="ET345" i="37"/>
  <c r="EX345" i="37"/>
  <c r="FB345" i="37"/>
  <c r="BD346" i="37"/>
  <c r="CD346" i="37"/>
  <c r="CF346" i="37"/>
  <c r="CH346" i="37"/>
  <c r="CJ346" i="37"/>
  <c r="CL346" i="37"/>
  <c r="CN346" i="37"/>
  <c r="DB346" i="37"/>
  <c r="DF346" i="37"/>
  <c r="DJ346" i="37"/>
  <c r="DV346" i="37"/>
  <c r="DX346" i="37"/>
  <c r="DZ346" i="37"/>
  <c r="EB346" i="37"/>
  <c r="ED346" i="37"/>
  <c r="EF346" i="37"/>
  <c r="ER346" i="37"/>
  <c r="ET346" i="37"/>
  <c r="EV346" i="37"/>
  <c r="EX346" i="37"/>
  <c r="EZ346" i="37"/>
  <c r="FB346" i="37"/>
  <c r="AT347" i="37"/>
  <c r="CD347" i="37"/>
  <c r="CF347" i="37"/>
  <c r="CH347" i="37"/>
  <c r="CJ347" i="37"/>
  <c r="CL347" i="37"/>
  <c r="CN347" i="37"/>
  <c r="CZ347" i="37"/>
  <c r="DB347" i="37"/>
  <c r="DD347" i="37"/>
  <c r="DF347" i="37"/>
  <c r="DH347" i="37"/>
  <c r="DJ347" i="37"/>
  <c r="DV347" i="37"/>
  <c r="DX347" i="37"/>
  <c r="DZ347" i="37"/>
  <c r="EB347" i="37"/>
  <c r="ED347" i="37"/>
  <c r="EF347" i="37"/>
  <c r="EZ347" i="37"/>
  <c r="AR348" i="37"/>
  <c r="BD348" i="37"/>
  <c r="CD348" i="37"/>
  <c r="CF348" i="37"/>
  <c r="CH348" i="37"/>
  <c r="CJ348" i="37"/>
  <c r="CL348" i="37"/>
  <c r="CN348" i="37"/>
  <c r="CZ348" i="37"/>
  <c r="DB348" i="37"/>
  <c r="DD348" i="37"/>
  <c r="DF348" i="37"/>
  <c r="DH348" i="37"/>
  <c r="DJ348" i="37"/>
  <c r="DX348" i="37"/>
  <c r="EB348" i="37"/>
  <c r="EF348" i="37"/>
  <c r="ET348" i="37"/>
  <c r="EX348" i="37"/>
  <c r="FB348" i="37"/>
  <c r="BD349" i="37"/>
  <c r="CD349" i="37"/>
  <c r="CF349" i="37"/>
  <c r="CH349" i="37"/>
  <c r="CJ349" i="37"/>
  <c r="CL349" i="37"/>
  <c r="CN349" i="37"/>
  <c r="CZ349" i="37"/>
  <c r="DB349" i="37"/>
  <c r="DD349" i="37"/>
  <c r="DF349" i="37"/>
  <c r="DH349" i="37"/>
  <c r="DJ349" i="37"/>
  <c r="DV349" i="37"/>
  <c r="DX349" i="37"/>
  <c r="DZ349" i="37"/>
  <c r="EB349" i="37"/>
  <c r="ED349" i="37"/>
  <c r="EF349" i="37"/>
  <c r="ET349" i="37"/>
  <c r="AR350" i="37"/>
  <c r="BD350" i="37" s="1"/>
  <c r="CD350" i="37"/>
  <c r="CF350" i="37"/>
  <c r="CH350" i="37"/>
  <c r="CJ350" i="37"/>
  <c r="CL350" i="37"/>
  <c r="CN350" i="37"/>
  <c r="CZ350" i="37"/>
  <c r="DB350" i="37"/>
  <c r="DD350" i="37"/>
  <c r="DF350" i="37"/>
  <c r="DH350" i="37"/>
  <c r="DJ350" i="37"/>
  <c r="DV350" i="37"/>
  <c r="DX350" i="37"/>
  <c r="DZ350" i="37"/>
  <c r="EB350" i="37"/>
  <c r="ED350" i="37"/>
  <c r="EF350" i="37"/>
  <c r="AR351" i="37"/>
  <c r="BJ351" i="37" s="1"/>
  <c r="AT351" i="37"/>
  <c r="BD351" i="37"/>
  <c r="CF351" i="37"/>
  <c r="CZ351" i="37"/>
  <c r="DD351" i="37"/>
  <c r="DH351" i="37"/>
  <c r="DV351" i="37"/>
  <c r="DX351" i="37"/>
  <c r="DZ351" i="37"/>
  <c r="EB351" i="37"/>
  <c r="ED351" i="37"/>
  <c r="EF351" i="37"/>
  <c r="ER351" i="37"/>
  <c r="ET351" i="37"/>
  <c r="EV351" i="37"/>
  <c r="EX351" i="37"/>
  <c r="EZ351" i="37"/>
  <c r="FB351" i="37"/>
  <c r="AR352" i="37"/>
  <c r="BD352" i="37" s="1"/>
  <c r="CD352" i="37"/>
  <c r="CF352" i="37"/>
  <c r="CH352" i="37"/>
  <c r="CJ352" i="37"/>
  <c r="CL352" i="37"/>
  <c r="CN352" i="37"/>
  <c r="CZ352" i="37"/>
  <c r="DB352" i="37"/>
  <c r="DD352" i="37"/>
  <c r="DF352" i="37"/>
  <c r="DH352" i="37"/>
  <c r="DJ352" i="37"/>
  <c r="DV352" i="37"/>
  <c r="DX352" i="37"/>
  <c r="DZ352" i="37"/>
  <c r="EB352" i="37"/>
  <c r="ED352" i="37"/>
  <c r="EF352" i="37"/>
  <c r="EZ352" i="37"/>
  <c r="AR353" i="37"/>
  <c r="BG353" i="37"/>
  <c r="AT353" i="37"/>
  <c r="BD353" i="37"/>
  <c r="CD353" i="37"/>
  <c r="CF353" i="37"/>
  <c r="CH353" i="37"/>
  <c r="CJ353" i="37"/>
  <c r="CL353" i="37"/>
  <c r="CN353" i="37"/>
  <c r="CZ353" i="37"/>
  <c r="DB353" i="37"/>
  <c r="DD353" i="37"/>
  <c r="DF353" i="37"/>
  <c r="DH353" i="37"/>
  <c r="DJ353" i="37"/>
  <c r="DX353" i="37"/>
  <c r="EB353" i="37"/>
  <c r="EF353" i="37"/>
  <c r="EX353" i="37"/>
  <c r="EZ353" i="37"/>
  <c r="AR354" i="37"/>
  <c r="BD354" i="37"/>
  <c r="CD354" i="37"/>
  <c r="CF354" i="37"/>
  <c r="CZ354" i="37"/>
  <c r="DB354" i="37"/>
  <c r="DD354" i="37"/>
  <c r="DF354" i="37"/>
  <c r="DH354" i="37"/>
  <c r="DJ354" i="37"/>
  <c r="DV354" i="37"/>
  <c r="DX354" i="37"/>
  <c r="DZ354" i="37"/>
  <c r="EB354" i="37"/>
  <c r="ED354" i="37"/>
  <c r="EF354" i="37"/>
  <c r="ER354" i="37"/>
  <c r="ET354" i="37"/>
  <c r="AR355" i="37"/>
  <c r="BG355" i="37" s="1"/>
  <c r="AT355" i="37"/>
  <c r="BD355" i="37"/>
  <c r="CD355" i="37"/>
  <c r="CF355" i="37"/>
  <c r="CH355" i="37"/>
  <c r="CJ355" i="37"/>
  <c r="CL355" i="37"/>
  <c r="CN355" i="37"/>
  <c r="CZ355" i="37"/>
  <c r="DB355" i="37"/>
  <c r="DD355" i="37"/>
  <c r="DF355" i="37"/>
  <c r="DH355" i="37"/>
  <c r="DJ355" i="37"/>
  <c r="DV355" i="37"/>
  <c r="DX355" i="37"/>
  <c r="DZ355" i="37"/>
  <c r="EB355" i="37"/>
  <c r="ED355" i="37"/>
  <c r="EF355" i="37"/>
  <c r="ET355" i="37"/>
  <c r="BD356" i="37"/>
  <c r="DB356" i="37"/>
  <c r="DF356" i="37"/>
  <c r="DJ356" i="37"/>
  <c r="DV356" i="37"/>
  <c r="DX356" i="37"/>
  <c r="DZ356" i="37"/>
  <c r="EB356" i="37"/>
  <c r="ED356" i="37"/>
  <c r="EF356" i="37"/>
  <c r="AR357" i="37"/>
  <c r="BG357" i="37"/>
  <c r="AT357" i="37"/>
  <c r="BD357" i="37"/>
  <c r="CD357" i="37"/>
  <c r="CF357" i="37"/>
  <c r="CH357" i="37"/>
  <c r="CJ357" i="37"/>
  <c r="CL357" i="37"/>
  <c r="CN357" i="37"/>
  <c r="CZ357" i="37"/>
  <c r="DB357" i="37"/>
  <c r="DD357" i="37"/>
  <c r="DF357" i="37"/>
  <c r="DH357" i="37"/>
  <c r="DJ357" i="37"/>
  <c r="DV357" i="37"/>
  <c r="DX357" i="37"/>
  <c r="DZ357" i="37"/>
  <c r="EB357" i="37"/>
  <c r="ED357" i="37"/>
  <c r="EF357" i="37"/>
  <c r="ET357" i="37"/>
  <c r="BD358" i="37"/>
  <c r="CF358" i="37"/>
  <c r="CZ358" i="37"/>
  <c r="DB358" i="37"/>
  <c r="DD358" i="37"/>
  <c r="DF358" i="37"/>
  <c r="DH358" i="37"/>
  <c r="DJ358" i="37"/>
  <c r="DV358" i="37"/>
  <c r="DZ358" i="37"/>
  <c r="ED358" i="37"/>
  <c r="ET358" i="37"/>
  <c r="AR359" i="37"/>
  <c r="BG359" i="37" s="1"/>
  <c r="AT359" i="37"/>
  <c r="CD359" i="37"/>
  <c r="CF359" i="37"/>
  <c r="CH359" i="37"/>
  <c r="CJ359" i="37"/>
  <c r="CL359" i="37"/>
  <c r="CN359" i="37"/>
  <c r="CZ359" i="37"/>
  <c r="DD359" i="37"/>
  <c r="DH359" i="37"/>
  <c r="DV359" i="37"/>
  <c r="DX359" i="37"/>
  <c r="DZ359" i="37"/>
  <c r="EB359" i="37"/>
  <c r="ED359" i="37"/>
  <c r="EF359" i="37"/>
  <c r="AR360" i="37"/>
  <c r="BD360" i="37"/>
  <c r="CD360" i="37"/>
  <c r="CF360" i="37"/>
  <c r="CH360" i="37"/>
  <c r="CJ360" i="37"/>
  <c r="CL360" i="37"/>
  <c r="CN360" i="37"/>
  <c r="CZ360" i="37"/>
  <c r="DD360" i="37"/>
  <c r="DH360" i="37"/>
  <c r="DV360" i="37"/>
  <c r="DX360" i="37"/>
  <c r="DZ360" i="37"/>
  <c r="EB360" i="37"/>
  <c r="ED360" i="37"/>
  <c r="EF360" i="37"/>
  <c r="ET360" i="37"/>
  <c r="EV360" i="37"/>
  <c r="EZ360" i="37"/>
  <c r="AT361" i="37"/>
  <c r="BD361" i="37"/>
  <c r="CD361" i="37"/>
  <c r="CF361" i="37"/>
  <c r="CH361" i="37"/>
  <c r="CJ361" i="37"/>
  <c r="CL361" i="37"/>
  <c r="CN361" i="37"/>
  <c r="CZ361" i="37"/>
  <c r="DD361" i="37"/>
  <c r="DH361" i="37"/>
  <c r="DV361" i="37"/>
  <c r="DZ361" i="37"/>
  <c r="ED361" i="37"/>
  <c r="ET361" i="37"/>
  <c r="EV361" i="37"/>
  <c r="EZ361" i="37"/>
  <c r="BD362" i="37"/>
  <c r="CD362" i="37"/>
  <c r="CF362" i="37"/>
  <c r="CH362" i="37"/>
  <c r="CJ362" i="37"/>
  <c r="CL362" i="37"/>
  <c r="CN362" i="37"/>
  <c r="CZ362" i="37"/>
  <c r="DB362" i="37"/>
  <c r="DD362" i="37"/>
  <c r="DF362" i="37"/>
  <c r="DH362" i="37"/>
  <c r="DJ362" i="37"/>
  <c r="DV362" i="37"/>
  <c r="DX362" i="37"/>
  <c r="DZ362" i="37"/>
  <c r="EB362" i="37"/>
  <c r="ED362" i="37"/>
  <c r="EF362" i="37"/>
  <c r="ER362" i="37"/>
  <c r="ET362" i="37"/>
  <c r="EZ362" i="37"/>
  <c r="BD363" i="37"/>
  <c r="CD363" i="37"/>
  <c r="CF363" i="37"/>
  <c r="CH363" i="37"/>
  <c r="CJ363" i="37"/>
  <c r="CL363" i="37"/>
  <c r="CN363" i="37"/>
  <c r="CZ363" i="37"/>
  <c r="DB363" i="37"/>
  <c r="DD363" i="37"/>
  <c r="DF363" i="37"/>
  <c r="DH363" i="37"/>
  <c r="DJ363" i="37"/>
  <c r="DV363" i="37"/>
  <c r="DX363" i="37"/>
  <c r="DZ363" i="37"/>
  <c r="EB363" i="37"/>
  <c r="ED363" i="37"/>
  <c r="EF363" i="37"/>
  <c r="ET363" i="37"/>
  <c r="EV363" i="37"/>
  <c r="EZ363" i="37"/>
  <c r="AR364" i="37"/>
  <c r="BD364" i="37" s="1"/>
  <c r="CD364" i="37"/>
  <c r="CF364" i="37"/>
  <c r="CH364" i="37"/>
  <c r="CJ364" i="37"/>
  <c r="CL364" i="37"/>
  <c r="CN364" i="37"/>
  <c r="CZ364" i="37"/>
  <c r="DB364" i="37"/>
  <c r="DD364" i="37"/>
  <c r="DF364" i="37"/>
  <c r="DH364" i="37"/>
  <c r="DJ364" i="37"/>
  <c r="DV364" i="37"/>
  <c r="DZ364" i="37"/>
  <c r="ED364" i="37"/>
  <c r="ER364" i="37"/>
  <c r="ET364" i="37"/>
  <c r="EV364" i="37"/>
  <c r="EX364" i="37"/>
  <c r="EZ364" i="37"/>
  <c r="FB364" i="37"/>
  <c r="AR365" i="37"/>
  <c r="BH365" i="37"/>
  <c r="AT365" i="37"/>
  <c r="BD365" i="37"/>
  <c r="CD365" i="37"/>
  <c r="CF365" i="37"/>
  <c r="CH365" i="37"/>
  <c r="CJ365" i="37"/>
  <c r="CL365" i="37"/>
  <c r="CN365" i="37"/>
  <c r="CZ365" i="37"/>
  <c r="DB365" i="37"/>
  <c r="DD365" i="37"/>
  <c r="DF365" i="37"/>
  <c r="DH365" i="37"/>
  <c r="DJ365" i="37"/>
  <c r="DX365" i="37"/>
  <c r="EB365" i="37"/>
  <c r="EF365" i="37"/>
  <c r="ET365" i="37"/>
  <c r="AR366" i="37"/>
  <c r="CD366" i="37"/>
  <c r="CF366" i="37"/>
  <c r="CH366" i="37"/>
  <c r="CJ366" i="37"/>
  <c r="CL366" i="37"/>
  <c r="CN366" i="37"/>
  <c r="DV366" i="37"/>
  <c r="DX366" i="37"/>
  <c r="DZ366" i="37"/>
  <c r="EB366" i="37"/>
  <c r="ED366" i="37"/>
  <c r="EF366" i="37"/>
  <c r="AR367" i="37"/>
  <c r="BG367" i="37" s="1"/>
  <c r="AT367" i="37"/>
  <c r="CD367" i="37"/>
  <c r="CF367" i="37"/>
  <c r="CH367" i="37"/>
  <c r="CJ367" i="37"/>
  <c r="CL367" i="37"/>
  <c r="CN367" i="37"/>
  <c r="CZ367" i="37"/>
  <c r="DH367" i="37"/>
  <c r="DV367" i="37"/>
  <c r="DX367" i="37"/>
  <c r="ED367" i="37"/>
  <c r="BD368" i="37"/>
  <c r="CD368" i="37"/>
  <c r="CF368" i="37"/>
  <c r="CL368" i="37"/>
  <c r="CZ368" i="37"/>
  <c r="DB368" i="37"/>
  <c r="DH368" i="37"/>
  <c r="DV368" i="37"/>
  <c r="DX368" i="37"/>
  <c r="DZ368" i="37"/>
  <c r="EB368" i="37"/>
  <c r="ED368" i="37"/>
  <c r="EF368" i="37"/>
  <c r="ET368" i="37"/>
  <c r="AR369" i="37"/>
  <c r="BG369" i="37" s="1"/>
  <c r="BD369" i="37"/>
  <c r="CD369" i="37"/>
  <c r="CF369" i="37"/>
  <c r="CL369" i="37"/>
  <c r="CZ369" i="37"/>
  <c r="DB369" i="37"/>
  <c r="DH369" i="37"/>
  <c r="DX369" i="37"/>
  <c r="EB369" i="37"/>
  <c r="EF369" i="37"/>
  <c r="ER369" i="37"/>
  <c r="ET369" i="37"/>
  <c r="EZ369" i="37"/>
  <c r="AT370" i="37"/>
  <c r="BF370" i="37"/>
  <c r="BJ370" i="37"/>
  <c r="CD370" i="37"/>
  <c r="CF370" i="37"/>
  <c r="CH370" i="37"/>
  <c r="CJ370" i="37"/>
  <c r="CL370" i="37"/>
  <c r="CN370" i="37"/>
  <c r="DH370" i="37"/>
  <c r="DV370" i="37"/>
  <c r="DX370" i="37"/>
  <c r="DZ370" i="37"/>
  <c r="EB370" i="37"/>
  <c r="ED370" i="37"/>
  <c r="EF370" i="37"/>
  <c r="EZ370" i="37"/>
  <c r="AE371" i="37"/>
  <c r="AQ371" i="37" s="1"/>
  <c r="BC371" i="37"/>
  <c r="BK371" i="37"/>
  <c r="BS371" i="37"/>
  <c r="CI371" i="37"/>
  <c r="CQ371" i="37"/>
  <c r="DO371" i="37"/>
  <c r="FK371" i="37"/>
  <c r="BN372" i="37"/>
  <c r="AS372" i="37"/>
  <c r="BE372" i="37"/>
  <c r="BI372" i="37"/>
  <c r="CG372" i="37"/>
  <c r="CK372" i="37"/>
  <c r="DY372" i="37"/>
  <c r="AE373" i="37"/>
  <c r="BC373" i="37"/>
  <c r="BK373" i="37"/>
  <c r="BS373" i="37"/>
  <c r="CQ373" i="37"/>
  <c r="DG373" i="37"/>
  <c r="DO373" i="37"/>
  <c r="EE373" i="37"/>
  <c r="FK373" i="37"/>
  <c r="BN374" i="37"/>
  <c r="AS374" i="37"/>
  <c r="BE374" i="37"/>
  <c r="BI374" i="37"/>
  <c r="CK374" i="37"/>
  <c r="DA374" i="37"/>
  <c r="DE374" i="37"/>
  <c r="DI374" i="37"/>
  <c r="EC374" i="37"/>
  <c r="AE375" i="37"/>
  <c r="AT375" i="37" s="1"/>
  <c r="AV375" i="37" s="1"/>
  <c r="BC375" i="37"/>
  <c r="BK375" i="37"/>
  <c r="BS375" i="37"/>
  <c r="CI375" i="37"/>
  <c r="CM375" i="37"/>
  <c r="CQ375" i="37"/>
  <c r="DG375" i="37"/>
  <c r="DO375" i="37"/>
  <c r="FK375" i="37"/>
  <c r="BN376" i="37"/>
  <c r="AS376" i="37"/>
  <c r="BE376" i="37"/>
  <c r="CG376" i="37"/>
  <c r="CK376" i="37"/>
  <c r="EC376" i="37"/>
  <c r="AE377" i="37"/>
  <c r="AQ377" i="37"/>
  <c r="BS377" i="37"/>
  <c r="CI377" i="37"/>
  <c r="CM377" i="37"/>
  <c r="CQ377" i="37"/>
  <c r="DG377" i="37"/>
  <c r="DO377" i="37"/>
  <c r="FK377" i="37"/>
  <c r="AS378" i="37"/>
  <c r="BI378" i="37"/>
  <c r="CK378" i="37"/>
  <c r="DA378" i="37"/>
  <c r="DE378" i="37"/>
  <c r="DI378" i="37"/>
  <c r="DY378" i="37"/>
  <c r="AE379" i="37"/>
  <c r="AQ379" i="37"/>
  <c r="BC379" i="37"/>
  <c r="BG379" i="37"/>
  <c r="BS379" i="37"/>
  <c r="CI379" i="37"/>
  <c r="CM379" i="37"/>
  <c r="CQ379" i="37"/>
  <c r="DG379" i="37"/>
  <c r="DO379" i="37"/>
  <c r="FK379" i="37"/>
  <c r="BN380" i="37"/>
  <c r="AS380" i="37"/>
  <c r="BE380" i="37"/>
  <c r="BI380" i="37"/>
  <c r="CG380" i="37"/>
  <c r="CK380" i="37"/>
  <c r="DE380" i="37"/>
  <c r="EC380" i="37"/>
  <c r="EW380" i="37"/>
  <c r="AE381" i="37"/>
  <c r="AQ381" i="37"/>
  <c r="BC381" i="37"/>
  <c r="BK381" i="37"/>
  <c r="BS381" i="37"/>
  <c r="CI381" i="37"/>
  <c r="CM381" i="37"/>
  <c r="CQ381" i="37"/>
  <c r="DG381" i="37"/>
  <c r="DO381" i="37"/>
  <c r="EE381" i="37"/>
  <c r="FK381" i="37"/>
  <c r="BN382" i="37"/>
  <c r="AS382" i="37"/>
  <c r="BE382" i="37"/>
  <c r="BI382" i="37"/>
  <c r="CG382" i="37"/>
  <c r="CK382" i="37"/>
  <c r="DA382" i="37"/>
  <c r="DI382" i="37"/>
  <c r="EC382" i="37"/>
  <c r="EW382" i="37"/>
  <c r="AE383" i="37"/>
  <c r="AQ383" i="37"/>
  <c r="BC383" i="37"/>
  <c r="BG383" i="37"/>
  <c r="BS383" i="37"/>
  <c r="CI383" i="37"/>
  <c r="CM383" i="37"/>
  <c r="CQ383" i="37"/>
  <c r="DO383" i="37"/>
  <c r="FK383" i="37"/>
  <c r="BN384" i="37"/>
  <c r="AS384" i="37"/>
  <c r="BI384" i="37"/>
  <c r="CG384" i="37"/>
  <c r="CK384" i="37"/>
  <c r="DY384" i="37"/>
  <c r="EC384" i="37"/>
  <c r="AE385" i="37"/>
  <c r="AQ385" i="37" s="1"/>
  <c r="BC385" i="37"/>
  <c r="BG385" i="37"/>
  <c r="BK385" i="37"/>
  <c r="BS385" i="37"/>
  <c r="CI385" i="37"/>
  <c r="CM385" i="37"/>
  <c r="CQ385" i="37"/>
  <c r="DG385" i="37"/>
  <c r="DO385" i="37"/>
  <c r="FK385" i="37"/>
  <c r="AS386" i="37"/>
  <c r="BE386" i="37"/>
  <c r="CG386" i="37"/>
  <c r="CK386" i="37"/>
  <c r="DE386" i="37"/>
  <c r="DY386" i="37"/>
  <c r="EC386" i="37"/>
  <c r="EW386" i="37"/>
  <c r="AE387" i="37"/>
  <c r="AQ387" i="37" s="1"/>
  <c r="BG387" i="37"/>
  <c r="BK387" i="37"/>
  <c r="BS387" i="37"/>
  <c r="CI387" i="37"/>
  <c r="CM387" i="37"/>
  <c r="CQ387" i="37"/>
  <c r="AN437" i="37"/>
  <c r="GM438" i="37"/>
  <c r="GB438" i="37"/>
  <c r="CN438" i="37"/>
  <c r="CL438" i="37"/>
  <c r="CJ438" i="37"/>
  <c r="CH438" i="37"/>
  <c r="CF438" i="37"/>
  <c r="CD438" i="37"/>
  <c r="GD438" i="37"/>
  <c r="DJ438" i="37"/>
  <c r="DH438" i="37"/>
  <c r="DF438" i="37"/>
  <c r="DD438" i="37"/>
  <c r="DB438" i="37"/>
  <c r="CZ438" i="37"/>
  <c r="GF438" i="37"/>
  <c r="EF438" i="37"/>
  <c r="ED438" i="37"/>
  <c r="EB438" i="37"/>
  <c r="DZ438" i="37"/>
  <c r="DX438" i="37"/>
  <c r="DV438" i="37"/>
  <c r="GH438" i="37"/>
  <c r="FB438" i="37"/>
  <c r="EZ438" i="37"/>
  <c r="EX438" i="37"/>
  <c r="EV438" i="37"/>
  <c r="ET438" i="37"/>
  <c r="ER438" i="37"/>
  <c r="GM440" i="37"/>
  <c r="GB440" i="37"/>
  <c r="CL440" i="37"/>
  <c r="CH440" i="37"/>
  <c r="CD440" i="37"/>
  <c r="GD440" i="37"/>
  <c r="DJ440" i="37"/>
  <c r="DH440" i="37"/>
  <c r="DF440" i="37"/>
  <c r="DD440" i="37"/>
  <c r="DB440" i="37"/>
  <c r="CZ440" i="37"/>
  <c r="GF440" i="37"/>
  <c r="EF440" i="37"/>
  <c r="ED440" i="37"/>
  <c r="EB440" i="37"/>
  <c r="DZ440" i="37"/>
  <c r="DX440" i="37"/>
  <c r="DV440" i="37"/>
  <c r="FB440" i="37"/>
  <c r="EX440" i="37"/>
  <c r="ET440" i="37"/>
  <c r="GM442" i="37"/>
  <c r="GB442" i="37"/>
  <c r="CN442" i="37"/>
  <c r="CL442" i="37"/>
  <c r="CJ442" i="37"/>
  <c r="CH442" i="37"/>
  <c r="CF442" i="37"/>
  <c r="CD442" i="37"/>
  <c r="GD442" i="37"/>
  <c r="DJ442" i="37"/>
  <c r="DH442" i="37"/>
  <c r="DF442" i="37"/>
  <c r="DD442" i="37"/>
  <c r="DB442" i="37"/>
  <c r="CZ442" i="37"/>
  <c r="GF442" i="37"/>
  <c r="EF442" i="37"/>
  <c r="ED442" i="37"/>
  <c r="EB442" i="37"/>
  <c r="DZ442" i="37"/>
  <c r="DX442" i="37"/>
  <c r="DV442" i="37"/>
  <c r="ET442" i="37"/>
  <c r="GM444" i="37"/>
  <c r="GB444" i="37"/>
  <c r="CN444" i="37"/>
  <c r="CL444" i="37"/>
  <c r="CJ444" i="37"/>
  <c r="CH444" i="37"/>
  <c r="CF444" i="37"/>
  <c r="CD444" i="37"/>
  <c r="GD444" i="37"/>
  <c r="DJ444" i="37"/>
  <c r="DH444" i="37"/>
  <c r="DF444" i="37"/>
  <c r="DD444" i="37"/>
  <c r="DB444" i="37"/>
  <c r="CZ444" i="37"/>
  <c r="GF444" i="37"/>
  <c r="ED444" i="37"/>
  <c r="DZ444" i="37"/>
  <c r="DV444" i="37"/>
  <c r="GH444" i="37"/>
  <c r="FB444" i="37"/>
  <c r="EZ444" i="37"/>
  <c r="EX444" i="37"/>
  <c r="EV444" i="37"/>
  <c r="ET444" i="37"/>
  <c r="ER444" i="37"/>
  <c r="GM446" i="37"/>
  <c r="BS446" i="37"/>
  <c r="BC446" i="37"/>
  <c r="AS446" i="37"/>
  <c r="GO446" i="37"/>
  <c r="CQ446" i="37"/>
  <c r="BE446" i="37"/>
  <c r="GQ446" i="37"/>
  <c r="DO446" i="37"/>
  <c r="GU446" i="37"/>
  <c r="FK446" i="37"/>
  <c r="BK446" i="37"/>
  <c r="AN449" i="37"/>
  <c r="AO449" i="37"/>
  <c r="AN450" i="37"/>
  <c r="AO450" i="37" s="1"/>
  <c r="AN452" i="37"/>
  <c r="AO452" i="37" s="1"/>
  <c r="AN454" i="37"/>
  <c r="AO454" i="37" s="1"/>
  <c r="AN456" i="37"/>
  <c r="AO456" i="37" s="1"/>
  <c r="AN458" i="37"/>
  <c r="AO458" i="37" s="1"/>
  <c r="AN461" i="37"/>
  <c r="AO461" i="37" s="1"/>
  <c r="AN462" i="37"/>
  <c r="AO462" i="37"/>
  <c r="AN463" i="37"/>
  <c r="AO463" i="37" s="1"/>
  <c r="AN464" i="37"/>
  <c r="AO464" i="37" s="1"/>
  <c r="FJ466" i="37"/>
  <c r="FE466" i="37"/>
  <c r="FC466" i="37"/>
  <c r="FL467" i="37"/>
  <c r="FJ467" i="37"/>
  <c r="FH467" i="37"/>
  <c r="FF467" i="37"/>
  <c r="FD467" i="37"/>
  <c r="GI467" i="37"/>
  <c r="FM467" i="37"/>
  <c r="FI467" i="37"/>
  <c r="FG467" i="37"/>
  <c r="FE467" i="37"/>
  <c r="FC467" i="37"/>
  <c r="FJ468" i="37"/>
  <c r="FH468" i="37"/>
  <c r="FI468" i="37"/>
  <c r="FE468" i="37"/>
  <c r="FC468" i="37"/>
  <c r="FJ469" i="37"/>
  <c r="FH469" i="37"/>
  <c r="FE469" i="37"/>
  <c r="FJ470" i="37"/>
  <c r="FH470" i="37"/>
  <c r="FE470" i="37"/>
  <c r="FL471" i="37"/>
  <c r="FJ471" i="37"/>
  <c r="FH471" i="37"/>
  <c r="FF471" i="37"/>
  <c r="FD471" i="37"/>
  <c r="GI471" i="37"/>
  <c r="FM471" i="37"/>
  <c r="FI471" i="37"/>
  <c r="FG471" i="37"/>
  <c r="FE471" i="37"/>
  <c r="FC471" i="37"/>
  <c r="AN472" i="37"/>
  <c r="GA472" i="37"/>
  <c r="CA472" i="37"/>
  <c r="BY472" i="37"/>
  <c r="BW472" i="37"/>
  <c r="BU472" i="37"/>
  <c r="BZ472" i="37"/>
  <c r="BX472" i="37"/>
  <c r="BV472" i="37"/>
  <c r="BT472" i="37"/>
  <c r="GC472" i="37"/>
  <c r="CY472" i="37"/>
  <c r="CW472" i="37"/>
  <c r="CU472" i="37"/>
  <c r="CS472" i="37"/>
  <c r="CO472" i="37"/>
  <c r="CX472" i="37"/>
  <c r="CV472" i="37"/>
  <c r="CT472" i="37"/>
  <c r="CR472" i="37"/>
  <c r="CP472" i="37"/>
  <c r="GE472" i="37"/>
  <c r="DU472" i="37"/>
  <c r="DS472" i="37"/>
  <c r="DQ472" i="37"/>
  <c r="DM472" i="37"/>
  <c r="DK472" i="37"/>
  <c r="DT472" i="37"/>
  <c r="DR472" i="37"/>
  <c r="DP472" i="37"/>
  <c r="DN472" i="37"/>
  <c r="DL472" i="37"/>
  <c r="GG472" i="37"/>
  <c r="EQ472" i="37"/>
  <c r="EO472" i="37"/>
  <c r="EK472" i="37"/>
  <c r="EI472" i="37"/>
  <c r="EG472" i="37"/>
  <c r="EP472" i="37"/>
  <c r="EN472" i="37"/>
  <c r="EL472" i="37"/>
  <c r="EJ472" i="37"/>
  <c r="EH472" i="37"/>
  <c r="GI472" i="37"/>
  <c r="FM472" i="37"/>
  <c r="FI472" i="37"/>
  <c r="FG472" i="37"/>
  <c r="FE472" i="37"/>
  <c r="FC472" i="37"/>
  <c r="FL472" i="37"/>
  <c r="FJ472" i="37"/>
  <c r="FH472" i="37"/>
  <c r="FF472" i="37"/>
  <c r="FD472" i="37"/>
  <c r="CA473" i="37"/>
  <c r="BZ473" i="37"/>
  <c r="GC473" i="37"/>
  <c r="CY473" i="37"/>
  <c r="CW473" i="37"/>
  <c r="CU473" i="37"/>
  <c r="CS473" i="37"/>
  <c r="CO473" i="37"/>
  <c r="CX473" i="37"/>
  <c r="CV473" i="37"/>
  <c r="CT473" i="37"/>
  <c r="CR473" i="37"/>
  <c r="CP473" i="37"/>
  <c r="GE473" i="37"/>
  <c r="DU473" i="37"/>
  <c r="DS473" i="37"/>
  <c r="DQ473" i="37"/>
  <c r="DM473" i="37"/>
  <c r="DK473" i="37"/>
  <c r="DT473" i="37"/>
  <c r="DR473" i="37"/>
  <c r="DP473" i="37"/>
  <c r="DN473" i="37"/>
  <c r="DL473" i="37"/>
  <c r="GA474" i="37"/>
  <c r="CA474" i="37"/>
  <c r="BY474" i="37"/>
  <c r="BW474" i="37"/>
  <c r="BU474" i="37"/>
  <c r="BZ474" i="37"/>
  <c r="BX474" i="37"/>
  <c r="BV474" i="37"/>
  <c r="BT474" i="37"/>
  <c r="CW474" i="37"/>
  <c r="CV474" i="37"/>
  <c r="CR474" i="37"/>
  <c r="GE474" i="37"/>
  <c r="DU474" i="37"/>
  <c r="DS474" i="37"/>
  <c r="DQ474" i="37"/>
  <c r="DM474" i="37"/>
  <c r="DK474" i="37"/>
  <c r="DT474" i="37"/>
  <c r="DR474" i="37"/>
  <c r="DP474" i="37"/>
  <c r="DN474" i="37"/>
  <c r="DL474" i="37"/>
  <c r="GA475" i="37"/>
  <c r="CA475" i="37"/>
  <c r="BY475" i="37"/>
  <c r="BW475" i="37"/>
  <c r="BU475" i="37"/>
  <c r="BZ475" i="37"/>
  <c r="BX475" i="37"/>
  <c r="BV475" i="37"/>
  <c r="BT475" i="37"/>
  <c r="CW475" i="37"/>
  <c r="CV475" i="37"/>
  <c r="GE475" i="37"/>
  <c r="DU475" i="37"/>
  <c r="DS475" i="37"/>
  <c r="DQ475" i="37"/>
  <c r="DM475" i="37"/>
  <c r="DK475" i="37"/>
  <c r="DT475" i="37"/>
  <c r="DR475" i="37"/>
  <c r="DP475" i="37"/>
  <c r="DN475" i="37"/>
  <c r="DL475" i="37"/>
  <c r="GA476" i="37"/>
  <c r="CA476" i="37"/>
  <c r="BY476" i="37"/>
  <c r="BW476" i="37"/>
  <c r="BU476" i="37"/>
  <c r="BZ476" i="37"/>
  <c r="BX476" i="37"/>
  <c r="BV476" i="37"/>
  <c r="BT476" i="37"/>
  <c r="CV476" i="37"/>
  <c r="GE476" i="37"/>
  <c r="DU476" i="37"/>
  <c r="DS476" i="37"/>
  <c r="DQ476" i="37"/>
  <c r="DM476" i="37"/>
  <c r="DK476" i="37"/>
  <c r="DT476" i="37"/>
  <c r="DR476" i="37"/>
  <c r="DP476" i="37"/>
  <c r="DN476" i="37"/>
  <c r="DL476" i="37"/>
  <c r="BZ477" i="37"/>
  <c r="GC477" i="37"/>
  <c r="CY477" i="37"/>
  <c r="CW477" i="37"/>
  <c r="CU477" i="37"/>
  <c r="CS477" i="37"/>
  <c r="CO477" i="37"/>
  <c r="CX477" i="37"/>
  <c r="CV477" i="37"/>
  <c r="CT477" i="37"/>
  <c r="CR477" i="37"/>
  <c r="CP477" i="37"/>
  <c r="GE477" i="37"/>
  <c r="DU477" i="37"/>
  <c r="DS477" i="37"/>
  <c r="DQ477" i="37"/>
  <c r="DM477" i="37"/>
  <c r="DK477" i="37"/>
  <c r="DT477" i="37"/>
  <c r="DR477" i="37"/>
  <c r="DP477" i="37"/>
  <c r="DN477" i="37"/>
  <c r="DL477" i="37"/>
  <c r="CA478" i="37"/>
  <c r="BU478" i="37"/>
  <c r="BZ478" i="37"/>
  <c r="CW478" i="37"/>
  <c r="CO478" i="37"/>
  <c r="CV478" i="37"/>
  <c r="GE478" i="37"/>
  <c r="DU478" i="37"/>
  <c r="DS478" i="37"/>
  <c r="DQ478" i="37"/>
  <c r="DM478" i="37"/>
  <c r="DK478" i="37"/>
  <c r="DT478" i="37"/>
  <c r="DR478" i="37"/>
  <c r="DP478" i="37"/>
  <c r="DN478" i="37"/>
  <c r="DL478" i="37"/>
  <c r="GA479" i="37"/>
  <c r="CA479" i="37"/>
  <c r="BY479" i="37"/>
  <c r="BW479" i="37"/>
  <c r="BU479" i="37"/>
  <c r="BZ479" i="37"/>
  <c r="BX479" i="37"/>
  <c r="BV479" i="37"/>
  <c r="BT479" i="37"/>
  <c r="CW479" i="37"/>
  <c r="CV479" i="37"/>
  <c r="GE479" i="37"/>
  <c r="DU479" i="37"/>
  <c r="DS479" i="37"/>
  <c r="DQ479" i="37"/>
  <c r="DM479" i="37"/>
  <c r="DK479" i="37"/>
  <c r="DT479" i="37"/>
  <c r="DR479" i="37"/>
  <c r="DP479" i="37"/>
  <c r="DN479" i="37"/>
  <c r="DL479" i="37"/>
  <c r="BZ480" i="37"/>
  <c r="GC480" i="37"/>
  <c r="CY480" i="37"/>
  <c r="CW480" i="37"/>
  <c r="CU480" i="37"/>
  <c r="CS480" i="37"/>
  <c r="CO480" i="37"/>
  <c r="CX480" i="37"/>
  <c r="CV480" i="37"/>
  <c r="CT480" i="37"/>
  <c r="CR480" i="37"/>
  <c r="CP480" i="37"/>
  <c r="GE480" i="37"/>
  <c r="DU480" i="37"/>
  <c r="DS480" i="37"/>
  <c r="DQ480" i="37"/>
  <c r="DM480" i="37"/>
  <c r="DK480" i="37"/>
  <c r="DT480" i="37"/>
  <c r="DR480" i="37"/>
  <c r="DP480" i="37"/>
  <c r="DN480" i="37"/>
  <c r="DL480" i="37"/>
  <c r="CA481" i="37"/>
  <c r="BU481" i="37"/>
  <c r="CW481" i="37"/>
  <c r="CO481" i="37"/>
  <c r="GE481" i="37"/>
  <c r="DU481" i="37"/>
  <c r="DS481" i="37"/>
  <c r="DQ481" i="37"/>
  <c r="DM481" i="37"/>
  <c r="DK481" i="37"/>
  <c r="DT481" i="37"/>
  <c r="DR481" i="37"/>
  <c r="DP481" i="37"/>
  <c r="DN481" i="37"/>
  <c r="DL481" i="37"/>
  <c r="GS482" i="37"/>
  <c r="EM482" i="37"/>
  <c r="BI482" i="37"/>
  <c r="AN485" i="37"/>
  <c r="AN491" i="37"/>
  <c r="AN492" i="37"/>
  <c r="AN493" i="37"/>
  <c r="FA387" i="37"/>
  <c r="AE388" i="37"/>
  <c r="AS388" i="37"/>
  <c r="BC388" i="37"/>
  <c r="BE388" i="37"/>
  <c r="BG388" i="37"/>
  <c r="BK388" i="37"/>
  <c r="BS388" i="37"/>
  <c r="CG388" i="37"/>
  <c r="CI388" i="37"/>
  <c r="CK388" i="37"/>
  <c r="CM388" i="37"/>
  <c r="CQ388" i="37"/>
  <c r="DE388" i="37"/>
  <c r="DG388" i="37"/>
  <c r="DI388" i="37"/>
  <c r="DO388" i="37"/>
  <c r="FA388" i="37"/>
  <c r="FK388" i="37"/>
  <c r="AE389" i="37"/>
  <c r="BN389" i="37"/>
  <c r="AQ389" i="37"/>
  <c r="AS389" i="37"/>
  <c r="BC389" i="37"/>
  <c r="BE389" i="37"/>
  <c r="BG389" i="37"/>
  <c r="BK389" i="37"/>
  <c r="BS389" i="37"/>
  <c r="CG389" i="37"/>
  <c r="CI389" i="37"/>
  <c r="CK389" i="37"/>
  <c r="CM389" i="37"/>
  <c r="CQ389" i="37"/>
  <c r="DE389" i="37"/>
  <c r="DI389" i="37"/>
  <c r="DO389" i="37"/>
  <c r="FA389" i="37"/>
  <c r="FK389" i="37"/>
  <c r="AE390" i="37"/>
  <c r="AS390" i="37"/>
  <c r="BC390" i="37"/>
  <c r="BE390" i="37"/>
  <c r="BG390" i="37"/>
  <c r="BK390" i="37"/>
  <c r="BS390" i="37"/>
  <c r="CG390" i="37"/>
  <c r="CI390" i="37"/>
  <c r="CK390" i="37"/>
  <c r="CM390" i="37"/>
  <c r="CQ390" i="37"/>
  <c r="DE390" i="37"/>
  <c r="DG390" i="37"/>
  <c r="DO390" i="37"/>
  <c r="EC390" i="37"/>
  <c r="FK390" i="37"/>
  <c r="AE391" i="37"/>
  <c r="AQ391" i="37"/>
  <c r="AS391" i="37"/>
  <c r="BC391" i="37"/>
  <c r="BE391" i="37"/>
  <c r="BS391" i="37"/>
  <c r="CG391" i="37"/>
  <c r="CI391" i="37"/>
  <c r="CK391" i="37"/>
  <c r="CM391" i="37"/>
  <c r="CQ391" i="37"/>
  <c r="DE391" i="37"/>
  <c r="DG391" i="37"/>
  <c r="DI391" i="37"/>
  <c r="DO391" i="37"/>
  <c r="FA391" i="37"/>
  <c r="FK391" i="37"/>
  <c r="AE392" i="37"/>
  <c r="AT392" i="37"/>
  <c r="AS392" i="37"/>
  <c r="BC392" i="37"/>
  <c r="BE392" i="37"/>
  <c r="BG392" i="37"/>
  <c r="BS392" i="37"/>
  <c r="CG392" i="37"/>
  <c r="CI392" i="37"/>
  <c r="CK392" i="37"/>
  <c r="CM392" i="37"/>
  <c r="CQ392" i="37"/>
  <c r="DE392" i="37"/>
  <c r="DG392" i="37"/>
  <c r="DI392" i="37"/>
  <c r="DO392" i="37"/>
  <c r="EC392" i="37"/>
  <c r="FK392" i="37"/>
  <c r="AE393" i="37"/>
  <c r="BN393" i="37"/>
  <c r="AQ393" i="37"/>
  <c r="AS393" i="37"/>
  <c r="BC393" i="37"/>
  <c r="BG393" i="37"/>
  <c r="BS393" i="37"/>
  <c r="CG393" i="37"/>
  <c r="CI393" i="37"/>
  <c r="CK393" i="37"/>
  <c r="CM393" i="37"/>
  <c r="CQ393" i="37"/>
  <c r="DE393" i="37"/>
  <c r="DG393" i="37"/>
  <c r="DI393" i="37"/>
  <c r="DO393" i="37"/>
  <c r="EC393" i="37"/>
  <c r="FK393" i="37"/>
  <c r="AE394" i="37"/>
  <c r="AT394" i="37"/>
  <c r="AS394" i="37"/>
  <c r="BC394" i="37"/>
  <c r="BE394" i="37"/>
  <c r="BK394" i="37"/>
  <c r="BS394" i="37"/>
  <c r="CG394" i="37"/>
  <c r="CI394" i="37"/>
  <c r="CK394" i="37"/>
  <c r="CM394" i="37"/>
  <c r="CQ394" i="37"/>
  <c r="DG394" i="37"/>
  <c r="DO394" i="37"/>
  <c r="FA394" i="37"/>
  <c r="FK394" i="37"/>
  <c r="AE395" i="37"/>
  <c r="AQ395" i="37"/>
  <c r="AS395" i="37"/>
  <c r="BC395" i="37"/>
  <c r="BE395" i="37"/>
  <c r="BG395" i="37"/>
  <c r="BS395" i="37"/>
  <c r="CG395" i="37"/>
  <c r="CI395" i="37"/>
  <c r="CK395" i="37"/>
  <c r="CM395" i="37"/>
  <c r="CQ395" i="37"/>
  <c r="DE395" i="37"/>
  <c r="DG395" i="37"/>
  <c r="DI395" i="37"/>
  <c r="DO395" i="37"/>
  <c r="EC395" i="37"/>
  <c r="FK395" i="37"/>
  <c r="AE396" i="37"/>
  <c r="AS396" i="37"/>
  <c r="BC396" i="37"/>
  <c r="BG396" i="37"/>
  <c r="BK396" i="37"/>
  <c r="BS396" i="37"/>
  <c r="CI396" i="37"/>
  <c r="CM396" i="37"/>
  <c r="CQ396" i="37"/>
  <c r="DE396" i="37"/>
  <c r="DG396" i="37"/>
  <c r="DI396" i="37"/>
  <c r="DO396" i="37"/>
  <c r="FA396" i="37"/>
  <c r="FK396" i="37"/>
  <c r="AE397" i="37"/>
  <c r="AS397" i="37"/>
  <c r="BC397" i="37"/>
  <c r="BE397" i="37"/>
  <c r="BK397" i="37"/>
  <c r="BS397" i="37"/>
  <c r="CG397" i="37"/>
  <c r="CI397" i="37"/>
  <c r="CK397" i="37"/>
  <c r="CM397" i="37"/>
  <c r="CQ397" i="37"/>
  <c r="DE397" i="37"/>
  <c r="DG397" i="37"/>
  <c r="DI397" i="37"/>
  <c r="DO397" i="37"/>
  <c r="EC397" i="37"/>
  <c r="FK397" i="37"/>
  <c r="AE398" i="37"/>
  <c r="AT398" i="37"/>
  <c r="AS398" i="37"/>
  <c r="BC398" i="37"/>
  <c r="BE398" i="37"/>
  <c r="BG398" i="37"/>
  <c r="BS398" i="37"/>
  <c r="CG398" i="37"/>
  <c r="CI398" i="37"/>
  <c r="CK398" i="37"/>
  <c r="CM398" i="37"/>
  <c r="CQ398" i="37"/>
  <c r="DG398" i="37"/>
  <c r="DO398" i="37"/>
  <c r="EC398" i="37"/>
  <c r="FK398" i="37"/>
  <c r="AE399" i="37"/>
  <c r="AQ399" i="37"/>
  <c r="AS399" i="37"/>
  <c r="BC399" i="37"/>
  <c r="BE399" i="37"/>
  <c r="BG399" i="37"/>
  <c r="BK399" i="37"/>
  <c r="BS399" i="37"/>
  <c r="CG399" i="37"/>
  <c r="CI399" i="37"/>
  <c r="CK399" i="37"/>
  <c r="CM399" i="37"/>
  <c r="CQ399" i="37"/>
  <c r="DE399" i="37"/>
  <c r="DG399" i="37"/>
  <c r="DI399" i="37"/>
  <c r="DO399" i="37"/>
  <c r="FA399" i="37"/>
  <c r="FK399" i="37"/>
  <c r="AE400" i="37"/>
  <c r="AS400" i="37"/>
  <c r="BC400" i="37"/>
  <c r="BE400" i="37"/>
  <c r="BG400" i="37"/>
  <c r="BK400" i="37"/>
  <c r="BS400" i="37"/>
  <c r="CG400" i="37"/>
  <c r="CI400" i="37"/>
  <c r="CK400" i="37"/>
  <c r="CM400" i="37"/>
  <c r="CQ400" i="37"/>
  <c r="DE400" i="37"/>
  <c r="DI400" i="37"/>
  <c r="DO400" i="37"/>
  <c r="EC400" i="37"/>
  <c r="FK400" i="37"/>
  <c r="AE401" i="37"/>
  <c r="AS401" i="37"/>
  <c r="BC401" i="37"/>
  <c r="BE401" i="37"/>
  <c r="BG401" i="37"/>
  <c r="BK401" i="37"/>
  <c r="BS401" i="37"/>
  <c r="CI401" i="37"/>
  <c r="CK401" i="37"/>
  <c r="CQ401" i="37"/>
  <c r="DE401" i="37"/>
  <c r="DG401" i="37"/>
  <c r="DI401" i="37"/>
  <c r="DO401" i="37"/>
  <c r="EC401" i="37"/>
  <c r="FK401" i="37"/>
  <c r="AE402" i="37"/>
  <c r="AS402" i="37"/>
  <c r="BE402" i="37"/>
  <c r="BK402" i="37"/>
  <c r="BS402" i="37"/>
  <c r="CG402" i="37"/>
  <c r="CK402" i="37"/>
  <c r="CQ402" i="37"/>
  <c r="DE402" i="37"/>
  <c r="DG402" i="37"/>
  <c r="DI402" i="37"/>
  <c r="DO402" i="37"/>
  <c r="EC402" i="37"/>
  <c r="FK402" i="37"/>
  <c r="AE403" i="37"/>
  <c r="AQ403" i="37"/>
  <c r="AS403" i="37"/>
  <c r="BE403" i="37"/>
  <c r="BS403" i="37"/>
  <c r="CG403" i="37"/>
  <c r="CI403" i="37"/>
  <c r="CK403" i="37"/>
  <c r="CM403" i="37"/>
  <c r="CQ403" i="37"/>
  <c r="DG403" i="37"/>
  <c r="DO403" i="37"/>
  <c r="EC403" i="37"/>
  <c r="FK403" i="37"/>
  <c r="AE404" i="37"/>
  <c r="BN404" i="37"/>
  <c r="AS404" i="37"/>
  <c r="BE404" i="37"/>
  <c r="BK404" i="37"/>
  <c r="BS404" i="37"/>
  <c r="CG404" i="37"/>
  <c r="CI404" i="37"/>
  <c r="CK404" i="37"/>
  <c r="CM404" i="37"/>
  <c r="CQ404" i="37"/>
  <c r="DG404" i="37"/>
  <c r="DO404" i="37"/>
  <c r="EC404" i="37"/>
  <c r="FK404" i="37"/>
  <c r="AE405" i="37"/>
  <c r="BN405" i="37"/>
  <c r="AS405" i="37"/>
  <c r="BC405" i="37"/>
  <c r="BE405" i="37"/>
  <c r="BK405" i="37"/>
  <c r="BS405" i="37"/>
  <c r="CG405" i="37"/>
  <c r="CI405" i="37"/>
  <c r="CK405" i="37"/>
  <c r="CM405" i="37"/>
  <c r="CQ405" i="37"/>
  <c r="DE405" i="37"/>
  <c r="DI405" i="37"/>
  <c r="DO405" i="37"/>
  <c r="EC405" i="37"/>
  <c r="FK405" i="37"/>
  <c r="AE406" i="37"/>
  <c r="AT406" i="37"/>
  <c r="AS406" i="37"/>
  <c r="BE406" i="37"/>
  <c r="BK406" i="37"/>
  <c r="BS406" i="37"/>
  <c r="CI406" i="37"/>
  <c r="CM406" i="37"/>
  <c r="CQ406" i="37"/>
  <c r="DE406" i="37"/>
  <c r="DG406" i="37"/>
  <c r="DI406" i="37"/>
  <c r="DO406" i="37"/>
  <c r="EC406" i="37"/>
  <c r="FK406" i="37"/>
  <c r="AE407" i="37"/>
  <c r="AS407" i="37"/>
  <c r="BC407" i="37"/>
  <c r="BE407" i="37"/>
  <c r="BK407" i="37"/>
  <c r="BS407" i="37"/>
  <c r="CG407" i="37"/>
  <c r="CI407" i="37"/>
  <c r="CK407" i="37"/>
  <c r="CM407" i="37"/>
  <c r="CQ407" i="37"/>
  <c r="DE407" i="37"/>
  <c r="DG407" i="37"/>
  <c r="DI407" i="37"/>
  <c r="DO407" i="37"/>
  <c r="EC407" i="37"/>
  <c r="EE407" i="37"/>
  <c r="FK407" i="37"/>
  <c r="AE408" i="37"/>
  <c r="AS408" i="37"/>
  <c r="BE408" i="37"/>
  <c r="BG408" i="37"/>
  <c r="BS408" i="37"/>
  <c r="CG408" i="37"/>
  <c r="CI408" i="37"/>
  <c r="CK408" i="37"/>
  <c r="CM408" i="37"/>
  <c r="CQ408" i="37"/>
  <c r="DE408" i="37"/>
  <c r="DG408" i="37"/>
  <c r="DI408" i="37"/>
  <c r="DO408" i="37"/>
  <c r="FK408" i="37"/>
  <c r="AE409" i="37"/>
  <c r="AQ409" i="37"/>
  <c r="AS409" i="37"/>
  <c r="BE409" i="37"/>
  <c r="BG409" i="37"/>
  <c r="BS409" i="37"/>
  <c r="CG409" i="37"/>
  <c r="CI409" i="37"/>
  <c r="CK409" i="37"/>
  <c r="CM409" i="37"/>
  <c r="CQ409" i="37"/>
  <c r="DE409" i="37"/>
  <c r="DI409" i="37"/>
  <c r="DO409" i="37"/>
  <c r="EC409" i="37"/>
  <c r="FK409" i="37"/>
  <c r="AE410" i="37"/>
  <c r="AS410" i="37"/>
  <c r="BE410" i="37"/>
  <c r="BK410" i="37"/>
  <c r="BS410" i="37"/>
  <c r="CG410" i="37"/>
  <c r="CI410" i="37"/>
  <c r="CK410" i="37"/>
  <c r="CM410" i="37"/>
  <c r="CQ410" i="37"/>
  <c r="DE410" i="37"/>
  <c r="DG410" i="37"/>
  <c r="DI410" i="37"/>
  <c r="DO410" i="37"/>
  <c r="EC410" i="37"/>
  <c r="FK410" i="37"/>
  <c r="AE411" i="37"/>
  <c r="AS411" i="37"/>
  <c r="BE411" i="37"/>
  <c r="BG411" i="37"/>
  <c r="BS411" i="37"/>
  <c r="CG411" i="37"/>
  <c r="CK411" i="37"/>
  <c r="CQ411" i="37"/>
  <c r="DE411" i="37"/>
  <c r="DG411" i="37"/>
  <c r="DO411" i="37"/>
  <c r="EC411" i="37"/>
  <c r="FK411" i="37"/>
  <c r="AE412" i="37"/>
  <c r="AT412" i="37"/>
  <c r="AS412" i="37"/>
  <c r="BC412" i="37"/>
  <c r="BE412" i="37"/>
  <c r="BG412" i="37"/>
  <c r="BS412" i="37"/>
  <c r="CG412" i="37"/>
  <c r="CI412" i="37"/>
  <c r="CK412" i="37"/>
  <c r="CM412" i="37"/>
  <c r="CQ412" i="37"/>
  <c r="DG412" i="37"/>
  <c r="DO412" i="37"/>
  <c r="FA412" i="37"/>
  <c r="FK412" i="37"/>
  <c r="AE413" i="37"/>
  <c r="BN413" i="37"/>
  <c r="AQ413" i="37"/>
  <c r="AS413" i="37"/>
  <c r="BC413" i="37"/>
  <c r="BE413" i="37"/>
  <c r="BG413" i="37"/>
  <c r="BK413" i="37"/>
  <c r="BS413" i="37"/>
  <c r="CG413" i="37"/>
  <c r="CI413" i="37"/>
  <c r="CK413" i="37"/>
  <c r="CM413" i="37"/>
  <c r="CQ413" i="37"/>
  <c r="DE413" i="37"/>
  <c r="DG413" i="37"/>
  <c r="DI413" i="37"/>
  <c r="DO413" i="37"/>
  <c r="EC413" i="37"/>
  <c r="EE413" i="37"/>
  <c r="FK413" i="37"/>
  <c r="AE414" i="37"/>
  <c r="AS414" i="37"/>
  <c r="BC414" i="37"/>
  <c r="BE414" i="37"/>
  <c r="BS414" i="37"/>
  <c r="CG414" i="37"/>
  <c r="CI414" i="37"/>
  <c r="CK414" i="37"/>
  <c r="CM414" i="37"/>
  <c r="CQ414" i="37"/>
  <c r="DE414" i="37"/>
  <c r="DG414" i="37"/>
  <c r="DI414" i="37"/>
  <c r="DO414" i="37"/>
  <c r="FK414" i="37"/>
  <c r="AE415" i="37"/>
  <c r="BN415" i="37"/>
  <c r="AQ415" i="37"/>
  <c r="AS415" i="37"/>
  <c r="BG415" i="37"/>
  <c r="BS415" i="37"/>
  <c r="CG415" i="37"/>
  <c r="CK415" i="37"/>
  <c r="CQ415" i="37"/>
  <c r="DE415" i="37"/>
  <c r="DG415" i="37"/>
  <c r="DI415" i="37"/>
  <c r="DO415" i="37"/>
  <c r="FA415" i="37"/>
  <c r="FK415" i="37"/>
  <c r="AE416" i="37"/>
  <c r="AS416" i="37"/>
  <c r="BE416" i="37"/>
  <c r="BG416" i="37"/>
  <c r="BK416" i="37"/>
  <c r="BS416" i="37"/>
  <c r="CG416" i="37"/>
  <c r="CI416" i="37"/>
  <c r="CK416" i="37"/>
  <c r="CM416" i="37"/>
  <c r="CQ416" i="37"/>
  <c r="DE416" i="37"/>
  <c r="DG416" i="37"/>
  <c r="DI416" i="37"/>
  <c r="DO416" i="37"/>
  <c r="EC416" i="37"/>
  <c r="EE416" i="37"/>
  <c r="FA416" i="37"/>
  <c r="FK416" i="37"/>
  <c r="AE417" i="37"/>
  <c r="AS417" i="37"/>
  <c r="BC417" i="37"/>
  <c r="BE417" i="37"/>
  <c r="BG417" i="37"/>
  <c r="BK417" i="37"/>
  <c r="BS417" i="37"/>
  <c r="CG417" i="37"/>
  <c r="CK417" i="37"/>
  <c r="CQ417" i="37"/>
  <c r="DE417" i="37"/>
  <c r="DG417" i="37"/>
  <c r="DI417" i="37"/>
  <c r="DO417" i="37"/>
  <c r="EC417" i="37"/>
  <c r="FK417" i="37"/>
  <c r="AE418" i="37"/>
  <c r="AS418" i="37"/>
  <c r="BE418" i="37"/>
  <c r="BG418" i="37"/>
  <c r="BK418" i="37"/>
  <c r="BS418" i="37"/>
  <c r="CG418" i="37"/>
  <c r="CI418" i="37"/>
  <c r="CK418" i="37"/>
  <c r="CM418" i="37"/>
  <c r="CQ418" i="37"/>
  <c r="DE418" i="37"/>
  <c r="DI418" i="37"/>
  <c r="DO418" i="37"/>
  <c r="EC418" i="37"/>
  <c r="FK418" i="37"/>
  <c r="AE419" i="37"/>
  <c r="AS419" i="37"/>
  <c r="BC419" i="37"/>
  <c r="BE419" i="37"/>
  <c r="BG419" i="37"/>
  <c r="BK419" i="37"/>
  <c r="BS419" i="37"/>
  <c r="CG419" i="37"/>
  <c r="CI419" i="37"/>
  <c r="CK419" i="37"/>
  <c r="CM419" i="37"/>
  <c r="CQ419" i="37"/>
  <c r="DG419" i="37"/>
  <c r="DO419" i="37"/>
  <c r="FA419" i="37"/>
  <c r="FK419" i="37"/>
  <c r="AE420" i="37"/>
  <c r="AS420" i="37"/>
  <c r="BC420" i="37"/>
  <c r="BE420" i="37"/>
  <c r="BG420" i="37"/>
  <c r="BK420" i="37"/>
  <c r="BS420" i="37"/>
  <c r="CG420" i="37"/>
  <c r="CI420" i="37"/>
  <c r="CK420" i="37"/>
  <c r="CM420" i="37"/>
  <c r="CQ420" i="37"/>
  <c r="DG420" i="37"/>
  <c r="DO420" i="37"/>
  <c r="FK420" i="37"/>
  <c r="AE421" i="37"/>
  <c r="BN421" i="37" s="1"/>
  <c r="AS421" i="37"/>
  <c r="BC421" i="37"/>
  <c r="BE421" i="37"/>
  <c r="BG421" i="37"/>
  <c r="BS421" i="37"/>
  <c r="CG421" i="37"/>
  <c r="CI421" i="37"/>
  <c r="CK421" i="37"/>
  <c r="CM421" i="37"/>
  <c r="CQ421" i="37"/>
  <c r="DE421" i="37"/>
  <c r="DG421" i="37"/>
  <c r="DO421" i="37"/>
  <c r="EC421" i="37"/>
  <c r="FK421" i="37"/>
  <c r="AE422" i="37"/>
  <c r="AS422" i="37"/>
  <c r="BC422" i="37"/>
  <c r="BE422" i="37"/>
  <c r="BS422" i="37"/>
  <c r="CI422" i="37"/>
  <c r="CM422" i="37"/>
  <c r="CQ422" i="37"/>
  <c r="DE422" i="37"/>
  <c r="DG422" i="37"/>
  <c r="DI422" i="37"/>
  <c r="DO422" i="37"/>
  <c r="EC422" i="37"/>
  <c r="EE422" i="37"/>
  <c r="FK422" i="37"/>
  <c r="AE423" i="37"/>
  <c r="AQ423" i="37" s="1"/>
  <c r="AS423" i="37"/>
  <c r="BE423" i="37"/>
  <c r="BG423" i="37"/>
  <c r="BK423" i="37"/>
  <c r="BS423" i="37"/>
  <c r="CG423" i="37"/>
  <c r="CI423" i="37"/>
  <c r="CK423" i="37"/>
  <c r="CM423" i="37"/>
  <c r="CQ423" i="37"/>
  <c r="DE423" i="37"/>
  <c r="DG423" i="37"/>
  <c r="DO423" i="37"/>
  <c r="EC423" i="37"/>
  <c r="FK423" i="37"/>
  <c r="AE424" i="37"/>
  <c r="AS424" i="37"/>
  <c r="BC424" i="37"/>
  <c r="BE424" i="37"/>
  <c r="BG424" i="37"/>
  <c r="BS424" i="37"/>
  <c r="CG424" i="37"/>
  <c r="CK424" i="37"/>
  <c r="CQ424" i="37"/>
  <c r="DE424" i="37"/>
  <c r="DG424" i="37"/>
  <c r="DI424" i="37"/>
  <c r="DO424" i="37"/>
  <c r="FA424" i="37"/>
  <c r="FK424" i="37"/>
  <c r="AE425" i="37"/>
  <c r="BN425" i="37"/>
  <c r="AS425" i="37"/>
  <c r="BC425" i="37"/>
  <c r="BE425" i="37"/>
  <c r="BG425" i="37"/>
  <c r="BS425" i="37"/>
  <c r="CG425" i="37"/>
  <c r="CI425" i="37"/>
  <c r="CK425" i="37"/>
  <c r="CM425" i="37"/>
  <c r="CQ425" i="37"/>
  <c r="DE425" i="37"/>
  <c r="DG425" i="37"/>
  <c r="DI425" i="37"/>
  <c r="DO425" i="37"/>
  <c r="FA425" i="37"/>
  <c r="FK425" i="37"/>
  <c r="AE426" i="37"/>
  <c r="AS426" i="37"/>
  <c r="BC426" i="37"/>
  <c r="BE426" i="37"/>
  <c r="BG426" i="37"/>
  <c r="BS426" i="37"/>
  <c r="CI426" i="37"/>
  <c r="CM426" i="37"/>
  <c r="CQ426" i="37"/>
  <c r="DE426" i="37"/>
  <c r="DG426" i="37"/>
  <c r="DI426" i="37"/>
  <c r="DO426" i="37"/>
  <c r="EC426" i="37"/>
  <c r="FK426" i="37"/>
  <c r="AE427" i="37"/>
  <c r="AS427" i="37"/>
  <c r="BC427" i="37"/>
  <c r="BG427" i="37"/>
  <c r="BK427" i="37"/>
  <c r="BS427" i="37"/>
  <c r="CG427" i="37"/>
  <c r="CI427" i="37"/>
  <c r="CK427" i="37"/>
  <c r="CM427" i="37"/>
  <c r="CQ427" i="37"/>
  <c r="DE427" i="37"/>
  <c r="DG427" i="37"/>
  <c r="DI427" i="37"/>
  <c r="DO427" i="37"/>
  <c r="FA427" i="37"/>
  <c r="FK427" i="37"/>
  <c r="AE428" i="37"/>
  <c r="AS428" i="37"/>
  <c r="BC428" i="37"/>
  <c r="BG428" i="37"/>
  <c r="BK428" i="37"/>
  <c r="BS428" i="37"/>
  <c r="CG428" i="37"/>
  <c r="CK428" i="37"/>
  <c r="CQ428" i="37"/>
  <c r="DE428" i="37"/>
  <c r="DG428" i="37"/>
  <c r="DI428" i="37"/>
  <c r="DO428" i="37"/>
  <c r="FA428" i="37"/>
  <c r="FK428" i="37"/>
  <c r="AE429" i="37"/>
  <c r="BN429" i="37"/>
  <c r="AQ429" i="37"/>
  <c r="AS429" i="37"/>
  <c r="BC429" i="37"/>
  <c r="BE429" i="37"/>
  <c r="BG429" i="37"/>
  <c r="BK429" i="37"/>
  <c r="BS429" i="37"/>
  <c r="CG429" i="37"/>
  <c r="CI429" i="37"/>
  <c r="CK429" i="37"/>
  <c r="CM429" i="37"/>
  <c r="CQ429" i="37"/>
  <c r="DE429" i="37"/>
  <c r="DG429" i="37"/>
  <c r="DI429" i="37"/>
  <c r="DO429" i="37"/>
  <c r="FA429" i="37"/>
  <c r="FK429" i="37"/>
  <c r="AE430" i="37"/>
  <c r="AT430" i="37"/>
  <c r="AS430" i="37"/>
  <c r="BC430" i="37"/>
  <c r="BG430" i="37"/>
  <c r="BS430" i="37"/>
  <c r="CI430" i="37"/>
  <c r="CM430" i="37"/>
  <c r="CQ430" i="37"/>
  <c r="DE430" i="37"/>
  <c r="DG430" i="37"/>
  <c r="DI430" i="37"/>
  <c r="DO430" i="37"/>
  <c r="EC430" i="37"/>
  <c r="FK430" i="37"/>
  <c r="AE431" i="37"/>
  <c r="AS431" i="37"/>
  <c r="BC431" i="37"/>
  <c r="BE431" i="37"/>
  <c r="BG431" i="37"/>
  <c r="BK431" i="37"/>
  <c r="BS431" i="37"/>
  <c r="CG431" i="37"/>
  <c r="CI431" i="37"/>
  <c r="CK431" i="37"/>
  <c r="CM431" i="37"/>
  <c r="CQ431" i="37"/>
  <c r="DE431" i="37"/>
  <c r="DG431" i="37"/>
  <c r="DI431" i="37"/>
  <c r="DO431" i="37"/>
  <c r="EC431" i="37"/>
  <c r="EE431" i="37"/>
  <c r="FA431" i="37"/>
  <c r="FK431" i="37"/>
  <c r="AE432" i="37"/>
  <c r="AS432" i="37"/>
  <c r="BC432" i="37"/>
  <c r="BS432" i="37"/>
  <c r="CG432" i="37"/>
  <c r="CI432" i="37"/>
  <c r="CK432" i="37"/>
  <c r="CM432" i="37"/>
  <c r="CQ432" i="37"/>
  <c r="DE432" i="37"/>
  <c r="DG432" i="37"/>
  <c r="DI432" i="37"/>
  <c r="DO432" i="37"/>
  <c r="EC432" i="37"/>
  <c r="EE432" i="37"/>
  <c r="FK432" i="37"/>
  <c r="GN432" i="37"/>
  <c r="GP432" i="37"/>
  <c r="GR432" i="37"/>
  <c r="GT432" i="37"/>
  <c r="AE433" i="37"/>
  <c r="AQ433" i="37"/>
  <c r="AS433" i="37"/>
  <c r="BE433" i="37"/>
  <c r="BG433" i="37"/>
  <c r="BK433" i="37"/>
  <c r="BS433" i="37"/>
  <c r="CE433" i="37"/>
  <c r="CQ433" i="37"/>
  <c r="DC433" i="37"/>
  <c r="DO433" i="37"/>
  <c r="EA433" i="37"/>
  <c r="EY433" i="37"/>
  <c r="FK433" i="37"/>
  <c r="GN433" i="37"/>
  <c r="GP433" i="37"/>
  <c r="GR433" i="37"/>
  <c r="GT433" i="37"/>
  <c r="AE434" i="37"/>
  <c r="AN434" i="37"/>
  <c r="AO434" i="37"/>
  <c r="AQ434" i="37"/>
  <c r="AS434" i="37"/>
  <c r="BC434" i="37"/>
  <c r="BE434" i="37"/>
  <c r="BG434" i="37"/>
  <c r="BK434" i="37"/>
  <c r="BS434" i="37"/>
  <c r="CE434" i="37"/>
  <c r="CQ434" i="37"/>
  <c r="DC434" i="37"/>
  <c r="DO434" i="37"/>
  <c r="EA434" i="37"/>
  <c r="EY434" i="37"/>
  <c r="FK434" i="37"/>
  <c r="GN434" i="37"/>
  <c r="GP434" i="37"/>
  <c r="GR434" i="37"/>
  <c r="GT434" i="37"/>
  <c r="AN435" i="37"/>
  <c r="AQ435" i="37"/>
  <c r="AS435" i="37"/>
  <c r="BC435" i="37"/>
  <c r="BE435" i="37"/>
  <c r="CE435" i="37"/>
  <c r="DC435" i="37"/>
  <c r="EA435" i="37"/>
  <c r="EY435" i="37"/>
  <c r="GN435" i="37"/>
  <c r="GP435" i="37"/>
  <c r="GR435" i="37"/>
  <c r="GT435" i="37"/>
  <c r="AN436" i="37"/>
  <c r="AQ436" i="37"/>
  <c r="AS436" i="37"/>
  <c r="BC436" i="37"/>
  <c r="BE436" i="37"/>
  <c r="BG436" i="37"/>
  <c r="CE436" i="37"/>
  <c r="DC436" i="37"/>
  <c r="EA436" i="37"/>
  <c r="EY436" i="37"/>
  <c r="GN436" i="37"/>
  <c r="GP436" i="37"/>
  <c r="GR436" i="37"/>
  <c r="GT436" i="37"/>
  <c r="AQ437" i="37"/>
  <c r="AS437" i="37"/>
  <c r="BC437" i="37"/>
  <c r="BE437" i="37"/>
  <c r="BG437" i="37"/>
  <c r="BK437" i="37"/>
  <c r="BS437" i="37"/>
  <c r="CO437" i="37"/>
  <c r="CS437" i="37"/>
  <c r="CW437" i="37"/>
  <c r="DM437" i="37"/>
  <c r="FE437" i="37"/>
  <c r="GP437" i="37"/>
  <c r="GT437" i="37"/>
  <c r="AE438" i="37"/>
  <c r="BC438" i="37"/>
  <c r="BK438" i="37"/>
  <c r="BS438" i="37"/>
  <c r="CI438" i="37"/>
  <c r="CM438" i="37"/>
  <c r="CQ438" i="37"/>
  <c r="DG438" i="37"/>
  <c r="DO438" i="37"/>
  <c r="EE438" i="37"/>
  <c r="FK438" i="37"/>
  <c r="BN439" i="37"/>
  <c r="BE439" i="37"/>
  <c r="BI439" i="37"/>
  <c r="CG439" i="37"/>
  <c r="DA439" i="37"/>
  <c r="DE439" i="37"/>
  <c r="DY439" i="37"/>
  <c r="ES439" i="37"/>
  <c r="EW439" i="37"/>
  <c r="AE440" i="37"/>
  <c r="AR440" i="37"/>
  <c r="AQ440" i="37"/>
  <c r="BC440" i="37"/>
  <c r="BG440" i="37"/>
  <c r="BS440" i="37"/>
  <c r="CI440" i="37"/>
  <c r="CQ440" i="37"/>
  <c r="DG440" i="37"/>
  <c r="DO440" i="37"/>
  <c r="EE440" i="37"/>
  <c r="FK440" i="37"/>
  <c r="BN441" i="37"/>
  <c r="BE441" i="37"/>
  <c r="BI441" i="37"/>
  <c r="CG441" i="37"/>
  <c r="DA441" i="37"/>
  <c r="DE441" i="37"/>
  <c r="AE442" i="37"/>
  <c r="AR442" i="37"/>
  <c r="BC442" i="37"/>
  <c r="BG442" i="37"/>
  <c r="BS442" i="37"/>
  <c r="CI442" i="37"/>
  <c r="CM442" i="37"/>
  <c r="CQ442" i="37"/>
  <c r="DG442" i="37"/>
  <c r="DO442" i="37"/>
  <c r="EE442" i="37"/>
  <c r="FK442" i="37"/>
  <c r="BN443" i="37"/>
  <c r="BE443" i="37"/>
  <c r="BI443" i="37"/>
  <c r="CG443" i="37"/>
  <c r="DA443" i="37"/>
  <c r="DE443" i="37"/>
  <c r="DY443" i="37"/>
  <c r="ES443" i="37"/>
  <c r="EW443" i="37"/>
  <c r="AE444" i="37"/>
  <c r="BC444" i="37"/>
  <c r="BG444" i="37"/>
  <c r="BS444" i="37"/>
  <c r="CI444" i="37"/>
  <c r="CM444" i="37"/>
  <c r="CQ444" i="37"/>
  <c r="DG444" i="37"/>
  <c r="DO444" i="37"/>
  <c r="EE444" i="37"/>
  <c r="FK444" i="37"/>
  <c r="BN445" i="37"/>
  <c r="BE445" i="37"/>
  <c r="BI445" i="37"/>
  <c r="CG445" i="37"/>
  <c r="DA445" i="37"/>
  <c r="DE445" i="37"/>
  <c r="DY445" i="37"/>
  <c r="AE446" i="37"/>
  <c r="AR446" i="37"/>
  <c r="BN466" i="37"/>
  <c r="BN467" i="37"/>
  <c r="BN468" i="37"/>
  <c r="BN469" i="37"/>
  <c r="BN470" i="37"/>
  <c r="BN471" i="37"/>
  <c r="CV437" i="37"/>
  <c r="DR437" i="37"/>
  <c r="FJ437" i="37"/>
  <c r="GM439" i="37"/>
  <c r="AR439" i="37"/>
  <c r="GB439" i="37"/>
  <c r="CN439" i="37"/>
  <c r="CL439" i="37"/>
  <c r="CJ439" i="37"/>
  <c r="CH439" i="37"/>
  <c r="CF439" i="37"/>
  <c r="CD439" i="37"/>
  <c r="GD439" i="37"/>
  <c r="DJ439" i="37"/>
  <c r="DH439" i="37"/>
  <c r="DF439" i="37"/>
  <c r="DD439" i="37"/>
  <c r="DB439" i="37"/>
  <c r="CZ439" i="37"/>
  <c r="EF439" i="37"/>
  <c r="EB439" i="37"/>
  <c r="DX439" i="37"/>
  <c r="GH439" i="37"/>
  <c r="FB439" i="37"/>
  <c r="EZ439" i="37"/>
  <c r="EX439" i="37"/>
  <c r="EV439" i="37"/>
  <c r="ET439" i="37"/>
  <c r="ER439" i="37"/>
  <c r="GM441" i="37"/>
  <c r="AR441" i="37"/>
  <c r="BF441" i="37" s="1"/>
  <c r="GB441" i="37"/>
  <c r="CN441" i="37"/>
  <c r="CL441" i="37"/>
  <c r="CJ441" i="37"/>
  <c r="CH441" i="37"/>
  <c r="CF441" i="37"/>
  <c r="CD441" i="37"/>
  <c r="GD441" i="37"/>
  <c r="DJ441" i="37"/>
  <c r="DH441" i="37"/>
  <c r="DF441" i="37"/>
  <c r="DD441" i="37"/>
  <c r="DB441" i="37"/>
  <c r="CZ441" i="37"/>
  <c r="EF441" i="37"/>
  <c r="EB441" i="37"/>
  <c r="DX441" i="37"/>
  <c r="EZ441" i="37"/>
  <c r="ET441" i="37"/>
  <c r="GM443" i="37"/>
  <c r="AR443" i="37"/>
  <c r="BF443" i="37" s="1"/>
  <c r="GB443" i="37"/>
  <c r="CN443" i="37"/>
  <c r="CL443" i="37"/>
  <c r="CJ443" i="37"/>
  <c r="CH443" i="37"/>
  <c r="CF443" i="37"/>
  <c r="CD443" i="37"/>
  <c r="GD443" i="37"/>
  <c r="DJ443" i="37"/>
  <c r="DH443" i="37"/>
  <c r="DF443" i="37"/>
  <c r="DD443" i="37"/>
  <c r="DB443" i="37"/>
  <c r="CZ443" i="37"/>
  <c r="GF443" i="37"/>
  <c r="EF443" i="37"/>
  <c r="ED443" i="37"/>
  <c r="EB443" i="37"/>
  <c r="DZ443" i="37"/>
  <c r="DX443" i="37"/>
  <c r="DV443" i="37"/>
  <c r="GH443" i="37"/>
  <c r="FB443" i="37"/>
  <c r="EZ443" i="37"/>
  <c r="EX443" i="37"/>
  <c r="EV443" i="37"/>
  <c r="ET443" i="37"/>
  <c r="ER443" i="37"/>
  <c r="GM445" i="37"/>
  <c r="AR445" i="37"/>
  <c r="GB445" i="37"/>
  <c r="CN445" i="37"/>
  <c r="CL445" i="37"/>
  <c r="CJ445" i="37"/>
  <c r="CH445" i="37"/>
  <c r="CF445" i="37"/>
  <c r="CD445" i="37"/>
  <c r="GD445" i="37"/>
  <c r="DJ445" i="37"/>
  <c r="DH445" i="37"/>
  <c r="DF445" i="37"/>
  <c r="DD445" i="37"/>
  <c r="DB445" i="37"/>
  <c r="CZ445" i="37"/>
  <c r="GF445" i="37"/>
  <c r="ED445" i="37"/>
  <c r="DZ445" i="37"/>
  <c r="DV445" i="37"/>
  <c r="EV445" i="37"/>
  <c r="ET445" i="37"/>
  <c r="ER445" i="37"/>
  <c r="AN447" i="37"/>
  <c r="AO447" i="37" s="1"/>
  <c r="AN448" i="37"/>
  <c r="AO448" i="37" s="1"/>
  <c r="AN451" i="37"/>
  <c r="AO451" i="37" s="1"/>
  <c r="AN453" i="37"/>
  <c r="AO453" i="37" s="1"/>
  <c r="AN455" i="37"/>
  <c r="AO455" i="37" s="1"/>
  <c r="AN457" i="37"/>
  <c r="AO457" i="37"/>
  <c r="AN459" i="37"/>
  <c r="AO459" i="37" s="1"/>
  <c r="AN460" i="37"/>
  <c r="AO460" i="37" s="1"/>
  <c r="GS466" i="37"/>
  <c r="EM466" i="37"/>
  <c r="BI466" i="37"/>
  <c r="BZ466" i="37"/>
  <c r="CA466" i="37"/>
  <c r="BU466" i="37"/>
  <c r="CV466" i="37"/>
  <c r="CW466" i="37"/>
  <c r="CO466" i="37"/>
  <c r="DT466" i="37"/>
  <c r="DR466" i="37"/>
  <c r="DP466" i="37"/>
  <c r="DN466" i="37"/>
  <c r="DL466" i="37"/>
  <c r="GE466" i="37"/>
  <c r="DU466" i="37"/>
  <c r="DS466" i="37"/>
  <c r="DQ466" i="37"/>
  <c r="DM466" i="37"/>
  <c r="DK466" i="37"/>
  <c r="GS467" i="37"/>
  <c r="EM467" i="37"/>
  <c r="BI467" i="37"/>
  <c r="BZ467" i="37"/>
  <c r="BU467" i="37"/>
  <c r="CV467" i="37"/>
  <c r="CO467" i="37"/>
  <c r="DT467" i="37"/>
  <c r="DR467" i="37"/>
  <c r="DP467" i="37"/>
  <c r="DN467" i="37"/>
  <c r="DL467" i="37"/>
  <c r="GE467" i="37"/>
  <c r="DU467" i="37"/>
  <c r="DS467" i="37"/>
  <c r="DQ467" i="37"/>
  <c r="DM467" i="37"/>
  <c r="DK467" i="37"/>
  <c r="GS468" i="37"/>
  <c r="EM468" i="37"/>
  <c r="BI468" i="37"/>
  <c r="BZ468" i="37"/>
  <c r="BX468" i="37"/>
  <c r="CA468" i="37"/>
  <c r="BY468" i="37"/>
  <c r="BU468" i="37"/>
  <c r="CV468" i="37"/>
  <c r="CT468" i="37"/>
  <c r="CW468" i="37"/>
  <c r="CU468" i="37"/>
  <c r="CO468" i="37"/>
  <c r="GS469" i="37"/>
  <c r="EM469" i="37"/>
  <c r="BI469" i="37"/>
  <c r="BZ469" i="37"/>
  <c r="BX469" i="37"/>
  <c r="BV469" i="37"/>
  <c r="BT469" i="37"/>
  <c r="GA469" i="37"/>
  <c r="CA469" i="37"/>
  <c r="BY469" i="37"/>
  <c r="BW469" i="37"/>
  <c r="BU469" i="37"/>
  <c r="CV469" i="37"/>
  <c r="CT469" i="37"/>
  <c r="CW469" i="37"/>
  <c r="DT469" i="37"/>
  <c r="DR469" i="37"/>
  <c r="DP469" i="37"/>
  <c r="DN469" i="37"/>
  <c r="DL469" i="37"/>
  <c r="GE469" i="37"/>
  <c r="DU469" i="37"/>
  <c r="DS469" i="37"/>
  <c r="DQ469" i="37"/>
  <c r="DM469" i="37"/>
  <c r="DK469" i="37"/>
  <c r="GS470" i="37"/>
  <c r="EM470" i="37"/>
  <c r="BI470" i="37"/>
  <c r="BZ470" i="37"/>
  <c r="BX470" i="37"/>
  <c r="BV470" i="37"/>
  <c r="BT470" i="37"/>
  <c r="GA470" i="37"/>
  <c r="CA470" i="37"/>
  <c r="BY470" i="37"/>
  <c r="BW470" i="37"/>
  <c r="BU470" i="37"/>
  <c r="CV470" i="37"/>
  <c r="CT470" i="37"/>
  <c r="CW470" i="37"/>
  <c r="DT470" i="37"/>
  <c r="DR470" i="37"/>
  <c r="DP470" i="37"/>
  <c r="DN470" i="37"/>
  <c r="DL470" i="37"/>
  <c r="GE470" i="37"/>
  <c r="DU470" i="37"/>
  <c r="DS470" i="37"/>
  <c r="DQ470" i="37"/>
  <c r="DM470" i="37"/>
  <c r="DK470" i="37"/>
  <c r="GS471" i="37"/>
  <c r="EM471" i="37"/>
  <c r="BI471" i="37"/>
  <c r="BZ471" i="37"/>
  <c r="BX471" i="37"/>
  <c r="BV471" i="37"/>
  <c r="BT471" i="37"/>
  <c r="GA471" i="37"/>
  <c r="CA471" i="37"/>
  <c r="BY471" i="37"/>
  <c r="BW471" i="37"/>
  <c r="BU471" i="37"/>
  <c r="CX471" i="37"/>
  <c r="CV471" i="37"/>
  <c r="CT471" i="37"/>
  <c r="CR471" i="37"/>
  <c r="CP471" i="37"/>
  <c r="GC471" i="37"/>
  <c r="CY471" i="37"/>
  <c r="CW471" i="37"/>
  <c r="CU471" i="37"/>
  <c r="CS471" i="37"/>
  <c r="CO471" i="37"/>
  <c r="DT471" i="37"/>
  <c r="DR471" i="37"/>
  <c r="DP471" i="37"/>
  <c r="DN471" i="37"/>
  <c r="DL471" i="37"/>
  <c r="GE471" i="37"/>
  <c r="DU471" i="37"/>
  <c r="DS471" i="37"/>
  <c r="DQ471" i="37"/>
  <c r="DM471" i="37"/>
  <c r="DK471" i="37"/>
  <c r="EM473" i="37"/>
  <c r="BI473" i="37"/>
  <c r="GS473" i="37"/>
  <c r="FC473" i="37"/>
  <c r="FJ473" i="37"/>
  <c r="EM474" i="37"/>
  <c r="BI474" i="37"/>
  <c r="GS474" i="37"/>
  <c r="FE474" i="37"/>
  <c r="FJ474" i="37"/>
  <c r="FF474" i="37"/>
  <c r="EM475" i="37"/>
  <c r="BI475" i="37"/>
  <c r="GS475" i="37"/>
  <c r="FE475" i="37"/>
  <c r="FJ475" i="37"/>
  <c r="EM476" i="37"/>
  <c r="BI476" i="37"/>
  <c r="GS476" i="37"/>
  <c r="GI476" i="37"/>
  <c r="FM476" i="37"/>
  <c r="FI476" i="37"/>
  <c r="FG476" i="37"/>
  <c r="FE476" i="37"/>
  <c r="FC476" i="37"/>
  <c r="FL476" i="37"/>
  <c r="FJ476" i="37"/>
  <c r="FH476" i="37"/>
  <c r="FF476" i="37"/>
  <c r="FD476" i="37"/>
  <c r="EM477" i="37"/>
  <c r="BI477" i="37"/>
  <c r="GS477" i="37"/>
  <c r="GI477" i="37"/>
  <c r="FM477" i="37"/>
  <c r="FI477" i="37"/>
  <c r="FG477" i="37"/>
  <c r="FE477" i="37"/>
  <c r="FC477" i="37"/>
  <c r="FL477" i="37"/>
  <c r="FJ477" i="37"/>
  <c r="FH477" i="37"/>
  <c r="FF477" i="37"/>
  <c r="FD477" i="37"/>
  <c r="EM478" i="37"/>
  <c r="BI478" i="37"/>
  <c r="GS478" i="37"/>
  <c r="FE478" i="37"/>
  <c r="FC478" i="37"/>
  <c r="FJ478" i="37"/>
  <c r="EM479" i="37"/>
  <c r="BI479" i="37"/>
  <c r="GS479" i="37"/>
  <c r="FE479" i="37"/>
  <c r="FJ479" i="37"/>
  <c r="EM480" i="37"/>
  <c r="BI480" i="37"/>
  <c r="GS480" i="37"/>
  <c r="GI480" i="37"/>
  <c r="FM480" i="37"/>
  <c r="FI480" i="37"/>
  <c r="FG480" i="37"/>
  <c r="FE480" i="37"/>
  <c r="FC480" i="37"/>
  <c r="FL480" i="37"/>
  <c r="FJ480" i="37"/>
  <c r="FH480" i="37"/>
  <c r="FF480" i="37"/>
  <c r="FD480" i="37"/>
  <c r="EM481" i="37"/>
  <c r="BI481" i="37"/>
  <c r="GS481" i="37"/>
  <c r="FE481" i="37"/>
  <c r="FC481" i="37"/>
  <c r="GC482" i="37"/>
  <c r="CY482" i="37"/>
  <c r="CW482" i="37"/>
  <c r="CU482" i="37"/>
  <c r="CS482" i="37"/>
  <c r="CO482" i="37"/>
  <c r="CX482" i="37"/>
  <c r="CV482" i="37"/>
  <c r="CT482" i="37"/>
  <c r="CR482" i="37"/>
  <c r="CP482" i="37"/>
  <c r="AN484" i="37"/>
  <c r="AO484" i="37"/>
  <c r="AN487" i="37"/>
  <c r="AO487" i="37" s="1"/>
  <c r="AN488" i="37"/>
  <c r="AO488" i="37" s="1"/>
  <c r="AN489" i="37"/>
  <c r="AO489" i="37" s="1"/>
  <c r="AN490" i="37"/>
  <c r="AO490" i="37" s="1"/>
  <c r="AT371" i="37"/>
  <c r="BD371" i="37"/>
  <c r="AT372" i="37"/>
  <c r="BD373" i="37"/>
  <c r="AT374" i="37"/>
  <c r="BD374" i="37"/>
  <c r="AT376" i="37"/>
  <c r="AT377" i="37"/>
  <c r="AT378" i="37"/>
  <c r="AT379" i="37"/>
  <c r="BD379" i="37"/>
  <c r="AT380" i="37"/>
  <c r="BD380" i="37"/>
  <c r="BD381" i="37"/>
  <c r="AT382" i="37"/>
  <c r="BD382" i="37"/>
  <c r="BD383" i="37"/>
  <c r="AT384" i="37"/>
  <c r="BD384" i="37"/>
  <c r="AT385" i="37"/>
  <c r="AV385" i="37"/>
  <c r="BD385" i="37"/>
  <c r="BD386" i="37"/>
  <c r="BD387" i="37"/>
  <c r="DX387" i="37"/>
  <c r="ED387" i="37"/>
  <c r="ER387" i="37"/>
  <c r="ET387" i="37"/>
  <c r="EV387" i="37"/>
  <c r="EX387" i="37"/>
  <c r="EZ387" i="37"/>
  <c r="FB387" i="37"/>
  <c r="AT388" i="37"/>
  <c r="BD388" i="37"/>
  <c r="CD388" i="37"/>
  <c r="CF388" i="37"/>
  <c r="CH388" i="37"/>
  <c r="CJ388" i="37"/>
  <c r="CL388" i="37"/>
  <c r="CN388" i="37"/>
  <c r="CZ388" i="37"/>
  <c r="DB388" i="37"/>
  <c r="DD388" i="37"/>
  <c r="DF388" i="37"/>
  <c r="DH388" i="37"/>
  <c r="DJ388" i="37"/>
  <c r="DV388" i="37"/>
  <c r="DX388" i="37"/>
  <c r="DZ388" i="37"/>
  <c r="ED388" i="37"/>
  <c r="ER388" i="37"/>
  <c r="ET388" i="37"/>
  <c r="EV388" i="37"/>
  <c r="EX388" i="37"/>
  <c r="EZ388" i="37"/>
  <c r="FB388" i="37"/>
  <c r="AR389" i="37"/>
  <c r="AT389" i="37"/>
  <c r="BD389" i="37"/>
  <c r="CD389" i="37"/>
  <c r="CF389" i="37"/>
  <c r="CH389" i="37"/>
  <c r="CJ389" i="37"/>
  <c r="CL389" i="37"/>
  <c r="CN389" i="37"/>
  <c r="DB389" i="37"/>
  <c r="DF389" i="37"/>
  <c r="DJ389" i="37"/>
  <c r="DV389" i="37"/>
  <c r="DX389" i="37"/>
  <c r="ED389" i="37"/>
  <c r="ER389" i="37"/>
  <c r="ET389" i="37"/>
  <c r="EV389" i="37"/>
  <c r="EX389" i="37"/>
  <c r="EZ389" i="37"/>
  <c r="FB389" i="37"/>
  <c r="AT390" i="37"/>
  <c r="BD390" i="37"/>
  <c r="CD390" i="37"/>
  <c r="CF390" i="37"/>
  <c r="CH390" i="37"/>
  <c r="CJ390" i="37"/>
  <c r="CL390" i="37"/>
  <c r="CN390" i="37"/>
  <c r="CZ390" i="37"/>
  <c r="DB390" i="37"/>
  <c r="DH390" i="37"/>
  <c r="DV390" i="37"/>
  <c r="DX390" i="37"/>
  <c r="ED390" i="37"/>
  <c r="ER390" i="37"/>
  <c r="ET390" i="37"/>
  <c r="EZ390" i="37"/>
  <c r="AR391" i="37"/>
  <c r="AT391" i="37"/>
  <c r="BD391" i="37"/>
  <c r="CD391" i="37"/>
  <c r="CF391" i="37"/>
  <c r="CH391" i="37"/>
  <c r="CJ391" i="37"/>
  <c r="CL391" i="37"/>
  <c r="CN391" i="37"/>
  <c r="CZ391" i="37"/>
  <c r="DB391" i="37"/>
  <c r="DD391" i="37"/>
  <c r="DF391" i="37"/>
  <c r="DH391" i="37"/>
  <c r="DJ391" i="37"/>
  <c r="DV391" i="37"/>
  <c r="ER391" i="37"/>
  <c r="ET391" i="37"/>
  <c r="EV391" i="37"/>
  <c r="EX391" i="37"/>
  <c r="EZ391" i="37"/>
  <c r="FB391" i="37"/>
  <c r="BD392" i="37"/>
  <c r="CD392" i="37"/>
  <c r="CF392" i="37"/>
  <c r="CH392" i="37"/>
  <c r="CJ392" i="37"/>
  <c r="CL392" i="37"/>
  <c r="CN392" i="37"/>
  <c r="CZ392" i="37"/>
  <c r="DB392" i="37"/>
  <c r="DD392" i="37"/>
  <c r="DF392" i="37"/>
  <c r="DH392" i="37"/>
  <c r="DJ392" i="37"/>
  <c r="DV392" i="37"/>
  <c r="DX392" i="37"/>
  <c r="DZ392" i="37"/>
  <c r="ER392" i="37"/>
  <c r="ET392" i="37"/>
  <c r="EV392" i="37"/>
  <c r="AR393" i="37"/>
  <c r="AT393" i="37"/>
  <c r="BD393" i="37"/>
  <c r="CD393" i="37"/>
  <c r="CF393" i="37"/>
  <c r="CH393" i="37"/>
  <c r="CJ393" i="37"/>
  <c r="CL393" i="37"/>
  <c r="CN393" i="37"/>
  <c r="CZ393" i="37"/>
  <c r="DB393" i="37"/>
  <c r="DD393" i="37"/>
  <c r="DF393" i="37"/>
  <c r="DH393" i="37"/>
  <c r="DJ393" i="37"/>
  <c r="DV393" i="37"/>
  <c r="ER393" i="37"/>
  <c r="BD394" i="37"/>
  <c r="CD394" i="37"/>
  <c r="CF394" i="37"/>
  <c r="CH394" i="37"/>
  <c r="CJ394" i="37"/>
  <c r="CL394" i="37"/>
  <c r="CN394" i="37"/>
  <c r="DB394" i="37"/>
  <c r="DF394" i="37"/>
  <c r="DJ394" i="37"/>
  <c r="DV394" i="37"/>
  <c r="DX394" i="37"/>
  <c r="ED394" i="37"/>
  <c r="ER394" i="37"/>
  <c r="ET394" i="37"/>
  <c r="EV394" i="37"/>
  <c r="EX394" i="37"/>
  <c r="EZ394" i="37"/>
  <c r="FB394" i="37"/>
  <c r="AR395" i="37"/>
  <c r="AT395" i="37"/>
  <c r="BD395" i="37"/>
  <c r="CD395" i="37"/>
  <c r="CF395" i="37"/>
  <c r="CH395" i="37"/>
  <c r="CJ395" i="37"/>
  <c r="CL395" i="37"/>
  <c r="CN395" i="37"/>
  <c r="CZ395" i="37"/>
  <c r="DB395" i="37"/>
  <c r="DD395" i="37"/>
  <c r="DF395" i="37"/>
  <c r="DH395" i="37"/>
  <c r="DJ395" i="37"/>
  <c r="DV395" i="37"/>
  <c r="DX395" i="37"/>
  <c r="ER395" i="37"/>
  <c r="ET395" i="37"/>
  <c r="AT396" i="37"/>
  <c r="BD396" i="37"/>
  <c r="CF396" i="37"/>
  <c r="CJ396" i="37"/>
  <c r="CN396" i="37"/>
  <c r="CZ396" i="37"/>
  <c r="DB396" i="37"/>
  <c r="DD396" i="37"/>
  <c r="DF396" i="37"/>
  <c r="DH396" i="37"/>
  <c r="DJ396" i="37"/>
  <c r="ED396" i="37"/>
  <c r="ER396" i="37"/>
  <c r="ET396" i="37"/>
  <c r="EV396" i="37"/>
  <c r="EX396" i="37"/>
  <c r="EZ396" i="37"/>
  <c r="FB396" i="37"/>
  <c r="AR397" i="37"/>
  <c r="BD397" i="37"/>
  <c r="CD397" i="37"/>
  <c r="CF397" i="37"/>
  <c r="CH397" i="37"/>
  <c r="CJ397" i="37"/>
  <c r="CL397" i="37"/>
  <c r="CN397" i="37"/>
  <c r="CZ397" i="37"/>
  <c r="DB397" i="37"/>
  <c r="DD397" i="37"/>
  <c r="DF397" i="37"/>
  <c r="DH397" i="37"/>
  <c r="DJ397" i="37"/>
  <c r="DV397" i="37"/>
  <c r="DX397" i="37"/>
  <c r="ED397" i="37"/>
  <c r="ER397" i="37"/>
  <c r="ET397" i="37"/>
  <c r="EZ397" i="37"/>
  <c r="BD398" i="37"/>
  <c r="CD398" i="37"/>
  <c r="CF398" i="37"/>
  <c r="CH398" i="37"/>
  <c r="CJ398" i="37"/>
  <c r="CL398" i="37"/>
  <c r="CN398" i="37"/>
  <c r="DB398" i="37"/>
  <c r="DF398" i="37"/>
  <c r="DJ398" i="37"/>
  <c r="DV398" i="37"/>
  <c r="DX398" i="37"/>
  <c r="DZ398" i="37"/>
  <c r="ER398" i="37"/>
  <c r="ET398" i="37"/>
  <c r="EV398" i="37"/>
  <c r="AR399" i="37"/>
  <c r="AT399" i="37"/>
  <c r="BD399" i="37"/>
  <c r="CD399" i="37"/>
  <c r="CF399" i="37"/>
  <c r="CH399" i="37"/>
  <c r="CJ399" i="37"/>
  <c r="CL399" i="37"/>
  <c r="CN399" i="37"/>
  <c r="CZ399" i="37"/>
  <c r="DB399" i="37"/>
  <c r="DD399" i="37"/>
  <c r="DF399" i="37"/>
  <c r="DH399" i="37"/>
  <c r="DJ399" i="37"/>
  <c r="DV399" i="37"/>
  <c r="DX399" i="37"/>
  <c r="DZ399" i="37"/>
  <c r="ED399" i="37"/>
  <c r="ER399" i="37"/>
  <c r="EV399" i="37"/>
  <c r="EZ399" i="37"/>
  <c r="AT400" i="37"/>
  <c r="BD400" i="37"/>
  <c r="CD400" i="37"/>
  <c r="CF400" i="37"/>
  <c r="CH400" i="37"/>
  <c r="CJ400" i="37"/>
  <c r="CL400" i="37"/>
  <c r="CN400" i="37"/>
  <c r="CZ400" i="37"/>
  <c r="DD400" i="37"/>
  <c r="DH400" i="37"/>
  <c r="DV400" i="37"/>
  <c r="DX400" i="37"/>
  <c r="ED400" i="37"/>
  <c r="ER400" i="37"/>
  <c r="ET400" i="37"/>
  <c r="EZ400" i="37"/>
  <c r="BD401" i="37"/>
  <c r="CD401" i="37"/>
  <c r="CF401" i="37"/>
  <c r="CH401" i="37"/>
  <c r="CL401" i="37"/>
  <c r="CZ401" i="37"/>
  <c r="DB401" i="37"/>
  <c r="DD401" i="37"/>
  <c r="DF401" i="37"/>
  <c r="DH401" i="37"/>
  <c r="DJ401" i="37"/>
  <c r="DV401" i="37"/>
  <c r="DX401" i="37"/>
  <c r="DZ401" i="37"/>
  <c r="ED401" i="37"/>
  <c r="ET401" i="37"/>
  <c r="EZ401" i="37"/>
  <c r="AT402" i="37"/>
  <c r="BD402" i="37"/>
  <c r="CF402" i="37"/>
  <c r="CJ402" i="37"/>
  <c r="CN402" i="37"/>
  <c r="CZ402" i="37"/>
  <c r="DB402" i="37"/>
  <c r="DD402" i="37"/>
  <c r="DF402" i="37"/>
  <c r="DH402" i="37"/>
  <c r="DJ402" i="37"/>
  <c r="DX402" i="37"/>
  <c r="ED402" i="37"/>
  <c r="ET402" i="37"/>
  <c r="EZ402" i="37"/>
  <c r="AR403" i="37"/>
  <c r="AT403" i="37"/>
  <c r="BD403" i="37"/>
  <c r="CD403" i="37"/>
  <c r="CF403" i="37"/>
  <c r="CH403" i="37"/>
  <c r="CJ403" i="37"/>
  <c r="CL403" i="37"/>
  <c r="CN403" i="37"/>
  <c r="CZ403" i="37"/>
  <c r="DD403" i="37"/>
  <c r="DH403" i="37"/>
  <c r="DX403" i="37"/>
  <c r="ET403" i="37"/>
  <c r="AT404" i="37"/>
  <c r="BD404" i="37"/>
  <c r="CD404" i="37"/>
  <c r="CF404" i="37"/>
  <c r="CH404" i="37"/>
  <c r="CJ404" i="37"/>
  <c r="CL404" i="37"/>
  <c r="CN404" i="37"/>
  <c r="CZ404" i="37"/>
  <c r="DD404" i="37"/>
  <c r="DH404" i="37"/>
  <c r="DX404" i="37"/>
  <c r="ED404" i="37"/>
  <c r="ET404" i="37"/>
  <c r="EZ404" i="37"/>
  <c r="AR405" i="37"/>
  <c r="AT405" i="37"/>
  <c r="BD405" i="37"/>
  <c r="CD405" i="37"/>
  <c r="CF405" i="37"/>
  <c r="CH405" i="37"/>
  <c r="CJ405" i="37"/>
  <c r="CL405" i="37"/>
  <c r="CN405" i="37"/>
  <c r="DB405" i="37"/>
  <c r="DF405" i="37"/>
  <c r="DJ405" i="37"/>
  <c r="DX405" i="37"/>
  <c r="ER405" i="37"/>
  <c r="EZ405" i="37"/>
  <c r="BD406" i="37"/>
  <c r="CF406" i="37"/>
  <c r="CJ406" i="37"/>
  <c r="CN406" i="37"/>
  <c r="CZ406" i="37"/>
  <c r="DB406" i="37"/>
  <c r="DD406" i="37"/>
  <c r="DF406" i="37"/>
  <c r="DH406" i="37"/>
  <c r="DJ406" i="37"/>
  <c r="DX406" i="37"/>
  <c r="ED406" i="37"/>
  <c r="ET406" i="37"/>
  <c r="EZ406" i="37"/>
  <c r="AT407" i="37"/>
  <c r="BD407" i="37"/>
  <c r="CD407" i="37"/>
  <c r="CF407" i="37"/>
  <c r="CH407" i="37"/>
  <c r="CJ407" i="37"/>
  <c r="CL407" i="37"/>
  <c r="CN407" i="37"/>
  <c r="CZ407" i="37"/>
  <c r="DB407" i="37"/>
  <c r="DD407" i="37"/>
  <c r="DF407" i="37"/>
  <c r="DH407" i="37"/>
  <c r="DJ407" i="37"/>
  <c r="DV407" i="37"/>
  <c r="DX407" i="37"/>
  <c r="DZ407" i="37"/>
  <c r="EB407" i="37"/>
  <c r="ED407" i="37"/>
  <c r="EF407" i="37"/>
  <c r="ER407" i="37"/>
  <c r="ET407" i="37"/>
  <c r="EZ407" i="37"/>
  <c r="AT408" i="37"/>
  <c r="BD408" i="37"/>
  <c r="CD408" i="37"/>
  <c r="CF408" i="37"/>
  <c r="CH408" i="37"/>
  <c r="CJ408" i="37"/>
  <c r="CL408" i="37"/>
  <c r="CN408" i="37"/>
  <c r="CZ408" i="37"/>
  <c r="DB408" i="37"/>
  <c r="DD408" i="37"/>
  <c r="DF408" i="37"/>
  <c r="DH408" i="37"/>
  <c r="DJ408" i="37"/>
  <c r="DZ408" i="37"/>
  <c r="ET408" i="37"/>
  <c r="EV408" i="37"/>
  <c r="AR409" i="37"/>
  <c r="AT409" i="37"/>
  <c r="BD409" i="37"/>
  <c r="CD409" i="37"/>
  <c r="CF409" i="37"/>
  <c r="CH409" i="37"/>
  <c r="CJ409" i="37"/>
  <c r="CL409" i="37"/>
  <c r="CN409" i="37"/>
  <c r="CZ409" i="37"/>
  <c r="DD409" i="37"/>
  <c r="DH409" i="37"/>
  <c r="DX409" i="37"/>
  <c r="DZ409" i="37"/>
  <c r="ET409" i="37"/>
  <c r="EV409" i="37"/>
  <c r="AT410" i="37"/>
  <c r="BD410" i="37"/>
  <c r="CD410" i="37"/>
  <c r="CF410" i="37"/>
  <c r="CH410" i="37"/>
  <c r="CJ410" i="37"/>
  <c r="CL410" i="37"/>
  <c r="CN410" i="37"/>
  <c r="CZ410" i="37"/>
  <c r="DB410" i="37"/>
  <c r="DD410" i="37"/>
  <c r="DF410" i="37"/>
  <c r="DH410" i="37"/>
  <c r="DJ410" i="37"/>
  <c r="DX410" i="37"/>
  <c r="ED410" i="37"/>
  <c r="ET410" i="37"/>
  <c r="AR411" i="37"/>
  <c r="BD411" i="37"/>
  <c r="CF411" i="37"/>
  <c r="CJ411" i="37"/>
  <c r="CN411" i="37"/>
  <c r="DB411" i="37"/>
  <c r="DD411" i="37"/>
  <c r="DX411" i="37"/>
  <c r="DZ411" i="37"/>
  <c r="ET411" i="37"/>
  <c r="EV411" i="37"/>
  <c r="BD412" i="37"/>
  <c r="CD412" i="37"/>
  <c r="CF412" i="37"/>
  <c r="CH412" i="37"/>
  <c r="CJ412" i="37"/>
  <c r="CL412" i="37"/>
  <c r="CN412" i="37"/>
  <c r="DB412" i="37"/>
  <c r="DF412" i="37"/>
  <c r="DJ412" i="37"/>
  <c r="DX412" i="37"/>
  <c r="ER412" i="37"/>
  <c r="ET412" i="37"/>
  <c r="EV412" i="37"/>
  <c r="EX412" i="37"/>
  <c r="EZ412" i="37"/>
  <c r="FB412" i="37"/>
  <c r="AR413" i="37"/>
  <c r="AT413" i="37"/>
  <c r="BD413" i="37"/>
  <c r="CD413" i="37"/>
  <c r="CF413" i="37"/>
  <c r="CH413" i="37"/>
  <c r="CJ413" i="37"/>
  <c r="CL413" i="37"/>
  <c r="CN413" i="37"/>
  <c r="CZ413" i="37"/>
  <c r="DB413" i="37"/>
  <c r="DD413" i="37"/>
  <c r="DF413" i="37"/>
  <c r="DH413" i="37"/>
  <c r="DJ413" i="37"/>
  <c r="DV413" i="37"/>
  <c r="DX413" i="37"/>
  <c r="DZ413" i="37"/>
  <c r="EB413" i="37"/>
  <c r="ED413" i="37"/>
  <c r="EF413" i="37"/>
  <c r="ET413" i="37"/>
  <c r="EV413" i="37"/>
  <c r="EZ413" i="37"/>
  <c r="AT414" i="37"/>
  <c r="BD414" i="37"/>
  <c r="CD414" i="37"/>
  <c r="CF414" i="37"/>
  <c r="CH414" i="37"/>
  <c r="CJ414" i="37"/>
  <c r="CL414" i="37"/>
  <c r="CN414" i="37"/>
  <c r="CZ414" i="37"/>
  <c r="DB414" i="37"/>
  <c r="DD414" i="37"/>
  <c r="DF414" i="37"/>
  <c r="DH414" i="37"/>
  <c r="DJ414" i="37"/>
  <c r="DV414" i="37"/>
  <c r="ER414" i="37"/>
  <c r="AR415" i="37"/>
  <c r="AT415" i="37"/>
  <c r="BD415" i="37"/>
  <c r="CF415" i="37"/>
  <c r="CJ415" i="37"/>
  <c r="CN415" i="37"/>
  <c r="CZ415" i="37"/>
  <c r="DB415" i="37"/>
  <c r="DD415" i="37"/>
  <c r="DF415" i="37"/>
  <c r="DH415" i="37"/>
  <c r="DJ415" i="37"/>
  <c r="DZ415" i="37"/>
  <c r="ER415" i="37"/>
  <c r="ET415" i="37"/>
  <c r="EV415" i="37"/>
  <c r="EX415" i="37"/>
  <c r="EZ415" i="37"/>
  <c r="FB415" i="37"/>
  <c r="GB415" i="37"/>
  <c r="GD415" i="37"/>
  <c r="GH415" i="37"/>
  <c r="AT416" i="37"/>
  <c r="BD416" i="37"/>
  <c r="CD416" i="37"/>
  <c r="CF416" i="37"/>
  <c r="CH416" i="37"/>
  <c r="CJ416" i="37"/>
  <c r="CL416" i="37"/>
  <c r="CN416" i="37"/>
  <c r="CZ416" i="37"/>
  <c r="DB416" i="37"/>
  <c r="DD416" i="37"/>
  <c r="DF416" i="37"/>
  <c r="DH416" i="37"/>
  <c r="DJ416" i="37"/>
  <c r="DV416" i="37"/>
  <c r="DX416" i="37"/>
  <c r="DZ416" i="37"/>
  <c r="EB416" i="37"/>
  <c r="ED416" i="37"/>
  <c r="EF416" i="37"/>
  <c r="ER416" i="37"/>
  <c r="ET416" i="37"/>
  <c r="EV416" i="37"/>
  <c r="EX416" i="37"/>
  <c r="EZ416" i="37"/>
  <c r="FB416" i="37"/>
  <c r="AT417" i="37"/>
  <c r="BD417" i="37"/>
  <c r="CD417" i="37"/>
  <c r="CH417" i="37"/>
  <c r="CL417" i="37"/>
  <c r="CZ417" i="37"/>
  <c r="DB417" i="37"/>
  <c r="DD417" i="37"/>
  <c r="DF417" i="37"/>
  <c r="DH417" i="37"/>
  <c r="DJ417" i="37"/>
  <c r="DV417" i="37"/>
  <c r="DX417" i="37"/>
  <c r="DZ417" i="37"/>
  <c r="ED417" i="37"/>
  <c r="ER417" i="37"/>
  <c r="ET417" i="37"/>
  <c r="EV417" i="37"/>
  <c r="EZ417" i="37"/>
  <c r="AT418" i="37"/>
  <c r="BD418" i="37"/>
  <c r="CD418" i="37"/>
  <c r="CF418" i="37"/>
  <c r="CH418" i="37"/>
  <c r="CJ418" i="37"/>
  <c r="CL418" i="37"/>
  <c r="CN418" i="37"/>
  <c r="CZ418" i="37"/>
  <c r="DD418" i="37"/>
  <c r="DH418" i="37"/>
  <c r="DX418" i="37"/>
  <c r="DZ418" i="37"/>
  <c r="ED418" i="37"/>
  <c r="ET418" i="37"/>
  <c r="EV418" i="37"/>
  <c r="EZ418" i="37"/>
  <c r="AR419" i="37"/>
  <c r="BD419" i="37"/>
  <c r="CD419" i="37"/>
  <c r="CF419" i="37"/>
  <c r="CH419" i="37"/>
  <c r="CJ419" i="37"/>
  <c r="CL419" i="37"/>
  <c r="CN419" i="37"/>
  <c r="DB419" i="37"/>
  <c r="DF419" i="37"/>
  <c r="DJ419" i="37"/>
  <c r="DX419" i="37"/>
  <c r="ED419" i="37"/>
  <c r="ER419" i="37"/>
  <c r="ET419" i="37"/>
  <c r="EV419" i="37"/>
  <c r="EX419" i="37"/>
  <c r="EZ419" i="37"/>
  <c r="FB419" i="37"/>
  <c r="AT420" i="37"/>
  <c r="BD420" i="37"/>
  <c r="CD420" i="37"/>
  <c r="CF420" i="37"/>
  <c r="CH420" i="37"/>
  <c r="CJ420" i="37"/>
  <c r="CL420" i="37"/>
  <c r="CN420" i="37"/>
  <c r="DB420" i="37"/>
  <c r="DF420" i="37"/>
  <c r="DJ420" i="37"/>
  <c r="ED420" i="37"/>
  <c r="ET420" i="37"/>
  <c r="EX420" i="37"/>
  <c r="FB420" i="37"/>
  <c r="AR421" i="37"/>
  <c r="AT421" i="37"/>
  <c r="BD421" i="37"/>
  <c r="CD421" i="37"/>
  <c r="CF421" i="37"/>
  <c r="CH421" i="37"/>
  <c r="CJ421" i="37"/>
  <c r="CL421" i="37"/>
  <c r="CN421" i="37"/>
  <c r="DB421" i="37"/>
  <c r="DX421" i="37"/>
  <c r="ET421" i="37"/>
  <c r="BD422" i="37"/>
  <c r="CF422" i="37"/>
  <c r="CJ422" i="37"/>
  <c r="CN422" i="37"/>
  <c r="CZ422" i="37"/>
  <c r="DB422" i="37"/>
  <c r="DD422" i="37"/>
  <c r="DF422" i="37"/>
  <c r="DH422" i="37"/>
  <c r="DJ422" i="37"/>
  <c r="DV422" i="37"/>
  <c r="DX422" i="37"/>
  <c r="DZ422" i="37"/>
  <c r="EB422" i="37"/>
  <c r="ED422" i="37"/>
  <c r="EF422" i="37"/>
  <c r="ER422" i="37"/>
  <c r="ET422" i="37"/>
  <c r="AR423" i="37"/>
  <c r="AT423" i="37"/>
  <c r="BD423" i="37"/>
  <c r="CD423" i="37"/>
  <c r="CF423" i="37"/>
  <c r="CH423" i="37"/>
  <c r="CJ423" i="37"/>
  <c r="CL423" i="37"/>
  <c r="CN423" i="37"/>
  <c r="DB423" i="37"/>
  <c r="DD423" i="37"/>
  <c r="DF423" i="37"/>
  <c r="DH423" i="37"/>
  <c r="DX423" i="37"/>
  <c r="DZ423" i="37"/>
  <c r="EB423" i="37"/>
  <c r="ED423" i="37"/>
  <c r="ET423" i="37"/>
  <c r="EV423" i="37"/>
  <c r="EX423" i="37"/>
  <c r="EZ423" i="37"/>
  <c r="AT424" i="37"/>
  <c r="BD424" i="37"/>
  <c r="CD424" i="37"/>
  <c r="CH424" i="37"/>
  <c r="CL424" i="37"/>
  <c r="CZ424" i="37"/>
  <c r="DB424" i="37"/>
  <c r="DD424" i="37"/>
  <c r="DF424" i="37"/>
  <c r="DH424" i="37"/>
  <c r="DJ424" i="37"/>
  <c r="DV424" i="37"/>
  <c r="DX424" i="37"/>
  <c r="ER424" i="37"/>
  <c r="ET424" i="37"/>
  <c r="EV424" i="37"/>
  <c r="EX424" i="37"/>
  <c r="EZ424" i="37"/>
  <c r="FB424" i="37"/>
  <c r="AR425" i="37"/>
  <c r="AT425" i="37"/>
  <c r="BD425" i="37"/>
  <c r="CD425" i="37"/>
  <c r="CF425" i="37"/>
  <c r="CH425" i="37"/>
  <c r="CJ425" i="37"/>
  <c r="CL425" i="37"/>
  <c r="CN425" i="37"/>
  <c r="CZ425" i="37"/>
  <c r="DB425" i="37"/>
  <c r="DD425" i="37"/>
  <c r="DF425" i="37"/>
  <c r="DH425" i="37"/>
  <c r="DJ425" i="37"/>
  <c r="DX425" i="37"/>
  <c r="EB425" i="37"/>
  <c r="ER425" i="37"/>
  <c r="ET425" i="37"/>
  <c r="EV425" i="37"/>
  <c r="EX425" i="37"/>
  <c r="EZ425" i="37"/>
  <c r="FB425" i="37"/>
  <c r="AT426" i="37"/>
  <c r="BD426" i="37"/>
  <c r="CF426" i="37"/>
  <c r="CJ426" i="37"/>
  <c r="CN426" i="37"/>
  <c r="CZ426" i="37"/>
  <c r="DB426" i="37"/>
  <c r="DD426" i="37"/>
  <c r="DF426" i="37"/>
  <c r="DH426" i="37"/>
  <c r="DJ426" i="37"/>
  <c r="DV426" i="37"/>
  <c r="DX426" i="37"/>
  <c r="ER426" i="37"/>
  <c r="ET426" i="37"/>
  <c r="AT427" i="37"/>
  <c r="BD427" i="37"/>
  <c r="CD427" i="37"/>
  <c r="CF427" i="37"/>
  <c r="CH427" i="37"/>
  <c r="CJ427" i="37"/>
  <c r="CL427" i="37"/>
  <c r="CN427" i="37"/>
  <c r="CZ427" i="37"/>
  <c r="DB427" i="37"/>
  <c r="DD427" i="37"/>
  <c r="DF427" i="37"/>
  <c r="DH427" i="37"/>
  <c r="DJ427" i="37"/>
  <c r="DV427" i="37"/>
  <c r="ER427" i="37"/>
  <c r="ET427" i="37"/>
  <c r="EV427" i="37"/>
  <c r="EX427" i="37"/>
  <c r="EZ427" i="37"/>
  <c r="FB427" i="37"/>
  <c r="AT428" i="37"/>
  <c r="BD428" i="37"/>
  <c r="CD428" i="37"/>
  <c r="CH428" i="37"/>
  <c r="CL428" i="37"/>
  <c r="CZ428" i="37"/>
  <c r="DB428" i="37"/>
  <c r="DD428" i="37"/>
  <c r="DF428" i="37"/>
  <c r="DH428" i="37"/>
  <c r="DJ428" i="37"/>
  <c r="DV428" i="37"/>
  <c r="ED428" i="37"/>
  <c r="ER428" i="37"/>
  <c r="ET428" i="37"/>
  <c r="EV428" i="37"/>
  <c r="EX428" i="37"/>
  <c r="EZ428" i="37"/>
  <c r="FB428" i="37"/>
  <c r="AR429" i="37"/>
  <c r="AT429" i="37"/>
  <c r="BD429" i="37"/>
  <c r="CD429" i="37"/>
  <c r="CF429" i="37"/>
  <c r="CH429" i="37"/>
  <c r="CJ429" i="37"/>
  <c r="CL429" i="37"/>
  <c r="CN429" i="37"/>
  <c r="CZ429" i="37"/>
  <c r="DB429" i="37"/>
  <c r="DD429" i="37"/>
  <c r="DF429" i="37"/>
  <c r="DH429" i="37"/>
  <c r="DJ429" i="37"/>
  <c r="DV429" i="37"/>
  <c r="DX429" i="37"/>
  <c r="ED429" i="37"/>
  <c r="ER429" i="37"/>
  <c r="ET429" i="37"/>
  <c r="EV429" i="37"/>
  <c r="EX429" i="37"/>
  <c r="EZ429" i="37"/>
  <c r="FB429" i="37"/>
  <c r="BD430" i="37"/>
  <c r="CD430" i="37"/>
  <c r="CH430" i="37"/>
  <c r="CL430" i="37"/>
  <c r="CZ430" i="37"/>
  <c r="DB430" i="37"/>
  <c r="DD430" i="37"/>
  <c r="DF430" i="37"/>
  <c r="DH430" i="37"/>
  <c r="DJ430" i="37"/>
  <c r="DV430" i="37"/>
  <c r="ER430" i="37"/>
  <c r="AR431" i="37"/>
  <c r="BD431" i="37"/>
  <c r="CD431" i="37"/>
  <c r="CF431" i="37"/>
  <c r="CH431" i="37"/>
  <c r="CJ431" i="37"/>
  <c r="CL431" i="37"/>
  <c r="CN431" i="37"/>
  <c r="CZ431" i="37"/>
  <c r="DB431" i="37"/>
  <c r="DD431" i="37"/>
  <c r="DF431" i="37"/>
  <c r="DH431" i="37"/>
  <c r="DJ431" i="37"/>
  <c r="DV431" i="37"/>
  <c r="DX431" i="37"/>
  <c r="DZ431" i="37"/>
  <c r="EB431" i="37"/>
  <c r="ED431" i="37"/>
  <c r="EF431" i="37"/>
  <c r="ER431" i="37"/>
  <c r="ET431" i="37"/>
  <c r="EV431" i="37"/>
  <c r="EX431" i="37"/>
  <c r="EZ431" i="37"/>
  <c r="FB431" i="37"/>
  <c r="AT432" i="37"/>
  <c r="BD432" i="37"/>
  <c r="CD432" i="37"/>
  <c r="CF432" i="37"/>
  <c r="CH432" i="37"/>
  <c r="CJ432" i="37"/>
  <c r="CL432" i="37"/>
  <c r="CN432" i="37"/>
  <c r="CZ432" i="37"/>
  <c r="DB432" i="37"/>
  <c r="DD432" i="37"/>
  <c r="DF432" i="37"/>
  <c r="DH432" i="37"/>
  <c r="DJ432" i="37"/>
  <c r="DV432" i="37"/>
  <c r="DX432" i="37"/>
  <c r="DZ432" i="37"/>
  <c r="EB432" i="37"/>
  <c r="ED432" i="37"/>
  <c r="EF432" i="37"/>
  <c r="ER432" i="37"/>
  <c r="AR433" i="37"/>
  <c r="BF433" i="37"/>
  <c r="AT433" i="37"/>
  <c r="BD433" i="37"/>
  <c r="AT434" i="37"/>
  <c r="BD434" i="37"/>
  <c r="AR435" i="37"/>
  <c r="AT435" i="37"/>
  <c r="BD435" i="37"/>
  <c r="AR436" i="37"/>
  <c r="BF436" i="37" s="1"/>
  <c r="AT436" i="37"/>
  <c r="BD436" i="37"/>
  <c r="AR437" i="37"/>
  <c r="BF437" i="37" s="1"/>
  <c r="AT437" i="37"/>
  <c r="BD437" i="37"/>
  <c r="BH437" i="37"/>
  <c r="BJ437" i="37"/>
  <c r="BN437" i="37"/>
  <c r="CE437" i="37"/>
  <c r="DS437" i="37"/>
  <c r="EA437" i="37"/>
  <c r="AQ439" i="37"/>
  <c r="BC439" i="37"/>
  <c r="BG439" i="37"/>
  <c r="BK439" i="37"/>
  <c r="BS439" i="37"/>
  <c r="CI439" i="37"/>
  <c r="CM439" i="37"/>
  <c r="CQ439" i="37"/>
  <c r="DG439" i="37"/>
  <c r="DO439" i="37"/>
  <c r="EM439" i="37"/>
  <c r="FK439" i="37"/>
  <c r="BN440" i="37"/>
  <c r="AQ441" i="37"/>
  <c r="BC441" i="37"/>
  <c r="BG441" i="37"/>
  <c r="BK441" i="37"/>
  <c r="BS441" i="37"/>
  <c r="CI441" i="37"/>
  <c r="CM441" i="37"/>
  <c r="CQ441" i="37"/>
  <c r="DG441" i="37"/>
  <c r="DO441" i="37"/>
  <c r="EM441" i="37"/>
  <c r="FK441" i="37"/>
  <c r="AQ443" i="37"/>
  <c r="BC443" i="37"/>
  <c r="BG443" i="37"/>
  <c r="BK443" i="37"/>
  <c r="BS443" i="37"/>
  <c r="CI443" i="37"/>
  <c r="CM443" i="37"/>
  <c r="CQ443" i="37"/>
  <c r="DG443" i="37"/>
  <c r="DO443" i="37"/>
  <c r="EE443" i="37"/>
  <c r="EM443" i="37"/>
  <c r="FK443" i="37"/>
  <c r="AQ445" i="37"/>
  <c r="BC445" i="37"/>
  <c r="BG445" i="37"/>
  <c r="BK445" i="37"/>
  <c r="BS445" i="37"/>
  <c r="CI445" i="37"/>
  <c r="CM445" i="37"/>
  <c r="CQ445" i="37"/>
  <c r="DG445" i="37"/>
  <c r="DO445" i="37"/>
  <c r="EM445" i="37"/>
  <c r="FK445" i="37"/>
  <c r="BN446" i="37"/>
  <c r="BN473" i="37"/>
  <c r="BN474" i="37"/>
  <c r="BN475" i="37"/>
  <c r="BN476" i="37"/>
  <c r="BN477" i="37"/>
  <c r="BN478" i="37"/>
  <c r="BN479" i="37"/>
  <c r="BN480" i="37"/>
  <c r="BN481" i="37"/>
  <c r="GM484" i="37"/>
  <c r="GB484" i="37"/>
  <c r="CN484" i="37"/>
  <c r="CL484" i="37"/>
  <c r="CJ484" i="37"/>
  <c r="CH484" i="37"/>
  <c r="CF484" i="37"/>
  <c r="CD484" i="37"/>
  <c r="GD484" i="37"/>
  <c r="DJ484" i="37"/>
  <c r="DH484" i="37"/>
  <c r="DF484" i="37"/>
  <c r="DD484" i="37"/>
  <c r="DB484" i="37"/>
  <c r="CZ484" i="37"/>
  <c r="EF484" i="37"/>
  <c r="EB484" i="37"/>
  <c r="DX484" i="37"/>
  <c r="ET484" i="37"/>
  <c r="ER484" i="37"/>
  <c r="GM486" i="37"/>
  <c r="GB486" i="37"/>
  <c r="CN486" i="37"/>
  <c r="CL486" i="37"/>
  <c r="CJ486" i="37"/>
  <c r="CH486" i="37"/>
  <c r="CF486" i="37"/>
  <c r="CD486" i="37"/>
  <c r="GD486" i="37"/>
  <c r="DH486" i="37"/>
  <c r="DD486" i="37"/>
  <c r="CZ486" i="37"/>
  <c r="GF486" i="37"/>
  <c r="EF486" i="37"/>
  <c r="ED486" i="37"/>
  <c r="EB486" i="37"/>
  <c r="DZ486" i="37"/>
  <c r="DX486" i="37"/>
  <c r="DV486" i="37"/>
  <c r="EZ486" i="37"/>
  <c r="GM488" i="37"/>
  <c r="GB488" i="37"/>
  <c r="CN488" i="37"/>
  <c r="CL488" i="37"/>
  <c r="CJ488" i="37"/>
  <c r="CH488" i="37"/>
  <c r="CF488" i="37"/>
  <c r="CD488" i="37"/>
  <c r="DJ488" i="37"/>
  <c r="DF488" i="37"/>
  <c r="DB488" i="37"/>
  <c r="GF488" i="37"/>
  <c r="EF488" i="37"/>
  <c r="ED488" i="37"/>
  <c r="EB488" i="37"/>
  <c r="DZ488" i="37"/>
  <c r="DX488" i="37"/>
  <c r="DV488" i="37"/>
  <c r="GH488" i="37"/>
  <c r="FB488" i="37"/>
  <c r="EZ488" i="37"/>
  <c r="EX488" i="37"/>
  <c r="EV488" i="37"/>
  <c r="ET488" i="37"/>
  <c r="ER488" i="37"/>
  <c r="GM490" i="37"/>
  <c r="GB490" i="37"/>
  <c r="CN490" i="37"/>
  <c r="CL490" i="37"/>
  <c r="CJ490" i="37"/>
  <c r="CH490" i="37"/>
  <c r="CF490" i="37"/>
  <c r="CD490" i="37"/>
  <c r="GD490" i="37"/>
  <c r="DJ490" i="37"/>
  <c r="DH490" i="37"/>
  <c r="DF490" i="37"/>
  <c r="DD490" i="37"/>
  <c r="DB490" i="37"/>
  <c r="CZ490" i="37"/>
  <c r="EF490" i="37"/>
  <c r="EB490" i="37"/>
  <c r="DX490" i="37"/>
  <c r="GH490" i="37"/>
  <c r="FB490" i="37"/>
  <c r="EZ490" i="37"/>
  <c r="EX490" i="37"/>
  <c r="EV490" i="37"/>
  <c r="ET490" i="37"/>
  <c r="ER490" i="37"/>
  <c r="GM492" i="37"/>
  <c r="GB492" i="37"/>
  <c r="CN492" i="37"/>
  <c r="CL492" i="37"/>
  <c r="CJ492" i="37"/>
  <c r="CH492" i="37"/>
  <c r="CF492" i="37"/>
  <c r="CD492" i="37"/>
  <c r="DJ492" i="37"/>
  <c r="DF492" i="37"/>
  <c r="DB492" i="37"/>
  <c r="GF492" i="37"/>
  <c r="EF492" i="37"/>
  <c r="ED492" i="37"/>
  <c r="EB492" i="37"/>
  <c r="DZ492" i="37"/>
  <c r="DX492" i="37"/>
  <c r="DV492" i="37"/>
  <c r="EZ492" i="37"/>
  <c r="EV492" i="37"/>
  <c r="ER492" i="37"/>
  <c r="GM494" i="37"/>
  <c r="GB494" i="37"/>
  <c r="CN494" i="37"/>
  <c r="CL494" i="37"/>
  <c r="CJ494" i="37"/>
  <c r="CH494" i="37"/>
  <c r="CF494" i="37"/>
  <c r="CD494" i="37"/>
  <c r="GD494" i="37"/>
  <c r="DJ494" i="37"/>
  <c r="DH494" i="37"/>
  <c r="DF494" i="37"/>
  <c r="DD494" i="37"/>
  <c r="DB494" i="37"/>
  <c r="CZ494" i="37"/>
  <c r="GF494" i="37"/>
  <c r="EF494" i="37"/>
  <c r="ED494" i="37"/>
  <c r="EB494" i="37"/>
  <c r="DZ494" i="37"/>
  <c r="DX494" i="37"/>
  <c r="DV494" i="37"/>
  <c r="AN498" i="37"/>
  <c r="AO498" i="37"/>
  <c r="AN501" i="37"/>
  <c r="AN502" i="37"/>
  <c r="AN503" i="37"/>
  <c r="AN507" i="37"/>
  <c r="AN510" i="37"/>
  <c r="AN512" i="37"/>
  <c r="AN514" i="37"/>
  <c r="AN518" i="37"/>
  <c r="AN519" i="37"/>
  <c r="AN520" i="37"/>
  <c r="AN521" i="37"/>
  <c r="AN523" i="37"/>
  <c r="AN524" i="37"/>
  <c r="AN525" i="37"/>
  <c r="CG446" i="37"/>
  <c r="CI446" i="37"/>
  <c r="CK446" i="37"/>
  <c r="CM446" i="37"/>
  <c r="DE446" i="37"/>
  <c r="DG446" i="37"/>
  <c r="DI446" i="37"/>
  <c r="EC446" i="37"/>
  <c r="EE446" i="37"/>
  <c r="AE447" i="37"/>
  <c r="AQ447" i="37"/>
  <c r="AS447" i="37"/>
  <c r="BC447" i="37"/>
  <c r="BG447" i="37"/>
  <c r="BS447" i="37"/>
  <c r="CG447" i="37"/>
  <c r="CI447" i="37"/>
  <c r="CK447" i="37"/>
  <c r="CM447" i="37"/>
  <c r="CQ447" i="37"/>
  <c r="DE447" i="37"/>
  <c r="DG447" i="37"/>
  <c r="DI447" i="37"/>
  <c r="DO447" i="37"/>
  <c r="EC447" i="37"/>
  <c r="FK447" i="37"/>
  <c r="AE448" i="37"/>
  <c r="AS448" i="37"/>
  <c r="BC448" i="37"/>
  <c r="BE448" i="37"/>
  <c r="BG448" i="37"/>
  <c r="BK448" i="37"/>
  <c r="BS448" i="37"/>
  <c r="CG448" i="37"/>
  <c r="CI448" i="37"/>
  <c r="CK448" i="37"/>
  <c r="CM448" i="37"/>
  <c r="CQ448" i="37"/>
  <c r="DE448" i="37"/>
  <c r="DG448" i="37"/>
  <c r="DI448" i="37"/>
  <c r="DO448" i="37"/>
  <c r="EC448" i="37"/>
  <c r="EE448" i="37"/>
  <c r="FA448" i="37"/>
  <c r="FK448" i="37"/>
  <c r="AE449" i="37"/>
  <c r="AQ449" i="37"/>
  <c r="AS449" i="37"/>
  <c r="BC449" i="37"/>
  <c r="BE449" i="37"/>
  <c r="BG449" i="37"/>
  <c r="BK449" i="37"/>
  <c r="BS449" i="37"/>
  <c r="CI449" i="37"/>
  <c r="CM449" i="37"/>
  <c r="CQ449" i="37"/>
  <c r="DE449" i="37"/>
  <c r="DG449" i="37"/>
  <c r="DI449" i="37"/>
  <c r="DO449" i="37"/>
  <c r="EC449" i="37"/>
  <c r="EE449" i="37"/>
  <c r="FK449" i="37"/>
  <c r="AE450" i="37"/>
  <c r="AS450" i="37"/>
  <c r="BC450" i="37"/>
  <c r="BG450" i="37"/>
  <c r="BK450" i="37"/>
  <c r="BS450" i="37"/>
  <c r="CI450" i="37"/>
  <c r="CM450" i="37"/>
  <c r="CQ450" i="37"/>
  <c r="DE450" i="37"/>
  <c r="DG450" i="37"/>
  <c r="DI450" i="37"/>
  <c r="DO450" i="37"/>
  <c r="EC450" i="37"/>
  <c r="EE450" i="37"/>
  <c r="FA450" i="37"/>
  <c r="FK450" i="37"/>
  <c r="AE451" i="37"/>
  <c r="AS451" i="37"/>
  <c r="BC451" i="37"/>
  <c r="BE451" i="37"/>
  <c r="BG451" i="37"/>
  <c r="BK451" i="37"/>
  <c r="BS451" i="37"/>
  <c r="CG451" i="37"/>
  <c r="CI451" i="37"/>
  <c r="CK451" i="37"/>
  <c r="CM451" i="37"/>
  <c r="CQ451" i="37"/>
  <c r="DE451" i="37"/>
  <c r="DG451" i="37"/>
  <c r="DI451" i="37"/>
  <c r="DO451" i="37"/>
  <c r="EC451" i="37"/>
  <c r="EE451" i="37"/>
  <c r="FA451" i="37"/>
  <c r="FK451" i="37"/>
  <c r="AE452" i="37"/>
  <c r="AS452" i="37"/>
  <c r="BC452" i="37"/>
  <c r="BE452" i="37"/>
  <c r="BG452" i="37"/>
  <c r="BS452" i="37"/>
  <c r="CI452" i="37"/>
  <c r="CM452" i="37"/>
  <c r="CQ452" i="37"/>
  <c r="DE452" i="37"/>
  <c r="DG452" i="37"/>
  <c r="DI452" i="37"/>
  <c r="DO452" i="37"/>
  <c r="EC452" i="37"/>
  <c r="EE452" i="37"/>
  <c r="FA452" i="37"/>
  <c r="FK452" i="37"/>
  <c r="AE453" i="37"/>
  <c r="AS453" i="37"/>
  <c r="BC453" i="37"/>
  <c r="BE453" i="37"/>
  <c r="BG453" i="37"/>
  <c r="BS453" i="37"/>
  <c r="CG453" i="37"/>
  <c r="CI453" i="37"/>
  <c r="CK453" i="37"/>
  <c r="CM453" i="37"/>
  <c r="CQ453" i="37"/>
  <c r="DE453" i="37"/>
  <c r="DG453" i="37"/>
  <c r="DI453" i="37"/>
  <c r="DO453" i="37"/>
  <c r="EC453" i="37"/>
  <c r="FA453" i="37"/>
  <c r="FK453" i="37"/>
  <c r="AE454" i="37"/>
  <c r="AS454" i="37"/>
  <c r="BC454" i="37"/>
  <c r="BK454" i="37"/>
  <c r="BS454" i="37"/>
  <c r="CI454" i="37"/>
  <c r="CM454" i="37"/>
  <c r="CQ454" i="37"/>
  <c r="DE454" i="37"/>
  <c r="DG454" i="37"/>
  <c r="DI454" i="37"/>
  <c r="DO454" i="37"/>
  <c r="EC454" i="37"/>
  <c r="FK454" i="37"/>
  <c r="AE455" i="37"/>
  <c r="AS455" i="37"/>
  <c r="BC455" i="37"/>
  <c r="BE455" i="37"/>
  <c r="BS455" i="37"/>
  <c r="CG455" i="37"/>
  <c r="CI455" i="37"/>
  <c r="CK455" i="37"/>
  <c r="CM455" i="37"/>
  <c r="CQ455" i="37"/>
  <c r="DE455" i="37"/>
  <c r="DG455" i="37"/>
  <c r="DI455" i="37"/>
  <c r="DO455" i="37"/>
  <c r="EC455" i="37"/>
  <c r="FK455" i="37"/>
  <c r="AE456" i="37"/>
  <c r="AS456" i="37"/>
  <c r="BC456" i="37"/>
  <c r="BE456" i="37"/>
  <c r="BS456" i="37"/>
  <c r="CG456" i="37"/>
  <c r="CI456" i="37"/>
  <c r="CK456" i="37"/>
  <c r="CM456" i="37"/>
  <c r="CQ456" i="37"/>
  <c r="DE456" i="37"/>
  <c r="DO456" i="37"/>
  <c r="FA456" i="37"/>
  <c r="FK456" i="37"/>
  <c r="AE457" i="37"/>
  <c r="AQ457" i="37"/>
  <c r="AS457" i="37"/>
  <c r="BC457" i="37"/>
  <c r="BE457" i="37"/>
  <c r="BG457" i="37"/>
  <c r="BS457" i="37"/>
  <c r="CG457" i="37"/>
  <c r="CK457" i="37"/>
  <c r="CQ457" i="37"/>
  <c r="DE457" i="37"/>
  <c r="DG457" i="37"/>
  <c r="DI457" i="37"/>
  <c r="DO457" i="37"/>
  <c r="FK457" i="37"/>
  <c r="AE458" i="37"/>
  <c r="AS458" i="37"/>
  <c r="BC458" i="37"/>
  <c r="BE458" i="37"/>
  <c r="BK458" i="37"/>
  <c r="BS458" i="37"/>
  <c r="CG458" i="37"/>
  <c r="CI458" i="37"/>
  <c r="CK458" i="37"/>
  <c r="CM458" i="37"/>
  <c r="CQ458" i="37"/>
  <c r="DE458" i="37"/>
  <c r="DI458" i="37"/>
  <c r="DO458" i="37"/>
  <c r="EC458" i="37"/>
  <c r="FK458" i="37"/>
  <c r="AE459" i="37"/>
  <c r="AS459" i="37"/>
  <c r="BC459" i="37"/>
  <c r="BE459" i="37"/>
  <c r="BS459" i="37"/>
  <c r="CG459" i="37"/>
  <c r="CI459" i="37"/>
  <c r="CK459" i="37"/>
  <c r="CM459" i="37"/>
  <c r="CQ459" i="37"/>
  <c r="DE459" i="37"/>
  <c r="DG459" i="37"/>
  <c r="DO459" i="37"/>
  <c r="EC459" i="37"/>
  <c r="FK459" i="37"/>
  <c r="AE460" i="37"/>
  <c r="AS460" i="37"/>
  <c r="BC460" i="37"/>
  <c r="BE460" i="37"/>
  <c r="BG460" i="37"/>
  <c r="BK460" i="37"/>
  <c r="BS460" i="37"/>
  <c r="CI460" i="37"/>
  <c r="CM460" i="37"/>
  <c r="CQ460" i="37"/>
  <c r="DE460" i="37"/>
  <c r="DG460" i="37"/>
  <c r="DI460" i="37"/>
  <c r="DO460" i="37"/>
  <c r="EC460" i="37"/>
  <c r="FK460" i="37"/>
  <c r="AE461" i="37"/>
  <c r="AS461" i="37"/>
  <c r="BC461" i="37"/>
  <c r="BE461" i="37"/>
  <c r="BG461" i="37"/>
  <c r="BK461" i="37"/>
  <c r="BS461" i="37"/>
  <c r="CG461" i="37"/>
  <c r="CK461" i="37"/>
  <c r="CQ461" i="37"/>
  <c r="DE461" i="37"/>
  <c r="DG461" i="37"/>
  <c r="DI461" i="37"/>
  <c r="DO461" i="37"/>
  <c r="EE461" i="37"/>
  <c r="FK461" i="37"/>
  <c r="AE462" i="37"/>
  <c r="AS462" i="37"/>
  <c r="BC462" i="37"/>
  <c r="BE462" i="37"/>
  <c r="BG462" i="37"/>
  <c r="BK462" i="37"/>
  <c r="BS462" i="37"/>
  <c r="CI462" i="37"/>
  <c r="CM462" i="37"/>
  <c r="CQ462" i="37"/>
  <c r="DO462" i="37"/>
  <c r="EC462" i="37"/>
  <c r="EE462" i="37"/>
  <c r="FA462" i="37"/>
  <c r="FK462" i="37"/>
  <c r="AE463" i="37"/>
  <c r="BN463" i="37"/>
  <c r="AQ463" i="37"/>
  <c r="AS463" i="37"/>
  <c r="BE463" i="37"/>
  <c r="BG463" i="37"/>
  <c r="BK463" i="37"/>
  <c r="BS463" i="37"/>
  <c r="CG463" i="37"/>
  <c r="CI463" i="37"/>
  <c r="CK463" i="37"/>
  <c r="CM463" i="37"/>
  <c r="CQ463" i="37"/>
  <c r="DO463" i="37"/>
  <c r="EC463" i="37"/>
  <c r="EE463" i="37"/>
  <c r="FK463" i="37"/>
  <c r="AE464" i="37"/>
  <c r="AS464" i="37"/>
  <c r="BG464" i="37"/>
  <c r="BK464" i="37"/>
  <c r="BS464" i="37"/>
  <c r="CG464" i="37"/>
  <c r="CI464" i="37"/>
  <c r="CK464" i="37"/>
  <c r="CM464" i="37"/>
  <c r="CQ464" i="37"/>
  <c r="DC464" i="37"/>
  <c r="DO464" i="37"/>
  <c r="EA464" i="37"/>
  <c r="EY464" i="37"/>
  <c r="FK464" i="37"/>
  <c r="GN464" i="37"/>
  <c r="GP464" i="37"/>
  <c r="GR464" i="37"/>
  <c r="GT464" i="37"/>
  <c r="AE465" i="37"/>
  <c r="AN465" i="37"/>
  <c r="AO465" i="37"/>
  <c r="AQ465" i="37"/>
  <c r="AS465" i="37"/>
  <c r="BC465" i="37"/>
  <c r="BE465" i="37"/>
  <c r="BG465" i="37"/>
  <c r="BK465" i="37"/>
  <c r="BS465" i="37"/>
  <c r="CE465" i="37"/>
  <c r="CQ465" i="37"/>
  <c r="DC465" i="37"/>
  <c r="DO465" i="37"/>
  <c r="EA465" i="37"/>
  <c r="EY465" i="37"/>
  <c r="FK465" i="37"/>
  <c r="GN465" i="37"/>
  <c r="GP465" i="37"/>
  <c r="GR465" i="37"/>
  <c r="GT465" i="37"/>
  <c r="AN466" i="37"/>
  <c r="AO466" i="37"/>
  <c r="AQ466" i="37"/>
  <c r="AS466" i="37"/>
  <c r="BC466" i="37"/>
  <c r="BE466" i="37"/>
  <c r="BG466" i="37"/>
  <c r="BK466" i="37"/>
  <c r="CE466" i="37"/>
  <c r="DC466" i="37"/>
  <c r="EA466" i="37"/>
  <c r="EY466" i="37"/>
  <c r="GN466" i="37"/>
  <c r="GP466" i="37"/>
  <c r="GR466" i="37"/>
  <c r="GT466" i="37"/>
  <c r="AN467" i="37"/>
  <c r="AO467" i="37" s="1"/>
  <c r="AQ467" i="37"/>
  <c r="AS467" i="37"/>
  <c r="BC467" i="37"/>
  <c r="BE467" i="37"/>
  <c r="BG467" i="37"/>
  <c r="CE467" i="37"/>
  <c r="DC467" i="37"/>
  <c r="EA467" i="37"/>
  <c r="EY467" i="37"/>
  <c r="GN467" i="37"/>
  <c r="GP467" i="37"/>
  <c r="GR467" i="37"/>
  <c r="GT467" i="37"/>
  <c r="AN468" i="37"/>
  <c r="AQ468" i="37"/>
  <c r="AS468" i="37"/>
  <c r="BC468" i="37"/>
  <c r="BE468" i="37"/>
  <c r="BG468" i="37"/>
  <c r="BK468" i="37"/>
  <c r="CE468" i="37"/>
  <c r="DC468" i="37"/>
  <c r="EA468" i="37"/>
  <c r="EY468" i="37"/>
  <c r="GN468" i="37"/>
  <c r="GP468" i="37"/>
  <c r="GR468" i="37"/>
  <c r="GT468" i="37"/>
  <c r="AN469" i="37"/>
  <c r="AO469" i="37" s="1"/>
  <c r="AQ469" i="37"/>
  <c r="AS469" i="37"/>
  <c r="BE469" i="37"/>
  <c r="BG469" i="37"/>
  <c r="BK469" i="37"/>
  <c r="CE469" i="37"/>
  <c r="DC469" i="37"/>
  <c r="EA469" i="37"/>
  <c r="EY469" i="37"/>
  <c r="GN469" i="37"/>
  <c r="GP469" i="37"/>
  <c r="GR469" i="37"/>
  <c r="GT469" i="37"/>
  <c r="AN470" i="37"/>
  <c r="AQ470" i="37"/>
  <c r="AS470" i="37"/>
  <c r="BC470" i="37"/>
  <c r="BE470" i="37"/>
  <c r="BG470" i="37"/>
  <c r="BK470" i="37"/>
  <c r="CE470" i="37"/>
  <c r="DC470" i="37"/>
  <c r="EA470" i="37"/>
  <c r="EY470" i="37"/>
  <c r="GN470" i="37"/>
  <c r="GP470" i="37"/>
  <c r="GR470" i="37"/>
  <c r="GT470" i="37"/>
  <c r="AN471" i="37"/>
  <c r="AO471" i="37" s="1"/>
  <c r="AQ471" i="37"/>
  <c r="AS471" i="37"/>
  <c r="BE471" i="37"/>
  <c r="BG471" i="37"/>
  <c r="CE471" i="37"/>
  <c r="DC471" i="37"/>
  <c r="EA471" i="37"/>
  <c r="EY471" i="37"/>
  <c r="GN471" i="37"/>
  <c r="GP471" i="37"/>
  <c r="GR471" i="37"/>
  <c r="GT471" i="37"/>
  <c r="AR472" i="37"/>
  <c r="AT472" i="37"/>
  <c r="BD472" i="37"/>
  <c r="CD472" i="37"/>
  <c r="CF472" i="37"/>
  <c r="CH472" i="37"/>
  <c r="CJ472" i="37"/>
  <c r="CL472" i="37"/>
  <c r="CN472" i="37"/>
  <c r="CZ472" i="37"/>
  <c r="DB472" i="37"/>
  <c r="DD472" i="37"/>
  <c r="DF472" i="37"/>
  <c r="DH472" i="37"/>
  <c r="DJ472" i="37"/>
  <c r="DV472" i="37"/>
  <c r="DX472" i="37"/>
  <c r="DZ472" i="37"/>
  <c r="EB472" i="37"/>
  <c r="ED472" i="37"/>
  <c r="EF472" i="37"/>
  <c r="ER472" i="37"/>
  <c r="EV472" i="37"/>
  <c r="EZ472" i="37"/>
  <c r="GB472" i="37"/>
  <c r="GD472" i="37"/>
  <c r="GF472" i="37"/>
  <c r="GM472" i="37"/>
  <c r="GO472" i="37"/>
  <c r="GQ472" i="37"/>
  <c r="GS472" i="37"/>
  <c r="GU472" i="37"/>
  <c r="X473" i="37"/>
  <c r="AI473" i="37" s="1"/>
  <c r="AR473" i="37"/>
  <c r="AT473" i="37"/>
  <c r="BD473" i="37"/>
  <c r="CD473" i="37"/>
  <c r="CF473" i="37"/>
  <c r="CH473" i="37"/>
  <c r="CJ473" i="37"/>
  <c r="CL473" i="37"/>
  <c r="CN473" i="37"/>
  <c r="DB473" i="37"/>
  <c r="DF473" i="37"/>
  <c r="DJ473" i="37"/>
  <c r="DV473" i="37"/>
  <c r="DX473" i="37"/>
  <c r="DZ473" i="37"/>
  <c r="EB473" i="37"/>
  <c r="ED473" i="37"/>
  <c r="EF473" i="37"/>
  <c r="ER473" i="37"/>
  <c r="EZ473" i="37"/>
  <c r="GB473" i="37"/>
  <c r="GD473" i="37"/>
  <c r="GF473" i="37"/>
  <c r="GM473" i="37"/>
  <c r="GO473" i="37"/>
  <c r="GQ473" i="37"/>
  <c r="GU473" i="37"/>
  <c r="X474" i="37"/>
  <c r="AI474" i="37"/>
  <c r="AR474" i="37"/>
  <c r="AT474" i="37"/>
  <c r="BD474" i="37"/>
  <c r="CD474" i="37"/>
  <c r="CF474" i="37"/>
  <c r="CH474" i="37"/>
  <c r="CJ474" i="37"/>
  <c r="CL474" i="37"/>
  <c r="CN474" i="37"/>
  <c r="DB474" i="37"/>
  <c r="DH474" i="37"/>
  <c r="DV474" i="37"/>
  <c r="DZ474" i="37"/>
  <c r="ED474" i="37"/>
  <c r="ET474" i="37"/>
  <c r="GB474" i="37"/>
  <c r="GM474" i="37"/>
  <c r="GO474" i="37"/>
  <c r="GQ474" i="37"/>
  <c r="GU474" i="37"/>
  <c r="X475" i="37"/>
  <c r="AI475" i="37"/>
  <c r="AR475" i="37"/>
  <c r="AT475" i="37"/>
  <c r="BD475" i="37"/>
  <c r="CD475" i="37"/>
  <c r="CH475" i="37"/>
  <c r="CL475" i="37"/>
  <c r="CZ475" i="37"/>
  <c r="DD475" i="37"/>
  <c r="DH475" i="37"/>
  <c r="DV475" i="37"/>
  <c r="DX475" i="37"/>
  <c r="DZ475" i="37"/>
  <c r="EB475" i="37"/>
  <c r="ED475" i="37"/>
  <c r="EF475" i="37"/>
  <c r="ET475" i="37"/>
  <c r="EZ475" i="37"/>
  <c r="GB475" i="37"/>
  <c r="GF475" i="37"/>
  <c r="GM475" i="37"/>
  <c r="GO475" i="37"/>
  <c r="GQ475" i="37"/>
  <c r="GU475" i="37"/>
  <c r="X476" i="37"/>
  <c r="AI476" i="37" s="1"/>
  <c r="AR476" i="37"/>
  <c r="BF476" i="37" s="1"/>
  <c r="AT476" i="37"/>
  <c r="BD476" i="37"/>
  <c r="CD476" i="37"/>
  <c r="CF476" i="37"/>
  <c r="CH476" i="37"/>
  <c r="CJ476" i="37"/>
  <c r="CL476" i="37"/>
  <c r="CN476" i="37"/>
  <c r="CZ476" i="37"/>
  <c r="DB476" i="37"/>
  <c r="DD476" i="37"/>
  <c r="DF476" i="37"/>
  <c r="DH476" i="37"/>
  <c r="DJ476" i="37"/>
  <c r="DX476" i="37"/>
  <c r="EB476" i="37"/>
  <c r="EF476" i="37"/>
  <c r="ET476" i="37"/>
  <c r="GB476" i="37"/>
  <c r="GD476" i="37"/>
  <c r="GF476" i="37"/>
  <c r="GM476" i="37"/>
  <c r="GO476" i="37"/>
  <c r="GQ476" i="37"/>
  <c r="GU476" i="37"/>
  <c r="X477" i="37"/>
  <c r="AI477" i="37"/>
  <c r="AR477" i="37"/>
  <c r="BE477" i="37"/>
  <c r="AT477" i="37"/>
  <c r="BD477" i="37"/>
  <c r="CD477" i="37"/>
  <c r="CF477" i="37"/>
  <c r="CH477" i="37"/>
  <c r="CJ477" i="37"/>
  <c r="CL477" i="37"/>
  <c r="CN477" i="37"/>
  <c r="DB477" i="37"/>
  <c r="DF477" i="37"/>
  <c r="DJ477" i="37"/>
  <c r="DV477" i="37"/>
  <c r="DX477" i="37"/>
  <c r="DZ477" i="37"/>
  <c r="EB477" i="37"/>
  <c r="ED477" i="37"/>
  <c r="EF477" i="37"/>
  <c r="GB477" i="37"/>
  <c r="GF477" i="37"/>
  <c r="GM477" i="37"/>
  <c r="GO477" i="37"/>
  <c r="GQ477" i="37"/>
  <c r="GU477" i="37"/>
  <c r="X478" i="37"/>
  <c r="AI478" i="37" s="1"/>
  <c r="AR478" i="37"/>
  <c r="BF478" i="37" s="1"/>
  <c r="AT478" i="37"/>
  <c r="CD478" i="37"/>
  <c r="CF478" i="37"/>
  <c r="CH478" i="37"/>
  <c r="CJ478" i="37"/>
  <c r="CL478" i="37"/>
  <c r="CN478" i="37"/>
  <c r="CZ478" i="37"/>
  <c r="DB478" i="37"/>
  <c r="DD478" i="37"/>
  <c r="DF478" i="37"/>
  <c r="DH478" i="37"/>
  <c r="DJ478" i="37"/>
  <c r="DV478" i="37"/>
  <c r="DX478" i="37"/>
  <c r="DZ478" i="37"/>
  <c r="EB478" i="37"/>
  <c r="ED478" i="37"/>
  <c r="EF478" i="37"/>
  <c r="ER478" i="37"/>
  <c r="ET478" i="37"/>
  <c r="EZ478" i="37"/>
  <c r="GB478" i="37"/>
  <c r="GD478" i="37"/>
  <c r="GF478" i="37"/>
  <c r="GM478" i="37"/>
  <c r="GO478" i="37"/>
  <c r="GQ478" i="37"/>
  <c r="GU478" i="37"/>
  <c r="X479" i="37"/>
  <c r="AI479" i="37" s="1"/>
  <c r="AR479" i="37"/>
  <c r="AT479" i="37"/>
  <c r="BD479" i="37"/>
  <c r="CD479" i="37"/>
  <c r="CF479" i="37"/>
  <c r="CH479" i="37"/>
  <c r="CJ479" i="37"/>
  <c r="CL479" i="37"/>
  <c r="CN479" i="37"/>
  <c r="CZ479" i="37"/>
  <c r="DB479" i="37"/>
  <c r="DD479" i="37"/>
  <c r="DF479" i="37"/>
  <c r="DH479" i="37"/>
  <c r="DJ479" i="37"/>
  <c r="DX479" i="37"/>
  <c r="EB479" i="37"/>
  <c r="EF479" i="37"/>
  <c r="EZ479" i="37"/>
  <c r="GB479" i="37"/>
  <c r="GD479" i="37"/>
  <c r="GM479" i="37"/>
  <c r="GO479" i="37"/>
  <c r="GQ479" i="37"/>
  <c r="GU479" i="37"/>
  <c r="X480" i="37"/>
  <c r="AI480" i="37"/>
  <c r="AR480" i="37"/>
  <c r="AT480" i="37"/>
  <c r="BD480" i="37"/>
  <c r="CD480" i="37"/>
  <c r="CF480" i="37"/>
  <c r="CH480" i="37"/>
  <c r="CJ480" i="37"/>
  <c r="CL480" i="37"/>
  <c r="CN480" i="37"/>
  <c r="CZ480" i="37"/>
  <c r="DB480" i="37"/>
  <c r="DD480" i="37"/>
  <c r="DF480" i="37"/>
  <c r="DH480" i="37"/>
  <c r="DJ480" i="37"/>
  <c r="DV480" i="37"/>
  <c r="DX480" i="37"/>
  <c r="DZ480" i="37"/>
  <c r="EB480" i="37"/>
  <c r="ED480" i="37"/>
  <c r="EF480" i="37"/>
  <c r="GB480" i="37"/>
  <c r="GD480" i="37"/>
  <c r="GF480" i="37"/>
  <c r="GM480" i="37"/>
  <c r="GO480" i="37"/>
  <c r="GQ480" i="37"/>
  <c r="GU480" i="37"/>
  <c r="X481" i="37"/>
  <c r="AI481" i="37" s="1"/>
  <c r="AR481" i="37"/>
  <c r="AT481" i="37"/>
  <c r="BD481" i="37"/>
  <c r="CD481" i="37"/>
  <c r="CF481" i="37"/>
  <c r="CH481" i="37"/>
  <c r="CJ481" i="37"/>
  <c r="CL481" i="37"/>
  <c r="CN481" i="37"/>
  <c r="CZ481" i="37"/>
  <c r="DB481" i="37"/>
  <c r="DD481" i="37"/>
  <c r="DF481" i="37"/>
  <c r="DH481" i="37"/>
  <c r="DJ481" i="37"/>
  <c r="DV481" i="37"/>
  <c r="DZ481" i="37"/>
  <c r="ED481" i="37"/>
  <c r="ER481" i="37"/>
  <c r="ET481" i="37"/>
  <c r="EV481" i="37"/>
  <c r="EX481" i="37"/>
  <c r="EZ481" i="37"/>
  <c r="FB481" i="37"/>
  <c r="GB481" i="37"/>
  <c r="GD481" i="37"/>
  <c r="GF481" i="37"/>
  <c r="GH481" i="37"/>
  <c r="GM481" i="37"/>
  <c r="GO481" i="37"/>
  <c r="GQ481" i="37"/>
  <c r="GU481" i="37"/>
  <c r="X482" i="37"/>
  <c r="AI482" i="37" s="1"/>
  <c r="AR482" i="37"/>
  <c r="BJ482" i="37" s="1"/>
  <c r="AT482" i="37"/>
  <c r="BD482" i="37"/>
  <c r="BF482" i="37"/>
  <c r="BH482" i="37"/>
  <c r="BN482" i="37"/>
  <c r="CD482" i="37"/>
  <c r="CF482" i="37"/>
  <c r="CH482" i="37"/>
  <c r="CJ482" i="37"/>
  <c r="CL482" i="37"/>
  <c r="CN482" i="37"/>
  <c r="DB482" i="37"/>
  <c r="DF482" i="37"/>
  <c r="DJ482" i="37"/>
  <c r="DX482" i="37"/>
  <c r="EB482" i="37"/>
  <c r="EF482" i="37"/>
  <c r="ER482" i="37"/>
  <c r="ET482" i="37"/>
  <c r="EV482" i="37"/>
  <c r="EX482" i="37"/>
  <c r="EZ482" i="37"/>
  <c r="FB482" i="37"/>
  <c r="GB482" i="37"/>
  <c r="GD482" i="37"/>
  <c r="GH482" i="37"/>
  <c r="GM482" i="37"/>
  <c r="GO482" i="37"/>
  <c r="BN483" i="37"/>
  <c r="BE483" i="37"/>
  <c r="BI483" i="37"/>
  <c r="CG483" i="37"/>
  <c r="DA483" i="37"/>
  <c r="DE483" i="37"/>
  <c r="DY483" i="37"/>
  <c r="ES483" i="37"/>
  <c r="EW483" i="37"/>
  <c r="AE484" i="37"/>
  <c r="BC484" i="37"/>
  <c r="BG484" i="37"/>
  <c r="BS484" i="37"/>
  <c r="CI484" i="37"/>
  <c r="CM484" i="37"/>
  <c r="CQ484" i="37"/>
  <c r="DG484" i="37"/>
  <c r="DO484" i="37"/>
  <c r="FK484" i="37"/>
  <c r="BN485" i="37"/>
  <c r="BE485" i="37"/>
  <c r="BI485" i="37"/>
  <c r="CG485" i="37"/>
  <c r="DA485" i="37"/>
  <c r="DE485" i="37"/>
  <c r="AE486" i="37"/>
  <c r="AQ486" i="37"/>
  <c r="BC486" i="37"/>
  <c r="BG486" i="37"/>
  <c r="BK486" i="37"/>
  <c r="BS486" i="37"/>
  <c r="CI486" i="37"/>
  <c r="CM486" i="37"/>
  <c r="CQ486" i="37"/>
  <c r="DO486" i="37"/>
  <c r="EE486" i="37"/>
  <c r="FK486" i="37"/>
  <c r="BE487" i="37"/>
  <c r="CG487" i="37"/>
  <c r="DA487" i="37"/>
  <c r="DE487" i="37"/>
  <c r="DY487" i="37"/>
  <c r="ES487" i="37"/>
  <c r="EW487" i="37"/>
  <c r="AE488" i="37"/>
  <c r="AQ488" i="37"/>
  <c r="BC488" i="37"/>
  <c r="BG488" i="37"/>
  <c r="BK488" i="37"/>
  <c r="BS488" i="37"/>
  <c r="CI488" i="37"/>
  <c r="CM488" i="37"/>
  <c r="CQ488" i="37"/>
  <c r="DO488" i="37"/>
  <c r="EE488" i="37"/>
  <c r="FK488" i="37"/>
  <c r="BE489" i="37"/>
  <c r="CG489" i="37"/>
  <c r="DA489" i="37"/>
  <c r="DE489" i="37"/>
  <c r="DY489" i="37"/>
  <c r="ES489" i="37"/>
  <c r="EW489" i="37"/>
  <c r="AE490" i="37"/>
  <c r="AQ490" i="37"/>
  <c r="BC490" i="37"/>
  <c r="BG490" i="37"/>
  <c r="BS490" i="37"/>
  <c r="CI490" i="37"/>
  <c r="CM490" i="37"/>
  <c r="CQ490" i="37"/>
  <c r="DG490" i="37"/>
  <c r="DO490" i="37"/>
  <c r="EE490" i="37"/>
  <c r="FK490" i="37"/>
  <c r="BN491" i="37"/>
  <c r="BI491" i="37"/>
  <c r="CG491" i="37"/>
  <c r="DA491" i="37"/>
  <c r="DE491" i="37"/>
  <c r="ES491" i="37"/>
  <c r="EW491" i="37"/>
  <c r="AE492" i="37"/>
  <c r="AQ492" i="37"/>
  <c r="BC492" i="37"/>
  <c r="BG492" i="37"/>
  <c r="BK492" i="37"/>
  <c r="BS492" i="37"/>
  <c r="CI492" i="37"/>
  <c r="CM492" i="37"/>
  <c r="CQ492" i="37"/>
  <c r="DO492" i="37"/>
  <c r="EE492" i="37"/>
  <c r="FK492" i="37"/>
  <c r="BN493" i="37"/>
  <c r="BI493" i="37"/>
  <c r="CG493" i="37"/>
  <c r="DA493" i="37"/>
  <c r="DY493" i="37"/>
  <c r="ES493" i="37"/>
  <c r="EW493" i="37"/>
  <c r="AE494" i="37"/>
  <c r="AQ494" i="37"/>
  <c r="BC494" i="37"/>
  <c r="BG494" i="37"/>
  <c r="BK494" i="37"/>
  <c r="BS494" i="37"/>
  <c r="CI494" i="37"/>
  <c r="CM494" i="37"/>
  <c r="CQ494" i="37"/>
  <c r="DG494" i="37"/>
  <c r="DO494" i="37"/>
  <c r="EE494" i="37"/>
  <c r="FK494" i="37"/>
  <c r="AN517" i="37"/>
  <c r="GM483" i="37"/>
  <c r="AR483" i="37"/>
  <c r="BJ483" i="37" s="1"/>
  <c r="GB483" i="37"/>
  <c r="CN483" i="37"/>
  <c r="CL483" i="37"/>
  <c r="CJ483" i="37"/>
  <c r="CH483" i="37"/>
  <c r="CF483" i="37"/>
  <c r="CD483" i="37"/>
  <c r="GD483" i="37"/>
  <c r="DJ483" i="37"/>
  <c r="DH483" i="37"/>
  <c r="DF483" i="37"/>
  <c r="DD483" i="37"/>
  <c r="DB483" i="37"/>
  <c r="CZ483" i="37"/>
  <c r="GF483" i="37"/>
  <c r="EF483" i="37"/>
  <c r="ED483" i="37"/>
  <c r="EB483" i="37"/>
  <c r="DZ483" i="37"/>
  <c r="DX483" i="37"/>
  <c r="DV483" i="37"/>
  <c r="GH483" i="37"/>
  <c r="FB483" i="37"/>
  <c r="EZ483" i="37"/>
  <c r="EX483" i="37"/>
  <c r="EV483" i="37"/>
  <c r="ET483" i="37"/>
  <c r="ER483" i="37"/>
  <c r="GM485" i="37"/>
  <c r="AR485" i="37"/>
  <c r="GB485" i="37"/>
  <c r="CN485" i="37"/>
  <c r="CL485" i="37"/>
  <c r="CJ485" i="37"/>
  <c r="CH485" i="37"/>
  <c r="CF485" i="37"/>
  <c r="CD485" i="37"/>
  <c r="GD485" i="37"/>
  <c r="DJ485" i="37"/>
  <c r="DH485" i="37"/>
  <c r="DF485" i="37"/>
  <c r="DD485" i="37"/>
  <c r="DB485" i="37"/>
  <c r="CZ485" i="37"/>
  <c r="EF485" i="37"/>
  <c r="EB485" i="37"/>
  <c r="DX485" i="37"/>
  <c r="EZ485" i="37"/>
  <c r="EV485" i="37"/>
  <c r="ET485" i="37"/>
  <c r="GM487" i="37"/>
  <c r="AR487" i="37"/>
  <c r="GB487" i="37"/>
  <c r="CN487" i="37"/>
  <c r="CL487" i="37"/>
  <c r="CJ487" i="37"/>
  <c r="CH487" i="37"/>
  <c r="CF487" i="37"/>
  <c r="CD487" i="37"/>
  <c r="GD487" i="37"/>
  <c r="DJ487" i="37"/>
  <c r="DH487" i="37"/>
  <c r="DF487" i="37"/>
  <c r="DD487" i="37"/>
  <c r="DB487" i="37"/>
  <c r="CZ487" i="37"/>
  <c r="GF487" i="37"/>
  <c r="EF487" i="37"/>
  <c r="ED487" i="37"/>
  <c r="EB487" i="37"/>
  <c r="DZ487" i="37"/>
  <c r="DX487" i="37"/>
  <c r="DV487" i="37"/>
  <c r="GH487" i="37"/>
  <c r="FB487" i="37"/>
  <c r="EZ487" i="37"/>
  <c r="EX487" i="37"/>
  <c r="EV487" i="37"/>
  <c r="ET487" i="37"/>
  <c r="ER487" i="37"/>
  <c r="GM489" i="37"/>
  <c r="AR489" i="37"/>
  <c r="GB489" i="37"/>
  <c r="CN489" i="37"/>
  <c r="CL489" i="37"/>
  <c r="CJ489" i="37"/>
  <c r="CH489" i="37"/>
  <c r="CF489" i="37"/>
  <c r="CD489" i="37"/>
  <c r="GD489" i="37"/>
  <c r="DJ489" i="37"/>
  <c r="DH489" i="37"/>
  <c r="DF489" i="37"/>
  <c r="DD489" i="37"/>
  <c r="DB489" i="37"/>
  <c r="CZ489" i="37"/>
  <c r="GF489" i="37"/>
  <c r="EF489" i="37"/>
  <c r="ED489" i="37"/>
  <c r="EB489" i="37"/>
  <c r="DZ489" i="37"/>
  <c r="DX489" i="37"/>
  <c r="DV489" i="37"/>
  <c r="GH489" i="37"/>
  <c r="FB489" i="37"/>
  <c r="EZ489" i="37"/>
  <c r="EX489" i="37"/>
  <c r="EV489" i="37"/>
  <c r="ET489" i="37"/>
  <c r="ER489" i="37"/>
  <c r="GM491" i="37"/>
  <c r="AR491" i="37"/>
  <c r="BJ491" i="37" s="1"/>
  <c r="GB491" i="37"/>
  <c r="CN491" i="37"/>
  <c r="CL491" i="37"/>
  <c r="CJ491" i="37"/>
  <c r="CH491" i="37"/>
  <c r="CF491" i="37"/>
  <c r="CD491" i="37"/>
  <c r="GD491" i="37"/>
  <c r="DJ491" i="37"/>
  <c r="DH491" i="37"/>
  <c r="DF491" i="37"/>
  <c r="DD491" i="37"/>
  <c r="DB491" i="37"/>
  <c r="CZ491" i="37"/>
  <c r="EF491" i="37"/>
  <c r="EB491" i="37"/>
  <c r="DX491" i="37"/>
  <c r="GH491" i="37"/>
  <c r="FB491" i="37"/>
  <c r="EZ491" i="37"/>
  <c r="EX491" i="37"/>
  <c r="EV491" i="37"/>
  <c r="ET491" i="37"/>
  <c r="ER491" i="37"/>
  <c r="GM493" i="37"/>
  <c r="AR493" i="37"/>
  <c r="GB493" i="37"/>
  <c r="CN493" i="37"/>
  <c r="CL493" i="37"/>
  <c r="CJ493" i="37"/>
  <c r="CH493" i="37"/>
  <c r="CF493" i="37"/>
  <c r="CD493" i="37"/>
  <c r="GD493" i="37"/>
  <c r="DH493" i="37"/>
  <c r="DD493" i="37"/>
  <c r="CZ493" i="37"/>
  <c r="GF493" i="37"/>
  <c r="EF493" i="37"/>
  <c r="ED493" i="37"/>
  <c r="EB493" i="37"/>
  <c r="DZ493" i="37"/>
  <c r="DX493" i="37"/>
  <c r="DV493" i="37"/>
  <c r="GH493" i="37"/>
  <c r="FB493" i="37"/>
  <c r="EZ493" i="37"/>
  <c r="EX493" i="37"/>
  <c r="EV493" i="37"/>
  <c r="ET493" i="37"/>
  <c r="ER493" i="37"/>
  <c r="AN495" i="37"/>
  <c r="AN496" i="37"/>
  <c r="AN500" i="37"/>
  <c r="AN504" i="37"/>
  <c r="AN506" i="37"/>
  <c r="AN509" i="37"/>
  <c r="AN511" i="37"/>
  <c r="AN513" i="37"/>
  <c r="AN515" i="37"/>
  <c r="AN516" i="37"/>
  <c r="AN522" i="37"/>
  <c r="AT438" i="37"/>
  <c r="BD438" i="37"/>
  <c r="AT439" i="37"/>
  <c r="AV439" i="37" s="1"/>
  <c r="BD439" i="37"/>
  <c r="AT440" i="37"/>
  <c r="AV440" i="37" s="1"/>
  <c r="BD440" i="37"/>
  <c r="AT441" i="37"/>
  <c r="BD441" i="37"/>
  <c r="AT442" i="37"/>
  <c r="BD442" i="37"/>
  <c r="AT443" i="37"/>
  <c r="BD443" i="37"/>
  <c r="AT444" i="37"/>
  <c r="AV444" i="37" s="1"/>
  <c r="BD444" i="37"/>
  <c r="AT445" i="37"/>
  <c r="AV445" i="37"/>
  <c r="BD445" i="37"/>
  <c r="AT446" i="37"/>
  <c r="BD446" i="37"/>
  <c r="CD446" i="37"/>
  <c r="CF446" i="37"/>
  <c r="CH446" i="37"/>
  <c r="CJ446" i="37"/>
  <c r="CL446" i="37"/>
  <c r="CN446" i="37"/>
  <c r="CZ446" i="37"/>
  <c r="DB446" i="37"/>
  <c r="DD446" i="37"/>
  <c r="DF446" i="37"/>
  <c r="DH446" i="37"/>
  <c r="DJ446" i="37"/>
  <c r="DV446" i="37"/>
  <c r="DX446" i="37"/>
  <c r="DZ446" i="37"/>
  <c r="EB446" i="37"/>
  <c r="ED446" i="37"/>
  <c r="EF446" i="37"/>
  <c r="ER446" i="37"/>
  <c r="ET446" i="37"/>
  <c r="EZ446" i="37"/>
  <c r="AR447" i="37"/>
  <c r="BF447" i="37"/>
  <c r="AT447" i="37"/>
  <c r="BD447" i="37"/>
  <c r="CD447" i="37"/>
  <c r="CF447" i="37"/>
  <c r="CH447" i="37"/>
  <c r="CJ447" i="37"/>
  <c r="CL447" i="37"/>
  <c r="CN447" i="37"/>
  <c r="CZ447" i="37"/>
  <c r="DB447" i="37"/>
  <c r="DD447" i="37"/>
  <c r="DF447" i="37"/>
  <c r="DH447" i="37"/>
  <c r="DJ447" i="37"/>
  <c r="DV447" i="37"/>
  <c r="DZ447" i="37"/>
  <c r="ED447" i="37"/>
  <c r="AR448" i="37"/>
  <c r="BD448" i="37"/>
  <c r="CD448" i="37"/>
  <c r="CF448" i="37"/>
  <c r="CH448" i="37"/>
  <c r="CJ448" i="37"/>
  <c r="CL448" i="37"/>
  <c r="CN448" i="37"/>
  <c r="CZ448" i="37"/>
  <c r="DB448" i="37"/>
  <c r="DD448" i="37"/>
  <c r="DF448" i="37"/>
  <c r="DH448" i="37"/>
  <c r="DJ448" i="37"/>
  <c r="DV448" i="37"/>
  <c r="DX448" i="37"/>
  <c r="DZ448" i="37"/>
  <c r="EB448" i="37"/>
  <c r="ED448" i="37"/>
  <c r="EF448" i="37"/>
  <c r="ER448" i="37"/>
  <c r="ET448" i="37"/>
  <c r="EV448" i="37"/>
  <c r="EX448" i="37"/>
  <c r="EZ448" i="37"/>
  <c r="FB448" i="37"/>
  <c r="AR449" i="37"/>
  <c r="BF449" i="37" s="1"/>
  <c r="AT449" i="37"/>
  <c r="BD449" i="37"/>
  <c r="CF449" i="37"/>
  <c r="CJ449" i="37"/>
  <c r="CN449" i="37"/>
  <c r="CZ449" i="37"/>
  <c r="DB449" i="37"/>
  <c r="DD449" i="37"/>
  <c r="DF449" i="37"/>
  <c r="DH449" i="37"/>
  <c r="DJ449" i="37"/>
  <c r="DV449" i="37"/>
  <c r="DX449" i="37"/>
  <c r="DZ449" i="37"/>
  <c r="EB449" i="37"/>
  <c r="ED449" i="37"/>
  <c r="EF449" i="37"/>
  <c r="EZ449" i="37"/>
  <c r="AR450" i="37"/>
  <c r="AT450" i="37"/>
  <c r="BD450" i="37"/>
  <c r="CD450" i="37"/>
  <c r="CH450" i="37"/>
  <c r="CL450" i="37"/>
  <c r="CZ450" i="37"/>
  <c r="DB450" i="37"/>
  <c r="DD450" i="37"/>
  <c r="DF450" i="37"/>
  <c r="DH450" i="37"/>
  <c r="DJ450" i="37"/>
  <c r="DV450" i="37"/>
  <c r="DX450" i="37"/>
  <c r="DZ450" i="37"/>
  <c r="EB450" i="37"/>
  <c r="ED450" i="37"/>
  <c r="EF450" i="37"/>
  <c r="ER450" i="37"/>
  <c r="ET450" i="37"/>
  <c r="EV450" i="37"/>
  <c r="EX450" i="37"/>
  <c r="EZ450" i="37"/>
  <c r="FB450" i="37"/>
  <c r="AR451" i="37"/>
  <c r="BJ451" i="37" s="1"/>
  <c r="BD451" i="37"/>
  <c r="CD451" i="37"/>
  <c r="CF451" i="37"/>
  <c r="CH451" i="37"/>
  <c r="CJ451" i="37"/>
  <c r="CL451" i="37"/>
  <c r="CN451" i="37"/>
  <c r="CZ451" i="37"/>
  <c r="DB451" i="37"/>
  <c r="DD451" i="37"/>
  <c r="DF451" i="37"/>
  <c r="DH451" i="37"/>
  <c r="DJ451" i="37"/>
  <c r="DV451" i="37"/>
  <c r="DX451" i="37"/>
  <c r="DZ451" i="37"/>
  <c r="EB451" i="37"/>
  <c r="ED451" i="37"/>
  <c r="EF451" i="37"/>
  <c r="ER451" i="37"/>
  <c r="ET451" i="37"/>
  <c r="EV451" i="37"/>
  <c r="EX451" i="37"/>
  <c r="EZ451" i="37"/>
  <c r="FB451" i="37"/>
  <c r="AR452" i="37"/>
  <c r="BD452" i="37"/>
  <c r="CF452" i="37"/>
  <c r="CJ452" i="37"/>
  <c r="CN452" i="37"/>
  <c r="CZ452" i="37"/>
  <c r="DB452" i="37"/>
  <c r="DD452" i="37"/>
  <c r="DF452" i="37"/>
  <c r="DH452" i="37"/>
  <c r="DJ452" i="37"/>
  <c r="DV452" i="37"/>
  <c r="DX452" i="37"/>
  <c r="DZ452" i="37"/>
  <c r="EB452" i="37"/>
  <c r="ED452" i="37"/>
  <c r="EF452" i="37"/>
  <c r="ER452" i="37"/>
  <c r="ET452" i="37"/>
  <c r="EV452" i="37"/>
  <c r="EX452" i="37"/>
  <c r="EZ452" i="37"/>
  <c r="FB452" i="37"/>
  <c r="AT453" i="37"/>
  <c r="BD453" i="37"/>
  <c r="CD453" i="37"/>
  <c r="CF453" i="37"/>
  <c r="CH453" i="37"/>
  <c r="CJ453" i="37"/>
  <c r="CL453" i="37"/>
  <c r="CN453" i="37"/>
  <c r="CZ453" i="37"/>
  <c r="DB453" i="37"/>
  <c r="DD453" i="37"/>
  <c r="DF453" i="37"/>
  <c r="DH453" i="37"/>
  <c r="DJ453" i="37"/>
  <c r="DV453" i="37"/>
  <c r="DZ453" i="37"/>
  <c r="ED453" i="37"/>
  <c r="ER453" i="37"/>
  <c r="ET453" i="37"/>
  <c r="EV453" i="37"/>
  <c r="EX453" i="37"/>
  <c r="EZ453" i="37"/>
  <c r="FB453" i="37"/>
  <c r="AR454" i="37"/>
  <c r="BD454" i="37"/>
  <c r="CD454" i="37"/>
  <c r="CH454" i="37"/>
  <c r="CL454" i="37"/>
  <c r="CZ454" i="37"/>
  <c r="DB454" i="37"/>
  <c r="DD454" i="37"/>
  <c r="DF454" i="37"/>
  <c r="DH454" i="37"/>
  <c r="DJ454" i="37"/>
  <c r="DV454" i="37"/>
  <c r="ED454" i="37"/>
  <c r="ER454" i="37"/>
  <c r="AR455" i="37"/>
  <c r="BF455" i="37"/>
  <c r="BD455" i="37"/>
  <c r="CD455" i="37"/>
  <c r="CF455" i="37"/>
  <c r="CH455" i="37"/>
  <c r="CJ455" i="37"/>
  <c r="CL455" i="37"/>
  <c r="CN455" i="37"/>
  <c r="CZ455" i="37"/>
  <c r="DB455" i="37"/>
  <c r="DD455" i="37"/>
  <c r="DF455" i="37"/>
  <c r="DH455" i="37"/>
  <c r="DJ455" i="37"/>
  <c r="DV455" i="37"/>
  <c r="DX455" i="37"/>
  <c r="ER455" i="37"/>
  <c r="ET455" i="37"/>
  <c r="AR456" i="37"/>
  <c r="AT456" i="37"/>
  <c r="BD456" i="37"/>
  <c r="CD456" i="37"/>
  <c r="CF456" i="37"/>
  <c r="CH456" i="37"/>
  <c r="CJ456" i="37"/>
  <c r="CL456" i="37"/>
  <c r="CN456" i="37"/>
  <c r="CZ456" i="37"/>
  <c r="DB456" i="37"/>
  <c r="DV456" i="37"/>
  <c r="ER456" i="37"/>
  <c r="ET456" i="37"/>
  <c r="EV456" i="37"/>
  <c r="EX456" i="37"/>
  <c r="EZ456" i="37"/>
  <c r="FB456" i="37"/>
  <c r="AR457" i="37"/>
  <c r="AT457" i="37"/>
  <c r="BD457" i="37"/>
  <c r="CF457" i="37"/>
  <c r="CJ457" i="37"/>
  <c r="CN457" i="37"/>
  <c r="CZ457" i="37"/>
  <c r="DB457" i="37"/>
  <c r="DD457" i="37"/>
  <c r="DF457" i="37"/>
  <c r="DH457" i="37"/>
  <c r="DJ457" i="37"/>
  <c r="ET457" i="37"/>
  <c r="AR458" i="37"/>
  <c r="AT458" i="37"/>
  <c r="BD458" i="37"/>
  <c r="CD458" i="37"/>
  <c r="CF458" i="37"/>
  <c r="CH458" i="37"/>
  <c r="CJ458" i="37"/>
  <c r="CL458" i="37"/>
  <c r="CN458" i="37"/>
  <c r="CZ458" i="37"/>
  <c r="DD458" i="37"/>
  <c r="DH458" i="37"/>
  <c r="DV458" i="37"/>
  <c r="ED458" i="37"/>
  <c r="ER458" i="37"/>
  <c r="ET458" i="37"/>
  <c r="EZ458" i="37"/>
  <c r="AR459" i="37"/>
  <c r="BG459" i="37" s="1"/>
  <c r="BD459" i="37"/>
  <c r="CD459" i="37"/>
  <c r="CF459" i="37"/>
  <c r="CH459" i="37"/>
  <c r="CJ459" i="37"/>
  <c r="CL459" i="37"/>
  <c r="CN459" i="37"/>
  <c r="DB459" i="37"/>
  <c r="DX459" i="37"/>
  <c r="AR460" i="37"/>
  <c r="BD460" i="37"/>
  <c r="CD460" i="37"/>
  <c r="CH460" i="37"/>
  <c r="CL460" i="37"/>
  <c r="CZ460" i="37"/>
  <c r="DB460" i="37"/>
  <c r="DD460" i="37"/>
  <c r="DF460" i="37"/>
  <c r="DH460" i="37"/>
  <c r="DJ460" i="37"/>
  <c r="DX460" i="37"/>
  <c r="ET460" i="37"/>
  <c r="AR461" i="37"/>
  <c r="BD461" i="37"/>
  <c r="CF461" i="37"/>
  <c r="CJ461" i="37"/>
  <c r="CN461" i="37"/>
  <c r="CZ461" i="37"/>
  <c r="DB461" i="37"/>
  <c r="DD461" i="37"/>
  <c r="DF461" i="37"/>
  <c r="DH461" i="37"/>
  <c r="DJ461" i="37"/>
  <c r="DX461" i="37"/>
  <c r="EB461" i="37"/>
  <c r="EF461" i="37"/>
  <c r="ET461" i="37"/>
  <c r="AR462" i="37"/>
  <c r="BD462" i="37"/>
  <c r="CD462" i="37"/>
  <c r="CH462" i="37"/>
  <c r="CL462" i="37"/>
  <c r="DB462" i="37"/>
  <c r="DV462" i="37"/>
  <c r="DX462" i="37"/>
  <c r="DZ462" i="37"/>
  <c r="EB462" i="37"/>
  <c r="ED462" i="37"/>
  <c r="EF462" i="37"/>
  <c r="ER462" i="37"/>
  <c r="ET462" i="37"/>
  <c r="EV462" i="37"/>
  <c r="EX462" i="37"/>
  <c r="EZ462" i="37"/>
  <c r="FB462" i="37"/>
  <c r="AR463" i="37"/>
  <c r="AT463" i="37"/>
  <c r="BD463" i="37"/>
  <c r="CD463" i="37"/>
  <c r="CF463" i="37"/>
  <c r="CH463" i="37"/>
  <c r="CJ463" i="37"/>
  <c r="CL463" i="37"/>
  <c r="CN463" i="37"/>
  <c r="DH463" i="37"/>
  <c r="DV463" i="37"/>
  <c r="DX463" i="37"/>
  <c r="DZ463" i="37"/>
  <c r="EB463" i="37"/>
  <c r="ED463" i="37"/>
  <c r="EF463" i="37"/>
  <c r="ET463" i="37"/>
  <c r="EZ463" i="37"/>
  <c r="AT464" i="37"/>
  <c r="BD464" i="37"/>
  <c r="CD464" i="37"/>
  <c r="CF464" i="37"/>
  <c r="CH464" i="37"/>
  <c r="CJ464" i="37"/>
  <c r="CL464" i="37"/>
  <c r="CN464" i="37"/>
  <c r="AR465" i="37"/>
  <c r="AT465" i="37"/>
  <c r="BD465" i="37"/>
  <c r="AR466" i="37"/>
  <c r="AT466" i="37"/>
  <c r="BD466" i="37"/>
  <c r="AR467" i="37"/>
  <c r="AT467" i="37"/>
  <c r="BD467" i="37"/>
  <c r="AR468" i="37"/>
  <c r="AT468" i="37"/>
  <c r="BD468" i="37"/>
  <c r="AR469" i="37"/>
  <c r="BC469" i="37" s="1"/>
  <c r="AT469" i="37"/>
  <c r="BD469" i="37"/>
  <c r="AR470" i="37"/>
  <c r="AT470" i="37"/>
  <c r="BD470" i="37"/>
  <c r="AR471" i="37"/>
  <c r="BC471" i="37"/>
  <c r="AT471" i="37"/>
  <c r="BD471" i="37"/>
  <c r="AQ472" i="37"/>
  <c r="AS472" i="37"/>
  <c r="BC472" i="37"/>
  <c r="BE472" i="37"/>
  <c r="BG472" i="37"/>
  <c r="BI472" i="37"/>
  <c r="BK472" i="37"/>
  <c r="CG472" i="37"/>
  <c r="CI472" i="37"/>
  <c r="CK472" i="37"/>
  <c r="DE472" i="37"/>
  <c r="DG472" i="37"/>
  <c r="EC472" i="37"/>
  <c r="AQ473" i="37"/>
  <c r="AS473" i="37"/>
  <c r="BC473" i="37"/>
  <c r="BG473" i="37"/>
  <c r="BK473" i="37"/>
  <c r="CG473" i="37"/>
  <c r="CI473" i="37"/>
  <c r="CK473" i="37"/>
  <c r="DG473" i="37"/>
  <c r="EC473" i="37"/>
  <c r="AQ474" i="37"/>
  <c r="AS474" i="37"/>
  <c r="BC474" i="37"/>
  <c r="BE474" i="37"/>
  <c r="BG474" i="37"/>
  <c r="BK474" i="37"/>
  <c r="CG474" i="37"/>
  <c r="CI474" i="37"/>
  <c r="CK474" i="37"/>
  <c r="DG474" i="37"/>
  <c r="EC474" i="37"/>
  <c r="AQ475" i="37"/>
  <c r="AS475" i="37"/>
  <c r="BC475" i="37"/>
  <c r="BE475" i="37"/>
  <c r="BG475" i="37"/>
  <c r="BK475" i="37"/>
  <c r="CI475" i="37"/>
  <c r="DE475" i="37"/>
  <c r="EC475" i="37"/>
  <c r="AQ476" i="37"/>
  <c r="AS476" i="37"/>
  <c r="BC476" i="37"/>
  <c r="BE476" i="37"/>
  <c r="BG476" i="37"/>
  <c r="BK476" i="37"/>
  <c r="CG476" i="37"/>
  <c r="CI476" i="37"/>
  <c r="CK476" i="37"/>
  <c r="DE476" i="37"/>
  <c r="DG476" i="37"/>
  <c r="EC476" i="37"/>
  <c r="AQ477" i="37"/>
  <c r="AS477" i="37"/>
  <c r="BC477" i="37"/>
  <c r="BG477" i="37"/>
  <c r="CG477" i="37"/>
  <c r="CI477" i="37"/>
  <c r="CK477" i="37"/>
  <c r="DE477" i="37"/>
  <c r="EC477" i="37"/>
  <c r="AQ478" i="37"/>
  <c r="AS478" i="37"/>
  <c r="BC478" i="37"/>
  <c r="BE478" i="37"/>
  <c r="BG478" i="37"/>
  <c r="BK478" i="37"/>
  <c r="CG478" i="37"/>
  <c r="CI478" i="37"/>
  <c r="CK478" i="37"/>
  <c r="DE478" i="37"/>
  <c r="DG478" i="37"/>
  <c r="EC478" i="37"/>
  <c r="AQ479" i="37"/>
  <c r="AS479" i="37"/>
  <c r="BC479" i="37"/>
  <c r="BE479" i="37"/>
  <c r="BG479" i="37"/>
  <c r="BK479" i="37"/>
  <c r="CG479" i="37"/>
  <c r="CI479" i="37"/>
  <c r="CK479" i="37"/>
  <c r="DE479" i="37"/>
  <c r="DG479" i="37"/>
  <c r="EC479" i="37"/>
  <c r="AQ480" i="37"/>
  <c r="AS480" i="37"/>
  <c r="BC480" i="37"/>
  <c r="BE480" i="37"/>
  <c r="BG480" i="37"/>
  <c r="BK480" i="37"/>
  <c r="CG480" i="37"/>
  <c r="CI480" i="37"/>
  <c r="CK480" i="37"/>
  <c r="DE480" i="37"/>
  <c r="DG480" i="37"/>
  <c r="EC480" i="37"/>
  <c r="AQ481" i="37"/>
  <c r="AS481" i="37"/>
  <c r="BC481" i="37"/>
  <c r="BE481" i="37"/>
  <c r="BG481" i="37"/>
  <c r="BK481" i="37"/>
  <c r="CG481" i="37"/>
  <c r="CI481" i="37"/>
  <c r="CK481" i="37"/>
  <c r="DE481" i="37"/>
  <c r="DG481" i="37"/>
  <c r="EC481" i="37"/>
  <c r="AQ482" i="37"/>
  <c r="AS482" i="37"/>
  <c r="BC482" i="37"/>
  <c r="BE482" i="37"/>
  <c r="BG482" i="37"/>
  <c r="BK482" i="37"/>
  <c r="CG482" i="37"/>
  <c r="CI482" i="37"/>
  <c r="CK482" i="37"/>
  <c r="DE482" i="37"/>
  <c r="DO482" i="37"/>
  <c r="FK482" i="37"/>
  <c r="AQ483" i="37"/>
  <c r="BC483" i="37"/>
  <c r="BG483" i="37"/>
  <c r="BK483" i="37"/>
  <c r="BS483" i="37"/>
  <c r="CI483" i="37"/>
  <c r="CM483" i="37"/>
  <c r="CQ483" i="37"/>
  <c r="DG483" i="37"/>
  <c r="DO483" i="37"/>
  <c r="EE483" i="37"/>
  <c r="EM483" i="37"/>
  <c r="FK483" i="37"/>
  <c r="BN484" i="37"/>
  <c r="AQ485" i="37"/>
  <c r="BG485" i="37"/>
  <c r="BK485" i="37"/>
  <c r="BS485" i="37"/>
  <c r="CI485" i="37"/>
  <c r="CM485" i="37"/>
  <c r="CQ485" i="37"/>
  <c r="DG485" i="37"/>
  <c r="DO485" i="37"/>
  <c r="EE485" i="37"/>
  <c r="EM485" i="37"/>
  <c r="FK485" i="37"/>
  <c r="BC487" i="37"/>
  <c r="BG487" i="37"/>
  <c r="BK487" i="37"/>
  <c r="BS487" i="37"/>
  <c r="CI487" i="37"/>
  <c r="CM487" i="37"/>
  <c r="CQ487" i="37"/>
  <c r="DG487" i="37"/>
  <c r="DO487" i="37"/>
  <c r="EE487" i="37"/>
  <c r="EM487" i="37"/>
  <c r="FK487" i="37"/>
  <c r="BC489" i="37"/>
  <c r="BG489" i="37"/>
  <c r="BK489" i="37"/>
  <c r="BS489" i="37"/>
  <c r="CI489" i="37"/>
  <c r="CM489" i="37"/>
  <c r="CQ489" i="37"/>
  <c r="DG489" i="37"/>
  <c r="DO489" i="37"/>
  <c r="EE489" i="37"/>
  <c r="EM489" i="37"/>
  <c r="FK489" i="37"/>
  <c r="BN490" i="37"/>
  <c r="AQ491" i="37"/>
  <c r="BC491" i="37"/>
  <c r="BG491" i="37"/>
  <c r="BK491" i="37"/>
  <c r="BS491" i="37"/>
  <c r="CI491" i="37"/>
  <c r="CM491" i="37"/>
  <c r="CQ491" i="37"/>
  <c r="DG491" i="37"/>
  <c r="DO491" i="37"/>
  <c r="EM491" i="37"/>
  <c r="FK491" i="37"/>
  <c r="AQ493" i="37"/>
  <c r="BC493" i="37"/>
  <c r="BG493" i="37"/>
  <c r="BS493" i="37"/>
  <c r="CI493" i="37"/>
  <c r="CM493" i="37"/>
  <c r="CQ493" i="37"/>
  <c r="DG493" i="37"/>
  <c r="DO493" i="37"/>
  <c r="EE493" i="37"/>
  <c r="EM493" i="37"/>
  <c r="FK493" i="37"/>
  <c r="BN494" i="37"/>
  <c r="AS494" i="37"/>
  <c r="BE494" i="37"/>
  <c r="AO517" i="37"/>
  <c r="GM518" i="37"/>
  <c r="CF518" i="37"/>
  <c r="GD518" i="37"/>
  <c r="DJ518" i="37"/>
  <c r="DH518" i="37"/>
  <c r="DF518" i="37"/>
  <c r="DD518" i="37"/>
  <c r="DB518" i="37"/>
  <c r="CZ518" i="37"/>
  <c r="DX518" i="37"/>
  <c r="ET518" i="37"/>
  <c r="GM520" i="37"/>
  <c r="CL520" i="37"/>
  <c r="CH520" i="37"/>
  <c r="CF520" i="37"/>
  <c r="GD520" i="37"/>
  <c r="DJ520" i="37"/>
  <c r="DH520" i="37"/>
  <c r="DF520" i="37"/>
  <c r="DD520" i="37"/>
  <c r="DB520" i="37"/>
  <c r="CZ520" i="37"/>
  <c r="GF520" i="37"/>
  <c r="EF520" i="37"/>
  <c r="ED520" i="37"/>
  <c r="EB520" i="37"/>
  <c r="DZ520" i="37"/>
  <c r="DX520" i="37"/>
  <c r="DV520" i="37"/>
  <c r="EZ520" i="37"/>
  <c r="EV520" i="37"/>
  <c r="ET520" i="37"/>
  <c r="GM522" i="37"/>
  <c r="CL522" i="37"/>
  <c r="CH522" i="37"/>
  <c r="CF522" i="37"/>
  <c r="CD522" i="37"/>
  <c r="GD522" i="37"/>
  <c r="DJ522" i="37"/>
  <c r="DH522" i="37"/>
  <c r="DF522" i="37"/>
  <c r="DD522" i="37"/>
  <c r="DB522" i="37"/>
  <c r="CZ522" i="37"/>
  <c r="EF522" i="37"/>
  <c r="EB522" i="37"/>
  <c r="DX522" i="37"/>
  <c r="GH522" i="37"/>
  <c r="FB522" i="37"/>
  <c r="EZ522" i="37"/>
  <c r="EX522" i="37"/>
  <c r="EV522" i="37"/>
  <c r="ET522" i="37"/>
  <c r="ER522" i="37"/>
  <c r="GM524" i="37"/>
  <c r="CF524" i="37"/>
  <c r="CD524" i="37"/>
  <c r="GD524" i="37"/>
  <c r="DH524" i="37"/>
  <c r="DD524" i="37"/>
  <c r="CZ524" i="37"/>
  <c r="DX524" i="37"/>
  <c r="DV524" i="37"/>
  <c r="ET524" i="37"/>
  <c r="ER524" i="37"/>
  <c r="AN527" i="37"/>
  <c r="AN528" i="37"/>
  <c r="AN530" i="37"/>
  <c r="AN532" i="37"/>
  <c r="AN534" i="37"/>
  <c r="AN538" i="37"/>
  <c r="AN539" i="37"/>
  <c r="AE495" i="37"/>
  <c r="AS495" i="37"/>
  <c r="BC495" i="37"/>
  <c r="BG495" i="37"/>
  <c r="BK495" i="37"/>
  <c r="BS495" i="37"/>
  <c r="CG495" i="37"/>
  <c r="CI495" i="37"/>
  <c r="CK495" i="37"/>
  <c r="CM495" i="37"/>
  <c r="CQ495" i="37"/>
  <c r="DE495" i="37"/>
  <c r="DG495" i="37"/>
  <c r="DI495" i="37"/>
  <c r="DO495" i="37"/>
  <c r="EC495" i="37"/>
  <c r="EE495" i="37"/>
  <c r="FK495" i="37"/>
  <c r="AE496" i="37"/>
  <c r="AS496" i="37"/>
  <c r="BC496" i="37"/>
  <c r="BE496" i="37"/>
  <c r="BG496" i="37"/>
  <c r="BK496" i="37"/>
  <c r="BS496" i="37"/>
  <c r="CG496" i="37"/>
  <c r="CI496" i="37"/>
  <c r="CK496" i="37"/>
  <c r="CM496" i="37"/>
  <c r="CQ496" i="37"/>
  <c r="DE496" i="37"/>
  <c r="DG496" i="37"/>
  <c r="DI496" i="37"/>
  <c r="DO496" i="37"/>
  <c r="EC496" i="37"/>
  <c r="EE496" i="37"/>
  <c r="FA496" i="37"/>
  <c r="FK496" i="37"/>
  <c r="AE497" i="37"/>
  <c r="BN497" i="37"/>
  <c r="AS497" i="37"/>
  <c r="BC497" i="37"/>
  <c r="BE497" i="37"/>
  <c r="BG497" i="37"/>
  <c r="BK497" i="37"/>
  <c r="BS497" i="37"/>
  <c r="CG497" i="37"/>
  <c r="CI497" i="37"/>
  <c r="CK497" i="37"/>
  <c r="CM497" i="37"/>
  <c r="CQ497" i="37"/>
  <c r="DE497" i="37"/>
  <c r="DG497" i="37"/>
  <c r="DI497" i="37"/>
  <c r="DO497" i="37"/>
  <c r="EC497" i="37"/>
  <c r="EE497" i="37"/>
  <c r="FK497" i="37"/>
  <c r="AE498" i="37"/>
  <c r="AS498" i="37"/>
  <c r="BC498" i="37"/>
  <c r="BE498" i="37"/>
  <c r="BG498" i="37"/>
  <c r="BK498" i="37"/>
  <c r="BS498" i="37"/>
  <c r="CG498" i="37"/>
  <c r="CI498" i="37"/>
  <c r="CK498" i="37"/>
  <c r="CM498" i="37"/>
  <c r="CQ498" i="37"/>
  <c r="DE498" i="37"/>
  <c r="DG498" i="37"/>
  <c r="DI498" i="37"/>
  <c r="DO498" i="37"/>
  <c r="EC498" i="37"/>
  <c r="EE498" i="37"/>
  <c r="FK498" i="37"/>
  <c r="AE499" i="37"/>
  <c r="AS499" i="37"/>
  <c r="BC499" i="37"/>
  <c r="BE499" i="37"/>
  <c r="BK499" i="37"/>
  <c r="BS499" i="37"/>
  <c r="CG499" i="37"/>
  <c r="CI499" i="37"/>
  <c r="CK499" i="37"/>
  <c r="CM499" i="37"/>
  <c r="CQ499" i="37"/>
  <c r="DE499" i="37"/>
  <c r="DO499" i="37"/>
  <c r="FA499" i="37"/>
  <c r="FK499" i="37"/>
  <c r="AE500" i="37"/>
  <c r="AR500" i="37"/>
  <c r="AS500" i="37"/>
  <c r="BC500" i="37"/>
  <c r="BS500" i="37"/>
  <c r="CG500" i="37"/>
  <c r="CQ500" i="37"/>
  <c r="DO500" i="37"/>
  <c r="EC500" i="37"/>
  <c r="EE500" i="37"/>
  <c r="FA500" i="37"/>
  <c r="FK500" i="37"/>
  <c r="AE501" i="37"/>
  <c r="BN501" i="37"/>
  <c r="AQ501" i="37"/>
  <c r="AS501" i="37"/>
  <c r="BC501" i="37"/>
  <c r="BS501" i="37"/>
  <c r="CG501" i="37"/>
  <c r="CI501" i="37"/>
  <c r="CK501" i="37"/>
  <c r="CM501" i="37"/>
  <c r="CQ501" i="37"/>
  <c r="DE501" i="37"/>
  <c r="DG501" i="37"/>
  <c r="DI501" i="37"/>
  <c r="DO501" i="37"/>
  <c r="EC501" i="37"/>
  <c r="EE501" i="37"/>
  <c r="FK501" i="37"/>
  <c r="AE502" i="37"/>
  <c r="AT502" i="37"/>
  <c r="AS502" i="37"/>
  <c r="BC502" i="37"/>
  <c r="BE502" i="37"/>
  <c r="BK502" i="37"/>
  <c r="BS502" i="37"/>
  <c r="CG502" i="37"/>
  <c r="CI502" i="37"/>
  <c r="CK502" i="37"/>
  <c r="CM502" i="37"/>
  <c r="CQ502" i="37"/>
  <c r="DE502" i="37"/>
  <c r="DG502" i="37"/>
  <c r="DI502" i="37"/>
  <c r="DO502" i="37"/>
  <c r="EE502" i="37"/>
  <c r="FK502" i="37"/>
  <c r="AE503" i="37"/>
  <c r="AS503" i="37"/>
  <c r="BC503" i="37"/>
  <c r="BE503" i="37"/>
  <c r="BK503" i="37"/>
  <c r="BS503" i="37"/>
  <c r="CI503" i="37"/>
  <c r="CM503" i="37"/>
  <c r="CQ503" i="37"/>
  <c r="DE503" i="37"/>
  <c r="DO503" i="37"/>
  <c r="FA503" i="37"/>
  <c r="FK503" i="37"/>
  <c r="AE504" i="37"/>
  <c r="AR504" i="37"/>
  <c r="BD504" i="37" s="1"/>
  <c r="AS504" i="37"/>
  <c r="BC504" i="37"/>
  <c r="BE504" i="37"/>
  <c r="BS504" i="37"/>
  <c r="CG504" i="37"/>
  <c r="CI504" i="37"/>
  <c r="CK504" i="37"/>
  <c r="CM504" i="37"/>
  <c r="CQ504" i="37"/>
  <c r="DO504" i="37"/>
  <c r="EC504" i="37"/>
  <c r="EE504" i="37"/>
  <c r="FA504" i="37"/>
  <c r="FK504" i="37"/>
  <c r="AE505" i="37"/>
  <c r="AQ505" i="37"/>
  <c r="AS505" i="37"/>
  <c r="BC505" i="37"/>
  <c r="BE505" i="37"/>
  <c r="BK505" i="37"/>
  <c r="BS505" i="37"/>
  <c r="CI505" i="37"/>
  <c r="CQ505" i="37"/>
  <c r="DE505" i="37"/>
  <c r="DG505" i="37"/>
  <c r="DI505" i="37"/>
  <c r="DO505" i="37"/>
  <c r="FA505" i="37"/>
  <c r="FK505" i="37"/>
  <c r="AE506" i="37"/>
  <c r="AR506" i="37"/>
  <c r="AS506" i="37"/>
  <c r="BC506" i="37"/>
  <c r="BE506" i="37"/>
  <c r="BK506" i="37"/>
  <c r="BS506" i="37"/>
  <c r="CG506" i="37"/>
  <c r="CI506" i="37"/>
  <c r="CK506" i="37"/>
  <c r="CQ506" i="37"/>
  <c r="DE506" i="37"/>
  <c r="DG506" i="37"/>
  <c r="DO506" i="37"/>
  <c r="EC506" i="37"/>
  <c r="FK506" i="37"/>
  <c r="AE507" i="37"/>
  <c r="AQ507" i="37"/>
  <c r="AS507" i="37"/>
  <c r="BC507" i="37"/>
  <c r="BE507" i="37"/>
  <c r="BK507" i="37"/>
  <c r="BS507" i="37"/>
  <c r="CG507" i="37"/>
  <c r="CI507" i="37"/>
  <c r="CK507" i="37"/>
  <c r="CM507" i="37"/>
  <c r="CQ507" i="37"/>
  <c r="DO507" i="37"/>
  <c r="FA507" i="37"/>
  <c r="FK507" i="37"/>
  <c r="AE508" i="37"/>
  <c r="AS508" i="37"/>
  <c r="BE508" i="37"/>
  <c r="BG508" i="37"/>
  <c r="BS508" i="37"/>
  <c r="CG508" i="37"/>
  <c r="CI508" i="37"/>
  <c r="CK508" i="37"/>
  <c r="CM508" i="37"/>
  <c r="CQ508" i="37"/>
  <c r="DE508" i="37"/>
  <c r="DG508" i="37"/>
  <c r="DI508" i="37"/>
  <c r="DO508" i="37"/>
  <c r="EC508" i="37"/>
  <c r="EE508" i="37"/>
  <c r="FK508" i="37"/>
  <c r="AE509" i="37"/>
  <c r="AS509" i="37"/>
  <c r="BC509" i="37"/>
  <c r="BE509" i="37"/>
  <c r="BK509" i="37"/>
  <c r="BS509" i="37"/>
  <c r="CG509" i="37"/>
  <c r="CI509" i="37"/>
  <c r="CK509" i="37"/>
  <c r="CM509" i="37"/>
  <c r="CQ509" i="37"/>
  <c r="DE509" i="37"/>
  <c r="DG509" i="37"/>
  <c r="DI509" i="37"/>
  <c r="DO509" i="37"/>
  <c r="EC509" i="37"/>
  <c r="FK509" i="37"/>
  <c r="AE510" i="37"/>
  <c r="AT510" i="37"/>
  <c r="AS510" i="37"/>
  <c r="BE510" i="37"/>
  <c r="BG510" i="37"/>
  <c r="BK510" i="37"/>
  <c r="BS510" i="37"/>
  <c r="CG510" i="37"/>
  <c r="CI510" i="37"/>
  <c r="CK510" i="37"/>
  <c r="CM510" i="37"/>
  <c r="CQ510" i="37"/>
  <c r="DE510" i="37"/>
  <c r="DG510" i="37"/>
  <c r="DI510" i="37"/>
  <c r="DO510" i="37"/>
  <c r="EC510" i="37"/>
  <c r="FK510" i="37"/>
  <c r="AE511" i="37"/>
  <c r="BN511" i="37"/>
  <c r="AQ511" i="37"/>
  <c r="AS511" i="37"/>
  <c r="BC511" i="37"/>
  <c r="BK511" i="37"/>
  <c r="BS511" i="37"/>
  <c r="CG511" i="37"/>
  <c r="CI511" i="37"/>
  <c r="CK511" i="37"/>
  <c r="CM511" i="37"/>
  <c r="CQ511" i="37"/>
  <c r="DE511" i="37"/>
  <c r="DG511" i="37"/>
  <c r="DI511" i="37"/>
  <c r="DO511" i="37"/>
  <c r="FA511" i="37"/>
  <c r="FK511" i="37"/>
  <c r="AE512" i="37"/>
  <c r="AT512" i="37"/>
  <c r="AS512" i="37"/>
  <c r="BE512" i="37"/>
  <c r="BG512" i="37"/>
  <c r="BK512" i="37"/>
  <c r="BS512" i="37"/>
  <c r="CG512" i="37"/>
  <c r="CI512" i="37"/>
  <c r="CK512" i="37"/>
  <c r="CM512" i="37"/>
  <c r="CQ512" i="37"/>
  <c r="DE512" i="37"/>
  <c r="DG512" i="37"/>
  <c r="DI512" i="37"/>
  <c r="DO512" i="37"/>
  <c r="EC512" i="37"/>
  <c r="FK512" i="37"/>
  <c r="AE513" i="37"/>
  <c r="BN513" i="37"/>
  <c r="AQ513" i="37"/>
  <c r="AS513" i="37"/>
  <c r="BC513" i="37"/>
  <c r="BK513" i="37"/>
  <c r="BS513" i="37"/>
  <c r="CG513" i="37"/>
  <c r="CI513" i="37"/>
  <c r="CK513" i="37"/>
  <c r="CM513" i="37"/>
  <c r="CQ513" i="37"/>
  <c r="DE513" i="37"/>
  <c r="DG513" i="37"/>
  <c r="DI513" i="37"/>
  <c r="DO513" i="37"/>
  <c r="FA513" i="37"/>
  <c r="FK513" i="37"/>
  <c r="AE514" i="37"/>
  <c r="AT514" i="37"/>
  <c r="AS514" i="37"/>
  <c r="BC514" i="37"/>
  <c r="BK514" i="37"/>
  <c r="BS514" i="37"/>
  <c r="CG514" i="37"/>
  <c r="CI514" i="37"/>
  <c r="CK514" i="37"/>
  <c r="CM514" i="37"/>
  <c r="CQ514" i="37"/>
  <c r="DE514" i="37"/>
  <c r="DG514" i="37"/>
  <c r="DI514" i="37"/>
  <c r="DO514" i="37"/>
  <c r="FA514" i="37"/>
  <c r="FK514" i="37"/>
  <c r="AE515" i="37"/>
  <c r="AS515" i="37"/>
  <c r="BC515" i="37"/>
  <c r="BK515" i="37"/>
  <c r="BS515" i="37"/>
  <c r="CG515" i="37"/>
  <c r="CI515" i="37"/>
  <c r="CK515" i="37"/>
  <c r="CM515" i="37"/>
  <c r="CQ515" i="37"/>
  <c r="DE515" i="37"/>
  <c r="DG515" i="37"/>
  <c r="DI515" i="37"/>
  <c r="DO515" i="37"/>
  <c r="EC515" i="37"/>
  <c r="EE515" i="37"/>
  <c r="FK515" i="37"/>
  <c r="GR515" i="37"/>
  <c r="GT515" i="37"/>
  <c r="AE516" i="37"/>
  <c r="AR516" i="37"/>
  <c r="AS516" i="37"/>
  <c r="BK516" i="37"/>
  <c r="BS516" i="37"/>
  <c r="CG516" i="37"/>
  <c r="CI516" i="37"/>
  <c r="CK516" i="37"/>
  <c r="CM516" i="37"/>
  <c r="CQ516" i="37"/>
  <c r="DE516" i="37"/>
  <c r="DG516" i="37"/>
  <c r="DI516" i="37"/>
  <c r="DO516" i="37"/>
  <c r="EA516" i="37"/>
  <c r="EY516" i="37"/>
  <c r="FK516" i="37"/>
  <c r="GN516" i="37"/>
  <c r="GP516" i="37"/>
  <c r="GR516" i="37"/>
  <c r="GT516" i="37"/>
  <c r="AE517" i="37"/>
  <c r="AS517" i="37"/>
  <c r="BC517" i="37"/>
  <c r="BK517" i="37"/>
  <c r="BS517" i="37"/>
  <c r="CE517" i="37"/>
  <c r="CQ517" i="37"/>
  <c r="DC517" i="37"/>
  <c r="DO517" i="37"/>
  <c r="EA517" i="37"/>
  <c r="EY517" i="37"/>
  <c r="FK517" i="37"/>
  <c r="GP517" i="37"/>
  <c r="GT517" i="37"/>
  <c r="AE518" i="37"/>
  <c r="AR518" i="37"/>
  <c r="BS518" i="37"/>
  <c r="CI518" i="37"/>
  <c r="CQ518" i="37"/>
  <c r="DG518" i="37"/>
  <c r="DO518" i="37"/>
  <c r="FK518" i="37"/>
  <c r="BE519" i="37"/>
  <c r="DA519" i="37"/>
  <c r="DE519" i="37"/>
  <c r="ES519" i="37"/>
  <c r="AE520" i="37"/>
  <c r="BG520" i="37"/>
  <c r="BK520" i="37"/>
  <c r="BS520" i="37"/>
  <c r="CQ520" i="37"/>
  <c r="DG520" i="37"/>
  <c r="DO520" i="37"/>
  <c r="EE520" i="37"/>
  <c r="FK520" i="37"/>
  <c r="CG521" i="37"/>
  <c r="DY521" i="37"/>
  <c r="ES521" i="37"/>
  <c r="EW521" i="37"/>
  <c r="AE522" i="37"/>
  <c r="BC522" i="37"/>
  <c r="BG522" i="37"/>
  <c r="BK522" i="37"/>
  <c r="BS522" i="37"/>
  <c r="CQ522" i="37"/>
  <c r="DG522" i="37"/>
  <c r="DO522" i="37"/>
  <c r="FK522" i="37"/>
  <c r="CG523" i="37"/>
  <c r="DA523" i="37"/>
  <c r="DE523" i="37"/>
  <c r="DY523" i="37"/>
  <c r="AE524" i="37"/>
  <c r="AR524" i="37"/>
  <c r="AQ524" i="37"/>
  <c r="BC524" i="37"/>
  <c r="BS524" i="37"/>
  <c r="CI524" i="37"/>
  <c r="CQ524" i="37"/>
  <c r="DO524" i="37"/>
  <c r="FK524" i="37"/>
  <c r="CG525" i="37"/>
  <c r="ES525" i="37"/>
  <c r="EW525" i="37"/>
  <c r="GM519" i="37"/>
  <c r="CL519" i="37"/>
  <c r="CH519" i="37"/>
  <c r="CF519" i="37"/>
  <c r="CD519" i="37"/>
  <c r="GD519" i="37"/>
  <c r="DJ519" i="37"/>
  <c r="DH519" i="37"/>
  <c r="DF519" i="37"/>
  <c r="DD519" i="37"/>
  <c r="DB519" i="37"/>
  <c r="CZ519" i="37"/>
  <c r="ED519" i="37"/>
  <c r="DZ519" i="37"/>
  <c r="DX519" i="37"/>
  <c r="DV519" i="37"/>
  <c r="EZ519" i="37"/>
  <c r="ET519" i="37"/>
  <c r="GM521" i="37"/>
  <c r="GB521" i="37"/>
  <c r="CN521" i="37"/>
  <c r="CL521" i="37"/>
  <c r="CJ521" i="37"/>
  <c r="CH521" i="37"/>
  <c r="CF521" i="37"/>
  <c r="CD521" i="37"/>
  <c r="DH521" i="37"/>
  <c r="CZ521" i="37"/>
  <c r="GF521" i="37"/>
  <c r="EF521" i="37"/>
  <c r="ED521" i="37"/>
  <c r="EB521" i="37"/>
  <c r="DZ521" i="37"/>
  <c r="DX521" i="37"/>
  <c r="DV521" i="37"/>
  <c r="GH521" i="37"/>
  <c r="FB521" i="37"/>
  <c r="EZ521" i="37"/>
  <c r="EX521" i="37"/>
  <c r="EV521" i="37"/>
  <c r="ET521" i="37"/>
  <c r="ER521" i="37"/>
  <c r="GM523" i="37"/>
  <c r="GB523" i="37"/>
  <c r="CN523" i="37"/>
  <c r="CL523" i="37"/>
  <c r="CJ523" i="37"/>
  <c r="CH523" i="37"/>
  <c r="CF523" i="37"/>
  <c r="CD523" i="37"/>
  <c r="GD523" i="37"/>
  <c r="DJ523" i="37"/>
  <c r="DH523" i="37"/>
  <c r="DF523" i="37"/>
  <c r="DD523" i="37"/>
  <c r="DB523" i="37"/>
  <c r="CZ523" i="37"/>
  <c r="GF523" i="37"/>
  <c r="EF523" i="37"/>
  <c r="ED523" i="37"/>
  <c r="EB523" i="37"/>
  <c r="DZ523" i="37"/>
  <c r="DX523" i="37"/>
  <c r="DV523" i="37"/>
  <c r="EZ523" i="37"/>
  <c r="ER523" i="37"/>
  <c r="GM525" i="37"/>
  <c r="GB525" i="37"/>
  <c r="CN525" i="37"/>
  <c r="CL525" i="37"/>
  <c r="CJ525" i="37"/>
  <c r="CH525" i="37"/>
  <c r="CF525" i="37"/>
  <c r="CD525" i="37"/>
  <c r="DH525" i="37"/>
  <c r="CZ525" i="37"/>
  <c r="GF525" i="37"/>
  <c r="ED525" i="37"/>
  <c r="DZ525" i="37"/>
  <c r="DV525" i="37"/>
  <c r="GH525" i="37"/>
  <c r="FB525" i="37"/>
  <c r="EZ525" i="37"/>
  <c r="EX525" i="37"/>
  <c r="EV525" i="37"/>
  <c r="ET525" i="37"/>
  <c r="ER525" i="37"/>
  <c r="AN526" i="37"/>
  <c r="AN529" i="37"/>
  <c r="AN531" i="37"/>
  <c r="AN533" i="37"/>
  <c r="AN535" i="37"/>
  <c r="AN536" i="37"/>
  <c r="AN537" i="37"/>
  <c r="AN541" i="37"/>
  <c r="AN542" i="37"/>
  <c r="AN543" i="37"/>
  <c r="AN544" i="37"/>
  <c r="AT483" i="37"/>
  <c r="AV483" i="37" s="1"/>
  <c r="BD483" i="37"/>
  <c r="AT485" i="37"/>
  <c r="BD485" i="37"/>
  <c r="BD486" i="37"/>
  <c r="AT487" i="37"/>
  <c r="AV487" i="37" s="1"/>
  <c r="BD487" i="37"/>
  <c r="BD488" i="37"/>
  <c r="AT489" i="37"/>
  <c r="AV489" i="37" s="1"/>
  <c r="BD489" i="37"/>
  <c r="BD490" i="37"/>
  <c r="AT491" i="37"/>
  <c r="BD491" i="37"/>
  <c r="BD492" i="37"/>
  <c r="AT493" i="37"/>
  <c r="BD493" i="37"/>
  <c r="AT494" i="37"/>
  <c r="BD494" i="37"/>
  <c r="BD495" i="37"/>
  <c r="CD495" i="37"/>
  <c r="CF495" i="37"/>
  <c r="CH495" i="37"/>
  <c r="CJ495" i="37"/>
  <c r="CL495" i="37"/>
  <c r="CN495" i="37"/>
  <c r="CZ495" i="37"/>
  <c r="DB495" i="37"/>
  <c r="DD495" i="37"/>
  <c r="DF495" i="37"/>
  <c r="DH495" i="37"/>
  <c r="DJ495" i="37"/>
  <c r="DV495" i="37"/>
  <c r="DX495" i="37"/>
  <c r="DZ495" i="37"/>
  <c r="EB495" i="37"/>
  <c r="ED495" i="37"/>
  <c r="EF495" i="37"/>
  <c r="ER495" i="37"/>
  <c r="EZ495" i="37"/>
  <c r="AR496" i="37"/>
  <c r="AT496" i="37"/>
  <c r="BD496" i="37"/>
  <c r="CD496" i="37"/>
  <c r="CF496" i="37"/>
  <c r="CH496" i="37"/>
  <c r="CJ496" i="37"/>
  <c r="CL496" i="37"/>
  <c r="CN496" i="37"/>
  <c r="CZ496" i="37"/>
  <c r="DB496" i="37"/>
  <c r="DD496" i="37"/>
  <c r="DF496" i="37"/>
  <c r="DH496" i="37"/>
  <c r="DJ496" i="37"/>
  <c r="DV496" i="37"/>
  <c r="DX496" i="37"/>
  <c r="DZ496" i="37"/>
  <c r="EB496" i="37"/>
  <c r="ED496" i="37"/>
  <c r="EF496" i="37"/>
  <c r="ER496" i="37"/>
  <c r="ET496" i="37"/>
  <c r="EV496" i="37"/>
  <c r="EX496" i="37"/>
  <c r="EZ496" i="37"/>
  <c r="FB496" i="37"/>
  <c r="AR497" i="37"/>
  <c r="AT497" i="37"/>
  <c r="BD497" i="37"/>
  <c r="CD497" i="37"/>
  <c r="CF497" i="37"/>
  <c r="CH497" i="37"/>
  <c r="CJ497" i="37"/>
  <c r="CL497" i="37"/>
  <c r="CN497" i="37"/>
  <c r="CZ497" i="37"/>
  <c r="DB497" i="37"/>
  <c r="DD497" i="37"/>
  <c r="DF497" i="37"/>
  <c r="DH497" i="37"/>
  <c r="DJ497" i="37"/>
  <c r="DV497" i="37"/>
  <c r="DX497" i="37"/>
  <c r="DZ497" i="37"/>
  <c r="EB497" i="37"/>
  <c r="ED497" i="37"/>
  <c r="EF497" i="37"/>
  <c r="ET497" i="37"/>
  <c r="EZ497" i="37"/>
  <c r="AR498" i="37"/>
  <c r="AT498" i="37"/>
  <c r="BD498" i="37"/>
  <c r="CD498" i="37"/>
  <c r="CF498" i="37"/>
  <c r="CH498" i="37"/>
  <c r="CJ498" i="37"/>
  <c r="CL498" i="37"/>
  <c r="CN498" i="37"/>
  <c r="CZ498" i="37"/>
  <c r="DB498" i="37"/>
  <c r="DD498" i="37"/>
  <c r="DF498" i="37"/>
  <c r="DH498" i="37"/>
  <c r="DJ498" i="37"/>
  <c r="DV498" i="37"/>
  <c r="DX498" i="37"/>
  <c r="DZ498" i="37"/>
  <c r="EB498" i="37"/>
  <c r="ED498" i="37"/>
  <c r="EF498" i="37"/>
  <c r="AT499" i="37"/>
  <c r="CD499" i="37"/>
  <c r="CF499" i="37"/>
  <c r="CH499" i="37"/>
  <c r="CJ499" i="37"/>
  <c r="CL499" i="37"/>
  <c r="CN499" i="37"/>
  <c r="CZ499" i="37"/>
  <c r="DB499" i="37"/>
  <c r="DH499" i="37"/>
  <c r="DV499" i="37"/>
  <c r="DX499" i="37"/>
  <c r="ED499" i="37"/>
  <c r="ER499" i="37"/>
  <c r="ET499" i="37"/>
  <c r="EV499" i="37"/>
  <c r="EX499" i="37"/>
  <c r="EZ499" i="37"/>
  <c r="FB499" i="37"/>
  <c r="GB499" i="37"/>
  <c r="GH499" i="37"/>
  <c r="GM499" i="37"/>
  <c r="BD500" i="37"/>
  <c r="CD500" i="37"/>
  <c r="CZ500" i="37"/>
  <c r="DV500" i="37"/>
  <c r="DX500" i="37"/>
  <c r="DZ500" i="37"/>
  <c r="EB500" i="37"/>
  <c r="ED500" i="37"/>
  <c r="EF500" i="37"/>
  <c r="ER500" i="37"/>
  <c r="ET500" i="37"/>
  <c r="EV500" i="37"/>
  <c r="EX500" i="37"/>
  <c r="EZ500" i="37"/>
  <c r="FB500" i="37"/>
  <c r="AR501" i="37"/>
  <c r="BG501" i="37" s="1"/>
  <c r="AT501" i="37"/>
  <c r="CD501" i="37"/>
  <c r="CF501" i="37"/>
  <c r="CH501" i="37"/>
  <c r="CJ501" i="37"/>
  <c r="CL501" i="37"/>
  <c r="CN501" i="37"/>
  <c r="CZ501" i="37"/>
  <c r="DB501" i="37"/>
  <c r="DD501" i="37"/>
  <c r="DF501" i="37"/>
  <c r="DH501" i="37"/>
  <c r="DJ501" i="37"/>
  <c r="DV501" i="37"/>
  <c r="DX501" i="37"/>
  <c r="DZ501" i="37"/>
  <c r="EB501" i="37"/>
  <c r="ED501" i="37"/>
  <c r="EF501" i="37"/>
  <c r="ER501" i="37"/>
  <c r="CD502" i="37"/>
  <c r="CF502" i="37"/>
  <c r="CH502" i="37"/>
  <c r="CJ502" i="37"/>
  <c r="CL502" i="37"/>
  <c r="CN502" i="37"/>
  <c r="CZ502" i="37"/>
  <c r="DB502" i="37"/>
  <c r="DD502" i="37"/>
  <c r="DF502" i="37"/>
  <c r="DH502" i="37"/>
  <c r="DJ502" i="37"/>
  <c r="DX502" i="37"/>
  <c r="EB502" i="37"/>
  <c r="EF502" i="37"/>
  <c r="ET502" i="37"/>
  <c r="AR503" i="37"/>
  <c r="BG503" i="37"/>
  <c r="CF503" i="37"/>
  <c r="CJ503" i="37"/>
  <c r="CN503" i="37"/>
  <c r="CZ503" i="37"/>
  <c r="DB503" i="37"/>
  <c r="DH503" i="37"/>
  <c r="DV503" i="37"/>
  <c r="DX503" i="37"/>
  <c r="ED503" i="37"/>
  <c r="ER503" i="37"/>
  <c r="ET503" i="37"/>
  <c r="EV503" i="37"/>
  <c r="EX503" i="37"/>
  <c r="EZ503" i="37"/>
  <c r="FB503" i="37"/>
  <c r="AT504" i="37"/>
  <c r="CD504" i="37"/>
  <c r="CF504" i="37"/>
  <c r="CH504" i="37"/>
  <c r="CJ504" i="37"/>
  <c r="CL504" i="37"/>
  <c r="CN504" i="37"/>
  <c r="CZ504" i="37"/>
  <c r="DV504" i="37"/>
  <c r="DX504" i="37"/>
  <c r="DZ504" i="37"/>
  <c r="EB504" i="37"/>
  <c r="ED504" i="37"/>
  <c r="EF504" i="37"/>
  <c r="ER504" i="37"/>
  <c r="ET504" i="37"/>
  <c r="EV504" i="37"/>
  <c r="EX504" i="37"/>
  <c r="EZ504" i="37"/>
  <c r="FB504" i="37"/>
  <c r="AR505" i="37"/>
  <c r="BJ505" i="37" s="1"/>
  <c r="AT505" i="37"/>
  <c r="BD505" i="37"/>
  <c r="CD505" i="37"/>
  <c r="CF505" i="37"/>
  <c r="CL505" i="37"/>
  <c r="CZ505" i="37"/>
  <c r="DB505" i="37"/>
  <c r="DD505" i="37"/>
  <c r="DF505" i="37"/>
  <c r="DH505" i="37"/>
  <c r="DJ505" i="37"/>
  <c r="DV505" i="37"/>
  <c r="DX505" i="37"/>
  <c r="ED505" i="37"/>
  <c r="ET505" i="37"/>
  <c r="EX505" i="37"/>
  <c r="FB505" i="37"/>
  <c r="AT506" i="37"/>
  <c r="BD506" i="37"/>
  <c r="CD506" i="37"/>
  <c r="CF506" i="37"/>
  <c r="CL506" i="37"/>
  <c r="CZ506" i="37"/>
  <c r="DB506" i="37"/>
  <c r="DH506" i="37"/>
  <c r="DV506" i="37"/>
  <c r="DX506" i="37"/>
  <c r="ED506" i="37"/>
  <c r="ER506" i="37"/>
  <c r="ET506" i="37"/>
  <c r="EZ506" i="37"/>
  <c r="AR507" i="37"/>
  <c r="BJ507" i="37"/>
  <c r="AT507" i="37"/>
  <c r="BD507" i="37"/>
  <c r="CD507" i="37"/>
  <c r="CF507" i="37"/>
  <c r="CH507" i="37"/>
  <c r="CJ507" i="37"/>
  <c r="CL507" i="37"/>
  <c r="CN507" i="37"/>
  <c r="DB507" i="37"/>
  <c r="DV507" i="37"/>
  <c r="DX507" i="37"/>
  <c r="ED507" i="37"/>
  <c r="ER507" i="37"/>
  <c r="ET507" i="37"/>
  <c r="EV507" i="37"/>
  <c r="EX507" i="37"/>
  <c r="EZ507" i="37"/>
  <c r="FB507" i="37"/>
  <c r="AR508" i="37"/>
  <c r="AT508" i="37"/>
  <c r="BD508" i="37"/>
  <c r="CD508" i="37"/>
  <c r="CF508" i="37"/>
  <c r="CH508" i="37"/>
  <c r="CJ508" i="37"/>
  <c r="CL508" i="37"/>
  <c r="CN508" i="37"/>
  <c r="CZ508" i="37"/>
  <c r="DB508" i="37"/>
  <c r="DD508" i="37"/>
  <c r="DF508" i="37"/>
  <c r="DH508" i="37"/>
  <c r="DJ508" i="37"/>
  <c r="DV508" i="37"/>
  <c r="DX508" i="37"/>
  <c r="DZ508" i="37"/>
  <c r="EB508" i="37"/>
  <c r="ED508" i="37"/>
  <c r="EF508" i="37"/>
  <c r="EV508" i="37"/>
  <c r="AT509" i="37"/>
  <c r="BD509" i="37"/>
  <c r="CD509" i="37"/>
  <c r="CF509" i="37"/>
  <c r="CH509" i="37"/>
  <c r="CJ509" i="37"/>
  <c r="CL509" i="37"/>
  <c r="CN509" i="37"/>
  <c r="CZ509" i="37"/>
  <c r="DB509" i="37"/>
  <c r="DD509" i="37"/>
  <c r="DF509" i="37"/>
  <c r="DH509" i="37"/>
  <c r="DJ509" i="37"/>
  <c r="DV509" i="37"/>
  <c r="ED509" i="37"/>
  <c r="ER509" i="37"/>
  <c r="ET509" i="37"/>
  <c r="EZ509" i="37"/>
  <c r="AR510" i="37"/>
  <c r="BD510" i="37"/>
  <c r="CD510" i="37"/>
  <c r="CF510" i="37"/>
  <c r="CH510" i="37"/>
  <c r="CJ510" i="37"/>
  <c r="CL510" i="37"/>
  <c r="CN510" i="37"/>
  <c r="CZ510" i="37"/>
  <c r="DB510" i="37"/>
  <c r="DD510" i="37"/>
  <c r="DF510" i="37"/>
  <c r="DH510" i="37"/>
  <c r="DJ510" i="37"/>
  <c r="DX510" i="37"/>
  <c r="DZ510" i="37"/>
  <c r="ED510" i="37"/>
  <c r="ET510" i="37"/>
  <c r="EV510" i="37"/>
  <c r="EZ510" i="37"/>
  <c r="AR511" i="37"/>
  <c r="BG511" i="37" s="1"/>
  <c r="AT511" i="37"/>
  <c r="BD511" i="37"/>
  <c r="CD511" i="37"/>
  <c r="CF511" i="37"/>
  <c r="CH511" i="37"/>
  <c r="CJ511" i="37"/>
  <c r="CL511" i="37"/>
  <c r="CN511" i="37"/>
  <c r="CZ511" i="37"/>
  <c r="DB511" i="37"/>
  <c r="DD511" i="37"/>
  <c r="DF511" i="37"/>
  <c r="DH511" i="37"/>
  <c r="DJ511" i="37"/>
  <c r="DV511" i="37"/>
  <c r="ED511" i="37"/>
  <c r="ER511" i="37"/>
  <c r="ET511" i="37"/>
  <c r="EV511" i="37"/>
  <c r="EX511" i="37"/>
  <c r="EZ511" i="37"/>
  <c r="FB511" i="37"/>
  <c r="BD512" i="37"/>
  <c r="CD512" i="37"/>
  <c r="CF512" i="37"/>
  <c r="CH512" i="37"/>
  <c r="CJ512" i="37"/>
  <c r="CL512" i="37"/>
  <c r="CN512" i="37"/>
  <c r="CZ512" i="37"/>
  <c r="DB512" i="37"/>
  <c r="DD512" i="37"/>
  <c r="DF512" i="37"/>
  <c r="DH512" i="37"/>
  <c r="DJ512" i="37"/>
  <c r="DX512" i="37"/>
  <c r="DZ512" i="37"/>
  <c r="ED512" i="37"/>
  <c r="ET512" i="37"/>
  <c r="EV512" i="37"/>
  <c r="EZ512" i="37"/>
  <c r="AR513" i="37"/>
  <c r="BG513" i="37"/>
  <c r="AT513" i="37"/>
  <c r="BD513" i="37"/>
  <c r="CD513" i="37"/>
  <c r="CF513" i="37"/>
  <c r="CH513" i="37"/>
  <c r="CJ513" i="37"/>
  <c r="CL513" i="37"/>
  <c r="CN513" i="37"/>
  <c r="CZ513" i="37"/>
  <c r="DB513" i="37"/>
  <c r="DD513" i="37"/>
  <c r="DF513" i="37"/>
  <c r="DH513" i="37"/>
  <c r="DJ513" i="37"/>
  <c r="DV513" i="37"/>
  <c r="ED513" i="37"/>
  <c r="ER513" i="37"/>
  <c r="ET513" i="37"/>
  <c r="EV513" i="37"/>
  <c r="EX513" i="37"/>
  <c r="EZ513" i="37"/>
  <c r="FB513" i="37"/>
  <c r="AR514" i="37"/>
  <c r="BD514" i="37"/>
  <c r="CD514" i="37"/>
  <c r="CF514" i="37"/>
  <c r="CH514" i="37"/>
  <c r="CJ514" i="37"/>
  <c r="CL514" i="37"/>
  <c r="CN514" i="37"/>
  <c r="CZ514" i="37"/>
  <c r="DB514" i="37"/>
  <c r="DD514" i="37"/>
  <c r="DF514" i="37"/>
  <c r="DH514" i="37"/>
  <c r="DJ514" i="37"/>
  <c r="DV514" i="37"/>
  <c r="ED514" i="37"/>
  <c r="ER514" i="37"/>
  <c r="ET514" i="37"/>
  <c r="EV514" i="37"/>
  <c r="EX514" i="37"/>
  <c r="EZ514" i="37"/>
  <c r="FB514" i="37"/>
  <c r="AT515" i="37"/>
  <c r="BD515" i="37"/>
  <c r="CD515" i="37"/>
  <c r="CF515" i="37"/>
  <c r="CH515" i="37"/>
  <c r="CJ515" i="37"/>
  <c r="CL515" i="37"/>
  <c r="CN515" i="37"/>
  <c r="CZ515" i="37"/>
  <c r="DB515" i="37"/>
  <c r="DD515" i="37"/>
  <c r="DF515" i="37"/>
  <c r="DH515" i="37"/>
  <c r="DJ515" i="37"/>
  <c r="DV515" i="37"/>
  <c r="DX515" i="37"/>
  <c r="DZ515" i="37"/>
  <c r="EB515" i="37"/>
  <c r="ED515" i="37"/>
  <c r="EF515" i="37"/>
  <c r="ER515" i="37"/>
  <c r="EZ515" i="37"/>
  <c r="AT516" i="37"/>
  <c r="BD516" i="37"/>
  <c r="CD516" i="37"/>
  <c r="CF516" i="37"/>
  <c r="CH516" i="37"/>
  <c r="CJ516" i="37"/>
  <c r="CL516" i="37"/>
  <c r="CN516" i="37"/>
  <c r="CZ516" i="37"/>
  <c r="DB516" i="37"/>
  <c r="DD516" i="37"/>
  <c r="DF516" i="37"/>
  <c r="DH516" i="37"/>
  <c r="DJ516" i="37"/>
  <c r="AR517" i="37"/>
  <c r="BD517" i="37"/>
  <c r="BN518" i="37"/>
  <c r="AS518" i="37"/>
  <c r="BE518" i="37"/>
  <c r="CK518" i="37"/>
  <c r="DA518" i="37"/>
  <c r="DE518" i="37"/>
  <c r="DI518" i="37"/>
  <c r="EC518" i="37"/>
  <c r="ES518" i="37"/>
  <c r="EW518" i="37"/>
  <c r="AE519" i="37"/>
  <c r="AQ519" i="37" s="1"/>
  <c r="BC519" i="37"/>
  <c r="BG519" i="37"/>
  <c r="BK519" i="37"/>
  <c r="BS519" i="37"/>
  <c r="CI519" i="37"/>
  <c r="CQ519" i="37"/>
  <c r="DG519" i="37"/>
  <c r="DO519" i="37"/>
  <c r="FK519" i="37"/>
  <c r="AS520" i="37"/>
  <c r="BE520" i="37"/>
  <c r="CK520" i="37"/>
  <c r="DA520" i="37"/>
  <c r="DE520" i="37"/>
  <c r="DI520" i="37"/>
  <c r="DY520" i="37"/>
  <c r="EC520" i="37"/>
  <c r="ES520" i="37"/>
  <c r="AE521" i="37"/>
  <c r="AQ521" i="37" s="1"/>
  <c r="BC521" i="37"/>
  <c r="BK521" i="37"/>
  <c r="BS521" i="37"/>
  <c r="CI521" i="37"/>
  <c r="CM521" i="37"/>
  <c r="CQ521" i="37"/>
  <c r="DO521" i="37"/>
  <c r="EE521" i="37"/>
  <c r="FK521" i="37"/>
  <c r="BN522" i="37"/>
  <c r="AS522" i="37"/>
  <c r="BE522" i="37"/>
  <c r="DA522" i="37"/>
  <c r="DE522" i="37"/>
  <c r="DI522" i="37"/>
  <c r="DY522" i="37"/>
  <c r="ES522" i="37"/>
  <c r="EW522" i="37"/>
  <c r="FA522" i="37"/>
  <c r="AE523" i="37"/>
  <c r="AR523" i="37"/>
  <c r="BC523" i="37"/>
  <c r="BK523" i="37"/>
  <c r="BS523" i="37"/>
  <c r="CI523" i="37"/>
  <c r="CM523" i="37"/>
  <c r="CQ523" i="37"/>
  <c r="DG523" i="37"/>
  <c r="DO523" i="37"/>
  <c r="EE523" i="37"/>
  <c r="FK523" i="37"/>
  <c r="BN524" i="37"/>
  <c r="AS524" i="37"/>
  <c r="BE524" i="37"/>
  <c r="CK524" i="37"/>
  <c r="DE524" i="37"/>
  <c r="EC524" i="37"/>
  <c r="ES524" i="37"/>
  <c r="EW524" i="37"/>
  <c r="AE525" i="37"/>
  <c r="AR525" i="37"/>
  <c r="BC525" i="37"/>
  <c r="BK525" i="37"/>
  <c r="BS525" i="37"/>
  <c r="CI525" i="37"/>
  <c r="CM525" i="37"/>
  <c r="CQ525" i="37"/>
  <c r="DO525" i="37"/>
  <c r="EE525" i="37"/>
  <c r="FK525" i="37"/>
  <c r="AN540" i="37"/>
  <c r="GM542" i="37"/>
  <c r="GB542" i="37"/>
  <c r="CN542" i="37"/>
  <c r="CL542" i="37"/>
  <c r="CJ542" i="37"/>
  <c r="CH542" i="37"/>
  <c r="CF542" i="37"/>
  <c r="CD542" i="37"/>
  <c r="DJ542" i="37"/>
  <c r="DF542" i="37"/>
  <c r="DB542" i="37"/>
  <c r="GF542" i="37"/>
  <c r="EF542" i="37"/>
  <c r="ED542" i="37"/>
  <c r="EB542" i="37"/>
  <c r="DZ542" i="37"/>
  <c r="DX542" i="37"/>
  <c r="DV542" i="37"/>
  <c r="EZ542" i="37"/>
  <c r="ER542" i="37"/>
  <c r="GM544" i="37"/>
  <c r="GB544" i="37"/>
  <c r="CN544" i="37"/>
  <c r="CL544" i="37"/>
  <c r="CJ544" i="37"/>
  <c r="CH544" i="37"/>
  <c r="CF544" i="37"/>
  <c r="CD544" i="37"/>
  <c r="GD544" i="37"/>
  <c r="DJ544" i="37"/>
  <c r="DH544" i="37"/>
  <c r="DF544" i="37"/>
  <c r="DD544" i="37"/>
  <c r="DB544" i="37"/>
  <c r="CZ544" i="37"/>
  <c r="GF544" i="37"/>
  <c r="EF544" i="37"/>
  <c r="ED544" i="37"/>
  <c r="EB544" i="37"/>
  <c r="DZ544" i="37"/>
  <c r="DX544" i="37"/>
  <c r="DV544" i="37"/>
  <c r="GH544" i="37"/>
  <c r="FB544" i="37"/>
  <c r="EZ544" i="37"/>
  <c r="EX544" i="37"/>
  <c r="EV544" i="37"/>
  <c r="ET544" i="37"/>
  <c r="ER544" i="37"/>
  <c r="EM545" i="37"/>
  <c r="BI545" i="37"/>
  <c r="GS545" i="37"/>
  <c r="FG545" i="37"/>
  <c r="FE545" i="37"/>
  <c r="FC545" i="37"/>
  <c r="FJ545" i="37"/>
  <c r="FH545" i="37"/>
  <c r="FF545" i="37"/>
  <c r="FD545" i="37"/>
  <c r="GA546" i="37"/>
  <c r="CA546" i="37"/>
  <c r="BY546" i="37"/>
  <c r="BW546" i="37"/>
  <c r="BU546" i="37"/>
  <c r="BZ546" i="37"/>
  <c r="BX546" i="37"/>
  <c r="BV546" i="37"/>
  <c r="BT546" i="37"/>
  <c r="GC546" i="37"/>
  <c r="CY546" i="37"/>
  <c r="CW546" i="37"/>
  <c r="CU546" i="37"/>
  <c r="CS546" i="37"/>
  <c r="CO546" i="37"/>
  <c r="CX546" i="37"/>
  <c r="CV546" i="37"/>
  <c r="CT546" i="37"/>
  <c r="CR546" i="37"/>
  <c r="CP546" i="37"/>
  <c r="GE546" i="37"/>
  <c r="DU546" i="37"/>
  <c r="DS546" i="37"/>
  <c r="DQ546" i="37"/>
  <c r="DM546" i="37"/>
  <c r="DK546" i="37"/>
  <c r="DT546" i="37"/>
  <c r="DR546" i="37"/>
  <c r="DP546" i="37"/>
  <c r="DN546" i="37"/>
  <c r="DL546" i="37"/>
  <c r="GA547" i="37"/>
  <c r="CA547" i="37"/>
  <c r="BY547" i="37"/>
  <c r="BW547" i="37"/>
  <c r="BU547" i="37"/>
  <c r="BZ547" i="37"/>
  <c r="BX547" i="37"/>
  <c r="BV547" i="37"/>
  <c r="BT547" i="37"/>
  <c r="CV547" i="37"/>
  <c r="CT547" i="37"/>
  <c r="GE547" i="37"/>
  <c r="DU547" i="37"/>
  <c r="DS547" i="37"/>
  <c r="DQ547" i="37"/>
  <c r="DM547" i="37"/>
  <c r="DK547" i="37"/>
  <c r="DT547" i="37"/>
  <c r="DR547" i="37"/>
  <c r="DP547" i="37"/>
  <c r="DN547" i="37"/>
  <c r="DL547" i="37"/>
  <c r="EM548" i="37"/>
  <c r="BI548" i="37"/>
  <c r="GS548" i="37"/>
  <c r="FJ548" i="37"/>
  <c r="FH548" i="37"/>
  <c r="BW549" i="37"/>
  <c r="BZ549" i="37"/>
  <c r="GC549" i="37"/>
  <c r="CY549" i="37"/>
  <c r="CW549" i="37"/>
  <c r="CU549" i="37"/>
  <c r="CS549" i="37"/>
  <c r="CO549" i="37"/>
  <c r="CX549" i="37"/>
  <c r="CV549" i="37"/>
  <c r="CT549" i="37"/>
  <c r="CR549" i="37"/>
  <c r="CP549" i="37"/>
  <c r="DK549" i="37"/>
  <c r="DR549" i="37"/>
  <c r="AN553" i="37"/>
  <c r="AO553" i="37" s="1"/>
  <c r="AE526" i="37"/>
  <c r="AR526" i="37"/>
  <c r="AS526" i="37"/>
  <c r="BC526" i="37"/>
  <c r="BE526" i="37"/>
  <c r="BK526" i="37"/>
  <c r="BS526" i="37"/>
  <c r="CG526" i="37"/>
  <c r="CI526" i="37"/>
  <c r="CK526" i="37"/>
  <c r="CQ526" i="37"/>
  <c r="DE526" i="37"/>
  <c r="DG526" i="37"/>
  <c r="DO526" i="37"/>
  <c r="EC526" i="37"/>
  <c r="FK526" i="37"/>
  <c r="AE527" i="37"/>
  <c r="BN527" i="37"/>
  <c r="AQ527" i="37"/>
  <c r="AS527" i="37"/>
  <c r="BC527" i="37"/>
  <c r="BE527" i="37"/>
  <c r="BK527" i="37"/>
  <c r="BS527" i="37"/>
  <c r="CI527" i="37"/>
  <c r="CQ527" i="37"/>
  <c r="DE527" i="37"/>
  <c r="DG527" i="37"/>
  <c r="DI527" i="37"/>
  <c r="DO527" i="37"/>
  <c r="FA527" i="37"/>
  <c r="FK527" i="37"/>
  <c r="AE528" i="37"/>
  <c r="AR528" i="37"/>
  <c r="BE528" i="37" s="1"/>
  <c r="AS528" i="37"/>
  <c r="BC528" i="37"/>
  <c r="BS528" i="37"/>
  <c r="CG528" i="37"/>
  <c r="CI528" i="37"/>
  <c r="CK528" i="37"/>
  <c r="CM528" i="37"/>
  <c r="CQ528" i="37"/>
  <c r="DE528" i="37"/>
  <c r="DG528" i="37"/>
  <c r="DI528" i="37"/>
  <c r="DO528" i="37"/>
  <c r="EC528" i="37"/>
  <c r="FK528" i="37"/>
  <c r="AE529" i="37"/>
  <c r="BN529" i="37"/>
  <c r="AQ529" i="37"/>
  <c r="AS529" i="37"/>
  <c r="BE529" i="37"/>
  <c r="BK529" i="37"/>
  <c r="BS529" i="37"/>
  <c r="CI529" i="37"/>
  <c r="CK529" i="37"/>
  <c r="CQ529" i="37"/>
  <c r="DE529" i="37"/>
  <c r="DG529" i="37"/>
  <c r="DI529" i="37"/>
  <c r="DO529" i="37"/>
  <c r="EC529" i="37"/>
  <c r="FK529" i="37"/>
  <c r="AE530" i="37"/>
  <c r="AR530" i="37"/>
  <c r="BK530" i="37"/>
  <c r="AS530" i="37"/>
  <c r="BC530" i="37"/>
  <c r="BE530" i="37"/>
  <c r="BG530" i="37"/>
  <c r="BS530" i="37"/>
  <c r="CG530" i="37"/>
  <c r="CI530" i="37"/>
  <c r="CK530" i="37"/>
  <c r="CM530" i="37"/>
  <c r="CQ530" i="37"/>
  <c r="DE530" i="37"/>
  <c r="DG530" i="37"/>
  <c r="DI530" i="37"/>
  <c r="DO530" i="37"/>
  <c r="FA530" i="37"/>
  <c r="FK530" i="37"/>
  <c r="AE531" i="37"/>
  <c r="BN531" i="37"/>
  <c r="AQ531" i="37"/>
  <c r="AS531" i="37"/>
  <c r="BC531" i="37"/>
  <c r="BE531" i="37"/>
  <c r="BK531" i="37"/>
  <c r="BS531" i="37"/>
  <c r="CG531" i="37"/>
  <c r="CI531" i="37"/>
  <c r="CK531" i="37"/>
  <c r="CM531" i="37"/>
  <c r="CQ531" i="37"/>
  <c r="DE531" i="37"/>
  <c r="DG531" i="37"/>
  <c r="DI531" i="37"/>
  <c r="DO531" i="37"/>
  <c r="EC531" i="37"/>
  <c r="FK531" i="37"/>
  <c r="AE532" i="37"/>
  <c r="AS532" i="37"/>
  <c r="BC532" i="37"/>
  <c r="BE532" i="37"/>
  <c r="BS532" i="37"/>
  <c r="CG532" i="37"/>
  <c r="CI532" i="37"/>
  <c r="CK532" i="37"/>
  <c r="CM532" i="37"/>
  <c r="CQ532" i="37"/>
  <c r="DE532" i="37"/>
  <c r="DG532" i="37"/>
  <c r="DI532" i="37"/>
  <c r="DO532" i="37"/>
  <c r="FK532" i="37"/>
  <c r="AE533" i="37"/>
  <c r="BN533" i="37"/>
  <c r="AQ533" i="37"/>
  <c r="AS533" i="37"/>
  <c r="BE533" i="37"/>
  <c r="BK533" i="37"/>
  <c r="BS533" i="37"/>
  <c r="CG533" i="37"/>
  <c r="CI533" i="37"/>
  <c r="CK533" i="37"/>
  <c r="CM533" i="37"/>
  <c r="CQ533" i="37"/>
  <c r="DE533" i="37"/>
  <c r="DG533" i="37"/>
  <c r="DI533" i="37"/>
  <c r="DO533" i="37"/>
  <c r="EC533" i="37"/>
  <c r="FK533" i="37"/>
  <c r="AE534" i="37"/>
  <c r="AT534" i="37"/>
  <c r="AS534" i="37"/>
  <c r="BC534" i="37"/>
  <c r="BE534" i="37"/>
  <c r="BS534" i="37"/>
  <c r="CG534" i="37"/>
  <c r="CI534" i="37"/>
  <c r="CK534" i="37"/>
  <c r="CQ534" i="37"/>
  <c r="DE534" i="37"/>
  <c r="DG534" i="37"/>
  <c r="DO534" i="37"/>
  <c r="EC534" i="37"/>
  <c r="FK534" i="37"/>
  <c r="AE535" i="37"/>
  <c r="AS535" i="37"/>
  <c r="BC535" i="37"/>
  <c r="BE535" i="37"/>
  <c r="BG535" i="37"/>
  <c r="BS535" i="37"/>
  <c r="CG535" i="37"/>
  <c r="CI535" i="37"/>
  <c r="CK535" i="37"/>
  <c r="CM535" i="37"/>
  <c r="CQ535" i="37"/>
  <c r="DE535" i="37"/>
  <c r="DG535" i="37"/>
  <c r="DO535" i="37"/>
  <c r="EC535" i="37"/>
  <c r="FK535" i="37"/>
  <c r="AE536" i="37"/>
  <c r="AS536" i="37"/>
  <c r="BC536" i="37"/>
  <c r="BS536" i="37"/>
  <c r="CI536" i="37"/>
  <c r="CM536" i="37"/>
  <c r="CQ536" i="37"/>
  <c r="DE536" i="37"/>
  <c r="DI536" i="37"/>
  <c r="DO536" i="37"/>
  <c r="EC536" i="37"/>
  <c r="FK536" i="37"/>
  <c r="AE537" i="37"/>
  <c r="AQ537" i="37"/>
  <c r="AS537" i="37"/>
  <c r="BC537" i="37"/>
  <c r="BE537" i="37"/>
  <c r="BS537" i="37"/>
  <c r="CI537" i="37"/>
  <c r="CK537" i="37"/>
  <c r="CQ537" i="37"/>
  <c r="DE537" i="37"/>
  <c r="DG537" i="37"/>
  <c r="DI537" i="37"/>
  <c r="DO537" i="37"/>
  <c r="EC537" i="37"/>
  <c r="FK537" i="37"/>
  <c r="AE538" i="37"/>
  <c r="AT538" i="37"/>
  <c r="AS538" i="37"/>
  <c r="BC538" i="37"/>
  <c r="BS538" i="37"/>
  <c r="CG538" i="37"/>
  <c r="CI538" i="37"/>
  <c r="CK538" i="37"/>
  <c r="CM538" i="37"/>
  <c r="CQ538" i="37"/>
  <c r="DE538" i="37"/>
  <c r="DG538" i="37"/>
  <c r="DI538" i="37"/>
  <c r="DO538" i="37"/>
  <c r="EE538" i="37"/>
  <c r="FK538" i="37"/>
  <c r="AE539" i="37"/>
  <c r="AS539" i="37"/>
  <c r="BC539" i="37"/>
  <c r="BS539" i="37"/>
  <c r="CQ539" i="37"/>
  <c r="DC539" i="37"/>
  <c r="DO539" i="37"/>
  <c r="EA539" i="37"/>
  <c r="EY539" i="37"/>
  <c r="FK539" i="37"/>
  <c r="GN539" i="37"/>
  <c r="GP539" i="37"/>
  <c r="GR539" i="37"/>
  <c r="GT539" i="37"/>
  <c r="AE540" i="37"/>
  <c r="BN540" i="37"/>
  <c r="AQ540" i="37"/>
  <c r="AS540" i="37"/>
  <c r="BC540" i="37"/>
  <c r="BK540" i="37"/>
  <c r="BS540" i="37"/>
  <c r="CE540" i="37"/>
  <c r="CQ540" i="37"/>
  <c r="DC540" i="37"/>
  <c r="DO540" i="37"/>
  <c r="EA540" i="37"/>
  <c r="EY540" i="37"/>
  <c r="FK540" i="37"/>
  <c r="GN540" i="37"/>
  <c r="GR540" i="37"/>
  <c r="BN541" i="37"/>
  <c r="BE541" i="37"/>
  <c r="BI541" i="37"/>
  <c r="CG541" i="37"/>
  <c r="DA541" i="37"/>
  <c r="DE541" i="37"/>
  <c r="EW541" i="37"/>
  <c r="AE542" i="37"/>
  <c r="AQ542" i="37"/>
  <c r="BC542" i="37"/>
  <c r="BK542" i="37"/>
  <c r="BS542" i="37"/>
  <c r="CI542" i="37"/>
  <c r="CM542" i="37"/>
  <c r="CQ542" i="37"/>
  <c r="DO542" i="37"/>
  <c r="EE542" i="37"/>
  <c r="FK542" i="37"/>
  <c r="BN543" i="37"/>
  <c r="BE543" i="37"/>
  <c r="BI543" i="37"/>
  <c r="CG543" i="37"/>
  <c r="DE543" i="37"/>
  <c r="DY543" i="37"/>
  <c r="ES543" i="37"/>
  <c r="EW543" i="37"/>
  <c r="AE544" i="37"/>
  <c r="BC544" i="37"/>
  <c r="BS544" i="37"/>
  <c r="CI544" i="37"/>
  <c r="CM544" i="37"/>
  <c r="CQ544" i="37"/>
  <c r="DG544" i="37"/>
  <c r="DO544" i="37"/>
  <c r="EE544" i="37"/>
  <c r="FK544" i="37"/>
  <c r="BN545" i="37"/>
  <c r="BN548" i="37"/>
  <c r="GM541" i="37"/>
  <c r="AR541" i="37"/>
  <c r="GB541" i="37"/>
  <c r="CN541" i="37"/>
  <c r="CL541" i="37"/>
  <c r="CJ541" i="37"/>
  <c r="CH541" i="37"/>
  <c r="CF541" i="37"/>
  <c r="CD541" i="37"/>
  <c r="GD541" i="37"/>
  <c r="DJ541" i="37"/>
  <c r="DH541" i="37"/>
  <c r="DF541" i="37"/>
  <c r="DD541" i="37"/>
  <c r="DB541" i="37"/>
  <c r="CZ541" i="37"/>
  <c r="ED541" i="37"/>
  <c r="DX541" i="37"/>
  <c r="EZ541" i="37"/>
  <c r="ET541" i="37"/>
  <c r="GM543" i="37"/>
  <c r="AR543" i="37"/>
  <c r="BG543" i="37"/>
  <c r="CL543" i="37"/>
  <c r="CF543" i="37"/>
  <c r="CD543" i="37"/>
  <c r="DH543" i="37"/>
  <c r="CZ543" i="37"/>
  <c r="ED543" i="37"/>
  <c r="DX543" i="37"/>
  <c r="DV543" i="37"/>
  <c r="EZ543" i="37"/>
  <c r="ET543" i="37"/>
  <c r="ER543" i="37"/>
  <c r="CA545" i="37"/>
  <c r="BW545" i="37"/>
  <c r="BU545" i="37"/>
  <c r="BZ545" i="37"/>
  <c r="BX545" i="37"/>
  <c r="BV545" i="37"/>
  <c r="BT545" i="37"/>
  <c r="CW545" i="37"/>
  <c r="CS545" i="37"/>
  <c r="CO545" i="37"/>
  <c r="CV545" i="37"/>
  <c r="CT545" i="37"/>
  <c r="CR545" i="37"/>
  <c r="CP545" i="37"/>
  <c r="DS545" i="37"/>
  <c r="DM545" i="37"/>
  <c r="DK545" i="37"/>
  <c r="DR545" i="37"/>
  <c r="DP545" i="37"/>
  <c r="DN545" i="37"/>
  <c r="DL545" i="37"/>
  <c r="EM546" i="37"/>
  <c r="BI546" i="37"/>
  <c r="GS546" i="37"/>
  <c r="FJ546" i="37"/>
  <c r="EM547" i="37"/>
  <c r="BI547" i="37"/>
  <c r="GS547" i="37"/>
  <c r="GI547" i="37"/>
  <c r="FM547" i="37"/>
  <c r="FI547" i="37"/>
  <c r="FG547" i="37"/>
  <c r="FE547" i="37"/>
  <c r="FC547" i="37"/>
  <c r="FL547" i="37"/>
  <c r="FJ547" i="37"/>
  <c r="FH547" i="37"/>
  <c r="FF547" i="37"/>
  <c r="FD547" i="37"/>
  <c r="GA548" i="37"/>
  <c r="CA548" i="37"/>
  <c r="BY548" i="37"/>
  <c r="BW548" i="37"/>
  <c r="BU548" i="37"/>
  <c r="BZ548" i="37"/>
  <c r="BX548" i="37"/>
  <c r="BV548" i="37"/>
  <c r="BT548" i="37"/>
  <c r="GC548" i="37"/>
  <c r="CY548" i="37"/>
  <c r="CW548" i="37"/>
  <c r="CU548" i="37"/>
  <c r="CS548" i="37"/>
  <c r="CO548" i="37"/>
  <c r="CX548" i="37"/>
  <c r="CV548" i="37"/>
  <c r="CT548" i="37"/>
  <c r="CR548" i="37"/>
  <c r="CP548" i="37"/>
  <c r="GE548" i="37"/>
  <c r="DU548" i="37"/>
  <c r="DS548" i="37"/>
  <c r="DQ548" i="37"/>
  <c r="DM548" i="37"/>
  <c r="DK548" i="37"/>
  <c r="DT548" i="37"/>
  <c r="DR548" i="37"/>
  <c r="DP548" i="37"/>
  <c r="DN548" i="37"/>
  <c r="DL548" i="37"/>
  <c r="EM549" i="37"/>
  <c r="BI549" i="37"/>
  <c r="GS549" i="37"/>
  <c r="GI549" i="37"/>
  <c r="FM549" i="37"/>
  <c r="FI549" i="37"/>
  <c r="FG549" i="37"/>
  <c r="FE549" i="37"/>
  <c r="FC549" i="37"/>
  <c r="FL549" i="37"/>
  <c r="FJ549" i="37"/>
  <c r="FH549" i="37"/>
  <c r="FF549" i="37"/>
  <c r="FD549" i="37"/>
  <c r="GS550" i="37"/>
  <c r="EM550" i="37"/>
  <c r="BI550" i="37"/>
  <c r="GF550" i="37"/>
  <c r="EE550" i="37"/>
  <c r="EC550" i="37"/>
  <c r="DY550" i="37"/>
  <c r="DW550" i="37"/>
  <c r="EF550" i="37"/>
  <c r="ED550" i="37"/>
  <c r="EB550" i="37"/>
  <c r="DZ550" i="37"/>
  <c r="DX550" i="37"/>
  <c r="DV550" i="37"/>
  <c r="AN552" i="37"/>
  <c r="AN554" i="37"/>
  <c r="AT518" i="37"/>
  <c r="BD518" i="37"/>
  <c r="AT519" i="37"/>
  <c r="AV519" i="37" s="1"/>
  <c r="BD519" i="37"/>
  <c r="AT520" i="37"/>
  <c r="BD520" i="37"/>
  <c r="AT521" i="37"/>
  <c r="AV521" i="37" s="1"/>
  <c r="BD521" i="37"/>
  <c r="AT522" i="37"/>
  <c r="BD522" i="37"/>
  <c r="AT523" i="37"/>
  <c r="AV523" i="37" s="1"/>
  <c r="BD523" i="37"/>
  <c r="AT524" i="37"/>
  <c r="BD524" i="37"/>
  <c r="AT525" i="37"/>
  <c r="AV525" i="37"/>
  <c r="AT526" i="37"/>
  <c r="BD526" i="37"/>
  <c r="CD526" i="37"/>
  <c r="CF526" i="37"/>
  <c r="CL526" i="37"/>
  <c r="CZ526" i="37"/>
  <c r="DB526" i="37"/>
  <c r="DH526" i="37"/>
  <c r="DV526" i="37"/>
  <c r="DX526" i="37"/>
  <c r="ED526" i="37"/>
  <c r="ER526" i="37"/>
  <c r="ET526" i="37"/>
  <c r="EZ526" i="37"/>
  <c r="AR527" i="37"/>
  <c r="AT527" i="37"/>
  <c r="BD527" i="37"/>
  <c r="CD527" i="37"/>
  <c r="CF527" i="37"/>
  <c r="CL527" i="37"/>
  <c r="CZ527" i="37"/>
  <c r="DB527" i="37"/>
  <c r="DD527" i="37"/>
  <c r="DF527" i="37"/>
  <c r="DH527" i="37"/>
  <c r="DJ527" i="37"/>
  <c r="DV527" i="37"/>
  <c r="DX527" i="37"/>
  <c r="ED527" i="37"/>
  <c r="ER527" i="37"/>
  <c r="ET527" i="37"/>
  <c r="EV527" i="37"/>
  <c r="EX527" i="37"/>
  <c r="EZ527" i="37"/>
  <c r="FB527" i="37"/>
  <c r="AT528" i="37"/>
  <c r="BD528" i="37"/>
  <c r="CD528" i="37"/>
  <c r="CF528" i="37"/>
  <c r="CH528" i="37"/>
  <c r="CJ528" i="37"/>
  <c r="CL528" i="37"/>
  <c r="CN528" i="37"/>
  <c r="CZ528" i="37"/>
  <c r="DB528" i="37"/>
  <c r="DD528" i="37"/>
  <c r="DF528" i="37"/>
  <c r="DH528" i="37"/>
  <c r="DJ528" i="37"/>
  <c r="DV528" i="37"/>
  <c r="ER528" i="37"/>
  <c r="AR529" i="37"/>
  <c r="AT529" i="37"/>
  <c r="BD529" i="37"/>
  <c r="CF529" i="37"/>
  <c r="CL529" i="37"/>
  <c r="CZ529" i="37"/>
  <c r="DB529" i="37"/>
  <c r="DD529" i="37"/>
  <c r="DF529" i="37"/>
  <c r="DH529" i="37"/>
  <c r="DJ529" i="37"/>
  <c r="DX529" i="37"/>
  <c r="ED529" i="37"/>
  <c r="ET529" i="37"/>
  <c r="EZ529" i="37"/>
  <c r="AT530" i="37"/>
  <c r="BD530" i="37"/>
  <c r="CD530" i="37"/>
  <c r="CF530" i="37"/>
  <c r="CH530" i="37"/>
  <c r="CJ530" i="37"/>
  <c r="CL530" i="37"/>
  <c r="CN530" i="37"/>
  <c r="CZ530" i="37"/>
  <c r="DB530" i="37"/>
  <c r="DD530" i="37"/>
  <c r="DF530" i="37"/>
  <c r="DH530" i="37"/>
  <c r="DJ530" i="37"/>
  <c r="DV530" i="37"/>
  <c r="DZ530" i="37"/>
  <c r="ER530" i="37"/>
  <c r="ET530" i="37"/>
  <c r="EV530" i="37"/>
  <c r="EX530" i="37"/>
  <c r="EZ530" i="37"/>
  <c r="FB530" i="37"/>
  <c r="AR531" i="37"/>
  <c r="AT531" i="37"/>
  <c r="BD531" i="37"/>
  <c r="CD531" i="37"/>
  <c r="CF531" i="37"/>
  <c r="CH531" i="37"/>
  <c r="CJ531" i="37"/>
  <c r="CL531" i="37"/>
  <c r="CN531" i="37"/>
  <c r="CZ531" i="37"/>
  <c r="DB531" i="37"/>
  <c r="DD531" i="37"/>
  <c r="DF531" i="37"/>
  <c r="DH531" i="37"/>
  <c r="DJ531" i="37"/>
  <c r="DV531" i="37"/>
  <c r="DX531" i="37"/>
  <c r="ED531" i="37"/>
  <c r="ER531" i="37"/>
  <c r="ET531" i="37"/>
  <c r="EZ531" i="37"/>
  <c r="AR532" i="37"/>
  <c r="BK532" i="37" s="1"/>
  <c r="AT532" i="37"/>
  <c r="BD532" i="37"/>
  <c r="CD532" i="37"/>
  <c r="CF532" i="37"/>
  <c r="CH532" i="37"/>
  <c r="CJ532" i="37"/>
  <c r="CL532" i="37"/>
  <c r="CN532" i="37"/>
  <c r="CZ532" i="37"/>
  <c r="DB532" i="37"/>
  <c r="DD532" i="37"/>
  <c r="DF532" i="37"/>
  <c r="DH532" i="37"/>
  <c r="DJ532" i="37"/>
  <c r="DX532" i="37"/>
  <c r="ER532" i="37"/>
  <c r="ET532" i="37"/>
  <c r="AR533" i="37"/>
  <c r="AT533" i="37"/>
  <c r="BD533" i="37"/>
  <c r="CD533" i="37"/>
  <c r="CF533" i="37"/>
  <c r="CH533" i="37"/>
  <c r="CJ533" i="37"/>
  <c r="CL533" i="37"/>
  <c r="CN533" i="37"/>
  <c r="CZ533" i="37"/>
  <c r="DB533" i="37"/>
  <c r="DD533" i="37"/>
  <c r="DF533" i="37"/>
  <c r="DH533" i="37"/>
  <c r="DJ533" i="37"/>
  <c r="DX533" i="37"/>
  <c r="ED533" i="37"/>
  <c r="ET533" i="37"/>
  <c r="EZ533" i="37"/>
  <c r="BD534" i="37"/>
  <c r="CD534" i="37"/>
  <c r="CF534" i="37"/>
  <c r="CZ534" i="37"/>
  <c r="DB534" i="37"/>
  <c r="DV534" i="37"/>
  <c r="DX534" i="37"/>
  <c r="ET534" i="37"/>
  <c r="AT535" i="37"/>
  <c r="CD535" i="37"/>
  <c r="CF535" i="37"/>
  <c r="CH535" i="37"/>
  <c r="CJ535" i="37"/>
  <c r="CL535" i="37"/>
  <c r="CN535" i="37"/>
  <c r="CZ535" i="37"/>
  <c r="DB535" i="37"/>
  <c r="DD535" i="37"/>
  <c r="DV535" i="37"/>
  <c r="DX535" i="37"/>
  <c r="DZ535" i="37"/>
  <c r="ER535" i="37"/>
  <c r="EV535" i="37"/>
  <c r="AR536" i="37"/>
  <c r="BE536" i="37"/>
  <c r="AT536" i="37"/>
  <c r="BD536" i="37"/>
  <c r="CD536" i="37"/>
  <c r="CH536" i="37"/>
  <c r="CL536" i="37"/>
  <c r="CZ536" i="37"/>
  <c r="DD536" i="37"/>
  <c r="DH536" i="37"/>
  <c r="DV536" i="37"/>
  <c r="DZ536" i="37"/>
  <c r="ED536" i="37"/>
  <c r="ER536" i="37"/>
  <c r="AR537" i="37"/>
  <c r="AT537" i="37"/>
  <c r="BD537" i="37"/>
  <c r="CD537" i="37"/>
  <c r="CF537" i="37"/>
  <c r="CZ537" i="37"/>
  <c r="DB537" i="37"/>
  <c r="DD537" i="37"/>
  <c r="DF537" i="37"/>
  <c r="DH537" i="37"/>
  <c r="DJ537" i="37"/>
  <c r="DV537" i="37"/>
  <c r="DX537" i="37"/>
  <c r="ER537" i="37"/>
  <c r="ET537" i="37"/>
  <c r="AR538" i="37"/>
  <c r="BH538" i="37" s="1"/>
  <c r="BD538" i="37"/>
  <c r="CD538" i="37"/>
  <c r="CF538" i="37"/>
  <c r="CH538" i="37"/>
  <c r="CJ538" i="37"/>
  <c r="CL538" i="37"/>
  <c r="CN538" i="37"/>
  <c r="CZ538" i="37"/>
  <c r="DB538" i="37"/>
  <c r="DD538" i="37"/>
  <c r="DF538" i="37"/>
  <c r="DH538" i="37"/>
  <c r="DJ538" i="37"/>
  <c r="DX538" i="37"/>
  <c r="EB538" i="37"/>
  <c r="EF538" i="37"/>
  <c r="ER538" i="37"/>
  <c r="BD539" i="37"/>
  <c r="CD539" i="37"/>
  <c r="AR540" i="37"/>
  <c r="AT540" i="37"/>
  <c r="BD540" i="37"/>
  <c r="BJ540" i="37"/>
  <c r="AQ541" i="37"/>
  <c r="BC541" i="37"/>
  <c r="BG541" i="37"/>
  <c r="BK541" i="37"/>
  <c r="BS541" i="37"/>
  <c r="CI541" i="37"/>
  <c r="CM541" i="37"/>
  <c r="CQ541" i="37"/>
  <c r="DG541" i="37"/>
  <c r="DO541" i="37"/>
  <c r="EM541" i="37"/>
  <c r="FK541" i="37"/>
  <c r="BN542" i="37"/>
  <c r="AQ543" i="37"/>
  <c r="BC543" i="37"/>
  <c r="BK543" i="37"/>
  <c r="BS543" i="37"/>
  <c r="CI543" i="37"/>
  <c r="CQ543" i="37"/>
  <c r="DG543" i="37"/>
  <c r="DO543" i="37"/>
  <c r="EM543" i="37"/>
  <c r="FK543" i="37"/>
  <c r="BN544" i="37"/>
  <c r="AS544" i="37"/>
  <c r="BE544" i="37"/>
  <c r="BN546" i="37"/>
  <c r="BN547" i="37"/>
  <c r="BN549" i="37"/>
  <c r="GM552" i="37"/>
  <c r="GB552" i="37"/>
  <c r="CN552" i="37"/>
  <c r="CL552" i="37"/>
  <c r="CJ552" i="37"/>
  <c r="CH552" i="37"/>
  <c r="CF552" i="37"/>
  <c r="CD552" i="37"/>
  <c r="GD552" i="37"/>
  <c r="DJ552" i="37"/>
  <c r="DH552" i="37"/>
  <c r="DF552" i="37"/>
  <c r="DD552" i="37"/>
  <c r="DB552" i="37"/>
  <c r="CZ552" i="37"/>
  <c r="GF552" i="37"/>
  <c r="EF552" i="37"/>
  <c r="ED552" i="37"/>
  <c r="EB552" i="37"/>
  <c r="DZ552" i="37"/>
  <c r="DX552" i="37"/>
  <c r="DV552" i="37"/>
  <c r="ET552" i="37"/>
  <c r="ER552" i="37"/>
  <c r="GM554" i="37"/>
  <c r="GQ554" i="37"/>
  <c r="DO554" i="37"/>
  <c r="GU554" i="37"/>
  <c r="FK554" i="37"/>
  <c r="GB554" i="37"/>
  <c r="CN554" i="37"/>
  <c r="CL554" i="37"/>
  <c r="CJ554" i="37"/>
  <c r="CH554" i="37"/>
  <c r="CF554" i="37"/>
  <c r="CD554" i="37"/>
  <c r="AN555" i="37"/>
  <c r="AO555" i="37"/>
  <c r="AN556" i="37"/>
  <c r="AO556" i="37"/>
  <c r="AN557" i="37"/>
  <c r="AO557" i="37"/>
  <c r="AN558" i="37"/>
  <c r="AO558" i="37"/>
  <c r="AN559" i="37"/>
  <c r="AO559" i="37" s="1"/>
  <c r="AN560" i="37"/>
  <c r="GH561" i="37"/>
  <c r="FB561" i="37"/>
  <c r="EZ561" i="37"/>
  <c r="EX561" i="37"/>
  <c r="EV561" i="37"/>
  <c r="ET561" i="37"/>
  <c r="ER561" i="37"/>
  <c r="EU561" i="37"/>
  <c r="FA561" i="37"/>
  <c r="EW561" i="37"/>
  <c r="ES561" i="37"/>
  <c r="AN563" i="37"/>
  <c r="AN564" i="37"/>
  <c r="AT541" i="37"/>
  <c r="AV541" i="37" s="1"/>
  <c r="BD541" i="37"/>
  <c r="AT542" i="37"/>
  <c r="BD542" i="37"/>
  <c r="AT543" i="37"/>
  <c r="AV543" i="37" s="1"/>
  <c r="BD543" i="37"/>
  <c r="AT544" i="37"/>
  <c r="X545" i="37"/>
  <c r="AI545" i="37"/>
  <c r="AR545" i="37"/>
  <c r="AT545" i="37"/>
  <c r="BD545" i="37"/>
  <c r="CD545" i="37"/>
  <c r="CF545" i="37"/>
  <c r="CH545" i="37"/>
  <c r="CL545" i="37"/>
  <c r="CZ545" i="37"/>
  <c r="DB545" i="37"/>
  <c r="DD545" i="37"/>
  <c r="DH545" i="37"/>
  <c r="DX545" i="37"/>
  <c r="ED545" i="37"/>
  <c r="ER545" i="37"/>
  <c r="ET545" i="37"/>
  <c r="EV545" i="37"/>
  <c r="EZ545" i="37"/>
  <c r="GM545" i="37"/>
  <c r="GO545" i="37"/>
  <c r="GQ545" i="37"/>
  <c r="GU545" i="37"/>
  <c r="X546" i="37"/>
  <c r="AI546" i="37" s="1"/>
  <c r="AR546" i="37"/>
  <c r="BE546" i="37" s="1"/>
  <c r="AT546" i="37"/>
  <c r="BD546" i="37"/>
  <c r="CD546" i="37"/>
  <c r="CF546" i="37"/>
  <c r="CH546" i="37"/>
  <c r="CJ546" i="37"/>
  <c r="CL546" i="37"/>
  <c r="CN546" i="37"/>
  <c r="CZ546" i="37"/>
  <c r="DB546" i="37"/>
  <c r="DD546" i="37"/>
  <c r="DF546" i="37"/>
  <c r="DH546" i="37"/>
  <c r="DJ546" i="37"/>
  <c r="DV546" i="37"/>
  <c r="DX546" i="37"/>
  <c r="DZ546" i="37"/>
  <c r="EB546" i="37"/>
  <c r="ED546" i="37"/>
  <c r="EF546" i="37"/>
  <c r="EZ546" i="37"/>
  <c r="GB546" i="37"/>
  <c r="GD546" i="37"/>
  <c r="GF546" i="37"/>
  <c r="GM546" i="37"/>
  <c r="GO546" i="37"/>
  <c r="GQ546" i="37"/>
  <c r="GU546" i="37"/>
  <c r="X547" i="37"/>
  <c r="AI547" i="37" s="1"/>
  <c r="AR547" i="37"/>
  <c r="BK547" i="37" s="1"/>
  <c r="AT547" i="37"/>
  <c r="BD547" i="37"/>
  <c r="CD547" i="37"/>
  <c r="CF547" i="37"/>
  <c r="CH547" i="37"/>
  <c r="CJ547" i="37"/>
  <c r="CL547" i="37"/>
  <c r="CN547" i="37"/>
  <c r="CZ547" i="37"/>
  <c r="DB547" i="37"/>
  <c r="DD547" i="37"/>
  <c r="DF547" i="37"/>
  <c r="DH547" i="37"/>
  <c r="DJ547" i="37"/>
  <c r="DX547" i="37"/>
  <c r="ET547" i="37"/>
  <c r="GB547" i="37"/>
  <c r="GD547" i="37"/>
  <c r="GM547" i="37"/>
  <c r="GO547" i="37"/>
  <c r="GQ547" i="37"/>
  <c r="GU547" i="37"/>
  <c r="X548" i="37"/>
  <c r="AI548" i="37" s="1"/>
  <c r="AR548" i="37"/>
  <c r="BE548" i="37" s="1"/>
  <c r="AT548" i="37"/>
  <c r="BD548" i="37"/>
  <c r="CD548" i="37"/>
  <c r="CF548" i="37"/>
  <c r="CH548" i="37"/>
  <c r="CJ548" i="37"/>
  <c r="CL548" i="37"/>
  <c r="CN548" i="37"/>
  <c r="CZ548" i="37"/>
  <c r="DB548" i="37"/>
  <c r="DD548" i="37"/>
  <c r="DF548" i="37"/>
  <c r="DH548" i="37"/>
  <c r="DJ548" i="37"/>
  <c r="ED548" i="37"/>
  <c r="EZ548" i="37"/>
  <c r="GB548" i="37"/>
  <c r="GD548" i="37"/>
  <c r="GM548" i="37"/>
  <c r="GO548" i="37"/>
  <c r="GQ548" i="37"/>
  <c r="GU548" i="37"/>
  <c r="X549" i="37"/>
  <c r="AI549" i="37" s="1"/>
  <c r="AR549" i="37"/>
  <c r="AT549" i="37"/>
  <c r="CD549" i="37"/>
  <c r="CF549" i="37"/>
  <c r="CH549" i="37"/>
  <c r="CJ549" i="37"/>
  <c r="CL549" i="37"/>
  <c r="CN549" i="37"/>
  <c r="CZ549" i="37"/>
  <c r="DB549" i="37"/>
  <c r="DD549" i="37"/>
  <c r="DF549" i="37"/>
  <c r="DH549" i="37"/>
  <c r="DJ549" i="37"/>
  <c r="DV549" i="37"/>
  <c r="DX549" i="37"/>
  <c r="DZ549" i="37"/>
  <c r="EB549" i="37"/>
  <c r="ED549" i="37"/>
  <c r="EF549" i="37"/>
  <c r="EV549" i="37"/>
  <c r="GB549" i="37"/>
  <c r="GD549" i="37"/>
  <c r="GF549" i="37"/>
  <c r="GM549" i="37"/>
  <c r="GO549" i="37"/>
  <c r="GQ549" i="37"/>
  <c r="GU549" i="37"/>
  <c r="X550" i="37"/>
  <c r="AI550" i="37" s="1"/>
  <c r="AR550" i="37"/>
  <c r="BH550" i="37" s="1"/>
  <c r="AT550" i="37"/>
  <c r="BD550" i="37"/>
  <c r="BJ550" i="37"/>
  <c r="BN550" i="37"/>
  <c r="CD550" i="37"/>
  <c r="CF550" i="37"/>
  <c r="CH550" i="37"/>
  <c r="CJ550" i="37"/>
  <c r="CL550" i="37"/>
  <c r="CN550" i="37"/>
  <c r="GB550" i="37"/>
  <c r="GR550" i="37"/>
  <c r="BN551" i="37"/>
  <c r="BE551" i="37"/>
  <c r="BI551" i="37"/>
  <c r="CG551" i="37"/>
  <c r="DA551" i="37"/>
  <c r="DE551" i="37"/>
  <c r="DY551" i="37"/>
  <c r="ES551" i="37"/>
  <c r="EW551" i="37"/>
  <c r="AE552" i="37"/>
  <c r="BC552" i="37"/>
  <c r="BG552" i="37"/>
  <c r="BS552" i="37"/>
  <c r="CI552" i="37"/>
  <c r="CM552" i="37"/>
  <c r="CQ552" i="37"/>
  <c r="DG552" i="37"/>
  <c r="DO552" i="37"/>
  <c r="EE552" i="37"/>
  <c r="FK552" i="37"/>
  <c r="BN553" i="37"/>
  <c r="BI553" i="37"/>
  <c r="CG553" i="37"/>
  <c r="DA553" i="37"/>
  <c r="DE553" i="37"/>
  <c r="ES553" i="37"/>
  <c r="EW553" i="37"/>
  <c r="AE554" i="37"/>
  <c r="BC554" i="37"/>
  <c r="BG554" i="37"/>
  <c r="BK554" i="37"/>
  <c r="BS554" i="37"/>
  <c r="CI554" i="37"/>
  <c r="CM554" i="37"/>
  <c r="CQ554" i="37"/>
  <c r="AN561" i="37"/>
  <c r="GM551" i="37"/>
  <c r="AR551" i="37"/>
  <c r="BF551" i="37"/>
  <c r="GB551" i="37"/>
  <c r="CN551" i="37"/>
  <c r="CL551" i="37"/>
  <c r="CJ551" i="37"/>
  <c r="CH551" i="37"/>
  <c r="CF551" i="37"/>
  <c r="CD551" i="37"/>
  <c r="GD551" i="37"/>
  <c r="DJ551" i="37"/>
  <c r="DH551" i="37"/>
  <c r="DF551" i="37"/>
  <c r="DD551" i="37"/>
  <c r="DB551" i="37"/>
  <c r="CZ551" i="37"/>
  <c r="GF551" i="37"/>
  <c r="EF551" i="37"/>
  <c r="ED551" i="37"/>
  <c r="EB551" i="37"/>
  <c r="DZ551" i="37"/>
  <c r="DX551" i="37"/>
  <c r="DV551" i="37"/>
  <c r="GH551" i="37"/>
  <c r="FB551" i="37"/>
  <c r="EZ551" i="37"/>
  <c r="EX551" i="37"/>
  <c r="EV551" i="37"/>
  <c r="ET551" i="37"/>
  <c r="ER551" i="37"/>
  <c r="GM553" i="37"/>
  <c r="AR553" i="37"/>
  <c r="GB553" i="37"/>
  <c r="CN553" i="37"/>
  <c r="CL553" i="37"/>
  <c r="CJ553" i="37"/>
  <c r="CH553" i="37"/>
  <c r="CF553" i="37"/>
  <c r="CD553" i="37"/>
  <c r="GD553" i="37"/>
  <c r="DJ553" i="37"/>
  <c r="DH553" i="37"/>
  <c r="DF553" i="37"/>
  <c r="DD553" i="37"/>
  <c r="DB553" i="37"/>
  <c r="CZ553" i="37"/>
  <c r="ED553" i="37"/>
  <c r="DV553" i="37"/>
  <c r="GH553" i="37"/>
  <c r="FB553" i="37"/>
  <c r="EZ553" i="37"/>
  <c r="EX553" i="37"/>
  <c r="EV553" i="37"/>
  <c r="ET553" i="37"/>
  <c r="ER553" i="37"/>
  <c r="AN562" i="37"/>
  <c r="AQ545" i="37"/>
  <c r="AS545" i="37"/>
  <c r="BC545" i="37"/>
  <c r="BE545" i="37"/>
  <c r="BG545" i="37"/>
  <c r="BK545" i="37"/>
  <c r="CG545" i="37"/>
  <c r="CI545" i="37"/>
  <c r="CK545" i="37"/>
  <c r="DE545" i="37"/>
  <c r="DG545" i="37"/>
  <c r="AQ546" i="37"/>
  <c r="AS546" i="37"/>
  <c r="BG546" i="37"/>
  <c r="BK546" i="37"/>
  <c r="CG546" i="37"/>
  <c r="CI546" i="37"/>
  <c r="CK546" i="37"/>
  <c r="DE546" i="37"/>
  <c r="DG546" i="37"/>
  <c r="EC546" i="37"/>
  <c r="AQ547" i="37"/>
  <c r="AS547" i="37"/>
  <c r="BC547" i="37"/>
  <c r="BE547" i="37"/>
  <c r="BG547" i="37"/>
  <c r="CG547" i="37"/>
  <c r="CI547" i="37"/>
  <c r="CK547" i="37"/>
  <c r="DE547" i="37"/>
  <c r="DG547" i="37"/>
  <c r="EC547" i="37"/>
  <c r="AQ548" i="37"/>
  <c r="AS548" i="37"/>
  <c r="BG548" i="37"/>
  <c r="BK548" i="37"/>
  <c r="CG548" i="37"/>
  <c r="CI548" i="37"/>
  <c r="CK548" i="37"/>
  <c r="DE548" i="37"/>
  <c r="DG548" i="37"/>
  <c r="EC548" i="37"/>
  <c r="AQ549" i="37"/>
  <c r="AS549" i="37"/>
  <c r="BC549" i="37"/>
  <c r="BG549" i="37"/>
  <c r="CG549" i="37"/>
  <c r="CI549" i="37"/>
  <c r="CK549" i="37"/>
  <c r="DE549" i="37"/>
  <c r="DG549" i="37"/>
  <c r="EC549" i="37"/>
  <c r="AQ550" i="37"/>
  <c r="AS550" i="37"/>
  <c r="BC550" i="37"/>
  <c r="BE550" i="37"/>
  <c r="BG550" i="37"/>
  <c r="BK550" i="37"/>
  <c r="BS550" i="37"/>
  <c r="CG550" i="37"/>
  <c r="CI550" i="37"/>
  <c r="CK550" i="37"/>
  <c r="CQ550" i="37"/>
  <c r="DC550" i="37"/>
  <c r="DO550" i="37"/>
  <c r="EY550" i="37"/>
  <c r="FK550" i="37"/>
  <c r="AQ551" i="37"/>
  <c r="BC551" i="37"/>
  <c r="BG551" i="37"/>
  <c r="BK551" i="37"/>
  <c r="BS551" i="37"/>
  <c r="CI551" i="37"/>
  <c r="CM551" i="37"/>
  <c r="CQ551" i="37"/>
  <c r="DG551" i="37"/>
  <c r="DO551" i="37"/>
  <c r="EE551" i="37"/>
  <c r="EM551" i="37"/>
  <c r="FK551" i="37"/>
  <c r="BN552" i="37"/>
  <c r="AQ553" i="37"/>
  <c r="BC553" i="37"/>
  <c r="BG553" i="37"/>
  <c r="BK553" i="37"/>
  <c r="BS553" i="37"/>
  <c r="CI553" i="37"/>
  <c r="CM553" i="37"/>
  <c r="CQ553" i="37"/>
  <c r="DG553" i="37"/>
  <c r="DO553" i="37"/>
  <c r="EM553" i="37"/>
  <c r="FK553" i="37"/>
  <c r="AS554" i="37"/>
  <c r="BE554" i="37"/>
  <c r="CG554" i="37"/>
  <c r="CK554" i="37"/>
  <c r="AO561" i="37"/>
  <c r="GM562" i="37"/>
  <c r="GB562" i="37"/>
  <c r="CN562" i="37"/>
  <c r="CL562" i="37"/>
  <c r="CJ562" i="37"/>
  <c r="CH562" i="37"/>
  <c r="CF562" i="37"/>
  <c r="CD562" i="37"/>
  <c r="GD562" i="37"/>
  <c r="DJ562" i="37"/>
  <c r="DH562" i="37"/>
  <c r="DF562" i="37"/>
  <c r="DD562" i="37"/>
  <c r="DB562" i="37"/>
  <c r="CZ562" i="37"/>
  <c r="DV562" i="37"/>
  <c r="ER562" i="37"/>
  <c r="GM564" i="37"/>
  <c r="GB564" i="37"/>
  <c r="CN564" i="37"/>
  <c r="CL564" i="37"/>
  <c r="CJ564" i="37"/>
  <c r="CH564" i="37"/>
  <c r="CF564" i="37"/>
  <c r="CD564" i="37"/>
  <c r="GD564" i="37"/>
  <c r="DJ564" i="37"/>
  <c r="DH564" i="37"/>
  <c r="DF564" i="37"/>
  <c r="DD564" i="37"/>
  <c r="DB564" i="37"/>
  <c r="CZ564" i="37"/>
  <c r="GF564" i="37"/>
  <c r="EF564" i="37"/>
  <c r="ED564" i="37"/>
  <c r="EB564" i="37"/>
  <c r="DZ564" i="37"/>
  <c r="DX564" i="37"/>
  <c r="DV564" i="37"/>
  <c r="EZ564" i="37"/>
  <c r="ET564" i="37"/>
  <c r="AN565" i="37"/>
  <c r="AO565" i="37"/>
  <c r="AN569" i="37"/>
  <c r="AO569" i="37" s="1"/>
  <c r="GD569" i="37"/>
  <c r="DJ569" i="37"/>
  <c r="DH569" i="37"/>
  <c r="DF569" i="37"/>
  <c r="DD569" i="37"/>
  <c r="DB569" i="37"/>
  <c r="CZ569" i="37"/>
  <c r="DG569" i="37"/>
  <c r="DI569" i="37"/>
  <c r="DE569" i="37"/>
  <c r="DA569" i="37"/>
  <c r="AN571" i="37"/>
  <c r="AN572" i="37"/>
  <c r="AN573" i="37"/>
  <c r="DE554" i="37"/>
  <c r="DG554" i="37"/>
  <c r="DI554" i="37"/>
  <c r="EC554" i="37"/>
  <c r="AE555" i="37"/>
  <c r="AQ555" i="37"/>
  <c r="AS555" i="37"/>
  <c r="BC555" i="37"/>
  <c r="BE555" i="37"/>
  <c r="BG555" i="37"/>
  <c r="BK555" i="37"/>
  <c r="BS555" i="37"/>
  <c r="CG555" i="37"/>
  <c r="CI555" i="37"/>
  <c r="CK555" i="37"/>
  <c r="CM555" i="37"/>
  <c r="CQ555" i="37"/>
  <c r="DG555" i="37"/>
  <c r="DO555" i="37"/>
  <c r="EC555" i="37"/>
  <c r="EE555" i="37"/>
  <c r="FK555" i="37"/>
  <c r="AE556" i="37"/>
  <c r="AS556" i="37"/>
  <c r="BC556" i="37"/>
  <c r="BE556" i="37"/>
  <c r="BG556" i="37"/>
  <c r="BK556" i="37"/>
  <c r="BS556" i="37"/>
  <c r="CG556" i="37"/>
  <c r="CI556" i="37"/>
  <c r="CK556" i="37"/>
  <c r="CM556" i="37"/>
  <c r="CQ556" i="37"/>
  <c r="DE556" i="37"/>
  <c r="DG556" i="37"/>
  <c r="DI556" i="37"/>
  <c r="DO556" i="37"/>
  <c r="EC556" i="37"/>
  <c r="EE556" i="37"/>
  <c r="FK556" i="37"/>
  <c r="AE557" i="37"/>
  <c r="AS557" i="37"/>
  <c r="BC557" i="37"/>
  <c r="BE557" i="37"/>
  <c r="BG557" i="37"/>
  <c r="BS557" i="37"/>
  <c r="CG557" i="37"/>
  <c r="CI557" i="37"/>
  <c r="CK557" i="37"/>
  <c r="CM557" i="37"/>
  <c r="CQ557" i="37"/>
  <c r="DE557" i="37"/>
  <c r="DG557" i="37"/>
  <c r="DI557" i="37"/>
  <c r="DO557" i="37"/>
  <c r="EC557" i="37"/>
  <c r="EE557" i="37"/>
  <c r="FK557" i="37"/>
  <c r="AE558" i="37"/>
  <c r="AS558" i="37"/>
  <c r="BC558" i="37"/>
  <c r="BE558" i="37"/>
  <c r="BG558" i="37"/>
  <c r="BS558" i="37"/>
  <c r="CG558" i="37"/>
  <c r="CI558" i="37"/>
  <c r="CK558" i="37"/>
  <c r="CM558" i="37"/>
  <c r="CQ558" i="37"/>
  <c r="DE558" i="37"/>
  <c r="DG558" i="37"/>
  <c r="DI558" i="37"/>
  <c r="DO558" i="37"/>
  <c r="EC558" i="37"/>
  <c r="EE558" i="37"/>
  <c r="FK558" i="37"/>
  <c r="AE559" i="37"/>
  <c r="AQ559" i="37"/>
  <c r="AS559" i="37"/>
  <c r="BC559" i="37"/>
  <c r="BE559" i="37"/>
  <c r="BG559" i="37"/>
  <c r="BK559" i="37"/>
  <c r="BS559" i="37"/>
  <c r="CG559" i="37"/>
  <c r="CI559" i="37"/>
  <c r="CK559" i="37"/>
  <c r="CM559" i="37"/>
  <c r="CQ559" i="37"/>
  <c r="DE559" i="37"/>
  <c r="DG559" i="37"/>
  <c r="DI559" i="37"/>
  <c r="DO559" i="37"/>
  <c r="EC559" i="37"/>
  <c r="EE559" i="37"/>
  <c r="FK559" i="37"/>
  <c r="GN559" i="37"/>
  <c r="GP559" i="37"/>
  <c r="GR559" i="37"/>
  <c r="GT559" i="37"/>
  <c r="AE560" i="37"/>
  <c r="AS560" i="37"/>
  <c r="BC560" i="37"/>
  <c r="BE560" i="37"/>
  <c r="BG560" i="37"/>
  <c r="BK560" i="37"/>
  <c r="BS560" i="37"/>
  <c r="CE560" i="37"/>
  <c r="CQ560" i="37"/>
  <c r="DC560" i="37"/>
  <c r="DO560" i="37"/>
  <c r="EA560" i="37"/>
  <c r="EY560" i="37"/>
  <c r="FK560" i="37"/>
  <c r="GN560" i="37"/>
  <c r="GP560" i="37"/>
  <c r="GR560" i="37"/>
  <c r="GT560" i="37"/>
  <c r="AE561" i="37"/>
  <c r="AQ561" i="37"/>
  <c r="AS561" i="37"/>
  <c r="BC561" i="37"/>
  <c r="BG561" i="37"/>
  <c r="BK561" i="37"/>
  <c r="BS561" i="37"/>
  <c r="CE561" i="37"/>
  <c r="CQ561" i="37"/>
  <c r="DC561" i="37"/>
  <c r="DM561" i="37"/>
  <c r="DQ561" i="37"/>
  <c r="FI561" i="37"/>
  <c r="GP561" i="37"/>
  <c r="GT561" i="37"/>
  <c r="AE562" i="37"/>
  <c r="BC562" i="37"/>
  <c r="BG562" i="37"/>
  <c r="BS562" i="37"/>
  <c r="CI562" i="37"/>
  <c r="CM562" i="37"/>
  <c r="CQ562" i="37"/>
  <c r="DG562" i="37"/>
  <c r="DO562" i="37"/>
  <c r="FK562" i="37"/>
  <c r="BE563" i="37"/>
  <c r="CG563" i="37"/>
  <c r="DA563" i="37"/>
  <c r="DE563" i="37"/>
  <c r="DY563" i="37"/>
  <c r="AE564" i="37"/>
  <c r="BG564" i="37"/>
  <c r="BK564" i="37"/>
  <c r="BS564" i="37"/>
  <c r="CI564" i="37"/>
  <c r="CM564" i="37"/>
  <c r="CQ564" i="37"/>
  <c r="DG564" i="37"/>
  <c r="DO564" i="37"/>
  <c r="EE564" i="37"/>
  <c r="FK564" i="37"/>
  <c r="DT561" i="37"/>
  <c r="DR561" i="37"/>
  <c r="DP561" i="37"/>
  <c r="DN561" i="37"/>
  <c r="DL561" i="37"/>
  <c r="GM563" i="37"/>
  <c r="GB563" i="37"/>
  <c r="CN563" i="37"/>
  <c r="CL563" i="37"/>
  <c r="CJ563" i="37"/>
  <c r="CH563" i="37"/>
  <c r="CF563" i="37"/>
  <c r="CD563" i="37"/>
  <c r="GD563" i="37"/>
  <c r="DJ563" i="37"/>
  <c r="DH563" i="37"/>
  <c r="DF563" i="37"/>
  <c r="DD563" i="37"/>
  <c r="DB563" i="37"/>
  <c r="CZ563" i="37"/>
  <c r="GF563" i="37"/>
  <c r="EF563" i="37"/>
  <c r="ED563" i="37"/>
  <c r="EB563" i="37"/>
  <c r="DZ563" i="37"/>
  <c r="DX563" i="37"/>
  <c r="DV563" i="37"/>
  <c r="EZ563" i="37"/>
  <c r="AN566" i="37"/>
  <c r="AN567" i="37"/>
  <c r="AN568" i="37"/>
  <c r="GH569" i="37"/>
  <c r="FB569" i="37"/>
  <c r="EZ569" i="37"/>
  <c r="EX569" i="37"/>
  <c r="EV569" i="37"/>
  <c r="ET569" i="37"/>
  <c r="ER569" i="37"/>
  <c r="EU569" i="37"/>
  <c r="FA569" i="37"/>
  <c r="EW569" i="37"/>
  <c r="ES569" i="37"/>
  <c r="AT551" i="37"/>
  <c r="BD551" i="37"/>
  <c r="BD552" i="37"/>
  <c r="AT553" i="37"/>
  <c r="AV553" i="37"/>
  <c r="BD553" i="37"/>
  <c r="BD554" i="37"/>
  <c r="CZ554" i="37"/>
  <c r="DB554" i="37"/>
  <c r="DD554" i="37"/>
  <c r="DF554" i="37"/>
  <c r="DH554" i="37"/>
  <c r="DJ554" i="37"/>
  <c r="EB554" i="37"/>
  <c r="ER554" i="37"/>
  <c r="EZ554" i="37"/>
  <c r="AR555" i="37"/>
  <c r="AT555" i="37"/>
  <c r="BD555" i="37"/>
  <c r="CD555" i="37"/>
  <c r="CF555" i="37"/>
  <c r="CH555" i="37"/>
  <c r="CJ555" i="37"/>
  <c r="CL555" i="37"/>
  <c r="CN555" i="37"/>
  <c r="DH555" i="37"/>
  <c r="DV555" i="37"/>
  <c r="DX555" i="37"/>
  <c r="DZ555" i="37"/>
  <c r="EB555" i="37"/>
  <c r="ED555" i="37"/>
  <c r="EF555" i="37"/>
  <c r="AR556" i="37"/>
  <c r="AT556" i="37"/>
  <c r="BD556" i="37"/>
  <c r="CD556" i="37"/>
  <c r="CF556" i="37"/>
  <c r="CH556" i="37"/>
  <c r="CJ556" i="37"/>
  <c r="CL556" i="37"/>
  <c r="CN556" i="37"/>
  <c r="CZ556" i="37"/>
  <c r="DB556" i="37"/>
  <c r="DD556" i="37"/>
  <c r="DF556" i="37"/>
  <c r="DH556" i="37"/>
  <c r="DJ556" i="37"/>
  <c r="DV556" i="37"/>
  <c r="DX556" i="37"/>
  <c r="DZ556" i="37"/>
  <c r="EB556" i="37"/>
  <c r="ED556" i="37"/>
  <c r="EF556" i="37"/>
  <c r="ER556" i="37"/>
  <c r="EZ556" i="37"/>
  <c r="AT557" i="37"/>
  <c r="BD557" i="37"/>
  <c r="CD557" i="37"/>
  <c r="CF557" i="37"/>
  <c r="CH557" i="37"/>
  <c r="CJ557" i="37"/>
  <c r="CL557" i="37"/>
  <c r="CN557" i="37"/>
  <c r="CZ557" i="37"/>
  <c r="DB557" i="37"/>
  <c r="DD557" i="37"/>
  <c r="DF557" i="37"/>
  <c r="DH557" i="37"/>
  <c r="DJ557" i="37"/>
  <c r="DV557" i="37"/>
  <c r="DX557" i="37"/>
  <c r="DZ557" i="37"/>
  <c r="EB557" i="37"/>
  <c r="ED557" i="37"/>
  <c r="EF557" i="37"/>
  <c r="AR558" i="37"/>
  <c r="BK558" i="37" s="1"/>
  <c r="AT558" i="37"/>
  <c r="BD558" i="37"/>
  <c r="CD558" i="37"/>
  <c r="CF558" i="37"/>
  <c r="CH558" i="37"/>
  <c r="CJ558" i="37"/>
  <c r="CL558" i="37"/>
  <c r="CN558" i="37"/>
  <c r="CZ558" i="37"/>
  <c r="DB558" i="37"/>
  <c r="DD558" i="37"/>
  <c r="DF558" i="37"/>
  <c r="DH558" i="37"/>
  <c r="DJ558" i="37"/>
  <c r="DV558" i="37"/>
  <c r="DX558" i="37"/>
  <c r="DZ558" i="37"/>
  <c r="EB558" i="37"/>
  <c r="ED558" i="37"/>
  <c r="EF558" i="37"/>
  <c r="AR559" i="37"/>
  <c r="AT559" i="37"/>
  <c r="BD559" i="37"/>
  <c r="CD559" i="37"/>
  <c r="CF559" i="37"/>
  <c r="CH559" i="37"/>
  <c r="CJ559" i="37"/>
  <c r="CL559" i="37"/>
  <c r="CN559" i="37"/>
  <c r="CZ559" i="37"/>
  <c r="DB559" i="37"/>
  <c r="DD559" i="37"/>
  <c r="DF559" i="37"/>
  <c r="DH559" i="37"/>
  <c r="DJ559" i="37"/>
  <c r="DV559" i="37"/>
  <c r="DX559" i="37"/>
  <c r="DZ559" i="37"/>
  <c r="EB559" i="37"/>
  <c r="ED559" i="37"/>
  <c r="EF559" i="37"/>
  <c r="EX559" i="37"/>
  <c r="AR560" i="37"/>
  <c r="AT560" i="37"/>
  <c r="BD560" i="37"/>
  <c r="AR561" i="37"/>
  <c r="AT561" i="37"/>
  <c r="BD561" i="37"/>
  <c r="BH561" i="37"/>
  <c r="BJ561" i="37"/>
  <c r="BN561" i="37"/>
  <c r="DS561" i="37"/>
  <c r="EA561" i="37"/>
  <c r="FC561" i="37"/>
  <c r="GE561" i="37"/>
  <c r="AS562" i="37"/>
  <c r="BE562" i="37"/>
  <c r="CG562" i="37"/>
  <c r="CK562" i="37"/>
  <c r="DA562" i="37"/>
  <c r="DE562" i="37"/>
  <c r="DI562" i="37"/>
  <c r="EC562" i="37"/>
  <c r="EW562" i="37"/>
  <c r="AE563" i="37"/>
  <c r="AQ563" i="37" s="1"/>
  <c r="BG563" i="37"/>
  <c r="BK563" i="37"/>
  <c r="BS563" i="37"/>
  <c r="CI563" i="37"/>
  <c r="CM563" i="37"/>
  <c r="CQ563" i="37"/>
  <c r="DG563" i="37"/>
  <c r="DO563" i="37"/>
  <c r="EE563" i="37"/>
  <c r="FK563" i="37"/>
  <c r="BN564" i="37"/>
  <c r="AS564" i="37"/>
  <c r="BE564" i="37"/>
  <c r="CG564" i="37"/>
  <c r="CK564" i="37"/>
  <c r="DA564" i="37"/>
  <c r="DE564" i="37"/>
  <c r="DI564" i="37"/>
  <c r="DY564" i="37"/>
  <c r="EC564" i="37"/>
  <c r="GM570" i="37"/>
  <c r="AR570" i="37"/>
  <c r="GB570" i="37"/>
  <c r="CN570" i="37"/>
  <c r="CL570" i="37"/>
  <c r="CJ570" i="37"/>
  <c r="CH570" i="37"/>
  <c r="CF570" i="37"/>
  <c r="CD570" i="37"/>
  <c r="DB570" i="37"/>
  <c r="DX570" i="37"/>
  <c r="ET570" i="37"/>
  <c r="GM572" i="37"/>
  <c r="AR572" i="37"/>
  <c r="GB572" i="37"/>
  <c r="CN572" i="37"/>
  <c r="CL572" i="37"/>
  <c r="CJ572" i="37"/>
  <c r="CH572" i="37"/>
  <c r="CF572" i="37"/>
  <c r="CD572" i="37"/>
  <c r="GD572" i="37"/>
  <c r="DJ572" i="37"/>
  <c r="DH572" i="37"/>
  <c r="DF572" i="37"/>
  <c r="DD572" i="37"/>
  <c r="DB572" i="37"/>
  <c r="CZ572" i="37"/>
  <c r="ED572" i="37"/>
  <c r="DX572" i="37"/>
  <c r="DV572" i="37"/>
  <c r="EZ572" i="37"/>
  <c r="ET572" i="37"/>
  <c r="ER572" i="37"/>
  <c r="AE565" i="37"/>
  <c r="AS565" i="37"/>
  <c r="BC565" i="37"/>
  <c r="BE565" i="37"/>
  <c r="BG565" i="37"/>
  <c r="BK565" i="37"/>
  <c r="BS565" i="37"/>
  <c r="CG565" i="37"/>
  <c r="CI565" i="37"/>
  <c r="CK565" i="37"/>
  <c r="CM565" i="37"/>
  <c r="CQ565" i="37"/>
  <c r="DE565" i="37"/>
  <c r="DG565" i="37"/>
  <c r="DI565" i="37"/>
  <c r="DO565" i="37"/>
  <c r="EC565" i="37"/>
  <c r="FK565" i="37"/>
  <c r="AE566" i="37"/>
  <c r="AQ566" i="37"/>
  <c r="AS566" i="37"/>
  <c r="BC566" i="37"/>
  <c r="BE566" i="37"/>
  <c r="BG566" i="37"/>
  <c r="BK566" i="37"/>
  <c r="BS566" i="37"/>
  <c r="CG566" i="37"/>
  <c r="CI566" i="37"/>
  <c r="CK566" i="37"/>
  <c r="CM566" i="37"/>
  <c r="CQ566" i="37"/>
  <c r="DE566" i="37"/>
  <c r="DG566" i="37"/>
  <c r="DI566" i="37"/>
  <c r="DO566" i="37"/>
  <c r="EC566" i="37"/>
  <c r="EE566" i="37"/>
  <c r="FK566" i="37"/>
  <c r="AE567" i="37"/>
  <c r="AQ567" i="37"/>
  <c r="AS567" i="37"/>
  <c r="BC567" i="37"/>
  <c r="BK567" i="37"/>
  <c r="BS567" i="37"/>
  <c r="CG567" i="37"/>
  <c r="CI567" i="37"/>
  <c r="CK567" i="37"/>
  <c r="CM567" i="37"/>
  <c r="CQ567" i="37"/>
  <c r="DE567" i="37"/>
  <c r="DG567" i="37"/>
  <c r="DI567" i="37"/>
  <c r="DO567" i="37"/>
  <c r="EC567" i="37"/>
  <c r="FK567" i="37"/>
  <c r="AE568" i="37"/>
  <c r="AQ568" i="37"/>
  <c r="AS568" i="37"/>
  <c r="BE568" i="37"/>
  <c r="BS568" i="37"/>
  <c r="CG568" i="37"/>
  <c r="CI568" i="37"/>
  <c r="CK568" i="37"/>
  <c r="CM568" i="37"/>
  <c r="CQ568" i="37"/>
  <c r="DE568" i="37"/>
  <c r="DG568" i="37"/>
  <c r="DI568" i="37"/>
  <c r="DO568" i="37"/>
  <c r="EC568" i="37"/>
  <c r="FK568" i="37"/>
  <c r="AE569" i="37"/>
  <c r="AQ569" i="37"/>
  <c r="AS569" i="37"/>
  <c r="BC569" i="37"/>
  <c r="BE569" i="37"/>
  <c r="BG569" i="37"/>
  <c r="BK569" i="37"/>
  <c r="BS569" i="37"/>
  <c r="CE569" i="37"/>
  <c r="CQ569" i="37"/>
  <c r="GP569" i="37"/>
  <c r="GT569" i="37"/>
  <c r="AQ570" i="37"/>
  <c r="BC570" i="37"/>
  <c r="BG570" i="37"/>
  <c r="BK570" i="37"/>
  <c r="BS570" i="37"/>
  <c r="CI570" i="37"/>
  <c r="CM570" i="37"/>
  <c r="CQ570" i="37"/>
  <c r="DG570" i="37"/>
  <c r="DO570" i="37"/>
  <c r="EM570" i="37"/>
  <c r="FK570" i="37"/>
  <c r="AQ572" i="37"/>
  <c r="BC572" i="37"/>
  <c r="BG572" i="37"/>
  <c r="BK572" i="37"/>
  <c r="BS572" i="37"/>
  <c r="CI572" i="37"/>
  <c r="CM572" i="37"/>
  <c r="CQ572" i="37"/>
  <c r="DG572" i="37"/>
  <c r="DO572" i="37"/>
  <c r="EM572" i="37"/>
  <c r="FK572" i="37"/>
  <c r="CG573" i="37"/>
  <c r="DA573" i="37"/>
  <c r="DE573" i="37"/>
  <c r="EW573" i="37"/>
  <c r="GM571" i="37"/>
  <c r="GB571" i="37"/>
  <c r="CN571" i="37"/>
  <c r="CL571" i="37"/>
  <c r="CJ571" i="37"/>
  <c r="CH571" i="37"/>
  <c r="CF571" i="37"/>
  <c r="CD571" i="37"/>
  <c r="GD571" i="37"/>
  <c r="DJ571" i="37"/>
  <c r="DH571" i="37"/>
  <c r="DF571" i="37"/>
  <c r="DD571" i="37"/>
  <c r="DB571" i="37"/>
  <c r="CZ571" i="37"/>
  <c r="ED571" i="37"/>
  <c r="DX571" i="37"/>
  <c r="EZ571" i="37"/>
  <c r="GM573" i="37"/>
  <c r="GB573" i="37"/>
  <c r="CN573" i="37"/>
  <c r="CL573" i="37"/>
  <c r="CJ573" i="37"/>
  <c r="CH573" i="37"/>
  <c r="CF573" i="37"/>
  <c r="CD573" i="37"/>
  <c r="GD573" i="37"/>
  <c r="DJ573" i="37"/>
  <c r="DH573" i="37"/>
  <c r="DF573" i="37"/>
  <c r="DD573" i="37"/>
  <c r="DB573" i="37"/>
  <c r="CZ573" i="37"/>
  <c r="ED573" i="37"/>
  <c r="EZ573" i="37"/>
  <c r="BD562" i="37"/>
  <c r="AT563" i="37"/>
  <c r="AV563" i="37" s="1"/>
  <c r="BD563" i="37"/>
  <c r="BD564" i="37"/>
  <c r="AT565" i="37"/>
  <c r="BD565" i="37"/>
  <c r="CD565" i="37"/>
  <c r="CF565" i="37"/>
  <c r="CH565" i="37"/>
  <c r="CJ565" i="37"/>
  <c r="CL565" i="37"/>
  <c r="CN565" i="37"/>
  <c r="CZ565" i="37"/>
  <c r="DB565" i="37"/>
  <c r="DD565" i="37"/>
  <c r="DF565" i="37"/>
  <c r="DH565" i="37"/>
  <c r="DJ565" i="37"/>
  <c r="DV565" i="37"/>
  <c r="DX565" i="37"/>
  <c r="DZ565" i="37"/>
  <c r="ED565" i="37"/>
  <c r="ER565" i="37"/>
  <c r="ET565" i="37"/>
  <c r="EV565" i="37"/>
  <c r="EZ565" i="37"/>
  <c r="AR566" i="37"/>
  <c r="AT566" i="37"/>
  <c r="BD566" i="37"/>
  <c r="CD566" i="37"/>
  <c r="CF566" i="37"/>
  <c r="CH566" i="37"/>
  <c r="CJ566" i="37"/>
  <c r="CL566" i="37"/>
  <c r="CN566" i="37"/>
  <c r="CZ566" i="37"/>
  <c r="DB566" i="37"/>
  <c r="DD566" i="37"/>
  <c r="DF566" i="37"/>
  <c r="DH566" i="37"/>
  <c r="DJ566" i="37"/>
  <c r="DV566" i="37"/>
  <c r="DX566" i="37"/>
  <c r="DZ566" i="37"/>
  <c r="EB566" i="37"/>
  <c r="ED566" i="37"/>
  <c r="EF566" i="37"/>
  <c r="ER566" i="37"/>
  <c r="ET566" i="37"/>
  <c r="EZ566" i="37"/>
  <c r="AR567" i="37"/>
  <c r="BF567" i="37" s="1"/>
  <c r="AT567" i="37"/>
  <c r="BD567" i="37"/>
  <c r="CD567" i="37"/>
  <c r="CF567" i="37"/>
  <c r="CH567" i="37"/>
  <c r="CJ567" i="37"/>
  <c r="CL567" i="37"/>
  <c r="CN567" i="37"/>
  <c r="CZ567" i="37"/>
  <c r="DB567" i="37"/>
  <c r="DD567" i="37"/>
  <c r="DF567" i="37"/>
  <c r="DH567" i="37"/>
  <c r="DJ567" i="37"/>
  <c r="DX567" i="37"/>
  <c r="EB567" i="37"/>
  <c r="EF567" i="37"/>
  <c r="ER567" i="37"/>
  <c r="EZ567" i="37"/>
  <c r="AR568" i="37"/>
  <c r="AT568" i="37"/>
  <c r="BD568" i="37"/>
  <c r="CD568" i="37"/>
  <c r="CF568" i="37"/>
  <c r="CH568" i="37"/>
  <c r="CJ568" i="37"/>
  <c r="CL568" i="37"/>
  <c r="CN568" i="37"/>
  <c r="CZ568" i="37"/>
  <c r="DB568" i="37"/>
  <c r="DD568" i="37"/>
  <c r="DF568" i="37"/>
  <c r="DH568" i="37"/>
  <c r="DJ568" i="37"/>
  <c r="DX568" i="37"/>
  <c r="ET568" i="37"/>
  <c r="AR569" i="37"/>
  <c r="AT569" i="37"/>
  <c r="BD569" i="37"/>
  <c r="BH569" i="37"/>
  <c r="BN569" i="37"/>
  <c r="DO569" i="37"/>
  <c r="EA569" i="37"/>
  <c r="FK569" i="37"/>
  <c r="BN570" i="37"/>
  <c r="AS570" i="37"/>
  <c r="BE570" i="37"/>
  <c r="BI570" i="37"/>
  <c r="CG570" i="37"/>
  <c r="CK570" i="37"/>
  <c r="DE570" i="37"/>
  <c r="EC570" i="37"/>
  <c r="EW570" i="37"/>
  <c r="AE571" i="37"/>
  <c r="AQ571" i="37"/>
  <c r="BG571" i="37"/>
  <c r="BK571" i="37"/>
  <c r="BS571" i="37"/>
  <c r="CI571" i="37"/>
  <c r="CM571" i="37"/>
  <c r="CQ571" i="37"/>
  <c r="DG571" i="37"/>
  <c r="DO571" i="37"/>
  <c r="FK571" i="37"/>
  <c r="BN572" i="37"/>
  <c r="AS572" i="37"/>
  <c r="BE572" i="37"/>
  <c r="BI572" i="37"/>
  <c r="CG572" i="37"/>
  <c r="CK572" i="37"/>
  <c r="DA572" i="37"/>
  <c r="DE572" i="37"/>
  <c r="DI572" i="37"/>
  <c r="EC572" i="37"/>
  <c r="EW572" i="37"/>
  <c r="AE573" i="37"/>
  <c r="AQ573" i="37"/>
  <c r="BG573" i="37"/>
  <c r="BK573" i="37"/>
  <c r="BS573" i="37"/>
  <c r="CI573" i="37"/>
  <c r="CM573" i="37"/>
  <c r="CQ573" i="37"/>
  <c r="DG573" i="37"/>
  <c r="DO573" i="37"/>
  <c r="FK573" i="37"/>
  <c r="AE574" i="37"/>
  <c r="AN574" i="37"/>
  <c r="AQ574" i="37"/>
  <c r="AS574" i="37"/>
  <c r="BC574" i="37"/>
  <c r="BG574" i="37"/>
  <c r="BK574" i="37"/>
  <c r="BS574" i="37"/>
  <c r="CE574" i="37"/>
  <c r="CQ574" i="37"/>
  <c r="DC574" i="37"/>
  <c r="DO574" i="37"/>
  <c r="EA574" i="37"/>
  <c r="EY574" i="37"/>
  <c r="FK574" i="37"/>
  <c r="GN574" i="37"/>
  <c r="GP574" i="37"/>
  <c r="GR574" i="37"/>
  <c r="GT574" i="37"/>
  <c r="AT570" i="37"/>
  <c r="BD570" i="37"/>
  <c r="AT571" i="37"/>
  <c r="BD571" i="37"/>
  <c r="AT572" i="37"/>
  <c r="BD572" i="37"/>
  <c r="AT573" i="37"/>
  <c r="BD573" i="37"/>
  <c r="AR574" i="37"/>
  <c r="BH574" i="37"/>
  <c r="AT574" i="37"/>
  <c r="BD574" i="37"/>
  <c r="AQ525" i="37"/>
  <c r="AQ523" i="37"/>
  <c r="BD503" i="37"/>
  <c r="EX161" i="37"/>
  <c r="AQ497" i="37"/>
  <c r="AQ425" i="37"/>
  <c r="AQ421" i="37"/>
  <c r="AQ320" i="37"/>
  <c r="BH304" i="37"/>
  <c r="BH287" i="37"/>
  <c r="GT580" i="37"/>
  <c r="BD207" i="37"/>
  <c r="BD97" i="37"/>
  <c r="BK22" i="37"/>
  <c r="EX197" i="37"/>
  <c r="EX150" i="37"/>
  <c r="EX123" i="37"/>
  <c r="EX183" i="37"/>
  <c r="EB112" i="37"/>
  <c r="EB64" i="37"/>
  <c r="EB49" i="37"/>
  <c r="BN565" i="37"/>
  <c r="AQ565" i="37"/>
  <c r="AR565" i="37"/>
  <c r="BE549" i="37"/>
  <c r="BK549" i="37"/>
  <c r="BN535" i="37"/>
  <c r="AQ535" i="37"/>
  <c r="AR535" i="37"/>
  <c r="BD535" i="37" s="1"/>
  <c r="AQ495" i="37"/>
  <c r="AT495" i="37"/>
  <c r="BN464" i="37"/>
  <c r="AR464" i="37"/>
  <c r="AQ451" i="37"/>
  <c r="AT451" i="37"/>
  <c r="BN431" i="37"/>
  <c r="AQ431" i="37"/>
  <c r="AT431" i="37"/>
  <c r="AQ407" i="37"/>
  <c r="AR407" i="37"/>
  <c r="BN401" i="37"/>
  <c r="AQ401" i="37"/>
  <c r="AT401" i="37"/>
  <c r="BN397" i="37"/>
  <c r="AQ397" i="37"/>
  <c r="AT397" i="37"/>
  <c r="AQ373" i="37"/>
  <c r="AT373" i="37"/>
  <c r="BN369" i="37"/>
  <c r="AQ369" i="37"/>
  <c r="AT369" i="37"/>
  <c r="BN368" i="37"/>
  <c r="AR368" i="37"/>
  <c r="AQ362" i="37"/>
  <c r="AR362" i="37"/>
  <c r="EX362" i="37"/>
  <c r="BN361" i="37"/>
  <c r="AQ361" i="37"/>
  <c r="AR361" i="37"/>
  <c r="AQ208" i="37"/>
  <c r="BN208" i="37"/>
  <c r="AT208" i="37"/>
  <c r="AQ203" i="37"/>
  <c r="AR203" i="37"/>
  <c r="AQ192" i="37"/>
  <c r="AT192" i="37"/>
  <c r="AQ178" i="37"/>
  <c r="AR178" i="37"/>
  <c r="AQ173" i="37"/>
  <c r="AT173" i="37"/>
  <c r="AR173" i="37"/>
  <c r="BG173" i="37" s="1"/>
  <c r="AQ172" i="37"/>
  <c r="AR172" i="37"/>
  <c r="EX172" i="37"/>
  <c r="AQ154" i="37"/>
  <c r="AR154" i="37"/>
  <c r="BD154" i="37"/>
  <c r="AT154" i="37"/>
  <c r="AQ153" i="37"/>
  <c r="AT153" i="37"/>
  <c r="AQ146" i="37"/>
  <c r="AT146" i="37"/>
  <c r="AR146" i="37"/>
  <c r="BD146" i="37" s="1"/>
  <c r="EX146" i="37"/>
  <c r="AQ143" i="37"/>
  <c r="AR143" i="37"/>
  <c r="BC143" i="37" s="1"/>
  <c r="AT143" i="37"/>
  <c r="EX143" i="37"/>
  <c r="AQ135" i="37"/>
  <c r="AT135" i="37"/>
  <c r="AQ131" i="37"/>
  <c r="AT131" i="37"/>
  <c r="AR131" i="37"/>
  <c r="BC131" i="37" s="1"/>
  <c r="BN68" i="37"/>
  <c r="AQ68" i="37"/>
  <c r="AT68" i="37"/>
  <c r="EX68" i="37"/>
  <c r="AR68" i="37"/>
  <c r="BD68" i="37" s="1"/>
  <c r="AQ67" i="37"/>
  <c r="AT67" i="37"/>
  <c r="CJ67" i="37"/>
  <c r="BN62" i="37"/>
  <c r="AQ62" i="37"/>
  <c r="AR62" i="37"/>
  <c r="AT62" i="37"/>
  <c r="BN60" i="37"/>
  <c r="AR60" i="37"/>
  <c r="BG222" i="37"/>
  <c r="BF222" i="37"/>
  <c r="BI222" i="37"/>
  <c r="BK222" i="37"/>
  <c r="BH222" i="37"/>
  <c r="GB503" i="37"/>
  <c r="CG503" i="37"/>
  <c r="CK503" i="37"/>
  <c r="CD503" i="37"/>
  <c r="CH503" i="37"/>
  <c r="CL503" i="37"/>
  <c r="ER502" i="37"/>
  <c r="EZ502" i="37"/>
  <c r="GS489" i="37"/>
  <c r="BN489" i="37"/>
  <c r="BI489" i="37"/>
  <c r="AQ489" i="37"/>
  <c r="GD488" i="37"/>
  <c r="DH488" i="37"/>
  <c r="DD488" i="37"/>
  <c r="CZ488" i="37"/>
  <c r="DG488" i="37"/>
  <c r="GS487" i="37"/>
  <c r="BN487" i="37"/>
  <c r="BI487" i="37"/>
  <c r="AQ487" i="37"/>
  <c r="DJ486" i="37"/>
  <c r="DF486" i="37"/>
  <c r="DB486" i="37"/>
  <c r="DG486" i="37"/>
  <c r="DY485" i="37"/>
  <c r="GF485" i="37"/>
  <c r="ED485" i="37"/>
  <c r="DZ485" i="37"/>
  <c r="DV485" i="37"/>
  <c r="CZ482" i="37"/>
  <c r="DD482" i="37"/>
  <c r="DH482" i="37"/>
  <c r="DG482" i="37"/>
  <c r="DX481" i="37"/>
  <c r="EB481" i="37"/>
  <c r="EF481" i="37"/>
  <c r="DV479" i="37"/>
  <c r="DZ479" i="37"/>
  <c r="ED479" i="37"/>
  <c r="GF479" i="37"/>
  <c r="EE536" i="37"/>
  <c r="DX536" i="37"/>
  <c r="EB536" i="37"/>
  <c r="EF536" i="37"/>
  <c r="DG536" i="37"/>
  <c r="DB536" i="37"/>
  <c r="DF536" i="37"/>
  <c r="DJ536" i="37"/>
  <c r="GB536" i="37"/>
  <c r="CG536" i="37"/>
  <c r="CK536" i="37"/>
  <c r="CF536" i="37"/>
  <c r="CJ536" i="37"/>
  <c r="CN536" i="37"/>
  <c r="CM475" i="37"/>
  <c r="CF475" i="37"/>
  <c r="CJ475" i="37"/>
  <c r="CN475" i="37"/>
  <c r="CG475" i="37"/>
  <c r="CK475" i="37"/>
  <c r="EC461" i="37"/>
  <c r="DV461" i="37"/>
  <c r="DZ461" i="37"/>
  <c r="ED461" i="37"/>
  <c r="GB460" i="37"/>
  <c r="CG460" i="37"/>
  <c r="CK460" i="37"/>
  <c r="CF460" i="37"/>
  <c r="CJ460" i="37"/>
  <c r="CN460" i="37"/>
  <c r="GB457" i="37"/>
  <c r="CI457" i="37"/>
  <c r="CM457" i="37"/>
  <c r="CD457" i="37"/>
  <c r="CH457" i="37"/>
  <c r="CL457" i="37"/>
  <c r="DY456" i="37"/>
  <c r="DX456" i="37"/>
  <c r="EW454" i="37"/>
  <c r="EZ454" i="37"/>
  <c r="CZ477" i="37"/>
  <c r="DD477" i="37"/>
  <c r="DH477" i="37"/>
  <c r="GD477" i="37"/>
  <c r="DG477" i="37"/>
  <c r="DB475" i="37"/>
  <c r="DF475" i="37"/>
  <c r="DJ475" i="37"/>
  <c r="GD475" i="37"/>
  <c r="DG475" i="37"/>
  <c r="DX474" i="37"/>
  <c r="EB474" i="37"/>
  <c r="EF474" i="37"/>
  <c r="GF474" i="37"/>
  <c r="CZ473" i="37"/>
  <c r="DD473" i="37"/>
  <c r="DH473" i="37"/>
  <c r="DE473" i="37"/>
  <c r="GB462" i="37"/>
  <c r="CG462" i="37"/>
  <c r="CK462" i="37"/>
  <c r="CF462" i="37"/>
  <c r="CJ462" i="37"/>
  <c r="CN462" i="37"/>
  <c r="GB461" i="37"/>
  <c r="CI461" i="37"/>
  <c r="CM461" i="37"/>
  <c r="CD461" i="37"/>
  <c r="CH461" i="37"/>
  <c r="CL461" i="37"/>
  <c r="EW460" i="37"/>
  <c r="EZ460" i="37"/>
  <c r="DG458" i="37"/>
  <c r="DB458" i="37"/>
  <c r="DF458" i="37"/>
  <c r="DJ458" i="37"/>
  <c r="GB454" i="37"/>
  <c r="CG454" i="37"/>
  <c r="CK454" i="37"/>
  <c r="CF454" i="37"/>
  <c r="CJ454" i="37"/>
  <c r="CN454" i="37"/>
  <c r="GB452" i="37"/>
  <c r="CG452" i="37"/>
  <c r="CK452" i="37"/>
  <c r="CD452" i="37"/>
  <c r="CH452" i="37"/>
  <c r="CL452" i="37"/>
  <c r="GB450" i="37"/>
  <c r="CG450" i="37"/>
  <c r="CK450" i="37"/>
  <c r="CF450" i="37"/>
  <c r="CJ450" i="37"/>
  <c r="CN450" i="37"/>
  <c r="GB449" i="37"/>
  <c r="CG449" i="37"/>
  <c r="CK449" i="37"/>
  <c r="CD449" i="37"/>
  <c r="CH449" i="37"/>
  <c r="CL449" i="37"/>
  <c r="EF445" i="37"/>
  <c r="EB445" i="37"/>
  <c r="DX445" i="37"/>
  <c r="EE445" i="37"/>
  <c r="GH440" i="37"/>
  <c r="EZ440" i="37"/>
  <c r="EV440" i="37"/>
  <c r="ER440" i="37"/>
  <c r="CN440" i="37"/>
  <c r="CJ440" i="37"/>
  <c r="CF440" i="37"/>
  <c r="CM440" i="37"/>
  <c r="GF439" i="37"/>
  <c r="ED439" i="37"/>
  <c r="DZ439" i="37"/>
  <c r="DV439" i="37"/>
  <c r="EE439" i="37"/>
  <c r="GB430" i="37"/>
  <c r="CG430" i="37"/>
  <c r="CK430" i="37"/>
  <c r="CF430" i="37"/>
  <c r="CJ430" i="37"/>
  <c r="CN430" i="37"/>
  <c r="GB428" i="37"/>
  <c r="CI428" i="37"/>
  <c r="CM428" i="37"/>
  <c r="CF428" i="37"/>
  <c r="CJ428" i="37"/>
  <c r="CN428" i="37"/>
  <c r="GB426" i="37"/>
  <c r="CG426" i="37"/>
  <c r="CK426" i="37"/>
  <c r="CD426" i="37"/>
  <c r="CH426" i="37"/>
  <c r="CL426" i="37"/>
  <c r="GB424" i="37"/>
  <c r="CI424" i="37"/>
  <c r="CM424" i="37"/>
  <c r="CF424" i="37"/>
  <c r="CJ424" i="37"/>
  <c r="CN424" i="37"/>
  <c r="GB422" i="37"/>
  <c r="CG422" i="37"/>
  <c r="CK422" i="37"/>
  <c r="CD422" i="37"/>
  <c r="CH422" i="37"/>
  <c r="CL422" i="37"/>
  <c r="FA420" i="37"/>
  <c r="ER420" i="37"/>
  <c r="EV420" i="37"/>
  <c r="EZ420" i="37"/>
  <c r="DE419" i="37"/>
  <c r="DI419" i="37"/>
  <c r="CZ419" i="37"/>
  <c r="DD419" i="37"/>
  <c r="DH419" i="37"/>
  <c r="GB417" i="37"/>
  <c r="CI417" i="37"/>
  <c r="CM417" i="37"/>
  <c r="CF417" i="37"/>
  <c r="CJ417" i="37"/>
  <c r="CN417" i="37"/>
  <c r="CI415" i="37"/>
  <c r="CM415" i="37"/>
  <c r="CD415" i="37"/>
  <c r="CH415" i="37"/>
  <c r="CL415" i="37"/>
  <c r="EW414" i="37"/>
  <c r="ET414" i="37"/>
  <c r="DE412" i="37"/>
  <c r="DI412" i="37"/>
  <c r="CZ412" i="37"/>
  <c r="DD412" i="37"/>
  <c r="DH412" i="37"/>
  <c r="GB411" i="37"/>
  <c r="CI411" i="37"/>
  <c r="CM411" i="37"/>
  <c r="CD411" i="37"/>
  <c r="CH411" i="37"/>
  <c r="CL411" i="37"/>
  <c r="EW410" i="37"/>
  <c r="EZ410" i="37"/>
  <c r="DG409" i="37"/>
  <c r="DB409" i="37"/>
  <c r="DF409" i="37"/>
  <c r="DJ409" i="37"/>
  <c r="GB406" i="37"/>
  <c r="CG406" i="37"/>
  <c r="CK406" i="37"/>
  <c r="CD406" i="37"/>
  <c r="CH406" i="37"/>
  <c r="CL406" i="37"/>
  <c r="EW405" i="37"/>
  <c r="ET405" i="37"/>
  <c r="DE404" i="37"/>
  <c r="DI404" i="37"/>
  <c r="DB404" i="37"/>
  <c r="DF404" i="37"/>
  <c r="DJ404" i="37"/>
  <c r="GB402" i="37"/>
  <c r="CI402" i="37"/>
  <c r="CM402" i="37"/>
  <c r="CD402" i="37"/>
  <c r="CH402" i="37"/>
  <c r="CL402" i="37"/>
  <c r="ER401" i="37"/>
  <c r="EV401" i="37"/>
  <c r="DG400" i="37"/>
  <c r="DB400" i="37"/>
  <c r="DF400" i="37"/>
  <c r="DJ400" i="37"/>
  <c r="ET399" i="37"/>
  <c r="EX399" i="37"/>
  <c r="FB399" i="37"/>
  <c r="DE398" i="37"/>
  <c r="DI398" i="37"/>
  <c r="CZ398" i="37"/>
  <c r="DD398" i="37"/>
  <c r="DH398" i="37"/>
  <c r="DV476" i="37"/>
  <c r="DZ476" i="37"/>
  <c r="ED476" i="37"/>
  <c r="GB396" i="37"/>
  <c r="CG396" i="37"/>
  <c r="CK396" i="37"/>
  <c r="CD396" i="37"/>
  <c r="CH396" i="37"/>
  <c r="CL396" i="37"/>
  <c r="DE394" i="37"/>
  <c r="DI394" i="37"/>
  <c r="CZ394" i="37"/>
  <c r="DD394" i="37"/>
  <c r="DH394" i="37"/>
  <c r="DG389" i="37"/>
  <c r="CZ389" i="37"/>
  <c r="DD389" i="37"/>
  <c r="DH389" i="37"/>
  <c r="DA387" i="37"/>
  <c r="DJ387" i="37"/>
  <c r="DF387" i="37"/>
  <c r="DB387" i="37"/>
  <c r="DI387" i="37"/>
  <c r="DE387" i="37"/>
  <c r="DJ381" i="37"/>
  <c r="DF381" i="37"/>
  <c r="DB381" i="37"/>
  <c r="DJ380" i="37"/>
  <c r="DF380" i="37"/>
  <c r="DB380" i="37"/>
  <c r="DG380" i="37"/>
  <c r="DA380" i="37"/>
  <c r="DI380" i="37"/>
  <c r="EC379" i="37"/>
  <c r="DX379" i="37"/>
  <c r="DW378" i="37"/>
  <c r="GF378" i="37"/>
  <c r="ED378" i="37"/>
  <c r="DZ378" i="37"/>
  <c r="DV378" i="37"/>
  <c r="EC378" i="37"/>
  <c r="DW374" i="37"/>
  <c r="GF374" i="37"/>
  <c r="ED374" i="37"/>
  <c r="DZ374" i="37"/>
  <c r="DV374" i="37"/>
  <c r="DY374" i="37"/>
  <c r="DW372" i="37"/>
  <c r="GF372" i="37"/>
  <c r="ED372" i="37"/>
  <c r="DZ372" i="37"/>
  <c r="DV372" i="37"/>
  <c r="EE372" i="37"/>
  <c r="EC372" i="37"/>
  <c r="DJ371" i="37"/>
  <c r="DF371" i="37"/>
  <c r="DB371" i="37"/>
  <c r="DG371" i="37"/>
  <c r="DG370" i="37"/>
  <c r="DB370" i="37"/>
  <c r="EE369" i="37"/>
  <c r="DV369" i="37"/>
  <c r="DZ369" i="37"/>
  <c r="ED369" i="37"/>
  <c r="DE367" i="37"/>
  <c r="DB367" i="37"/>
  <c r="EC365" i="37"/>
  <c r="DV365" i="37"/>
  <c r="DZ365" i="37"/>
  <c r="ED365" i="37"/>
  <c r="DE361" i="37"/>
  <c r="DI361" i="37"/>
  <c r="DB361" i="37"/>
  <c r="DF361" i="37"/>
  <c r="DJ361" i="37"/>
  <c r="DE360" i="37"/>
  <c r="DI360" i="37"/>
  <c r="DB360" i="37"/>
  <c r="DF360" i="37"/>
  <c r="DJ360" i="37"/>
  <c r="DG359" i="37"/>
  <c r="DB359" i="37"/>
  <c r="DF359" i="37"/>
  <c r="DJ359" i="37"/>
  <c r="DG356" i="37"/>
  <c r="CZ356" i="37"/>
  <c r="DD356" i="37"/>
  <c r="DH356" i="37"/>
  <c r="DE351" i="37"/>
  <c r="DI351" i="37"/>
  <c r="DB351" i="37"/>
  <c r="DF351" i="37"/>
  <c r="DJ351" i="37"/>
  <c r="ER348" i="37"/>
  <c r="EV348" i="37"/>
  <c r="EZ348" i="37"/>
  <c r="DG346" i="37"/>
  <c r="CZ346" i="37"/>
  <c r="DD346" i="37"/>
  <c r="DH346" i="37"/>
  <c r="ER345" i="37"/>
  <c r="EV345" i="37"/>
  <c r="EZ345" i="37"/>
  <c r="GB343" i="37"/>
  <c r="CI343" i="37"/>
  <c r="CM343" i="37"/>
  <c r="CD343" i="37"/>
  <c r="CH343" i="37"/>
  <c r="CL343" i="37"/>
  <c r="DG338" i="37"/>
  <c r="DB338" i="37"/>
  <c r="DF338" i="37"/>
  <c r="DJ338" i="37"/>
  <c r="GS331" i="37"/>
  <c r="EM331" i="37"/>
  <c r="AT331" i="37"/>
  <c r="DJ330" i="37"/>
  <c r="DF330" i="37"/>
  <c r="DB330" i="37"/>
  <c r="GS329" i="37"/>
  <c r="AQ329" i="37"/>
  <c r="BN329" i="37"/>
  <c r="BI329" i="37"/>
  <c r="GB328" i="37"/>
  <c r="CL328" i="37"/>
  <c r="CH328" i="37"/>
  <c r="CD328" i="37"/>
  <c r="CM328" i="37"/>
  <c r="EF326" i="37"/>
  <c r="EB326" i="37"/>
  <c r="DX326" i="37"/>
  <c r="EE326" i="37"/>
  <c r="DJ325" i="37"/>
  <c r="DF325" i="37"/>
  <c r="DB325" i="37"/>
  <c r="GD325" i="37"/>
  <c r="DD325" i="37"/>
  <c r="DE325" i="37"/>
  <c r="DY324" i="37"/>
  <c r="EF324" i="37"/>
  <c r="EB324" i="37"/>
  <c r="DX324" i="37"/>
  <c r="EE324" i="37"/>
  <c r="ES322" i="37"/>
  <c r="FB322" i="37"/>
  <c r="EX322" i="37"/>
  <c r="ET322" i="37"/>
  <c r="DI322" i="37"/>
  <c r="DE322" i="37"/>
  <c r="DJ322" i="37"/>
  <c r="DF322" i="37"/>
  <c r="DB322" i="37"/>
  <c r="DG322" i="37"/>
  <c r="GB321" i="37"/>
  <c r="CL321" i="37"/>
  <c r="CH321" i="37"/>
  <c r="CD321" i="37"/>
  <c r="CN321" i="37"/>
  <c r="CF321" i="37"/>
  <c r="CM321" i="37"/>
  <c r="CG321" i="37"/>
  <c r="EF320" i="37"/>
  <c r="EB320" i="37"/>
  <c r="DX320" i="37"/>
  <c r="EE320" i="37"/>
  <c r="DI318" i="37"/>
  <c r="DE318" i="37"/>
  <c r="GD318" i="37"/>
  <c r="DH318" i="37"/>
  <c r="DD318" i="37"/>
  <c r="CZ318" i="37"/>
  <c r="DG318" i="37"/>
  <c r="DW317" i="37"/>
  <c r="GF317" i="37"/>
  <c r="ED317" i="37"/>
  <c r="DZ317" i="37"/>
  <c r="DV317" i="37"/>
  <c r="EF317" i="37"/>
  <c r="DX317" i="37"/>
  <c r="EE317" i="37"/>
  <c r="DY317" i="37"/>
  <c r="AQ564" i="37"/>
  <c r="AT564" i="37"/>
  <c r="AQ557" i="37"/>
  <c r="AR557" i="37"/>
  <c r="BN539" i="37"/>
  <c r="AQ539" i="37"/>
  <c r="AT539" i="37"/>
  <c r="AR520" i="37"/>
  <c r="AQ520" i="37"/>
  <c r="BN520" i="37"/>
  <c r="BN515" i="37"/>
  <c r="AQ515" i="37"/>
  <c r="AR515" i="37"/>
  <c r="BG515" i="37" s="1"/>
  <c r="EX515" i="37"/>
  <c r="AQ484" i="37"/>
  <c r="AT484" i="37"/>
  <c r="BF473" i="37"/>
  <c r="BE473" i="37"/>
  <c r="BN459" i="37"/>
  <c r="AQ459" i="37"/>
  <c r="AT459" i="37"/>
  <c r="AR444" i="37"/>
  <c r="AQ444" i="37"/>
  <c r="BN363" i="37"/>
  <c r="AQ363" i="37"/>
  <c r="AR363" i="37"/>
  <c r="BN358" i="37"/>
  <c r="AR358" i="37"/>
  <c r="AQ349" i="37"/>
  <c r="AR349" i="37"/>
  <c r="BG349" i="37" s="1"/>
  <c r="BN346" i="37"/>
  <c r="AR346" i="37"/>
  <c r="AQ341" i="37"/>
  <c r="AR341" i="37"/>
  <c r="BG341" i="37"/>
  <c r="BN340" i="37"/>
  <c r="AR340" i="37"/>
  <c r="BG384" i="37"/>
  <c r="BH384" i="37"/>
  <c r="BE384" i="37"/>
  <c r="BG372" i="37"/>
  <c r="BC372" i="37"/>
  <c r="BG311" i="37"/>
  <c r="BE311" i="37"/>
  <c r="BD302" i="37"/>
  <c r="BG302" i="37"/>
  <c r="BD301" i="37"/>
  <c r="BC301" i="37"/>
  <c r="BG301" i="37"/>
  <c r="BC300" i="37"/>
  <c r="BG300" i="37"/>
  <c r="BD295" i="37"/>
  <c r="BH295" i="37"/>
  <c r="BC295" i="37"/>
  <c r="BG295" i="37"/>
  <c r="BD293" i="37"/>
  <c r="BG293" i="37"/>
  <c r="BD289" i="37"/>
  <c r="BG289" i="37"/>
  <c r="AR317" i="37"/>
  <c r="AQ317" i="37"/>
  <c r="BC275" i="37"/>
  <c r="BG275" i="37"/>
  <c r="BF259" i="37"/>
  <c r="BC259" i="37"/>
  <c r="BG259" i="37"/>
  <c r="BG315" i="37"/>
  <c r="BJ315" i="37"/>
  <c r="EX217" i="37"/>
  <c r="AT217" i="37"/>
  <c r="AQ215" i="37"/>
  <c r="AT215" i="37"/>
  <c r="AQ209" i="37"/>
  <c r="AT209" i="37"/>
  <c r="BE208" i="37"/>
  <c r="BD208" i="37"/>
  <c r="BF569" i="37"/>
  <c r="BJ569" i="37"/>
  <c r="AQ562" i="37"/>
  <c r="BN562" i="37"/>
  <c r="AT562" i="37"/>
  <c r="AR554" i="37"/>
  <c r="AQ554" i="37"/>
  <c r="BN554" i="37"/>
  <c r="AT554" i="37"/>
  <c r="EX554" i="37"/>
  <c r="AR552" i="37"/>
  <c r="AT552" i="37"/>
  <c r="AR544" i="37"/>
  <c r="AQ544" i="37"/>
  <c r="AR522" i="37"/>
  <c r="AQ522" i="37"/>
  <c r="AT517" i="37"/>
  <c r="BN517" i="37"/>
  <c r="BN509" i="37"/>
  <c r="AQ509" i="37"/>
  <c r="AR509" i="37"/>
  <c r="BG509" i="37" s="1"/>
  <c r="BN503" i="37"/>
  <c r="AQ503" i="37"/>
  <c r="AT503" i="37"/>
  <c r="BN499" i="37"/>
  <c r="AQ499" i="37"/>
  <c r="AR499" i="37"/>
  <c r="BN461" i="37"/>
  <c r="AQ461" i="37"/>
  <c r="AT461" i="37"/>
  <c r="AQ455" i="37"/>
  <c r="AT455" i="37"/>
  <c r="AQ453" i="37"/>
  <c r="AR453" i="37"/>
  <c r="AR438" i="37"/>
  <c r="AQ438" i="37"/>
  <c r="AQ427" i="37"/>
  <c r="AR427" i="37"/>
  <c r="BN422" i="37"/>
  <c r="AT422" i="37"/>
  <c r="AQ419" i="37"/>
  <c r="AT419" i="37"/>
  <c r="BN417" i="37"/>
  <c r="AQ417" i="37"/>
  <c r="AR417" i="37"/>
  <c r="BN411" i="37"/>
  <c r="AQ411" i="37"/>
  <c r="AT411" i="37"/>
  <c r="BN356" i="37"/>
  <c r="AR356" i="37"/>
  <c r="AQ347" i="37"/>
  <c r="AR347" i="37"/>
  <c r="BN345" i="37"/>
  <c r="AQ345" i="37"/>
  <c r="AT345" i="37"/>
  <c r="AQ339" i="37"/>
  <c r="AT339" i="37"/>
  <c r="BK378" i="37"/>
  <c r="BE378" i="37"/>
  <c r="BD378" i="37"/>
  <c r="BI376" i="37"/>
  <c r="BG376" i="37"/>
  <c r="AQ324" i="37"/>
  <c r="AT324" i="37"/>
  <c r="BD296" i="37"/>
  <c r="BG296" i="37"/>
  <c r="BD284" i="37"/>
  <c r="BH284" i="37"/>
  <c r="BG284" i="37"/>
  <c r="BC244" i="37"/>
  <c r="BG244" i="37"/>
  <c r="BG333" i="37"/>
  <c r="BF333" i="37"/>
  <c r="BE333" i="37"/>
  <c r="AQ190" i="37"/>
  <c r="AT190" i="37"/>
  <c r="AR190" i="37"/>
  <c r="AQ187" i="37"/>
  <c r="AR187" i="37"/>
  <c r="BC187" i="37" s="1"/>
  <c r="AQ186" i="37"/>
  <c r="AT186" i="37"/>
  <c r="AQ170" i="37"/>
  <c r="AR170" i="37"/>
  <c r="AQ165" i="37"/>
  <c r="AT165" i="37"/>
  <c r="EB165" i="37"/>
  <c r="AQ160" i="37"/>
  <c r="AR160" i="37"/>
  <c r="AQ148" i="37"/>
  <c r="AR148" i="37"/>
  <c r="BD148" i="37"/>
  <c r="EX148" i="37"/>
  <c r="AQ114" i="37"/>
  <c r="AR114" i="37"/>
  <c r="BD114" i="37"/>
  <c r="AQ104" i="37"/>
  <c r="AR104" i="37"/>
  <c r="BD104" i="37"/>
  <c r="AQ91" i="37"/>
  <c r="AR91" i="37"/>
  <c r="BD91" i="37"/>
  <c r="AT91" i="37"/>
  <c r="BN88" i="37"/>
  <c r="AQ88" i="37"/>
  <c r="AT88" i="37"/>
  <c r="AR88" i="37"/>
  <c r="BD88" i="37" s="1"/>
  <c r="AQ86" i="37"/>
  <c r="AT86" i="37"/>
  <c r="CZ254" i="37"/>
  <c r="DD254" i="37"/>
  <c r="DH254" i="37"/>
  <c r="DB254" i="37"/>
  <c r="DJ254" i="37"/>
  <c r="DE254" i="37"/>
  <c r="DB253" i="37"/>
  <c r="DF253" i="37"/>
  <c r="DJ253" i="37"/>
  <c r="GD253" i="37"/>
  <c r="DD253" i="37"/>
  <c r="DE253" i="37"/>
  <c r="DX252" i="37"/>
  <c r="EB252" i="37"/>
  <c r="EF252" i="37"/>
  <c r="DV252" i="37"/>
  <c r="ED252" i="37"/>
  <c r="EC252" i="37"/>
  <c r="CM251" i="37"/>
  <c r="CF251" i="37"/>
  <c r="CJ251" i="37"/>
  <c r="CN251" i="37"/>
  <c r="CD251" i="37"/>
  <c r="CL251" i="37"/>
  <c r="GB251" i="37"/>
  <c r="CI251" i="37"/>
  <c r="ET250" i="37"/>
  <c r="EX250" i="37"/>
  <c r="FB250" i="37"/>
  <c r="GH250" i="37"/>
  <c r="EV250" i="37"/>
  <c r="DV249" i="37"/>
  <c r="DZ249" i="37"/>
  <c r="ED249" i="37"/>
  <c r="GF249" i="37"/>
  <c r="DX249" i="37"/>
  <c r="EF249" i="37"/>
  <c r="EC249" i="37"/>
  <c r="CM248" i="37"/>
  <c r="CD248" i="37"/>
  <c r="CH248" i="37"/>
  <c r="CL248" i="37"/>
  <c r="GB248" i="37"/>
  <c r="CJ248" i="37"/>
  <c r="CI248" i="37"/>
  <c r="ET247" i="37"/>
  <c r="EX247" i="37"/>
  <c r="FB247" i="37"/>
  <c r="EV247" i="37"/>
  <c r="GH247" i="37"/>
  <c r="CM246" i="37"/>
  <c r="CF246" i="37"/>
  <c r="CJ246" i="37"/>
  <c r="CN246" i="37"/>
  <c r="CH246" i="37"/>
  <c r="GB246" i="37"/>
  <c r="CI246" i="37"/>
  <c r="ET245" i="37"/>
  <c r="EX245" i="37"/>
  <c r="FB245" i="37"/>
  <c r="GH245" i="37"/>
  <c r="EV245" i="37"/>
  <c r="CZ244" i="37"/>
  <c r="DD244" i="37"/>
  <c r="DH244" i="37"/>
  <c r="DB244" i="37"/>
  <c r="DJ244" i="37"/>
  <c r="GD244" i="37"/>
  <c r="DG244" i="37"/>
  <c r="ET243" i="37"/>
  <c r="EZ243" i="37"/>
  <c r="CZ243" i="37"/>
  <c r="DD243" i="37"/>
  <c r="DH243" i="37"/>
  <c r="GD243" i="37"/>
  <c r="DB243" i="37"/>
  <c r="DJ243" i="37"/>
  <c r="DG243" i="37"/>
  <c r="CZ240" i="37"/>
  <c r="DD240" i="37"/>
  <c r="DH240" i="37"/>
  <c r="GD240" i="37"/>
  <c r="DF240" i="37"/>
  <c r="DE240" i="37"/>
  <c r="DB238" i="37"/>
  <c r="DF238" i="37"/>
  <c r="DJ238" i="37"/>
  <c r="DD238" i="37"/>
  <c r="GD238" i="37"/>
  <c r="DG238" i="37"/>
  <c r="ER234" i="37"/>
  <c r="EV234" i="37"/>
  <c r="EZ234" i="37"/>
  <c r="GH234" i="37"/>
  <c r="ET234" i="37"/>
  <c r="FB234" i="37"/>
  <c r="DW228" i="37"/>
  <c r="GF228" i="37"/>
  <c r="ED228" i="37"/>
  <c r="DZ228" i="37"/>
  <c r="DV228" i="37"/>
  <c r="EB228" i="37"/>
  <c r="EE228" i="37"/>
  <c r="EC228" i="37"/>
  <c r="DX228" i="37"/>
  <c r="DY228" i="37"/>
  <c r="EU226" i="37"/>
  <c r="FB226" i="37"/>
  <c r="EX226" i="37"/>
  <c r="ET226" i="37"/>
  <c r="EZ226" i="37"/>
  <c r="ER226" i="37"/>
  <c r="EW226" i="37"/>
  <c r="EV226" i="37"/>
  <c r="FA226" i="37"/>
  <c r="DJ226" i="37"/>
  <c r="DF226" i="37"/>
  <c r="DB226" i="37"/>
  <c r="GD226" i="37"/>
  <c r="DD226" i="37"/>
  <c r="DG226" i="37"/>
  <c r="DA226" i="37"/>
  <c r="DI226" i="37"/>
  <c r="DH226" i="37"/>
  <c r="DE226" i="37"/>
  <c r="GB221" i="37"/>
  <c r="CL221" i="37"/>
  <c r="CH221" i="37"/>
  <c r="CD221" i="37"/>
  <c r="CI221" i="37"/>
  <c r="CN221" i="37"/>
  <c r="CF221" i="37"/>
  <c r="CK219" i="37"/>
  <c r="CD219" i="37"/>
  <c r="EB214" i="37"/>
  <c r="DV214" i="37"/>
  <c r="ED214" i="37"/>
  <c r="EU212" i="37"/>
  <c r="GH212" i="37"/>
  <c r="EZ212" i="37"/>
  <c r="EV212" i="37"/>
  <c r="ER212" i="37"/>
  <c r="FB212" i="37"/>
  <c r="ET212" i="37"/>
  <c r="EW212" i="37"/>
  <c r="ES212" i="37"/>
  <c r="GD210" i="37"/>
  <c r="DH210" i="37"/>
  <c r="DD210" i="37"/>
  <c r="CZ210" i="37"/>
  <c r="DF210" i="37"/>
  <c r="DE210" i="37"/>
  <c r="DB210" i="37"/>
  <c r="DA210" i="37"/>
  <c r="EZ209" i="37"/>
  <c r="ER209" i="37"/>
  <c r="EV209" i="37"/>
  <c r="EC206" i="37"/>
  <c r="DV206" i="37"/>
  <c r="DZ206" i="37"/>
  <c r="ED206" i="37"/>
  <c r="EE206" i="37"/>
  <c r="DX206" i="37"/>
  <c r="EF206" i="37"/>
  <c r="ER202" i="37"/>
  <c r="EV202" i="37"/>
  <c r="EZ202" i="37"/>
  <c r="ET202" i="37"/>
  <c r="FB202" i="37"/>
  <c r="GB201" i="37"/>
  <c r="CG201" i="37"/>
  <c r="CK201" i="37"/>
  <c r="CF201" i="37"/>
  <c r="CJ201" i="37"/>
  <c r="CN201" i="37"/>
  <c r="CM201" i="37"/>
  <c r="CH201" i="37"/>
  <c r="EC200" i="37"/>
  <c r="DV200" i="37"/>
  <c r="GB199" i="37"/>
  <c r="CI199" i="37"/>
  <c r="CM199" i="37"/>
  <c r="CF199" i="37"/>
  <c r="CJ199" i="37"/>
  <c r="CN199" i="37"/>
  <c r="CK199" i="37"/>
  <c r="CD199" i="37"/>
  <c r="CL199" i="37"/>
  <c r="FA198" i="37"/>
  <c r="ER198" i="37"/>
  <c r="EV198" i="37"/>
  <c r="EZ198" i="37"/>
  <c r="ET198" i="37"/>
  <c r="FB198" i="37"/>
  <c r="DW197" i="37"/>
  <c r="EC197" i="37"/>
  <c r="EB197" i="37"/>
  <c r="DV197" i="37"/>
  <c r="DV196" i="37"/>
  <c r="EB196" i="37"/>
  <c r="CJ195" i="37"/>
  <c r="CD195" i="37"/>
  <c r="DG189" i="37"/>
  <c r="DB189" i="37"/>
  <c r="DF189" i="37"/>
  <c r="DJ189" i="37"/>
  <c r="DI189" i="37"/>
  <c r="CZ189" i="37"/>
  <c r="DH189" i="37"/>
  <c r="DG187" i="37"/>
  <c r="DB187" i="37"/>
  <c r="DF187" i="37"/>
  <c r="DJ187" i="37"/>
  <c r="DI187" i="37"/>
  <c r="DD187" i="37"/>
  <c r="DG185" i="37"/>
  <c r="DB185" i="37"/>
  <c r="DF185" i="37"/>
  <c r="DJ185" i="37"/>
  <c r="DE185" i="37"/>
  <c r="DD185" i="37"/>
  <c r="ER184" i="37"/>
  <c r="EV184" i="37"/>
  <c r="EZ184" i="37"/>
  <c r="FA184" i="37"/>
  <c r="ET184" i="37"/>
  <c r="FB184" i="37"/>
  <c r="GB182" i="37"/>
  <c r="CG182" i="37"/>
  <c r="CK182" i="37"/>
  <c r="CD182" i="37"/>
  <c r="CH182" i="37"/>
  <c r="CL182" i="37"/>
  <c r="CI182" i="37"/>
  <c r="CF182" i="37"/>
  <c r="CN182" i="37"/>
  <c r="FA181" i="37"/>
  <c r="ET181" i="37"/>
  <c r="EX181" i="37"/>
  <c r="FB181" i="37"/>
  <c r="ER181" i="37"/>
  <c r="EZ181" i="37"/>
  <c r="GB179" i="37"/>
  <c r="CG179" i="37"/>
  <c r="CK179" i="37"/>
  <c r="CD179" i="37"/>
  <c r="CH179" i="37"/>
  <c r="CL179" i="37"/>
  <c r="CI179" i="37"/>
  <c r="CJ179" i="37"/>
  <c r="FA178" i="37"/>
  <c r="ET178" i="37"/>
  <c r="EX178" i="37"/>
  <c r="FB178" i="37"/>
  <c r="EV178" i="37"/>
  <c r="GB176" i="37"/>
  <c r="CI176" i="37"/>
  <c r="CM176" i="37"/>
  <c r="CF176" i="37"/>
  <c r="CJ176" i="37"/>
  <c r="CN176" i="37"/>
  <c r="CK176" i="37"/>
  <c r="CD176" i="37"/>
  <c r="CL176" i="37"/>
  <c r="FA175" i="37"/>
  <c r="ER175" i="37"/>
  <c r="EV175" i="37"/>
  <c r="EZ175" i="37"/>
  <c r="ET175" i="37"/>
  <c r="FB175" i="37"/>
  <c r="GB174" i="37"/>
  <c r="CI174" i="37"/>
  <c r="CM174" i="37"/>
  <c r="CF174" i="37"/>
  <c r="CJ174" i="37"/>
  <c r="CN174" i="37"/>
  <c r="CK174" i="37"/>
  <c r="CD174" i="37"/>
  <c r="CL174" i="37"/>
  <c r="DE172" i="37"/>
  <c r="DI172" i="37"/>
  <c r="DB172" i="37"/>
  <c r="DF172" i="37"/>
  <c r="DJ172" i="37"/>
  <c r="DD172" i="37"/>
  <c r="ER171" i="37"/>
  <c r="EV171" i="37"/>
  <c r="EZ171" i="37"/>
  <c r="ET171" i="37"/>
  <c r="FB171" i="37"/>
  <c r="GB170" i="37"/>
  <c r="CI170" i="37"/>
  <c r="CM170" i="37"/>
  <c r="CF170" i="37"/>
  <c r="CJ170" i="37"/>
  <c r="CN170" i="37"/>
  <c r="CG170" i="37"/>
  <c r="CH170" i="37"/>
  <c r="ER169" i="37"/>
  <c r="EV169" i="37"/>
  <c r="EZ169" i="37"/>
  <c r="ET169" i="37"/>
  <c r="FB169" i="37"/>
  <c r="DE168" i="37"/>
  <c r="DI168" i="37"/>
  <c r="DB168" i="37"/>
  <c r="DF168" i="37"/>
  <c r="DJ168" i="37"/>
  <c r="DG168" i="37"/>
  <c r="CZ168" i="37"/>
  <c r="DH168" i="37"/>
  <c r="EW167" i="37"/>
  <c r="ER167" i="37"/>
  <c r="EX167" i="37"/>
  <c r="GB166" i="37"/>
  <c r="CI166" i="37"/>
  <c r="CM166" i="37"/>
  <c r="CF166" i="37"/>
  <c r="CJ166" i="37"/>
  <c r="CN166" i="37"/>
  <c r="CG166" i="37"/>
  <c r="CH166" i="37"/>
  <c r="FA165" i="37"/>
  <c r="ER165" i="37"/>
  <c r="EV165" i="37"/>
  <c r="EZ165" i="37"/>
  <c r="EX165" i="37"/>
  <c r="BD549" i="37"/>
  <c r="BC548" i="37"/>
  <c r="BC546" i="37"/>
  <c r="AR539" i="37"/>
  <c r="AR534" i="37"/>
  <c r="BK534" i="37"/>
  <c r="AR512" i="37"/>
  <c r="AR502" i="37"/>
  <c r="BD502" i="37" s="1"/>
  <c r="AT500" i="37"/>
  <c r="AR495" i="37"/>
  <c r="AT492" i="37"/>
  <c r="AT490" i="37"/>
  <c r="AV490" i="37"/>
  <c r="AT488" i="37"/>
  <c r="AT486" i="37"/>
  <c r="AV486" i="37" s="1"/>
  <c r="BN492" i="37"/>
  <c r="BN488" i="37"/>
  <c r="BK477" i="37"/>
  <c r="BN444" i="37"/>
  <c r="BN442" i="37"/>
  <c r="AR401" i="37"/>
  <c r="AT387" i="37"/>
  <c r="AV387" i="37" s="1"/>
  <c r="EX363" i="37"/>
  <c r="AT363" i="37"/>
  <c r="AT349" i="37"/>
  <c r="AT341" i="37"/>
  <c r="BD339" i="37"/>
  <c r="AR338" i="37"/>
  <c r="AT328" i="37"/>
  <c r="BE310" i="37"/>
  <c r="BK301" i="37"/>
  <c r="BE295" i="37"/>
  <c r="BE293" i="37"/>
  <c r="BN317" i="37"/>
  <c r="EY580" i="37"/>
  <c r="BG274" i="37"/>
  <c r="EW322" i="37"/>
  <c r="DA322" i="37"/>
  <c r="CI321" i="37"/>
  <c r="DY320" i="37"/>
  <c r="BK315" i="37"/>
  <c r="AR331" i="37"/>
  <c r="AR329" i="37"/>
  <c r="CZ325" i="37"/>
  <c r="CJ321" i="37"/>
  <c r="EB317" i="37"/>
  <c r="AT203" i="37"/>
  <c r="AR192" i="37"/>
  <c r="AT172" i="37"/>
  <c r="AR153" i="37"/>
  <c r="BG153" i="37"/>
  <c r="GN580" i="37"/>
  <c r="AO560" i="37"/>
  <c r="GR580" i="37"/>
  <c r="GB164" i="37"/>
  <c r="CG164" i="37"/>
  <c r="CK164" i="37"/>
  <c r="CF164" i="37"/>
  <c r="CJ164" i="37"/>
  <c r="CN164" i="37"/>
  <c r="DG162" i="37"/>
  <c r="DB162" i="37"/>
  <c r="DF162" i="37"/>
  <c r="DJ162" i="37"/>
  <c r="DE161" i="37"/>
  <c r="DI161" i="37"/>
  <c r="DB161" i="37"/>
  <c r="DF161" i="37"/>
  <c r="DJ161" i="37"/>
  <c r="DE159" i="37"/>
  <c r="DI159" i="37"/>
  <c r="CZ159" i="37"/>
  <c r="DD159" i="37"/>
  <c r="DH159" i="37"/>
  <c r="DG153" i="37"/>
  <c r="CZ153" i="37"/>
  <c r="DD153" i="37"/>
  <c r="DH153" i="37"/>
  <c r="DE152" i="37"/>
  <c r="DI152" i="37"/>
  <c r="CZ152" i="37"/>
  <c r="DD152" i="37"/>
  <c r="DH152" i="37"/>
  <c r="FA151" i="37"/>
  <c r="ET151" i="37"/>
  <c r="EX151" i="37"/>
  <c r="FB151" i="37"/>
  <c r="DG144" i="37"/>
  <c r="CZ144" i="37"/>
  <c r="DD144" i="37"/>
  <c r="DH144" i="37"/>
  <c r="DE143" i="37"/>
  <c r="DI143" i="37"/>
  <c r="DB143" i="37"/>
  <c r="DF143" i="37"/>
  <c r="DJ143" i="37"/>
  <c r="ER142" i="37"/>
  <c r="EV142" i="37"/>
  <c r="EZ142" i="37"/>
  <c r="GB140" i="37"/>
  <c r="CI140" i="37"/>
  <c r="CM140" i="37"/>
  <c r="CF140" i="37"/>
  <c r="CJ140" i="37"/>
  <c r="CN140" i="37"/>
  <c r="GB137" i="37"/>
  <c r="CG137" i="37"/>
  <c r="CK137" i="37"/>
  <c r="CD137" i="37"/>
  <c r="CH137" i="37"/>
  <c r="CL137" i="37"/>
  <c r="ET136" i="37"/>
  <c r="EX136" i="37"/>
  <c r="FB136" i="37"/>
  <c r="GB135" i="37"/>
  <c r="CI135" i="37"/>
  <c r="CM135" i="37"/>
  <c r="CD135" i="37"/>
  <c r="CH135" i="37"/>
  <c r="CL135" i="37"/>
  <c r="ET134" i="37"/>
  <c r="EX134" i="37"/>
  <c r="FB134" i="37"/>
  <c r="GB133" i="37"/>
  <c r="CG133" i="37"/>
  <c r="CK133" i="37"/>
  <c r="CD133" i="37"/>
  <c r="CH133" i="37"/>
  <c r="CL133" i="37"/>
  <c r="ET132" i="37"/>
  <c r="EX132" i="37"/>
  <c r="FB132" i="37"/>
  <c r="DG131" i="37"/>
  <c r="CZ131" i="37"/>
  <c r="DD131" i="37"/>
  <c r="DH131" i="37"/>
  <c r="EW130" i="37"/>
  <c r="EV130" i="37"/>
  <c r="EZ130" i="37"/>
  <c r="GB129" i="37"/>
  <c r="CG129" i="37"/>
  <c r="CK129" i="37"/>
  <c r="CD129" i="37"/>
  <c r="CH129" i="37"/>
  <c r="CL129" i="37"/>
  <c r="FA128" i="37"/>
  <c r="ET128" i="37"/>
  <c r="EX128" i="37"/>
  <c r="FB128" i="37"/>
  <c r="DG125" i="37"/>
  <c r="DI125" i="37"/>
  <c r="CZ125" i="37"/>
  <c r="DD125" i="37"/>
  <c r="DH125" i="37"/>
  <c r="DG122" i="37"/>
  <c r="DI122" i="37"/>
  <c r="CZ122" i="37"/>
  <c r="DD122" i="37"/>
  <c r="DH122" i="37"/>
  <c r="ES121" i="37"/>
  <c r="ER121" i="37"/>
  <c r="EZ121" i="37"/>
  <c r="GB119" i="37"/>
  <c r="CI119" i="37"/>
  <c r="CM119" i="37"/>
  <c r="CG119" i="37"/>
  <c r="CF119" i="37"/>
  <c r="CJ119" i="37"/>
  <c r="CN119" i="37"/>
  <c r="ER118" i="37"/>
  <c r="EV118" i="37"/>
  <c r="EZ118" i="37"/>
  <c r="DG117" i="37"/>
  <c r="DI117" i="37"/>
  <c r="CZ117" i="37"/>
  <c r="DD117" i="37"/>
  <c r="DH117" i="37"/>
  <c r="GB112" i="37"/>
  <c r="CG112" i="37"/>
  <c r="CK112" i="37"/>
  <c r="CM112" i="37"/>
  <c r="CF112" i="37"/>
  <c r="CJ112" i="37"/>
  <c r="CN112" i="37"/>
  <c r="DG110" i="37"/>
  <c r="DI110" i="37"/>
  <c r="DB110" i="37"/>
  <c r="DF110" i="37"/>
  <c r="DJ110" i="37"/>
  <c r="GB108" i="37"/>
  <c r="CI108" i="37"/>
  <c r="CM108" i="37"/>
  <c r="CG108" i="37"/>
  <c r="CF108" i="37"/>
  <c r="CJ108" i="37"/>
  <c r="CN108" i="37"/>
  <c r="GB106" i="37"/>
  <c r="CG106" i="37"/>
  <c r="CK106" i="37"/>
  <c r="CI106" i="37"/>
  <c r="CF106" i="37"/>
  <c r="CJ106" i="37"/>
  <c r="CN106" i="37"/>
  <c r="FA105" i="37"/>
  <c r="ER105" i="37"/>
  <c r="EV105" i="37"/>
  <c r="EZ105" i="37"/>
  <c r="GB104" i="37"/>
  <c r="CG104" i="37"/>
  <c r="CK104" i="37"/>
  <c r="CM104" i="37"/>
  <c r="CF104" i="37"/>
  <c r="CJ104" i="37"/>
  <c r="CN104" i="37"/>
  <c r="DG102" i="37"/>
  <c r="DE102" i="37"/>
  <c r="DB102" i="37"/>
  <c r="DF102" i="37"/>
  <c r="DJ102" i="37"/>
  <c r="FA101" i="37"/>
  <c r="ER101" i="37"/>
  <c r="EV101" i="37"/>
  <c r="EZ101" i="37"/>
  <c r="DW100" i="37"/>
  <c r="DV100" i="37"/>
  <c r="ET99" i="37"/>
  <c r="EX99" i="37"/>
  <c r="FB99" i="37"/>
  <c r="GB258" i="37"/>
  <c r="CD258" i="37"/>
  <c r="CH258" i="37"/>
  <c r="CL258" i="37"/>
  <c r="CM256" i="37"/>
  <c r="CD256" i="37"/>
  <c r="CH256" i="37"/>
  <c r="CL256" i="37"/>
  <c r="GB256" i="37"/>
  <c r="CM252" i="37"/>
  <c r="CF252" i="37"/>
  <c r="CJ252" i="37"/>
  <c r="CN252" i="37"/>
  <c r="ET251" i="37"/>
  <c r="EX251" i="37"/>
  <c r="FB251" i="37"/>
  <c r="GH251" i="37"/>
  <c r="DB250" i="37"/>
  <c r="DF250" i="37"/>
  <c r="DJ250" i="37"/>
  <c r="GD250" i="37"/>
  <c r="CM249" i="37"/>
  <c r="CD249" i="37"/>
  <c r="CH249" i="37"/>
  <c r="CL249" i="37"/>
  <c r="GB249" i="37"/>
  <c r="CM247" i="37"/>
  <c r="CD247" i="37"/>
  <c r="CH247" i="37"/>
  <c r="CL247" i="37"/>
  <c r="CM245" i="37"/>
  <c r="CF245" i="37"/>
  <c r="CJ245" i="37"/>
  <c r="CN245" i="37"/>
  <c r="CM241" i="37"/>
  <c r="CF241" i="37"/>
  <c r="CJ241" i="37"/>
  <c r="CN241" i="37"/>
  <c r="CM239" i="37"/>
  <c r="CD239" i="37"/>
  <c r="CH239" i="37"/>
  <c r="CL239" i="37"/>
  <c r="GB239" i="37"/>
  <c r="ER238" i="37"/>
  <c r="EZ238" i="37"/>
  <c r="DB237" i="37"/>
  <c r="DF237" i="37"/>
  <c r="DJ237" i="37"/>
  <c r="GD237" i="37"/>
  <c r="CM236" i="37"/>
  <c r="CF236" i="37"/>
  <c r="CJ236" i="37"/>
  <c r="CN236" i="37"/>
  <c r="EW235" i="37"/>
  <c r="ET235" i="37"/>
  <c r="EZ235" i="37"/>
  <c r="DB234" i="37"/>
  <c r="DF234" i="37"/>
  <c r="DJ234" i="37"/>
  <c r="ET233" i="37"/>
  <c r="EX233" i="37"/>
  <c r="FB233" i="37"/>
  <c r="GH233" i="37"/>
  <c r="DJ220" i="37"/>
  <c r="DF220" i="37"/>
  <c r="DB220" i="37"/>
  <c r="GD220" i="37"/>
  <c r="DD220" i="37"/>
  <c r="DE220" i="37"/>
  <c r="DJ219" i="37"/>
  <c r="DF219" i="37"/>
  <c r="DB219" i="37"/>
  <c r="DG219" i="37"/>
  <c r="GB218" i="37"/>
  <c r="CL218" i="37"/>
  <c r="CH218" i="37"/>
  <c r="CD218" i="37"/>
  <c r="CJ218" i="37"/>
  <c r="CM218" i="37"/>
  <c r="CK218" i="37"/>
  <c r="GB207" i="37"/>
  <c r="CG207" i="37"/>
  <c r="CK207" i="37"/>
  <c r="CD207" i="37"/>
  <c r="CH207" i="37"/>
  <c r="CL207" i="37"/>
  <c r="GB206" i="37"/>
  <c r="CI206" i="37"/>
  <c r="CM206" i="37"/>
  <c r="CD206" i="37"/>
  <c r="CH206" i="37"/>
  <c r="CL206" i="37"/>
  <c r="GB204" i="37"/>
  <c r="CI204" i="37"/>
  <c r="CM204" i="37"/>
  <c r="CD204" i="37"/>
  <c r="CH204" i="37"/>
  <c r="CL204" i="37"/>
  <c r="GB202" i="37"/>
  <c r="CG202" i="37"/>
  <c r="CK202" i="37"/>
  <c r="CD202" i="37"/>
  <c r="CH202" i="37"/>
  <c r="CL202" i="37"/>
  <c r="GB200" i="37"/>
  <c r="CI200" i="37"/>
  <c r="CM200" i="37"/>
  <c r="CD200" i="37"/>
  <c r="CH200" i="37"/>
  <c r="CL200" i="37"/>
  <c r="GB198" i="37"/>
  <c r="CI198" i="37"/>
  <c r="CM198" i="37"/>
  <c r="CD198" i="37"/>
  <c r="CH198" i="37"/>
  <c r="CL198" i="37"/>
  <c r="DE196" i="37"/>
  <c r="DI196" i="37"/>
  <c r="CZ196" i="37"/>
  <c r="DD196" i="37"/>
  <c r="DH196" i="37"/>
  <c r="FA195" i="37"/>
  <c r="ET195" i="37"/>
  <c r="EX195" i="37"/>
  <c r="FB195" i="37"/>
  <c r="DE193" i="37"/>
  <c r="DI193" i="37"/>
  <c r="CZ193" i="37"/>
  <c r="DD193" i="37"/>
  <c r="DH193" i="37"/>
  <c r="GB192" i="37"/>
  <c r="CI192" i="37"/>
  <c r="CM192" i="37"/>
  <c r="CD192" i="37"/>
  <c r="CH192" i="37"/>
  <c r="CL192" i="37"/>
  <c r="GB190" i="37"/>
  <c r="CG190" i="37"/>
  <c r="CK190" i="37"/>
  <c r="CD190" i="37"/>
  <c r="CH190" i="37"/>
  <c r="CL190" i="37"/>
  <c r="DX260" i="37"/>
  <c r="ED260" i="37"/>
  <c r="CZ260" i="37"/>
  <c r="DD260" i="37"/>
  <c r="DH260" i="37"/>
  <c r="GD260" i="37"/>
  <c r="EU103" i="37"/>
  <c r="ET103" i="37"/>
  <c r="DX101" i="37"/>
  <c r="EB101" i="37"/>
  <c r="EU534" i="37"/>
  <c r="ES534" i="37"/>
  <c r="EW534" i="37"/>
  <c r="EU472" i="37"/>
  <c r="EW472" i="37"/>
  <c r="ES472" i="37"/>
  <c r="GF348" i="37"/>
  <c r="DW348" i="37"/>
  <c r="DY348" i="37"/>
  <c r="GD327" i="37"/>
  <c r="DH327" i="37"/>
  <c r="DD327" i="37"/>
  <c r="CZ327" i="37"/>
  <c r="DJ321" i="37"/>
  <c r="DF321" i="37"/>
  <c r="DB321" i="37"/>
  <c r="ER270" i="37"/>
  <c r="EZ270" i="37"/>
  <c r="FA259" i="37"/>
  <c r="ES259" i="37"/>
  <c r="EW259" i="37"/>
  <c r="EU259" i="37"/>
  <c r="ER259" i="37"/>
  <c r="EV259" i="37"/>
  <c r="EZ259" i="37"/>
  <c r="EW257" i="37"/>
  <c r="EU257" i="37"/>
  <c r="ES257" i="37"/>
  <c r="ER257" i="37"/>
  <c r="EV257" i="37"/>
  <c r="EZ257" i="37"/>
  <c r="EE254" i="37"/>
  <c r="DW254" i="37"/>
  <c r="DY254" i="37"/>
  <c r="DV254" i="37"/>
  <c r="DZ254" i="37"/>
  <c r="ED254" i="37"/>
  <c r="GF254" i="37"/>
  <c r="EE242" i="37"/>
  <c r="DW242" i="37"/>
  <c r="DV242" i="37"/>
  <c r="DZ242" i="37"/>
  <c r="ED242" i="37"/>
  <c r="DX235" i="37"/>
  <c r="ED235" i="37"/>
  <c r="EE231" i="37"/>
  <c r="DW231" i="37"/>
  <c r="DY231" i="37"/>
  <c r="DX231" i="37"/>
  <c r="EB231" i="37"/>
  <c r="EF231" i="37"/>
  <c r="DI229" i="37"/>
  <c r="DA229" i="37"/>
  <c r="DB229" i="37"/>
  <c r="DF229" i="37"/>
  <c r="DJ229" i="37"/>
  <c r="CG225" i="37"/>
  <c r="CK225" i="37"/>
  <c r="GB225" i="37"/>
  <c r="CL225" i="37"/>
  <c r="CH225" i="37"/>
  <c r="CD225" i="37"/>
  <c r="CM225" i="37"/>
  <c r="EU224" i="37"/>
  <c r="FB224" i="37"/>
  <c r="EX224" i="37"/>
  <c r="ET224" i="37"/>
  <c r="EZ224" i="37"/>
  <c r="ER224" i="37"/>
  <c r="EW224" i="37"/>
  <c r="FA221" i="37"/>
  <c r="EU221" i="37"/>
  <c r="EW221" i="37"/>
  <c r="FB221" i="37"/>
  <c r="EX221" i="37"/>
  <c r="ET221" i="37"/>
  <c r="CN210" i="37"/>
  <c r="CJ210" i="37"/>
  <c r="CF210" i="37"/>
  <c r="CL210" i="37"/>
  <c r="CD210" i="37"/>
  <c r="CI210" i="37"/>
  <c r="CK210" i="37"/>
  <c r="CG209" i="37"/>
  <c r="CK209" i="37"/>
  <c r="CN209" i="37"/>
  <c r="CJ209" i="37"/>
  <c r="CF209" i="37"/>
  <c r="CM209" i="37"/>
  <c r="GD208" i="37"/>
  <c r="DH208" i="37"/>
  <c r="DD208" i="37"/>
  <c r="CZ208" i="37"/>
  <c r="DJ208" i="37"/>
  <c r="DB208" i="37"/>
  <c r="DE208" i="37"/>
  <c r="GF194" i="37"/>
  <c r="DW194" i="37"/>
  <c r="DY194" i="37"/>
  <c r="EE194" i="37"/>
  <c r="DX194" i="37"/>
  <c r="EB194" i="37"/>
  <c r="EF194" i="37"/>
  <c r="GF189" i="37"/>
  <c r="DW189" i="37"/>
  <c r="DY189" i="37"/>
  <c r="EE189" i="37"/>
  <c r="DX189" i="37"/>
  <c r="EB189" i="37"/>
  <c r="EF189" i="37"/>
  <c r="EW187" i="37"/>
  <c r="GH187" i="37"/>
  <c r="EU187" i="37"/>
  <c r="ET187" i="37"/>
  <c r="EX187" i="37"/>
  <c r="FB187" i="37"/>
  <c r="GH185" i="37"/>
  <c r="ES185" i="37"/>
  <c r="EU185" i="37"/>
  <c r="ET185" i="37"/>
  <c r="EX185" i="37"/>
  <c r="FB185" i="37"/>
  <c r="AN183" i="37"/>
  <c r="AO183" i="37" s="1"/>
  <c r="DA180" i="37"/>
  <c r="GD180" i="37"/>
  <c r="DG180" i="37"/>
  <c r="DB180" i="37"/>
  <c r="DF180" i="37"/>
  <c r="DJ180" i="37"/>
  <c r="GF176" i="37"/>
  <c r="DW176" i="37"/>
  <c r="DY176" i="37"/>
  <c r="EC176" i="37"/>
  <c r="DX176" i="37"/>
  <c r="EB176" i="37"/>
  <c r="EF176" i="37"/>
  <c r="DY174" i="37"/>
  <c r="GF174" i="37"/>
  <c r="EC174" i="37"/>
  <c r="DX174" i="37"/>
  <c r="EB174" i="37"/>
  <c r="EF174" i="37"/>
  <c r="DY172" i="37"/>
  <c r="EC172" i="37"/>
  <c r="DX172" i="37"/>
  <c r="EB172" i="37"/>
  <c r="EF172" i="37"/>
  <c r="GF170" i="37"/>
  <c r="DW170" i="37"/>
  <c r="EC170" i="37"/>
  <c r="DX170" i="37"/>
  <c r="EB170" i="37"/>
  <c r="EF170" i="37"/>
  <c r="EW164" i="37"/>
  <c r="EU164" i="37"/>
  <c r="ES164" i="37"/>
  <c r="ET164" i="37"/>
  <c r="EX164" i="37"/>
  <c r="FB164" i="37"/>
  <c r="GD156" i="37"/>
  <c r="DG156" i="37"/>
  <c r="CZ156" i="37"/>
  <c r="DD156" i="37"/>
  <c r="DH156" i="37"/>
  <c r="DW153" i="37"/>
  <c r="GF153" i="37"/>
  <c r="EE153" i="37"/>
  <c r="DV153" i="37"/>
  <c r="DZ153" i="37"/>
  <c r="ED153" i="37"/>
  <c r="DA148" i="37"/>
  <c r="DE148" i="37"/>
  <c r="DI148" i="37"/>
  <c r="DB148" i="37"/>
  <c r="DF148" i="37"/>
  <c r="DJ148" i="37"/>
  <c r="DW145" i="37"/>
  <c r="GF145" i="37"/>
  <c r="DY145" i="37"/>
  <c r="EE145" i="37"/>
  <c r="DX145" i="37"/>
  <c r="EB145" i="37"/>
  <c r="EF145" i="37"/>
  <c r="DW143" i="37"/>
  <c r="GF143" i="37"/>
  <c r="EC143" i="37"/>
  <c r="DX143" i="37"/>
  <c r="EB143" i="37"/>
  <c r="EF143" i="37"/>
  <c r="GF140" i="37"/>
  <c r="DY140" i="37"/>
  <c r="EC140" i="37"/>
  <c r="DX140" i="37"/>
  <c r="EB140" i="37"/>
  <c r="EF140" i="37"/>
  <c r="DV137" i="37"/>
  <c r="EB137" i="37"/>
  <c r="DW135" i="37"/>
  <c r="DY135" i="37"/>
  <c r="EC135" i="37"/>
  <c r="DV135" i="37"/>
  <c r="DZ135" i="37"/>
  <c r="ED135" i="37"/>
  <c r="DW129" i="37"/>
  <c r="DY129" i="37"/>
  <c r="GF129" i="37"/>
  <c r="EE129" i="37"/>
  <c r="DV129" i="37"/>
  <c r="DZ129" i="37"/>
  <c r="ED129" i="37"/>
  <c r="EC125" i="37"/>
  <c r="DV125" i="37"/>
  <c r="EC119" i="37"/>
  <c r="DX119" i="37"/>
  <c r="GF567" i="37"/>
  <c r="DW567" i="37"/>
  <c r="DY567" i="37"/>
  <c r="DY545" i="37"/>
  <c r="DW545" i="37"/>
  <c r="GF502" i="37"/>
  <c r="DW502" i="37"/>
  <c r="DY502" i="37"/>
  <c r="EC484" i="37"/>
  <c r="DW484" i="37"/>
  <c r="DY484" i="37"/>
  <c r="GF453" i="37"/>
  <c r="DW453" i="37"/>
  <c r="DY453" i="37"/>
  <c r="EC444" i="37"/>
  <c r="DW444" i="37"/>
  <c r="DY444" i="37"/>
  <c r="EC441" i="37"/>
  <c r="DW441" i="37"/>
  <c r="GF364" i="37"/>
  <c r="DW364" i="37"/>
  <c r="DY364" i="37"/>
  <c r="GH505" i="37"/>
  <c r="EU505" i="37"/>
  <c r="ES505" i="37"/>
  <c r="EW505" i="37"/>
  <c r="EU383" i="37"/>
  <c r="EW383" i="37"/>
  <c r="ES383" i="37"/>
  <c r="GF361" i="37"/>
  <c r="DW361" i="37"/>
  <c r="DY361" i="37"/>
  <c r="GF358" i="37"/>
  <c r="DW358" i="37"/>
  <c r="DY358" i="37"/>
  <c r="GF353" i="37"/>
  <c r="DW353" i="37"/>
  <c r="DY353" i="37"/>
  <c r="CK332" i="37"/>
  <c r="CG332" i="37"/>
  <c r="GD323" i="37"/>
  <c r="DH323" i="37"/>
  <c r="DD323" i="37"/>
  <c r="CZ323" i="37"/>
  <c r="EC316" i="37"/>
  <c r="DW316" i="37"/>
  <c r="EE259" i="37"/>
  <c r="DW259" i="37"/>
  <c r="DV259" i="37"/>
  <c r="DZ259" i="37"/>
  <c r="ED259" i="37"/>
  <c r="GF259" i="37"/>
  <c r="DY257" i="37"/>
  <c r="EE257" i="37"/>
  <c r="DW257" i="37"/>
  <c r="DV257" i="37"/>
  <c r="DZ257" i="37"/>
  <c r="ED257" i="37"/>
  <c r="GF257" i="37"/>
  <c r="CK217" i="37"/>
  <c r="CG217" i="37"/>
  <c r="CN217" i="37"/>
  <c r="CJ217" i="37"/>
  <c r="CF217" i="37"/>
  <c r="CM217" i="37"/>
  <c r="EU214" i="37"/>
  <c r="GH214" i="37"/>
  <c r="EZ214" i="37"/>
  <c r="EV214" i="37"/>
  <c r="ER214" i="37"/>
  <c r="EX214" i="37"/>
  <c r="ES214" i="37"/>
  <c r="FA214" i="37"/>
  <c r="DY182" i="37"/>
  <c r="DW182" i="37"/>
  <c r="EE182" i="37"/>
  <c r="DV182" i="37"/>
  <c r="DZ182" i="37"/>
  <c r="ED182" i="37"/>
  <c r="DW179" i="37"/>
  <c r="GF179" i="37"/>
  <c r="DY179" i="37"/>
  <c r="EE179" i="37"/>
  <c r="DV179" i="37"/>
  <c r="DZ179" i="37"/>
  <c r="ED179" i="37"/>
  <c r="GH176" i="37"/>
  <c r="ES176" i="37"/>
  <c r="EU176" i="37"/>
  <c r="FA176" i="37"/>
  <c r="ET176" i="37"/>
  <c r="EX176" i="37"/>
  <c r="FB176" i="37"/>
  <c r="AN171" i="37"/>
  <c r="AO171" i="37" s="1"/>
  <c r="AN167" i="37"/>
  <c r="AO167" i="37" s="1"/>
  <c r="GF161" i="37"/>
  <c r="EC161" i="37"/>
  <c r="DX161" i="37"/>
  <c r="EB161" i="37"/>
  <c r="EF161" i="37"/>
  <c r="GF159" i="37"/>
  <c r="DY159" i="37"/>
  <c r="EC159" i="37"/>
  <c r="DV159" i="37"/>
  <c r="DZ159" i="37"/>
  <c r="ED159" i="37"/>
  <c r="ER156" i="37"/>
  <c r="EZ156" i="37"/>
  <c r="DA146" i="37"/>
  <c r="GD146" i="37"/>
  <c r="DG146" i="37"/>
  <c r="CZ146" i="37"/>
  <c r="DD146" i="37"/>
  <c r="DH146" i="37"/>
  <c r="GD126" i="37"/>
  <c r="DE126" i="37"/>
  <c r="DG126" i="37"/>
  <c r="DB126" i="37"/>
  <c r="DF126" i="37"/>
  <c r="DJ126" i="37"/>
  <c r="GD120" i="37"/>
  <c r="DE120" i="37"/>
  <c r="DI120" i="37"/>
  <c r="DA120" i="37"/>
  <c r="DG120" i="37"/>
  <c r="CZ120" i="37"/>
  <c r="DD120" i="37"/>
  <c r="DH120" i="37"/>
  <c r="GD116" i="37"/>
  <c r="DG116" i="37"/>
  <c r="DI116" i="37"/>
  <c r="DB116" i="37"/>
  <c r="DF116" i="37"/>
  <c r="DJ116" i="37"/>
  <c r="DI542" i="37"/>
  <c r="DA542" i="37"/>
  <c r="GF538" i="37"/>
  <c r="DW538" i="37"/>
  <c r="DY538" i="37"/>
  <c r="EW535" i="37"/>
  <c r="EU535" i="37"/>
  <c r="EC525" i="37"/>
  <c r="DW525" i="37"/>
  <c r="DE492" i="37"/>
  <c r="DI492" i="37"/>
  <c r="DA492" i="37"/>
  <c r="EC490" i="37"/>
  <c r="DW490" i="37"/>
  <c r="EE482" i="37"/>
  <c r="DW482" i="37"/>
  <c r="DY482" i="37"/>
  <c r="GF447" i="37"/>
  <c r="DW447" i="37"/>
  <c r="DY447" i="37"/>
  <c r="GD420" i="37"/>
  <c r="DA420" i="37"/>
  <c r="GD405" i="37"/>
  <c r="DA405" i="37"/>
  <c r="GF72" i="37"/>
  <c r="DW72" i="37"/>
  <c r="EE72" i="37"/>
  <c r="DY72" i="37"/>
  <c r="DV72" i="37"/>
  <c r="DZ72" i="37"/>
  <c r="ED72" i="37"/>
  <c r="EC55" i="37"/>
  <c r="DX55" i="37"/>
  <c r="ED55" i="37"/>
  <c r="EC31" i="37"/>
  <c r="DW31" i="37"/>
  <c r="GF31" i="37"/>
  <c r="ED31" i="37"/>
  <c r="DZ31" i="37"/>
  <c r="DV31" i="37"/>
  <c r="EE31" i="37"/>
  <c r="EF31" i="37"/>
  <c r="DX31" i="37"/>
  <c r="DY114" i="37"/>
  <c r="EC114" i="37"/>
  <c r="DX114" i="37"/>
  <c r="EB114" i="37"/>
  <c r="EF114" i="37"/>
  <c r="AN113" i="37"/>
  <c r="AO113" i="37" s="1"/>
  <c r="AN105" i="37"/>
  <c r="AO105" i="37"/>
  <c r="DE104" i="37"/>
  <c r="DD104" i="37"/>
  <c r="AN99" i="37"/>
  <c r="AO99" i="37" s="1"/>
  <c r="GF96" i="37"/>
  <c r="DW96" i="37"/>
  <c r="EE96" i="37"/>
  <c r="EC96" i="37"/>
  <c r="DX96" i="37"/>
  <c r="EB96" i="37"/>
  <c r="EF96" i="37"/>
  <c r="GF91" i="37"/>
  <c r="DW91" i="37"/>
  <c r="DY91" i="37"/>
  <c r="EC91" i="37"/>
  <c r="EE91" i="37"/>
  <c r="DX91" i="37"/>
  <c r="EB91" i="37"/>
  <c r="EF91" i="37"/>
  <c r="GF85" i="37"/>
  <c r="DW85" i="37"/>
  <c r="EE85" i="37"/>
  <c r="DY85" i="37"/>
  <c r="EC85" i="37"/>
  <c r="DX85" i="37"/>
  <c r="EB85" i="37"/>
  <c r="EF85" i="37"/>
  <c r="AN75" i="37"/>
  <c r="AO75" i="37" s="1"/>
  <c r="GF70" i="37"/>
  <c r="DW70" i="37"/>
  <c r="EE70" i="37"/>
  <c r="DY70" i="37"/>
  <c r="EC70" i="37"/>
  <c r="DV70" i="37"/>
  <c r="DZ70" i="37"/>
  <c r="ED70" i="37"/>
  <c r="EX36" i="37"/>
  <c r="ER36" i="37"/>
  <c r="ET36" i="37"/>
  <c r="DI25" i="37"/>
  <c r="DA25" i="37"/>
  <c r="GD25" i="37"/>
  <c r="DH25" i="37"/>
  <c r="DD25" i="37"/>
  <c r="CZ25" i="37"/>
  <c r="DJ25" i="37"/>
  <c r="DB25" i="37"/>
  <c r="AQ207" i="37"/>
  <c r="AT207" i="37"/>
  <c r="AQ204" i="37"/>
  <c r="AT204" i="37"/>
  <c r="AQ202" i="37"/>
  <c r="AT202" i="37"/>
  <c r="AQ193" i="37"/>
  <c r="AT193" i="37"/>
  <c r="AQ191" i="37"/>
  <c r="AR191" i="37"/>
  <c r="AQ188" i="37"/>
  <c r="AT188" i="37"/>
  <c r="AQ185" i="37"/>
  <c r="AR185" i="37"/>
  <c r="AQ183" i="37"/>
  <c r="AR183" i="37"/>
  <c r="AQ180" i="37"/>
  <c r="AR180" i="37"/>
  <c r="AQ164" i="37"/>
  <c r="AR164" i="37"/>
  <c r="AQ163" i="37"/>
  <c r="AT163" i="37"/>
  <c r="EX163" i="37"/>
  <c r="AQ162" i="37"/>
  <c r="AR162" i="37"/>
  <c r="AQ159" i="37"/>
  <c r="AT159" i="37"/>
  <c r="AQ149" i="37"/>
  <c r="AR149" i="37"/>
  <c r="BG149" i="37"/>
  <c r="EX149" i="37"/>
  <c r="AQ144" i="37"/>
  <c r="AT144" i="37"/>
  <c r="AQ142" i="37"/>
  <c r="AT142" i="37"/>
  <c r="AQ140" i="37"/>
  <c r="AR140" i="37"/>
  <c r="AQ138" i="37"/>
  <c r="AT138" i="37"/>
  <c r="AQ137" i="37"/>
  <c r="AT137" i="37"/>
  <c r="AQ134" i="37"/>
  <c r="AR134" i="37"/>
  <c r="AQ133" i="37"/>
  <c r="AT133" i="37"/>
  <c r="AQ132" i="37"/>
  <c r="AR132" i="37"/>
  <c r="AQ130" i="37"/>
  <c r="AR130" i="37"/>
  <c r="AQ125" i="37"/>
  <c r="AT125" i="37"/>
  <c r="AQ121" i="37"/>
  <c r="AR121" i="37"/>
  <c r="AQ119" i="37"/>
  <c r="AR119" i="37"/>
  <c r="AQ112" i="37"/>
  <c r="AR112" i="37"/>
  <c r="AQ108" i="37"/>
  <c r="AR108" i="37"/>
  <c r="AQ107" i="37"/>
  <c r="AT107" i="37"/>
  <c r="CJ107" i="37"/>
  <c r="EB107" i="37"/>
  <c r="EX107" i="37"/>
  <c r="AQ101" i="37"/>
  <c r="AR101" i="37"/>
  <c r="BD101" i="37"/>
  <c r="AQ100" i="37"/>
  <c r="AT100" i="37"/>
  <c r="AQ99" i="37"/>
  <c r="AR99" i="37"/>
  <c r="AQ97" i="37"/>
  <c r="AT97" i="37"/>
  <c r="EB97" i="37"/>
  <c r="AQ96" i="37"/>
  <c r="AR96" i="37"/>
  <c r="BD96" i="37"/>
  <c r="AQ82" i="37"/>
  <c r="AT82" i="37"/>
  <c r="AQ81" i="37"/>
  <c r="AR81" i="37"/>
  <c r="BD81" i="37"/>
  <c r="AQ80" i="37"/>
  <c r="AT80" i="37"/>
  <c r="AQ77" i="37"/>
  <c r="AR77" i="37"/>
  <c r="BD77" i="37"/>
  <c r="AQ71" i="37"/>
  <c r="AR71" i="37"/>
  <c r="BD71" i="37"/>
  <c r="AQ50" i="37"/>
  <c r="AR50" i="37"/>
  <c r="EX50" i="37"/>
  <c r="AQ42" i="37"/>
  <c r="AR42" i="37"/>
  <c r="AQ29" i="37"/>
  <c r="AT29" i="37"/>
  <c r="BH15" i="37"/>
  <c r="BG15" i="37"/>
  <c r="BF9" i="37"/>
  <c r="BG9" i="37"/>
  <c r="BK9" i="37"/>
  <c r="BF8" i="37"/>
  <c r="BG8" i="37"/>
  <c r="BF6" i="37"/>
  <c r="BG6" i="37"/>
  <c r="BK6" i="37"/>
  <c r="CZ258" i="37"/>
  <c r="DD258" i="37"/>
  <c r="DH258" i="37"/>
  <c r="DE175" i="37"/>
  <c r="DI175" i="37"/>
  <c r="CZ175" i="37"/>
  <c r="DD175" i="37"/>
  <c r="DH175" i="37"/>
  <c r="DE157" i="37"/>
  <c r="DI157" i="37"/>
  <c r="CZ157" i="37"/>
  <c r="DD157" i="37"/>
  <c r="DH157" i="37"/>
  <c r="GB156" i="37"/>
  <c r="CG156" i="37"/>
  <c r="CK156" i="37"/>
  <c r="CD156" i="37"/>
  <c r="CH156" i="37"/>
  <c r="CL156" i="37"/>
  <c r="ER153" i="37"/>
  <c r="EV153" i="37"/>
  <c r="EZ153" i="37"/>
  <c r="DE151" i="37"/>
  <c r="DI151" i="37"/>
  <c r="CZ151" i="37"/>
  <c r="DD151" i="37"/>
  <c r="DH151" i="37"/>
  <c r="GB150" i="37"/>
  <c r="CG150" i="37"/>
  <c r="CK150" i="37"/>
  <c r="CF150" i="37"/>
  <c r="CJ150" i="37"/>
  <c r="CN150" i="37"/>
  <c r="GB148" i="37"/>
  <c r="CI148" i="37"/>
  <c r="CM148" i="37"/>
  <c r="CF148" i="37"/>
  <c r="CJ148" i="37"/>
  <c r="CN148" i="37"/>
  <c r="ET145" i="37"/>
  <c r="EX145" i="37"/>
  <c r="FB145" i="37"/>
  <c r="DE141" i="37"/>
  <c r="DI141" i="37"/>
  <c r="CZ141" i="37"/>
  <c r="DD141" i="37"/>
  <c r="DH141" i="37"/>
  <c r="DE138" i="37"/>
  <c r="DI138" i="37"/>
  <c r="CZ138" i="37"/>
  <c r="DD138" i="37"/>
  <c r="DH138" i="37"/>
  <c r="ER133" i="37"/>
  <c r="EV133" i="37"/>
  <c r="EZ133" i="37"/>
  <c r="EW131" i="37"/>
  <c r="ET131" i="37"/>
  <c r="ER129" i="37"/>
  <c r="EV129" i="37"/>
  <c r="EZ129" i="37"/>
  <c r="DG123" i="37"/>
  <c r="DI123" i="37"/>
  <c r="DB123" i="37"/>
  <c r="DF123" i="37"/>
  <c r="DJ123" i="37"/>
  <c r="DE121" i="37"/>
  <c r="DI121" i="37"/>
  <c r="CZ121" i="37"/>
  <c r="DD121" i="37"/>
  <c r="DH121" i="37"/>
  <c r="GB116" i="37"/>
  <c r="CG116" i="37"/>
  <c r="CK116" i="37"/>
  <c r="CI116" i="37"/>
  <c r="CF116" i="37"/>
  <c r="CJ116" i="37"/>
  <c r="CN116" i="37"/>
  <c r="FA108" i="37"/>
  <c r="ET108" i="37"/>
  <c r="EX108" i="37"/>
  <c r="FB108" i="37"/>
  <c r="DG105" i="37"/>
  <c r="DI105" i="37"/>
  <c r="CZ105" i="37"/>
  <c r="DD105" i="37"/>
  <c r="DH105" i="37"/>
  <c r="DG101" i="37"/>
  <c r="DI101" i="37"/>
  <c r="DB101" i="37"/>
  <c r="DF101" i="37"/>
  <c r="DJ101" i="37"/>
  <c r="CK98" i="37"/>
  <c r="CF98" i="37"/>
  <c r="GB96" i="37"/>
  <c r="CG96" i="37"/>
  <c r="CK96" i="37"/>
  <c r="CM96" i="37"/>
  <c r="CF96" i="37"/>
  <c r="CJ96" i="37"/>
  <c r="CN96" i="37"/>
  <c r="EE94" i="37"/>
  <c r="EC94" i="37"/>
  <c r="DX94" i="37"/>
  <c r="EB94" i="37"/>
  <c r="EF94" i="37"/>
  <c r="EC92" i="37"/>
  <c r="EE92" i="37"/>
  <c r="DV92" i="37"/>
  <c r="DZ92" i="37"/>
  <c r="ED92" i="37"/>
  <c r="EC167" i="37"/>
  <c r="DV167" i="37"/>
  <c r="EE156" i="37"/>
  <c r="DV156" i="37"/>
  <c r="DZ156" i="37"/>
  <c r="ED156" i="37"/>
  <c r="EE154" i="37"/>
  <c r="DX154" i="37"/>
  <c r="EB154" i="37"/>
  <c r="EF154" i="37"/>
  <c r="CK31" i="37"/>
  <c r="CG31" i="37"/>
  <c r="GB31" i="37"/>
  <c r="CL31" i="37"/>
  <c r="CH31" i="37"/>
  <c r="CD31" i="37"/>
  <c r="CM31" i="37"/>
  <c r="CN31" i="37"/>
  <c r="CF31" i="37"/>
  <c r="DI29" i="37"/>
  <c r="DE29" i="37"/>
  <c r="GD29" i="37"/>
  <c r="DH29" i="37"/>
  <c r="DD29" i="37"/>
  <c r="CZ29" i="37"/>
  <c r="DJ29" i="37"/>
  <c r="DB29" i="37"/>
  <c r="DG29" i="37"/>
  <c r="DW27" i="37"/>
  <c r="ED27" i="37"/>
  <c r="DX27" i="37"/>
  <c r="DZ27" i="37"/>
  <c r="CD21" i="37"/>
  <c r="CJ21" i="37"/>
  <c r="CI21" i="37"/>
  <c r="CF21" i="37"/>
  <c r="CM9" i="37"/>
  <c r="CF9" i="37"/>
  <c r="CJ9" i="37"/>
  <c r="CN9" i="37"/>
  <c r="CG9" i="37"/>
  <c r="CK9" i="37"/>
  <c r="CH9" i="37"/>
  <c r="GB9" i="37"/>
  <c r="EC188" i="37"/>
  <c r="DV188" i="37"/>
  <c r="DZ188" i="37"/>
  <c r="ED188" i="37"/>
  <c r="GB188" i="37"/>
  <c r="CI188" i="37"/>
  <c r="CM188" i="37"/>
  <c r="CD188" i="37"/>
  <c r="CH188" i="37"/>
  <c r="CL188" i="37"/>
  <c r="EE127" i="37"/>
  <c r="DX127" i="37"/>
  <c r="EB127" i="37"/>
  <c r="EF127" i="37"/>
  <c r="AO181" i="37"/>
  <c r="AO157" i="37"/>
  <c r="AO149" i="37"/>
  <c r="AO115" i="37"/>
  <c r="GP579" i="37"/>
  <c r="ES35" i="37"/>
  <c r="ED567" i="37"/>
  <c r="DZ567" i="37"/>
  <c r="DV567" i="37"/>
  <c r="ET571" i="37"/>
  <c r="EE567" i="37"/>
  <c r="EZ555" i="37"/>
  <c r="ED554" i="37"/>
  <c r="EC545" i="37"/>
  <c r="DZ545" i="37"/>
  <c r="DV545" i="37"/>
  <c r="ED538" i="37"/>
  <c r="DZ538" i="37"/>
  <c r="DV538" i="37"/>
  <c r="ET535" i="37"/>
  <c r="ER534" i="37"/>
  <c r="DV532" i="37"/>
  <c r="DB543" i="37"/>
  <c r="DG542" i="37"/>
  <c r="EC538" i="37"/>
  <c r="CZ542" i="37"/>
  <c r="DD542" i="37"/>
  <c r="DH542" i="37"/>
  <c r="GD542" i="37"/>
  <c r="DI524" i="37"/>
  <c r="DA524" i="37"/>
  <c r="EC522" i="37"/>
  <c r="DH507" i="37"/>
  <c r="CZ507" i="37"/>
  <c r="EZ505" i="37"/>
  <c r="EV505" i="37"/>
  <c r="ER505" i="37"/>
  <c r="ED502" i="37"/>
  <c r="DZ502" i="37"/>
  <c r="DV502" i="37"/>
  <c r="DX525" i="37"/>
  <c r="EB525" i="37"/>
  <c r="EF525" i="37"/>
  <c r="ER519" i="37"/>
  <c r="EV519" i="37"/>
  <c r="DY525" i="37"/>
  <c r="DG524" i="37"/>
  <c r="EE522" i="37"/>
  <c r="EC502" i="37"/>
  <c r="DB524" i="37"/>
  <c r="DF524" i="37"/>
  <c r="DV522" i="37"/>
  <c r="DZ522" i="37"/>
  <c r="ED522" i="37"/>
  <c r="GF522" i="37"/>
  <c r="EE491" i="37"/>
  <c r="EC482" i="37"/>
  <c r="DB463" i="37"/>
  <c r="EZ461" i="37"/>
  <c r="DX457" i="37"/>
  <c r="EF453" i="37"/>
  <c r="EB453" i="37"/>
  <c r="DX453" i="37"/>
  <c r="EF447" i="37"/>
  <c r="EB447" i="37"/>
  <c r="DX447" i="37"/>
  <c r="DB493" i="37"/>
  <c r="DF493" i="37"/>
  <c r="DJ493" i="37"/>
  <c r="DV491" i="37"/>
  <c r="DZ491" i="37"/>
  <c r="ED491" i="37"/>
  <c r="GF491" i="37"/>
  <c r="DE493" i="37"/>
  <c r="DG492" i="37"/>
  <c r="DY491" i="37"/>
  <c r="EE484" i="37"/>
  <c r="GF482" i="37"/>
  <c r="ED482" i="37"/>
  <c r="DZ482" i="37"/>
  <c r="DV482" i="37"/>
  <c r="EZ474" i="37"/>
  <c r="GH472" i="37"/>
  <c r="FB472" i="37"/>
  <c r="EX472" i="37"/>
  <c r="ET472" i="37"/>
  <c r="EE453" i="37"/>
  <c r="EE447" i="37"/>
  <c r="CZ492" i="37"/>
  <c r="DD492" i="37"/>
  <c r="DH492" i="37"/>
  <c r="GD492" i="37"/>
  <c r="DV490" i="37"/>
  <c r="DZ490" i="37"/>
  <c r="ED490" i="37"/>
  <c r="GF490" i="37"/>
  <c r="DV484" i="37"/>
  <c r="DZ484" i="37"/>
  <c r="ED484" i="37"/>
  <c r="GF484" i="37"/>
  <c r="EE441" i="37"/>
  <c r="DH420" i="37"/>
  <c r="DD420" i="37"/>
  <c r="CZ420" i="37"/>
  <c r="DJ418" i="37"/>
  <c r="DF418" i="37"/>
  <c r="DB418" i="37"/>
  <c r="DX414" i="37"/>
  <c r="DX408" i="37"/>
  <c r="ED405" i="37"/>
  <c r="DH405" i="37"/>
  <c r="DD405" i="37"/>
  <c r="CZ405" i="37"/>
  <c r="DJ403" i="37"/>
  <c r="DF403" i="37"/>
  <c r="DB403" i="37"/>
  <c r="DV441" i="37"/>
  <c r="DZ441" i="37"/>
  <c r="ED441" i="37"/>
  <c r="GF441" i="37"/>
  <c r="DY441" i="37"/>
  <c r="DI420" i="37"/>
  <c r="DE420" i="37"/>
  <c r="DG418" i="37"/>
  <c r="DG405" i="37"/>
  <c r="DI403" i="37"/>
  <c r="DE403" i="37"/>
  <c r="DX444" i="37"/>
  <c r="EB444" i="37"/>
  <c r="EF444" i="37"/>
  <c r="DE382" i="37"/>
  <c r="CG378" i="37"/>
  <c r="BN378" i="37"/>
  <c r="DY376" i="37"/>
  <c r="ES374" i="37"/>
  <c r="ET370" i="37"/>
  <c r="EZ368" i="37"/>
  <c r="ER368" i="37"/>
  <c r="EF364" i="37"/>
  <c r="EB364" i="37"/>
  <c r="DX364" i="37"/>
  <c r="EF361" i="37"/>
  <c r="EB361" i="37"/>
  <c r="DX361" i="37"/>
  <c r="EF358" i="37"/>
  <c r="EB358" i="37"/>
  <c r="DX358" i="37"/>
  <c r="ED353" i="37"/>
  <c r="DZ353" i="37"/>
  <c r="DV353" i="37"/>
  <c r="ED348" i="37"/>
  <c r="DZ348" i="37"/>
  <c r="DV348" i="37"/>
  <c r="EX340" i="37"/>
  <c r="ET383" i="37"/>
  <c r="EX383" i="37"/>
  <c r="FB383" i="37"/>
  <c r="ER379" i="37"/>
  <c r="EV379" i="37"/>
  <c r="DG382" i="37"/>
  <c r="EM378" i="37"/>
  <c r="CI378" i="37"/>
  <c r="EE376" i="37"/>
  <c r="DG376" i="37"/>
  <c r="EC364" i="37"/>
  <c r="EC361" i="37"/>
  <c r="EE358" i="37"/>
  <c r="EE353" i="37"/>
  <c r="EE348" i="37"/>
  <c r="DB382" i="37"/>
  <c r="DF382" i="37"/>
  <c r="CD378" i="37"/>
  <c r="CH378" i="37"/>
  <c r="CL378" i="37"/>
  <c r="DX376" i="37"/>
  <c r="EB376" i="37"/>
  <c r="EF376" i="37"/>
  <c r="CI332" i="37"/>
  <c r="DI327" i="37"/>
  <c r="DA327" i="37"/>
  <c r="DE323" i="37"/>
  <c r="DI321" i="37"/>
  <c r="DA321" i="37"/>
  <c r="DG260" i="37"/>
  <c r="CK258" i="37"/>
  <c r="CG258" i="37"/>
  <c r="EC257" i="37"/>
  <c r="CI256" i="37"/>
  <c r="EC254" i="37"/>
  <c r="CI252" i="37"/>
  <c r="DE250" i="37"/>
  <c r="CI249" i="37"/>
  <c r="CK247" i="37"/>
  <c r="CG247" i="37"/>
  <c r="CI245" i="37"/>
  <c r="CI241" i="37"/>
  <c r="CK239" i="37"/>
  <c r="CG239" i="37"/>
  <c r="DG237" i="37"/>
  <c r="CI236" i="37"/>
  <c r="EC235" i="37"/>
  <c r="DG234" i="37"/>
  <c r="DE229" i="37"/>
  <c r="CF332" i="37"/>
  <c r="CJ332" i="37"/>
  <c r="CN332" i="37"/>
  <c r="DV316" i="37"/>
  <c r="DZ316" i="37"/>
  <c r="ED316" i="37"/>
  <c r="GF316" i="37"/>
  <c r="DG321" i="37"/>
  <c r="DY316" i="37"/>
  <c r="EB260" i="37"/>
  <c r="DF260" i="37"/>
  <c r="GH259" i="37"/>
  <c r="EX259" i="37"/>
  <c r="EF259" i="37"/>
  <c r="DX259" i="37"/>
  <c r="CN258" i="37"/>
  <c r="CF258" i="37"/>
  <c r="FB257" i="37"/>
  <c r="ET257" i="37"/>
  <c r="EB257" i="37"/>
  <c r="CJ256" i="37"/>
  <c r="EB254" i="37"/>
  <c r="CH252" i="37"/>
  <c r="EV251" i="37"/>
  <c r="DH250" i="37"/>
  <c r="CZ250" i="37"/>
  <c r="CJ249" i="37"/>
  <c r="GB247" i="37"/>
  <c r="CJ247" i="37"/>
  <c r="GB245" i="37"/>
  <c r="CL245" i="37"/>
  <c r="CD245" i="37"/>
  <c r="EB242" i="37"/>
  <c r="GB241" i="37"/>
  <c r="CL241" i="37"/>
  <c r="CD241" i="37"/>
  <c r="CJ239" i="37"/>
  <c r="DH237" i="37"/>
  <c r="CZ237" i="37"/>
  <c r="GB236" i="37"/>
  <c r="CH236" i="37"/>
  <c r="EX235" i="37"/>
  <c r="EB235" i="37"/>
  <c r="GD234" i="37"/>
  <c r="DH234" i="37"/>
  <c r="CZ234" i="37"/>
  <c r="EZ233" i="37"/>
  <c r="ER233" i="37"/>
  <c r="GF231" i="37"/>
  <c r="ED231" i="37"/>
  <c r="DV231" i="37"/>
  <c r="GD229" i="37"/>
  <c r="DD229" i="37"/>
  <c r="DB327" i="37"/>
  <c r="DJ327" i="37"/>
  <c r="DF323" i="37"/>
  <c r="CZ321" i="37"/>
  <c r="DH321" i="37"/>
  <c r="CI225" i="37"/>
  <c r="FA224" i="37"/>
  <c r="DI220" i="37"/>
  <c r="CG218" i="37"/>
  <c r="EW214" i="37"/>
  <c r="CI209" i="37"/>
  <c r="DA208" i="37"/>
  <c r="CN207" i="37"/>
  <c r="CF207" i="37"/>
  <c r="CJ206" i="37"/>
  <c r="CN204" i="37"/>
  <c r="CF204" i="37"/>
  <c r="CJ202" i="37"/>
  <c r="DV201" i="37"/>
  <c r="CN200" i="37"/>
  <c r="CF200" i="37"/>
  <c r="CJ198" i="37"/>
  <c r="DF196" i="37"/>
  <c r="EV195" i="37"/>
  <c r="DZ194" i="37"/>
  <c r="DF193" i="37"/>
  <c r="CJ192" i="37"/>
  <c r="CN190" i="37"/>
  <c r="CF190" i="37"/>
  <c r="DZ189" i="37"/>
  <c r="EZ187" i="37"/>
  <c r="ER187" i="37"/>
  <c r="EZ185" i="37"/>
  <c r="ER185" i="37"/>
  <c r="ER183" i="37"/>
  <c r="EB182" i="37"/>
  <c r="DD180" i="37"/>
  <c r="EF179" i="37"/>
  <c r="DX179" i="37"/>
  <c r="EZ177" i="37"/>
  <c r="EZ176" i="37"/>
  <c r="ER176" i="37"/>
  <c r="DZ176" i="37"/>
  <c r="DZ174" i="37"/>
  <c r="ED172" i="37"/>
  <c r="DV172" i="37"/>
  <c r="ED170" i="37"/>
  <c r="DV170" i="37"/>
  <c r="EZ164" i="37"/>
  <c r="ER164" i="37"/>
  <c r="CH164" i="37"/>
  <c r="DD162" i="37"/>
  <c r="ED161" i="37"/>
  <c r="DV161" i="37"/>
  <c r="DD161" i="37"/>
  <c r="EB159" i="37"/>
  <c r="DJ159" i="37"/>
  <c r="DB159" i="37"/>
  <c r="EX156" i="37"/>
  <c r="DJ156" i="37"/>
  <c r="DB156" i="37"/>
  <c r="EF153" i="37"/>
  <c r="DX153" i="37"/>
  <c r="DF153" i="37"/>
  <c r="DF152" i="37"/>
  <c r="EV151" i="37"/>
  <c r="DD148" i="37"/>
  <c r="DJ146" i="37"/>
  <c r="DB146" i="37"/>
  <c r="ED145" i="37"/>
  <c r="DV145" i="37"/>
  <c r="DJ144" i="37"/>
  <c r="DB144" i="37"/>
  <c r="DZ143" i="37"/>
  <c r="DH143" i="37"/>
  <c r="CZ143" i="37"/>
  <c r="EX142" i="37"/>
  <c r="DZ140" i="37"/>
  <c r="CL140" i="37"/>
  <c r="CD140" i="37"/>
  <c r="DX137" i="37"/>
  <c r="CJ137" i="37"/>
  <c r="EZ136" i="37"/>
  <c r="ER136" i="37"/>
  <c r="EF135" i="37"/>
  <c r="DX135" i="37"/>
  <c r="CJ135" i="37"/>
  <c r="EZ134" i="37"/>
  <c r="ER134" i="37"/>
  <c r="CN133" i="37"/>
  <c r="CF133" i="37"/>
  <c r="EV132" i="37"/>
  <c r="DJ131" i="37"/>
  <c r="DB131" i="37"/>
  <c r="ER130" i="37"/>
  <c r="EF129" i="37"/>
  <c r="DX129" i="37"/>
  <c r="CJ129" i="37"/>
  <c r="EV128" i="37"/>
  <c r="DD126" i="37"/>
  <c r="DJ125" i="37"/>
  <c r="DB125" i="37"/>
  <c r="DJ122" i="37"/>
  <c r="DB122" i="37"/>
  <c r="EV121" i="37"/>
  <c r="DF120" i="37"/>
  <c r="CL119" i="37"/>
  <c r="CD119" i="37"/>
  <c r="FB118" i="37"/>
  <c r="ET118" i="37"/>
  <c r="DJ117" i="37"/>
  <c r="DB117" i="37"/>
  <c r="DH116" i="37"/>
  <c r="CZ116" i="37"/>
  <c r="ED114" i="37"/>
  <c r="DV114" i="37"/>
  <c r="CL112" i="37"/>
  <c r="CD112" i="37"/>
  <c r="DH110" i="37"/>
  <c r="CZ110" i="37"/>
  <c r="CL108" i="37"/>
  <c r="CD108" i="37"/>
  <c r="CL106" i="37"/>
  <c r="CD106" i="37"/>
  <c r="FB105" i="37"/>
  <c r="ET105" i="37"/>
  <c r="DH104" i="37"/>
  <c r="CL104" i="37"/>
  <c r="CD104" i="37"/>
  <c r="EZ103" i="37"/>
  <c r="DH102" i="37"/>
  <c r="CZ102" i="37"/>
  <c r="FB101" i="37"/>
  <c r="ET101" i="37"/>
  <c r="DZ101" i="37"/>
  <c r="ED100" i="37"/>
  <c r="EV99" i="37"/>
  <c r="DZ96" i="37"/>
  <c r="DZ91" i="37"/>
  <c r="ED85" i="37"/>
  <c r="DV85" i="37"/>
  <c r="EF72" i="37"/>
  <c r="DX72" i="37"/>
  <c r="EB70" i="37"/>
  <c r="DX64" i="37"/>
  <c r="CJ225" i="37"/>
  <c r="ER221" i="37"/>
  <c r="EZ221" i="37"/>
  <c r="DD219" i="37"/>
  <c r="GD219" i="37"/>
  <c r="CD217" i="37"/>
  <c r="CL217" i="37"/>
  <c r="CH209" i="37"/>
  <c r="GB209" i="37"/>
  <c r="CI218" i="37"/>
  <c r="DG208" i="37"/>
  <c r="CI207" i="37"/>
  <c r="CK206" i="37"/>
  <c r="CK204" i="37"/>
  <c r="CI202" i="37"/>
  <c r="CK200" i="37"/>
  <c r="CG198" i="37"/>
  <c r="DG196" i="37"/>
  <c r="DG193" i="37"/>
  <c r="CG192" i="37"/>
  <c r="CM190" i="37"/>
  <c r="EC189" i="37"/>
  <c r="FA187" i="37"/>
  <c r="DI180" i="37"/>
  <c r="EE176" i="37"/>
  <c r="EE174" i="37"/>
  <c r="CI164" i="37"/>
  <c r="DI162" i="37"/>
  <c r="EE161" i="37"/>
  <c r="DG161" i="37"/>
  <c r="DE156" i="37"/>
  <c r="EC153" i="37"/>
  <c r="DI153" i="37"/>
  <c r="DG152" i="37"/>
  <c r="DE146" i="37"/>
  <c r="EC145" i="37"/>
  <c r="DI144" i="37"/>
  <c r="EE143" i="37"/>
  <c r="DG143" i="37"/>
  <c r="EE140" i="37"/>
  <c r="CK140" i="37"/>
  <c r="CM137" i="37"/>
  <c r="FA136" i="37"/>
  <c r="EE135" i="37"/>
  <c r="CK135" i="37"/>
  <c r="CM133" i="37"/>
  <c r="FA132" i="37"/>
  <c r="EC131" i="37"/>
  <c r="DI131" i="37"/>
  <c r="CI129" i="37"/>
  <c r="DE125" i="37"/>
  <c r="DE122" i="37"/>
  <c r="FA118" i="37"/>
  <c r="DE116" i="37"/>
  <c r="CI112" i="37"/>
  <c r="CM106" i="37"/>
  <c r="EC100" i="37"/>
  <c r="FA99" i="37"/>
  <c r="EC72" i="37"/>
  <c r="EV224" i="37"/>
  <c r="DH220" i="37"/>
  <c r="CN218" i="37"/>
  <c r="ET214" i="37"/>
  <c r="CH210" i="37"/>
  <c r="DF208" i="37"/>
  <c r="ES36" i="37"/>
  <c r="DG25" i="37"/>
  <c r="EB31" i="37"/>
  <c r="AN169" i="37"/>
  <c r="AO169" i="37"/>
  <c r="AN111" i="37"/>
  <c r="AO111" i="37"/>
  <c r="AN107" i="37"/>
  <c r="AO107" i="37"/>
  <c r="DE542" i="37"/>
  <c r="DY490" i="37"/>
  <c r="FA383" i="37"/>
  <c r="ES368" i="37"/>
  <c r="DA418" i="37"/>
  <c r="DY259" i="37"/>
  <c r="DW174" i="37"/>
  <c r="DW172" i="37"/>
  <c r="DW161" i="37"/>
  <c r="DW159" i="37"/>
  <c r="DW140" i="37"/>
  <c r="DW114" i="37"/>
  <c r="DY96" i="37"/>
  <c r="DY153" i="37"/>
  <c r="ES187" i="37"/>
  <c r="EW176" i="37"/>
  <c r="GF172" i="37"/>
  <c r="DY170" i="37"/>
  <c r="DA156" i="37"/>
  <c r="GD148" i="37"/>
  <c r="DA126" i="37"/>
  <c r="BN58" i="37"/>
  <c r="AQ58" i="37"/>
  <c r="BI10" i="37"/>
  <c r="BJ10" i="37"/>
  <c r="BC10" i="37"/>
  <c r="BG10" i="37"/>
  <c r="GS212" i="37"/>
  <c r="AR212" i="37"/>
  <c r="GS38" i="37"/>
  <c r="AR38" i="37"/>
  <c r="AQ38" i="37"/>
  <c r="BI38" i="37"/>
  <c r="DJ224" i="37"/>
  <c r="DF224" i="37"/>
  <c r="DB224" i="37"/>
  <c r="DW222" i="37"/>
  <c r="EF222" i="37"/>
  <c r="EB222" i="37"/>
  <c r="DX222" i="37"/>
  <c r="EU216" i="37"/>
  <c r="FB216" i="37"/>
  <c r="EX216" i="37"/>
  <c r="ET216" i="37"/>
  <c r="CN216" i="37"/>
  <c r="CJ216" i="37"/>
  <c r="CF216" i="37"/>
  <c r="DE91" i="37"/>
  <c r="DI91" i="37"/>
  <c r="GB88" i="37"/>
  <c r="CG88" i="37"/>
  <c r="CK88" i="37"/>
  <c r="DE87" i="37"/>
  <c r="DI87" i="37"/>
  <c r="GB85" i="37"/>
  <c r="CG85" i="37"/>
  <c r="CK85" i="37"/>
  <c r="GB74" i="37"/>
  <c r="CI74" i="37"/>
  <c r="CM74" i="37"/>
  <c r="GB72" i="37"/>
  <c r="CG72" i="37"/>
  <c r="CK72" i="37"/>
  <c r="GB70" i="37"/>
  <c r="CG70" i="37"/>
  <c r="CK70" i="37"/>
  <c r="GB64" i="37"/>
  <c r="CI64" i="37"/>
  <c r="CM64" i="37"/>
  <c r="DE62" i="37"/>
  <c r="DI62" i="37"/>
  <c r="GB54" i="37"/>
  <c r="CI54" i="37"/>
  <c r="CM54" i="37"/>
  <c r="DE53" i="37"/>
  <c r="DI53" i="37"/>
  <c r="DE48" i="37"/>
  <c r="DI48" i="37"/>
  <c r="GB44" i="37"/>
  <c r="CI44" i="37"/>
  <c r="CM44" i="37"/>
  <c r="DE42" i="37"/>
  <c r="DI42" i="37"/>
  <c r="EU34" i="37"/>
  <c r="GH34" i="37"/>
  <c r="EZ34" i="37"/>
  <c r="EV34" i="37"/>
  <c r="ER34" i="37"/>
  <c r="ES34" i="37"/>
  <c r="FA34" i="37"/>
  <c r="ES31" i="37"/>
  <c r="FB31" i="37"/>
  <c r="EX31" i="37"/>
  <c r="ET31" i="37"/>
  <c r="EU28" i="37"/>
  <c r="FB28" i="37"/>
  <c r="EX28" i="37"/>
  <c r="ET28" i="37"/>
  <c r="ES28" i="37"/>
  <c r="FA28" i="37"/>
  <c r="CL27" i="37"/>
  <c r="CF27" i="37"/>
  <c r="EW25" i="37"/>
  <c r="GH25" i="37"/>
  <c r="EZ25" i="37"/>
  <c r="EV25" i="37"/>
  <c r="ER25" i="37"/>
  <c r="DJ24" i="37"/>
  <c r="DF24" i="37"/>
  <c r="DB24" i="37"/>
  <c r="DG24" i="37"/>
  <c r="DW23" i="37"/>
  <c r="DX23" i="37"/>
  <c r="GB105" i="37"/>
  <c r="CG105" i="37"/>
  <c r="CK105" i="37"/>
  <c r="GB101" i="37"/>
  <c r="CG101" i="37"/>
  <c r="CK101" i="37"/>
  <c r="GB97" i="37"/>
  <c r="CG97" i="37"/>
  <c r="CK97" i="37"/>
  <c r="GB95" i="37"/>
  <c r="CG95" i="37"/>
  <c r="CK95" i="37"/>
  <c r="GB93" i="37"/>
  <c r="CI93" i="37"/>
  <c r="CM93" i="37"/>
  <c r="DE92" i="37"/>
  <c r="DI92" i="37"/>
  <c r="DE86" i="37"/>
  <c r="DI86" i="37"/>
  <c r="DE84" i="37"/>
  <c r="DI84" i="37"/>
  <c r="GB83" i="37"/>
  <c r="CI83" i="37"/>
  <c r="CM83" i="37"/>
  <c r="DE79" i="37"/>
  <c r="DI79" i="37"/>
  <c r="GB77" i="37"/>
  <c r="CI77" i="37"/>
  <c r="CM77" i="37"/>
  <c r="DE75" i="37"/>
  <c r="DI75" i="37"/>
  <c r="GB73" i="37"/>
  <c r="CI73" i="37"/>
  <c r="CM73" i="37"/>
  <c r="GB71" i="37"/>
  <c r="CI71" i="37"/>
  <c r="CM71" i="37"/>
  <c r="DE66" i="37"/>
  <c r="DI66" i="37"/>
  <c r="GB65" i="37"/>
  <c r="CG65" i="37"/>
  <c r="CK65" i="37"/>
  <c r="GB63" i="37"/>
  <c r="CG63" i="37"/>
  <c r="CK63" i="37"/>
  <c r="GB61" i="37"/>
  <c r="CG61" i="37"/>
  <c r="CK61" i="37"/>
  <c r="GB49" i="37"/>
  <c r="CG49" i="37"/>
  <c r="CK49" i="37"/>
  <c r="DE43" i="37"/>
  <c r="DI43" i="37"/>
  <c r="DI41" i="37"/>
  <c r="DE41" i="37"/>
  <c r="DJ41" i="37"/>
  <c r="DF41" i="37"/>
  <c r="DB41" i="37"/>
  <c r="DW40" i="37"/>
  <c r="EF40" i="37"/>
  <c r="EB40" i="37"/>
  <c r="DX40" i="37"/>
  <c r="DY40" i="37"/>
  <c r="GF37" i="37"/>
  <c r="ED37" i="37"/>
  <c r="DZ37" i="37"/>
  <c r="DV37" i="37"/>
  <c r="GB34" i="37"/>
  <c r="CL34" i="37"/>
  <c r="CH34" i="37"/>
  <c r="CD34" i="37"/>
  <c r="CI34" i="37"/>
  <c r="CG34" i="37"/>
  <c r="GT579" i="37"/>
  <c r="GF351" i="37"/>
  <c r="DW351" i="37"/>
  <c r="GF345" i="37"/>
  <c r="DW345" i="37"/>
  <c r="GF338" i="37"/>
  <c r="DW338" i="37"/>
  <c r="GF336" i="37"/>
  <c r="DW336" i="37"/>
  <c r="EE264" i="37"/>
  <c r="DW264" i="37"/>
  <c r="EE261" i="37"/>
  <c r="DW261" i="37"/>
  <c r="EE251" i="37"/>
  <c r="DW251" i="37"/>
  <c r="EE248" i="37"/>
  <c r="DW248" i="37"/>
  <c r="EE233" i="37"/>
  <c r="DW233" i="37"/>
  <c r="GF203" i="37"/>
  <c r="DW203" i="37"/>
  <c r="GF495" i="37"/>
  <c r="DW495" i="37"/>
  <c r="GF407" i="37"/>
  <c r="DW407" i="37"/>
  <c r="GH504" i="37"/>
  <c r="EU504" i="37"/>
  <c r="EC440" i="37"/>
  <c r="DW440" i="37"/>
  <c r="GF413" i="37"/>
  <c r="DW413" i="37"/>
  <c r="GF62" i="37"/>
  <c r="DW62" i="37"/>
  <c r="GF59" i="37"/>
  <c r="DW59" i="37"/>
  <c r="GF45" i="37"/>
  <c r="DW45" i="37"/>
  <c r="GF88" i="37"/>
  <c r="DW88" i="37"/>
  <c r="GF80" i="37"/>
  <c r="DW80" i="37"/>
  <c r="GF76" i="37"/>
  <c r="DW76" i="37"/>
  <c r="GF68" i="37"/>
  <c r="DW68" i="37"/>
  <c r="GD559" i="37"/>
  <c r="DA559" i="37"/>
  <c r="GD558" i="37"/>
  <c r="DA558" i="37"/>
  <c r="GD557" i="37"/>
  <c r="DA557" i="37"/>
  <c r="GD556" i="37"/>
  <c r="DA556" i="37"/>
  <c r="GF555" i="37"/>
  <c r="DW555" i="37"/>
  <c r="DY555" i="37"/>
  <c r="FA551" i="37"/>
  <c r="EU551" i="37"/>
  <c r="DI546" i="37"/>
  <c r="DA546" i="37"/>
  <c r="EU545" i="37"/>
  <c r="EW545" i="37"/>
  <c r="ES545" i="37"/>
  <c r="CK544" i="37"/>
  <c r="CG544" i="37"/>
  <c r="GD567" i="37"/>
  <c r="DA567" i="37"/>
  <c r="GD566" i="37"/>
  <c r="DA566" i="37"/>
  <c r="GF556" i="37"/>
  <c r="DY556" i="37"/>
  <c r="DW556" i="37"/>
  <c r="EC544" i="37"/>
  <c r="DY544" i="37"/>
  <c r="DW544" i="37"/>
  <c r="GD538" i="37"/>
  <c r="DA538" i="37"/>
  <c r="EW537" i="37"/>
  <c r="ES537" i="37"/>
  <c r="GD532" i="37"/>
  <c r="DA532" i="37"/>
  <c r="GD530" i="37"/>
  <c r="DA530" i="37"/>
  <c r="ES529" i="37"/>
  <c r="EW529" i="37"/>
  <c r="GD528" i="37"/>
  <c r="DA528" i="37"/>
  <c r="GD527" i="37"/>
  <c r="DA527" i="37"/>
  <c r="EC523" i="37"/>
  <c r="DW523" i="37"/>
  <c r="GD515" i="37"/>
  <c r="DA515" i="37"/>
  <c r="GD513" i="37"/>
  <c r="DA513" i="37"/>
  <c r="GD511" i="37"/>
  <c r="DA511" i="37"/>
  <c r="GD509" i="37"/>
  <c r="DA509" i="37"/>
  <c r="GH507" i="37"/>
  <c r="EU507" i="37"/>
  <c r="EW507" i="37"/>
  <c r="ES507" i="37"/>
  <c r="GD496" i="37"/>
  <c r="DA496" i="37"/>
  <c r="DW494" i="37"/>
  <c r="EC494" i="37"/>
  <c r="DY494" i="37"/>
  <c r="DW492" i="37"/>
  <c r="EC492" i="37"/>
  <c r="DY492" i="37"/>
  <c r="FA491" i="37"/>
  <c r="EU491" i="37"/>
  <c r="CK490" i="37"/>
  <c r="CG490" i="37"/>
  <c r="FA489" i="37"/>
  <c r="EU489" i="37"/>
  <c r="DW488" i="37"/>
  <c r="EC488" i="37"/>
  <c r="DY488" i="37"/>
  <c r="EC487" i="37"/>
  <c r="DW487" i="37"/>
  <c r="FA482" i="37"/>
  <c r="EU482" i="37"/>
  <c r="EW482" i="37"/>
  <c r="ES482" i="37"/>
  <c r="DI481" i="37"/>
  <c r="DA481" i="37"/>
  <c r="DI479" i="37"/>
  <c r="DA479" i="37"/>
  <c r="GD514" i="37"/>
  <c r="DA514" i="37"/>
  <c r="GH513" i="37"/>
  <c r="EW513" i="37"/>
  <c r="ES513" i="37"/>
  <c r="EU513" i="37"/>
  <c r="GD512" i="37"/>
  <c r="DA512" i="37"/>
  <c r="GH511" i="37"/>
  <c r="EW511" i="37"/>
  <c r="ES511" i="37"/>
  <c r="EU511" i="37"/>
  <c r="GD510" i="37"/>
  <c r="DA510" i="37"/>
  <c r="GD502" i="37"/>
  <c r="DA502" i="37"/>
  <c r="GD501" i="37"/>
  <c r="DA501" i="37"/>
  <c r="GD497" i="37"/>
  <c r="DA497" i="37"/>
  <c r="GH496" i="37"/>
  <c r="EW496" i="37"/>
  <c r="ES496" i="37"/>
  <c r="EU496" i="37"/>
  <c r="DE494" i="37"/>
  <c r="DA494" i="37"/>
  <c r="DI494" i="37"/>
  <c r="FA493" i="37"/>
  <c r="EU493" i="37"/>
  <c r="DE488" i="37"/>
  <c r="DA488" i="37"/>
  <c r="DI488" i="37"/>
  <c r="DE486" i="37"/>
  <c r="DA486" i="37"/>
  <c r="DI486" i="37"/>
  <c r="EC485" i="37"/>
  <c r="DW485" i="37"/>
  <c r="DE484" i="37"/>
  <c r="DA484" i="37"/>
  <c r="DI484" i="37"/>
  <c r="FA483" i="37"/>
  <c r="EU483" i="37"/>
  <c r="DI482" i="37"/>
  <c r="DA482" i="37"/>
  <c r="EE481" i="37"/>
  <c r="DY481" i="37"/>
  <c r="DW481" i="37"/>
  <c r="EE479" i="37"/>
  <c r="DY479" i="37"/>
  <c r="DW479" i="37"/>
  <c r="GF536" i="37"/>
  <c r="DY536" i="37"/>
  <c r="DW536" i="37"/>
  <c r="GD536" i="37"/>
  <c r="DA536" i="37"/>
  <c r="GF461" i="37"/>
  <c r="DW461" i="37"/>
  <c r="DY461" i="37"/>
  <c r="EU459" i="37"/>
  <c r="EW459" i="37"/>
  <c r="GD453" i="37"/>
  <c r="DA453" i="37"/>
  <c r="GH452" i="37"/>
  <c r="EU452" i="37"/>
  <c r="EW452" i="37"/>
  <c r="ES452" i="37"/>
  <c r="GH450" i="37"/>
  <c r="EU450" i="37"/>
  <c r="EW450" i="37"/>
  <c r="ES450" i="37"/>
  <c r="GD446" i="37"/>
  <c r="DA446" i="37"/>
  <c r="EC443" i="37"/>
  <c r="DW443" i="37"/>
  <c r="CK442" i="37"/>
  <c r="CG442" i="37"/>
  <c r="GD429" i="37"/>
  <c r="DA429" i="37"/>
  <c r="GH424" i="37"/>
  <c r="EU424" i="37"/>
  <c r="EW424" i="37"/>
  <c r="ES424" i="37"/>
  <c r="GH419" i="37"/>
  <c r="EU419" i="37"/>
  <c r="EW419" i="37"/>
  <c r="ES419" i="37"/>
  <c r="GD414" i="37"/>
  <c r="DA414" i="37"/>
  <c r="GD413" i="37"/>
  <c r="DA413" i="37"/>
  <c r="GH412" i="37"/>
  <c r="EU412" i="37"/>
  <c r="EW412" i="37"/>
  <c r="ES412" i="37"/>
  <c r="GH394" i="37"/>
  <c r="EU394" i="37"/>
  <c r="EW394" i="37"/>
  <c r="ES394" i="37"/>
  <c r="GH387" i="37"/>
  <c r="EU387" i="37"/>
  <c r="EW387" i="37"/>
  <c r="ES387" i="37"/>
  <c r="DI385" i="37"/>
  <c r="DE385" i="37"/>
  <c r="DA385" i="37"/>
  <c r="EE475" i="37"/>
  <c r="DW475" i="37"/>
  <c r="DY475" i="37"/>
  <c r="DI477" i="37"/>
  <c r="DA477" i="37"/>
  <c r="DI475" i="37"/>
  <c r="DA475" i="37"/>
  <c r="EE474" i="37"/>
  <c r="DY474" i="37"/>
  <c r="DW474" i="37"/>
  <c r="DI473" i="37"/>
  <c r="DA473" i="37"/>
  <c r="GD458" i="37"/>
  <c r="DA458" i="37"/>
  <c r="AQ552" i="37"/>
  <c r="GQ583" i="37"/>
  <c r="AQ518" i="37"/>
  <c r="GP583" i="37"/>
  <c r="DI571" i="37"/>
  <c r="DE571" i="37"/>
  <c r="DA571" i="37"/>
  <c r="DU561" i="37"/>
  <c r="DK561" i="37"/>
  <c r="CK552" i="37"/>
  <c r="CG552" i="37"/>
  <c r="DI549" i="37"/>
  <c r="DA549" i="37"/>
  <c r="DI547" i="37"/>
  <c r="DA547" i="37"/>
  <c r="DI544" i="37"/>
  <c r="DE544" i="37"/>
  <c r="DA544" i="37"/>
  <c r="GD537" i="37"/>
  <c r="DA537" i="37"/>
  <c r="EC563" i="37"/>
  <c r="DW563" i="37"/>
  <c r="GF559" i="37"/>
  <c r="DY559" i="37"/>
  <c r="DW559" i="37"/>
  <c r="GF558" i="37"/>
  <c r="DY558" i="37"/>
  <c r="DW558" i="37"/>
  <c r="GF557" i="37"/>
  <c r="DY557" i="37"/>
  <c r="DW557" i="37"/>
  <c r="GD554" i="37"/>
  <c r="DA554" i="37"/>
  <c r="FA553" i="37"/>
  <c r="EU553" i="37"/>
  <c r="EC552" i="37"/>
  <c r="DY552" i="37"/>
  <c r="DW552" i="37"/>
  <c r="EE549" i="37"/>
  <c r="DY549" i="37"/>
  <c r="DW549" i="37"/>
  <c r="EE546" i="37"/>
  <c r="DY546" i="37"/>
  <c r="DW546" i="37"/>
  <c r="EU526" i="37"/>
  <c r="ES526" i="37"/>
  <c r="EW526" i="37"/>
  <c r="GH530" i="37"/>
  <c r="EW530" i="37"/>
  <c r="ES530" i="37"/>
  <c r="EU530" i="37"/>
  <c r="FA521" i="37"/>
  <c r="EU521" i="37"/>
  <c r="EC519" i="37"/>
  <c r="DW519" i="37"/>
  <c r="GD516" i="37"/>
  <c r="DA516" i="37"/>
  <c r="GH514" i="37"/>
  <c r="EU514" i="37"/>
  <c r="EW514" i="37"/>
  <c r="ES514" i="37"/>
  <c r="GD508" i="37"/>
  <c r="DA508" i="37"/>
  <c r="GD505" i="37"/>
  <c r="DA505" i="37"/>
  <c r="GH503" i="37"/>
  <c r="EU503" i="37"/>
  <c r="EW503" i="37"/>
  <c r="ES503" i="37"/>
  <c r="EU499" i="37"/>
  <c r="EW499" i="37"/>
  <c r="ES499" i="37"/>
  <c r="GF498" i="37"/>
  <c r="DW498" i="37"/>
  <c r="DY498" i="37"/>
  <c r="GF497" i="37"/>
  <c r="DW497" i="37"/>
  <c r="DY497" i="37"/>
  <c r="GD495" i="37"/>
  <c r="DA495" i="37"/>
  <c r="DI490" i="37"/>
  <c r="DE490" i="37"/>
  <c r="DA490" i="37"/>
  <c r="EC489" i="37"/>
  <c r="DW489" i="37"/>
  <c r="FA487" i="37"/>
  <c r="EU487" i="37"/>
  <c r="DW486" i="37"/>
  <c r="EC486" i="37"/>
  <c r="DY486" i="37"/>
  <c r="DI480" i="37"/>
  <c r="DA480" i="37"/>
  <c r="DI478" i="37"/>
  <c r="DA478" i="37"/>
  <c r="GH527" i="37"/>
  <c r="EU527" i="37"/>
  <c r="EW527" i="37"/>
  <c r="ES527" i="37"/>
  <c r="EW506" i="37"/>
  <c r="ES506" i="37"/>
  <c r="EU506" i="37"/>
  <c r="GH500" i="37"/>
  <c r="EW500" i="37"/>
  <c r="ES500" i="37"/>
  <c r="EU500" i="37"/>
  <c r="GD498" i="37"/>
  <c r="DA498" i="37"/>
  <c r="CG494" i="37"/>
  <c r="CK494" i="37"/>
  <c r="CG488" i="37"/>
  <c r="CK488" i="37"/>
  <c r="CG486" i="37"/>
  <c r="CK486" i="37"/>
  <c r="CG484" i="37"/>
  <c r="CK484" i="37"/>
  <c r="EC483" i="37"/>
  <c r="DW483" i="37"/>
  <c r="FA481" i="37"/>
  <c r="EW481" i="37"/>
  <c r="ES481" i="37"/>
  <c r="EU481" i="37"/>
  <c r="EE480" i="37"/>
  <c r="DY480" i="37"/>
  <c r="DW480" i="37"/>
  <c r="EE478" i="37"/>
  <c r="DY478" i="37"/>
  <c r="DW478" i="37"/>
  <c r="GF463" i="37"/>
  <c r="DW463" i="37"/>
  <c r="DY463" i="37"/>
  <c r="DW526" i="37"/>
  <c r="DY526" i="37"/>
  <c r="GH456" i="37"/>
  <c r="EU456" i="37"/>
  <c r="EW456" i="37"/>
  <c r="ES456" i="37"/>
  <c r="GF452" i="37"/>
  <c r="DW452" i="37"/>
  <c r="DY452" i="37"/>
  <c r="GF450" i="37"/>
  <c r="DW450" i="37"/>
  <c r="DY450" i="37"/>
  <c r="GF449" i="37"/>
  <c r="DW449" i="37"/>
  <c r="DY449" i="37"/>
  <c r="GD447" i="37"/>
  <c r="DA447" i="37"/>
  <c r="CK444" i="37"/>
  <c r="CG444" i="37"/>
  <c r="FA443" i="37"/>
  <c r="EU443" i="37"/>
  <c r="CK438" i="37"/>
  <c r="CG438" i="37"/>
  <c r="FC437" i="37"/>
  <c r="FG437" i="37"/>
  <c r="GF432" i="37"/>
  <c r="DW432" i="37"/>
  <c r="DY432" i="37"/>
  <c r="GH428" i="37"/>
  <c r="EU428" i="37"/>
  <c r="EW428" i="37"/>
  <c r="ES428" i="37"/>
  <c r="GF422" i="37"/>
  <c r="DW422" i="37"/>
  <c r="DY422" i="37"/>
  <c r="EU415" i="37"/>
  <c r="EW415" i="37"/>
  <c r="ES415" i="37"/>
  <c r="GD407" i="37"/>
  <c r="DA407" i="37"/>
  <c r="GH396" i="37"/>
  <c r="EU396" i="37"/>
  <c r="ES396" i="37"/>
  <c r="EW396" i="37"/>
  <c r="GD395" i="37"/>
  <c r="DA395" i="37"/>
  <c r="GH389" i="37"/>
  <c r="EU389" i="37"/>
  <c r="EW389" i="37"/>
  <c r="ES389" i="37"/>
  <c r="GD388" i="37"/>
  <c r="DA388" i="37"/>
  <c r="EE477" i="37"/>
  <c r="DY477" i="37"/>
  <c r="DW477" i="37"/>
  <c r="EE473" i="37"/>
  <c r="DW473" i="37"/>
  <c r="DY473" i="37"/>
  <c r="GF462" i="37"/>
  <c r="DY462" i="37"/>
  <c r="DW462" i="37"/>
  <c r="GD461" i="37"/>
  <c r="DA461" i="37"/>
  <c r="GD454" i="37"/>
  <c r="DA454" i="37"/>
  <c r="GH453" i="37"/>
  <c r="EW453" i="37"/>
  <c r="ES453" i="37"/>
  <c r="EU453" i="37"/>
  <c r="GU583" i="37"/>
  <c r="GO583" i="37"/>
  <c r="GN583" i="37"/>
  <c r="GU582" i="37"/>
  <c r="AQ336" i="37"/>
  <c r="AQ334" i="37"/>
  <c r="AQ330" i="37"/>
  <c r="BH290" i="37"/>
  <c r="BH289" i="37"/>
  <c r="BH285" i="37"/>
  <c r="GM581" i="37"/>
  <c r="AQ325" i="37"/>
  <c r="AQ319" i="37"/>
  <c r="FK581" i="37"/>
  <c r="BH11" i="37"/>
  <c r="BH9" i="37"/>
  <c r="BH7" i="37"/>
  <c r="GD452" i="37"/>
  <c r="DA452" i="37"/>
  <c r="GH451" i="37"/>
  <c r="EW451" i="37"/>
  <c r="ES451" i="37"/>
  <c r="EU451" i="37"/>
  <c r="GD450" i="37"/>
  <c r="DA450" i="37"/>
  <c r="GD449" i="37"/>
  <c r="DA449" i="37"/>
  <c r="GH448" i="37"/>
  <c r="EW448" i="37"/>
  <c r="ES448" i="37"/>
  <c r="EU448" i="37"/>
  <c r="FA439" i="37"/>
  <c r="EU439" i="37"/>
  <c r="GH431" i="37"/>
  <c r="EW431" i="37"/>
  <c r="ES431" i="37"/>
  <c r="EU431" i="37"/>
  <c r="GD430" i="37"/>
  <c r="DA430" i="37"/>
  <c r="GH429" i="37"/>
  <c r="EW429" i="37"/>
  <c r="ES429" i="37"/>
  <c r="EU429" i="37"/>
  <c r="GD428" i="37"/>
  <c r="DA428" i="37"/>
  <c r="GH427" i="37"/>
  <c r="EW427" i="37"/>
  <c r="ES427" i="37"/>
  <c r="EU427" i="37"/>
  <c r="GD426" i="37"/>
  <c r="DA426" i="37"/>
  <c r="GH425" i="37"/>
  <c r="EW425" i="37"/>
  <c r="ES425" i="37"/>
  <c r="EU425" i="37"/>
  <c r="GD424" i="37"/>
  <c r="DA424" i="37"/>
  <c r="GD422" i="37"/>
  <c r="DA422" i="37"/>
  <c r="GD417" i="37"/>
  <c r="DA417" i="37"/>
  <c r="GH416" i="37"/>
  <c r="EW416" i="37"/>
  <c r="ES416" i="37"/>
  <c r="EU416" i="37"/>
  <c r="GD406" i="37"/>
  <c r="DA406" i="37"/>
  <c r="GD402" i="37"/>
  <c r="DA402" i="37"/>
  <c r="DI472" i="37"/>
  <c r="DA472" i="37"/>
  <c r="GD392" i="37"/>
  <c r="DA392" i="37"/>
  <c r="CG381" i="37"/>
  <c r="CK381" i="37"/>
  <c r="DI377" i="37"/>
  <c r="DE377" i="37"/>
  <c r="DA377" i="37"/>
  <c r="EU375" i="37"/>
  <c r="EW375" i="37"/>
  <c r="DW373" i="37"/>
  <c r="EC373" i="37"/>
  <c r="DY373" i="37"/>
  <c r="EC371" i="37"/>
  <c r="DW371" i="37"/>
  <c r="GF368" i="37"/>
  <c r="DW368" i="37"/>
  <c r="DY368" i="37"/>
  <c r="GD355" i="37"/>
  <c r="DA355" i="37"/>
  <c r="GD350" i="37"/>
  <c r="DA350" i="37"/>
  <c r="GD349" i="37"/>
  <c r="DA349" i="37"/>
  <c r="GD343" i="37"/>
  <c r="DA343" i="37"/>
  <c r="GH342" i="37"/>
  <c r="EU342" i="37"/>
  <c r="EW342" i="37"/>
  <c r="ES342" i="37"/>
  <c r="GF341" i="37"/>
  <c r="DW341" i="37"/>
  <c r="DY341" i="37"/>
  <c r="GF340" i="37"/>
  <c r="DW340" i="37"/>
  <c r="DY340" i="37"/>
  <c r="GF339" i="37"/>
  <c r="DW339" i="37"/>
  <c r="DY339" i="37"/>
  <c r="GD337" i="37"/>
  <c r="DA337" i="37"/>
  <c r="GD336" i="37"/>
  <c r="DA336" i="37"/>
  <c r="DW334" i="37"/>
  <c r="EC334" i="37"/>
  <c r="DY334" i="37"/>
  <c r="CK330" i="37"/>
  <c r="CG330" i="37"/>
  <c r="DI328" i="37"/>
  <c r="DE328" i="37"/>
  <c r="DA328" i="37"/>
  <c r="FA326" i="37"/>
  <c r="EU326" i="37"/>
  <c r="EC322" i="37"/>
  <c r="DW322" i="37"/>
  <c r="FA320" i="37"/>
  <c r="EU320" i="37"/>
  <c r="EC318" i="37"/>
  <c r="DW318" i="37"/>
  <c r="FA279" i="37"/>
  <c r="EU279" i="37"/>
  <c r="EW279" i="37"/>
  <c r="ES279" i="37"/>
  <c r="EE277" i="37"/>
  <c r="DW277" i="37"/>
  <c r="DY277" i="37"/>
  <c r="EE276" i="37"/>
  <c r="DW276" i="37"/>
  <c r="DY276" i="37"/>
  <c r="EE273" i="37"/>
  <c r="DW273" i="37"/>
  <c r="DY273" i="37"/>
  <c r="EE272" i="37"/>
  <c r="DW272" i="37"/>
  <c r="DY272" i="37"/>
  <c r="FA271" i="37"/>
  <c r="EU271" i="37"/>
  <c r="EW271" i="37"/>
  <c r="ES271" i="37"/>
  <c r="DI270" i="37"/>
  <c r="DA270" i="37"/>
  <c r="DI269" i="37"/>
  <c r="DA269" i="37"/>
  <c r="FA267" i="37"/>
  <c r="EU267" i="37"/>
  <c r="EW267" i="37"/>
  <c r="ES267" i="37"/>
  <c r="FA265" i="37"/>
  <c r="EU265" i="37"/>
  <c r="EW265" i="37"/>
  <c r="ES265" i="37"/>
  <c r="DI263" i="37"/>
  <c r="DA263" i="37"/>
  <c r="DI262" i="37"/>
  <c r="DA262" i="37"/>
  <c r="GH391" i="37"/>
  <c r="EW391" i="37"/>
  <c r="ES391" i="37"/>
  <c r="EU391" i="37"/>
  <c r="GH388" i="37"/>
  <c r="EW388" i="37"/>
  <c r="ES388" i="37"/>
  <c r="EU388" i="37"/>
  <c r="DE379" i="37"/>
  <c r="DA379" i="37"/>
  <c r="DI379" i="37"/>
  <c r="GF370" i="37"/>
  <c r="DY370" i="37"/>
  <c r="DW370" i="37"/>
  <c r="GF366" i="37"/>
  <c r="DY366" i="37"/>
  <c r="DW366" i="37"/>
  <c r="GD365" i="37"/>
  <c r="DA365" i="37"/>
  <c r="GH364" i="37"/>
  <c r="EW364" i="37"/>
  <c r="ES364" i="37"/>
  <c r="EU364" i="37"/>
  <c r="GF359" i="37"/>
  <c r="DY359" i="37"/>
  <c r="DW359" i="37"/>
  <c r="GD357" i="37"/>
  <c r="DA357" i="37"/>
  <c r="GF355" i="37"/>
  <c r="DY355" i="37"/>
  <c r="DW355" i="37"/>
  <c r="GD353" i="37"/>
  <c r="DA353" i="37"/>
  <c r="GD352" i="37"/>
  <c r="DA352" i="37"/>
  <c r="GF350" i="37"/>
  <c r="DY350" i="37"/>
  <c r="DW350" i="37"/>
  <c r="GD348" i="37"/>
  <c r="DA348" i="37"/>
  <c r="GH346" i="37"/>
  <c r="EW346" i="37"/>
  <c r="ES346" i="37"/>
  <c r="EU346" i="37"/>
  <c r="GD345" i="37"/>
  <c r="DA345" i="37"/>
  <c r="GH343" i="37"/>
  <c r="EW343" i="37"/>
  <c r="ES343" i="37"/>
  <c r="EU343" i="37"/>
  <c r="GD341" i="37"/>
  <c r="DA341" i="37"/>
  <c r="GD339" i="37"/>
  <c r="DA339" i="37"/>
  <c r="GH338" i="37"/>
  <c r="EW338" i="37"/>
  <c r="ES338" i="37"/>
  <c r="EU338" i="37"/>
  <c r="DE334" i="37"/>
  <c r="DA334" i="37"/>
  <c r="DI334" i="37"/>
  <c r="EC332" i="37"/>
  <c r="DY332" i="37"/>
  <c r="DW332" i="37"/>
  <c r="FA316" i="37"/>
  <c r="EU316" i="37"/>
  <c r="EW314" i="37"/>
  <c r="ES314" i="37"/>
  <c r="DI279" i="37"/>
  <c r="DA279" i="37"/>
  <c r="FA278" i="37"/>
  <c r="EW278" i="37"/>
  <c r="ES278" i="37"/>
  <c r="EU278" i="37"/>
  <c r="DI277" i="37"/>
  <c r="DA277" i="37"/>
  <c r="DI276" i="37"/>
  <c r="DA276" i="37"/>
  <c r="EE270" i="37"/>
  <c r="DY270" i="37"/>
  <c r="DW270" i="37"/>
  <c r="EE269" i="37"/>
  <c r="DY269" i="37"/>
  <c r="DW269" i="37"/>
  <c r="EE268" i="37"/>
  <c r="DY268" i="37"/>
  <c r="DW268" i="37"/>
  <c r="FA266" i="37"/>
  <c r="EW266" i="37"/>
  <c r="ES266" i="37"/>
  <c r="EU266" i="37"/>
  <c r="DI264" i="37"/>
  <c r="DA264" i="37"/>
  <c r="FA263" i="37"/>
  <c r="EW263" i="37"/>
  <c r="ES263" i="37"/>
  <c r="EU263" i="37"/>
  <c r="DI256" i="37"/>
  <c r="DA256" i="37"/>
  <c r="FA252" i="37"/>
  <c r="EU252" i="37"/>
  <c r="EW252" i="37"/>
  <c r="ES252" i="37"/>
  <c r="DI251" i="37"/>
  <c r="DA251" i="37"/>
  <c r="EE250" i="37"/>
  <c r="DW250" i="37"/>
  <c r="DY250" i="37"/>
  <c r="DI248" i="37"/>
  <c r="DA248" i="37"/>
  <c r="DI246" i="37"/>
  <c r="DA246" i="37"/>
  <c r="DI242" i="37"/>
  <c r="DA242" i="37"/>
  <c r="FA241" i="37"/>
  <c r="EU241" i="37"/>
  <c r="EW241" i="37"/>
  <c r="ES241" i="37"/>
  <c r="FA239" i="37"/>
  <c r="EU239" i="37"/>
  <c r="EW239" i="37"/>
  <c r="ES239" i="37"/>
  <c r="FA237" i="37"/>
  <c r="EU237" i="37"/>
  <c r="EW237" i="37"/>
  <c r="ES237" i="37"/>
  <c r="DI232" i="37"/>
  <c r="DA232" i="37"/>
  <c r="FA229" i="37"/>
  <c r="EU229" i="37"/>
  <c r="EW229" i="37"/>
  <c r="ES229" i="37"/>
  <c r="DW219" i="37"/>
  <c r="EC219" i="37"/>
  <c r="DY219" i="37"/>
  <c r="DI213" i="37"/>
  <c r="DE213" i="37"/>
  <c r="DA213" i="37"/>
  <c r="GH207" i="37"/>
  <c r="EU207" i="37"/>
  <c r="EW207" i="37"/>
  <c r="ES207" i="37"/>
  <c r="GH204" i="37"/>
  <c r="EU204" i="37"/>
  <c r="EW204" i="37"/>
  <c r="ES204" i="37"/>
  <c r="GD199" i="37"/>
  <c r="DA199" i="37"/>
  <c r="GH196" i="37"/>
  <c r="EU196" i="37"/>
  <c r="EW196" i="37"/>
  <c r="ES196" i="37"/>
  <c r="GH193" i="37"/>
  <c r="EU193" i="37"/>
  <c r="EW193" i="37"/>
  <c r="ES193" i="37"/>
  <c r="GF192" i="37"/>
  <c r="DW192" i="37"/>
  <c r="DY192" i="37"/>
  <c r="GD191" i="37"/>
  <c r="DA191" i="37"/>
  <c r="GH190" i="37"/>
  <c r="EU190" i="37"/>
  <c r="EW190" i="37"/>
  <c r="ES190" i="37"/>
  <c r="GH188" i="37"/>
  <c r="EU188" i="37"/>
  <c r="EW188" i="37"/>
  <c r="ES188" i="37"/>
  <c r="GH186" i="37"/>
  <c r="EU186" i="37"/>
  <c r="ES186" i="37"/>
  <c r="EW186" i="37"/>
  <c r="GD182" i="37"/>
  <c r="DA182" i="37"/>
  <c r="GD179" i="37"/>
  <c r="DA179" i="37"/>
  <c r="GD176" i="37"/>
  <c r="DA176" i="37"/>
  <c r="GD174" i="37"/>
  <c r="DA174" i="37"/>
  <c r="GD173" i="37"/>
  <c r="DA173" i="37"/>
  <c r="GD170" i="37"/>
  <c r="DA170" i="37"/>
  <c r="GD166" i="37"/>
  <c r="DA166" i="37"/>
  <c r="GD164" i="37"/>
  <c r="DA164" i="37"/>
  <c r="GD160" i="37"/>
  <c r="DA160" i="37"/>
  <c r="GD158" i="37"/>
  <c r="DA158" i="37"/>
  <c r="GH157" i="37"/>
  <c r="EU157" i="37"/>
  <c r="ES157" i="37"/>
  <c r="EW157" i="37"/>
  <c r="GD140" i="37"/>
  <c r="DA140" i="37"/>
  <c r="GD139" i="37"/>
  <c r="DA139" i="37"/>
  <c r="GH138" i="37"/>
  <c r="EU138" i="37"/>
  <c r="ES138" i="37"/>
  <c r="EW138" i="37"/>
  <c r="GD137" i="37"/>
  <c r="DA137" i="37"/>
  <c r="GD135" i="37"/>
  <c r="DA135" i="37"/>
  <c r="GD133" i="37"/>
  <c r="DA133" i="37"/>
  <c r="GD129" i="37"/>
  <c r="DA129" i="37"/>
  <c r="GH124" i="37"/>
  <c r="EU124" i="37"/>
  <c r="EW124" i="37"/>
  <c r="ES124" i="37"/>
  <c r="GH116" i="37"/>
  <c r="EU116" i="37"/>
  <c r="ES116" i="37"/>
  <c r="EW116" i="37"/>
  <c r="GH113" i="37"/>
  <c r="EU113" i="37"/>
  <c r="ES113" i="37"/>
  <c r="EW113" i="37"/>
  <c r="GD112" i="37"/>
  <c r="DA112" i="37"/>
  <c r="GH109" i="37"/>
  <c r="EU109" i="37"/>
  <c r="EW109" i="37"/>
  <c r="ES109" i="37"/>
  <c r="ES107" i="37"/>
  <c r="EW107" i="37"/>
  <c r="EE255" i="37"/>
  <c r="DY255" i="37"/>
  <c r="DW255" i="37"/>
  <c r="FA254" i="37"/>
  <c r="EW254" i="37"/>
  <c r="ES254" i="37"/>
  <c r="EU254" i="37"/>
  <c r="DI252" i="37"/>
  <c r="DA252" i="37"/>
  <c r="DI249" i="37"/>
  <c r="DA249" i="37"/>
  <c r="FA248" i="37"/>
  <c r="EW248" i="37"/>
  <c r="ES248" i="37"/>
  <c r="EU248" i="37"/>
  <c r="DI247" i="37"/>
  <c r="DA247" i="37"/>
  <c r="FA246" i="37"/>
  <c r="EW246" i="37"/>
  <c r="ES246" i="37"/>
  <c r="EU246" i="37"/>
  <c r="DI245" i="37"/>
  <c r="DA245" i="37"/>
  <c r="FA244" i="37"/>
  <c r="EW244" i="37"/>
  <c r="ES244" i="37"/>
  <c r="EU244" i="37"/>
  <c r="DI241" i="37"/>
  <c r="DA241" i="37"/>
  <c r="FA240" i="37"/>
  <c r="EW240" i="37"/>
  <c r="ES240" i="37"/>
  <c r="EU240" i="37"/>
  <c r="DI239" i="37"/>
  <c r="DA239" i="37"/>
  <c r="EE236" i="37"/>
  <c r="DY236" i="37"/>
  <c r="DW236" i="37"/>
  <c r="CG223" i="37"/>
  <c r="CK223" i="37"/>
  <c r="EC221" i="37"/>
  <c r="DY221" i="37"/>
  <c r="DW221" i="37"/>
  <c r="DE215" i="37"/>
  <c r="DA215" i="37"/>
  <c r="DI215" i="37"/>
  <c r="GD207" i="37"/>
  <c r="DA207" i="37"/>
  <c r="GD206" i="37"/>
  <c r="DA206" i="37"/>
  <c r="GH205" i="37"/>
  <c r="EW205" i="37"/>
  <c r="ES205" i="37"/>
  <c r="EU205" i="37"/>
  <c r="GD204" i="37"/>
  <c r="DA204" i="37"/>
  <c r="GH203" i="37"/>
  <c r="EW203" i="37"/>
  <c r="ES203" i="37"/>
  <c r="EU203" i="37"/>
  <c r="GD202" i="37"/>
  <c r="DA202" i="37"/>
  <c r="GH201" i="37"/>
  <c r="EW201" i="37"/>
  <c r="ES201" i="37"/>
  <c r="EU201" i="37"/>
  <c r="GD200" i="37"/>
  <c r="DA200" i="37"/>
  <c r="GH199" i="37"/>
  <c r="EW199" i="37"/>
  <c r="ES199" i="37"/>
  <c r="EU199" i="37"/>
  <c r="GD198" i="37"/>
  <c r="DA198" i="37"/>
  <c r="GD192" i="37"/>
  <c r="DA192" i="37"/>
  <c r="GH191" i="37"/>
  <c r="EW191" i="37"/>
  <c r="ES191" i="37"/>
  <c r="EU191" i="37"/>
  <c r="GD190" i="37"/>
  <c r="DA190" i="37"/>
  <c r="GH189" i="37"/>
  <c r="EW189" i="37"/>
  <c r="ES189" i="37"/>
  <c r="EU189" i="37"/>
  <c r="GH179" i="37"/>
  <c r="EW179" i="37"/>
  <c r="ES179" i="37"/>
  <c r="EU179" i="37"/>
  <c r="GD171" i="37"/>
  <c r="DA171" i="37"/>
  <c r="GD163" i="37"/>
  <c r="DA163" i="37"/>
  <c r="GD155" i="37"/>
  <c r="DA155" i="37"/>
  <c r="GD149" i="37"/>
  <c r="DA149" i="37"/>
  <c r="GD147" i="37"/>
  <c r="DA147" i="37"/>
  <c r="GH135" i="37"/>
  <c r="EW135" i="37"/>
  <c r="ES135" i="37"/>
  <c r="EU135" i="37"/>
  <c r="GD127" i="37"/>
  <c r="DA127" i="37"/>
  <c r="GH117" i="37"/>
  <c r="EW117" i="37"/>
  <c r="ES117" i="37"/>
  <c r="EU117" i="37"/>
  <c r="GD113" i="37"/>
  <c r="DA113" i="37"/>
  <c r="GH110" i="37"/>
  <c r="EW110" i="37"/>
  <c r="ES110" i="37"/>
  <c r="EU110" i="37"/>
  <c r="GD107" i="37"/>
  <c r="DA107" i="37"/>
  <c r="EA579" i="37"/>
  <c r="DW98" i="37"/>
  <c r="GD96" i="37"/>
  <c r="DA96" i="37"/>
  <c r="GH95" i="37"/>
  <c r="EU95" i="37"/>
  <c r="EW95" i="37"/>
  <c r="ES95" i="37"/>
  <c r="GF93" i="37"/>
  <c r="DW93" i="37"/>
  <c r="DY93" i="37"/>
  <c r="GD90" i="37"/>
  <c r="DA90" i="37"/>
  <c r="GD88" i="37"/>
  <c r="DA88" i="37"/>
  <c r="GH86" i="37"/>
  <c r="EU86" i="37"/>
  <c r="EW86" i="37"/>
  <c r="ES86" i="37"/>
  <c r="GD85" i="37"/>
  <c r="DA85" i="37"/>
  <c r="GH84" i="37"/>
  <c r="EU84" i="37"/>
  <c r="EW84" i="37"/>
  <c r="ES84" i="37"/>
  <c r="GF83" i="37"/>
  <c r="DW83" i="37"/>
  <c r="DY83" i="37"/>
  <c r="GD80" i="37"/>
  <c r="DA80" i="37"/>
  <c r="GD78" i="37"/>
  <c r="DA78" i="37"/>
  <c r="GD76" i="37"/>
  <c r="DA76" i="37"/>
  <c r="GH75" i="37"/>
  <c r="EU75" i="37"/>
  <c r="EW75" i="37"/>
  <c r="ES75" i="37"/>
  <c r="GD74" i="37"/>
  <c r="DA74" i="37"/>
  <c r="GH73" i="37"/>
  <c r="EU73" i="37"/>
  <c r="EW73" i="37"/>
  <c r="ES73" i="37"/>
  <c r="GD72" i="37"/>
  <c r="DA72" i="37"/>
  <c r="GD70" i="37"/>
  <c r="DA70" i="37"/>
  <c r="GH67" i="37"/>
  <c r="EU67" i="37"/>
  <c r="EW67" i="37"/>
  <c r="ES67" i="37"/>
  <c r="GF65" i="37"/>
  <c r="DW65" i="37"/>
  <c r="DY65" i="37"/>
  <c r="GD64" i="37"/>
  <c r="DA64" i="37"/>
  <c r="GH63" i="37"/>
  <c r="EU63" i="37"/>
  <c r="EW63" i="37"/>
  <c r="ES63" i="37"/>
  <c r="GD59" i="37"/>
  <c r="DA59" i="37"/>
  <c r="GD58" i="37"/>
  <c r="DA58" i="37"/>
  <c r="GD57" i="37"/>
  <c r="DA57" i="37"/>
  <c r="GD56" i="37"/>
  <c r="DA56" i="37"/>
  <c r="GD54" i="37"/>
  <c r="DA54" i="37"/>
  <c r="GD51" i="37"/>
  <c r="DA51" i="37"/>
  <c r="GH49" i="37"/>
  <c r="EU49" i="37"/>
  <c r="EW49" i="37"/>
  <c r="ES49" i="37"/>
  <c r="GD46" i="37"/>
  <c r="DA46" i="37"/>
  <c r="GD44" i="37"/>
  <c r="DA44" i="37"/>
  <c r="GH43" i="37"/>
  <c r="EU43" i="37"/>
  <c r="EW43" i="37"/>
  <c r="ES43" i="37"/>
  <c r="DI35" i="37"/>
  <c r="DE35" i="37"/>
  <c r="DA35" i="37"/>
  <c r="GF180" i="37"/>
  <c r="DW180" i="37"/>
  <c r="DY180" i="37"/>
  <c r="GF156" i="37"/>
  <c r="DW156" i="37"/>
  <c r="DY156" i="37"/>
  <c r="GF154" i="37"/>
  <c r="DW154" i="37"/>
  <c r="DY154" i="37"/>
  <c r="GF150" i="37"/>
  <c r="DW150" i="37"/>
  <c r="DY150" i="37"/>
  <c r="GF148" i="37"/>
  <c r="DW148" i="37"/>
  <c r="DY148" i="37"/>
  <c r="GF146" i="37"/>
  <c r="DW146" i="37"/>
  <c r="DY146" i="37"/>
  <c r="GH168" i="37"/>
  <c r="EW168" i="37"/>
  <c r="ES168" i="37"/>
  <c r="EU168" i="37"/>
  <c r="GH112" i="37"/>
  <c r="EW112" i="37"/>
  <c r="ES112" i="37"/>
  <c r="EU112" i="37"/>
  <c r="EW100" i="37"/>
  <c r="ES100" i="37"/>
  <c r="GD94" i="37"/>
  <c r="DA94" i="37"/>
  <c r="GD92" i="37"/>
  <c r="DA92" i="37"/>
  <c r="GH91" i="37"/>
  <c r="EW91" i="37"/>
  <c r="ES91" i="37"/>
  <c r="EU91" i="37"/>
  <c r="GD89" i="37"/>
  <c r="DA89" i="37"/>
  <c r="GH88" i="37"/>
  <c r="EW88" i="37"/>
  <c r="ES88" i="37"/>
  <c r="EU88" i="37"/>
  <c r="GD86" i="37"/>
  <c r="DA86" i="37"/>
  <c r="GH85" i="37"/>
  <c r="EW85" i="37"/>
  <c r="ES85" i="37"/>
  <c r="EU85" i="37"/>
  <c r="GD84" i="37"/>
  <c r="DA84" i="37"/>
  <c r="GD82" i="37"/>
  <c r="DA82" i="37"/>
  <c r="GH81" i="37"/>
  <c r="EW81" i="37"/>
  <c r="ES81" i="37"/>
  <c r="EU81" i="37"/>
  <c r="GD79" i="37"/>
  <c r="DA79" i="37"/>
  <c r="GD75" i="37"/>
  <c r="DA75" i="37"/>
  <c r="GD66" i="37"/>
  <c r="DA66" i="37"/>
  <c r="GF57" i="37"/>
  <c r="DY57" i="37"/>
  <c r="DW57" i="37"/>
  <c r="GF56" i="37"/>
  <c r="DY56" i="37"/>
  <c r="DW56" i="37"/>
  <c r="GD55" i="37"/>
  <c r="DA55" i="37"/>
  <c r="GF53" i="37"/>
  <c r="DY53" i="37"/>
  <c r="DW53" i="37"/>
  <c r="GD52" i="37"/>
  <c r="DA52" i="37"/>
  <c r="EW48" i="37"/>
  <c r="ES48" i="37"/>
  <c r="GD47" i="37"/>
  <c r="DA47" i="37"/>
  <c r="GH46" i="37"/>
  <c r="EW46" i="37"/>
  <c r="ES46" i="37"/>
  <c r="EU46" i="37"/>
  <c r="GF44" i="37"/>
  <c r="DY44" i="37"/>
  <c r="DW44" i="37"/>
  <c r="GD43" i="37"/>
  <c r="DA43" i="37"/>
  <c r="GH42" i="37"/>
  <c r="EW42" i="37"/>
  <c r="ES42" i="37"/>
  <c r="EU42" i="37"/>
  <c r="EC37" i="37"/>
  <c r="DY37" i="37"/>
  <c r="DW37" i="37"/>
  <c r="GF188" i="37"/>
  <c r="DW188" i="37"/>
  <c r="DY188" i="37"/>
  <c r="GF183" i="37"/>
  <c r="DW183" i="37"/>
  <c r="DY183" i="37"/>
  <c r="GF155" i="37"/>
  <c r="DW155" i="37"/>
  <c r="DY155" i="37"/>
  <c r="GF127" i="37"/>
  <c r="DW127" i="37"/>
  <c r="DY127" i="37"/>
  <c r="GF123" i="37"/>
  <c r="DW123" i="37"/>
  <c r="DY123" i="37"/>
  <c r="GF115" i="37"/>
  <c r="DW115" i="37"/>
  <c r="DY115" i="37"/>
  <c r="EC445" i="37"/>
  <c r="DW445" i="37"/>
  <c r="FA440" i="37"/>
  <c r="EW440" i="37"/>
  <c r="ES440" i="37"/>
  <c r="EU440" i="37"/>
  <c r="CG440" i="37"/>
  <c r="CK440" i="37"/>
  <c r="EC439" i="37"/>
  <c r="DW439" i="37"/>
  <c r="GH420" i="37"/>
  <c r="EW420" i="37"/>
  <c r="ES420" i="37"/>
  <c r="EU420" i="37"/>
  <c r="GD419" i="37"/>
  <c r="DA419" i="37"/>
  <c r="GD412" i="37"/>
  <c r="DA412" i="37"/>
  <c r="GD409" i="37"/>
  <c r="DA409" i="37"/>
  <c r="GD404" i="37"/>
  <c r="DA404" i="37"/>
  <c r="EW401" i="37"/>
  <c r="ES401" i="37"/>
  <c r="GD400" i="37"/>
  <c r="DA400" i="37"/>
  <c r="GH399" i="37"/>
  <c r="EW399" i="37"/>
  <c r="ES399" i="37"/>
  <c r="EU399" i="37"/>
  <c r="GD398" i="37"/>
  <c r="DA398" i="37"/>
  <c r="EE476" i="37"/>
  <c r="DW476" i="37"/>
  <c r="DY476" i="37"/>
  <c r="GD394" i="37"/>
  <c r="DA394" i="37"/>
  <c r="GD389" i="37"/>
  <c r="DA389" i="37"/>
  <c r="DE381" i="37"/>
  <c r="DA381" i="37"/>
  <c r="DI381" i="37"/>
  <c r="EC375" i="37"/>
  <c r="DY375" i="37"/>
  <c r="ES371" i="37"/>
  <c r="EW371" i="37"/>
  <c r="DI371" i="37"/>
  <c r="DE371" i="37"/>
  <c r="DA371" i="37"/>
  <c r="GF369" i="37"/>
  <c r="DW369" i="37"/>
  <c r="DY369" i="37"/>
  <c r="GF365" i="37"/>
  <c r="DW365" i="37"/>
  <c r="DY365" i="37"/>
  <c r="GD363" i="37"/>
  <c r="DA363" i="37"/>
  <c r="GD362" i="37"/>
  <c r="DA362" i="37"/>
  <c r="GD361" i="37"/>
  <c r="DA361" i="37"/>
  <c r="GD360" i="37"/>
  <c r="DA360" i="37"/>
  <c r="GD359" i="37"/>
  <c r="DA359" i="37"/>
  <c r="GD356" i="37"/>
  <c r="DA356" i="37"/>
  <c r="GD351" i="37"/>
  <c r="DA351" i="37"/>
  <c r="GH348" i="37"/>
  <c r="EU348" i="37"/>
  <c r="EW348" i="37"/>
  <c r="ES348" i="37"/>
  <c r="GD346" i="37"/>
  <c r="DA346" i="37"/>
  <c r="GH345" i="37"/>
  <c r="EU345" i="37"/>
  <c r="EW345" i="37"/>
  <c r="ES345" i="37"/>
  <c r="GD338" i="37"/>
  <c r="DA338" i="37"/>
  <c r="DI330" i="37"/>
  <c r="DE330" i="37"/>
  <c r="DA330" i="37"/>
  <c r="CK328" i="37"/>
  <c r="CG328" i="37"/>
  <c r="EC326" i="37"/>
  <c r="DW326" i="37"/>
  <c r="EC324" i="37"/>
  <c r="DW324" i="37"/>
  <c r="FA322" i="37"/>
  <c r="EU322" i="37"/>
  <c r="EC320" i="37"/>
  <c r="DW320" i="37"/>
  <c r="DI278" i="37"/>
  <c r="DA278" i="37"/>
  <c r="FA277" i="37"/>
  <c r="EU277" i="37"/>
  <c r="EW277" i="37"/>
  <c r="ES277" i="37"/>
  <c r="EE271" i="37"/>
  <c r="DW271" i="37"/>
  <c r="DY271" i="37"/>
  <c r="DI268" i="37"/>
  <c r="DA268" i="37"/>
  <c r="FA261" i="37"/>
  <c r="EU261" i="37"/>
  <c r="EW261" i="37"/>
  <c r="ES261" i="37"/>
  <c r="CG379" i="37"/>
  <c r="CK379" i="37"/>
  <c r="GF360" i="37"/>
  <c r="DY360" i="37"/>
  <c r="DW360" i="37"/>
  <c r="GD358" i="37"/>
  <c r="DA358" i="37"/>
  <c r="GF356" i="37"/>
  <c r="DY356" i="37"/>
  <c r="DW356" i="37"/>
  <c r="GD354" i="37"/>
  <c r="DA354" i="37"/>
  <c r="GH351" i="37"/>
  <c r="EW351" i="37"/>
  <c r="ES351" i="37"/>
  <c r="EU351" i="37"/>
  <c r="GF349" i="37"/>
  <c r="DY349" i="37"/>
  <c r="DW349" i="37"/>
  <c r="GD347" i="37"/>
  <c r="DA347" i="37"/>
  <c r="GF346" i="37"/>
  <c r="DY346" i="37"/>
  <c r="DW346" i="37"/>
  <c r="GD344" i="37"/>
  <c r="DA344" i="37"/>
  <c r="GD342" i="37"/>
  <c r="DA342" i="37"/>
  <c r="GD340" i="37"/>
  <c r="DA340" i="37"/>
  <c r="CG334" i="37"/>
  <c r="CK334" i="37"/>
  <c r="EC330" i="37"/>
  <c r="DY330" i="37"/>
  <c r="DW330" i="37"/>
  <c r="EE275" i="37"/>
  <c r="DY275" i="37"/>
  <c r="DW275" i="37"/>
  <c r="FA274" i="37"/>
  <c r="EW274" i="37"/>
  <c r="ES274" i="37"/>
  <c r="EU274" i="37"/>
  <c r="EE266" i="37"/>
  <c r="DY266" i="37"/>
  <c r="DW266" i="37"/>
  <c r="EE263" i="37"/>
  <c r="DY263" i="37"/>
  <c r="DW263" i="37"/>
  <c r="EE262" i="37"/>
  <c r="DY262" i="37"/>
  <c r="DW262" i="37"/>
  <c r="FA260" i="37"/>
  <c r="EW260" i="37"/>
  <c r="ES260" i="37"/>
  <c r="EU260" i="37"/>
  <c r="GH258" i="37"/>
  <c r="EU258" i="37"/>
  <c r="ES258" i="37"/>
  <c r="EW258" i="37"/>
  <c r="DI257" i="37"/>
  <c r="DA257" i="37"/>
  <c r="EU390" i="37"/>
  <c r="EW390" i="37"/>
  <c r="GD258" i="37"/>
  <c r="DA258" i="37"/>
  <c r="DI254" i="37"/>
  <c r="DA254" i="37"/>
  <c r="DI253" i="37"/>
  <c r="DA253" i="37"/>
  <c r="EE252" i="37"/>
  <c r="DW252" i="37"/>
  <c r="DY252" i="37"/>
  <c r="FA250" i="37"/>
  <c r="EU250" i="37"/>
  <c r="EW250" i="37"/>
  <c r="ES250" i="37"/>
  <c r="EE249" i="37"/>
  <c r="DW249" i="37"/>
  <c r="DY249" i="37"/>
  <c r="FA247" i="37"/>
  <c r="EU247" i="37"/>
  <c r="EW247" i="37"/>
  <c r="ES247" i="37"/>
  <c r="FA245" i="37"/>
  <c r="EU245" i="37"/>
  <c r="EW245" i="37"/>
  <c r="ES245" i="37"/>
  <c r="DI244" i="37"/>
  <c r="DA244" i="37"/>
  <c r="DI243" i="37"/>
  <c r="DA243" i="37"/>
  <c r="DI240" i="37"/>
  <c r="DA240" i="37"/>
  <c r="DI238" i="37"/>
  <c r="DA238" i="37"/>
  <c r="FA234" i="37"/>
  <c r="EU234" i="37"/>
  <c r="EW234" i="37"/>
  <c r="ES234" i="37"/>
  <c r="DI231" i="37"/>
  <c r="DA231" i="37"/>
  <c r="DI230" i="37"/>
  <c r="DA230" i="37"/>
  <c r="CK221" i="37"/>
  <c r="CG221" i="37"/>
  <c r="GF206" i="37"/>
  <c r="DW206" i="37"/>
  <c r="DY206" i="37"/>
  <c r="GH202" i="37"/>
  <c r="EU202" i="37"/>
  <c r="EW202" i="37"/>
  <c r="ES202" i="37"/>
  <c r="GH198" i="37"/>
  <c r="EU198" i="37"/>
  <c r="EW198" i="37"/>
  <c r="ES198" i="37"/>
  <c r="GD194" i="37"/>
  <c r="DA194" i="37"/>
  <c r="GD189" i="37"/>
  <c r="DA189" i="37"/>
  <c r="GD187" i="37"/>
  <c r="DA187" i="37"/>
  <c r="GD185" i="37"/>
  <c r="DA185" i="37"/>
  <c r="GH184" i="37"/>
  <c r="EU184" i="37"/>
  <c r="ES184" i="37"/>
  <c r="EW184" i="37"/>
  <c r="GH181" i="37"/>
  <c r="EU181" i="37"/>
  <c r="ES181" i="37"/>
  <c r="EW181" i="37"/>
  <c r="GH178" i="37"/>
  <c r="EU178" i="37"/>
  <c r="EW178" i="37"/>
  <c r="ES178" i="37"/>
  <c r="GH175" i="37"/>
  <c r="EU175" i="37"/>
  <c r="ES175" i="37"/>
  <c r="EW175" i="37"/>
  <c r="GD172" i="37"/>
  <c r="DA172" i="37"/>
  <c r="GH171" i="37"/>
  <c r="EU171" i="37"/>
  <c r="ES171" i="37"/>
  <c r="EW171" i="37"/>
  <c r="GH169" i="37"/>
  <c r="EU169" i="37"/>
  <c r="ES169" i="37"/>
  <c r="EW169" i="37"/>
  <c r="GD168" i="37"/>
  <c r="DA168" i="37"/>
  <c r="GH165" i="37"/>
  <c r="EU165" i="37"/>
  <c r="EW165" i="37"/>
  <c r="ES165" i="37"/>
  <c r="GD162" i="37"/>
  <c r="DA162" i="37"/>
  <c r="GD161" i="37"/>
  <c r="DA161" i="37"/>
  <c r="GD159" i="37"/>
  <c r="DA159" i="37"/>
  <c r="GD153" i="37"/>
  <c r="DA153" i="37"/>
  <c r="GD152" i="37"/>
  <c r="DA152" i="37"/>
  <c r="GH151" i="37"/>
  <c r="EU151" i="37"/>
  <c r="EW151" i="37"/>
  <c r="ES151" i="37"/>
  <c r="GD144" i="37"/>
  <c r="DA144" i="37"/>
  <c r="GD143" i="37"/>
  <c r="DA143" i="37"/>
  <c r="GH142" i="37"/>
  <c r="EU142" i="37"/>
  <c r="EW142" i="37"/>
  <c r="ES142" i="37"/>
  <c r="GH136" i="37"/>
  <c r="EU136" i="37"/>
  <c r="EW136" i="37"/>
  <c r="ES136" i="37"/>
  <c r="GH134" i="37"/>
  <c r="EU134" i="37"/>
  <c r="EW134" i="37"/>
  <c r="ES134" i="37"/>
  <c r="GH132" i="37"/>
  <c r="EU132" i="37"/>
  <c r="EW132" i="37"/>
  <c r="ES132" i="37"/>
  <c r="GD131" i="37"/>
  <c r="DA131" i="37"/>
  <c r="GH128" i="37"/>
  <c r="EU128" i="37"/>
  <c r="EW128" i="37"/>
  <c r="ES128" i="37"/>
  <c r="GD125" i="37"/>
  <c r="DA125" i="37"/>
  <c r="GD122" i="37"/>
  <c r="DA122" i="37"/>
  <c r="GH118" i="37"/>
  <c r="EU118" i="37"/>
  <c r="EW118" i="37"/>
  <c r="ES118" i="37"/>
  <c r="GD117" i="37"/>
  <c r="DA117" i="37"/>
  <c r="GD110" i="37"/>
  <c r="DA110" i="37"/>
  <c r="GH105" i="37"/>
  <c r="EU105" i="37"/>
  <c r="ES105" i="37"/>
  <c r="EW105" i="37"/>
  <c r="GD102" i="37"/>
  <c r="DA102" i="37"/>
  <c r="GH101" i="37"/>
  <c r="EU101" i="37"/>
  <c r="EW101" i="37"/>
  <c r="ES101" i="37"/>
  <c r="GH99" i="37"/>
  <c r="EU99" i="37"/>
  <c r="EW99" i="37"/>
  <c r="ES99" i="37"/>
  <c r="FA251" i="37"/>
  <c r="EW251" i="37"/>
  <c r="ES251" i="37"/>
  <c r="EU251" i="37"/>
  <c r="DI250" i="37"/>
  <c r="DA250" i="37"/>
  <c r="EW238" i="37"/>
  <c r="ES238" i="37"/>
  <c r="DI237" i="37"/>
  <c r="DA237" i="37"/>
  <c r="DI234" i="37"/>
  <c r="DA234" i="37"/>
  <c r="FA233" i="37"/>
  <c r="EW233" i="37"/>
  <c r="ES233" i="37"/>
  <c r="EU233" i="37"/>
  <c r="DE223" i="37"/>
  <c r="DA223" i="37"/>
  <c r="DI223" i="37"/>
  <c r="DE219" i="37"/>
  <c r="DA219" i="37"/>
  <c r="DI219" i="37"/>
  <c r="CG215" i="37"/>
  <c r="CK215" i="37"/>
  <c r="EW197" i="37"/>
  <c r="ES197" i="37"/>
  <c r="GD196" i="37"/>
  <c r="DA196" i="37"/>
  <c r="GH195" i="37"/>
  <c r="EW195" i="37"/>
  <c r="ES195" i="37"/>
  <c r="EU195" i="37"/>
  <c r="GD193" i="37"/>
  <c r="DA193" i="37"/>
  <c r="DI260" i="37"/>
  <c r="DA260" i="37"/>
  <c r="GF258" i="37"/>
  <c r="DW258" i="37"/>
  <c r="DY258" i="37"/>
  <c r="DI255" i="37"/>
  <c r="DA255" i="37"/>
  <c r="GD186" i="37"/>
  <c r="DA186" i="37"/>
  <c r="GD181" i="37"/>
  <c r="DA181" i="37"/>
  <c r="GD175" i="37"/>
  <c r="DA175" i="37"/>
  <c r="GD169" i="37"/>
  <c r="DA169" i="37"/>
  <c r="GH166" i="37"/>
  <c r="EW166" i="37"/>
  <c r="ES166" i="37"/>
  <c r="EU166" i="37"/>
  <c r="GD165" i="37"/>
  <c r="DA165" i="37"/>
  <c r="GD157" i="37"/>
  <c r="DA157" i="37"/>
  <c r="GH153" i="37"/>
  <c r="EW153" i="37"/>
  <c r="ES153" i="37"/>
  <c r="EU153" i="37"/>
  <c r="GD151" i="37"/>
  <c r="DA151" i="37"/>
  <c r="GH145" i="37"/>
  <c r="EW145" i="37"/>
  <c r="ES145" i="37"/>
  <c r="EU145" i="37"/>
  <c r="GD141" i="37"/>
  <c r="DA141" i="37"/>
  <c r="GD138" i="37"/>
  <c r="DA138" i="37"/>
  <c r="GH133" i="37"/>
  <c r="EW133" i="37"/>
  <c r="ES133" i="37"/>
  <c r="EU133" i="37"/>
  <c r="GH129" i="37"/>
  <c r="EW129" i="37"/>
  <c r="ES129" i="37"/>
  <c r="EU129" i="37"/>
  <c r="GD123" i="37"/>
  <c r="DA123" i="37"/>
  <c r="GD121" i="37"/>
  <c r="DA121" i="37"/>
  <c r="GH108" i="37"/>
  <c r="EW108" i="37"/>
  <c r="ES108" i="37"/>
  <c r="EU108" i="37"/>
  <c r="GD105" i="37"/>
  <c r="DA105" i="37"/>
  <c r="GD101" i="37"/>
  <c r="DA101" i="37"/>
  <c r="GF94" i="37"/>
  <c r="DW94" i="37"/>
  <c r="DY94" i="37"/>
  <c r="GF92" i="37"/>
  <c r="DW92" i="37"/>
  <c r="DY92" i="37"/>
  <c r="GD91" i="37"/>
  <c r="DA91" i="37"/>
  <c r="GD87" i="37"/>
  <c r="DA87" i="37"/>
  <c r="GF82" i="37"/>
  <c r="DW82" i="37"/>
  <c r="DY82" i="37"/>
  <c r="GD81" i="37"/>
  <c r="DA81" i="37"/>
  <c r="GD69" i="37"/>
  <c r="DA69" i="37"/>
  <c r="GD68" i="37"/>
  <c r="DA68" i="37"/>
  <c r="GF66" i="37"/>
  <c r="DW66" i="37"/>
  <c r="DY66" i="37"/>
  <c r="GD62" i="37"/>
  <c r="DA62" i="37"/>
  <c r="GH61" i="37"/>
  <c r="EU61" i="37"/>
  <c r="EW61" i="37"/>
  <c r="ES61" i="37"/>
  <c r="GD60" i="37"/>
  <c r="DA60" i="37"/>
  <c r="GD53" i="37"/>
  <c r="DA53" i="37"/>
  <c r="GD50" i="37"/>
  <c r="DA50" i="37"/>
  <c r="GD48" i="37"/>
  <c r="DA48" i="37"/>
  <c r="GH47" i="37"/>
  <c r="EU47" i="37"/>
  <c r="EW47" i="37"/>
  <c r="ES47" i="37"/>
  <c r="GD42" i="37"/>
  <c r="DA42" i="37"/>
  <c r="FA31" i="37"/>
  <c r="EU31" i="37"/>
  <c r="FA25" i="37"/>
  <c r="EU25" i="37"/>
  <c r="DI24" i="37"/>
  <c r="DE24" i="37"/>
  <c r="DA24" i="37"/>
  <c r="GF126" i="37"/>
  <c r="DW126" i="37"/>
  <c r="DY126" i="37"/>
  <c r="GF120" i="37"/>
  <c r="DW120" i="37"/>
  <c r="DY120" i="37"/>
  <c r="GH137" i="37"/>
  <c r="EW137" i="37"/>
  <c r="ES137" i="37"/>
  <c r="EU137" i="37"/>
  <c r="EW122" i="37"/>
  <c r="ES122" i="37"/>
  <c r="GH104" i="37"/>
  <c r="EW104" i="37"/>
  <c r="ES104" i="37"/>
  <c r="EU104" i="37"/>
  <c r="EY579" i="37"/>
  <c r="EW98" i="37"/>
  <c r="ES98" i="37"/>
  <c r="GD97" i="37"/>
  <c r="DA97" i="37"/>
  <c r="GH96" i="37"/>
  <c r="EW96" i="37"/>
  <c r="ES96" i="37"/>
  <c r="EU96" i="37"/>
  <c r="GD95" i="37"/>
  <c r="DA95" i="37"/>
  <c r="GD93" i="37"/>
  <c r="DA93" i="37"/>
  <c r="GD83" i="37"/>
  <c r="DA83" i="37"/>
  <c r="GD77" i="37"/>
  <c r="DA77" i="37"/>
  <c r="GD73" i="37"/>
  <c r="DA73" i="37"/>
  <c r="GH72" i="37"/>
  <c r="EW72" i="37"/>
  <c r="ES72" i="37"/>
  <c r="EU72" i="37"/>
  <c r="GD71" i="37"/>
  <c r="DA71" i="37"/>
  <c r="GH70" i="37"/>
  <c r="EW70" i="37"/>
  <c r="ES70" i="37"/>
  <c r="EU70" i="37"/>
  <c r="GD67" i="37"/>
  <c r="DA67" i="37"/>
  <c r="GD65" i="37"/>
  <c r="DA65" i="37"/>
  <c r="GH64" i="37"/>
  <c r="EW64" i="37"/>
  <c r="ES64" i="37"/>
  <c r="EU64" i="37"/>
  <c r="GD63" i="37"/>
  <c r="DA63" i="37"/>
  <c r="GH62" i="37"/>
  <c r="EW62" i="37"/>
  <c r="ES62" i="37"/>
  <c r="EU62" i="37"/>
  <c r="GD61" i="37"/>
  <c r="DA61" i="37"/>
  <c r="GH60" i="37"/>
  <c r="EW60" i="37"/>
  <c r="ES60" i="37"/>
  <c r="EU60" i="37"/>
  <c r="EW51" i="37"/>
  <c r="ES51" i="37"/>
  <c r="GF50" i="37"/>
  <c r="DY50" i="37"/>
  <c r="DW50" i="37"/>
  <c r="GD49" i="37"/>
  <c r="DA49" i="37"/>
  <c r="GF46" i="37"/>
  <c r="DY46" i="37"/>
  <c r="DW46" i="37"/>
  <c r="GD45" i="37"/>
  <c r="DA45" i="37"/>
  <c r="GH44" i="37"/>
  <c r="EW44" i="37"/>
  <c r="ES44" i="37"/>
  <c r="EU44" i="37"/>
  <c r="GF42" i="37"/>
  <c r="DY42" i="37"/>
  <c r="DW42" i="37"/>
  <c r="EC41" i="37"/>
  <c r="DW41" i="37"/>
  <c r="DE39" i="37"/>
  <c r="DA39" i="37"/>
  <c r="DI39" i="37"/>
  <c r="GD188" i="37"/>
  <c r="DA188" i="37"/>
  <c r="GF177" i="37"/>
  <c r="DW177" i="37"/>
  <c r="DY177" i="37"/>
  <c r="GF149" i="37"/>
  <c r="DW149" i="37"/>
  <c r="DY149" i="37"/>
  <c r="GF147" i="37"/>
  <c r="DW147" i="37"/>
  <c r="DY147" i="37"/>
  <c r="GF141" i="37"/>
  <c r="DW141" i="37"/>
  <c r="DY141" i="37"/>
  <c r="GO581" i="37"/>
  <c r="CE579" i="37"/>
  <c r="GR579" i="37"/>
  <c r="DC579" i="37"/>
  <c r="BK524" i="37"/>
  <c r="BF524" i="37"/>
  <c r="BK518" i="37"/>
  <c r="BC518" i="37"/>
  <c r="BK440" i="37"/>
  <c r="BF440" i="37"/>
  <c r="BH522" i="37"/>
  <c r="BJ522" i="37"/>
  <c r="BC520" i="37"/>
  <c r="BH520" i="37"/>
  <c r="BK442" i="37"/>
  <c r="BF442" i="37"/>
  <c r="BJ551" i="37"/>
  <c r="AQ442" i="37"/>
  <c r="AQ405" i="37"/>
  <c r="BJ436" i="37"/>
  <c r="BG351" i="37"/>
  <c r="BC351" i="37"/>
  <c r="BG339" i="37"/>
  <c r="BJ343" i="37"/>
  <c r="BN324" i="37"/>
  <c r="BJ302" i="37"/>
  <c r="BJ294" i="37"/>
  <c r="AQ221" i="37"/>
  <c r="AQ217" i="37"/>
  <c r="AQ211" i="37"/>
  <c r="CJ520" i="37"/>
  <c r="BF451" i="37"/>
  <c r="BG365" i="37"/>
  <c r="BC365" i="37"/>
  <c r="AQ359" i="37"/>
  <c r="AQ326" i="37"/>
  <c r="AQ316" i="37"/>
  <c r="AQ314" i="37"/>
  <c r="BD283" i="37"/>
  <c r="AQ78" i="37"/>
  <c r="AQ60" i="37"/>
  <c r="AQ56" i="37"/>
  <c r="AQ54" i="37"/>
  <c r="BJ9" i="37"/>
  <c r="BJ8" i="37"/>
  <c r="BJ7" i="37"/>
  <c r="BH6" i="37"/>
  <c r="AB39" i="38"/>
  <c r="AB28" i="38"/>
  <c r="AB24" i="38"/>
  <c r="AB9" i="38"/>
  <c r="AB5" i="38"/>
  <c r="BG544" i="37"/>
  <c r="BJ544" i="37"/>
  <c r="BK544" i="37"/>
  <c r="BH544" i="37"/>
  <c r="BD544" i="37"/>
  <c r="BJ525" i="37"/>
  <c r="BG525" i="37"/>
  <c r="BH525" i="37"/>
  <c r="BE525" i="37"/>
  <c r="BD525" i="37"/>
  <c r="BK444" i="37"/>
  <c r="BF444" i="37"/>
  <c r="BJ444" i="37"/>
  <c r="BF552" i="37"/>
  <c r="BK552" i="37"/>
  <c r="BH552" i="37"/>
  <c r="BH523" i="37"/>
  <c r="BG523" i="37"/>
  <c r="BF523" i="37"/>
  <c r="BE523" i="37"/>
  <c r="BF446" i="37"/>
  <c r="BG446" i="37"/>
  <c r="BJ438" i="37"/>
  <c r="BF438" i="37"/>
  <c r="BG438" i="37"/>
  <c r="FJ574" i="37"/>
  <c r="FI574" i="37"/>
  <c r="FG574" i="37"/>
  <c r="FC574" i="37"/>
  <c r="GF574" i="37"/>
  <c r="EF574" i="37"/>
  <c r="ED574" i="37"/>
  <c r="EB574" i="37"/>
  <c r="DZ574" i="37"/>
  <c r="DX574" i="37"/>
  <c r="DV574" i="37"/>
  <c r="EE574" i="37"/>
  <c r="EC574" i="37"/>
  <c r="DY574" i="37"/>
  <c r="DW574" i="37"/>
  <c r="GD574" i="37"/>
  <c r="DJ574" i="37"/>
  <c r="DH574" i="37"/>
  <c r="DF574" i="37"/>
  <c r="DD574" i="37"/>
  <c r="DB574" i="37"/>
  <c r="CZ574" i="37"/>
  <c r="DI574" i="37"/>
  <c r="DG574" i="37"/>
  <c r="DE574" i="37"/>
  <c r="DA574" i="37"/>
  <c r="GB574" i="37"/>
  <c r="CN574" i="37"/>
  <c r="CL574" i="37"/>
  <c r="CJ574" i="37"/>
  <c r="CH574" i="37"/>
  <c r="CF574" i="37"/>
  <c r="CD574" i="37"/>
  <c r="CM574" i="37"/>
  <c r="CK574" i="37"/>
  <c r="CI574" i="37"/>
  <c r="CG574" i="37"/>
  <c r="AV574" i="37"/>
  <c r="AH574" i="37"/>
  <c r="GV574" i="37" s="1"/>
  <c r="FW574" i="37"/>
  <c r="FX574" i="37" s="1"/>
  <c r="AU574" i="37"/>
  <c r="AX574" i="37" s="1"/>
  <c r="BZ573" i="37"/>
  <c r="BX573" i="37"/>
  <c r="BV573" i="37"/>
  <c r="BT573" i="37"/>
  <c r="GA573" i="37"/>
  <c r="CA573" i="37"/>
  <c r="BW573" i="37"/>
  <c r="BY573" i="37"/>
  <c r="BU573" i="37"/>
  <c r="GS573" i="37"/>
  <c r="EM573" i="37"/>
  <c r="BI573" i="37"/>
  <c r="BZ571" i="37"/>
  <c r="BX571" i="37"/>
  <c r="BV571" i="37"/>
  <c r="BT571" i="37"/>
  <c r="GA571" i="37"/>
  <c r="CA571" i="37"/>
  <c r="BW571" i="37"/>
  <c r="BY571" i="37"/>
  <c r="BU571" i="37"/>
  <c r="GS571" i="37"/>
  <c r="EM571" i="37"/>
  <c r="BI571" i="37"/>
  <c r="ED569" i="37"/>
  <c r="DX569" i="37"/>
  <c r="DV569" i="37"/>
  <c r="EP572" i="37"/>
  <c r="EN572" i="37"/>
  <c r="EL572" i="37"/>
  <c r="EJ572" i="37"/>
  <c r="EH572" i="37"/>
  <c r="GG572" i="37"/>
  <c r="EO572" i="37"/>
  <c r="EK572" i="37"/>
  <c r="EG572" i="37"/>
  <c r="EQ572" i="37"/>
  <c r="EI572" i="37"/>
  <c r="DT572" i="37"/>
  <c r="DR572" i="37"/>
  <c r="DP572" i="37"/>
  <c r="DN572" i="37"/>
  <c r="DL572" i="37"/>
  <c r="DU572" i="37"/>
  <c r="DQ572" i="37"/>
  <c r="DM572" i="37"/>
  <c r="GE572" i="37"/>
  <c r="DS572" i="37"/>
  <c r="DK572" i="37"/>
  <c r="CV572" i="37"/>
  <c r="CT572" i="37"/>
  <c r="CW572" i="37"/>
  <c r="CO572" i="37"/>
  <c r="FL570" i="37"/>
  <c r="FJ570" i="37"/>
  <c r="FH570" i="37"/>
  <c r="FF570" i="37"/>
  <c r="FD570" i="37"/>
  <c r="FM570" i="37"/>
  <c r="FI570" i="37"/>
  <c r="FE570" i="37"/>
  <c r="GI570" i="37"/>
  <c r="FG570" i="37"/>
  <c r="FC570" i="37"/>
  <c r="BZ570" i="37"/>
  <c r="BX570" i="37"/>
  <c r="BV570" i="37"/>
  <c r="BT570" i="37"/>
  <c r="BY570" i="37"/>
  <c r="BU570" i="37"/>
  <c r="GA570" i="37"/>
  <c r="CA570" i="37"/>
  <c r="BW570" i="37"/>
  <c r="CT569" i="37"/>
  <c r="CW569" i="37"/>
  <c r="CO569" i="37"/>
  <c r="BX569" i="37"/>
  <c r="CA569" i="37"/>
  <c r="BU569" i="37"/>
  <c r="FL568" i="37"/>
  <c r="FJ568" i="37"/>
  <c r="FH568" i="37"/>
  <c r="FF568" i="37"/>
  <c r="FD568" i="37"/>
  <c r="GI568" i="37"/>
  <c r="FM568" i="37"/>
  <c r="FI568" i="37"/>
  <c r="FG568" i="37"/>
  <c r="FE568" i="37"/>
  <c r="FC568" i="37"/>
  <c r="DT568" i="37"/>
  <c r="DR568" i="37"/>
  <c r="DP568" i="37"/>
  <c r="DN568" i="37"/>
  <c r="DL568" i="37"/>
  <c r="GE568" i="37"/>
  <c r="DU568" i="37"/>
  <c r="DS568" i="37"/>
  <c r="DQ568" i="37"/>
  <c r="DM568" i="37"/>
  <c r="DK568" i="37"/>
  <c r="CV568" i="37"/>
  <c r="CT568" i="37"/>
  <c r="AV568" i="37"/>
  <c r="GS568" i="37"/>
  <c r="EM568" i="37"/>
  <c r="BI568" i="37"/>
  <c r="BZ567" i="37"/>
  <c r="CA567" i="37"/>
  <c r="FJ566" i="37"/>
  <c r="FE566" i="37"/>
  <c r="FC566" i="37"/>
  <c r="DT566" i="37"/>
  <c r="DR566" i="37"/>
  <c r="DP566" i="37"/>
  <c r="DN566" i="37"/>
  <c r="DL566" i="37"/>
  <c r="GE566" i="37"/>
  <c r="DU566" i="37"/>
  <c r="DS566" i="37"/>
  <c r="DQ566" i="37"/>
  <c r="DM566" i="37"/>
  <c r="DK566" i="37"/>
  <c r="CV566" i="37"/>
  <c r="CW566" i="37"/>
  <c r="CO566" i="37"/>
  <c r="AV566" i="37"/>
  <c r="GS566" i="37"/>
  <c r="EM566" i="37"/>
  <c r="BI566" i="37"/>
  <c r="BZ565" i="37"/>
  <c r="BX565" i="37"/>
  <c r="CA565" i="37"/>
  <c r="BW565" i="37"/>
  <c r="BU565" i="37"/>
  <c r="BZ563" i="37"/>
  <c r="BX563" i="37"/>
  <c r="BV563" i="37"/>
  <c r="BT563" i="37"/>
  <c r="GA563" i="37"/>
  <c r="CA563" i="37"/>
  <c r="BW563" i="37"/>
  <c r="BY563" i="37"/>
  <c r="BU563" i="37"/>
  <c r="GS563" i="37"/>
  <c r="EM563" i="37"/>
  <c r="BI563" i="37"/>
  <c r="AV562" i="37"/>
  <c r="GF561" i="37"/>
  <c r="EF561" i="37"/>
  <c r="ED561" i="37"/>
  <c r="EB561" i="37"/>
  <c r="DZ561" i="37"/>
  <c r="DX561" i="37"/>
  <c r="DV561" i="37"/>
  <c r="EE561" i="37"/>
  <c r="DW561" i="37"/>
  <c r="EC561" i="37"/>
  <c r="DY561" i="37"/>
  <c r="GJ568" i="37"/>
  <c r="AH568" i="37"/>
  <c r="GV568" i="37"/>
  <c r="FW568" i="37"/>
  <c r="AU568" i="37"/>
  <c r="AX568" i="37" s="1"/>
  <c r="AH567" i="37"/>
  <c r="GV567" i="37" s="1"/>
  <c r="FW567" i="37"/>
  <c r="FX567" i="37"/>
  <c r="AU567" i="37"/>
  <c r="AH566" i="37"/>
  <c r="GV566" i="37"/>
  <c r="FW566" i="37"/>
  <c r="FX566" i="37"/>
  <c r="AU566" i="37"/>
  <c r="AX566" i="37"/>
  <c r="BZ564" i="37"/>
  <c r="BX564" i="37"/>
  <c r="BV564" i="37"/>
  <c r="BT564" i="37"/>
  <c r="GA564" i="37"/>
  <c r="BY564" i="37"/>
  <c r="BU564" i="37"/>
  <c r="CA564" i="37"/>
  <c r="BW564" i="37"/>
  <c r="GS564" i="37"/>
  <c r="BI564" i="37"/>
  <c r="EM564" i="37"/>
  <c r="BZ562" i="37"/>
  <c r="BX562" i="37"/>
  <c r="GS562" i="37"/>
  <c r="BI562" i="37"/>
  <c r="EM562" i="37"/>
  <c r="CX561" i="37"/>
  <c r="CV561" i="37"/>
  <c r="CT561" i="37"/>
  <c r="CR561" i="37"/>
  <c r="CP561" i="37"/>
  <c r="GC561" i="37"/>
  <c r="CY561" i="37"/>
  <c r="CW561" i="37"/>
  <c r="CU561" i="37"/>
  <c r="CS561" i="37"/>
  <c r="CO561" i="37"/>
  <c r="CA561" i="37"/>
  <c r="BY561" i="37"/>
  <c r="FJ560" i="37"/>
  <c r="FI560" i="37"/>
  <c r="GF560" i="37"/>
  <c r="EF560" i="37"/>
  <c r="ED560" i="37"/>
  <c r="EB560" i="37"/>
  <c r="DZ560" i="37"/>
  <c r="DX560" i="37"/>
  <c r="DV560" i="37"/>
  <c r="EE560" i="37"/>
  <c r="EC560" i="37"/>
  <c r="DY560" i="37"/>
  <c r="DW560" i="37"/>
  <c r="GD560" i="37"/>
  <c r="DJ560" i="37"/>
  <c r="DH560" i="37"/>
  <c r="DF560" i="37"/>
  <c r="DD560" i="37"/>
  <c r="DB560" i="37"/>
  <c r="CZ560" i="37"/>
  <c r="DI560" i="37"/>
  <c r="DG560" i="37"/>
  <c r="DE560" i="37"/>
  <c r="DA560" i="37"/>
  <c r="GB560" i="37"/>
  <c r="CN560" i="37"/>
  <c r="CL560" i="37"/>
  <c r="CJ560" i="37"/>
  <c r="CH560" i="37"/>
  <c r="CF560" i="37"/>
  <c r="CD560" i="37"/>
  <c r="CM560" i="37"/>
  <c r="CK560" i="37"/>
  <c r="CI560" i="37"/>
  <c r="CG560" i="37"/>
  <c r="AV560" i="37"/>
  <c r="GS560" i="37"/>
  <c r="EM560" i="37"/>
  <c r="BI560" i="37"/>
  <c r="BZ559" i="37"/>
  <c r="BX559" i="37"/>
  <c r="BV559" i="37"/>
  <c r="BT559" i="37"/>
  <c r="GA559" i="37"/>
  <c r="CA559" i="37"/>
  <c r="BY559" i="37"/>
  <c r="BW559" i="37"/>
  <c r="BU559" i="37"/>
  <c r="FL558" i="37"/>
  <c r="FJ558" i="37"/>
  <c r="FH558" i="37"/>
  <c r="FF558" i="37"/>
  <c r="FD558" i="37"/>
  <c r="GI558" i="37"/>
  <c r="FM558" i="37"/>
  <c r="FI558" i="37"/>
  <c r="FG558" i="37"/>
  <c r="FE558" i="37"/>
  <c r="FC558" i="37"/>
  <c r="DT558" i="37"/>
  <c r="DR558" i="37"/>
  <c r="DP558" i="37"/>
  <c r="DN558" i="37"/>
  <c r="DL558" i="37"/>
  <c r="GE558" i="37"/>
  <c r="DU558" i="37"/>
  <c r="DS558" i="37"/>
  <c r="DQ558" i="37"/>
  <c r="DM558" i="37"/>
  <c r="DK558" i="37"/>
  <c r="CX558" i="37"/>
  <c r="CV558" i="37"/>
  <c r="CT558" i="37"/>
  <c r="CR558" i="37"/>
  <c r="CP558" i="37"/>
  <c r="GC558" i="37"/>
  <c r="CY558" i="37"/>
  <c r="CW558" i="37"/>
  <c r="CU558" i="37"/>
  <c r="CS558" i="37"/>
  <c r="CO558" i="37"/>
  <c r="AV558" i="37"/>
  <c r="GS558" i="37"/>
  <c r="EM558" i="37"/>
  <c r="BI558" i="37"/>
  <c r="BZ557" i="37"/>
  <c r="BX557" i="37"/>
  <c r="BV557" i="37"/>
  <c r="BT557" i="37"/>
  <c r="GA557" i="37"/>
  <c r="CA557" i="37"/>
  <c r="BY557" i="37"/>
  <c r="BW557" i="37"/>
  <c r="BU557" i="37"/>
  <c r="FJ556" i="37"/>
  <c r="FC556" i="37"/>
  <c r="DT556" i="37"/>
  <c r="DR556" i="37"/>
  <c r="DP556" i="37"/>
  <c r="DN556" i="37"/>
  <c r="DL556" i="37"/>
  <c r="GE556" i="37"/>
  <c r="DU556" i="37"/>
  <c r="DS556" i="37"/>
  <c r="DQ556" i="37"/>
  <c r="DM556" i="37"/>
  <c r="DK556" i="37"/>
  <c r="CX556" i="37"/>
  <c r="CV556" i="37"/>
  <c r="CT556" i="37"/>
  <c r="CR556" i="37"/>
  <c r="CP556" i="37"/>
  <c r="GC556" i="37"/>
  <c r="CY556" i="37"/>
  <c r="CW556" i="37"/>
  <c r="CU556" i="37"/>
  <c r="CS556" i="37"/>
  <c r="CO556" i="37"/>
  <c r="AV556" i="37"/>
  <c r="GS556" i="37"/>
  <c r="EM556" i="37"/>
  <c r="BI556" i="37"/>
  <c r="BZ555" i="37"/>
  <c r="BX555" i="37"/>
  <c r="BV555" i="37"/>
  <c r="BT555" i="37"/>
  <c r="GA555" i="37"/>
  <c r="CA555" i="37"/>
  <c r="BY555" i="37"/>
  <c r="BW555" i="37"/>
  <c r="BU555" i="37"/>
  <c r="AH573" i="37"/>
  <c r="GV573" i="37"/>
  <c r="FW573" i="37"/>
  <c r="FX573" i="37"/>
  <c r="AU573" i="37"/>
  <c r="AW573" i="37"/>
  <c r="AH572" i="37"/>
  <c r="GV572" i="37"/>
  <c r="FW572" i="37"/>
  <c r="FX572" i="37"/>
  <c r="AU572" i="37"/>
  <c r="AH571" i="37"/>
  <c r="GV571" i="37" s="1"/>
  <c r="FW571" i="37"/>
  <c r="FX571" i="37" s="1"/>
  <c r="AU571" i="37"/>
  <c r="AW571" i="37" s="1"/>
  <c r="FV565" i="37"/>
  <c r="FT565" i="37"/>
  <c r="FR565" i="37"/>
  <c r="FP565" i="37"/>
  <c r="FN565" i="37"/>
  <c r="BR565" i="37"/>
  <c r="FU565" i="37"/>
  <c r="FS565" i="37"/>
  <c r="FQ565" i="37"/>
  <c r="FO565" i="37"/>
  <c r="FV561" i="37"/>
  <c r="FT561" i="37"/>
  <c r="FR561" i="37"/>
  <c r="FP561" i="37"/>
  <c r="FN561" i="37"/>
  <c r="FS561" i="37"/>
  <c r="FO561" i="37"/>
  <c r="BR561" i="37"/>
  <c r="FU561" i="37"/>
  <c r="FQ561" i="37"/>
  <c r="EP553" i="37"/>
  <c r="EN553" i="37"/>
  <c r="EL553" i="37"/>
  <c r="EJ553" i="37"/>
  <c r="EH553" i="37"/>
  <c r="EQ553" i="37"/>
  <c r="EI553" i="37"/>
  <c r="GG553" i="37"/>
  <c r="EO553" i="37"/>
  <c r="EK553" i="37"/>
  <c r="EG553" i="37"/>
  <c r="DT553" i="37"/>
  <c r="DR553" i="37"/>
  <c r="DP553" i="37"/>
  <c r="DN553" i="37"/>
  <c r="DL553" i="37"/>
  <c r="GE553" i="37"/>
  <c r="DS553" i="37"/>
  <c r="DK553" i="37"/>
  <c r="DU553" i="37"/>
  <c r="DQ553" i="37"/>
  <c r="DM553" i="37"/>
  <c r="CX553" i="37"/>
  <c r="CV553" i="37"/>
  <c r="CT553" i="37"/>
  <c r="CR553" i="37"/>
  <c r="CP553" i="37"/>
  <c r="CY553" i="37"/>
  <c r="CU553" i="37"/>
  <c r="GC553" i="37"/>
  <c r="CW553" i="37"/>
  <c r="CS553" i="37"/>
  <c r="CO553" i="37"/>
  <c r="EP551" i="37"/>
  <c r="EN551" i="37"/>
  <c r="EL551" i="37"/>
  <c r="EJ551" i="37"/>
  <c r="EH551" i="37"/>
  <c r="EQ551" i="37"/>
  <c r="EI551" i="37"/>
  <c r="GG551" i="37"/>
  <c r="EO551" i="37"/>
  <c r="EK551" i="37"/>
  <c r="EG551" i="37"/>
  <c r="DT551" i="37"/>
  <c r="DR551" i="37"/>
  <c r="DP551" i="37"/>
  <c r="DN551" i="37"/>
  <c r="DL551" i="37"/>
  <c r="GE551" i="37"/>
  <c r="DS551" i="37"/>
  <c r="DK551" i="37"/>
  <c r="DU551" i="37"/>
  <c r="DQ551" i="37"/>
  <c r="DM551" i="37"/>
  <c r="CO551" i="37"/>
  <c r="EV550" i="37"/>
  <c r="ET550" i="37"/>
  <c r="ER550" i="37"/>
  <c r="GD550" i="37"/>
  <c r="DI550" i="37"/>
  <c r="DG550" i="37"/>
  <c r="DE550" i="37"/>
  <c r="DA550" i="37"/>
  <c r="DJ550" i="37"/>
  <c r="DH550" i="37"/>
  <c r="DF550" i="37"/>
  <c r="DD550" i="37"/>
  <c r="DB550" i="37"/>
  <c r="CZ550" i="37"/>
  <c r="AV550" i="37"/>
  <c r="AV549" i="37"/>
  <c r="AV548" i="37"/>
  <c r="AV547" i="37"/>
  <c r="AV546" i="37"/>
  <c r="AV545" i="37"/>
  <c r="AH562" i="37"/>
  <c r="GV562" i="37"/>
  <c r="FW562" i="37"/>
  <c r="FX562" i="37"/>
  <c r="AU562" i="37"/>
  <c r="AX562" i="37"/>
  <c r="FW561" i="37"/>
  <c r="FX561" i="37"/>
  <c r="AH561" i="37"/>
  <c r="GV561" i="37"/>
  <c r="AU561" i="37"/>
  <c r="CX554" i="37"/>
  <c r="CV554" i="37"/>
  <c r="CT554" i="37"/>
  <c r="CR554" i="37"/>
  <c r="CP554" i="37"/>
  <c r="GC554" i="37"/>
  <c r="CY554" i="37"/>
  <c r="CW554" i="37"/>
  <c r="CU554" i="37"/>
  <c r="CS554" i="37"/>
  <c r="CO554" i="37"/>
  <c r="FL552" i="37"/>
  <c r="FJ552" i="37"/>
  <c r="FH552" i="37"/>
  <c r="FF552" i="37"/>
  <c r="FD552" i="37"/>
  <c r="FM552" i="37"/>
  <c r="FI552" i="37"/>
  <c r="FE552" i="37"/>
  <c r="GI552" i="37"/>
  <c r="FG552" i="37"/>
  <c r="FC552" i="37"/>
  <c r="DT552" i="37"/>
  <c r="DR552" i="37"/>
  <c r="DP552" i="37"/>
  <c r="DN552" i="37"/>
  <c r="DL552" i="37"/>
  <c r="DU552" i="37"/>
  <c r="DQ552" i="37"/>
  <c r="DM552" i="37"/>
  <c r="GE552" i="37"/>
  <c r="DS552" i="37"/>
  <c r="DK552" i="37"/>
  <c r="CV552" i="37"/>
  <c r="CO552" i="37"/>
  <c r="AH564" i="37"/>
  <c r="GV564" i="37"/>
  <c r="FW564" i="37"/>
  <c r="FX564" i="37"/>
  <c r="AU564" i="37"/>
  <c r="AH563" i="37"/>
  <c r="GV563" i="37" s="1"/>
  <c r="FW563" i="37"/>
  <c r="FX563" i="37" s="1"/>
  <c r="AU563" i="37"/>
  <c r="AW563" i="37" s="1"/>
  <c r="FV560" i="37"/>
  <c r="FT560" i="37"/>
  <c r="FR560" i="37"/>
  <c r="FP560" i="37"/>
  <c r="FN560" i="37"/>
  <c r="BR560" i="37"/>
  <c r="FU560" i="37"/>
  <c r="FS560" i="37"/>
  <c r="FQ560" i="37"/>
  <c r="FO560" i="37"/>
  <c r="FV558" i="37"/>
  <c r="FT558" i="37"/>
  <c r="FR558" i="37"/>
  <c r="FP558" i="37"/>
  <c r="FN558" i="37"/>
  <c r="BR558" i="37"/>
  <c r="FU558" i="37"/>
  <c r="FS558" i="37"/>
  <c r="FQ558" i="37"/>
  <c r="FO558" i="37"/>
  <c r="FV557" i="37"/>
  <c r="FT557" i="37"/>
  <c r="FR557" i="37"/>
  <c r="FP557" i="37"/>
  <c r="FN557" i="37"/>
  <c r="BR557" i="37"/>
  <c r="FU557" i="37"/>
  <c r="FS557" i="37"/>
  <c r="FQ557" i="37"/>
  <c r="FO557" i="37"/>
  <c r="FV556" i="37"/>
  <c r="FT556" i="37"/>
  <c r="FR556" i="37"/>
  <c r="FP556" i="37"/>
  <c r="FN556" i="37"/>
  <c r="BR556" i="37"/>
  <c r="FU556" i="37"/>
  <c r="FS556" i="37"/>
  <c r="FQ556" i="37"/>
  <c r="FO556" i="37"/>
  <c r="FV555" i="37"/>
  <c r="FT555" i="37"/>
  <c r="FR555" i="37"/>
  <c r="FP555" i="37"/>
  <c r="FN555" i="37"/>
  <c r="BR555" i="37"/>
  <c r="FU555" i="37"/>
  <c r="FS555" i="37"/>
  <c r="FQ555" i="37"/>
  <c r="FO555" i="37"/>
  <c r="FJ554" i="37"/>
  <c r="FH554" i="37"/>
  <c r="FI554" i="37"/>
  <c r="FC554" i="37"/>
  <c r="DT554" i="37"/>
  <c r="DR554" i="37"/>
  <c r="DP554" i="37"/>
  <c r="DN554" i="37"/>
  <c r="DL554" i="37"/>
  <c r="GE554" i="37"/>
  <c r="DU554" i="37"/>
  <c r="DS554" i="37"/>
  <c r="DQ554" i="37"/>
  <c r="DM554" i="37"/>
  <c r="DK554" i="37"/>
  <c r="AV544" i="37"/>
  <c r="FJ543" i="37"/>
  <c r="FH543" i="37"/>
  <c r="FF543" i="37"/>
  <c r="FD543" i="37"/>
  <c r="FC543" i="37"/>
  <c r="FE543" i="37"/>
  <c r="BZ543" i="37"/>
  <c r="BX543" i="37"/>
  <c r="BV543" i="37"/>
  <c r="BT543" i="37"/>
  <c r="CA543" i="37"/>
  <c r="BU543" i="37"/>
  <c r="FJ541" i="37"/>
  <c r="FH541" i="37"/>
  <c r="FE541" i="37"/>
  <c r="BZ541" i="37"/>
  <c r="BX541" i="37"/>
  <c r="BV541" i="37"/>
  <c r="BT541" i="37"/>
  <c r="GA541" i="37"/>
  <c r="CA541" i="37"/>
  <c r="BW541" i="37"/>
  <c r="BY541" i="37"/>
  <c r="BU541" i="37"/>
  <c r="AH554" i="37"/>
  <c r="GV554" i="37"/>
  <c r="FW554" i="37"/>
  <c r="FX554" i="37"/>
  <c r="AU554" i="37"/>
  <c r="AH552" i="37"/>
  <c r="GV552" i="37"/>
  <c r="FW552" i="37"/>
  <c r="FX552" i="37"/>
  <c r="AU552" i="37"/>
  <c r="AW552" i="37"/>
  <c r="GJ551" i="37"/>
  <c r="AH551" i="37"/>
  <c r="GV551" i="37"/>
  <c r="FW551" i="37"/>
  <c r="AU551" i="37"/>
  <c r="AW551" i="37" s="1"/>
  <c r="GG550" i="37"/>
  <c r="EQ550" i="37"/>
  <c r="EO550" i="37"/>
  <c r="EK550" i="37"/>
  <c r="EI550" i="37"/>
  <c r="EG550" i="37"/>
  <c r="EP550" i="37"/>
  <c r="EN550" i="37"/>
  <c r="EL550" i="37"/>
  <c r="EJ550" i="37"/>
  <c r="EH550" i="37"/>
  <c r="GG547" i="37"/>
  <c r="EQ547" i="37"/>
  <c r="EO547" i="37"/>
  <c r="EK547" i="37"/>
  <c r="EI547" i="37"/>
  <c r="EG547" i="37"/>
  <c r="EP547" i="37"/>
  <c r="EN547" i="37"/>
  <c r="EL547" i="37"/>
  <c r="EJ547" i="37"/>
  <c r="EH547" i="37"/>
  <c r="GG546" i="37"/>
  <c r="EQ546" i="37"/>
  <c r="EO546" i="37"/>
  <c r="EK546" i="37"/>
  <c r="EI546" i="37"/>
  <c r="EG546" i="37"/>
  <c r="EP546" i="37"/>
  <c r="EN546" i="37"/>
  <c r="EL546" i="37"/>
  <c r="EJ546" i="37"/>
  <c r="EH546" i="37"/>
  <c r="GI544" i="37"/>
  <c r="FL544" i="37"/>
  <c r="FJ544" i="37"/>
  <c r="FH544" i="37"/>
  <c r="FF544" i="37"/>
  <c r="FD544" i="37"/>
  <c r="FM544" i="37"/>
  <c r="FI544" i="37"/>
  <c r="FE544" i="37"/>
  <c r="FG544" i="37"/>
  <c r="FC544" i="37"/>
  <c r="GE544" i="37"/>
  <c r="DT544" i="37"/>
  <c r="DR544" i="37"/>
  <c r="DP544" i="37"/>
  <c r="DN544" i="37"/>
  <c r="DL544" i="37"/>
  <c r="DU544" i="37"/>
  <c r="DQ544" i="37"/>
  <c r="DM544" i="37"/>
  <c r="DS544" i="37"/>
  <c r="DK544" i="37"/>
  <c r="CO544" i="37"/>
  <c r="BZ542" i="37"/>
  <c r="CA542" i="37"/>
  <c r="GS542" i="37"/>
  <c r="BI542" i="37"/>
  <c r="EM542" i="37"/>
  <c r="EZ540" i="37"/>
  <c r="ER540" i="37"/>
  <c r="EW540" i="37"/>
  <c r="DT540" i="37"/>
  <c r="DR540" i="37"/>
  <c r="DP540" i="37"/>
  <c r="DN540" i="37"/>
  <c r="DL540" i="37"/>
  <c r="DU540" i="37"/>
  <c r="DQ540" i="37"/>
  <c r="DM540" i="37"/>
  <c r="GE540" i="37"/>
  <c r="DS540" i="37"/>
  <c r="DK540" i="37"/>
  <c r="GC540" i="37"/>
  <c r="CX540" i="37"/>
  <c r="CV540" i="37"/>
  <c r="CT540" i="37"/>
  <c r="CR540" i="37"/>
  <c r="CP540" i="37"/>
  <c r="CY540" i="37"/>
  <c r="CW540" i="37"/>
  <c r="CU540" i="37"/>
  <c r="CS540" i="37"/>
  <c r="CO540" i="37"/>
  <c r="BZ540" i="37"/>
  <c r="BX540" i="37"/>
  <c r="CA540" i="37"/>
  <c r="FL539" i="37"/>
  <c r="FJ539" i="37"/>
  <c r="FH539" i="37"/>
  <c r="FF539" i="37"/>
  <c r="FD539" i="37"/>
  <c r="GI539" i="37"/>
  <c r="FM539" i="37"/>
  <c r="FI539" i="37"/>
  <c r="FG539" i="37"/>
  <c r="FE539" i="37"/>
  <c r="FC539" i="37"/>
  <c r="GF539" i="37"/>
  <c r="EF539" i="37"/>
  <c r="ED539" i="37"/>
  <c r="EB539" i="37"/>
  <c r="DZ539" i="37"/>
  <c r="DX539" i="37"/>
  <c r="DV539" i="37"/>
  <c r="EE539" i="37"/>
  <c r="EC539" i="37"/>
  <c r="DY539" i="37"/>
  <c r="DW539" i="37"/>
  <c r="GD539" i="37"/>
  <c r="DJ539" i="37"/>
  <c r="DH539" i="37"/>
  <c r="DF539" i="37"/>
  <c r="DD539" i="37"/>
  <c r="DB539" i="37"/>
  <c r="CZ539" i="37"/>
  <c r="DI539" i="37"/>
  <c r="DG539" i="37"/>
  <c r="DE539" i="37"/>
  <c r="DA539" i="37"/>
  <c r="BT539" i="37"/>
  <c r="FL538" i="37"/>
  <c r="FJ538" i="37"/>
  <c r="FH538" i="37"/>
  <c r="FF538" i="37"/>
  <c r="FD538" i="37"/>
  <c r="GI538" i="37"/>
  <c r="FM538" i="37"/>
  <c r="FI538" i="37"/>
  <c r="FG538" i="37"/>
  <c r="FE538" i="37"/>
  <c r="FC538" i="37"/>
  <c r="DT538" i="37"/>
  <c r="DR538" i="37"/>
  <c r="DP538" i="37"/>
  <c r="DN538" i="37"/>
  <c r="DL538" i="37"/>
  <c r="GE538" i="37"/>
  <c r="DU538" i="37"/>
  <c r="DS538" i="37"/>
  <c r="DQ538" i="37"/>
  <c r="DM538" i="37"/>
  <c r="DK538" i="37"/>
  <c r="CX538" i="37"/>
  <c r="CV538" i="37"/>
  <c r="CT538" i="37"/>
  <c r="CR538" i="37"/>
  <c r="CP538" i="37"/>
  <c r="GC538" i="37"/>
  <c r="CY538" i="37"/>
  <c r="CW538" i="37"/>
  <c r="CU538" i="37"/>
  <c r="CS538" i="37"/>
  <c r="CO538" i="37"/>
  <c r="AV538" i="37"/>
  <c r="GS538" i="37"/>
  <c r="EM538" i="37"/>
  <c r="BI538" i="37"/>
  <c r="BZ537" i="37"/>
  <c r="BX537" i="37"/>
  <c r="BT537" i="37"/>
  <c r="BU537" i="37"/>
  <c r="FL536" i="37"/>
  <c r="FJ536" i="37"/>
  <c r="FH536" i="37"/>
  <c r="FF536" i="37"/>
  <c r="FD536" i="37"/>
  <c r="GI536" i="37"/>
  <c r="FM536" i="37"/>
  <c r="FI536" i="37"/>
  <c r="FG536" i="37"/>
  <c r="FE536" i="37"/>
  <c r="FC536" i="37"/>
  <c r="DT536" i="37"/>
  <c r="DR536" i="37"/>
  <c r="DP536" i="37"/>
  <c r="DN536" i="37"/>
  <c r="DL536" i="37"/>
  <c r="GE536" i="37"/>
  <c r="DU536" i="37"/>
  <c r="DS536" i="37"/>
  <c r="DQ536" i="37"/>
  <c r="DM536" i="37"/>
  <c r="DK536" i="37"/>
  <c r="CX536" i="37"/>
  <c r="CV536" i="37"/>
  <c r="CT536" i="37"/>
  <c r="CR536" i="37"/>
  <c r="CP536" i="37"/>
  <c r="GC536" i="37"/>
  <c r="CY536" i="37"/>
  <c r="CW536" i="37"/>
  <c r="CU536" i="37"/>
  <c r="CS536" i="37"/>
  <c r="CO536" i="37"/>
  <c r="AV536" i="37"/>
  <c r="GS536" i="37"/>
  <c r="EM536" i="37"/>
  <c r="BI536" i="37"/>
  <c r="BZ535" i="37"/>
  <c r="BX535" i="37"/>
  <c r="BV535" i="37"/>
  <c r="BW535" i="37"/>
  <c r="BU535" i="37"/>
  <c r="FL534" i="37"/>
  <c r="FJ534" i="37"/>
  <c r="FH534" i="37"/>
  <c r="FF534" i="37"/>
  <c r="FD534" i="37"/>
  <c r="GI534" i="37"/>
  <c r="FM534" i="37"/>
  <c r="FI534" i="37"/>
  <c r="FG534" i="37"/>
  <c r="FE534" i="37"/>
  <c r="FC534" i="37"/>
  <c r="DT534" i="37"/>
  <c r="DR534" i="37"/>
  <c r="DP534" i="37"/>
  <c r="DN534" i="37"/>
  <c r="DL534" i="37"/>
  <c r="GE534" i="37"/>
  <c r="DU534" i="37"/>
  <c r="DS534" i="37"/>
  <c r="DQ534" i="37"/>
  <c r="DM534" i="37"/>
  <c r="DK534" i="37"/>
  <c r="CV534" i="37"/>
  <c r="CT534" i="37"/>
  <c r="CR534" i="37"/>
  <c r="CP534" i="37"/>
  <c r="CO534" i="37"/>
  <c r="AV534" i="37"/>
  <c r="GS534" i="37"/>
  <c r="EM534" i="37"/>
  <c r="BI534" i="37"/>
  <c r="BZ533" i="37"/>
  <c r="BX533" i="37"/>
  <c r="BV533" i="37"/>
  <c r="BT533" i="37"/>
  <c r="GA533" i="37"/>
  <c r="CA533" i="37"/>
  <c r="BY533" i="37"/>
  <c r="BW533" i="37"/>
  <c r="BU533" i="37"/>
  <c r="FL532" i="37"/>
  <c r="FJ532" i="37"/>
  <c r="FH532" i="37"/>
  <c r="FF532" i="37"/>
  <c r="FD532" i="37"/>
  <c r="GI532" i="37"/>
  <c r="FM532" i="37"/>
  <c r="FI532" i="37"/>
  <c r="FG532" i="37"/>
  <c r="FE532" i="37"/>
  <c r="FC532" i="37"/>
  <c r="DT532" i="37"/>
  <c r="DR532" i="37"/>
  <c r="DP532" i="37"/>
  <c r="DN532" i="37"/>
  <c r="DL532" i="37"/>
  <c r="GE532" i="37"/>
  <c r="DU532" i="37"/>
  <c r="DS532" i="37"/>
  <c r="DQ532" i="37"/>
  <c r="DM532" i="37"/>
  <c r="DK532" i="37"/>
  <c r="CV532" i="37"/>
  <c r="CT532" i="37"/>
  <c r="CO532" i="37"/>
  <c r="AV532" i="37"/>
  <c r="GS532" i="37"/>
  <c r="EM532" i="37"/>
  <c r="BI532" i="37"/>
  <c r="BZ531" i="37"/>
  <c r="BX531" i="37"/>
  <c r="CA531" i="37"/>
  <c r="BU531" i="37"/>
  <c r="FL530" i="37"/>
  <c r="FJ530" i="37"/>
  <c r="FH530" i="37"/>
  <c r="FF530" i="37"/>
  <c r="FD530" i="37"/>
  <c r="GI530" i="37"/>
  <c r="FM530" i="37"/>
  <c r="FI530" i="37"/>
  <c r="FG530" i="37"/>
  <c r="FE530" i="37"/>
  <c r="FC530" i="37"/>
  <c r="DP530" i="37"/>
  <c r="DM530" i="37"/>
  <c r="DK530" i="37"/>
  <c r="CT530" i="37"/>
  <c r="CS530" i="37"/>
  <c r="CO530" i="37"/>
  <c r="AV530" i="37"/>
  <c r="GS530" i="37"/>
  <c r="EM530" i="37"/>
  <c r="BI530" i="37"/>
  <c r="BZ529" i="37"/>
  <c r="BX529" i="37"/>
  <c r="BV529" i="37"/>
  <c r="BT529" i="37"/>
  <c r="GA529" i="37"/>
  <c r="CA529" i="37"/>
  <c r="BY529" i="37"/>
  <c r="BW529" i="37"/>
  <c r="BU529" i="37"/>
  <c r="FL528" i="37"/>
  <c r="FJ528" i="37"/>
  <c r="FH528" i="37"/>
  <c r="FF528" i="37"/>
  <c r="FD528" i="37"/>
  <c r="GI528" i="37"/>
  <c r="FM528" i="37"/>
  <c r="FI528" i="37"/>
  <c r="FG528" i="37"/>
  <c r="FE528" i="37"/>
  <c r="FC528" i="37"/>
  <c r="DT528" i="37"/>
  <c r="DR528" i="37"/>
  <c r="DP528" i="37"/>
  <c r="DN528" i="37"/>
  <c r="DL528" i="37"/>
  <c r="GE528" i="37"/>
  <c r="DU528" i="37"/>
  <c r="DS528" i="37"/>
  <c r="DQ528" i="37"/>
  <c r="DM528" i="37"/>
  <c r="DK528" i="37"/>
  <c r="CX528" i="37"/>
  <c r="CV528" i="37"/>
  <c r="CT528" i="37"/>
  <c r="CR528" i="37"/>
  <c r="CP528" i="37"/>
  <c r="GC528" i="37"/>
  <c r="CY528" i="37"/>
  <c r="CW528" i="37"/>
  <c r="CU528" i="37"/>
  <c r="CS528" i="37"/>
  <c r="CO528" i="37"/>
  <c r="AV528" i="37"/>
  <c r="GS528" i="37"/>
  <c r="EM528" i="37"/>
  <c r="BI528" i="37"/>
  <c r="BX527" i="37"/>
  <c r="BT527" i="37"/>
  <c r="CA527" i="37"/>
  <c r="BU527" i="37"/>
  <c r="FJ526" i="37"/>
  <c r="FH526" i="37"/>
  <c r="FF526" i="37"/>
  <c r="FD526" i="37"/>
  <c r="FE526" i="37"/>
  <c r="FC526" i="37"/>
  <c r="DT526" i="37"/>
  <c r="DR526" i="37"/>
  <c r="DP526" i="37"/>
  <c r="DN526" i="37"/>
  <c r="DL526" i="37"/>
  <c r="GE526" i="37"/>
  <c r="DU526" i="37"/>
  <c r="DS526" i="37"/>
  <c r="DQ526" i="37"/>
  <c r="DM526" i="37"/>
  <c r="DK526" i="37"/>
  <c r="CV526" i="37"/>
  <c r="CT526" i="37"/>
  <c r="CR526" i="37"/>
  <c r="CP526" i="37"/>
  <c r="CW526" i="37"/>
  <c r="CO526" i="37"/>
  <c r="AV526" i="37"/>
  <c r="GS526" i="37"/>
  <c r="EM526" i="37"/>
  <c r="BI526" i="37"/>
  <c r="FF525" i="37"/>
  <c r="FC525" i="37"/>
  <c r="FI525" i="37"/>
  <c r="DT525" i="37"/>
  <c r="DR525" i="37"/>
  <c r="DP525" i="37"/>
  <c r="DN525" i="37"/>
  <c r="DL525" i="37"/>
  <c r="GE525" i="37"/>
  <c r="DS525" i="37"/>
  <c r="DK525" i="37"/>
  <c r="DU525" i="37"/>
  <c r="DQ525" i="37"/>
  <c r="DM525" i="37"/>
  <c r="CX525" i="37"/>
  <c r="CV525" i="37"/>
  <c r="CT525" i="37"/>
  <c r="CR525" i="37"/>
  <c r="CP525" i="37"/>
  <c r="CY525" i="37"/>
  <c r="CU525" i="37"/>
  <c r="GC525" i="37"/>
  <c r="CW525" i="37"/>
  <c r="CS525" i="37"/>
  <c r="CO525" i="37"/>
  <c r="FJ523" i="37"/>
  <c r="FC523" i="37"/>
  <c r="DT523" i="37"/>
  <c r="DR523" i="37"/>
  <c r="DP523" i="37"/>
  <c r="DN523" i="37"/>
  <c r="DL523" i="37"/>
  <c r="GE523" i="37"/>
  <c r="DS523" i="37"/>
  <c r="DK523" i="37"/>
  <c r="DU523" i="37"/>
  <c r="DQ523" i="37"/>
  <c r="DM523" i="37"/>
  <c r="CX523" i="37"/>
  <c r="CV523" i="37"/>
  <c r="CT523" i="37"/>
  <c r="CR523" i="37"/>
  <c r="CP523" i="37"/>
  <c r="CY523" i="37"/>
  <c r="CU523" i="37"/>
  <c r="GC523" i="37"/>
  <c r="CW523" i="37"/>
  <c r="CS523" i="37"/>
  <c r="CO523" i="37"/>
  <c r="BV521" i="37"/>
  <c r="CA521" i="37"/>
  <c r="GS521" i="37"/>
  <c r="EM521" i="37"/>
  <c r="BI521" i="37"/>
  <c r="AV520" i="37"/>
  <c r="BZ519" i="37"/>
  <c r="BX519" i="37"/>
  <c r="BT519" i="37"/>
  <c r="CA519" i="37"/>
  <c r="BW519" i="37"/>
  <c r="BU519" i="37"/>
  <c r="GS519" i="37"/>
  <c r="EM519" i="37"/>
  <c r="BI519" i="37"/>
  <c r="AV518" i="37"/>
  <c r="GJ544" i="37"/>
  <c r="AH544" i="37"/>
  <c r="GV544" i="37"/>
  <c r="FW544" i="37"/>
  <c r="AU544" i="37"/>
  <c r="AX544" i="37" s="1"/>
  <c r="GJ543" i="37"/>
  <c r="AH543" i="37"/>
  <c r="GV543" i="37"/>
  <c r="FW543" i="37"/>
  <c r="AU543" i="37"/>
  <c r="AW543" i="37" s="1"/>
  <c r="GJ542" i="37"/>
  <c r="AH542" i="37"/>
  <c r="GV542" i="37"/>
  <c r="FW542" i="37"/>
  <c r="AU542" i="37"/>
  <c r="AW542" i="37" s="1"/>
  <c r="AH541" i="37"/>
  <c r="GV541" i="37" s="1"/>
  <c r="FW541" i="37"/>
  <c r="FX541" i="37" s="1"/>
  <c r="AU541" i="37"/>
  <c r="AW541" i="37" s="1"/>
  <c r="GJ537" i="37"/>
  <c r="AH537" i="37"/>
  <c r="GV537" i="37"/>
  <c r="FW537" i="37"/>
  <c r="AU537" i="37"/>
  <c r="GJ536" i="37"/>
  <c r="AH536" i="37"/>
  <c r="GV536" i="37" s="1"/>
  <c r="FW536" i="37"/>
  <c r="AU536" i="37"/>
  <c r="AX536" i="37"/>
  <c r="GJ535" i="37"/>
  <c r="AH535" i="37"/>
  <c r="GV535" i="37" s="1"/>
  <c r="FW535" i="37"/>
  <c r="AU535" i="37"/>
  <c r="AH533" i="37"/>
  <c r="GV533" i="37"/>
  <c r="FW533" i="37"/>
  <c r="FX533" i="37"/>
  <c r="AU533" i="37"/>
  <c r="AH531" i="37"/>
  <c r="GV531" i="37"/>
  <c r="FW531" i="37"/>
  <c r="FX531" i="37"/>
  <c r="AU531" i="37"/>
  <c r="AH529" i="37"/>
  <c r="GV529" i="37"/>
  <c r="FW529" i="37"/>
  <c r="FX529" i="37"/>
  <c r="AU529" i="37"/>
  <c r="GJ526" i="37"/>
  <c r="AH526" i="37"/>
  <c r="GV526" i="37"/>
  <c r="FW526" i="37"/>
  <c r="AU526" i="37"/>
  <c r="AX526" i="37" s="1"/>
  <c r="FL524" i="37"/>
  <c r="FJ524" i="37"/>
  <c r="FH524" i="37"/>
  <c r="FF524" i="37"/>
  <c r="FD524" i="37"/>
  <c r="FM524" i="37"/>
  <c r="FI524" i="37"/>
  <c r="FE524" i="37"/>
  <c r="GI524" i="37"/>
  <c r="FG524" i="37"/>
  <c r="FC524" i="37"/>
  <c r="DT524" i="37"/>
  <c r="DR524" i="37"/>
  <c r="DP524" i="37"/>
  <c r="DN524" i="37"/>
  <c r="DL524" i="37"/>
  <c r="DU524" i="37"/>
  <c r="DQ524" i="37"/>
  <c r="DM524" i="37"/>
  <c r="GE524" i="37"/>
  <c r="DS524" i="37"/>
  <c r="DK524" i="37"/>
  <c r="CV524" i="37"/>
  <c r="CT524" i="37"/>
  <c r="CP524" i="37"/>
  <c r="CO524" i="37"/>
  <c r="FD522" i="37"/>
  <c r="FE522" i="37"/>
  <c r="FG522" i="37"/>
  <c r="FC522" i="37"/>
  <c r="DL522" i="37"/>
  <c r="DM522" i="37"/>
  <c r="DS522" i="37"/>
  <c r="DK522" i="37"/>
  <c r="CP522" i="37"/>
  <c r="CW522" i="37"/>
  <c r="CS522" i="37"/>
  <c r="CO522" i="37"/>
  <c r="FJ520" i="37"/>
  <c r="FD520" i="37"/>
  <c r="FI520" i="37"/>
  <c r="FE520" i="37"/>
  <c r="FG520" i="37"/>
  <c r="DR520" i="37"/>
  <c r="DL520" i="37"/>
  <c r="DQ520" i="37"/>
  <c r="DM520" i="37"/>
  <c r="DS520" i="37"/>
  <c r="CV520" i="37"/>
  <c r="CP520" i="37"/>
  <c r="CW520" i="37"/>
  <c r="CS520" i="37"/>
  <c r="CU520" i="37"/>
  <c r="FL518" i="37"/>
  <c r="FJ518" i="37"/>
  <c r="FH518" i="37"/>
  <c r="FF518" i="37"/>
  <c r="FD518" i="37"/>
  <c r="FM518" i="37"/>
  <c r="FI518" i="37"/>
  <c r="FE518" i="37"/>
  <c r="GI518" i="37"/>
  <c r="FG518" i="37"/>
  <c r="FC518" i="37"/>
  <c r="DT518" i="37"/>
  <c r="DR518" i="37"/>
  <c r="DP518" i="37"/>
  <c r="DN518" i="37"/>
  <c r="DL518" i="37"/>
  <c r="DU518" i="37"/>
  <c r="DQ518" i="37"/>
  <c r="DM518" i="37"/>
  <c r="GE518" i="37"/>
  <c r="DS518" i="37"/>
  <c r="DK518" i="37"/>
  <c r="CV518" i="37"/>
  <c r="CT518" i="37"/>
  <c r="CP518" i="37"/>
  <c r="FJ517" i="37"/>
  <c r="FD517" i="37"/>
  <c r="FC517" i="37"/>
  <c r="GF517" i="37"/>
  <c r="EF517" i="37"/>
  <c r="ED517" i="37"/>
  <c r="EB517" i="37"/>
  <c r="DZ517" i="37"/>
  <c r="DX517" i="37"/>
  <c r="DV517" i="37"/>
  <c r="EE517" i="37"/>
  <c r="EC517" i="37"/>
  <c r="DY517" i="37"/>
  <c r="DW517" i="37"/>
  <c r="GD517" i="37"/>
  <c r="DJ517" i="37"/>
  <c r="DH517" i="37"/>
  <c r="DF517" i="37"/>
  <c r="DD517" i="37"/>
  <c r="DB517" i="37"/>
  <c r="CZ517" i="37"/>
  <c r="DI517" i="37"/>
  <c r="DG517" i="37"/>
  <c r="DE517" i="37"/>
  <c r="DA517" i="37"/>
  <c r="CL517" i="37"/>
  <c r="CD517" i="37"/>
  <c r="CK517" i="37"/>
  <c r="AV517" i="37"/>
  <c r="GS517" i="37"/>
  <c r="EM517" i="37"/>
  <c r="BI517" i="37"/>
  <c r="EZ516" i="37"/>
  <c r="EW516" i="37"/>
  <c r="DT516" i="37"/>
  <c r="DR516" i="37"/>
  <c r="DP516" i="37"/>
  <c r="DN516" i="37"/>
  <c r="DL516" i="37"/>
  <c r="GE516" i="37"/>
  <c r="DU516" i="37"/>
  <c r="DS516" i="37"/>
  <c r="DQ516" i="37"/>
  <c r="DM516" i="37"/>
  <c r="DK516" i="37"/>
  <c r="CX516" i="37"/>
  <c r="CV516" i="37"/>
  <c r="CT516" i="37"/>
  <c r="CR516" i="37"/>
  <c r="CP516" i="37"/>
  <c r="GC516" i="37"/>
  <c r="CY516" i="37"/>
  <c r="CW516" i="37"/>
  <c r="CU516" i="37"/>
  <c r="CS516" i="37"/>
  <c r="CO516" i="37"/>
  <c r="AV516" i="37"/>
  <c r="GS516" i="37"/>
  <c r="EM516" i="37"/>
  <c r="BI516" i="37"/>
  <c r="BZ515" i="37"/>
  <c r="CA515" i="37"/>
  <c r="BY515" i="37"/>
  <c r="FH514" i="37"/>
  <c r="FC514" i="37"/>
  <c r="DT514" i="37"/>
  <c r="DR514" i="37"/>
  <c r="DP514" i="37"/>
  <c r="DN514" i="37"/>
  <c r="DL514" i="37"/>
  <c r="GE514" i="37"/>
  <c r="DU514" i="37"/>
  <c r="DS514" i="37"/>
  <c r="DQ514" i="37"/>
  <c r="DM514" i="37"/>
  <c r="DK514" i="37"/>
  <c r="CX514" i="37"/>
  <c r="CV514" i="37"/>
  <c r="CT514" i="37"/>
  <c r="CR514" i="37"/>
  <c r="CP514" i="37"/>
  <c r="GC514" i="37"/>
  <c r="CY514" i="37"/>
  <c r="CW514" i="37"/>
  <c r="CU514" i="37"/>
  <c r="CS514" i="37"/>
  <c r="CO514" i="37"/>
  <c r="AV514" i="37"/>
  <c r="GS514" i="37"/>
  <c r="EM514" i="37"/>
  <c r="BI514" i="37"/>
  <c r="BX513" i="37"/>
  <c r="CA513" i="37"/>
  <c r="FJ512" i="37"/>
  <c r="FH512" i="37"/>
  <c r="FG512" i="37"/>
  <c r="FE512" i="37"/>
  <c r="DR512" i="37"/>
  <c r="DP512" i="37"/>
  <c r="DS512" i="37"/>
  <c r="DM512" i="37"/>
  <c r="CV512" i="37"/>
  <c r="CT512" i="37"/>
  <c r="CW512" i="37"/>
  <c r="CS512" i="37"/>
  <c r="AV512" i="37"/>
  <c r="GS512" i="37"/>
  <c r="EM512" i="37"/>
  <c r="BI512" i="37"/>
  <c r="BX511" i="37"/>
  <c r="CA511" i="37"/>
  <c r="FJ510" i="37"/>
  <c r="FH510" i="37"/>
  <c r="FG510" i="37"/>
  <c r="FE510" i="37"/>
  <c r="DR510" i="37"/>
  <c r="DP510" i="37"/>
  <c r="DS510" i="37"/>
  <c r="DM510" i="37"/>
  <c r="CV510" i="37"/>
  <c r="CT510" i="37"/>
  <c r="CW510" i="37"/>
  <c r="CS510" i="37"/>
  <c r="AV510" i="37"/>
  <c r="GS510" i="37"/>
  <c r="EM510" i="37"/>
  <c r="BI510" i="37"/>
  <c r="BZ509" i="37"/>
  <c r="BX509" i="37"/>
  <c r="CA509" i="37"/>
  <c r="BU509" i="37"/>
  <c r="FL508" i="37"/>
  <c r="FJ508" i="37"/>
  <c r="FH508" i="37"/>
  <c r="FF508" i="37"/>
  <c r="FD508" i="37"/>
  <c r="GI508" i="37"/>
  <c r="FM508" i="37"/>
  <c r="FI508" i="37"/>
  <c r="FG508" i="37"/>
  <c r="FE508" i="37"/>
  <c r="FC508" i="37"/>
  <c r="DR508" i="37"/>
  <c r="CX508" i="37"/>
  <c r="CV508" i="37"/>
  <c r="CT508" i="37"/>
  <c r="CR508" i="37"/>
  <c r="CP508" i="37"/>
  <c r="GC508" i="37"/>
  <c r="CY508" i="37"/>
  <c r="CW508" i="37"/>
  <c r="CU508" i="37"/>
  <c r="CS508" i="37"/>
  <c r="CO508" i="37"/>
  <c r="AV508" i="37"/>
  <c r="GS508" i="37"/>
  <c r="EM508" i="37"/>
  <c r="BI508" i="37"/>
  <c r="BX507" i="37"/>
  <c r="BV507" i="37"/>
  <c r="CA507" i="37"/>
  <c r="BU507" i="37"/>
  <c r="FJ506" i="37"/>
  <c r="FH506" i="37"/>
  <c r="FF506" i="37"/>
  <c r="FD506" i="37"/>
  <c r="FE506" i="37"/>
  <c r="FC506" i="37"/>
  <c r="DT506" i="37"/>
  <c r="DR506" i="37"/>
  <c r="DP506" i="37"/>
  <c r="DN506" i="37"/>
  <c r="DL506" i="37"/>
  <c r="GE506" i="37"/>
  <c r="DU506" i="37"/>
  <c r="DS506" i="37"/>
  <c r="DQ506" i="37"/>
  <c r="DM506" i="37"/>
  <c r="DK506" i="37"/>
  <c r="CV506" i="37"/>
  <c r="CT506" i="37"/>
  <c r="CR506" i="37"/>
  <c r="CP506" i="37"/>
  <c r="CW506" i="37"/>
  <c r="CO506" i="37"/>
  <c r="AV506" i="37"/>
  <c r="GS506" i="37"/>
  <c r="EM506" i="37"/>
  <c r="BI506" i="37"/>
  <c r="BX505" i="37"/>
  <c r="BT505" i="37"/>
  <c r="CA505" i="37"/>
  <c r="BU505" i="37"/>
  <c r="FL504" i="37"/>
  <c r="FJ504" i="37"/>
  <c r="FH504" i="37"/>
  <c r="FF504" i="37"/>
  <c r="FD504" i="37"/>
  <c r="GI504" i="37"/>
  <c r="FM504" i="37"/>
  <c r="FI504" i="37"/>
  <c r="FG504" i="37"/>
  <c r="FE504" i="37"/>
  <c r="FC504" i="37"/>
  <c r="DT504" i="37"/>
  <c r="DR504" i="37"/>
  <c r="DP504" i="37"/>
  <c r="DN504" i="37"/>
  <c r="DL504" i="37"/>
  <c r="GE504" i="37"/>
  <c r="DU504" i="37"/>
  <c r="DS504" i="37"/>
  <c r="DQ504" i="37"/>
  <c r="DM504" i="37"/>
  <c r="DK504" i="37"/>
  <c r="CR504" i="37"/>
  <c r="CO504" i="37"/>
  <c r="AV504" i="37"/>
  <c r="GS504" i="37"/>
  <c r="EM504" i="37"/>
  <c r="BI504" i="37"/>
  <c r="BX503" i="37"/>
  <c r="BV503" i="37"/>
  <c r="CA503" i="37"/>
  <c r="BU503" i="37"/>
  <c r="FJ502" i="37"/>
  <c r="FE502" i="37"/>
  <c r="FC502" i="37"/>
  <c r="DT502" i="37"/>
  <c r="DR502" i="37"/>
  <c r="DP502" i="37"/>
  <c r="DN502" i="37"/>
  <c r="DL502" i="37"/>
  <c r="GE502" i="37"/>
  <c r="DU502" i="37"/>
  <c r="DS502" i="37"/>
  <c r="DQ502" i="37"/>
  <c r="DM502" i="37"/>
  <c r="DK502" i="37"/>
  <c r="CV502" i="37"/>
  <c r="CW502" i="37"/>
  <c r="CO502" i="37"/>
  <c r="AV502" i="37"/>
  <c r="GS502" i="37"/>
  <c r="EM502" i="37"/>
  <c r="BI502" i="37"/>
  <c r="BZ501" i="37"/>
  <c r="FL500" i="37"/>
  <c r="FJ500" i="37"/>
  <c r="FH500" i="37"/>
  <c r="FF500" i="37"/>
  <c r="FD500" i="37"/>
  <c r="GI500" i="37"/>
  <c r="FM500" i="37"/>
  <c r="FI500" i="37"/>
  <c r="FG500" i="37"/>
  <c r="FE500" i="37"/>
  <c r="FC500" i="37"/>
  <c r="DT500" i="37"/>
  <c r="DR500" i="37"/>
  <c r="DP500" i="37"/>
  <c r="DN500" i="37"/>
  <c r="DL500" i="37"/>
  <c r="GE500" i="37"/>
  <c r="DU500" i="37"/>
  <c r="DS500" i="37"/>
  <c r="DQ500" i="37"/>
  <c r="DM500" i="37"/>
  <c r="DK500" i="37"/>
  <c r="CX500" i="37"/>
  <c r="CV500" i="37"/>
  <c r="CT500" i="37"/>
  <c r="CR500" i="37"/>
  <c r="CP500" i="37"/>
  <c r="GC500" i="37"/>
  <c r="CY500" i="37"/>
  <c r="CW500" i="37"/>
  <c r="CU500" i="37"/>
  <c r="CS500" i="37"/>
  <c r="CO500" i="37"/>
  <c r="AV500" i="37"/>
  <c r="GS500" i="37"/>
  <c r="EM500" i="37"/>
  <c r="BI500" i="37"/>
  <c r="CQ583" i="37"/>
  <c r="CT499" i="37"/>
  <c r="CR499" i="37"/>
  <c r="CW499" i="37"/>
  <c r="CO499" i="37"/>
  <c r="BS583" i="37"/>
  <c r="BX499" i="37"/>
  <c r="BV499" i="37"/>
  <c r="CA499" i="37"/>
  <c r="BU499" i="37"/>
  <c r="FJ498" i="37"/>
  <c r="FE498" i="37"/>
  <c r="FC498" i="37"/>
  <c r="DT498" i="37"/>
  <c r="DR498" i="37"/>
  <c r="DP498" i="37"/>
  <c r="DN498" i="37"/>
  <c r="DL498" i="37"/>
  <c r="GE498" i="37"/>
  <c r="DU498" i="37"/>
  <c r="DS498" i="37"/>
  <c r="DQ498" i="37"/>
  <c r="DM498" i="37"/>
  <c r="DK498" i="37"/>
  <c r="CV498" i="37"/>
  <c r="CW498" i="37"/>
  <c r="CO498" i="37"/>
  <c r="AV498" i="37"/>
  <c r="GS498" i="37"/>
  <c r="EM498" i="37"/>
  <c r="BI498" i="37"/>
  <c r="BZ497" i="37"/>
  <c r="BX497" i="37"/>
  <c r="BV497" i="37"/>
  <c r="BT497" i="37"/>
  <c r="GA497" i="37"/>
  <c r="CA497" i="37"/>
  <c r="BY497" i="37"/>
  <c r="BW497" i="37"/>
  <c r="BU497" i="37"/>
  <c r="FL496" i="37"/>
  <c r="FJ496" i="37"/>
  <c r="FH496" i="37"/>
  <c r="FF496" i="37"/>
  <c r="FD496" i="37"/>
  <c r="GI496" i="37"/>
  <c r="FM496" i="37"/>
  <c r="FI496" i="37"/>
  <c r="FG496" i="37"/>
  <c r="FE496" i="37"/>
  <c r="FC496" i="37"/>
  <c r="DT496" i="37"/>
  <c r="DR496" i="37"/>
  <c r="DP496" i="37"/>
  <c r="DN496" i="37"/>
  <c r="DL496" i="37"/>
  <c r="GE496" i="37"/>
  <c r="DU496" i="37"/>
  <c r="DS496" i="37"/>
  <c r="DQ496" i="37"/>
  <c r="DM496" i="37"/>
  <c r="DK496" i="37"/>
  <c r="CX496" i="37"/>
  <c r="CV496" i="37"/>
  <c r="CT496" i="37"/>
  <c r="CR496" i="37"/>
  <c r="CP496" i="37"/>
  <c r="GC496" i="37"/>
  <c r="CY496" i="37"/>
  <c r="CW496" i="37"/>
  <c r="CU496" i="37"/>
  <c r="CS496" i="37"/>
  <c r="CO496" i="37"/>
  <c r="AV496" i="37"/>
  <c r="GS496" i="37"/>
  <c r="EM496" i="37"/>
  <c r="BI496" i="37"/>
  <c r="BZ495" i="37"/>
  <c r="CA495" i="37"/>
  <c r="GJ539" i="37"/>
  <c r="AH539" i="37"/>
  <c r="GV539" i="37"/>
  <c r="FW539" i="37"/>
  <c r="AU539" i="37"/>
  <c r="GJ538" i="37"/>
  <c r="AH538" i="37"/>
  <c r="GV538" i="37"/>
  <c r="FW538" i="37"/>
  <c r="AU538" i="37"/>
  <c r="AX538" i="37" s="1"/>
  <c r="GJ534" i="37"/>
  <c r="AH534" i="37"/>
  <c r="GV534" i="37"/>
  <c r="FW534" i="37"/>
  <c r="AU534" i="37"/>
  <c r="AX534" i="37" s="1"/>
  <c r="AH532" i="37"/>
  <c r="GV532" i="37" s="1"/>
  <c r="FW532" i="37"/>
  <c r="FX532" i="37" s="1"/>
  <c r="AU532" i="37"/>
  <c r="AX532" i="37" s="1"/>
  <c r="AH530" i="37"/>
  <c r="GV530" i="37"/>
  <c r="FW530" i="37"/>
  <c r="FX530" i="37"/>
  <c r="AU530" i="37"/>
  <c r="AX530" i="37"/>
  <c r="GJ528" i="37"/>
  <c r="AH528" i="37"/>
  <c r="GV528" i="37" s="1"/>
  <c r="FW528" i="37"/>
  <c r="AU528" i="37"/>
  <c r="AX528" i="37"/>
  <c r="GJ527" i="37"/>
  <c r="AH527" i="37"/>
  <c r="GV527" i="37"/>
  <c r="FW527" i="37"/>
  <c r="AU527" i="37"/>
  <c r="FV517" i="37"/>
  <c r="FT517" i="37"/>
  <c r="FR517" i="37"/>
  <c r="FP517" i="37"/>
  <c r="FN517" i="37"/>
  <c r="BR517" i="37"/>
  <c r="BP517" i="37"/>
  <c r="FU517" i="37"/>
  <c r="FS517" i="37"/>
  <c r="FQ517" i="37"/>
  <c r="FO517" i="37"/>
  <c r="FL493" i="37"/>
  <c r="FJ493" i="37"/>
  <c r="FH493" i="37"/>
  <c r="FF493" i="37"/>
  <c r="FD493" i="37"/>
  <c r="GI493" i="37"/>
  <c r="FG493" i="37"/>
  <c r="FC493" i="37"/>
  <c r="FM493" i="37"/>
  <c r="FI493" i="37"/>
  <c r="FE493" i="37"/>
  <c r="BZ491" i="37"/>
  <c r="BX491" i="37"/>
  <c r="BV491" i="37"/>
  <c r="BT491" i="37"/>
  <c r="GA491" i="37"/>
  <c r="CA491" i="37"/>
  <c r="BW491" i="37"/>
  <c r="BY491" i="37"/>
  <c r="BU491" i="37"/>
  <c r="EP489" i="37"/>
  <c r="EN489" i="37"/>
  <c r="EL489" i="37"/>
  <c r="EJ489" i="37"/>
  <c r="EH489" i="37"/>
  <c r="EQ489" i="37"/>
  <c r="EI489" i="37"/>
  <c r="GG489" i="37"/>
  <c r="EO489" i="37"/>
  <c r="EK489" i="37"/>
  <c r="EG489" i="37"/>
  <c r="DT489" i="37"/>
  <c r="DR489" i="37"/>
  <c r="DP489" i="37"/>
  <c r="DN489" i="37"/>
  <c r="DL489" i="37"/>
  <c r="GE489" i="37"/>
  <c r="DS489" i="37"/>
  <c r="DK489" i="37"/>
  <c r="DU489" i="37"/>
  <c r="DQ489" i="37"/>
  <c r="DM489" i="37"/>
  <c r="CW489" i="37"/>
  <c r="CO489" i="37"/>
  <c r="FE487" i="37"/>
  <c r="BZ487" i="37"/>
  <c r="BX487" i="37"/>
  <c r="BV487" i="37"/>
  <c r="BT487" i="37"/>
  <c r="GA487" i="37"/>
  <c r="CA487" i="37"/>
  <c r="BW487" i="37"/>
  <c r="BY487" i="37"/>
  <c r="BU487" i="37"/>
  <c r="FJ485" i="37"/>
  <c r="FG485" i="37"/>
  <c r="FE485" i="37"/>
  <c r="BZ485" i="37"/>
  <c r="BX485" i="37"/>
  <c r="BV485" i="37"/>
  <c r="BT485" i="37"/>
  <c r="GA485" i="37"/>
  <c r="CA485" i="37"/>
  <c r="BW485" i="37"/>
  <c r="BY485" i="37"/>
  <c r="BU485" i="37"/>
  <c r="FL483" i="37"/>
  <c r="FJ483" i="37"/>
  <c r="FH483" i="37"/>
  <c r="FF483" i="37"/>
  <c r="FD483" i="37"/>
  <c r="GI483" i="37"/>
  <c r="FG483" i="37"/>
  <c r="FC483" i="37"/>
  <c r="FM483" i="37"/>
  <c r="FI483" i="37"/>
  <c r="FE483" i="37"/>
  <c r="GI482" i="37"/>
  <c r="FM482" i="37"/>
  <c r="FI482" i="37"/>
  <c r="FG482" i="37"/>
  <c r="FE482" i="37"/>
  <c r="FC482" i="37"/>
  <c r="FL482" i="37"/>
  <c r="FJ482" i="37"/>
  <c r="FH482" i="37"/>
  <c r="FF482" i="37"/>
  <c r="FD482" i="37"/>
  <c r="GE482" i="37"/>
  <c r="DU482" i="37"/>
  <c r="DS482" i="37"/>
  <c r="DQ482" i="37"/>
  <c r="DM482" i="37"/>
  <c r="DK482" i="37"/>
  <c r="DT482" i="37"/>
  <c r="DR482" i="37"/>
  <c r="DP482" i="37"/>
  <c r="DN482" i="37"/>
  <c r="DL482" i="37"/>
  <c r="AV482" i="37"/>
  <c r="AV481" i="37"/>
  <c r="AV480" i="37"/>
  <c r="AV479" i="37"/>
  <c r="AV478" i="37"/>
  <c r="AV477" i="37"/>
  <c r="AV476" i="37"/>
  <c r="AV475" i="37"/>
  <c r="AV474" i="37"/>
  <c r="AV473" i="37"/>
  <c r="BF464" i="37"/>
  <c r="BC464" i="37"/>
  <c r="BJ462" i="37"/>
  <c r="BF460" i="37"/>
  <c r="BF458" i="37"/>
  <c r="BG458" i="37"/>
  <c r="BJ456" i="37"/>
  <c r="BG456" i="37"/>
  <c r="BG454" i="37"/>
  <c r="BJ452" i="37"/>
  <c r="BF450" i="37"/>
  <c r="BJ450" i="37"/>
  <c r="BJ448" i="37"/>
  <c r="BF448" i="37"/>
  <c r="AH522" i="37"/>
  <c r="GV522" i="37"/>
  <c r="FW522" i="37"/>
  <c r="FX522" i="37"/>
  <c r="AU522" i="37"/>
  <c r="GJ516" i="37"/>
  <c r="AH516" i="37"/>
  <c r="GV516" i="37"/>
  <c r="FW516" i="37"/>
  <c r="AU516" i="37"/>
  <c r="AX516" i="37" s="1"/>
  <c r="GJ515" i="37"/>
  <c r="AH515" i="37"/>
  <c r="GV515" i="37"/>
  <c r="FW515" i="37"/>
  <c r="AU515" i="37"/>
  <c r="GJ513" i="37"/>
  <c r="AH513" i="37"/>
  <c r="GV513" i="37" s="1"/>
  <c r="FW513" i="37"/>
  <c r="AU513" i="37"/>
  <c r="GJ511" i="37"/>
  <c r="AH511" i="37"/>
  <c r="GV511" i="37"/>
  <c r="FW511" i="37"/>
  <c r="AU511" i="37"/>
  <c r="GJ509" i="37"/>
  <c r="AH509" i="37"/>
  <c r="GV509" i="37" s="1"/>
  <c r="FW509" i="37"/>
  <c r="AU509" i="37"/>
  <c r="GJ508" i="37"/>
  <c r="AH508" i="37"/>
  <c r="GV508" i="37"/>
  <c r="FW508" i="37"/>
  <c r="AU508" i="37"/>
  <c r="AX508" i="37" s="1"/>
  <c r="GJ506" i="37"/>
  <c r="AH506" i="37"/>
  <c r="GV506" i="37"/>
  <c r="FW506" i="37"/>
  <c r="AU506" i="37"/>
  <c r="AX506" i="37" s="1"/>
  <c r="GJ505" i="37"/>
  <c r="AH505" i="37"/>
  <c r="GV505" i="37"/>
  <c r="FW505" i="37"/>
  <c r="AU505" i="37"/>
  <c r="GJ504" i="37"/>
  <c r="AH504" i="37"/>
  <c r="GV504" i="37" s="1"/>
  <c r="FW504" i="37"/>
  <c r="AU504" i="37"/>
  <c r="AX504" i="37"/>
  <c r="GJ500" i="37"/>
  <c r="AH500" i="37"/>
  <c r="GV500" i="37" s="1"/>
  <c r="FW500" i="37"/>
  <c r="AU500" i="37"/>
  <c r="AX500" i="37"/>
  <c r="AH496" i="37"/>
  <c r="GV496" i="37"/>
  <c r="FW496" i="37"/>
  <c r="FX496" i="37"/>
  <c r="AU496" i="37"/>
  <c r="AX496" i="37"/>
  <c r="AH495" i="37"/>
  <c r="GV495" i="37"/>
  <c r="FW495" i="37"/>
  <c r="FX495" i="37"/>
  <c r="AU495" i="37"/>
  <c r="FE494" i="37"/>
  <c r="FC494" i="37"/>
  <c r="DT494" i="37"/>
  <c r="DR494" i="37"/>
  <c r="DP494" i="37"/>
  <c r="DN494" i="37"/>
  <c r="DL494" i="37"/>
  <c r="GE494" i="37"/>
  <c r="DU494" i="37"/>
  <c r="DQ494" i="37"/>
  <c r="DM494" i="37"/>
  <c r="DS494" i="37"/>
  <c r="DK494" i="37"/>
  <c r="CW494" i="37"/>
  <c r="CO494" i="37"/>
  <c r="FJ492" i="37"/>
  <c r="FG492" i="37"/>
  <c r="FC492" i="37"/>
  <c r="DR492" i="37"/>
  <c r="DS492" i="37"/>
  <c r="DK492" i="37"/>
  <c r="CX492" i="37"/>
  <c r="CV492" i="37"/>
  <c r="CT492" i="37"/>
  <c r="CR492" i="37"/>
  <c r="CP492" i="37"/>
  <c r="GC492" i="37"/>
  <c r="CW492" i="37"/>
  <c r="CS492" i="37"/>
  <c r="CO492" i="37"/>
  <c r="CY492" i="37"/>
  <c r="CU492" i="37"/>
  <c r="FL490" i="37"/>
  <c r="FJ490" i="37"/>
  <c r="FH490" i="37"/>
  <c r="FF490" i="37"/>
  <c r="FD490" i="37"/>
  <c r="FM490" i="37"/>
  <c r="FI490" i="37"/>
  <c r="FE490" i="37"/>
  <c r="GI490" i="37"/>
  <c r="FG490" i="37"/>
  <c r="FC490" i="37"/>
  <c r="DT490" i="37"/>
  <c r="DR490" i="37"/>
  <c r="DP490" i="37"/>
  <c r="DN490" i="37"/>
  <c r="DL490" i="37"/>
  <c r="DU490" i="37"/>
  <c r="DQ490" i="37"/>
  <c r="DM490" i="37"/>
  <c r="GE490" i="37"/>
  <c r="DS490" i="37"/>
  <c r="DK490" i="37"/>
  <c r="FC488" i="37"/>
  <c r="DT488" i="37"/>
  <c r="DR488" i="37"/>
  <c r="DP488" i="37"/>
  <c r="DN488" i="37"/>
  <c r="DL488" i="37"/>
  <c r="DU488" i="37"/>
  <c r="DQ488" i="37"/>
  <c r="DM488" i="37"/>
  <c r="GE488" i="37"/>
  <c r="DS488" i="37"/>
  <c r="DK488" i="37"/>
  <c r="CX488" i="37"/>
  <c r="CV488" i="37"/>
  <c r="CT488" i="37"/>
  <c r="CR488" i="37"/>
  <c r="CP488" i="37"/>
  <c r="GC488" i="37"/>
  <c r="CW488" i="37"/>
  <c r="CS488" i="37"/>
  <c r="CO488" i="37"/>
  <c r="CY488" i="37"/>
  <c r="CU488" i="37"/>
  <c r="BZ486" i="37"/>
  <c r="BX486" i="37"/>
  <c r="BV486" i="37"/>
  <c r="BT486" i="37"/>
  <c r="BY486" i="37"/>
  <c r="BU486" i="37"/>
  <c r="GA486" i="37"/>
  <c r="CA486" i="37"/>
  <c r="BW486" i="37"/>
  <c r="GS486" i="37"/>
  <c r="BI486" i="37"/>
  <c r="EM486" i="37"/>
  <c r="AR486" i="37"/>
  <c r="FL484" i="37"/>
  <c r="FJ484" i="37"/>
  <c r="FH484" i="37"/>
  <c r="FF484" i="37"/>
  <c r="FD484" i="37"/>
  <c r="FM484" i="37"/>
  <c r="FI484" i="37"/>
  <c r="FE484" i="37"/>
  <c r="GI484" i="37"/>
  <c r="FG484" i="37"/>
  <c r="FC484" i="37"/>
  <c r="DT484" i="37"/>
  <c r="DR484" i="37"/>
  <c r="DP484" i="37"/>
  <c r="DN484" i="37"/>
  <c r="DL484" i="37"/>
  <c r="DU484" i="37"/>
  <c r="DQ484" i="37"/>
  <c r="DM484" i="37"/>
  <c r="GE484" i="37"/>
  <c r="DS484" i="37"/>
  <c r="DK484" i="37"/>
  <c r="CV484" i="37"/>
  <c r="CO484" i="37"/>
  <c r="EZ470" i="37"/>
  <c r="ET470" i="37"/>
  <c r="EW470" i="37"/>
  <c r="GD470" i="37"/>
  <c r="DJ470" i="37"/>
  <c r="DH470" i="37"/>
  <c r="DF470" i="37"/>
  <c r="DD470" i="37"/>
  <c r="DB470" i="37"/>
  <c r="CZ470" i="37"/>
  <c r="DI470" i="37"/>
  <c r="DG470" i="37"/>
  <c r="DE470" i="37"/>
  <c r="DA470" i="37"/>
  <c r="AV470" i="37"/>
  <c r="AH470" i="37"/>
  <c r="GV470" i="37"/>
  <c r="FW470" i="37"/>
  <c r="FX470" i="37"/>
  <c r="AU470" i="37"/>
  <c r="AX470" i="37"/>
  <c r="ED469" i="37"/>
  <c r="DX469" i="37"/>
  <c r="EC469" i="37"/>
  <c r="GB469" i="37"/>
  <c r="CN469" i="37"/>
  <c r="CL469" i="37"/>
  <c r="CJ469" i="37"/>
  <c r="CH469" i="37"/>
  <c r="CF469" i="37"/>
  <c r="CD469" i="37"/>
  <c r="CM469" i="37"/>
  <c r="CK469" i="37"/>
  <c r="CI469" i="37"/>
  <c r="CG469" i="37"/>
  <c r="EZ468" i="37"/>
  <c r="EX468" i="37"/>
  <c r="ET468" i="37"/>
  <c r="ER468" i="37"/>
  <c r="EW468" i="37"/>
  <c r="GD468" i="37"/>
  <c r="DJ468" i="37"/>
  <c r="DH468" i="37"/>
  <c r="DF468" i="37"/>
  <c r="DD468" i="37"/>
  <c r="DB468" i="37"/>
  <c r="CZ468" i="37"/>
  <c r="DI468" i="37"/>
  <c r="DG468" i="37"/>
  <c r="DE468" i="37"/>
  <c r="DA468" i="37"/>
  <c r="AV468" i="37"/>
  <c r="AH468" i="37"/>
  <c r="GV468" i="37"/>
  <c r="FW468" i="37"/>
  <c r="FX468" i="37"/>
  <c r="AU468" i="37"/>
  <c r="AX468" i="37"/>
  <c r="GF467" i="37"/>
  <c r="EF467" i="37"/>
  <c r="ED467" i="37"/>
  <c r="EB467" i="37"/>
  <c r="DZ467" i="37"/>
  <c r="DX467" i="37"/>
  <c r="DV467" i="37"/>
  <c r="EE467" i="37"/>
  <c r="EC467" i="37"/>
  <c r="DY467" i="37"/>
  <c r="DW467" i="37"/>
  <c r="GB467" i="37"/>
  <c r="CN467" i="37"/>
  <c r="CL467" i="37"/>
  <c r="CJ467" i="37"/>
  <c r="CH467" i="37"/>
  <c r="CF467" i="37"/>
  <c r="CD467" i="37"/>
  <c r="CM467" i="37"/>
  <c r="CK467" i="37"/>
  <c r="CI467" i="37"/>
  <c r="CG467" i="37"/>
  <c r="AV464" i="37"/>
  <c r="GS462" i="37"/>
  <c r="EM462" i="37"/>
  <c r="BI462" i="37"/>
  <c r="BN462" i="37"/>
  <c r="AQ462" i="37"/>
  <c r="BZ461" i="37"/>
  <c r="CA461" i="37"/>
  <c r="BU461" i="37"/>
  <c r="FJ460" i="37"/>
  <c r="FH460" i="37"/>
  <c r="FE460" i="37"/>
  <c r="GS460" i="37"/>
  <c r="EM460" i="37"/>
  <c r="BI460" i="37"/>
  <c r="AQ460" i="37"/>
  <c r="FJ458" i="37"/>
  <c r="FH458" i="37"/>
  <c r="FE458" i="37"/>
  <c r="FC458" i="37"/>
  <c r="AV458" i="37"/>
  <c r="BZ457" i="37"/>
  <c r="BX457" i="37"/>
  <c r="BV457" i="37"/>
  <c r="BT457" i="37"/>
  <c r="GA457" i="37"/>
  <c r="CA457" i="37"/>
  <c r="BY457" i="37"/>
  <c r="BW457" i="37"/>
  <c r="BU457" i="37"/>
  <c r="DT456" i="37"/>
  <c r="DR456" i="37"/>
  <c r="DP456" i="37"/>
  <c r="DN456" i="37"/>
  <c r="DL456" i="37"/>
  <c r="GE456" i="37"/>
  <c r="DU456" i="37"/>
  <c r="DS456" i="37"/>
  <c r="DQ456" i="37"/>
  <c r="DM456" i="37"/>
  <c r="DK456" i="37"/>
  <c r="AV456" i="37"/>
  <c r="BZ455" i="37"/>
  <c r="BX455" i="37"/>
  <c r="BU455" i="37"/>
  <c r="DT454" i="37"/>
  <c r="DR454" i="37"/>
  <c r="DP454" i="37"/>
  <c r="DN454" i="37"/>
  <c r="DL454" i="37"/>
  <c r="GE454" i="37"/>
  <c r="DU454" i="37"/>
  <c r="DS454" i="37"/>
  <c r="DQ454" i="37"/>
  <c r="DM454" i="37"/>
  <c r="DK454" i="37"/>
  <c r="CX454" i="37"/>
  <c r="CV454" i="37"/>
  <c r="CT454" i="37"/>
  <c r="CR454" i="37"/>
  <c r="CP454" i="37"/>
  <c r="GC454" i="37"/>
  <c r="CY454" i="37"/>
  <c r="CW454" i="37"/>
  <c r="CU454" i="37"/>
  <c r="CS454" i="37"/>
  <c r="CO454" i="37"/>
  <c r="GS454" i="37"/>
  <c r="EM454" i="37"/>
  <c r="BI454" i="37"/>
  <c r="BN454" i="37"/>
  <c r="AQ454" i="37"/>
  <c r="BZ453" i="37"/>
  <c r="BX453" i="37"/>
  <c r="BV453" i="37"/>
  <c r="BT453" i="37"/>
  <c r="GA453" i="37"/>
  <c r="CA453" i="37"/>
  <c r="BY453" i="37"/>
  <c r="BW453" i="37"/>
  <c r="BU453" i="37"/>
  <c r="GS452" i="37"/>
  <c r="EM452" i="37"/>
  <c r="BI452" i="37"/>
  <c r="AQ452" i="37"/>
  <c r="CA451" i="37"/>
  <c r="BU451" i="37"/>
  <c r="FC450" i="37"/>
  <c r="DT450" i="37"/>
  <c r="DR450" i="37"/>
  <c r="DP450" i="37"/>
  <c r="DN450" i="37"/>
  <c r="DL450" i="37"/>
  <c r="GE450" i="37"/>
  <c r="DU450" i="37"/>
  <c r="DS450" i="37"/>
  <c r="DQ450" i="37"/>
  <c r="DM450" i="37"/>
  <c r="DK450" i="37"/>
  <c r="CX450" i="37"/>
  <c r="CV450" i="37"/>
  <c r="CT450" i="37"/>
  <c r="CR450" i="37"/>
  <c r="CP450" i="37"/>
  <c r="GC450" i="37"/>
  <c r="CY450" i="37"/>
  <c r="CW450" i="37"/>
  <c r="CU450" i="37"/>
  <c r="CS450" i="37"/>
  <c r="CO450" i="37"/>
  <c r="AV450" i="37"/>
  <c r="GS448" i="37"/>
  <c r="EM448" i="37"/>
  <c r="BI448" i="37"/>
  <c r="AQ448" i="37"/>
  <c r="BZ447" i="37"/>
  <c r="BX447" i="37"/>
  <c r="BV447" i="37"/>
  <c r="BT447" i="37"/>
  <c r="GA447" i="37"/>
  <c r="CA447" i="37"/>
  <c r="BY447" i="37"/>
  <c r="BW447" i="37"/>
  <c r="BU447" i="37"/>
  <c r="GJ525" i="37"/>
  <c r="AH525" i="37"/>
  <c r="GV525" i="37"/>
  <c r="FW525" i="37"/>
  <c r="AU525" i="37"/>
  <c r="AW525" i="37" s="1"/>
  <c r="AO525" i="37"/>
  <c r="GJ523" i="37"/>
  <c r="AH523" i="37"/>
  <c r="GV523" i="37" s="1"/>
  <c r="FW523" i="37"/>
  <c r="AU523" i="37"/>
  <c r="AW523" i="37"/>
  <c r="AO523" i="37"/>
  <c r="AH520" i="37"/>
  <c r="GV520" i="37"/>
  <c r="FW520" i="37"/>
  <c r="FX520" i="37"/>
  <c r="AU520" i="37"/>
  <c r="AX520" i="37"/>
  <c r="AO520" i="37"/>
  <c r="GJ518" i="37"/>
  <c r="AH518" i="37"/>
  <c r="GV518" i="37"/>
  <c r="FW518" i="37"/>
  <c r="AU518" i="37"/>
  <c r="AX518" i="37" s="1"/>
  <c r="AO518" i="37"/>
  <c r="GJ512" i="37"/>
  <c r="AH512" i="37"/>
  <c r="GV512" i="37" s="1"/>
  <c r="FW512" i="37"/>
  <c r="AU512" i="37"/>
  <c r="AX512" i="37"/>
  <c r="AO512" i="37"/>
  <c r="AH507" i="37"/>
  <c r="GV507" i="37"/>
  <c r="FW507" i="37"/>
  <c r="FX507" i="37"/>
  <c r="AU507" i="37"/>
  <c r="AO507" i="37"/>
  <c r="GJ502" i="37"/>
  <c r="AH502" i="37"/>
  <c r="GV502" i="37"/>
  <c r="FW502" i="37"/>
  <c r="AU502" i="37"/>
  <c r="AX502" i="37" s="1"/>
  <c r="AO502" i="37"/>
  <c r="GJ499" i="37"/>
  <c r="AH499" i="37"/>
  <c r="FW499" i="37"/>
  <c r="AU499" i="37"/>
  <c r="AO499" i="37"/>
  <c r="EP445" i="37"/>
  <c r="EN445" i="37"/>
  <c r="EL445" i="37"/>
  <c r="EJ445" i="37"/>
  <c r="EH445" i="37"/>
  <c r="EQ445" i="37"/>
  <c r="EI445" i="37"/>
  <c r="GG445" i="37"/>
  <c r="EO445" i="37"/>
  <c r="EK445" i="37"/>
  <c r="EG445" i="37"/>
  <c r="DR445" i="37"/>
  <c r="DK445" i="37"/>
  <c r="DM445" i="37"/>
  <c r="CV445" i="37"/>
  <c r="CS445" i="37"/>
  <c r="CO445" i="37"/>
  <c r="EP443" i="37"/>
  <c r="EN443" i="37"/>
  <c r="EL443" i="37"/>
  <c r="EJ443" i="37"/>
  <c r="EH443" i="37"/>
  <c r="EQ443" i="37"/>
  <c r="EI443" i="37"/>
  <c r="GG443" i="37"/>
  <c r="EO443" i="37"/>
  <c r="EK443" i="37"/>
  <c r="EG443" i="37"/>
  <c r="DT443" i="37"/>
  <c r="DR443" i="37"/>
  <c r="DP443" i="37"/>
  <c r="DN443" i="37"/>
  <c r="DL443" i="37"/>
  <c r="GE443" i="37"/>
  <c r="DS443" i="37"/>
  <c r="DK443" i="37"/>
  <c r="DU443" i="37"/>
  <c r="DQ443" i="37"/>
  <c r="DM443" i="37"/>
  <c r="CW443" i="37"/>
  <c r="GB437" i="37"/>
  <c r="CN437" i="37"/>
  <c r="CL437" i="37"/>
  <c r="CJ437" i="37"/>
  <c r="CH437" i="37"/>
  <c r="CF437" i="37"/>
  <c r="CD437" i="37"/>
  <c r="CM437" i="37"/>
  <c r="CI437" i="37"/>
  <c r="CK437" i="37"/>
  <c r="CG437" i="37"/>
  <c r="BF435" i="37"/>
  <c r="BG435" i="37"/>
  <c r="BF427" i="37"/>
  <c r="BE427" i="37"/>
  <c r="BF425" i="37"/>
  <c r="BJ425" i="37"/>
  <c r="BK425" i="37"/>
  <c r="BK421" i="37"/>
  <c r="BF417" i="37"/>
  <c r="BJ415" i="37"/>
  <c r="BF415" i="37"/>
  <c r="BE415" i="37"/>
  <c r="BK415" i="37"/>
  <c r="BH413" i="37"/>
  <c r="BF413" i="37"/>
  <c r="BK409" i="37"/>
  <c r="BF407" i="37"/>
  <c r="BH407" i="37"/>
  <c r="BF403" i="37"/>
  <c r="BK403" i="37"/>
  <c r="BF399" i="37"/>
  <c r="BF393" i="37"/>
  <c r="BE393" i="37"/>
  <c r="BK393" i="37"/>
  <c r="AV379" i="37"/>
  <c r="AV371" i="37"/>
  <c r="FV486" i="37"/>
  <c r="BP486" i="37"/>
  <c r="FU486" i="37"/>
  <c r="BO486" i="37"/>
  <c r="FV484" i="37"/>
  <c r="FT484" i="37"/>
  <c r="FR484" i="37"/>
  <c r="FP484" i="37"/>
  <c r="FN484" i="37"/>
  <c r="BR484" i="37"/>
  <c r="FU484" i="37"/>
  <c r="FQ484" i="37"/>
  <c r="FS484" i="37"/>
  <c r="FO484" i="37"/>
  <c r="GG479" i="37"/>
  <c r="EQ479" i="37"/>
  <c r="EO479" i="37"/>
  <c r="EK479" i="37"/>
  <c r="EI479" i="37"/>
  <c r="EG479" i="37"/>
  <c r="EP479" i="37"/>
  <c r="EN479" i="37"/>
  <c r="EL479" i="37"/>
  <c r="EJ479" i="37"/>
  <c r="EH479" i="37"/>
  <c r="GG475" i="37"/>
  <c r="EQ475" i="37"/>
  <c r="EO475" i="37"/>
  <c r="EK475" i="37"/>
  <c r="EI475" i="37"/>
  <c r="EG475" i="37"/>
  <c r="EP475" i="37"/>
  <c r="EN475" i="37"/>
  <c r="EL475" i="37"/>
  <c r="EJ475" i="37"/>
  <c r="EH475" i="37"/>
  <c r="FV466" i="37"/>
  <c r="FT466" i="37"/>
  <c r="FR466" i="37"/>
  <c r="FP466" i="37"/>
  <c r="FN466" i="37"/>
  <c r="BR466" i="37"/>
  <c r="FU466" i="37"/>
  <c r="FS466" i="37"/>
  <c r="FQ466" i="37"/>
  <c r="FO466" i="37"/>
  <c r="FL442" i="37"/>
  <c r="FJ442" i="37"/>
  <c r="FH442" i="37"/>
  <c r="FF442" i="37"/>
  <c r="FD442" i="37"/>
  <c r="FM442" i="37"/>
  <c r="FI442" i="37"/>
  <c r="FE442" i="37"/>
  <c r="GI442" i="37"/>
  <c r="FG442" i="37"/>
  <c r="FC442" i="37"/>
  <c r="DT442" i="37"/>
  <c r="DR442" i="37"/>
  <c r="DP442" i="37"/>
  <c r="DN442" i="37"/>
  <c r="DL442" i="37"/>
  <c r="DU442" i="37"/>
  <c r="DQ442" i="37"/>
  <c r="DM442" i="37"/>
  <c r="GE442" i="37"/>
  <c r="DS442" i="37"/>
  <c r="DK442" i="37"/>
  <c r="CV442" i="37"/>
  <c r="BZ438" i="37"/>
  <c r="BX438" i="37"/>
  <c r="BV438" i="37"/>
  <c r="BT438" i="37"/>
  <c r="BY438" i="37"/>
  <c r="BU438" i="37"/>
  <c r="GA438" i="37"/>
  <c r="CA438" i="37"/>
  <c r="BW438" i="37"/>
  <c r="ET435" i="37"/>
  <c r="ER435" i="37"/>
  <c r="GD435" i="37"/>
  <c r="DJ435" i="37"/>
  <c r="DH435" i="37"/>
  <c r="DF435" i="37"/>
  <c r="DD435" i="37"/>
  <c r="DB435" i="37"/>
  <c r="CZ435" i="37"/>
  <c r="DI435" i="37"/>
  <c r="DG435" i="37"/>
  <c r="DE435" i="37"/>
  <c r="DA435" i="37"/>
  <c r="DC582" i="37"/>
  <c r="DT432" i="37"/>
  <c r="DR432" i="37"/>
  <c r="DP432" i="37"/>
  <c r="DN432" i="37"/>
  <c r="DL432" i="37"/>
  <c r="GE432" i="37"/>
  <c r="DU432" i="37"/>
  <c r="DS432" i="37"/>
  <c r="DQ432" i="37"/>
  <c r="DM432" i="37"/>
  <c r="DK432" i="37"/>
  <c r="CX432" i="37"/>
  <c r="CV432" i="37"/>
  <c r="CT432" i="37"/>
  <c r="CR432" i="37"/>
  <c r="CP432" i="37"/>
  <c r="GC432" i="37"/>
  <c r="CY432" i="37"/>
  <c r="CW432" i="37"/>
  <c r="CU432" i="37"/>
  <c r="CS432" i="37"/>
  <c r="CO432" i="37"/>
  <c r="GS432" i="37"/>
  <c r="EM432" i="37"/>
  <c r="BI432" i="37"/>
  <c r="AQ432" i="37"/>
  <c r="AR432" i="37"/>
  <c r="BZ431" i="37"/>
  <c r="BX431" i="37"/>
  <c r="BV431" i="37"/>
  <c r="BT431" i="37"/>
  <c r="GA431" i="37"/>
  <c r="CA431" i="37"/>
  <c r="BY431" i="37"/>
  <c r="BW431" i="37"/>
  <c r="BU431" i="37"/>
  <c r="FL430" i="37"/>
  <c r="FJ430" i="37"/>
  <c r="FH430" i="37"/>
  <c r="FF430" i="37"/>
  <c r="FD430" i="37"/>
  <c r="GI430" i="37"/>
  <c r="FM430" i="37"/>
  <c r="FI430" i="37"/>
  <c r="FG430" i="37"/>
  <c r="FE430" i="37"/>
  <c r="FC430" i="37"/>
  <c r="GS430" i="37"/>
  <c r="EM430" i="37"/>
  <c r="BI430" i="37"/>
  <c r="AQ430" i="37"/>
  <c r="AR430" i="37"/>
  <c r="DT428" i="37"/>
  <c r="DR428" i="37"/>
  <c r="DP428" i="37"/>
  <c r="DN428" i="37"/>
  <c r="DL428" i="37"/>
  <c r="GE428" i="37"/>
  <c r="DU428" i="37"/>
  <c r="DS428" i="37"/>
  <c r="DQ428" i="37"/>
  <c r="DM428" i="37"/>
  <c r="DK428" i="37"/>
  <c r="CX428" i="37"/>
  <c r="CV428" i="37"/>
  <c r="CT428" i="37"/>
  <c r="CR428" i="37"/>
  <c r="CP428" i="37"/>
  <c r="GC428" i="37"/>
  <c r="CY428" i="37"/>
  <c r="CW428" i="37"/>
  <c r="CU428" i="37"/>
  <c r="CS428" i="37"/>
  <c r="CO428" i="37"/>
  <c r="AV428" i="37"/>
  <c r="BX427" i="37"/>
  <c r="CA427" i="37"/>
  <c r="DT426" i="37"/>
  <c r="DR426" i="37"/>
  <c r="DP426" i="37"/>
  <c r="DN426" i="37"/>
  <c r="DL426" i="37"/>
  <c r="GE426" i="37"/>
  <c r="DU426" i="37"/>
  <c r="DS426" i="37"/>
  <c r="DQ426" i="37"/>
  <c r="DM426" i="37"/>
  <c r="DK426" i="37"/>
  <c r="CV426" i="37"/>
  <c r="CT426" i="37"/>
  <c r="CU426" i="37"/>
  <c r="CO426" i="37"/>
  <c r="AV426" i="37"/>
  <c r="BZ425" i="37"/>
  <c r="BX425" i="37"/>
  <c r="BV425" i="37"/>
  <c r="BT425" i="37"/>
  <c r="GA425" i="37"/>
  <c r="CA425" i="37"/>
  <c r="BY425" i="37"/>
  <c r="BW425" i="37"/>
  <c r="BU425" i="37"/>
  <c r="DT424" i="37"/>
  <c r="DR424" i="37"/>
  <c r="DP424" i="37"/>
  <c r="DN424" i="37"/>
  <c r="DL424" i="37"/>
  <c r="GE424" i="37"/>
  <c r="DU424" i="37"/>
  <c r="DS424" i="37"/>
  <c r="DQ424" i="37"/>
  <c r="DM424" i="37"/>
  <c r="DK424" i="37"/>
  <c r="CT424" i="37"/>
  <c r="CO424" i="37"/>
  <c r="AV424" i="37"/>
  <c r="BZ423" i="37"/>
  <c r="BX423" i="37"/>
  <c r="BV423" i="37"/>
  <c r="BT423" i="37"/>
  <c r="GA423" i="37"/>
  <c r="CA423" i="37"/>
  <c r="BY423" i="37"/>
  <c r="BW423" i="37"/>
  <c r="BU423" i="37"/>
  <c r="FL422" i="37"/>
  <c r="FJ422" i="37"/>
  <c r="FH422" i="37"/>
  <c r="FF422" i="37"/>
  <c r="FD422" i="37"/>
  <c r="GI422" i="37"/>
  <c r="FM422" i="37"/>
  <c r="FI422" i="37"/>
  <c r="FG422" i="37"/>
  <c r="FE422" i="37"/>
  <c r="FC422" i="37"/>
  <c r="AV422" i="37"/>
  <c r="BZ421" i="37"/>
  <c r="BX421" i="37"/>
  <c r="BV421" i="37"/>
  <c r="BT421" i="37"/>
  <c r="GA421" i="37"/>
  <c r="CA421" i="37"/>
  <c r="BY421" i="37"/>
  <c r="BW421" i="37"/>
  <c r="BU421" i="37"/>
  <c r="DT420" i="37"/>
  <c r="DR420" i="37"/>
  <c r="DP420" i="37"/>
  <c r="DN420" i="37"/>
  <c r="DL420" i="37"/>
  <c r="GE420" i="37"/>
  <c r="DU420" i="37"/>
  <c r="DS420" i="37"/>
  <c r="DQ420" i="37"/>
  <c r="DM420" i="37"/>
  <c r="DK420" i="37"/>
  <c r="CT420" i="37"/>
  <c r="CW420" i="37"/>
  <c r="AV420" i="37"/>
  <c r="BZ419" i="37"/>
  <c r="BX419" i="37"/>
  <c r="BV419" i="37"/>
  <c r="BT419" i="37"/>
  <c r="GA419" i="37"/>
  <c r="CA419" i="37"/>
  <c r="BY419" i="37"/>
  <c r="BW419" i="37"/>
  <c r="BU419" i="37"/>
  <c r="FJ418" i="37"/>
  <c r="FH418" i="37"/>
  <c r="FG418" i="37"/>
  <c r="FE418" i="37"/>
  <c r="AV418" i="37"/>
  <c r="BZ417" i="37"/>
  <c r="BX417" i="37"/>
  <c r="CA417" i="37"/>
  <c r="BW417" i="37"/>
  <c r="BU417" i="37"/>
  <c r="FG416" i="37"/>
  <c r="FE416" i="37"/>
  <c r="DS416" i="37"/>
  <c r="DM416" i="37"/>
  <c r="CW416" i="37"/>
  <c r="CS416" i="37"/>
  <c r="GS416" i="37"/>
  <c r="EM416" i="37"/>
  <c r="BI416" i="37"/>
  <c r="BN416" i="37"/>
  <c r="AQ416" i="37"/>
  <c r="AR416" i="37"/>
  <c r="DP415" i="37"/>
  <c r="BZ415" i="37"/>
  <c r="BX415" i="37"/>
  <c r="BV415" i="37"/>
  <c r="BT415" i="37"/>
  <c r="GA415" i="37"/>
  <c r="CA415" i="37"/>
  <c r="BY415" i="37"/>
  <c r="BW415" i="37"/>
  <c r="BU415" i="37"/>
  <c r="FL414" i="37"/>
  <c r="FJ414" i="37"/>
  <c r="FH414" i="37"/>
  <c r="FF414" i="37"/>
  <c r="FD414" i="37"/>
  <c r="GI414" i="37"/>
  <c r="FM414" i="37"/>
  <c r="FI414" i="37"/>
  <c r="FG414" i="37"/>
  <c r="FE414" i="37"/>
  <c r="FC414" i="37"/>
  <c r="AV414" i="37"/>
  <c r="DT412" i="37"/>
  <c r="DR412" i="37"/>
  <c r="DP412" i="37"/>
  <c r="DN412" i="37"/>
  <c r="DL412" i="37"/>
  <c r="GE412" i="37"/>
  <c r="DU412" i="37"/>
  <c r="DS412" i="37"/>
  <c r="DQ412" i="37"/>
  <c r="DM412" i="37"/>
  <c r="DK412" i="37"/>
  <c r="CT412" i="37"/>
  <c r="AV412" i="37"/>
  <c r="BZ411" i="37"/>
  <c r="BX411" i="37"/>
  <c r="BV411" i="37"/>
  <c r="BT411" i="37"/>
  <c r="GA411" i="37"/>
  <c r="CA411" i="37"/>
  <c r="BY411" i="37"/>
  <c r="BW411" i="37"/>
  <c r="BU411" i="37"/>
  <c r="DT410" i="37"/>
  <c r="DR410" i="37"/>
  <c r="DP410" i="37"/>
  <c r="DN410" i="37"/>
  <c r="DL410" i="37"/>
  <c r="GE410" i="37"/>
  <c r="DU410" i="37"/>
  <c r="DS410" i="37"/>
  <c r="DQ410" i="37"/>
  <c r="DM410" i="37"/>
  <c r="DK410" i="37"/>
  <c r="CV410" i="37"/>
  <c r="CT410" i="37"/>
  <c r="CW410" i="37"/>
  <c r="AV410" i="37"/>
  <c r="BZ409" i="37"/>
  <c r="BX409" i="37"/>
  <c r="BV409" i="37"/>
  <c r="BT409" i="37"/>
  <c r="GA409" i="37"/>
  <c r="CA409" i="37"/>
  <c r="BY409" i="37"/>
  <c r="BW409" i="37"/>
  <c r="BU409" i="37"/>
  <c r="DR408" i="37"/>
  <c r="DP408" i="37"/>
  <c r="DM408" i="37"/>
  <c r="CV408" i="37"/>
  <c r="CT408" i="37"/>
  <c r="CS408" i="37"/>
  <c r="GS408" i="37"/>
  <c r="EM408" i="37"/>
  <c r="BI408" i="37"/>
  <c r="BN408" i="37"/>
  <c r="AQ408" i="37"/>
  <c r="AR408" i="37"/>
  <c r="BZ407" i="37"/>
  <c r="CA407" i="37"/>
  <c r="BU407" i="37"/>
  <c r="FJ406" i="37"/>
  <c r="FH406" i="37"/>
  <c r="FE406" i="37"/>
  <c r="GS406" i="37"/>
  <c r="EM406" i="37"/>
  <c r="BI406" i="37"/>
  <c r="BN406" i="37"/>
  <c r="AQ406" i="37"/>
  <c r="AR406" i="37"/>
  <c r="DT404" i="37"/>
  <c r="DR404" i="37"/>
  <c r="DP404" i="37"/>
  <c r="DN404" i="37"/>
  <c r="DL404" i="37"/>
  <c r="GE404" i="37"/>
  <c r="DU404" i="37"/>
  <c r="DS404" i="37"/>
  <c r="DQ404" i="37"/>
  <c r="DM404" i="37"/>
  <c r="DK404" i="37"/>
  <c r="CV404" i="37"/>
  <c r="CT404" i="37"/>
  <c r="CW404" i="37"/>
  <c r="AV404" i="37"/>
  <c r="BZ403" i="37"/>
  <c r="BX403" i="37"/>
  <c r="BV403" i="37"/>
  <c r="BT403" i="37"/>
  <c r="GA403" i="37"/>
  <c r="CA403" i="37"/>
  <c r="BY403" i="37"/>
  <c r="BW403" i="37"/>
  <c r="BU403" i="37"/>
  <c r="DT402" i="37"/>
  <c r="DR402" i="37"/>
  <c r="DP402" i="37"/>
  <c r="DN402" i="37"/>
  <c r="DL402" i="37"/>
  <c r="GE402" i="37"/>
  <c r="DU402" i="37"/>
  <c r="DS402" i="37"/>
  <c r="DQ402" i="37"/>
  <c r="DM402" i="37"/>
  <c r="DK402" i="37"/>
  <c r="CV402" i="37"/>
  <c r="CT402" i="37"/>
  <c r="CW402" i="37"/>
  <c r="AV402" i="37"/>
  <c r="DT400" i="37"/>
  <c r="DR400" i="37"/>
  <c r="DP400" i="37"/>
  <c r="DN400" i="37"/>
  <c r="DL400" i="37"/>
  <c r="GE400" i="37"/>
  <c r="DU400" i="37"/>
  <c r="DS400" i="37"/>
  <c r="DQ400" i="37"/>
  <c r="DM400" i="37"/>
  <c r="DK400" i="37"/>
  <c r="CV400" i="37"/>
  <c r="CT400" i="37"/>
  <c r="CW400" i="37"/>
  <c r="CO400" i="37"/>
  <c r="AV400" i="37"/>
  <c r="BX399" i="37"/>
  <c r="CA399" i="37"/>
  <c r="BW399" i="37"/>
  <c r="BU399" i="37"/>
  <c r="FL398" i="37"/>
  <c r="FJ398" i="37"/>
  <c r="FH398" i="37"/>
  <c r="FF398" i="37"/>
  <c r="FD398" i="37"/>
  <c r="GI398" i="37"/>
  <c r="FM398" i="37"/>
  <c r="FI398" i="37"/>
  <c r="FG398" i="37"/>
  <c r="FE398" i="37"/>
  <c r="FC398" i="37"/>
  <c r="GS398" i="37"/>
  <c r="EM398" i="37"/>
  <c r="BI398" i="37"/>
  <c r="AQ398" i="37"/>
  <c r="AR398" i="37"/>
  <c r="DT396" i="37"/>
  <c r="DR396" i="37"/>
  <c r="DP396" i="37"/>
  <c r="DN396" i="37"/>
  <c r="DL396" i="37"/>
  <c r="GE396" i="37"/>
  <c r="DU396" i="37"/>
  <c r="DS396" i="37"/>
  <c r="DQ396" i="37"/>
  <c r="DM396" i="37"/>
  <c r="DK396" i="37"/>
  <c r="CX396" i="37"/>
  <c r="CV396" i="37"/>
  <c r="CT396" i="37"/>
  <c r="CR396" i="37"/>
  <c r="CP396" i="37"/>
  <c r="GC396" i="37"/>
  <c r="CY396" i="37"/>
  <c r="CW396" i="37"/>
  <c r="CU396" i="37"/>
  <c r="CS396" i="37"/>
  <c r="CO396" i="37"/>
  <c r="AV396" i="37"/>
  <c r="BZ395" i="37"/>
  <c r="BX395" i="37"/>
  <c r="BU395" i="37"/>
  <c r="DT394" i="37"/>
  <c r="DR394" i="37"/>
  <c r="DP394" i="37"/>
  <c r="DN394" i="37"/>
  <c r="DL394" i="37"/>
  <c r="GE394" i="37"/>
  <c r="DU394" i="37"/>
  <c r="DS394" i="37"/>
  <c r="DQ394" i="37"/>
  <c r="DM394" i="37"/>
  <c r="DK394" i="37"/>
  <c r="CT394" i="37"/>
  <c r="CW394" i="37"/>
  <c r="CO394" i="37"/>
  <c r="GS394" i="37"/>
  <c r="EM394" i="37"/>
  <c r="BI394" i="37"/>
  <c r="AQ394" i="37"/>
  <c r="AR394" i="37"/>
  <c r="DR392" i="37"/>
  <c r="DP392" i="37"/>
  <c r="DM392" i="37"/>
  <c r="DK392" i="37"/>
  <c r="CV392" i="37"/>
  <c r="CT392" i="37"/>
  <c r="CS392" i="37"/>
  <c r="CO392" i="37"/>
  <c r="AV392" i="37"/>
  <c r="BX391" i="37"/>
  <c r="BU391" i="37"/>
  <c r="DT390" i="37"/>
  <c r="DR390" i="37"/>
  <c r="DP390" i="37"/>
  <c r="DN390" i="37"/>
  <c r="DL390" i="37"/>
  <c r="GE390" i="37"/>
  <c r="DU390" i="37"/>
  <c r="DS390" i="37"/>
  <c r="DQ390" i="37"/>
  <c r="DM390" i="37"/>
  <c r="DK390" i="37"/>
  <c r="GS390" i="37"/>
  <c r="EM390" i="37"/>
  <c r="BI390" i="37"/>
  <c r="BN390" i="37"/>
  <c r="AQ390" i="37"/>
  <c r="AR390" i="37"/>
  <c r="DP388" i="37"/>
  <c r="DS388" i="37"/>
  <c r="DM388" i="37"/>
  <c r="DK388" i="37"/>
  <c r="CT388" i="37"/>
  <c r="CW388" i="37"/>
  <c r="CS388" i="37"/>
  <c r="CO388" i="37"/>
  <c r="AV388" i="37"/>
  <c r="AH494" i="37"/>
  <c r="GV494" i="37"/>
  <c r="FW494" i="37"/>
  <c r="FX494" i="37"/>
  <c r="AU494" i="37"/>
  <c r="AO494" i="37"/>
  <c r="AH492" i="37"/>
  <c r="GV492" i="37"/>
  <c r="FW492" i="37"/>
  <c r="FX492" i="37"/>
  <c r="AU492" i="37"/>
  <c r="AW492" i="37"/>
  <c r="AO492" i="37"/>
  <c r="AH485" i="37"/>
  <c r="GV485" i="37" s="1"/>
  <c r="FW485" i="37"/>
  <c r="FX485" i="37" s="1"/>
  <c r="AU485" i="37"/>
  <c r="AW485" i="37" s="1"/>
  <c r="AO485" i="37"/>
  <c r="FV462" i="37"/>
  <c r="FT462" i="37"/>
  <c r="FR462" i="37"/>
  <c r="FP462" i="37"/>
  <c r="FN462" i="37"/>
  <c r="BR462" i="37"/>
  <c r="FU462" i="37"/>
  <c r="FS462" i="37"/>
  <c r="FQ462" i="37"/>
  <c r="FO462" i="37"/>
  <c r="FV449" i="37"/>
  <c r="FT449" i="37"/>
  <c r="FR449" i="37"/>
  <c r="FP449" i="37"/>
  <c r="FN449" i="37"/>
  <c r="BR449" i="37"/>
  <c r="FU449" i="37"/>
  <c r="FS449" i="37"/>
  <c r="FQ449" i="37"/>
  <c r="FO449" i="37"/>
  <c r="FJ446" i="37"/>
  <c r="FE446" i="37"/>
  <c r="FC446" i="37"/>
  <c r="CV446" i="37"/>
  <c r="CW446" i="37"/>
  <c r="CO446" i="37"/>
  <c r="BJ440" i="37"/>
  <c r="DT385" i="37"/>
  <c r="DR385" i="37"/>
  <c r="DP385" i="37"/>
  <c r="DN385" i="37"/>
  <c r="DL385" i="37"/>
  <c r="GE385" i="37"/>
  <c r="DS385" i="37"/>
  <c r="DK385" i="37"/>
  <c r="DU385" i="37"/>
  <c r="DQ385" i="37"/>
  <c r="DM385" i="37"/>
  <c r="CV385" i="37"/>
  <c r="CT385" i="37"/>
  <c r="CW385" i="37"/>
  <c r="CO385" i="37"/>
  <c r="BZ381" i="37"/>
  <c r="CA381" i="37"/>
  <c r="BZ377" i="37"/>
  <c r="BX377" i="37"/>
  <c r="BV377" i="37"/>
  <c r="BT377" i="37"/>
  <c r="GA377" i="37"/>
  <c r="CA377" i="37"/>
  <c r="BW377" i="37"/>
  <c r="BY377" i="37"/>
  <c r="BU377" i="37"/>
  <c r="GS375" i="37"/>
  <c r="EM375" i="37"/>
  <c r="BI375" i="37"/>
  <c r="AR375" i="37"/>
  <c r="BN375" i="37"/>
  <c r="BZ373" i="37"/>
  <c r="BT373" i="37"/>
  <c r="CA373" i="37"/>
  <c r="BU373" i="37"/>
  <c r="BZ371" i="37"/>
  <c r="BX371" i="37"/>
  <c r="BT371" i="37"/>
  <c r="CA371" i="37"/>
  <c r="BY371" i="37"/>
  <c r="BU371" i="37"/>
  <c r="BE366" i="37"/>
  <c r="BK366" i="37"/>
  <c r="BH366" i="37"/>
  <c r="BC366" i="37"/>
  <c r="BG366" i="37"/>
  <c r="BG362" i="37"/>
  <c r="BK358" i="37"/>
  <c r="BC358" i="37"/>
  <c r="BG358" i="37"/>
  <c r="BK354" i="37"/>
  <c r="BG354" i="37"/>
  <c r="BJ348" i="37"/>
  <c r="BG348" i="37"/>
  <c r="BE346" i="37"/>
  <c r="BK346" i="37"/>
  <c r="BJ346" i="37"/>
  <c r="BC346" i="37"/>
  <c r="BG346" i="37"/>
  <c r="BE338" i="37"/>
  <c r="BJ338" i="37"/>
  <c r="BG338" i="37"/>
  <c r="AV312" i="37"/>
  <c r="AV310" i="37"/>
  <c r="AV309" i="37"/>
  <c r="BS581" i="37"/>
  <c r="GA308" i="37"/>
  <c r="CA308" i="37"/>
  <c r="BY308" i="37"/>
  <c r="BW308" i="37"/>
  <c r="BU308" i="37"/>
  <c r="BX308" i="37"/>
  <c r="BT308" i="37"/>
  <c r="BZ308" i="37"/>
  <c r="BV308" i="37"/>
  <c r="AV307" i="37"/>
  <c r="AV306" i="37"/>
  <c r="AV305" i="37"/>
  <c r="AV304" i="37"/>
  <c r="AV303" i="37"/>
  <c r="AV302" i="37"/>
  <c r="AV301" i="37"/>
  <c r="AV300" i="37"/>
  <c r="AV299" i="37"/>
  <c r="AV298" i="37"/>
  <c r="AV297" i="37"/>
  <c r="AV296" i="37"/>
  <c r="AV295" i="37"/>
  <c r="AV294" i="37"/>
  <c r="AV293" i="37"/>
  <c r="AV292" i="37"/>
  <c r="AV291" i="37"/>
  <c r="AV290" i="37"/>
  <c r="AV289" i="37"/>
  <c r="AV288" i="37"/>
  <c r="AV287" i="37"/>
  <c r="AV286" i="37"/>
  <c r="AV285" i="37"/>
  <c r="AV284" i="37"/>
  <c r="AV283" i="37"/>
  <c r="AV282" i="37"/>
  <c r="GJ446" i="37"/>
  <c r="AH446" i="37"/>
  <c r="GV446" i="37"/>
  <c r="FW446" i="37"/>
  <c r="AU446" i="37"/>
  <c r="AO446" i="37"/>
  <c r="AH443" i="37"/>
  <c r="GV443" i="37" s="1"/>
  <c r="FW443" i="37"/>
  <c r="FX443" i="37" s="1"/>
  <c r="AU443" i="37"/>
  <c r="AW443" i="37" s="1"/>
  <c r="AO443" i="37"/>
  <c r="GJ438" i="37"/>
  <c r="AH438" i="37"/>
  <c r="GV438" i="37" s="1"/>
  <c r="FW438" i="37"/>
  <c r="AU438" i="37"/>
  <c r="AW438" i="37"/>
  <c r="AO438" i="37"/>
  <c r="EP435" i="37"/>
  <c r="EN435" i="37"/>
  <c r="EL435" i="37"/>
  <c r="EJ435" i="37"/>
  <c r="EH435" i="37"/>
  <c r="GG435" i="37"/>
  <c r="EQ435" i="37"/>
  <c r="EO435" i="37"/>
  <c r="EK435" i="37"/>
  <c r="EI435" i="37"/>
  <c r="EG435" i="37"/>
  <c r="AH433" i="37"/>
  <c r="GV433" i="37"/>
  <c r="FW433" i="37"/>
  <c r="FX433" i="37"/>
  <c r="AU433" i="37"/>
  <c r="AO433" i="37"/>
  <c r="FV421" i="37"/>
  <c r="FT421" i="37"/>
  <c r="FR421" i="37"/>
  <c r="FP421" i="37"/>
  <c r="FN421" i="37"/>
  <c r="BR421" i="37"/>
  <c r="FU421" i="37"/>
  <c r="FS421" i="37"/>
  <c r="FQ421" i="37"/>
  <c r="FO421" i="37"/>
  <c r="FV440" i="37"/>
  <c r="FT440" i="37"/>
  <c r="FR440" i="37"/>
  <c r="FP440" i="37"/>
  <c r="FN440" i="37"/>
  <c r="BR440" i="37"/>
  <c r="FU440" i="37"/>
  <c r="FQ440" i="37"/>
  <c r="FS440" i="37"/>
  <c r="FO440" i="37"/>
  <c r="BG326" i="37"/>
  <c r="BJ326" i="37"/>
  <c r="BK326" i="37"/>
  <c r="FV376" i="37"/>
  <c r="FN376" i="37"/>
  <c r="BP376" i="37"/>
  <c r="FU376" i="37"/>
  <c r="FQ376" i="37"/>
  <c r="BO376" i="37"/>
  <c r="FV337" i="37"/>
  <c r="FT337" i="37"/>
  <c r="FR337" i="37"/>
  <c r="FP337" i="37"/>
  <c r="FN337" i="37"/>
  <c r="BR337" i="37"/>
  <c r="BP337" i="37"/>
  <c r="FU337" i="37"/>
  <c r="FS337" i="37"/>
  <c r="FQ337" i="37"/>
  <c r="FO337" i="37"/>
  <c r="BE574" i="37"/>
  <c r="AO574" i="37"/>
  <c r="EB573" i="37"/>
  <c r="AR573" i="37"/>
  <c r="AR571" i="37"/>
  <c r="BN573" i="37"/>
  <c r="BK568" i="37"/>
  <c r="BG567" i="37"/>
  <c r="AV571" i="37"/>
  <c r="BF568" i="37"/>
  <c r="BN566" i="37"/>
  <c r="AV573" i="37"/>
  <c r="AR563" i="37"/>
  <c r="BN563" i="37"/>
  <c r="AX563" i="37"/>
  <c r="AV552" i="37"/>
  <c r="BN558" i="37"/>
  <c r="BH557" i="37"/>
  <c r="BJ553" i="37"/>
  <c r="BH549" i="37"/>
  <c r="BH546" i="37"/>
  <c r="AV542" i="37"/>
  <c r="BG540" i="37"/>
  <c r="BG539" i="37"/>
  <c r="BK538" i="37"/>
  <c r="BE538" i="37"/>
  <c r="BG537" i="37"/>
  <c r="BK536" i="37"/>
  <c r="BG533" i="37"/>
  <c r="BC533" i="37"/>
  <c r="BG531" i="37"/>
  <c r="BG529" i="37"/>
  <c r="BC529" i="37"/>
  <c r="BK528" i="37"/>
  <c r="BG527" i="37"/>
  <c r="AV551" i="37"/>
  <c r="AR542" i="37"/>
  <c r="BN536" i="37"/>
  <c r="AT583" i="37"/>
  <c r="AR521" i="37"/>
  <c r="AR519" i="37"/>
  <c r="BN538" i="37"/>
  <c r="BN528" i="37"/>
  <c r="BE517" i="37"/>
  <c r="BE516" i="37"/>
  <c r="BE514" i="37"/>
  <c r="BK508" i="37"/>
  <c r="BG507" i="37"/>
  <c r="BG505" i="37"/>
  <c r="BK504" i="37"/>
  <c r="BK500" i="37"/>
  <c r="BE500" i="37"/>
  <c r="BG499" i="37"/>
  <c r="AX543" i="37"/>
  <c r="AX541" i="37"/>
  <c r="BN508" i="37"/>
  <c r="BF505" i="37"/>
  <c r="BH504" i="37"/>
  <c r="BH500" i="37"/>
  <c r="AX525" i="37"/>
  <c r="AX523" i="37"/>
  <c r="AV492" i="37"/>
  <c r="AV488" i="37"/>
  <c r="AV484" i="37"/>
  <c r="BN514" i="37"/>
  <c r="BN512" i="37"/>
  <c r="BN510" i="37"/>
  <c r="BN502" i="37"/>
  <c r="BJ500" i="37"/>
  <c r="BN498" i="37"/>
  <c r="BJ496" i="37"/>
  <c r="BJ493" i="37"/>
  <c r="BJ489" i="37"/>
  <c r="BE450" i="37"/>
  <c r="EX486" i="37"/>
  <c r="BN460" i="37"/>
  <c r="AO470" i="37"/>
  <c r="AO468" i="37"/>
  <c r="BK435" i="37"/>
  <c r="BC423" i="37"/>
  <c r="BC415" i="37"/>
  <c r="BG407" i="37"/>
  <c r="AQ446" i="37"/>
  <c r="BN432" i="37"/>
  <c r="BN430" i="37"/>
  <c r="BJ427" i="37"/>
  <c r="BF409" i="37"/>
  <c r="BJ399" i="37"/>
  <c r="GQ582" i="37"/>
  <c r="DD376" i="37"/>
  <c r="DF376" i="37"/>
  <c r="EZ574" i="37"/>
  <c r="EX574" i="37"/>
  <c r="EV574" i="37"/>
  <c r="ER574" i="37"/>
  <c r="DR574" i="37"/>
  <c r="DS574" i="37"/>
  <c r="DQ574" i="37"/>
  <c r="DK574" i="37"/>
  <c r="CX574" i="37"/>
  <c r="CV574" i="37"/>
  <c r="CT574" i="37"/>
  <c r="CR574" i="37"/>
  <c r="CP574" i="37"/>
  <c r="GC574" i="37"/>
  <c r="CY574" i="37"/>
  <c r="CW574" i="37"/>
  <c r="CU574" i="37"/>
  <c r="CS574" i="37"/>
  <c r="CO574" i="37"/>
  <c r="BZ574" i="37"/>
  <c r="CA574" i="37"/>
  <c r="BY574" i="37"/>
  <c r="BW574" i="37"/>
  <c r="GS574" i="37"/>
  <c r="EM574" i="37"/>
  <c r="BI574" i="37"/>
  <c r="FJ573" i="37"/>
  <c r="FH573" i="37"/>
  <c r="FI573" i="37"/>
  <c r="DT573" i="37"/>
  <c r="DR573" i="37"/>
  <c r="DP573" i="37"/>
  <c r="DN573" i="37"/>
  <c r="DL573" i="37"/>
  <c r="GE573" i="37"/>
  <c r="DS573" i="37"/>
  <c r="DK573" i="37"/>
  <c r="DU573" i="37"/>
  <c r="DQ573" i="37"/>
  <c r="DM573" i="37"/>
  <c r="CX573" i="37"/>
  <c r="CV573" i="37"/>
  <c r="CT573" i="37"/>
  <c r="CR573" i="37"/>
  <c r="CP573" i="37"/>
  <c r="CY573" i="37"/>
  <c r="CU573" i="37"/>
  <c r="GC573" i="37"/>
  <c r="CW573" i="37"/>
  <c r="CS573" i="37"/>
  <c r="CO573" i="37"/>
  <c r="AX572" i="37"/>
  <c r="AV572" i="37"/>
  <c r="AW572" i="37"/>
  <c r="FJ571" i="37"/>
  <c r="FH571" i="37"/>
  <c r="FE571" i="37"/>
  <c r="DT571" i="37"/>
  <c r="DR571" i="37"/>
  <c r="DP571" i="37"/>
  <c r="DN571" i="37"/>
  <c r="DL571" i="37"/>
  <c r="GE571" i="37"/>
  <c r="DS571" i="37"/>
  <c r="DK571" i="37"/>
  <c r="DU571" i="37"/>
  <c r="DQ571" i="37"/>
  <c r="DM571" i="37"/>
  <c r="CV571" i="37"/>
  <c r="CT571" i="37"/>
  <c r="CW571" i="37"/>
  <c r="AV570" i="37"/>
  <c r="FH569" i="37"/>
  <c r="FC569" i="37"/>
  <c r="FE569" i="37"/>
  <c r="DT569" i="37"/>
  <c r="DR569" i="37"/>
  <c r="DP569" i="37"/>
  <c r="DN569" i="37"/>
  <c r="DL569" i="37"/>
  <c r="GE569" i="37"/>
  <c r="DS569" i="37"/>
  <c r="DK569" i="37"/>
  <c r="DU569" i="37"/>
  <c r="DQ569" i="37"/>
  <c r="DM569" i="37"/>
  <c r="FJ572" i="37"/>
  <c r="FH572" i="37"/>
  <c r="FE572" i="37"/>
  <c r="FC572" i="37"/>
  <c r="BZ572" i="37"/>
  <c r="BX572" i="37"/>
  <c r="BU572" i="37"/>
  <c r="CA572" i="37"/>
  <c r="EP570" i="37"/>
  <c r="EN570" i="37"/>
  <c r="EL570" i="37"/>
  <c r="EJ570" i="37"/>
  <c r="EH570" i="37"/>
  <c r="GG570" i="37"/>
  <c r="EO570" i="37"/>
  <c r="EK570" i="37"/>
  <c r="EG570" i="37"/>
  <c r="EQ570" i="37"/>
  <c r="EI570" i="37"/>
  <c r="DT570" i="37"/>
  <c r="DR570" i="37"/>
  <c r="DP570" i="37"/>
  <c r="DN570" i="37"/>
  <c r="DL570" i="37"/>
  <c r="DU570" i="37"/>
  <c r="DQ570" i="37"/>
  <c r="DM570" i="37"/>
  <c r="GE570" i="37"/>
  <c r="DS570" i="37"/>
  <c r="DK570" i="37"/>
  <c r="CV570" i="37"/>
  <c r="CT570" i="37"/>
  <c r="CR570" i="37"/>
  <c r="GB569" i="37"/>
  <c r="CN569" i="37"/>
  <c r="CL569" i="37"/>
  <c r="CJ569" i="37"/>
  <c r="CH569" i="37"/>
  <c r="CF569" i="37"/>
  <c r="CD569" i="37"/>
  <c r="CM569" i="37"/>
  <c r="CK569" i="37"/>
  <c r="CI569" i="37"/>
  <c r="CG569" i="37"/>
  <c r="AV569" i="37"/>
  <c r="GS569" i="37"/>
  <c r="EM569" i="37"/>
  <c r="BI569" i="37"/>
  <c r="BZ568" i="37"/>
  <c r="BX568" i="37"/>
  <c r="BV568" i="37"/>
  <c r="BT568" i="37"/>
  <c r="GA568" i="37"/>
  <c r="CA568" i="37"/>
  <c r="BY568" i="37"/>
  <c r="BW568" i="37"/>
  <c r="BU568" i="37"/>
  <c r="FJ567" i="37"/>
  <c r="FC567" i="37"/>
  <c r="DT567" i="37"/>
  <c r="DR567" i="37"/>
  <c r="DP567" i="37"/>
  <c r="DN567" i="37"/>
  <c r="DL567" i="37"/>
  <c r="GE567" i="37"/>
  <c r="DU567" i="37"/>
  <c r="DS567" i="37"/>
  <c r="DQ567" i="37"/>
  <c r="DM567" i="37"/>
  <c r="DK567" i="37"/>
  <c r="CX567" i="37"/>
  <c r="CV567" i="37"/>
  <c r="CT567" i="37"/>
  <c r="CR567" i="37"/>
  <c r="CP567" i="37"/>
  <c r="GC567" i="37"/>
  <c r="CY567" i="37"/>
  <c r="CW567" i="37"/>
  <c r="CU567" i="37"/>
  <c r="CS567" i="37"/>
  <c r="CO567" i="37"/>
  <c r="AX567" i="37"/>
  <c r="AV567" i="37"/>
  <c r="AW567" i="37"/>
  <c r="GS567" i="37"/>
  <c r="EM567" i="37"/>
  <c r="BI567" i="37"/>
  <c r="BZ566" i="37"/>
  <c r="CA566" i="37"/>
  <c r="BU566" i="37"/>
  <c r="FJ565" i="37"/>
  <c r="FH565" i="37"/>
  <c r="FG565" i="37"/>
  <c r="FE565" i="37"/>
  <c r="FC565" i="37"/>
  <c r="DR565" i="37"/>
  <c r="DP565" i="37"/>
  <c r="DS565" i="37"/>
  <c r="DM565" i="37"/>
  <c r="DK565" i="37"/>
  <c r="CV565" i="37"/>
  <c r="CT565" i="37"/>
  <c r="CW565" i="37"/>
  <c r="CS565" i="37"/>
  <c r="CO565" i="37"/>
  <c r="AV565" i="37"/>
  <c r="GS565" i="37"/>
  <c r="EM565" i="37"/>
  <c r="BI565" i="37"/>
  <c r="AX564" i="37"/>
  <c r="AV564" i="37"/>
  <c r="AW564" i="37"/>
  <c r="FJ563" i="37"/>
  <c r="DT563" i="37"/>
  <c r="DR563" i="37"/>
  <c r="DP563" i="37"/>
  <c r="DN563" i="37"/>
  <c r="DL563" i="37"/>
  <c r="GE563" i="37"/>
  <c r="DS563" i="37"/>
  <c r="DK563" i="37"/>
  <c r="DU563" i="37"/>
  <c r="DQ563" i="37"/>
  <c r="DM563" i="37"/>
  <c r="CX563" i="37"/>
  <c r="CV563" i="37"/>
  <c r="CT563" i="37"/>
  <c r="CR563" i="37"/>
  <c r="CP563" i="37"/>
  <c r="CY563" i="37"/>
  <c r="CU563" i="37"/>
  <c r="GC563" i="37"/>
  <c r="CW563" i="37"/>
  <c r="CS563" i="37"/>
  <c r="CO563" i="37"/>
  <c r="FJ564" i="37"/>
  <c r="FE564" i="37"/>
  <c r="FG564" i="37"/>
  <c r="DR564" i="37"/>
  <c r="DM564" i="37"/>
  <c r="DS564" i="37"/>
  <c r="CV564" i="37"/>
  <c r="CW564" i="37"/>
  <c r="CS564" i="37"/>
  <c r="FL562" i="37"/>
  <c r="FJ562" i="37"/>
  <c r="FH562" i="37"/>
  <c r="FF562" i="37"/>
  <c r="FD562" i="37"/>
  <c r="FM562" i="37"/>
  <c r="FI562" i="37"/>
  <c r="FE562" i="37"/>
  <c r="GI562" i="37"/>
  <c r="FG562" i="37"/>
  <c r="FC562" i="37"/>
  <c r="DT562" i="37"/>
  <c r="DR562" i="37"/>
  <c r="DP562" i="37"/>
  <c r="DN562" i="37"/>
  <c r="DL562" i="37"/>
  <c r="DU562" i="37"/>
  <c r="DQ562" i="37"/>
  <c r="DM562" i="37"/>
  <c r="GE562" i="37"/>
  <c r="DS562" i="37"/>
  <c r="DK562" i="37"/>
  <c r="CX562" i="37"/>
  <c r="CV562" i="37"/>
  <c r="CT562" i="37"/>
  <c r="CR562" i="37"/>
  <c r="CP562" i="37"/>
  <c r="GC562" i="37"/>
  <c r="CW562" i="37"/>
  <c r="CS562" i="37"/>
  <c r="CO562" i="37"/>
  <c r="CY562" i="37"/>
  <c r="CU562" i="37"/>
  <c r="GD561" i="37"/>
  <c r="DJ561" i="37"/>
  <c r="DH561" i="37"/>
  <c r="DF561" i="37"/>
  <c r="DD561" i="37"/>
  <c r="DB561" i="37"/>
  <c r="CZ561" i="37"/>
  <c r="DI561" i="37"/>
  <c r="DG561" i="37"/>
  <c r="DE561" i="37"/>
  <c r="DA561" i="37"/>
  <c r="GB561" i="37"/>
  <c r="CN561" i="37"/>
  <c r="CL561" i="37"/>
  <c r="CJ561" i="37"/>
  <c r="CH561" i="37"/>
  <c r="CF561" i="37"/>
  <c r="CD561" i="37"/>
  <c r="CM561" i="37"/>
  <c r="CK561" i="37"/>
  <c r="CI561" i="37"/>
  <c r="CG561" i="37"/>
  <c r="AX561" i="37"/>
  <c r="AV561" i="37"/>
  <c r="AW561" i="37"/>
  <c r="GS561" i="37"/>
  <c r="EM561" i="37"/>
  <c r="BI561" i="37"/>
  <c r="EZ560" i="37"/>
  <c r="EX560" i="37"/>
  <c r="DT560" i="37"/>
  <c r="DR560" i="37"/>
  <c r="DP560" i="37"/>
  <c r="DN560" i="37"/>
  <c r="DL560" i="37"/>
  <c r="GE560" i="37"/>
  <c r="DU560" i="37"/>
  <c r="DS560" i="37"/>
  <c r="DQ560" i="37"/>
  <c r="DM560" i="37"/>
  <c r="DK560" i="37"/>
  <c r="CX560" i="37"/>
  <c r="CV560" i="37"/>
  <c r="CT560" i="37"/>
  <c r="CR560" i="37"/>
  <c r="CP560" i="37"/>
  <c r="GC560" i="37"/>
  <c r="CY560" i="37"/>
  <c r="CW560" i="37"/>
  <c r="CU560" i="37"/>
  <c r="CS560" i="37"/>
  <c r="CO560" i="37"/>
  <c r="BZ560" i="37"/>
  <c r="BX560" i="37"/>
  <c r="BV560" i="37"/>
  <c r="BT560" i="37"/>
  <c r="GA560" i="37"/>
  <c r="CA560" i="37"/>
  <c r="BY560" i="37"/>
  <c r="BW560" i="37"/>
  <c r="BU560" i="37"/>
  <c r="FJ559" i="37"/>
  <c r="FI559" i="37"/>
  <c r="DT559" i="37"/>
  <c r="DR559" i="37"/>
  <c r="DP559" i="37"/>
  <c r="DN559" i="37"/>
  <c r="DL559" i="37"/>
  <c r="GE559" i="37"/>
  <c r="DU559" i="37"/>
  <c r="DS559" i="37"/>
  <c r="DQ559" i="37"/>
  <c r="DM559" i="37"/>
  <c r="DK559" i="37"/>
  <c r="CX559" i="37"/>
  <c r="CV559" i="37"/>
  <c r="CT559" i="37"/>
  <c r="CR559" i="37"/>
  <c r="CP559" i="37"/>
  <c r="GC559" i="37"/>
  <c r="CY559" i="37"/>
  <c r="CW559" i="37"/>
  <c r="CU559" i="37"/>
  <c r="CS559" i="37"/>
  <c r="CO559" i="37"/>
  <c r="AV559" i="37"/>
  <c r="GS559" i="37"/>
  <c r="EM559" i="37"/>
  <c r="BI559" i="37"/>
  <c r="BZ558" i="37"/>
  <c r="BX558" i="37"/>
  <c r="BV558" i="37"/>
  <c r="BT558" i="37"/>
  <c r="GA558" i="37"/>
  <c r="CA558" i="37"/>
  <c r="BY558" i="37"/>
  <c r="BW558" i="37"/>
  <c r="BU558" i="37"/>
  <c r="FL557" i="37"/>
  <c r="FJ557" i="37"/>
  <c r="FH557" i="37"/>
  <c r="FF557" i="37"/>
  <c r="FD557" i="37"/>
  <c r="GI557" i="37"/>
  <c r="FM557" i="37"/>
  <c r="FI557" i="37"/>
  <c r="FG557" i="37"/>
  <c r="FE557" i="37"/>
  <c r="FC557" i="37"/>
  <c r="DT557" i="37"/>
  <c r="DR557" i="37"/>
  <c r="DP557" i="37"/>
  <c r="DN557" i="37"/>
  <c r="DL557" i="37"/>
  <c r="GE557" i="37"/>
  <c r="DU557" i="37"/>
  <c r="DS557" i="37"/>
  <c r="DQ557" i="37"/>
  <c r="DM557" i="37"/>
  <c r="DK557" i="37"/>
  <c r="CX557" i="37"/>
  <c r="CV557" i="37"/>
  <c r="CT557" i="37"/>
  <c r="CR557" i="37"/>
  <c r="CP557" i="37"/>
  <c r="GC557" i="37"/>
  <c r="CY557" i="37"/>
  <c r="CW557" i="37"/>
  <c r="CU557" i="37"/>
  <c r="CS557" i="37"/>
  <c r="CO557" i="37"/>
  <c r="AV557" i="37"/>
  <c r="GS557" i="37"/>
  <c r="EM557" i="37"/>
  <c r="BI557" i="37"/>
  <c r="BZ556" i="37"/>
  <c r="CA556" i="37"/>
  <c r="FJ555" i="37"/>
  <c r="FF555" i="37"/>
  <c r="DT555" i="37"/>
  <c r="DR555" i="37"/>
  <c r="DP555" i="37"/>
  <c r="DN555" i="37"/>
  <c r="DL555" i="37"/>
  <c r="GE555" i="37"/>
  <c r="DU555" i="37"/>
  <c r="DS555" i="37"/>
  <c r="DQ555" i="37"/>
  <c r="DM555" i="37"/>
  <c r="DK555" i="37"/>
  <c r="CX555" i="37"/>
  <c r="CV555" i="37"/>
  <c r="CT555" i="37"/>
  <c r="CR555" i="37"/>
  <c r="CP555" i="37"/>
  <c r="GC555" i="37"/>
  <c r="CY555" i="37"/>
  <c r="CW555" i="37"/>
  <c r="CU555" i="37"/>
  <c r="CS555" i="37"/>
  <c r="CO555" i="37"/>
  <c r="AV555" i="37"/>
  <c r="GS555" i="37"/>
  <c r="EM555" i="37"/>
  <c r="BI555" i="37"/>
  <c r="FW569" i="37"/>
  <c r="FX569" i="37"/>
  <c r="AH569" i="37"/>
  <c r="GV569" i="37"/>
  <c r="AU569" i="37"/>
  <c r="AX569" i="37"/>
  <c r="AH565" i="37"/>
  <c r="GV565" i="37"/>
  <c r="FW565" i="37"/>
  <c r="FX565" i="37"/>
  <c r="AU565" i="37"/>
  <c r="AX565" i="37"/>
  <c r="AX554" i="37"/>
  <c r="AV554" i="37"/>
  <c r="AW554" i="37"/>
  <c r="FH553" i="37"/>
  <c r="FC553" i="37"/>
  <c r="BX553" i="37"/>
  <c r="CA553" i="37"/>
  <c r="FL551" i="37"/>
  <c r="FJ551" i="37"/>
  <c r="FH551" i="37"/>
  <c r="FF551" i="37"/>
  <c r="FD551" i="37"/>
  <c r="GI551" i="37"/>
  <c r="FG551" i="37"/>
  <c r="FC551" i="37"/>
  <c r="FM551" i="37"/>
  <c r="FI551" i="37"/>
  <c r="FE551" i="37"/>
  <c r="BU551" i="37"/>
  <c r="FM550" i="37"/>
  <c r="FI550" i="37"/>
  <c r="FG550" i="37"/>
  <c r="FE550" i="37"/>
  <c r="FC550" i="37"/>
  <c r="GI550" i="37"/>
  <c r="FL550" i="37"/>
  <c r="FJ550" i="37"/>
  <c r="FH550" i="37"/>
  <c r="FF550" i="37"/>
  <c r="FD550" i="37"/>
  <c r="DM550" i="37"/>
  <c r="DK550" i="37"/>
  <c r="DR550" i="37"/>
  <c r="CS550" i="37"/>
  <c r="CO550" i="37"/>
  <c r="CV550" i="37"/>
  <c r="BW550" i="37"/>
  <c r="BU550" i="37"/>
  <c r="BZ550" i="37"/>
  <c r="BZ554" i="37"/>
  <c r="BX554" i="37"/>
  <c r="BY554" i="37"/>
  <c r="CA554" i="37"/>
  <c r="GS554" i="37"/>
  <c r="EM554" i="37"/>
  <c r="BI554" i="37"/>
  <c r="BZ552" i="37"/>
  <c r="BU552" i="37"/>
  <c r="GS552" i="37"/>
  <c r="BI552" i="37"/>
  <c r="EM552" i="37"/>
  <c r="AN545" i="37"/>
  <c r="AO545" i="37" s="1"/>
  <c r="AH560" i="37"/>
  <c r="GV560" i="37" s="1"/>
  <c r="FW560" i="37"/>
  <c r="FX560" i="37" s="1"/>
  <c r="AU560" i="37"/>
  <c r="AX560" i="37" s="1"/>
  <c r="AH559" i="37"/>
  <c r="GV559" i="37" s="1"/>
  <c r="FW559" i="37"/>
  <c r="FX559" i="37" s="1"/>
  <c r="AU559" i="37"/>
  <c r="AX559" i="37" s="1"/>
  <c r="AH558" i="37"/>
  <c r="GV558" i="37" s="1"/>
  <c r="FW558" i="37"/>
  <c r="FX558" i="37" s="1"/>
  <c r="AU558" i="37"/>
  <c r="AX558" i="37" s="1"/>
  <c r="AH557" i="37"/>
  <c r="GV557" i="37" s="1"/>
  <c r="FW557" i="37"/>
  <c r="FX557" i="37" s="1"/>
  <c r="AU557" i="37"/>
  <c r="AX557" i="37" s="1"/>
  <c r="AH556" i="37"/>
  <c r="GV556" i="37" s="1"/>
  <c r="FW556" i="37"/>
  <c r="FX556" i="37" s="1"/>
  <c r="AU556" i="37"/>
  <c r="AX556" i="37" s="1"/>
  <c r="AH555" i="37"/>
  <c r="GV555" i="37" s="1"/>
  <c r="FW555" i="37"/>
  <c r="FX555" i="37" s="1"/>
  <c r="AU555" i="37"/>
  <c r="AX555" i="37" s="1"/>
  <c r="EP543" i="37"/>
  <c r="EN543" i="37"/>
  <c r="EL543" i="37"/>
  <c r="EJ543" i="37"/>
  <c r="EH543" i="37"/>
  <c r="EQ543" i="37"/>
  <c r="EI543" i="37"/>
  <c r="GG543" i="37"/>
  <c r="EO543" i="37"/>
  <c r="EK543" i="37"/>
  <c r="EG543" i="37"/>
  <c r="DT543" i="37"/>
  <c r="DR543" i="37"/>
  <c r="DP543" i="37"/>
  <c r="DN543" i="37"/>
  <c r="DL543" i="37"/>
  <c r="GE543" i="37"/>
  <c r="DS543" i="37"/>
  <c r="DK543" i="37"/>
  <c r="DU543" i="37"/>
  <c r="DQ543" i="37"/>
  <c r="DM543" i="37"/>
  <c r="CV543" i="37"/>
  <c r="CT543" i="37"/>
  <c r="CR543" i="37"/>
  <c r="CP543" i="37"/>
  <c r="CW543" i="37"/>
  <c r="CO543" i="37"/>
  <c r="EP541" i="37"/>
  <c r="EN541" i="37"/>
  <c r="EL541" i="37"/>
  <c r="EJ541" i="37"/>
  <c r="EH541" i="37"/>
  <c r="EQ541" i="37"/>
  <c r="EI541" i="37"/>
  <c r="GG541" i="37"/>
  <c r="EO541" i="37"/>
  <c r="EK541" i="37"/>
  <c r="EG541" i="37"/>
  <c r="DT541" i="37"/>
  <c r="DR541" i="37"/>
  <c r="DP541" i="37"/>
  <c r="DN541" i="37"/>
  <c r="DL541" i="37"/>
  <c r="GE541" i="37"/>
  <c r="DS541" i="37"/>
  <c r="DK541" i="37"/>
  <c r="DU541" i="37"/>
  <c r="DQ541" i="37"/>
  <c r="DM541" i="37"/>
  <c r="CV541" i="37"/>
  <c r="CT541" i="37"/>
  <c r="CW541" i="37"/>
  <c r="GG549" i="37"/>
  <c r="EQ549" i="37"/>
  <c r="EO549" i="37"/>
  <c r="EK549" i="37"/>
  <c r="EI549" i="37"/>
  <c r="EG549" i="37"/>
  <c r="EP549" i="37"/>
  <c r="EN549" i="37"/>
  <c r="EL549" i="37"/>
  <c r="EJ549" i="37"/>
  <c r="EH549" i="37"/>
  <c r="BU544" i="37"/>
  <c r="GS544" i="37"/>
  <c r="BI544" i="37"/>
  <c r="EM544" i="37"/>
  <c r="FJ542" i="37"/>
  <c r="FC542" i="37"/>
  <c r="DT542" i="37"/>
  <c r="DR542" i="37"/>
  <c r="DP542" i="37"/>
  <c r="DN542" i="37"/>
  <c r="DL542" i="37"/>
  <c r="DU542" i="37"/>
  <c r="DQ542" i="37"/>
  <c r="DM542" i="37"/>
  <c r="GE542" i="37"/>
  <c r="DS542" i="37"/>
  <c r="DK542" i="37"/>
  <c r="CX542" i="37"/>
  <c r="CV542" i="37"/>
  <c r="CT542" i="37"/>
  <c r="CR542" i="37"/>
  <c r="CP542" i="37"/>
  <c r="GC542" i="37"/>
  <c r="CW542" i="37"/>
  <c r="CS542" i="37"/>
  <c r="CO542" i="37"/>
  <c r="CY542" i="37"/>
  <c r="CU542" i="37"/>
  <c r="FJ540" i="37"/>
  <c r="FH540" i="37"/>
  <c r="FC540" i="37"/>
  <c r="ED540" i="37"/>
  <c r="DV540" i="37"/>
  <c r="EC540" i="37"/>
  <c r="GD540" i="37"/>
  <c r="DJ540" i="37"/>
  <c r="DH540" i="37"/>
  <c r="DF540" i="37"/>
  <c r="DD540" i="37"/>
  <c r="DB540" i="37"/>
  <c r="CZ540" i="37"/>
  <c r="DI540" i="37"/>
  <c r="DG540" i="37"/>
  <c r="DE540" i="37"/>
  <c r="DA540" i="37"/>
  <c r="GB540" i="37"/>
  <c r="CN540" i="37"/>
  <c r="CL540" i="37"/>
  <c r="CJ540" i="37"/>
  <c r="CH540" i="37"/>
  <c r="CF540" i="37"/>
  <c r="CD540" i="37"/>
  <c r="CM540" i="37"/>
  <c r="CK540" i="37"/>
  <c r="CI540" i="37"/>
  <c r="CG540" i="37"/>
  <c r="AV540" i="37"/>
  <c r="GS540" i="37"/>
  <c r="EM540" i="37"/>
  <c r="BI540" i="37"/>
  <c r="GH539" i="37"/>
  <c r="FB539" i="37"/>
  <c r="EZ539" i="37"/>
  <c r="EX539" i="37"/>
  <c r="EV539" i="37"/>
  <c r="ET539" i="37"/>
  <c r="ER539" i="37"/>
  <c r="FA539" i="37"/>
  <c r="EW539" i="37"/>
  <c r="EU539" i="37"/>
  <c r="ES539" i="37"/>
  <c r="DT539" i="37"/>
  <c r="DR539" i="37"/>
  <c r="DP539" i="37"/>
  <c r="DN539" i="37"/>
  <c r="DL539" i="37"/>
  <c r="GE539" i="37"/>
  <c r="DU539" i="37"/>
  <c r="DS539" i="37"/>
  <c r="DQ539" i="37"/>
  <c r="DM539" i="37"/>
  <c r="DK539" i="37"/>
  <c r="CX539" i="37"/>
  <c r="CV539" i="37"/>
  <c r="CT539" i="37"/>
  <c r="CR539" i="37"/>
  <c r="CP539" i="37"/>
  <c r="GC539" i="37"/>
  <c r="CY539" i="37"/>
  <c r="CW539" i="37"/>
  <c r="CU539" i="37"/>
  <c r="CS539" i="37"/>
  <c r="CO539" i="37"/>
  <c r="AX539" i="37"/>
  <c r="AV539" i="37"/>
  <c r="AW539" i="37"/>
  <c r="GS539" i="37"/>
  <c r="EM539" i="37"/>
  <c r="BI539" i="37"/>
  <c r="BZ538" i="37"/>
  <c r="FL537" i="37"/>
  <c r="FJ537" i="37"/>
  <c r="FH537" i="37"/>
  <c r="FF537" i="37"/>
  <c r="FD537" i="37"/>
  <c r="GI537" i="37"/>
  <c r="FM537" i="37"/>
  <c r="FI537" i="37"/>
  <c r="FG537" i="37"/>
  <c r="FE537" i="37"/>
  <c r="FC537" i="37"/>
  <c r="DT537" i="37"/>
  <c r="DR537" i="37"/>
  <c r="DP537" i="37"/>
  <c r="DN537" i="37"/>
  <c r="DL537" i="37"/>
  <c r="GE537" i="37"/>
  <c r="DU537" i="37"/>
  <c r="DS537" i="37"/>
  <c r="DQ537" i="37"/>
  <c r="DM537" i="37"/>
  <c r="DK537" i="37"/>
  <c r="CV537" i="37"/>
  <c r="CT537" i="37"/>
  <c r="CP537" i="37"/>
  <c r="CO537" i="37"/>
  <c r="AX537" i="37"/>
  <c r="AV537" i="37"/>
  <c r="AW537" i="37"/>
  <c r="GS537" i="37"/>
  <c r="EM537" i="37"/>
  <c r="BI537" i="37"/>
  <c r="BZ536" i="37"/>
  <c r="FL535" i="37"/>
  <c r="FJ535" i="37"/>
  <c r="FH535" i="37"/>
  <c r="FF535" i="37"/>
  <c r="FD535" i="37"/>
  <c r="GI535" i="37"/>
  <c r="FM535" i="37"/>
  <c r="FI535" i="37"/>
  <c r="FG535" i="37"/>
  <c r="FE535" i="37"/>
  <c r="FC535" i="37"/>
  <c r="DR535" i="37"/>
  <c r="DP535" i="37"/>
  <c r="DN535" i="37"/>
  <c r="DM535" i="37"/>
  <c r="DK535" i="37"/>
  <c r="CV535" i="37"/>
  <c r="CT535" i="37"/>
  <c r="CR535" i="37"/>
  <c r="CS535" i="37"/>
  <c r="CO535" i="37"/>
  <c r="AX535" i="37"/>
  <c r="AV535" i="37"/>
  <c r="AW535" i="37"/>
  <c r="GS535" i="37"/>
  <c r="EM535" i="37"/>
  <c r="BI535" i="37"/>
  <c r="BZ534" i="37"/>
  <c r="BX534" i="37"/>
  <c r="BV534" i="37"/>
  <c r="BT534" i="37"/>
  <c r="BU534" i="37"/>
  <c r="FJ533" i="37"/>
  <c r="FH533" i="37"/>
  <c r="FE533" i="37"/>
  <c r="DT533" i="37"/>
  <c r="DR533" i="37"/>
  <c r="DP533" i="37"/>
  <c r="DN533" i="37"/>
  <c r="DL533" i="37"/>
  <c r="GE533" i="37"/>
  <c r="DU533" i="37"/>
  <c r="DS533" i="37"/>
  <c r="DQ533" i="37"/>
  <c r="DM533" i="37"/>
  <c r="DK533" i="37"/>
  <c r="CV533" i="37"/>
  <c r="CT533" i="37"/>
  <c r="CW533" i="37"/>
  <c r="AX533" i="37"/>
  <c r="AV533" i="37"/>
  <c r="AW533" i="37"/>
  <c r="GS533" i="37"/>
  <c r="EM533" i="37"/>
  <c r="BI533" i="37"/>
  <c r="BZ532" i="37"/>
  <c r="BX532" i="37"/>
  <c r="BU532" i="37"/>
  <c r="FJ531" i="37"/>
  <c r="FH531" i="37"/>
  <c r="FE531" i="37"/>
  <c r="FC531" i="37"/>
  <c r="DT531" i="37"/>
  <c r="DR531" i="37"/>
  <c r="DP531" i="37"/>
  <c r="DN531" i="37"/>
  <c r="DL531" i="37"/>
  <c r="GE531" i="37"/>
  <c r="DU531" i="37"/>
  <c r="DS531" i="37"/>
  <c r="DQ531" i="37"/>
  <c r="DM531" i="37"/>
  <c r="DK531" i="37"/>
  <c r="CV531" i="37"/>
  <c r="CT531" i="37"/>
  <c r="CW531" i="37"/>
  <c r="CO531" i="37"/>
  <c r="AX531" i="37"/>
  <c r="AV531" i="37"/>
  <c r="AW531" i="37"/>
  <c r="GS531" i="37"/>
  <c r="EM531" i="37"/>
  <c r="BI531" i="37"/>
  <c r="BX530" i="37"/>
  <c r="BW530" i="37"/>
  <c r="BU530" i="37"/>
  <c r="FJ529" i="37"/>
  <c r="FH529" i="37"/>
  <c r="FD529" i="37"/>
  <c r="FE529" i="37"/>
  <c r="DT529" i="37"/>
  <c r="DR529" i="37"/>
  <c r="DP529" i="37"/>
  <c r="DN529" i="37"/>
  <c r="DL529" i="37"/>
  <c r="GE529" i="37"/>
  <c r="DU529" i="37"/>
  <c r="DS529" i="37"/>
  <c r="DQ529" i="37"/>
  <c r="DM529" i="37"/>
  <c r="DK529" i="37"/>
  <c r="CV529" i="37"/>
  <c r="CT529" i="37"/>
  <c r="CP529" i="37"/>
  <c r="CW529" i="37"/>
  <c r="AX529" i="37"/>
  <c r="AV529" i="37"/>
  <c r="AW529" i="37"/>
  <c r="GS529" i="37"/>
  <c r="EM529" i="37"/>
  <c r="BI529" i="37"/>
  <c r="BZ528" i="37"/>
  <c r="BX528" i="37"/>
  <c r="FH527" i="37"/>
  <c r="FD527" i="37"/>
  <c r="FE527" i="37"/>
  <c r="FC527" i="37"/>
  <c r="DT527" i="37"/>
  <c r="DR527" i="37"/>
  <c r="DP527" i="37"/>
  <c r="DN527" i="37"/>
  <c r="DL527" i="37"/>
  <c r="GE527" i="37"/>
  <c r="DU527" i="37"/>
  <c r="DS527" i="37"/>
  <c r="DQ527" i="37"/>
  <c r="DM527" i="37"/>
  <c r="DK527" i="37"/>
  <c r="CT527" i="37"/>
  <c r="CP527" i="37"/>
  <c r="CW527" i="37"/>
  <c r="CO527" i="37"/>
  <c r="AX527" i="37"/>
  <c r="AV527" i="37"/>
  <c r="AW527" i="37"/>
  <c r="GS527" i="37"/>
  <c r="EM527" i="37"/>
  <c r="BI527" i="37"/>
  <c r="BZ526" i="37"/>
  <c r="BX526" i="37"/>
  <c r="BV526" i="37"/>
  <c r="BT526" i="37"/>
  <c r="CA526" i="37"/>
  <c r="BU526" i="37"/>
  <c r="AH553" i="37"/>
  <c r="GV553" i="37" s="1"/>
  <c r="FW553" i="37"/>
  <c r="FX553" i="37" s="1"/>
  <c r="AU553" i="37"/>
  <c r="AW553" i="37" s="1"/>
  <c r="GG548" i="37"/>
  <c r="EQ548" i="37"/>
  <c r="EO548" i="37"/>
  <c r="EK548" i="37"/>
  <c r="EI548" i="37"/>
  <c r="EG548" i="37"/>
  <c r="EP548" i="37"/>
  <c r="EN548" i="37"/>
  <c r="EL548" i="37"/>
  <c r="EJ548" i="37"/>
  <c r="EH548" i="37"/>
  <c r="GG545" i="37"/>
  <c r="EQ545" i="37"/>
  <c r="EO545" i="37"/>
  <c r="EK545" i="37"/>
  <c r="EI545" i="37"/>
  <c r="EG545" i="37"/>
  <c r="EP545" i="37"/>
  <c r="EN545" i="37"/>
  <c r="EL545" i="37"/>
  <c r="EJ545" i="37"/>
  <c r="EH545" i="37"/>
  <c r="GJ540" i="37"/>
  <c r="AH540" i="37"/>
  <c r="GV540" i="37"/>
  <c r="FW540" i="37"/>
  <c r="AU540" i="37"/>
  <c r="AX540" i="37" s="1"/>
  <c r="BV525" i="37"/>
  <c r="CA525" i="37"/>
  <c r="BY525" i="37"/>
  <c r="GS525" i="37"/>
  <c r="EM525" i="37"/>
  <c r="BI525" i="37"/>
  <c r="AV524" i="37"/>
  <c r="BZ523" i="37"/>
  <c r="CA523" i="37"/>
  <c r="GS523" i="37"/>
  <c r="EM523" i="37"/>
  <c r="BI523" i="37"/>
  <c r="AX522" i="37"/>
  <c r="AV522" i="37"/>
  <c r="AW522" i="37"/>
  <c r="FF521" i="37"/>
  <c r="FC521" i="37"/>
  <c r="DT521" i="37"/>
  <c r="DR521" i="37"/>
  <c r="DP521" i="37"/>
  <c r="DN521" i="37"/>
  <c r="DL521" i="37"/>
  <c r="GE521" i="37"/>
  <c r="DS521" i="37"/>
  <c r="DK521" i="37"/>
  <c r="DU521" i="37"/>
  <c r="DQ521" i="37"/>
  <c r="DM521" i="37"/>
  <c r="CX521" i="37"/>
  <c r="CV521" i="37"/>
  <c r="CT521" i="37"/>
  <c r="CR521" i="37"/>
  <c r="CP521" i="37"/>
  <c r="CY521" i="37"/>
  <c r="CU521" i="37"/>
  <c r="GC521" i="37"/>
  <c r="CW521" i="37"/>
  <c r="CS521" i="37"/>
  <c r="CO521" i="37"/>
  <c r="FJ519" i="37"/>
  <c r="FH519" i="37"/>
  <c r="FD519" i="37"/>
  <c r="FG519" i="37"/>
  <c r="FC519" i="37"/>
  <c r="FE519" i="37"/>
  <c r="DR519" i="37"/>
  <c r="DP519" i="37"/>
  <c r="DL519" i="37"/>
  <c r="DS519" i="37"/>
  <c r="DK519" i="37"/>
  <c r="DM519" i="37"/>
  <c r="CV519" i="37"/>
  <c r="CT519" i="37"/>
  <c r="CP519" i="37"/>
  <c r="CW519" i="37"/>
  <c r="CS519" i="37"/>
  <c r="CO519" i="37"/>
  <c r="BZ524" i="37"/>
  <c r="BX524" i="37"/>
  <c r="BT524" i="37"/>
  <c r="BU524" i="37"/>
  <c r="GS524" i="37"/>
  <c r="BI524" i="37"/>
  <c r="EM524" i="37"/>
  <c r="BT522" i="37"/>
  <c r="BU522" i="37"/>
  <c r="CA522" i="37"/>
  <c r="BW522" i="37"/>
  <c r="GS522" i="37"/>
  <c r="BI522" i="37"/>
  <c r="EM522" i="37"/>
  <c r="BZ520" i="37"/>
  <c r="BX520" i="37"/>
  <c r="BV520" i="37"/>
  <c r="BT520" i="37"/>
  <c r="BY520" i="37"/>
  <c r="BU520" i="37"/>
  <c r="GA520" i="37"/>
  <c r="CA520" i="37"/>
  <c r="BW520" i="37"/>
  <c r="GS520" i="37"/>
  <c r="BI520" i="37"/>
  <c r="EM520" i="37"/>
  <c r="BZ518" i="37"/>
  <c r="BX518" i="37"/>
  <c r="BV518" i="37"/>
  <c r="BT518" i="37"/>
  <c r="BY518" i="37"/>
  <c r="BU518" i="37"/>
  <c r="GA518" i="37"/>
  <c r="CA518" i="37"/>
  <c r="BW518" i="37"/>
  <c r="GS518" i="37"/>
  <c r="BI518" i="37"/>
  <c r="EM518" i="37"/>
  <c r="EZ517" i="37"/>
  <c r="ER517" i="37"/>
  <c r="FA517" i="37"/>
  <c r="ES517" i="37"/>
  <c r="GE517" i="37"/>
  <c r="DT517" i="37"/>
  <c r="DR517" i="37"/>
  <c r="DP517" i="37"/>
  <c r="DN517" i="37"/>
  <c r="DL517" i="37"/>
  <c r="DU517" i="37"/>
  <c r="DS517" i="37"/>
  <c r="DQ517" i="37"/>
  <c r="DM517" i="37"/>
  <c r="DK517" i="37"/>
  <c r="CX517" i="37"/>
  <c r="CV517" i="37"/>
  <c r="CT517" i="37"/>
  <c r="CR517" i="37"/>
  <c r="CP517" i="37"/>
  <c r="GC517" i="37"/>
  <c r="CY517" i="37"/>
  <c r="CW517" i="37"/>
  <c r="CU517" i="37"/>
  <c r="CS517" i="37"/>
  <c r="CO517" i="37"/>
  <c r="BZ517" i="37"/>
  <c r="BT517" i="37"/>
  <c r="CA517" i="37"/>
  <c r="FJ516" i="37"/>
  <c r="FH516" i="37"/>
  <c r="ED516" i="37"/>
  <c r="EC516" i="37"/>
  <c r="BZ516" i="37"/>
  <c r="BX516" i="37"/>
  <c r="BV516" i="37"/>
  <c r="BT516" i="37"/>
  <c r="GA516" i="37"/>
  <c r="CA516" i="37"/>
  <c r="BY516" i="37"/>
  <c r="BW516" i="37"/>
  <c r="BU516" i="37"/>
  <c r="FJ515" i="37"/>
  <c r="FI515" i="37"/>
  <c r="FC515" i="37"/>
  <c r="DT515" i="37"/>
  <c r="DR515" i="37"/>
  <c r="DP515" i="37"/>
  <c r="DN515" i="37"/>
  <c r="DL515" i="37"/>
  <c r="GE515" i="37"/>
  <c r="DU515" i="37"/>
  <c r="DS515" i="37"/>
  <c r="DQ515" i="37"/>
  <c r="DM515" i="37"/>
  <c r="DK515" i="37"/>
  <c r="CX515" i="37"/>
  <c r="CV515" i="37"/>
  <c r="CT515" i="37"/>
  <c r="CR515" i="37"/>
  <c r="CP515" i="37"/>
  <c r="GC515" i="37"/>
  <c r="CY515" i="37"/>
  <c r="CW515" i="37"/>
  <c r="CU515" i="37"/>
  <c r="CS515" i="37"/>
  <c r="CO515" i="37"/>
  <c r="AX515" i="37"/>
  <c r="AV515" i="37"/>
  <c r="AW515" i="37"/>
  <c r="GS515" i="37"/>
  <c r="EM515" i="37"/>
  <c r="BI515" i="37"/>
  <c r="BX514" i="37"/>
  <c r="CA514" i="37"/>
  <c r="FH513" i="37"/>
  <c r="FC513" i="37"/>
  <c r="DT513" i="37"/>
  <c r="DR513" i="37"/>
  <c r="DP513" i="37"/>
  <c r="DN513" i="37"/>
  <c r="DL513" i="37"/>
  <c r="GE513" i="37"/>
  <c r="DU513" i="37"/>
  <c r="DS513" i="37"/>
  <c r="DQ513" i="37"/>
  <c r="DM513" i="37"/>
  <c r="DK513" i="37"/>
  <c r="CX513" i="37"/>
  <c r="CV513" i="37"/>
  <c r="CT513" i="37"/>
  <c r="CR513" i="37"/>
  <c r="CP513" i="37"/>
  <c r="GC513" i="37"/>
  <c r="CY513" i="37"/>
  <c r="CW513" i="37"/>
  <c r="CU513" i="37"/>
  <c r="CS513" i="37"/>
  <c r="CO513" i="37"/>
  <c r="AX513" i="37"/>
  <c r="AV513" i="37"/>
  <c r="AW513" i="37"/>
  <c r="GS513" i="37"/>
  <c r="EM513" i="37"/>
  <c r="BI513" i="37"/>
  <c r="BZ512" i="37"/>
  <c r="BX512" i="37"/>
  <c r="BV512" i="37"/>
  <c r="BT512" i="37"/>
  <c r="GA512" i="37"/>
  <c r="CA512" i="37"/>
  <c r="BY512" i="37"/>
  <c r="BW512" i="37"/>
  <c r="BU512" i="37"/>
  <c r="FH511" i="37"/>
  <c r="FC511" i="37"/>
  <c r="DT511" i="37"/>
  <c r="DR511" i="37"/>
  <c r="DP511" i="37"/>
  <c r="DN511" i="37"/>
  <c r="DL511" i="37"/>
  <c r="GE511" i="37"/>
  <c r="DU511" i="37"/>
  <c r="DS511" i="37"/>
  <c r="DQ511" i="37"/>
  <c r="DM511" i="37"/>
  <c r="DK511" i="37"/>
  <c r="CX511" i="37"/>
  <c r="CV511" i="37"/>
  <c r="CT511" i="37"/>
  <c r="CR511" i="37"/>
  <c r="CP511" i="37"/>
  <c r="GC511" i="37"/>
  <c r="CY511" i="37"/>
  <c r="CW511" i="37"/>
  <c r="CU511" i="37"/>
  <c r="CS511" i="37"/>
  <c r="CO511" i="37"/>
  <c r="AX511" i="37"/>
  <c r="AV511" i="37"/>
  <c r="AW511" i="37"/>
  <c r="GS511" i="37"/>
  <c r="EM511" i="37"/>
  <c r="BI511" i="37"/>
  <c r="BZ510" i="37"/>
  <c r="BX510" i="37"/>
  <c r="BV510" i="37"/>
  <c r="BT510" i="37"/>
  <c r="GA510" i="37"/>
  <c r="CA510" i="37"/>
  <c r="BY510" i="37"/>
  <c r="BW510" i="37"/>
  <c r="BU510" i="37"/>
  <c r="FJ509" i="37"/>
  <c r="FH509" i="37"/>
  <c r="FE509" i="37"/>
  <c r="FC509" i="37"/>
  <c r="DT509" i="37"/>
  <c r="DR509" i="37"/>
  <c r="DP509" i="37"/>
  <c r="DN509" i="37"/>
  <c r="DL509" i="37"/>
  <c r="GE509" i="37"/>
  <c r="DU509" i="37"/>
  <c r="DS509" i="37"/>
  <c r="DQ509" i="37"/>
  <c r="DM509" i="37"/>
  <c r="DK509" i="37"/>
  <c r="CV509" i="37"/>
  <c r="CT509" i="37"/>
  <c r="CW509" i="37"/>
  <c r="CO509" i="37"/>
  <c r="AX509" i="37"/>
  <c r="AV509" i="37"/>
  <c r="AW509" i="37"/>
  <c r="GS509" i="37"/>
  <c r="EM509" i="37"/>
  <c r="BI509" i="37"/>
  <c r="BZ508" i="37"/>
  <c r="BX508" i="37"/>
  <c r="BV508" i="37"/>
  <c r="BT508" i="37"/>
  <c r="GA508" i="37"/>
  <c r="CA508" i="37"/>
  <c r="BY508" i="37"/>
  <c r="BW508" i="37"/>
  <c r="BU508" i="37"/>
  <c r="FH507" i="37"/>
  <c r="FF507" i="37"/>
  <c r="FE507" i="37"/>
  <c r="FC507" i="37"/>
  <c r="DT507" i="37"/>
  <c r="DR507" i="37"/>
  <c r="DP507" i="37"/>
  <c r="DN507" i="37"/>
  <c r="DL507" i="37"/>
  <c r="GE507" i="37"/>
  <c r="DU507" i="37"/>
  <c r="DS507" i="37"/>
  <c r="DQ507" i="37"/>
  <c r="DM507" i="37"/>
  <c r="DK507" i="37"/>
  <c r="CT507" i="37"/>
  <c r="CR507" i="37"/>
  <c r="CW507" i="37"/>
  <c r="CO507" i="37"/>
  <c r="AX507" i="37"/>
  <c r="AV507" i="37"/>
  <c r="AW507" i="37"/>
  <c r="GS507" i="37"/>
  <c r="EM507" i="37"/>
  <c r="BI507" i="37"/>
  <c r="BZ506" i="37"/>
  <c r="BX506" i="37"/>
  <c r="BV506" i="37"/>
  <c r="BT506" i="37"/>
  <c r="CA506" i="37"/>
  <c r="BU506" i="37"/>
  <c r="FH505" i="37"/>
  <c r="FD505" i="37"/>
  <c r="FE505" i="37"/>
  <c r="FC505" i="37"/>
  <c r="DT505" i="37"/>
  <c r="DR505" i="37"/>
  <c r="DP505" i="37"/>
  <c r="DN505" i="37"/>
  <c r="DL505" i="37"/>
  <c r="GE505" i="37"/>
  <c r="DU505" i="37"/>
  <c r="DS505" i="37"/>
  <c r="DQ505" i="37"/>
  <c r="DM505" i="37"/>
  <c r="DK505" i="37"/>
  <c r="CT505" i="37"/>
  <c r="CP505" i="37"/>
  <c r="CW505" i="37"/>
  <c r="CO505" i="37"/>
  <c r="AX505" i="37"/>
  <c r="AV505" i="37"/>
  <c r="AW505" i="37"/>
  <c r="GS505" i="37"/>
  <c r="EM505" i="37"/>
  <c r="BI505" i="37"/>
  <c r="BV504" i="37"/>
  <c r="BU504" i="37"/>
  <c r="FH503" i="37"/>
  <c r="FF503" i="37"/>
  <c r="FE503" i="37"/>
  <c r="FC503" i="37"/>
  <c r="DT503" i="37"/>
  <c r="DR503" i="37"/>
  <c r="DP503" i="37"/>
  <c r="DN503" i="37"/>
  <c r="DL503" i="37"/>
  <c r="GE503" i="37"/>
  <c r="DU503" i="37"/>
  <c r="DS503" i="37"/>
  <c r="DQ503" i="37"/>
  <c r="DM503" i="37"/>
  <c r="DK503" i="37"/>
  <c r="CT503" i="37"/>
  <c r="CR503" i="37"/>
  <c r="CW503" i="37"/>
  <c r="CO503" i="37"/>
  <c r="AV503" i="37"/>
  <c r="GS503" i="37"/>
  <c r="EM503" i="37"/>
  <c r="BI503" i="37"/>
  <c r="BZ502" i="37"/>
  <c r="CA502" i="37"/>
  <c r="BU502" i="37"/>
  <c r="FL501" i="37"/>
  <c r="FJ501" i="37"/>
  <c r="FH501" i="37"/>
  <c r="FF501" i="37"/>
  <c r="FD501" i="37"/>
  <c r="GI501" i="37"/>
  <c r="FM501" i="37"/>
  <c r="FI501" i="37"/>
  <c r="FG501" i="37"/>
  <c r="FE501" i="37"/>
  <c r="FC501" i="37"/>
  <c r="DT501" i="37"/>
  <c r="DR501" i="37"/>
  <c r="DP501" i="37"/>
  <c r="DN501" i="37"/>
  <c r="DL501" i="37"/>
  <c r="GE501" i="37"/>
  <c r="DU501" i="37"/>
  <c r="DS501" i="37"/>
  <c r="DQ501" i="37"/>
  <c r="DM501" i="37"/>
  <c r="DK501" i="37"/>
  <c r="CX501" i="37"/>
  <c r="CV501" i="37"/>
  <c r="CT501" i="37"/>
  <c r="CR501" i="37"/>
  <c r="CP501" i="37"/>
  <c r="GC501" i="37"/>
  <c r="CY501" i="37"/>
  <c r="CW501" i="37"/>
  <c r="CU501" i="37"/>
  <c r="CS501" i="37"/>
  <c r="CO501" i="37"/>
  <c r="AV501" i="37"/>
  <c r="GS501" i="37"/>
  <c r="EM501" i="37"/>
  <c r="BI501" i="37"/>
  <c r="BV500" i="37"/>
  <c r="BT500" i="37"/>
  <c r="FK583" i="37"/>
  <c r="FH499" i="37"/>
  <c r="FF499" i="37"/>
  <c r="FE499" i="37"/>
  <c r="FC499" i="37"/>
  <c r="DO583" i="37"/>
  <c r="DT499" i="37"/>
  <c r="DR499" i="37"/>
  <c r="DP499" i="37"/>
  <c r="DN499" i="37"/>
  <c r="DL499" i="37"/>
  <c r="GE499" i="37"/>
  <c r="DU499" i="37"/>
  <c r="DS499" i="37"/>
  <c r="DQ499" i="37"/>
  <c r="DM499" i="37"/>
  <c r="DK499" i="37"/>
  <c r="AS583" i="37"/>
  <c r="AX499" i="37"/>
  <c r="AV499" i="37"/>
  <c r="AV583" i="37" s="1"/>
  <c r="AW499" i="37"/>
  <c r="GS499" i="37"/>
  <c r="GS583" i="37"/>
  <c r="EM499" i="37"/>
  <c r="BI499" i="37"/>
  <c r="BZ498" i="37"/>
  <c r="CA498" i="37"/>
  <c r="BU498" i="37"/>
  <c r="FJ497" i="37"/>
  <c r="FE497" i="37"/>
  <c r="DT497" i="37"/>
  <c r="DR497" i="37"/>
  <c r="DP497" i="37"/>
  <c r="DN497" i="37"/>
  <c r="DL497" i="37"/>
  <c r="GE497" i="37"/>
  <c r="DU497" i="37"/>
  <c r="DS497" i="37"/>
  <c r="DQ497" i="37"/>
  <c r="DM497" i="37"/>
  <c r="DK497" i="37"/>
  <c r="CV497" i="37"/>
  <c r="CW497" i="37"/>
  <c r="AV497" i="37"/>
  <c r="GS497" i="37"/>
  <c r="EM497" i="37"/>
  <c r="BI497" i="37"/>
  <c r="FJ495" i="37"/>
  <c r="FC495" i="37"/>
  <c r="DT495" i="37"/>
  <c r="DR495" i="37"/>
  <c r="DP495" i="37"/>
  <c r="DN495" i="37"/>
  <c r="DL495" i="37"/>
  <c r="GE495" i="37"/>
  <c r="DU495" i="37"/>
  <c r="DS495" i="37"/>
  <c r="DQ495" i="37"/>
  <c r="DM495" i="37"/>
  <c r="DK495" i="37"/>
  <c r="CX495" i="37"/>
  <c r="CV495" i="37"/>
  <c r="CT495" i="37"/>
  <c r="CR495" i="37"/>
  <c r="CP495" i="37"/>
  <c r="GC495" i="37"/>
  <c r="CY495" i="37"/>
  <c r="CW495" i="37"/>
  <c r="CU495" i="37"/>
  <c r="CS495" i="37"/>
  <c r="CO495" i="37"/>
  <c r="AX495" i="37"/>
  <c r="AV495" i="37"/>
  <c r="AW495" i="37"/>
  <c r="GS495" i="37"/>
  <c r="EM495" i="37"/>
  <c r="BI495" i="37"/>
  <c r="AX494" i="37"/>
  <c r="AV494" i="37"/>
  <c r="AW494" i="37"/>
  <c r="EP493" i="37"/>
  <c r="EN493" i="37"/>
  <c r="EL493" i="37"/>
  <c r="EJ493" i="37"/>
  <c r="EH493" i="37"/>
  <c r="EQ493" i="37"/>
  <c r="EI493" i="37"/>
  <c r="GG493" i="37"/>
  <c r="EO493" i="37"/>
  <c r="EK493" i="37"/>
  <c r="EG493" i="37"/>
  <c r="DT493" i="37"/>
  <c r="DR493" i="37"/>
  <c r="DP493" i="37"/>
  <c r="DN493" i="37"/>
  <c r="DL493" i="37"/>
  <c r="GE493" i="37"/>
  <c r="DS493" i="37"/>
  <c r="DK493" i="37"/>
  <c r="DU493" i="37"/>
  <c r="DQ493" i="37"/>
  <c r="DM493" i="37"/>
  <c r="CX493" i="37"/>
  <c r="CV493" i="37"/>
  <c r="CT493" i="37"/>
  <c r="CR493" i="37"/>
  <c r="CP493" i="37"/>
  <c r="CY493" i="37"/>
  <c r="CU493" i="37"/>
  <c r="GC493" i="37"/>
  <c r="CW493" i="37"/>
  <c r="CS493" i="37"/>
  <c r="CO493" i="37"/>
  <c r="EP491" i="37"/>
  <c r="EN491" i="37"/>
  <c r="EL491" i="37"/>
  <c r="EJ491" i="37"/>
  <c r="EH491" i="37"/>
  <c r="EQ491" i="37"/>
  <c r="EI491" i="37"/>
  <c r="GG491" i="37"/>
  <c r="EO491" i="37"/>
  <c r="EK491" i="37"/>
  <c r="EG491" i="37"/>
  <c r="DT491" i="37"/>
  <c r="DR491" i="37"/>
  <c r="DP491" i="37"/>
  <c r="DN491" i="37"/>
  <c r="DL491" i="37"/>
  <c r="GE491" i="37"/>
  <c r="DS491" i="37"/>
  <c r="DK491" i="37"/>
  <c r="DU491" i="37"/>
  <c r="DQ491" i="37"/>
  <c r="DM491" i="37"/>
  <c r="CX491" i="37"/>
  <c r="CV491" i="37"/>
  <c r="CT491" i="37"/>
  <c r="CR491" i="37"/>
  <c r="CP491" i="37"/>
  <c r="CY491" i="37"/>
  <c r="CU491" i="37"/>
  <c r="GC491" i="37"/>
  <c r="CW491" i="37"/>
  <c r="CS491" i="37"/>
  <c r="CO491" i="37"/>
  <c r="FC489" i="37"/>
  <c r="FE489" i="37"/>
  <c r="CA489" i="37"/>
  <c r="BU489" i="37"/>
  <c r="EP487" i="37"/>
  <c r="EN487" i="37"/>
  <c r="EL487" i="37"/>
  <c r="EJ487" i="37"/>
  <c r="EH487" i="37"/>
  <c r="EQ487" i="37"/>
  <c r="EI487" i="37"/>
  <c r="GG487" i="37"/>
  <c r="EO487" i="37"/>
  <c r="EK487" i="37"/>
  <c r="EG487" i="37"/>
  <c r="DT487" i="37"/>
  <c r="DR487" i="37"/>
  <c r="DP487" i="37"/>
  <c r="DN487" i="37"/>
  <c r="DL487" i="37"/>
  <c r="GE487" i="37"/>
  <c r="DS487" i="37"/>
  <c r="DK487" i="37"/>
  <c r="DU487" i="37"/>
  <c r="DQ487" i="37"/>
  <c r="DM487" i="37"/>
  <c r="CW487" i="37"/>
  <c r="EP485" i="37"/>
  <c r="EN485" i="37"/>
  <c r="EL485" i="37"/>
  <c r="EJ485" i="37"/>
  <c r="EH485" i="37"/>
  <c r="EQ485" i="37"/>
  <c r="EI485" i="37"/>
  <c r="GG485" i="37"/>
  <c r="EO485" i="37"/>
  <c r="EK485" i="37"/>
  <c r="EG485" i="37"/>
  <c r="DR485" i="37"/>
  <c r="DS485" i="37"/>
  <c r="DM485" i="37"/>
  <c r="CV485" i="37"/>
  <c r="CW485" i="37"/>
  <c r="CS485" i="37"/>
  <c r="EP483" i="37"/>
  <c r="EN483" i="37"/>
  <c r="EL483" i="37"/>
  <c r="EJ483" i="37"/>
  <c r="EH483" i="37"/>
  <c r="EQ483" i="37"/>
  <c r="EI483" i="37"/>
  <c r="GG483" i="37"/>
  <c r="EO483" i="37"/>
  <c r="EK483" i="37"/>
  <c r="EG483" i="37"/>
  <c r="DT483" i="37"/>
  <c r="DR483" i="37"/>
  <c r="DP483" i="37"/>
  <c r="DN483" i="37"/>
  <c r="DL483" i="37"/>
  <c r="GE483" i="37"/>
  <c r="DS483" i="37"/>
  <c r="DK483" i="37"/>
  <c r="DU483" i="37"/>
  <c r="DQ483" i="37"/>
  <c r="DM483" i="37"/>
  <c r="CX483" i="37"/>
  <c r="CV483" i="37"/>
  <c r="CT483" i="37"/>
  <c r="CR483" i="37"/>
  <c r="CP483" i="37"/>
  <c r="CY483" i="37"/>
  <c r="CU483" i="37"/>
  <c r="GC483" i="37"/>
  <c r="CW483" i="37"/>
  <c r="CS483" i="37"/>
  <c r="CO483" i="37"/>
  <c r="AV472" i="37"/>
  <c r="BK471" i="37"/>
  <c r="BK467" i="37"/>
  <c r="BF461" i="37"/>
  <c r="BK459" i="37"/>
  <c r="BK457" i="37"/>
  <c r="BK455" i="37"/>
  <c r="BJ453" i="37"/>
  <c r="BK453" i="37"/>
  <c r="BE447" i="37"/>
  <c r="BK447" i="37"/>
  <c r="AX443" i="37"/>
  <c r="AV443" i="37"/>
  <c r="AV441" i="37"/>
  <c r="GJ517" i="37"/>
  <c r="AH517" i="37"/>
  <c r="GV517" i="37" s="1"/>
  <c r="FW517" i="37"/>
  <c r="FX517" i="37" s="1"/>
  <c r="AU517" i="37"/>
  <c r="AX517" i="37" s="1"/>
  <c r="BU494" i="37"/>
  <c r="CA494" i="37"/>
  <c r="GS494" i="37"/>
  <c r="BI494" i="37"/>
  <c r="EM494" i="37"/>
  <c r="AR494" i="37"/>
  <c r="BZ492" i="37"/>
  <c r="CA492" i="37"/>
  <c r="BW492" i="37"/>
  <c r="GS492" i="37"/>
  <c r="BI492" i="37"/>
  <c r="EM492" i="37"/>
  <c r="AR492" i="37"/>
  <c r="BZ490" i="37"/>
  <c r="BX490" i="37"/>
  <c r="BV490" i="37"/>
  <c r="BT490" i="37"/>
  <c r="BY490" i="37"/>
  <c r="BU490" i="37"/>
  <c r="GA490" i="37"/>
  <c r="CA490" i="37"/>
  <c r="BW490" i="37"/>
  <c r="GS490" i="37"/>
  <c r="BI490" i="37"/>
  <c r="EM490" i="37"/>
  <c r="AR490" i="37"/>
  <c r="CA488" i="37"/>
  <c r="GS488" i="37"/>
  <c r="BI488" i="37"/>
  <c r="EM488" i="37"/>
  <c r="AR488" i="37"/>
  <c r="FL486" i="37"/>
  <c r="FJ486" i="37"/>
  <c r="FH486" i="37"/>
  <c r="FF486" i="37"/>
  <c r="FD486" i="37"/>
  <c r="FI486" i="37"/>
  <c r="FG486" i="37"/>
  <c r="FC486" i="37"/>
  <c r="DT486" i="37"/>
  <c r="DR486" i="37"/>
  <c r="DP486" i="37"/>
  <c r="DN486" i="37"/>
  <c r="DL486" i="37"/>
  <c r="DU486" i="37"/>
  <c r="DQ486" i="37"/>
  <c r="DM486" i="37"/>
  <c r="GE486" i="37"/>
  <c r="DS486" i="37"/>
  <c r="DK486" i="37"/>
  <c r="CX486" i="37"/>
  <c r="CV486" i="37"/>
  <c r="CT486" i="37"/>
  <c r="CR486" i="37"/>
  <c r="CP486" i="37"/>
  <c r="GC486" i="37"/>
  <c r="CW486" i="37"/>
  <c r="CS486" i="37"/>
  <c r="CO486" i="37"/>
  <c r="CY486" i="37"/>
  <c r="CU486" i="37"/>
  <c r="BZ484" i="37"/>
  <c r="BU484" i="37"/>
  <c r="GS484" i="37"/>
  <c r="BI484" i="37"/>
  <c r="EM484" i="37"/>
  <c r="AR484" i="37"/>
  <c r="AN480" i="37"/>
  <c r="AO480" i="37"/>
  <c r="AN477" i="37"/>
  <c r="AO477" i="37"/>
  <c r="AN475" i="37"/>
  <c r="AO475" i="37"/>
  <c r="AN474" i="37"/>
  <c r="AO474" i="37"/>
  <c r="GF471" i="37"/>
  <c r="EF471" i="37"/>
  <c r="ED471" i="37"/>
  <c r="EB471" i="37"/>
  <c r="DZ471" i="37"/>
  <c r="DX471" i="37"/>
  <c r="DV471" i="37"/>
  <c r="EE471" i="37"/>
  <c r="EC471" i="37"/>
  <c r="DY471" i="37"/>
  <c r="DW471" i="37"/>
  <c r="GB471" i="37"/>
  <c r="CN471" i="37"/>
  <c r="CL471" i="37"/>
  <c r="CJ471" i="37"/>
  <c r="CH471" i="37"/>
  <c r="CF471" i="37"/>
  <c r="CD471" i="37"/>
  <c r="CM471" i="37"/>
  <c r="CK471" i="37"/>
  <c r="CI471" i="37"/>
  <c r="CG471" i="37"/>
  <c r="EZ466" i="37"/>
  <c r="ET466" i="37"/>
  <c r="ER466" i="37"/>
  <c r="GD466" i="37"/>
  <c r="DJ466" i="37"/>
  <c r="DH466" i="37"/>
  <c r="DF466" i="37"/>
  <c r="DD466" i="37"/>
  <c r="DB466" i="37"/>
  <c r="CZ466" i="37"/>
  <c r="DI466" i="37"/>
  <c r="DG466" i="37"/>
  <c r="DE466" i="37"/>
  <c r="DA466" i="37"/>
  <c r="AV466" i="37"/>
  <c r="AH466" i="37"/>
  <c r="GV466" i="37"/>
  <c r="FW466" i="37"/>
  <c r="FX466" i="37"/>
  <c r="AU466" i="37"/>
  <c r="AX466" i="37"/>
  <c r="EZ465" i="37"/>
  <c r="ET465" i="37"/>
  <c r="ER465" i="37"/>
  <c r="DT465" i="37"/>
  <c r="DR465" i="37"/>
  <c r="DP465" i="37"/>
  <c r="DN465" i="37"/>
  <c r="DL465" i="37"/>
  <c r="GE465" i="37"/>
  <c r="DU465" i="37"/>
  <c r="DS465" i="37"/>
  <c r="DQ465" i="37"/>
  <c r="DM465" i="37"/>
  <c r="DK465" i="37"/>
  <c r="CV465" i="37"/>
  <c r="CW465" i="37"/>
  <c r="CO465" i="37"/>
  <c r="BZ465" i="37"/>
  <c r="CA465" i="37"/>
  <c r="BU465" i="37"/>
  <c r="GS465" i="37"/>
  <c r="EM465" i="37"/>
  <c r="BI465" i="37"/>
  <c r="BN465" i="37"/>
  <c r="EZ464" i="37"/>
  <c r="EW464" i="37"/>
  <c r="DT464" i="37"/>
  <c r="DR464" i="37"/>
  <c r="DP464" i="37"/>
  <c r="DN464" i="37"/>
  <c r="DL464" i="37"/>
  <c r="GE464" i="37"/>
  <c r="DU464" i="37"/>
  <c r="DS464" i="37"/>
  <c r="DQ464" i="37"/>
  <c r="DM464" i="37"/>
  <c r="DK464" i="37"/>
  <c r="CX464" i="37"/>
  <c r="CV464" i="37"/>
  <c r="CT464" i="37"/>
  <c r="CR464" i="37"/>
  <c r="CP464" i="37"/>
  <c r="GC464" i="37"/>
  <c r="CY464" i="37"/>
  <c r="CW464" i="37"/>
  <c r="CU464" i="37"/>
  <c r="CS464" i="37"/>
  <c r="CO464" i="37"/>
  <c r="GS464" i="37"/>
  <c r="EM464" i="37"/>
  <c r="BI464" i="37"/>
  <c r="AQ464" i="37"/>
  <c r="BZ463" i="37"/>
  <c r="BX463" i="37"/>
  <c r="BV463" i="37"/>
  <c r="BT463" i="37"/>
  <c r="GA463" i="37"/>
  <c r="CA463" i="37"/>
  <c r="BY463" i="37"/>
  <c r="BW463" i="37"/>
  <c r="BU463" i="37"/>
  <c r="FF462" i="37"/>
  <c r="FE462" i="37"/>
  <c r="DT462" i="37"/>
  <c r="DR462" i="37"/>
  <c r="DP462" i="37"/>
  <c r="DN462" i="37"/>
  <c r="DL462" i="37"/>
  <c r="GE462" i="37"/>
  <c r="DU462" i="37"/>
  <c r="DS462" i="37"/>
  <c r="DQ462" i="37"/>
  <c r="DM462" i="37"/>
  <c r="DK462" i="37"/>
  <c r="CR462" i="37"/>
  <c r="CW462" i="37"/>
  <c r="DT460" i="37"/>
  <c r="DR460" i="37"/>
  <c r="DP460" i="37"/>
  <c r="DN460" i="37"/>
  <c r="DL460" i="37"/>
  <c r="GE460" i="37"/>
  <c r="DU460" i="37"/>
  <c r="DS460" i="37"/>
  <c r="DQ460" i="37"/>
  <c r="DM460" i="37"/>
  <c r="DK460" i="37"/>
  <c r="CV460" i="37"/>
  <c r="CT460" i="37"/>
  <c r="CW460" i="37"/>
  <c r="BZ459" i="37"/>
  <c r="BX459" i="37"/>
  <c r="BV459" i="37"/>
  <c r="BT459" i="37"/>
  <c r="GA459" i="37"/>
  <c r="CA459" i="37"/>
  <c r="BY459" i="37"/>
  <c r="BW459" i="37"/>
  <c r="BU459" i="37"/>
  <c r="DT458" i="37"/>
  <c r="DR458" i="37"/>
  <c r="DP458" i="37"/>
  <c r="DN458" i="37"/>
  <c r="DL458" i="37"/>
  <c r="GE458" i="37"/>
  <c r="DU458" i="37"/>
  <c r="DS458" i="37"/>
  <c r="DQ458" i="37"/>
  <c r="DM458" i="37"/>
  <c r="DK458" i="37"/>
  <c r="CV458" i="37"/>
  <c r="CT458" i="37"/>
  <c r="CW458" i="37"/>
  <c r="CO458" i="37"/>
  <c r="GS458" i="37"/>
  <c r="EM458" i="37"/>
  <c r="BI458" i="37"/>
  <c r="AQ458" i="37"/>
  <c r="FL456" i="37"/>
  <c r="FJ456" i="37"/>
  <c r="FH456" i="37"/>
  <c r="FF456" i="37"/>
  <c r="FD456" i="37"/>
  <c r="GI456" i="37"/>
  <c r="FM456" i="37"/>
  <c r="FI456" i="37"/>
  <c r="FG456" i="37"/>
  <c r="FE456" i="37"/>
  <c r="FC456" i="37"/>
  <c r="CT456" i="37"/>
  <c r="CR456" i="37"/>
  <c r="CO456" i="37"/>
  <c r="GS456" i="37"/>
  <c r="EM456" i="37"/>
  <c r="BI456" i="37"/>
  <c r="AQ456" i="37"/>
  <c r="FJ454" i="37"/>
  <c r="FH454" i="37"/>
  <c r="FC454" i="37"/>
  <c r="FL452" i="37"/>
  <c r="FJ452" i="37"/>
  <c r="FH452" i="37"/>
  <c r="FF452" i="37"/>
  <c r="FD452" i="37"/>
  <c r="GI452" i="37"/>
  <c r="FM452" i="37"/>
  <c r="FI452" i="37"/>
  <c r="FG452" i="37"/>
  <c r="FE452" i="37"/>
  <c r="FC452" i="37"/>
  <c r="DT452" i="37"/>
  <c r="DR452" i="37"/>
  <c r="DP452" i="37"/>
  <c r="DN452" i="37"/>
  <c r="DL452" i="37"/>
  <c r="GE452" i="37"/>
  <c r="DU452" i="37"/>
  <c r="DS452" i="37"/>
  <c r="DQ452" i="37"/>
  <c r="DM452" i="37"/>
  <c r="DK452" i="37"/>
  <c r="CX452" i="37"/>
  <c r="CV452" i="37"/>
  <c r="CT452" i="37"/>
  <c r="CR452" i="37"/>
  <c r="CP452" i="37"/>
  <c r="GC452" i="37"/>
  <c r="CY452" i="37"/>
  <c r="CW452" i="37"/>
  <c r="CU452" i="37"/>
  <c r="CS452" i="37"/>
  <c r="CO452" i="37"/>
  <c r="GS450" i="37"/>
  <c r="EM450" i="37"/>
  <c r="BI450" i="37"/>
  <c r="AQ450" i="37"/>
  <c r="BZ449" i="37"/>
  <c r="BX449" i="37"/>
  <c r="BV449" i="37"/>
  <c r="BT449" i="37"/>
  <c r="GA449" i="37"/>
  <c r="CA449" i="37"/>
  <c r="BY449" i="37"/>
  <c r="BW449" i="37"/>
  <c r="BU449" i="37"/>
  <c r="FE448" i="37"/>
  <c r="FC448" i="37"/>
  <c r="DT448" i="37"/>
  <c r="DR448" i="37"/>
  <c r="DP448" i="37"/>
  <c r="DN448" i="37"/>
  <c r="DL448" i="37"/>
  <c r="GE448" i="37"/>
  <c r="DU448" i="37"/>
  <c r="DS448" i="37"/>
  <c r="DQ448" i="37"/>
  <c r="DM448" i="37"/>
  <c r="DK448" i="37"/>
  <c r="CW448" i="37"/>
  <c r="CO448" i="37"/>
  <c r="GJ524" i="37"/>
  <c r="AH524" i="37"/>
  <c r="GV524" i="37" s="1"/>
  <c r="FW524" i="37"/>
  <c r="AU524" i="37"/>
  <c r="AX524" i="37"/>
  <c r="AO524" i="37"/>
  <c r="GJ521" i="37"/>
  <c r="AH521" i="37"/>
  <c r="GV521" i="37"/>
  <c r="FW521" i="37"/>
  <c r="AU521" i="37"/>
  <c r="AW521" i="37" s="1"/>
  <c r="AO521" i="37"/>
  <c r="AH519" i="37"/>
  <c r="GV519" i="37"/>
  <c r="FW519" i="37"/>
  <c r="FX519" i="37"/>
  <c r="AU519" i="37"/>
  <c r="AW519" i="37"/>
  <c r="AO519" i="37"/>
  <c r="GJ514" i="37"/>
  <c r="AH514" i="37"/>
  <c r="GV514" i="37"/>
  <c r="FW514" i="37"/>
  <c r="AU514" i="37"/>
  <c r="AX514" i="37" s="1"/>
  <c r="AO514" i="37"/>
  <c r="AH510" i="37"/>
  <c r="GV510" i="37"/>
  <c r="FW510" i="37"/>
  <c r="FX510" i="37"/>
  <c r="AU510" i="37"/>
  <c r="AX510" i="37"/>
  <c r="AO510" i="37"/>
  <c r="GJ503" i="37"/>
  <c r="AH503" i="37"/>
  <c r="GV503" i="37"/>
  <c r="FW503" i="37"/>
  <c r="AU503" i="37"/>
  <c r="AX503" i="37" s="1"/>
  <c r="AO503" i="37"/>
  <c r="GJ501" i="37"/>
  <c r="AH501" i="37"/>
  <c r="GV501" i="37" s="1"/>
  <c r="FW501" i="37"/>
  <c r="AU501" i="37"/>
  <c r="AX501" i="37"/>
  <c r="AO501" i="37"/>
  <c r="FV498" i="37"/>
  <c r="FT498" i="37"/>
  <c r="FR498" i="37"/>
  <c r="FP498" i="37"/>
  <c r="FN498" i="37"/>
  <c r="BR498" i="37"/>
  <c r="FU498" i="37"/>
  <c r="FS498" i="37"/>
  <c r="FQ498" i="37"/>
  <c r="FO498" i="37"/>
  <c r="FV497" i="37"/>
  <c r="FT497" i="37"/>
  <c r="FR497" i="37"/>
  <c r="FP497" i="37"/>
  <c r="FN497" i="37"/>
  <c r="BR497" i="37"/>
  <c r="FU497" i="37"/>
  <c r="FS497" i="37"/>
  <c r="FQ497" i="37"/>
  <c r="FO497" i="37"/>
  <c r="FJ441" i="37"/>
  <c r="FE441" i="37"/>
  <c r="BZ441" i="37"/>
  <c r="BX441" i="37"/>
  <c r="BV441" i="37"/>
  <c r="BT441" i="37"/>
  <c r="GA441" i="37"/>
  <c r="CA441" i="37"/>
  <c r="BW441" i="37"/>
  <c r="BY441" i="37"/>
  <c r="BU441" i="37"/>
  <c r="FG439" i="37"/>
  <c r="FE439" i="37"/>
  <c r="BZ439" i="37"/>
  <c r="BX439" i="37"/>
  <c r="BV439" i="37"/>
  <c r="BT439" i="37"/>
  <c r="GA439" i="37"/>
  <c r="CA439" i="37"/>
  <c r="BW439" i="37"/>
  <c r="BY439" i="37"/>
  <c r="BU439" i="37"/>
  <c r="GF437" i="37"/>
  <c r="EF437" i="37"/>
  <c r="ED437" i="37"/>
  <c r="EB437" i="37"/>
  <c r="DZ437" i="37"/>
  <c r="DX437" i="37"/>
  <c r="DV437" i="37"/>
  <c r="EE437" i="37"/>
  <c r="DW437" i="37"/>
  <c r="EC437" i="37"/>
  <c r="DY437" i="37"/>
  <c r="BF431" i="37"/>
  <c r="BJ429" i="37"/>
  <c r="BJ419" i="37"/>
  <c r="BK411" i="37"/>
  <c r="BF405" i="37"/>
  <c r="BF401" i="37"/>
  <c r="BF397" i="37"/>
  <c r="BK395" i="37"/>
  <c r="BF391" i="37"/>
  <c r="BK391" i="37"/>
  <c r="BJ389" i="37"/>
  <c r="AV377" i="37"/>
  <c r="AV373" i="37"/>
  <c r="GG481" i="37"/>
  <c r="EQ481" i="37"/>
  <c r="EO481" i="37"/>
  <c r="EK481" i="37"/>
  <c r="EI481" i="37"/>
  <c r="EG481" i="37"/>
  <c r="EP481" i="37"/>
  <c r="EN481" i="37"/>
  <c r="EL481" i="37"/>
  <c r="EJ481" i="37"/>
  <c r="EH481" i="37"/>
  <c r="GG480" i="37"/>
  <c r="EQ480" i="37"/>
  <c r="EO480" i="37"/>
  <c r="EK480" i="37"/>
  <c r="EI480" i="37"/>
  <c r="EG480" i="37"/>
  <c r="EP480" i="37"/>
  <c r="EN480" i="37"/>
  <c r="EL480" i="37"/>
  <c r="EJ480" i="37"/>
  <c r="EH480" i="37"/>
  <c r="GG478" i="37"/>
  <c r="EQ478" i="37"/>
  <c r="EO478" i="37"/>
  <c r="EK478" i="37"/>
  <c r="EI478" i="37"/>
  <c r="EG478" i="37"/>
  <c r="EP478" i="37"/>
  <c r="EN478" i="37"/>
  <c r="EL478" i="37"/>
  <c r="EJ478" i="37"/>
  <c r="EH478" i="37"/>
  <c r="GG477" i="37"/>
  <c r="EQ477" i="37"/>
  <c r="EO477" i="37"/>
  <c r="EK477" i="37"/>
  <c r="EI477" i="37"/>
  <c r="EG477" i="37"/>
  <c r="EP477" i="37"/>
  <c r="EN477" i="37"/>
  <c r="EL477" i="37"/>
  <c r="EJ477" i="37"/>
  <c r="EH477" i="37"/>
  <c r="GG476" i="37"/>
  <c r="EQ476" i="37"/>
  <c r="EO476" i="37"/>
  <c r="EK476" i="37"/>
  <c r="EI476" i="37"/>
  <c r="EG476" i="37"/>
  <c r="EP476" i="37"/>
  <c r="EN476" i="37"/>
  <c r="EL476" i="37"/>
  <c r="EJ476" i="37"/>
  <c r="EH476" i="37"/>
  <c r="GG474" i="37"/>
  <c r="EQ474" i="37"/>
  <c r="EO474" i="37"/>
  <c r="EK474" i="37"/>
  <c r="EI474" i="37"/>
  <c r="EG474" i="37"/>
  <c r="EP474" i="37"/>
  <c r="EN474" i="37"/>
  <c r="EL474" i="37"/>
  <c r="EJ474" i="37"/>
  <c r="EH474" i="37"/>
  <c r="GG473" i="37"/>
  <c r="EQ473" i="37"/>
  <c r="EO473" i="37"/>
  <c r="EK473" i="37"/>
  <c r="EI473" i="37"/>
  <c r="EG473" i="37"/>
  <c r="EP473" i="37"/>
  <c r="EN473" i="37"/>
  <c r="EL473" i="37"/>
  <c r="EJ473" i="37"/>
  <c r="EH473" i="37"/>
  <c r="FV457" i="37"/>
  <c r="FT457" i="37"/>
  <c r="FR457" i="37"/>
  <c r="FP457" i="37"/>
  <c r="FN457" i="37"/>
  <c r="BR457" i="37"/>
  <c r="FU457" i="37"/>
  <c r="FS457" i="37"/>
  <c r="FQ457" i="37"/>
  <c r="FO457" i="37"/>
  <c r="BJ443" i="37"/>
  <c r="BF439" i="37"/>
  <c r="FV465" i="37"/>
  <c r="FT465" i="37"/>
  <c r="FR465" i="37"/>
  <c r="FP465" i="37"/>
  <c r="FN465" i="37"/>
  <c r="BR465" i="37"/>
  <c r="FU465" i="37"/>
  <c r="FS465" i="37"/>
  <c r="FQ465" i="37"/>
  <c r="FO465" i="37"/>
  <c r="GS446" i="37"/>
  <c r="EM446" i="37"/>
  <c r="BI446" i="37"/>
  <c r="BZ444" i="37"/>
  <c r="BX444" i="37"/>
  <c r="BV444" i="37"/>
  <c r="BT444" i="37"/>
  <c r="BY444" i="37"/>
  <c r="BU444" i="37"/>
  <c r="GA444" i="37"/>
  <c r="CA444" i="37"/>
  <c r="BW444" i="37"/>
  <c r="GS444" i="37"/>
  <c r="BI444" i="37"/>
  <c r="EM444" i="37"/>
  <c r="FL440" i="37"/>
  <c r="FJ440" i="37"/>
  <c r="FH440" i="37"/>
  <c r="FF440" i="37"/>
  <c r="FD440" i="37"/>
  <c r="FM440" i="37"/>
  <c r="FI440" i="37"/>
  <c r="FE440" i="37"/>
  <c r="GI440" i="37"/>
  <c r="FG440" i="37"/>
  <c r="FC440" i="37"/>
  <c r="DT440" i="37"/>
  <c r="DR440" i="37"/>
  <c r="DP440" i="37"/>
  <c r="DN440" i="37"/>
  <c r="DL440" i="37"/>
  <c r="DU440" i="37"/>
  <c r="DQ440" i="37"/>
  <c r="DM440" i="37"/>
  <c r="GE440" i="37"/>
  <c r="DS440" i="37"/>
  <c r="DK440" i="37"/>
  <c r="GS438" i="37"/>
  <c r="BI438" i="37"/>
  <c r="EM438" i="37"/>
  <c r="BN438" i="37"/>
  <c r="BZ437" i="37"/>
  <c r="CA437" i="37"/>
  <c r="BW437" i="37"/>
  <c r="BU437" i="37"/>
  <c r="GF436" i="37"/>
  <c r="EF436" i="37"/>
  <c r="ED436" i="37"/>
  <c r="EB436" i="37"/>
  <c r="DZ436" i="37"/>
  <c r="DX436" i="37"/>
  <c r="DV436" i="37"/>
  <c r="EE436" i="37"/>
  <c r="EC436" i="37"/>
  <c r="DY436" i="37"/>
  <c r="DW436" i="37"/>
  <c r="EA582" i="37"/>
  <c r="GB436" i="37"/>
  <c r="CN436" i="37"/>
  <c r="CL436" i="37"/>
  <c r="CJ436" i="37"/>
  <c r="CH436" i="37"/>
  <c r="CF436" i="37"/>
  <c r="CD436" i="37"/>
  <c r="CM436" i="37"/>
  <c r="CK436" i="37"/>
  <c r="CI436" i="37"/>
  <c r="CG436" i="37"/>
  <c r="CE582" i="37"/>
  <c r="AV435" i="37"/>
  <c r="AH435" i="37"/>
  <c r="GV435" i="37"/>
  <c r="FW435" i="37"/>
  <c r="FX435" i="37"/>
  <c r="AU435" i="37"/>
  <c r="AX435" i="37"/>
  <c r="AO435" i="37"/>
  <c r="GH434" i="37"/>
  <c r="FB434" i="37"/>
  <c r="EZ434" i="37"/>
  <c r="EX434" i="37"/>
  <c r="EV434" i="37"/>
  <c r="ET434" i="37"/>
  <c r="ER434" i="37"/>
  <c r="FA434" i="37"/>
  <c r="EW434" i="37"/>
  <c r="EU434" i="37"/>
  <c r="ES434" i="37"/>
  <c r="DS434" i="37"/>
  <c r="DM434" i="37"/>
  <c r="DK434" i="37"/>
  <c r="CW434" i="37"/>
  <c r="CS434" i="37"/>
  <c r="CO434" i="37"/>
  <c r="CA434" i="37"/>
  <c r="BW434" i="37"/>
  <c r="BU434" i="37"/>
  <c r="GS434" i="37"/>
  <c r="EM434" i="37"/>
  <c r="BI434" i="37"/>
  <c r="BN434" i="37"/>
  <c r="AR434" i="37"/>
  <c r="EZ433" i="37"/>
  <c r="EV433" i="37"/>
  <c r="ET433" i="37"/>
  <c r="DR433" i="37"/>
  <c r="DS433" i="37"/>
  <c r="DM433" i="37"/>
  <c r="CV433" i="37"/>
  <c r="CW433" i="37"/>
  <c r="CS433" i="37"/>
  <c r="BZ433" i="37"/>
  <c r="BX433" i="37"/>
  <c r="BV433" i="37"/>
  <c r="BT433" i="37"/>
  <c r="GA433" i="37"/>
  <c r="CA433" i="37"/>
  <c r="BY433" i="37"/>
  <c r="BW433" i="37"/>
  <c r="BU433" i="37"/>
  <c r="FL432" i="37"/>
  <c r="FJ432" i="37"/>
  <c r="FH432" i="37"/>
  <c r="FF432" i="37"/>
  <c r="FD432" i="37"/>
  <c r="GI432" i="37"/>
  <c r="FM432" i="37"/>
  <c r="FI432" i="37"/>
  <c r="FG432" i="37"/>
  <c r="FE432" i="37"/>
  <c r="FC432" i="37"/>
  <c r="AV432" i="37"/>
  <c r="DT430" i="37"/>
  <c r="DR430" i="37"/>
  <c r="DP430" i="37"/>
  <c r="DN430" i="37"/>
  <c r="DL430" i="37"/>
  <c r="GE430" i="37"/>
  <c r="DU430" i="37"/>
  <c r="DS430" i="37"/>
  <c r="DQ430" i="37"/>
  <c r="DM430" i="37"/>
  <c r="DK430" i="37"/>
  <c r="CX430" i="37"/>
  <c r="CV430" i="37"/>
  <c r="CT430" i="37"/>
  <c r="CR430" i="37"/>
  <c r="CP430" i="37"/>
  <c r="GC430" i="37"/>
  <c r="CY430" i="37"/>
  <c r="CW430" i="37"/>
  <c r="CU430" i="37"/>
  <c r="CS430" i="37"/>
  <c r="CO430" i="37"/>
  <c r="AV430" i="37"/>
  <c r="BX429" i="37"/>
  <c r="CA429" i="37"/>
  <c r="BU429" i="37"/>
  <c r="FH428" i="37"/>
  <c r="FC428" i="37"/>
  <c r="GS428" i="37"/>
  <c r="EM428" i="37"/>
  <c r="BI428" i="37"/>
  <c r="BN428" i="37"/>
  <c r="AQ428" i="37"/>
  <c r="AR428" i="37"/>
  <c r="FL426" i="37"/>
  <c r="FJ426" i="37"/>
  <c r="FH426" i="37"/>
  <c r="FF426" i="37"/>
  <c r="FD426" i="37"/>
  <c r="GI426" i="37"/>
  <c r="FM426" i="37"/>
  <c r="FI426" i="37"/>
  <c r="FG426" i="37"/>
  <c r="FE426" i="37"/>
  <c r="FC426" i="37"/>
  <c r="GS426" i="37"/>
  <c r="EM426" i="37"/>
  <c r="BI426" i="37"/>
  <c r="AQ426" i="37"/>
  <c r="AR426" i="37"/>
  <c r="EB426" i="37"/>
  <c r="EX426" i="37"/>
  <c r="FL424" i="37"/>
  <c r="FJ424" i="37"/>
  <c r="FH424" i="37"/>
  <c r="FF424" i="37"/>
  <c r="FD424" i="37"/>
  <c r="GI424" i="37"/>
  <c r="FM424" i="37"/>
  <c r="FI424" i="37"/>
  <c r="FG424" i="37"/>
  <c r="FE424" i="37"/>
  <c r="FC424" i="37"/>
  <c r="GS424" i="37"/>
  <c r="EM424" i="37"/>
  <c r="BI424" i="37"/>
  <c r="BN424" i="37"/>
  <c r="AQ424" i="37"/>
  <c r="AR424" i="37"/>
  <c r="DT422" i="37"/>
  <c r="DR422" i="37"/>
  <c r="DP422" i="37"/>
  <c r="DN422" i="37"/>
  <c r="DL422" i="37"/>
  <c r="GE422" i="37"/>
  <c r="DU422" i="37"/>
  <c r="DS422" i="37"/>
  <c r="DQ422" i="37"/>
  <c r="DM422" i="37"/>
  <c r="DK422" i="37"/>
  <c r="CV422" i="37"/>
  <c r="CO422" i="37"/>
  <c r="GS422" i="37"/>
  <c r="EM422" i="37"/>
  <c r="BI422" i="37"/>
  <c r="AQ422" i="37"/>
  <c r="AR422" i="37"/>
  <c r="FH420" i="37"/>
  <c r="FE420" i="37"/>
  <c r="GS420" i="37"/>
  <c r="EM420" i="37"/>
  <c r="BI420" i="37"/>
  <c r="BN420" i="37"/>
  <c r="AQ420" i="37"/>
  <c r="AR420" i="37"/>
  <c r="DR418" i="37"/>
  <c r="DP418" i="37"/>
  <c r="DS418" i="37"/>
  <c r="DM418" i="37"/>
  <c r="CV418" i="37"/>
  <c r="CT418" i="37"/>
  <c r="CW418" i="37"/>
  <c r="CS418" i="37"/>
  <c r="GS418" i="37"/>
  <c r="EM418" i="37"/>
  <c r="BI418" i="37"/>
  <c r="BN418" i="37"/>
  <c r="AQ418" i="37"/>
  <c r="AR418" i="37"/>
  <c r="AV416" i="37"/>
  <c r="CX415" i="37"/>
  <c r="CV415" i="37"/>
  <c r="CT415" i="37"/>
  <c r="CR415" i="37"/>
  <c r="CP415" i="37"/>
  <c r="GC415" i="37"/>
  <c r="CY415" i="37"/>
  <c r="CW415" i="37"/>
  <c r="CU415" i="37"/>
  <c r="CS415" i="37"/>
  <c r="CO415" i="37"/>
  <c r="DT414" i="37"/>
  <c r="DR414" i="37"/>
  <c r="DP414" i="37"/>
  <c r="DN414" i="37"/>
  <c r="DL414" i="37"/>
  <c r="GE414" i="37"/>
  <c r="DU414" i="37"/>
  <c r="DS414" i="37"/>
  <c r="DQ414" i="37"/>
  <c r="DM414" i="37"/>
  <c r="DK414" i="37"/>
  <c r="CV414" i="37"/>
  <c r="CT414" i="37"/>
  <c r="CO414" i="37"/>
  <c r="GS414" i="37"/>
  <c r="EM414" i="37"/>
  <c r="BI414" i="37"/>
  <c r="BN414" i="37"/>
  <c r="AQ414" i="37"/>
  <c r="AR414" i="37"/>
  <c r="BZ413" i="37"/>
  <c r="BX413" i="37"/>
  <c r="BV413" i="37"/>
  <c r="BT413" i="37"/>
  <c r="GA413" i="37"/>
  <c r="CA413" i="37"/>
  <c r="BY413" i="37"/>
  <c r="BW413" i="37"/>
  <c r="BU413" i="37"/>
  <c r="FL412" i="37"/>
  <c r="FJ412" i="37"/>
  <c r="FH412" i="37"/>
  <c r="FF412" i="37"/>
  <c r="FD412" i="37"/>
  <c r="GI412" i="37"/>
  <c r="FM412" i="37"/>
  <c r="FI412" i="37"/>
  <c r="FG412" i="37"/>
  <c r="FE412" i="37"/>
  <c r="FC412" i="37"/>
  <c r="GS412" i="37"/>
  <c r="EM412" i="37"/>
  <c r="BI412" i="37"/>
  <c r="AQ412" i="37"/>
  <c r="AR412" i="37"/>
  <c r="FJ410" i="37"/>
  <c r="FH410" i="37"/>
  <c r="FE410" i="37"/>
  <c r="GS410" i="37"/>
  <c r="EM410" i="37"/>
  <c r="BI410" i="37"/>
  <c r="BN410" i="37"/>
  <c r="AQ410" i="37"/>
  <c r="AR410" i="37"/>
  <c r="FL408" i="37"/>
  <c r="FJ408" i="37"/>
  <c r="FH408" i="37"/>
  <c r="FF408" i="37"/>
  <c r="FD408" i="37"/>
  <c r="GI408" i="37"/>
  <c r="FM408" i="37"/>
  <c r="FI408" i="37"/>
  <c r="FG408" i="37"/>
  <c r="FE408" i="37"/>
  <c r="FC408" i="37"/>
  <c r="AV408" i="37"/>
  <c r="DT406" i="37"/>
  <c r="DR406" i="37"/>
  <c r="DP406" i="37"/>
  <c r="DN406" i="37"/>
  <c r="DL406" i="37"/>
  <c r="GE406" i="37"/>
  <c r="DU406" i="37"/>
  <c r="DS406" i="37"/>
  <c r="DQ406" i="37"/>
  <c r="DM406" i="37"/>
  <c r="DK406" i="37"/>
  <c r="CV406" i="37"/>
  <c r="CT406" i="37"/>
  <c r="CW406" i="37"/>
  <c r="AV406" i="37"/>
  <c r="BZ405" i="37"/>
  <c r="BX405" i="37"/>
  <c r="CA405" i="37"/>
  <c r="BU405" i="37"/>
  <c r="FJ404" i="37"/>
  <c r="FH404" i="37"/>
  <c r="FE404" i="37"/>
  <c r="GS404" i="37"/>
  <c r="EM404" i="37"/>
  <c r="BI404" i="37"/>
  <c r="AQ404" i="37"/>
  <c r="AR404" i="37"/>
  <c r="FJ402" i="37"/>
  <c r="FH402" i="37"/>
  <c r="FE402" i="37"/>
  <c r="GS402" i="37"/>
  <c r="EM402" i="37"/>
  <c r="BI402" i="37"/>
  <c r="BN402" i="37"/>
  <c r="AQ402" i="37"/>
  <c r="AR402" i="37"/>
  <c r="BZ401" i="37"/>
  <c r="BX401" i="37"/>
  <c r="BT401" i="37"/>
  <c r="CA401" i="37"/>
  <c r="BW401" i="37"/>
  <c r="BU401" i="37"/>
  <c r="FJ400" i="37"/>
  <c r="FH400" i="37"/>
  <c r="FE400" i="37"/>
  <c r="FC400" i="37"/>
  <c r="GS400" i="37"/>
  <c r="EM400" i="37"/>
  <c r="BI400" i="37"/>
  <c r="BN400" i="37"/>
  <c r="AQ400" i="37"/>
  <c r="AR400" i="37"/>
  <c r="DR398" i="37"/>
  <c r="DP398" i="37"/>
  <c r="DM398" i="37"/>
  <c r="DK398" i="37"/>
  <c r="CV398" i="37"/>
  <c r="CT398" i="37"/>
  <c r="CS398" i="37"/>
  <c r="CO398" i="37"/>
  <c r="AV398" i="37"/>
  <c r="BZ397" i="37"/>
  <c r="BX397" i="37"/>
  <c r="CA397" i="37"/>
  <c r="BU397" i="37"/>
  <c r="FH396" i="37"/>
  <c r="GS396" i="37"/>
  <c r="EM396" i="37"/>
  <c r="BI396" i="37"/>
  <c r="AQ396" i="37"/>
  <c r="AR396" i="37"/>
  <c r="FH394" i="37"/>
  <c r="FE394" i="37"/>
  <c r="FC394" i="37"/>
  <c r="AV394" i="37"/>
  <c r="BZ393" i="37"/>
  <c r="BX393" i="37"/>
  <c r="FL392" i="37"/>
  <c r="FJ392" i="37"/>
  <c r="FH392" i="37"/>
  <c r="FF392" i="37"/>
  <c r="FD392" i="37"/>
  <c r="GI392" i="37"/>
  <c r="FM392" i="37"/>
  <c r="FI392" i="37"/>
  <c r="FG392" i="37"/>
  <c r="FE392" i="37"/>
  <c r="FC392" i="37"/>
  <c r="GS392" i="37"/>
  <c r="EM392" i="37"/>
  <c r="BI392" i="37"/>
  <c r="BN392" i="37"/>
  <c r="AQ392" i="37"/>
  <c r="AR392" i="37"/>
  <c r="FJ390" i="37"/>
  <c r="FH390" i="37"/>
  <c r="FF390" i="37"/>
  <c r="FE390" i="37"/>
  <c r="FC390" i="37"/>
  <c r="CV390" i="37"/>
  <c r="CT390" i="37"/>
  <c r="CR390" i="37"/>
  <c r="CW390" i="37"/>
  <c r="CO390" i="37"/>
  <c r="AV390" i="37"/>
  <c r="BX389" i="37"/>
  <c r="CA389" i="37"/>
  <c r="BU389" i="37"/>
  <c r="FH388" i="37"/>
  <c r="FG388" i="37"/>
  <c r="FE388" i="37"/>
  <c r="FC388" i="37"/>
  <c r="GS388" i="37"/>
  <c r="EM388" i="37"/>
  <c r="BI388" i="37"/>
  <c r="BN388" i="37"/>
  <c r="AQ388" i="37"/>
  <c r="AR388" i="37"/>
  <c r="AH493" i="37"/>
  <c r="GV493" i="37"/>
  <c r="FW493" i="37"/>
  <c r="FX493" i="37"/>
  <c r="AU493" i="37"/>
  <c r="AW493" i="37"/>
  <c r="AO493" i="37"/>
  <c r="GJ491" i="37"/>
  <c r="AH491" i="37"/>
  <c r="GV491" i="37"/>
  <c r="FW491" i="37"/>
  <c r="AU491" i="37"/>
  <c r="AW491" i="37" s="1"/>
  <c r="AO491" i="37"/>
  <c r="FW472" i="37"/>
  <c r="FX472" i="37"/>
  <c r="AU472" i="37"/>
  <c r="AW472" i="37"/>
  <c r="GJ472" i="37"/>
  <c r="GK472" i="37"/>
  <c r="AH472" i="37"/>
  <c r="GV472" i="37"/>
  <c r="AO472" i="37"/>
  <c r="FW437" i="37"/>
  <c r="FX437" i="37"/>
  <c r="AH437" i="37"/>
  <c r="GV437" i="37"/>
  <c r="AU437" i="37"/>
  <c r="AX437" i="37"/>
  <c r="AO437" i="37"/>
  <c r="CT387" i="37"/>
  <c r="CW387" i="37"/>
  <c r="FJ385" i="37"/>
  <c r="FH385" i="37"/>
  <c r="FC385" i="37"/>
  <c r="FE385" i="37"/>
  <c r="AV384" i="37"/>
  <c r="AS582" i="37"/>
  <c r="BX383" i="37"/>
  <c r="BV383" i="37"/>
  <c r="BW383" i="37"/>
  <c r="BU383" i="37"/>
  <c r="GS383" i="37"/>
  <c r="EM383" i="37"/>
  <c r="BI383" i="37"/>
  <c r="BN383" i="37"/>
  <c r="AR383" i="37"/>
  <c r="AT383" i="37"/>
  <c r="GS381" i="37"/>
  <c r="EM381" i="37"/>
  <c r="BI381" i="37"/>
  <c r="BN381" i="37"/>
  <c r="AR381" i="37"/>
  <c r="AT381" i="37"/>
  <c r="BS582" i="37"/>
  <c r="BZ379" i="37"/>
  <c r="BX379" i="37"/>
  <c r="BW379" i="37"/>
  <c r="BU379" i="37"/>
  <c r="GS379" i="37"/>
  <c r="EM379" i="37"/>
  <c r="BI379" i="37"/>
  <c r="BN379" i="37"/>
  <c r="AR379" i="37"/>
  <c r="GS377" i="37"/>
  <c r="EM377" i="37"/>
  <c r="BI377" i="37"/>
  <c r="AR377" i="37"/>
  <c r="BN377" i="37"/>
  <c r="BZ375" i="37"/>
  <c r="BX375" i="37"/>
  <c r="BV375" i="37"/>
  <c r="CA375" i="37"/>
  <c r="GS373" i="37"/>
  <c r="EM373" i="37"/>
  <c r="BI373" i="37"/>
  <c r="BN373" i="37"/>
  <c r="AR373" i="37"/>
  <c r="GS371" i="37"/>
  <c r="EM371" i="37"/>
  <c r="BI371" i="37"/>
  <c r="AR371" i="37"/>
  <c r="CJ371" i="37"/>
  <c r="EB371" i="37"/>
  <c r="BN371" i="37"/>
  <c r="EX371" i="37"/>
  <c r="BH368" i="37"/>
  <c r="BG368" i="37"/>
  <c r="BH364" i="37"/>
  <c r="BJ364" i="37"/>
  <c r="BE364" i="37"/>
  <c r="BF364" i="37"/>
  <c r="BC364" i="37"/>
  <c r="BG364" i="37"/>
  <c r="BE356" i="37"/>
  <c r="BK356" i="37"/>
  <c r="BG356" i="37"/>
  <c r="BE352" i="37"/>
  <c r="BC352" i="37"/>
  <c r="BG352" i="37"/>
  <c r="BE350" i="37"/>
  <c r="BK350" i="37"/>
  <c r="BG350" i="37"/>
  <c r="BE342" i="37"/>
  <c r="BK342" i="37"/>
  <c r="BJ342" i="37"/>
  <c r="BC342" i="37"/>
  <c r="BG340" i="37"/>
  <c r="AV311" i="37"/>
  <c r="GJ444" i="37"/>
  <c r="AH444" i="37"/>
  <c r="GV444" i="37" s="1"/>
  <c r="FW444" i="37"/>
  <c r="AU444" i="37"/>
  <c r="AW444" i="37"/>
  <c r="AO444" i="37"/>
  <c r="AH441" i="37"/>
  <c r="GV441" i="37" s="1"/>
  <c r="FW441" i="37"/>
  <c r="FX441" i="37" s="1"/>
  <c r="AU441" i="37"/>
  <c r="AW441" i="37" s="1"/>
  <c r="AO441" i="37"/>
  <c r="EP437" i="37"/>
  <c r="EN437" i="37"/>
  <c r="EL437" i="37"/>
  <c r="EJ437" i="37"/>
  <c r="EH437" i="37"/>
  <c r="EQ437" i="37"/>
  <c r="EI437" i="37"/>
  <c r="GG437" i="37"/>
  <c r="EO437" i="37"/>
  <c r="EK437" i="37"/>
  <c r="EG437" i="37"/>
  <c r="EP436" i="37"/>
  <c r="EN436" i="37"/>
  <c r="EL436" i="37"/>
  <c r="EJ436" i="37"/>
  <c r="EH436" i="37"/>
  <c r="GG436" i="37"/>
  <c r="EQ436" i="37"/>
  <c r="EO436" i="37"/>
  <c r="EK436" i="37"/>
  <c r="EI436" i="37"/>
  <c r="EG436" i="37"/>
  <c r="GJ432" i="37"/>
  <c r="AH432" i="37"/>
  <c r="GV432" i="37" s="1"/>
  <c r="FW432" i="37"/>
  <c r="AU432" i="37"/>
  <c r="AX432" i="37"/>
  <c r="AO432" i="37"/>
  <c r="FV428" i="37"/>
  <c r="FR428" i="37"/>
  <c r="FN428" i="37"/>
  <c r="FU428" i="37"/>
  <c r="FQ428" i="37"/>
  <c r="FP424" i="37"/>
  <c r="BP424" i="37"/>
  <c r="BO424" i="37"/>
  <c r="CS424" i="37" s="1"/>
  <c r="FV422" i="37"/>
  <c r="FR422" i="37"/>
  <c r="FN422" i="37"/>
  <c r="FU422" i="37"/>
  <c r="FQ422" i="37"/>
  <c r="FV419" i="37"/>
  <c r="BP419" i="37"/>
  <c r="FS419" i="37"/>
  <c r="BO419" i="37"/>
  <c r="FR415" i="37"/>
  <c r="BP415" i="37"/>
  <c r="FS415" i="37"/>
  <c r="BO415" i="37"/>
  <c r="DL415" i="37" s="1"/>
  <c r="FV411" i="37"/>
  <c r="FT411" i="37"/>
  <c r="FR411" i="37"/>
  <c r="FP411" i="37"/>
  <c r="FN411" i="37"/>
  <c r="BR411" i="37"/>
  <c r="FU411" i="37"/>
  <c r="FS411" i="37"/>
  <c r="FQ411" i="37"/>
  <c r="FO411" i="37"/>
  <c r="FV406" i="37"/>
  <c r="FT406" i="37"/>
  <c r="FR406" i="37"/>
  <c r="FP406" i="37"/>
  <c r="FN406" i="37"/>
  <c r="BR406" i="37"/>
  <c r="FU406" i="37"/>
  <c r="FS406" i="37"/>
  <c r="FQ406" i="37"/>
  <c r="FO406" i="37"/>
  <c r="FV402" i="37"/>
  <c r="FT402" i="37"/>
  <c r="FR402" i="37"/>
  <c r="FP402" i="37"/>
  <c r="FN402" i="37"/>
  <c r="BR402" i="37"/>
  <c r="FU402" i="37"/>
  <c r="FS402" i="37"/>
  <c r="FQ402" i="37"/>
  <c r="FO402" i="37"/>
  <c r="FV398" i="37"/>
  <c r="FT398" i="37"/>
  <c r="FR398" i="37"/>
  <c r="FP398" i="37"/>
  <c r="FN398" i="37"/>
  <c r="BR398" i="37"/>
  <c r="FU398" i="37"/>
  <c r="FS398" i="37"/>
  <c r="FQ398" i="37"/>
  <c r="FO398" i="37"/>
  <c r="FV394" i="37"/>
  <c r="FT394" i="37"/>
  <c r="FR394" i="37"/>
  <c r="FP394" i="37"/>
  <c r="FN394" i="37"/>
  <c r="BR394" i="37"/>
  <c r="FU394" i="37"/>
  <c r="FS394" i="37"/>
  <c r="FQ394" i="37"/>
  <c r="FO394" i="37"/>
  <c r="FV389" i="37"/>
  <c r="FT389" i="37"/>
  <c r="FR389" i="37"/>
  <c r="FP389" i="37"/>
  <c r="FN389" i="37"/>
  <c r="BR389" i="37"/>
  <c r="FU389" i="37"/>
  <c r="FS389" i="37"/>
  <c r="FQ389" i="37"/>
  <c r="FO389" i="37"/>
  <c r="FV442" i="37"/>
  <c r="FT442" i="37"/>
  <c r="FR442" i="37"/>
  <c r="FP442" i="37"/>
  <c r="FN442" i="37"/>
  <c r="BR442" i="37"/>
  <c r="FU442" i="37"/>
  <c r="FQ442" i="37"/>
  <c r="FS442" i="37"/>
  <c r="FO442" i="37"/>
  <c r="FV439" i="37"/>
  <c r="FT439" i="37"/>
  <c r="FR439" i="37"/>
  <c r="FP439" i="37"/>
  <c r="FN439" i="37"/>
  <c r="BR439" i="37"/>
  <c r="FS439" i="37"/>
  <c r="FO439" i="37"/>
  <c r="FU439" i="37"/>
  <c r="FQ439" i="37"/>
  <c r="FW312" i="37"/>
  <c r="AU312" i="37"/>
  <c r="AW312" i="37"/>
  <c r="GJ312" i="37"/>
  <c r="AH312" i="37"/>
  <c r="GV312" i="37"/>
  <c r="FW311" i="37"/>
  <c r="AU311" i="37"/>
  <c r="AX311" i="37" s="1"/>
  <c r="GJ311" i="37"/>
  <c r="AH311" i="37"/>
  <c r="GV311" i="37"/>
  <c r="FW310" i="37"/>
  <c r="AU310" i="37"/>
  <c r="AW310" i="37" s="1"/>
  <c r="GJ310" i="37"/>
  <c r="AH310" i="37"/>
  <c r="GV310" i="37"/>
  <c r="FW309" i="37"/>
  <c r="AU309" i="37"/>
  <c r="AW309" i="37" s="1"/>
  <c r="GJ309" i="37"/>
  <c r="AH309" i="37"/>
  <c r="GV309" i="37"/>
  <c r="BP377" i="37"/>
  <c r="FS377" i="37"/>
  <c r="BO377" i="37"/>
  <c r="FV374" i="37"/>
  <c r="FT374" i="37"/>
  <c r="FR374" i="37"/>
  <c r="FP374" i="37"/>
  <c r="FN374" i="37"/>
  <c r="BR374" i="37"/>
  <c r="BP374" i="37"/>
  <c r="FU374" i="37"/>
  <c r="FQ374" i="37"/>
  <c r="FS374" i="37"/>
  <c r="FO374" i="37"/>
  <c r="FV370" i="37"/>
  <c r="FU370" i="37"/>
  <c r="FP370" i="37"/>
  <c r="BP370" i="37"/>
  <c r="FQ370" i="37"/>
  <c r="BO370" i="37"/>
  <c r="FV368" i="37"/>
  <c r="FP368" i="37"/>
  <c r="FN368" i="37"/>
  <c r="BP368" i="37"/>
  <c r="FU368" i="37"/>
  <c r="FQ368" i="37"/>
  <c r="FO368" i="37"/>
  <c r="BO368" i="37"/>
  <c r="BP366" i="37"/>
  <c r="FU366" i="37"/>
  <c r="FQ366" i="37"/>
  <c r="BO366" i="37"/>
  <c r="FP358" i="37"/>
  <c r="BP358" i="37"/>
  <c r="FU358" i="37"/>
  <c r="FO358" i="37"/>
  <c r="BO358" i="37"/>
  <c r="CT358" i="37"/>
  <c r="FP354" i="37"/>
  <c r="FN354" i="37"/>
  <c r="BP354" i="37"/>
  <c r="FU354" i="37"/>
  <c r="FO354" i="37"/>
  <c r="BO354" i="37"/>
  <c r="CR354" i="37" s="1"/>
  <c r="FV352" i="37"/>
  <c r="BP352" i="37"/>
  <c r="FL352" i="37"/>
  <c r="FU352" i="37"/>
  <c r="BO352" i="37"/>
  <c r="FH352" i="37" s="1"/>
  <c r="FV347" i="37"/>
  <c r="FT347" i="37"/>
  <c r="FR347" i="37"/>
  <c r="FP347" i="37"/>
  <c r="FN347" i="37"/>
  <c r="BR347" i="37"/>
  <c r="FU347" i="37"/>
  <c r="FS347" i="37"/>
  <c r="FQ347" i="37"/>
  <c r="FO347" i="37"/>
  <c r="FV344" i="37"/>
  <c r="FT344" i="37"/>
  <c r="FR344" i="37"/>
  <c r="FP344" i="37"/>
  <c r="FN344" i="37"/>
  <c r="BR344" i="37"/>
  <c r="FU344" i="37"/>
  <c r="FS344" i="37"/>
  <c r="FQ344" i="37"/>
  <c r="FO344" i="37"/>
  <c r="FP341" i="37"/>
  <c r="FN341" i="37"/>
  <c r="BP341" i="37"/>
  <c r="FU341" i="37"/>
  <c r="BO341" i="37"/>
  <c r="FV339" i="37"/>
  <c r="FP339" i="37"/>
  <c r="BP339" i="37"/>
  <c r="CX339" i="37"/>
  <c r="FU339" i="37"/>
  <c r="BO339" i="37"/>
  <c r="FF339" i="37" s="1"/>
  <c r="BG325" i="37"/>
  <c r="BK325" i="37"/>
  <c r="BE325" i="37"/>
  <c r="BG323" i="37"/>
  <c r="BJ323" i="37"/>
  <c r="BE323" i="37"/>
  <c r="BK323" i="37"/>
  <c r="BG319" i="37"/>
  <c r="BF319" i="37"/>
  <c r="BE319" i="37"/>
  <c r="BK319" i="37"/>
  <c r="BE317" i="37"/>
  <c r="FV385" i="37"/>
  <c r="FT385" i="37"/>
  <c r="FR385" i="37"/>
  <c r="FP385" i="37"/>
  <c r="FN385" i="37"/>
  <c r="BR385" i="37"/>
  <c r="FS385" i="37"/>
  <c r="FO385" i="37"/>
  <c r="FU385" i="37"/>
  <c r="FQ385" i="37"/>
  <c r="BN574" i="37"/>
  <c r="EX573" i="37"/>
  <c r="BN571" i="37"/>
  <c r="BG568" i="37"/>
  <c r="BC568" i="37"/>
  <c r="BE567" i="37"/>
  <c r="BN568" i="37"/>
  <c r="BH567" i="37"/>
  <c r="BN567" i="37"/>
  <c r="BH566" i="37"/>
  <c r="AO568" i="37"/>
  <c r="AO567" i="37"/>
  <c r="AO566" i="37"/>
  <c r="BF565" i="37"/>
  <c r="BE561" i="37"/>
  <c r="AQ560" i="37"/>
  <c r="AQ558" i="37"/>
  <c r="BK557" i="37"/>
  <c r="AQ556" i="37"/>
  <c r="AO573" i="37"/>
  <c r="AO572" i="37"/>
  <c r="AO571" i="37"/>
  <c r="AR564" i="37"/>
  <c r="AR562" i="37"/>
  <c r="AO562" i="37"/>
  <c r="BN560" i="37"/>
  <c r="BN559" i="37"/>
  <c r="BH558" i="37"/>
  <c r="BN557" i="37"/>
  <c r="BN556" i="37"/>
  <c r="BN555" i="37"/>
  <c r="BE553" i="37"/>
  <c r="BH551" i="37"/>
  <c r="BF550" i="37"/>
  <c r="AO564" i="37"/>
  <c r="AO563" i="37"/>
  <c r="BF549" i="37"/>
  <c r="BF540" i="37"/>
  <c r="AO554" i="37"/>
  <c r="AO552" i="37"/>
  <c r="AO551" i="37"/>
  <c r="BF548" i="37"/>
  <c r="BF541" i="37"/>
  <c r="BE540" i="37"/>
  <c r="BK539" i="37"/>
  <c r="BE539" i="37"/>
  <c r="BG538" i="37"/>
  <c r="AQ538" i="37"/>
  <c r="BK537" i="37"/>
  <c r="BG536" i="37"/>
  <c r="AQ536" i="37"/>
  <c r="BK535" i="37"/>
  <c r="BG534" i="37"/>
  <c r="AQ534" i="37"/>
  <c r="BG532" i="37"/>
  <c r="AQ532" i="37"/>
  <c r="AQ530" i="37"/>
  <c r="BG528" i="37"/>
  <c r="AQ528" i="37"/>
  <c r="BG526" i="37"/>
  <c r="AQ526" i="37"/>
  <c r="BJ539" i="37"/>
  <c r="BN537" i="37"/>
  <c r="BH536" i="37"/>
  <c r="BJ530" i="37"/>
  <c r="BN526" i="37"/>
  <c r="BH517" i="37"/>
  <c r="GM583" i="37"/>
  <c r="AX493" i="37"/>
  <c r="AX491" i="37"/>
  <c r="AX485" i="37"/>
  <c r="AO544" i="37"/>
  <c r="AO543" i="37"/>
  <c r="AO542" i="37"/>
  <c r="AO541" i="37"/>
  <c r="AO537" i="37"/>
  <c r="AO536" i="37"/>
  <c r="AO535" i="37"/>
  <c r="AO533" i="37"/>
  <c r="AO531" i="37"/>
  <c r="AO529" i="37"/>
  <c r="AO526" i="37"/>
  <c r="DF525" i="37"/>
  <c r="AO540" i="37"/>
  <c r="BH539" i="37"/>
  <c r="BF538" i="37"/>
  <c r="BN534" i="37"/>
  <c r="BN532" i="37"/>
  <c r="BN530" i="37"/>
  <c r="BF527" i="37"/>
  <c r="BN525" i="37"/>
  <c r="BG524" i="37"/>
  <c r="BN523" i="37"/>
  <c r="BN521" i="37"/>
  <c r="BN519" i="37"/>
  <c r="BG518" i="37"/>
  <c r="BG517" i="37"/>
  <c r="AQ517" i="37"/>
  <c r="BG516" i="37"/>
  <c r="BC516" i="37"/>
  <c r="AQ516" i="37"/>
  <c r="BE515" i="37"/>
  <c r="BG514" i="37"/>
  <c r="AQ514" i="37"/>
  <c r="BE513" i="37"/>
  <c r="BC512" i="37"/>
  <c r="AQ512" i="37"/>
  <c r="BE511" i="37"/>
  <c r="BC510" i="37"/>
  <c r="AQ510" i="37"/>
  <c r="BC508" i="37"/>
  <c r="AQ508" i="37"/>
  <c r="BG506" i="37"/>
  <c r="AQ506" i="37"/>
  <c r="BG504" i="37"/>
  <c r="AQ504" i="37"/>
  <c r="BG502" i="37"/>
  <c r="AQ502" i="37"/>
  <c r="BK501" i="37"/>
  <c r="BE501" i="37"/>
  <c r="BG500" i="37"/>
  <c r="AQ500" i="37"/>
  <c r="EY583" i="37"/>
  <c r="EA583" i="37"/>
  <c r="DC583" i="37"/>
  <c r="CE583" i="37"/>
  <c r="AQ498" i="37"/>
  <c r="AQ496" i="37"/>
  <c r="BE495" i="37"/>
  <c r="AO539" i="37"/>
  <c r="AO538" i="37"/>
  <c r="AO534" i="37"/>
  <c r="AO532" i="37"/>
  <c r="AO530" i="37"/>
  <c r="AO528" i="37"/>
  <c r="AO527" i="37"/>
  <c r="EX520" i="37"/>
  <c r="BN516" i="37"/>
  <c r="BH515" i="37"/>
  <c r="BJ514" i="37"/>
  <c r="BN506" i="37"/>
  <c r="BN505" i="37"/>
  <c r="BN504" i="37"/>
  <c r="BJ503" i="37"/>
  <c r="BN500" i="37"/>
  <c r="BN496" i="37"/>
  <c r="BN495" i="37"/>
  <c r="BK493" i="37"/>
  <c r="BN486" i="37"/>
  <c r="BC485" i="37"/>
  <c r="AT462" i="37"/>
  <c r="AV462" i="37"/>
  <c r="AT460" i="37"/>
  <c r="AV460" i="37"/>
  <c r="AT454" i="37"/>
  <c r="AV454" i="37"/>
  <c r="AT452" i="37"/>
  <c r="AT448" i="37"/>
  <c r="AX438" i="37"/>
  <c r="AO522" i="37"/>
  <c r="AO516" i="37"/>
  <c r="AO515" i="37"/>
  <c r="AO513" i="37"/>
  <c r="AO511" i="37"/>
  <c r="AO509" i="37"/>
  <c r="AO508" i="37"/>
  <c r="AO506" i="37"/>
  <c r="AO505" i="37"/>
  <c r="AO504" i="37"/>
  <c r="AO500" i="37"/>
  <c r="AO496" i="37"/>
  <c r="AO495" i="37"/>
  <c r="BJ513" i="37"/>
  <c r="BJ511" i="37"/>
  <c r="BN507" i="37"/>
  <c r="BJ504" i="37"/>
  <c r="BE493" i="37"/>
  <c r="BE491" i="37"/>
  <c r="BE464" i="37"/>
  <c r="BC463" i="37"/>
  <c r="BK456" i="37"/>
  <c r="BG455" i="37"/>
  <c r="BE454" i="37"/>
  <c r="BK452" i="37"/>
  <c r="BF457" i="37"/>
  <c r="BN448" i="37"/>
  <c r="AV493" i="37"/>
  <c r="AV491" i="37"/>
  <c r="AV485" i="37"/>
  <c r="AV442" i="37"/>
  <c r="AV438" i="37"/>
  <c r="BN458" i="37"/>
  <c r="BN456" i="37"/>
  <c r="BF454" i="37"/>
  <c r="BN452" i="37"/>
  <c r="BN450" i="37"/>
  <c r="BJ439" i="37"/>
  <c r="BC433" i="37"/>
  <c r="GP582" i="37"/>
  <c r="BC411" i="37"/>
  <c r="BC409" i="37"/>
  <c r="BG405" i="37"/>
  <c r="BG403" i="37"/>
  <c r="BC403" i="37"/>
  <c r="BG397" i="37"/>
  <c r="BG391" i="37"/>
  <c r="BJ431" i="37"/>
  <c r="BN426" i="37"/>
  <c r="BF419" i="37"/>
  <c r="BN412" i="37"/>
  <c r="BN398" i="37"/>
  <c r="BN396" i="37"/>
  <c r="BN394" i="37"/>
  <c r="BJ391" i="37"/>
  <c r="DB376" i="37"/>
  <c r="AQ375" i="37"/>
  <c r="BD366" i="37"/>
  <c r="DA366" i="37" s="1"/>
  <c r="GD471" i="37"/>
  <c r="DJ471" i="37"/>
  <c r="DH471" i="37"/>
  <c r="DF471" i="37"/>
  <c r="DD471" i="37"/>
  <c r="DB471" i="37"/>
  <c r="CZ471" i="37"/>
  <c r="DI471" i="37"/>
  <c r="DG471" i="37"/>
  <c r="DE471" i="37"/>
  <c r="DA471" i="37"/>
  <c r="AV471" i="37"/>
  <c r="GJ471" i="37"/>
  <c r="AH471" i="37"/>
  <c r="GV471" i="37"/>
  <c r="FW471" i="37"/>
  <c r="AU471" i="37"/>
  <c r="AX471" i="37" s="1"/>
  <c r="ED470" i="37"/>
  <c r="DX470" i="37"/>
  <c r="EC470" i="37"/>
  <c r="GB470" i="37"/>
  <c r="CN470" i="37"/>
  <c r="CL470" i="37"/>
  <c r="CJ470" i="37"/>
  <c r="CH470" i="37"/>
  <c r="CF470" i="37"/>
  <c r="CD470" i="37"/>
  <c r="CM470" i="37"/>
  <c r="CK470" i="37"/>
  <c r="CI470" i="37"/>
  <c r="CG470" i="37"/>
  <c r="EZ469" i="37"/>
  <c r="ET469" i="37"/>
  <c r="EW469" i="37"/>
  <c r="GD469" i="37"/>
  <c r="DJ469" i="37"/>
  <c r="DH469" i="37"/>
  <c r="DF469" i="37"/>
  <c r="DD469" i="37"/>
  <c r="DB469" i="37"/>
  <c r="CZ469" i="37"/>
  <c r="DI469" i="37"/>
  <c r="DG469" i="37"/>
  <c r="DE469" i="37"/>
  <c r="DA469" i="37"/>
  <c r="AV469" i="37"/>
  <c r="GJ469" i="37"/>
  <c r="AH469" i="37"/>
  <c r="GV469" i="37" s="1"/>
  <c r="FW469" i="37"/>
  <c r="AU469" i="37"/>
  <c r="AX469" i="37"/>
  <c r="ED468" i="37"/>
  <c r="EB468" i="37"/>
  <c r="DX468" i="37"/>
  <c r="DV468" i="37"/>
  <c r="EC468" i="37"/>
  <c r="GB468" i="37"/>
  <c r="CN468" i="37"/>
  <c r="CL468" i="37"/>
  <c r="CJ468" i="37"/>
  <c r="CH468" i="37"/>
  <c r="CF468" i="37"/>
  <c r="CD468" i="37"/>
  <c r="CM468" i="37"/>
  <c r="CK468" i="37"/>
  <c r="CI468" i="37"/>
  <c r="CG468" i="37"/>
  <c r="ET467" i="37"/>
  <c r="ER467" i="37"/>
  <c r="GD467" i="37"/>
  <c r="DJ467" i="37"/>
  <c r="DH467" i="37"/>
  <c r="DF467" i="37"/>
  <c r="DD467" i="37"/>
  <c r="DB467" i="37"/>
  <c r="CZ467" i="37"/>
  <c r="DI467" i="37"/>
  <c r="DG467" i="37"/>
  <c r="DE467" i="37"/>
  <c r="DA467" i="37"/>
  <c r="AV467" i="37"/>
  <c r="AH467" i="37"/>
  <c r="GV467" i="37"/>
  <c r="FW467" i="37"/>
  <c r="FX467" i="37"/>
  <c r="AU467" i="37"/>
  <c r="AX467" i="37"/>
  <c r="GF466" i="37"/>
  <c r="EF466" i="37"/>
  <c r="ED466" i="37"/>
  <c r="EB466" i="37"/>
  <c r="DZ466" i="37"/>
  <c r="DX466" i="37"/>
  <c r="DV466" i="37"/>
  <c r="EE466" i="37"/>
  <c r="EC466" i="37"/>
  <c r="DY466" i="37"/>
  <c r="DW466" i="37"/>
  <c r="GB466" i="37"/>
  <c r="CN466" i="37"/>
  <c r="CL466" i="37"/>
  <c r="CJ466" i="37"/>
  <c r="CH466" i="37"/>
  <c r="CF466" i="37"/>
  <c r="CD466" i="37"/>
  <c r="CM466" i="37"/>
  <c r="CK466" i="37"/>
  <c r="CI466" i="37"/>
  <c r="CG466" i="37"/>
  <c r="FJ465" i="37"/>
  <c r="FE465" i="37"/>
  <c r="FC465" i="37"/>
  <c r="GF465" i="37"/>
  <c r="EF465" i="37"/>
  <c r="ED465" i="37"/>
  <c r="EB465" i="37"/>
  <c r="DZ465" i="37"/>
  <c r="DX465" i="37"/>
  <c r="DV465" i="37"/>
  <c r="EE465" i="37"/>
  <c r="EC465" i="37"/>
  <c r="DY465" i="37"/>
  <c r="DW465" i="37"/>
  <c r="GD465" i="37"/>
  <c r="DJ465" i="37"/>
  <c r="DH465" i="37"/>
  <c r="DF465" i="37"/>
  <c r="DD465" i="37"/>
  <c r="DB465" i="37"/>
  <c r="CZ465" i="37"/>
  <c r="DI465" i="37"/>
  <c r="DG465" i="37"/>
  <c r="DE465" i="37"/>
  <c r="DA465" i="37"/>
  <c r="GB465" i="37"/>
  <c r="CN465" i="37"/>
  <c r="CL465" i="37"/>
  <c r="CJ465" i="37"/>
  <c r="CH465" i="37"/>
  <c r="CF465" i="37"/>
  <c r="CD465" i="37"/>
  <c r="CM465" i="37"/>
  <c r="CK465" i="37"/>
  <c r="CI465" i="37"/>
  <c r="CG465" i="37"/>
  <c r="AV465" i="37"/>
  <c r="AH465" i="37"/>
  <c r="GV465" i="37" s="1"/>
  <c r="FW465" i="37"/>
  <c r="FX465" i="37" s="1"/>
  <c r="AU465" i="37"/>
  <c r="AX465" i="37" s="1"/>
  <c r="FJ464" i="37"/>
  <c r="FH464" i="37"/>
  <c r="ED464" i="37"/>
  <c r="EC464" i="37"/>
  <c r="GD464" i="37"/>
  <c r="DJ464" i="37"/>
  <c r="DH464" i="37"/>
  <c r="DF464" i="37"/>
  <c r="DD464" i="37"/>
  <c r="DB464" i="37"/>
  <c r="CZ464" i="37"/>
  <c r="DI464" i="37"/>
  <c r="DG464" i="37"/>
  <c r="DE464" i="37"/>
  <c r="DA464" i="37"/>
  <c r="BZ464" i="37"/>
  <c r="BX464" i="37"/>
  <c r="BV464" i="37"/>
  <c r="BT464" i="37"/>
  <c r="GA464" i="37"/>
  <c r="CA464" i="37"/>
  <c r="BY464" i="37"/>
  <c r="BW464" i="37"/>
  <c r="BU464" i="37"/>
  <c r="FJ463" i="37"/>
  <c r="FF463" i="37"/>
  <c r="FE463" i="37"/>
  <c r="DT463" i="37"/>
  <c r="DR463" i="37"/>
  <c r="DP463" i="37"/>
  <c r="DN463" i="37"/>
  <c r="DL463" i="37"/>
  <c r="GE463" i="37"/>
  <c r="DU463" i="37"/>
  <c r="DS463" i="37"/>
  <c r="DQ463" i="37"/>
  <c r="DM463" i="37"/>
  <c r="DK463" i="37"/>
  <c r="CV463" i="37"/>
  <c r="CR463" i="37"/>
  <c r="CW463" i="37"/>
  <c r="AV463" i="37"/>
  <c r="GS463" i="37"/>
  <c r="EM463" i="37"/>
  <c r="BI463" i="37"/>
  <c r="BZ462" i="37"/>
  <c r="BX462" i="37"/>
  <c r="BV462" i="37"/>
  <c r="BT462" i="37"/>
  <c r="GA462" i="37"/>
  <c r="CA462" i="37"/>
  <c r="BY462" i="37"/>
  <c r="BW462" i="37"/>
  <c r="BU462" i="37"/>
  <c r="FJ461" i="37"/>
  <c r="FE461" i="37"/>
  <c r="FC461" i="37"/>
  <c r="DT461" i="37"/>
  <c r="DR461" i="37"/>
  <c r="DP461" i="37"/>
  <c r="DN461" i="37"/>
  <c r="DL461" i="37"/>
  <c r="GE461" i="37"/>
  <c r="DU461" i="37"/>
  <c r="DS461" i="37"/>
  <c r="DQ461" i="37"/>
  <c r="DM461" i="37"/>
  <c r="DK461" i="37"/>
  <c r="CV461" i="37"/>
  <c r="CW461" i="37"/>
  <c r="CO461" i="37"/>
  <c r="AV461" i="37"/>
  <c r="GS461" i="37"/>
  <c r="EM461" i="37"/>
  <c r="BI461" i="37"/>
  <c r="BZ460" i="37"/>
  <c r="BX460" i="37"/>
  <c r="BV460" i="37"/>
  <c r="BT460" i="37"/>
  <c r="GA460" i="37"/>
  <c r="CA460" i="37"/>
  <c r="BY460" i="37"/>
  <c r="BW460" i="37"/>
  <c r="BU460" i="37"/>
  <c r="FL459" i="37"/>
  <c r="FJ459" i="37"/>
  <c r="FH459" i="37"/>
  <c r="FF459" i="37"/>
  <c r="FD459" i="37"/>
  <c r="GI459" i="37"/>
  <c r="FM459" i="37"/>
  <c r="FI459" i="37"/>
  <c r="FG459" i="37"/>
  <c r="FE459" i="37"/>
  <c r="FC459" i="37"/>
  <c r="DT459" i="37"/>
  <c r="DR459" i="37"/>
  <c r="DP459" i="37"/>
  <c r="DN459" i="37"/>
  <c r="DL459" i="37"/>
  <c r="GE459" i="37"/>
  <c r="DU459" i="37"/>
  <c r="DS459" i="37"/>
  <c r="DQ459" i="37"/>
  <c r="DM459" i="37"/>
  <c r="DK459" i="37"/>
  <c r="CV459" i="37"/>
  <c r="CT459" i="37"/>
  <c r="CR459" i="37"/>
  <c r="AV459" i="37"/>
  <c r="GS459" i="37"/>
  <c r="EM459" i="37"/>
  <c r="BI459" i="37"/>
  <c r="BZ458" i="37"/>
  <c r="BX458" i="37"/>
  <c r="CA458" i="37"/>
  <c r="BU458" i="37"/>
  <c r="FL457" i="37"/>
  <c r="FJ457" i="37"/>
  <c r="FH457" i="37"/>
  <c r="FF457" i="37"/>
  <c r="FD457" i="37"/>
  <c r="GI457" i="37"/>
  <c r="FM457" i="37"/>
  <c r="FI457" i="37"/>
  <c r="FG457" i="37"/>
  <c r="FE457" i="37"/>
  <c r="FC457" i="37"/>
  <c r="DT457" i="37"/>
  <c r="DR457" i="37"/>
  <c r="DP457" i="37"/>
  <c r="DN457" i="37"/>
  <c r="DL457" i="37"/>
  <c r="GE457" i="37"/>
  <c r="DU457" i="37"/>
  <c r="DS457" i="37"/>
  <c r="DQ457" i="37"/>
  <c r="DM457" i="37"/>
  <c r="DK457" i="37"/>
  <c r="CV457" i="37"/>
  <c r="CT457" i="37"/>
  <c r="AV457" i="37"/>
  <c r="GS457" i="37"/>
  <c r="EM457" i="37"/>
  <c r="BI457" i="37"/>
  <c r="BX456" i="37"/>
  <c r="BV456" i="37"/>
  <c r="BU456" i="37"/>
  <c r="FL455" i="37"/>
  <c r="FJ455" i="37"/>
  <c r="FH455" i="37"/>
  <c r="FF455" i="37"/>
  <c r="FD455" i="37"/>
  <c r="GI455" i="37"/>
  <c r="FM455" i="37"/>
  <c r="FI455" i="37"/>
  <c r="FG455" i="37"/>
  <c r="FE455" i="37"/>
  <c r="FC455" i="37"/>
  <c r="DT455" i="37"/>
  <c r="DR455" i="37"/>
  <c r="DP455" i="37"/>
  <c r="DN455" i="37"/>
  <c r="DL455" i="37"/>
  <c r="GE455" i="37"/>
  <c r="DU455" i="37"/>
  <c r="DS455" i="37"/>
  <c r="DQ455" i="37"/>
  <c r="DM455" i="37"/>
  <c r="DK455" i="37"/>
  <c r="CV455" i="37"/>
  <c r="CT455" i="37"/>
  <c r="CO455" i="37"/>
  <c r="AV455" i="37"/>
  <c r="GS455" i="37"/>
  <c r="EM455" i="37"/>
  <c r="BI455" i="37"/>
  <c r="BZ454" i="37"/>
  <c r="BX454" i="37"/>
  <c r="CA454" i="37"/>
  <c r="FL453" i="37"/>
  <c r="FJ453" i="37"/>
  <c r="FH453" i="37"/>
  <c r="FF453" i="37"/>
  <c r="FD453" i="37"/>
  <c r="GI453" i="37"/>
  <c r="FM453" i="37"/>
  <c r="FI453" i="37"/>
  <c r="FG453" i="37"/>
  <c r="FE453" i="37"/>
  <c r="FC453" i="37"/>
  <c r="DT453" i="37"/>
  <c r="DR453" i="37"/>
  <c r="DP453" i="37"/>
  <c r="DN453" i="37"/>
  <c r="DL453" i="37"/>
  <c r="GE453" i="37"/>
  <c r="DU453" i="37"/>
  <c r="DS453" i="37"/>
  <c r="DQ453" i="37"/>
  <c r="DM453" i="37"/>
  <c r="DK453" i="37"/>
  <c r="AV453" i="37"/>
  <c r="GS453" i="37"/>
  <c r="EM453" i="37"/>
  <c r="BI453" i="37"/>
  <c r="FE451" i="37"/>
  <c r="FC451" i="37"/>
  <c r="DT451" i="37"/>
  <c r="DR451" i="37"/>
  <c r="DP451" i="37"/>
  <c r="DN451" i="37"/>
  <c r="DL451" i="37"/>
  <c r="GE451" i="37"/>
  <c r="DU451" i="37"/>
  <c r="DS451" i="37"/>
  <c r="DQ451" i="37"/>
  <c r="DM451" i="37"/>
  <c r="DK451" i="37"/>
  <c r="CW451" i="37"/>
  <c r="CO451" i="37"/>
  <c r="AV451" i="37"/>
  <c r="GS451" i="37"/>
  <c r="EM451" i="37"/>
  <c r="BI451" i="37"/>
  <c r="CA450" i="37"/>
  <c r="FJ449" i="37"/>
  <c r="FE449" i="37"/>
  <c r="DT449" i="37"/>
  <c r="DR449" i="37"/>
  <c r="DP449" i="37"/>
  <c r="DN449" i="37"/>
  <c r="DL449" i="37"/>
  <c r="GE449" i="37"/>
  <c r="DU449" i="37"/>
  <c r="DS449" i="37"/>
  <c r="DQ449" i="37"/>
  <c r="DM449" i="37"/>
  <c r="DK449" i="37"/>
  <c r="CV449" i="37"/>
  <c r="CW449" i="37"/>
  <c r="AV449" i="37"/>
  <c r="GS449" i="37"/>
  <c r="EM449" i="37"/>
  <c r="BI449" i="37"/>
  <c r="CA448" i="37"/>
  <c r="BU448" i="37"/>
  <c r="FL447" i="37"/>
  <c r="FJ447" i="37"/>
  <c r="FH447" i="37"/>
  <c r="FF447" i="37"/>
  <c r="FD447" i="37"/>
  <c r="GI447" i="37"/>
  <c r="FM447" i="37"/>
  <c r="FI447" i="37"/>
  <c r="FG447" i="37"/>
  <c r="FE447" i="37"/>
  <c r="FC447" i="37"/>
  <c r="DT447" i="37"/>
  <c r="DR447" i="37"/>
  <c r="DP447" i="37"/>
  <c r="DN447" i="37"/>
  <c r="DL447" i="37"/>
  <c r="GE447" i="37"/>
  <c r="DU447" i="37"/>
  <c r="DS447" i="37"/>
  <c r="DQ447" i="37"/>
  <c r="DM447" i="37"/>
  <c r="DK447" i="37"/>
  <c r="CX447" i="37"/>
  <c r="CV447" i="37"/>
  <c r="CT447" i="37"/>
  <c r="CR447" i="37"/>
  <c r="CP447" i="37"/>
  <c r="GC447" i="37"/>
  <c r="CY447" i="37"/>
  <c r="CW447" i="37"/>
  <c r="CU447" i="37"/>
  <c r="CS447" i="37"/>
  <c r="CO447" i="37"/>
  <c r="AV447" i="37"/>
  <c r="GS447" i="37"/>
  <c r="EM447" i="37"/>
  <c r="BI447" i="37"/>
  <c r="AH498" i="37"/>
  <c r="GV498" i="37" s="1"/>
  <c r="FW498" i="37"/>
  <c r="FX498" i="37" s="1"/>
  <c r="AU498" i="37"/>
  <c r="AX498" i="37" s="1"/>
  <c r="AH497" i="37"/>
  <c r="GV497" i="37" s="1"/>
  <c r="FW497" i="37"/>
  <c r="FX497" i="37" s="1"/>
  <c r="AU497" i="37"/>
  <c r="AX497" i="37" s="1"/>
  <c r="FL445" i="37"/>
  <c r="FJ445" i="37"/>
  <c r="FH445" i="37"/>
  <c r="FF445" i="37"/>
  <c r="FD445" i="37"/>
  <c r="GI445" i="37"/>
  <c r="FG445" i="37"/>
  <c r="FC445" i="37"/>
  <c r="FM445" i="37"/>
  <c r="FI445" i="37"/>
  <c r="FE445" i="37"/>
  <c r="BZ445" i="37"/>
  <c r="BW445" i="37"/>
  <c r="BU445" i="37"/>
  <c r="FE443" i="37"/>
  <c r="BZ443" i="37"/>
  <c r="BX443" i="37"/>
  <c r="BV443" i="37"/>
  <c r="BT443" i="37"/>
  <c r="GA443" i="37"/>
  <c r="CA443" i="37"/>
  <c r="BW443" i="37"/>
  <c r="BY443" i="37"/>
  <c r="BU443" i="37"/>
  <c r="EP441" i="37"/>
  <c r="EN441" i="37"/>
  <c r="EL441" i="37"/>
  <c r="EJ441" i="37"/>
  <c r="EH441" i="37"/>
  <c r="EQ441" i="37"/>
  <c r="EI441" i="37"/>
  <c r="GG441" i="37"/>
  <c r="EO441" i="37"/>
  <c r="EK441" i="37"/>
  <c r="EG441" i="37"/>
  <c r="DT441" i="37"/>
  <c r="DR441" i="37"/>
  <c r="DP441" i="37"/>
  <c r="DN441" i="37"/>
  <c r="DL441" i="37"/>
  <c r="GE441" i="37"/>
  <c r="DS441" i="37"/>
  <c r="DK441" i="37"/>
  <c r="DU441" i="37"/>
  <c r="DQ441" i="37"/>
  <c r="DM441" i="37"/>
  <c r="CV441" i="37"/>
  <c r="CW441" i="37"/>
  <c r="EP439" i="37"/>
  <c r="EN439" i="37"/>
  <c r="EL439" i="37"/>
  <c r="EJ439" i="37"/>
  <c r="EH439" i="37"/>
  <c r="EQ439" i="37"/>
  <c r="EI439" i="37"/>
  <c r="GG439" i="37"/>
  <c r="EO439" i="37"/>
  <c r="EK439" i="37"/>
  <c r="EG439" i="37"/>
  <c r="DS439" i="37"/>
  <c r="DM439" i="37"/>
  <c r="CW439" i="37"/>
  <c r="CS439" i="37"/>
  <c r="AH490" i="37"/>
  <c r="GV490" i="37"/>
  <c r="FW490" i="37"/>
  <c r="FX490" i="37"/>
  <c r="AU490" i="37"/>
  <c r="AW490" i="37"/>
  <c r="AH489" i="37"/>
  <c r="GV489" i="37"/>
  <c r="FW489" i="37"/>
  <c r="FX489" i="37"/>
  <c r="AU489" i="37"/>
  <c r="AW489" i="37"/>
  <c r="AH488" i="37"/>
  <c r="GV488" i="37"/>
  <c r="FW488" i="37"/>
  <c r="FX488" i="37"/>
  <c r="AU488" i="37"/>
  <c r="AW488" i="37"/>
  <c r="AH487" i="37"/>
  <c r="GV487" i="37"/>
  <c r="FW487" i="37"/>
  <c r="FX487" i="37"/>
  <c r="AU487" i="37"/>
  <c r="AW487" i="37"/>
  <c r="GJ486" i="37"/>
  <c r="AH486" i="37"/>
  <c r="GV486" i="37" s="1"/>
  <c r="FW486" i="37"/>
  <c r="AU486" i="37"/>
  <c r="AW486" i="37"/>
  <c r="AH484" i="37"/>
  <c r="GV484" i="37"/>
  <c r="FW484" i="37"/>
  <c r="FX484" i="37"/>
  <c r="AU484" i="37"/>
  <c r="AW484" i="37"/>
  <c r="AH483" i="37"/>
  <c r="GV483" i="37"/>
  <c r="FW483" i="37"/>
  <c r="FX483" i="37"/>
  <c r="AU483" i="37"/>
  <c r="AW483" i="37"/>
  <c r="EP471" i="37"/>
  <c r="EN471" i="37"/>
  <c r="EL471" i="37"/>
  <c r="EJ471" i="37"/>
  <c r="EH471" i="37"/>
  <c r="GG471" i="37"/>
  <c r="EQ471" i="37"/>
  <c r="EO471" i="37"/>
  <c r="EK471" i="37"/>
  <c r="EI471" i="37"/>
  <c r="EG471" i="37"/>
  <c r="EP470" i="37"/>
  <c r="EN470" i="37"/>
  <c r="EL470" i="37"/>
  <c r="EJ470" i="37"/>
  <c r="EH470" i="37"/>
  <c r="GG470" i="37"/>
  <c r="EQ470" i="37"/>
  <c r="EO470" i="37"/>
  <c r="EK470" i="37"/>
  <c r="EI470" i="37"/>
  <c r="EG470" i="37"/>
  <c r="EP469" i="37"/>
  <c r="EN469" i="37"/>
  <c r="EL469" i="37"/>
  <c r="EJ469" i="37"/>
  <c r="EH469" i="37"/>
  <c r="GG469" i="37"/>
  <c r="EQ469" i="37"/>
  <c r="EO469" i="37"/>
  <c r="EK469" i="37"/>
  <c r="EI469" i="37"/>
  <c r="EG469" i="37"/>
  <c r="EN468" i="37"/>
  <c r="EL468" i="37"/>
  <c r="EO468" i="37"/>
  <c r="EI468" i="37"/>
  <c r="EG468" i="37"/>
  <c r="EP467" i="37"/>
  <c r="EN467" i="37"/>
  <c r="EL467" i="37"/>
  <c r="EJ467" i="37"/>
  <c r="EH467" i="37"/>
  <c r="GG467" i="37"/>
  <c r="EQ467" i="37"/>
  <c r="EO467" i="37"/>
  <c r="EK467" i="37"/>
  <c r="EI467" i="37"/>
  <c r="EG467" i="37"/>
  <c r="EP466" i="37"/>
  <c r="EN466" i="37"/>
  <c r="EL466" i="37"/>
  <c r="EJ466" i="37"/>
  <c r="EH466" i="37"/>
  <c r="GG466" i="37"/>
  <c r="EQ466" i="37"/>
  <c r="EO466" i="37"/>
  <c r="EK466" i="37"/>
  <c r="EI466" i="37"/>
  <c r="EG466" i="37"/>
  <c r="AH460" i="37"/>
  <c r="GV460" i="37"/>
  <c r="FW460" i="37"/>
  <c r="FX460" i="37"/>
  <c r="AU460" i="37"/>
  <c r="AW460" i="37"/>
  <c r="AH459" i="37"/>
  <c r="GV459" i="37"/>
  <c r="FW459" i="37"/>
  <c r="FX459" i="37"/>
  <c r="AU459" i="37"/>
  <c r="AX459" i="37"/>
  <c r="AH457" i="37"/>
  <c r="GV457" i="37"/>
  <c r="FW457" i="37"/>
  <c r="FX457" i="37"/>
  <c r="AU457" i="37"/>
  <c r="AX457" i="37"/>
  <c r="AH455" i="37"/>
  <c r="GV455" i="37"/>
  <c r="FW455" i="37"/>
  <c r="FX455" i="37"/>
  <c r="AU455" i="37"/>
  <c r="AX455" i="37"/>
  <c r="GJ453" i="37"/>
  <c r="AH453" i="37"/>
  <c r="GV453" i="37" s="1"/>
  <c r="FW453" i="37"/>
  <c r="AU453" i="37"/>
  <c r="AX453" i="37"/>
  <c r="AH451" i="37"/>
  <c r="GV451" i="37"/>
  <c r="FW451" i="37"/>
  <c r="FX451" i="37"/>
  <c r="AU451" i="37"/>
  <c r="AX451" i="37"/>
  <c r="AH448" i="37"/>
  <c r="GV448" i="37"/>
  <c r="FW448" i="37"/>
  <c r="FX448" i="37"/>
  <c r="AU448" i="37"/>
  <c r="AW448" i="37"/>
  <c r="GJ447" i="37"/>
  <c r="AH447" i="37"/>
  <c r="GV447" i="37" s="1"/>
  <c r="FW447" i="37"/>
  <c r="AU447" i="37"/>
  <c r="AX447" i="37"/>
  <c r="FL444" i="37"/>
  <c r="FJ444" i="37"/>
  <c r="FH444" i="37"/>
  <c r="FF444" i="37"/>
  <c r="FD444" i="37"/>
  <c r="FM444" i="37"/>
  <c r="FI444" i="37"/>
  <c r="FE444" i="37"/>
  <c r="GI444" i="37"/>
  <c r="FG444" i="37"/>
  <c r="FC444" i="37"/>
  <c r="DT444" i="37"/>
  <c r="DR444" i="37"/>
  <c r="DP444" i="37"/>
  <c r="DN444" i="37"/>
  <c r="DL444" i="37"/>
  <c r="DU444" i="37"/>
  <c r="DQ444" i="37"/>
  <c r="DM444" i="37"/>
  <c r="GE444" i="37"/>
  <c r="DS444" i="37"/>
  <c r="DK444" i="37"/>
  <c r="BZ442" i="37"/>
  <c r="BX442" i="37"/>
  <c r="BV442" i="37"/>
  <c r="BT442" i="37"/>
  <c r="BY442" i="37"/>
  <c r="BU442" i="37"/>
  <c r="GA442" i="37"/>
  <c r="CA442" i="37"/>
  <c r="BW442" i="37"/>
  <c r="GS442" i="37"/>
  <c r="BI442" i="37"/>
  <c r="EM442" i="37"/>
  <c r="BZ440" i="37"/>
  <c r="BX440" i="37"/>
  <c r="BV440" i="37"/>
  <c r="BT440" i="37"/>
  <c r="BY440" i="37"/>
  <c r="BU440" i="37"/>
  <c r="GA440" i="37"/>
  <c r="CA440" i="37"/>
  <c r="BW440" i="37"/>
  <c r="GS440" i="37"/>
  <c r="BI440" i="37"/>
  <c r="EM440" i="37"/>
  <c r="FE438" i="37"/>
  <c r="DT438" i="37"/>
  <c r="DR438" i="37"/>
  <c r="DP438" i="37"/>
  <c r="DN438" i="37"/>
  <c r="DL438" i="37"/>
  <c r="DU438" i="37"/>
  <c r="DQ438" i="37"/>
  <c r="DM438" i="37"/>
  <c r="GE438" i="37"/>
  <c r="DS438" i="37"/>
  <c r="DK438" i="37"/>
  <c r="CW438" i="37"/>
  <c r="AV437" i="37"/>
  <c r="GH436" i="37"/>
  <c r="FB436" i="37"/>
  <c r="EZ436" i="37"/>
  <c r="EX436" i="37"/>
  <c r="EV436" i="37"/>
  <c r="ET436" i="37"/>
  <c r="ER436" i="37"/>
  <c r="FA436" i="37"/>
  <c r="EW436" i="37"/>
  <c r="EU436" i="37"/>
  <c r="ES436" i="37"/>
  <c r="GD436" i="37"/>
  <c r="DJ436" i="37"/>
  <c r="DH436" i="37"/>
  <c r="DF436" i="37"/>
  <c r="DD436" i="37"/>
  <c r="DB436" i="37"/>
  <c r="CZ436" i="37"/>
  <c r="DI436" i="37"/>
  <c r="DG436" i="37"/>
  <c r="DE436" i="37"/>
  <c r="DA436" i="37"/>
  <c r="AV436" i="37"/>
  <c r="AH436" i="37"/>
  <c r="GV436" i="37" s="1"/>
  <c r="FW436" i="37"/>
  <c r="FX436" i="37" s="1"/>
  <c r="AU436" i="37"/>
  <c r="AX436" i="37" s="1"/>
  <c r="GF435" i="37"/>
  <c r="EF435" i="37"/>
  <c r="ED435" i="37"/>
  <c r="EB435" i="37"/>
  <c r="DZ435" i="37"/>
  <c r="DX435" i="37"/>
  <c r="DV435" i="37"/>
  <c r="EE435" i="37"/>
  <c r="EC435" i="37"/>
  <c r="DY435" i="37"/>
  <c r="DW435" i="37"/>
  <c r="GB435" i="37"/>
  <c r="CN435" i="37"/>
  <c r="CL435" i="37"/>
  <c r="CJ435" i="37"/>
  <c r="CH435" i="37"/>
  <c r="CF435" i="37"/>
  <c r="CD435" i="37"/>
  <c r="CM435" i="37"/>
  <c r="CK435" i="37"/>
  <c r="CI435" i="37"/>
  <c r="CG435" i="37"/>
  <c r="FG434" i="37"/>
  <c r="FE434" i="37"/>
  <c r="FC434" i="37"/>
  <c r="GF434" i="37"/>
  <c r="EF434" i="37"/>
  <c r="ED434" i="37"/>
  <c r="EB434" i="37"/>
  <c r="DZ434" i="37"/>
  <c r="DX434" i="37"/>
  <c r="DV434" i="37"/>
  <c r="EE434" i="37"/>
  <c r="EC434" i="37"/>
  <c r="DY434" i="37"/>
  <c r="DW434" i="37"/>
  <c r="GD434" i="37"/>
  <c r="DJ434" i="37"/>
  <c r="DH434" i="37"/>
  <c r="DF434" i="37"/>
  <c r="DD434" i="37"/>
  <c r="DB434" i="37"/>
  <c r="CZ434" i="37"/>
  <c r="DI434" i="37"/>
  <c r="DG434" i="37"/>
  <c r="DE434" i="37"/>
  <c r="DA434" i="37"/>
  <c r="GB434" i="37"/>
  <c r="CN434" i="37"/>
  <c r="CL434" i="37"/>
  <c r="CJ434" i="37"/>
  <c r="CH434" i="37"/>
  <c r="CF434" i="37"/>
  <c r="CD434" i="37"/>
  <c r="CM434" i="37"/>
  <c r="CK434" i="37"/>
  <c r="CI434" i="37"/>
  <c r="CG434" i="37"/>
  <c r="AV434" i="37"/>
  <c r="GJ434" i="37"/>
  <c r="AH434" i="37"/>
  <c r="GV434" i="37"/>
  <c r="FW434" i="37"/>
  <c r="AU434" i="37"/>
  <c r="AX434" i="37" s="1"/>
  <c r="FJ433" i="37"/>
  <c r="FG433" i="37"/>
  <c r="FE433" i="37"/>
  <c r="GF433" i="37"/>
  <c r="EF433" i="37"/>
  <c r="ED433" i="37"/>
  <c r="EB433" i="37"/>
  <c r="DZ433" i="37"/>
  <c r="DX433" i="37"/>
  <c r="DV433" i="37"/>
  <c r="EE433" i="37"/>
  <c r="EC433" i="37"/>
  <c r="DY433" i="37"/>
  <c r="DW433" i="37"/>
  <c r="GD433" i="37"/>
  <c r="DJ433" i="37"/>
  <c r="DH433" i="37"/>
  <c r="DF433" i="37"/>
  <c r="DD433" i="37"/>
  <c r="DB433" i="37"/>
  <c r="CZ433" i="37"/>
  <c r="DI433" i="37"/>
  <c r="DG433" i="37"/>
  <c r="DE433" i="37"/>
  <c r="DA433" i="37"/>
  <c r="GB433" i="37"/>
  <c r="CN433" i="37"/>
  <c r="CL433" i="37"/>
  <c r="CL582" i="37"/>
  <c r="CJ433" i="37"/>
  <c r="CH433" i="37"/>
  <c r="CF433" i="37"/>
  <c r="CD433" i="37"/>
  <c r="CD582" i="37" s="1"/>
  <c r="CM433" i="37"/>
  <c r="CK433" i="37"/>
  <c r="CI433" i="37"/>
  <c r="CI582" i="37" s="1"/>
  <c r="CG433" i="37"/>
  <c r="AX433" i="37"/>
  <c r="AV433" i="37"/>
  <c r="AW433" i="37"/>
  <c r="GS433" i="37"/>
  <c r="EM433" i="37"/>
  <c r="BI433" i="37"/>
  <c r="BZ432" i="37"/>
  <c r="FG431" i="37"/>
  <c r="FE431" i="37"/>
  <c r="DS431" i="37"/>
  <c r="DM431" i="37"/>
  <c r="CW431" i="37"/>
  <c r="CS431" i="37"/>
  <c r="AV431" i="37"/>
  <c r="GS431" i="37"/>
  <c r="EM431" i="37"/>
  <c r="BI431" i="37"/>
  <c r="BZ430" i="37"/>
  <c r="BX430" i="37"/>
  <c r="FH429" i="37"/>
  <c r="FE429" i="37"/>
  <c r="FC429" i="37"/>
  <c r="DT429" i="37"/>
  <c r="DR429" i="37"/>
  <c r="DP429" i="37"/>
  <c r="DN429" i="37"/>
  <c r="DL429" i="37"/>
  <c r="GE429" i="37"/>
  <c r="DU429" i="37"/>
  <c r="DS429" i="37"/>
  <c r="DQ429" i="37"/>
  <c r="DM429" i="37"/>
  <c r="DK429" i="37"/>
  <c r="CT429" i="37"/>
  <c r="CW429" i="37"/>
  <c r="CO429" i="37"/>
  <c r="AV429" i="37"/>
  <c r="GS429" i="37"/>
  <c r="EM429" i="37"/>
  <c r="BI429" i="37"/>
  <c r="BX428" i="37"/>
  <c r="CA428" i="37"/>
  <c r="FH427" i="37"/>
  <c r="FC427" i="37"/>
  <c r="DT427" i="37"/>
  <c r="DR427" i="37"/>
  <c r="DP427" i="37"/>
  <c r="DN427" i="37"/>
  <c r="DL427" i="37"/>
  <c r="GE427" i="37"/>
  <c r="DU427" i="37"/>
  <c r="DS427" i="37"/>
  <c r="DQ427" i="37"/>
  <c r="DM427" i="37"/>
  <c r="DK427" i="37"/>
  <c r="CX427" i="37"/>
  <c r="CV427" i="37"/>
  <c r="CT427" i="37"/>
  <c r="CR427" i="37"/>
  <c r="CP427" i="37"/>
  <c r="GC427" i="37"/>
  <c r="CY427" i="37"/>
  <c r="CW427" i="37"/>
  <c r="CU427" i="37"/>
  <c r="CS427" i="37"/>
  <c r="CO427" i="37"/>
  <c r="AV427" i="37"/>
  <c r="GS427" i="37"/>
  <c r="EM427" i="37"/>
  <c r="BI427" i="37"/>
  <c r="BZ426" i="37"/>
  <c r="BX426" i="37"/>
  <c r="BY426" i="37"/>
  <c r="BU426" i="37"/>
  <c r="FL425" i="37"/>
  <c r="FJ425" i="37"/>
  <c r="FH425" i="37"/>
  <c r="FF425" i="37"/>
  <c r="FD425" i="37"/>
  <c r="GI425" i="37"/>
  <c r="FM425" i="37"/>
  <c r="FI425" i="37"/>
  <c r="FG425" i="37"/>
  <c r="FE425" i="37"/>
  <c r="FC425" i="37"/>
  <c r="DT425" i="37"/>
  <c r="DR425" i="37"/>
  <c r="DP425" i="37"/>
  <c r="DN425" i="37"/>
  <c r="DL425" i="37"/>
  <c r="GE425" i="37"/>
  <c r="DU425" i="37"/>
  <c r="DS425" i="37"/>
  <c r="DQ425" i="37"/>
  <c r="DM425" i="37"/>
  <c r="DK425" i="37"/>
  <c r="CT425" i="37"/>
  <c r="CU425" i="37"/>
  <c r="AV425" i="37"/>
  <c r="GS425" i="37"/>
  <c r="EM425" i="37"/>
  <c r="BI425" i="37"/>
  <c r="BX424" i="37"/>
  <c r="BU424" i="37"/>
  <c r="FJ423" i="37"/>
  <c r="FH423" i="37"/>
  <c r="FF423" i="37"/>
  <c r="FI423" i="37"/>
  <c r="FG423" i="37"/>
  <c r="FE423" i="37"/>
  <c r="DR423" i="37"/>
  <c r="DP423" i="37"/>
  <c r="DN423" i="37"/>
  <c r="DS423" i="37"/>
  <c r="DQ423" i="37"/>
  <c r="DM423" i="37"/>
  <c r="CV423" i="37"/>
  <c r="CT423" i="37"/>
  <c r="CR423" i="37"/>
  <c r="CW423" i="37"/>
  <c r="CU423" i="37"/>
  <c r="CS423" i="37"/>
  <c r="AV423" i="37"/>
  <c r="GS423" i="37"/>
  <c r="EM423" i="37"/>
  <c r="BI423" i="37"/>
  <c r="BZ422" i="37"/>
  <c r="BU422" i="37"/>
  <c r="FL421" i="37"/>
  <c r="FJ421" i="37"/>
  <c r="FH421" i="37"/>
  <c r="FF421" i="37"/>
  <c r="FD421" i="37"/>
  <c r="GI421" i="37"/>
  <c r="FM421" i="37"/>
  <c r="FI421" i="37"/>
  <c r="FG421" i="37"/>
  <c r="FE421" i="37"/>
  <c r="FC421" i="37"/>
  <c r="DT421" i="37"/>
  <c r="DR421" i="37"/>
  <c r="DP421" i="37"/>
  <c r="DN421" i="37"/>
  <c r="DL421" i="37"/>
  <c r="GE421" i="37"/>
  <c r="DU421" i="37"/>
  <c r="DS421" i="37"/>
  <c r="DQ421" i="37"/>
  <c r="DM421" i="37"/>
  <c r="DK421" i="37"/>
  <c r="CV421" i="37"/>
  <c r="CT421" i="37"/>
  <c r="CR421" i="37"/>
  <c r="AV421" i="37"/>
  <c r="GS421" i="37"/>
  <c r="EM421" i="37"/>
  <c r="BI421" i="37"/>
  <c r="BZ420" i="37"/>
  <c r="BX420" i="37"/>
  <c r="BV420" i="37"/>
  <c r="BT420" i="37"/>
  <c r="GA420" i="37"/>
  <c r="CA420" i="37"/>
  <c r="BY420" i="37"/>
  <c r="BW420" i="37"/>
  <c r="BU420" i="37"/>
  <c r="FL419" i="37"/>
  <c r="FJ419" i="37"/>
  <c r="FH419" i="37"/>
  <c r="FF419" i="37"/>
  <c r="FD419" i="37"/>
  <c r="FG419" i="37"/>
  <c r="FE419" i="37"/>
  <c r="FC419" i="37"/>
  <c r="DT419" i="37"/>
  <c r="DR419" i="37"/>
  <c r="DP419" i="37"/>
  <c r="DN419" i="37"/>
  <c r="DL419" i="37"/>
  <c r="GE419" i="37"/>
  <c r="DU419" i="37"/>
  <c r="DS419" i="37"/>
  <c r="DQ419" i="37"/>
  <c r="DM419" i="37"/>
  <c r="DK419" i="37"/>
  <c r="CX419" i="37"/>
  <c r="CV419" i="37"/>
  <c r="CT419" i="37"/>
  <c r="CR419" i="37"/>
  <c r="CP419" i="37"/>
  <c r="CW419" i="37"/>
  <c r="CS419" i="37"/>
  <c r="CO419" i="37"/>
  <c r="AV419" i="37"/>
  <c r="GS419" i="37"/>
  <c r="EM419" i="37"/>
  <c r="BI419" i="37"/>
  <c r="FI419" i="37" s="1"/>
  <c r="BZ418" i="37"/>
  <c r="BX418" i="37"/>
  <c r="BV418" i="37"/>
  <c r="BT418" i="37"/>
  <c r="GA418" i="37"/>
  <c r="CA418" i="37"/>
  <c r="BY418" i="37"/>
  <c r="BW418" i="37"/>
  <c r="BU418" i="37"/>
  <c r="FJ417" i="37"/>
  <c r="FH417" i="37"/>
  <c r="FG417" i="37"/>
  <c r="FE417" i="37"/>
  <c r="FC417" i="37"/>
  <c r="DR417" i="37"/>
  <c r="DP417" i="37"/>
  <c r="DS417" i="37"/>
  <c r="DM417" i="37"/>
  <c r="DK417" i="37"/>
  <c r="CV417" i="37"/>
  <c r="CT417" i="37"/>
  <c r="CW417" i="37"/>
  <c r="CS417" i="37"/>
  <c r="CO417" i="37"/>
  <c r="AV417" i="37"/>
  <c r="GS417" i="37"/>
  <c r="EM417" i="37"/>
  <c r="BI417" i="37"/>
  <c r="BZ416" i="37"/>
  <c r="BX416" i="37"/>
  <c r="BV416" i="37"/>
  <c r="BT416" i="37"/>
  <c r="GA416" i="37"/>
  <c r="CA416" i="37"/>
  <c r="BY416" i="37"/>
  <c r="BW416" i="37"/>
  <c r="BU416" i="37"/>
  <c r="FL415" i="37"/>
  <c r="FJ415" i="37"/>
  <c r="FH415" i="37"/>
  <c r="FF415" i="37"/>
  <c r="FD415" i="37"/>
  <c r="GI415" i="37"/>
  <c r="FM415" i="37"/>
  <c r="FI415" i="37"/>
  <c r="FG415" i="37"/>
  <c r="FE415" i="37"/>
  <c r="FC415" i="37"/>
  <c r="AV415" i="37"/>
  <c r="GS415" i="37"/>
  <c r="EM415" i="37"/>
  <c r="BI415" i="37"/>
  <c r="BZ414" i="37"/>
  <c r="BX414" i="37"/>
  <c r="BU414" i="37"/>
  <c r="FJ413" i="37"/>
  <c r="FG413" i="37"/>
  <c r="FE413" i="37"/>
  <c r="DR413" i="37"/>
  <c r="DS413" i="37"/>
  <c r="DM413" i="37"/>
  <c r="CV413" i="37"/>
  <c r="CW413" i="37"/>
  <c r="CS413" i="37"/>
  <c r="AV413" i="37"/>
  <c r="GS413" i="37"/>
  <c r="EM413" i="37"/>
  <c r="BI413" i="37"/>
  <c r="BZ412" i="37"/>
  <c r="BX412" i="37"/>
  <c r="BV412" i="37"/>
  <c r="BT412" i="37"/>
  <c r="GA412" i="37"/>
  <c r="CA412" i="37"/>
  <c r="BY412" i="37"/>
  <c r="BW412" i="37"/>
  <c r="BU412" i="37"/>
  <c r="FL411" i="37"/>
  <c r="FJ411" i="37"/>
  <c r="FH411" i="37"/>
  <c r="FF411" i="37"/>
  <c r="FD411" i="37"/>
  <c r="GI411" i="37"/>
  <c r="FM411" i="37"/>
  <c r="FI411" i="37"/>
  <c r="FG411" i="37"/>
  <c r="FE411" i="37"/>
  <c r="FC411" i="37"/>
  <c r="DR411" i="37"/>
  <c r="DP411" i="37"/>
  <c r="DN411" i="37"/>
  <c r="DM411" i="37"/>
  <c r="CV411" i="37"/>
  <c r="CT411" i="37"/>
  <c r="CR411" i="37"/>
  <c r="CS411" i="37"/>
  <c r="AV411" i="37"/>
  <c r="GS411" i="37"/>
  <c r="EM411" i="37"/>
  <c r="BI411" i="37"/>
  <c r="BZ410" i="37"/>
  <c r="BX410" i="37"/>
  <c r="BV410" i="37"/>
  <c r="BT410" i="37"/>
  <c r="GA410" i="37"/>
  <c r="CA410" i="37"/>
  <c r="BY410" i="37"/>
  <c r="BW410" i="37"/>
  <c r="BU410" i="37"/>
  <c r="FL409" i="37"/>
  <c r="FJ409" i="37"/>
  <c r="FH409" i="37"/>
  <c r="FF409" i="37"/>
  <c r="FD409" i="37"/>
  <c r="GI409" i="37"/>
  <c r="FM409" i="37"/>
  <c r="FI409" i="37"/>
  <c r="FG409" i="37"/>
  <c r="FE409" i="37"/>
  <c r="FC409" i="37"/>
  <c r="DR409" i="37"/>
  <c r="DP409" i="37"/>
  <c r="DM409" i="37"/>
  <c r="CV409" i="37"/>
  <c r="CT409" i="37"/>
  <c r="CS409" i="37"/>
  <c r="AV409" i="37"/>
  <c r="GS409" i="37"/>
  <c r="EM409" i="37"/>
  <c r="BI409" i="37"/>
  <c r="BZ408" i="37"/>
  <c r="BX408" i="37"/>
  <c r="BV408" i="37"/>
  <c r="BT408" i="37"/>
  <c r="GA408" i="37"/>
  <c r="CA408" i="37"/>
  <c r="BY408" i="37"/>
  <c r="BW408" i="37"/>
  <c r="BU408" i="37"/>
  <c r="FJ407" i="37"/>
  <c r="FE407" i="37"/>
  <c r="FC407" i="37"/>
  <c r="DT407" i="37"/>
  <c r="DR407" i="37"/>
  <c r="DP407" i="37"/>
  <c r="DN407" i="37"/>
  <c r="DL407" i="37"/>
  <c r="GE407" i="37"/>
  <c r="DU407" i="37"/>
  <c r="DS407" i="37"/>
  <c r="DQ407" i="37"/>
  <c r="DM407" i="37"/>
  <c r="DK407" i="37"/>
  <c r="CV407" i="37"/>
  <c r="CW407" i="37"/>
  <c r="CO407" i="37"/>
  <c r="AV407" i="37"/>
  <c r="GS407" i="37"/>
  <c r="EM407" i="37"/>
  <c r="BI407" i="37"/>
  <c r="BZ406" i="37"/>
  <c r="BX406" i="37"/>
  <c r="BV406" i="37"/>
  <c r="BT406" i="37"/>
  <c r="GA406" i="37"/>
  <c r="CA406" i="37"/>
  <c r="BY406" i="37"/>
  <c r="BW406" i="37"/>
  <c r="BU406" i="37"/>
  <c r="FJ405" i="37"/>
  <c r="FH405" i="37"/>
  <c r="FE405" i="37"/>
  <c r="FC405" i="37"/>
  <c r="DT405" i="37"/>
  <c r="DR405" i="37"/>
  <c r="DP405" i="37"/>
  <c r="DN405" i="37"/>
  <c r="DL405" i="37"/>
  <c r="GE405" i="37"/>
  <c r="DU405" i="37"/>
  <c r="DS405" i="37"/>
  <c r="DQ405" i="37"/>
  <c r="DM405" i="37"/>
  <c r="DK405" i="37"/>
  <c r="CV405" i="37"/>
  <c r="CT405" i="37"/>
  <c r="CW405" i="37"/>
  <c r="CO405" i="37"/>
  <c r="AV405" i="37"/>
  <c r="GS405" i="37"/>
  <c r="EM405" i="37"/>
  <c r="BI405" i="37"/>
  <c r="BZ404" i="37"/>
  <c r="BX404" i="37"/>
  <c r="BV404" i="37"/>
  <c r="BT404" i="37"/>
  <c r="GA404" i="37"/>
  <c r="CA404" i="37"/>
  <c r="BY404" i="37"/>
  <c r="BW404" i="37"/>
  <c r="BU404" i="37"/>
  <c r="FL403" i="37"/>
  <c r="FJ403" i="37"/>
  <c r="FH403" i="37"/>
  <c r="FF403" i="37"/>
  <c r="FD403" i="37"/>
  <c r="GI403" i="37"/>
  <c r="FM403" i="37"/>
  <c r="FI403" i="37"/>
  <c r="FG403" i="37"/>
  <c r="FE403" i="37"/>
  <c r="FC403" i="37"/>
  <c r="DT403" i="37"/>
  <c r="DR403" i="37"/>
  <c r="DP403" i="37"/>
  <c r="DN403" i="37"/>
  <c r="DL403" i="37"/>
  <c r="GE403" i="37"/>
  <c r="DU403" i="37"/>
  <c r="DS403" i="37"/>
  <c r="DQ403" i="37"/>
  <c r="DM403" i="37"/>
  <c r="DK403" i="37"/>
  <c r="CV403" i="37"/>
  <c r="CT403" i="37"/>
  <c r="AV403" i="37"/>
  <c r="GS403" i="37"/>
  <c r="EM403" i="37"/>
  <c r="BI403" i="37"/>
  <c r="BZ402" i="37"/>
  <c r="BX402" i="37"/>
  <c r="BV402" i="37"/>
  <c r="BT402" i="37"/>
  <c r="GA402" i="37"/>
  <c r="CA402" i="37"/>
  <c r="BY402" i="37"/>
  <c r="BW402" i="37"/>
  <c r="BU402" i="37"/>
  <c r="FJ401" i="37"/>
  <c r="FH401" i="37"/>
  <c r="FD401" i="37"/>
  <c r="FG401" i="37"/>
  <c r="FE401" i="37"/>
  <c r="FC401" i="37"/>
  <c r="DR401" i="37"/>
  <c r="DP401" i="37"/>
  <c r="DL401" i="37"/>
  <c r="DS401" i="37"/>
  <c r="DM401" i="37"/>
  <c r="DK401" i="37"/>
  <c r="CV401" i="37"/>
  <c r="CT401" i="37"/>
  <c r="CP401" i="37"/>
  <c r="CW401" i="37"/>
  <c r="CS401" i="37"/>
  <c r="CO401" i="37"/>
  <c r="AV401" i="37"/>
  <c r="GS401" i="37"/>
  <c r="EM401" i="37"/>
  <c r="BI401" i="37"/>
  <c r="BZ400" i="37"/>
  <c r="BX400" i="37"/>
  <c r="CA400" i="37"/>
  <c r="BU400" i="37"/>
  <c r="FH399" i="37"/>
  <c r="FG399" i="37"/>
  <c r="FE399" i="37"/>
  <c r="FC399" i="37"/>
  <c r="DP399" i="37"/>
  <c r="DS399" i="37"/>
  <c r="DM399" i="37"/>
  <c r="DK399" i="37"/>
  <c r="CT399" i="37"/>
  <c r="CW399" i="37"/>
  <c r="CS399" i="37"/>
  <c r="CO399" i="37"/>
  <c r="AV399" i="37"/>
  <c r="GS399" i="37"/>
  <c r="EM399" i="37"/>
  <c r="BI399" i="37"/>
  <c r="BZ398" i="37"/>
  <c r="BX398" i="37"/>
  <c r="BW398" i="37"/>
  <c r="BU398" i="37"/>
  <c r="FJ397" i="37"/>
  <c r="FH397" i="37"/>
  <c r="FE397" i="37"/>
  <c r="FC397" i="37"/>
  <c r="DT397" i="37"/>
  <c r="DR397" i="37"/>
  <c r="DP397" i="37"/>
  <c r="DN397" i="37"/>
  <c r="DL397" i="37"/>
  <c r="GE397" i="37"/>
  <c r="DU397" i="37"/>
  <c r="DS397" i="37"/>
  <c r="DQ397" i="37"/>
  <c r="DM397" i="37"/>
  <c r="DK397" i="37"/>
  <c r="CV397" i="37"/>
  <c r="CT397" i="37"/>
  <c r="CW397" i="37"/>
  <c r="CO397" i="37"/>
  <c r="AV397" i="37"/>
  <c r="GS397" i="37"/>
  <c r="EM397" i="37"/>
  <c r="BI397" i="37"/>
  <c r="BZ396" i="37"/>
  <c r="BX396" i="37"/>
  <c r="BV396" i="37"/>
  <c r="BT396" i="37"/>
  <c r="GA396" i="37"/>
  <c r="CA396" i="37"/>
  <c r="BY396" i="37"/>
  <c r="BW396" i="37"/>
  <c r="BU396" i="37"/>
  <c r="FL395" i="37"/>
  <c r="FJ395" i="37"/>
  <c r="FH395" i="37"/>
  <c r="FF395" i="37"/>
  <c r="FD395" i="37"/>
  <c r="GI395" i="37"/>
  <c r="FM395" i="37"/>
  <c r="FI395" i="37"/>
  <c r="FG395" i="37"/>
  <c r="FE395" i="37"/>
  <c r="FC395" i="37"/>
  <c r="DT395" i="37"/>
  <c r="DR395" i="37"/>
  <c r="DP395" i="37"/>
  <c r="DN395" i="37"/>
  <c r="DL395" i="37"/>
  <c r="GE395" i="37"/>
  <c r="DU395" i="37"/>
  <c r="DS395" i="37"/>
  <c r="DQ395" i="37"/>
  <c r="DM395" i="37"/>
  <c r="DK395" i="37"/>
  <c r="CV395" i="37"/>
  <c r="CT395" i="37"/>
  <c r="CO395" i="37"/>
  <c r="AV395" i="37"/>
  <c r="GS395" i="37"/>
  <c r="EM395" i="37"/>
  <c r="BI395" i="37"/>
  <c r="BX394" i="37"/>
  <c r="CA394" i="37"/>
  <c r="BU394" i="37"/>
  <c r="FL393" i="37"/>
  <c r="FJ393" i="37"/>
  <c r="FH393" i="37"/>
  <c r="FF393" i="37"/>
  <c r="FD393" i="37"/>
  <c r="GI393" i="37"/>
  <c r="FM393" i="37"/>
  <c r="FI393" i="37"/>
  <c r="FG393" i="37"/>
  <c r="FE393" i="37"/>
  <c r="FC393" i="37"/>
  <c r="DT393" i="37"/>
  <c r="DR393" i="37"/>
  <c r="DP393" i="37"/>
  <c r="DN393" i="37"/>
  <c r="DL393" i="37"/>
  <c r="GE393" i="37"/>
  <c r="DU393" i="37"/>
  <c r="DS393" i="37"/>
  <c r="DQ393" i="37"/>
  <c r="DM393" i="37"/>
  <c r="DK393" i="37"/>
  <c r="CX393" i="37"/>
  <c r="CV393" i="37"/>
  <c r="CT393" i="37"/>
  <c r="CR393" i="37"/>
  <c r="CP393" i="37"/>
  <c r="GC393" i="37"/>
  <c r="CY393" i="37"/>
  <c r="CW393" i="37"/>
  <c r="CU393" i="37"/>
  <c r="CS393" i="37"/>
  <c r="CO393" i="37"/>
  <c r="AV393" i="37"/>
  <c r="GS393" i="37"/>
  <c r="EM393" i="37"/>
  <c r="BI393" i="37"/>
  <c r="BZ392" i="37"/>
  <c r="BX392" i="37"/>
  <c r="BW392" i="37"/>
  <c r="BU392" i="37"/>
  <c r="FL391" i="37"/>
  <c r="FJ391" i="37"/>
  <c r="FH391" i="37"/>
  <c r="FF391" i="37"/>
  <c r="FD391" i="37"/>
  <c r="GI391" i="37"/>
  <c r="FM391" i="37"/>
  <c r="FI391" i="37"/>
  <c r="FG391" i="37"/>
  <c r="FE391" i="37"/>
  <c r="FC391" i="37"/>
  <c r="DT391" i="37"/>
  <c r="DR391" i="37"/>
  <c r="DP391" i="37"/>
  <c r="DN391" i="37"/>
  <c r="DL391" i="37"/>
  <c r="GE391" i="37"/>
  <c r="DU391" i="37"/>
  <c r="DS391" i="37"/>
  <c r="DQ391" i="37"/>
  <c r="DM391" i="37"/>
  <c r="DK391" i="37"/>
  <c r="CT391" i="37"/>
  <c r="CO391" i="37"/>
  <c r="AV391" i="37"/>
  <c r="GS391" i="37"/>
  <c r="EM391" i="37"/>
  <c r="BI391" i="37"/>
  <c r="BZ390" i="37"/>
  <c r="BX390" i="37"/>
  <c r="BV390" i="37"/>
  <c r="CA390" i="37"/>
  <c r="BU390" i="37"/>
  <c r="FH389" i="37"/>
  <c r="FE389" i="37"/>
  <c r="FC389" i="37"/>
  <c r="DT389" i="37"/>
  <c r="DR389" i="37"/>
  <c r="DP389" i="37"/>
  <c r="DN389" i="37"/>
  <c r="DL389" i="37"/>
  <c r="GE389" i="37"/>
  <c r="DU389" i="37"/>
  <c r="DS389" i="37"/>
  <c r="DQ389" i="37"/>
  <c r="DM389" i="37"/>
  <c r="DK389" i="37"/>
  <c r="CT389" i="37"/>
  <c r="CW389" i="37"/>
  <c r="CO389" i="37"/>
  <c r="AV389" i="37"/>
  <c r="GS389" i="37"/>
  <c r="EM389" i="37"/>
  <c r="BI389" i="37"/>
  <c r="BX388" i="37"/>
  <c r="CA388" i="37"/>
  <c r="BW388" i="37"/>
  <c r="BU388" i="37"/>
  <c r="GG482" i="37"/>
  <c r="EQ482" i="37"/>
  <c r="EO482" i="37"/>
  <c r="EK482" i="37"/>
  <c r="EI482" i="37"/>
  <c r="EG482" i="37"/>
  <c r="EP482" i="37"/>
  <c r="EN482" i="37"/>
  <c r="EL482" i="37"/>
  <c r="EJ482" i="37"/>
  <c r="EH482" i="37"/>
  <c r="AH464" i="37"/>
  <c r="GV464" i="37" s="1"/>
  <c r="FW464" i="37"/>
  <c r="FX464" i="37" s="1"/>
  <c r="AU464" i="37"/>
  <c r="AX464" i="37" s="1"/>
  <c r="AH463" i="37"/>
  <c r="GV463" i="37" s="1"/>
  <c r="FW463" i="37"/>
  <c r="FX463" i="37" s="1"/>
  <c r="AU463" i="37"/>
  <c r="AX463" i="37" s="1"/>
  <c r="AH462" i="37"/>
  <c r="GV462" i="37" s="1"/>
  <c r="FW462" i="37"/>
  <c r="FX462" i="37" s="1"/>
  <c r="AU462" i="37"/>
  <c r="AW462" i="37" s="1"/>
  <c r="AH461" i="37"/>
  <c r="GV461" i="37" s="1"/>
  <c r="FW461" i="37"/>
  <c r="FX461" i="37" s="1"/>
  <c r="AU461" i="37"/>
  <c r="AX461" i="37" s="1"/>
  <c r="AH458" i="37"/>
  <c r="GV458" i="37" s="1"/>
  <c r="FW458" i="37"/>
  <c r="FX458" i="37" s="1"/>
  <c r="AU458" i="37"/>
  <c r="AX458" i="37" s="1"/>
  <c r="AH456" i="37"/>
  <c r="GV456" i="37" s="1"/>
  <c r="FW456" i="37"/>
  <c r="FX456" i="37" s="1"/>
  <c r="AU456" i="37"/>
  <c r="AX456" i="37" s="1"/>
  <c r="AH454" i="37"/>
  <c r="GV454" i="37" s="1"/>
  <c r="FW454" i="37"/>
  <c r="FX454" i="37" s="1"/>
  <c r="AU454" i="37"/>
  <c r="AW454" i="37" s="1"/>
  <c r="AH452" i="37"/>
  <c r="GV452" i="37" s="1"/>
  <c r="FW452" i="37"/>
  <c r="FX452" i="37" s="1"/>
  <c r="FY452" i="37" s="1"/>
  <c r="FZ452" i="37" s="1"/>
  <c r="AU452" i="37"/>
  <c r="AW452" i="37" s="1"/>
  <c r="AH450" i="37"/>
  <c r="GV450" i="37" s="1"/>
  <c r="FW450" i="37"/>
  <c r="FX450" i="37" s="1"/>
  <c r="AU450" i="37"/>
  <c r="AX450" i="37" s="1"/>
  <c r="AH449" i="37"/>
  <c r="GV449" i="37" s="1"/>
  <c r="FW449" i="37"/>
  <c r="FX449" i="37" s="1"/>
  <c r="AU449" i="37"/>
  <c r="AX449" i="37" s="1"/>
  <c r="DT446" i="37"/>
  <c r="DR446" i="37"/>
  <c r="DP446" i="37"/>
  <c r="DN446" i="37"/>
  <c r="DL446" i="37"/>
  <c r="GE446" i="37"/>
  <c r="DU446" i="37"/>
  <c r="DS446" i="37"/>
  <c r="DQ446" i="37"/>
  <c r="DM446" i="37"/>
  <c r="DK446" i="37"/>
  <c r="AX446" i="37"/>
  <c r="AV446" i="37"/>
  <c r="AW446" i="37"/>
  <c r="BZ446" i="37"/>
  <c r="CA446" i="37"/>
  <c r="BU446" i="37"/>
  <c r="BZ387" i="37"/>
  <c r="BX387" i="37"/>
  <c r="BV387" i="37"/>
  <c r="BT387" i="37"/>
  <c r="GA387" i="37"/>
  <c r="CA387" i="37"/>
  <c r="BW387" i="37"/>
  <c r="BY387" i="37"/>
  <c r="BU387" i="37"/>
  <c r="GS387" i="37"/>
  <c r="EM387" i="37"/>
  <c r="BI387" i="37"/>
  <c r="BZ385" i="37"/>
  <c r="BX385" i="37"/>
  <c r="CA385" i="37"/>
  <c r="BU385" i="37"/>
  <c r="GS385" i="37"/>
  <c r="EM385" i="37"/>
  <c r="BI385" i="37"/>
  <c r="FL383" i="37"/>
  <c r="FJ383" i="37"/>
  <c r="FH383" i="37"/>
  <c r="FF383" i="37"/>
  <c r="FD383" i="37"/>
  <c r="GI383" i="37"/>
  <c r="FG383" i="37"/>
  <c r="FC383" i="37"/>
  <c r="FM383" i="37"/>
  <c r="FI383" i="37"/>
  <c r="FE383" i="37"/>
  <c r="DP383" i="37"/>
  <c r="DN383" i="37"/>
  <c r="DK383" i="37"/>
  <c r="DM383" i="37"/>
  <c r="CT383" i="37"/>
  <c r="CR383" i="37"/>
  <c r="CS383" i="37"/>
  <c r="CO383" i="37"/>
  <c r="AV382" i="37"/>
  <c r="FJ381" i="37"/>
  <c r="FC381" i="37"/>
  <c r="DT381" i="37"/>
  <c r="DR381" i="37"/>
  <c r="DP381" i="37"/>
  <c r="DN381" i="37"/>
  <c r="DL381" i="37"/>
  <c r="GE381" i="37"/>
  <c r="DS381" i="37"/>
  <c r="DK381" i="37"/>
  <c r="DU381" i="37"/>
  <c r="DQ381" i="37"/>
  <c r="DM381" i="37"/>
  <c r="CX381" i="37"/>
  <c r="CV381" i="37"/>
  <c r="CT381" i="37"/>
  <c r="CR381" i="37"/>
  <c r="CP381" i="37"/>
  <c r="CY381" i="37"/>
  <c r="CU381" i="37"/>
  <c r="GC381" i="37"/>
  <c r="CW381" i="37"/>
  <c r="CS381" i="37"/>
  <c r="CO381" i="37"/>
  <c r="AV380" i="37"/>
  <c r="FK582" i="37"/>
  <c r="FL379" i="37"/>
  <c r="FJ379" i="37"/>
  <c r="FH379" i="37"/>
  <c r="FF379" i="37"/>
  <c r="FD379" i="37"/>
  <c r="GI379" i="37"/>
  <c r="FG379" i="37"/>
  <c r="FC379" i="37"/>
  <c r="FM379" i="37"/>
  <c r="FI379" i="37"/>
  <c r="FE379" i="37"/>
  <c r="DR379" i="37"/>
  <c r="DP379" i="37"/>
  <c r="DK379" i="37"/>
  <c r="DM379" i="37"/>
  <c r="CQ582" i="37"/>
  <c r="CV379" i="37"/>
  <c r="CT379" i="37"/>
  <c r="CS379" i="37"/>
  <c r="CO379" i="37"/>
  <c r="AV378" i="37"/>
  <c r="FL377" i="37"/>
  <c r="FJ377" i="37"/>
  <c r="FH377" i="37"/>
  <c r="FF377" i="37"/>
  <c r="FD377" i="37"/>
  <c r="GI377" i="37"/>
  <c r="FG377" i="37"/>
  <c r="FC377" i="37"/>
  <c r="FM377" i="37"/>
  <c r="FI377" i="37"/>
  <c r="FE377" i="37"/>
  <c r="DT377" i="37"/>
  <c r="DR377" i="37"/>
  <c r="DP377" i="37"/>
  <c r="DN377" i="37"/>
  <c r="DL377" i="37"/>
  <c r="GE377" i="37"/>
  <c r="DS377" i="37"/>
  <c r="DK377" i="37"/>
  <c r="DU377" i="37"/>
  <c r="DQ377" i="37"/>
  <c r="DM377" i="37"/>
  <c r="CX377" i="37"/>
  <c r="CV377" i="37"/>
  <c r="CT377" i="37"/>
  <c r="CR377" i="37"/>
  <c r="CP377" i="37"/>
  <c r="CY377" i="37"/>
  <c r="CU377" i="37"/>
  <c r="GC377" i="37"/>
  <c r="CW377" i="37"/>
  <c r="CS377" i="37"/>
  <c r="CO377" i="37"/>
  <c r="AV376" i="37"/>
  <c r="FJ375" i="37"/>
  <c r="FH375" i="37"/>
  <c r="FF375" i="37"/>
  <c r="FC375" i="37"/>
  <c r="DT375" i="37"/>
  <c r="DR375" i="37"/>
  <c r="DP375" i="37"/>
  <c r="DN375" i="37"/>
  <c r="DL375" i="37"/>
  <c r="GE375" i="37"/>
  <c r="DS375" i="37"/>
  <c r="DK375" i="37"/>
  <c r="DU375" i="37"/>
  <c r="DQ375" i="37"/>
  <c r="DM375" i="37"/>
  <c r="CX375" i="37"/>
  <c r="CV375" i="37"/>
  <c r="CT375" i="37"/>
  <c r="CR375" i="37"/>
  <c r="CP375" i="37"/>
  <c r="CY375" i="37"/>
  <c r="CU375" i="37"/>
  <c r="GC375" i="37"/>
  <c r="CW375" i="37"/>
  <c r="CS375" i="37"/>
  <c r="CO375" i="37"/>
  <c r="AV374" i="37"/>
  <c r="FJ373" i="37"/>
  <c r="FD373" i="37"/>
  <c r="FC373" i="37"/>
  <c r="FE373" i="37"/>
  <c r="DT373" i="37"/>
  <c r="DR373" i="37"/>
  <c r="DP373" i="37"/>
  <c r="DN373" i="37"/>
  <c r="DL373" i="37"/>
  <c r="GE373" i="37"/>
  <c r="DS373" i="37"/>
  <c r="DK373" i="37"/>
  <c r="DU373" i="37"/>
  <c r="DQ373" i="37"/>
  <c r="DM373" i="37"/>
  <c r="CV373" i="37"/>
  <c r="CP373" i="37"/>
  <c r="CW373" i="37"/>
  <c r="CO373" i="37"/>
  <c r="AV372" i="37"/>
  <c r="FJ371" i="37"/>
  <c r="FH371" i="37"/>
  <c r="FD371" i="37"/>
  <c r="FC371" i="37"/>
  <c r="FI371" i="37"/>
  <c r="FE371" i="37"/>
  <c r="DT371" i="37"/>
  <c r="DR371" i="37"/>
  <c r="DP371" i="37"/>
  <c r="DN371" i="37"/>
  <c r="DL371" i="37"/>
  <c r="GE371" i="37"/>
  <c r="DS371" i="37"/>
  <c r="DK371" i="37"/>
  <c r="DU371" i="37"/>
  <c r="DQ371" i="37"/>
  <c r="DM371" i="37"/>
  <c r="CV371" i="37"/>
  <c r="CT371" i="37"/>
  <c r="CP371" i="37"/>
  <c r="CU371" i="37"/>
  <c r="CW371" i="37"/>
  <c r="CO371" i="37"/>
  <c r="AV328" i="37"/>
  <c r="AV324" i="37"/>
  <c r="AV322" i="37"/>
  <c r="AV320" i="37"/>
  <c r="AV318" i="37"/>
  <c r="AS581" i="37"/>
  <c r="AV308" i="37"/>
  <c r="FH387" i="37"/>
  <c r="FE387" i="37"/>
  <c r="DT387" i="37"/>
  <c r="DR387" i="37"/>
  <c r="DP387" i="37"/>
  <c r="DN387" i="37"/>
  <c r="DL387" i="37"/>
  <c r="GE387" i="37"/>
  <c r="DU387" i="37"/>
  <c r="DS387" i="37"/>
  <c r="DQ387" i="37"/>
  <c r="DM387" i="37"/>
  <c r="DK387" i="37"/>
  <c r="DR386" i="37"/>
  <c r="DP386" i="37"/>
  <c r="DN386" i="37"/>
  <c r="DM386" i="37"/>
  <c r="DS386" i="37"/>
  <c r="CV386" i="37"/>
  <c r="CT386" i="37"/>
  <c r="CR386" i="37"/>
  <c r="CW386" i="37"/>
  <c r="CS386" i="37"/>
  <c r="EP384" i="37"/>
  <c r="EN384" i="37"/>
  <c r="EL384" i="37"/>
  <c r="EJ384" i="37"/>
  <c r="EH384" i="37"/>
  <c r="GG384" i="37"/>
  <c r="EO384" i="37"/>
  <c r="EK384" i="37"/>
  <c r="EG384" i="37"/>
  <c r="EQ384" i="37"/>
  <c r="EI384" i="37"/>
  <c r="DT384" i="37"/>
  <c r="DR384" i="37"/>
  <c r="DP384" i="37"/>
  <c r="DN384" i="37"/>
  <c r="DL384" i="37"/>
  <c r="DU384" i="37"/>
  <c r="DQ384" i="37"/>
  <c r="DM384" i="37"/>
  <c r="GE384" i="37"/>
  <c r="DS384" i="37"/>
  <c r="DK384" i="37"/>
  <c r="CX384" i="37"/>
  <c r="CV384" i="37"/>
  <c r="CT384" i="37"/>
  <c r="CR384" i="37"/>
  <c r="CP384" i="37"/>
  <c r="GC384" i="37"/>
  <c r="CW384" i="37"/>
  <c r="CS384" i="37"/>
  <c r="CO384" i="37"/>
  <c r="CY384" i="37"/>
  <c r="CU384" i="37"/>
  <c r="FJ382" i="37"/>
  <c r="FH382" i="37"/>
  <c r="FE382" i="37"/>
  <c r="FC382" i="37"/>
  <c r="BZ382" i="37"/>
  <c r="BX382" i="37"/>
  <c r="BU382" i="37"/>
  <c r="CA382" i="37"/>
  <c r="FJ380" i="37"/>
  <c r="FH380" i="37"/>
  <c r="FE380" i="37"/>
  <c r="FG380" i="37"/>
  <c r="FC380" i="37"/>
  <c r="BZ380" i="37"/>
  <c r="BX380" i="37"/>
  <c r="BU380" i="37"/>
  <c r="CA380" i="37"/>
  <c r="BW380" i="37"/>
  <c r="EP378" i="37"/>
  <c r="EN378" i="37"/>
  <c r="EL378" i="37"/>
  <c r="EJ378" i="37"/>
  <c r="EH378" i="37"/>
  <c r="GG378" i="37"/>
  <c r="EO378" i="37"/>
  <c r="EK378" i="37"/>
  <c r="EG378" i="37"/>
  <c r="EQ378" i="37"/>
  <c r="EI378" i="37"/>
  <c r="DT378" i="37"/>
  <c r="DR378" i="37"/>
  <c r="DP378" i="37"/>
  <c r="DN378" i="37"/>
  <c r="DL378" i="37"/>
  <c r="DU378" i="37"/>
  <c r="DQ378" i="37"/>
  <c r="DM378" i="37"/>
  <c r="GE378" i="37"/>
  <c r="DS378" i="37"/>
  <c r="DK378" i="37"/>
  <c r="CX378" i="37"/>
  <c r="CV378" i="37"/>
  <c r="CT378" i="37"/>
  <c r="CR378" i="37"/>
  <c r="CP378" i="37"/>
  <c r="GC378" i="37"/>
  <c r="CW378" i="37"/>
  <c r="CS378" i="37"/>
  <c r="CO378" i="37"/>
  <c r="CY378" i="37"/>
  <c r="CU378" i="37"/>
  <c r="EP376" i="37"/>
  <c r="EN376" i="37"/>
  <c r="EL376" i="37"/>
  <c r="EJ376" i="37"/>
  <c r="EH376" i="37"/>
  <c r="GG376" i="37"/>
  <c r="EO376" i="37"/>
  <c r="EK376" i="37"/>
  <c r="EG376" i="37"/>
  <c r="EQ376" i="37"/>
  <c r="EI376" i="37"/>
  <c r="DT376" i="37"/>
  <c r="DR376" i="37"/>
  <c r="DP376" i="37"/>
  <c r="DN376" i="37"/>
  <c r="DL376" i="37"/>
  <c r="DU376" i="37"/>
  <c r="DQ376" i="37"/>
  <c r="DM376" i="37"/>
  <c r="GE376" i="37"/>
  <c r="DS376" i="37"/>
  <c r="DK376" i="37"/>
  <c r="CX376" i="37"/>
  <c r="CV376" i="37"/>
  <c r="CT376" i="37"/>
  <c r="CR376" i="37"/>
  <c r="CP376" i="37"/>
  <c r="GC376" i="37"/>
  <c r="CW376" i="37"/>
  <c r="CS376" i="37"/>
  <c r="CO376" i="37"/>
  <c r="CY376" i="37"/>
  <c r="CU376" i="37"/>
  <c r="EP374" i="37"/>
  <c r="EN374" i="37"/>
  <c r="EL374" i="37"/>
  <c r="EJ374" i="37"/>
  <c r="EH374" i="37"/>
  <c r="GG374" i="37"/>
  <c r="EO374" i="37"/>
  <c r="EK374" i="37"/>
  <c r="EG374" i="37"/>
  <c r="EQ374" i="37"/>
  <c r="EI374" i="37"/>
  <c r="DT374" i="37"/>
  <c r="DR374" i="37"/>
  <c r="DP374" i="37"/>
  <c r="DN374" i="37"/>
  <c r="DL374" i="37"/>
  <c r="DU374" i="37"/>
  <c r="DQ374" i="37"/>
  <c r="DM374" i="37"/>
  <c r="GE374" i="37"/>
  <c r="DS374" i="37"/>
  <c r="DK374" i="37"/>
  <c r="CX374" i="37"/>
  <c r="CV374" i="37"/>
  <c r="CP374" i="37"/>
  <c r="CW374" i="37"/>
  <c r="CO374" i="37"/>
  <c r="FL372" i="37"/>
  <c r="FJ372" i="37"/>
  <c r="FH372" i="37"/>
  <c r="FF372" i="37"/>
  <c r="FD372" i="37"/>
  <c r="FM372" i="37"/>
  <c r="FI372" i="37"/>
  <c r="FE372" i="37"/>
  <c r="GI372" i="37"/>
  <c r="FG372" i="37"/>
  <c r="FC372" i="37"/>
  <c r="BZ372" i="37"/>
  <c r="BX372" i="37"/>
  <c r="BV372" i="37"/>
  <c r="BT372" i="37"/>
  <c r="BY372" i="37"/>
  <c r="BU372" i="37"/>
  <c r="GA372" i="37"/>
  <c r="CA372" i="37"/>
  <c r="BW372" i="37"/>
  <c r="DT370" i="37"/>
  <c r="DR370" i="37"/>
  <c r="DP370" i="37"/>
  <c r="DN370" i="37"/>
  <c r="DL370" i="37"/>
  <c r="GE370" i="37"/>
  <c r="DU370" i="37"/>
  <c r="DS370" i="37"/>
  <c r="DQ370" i="37"/>
  <c r="DM370" i="37"/>
  <c r="DK370" i="37"/>
  <c r="BZ370" i="37"/>
  <c r="BX370" i="37"/>
  <c r="BV370" i="37"/>
  <c r="BT370" i="37"/>
  <c r="GA370" i="37"/>
  <c r="CA370" i="37"/>
  <c r="BY370" i="37"/>
  <c r="BW370" i="37"/>
  <c r="BU370" i="37"/>
  <c r="FJ369" i="37"/>
  <c r="FF369" i="37"/>
  <c r="FD369" i="37"/>
  <c r="FE369" i="37"/>
  <c r="FC369" i="37"/>
  <c r="DT369" i="37"/>
  <c r="DR369" i="37"/>
  <c r="DP369" i="37"/>
  <c r="DN369" i="37"/>
  <c r="DL369" i="37"/>
  <c r="GE369" i="37"/>
  <c r="DU369" i="37"/>
  <c r="DS369" i="37"/>
  <c r="DQ369" i="37"/>
  <c r="DM369" i="37"/>
  <c r="DK369" i="37"/>
  <c r="CV369" i="37"/>
  <c r="CR369" i="37"/>
  <c r="CP369" i="37"/>
  <c r="CW369" i="37"/>
  <c r="CO369" i="37"/>
  <c r="AV369" i="37"/>
  <c r="GS369" i="37"/>
  <c r="EM369" i="37"/>
  <c r="BI369" i="37"/>
  <c r="BZ368" i="37"/>
  <c r="BV368" i="37"/>
  <c r="BT368" i="37"/>
  <c r="CA368" i="37"/>
  <c r="BU368" i="37"/>
  <c r="FJ367" i="37"/>
  <c r="FH367" i="37"/>
  <c r="FF367" i="37"/>
  <c r="FE367" i="37"/>
  <c r="FC367" i="37"/>
  <c r="DT367" i="37"/>
  <c r="DR367" i="37"/>
  <c r="DP367" i="37"/>
  <c r="DN367" i="37"/>
  <c r="DL367" i="37"/>
  <c r="GE367" i="37"/>
  <c r="DU367" i="37"/>
  <c r="DS367" i="37"/>
  <c r="DQ367" i="37"/>
  <c r="DM367" i="37"/>
  <c r="DK367" i="37"/>
  <c r="CV367" i="37"/>
  <c r="CT367" i="37"/>
  <c r="CR367" i="37"/>
  <c r="CW367" i="37"/>
  <c r="CO367" i="37"/>
  <c r="AV367" i="37"/>
  <c r="GS367" i="37"/>
  <c r="EM367" i="37"/>
  <c r="BI367" i="37"/>
  <c r="BZ366" i="37"/>
  <c r="BX366" i="37"/>
  <c r="BV366" i="37"/>
  <c r="BT366" i="37"/>
  <c r="GA366" i="37"/>
  <c r="CA366" i="37"/>
  <c r="BY366" i="37"/>
  <c r="BW366" i="37"/>
  <c r="BU366" i="37"/>
  <c r="FL365" i="37"/>
  <c r="FJ365" i="37"/>
  <c r="FH365" i="37"/>
  <c r="FF365" i="37"/>
  <c r="FD365" i="37"/>
  <c r="GI365" i="37"/>
  <c r="FM365" i="37"/>
  <c r="FI365" i="37"/>
  <c r="FG365" i="37"/>
  <c r="FE365" i="37"/>
  <c r="FC365" i="37"/>
  <c r="DT365" i="37"/>
  <c r="DR365" i="37"/>
  <c r="DP365" i="37"/>
  <c r="DN365" i="37"/>
  <c r="DL365" i="37"/>
  <c r="GE365" i="37"/>
  <c r="DU365" i="37"/>
  <c r="DS365" i="37"/>
  <c r="DQ365" i="37"/>
  <c r="DM365" i="37"/>
  <c r="DK365" i="37"/>
  <c r="CV365" i="37"/>
  <c r="AV365" i="37"/>
  <c r="GS365" i="37"/>
  <c r="EM365" i="37"/>
  <c r="BI365" i="37"/>
  <c r="BZ364" i="37"/>
  <c r="BX364" i="37"/>
  <c r="BV364" i="37"/>
  <c r="BT364" i="37"/>
  <c r="GA364" i="37"/>
  <c r="CA364" i="37"/>
  <c r="BY364" i="37"/>
  <c r="BW364" i="37"/>
  <c r="BU364" i="37"/>
  <c r="FJ363" i="37"/>
  <c r="FI363" i="37"/>
  <c r="FG363" i="37"/>
  <c r="FE363" i="37"/>
  <c r="DR363" i="37"/>
  <c r="DS363" i="37"/>
  <c r="DQ363" i="37"/>
  <c r="DM363" i="37"/>
  <c r="CV363" i="37"/>
  <c r="CW363" i="37"/>
  <c r="CU363" i="37"/>
  <c r="CS363" i="37"/>
  <c r="AV363" i="37"/>
  <c r="GS363" i="37"/>
  <c r="EM363" i="37"/>
  <c r="BI363" i="37"/>
  <c r="BZ362" i="37"/>
  <c r="CA362" i="37"/>
  <c r="BY362" i="37"/>
  <c r="BU362" i="37"/>
  <c r="FJ361" i="37"/>
  <c r="FG361" i="37"/>
  <c r="FE361" i="37"/>
  <c r="DR361" i="37"/>
  <c r="DS361" i="37"/>
  <c r="DM361" i="37"/>
  <c r="CV361" i="37"/>
  <c r="CW361" i="37"/>
  <c r="CS361" i="37"/>
  <c r="AV361" i="37"/>
  <c r="GS361" i="37"/>
  <c r="EM361" i="37"/>
  <c r="BI361" i="37"/>
  <c r="BZ360" i="37"/>
  <c r="BX360" i="37"/>
  <c r="BV360" i="37"/>
  <c r="BT360" i="37"/>
  <c r="GA360" i="37"/>
  <c r="CA360" i="37"/>
  <c r="BY360" i="37"/>
  <c r="BW360" i="37"/>
  <c r="BU360" i="37"/>
  <c r="FL359" i="37"/>
  <c r="FJ359" i="37"/>
  <c r="FH359" i="37"/>
  <c r="FF359" i="37"/>
  <c r="FD359" i="37"/>
  <c r="GI359" i="37"/>
  <c r="FM359" i="37"/>
  <c r="FI359" i="37"/>
  <c r="FG359" i="37"/>
  <c r="FE359" i="37"/>
  <c r="FC359" i="37"/>
  <c r="DT359" i="37"/>
  <c r="DR359" i="37"/>
  <c r="DP359" i="37"/>
  <c r="DN359" i="37"/>
  <c r="DL359" i="37"/>
  <c r="GE359" i="37"/>
  <c r="DU359" i="37"/>
  <c r="DS359" i="37"/>
  <c r="DQ359" i="37"/>
  <c r="DM359" i="37"/>
  <c r="DK359" i="37"/>
  <c r="CX359" i="37"/>
  <c r="CV359" i="37"/>
  <c r="CT359" i="37"/>
  <c r="CR359" i="37"/>
  <c r="CP359" i="37"/>
  <c r="GC359" i="37"/>
  <c r="CY359" i="37"/>
  <c r="CW359" i="37"/>
  <c r="CU359" i="37"/>
  <c r="CS359" i="37"/>
  <c r="CO359" i="37"/>
  <c r="AV359" i="37"/>
  <c r="GS359" i="37"/>
  <c r="EM359" i="37"/>
  <c r="BI359" i="37"/>
  <c r="BZ358" i="37"/>
  <c r="BX358" i="37"/>
  <c r="BV358" i="37"/>
  <c r="BT358" i="37"/>
  <c r="GA358" i="37"/>
  <c r="CA358" i="37"/>
  <c r="BY358" i="37"/>
  <c r="BW358" i="37"/>
  <c r="BU358" i="37"/>
  <c r="FL357" i="37"/>
  <c r="FJ357" i="37"/>
  <c r="FH357" i="37"/>
  <c r="FF357" i="37"/>
  <c r="FD357" i="37"/>
  <c r="GI357" i="37"/>
  <c r="FM357" i="37"/>
  <c r="FI357" i="37"/>
  <c r="FG357" i="37"/>
  <c r="FE357" i="37"/>
  <c r="FC357" i="37"/>
  <c r="DT357" i="37"/>
  <c r="DR357" i="37"/>
  <c r="DP357" i="37"/>
  <c r="DN357" i="37"/>
  <c r="DL357" i="37"/>
  <c r="GE357" i="37"/>
  <c r="DU357" i="37"/>
  <c r="DS357" i="37"/>
  <c r="DQ357" i="37"/>
  <c r="DM357" i="37"/>
  <c r="DK357" i="37"/>
  <c r="CV357" i="37"/>
  <c r="AV357" i="37"/>
  <c r="GS357" i="37"/>
  <c r="EM357" i="37"/>
  <c r="BI357" i="37"/>
  <c r="BZ356" i="37"/>
  <c r="BX356" i="37"/>
  <c r="BV356" i="37"/>
  <c r="BT356" i="37"/>
  <c r="GA356" i="37"/>
  <c r="CA356" i="37"/>
  <c r="BY356" i="37"/>
  <c r="BW356" i="37"/>
  <c r="BU356" i="37"/>
  <c r="FL355" i="37"/>
  <c r="FJ355" i="37"/>
  <c r="FH355" i="37"/>
  <c r="FF355" i="37"/>
  <c r="FD355" i="37"/>
  <c r="GI355" i="37"/>
  <c r="FM355" i="37"/>
  <c r="FI355" i="37"/>
  <c r="FG355" i="37"/>
  <c r="FE355" i="37"/>
  <c r="FC355" i="37"/>
  <c r="DT355" i="37"/>
  <c r="DR355" i="37"/>
  <c r="DP355" i="37"/>
  <c r="DN355" i="37"/>
  <c r="DL355" i="37"/>
  <c r="GE355" i="37"/>
  <c r="DU355" i="37"/>
  <c r="DS355" i="37"/>
  <c r="DQ355" i="37"/>
  <c r="DM355" i="37"/>
  <c r="DK355" i="37"/>
  <c r="CV355" i="37"/>
  <c r="AV355" i="37"/>
  <c r="GS355" i="37"/>
  <c r="EM355" i="37"/>
  <c r="BI355" i="37"/>
  <c r="BZ354" i="37"/>
  <c r="BT354" i="37"/>
  <c r="BU354" i="37"/>
  <c r="FJ353" i="37"/>
  <c r="FI353" i="37"/>
  <c r="DT353" i="37"/>
  <c r="DR353" i="37"/>
  <c r="DP353" i="37"/>
  <c r="DN353" i="37"/>
  <c r="DL353" i="37"/>
  <c r="GE353" i="37"/>
  <c r="DU353" i="37"/>
  <c r="DS353" i="37"/>
  <c r="DQ353" i="37"/>
  <c r="DM353" i="37"/>
  <c r="DK353" i="37"/>
  <c r="CX353" i="37"/>
  <c r="CV353" i="37"/>
  <c r="CT353" i="37"/>
  <c r="CR353" i="37"/>
  <c r="CP353" i="37"/>
  <c r="GC353" i="37"/>
  <c r="CY353" i="37"/>
  <c r="CW353" i="37"/>
  <c r="CU353" i="37"/>
  <c r="CS353" i="37"/>
  <c r="CO353" i="37"/>
  <c r="AV353" i="37"/>
  <c r="GS353" i="37"/>
  <c r="EM353" i="37"/>
  <c r="BI353" i="37"/>
  <c r="BZ352" i="37"/>
  <c r="BX352" i="37"/>
  <c r="BV352" i="37"/>
  <c r="BT352" i="37"/>
  <c r="GA352" i="37"/>
  <c r="CA352" i="37"/>
  <c r="BY352" i="37"/>
  <c r="BW352" i="37"/>
  <c r="BU352" i="37"/>
  <c r="FL351" i="37"/>
  <c r="FJ351" i="37"/>
  <c r="FH351" i="37"/>
  <c r="FF351" i="37"/>
  <c r="FD351" i="37"/>
  <c r="GI351" i="37"/>
  <c r="FM351" i="37"/>
  <c r="FI351" i="37"/>
  <c r="FG351" i="37"/>
  <c r="FE351" i="37"/>
  <c r="FC351" i="37"/>
  <c r="DT351" i="37"/>
  <c r="DR351" i="37"/>
  <c r="DP351" i="37"/>
  <c r="DN351" i="37"/>
  <c r="DL351" i="37"/>
  <c r="GE351" i="37"/>
  <c r="DU351" i="37"/>
  <c r="DS351" i="37"/>
  <c r="DQ351" i="37"/>
  <c r="DM351" i="37"/>
  <c r="DK351" i="37"/>
  <c r="CP351" i="37"/>
  <c r="AV351" i="37"/>
  <c r="GS351" i="37"/>
  <c r="EM351" i="37"/>
  <c r="BI351" i="37"/>
  <c r="BZ350" i="37"/>
  <c r="BX350" i="37"/>
  <c r="BV350" i="37"/>
  <c r="BT350" i="37"/>
  <c r="GA350" i="37"/>
  <c r="CA350" i="37"/>
  <c r="BY350" i="37"/>
  <c r="BW350" i="37"/>
  <c r="BU350" i="37"/>
  <c r="FL349" i="37"/>
  <c r="FJ349" i="37"/>
  <c r="FH349" i="37"/>
  <c r="FF349" i="37"/>
  <c r="FD349" i="37"/>
  <c r="GI349" i="37"/>
  <c r="FM349" i="37"/>
  <c r="FI349" i="37"/>
  <c r="FG349" i="37"/>
  <c r="FE349" i="37"/>
  <c r="FC349" i="37"/>
  <c r="DT349" i="37"/>
  <c r="DR349" i="37"/>
  <c r="DP349" i="37"/>
  <c r="DN349" i="37"/>
  <c r="DL349" i="37"/>
  <c r="GE349" i="37"/>
  <c r="DU349" i="37"/>
  <c r="DS349" i="37"/>
  <c r="DQ349" i="37"/>
  <c r="DM349" i="37"/>
  <c r="DK349" i="37"/>
  <c r="CV349" i="37"/>
  <c r="AV349" i="37"/>
  <c r="GS349" i="37"/>
  <c r="EM349" i="37"/>
  <c r="BI349" i="37"/>
  <c r="CA348" i="37"/>
  <c r="BU348" i="37"/>
  <c r="FJ347" i="37"/>
  <c r="DT347" i="37"/>
  <c r="DR347" i="37"/>
  <c r="DP347" i="37"/>
  <c r="DN347" i="37"/>
  <c r="DL347" i="37"/>
  <c r="GE347" i="37"/>
  <c r="DU347" i="37"/>
  <c r="DS347" i="37"/>
  <c r="DQ347" i="37"/>
  <c r="DM347" i="37"/>
  <c r="DK347" i="37"/>
  <c r="CX347" i="37"/>
  <c r="CV347" i="37"/>
  <c r="CT347" i="37"/>
  <c r="CR347" i="37"/>
  <c r="CP347" i="37"/>
  <c r="GC347" i="37"/>
  <c r="CY347" i="37"/>
  <c r="CW347" i="37"/>
  <c r="CU347" i="37"/>
  <c r="CS347" i="37"/>
  <c r="CO347" i="37"/>
  <c r="AV347" i="37"/>
  <c r="GS347" i="37"/>
  <c r="EM347" i="37"/>
  <c r="BI347" i="37"/>
  <c r="BZ346" i="37"/>
  <c r="BX346" i="37"/>
  <c r="BV346" i="37"/>
  <c r="BT346" i="37"/>
  <c r="GA346" i="37"/>
  <c r="CA346" i="37"/>
  <c r="BY346" i="37"/>
  <c r="BW346" i="37"/>
  <c r="BU346" i="37"/>
  <c r="FL345" i="37"/>
  <c r="FJ345" i="37"/>
  <c r="FH345" i="37"/>
  <c r="FF345" i="37"/>
  <c r="FD345" i="37"/>
  <c r="GI345" i="37"/>
  <c r="FM345" i="37"/>
  <c r="FI345" i="37"/>
  <c r="FG345" i="37"/>
  <c r="FE345" i="37"/>
  <c r="FC345" i="37"/>
  <c r="DT345" i="37"/>
  <c r="DR345" i="37"/>
  <c r="DP345" i="37"/>
  <c r="DN345" i="37"/>
  <c r="DL345" i="37"/>
  <c r="GE345" i="37"/>
  <c r="DU345" i="37"/>
  <c r="DS345" i="37"/>
  <c r="DQ345" i="37"/>
  <c r="DM345" i="37"/>
  <c r="DK345" i="37"/>
  <c r="CX345" i="37"/>
  <c r="CV345" i="37"/>
  <c r="CT345" i="37"/>
  <c r="CR345" i="37"/>
  <c r="CP345" i="37"/>
  <c r="GC345" i="37"/>
  <c r="CY345" i="37"/>
  <c r="CW345" i="37"/>
  <c r="CU345" i="37"/>
  <c r="CS345" i="37"/>
  <c r="CO345" i="37"/>
  <c r="AV345" i="37"/>
  <c r="GS345" i="37"/>
  <c r="EM345" i="37"/>
  <c r="BI345" i="37"/>
  <c r="BZ344" i="37"/>
  <c r="BX344" i="37"/>
  <c r="BV344" i="37"/>
  <c r="BT344" i="37"/>
  <c r="GA344" i="37"/>
  <c r="CA344" i="37"/>
  <c r="BY344" i="37"/>
  <c r="BW344" i="37"/>
  <c r="BU344" i="37"/>
  <c r="FL343" i="37"/>
  <c r="FJ343" i="37"/>
  <c r="FH343" i="37"/>
  <c r="FF343" i="37"/>
  <c r="FD343" i="37"/>
  <c r="GI343" i="37"/>
  <c r="FM343" i="37"/>
  <c r="FI343" i="37"/>
  <c r="FG343" i="37"/>
  <c r="FE343" i="37"/>
  <c r="FC343" i="37"/>
  <c r="DT343" i="37"/>
  <c r="DR343" i="37"/>
  <c r="DP343" i="37"/>
  <c r="DN343" i="37"/>
  <c r="DL343" i="37"/>
  <c r="GE343" i="37"/>
  <c r="DU343" i="37"/>
  <c r="DS343" i="37"/>
  <c r="DQ343" i="37"/>
  <c r="DM343" i="37"/>
  <c r="DK343" i="37"/>
  <c r="CX343" i="37"/>
  <c r="CV343" i="37"/>
  <c r="CT343" i="37"/>
  <c r="CR343" i="37"/>
  <c r="CP343" i="37"/>
  <c r="GC343" i="37"/>
  <c r="CY343" i="37"/>
  <c r="CW343" i="37"/>
  <c r="CU343" i="37"/>
  <c r="CS343" i="37"/>
  <c r="CO343" i="37"/>
  <c r="AV343" i="37"/>
  <c r="GS343" i="37"/>
  <c r="EM343" i="37"/>
  <c r="BI343" i="37"/>
  <c r="BZ342" i="37"/>
  <c r="BX342" i="37"/>
  <c r="BV342" i="37"/>
  <c r="BT342" i="37"/>
  <c r="GA342" i="37"/>
  <c r="CA342" i="37"/>
  <c r="BY342" i="37"/>
  <c r="BW342" i="37"/>
  <c r="BU342" i="37"/>
  <c r="FL341" i="37"/>
  <c r="FJ341" i="37"/>
  <c r="FH341" i="37"/>
  <c r="FF341" i="37"/>
  <c r="FD341" i="37"/>
  <c r="GI341" i="37"/>
  <c r="FM341" i="37"/>
  <c r="FI341" i="37"/>
  <c r="FG341" i="37"/>
  <c r="FE341" i="37"/>
  <c r="FC341" i="37"/>
  <c r="DT341" i="37"/>
  <c r="DR341" i="37"/>
  <c r="DP341" i="37"/>
  <c r="DN341" i="37"/>
  <c r="DL341" i="37"/>
  <c r="GE341" i="37"/>
  <c r="DU341" i="37"/>
  <c r="DS341" i="37"/>
  <c r="DQ341" i="37"/>
  <c r="DM341" i="37"/>
  <c r="DK341" i="37"/>
  <c r="CX341" i="37"/>
  <c r="CV341" i="37"/>
  <c r="CT341" i="37"/>
  <c r="CR341" i="37"/>
  <c r="CP341" i="37"/>
  <c r="CS341" i="37"/>
  <c r="CO341" i="37"/>
  <c r="AV341" i="37"/>
  <c r="GS341" i="37"/>
  <c r="EM341" i="37"/>
  <c r="BI341" i="37"/>
  <c r="CU341" i="37"/>
  <c r="BZ340" i="37"/>
  <c r="CA340" i="37"/>
  <c r="BY340" i="37"/>
  <c r="BU340" i="37"/>
  <c r="FL339" i="37"/>
  <c r="FJ339" i="37"/>
  <c r="FH339" i="37"/>
  <c r="FD339" i="37"/>
  <c r="FE339" i="37"/>
  <c r="DT339" i="37"/>
  <c r="DR339" i="37"/>
  <c r="DP339" i="37"/>
  <c r="DN339" i="37"/>
  <c r="DL339" i="37"/>
  <c r="GE339" i="37"/>
  <c r="DU339" i="37"/>
  <c r="DS339" i="37"/>
  <c r="DQ339" i="37"/>
  <c r="DM339" i="37"/>
  <c r="DK339" i="37"/>
  <c r="CV339" i="37"/>
  <c r="CR339" i="37"/>
  <c r="CW339" i="37"/>
  <c r="CO339" i="37"/>
  <c r="AV339" i="37"/>
  <c r="GS339" i="37"/>
  <c r="EM339" i="37"/>
  <c r="BI339" i="37"/>
  <c r="CU339" i="37" s="1"/>
  <c r="CA338" i="37"/>
  <c r="FL337" i="37"/>
  <c r="FJ337" i="37"/>
  <c r="FG337" i="37"/>
  <c r="FC337" i="37"/>
  <c r="DT337" i="37"/>
  <c r="DR337" i="37"/>
  <c r="DS337" i="37"/>
  <c r="DK337" i="37"/>
  <c r="CX337" i="37"/>
  <c r="CV337" i="37"/>
  <c r="CT337" i="37"/>
  <c r="CR337" i="37"/>
  <c r="CP337" i="37"/>
  <c r="GC337" i="37"/>
  <c r="CY337" i="37"/>
  <c r="CW337" i="37"/>
  <c r="CU337" i="37"/>
  <c r="CS337" i="37"/>
  <c r="CO337" i="37"/>
  <c r="AV337" i="37"/>
  <c r="GS337" i="37"/>
  <c r="EM337" i="37"/>
  <c r="BI337" i="37"/>
  <c r="AH431" i="37"/>
  <c r="GV431" i="37" s="1"/>
  <c r="FW431" i="37"/>
  <c r="FX431" i="37" s="1"/>
  <c r="AU431" i="37"/>
  <c r="AX431" i="37" s="1"/>
  <c r="GJ429" i="37"/>
  <c r="AH429" i="37"/>
  <c r="GV429" i="37"/>
  <c r="FW429" i="37"/>
  <c r="AU429" i="37"/>
  <c r="AX429" i="37" s="1"/>
  <c r="GJ427" i="37"/>
  <c r="AH427" i="37"/>
  <c r="GV427" i="37"/>
  <c r="FW427" i="37"/>
  <c r="AU427" i="37"/>
  <c r="AX427" i="37" s="1"/>
  <c r="AH425" i="37"/>
  <c r="GV425" i="37" s="1"/>
  <c r="FW425" i="37"/>
  <c r="FX425" i="37" s="1"/>
  <c r="AU425" i="37"/>
  <c r="AX425" i="37" s="1"/>
  <c r="AH420" i="37"/>
  <c r="GV420" i="37" s="1"/>
  <c r="FW420" i="37"/>
  <c r="FX420" i="37" s="1"/>
  <c r="AU420" i="37"/>
  <c r="AX420" i="37" s="1"/>
  <c r="AH418" i="37"/>
  <c r="GV418" i="37" s="1"/>
  <c r="FW418" i="37"/>
  <c r="FX418" i="37" s="1"/>
  <c r="AU418" i="37"/>
  <c r="AX418" i="37" s="1"/>
  <c r="AH416" i="37"/>
  <c r="GV416" i="37" s="1"/>
  <c r="FW416" i="37"/>
  <c r="FX416" i="37" s="1"/>
  <c r="AU416" i="37"/>
  <c r="AX416" i="37" s="1"/>
  <c r="AH414" i="37"/>
  <c r="GV414" i="37" s="1"/>
  <c r="FW414" i="37"/>
  <c r="FX414" i="37" s="1"/>
  <c r="AU414" i="37"/>
  <c r="AX414" i="37" s="1"/>
  <c r="AH413" i="37"/>
  <c r="GV413" i="37" s="1"/>
  <c r="FW413" i="37"/>
  <c r="FX413" i="37" s="1"/>
  <c r="AU413" i="37"/>
  <c r="AX413" i="37" s="1"/>
  <c r="AH410" i="37"/>
  <c r="GV410" i="37" s="1"/>
  <c r="FW410" i="37"/>
  <c r="FX410" i="37" s="1"/>
  <c r="AU410" i="37"/>
  <c r="AX410" i="37" s="1"/>
  <c r="AH408" i="37"/>
  <c r="GV408" i="37" s="1"/>
  <c r="FW408" i="37"/>
  <c r="FX408" i="37" s="1"/>
  <c r="AU408" i="37"/>
  <c r="AX408" i="37" s="1"/>
  <c r="AH407" i="37"/>
  <c r="GV407" i="37" s="1"/>
  <c r="FW407" i="37"/>
  <c r="FX407" i="37" s="1"/>
  <c r="AU407" i="37"/>
  <c r="AX407" i="37" s="1"/>
  <c r="AH405" i="37"/>
  <c r="GV405" i="37" s="1"/>
  <c r="FW405" i="37"/>
  <c r="FX405" i="37" s="1"/>
  <c r="AU405" i="37"/>
  <c r="AX405" i="37" s="1"/>
  <c r="AH403" i="37"/>
  <c r="GV403" i="37" s="1"/>
  <c r="FW403" i="37"/>
  <c r="FX403" i="37" s="1"/>
  <c r="AU403" i="37"/>
  <c r="AX403" i="37" s="1"/>
  <c r="AH401" i="37"/>
  <c r="GV401" i="37" s="1"/>
  <c r="FW401" i="37"/>
  <c r="FX401" i="37" s="1"/>
  <c r="AU401" i="37"/>
  <c r="AX401" i="37" s="1"/>
  <c r="AH399" i="37"/>
  <c r="GV399" i="37" s="1"/>
  <c r="FW399" i="37"/>
  <c r="FX399" i="37" s="1"/>
  <c r="AU399" i="37"/>
  <c r="AX399" i="37" s="1"/>
  <c r="AH397" i="37"/>
  <c r="GV397" i="37" s="1"/>
  <c r="FW397" i="37"/>
  <c r="FX397" i="37" s="1"/>
  <c r="AU397" i="37"/>
  <c r="AX397" i="37" s="1"/>
  <c r="AH395" i="37"/>
  <c r="GV395" i="37" s="1"/>
  <c r="FW395" i="37"/>
  <c r="FX395" i="37" s="1"/>
  <c r="AU395" i="37"/>
  <c r="AX395" i="37" s="1"/>
  <c r="AH393" i="37"/>
  <c r="GV393" i="37" s="1"/>
  <c r="FW393" i="37"/>
  <c r="FX393" i="37" s="1"/>
  <c r="AU393" i="37"/>
  <c r="AX393" i="37" s="1"/>
  <c r="AH391" i="37"/>
  <c r="GV391" i="37" s="1"/>
  <c r="FW391" i="37"/>
  <c r="FX391" i="37" s="1"/>
  <c r="AU391" i="37"/>
  <c r="AX391" i="37" s="1"/>
  <c r="AH390" i="37"/>
  <c r="GV390" i="37" s="1"/>
  <c r="FW390" i="37"/>
  <c r="FX390" i="37" s="1"/>
  <c r="AU390" i="37"/>
  <c r="AX390" i="37" s="1"/>
  <c r="AH388" i="37"/>
  <c r="GV388" i="37" s="1"/>
  <c r="FW388" i="37"/>
  <c r="FX388" i="37" s="1"/>
  <c r="AU388" i="37"/>
  <c r="AX388" i="37" s="1"/>
  <c r="CX336" i="37"/>
  <c r="CV336" i="37"/>
  <c r="CT336" i="37"/>
  <c r="CR336" i="37"/>
  <c r="CP336" i="37"/>
  <c r="GC336" i="37"/>
  <c r="CY336" i="37"/>
  <c r="CW336" i="37"/>
  <c r="CU336" i="37"/>
  <c r="CS336" i="37"/>
  <c r="CO336" i="37"/>
  <c r="AV335" i="37"/>
  <c r="FL334" i="37"/>
  <c r="FJ334" i="37"/>
  <c r="FH334" i="37"/>
  <c r="FF334" i="37"/>
  <c r="FD334" i="37"/>
  <c r="GI334" i="37"/>
  <c r="FG334" i="37"/>
  <c r="FC334" i="37"/>
  <c r="FM334" i="37"/>
  <c r="FI334" i="37"/>
  <c r="FE334" i="37"/>
  <c r="DT334" i="37"/>
  <c r="DR334" i="37"/>
  <c r="DP334" i="37"/>
  <c r="DN334" i="37"/>
  <c r="DL334" i="37"/>
  <c r="GE334" i="37"/>
  <c r="DS334" i="37"/>
  <c r="DK334" i="37"/>
  <c r="DU334" i="37"/>
  <c r="DQ334" i="37"/>
  <c r="DM334" i="37"/>
  <c r="CX334" i="37"/>
  <c r="CV334" i="37"/>
  <c r="CT334" i="37"/>
  <c r="CR334" i="37"/>
  <c r="CP334" i="37"/>
  <c r="CY334" i="37"/>
  <c r="CU334" i="37"/>
  <c r="GC334" i="37"/>
  <c r="CW334" i="37"/>
  <c r="CS334" i="37"/>
  <c r="CO334" i="37"/>
  <c r="AV333" i="37"/>
  <c r="BZ332" i="37"/>
  <c r="BX332" i="37"/>
  <c r="BV332" i="37"/>
  <c r="BT332" i="37"/>
  <c r="GA332" i="37"/>
  <c r="CA332" i="37"/>
  <c r="BW332" i="37"/>
  <c r="BY332" i="37"/>
  <c r="BU332" i="37"/>
  <c r="GS332" i="37"/>
  <c r="EM332" i="37"/>
  <c r="BI332" i="37"/>
  <c r="FJ330" i="37"/>
  <c r="DT330" i="37"/>
  <c r="DR330" i="37"/>
  <c r="DP330" i="37"/>
  <c r="DN330" i="37"/>
  <c r="DL330" i="37"/>
  <c r="GE330" i="37"/>
  <c r="DS330" i="37"/>
  <c r="DK330" i="37"/>
  <c r="DU330" i="37"/>
  <c r="DQ330" i="37"/>
  <c r="DM330" i="37"/>
  <c r="CX330" i="37"/>
  <c r="CV330" i="37"/>
  <c r="CT330" i="37"/>
  <c r="CR330" i="37"/>
  <c r="CP330" i="37"/>
  <c r="CY330" i="37"/>
  <c r="CU330" i="37"/>
  <c r="GC330" i="37"/>
  <c r="CW330" i="37"/>
  <c r="CS330" i="37"/>
  <c r="CO330" i="37"/>
  <c r="AV329" i="37"/>
  <c r="BZ328" i="37"/>
  <c r="BX328" i="37"/>
  <c r="BV328" i="37"/>
  <c r="BT328" i="37"/>
  <c r="GA328" i="37"/>
  <c r="CA328" i="37"/>
  <c r="BW328" i="37"/>
  <c r="BY328" i="37"/>
  <c r="BU328" i="37"/>
  <c r="GS328" i="37"/>
  <c r="EM328" i="37"/>
  <c r="BI328" i="37"/>
  <c r="AV327" i="37"/>
  <c r="FL326" i="37"/>
  <c r="FJ326" i="37"/>
  <c r="FH326" i="37"/>
  <c r="FF326" i="37"/>
  <c r="FD326" i="37"/>
  <c r="GI326" i="37"/>
  <c r="FG326" i="37"/>
  <c r="FC326" i="37"/>
  <c r="FM326" i="37"/>
  <c r="FI326" i="37"/>
  <c r="FE326" i="37"/>
  <c r="DT326" i="37"/>
  <c r="DR326" i="37"/>
  <c r="DP326" i="37"/>
  <c r="DN326" i="37"/>
  <c r="DL326" i="37"/>
  <c r="GE326" i="37"/>
  <c r="DS326" i="37"/>
  <c r="DK326" i="37"/>
  <c r="DU326" i="37"/>
  <c r="DQ326" i="37"/>
  <c r="DM326" i="37"/>
  <c r="CO326" i="37"/>
  <c r="BZ324" i="37"/>
  <c r="CA324" i="37"/>
  <c r="GS324" i="37"/>
  <c r="EM324" i="37"/>
  <c r="BI324" i="37"/>
  <c r="GS322" i="37"/>
  <c r="EM322" i="37"/>
  <c r="BI322" i="37"/>
  <c r="AV321" i="37"/>
  <c r="CA320" i="37"/>
  <c r="GS320" i="37"/>
  <c r="EM320" i="37"/>
  <c r="BI320" i="37"/>
  <c r="BZ318" i="37"/>
  <c r="CA318" i="37"/>
  <c r="GS318" i="37"/>
  <c r="EM318" i="37"/>
  <c r="BI318" i="37"/>
  <c r="FC316" i="37"/>
  <c r="DT316" i="37"/>
  <c r="DR316" i="37"/>
  <c r="DP316" i="37"/>
  <c r="DN316" i="37"/>
  <c r="DL316" i="37"/>
  <c r="GE316" i="37"/>
  <c r="DS316" i="37"/>
  <c r="DK316" i="37"/>
  <c r="DU316" i="37"/>
  <c r="DQ316" i="37"/>
  <c r="DM316" i="37"/>
  <c r="CX316" i="37"/>
  <c r="CV316" i="37"/>
  <c r="CT316" i="37"/>
  <c r="CR316" i="37"/>
  <c r="CP316" i="37"/>
  <c r="CY316" i="37"/>
  <c r="CU316" i="37"/>
  <c r="GC316" i="37"/>
  <c r="CW316" i="37"/>
  <c r="CS316" i="37"/>
  <c r="CO316" i="37"/>
  <c r="AV315" i="37"/>
  <c r="FJ314" i="37"/>
  <c r="FH314" i="37"/>
  <c r="FD314" i="37"/>
  <c r="FC314" i="37"/>
  <c r="FE314" i="37"/>
  <c r="DT314" i="37"/>
  <c r="DR314" i="37"/>
  <c r="DP314" i="37"/>
  <c r="DN314" i="37"/>
  <c r="DL314" i="37"/>
  <c r="GE314" i="37"/>
  <c r="DS314" i="37"/>
  <c r="DK314" i="37"/>
  <c r="DU314" i="37"/>
  <c r="DQ314" i="37"/>
  <c r="DM314" i="37"/>
  <c r="CV314" i="37"/>
  <c r="CT314" i="37"/>
  <c r="CP314" i="37"/>
  <c r="CW314" i="37"/>
  <c r="CO314" i="37"/>
  <c r="AV313" i="37"/>
  <c r="BF302" i="37"/>
  <c r="BF300" i="37"/>
  <c r="BF299" i="37"/>
  <c r="BF294" i="37"/>
  <c r="BF293" i="37"/>
  <c r="BF292" i="37"/>
  <c r="BF290" i="37"/>
  <c r="BF289" i="37"/>
  <c r="BF287" i="37"/>
  <c r="BF284" i="37"/>
  <c r="EC281" i="37"/>
  <c r="ED281" i="37"/>
  <c r="DV281" i="37"/>
  <c r="GC281" i="37"/>
  <c r="CY281" i="37"/>
  <c r="CW281" i="37"/>
  <c r="CU281" i="37"/>
  <c r="CS281" i="37"/>
  <c r="CO281" i="37"/>
  <c r="CX281" i="37"/>
  <c r="CV281" i="37"/>
  <c r="CT281" i="37"/>
  <c r="CR281" i="37"/>
  <c r="CP281" i="37"/>
  <c r="CQ580" i="37"/>
  <c r="AV281" i="37"/>
  <c r="EW280" i="37"/>
  <c r="ES280" i="37"/>
  <c r="EZ280" i="37"/>
  <c r="ET280" i="37"/>
  <c r="DI280" i="37"/>
  <c r="DG280" i="37"/>
  <c r="DE280" i="37"/>
  <c r="DA280" i="37"/>
  <c r="GD280" i="37"/>
  <c r="DJ280" i="37"/>
  <c r="DH280" i="37"/>
  <c r="DF280" i="37"/>
  <c r="DD280" i="37"/>
  <c r="DB280" i="37"/>
  <c r="CZ280" i="37"/>
  <c r="AV280" i="37"/>
  <c r="AV279" i="37"/>
  <c r="AV278" i="37"/>
  <c r="AV277" i="37"/>
  <c r="AV276" i="37"/>
  <c r="AV275" i="37"/>
  <c r="AV274" i="37"/>
  <c r="AV273" i="37"/>
  <c r="AV272" i="37"/>
  <c r="AV271" i="37"/>
  <c r="AV270" i="37"/>
  <c r="AV269" i="37"/>
  <c r="AV268" i="37"/>
  <c r="AV267" i="37"/>
  <c r="AV266" i="37"/>
  <c r="AV265" i="37"/>
  <c r="AV264" i="37"/>
  <c r="AV263" i="37"/>
  <c r="AV262" i="37"/>
  <c r="AV261" i="37"/>
  <c r="AV260" i="37"/>
  <c r="AV259" i="37"/>
  <c r="BS580" i="37"/>
  <c r="CA258" i="37"/>
  <c r="BW258" i="37"/>
  <c r="BU258" i="37"/>
  <c r="AH383" i="37"/>
  <c r="GV383" i="37"/>
  <c r="FW383" i="37"/>
  <c r="FX383" i="37"/>
  <c r="AU383" i="37"/>
  <c r="AW383" i="37"/>
  <c r="AH382" i="37"/>
  <c r="GV382" i="37"/>
  <c r="FW382" i="37"/>
  <c r="FX382" i="37"/>
  <c r="AU382" i="37"/>
  <c r="AX382" i="37"/>
  <c r="GJ381" i="37"/>
  <c r="AH381" i="37"/>
  <c r="GV381" i="37" s="1"/>
  <c r="FW381" i="37"/>
  <c r="AU381" i="37"/>
  <c r="AW381" i="37"/>
  <c r="AH380" i="37"/>
  <c r="GV380" i="37"/>
  <c r="FW380" i="37"/>
  <c r="FX380" i="37"/>
  <c r="AU380" i="37"/>
  <c r="AX380" i="37"/>
  <c r="AH379" i="37"/>
  <c r="FW379" i="37"/>
  <c r="AU379" i="37"/>
  <c r="FL336" i="37"/>
  <c r="FJ336" i="37"/>
  <c r="FH336" i="37"/>
  <c r="FF336" i="37"/>
  <c r="FD336" i="37"/>
  <c r="GI336" i="37"/>
  <c r="FM336" i="37"/>
  <c r="FI336" i="37"/>
  <c r="FG336" i="37"/>
  <c r="FE336" i="37"/>
  <c r="FC336" i="37"/>
  <c r="DR336" i="37"/>
  <c r="ED312" i="37"/>
  <c r="DI312" i="37"/>
  <c r="DG312" i="37"/>
  <c r="DE312" i="37"/>
  <c r="DA312" i="37"/>
  <c r="DH312" i="37"/>
  <c r="DD312" i="37"/>
  <c r="CZ312" i="37"/>
  <c r="GD312" i="37"/>
  <c r="DJ312" i="37"/>
  <c r="DF312" i="37"/>
  <c r="DB312" i="37"/>
  <c r="CM312" i="37"/>
  <c r="CK312" i="37"/>
  <c r="CI312" i="37"/>
  <c r="CG312" i="37"/>
  <c r="GB312" i="37"/>
  <c r="CN312" i="37"/>
  <c r="CJ312" i="37"/>
  <c r="CF312" i="37"/>
  <c r="CL312" i="37"/>
  <c r="CH312" i="37"/>
  <c r="CD312" i="37"/>
  <c r="ED311" i="37"/>
  <c r="DV311" i="37"/>
  <c r="DI311" i="37"/>
  <c r="DG311" i="37"/>
  <c r="DE311" i="37"/>
  <c r="DA311" i="37"/>
  <c r="DH311" i="37"/>
  <c r="DD311" i="37"/>
  <c r="CZ311" i="37"/>
  <c r="GD311" i="37"/>
  <c r="DJ311" i="37"/>
  <c r="DF311" i="37"/>
  <c r="DB311" i="37"/>
  <c r="CM311" i="37"/>
  <c r="CK311" i="37"/>
  <c r="CI311" i="37"/>
  <c r="CG311" i="37"/>
  <c r="GB311" i="37"/>
  <c r="CN311" i="37"/>
  <c r="CJ311" i="37"/>
  <c r="CF311" i="37"/>
  <c r="CL311" i="37"/>
  <c r="CH311" i="37"/>
  <c r="CD311" i="37"/>
  <c r="DW310" i="37"/>
  <c r="ED310" i="37"/>
  <c r="DV310" i="37"/>
  <c r="DI310" i="37"/>
  <c r="DG310" i="37"/>
  <c r="DE310" i="37"/>
  <c r="DA310" i="37"/>
  <c r="DH310" i="37"/>
  <c r="DD310" i="37"/>
  <c r="CZ310" i="37"/>
  <c r="GD310" i="37"/>
  <c r="DJ310" i="37"/>
  <c r="DF310" i="37"/>
  <c r="DB310" i="37"/>
  <c r="CI310" i="37"/>
  <c r="CL310" i="37"/>
  <c r="CD310" i="37"/>
  <c r="EE309" i="37"/>
  <c r="EC309" i="37"/>
  <c r="DY309" i="37"/>
  <c r="DW309" i="37"/>
  <c r="GF309" i="37"/>
  <c r="EF309" i="37"/>
  <c r="EB309" i="37"/>
  <c r="DX309" i="37"/>
  <c r="ED309" i="37"/>
  <c r="DZ309" i="37"/>
  <c r="DV309" i="37"/>
  <c r="DI309" i="37"/>
  <c r="DG309" i="37"/>
  <c r="DE309" i="37"/>
  <c r="DA309" i="37"/>
  <c r="DH309" i="37"/>
  <c r="DD309" i="37"/>
  <c r="CZ309" i="37"/>
  <c r="GD309" i="37"/>
  <c r="DJ309" i="37"/>
  <c r="DF309" i="37"/>
  <c r="DB309" i="37"/>
  <c r="CM309" i="37"/>
  <c r="CK309" i="37"/>
  <c r="CI309" i="37"/>
  <c r="CG309" i="37"/>
  <c r="GB309" i="37"/>
  <c r="CN309" i="37"/>
  <c r="CJ309" i="37"/>
  <c r="CF309" i="37"/>
  <c r="CL309" i="37"/>
  <c r="CH309" i="37"/>
  <c r="CD309" i="37"/>
  <c r="EP335" i="37"/>
  <c r="EN335" i="37"/>
  <c r="EL335" i="37"/>
  <c r="EJ335" i="37"/>
  <c r="EH335" i="37"/>
  <c r="GG335" i="37"/>
  <c r="EO335" i="37"/>
  <c r="EK335" i="37"/>
  <c r="EG335" i="37"/>
  <c r="EQ335" i="37"/>
  <c r="EI335" i="37"/>
  <c r="DR335" i="37"/>
  <c r="DS335" i="37"/>
  <c r="CX335" i="37"/>
  <c r="CV335" i="37"/>
  <c r="CT335" i="37"/>
  <c r="CR335" i="37"/>
  <c r="CP335" i="37"/>
  <c r="GC335" i="37"/>
  <c r="CW335" i="37"/>
  <c r="CS335" i="37"/>
  <c r="CO335" i="37"/>
  <c r="CY335" i="37"/>
  <c r="CU335" i="37"/>
  <c r="EP333" i="37"/>
  <c r="EN333" i="37"/>
  <c r="EL333" i="37"/>
  <c r="EJ333" i="37"/>
  <c r="EH333" i="37"/>
  <c r="GG333" i="37"/>
  <c r="EO333" i="37"/>
  <c r="EK333" i="37"/>
  <c r="EG333" i="37"/>
  <c r="EQ333" i="37"/>
  <c r="EI333" i="37"/>
  <c r="DT333" i="37"/>
  <c r="DR333" i="37"/>
  <c r="DP333" i="37"/>
  <c r="DN333" i="37"/>
  <c r="DL333" i="37"/>
  <c r="DU333" i="37"/>
  <c r="DQ333" i="37"/>
  <c r="DM333" i="37"/>
  <c r="GE333" i="37"/>
  <c r="DS333" i="37"/>
  <c r="DK333" i="37"/>
  <c r="CX333" i="37"/>
  <c r="CV333" i="37"/>
  <c r="CT333" i="37"/>
  <c r="CR333" i="37"/>
  <c r="CP333" i="37"/>
  <c r="GC333" i="37"/>
  <c r="CW333" i="37"/>
  <c r="CS333" i="37"/>
  <c r="CO333" i="37"/>
  <c r="CY333" i="37"/>
  <c r="CU333" i="37"/>
  <c r="EP331" i="37"/>
  <c r="EN331" i="37"/>
  <c r="EL331" i="37"/>
  <c r="EJ331" i="37"/>
  <c r="EH331" i="37"/>
  <c r="GG331" i="37"/>
  <c r="EO331" i="37"/>
  <c r="EK331" i="37"/>
  <c r="EG331" i="37"/>
  <c r="EQ331" i="37"/>
  <c r="EI331" i="37"/>
  <c r="DT331" i="37"/>
  <c r="DR331" i="37"/>
  <c r="DP331" i="37"/>
  <c r="DN331" i="37"/>
  <c r="DL331" i="37"/>
  <c r="DU331" i="37"/>
  <c r="DQ331" i="37"/>
  <c r="DM331" i="37"/>
  <c r="GE331" i="37"/>
  <c r="DS331" i="37"/>
  <c r="DK331" i="37"/>
  <c r="CX331" i="37"/>
  <c r="CV331" i="37"/>
  <c r="CT331" i="37"/>
  <c r="CR331" i="37"/>
  <c r="CP331" i="37"/>
  <c r="GC331" i="37"/>
  <c r="CW331" i="37"/>
  <c r="CS331" i="37"/>
  <c r="CO331" i="37"/>
  <c r="CY331" i="37"/>
  <c r="CU331" i="37"/>
  <c r="EP329" i="37"/>
  <c r="EN329" i="37"/>
  <c r="EL329" i="37"/>
  <c r="EJ329" i="37"/>
  <c r="EH329" i="37"/>
  <c r="GG329" i="37"/>
  <c r="EO329" i="37"/>
  <c r="EK329" i="37"/>
  <c r="EG329" i="37"/>
  <c r="EQ329" i="37"/>
  <c r="EI329" i="37"/>
  <c r="DT329" i="37"/>
  <c r="DR329" i="37"/>
  <c r="DP329" i="37"/>
  <c r="DN329" i="37"/>
  <c r="DL329" i="37"/>
  <c r="DU329" i="37"/>
  <c r="DQ329" i="37"/>
  <c r="DM329" i="37"/>
  <c r="GE329" i="37"/>
  <c r="DS329" i="37"/>
  <c r="DK329" i="37"/>
  <c r="CX329" i="37"/>
  <c r="CV329" i="37"/>
  <c r="CT329" i="37"/>
  <c r="CR329" i="37"/>
  <c r="CP329" i="37"/>
  <c r="GC329" i="37"/>
  <c r="CW329" i="37"/>
  <c r="CS329" i="37"/>
  <c r="CO329" i="37"/>
  <c r="CY329" i="37"/>
  <c r="CU329" i="37"/>
  <c r="BZ327" i="37"/>
  <c r="BX327" i="37"/>
  <c r="BV327" i="37"/>
  <c r="BT327" i="37"/>
  <c r="BY327" i="37"/>
  <c r="BU327" i="37"/>
  <c r="GA327" i="37"/>
  <c r="CA327" i="37"/>
  <c r="BW327" i="37"/>
  <c r="GS327" i="37"/>
  <c r="BI327" i="37"/>
  <c r="EM327" i="37"/>
  <c r="FL325" i="37"/>
  <c r="FJ325" i="37"/>
  <c r="FH325" i="37"/>
  <c r="FF325" i="37"/>
  <c r="FD325" i="37"/>
  <c r="FM325" i="37"/>
  <c r="FI325" i="37"/>
  <c r="FE325" i="37"/>
  <c r="GI325" i="37"/>
  <c r="FG325" i="37"/>
  <c r="FC325" i="37"/>
  <c r="DT325" i="37"/>
  <c r="DR325" i="37"/>
  <c r="DP325" i="37"/>
  <c r="DN325" i="37"/>
  <c r="DL325" i="37"/>
  <c r="DU325" i="37"/>
  <c r="DQ325" i="37"/>
  <c r="DM325" i="37"/>
  <c r="GE325" i="37"/>
  <c r="DS325" i="37"/>
  <c r="DK325" i="37"/>
  <c r="CX325" i="37"/>
  <c r="CV325" i="37"/>
  <c r="CT325" i="37"/>
  <c r="CR325" i="37"/>
  <c r="CP325" i="37"/>
  <c r="GC325" i="37"/>
  <c r="CW325" i="37"/>
  <c r="CS325" i="37"/>
  <c r="CO325" i="37"/>
  <c r="CY325" i="37"/>
  <c r="CU325" i="37"/>
  <c r="FL323" i="37"/>
  <c r="FJ323" i="37"/>
  <c r="FH323" i="37"/>
  <c r="FF323" i="37"/>
  <c r="FD323" i="37"/>
  <c r="FM323" i="37"/>
  <c r="FI323" i="37"/>
  <c r="FE323" i="37"/>
  <c r="GI323" i="37"/>
  <c r="FG323" i="37"/>
  <c r="FC323" i="37"/>
  <c r="DT323" i="37"/>
  <c r="DR323" i="37"/>
  <c r="DP323" i="37"/>
  <c r="DN323" i="37"/>
  <c r="DL323" i="37"/>
  <c r="DU323" i="37"/>
  <c r="DQ323" i="37"/>
  <c r="DM323" i="37"/>
  <c r="GE323" i="37"/>
  <c r="DS323" i="37"/>
  <c r="DK323" i="37"/>
  <c r="CX323" i="37"/>
  <c r="CV323" i="37"/>
  <c r="CT323" i="37"/>
  <c r="CR323" i="37"/>
  <c r="CP323" i="37"/>
  <c r="GC323" i="37"/>
  <c r="CW323" i="37"/>
  <c r="CS323" i="37"/>
  <c r="CO323" i="37"/>
  <c r="CY323" i="37"/>
  <c r="CU323" i="37"/>
  <c r="BZ321" i="37"/>
  <c r="BX321" i="37"/>
  <c r="BV321" i="37"/>
  <c r="BT321" i="37"/>
  <c r="BY321" i="37"/>
  <c r="BU321" i="37"/>
  <c r="GA321" i="37"/>
  <c r="CA321" i="37"/>
  <c r="BW321" i="37"/>
  <c r="GS321" i="37"/>
  <c r="BI321" i="37"/>
  <c r="EM321" i="37"/>
  <c r="FL319" i="37"/>
  <c r="FJ319" i="37"/>
  <c r="FH319" i="37"/>
  <c r="FF319" i="37"/>
  <c r="FD319" i="37"/>
  <c r="FM319" i="37"/>
  <c r="FI319" i="37"/>
  <c r="FE319" i="37"/>
  <c r="GI319" i="37"/>
  <c r="FG319" i="37"/>
  <c r="FC319" i="37"/>
  <c r="DT319" i="37"/>
  <c r="DR319" i="37"/>
  <c r="DP319" i="37"/>
  <c r="DN319" i="37"/>
  <c r="DL319" i="37"/>
  <c r="DU319" i="37"/>
  <c r="DQ319" i="37"/>
  <c r="DM319" i="37"/>
  <c r="GE319" i="37"/>
  <c r="DS319" i="37"/>
  <c r="DK319" i="37"/>
  <c r="CX319" i="37"/>
  <c r="CV319" i="37"/>
  <c r="CT319" i="37"/>
  <c r="CR319" i="37"/>
  <c r="CP319" i="37"/>
  <c r="GC319" i="37"/>
  <c r="CW319" i="37"/>
  <c r="CS319" i="37"/>
  <c r="CO319" i="37"/>
  <c r="CY319" i="37"/>
  <c r="CU319" i="37"/>
  <c r="FJ317" i="37"/>
  <c r="FG317" i="37"/>
  <c r="FC317" i="37"/>
  <c r="DR317" i="37"/>
  <c r="DS317" i="37"/>
  <c r="DK317" i="37"/>
  <c r="CX317" i="37"/>
  <c r="CV317" i="37"/>
  <c r="CT317" i="37"/>
  <c r="CR317" i="37"/>
  <c r="CP317" i="37"/>
  <c r="GC317" i="37"/>
  <c r="CW317" i="37"/>
  <c r="CS317" i="37"/>
  <c r="CO317" i="37"/>
  <c r="CY317" i="37"/>
  <c r="CU317" i="37"/>
  <c r="EP315" i="37"/>
  <c r="EN315" i="37"/>
  <c r="EL315" i="37"/>
  <c r="EJ315" i="37"/>
  <c r="EH315" i="37"/>
  <c r="GG315" i="37"/>
  <c r="EO315" i="37"/>
  <c r="EK315" i="37"/>
  <c r="EG315" i="37"/>
  <c r="EQ315" i="37"/>
  <c r="EI315" i="37"/>
  <c r="DT315" i="37"/>
  <c r="DR315" i="37"/>
  <c r="DP315" i="37"/>
  <c r="DN315" i="37"/>
  <c r="DL315" i="37"/>
  <c r="DU315" i="37"/>
  <c r="DQ315" i="37"/>
  <c r="DM315" i="37"/>
  <c r="GE315" i="37"/>
  <c r="DS315" i="37"/>
  <c r="DK315" i="37"/>
  <c r="CP315" i="37"/>
  <c r="CO315" i="37"/>
  <c r="EP313" i="37"/>
  <c r="EN313" i="37"/>
  <c r="EL313" i="37"/>
  <c r="EJ313" i="37"/>
  <c r="EH313" i="37"/>
  <c r="GG313" i="37"/>
  <c r="EO313" i="37"/>
  <c r="EK313" i="37"/>
  <c r="EG313" i="37"/>
  <c r="EQ313" i="37"/>
  <c r="EI313" i="37"/>
  <c r="DT313" i="37"/>
  <c r="DR313" i="37"/>
  <c r="DP313" i="37"/>
  <c r="DN313" i="37"/>
  <c r="DL313" i="37"/>
  <c r="DU313" i="37"/>
  <c r="DQ313" i="37"/>
  <c r="DM313" i="37"/>
  <c r="GE313" i="37"/>
  <c r="DS313" i="37"/>
  <c r="DK313" i="37"/>
  <c r="CV313" i="37"/>
  <c r="CT313" i="37"/>
  <c r="CW313" i="37"/>
  <c r="CO313" i="37"/>
  <c r="BI281" i="37"/>
  <c r="AN280" i="37"/>
  <c r="AO280" i="37" s="1"/>
  <c r="AN279" i="37"/>
  <c r="AO279" i="37" s="1"/>
  <c r="AN278" i="37"/>
  <c r="AO278" i="37" s="1"/>
  <c r="AN277" i="37"/>
  <c r="AO277" i="37" s="1"/>
  <c r="AN276" i="37"/>
  <c r="AO276" i="37" s="1"/>
  <c r="AN275" i="37"/>
  <c r="AO275" i="37" s="1"/>
  <c r="AN274" i="37"/>
  <c r="AO274" i="37" s="1"/>
  <c r="AN273" i="37"/>
  <c r="AO273" i="37" s="1"/>
  <c r="AN272" i="37"/>
  <c r="AO272" i="37" s="1"/>
  <c r="AN271" i="37"/>
  <c r="AO271" i="37" s="1"/>
  <c r="AN270" i="37"/>
  <c r="AO270" i="37" s="1"/>
  <c r="AN269" i="37"/>
  <c r="AO269" i="37" s="1"/>
  <c r="AN268" i="37"/>
  <c r="AO268" i="37" s="1"/>
  <c r="AN267" i="37"/>
  <c r="AO267" i="37" s="1"/>
  <c r="AN266" i="37"/>
  <c r="AO266" i="37" s="1"/>
  <c r="AN265" i="37"/>
  <c r="AO265" i="37" s="1"/>
  <c r="AN264" i="37"/>
  <c r="AO264" i="37" s="1"/>
  <c r="AN263" i="37"/>
  <c r="AO263" i="37" s="1"/>
  <c r="AN262" i="37"/>
  <c r="AO262" i="37" s="1"/>
  <c r="AN261" i="37"/>
  <c r="AO261" i="37" s="1"/>
  <c r="AN260" i="37"/>
  <c r="AO260" i="37" s="1"/>
  <c r="AN259" i="37"/>
  <c r="AO259" i="37" s="1"/>
  <c r="AR580" i="37"/>
  <c r="BF258" i="37"/>
  <c r="BI254" i="37"/>
  <c r="BI252" i="37"/>
  <c r="BI251" i="37"/>
  <c r="BJ250" i="37"/>
  <c r="BJ247" i="37"/>
  <c r="BI246" i="37"/>
  <c r="BJ245" i="37"/>
  <c r="BI245" i="37"/>
  <c r="BI243" i="37"/>
  <c r="BH243" i="37"/>
  <c r="BH242" i="37"/>
  <c r="BJ241" i="37"/>
  <c r="BH240" i="37"/>
  <c r="BJ239" i="37"/>
  <c r="BI239" i="37"/>
  <c r="BI238" i="37"/>
  <c r="BJ237" i="37"/>
  <c r="BI236" i="37"/>
  <c r="BF235" i="37"/>
  <c r="BJ234" i="37"/>
  <c r="BI233" i="37"/>
  <c r="BH233" i="37"/>
  <c r="BF233" i="37"/>
  <c r="BH232" i="37"/>
  <c r="BF232" i="37"/>
  <c r="BI231" i="37"/>
  <c r="BH231" i="37"/>
  <c r="BI230" i="37"/>
  <c r="BF230" i="37"/>
  <c r="BH230" i="37"/>
  <c r="AV229" i="37"/>
  <c r="AV227" i="37"/>
  <c r="AV225" i="37"/>
  <c r="AV223" i="37"/>
  <c r="AV221" i="37"/>
  <c r="AV219" i="37"/>
  <c r="AV217" i="37"/>
  <c r="AV215" i="37"/>
  <c r="AV213" i="37"/>
  <c r="AV211" i="37"/>
  <c r="AV209" i="37"/>
  <c r="FV386" i="37"/>
  <c r="FT386" i="37"/>
  <c r="FR386" i="37"/>
  <c r="FP386" i="37"/>
  <c r="FN386" i="37"/>
  <c r="BR386" i="37"/>
  <c r="FU386" i="37"/>
  <c r="FQ386" i="37"/>
  <c r="FS386" i="37"/>
  <c r="FO386" i="37"/>
  <c r="FV384" i="37"/>
  <c r="FN384" i="37"/>
  <c r="BP384" i="37"/>
  <c r="FL384" i="37"/>
  <c r="FU384" i="37"/>
  <c r="FQ384" i="37"/>
  <c r="BO384" i="37"/>
  <c r="DF384" i="37"/>
  <c r="FV373" i="37"/>
  <c r="FT373" i="37"/>
  <c r="FR373" i="37"/>
  <c r="FP373" i="37"/>
  <c r="FN373" i="37"/>
  <c r="BR373" i="37"/>
  <c r="BP373" i="37"/>
  <c r="FS373" i="37"/>
  <c r="FO373" i="37"/>
  <c r="FU373" i="37"/>
  <c r="FQ373" i="37"/>
  <c r="FV364" i="37"/>
  <c r="BP364" i="37"/>
  <c r="FL364" i="37"/>
  <c r="BO364" i="37"/>
  <c r="FV363" i="37"/>
  <c r="FT363" i="37"/>
  <c r="FR363" i="37"/>
  <c r="FP363" i="37"/>
  <c r="FN363" i="37"/>
  <c r="BR363" i="37"/>
  <c r="BP363" i="37"/>
  <c r="FU363" i="37"/>
  <c r="FS363" i="37"/>
  <c r="FQ363" i="37"/>
  <c r="FO363" i="37"/>
  <c r="FV362" i="37"/>
  <c r="FT362" i="37"/>
  <c r="FR362" i="37"/>
  <c r="FP362" i="37"/>
  <c r="FN362" i="37"/>
  <c r="BR362" i="37"/>
  <c r="BP362" i="37"/>
  <c r="FU362" i="37"/>
  <c r="FS362" i="37"/>
  <c r="FQ362" i="37"/>
  <c r="FO362" i="37"/>
  <c r="FV361" i="37"/>
  <c r="FT361" i="37"/>
  <c r="FR361" i="37"/>
  <c r="FP361" i="37"/>
  <c r="FN361" i="37"/>
  <c r="BR361" i="37"/>
  <c r="BP361" i="37"/>
  <c r="FU361" i="37"/>
  <c r="FS361" i="37"/>
  <c r="FQ361" i="37"/>
  <c r="FO361" i="37"/>
  <c r="FV360" i="37"/>
  <c r="FT360" i="37"/>
  <c r="FR360" i="37"/>
  <c r="FP360" i="37"/>
  <c r="FN360" i="37"/>
  <c r="BR360" i="37"/>
  <c r="BP360" i="37"/>
  <c r="FU360" i="37"/>
  <c r="FS360" i="37"/>
  <c r="FQ360" i="37"/>
  <c r="FO360" i="37"/>
  <c r="BP359" i="37"/>
  <c r="FU359" i="37"/>
  <c r="BO359" i="37"/>
  <c r="FP355" i="37"/>
  <c r="BP355" i="37"/>
  <c r="FU355" i="37"/>
  <c r="BO355" i="37"/>
  <c r="CR355" i="37" s="1"/>
  <c r="FP351" i="37"/>
  <c r="BP351" i="37"/>
  <c r="FO351" i="37"/>
  <c r="BO351" i="37"/>
  <c r="CV351" i="37"/>
  <c r="BP350" i="37"/>
  <c r="FU350" i="37"/>
  <c r="BO350" i="37"/>
  <c r="FP349" i="37"/>
  <c r="BP349" i="37"/>
  <c r="FU349" i="37"/>
  <c r="BO349" i="37"/>
  <c r="CT349" i="37"/>
  <c r="BP346" i="37"/>
  <c r="BO346" i="37"/>
  <c r="BP343" i="37"/>
  <c r="BO343" i="37"/>
  <c r="FA311" i="37"/>
  <c r="EW311" i="37"/>
  <c r="EU311" i="37"/>
  <c r="ES311" i="37"/>
  <c r="EZ311" i="37"/>
  <c r="EV311" i="37"/>
  <c r="ER311" i="37"/>
  <c r="GH311" i="37"/>
  <c r="FB311" i="37"/>
  <c r="EX311" i="37"/>
  <c r="ET311" i="37"/>
  <c r="GG311" i="37"/>
  <c r="EQ311" i="37"/>
  <c r="EO311" i="37"/>
  <c r="EK311" i="37"/>
  <c r="EI311" i="37"/>
  <c r="EG311" i="37"/>
  <c r="EN311" i="37"/>
  <c r="EJ311" i="37"/>
  <c r="EP311" i="37"/>
  <c r="EL311" i="37"/>
  <c r="EH311" i="37"/>
  <c r="FA309" i="37"/>
  <c r="EW309" i="37"/>
  <c r="EU309" i="37"/>
  <c r="ES309" i="37"/>
  <c r="EZ309" i="37"/>
  <c r="EV309" i="37"/>
  <c r="ER309" i="37"/>
  <c r="GH309" i="37"/>
  <c r="FB309" i="37"/>
  <c r="EX309" i="37"/>
  <c r="ET309" i="37"/>
  <c r="GG309" i="37"/>
  <c r="EQ309" i="37"/>
  <c r="EO309" i="37"/>
  <c r="EK309" i="37"/>
  <c r="EI309" i="37"/>
  <c r="EG309" i="37"/>
  <c r="EN309" i="37"/>
  <c r="EJ309" i="37"/>
  <c r="EP309" i="37"/>
  <c r="EL309" i="37"/>
  <c r="EH309" i="37"/>
  <c r="GG308" i="37"/>
  <c r="EQ308" i="37"/>
  <c r="EO308" i="37"/>
  <c r="EK308" i="37"/>
  <c r="EI308" i="37"/>
  <c r="EG308" i="37"/>
  <c r="EN308" i="37"/>
  <c r="EJ308" i="37"/>
  <c r="EP308" i="37"/>
  <c r="EL308" i="37"/>
  <c r="EH308" i="37"/>
  <c r="FA306" i="37"/>
  <c r="EW306" i="37"/>
  <c r="EU306" i="37"/>
  <c r="ES306" i="37"/>
  <c r="EZ306" i="37"/>
  <c r="EV306" i="37"/>
  <c r="ER306" i="37"/>
  <c r="GH306" i="37"/>
  <c r="FB306" i="37"/>
  <c r="EX306" i="37"/>
  <c r="ET306" i="37"/>
  <c r="GG306" i="37"/>
  <c r="EQ306" i="37"/>
  <c r="EO306" i="37"/>
  <c r="EK306" i="37"/>
  <c r="EI306" i="37"/>
  <c r="EG306" i="37"/>
  <c r="EN306" i="37"/>
  <c r="EJ306" i="37"/>
  <c r="EP306" i="37"/>
  <c r="EL306" i="37"/>
  <c r="EH306" i="37"/>
  <c r="EU304" i="37"/>
  <c r="EZ304" i="37"/>
  <c r="GG304" i="37"/>
  <c r="EQ304" i="37"/>
  <c r="EO304" i="37"/>
  <c r="EK304" i="37"/>
  <c r="EI304" i="37"/>
  <c r="EG304" i="37"/>
  <c r="EN304" i="37"/>
  <c r="EJ304" i="37"/>
  <c r="EP304" i="37"/>
  <c r="EL304" i="37"/>
  <c r="EH304" i="37"/>
  <c r="FA302" i="37"/>
  <c r="EW302" i="37"/>
  <c r="EU302" i="37"/>
  <c r="ES302" i="37"/>
  <c r="EZ302" i="37"/>
  <c r="EV302" i="37"/>
  <c r="ER302" i="37"/>
  <c r="GH302" i="37"/>
  <c r="FB302" i="37"/>
  <c r="EX302" i="37"/>
  <c r="ET302" i="37"/>
  <c r="EI302" i="37"/>
  <c r="EG302" i="37"/>
  <c r="EW300" i="37"/>
  <c r="ES300" i="37"/>
  <c r="EZ300" i="37"/>
  <c r="GG300" i="37"/>
  <c r="EQ300" i="37"/>
  <c r="EO300" i="37"/>
  <c r="EK300" i="37"/>
  <c r="EI300" i="37"/>
  <c r="EG300" i="37"/>
  <c r="EN300" i="37"/>
  <c r="EJ300" i="37"/>
  <c r="EP300" i="37"/>
  <c r="EL300" i="37"/>
  <c r="EH300" i="37"/>
  <c r="EU298" i="37"/>
  <c r="ES298" i="37"/>
  <c r="EZ298" i="37"/>
  <c r="ER298" i="37"/>
  <c r="ET298" i="37"/>
  <c r="GG298" i="37"/>
  <c r="EQ298" i="37"/>
  <c r="EO298" i="37"/>
  <c r="EK298" i="37"/>
  <c r="EI298" i="37"/>
  <c r="EG298" i="37"/>
  <c r="EN298" i="37"/>
  <c r="EJ298" i="37"/>
  <c r="EP298" i="37"/>
  <c r="EL298" i="37"/>
  <c r="EH298" i="37"/>
  <c r="EW296" i="37"/>
  <c r="EU296" i="37"/>
  <c r="EZ296" i="37"/>
  <c r="ER296" i="37"/>
  <c r="EX296" i="37"/>
  <c r="ET296" i="37"/>
  <c r="EO296" i="37"/>
  <c r="EI296" i="37"/>
  <c r="EG296" i="37"/>
  <c r="EN296" i="37"/>
  <c r="EJ296" i="37"/>
  <c r="EL296" i="37"/>
  <c r="FA294" i="37"/>
  <c r="EW294" i="37"/>
  <c r="EU294" i="37"/>
  <c r="ES294" i="37"/>
  <c r="EZ294" i="37"/>
  <c r="EV294" i="37"/>
  <c r="ER294" i="37"/>
  <c r="GH294" i="37"/>
  <c r="FB294" i="37"/>
  <c r="EX294" i="37"/>
  <c r="ET294" i="37"/>
  <c r="EO294" i="37"/>
  <c r="EI294" i="37"/>
  <c r="EG294" i="37"/>
  <c r="EL294" i="37"/>
  <c r="EW292" i="37"/>
  <c r="ES292" i="37"/>
  <c r="EZ292" i="37"/>
  <c r="ER292" i="37"/>
  <c r="ET292" i="37"/>
  <c r="GG292" i="37"/>
  <c r="EQ292" i="37"/>
  <c r="EO292" i="37"/>
  <c r="EK292" i="37"/>
  <c r="EI292" i="37"/>
  <c r="EG292" i="37"/>
  <c r="EN292" i="37"/>
  <c r="EJ292" i="37"/>
  <c r="EP292" i="37"/>
  <c r="EL292" i="37"/>
  <c r="EH292" i="37"/>
  <c r="ER290" i="37"/>
  <c r="ET290" i="37"/>
  <c r="GG290" i="37"/>
  <c r="EQ290" i="37"/>
  <c r="EO290" i="37"/>
  <c r="EK290" i="37"/>
  <c r="EI290" i="37"/>
  <c r="EG290" i="37"/>
  <c r="EN290" i="37"/>
  <c r="EJ290" i="37"/>
  <c r="EP290" i="37"/>
  <c r="EL290" i="37"/>
  <c r="EH290" i="37"/>
  <c r="EW288" i="37"/>
  <c r="EU288" i="37"/>
  <c r="EZ288" i="37"/>
  <c r="ER288" i="37"/>
  <c r="EX288" i="37"/>
  <c r="ET288" i="37"/>
  <c r="EO288" i="37"/>
  <c r="EI288" i="37"/>
  <c r="EG288" i="37"/>
  <c r="EN288" i="37"/>
  <c r="EJ288" i="37"/>
  <c r="EL288" i="37"/>
  <c r="EW286" i="37"/>
  <c r="EZ286" i="37"/>
  <c r="ER286" i="37"/>
  <c r="ET286" i="37"/>
  <c r="GG286" i="37"/>
  <c r="EQ286" i="37"/>
  <c r="EO286" i="37"/>
  <c r="EK286" i="37"/>
  <c r="EI286" i="37"/>
  <c r="EG286" i="37"/>
  <c r="EN286" i="37"/>
  <c r="EJ286" i="37"/>
  <c r="EP286" i="37"/>
  <c r="EL286" i="37"/>
  <c r="EH286" i="37"/>
  <c r="ER284" i="37"/>
  <c r="ET284" i="37"/>
  <c r="GG284" i="37"/>
  <c r="EQ284" i="37"/>
  <c r="EO284" i="37"/>
  <c r="EK284" i="37"/>
  <c r="EI284" i="37"/>
  <c r="EG284" i="37"/>
  <c r="EN284" i="37"/>
  <c r="EJ284" i="37"/>
  <c r="EP284" i="37"/>
  <c r="EL284" i="37"/>
  <c r="EH284" i="37"/>
  <c r="EW282" i="37"/>
  <c r="ER282" i="37"/>
  <c r="EX282" i="37"/>
  <c r="ET282" i="37"/>
  <c r="EI282" i="37"/>
  <c r="EG282" i="37"/>
  <c r="EN282" i="37"/>
  <c r="EL282" i="37"/>
  <c r="GC229" i="37"/>
  <c r="CY229" i="37"/>
  <c r="CW229" i="37"/>
  <c r="CU229" i="37"/>
  <c r="CS229" i="37"/>
  <c r="CX229" i="37"/>
  <c r="CV229" i="37"/>
  <c r="CT229" i="37"/>
  <c r="CR229" i="37"/>
  <c r="CP229" i="37"/>
  <c r="CO229" i="37"/>
  <c r="AV228" i="37"/>
  <c r="FL227" i="37"/>
  <c r="FJ227" i="37"/>
  <c r="FH227" i="37"/>
  <c r="FF227" i="37"/>
  <c r="FD227" i="37"/>
  <c r="GI227" i="37"/>
  <c r="FG227" i="37"/>
  <c r="FC227" i="37"/>
  <c r="FM227" i="37"/>
  <c r="FI227" i="37"/>
  <c r="FE227" i="37"/>
  <c r="DT227" i="37"/>
  <c r="DR227" i="37"/>
  <c r="DP227" i="37"/>
  <c r="DN227" i="37"/>
  <c r="DL227" i="37"/>
  <c r="GE227" i="37"/>
  <c r="DS227" i="37"/>
  <c r="DK227" i="37"/>
  <c r="DU227" i="37"/>
  <c r="DQ227" i="37"/>
  <c r="DM227" i="37"/>
  <c r="CX227" i="37"/>
  <c r="CV227" i="37"/>
  <c r="CT227" i="37"/>
  <c r="CR227" i="37"/>
  <c r="CP227" i="37"/>
  <c r="CY227" i="37"/>
  <c r="CU227" i="37"/>
  <c r="GC227" i="37"/>
  <c r="CW227" i="37"/>
  <c r="CS227" i="37"/>
  <c r="CO227" i="37"/>
  <c r="AV226" i="37"/>
  <c r="FL225" i="37"/>
  <c r="FJ225" i="37"/>
  <c r="FH225" i="37"/>
  <c r="FF225" i="37"/>
  <c r="FD225" i="37"/>
  <c r="GI225" i="37"/>
  <c r="FG225" i="37"/>
  <c r="FC225" i="37"/>
  <c r="FM225" i="37"/>
  <c r="FI225" i="37"/>
  <c r="FE225" i="37"/>
  <c r="DT225" i="37"/>
  <c r="DR225" i="37"/>
  <c r="DP225" i="37"/>
  <c r="DN225" i="37"/>
  <c r="DL225" i="37"/>
  <c r="GE225" i="37"/>
  <c r="DS225" i="37"/>
  <c r="DK225" i="37"/>
  <c r="DU225" i="37"/>
  <c r="DQ225" i="37"/>
  <c r="DM225" i="37"/>
  <c r="CX225" i="37"/>
  <c r="CV225" i="37"/>
  <c r="CT225" i="37"/>
  <c r="CR225" i="37"/>
  <c r="CP225" i="37"/>
  <c r="CY225" i="37"/>
  <c r="CU225" i="37"/>
  <c r="GC225" i="37"/>
  <c r="CW225" i="37"/>
  <c r="CS225" i="37"/>
  <c r="CO225" i="37"/>
  <c r="AV224" i="37"/>
  <c r="FL223" i="37"/>
  <c r="FJ223" i="37"/>
  <c r="FH223" i="37"/>
  <c r="FF223" i="37"/>
  <c r="FD223" i="37"/>
  <c r="GI223" i="37"/>
  <c r="FG223" i="37"/>
  <c r="FC223" i="37"/>
  <c r="FM223" i="37"/>
  <c r="FI223" i="37"/>
  <c r="FE223" i="37"/>
  <c r="DT223" i="37"/>
  <c r="DR223" i="37"/>
  <c r="DP223" i="37"/>
  <c r="DN223" i="37"/>
  <c r="DL223" i="37"/>
  <c r="GE223" i="37"/>
  <c r="DS223" i="37"/>
  <c r="DK223" i="37"/>
  <c r="DU223" i="37"/>
  <c r="DQ223" i="37"/>
  <c r="DM223" i="37"/>
  <c r="CX223" i="37"/>
  <c r="CV223" i="37"/>
  <c r="CT223" i="37"/>
  <c r="CR223" i="37"/>
  <c r="CP223" i="37"/>
  <c r="CY223" i="37"/>
  <c r="CU223" i="37"/>
  <c r="GC223" i="37"/>
  <c r="CW223" i="37"/>
  <c r="CS223" i="37"/>
  <c r="CO223" i="37"/>
  <c r="AV222" i="37"/>
  <c r="FC221" i="37"/>
  <c r="FI221" i="37"/>
  <c r="FE221" i="37"/>
  <c r="FN334" i="37"/>
  <c r="BP334" i="37"/>
  <c r="BO334" i="37"/>
  <c r="FU334" i="37"/>
  <c r="FV327" i="37"/>
  <c r="FT327" i="37"/>
  <c r="FR327" i="37"/>
  <c r="FP327" i="37"/>
  <c r="FN327" i="37"/>
  <c r="BR327" i="37"/>
  <c r="BP327" i="37"/>
  <c r="FU327" i="37"/>
  <c r="FQ327" i="37"/>
  <c r="FS327" i="37"/>
  <c r="FO327" i="37"/>
  <c r="BP321" i="37"/>
  <c r="BO321" i="37"/>
  <c r="BF479" i="37"/>
  <c r="BF477" i="37"/>
  <c r="BF475" i="37"/>
  <c r="BN457" i="37"/>
  <c r="BN455" i="37"/>
  <c r="BN453" i="37"/>
  <c r="BN451" i="37"/>
  <c r="BN447" i="37"/>
  <c r="BD376" i="37"/>
  <c r="DA376" i="37" s="1"/>
  <c r="BD372" i="37"/>
  <c r="BJ481" i="37"/>
  <c r="BN449" i="37"/>
  <c r="BF445" i="37"/>
  <c r="BK436" i="37"/>
  <c r="BN433" i="37"/>
  <c r="BN423" i="37"/>
  <c r="BN419" i="37"/>
  <c r="BN409" i="37"/>
  <c r="AR370" i="37"/>
  <c r="AT368" i="37"/>
  <c r="AT366" i="37"/>
  <c r="AT364" i="37"/>
  <c r="AV364" i="37" s="1"/>
  <c r="AT362" i="37"/>
  <c r="AT360" i="37"/>
  <c r="AT358" i="37"/>
  <c r="AT356" i="37"/>
  <c r="AV356" i="37"/>
  <c r="AT354" i="37"/>
  <c r="AT352" i="37"/>
  <c r="AV352" i="37" s="1"/>
  <c r="AT350" i="37"/>
  <c r="AT348" i="37"/>
  <c r="AV348" i="37"/>
  <c r="AT346" i="37"/>
  <c r="AT344" i="37"/>
  <c r="AV344" i="37" s="1"/>
  <c r="AY344" i="37" s="1"/>
  <c r="AT342" i="37"/>
  <c r="AT340" i="37"/>
  <c r="AV340" i="37"/>
  <c r="AT338" i="37"/>
  <c r="AT336" i="37"/>
  <c r="AT334" i="37"/>
  <c r="AT330" i="37"/>
  <c r="AT326" i="37"/>
  <c r="AT325" i="37"/>
  <c r="AV325" i="37" s="1"/>
  <c r="AT323" i="37"/>
  <c r="AT319" i="37"/>
  <c r="AT317" i="37"/>
  <c r="AT316" i="37"/>
  <c r="AT314" i="37"/>
  <c r="BG312" i="37"/>
  <c r="BG310" i="37"/>
  <c r="BG309" i="37"/>
  <c r="AR387" i="37"/>
  <c r="AR385" i="37"/>
  <c r="CH582" i="37"/>
  <c r="AO436" i="37"/>
  <c r="BN427" i="37"/>
  <c r="BN407" i="37"/>
  <c r="BN403" i="37"/>
  <c r="BN399" i="37"/>
  <c r="BN395" i="37"/>
  <c r="BN391" i="37"/>
  <c r="BN387" i="37"/>
  <c r="BN385" i="37"/>
  <c r="AQ368" i="37"/>
  <c r="BK365" i="37"/>
  <c r="BK359" i="37"/>
  <c r="BE359" i="37"/>
  <c r="AQ358" i="37"/>
  <c r="BK357" i="37"/>
  <c r="AQ356" i="37"/>
  <c r="BK355" i="37"/>
  <c r="CW355" i="37"/>
  <c r="BE353" i="37"/>
  <c r="BK351" i="37"/>
  <c r="CW351" i="37" s="1"/>
  <c r="AQ350" i="37"/>
  <c r="BK349" i="37"/>
  <c r="CW349" i="37"/>
  <c r="AQ348" i="37"/>
  <c r="BE347" i="37"/>
  <c r="AQ346" i="37"/>
  <c r="BK345" i="37"/>
  <c r="BE345" i="37"/>
  <c r="BK343" i="37"/>
  <c r="BE343" i="37"/>
  <c r="AQ342" i="37"/>
  <c r="BK341" i="37"/>
  <c r="CW341" i="37"/>
  <c r="AQ340" i="37"/>
  <c r="AQ338" i="37"/>
  <c r="BE337" i="37"/>
  <c r="BN367" i="37"/>
  <c r="BF365" i="37"/>
  <c r="BN357" i="37"/>
  <c r="BN347" i="37"/>
  <c r="BN341" i="37"/>
  <c r="BN339" i="37"/>
  <c r="BN325" i="37"/>
  <c r="BN323" i="37"/>
  <c r="BN319" i="37"/>
  <c r="BD312" i="37"/>
  <c r="AO307" i="37"/>
  <c r="AO306" i="37"/>
  <c r="AO305" i="37"/>
  <c r="AO304" i="37"/>
  <c r="AO303" i="37"/>
  <c r="AO302" i="37"/>
  <c r="AO301" i="37"/>
  <c r="AO300" i="37"/>
  <c r="AO299" i="37"/>
  <c r="AO298" i="37"/>
  <c r="AO297" i="37"/>
  <c r="AO296" i="37"/>
  <c r="AO295" i="37"/>
  <c r="AO294" i="37"/>
  <c r="AO293" i="37"/>
  <c r="AO292" i="37"/>
  <c r="AO291" i="37"/>
  <c r="AO290" i="37"/>
  <c r="AO289" i="37"/>
  <c r="AO288" i="37"/>
  <c r="AO287" i="37"/>
  <c r="AO286" i="37"/>
  <c r="AO285" i="37"/>
  <c r="AO284" i="37"/>
  <c r="AO283" i="37"/>
  <c r="AO282" i="37"/>
  <c r="BE279" i="37"/>
  <c r="BE277" i="37"/>
  <c r="BK268" i="37"/>
  <c r="BK267" i="37"/>
  <c r="BK265" i="37"/>
  <c r="BE265" i="37"/>
  <c r="AQ580" i="37"/>
  <c r="AR336" i="37"/>
  <c r="AR334" i="37"/>
  <c r="AR332" i="37"/>
  <c r="AR330" i="37"/>
  <c r="AR328" i="37"/>
  <c r="AR324" i="37"/>
  <c r="AR322" i="37"/>
  <c r="AR320" i="37"/>
  <c r="AR318" i="37"/>
  <c r="AR316" i="37"/>
  <c r="AR314" i="37"/>
  <c r="AN308" i="37"/>
  <c r="GP581" i="37"/>
  <c r="GN581" i="37"/>
  <c r="BN355" i="37"/>
  <c r="BN351" i="37"/>
  <c r="BN349" i="37"/>
  <c r="BJ345" i="37"/>
  <c r="BN343" i="37"/>
  <c r="BN337" i="37"/>
  <c r="BN332" i="37"/>
  <c r="BN328" i="37"/>
  <c r="BN322" i="37"/>
  <c r="AT581" i="37"/>
  <c r="BJ306" i="37"/>
  <c r="BJ293" i="37"/>
  <c r="BJ291" i="37"/>
  <c r="GQ580" i="37"/>
  <c r="GM580" i="37"/>
  <c r="GO579" i="37"/>
  <c r="AV332" i="37"/>
  <c r="AR327" i="37"/>
  <c r="AR321" i="37"/>
  <c r="GT581" i="37"/>
  <c r="CQ581" i="37"/>
  <c r="BI295" i="37"/>
  <c r="BJ258" i="37"/>
  <c r="BH249" i="37"/>
  <c r="BH245" i="37"/>
  <c r="BJ244" i="37"/>
  <c r="BH239" i="37"/>
  <c r="BH236" i="37"/>
  <c r="BJ233" i="37"/>
  <c r="AH430" i="37"/>
  <c r="GV430" i="37" s="1"/>
  <c r="FW430" i="37"/>
  <c r="FX430" i="37" s="1"/>
  <c r="AU430" i="37"/>
  <c r="AX430" i="37" s="1"/>
  <c r="AH428" i="37"/>
  <c r="GV428" i="37" s="1"/>
  <c r="FW428" i="37"/>
  <c r="FX428" i="37" s="1"/>
  <c r="AU428" i="37"/>
  <c r="AX428" i="37" s="1"/>
  <c r="AH426" i="37"/>
  <c r="GV426" i="37" s="1"/>
  <c r="FW426" i="37"/>
  <c r="FX426" i="37" s="1"/>
  <c r="AU426" i="37"/>
  <c r="AX426" i="37" s="1"/>
  <c r="GJ424" i="37"/>
  <c r="AH424" i="37"/>
  <c r="GV424" i="37"/>
  <c r="FW424" i="37"/>
  <c r="AU424" i="37"/>
  <c r="AX424" i="37" s="1"/>
  <c r="AH423" i="37"/>
  <c r="GV423" i="37" s="1"/>
  <c r="FW423" i="37"/>
  <c r="FX423" i="37" s="1"/>
  <c r="AU423" i="37"/>
  <c r="AX423" i="37" s="1"/>
  <c r="AH422" i="37"/>
  <c r="GV422" i="37" s="1"/>
  <c r="FW422" i="37"/>
  <c r="FX422" i="37" s="1"/>
  <c r="AU422" i="37"/>
  <c r="AX422" i="37" s="1"/>
  <c r="AH421" i="37"/>
  <c r="GV421" i="37" s="1"/>
  <c r="FW421" i="37"/>
  <c r="FX421" i="37" s="1"/>
  <c r="AU421" i="37"/>
  <c r="AX421" i="37" s="1"/>
  <c r="GJ419" i="37"/>
  <c r="AH419" i="37"/>
  <c r="GV419" i="37"/>
  <c r="FW419" i="37"/>
  <c r="AU419" i="37"/>
  <c r="AX419" i="37" s="1"/>
  <c r="AH417" i="37"/>
  <c r="GV417" i="37" s="1"/>
  <c r="FW417" i="37"/>
  <c r="FX417" i="37" s="1"/>
  <c r="AU417" i="37"/>
  <c r="AX417" i="37" s="1"/>
  <c r="GJ415" i="37"/>
  <c r="AH415" i="37"/>
  <c r="GV415" i="37"/>
  <c r="FW415" i="37"/>
  <c r="AU415" i="37"/>
  <c r="AX415" i="37" s="1"/>
  <c r="AH412" i="37"/>
  <c r="GV412" i="37" s="1"/>
  <c r="FW412" i="37"/>
  <c r="FX412" i="37" s="1"/>
  <c r="AU412" i="37"/>
  <c r="AX412" i="37" s="1"/>
  <c r="AH411" i="37"/>
  <c r="GV411" i="37" s="1"/>
  <c r="FW411" i="37"/>
  <c r="FX411" i="37" s="1"/>
  <c r="AU411" i="37"/>
  <c r="AX411" i="37" s="1"/>
  <c r="AH409" i="37"/>
  <c r="GV409" i="37" s="1"/>
  <c r="FW409" i="37"/>
  <c r="FX409" i="37" s="1"/>
  <c r="AU409" i="37"/>
  <c r="AX409" i="37" s="1"/>
  <c r="AH406" i="37"/>
  <c r="GV406" i="37" s="1"/>
  <c r="FW406" i="37"/>
  <c r="FX406" i="37" s="1"/>
  <c r="AU406" i="37"/>
  <c r="AX406" i="37" s="1"/>
  <c r="AH404" i="37"/>
  <c r="GV404" i="37" s="1"/>
  <c r="FW404" i="37"/>
  <c r="FX404" i="37" s="1"/>
  <c r="AU404" i="37"/>
  <c r="AX404" i="37" s="1"/>
  <c r="AH402" i="37"/>
  <c r="GV402" i="37" s="1"/>
  <c r="FW402" i="37"/>
  <c r="FX402" i="37" s="1"/>
  <c r="AU402" i="37"/>
  <c r="AX402" i="37" s="1"/>
  <c r="AH400" i="37"/>
  <c r="GV400" i="37" s="1"/>
  <c r="FW400" i="37"/>
  <c r="FX400" i="37" s="1"/>
  <c r="AU400" i="37"/>
  <c r="AX400" i="37" s="1"/>
  <c r="AH398" i="37"/>
  <c r="GV398" i="37" s="1"/>
  <c r="FW398" i="37"/>
  <c r="FX398" i="37" s="1"/>
  <c r="AU398" i="37"/>
  <c r="AX398" i="37" s="1"/>
  <c r="AH396" i="37"/>
  <c r="GV396" i="37" s="1"/>
  <c r="FW396" i="37"/>
  <c r="FX396" i="37" s="1"/>
  <c r="AU396" i="37"/>
  <c r="AX396" i="37" s="1"/>
  <c r="AH394" i="37"/>
  <c r="GV394" i="37" s="1"/>
  <c r="FW394" i="37"/>
  <c r="FX394" i="37" s="1"/>
  <c r="AU394" i="37"/>
  <c r="AX394" i="37" s="1"/>
  <c r="AH392" i="37"/>
  <c r="GV392" i="37" s="1"/>
  <c r="FW392" i="37"/>
  <c r="FX392" i="37" s="1"/>
  <c r="AU392" i="37"/>
  <c r="AX392" i="37" s="1"/>
  <c r="AH389" i="37"/>
  <c r="GV389" i="37" s="1"/>
  <c r="FW389" i="37"/>
  <c r="FX389" i="37" s="1"/>
  <c r="AU389" i="37"/>
  <c r="AX389" i="37" s="1"/>
  <c r="FV434" i="37"/>
  <c r="FR434" i="37"/>
  <c r="FP434" i="37"/>
  <c r="FN434" i="37"/>
  <c r="BP434" i="37"/>
  <c r="BO434" i="37"/>
  <c r="DP434" i="37"/>
  <c r="FJ386" i="37"/>
  <c r="FH386" i="37"/>
  <c r="FF386" i="37"/>
  <c r="FE386" i="37"/>
  <c r="FG386" i="37"/>
  <c r="BZ386" i="37"/>
  <c r="BX386" i="37"/>
  <c r="BV386" i="37"/>
  <c r="BT386" i="37"/>
  <c r="BY386" i="37"/>
  <c r="BU386" i="37"/>
  <c r="GA386" i="37"/>
  <c r="CA386" i="37"/>
  <c r="BW386" i="37"/>
  <c r="FJ384" i="37"/>
  <c r="FH384" i="37"/>
  <c r="FF384" i="37"/>
  <c r="FD384" i="37"/>
  <c r="FI384" i="37"/>
  <c r="FE384" i="37"/>
  <c r="FG384" i="37"/>
  <c r="FC384" i="37"/>
  <c r="BZ384" i="37"/>
  <c r="BV384" i="37"/>
  <c r="CA384" i="37"/>
  <c r="EP382" i="37"/>
  <c r="EN382" i="37"/>
  <c r="EL382" i="37"/>
  <c r="EJ382" i="37"/>
  <c r="EH382" i="37"/>
  <c r="GG382" i="37"/>
  <c r="EO382" i="37"/>
  <c r="EK382" i="37"/>
  <c r="EG382" i="37"/>
  <c r="EQ382" i="37"/>
  <c r="EI382" i="37"/>
  <c r="DT382" i="37"/>
  <c r="DR382" i="37"/>
  <c r="DP382" i="37"/>
  <c r="DN382" i="37"/>
  <c r="DL382" i="37"/>
  <c r="DU382" i="37"/>
  <c r="DQ382" i="37"/>
  <c r="DM382" i="37"/>
  <c r="GE382" i="37"/>
  <c r="DS382" i="37"/>
  <c r="DK382" i="37"/>
  <c r="CV382" i="37"/>
  <c r="CT382" i="37"/>
  <c r="CW382" i="37"/>
  <c r="CO382" i="37"/>
  <c r="EP380" i="37"/>
  <c r="EN380" i="37"/>
  <c r="EL380" i="37"/>
  <c r="EJ380" i="37"/>
  <c r="EH380" i="37"/>
  <c r="GG380" i="37"/>
  <c r="EO380" i="37"/>
  <c r="EK380" i="37"/>
  <c r="EG380" i="37"/>
  <c r="EQ380" i="37"/>
  <c r="EI380" i="37"/>
  <c r="DR380" i="37"/>
  <c r="DP380" i="37"/>
  <c r="DM380" i="37"/>
  <c r="DS380" i="37"/>
  <c r="DK380" i="37"/>
  <c r="CV380" i="37"/>
  <c r="CT380" i="37"/>
  <c r="CW380" i="37"/>
  <c r="CS380" i="37"/>
  <c r="CO380" i="37"/>
  <c r="FL378" i="37"/>
  <c r="FJ378" i="37"/>
  <c r="FH378" i="37"/>
  <c r="FF378" i="37"/>
  <c r="FD378" i="37"/>
  <c r="FM378" i="37"/>
  <c r="FI378" i="37"/>
  <c r="FE378" i="37"/>
  <c r="GI378" i="37"/>
  <c r="FG378" i="37"/>
  <c r="FC378" i="37"/>
  <c r="BZ378" i="37"/>
  <c r="FL376" i="37"/>
  <c r="FJ376" i="37"/>
  <c r="FH376" i="37"/>
  <c r="FF376" i="37"/>
  <c r="FD376" i="37"/>
  <c r="FI376" i="37"/>
  <c r="FE376" i="37"/>
  <c r="FG376" i="37"/>
  <c r="FC376" i="37"/>
  <c r="BZ376" i="37"/>
  <c r="BV376" i="37"/>
  <c r="CA376" i="37"/>
  <c r="FL374" i="37"/>
  <c r="FJ374" i="37"/>
  <c r="FD374" i="37"/>
  <c r="FE374" i="37"/>
  <c r="FC374" i="37"/>
  <c r="BZ374" i="37"/>
  <c r="BT374" i="37"/>
  <c r="BU374" i="37"/>
  <c r="CA374" i="37"/>
  <c r="EP372" i="37"/>
  <c r="EN372" i="37"/>
  <c r="EL372" i="37"/>
  <c r="EJ372" i="37"/>
  <c r="EH372" i="37"/>
  <c r="GG372" i="37"/>
  <c r="EO372" i="37"/>
  <c r="EK372" i="37"/>
  <c r="EG372" i="37"/>
  <c r="EQ372" i="37"/>
  <c r="EI372" i="37"/>
  <c r="DT372" i="37"/>
  <c r="DR372" i="37"/>
  <c r="DP372" i="37"/>
  <c r="DN372" i="37"/>
  <c r="DL372" i="37"/>
  <c r="DU372" i="37"/>
  <c r="DQ372" i="37"/>
  <c r="DM372" i="37"/>
  <c r="GE372" i="37"/>
  <c r="DS372" i="37"/>
  <c r="DK372" i="37"/>
  <c r="CV372" i="37"/>
  <c r="CR372" i="37"/>
  <c r="FL370" i="37"/>
  <c r="FJ370" i="37"/>
  <c r="FF370" i="37"/>
  <c r="FE370" i="37"/>
  <c r="CX370" i="37"/>
  <c r="CV370" i="37"/>
  <c r="CR370" i="37"/>
  <c r="CW370" i="37"/>
  <c r="AV370" i="37"/>
  <c r="GS370" i="37"/>
  <c r="EM370" i="37"/>
  <c r="BI370" i="37"/>
  <c r="EX370" i="37" s="1"/>
  <c r="BZ369" i="37"/>
  <c r="BV369" i="37"/>
  <c r="BT369" i="37"/>
  <c r="CA369" i="37"/>
  <c r="BU369" i="37"/>
  <c r="FL368" i="37"/>
  <c r="FJ368" i="37"/>
  <c r="FH368" i="37"/>
  <c r="FF368" i="37"/>
  <c r="FD368" i="37"/>
  <c r="FG368" i="37"/>
  <c r="FE368" i="37"/>
  <c r="FC368" i="37"/>
  <c r="DT368" i="37"/>
  <c r="DR368" i="37"/>
  <c r="DP368" i="37"/>
  <c r="DN368" i="37"/>
  <c r="DL368" i="37"/>
  <c r="GE368" i="37"/>
  <c r="DU368" i="37"/>
  <c r="DS368" i="37"/>
  <c r="DQ368" i="37"/>
  <c r="DM368" i="37"/>
  <c r="DK368" i="37"/>
  <c r="CX368" i="37"/>
  <c r="CV368" i="37"/>
  <c r="CT368" i="37"/>
  <c r="CR368" i="37"/>
  <c r="CP368" i="37"/>
  <c r="CW368" i="37"/>
  <c r="CS368" i="37"/>
  <c r="CO368" i="37"/>
  <c r="AV368" i="37"/>
  <c r="GS368" i="37"/>
  <c r="EM368" i="37"/>
  <c r="BI368" i="37"/>
  <c r="DF368" i="37"/>
  <c r="BZ367" i="37"/>
  <c r="BX367" i="37"/>
  <c r="BV367" i="37"/>
  <c r="CA367" i="37"/>
  <c r="BU367" i="37"/>
  <c r="FL366" i="37"/>
  <c r="FJ366" i="37"/>
  <c r="FH366" i="37"/>
  <c r="FF366" i="37"/>
  <c r="FD366" i="37"/>
  <c r="GI366" i="37"/>
  <c r="FM366" i="37"/>
  <c r="FI366" i="37"/>
  <c r="FG366" i="37"/>
  <c r="FE366" i="37"/>
  <c r="FC366" i="37"/>
  <c r="DT366" i="37"/>
  <c r="DR366" i="37"/>
  <c r="DP366" i="37"/>
  <c r="DN366" i="37"/>
  <c r="DL366" i="37"/>
  <c r="GE366" i="37"/>
  <c r="DU366" i="37"/>
  <c r="DS366" i="37"/>
  <c r="DQ366" i="37"/>
  <c r="DM366" i="37"/>
  <c r="DK366" i="37"/>
  <c r="CX366" i="37"/>
  <c r="CV366" i="37"/>
  <c r="CT366" i="37"/>
  <c r="CR366" i="37"/>
  <c r="CP366" i="37"/>
  <c r="GC366" i="37"/>
  <c r="CY366" i="37"/>
  <c r="CW366" i="37"/>
  <c r="CU366" i="37"/>
  <c r="CS366" i="37"/>
  <c r="CO366" i="37"/>
  <c r="AV366" i="37"/>
  <c r="GS366" i="37"/>
  <c r="EM366" i="37"/>
  <c r="BI366" i="37"/>
  <c r="DF366" i="37" s="1"/>
  <c r="BZ365" i="37"/>
  <c r="BX365" i="37"/>
  <c r="BV365" i="37"/>
  <c r="BT365" i="37"/>
  <c r="GA365" i="37"/>
  <c r="CA365" i="37"/>
  <c r="BY365" i="37"/>
  <c r="BW365" i="37"/>
  <c r="BU365" i="37"/>
  <c r="FJ364" i="37"/>
  <c r="FH364" i="37"/>
  <c r="FF364" i="37"/>
  <c r="FD364" i="37"/>
  <c r="FG364" i="37"/>
  <c r="FE364" i="37"/>
  <c r="FC364" i="37"/>
  <c r="DT364" i="37"/>
  <c r="DR364" i="37"/>
  <c r="DP364" i="37"/>
  <c r="DN364" i="37"/>
  <c r="DL364" i="37"/>
  <c r="GE364" i="37"/>
  <c r="DU364" i="37"/>
  <c r="DS364" i="37"/>
  <c r="DQ364" i="37"/>
  <c r="DM364" i="37"/>
  <c r="DK364" i="37"/>
  <c r="CX364" i="37"/>
  <c r="CV364" i="37"/>
  <c r="CT364" i="37"/>
  <c r="CR364" i="37"/>
  <c r="CP364" i="37"/>
  <c r="GC364" i="37"/>
  <c r="CY364" i="37"/>
  <c r="CW364" i="37"/>
  <c r="CU364" i="37"/>
  <c r="CS364" i="37"/>
  <c r="CO364" i="37"/>
  <c r="GS364" i="37"/>
  <c r="EM364" i="37"/>
  <c r="BI364" i="37"/>
  <c r="FI364" i="37" s="1"/>
  <c r="GI364" i="37" s="1"/>
  <c r="GK364" i="37" s="1"/>
  <c r="BZ363" i="37"/>
  <c r="BX363" i="37"/>
  <c r="BV363" i="37"/>
  <c r="BT363" i="37"/>
  <c r="GA363" i="37"/>
  <c r="CA363" i="37"/>
  <c r="BY363" i="37"/>
  <c r="BW363" i="37"/>
  <c r="BU363" i="37"/>
  <c r="FL362" i="37"/>
  <c r="FJ362" i="37"/>
  <c r="FI362" i="37"/>
  <c r="FE362" i="37"/>
  <c r="FC362" i="37"/>
  <c r="DT362" i="37"/>
  <c r="DR362" i="37"/>
  <c r="DP362" i="37"/>
  <c r="DN362" i="37"/>
  <c r="DL362" i="37"/>
  <c r="GE362" i="37"/>
  <c r="DU362" i="37"/>
  <c r="DS362" i="37"/>
  <c r="DQ362" i="37"/>
  <c r="DM362" i="37"/>
  <c r="DK362" i="37"/>
  <c r="CX362" i="37"/>
  <c r="CV362" i="37"/>
  <c r="CW362" i="37"/>
  <c r="CU362" i="37"/>
  <c r="CO362" i="37"/>
  <c r="AV362" i="37"/>
  <c r="GS362" i="37"/>
  <c r="EM362" i="37"/>
  <c r="BI362" i="37"/>
  <c r="BZ361" i="37"/>
  <c r="BX361" i="37"/>
  <c r="BV361" i="37"/>
  <c r="BT361" i="37"/>
  <c r="GA361" i="37"/>
  <c r="CA361" i="37"/>
  <c r="BY361" i="37"/>
  <c r="BW361" i="37"/>
  <c r="BU361" i="37"/>
  <c r="FL360" i="37"/>
  <c r="FJ360" i="37"/>
  <c r="FG360" i="37"/>
  <c r="FE360" i="37"/>
  <c r="DT360" i="37"/>
  <c r="DR360" i="37"/>
  <c r="DS360" i="37"/>
  <c r="DM360" i="37"/>
  <c r="CX360" i="37"/>
  <c r="CV360" i="37"/>
  <c r="CW360" i="37"/>
  <c r="CS360" i="37"/>
  <c r="AV360" i="37"/>
  <c r="GS360" i="37"/>
  <c r="EM360" i="37"/>
  <c r="BI360" i="37"/>
  <c r="BZ359" i="37"/>
  <c r="BX359" i="37"/>
  <c r="BV359" i="37"/>
  <c r="BT359" i="37"/>
  <c r="GA359" i="37"/>
  <c r="CA359" i="37"/>
  <c r="BY359" i="37"/>
  <c r="BW359" i="37"/>
  <c r="BU359" i="37"/>
  <c r="FL358" i="37"/>
  <c r="FJ358" i="37"/>
  <c r="FH358" i="37"/>
  <c r="FF358" i="37"/>
  <c r="FD358" i="37"/>
  <c r="GI358" i="37"/>
  <c r="FM358" i="37"/>
  <c r="FI358" i="37"/>
  <c r="FG358" i="37"/>
  <c r="FE358" i="37"/>
  <c r="FC358" i="37"/>
  <c r="DT358" i="37"/>
  <c r="DR358" i="37"/>
  <c r="DP358" i="37"/>
  <c r="DN358" i="37"/>
  <c r="DL358" i="37"/>
  <c r="GE358" i="37"/>
  <c r="DU358" i="37"/>
  <c r="DS358" i="37"/>
  <c r="DQ358" i="37"/>
  <c r="DM358" i="37"/>
  <c r="DK358" i="37"/>
  <c r="CX358" i="37"/>
  <c r="CV358" i="37"/>
  <c r="CR358" i="37"/>
  <c r="CP358" i="37"/>
  <c r="CW358" i="37"/>
  <c r="CO358" i="37"/>
  <c r="AV358" i="37"/>
  <c r="GS358" i="37"/>
  <c r="EM358" i="37"/>
  <c r="BI358" i="37"/>
  <c r="CU358" i="37"/>
  <c r="BZ357" i="37"/>
  <c r="BX357" i="37"/>
  <c r="BV357" i="37"/>
  <c r="BT357" i="37"/>
  <c r="GA357" i="37"/>
  <c r="CA357" i="37"/>
  <c r="BY357" i="37"/>
  <c r="BW357" i="37"/>
  <c r="BU357" i="37"/>
  <c r="FL356" i="37"/>
  <c r="FJ356" i="37"/>
  <c r="FH356" i="37"/>
  <c r="FF356" i="37"/>
  <c r="FD356" i="37"/>
  <c r="GI356" i="37"/>
  <c r="FM356" i="37"/>
  <c r="FI356" i="37"/>
  <c r="FG356" i="37"/>
  <c r="FE356" i="37"/>
  <c r="FC356" i="37"/>
  <c r="DT356" i="37"/>
  <c r="DR356" i="37"/>
  <c r="DP356" i="37"/>
  <c r="DN356" i="37"/>
  <c r="DL356" i="37"/>
  <c r="GE356" i="37"/>
  <c r="DU356" i="37"/>
  <c r="DS356" i="37"/>
  <c r="DQ356" i="37"/>
  <c r="DM356" i="37"/>
  <c r="DK356" i="37"/>
  <c r="CX356" i="37"/>
  <c r="CV356" i="37"/>
  <c r="CT356" i="37"/>
  <c r="CR356" i="37"/>
  <c r="CP356" i="37"/>
  <c r="GC356" i="37"/>
  <c r="CY356" i="37"/>
  <c r="CW356" i="37"/>
  <c r="CU356" i="37"/>
  <c r="CS356" i="37"/>
  <c r="CO356" i="37"/>
  <c r="GS356" i="37"/>
  <c r="EM356" i="37"/>
  <c r="BI356" i="37"/>
  <c r="BZ355" i="37"/>
  <c r="BX355" i="37"/>
  <c r="BV355" i="37"/>
  <c r="BT355" i="37"/>
  <c r="GA355" i="37"/>
  <c r="CA355" i="37"/>
  <c r="BY355" i="37"/>
  <c r="BW355" i="37"/>
  <c r="BU355" i="37"/>
  <c r="FL354" i="37"/>
  <c r="FJ354" i="37"/>
  <c r="FH354" i="37"/>
  <c r="FF354" i="37"/>
  <c r="FD354" i="37"/>
  <c r="GI354" i="37"/>
  <c r="FM354" i="37"/>
  <c r="FI354" i="37"/>
  <c r="FG354" i="37"/>
  <c r="FE354" i="37"/>
  <c r="FC354" i="37"/>
  <c r="DT354" i="37"/>
  <c r="DR354" i="37"/>
  <c r="DP354" i="37"/>
  <c r="DN354" i="37"/>
  <c r="DL354" i="37"/>
  <c r="GE354" i="37"/>
  <c r="DU354" i="37"/>
  <c r="DS354" i="37"/>
  <c r="DQ354" i="37"/>
  <c r="DM354" i="37"/>
  <c r="DK354" i="37"/>
  <c r="CX354" i="37"/>
  <c r="CV354" i="37"/>
  <c r="CT354" i="37"/>
  <c r="CP354" i="37"/>
  <c r="CS354" i="37"/>
  <c r="CO354" i="37"/>
  <c r="AV354" i="37"/>
  <c r="GS354" i="37"/>
  <c r="EM354" i="37"/>
  <c r="BI354" i="37"/>
  <c r="BZ353" i="37"/>
  <c r="BX353" i="37"/>
  <c r="BV353" i="37"/>
  <c r="BT353" i="37"/>
  <c r="GA353" i="37"/>
  <c r="CA353" i="37"/>
  <c r="BY353" i="37"/>
  <c r="BW353" i="37"/>
  <c r="BU353" i="37"/>
  <c r="FJ352" i="37"/>
  <c r="FF352" i="37"/>
  <c r="FG352" i="37"/>
  <c r="FC352" i="37"/>
  <c r="DT352" i="37"/>
  <c r="DR352" i="37"/>
  <c r="DP352" i="37"/>
  <c r="DN352" i="37"/>
  <c r="DL352" i="37"/>
  <c r="GE352" i="37"/>
  <c r="DU352" i="37"/>
  <c r="DS352" i="37"/>
  <c r="DQ352" i="37"/>
  <c r="DM352" i="37"/>
  <c r="DK352" i="37"/>
  <c r="CX352" i="37"/>
  <c r="CV352" i="37"/>
  <c r="CT352" i="37"/>
  <c r="CR352" i="37"/>
  <c r="CP352" i="37"/>
  <c r="GC352" i="37"/>
  <c r="CY352" i="37"/>
  <c r="CW352" i="37"/>
  <c r="CU352" i="37"/>
  <c r="CS352" i="37"/>
  <c r="CO352" i="37"/>
  <c r="GS352" i="37"/>
  <c r="EM352" i="37"/>
  <c r="BI352" i="37"/>
  <c r="FI352" i="37" s="1"/>
  <c r="BZ351" i="37"/>
  <c r="BX351" i="37"/>
  <c r="BV351" i="37"/>
  <c r="BT351" i="37"/>
  <c r="GA351" i="37"/>
  <c r="CA351" i="37"/>
  <c r="BY351" i="37"/>
  <c r="BW351" i="37"/>
  <c r="BU351" i="37"/>
  <c r="FL350" i="37"/>
  <c r="FJ350" i="37"/>
  <c r="FH350" i="37"/>
  <c r="FF350" i="37"/>
  <c r="FD350" i="37"/>
  <c r="GI350" i="37"/>
  <c r="FM350" i="37"/>
  <c r="FI350" i="37"/>
  <c r="FG350" i="37"/>
  <c r="FE350" i="37"/>
  <c r="FC350" i="37"/>
  <c r="DT350" i="37"/>
  <c r="DR350" i="37"/>
  <c r="DP350" i="37"/>
  <c r="DN350" i="37"/>
  <c r="DL350" i="37"/>
  <c r="GE350" i="37"/>
  <c r="DU350" i="37"/>
  <c r="DS350" i="37"/>
  <c r="DQ350" i="37"/>
  <c r="DM350" i="37"/>
  <c r="DK350" i="37"/>
  <c r="CX350" i="37"/>
  <c r="CV350" i="37"/>
  <c r="CT350" i="37"/>
  <c r="CR350" i="37"/>
  <c r="CP350" i="37"/>
  <c r="GC350" i="37"/>
  <c r="CY350" i="37"/>
  <c r="CW350" i="37"/>
  <c r="CU350" i="37"/>
  <c r="CS350" i="37"/>
  <c r="CO350" i="37"/>
  <c r="AV350" i="37"/>
  <c r="GS350" i="37"/>
  <c r="EM350" i="37"/>
  <c r="BI350" i="37"/>
  <c r="BZ349" i="37"/>
  <c r="BX349" i="37"/>
  <c r="BV349" i="37"/>
  <c r="BT349" i="37"/>
  <c r="GA349" i="37"/>
  <c r="CA349" i="37"/>
  <c r="BY349" i="37"/>
  <c r="BW349" i="37"/>
  <c r="BU349" i="37"/>
  <c r="FE348" i="37"/>
  <c r="FC348" i="37"/>
  <c r="DT348" i="37"/>
  <c r="DR348" i="37"/>
  <c r="DP348" i="37"/>
  <c r="DN348" i="37"/>
  <c r="DL348" i="37"/>
  <c r="GE348" i="37"/>
  <c r="DU348" i="37"/>
  <c r="DS348" i="37"/>
  <c r="DQ348" i="37"/>
  <c r="DM348" i="37"/>
  <c r="DK348" i="37"/>
  <c r="CW348" i="37"/>
  <c r="CO348" i="37"/>
  <c r="GS348" i="37"/>
  <c r="EM348" i="37"/>
  <c r="BI348" i="37"/>
  <c r="BZ347" i="37"/>
  <c r="BX347" i="37"/>
  <c r="BV347" i="37"/>
  <c r="BT347" i="37"/>
  <c r="GA347" i="37"/>
  <c r="CA347" i="37"/>
  <c r="BY347" i="37"/>
  <c r="BW347" i="37"/>
  <c r="BU347" i="37"/>
  <c r="FL346" i="37"/>
  <c r="FJ346" i="37"/>
  <c r="FH346" i="37"/>
  <c r="FF346" i="37"/>
  <c r="FD346" i="37"/>
  <c r="GI346" i="37"/>
  <c r="FM346" i="37"/>
  <c r="FI346" i="37"/>
  <c r="FG346" i="37"/>
  <c r="FE346" i="37"/>
  <c r="FC346" i="37"/>
  <c r="DT346" i="37"/>
  <c r="DR346" i="37"/>
  <c r="DP346" i="37"/>
  <c r="DN346" i="37"/>
  <c r="DL346" i="37"/>
  <c r="GE346" i="37"/>
  <c r="DU346" i="37"/>
  <c r="DS346" i="37"/>
  <c r="DQ346" i="37"/>
  <c r="DM346" i="37"/>
  <c r="DK346" i="37"/>
  <c r="CX346" i="37"/>
  <c r="CV346" i="37"/>
  <c r="CT346" i="37"/>
  <c r="CR346" i="37"/>
  <c r="CP346" i="37"/>
  <c r="GC346" i="37"/>
  <c r="CY346" i="37"/>
  <c r="CW346" i="37"/>
  <c r="CU346" i="37"/>
  <c r="CS346" i="37"/>
  <c r="CO346" i="37"/>
  <c r="AV346" i="37"/>
  <c r="GS346" i="37"/>
  <c r="EM346" i="37"/>
  <c r="BI346" i="37"/>
  <c r="BZ345" i="37"/>
  <c r="BX345" i="37"/>
  <c r="BV345" i="37"/>
  <c r="BT345" i="37"/>
  <c r="GA345" i="37"/>
  <c r="CA345" i="37"/>
  <c r="BY345" i="37"/>
  <c r="BW345" i="37"/>
  <c r="BU345" i="37"/>
  <c r="FJ344" i="37"/>
  <c r="FG344" i="37"/>
  <c r="FE344" i="37"/>
  <c r="DR344" i="37"/>
  <c r="DS344" i="37"/>
  <c r="DM344" i="37"/>
  <c r="CV344" i="37"/>
  <c r="CW344" i="37"/>
  <c r="CS344" i="37"/>
  <c r="GS344" i="37"/>
  <c r="EM344" i="37"/>
  <c r="BI344" i="37"/>
  <c r="BZ343" i="37"/>
  <c r="BX343" i="37"/>
  <c r="BV343" i="37"/>
  <c r="BT343" i="37"/>
  <c r="GA343" i="37"/>
  <c r="CA343" i="37"/>
  <c r="BY343" i="37"/>
  <c r="BW343" i="37"/>
  <c r="BU343" i="37"/>
  <c r="FL342" i="37"/>
  <c r="FJ342" i="37"/>
  <c r="FH342" i="37"/>
  <c r="FF342" i="37"/>
  <c r="FD342" i="37"/>
  <c r="GI342" i="37"/>
  <c r="FM342" i="37"/>
  <c r="FI342" i="37"/>
  <c r="FG342" i="37"/>
  <c r="FE342" i="37"/>
  <c r="FC342" i="37"/>
  <c r="CX342" i="37"/>
  <c r="CV342" i="37"/>
  <c r="CT342" i="37"/>
  <c r="CR342" i="37"/>
  <c r="CP342" i="37"/>
  <c r="GC342" i="37"/>
  <c r="CY342" i="37"/>
  <c r="CW342" i="37"/>
  <c r="CU342" i="37"/>
  <c r="CS342" i="37"/>
  <c r="CO342" i="37"/>
  <c r="AV342" i="37"/>
  <c r="GS342" i="37"/>
  <c r="EM342" i="37"/>
  <c r="BI342" i="37"/>
  <c r="BZ341" i="37"/>
  <c r="BU341" i="37"/>
  <c r="FJ340" i="37"/>
  <c r="FI340" i="37"/>
  <c r="FE340" i="37"/>
  <c r="FC340" i="37"/>
  <c r="DT340" i="37"/>
  <c r="DR340" i="37"/>
  <c r="DP340" i="37"/>
  <c r="DN340" i="37"/>
  <c r="DL340" i="37"/>
  <c r="GE340" i="37"/>
  <c r="DU340" i="37"/>
  <c r="DS340" i="37"/>
  <c r="DQ340" i="37"/>
  <c r="DM340" i="37"/>
  <c r="DK340" i="37"/>
  <c r="CV340" i="37"/>
  <c r="CW340" i="37"/>
  <c r="CU340" i="37"/>
  <c r="CO340" i="37"/>
  <c r="GS340" i="37"/>
  <c r="EM340" i="37"/>
  <c r="BI340" i="37"/>
  <c r="BZ339" i="37"/>
  <c r="BX339" i="37"/>
  <c r="BV339" i="37"/>
  <c r="BT339" i="37"/>
  <c r="GA339" i="37"/>
  <c r="CA339" i="37"/>
  <c r="BY339" i="37"/>
  <c r="BW339" i="37"/>
  <c r="BU339" i="37"/>
  <c r="FC338" i="37"/>
  <c r="DT338" i="37"/>
  <c r="DR338" i="37"/>
  <c r="DP338" i="37"/>
  <c r="DN338" i="37"/>
  <c r="DL338" i="37"/>
  <c r="GE338" i="37"/>
  <c r="DU338" i="37"/>
  <c r="DS338" i="37"/>
  <c r="DQ338" i="37"/>
  <c r="DM338" i="37"/>
  <c r="DK338" i="37"/>
  <c r="CX338" i="37"/>
  <c r="CV338" i="37"/>
  <c r="CT338" i="37"/>
  <c r="CR338" i="37"/>
  <c r="CP338" i="37"/>
  <c r="GC338" i="37"/>
  <c r="CY338" i="37"/>
  <c r="CW338" i="37"/>
  <c r="CU338" i="37"/>
  <c r="CS338" i="37"/>
  <c r="CO338" i="37"/>
  <c r="AV338" i="37"/>
  <c r="GS338" i="37"/>
  <c r="EM338" i="37"/>
  <c r="BI338" i="37"/>
  <c r="BZ337" i="37"/>
  <c r="CA337" i="37"/>
  <c r="BW337" i="37"/>
  <c r="AH445" i="37"/>
  <c r="GV445" i="37"/>
  <c r="FW445" i="37"/>
  <c r="FX445" i="37"/>
  <c r="AU445" i="37"/>
  <c r="AW445" i="37"/>
  <c r="AH442" i="37"/>
  <c r="GV442" i="37"/>
  <c r="FW442" i="37"/>
  <c r="FX442" i="37"/>
  <c r="AU442" i="37"/>
  <c r="AW442" i="37"/>
  <c r="AH440" i="37"/>
  <c r="GV440" i="37"/>
  <c r="FW440" i="37"/>
  <c r="FX440" i="37"/>
  <c r="AU440" i="37"/>
  <c r="AW440" i="37"/>
  <c r="AH439" i="37"/>
  <c r="GV439" i="37"/>
  <c r="FW439" i="37"/>
  <c r="FX439" i="37"/>
  <c r="AU439" i="37"/>
  <c r="AW439" i="37"/>
  <c r="FV431" i="37"/>
  <c r="FT431" i="37"/>
  <c r="FR431" i="37"/>
  <c r="FP431" i="37"/>
  <c r="FN431" i="37"/>
  <c r="BR431" i="37"/>
  <c r="FU431" i="37"/>
  <c r="FS431" i="37"/>
  <c r="FQ431" i="37"/>
  <c r="FO431" i="37"/>
  <c r="FV429" i="37"/>
  <c r="FP429" i="37"/>
  <c r="FN429" i="37"/>
  <c r="BP429" i="37"/>
  <c r="FS429" i="37"/>
  <c r="BO429" i="37"/>
  <c r="FJ429" i="37" s="1"/>
  <c r="FV427" i="37"/>
  <c r="FN427" i="37"/>
  <c r="BP427" i="37"/>
  <c r="FS427" i="37"/>
  <c r="BO427" i="37"/>
  <c r="FD427" i="37" s="1"/>
  <c r="FV425" i="37"/>
  <c r="FT425" i="37"/>
  <c r="FR425" i="37"/>
  <c r="FP425" i="37"/>
  <c r="FN425" i="37"/>
  <c r="BR425" i="37"/>
  <c r="FU425" i="37"/>
  <c r="FS425" i="37"/>
  <c r="FQ425" i="37"/>
  <c r="FO425" i="37"/>
  <c r="FV420" i="37"/>
  <c r="FT420" i="37"/>
  <c r="FR420" i="37"/>
  <c r="FP420" i="37"/>
  <c r="FN420" i="37"/>
  <c r="BR420" i="37"/>
  <c r="FU420" i="37"/>
  <c r="FS420" i="37"/>
  <c r="FQ420" i="37"/>
  <c r="FO420" i="37"/>
  <c r="FV418" i="37"/>
  <c r="FT418" i="37"/>
  <c r="FR418" i="37"/>
  <c r="FP418" i="37"/>
  <c r="FN418" i="37"/>
  <c r="BR418" i="37"/>
  <c r="FU418" i="37"/>
  <c r="FS418" i="37"/>
  <c r="FQ418" i="37"/>
  <c r="FO418" i="37"/>
  <c r="FV416" i="37"/>
  <c r="FT416" i="37"/>
  <c r="FR416" i="37"/>
  <c r="FP416" i="37"/>
  <c r="FN416" i="37"/>
  <c r="BR416" i="37"/>
  <c r="FU416" i="37"/>
  <c r="FS416" i="37"/>
  <c r="FQ416" i="37"/>
  <c r="FO416" i="37"/>
  <c r="FV414" i="37"/>
  <c r="FT414" i="37"/>
  <c r="FR414" i="37"/>
  <c r="FP414" i="37"/>
  <c r="FN414" i="37"/>
  <c r="BR414" i="37"/>
  <c r="FU414" i="37"/>
  <c r="FS414" i="37"/>
  <c r="FQ414" i="37"/>
  <c r="FO414" i="37"/>
  <c r="FV413" i="37"/>
  <c r="FT413" i="37"/>
  <c r="FR413" i="37"/>
  <c r="FP413" i="37"/>
  <c r="FN413" i="37"/>
  <c r="BR413" i="37"/>
  <c r="FU413" i="37"/>
  <c r="FS413" i="37"/>
  <c r="FQ413" i="37"/>
  <c r="FO413" i="37"/>
  <c r="FV410" i="37"/>
  <c r="FT410" i="37"/>
  <c r="FR410" i="37"/>
  <c r="FP410" i="37"/>
  <c r="FN410" i="37"/>
  <c r="BR410" i="37"/>
  <c r="FU410" i="37"/>
  <c r="FS410" i="37"/>
  <c r="FQ410" i="37"/>
  <c r="FO410" i="37"/>
  <c r="FV408" i="37"/>
  <c r="FT408" i="37"/>
  <c r="FR408" i="37"/>
  <c r="FP408" i="37"/>
  <c r="FN408" i="37"/>
  <c r="BR408" i="37"/>
  <c r="FU408" i="37"/>
  <c r="FS408" i="37"/>
  <c r="FQ408" i="37"/>
  <c r="FO408" i="37"/>
  <c r="FV407" i="37"/>
  <c r="FT407" i="37"/>
  <c r="FR407" i="37"/>
  <c r="FP407" i="37"/>
  <c r="FN407" i="37"/>
  <c r="BR407" i="37"/>
  <c r="FU407" i="37"/>
  <c r="FS407" i="37"/>
  <c r="FQ407" i="37"/>
  <c r="FO407" i="37"/>
  <c r="FV405" i="37"/>
  <c r="FT405" i="37"/>
  <c r="FR405" i="37"/>
  <c r="FP405" i="37"/>
  <c r="FN405" i="37"/>
  <c r="BR405" i="37"/>
  <c r="FU405" i="37"/>
  <c r="FS405" i="37"/>
  <c r="FQ405" i="37"/>
  <c r="FO405" i="37"/>
  <c r="FV403" i="37"/>
  <c r="FT403" i="37"/>
  <c r="FR403" i="37"/>
  <c r="FP403" i="37"/>
  <c r="FN403" i="37"/>
  <c r="BR403" i="37"/>
  <c r="FU403" i="37"/>
  <c r="FS403" i="37"/>
  <c r="FQ403" i="37"/>
  <c r="FO403" i="37"/>
  <c r="FV401" i="37"/>
  <c r="FT401" i="37"/>
  <c r="FR401" i="37"/>
  <c r="FP401" i="37"/>
  <c r="FN401" i="37"/>
  <c r="BR401" i="37"/>
  <c r="FU401" i="37"/>
  <c r="FS401" i="37"/>
  <c r="FQ401" i="37"/>
  <c r="FO401" i="37"/>
  <c r="FV399" i="37"/>
  <c r="FT399" i="37"/>
  <c r="FR399" i="37"/>
  <c r="FP399" i="37"/>
  <c r="FN399" i="37"/>
  <c r="BR399" i="37"/>
  <c r="FU399" i="37"/>
  <c r="FS399" i="37"/>
  <c r="FQ399" i="37"/>
  <c r="FO399" i="37"/>
  <c r="FV397" i="37"/>
  <c r="FT397" i="37"/>
  <c r="FR397" i="37"/>
  <c r="FP397" i="37"/>
  <c r="FN397" i="37"/>
  <c r="BR397" i="37"/>
  <c r="FU397" i="37"/>
  <c r="FS397" i="37"/>
  <c r="FQ397" i="37"/>
  <c r="FO397" i="37"/>
  <c r="FV395" i="37"/>
  <c r="FT395" i="37"/>
  <c r="FR395" i="37"/>
  <c r="FP395" i="37"/>
  <c r="FN395" i="37"/>
  <c r="BR395" i="37"/>
  <c r="FU395" i="37"/>
  <c r="FS395" i="37"/>
  <c r="FQ395" i="37"/>
  <c r="FO395" i="37"/>
  <c r="FV393" i="37"/>
  <c r="FT393" i="37"/>
  <c r="FR393" i="37"/>
  <c r="FP393" i="37"/>
  <c r="FN393" i="37"/>
  <c r="BR393" i="37"/>
  <c r="FU393" i="37"/>
  <c r="FS393" i="37"/>
  <c r="FQ393" i="37"/>
  <c r="FO393" i="37"/>
  <c r="FV391" i="37"/>
  <c r="FT391" i="37"/>
  <c r="FR391" i="37"/>
  <c r="FP391" i="37"/>
  <c r="FN391" i="37"/>
  <c r="BR391" i="37"/>
  <c r="FU391" i="37"/>
  <c r="FS391" i="37"/>
  <c r="FQ391" i="37"/>
  <c r="FO391" i="37"/>
  <c r="FV390" i="37"/>
  <c r="FT390" i="37"/>
  <c r="FR390" i="37"/>
  <c r="FP390" i="37"/>
  <c r="FN390" i="37"/>
  <c r="BR390" i="37"/>
  <c r="FU390" i="37"/>
  <c r="FS390" i="37"/>
  <c r="FQ390" i="37"/>
  <c r="FO390" i="37"/>
  <c r="FV388" i="37"/>
  <c r="FT388" i="37"/>
  <c r="FR388" i="37"/>
  <c r="FP388" i="37"/>
  <c r="FN388" i="37"/>
  <c r="BR388" i="37"/>
  <c r="FU388" i="37"/>
  <c r="FS388" i="37"/>
  <c r="FQ388" i="37"/>
  <c r="FO388" i="37"/>
  <c r="BZ336" i="37"/>
  <c r="BX336" i="37"/>
  <c r="BV336" i="37"/>
  <c r="BT336" i="37"/>
  <c r="GA336" i="37"/>
  <c r="CA336" i="37"/>
  <c r="BW336" i="37"/>
  <c r="BY336" i="37"/>
  <c r="BU336" i="37"/>
  <c r="GS336" i="37"/>
  <c r="EM336" i="37"/>
  <c r="BI336" i="37"/>
  <c r="BZ334" i="37"/>
  <c r="GS334" i="37"/>
  <c r="EM334" i="37"/>
  <c r="BI334" i="37"/>
  <c r="FJ332" i="37"/>
  <c r="DT332" i="37"/>
  <c r="DR332" i="37"/>
  <c r="DP332" i="37"/>
  <c r="DN332" i="37"/>
  <c r="DL332" i="37"/>
  <c r="GE332" i="37"/>
  <c r="DS332" i="37"/>
  <c r="DK332" i="37"/>
  <c r="DU332" i="37"/>
  <c r="DQ332" i="37"/>
  <c r="DM332" i="37"/>
  <c r="CX332" i="37"/>
  <c r="CV332" i="37"/>
  <c r="CT332" i="37"/>
  <c r="CR332" i="37"/>
  <c r="CP332" i="37"/>
  <c r="CY332" i="37"/>
  <c r="CU332" i="37"/>
  <c r="GC332" i="37"/>
  <c r="CW332" i="37"/>
  <c r="CS332" i="37"/>
  <c r="CO332" i="37"/>
  <c r="AV331" i="37"/>
  <c r="BZ330" i="37"/>
  <c r="BX330" i="37"/>
  <c r="BV330" i="37"/>
  <c r="BT330" i="37"/>
  <c r="GA330" i="37"/>
  <c r="CA330" i="37"/>
  <c r="BW330" i="37"/>
  <c r="BY330" i="37"/>
  <c r="BU330" i="37"/>
  <c r="GS330" i="37"/>
  <c r="EM330" i="37"/>
  <c r="BI330" i="37"/>
  <c r="FJ328" i="37"/>
  <c r="FE328" i="37"/>
  <c r="DT328" i="37"/>
  <c r="DR328" i="37"/>
  <c r="DP328" i="37"/>
  <c r="DN328" i="37"/>
  <c r="DL328" i="37"/>
  <c r="GE328" i="37"/>
  <c r="DS328" i="37"/>
  <c r="DK328" i="37"/>
  <c r="DU328" i="37"/>
  <c r="DQ328" i="37"/>
  <c r="DM328" i="37"/>
  <c r="CV328" i="37"/>
  <c r="CW328" i="37"/>
  <c r="BU326" i="37"/>
  <c r="GS326" i="37"/>
  <c r="EM326" i="37"/>
  <c r="BI326" i="37"/>
  <c r="FJ324" i="37"/>
  <c r="FC324" i="37"/>
  <c r="DT324" i="37"/>
  <c r="DR324" i="37"/>
  <c r="DP324" i="37"/>
  <c r="DN324" i="37"/>
  <c r="DL324" i="37"/>
  <c r="GE324" i="37"/>
  <c r="DS324" i="37"/>
  <c r="DK324" i="37"/>
  <c r="DU324" i="37"/>
  <c r="DQ324" i="37"/>
  <c r="DM324" i="37"/>
  <c r="CX324" i="37"/>
  <c r="CV324" i="37"/>
  <c r="CT324" i="37"/>
  <c r="CR324" i="37"/>
  <c r="CP324" i="37"/>
  <c r="CY324" i="37"/>
  <c r="CU324" i="37"/>
  <c r="GC324" i="37"/>
  <c r="CW324" i="37"/>
  <c r="CS324" i="37"/>
  <c r="CO324" i="37"/>
  <c r="FL322" i="37"/>
  <c r="FJ322" i="37"/>
  <c r="FH322" i="37"/>
  <c r="FF322" i="37"/>
  <c r="FD322" i="37"/>
  <c r="GI322" i="37"/>
  <c r="FG322" i="37"/>
  <c r="FC322" i="37"/>
  <c r="FM322" i="37"/>
  <c r="FI322" i="37"/>
  <c r="FE322" i="37"/>
  <c r="DT322" i="37"/>
  <c r="DR322" i="37"/>
  <c r="DP322" i="37"/>
  <c r="DN322" i="37"/>
  <c r="DL322" i="37"/>
  <c r="GE322" i="37"/>
  <c r="DS322" i="37"/>
  <c r="DK322" i="37"/>
  <c r="DU322" i="37"/>
  <c r="DQ322" i="37"/>
  <c r="DM322" i="37"/>
  <c r="CX322" i="37"/>
  <c r="CV322" i="37"/>
  <c r="CT322" i="37"/>
  <c r="CR322" i="37"/>
  <c r="CP322" i="37"/>
  <c r="CY322" i="37"/>
  <c r="CU322" i="37"/>
  <c r="GC322" i="37"/>
  <c r="CW322" i="37"/>
  <c r="CS322" i="37"/>
  <c r="CO322" i="37"/>
  <c r="FC320" i="37"/>
  <c r="DT320" i="37"/>
  <c r="DR320" i="37"/>
  <c r="DP320" i="37"/>
  <c r="DN320" i="37"/>
  <c r="DL320" i="37"/>
  <c r="GE320" i="37"/>
  <c r="DS320" i="37"/>
  <c r="DK320" i="37"/>
  <c r="DU320" i="37"/>
  <c r="DQ320" i="37"/>
  <c r="DM320" i="37"/>
  <c r="CX320" i="37"/>
  <c r="CV320" i="37"/>
  <c r="CT320" i="37"/>
  <c r="CR320" i="37"/>
  <c r="CP320" i="37"/>
  <c r="CY320" i="37"/>
  <c r="CU320" i="37"/>
  <c r="GC320" i="37"/>
  <c r="CW320" i="37"/>
  <c r="CS320" i="37"/>
  <c r="CO320" i="37"/>
  <c r="FJ318" i="37"/>
  <c r="FC318" i="37"/>
  <c r="DT318" i="37"/>
  <c r="DR318" i="37"/>
  <c r="DP318" i="37"/>
  <c r="DN318" i="37"/>
  <c r="DL318" i="37"/>
  <c r="GE318" i="37"/>
  <c r="DS318" i="37"/>
  <c r="DK318" i="37"/>
  <c r="DU318" i="37"/>
  <c r="DQ318" i="37"/>
  <c r="DM318" i="37"/>
  <c r="CX318" i="37"/>
  <c r="CV318" i="37"/>
  <c r="CT318" i="37"/>
  <c r="CR318" i="37"/>
  <c r="CP318" i="37"/>
  <c r="CY318" i="37"/>
  <c r="CU318" i="37"/>
  <c r="GC318" i="37"/>
  <c r="CW318" i="37"/>
  <c r="CS318" i="37"/>
  <c r="CO318" i="37"/>
  <c r="CA316" i="37"/>
  <c r="GS316" i="37"/>
  <c r="EM316" i="37"/>
  <c r="BI316" i="37"/>
  <c r="BZ314" i="37"/>
  <c r="BX314" i="37"/>
  <c r="BT314" i="37"/>
  <c r="CA314" i="37"/>
  <c r="BU314" i="37"/>
  <c r="GS314" i="37"/>
  <c r="EM314" i="37"/>
  <c r="BI314" i="37"/>
  <c r="AR581" i="37"/>
  <c r="FW307" i="37"/>
  <c r="AU307" i="37"/>
  <c r="AW307" i="37"/>
  <c r="GJ307" i="37"/>
  <c r="AH307" i="37"/>
  <c r="GV307" i="37" s="1"/>
  <c r="FW306" i="37"/>
  <c r="AU306" i="37"/>
  <c r="AW306" i="37"/>
  <c r="GJ306" i="37"/>
  <c r="AH306" i="37"/>
  <c r="GV306" i="37" s="1"/>
  <c r="FW305" i="37"/>
  <c r="AU305" i="37"/>
  <c r="AW305" i="37"/>
  <c r="GJ305" i="37"/>
  <c r="AH305" i="37"/>
  <c r="GV305" i="37" s="1"/>
  <c r="FW304" i="37"/>
  <c r="AU304" i="37"/>
  <c r="AW304" i="37"/>
  <c r="GJ304" i="37"/>
  <c r="AH304" i="37"/>
  <c r="GV304" i="37" s="1"/>
  <c r="FW303" i="37"/>
  <c r="AU303" i="37"/>
  <c r="AW303" i="37"/>
  <c r="GJ303" i="37"/>
  <c r="AH303" i="37"/>
  <c r="GV303" i="37" s="1"/>
  <c r="FW302" i="37"/>
  <c r="AU302" i="37"/>
  <c r="AW302" i="37"/>
  <c r="GJ302" i="37"/>
  <c r="AH302" i="37"/>
  <c r="GV302" i="37" s="1"/>
  <c r="FW301" i="37"/>
  <c r="AU301" i="37"/>
  <c r="AW301" i="37"/>
  <c r="GJ301" i="37"/>
  <c r="AH301" i="37"/>
  <c r="GV301" i="37" s="1"/>
  <c r="FW300" i="37"/>
  <c r="AU300" i="37"/>
  <c r="AW300" i="37"/>
  <c r="GJ300" i="37"/>
  <c r="AH300" i="37"/>
  <c r="GV300" i="37" s="1"/>
  <c r="FW299" i="37"/>
  <c r="AU299" i="37"/>
  <c r="AW299" i="37"/>
  <c r="GJ299" i="37"/>
  <c r="AH299" i="37"/>
  <c r="GV299" i="37" s="1"/>
  <c r="FW298" i="37"/>
  <c r="AU298" i="37"/>
  <c r="AW298" i="37"/>
  <c r="GJ298" i="37"/>
  <c r="AH298" i="37"/>
  <c r="GV298" i="37" s="1"/>
  <c r="FW297" i="37"/>
  <c r="AU297" i="37"/>
  <c r="AW297" i="37"/>
  <c r="GJ297" i="37"/>
  <c r="AH297" i="37"/>
  <c r="GV297" i="37" s="1"/>
  <c r="FW296" i="37"/>
  <c r="AU296" i="37"/>
  <c r="AW296" i="37"/>
  <c r="GJ296" i="37"/>
  <c r="AH296" i="37"/>
  <c r="GV296" i="37" s="1"/>
  <c r="FW295" i="37"/>
  <c r="AU295" i="37"/>
  <c r="AW295" i="37"/>
  <c r="GJ295" i="37"/>
  <c r="AH295" i="37"/>
  <c r="GV295" i="37" s="1"/>
  <c r="FW294" i="37"/>
  <c r="FX294" i="37" s="1"/>
  <c r="AU294" i="37"/>
  <c r="AW294" i="37" s="1"/>
  <c r="AH294" i="37"/>
  <c r="GV294" i="37" s="1"/>
  <c r="FW293" i="37"/>
  <c r="FX293" i="37" s="1"/>
  <c r="AU293" i="37"/>
  <c r="AW293" i="37" s="1"/>
  <c r="AH293" i="37"/>
  <c r="GV293" i="37" s="1"/>
  <c r="FW292" i="37"/>
  <c r="FX292" i="37" s="1"/>
  <c r="AU292" i="37"/>
  <c r="AW292" i="37" s="1"/>
  <c r="AH292" i="37"/>
  <c r="GV292" i="37" s="1"/>
  <c r="FW291" i="37"/>
  <c r="FX291" i="37" s="1"/>
  <c r="AU291" i="37"/>
  <c r="AW291" i="37" s="1"/>
  <c r="AH291" i="37"/>
  <c r="GV291" i="37" s="1"/>
  <c r="FW290" i="37"/>
  <c r="AU290" i="37"/>
  <c r="AW290" i="37"/>
  <c r="GJ290" i="37"/>
  <c r="AH290" i="37"/>
  <c r="GV290" i="37" s="1"/>
  <c r="FW289" i="37"/>
  <c r="AU289" i="37"/>
  <c r="AW289" i="37"/>
  <c r="GJ289" i="37"/>
  <c r="AH289" i="37"/>
  <c r="GV289" i="37" s="1"/>
  <c r="FW288" i="37"/>
  <c r="AU288" i="37"/>
  <c r="AW288" i="37"/>
  <c r="GJ288" i="37"/>
  <c r="AH288" i="37"/>
  <c r="GV288" i="37" s="1"/>
  <c r="FW287" i="37"/>
  <c r="FX287" i="37" s="1"/>
  <c r="AU287" i="37"/>
  <c r="AW287" i="37" s="1"/>
  <c r="AH287" i="37"/>
  <c r="GV287" i="37" s="1"/>
  <c r="FW286" i="37"/>
  <c r="AU286" i="37"/>
  <c r="AW286" i="37"/>
  <c r="GJ286" i="37"/>
  <c r="AH286" i="37"/>
  <c r="GV286" i="37" s="1"/>
  <c r="FW285" i="37"/>
  <c r="AU285" i="37"/>
  <c r="AW285" i="37"/>
  <c r="GJ285" i="37"/>
  <c r="AH285" i="37"/>
  <c r="GV285" i="37" s="1"/>
  <c r="FW284" i="37"/>
  <c r="FX284" i="37" s="1"/>
  <c r="AU284" i="37"/>
  <c r="AW284" i="37" s="1"/>
  <c r="AH284" i="37"/>
  <c r="GV284" i="37" s="1"/>
  <c r="FW283" i="37"/>
  <c r="AU283" i="37"/>
  <c r="AW283" i="37"/>
  <c r="GJ283" i="37"/>
  <c r="AH283" i="37"/>
  <c r="GV283" i="37" s="1"/>
  <c r="FW282" i="37"/>
  <c r="AU282" i="37"/>
  <c r="AW282" i="37"/>
  <c r="GJ282" i="37"/>
  <c r="AH282" i="37"/>
  <c r="GV282" i="37" s="1"/>
  <c r="DI281" i="37"/>
  <c r="DG281" i="37"/>
  <c r="DE281" i="37"/>
  <c r="DA281" i="37"/>
  <c r="GD281" i="37"/>
  <c r="DJ281" i="37"/>
  <c r="DH281" i="37"/>
  <c r="DF281" i="37"/>
  <c r="DD281" i="37"/>
  <c r="DB281" i="37"/>
  <c r="CZ281" i="37"/>
  <c r="GB281" i="37"/>
  <c r="CM281" i="37"/>
  <c r="CK281" i="37"/>
  <c r="CI281" i="37"/>
  <c r="CG281" i="37"/>
  <c r="CN281" i="37"/>
  <c r="CL281" i="37"/>
  <c r="CJ281" i="37"/>
  <c r="CH281" i="37"/>
  <c r="CF281" i="37"/>
  <c r="CD281" i="37"/>
  <c r="EC280" i="37"/>
  <c r="DW280" i="37"/>
  <c r="ED280" i="37"/>
  <c r="DX280" i="37"/>
  <c r="AS580" i="37"/>
  <c r="AV258" i="37"/>
  <c r="AV580" i="37" s="1"/>
  <c r="AV257" i="37"/>
  <c r="AV256" i="37"/>
  <c r="AV255" i="37"/>
  <c r="AV254" i="37"/>
  <c r="AV253" i="37"/>
  <c r="AV252" i="37"/>
  <c r="AV251" i="37"/>
  <c r="AV250" i="37"/>
  <c r="AV249" i="37"/>
  <c r="AV248" i="37"/>
  <c r="AV247" i="37"/>
  <c r="AV246" i="37"/>
  <c r="AV245" i="37"/>
  <c r="AV244" i="37"/>
  <c r="AV243" i="37"/>
  <c r="AV242" i="37"/>
  <c r="AV241" i="37"/>
  <c r="AV240" i="37"/>
  <c r="AV239" i="37"/>
  <c r="AV238" i="37"/>
  <c r="AV237" i="37"/>
  <c r="AV236" i="37"/>
  <c r="AV235" i="37"/>
  <c r="AV234" i="37"/>
  <c r="AV233" i="37"/>
  <c r="AV232" i="37"/>
  <c r="AV231" i="37"/>
  <c r="AV230" i="37"/>
  <c r="FV383" i="37"/>
  <c r="FT383" i="37"/>
  <c r="FR383" i="37"/>
  <c r="FP383" i="37"/>
  <c r="FN383" i="37"/>
  <c r="BR383" i="37"/>
  <c r="FS383" i="37"/>
  <c r="FO383" i="37"/>
  <c r="FU383" i="37"/>
  <c r="FQ383" i="37"/>
  <c r="FV382" i="37"/>
  <c r="FT382" i="37"/>
  <c r="FR382" i="37"/>
  <c r="FP382" i="37"/>
  <c r="FN382" i="37"/>
  <c r="BR382" i="37"/>
  <c r="FU382" i="37"/>
  <c r="FQ382" i="37"/>
  <c r="FS382" i="37"/>
  <c r="FO382" i="37"/>
  <c r="FV381" i="37"/>
  <c r="FN381" i="37"/>
  <c r="BP381" i="37"/>
  <c r="BO381" i="37"/>
  <c r="FU381" i="37"/>
  <c r="FV380" i="37"/>
  <c r="FT380" i="37"/>
  <c r="FR380" i="37"/>
  <c r="FP380" i="37"/>
  <c r="FN380" i="37"/>
  <c r="BR380" i="37"/>
  <c r="FU380" i="37"/>
  <c r="FQ380" i="37"/>
  <c r="FS380" i="37"/>
  <c r="FO380" i="37"/>
  <c r="FV379" i="37"/>
  <c r="FT379" i="37"/>
  <c r="FR379" i="37"/>
  <c r="FP379" i="37"/>
  <c r="FN379" i="37"/>
  <c r="BR379" i="37"/>
  <c r="FS379" i="37"/>
  <c r="FO379" i="37"/>
  <c r="FU379" i="37"/>
  <c r="FQ379" i="37"/>
  <c r="GJ377" i="37"/>
  <c r="AH377" i="37"/>
  <c r="GV377" i="37" s="1"/>
  <c r="FW377" i="37"/>
  <c r="AU377" i="37"/>
  <c r="AW377" i="37"/>
  <c r="GJ376" i="37"/>
  <c r="AH376" i="37"/>
  <c r="GV376" i="37" s="1"/>
  <c r="FW376" i="37"/>
  <c r="AU376" i="37"/>
  <c r="AX376" i="37"/>
  <c r="GJ374" i="37"/>
  <c r="AH374" i="37"/>
  <c r="GV374" i="37" s="1"/>
  <c r="FW374" i="37"/>
  <c r="FX374" i="37" s="1"/>
  <c r="AU374" i="37"/>
  <c r="AX374" i="37" s="1"/>
  <c r="GJ371" i="37"/>
  <c r="AH371" i="37"/>
  <c r="GV371" i="37"/>
  <c r="FW371" i="37"/>
  <c r="AU371" i="37"/>
  <c r="AW371" i="37" s="1"/>
  <c r="GJ370" i="37"/>
  <c r="AH370" i="37"/>
  <c r="GV370" i="37"/>
  <c r="FW370" i="37"/>
  <c r="AU370" i="37"/>
  <c r="AX370" i="37" s="1"/>
  <c r="GJ369" i="37"/>
  <c r="AH369" i="37"/>
  <c r="GV369" i="37"/>
  <c r="FW369" i="37"/>
  <c r="AU369" i="37"/>
  <c r="AX369" i="37" s="1"/>
  <c r="GJ368" i="37"/>
  <c r="AH368" i="37"/>
  <c r="GV368" i="37"/>
  <c r="FW368" i="37"/>
  <c r="AU368" i="37"/>
  <c r="AX368" i="37" s="1"/>
  <c r="GJ367" i="37"/>
  <c r="AH367" i="37"/>
  <c r="GV367" i="37"/>
  <c r="FW367" i="37"/>
  <c r="AU367" i="37"/>
  <c r="AX367" i="37" s="1"/>
  <c r="GJ366" i="37"/>
  <c r="AH366" i="37"/>
  <c r="GV366" i="37"/>
  <c r="FW366" i="37"/>
  <c r="AU366" i="37"/>
  <c r="AX366" i="37" s="1"/>
  <c r="GJ365" i="37"/>
  <c r="AH365" i="37"/>
  <c r="GV365" i="37"/>
  <c r="FW365" i="37"/>
  <c r="AU365" i="37"/>
  <c r="AX365" i="37" s="1"/>
  <c r="GJ358" i="37"/>
  <c r="AH358" i="37"/>
  <c r="GV358" i="37"/>
  <c r="FW358" i="37"/>
  <c r="AU358" i="37"/>
  <c r="AX358" i="37" s="1"/>
  <c r="GJ357" i="37"/>
  <c r="AH357" i="37"/>
  <c r="GV357" i="37"/>
  <c r="FW357" i="37"/>
  <c r="AU357" i="37"/>
  <c r="AX357" i="37" s="1"/>
  <c r="GJ354" i="37"/>
  <c r="AH354" i="37"/>
  <c r="GV354" i="37"/>
  <c r="FW354" i="37"/>
  <c r="AU354" i="37"/>
  <c r="AX354" i="37" s="1"/>
  <c r="GJ353" i="37"/>
  <c r="AH353" i="37"/>
  <c r="GV353" i="37"/>
  <c r="FW353" i="37"/>
  <c r="AU353" i="37"/>
  <c r="AX353" i="37"/>
  <c r="GJ352" i="37"/>
  <c r="AH352" i="37"/>
  <c r="GV352" i="37" s="1"/>
  <c r="FW352" i="37"/>
  <c r="AU352" i="37"/>
  <c r="GJ348" i="37"/>
  <c r="AH348" i="37"/>
  <c r="GV348" i="37"/>
  <c r="FW348" i="37"/>
  <c r="AU348" i="37"/>
  <c r="AH347" i="37"/>
  <c r="GV347" i="37"/>
  <c r="FW347" i="37"/>
  <c r="FX347" i="37"/>
  <c r="AU347" i="37"/>
  <c r="AX347" i="37"/>
  <c r="GJ345" i="37"/>
  <c r="AH345" i="37"/>
  <c r="GV345" i="37" s="1"/>
  <c r="FW345" i="37"/>
  <c r="AU345" i="37"/>
  <c r="AX345" i="37"/>
  <c r="AH344" i="37"/>
  <c r="GV344" i="37"/>
  <c r="FW344" i="37"/>
  <c r="FX344" i="37"/>
  <c r="AU344" i="37"/>
  <c r="GJ342" i="37"/>
  <c r="AH342" i="37"/>
  <c r="GV342" i="37"/>
  <c r="FW342" i="37"/>
  <c r="AU342" i="37"/>
  <c r="AX342" i="37" s="1"/>
  <c r="GJ341" i="37"/>
  <c r="AH341" i="37"/>
  <c r="GV341" i="37"/>
  <c r="FW341" i="37"/>
  <c r="AU341" i="37"/>
  <c r="AX341" i="37" s="1"/>
  <c r="GJ340" i="37"/>
  <c r="AH340" i="37"/>
  <c r="GV340" i="37"/>
  <c r="FW340" i="37"/>
  <c r="AU340" i="37"/>
  <c r="GJ339" i="37"/>
  <c r="AH339" i="37"/>
  <c r="GV339" i="37"/>
  <c r="FW339" i="37"/>
  <c r="AU339" i="37"/>
  <c r="AX339" i="37" s="1"/>
  <c r="EA581" i="37"/>
  <c r="EC308" i="37"/>
  <c r="DX308" i="37"/>
  <c r="ED308" i="37"/>
  <c r="DC581" i="37"/>
  <c r="DI308" i="37"/>
  <c r="DG308" i="37"/>
  <c r="DG581" i="37" s="1"/>
  <c r="DE308" i="37"/>
  <c r="DA308" i="37"/>
  <c r="DH308" i="37"/>
  <c r="DD308" i="37"/>
  <c r="CZ308" i="37"/>
  <c r="GD308" i="37"/>
  <c r="DJ308" i="37"/>
  <c r="DF308" i="37"/>
  <c r="DB308" i="37"/>
  <c r="CE581" i="37"/>
  <c r="CM308" i="37"/>
  <c r="CK308" i="37"/>
  <c r="CI308" i="37"/>
  <c r="CG308" i="37"/>
  <c r="GB308" i="37"/>
  <c r="CN308" i="37"/>
  <c r="CJ308" i="37"/>
  <c r="CF308" i="37"/>
  <c r="CL308" i="37"/>
  <c r="CH308" i="37"/>
  <c r="CD308" i="37"/>
  <c r="EE307" i="37"/>
  <c r="EC307" i="37"/>
  <c r="DY307" i="37"/>
  <c r="DW307" i="37"/>
  <c r="GF307" i="37"/>
  <c r="EF307" i="37"/>
  <c r="EB307" i="37"/>
  <c r="DX307" i="37"/>
  <c r="ED307" i="37"/>
  <c r="DZ307" i="37"/>
  <c r="DV307" i="37"/>
  <c r="DI307" i="37"/>
  <c r="DG307" i="37"/>
  <c r="DE307" i="37"/>
  <c r="DA307" i="37"/>
  <c r="DH307" i="37"/>
  <c r="DD307" i="37"/>
  <c r="CZ307" i="37"/>
  <c r="GD307" i="37"/>
  <c r="DJ307" i="37"/>
  <c r="DF307" i="37"/>
  <c r="DB307" i="37"/>
  <c r="CM307" i="37"/>
  <c r="CK307" i="37"/>
  <c r="CI307" i="37"/>
  <c r="CG307" i="37"/>
  <c r="GB307" i="37"/>
  <c r="CN307" i="37"/>
  <c r="CJ307" i="37"/>
  <c r="CF307" i="37"/>
  <c r="CL307" i="37"/>
  <c r="CH307" i="37"/>
  <c r="CD307" i="37"/>
  <c r="EE306" i="37"/>
  <c r="EC306" i="37"/>
  <c r="DY306" i="37"/>
  <c r="DW306" i="37"/>
  <c r="GF306" i="37"/>
  <c r="EF306" i="37"/>
  <c r="EB306" i="37"/>
  <c r="DX306" i="37"/>
  <c r="ED306" i="37"/>
  <c r="DZ306" i="37"/>
  <c r="DV306" i="37"/>
  <c r="DH306" i="37"/>
  <c r="DB306" i="37"/>
  <c r="CM306" i="37"/>
  <c r="CK306" i="37"/>
  <c r="CI306" i="37"/>
  <c r="CG306" i="37"/>
  <c r="GB306" i="37"/>
  <c r="CN306" i="37"/>
  <c r="CJ306" i="37"/>
  <c r="CF306" i="37"/>
  <c r="CL306" i="37"/>
  <c r="CH306" i="37"/>
  <c r="CD306" i="37"/>
  <c r="EE305" i="37"/>
  <c r="EC305" i="37"/>
  <c r="DY305" i="37"/>
  <c r="DW305" i="37"/>
  <c r="GF305" i="37"/>
  <c r="EF305" i="37"/>
  <c r="EB305" i="37"/>
  <c r="DX305" i="37"/>
  <c r="ED305" i="37"/>
  <c r="DZ305" i="37"/>
  <c r="DV305" i="37"/>
  <c r="DG305" i="37"/>
  <c r="DH305" i="37"/>
  <c r="CZ305" i="37"/>
  <c r="DF305" i="37"/>
  <c r="CM305" i="37"/>
  <c r="CK305" i="37"/>
  <c r="CI305" i="37"/>
  <c r="CG305" i="37"/>
  <c r="GB305" i="37"/>
  <c r="CN305" i="37"/>
  <c r="CJ305" i="37"/>
  <c r="CF305" i="37"/>
  <c r="CL305" i="37"/>
  <c r="CH305" i="37"/>
  <c r="CD305" i="37"/>
  <c r="EE304" i="37"/>
  <c r="EC304" i="37"/>
  <c r="DY304" i="37"/>
  <c r="DW304" i="37"/>
  <c r="GF304" i="37"/>
  <c r="EF304" i="37"/>
  <c r="EB304" i="37"/>
  <c r="DX304" i="37"/>
  <c r="ED304" i="37"/>
  <c r="DZ304" i="37"/>
  <c r="DV304" i="37"/>
  <c r="DG304" i="37"/>
  <c r="DH304" i="37"/>
  <c r="CM304" i="37"/>
  <c r="CK304" i="37"/>
  <c r="CI304" i="37"/>
  <c r="CG304" i="37"/>
  <c r="GB304" i="37"/>
  <c r="CN304" i="37"/>
  <c r="CJ304" i="37"/>
  <c r="CF304" i="37"/>
  <c r="CL304" i="37"/>
  <c r="CH304" i="37"/>
  <c r="CD304" i="37"/>
  <c r="EE303" i="37"/>
  <c r="EC303" i="37"/>
  <c r="DY303" i="37"/>
  <c r="DW303" i="37"/>
  <c r="GF303" i="37"/>
  <c r="EF303" i="37"/>
  <c r="EB303" i="37"/>
  <c r="DX303" i="37"/>
  <c r="ED303" i="37"/>
  <c r="DZ303" i="37"/>
  <c r="DV303" i="37"/>
  <c r="DI303" i="37"/>
  <c r="DG303" i="37"/>
  <c r="DE303" i="37"/>
  <c r="DA303" i="37"/>
  <c r="DH303" i="37"/>
  <c r="DD303" i="37"/>
  <c r="CZ303" i="37"/>
  <c r="GD303" i="37"/>
  <c r="DJ303" i="37"/>
  <c r="DF303" i="37"/>
  <c r="DB303" i="37"/>
  <c r="CK303" i="37"/>
  <c r="CF303" i="37"/>
  <c r="CL303" i="37"/>
  <c r="CD303" i="37"/>
  <c r="EE302" i="37"/>
  <c r="EC302" i="37"/>
  <c r="DY302" i="37"/>
  <c r="DW302" i="37"/>
  <c r="GF302" i="37"/>
  <c r="EF302" i="37"/>
  <c r="EB302" i="37"/>
  <c r="DX302" i="37"/>
  <c r="ED302" i="37"/>
  <c r="DZ302" i="37"/>
  <c r="DV302" i="37"/>
  <c r="DI302" i="37"/>
  <c r="DG302" i="37"/>
  <c r="DE302" i="37"/>
  <c r="DA302" i="37"/>
  <c r="DH302" i="37"/>
  <c r="DD302" i="37"/>
  <c r="CZ302" i="37"/>
  <c r="GD302" i="37"/>
  <c r="DJ302" i="37"/>
  <c r="DF302" i="37"/>
  <c r="DB302" i="37"/>
  <c r="CM302" i="37"/>
  <c r="CK302" i="37"/>
  <c r="CI302" i="37"/>
  <c r="CG302" i="37"/>
  <c r="GB302" i="37"/>
  <c r="CN302" i="37"/>
  <c r="CJ302" i="37"/>
  <c r="CF302" i="37"/>
  <c r="CL302" i="37"/>
  <c r="CH302" i="37"/>
  <c r="CD302" i="37"/>
  <c r="EE301" i="37"/>
  <c r="EC301" i="37"/>
  <c r="DY301" i="37"/>
  <c r="DW301" i="37"/>
  <c r="GF301" i="37"/>
  <c r="EF301" i="37"/>
  <c r="EB301" i="37"/>
  <c r="DX301" i="37"/>
  <c r="ED301" i="37"/>
  <c r="DZ301" i="37"/>
  <c r="DV301" i="37"/>
  <c r="DG301" i="37"/>
  <c r="CM301" i="37"/>
  <c r="CK301" i="37"/>
  <c r="CI301" i="37"/>
  <c r="CG301" i="37"/>
  <c r="GB301" i="37"/>
  <c r="CN301" i="37"/>
  <c r="CJ301" i="37"/>
  <c r="CF301" i="37"/>
  <c r="CL301" i="37"/>
  <c r="CH301" i="37"/>
  <c r="CD301" i="37"/>
  <c r="EC300" i="37"/>
  <c r="DW300" i="37"/>
  <c r="ED300" i="37"/>
  <c r="DI300" i="37"/>
  <c r="DG300" i="37"/>
  <c r="DE300" i="37"/>
  <c r="DA300" i="37"/>
  <c r="DH300" i="37"/>
  <c r="DD300" i="37"/>
  <c r="CZ300" i="37"/>
  <c r="GD300" i="37"/>
  <c r="DJ300" i="37"/>
  <c r="DF300" i="37"/>
  <c r="DB300" i="37"/>
  <c r="CK300" i="37"/>
  <c r="CI300" i="37"/>
  <c r="CL300" i="37"/>
  <c r="EE299" i="37"/>
  <c r="EC299" i="37"/>
  <c r="DY299" i="37"/>
  <c r="DW299" i="37"/>
  <c r="GF299" i="37"/>
  <c r="EF299" i="37"/>
  <c r="EB299" i="37"/>
  <c r="DX299" i="37"/>
  <c r="ED299" i="37"/>
  <c r="DZ299" i="37"/>
  <c r="DV299" i="37"/>
  <c r="DI299" i="37"/>
  <c r="DG299" i="37"/>
  <c r="DE299" i="37"/>
  <c r="DA299" i="37"/>
  <c r="DH299" i="37"/>
  <c r="DD299" i="37"/>
  <c r="CZ299" i="37"/>
  <c r="GD299" i="37"/>
  <c r="DJ299" i="37"/>
  <c r="DF299" i="37"/>
  <c r="DB299" i="37"/>
  <c r="CK299" i="37"/>
  <c r="CF299" i="37"/>
  <c r="CL299" i="37"/>
  <c r="EE298" i="37"/>
  <c r="EC298" i="37"/>
  <c r="DY298" i="37"/>
  <c r="DW298" i="37"/>
  <c r="GF298" i="37"/>
  <c r="EF298" i="37"/>
  <c r="EB298" i="37"/>
  <c r="DX298" i="37"/>
  <c r="ED298" i="37"/>
  <c r="DZ298" i="37"/>
  <c r="DV298" i="37"/>
  <c r="DG298" i="37"/>
  <c r="DA298" i="37"/>
  <c r="DH298" i="37"/>
  <c r="CZ298" i="37"/>
  <c r="DB298" i="37"/>
  <c r="CK298" i="37"/>
  <c r="CG298" i="37"/>
  <c r="CF298" i="37"/>
  <c r="CL298" i="37"/>
  <c r="CD298" i="37"/>
  <c r="EC297" i="37"/>
  <c r="DY297" i="37"/>
  <c r="DW297" i="37"/>
  <c r="DX297" i="37"/>
  <c r="ED297" i="37"/>
  <c r="DV297" i="37"/>
  <c r="DG297" i="37"/>
  <c r="DE297" i="37"/>
  <c r="DA297" i="37"/>
  <c r="DH297" i="37"/>
  <c r="CZ297" i="37"/>
  <c r="DB297" i="37"/>
  <c r="CK297" i="37"/>
  <c r="CI297" i="37"/>
  <c r="CG297" i="37"/>
  <c r="CF297" i="37"/>
  <c r="CL297" i="37"/>
  <c r="CD297" i="37"/>
  <c r="EC296" i="37"/>
  <c r="DY296" i="37"/>
  <c r="EB296" i="37"/>
  <c r="DX296" i="37"/>
  <c r="ED296" i="37"/>
  <c r="DV296" i="37"/>
  <c r="DG296" i="37"/>
  <c r="DE296" i="37"/>
  <c r="DH296" i="37"/>
  <c r="CZ296" i="37"/>
  <c r="DF296" i="37"/>
  <c r="DB296" i="37"/>
  <c r="CM296" i="37"/>
  <c r="CK296" i="37"/>
  <c r="CI296" i="37"/>
  <c r="CG296" i="37"/>
  <c r="GB296" i="37"/>
  <c r="CN296" i="37"/>
  <c r="CJ296" i="37"/>
  <c r="CF296" i="37"/>
  <c r="CL296" i="37"/>
  <c r="CH296" i="37"/>
  <c r="CD296" i="37"/>
  <c r="EE295" i="37"/>
  <c r="EC295" i="37"/>
  <c r="DY295" i="37"/>
  <c r="DW295" i="37"/>
  <c r="GF295" i="37"/>
  <c r="EF295" i="37"/>
  <c r="EB295" i="37"/>
  <c r="DX295" i="37"/>
  <c r="ED295" i="37"/>
  <c r="DZ295" i="37"/>
  <c r="DV295" i="37"/>
  <c r="DG295" i="37"/>
  <c r="CM295" i="37"/>
  <c r="CK295" i="37"/>
  <c r="CI295" i="37"/>
  <c r="CG295" i="37"/>
  <c r="GB295" i="37"/>
  <c r="CN295" i="37"/>
  <c r="CJ295" i="37"/>
  <c r="CF295" i="37"/>
  <c r="CL295" i="37"/>
  <c r="CH295" i="37"/>
  <c r="CD295" i="37"/>
  <c r="EB294" i="37"/>
  <c r="DX294" i="37"/>
  <c r="ED294" i="37"/>
  <c r="DV294" i="37"/>
  <c r="DI294" i="37"/>
  <c r="DG294" i="37"/>
  <c r="DE294" i="37"/>
  <c r="DA294" i="37"/>
  <c r="DH294" i="37"/>
  <c r="DD294" i="37"/>
  <c r="CZ294" i="37"/>
  <c r="GD294" i="37"/>
  <c r="DJ294" i="37"/>
  <c r="DF294" i="37"/>
  <c r="DB294" i="37"/>
  <c r="CM294" i="37"/>
  <c r="CK294" i="37"/>
  <c r="CI294" i="37"/>
  <c r="CG294" i="37"/>
  <c r="GB294" i="37"/>
  <c r="CN294" i="37"/>
  <c r="CJ294" i="37"/>
  <c r="CF294" i="37"/>
  <c r="CL294" i="37"/>
  <c r="CH294" i="37"/>
  <c r="CD294" i="37"/>
  <c r="EE293" i="37"/>
  <c r="EC293" i="37"/>
  <c r="DY293" i="37"/>
  <c r="DW293" i="37"/>
  <c r="GF293" i="37"/>
  <c r="EF293" i="37"/>
  <c r="EB293" i="37"/>
  <c r="DX293" i="37"/>
  <c r="ED293" i="37"/>
  <c r="DZ293" i="37"/>
  <c r="DV293" i="37"/>
  <c r="DI293" i="37"/>
  <c r="DG293" i="37"/>
  <c r="DE293" i="37"/>
  <c r="DA293" i="37"/>
  <c r="DH293" i="37"/>
  <c r="DD293" i="37"/>
  <c r="CZ293" i="37"/>
  <c r="GD293" i="37"/>
  <c r="DJ293" i="37"/>
  <c r="DF293" i="37"/>
  <c r="DB293" i="37"/>
  <c r="CM293" i="37"/>
  <c r="CK293" i="37"/>
  <c r="CI293" i="37"/>
  <c r="CG293" i="37"/>
  <c r="GB293" i="37"/>
  <c r="CN293" i="37"/>
  <c r="CJ293" i="37"/>
  <c r="CF293" i="37"/>
  <c r="CL293" i="37"/>
  <c r="CH293" i="37"/>
  <c r="CD293" i="37"/>
  <c r="EC292" i="37"/>
  <c r="DW292" i="37"/>
  <c r="DX292" i="37"/>
  <c r="ED292" i="37"/>
  <c r="DV292" i="37"/>
  <c r="DI292" i="37"/>
  <c r="DG292" i="37"/>
  <c r="DE292" i="37"/>
  <c r="DA292" i="37"/>
  <c r="DH292" i="37"/>
  <c r="DD292" i="37"/>
  <c r="CZ292" i="37"/>
  <c r="GD292" i="37"/>
  <c r="DJ292" i="37"/>
  <c r="DF292" i="37"/>
  <c r="DB292" i="37"/>
  <c r="CK292" i="37"/>
  <c r="CI292" i="37"/>
  <c r="CF292" i="37"/>
  <c r="CL292" i="37"/>
  <c r="CD292" i="37"/>
  <c r="DY291" i="37"/>
  <c r="EB291" i="37"/>
  <c r="DX291" i="37"/>
  <c r="ED291" i="37"/>
  <c r="DV291" i="37"/>
  <c r="DE291" i="37"/>
  <c r="DH291" i="37"/>
  <c r="CZ291" i="37"/>
  <c r="DF291" i="37"/>
  <c r="DB291" i="37"/>
  <c r="CM291" i="37"/>
  <c r="CK291" i="37"/>
  <c r="CI291" i="37"/>
  <c r="CG291" i="37"/>
  <c r="GB291" i="37"/>
  <c r="CN291" i="37"/>
  <c r="CJ291" i="37"/>
  <c r="CF291" i="37"/>
  <c r="CL291" i="37"/>
  <c r="CH291" i="37"/>
  <c r="CD291" i="37"/>
  <c r="EE290" i="37"/>
  <c r="EC290" i="37"/>
  <c r="DY290" i="37"/>
  <c r="DW290" i="37"/>
  <c r="GF290" i="37"/>
  <c r="EF290" i="37"/>
  <c r="EB290" i="37"/>
  <c r="DX290" i="37"/>
  <c r="ED290" i="37"/>
  <c r="DZ290" i="37"/>
  <c r="DV290" i="37"/>
  <c r="DI290" i="37"/>
  <c r="DG290" i="37"/>
  <c r="DE290" i="37"/>
  <c r="DA290" i="37"/>
  <c r="DH290" i="37"/>
  <c r="DD290" i="37"/>
  <c r="CZ290" i="37"/>
  <c r="GD290" i="37"/>
  <c r="DJ290" i="37"/>
  <c r="DF290" i="37"/>
  <c r="DB290" i="37"/>
  <c r="CM290" i="37"/>
  <c r="CK290" i="37"/>
  <c r="CI290" i="37"/>
  <c r="CG290" i="37"/>
  <c r="GB290" i="37"/>
  <c r="CN290" i="37"/>
  <c r="CJ290" i="37"/>
  <c r="CF290" i="37"/>
  <c r="CL290" i="37"/>
  <c r="CH290" i="37"/>
  <c r="CD290" i="37"/>
  <c r="EE289" i="37"/>
  <c r="EC289" i="37"/>
  <c r="DY289" i="37"/>
  <c r="DW289" i="37"/>
  <c r="GF289" i="37"/>
  <c r="EF289" i="37"/>
  <c r="EB289" i="37"/>
  <c r="DX289" i="37"/>
  <c r="ED289" i="37"/>
  <c r="DZ289" i="37"/>
  <c r="DV289" i="37"/>
  <c r="DI289" i="37"/>
  <c r="DG289" i="37"/>
  <c r="DE289" i="37"/>
  <c r="DA289" i="37"/>
  <c r="DH289" i="37"/>
  <c r="DD289" i="37"/>
  <c r="CZ289" i="37"/>
  <c r="GD289" i="37"/>
  <c r="DJ289" i="37"/>
  <c r="DF289" i="37"/>
  <c r="DB289" i="37"/>
  <c r="CM289" i="37"/>
  <c r="CK289" i="37"/>
  <c r="CI289" i="37"/>
  <c r="CG289" i="37"/>
  <c r="GB289" i="37"/>
  <c r="CN289" i="37"/>
  <c r="CJ289" i="37"/>
  <c r="CF289" i="37"/>
  <c r="CL289" i="37"/>
  <c r="CH289" i="37"/>
  <c r="CD289" i="37"/>
  <c r="EC288" i="37"/>
  <c r="DY288" i="37"/>
  <c r="EB288" i="37"/>
  <c r="DX288" i="37"/>
  <c r="ED288" i="37"/>
  <c r="DV288" i="37"/>
  <c r="DG288" i="37"/>
  <c r="DE288" i="37"/>
  <c r="DH288" i="37"/>
  <c r="CZ288" i="37"/>
  <c r="DF288" i="37"/>
  <c r="DB288" i="37"/>
  <c r="CM288" i="37"/>
  <c r="CK288" i="37"/>
  <c r="CI288" i="37"/>
  <c r="CG288" i="37"/>
  <c r="GB288" i="37"/>
  <c r="CN288" i="37"/>
  <c r="CJ288" i="37"/>
  <c r="CF288" i="37"/>
  <c r="CL288" i="37"/>
  <c r="CH288" i="37"/>
  <c r="CD288" i="37"/>
  <c r="EE287" i="37"/>
  <c r="EC287" i="37"/>
  <c r="DY287" i="37"/>
  <c r="DW287" i="37"/>
  <c r="GF287" i="37"/>
  <c r="EF287" i="37"/>
  <c r="EB287" i="37"/>
  <c r="DX287" i="37"/>
  <c r="ED287" i="37"/>
  <c r="DZ287" i="37"/>
  <c r="DV287" i="37"/>
  <c r="DI287" i="37"/>
  <c r="DG287" i="37"/>
  <c r="DE287" i="37"/>
  <c r="DA287" i="37"/>
  <c r="DH287" i="37"/>
  <c r="DD287" i="37"/>
  <c r="CZ287" i="37"/>
  <c r="GD287" i="37"/>
  <c r="DJ287" i="37"/>
  <c r="DF287" i="37"/>
  <c r="DB287" i="37"/>
  <c r="CM287" i="37"/>
  <c r="CK287" i="37"/>
  <c r="CI287" i="37"/>
  <c r="CG287" i="37"/>
  <c r="GB287" i="37"/>
  <c r="CN287" i="37"/>
  <c r="CJ287" i="37"/>
  <c r="CF287" i="37"/>
  <c r="CL287" i="37"/>
  <c r="CH287" i="37"/>
  <c r="CD287" i="37"/>
  <c r="EC286" i="37"/>
  <c r="DX286" i="37"/>
  <c r="ED286" i="37"/>
  <c r="DV286" i="37"/>
  <c r="DI286" i="37"/>
  <c r="DG286" i="37"/>
  <c r="DE286" i="37"/>
  <c r="DA286" i="37"/>
  <c r="DH286" i="37"/>
  <c r="DD286" i="37"/>
  <c r="CZ286" i="37"/>
  <c r="GD286" i="37"/>
  <c r="DJ286" i="37"/>
  <c r="DF286" i="37"/>
  <c r="DB286" i="37"/>
  <c r="CM286" i="37"/>
  <c r="CK286" i="37"/>
  <c r="CI286" i="37"/>
  <c r="CG286" i="37"/>
  <c r="GB286" i="37"/>
  <c r="CN286" i="37"/>
  <c r="CJ286" i="37"/>
  <c r="CF286" i="37"/>
  <c r="CL286" i="37"/>
  <c r="CH286" i="37"/>
  <c r="CD286" i="37"/>
  <c r="EE285" i="37"/>
  <c r="EC285" i="37"/>
  <c r="DY285" i="37"/>
  <c r="DW285" i="37"/>
  <c r="GF285" i="37"/>
  <c r="EF285" i="37"/>
  <c r="EB285" i="37"/>
  <c r="DX285" i="37"/>
  <c r="ED285" i="37"/>
  <c r="DZ285" i="37"/>
  <c r="DV285" i="37"/>
  <c r="DI285" i="37"/>
  <c r="DG285" i="37"/>
  <c r="DE285" i="37"/>
  <c r="DA285" i="37"/>
  <c r="DH285" i="37"/>
  <c r="DD285" i="37"/>
  <c r="CZ285" i="37"/>
  <c r="GD285" i="37"/>
  <c r="DJ285" i="37"/>
  <c r="DF285" i="37"/>
  <c r="DB285" i="37"/>
  <c r="CM285" i="37"/>
  <c r="CK285" i="37"/>
  <c r="CI285" i="37"/>
  <c r="CG285" i="37"/>
  <c r="GB285" i="37"/>
  <c r="CN285" i="37"/>
  <c r="CJ285" i="37"/>
  <c r="CF285" i="37"/>
  <c r="CL285" i="37"/>
  <c r="CH285" i="37"/>
  <c r="CD285" i="37"/>
  <c r="EE284" i="37"/>
  <c r="EC284" i="37"/>
  <c r="DY284" i="37"/>
  <c r="DW284" i="37"/>
  <c r="GF284" i="37"/>
  <c r="EF284" i="37"/>
  <c r="EB284" i="37"/>
  <c r="DX284" i="37"/>
  <c r="ED284" i="37"/>
  <c r="DZ284" i="37"/>
  <c r="DV284" i="37"/>
  <c r="DI284" i="37"/>
  <c r="DG284" i="37"/>
  <c r="DE284" i="37"/>
  <c r="DA284" i="37"/>
  <c r="DH284" i="37"/>
  <c r="DD284" i="37"/>
  <c r="CZ284" i="37"/>
  <c r="GD284" i="37"/>
  <c r="DJ284" i="37"/>
  <c r="DF284" i="37"/>
  <c r="DB284" i="37"/>
  <c r="CM284" i="37"/>
  <c r="CK284" i="37"/>
  <c r="CI284" i="37"/>
  <c r="CG284" i="37"/>
  <c r="GB284" i="37"/>
  <c r="CN284" i="37"/>
  <c r="CJ284" i="37"/>
  <c r="CF284" i="37"/>
  <c r="CL284" i="37"/>
  <c r="CH284" i="37"/>
  <c r="CD284" i="37"/>
  <c r="EE283" i="37"/>
  <c r="EC283" i="37"/>
  <c r="DY283" i="37"/>
  <c r="DW283" i="37"/>
  <c r="GF283" i="37"/>
  <c r="EF283" i="37"/>
  <c r="EB283" i="37"/>
  <c r="DX283" i="37"/>
  <c r="ED283" i="37"/>
  <c r="DZ283" i="37"/>
  <c r="DV283" i="37"/>
  <c r="DI283" i="37"/>
  <c r="DG283" i="37"/>
  <c r="DE283" i="37"/>
  <c r="DA283" i="37"/>
  <c r="DH283" i="37"/>
  <c r="DD283" i="37"/>
  <c r="CZ283" i="37"/>
  <c r="GD283" i="37"/>
  <c r="DJ283" i="37"/>
  <c r="DF283" i="37"/>
  <c r="DB283" i="37"/>
  <c r="CM283" i="37"/>
  <c r="CK283" i="37"/>
  <c r="CI283" i="37"/>
  <c r="CG283" i="37"/>
  <c r="GB283" i="37"/>
  <c r="CN283" i="37"/>
  <c r="CJ283" i="37"/>
  <c r="CF283" i="37"/>
  <c r="CL283" i="37"/>
  <c r="CH283" i="37"/>
  <c r="CD283" i="37"/>
  <c r="EC282" i="37"/>
  <c r="EB282" i="37"/>
  <c r="DX282" i="37"/>
  <c r="DV282" i="37"/>
  <c r="DI282" i="37"/>
  <c r="DG282" i="37"/>
  <c r="DE282" i="37"/>
  <c r="DA282" i="37"/>
  <c r="DH282" i="37"/>
  <c r="DD282" i="37"/>
  <c r="CZ282" i="37"/>
  <c r="GD282" i="37"/>
  <c r="DJ282" i="37"/>
  <c r="DF282" i="37"/>
  <c r="DB282" i="37"/>
  <c r="CM282" i="37"/>
  <c r="CK282" i="37"/>
  <c r="CI282" i="37"/>
  <c r="CG282" i="37"/>
  <c r="GB282" i="37"/>
  <c r="CN282" i="37"/>
  <c r="CJ282" i="37"/>
  <c r="CF282" i="37"/>
  <c r="CL282" i="37"/>
  <c r="CL580" i="37" s="1"/>
  <c r="CH282" i="37"/>
  <c r="CD282" i="37"/>
  <c r="FJ335" i="37"/>
  <c r="FG335" i="37"/>
  <c r="BZ335" i="37"/>
  <c r="BX335" i="37"/>
  <c r="BV335" i="37"/>
  <c r="BT335" i="37"/>
  <c r="BY335" i="37"/>
  <c r="BU335" i="37"/>
  <c r="GA335" i="37"/>
  <c r="CA335" i="37"/>
  <c r="BW335" i="37"/>
  <c r="FL333" i="37"/>
  <c r="FJ333" i="37"/>
  <c r="FH333" i="37"/>
  <c r="FF333" i="37"/>
  <c r="FD333" i="37"/>
  <c r="FM333" i="37"/>
  <c r="FI333" i="37"/>
  <c r="FE333" i="37"/>
  <c r="GI333" i="37"/>
  <c r="FG333" i="37"/>
  <c r="FC333" i="37"/>
  <c r="BZ333" i="37"/>
  <c r="BX333" i="37"/>
  <c r="BV333" i="37"/>
  <c r="BT333" i="37"/>
  <c r="BY333" i="37"/>
  <c r="BU333" i="37"/>
  <c r="GA333" i="37"/>
  <c r="CA333" i="37"/>
  <c r="BW333" i="37"/>
  <c r="BZ331" i="37"/>
  <c r="BX331" i="37"/>
  <c r="BV331" i="37"/>
  <c r="BT331" i="37"/>
  <c r="BY331" i="37"/>
  <c r="BU331" i="37"/>
  <c r="GA331" i="37"/>
  <c r="CA331" i="37"/>
  <c r="BW331" i="37"/>
  <c r="FL329" i="37"/>
  <c r="FJ329" i="37"/>
  <c r="FH329" i="37"/>
  <c r="FF329" i="37"/>
  <c r="FD329" i="37"/>
  <c r="FM329" i="37"/>
  <c r="FI329" i="37"/>
  <c r="FE329" i="37"/>
  <c r="GI329" i="37"/>
  <c r="FG329" i="37"/>
  <c r="FC329" i="37"/>
  <c r="BZ329" i="37"/>
  <c r="BX329" i="37"/>
  <c r="BV329" i="37"/>
  <c r="BT329" i="37"/>
  <c r="BY329" i="37"/>
  <c r="BU329" i="37"/>
  <c r="GA329" i="37"/>
  <c r="CA329" i="37"/>
  <c r="BW329" i="37"/>
  <c r="FL327" i="37"/>
  <c r="FJ327" i="37"/>
  <c r="FH327" i="37"/>
  <c r="FF327" i="37"/>
  <c r="FD327" i="37"/>
  <c r="FM327" i="37"/>
  <c r="FI327" i="37"/>
  <c r="FE327" i="37"/>
  <c r="GI327" i="37"/>
  <c r="FG327" i="37"/>
  <c r="FC327" i="37"/>
  <c r="DT327" i="37"/>
  <c r="DR327" i="37"/>
  <c r="DP327" i="37"/>
  <c r="DN327" i="37"/>
  <c r="DL327" i="37"/>
  <c r="DU327" i="37"/>
  <c r="DQ327" i="37"/>
  <c r="DM327" i="37"/>
  <c r="GE327" i="37"/>
  <c r="DS327" i="37"/>
  <c r="DK327" i="37"/>
  <c r="CX327" i="37"/>
  <c r="CV327" i="37"/>
  <c r="CT327" i="37"/>
  <c r="CR327" i="37"/>
  <c r="CP327" i="37"/>
  <c r="GC327" i="37"/>
  <c r="CW327" i="37"/>
  <c r="CS327" i="37"/>
  <c r="CO327" i="37"/>
  <c r="CY327" i="37"/>
  <c r="CU327" i="37"/>
  <c r="BZ325" i="37"/>
  <c r="GS325" i="37"/>
  <c r="BI325" i="37"/>
  <c r="EM325" i="37"/>
  <c r="GS323" i="37"/>
  <c r="BI323" i="37"/>
  <c r="EM323" i="37"/>
  <c r="FL321" i="37"/>
  <c r="FJ321" i="37"/>
  <c r="FH321" i="37"/>
  <c r="FF321" i="37"/>
  <c r="FD321" i="37"/>
  <c r="FM321" i="37"/>
  <c r="FI321" i="37"/>
  <c r="FE321" i="37"/>
  <c r="GI321" i="37"/>
  <c r="FG321" i="37"/>
  <c r="FC321" i="37"/>
  <c r="DT321" i="37"/>
  <c r="DR321" i="37"/>
  <c r="DP321" i="37"/>
  <c r="DN321" i="37"/>
  <c r="DL321" i="37"/>
  <c r="DU321" i="37"/>
  <c r="DQ321" i="37"/>
  <c r="DM321" i="37"/>
  <c r="GE321" i="37"/>
  <c r="DS321" i="37"/>
  <c r="DK321" i="37"/>
  <c r="CX321" i="37"/>
  <c r="CV321" i="37"/>
  <c r="CT321" i="37"/>
  <c r="CR321" i="37"/>
  <c r="CP321" i="37"/>
  <c r="GC321" i="37"/>
  <c r="CW321" i="37"/>
  <c r="CS321" i="37"/>
  <c r="CO321" i="37"/>
  <c r="CY321" i="37"/>
  <c r="CU321" i="37"/>
  <c r="BZ319" i="37"/>
  <c r="GS319" i="37"/>
  <c r="BI319" i="37"/>
  <c r="EM319" i="37"/>
  <c r="BZ317" i="37"/>
  <c r="CA317" i="37"/>
  <c r="BW317" i="37"/>
  <c r="GS317" i="37"/>
  <c r="BI317" i="37"/>
  <c r="EM317" i="37"/>
  <c r="FL315" i="37"/>
  <c r="FJ315" i="37"/>
  <c r="FH315" i="37"/>
  <c r="FF315" i="37"/>
  <c r="FD315" i="37"/>
  <c r="FM315" i="37"/>
  <c r="FI315" i="37"/>
  <c r="FE315" i="37"/>
  <c r="GI315" i="37"/>
  <c r="FG315" i="37"/>
  <c r="FC315" i="37"/>
  <c r="BT315" i="37"/>
  <c r="BU315" i="37"/>
  <c r="FJ313" i="37"/>
  <c r="FH313" i="37"/>
  <c r="FE313" i="37"/>
  <c r="FC313" i="37"/>
  <c r="BZ313" i="37"/>
  <c r="BX313" i="37"/>
  <c r="BU313" i="37"/>
  <c r="CA313" i="37"/>
  <c r="BI280" i="37"/>
  <c r="BJ279" i="37"/>
  <c r="BJ277" i="37"/>
  <c r="BJ275" i="37"/>
  <c r="BH274" i="37"/>
  <c r="BF274" i="37"/>
  <c r="BF270" i="37"/>
  <c r="BH269" i="37"/>
  <c r="BF268" i="37"/>
  <c r="BH268" i="37"/>
  <c r="BJ267" i="37"/>
  <c r="BI267" i="37"/>
  <c r="BF266" i="37"/>
  <c r="BH266" i="37"/>
  <c r="BI265" i="37"/>
  <c r="BJ265" i="37"/>
  <c r="BI263" i="37"/>
  <c r="BF262" i="37"/>
  <c r="BH262" i="37"/>
  <c r="BI261" i="37"/>
  <c r="BJ261" i="37"/>
  <c r="BF260" i="37"/>
  <c r="BJ259" i="37"/>
  <c r="AI580" i="37"/>
  <c r="AN258" i="37"/>
  <c r="AO258" i="37"/>
  <c r="AN257" i="37"/>
  <c r="AO257" i="37"/>
  <c r="AN256" i="37"/>
  <c r="AO256" i="37"/>
  <c r="AN255" i="37"/>
  <c r="AO255" i="37"/>
  <c r="AN254" i="37"/>
  <c r="AO254" i="37"/>
  <c r="AN253" i="37"/>
  <c r="AO253" i="37"/>
  <c r="AN252" i="37"/>
  <c r="AO252" i="37"/>
  <c r="AN251" i="37"/>
  <c r="AO251" i="37"/>
  <c r="AN250" i="37"/>
  <c r="AO250" i="37"/>
  <c r="AN249" i="37"/>
  <c r="AO249" i="37"/>
  <c r="AN248" i="37"/>
  <c r="AO248" i="37"/>
  <c r="AN247" i="37"/>
  <c r="AO247" i="37"/>
  <c r="AN246" i="37"/>
  <c r="AO246" i="37"/>
  <c r="AN245" i="37"/>
  <c r="AO245" i="37"/>
  <c r="AN244" i="37"/>
  <c r="AO244" i="37"/>
  <c r="AN243" i="37"/>
  <c r="AO243" i="37"/>
  <c r="AN242" i="37"/>
  <c r="AO242" i="37"/>
  <c r="AN241" i="37"/>
  <c r="AO241" i="37"/>
  <c r="AN240" i="37"/>
  <c r="AO240" i="37"/>
  <c r="AN239" i="37"/>
  <c r="AO239" i="37"/>
  <c r="AN238" i="37"/>
  <c r="AO238" i="37"/>
  <c r="AN237" i="37"/>
  <c r="AO237" i="37"/>
  <c r="AN236" i="37"/>
  <c r="AO236" i="37"/>
  <c r="AN235" i="37"/>
  <c r="AO235" i="37"/>
  <c r="AN234" i="37"/>
  <c r="AO234" i="37"/>
  <c r="AN233" i="37"/>
  <c r="AO233" i="37"/>
  <c r="AN232" i="37"/>
  <c r="AO232" i="37"/>
  <c r="AN231" i="37"/>
  <c r="AO231" i="37"/>
  <c r="AN230" i="37"/>
  <c r="AO230" i="37"/>
  <c r="AI579" i="37"/>
  <c r="AH386" i="37"/>
  <c r="GV386" i="37"/>
  <c r="FW386" i="37"/>
  <c r="FX386" i="37"/>
  <c r="AU386" i="37"/>
  <c r="AH385" i="37"/>
  <c r="GV385" i="37"/>
  <c r="FW385" i="37"/>
  <c r="FX385" i="37"/>
  <c r="AU385" i="37"/>
  <c r="AW385" i="37"/>
  <c r="GJ384" i="37"/>
  <c r="AH384" i="37"/>
  <c r="GV384" i="37" s="1"/>
  <c r="FW384" i="37"/>
  <c r="AU384" i="37"/>
  <c r="AX384" i="37"/>
  <c r="GJ378" i="37"/>
  <c r="AH378" i="37"/>
  <c r="GV378" i="37" s="1"/>
  <c r="FW378" i="37"/>
  <c r="AU378" i="37"/>
  <c r="AX378" i="37"/>
  <c r="GJ375" i="37"/>
  <c r="AH375" i="37"/>
  <c r="GV375" i="37" s="1"/>
  <c r="FW375" i="37"/>
  <c r="AU375" i="37"/>
  <c r="AW375" i="37"/>
  <c r="GJ373" i="37"/>
  <c r="AH373" i="37"/>
  <c r="GV373" i="37" s="1"/>
  <c r="FW373" i="37"/>
  <c r="FX373" i="37" s="1"/>
  <c r="AU373" i="37"/>
  <c r="AW373" i="37" s="1"/>
  <c r="GJ364" i="37"/>
  <c r="AH364" i="37"/>
  <c r="GV364" i="37"/>
  <c r="FW364" i="37"/>
  <c r="AU364" i="37"/>
  <c r="GJ363" i="37"/>
  <c r="AH363" i="37"/>
  <c r="GV363" i="37" s="1"/>
  <c r="FW363" i="37"/>
  <c r="FX363" i="37" s="1"/>
  <c r="AU363" i="37"/>
  <c r="AX363" i="37" s="1"/>
  <c r="GJ362" i="37"/>
  <c r="AH362" i="37"/>
  <c r="GV362" i="37"/>
  <c r="FW362" i="37"/>
  <c r="FX362" i="37"/>
  <c r="AU362" i="37"/>
  <c r="AX362" i="37"/>
  <c r="GJ361" i="37"/>
  <c r="AH361" i="37"/>
  <c r="GV361" i="37" s="1"/>
  <c r="FW361" i="37"/>
  <c r="FX361" i="37" s="1"/>
  <c r="AU361" i="37"/>
  <c r="AX361" i="37" s="1"/>
  <c r="GJ360" i="37"/>
  <c r="AH360" i="37"/>
  <c r="GV360" i="37"/>
  <c r="FW360" i="37"/>
  <c r="FX360" i="37"/>
  <c r="AU360" i="37"/>
  <c r="GJ359" i="37"/>
  <c r="AH359" i="37"/>
  <c r="GV359" i="37"/>
  <c r="FW359" i="37"/>
  <c r="AU359" i="37"/>
  <c r="AX359" i="37" s="1"/>
  <c r="GJ356" i="37"/>
  <c r="AH356" i="37"/>
  <c r="GV356" i="37"/>
  <c r="FW356" i="37"/>
  <c r="AU356" i="37"/>
  <c r="GJ355" i="37"/>
  <c r="AH355" i="37"/>
  <c r="GV355" i="37" s="1"/>
  <c r="FW355" i="37"/>
  <c r="AU355" i="37"/>
  <c r="AX355" i="37"/>
  <c r="GJ351" i="37"/>
  <c r="AH351" i="37"/>
  <c r="GV351" i="37" s="1"/>
  <c r="FW351" i="37"/>
  <c r="AU351" i="37"/>
  <c r="AX351" i="37"/>
  <c r="GJ350" i="37"/>
  <c r="AH350" i="37"/>
  <c r="GV350" i="37" s="1"/>
  <c r="FW350" i="37"/>
  <c r="AU350" i="37"/>
  <c r="AX350" i="37"/>
  <c r="GJ349" i="37"/>
  <c r="AH349" i="37"/>
  <c r="GV349" i="37" s="1"/>
  <c r="FW349" i="37"/>
  <c r="AU349" i="37"/>
  <c r="AX349" i="37"/>
  <c r="GJ346" i="37"/>
  <c r="AH346" i="37"/>
  <c r="GV346" i="37" s="1"/>
  <c r="FW346" i="37"/>
  <c r="AU346" i="37"/>
  <c r="AX346" i="37"/>
  <c r="GJ343" i="37"/>
  <c r="AH343" i="37"/>
  <c r="GV343" i="37" s="1"/>
  <c r="FW343" i="37"/>
  <c r="AU343" i="37"/>
  <c r="AX343" i="37"/>
  <c r="GJ338" i="37"/>
  <c r="AH338" i="37"/>
  <c r="GV338" i="37" s="1"/>
  <c r="FW338" i="37"/>
  <c r="AU338" i="37"/>
  <c r="AX338" i="37"/>
  <c r="GJ337" i="37"/>
  <c r="AH337" i="37"/>
  <c r="GV337" i="37" s="1"/>
  <c r="FW337" i="37"/>
  <c r="FX337" i="37" s="1"/>
  <c r="AU337" i="37"/>
  <c r="AX337" i="37" s="1"/>
  <c r="FA312" i="37"/>
  <c r="EW312" i="37"/>
  <c r="EU312" i="37"/>
  <c r="ES312" i="37"/>
  <c r="EZ312" i="37"/>
  <c r="EV312" i="37"/>
  <c r="ER312" i="37"/>
  <c r="GH312" i="37"/>
  <c r="FB312" i="37"/>
  <c r="EX312" i="37"/>
  <c r="ET312" i="37"/>
  <c r="GG312" i="37"/>
  <c r="EQ312" i="37"/>
  <c r="EO312" i="37"/>
  <c r="EK312" i="37"/>
  <c r="EI312" i="37"/>
  <c r="EG312" i="37"/>
  <c r="EN312" i="37"/>
  <c r="EJ312" i="37"/>
  <c r="EP312" i="37"/>
  <c r="EL312" i="37"/>
  <c r="EH312" i="37"/>
  <c r="FA310" i="37"/>
  <c r="EW310" i="37"/>
  <c r="EU310" i="37"/>
  <c r="ES310" i="37"/>
  <c r="EZ310" i="37"/>
  <c r="EV310" i="37"/>
  <c r="ER310" i="37"/>
  <c r="GH310" i="37"/>
  <c r="FB310" i="37"/>
  <c r="EX310" i="37"/>
  <c r="ET310" i="37"/>
  <c r="GG310" i="37"/>
  <c r="EQ310" i="37"/>
  <c r="EO310" i="37"/>
  <c r="EK310" i="37"/>
  <c r="EI310" i="37"/>
  <c r="EG310" i="37"/>
  <c r="EN310" i="37"/>
  <c r="EJ310" i="37"/>
  <c r="EP310" i="37"/>
  <c r="EL310" i="37"/>
  <c r="EH310" i="37"/>
  <c r="EW308" i="37"/>
  <c r="EZ308" i="37"/>
  <c r="ET308" i="37"/>
  <c r="EX307" i="37"/>
  <c r="EN307" i="37"/>
  <c r="EU305" i="37"/>
  <c r="EZ305" i="37"/>
  <c r="ER305" i="37"/>
  <c r="EX305" i="37"/>
  <c r="EO305" i="37"/>
  <c r="EG305" i="37"/>
  <c r="EN305" i="37"/>
  <c r="EJ305" i="37"/>
  <c r="ES303" i="37"/>
  <c r="EZ303" i="37"/>
  <c r="ER303" i="37"/>
  <c r="ET303" i="37"/>
  <c r="GG303" i="37"/>
  <c r="EQ303" i="37"/>
  <c r="EO303" i="37"/>
  <c r="EK303" i="37"/>
  <c r="EI303" i="37"/>
  <c r="EG303" i="37"/>
  <c r="EN303" i="37"/>
  <c r="EJ303" i="37"/>
  <c r="EP303" i="37"/>
  <c r="EL303" i="37"/>
  <c r="EH303" i="37"/>
  <c r="EU301" i="37"/>
  <c r="GG301" i="37"/>
  <c r="EQ301" i="37"/>
  <c r="EO301" i="37"/>
  <c r="EK301" i="37"/>
  <c r="EI301" i="37"/>
  <c r="EG301" i="37"/>
  <c r="EN301" i="37"/>
  <c r="EJ301" i="37"/>
  <c r="EP301" i="37"/>
  <c r="EL301" i="37"/>
  <c r="EH301" i="37"/>
  <c r="ES299" i="37"/>
  <c r="EZ299" i="37"/>
  <c r="ET299" i="37"/>
  <c r="GG299" i="37"/>
  <c r="EQ299" i="37"/>
  <c r="EO299" i="37"/>
  <c r="EK299" i="37"/>
  <c r="EI299" i="37"/>
  <c r="EG299" i="37"/>
  <c r="EN299" i="37"/>
  <c r="EJ299" i="37"/>
  <c r="EP299" i="37"/>
  <c r="EL299" i="37"/>
  <c r="EH299" i="37"/>
  <c r="EW297" i="37"/>
  <c r="EU297" i="37"/>
  <c r="ES297" i="37"/>
  <c r="EZ297" i="37"/>
  <c r="ER297" i="37"/>
  <c r="ET297" i="37"/>
  <c r="GG297" i="37"/>
  <c r="EQ297" i="37"/>
  <c r="EO297" i="37"/>
  <c r="EK297" i="37"/>
  <c r="EI297" i="37"/>
  <c r="EG297" i="37"/>
  <c r="EN297" i="37"/>
  <c r="EJ297" i="37"/>
  <c r="EP297" i="37"/>
  <c r="EL297" i="37"/>
  <c r="EH297" i="37"/>
  <c r="EU295" i="37"/>
  <c r="GG295" i="37"/>
  <c r="EQ295" i="37"/>
  <c r="EO295" i="37"/>
  <c r="EK295" i="37"/>
  <c r="EI295" i="37"/>
  <c r="EG295" i="37"/>
  <c r="EN295" i="37"/>
  <c r="EJ295" i="37"/>
  <c r="EP295" i="37"/>
  <c r="EL295" i="37"/>
  <c r="EH295" i="37"/>
  <c r="FA293" i="37"/>
  <c r="EW293" i="37"/>
  <c r="EU293" i="37"/>
  <c r="ES293" i="37"/>
  <c r="EZ293" i="37"/>
  <c r="EV293" i="37"/>
  <c r="ER293" i="37"/>
  <c r="GH293" i="37"/>
  <c r="FB293" i="37"/>
  <c r="EX293" i="37"/>
  <c r="ET293" i="37"/>
  <c r="GG293" i="37"/>
  <c r="EQ293" i="37"/>
  <c r="EO293" i="37"/>
  <c r="EK293" i="37"/>
  <c r="EI293" i="37"/>
  <c r="EG293" i="37"/>
  <c r="EN293" i="37"/>
  <c r="EJ293" i="37"/>
  <c r="EP293" i="37"/>
  <c r="EL293" i="37"/>
  <c r="EH293" i="37"/>
  <c r="FA291" i="37"/>
  <c r="EW291" i="37"/>
  <c r="EU291" i="37"/>
  <c r="ES291" i="37"/>
  <c r="EZ291" i="37"/>
  <c r="EV291" i="37"/>
  <c r="ER291" i="37"/>
  <c r="GH291" i="37"/>
  <c r="FB291" i="37"/>
  <c r="EX291" i="37"/>
  <c r="ET291" i="37"/>
  <c r="EO291" i="37"/>
  <c r="EI291" i="37"/>
  <c r="EG291" i="37"/>
  <c r="EJ291" i="37"/>
  <c r="EL291" i="37"/>
  <c r="EZ289" i="37"/>
  <c r="ER289" i="37"/>
  <c r="EX289" i="37"/>
  <c r="ET289" i="37"/>
  <c r="EO289" i="37"/>
  <c r="EI289" i="37"/>
  <c r="EG289" i="37"/>
  <c r="EN289" i="37"/>
  <c r="EZ287" i="37"/>
  <c r="ER287" i="37"/>
  <c r="ET287" i="37"/>
  <c r="GG287" i="37"/>
  <c r="EQ287" i="37"/>
  <c r="EO287" i="37"/>
  <c r="EK287" i="37"/>
  <c r="EI287" i="37"/>
  <c r="EG287" i="37"/>
  <c r="EN287" i="37"/>
  <c r="EJ287" i="37"/>
  <c r="EP287" i="37"/>
  <c r="EL287" i="37"/>
  <c r="EH287" i="37"/>
  <c r="ER285" i="37"/>
  <c r="EX285" i="37"/>
  <c r="ET285" i="37"/>
  <c r="EI285" i="37"/>
  <c r="EG285" i="37"/>
  <c r="EN285" i="37"/>
  <c r="FA283" i="37"/>
  <c r="EW283" i="37"/>
  <c r="EU283" i="37"/>
  <c r="ES283" i="37"/>
  <c r="EZ283" i="37"/>
  <c r="EV283" i="37"/>
  <c r="ER283" i="37"/>
  <c r="GH283" i="37"/>
  <c r="FB283" i="37"/>
  <c r="EX283" i="37"/>
  <c r="ET283" i="37"/>
  <c r="GG283" i="37"/>
  <c r="EQ283" i="37"/>
  <c r="EO283" i="37"/>
  <c r="EK283" i="37"/>
  <c r="EI283" i="37"/>
  <c r="EG283" i="37"/>
  <c r="EN283" i="37"/>
  <c r="EJ283" i="37"/>
  <c r="EP283" i="37"/>
  <c r="EL283" i="37"/>
  <c r="EH283" i="37"/>
  <c r="EZ281" i="37"/>
  <c r="EW281" i="37"/>
  <c r="ER281" i="37"/>
  <c r="BX229" i="37"/>
  <c r="BY229" i="37"/>
  <c r="EM229" i="37"/>
  <c r="GS229" i="37"/>
  <c r="BI229" i="37"/>
  <c r="BN229" i="37"/>
  <c r="AR229" i="37"/>
  <c r="BZ227" i="37"/>
  <c r="BX227" i="37"/>
  <c r="BY227" i="37"/>
  <c r="GS227" i="37"/>
  <c r="EM227" i="37"/>
  <c r="BI227" i="37"/>
  <c r="BN227" i="37"/>
  <c r="AR227" i="37"/>
  <c r="EB227" i="37"/>
  <c r="EX227" i="37"/>
  <c r="BZ225" i="37"/>
  <c r="GS225" i="37"/>
  <c r="EM225" i="37"/>
  <c r="BN225" i="37"/>
  <c r="AR225" i="37"/>
  <c r="BZ223" i="37"/>
  <c r="BY223" i="37"/>
  <c r="GS223" i="37"/>
  <c r="EM223" i="37"/>
  <c r="BI223" i="37"/>
  <c r="BN223" i="37"/>
  <c r="AR223" i="37"/>
  <c r="EX223" i="37"/>
  <c r="CA221" i="37"/>
  <c r="BY221" i="37"/>
  <c r="BU221" i="37"/>
  <c r="FV328" i="37"/>
  <c r="FT328" i="37"/>
  <c r="FR328" i="37"/>
  <c r="FP328" i="37"/>
  <c r="FN328" i="37"/>
  <c r="BR328" i="37"/>
  <c r="BP328" i="37"/>
  <c r="FS328" i="37"/>
  <c r="FO328" i="37"/>
  <c r="FU328" i="37"/>
  <c r="FQ328" i="37"/>
  <c r="FN323" i="37"/>
  <c r="BP323" i="37"/>
  <c r="BO323" i="37"/>
  <c r="FV315" i="37"/>
  <c r="FT315" i="37"/>
  <c r="FR315" i="37"/>
  <c r="FP315" i="37"/>
  <c r="FN315" i="37"/>
  <c r="BR315" i="37"/>
  <c r="BP315" i="37"/>
  <c r="CX315" i="37" s="1"/>
  <c r="FU315" i="37"/>
  <c r="FQ315" i="37"/>
  <c r="FS315" i="37"/>
  <c r="FO315" i="37"/>
  <c r="CF582" i="37"/>
  <c r="GM582" i="37"/>
  <c r="BN370" i="37"/>
  <c r="BN366" i="37"/>
  <c r="BN354" i="37"/>
  <c r="BN352" i="37"/>
  <c r="BN344" i="37"/>
  <c r="AO312" i="37"/>
  <c r="AO311" i="37"/>
  <c r="AO310" i="37"/>
  <c r="AO309" i="37"/>
  <c r="EA580" i="37"/>
  <c r="DC580" i="37"/>
  <c r="CE580" i="37"/>
  <c r="EX334" i="37"/>
  <c r="BN364" i="37"/>
  <c r="BN362" i="37"/>
  <c r="BN360" i="37"/>
  <c r="BN326" i="37"/>
  <c r="BJ311" i="37"/>
  <c r="BJ309" i="37"/>
  <c r="GU580" i="37"/>
  <c r="GO580" i="37"/>
  <c r="AT580" i="37"/>
  <c r="DO581" i="37"/>
  <c r="BI292" i="37"/>
  <c r="BI290" i="37"/>
  <c r="AN281" i="37"/>
  <c r="BJ278" i="37"/>
  <c r="BF276" i="37"/>
  <c r="BJ274" i="37"/>
  <c r="BJ266" i="37"/>
  <c r="BF264" i="37"/>
  <c r="BH259" i="37"/>
  <c r="BJ248" i="37"/>
  <c r="BJ246" i="37"/>
  <c r="BJ240" i="37"/>
  <c r="BF234" i="37"/>
  <c r="DT221" i="37"/>
  <c r="DR221" i="37"/>
  <c r="DP221" i="37"/>
  <c r="DN221" i="37"/>
  <c r="DL221" i="37"/>
  <c r="GE221" i="37"/>
  <c r="DS221" i="37"/>
  <c r="DK221" i="37"/>
  <c r="DU221" i="37"/>
  <c r="DQ221" i="37"/>
  <c r="DM221" i="37"/>
  <c r="CU221" i="37"/>
  <c r="CW221" i="37"/>
  <c r="CO221" i="37"/>
  <c r="AV220" i="37"/>
  <c r="BZ219" i="37"/>
  <c r="BT219" i="37"/>
  <c r="BY219" i="37"/>
  <c r="BU219" i="37"/>
  <c r="GS219" i="37"/>
  <c r="EM219" i="37"/>
  <c r="BI219" i="37"/>
  <c r="FJ217" i="37"/>
  <c r="FC217" i="37"/>
  <c r="FI217" i="37"/>
  <c r="DT217" i="37"/>
  <c r="DR217" i="37"/>
  <c r="DP217" i="37"/>
  <c r="DN217" i="37"/>
  <c r="DL217" i="37"/>
  <c r="GE217" i="37"/>
  <c r="DS217" i="37"/>
  <c r="DK217" i="37"/>
  <c r="DU217" i="37"/>
  <c r="DQ217" i="37"/>
  <c r="DM217" i="37"/>
  <c r="CX217" i="37"/>
  <c r="CV217" i="37"/>
  <c r="CT217" i="37"/>
  <c r="CR217" i="37"/>
  <c r="CP217" i="37"/>
  <c r="CY217" i="37"/>
  <c r="CU217" i="37"/>
  <c r="GC217" i="37"/>
  <c r="CW217" i="37"/>
  <c r="CS217" i="37"/>
  <c r="CO217" i="37"/>
  <c r="AV216" i="37"/>
  <c r="FL215" i="37"/>
  <c r="FJ215" i="37"/>
  <c r="FH215" i="37"/>
  <c r="FF215" i="37"/>
  <c r="FD215" i="37"/>
  <c r="GI215" i="37"/>
  <c r="FG215" i="37"/>
  <c r="FC215" i="37"/>
  <c r="FM215" i="37"/>
  <c r="FI215" i="37"/>
  <c r="FE215" i="37"/>
  <c r="DT215" i="37"/>
  <c r="DR215" i="37"/>
  <c r="DP215" i="37"/>
  <c r="DN215" i="37"/>
  <c r="DL215" i="37"/>
  <c r="GE215" i="37"/>
  <c r="DS215" i="37"/>
  <c r="DK215" i="37"/>
  <c r="DU215" i="37"/>
  <c r="DQ215" i="37"/>
  <c r="DM215" i="37"/>
  <c r="CX215" i="37"/>
  <c r="CV215" i="37"/>
  <c r="CT215" i="37"/>
  <c r="CR215" i="37"/>
  <c r="CP215" i="37"/>
  <c r="CY215" i="37"/>
  <c r="CU215" i="37"/>
  <c r="GC215" i="37"/>
  <c r="CW215" i="37"/>
  <c r="CS215" i="37"/>
  <c r="CO215" i="37"/>
  <c r="AV214" i="37"/>
  <c r="BX213" i="37"/>
  <c r="CA213" i="37"/>
  <c r="BY213" i="37"/>
  <c r="BU213" i="37"/>
  <c r="GS213" i="37"/>
  <c r="EM213" i="37"/>
  <c r="BI213" i="37"/>
  <c r="FJ211" i="37"/>
  <c r="FH211" i="37"/>
  <c r="FC211" i="37"/>
  <c r="DT211" i="37"/>
  <c r="DR211" i="37"/>
  <c r="DP211" i="37"/>
  <c r="DN211" i="37"/>
  <c r="DL211" i="37"/>
  <c r="GE211" i="37"/>
  <c r="DS211" i="37"/>
  <c r="DK211" i="37"/>
  <c r="DU211" i="37"/>
  <c r="DQ211" i="37"/>
  <c r="DM211" i="37"/>
  <c r="CX211" i="37"/>
  <c r="CV211" i="37"/>
  <c r="CT211" i="37"/>
  <c r="CR211" i="37"/>
  <c r="CP211" i="37"/>
  <c r="CY211" i="37"/>
  <c r="CU211" i="37"/>
  <c r="GC211" i="37"/>
  <c r="CW211" i="37"/>
  <c r="CS211" i="37"/>
  <c r="CO211" i="37"/>
  <c r="AV210" i="37"/>
  <c r="BZ209" i="37"/>
  <c r="CA209" i="37"/>
  <c r="BW209" i="37"/>
  <c r="BY209" i="37"/>
  <c r="GS209" i="37"/>
  <c r="EM209" i="37"/>
  <c r="BI209" i="37"/>
  <c r="BH206" i="37"/>
  <c r="BF206" i="37"/>
  <c r="BF204" i="37"/>
  <c r="BH204" i="37"/>
  <c r="BJ204" i="37"/>
  <c r="BH202" i="37"/>
  <c r="BJ202" i="37"/>
  <c r="BF200" i="37"/>
  <c r="BF198" i="37"/>
  <c r="BH198" i="37"/>
  <c r="BJ198" i="37"/>
  <c r="BF196" i="37"/>
  <c r="BJ196" i="37"/>
  <c r="BH194" i="37"/>
  <c r="BH192" i="37"/>
  <c r="BH190" i="37"/>
  <c r="BJ190" i="37"/>
  <c r="BH188" i="37"/>
  <c r="BJ188" i="37"/>
  <c r="BH186" i="37"/>
  <c r="BJ186" i="37"/>
  <c r="BJ182" i="37"/>
  <c r="BH182" i="37"/>
  <c r="BH180" i="37"/>
  <c r="BH178" i="37"/>
  <c r="BJ178" i="37"/>
  <c r="BJ176" i="37"/>
  <c r="BH176" i="37"/>
  <c r="BJ174" i="37"/>
  <c r="BH174" i="37"/>
  <c r="BH172" i="37"/>
  <c r="BJ170" i="37"/>
  <c r="BH170" i="37"/>
  <c r="BJ168" i="37"/>
  <c r="BJ166" i="37"/>
  <c r="BH166" i="37"/>
  <c r="BJ164" i="37"/>
  <c r="BH164" i="37"/>
  <c r="BJ162" i="37"/>
  <c r="BH162" i="37"/>
  <c r="BH160" i="37"/>
  <c r="BH158" i="37"/>
  <c r="BH156" i="37"/>
  <c r="BH154" i="37"/>
  <c r="BH152" i="37"/>
  <c r="BH150" i="37"/>
  <c r="BH148" i="37"/>
  <c r="BF148" i="37"/>
  <c r="BH146" i="37"/>
  <c r="BH144" i="37"/>
  <c r="BH142" i="37"/>
  <c r="BJ142" i="37"/>
  <c r="BJ140" i="37"/>
  <c r="BH140" i="37"/>
  <c r="BH138" i="37"/>
  <c r="BJ138" i="37"/>
  <c r="BH136" i="37"/>
  <c r="BJ136" i="37"/>
  <c r="BH134" i="37"/>
  <c r="BJ134" i="37"/>
  <c r="BH132" i="37"/>
  <c r="BJ132" i="37"/>
  <c r="BH128" i="37"/>
  <c r="BJ128" i="37"/>
  <c r="BH126" i="37"/>
  <c r="BH124" i="37"/>
  <c r="BJ124" i="37"/>
  <c r="BF120" i="37"/>
  <c r="BH120" i="37"/>
  <c r="BF118" i="37"/>
  <c r="BH118" i="37"/>
  <c r="BJ118" i="37"/>
  <c r="BF116" i="37"/>
  <c r="BJ116" i="37"/>
  <c r="BJ114" i="37"/>
  <c r="BF114" i="37"/>
  <c r="BJ112" i="37"/>
  <c r="BJ110" i="37"/>
  <c r="BH110" i="37"/>
  <c r="BJ108" i="37"/>
  <c r="BH108" i="37"/>
  <c r="BF108" i="37"/>
  <c r="BJ106" i="37"/>
  <c r="BF106" i="37"/>
  <c r="BH106" i="37"/>
  <c r="BJ104" i="37"/>
  <c r="BF102" i="37"/>
  <c r="BH102" i="37"/>
  <c r="BF100" i="37"/>
  <c r="BF98" i="37"/>
  <c r="BJ96" i="37"/>
  <c r="BH96" i="37"/>
  <c r="BH94" i="37"/>
  <c r="BH92" i="37"/>
  <c r="BH90" i="37"/>
  <c r="BJ88" i="37"/>
  <c r="BH88" i="37"/>
  <c r="BK88" i="37"/>
  <c r="BH86" i="37"/>
  <c r="BJ86" i="37"/>
  <c r="BK86" i="37"/>
  <c r="BJ84" i="37"/>
  <c r="BG84" i="37"/>
  <c r="BH82" i="37"/>
  <c r="BK82" i="37"/>
  <c r="BC82" i="37"/>
  <c r="BG82" i="37"/>
  <c r="BK80" i="37"/>
  <c r="BH80" i="37"/>
  <c r="BH78" i="37"/>
  <c r="BK78" i="37"/>
  <c r="BG78" i="37"/>
  <c r="BH76" i="37"/>
  <c r="BK76" i="37"/>
  <c r="BG76" i="37"/>
  <c r="BK74" i="37"/>
  <c r="BG74" i="37"/>
  <c r="BJ72" i="37"/>
  <c r="BK72" i="37"/>
  <c r="BH72" i="37"/>
  <c r="BC72" i="37"/>
  <c r="BG72" i="37"/>
  <c r="BJ70" i="37"/>
  <c r="BH70" i="37"/>
  <c r="BH68" i="37"/>
  <c r="BG68" i="37"/>
  <c r="BH66" i="37"/>
  <c r="BE66" i="37"/>
  <c r="BK66" i="37"/>
  <c r="BG66" i="37"/>
  <c r="BJ64" i="37"/>
  <c r="BK64" i="37"/>
  <c r="BC64" i="37"/>
  <c r="BG64" i="37"/>
  <c r="BJ62" i="37"/>
  <c r="BH62" i="37"/>
  <c r="BK62" i="37"/>
  <c r="BC62" i="37"/>
  <c r="BJ60" i="37"/>
  <c r="BH60" i="37"/>
  <c r="BE60" i="37"/>
  <c r="BK60" i="37"/>
  <c r="BH58" i="37"/>
  <c r="BE58" i="37"/>
  <c r="BK58" i="37"/>
  <c r="BC58" i="37"/>
  <c r="BH56" i="37"/>
  <c r="BE56" i="37"/>
  <c r="BK56" i="37"/>
  <c r="BE54" i="37"/>
  <c r="BK54" i="37"/>
  <c r="BC54" i="37"/>
  <c r="BH52" i="37"/>
  <c r="BG52" i="37"/>
  <c r="BE50" i="37"/>
  <c r="BK50" i="37"/>
  <c r="BH50" i="37"/>
  <c r="BG50" i="37"/>
  <c r="BK48" i="37"/>
  <c r="BG48" i="37"/>
  <c r="BJ46" i="37"/>
  <c r="BH46" i="37"/>
  <c r="BE46" i="37"/>
  <c r="BG46" i="37"/>
  <c r="BJ44" i="37"/>
  <c r="BH44" i="37"/>
  <c r="BE44" i="37"/>
  <c r="BK44" i="37"/>
  <c r="BG44" i="37"/>
  <c r="BJ42" i="37"/>
  <c r="BE42" i="37"/>
  <c r="BH42" i="37"/>
  <c r="BG42" i="37"/>
  <c r="AV41" i="37"/>
  <c r="AV39" i="37"/>
  <c r="AV37" i="37"/>
  <c r="AV35" i="37"/>
  <c r="AV33" i="37"/>
  <c r="AV31" i="37"/>
  <c r="AV29" i="37"/>
  <c r="AV27" i="37"/>
  <c r="AV25" i="37"/>
  <c r="AV24" i="37"/>
  <c r="FV316" i="37"/>
  <c r="FN316" i="37"/>
  <c r="BP316" i="37"/>
  <c r="FL316" i="37"/>
  <c r="BO316" i="37"/>
  <c r="GG277" i="37"/>
  <c r="EQ277" i="37"/>
  <c r="EO277" i="37"/>
  <c r="EK277" i="37"/>
  <c r="EI277" i="37"/>
  <c r="EG277" i="37"/>
  <c r="EP277" i="37"/>
  <c r="EN277" i="37"/>
  <c r="EL277" i="37"/>
  <c r="EJ277" i="37"/>
  <c r="EH277" i="37"/>
  <c r="GG276" i="37"/>
  <c r="EQ276" i="37"/>
  <c r="EO276" i="37"/>
  <c r="EK276" i="37"/>
  <c r="EI276" i="37"/>
  <c r="EG276" i="37"/>
  <c r="EP276" i="37"/>
  <c r="EN276" i="37"/>
  <c r="EL276" i="37"/>
  <c r="EJ276" i="37"/>
  <c r="EH276" i="37"/>
  <c r="GG275" i="37"/>
  <c r="EQ275" i="37"/>
  <c r="EO275" i="37"/>
  <c r="EK275" i="37"/>
  <c r="EI275" i="37"/>
  <c r="EG275" i="37"/>
  <c r="EP275" i="37"/>
  <c r="EN275" i="37"/>
  <c r="EL275" i="37"/>
  <c r="EJ275" i="37"/>
  <c r="EH275" i="37"/>
  <c r="GG265" i="37"/>
  <c r="EQ265" i="37"/>
  <c r="EO265" i="37"/>
  <c r="EK265" i="37"/>
  <c r="EI265" i="37"/>
  <c r="EG265" i="37"/>
  <c r="EP265" i="37"/>
  <c r="EN265" i="37"/>
  <c r="EL265" i="37"/>
  <c r="EJ265" i="37"/>
  <c r="EH265" i="37"/>
  <c r="EO264" i="37"/>
  <c r="EG264" i="37"/>
  <c r="EN264" i="37"/>
  <c r="GG261" i="37"/>
  <c r="EQ261" i="37"/>
  <c r="EO261" i="37"/>
  <c r="EK261" i="37"/>
  <c r="EI261" i="37"/>
  <c r="EG261" i="37"/>
  <c r="EP261" i="37"/>
  <c r="EN261" i="37"/>
  <c r="EL261" i="37"/>
  <c r="EJ261" i="37"/>
  <c r="EH261" i="37"/>
  <c r="GG255" i="37"/>
  <c r="EQ255" i="37"/>
  <c r="EO255" i="37"/>
  <c r="EK255" i="37"/>
  <c r="EI255" i="37"/>
  <c r="EG255" i="37"/>
  <c r="EP255" i="37"/>
  <c r="EN255" i="37"/>
  <c r="EL255" i="37"/>
  <c r="EJ255" i="37"/>
  <c r="EH255" i="37"/>
  <c r="GG252" i="37"/>
  <c r="EQ252" i="37"/>
  <c r="EO252" i="37"/>
  <c r="EK252" i="37"/>
  <c r="EI252" i="37"/>
  <c r="EG252" i="37"/>
  <c r="EP252" i="37"/>
  <c r="EN252" i="37"/>
  <c r="EL252" i="37"/>
  <c r="EJ252" i="37"/>
  <c r="EH252" i="37"/>
  <c r="EO247" i="37"/>
  <c r="EG247" i="37"/>
  <c r="EL247" i="37"/>
  <c r="EI241" i="37"/>
  <c r="EL241" i="37"/>
  <c r="EG237" i="37"/>
  <c r="EL237" i="37"/>
  <c r="GG236" i="37"/>
  <c r="EQ236" i="37"/>
  <c r="EO236" i="37"/>
  <c r="EK236" i="37"/>
  <c r="EI236" i="37"/>
  <c r="EG236" i="37"/>
  <c r="EP236" i="37"/>
  <c r="EN236" i="37"/>
  <c r="EL236" i="37"/>
  <c r="EJ236" i="37"/>
  <c r="EH236" i="37"/>
  <c r="GI229" i="37"/>
  <c r="FM229" i="37"/>
  <c r="FI229" i="37"/>
  <c r="FG229" i="37"/>
  <c r="FE229" i="37"/>
  <c r="FC229" i="37"/>
  <c r="FL229" i="37"/>
  <c r="FJ229" i="37"/>
  <c r="FH229" i="37"/>
  <c r="FF229" i="37"/>
  <c r="FD229" i="37"/>
  <c r="GE229" i="37"/>
  <c r="DU229" i="37"/>
  <c r="DS229" i="37"/>
  <c r="DQ229" i="37"/>
  <c r="DM229" i="37"/>
  <c r="DK229" i="37"/>
  <c r="DT229" i="37"/>
  <c r="DR229" i="37"/>
  <c r="DP229" i="37"/>
  <c r="DN229" i="37"/>
  <c r="DL229" i="37"/>
  <c r="FL228" i="37"/>
  <c r="FJ228" i="37"/>
  <c r="FH228" i="37"/>
  <c r="FF228" i="37"/>
  <c r="FD228" i="37"/>
  <c r="FM228" i="37"/>
  <c r="FI228" i="37"/>
  <c r="FE228" i="37"/>
  <c r="GI228" i="37"/>
  <c r="FG228" i="37"/>
  <c r="FC228" i="37"/>
  <c r="BY228" i="37"/>
  <c r="FL226" i="37"/>
  <c r="FJ226" i="37"/>
  <c r="FH226" i="37"/>
  <c r="FF226" i="37"/>
  <c r="FD226" i="37"/>
  <c r="FM226" i="37"/>
  <c r="FI226" i="37"/>
  <c r="FE226" i="37"/>
  <c r="GI226" i="37"/>
  <c r="FG226" i="37"/>
  <c r="FC226" i="37"/>
  <c r="BX226" i="37"/>
  <c r="BT226" i="37"/>
  <c r="BY226" i="37"/>
  <c r="BU226" i="37"/>
  <c r="FL224" i="37"/>
  <c r="FJ224" i="37"/>
  <c r="FH224" i="37"/>
  <c r="FF224" i="37"/>
  <c r="FD224" i="37"/>
  <c r="FM224" i="37"/>
  <c r="FI224" i="37"/>
  <c r="FE224" i="37"/>
  <c r="GI224" i="37"/>
  <c r="FG224" i="37"/>
  <c r="FC224" i="37"/>
  <c r="BX224" i="37"/>
  <c r="FL222" i="37"/>
  <c r="FJ222" i="37"/>
  <c r="FH222" i="37"/>
  <c r="FF222" i="37"/>
  <c r="FD222" i="37"/>
  <c r="FM222" i="37"/>
  <c r="FI222" i="37"/>
  <c r="FE222" i="37"/>
  <c r="GI222" i="37"/>
  <c r="FG222" i="37"/>
  <c r="FC222" i="37"/>
  <c r="BZ222" i="37"/>
  <c r="BT222" i="37"/>
  <c r="BU222" i="37"/>
  <c r="EN220" i="37"/>
  <c r="EO220" i="37"/>
  <c r="EG220" i="37"/>
  <c r="DT220" i="37"/>
  <c r="DR220" i="37"/>
  <c r="DP220" i="37"/>
  <c r="DN220" i="37"/>
  <c r="DL220" i="37"/>
  <c r="DU220" i="37"/>
  <c r="DQ220" i="37"/>
  <c r="DM220" i="37"/>
  <c r="GE220" i="37"/>
  <c r="DS220" i="37"/>
  <c r="DK220" i="37"/>
  <c r="CX220" i="37"/>
  <c r="CV220" i="37"/>
  <c r="CT220" i="37"/>
  <c r="CR220" i="37"/>
  <c r="CP220" i="37"/>
  <c r="GC220" i="37"/>
  <c r="CW220" i="37"/>
  <c r="CS220" i="37"/>
  <c r="CO220" i="37"/>
  <c r="CY220" i="37"/>
  <c r="CU220" i="37"/>
  <c r="EP218" i="37"/>
  <c r="EN218" i="37"/>
  <c r="EL218" i="37"/>
  <c r="EJ218" i="37"/>
  <c r="EH218" i="37"/>
  <c r="GG218" i="37"/>
  <c r="EO218" i="37"/>
  <c r="EK218" i="37"/>
  <c r="EG218" i="37"/>
  <c r="EQ218" i="37"/>
  <c r="EI218" i="37"/>
  <c r="DT218" i="37"/>
  <c r="DR218" i="37"/>
  <c r="DP218" i="37"/>
  <c r="DN218" i="37"/>
  <c r="DL218" i="37"/>
  <c r="DU218" i="37"/>
  <c r="DQ218" i="37"/>
  <c r="DM218" i="37"/>
  <c r="GE218" i="37"/>
  <c r="DS218" i="37"/>
  <c r="DK218" i="37"/>
  <c r="CX218" i="37"/>
  <c r="CV218" i="37"/>
  <c r="CT218" i="37"/>
  <c r="CR218" i="37"/>
  <c r="CP218" i="37"/>
  <c r="GC218" i="37"/>
  <c r="CW218" i="37"/>
  <c r="CS218" i="37"/>
  <c r="CO218" i="37"/>
  <c r="CY218" i="37"/>
  <c r="CU218" i="37"/>
  <c r="FH216" i="37"/>
  <c r="FI216" i="37"/>
  <c r="FE216" i="37"/>
  <c r="FC216" i="37"/>
  <c r="BX216" i="37"/>
  <c r="BY216" i="37"/>
  <c r="BU216" i="37"/>
  <c r="CA216" i="37"/>
  <c r="FH214" i="37"/>
  <c r="FI214" i="37"/>
  <c r="FC214" i="37"/>
  <c r="BX214" i="37"/>
  <c r="BY214" i="37"/>
  <c r="CA214" i="37"/>
  <c r="FL212" i="37"/>
  <c r="FJ212" i="37"/>
  <c r="FH212" i="37"/>
  <c r="FF212" i="37"/>
  <c r="FD212" i="37"/>
  <c r="FM212" i="37"/>
  <c r="FI212" i="37"/>
  <c r="FE212" i="37"/>
  <c r="GI212" i="37"/>
  <c r="FG212" i="37"/>
  <c r="FC212" i="37"/>
  <c r="EP210" i="37"/>
  <c r="EN210" i="37"/>
  <c r="EL210" i="37"/>
  <c r="EJ210" i="37"/>
  <c r="EH210" i="37"/>
  <c r="GG210" i="37"/>
  <c r="EO210" i="37"/>
  <c r="EK210" i="37"/>
  <c r="EG210" i="37"/>
  <c r="EQ210" i="37"/>
  <c r="EI210" i="37"/>
  <c r="DR210" i="37"/>
  <c r="DP210" i="37"/>
  <c r="DK210" i="37"/>
  <c r="CX210" i="37"/>
  <c r="CV210" i="37"/>
  <c r="CT210" i="37"/>
  <c r="CR210" i="37"/>
  <c r="CP210" i="37"/>
  <c r="GC210" i="37"/>
  <c r="CW210" i="37"/>
  <c r="CS210" i="37"/>
  <c r="CO210" i="37"/>
  <c r="CY210" i="37"/>
  <c r="CU210" i="37"/>
  <c r="FL208" i="37"/>
  <c r="FJ208" i="37"/>
  <c r="FH208" i="37"/>
  <c r="FF208" i="37"/>
  <c r="FD208" i="37"/>
  <c r="FM208" i="37"/>
  <c r="FI208" i="37"/>
  <c r="FE208" i="37"/>
  <c r="GI208" i="37"/>
  <c r="FG208" i="37"/>
  <c r="FC208" i="37"/>
  <c r="DT208" i="37"/>
  <c r="DR208" i="37"/>
  <c r="DP208" i="37"/>
  <c r="DN208" i="37"/>
  <c r="DL208" i="37"/>
  <c r="DU208" i="37"/>
  <c r="DQ208" i="37"/>
  <c r="DM208" i="37"/>
  <c r="GE208" i="37"/>
  <c r="DS208" i="37"/>
  <c r="DK208" i="37"/>
  <c r="CX208" i="37"/>
  <c r="CV208" i="37"/>
  <c r="CT208" i="37"/>
  <c r="CR208" i="37"/>
  <c r="CP208" i="37"/>
  <c r="GC208" i="37"/>
  <c r="CW208" i="37"/>
  <c r="CS208" i="37"/>
  <c r="CO208" i="37"/>
  <c r="CY208" i="37"/>
  <c r="CU208" i="37"/>
  <c r="AV208" i="37"/>
  <c r="GS208" i="37"/>
  <c r="BI208" i="37"/>
  <c r="EM208" i="37"/>
  <c r="BY207" i="37"/>
  <c r="FL206" i="37"/>
  <c r="FJ206" i="37"/>
  <c r="FH206" i="37"/>
  <c r="FF206" i="37"/>
  <c r="FD206" i="37"/>
  <c r="GI206" i="37"/>
  <c r="FM206" i="37"/>
  <c r="FI206" i="37"/>
  <c r="FG206" i="37"/>
  <c r="FE206" i="37"/>
  <c r="FC206" i="37"/>
  <c r="DT206" i="37"/>
  <c r="DR206" i="37"/>
  <c r="DP206" i="37"/>
  <c r="DN206" i="37"/>
  <c r="DL206" i="37"/>
  <c r="GE206" i="37"/>
  <c r="DU206" i="37"/>
  <c r="DS206" i="37"/>
  <c r="DQ206" i="37"/>
  <c r="DM206" i="37"/>
  <c r="DK206" i="37"/>
  <c r="CX206" i="37"/>
  <c r="CV206" i="37"/>
  <c r="CT206" i="37"/>
  <c r="CR206" i="37"/>
  <c r="CP206" i="37"/>
  <c r="GC206" i="37"/>
  <c r="CY206" i="37"/>
  <c r="CW206" i="37"/>
  <c r="CU206" i="37"/>
  <c r="CS206" i="37"/>
  <c r="CO206" i="37"/>
  <c r="AV206" i="37"/>
  <c r="GS206" i="37"/>
  <c r="EM206" i="37"/>
  <c r="BI206" i="37"/>
  <c r="BN206" i="37"/>
  <c r="FL204" i="37"/>
  <c r="FJ204" i="37"/>
  <c r="FH204" i="37"/>
  <c r="FF204" i="37"/>
  <c r="FD204" i="37"/>
  <c r="GI204" i="37"/>
  <c r="FM204" i="37"/>
  <c r="FI204" i="37"/>
  <c r="FG204" i="37"/>
  <c r="FE204" i="37"/>
  <c r="FC204" i="37"/>
  <c r="DT204" i="37"/>
  <c r="DR204" i="37"/>
  <c r="DP204" i="37"/>
  <c r="DN204" i="37"/>
  <c r="DL204" i="37"/>
  <c r="GE204" i="37"/>
  <c r="DU204" i="37"/>
  <c r="DS204" i="37"/>
  <c r="DQ204" i="37"/>
  <c r="DM204" i="37"/>
  <c r="DK204" i="37"/>
  <c r="CO204" i="37"/>
  <c r="AV204" i="37"/>
  <c r="GS204" i="37"/>
  <c r="EM204" i="37"/>
  <c r="BI204" i="37"/>
  <c r="BN204" i="37"/>
  <c r="BY203" i="37"/>
  <c r="FL202" i="37"/>
  <c r="FJ202" i="37"/>
  <c r="FH202" i="37"/>
  <c r="FF202" i="37"/>
  <c r="FD202" i="37"/>
  <c r="GI202" i="37"/>
  <c r="FM202" i="37"/>
  <c r="FI202" i="37"/>
  <c r="FG202" i="37"/>
  <c r="FE202" i="37"/>
  <c r="FC202" i="37"/>
  <c r="DT202" i="37"/>
  <c r="DR202" i="37"/>
  <c r="DP202" i="37"/>
  <c r="DN202" i="37"/>
  <c r="DL202" i="37"/>
  <c r="GE202" i="37"/>
  <c r="DU202" i="37"/>
  <c r="DS202" i="37"/>
  <c r="DQ202" i="37"/>
  <c r="DM202" i="37"/>
  <c r="DK202" i="37"/>
  <c r="CX202" i="37"/>
  <c r="CV202" i="37"/>
  <c r="CT202" i="37"/>
  <c r="CR202" i="37"/>
  <c r="CP202" i="37"/>
  <c r="GC202" i="37"/>
  <c r="CY202" i="37"/>
  <c r="CW202" i="37"/>
  <c r="CU202" i="37"/>
  <c r="CS202" i="37"/>
  <c r="CO202" i="37"/>
  <c r="AV202" i="37"/>
  <c r="GS202" i="37"/>
  <c r="EM202" i="37"/>
  <c r="BI202" i="37"/>
  <c r="BN202" i="37"/>
  <c r="BX201" i="37"/>
  <c r="CA201" i="37"/>
  <c r="FL200" i="37"/>
  <c r="FJ200" i="37"/>
  <c r="FH200" i="37"/>
  <c r="FF200" i="37"/>
  <c r="FD200" i="37"/>
  <c r="GI200" i="37"/>
  <c r="FM200" i="37"/>
  <c r="FI200" i="37"/>
  <c r="FG200" i="37"/>
  <c r="FE200" i="37"/>
  <c r="FC200" i="37"/>
  <c r="DT200" i="37"/>
  <c r="DR200" i="37"/>
  <c r="DP200" i="37"/>
  <c r="DN200" i="37"/>
  <c r="DL200" i="37"/>
  <c r="GE200" i="37"/>
  <c r="DU200" i="37"/>
  <c r="DS200" i="37"/>
  <c r="DQ200" i="37"/>
  <c r="DM200" i="37"/>
  <c r="DK200" i="37"/>
  <c r="CX200" i="37"/>
  <c r="CV200" i="37"/>
  <c r="CT200" i="37"/>
  <c r="CR200" i="37"/>
  <c r="CP200" i="37"/>
  <c r="GC200" i="37"/>
  <c r="CY200" i="37"/>
  <c r="CW200" i="37"/>
  <c r="CU200" i="37"/>
  <c r="CS200" i="37"/>
  <c r="CO200" i="37"/>
  <c r="AV200" i="37"/>
  <c r="GS200" i="37"/>
  <c r="EM200" i="37"/>
  <c r="BI200" i="37"/>
  <c r="BN200" i="37"/>
  <c r="BY199" i="37"/>
  <c r="FL198" i="37"/>
  <c r="FJ198" i="37"/>
  <c r="FH198" i="37"/>
  <c r="FF198" i="37"/>
  <c r="FD198" i="37"/>
  <c r="GI198" i="37"/>
  <c r="FM198" i="37"/>
  <c r="FI198" i="37"/>
  <c r="FG198" i="37"/>
  <c r="FE198" i="37"/>
  <c r="FC198" i="37"/>
  <c r="DT198" i="37"/>
  <c r="DR198" i="37"/>
  <c r="DP198" i="37"/>
  <c r="DN198" i="37"/>
  <c r="DL198" i="37"/>
  <c r="GE198" i="37"/>
  <c r="DU198" i="37"/>
  <c r="DS198" i="37"/>
  <c r="DQ198" i="37"/>
  <c r="DM198" i="37"/>
  <c r="DK198" i="37"/>
  <c r="CX198" i="37"/>
  <c r="CV198" i="37"/>
  <c r="CT198" i="37"/>
  <c r="CR198" i="37"/>
  <c r="CP198" i="37"/>
  <c r="GC198" i="37"/>
  <c r="CY198" i="37"/>
  <c r="CW198" i="37"/>
  <c r="CU198" i="37"/>
  <c r="CS198" i="37"/>
  <c r="CO198" i="37"/>
  <c r="AV198" i="37"/>
  <c r="GS198" i="37"/>
  <c r="EM198" i="37"/>
  <c r="BI198" i="37"/>
  <c r="BN198" i="37"/>
  <c r="BZ197" i="37"/>
  <c r="BX197" i="37"/>
  <c r="BT197" i="37"/>
  <c r="BY197" i="37"/>
  <c r="FL196" i="37"/>
  <c r="FJ196" i="37"/>
  <c r="FH196" i="37"/>
  <c r="FF196" i="37"/>
  <c r="FD196" i="37"/>
  <c r="GI196" i="37"/>
  <c r="FM196" i="37"/>
  <c r="FI196" i="37"/>
  <c r="FG196" i="37"/>
  <c r="FE196" i="37"/>
  <c r="FC196" i="37"/>
  <c r="DT196" i="37"/>
  <c r="DR196" i="37"/>
  <c r="DP196" i="37"/>
  <c r="DN196" i="37"/>
  <c r="DL196" i="37"/>
  <c r="GE196" i="37"/>
  <c r="DU196" i="37"/>
  <c r="DS196" i="37"/>
  <c r="DQ196" i="37"/>
  <c r="DM196" i="37"/>
  <c r="DK196" i="37"/>
  <c r="CX196" i="37"/>
  <c r="CV196" i="37"/>
  <c r="CT196" i="37"/>
  <c r="CR196" i="37"/>
  <c r="CP196" i="37"/>
  <c r="GC196" i="37"/>
  <c r="CY196" i="37"/>
  <c r="CW196" i="37"/>
  <c r="CU196" i="37"/>
  <c r="CS196" i="37"/>
  <c r="CO196" i="37"/>
  <c r="AV196" i="37"/>
  <c r="GS196" i="37"/>
  <c r="EM196" i="37"/>
  <c r="BI196" i="37"/>
  <c r="BN196" i="37"/>
  <c r="BT195" i="37"/>
  <c r="BY195" i="37"/>
  <c r="FJ194" i="37"/>
  <c r="DT194" i="37"/>
  <c r="DR194" i="37"/>
  <c r="DP194" i="37"/>
  <c r="DN194" i="37"/>
  <c r="DL194" i="37"/>
  <c r="GE194" i="37"/>
  <c r="DU194" i="37"/>
  <c r="DS194" i="37"/>
  <c r="DQ194" i="37"/>
  <c r="DM194" i="37"/>
  <c r="DK194" i="37"/>
  <c r="CX194" i="37"/>
  <c r="CV194" i="37"/>
  <c r="CT194" i="37"/>
  <c r="CR194" i="37"/>
  <c r="CP194" i="37"/>
  <c r="GC194" i="37"/>
  <c r="CY194" i="37"/>
  <c r="CW194" i="37"/>
  <c r="CU194" i="37"/>
  <c r="CS194" i="37"/>
  <c r="CO194" i="37"/>
  <c r="AV194" i="37"/>
  <c r="GS194" i="37"/>
  <c r="EM194" i="37"/>
  <c r="BI194" i="37"/>
  <c r="BN194" i="37"/>
  <c r="BZ193" i="37"/>
  <c r="BX193" i="37"/>
  <c r="BV193" i="37"/>
  <c r="BT193" i="37"/>
  <c r="GA193" i="37"/>
  <c r="CA193" i="37"/>
  <c r="BY193" i="37"/>
  <c r="BW193" i="37"/>
  <c r="BU193" i="37"/>
  <c r="FJ192" i="37"/>
  <c r="FG192" i="37"/>
  <c r="FE192" i="37"/>
  <c r="DR192" i="37"/>
  <c r="DS192" i="37"/>
  <c r="DM192" i="37"/>
  <c r="CV192" i="37"/>
  <c r="CW192" i="37"/>
  <c r="CS192" i="37"/>
  <c r="AV192" i="37"/>
  <c r="GS192" i="37"/>
  <c r="EM192" i="37"/>
  <c r="BI192" i="37"/>
  <c r="BN192" i="37"/>
  <c r="BZ191" i="37"/>
  <c r="BX191" i="37"/>
  <c r="BV191" i="37"/>
  <c r="BT191" i="37"/>
  <c r="GA191" i="37"/>
  <c r="CA191" i="37"/>
  <c r="BY191" i="37"/>
  <c r="BW191" i="37"/>
  <c r="BU191" i="37"/>
  <c r="FL190" i="37"/>
  <c r="FJ190" i="37"/>
  <c r="FH190" i="37"/>
  <c r="FF190" i="37"/>
  <c r="FD190" i="37"/>
  <c r="GI190" i="37"/>
  <c r="FM190" i="37"/>
  <c r="FI190" i="37"/>
  <c r="FG190" i="37"/>
  <c r="FE190" i="37"/>
  <c r="FC190" i="37"/>
  <c r="DT190" i="37"/>
  <c r="DR190" i="37"/>
  <c r="DP190" i="37"/>
  <c r="DN190" i="37"/>
  <c r="DL190" i="37"/>
  <c r="GE190" i="37"/>
  <c r="DU190" i="37"/>
  <c r="DS190" i="37"/>
  <c r="DQ190" i="37"/>
  <c r="DM190" i="37"/>
  <c r="DK190" i="37"/>
  <c r="CX190" i="37"/>
  <c r="CV190" i="37"/>
  <c r="CT190" i="37"/>
  <c r="CR190" i="37"/>
  <c r="CP190" i="37"/>
  <c r="GC190" i="37"/>
  <c r="CY190" i="37"/>
  <c r="CW190" i="37"/>
  <c r="CU190" i="37"/>
  <c r="CS190" i="37"/>
  <c r="CO190" i="37"/>
  <c r="AV190" i="37"/>
  <c r="GS190" i="37"/>
  <c r="EM190" i="37"/>
  <c r="BI190" i="37"/>
  <c r="BN190" i="37"/>
  <c r="BZ189" i="37"/>
  <c r="BX189" i="37"/>
  <c r="BV189" i="37"/>
  <c r="BT189" i="37"/>
  <c r="GA189" i="37"/>
  <c r="CA189" i="37"/>
  <c r="BY189" i="37"/>
  <c r="BW189" i="37"/>
  <c r="BU189" i="37"/>
  <c r="FL188" i="37"/>
  <c r="FJ188" i="37"/>
  <c r="FH188" i="37"/>
  <c r="FF188" i="37"/>
  <c r="FD188" i="37"/>
  <c r="GI188" i="37"/>
  <c r="FM188" i="37"/>
  <c r="FI188" i="37"/>
  <c r="FG188" i="37"/>
  <c r="FE188" i="37"/>
  <c r="FC188" i="37"/>
  <c r="DQ188" i="37"/>
  <c r="DM188" i="37"/>
  <c r="DK188" i="37"/>
  <c r="CU188" i="37"/>
  <c r="CS188" i="37"/>
  <c r="CO188" i="37"/>
  <c r="AV188" i="37"/>
  <c r="GS188" i="37"/>
  <c r="EM188" i="37"/>
  <c r="BI188" i="37"/>
  <c r="BN188" i="37"/>
  <c r="BZ187" i="37"/>
  <c r="BX187" i="37"/>
  <c r="BV187" i="37"/>
  <c r="BT187" i="37"/>
  <c r="GA187" i="37"/>
  <c r="CA187" i="37"/>
  <c r="BY187" i="37"/>
  <c r="BW187" i="37"/>
  <c r="BU187" i="37"/>
  <c r="FL186" i="37"/>
  <c r="FJ186" i="37"/>
  <c r="FH186" i="37"/>
  <c r="FF186" i="37"/>
  <c r="FD186" i="37"/>
  <c r="GI186" i="37"/>
  <c r="FM186" i="37"/>
  <c r="FI186" i="37"/>
  <c r="FG186" i="37"/>
  <c r="FE186" i="37"/>
  <c r="FC186" i="37"/>
  <c r="DT186" i="37"/>
  <c r="DR186" i="37"/>
  <c r="DP186" i="37"/>
  <c r="DN186" i="37"/>
  <c r="DL186" i="37"/>
  <c r="GE186" i="37"/>
  <c r="DU186" i="37"/>
  <c r="DS186" i="37"/>
  <c r="DQ186" i="37"/>
  <c r="DM186" i="37"/>
  <c r="DK186" i="37"/>
  <c r="CX186" i="37"/>
  <c r="CV186" i="37"/>
  <c r="CT186" i="37"/>
  <c r="CR186" i="37"/>
  <c r="CP186" i="37"/>
  <c r="GC186" i="37"/>
  <c r="CY186" i="37"/>
  <c r="CW186" i="37"/>
  <c r="CU186" i="37"/>
  <c r="CS186" i="37"/>
  <c r="CO186" i="37"/>
  <c r="AV186" i="37"/>
  <c r="GS186" i="37"/>
  <c r="EM186" i="37"/>
  <c r="BI186" i="37"/>
  <c r="BN186" i="37"/>
  <c r="BZ185" i="37"/>
  <c r="BX185" i="37"/>
  <c r="BV185" i="37"/>
  <c r="BT185" i="37"/>
  <c r="GA185" i="37"/>
  <c r="CA185" i="37"/>
  <c r="BY185" i="37"/>
  <c r="BW185" i="37"/>
  <c r="BU185" i="37"/>
  <c r="FH184" i="37"/>
  <c r="FI184" i="37"/>
  <c r="DT184" i="37"/>
  <c r="DR184" i="37"/>
  <c r="DP184" i="37"/>
  <c r="DN184" i="37"/>
  <c r="DL184" i="37"/>
  <c r="GE184" i="37"/>
  <c r="DU184" i="37"/>
  <c r="DS184" i="37"/>
  <c r="DQ184" i="37"/>
  <c r="DM184" i="37"/>
  <c r="DK184" i="37"/>
  <c r="CX184" i="37"/>
  <c r="CV184" i="37"/>
  <c r="CT184" i="37"/>
  <c r="CR184" i="37"/>
  <c r="CP184" i="37"/>
  <c r="GC184" i="37"/>
  <c r="CY184" i="37"/>
  <c r="CW184" i="37"/>
  <c r="CU184" i="37"/>
  <c r="CS184" i="37"/>
  <c r="CO184" i="37"/>
  <c r="AV184" i="37"/>
  <c r="GS184" i="37"/>
  <c r="EM184" i="37"/>
  <c r="BI184" i="37"/>
  <c r="BN184" i="37"/>
  <c r="BZ183" i="37"/>
  <c r="BY183" i="37"/>
  <c r="FL182" i="37"/>
  <c r="FJ182" i="37"/>
  <c r="FH182" i="37"/>
  <c r="FF182" i="37"/>
  <c r="FD182" i="37"/>
  <c r="GI182" i="37"/>
  <c r="FM182" i="37"/>
  <c r="FI182" i="37"/>
  <c r="FG182" i="37"/>
  <c r="FE182" i="37"/>
  <c r="FC182" i="37"/>
  <c r="DT182" i="37"/>
  <c r="DR182" i="37"/>
  <c r="DP182" i="37"/>
  <c r="DN182" i="37"/>
  <c r="DL182" i="37"/>
  <c r="GE182" i="37"/>
  <c r="DU182" i="37"/>
  <c r="DS182" i="37"/>
  <c r="DQ182" i="37"/>
  <c r="DM182" i="37"/>
  <c r="DK182" i="37"/>
  <c r="CX182" i="37"/>
  <c r="CV182" i="37"/>
  <c r="CT182" i="37"/>
  <c r="CR182" i="37"/>
  <c r="CP182" i="37"/>
  <c r="GC182" i="37"/>
  <c r="CY182" i="37"/>
  <c r="CW182" i="37"/>
  <c r="CU182" i="37"/>
  <c r="CS182" i="37"/>
  <c r="CO182" i="37"/>
  <c r="AV182" i="37"/>
  <c r="GS182" i="37"/>
  <c r="EM182" i="37"/>
  <c r="BI182" i="37"/>
  <c r="BN182" i="37"/>
  <c r="BZ181" i="37"/>
  <c r="BX181" i="37"/>
  <c r="BV181" i="37"/>
  <c r="BT181" i="37"/>
  <c r="GA181" i="37"/>
  <c r="CA181" i="37"/>
  <c r="BY181" i="37"/>
  <c r="BW181" i="37"/>
  <c r="BU181" i="37"/>
  <c r="FJ180" i="37"/>
  <c r="FG180" i="37"/>
  <c r="FE180" i="37"/>
  <c r="DR180" i="37"/>
  <c r="DS180" i="37"/>
  <c r="DM180" i="37"/>
  <c r="CV180" i="37"/>
  <c r="CW180" i="37"/>
  <c r="CS180" i="37"/>
  <c r="AV180" i="37"/>
  <c r="GS180" i="37"/>
  <c r="EM180" i="37"/>
  <c r="BI180" i="37"/>
  <c r="BN180" i="37"/>
  <c r="BZ179" i="37"/>
  <c r="BX179" i="37"/>
  <c r="BV179" i="37"/>
  <c r="BT179" i="37"/>
  <c r="GA179" i="37"/>
  <c r="CA179" i="37"/>
  <c r="BY179" i="37"/>
  <c r="BW179" i="37"/>
  <c r="BU179" i="37"/>
  <c r="FC178" i="37"/>
  <c r="DT178" i="37"/>
  <c r="DR178" i="37"/>
  <c r="DP178" i="37"/>
  <c r="DN178" i="37"/>
  <c r="DL178" i="37"/>
  <c r="GE178" i="37"/>
  <c r="DU178" i="37"/>
  <c r="DS178" i="37"/>
  <c r="DQ178" i="37"/>
  <c r="DM178" i="37"/>
  <c r="DK178" i="37"/>
  <c r="CX178" i="37"/>
  <c r="CV178" i="37"/>
  <c r="CT178" i="37"/>
  <c r="CR178" i="37"/>
  <c r="CP178" i="37"/>
  <c r="GC178" i="37"/>
  <c r="CY178" i="37"/>
  <c r="CW178" i="37"/>
  <c r="CU178" i="37"/>
  <c r="CS178" i="37"/>
  <c r="CO178" i="37"/>
  <c r="AV178" i="37"/>
  <c r="GS178" i="37"/>
  <c r="EM178" i="37"/>
  <c r="BI178" i="37"/>
  <c r="BN178" i="37"/>
  <c r="BZ177" i="37"/>
  <c r="CA177" i="37"/>
  <c r="FL176" i="37"/>
  <c r="FJ176" i="37"/>
  <c r="FH176" i="37"/>
  <c r="FF176" i="37"/>
  <c r="FD176" i="37"/>
  <c r="GI176" i="37"/>
  <c r="FM176" i="37"/>
  <c r="FI176" i="37"/>
  <c r="FG176" i="37"/>
  <c r="FE176" i="37"/>
  <c r="FC176" i="37"/>
  <c r="DT176" i="37"/>
  <c r="DR176" i="37"/>
  <c r="DP176" i="37"/>
  <c r="DN176" i="37"/>
  <c r="DL176" i="37"/>
  <c r="GE176" i="37"/>
  <c r="DU176" i="37"/>
  <c r="DS176" i="37"/>
  <c r="DQ176" i="37"/>
  <c r="DM176" i="37"/>
  <c r="DK176" i="37"/>
  <c r="CU176" i="37"/>
  <c r="AV176" i="37"/>
  <c r="GS176" i="37"/>
  <c r="EM176" i="37"/>
  <c r="BI176" i="37"/>
  <c r="BN176" i="37"/>
  <c r="CA175" i="37"/>
  <c r="BY175" i="37"/>
  <c r="FL174" i="37"/>
  <c r="FJ174" i="37"/>
  <c r="FH174" i="37"/>
  <c r="FF174" i="37"/>
  <c r="FD174" i="37"/>
  <c r="GI174" i="37"/>
  <c r="FM174" i="37"/>
  <c r="FI174" i="37"/>
  <c r="FG174" i="37"/>
  <c r="FE174" i="37"/>
  <c r="FC174" i="37"/>
  <c r="DT174" i="37"/>
  <c r="DR174" i="37"/>
  <c r="DP174" i="37"/>
  <c r="DN174" i="37"/>
  <c r="DL174" i="37"/>
  <c r="GE174" i="37"/>
  <c r="DU174" i="37"/>
  <c r="DS174" i="37"/>
  <c r="DQ174" i="37"/>
  <c r="DM174" i="37"/>
  <c r="DK174" i="37"/>
  <c r="CX174" i="37"/>
  <c r="CV174" i="37"/>
  <c r="CT174" i="37"/>
  <c r="CR174" i="37"/>
  <c r="CP174" i="37"/>
  <c r="GC174" i="37"/>
  <c r="CY174" i="37"/>
  <c r="CW174" i="37"/>
  <c r="CU174" i="37"/>
  <c r="CS174" i="37"/>
  <c r="CO174" i="37"/>
  <c r="AV174" i="37"/>
  <c r="GS174" i="37"/>
  <c r="EM174" i="37"/>
  <c r="BI174" i="37"/>
  <c r="BN174" i="37"/>
  <c r="BZ173" i="37"/>
  <c r="BU173" i="37"/>
  <c r="FL172" i="37"/>
  <c r="FJ172" i="37"/>
  <c r="FH172" i="37"/>
  <c r="FF172" i="37"/>
  <c r="FD172" i="37"/>
  <c r="GI172" i="37"/>
  <c r="FM172" i="37"/>
  <c r="FI172" i="37"/>
  <c r="FG172" i="37"/>
  <c r="FE172" i="37"/>
  <c r="FC172" i="37"/>
  <c r="DT172" i="37"/>
  <c r="DR172" i="37"/>
  <c r="DP172" i="37"/>
  <c r="DN172" i="37"/>
  <c r="DL172" i="37"/>
  <c r="GE172" i="37"/>
  <c r="DU172" i="37"/>
  <c r="DS172" i="37"/>
  <c r="DQ172" i="37"/>
  <c r="DM172" i="37"/>
  <c r="DK172" i="37"/>
  <c r="CX172" i="37"/>
  <c r="CV172" i="37"/>
  <c r="CT172" i="37"/>
  <c r="CR172" i="37"/>
  <c r="CP172" i="37"/>
  <c r="GC172" i="37"/>
  <c r="CY172" i="37"/>
  <c r="CW172" i="37"/>
  <c r="CU172" i="37"/>
  <c r="CS172" i="37"/>
  <c r="CO172" i="37"/>
  <c r="AV172" i="37"/>
  <c r="GS172" i="37"/>
  <c r="EM172" i="37"/>
  <c r="BI172" i="37"/>
  <c r="BN172" i="37"/>
  <c r="FL170" i="37"/>
  <c r="FJ170" i="37"/>
  <c r="FH170" i="37"/>
  <c r="FF170" i="37"/>
  <c r="FD170" i="37"/>
  <c r="GI170" i="37"/>
  <c r="FM170" i="37"/>
  <c r="FI170" i="37"/>
  <c r="FG170" i="37"/>
  <c r="FE170" i="37"/>
  <c r="FC170" i="37"/>
  <c r="DT170" i="37"/>
  <c r="DR170" i="37"/>
  <c r="DP170" i="37"/>
  <c r="DN170" i="37"/>
  <c r="DL170" i="37"/>
  <c r="GE170" i="37"/>
  <c r="DU170" i="37"/>
  <c r="DS170" i="37"/>
  <c r="DQ170" i="37"/>
  <c r="DM170" i="37"/>
  <c r="DK170" i="37"/>
  <c r="CX170" i="37"/>
  <c r="CV170" i="37"/>
  <c r="CT170" i="37"/>
  <c r="CR170" i="37"/>
  <c r="CP170" i="37"/>
  <c r="GC170" i="37"/>
  <c r="CY170" i="37"/>
  <c r="CW170" i="37"/>
  <c r="CU170" i="37"/>
  <c r="CS170" i="37"/>
  <c r="CO170" i="37"/>
  <c r="AV170" i="37"/>
  <c r="GS170" i="37"/>
  <c r="EM170" i="37"/>
  <c r="BI170" i="37"/>
  <c r="BN170" i="37"/>
  <c r="FH168" i="37"/>
  <c r="FC168" i="37"/>
  <c r="DT168" i="37"/>
  <c r="DR168" i="37"/>
  <c r="DP168" i="37"/>
  <c r="DN168" i="37"/>
  <c r="DL168" i="37"/>
  <c r="GE168" i="37"/>
  <c r="DU168" i="37"/>
  <c r="DS168" i="37"/>
  <c r="DQ168" i="37"/>
  <c r="DM168" i="37"/>
  <c r="DK168" i="37"/>
  <c r="CX168" i="37"/>
  <c r="CV168" i="37"/>
  <c r="CT168" i="37"/>
  <c r="CR168" i="37"/>
  <c r="CP168" i="37"/>
  <c r="GC168" i="37"/>
  <c r="CY168" i="37"/>
  <c r="CW168" i="37"/>
  <c r="CU168" i="37"/>
  <c r="CS168" i="37"/>
  <c r="CO168" i="37"/>
  <c r="AV168" i="37"/>
  <c r="GS168" i="37"/>
  <c r="EM168" i="37"/>
  <c r="BI168" i="37"/>
  <c r="BN168" i="37"/>
  <c r="BZ167" i="37"/>
  <c r="BX167" i="37"/>
  <c r="BY167" i="37"/>
  <c r="FL166" i="37"/>
  <c r="FJ166" i="37"/>
  <c r="FH166" i="37"/>
  <c r="FF166" i="37"/>
  <c r="FD166" i="37"/>
  <c r="GI166" i="37"/>
  <c r="FM166" i="37"/>
  <c r="FI166" i="37"/>
  <c r="FG166" i="37"/>
  <c r="FE166" i="37"/>
  <c r="FC166" i="37"/>
  <c r="DT166" i="37"/>
  <c r="DR166" i="37"/>
  <c r="DP166" i="37"/>
  <c r="DN166" i="37"/>
  <c r="DL166" i="37"/>
  <c r="GE166" i="37"/>
  <c r="DU166" i="37"/>
  <c r="DS166" i="37"/>
  <c r="DQ166" i="37"/>
  <c r="DM166" i="37"/>
  <c r="DK166" i="37"/>
  <c r="CX166" i="37"/>
  <c r="CV166" i="37"/>
  <c r="CT166" i="37"/>
  <c r="CR166" i="37"/>
  <c r="CP166" i="37"/>
  <c r="GC166" i="37"/>
  <c r="CY166" i="37"/>
  <c r="CW166" i="37"/>
  <c r="CU166" i="37"/>
  <c r="CS166" i="37"/>
  <c r="CO166" i="37"/>
  <c r="AV166" i="37"/>
  <c r="GS166" i="37"/>
  <c r="EM166" i="37"/>
  <c r="BI166" i="37"/>
  <c r="BN166" i="37"/>
  <c r="BX165" i="37"/>
  <c r="BY165" i="37"/>
  <c r="FL164" i="37"/>
  <c r="FJ164" i="37"/>
  <c r="FH164" i="37"/>
  <c r="FF164" i="37"/>
  <c r="FD164" i="37"/>
  <c r="GI164" i="37"/>
  <c r="FM164" i="37"/>
  <c r="FI164" i="37"/>
  <c r="FG164" i="37"/>
  <c r="FE164" i="37"/>
  <c r="FC164" i="37"/>
  <c r="DT164" i="37"/>
  <c r="DR164" i="37"/>
  <c r="DP164" i="37"/>
  <c r="DN164" i="37"/>
  <c r="DL164" i="37"/>
  <c r="GE164" i="37"/>
  <c r="DU164" i="37"/>
  <c r="DS164" i="37"/>
  <c r="DQ164" i="37"/>
  <c r="DM164" i="37"/>
  <c r="DK164" i="37"/>
  <c r="CX164" i="37"/>
  <c r="CV164" i="37"/>
  <c r="CT164" i="37"/>
  <c r="CR164" i="37"/>
  <c r="CP164" i="37"/>
  <c r="GC164" i="37"/>
  <c r="CY164" i="37"/>
  <c r="CW164" i="37"/>
  <c r="CU164" i="37"/>
  <c r="CS164" i="37"/>
  <c r="CO164" i="37"/>
  <c r="AV164" i="37"/>
  <c r="GS164" i="37"/>
  <c r="EM164" i="37"/>
  <c r="BI164" i="37"/>
  <c r="BN164" i="37"/>
  <c r="BZ163" i="37"/>
  <c r="BX163" i="37"/>
  <c r="CA163" i="37"/>
  <c r="BY163" i="37"/>
  <c r="FL162" i="37"/>
  <c r="FJ162" i="37"/>
  <c r="FH162" i="37"/>
  <c r="FF162" i="37"/>
  <c r="FD162" i="37"/>
  <c r="GI162" i="37"/>
  <c r="FM162" i="37"/>
  <c r="FI162" i="37"/>
  <c r="FG162" i="37"/>
  <c r="FE162" i="37"/>
  <c r="FC162" i="37"/>
  <c r="DT162" i="37"/>
  <c r="DR162" i="37"/>
  <c r="DP162" i="37"/>
  <c r="DN162" i="37"/>
  <c r="DL162" i="37"/>
  <c r="GE162" i="37"/>
  <c r="DU162" i="37"/>
  <c r="DS162" i="37"/>
  <c r="DQ162" i="37"/>
  <c r="DM162" i="37"/>
  <c r="DK162" i="37"/>
  <c r="CX162" i="37"/>
  <c r="CV162" i="37"/>
  <c r="CT162" i="37"/>
  <c r="CR162" i="37"/>
  <c r="CP162" i="37"/>
  <c r="GC162" i="37"/>
  <c r="CY162" i="37"/>
  <c r="CW162" i="37"/>
  <c r="CU162" i="37"/>
  <c r="CS162" i="37"/>
  <c r="CO162" i="37"/>
  <c r="AV162" i="37"/>
  <c r="GS162" i="37"/>
  <c r="EM162" i="37"/>
  <c r="BI162" i="37"/>
  <c r="BN162" i="37"/>
  <c r="BZ161" i="37"/>
  <c r="CA161" i="37"/>
  <c r="BY161" i="37"/>
  <c r="FL160" i="37"/>
  <c r="FJ160" i="37"/>
  <c r="FH160" i="37"/>
  <c r="FF160" i="37"/>
  <c r="FD160" i="37"/>
  <c r="GI160" i="37"/>
  <c r="FM160" i="37"/>
  <c r="FI160" i="37"/>
  <c r="FG160" i="37"/>
  <c r="FE160" i="37"/>
  <c r="FC160" i="37"/>
  <c r="DT160" i="37"/>
  <c r="DR160" i="37"/>
  <c r="DP160" i="37"/>
  <c r="DN160" i="37"/>
  <c r="DL160" i="37"/>
  <c r="GE160" i="37"/>
  <c r="DU160" i="37"/>
  <c r="DS160" i="37"/>
  <c r="DQ160" i="37"/>
  <c r="DM160" i="37"/>
  <c r="DK160" i="37"/>
  <c r="CV160" i="37"/>
  <c r="CU160" i="37"/>
  <c r="CO160" i="37"/>
  <c r="AV160" i="37"/>
  <c r="GS160" i="37"/>
  <c r="EM160" i="37"/>
  <c r="BI160" i="37"/>
  <c r="BN160" i="37"/>
  <c r="BZ159" i="37"/>
  <c r="BY159" i="37"/>
  <c r="FL158" i="37"/>
  <c r="FJ158" i="37"/>
  <c r="FH158" i="37"/>
  <c r="FF158" i="37"/>
  <c r="FD158" i="37"/>
  <c r="GI158" i="37"/>
  <c r="FM158" i="37"/>
  <c r="FI158" i="37"/>
  <c r="FG158" i="37"/>
  <c r="FE158" i="37"/>
  <c r="FC158" i="37"/>
  <c r="DT158" i="37"/>
  <c r="DR158" i="37"/>
  <c r="DP158" i="37"/>
  <c r="DN158" i="37"/>
  <c r="DL158" i="37"/>
  <c r="GE158" i="37"/>
  <c r="DU158" i="37"/>
  <c r="DS158" i="37"/>
  <c r="DQ158" i="37"/>
  <c r="DM158" i="37"/>
  <c r="DK158" i="37"/>
  <c r="CX158" i="37"/>
  <c r="CV158" i="37"/>
  <c r="CT158" i="37"/>
  <c r="CR158" i="37"/>
  <c r="CP158" i="37"/>
  <c r="GC158" i="37"/>
  <c r="CY158" i="37"/>
  <c r="CW158" i="37"/>
  <c r="CU158" i="37"/>
  <c r="CS158" i="37"/>
  <c r="CO158" i="37"/>
  <c r="AV158" i="37"/>
  <c r="GS158" i="37"/>
  <c r="EM158" i="37"/>
  <c r="BI158" i="37"/>
  <c r="BN158" i="37"/>
  <c r="CA157" i="37"/>
  <c r="BY157" i="37"/>
  <c r="FJ156" i="37"/>
  <c r="FI156" i="37"/>
  <c r="FC156" i="37"/>
  <c r="DT156" i="37"/>
  <c r="DR156" i="37"/>
  <c r="DP156" i="37"/>
  <c r="DN156" i="37"/>
  <c r="DL156" i="37"/>
  <c r="GE156" i="37"/>
  <c r="DU156" i="37"/>
  <c r="DS156" i="37"/>
  <c r="DQ156" i="37"/>
  <c r="DM156" i="37"/>
  <c r="DK156" i="37"/>
  <c r="CX156" i="37"/>
  <c r="CV156" i="37"/>
  <c r="CT156" i="37"/>
  <c r="CR156" i="37"/>
  <c r="CP156" i="37"/>
  <c r="GC156" i="37"/>
  <c r="CY156" i="37"/>
  <c r="CW156" i="37"/>
  <c r="CU156" i="37"/>
  <c r="CS156" i="37"/>
  <c r="CO156" i="37"/>
  <c r="AV156" i="37"/>
  <c r="GS156" i="37"/>
  <c r="EM156" i="37"/>
  <c r="BI156" i="37"/>
  <c r="BN156" i="37"/>
  <c r="BZ155" i="37"/>
  <c r="FL154" i="37"/>
  <c r="FJ154" i="37"/>
  <c r="FH154" i="37"/>
  <c r="FF154" i="37"/>
  <c r="FD154" i="37"/>
  <c r="GI154" i="37"/>
  <c r="FM154" i="37"/>
  <c r="FI154" i="37"/>
  <c r="FG154" i="37"/>
  <c r="FE154" i="37"/>
  <c r="FC154" i="37"/>
  <c r="DT154" i="37"/>
  <c r="DR154" i="37"/>
  <c r="DP154" i="37"/>
  <c r="DN154" i="37"/>
  <c r="DL154" i="37"/>
  <c r="GE154" i="37"/>
  <c r="DU154" i="37"/>
  <c r="DS154" i="37"/>
  <c r="DQ154" i="37"/>
  <c r="DM154" i="37"/>
  <c r="DK154" i="37"/>
  <c r="CX154" i="37"/>
  <c r="CV154" i="37"/>
  <c r="CT154" i="37"/>
  <c r="CR154" i="37"/>
  <c r="CP154" i="37"/>
  <c r="GC154" i="37"/>
  <c r="CY154" i="37"/>
  <c r="CW154" i="37"/>
  <c r="CU154" i="37"/>
  <c r="CS154" i="37"/>
  <c r="CO154" i="37"/>
  <c r="AV154" i="37"/>
  <c r="GS154" i="37"/>
  <c r="EM154" i="37"/>
  <c r="BI154" i="37"/>
  <c r="BN154" i="37"/>
  <c r="CA153" i="37"/>
  <c r="FL152" i="37"/>
  <c r="FJ152" i="37"/>
  <c r="FH152" i="37"/>
  <c r="FF152" i="37"/>
  <c r="FD152" i="37"/>
  <c r="GI152" i="37"/>
  <c r="FM152" i="37"/>
  <c r="FI152" i="37"/>
  <c r="FG152" i="37"/>
  <c r="FE152" i="37"/>
  <c r="FC152" i="37"/>
  <c r="DR152" i="37"/>
  <c r="DQ152" i="37"/>
  <c r="DM152" i="37"/>
  <c r="CV152" i="37"/>
  <c r="CU152" i="37"/>
  <c r="CS152" i="37"/>
  <c r="AV152" i="37"/>
  <c r="GS152" i="37"/>
  <c r="EM152" i="37"/>
  <c r="BI152" i="37"/>
  <c r="BN152" i="37"/>
  <c r="BX151" i="37"/>
  <c r="BY151" i="37"/>
  <c r="BU151" i="37"/>
  <c r="FL150" i="37"/>
  <c r="FJ150" i="37"/>
  <c r="FH150" i="37"/>
  <c r="FF150" i="37"/>
  <c r="FD150" i="37"/>
  <c r="GI150" i="37"/>
  <c r="FM150" i="37"/>
  <c r="FI150" i="37"/>
  <c r="FG150" i="37"/>
  <c r="FE150" i="37"/>
  <c r="FC150" i="37"/>
  <c r="DT150" i="37"/>
  <c r="DR150" i="37"/>
  <c r="DP150" i="37"/>
  <c r="DN150" i="37"/>
  <c r="DL150" i="37"/>
  <c r="GE150" i="37"/>
  <c r="DU150" i="37"/>
  <c r="DS150" i="37"/>
  <c r="DQ150" i="37"/>
  <c r="DM150" i="37"/>
  <c r="DK150" i="37"/>
  <c r="CX150" i="37"/>
  <c r="CV150" i="37"/>
  <c r="CT150" i="37"/>
  <c r="CR150" i="37"/>
  <c r="CP150" i="37"/>
  <c r="GC150" i="37"/>
  <c r="CY150" i="37"/>
  <c r="CW150" i="37"/>
  <c r="CU150" i="37"/>
  <c r="CS150" i="37"/>
  <c r="CO150" i="37"/>
  <c r="AV150" i="37"/>
  <c r="GS150" i="37"/>
  <c r="EM150" i="37"/>
  <c r="BI150" i="37"/>
  <c r="BN150" i="37"/>
  <c r="BZ149" i="37"/>
  <c r="CA149" i="37"/>
  <c r="BY149" i="37"/>
  <c r="FL148" i="37"/>
  <c r="FJ148" i="37"/>
  <c r="FH148" i="37"/>
  <c r="FF148" i="37"/>
  <c r="FD148" i="37"/>
  <c r="GI148" i="37"/>
  <c r="FM148" i="37"/>
  <c r="FI148" i="37"/>
  <c r="FG148" i="37"/>
  <c r="FE148" i="37"/>
  <c r="FC148" i="37"/>
  <c r="DT148" i="37"/>
  <c r="DR148" i="37"/>
  <c r="DP148" i="37"/>
  <c r="DN148" i="37"/>
  <c r="DL148" i="37"/>
  <c r="GE148" i="37"/>
  <c r="DU148" i="37"/>
  <c r="DS148" i="37"/>
  <c r="DQ148" i="37"/>
  <c r="DM148" i="37"/>
  <c r="DK148" i="37"/>
  <c r="CX148" i="37"/>
  <c r="CV148" i="37"/>
  <c r="CT148" i="37"/>
  <c r="CR148" i="37"/>
  <c r="CP148" i="37"/>
  <c r="GC148" i="37"/>
  <c r="CY148" i="37"/>
  <c r="CW148" i="37"/>
  <c r="CU148" i="37"/>
  <c r="CS148" i="37"/>
  <c r="CO148" i="37"/>
  <c r="AV148" i="37"/>
  <c r="GS148" i="37"/>
  <c r="EM148" i="37"/>
  <c r="BI148" i="37"/>
  <c r="BN148" i="37"/>
  <c r="BZ147" i="37"/>
  <c r="BX147" i="37"/>
  <c r="BV147" i="37"/>
  <c r="BT147" i="37"/>
  <c r="GA147" i="37"/>
  <c r="CA147" i="37"/>
  <c r="BY147" i="37"/>
  <c r="BW147" i="37"/>
  <c r="BU147" i="37"/>
  <c r="FL146" i="37"/>
  <c r="FJ146" i="37"/>
  <c r="FH146" i="37"/>
  <c r="FF146" i="37"/>
  <c r="FD146" i="37"/>
  <c r="GI146" i="37"/>
  <c r="FM146" i="37"/>
  <c r="FI146" i="37"/>
  <c r="FG146" i="37"/>
  <c r="FE146" i="37"/>
  <c r="FC146" i="37"/>
  <c r="DT146" i="37"/>
  <c r="DR146" i="37"/>
  <c r="DP146" i="37"/>
  <c r="DN146" i="37"/>
  <c r="DL146" i="37"/>
  <c r="GE146" i="37"/>
  <c r="DU146" i="37"/>
  <c r="DS146" i="37"/>
  <c r="DQ146" i="37"/>
  <c r="DM146" i="37"/>
  <c r="DK146" i="37"/>
  <c r="CX146" i="37"/>
  <c r="CV146" i="37"/>
  <c r="CT146" i="37"/>
  <c r="CR146" i="37"/>
  <c r="CP146" i="37"/>
  <c r="GC146" i="37"/>
  <c r="CY146" i="37"/>
  <c r="CW146" i="37"/>
  <c r="CU146" i="37"/>
  <c r="CS146" i="37"/>
  <c r="CO146" i="37"/>
  <c r="AV146" i="37"/>
  <c r="GS146" i="37"/>
  <c r="EM146" i="37"/>
  <c r="BI146" i="37"/>
  <c r="BN146" i="37"/>
  <c r="BY145" i="37"/>
  <c r="FL144" i="37"/>
  <c r="FJ144" i="37"/>
  <c r="FH144" i="37"/>
  <c r="FF144" i="37"/>
  <c r="FD144" i="37"/>
  <c r="GI144" i="37"/>
  <c r="FM144" i="37"/>
  <c r="FI144" i="37"/>
  <c r="FG144" i="37"/>
  <c r="FE144" i="37"/>
  <c r="FC144" i="37"/>
  <c r="DT144" i="37"/>
  <c r="DR144" i="37"/>
  <c r="DP144" i="37"/>
  <c r="DN144" i="37"/>
  <c r="DL144" i="37"/>
  <c r="GE144" i="37"/>
  <c r="DU144" i="37"/>
  <c r="DS144" i="37"/>
  <c r="DQ144" i="37"/>
  <c r="DM144" i="37"/>
  <c r="DK144" i="37"/>
  <c r="CX144" i="37"/>
  <c r="CV144" i="37"/>
  <c r="CT144" i="37"/>
  <c r="CR144" i="37"/>
  <c r="CP144" i="37"/>
  <c r="GC144" i="37"/>
  <c r="CY144" i="37"/>
  <c r="CW144" i="37"/>
  <c r="CU144" i="37"/>
  <c r="CS144" i="37"/>
  <c r="CO144" i="37"/>
  <c r="AV144" i="37"/>
  <c r="GS144" i="37"/>
  <c r="EM144" i="37"/>
  <c r="BI144" i="37"/>
  <c r="BN144" i="37"/>
  <c r="BZ143" i="37"/>
  <c r="BX143" i="37"/>
  <c r="BV143" i="37"/>
  <c r="BT143" i="37"/>
  <c r="GA143" i="37"/>
  <c r="CA143" i="37"/>
  <c r="BY143" i="37"/>
  <c r="BW143" i="37"/>
  <c r="BU143" i="37"/>
  <c r="FL142" i="37"/>
  <c r="FJ142" i="37"/>
  <c r="FH142" i="37"/>
  <c r="FF142" i="37"/>
  <c r="FD142" i="37"/>
  <c r="GI142" i="37"/>
  <c r="FM142" i="37"/>
  <c r="FI142" i="37"/>
  <c r="FG142" i="37"/>
  <c r="FE142" i="37"/>
  <c r="FC142" i="37"/>
  <c r="DT142" i="37"/>
  <c r="DR142" i="37"/>
  <c r="DP142" i="37"/>
  <c r="DN142" i="37"/>
  <c r="DL142" i="37"/>
  <c r="GE142" i="37"/>
  <c r="DU142" i="37"/>
  <c r="DS142" i="37"/>
  <c r="DQ142" i="37"/>
  <c r="DM142" i="37"/>
  <c r="DK142" i="37"/>
  <c r="CX142" i="37"/>
  <c r="CV142" i="37"/>
  <c r="CT142" i="37"/>
  <c r="CR142" i="37"/>
  <c r="CP142" i="37"/>
  <c r="GC142" i="37"/>
  <c r="CY142" i="37"/>
  <c r="CW142" i="37"/>
  <c r="CU142" i="37"/>
  <c r="CS142" i="37"/>
  <c r="CO142" i="37"/>
  <c r="AV142" i="37"/>
  <c r="GS142" i="37"/>
  <c r="EM142" i="37"/>
  <c r="BI142" i="37"/>
  <c r="BN142" i="37"/>
  <c r="BZ141" i="37"/>
  <c r="CA141" i="37"/>
  <c r="BY141" i="37"/>
  <c r="FL140" i="37"/>
  <c r="FJ140" i="37"/>
  <c r="FH140" i="37"/>
  <c r="FF140" i="37"/>
  <c r="FD140" i="37"/>
  <c r="GI140" i="37"/>
  <c r="FM140" i="37"/>
  <c r="FI140" i="37"/>
  <c r="FG140" i="37"/>
  <c r="FE140" i="37"/>
  <c r="FC140" i="37"/>
  <c r="DT140" i="37"/>
  <c r="DR140" i="37"/>
  <c r="DP140" i="37"/>
  <c r="DN140" i="37"/>
  <c r="DL140" i="37"/>
  <c r="GE140" i="37"/>
  <c r="DU140" i="37"/>
  <c r="DS140" i="37"/>
  <c r="DQ140" i="37"/>
  <c r="DM140" i="37"/>
  <c r="DK140" i="37"/>
  <c r="CX140" i="37"/>
  <c r="CV140" i="37"/>
  <c r="CT140" i="37"/>
  <c r="CR140" i="37"/>
  <c r="CP140" i="37"/>
  <c r="GC140" i="37"/>
  <c r="CY140" i="37"/>
  <c r="CW140" i="37"/>
  <c r="CU140" i="37"/>
  <c r="CS140" i="37"/>
  <c r="CO140" i="37"/>
  <c r="AV140" i="37"/>
  <c r="GS140" i="37"/>
  <c r="EM140" i="37"/>
  <c r="BI140" i="37"/>
  <c r="BN140" i="37"/>
  <c r="BZ139" i="37"/>
  <c r="CA139" i="37"/>
  <c r="BY139" i="37"/>
  <c r="FL138" i="37"/>
  <c r="FJ138" i="37"/>
  <c r="FH138" i="37"/>
  <c r="FF138" i="37"/>
  <c r="FD138" i="37"/>
  <c r="GI138" i="37"/>
  <c r="FM138" i="37"/>
  <c r="FI138" i="37"/>
  <c r="FG138" i="37"/>
  <c r="FE138" i="37"/>
  <c r="FC138" i="37"/>
  <c r="DT138" i="37"/>
  <c r="DR138" i="37"/>
  <c r="DP138" i="37"/>
  <c r="DN138" i="37"/>
  <c r="DL138" i="37"/>
  <c r="GE138" i="37"/>
  <c r="DU138" i="37"/>
  <c r="DS138" i="37"/>
  <c r="DQ138" i="37"/>
  <c r="DM138" i="37"/>
  <c r="DK138" i="37"/>
  <c r="CX138" i="37"/>
  <c r="CV138" i="37"/>
  <c r="CT138" i="37"/>
  <c r="CR138" i="37"/>
  <c r="CP138" i="37"/>
  <c r="GC138" i="37"/>
  <c r="CY138" i="37"/>
  <c r="CW138" i="37"/>
  <c r="CU138" i="37"/>
  <c r="CS138" i="37"/>
  <c r="CO138" i="37"/>
  <c r="AV138" i="37"/>
  <c r="GS138" i="37"/>
  <c r="EM138" i="37"/>
  <c r="BI138" i="37"/>
  <c r="BN138" i="37"/>
  <c r="BX137" i="37"/>
  <c r="BY137" i="37"/>
  <c r="BU137" i="37"/>
  <c r="FL136" i="37"/>
  <c r="FJ136" i="37"/>
  <c r="FH136" i="37"/>
  <c r="FF136" i="37"/>
  <c r="FD136" i="37"/>
  <c r="GI136" i="37"/>
  <c r="FM136" i="37"/>
  <c r="FI136" i="37"/>
  <c r="FG136" i="37"/>
  <c r="FE136" i="37"/>
  <c r="FC136" i="37"/>
  <c r="DT136" i="37"/>
  <c r="DR136" i="37"/>
  <c r="DP136" i="37"/>
  <c r="DN136" i="37"/>
  <c r="DL136" i="37"/>
  <c r="GE136" i="37"/>
  <c r="DU136" i="37"/>
  <c r="DS136" i="37"/>
  <c r="DQ136" i="37"/>
  <c r="DM136" i="37"/>
  <c r="DK136" i="37"/>
  <c r="CX136" i="37"/>
  <c r="CV136" i="37"/>
  <c r="CT136" i="37"/>
  <c r="CR136" i="37"/>
  <c r="CP136" i="37"/>
  <c r="GC136" i="37"/>
  <c r="CY136" i="37"/>
  <c r="CW136" i="37"/>
  <c r="CU136" i="37"/>
  <c r="CS136" i="37"/>
  <c r="CO136" i="37"/>
  <c r="AV136" i="37"/>
  <c r="GS136" i="37"/>
  <c r="EM136" i="37"/>
  <c r="BI136" i="37"/>
  <c r="BN136" i="37"/>
  <c r="CA135" i="37"/>
  <c r="BY135" i="37"/>
  <c r="BU135" i="37"/>
  <c r="FI134" i="37"/>
  <c r="DT134" i="37"/>
  <c r="DR134" i="37"/>
  <c r="DP134" i="37"/>
  <c r="DN134" i="37"/>
  <c r="DL134" i="37"/>
  <c r="GE134" i="37"/>
  <c r="DU134" i="37"/>
  <c r="DS134" i="37"/>
  <c r="DQ134" i="37"/>
  <c r="DM134" i="37"/>
  <c r="DK134" i="37"/>
  <c r="CX134" i="37"/>
  <c r="CV134" i="37"/>
  <c r="CT134" i="37"/>
  <c r="CR134" i="37"/>
  <c r="CP134" i="37"/>
  <c r="GC134" i="37"/>
  <c r="CY134" i="37"/>
  <c r="CW134" i="37"/>
  <c r="CU134" i="37"/>
  <c r="CS134" i="37"/>
  <c r="CO134" i="37"/>
  <c r="AV134" i="37"/>
  <c r="GS134" i="37"/>
  <c r="EM134" i="37"/>
  <c r="BI134" i="37"/>
  <c r="BN134" i="37"/>
  <c r="CA133" i="37"/>
  <c r="BY133" i="37"/>
  <c r="FL132" i="37"/>
  <c r="FJ132" i="37"/>
  <c r="FH132" i="37"/>
  <c r="FF132" i="37"/>
  <c r="FD132" i="37"/>
  <c r="GI132" i="37"/>
  <c r="FM132" i="37"/>
  <c r="FI132" i="37"/>
  <c r="FG132" i="37"/>
  <c r="FE132" i="37"/>
  <c r="FC132" i="37"/>
  <c r="DQ132" i="37"/>
  <c r="DK132" i="37"/>
  <c r="CX132" i="37"/>
  <c r="CV132" i="37"/>
  <c r="CT132" i="37"/>
  <c r="CR132" i="37"/>
  <c r="CP132" i="37"/>
  <c r="GC132" i="37"/>
  <c r="CY132" i="37"/>
  <c r="CW132" i="37"/>
  <c r="CU132" i="37"/>
  <c r="CS132" i="37"/>
  <c r="CO132" i="37"/>
  <c r="AV132" i="37"/>
  <c r="GS132" i="37"/>
  <c r="EM132" i="37"/>
  <c r="BI132" i="37"/>
  <c r="BN132" i="37"/>
  <c r="BZ131" i="37"/>
  <c r="BX131" i="37"/>
  <c r="BV131" i="37"/>
  <c r="BT131" i="37"/>
  <c r="GA131" i="37"/>
  <c r="CA131" i="37"/>
  <c r="BY131" i="37"/>
  <c r="BW131" i="37"/>
  <c r="BU131" i="37"/>
  <c r="FJ130" i="37"/>
  <c r="FH130" i="37"/>
  <c r="FI130" i="37"/>
  <c r="FG130" i="37"/>
  <c r="FC130" i="37"/>
  <c r="DR130" i="37"/>
  <c r="DP130" i="37"/>
  <c r="DS130" i="37"/>
  <c r="DQ130" i="37"/>
  <c r="DK130" i="37"/>
  <c r="CX130" i="37"/>
  <c r="CV130" i="37"/>
  <c r="CT130" i="37"/>
  <c r="CR130" i="37"/>
  <c r="CP130" i="37"/>
  <c r="GC130" i="37"/>
  <c r="CY130" i="37"/>
  <c r="CW130" i="37"/>
  <c r="CU130" i="37"/>
  <c r="CS130" i="37"/>
  <c r="CO130" i="37"/>
  <c r="AV130" i="37"/>
  <c r="GS130" i="37"/>
  <c r="EM130" i="37"/>
  <c r="BI130" i="37"/>
  <c r="BN130" i="37"/>
  <c r="CA129" i="37"/>
  <c r="BY129" i="37"/>
  <c r="FI128" i="37"/>
  <c r="DT128" i="37"/>
  <c r="DR128" i="37"/>
  <c r="DP128" i="37"/>
  <c r="DN128" i="37"/>
  <c r="DL128" i="37"/>
  <c r="GE128" i="37"/>
  <c r="DU128" i="37"/>
  <c r="DS128" i="37"/>
  <c r="DQ128" i="37"/>
  <c r="DM128" i="37"/>
  <c r="DK128" i="37"/>
  <c r="CX128" i="37"/>
  <c r="CV128" i="37"/>
  <c r="CT128" i="37"/>
  <c r="CR128" i="37"/>
  <c r="CP128" i="37"/>
  <c r="GC128" i="37"/>
  <c r="CY128" i="37"/>
  <c r="CW128" i="37"/>
  <c r="CU128" i="37"/>
  <c r="CS128" i="37"/>
  <c r="CO128" i="37"/>
  <c r="AV128" i="37"/>
  <c r="GS128" i="37"/>
  <c r="EM128" i="37"/>
  <c r="BI128" i="37"/>
  <c r="BN128" i="37"/>
  <c r="BZ127" i="37"/>
  <c r="BY127" i="37"/>
  <c r="BW127" i="37"/>
  <c r="FL126" i="37"/>
  <c r="FJ126" i="37"/>
  <c r="FH126" i="37"/>
  <c r="FF126" i="37"/>
  <c r="FD126" i="37"/>
  <c r="GI126" i="37"/>
  <c r="FM126" i="37"/>
  <c r="FI126" i="37"/>
  <c r="FG126" i="37"/>
  <c r="FE126" i="37"/>
  <c r="FC126" i="37"/>
  <c r="DT126" i="37"/>
  <c r="DR126" i="37"/>
  <c r="DP126" i="37"/>
  <c r="DN126" i="37"/>
  <c r="DL126" i="37"/>
  <c r="GE126" i="37"/>
  <c r="DU126" i="37"/>
  <c r="DS126" i="37"/>
  <c r="DQ126" i="37"/>
  <c r="DM126" i="37"/>
  <c r="DK126" i="37"/>
  <c r="CV126" i="37"/>
  <c r="CU126" i="37"/>
  <c r="CO126" i="37"/>
  <c r="AV126" i="37"/>
  <c r="GS126" i="37"/>
  <c r="EM126" i="37"/>
  <c r="BI126" i="37"/>
  <c r="BN126" i="37"/>
  <c r="BZ125" i="37"/>
  <c r="BX125" i="37"/>
  <c r="CA125" i="37"/>
  <c r="FD124" i="37"/>
  <c r="FI124" i="37"/>
  <c r="FC124" i="37"/>
  <c r="DT124" i="37"/>
  <c r="DR124" i="37"/>
  <c r="DP124" i="37"/>
  <c r="DN124" i="37"/>
  <c r="DL124" i="37"/>
  <c r="GE124" i="37"/>
  <c r="DU124" i="37"/>
  <c r="DS124" i="37"/>
  <c r="DQ124" i="37"/>
  <c r="DM124" i="37"/>
  <c r="DK124" i="37"/>
  <c r="CX124" i="37"/>
  <c r="CV124" i="37"/>
  <c r="CT124" i="37"/>
  <c r="CR124" i="37"/>
  <c r="CP124" i="37"/>
  <c r="GC124" i="37"/>
  <c r="CY124" i="37"/>
  <c r="CW124" i="37"/>
  <c r="CU124" i="37"/>
  <c r="CS124" i="37"/>
  <c r="CO124" i="37"/>
  <c r="AV124" i="37"/>
  <c r="GS124" i="37"/>
  <c r="EM124" i="37"/>
  <c r="BI124" i="37"/>
  <c r="BN124" i="37"/>
  <c r="BZ123" i="37"/>
  <c r="BY123" i="37"/>
  <c r="FJ122" i="37"/>
  <c r="FH122" i="37"/>
  <c r="FD122" i="37"/>
  <c r="FI122" i="37"/>
  <c r="FG122" i="37"/>
  <c r="FC122" i="37"/>
  <c r="DR122" i="37"/>
  <c r="DP122" i="37"/>
  <c r="DL122" i="37"/>
  <c r="DS122" i="37"/>
  <c r="DQ122" i="37"/>
  <c r="DK122" i="37"/>
  <c r="CX122" i="37"/>
  <c r="CV122" i="37"/>
  <c r="CT122" i="37"/>
  <c r="CR122" i="37"/>
  <c r="CP122" i="37"/>
  <c r="GC122" i="37"/>
  <c r="CY122" i="37"/>
  <c r="CW122" i="37"/>
  <c r="CU122" i="37"/>
  <c r="CS122" i="37"/>
  <c r="CO122" i="37"/>
  <c r="AV122" i="37"/>
  <c r="GS122" i="37"/>
  <c r="EM122" i="37"/>
  <c r="BI122" i="37"/>
  <c r="BN122" i="37"/>
  <c r="BZ121" i="37"/>
  <c r="BT121" i="37"/>
  <c r="CA121" i="37"/>
  <c r="BW121" i="37"/>
  <c r="FJ120" i="37"/>
  <c r="FI120" i="37"/>
  <c r="FE120" i="37"/>
  <c r="FC120" i="37"/>
  <c r="DT120" i="37"/>
  <c r="DR120" i="37"/>
  <c r="DP120" i="37"/>
  <c r="DN120" i="37"/>
  <c r="DL120" i="37"/>
  <c r="GE120" i="37"/>
  <c r="DU120" i="37"/>
  <c r="DS120" i="37"/>
  <c r="DQ120" i="37"/>
  <c r="DM120" i="37"/>
  <c r="DK120" i="37"/>
  <c r="CV120" i="37"/>
  <c r="CW120" i="37"/>
  <c r="CU120" i="37"/>
  <c r="CO120" i="37"/>
  <c r="AV120" i="37"/>
  <c r="GS120" i="37"/>
  <c r="EM120" i="37"/>
  <c r="BI120" i="37"/>
  <c r="BN120" i="37"/>
  <c r="BZ119" i="37"/>
  <c r="BX119" i="37"/>
  <c r="BU119" i="37"/>
  <c r="FL118" i="37"/>
  <c r="FJ118" i="37"/>
  <c r="FH118" i="37"/>
  <c r="FF118" i="37"/>
  <c r="FD118" i="37"/>
  <c r="GI118" i="37"/>
  <c r="FM118" i="37"/>
  <c r="FI118" i="37"/>
  <c r="FG118" i="37"/>
  <c r="FE118" i="37"/>
  <c r="FC118" i="37"/>
  <c r="DT118" i="37"/>
  <c r="DR118" i="37"/>
  <c r="DP118" i="37"/>
  <c r="DN118" i="37"/>
  <c r="DL118" i="37"/>
  <c r="GE118" i="37"/>
  <c r="DU118" i="37"/>
  <c r="DS118" i="37"/>
  <c r="DQ118" i="37"/>
  <c r="DM118" i="37"/>
  <c r="DK118" i="37"/>
  <c r="CX118" i="37"/>
  <c r="CV118" i="37"/>
  <c r="CT118" i="37"/>
  <c r="CR118" i="37"/>
  <c r="CP118" i="37"/>
  <c r="GC118" i="37"/>
  <c r="CY118" i="37"/>
  <c r="CW118" i="37"/>
  <c r="CU118" i="37"/>
  <c r="CS118" i="37"/>
  <c r="CO118" i="37"/>
  <c r="AV118" i="37"/>
  <c r="GS118" i="37"/>
  <c r="EM118" i="37"/>
  <c r="BI118" i="37"/>
  <c r="BN118" i="37"/>
  <c r="BZ117" i="37"/>
  <c r="BX117" i="37"/>
  <c r="BV117" i="37"/>
  <c r="BT117" i="37"/>
  <c r="GA117" i="37"/>
  <c r="CA117" i="37"/>
  <c r="BY117" i="37"/>
  <c r="BW117" i="37"/>
  <c r="BU117" i="37"/>
  <c r="FH116" i="37"/>
  <c r="FI116" i="37"/>
  <c r="FE116" i="37"/>
  <c r="FC116" i="37"/>
  <c r="DT116" i="37"/>
  <c r="DR116" i="37"/>
  <c r="DP116" i="37"/>
  <c r="DN116" i="37"/>
  <c r="DL116" i="37"/>
  <c r="GE116" i="37"/>
  <c r="DU116" i="37"/>
  <c r="DS116" i="37"/>
  <c r="DQ116" i="37"/>
  <c r="DM116" i="37"/>
  <c r="DK116" i="37"/>
  <c r="CT116" i="37"/>
  <c r="CW116" i="37"/>
  <c r="CU116" i="37"/>
  <c r="CO116" i="37"/>
  <c r="AV116" i="37"/>
  <c r="GS116" i="37"/>
  <c r="EM116" i="37"/>
  <c r="BI116" i="37"/>
  <c r="BN116" i="37"/>
  <c r="BZ115" i="37"/>
  <c r="CA115" i="37"/>
  <c r="BY115" i="37"/>
  <c r="BU115" i="37"/>
  <c r="FI114" i="37"/>
  <c r="FC114" i="37"/>
  <c r="DT114" i="37"/>
  <c r="DR114" i="37"/>
  <c r="DP114" i="37"/>
  <c r="DN114" i="37"/>
  <c r="DL114" i="37"/>
  <c r="GE114" i="37"/>
  <c r="DU114" i="37"/>
  <c r="DS114" i="37"/>
  <c r="DQ114" i="37"/>
  <c r="DM114" i="37"/>
  <c r="DK114" i="37"/>
  <c r="CX114" i="37"/>
  <c r="CV114" i="37"/>
  <c r="CT114" i="37"/>
  <c r="CR114" i="37"/>
  <c r="CP114" i="37"/>
  <c r="GC114" i="37"/>
  <c r="CY114" i="37"/>
  <c r="CW114" i="37"/>
  <c r="CU114" i="37"/>
  <c r="CS114" i="37"/>
  <c r="CO114" i="37"/>
  <c r="AV114" i="37"/>
  <c r="GS114" i="37"/>
  <c r="EM114" i="37"/>
  <c r="BI114" i="37"/>
  <c r="BN114" i="37"/>
  <c r="BY113" i="37"/>
  <c r="BW113" i="37"/>
  <c r="BU113" i="37"/>
  <c r="FL112" i="37"/>
  <c r="FJ112" i="37"/>
  <c r="FH112" i="37"/>
  <c r="FF112" i="37"/>
  <c r="FD112" i="37"/>
  <c r="GI112" i="37"/>
  <c r="FM112" i="37"/>
  <c r="FI112" i="37"/>
  <c r="FG112" i="37"/>
  <c r="FE112" i="37"/>
  <c r="FC112" i="37"/>
  <c r="DT112" i="37"/>
  <c r="DR112" i="37"/>
  <c r="DP112" i="37"/>
  <c r="DN112" i="37"/>
  <c r="DL112" i="37"/>
  <c r="GE112" i="37"/>
  <c r="DU112" i="37"/>
  <c r="DS112" i="37"/>
  <c r="DQ112" i="37"/>
  <c r="DM112" i="37"/>
  <c r="DK112" i="37"/>
  <c r="CX112" i="37"/>
  <c r="CV112" i="37"/>
  <c r="CT112" i="37"/>
  <c r="CR112" i="37"/>
  <c r="CP112" i="37"/>
  <c r="GC112" i="37"/>
  <c r="CY112" i="37"/>
  <c r="CW112" i="37"/>
  <c r="CU112" i="37"/>
  <c r="CS112" i="37"/>
  <c r="CO112" i="37"/>
  <c r="AV112" i="37"/>
  <c r="GS112" i="37"/>
  <c r="EM112" i="37"/>
  <c r="BI112" i="37"/>
  <c r="BN112" i="37"/>
  <c r="BZ111" i="37"/>
  <c r="BX111" i="37"/>
  <c r="CA111" i="37"/>
  <c r="BU111" i="37"/>
  <c r="FL110" i="37"/>
  <c r="FJ110" i="37"/>
  <c r="FH110" i="37"/>
  <c r="FF110" i="37"/>
  <c r="FD110" i="37"/>
  <c r="GI110" i="37"/>
  <c r="FM110" i="37"/>
  <c r="FI110" i="37"/>
  <c r="FG110" i="37"/>
  <c r="FE110" i="37"/>
  <c r="FC110" i="37"/>
  <c r="DT110" i="37"/>
  <c r="DR110" i="37"/>
  <c r="DP110" i="37"/>
  <c r="DN110" i="37"/>
  <c r="DL110" i="37"/>
  <c r="GE110" i="37"/>
  <c r="DU110" i="37"/>
  <c r="DS110" i="37"/>
  <c r="DQ110" i="37"/>
  <c r="DM110" i="37"/>
  <c r="DK110" i="37"/>
  <c r="CX110" i="37"/>
  <c r="CV110" i="37"/>
  <c r="CT110" i="37"/>
  <c r="CR110" i="37"/>
  <c r="CP110" i="37"/>
  <c r="GC110" i="37"/>
  <c r="CY110" i="37"/>
  <c r="CW110" i="37"/>
  <c r="CU110" i="37"/>
  <c r="CS110" i="37"/>
  <c r="CO110" i="37"/>
  <c r="AV110" i="37"/>
  <c r="GS110" i="37"/>
  <c r="EM110" i="37"/>
  <c r="BI110" i="37"/>
  <c r="BN110" i="37"/>
  <c r="BY109" i="37"/>
  <c r="BW109" i="37"/>
  <c r="FL108" i="37"/>
  <c r="FJ108" i="37"/>
  <c r="FH108" i="37"/>
  <c r="FF108" i="37"/>
  <c r="FD108" i="37"/>
  <c r="GI108" i="37"/>
  <c r="FM108" i="37"/>
  <c r="FI108" i="37"/>
  <c r="FG108" i="37"/>
  <c r="FE108" i="37"/>
  <c r="FC108" i="37"/>
  <c r="DT108" i="37"/>
  <c r="DR108" i="37"/>
  <c r="DP108" i="37"/>
  <c r="DN108" i="37"/>
  <c r="DL108" i="37"/>
  <c r="GE108" i="37"/>
  <c r="DU108" i="37"/>
  <c r="DS108" i="37"/>
  <c r="DQ108" i="37"/>
  <c r="DM108" i="37"/>
  <c r="DK108" i="37"/>
  <c r="CX108" i="37"/>
  <c r="CV108" i="37"/>
  <c r="CT108" i="37"/>
  <c r="CR108" i="37"/>
  <c r="CP108" i="37"/>
  <c r="GC108" i="37"/>
  <c r="CY108" i="37"/>
  <c r="CW108" i="37"/>
  <c r="CU108" i="37"/>
  <c r="CS108" i="37"/>
  <c r="CO108" i="37"/>
  <c r="AV108" i="37"/>
  <c r="GS108" i="37"/>
  <c r="EM108" i="37"/>
  <c r="BI108" i="37"/>
  <c r="BN108" i="37"/>
  <c r="BZ107" i="37"/>
  <c r="BX107" i="37"/>
  <c r="BT107" i="37"/>
  <c r="CA107" i="37"/>
  <c r="BY107" i="37"/>
  <c r="BU107" i="37"/>
  <c r="FL106" i="37"/>
  <c r="FJ106" i="37"/>
  <c r="FH106" i="37"/>
  <c r="FF106" i="37"/>
  <c r="FD106" i="37"/>
  <c r="GI106" i="37"/>
  <c r="FM106" i="37"/>
  <c r="FI106" i="37"/>
  <c r="FG106" i="37"/>
  <c r="FE106" i="37"/>
  <c r="FC106" i="37"/>
  <c r="CX106" i="37"/>
  <c r="CV106" i="37"/>
  <c r="CT106" i="37"/>
  <c r="CR106" i="37"/>
  <c r="CP106" i="37"/>
  <c r="GC106" i="37"/>
  <c r="CY106" i="37"/>
  <c r="CW106" i="37"/>
  <c r="CU106" i="37"/>
  <c r="CS106" i="37"/>
  <c r="CO106" i="37"/>
  <c r="AV106" i="37"/>
  <c r="GS106" i="37"/>
  <c r="EM106" i="37"/>
  <c r="BI106" i="37"/>
  <c r="BN106" i="37"/>
  <c r="BY105" i="37"/>
  <c r="FH104" i="37"/>
  <c r="FF104" i="37"/>
  <c r="FG104" i="37"/>
  <c r="FC104" i="37"/>
  <c r="DP104" i="37"/>
  <c r="DN104" i="37"/>
  <c r="DS104" i="37"/>
  <c r="DK104" i="37"/>
  <c r="CX104" i="37"/>
  <c r="CV104" i="37"/>
  <c r="CT104" i="37"/>
  <c r="CR104" i="37"/>
  <c r="CP104" i="37"/>
  <c r="GC104" i="37"/>
  <c r="CY104" i="37"/>
  <c r="CW104" i="37"/>
  <c r="CU104" i="37"/>
  <c r="CS104" i="37"/>
  <c r="CO104" i="37"/>
  <c r="AV104" i="37"/>
  <c r="GS104" i="37"/>
  <c r="EM104" i="37"/>
  <c r="BI104" i="37"/>
  <c r="BN104" i="37"/>
  <c r="BZ103" i="37"/>
  <c r="BX103" i="37"/>
  <c r="BV103" i="37"/>
  <c r="BT103" i="37"/>
  <c r="GA103" i="37"/>
  <c r="CA103" i="37"/>
  <c r="BY103" i="37"/>
  <c r="BW103" i="37"/>
  <c r="BU103" i="37"/>
  <c r="FJ102" i="37"/>
  <c r="FC102" i="37"/>
  <c r="DT102" i="37"/>
  <c r="DR102" i="37"/>
  <c r="DP102" i="37"/>
  <c r="DN102" i="37"/>
  <c r="DL102" i="37"/>
  <c r="GE102" i="37"/>
  <c r="DU102" i="37"/>
  <c r="DS102" i="37"/>
  <c r="DQ102" i="37"/>
  <c r="DM102" i="37"/>
  <c r="DK102" i="37"/>
  <c r="CX102" i="37"/>
  <c r="CV102" i="37"/>
  <c r="CT102" i="37"/>
  <c r="CR102" i="37"/>
  <c r="CP102" i="37"/>
  <c r="GC102" i="37"/>
  <c r="CY102" i="37"/>
  <c r="CW102" i="37"/>
  <c r="CU102" i="37"/>
  <c r="CS102" i="37"/>
  <c r="CO102" i="37"/>
  <c r="AV102" i="37"/>
  <c r="GS102" i="37"/>
  <c r="EM102" i="37"/>
  <c r="BI102" i="37"/>
  <c r="BN102" i="37"/>
  <c r="BX101" i="37"/>
  <c r="CA101" i="37"/>
  <c r="BY101" i="37"/>
  <c r="BW101" i="37"/>
  <c r="BU101" i="37"/>
  <c r="FJ100" i="37"/>
  <c r="FH100" i="37"/>
  <c r="FD100" i="37"/>
  <c r="FC100" i="37"/>
  <c r="DT100" i="37"/>
  <c r="DR100" i="37"/>
  <c r="DP100" i="37"/>
  <c r="DN100" i="37"/>
  <c r="DL100" i="37"/>
  <c r="GE100" i="37"/>
  <c r="DU100" i="37"/>
  <c r="DS100" i="37"/>
  <c r="DQ100" i="37"/>
  <c r="DM100" i="37"/>
  <c r="DK100" i="37"/>
  <c r="CX100" i="37"/>
  <c r="CV100" i="37"/>
  <c r="CT100" i="37"/>
  <c r="CR100" i="37"/>
  <c r="CP100" i="37"/>
  <c r="GC100" i="37"/>
  <c r="CY100" i="37"/>
  <c r="CW100" i="37"/>
  <c r="CU100" i="37"/>
  <c r="CS100" i="37"/>
  <c r="CO100" i="37"/>
  <c r="AV100" i="37"/>
  <c r="GS100" i="37"/>
  <c r="EM100" i="37"/>
  <c r="BI100" i="37"/>
  <c r="BN100" i="37"/>
  <c r="CA99" i="37"/>
  <c r="FK579" i="37"/>
  <c r="FL98" i="37"/>
  <c r="FJ98" i="37"/>
  <c r="FH98" i="37"/>
  <c r="FF98" i="37"/>
  <c r="FD98" i="37"/>
  <c r="GI98" i="37"/>
  <c r="FM98" i="37"/>
  <c r="FI98" i="37"/>
  <c r="FG98" i="37"/>
  <c r="FE98" i="37"/>
  <c r="FC98" i="37"/>
  <c r="CQ579" i="37"/>
  <c r="CV98" i="37"/>
  <c r="CT98" i="37"/>
  <c r="CP98" i="37"/>
  <c r="CU98" i="37"/>
  <c r="CO98" i="37"/>
  <c r="AS579" i="37"/>
  <c r="AV98" i="37"/>
  <c r="GS98" i="37"/>
  <c r="EM98" i="37"/>
  <c r="BI98" i="37"/>
  <c r="BN98" i="37"/>
  <c r="BZ97" i="37"/>
  <c r="BX97" i="37"/>
  <c r="BV97" i="37"/>
  <c r="BT97" i="37"/>
  <c r="GA97" i="37"/>
  <c r="CA97" i="37"/>
  <c r="BY97" i="37"/>
  <c r="BW97" i="37"/>
  <c r="BU97" i="37"/>
  <c r="FI96" i="37"/>
  <c r="FG96" i="37"/>
  <c r="DS96" i="37"/>
  <c r="DQ96" i="37"/>
  <c r="CX96" i="37"/>
  <c r="CV96" i="37"/>
  <c r="CT96" i="37"/>
  <c r="CR96" i="37"/>
  <c r="CP96" i="37"/>
  <c r="GC96" i="37"/>
  <c r="CY96" i="37"/>
  <c r="CW96" i="37"/>
  <c r="CU96" i="37"/>
  <c r="CS96" i="37"/>
  <c r="CO96" i="37"/>
  <c r="AV96" i="37"/>
  <c r="GS96" i="37"/>
  <c r="EM96" i="37"/>
  <c r="BI96" i="37"/>
  <c r="BN96" i="37"/>
  <c r="BZ95" i="37"/>
  <c r="BX95" i="37"/>
  <c r="BV95" i="37"/>
  <c r="BT95" i="37"/>
  <c r="GA95" i="37"/>
  <c r="CA95" i="37"/>
  <c r="BY95" i="37"/>
  <c r="BW95" i="37"/>
  <c r="BU95" i="37"/>
  <c r="FL94" i="37"/>
  <c r="FJ94" i="37"/>
  <c r="FH94" i="37"/>
  <c r="FF94" i="37"/>
  <c r="FD94" i="37"/>
  <c r="GI94" i="37"/>
  <c r="FM94" i="37"/>
  <c r="FI94" i="37"/>
  <c r="FG94" i="37"/>
  <c r="FE94" i="37"/>
  <c r="FC94" i="37"/>
  <c r="DT94" i="37"/>
  <c r="DR94" i="37"/>
  <c r="DP94" i="37"/>
  <c r="DN94" i="37"/>
  <c r="DL94" i="37"/>
  <c r="GE94" i="37"/>
  <c r="DU94" i="37"/>
  <c r="DS94" i="37"/>
  <c r="DQ94" i="37"/>
  <c r="DM94" i="37"/>
  <c r="DK94" i="37"/>
  <c r="CX94" i="37"/>
  <c r="CV94" i="37"/>
  <c r="CT94" i="37"/>
  <c r="CR94" i="37"/>
  <c r="CP94" i="37"/>
  <c r="GC94" i="37"/>
  <c r="CY94" i="37"/>
  <c r="CW94" i="37"/>
  <c r="CU94" i="37"/>
  <c r="CS94" i="37"/>
  <c r="CO94" i="37"/>
  <c r="AV94" i="37"/>
  <c r="GS94" i="37"/>
  <c r="EM94" i="37"/>
  <c r="BI94" i="37"/>
  <c r="BN94" i="37"/>
  <c r="BZ93" i="37"/>
  <c r="BX93" i="37"/>
  <c r="BV93" i="37"/>
  <c r="BT93" i="37"/>
  <c r="GA93" i="37"/>
  <c r="CA93" i="37"/>
  <c r="BY93" i="37"/>
  <c r="BW93" i="37"/>
  <c r="BU93" i="37"/>
  <c r="FJ92" i="37"/>
  <c r="FI92" i="37"/>
  <c r="FG92" i="37"/>
  <c r="FC92" i="37"/>
  <c r="DR92" i="37"/>
  <c r="DS92" i="37"/>
  <c r="DQ92" i="37"/>
  <c r="DK92" i="37"/>
  <c r="CX92" i="37"/>
  <c r="CV92" i="37"/>
  <c r="CT92" i="37"/>
  <c r="CR92" i="37"/>
  <c r="CP92" i="37"/>
  <c r="GC92" i="37"/>
  <c r="CY92" i="37"/>
  <c r="CW92" i="37"/>
  <c r="CU92" i="37"/>
  <c r="CS92" i="37"/>
  <c r="CO92" i="37"/>
  <c r="AV92" i="37"/>
  <c r="GS92" i="37"/>
  <c r="EM92" i="37"/>
  <c r="BI92" i="37"/>
  <c r="BN92" i="37"/>
  <c r="CA91" i="37"/>
  <c r="BY91" i="37"/>
  <c r="BW91" i="37"/>
  <c r="FL90" i="37"/>
  <c r="FJ90" i="37"/>
  <c r="FH90" i="37"/>
  <c r="FF90" i="37"/>
  <c r="FD90" i="37"/>
  <c r="GI90" i="37"/>
  <c r="FM90" i="37"/>
  <c r="FI90" i="37"/>
  <c r="FG90" i="37"/>
  <c r="FE90" i="37"/>
  <c r="FC90" i="37"/>
  <c r="DR90" i="37"/>
  <c r="DQ90" i="37"/>
  <c r="DM90" i="37"/>
  <c r="DK90" i="37"/>
  <c r="CV90" i="37"/>
  <c r="CU90" i="37"/>
  <c r="CS90" i="37"/>
  <c r="CO90" i="37"/>
  <c r="AV90" i="37"/>
  <c r="GS90" i="37"/>
  <c r="EM90" i="37"/>
  <c r="BI90" i="37"/>
  <c r="BN90" i="37"/>
  <c r="BZ89" i="37"/>
  <c r="BT89" i="37"/>
  <c r="CA89" i="37"/>
  <c r="BY89" i="37"/>
  <c r="BU89" i="37"/>
  <c r="FL88" i="37"/>
  <c r="FJ88" i="37"/>
  <c r="FH88" i="37"/>
  <c r="FF88" i="37"/>
  <c r="FD88" i="37"/>
  <c r="GI88" i="37"/>
  <c r="FM88" i="37"/>
  <c r="FI88" i="37"/>
  <c r="FG88" i="37"/>
  <c r="FE88" i="37"/>
  <c r="FC88" i="37"/>
  <c r="DM88" i="37"/>
  <c r="DK88" i="37"/>
  <c r="CS88" i="37"/>
  <c r="CO88" i="37"/>
  <c r="GM579" i="37"/>
  <c r="DM580" i="37"/>
  <c r="DS580" i="37"/>
  <c r="EX219" i="37"/>
  <c r="EX209" i="37"/>
  <c r="BN219" i="37"/>
  <c r="BK208" i="37"/>
  <c r="BK206" i="37"/>
  <c r="BE206" i="37"/>
  <c r="BK204" i="37"/>
  <c r="BK202" i="37"/>
  <c r="BE202" i="37"/>
  <c r="BK200" i="37"/>
  <c r="BE200" i="37"/>
  <c r="BK198" i="37"/>
  <c r="BE198" i="37"/>
  <c r="BK196" i="37"/>
  <c r="BE196" i="37"/>
  <c r="BE194" i="37"/>
  <c r="BK190" i="37"/>
  <c r="BE190" i="37"/>
  <c r="BG189" i="37"/>
  <c r="BK188" i="37"/>
  <c r="BG187" i="37"/>
  <c r="BK186" i="37"/>
  <c r="BE186" i="37"/>
  <c r="BE184" i="37"/>
  <c r="BK182" i="37"/>
  <c r="BE182" i="37"/>
  <c r="BE178" i="37"/>
  <c r="BK176" i="37"/>
  <c r="BK174" i="37"/>
  <c r="BE174" i="37"/>
  <c r="BK172" i="37"/>
  <c r="BE172" i="37"/>
  <c r="BK170" i="37"/>
  <c r="BE170" i="37"/>
  <c r="BE168" i="37"/>
  <c r="BK166" i="37"/>
  <c r="BE166" i="37"/>
  <c r="BK164" i="37"/>
  <c r="BE164" i="37"/>
  <c r="BK162" i="37"/>
  <c r="BE162" i="37"/>
  <c r="BK160" i="37"/>
  <c r="BK158" i="37"/>
  <c r="BE158" i="37"/>
  <c r="BE156" i="37"/>
  <c r="BK154" i="37"/>
  <c r="BE154" i="37"/>
  <c r="BK152" i="37"/>
  <c r="BK150" i="37"/>
  <c r="BE150" i="37"/>
  <c r="BK148" i="37"/>
  <c r="BE148" i="37"/>
  <c r="BG147" i="37"/>
  <c r="BK146" i="37"/>
  <c r="BE146" i="37"/>
  <c r="BK144" i="37"/>
  <c r="BE144" i="37"/>
  <c r="BG143" i="37"/>
  <c r="BK142" i="37"/>
  <c r="BE142" i="37"/>
  <c r="BK140" i="37"/>
  <c r="BE140" i="37"/>
  <c r="BK138" i="37"/>
  <c r="BE138" i="37"/>
  <c r="BK136" i="37"/>
  <c r="BE136" i="37"/>
  <c r="BE134" i="37"/>
  <c r="BK132" i="37"/>
  <c r="BE132" i="37"/>
  <c r="BE130" i="37"/>
  <c r="BE128" i="37"/>
  <c r="BK126" i="37"/>
  <c r="BE124" i="37"/>
  <c r="BE122" i="37"/>
  <c r="BK118" i="37"/>
  <c r="BE118" i="37"/>
  <c r="BG117" i="37"/>
  <c r="BE114" i="37"/>
  <c r="BK112" i="37"/>
  <c r="BE112" i="37"/>
  <c r="BK110" i="37"/>
  <c r="BE110" i="37"/>
  <c r="BK108" i="37"/>
  <c r="BE108" i="37"/>
  <c r="BK106" i="37"/>
  <c r="BE106" i="37"/>
  <c r="BE104" i="37"/>
  <c r="BG103" i="37"/>
  <c r="BE102" i="37"/>
  <c r="BE100" i="37"/>
  <c r="BK98" i="37"/>
  <c r="BE96" i="37"/>
  <c r="BK94" i="37"/>
  <c r="BE94" i="37"/>
  <c r="BE92" i="37"/>
  <c r="BK90" i="37"/>
  <c r="GS221" i="37"/>
  <c r="EM221" i="37"/>
  <c r="BI221" i="37"/>
  <c r="FL219" i="37"/>
  <c r="FJ219" i="37"/>
  <c r="FH219" i="37"/>
  <c r="FF219" i="37"/>
  <c r="FD219" i="37"/>
  <c r="GI219" i="37"/>
  <c r="FG219" i="37"/>
  <c r="FC219" i="37"/>
  <c r="FM219" i="37"/>
  <c r="FI219" i="37"/>
  <c r="FE219" i="37"/>
  <c r="DT219" i="37"/>
  <c r="DR219" i="37"/>
  <c r="DP219" i="37"/>
  <c r="DN219" i="37"/>
  <c r="DL219" i="37"/>
  <c r="GE219" i="37"/>
  <c r="DS219" i="37"/>
  <c r="DK219" i="37"/>
  <c r="DU219" i="37"/>
  <c r="DQ219" i="37"/>
  <c r="DM219" i="37"/>
  <c r="CV219" i="37"/>
  <c r="CP219" i="37"/>
  <c r="CU219" i="37"/>
  <c r="CO219" i="37"/>
  <c r="AV218" i="37"/>
  <c r="BZ217" i="37"/>
  <c r="CA217" i="37"/>
  <c r="BY217" i="37"/>
  <c r="GS217" i="37"/>
  <c r="EM217" i="37"/>
  <c r="BI217" i="37"/>
  <c r="BZ215" i="37"/>
  <c r="GS215" i="37"/>
  <c r="EM215" i="37"/>
  <c r="FH213" i="37"/>
  <c r="FC213" i="37"/>
  <c r="FI213" i="37"/>
  <c r="FE213" i="37"/>
  <c r="DT213" i="37"/>
  <c r="DR213" i="37"/>
  <c r="DP213" i="37"/>
  <c r="DN213" i="37"/>
  <c r="DL213" i="37"/>
  <c r="GE213" i="37"/>
  <c r="DS213" i="37"/>
  <c r="DK213" i="37"/>
  <c r="DU213" i="37"/>
  <c r="DQ213" i="37"/>
  <c r="DM213" i="37"/>
  <c r="CT213" i="37"/>
  <c r="CU213" i="37"/>
  <c r="CW213" i="37"/>
  <c r="CO213" i="37"/>
  <c r="AV212" i="37"/>
  <c r="BZ211" i="37"/>
  <c r="BX211" i="37"/>
  <c r="CA211" i="37"/>
  <c r="GS211" i="37"/>
  <c r="EM211" i="37"/>
  <c r="BI211" i="37"/>
  <c r="FJ209" i="37"/>
  <c r="FG209" i="37"/>
  <c r="FC209" i="37"/>
  <c r="FI209" i="37"/>
  <c r="DR209" i="37"/>
  <c r="DS209" i="37"/>
  <c r="DK209" i="37"/>
  <c r="DQ209" i="37"/>
  <c r="CX209" i="37"/>
  <c r="CV209" i="37"/>
  <c r="CT209" i="37"/>
  <c r="CR209" i="37"/>
  <c r="CP209" i="37"/>
  <c r="CY209" i="37"/>
  <c r="CU209" i="37"/>
  <c r="GC209" i="37"/>
  <c r="CW209" i="37"/>
  <c r="CS209" i="37"/>
  <c r="CO209" i="37"/>
  <c r="BH207" i="37"/>
  <c r="BF207" i="37"/>
  <c r="BJ207" i="37"/>
  <c r="BJ205" i="37"/>
  <c r="BF205" i="37"/>
  <c r="BJ203" i="37"/>
  <c r="BH203" i="37"/>
  <c r="BF203" i="37"/>
  <c r="BJ201" i="37"/>
  <c r="BF201" i="37"/>
  <c r="BJ199" i="37"/>
  <c r="BF197" i="37"/>
  <c r="BJ195" i="37"/>
  <c r="BF195" i="37"/>
  <c r="BH195" i="37"/>
  <c r="BJ193" i="37"/>
  <c r="BJ191" i="37"/>
  <c r="BJ189" i="37"/>
  <c r="BJ187" i="37"/>
  <c r="BH187" i="37"/>
  <c r="BJ185" i="37"/>
  <c r="BH185" i="37"/>
  <c r="BH183" i="37"/>
  <c r="BH181" i="37"/>
  <c r="BJ181" i="37"/>
  <c r="BJ179" i="37"/>
  <c r="BH179" i="37"/>
  <c r="BH177" i="37"/>
  <c r="BH175" i="37"/>
  <c r="BJ175" i="37"/>
  <c r="BH173" i="37"/>
  <c r="BH171" i="37"/>
  <c r="BJ171" i="37"/>
  <c r="BH169" i="37"/>
  <c r="BJ169" i="37"/>
  <c r="BJ165" i="37"/>
  <c r="BH161" i="37"/>
  <c r="BH159" i="37"/>
  <c r="BH157" i="37"/>
  <c r="BJ157" i="37"/>
  <c r="BH155" i="37"/>
  <c r="BJ153" i="37"/>
  <c r="BH153" i="37"/>
  <c r="BJ151" i="37"/>
  <c r="BH149" i="37"/>
  <c r="BH147" i="37"/>
  <c r="BJ145" i="37"/>
  <c r="BH145" i="37"/>
  <c r="BF145" i="37"/>
  <c r="BF143" i="37"/>
  <c r="BH143" i="37"/>
  <c r="BH141" i="37"/>
  <c r="BH139" i="37"/>
  <c r="BJ137" i="37"/>
  <c r="BJ135" i="37"/>
  <c r="BH135" i="37"/>
  <c r="BJ133" i="37"/>
  <c r="BH133" i="37"/>
  <c r="BJ129" i="37"/>
  <c r="BH129" i="37"/>
  <c r="BH127" i="37"/>
  <c r="BH123" i="37"/>
  <c r="BH121" i="37"/>
  <c r="BF119" i="37"/>
  <c r="BJ117" i="37"/>
  <c r="BH115" i="37"/>
  <c r="BF115" i="37"/>
  <c r="BH113" i="37"/>
  <c r="BJ113" i="37"/>
  <c r="BH109" i="37"/>
  <c r="BJ109" i="37"/>
  <c r="BH105" i="37"/>
  <c r="BJ105" i="37"/>
  <c r="BH103" i="37"/>
  <c r="BF101" i="37"/>
  <c r="BJ101" i="37"/>
  <c r="BF99" i="37"/>
  <c r="BH99" i="37"/>
  <c r="BH95" i="37"/>
  <c r="BJ95" i="37"/>
  <c r="BH93" i="37"/>
  <c r="BJ91" i="37"/>
  <c r="BH91" i="37"/>
  <c r="BH89" i="37"/>
  <c r="BH87" i="37"/>
  <c r="BK87" i="37"/>
  <c r="BJ85" i="37"/>
  <c r="BH85" i="37"/>
  <c r="BE85" i="37"/>
  <c r="BH83" i="37"/>
  <c r="BE83" i="37"/>
  <c r="BK83" i="37"/>
  <c r="BJ81" i="37"/>
  <c r="BH81" i="37"/>
  <c r="BK81" i="37"/>
  <c r="BH79" i="37"/>
  <c r="BG77" i="37"/>
  <c r="BH75" i="37"/>
  <c r="BC75" i="37"/>
  <c r="BG75" i="37"/>
  <c r="BJ75" i="37"/>
  <c r="BK75" i="37"/>
  <c r="BH73" i="37"/>
  <c r="BJ73" i="37"/>
  <c r="BG73" i="37"/>
  <c r="BG71" i="37"/>
  <c r="BG69" i="37"/>
  <c r="BH69" i="37"/>
  <c r="BH67" i="37"/>
  <c r="BG67" i="37"/>
  <c r="BJ67" i="37"/>
  <c r="BE67" i="37"/>
  <c r="BH65" i="37"/>
  <c r="BG65" i="37"/>
  <c r="BG63" i="37"/>
  <c r="BJ63" i="37"/>
  <c r="BH61" i="37"/>
  <c r="BC61" i="37"/>
  <c r="BG61" i="37"/>
  <c r="BJ61" i="37"/>
  <c r="BK61" i="37"/>
  <c r="BC59" i="37"/>
  <c r="BH59" i="37"/>
  <c r="BE59" i="37"/>
  <c r="BK59" i="37"/>
  <c r="BC57" i="37"/>
  <c r="BG57" i="37"/>
  <c r="BH57" i="37"/>
  <c r="BE57" i="37"/>
  <c r="BK57" i="37"/>
  <c r="BC55" i="37"/>
  <c r="BH53" i="37"/>
  <c r="BK53" i="37"/>
  <c r="BG51" i="37"/>
  <c r="BE51" i="37"/>
  <c r="BJ49" i="37"/>
  <c r="BE49" i="37"/>
  <c r="BK49" i="37"/>
  <c r="BH47" i="37"/>
  <c r="BJ47" i="37"/>
  <c r="BG47" i="37"/>
  <c r="BE47" i="37"/>
  <c r="BK47" i="37"/>
  <c r="BH45" i="37"/>
  <c r="BG45" i="37"/>
  <c r="BE45" i="37"/>
  <c r="BK45" i="37"/>
  <c r="BH43" i="37"/>
  <c r="BG43" i="37"/>
  <c r="BJ43" i="37"/>
  <c r="BE43" i="37"/>
  <c r="BK43" i="37"/>
  <c r="GJ335" i="37"/>
  <c r="AH335" i="37"/>
  <c r="GV335" i="37" s="1"/>
  <c r="FW335" i="37"/>
  <c r="AU335" i="37"/>
  <c r="AX335" i="37"/>
  <c r="GJ334" i="37"/>
  <c r="AH334" i="37"/>
  <c r="GV334" i="37" s="1"/>
  <c r="FW334" i="37"/>
  <c r="AU334" i="37"/>
  <c r="AW334" i="37"/>
  <c r="GJ328" i="37"/>
  <c r="AH328" i="37"/>
  <c r="GV328" i="37" s="1"/>
  <c r="FW328" i="37"/>
  <c r="AU328" i="37"/>
  <c r="AW328" i="37"/>
  <c r="GJ327" i="37"/>
  <c r="AH327" i="37"/>
  <c r="GV327" i="37" s="1"/>
  <c r="FW327" i="37"/>
  <c r="AU327" i="37"/>
  <c r="AX327" i="37"/>
  <c r="GJ323" i="37"/>
  <c r="AH323" i="37"/>
  <c r="GV323" i="37" s="1"/>
  <c r="FW323" i="37"/>
  <c r="AU323" i="37"/>
  <c r="AW323" i="37"/>
  <c r="GJ321" i="37"/>
  <c r="AH321" i="37"/>
  <c r="GV321" i="37" s="1"/>
  <c r="FW321" i="37"/>
  <c r="AU321" i="37"/>
  <c r="AX321" i="37"/>
  <c r="GJ316" i="37"/>
  <c r="AH316" i="37"/>
  <c r="GV316" i="37" s="1"/>
  <c r="FW316" i="37"/>
  <c r="AU316" i="37"/>
  <c r="AW316" i="37"/>
  <c r="GJ315" i="37"/>
  <c r="AH315" i="37"/>
  <c r="GV315" i="37" s="1"/>
  <c r="FW315" i="37"/>
  <c r="AU315" i="37"/>
  <c r="AX315" i="37"/>
  <c r="EO279" i="37"/>
  <c r="EG279" i="37"/>
  <c r="EH279" i="37"/>
  <c r="GG267" i="37"/>
  <c r="EQ267" i="37"/>
  <c r="EO267" i="37"/>
  <c r="EK267" i="37"/>
  <c r="EI267" i="37"/>
  <c r="EG267" i="37"/>
  <c r="EP267" i="37"/>
  <c r="EN267" i="37"/>
  <c r="EL267" i="37"/>
  <c r="EJ267" i="37"/>
  <c r="EH267" i="37"/>
  <c r="GG259" i="37"/>
  <c r="EQ259" i="37"/>
  <c r="EO259" i="37"/>
  <c r="EK259" i="37"/>
  <c r="EI259" i="37"/>
  <c r="EG259" i="37"/>
  <c r="EP259" i="37"/>
  <c r="EN259" i="37"/>
  <c r="EL259" i="37"/>
  <c r="EJ259" i="37"/>
  <c r="EH259" i="37"/>
  <c r="GG257" i="37"/>
  <c r="EQ257" i="37"/>
  <c r="EO257" i="37"/>
  <c r="EK257" i="37"/>
  <c r="EI257" i="37"/>
  <c r="EG257" i="37"/>
  <c r="EP257" i="37"/>
  <c r="EN257" i="37"/>
  <c r="EL257" i="37"/>
  <c r="EJ257" i="37"/>
  <c r="EH257" i="37"/>
  <c r="GG250" i="37"/>
  <c r="EQ250" i="37"/>
  <c r="EO250" i="37"/>
  <c r="EK250" i="37"/>
  <c r="EI250" i="37"/>
  <c r="EG250" i="37"/>
  <c r="EP250" i="37"/>
  <c r="EN250" i="37"/>
  <c r="EL250" i="37"/>
  <c r="EJ250" i="37"/>
  <c r="EH250" i="37"/>
  <c r="GG249" i="37"/>
  <c r="EQ249" i="37"/>
  <c r="EO249" i="37"/>
  <c r="EK249" i="37"/>
  <c r="EI249" i="37"/>
  <c r="EG249" i="37"/>
  <c r="EP249" i="37"/>
  <c r="EN249" i="37"/>
  <c r="EL249" i="37"/>
  <c r="EJ249" i="37"/>
  <c r="EH249" i="37"/>
  <c r="GG245" i="37"/>
  <c r="EQ245" i="37"/>
  <c r="EO245" i="37"/>
  <c r="EK245" i="37"/>
  <c r="EI245" i="37"/>
  <c r="EG245" i="37"/>
  <c r="EP245" i="37"/>
  <c r="EN245" i="37"/>
  <c r="EL245" i="37"/>
  <c r="EJ245" i="37"/>
  <c r="EH245" i="37"/>
  <c r="GG239" i="37"/>
  <c r="EQ239" i="37"/>
  <c r="EO239" i="37"/>
  <c r="EK239" i="37"/>
  <c r="EI239" i="37"/>
  <c r="EG239" i="37"/>
  <c r="EP239" i="37"/>
  <c r="EN239" i="37"/>
  <c r="EL239" i="37"/>
  <c r="EJ239" i="37"/>
  <c r="EH239" i="37"/>
  <c r="EO234" i="37"/>
  <c r="EG234" i="37"/>
  <c r="EL234" i="37"/>
  <c r="EG228" i="37"/>
  <c r="DT228" i="37"/>
  <c r="DR228" i="37"/>
  <c r="DP228" i="37"/>
  <c r="DN228" i="37"/>
  <c r="DL228" i="37"/>
  <c r="DU228" i="37"/>
  <c r="DQ228" i="37"/>
  <c r="DM228" i="37"/>
  <c r="GE228" i="37"/>
  <c r="DS228" i="37"/>
  <c r="DK228" i="37"/>
  <c r="CX228" i="37"/>
  <c r="CV228" i="37"/>
  <c r="CT228" i="37"/>
  <c r="CR228" i="37"/>
  <c r="CP228" i="37"/>
  <c r="GC228" i="37"/>
  <c r="CW228" i="37"/>
  <c r="CS228" i="37"/>
  <c r="CO228" i="37"/>
  <c r="CY228" i="37"/>
  <c r="CU228" i="37"/>
  <c r="EL226" i="37"/>
  <c r="EH226" i="37"/>
  <c r="EG226" i="37"/>
  <c r="EI226" i="37"/>
  <c r="DT226" i="37"/>
  <c r="DR226" i="37"/>
  <c r="DP226" i="37"/>
  <c r="DN226" i="37"/>
  <c r="DL226" i="37"/>
  <c r="DU226" i="37"/>
  <c r="DQ226" i="37"/>
  <c r="DM226" i="37"/>
  <c r="GE226" i="37"/>
  <c r="DS226" i="37"/>
  <c r="DK226" i="37"/>
  <c r="CT226" i="37"/>
  <c r="CP226" i="37"/>
  <c r="CO226" i="37"/>
  <c r="CU226" i="37"/>
  <c r="EP224" i="37"/>
  <c r="EN224" i="37"/>
  <c r="EL224" i="37"/>
  <c r="EJ224" i="37"/>
  <c r="EH224" i="37"/>
  <c r="GG224" i="37"/>
  <c r="EO224" i="37"/>
  <c r="EK224" i="37"/>
  <c r="EG224" i="37"/>
  <c r="EQ224" i="37"/>
  <c r="EI224" i="37"/>
  <c r="DT224" i="37"/>
  <c r="DR224" i="37"/>
  <c r="DP224" i="37"/>
  <c r="DN224" i="37"/>
  <c r="DL224" i="37"/>
  <c r="DU224" i="37"/>
  <c r="DQ224" i="37"/>
  <c r="DM224" i="37"/>
  <c r="GE224" i="37"/>
  <c r="DS224" i="37"/>
  <c r="DK224" i="37"/>
  <c r="CX224" i="37"/>
  <c r="CV224" i="37"/>
  <c r="CT224" i="37"/>
  <c r="CR224" i="37"/>
  <c r="CP224" i="37"/>
  <c r="GC224" i="37"/>
  <c r="CW224" i="37"/>
  <c r="CS224" i="37"/>
  <c r="CO224" i="37"/>
  <c r="CY224" i="37"/>
  <c r="CU224" i="37"/>
  <c r="EP222" i="37"/>
  <c r="EN222" i="37"/>
  <c r="EL222" i="37"/>
  <c r="EJ222" i="37"/>
  <c r="EH222" i="37"/>
  <c r="GG222" i="37"/>
  <c r="EO222" i="37"/>
  <c r="EK222" i="37"/>
  <c r="EG222" i="37"/>
  <c r="EQ222" i="37"/>
  <c r="EI222" i="37"/>
  <c r="DT222" i="37"/>
  <c r="DR222" i="37"/>
  <c r="DP222" i="37"/>
  <c r="DN222" i="37"/>
  <c r="DL222" i="37"/>
  <c r="DU222" i="37"/>
  <c r="DQ222" i="37"/>
  <c r="DM222" i="37"/>
  <c r="GE222" i="37"/>
  <c r="DS222" i="37"/>
  <c r="DK222" i="37"/>
  <c r="CV222" i="37"/>
  <c r="CP222" i="37"/>
  <c r="CO222" i="37"/>
  <c r="FJ220" i="37"/>
  <c r="FI220" i="37"/>
  <c r="FC220" i="37"/>
  <c r="BZ220" i="37"/>
  <c r="BY220" i="37"/>
  <c r="CA220" i="37"/>
  <c r="FL218" i="37"/>
  <c r="FJ218" i="37"/>
  <c r="FH218" i="37"/>
  <c r="FF218" i="37"/>
  <c r="FD218" i="37"/>
  <c r="FM218" i="37"/>
  <c r="FI218" i="37"/>
  <c r="FE218" i="37"/>
  <c r="GI218" i="37"/>
  <c r="FG218" i="37"/>
  <c r="FC218" i="37"/>
  <c r="EL216" i="37"/>
  <c r="EO216" i="37"/>
  <c r="EG216" i="37"/>
  <c r="EI216" i="37"/>
  <c r="DT216" i="37"/>
  <c r="DR216" i="37"/>
  <c r="DP216" i="37"/>
  <c r="DN216" i="37"/>
  <c r="DL216" i="37"/>
  <c r="DU216" i="37"/>
  <c r="DQ216" i="37"/>
  <c r="DM216" i="37"/>
  <c r="GE216" i="37"/>
  <c r="DS216" i="37"/>
  <c r="DK216" i="37"/>
  <c r="CT216" i="37"/>
  <c r="CW216" i="37"/>
  <c r="CO216" i="37"/>
  <c r="CU216" i="37"/>
  <c r="EL214" i="37"/>
  <c r="EO214" i="37"/>
  <c r="EG214" i="37"/>
  <c r="DT214" i="37"/>
  <c r="DR214" i="37"/>
  <c r="DP214" i="37"/>
  <c r="DN214" i="37"/>
  <c r="DL214" i="37"/>
  <c r="DU214" i="37"/>
  <c r="DQ214" i="37"/>
  <c r="DM214" i="37"/>
  <c r="GE214" i="37"/>
  <c r="DS214" i="37"/>
  <c r="DK214" i="37"/>
  <c r="CX214" i="37"/>
  <c r="CV214" i="37"/>
  <c r="CT214" i="37"/>
  <c r="CR214" i="37"/>
  <c r="CP214" i="37"/>
  <c r="GC214" i="37"/>
  <c r="CW214" i="37"/>
  <c r="CS214" i="37"/>
  <c r="CO214" i="37"/>
  <c r="CY214" i="37"/>
  <c r="CU214" i="37"/>
  <c r="EP212" i="37"/>
  <c r="EN212" i="37"/>
  <c r="EL212" i="37"/>
  <c r="EJ212" i="37"/>
  <c r="EH212" i="37"/>
  <c r="GG212" i="37"/>
  <c r="EO212" i="37"/>
  <c r="EK212" i="37"/>
  <c r="EG212" i="37"/>
  <c r="EQ212" i="37"/>
  <c r="EI212" i="37"/>
  <c r="DT212" i="37"/>
  <c r="DR212" i="37"/>
  <c r="DP212" i="37"/>
  <c r="DN212" i="37"/>
  <c r="DL212" i="37"/>
  <c r="DU212" i="37"/>
  <c r="DQ212" i="37"/>
  <c r="DM212" i="37"/>
  <c r="GE212" i="37"/>
  <c r="DS212" i="37"/>
  <c r="DK212" i="37"/>
  <c r="CX212" i="37"/>
  <c r="CV212" i="37"/>
  <c r="CT212" i="37"/>
  <c r="CR212" i="37"/>
  <c r="CP212" i="37"/>
  <c r="GC212" i="37"/>
  <c r="CW212" i="37"/>
  <c r="CS212" i="37"/>
  <c r="CO212" i="37"/>
  <c r="CY212" i="37"/>
  <c r="CU212" i="37"/>
  <c r="FL210" i="37"/>
  <c r="FJ210" i="37"/>
  <c r="FH210" i="37"/>
  <c r="FF210" i="37"/>
  <c r="FD210" i="37"/>
  <c r="FM210" i="37"/>
  <c r="FI210" i="37"/>
  <c r="FE210" i="37"/>
  <c r="GI210" i="37"/>
  <c r="FG210" i="37"/>
  <c r="FC210" i="37"/>
  <c r="BZ210" i="37"/>
  <c r="BX210" i="37"/>
  <c r="BW210" i="37"/>
  <c r="BZ208" i="37"/>
  <c r="FL207" i="37"/>
  <c r="FJ207" i="37"/>
  <c r="FH207" i="37"/>
  <c r="FF207" i="37"/>
  <c r="FD207" i="37"/>
  <c r="GI207" i="37"/>
  <c r="FM207" i="37"/>
  <c r="FI207" i="37"/>
  <c r="FG207" i="37"/>
  <c r="FE207" i="37"/>
  <c r="FC207" i="37"/>
  <c r="DT207" i="37"/>
  <c r="DR207" i="37"/>
  <c r="DP207" i="37"/>
  <c r="DN207" i="37"/>
  <c r="DL207" i="37"/>
  <c r="GE207" i="37"/>
  <c r="DU207" i="37"/>
  <c r="DS207" i="37"/>
  <c r="DQ207" i="37"/>
  <c r="DM207" i="37"/>
  <c r="DK207" i="37"/>
  <c r="CX207" i="37"/>
  <c r="CV207" i="37"/>
  <c r="CT207" i="37"/>
  <c r="CR207" i="37"/>
  <c r="CP207" i="37"/>
  <c r="GC207" i="37"/>
  <c r="CY207" i="37"/>
  <c r="CW207" i="37"/>
  <c r="CU207" i="37"/>
  <c r="CS207" i="37"/>
  <c r="CO207" i="37"/>
  <c r="AV207" i="37"/>
  <c r="GS207" i="37"/>
  <c r="EM207" i="37"/>
  <c r="BI207" i="37"/>
  <c r="BN207" i="37"/>
  <c r="BZ206" i="37"/>
  <c r="FL205" i="37"/>
  <c r="FJ205" i="37"/>
  <c r="FH205" i="37"/>
  <c r="FF205" i="37"/>
  <c r="FD205" i="37"/>
  <c r="GI205" i="37"/>
  <c r="FM205" i="37"/>
  <c r="FI205" i="37"/>
  <c r="FG205" i="37"/>
  <c r="FE205" i="37"/>
  <c r="FC205" i="37"/>
  <c r="DT205" i="37"/>
  <c r="DR205" i="37"/>
  <c r="DP205" i="37"/>
  <c r="DN205" i="37"/>
  <c r="DL205" i="37"/>
  <c r="GE205" i="37"/>
  <c r="DU205" i="37"/>
  <c r="DS205" i="37"/>
  <c r="DQ205" i="37"/>
  <c r="DM205" i="37"/>
  <c r="DK205" i="37"/>
  <c r="CX205" i="37"/>
  <c r="CV205" i="37"/>
  <c r="CT205" i="37"/>
  <c r="CR205" i="37"/>
  <c r="CP205" i="37"/>
  <c r="GC205" i="37"/>
  <c r="CY205" i="37"/>
  <c r="CW205" i="37"/>
  <c r="CU205" i="37"/>
  <c r="CS205" i="37"/>
  <c r="CO205" i="37"/>
  <c r="AV205" i="37"/>
  <c r="GS205" i="37"/>
  <c r="EM205" i="37"/>
  <c r="BI205" i="37"/>
  <c r="BN205" i="37"/>
  <c r="BU204" i="37"/>
  <c r="FL203" i="37"/>
  <c r="FJ203" i="37"/>
  <c r="FH203" i="37"/>
  <c r="FF203" i="37"/>
  <c r="FD203" i="37"/>
  <c r="GI203" i="37"/>
  <c r="FM203" i="37"/>
  <c r="FI203" i="37"/>
  <c r="FG203" i="37"/>
  <c r="FE203" i="37"/>
  <c r="FC203" i="37"/>
  <c r="DT203" i="37"/>
  <c r="DR203" i="37"/>
  <c r="DP203" i="37"/>
  <c r="DN203" i="37"/>
  <c r="DL203" i="37"/>
  <c r="GE203" i="37"/>
  <c r="DU203" i="37"/>
  <c r="DS203" i="37"/>
  <c r="DQ203" i="37"/>
  <c r="DM203" i="37"/>
  <c r="DK203" i="37"/>
  <c r="CX203" i="37"/>
  <c r="CV203" i="37"/>
  <c r="CT203" i="37"/>
  <c r="CR203" i="37"/>
  <c r="CP203" i="37"/>
  <c r="GC203" i="37"/>
  <c r="CY203" i="37"/>
  <c r="CW203" i="37"/>
  <c r="CU203" i="37"/>
  <c r="CS203" i="37"/>
  <c r="CO203" i="37"/>
  <c r="AV203" i="37"/>
  <c r="GS203" i="37"/>
  <c r="EM203" i="37"/>
  <c r="BI203" i="37"/>
  <c r="BN203" i="37"/>
  <c r="BY202" i="37"/>
  <c r="FH201" i="37"/>
  <c r="FC201" i="37"/>
  <c r="DT201" i="37"/>
  <c r="DR201" i="37"/>
  <c r="DP201" i="37"/>
  <c r="DN201" i="37"/>
  <c r="DL201" i="37"/>
  <c r="GE201" i="37"/>
  <c r="DU201" i="37"/>
  <c r="DS201" i="37"/>
  <c r="DQ201" i="37"/>
  <c r="DM201" i="37"/>
  <c r="DK201" i="37"/>
  <c r="CX201" i="37"/>
  <c r="CV201" i="37"/>
  <c r="CT201" i="37"/>
  <c r="CR201" i="37"/>
  <c r="CP201" i="37"/>
  <c r="GC201" i="37"/>
  <c r="CY201" i="37"/>
  <c r="CW201" i="37"/>
  <c r="CU201" i="37"/>
  <c r="CS201" i="37"/>
  <c r="CO201" i="37"/>
  <c r="AV201" i="37"/>
  <c r="GS201" i="37"/>
  <c r="EM201" i="37"/>
  <c r="BI201" i="37"/>
  <c r="BN201" i="37"/>
  <c r="BZ200" i="37"/>
  <c r="BX200" i="37"/>
  <c r="FL199" i="37"/>
  <c r="FJ199" i="37"/>
  <c r="FH199" i="37"/>
  <c r="FF199" i="37"/>
  <c r="FD199" i="37"/>
  <c r="GI199" i="37"/>
  <c r="FM199" i="37"/>
  <c r="FI199" i="37"/>
  <c r="FG199" i="37"/>
  <c r="FE199" i="37"/>
  <c r="FC199" i="37"/>
  <c r="DT199" i="37"/>
  <c r="DR199" i="37"/>
  <c r="DP199" i="37"/>
  <c r="DN199" i="37"/>
  <c r="DL199" i="37"/>
  <c r="GE199" i="37"/>
  <c r="DU199" i="37"/>
  <c r="DS199" i="37"/>
  <c r="DQ199" i="37"/>
  <c r="DM199" i="37"/>
  <c r="DK199" i="37"/>
  <c r="CX199" i="37"/>
  <c r="CV199" i="37"/>
  <c r="CT199" i="37"/>
  <c r="CR199" i="37"/>
  <c r="CP199" i="37"/>
  <c r="GC199" i="37"/>
  <c r="CY199" i="37"/>
  <c r="CW199" i="37"/>
  <c r="CU199" i="37"/>
  <c r="CS199" i="37"/>
  <c r="CO199" i="37"/>
  <c r="AV199" i="37"/>
  <c r="GS199" i="37"/>
  <c r="EM199" i="37"/>
  <c r="BI199" i="37"/>
  <c r="BN199" i="37"/>
  <c r="BY198" i="37"/>
  <c r="FL197" i="37"/>
  <c r="FJ197" i="37"/>
  <c r="FH197" i="37"/>
  <c r="FF197" i="37"/>
  <c r="FD197" i="37"/>
  <c r="GI197" i="37"/>
  <c r="FM197" i="37"/>
  <c r="FI197" i="37"/>
  <c r="FG197" i="37"/>
  <c r="FE197" i="37"/>
  <c r="FC197" i="37"/>
  <c r="DT197" i="37"/>
  <c r="DR197" i="37"/>
  <c r="DP197" i="37"/>
  <c r="DN197" i="37"/>
  <c r="DL197" i="37"/>
  <c r="GE197" i="37"/>
  <c r="DU197" i="37"/>
  <c r="DS197" i="37"/>
  <c r="DQ197" i="37"/>
  <c r="DM197" i="37"/>
  <c r="DK197" i="37"/>
  <c r="CX197" i="37"/>
  <c r="CV197" i="37"/>
  <c r="CT197" i="37"/>
  <c r="CR197" i="37"/>
  <c r="CP197" i="37"/>
  <c r="GC197" i="37"/>
  <c r="CY197" i="37"/>
  <c r="CW197" i="37"/>
  <c r="CU197" i="37"/>
  <c r="CS197" i="37"/>
  <c r="CO197" i="37"/>
  <c r="AV197" i="37"/>
  <c r="GS197" i="37"/>
  <c r="EM197" i="37"/>
  <c r="BI197" i="37"/>
  <c r="BN197" i="37"/>
  <c r="BX196" i="37"/>
  <c r="BY196" i="37"/>
  <c r="FL195" i="37"/>
  <c r="FJ195" i="37"/>
  <c r="FH195" i="37"/>
  <c r="FF195" i="37"/>
  <c r="FD195" i="37"/>
  <c r="GI195" i="37"/>
  <c r="FM195" i="37"/>
  <c r="FI195" i="37"/>
  <c r="FG195" i="37"/>
  <c r="FE195" i="37"/>
  <c r="FC195" i="37"/>
  <c r="DT195" i="37"/>
  <c r="DR195" i="37"/>
  <c r="DP195" i="37"/>
  <c r="DN195" i="37"/>
  <c r="DL195" i="37"/>
  <c r="GE195" i="37"/>
  <c r="DU195" i="37"/>
  <c r="DS195" i="37"/>
  <c r="DQ195" i="37"/>
  <c r="DM195" i="37"/>
  <c r="DK195" i="37"/>
  <c r="CX195" i="37"/>
  <c r="CV195" i="37"/>
  <c r="CT195" i="37"/>
  <c r="CR195" i="37"/>
  <c r="CP195" i="37"/>
  <c r="GC195" i="37"/>
  <c r="CY195" i="37"/>
  <c r="CW195" i="37"/>
  <c r="CU195" i="37"/>
  <c r="CS195" i="37"/>
  <c r="CO195" i="37"/>
  <c r="AV195" i="37"/>
  <c r="GS195" i="37"/>
  <c r="EM195" i="37"/>
  <c r="BI195" i="37"/>
  <c r="BN195" i="37"/>
  <c r="BZ194" i="37"/>
  <c r="BX194" i="37"/>
  <c r="BV194" i="37"/>
  <c r="BT194" i="37"/>
  <c r="GA194" i="37"/>
  <c r="CA194" i="37"/>
  <c r="BY194" i="37"/>
  <c r="BW194" i="37"/>
  <c r="BU194" i="37"/>
  <c r="FL193" i="37"/>
  <c r="FJ193" i="37"/>
  <c r="FH193" i="37"/>
  <c r="FF193" i="37"/>
  <c r="FD193" i="37"/>
  <c r="GI193" i="37"/>
  <c r="FM193" i="37"/>
  <c r="FI193" i="37"/>
  <c r="FG193" i="37"/>
  <c r="FE193" i="37"/>
  <c r="FC193" i="37"/>
  <c r="DT193" i="37"/>
  <c r="DR193" i="37"/>
  <c r="DP193" i="37"/>
  <c r="DN193" i="37"/>
  <c r="DL193" i="37"/>
  <c r="GE193" i="37"/>
  <c r="DU193" i="37"/>
  <c r="DS193" i="37"/>
  <c r="DQ193" i="37"/>
  <c r="DM193" i="37"/>
  <c r="DK193" i="37"/>
  <c r="CX193" i="37"/>
  <c r="CV193" i="37"/>
  <c r="CT193" i="37"/>
  <c r="CR193" i="37"/>
  <c r="CP193" i="37"/>
  <c r="GC193" i="37"/>
  <c r="CY193" i="37"/>
  <c r="CW193" i="37"/>
  <c r="CU193" i="37"/>
  <c r="CS193" i="37"/>
  <c r="CO193" i="37"/>
  <c r="AV193" i="37"/>
  <c r="GS193" i="37"/>
  <c r="EM193" i="37"/>
  <c r="BI193" i="37"/>
  <c r="BN193" i="37"/>
  <c r="BZ192" i="37"/>
  <c r="BX192" i="37"/>
  <c r="BV192" i="37"/>
  <c r="BT192" i="37"/>
  <c r="GA192" i="37"/>
  <c r="CA192" i="37"/>
  <c r="BY192" i="37"/>
  <c r="BW192" i="37"/>
  <c r="BU192" i="37"/>
  <c r="FL191" i="37"/>
  <c r="FJ191" i="37"/>
  <c r="FH191" i="37"/>
  <c r="FF191" i="37"/>
  <c r="FD191" i="37"/>
  <c r="GI191" i="37"/>
  <c r="FM191" i="37"/>
  <c r="FI191" i="37"/>
  <c r="FG191" i="37"/>
  <c r="FE191" i="37"/>
  <c r="FC191" i="37"/>
  <c r="DT191" i="37"/>
  <c r="DR191" i="37"/>
  <c r="DP191" i="37"/>
  <c r="DN191" i="37"/>
  <c r="DL191" i="37"/>
  <c r="GE191" i="37"/>
  <c r="DU191" i="37"/>
  <c r="DS191" i="37"/>
  <c r="DQ191" i="37"/>
  <c r="DM191" i="37"/>
  <c r="DK191" i="37"/>
  <c r="CX191" i="37"/>
  <c r="CV191" i="37"/>
  <c r="CT191" i="37"/>
  <c r="CR191" i="37"/>
  <c r="CP191" i="37"/>
  <c r="GC191" i="37"/>
  <c r="CY191" i="37"/>
  <c r="CW191" i="37"/>
  <c r="CU191" i="37"/>
  <c r="CS191" i="37"/>
  <c r="CO191" i="37"/>
  <c r="AV191" i="37"/>
  <c r="GS191" i="37"/>
  <c r="EM191" i="37"/>
  <c r="BI191" i="37"/>
  <c r="BN191" i="37"/>
  <c r="BZ190" i="37"/>
  <c r="BX190" i="37"/>
  <c r="BV190" i="37"/>
  <c r="BT190" i="37"/>
  <c r="GA190" i="37"/>
  <c r="CA190" i="37"/>
  <c r="BY190" i="37"/>
  <c r="BW190" i="37"/>
  <c r="BU190" i="37"/>
  <c r="FL189" i="37"/>
  <c r="FJ189" i="37"/>
  <c r="FH189" i="37"/>
  <c r="FF189" i="37"/>
  <c r="FD189" i="37"/>
  <c r="GI189" i="37"/>
  <c r="FM189" i="37"/>
  <c r="FI189" i="37"/>
  <c r="FG189" i="37"/>
  <c r="FE189" i="37"/>
  <c r="FC189" i="37"/>
  <c r="DT189" i="37"/>
  <c r="DR189" i="37"/>
  <c r="DP189" i="37"/>
  <c r="DN189" i="37"/>
  <c r="DL189" i="37"/>
  <c r="GE189" i="37"/>
  <c r="DU189" i="37"/>
  <c r="DS189" i="37"/>
  <c r="DQ189" i="37"/>
  <c r="DM189" i="37"/>
  <c r="DK189" i="37"/>
  <c r="CX189" i="37"/>
  <c r="CV189" i="37"/>
  <c r="CT189" i="37"/>
  <c r="CR189" i="37"/>
  <c r="CP189" i="37"/>
  <c r="GC189" i="37"/>
  <c r="CY189" i="37"/>
  <c r="CW189" i="37"/>
  <c r="CU189" i="37"/>
  <c r="CS189" i="37"/>
  <c r="CO189" i="37"/>
  <c r="AV189" i="37"/>
  <c r="GS189" i="37"/>
  <c r="EM189" i="37"/>
  <c r="BI189" i="37"/>
  <c r="BN189" i="37"/>
  <c r="BY188" i="37"/>
  <c r="BW188" i="37"/>
  <c r="BU188" i="37"/>
  <c r="FL187" i="37"/>
  <c r="FJ187" i="37"/>
  <c r="FH187" i="37"/>
  <c r="FF187" i="37"/>
  <c r="FD187" i="37"/>
  <c r="GI187" i="37"/>
  <c r="FM187" i="37"/>
  <c r="FI187" i="37"/>
  <c r="FG187" i="37"/>
  <c r="FE187" i="37"/>
  <c r="FC187" i="37"/>
  <c r="DT187" i="37"/>
  <c r="DR187" i="37"/>
  <c r="DP187" i="37"/>
  <c r="DN187" i="37"/>
  <c r="DL187" i="37"/>
  <c r="GE187" i="37"/>
  <c r="DU187" i="37"/>
  <c r="DS187" i="37"/>
  <c r="DQ187" i="37"/>
  <c r="DM187" i="37"/>
  <c r="DK187" i="37"/>
  <c r="CX187" i="37"/>
  <c r="CV187" i="37"/>
  <c r="CT187" i="37"/>
  <c r="CR187" i="37"/>
  <c r="CP187" i="37"/>
  <c r="GC187" i="37"/>
  <c r="CY187" i="37"/>
  <c r="CW187" i="37"/>
  <c r="CU187" i="37"/>
  <c r="CS187" i="37"/>
  <c r="CO187" i="37"/>
  <c r="AV187" i="37"/>
  <c r="GS187" i="37"/>
  <c r="EM187" i="37"/>
  <c r="BI187" i="37"/>
  <c r="BN187" i="37"/>
  <c r="BY186" i="37"/>
  <c r="FL185" i="37"/>
  <c r="FJ185" i="37"/>
  <c r="FH185" i="37"/>
  <c r="FF185" i="37"/>
  <c r="FD185" i="37"/>
  <c r="GI185" i="37"/>
  <c r="FM185" i="37"/>
  <c r="FI185" i="37"/>
  <c r="FG185" i="37"/>
  <c r="FE185" i="37"/>
  <c r="FC185" i="37"/>
  <c r="DT185" i="37"/>
  <c r="DR185" i="37"/>
  <c r="DP185" i="37"/>
  <c r="DN185" i="37"/>
  <c r="DL185" i="37"/>
  <c r="GE185" i="37"/>
  <c r="DU185" i="37"/>
  <c r="DS185" i="37"/>
  <c r="DQ185" i="37"/>
  <c r="DM185" i="37"/>
  <c r="DK185" i="37"/>
  <c r="CX185" i="37"/>
  <c r="CV185" i="37"/>
  <c r="CT185" i="37"/>
  <c r="CR185" i="37"/>
  <c r="CP185" i="37"/>
  <c r="GC185" i="37"/>
  <c r="CY185" i="37"/>
  <c r="CW185" i="37"/>
  <c r="CU185" i="37"/>
  <c r="CS185" i="37"/>
  <c r="CO185" i="37"/>
  <c r="AV185" i="37"/>
  <c r="GS185" i="37"/>
  <c r="EM185" i="37"/>
  <c r="BI185" i="37"/>
  <c r="BN185" i="37"/>
  <c r="BZ184" i="37"/>
  <c r="BX184" i="37"/>
  <c r="BV184" i="37"/>
  <c r="BT184" i="37"/>
  <c r="GA184" i="37"/>
  <c r="CA184" i="37"/>
  <c r="BY184" i="37"/>
  <c r="BW184" i="37"/>
  <c r="BU184" i="37"/>
  <c r="FL183" i="37"/>
  <c r="FJ183" i="37"/>
  <c r="FH183" i="37"/>
  <c r="FF183" i="37"/>
  <c r="FD183" i="37"/>
  <c r="GI183" i="37"/>
  <c r="FM183" i="37"/>
  <c r="FI183" i="37"/>
  <c r="FG183" i="37"/>
  <c r="FE183" i="37"/>
  <c r="FC183" i="37"/>
  <c r="DT183" i="37"/>
  <c r="DR183" i="37"/>
  <c r="DP183" i="37"/>
  <c r="DN183" i="37"/>
  <c r="DL183" i="37"/>
  <c r="GE183" i="37"/>
  <c r="DU183" i="37"/>
  <c r="DS183" i="37"/>
  <c r="DQ183" i="37"/>
  <c r="DM183" i="37"/>
  <c r="DK183" i="37"/>
  <c r="CX183" i="37"/>
  <c r="CV183" i="37"/>
  <c r="CT183" i="37"/>
  <c r="CR183" i="37"/>
  <c r="CP183" i="37"/>
  <c r="GC183" i="37"/>
  <c r="CY183" i="37"/>
  <c r="CW183" i="37"/>
  <c r="CU183" i="37"/>
  <c r="CS183" i="37"/>
  <c r="CO183" i="37"/>
  <c r="AV183" i="37"/>
  <c r="GS183" i="37"/>
  <c r="EM183" i="37"/>
  <c r="BI183" i="37"/>
  <c r="BN183" i="37"/>
  <c r="BY182" i="37"/>
  <c r="DT181" i="37"/>
  <c r="DR181" i="37"/>
  <c r="DP181" i="37"/>
  <c r="DN181" i="37"/>
  <c r="DL181" i="37"/>
  <c r="GE181" i="37"/>
  <c r="DU181" i="37"/>
  <c r="DS181" i="37"/>
  <c r="DQ181" i="37"/>
  <c r="DM181" i="37"/>
  <c r="DK181" i="37"/>
  <c r="CX181" i="37"/>
  <c r="CV181" i="37"/>
  <c r="CT181" i="37"/>
  <c r="CR181" i="37"/>
  <c r="CP181" i="37"/>
  <c r="GC181" i="37"/>
  <c r="CY181" i="37"/>
  <c r="CW181" i="37"/>
  <c r="CU181" i="37"/>
  <c r="CS181" i="37"/>
  <c r="CO181" i="37"/>
  <c r="AV181" i="37"/>
  <c r="GS181" i="37"/>
  <c r="EM181" i="37"/>
  <c r="BI181" i="37"/>
  <c r="BN181" i="37"/>
  <c r="BZ180" i="37"/>
  <c r="BX180" i="37"/>
  <c r="BV180" i="37"/>
  <c r="BT180" i="37"/>
  <c r="GA180" i="37"/>
  <c r="CA180" i="37"/>
  <c r="BY180" i="37"/>
  <c r="BW180" i="37"/>
  <c r="BU180" i="37"/>
  <c r="FL179" i="37"/>
  <c r="FJ179" i="37"/>
  <c r="FH179" i="37"/>
  <c r="FF179" i="37"/>
  <c r="FD179" i="37"/>
  <c r="GI179" i="37"/>
  <c r="FM179" i="37"/>
  <c r="FI179" i="37"/>
  <c r="FG179" i="37"/>
  <c r="FE179" i="37"/>
  <c r="FC179" i="37"/>
  <c r="DQ179" i="37"/>
  <c r="CX179" i="37"/>
  <c r="CV179" i="37"/>
  <c r="CT179" i="37"/>
  <c r="CR179" i="37"/>
  <c r="CP179" i="37"/>
  <c r="GC179" i="37"/>
  <c r="CY179" i="37"/>
  <c r="CW179" i="37"/>
  <c r="CU179" i="37"/>
  <c r="CS179" i="37"/>
  <c r="CO179" i="37"/>
  <c r="AV179" i="37"/>
  <c r="GS179" i="37"/>
  <c r="EM179" i="37"/>
  <c r="BI179" i="37"/>
  <c r="BN179" i="37"/>
  <c r="CA178" i="37"/>
  <c r="FJ177" i="37"/>
  <c r="FC177" i="37"/>
  <c r="DT177" i="37"/>
  <c r="DR177" i="37"/>
  <c r="DP177" i="37"/>
  <c r="DN177" i="37"/>
  <c r="DL177" i="37"/>
  <c r="GE177" i="37"/>
  <c r="DU177" i="37"/>
  <c r="DS177" i="37"/>
  <c r="DQ177" i="37"/>
  <c r="DM177" i="37"/>
  <c r="DK177" i="37"/>
  <c r="CX177" i="37"/>
  <c r="CV177" i="37"/>
  <c r="CT177" i="37"/>
  <c r="CR177" i="37"/>
  <c r="CP177" i="37"/>
  <c r="GC177" i="37"/>
  <c r="CY177" i="37"/>
  <c r="CW177" i="37"/>
  <c r="CU177" i="37"/>
  <c r="CS177" i="37"/>
  <c r="CO177" i="37"/>
  <c r="AV177" i="37"/>
  <c r="GS177" i="37"/>
  <c r="EM177" i="37"/>
  <c r="BI177" i="37"/>
  <c r="BN177" i="37"/>
  <c r="BZ176" i="37"/>
  <c r="BX176" i="37"/>
  <c r="BV176" i="37"/>
  <c r="BT176" i="37"/>
  <c r="GA176" i="37"/>
  <c r="CA176" i="37"/>
  <c r="BY176" i="37"/>
  <c r="BW176" i="37"/>
  <c r="BU176" i="37"/>
  <c r="FI175" i="37"/>
  <c r="FC175" i="37"/>
  <c r="DT175" i="37"/>
  <c r="DR175" i="37"/>
  <c r="DP175" i="37"/>
  <c r="DN175" i="37"/>
  <c r="DL175" i="37"/>
  <c r="GE175" i="37"/>
  <c r="DU175" i="37"/>
  <c r="DS175" i="37"/>
  <c r="DQ175" i="37"/>
  <c r="DM175" i="37"/>
  <c r="DK175" i="37"/>
  <c r="CX175" i="37"/>
  <c r="CV175" i="37"/>
  <c r="CT175" i="37"/>
  <c r="CR175" i="37"/>
  <c r="CP175" i="37"/>
  <c r="GC175" i="37"/>
  <c r="CY175" i="37"/>
  <c r="CW175" i="37"/>
  <c r="CU175" i="37"/>
  <c r="CS175" i="37"/>
  <c r="CO175" i="37"/>
  <c r="AV175" i="37"/>
  <c r="GS175" i="37"/>
  <c r="EM175" i="37"/>
  <c r="BI175" i="37"/>
  <c r="BN175" i="37"/>
  <c r="FL173" i="37"/>
  <c r="FJ173" i="37"/>
  <c r="FH173" i="37"/>
  <c r="FF173" i="37"/>
  <c r="FD173" i="37"/>
  <c r="GI173" i="37"/>
  <c r="FM173" i="37"/>
  <c r="FI173" i="37"/>
  <c r="FG173" i="37"/>
  <c r="FE173" i="37"/>
  <c r="FC173" i="37"/>
  <c r="DT173" i="37"/>
  <c r="DR173" i="37"/>
  <c r="DP173" i="37"/>
  <c r="DN173" i="37"/>
  <c r="DL173" i="37"/>
  <c r="GE173" i="37"/>
  <c r="DU173" i="37"/>
  <c r="DS173" i="37"/>
  <c r="DQ173" i="37"/>
  <c r="DM173" i="37"/>
  <c r="DK173" i="37"/>
  <c r="CV173" i="37"/>
  <c r="CO173" i="37"/>
  <c r="AV173" i="37"/>
  <c r="GS173" i="37"/>
  <c r="EM173" i="37"/>
  <c r="BI173" i="37"/>
  <c r="BN173" i="37"/>
  <c r="BZ172" i="37"/>
  <c r="BY172" i="37"/>
  <c r="FL171" i="37"/>
  <c r="FJ171" i="37"/>
  <c r="FH171" i="37"/>
  <c r="FF171" i="37"/>
  <c r="FD171" i="37"/>
  <c r="GI171" i="37"/>
  <c r="FM171" i="37"/>
  <c r="FI171" i="37"/>
  <c r="FG171" i="37"/>
  <c r="FE171" i="37"/>
  <c r="FC171" i="37"/>
  <c r="DT171" i="37"/>
  <c r="DR171" i="37"/>
  <c r="DP171" i="37"/>
  <c r="DN171" i="37"/>
  <c r="DL171" i="37"/>
  <c r="GE171" i="37"/>
  <c r="DU171" i="37"/>
  <c r="DS171" i="37"/>
  <c r="DQ171" i="37"/>
  <c r="DM171" i="37"/>
  <c r="DK171" i="37"/>
  <c r="CX171" i="37"/>
  <c r="CV171" i="37"/>
  <c r="CT171" i="37"/>
  <c r="CR171" i="37"/>
  <c r="CP171" i="37"/>
  <c r="GC171" i="37"/>
  <c r="CY171" i="37"/>
  <c r="CW171" i="37"/>
  <c r="CU171" i="37"/>
  <c r="CS171" i="37"/>
  <c r="CO171" i="37"/>
  <c r="AV171" i="37"/>
  <c r="GS171" i="37"/>
  <c r="EM171" i="37"/>
  <c r="BI171" i="37"/>
  <c r="BN171" i="37"/>
  <c r="BZ170" i="37"/>
  <c r="BX170" i="37"/>
  <c r="BV170" i="37"/>
  <c r="BT170" i="37"/>
  <c r="GA170" i="37"/>
  <c r="CA170" i="37"/>
  <c r="BY170" i="37"/>
  <c r="BW170" i="37"/>
  <c r="BU170" i="37"/>
  <c r="FL169" i="37"/>
  <c r="FJ169" i="37"/>
  <c r="FH169" i="37"/>
  <c r="FF169" i="37"/>
  <c r="FD169" i="37"/>
  <c r="GI169" i="37"/>
  <c r="FM169" i="37"/>
  <c r="FI169" i="37"/>
  <c r="FG169" i="37"/>
  <c r="FE169" i="37"/>
  <c r="FC169" i="37"/>
  <c r="DT169" i="37"/>
  <c r="DR169" i="37"/>
  <c r="DP169" i="37"/>
  <c r="DN169" i="37"/>
  <c r="DL169" i="37"/>
  <c r="GE169" i="37"/>
  <c r="DU169" i="37"/>
  <c r="DS169" i="37"/>
  <c r="DQ169" i="37"/>
  <c r="DM169" i="37"/>
  <c r="DK169" i="37"/>
  <c r="CX169" i="37"/>
  <c r="CV169" i="37"/>
  <c r="CT169" i="37"/>
  <c r="CR169" i="37"/>
  <c r="CP169" i="37"/>
  <c r="GC169" i="37"/>
  <c r="CY169" i="37"/>
  <c r="CW169" i="37"/>
  <c r="CU169" i="37"/>
  <c r="CS169" i="37"/>
  <c r="CO169" i="37"/>
  <c r="AV169" i="37"/>
  <c r="GS169" i="37"/>
  <c r="EM169" i="37"/>
  <c r="BI169" i="37"/>
  <c r="BN169" i="37"/>
  <c r="BX168" i="37"/>
  <c r="CA168" i="37"/>
  <c r="FL167" i="37"/>
  <c r="FJ167" i="37"/>
  <c r="FH167" i="37"/>
  <c r="FF167" i="37"/>
  <c r="FD167" i="37"/>
  <c r="GI167" i="37"/>
  <c r="FM167" i="37"/>
  <c r="FI167" i="37"/>
  <c r="FG167" i="37"/>
  <c r="FE167" i="37"/>
  <c r="FC167" i="37"/>
  <c r="DT167" i="37"/>
  <c r="DR167" i="37"/>
  <c r="DP167" i="37"/>
  <c r="DN167" i="37"/>
  <c r="DL167" i="37"/>
  <c r="GE167" i="37"/>
  <c r="DU167" i="37"/>
  <c r="DS167" i="37"/>
  <c r="DQ167" i="37"/>
  <c r="DM167" i="37"/>
  <c r="DK167" i="37"/>
  <c r="CX167" i="37"/>
  <c r="CV167" i="37"/>
  <c r="CT167" i="37"/>
  <c r="CR167" i="37"/>
  <c r="CP167" i="37"/>
  <c r="GC167" i="37"/>
  <c r="CY167" i="37"/>
  <c r="CW167" i="37"/>
  <c r="CU167" i="37"/>
  <c r="CS167" i="37"/>
  <c r="CO167" i="37"/>
  <c r="AV167" i="37"/>
  <c r="GS167" i="37"/>
  <c r="EM167" i="37"/>
  <c r="BI167" i="37"/>
  <c r="BN167" i="37"/>
  <c r="BY166" i="37"/>
  <c r="FL165" i="37"/>
  <c r="FJ165" i="37"/>
  <c r="FH165" i="37"/>
  <c r="FF165" i="37"/>
  <c r="FD165" i="37"/>
  <c r="GI165" i="37"/>
  <c r="FM165" i="37"/>
  <c r="FI165" i="37"/>
  <c r="FG165" i="37"/>
  <c r="FE165" i="37"/>
  <c r="FC165" i="37"/>
  <c r="DT165" i="37"/>
  <c r="DR165" i="37"/>
  <c r="DP165" i="37"/>
  <c r="DN165" i="37"/>
  <c r="DL165" i="37"/>
  <c r="GE165" i="37"/>
  <c r="DU165" i="37"/>
  <c r="DS165" i="37"/>
  <c r="DQ165" i="37"/>
  <c r="DM165" i="37"/>
  <c r="DK165" i="37"/>
  <c r="CX165" i="37"/>
  <c r="CV165" i="37"/>
  <c r="CT165" i="37"/>
  <c r="CR165" i="37"/>
  <c r="CP165" i="37"/>
  <c r="GC165" i="37"/>
  <c r="CY165" i="37"/>
  <c r="CW165" i="37"/>
  <c r="CU165" i="37"/>
  <c r="CS165" i="37"/>
  <c r="CO165" i="37"/>
  <c r="AV165" i="37"/>
  <c r="GS165" i="37"/>
  <c r="EM165" i="37"/>
  <c r="BI165" i="37"/>
  <c r="BN165" i="37"/>
  <c r="FJ163" i="37"/>
  <c r="FH163" i="37"/>
  <c r="FI163" i="37"/>
  <c r="FC163" i="37"/>
  <c r="DT163" i="37"/>
  <c r="DR163" i="37"/>
  <c r="DP163" i="37"/>
  <c r="DN163" i="37"/>
  <c r="DL163" i="37"/>
  <c r="GE163" i="37"/>
  <c r="DU163" i="37"/>
  <c r="DS163" i="37"/>
  <c r="DQ163" i="37"/>
  <c r="DM163" i="37"/>
  <c r="DK163" i="37"/>
  <c r="CX163" i="37"/>
  <c r="CV163" i="37"/>
  <c r="CT163" i="37"/>
  <c r="CR163" i="37"/>
  <c r="CP163" i="37"/>
  <c r="GC163" i="37"/>
  <c r="CY163" i="37"/>
  <c r="CW163" i="37"/>
  <c r="CU163" i="37"/>
  <c r="CS163" i="37"/>
  <c r="CO163" i="37"/>
  <c r="AV163" i="37"/>
  <c r="GS163" i="37"/>
  <c r="EM163" i="37"/>
  <c r="BI163" i="37"/>
  <c r="BN163" i="37"/>
  <c r="BY162" i="37"/>
  <c r="FJ161" i="37"/>
  <c r="FI161" i="37"/>
  <c r="FC161" i="37"/>
  <c r="DT161" i="37"/>
  <c r="DR161" i="37"/>
  <c r="DP161" i="37"/>
  <c r="DN161" i="37"/>
  <c r="DL161" i="37"/>
  <c r="GE161" i="37"/>
  <c r="DU161" i="37"/>
  <c r="DS161" i="37"/>
  <c r="DQ161" i="37"/>
  <c r="DM161" i="37"/>
  <c r="DK161" i="37"/>
  <c r="CX161" i="37"/>
  <c r="CV161" i="37"/>
  <c r="CT161" i="37"/>
  <c r="CR161" i="37"/>
  <c r="CP161" i="37"/>
  <c r="GC161" i="37"/>
  <c r="CY161" i="37"/>
  <c r="CW161" i="37"/>
  <c r="CU161" i="37"/>
  <c r="CS161" i="37"/>
  <c r="CO161" i="37"/>
  <c r="AV161" i="37"/>
  <c r="GS161" i="37"/>
  <c r="EM161" i="37"/>
  <c r="BI161" i="37"/>
  <c r="BN161" i="37"/>
  <c r="BZ160" i="37"/>
  <c r="BY160" i="37"/>
  <c r="BU160" i="37"/>
  <c r="FL159" i="37"/>
  <c r="FJ159" i="37"/>
  <c r="FH159" i="37"/>
  <c r="FF159" i="37"/>
  <c r="FD159" i="37"/>
  <c r="GI159" i="37"/>
  <c r="FM159" i="37"/>
  <c r="FI159" i="37"/>
  <c r="FG159" i="37"/>
  <c r="FE159" i="37"/>
  <c r="FC159" i="37"/>
  <c r="DT159" i="37"/>
  <c r="DR159" i="37"/>
  <c r="DP159" i="37"/>
  <c r="DN159" i="37"/>
  <c r="DL159" i="37"/>
  <c r="GE159" i="37"/>
  <c r="DU159" i="37"/>
  <c r="DS159" i="37"/>
  <c r="DQ159" i="37"/>
  <c r="DM159" i="37"/>
  <c r="DK159" i="37"/>
  <c r="CX159" i="37"/>
  <c r="CV159" i="37"/>
  <c r="CT159" i="37"/>
  <c r="CR159" i="37"/>
  <c r="CP159" i="37"/>
  <c r="GC159" i="37"/>
  <c r="CY159" i="37"/>
  <c r="CW159" i="37"/>
  <c r="CU159" i="37"/>
  <c r="CS159" i="37"/>
  <c r="CO159" i="37"/>
  <c r="AV159" i="37"/>
  <c r="GS159" i="37"/>
  <c r="EM159" i="37"/>
  <c r="BI159" i="37"/>
  <c r="BN159" i="37"/>
  <c r="BZ158" i="37"/>
  <c r="BY158" i="37"/>
  <c r="FI157" i="37"/>
  <c r="FC157" i="37"/>
  <c r="DT157" i="37"/>
  <c r="DR157" i="37"/>
  <c r="DP157" i="37"/>
  <c r="DN157" i="37"/>
  <c r="DL157" i="37"/>
  <c r="GE157" i="37"/>
  <c r="DU157" i="37"/>
  <c r="DS157" i="37"/>
  <c r="DQ157" i="37"/>
  <c r="DM157" i="37"/>
  <c r="DK157" i="37"/>
  <c r="CX157" i="37"/>
  <c r="CV157" i="37"/>
  <c r="CT157" i="37"/>
  <c r="CR157" i="37"/>
  <c r="CP157" i="37"/>
  <c r="GC157" i="37"/>
  <c r="CY157" i="37"/>
  <c r="CW157" i="37"/>
  <c r="CU157" i="37"/>
  <c r="CS157" i="37"/>
  <c r="CO157" i="37"/>
  <c r="AV157" i="37"/>
  <c r="GS157" i="37"/>
  <c r="EM157" i="37"/>
  <c r="BI157" i="37"/>
  <c r="BN157" i="37"/>
  <c r="BZ156" i="37"/>
  <c r="CA156" i="37"/>
  <c r="BY156" i="37"/>
  <c r="FL155" i="37"/>
  <c r="FJ155" i="37"/>
  <c r="FH155" i="37"/>
  <c r="FF155" i="37"/>
  <c r="FD155" i="37"/>
  <c r="GI155" i="37"/>
  <c r="FM155" i="37"/>
  <c r="FI155" i="37"/>
  <c r="FG155" i="37"/>
  <c r="FE155" i="37"/>
  <c r="FC155" i="37"/>
  <c r="DT155" i="37"/>
  <c r="DR155" i="37"/>
  <c r="DP155" i="37"/>
  <c r="DN155" i="37"/>
  <c r="DL155" i="37"/>
  <c r="GE155" i="37"/>
  <c r="DU155" i="37"/>
  <c r="DS155" i="37"/>
  <c r="DQ155" i="37"/>
  <c r="DM155" i="37"/>
  <c r="DK155" i="37"/>
  <c r="CX155" i="37"/>
  <c r="CV155" i="37"/>
  <c r="CT155" i="37"/>
  <c r="CR155" i="37"/>
  <c r="CP155" i="37"/>
  <c r="GC155" i="37"/>
  <c r="CY155" i="37"/>
  <c r="CW155" i="37"/>
  <c r="CU155" i="37"/>
  <c r="CS155" i="37"/>
  <c r="CO155" i="37"/>
  <c r="AV155" i="37"/>
  <c r="GS155" i="37"/>
  <c r="EM155" i="37"/>
  <c r="BI155" i="37"/>
  <c r="BN155" i="37"/>
  <c r="BZ154" i="37"/>
  <c r="BX154" i="37"/>
  <c r="BV154" i="37"/>
  <c r="BT154" i="37"/>
  <c r="GA154" i="37"/>
  <c r="CA154" i="37"/>
  <c r="BY154" i="37"/>
  <c r="BW154" i="37"/>
  <c r="BU154" i="37"/>
  <c r="FC153" i="37"/>
  <c r="DT153" i="37"/>
  <c r="DR153" i="37"/>
  <c r="DP153" i="37"/>
  <c r="DN153" i="37"/>
  <c r="DL153" i="37"/>
  <c r="GE153" i="37"/>
  <c r="DU153" i="37"/>
  <c r="DS153" i="37"/>
  <c r="DQ153" i="37"/>
  <c r="DM153" i="37"/>
  <c r="DK153" i="37"/>
  <c r="CX153" i="37"/>
  <c r="CV153" i="37"/>
  <c r="CT153" i="37"/>
  <c r="CR153" i="37"/>
  <c r="CP153" i="37"/>
  <c r="GC153" i="37"/>
  <c r="CY153" i="37"/>
  <c r="CW153" i="37"/>
  <c r="CU153" i="37"/>
  <c r="CS153" i="37"/>
  <c r="CO153" i="37"/>
  <c r="AV153" i="37"/>
  <c r="GS153" i="37"/>
  <c r="EM153" i="37"/>
  <c r="BI153" i="37"/>
  <c r="BN153" i="37"/>
  <c r="BZ152" i="37"/>
  <c r="BX152" i="37"/>
  <c r="BV152" i="37"/>
  <c r="BT152" i="37"/>
  <c r="GA152" i="37"/>
  <c r="CA152" i="37"/>
  <c r="BY152" i="37"/>
  <c r="BW152" i="37"/>
  <c r="BU152" i="37"/>
  <c r="FL151" i="37"/>
  <c r="FJ151" i="37"/>
  <c r="FH151" i="37"/>
  <c r="FF151" i="37"/>
  <c r="FD151" i="37"/>
  <c r="GI151" i="37"/>
  <c r="FM151" i="37"/>
  <c r="FI151" i="37"/>
  <c r="FG151" i="37"/>
  <c r="FE151" i="37"/>
  <c r="FC151" i="37"/>
  <c r="DT151" i="37"/>
  <c r="DR151" i="37"/>
  <c r="DP151" i="37"/>
  <c r="DN151" i="37"/>
  <c r="DL151" i="37"/>
  <c r="GE151" i="37"/>
  <c r="DU151" i="37"/>
  <c r="DS151" i="37"/>
  <c r="DQ151" i="37"/>
  <c r="DM151" i="37"/>
  <c r="DK151" i="37"/>
  <c r="CT151" i="37"/>
  <c r="CU151" i="37"/>
  <c r="CO151" i="37"/>
  <c r="AV151" i="37"/>
  <c r="GS151" i="37"/>
  <c r="EM151" i="37"/>
  <c r="BI151" i="37"/>
  <c r="BN151" i="37"/>
  <c r="BZ150" i="37"/>
  <c r="BY150" i="37"/>
  <c r="FJ149" i="37"/>
  <c r="FI149" i="37"/>
  <c r="FC149" i="37"/>
  <c r="DT149" i="37"/>
  <c r="DR149" i="37"/>
  <c r="DP149" i="37"/>
  <c r="DN149" i="37"/>
  <c r="DL149" i="37"/>
  <c r="GE149" i="37"/>
  <c r="DU149" i="37"/>
  <c r="DS149" i="37"/>
  <c r="DQ149" i="37"/>
  <c r="DM149" i="37"/>
  <c r="DK149" i="37"/>
  <c r="CX149" i="37"/>
  <c r="CV149" i="37"/>
  <c r="CT149" i="37"/>
  <c r="CR149" i="37"/>
  <c r="CP149" i="37"/>
  <c r="GC149" i="37"/>
  <c r="CY149" i="37"/>
  <c r="CW149" i="37"/>
  <c r="CU149" i="37"/>
  <c r="CS149" i="37"/>
  <c r="CO149" i="37"/>
  <c r="AV149" i="37"/>
  <c r="GS149" i="37"/>
  <c r="EM149" i="37"/>
  <c r="BI149" i="37"/>
  <c r="BN149" i="37"/>
  <c r="BZ148" i="37"/>
  <c r="BX148" i="37"/>
  <c r="BV148" i="37"/>
  <c r="BT148" i="37"/>
  <c r="GA148" i="37"/>
  <c r="CA148" i="37"/>
  <c r="BY148" i="37"/>
  <c r="BW148" i="37"/>
  <c r="BU148" i="37"/>
  <c r="FL147" i="37"/>
  <c r="FJ147" i="37"/>
  <c r="FH147" i="37"/>
  <c r="FF147" i="37"/>
  <c r="FD147" i="37"/>
  <c r="GI147" i="37"/>
  <c r="FM147" i="37"/>
  <c r="FI147" i="37"/>
  <c r="FG147" i="37"/>
  <c r="FE147" i="37"/>
  <c r="FC147" i="37"/>
  <c r="DT147" i="37"/>
  <c r="DR147" i="37"/>
  <c r="DP147" i="37"/>
  <c r="DN147" i="37"/>
  <c r="DL147" i="37"/>
  <c r="GE147" i="37"/>
  <c r="DU147" i="37"/>
  <c r="DS147" i="37"/>
  <c r="DQ147" i="37"/>
  <c r="DM147" i="37"/>
  <c r="DK147" i="37"/>
  <c r="CX147" i="37"/>
  <c r="CV147" i="37"/>
  <c r="CT147" i="37"/>
  <c r="CR147" i="37"/>
  <c r="CP147" i="37"/>
  <c r="GC147" i="37"/>
  <c r="CY147" i="37"/>
  <c r="CW147" i="37"/>
  <c r="CU147" i="37"/>
  <c r="CS147" i="37"/>
  <c r="CO147" i="37"/>
  <c r="AV147" i="37"/>
  <c r="GS147" i="37"/>
  <c r="EM147" i="37"/>
  <c r="BI147" i="37"/>
  <c r="BN147" i="37"/>
  <c r="BZ146" i="37"/>
  <c r="BY146" i="37"/>
  <c r="FL145" i="37"/>
  <c r="FJ145" i="37"/>
  <c r="FH145" i="37"/>
  <c r="FF145" i="37"/>
  <c r="FD145" i="37"/>
  <c r="GI145" i="37"/>
  <c r="FM145" i="37"/>
  <c r="FI145" i="37"/>
  <c r="FG145" i="37"/>
  <c r="FE145" i="37"/>
  <c r="FC145" i="37"/>
  <c r="DT145" i="37"/>
  <c r="DR145" i="37"/>
  <c r="DP145" i="37"/>
  <c r="DN145" i="37"/>
  <c r="DL145" i="37"/>
  <c r="GE145" i="37"/>
  <c r="DU145" i="37"/>
  <c r="DS145" i="37"/>
  <c r="DQ145" i="37"/>
  <c r="DM145" i="37"/>
  <c r="DK145" i="37"/>
  <c r="CX145" i="37"/>
  <c r="CV145" i="37"/>
  <c r="CT145" i="37"/>
  <c r="CR145" i="37"/>
  <c r="CP145" i="37"/>
  <c r="GC145" i="37"/>
  <c r="CY145" i="37"/>
  <c r="CW145" i="37"/>
  <c r="CU145" i="37"/>
  <c r="CS145" i="37"/>
  <c r="CO145" i="37"/>
  <c r="AV145" i="37"/>
  <c r="GS145" i="37"/>
  <c r="EM145" i="37"/>
  <c r="BI145" i="37"/>
  <c r="BN145" i="37"/>
  <c r="BZ144" i="37"/>
  <c r="BY144" i="37"/>
  <c r="FJ143" i="37"/>
  <c r="FI143" i="37"/>
  <c r="DT143" i="37"/>
  <c r="DR143" i="37"/>
  <c r="DP143" i="37"/>
  <c r="DN143" i="37"/>
  <c r="DL143" i="37"/>
  <c r="GE143" i="37"/>
  <c r="DU143" i="37"/>
  <c r="DS143" i="37"/>
  <c r="DQ143" i="37"/>
  <c r="DM143" i="37"/>
  <c r="DK143" i="37"/>
  <c r="CX143" i="37"/>
  <c r="CV143" i="37"/>
  <c r="CT143" i="37"/>
  <c r="CR143" i="37"/>
  <c r="CP143" i="37"/>
  <c r="GC143" i="37"/>
  <c r="CY143" i="37"/>
  <c r="CW143" i="37"/>
  <c r="CU143" i="37"/>
  <c r="CS143" i="37"/>
  <c r="CO143" i="37"/>
  <c r="AV143" i="37"/>
  <c r="GS143" i="37"/>
  <c r="EM143" i="37"/>
  <c r="BI143" i="37"/>
  <c r="BN143" i="37"/>
  <c r="FJ141" i="37"/>
  <c r="FI141" i="37"/>
  <c r="FC141" i="37"/>
  <c r="DT141" i="37"/>
  <c r="DR141" i="37"/>
  <c r="DP141" i="37"/>
  <c r="DN141" i="37"/>
  <c r="DL141" i="37"/>
  <c r="GE141" i="37"/>
  <c r="DU141" i="37"/>
  <c r="DS141" i="37"/>
  <c r="DQ141" i="37"/>
  <c r="DM141" i="37"/>
  <c r="DK141" i="37"/>
  <c r="CX141" i="37"/>
  <c r="CV141" i="37"/>
  <c r="CT141" i="37"/>
  <c r="CR141" i="37"/>
  <c r="CP141" i="37"/>
  <c r="GC141" i="37"/>
  <c r="CY141" i="37"/>
  <c r="CW141" i="37"/>
  <c r="CU141" i="37"/>
  <c r="CS141" i="37"/>
  <c r="CO141" i="37"/>
  <c r="AV141" i="37"/>
  <c r="GS141" i="37"/>
  <c r="EM141" i="37"/>
  <c r="BI141" i="37"/>
  <c r="BN141" i="37"/>
  <c r="BZ140" i="37"/>
  <c r="BX140" i="37"/>
  <c r="BV140" i="37"/>
  <c r="BT140" i="37"/>
  <c r="GA140" i="37"/>
  <c r="CA140" i="37"/>
  <c r="BY140" i="37"/>
  <c r="BW140" i="37"/>
  <c r="BU140" i="37"/>
  <c r="FJ139" i="37"/>
  <c r="FI139" i="37"/>
  <c r="FC139" i="37"/>
  <c r="DT139" i="37"/>
  <c r="DR139" i="37"/>
  <c r="DP139" i="37"/>
  <c r="DN139" i="37"/>
  <c r="DL139" i="37"/>
  <c r="GE139" i="37"/>
  <c r="DU139" i="37"/>
  <c r="DS139" i="37"/>
  <c r="DQ139" i="37"/>
  <c r="DM139" i="37"/>
  <c r="DK139" i="37"/>
  <c r="CX139" i="37"/>
  <c r="CV139" i="37"/>
  <c r="CT139" i="37"/>
  <c r="CR139" i="37"/>
  <c r="CP139" i="37"/>
  <c r="GC139" i="37"/>
  <c r="CY139" i="37"/>
  <c r="CW139" i="37"/>
  <c r="CU139" i="37"/>
  <c r="CS139" i="37"/>
  <c r="CO139" i="37"/>
  <c r="AV139" i="37"/>
  <c r="GS139" i="37"/>
  <c r="EM139" i="37"/>
  <c r="BI139" i="37"/>
  <c r="BN139" i="37"/>
  <c r="BY138" i="37"/>
  <c r="FL137" i="37"/>
  <c r="FJ137" i="37"/>
  <c r="FH137" i="37"/>
  <c r="FF137" i="37"/>
  <c r="FD137" i="37"/>
  <c r="GI137" i="37"/>
  <c r="FM137" i="37"/>
  <c r="FI137" i="37"/>
  <c r="FG137" i="37"/>
  <c r="FE137" i="37"/>
  <c r="FC137" i="37"/>
  <c r="DT137" i="37"/>
  <c r="DR137" i="37"/>
  <c r="DP137" i="37"/>
  <c r="DN137" i="37"/>
  <c r="DL137" i="37"/>
  <c r="GE137" i="37"/>
  <c r="DU137" i="37"/>
  <c r="DS137" i="37"/>
  <c r="DQ137" i="37"/>
  <c r="DM137" i="37"/>
  <c r="DK137" i="37"/>
  <c r="CT137" i="37"/>
  <c r="CU137" i="37"/>
  <c r="CO137" i="37"/>
  <c r="AV137" i="37"/>
  <c r="GS137" i="37"/>
  <c r="EM137" i="37"/>
  <c r="BI137" i="37"/>
  <c r="BN137" i="37"/>
  <c r="BZ136" i="37"/>
  <c r="BX136" i="37"/>
  <c r="BV136" i="37"/>
  <c r="BT136" i="37"/>
  <c r="GA136" i="37"/>
  <c r="CA136" i="37"/>
  <c r="BY136" i="37"/>
  <c r="BW136" i="37"/>
  <c r="BU136" i="37"/>
  <c r="FI135" i="37"/>
  <c r="FE135" i="37"/>
  <c r="FC135" i="37"/>
  <c r="DT135" i="37"/>
  <c r="DR135" i="37"/>
  <c r="DP135" i="37"/>
  <c r="DN135" i="37"/>
  <c r="DL135" i="37"/>
  <c r="GE135" i="37"/>
  <c r="DU135" i="37"/>
  <c r="DS135" i="37"/>
  <c r="DQ135" i="37"/>
  <c r="DM135" i="37"/>
  <c r="DK135" i="37"/>
  <c r="CW135" i="37"/>
  <c r="CU135" i="37"/>
  <c r="CO135" i="37"/>
  <c r="AV135" i="37"/>
  <c r="GS135" i="37"/>
  <c r="EM135" i="37"/>
  <c r="BI135" i="37"/>
  <c r="BN135" i="37"/>
  <c r="BZ134" i="37"/>
  <c r="BX134" i="37"/>
  <c r="BV134" i="37"/>
  <c r="BT134" i="37"/>
  <c r="GA134" i="37"/>
  <c r="CA134" i="37"/>
  <c r="BY134" i="37"/>
  <c r="BW134" i="37"/>
  <c r="BU134" i="37"/>
  <c r="FI133" i="37"/>
  <c r="FC133" i="37"/>
  <c r="DT133" i="37"/>
  <c r="DR133" i="37"/>
  <c r="DP133" i="37"/>
  <c r="DN133" i="37"/>
  <c r="DL133" i="37"/>
  <c r="GE133" i="37"/>
  <c r="DU133" i="37"/>
  <c r="DS133" i="37"/>
  <c r="DQ133" i="37"/>
  <c r="DM133" i="37"/>
  <c r="DK133" i="37"/>
  <c r="CX133" i="37"/>
  <c r="CV133" i="37"/>
  <c r="CT133" i="37"/>
  <c r="CR133" i="37"/>
  <c r="CP133" i="37"/>
  <c r="GC133" i="37"/>
  <c r="CY133" i="37"/>
  <c r="CW133" i="37"/>
  <c r="CU133" i="37"/>
  <c r="CS133" i="37"/>
  <c r="CO133" i="37"/>
  <c r="AV133" i="37"/>
  <c r="GS133" i="37"/>
  <c r="EM133" i="37"/>
  <c r="BI133" i="37"/>
  <c r="BN133" i="37"/>
  <c r="BY132" i="37"/>
  <c r="BW132" i="37"/>
  <c r="FL131" i="37"/>
  <c r="FJ131" i="37"/>
  <c r="FH131" i="37"/>
  <c r="FF131" i="37"/>
  <c r="FD131" i="37"/>
  <c r="GI131" i="37"/>
  <c r="FM131" i="37"/>
  <c r="FI131" i="37"/>
  <c r="FG131" i="37"/>
  <c r="FE131" i="37"/>
  <c r="FC131" i="37"/>
  <c r="DR131" i="37"/>
  <c r="DP131" i="37"/>
  <c r="DM131" i="37"/>
  <c r="CV131" i="37"/>
  <c r="CT131" i="37"/>
  <c r="CS131" i="37"/>
  <c r="AV131" i="37"/>
  <c r="GS131" i="37"/>
  <c r="EM131" i="37"/>
  <c r="BI131" i="37"/>
  <c r="BN131" i="37"/>
  <c r="BZ130" i="37"/>
  <c r="BX130" i="37"/>
  <c r="CA130" i="37"/>
  <c r="BY130" i="37"/>
  <c r="BW130" i="37"/>
  <c r="FI129" i="37"/>
  <c r="FC129" i="37"/>
  <c r="DT129" i="37"/>
  <c r="DR129" i="37"/>
  <c r="DP129" i="37"/>
  <c r="DN129" i="37"/>
  <c r="DL129" i="37"/>
  <c r="GE129" i="37"/>
  <c r="DU129" i="37"/>
  <c r="DS129" i="37"/>
  <c r="DQ129" i="37"/>
  <c r="DM129" i="37"/>
  <c r="DK129" i="37"/>
  <c r="CX129" i="37"/>
  <c r="CV129" i="37"/>
  <c r="CT129" i="37"/>
  <c r="CR129" i="37"/>
  <c r="CP129" i="37"/>
  <c r="GC129" i="37"/>
  <c r="CY129" i="37"/>
  <c r="CW129" i="37"/>
  <c r="CU129" i="37"/>
  <c r="CS129" i="37"/>
  <c r="CO129" i="37"/>
  <c r="AV129" i="37"/>
  <c r="GS129" i="37"/>
  <c r="EM129" i="37"/>
  <c r="BI129" i="37"/>
  <c r="BN129" i="37"/>
  <c r="BZ128" i="37"/>
  <c r="BX128" i="37"/>
  <c r="BV128" i="37"/>
  <c r="BT128" i="37"/>
  <c r="GA128" i="37"/>
  <c r="CA128" i="37"/>
  <c r="BY128" i="37"/>
  <c r="BW128" i="37"/>
  <c r="BU128" i="37"/>
  <c r="FL127" i="37"/>
  <c r="FJ127" i="37"/>
  <c r="FH127" i="37"/>
  <c r="FF127" i="37"/>
  <c r="FD127" i="37"/>
  <c r="GI127" i="37"/>
  <c r="FM127" i="37"/>
  <c r="FI127" i="37"/>
  <c r="FG127" i="37"/>
  <c r="FE127" i="37"/>
  <c r="FC127" i="37"/>
  <c r="DR127" i="37"/>
  <c r="DQ127" i="37"/>
  <c r="DK127" i="37"/>
  <c r="CX127" i="37"/>
  <c r="CV127" i="37"/>
  <c r="CT127" i="37"/>
  <c r="CR127" i="37"/>
  <c r="CP127" i="37"/>
  <c r="GC127" i="37"/>
  <c r="CY127" i="37"/>
  <c r="CW127" i="37"/>
  <c r="CU127" i="37"/>
  <c r="CS127" i="37"/>
  <c r="CO127" i="37"/>
  <c r="AV127" i="37"/>
  <c r="GS127" i="37"/>
  <c r="EM127" i="37"/>
  <c r="BI127" i="37"/>
  <c r="BN127" i="37"/>
  <c r="BZ126" i="37"/>
  <c r="BY126" i="37"/>
  <c r="BU126" i="37"/>
  <c r="FJ125" i="37"/>
  <c r="FH125" i="37"/>
  <c r="FC125" i="37"/>
  <c r="DT125" i="37"/>
  <c r="DR125" i="37"/>
  <c r="DP125" i="37"/>
  <c r="DN125" i="37"/>
  <c r="DL125" i="37"/>
  <c r="GE125" i="37"/>
  <c r="DU125" i="37"/>
  <c r="DS125" i="37"/>
  <c r="DQ125" i="37"/>
  <c r="DM125" i="37"/>
  <c r="DK125" i="37"/>
  <c r="CX125" i="37"/>
  <c r="CV125" i="37"/>
  <c r="CT125" i="37"/>
  <c r="CR125" i="37"/>
  <c r="CP125" i="37"/>
  <c r="GC125" i="37"/>
  <c r="CY125" i="37"/>
  <c r="CW125" i="37"/>
  <c r="CU125" i="37"/>
  <c r="CS125" i="37"/>
  <c r="CO125" i="37"/>
  <c r="AV125" i="37"/>
  <c r="GS125" i="37"/>
  <c r="EM125" i="37"/>
  <c r="BI125" i="37"/>
  <c r="BN125" i="37"/>
  <c r="BT124" i="37"/>
  <c r="CA124" i="37"/>
  <c r="BY124" i="37"/>
  <c r="FL123" i="37"/>
  <c r="FJ123" i="37"/>
  <c r="FH123" i="37"/>
  <c r="FF123" i="37"/>
  <c r="FD123" i="37"/>
  <c r="GI123" i="37"/>
  <c r="FM123" i="37"/>
  <c r="FI123" i="37"/>
  <c r="FG123" i="37"/>
  <c r="FE123" i="37"/>
  <c r="FC123" i="37"/>
  <c r="DT123" i="37"/>
  <c r="DR123" i="37"/>
  <c r="DP123" i="37"/>
  <c r="DN123" i="37"/>
  <c r="DL123" i="37"/>
  <c r="GE123" i="37"/>
  <c r="DU123" i="37"/>
  <c r="DS123" i="37"/>
  <c r="DQ123" i="37"/>
  <c r="DM123" i="37"/>
  <c r="DK123" i="37"/>
  <c r="CX123" i="37"/>
  <c r="CV123" i="37"/>
  <c r="CT123" i="37"/>
  <c r="CR123" i="37"/>
  <c r="CP123" i="37"/>
  <c r="GC123" i="37"/>
  <c r="CY123" i="37"/>
  <c r="CW123" i="37"/>
  <c r="CU123" i="37"/>
  <c r="CS123" i="37"/>
  <c r="CO123" i="37"/>
  <c r="AV123" i="37"/>
  <c r="GS123" i="37"/>
  <c r="EM123" i="37"/>
  <c r="BI123" i="37"/>
  <c r="BN123" i="37"/>
  <c r="BZ122" i="37"/>
  <c r="BX122" i="37"/>
  <c r="BT122" i="37"/>
  <c r="CA122" i="37"/>
  <c r="BY122" i="37"/>
  <c r="BW122" i="37"/>
  <c r="FJ121" i="37"/>
  <c r="FD121" i="37"/>
  <c r="FG121" i="37"/>
  <c r="FC121" i="37"/>
  <c r="DR121" i="37"/>
  <c r="DL121" i="37"/>
  <c r="DS121" i="37"/>
  <c r="DK121" i="37"/>
  <c r="CX121" i="37"/>
  <c r="CV121" i="37"/>
  <c r="CT121" i="37"/>
  <c r="CR121" i="37"/>
  <c r="CP121" i="37"/>
  <c r="GC121" i="37"/>
  <c r="CY121" i="37"/>
  <c r="CW121" i="37"/>
  <c r="CU121" i="37"/>
  <c r="CS121" i="37"/>
  <c r="CO121" i="37"/>
  <c r="AV121" i="37"/>
  <c r="GS121" i="37"/>
  <c r="EM121" i="37"/>
  <c r="BI121" i="37"/>
  <c r="BN121" i="37"/>
  <c r="BZ120" i="37"/>
  <c r="CA120" i="37"/>
  <c r="BY120" i="37"/>
  <c r="BU120" i="37"/>
  <c r="FL119" i="37"/>
  <c r="FJ119" i="37"/>
  <c r="FH119" i="37"/>
  <c r="FF119" i="37"/>
  <c r="FD119" i="37"/>
  <c r="GI119" i="37"/>
  <c r="FM119" i="37"/>
  <c r="FI119" i="37"/>
  <c r="FG119" i="37"/>
  <c r="FE119" i="37"/>
  <c r="FC119" i="37"/>
  <c r="DT119" i="37"/>
  <c r="DR119" i="37"/>
  <c r="DP119" i="37"/>
  <c r="DN119" i="37"/>
  <c r="DL119" i="37"/>
  <c r="GE119" i="37"/>
  <c r="DU119" i="37"/>
  <c r="DS119" i="37"/>
  <c r="DQ119" i="37"/>
  <c r="DM119" i="37"/>
  <c r="DK119" i="37"/>
  <c r="CV119" i="37"/>
  <c r="CT119" i="37"/>
  <c r="CO119" i="37"/>
  <c r="AV119" i="37"/>
  <c r="GS119" i="37"/>
  <c r="EM119" i="37"/>
  <c r="BI119" i="37"/>
  <c r="BN119" i="37"/>
  <c r="BY118" i="37"/>
  <c r="FL117" i="37"/>
  <c r="FJ117" i="37"/>
  <c r="FH117" i="37"/>
  <c r="FF117" i="37"/>
  <c r="FD117" i="37"/>
  <c r="GI117" i="37"/>
  <c r="FM117" i="37"/>
  <c r="FI117" i="37"/>
  <c r="FG117" i="37"/>
  <c r="FE117" i="37"/>
  <c r="FC117" i="37"/>
  <c r="DT117" i="37"/>
  <c r="DR117" i="37"/>
  <c r="DP117" i="37"/>
  <c r="DN117" i="37"/>
  <c r="DL117" i="37"/>
  <c r="GE117" i="37"/>
  <c r="DU117" i="37"/>
  <c r="DS117" i="37"/>
  <c r="DQ117" i="37"/>
  <c r="DM117" i="37"/>
  <c r="DK117" i="37"/>
  <c r="CT117" i="37"/>
  <c r="AV117" i="37"/>
  <c r="GS117" i="37"/>
  <c r="EM117" i="37"/>
  <c r="BI117" i="37"/>
  <c r="BN117" i="37"/>
  <c r="BX116" i="37"/>
  <c r="CA116" i="37"/>
  <c r="BY116" i="37"/>
  <c r="BU116" i="37"/>
  <c r="FJ115" i="37"/>
  <c r="FI115" i="37"/>
  <c r="FE115" i="37"/>
  <c r="FC115" i="37"/>
  <c r="DT115" i="37"/>
  <c r="DR115" i="37"/>
  <c r="DP115" i="37"/>
  <c r="DN115" i="37"/>
  <c r="DL115" i="37"/>
  <c r="GE115" i="37"/>
  <c r="DU115" i="37"/>
  <c r="DS115" i="37"/>
  <c r="DQ115" i="37"/>
  <c r="DM115" i="37"/>
  <c r="DK115" i="37"/>
  <c r="CV115" i="37"/>
  <c r="CW115" i="37"/>
  <c r="CU115" i="37"/>
  <c r="CO115" i="37"/>
  <c r="AV115" i="37"/>
  <c r="GS115" i="37"/>
  <c r="EM115" i="37"/>
  <c r="BI115" i="37"/>
  <c r="BN115" i="37"/>
  <c r="CA114" i="37"/>
  <c r="BY114" i="37"/>
  <c r="FL113" i="37"/>
  <c r="FJ113" i="37"/>
  <c r="FH113" i="37"/>
  <c r="FF113" i="37"/>
  <c r="FD113" i="37"/>
  <c r="GI113" i="37"/>
  <c r="FM113" i="37"/>
  <c r="FI113" i="37"/>
  <c r="FG113" i="37"/>
  <c r="FE113" i="37"/>
  <c r="FC113" i="37"/>
  <c r="DQ113" i="37"/>
  <c r="DM113" i="37"/>
  <c r="DK113" i="37"/>
  <c r="CU113" i="37"/>
  <c r="CS113" i="37"/>
  <c r="CO113" i="37"/>
  <c r="AV113" i="37"/>
  <c r="GS113" i="37"/>
  <c r="EM113" i="37"/>
  <c r="BI113" i="37"/>
  <c r="BN113" i="37"/>
  <c r="BX112" i="37"/>
  <c r="BY112" i="37"/>
  <c r="FJ111" i="37"/>
  <c r="FH111" i="37"/>
  <c r="FE111" i="37"/>
  <c r="FC111" i="37"/>
  <c r="DT111" i="37"/>
  <c r="DR111" i="37"/>
  <c r="DP111" i="37"/>
  <c r="DN111" i="37"/>
  <c r="DL111" i="37"/>
  <c r="GE111" i="37"/>
  <c r="DU111" i="37"/>
  <c r="DS111" i="37"/>
  <c r="DQ111" i="37"/>
  <c r="DM111" i="37"/>
  <c r="DK111" i="37"/>
  <c r="CV111" i="37"/>
  <c r="CT111" i="37"/>
  <c r="CW111" i="37"/>
  <c r="CO111" i="37"/>
  <c r="AV111" i="37"/>
  <c r="GS111" i="37"/>
  <c r="EM111" i="37"/>
  <c r="BI111" i="37"/>
  <c r="BN111" i="37"/>
  <c r="BZ110" i="37"/>
  <c r="BX110" i="37"/>
  <c r="BV110" i="37"/>
  <c r="BT110" i="37"/>
  <c r="GA110" i="37"/>
  <c r="CA110" i="37"/>
  <c r="BY110" i="37"/>
  <c r="BW110" i="37"/>
  <c r="BU110" i="37"/>
  <c r="FL109" i="37"/>
  <c r="FJ109" i="37"/>
  <c r="FH109" i="37"/>
  <c r="FF109" i="37"/>
  <c r="FD109" i="37"/>
  <c r="GI109" i="37"/>
  <c r="FM109" i="37"/>
  <c r="FI109" i="37"/>
  <c r="FG109" i="37"/>
  <c r="FE109" i="37"/>
  <c r="FC109" i="37"/>
  <c r="DQ109" i="37"/>
  <c r="DK109" i="37"/>
  <c r="CX109" i="37"/>
  <c r="CV109" i="37"/>
  <c r="CT109" i="37"/>
  <c r="CR109" i="37"/>
  <c r="CP109" i="37"/>
  <c r="GC109" i="37"/>
  <c r="CY109" i="37"/>
  <c r="CW109" i="37"/>
  <c r="CU109" i="37"/>
  <c r="CS109" i="37"/>
  <c r="CO109" i="37"/>
  <c r="AV109" i="37"/>
  <c r="GS109" i="37"/>
  <c r="EM109" i="37"/>
  <c r="BI109" i="37"/>
  <c r="BN109" i="37"/>
  <c r="BZ108" i="37"/>
  <c r="BX108" i="37"/>
  <c r="BV108" i="37"/>
  <c r="BT108" i="37"/>
  <c r="GA108" i="37"/>
  <c r="CA108" i="37"/>
  <c r="BY108" i="37"/>
  <c r="BW108" i="37"/>
  <c r="BU108" i="37"/>
  <c r="FJ107" i="37"/>
  <c r="FH107" i="37"/>
  <c r="FD107" i="37"/>
  <c r="FI107" i="37"/>
  <c r="FE107" i="37"/>
  <c r="FC107" i="37"/>
  <c r="DT107" i="37"/>
  <c r="DR107" i="37"/>
  <c r="DP107" i="37"/>
  <c r="DN107" i="37"/>
  <c r="DL107" i="37"/>
  <c r="GE107" i="37"/>
  <c r="DU107" i="37"/>
  <c r="DS107" i="37"/>
  <c r="DQ107" i="37"/>
  <c r="DM107" i="37"/>
  <c r="DK107" i="37"/>
  <c r="CV107" i="37"/>
  <c r="CT107" i="37"/>
  <c r="CP107" i="37"/>
  <c r="CW107" i="37"/>
  <c r="CU107" i="37"/>
  <c r="CO107" i="37"/>
  <c r="AV107" i="37"/>
  <c r="GS107" i="37"/>
  <c r="EM107" i="37"/>
  <c r="BI107" i="37"/>
  <c r="BN107" i="37"/>
  <c r="BZ106" i="37"/>
  <c r="BX106" i="37"/>
  <c r="BV106" i="37"/>
  <c r="BT106" i="37"/>
  <c r="GA106" i="37"/>
  <c r="CA106" i="37"/>
  <c r="BY106" i="37"/>
  <c r="BW106" i="37"/>
  <c r="BU106" i="37"/>
  <c r="FL105" i="37"/>
  <c r="FJ105" i="37"/>
  <c r="FH105" i="37"/>
  <c r="FF105" i="37"/>
  <c r="FD105" i="37"/>
  <c r="GI105" i="37"/>
  <c r="FM105" i="37"/>
  <c r="FI105" i="37"/>
  <c r="FG105" i="37"/>
  <c r="FE105" i="37"/>
  <c r="FC105" i="37"/>
  <c r="DT105" i="37"/>
  <c r="DR105" i="37"/>
  <c r="DP105" i="37"/>
  <c r="DN105" i="37"/>
  <c r="DL105" i="37"/>
  <c r="GE105" i="37"/>
  <c r="DU105" i="37"/>
  <c r="DS105" i="37"/>
  <c r="DQ105" i="37"/>
  <c r="DM105" i="37"/>
  <c r="DK105" i="37"/>
  <c r="CX105" i="37"/>
  <c r="CV105" i="37"/>
  <c r="CT105" i="37"/>
  <c r="CR105" i="37"/>
  <c r="CP105" i="37"/>
  <c r="GC105" i="37"/>
  <c r="CY105" i="37"/>
  <c r="CW105" i="37"/>
  <c r="CU105" i="37"/>
  <c r="CS105" i="37"/>
  <c r="CO105" i="37"/>
  <c r="AV105" i="37"/>
  <c r="GS105" i="37"/>
  <c r="EM105" i="37"/>
  <c r="BI105" i="37"/>
  <c r="BN105" i="37"/>
  <c r="BX104" i="37"/>
  <c r="BV104" i="37"/>
  <c r="CA104" i="37"/>
  <c r="BW104" i="37"/>
  <c r="FJ103" i="37"/>
  <c r="FF103" i="37"/>
  <c r="FE103" i="37"/>
  <c r="DT103" i="37"/>
  <c r="DR103" i="37"/>
  <c r="DP103" i="37"/>
  <c r="DN103" i="37"/>
  <c r="DL103" i="37"/>
  <c r="GE103" i="37"/>
  <c r="DU103" i="37"/>
  <c r="DS103" i="37"/>
  <c r="DQ103" i="37"/>
  <c r="DM103" i="37"/>
  <c r="DK103" i="37"/>
  <c r="CV103" i="37"/>
  <c r="CR103" i="37"/>
  <c r="CW103" i="37"/>
  <c r="AV103" i="37"/>
  <c r="GS103" i="37"/>
  <c r="EM103" i="37"/>
  <c r="BI103" i="37"/>
  <c r="BN103" i="37"/>
  <c r="BZ102" i="37"/>
  <c r="CA102" i="37"/>
  <c r="FH101" i="37"/>
  <c r="FI101" i="37"/>
  <c r="FG101" i="37"/>
  <c r="FE101" i="37"/>
  <c r="FC101" i="37"/>
  <c r="DP101" i="37"/>
  <c r="DS101" i="37"/>
  <c r="DQ101" i="37"/>
  <c r="DM101" i="37"/>
  <c r="DK101" i="37"/>
  <c r="CT101" i="37"/>
  <c r="CW101" i="37"/>
  <c r="CU101" i="37"/>
  <c r="CS101" i="37"/>
  <c r="CO101" i="37"/>
  <c r="AV101" i="37"/>
  <c r="GS101" i="37"/>
  <c r="EM101" i="37"/>
  <c r="BI101" i="37"/>
  <c r="BN101" i="37"/>
  <c r="BZ100" i="37"/>
  <c r="BX100" i="37"/>
  <c r="BT100" i="37"/>
  <c r="CA100" i="37"/>
  <c r="FC99" i="37"/>
  <c r="DT99" i="37"/>
  <c r="DR99" i="37"/>
  <c r="DP99" i="37"/>
  <c r="DN99" i="37"/>
  <c r="DL99" i="37"/>
  <c r="GE99" i="37"/>
  <c r="DU99" i="37"/>
  <c r="DS99" i="37"/>
  <c r="DQ99" i="37"/>
  <c r="DM99" i="37"/>
  <c r="DK99" i="37"/>
  <c r="CX99" i="37"/>
  <c r="CV99" i="37"/>
  <c r="CT99" i="37"/>
  <c r="CR99" i="37"/>
  <c r="CP99" i="37"/>
  <c r="GC99" i="37"/>
  <c r="CY99" i="37"/>
  <c r="CW99" i="37"/>
  <c r="CU99" i="37"/>
  <c r="CS99" i="37"/>
  <c r="CO99" i="37"/>
  <c r="AV99" i="37"/>
  <c r="GS99" i="37"/>
  <c r="EM99" i="37"/>
  <c r="BI99" i="37"/>
  <c r="BN99" i="37"/>
  <c r="DO579" i="37"/>
  <c r="DT98" i="37"/>
  <c r="DR98" i="37"/>
  <c r="DP98" i="37"/>
  <c r="DN98" i="37"/>
  <c r="DL98" i="37"/>
  <c r="GE98" i="37"/>
  <c r="DU98" i="37"/>
  <c r="DS98" i="37"/>
  <c r="DQ98" i="37"/>
  <c r="DM98" i="37"/>
  <c r="DK98" i="37"/>
  <c r="BS579" i="37"/>
  <c r="BZ98" i="37"/>
  <c r="BX98" i="37"/>
  <c r="BT98" i="37"/>
  <c r="BY98" i="37"/>
  <c r="BU98" i="37"/>
  <c r="FL97" i="37"/>
  <c r="FJ97" i="37"/>
  <c r="FH97" i="37"/>
  <c r="FF97" i="37"/>
  <c r="FD97" i="37"/>
  <c r="GI97" i="37"/>
  <c r="FM97" i="37"/>
  <c r="FI97" i="37"/>
  <c r="FG97" i="37"/>
  <c r="FE97" i="37"/>
  <c r="FC97" i="37"/>
  <c r="DT97" i="37"/>
  <c r="DR97" i="37"/>
  <c r="DP97" i="37"/>
  <c r="DN97" i="37"/>
  <c r="DL97" i="37"/>
  <c r="GE97" i="37"/>
  <c r="DU97" i="37"/>
  <c r="DS97" i="37"/>
  <c r="DQ97" i="37"/>
  <c r="DM97" i="37"/>
  <c r="DK97" i="37"/>
  <c r="CX97" i="37"/>
  <c r="CV97" i="37"/>
  <c r="CT97" i="37"/>
  <c r="CR97" i="37"/>
  <c r="CP97" i="37"/>
  <c r="GC97" i="37"/>
  <c r="CY97" i="37"/>
  <c r="CW97" i="37"/>
  <c r="CU97" i="37"/>
  <c r="CS97" i="37"/>
  <c r="CO97" i="37"/>
  <c r="AV97" i="37"/>
  <c r="GS97" i="37"/>
  <c r="EM97" i="37"/>
  <c r="BI97" i="37"/>
  <c r="BN97" i="37"/>
  <c r="BZ96" i="37"/>
  <c r="BX96" i="37"/>
  <c r="BV96" i="37"/>
  <c r="BT96" i="37"/>
  <c r="GA96" i="37"/>
  <c r="CA96" i="37"/>
  <c r="BY96" i="37"/>
  <c r="BW96" i="37"/>
  <c r="BU96" i="37"/>
  <c r="FL95" i="37"/>
  <c r="FJ95" i="37"/>
  <c r="FH95" i="37"/>
  <c r="FF95" i="37"/>
  <c r="FD95" i="37"/>
  <c r="GI95" i="37"/>
  <c r="FM95" i="37"/>
  <c r="FI95" i="37"/>
  <c r="FG95" i="37"/>
  <c r="FE95" i="37"/>
  <c r="FC95" i="37"/>
  <c r="DT95" i="37"/>
  <c r="DR95" i="37"/>
  <c r="DP95" i="37"/>
  <c r="DN95" i="37"/>
  <c r="DL95" i="37"/>
  <c r="GE95" i="37"/>
  <c r="DU95" i="37"/>
  <c r="DS95" i="37"/>
  <c r="DQ95" i="37"/>
  <c r="DM95" i="37"/>
  <c r="DK95" i="37"/>
  <c r="CU95" i="37"/>
  <c r="AV95" i="37"/>
  <c r="GS95" i="37"/>
  <c r="EM95" i="37"/>
  <c r="BI95" i="37"/>
  <c r="BN95" i="37"/>
  <c r="BZ94" i="37"/>
  <c r="BY94" i="37"/>
  <c r="FJ93" i="37"/>
  <c r="FI93" i="37"/>
  <c r="FE93" i="37"/>
  <c r="DT93" i="37"/>
  <c r="DR93" i="37"/>
  <c r="DP93" i="37"/>
  <c r="DN93" i="37"/>
  <c r="DL93" i="37"/>
  <c r="GE93" i="37"/>
  <c r="DU93" i="37"/>
  <c r="DS93" i="37"/>
  <c r="DQ93" i="37"/>
  <c r="DM93" i="37"/>
  <c r="DK93" i="37"/>
  <c r="CV93" i="37"/>
  <c r="CW93" i="37"/>
  <c r="CU93" i="37"/>
  <c r="AV93" i="37"/>
  <c r="GS93" i="37"/>
  <c r="EM93" i="37"/>
  <c r="BI93" i="37"/>
  <c r="BN93" i="37"/>
  <c r="BZ92" i="37"/>
  <c r="CA92" i="37"/>
  <c r="BY92" i="37"/>
  <c r="BW92" i="37"/>
  <c r="FI91" i="37"/>
  <c r="FG91" i="37"/>
  <c r="FC91" i="37"/>
  <c r="DS91" i="37"/>
  <c r="DQ91" i="37"/>
  <c r="DK91" i="37"/>
  <c r="CX91" i="37"/>
  <c r="CV91" i="37"/>
  <c r="CT91" i="37"/>
  <c r="CR91" i="37"/>
  <c r="CP91" i="37"/>
  <c r="GC91" i="37"/>
  <c r="CY91" i="37"/>
  <c r="CW91" i="37"/>
  <c r="CU91" i="37"/>
  <c r="CS91" i="37"/>
  <c r="CO91" i="37"/>
  <c r="AV91" i="37"/>
  <c r="GS91" i="37"/>
  <c r="EM91" i="37"/>
  <c r="BI91" i="37"/>
  <c r="BN91" i="37"/>
  <c r="BZ90" i="37"/>
  <c r="BY90" i="37"/>
  <c r="BW90" i="37"/>
  <c r="BU90" i="37"/>
  <c r="FJ89" i="37"/>
  <c r="FD89" i="37"/>
  <c r="FI89" i="37"/>
  <c r="FE89" i="37"/>
  <c r="FC89" i="37"/>
  <c r="DT89" i="37"/>
  <c r="DR89" i="37"/>
  <c r="DP89" i="37"/>
  <c r="DN89" i="37"/>
  <c r="DL89" i="37"/>
  <c r="GE89" i="37"/>
  <c r="DU89" i="37"/>
  <c r="DS89" i="37"/>
  <c r="DQ89" i="37"/>
  <c r="DM89" i="37"/>
  <c r="DK89" i="37"/>
  <c r="CV89" i="37"/>
  <c r="CP89" i="37"/>
  <c r="CW89" i="37"/>
  <c r="CU89" i="37"/>
  <c r="CO89" i="37"/>
  <c r="AV89" i="37"/>
  <c r="GS89" i="37"/>
  <c r="EM89" i="37"/>
  <c r="BI89" i="37"/>
  <c r="BN89" i="37"/>
  <c r="BH208" i="37"/>
  <c r="AT579" i="37"/>
  <c r="DK580" i="37"/>
  <c r="GU579" i="37"/>
  <c r="GQ579" i="37"/>
  <c r="AR221" i="37"/>
  <c r="CJ219" i="37"/>
  <c r="AR219" i="37"/>
  <c r="AR217" i="37"/>
  <c r="AR215" i="37"/>
  <c r="EB213" i="37"/>
  <c r="AR213" i="37"/>
  <c r="AR211" i="37"/>
  <c r="AR209" i="37"/>
  <c r="BN217" i="37"/>
  <c r="BN215" i="37"/>
  <c r="BN213" i="37"/>
  <c r="BN209" i="37"/>
  <c r="BG208" i="37"/>
  <c r="BK207" i="37"/>
  <c r="BE207" i="37"/>
  <c r="BG206" i="37"/>
  <c r="BK205" i="37"/>
  <c r="BE205" i="37"/>
  <c r="BG204" i="37"/>
  <c r="BK203" i="37"/>
  <c r="BE203" i="37"/>
  <c r="BG202" i="37"/>
  <c r="BE201" i="37"/>
  <c r="BG200" i="37"/>
  <c r="BK199" i="37"/>
  <c r="BE199" i="37"/>
  <c r="BG198" i="37"/>
  <c r="BK197" i="37"/>
  <c r="BE197" i="37"/>
  <c r="BG196" i="37"/>
  <c r="BK195" i="37"/>
  <c r="BE195" i="37"/>
  <c r="BC194" i="37"/>
  <c r="BK193" i="37"/>
  <c r="BK191" i="37"/>
  <c r="BC190" i="37"/>
  <c r="BK189" i="37"/>
  <c r="BK187" i="37"/>
  <c r="BE187" i="37"/>
  <c r="BK185" i="37"/>
  <c r="BE185" i="37"/>
  <c r="BC184" i="37"/>
  <c r="BK183" i="37"/>
  <c r="BE183" i="37"/>
  <c r="BG182" i="37"/>
  <c r="BE181" i="37"/>
  <c r="BC180" i="37"/>
  <c r="BK179" i="37"/>
  <c r="BE179" i="37"/>
  <c r="BG178" i="37"/>
  <c r="BE177" i="37"/>
  <c r="BG176" i="37"/>
  <c r="BC176" i="37"/>
  <c r="BE175" i="37"/>
  <c r="BG174" i="37"/>
  <c r="BK173" i="37"/>
  <c r="BK171" i="37"/>
  <c r="BE171" i="37"/>
  <c r="BG170" i="37"/>
  <c r="BC170" i="37"/>
  <c r="BK169" i="37"/>
  <c r="BE169" i="37"/>
  <c r="BK167" i="37"/>
  <c r="BE167" i="37"/>
  <c r="BG166" i="37"/>
  <c r="BK165" i="37"/>
  <c r="BE165" i="37"/>
  <c r="BG164" i="37"/>
  <c r="BE163" i="37"/>
  <c r="BG162" i="37"/>
  <c r="BE161" i="37"/>
  <c r="BG160" i="37"/>
  <c r="BK159" i="37"/>
  <c r="BE159" i="37"/>
  <c r="BG158" i="37"/>
  <c r="BE157" i="37"/>
  <c r="BG156" i="37"/>
  <c r="BK155" i="37"/>
  <c r="BE155" i="37"/>
  <c r="BG154" i="37"/>
  <c r="BC154" i="37"/>
  <c r="BE153" i="37"/>
  <c r="BC152" i="37"/>
  <c r="BK151" i="37"/>
  <c r="BG150" i="37"/>
  <c r="BE149" i="37"/>
  <c r="BG148" i="37"/>
  <c r="BC148" i="37"/>
  <c r="BK147" i="37"/>
  <c r="BE147" i="37"/>
  <c r="BG146" i="37"/>
  <c r="BK145" i="37"/>
  <c r="BE145" i="37"/>
  <c r="BG144" i="37"/>
  <c r="BE143" i="37"/>
  <c r="BG142" i="37"/>
  <c r="BE141" i="37"/>
  <c r="BG140" i="37"/>
  <c r="BC140" i="37"/>
  <c r="BE139" i="37"/>
  <c r="BG138" i="37"/>
  <c r="BK137" i="37"/>
  <c r="BG136" i="37"/>
  <c r="BC136" i="37"/>
  <c r="BG134" i="37"/>
  <c r="BC134" i="37"/>
  <c r="BE133" i="37"/>
  <c r="BK131" i="37"/>
  <c r="BE129" i="37"/>
  <c r="BG128" i="37"/>
  <c r="BC128" i="37"/>
  <c r="BK127" i="37"/>
  <c r="BE127" i="37"/>
  <c r="BG126" i="37"/>
  <c r="BE125" i="37"/>
  <c r="BG124" i="37"/>
  <c r="BK123" i="37"/>
  <c r="BE123" i="37"/>
  <c r="BE121" i="37"/>
  <c r="BG120" i="37"/>
  <c r="BK119" i="37"/>
  <c r="BG118" i="37"/>
  <c r="BK117" i="37"/>
  <c r="BG116" i="37"/>
  <c r="BG114" i="37"/>
  <c r="BK113" i="37"/>
  <c r="BG112" i="37"/>
  <c r="BG110" i="37"/>
  <c r="BC110" i="37"/>
  <c r="BK109" i="37"/>
  <c r="BE109" i="37"/>
  <c r="BG108" i="37"/>
  <c r="BC108" i="37"/>
  <c r="BC106" i="37"/>
  <c r="BK105" i="37"/>
  <c r="BE105" i="37"/>
  <c r="BG102" i="37"/>
  <c r="BG100" i="37"/>
  <c r="BE99" i="37"/>
  <c r="BG98" i="37"/>
  <c r="AQ579" i="37"/>
  <c r="BK97" i="37"/>
  <c r="BE97" i="37"/>
  <c r="BK95" i="37"/>
  <c r="BG94" i="37"/>
  <c r="BE91" i="37"/>
  <c r="BW88" i="37"/>
  <c r="BU88" i="37"/>
  <c r="FL87" i="37"/>
  <c r="FJ87" i="37"/>
  <c r="FH87" i="37"/>
  <c r="FF87" i="37"/>
  <c r="FD87" i="37"/>
  <c r="GI87" i="37"/>
  <c r="FM87" i="37"/>
  <c r="FI87" i="37"/>
  <c r="FG87" i="37"/>
  <c r="FE87" i="37"/>
  <c r="FC87" i="37"/>
  <c r="DR87" i="37"/>
  <c r="DQ87" i="37"/>
  <c r="DM87" i="37"/>
  <c r="DK87" i="37"/>
  <c r="CV87" i="37"/>
  <c r="CU87" i="37"/>
  <c r="CS87" i="37"/>
  <c r="CO87" i="37"/>
  <c r="AV87" i="37"/>
  <c r="GS87" i="37"/>
  <c r="EM87" i="37"/>
  <c r="BI87" i="37"/>
  <c r="BY86" i="37"/>
  <c r="BW86" i="37"/>
  <c r="BU86" i="37"/>
  <c r="FI85" i="37"/>
  <c r="FG85" i="37"/>
  <c r="FC85" i="37"/>
  <c r="DS85" i="37"/>
  <c r="DQ85" i="37"/>
  <c r="DK85" i="37"/>
  <c r="CX85" i="37"/>
  <c r="CV85" i="37"/>
  <c r="CT85" i="37"/>
  <c r="CR85" i="37"/>
  <c r="CP85" i="37"/>
  <c r="GC85" i="37"/>
  <c r="CY85" i="37"/>
  <c r="CW85" i="37"/>
  <c r="CU85" i="37"/>
  <c r="CS85" i="37"/>
  <c r="CO85" i="37"/>
  <c r="AV85" i="37"/>
  <c r="GS85" i="37"/>
  <c r="EM85" i="37"/>
  <c r="BI85" i="37"/>
  <c r="BX84" i="37"/>
  <c r="CA84" i="37"/>
  <c r="BY84" i="37"/>
  <c r="BU84" i="37"/>
  <c r="FL83" i="37"/>
  <c r="FJ83" i="37"/>
  <c r="FH83" i="37"/>
  <c r="FF83" i="37"/>
  <c r="FD83" i="37"/>
  <c r="GI83" i="37"/>
  <c r="FM83" i="37"/>
  <c r="FI83" i="37"/>
  <c r="FG83" i="37"/>
  <c r="FE83" i="37"/>
  <c r="FC83" i="37"/>
  <c r="DR83" i="37"/>
  <c r="DQ83" i="37"/>
  <c r="DK83" i="37"/>
  <c r="CX83" i="37"/>
  <c r="CV83" i="37"/>
  <c r="CT83" i="37"/>
  <c r="CR83" i="37"/>
  <c r="CP83" i="37"/>
  <c r="GC83" i="37"/>
  <c r="CY83" i="37"/>
  <c r="CW83" i="37"/>
  <c r="CU83" i="37"/>
  <c r="CS83" i="37"/>
  <c r="CO83" i="37"/>
  <c r="AV83" i="37"/>
  <c r="GS83" i="37"/>
  <c r="EM83" i="37"/>
  <c r="BI83" i="37"/>
  <c r="BN83" i="37"/>
  <c r="BZ82" i="37"/>
  <c r="BX82" i="37"/>
  <c r="BV82" i="37"/>
  <c r="BT82" i="37"/>
  <c r="GA82" i="37"/>
  <c r="CA82" i="37"/>
  <c r="BY82" i="37"/>
  <c r="BW82" i="37"/>
  <c r="BU82" i="37"/>
  <c r="FL81" i="37"/>
  <c r="FJ81" i="37"/>
  <c r="FH81" i="37"/>
  <c r="FF81" i="37"/>
  <c r="FD81" i="37"/>
  <c r="GI81" i="37"/>
  <c r="FM81" i="37"/>
  <c r="FI81" i="37"/>
  <c r="FG81" i="37"/>
  <c r="FE81" i="37"/>
  <c r="FC81" i="37"/>
  <c r="DQ81" i="37"/>
  <c r="DM81" i="37"/>
  <c r="DK81" i="37"/>
  <c r="CU81" i="37"/>
  <c r="CS81" i="37"/>
  <c r="CO81" i="37"/>
  <c r="AV81" i="37"/>
  <c r="GS81" i="37"/>
  <c r="EM81" i="37"/>
  <c r="BI81" i="37"/>
  <c r="BZ80" i="37"/>
  <c r="BY80" i="37"/>
  <c r="BW80" i="37"/>
  <c r="BU80" i="37"/>
  <c r="FJ79" i="37"/>
  <c r="FD79" i="37"/>
  <c r="FI79" i="37"/>
  <c r="FG79" i="37"/>
  <c r="FE79" i="37"/>
  <c r="FC79" i="37"/>
  <c r="DR79" i="37"/>
  <c r="DL79" i="37"/>
  <c r="DS79" i="37"/>
  <c r="DQ79" i="37"/>
  <c r="DM79" i="37"/>
  <c r="DK79" i="37"/>
  <c r="CV79" i="37"/>
  <c r="CP79" i="37"/>
  <c r="CW79" i="37"/>
  <c r="CU79" i="37"/>
  <c r="CS79" i="37"/>
  <c r="CO79" i="37"/>
  <c r="AV79" i="37"/>
  <c r="GS79" i="37"/>
  <c r="EM79" i="37"/>
  <c r="BI79" i="37"/>
  <c r="BN79" i="37"/>
  <c r="BZ78" i="37"/>
  <c r="BT78" i="37"/>
  <c r="BY78" i="37"/>
  <c r="BU78" i="37"/>
  <c r="FJ77" i="37"/>
  <c r="FH77" i="37"/>
  <c r="FI77" i="37"/>
  <c r="FE77" i="37"/>
  <c r="FC77" i="37"/>
  <c r="DT77" i="37"/>
  <c r="DR77" i="37"/>
  <c r="DP77" i="37"/>
  <c r="DN77" i="37"/>
  <c r="DL77" i="37"/>
  <c r="GE77" i="37"/>
  <c r="DU77" i="37"/>
  <c r="DS77" i="37"/>
  <c r="DQ77" i="37"/>
  <c r="DM77" i="37"/>
  <c r="DK77" i="37"/>
  <c r="CV77" i="37"/>
  <c r="CT77" i="37"/>
  <c r="CW77" i="37"/>
  <c r="CU77" i="37"/>
  <c r="CO77" i="37"/>
  <c r="AV77" i="37"/>
  <c r="GS77" i="37"/>
  <c r="EM77" i="37"/>
  <c r="BI77" i="37"/>
  <c r="BN77" i="37"/>
  <c r="BZ76" i="37"/>
  <c r="BT76" i="37"/>
  <c r="BY76" i="37"/>
  <c r="BU76" i="37"/>
  <c r="FL75" i="37"/>
  <c r="FJ75" i="37"/>
  <c r="FH75" i="37"/>
  <c r="FF75" i="37"/>
  <c r="FD75" i="37"/>
  <c r="GI75" i="37"/>
  <c r="FM75" i="37"/>
  <c r="FI75" i="37"/>
  <c r="FG75" i="37"/>
  <c r="FE75" i="37"/>
  <c r="FC75" i="37"/>
  <c r="DT75" i="37"/>
  <c r="DR75" i="37"/>
  <c r="DP75" i="37"/>
  <c r="DN75" i="37"/>
  <c r="DL75" i="37"/>
  <c r="GE75" i="37"/>
  <c r="DU75" i="37"/>
  <c r="DS75" i="37"/>
  <c r="DQ75" i="37"/>
  <c r="DM75" i="37"/>
  <c r="DK75" i="37"/>
  <c r="CP75" i="37"/>
  <c r="CU75" i="37"/>
  <c r="AV75" i="37"/>
  <c r="GS75" i="37"/>
  <c r="EM75" i="37"/>
  <c r="BI75" i="37"/>
  <c r="BN75" i="37"/>
  <c r="BZ74" i="37"/>
  <c r="BX74" i="37"/>
  <c r="BY74" i="37"/>
  <c r="BU74" i="37"/>
  <c r="FI73" i="37"/>
  <c r="FE73" i="37"/>
  <c r="FC73" i="37"/>
  <c r="DT73" i="37"/>
  <c r="DR73" i="37"/>
  <c r="DP73" i="37"/>
  <c r="DN73" i="37"/>
  <c r="DL73" i="37"/>
  <c r="GE73" i="37"/>
  <c r="DU73" i="37"/>
  <c r="DS73" i="37"/>
  <c r="DQ73" i="37"/>
  <c r="DM73" i="37"/>
  <c r="DK73" i="37"/>
  <c r="CW73" i="37"/>
  <c r="CU73" i="37"/>
  <c r="CO73" i="37"/>
  <c r="AV73" i="37"/>
  <c r="GS73" i="37"/>
  <c r="EM73" i="37"/>
  <c r="BI73" i="37"/>
  <c r="BN73" i="37"/>
  <c r="BZ72" i="37"/>
  <c r="BX72" i="37"/>
  <c r="BV72" i="37"/>
  <c r="BT72" i="37"/>
  <c r="GA72" i="37"/>
  <c r="CA72" i="37"/>
  <c r="BY72" i="37"/>
  <c r="BW72" i="37"/>
  <c r="BU72" i="37"/>
  <c r="FJ71" i="37"/>
  <c r="FH71" i="37"/>
  <c r="FI71" i="37"/>
  <c r="FE71" i="37"/>
  <c r="FC71" i="37"/>
  <c r="DT71" i="37"/>
  <c r="DR71" i="37"/>
  <c r="DP71" i="37"/>
  <c r="DN71" i="37"/>
  <c r="DL71" i="37"/>
  <c r="GE71" i="37"/>
  <c r="DU71" i="37"/>
  <c r="DS71" i="37"/>
  <c r="DQ71" i="37"/>
  <c r="DM71" i="37"/>
  <c r="DK71" i="37"/>
  <c r="CV71" i="37"/>
  <c r="CT71" i="37"/>
  <c r="CW71" i="37"/>
  <c r="CU71" i="37"/>
  <c r="CO71" i="37"/>
  <c r="AV71" i="37"/>
  <c r="GS71" i="37"/>
  <c r="EM71" i="37"/>
  <c r="BI71" i="37"/>
  <c r="BN71" i="37"/>
  <c r="CA70" i="37"/>
  <c r="BY70" i="37"/>
  <c r="BW70" i="37"/>
  <c r="BU70" i="37"/>
  <c r="FJ69" i="37"/>
  <c r="FI69" i="37"/>
  <c r="FE69" i="37"/>
  <c r="FC69" i="37"/>
  <c r="DT69" i="37"/>
  <c r="DR69" i="37"/>
  <c r="DP69" i="37"/>
  <c r="DN69" i="37"/>
  <c r="DL69" i="37"/>
  <c r="GE69" i="37"/>
  <c r="DU69" i="37"/>
  <c r="DS69" i="37"/>
  <c r="DQ69" i="37"/>
  <c r="DM69" i="37"/>
  <c r="DK69" i="37"/>
  <c r="CV69" i="37"/>
  <c r="CW69" i="37"/>
  <c r="CU69" i="37"/>
  <c r="CO69" i="37"/>
  <c r="AV69" i="37"/>
  <c r="GS69" i="37"/>
  <c r="EM69" i="37"/>
  <c r="BI69" i="37"/>
  <c r="BZ68" i="37"/>
  <c r="CA68" i="37"/>
  <c r="BY68" i="37"/>
  <c r="BU68" i="37"/>
  <c r="FD67" i="37"/>
  <c r="FI67" i="37"/>
  <c r="FC67" i="37"/>
  <c r="DT67" i="37"/>
  <c r="DR67" i="37"/>
  <c r="DP67" i="37"/>
  <c r="DN67" i="37"/>
  <c r="DL67" i="37"/>
  <c r="GE67" i="37"/>
  <c r="DU67" i="37"/>
  <c r="DS67" i="37"/>
  <c r="DQ67" i="37"/>
  <c r="DM67" i="37"/>
  <c r="DK67" i="37"/>
  <c r="CX67" i="37"/>
  <c r="CV67" i="37"/>
  <c r="CT67" i="37"/>
  <c r="CR67" i="37"/>
  <c r="CP67" i="37"/>
  <c r="GC67" i="37"/>
  <c r="CY67" i="37"/>
  <c r="CW67" i="37"/>
  <c r="CU67" i="37"/>
  <c r="CS67" i="37"/>
  <c r="CO67" i="37"/>
  <c r="AV67" i="37"/>
  <c r="GS67" i="37"/>
  <c r="EM67" i="37"/>
  <c r="BI67" i="37"/>
  <c r="BN67" i="37"/>
  <c r="BZ66" i="37"/>
  <c r="BY66" i="37"/>
  <c r="FJ65" i="37"/>
  <c r="FI65" i="37"/>
  <c r="FE65" i="37"/>
  <c r="FC65" i="37"/>
  <c r="DT65" i="37"/>
  <c r="DR65" i="37"/>
  <c r="DP65" i="37"/>
  <c r="DN65" i="37"/>
  <c r="DL65" i="37"/>
  <c r="GE65" i="37"/>
  <c r="DU65" i="37"/>
  <c r="DS65" i="37"/>
  <c r="DQ65" i="37"/>
  <c r="DM65" i="37"/>
  <c r="DK65" i="37"/>
  <c r="CV65" i="37"/>
  <c r="CW65" i="37"/>
  <c r="CU65" i="37"/>
  <c r="CO65" i="37"/>
  <c r="AV65" i="37"/>
  <c r="GS65" i="37"/>
  <c r="EM65" i="37"/>
  <c r="BI65" i="37"/>
  <c r="BN65" i="37"/>
  <c r="BZ64" i="37"/>
  <c r="BX64" i="37"/>
  <c r="BV64" i="37"/>
  <c r="BT64" i="37"/>
  <c r="GA64" i="37"/>
  <c r="CA64" i="37"/>
  <c r="BY64" i="37"/>
  <c r="BW64" i="37"/>
  <c r="BU64" i="37"/>
  <c r="FH63" i="37"/>
  <c r="FI63" i="37"/>
  <c r="FE63" i="37"/>
  <c r="FC63" i="37"/>
  <c r="DT63" i="37"/>
  <c r="DR63" i="37"/>
  <c r="DP63" i="37"/>
  <c r="DN63" i="37"/>
  <c r="DL63" i="37"/>
  <c r="GE63" i="37"/>
  <c r="DU63" i="37"/>
  <c r="DS63" i="37"/>
  <c r="DQ63" i="37"/>
  <c r="DM63" i="37"/>
  <c r="DK63" i="37"/>
  <c r="CT63" i="37"/>
  <c r="CW63" i="37"/>
  <c r="CU63" i="37"/>
  <c r="CO63" i="37"/>
  <c r="AV63" i="37"/>
  <c r="GS63" i="37"/>
  <c r="EM63" i="37"/>
  <c r="BI63" i="37"/>
  <c r="BN63" i="37"/>
  <c r="BZ62" i="37"/>
  <c r="BX62" i="37"/>
  <c r="BV62" i="37"/>
  <c r="BT62" i="37"/>
  <c r="GA62" i="37"/>
  <c r="CA62" i="37"/>
  <c r="BY62" i="37"/>
  <c r="BW62" i="37"/>
  <c r="BU62" i="37"/>
  <c r="FL61" i="37"/>
  <c r="FJ61" i="37"/>
  <c r="FH61" i="37"/>
  <c r="FF61" i="37"/>
  <c r="FD61" i="37"/>
  <c r="GI61" i="37"/>
  <c r="FM61" i="37"/>
  <c r="FI61" i="37"/>
  <c r="FG61" i="37"/>
  <c r="FE61" i="37"/>
  <c r="FC61" i="37"/>
  <c r="DT61" i="37"/>
  <c r="DR61" i="37"/>
  <c r="DP61" i="37"/>
  <c r="DN61" i="37"/>
  <c r="DL61" i="37"/>
  <c r="GE61" i="37"/>
  <c r="DU61" i="37"/>
  <c r="DS61" i="37"/>
  <c r="DQ61" i="37"/>
  <c r="DM61" i="37"/>
  <c r="DK61" i="37"/>
  <c r="CU61" i="37"/>
  <c r="AV61" i="37"/>
  <c r="GS61" i="37"/>
  <c r="EM61" i="37"/>
  <c r="BI61" i="37"/>
  <c r="BN61" i="37"/>
  <c r="BY60" i="37"/>
  <c r="BW60" i="37"/>
  <c r="FL59" i="37"/>
  <c r="FJ59" i="37"/>
  <c r="FH59" i="37"/>
  <c r="FF59" i="37"/>
  <c r="FD59" i="37"/>
  <c r="GI59" i="37"/>
  <c r="FM59" i="37"/>
  <c r="FI59" i="37"/>
  <c r="FG59" i="37"/>
  <c r="FE59" i="37"/>
  <c r="FC59" i="37"/>
  <c r="DR59" i="37"/>
  <c r="CX59" i="37"/>
  <c r="CV59" i="37"/>
  <c r="CT59" i="37"/>
  <c r="CR59" i="37"/>
  <c r="CP59" i="37"/>
  <c r="GC59" i="37"/>
  <c r="CY59" i="37"/>
  <c r="CW59" i="37"/>
  <c r="CU59" i="37"/>
  <c r="CS59" i="37"/>
  <c r="CO59" i="37"/>
  <c r="AV59" i="37"/>
  <c r="GS59" i="37"/>
  <c r="EM59" i="37"/>
  <c r="BI59" i="37"/>
  <c r="BZ58" i="37"/>
  <c r="BX58" i="37"/>
  <c r="BV58" i="37"/>
  <c r="BT58" i="37"/>
  <c r="GA58" i="37"/>
  <c r="CA58" i="37"/>
  <c r="BY58" i="37"/>
  <c r="BW58" i="37"/>
  <c r="BU58" i="37"/>
  <c r="FL57" i="37"/>
  <c r="FJ57" i="37"/>
  <c r="FH57" i="37"/>
  <c r="FF57" i="37"/>
  <c r="FD57" i="37"/>
  <c r="GI57" i="37"/>
  <c r="FM57" i="37"/>
  <c r="FI57" i="37"/>
  <c r="FG57" i="37"/>
  <c r="FE57" i="37"/>
  <c r="FC57" i="37"/>
  <c r="DT57" i="37"/>
  <c r="DR57" i="37"/>
  <c r="DP57" i="37"/>
  <c r="DN57" i="37"/>
  <c r="DL57" i="37"/>
  <c r="GE57" i="37"/>
  <c r="DU57" i="37"/>
  <c r="DS57" i="37"/>
  <c r="DQ57" i="37"/>
  <c r="DM57" i="37"/>
  <c r="DK57" i="37"/>
  <c r="CX57" i="37"/>
  <c r="CV57" i="37"/>
  <c r="CT57" i="37"/>
  <c r="CR57" i="37"/>
  <c r="CP57" i="37"/>
  <c r="GC57" i="37"/>
  <c r="CY57" i="37"/>
  <c r="CW57" i="37"/>
  <c r="CU57" i="37"/>
  <c r="CS57" i="37"/>
  <c r="CO57" i="37"/>
  <c r="AV57" i="37"/>
  <c r="GS57" i="37"/>
  <c r="EM57" i="37"/>
  <c r="BI57" i="37"/>
  <c r="BZ56" i="37"/>
  <c r="BY56" i="37"/>
  <c r="BW56" i="37"/>
  <c r="FJ55" i="37"/>
  <c r="FH55" i="37"/>
  <c r="FG55" i="37"/>
  <c r="FE55" i="37"/>
  <c r="DR55" i="37"/>
  <c r="DP55" i="37"/>
  <c r="DS55" i="37"/>
  <c r="DM55" i="37"/>
  <c r="CV55" i="37"/>
  <c r="CT55" i="37"/>
  <c r="CW55" i="37"/>
  <c r="CS55" i="37"/>
  <c r="AV55" i="37"/>
  <c r="GS55" i="37"/>
  <c r="EM55" i="37"/>
  <c r="BI55" i="37"/>
  <c r="BN55" i="37"/>
  <c r="BZ54" i="37"/>
  <c r="BX54" i="37"/>
  <c r="BV54" i="37"/>
  <c r="BT54" i="37"/>
  <c r="GA54" i="37"/>
  <c r="CA54" i="37"/>
  <c r="BY54" i="37"/>
  <c r="BW54" i="37"/>
  <c r="BU54" i="37"/>
  <c r="FL53" i="37"/>
  <c r="FJ53" i="37"/>
  <c r="FH53" i="37"/>
  <c r="FF53" i="37"/>
  <c r="FD53" i="37"/>
  <c r="GI53" i="37"/>
  <c r="FM53" i="37"/>
  <c r="FI53" i="37"/>
  <c r="FG53" i="37"/>
  <c r="FE53" i="37"/>
  <c r="FC53" i="37"/>
  <c r="DR53" i="37"/>
  <c r="DQ53" i="37"/>
  <c r="DM53" i="37"/>
  <c r="DK53" i="37"/>
  <c r="CV53" i="37"/>
  <c r="CU53" i="37"/>
  <c r="CS53" i="37"/>
  <c r="CO53" i="37"/>
  <c r="AV53" i="37"/>
  <c r="GS53" i="37"/>
  <c r="EM53" i="37"/>
  <c r="BI53" i="37"/>
  <c r="BZ52" i="37"/>
  <c r="BT52" i="37"/>
  <c r="CA52" i="37"/>
  <c r="BU52" i="37"/>
  <c r="FJ51" i="37"/>
  <c r="FH51" i="37"/>
  <c r="FD51" i="37"/>
  <c r="FC51" i="37"/>
  <c r="DT51" i="37"/>
  <c r="DR51" i="37"/>
  <c r="DP51" i="37"/>
  <c r="DN51" i="37"/>
  <c r="DL51" i="37"/>
  <c r="GE51" i="37"/>
  <c r="DU51" i="37"/>
  <c r="DS51" i="37"/>
  <c r="DQ51" i="37"/>
  <c r="DM51" i="37"/>
  <c r="DK51" i="37"/>
  <c r="CX51" i="37"/>
  <c r="CV51" i="37"/>
  <c r="CT51" i="37"/>
  <c r="CR51" i="37"/>
  <c r="CP51" i="37"/>
  <c r="GC51" i="37"/>
  <c r="CY51" i="37"/>
  <c r="CW51" i="37"/>
  <c r="CU51" i="37"/>
  <c r="CS51" i="37"/>
  <c r="CO51" i="37"/>
  <c r="AV51" i="37"/>
  <c r="GS51" i="37"/>
  <c r="EM51" i="37"/>
  <c r="BI51" i="37"/>
  <c r="BZ50" i="37"/>
  <c r="BY50" i="37"/>
  <c r="FL49" i="37"/>
  <c r="FJ49" i="37"/>
  <c r="FH49" i="37"/>
  <c r="FF49" i="37"/>
  <c r="FD49" i="37"/>
  <c r="GI49" i="37"/>
  <c r="FM49" i="37"/>
  <c r="FI49" i="37"/>
  <c r="FG49" i="37"/>
  <c r="FE49" i="37"/>
  <c r="FC49" i="37"/>
  <c r="DT49" i="37"/>
  <c r="DR49" i="37"/>
  <c r="DP49" i="37"/>
  <c r="DN49" i="37"/>
  <c r="DL49" i="37"/>
  <c r="GE49" i="37"/>
  <c r="DU49" i="37"/>
  <c r="DS49" i="37"/>
  <c r="DQ49" i="37"/>
  <c r="DM49" i="37"/>
  <c r="DK49" i="37"/>
  <c r="CX49" i="37"/>
  <c r="CV49" i="37"/>
  <c r="CT49" i="37"/>
  <c r="CR49" i="37"/>
  <c r="CP49" i="37"/>
  <c r="GC49" i="37"/>
  <c r="CY49" i="37"/>
  <c r="CW49" i="37"/>
  <c r="CU49" i="37"/>
  <c r="CS49" i="37"/>
  <c r="CO49" i="37"/>
  <c r="AV49" i="37"/>
  <c r="GS49" i="37"/>
  <c r="EM49" i="37"/>
  <c r="BI49" i="37"/>
  <c r="BN49" i="37"/>
  <c r="BZ48" i="37"/>
  <c r="BX48" i="37"/>
  <c r="BV48" i="37"/>
  <c r="BT48" i="37"/>
  <c r="GA48" i="37"/>
  <c r="CA48" i="37"/>
  <c r="BY48" i="37"/>
  <c r="BW48" i="37"/>
  <c r="BU48" i="37"/>
  <c r="FL47" i="37"/>
  <c r="FJ47" i="37"/>
  <c r="FH47" i="37"/>
  <c r="FF47" i="37"/>
  <c r="FD47" i="37"/>
  <c r="GI47" i="37"/>
  <c r="FM47" i="37"/>
  <c r="FI47" i="37"/>
  <c r="FG47" i="37"/>
  <c r="FE47" i="37"/>
  <c r="FC47" i="37"/>
  <c r="DT47" i="37"/>
  <c r="DR47" i="37"/>
  <c r="DP47" i="37"/>
  <c r="DN47" i="37"/>
  <c r="DL47" i="37"/>
  <c r="GE47" i="37"/>
  <c r="DU47" i="37"/>
  <c r="DS47" i="37"/>
  <c r="DQ47" i="37"/>
  <c r="DM47" i="37"/>
  <c r="DK47" i="37"/>
  <c r="CX47" i="37"/>
  <c r="CV47" i="37"/>
  <c r="CT47" i="37"/>
  <c r="CR47" i="37"/>
  <c r="CP47" i="37"/>
  <c r="GC47" i="37"/>
  <c r="CY47" i="37"/>
  <c r="CW47" i="37"/>
  <c r="CU47" i="37"/>
  <c r="CS47" i="37"/>
  <c r="CO47" i="37"/>
  <c r="AV47" i="37"/>
  <c r="GS47" i="37"/>
  <c r="EM47" i="37"/>
  <c r="BI47" i="37"/>
  <c r="BN47" i="37"/>
  <c r="BT46" i="37"/>
  <c r="CA46" i="37"/>
  <c r="BY46" i="37"/>
  <c r="FL45" i="37"/>
  <c r="FJ45" i="37"/>
  <c r="FH45" i="37"/>
  <c r="FF45" i="37"/>
  <c r="FD45" i="37"/>
  <c r="GI45" i="37"/>
  <c r="FM45" i="37"/>
  <c r="FI45" i="37"/>
  <c r="FG45" i="37"/>
  <c r="FE45" i="37"/>
  <c r="FC45" i="37"/>
  <c r="DT45" i="37"/>
  <c r="DR45" i="37"/>
  <c r="DP45" i="37"/>
  <c r="DN45" i="37"/>
  <c r="DL45" i="37"/>
  <c r="GE45" i="37"/>
  <c r="DU45" i="37"/>
  <c r="DS45" i="37"/>
  <c r="DQ45" i="37"/>
  <c r="DM45" i="37"/>
  <c r="DK45" i="37"/>
  <c r="CX45" i="37"/>
  <c r="CV45" i="37"/>
  <c r="CT45" i="37"/>
  <c r="CR45" i="37"/>
  <c r="CP45" i="37"/>
  <c r="GC45" i="37"/>
  <c r="CY45" i="37"/>
  <c r="CW45" i="37"/>
  <c r="CU45" i="37"/>
  <c r="CS45" i="37"/>
  <c r="CO45" i="37"/>
  <c r="AV45" i="37"/>
  <c r="GS45" i="37"/>
  <c r="EM45" i="37"/>
  <c r="BI45" i="37"/>
  <c r="BN45" i="37"/>
  <c r="BY44" i="37"/>
  <c r="FL43" i="37"/>
  <c r="FJ43" i="37"/>
  <c r="FH43" i="37"/>
  <c r="FF43" i="37"/>
  <c r="FD43" i="37"/>
  <c r="GI43" i="37"/>
  <c r="FM43" i="37"/>
  <c r="FI43" i="37"/>
  <c r="FG43" i="37"/>
  <c r="FE43" i="37"/>
  <c r="FC43" i="37"/>
  <c r="DT43" i="37"/>
  <c r="DR43" i="37"/>
  <c r="DP43" i="37"/>
  <c r="DN43" i="37"/>
  <c r="DL43" i="37"/>
  <c r="GE43" i="37"/>
  <c r="DU43" i="37"/>
  <c r="DS43" i="37"/>
  <c r="DQ43" i="37"/>
  <c r="DM43" i="37"/>
  <c r="DK43" i="37"/>
  <c r="CX43" i="37"/>
  <c r="CV43" i="37"/>
  <c r="CT43" i="37"/>
  <c r="CR43" i="37"/>
  <c r="CP43" i="37"/>
  <c r="GC43" i="37"/>
  <c r="CY43" i="37"/>
  <c r="CW43" i="37"/>
  <c r="CU43" i="37"/>
  <c r="CS43" i="37"/>
  <c r="CO43" i="37"/>
  <c r="AV43" i="37"/>
  <c r="GS43" i="37"/>
  <c r="EM43" i="37"/>
  <c r="BI43" i="37"/>
  <c r="BN43" i="37"/>
  <c r="BZ42" i="37"/>
  <c r="BX42" i="37"/>
  <c r="BV42" i="37"/>
  <c r="BT42" i="37"/>
  <c r="GA42" i="37"/>
  <c r="CA42" i="37"/>
  <c r="BY42" i="37"/>
  <c r="BW42" i="37"/>
  <c r="BU42" i="37"/>
  <c r="GJ336" i="37"/>
  <c r="AH336" i="37"/>
  <c r="GV336" i="37"/>
  <c r="FW336" i="37"/>
  <c r="AU336" i="37"/>
  <c r="AW336" i="37" s="1"/>
  <c r="GJ333" i="37"/>
  <c r="AH333" i="37"/>
  <c r="GV333" i="37"/>
  <c r="FW333" i="37"/>
  <c r="AU333" i="37"/>
  <c r="AX333" i="37" s="1"/>
  <c r="GJ332" i="37"/>
  <c r="AH332" i="37"/>
  <c r="GV332" i="37"/>
  <c r="FW332" i="37"/>
  <c r="AU332" i="37"/>
  <c r="AW332" i="37" s="1"/>
  <c r="GJ331" i="37"/>
  <c r="AH331" i="37"/>
  <c r="GV331" i="37"/>
  <c r="FW331" i="37"/>
  <c r="AU331" i="37"/>
  <c r="AX331" i="37" s="1"/>
  <c r="GJ330" i="37"/>
  <c r="AH330" i="37"/>
  <c r="GV330" i="37"/>
  <c r="FW330" i="37"/>
  <c r="AU330" i="37"/>
  <c r="AW330" i="37" s="1"/>
  <c r="GJ329" i="37"/>
  <c r="AH329" i="37"/>
  <c r="GV329" i="37"/>
  <c r="FW329" i="37"/>
  <c r="AU329" i="37"/>
  <c r="AX329" i="37" s="1"/>
  <c r="GJ326" i="37"/>
  <c r="AH326" i="37"/>
  <c r="GV326" i="37"/>
  <c r="FW326" i="37"/>
  <c r="AU326" i="37"/>
  <c r="AW326" i="37" s="1"/>
  <c r="GJ325" i="37"/>
  <c r="AH325" i="37"/>
  <c r="GV325" i="37"/>
  <c r="FW325" i="37"/>
  <c r="AU325" i="37"/>
  <c r="AX325" i="37" s="1"/>
  <c r="GJ324" i="37"/>
  <c r="AH324" i="37"/>
  <c r="GV324" i="37"/>
  <c r="FW324" i="37"/>
  <c r="AU324" i="37"/>
  <c r="AW324" i="37" s="1"/>
  <c r="GJ322" i="37"/>
  <c r="AH322" i="37"/>
  <c r="GV322" i="37"/>
  <c r="FW322" i="37"/>
  <c r="AU322" i="37"/>
  <c r="AW322" i="37" s="1"/>
  <c r="GJ320" i="37"/>
  <c r="AH320" i="37"/>
  <c r="GV320" i="37"/>
  <c r="FW320" i="37"/>
  <c r="AU320" i="37"/>
  <c r="AW320" i="37" s="1"/>
  <c r="GJ319" i="37"/>
  <c r="AH319" i="37"/>
  <c r="GV319" i="37"/>
  <c r="FW319" i="37"/>
  <c r="AU319" i="37"/>
  <c r="AW319" i="37" s="1"/>
  <c r="GJ318" i="37"/>
  <c r="AH318" i="37"/>
  <c r="GV318" i="37"/>
  <c r="FW318" i="37"/>
  <c r="AU318" i="37"/>
  <c r="AW318" i="37" s="1"/>
  <c r="GJ317" i="37"/>
  <c r="AH317" i="37"/>
  <c r="GV317" i="37"/>
  <c r="FW317" i="37"/>
  <c r="AU317" i="37"/>
  <c r="AW317" i="37" s="1"/>
  <c r="AZ317" i="37" s="1"/>
  <c r="GJ314" i="37"/>
  <c r="AH314" i="37"/>
  <c r="GV314" i="37"/>
  <c r="FW314" i="37"/>
  <c r="AU314" i="37"/>
  <c r="AW314" i="37" s="1"/>
  <c r="GJ313" i="37"/>
  <c r="AH313" i="37"/>
  <c r="GV313" i="37"/>
  <c r="FW313" i="37"/>
  <c r="AU313" i="37"/>
  <c r="AX313" i="37" s="1"/>
  <c r="GG280" i="37"/>
  <c r="EQ280" i="37"/>
  <c r="EO280" i="37"/>
  <c r="EK280" i="37"/>
  <c r="EI280" i="37"/>
  <c r="EG280" i="37"/>
  <c r="EP280" i="37"/>
  <c r="EN280" i="37"/>
  <c r="EL280" i="37"/>
  <c r="EJ280" i="37"/>
  <c r="EH280" i="37"/>
  <c r="EI274" i="37"/>
  <c r="EG274" i="37"/>
  <c r="EO273" i="37"/>
  <c r="EI273" i="37"/>
  <c r="EG273" i="37"/>
  <c r="EN273" i="37"/>
  <c r="EJ273" i="37"/>
  <c r="EO272" i="37"/>
  <c r="EI272" i="37"/>
  <c r="EN272" i="37"/>
  <c r="EJ272" i="37"/>
  <c r="EO271" i="37"/>
  <c r="EI271" i="37"/>
  <c r="EG271" i="37"/>
  <c r="EJ271" i="37"/>
  <c r="EO270" i="37"/>
  <c r="EG270" i="37"/>
  <c r="EN270" i="37"/>
  <c r="GG269" i="37"/>
  <c r="EQ269" i="37"/>
  <c r="EO269" i="37"/>
  <c r="EK269" i="37"/>
  <c r="EI269" i="37"/>
  <c r="EG269" i="37"/>
  <c r="EP269" i="37"/>
  <c r="EN269" i="37"/>
  <c r="EL269" i="37"/>
  <c r="EJ269" i="37"/>
  <c r="EH269" i="37"/>
  <c r="EG268" i="37"/>
  <c r="EN268" i="37"/>
  <c r="EO260" i="37"/>
  <c r="EI260" i="37"/>
  <c r="EL260" i="37"/>
  <c r="EM580" i="37"/>
  <c r="GG258" i="37"/>
  <c r="EQ258" i="37"/>
  <c r="EO258" i="37"/>
  <c r="EK258" i="37"/>
  <c r="EI258" i="37"/>
  <c r="EG258" i="37"/>
  <c r="EP258" i="37"/>
  <c r="EN258" i="37"/>
  <c r="EL258" i="37"/>
  <c r="EJ258" i="37"/>
  <c r="EH258" i="37"/>
  <c r="GG254" i="37"/>
  <c r="EQ254" i="37"/>
  <c r="EO254" i="37"/>
  <c r="EK254" i="37"/>
  <c r="EI254" i="37"/>
  <c r="EG254" i="37"/>
  <c r="EP254" i="37"/>
  <c r="EN254" i="37"/>
  <c r="EL254" i="37"/>
  <c r="EJ254" i="37"/>
  <c r="EH254" i="37"/>
  <c r="GG253" i="37"/>
  <c r="EQ253" i="37"/>
  <c r="EO253" i="37"/>
  <c r="EK253" i="37"/>
  <c r="EI253" i="37"/>
  <c r="EG253" i="37"/>
  <c r="EP253" i="37"/>
  <c r="EN253" i="37"/>
  <c r="EL253" i="37"/>
  <c r="EJ253" i="37"/>
  <c r="EH253" i="37"/>
  <c r="GG246" i="37"/>
  <c r="EQ246" i="37"/>
  <c r="EO246" i="37"/>
  <c r="EK246" i="37"/>
  <c r="EI246" i="37"/>
  <c r="EG246" i="37"/>
  <c r="EP246" i="37"/>
  <c r="EN246" i="37"/>
  <c r="EL246" i="37"/>
  <c r="EJ246" i="37"/>
  <c r="EH246" i="37"/>
  <c r="EG240" i="37"/>
  <c r="EH240" i="37"/>
  <c r="GG233" i="37"/>
  <c r="EQ233" i="37"/>
  <c r="EO233" i="37"/>
  <c r="EK233" i="37"/>
  <c r="EI233" i="37"/>
  <c r="EG233" i="37"/>
  <c r="EP233" i="37"/>
  <c r="EN233" i="37"/>
  <c r="EL233" i="37"/>
  <c r="EJ233" i="37"/>
  <c r="EH233" i="37"/>
  <c r="EG232" i="37"/>
  <c r="EN232" i="37"/>
  <c r="GG231" i="37"/>
  <c r="EQ231" i="37"/>
  <c r="EO231" i="37"/>
  <c r="EK231" i="37"/>
  <c r="EI231" i="37"/>
  <c r="EG231" i="37"/>
  <c r="EP231" i="37"/>
  <c r="EN231" i="37"/>
  <c r="EL231" i="37"/>
  <c r="EJ231" i="37"/>
  <c r="EH231" i="37"/>
  <c r="GG230" i="37"/>
  <c r="EQ230" i="37"/>
  <c r="EO230" i="37"/>
  <c r="EK230" i="37"/>
  <c r="EI230" i="37"/>
  <c r="EG230" i="37"/>
  <c r="EP230" i="37"/>
  <c r="EN230" i="37"/>
  <c r="EL230" i="37"/>
  <c r="EJ230" i="37"/>
  <c r="EH230" i="37"/>
  <c r="FL41" i="37"/>
  <c r="FJ41" i="37"/>
  <c r="FH41" i="37"/>
  <c r="FF41" i="37"/>
  <c r="FD41" i="37"/>
  <c r="GI41" i="37"/>
  <c r="FG41" i="37"/>
  <c r="FC41" i="37"/>
  <c r="FM41" i="37"/>
  <c r="FI41" i="37"/>
  <c r="FE41" i="37"/>
  <c r="DR41" i="37"/>
  <c r="DK41" i="37"/>
  <c r="CX41" i="37"/>
  <c r="CV41" i="37"/>
  <c r="CT41" i="37"/>
  <c r="CR41" i="37"/>
  <c r="CP41" i="37"/>
  <c r="CY41" i="37"/>
  <c r="CU41" i="37"/>
  <c r="GC41" i="37"/>
  <c r="CW41" i="37"/>
  <c r="CS41" i="37"/>
  <c r="CO41" i="37"/>
  <c r="BZ39" i="37"/>
  <c r="BX39" i="37"/>
  <c r="BV39" i="37"/>
  <c r="BT39" i="37"/>
  <c r="GA39" i="37"/>
  <c r="CA39" i="37"/>
  <c r="BW39" i="37"/>
  <c r="BY39" i="37"/>
  <c r="BU39" i="37"/>
  <c r="GS39" i="37"/>
  <c r="EM39" i="37"/>
  <c r="BI39" i="37"/>
  <c r="BN39" i="37"/>
  <c r="AR39" i="37"/>
  <c r="CJ39" i="37"/>
  <c r="BT37" i="37"/>
  <c r="CA37" i="37"/>
  <c r="BY37" i="37"/>
  <c r="BU37" i="37"/>
  <c r="GS37" i="37"/>
  <c r="EM37" i="37"/>
  <c r="BI37" i="37"/>
  <c r="BN37" i="37"/>
  <c r="AR37" i="37"/>
  <c r="CJ37" i="37"/>
  <c r="FL35" i="37"/>
  <c r="FJ35" i="37"/>
  <c r="FH35" i="37"/>
  <c r="FF35" i="37"/>
  <c r="FD35" i="37"/>
  <c r="GI35" i="37"/>
  <c r="FG35" i="37"/>
  <c r="FC35" i="37"/>
  <c r="FM35" i="37"/>
  <c r="FI35" i="37"/>
  <c r="FE35" i="37"/>
  <c r="DT35" i="37"/>
  <c r="DR35" i="37"/>
  <c r="DP35" i="37"/>
  <c r="DN35" i="37"/>
  <c r="DL35" i="37"/>
  <c r="GE35" i="37"/>
  <c r="DS35" i="37"/>
  <c r="DK35" i="37"/>
  <c r="DU35" i="37"/>
  <c r="DQ35" i="37"/>
  <c r="DM35" i="37"/>
  <c r="CX35" i="37"/>
  <c r="CV35" i="37"/>
  <c r="CT35" i="37"/>
  <c r="CR35" i="37"/>
  <c r="CP35" i="37"/>
  <c r="CY35" i="37"/>
  <c r="CU35" i="37"/>
  <c r="GC35" i="37"/>
  <c r="CW35" i="37"/>
  <c r="CS35" i="37"/>
  <c r="CO35" i="37"/>
  <c r="FL33" i="37"/>
  <c r="FJ33" i="37"/>
  <c r="FH33" i="37"/>
  <c r="FF33" i="37"/>
  <c r="FD33" i="37"/>
  <c r="GI33" i="37"/>
  <c r="FG33" i="37"/>
  <c r="FC33" i="37"/>
  <c r="FM33" i="37"/>
  <c r="FI33" i="37"/>
  <c r="FE33" i="37"/>
  <c r="DT33" i="37"/>
  <c r="DR33" i="37"/>
  <c r="DP33" i="37"/>
  <c r="DN33" i="37"/>
  <c r="DL33" i="37"/>
  <c r="GE33" i="37"/>
  <c r="DS33" i="37"/>
  <c r="DK33" i="37"/>
  <c r="DU33" i="37"/>
  <c r="DQ33" i="37"/>
  <c r="DM33" i="37"/>
  <c r="CX33" i="37"/>
  <c r="CV33" i="37"/>
  <c r="CT33" i="37"/>
  <c r="CR33" i="37"/>
  <c r="CP33" i="37"/>
  <c r="CY33" i="37"/>
  <c r="CU33" i="37"/>
  <c r="GC33" i="37"/>
  <c r="CW33" i="37"/>
  <c r="CS33" i="37"/>
  <c r="CO33" i="37"/>
  <c r="FI31" i="37"/>
  <c r="DT31" i="37"/>
  <c r="DR31" i="37"/>
  <c r="DP31" i="37"/>
  <c r="DN31" i="37"/>
  <c r="DL31" i="37"/>
  <c r="GE31" i="37"/>
  <c r="DS31" i="37"/>
  <c r="DK31" i="37"/>
  <c r="DU31" i="37"/>
  <c r="DQ31" i="37"/>
  <c r="DM31" i="37"/>
  <c r="CX31" i="37"/>
  <c r="CV31" i="37"/>
  <c r="CT31" i="37"/>
  <c r="CR31" i="37"/>
  <c r="CP31" i="37"/>
  <c r="CY31" i="37"/>
  <c r="CU31" i="37"/>
  <c r="GC31" i="37"/>
  <c r="CW31" i="37"/>
  <c r="CS31" i="37"/>
  <c r="CO31" i="37"/>
  <c r="FL29" i="37"/>
  <c r="FJ29" i="37"/>
  <c r="FH29" i="37"/>
  <c r="FF29" i="37"/>
  <c r="FD29" i="37"/>
  <c r="GI29" i="37"/>
  <c r="FG29" i="37"/>
  <c r="FC29" i="37"/>
  <c r="FM29" i="37"/>
  <c r="FI29" i="37"/>
  <c r="FE29" i="37"/>
  <c r="DT29" i="37"/>
  <c r="DR29" i="37"/>
  <c r="DP29" i="37"/>
  <c r="DN29" i="37"/>
  <c r="DL29" i="37"/>
  <c r="GE29" i="37"/>
  <c r="DS29" i="37"/>
  <c r="DK29" i="37"/>
  <c r="DU29" i="37"/>
  <c r="DQ29" i="37"/>
  <c r="DM29" i="37"/>
  <c r="CV29" i="37"/>
  <c r="BZ27" i="37"/>
  <c r="BX27" i="37"/>
  <c r="BV27" i="37"/>
  <c r="BT27" i="37"/>
  <c r="GA27" i="37"/>
  <c r="CA27" i="37"/>
  <c r="BW27" i="37"/>
  <c r="BY27" i="37"/>
  <c r="BU27" i="37"/>
  <c r="GS27" i="37"/>
  <c r="EM27" i="37"/>
  <c r="BN27" i="37"/>
  <c r="AR27" i="37"/>
  <c r="FD25" i="37"/>
  <c r="FC25" i="37"/>
  <c r="FI25" i="37"/>
  <c r="FE25" i="37"/>
  <c r="DT25" i="37"/>
  <c r="DR25" i="37"/>
  <c r="DP25" i="37"/>
  <c r="DN25" i="37"/>
  <c r="DL25" i="37"/>
  <c r="GE25" i="37"/>
  <c r="DS25" i="37"/>
  <c r="DK25" i="37"/>
  <c r="DU25" i="37"/>
  <c r="DQ25" i="37"/>
  <c r="DM25" i="37"/>
  <c r="CP25" i="37"/>
  <c r="CU25" i="37"/>
  <c r="CW25" i="37"/>
  <c r="CO25" i="37"/>
  <c r="FH23" i="37"/>
  <c r="FD23" i="37"/>
  <c r="FE23" i="37"/>
  <c r="BZ23" i="37"/>
  <c r="BX23" i="37"/>
  <c r="BV23" i="37"/>
  <c r="BT23" i="37"/>
  <c r="GA23" i="37"/>
  <c r="CA23" i="37"/>
  <c r="BW23" i="37"/>
  <c r="BY23" i="37"/>
  <c r="BU23" i="37"/>
  <c r="DW21" i="37"/>
  <c r="EB21" i="37"/>
  <c r="DX21" i="37"/>
  <c r="DV21" i="37"/>
  <c r="EC20" i="37"/>
  <c r="EB20" i="37"/>
  <c r="DX20" i="37"/>
  <c r="DV20" i="37"/>
  <c r="EE19" i="37"/>
  <c r="EC19" i="37"/>
  <c r="DY19" i="37"/>
  <c r="DW19" i="37"/>
  <c r="GF19" i="37"/>
  <c r="EF19" i="37"/>
  <c r="ED19" i="37"/>
  <c r="EB19" i="37"/>
  <c r="DZ19" i="37"/>
  <c r="DX19" i="37"/>
  <c r="DV19" i="37"/>
  <c r="EE18" i="37"/>
  <c r="EC18" i="37"/>
  <c r="DY18" i="37"/>
  <c r="DW18" i="37"/>
  <c r="GF18" i="37"/>
  <c r="EF18" i="37"/>
  <c r="ED18" i="37"/>
  <c r="EB18" i="37"/>
  <c r="DZ18" i="37"/>
  <c r="DX18" i="37"/>
  <c r="DV18" i="37"/>
  <c r="CM18" i="37"/>
  <c r="CK18" i="37"/>
  <c r="CI18" i="37"/>
  <c r="CG18" i="37"/>
  <c r="GB18" i="37"/>
  <c r="CN18" i="37"/>
  <c r="CL18" i="37"/>
  <c r="CJ18" i="37"/>
  <c r="CH18" i="37"/>
  <c r="CF18" i="37"/>
  <c r="CD18" i="37"/>
  <c r="EE17" i="37"/>
  <c r="EC17" i="37"/>
  <c r="DY17" i="37"/>
  <c r="DW17" i="37"/>
  <c r="GF17" i="37"/>
  <c r="EF17" i="37"/>
  <c r="ED17" i="37"/>
  <c r="EB17" i="37"/>
  <c r="DZ17" i="37"/>
  <c r="DX17" i="37"/>
  <c r="DV17" i="37"/>
  <c r="CM17" i="37"/>
  <c r="CK17" i="37"/>
  <c r="CI17" i="37"/>
  <c r="CG17" i="37"/>
  <c r="GB17" i="37"/>
  <c r="CN17" i="37"/>
  <c r="CL17" i="37"/>
  <c r="CJ17" i="37"/>
  <c r="CH17" i="37"/>
  <c r="CF17" i="37"/>
  <c r="CD17" i="37"/>
  <c r="EE16" i="37"/>
  <c r="EC16" i="37"/>
  <c r="DY16" i="37"/>
  <c r="DW16" i="37"/>
  <c r="GF16" i="37"/>
  <c r="EF16" i="37"/>
  <c r="ED16" i="37"/>
  <c r="EB16" i="37"/>
  <c r="DZ16" i="37"/>
  <c r="DX16" i="37"/>
  <c r="DV16" i="37"/>
  <c r="CJ16" i="37"/>
  <c r="CH16" i="37"/>
  <c r="CF16" i="37"/>
  <c r="CD16" i="37"/>
  <c r="EE15" i="37"/>
  <c r="EC15" i="37"/>
  <c r="DY15" i="37"/>
  <c r="DW15" i="37"/>
  <c r="GF15" i="37"/>
  <c r="EF15" i="37"/>
  <c r="ED15" i="37"/>
  <c r="EB15" i="37"/>
  <c r="DZ15" i="37"/>
  <c r="DX15" i="37"/>
  <c r="DV15" i="37"/>
  <c r="CK15" i="37"/>
  <c r="CL15" i="37"/>
  <c r="CJ15" i="37"/>
  <c r="CF15" i="37"/>
  <c r="CD15" i="37"/>
  <c r="EE14" i="37"/>
  <c r="EC14" i="37"/>
  <c r="DY14" i="37"/>
  <c r="DW14" i="37"/>
  <c r="GF14" i="37"/>
  <c r="EF14" i="37"/>
  <c r="ED14" i="37"/>
  <c r="EB14" i="37"/>
  <c r="DZ14" i="37"/>
  <c r="DX14" i="37"/>
  <c r="DV14" i="37"/>
  <c r="CL14" i="37"/>
  <c r="CJ14" i="37"/>
  <c r="CF14" i="37"/>
  <c r="EC13" i="37"/>
  <c r="ED13" i="37"/>
  <c r="EB13" i="37"/>
  <c r="DX13" i="37"/>
  <c r="DV13" i="37"/>
  <c r="CM13" i="37"/>
  <c r="CK13" i="37"/>
  <c r="CI13" i="37"/>
  <c r="CG13" i="37"/>
  <c r="GB13" i="37"/>
  <c r="CN13" i="37"/>
  <c r="CL13" i="37"/>
  <c r="CJ13" i="37"/>
  <c r="CH13" i="37"/>
  <c r="CF13" i="37"/>
  <c r="CD13" i="37"/>
  <c r="EE12" i="37"/>
  <c r="EC12" i="37"/>
  <c r="DY12" i="37"/>
  <c r="DW12" i="37"/>
  <c r="GF12" i="37"/>
  <c r="EF12" i="37"/>
  <c r="ED12" i="37"/>
  <c r="EB12" i="37"/>
  <c r="DZ12" i="37"/>
  <c r="DX12" i="37"/>
  <c r="DV12" i="37"/>
  <c r="CM12" i="37"/>
  <c r="CK12" i="37"/>
  <c r="CI12" i="37"/>
  <c r="CG12" i="37"/>
  <c r="GB12" i="37"/>
  <c r="CN12" i="37"/>
  <c r="CL12" i="37"/>
  <c r="CJ12" i="37"/>
  <c r="CH12" i="37"/>
  <c r="CF12" i="37"/>
  <c r="CD12" i="37"/>
  <c r="EE11" i="37"/>
  <c r="EC11" i="37"/>
  <c r="DY11" i="37"/>
  <c r="DW11" i="37"/>
  <c r="GF11" i="37"/>
  <c r="EF11" i="37"/>
  <c r="ED11" i="37"/>
  <c r="EB11" i="37"/>
  <c r="DZ11" i="37"/>
  <c r="DX11" i="37"/>
  <c r="DV11" i="37"/>
  <c r="CM11" i="37"/>
  <c r="CK11" i="37"/>
  <c r="CI11" i="37"/>
  <c r="CG11" i="37"/>
  <c r="GB11" i="37"/>
  <c r="CN11" i="37"/>
  <c r="CL11" i="37"/>
  <c r="CJ11" i="37"/>
  <c r="CH11" i="37"/>
  <c r="CF11" i="37"/>
  <c r="CD11" i="37"/>
  <c r="EE10" i="37"/>
  <c r="EC10" i="37"/>
  <c r="DY10" i="37"/>
  <c r="DW10" i="37"/>
  <c r="GF10" i="37"/>
  <c r="EF10" i="37"/>
  <c r="ED10" i="37"/>
  <c r="EB10" i="37"/>
  <c r="DZ10" i="37"/>
  <c r="DX10" i="37"/>
  <c r="DV10" i="37"/>
  <c r="EE9" i="37"/>
  <c r="EC9" i="37"/>
  <c r="DY9" i="37"/>
  <c r="DW9" i="37"/>
  <c r="GF9" i="37"/>
  <c r="EF9" i="37"/>
  <c r="ED9" i="37"/>
  <c r="EB9" i="37"/>
  <c r="DZ9" i="37"/>
  <c r="DX9" i="37"/>
  <c r="DV9" i="37"/>
  <c r="ED8" i="37"/>
  <c r="EB8" i="37"/>
  <c r="DX8" i="37"/>
  <c r="DV8" i="37"/>
  <c r="CM8" i="37"/>
  <c r="CK8" i="37"/>
  <c r="CI8" i="37"/>
  <c r="CG8" i="37"/>
  <c r="GB8" i="37"/>
  <c r="CN8" i="37"/>
  <c r="CL8" i="37"/>
  <c r="CJ8" i="37"/>
  <c r="CH8" i="37"/>
  <c r="CF8" i="37"/>
  <c r="CD8" i="37"/>
  <c r="FV226" i="37"/>
  <c r="FT226" i="37"/>
  <c r="FR226" i="37"/>
  <c r="FP226" i="37"/>
  <c r="FN226" i="37"/>
  <c r="BR226" i="37"/>
  <c r="FU226" i="37"/>
  <c r="FQ226" i="37"/>
  <c r="FS226" i="37"/>
  <c r="FO226" i="37"/>
  <c r="FV222" i="37"/>
  <c r="FT222" i="37"/>
  <c r="FR222" i="37"/>
  <c r="FP222" i="37"/>
  <c r="FN222" i="37"/>
  <c r="BR222" i="37"/>
  <c r="FU222" i="37"/>
  <c r="FQ222" i="37"/>
  <c r="FS222" i="37"/>
  <c r="FO222" i="37"/>
  <c r="FV216" i="37"/>
  <c r="FT216" i="37"/>
  <c r="FR216" i="37"/>
  <c r="FP216" i="37"/>
  <c r="FN216" i="37"/>
  <c r="BR216" i="37"/>
  <c r="FU216" i="37"/>
  <c r="FQ216" i="37"/>
  <c r="FS216" i="37"/>
  <c r="FO216" i="37"/>
  <c r="FV211" i="37"/>
  <c r="FT211" i="37"/>
  <c r="FR211" i="37"/>
  <c r="FP211" i="37"/>
  <c r="FN211" i="37"/>
  <c r="BR211" i="37"/>
  <c r="FS211" i="37"/>
  <c r="FO211" i="37"/>
  <c r="FU211" i="37"/>
  <c r="FQ211" i="37"/>
  <c r="FN205" i="37"/>
  <c r="BP205" i="37"/>
  <c r="BO205" i="37"/>
  <c r="FV201" i="37"/>
  <c r="FT201" i="37"/>
  <c r="FR201" i="37"/>
  <c r="FP201" i="37"/>
  <c r="FN201" i="37"/>
  <c r="BR201" i="37"/>
  <c r="FU201" i="37"/>
  <c r="FS201" i="37"/>
  <c r="FQ201" i="37"/>
  <c r="FO201" i="37"/>
  <c r="FV197" i="37"/>
  <c r="FT197" i="37"/>
  <c r="FR197" i="37"/>
  <c r="FP197" i="37"/>
  <c r="FN197" i="37"/>
  <c r="BR197" i="37"/>
  <c r="FU197" i="37"/>
  <c r="FS197" i="37"/>
  <c r="FQ197" i="37"/>
  <c r="FO197" i="37"/>
  <c r="FV194" i="37"/>
  <c r="BP194" i="37"/>
  <c r="FL194" i="37"/>
  <c r="FU194" i="37"/>
  <c r="BO194" i="37"/>
  <c r="FT179" i="37"/>
  <c r="FR179" i="37"/>
  <c r="BP179" i="37"/>
  <c r="BO179" i="37"/>
  <c r="DP179" i="37"/>
  <c r="FN174" i="37"/>
  <c r="BP174" i="37"/>
  <c r="BO174" i="37"/>
  <c r="FV172" i="37"/>
  <c r="FT172" i="37"/>
  <c r="FR172" i="37"/>
  <c r="FP172" i="37"/>
  <c r="FN172" i="37"/>
  <c r="BR172" i="37"/>
  <c r="FU172" i="37"/>
  <c r="FS172" i="37"/>
  <c r="FQ172" i="37"/>
  <c r="FO172" i="37"/>
  <c r="FV168" i="37"/>
  <c r="FN168" i="37"/>
  <c r="BP168" i="37"/>
  <c r="FL168" i="37" s="1"/>
  <c r="FS168" i="37"/>
  <c r="BO168" i="37"/>
  <c r="FN164" i="37"/>
  <c r="BP164" i="37"/>
  <c r="BO164" i="37"/>
  <c r="FV161" i="37"/>
  <c r="FT161" i="37"/>
  <c r="FN161" i="37"/>
  <c r="BP161" i="37"/>
  <c r="FL161" i="37" s="1"/>
  <c r="FU161" i="37"/>
  <c r="BO161" i="37"/>
  <c r="FV159" i="37"/>
  <c r="FT159" i="37"/>
  <c r="FR159" i="37"/>
  <c r="FP159" i="37"/>
  <c r="FN159" i="37"/>
  <c r="BR159" i="37"/>
  <c r="FU159" i="37"/>
  <c r="FS159" i="37"/>
  <c r="FQ159" i="37"/>
  <c r="FO159" i="37"/>
  <c r="FT145" i="37"/>
  <c r="FN145" i="37"/>
  <c r="BP145" i="37"/>
  <c r="BO145" i="37"/>
  <c r="FV143" i="37"/>
  <c r="FT143" i="37"/>
  <c r="BP143" i="37"/>
  <c r="FL143" i="37"/>
  <c r="FU143" i="37"/>
  <c r="BO143" i="37"/>
  <c r="FV139" i="37"/>
  <c r="FT139" i="37"/>
  <c r="FR139" i="37"/>
  <c r="FP139" i="37"/>
  <c r="FN139" i="37"/>
  <c r="BR139" i="37"/>
  <c r="FU139" i="37"/>
  <c r="FS139" i="37"/>
  <c r="FQ139" i="37"/>
  <c r="FO139" i="37"/>
  <c r="FV135" i="37"/>
  <c r="FT135" i="37"/>
  <c r="FP135" i="37"/>
  <c r="FN135" i="37"/>
  <c r="BP135" i="37"/>
  <c r="FL135" i="37" s="1"/>
  <c r="BO135" i="37"/>
  <c r="FJ135" i="37"/>
  <c r="FV131" i="37"/>
  <c r="FT131" i="37"/>
  <c r="FR131" i="37"/>
  <c r="FP131" i="37"/>
  <c r="FN131" i="37"/>
  <c r="BR131" i="37"/>
  <c r="BP131" i="37"/>
  <c r="CX131" i="37"/>
  <c r="FU131" i="37"/>
  <c r="FS131" i="37"/>
  <c r="FQ131" i="37"/>
  <c r="FO131" i="37"/>
  <c r="FV119" i="37"/>
  <c r="FT119" i="37"/>
  <c r="FR119" i="37"/>
  <c r="FP119" i="37"/>
  <c r="FN119" i="37"/>
  <c r="BR119" i="37"/>
  <c r="FU119" i="37"/>
  <c r="FS119" i="37"/>
  <c r="FQ119" i="37"/>
  <c r="FO119" i="37"/>
  <c r="FR106" i="37"/>
  <c r="BP106" i="37"/>
  <c r="BO106" i="37"/>
  <c r="DP106" i="37"/>
  <c r="FV103" i="37"/>
  <c r="FP103" i="37"/>
  <c r="BP103" i="37"/>
  <c r="FL103" i="37" s="1"/>
  <c r="FU103" i="37"/>
  <c r="FQ103" i="37"/>
  <c r="BO103" i="37"/>
  <c r="GS580" i="37"/>
  <c r="BN81" i="37"/>
  <c r="BN51" i="37"/>
  <c r="AV88" i="37"/>
  <c r="GS88" i="37"/>
  <c r="EM88" i="37"/>
  <c r="BI88" i="37"/>
  <c r="BZ87" i="37"/>
  <c r="BY87" i="37"/>
  <c r="BW87" i="37"/>
  <c r="BU87" i="37"/>
  <c r="FL86" i="37"/>
  <c r="FJ86" i="37"/>
  <c r="FH86" i="37"/>
  <c r="FF86" i="37"/>
  <c r="FD86" i="37"/>
  <c r="GI86" i="37"/>
  <c r="FM86" i="37"/>
  <c r="FI86" i="37"/>
  <c r="FG86" i="37"/>
  <c r="FE86" i="37"/>
  <c r="FC86" i="37"/>
  <c r="DQ86" i="37"/>
  <c r="DM86" i="37"/>
  <c r="DK86" i="37"/>
  <c r="CU86" i="37"/>
  <c r="CS86" i="37"/>
  <c r="CO86" i="37"/>
  <c r="AV86" i="37"/>
  <c r="GS86" i="37"/>
  <c r="EM86" i="37"/>
  <c r="BI86" i="37"/>
  <c r="BN86" i="37"/>
  <c r="CA85" i="37"/>
  <c r="BY85" i="37"/>
  <c r="BW85" i="37"/>
  <c r="FH84" i="37"/>
  <c r="FI84" i="37"/>
  <c r="FE84" i="37"/>
  <c r="FC84" i="37"/>
  <c r="DT84" i="37"/>
  <c r="DR84" i="37"/>
  <c r="DP84" i="37"/>
  <c r="DN84" i="37"/>
  <c r="DL84" i="37"/>
  <c r="GE84" i="37"/>
  <c r="DU84" i="37"/>
  <c r="DS84" i="37"/>
  <c r="DQ84" i="37"/>
  <c r="DM84" i="37"/>
  <c r="DK84" i="37"/>
  <c r="CT84" i="37"/>
  <c r="CW84" i="37"/>
  <c r="CU84" i="37"/>
  <c r="CO84" i="37"/>
  <c r="AV84" i="37"/>
  <c r="GS84" i="37"/>
  <c r="EM84" i="37"/>
  <c r="BI84" i="37"/>
  <c r="BN84" i="37"/>
  <c r="BZ83" i="37"/>
  <c r="BY83" i="37"/>
  <c r="BW83" i="37"/>
  <c r="FL82" i="37"/>
  <c r="FJ82" i="37"/>
  <c r="FH82" i="37"/>
  <c r="FF82" i="37"/>
  <c r="FD82" i="37"/>
  <c r="GI82" i="37"/>
  <c r="FM82" i="37"/>
  <c r="FI82" i="37"/>
  <c r="FG82" i="37"/>
  <c r="FE82" i="37"/>
  <c r="FC82" i="37"/>
  <c r="DT82" i="37"/>
  <c r="DR82" i="37"/>
  <c r="DP82" i="37"/>
  <c r="DN82" i="37"/>
  <c r="DL82" i="37"/>
  <c r="GE82" i="37"/>
  <c r="DU82" i="37"/>
  <c r="DS82" i="37"/>
  <c r="DQ82" i="37"/>
  <c r="DM82" i="37"/>
  <c r="DK82" i="37"/>
  <c r="CV82" i="37"/>
  <c r="AV82" i="37"/>
  <c r="GS82" i="37"/>
  <c r="EM82" i="37"/>
  <c r="BI82" i="37"/>
  <c r="BN82" i="37"/>
  <c r="BY81" i="37"/>
  <c r="BW81" i="37"/>
  <c r="BU81" i="37"/>
  <c r="FL80" i="37"/>
  <c r="FJ80" i="37"/>
  <c r="FH80" i="37"/>
  <c r="FF80" i="37"/>
  <c r="FD80" i="37"/>
  <c r="GI80" i="37"/>
  <c r="FM80" i="37"/>
  <c r="FI80" i="37"/>
  <c r="FG80" i="37"/>
  <c r="FE80" i="37"/>
  <c r="FC80" i="37"/>
  <c r="DR80" i="37"/>
  <c r="DQ80" i="37"/>
  <c r="DM80" i="37"/>
  <c r="DK80" i="37"/>
  <c r="CV80" i="37"/>
  <c r="CU80" i="37"/>
  <c r="CS80" i="37"/>
  <c r="CO80" i="37"/>
  <c r="AV80" i="37"/>
  <c r="GS80" i="37"/>
  <c r="EM80" i="37"/>
  <c r="BI80" i="37"/>
  <c r="BZ79" i="37"/>
  <c r="BT79" i="37"/>
  <c r="CA79" i="37"/>
  <c r="BY79" i="37"/>
  <c r="BW79" i="37"/>
  <c r="BU79" i="37"/>
  <c r="FL78" i="37"/>
  <c r="FJ78" i="37"/>
  <c r="FH78" i="37"/>
  <c r="FF78" i="37"/>
  <c r="FD78" i="37"/>
  <c r="GI78" i="37"/>
  <c r="FM78" i="37"/>
  <c r="FI78" i="37"/>
  <c r="FG78" i="37"/>
  <c r="FE78" i="37"/>
  <c r="FC78" i="37"/>
  <c r="DT78" i="37"/>
  <c r="DR78" i="37"/>
  <c r="DP78" i="37"/>
  <c r="DN78" i="37"/>
  <c r="DL78" i="37"/>
  <c r="GE78" i="37"/>
  <c r="DU78" i="37"/>
  <c r="DS78" i="37"/>
  <c r="DQ78" i="37"/>
  <c r="DM78" i="37"/>
  <c r="DK78" i="37"/>
  <c r="CV78" i="37"/>
  <c r="CP78" i="37"/>
  <c r="CU78" i="37"/>
  <c r="CO78" i="37"/>
  <c r="AV78" i="37"/>
  <c r="GS78" i="37"/>
  <c r="EM78" i="37"/>
  <c r="BI78" i="37"/>
  <c r="BZ77" i="37"/>
  <c r="BX77" i="37"/>
  <c r="CA77" i="37"/>
  <c r="BY77" i="37"/>
  <c r="BU77" i="37"/>
  <c r="FL76" i="37"/>
  <c r="FJ76" i="37"/>
  <c r="FH76" i="37"/>
  <c r="FF76" i="37"/>
  <c r="FD76" i="37"/>
  <c r="GI76" i="37"/>
  <c r="FM76" i="37"/>
  <c r="FI76" i="37"/>
  <c r="FG76" i="37"/>
  <c r="FE76" i="37"/>
  <c r="FC76" i="37"/>
  <c r="DT76" i="37"/>
  <c r="DR76" i="37"/>
  <c r="DP76" i="37"/>
  <c r="DN76" i="37"/>
  <c r="DL76" i="37"/>
  <c r="GE76" i="37"/>
  <c r="DU76" i="37"/>
  <c r="DS76" i="37"/>
  <c r="DQ76" i="37"/>
  <c r="DM76" i="37"/>
  <c r="DK76" i="37"/>
  <c r="CV76" i="37"/>
  <c r="CP76" i="37"/>
  <c r="CU76" i="37"/>
  <c r="CO76" i="37"/>
  <c r="AV76" i="37"/>
  <c r="GS76" i="37"/>
  <c r="EM76" i="37"/>
  <c r="BI76" i="37"/>
  <c r="BZ75" i="37"/>
  <c r="BX75" i="37"/>
  <c r="BV75" i="37"/>
  <c r="BT75" i="37"/>
  <c r="GA75" i="37"/>
  <c r="CA75" i="37"/>
  <c r="BY75" i="37"/>
  <c r="BW75" i="37"/>
  <c r="BU75" i="37"/>
  <c r="FL74" i="37"/>
  <c r="FJ74" i="37"/>
  <c r="FH74" i="37"/>
  <c r="FF74" i="37"/>
  <c r="FD74" i="37"/>
  <c r="GI74" i="37"/>
  <c r="FM74" i="37"/>
  <c r="FI74" i="37"/>
  <c r="FG74" i="37"/>
  <c r="FE74" i="37"/>
  <c r="FC74" i="37"/>
  <c r="DT74" i="37"/>
  <c r="DR74" i="37"/>
  <c r="DP74" i="37"/>
  <c r="DN74" i="37"/>
  <c r="DL74" i="37"/>
  <c r="GE74" i="37"/>
  <c r="DU74" i="37"/>
  <c r="DS74" i="37"/>
  <c r="DQ74" i="37"/>
  <c r="DM74" i="37"/>
  <c r="DK74" i="37"/>
  <c r="CV74" i="37"/>
  <c r="CT74" i="37"/>
  <c r="CU74" i="37"/>
  <c r="CO74" i="37"/>
  <c r="AV74" i="37"/>
  <c r="GS74" i="37"/>
  <c r="EM74" i="37"/>
  <c r="BI74" i="37"/>
  <c r="CA73" i="37"/>
  <c r="BY73" i="37"/>
  <c r="BU73" i="37"/>
  <c r="FL72" i="37"/>
  <c r="FJ72" i="37"/>
  <c r="FH72" i="37"/>
  <c r="FF72" i="37"/>
  <c r="FD72" i="37"/>
  <c r="GI72" i="37"/>
  <c r="FM72" i="37"/>
  <c r="FI72" i="37"/>
  <c r="FG72" i="37"/>
  <c r="FE72" i="37"/>
  <c r="FC72" i="37"/>
  <c r="DT72" i="37"/>
  <c r="DR72" i="37"/>
  <c r="DP72" i="37"/>
  <c r="DN72" i="37"/>
  <c r="DL72" i="37"/>
  <c r="GE72" i="37"/>
  <c r="DU72" i="37"/>
  <c r="DS72" i="37"/>
  <c r="DQ72" i="37"/>
  <c r="DM72" i="37"/>
  <c r="DK72" i="37"/>
  <c r="CU72" i="37"/>
  <c r="AV72" i="37"/>
  <c r="GS72" i="37"/>
  <c r="EM72" i="37"/>
  <c r="BI72" i="37"/>
  <c r="BZ71" i="37"/>
  <c r="BX71" i="37"/>
  <c r="CA71" i="37"/>
  <c r="BY71" i="37"/>
  <c r="BU71" i="37"/>
  <c r="FI70" i="37"/>
  <c r="FG70" i="37"/>
  <c r="FE70" i="37"/>
  <c r="FC70" i="37"/>
  <c r="DS70" i="37"/>
  <c r="DQ70" i="37"/>
  <c r="DM70" i="37"/>
  <c r="DK70" i="37"/>
  <c r="CW70" i="37"/>
  <c r="CU70" i="37"/>
  <c r="CS70" i="37"/>
  <c r="CO70" i="37"/>
  <c r="AV70" i="37"/>
  <c r="GS70" i="37"/>
  <c r="EM70" i="37"/>
  <c r="BI70" i="37"/>
  <c r="BZ69" i="37"/>
  <c r="CA69" i="37"/>
  <c r="BY69" i="37"/>
  <c r="BU69" i="37"/>
  <c r="FJ68" i="37"/>
  <c r="FI68" i="37"/>
  <c r="FE68" i="37"/>
  <c r="FC68" i="37"/>
  <c r="DT68" i="37"/>
  <c r="DR68" i="37"/>
  <c r="DP68" i="37"/>
  <c r="DN68" i="37"/>
  <c r="DL68" i="37"/>
  <c r="GE68" i="37"/>
  <c r="DU68" i="37"/>
  <c r="DS68" i="37"/>
  <c r="DQ68" i="37"/>
  <c r="DM68" i="37"/>
  <c r="DK68" i="37"/>
  <c r="CV68" i="37"/>
  <c r="CW68" i="37"/>
  <c r="CU68" i="37"/>
  <c r="CO68" i="37"/>
  <c r="AV68" i="37"/>
  <c r="GS68" i="37"/>
  <c r="EM68" i="37"/>
  <c r="BI68" i="37"/>
  <c r="BT67" i="37"/>
  <c r="CA67" i="37"/>
  <c r="BY67" i="37"/>
  <c r="FL66" i="37"/>
  <c r="FJ66" i="37"/>
  <c r="FH66" i="37"/>
  <c r="FF66" i="37"/>
  <c r="FD66" i="37"/>
  <c r="GI66" i="37"/>
  <c r="FM66" i="37"/>
  <c r="FI66" i="37"/>
  <c r="FG66" i="37"/>
  <c r="FE66" i="37"/>
  <c r="FC66" i="37"/>
  <c r="DT66" i="37"/>
  <c r="DR66" i="37"/>
  <c r="DP66" i="37"/>
  <c r="DN66" i="37"/>
  <c r="DL66" i="37"/>
  <c r="GE66" i="37"/>
  <c r="DU66" i="37"/>
  <c r="DS66" i="37"/>
  <c r="DQ66" i="37"/>
  <c r="DM66" i="37"/>
  <c r="DK66" i="37"/>
  <c r="CX66" i="37"/>
  <c r="CV66" i="37"/>
  <c r="CT66" i="37"/>
  <c r="CR66" i="37"/>
  <c r="CP66" i="37"/>
  <c r="GC66" i="37"/>
  <c r="CY66" i="37"/>
  <c r="CW66" i="37"/>
  <c r="CU66" i="37"/>
  <c r="CS66" i="37"/>
  <c r="CO66" i="37"/>
  <c r="AV66" i="37"/>
  <c r="GS66" i="37"/>
  <c r="EM66" i="37"/>
  <c r="BI66" i="37"/>
  <c r="BN66" i="37"/>
  <c r="BZ65" i="37"/>
  <c r="CA65" i="37"/>
  <c r="BY65" i="37"/>
  <c r="BU65" i="37"/>
  <c r="FL64" i="37"/>
  <c r="FJ64" i="37"/>
  <c r="FH64" i="37"/>
  <c r="FF64" i="37"/>
  <c r="FD64" i="37"/>
  <c r="GI64" i="37"/>
  <c r="FM64" i="37"/>
  <c r="FI64" i="37"/>
  <c r="FG64" i="37"/>
  <c r="FE64" i="37"/>
  <c r="FC64" i="37"/>
  <c r="DT64" i="37"/>
  <c r="DR64" i="37"/>
  <c r="DP64" i="37"/>
  <c r="DN64" i="37"/>
  <c r="DL64" i="37"/>
  <c r="GE64" i="37"/>
  <c r="DU64" i="37"/>
  <c r="DS64" i="37"/>
  <c r="DQ64" i="37"/>
  <c r="DM64" i="37"/>
  <c r="DK64" i="37"/>
  <c r="CT64" i="37"/>
  <c r="CU64" i="37"/>
  <c r="AV64" i="37"/>
  <c r="GS64" i="37"/>
  <c r="EM64" i="37"/>
  <c r="BI64" i="37"/>
  <c r="BX63" i="37"/>
  <c r="CA63" i="37"/>
  <c r="BY63" i="37"/>
  <c r="BU63" i="37"/>
  <c r="FL62" i="37"/>
  <c r="FJ62" i="37"/>
  <c r="FH62" i="37"/>
  <c r="FF62" i="37"/>
  <c r="FD62" i="37"/>
  <c r="GI62" i="37"/>
  <c r="FM62" i="37"/>
  <c r="FI62" i="37"/>
  <c r="FG62" i="37"/>
  <c r="FE62" i="37"/>
  <c r="FC62" i="37"/>
  <c r="DQ62" i="37"/>
  <c r="DM62" i="37"/>
  <c r="CU62" i="37"/>
  <c r="CS62" i="37"/>
  <c r="AV62" i="37"/>
  <c r="GS62" i="37"/>
  <c r="EM62" i="37"/>
  <c r="BI62" i="37"/>
  <c r="BZ61" i="37"/>
  <c r="BX61" i="37"/>
  <c r="BV61" i="37"/>
  <c r="BT61" i="37"/>
  <c r="GA61" i="37"/>
  <c r="CA61" i="37"/>
  <c r="BY61" i="37"/>
  <c r="BW61" i="37"/>
  <c r="BU61" i="37"/>
  <c r="FL60" i="37"/>
  <c r="FJ60" i="37"/>
  <c r="FH60" i="37"/>
  <c r="FF60" i="37"/>
  <c r="FD60" i="37"/>
  <c r="GI60" i="37"/>
  <c r="FM60" i="37"/>
  <c r="FI60" i="37"/>
  <c r="FG60" i="37"/>
  <c r="FE60" i="37"/>
  <c r="FC60" i="37"/>
  <c r="DQ60" i="37"/>
  <c r="DK60" i="37"/>
  <c r="CX60" i="37"/>
  <c r="CV60" i="37"/>
  <c r="CT60" i="37"/>
  <c r="CR60" i="37"/>
  <c r="CP60" i="37"/>
  <c r="GC60" i="37"/>
  <c r="CY60" i="37"/>
  <c r="CW60" i="37"/>
  <c r="CU60" i="37"/>
  <c r="CS60" i="37"/>
  <c r="CO60" i="37"/>
  <c r="AV60" i="37"/>
  <c r="GS60" i="37"/>
  <c r="EM60" i="37"/>
  <c r="BI60" i="37"/>
  <c r="BZ59" i="37"/>
  <c r="BX59" i="37"/>
  <c r="BV59" i="37"/>
  <c r="BT59" i="37"/>
  <c r="GA59" i="37"/>
  <c r="CA59" i="37"/>
  <c r="BY59" i="37"/>
  <c r="BW59" i="37"/>
  <c r="BU59" i="37"/>
  <c r="FL58" i="37"/>
  <c r="FJ58" i="37"/>
  <c r="FH58" i="37"/>
  <c r="FF58" i="37"/>
  <c r="FD58" i="37"/>
  <c r="GI58" i="37"/>
  <c r="FM58" i="37"/>
  <c r="FI58" i="37"/>
  <c r="FG58" i="37"/>
  <c r="FE58" i="37"/>
  <c r="FC58" i="37"/>
  <c r="DR58" i="37"/>
  <c r="CX58" i="37"/>
  <c r="CV58" i="37"/>
  <c r="CT58" i="37"/>
  <c r="CR58" i="37"/>
  <c r="CP58" i="37"/>
  <c r="GC58" i="37"/>
  <c r="CY58" i="37"/>
  <c r="CW58" i="37"/>
  <c r="CU58" i="37"/>
  <c r="CS58" i="37"/>
  <c r="CO58" i="37"/>
  <c r="AV58" i="37"/>
  <c r="GS58" i="37"/>
  <c r="EM58" i="37"/>
  <c r="BI58" i="37"/>
  <c r="BZ57" i="37"/>
  <c r="BX57" i="37"/>
  <c r="BV57" i="37"/>
  <c r="BT57" i="37"/>
  <c r="GA57" i="37"/>
  <c r="CA57" i="37"/>
  <c r="BY57" i="37"/>
  <c r="BW57" i="37"/>
  <c r="BU57" i="37"/>
  <c r="FL56" i="37"/>
  <c r="FJ56" i="37"/>
  <c r="FH56" i="37"/>
  <c r="FF56" i="37"/>
  <c r="FD56" i="37"/>
  <c r="GI56" i="37"/>
  <c r="FM56" i="37"/>
  <c r="FI56" i="37"/>
  <c r="FG56" i="37"/>
  <c r="FE56" i="37"/>
  <c r="FC56" i="37"/>
  <c r="DR56" i="37"/>
  <c r="DQ56" i="37"/>
  <c r="DK56" i="37"/>
  <c r="CX56" i="37"/>
  <c r="CV56" i="37"/>
  <c r="CT56" i="37"/>
  <c r="CR56" i="37"/>
  <c r="CP56" i="37"/>
  <c r="GC56" i="37"/>
  <c r="CY56" i="37"/>
  <c r="CW56" i="37"/>
  <c r="CU56" i="37"/>
  <c r="CS56" i="37"/>
  <c r="CO56" i="37"/>
  <c r="AV56" i="37"/>
  <c r="GS56" i="37"/>
  <c r="EM56" i="37"/>
  <c r="BI56" i="37"/>
  <c r="BZ55" i="37"/>
  <c r="BX55" i="37"/>
  <c r="BV55" i="37"/>
  <c r="BT55" i="37"/>
  <c r="GA55" i="37"/>
  <c r="CA55" i="37"/>
  <c r="BY55" i="37"/>
  <c r="BW55" i="37"/>
  <c r="BU55" i="37"/>
  <c r="FL54" i="37"/>
  <c r="FJ54" i="37"/>
  <c r="FH54" i="37"/>
  <c r="FF54" i="37"/>
  <c r="FD54" i="37"/>
  <c r="GI54" i="37"/>
  <c r="FM54" i="37"/>
  <c r="FI54" i="37"/>
  <c r="FG54" i="37"/>
  <c r="FE54" i="37"/>
  <c r="FC54" i="37"/>
  <c r="DR54" i="37"/>
  <c r="DP54" i="37"/>
  <c r="DQ54" i="37"/>
  <c r="CX54" i="37"/>
  <c r="CV54" i="37"/>
  <c r="CT54" i="37"/>
  <c r="CR54" i="37"/>
  <c r="CP54" i="37"/>
  <c r="GC54" i="37"/>
  <c r="CY54" i="37"/>
  <c r="CW54" i="37"/>
  <c r="CU54" i="37"/>
  <c r="CS54" i="37"/>
  <c r="CO54" i="37"/>
  <c r="AV54" i="37"/>
  <c r="GS54" i="37"/>
  <c r="EM54" i="37"/>
  <c r="BI54" i="37"/>
  <c r="BZ53" i="37"/>
  <c r="BY53" i="37"/>
  <c r="BW53" i="37"/>
  <c r="BU53" i="37"/>
  <c r="FJ52" i="37"/>
  <c r="FD52" i="37"/>
  <c r="FE52" i="37"/>
  <c r="FC52" i="37"/>
  <c r="DT52" i="37"/>
  <c r="DR52" i="37"/>
  <c r="DP52" i="37"/>
  <c r="DN52" i="37"/>
  <c r="DL52" i="37"/>
  <c r="GE52" i="37"/>
  <c r="DU52" i="37"/>
  <c r="DS52" i="37"/>
  <c r="DQ52" i="37"/>
  <c r="DM52" i="37"/>
  <c r="DK52" i="37"/>
  <c r="CV52" i="37"/>
  <c r="CP52" i="37"/>
  <c r="CW52" i="37"/>
  <c r="CO52" i="37"/>
  <c r="AV52" i="37"/>
  <c r="GS52" i="37"/>
  <c r="EM52" i="37"/>
  <c r="BI52" i="37"/>
  <c r="BN52" i="37"/>
  <c r="BZ51" i="37"/>
  <c r="BX51" i="37"/>
  <c r="BT51" i="37"/>
  <c r="CA51" i="37"/>
  <c r="FL50" i="37"/>
  <c r="FJ50" i="37"/>
  <c r="FH50" i="37"/>
  <c r="FF50" i="37"/>
  <c r="FD50" i="37"/>
  <c r="GI50" i="37"/>
  <c r="FM50" i="37"/>
  <c r="FI50" i="37"/>
  <c r="FG50" i="37"/>
  <c r="FE50" i="37"/>
  <c r="FC50" i="37"/>
  <c r="DT50" i="37"/>
  <c r="DR50" i="37"/>
  <c r="DP50" i="37"/>
  <c r="DN50" i="37"/>
  <c r="DL50" i="37"/>
  <c r="GE50" i="37"/>
  <c r="DU50" i="37"/>
  <c r="DS50" i="37"/>
  <c r="DQ50" i="37"/>
  <c r="DM50" i="37"/>
  <c r="DK50" i="37"/>
  <c r="CX50" i="37"/>
  <c r="CV50" i="37"/>
  <c r="CT50" i="37"/>
  <c r="CR50" i="37"/>
  <c r="CP50" i="37"/>
  <c r="GC50" i="37"/>
  <c r="CY50" i="37"/>
  <c r="CW50" i="37"/>
  <c r="CU50" i="37"/>
  <c r="CS50" i="37"/>
  <c r="CO50" i="37"/>
  <c r="AV50" i="37"/>
  <c r="GS50" i="37"/>
  <c r="EM50" i="37"/>
  <c r="BI50" i="37"/>
  <c r="BZ49" i="37"/>
  <c r="BX49" i="37"/>
  <c r="BV49" i="37"/>
  <c r="BT49" i="37"/>
  <c r="GA49" i="37"/>
  <c r="CA49" i="37"/>
  <c r="BY49" i="37"/>
  <c r="BW49" i="37"/>
  <c r="BU49" i="37"/>
  <c r="FL48" i="37"/>
  <c r="FJ48" i="37"/>
  <c r="FH48" i="37"/>
  <c r="FF48" i="37"/>
  <c r="FD48" i="37"/>
  <c r="GI48" i="37"/>
  <c r="FM48" i="37"/>
  <c r="FI48" i="37"/>
  <c r="FG48" i="37"/>
  <c r="FE48" i="37"/>
  <c r="FC48" i="37"/>
  <c r="DT48" i="37"/>
  <c r="DR48" i="37"/>
  <c r="DP48" i="37"/>
  <c r="DN48" i="37"/>
  <c r="DL48" i="37"/>
  <c r="GE48" i="37"/>
  <c r="DU48" i="37"/>
  <c r="DS48" i="37"/>
  <c r="DQ48" i="37"/>
  <c r="DM48" i="37"/>
  <c r="DK48" i="37"/>
  <c r="CV48" i="37"/>
  <c r="CT48" i="37"/>
  <c r="CP48" i="37"/>
  <c r="CU48" i="37"/>
  <c r="AV48" i="37"/>
  <c r="GS48" i="37"/>
  <c r="EM48" i="37"/>
  <c r="BI48" i="37"/>
  <c r="FD46" i="37"/>
  <c r="FI46" i="37"/>
  <c r="FC46" i="37"/>
  <c r="DT46" i="37"/>
  <c r="DR46" i="37"/>
  <c r="DP46" i="37"/>
  <c r="DN46" i="37"/>
  <c r="DL46" i="37"/>
  <c r="GE46" i="37"/>
  <c r="DU46" i="37"/>
  <c r="DS46" i="37"/>
  <c r="DQ46" i="37"/>
  <c r="DM46" i="37"/>
  <c r="DK46" i="37"/>
  <c r="CX46" i="37"/>
  <c r="CV46" i="37"/>
  <c r="CT46" i="37"/>
  <c r="CR46" i="37"/>
  <c r="CP46" i="37"/>
  <c r="GC46" i="37"/>
  <c r="CY46" i="37"/>
  <c r="CW46" i="37"/>
  <c r="CU46" i="37"/>
  <c r="CS46" i="37"/>
  <c r="CO46" i="37"/>
  <c r="AV46" i="37"/>
  <c r="GS46" i="37"/>
  <c r="EM46" i="37"/>
  <c r="BI46" i="37"/>
  <c r="BZ45" i="37"/>
  <c r="BT45" i="37"/>
  <c r="FL44" i="37"/>
  <c r="FJ44" i="37"/>
  <c r="FH44" i="37"/>
  <c r="FF44" i="37"/>
  <c r="FD44" i="37"/>
  <c r="GI44" i="37"/>
  <c r="FM44" i="37"/>
  <c r="FI44" i="37"/>
  <c r="FG44" i="37"/>
  <c r="FE44" i="37"/>
  <c r="FC44" i="37"/>
  <c r="DT44" i="37"/>
  <c r="DR44" i="37"/>
  <c r="DP44" i="37"/>
  <c r="DN44" i="37"/>
  <c r="DL44" i="37"/>
  <c r="GE44" i="37"/>
  <c r="DU44" i="37"/>
  <c r="DS44" i="37"/>
  <c r="DQ44" i="37"/>
  <c r="DM44" i="37"/>
  <c r="DK44" i="37"/>
  <c r="CX44" i="37"/>
  <c r="CV44" i="37"/>
  <c r="CT44" i="37"/>
  <c r="CR44" i="37"/>
  <c r="CP44" i="37"/>
  <c r="GC44" i="37"/>
  <c r="CY44" i="37"/>
  <c r="CW44" i="37"/>
  <c r="CU44" i="37"/>
  <c r="CS44" i="37"/>
  <c r="CO44" i="37"/>
  <c r="AV44" i="37"/>
  <c r="GS44" i="37"/>
  <c r="EM44" i="37"/>
  <c r="BI44" i="37"/>
  <c r="BT43" i="37"/>
  <c r="BY43" i="37"/>
  <c r="FD42" i="37"/>
  <c r="FI42" i="37"/>
  <c r="DT42" i="37"/>
  <c r="DR42" i="37"/>
  <c r="DP42" i="37"/>
  <c r="DN42" i="37"/>
  <c r="DL42" i="37"/>
  <c r="GE42" i="37"/>
  <c r="DU42" i="37"/>
  <c r="DS42" i="37"/>
  <c r="DQ42" i="37"/>
  <c r="DM42" i="37"/>
  <c r="DK42" i="37"/>
  <c r="CX42" i="37"/>
  <c r="CV42" i="37"/>
  <c r="CT42" i="37"/>
  <c r="CR42" i="37"/>
  <c r="CP42" i="37"/>
  <c r="GC42" i="37"/>
  <c r="CY42" i="37"/>
  <c r="CW42" i="37"/>
  <c r="CU42" i="37"/>
  <c r="CS42" i="37"/>
  <c r="CO42" i="37"/>
  <c r="AV42" i="37"/>
  <c r="GS42" i="37"/>
  <c r="EM42" i="37"/>
  <c r="BI42" i="37"/>
  <c r="FP326" i="37"/>
  <c r="FN326" i="37"/>
  <c r="BP326" i="37"/>
  <c r="BO326" i="37"/>
  <c r="CT326" i="37"/>
  <c r="FN325" i="37"/>
  <c r="BP325" i="37"/>
  <c r="FU325" i="37"/>
  <c r="BO325" i="37"/>
  <c r="EX325" i="37" s="1"/>
  <c r="FN322" i="37"/>
  <c r="BP322" i="37"/>
  <c r="BO322" i="37"/>
  <c r="FV320" i="37"/>
  <c r="FN320" i="37"/>
  <c r="BP320" i="37"/>
  <c r="BO320" i="37"/>
  <c r="FN319" i="37"/>
  <c r="BP319" i="37"/>
  <c r="FU319" i="37"/>
  <c r="BO319" i="37"/>
  <c r="FV318" i="37"/>
  <c r="FN318" i="37"/>
  <c r="BP318" i="37"/>
  <c r="BO318" i="37"/>
  <c r="FF318" i="37"/>
  <c r="FU318" i="37"/>
  <c r="GG281" i="37"/>
  <c r="EQ281" i="37"/>
  <c r="EO281" i="37"/>
  <c r="EK281" i="37"/>
  <c r="EI281" i="37"/>
  <c r="EG281" i="37"/>
  <c r="EP281" i="37"/>
  <c r="EN281" i="37"/>
  <c r="EL281" i="37"/>
  <c r="EJ281" i="37"/>
  <c r="EH281" i="37"/>
  <c r="GG278" i="37"/>
  <c r="EQ278" i="37"/>
  <c r="EO278" i="37"/>
  <c r="EK278" i="37"/>
  <c r="EI278" i="37"/>
  <c r="EG278" i="37"/>
  <c r="EP278" i="37"/>
  <c r="EN278" i="37"/>
  <c r="EL278" i="37"/>
  <c r="EJ278" i="37"/>
  <c r="EH278" i="37"/>
  <c r="GG266" i="37"/>
  <c r="EQ266" i="37"/>
  <c r="EO266" i="37"/>
  <c r="EK266" i="37"/>
  <c r="EI266" i="37"/>
  <c r="EG266" i="37"/>
  <c r="EP266" i="37"/>
  <c r="EN266" i="37"/>
  <c r="EL266" i="37"/>
  <c r="EJ266" i="37"/>
  <c r="EH266" i="37"/>
  <c r="GG263" i="37"/>
  <c r="EQ263" i="37"/>
  <c r="EO263" i="37"/>
  <c r="EK263" i="37"/>
  <c r="EI263" i="37"/>
  <c r="EG263" i="37"/>
  <c r="EP263" i="37"/>
  <c r="EN263" i="37"/>
  <c r="EL263" i="37"/>
  <c r="EJ263" i="37"/>
  <c r="EH263" i="37"/>
  <c r="EO262" i="37"/>
  <c r="EI262" i="37"/>
  <c r="EN262" i="37"/>
  <c r="EO256" i="37"/>
  <c r="EI256" i="37"/>
  <c r="EN256" i="37"/>
  <c r="EL256" i="37"/>
  <c r="GG251" i="37"/>
  <c r="EQ251" i="37"/>
  <c r="EO251" i="37"/>
  <c r="EK251" i="37"/>
  <c r="EI251" i="37"/>
  <c r="EG251" i="37"/>
  <c r="EP251" i="37"/>
  <c r="EN251" i="37"/>
  <c r="EL251" i="37"/>
  <c r="EJ251" i="37"/>
  <c r="EH251" i="37"/>
  <c r="GG248" i="37"/>
  <c r="EQ248" i="37"/>
  <c r="EO248" i="37"/>
  <c r="EK248" i="37"/>
  <c r="EI248" i="37"/>
  <c r="EG248" i="37"/>
  <c r="EP248" i="37"/>
  <c r="EN248" i="37"/>
  <c r="EL248" i="37"/>
  <c r="EJ248" i="37"/>
  <c r="EH248" i="37"/>
  <c r="EO244" i="37"/>
  <c r="EL244" i="37"/>
  <c r="GG243" i="37"/>
  <c r="EQ243" i="37"/>
  <c r="EO243" i="37"/>
  <c r="EK243" i="37"/>
  <c r="EI243" i="37"/>
  <c r="EG243" i="37"/>
  <c r="EP243" i="37"/>
  <c r="EN243" i="37"/>
  <c r="EL243" i="37"/>
  <c r="EJ243" i="37"/>
  <c r="EH243" i="37"/>
  <c r="EI242" i="37"/>
  <c r="EG242" i="37"/>
  <c r="EN242" i="37"/>
  <c r="GG238" i="37"/>
  <c r="EQ238" i="37"/>
  <c r="EO238" i="37"/>
  <c r="EK238" i="37"/>
  <c r="EI238" i="37"/>
  <c r="EG238" i="37"/>
  <c r="EP238" i="37"/>
  <c r="EN238" i="37"/>
  <c r="EL238" i="37"/>
  <c r="EJ238" i="37"/>
  <c r="EH238" i="37"/>
  <c r="EO235" i="37"/>
  <c r="EI235" i="37"/>
  <c r="EG235" i="37"/>
  <c r="EN235" i="37"/>
  <c r="EL235" i="37"/>
  <c r="BZ41" i="37"/>
  <c r="BW41" i="37"/>
  <c r="GS41" i="37"/>
  <c r="EM41" i="37"/>
  <c r="BI41" i="37"/>
  <c r="BN41" i="37"/>
  <c r="AR41" i="37"/>
  <c r="FL39" i="37"/>
  <c r="FJ39" i="37"/>
  <c r="FH39" i="37"/>
  <c r="FF39" i="37"/>
  <c r="FD39" i="37"/>
  <c r="GI39" i="37"/>
  <c r="FG39" i="37"/>
  <c r="FC39" i="37"/>
  <c r="FM39" i="37"/>
  <c r="FI39" i="37"/>
  <c r="FE39" i="37"/>
  <c r="DT39" i="37"/>
  <c r="DR39" i="37"/>
  <c r="DP39" i="37"/>
  <c r="DN39" i="37"/>
  <c r="DL39" i="37"/>
  <c r="GE39" i="37"/>
  <c r="DS39" i="37"/>
  <c r="DK39" i="37"/>
  <c r="DU39" i="37"/>
  <c r="DQ39" i="37"/>
  <c r="DM39" i="37"/>
  <c r="CX39" i="37"/>
  <c r="CV39" i="37"/>
  <c r="CT39" i="37"/>
  <c r="CR39" i="37"/>
  <c r="CP39" i="37"/>
  <c r="CY39" i="37"/>
  <c r="CU39" i="37"/>
  <c r="GC39" i="37"/>
  <c r="CW39" i="37"/>
  <c r="CS39" i="37"/>
  <c r="CO39" i="37"/>
  <c r="AV38" i="37"/>
  <c r="FD37" i="37"/>
  <c r="FC37" i="37"/>
  <c r="FI37" i="37"/>
  <c r="FE37" i="37"/>
  <c r="DT37" i="37"/>
  <c r="DR37" i="37"/>
  <c r="DP37" i="37"/>
  <c r="DN37" i="37"/>
  <c r="DL37" i="37"/>
  <c r="GE37" i="37"/>
  <c r="DS37" i="37"/>
  <c r="DK37" i="37"/>
  <c r="DU37" i="37"/>
  <c r="DQ37" i="37"/>
  <c r="DM37" i="37"/>
  <c r="CP37" i="37"/>
  <c r="CU37" i="37"/>
  <c r="CW37" i="37"/>
  <c r="CO37" i="37"/>
  <c r="AV36" i="37"/>
  <c r="BZ35" i="37"/>
  <c r="BX35" i="37"/>
  <c r="BV35" i="37"/>
  <c r="BT35" i="37"/>
  <c r="GA35" i="37"/>
  <c r="CA35" i="37"/>
  <c r="BW35" i="37"/>
  <c r="BY35" i="37"/>
  <c r="BU35" i="37"/>
  <c r="GS35" i="37"/>
  <c r="EM35" i="37"/>
  <c r="BI35" i="37"/>
  <c r="BN35" i="37"/>
  <c r="EX35" i="37"/>
  <c r="AR35" i="37"/>
  <c r="CJ35" i="37"/>
  <c r="BX33" i="37"/>
  <c r="BT33" i="37"/>
  <c r="GS33" i="37"/>
  <c r="EM33" i="37"/>
  <c r="BN33" i="37"/>
  <c r="AR33" i="37"/>
  <c r="AV32" i="37"/>
  <c r="BZ31" i="37"/>
  <c r="BX31" i="37"/>
  <c r="BV31" i="37"/>
  <c r="BT31" i="37"/>
  <c r="GA31" i="37"/>
  <c r="CA31" i="37"/>
  <c r="BW31" i="37"/>
  <c r="BY31" i="37"/>
  <c r="BU31" i="37"/>
  <c r="GS31" i="37"/>
  <c r="EM31" i="37"/>
  <c r="BI31" i="37"/>
  <c r="BN31" i="37"/>
  <c r="AR31" i="37"/>
  <c r="AV30" i="37"/>
  <c r="BZ29" i="37"/>
  <c r="BX29" i="37"/>
  <c r="BV29" i="37"/>
  <c r="BT29" i="37"/>
  <c r="GA29" i="37"/>
  <c r="CA29" i="37"/>
  <c r="BW29" i="37"/>
  <c r="BY29" i="37"/>
  <c r="BU29" i="37"/>
  <c r="GS29" i="37"/>
  <c r="EM29" i="37"/>
  <c r="BN29" i="37"/>
  <c r="AR29" i="37"/>
  <c r="BI29" i="37"/>
  <c r="AV28" i="37"/>
  <c r="FH27" i="37"/>
  <c r="FD27" i="37"/>
  <c r="FG27" i="37"/>
  <c r="FE27" i="37"/>
  <c r="DP27" i="37"/>
  <c r="DL27" i="37"/>
  <c r="DS27" i="37"/>
  <c r="DM27" i="37"/>
  <c r="CT27" i="37"/>
  <c r="CP27" i="37"/>
  <c r="CW27" i="37"/>
  <c r="CS27" i="37"/>
  <c r="AV26" i="37"/>
  <c r="BT25" i="37"/>
  <c r="CA25" i="37"/>
  <c r="BY25" i="37"/>
  <c r="BU25" i="37"/>
  <c r="GS25" i="37"/>
  <c r="EM25" i="37"/>
  <c r="BI25" i="37"/>
  <c r="BN25" i="37"/>
  <c r="AR25" i="37"/>
  <c r="CJ25" i="37"/>
  <c r="DT23" i="37"/>
  <c r="DR23" i="37"/>
  <c r="DP23" i="37"/>
  <c r="DN23" i="37"/>
  <c r="DL23" i="37"/>
  <c r="GE23" i="37"/>
  <c r="DS23" i="37"/>
  <c r="DK23" i="37"/>
  <c r="DU23" i="37"/>
  <c r="DQ23" i="37"/>
  <c r="DM23" i="37"/>
  <c r="CT23" i="37"/>
  <c r="CP23" i="37"/>
  <c r="CW23" i="37"/>
  <c r="AV22" i="37"/>
  <c r="FA21" i="37"/>
  <c r="EW21" i="37"/>
  <c r="EU21" i="37"/>
  <c r="ES21" i="37"/>
  <c r="GH21" i="37"/>
  <c r="FB21" i="37"/>
  <c r="EZ21" i="37"/>
  <c r="EX21" i="37"/>
  <c r="EV21" i="37"/>
  <c r="ET21" i="37"/>
  <c r="ER21" i="37"/>
  <c r="DI21" i="37"/>
  <c r="DG21" i="37"/>
  <c r="DE21" i="37"/>
  <c r="DA21" i="37"/>
  <c r="GD21" i="37"/>
  <c r="DJ21" i="37"/>
  <c r="DH21" i="37"/>
  <c r="DF21" i="37"/>
  <c r="DD21" i="37"/>
  <c r="DB21" i="37"/>
  <c r="CZ21" i="37"/>
  <c r="AV21" i="37"/>
  <c r="EW20" i="37"/>
  <c r="EX20" i="37"/>
  <c r="ET20" i="37"/>
  <c r="ER20" i="37"/>
  <c r="DI20" i="37"/>
  <c r="DG20" i="37"/>
  <c r="DE20" i="37"/>
  <c r="DA20" i="37"/>
  <c r="GD20" i="37"/>
  <c r="DJ20" i="37"/>
  <c r="DH20" i="37"/>
  <c r="DF20" i="37"/>
  <c r="DD20" i="37"/>
  <c r="DB20" i="37"/>
  <c r="CZ20" i="37"/>
  <c r="EZ19" i="37"/>
  <c r="ET19" i="37"/>
  <c r="ER19" i="37"/>
  <c r="DI19" i="37"/>
  <c r="DG19" i="37"/>
  <c r="DE19" i="37"/>
  <c r="DA19" i="37"/>
  <c r="GD19" i="37"/>
  <c r="DJ19" i="37"/>
  <c r="DH19" i="37"/>
  <c r="DF19" i="37"/>
  <c r="DD19" i="37"/>
  <c r="DB19" i="37"/>
  <c r="CZ19" i="37"/>
  <c r="AV19" i="37"/>
  <c r="EZ18" i="37"/>
  <c r="ET18" i="37"/>
  <c r="ER18" i="37"/>
  <c r="DI18" i="37"/>
  <c r="DG18" i="37"/>
  <c r="DE18" i="37"/>
  <c r="DA18" i="37"/>
  <c r="GD18" i="37"/>
  <c r="DJ18" i="37"/>
  <c r="DH18" i="37"/>
  <c r="DF18" i="37"/>
  <c r="DD18" i="37"/>
  <c r="DB18" i="37"/>
  <c r="CZ18" i="37"/>
  <c r="EZ17" i="37"/>
  <c r="ET17" i="37"/>
  <c r="ER17" i="37"/>
  <c r="DI17" i="37"/>
  <c r="DG17" i="37"/>
  <c r="DE17" i="37"/>
  <c r="DA17" i="37"/>
  <c r="GD17" i="37"/>
  <c r="DJ17" i="37"/>
  <c r="DH17" i="37"/>
  <c r="DF17" i="37"/>
  <c r="DD17" i="37"/>
  <c r="DB17" i="37"/>
  <c r="CZ17" i="37"/>
  <c r="FA16" i="37"/>
  <c r="EW16" i="37"/>
  <c r="EU16" i="37"/>
  <c r="ES16" i="37"/>
  <c r="GH16" i="37"/>
  <c r="FB16" i="37"/>
  <c r="EZ16" i="37"/>
  <c r="EX16" i="37"/>
  <c r="EV16" i="37"/>
  <c r="ET16" i="37"/>
  <c r="ER16" i="37"/>
  <c r="DI16" i="37"/>
  <c r="DG16" i="37"/>
  <c r="DE16" i="37"/>
  <c r="DA16" i="37"/>
  <c r="GD16" i="37"/>
  <c r="DJ16" i="37"/>
  <c r="DH16" i="37"/>
  <c r="DF16" i="37"/>
  <c r="DD16" i="37"/>
  <c r="DB16" i="37"/>
  <c r="CZ16" i="37"/>
  <c r="AV16" i="37"/>
  <c r="ES15" i="37"/>
  <c r="EZ15" i="37"/>
  <c r="EX15" i="37"/>
  <c r="ET15" i="37"/>
  <c r="ER15" i="37"/>
  <c r="DI15" i="37"/>
  <c r="DG15" i="37"/>
  <c r="DE15" i="37"/>
  <c r="DA15" i="37"/>
  <c r="GD15" i="37"/>
  <c r="DJ15" i="37"/>
  <c r="DH15" i="37"/>
  <c r="DF15" i="37"/>
  <c r="DD15" i="37"/>
  <c r="DB15" i="37"/>
  <c r="CZ15" i="37"/>
  <c r="FA14" i="37"/>
  <c r="EW14" i="37"/>
  <c r="EU14" i="37"/>
  <c r="ES14" i="37"/>
  <c r="GH14" i="37"/>
  <c r="FB14" i="37"/>
  <c r="EZ14" i="37"/>
  <c r="EX14" i="37"/>
  <c r="EV14" i="37"/>
  <c r="ET14" i="37"/>
  <c r="ER14" i="37"/>
  <c r="DI14" i="37"/>
  <c r="DG14" i="37"/>
  <c r="DE14" i="37"/>
  <c r="DA14" i="37"/>
  <c r="GD14" i="37"/>
  <c r="DJ14" i="37"/>
  <c r="DH14" i="37"/>
  <c r="DF14" i="37"/>
  <c r="DD14" i="37"/>
  <c r="DB14" i="37"/>
  <c r="CZ14" i="37"/>
  <c r="EW13" i="37"/>
  <c r="EZ13" i="37"/>
  <c r="EX13" i="37"/>
  <c r="ET13" i="37"/>
  <c r="ER13" i="37"/>
  <c r="DI13" i="37"/>
  <c r="DG13" i="37"/>
  <c r="DE13" i="37"/>
  <c r="DA13" i="37"/>
  <c r="GD13" i="37"/>
  <c r="DJ13" i="37"/>
  <c r="DH13" i="37"/>
  <c r="DF13" i="37"/>
  <c r="DD13" i="37"/>
  <c r="DB13" i="37"/>
  <c r="CZ13" i="37"/>
  <c r="AV13" i="37"/>
  <c r="ET12" i="37"/>
  <c r="ER12" i="37"/>
  <c r="DI12" i="37"/>
  <c r="DG12" i="37"/>
  <c r="DE12" i="37"/>
  <c r="DA12" i="37"/>
  <c r="GD12" i="37"/>
  <c r="DJ12" i="37"/>
  <c r="DH12" i="37"/>
  <c r="DF12" i="37"/>
  <c r="DD12" i="37"/>
  <c r="DB12" i="37"/>
  <c r="CZ12" i="37"/>
  <c r="AV12" i="37"/>
  <c r="EX11" i="37"/>
  <c r="ET11" i="37"/>
  <c r="ER11" i="37"/>
  <c r="DI11" i="37"/>
  <c r="DG11" i="37"/>
  <c r="DE11" i="37"/>
  <c r="DA11" i="37"/>
  <c r="GD11" i="37"/>
  <c r="DJ11" i="37"/>
  <c r="DH11" i="37"/>
  <c r="DF11" i="37"/>
  <c r="DD11" i="37"/>
  <c r="DB11" i="37"/>
  <c r="CZ11" i="37"/>
  <c r="AV11" i="37"/>
  <c r="FA10" i="37"/>
  <c r="EW10" i="37"/>
  <c r="EU10" i="37"/>
  <c r="ES10" i="37"/>
  <c r="GH10" i="37"/>
  <c r="FB10" i="37"/>
  <c r="EZ10" i="37"/>
  <c r="EX10" i="37"/>
  <c r="EV10" i="37"/>
  <c r="ET10" i="37"/>
  <c r="ER10" i="37"/>
  <c r="DH10" i="37"/>
  <c r="DB10" i="37"/>
  <c r="AV10" i="37"/>
  <c r="FA9" i="37"/>
  <c r="EW9" i="37"/>
  <c r="EU9" i="37"/>
  <c r="ES9" i="37"/>
  <c r="GH9" i="37"/>
  <c r="FB9" i="37"/>
  <c r="EZ9" i="37"/>
  <c r="EX9" i="37"/>
  <c r="EV9" i="37"/>
  <c r="ET9" i="37"/>
  <c r="ER9" i="37"/>
  <c r="DI9" i="37"/>
  <c r="DG9" i="37"/>
  <c r="DE9" i="37"/>
  <c r="DA9" i="37"/>
  <c r="GD9" i="37"/>
  <c r="DJ9" i="37"/>
  <c r="DH9" i="37"/>
  <c r="DF9" i="37"/>
  <c r="DD9" i="37"/>
  <c r="DB9" i="37"/>
  <c r="CZ9" i="37"/>
  <c r="AV9" i="37"/>
  <c r="FA8" i="37"/>
  <c r="EW8" i="37"/>
  <c r="EU8" i="37"/>
  <c r="ES8" i="37"/>
  <c r="GH8" i="37"/>
  <c r="FB8" i="37"/>
  <c r="EZ8" i="37"/>
  <c r="EX8" i="37"/>
  <c r="EV8" i="37"/>
  <c r="ET8" i="37"/>
  <c r="ER8" i="37"/>
  <c r="FV227" i="37"/>
  <c r="FT227" i="37"/>
  <c r="FR227" i="37"/>
  <c r="FP227" i="37"/>
  <c r="FN227" i="37"/>
  <c r="BR227" i="37"/>
  <c r="FS227" i="37"/>
  <c r="FO227" i="37"/>
  <c r="FU227" i="37"/>
  <c r="FQ227" i="37"/>
  <c r="FN225" i="37"/>
  <c r="BP225" i="37"/>
  <c r="BO225" i="37"/>
  <c r="FU225" i="37"/>
  <c r="FV220" i="37"/>
  <c r="FT220" i="37"/>
  <c r="FR220" i="37"/>
  <c r="FP220" i="37"/>
  <c r="FN220" i="37"/>
  <c r="BR220" i="37"/>
  <c r="FU220" i="37"/>
  <c r="FQ220" i="37"/>
  <c r="FS220" i="37"/>
  <c r="FO220" i="37"/>
  <c r="FV215" i="37"/>
  <c r="FT215" i="37"/>
  <c r="FR215" i="37"/>
  <c r="FP215" i="37"/>
  <c r="FN215" i="37"/>
  <c r="BR215" i="37"/>
  <c r="FS215" i="37"/>
  <c r="FO215" i="37"/>
  <c r="FU215" i="37"/>
  <c r="FQ215" i="37"/>
  <c r="FV210" i="37"/>
  <c r="FT210" i="37"/>
  <c r="FR210" i="37"/>
  <c r="FP210" i="37"/>
  <c r="FN210" i="37"/>
  <c r="BR210" i="37"/>
  <c r="FU210" i="37"/>
  <c r="FQ210" i="37"/>
  <c r="FS210" i="37"/>
  <c r="FO210" i="37"/>
  <c r="FT203" i="37"/>
  <c r="FN203" i="37"/>
  <c r="BP203" i="37"/>
  <c r="BO203" i="37"/>
  <c r="FV199" i="37"/>
  <c r="FT199" i="37"/>
  <c r="FR199" i="37"/>
  <c r="FP199" i="37"/>
  <c r="FN199" i="37"/>
  <c r="BR199" i="37"/>
  <c r="FU199" i="37"/>
  <c r="FS199" i="37"/>
  <c r="FQ199" i="37"/>
  <c r="FO199" i="37"/>
  <c r="FT195" i="37"/>
  <c r="FN195" i="37"/>
  <c r="BP195" i="37"/>
  <c r="FO195" i="37"/>
  <c r="BO195" i="37"/>
  <c r="BP191" i="37"/>
  <c r="FS191" i="37"/>
  <c r="BO191" i="37"/>
  <c r="BP187" i="37"/>
  <c r="BO187" i="37"/>
  <c r="FT182" i="37"/>
  <c r="FN182" i="37"/>
  <c r="BP182" i="37"/>
  <c r="BO182" i="37"/>
  <c r="FT176" i="37"/>
  <c r="FP176" i="37"/>
  <c r="BP176" i="37"/>
  <c r="BO176" i="37"/>
  <c r="BP170" i="37"/>
  <c r="BO170" i="37"/>
  <c r="FT166" i="37"/>
  <c r="FN166" i="37"/>
  <c r="BP166" i="37"/>
  <c r="BO166" i="37"/>
  <c r="FV162" i="37"/>
  <c r="FT162" i="37"/>
  <c r="FR162" i="37"/>
  <c r="FP162" i="37"/>
  <c r="FN162" i="37"/>
  <c r="BR162" i="37"/>
  <c r="FU162" i="37"/>
  <c r="FS162" i="37"/>
  <c r="FQ162" i="37"/>
  <c r="FO162" i="37"/>
  <c r="FV160" i="37"/>
  <c r="FT160" i="37"/>
  <c r="FR160" i="37"/>
  <c r="FP160" i="37"/>
  <c r="FN160" i="37"/>
  <c r="BR160" i="37"/>
  <c r="FU160" i="37"/>
  <c r="FS160" i="37"/>
  <c r="FQ160" i="37"/>
  <c r="FO160" i="37"/>
  <c r="FV158" i="37"/>
  <c r="FT158" i="37"/>
  <c r="FR158" i="37"/>
  <c r="FP158" i="37"/>
  <c r="FN158" i="37"/>
  <c r="BR158" i="37"/>
  <c r="FU158" i="37"/>
  <c r="FS158" i="37"/>
  <c r="FQ158" i="37"/>
  <c r="FO158" i="37"/>
  <c r="FT152" i="37"/>
  <c r="FR152" i="37"/>
  <c r="FP152" i="37"/>
  <c r="BP152" i="37"/>
  <c r="FU152" i="37"/>
  <c r="BO152" i="37"/>
  <c r="DN152" i="37"/>
  <c r="FV144" i="37"/>
  <c r="FT144" i="37"/>
  <c r="FR144" i="37"/>
  <c r="FP144" i="37"/>
  <c r="FN144" i="37"/>
  <c r="BR144" i="37"/>
  <c r="FU144" i="37"/>
  <c r="FS144" i="37"/>
  <c r="FQ144" i="37"/>
  <c r="FO144" i="37"/>
  <c r="FT140" i="37"/>
  <c r="BP140" i="37"/>
  <c r="BO140" i="37"/>
  <c r="FV137" i="37"/>
  <c r="FT137" i="37"/>
  <c r="FR137" i="37"/>
  <c r="FP137" i="37"/>
  <c r="FN137" i="37"/>
  <c r="BR137" i="37"/>
  <c r="FU137" i="37"/>
  <c r="FS137" i="37"/>
  <c r="FQ137" i="37"/>
  <c r="FO137" i="37"/>
  <c r="FV133" i="37"/>
  <c r="FT133" i="37"/>
  <c r="FR133" i="37"/>
  <c r="FP133" i="37"/>
  <c r="FN133" i="37"/>
  <c r="BR133" i="37"/>
  <c r="FU133" i="37"/>
  <c r="FS133" i="37"/>
  <c r="FQ133" i="37"/>
  <c r="FO133" i="37"/>
  <c r="FV129" i="37"/>
  <c r="FT129" i="37"/>
  <c r="FN129" i="37"/>
  <c r="BP129" i="37"/>
  <c r="BO129" i="37"/>
  <c r="FJ129" i="37"/>
  <c r="FV122" i="37"/>
  <c r="FT122" i="37"/>
  <c r="FR122" i="37"/>
  <c r="FP122" i="37"/>
  <c r="FN122" i="37"/>
  <c r="BR122" i="37"/>
  <c r="FU122" i="37"/>
  <c r="FS122" i="37"/>
  <c r="FQ122" i="37"/>
  <c r="FO122" i="37"/>
  <c r="FP117" i="37"/>
  <c r="BP117" i="37"/>
  <c r="FS117" i="37"/>
  <c r="BO117" i="37"/>
  <c r="CP117" i="37"/>
  <c r="FT112" i="37"/>
  <c r="FN112" i="37"/>
  <c r="BP112" i="37"/>
  <c r="FS112" i="37"/>
  <c r="BO112" i="37"/>
  <c r="FV108" i="37"/>
  <c r="FT108" i="37"/>
  <c r="FR108" i="37"/>
  <c r="FP108" i="37"/>
  <c r="FN108" i="37"/>
  <c r="BR108" i="37"/>
  <c r="FU108" i="37"/>
  <c r="FS108" i="37"/>
  <c r="FQ108" i="37"/>
  <c r="FO108" i="37"/>
  <c r="FV104" i="37"/>
  <c r="FR104" i="37"/>
  <c r="FN104" i="37"/>
  <c r="BP104" i="37"/>
  <c r="FS104" i="37"/>
  <c r="FQ104" i="37"/>
  <c r="BO104" i="37"/>
  <c r="FD104" i="37" s="1"/>
  <c r="FV102" i="37"/>
  <c r="FN102" i="37"/>
  <c r="BP102" i="37"/>
  <c r="FU102" i="37"/>
  <c r="BO102" i="37"/>
  <c r="FH102" i="37" s="1"/>
  <c r="FV98" i="37"/>
  <c r="FT98" i="37"/>
  <c r="FR98" i="37"/>
  <c r="FP98" i="37"/>
  <c r="FN98" i="37"/>
  <c r="BR98" i="37"/>
  <c r="BP98" i="37"/>
  <c r="FU98" i="37"/>
  <c r="FS98" i="37"/>
  <c r="FQ98" i="37"/>
  <c r="FO98" i="37"/>
  <c r="AO333" i="37"/>
  <c r="AO332" i="37"/>
  <c r="AO331" i="37"/>
  <c r="AO330" i="37"/>
  <c r="AO329" i="37"/>
  <c r="AO324" i="37"/>
  <c r="AO317" i="37"/>
  <c r="AO314" i="37"/>
  <c r="AO313" i="37"/>
  <c r="BN87" i="37"/>
  <c r="BN85" i="37"/>
  <c r="BN80" i="37"/>
  <c r="BN74" i="37"/>
  <c r="BN72" i="37"/>
  <c r="BN69" i="37"/>
  <c r="BN64" i="37"/>
  <c r="BN59" i="37"/>
  <c r="BN57" i="37"/>
  <c r="BN53" i="37"/>
  <c r="BN50" i="37"/>
  <c r="BN48" i="37"/>
  <c r="BN42" i="37"/>
  <c r="CQ578" i="37"/>
  <c r="EE7" i="37"/>
  <c r="EC7" i="37"/>
  <c r="DY7" i="37"/>
  <c r="DW7" i="37"/>
  <c r="GF7" i="37"/>
  <c r="EF7" i="37"/>
  <c r="ED7" i="37"/>
  <c r="EB7" i="37"/>
  <c r="DZ7" i="37"/>
  <c r="DX7" i="37"/>
  <c r="DV7" i="37"/>
  <c r="CM7" i="37"/>
  <c r="CK7" i="37"/>
  <c r="CI7" i="37"/>
  <c r="CG7" i="37"/>
  <c r="GB7" i="37"/>
  <c r="CN7" i="37"/>
  <c r="CL7" i="37"/>
  <c r="CJ7" i="37"/>
  <c r="CH7" i="37"/>
  <c r="CF7" i="37"/>
  <c r="CD7" i="37"/>
  <c r="EE6" i="37"/>
  <c r="EC6" i="37"/>
  <c r="DY6" i="37"/>
  <c r="DW6" i="37"/>
  <c r="GF6" i="37"/>
  <c r="EF6" i="37"/>
  <c r="ED6" i="37"/>
  <c r="EB6" i="37"/>
  <c r="DZ6" i="37"/>
  <c r="DX6" i="37"/>
  <c r="DV6" i="37"/>
  <c r="CM6" i="37"/>
  <c r="CK6" i="37"/>
  <c r="CI6" i="37"/>
  <c r="CG6" i="37"/>
  <c r="GB6" i="37"/>
  <c r="CN6" i="37"/>
  <c r="CL6" i="37"/>
  <c r="CJ6" i="37"/>
  <c r="CH6" i="37"/>
  <c r="CF6" i="37"/>
  <c r="CD6" i="37"/>
  <c r="EE5" i="37"/>
  <c r="EC5" i="37"/>
  <c r="DY5" i="37"/>
  <c r="DW5" i="37"/>
  <c r="GF5" i="37"/>
  <c r="EF5" i="37"/>
  <c r="ED5" i="37"/>
  <c r="EB5" i="37"/>
  <c r="DZ5" i="37"/>
  <c r="DX5" i="37"/>
  <c r="DV5" i="37"/>
  <c r="CM5" i="37"/>
  <c r="CK5" i="37"/>
  <c r="CI5" i="37"/>
  <c r="CG5" i="37"/>
  <c r="GB5" i="37"/>
  <c r="CN5" i="37"/>
  <c r="CL5" i="37"/>
  <c r="CJ5" i="37"/>
  <c r="CH5" i="37"/>
  <c r="CF5" i="37"/>
  <c r="CD5" i="37"/>
  <c r="EE4" i="37"/>
  <c r="EC4" i="37"/>
  <c r="DY4" i="37"/>
  <c r="DW4" i="37"/>
  <c r="GF4" i="37"/>
  <c r="EF4" i="37"/>
  <c r="ED4" i="37"/>
  <c r="EB4" i="37"/>
  <c r="DZ4" i="37"/>
  <c r="DX4" i="37"/>
  <c r="DV4" i="37"/>
  <c r="CM4" i="37"/>
  <c r="CK4" i="37"/>
  <c r="CI4" i="37"/>
  <c r="CG4" i="37"/>
  <c r="GB4" i="37"/>
  <c r="CN4" i="37"/>
  <c r="CL4" i="37"/>
  <c r="CJ4" i="37"/>
  <c r="CH4" i="37"/>
  <c r="CF4" i="37"/>
  <c r="CD4" i="37"/>
  <c r="AS578" i="37"/>
  <c r="FW4" i="37"/>
  <c r="AH4" i="37"/>
  <c r="GJ96" i="37"/>
  <c r="AH96" i="37"/>
  <c r="GV96" i="37" s="1"/>
  <c r="FW96" i="37"/>
  <c r="AU96" i="37"/>
  <c r="AX96" i="37"/>
  <c r="GJ91" i="37"/>
  <c r="AH91" i="37"/>
  <c r="GV91" i="37" s="1"/>
  <c r="FW91" i="37"/>
  <c r="AU91" i="37"/>
  <c r="AX91" i="37"/>
  <c r="AH90" i="37"/>
  <c r="GV90" i="37"/>
  <c r="FW90" i="37"/>
  <c r="FX90" i="37"/>
  <c r="AU90" i="37"/>
  <c r="AX90" i="37"/>
  <c r="GJ88" i="37"/>
  <c r="AH88" i="37"/>
  <c r="GV88" i="37" s="1"/>
  <c r="FW88" i="37"/>
  <c r="AU88" i="37"/>
  <c r="AX88" i="37"/>
  <c r="AH87" i="37"/>
  <c r="GV87" i="37"/>
  <c r="FW87" i="37"/>
  <c r="FX87" i="37"/>
  <c r="AU87" i="37"/>
  <c r="AX87" i="37"/>
  <c r="GJ85" i="37"/>
  <c r="AH85" i="37"/>
  <c r="GV85" i="37" s="1"/>
  <c r="FW85" i="37"/>
  <c r="AU85" i="37"/>
  <c r="AX85" i="37"/>
  <c r="AH81" i="37"/>
  <c r="GV81" i="37"/>
  <c r="FW81" i="37"/>
  <c r="FX81" i="37"/>
  <c r="AU81" i="37"/>
  <c r="AX81" i="37"/>
  <c r="GJ80" i="37"/>
  <c r="AH80" i="37"/>
  <c r="GV80" i="37" s="1"/>
  <c r="FW80" i="37"/>
  <c r="AU80" i="37"/>
  <c r="AX80" i="37"/>
  <c r="AH78" i="37"/>
  <c r="GV78" i="37"/>
  <c r="FW78" i="37"/>
  <c r="FX78" i="37"/>
  <c r="AU78" i="37"/>
  <c r="AX78" i="37"/>
  <c r="AH76" i="37"/>
  <c r="GV76" i="37"/>
  <c r="FW76" i="37"/>
  <c r="FX76" i="37"/>
  <c r="AU76" i="37"/>
  <c r="AX76" i="37"/>
  <c r="GJ74" i="37"/>
  <c r="AH74" i="37"/>
  <c r="GV74" i="37" s="1"/>
  <c r="FW74" i="37"/>
  <c r="AU74" i="37"/>
  <c r="AX74" i="37"/>
  <c r="GJ72" i="37"/>
  <c r="AH72" i="37"/>
  <c r="GV72" i="37" s="1"/>
  <c r="FW72" i="37"/>
  <c r="AU72" i="37"/>
  <c r="AX72" i="37"/>
  <c r="GJ70" i="37"/>
  <c r="AH70" i="37"/>
  <c r="GV70" i="37" s="1"/>
  <c r="FW70" i="37"/>
  <c r="AU70" i="37"/>
  <c r="AX70" i="37"/>
  <c r="AH69" i="37"/>
  <c r="GV69" i="37"/>
  <c r="FW69" i="37"/>
  <c r="FX69" i="37"/>
  <c r="AU69" i="37"/>
  <c r="AX69" i="37"/>
  <c r="AH68" i="37"/>
  <c r="GV68" i="37"/>
  <c r="FW68" i="37"/>
  <c r="FX68" i="37"/>
  <c r="AU68" i="37"/>
  <c r="AX68" i="37"/>
  <c r="GJ64" i="37"/>
  <c r="AH64" i="37"/>
  <c r="GV64" i="37" s="1"/>
  <c r="FW64" i="37"/>
  <c r="AU64" i="37"/>
  <c r="AX64" i="37"/>
  <c r="AH62" i="37"/>
  <c r="GV62" i="37"/>
  <c r="FW62" i="37"/>
  <c r="FX62" i="37"/>
  <c r="AU62" i="37"/>
  <c r="AX62" i="37"/>
  <c r="GJ60" i="37"/>
  <c r="AH60" i="37"/>
  <c r="GV60" i="37" s="1"/>
  <c r="FW60" i="37"/>
  <c r="AU60" i="37"/>
  <c r="AX60" i="37"/>
  <c r="GJ59" i="37"/>
  <c r="AH59" i="37"/>
  <c r="GV59" i="37" s="1"/>
  <c r="FW59" i="37"/>
  <c r="AU59" i="37"/>
  <c r="AX59" i="37"/>
  <c r="GJ58" i="37"/>
  <c r="AH58" i="37"/>
  <c r="GV58" i="37" s="1"/>
  <c r="FW58" i="37"/>
  <c r="AU58" i="37"/>
  <c r="AX58" i="37"/>
  <c r="GJ57" i="37"/>
  <c r="AH57" i="37"/>
  <c r="GV57" i="37" s="1"/>
  <c r="FW57" i="37"/>
  <c r="AU57" i="37"/>
  <c r="AX57" i="37"/>
  <c r="GJ56" i="37"/>
  <c r="AH56" i="37"/>
  <c r="GV56" i="37" s="1"/>
  <c r="FW56" i="37"/>
  <c r="AU56" i="37"/>
  <c r="AX56" i="37"/>
  <c r="GJ54" i="37"/>
  <c r="AH54" i="37"/>
  <c r="GV54" i="37" s="1"/>
  <c r="FW54" i="37"/>
  <c r="AU54" i="37"/>
  <c r="AX54" i="37"/>
  <c r="GJ53" i="37"/>
  <c r="AH53" i="37"/>
  <c r="GV53" i="37"/>
  <c r="FW53" i="37"/>
  <c r="AU53" i="37"/>
  <c r="AX53" i="37" s="1"/>
  <c r="GJ51" i="37"/>
  <c r="AH51" i="37"/>
  <c r="GV51" i="37"/>
  <c r="FW51" i="37"/>
  <c r="AU51" i="37"/>
  <c r="AX51" i="37" s="1"/>
  <c r="AH50" i="37"/>
  <c r="GV50" i="37" s="1"/>
  <c r="FW50" i="37"/>
  <c r="FX50" i="37"/>
  <c r="AU50" i="37"/>
  <c r="AX50" i="37"/>
  <c r="AH48" i="37"/>
  <c r="GV48" i="37"/>
  <c r="FW48" i="37"/>
  <c r="FX48" i="37"/>
  <c r="AU48" i="37"/>
  <c r="AX48" i="37"/>
  <c r="AH46" i="37"/>
  <c r="GV46" i="37"/>
  <c r="FW46" i="37"/>
  <c r="FX46" i="37"/>
  <c r="AU46" i="37"/>
  <c r="AX46" i="37"/>
  <c r="GJ44" i="37"/>
  <c r="AH44" i="37"/>
  <c r="GV44" i="37" s="1"/>
  <c r="FW44" i="37"/>
  <c r="AU44" i="37"/>
  <c r="AX44" i="37"/>
  <c r="AH42" i="37"/>
  <c r="GV42" i="37"/>
  <c r="FW42" i="37"/>
  <c r="FX42" i="37"/>
  <c r="AU42" i="37"/>
  <c r="AX42" i="37"/>
  <c r="DT40" i="37"/>
  <c r="DR40" i="37"/>
  <c r="DP40" i="37"/>
  <c r="DN40" i="37"/>
  <c r="DL40" i="37"/>
  <c r="DU40" i="37"/>
  <c r="DQ40" i="37"/>
  <c r="DM40" i="37"/>
  <c r="GE40" i="37"/>
  <c r="DS40" i="37"/>
  <c r="DK40" i="37"/>
  <c r="CX40" i="37"/>
  <c r="CV40" i="37"/>
  <c r="CT40" i="37"/>
  <c r="CR40" i="37"/>
  <c r="CP40" i="37"/>
  <c r="GC40" i="37"/>
  <c r="CW40" i="37"/>
  <c r="CS40" i="37"/>
  <c r="CO40" i="37"/>
  <c r="CY40" i="37"/>
  <c r="CU40" i="37"/>
  <c r="FD38" i="37"/>
  <c r="FI38" i="37"/>
  <c r="FC38" i="37"/>
  <c r="BT38" i="37"/>
  <c r="BY38" i="37"/>
  <c r="CA38" i="37"/>
  <c r="FJ36" i="37"/>
  <c r="FD36" i="37"/>
  <c r="FI36" i="37"/>
  <c r="FE36" i="37"/>
  <c r="FC36" i="37"/>
  <c r="BZ36" i="37"/>
  <c r="BT36" i="37"/>
  <c r="BY36" i="37"/>
  <c r="BU36" i="37"/>
  <c r="CA36" i="37"/>
  <c r="FL34" i="37"/>
  <c r="FJ34" i="37"/>
  <c r="FH34" i="37"/>
  <c r="FF34" i="37"/>
  <c r="FD34" i="37"/>
  <c r="FM34" i="37"/>
  <c r="FI34" i="37"/>
  <c r="FE34" i="37"/>
  <c r="GI34" i="37"/>
  <c r="FG34" i="37"/>
  <c r="FC34" i="37"/>
  <c r="BZ34" i="37"/>
  <c r="BX34" i="37"/>
  <c r="BV34" i="37"/>
  <c r="BT34" i="37"/>
  <c r="BY34" i="37"/>
  <c r="BU34" i="37"/>
  <c r="GA34" i="37"/>
  <c r="CA34" i="37"/>
  <c r="BW34" i="37"/>
  <c r="BZ32" i="37"/>
  <c r="BX32" i="37"/>
  <c r="BV32" i="37"/>
  <c r="BT32" i="37"/>
  <c r="BY32" i="37"/>
  <c r="BU32" i="37"/>
  <c r="GA32" i="37"/>
  <c r="CA32" i="37"/>
  <c r="BW32" i="37"/>
  <c r="GS32" i="37"/>
  <c r="EM32" i="37"/>
  <c r="FL30" i="37"/>
  <c r="FJ30" i="37"/>
  <c r="FH30" i="37"/>
  <c r="FF30" i="37"/>
  <c r="FD30" i="37"/>
  <c r="FM30" i="37"/>
  <c r="FI30" i="37"/>
  <c r="FE30" i="37"/>
  <c r="GI30" i="37"/>
  <c r="FG30" i="37"/>
  <c r="FC30" i="37"/>
  <c r="DT30" i="37"/>
  <c r="DR30" i="37"/>
  <c r="DP30" i="37"/>
  <c r="DN30" i="37"/>
  <c r="DL30" i="37"/>
  <c r="DU30" i="37"/>
  <c r="DQ30" i="37"/>
  <c r="DM30" i="37"/>
  <c r="GE30" i="37"/>
  <c r="DS30" i="37"/>
  <c r="DK30" i="37"/>
  <c r="CX30" i="37"/>
  <c r="CV30" i="37"/>
  <c r="CT30" i="37"/>
  <c r="CR30" i="37"/>
  <c r="CP30" i="37"/>
  <c r="GC30" i="37"/>
  <c r="CW30" i="37"/>
  <c r="CS30" i="37"/>
  <c r="CO30" i="37"/>
  <c r="CY30" i="37"/>
  <c r="CU30" i="37"/>
  <c r="BZ28" i="37"/>
  <c r="BX28" i="37"/>
  <c r="BV28" i="37"/>
  <c r="BT28" i="37"/>
  <c r="BY28" i="37"/>
  <c r="BU28" i="37"/>
  <c r="GA28" i="37"/>
  <c r="CA28" i="37"/>
  <c r="BW28" i="37"/>
  <c r="GS28" i="37"/>
  <c r="EM28" i="37"/>
  <c r="BZ26" i="37"/>
  <c r="BX26" i="37"/>
  <c r="BV26" i="37"/>
  <c r="BT26" i="37"/>
  <c r="BY26" i="37"/>
  <c r="BU26" i="37"/>
  <c r="GA26" i="37"/>
  <c r="CA26" i="37"/>
  <c r="BW26" i="37"/>
  <c r="GS26" i="37"/>
  <c r="BI26" i="37"/>
  <c r="EM26" i="37"/>
  <c r="FL24" i="37"/>
  <c r="FJ24" i="37"/>
  <c r="FH24" i="37"/>
  <c r="FF24" i="37"/>
  <c r="FD24" i="37"/>
  <c r="FM24" i="37"/>
  <c r="FI24" i="37"/>
  <c r="FE24" i="37"/>
  <c r="GI24" i="37"/>
  <c r="FG24" i="37"/>
  <c r="FC24" i="37"/>
  <c r="DT24" i="37"/>
  <c r="DR24" i="37"/>
  <c r="DP24" i="37"/>
  <c r="DN24" i="37"/>
  <c r="DL24" i="37"/>
  <c r="DU24" i="37"/>
  <c r="DQ24" i="37"/>
  <c r="DM24" i="37"/>
  <c r="GE24" i="37"/>
  <c r="DS24" i="37"/>
  <c r="DK24" i="37"/>
  <c r="CT24" i="37"/>
  <c r="CU24" i="37"/>
  <c r="FL22" i="37"/>
  <c r="FJ22" i="37"/>
  <c r="FH22" i="37"/>
  <c r="FF22" i="37"/>
  <c r="FD22" i="37"/>
  <c r="FM22" i="37"/>
  <c r="FI22" i="37"/>
  <c r="FE22" i="37"/>
  <c r="GI22" i="37"/>
  <c r="FG22" i="37"/>
  <c r="FC22" i="37"/>
  <c r="EB22" i="37"/>
  <c r="DX22" i="37"/>
  <c r="DV22" i="37"/>
  <c r="GD22" i="37"/>
  <c r="DJ22" i="37"/>
  <c r="DH22" i="37"/>
  <c r="DF22" i="37"/>
  <c r="DD22" i="37"/>
  <c r="DB22" i="37"/>
  <c r="CZ22" i="37"/>
  <c r="DI22" i="37"/>
  <c r="DE22" i="37"/>
  <c r="DA22" i="37"/>
  <c r="DG22" i="37"/>
  <c r="GB22" i="37"/>
  <c r="CN22" i="37"/>
  <c r="CL22" i="37"/>
  <c r="CJ22" i="37"/>
  <c r="CH22" i="37"/>
  <c r="CF22" i="37"/>
  <c r="CD22" i="37"/>
  <c r="CK22" i="37"/>
  <c r="CG22" i="37"/>
  <c r="CM22" i="37"/>
  <c r="CI22" i="37"/>
  <c r="AN22" i="37"/>
  <c r="AO22" i="37"/>
  <c r="AN20" i="37"/>
  <c r="AO20" i="37"/>
  <c r="AN10" i="37"/>
  <c r="AO10" i="37"/>
  <c r="FW229" i="37"/>
  <c r="FX229" i="37"/>
  <c r="AH229" i="37"/>
  <c r="GV229" i="37"/>
  <c r="AU229" i="37"/>
  <c r="AW229" i="37"/>
  <c r="AH228" i="37"/>
  <c r="GV228" i="37"/>
  <c r="FW228" i="37"/>
  <c r="FX228" i="37"/>
  <c r="AU228" i="37"/>
  <c r="AX228" i="37"/>
  <c r="GJ224" i="37"/>
  <c r="AH224" i="37"/>
  <c r="GV224" i="37" s="1"/>
  <c r="FW224" i="37"/>
  <c r="AU224" i="37"/>
  <c r="AX224" i="37"/>
  <c r="AH223" i="37"/>
  <c r="GV223" i="37"/>
  <c r="FW223" i="37"/>
  <c r="FX223" i="37"/>
  <c r="AU223" i="37"/>
  <c r="AW223" i="37"/>
  <c r="AH221" i="37"/>
  <c r="GV221" i="37"/>
  <c r="FW221" i="37"/>
  <c r="FX221" i="37"/>
  <c r="AU221" i="37"/>
  <c r="AW221" i="37"/>
  <c r="AH219" i="37"/>
  <c r="GV219" i="37"/>
  <c r="FW219" i="37"/>
  <c r="FX219" i="37"/>
  <c r="AU219" i="37"/>
  <c r="AW219" i="37"/>
  <c r="AH218" i="37"/>
  <c r="GV218" i="37"/>
  <c r="FW218" i="37"/>
  <c r="FX218" i="37"/>
  <c r="AU218" i="37"/>
  <c r="AX218" i="37"/>
  <c r="AH217" i="37"/>
  <c r="GV217" i="37"/>
  <c r="FW217" i="37"/>
  <c r="FX217" i="37"/>
  <c r="AU217" i="37"/>
  <c r="AW217" i="37"/>
  <c r="AH214" i="37"/>
  <c r="GV214" i="37"/>
  <c r="FW214" i="37"/>
  <c r="FX214" i="37"/>
  <c r="AU214" i="37"/>
  <c r="AX214" i="37"/>
  <c r="AH213" i="37"/>
  <c r="GV213" i="37"/>
  <c r="FW213" i="37"/>
  <c r="FX213" i="37"/>
  <c r="AU213" i="37"/>
  <c r="AW213" i="37"/>
  <c r="AH212" i="37"/>
  <c r="GV212" i="37"/>
  <c r="FW212" i="37"/>
  <c r="FX212" i="37"/>
  <c r="AU212" i="37"/>
  <c r="AX212" i="37"/>
  <c r="AH207" i="37"/>
  <c r="GV207" i="37"/>
  <c r="FW207" i="37"/>
  <c r="FX207" i="37"/>
  <c r="AU207" i="37"/>
  <c r="AX207" i="37"/>
  <c r="AH206" i="37"/>
  <c r="GV206" i="37"/>
  <c r="FW206" i="37"/>
  <c r="FX206" i="37"/>
  <c r="AU206" i="37"/>
  <c r="AX206" i="37"/>
  <c r="AH204" i="37"/>
  <c r="GV204" i="37"/>
  <c r="FW204" i="37"/>
  <c r="FX204" i="37"/>
  <c r="AU204" i="37"/>
  <c r="AX204" i="37"/>
  <c r="AH202" i="37"/>
  <c r="GV202" i="37"/>
  <c r="FW202" i="37"/>
  <c r="FX202" i="37"/>
  <c r="AU202" i="37"/>
  <c r="AX202" i="37"/>
  <c r="AH200" i="37"/>
  <c r="GV200" i="37"/>
  <c r="FW200" i="37"/>
  <c r="FX200" i="37"/>
  <c r="AU200" i="37"/>
  <c r="AX200" i="37"/>
  <c r="AH198" i="37"/>
  <c r="GV198" i="37"/>
  <c r="FW198" i="37"/>
  <c r="FX198" i="37"/>
  <c r="AU198" i="37"/>
  <c r="AX198" i="37"/>
  <c r="AH196" i="37"/>
  <c r="GV196" i="37"/>
  <c r="FW196" i="37"/>
  <c r="FX196" i="37"/>
  <c r="AU196" i="37"/>
  <c r="AX196" i="37"/>
  <c r="GJ193" i="37"/>
  <c r="AH193" i="37"/>
  <c r="GV193" i="37" s="1"/>
  <c r="FW193" i="37"/>
  <c r="AU193" i="37"/>
  <c r="AX193" i="37"/>
  <c r="AH192" i="37"/>
  <c r="GV192" i="37"/>
  <c r="FW192" i="37"/>
  <c r="FX192" i="37"/>
  <c r="AU192" i="37"/>
  <c r="AX192" i="37"/>
  <c r="AH190" i="37"/>
  <c r="GV190" i="37"/>
  <c r="FW190" i="37"/>
  <c r="FX190" i="37"/>
  <c r="AU190" i="37"/>
  <c r="AX190" i="37"/>
  <c r="AH188" i="37"/>
  <c r="GV188" i="37"/>
  <c r="FW188" i="37"/>
  <c r="FX188" i="37"/>
  <c r="AU188" i="37"/>
  <c r="AX188" i="37"/>
  <c r="GJ186" i="37"/>
  <c r="AH186" i="37"/>
  <c r="GV186" i="37" s="1"/>
  <c r="FW186" i="37"/>
  <c r="AU186" i="37"/>
  <c r="AX186" i="37"/>
  <c r="AH184" i="37"/>
  <c r="GV184" i="37"/>
  <c r="FW184" i="37"/>
  <c r="FX184" i="37"/>
  <c r="AU184" i="37"/>
  <c r="AX184" i="37"/>
  <c r="AH183" i="37"/>
  <c r="GV183" i="37"/>
  <c r="FW183" i="37"/>
  <c r="FX183" i="37"/>
  <c r="AU183" i="37"/>
  <c r="AX183" i="37"/>
  <c r="GJ181" i="37"/>
  <c r="AH181" i="37"/>
  <c r="GV181" i="37" s="1"/>
  <c r="FW181" i="37"/>
  <c r="AU181" i="37"/>
  <c r="AX181" i="37"/>
  <c r="GJ180" i="37"/>
  <c r="AH180" i="37"/>
  <c r="GV180" i="37" s="1"/>
  <c r="FW180" i="37"/>
  <c r="AU180" i="37"/>
  <c r="AX180" i="37"/>
  <c r="GJ178" i="37"/>
  <c r="AH178" i="37"/>
  <c r="GV178" i="37" s="1"/>
  <c r="FW178" i="37"/>
  <c r="AU178" i="37"/>
  <c r="AX178" i="37"/>
  <c r="GJ177" i="37"/>
  <c r="AH177" i="37"/>
  <c r="GV177" i="37" s="1"/>
  <c r="FW177" i="37"/>
  <c r="AU177" i="37"/>
  <c r="AX177" i="37"/>
  <c r="GJ175" i="37"/>
  <c r="AH175" i="37"/>
  <c r="GV175" i="37" s="1"/>
  <c r="FW175" i="37"/>
  <c r="AU175" i="37"/>
  <c r="AX175" i="37"/>
  <c r="GJ171" i="37"/>
  <c r="AH171" i="37"/>
  <c r="GV171" i="37" s="1"/>
  <c r="FW171" i="37"/>
  <c r="AU171" i="37"/>
  <c r="AX171" i="37"/>
  <c r="GJ169" i="37"/>
  <c r="AH169" i="37"/>
  <c r="GV169" i="37" s="1"/>
  <c r="FW169" i="37"/>
  <c r="AU169" i="37"/>
  <c r="AX169" i="37"/>
  <c r="AH167" i="37"/>
  <c r="GV167" i="37"/>
  <c r="FW167" i="37"/>
  <c r="FX167" i="37"/>
  <c r="AU167" i="37"/>
  <c r="AX167" i="37"/>
  <c r="AH165" i="37"/>
  <c r="GV165" i="37"/>
  <c r="FW165" i="37"/>
  <c r="FX165" i="37"/>
  <c r="AU165" i="37"/>
  <c r="AX165" i="37"/>
  <c r="GJ163" i="37"/>
  <c r="AH163" i="37"/>
  <c r="GV163" i="37" s="1"/>
  <c r="FW163" i="37"/>
  <c r="AU163" i="37"/>
  <c r="AX163" i="37"/>
  <c r="GJ157" i="37"/>
  <c r="AH157" i="37"/>
  <c r="GV157" i="37" s="1"/>
  <c r="FW157" i="37"/>
  <c r="AU157" i="37"/>
  <c r="AX157" i="37"/>
  <c r="GJ156" i="37"/>
  <c r="AH156" i="37"/>
  <c r="GV156" i="37" s="1"/>
  <c r="FW156" i="37"/>
  <c r="AU156" i="37"/>
  <c r="AX156" i="37"/>
  <c r="GJ155" i="37"/>
  <c r="AH155" i="37"/>
  <c r="GV155" i="37" s="1"/>
  <c r="FW155" i="37"/>
  <c r="AU155" i="37"/>
  <c r="AX155" i="37"/>
  <c r="GJ154" i="37"/>
  <c r="AH154" i="37"/>
  <c r="GV154" i="37" s="1"/>
  <c r="FW154" i="37"/>
  <c r="AU154" i="37"/>
  <c r="AX154" i="37"/>
  <c r="GJ151" i="37"/>
  <c r="AH151" i="37"/>
  <c r="GV151" i="37" s="1"/>
  <c r="FW151" i="37"/>
  <c r="AU151" i="37"/>
  <c r="AX151" i="37"/>
  <c r="AH150" i="37"/>
  <c r="GV150" i="37"/>
  <c r="FW150" i="37"/>
  <c r="FX150" i="37"/>
  <c r="AU150" i="37"/>
  <c r="AX150" i="37"/>
  <c r="GJ149" i="37"/>
  <c r="AH149" i="37"/>
  <c r="GV149" i="37" s="1"/>
  <c r="FW149" i="37"/>
  <c r="AU149" i="37"/>
  <c r="AX149" i="37"/>
  <c r="AH148" i="37"/>
  <c r="GV148" i="37"/>
  <c r="FW148" i="37"/>
  <c r="FX148" i="37"/>
  <c r="AU148" i="37"/>
  <c r="AX148" i="37"/>
  <c r="AH147" i="37"/>
  <c r="GV147" i="37"/>
  <c r="FW147" i="37"/>
  <c r="FX147" i="37"/>
  <c r="AU147" i="37"/>
  <c r="AX147" i="37"/>
  <c r="GJ146" i="37"/>
  <c r="AH146" i="37"/>
  <c r="GV146" i="37" s="1"/>
  <c r="FW146" i="37"/>
  <c r="AU146" i="37"/>
  <c r="AX146" i="37"/>
  <c r="GJ142" i="37"/>
  <c r="AH142" i="37"/>
  <c r="GV142" i="37" s="1"/>
  <c r="FW142" i="37"/>
  <c r="AU142" i="37"/>
  <c r="AX142" i="37"/>
  <c r="AH141" i="37"/>
  <c r="GV141" i="37"/>
  <c r="FW141" i="37"/>
  <c r="FX141" i="37"/>
  <c r="AU141" i="37"/>
  <c r="AX141" i="37"/>
  <c r="GJ138" i="37"/>
  <c r="AH138" i="37"/>
  <c r="GV138" i="37" s="1"/>
  <c r="FW138" i="37"/>
  <c r="AU138" i="37"/>
  <c r="AX138" i="37"/>
  <c r="AH136" i="37"/>
  <c r="GV136" i="37"/>
  <c r="FW136" i="37"/>
  <c r="FX136" i="37"/>
  <c r="AU136" i="37"/>
  <c r="AX136" i="37"/>
  <c r="AH134" i="37"/>
  <c r="GV134" i="37"/>
  <c r="FW134" i="37"/>
  <c r="FX134" i="37"/>
  <c r="AU134" i="37"/>
  <c r="AX134" i="37"/>
  <c r="AH132" i="37"/>
  <c r="GV132" i="37"/>
  <c r="FW132" i="37"/>
  <c r="FX132" i="37"/>
  <c r="AU132" i="37"/>
  <c r="AX132" i="37"/>
  <c r="AH130" i="37"/>
  <c r="GV130" i="37"/>
  <c r="FW130" i="37"/>
  <c r="FX130" i="37"/>
  <c r="AU130" i="37"/>
  <c r="AX130" i="37"/>
  <c r="AH128" i="37"/>
  <c r="GV128" i="37"/>
  <c r="FW128" i="37"/>
  <c r="FX128" i="37"/>
  <c r="AU128" i="37"/>
  <c r="AX128" i="37"/>
  <c r="AH127" i="37"/>
  <c r="GV127" i="37"/>
  <c r="FW127" i="37"/>
  <c r="FX127" i="37"/>
  <c r="AU127" i="37"/>
  <c r="AX127" i="37"/>
  <c r="AH126" i="37"/>
  <c r="GV126" i="37"/>
  <c r="FW126" i="37"/>
  <c r="FX126" i="37"/>
  <c r="AU126" i="37"/>
  <c r="AX126" i="37"/>
  <c r="AH124" i="37"/>
  <c r="GV124" i="37"/>
  <c r="FW124" i="37"/>
  <c r="FX124" i="37"/>
  <c r="AU124" i="37"/>
  <c r="AX124" i="37"/>
  <c r="GJ123" i="37"/>
  <c r="AH123" i="37"/>
  <c r="GV123" i="37" s="1"/>
  <c r="FW123" i="37"/>
  <c r="AU123" i="37"/>
  <c r="AX123" i="37"/>
  <c r="GJ121" i="37"/>
  <c r="AH121" i="37"/>
  <c r="GV121" i="37" s="1"/>
  <c r="FW121" i="37"/>
  <c r="AU121" i="37"/>
  <c r="AX121" i="37"/>
  <c r="AH120" i="37"/>
  <c r="GV120" i="37"/>
  <c r="FW120" i="37"/>
  <c r="FX120" i="37"/>
  <c r="AU120" i="37"/>
  <c r="AX120" i="37"/>
  <c r="AH118" i="37"/>
  <c r="GV118" i="37"/>
  <c r="FW118" i="37"/>
  <c r="FX118" i="37"/>
  <c r="AU118" i="37"/>
  <c r="AX118" i="37"/>
  <c r="AH116" i="37"/>
  <c r="GV116" i="37"/>
  <c r="FW116" i="37"/>
  <c r="FX116" i="37"/>
  <c r="AU116" i="37"/>
  <c r="AX116" i="37"/>
  <c r="GJ115" i="37"/>
  <c r="AH115" i="37"/>
  <c r="GV115" i="37" s="1"/>
  <c r="FW115" i="37"/>
  <c r="AU115" i="37"/>
  <c r="AX115" i="37"/>
  <c r="AH113" i="37"/>
  <c r="GV113" i="37"/>
  <c r="FW113" i="37"/>
  <c r="FX113" i="37"/>
  <c r="AU113" i="37"/>
  <c r="AX113" i="37"/>
  <c r="GJ111" i="37"/>
  <c r="AH111" i="37"/>
  <c r="GV111" i="37" s="1"/>
  <c r="FW111" i="37"/>
  <c r="AU111" i="37"/>
  <c r="AX111" i="37"/>
  <c r="GJ109" i="37"/>
  <c r="AH109" i="37"/>
  <c r="GV109" i="37" s="1"/>
  <c r="FW109" i="37"/>
  <c r="AU109" i="37"/>
  <c r="AX109" i="37"/>
  <c r="AH107" i="37"/>
  <c r="GV107" i="37"/>
  <c r="FW107" i="37"/>
  <c r="FX107" i="37"/>
  <c r="AU107" i="37"/>
  <c r="AX107" i="37"/>
  <c r="GJ105" i="37"/>
  <c r="AH105" i="37"/>
  <c r="GV105" i="37" s="1"/>
  <c r="FW105" i="37"/>
  <c r="AU105" i="37"/>
  <c r="AX105" i="37"/>
  <c r="AH101" i="37"/>
  <c r="GV101" i="37"/>
  <c r="FW101" i="37"/>
  <c r="FX101" i="37"/>
  <c r="AU101" i="37"/>
  <c r="AX101" i="37"/>
  <c r="GJ99" i="37"/>
  <c r="AH99" i="37"/>
  <c r="GV99" i="37" s="1"/>
  <c r="FW99" i="37"/>
  <c r="AU99" i="37"/>
  <c r="AX99" i="37"/>
  <c r="GJ97" i="37"/>
  <c r="AH97" i="37"/>
  <c r="GV97" i="37" s="1"/>
  <c r="FW97" i="37"/>
  <c r="AU97" i="37"/>
  <c r="AX97" i="37"/>
  <c r="GJ95" i="37"/>
  <c r="AH95" i="37"/>
  <c r="GV95" i="37" s="1"/>
  <c r="FW95" i="37"/>
  <c r="AU95" i="37"/>
  <c r="AX95" i="37"/>
  <c r="GJ94" i="37"/>
  <c r="AH94" i="37"/>
  <c r="GV94" i="37" s="1"/>
  <c r="FW94" i="37"/>
  <c r="AU94" i="37"/>
  <c r="AX94" i="37"/>
  <c r="GJ93" i="37"/>
  <c r="AH93" i="37"/>
  <c r="GV93" i="37" s="1"/>
  <c r="FW93" i="37"/>
  <c r="AU93" i="37"/>
  <c r="AX93" i="37"/>
  <c r="GJ92" i="37"/>
  <c r="AH92" i="37"/>
  <c r="GV92" i="37" s="1"/>
  <c r="FW92" i="37"/>
  <c r="AU92" i="37"/>
  <c r="AX92" i="37"/>
  <c r="GJ89" i="37"/>
  <c r="AH89" i="37"/>
  <c r="GV89" i="37" s="1"/>
  <c r="FW89" i="37"/>
  <c r="AU89" i="37"/>
  <c r="AX89" i="37"/>
  <c r="AH86" i="37"/>
  <c r="GV86" i="37"/>
  <c r="FW86" i="37"/>
  <c r="FX86" i="37"/>
  <c r="AU86" i="37"/>
  <c r="AX86" i="37"/>
  <c r="GJ84" i="37"/>
  <c r="AH84" i="37"/>
  <c r="GV84" i="37" s="1"/>
  <c r="FW84" i="37"/>
  <c r="AU84" i="37"/>
  <c r="AX84" i="37"/>
  <c r="AH83" i="37"/>
  <c r="GV83" i="37"/>
  <c r="FW83" i="37"/>
  <c r="FX83" i="37"/>
  <c r="AU83" i="37"/>
  <c r="AX83" i="37"/>
  <c r="AH79" i="37"/>
  <c r="GV79" i="37"/>
  <c r="FW79" i="37"/>
  <c r="FX79" i="37"/>
  <c r="AU79" i="37"/>
  <c r="AX79" i="37"/>
  <c r="AH77" i="37"/>
  <c r="GV77" i="37"/>
  <c r="FW77" i="37"/>
  <c r="FX77" i="37"/>
  <c r="AU77" i="37"/>
  <c r="AX77" i="37"/>
  <c r="AH75" i="37"/>
  <c r="GV75" i="37"/>
  <c r="FW75" i="37"/>
  <c r="FX75" i="37"/>
  <c r="AU75" i="37"/>
  <c r="AX75" i="37"/>
  <c r="AH73" i="37"/>
  <c r="GV73" i="37"/>
  <c r="FW73" i="37"/>
  <c r="FX73" i="37"/>
  <c r="AU73" i="37"/>
  <c r="AX73" i="37"/>
  <c r="AH71" i="37"/>
  <c r="GV71" i="37"/>
  <c r="FW71" i="37"/>
  <c r="FX71" i="37"/>
  <c r="AU71" i="37"/>
  <c r="AX71" i="37"/>
  <c r="AH67" i="37"/>
  <c r="GV67" i="37"/>
  <c r="FW67" i="37"/>
  <c r="FX67" i="37"/>
  <c r="AU67" i="37"/>
  <c r="AX67" i="37"/>
  <c r="GJ66" i="37"/>
  <c r="AH66" i="37"/>
  <c r="GV66" i="37" s="1"/>
  <c r="FW66" i="37"/>
  <c r="AU66" i="37"/>
  <c r="AX66" i="37"/>
  <c r="GJ65" i="37"/>
  <c r="AH65" i="37"/>
  <c r="GV65" i="37" s="1"/>
  <c r="FW65" i="37"/>
  <c r="AU65" i="37"/>
  <c r="AX65" i="37"/>
  <c r="GJ63" i="37"/>
  <c r="AH63" i="37"/>
  <c r="GV63" i="37" s="1"/>
  <c r="FW63" i="37"/>
  <c r="AU63" i="37"/>
  <c r="AX63" i="37"/>
  <c r="GJ61" i="37"/>
  <c r="AH61" i="37"/>
  <c r="GV61" i="37" s="1"/>
  <c r="FW61" i="37"/>
  <c r="AU61" i="37"/>
  <c r="AX61" i="37"/>
  <c r="GJ55" i="37"/>
  <c r="AH55" i="37"/>
  <c r="GV55" i="37" s="1"/>
  <c r="FW55" i="37"/>
  <c r="AU55" i="37"/>
  <c r="AX55" i="37"/>
  <c r="GJ52" i="37"/>
  <c r="AH52" i="37"/>
  <c r="GV52" i="37" s="1"/>
  <c r="FW52" i="37"/>
  <c r="AU52" i="37"/>
  <c r="AX52" i="37"/>
  <c r="GJ49" i="37"/>
  <c r="AH49" i="37"/>
  <c r="GV49" i="37" s="1"/>
  <c r="FW49" i="37"/>
  <c r="AU49" i="37"/>
  <c r="AX49" i="37"/>
  <c r="GJ47" i="37"/>
  <c r="AH47" i="37"/>
  <c r="GV47" i="37" s="1"/>
  <c r="FW47" i="37"/>
  <c r="AU47" i="37"/>
  <c r="AX47" i="37"/>
  <c r="GJ45" i="37"/>
  <c r="AH45" i="37"/>
  <c r="GV45" i="37" s="1"/>
  <c r="FW45" i="37"/>
  <c r="AU45" i="37"/>
  <c r="AX45" i="37"/>
  <c r="GJ43" i="37"/>
  <c r="AH43" i="37"/>
  <c r="GV43" i="37" s="1"/>
  <c r="FW43" i="37"/>
  <c r="AU43" i="37"/>
  <c r="AX43" i="37"/>
  <c r="FU6" i="37"/>
  <c r="FS6" i="37"/>
  <c r="FQ6" i="37"/>
  <c r="FO6" i="37"/>
  <c r="FV6" i="37"/>
  <c r="FT6" i="37"/>
  <c r="FR6" i="37"/>
  <c r="FP6" i="37"/>
  <c r="FN6" i="37"/>
  <c r="BR6" i="37"/>
  <c r="AH41" i="37"/>
  <c r="GV41" i="37"/>
  <c r="FW41" i="37"/>
  <c r="FX41" i="37"/>
  <c r="AU41" i="37"/>
  <c r="AW41" i="37"/>
  <c r="AH37" i="37"/>
  <c r="GV37" i="37"/>
  <c r="FW37" i="37"/>
  <c r="FX37" i="37"/>
  <c r="AU37" i="37"/>
  <c r="AW37" i="37"/>
  <c r="GJ33" i="37"/>
  <c r="AH33" i="37"/>
  <c r="GV33" i="37" s="1"/>
  <c r="FW33" i="37"/>
  <c r="AU33" i="37"/>
  <c r="AW33" i="37"/>
  <c r="GJ32" i="37"/>
  <c r="AH32" i="37"/>
  <c r="GV32" i="37" s="1"/>
  <c r="FW32" i="37"/>
  <c r="AU32" i="37"/>
  <c r="AX32" i="37"/>
  <c r="AH30" i="37"/>
  <c r="GV30" i="37"/>
  <c r="FW30" i="37"/>
  <c r="FX30" i="37"/>
  <c r="AU30" i="37"/>
  <c r="AX30" i="37"/>
  <c r="GJ29" i="37"/>
  <c r="AH29" i="37"/>
  <c r="GV29" i="37" s="1"/>
  <c r="FW29" i="37"/>
  <c r="AU29" i="37"/>
  <c r="AW29" i="37"/>
  <c r="GJ27" i="37"/>
  <c r="AH27" i="37"/>
  <c r="GV27" i="37" s="1"/>
  <c r="FW27" i="37"/>
  <c r="AU27" i="37"/>
  <c r="AW27" i="37"/>
  <c r="GJ26" i="37"/>
  <c r="AH26" i="37"/>
  <c r="GV26" i="37" s="1"/>
  <c r="FW26" i="37"/>
  <c r="AU26" i="37"/>
  <c r="AX26" i="37"/>
  <c r="AH24" i="37"/>
  <c r="GV24" i="37"/>
  <c r="FW24" i="37"/>
  <c r="FX24" i="37"/>
  <c r="AU24" i="37"/>
  <c r="AW24" i="37"/>
  <c r="AH23" i="37"/>
  <c r="GV23" i="37"/>
  <c r="FW23" i="37"/>
  <c r="FX23" i="37"/>
  <c r="AU23" i="37"/>
  <c r="AW23" i="37"/>
  <c r="GG18" i="37"/>
  <c r="EQ18" i="37"/>
  <c r="EO18" i="37"/>
  <c r="EK18" i="37"/>
  <c r="EI18" i="37"/>
  <c r="EG18" i="37"/>
  <c r="EP18" i="37"/>
  <c r="EN18" i="37"/>
  <c r="EL18" i="37"/>
  <c r="EJ18" i="37"/>
  <c r="EH18" i="37"/>
  <c r="EO14" i="37"/>
  <c r="EI14" i="37"/>
  <c r="EH14" i="37"/>
  <c r="EO8" i="37"/>
  <c r="EI8" i="37"/>
  <c r="EG8" i="37"/>
  <c r="EL8" i="37"/>
  <c r="FV39" i="37"/>
  <c r="FT39" i="37"/>
  <c r="FR39" i="37"/>
  <c r="FP39" i="37"/>
  <c r="FN39" i="37"/>
  <c r="BR39" i="37"/>
  <c r="FS39" i="37"/>
  <c r="FO39" i="37"/>
  <c r="FU39" i="37"/>
  <c r="FQ39" i="37"/>
  <c r="FV38" i="37"/>
  <c r="FT38" i="37"/>
  <c r="FR38" i="37"/>
  <c r="FP38" i="37"/>
  <c r="FN38" i="37"/>
  <c r="BR38" i="37"/>
  <c r="FU38" i="37"/>
  <c r="FQ38" i="37"/>
  <c r="FS38" i="37"/>
  <c r="FO38" i="37"/>
  <c r="FV36" i="37"/>
  <c r="FT36" i="37"/>
  <c r="FR36" i="37"/>
  <c r="FP36" i="37"/>
  <c r="FN36" i="37"/>
  <c r="BR36" i="37"/>
  <c r="FU36" i="37"/>
  <c r="FQ36" i="37"/>
  <c r="FS36" i="37"/>
  <c r="FO36" i="37"/>
  <c r="FV35" i="37"/>
  <c r="FT35" i="37"/>
  <c r="FR35" i="37"/>
  <c r="FP35" i="37"/>
  <c r="FN35" i="37"/>
  <c r="BR35" i="37"/>
  <c r="FS35" i="37"/>
  <c r="FO35" i="37"/>
  <c r="FU35" i="37"/>
  <c r="FQ35" i="37"/>
  <c r="FV34" i="37"/>
  <c r="FT34" i="37"/>
  <c r="FR34" i="37"/>
  <c r="FP34" i="37"/>
  <c r="FN34" i="37"/>
  <c r="BR34" i="37"/>
  <c r="FU34" i="37"/>
  <c r="FQ34" i="37"/>
  <c r="FS34" i="37"/>
  <c r="FO34" i="37"/>
  <c r="FV31" i="37"/>
  <c r="FT31" i="37"/>
  <c r="BP31" i="37"/>
  <c r="BO31" i="37"/>
  <c r="FP28" i="37"/>
  <c r="BP28" i="37"/>
  <c r="CX28" i="37" s="1"/>
  <c r="BO28" i="37"/>
  <c r="EO13" i="37"/>
  <c r="EI13" i="37"/>
  <c r="EG13" i="37"/>
  <c r="EN13" i="37"/>
  <c r="EL13" i="37"/>
  <c r="EO7" i="37"/>
  <c r="EK7" i="37"/>
  <c r="EI7" i="37"/>
  <c r="EG7" i="37"/>
  <c r="EI6" i="37"/>
  <c r="EG6" i="37"/>
  <c r="EG5" i="37"/>
  <c r="EK4" i="37"/>
  <c r="EG4" i="37"/>
  <c r="EN4" i="37"/>
  <c r="BJ6" i="37"/>
  <c r="BJ5" i="37"/>
  <c r="GU578" i="37"/>
  <c r="GO578" i="37"/>
  <c r="BI12" i="37"/>
  <c r="FK578" i="37"/>
  <c r="DI8" i="37"/>
  <c r="DG8" i="37"/>
  <c r="DE8" i="37"/>
  <c r="DA8" i="37"/>
  <c r="GD8" i="37"/>
  <c r="DJ8" i="37"/>
  <c r="DH8" i="37"/>
  <c r="DF8" i="37"/>
  <c r="DD8" i="37"/>
  <c r="DB8" i="37"/>
  <c r="CZ8" i="37"/>
  <c r="AV8" i="37"/>
  <c r="FA7" i="37"/>
  <c r="EW7" i="37"/>
  <c r="EU7" i="37"/>
  <c r="ES7" i="37"/>
  <c r="GH7" i="37"/>
  <c r="FB7" i="37"/>
  <c r="EZ7" i="37"/>
  <c r="EX7" i="37"/>
  <c r="EV7" i="37"/>
  <c r="ET7" i="37"/>
  <c r="ER7" i="37"/>
  <c r="DI7" i="37"/>
  <c r="DG7" i="37"/>
  <c r="DE7" i="37"/>
  <c r="DA7" i="37"/>
  <c r="GD7" i="37"/>
  <c r="DJ7" i="37"/>
  <c r="DH7" i="37"/>
  <c r="DF7" i="37"/>
  <c r="DD7" i="37"/>
  <c r="DB7" i="37"/>
  <c r="CZ7" i="37"/>
  <c r="AV7" i="37"/>
  <c r="FA6" i="37"/>
  <c r="EW6" i="37"/>
  <c r="EU6" i="37"/>
  <c r="ES6" i="37"/>
  <c r="GH6" i="37"/>
  <c r="FB6" i="37"/>
  <c r="EZ6" i="37"/>
  <c r="EX6" i="37"/>
  <c r="EV6" i="37"/>
  <c r="ET6" i="37"/>
  <c r="ER6" i="37"/>
  <c r="DI6" i="37"/>
  <c r="DG6" i="37"/>
  <c r="DE6" i="37"/>
  <c r="DA6" i="37"/>
  <c r="GD6" i="37"/>
  <c r="DJ6" i="37"/>
  <c r="DH6" i="37"/>
  <c r="DF6" i="37"/>
  <c r="DD6" i="37"/>
  <c r="DB6" i="37"/>
  <c r="CZ6" i="37"/>
  <c r="AV6" i="37"/>
  <c r="FA5" i="37"/>
  <c r="EW5" i="37"/>
  <c r="EU5" i="37"/>
  <c r="ES5" i="37"/>
  <c r="GH5" i="37"/>
  <c r="FB5" i="37"/>
  <c r="EZ5" i="37"/>
  <c r="EX5" i="37"/>
  <c r="EV5" i="37"/>
  <c r="ET5" i="37"/>
  <c r="ER5" i="37"/>
  <c r="DI5" i="37"/>
  <c r="DG5" i="37"/>
  <c r="DE5" i="37"/>
  <c r="DA5" i="37"/>
  <c r="GD5" i="37"/>
  <c r="DJ5" i="37"/>
  <c r="DH5" i="37"/>
  <c r="DF5" i="37"/>
  <c r="DD5" i="37"/>
  <c r="DB5" i="37"/>
  <c r="CZ5" i="37"/>
  <c r="AV5" i="37"/>
  <c r="EX4" i="37"/>
  <c r="EV4" i="37"/>
  <c r="ER4" i="37"/>
  <c r="DI4" i="37"/>
  <c r="DG4" i="37"/>
  <c r="DE4" i="37"/>
  <c r="DA4" i="37"/>
  <c r="GD4" i="37"/>
  <c r="DJ4" i="37"/>
  <c r="DH4" i="37"/>
  <c r="DF4" i="37"/>
  <c r="DD4" i="37"/>
  <c r="DB4" i="37"/>
  <c r="CZ4" i="37"/>
  <c r="BS578" i="37"/>
  <c r="BY4" i="37"/>
  <c r="BW4" i="37"/>
  <c r="BZ4" i="37"/>
  <c r="AH227" i="37"/>
  <c r="GV227" i="37"/>
  <c r="FW227" i="37"/>
  <c r="FX227" i="37"/>
  <c r="AU227" i="37"/>
  <c r="AW227" i="37"/>
  <c r="AH226" i="37"/>
  <c r="GV226" i="37"/>
  <c r="FW226" i="37"/>
  <c r="FX226" i="37"/>
  <c r="AU226" i="37"/>
  <c r="AX226" i="37"/>
  <c r="GJ225" i="37"/>
  <c r="AH225" i="37"/>
  <c r="GV225" i="37" s="1"/>
  <c r="FW225" i="37"/>
  <c r="AU225" i="37"/>
  <c r="AW225" i="37"/>
  <c r="AH222" i="37"/>
  <c r="GV222" i="37"/>
  <c r="FW222" i="37"/>
  <c r="FX222" i="37"/>
  <c r="AU222" i="37"/>
  <c r="AX222" i="37"/>
  <c r="AH220" i="37"/>
  <c r="GV220" i="37"/>
  <c r="FW220" i="37"/>
  <c r="FX220" i="37"/>
  <c r="AU220" i="37"/>
  <c r="AX220" i="37"/>
  <c r="AH216" i="37"/>
  <c r="GV216" i="37"/>
  <c r="FW216" i="37"/>
  <c r="FX216" i="37"/>
  <c r="AU216" i="37"/>
  <c r="AX216" i="37"/>
  <c r="AH215" i="37"/>
  <c r="GV215" i="37"/>
  <c r="FW215" i="37"/>
  <c r="FX215" i="37"/>
  <c r="AU215" i="37"/>
  <c r="AW215" i="37"/>
  <c r="AH211" i="37"/>
  <c r="GV211" i="37"/>
  <c r="FW211" i="37"/>
  <c r="FX211" i="37"/>
  <c r="AU211" i="37"/>
  <c r="AW211" i="37"/>
  <c r="AH210" i="37"/>
  <c r="GV210" i="37"/>
  <c r="FW210" i="37"/>
  <c r="FX210" i="37"/>
  <c r="AU210" i="37"/>
  <c r="AX210" i="37"/>
  <c r="AH209" i="37"/>
  <c r="GV209" i="37"/>
  <c r="FW209" i="37"/>
  <c r="FX209" i="37"/>
  <c r="AU209" i="37"/>
  <c r="AW209" i="37"/>
  <c r="AH208" i="37"/>
  <c r="GV208" i="37"/>
  <c r="FW208" i="37"/>
  <c r="FX208" i="37"/>
  <c r="AU208" i="37"/>
  <c r="AX208" i="37"/>
  <c r="GJ205" i="37"/>
  <c r="AH205" i="37"/>
  <c r="GV205" i="37" s="1"/>
  <c r="FW205" i="37"/>
  <c r="AU205" i="37"/>
  <c r="AX205" i="37"/>
  <c r="GJ203" i="37"/>
  <c r="AH203" i="37"/>
  <c r="GV203" i="37" s="1"/>
  <c r="FW203" i="37"/>
  <c r="AU203" i="37"/>
  <c r="AX203" i="37"/>
  <c r="AH201" i="37"/>
  <c r="GV201" i="37"/>
  <c r="FW201" i="37"/>
  <c r="FX201" i="37"/>
  <c r="AU201" i="37"/>
  <c r="AX201" i="37"/>
  <c r="AH199" i="37"/>
  <c r="GV199" i="37"/>
  <c r="FW199" i="37"/>
  <c r="FX199" i="37"/>
  <c r="AU199" i="37"/>
  <c r="AX199" i="37"/>
  <c r="AH197" i="37"/>
  <c r="GV197" i="37"/>
  <c r="FW197" i="37"/>
  <c r="FX197" i="37"/>
  <c r="AU197" i="37"/>
  <c r="AX197" i="37"/>
  <c r="GJ195" i="37"/>
  <c r="AH195" i="37"/>
  <c r="GV195" i="37" s="1"/>
  <c r="FW195" i="37"/>
  <c r="AU195" i="37"/>
  <c r="AX195" i="37"/>
  <c r="GJ194" i="37"/>
  <c r="AH194" i="37"/>
  <c r="GV194" i="37" s="1"/>
  <c r="FW194" i="37"/>
  <c r="AU194" i="37"/>
  <c r="AX194" i="37"/>
  <c r="GJ191" i="37"/>
  <c r="AH191" i="37"/>
  <c r="GV191" i="37" s="1"/>
  <c r="FW191" i="37"/>
  <c r="AU191" i="37"/>
  <c r="AX191" i="37"/>
  <c r="GJ189" i="37"/>
  <c r="AH189" i="37"/>
  <c r="GV189" i="37" s="1"/>
  <c r="FW189" i="37"/>
  <c r="AU189" i="37"/>
  <c r="AX189" i="37"/>
  <c r="GJ187" i="37"/>
  <c r="AH187" i="37"/>
  <c r="GV187" i="37" s="1"/>
  <c r="FW187" i="37"/>
  <c r="AU187" i="37"/>
  <c r="AX187" i="37"/>
  <c r="GJ185" i="37"/>
  <c r="AH185" i="37"/>
  <c r="GV185" i="37" s="1"/>
  <c r="FW185" i="37"/>
  <c r="AU185" i="37"/>
  <c r="AX185" i="37"/>
  <c r="GJ182" i="37"/>
  <c r="AH182" i="37"/>
  <c r="GV182" i="37" s="1"/>
  <c r="FW182" i="37"/>
  <c r="AU182" i="37"/>
  <c r="AX182" i="37"/>
  <c r="GJ179" i="37"/>
  <c r="AH179" i="37"/>
  <c r="GV179" i="37" s="1"/>
  <c r="FW179" i="37"/>
  <c r="AU179" i="37"/>
  <c r="AX179" i="37"/>
  <c r="GJ176" i="37"/>
  <c r="AH176" i="37"/>
  <c r="GV176" i="37" s="1"/>
  <c r="FW176" i="37"/>
  <c r="AU176" i="37"/>
  <c r="AX176" i="37"/>
  <c r="GJ174" i="37"/>
  <c r="AH174" i="37"/>
  <c r="GV174" i="37" s="1"/>
  <c r="FW174" i="37"/>
  <c r="AU174" i="37"/>
  <c r="AX174" i="37"/>
  <c r="GJ173" i="37"/>
  <c r="AH173" i="37"/>
  <c r="GV173" i="37" s="1"/>
  <c r="FW173" i="37"/>
  <c r="AU173" i="37"/>
  <c r="AX173" i="37"/>
  <c r="AH172" i="37"/>
  <c r="GV172" i="37"/>
  <c r="FW172" i="37"/>
  <c r="FX172" i="37"/>
  <c r="AU172" i="37"/>
  <c r="AX172" i="37"/>
  <c r="GJ170" i="37"/>
  <c r="AH170" i="37"/>
  <c r="GV170" i="37" s="1"/>
  <c r="FW170" i="37"/>
  <c r="AU170" i="37"/>
  <c r="AX170" i="37"/>
  <c r="GJ168" i="37"/>
  <c r="AH168" i="37"/>
  <c r="GV168" i="37" s="1"/>
  <c r="FW168" i="37"/>
  <c r="AU168" i="37"/>
  <c r="AX168" i="37"/>
  <c r="GJ166" i="37"/>
  <c r="AH166" i="37"/>
  <c r="GV166" i="37" s="1"/>
  <c r="FW166" i="37"/>
  <c r="AU166" i="37"/>
  <c r="AX166" i="37"/>
  <c r="GJ164" i="37"/>
  <c r="AH164" i="37"/>
  <c r="GV164" i="37" s="1"/>
  <c r="FW164" i="37"/>
  <c r="AU164" i="37"/>
  <c r="AX164" i="37"/>
  <c r="AH162" i="37"/>
  <c r="GV162" i="37"/>
  <c r="FW162" i="37"/>
  <c r="FX162" i="37"/>
  <c r="AU162" i="37"/>
  <c r="AX162" i="37"/>
  <c r="GJ161" i="37"/>
  <c r="AH161" i="37"/>
  <c r="GV161" i="37" s="1"/>
  <c r="FW161" i="37"/>
  <c r="AU161" i="37"/>
  <c r="AX161" i="37"/>
  <c r="AH160" i="37"/>
  <c r="GV160" i="37"/>
  <c r="FW160" i="37"/>
  <c r="FX160" i="37"/>
  <c r="AU160" i="37"/>
  <c r="AX160" i="37"/>
  <c r="AH159" i="37"/>
  <c r="GV159" i="37"/>
  <c r="FW159" i="37"/>
  <c r="FX159" i="37"/>
  <c r="AU159" i="37"/>
  <c r="AX159" i="37"/>
  <c r="AH158" i="37"/>
  <c r="GV158" i="37"/>
  <c r="FW158" i="37"/>
  <c r="FX158" i="37"/>
  <c r="AU158" i="37"/>
  <c r="AX158" i="37"/>
  <c r="GJ153" i="37"/>
  <c r="AH153" i="37"/>
  <c r="GV153" i="37" s="1"/>
  <c r="FW153" i="37"/>
  <c r="AU153" i="37"/>
  <c r="AX153" i="37"/>
  <c r="GJ152" i="37"/>
  <c r="AH152" i="37"/>
  <c r="GV152" i="37" s="1"/>
  <c r="FW152" i="37"/>
  <c r="AU152" i="37"/>
  <c r="AX152" i="37"/>
  <c r="GJ145" i="37"/>
  <c r="AH145" i="37"/>
  <c r="GV145" i="37" s="1"/>
  <c r="FW145" i="37"/>
  <c r="AU145" i="37"/>
  <c r="AX145" i="37"/>
  <c r="AH144" i="37"/>
  <c r="GV144" i="37"/>
  <c r="FW144" i="37"/>
  <c r="FX144" i="37"/>
  <c r="AU144" i="37"/>
  <c r="AX144" i="37"/>
  <c r="GJ143" i="37"/>
  <c r="AH143" i="37"/>
  <c r="GV143" i="37" s="1"/>
  <c r="FW143" i="37"/>
  <c r="AU143" i="37"/>
  <c r="AX143" i="37"/>
  <c r="GJ140" i="37"/>
  <c r="AH140" i="37"/>
  <c r="GV140" i="37" s="1"/>
  <c r="FW140" i="37"/>
  <c r="AU140" i="37"/>
  <c r="AX140" i="37"/>
  <c r="AH139" i="37"/>
  <c r="GV139" i="37"/>
  <c r="FW139" i="37"/>
  <c r="FX139" i="37"/>
  <c r="AU139" i="37"/>
  <c r="AX139" i="37"/>
  <c r="AH137" i="37"/>
  <c r="GV137" i="37"/>
  <c r="FW137" i="37"/>
  <c r="FX137" i="37"/>
  <c r="AU137" i="37"/>
  <c r="AX137" i="37"/>
  <c r="GJ135" i="37"/>
  <c r="AH135" i="37"/>
  <c r="GV135" i="37" s="1"/>
  <c r="FW135" i="37"/>
  <c r="AU135" i="37"/>
  <c r="AX135" i="37"/>
  <c r="AH133" i="37"/>
  <c r="GV133" i="37"/>
  <c r="FW133" i="37"/>
  <c r="FX133" i="37"/>
  <c r="AU133" i="37"/>
  <c r="AX133" i="37"/>
  <c r="GJ131" i="37"/>
  <c r="AH131" i="37"/>
  <c r="GV131" i="37" s="1"/>
  <c r="FW131" i="37"/>
  <c r="AU131" i="37"/>
  <c r="AX131" i="37"/>
  <c r="GJ129" i="37"/>
  <c r="AH129" i="37"/>
  <c r="GV129" i="37" s="1"/>
  <c r="FW129" i="37"/>
  <c r="AU129" i="37"/>
  <c r="AX129" i="37"/>
  <c r="GJ125" i="37"/>
  <c r="AH125" i="37"/>
  <c r="GV125" i="37" s="1"/>
  <c r="FW125" i="37"/>
  <c r="AU125" i="37"/>
  <c r="AX125" i="37"/>
  <c r="AH122" i="37"/>
  <c r="GV122" i="37"/>
  <c r="FW122" i="37"/>
  <c r="FX122" i="37"/>
  <c r="AU122" i="37"/>
  <c r="AX122" i="37"/>
  <c r="AH119" i="37"/>
  <c r="GV119" i="37"/>
  <c r="FW119" i="37"/>
  <c r="FX119" i="37"/>
  <c r="AU119" i="37"/>
  <c r="AX119" i="37"/>
  <c r="GJ117" i="37"/>
  <c r="AH117" i="37"/>
  <c r="GV117" i="37" s="1"/>
  <c r="FW117" i="37"/>
  <c r="AU117" i="37"/>
  <c r="AX117" i="37"/>
  <c r="AH114" i="37"/>
  <c r="GV114" i="37"/>
  <c r="FW114" i="37"/>
  <c r="FX114" i="37"/>
  <c r="AU114" i="37"/>
  <c r="AX114" i="37"/>
  <c r="GJ112" i="37"/>
  <c r="AH112" i="37"/>
  <c r="GV112" i="37" s="1"/>
  <c r="FW112" i="37"/>
  <c r="AU112" i="37"/>
  <c r="AX112" i="37"/>
  <c r="GJ110" i="37"/>
  <c r="AH110" i="37"/>
  <c r="GV110" i="37" s="1"/>
  <c r="FW110" i="37"/>
  <c r="AU110" i="37"/>
  <c r="AX110" i="37"/>
  <c r="AH108" i="37"/>
  <c r="GV108" i="37"/>
  <c r="FW108" i="37"/>
  <c r="FX108" i="37"/>
  <c r="AU108" i="37"/>
  <c r="AX108" i="37"/>
  <c r="GJ106" i="37"/>
  <c r="AH106" i="37"/>
  <c r="GV106" i="37" s="1"/>
  <c r="FW106" i="37"/>
  <c r="AU106" i="37"/>
  <c r="AX106" i="37"/>
  <c r="GJ104" i="37"/>
  <c r="AH104" i="37"/>
  <c r="GV104" i="37" s="1"/>
  <c r="FW104" i="37"/>
  <c r="AU104" i="37"/>
  <c r="AX104" i="37"/>
  <c r="GJ103" i="37"/>
  <c r="AH103" i="37"/>
  <c r="GV103" i="37" s="1"/>
  <c r="FW103" i="37"/>
  <c r="AU103" i="37"/>
  <c r="AX103" i="37"/>
  <c r="GJ102" i="37"/>
  <c r="AH102" i="37"/>
  <c r="GV102" i="37" s="1"/>
  <c r="FW102" i="37"/>
  <c r="AU102" i="37"/>
  <c r="AX102" i="37"/>
  <c r="GJ100" i="37"/>
  <c r="AH100" i="37"/>
  <c r="GV100" i="37" s="1"/>
  <c r="FW100" i="37"/>
  <c r="AU100" i="37"/>
  <c r="AX100" i="37"/>
  <c r="GJ98" i="37"/>
  <c r="AH98" i="37"/>
  <c r="FW98" i="37"/>
  <c r="AU98" i="37"/>
  <c r="FV96" i="37"/>
  <c r="FT96" i="37"/>
  <c r="FR96" i="37"/>
  <c r="BP96" i="37"/>
  <c r="FL96" i="37" s="1"/>
  <c r="BO96" i="37"/>
  <c r="FJ96" i="37" s="1"/>
  <c r="FV91" i="37"/>
  <c r="FT91" i="37"/>
  <c r="FR91" i="37"/>
  <c r="FN91" i="37"/>
  <c r="BP91" i="37"/>
  <c r="DT91" i="37" s="1"/>
  <c r="BO91" i="37"/>
  <c r="FH91" i="37" s="1"/>
  <c r="FR88" i="37"/>
  <c r="FP88" i="37"/>
  <c r="FN88" i="37"/>
  <c r="BP88" i="37"/>
  <c r="CX88" i="37"/>
  <c r="BO88" i="37"/>
  <c r="FV87" i="37"/>
  <c r="FT87" i="37"/>
  <c r="FR87" i="37"/>
  <c r="FP87" i="37"/>
  <c r="FN87" i="37"/>
  <c r="BR87" i="37"/>
  <c r="FU87" i="37"/>
  <c r="FS87" i="37"/>
  <c r="FQ87" i="37"/>
  <c r="FO87" i="37"/>
  <c r="FV85" i="37"/>
  <c r="FT85" i="37"/>
  <c r="FR85" i="37"/>
  <c r="FN85" i="37"/>
  <c r="BP85" i="37"/>
  <c r="DT85" i="37" s="1"/>
  <c r="BO85" i="37"/>
  <c r="FV81" i="37"/>
  <c r="FT81" i="37"/>
  <c r="FR81" i="37"/>
  <c r="FP81" i="37"/>
  <c r="FN81" i="37"/>
  <c r="BR81" i="37"/>
  <c r="FU81" i="37"/>
  <c r="FS81" i="37"/>
  <c r="FQ81" i="37"/>
  <c r="FO81" i="37"/>
  <c r="FT80" i="37"/>
  <c r="FR80" i="37"/>
  <c r="FP80" i="37"/>
  <c r="FN80" i="37"/>
  <c r="BP80" i="37"/>
  <c r="DT80" i="37"/>
  <c r="FU80" i="37"/>
  <c r="BO80" i="37"/>
  <c r="FV78" i="37"/>
  <c r="FT78" i="37"/>
  <c r="FR78" i="37"/>
  <c r="FP78" i="37"/>
  <c r="FN78" i="37"/>
  <c r="BR78" i="37"/>
  <c r="FU78" i="37"/>
  <c r="FS78" i="37"/>
  <c r="FQ78" i="37"/>
  <c r="FO78" i="37"/>
  <c r="FV76" i="37"/>
  <c r="FT76" i="37"/>
  <c r="FR76" i="37"/>
  <c r="FP76" i="37"/>
  <c r="FN76" i="37"/>
  <c r="BR76" i="37"/>
  <c r="FU76" i="37"/>
  <c r="FS76" i="37"/>
  <c r="FQ76" i="37"/>
  <c r="FO76" i="37"/>
  <c r="FT74" i="37"/>
  <c r="FP74" i="37"/>
  <c r="FN74" i="37"/>
  <c r="BP74" i="37"/>
  <c r="CX74" i="37" s="1"/>
  <c r="FU74" i="37"/>
  <c r="FS74" i="37"/>
  <c r="BO74" i="37"/>
  <c r="FT72" i="37"/>
  <c r="FP72" i="37"/>
  <c r="BP72" i="37"/>
  <c r="BO72" i="37"/>
  <c r="CT72" i="37" s="1"/>
  <c r="FV70" i="37"/>
  <c r="FT70" i="37"/>
  <c r="FR70" i="37"/>
  <c r="FP70" i="37"/>
  <c r="FN70" i="37"/>
  <c r="BP70" i="37"/>
  <c r="FL70" i="37"/>
  <c r="BO70" i="37"/>
  <c r="FJ70" i="37"/>
  <c r="FV69" i="37"/>
  <c r="FT69" i="37"/>
  <c r="FR69" i="37"/>
  <c r="FP69" i="37"/>
  <c r="FN69" i="37"/>
  <c r="BR69" i="37"/>
  <c r="FU69" i="37"/>
  <c r="FS69" i="37"/>
  <c r="FQ69" i="37"/>
  <c r="FO69" i="37"/>
  <c r="FV68" i="37"/>
  <c r="FT68" i="37"/>
  <c r="FR68" i="37"/>
  <c r="FP68" i="37"/>
  <c r="FN68" i="37"/>
  <c r="BR68" i="37"/>
  <c r="FU68" i="37"/>
  <c r="FS68" i="37"/>
  <c r="FQ68" i="37"/>
  <c r="FO68" i="37"/>
  <c r="FT64" i="37"/>
  <c r="FP64" i="37"/>
  <c r="BP64" i="37"/>
  <c r="CX64" i="37"/>
  <c r="FS64" i="37"/>
  <c r="BO64" i="37"/>
  <c r="FV62" i="37"/>
  <c r="FT62" i="37"/>
  <c r="FR62" i="37"/>
  <c r="FP62" i="37"/>
  <c r="FN62" i="37"/>
  <c r="BR62" i="37"/>
  <c r="FU62" i="37"/>
  <c r="FS62" i="37"/>
  <c r="FQ62" i="37"/>
  <c r="FO62" i="37"/>
  <c r="FT60" i="37"/>
  <c r="FR60" i="37"/>
  <c r="FN60" i="37"/>
  <c r="BP60" i="37"/>
  <c r="BO60" i="37"/>
  <c r="DP60" i="37"/>
  <c r="FL40" i="37"/>
  <c r="FJ40" i="37"/>
  <c r="FH40" i="37"/>
  <c r="FF40" i="37"/>
  <c r="FD40" i="37"/>
  <c r="FM40" i="37"/>
  <c r="FI40" i="37"/>
  <c r="FE40" i="37"/>
  <c r="GI40" i="37"/>
  <c r="FG40" i="37"/>
  <c r="FC40" i="37"/>
  <c r="BZ40" i="37"/>
  <c r="BX40" i="37"/>
  <c r="BV40" i="37"/>
  <c r="BT40" i="37"/>
  <c r="BY40" i="37"/>
  <c r="BU40" i="37"/>
  <c r="GA40" i="37"/>
  <c r="CA40" i="37"/>
  <c r="BW40" i="37"/>
  <c r="EH38" i="37"/>
  <c r="EO38" i="37"/>
  <c r="EG38" i="37"/>
  <c r="DT38" i="37"/>
  <c r="DR38" i="37"/>
  <c r="DP38" i="37"/>
  <c r="DN38" i="37"/>
  <c r="DL38" i="37"/>
  <c r="DU38" i="37"/>
  <c r="DQ38" i="37"/>
  <c r="DM38" i="37"/>
  <c r="GE38" i="37"/>
  <c r="DS38" i="37"/>
  <c r="DK38" i="37"/>
  <c r="CX38" i="37"/>
  <c r="CV38" i="37"/>
  <c r="CT38" i="37"/>
  <c r="CR38" i="37"/>
  <c r="CP38" i="37"/>
  <c r="GC38" i="37"/>
  <c r="CW38" i="37"/>
  <c r="CS38" i="37"/>
  <c r="CO38" i="37"/>
  <c r="CY38" i="37"/>
  <c r="CU38" i="37"/>
  <c r="DT36" i="37"/>
  <c r="DR36" i="37"/>
  <c r="DP36" i="37"/>
  <c r="DN36" i="37"/>
  <c r="DL36" i="37"/>
  <c r="DU36" i="37"/>
  <c r="DQ36" i="37"/>
  <c r="DM36" i="37"/>
  <c r="GE36" i="37"/>
  <c r="DS36" i="37"/>
  <c r="DK36" i="37"/>
  <c r="CV36" i="37"/>
  <c r="CP36" i="37"/>
  <c r="CW36" i="37"/>
  <c r="CO36" i="37"/>
  <c r="CU36" i="37"/>
  <c r="DT34" i="37"/>
  <c r="DR34" i="37"/>
  <c r="DP34" i="37"/>
  <c r="DN34" i="37"/>
  <c r="DL34" i="37"/>
  <c r="DU34" i="37"/>
  <c r="DQ34" i="37"/>
  <c r="DM34" i="37"/>
  <c r="GE34" i="37"/>
  <c r="DS34" i="37"/>
  <c r="DK34" i="37"/>
  <c r="CR34" i="37"/>
  <c r="FL32" i="37"/>
  <c r="FJ32" i="37"/>
  <c r="FH32" i="37"/>
  <c r="FF32" i="37"/>
  <c r="FD32" i="37"/>
  <c r="FM32" i="37"/>
  <c r="FI32" i="37"/>
  <c r="FE32" i="37"/>
  <c r="GI32" i="37"/>
  <c r="FG32" i="37"/>
  <c r="FC32" i="37"/>
  <c r="DT32" i="37"/>
  <c r="DR32" i="37"/>
  <c r="DP32" i="37"/>
  <c r="DN32" i="37"/>
  <c r="DL32" i="37"/>
  <c r="DU32" i="37"/>
  <c r="DQ32" i="37"/>
  <c r="DM32" i="37"/>
  <c r="GE32" i="37"/>
  <c r="DS32" i="37"/>
  <c r="DK32" i="37"/>
  <c r="CX32" i="37"/>
  <c r="CV32" i="37"/>
  <c r="CT32" i="37"/>
  <c r="CR32" i="37"/>
  <c r="CP32" i="37"/>
  <c r="GC32" i="37"/>
  <c r="CW32" i="37"/>
  <c r="CS32" i="37"/>
  <c r="CO32" i="37"/>
  <c r="CY32" i="37"/>
  <c r="CU32" i="37"/>
  <c r="BX30" i="37"/>
  <c r="BT30" i="37"/>
  <c r="BY30" i="37"/>
  <c r="GS30" i="37"/>
  <c r="BI30" i="37"/>
  <c r="EM30" i="37"/>
  <c r="FL28" i="37"/>
  <c r="FJ28" i="37"/>
  <c r="FH28" i="37"/>
  <c r="FF28" i="37"/>
  <c r="FD28" i="37"/>
  <c r="FM28" i="37"/>
  <c r="FI28" i="37"/>
  <c r="FE28" i="37"/>
  <c r="GI28" i="37"/>
  <c r="FG28" i="37"/>
  <c r="FC28" i="37"/>
  <c r="DT28" i="37"/>
  <c r="DR28" i="37"/>
  <c r="DP28" i="37"/>
  <c r="DN28" i="37"/>
  <c r="DL28" i="37"/>
  <c r="DU28" i="37"/>
  <c r="DQ28" i="37"/>
  <c r="DM28" i="37"/>
  <c r="GE28" i="37"/>
  <c r="DS28" i="37"/>
  <c r="DK28" i="37"/>
  <c r="CR28" i="37"/>
  <c r="FL26" i="37"/>
  <c r="FJ26" i="37"/>
  <c r="FH26" i="37"/>
  <c r="FF26" i="37"/>
  <c r="FD26" i="37"/>
  <c r="FM26" i="37"/>
  <c r="FI26" i="37"/>
  <c r="FE26" i="37"/>
  <c r="GI26" i="37"/>
  <c r="FG26" i="37"/>
  <c r="FC26" i="37"/>
  <c r="DT26" i="37"/>
  <c r="DR26" i="37"/>
  <c r="DP26" i="37"/>
  <c r="DN26" i="37"/>
  <c r="DL26" i="37"/>
  <c r="DU26" i="37"/>
  <c r="DQ26" i="37"/>
  <c r="DM26" i="37"/>
  <c r="GE26" i="37"/>
  <c r="DS26" i="37"/>
  <c r="DK26" i="37"/>
  <c r="CU26" i="37"/>
  <c r="BZ24" i="37"/>
  <c r="BX24" i="37"/>
  <c r="BV24" i="37"/>
  <c r="BT24" i="37"/>
  <c r="BY24" i="37"/>
  <c r="BU24" i="37"/>
  <c r="GA24" i="37"/>
  <c r="CA24" i="37"/>
  <c r="BW24" i="37"/>
  <c r="GS24" i="37"/>
  <c r="BI24" i="37"/>
  <c r="EM24" i="37"/>
  <c r="GH22" i="37"/>
  <c r="FB22" i="37"/>
  <c r="EZ22" i="37"/>
  <c r="EX22" i="37"/>
  <c r="EV22" i="37"/>
  <c r="ET22" i="37"/>
  <c r="ER22" i="37"/>
  <c r="FA22" i="37"/>
  <c r="EW22" i="37"/>
  <c r="ES22" i="37"/>
  <c r="EU22" i="37"/>
  <c r="DT22" i="37"/>
  <c r="DR22" i="37"/>
  <c r="DP22" i="37"/>
  <c r="DN22" i="37"/>
  <c r="DL22" i="37"/>
  <c r="DU22" i="37"/>
  <c r="DQ22" i="37"/>
  <c r="DM22" i="37"/>
  <c r="GE22" i="37"/>
  <c r="DS22" i="37"/>
  <c r="DK22" i="37"/>
  <c r="CT22" i="37"/>
  <c r="CO22" i="37"/>
  <c r="CU22" i="37"/>
  <c r="BX22" i="37"/>
  <c r="BY22" i="37"/>
  <c r="BU22" i="37"/>
  <c r="AN21" i="37"/>
  <c r="AO21" i="37" s="1"/>
  <c r="AN19" i="37"/>
  <c r="AO19" i="37"/>
  <c r="AN18" i="37"/>
  <c r="AO18" i="37"/>
  <c r="AN17" i="37"/>
  <c r="AO17" i="37"/>
  <c r="AN16" i="37"/>
  <c r="AO16" i="37"/>
  <c r="AN15" i="37"/>
  <c r="AO15" i="37"/>
  <c r="AN14" i="37"/>
  <c r="AO14" i="37"/>
  <c r="AN13" i="37"/>
  <c r="AO13" i="37"/>
  <c r="AN12" i="37"/>
  <c r="AO12" i="37"/>
  <c r="AN11" i="37"/>
  <c r="AO11" i="37"/>
  <c r="AN9" i="37"/>
  <c r="AO9" i="37"/>
  <c r="AN8" i="37"/>
  <c r="AO8" i="37"/>
  <c r="AI7" i="37"/>
  <c r="FV221" i="37"/>
  <c r="FT221" i="37"/>
  <c r="FR221" i="37"/>
  <c r="FP221" i="37"/>
  <c r="FN221" i="37"/>
  <c r="BR221" i="37"/>
  <c r="FS221" i="37"/>
  <c r="FO221" i="37"/>
  <c r="FU221" i="37"/>
  <c r="FQ221" i="37"/>
  <c r="FV219" i="37"/>
  <c r="FT219" i="37"/>
  <c r="FR219" i="37"/>
  <c r="FP219" i="37"/>
  <c r="FN219" i="37"/>
  <c r="BR219" i="37"/>
  <c r="FS219" i="37"/>
  <c r="FO219" i="37"/>
  <c r="FU219" i="37"/>
  <c r="FQ219" i="37"/>
  <c r="FV218" i="37"/>
  <c r="FT218" i="37"/>
  <c r="FR218" i="37"/>
  <c r="FP218" i="37"/>
  <c r="FN218" i="37"/>
  <c r="BR218" i="37"/>
  <c r="FU218" i="37"/>
  <c r="FQ218" i="37"/>
  <c r="FS218" i="37"/>
  <c r="FO218" i="37"/>
  <c r="FV214" i="37"/>
  <c r="FT214" i="37"/>
  <c r="FR214" i="37"/>
  <c r="FP214" i="37"/>
  <c r="FN214" i="37"/>
  <c r="BR214" i="37"/>
  <c r="FU214" i="37"/>
  <c r="FQ214" i="37"/>
  <c r="FS214" i="37"/>
  <c r="FO214" i="37"/>
  <c r="FV213" i="37"/>
  <c r="FT213" i="37"/>
  <c r="FR213" i="37"/>
  <c r="FP213" i="37"/>
  <c r="FN213" i="37"/>
  <c r="BR213" i="37"/>
  <c r="FS213" i="37"/>
  <c r="FO213" i="37"/>
  <c r="FU213" i="37"/>
  <c r="FQ213" i="37"/>
  <c r="FV212" i="37"/>
  <c r="FT212" i="37"/>
  <c r="FR212" i="37"/>
  <c r="FP212" i="37"/>
  <c r="FN212" i="37"/>
  <c r="BR212" i="37"/>
  <c r="FU212" i="37"/>
  <c r="FQ212" i="37"/>
  <c r="FS212" i="37"/>
  <c r="FO212" i="37"/>
  <c r="FV207" i="37"/>
  <c r="FT207" i="37"/>
  <c r="FR207" i="37"/>
  <c r="FP207" i="37"/>
  <c r="FN207" i="37"/>
  <c r="BR207" i="37"/>
  <c r="FU207" i="37"/>
  <c r="FS207" i="37"/>
  <c r="FQ207" i="37"/>
  <c r="FO207" i="37"/>
  <c r="FV206" i="37"/>
  <c r="FT206" i="37"/>
  <c r="FR206" i="37"/>
  <c r="FP206" i="37"/>
  <c r="FN206" i="37"/>
  <c r="BR206" i="37"/>
  <c r="FU206" i="37"/>
  <c r="FS206" i="37"/>
  <c r="FQ206" i="37"/>
  <c r="FO206" i="37"/>
  <c r="FV204" i="37"/>
  <c r="FT204" i="37"/>
  <c r="FR204" i="37"/>
  <c r="FP204" i="37"/>
  <c r="FN204" i="37"/>
  <c r="BR204" i="37"/>
  <c r="FU204" i="37"/>
  <c r="FS204" i="37"/>
  <c r="FQ204" i="37"/>
  <c r="FO204" i="37"/>
  <c r="FV202" i="37"/>
  <c r="FT202" i="37"/>
  <c r="FR202" i="37"/>
  <c r="FP202" i="37"/>
  <c r="FN202" i="37"/>
  <c r="BR202" i="37"/>
  <c r="FU202" i="37"/>
  <c r="FS202" i="37"/>
  <c r="FQ202" i="37"/>
  <c r="FO202" i="37"/>
  <c r="FV200" i="37"/>
  <c r="FT200" i="37"/>
  <c r="FR200" i="37"/>
  <c r="FP200" i="37"/>
  <c r="FN200" i="37"/>
  <c r="BR200" i="37"/>
  <c r="FU200" i="37"/>
  <c r="FS200" i="37"/>
  <c r="FQ200" i="37"/>
  <c r="FO200" i="37"/>
  <c r="FV198" i="37"/>
  <c r="FT198" i="37"/>
  <c r="FR198" i="37"/>
  <c r="FP198" i="37"/>
  <c r="FN198" i="37"/>
  <c r="BR198" i="37"/>
  <c r="FU198" i="37"/>
  <c r="FS198" i="37"/>
  <c r="FQ198" i="37"/>
  <c r="FO198" i="37"/>
  <c r="FV183" i="37"/>
  <c r="FT183" i="37"/>
  <c r="FR183" i="37"/>
  <c r="FP183" i="37"/>
  <c r="FN183" i="37"/>
  <c r="BR183" i="37"/>
  <c r="FU183" i="37"/>
  <c r="FS183" i="37"/>
  <c r="FQ183" i="37"/>
  <c r="FO183" i="37"/>
  <c r="FV181" i="37"/>
  <c r="BP181" i="37"/>
  <c r="BO181" i="37"/>
  <c r="FJ181" i="37"/>
  <c r="FV180" i="37"/>
  <c r="FR180" i="37"/>
  <c r="FP180" i="37"/>
  <c r="BP180" i="37"/>
  <c r="FU180" i="37"/>
  <c r="BO180" i="37"/>
  <c r="FH180" i="37" s="1"/>
  <c r="FV178" i="37"/>
  <c r="FN178" i="37"/>
  <c r="BP178" i="37"/>
  <c r="BO178" i="37"/>
  <c r="FJ178" i="37"/>
  <c r="FV177" i="37"/>
  <c r="FN177" i="37"/>
  <c r="BP177" i="37"/>
  <c r="FU177" i="37"/>
  <c r="BO177" i="37"/>
  <c r="FV175" i="37"/>
  <c r="FT175" i="37"/>
  <c r="FN175" i="37"/>
  <c r="BP175" i="37"/>
  <c r="BO175" i="37"/>
  <c r="FJ175" i="37" s="1"/>
  <c r="FV167" i="37"/>
  <c r="FT167" i="37"/>
  <c r="FR167" i="37"/>
  <c r="FP167" i="37"/>
  <c r="FN167" i="37"/>
  <c r="BR167" i="37"/>
  <c r="FU167" i="37"/>
  <c r="FS167" i="37"/>
  <c r="FQ167" i="37"/>
  <c r="FO167" i="37"/>
  <c r="FV165" i="37"/>
  <c r="FT165" i="37"/>
  <c r="FR165" i="37"/>
  <c r="FP165" i="37"/>
  <c r="FN165" i="37"/>
  <c r="BR165" i="37"/>
  <c r="FU165" i="37"/>
  <c r="FS165" i="37"/>
  <c r="FQ165" i="37"/>
  <c r="FO165" i="37"/>
  <c r="FV163" i="37"/>
  <c r="FT163" i="37"/>
  <c r="FN163" i="37"/>
  <c r="BP163" i="37"/>
  <c r="FU163" i="37"/>
  <c r="FS163" i="37"/>
  <c r="BO163" i="37"/>
  <c r="FD163" i="37" s="1"/>
  <c r="FV157" i="37"/>
  <c r="FT157" i="37"/>
  <c r="FN157" i="37"/>
  <c r="BP157" i="37"/>
  <c r="BO157" i="37"/>
  <c r="FV156" i="37"/>
  <c r="FT156" i="37"/>
  <c r="FN156" i="37"/>
  <c r="BP156" i="37"/>
  <c r="FU156" i="37"/>
  <c r="BO156" i="37"/>
  <c r="FH156" i="37"/>
  <c r="FN155" i="37"/>
  <c r="BP155" i="37"/>
  <c r="FU155" i="37"/>
  <c r="BO155" i="37"/>
  <c r="BP154" i="37"/>
  <c r="FU154" i="37"/>
  <c r="BO154" i="37"/>
  <c r="FV149" i="37"/>
  <c r="FT149" i="37"/>
  <c r="FN149" i="37"/>
  <c r="BP149" i="37"/>
  <c r="FU149" i="37"/>
  <c r="BO149" i="37"/>
  <c r="FV148" i="37"/>
  <c r="FT148" i="37"/>
  <c r="FR148" i="37"/>
  <c r="FP148" i="37"/>
  <c r="FN148" i="37"/>
  <c r="BR148" i="37"/>
  <c r="FU148" i="37"/>
  <c r="FS148" i="37"/>
  <c r="FQ148" i="37"/>
  <c r="FO148" i="37"/>
  <c r="FV147" i="37"/>
  <c r="FT147" i="37"/>
  <c r="FR147" i="37"/>
  <c r="FP147" i="37"/>
  <c r="FN147" i="37"/>
  <c r="BR147" i="37"/>
  <c r="FU147" i="37"/>
  <c r="FS147" i="37"/>
  <c r="FQ147" i="37"/>
  <c r="FO147" i="37"/>
  <c r="FT146" i="37"/>
  <c r="FN146" i="37"/>
  <c r="BP146" i="37"/>
  <c r="FU146" i="37"/>
  <c r="BO146" i="37"/>
  <c r="FN142" i="37"/>
  <c r="BP142" i="37"/>
  <c r="BO142" i="37"/>
  <c r="FV141" i="37"/>
  <c r="FT141" i="37"/>
  <c r="FR141" i="37"/>
  <c r="FP141" i="37"/>
  <c r="FN141" i="37"/>
  <c r="BR141" i="37"/>
  <c r="FU141" i="37"/>
  <c r="FS141" i="37"/>
  <c r="FQ141" i="37"/>
  <c r="FO141" i="37"/>
  <c r="FT138" i="37"/>
  <c r="FN138" i="37"/>
  <c r="BP138" i="37"/>
  <c r="BO138" i="37"/>
  <c r="FV136" i="37"/>
  <c r="FT136" i="37"/>
  <c r="FR136" i="37"/>
  <c r="FP136" i="37"/>
  <c r="FN136" i="37"/>
  <c r="BR136" i="37"/>
  <c r="FU136" i="37"/>
  <c r="FS136" i="37"/>
  <c r="FQ136" i="37"/>
  <c r="FO136" i="37"/>
  <c r="FV134" i="37"/>
  <c r="FT134" i="37"/>
  <c r="FR134" i="37"/>
  <c r="FP134" i="37"/>
  <c r="FN134" i="37"/>
  <c r="BR134" i="37"/>
  <c r="FU134" i="37"/>
  <c r="FS134" i="37"/>
  <c r="FQ134" i="37"/>
  <c r="FO134" i="37"/>
  <c r="FV132" i="37"/>
  <c r="FT132" i="37"/>
  <c r="FR132" i="37"/>
  <c r="FP132" i="37"/>
  <c r="FN132" i="37"/>
  <c r="BR132" i="37"/>
  <c r="FU132" i="37"/>
  <c r="FS132" i="37"/>
  <c r="FQ132" i="37"/>
  <c r="FO132" i="37"/>
  <c r="FV130" i="37"/>
  <c r="FT130" i="37"/>
  <c r="FR130" i="37"/>
  <c r="FP130" i="37"/>
  <c r="FN130" i="37"/>
  <c r="BR130" i="37"/>
  <c r="FU130" i="37"/>
  <c r="FS130" i="37"/>
  <c r="FQ130" i="37"/>
  <c r="FO130" i="37"/>
  <c r="FV128" i="37"/>
  <c r="FT128" i="37"/>
  <c r="FR128" i="37"/>
  <c r="FP128" i="37"/>
  <c r="FN128" i="37"/>
  <c r="BR128" i="37"/>
  <c r="FU128" i="37"/>
  <c r="FS128" i="37"/>
  <c r="FQ128" i="37"/>
  <c r="FO128" i="37"/>
  <c r="FV127" i="37"/>
  <c r="FT127" i="37"/>
  <c r="FR127" i="37"/>
  <c r="FP127" i="37"/>
  <c r="FN127" i="37"/>
  <c r="BR127" i="37"/>
  <c r="FU127" i="37"/>
  <c r="FS127" i="37"/>
  <c r="FQ127" i="37"/>
  <c r="FO127" i="37"/>
  <c r="FV126" i="37"/>
  <c r="FT126" i="37"/>
  <c r="FR126" i="37"/>
  <c r="FP126" i="37"/>
  <c r="FN126" i="37"/>
  <c r="BR126" i="37"/>
  <c r="FU126" i="37"/>
  <c r="FS126" i="37"/>
  <c r="FQ126" i="37"/>
  <c r="FO126" i="37"/>
  <c r="FV124" i="37"/>
  <c r="FT124" i="37"/>
  <c r="FR124" i="37"/>
  <c r="FP124" i="37"/>
  <c r="FN124" i="37"/>
  <c r="BR124" i="37"/>
  <c r="FU124" i="37"/>
  <c r="FS124" i="37"/>
  <c r="FQ124" i="37"/>
  <c r="FO124" i="37"/>
  <c r="FT123" i="37"/>
  <c r="FN123" i="37"/>
  <c r="BP123" i="37"/>
  <c r="FU123" i="37"/>
  <c r="BO123" i="37"/>
  <c r="FV121" i="37"/>
  <c r="FT121" i="37"/>
  <c r="FR121" i="37"/>
  <c r="FP121" i="37"/>
  <c r="FN121" i="37"/>
  <c r="BR121" i="37"/>
  <c r="BP121" i="37"/>
  <c r="FU121" i="37"/>
  <c r="FS121" i="37"/>
  <c r="FQ121" i="37"/>
  <c r="FO121" i="37"/>
  <c r="FV120" i="37"/>
  <c r="FT120" i="37"/>
  <c r="FR120" i="37"/>
  <c r="FP120" i="37"/>
  <c r="FN120" i="37"/>
  <c r="BR120" i="37"/>
  <c r="FU120" i="37"/>
  <c r="FS120" i="37"/>
  <c r="FQ120" i="37"/>
  <c r="FO120" i="37"/>
  <c r="FV118" i="37"/>
  <c r="FT118" i="37"/>
  <c r="FR118" i="37"/>
  <c r="FP118" i="37"/>
  <c r="FN118" i="37"/>
  <c r="BR118" i="37"/>
  <c r="FU118" i="37"/>
  <c r="FS118" i="37"/>
  <c r="FQ118" i="37"/>
  <c r="FO118" i="37"/>
  <c r="FV116" i="37"/>
  <c r="FT116" i="37"/>
  <c r="FR116" i="37"/>
  <c r="FP116" i="37"/>
  <c r="FN116" i="37"/>
  <c r="BR116" i="37"/>
  <c r="FU116" i="37"/>
  <c r="FS116" i="37"/>
  <c r="FQ116" i="37"/>
  <c r="FO116" i="37"/>
  <c r="FV115" i="37"/>
  <c r="FT115" i="37"/>
  <c r="FP115" i="37"/>
  <c r="FN115" i="37"/>
  <c r="BP115" i="37"/>
  <c r="FU115" i="37"/>
  <c r="BO115" i="37"/>
  <c r="FT94" i="37"/>
  <c r="FN94" i="37"/>
  <c r="BP94" i="37"/>
  <c r="FU94" i="37"/>
  <c r="BO94" i="37"/>
  <c r="FV93" i="37"/>
  <c r="FT93" i="37"/>
  <c r="FP93" i="37"/>
  <c r="BP93" i="37"/>
  <c r="FU93" i="37"/>
  <c r="BO93" i="37"/>
  <c r="FF93" i="37" s="1"/>
  <c r="FV92" i="37"/>
  <c r="FT92" i="37"/>
  <c r="FR92" i="37"/>
  <c r="FN92" i="37"/>
  <c r="BP92" i="37"/>
  <c r="FU92" i="37"/>
  <c r="BO92" i="37"/>
  <c r="FH92" i="37" s="1"/>
  <c r="FV89" i="37"/>
  <c r="FT89" i="37"/>
  <c r="FP89" i="37"/>
  <c r="FN89" i="37"/>
  <c r="BP89" i="37"/>
  <c r="FU89" i="37"/>
  <c r="FO89" i="37"/>
  <c r="BO89" i="37"/>
  <c r="FF89" i="37"/>
  <c r="FV86" i="37"/>
  <c r="FT86" i="37"/>
  <c r="FR86" i="37"/>
  <c r="FP86" i="37"/>
  <c r="FN86" i="37"/>
  <c r="BR86" i="37"/>
  <c r="FU86" i="37"/>
  <c r="FS86" i="37"/>
  <c r="FQ86" i="37"/>
  <c r="FO86" i="37"/>
  <c r="FV84" i="37"/>
  <c r="FT84" i="37"/>
  <c r="FP84" i="37"/>
  <c r="FN84" i="37"/>
  <c r="BP84" i="37"/>
  <c r="FS84" i="37"/>
  <c r="BO84" i="37"/>
  <c r="FJ84" i="37"/>
  <c r="FV83" i="37"/>
  <c r="FT83" i="37"/>
  <c r="FR83" i="37"/>
  <c r="FP83" i="37"/>
  <c r="FN83" i="37"/>
  <c r="BR83" i="37"/>
  <c r="FU83" i="37"/>
  <c r="FS83" i="37"/>
  <c r="FQ83" i="37"/>
  <c r="FO83" i="37"/>
  <c r="FV77" i="37"/>
  <c r="FT77" i="37"/>
  <c r="FR77" i="37"/>
  <c r="FP77" i="37"/>
  <c r="FN77" i="37"/>
  <c r="BR77" i="37"/>
  <c r="FU77" i="37"/>
  <c r="FS77" i="37"/>
  <c r="FQ77" i="37"/>
  <c r="FO77" i="37"/>
  <c r="FV73" i="37"/>
  <c r="FT73" i="37"/>
  <c r="FR73" i="37"/>
  <c r="FP73" i="37"/>
  <c r="FN73" i="37"/>
  <c r="BR73" i="37"/>
  <c r="FU73" i="37"/>
  <c r="FS73" i="37"/>
  <c r="FQ73" i="37"/>
  <c r="FO73" i="37"/>
  <c r="FV71" i="37"/>
  <c r="FT71" i="37"/>
  <c r="FR71" i="37"/>
  <c r="FP71" i="37"/>
  <c r="FN71" i="37"/>
  <c r="BR71" i="37"/>
  <c r="FU71" i="37"/>
  <c r="FS71" i="37"/>
  <c r="FQ71" i="37"/>
  <c r="FO71" i="37"/>
  <c r="FV63" i="37"/>
  <c r="FT63" i="37"/>
  <c r="FP63" i="37"/>
  <c r="FN63" i="37"/>
  <c r="BP63" i="37"/>
  <c r="FS63" i="37"/>
  <c r="BO63" i="37"/>
  <c r="FD63" i="37" s="1"/>
  <c r="FT61" i="37"/>
  <c r="FP61" i="37"/>
  <c r="BP61" i="37"/>
  <c r="BO61" i="37"/>
  <c r="CV61" i="37"/>
  <c r="FV55" i="37"/>
  <c r="FR55" i="37"/>
  <c r="FP55" i="37"/>
  <c r="BP55" i="37"/>
  <c r="FU55" i="37"/>
  <c r="FS55" i="37"/>
  <c r="BO55" i="37"/>
  <c r="FD55" i="37"/>
  <c r="GG12" i="37"/>
  <c r="EQ12" i="37"/>
  <c r="EO12" i="37"/>
  <c r="EK12" i="37"/>
  <c r="EI12" i="37"/>
  <c r="EG12" i="37"/>
  <c r="EP12" i="37"/>
  <c r="EN12" i="37"/>
  <c r="EL12" i="37"/>
  <c r="EJ12" i="37"/>
  <c r="EH12" i="37"/>
  <c r="FW6" i="37"/>
  <c r="FX6" i="37" s="1"/>
  <c r="AU6" i="37"/>
  <c r="AW6" i="37" s="1"/>
  <c r="AH6" i="37"/>
  <c r="GV6" i="37" s="1"/>
  <c r="AH39" i="37"/>
  <c r="GV39" i="37"/>
  <c r="FW39" i="37"/>
  <c r="FX39" i="37"/>
  <c r="AU39" i="37"/>
  <c r="AW39" i="37"/>
  <c r="AH38" i="37"/>
  <c r="GV38" i="37"/>
  <c r="FW38" i="37"/>
  <c r="FX38" i="37"/>
  <c r="AU38" i="37"/>
  <c r="AX38" i="37"/>
  <c r="AH36" i="37"/>
  <c r="GV36" i="37"/>
  <c r="FW36" i="37"/>
  <c r="FX36" i="37"/>
  <c r="AU36" i="37"/>
  <c r="AX36" i="37"/>
  <c r="AH35" i="37"/>
  <c r="GV35" i="37"/>
  <c r="FW35" i="37"/>
  <c r="FX35" i="37"/>
  <c r="AU35" i="37"/>
  <c r="AW35" i="37"/>
  <c r="AH34" i="37"/>
  <c r="GV34" i="37"/>
  <c r="FW34" i="37"/>
  <c r="FX34" i="37"/>
  <c r="AU34" i="37"/>
  <c r="GJ31" i="37"/>
  <c r="AH31" i="37"/>
  <c r="GV31" i="37" s="1"/>
  <c r="FW31" i="37"/>
  <c r="AU31" i="37"/>
  <c r="AW31" i="37"/>
  <c r="GJ28" i="37"/>
  <c r="AH28" i="37"/>
  <c r="GV28" i="37" s="1"/>
  <c r="FW28" i="37"/>
  <c r="AU28" i="37"/>
  <c r="AX28" i="37"/>
  <c r="AH25" i="37"/>
  <c r="GV25" i="37"/>
  <c r="FW25" i="37"/>
  <c r="FX25" i="37"/>
  <c r="AU25" i="37"/>
  <c r="AW25" i="37"/>
  <c r="EL22" i="37"/>
  <c r="EG22" i="37"/>
  <c r="EI22" i="37"/>
  <c r="EI21" i="37"/>
  <c r="EG21" i="37"/>
  <c r="EL21" i="37"/>
  <c r="EH21" i="37"/>
  <c r="EI20" i="37"/>
  <c r="EG20" i="37"/>
  <c r="EN20" i="37"/>
  <c r="EL20" i="37"/>
  <c r="GG10" i="37"/>
  <c r="EQ10" i="37"/>
  <c r="EO10" i="37"/>
  <c r="EK10" i="37"/>
  <c r="EI10" i="37"/>
  <c r="EG10" i="37"/>
  <c r="EP10" i="37"/>
  <c r="EN10" i="37"/>
  <c r="EL10" i="37"/>
  <c r="EJ10" i="37"/>
  <c r="EH10" i="37"/>
  <c r="EI9" i="37"/>
  <c r="EG9" i="37"/>
  <c r="AO58" i="37"/>
  <c r="AO57" i="37"/>
  <c r="AO56" i="37"/>
  <c r="AO54" i="37"/>
  <c r="AO53" i="37"/>
  <c r="AO51" i="37"/>
  <c r="AO50" i="37"/>
  <c r="AO48" i="37"/>
  <c r="AO46" i="37"/>
  <c r="AO44" i="37"/>
  <c r="AO42" i="37"/>
  <c r="BJ22" i="37"/>
  <c r="BJ21" i="37"/>
  <c r="BF21" i="37"/>
  <c r="BF15" i="37"/>
  <c r="GQ578" i="37"/>
  <c r="GM578" i="37"/>
  <c r="AO229" i="37"/>
  <c r="AO228" i="37"/>
  <c r="AO223" i="37"/>
  <c r="AO196" i="37"/>
  <c r="AO193" i="37"/>
  <c r="AO192" i="37"/>
  <c r="AO190" i="37"/>
  <c r="AO188" i="37"/>
  <c r="AO95" i="37"/>
  <c r="AO79" i="37"/>
  <c r="AO66" i="37"/>
  <c r="AO49" i="37"/>
  <c r="AO47" i="37"/>
  <c r="AO45" i="37"/>
  <c r="AO43" i="37"/>
  <c r="AR32" i="37"/>
  <c r="EB30" i="37"/>
  <c r="CJ30" i="37"/>
  <c r="AR30" i="37"/>
  <c r="AR28" i="37"/>
  <c r="BI28" i="37"/>
  <c r="CU28" i="37" s="1"/>
  <c r="AR26" i="37"/>
  <c r="EB24" i="37"/>
  <c r="AR24" i="37"/>
  <c r="AO41" i="37"/>
  <c r="AO37" i="37"/>
  <c r="AO33" i="37"/>
  <c r="AO32" i="37"/>
  <c r="AO30" i="37"/>
  <c r="AO29" i="37"/>
  <c r="AO27" i="37"/>
  <c r="AO26" i="37"/>
  <c r="AO24" i="37"/>
  <c r="AO23" i="37"/>
  <c r="AO4" i="37"/>
  <c r="DO578" i="37"/>
  <c r="FP75" i="37"/>
  <c r="FS75" i="37"/>
  <c r="FV75" i="37"/>
  <c r="FR75" i="37"/>
  <c r="FN75" i="37"/>
  <c r="FU75" i="37"/>
  <c r="FQ75" i="37"/>
  <c r="FT75" i="37"/>
  <c r="BR75" i="37"/>
  <c r="FO75" i="37"/>
  <c r="FN99" i="37"/>
  <c r="FV99" i="37"/>
  <c r="BP99" i="37"/>
  <c r="BO99" i="37"/>
  <c r="FJ99" i="37" s="1"/>
  <c r="FV113" i="37"/>
  <c r="FN113" i="37"/>
  <c r="FQ113" i="37"/>
  <c r="FT113" i="37"/>
  <c r="FP113" i="37"/>
  <c r="BR113" i="37"/>
  <c r="FS113" i="37"/>
  <c r="FO113" i="37"/>
  <c r="FR113" i="37"/>
  <c r="FU113" i="37"/>
  <c r="FN105" i="37"/>
  <c r="BO105" i="37"/>
  <c r="FT105" i="37"/>
  <c r="BP105" i="37"/>
  <c r="BP171" i="37"/>
  <c r="FN171" i="37"/>
  <c r="BO171" i="37"/>
  <c r="FH115" i="37"/>
  <c r="FJ157" i="37"/>
  <c r="FH177" i="37"/>
  <c r="FH85" i="37"/>
  <c r="FX315" i="37"/>
  <c r="FX327" i="37"/>
  <c r="FX328" i="37"/>
  <c r="AX356" i="37"/>
  <c r="AX360" i="37"/>
  <c r="AX364" i="37"/>
  <c r="AX340" i="37"/>
  <c r="AX344" i="37"/>
  <c r="AX348" i="37"/>
  <c r="AX352" i="37"/>
  <c r="FE352" i="37"/>
  <c r="FD352" i="37"/>
  <c r="CU354" i="37"/>
  <c r="CW354" i="37"/>
  <c r="CS358" i="37"/>
  <c r="CS339" i="37"/>
  <c r="CP339" i="37"/>
  <c r="CT339" i="37"/>
  <c r="FC339" i="37"/>
  <c r="FG339" i="37"/>
  <c r="AW437" i="37"/>
  <c r="AQ583" i="37"/>
  <c r="FV107" i="37"/>
  <c r="FR107" i="37"/>
  <c r="FN107" i="37"/>
  <c r="FU107" i="37"/>
  <c r="FQ107" i="37"/>
  <c r="FT107" i="37"/>
  <c r="FP107" i="37"/>
  <c r="BR107" i="37"/>
  <c r="FS107" i="37"/>
  <c r="FO107" i="37"/>
  <c r="BP169" i="37"/>
  <c r="FN169" i="37"/>
  <c r="BO169" i="37"/>
  <c r="FV111" i="37"/>
  <c r="FR111" i="37"/>
  <c r="FN111" i="37"/>
  <c r="BP111" i="37"/>
  <c r="FA111" i="37"/>
  <c r="FS111" i="37"/>
  <c r="FO111" i="37"/>
  <c r="FT111" i="37"/>
  <c r="FP111" i="37"/>
  <c r="BR111" i="37"/>
  <c r="FU111" i="37"/>
  <c r="FQ111" i="37"/>
  <c r="BG99" i="37"/>
  <c r="FG99" i="37" s="1"/>
  <c r="GI99" i="37" s="1"/>
  <c r="BD99" i="37"/>
  <c r="BC331" i="37"/>
  <c r="BJ331" i="37"/>
  <c r="BE331" i="37"/>
  <c r="BG331" i="37"/>
  <c r="BJ499" i="37"/>
  <c r="BD499" i="37"/>
  <c r="BG203" i="37"/>
  <c r="BD203" i="37"/>
  <c r="BG38" i="37"/>
  <c r="BH38" i="37"/>
  <c r="BJ38" i="37"/>
  <c r="BE38" i="37"/>
  <c r="BK212" i="37"/>
  <c r="BF212" i="37"/>
  <c r="BJ212" i="37"/>
  <c r="BE212" i="37"/>
  <c r="BH212" i="37"/>
  <c r="BI212" i="37"/>
  <c r="BD212" i="37"/>
  <c r="BG212" i="37"/>
  <c r="BG119" i="37"/>
  <c r="BD119" i="37"/>
  <c r="BG329" i="37"/>
  <c r="BD329" i="37"/>
  <c r="BK329" i="37"/>
  <c r="BJ329" i="37"/>
  <c r="BE329" i="37"/>
  <c r="BG347" i="37"/>
  <c r="BD347" i="37"/>
  <c r="BQ61" i="37"/>
  <c r="CY61" i="37" s="1"/>
  <c r="GC61" i="37" s="1"/>
  <c r="BQ99" i="37"/>
  <c r="FM99" i="37"/>
  <c r="BQ105" i="37"/>
  <c r="EQ105" i="37"/>
  <c r="FH149" i="37"/>
  <c r="BQ157" i="37"/>
  <c r="FM157" i="37" s="1"/>
  <c r="GI157" i="37" s="1"/>
  <c r="BQ175" i="37"/>
  <c r="FM175" i="37" s="1"/>
  <c r="BQ178" i="37"/>
  <c r="FM178" i="37" s="1"/>
  <c r="GI178" i="37" s="1"/>
  <c r="BQ181" i="37"/>
  <c r="FM181" i="37" s="1"/>
  <c r="DP88" i="37"/>
  <c r="AN579" i="37"/>
  <c r="FX131" i="37"/>
  <c r="CV176" i="37"/>
  <c r="AQ581" i="37"/>
  <c r="BQ434" i="37"/>
  <c r="DU434" i="37"/>
  <c r="BQ138" i="37"/>
  <c r="BQ142" i="37"/>
  <c r="BQ171" i="37"/>
  <c r="CU55" i="37"/>
  <c r="CW117" i="37"/>
  <c r="CO152" i="37"/>
  <c r="CO176" i="37"/>
  <c r="CO180" i="37"/>
  <c r="CU103" i="37"/>
  <c r="CU117" i="37"/>
  <c r="CW152" i="37"/>
  <c r="CW176" i="37"/>
  <c r="GS581" i="37"/>
  <c r="CU370" i="37"/>
  <c r="FI370" i="37"/>
  <c r="AX317" i="37"/>
  <c r="BA317" i="37"/>
  <c r="CC317" i="37" s="1"/>
  <c r="AX323" i="37"/>
  <c r="AX452" i="37"/>
  <c r="CU424" i="37"/>
  <c r="CU434" i="37"/>
  <c r="BQ326" i="37"/>
  <c r="CY326" i="37" s="1"/>
  <c r="CU88" i="37"/>
  <c r="CS176" i="37"/>
  <c r="CU180" i="37"/>
  <c r="CU326" i="37"/>
  <c r="AX319" i="37"/>
  <c r="CU349" i="37"/>
  <c r="CU351" i="37"/>
  <c r="CU355" i="37"/>
  <c r="CU429" i="37"/>
  <c r="AX448" i="37"/>
  <c r="AW435" i="37"/>
  <c r="AZ435" i="37"/>
  <c r="AW466" i="37"/>
  <c r="BA38" i="37"/>
  <c r="CC38" i="37" s="1"/>
  <c r="BA110" i="37"/>
  <c r="CC110" i="37" s="1"/>
  <c r="BA112" i="37"/>
  <c r="CC112" i="37" s="1"/>
  <c r="AZ114" i="37"/>
  <c r="BA114" i="37"/>
  <c r="CC114" i="37"/>
  <c r="AY114" i="37"/>
  <c r="BA122" i="37"/>
  <c r="CC122" i="37" s="1"/>
  <c r="BA135" i="37"/>
  <c r="CC135" i="37" s="1"/>
  <c r="BA137" i="37"/>
  <c r="CC137" i="37" s="1"/>
  <c r="BA140" i="37"/>
  <c r="CC140" i="37" s="1"/>
  <c r="BA143" i="37"/>
  <c r="CC143" i="37" s="1"/>
  <c r="BA144" i="37"/>
  <c r="CC144" i="37" s="1"/>
  <c r="BA159" i="37"/>
  <c r="CC159" i="37" s="1"/>
  <c r="BA161" i="37"/>
  <c r="CC161" i="37" s="1"/>
  <c r="BA162" i="37"/>
  <c r="CC162" i="37" s="1"/>
  <c r="FY162" i="37" s="1"/>
  <c r="FZ162" i="37" s="1"/>
  <c r="BA173" i="37"/>
  <c r="CC173" i="37" s="1"/>
  <c r="BA174" i="37"/>
  <c r="CC174" i="37" s="1"/>
  <c r="BA176" i="37"/>
  <c r="CC176" i="37" s="1"/>
  <c r="BA179" i="37"/>
  <c r="CC179" i="37" s="1"/>
  <c r="BA182" i="37"/>
  <c r="CC182" i="37" s="1"/>
  <c r="BA185" i="37"/>
  <c r="CC185" i="37" s="1"/>
  <c r="BA187" i="37"/>
  <c r="CC187" i="37" s="1"/>
  <c r="BA189" i="37"/>
  <c r="CC189" i="37" s="1"/>
  <c r="BA191" i="37"/>
  <c r="CC191" i="37" s="1"/>
  <c r="BA194" i="37"/>
  <c r="CC194" i="37" s="1"/>
  <c r="BA195" i="37"/>
  <c r="CC195" i="37" s="1"/>
  <c r="BA197" i="37"/>
  <c r="CC197" i="37" s="1"/>
  <c r="AY197" i="37"/>
  <c r="BA201" i="37"/>
  <c r="CC201" i="37"/>
  <c r="AY201" i="37"/>
  <c r="BA216" i="37"/>
  <c r="CC216" i="37" s="1"/>
  <c r="BA222" i="37"/>
  <c r="CC222" i="37" s="1"/>
  <c r="AY222" i="37"/>
  <c r="BA32" i="37"/>
  <c r="CC32" i="37"/>
  <c r="BA43" i="37"/>
  <c r="CC43" i="37"/>
  <c r="BA45" i="37"/>
  <c r="CC45" i="37"/>
  <c r="BA47" i="37"/>
  <c r="CC47" i="37"/>
  <c r="BA49" i="37"/>
  <c r="CC49" i="37"/>
  <c r="BA52" i="37"/>
  <c r="CC52" i="37"/>
  <c r="BA55" i="37"/>
  <c r="CC55" i="37"/>
  <c r="BA61" i="37"/>
  <c r="CC61" i="37"/>
  <c r="BA63" i="37"/>
  <c r="CC63" i="37"/>
  <c r="BA65" i="37"/>
  <c r="CC65" i="37"/>
  <c r="BA66" i="37"/>
  <c r="CC66" i="37"/>
  <c r="BA67" i="37"/>
  <c r="CC67" i="37"/>
  <c r="BA73" i="37"/>
  <c r="CC73" i="37"/>
  <c r="BA77" i="37"/>
  <c r="CC77" i="37"/>
  <c r="BA84" i="37"/>
  <c r="CC84" i="37"/>
  <c r="BA86" i="37"/>
  <c r="CC86" i="37"/>
  <c r="BA105" i="37"/>
  <c r="CC105" i="37"/>
  <c r="BA107" i="37"/>
  <c r="CC107" i="37"/>
  <c r="AY107" i="37"/>
  <c r="BA115" i="37"/>
  <c r="CC115" i="37" s="1"/>
  <c r="BA116" i="37"/>
  <c r="CC116" i="37" s="1"/>
  <c r="BA120" i="37"/>
  <c r="CC120" i="37" s="1"/>
  <c r="BA126" i="37"/>
  <c r="CC126" i="37" s="1"/>
  <c r="BA128" i="37"/>
  <c r="CC128" i="37" s="1"/>
  <c r="BA132" i="37"/>
  <c r="CC132" i="37" s="1"/>
  <c r="BA136" i="37"/>
  <c r="CC136" i="37" s="1"/>
  <c r="FY136" i="37" s="1"/>
  <c r="FZ136" i="37" s="1"/>
  <c r="BA142" i="37"/>
  <c r="CC142" i="37" s="1"/>
  <c r="BA146" i="37"/>
  <c r="CC146" i="37" s="1"/>
  <c r="BA147" i="37"/>
  <c r="CC147" i="37" s="1"/>
  <c r="BA149" i="37"/>
  <c r="CC149" i="37" s="1"/>
  <c r="BA150" i="37"/>
  <c r="CC150" i="37" s="1"/>
  <c r="BA167" i="37"/>
  <c r="CC167" i="37" s="1"/>
  <c r="AY167" i="37"/>
  <c r="BA184" i="37"/>
  <c r="CC184" i="37"/>
  <c r="BA190" i="37"/>
  <c r="CC190" i="37"/>
  <c r="BA193" i="37"/>
  <c r="CC193" i="37"/>
  <c r="BA196" i="37"/>
  <c r="CC196" i="37"/>
  <c r="BA200" i="37"/>
  <c r="CC200" i="37"/>
  <c r="BA204" i="37"/>
  <c r="CC204" i="37"/>
  <c r="AZ207" i="37"/>
  <c r="BA207" i="37"/>
  <c r="CC207" i="37" s="1"/>
  <c r="FY207" i="37" s="1"/>
  <c r="FZ207" i="37" s="1"/>
  <c r="AY207" i="37"/>
  <c r="FQ10" i="37"/>
  <c r="BO10" i="37"/>
  <c r="FV10" i="37"/>
  <c r="FP10" i="37"/>
  <c r="BP10" i="37"/>
  <c r="FV22" i="37"/>
  <c r="FT22" i="37"/>
  <c r="FR22" i="37"/>
  <c r="FP22" i="37"/>
  <c r="FN22" i="37"/>
  <c r="BR22" i="37"/>
  <c r="FU22" i="37"/>
  <c r="FQ22" i="37"/>
  <c r="FS22" i="37"/>
  <c r="FO22" i="37"/>
  <c r="BA42" i="37"/>
  <c r="CC42" i="37" s="1"/>
  <c r="BA48" i="37"/>
  <c r="CC48" i="37" s="1"/>
  <c r="BA54" i="37"/>
  <c r="CC54" i="37" s="1"/>
  <c r="BA56" i="37"/>
  <c r="CC56" i="37" s="1"/>
  <c r="BA57" i="37"/>
  <c r="CC57" i="37" s="1"/>
  <c r="BA58" i="37"/>
  <c r="CC58" i="37" s="1"/>
  <c r="BA59" i="37"/>
  <c r="CC59" i="37" s="1"/>
  <c r="BA60" i="37"/>
  <c r="CC60" i="37" s="1"/>
  <c r="BA62" i="37"/>
  <c r="CC62" i="37" s="1"/>
  <c r="BA69" i="37"/>
  <c r="CC69" i="37" s="1"/>
  <c r="BA78" i="37"/>
  <c r="CC78" i="37" s="1"/>
  <c r="BA85" i="37"/>
  <c r="CC85" i="37" s="1"/>
  <c r="BA87" i="37"/>
  <c r="CC87" i="37" s="1"/>
  <c r="BA91" i="37"/>
  <c r="CC91" i="37" s="1"/>
  <c r="BA96" i="37"/>
  <c r="CC96" i="37" s="1"/>
  <c r="BA315" i="37"/>
  <c r="CC315" i="37" s="1"/>
  <c r="BA321" i="37"/>
  <c r="CC321" i="37"/>
  <c r="BA327" i="37"/>
  <c r="CC327" i="37"/>
  <c r="BA335" i="37"/>
  <c r="CC335" i="37"/>
  <c r="BA338" i="37"/>
  <c r="CC338" i="37"/>
  <c r="BA343" i="37"/>
  <c r="CC343" i="37" s="1"/>
  <c r="BA346" i="37"/>
  <c r="CC346" i="37" s="1"/>
  <c r="BA349" i="37"/>
  <c r="CC349" i="37"/>
  <c r="BA350" i="37"/>
  <c r="CC350" i="37" s="1"/>
  <c r="BA351" i="37"/>
  <c r="CC351" i="37" s="1"/>
  <c r="BA355" i="37"/>
  <c r="CC355" i="37" s="1"/>
  <c r="BA356" i="37"/>
  <c r="CC356" i="37"/>
  <c r="AZ360" i="37"/>
  <c r="BA360" i="37"/>
  <c r="CC360" i="37"/>
  <c r="AY360" i="37"/>
  <c r="BA362" i="37"/>
  <c r="CC362" i="37"/>
  <c r="BA364" i="37"/>
  <c r="CC364" i="37" s="1"/>
  <c r="BA378" i="37"/>
  <c r="CC378" i="37" s="1"/>
  <c r="BA384" i="37"/>
  <c r="CC384" i="37" s="1"/>
  <c r="BA345" i="37"/>
  <c r="CC345" i="37" s="1"/>
  <c r="BA347" i="37"/>
  <c r="CC347" i="37" s="1"/>
  <c r="AZ323" i="37"/>
  <c r="BA323" i="37"/>
  <c r="CC323" i="37" s="1"/>
  <c r="BA382" i="37"/>
  <c r="CC382" i="37" s="1"/>
  <c r="AY382" i="37"/>
  <c r="BA447" i="37"/>
  <c r="CC447" i="37" s="1"/>
  <c r="BA453" i="37"/>
  <c r="CC453" i="37" s="1"/>
  <c r="BA455" i="37"/>
  <c r="CC455" i="37" s="1"/>
  <c r="BA459" i="37"/>
  <c r="CC459" i="37" s="1"/>
  <c r="AZ469" i="37"/>
  <c r="BA469" i="37"/>
  <c r="CC469" i="37"/>
  <c r="AY469" i="37"/>
  <c r="AZ452" i="37"/>
  <c r="BA452" i="37"/>
  <c r="CC452" i="37"/>
  <c r="AY452" i="37"/>
  <c r="BA501" i="37"/>
  <c r="CC501" i="37" s="1"/>
  <c r="BA510" i="37"/>
  <c r="CC510" i="37" s="1"/>
  <c r="AY510" i="37"/>
  <c r="BA514" i="37"/>
  <c r="CC514" i="37"/>
  <c r="BA524" i="37"/>
  <c r="CC524" i="37" s="1"/>
  <c r="BA517" i="37"/>
  <c r="CC517" i="37" s="1"/>
  <c r="BA556" i="37"/>
  <c r="CC556" i="37" s="1"/>
  <c r="AY556" i="37"/>
  <c r="BA558" i="37"/>
  <c r="CC558" i="37"/>
  <c r="BA560" i="37"/>
  <c r="CC560" i="37"/>
  <c r="AY560" i="37"/>
  <c r="BA565" i="37"/>
  <c r="CC565" i="37" s="1"/>
  <c r="AZ512" i="37"/>
  <c r="BA512" i="37"/>
  <c r="CC512" i="37"/>
  <c r="AY512" i="37"/>
  <c r="BA520" i="37"/>
  <c r="CC520" i="37" s="1"/>
  <c r="AZ496" i="37"/>
  <c r="BA496" i="37"/>
  <c r="CC496" i="37"/>
  <c r="AY496" i="37"/>
  <c r="BA528" i="37"/>
  <c r="CC528" i="37" s="1"/>
  <c r="BA530" i="37"/>
  <c r="CC530" i="37" s="1"/>
  <c r="AY530" i="37"/>
  <c r="BA534" i="37"/>
  <c r="CC534" i="37" s="1"/>
  <c r="BA538" i="37"/>
  <c r="CC538" i="37" s="1"/>
  <c r="BA536" i="37"/>
  <c r="CC536" i="37" s="1"/>
  <c r="BA566" i="37"/>
  <c r="CC566" i="37" s="1"/>
  <c r="BA568" i="37"/>
  <c r="CC568" i="37" s="1"/>
  <c r="BA28" i="37"/>
  <c r="CC28" i="37" s="1"/>
  <c r="BA36" i="37"/>
  <c r="CC36" i="37" s="1"/>
  <c r="BA100" i="37"/>
  <c r="CC100" i="37" s="1"/>
  <c r="BA102" i="37"/>
  <c r="CC102" i="37" s="1"/>
  <c r="BA103" i="37"/>
  <c r="CC103" i="37" s="1"/>
  <c r="BA104" i="37"/>
  <c r="CC104" i="37" s="1"/>
  <c r="BA106" i="37"/>
  <c r="CC106" i="37" s="1"/>
  <c r="BA108" i="37"/>
  <c r="CC108" i="37" s="1"/>
  <c r="FY108" i="37" s="1"/>
  <c r="FZ108" i="37" s="1"/>
  <c r="BA117" i="37"/>
  <c r="CC117" i="37" s="1"/>
  <c r="BA119" i="37"/>
  <c r="CC119" i="37" s="1"/>
  <c r="BA125" i="37"/>
  <c r="CC125" i="37" s="1"/>
  <c r="BA129" i="37"/>
  <c r="CC129" i="37" s="1"/>
  <c r="BA131" i="37"/>
  <c r="CC131" i="37" s="1"/>
  <c r="BA133" i="37"/>
  <c r="CC133" i="37" s="1"/>
  <c r="BA139" i="37"/>
  <c r="CC139" i="37" s="1"/>
  <c r="AY139" i="37"/>
  <c r="BA145" i="37"/>
  <c r="CC145" i="37"/>
  <c r="BA152" i="37"/>
  <c r="CC152" i="37"/>
  <c r="BA153" i="37"/>
  <c r="CC153" i="37"/>
  <c r="BA158" i="37"/>
  <c r="CC158" i="37"/>
  <c r="BA160" i="37"/>
  <c r="CC160" i="37"/>
  <c r="BA164" i="37"/>
  <c r="CC164" i="37"/>
  <c r="BA166" i="37"/>
  <c r="CC166" i="37"/>
  <c r="BA168" i="37"/>
  <c r="CC168" i="37"/>
  <c r="BA170" i="37"/>
  <c r="CC170" i="37"/>
  <c r="BA172" i="37"/>
  <c r="CC172" i="37"/>
  <c r="AZ199" i="37"/>
  <c r="BA199" i="37"/>
  <c r="CC199" i="37" s="1"/>
  <c r="FY199" i="37" s="1"/>
  <c r="FZ199" i="37" s="1"/>
  <c r="AY199" i="37"/>
  <c r="BA203" i="37"/>
  <c r="CC203" i="37"/>
  <c r="BA205" i="37"/>
  <c r="CC205" i="37"/>
  <c r="AZ208" i="37"/>
  <c r="BA208" i="37"/>
  <c r="CC208" i="37" s="1"/>
  <c r="AY208" i="37"/>
  <c r="BA210" i="37"/>
  <c r="CC210" i="37"/>
  <c r="AY210" i="37"/>
  <c r="BA220" i="37"/>
  <c r="CC220" i="37" s="1"/>
  <c r="AY220" i="37"/>
  <c r="BA226" i="37"/>
  <c r="CC226" i="37"/>
  <c r="BA26" i="37"/>
  <c r="CC26" i="37"/>
  <c r="BA30" i="37"/>
  <c r="CC30" i="37"/>
  <c r="BA71" i="37"/>
  <c r="CC71" i="37"/>
  <c r="BA75" i="37"/>
  <c r="CC75" i="37"/>
  <c r="BA79" i="37"/>
  <c r="CC79" i="37" s="1"/>
  <c r="BA83" i="37"/>
  <c r="CC83" i="37" s="1"/>
  <c r="BA89" i="37"/>
  <c r="CC89" i="37"/>
  <c r="BA92" i="37"/>
  <c r="CC92" i="37"/>
  <c r="BA93" i="37"/>
  <c r="CC93" i="37"/>
  <c r="BA94" i="37"/>
  <c r="CC94" i="37"/>
  <c r="BA95" i="37"/>
  <c r="CC95" i="37"/>
  <c r="BA97" i="37"/>
  <c r="CC97" i="37"/>
  <c r="BA99" i="37"/>
  <c r="CC99" i="37"/>
  <c r="BA101" i="37"/>
  <c r="CC101" i="37"/>
  <c r="BA109" i="37"/>
  <c r="CC109" i="37" s="1"/>
  <c r="AZ111" i="37"/>
  <c r="BA111" i="37"/>
  <c r="CC111" i="37"/>
  <c r="AY111" i="37"/>
  <c r="BA113" i="37"/>
  <c r="CC113" i="37"/>
  <c r="AY113" i="37"/>
  <c r="AZ118" i="37"/>
  <c r="BA118" i="37"/>
  <c r="CC118" i="37" s="1"/>
  <c r="FY118" i="37" s="1"/>
  <c r="FZ118" i="37" s="1"/>
  <c r="AY118" i="37"/>
  <c r="BA121" i="37"/>
  <c r="CC121" i="37"/>
  <c r="BA123" i="37"/>
  <c r="CC123" i="37"/>
  <c r="BA124" i="37"/>
  <c r="CC124" i="37"/>
  <c r="BA127" i="37"/>
  <c r="CC127" i="37"/>
  <c r="BA130" i="37"/>
  <c r="CC130" i="37"/>
  <c r="BA134" i="37"/>
  <c r="CC134" i="37"/>
  <c r="BA138" i="37"/>
  <c r="CC138" i="37" s="1"/>
  <c r="BA141" i="37"/>
  <c r="CC141" i="37" s="1"/>
  <c r="BA148" i="37"/>
  <c r="CC148" i="37" s="1"/>
  <c r="BA151" i="37"/>
  <c r="CC151" i="37" s="1"/>
  <c r="BA154" i="37"/>
  <c r="CC154" i="37" s="1"/>
  <c r="BA155" i="37"/>
  <c r="CC155" i="37" s="1"/>
  <c r="BA156" i="37"/>
  <c r="CC156" i="37" s="1"/>
  <c r="BA157" i="37"/>
  <c r="CC157" i="37" s="1"/>
  <c r="BA163" i="37"/>
  <c r="CC163" i="37" s="1"/>
  <c r="BA165" i="37"/>
  <c r="CC165" i="37" s="1"/>
  <c r="BA169" i="37"/>
  <c r="CC169" i="37" s="1"/>
  <c r="BA171" i="37"/>
  <c r="CC171" i="37" s="1"/>
  <c r="BA175" i="37"/>
  <c r="CC175" i="37" s="1"/>
  <c r="BA177" i="37"/>
  <c r="CC177" i="37" s="1"/>
  <c r="BA178" i="37"/>
  <c r="CC178" i="37" s="1"/>
  <c r="BA180" i="37"/>
  <c r="CC180" i="37" s="1"/>
  <c r="BA181" i="37"/>
  <c r="CC181" i="37" s="1"/>
  <c r="BA183" i="37"/>
  <c r="CC183" i="37" s="1"/>
  <c r="BA186" i="37"/>
  <c r="CC186" i="37" s="1"/>
  <c r="BA188" i="37"/>
  <c r="CC188" i="37" s="1"/>
  <c r="BA192" i="37"/>
  <c r="CC192" i="37" s="1"/>
  <c r="AZ198" i="37"/>
  <c r="BA198" i="37"/>
  <c r="CC198" i="37"/>
  <c r="AY198" i="37"/>
  <c r="BA202" i="37"/>
  <c r="CC202" i="37" s="1"/>
  <c r="FY202" i="37" s="1"/>
  <c r="FZ202" i="37" s="1"/>
  <c r="AY202" i="37"/>
  <c r="BA206" i="37"/>
  <c r="CC206" i="37"/>
  <c r="AZ212" i="37"/>
  <c r="BA212" i="37"/>
  <c r="CC212" i="37" s="1"/>
  <c r="AY212" i="37"/>
  <c r="BA214" i="37"/>
  <c r="CC214" i="37"/>
  <c r="AY214" i="37"/>
  <c r="AZ218" i="37"/>
  <c r="BA218" i="37"/>
  <c r="CC218" i="37"/>
  <c r="AY218" i="37"/>
  <c r="BA224" i="37"/>
  <c r="CC224" i="37" s="1"/>
  <c r="BA228" i="37"/>
  <c r="CC228" i="37" s="1"/>
  <c r="FY228" i="37" s="1"/>
  <c r="FZ228" i="37" s="1"/>
  <c r="AY228" i="37"/>
  <c r="FU20" i="37"/>
  <c r="FS20" i="37"/>
  <c r="FQ20" i="37"/>
  <c r="FO20" i="37"/>
  <c r="FV20" i="37"/>
  <c r="FT20" i="37"/>
  <c r="FR20" i="37"/>
  <c r="FP20" i="37"/>
  <c r="FN20" i="37"/>
  <c r="BR20" i="37"/>
  <c r="BA44" i="37"/>
  <c r="CC44" i="37"/>
  <c r="BA46" i="37"/>
  <c r="CC46" i="37"/>
  <c r="BA50" i="37"/>
  <c r="CC50" i="37"/>
  <c r="AY50" i="37"/>
  <c r="BA64" i="37"/>
  <c r="CC64" i="37" s="1"/>
  <c r="BA68" i="37"/>
  <c r="CC68" i="37" s="1"/>
  <c r="BA70" i="37"/>
  <c r="CC70" i="37"/>
  <c r="BA72" i="37"/>
  <c r="CC72" i="37"/>
  <c r="BA74" i="37"/>
  <c r="CC74" i="37"/>
  <c r="BA76" i="37"/>
  <c r="CC76" i="37"/>
  <c r="BA80" i="37"/>
  <c r="CC80" i="37"/>
  <c r="BA81" i="37"/>
  <c r="CC81" i="37"/>
  <c r="BA88" i="37"/>
  <c r="CC88" i="37"/>
  <c r="BA90" i="37"/>
  <c r="CC90" i="37"/>
  <c r="BA340" i="37"/>
  <c r="CC340" i="37" s="1"/>
  <c r="BA344" i="37"/>
  <c r="CC344" i="37" s="1"/>
  <c r="BA348" i="37"/>
  <c r="CC348" i="37"/>
  <c r="BA352" i="37"/>
  <c r="CC352" i="37"/>
  <c r="BA353" i="37"/>
  <c r="CC353" i="37"/>
  <c r="BA376" i="37"/>
  <c r="CC376" i="37"/>
  <c r="BA319" i="37"/>
  <c r="CC319" i="37" s="1"/>
  <c r="BA380" i="37"/>
  <c r="CC380" i="37" s="1"/>
  <c r="AY380" i="37"/>
  <c r="BA451" i="37"/>
  <c r="CC451" i="37" s="1"/>
  <c r="AY451" i="37"/>
  <c r="BA457" i="37"/>
  <c r="CC457" i="37"/>
  <c r="BA467" i="37"/>
  <c r="CC467" i="37"/>
  <c r="AY467" i="37"/>
  <c r="BA448" i="37"/>
  <c r="CC448" i="37" s="1"/>
  <c r="BA432" i="37"/>
  <c r="CC432" i="37" s="1"/>
  <c r="BA503" i="37"/>
  <c r="CC503" i="37" s="1"/>
  <c r="BA540" i="37"/>
  <c r="CC540" i="37" s="1"/>
  <c r="BA555" i="37"/>
  <c r="CC555" i="37" s="1"/>
  <c r="AY555" i="37"/>
  <c r="BA557" i="37"/>
  <c r="CC557" i="37"/>
  <c r="BA559" i="37"/>
  <c r="CC559" i="37"/>
  <c r="AY559" i="37"/>
  <c r="BA569" i="37"/>
  <c r="CC569" i="37" s="1"/>
  <c r="BA502" i="37"/>
  <c r="CC502" i="37" s="1"/>
  <c r="BA518" i="37"/>
  <c r="CC518" i="37" s="1"/>
  <c r="BA468" i="37"/>
  <c r="CC468" i="37" s="1"/>
  <c r="AY468" i="37"/>
  <c r="BA470" i="37"/>
  <c r="CC470" i="37"/>
  <c r="AY470" i="37"/>
  <c r="BA500" i="37"/>
  <c r="CC500" i="37" s="1"/>
  <c r="BA504" i="37"/>
  <c r="CC504" i="37" s="1"/>
  <c r="BA506" i="37"/>
  <c r="CC506" i="37" s="1"/>
  <c r="BA508" i="37"/>
  <c r="CC508" i="37" s="1"/>
  <c r="BA516" i="37"/>
  <c r="CC516" i="37" s="1"/>
  <c r="BA532" i="37"/>
  <c r="CC532" i="37" s="1"/>
  <c r="BA526" i="37"/>
  <c r="CC526" i="37" s="1"/>
  <c r="BA544" i="37"/>
  <c r="CC544" i="37" s="1"/>
  <c r="BA562" i="37"/>
  <c r="CC562" i="37" s="1"/>
  <c r="BA574" i="37"/>
  <c r="CC574" i="37" s="1"/>
  <c r="AY574" i="37"/>
  <c r="FV23" i="37"/>
  <c r="FT23" i="37"/>
  <c r="FR23" i="37"/>
  <c r="FP23" i="37"/>
  <c r="FN23" i="37"/>
  <c r="BR23" i="37"/>
  <c r="FS23" i="37"/>
  <c r="FO23" i="37"/>
  <c r="FU23" i="37"/>
  <c r="FQ23" i="37"/>
  <c r="FT26" i="37"/>
  <c r="FP26" i="37"/>
  <c r="BP26" i="37"/>
  <c r="BO26" i="37"/>
  <c r="FP29" i="37"/>
  <c r="BP29" i="37"/>
  <c r="BO29" i="37"/>
  <c r="FU29" i="37"/>
  <c r="BP32" i="37"/>
  <c r="FU32" i="37"/>
  <c r="FO32" i="37"/>
  <c r="BO32" i="37"/>
  <c r="FV37" i="37"/>
  <c r="FT37" i="37"/>
  <c r="FR37" i="37"/>
  <c r="FP37" i="37"/>
  <c r="FN37" i="37"/>
  <c r="BR37" i="37"/>
  <c r="FS37" i="37"/>
  <c r="FO37" i="37"/>
  <c r="FU37" i="37"/>
  <c r="FQ37" i="37"/>
  <c r="BG24" i="37"/>
  <c r="BK24" i="37"/>
  <c r="BJ24" i="37"/>
  <c r="BD24" i="37"/>
  <c r="BC26" i="37"/>
  <c r="BK26" i="37"/>
  <c r="CW26" i="37" s="1"/>
  <c r="BG26" i="37"/>
  <c r="BH26" i="37"/>
  <c r="CT26" i="37"/>
  <c r="BF26" i="37"/>
  <c r="BJ26" i="37"/>
  <c r="CV26" i="37" s="1"/>
  <c r="BD26" i="37"/>
  <c r="BG30" i="37"/>
  <c r="BK30" i="37"/>
  <c r="BJ30" i="37"/>
  <c r="BE30" i="37"/>
  <c r="FN45" i="37"/>
  <c r="BP45" i="37"/>
  <c r="FU45" i="37"/>
  <c r="FO45" i="37"/>
  <c r="BO45" i="37"/>
  <c r="FV49" i="37"/>
  <c r="FT49" i="37"/>
  <c r="FR49" i="37"/>
  <c r="FP49" i="37"/>
  <c r="FN49" i="37"/>
  <c r="BR49" i="37"/>
  <c r="BP49" i="37"/>
  <c r="FU49" i="37"/>
  <c r="FS49" i="37"/>
  <c r="FQ49" i="37"/>
  <c r="FO49" i="37"/>
  <c r="FV79" i="37"/>
  <c r="FT79" i="37"/>
  <c r="FR79" i="37"/>
  <c r="FP79" i="37"/>
  <c r="FN79" i="37"/>
  <c r="BR79" i="37"/>
  <c r="FU79" i="37"/>
  <c r="FS79" i="37"/>
  <c r="FQ79" i="37"/>
  <c r="FO79" i="37"/>
  <c r="FV188" i="37"/>
  <c r="FT188" i="37"/>
  <c r="FR188" i="37"/>
  <c r="FP188" i="37"/>
  <c r="FN188" i="37"/>
  <c r="BR188" i="37"/>
  <c r="FU188" i="37"/>
  <c r="FS188" i="37"/>
  <c r="FQ188" i="37"/>
  <c r="FO188" i="37"/>
  <c r="FV192" i="37"/>
  <c r="FT192" i="37"/>
  <c r="FR192" i="37"/>
  <c r="FP192" i="37"/>
  <c r="FN192" i="37"/>
  <c r="BR192" i="37"/>
  <c r="FU192" i="37"/>
  <c r="FS192" i="37"/>
  <c r="FQ192" i="37"/>
  <c r="FO192" i="37"/>
  <c r="FV196" i="37"/>
  <c r="FT196" i="37"/>
  <c r="FR196" i="37"/>
  <c r="FP196" i="37"/>
  <c r="FN196" i="37"/>
  <c r="BR196" i="37"/>
  <c r="FU196" i="37"/>
  <c r="FS196" i="37"/>
  <c r="FQ196" i="37"/>
  <c r="FO196" i="37"/>
  <c r="FV228" i="37"/>
  <c r="FT228" i="37"/>
  <c r="FR228" i="37"/>
  <c r="FP228" i="37"/>
  <c r="FN228" i="37"/>
  <c r="BR228" i="37"/>
  <c r="FU228" i="37"/>
  <c r="FQ228" i="37"/>
  <c r="FS228" i="37"/>
  <c r="FO228" i="37"/>
  <c r="FV42" i="37"/>
  <c r="FT42" i="37"/>
  <c r="FR42" i="37"/>
  <c r="FP42" i="37"/>
  <c r="FN42" i="37"/>
  <c r="BR42" i="37"/>
  <c r="FU42" i="37"/>
  <c r="FS42" i="37"/>
  <c r="FQ42" i="37"/>
  <c r="FO42" i="37"/>
  <c r="BQ55" i="37"/>
  <c r="FA55" i="37"/>
  <c r="EE55" i="37"/>
  <c r="BQ63" i="37"/>
  <c r="EQ63" i="37"/>
  <c r="EE63" i="37"/>
  <c r="BQ84" i="37"/>
  <c r="EQ84" i="37"/>
  <c r="EE84" i="37"/>
  <c r="BQ89" i="37"/>
  <c r="CM89" i="37"/>
  <c r="FA89" i="37"/>
  <c r="BQ92" i="37"/>
  <c r="FA92" i="37"/>
  <c r="BQ93" i="37"/>
  <c r="FA93" i="37"/>
  <c r="BQ94" i="37"/>
  <c r="EE111" i="37"/>
  <c r="BQ115" i="37"/>
  <c r="EQ115" i="37" s="1"/>
  <c r="FA115" i="37"/>
  <c r="CM121" i="37"/>
  <c r="FA121" i="37"/>
  <c r="BQ123" i="37"/>
  <c r="FB123" i="37"/>
  <c r="FA123" i="37"/>
  <c r="BQ146" i="37"/>
  <c r="FB146" i="37" s="1"/>
  <c r="GH146" i="37" s="1"/>
  <c r="FA146" i="37"/>
  <c r="BQ149" i="37"/>
  <c r="EQ149" i="37"/>
  <c r="FA149" i="37"/>
  <c r="BQ154" i="37"/>
  <c r="FB154" i="37"/>
  <c r="FA154" i="37"/>
  <c r="BQ155" i="37"/>
  <c r="FB155" i="37" s="1"/>
  <c r="FA155" i="37"/>
  <c r="BQ156" i="37"/>
  <c r="EQ156" i="37"/>
  <c r="FA156" i="37"/>
  <c r="BQ163" i="37"/>
  <c r="EQ163" i="37" s="1"/>
  <c r="GG163" i="37" s="1"/>
  <c r="EE163" i="37"/>
  <c r="FA163" i="37"/>
  <c r="BQ177" i="37"/>
  <c r="FA177" i="37"/>
  <c r="BQ180" i="37"/>
  <c r="FA180" i="37"/>
  <c r="FS8" i="37"/>
  <c r="BO8" i="37"/>
  <c r="FV8" i="37"/>
  <c r="FT8" i="37"/>
  <c r="FP8" i="37"/>
  <c r="FN8" i="37"/>
  <c r="BP8" i="37"/>
  <c r="BO9" i="37"/>
  <c r="FT9" i="37"/>
  <c r="FP9" i="37"/>
  <c r="FN9" i="37"/>
  <c r="BP9" i="37"/>
  <c r="FU11" i="37"/>
  <c r="BO11" i="37"/>
  <c r="FT11" i="37"/>
  <c r="FP11" i="37"/>
  <c r="FN11" i="37"/>
  <c r="BP11" i="37"/>
  <c r="FU12" i="37"/>
  <c r="BO12" i="37"/>
  <c r="CU12" i="37" s="1"/>
  <c r="FP12" i="37"/>
  <c r="FN12" i="37"/>
  <c r="BP12" i="37"/>
  <c r="FU13" i="37"/>
  <c r="FS13" i="37"/>
  <c r="FQ13" i="37"/>
  <c r="FO13" i="37"/>
  <c r="FV13" i="37"/>
  <c r="FT13" i="37"/>
  <c r="FR13" i="37"/>
  <c r="FP13" i="37"/>
  <c r="FN13" i="37"/>
  <c r="BR13" i="37"/>
  <c r="FU14" i="37"/>
  <c r="FS14" i="37"/>
  <c r="FQ14" i="37"/>
  <c r="FO14" i="37"/>
  <c r="FV14" i="37"/>
  <c r="FT14" i="37"/>
  <c r="FR14" i="37"/>
  <c r="FP14" i="37"/>
  <c r="FN14" i="37"/>
  <c r="BR14" i="37"/>
  <c r="FU15" i="37"/>
  <c r="FS15" i="37"/>
  <c r="FQ15" i="37"/>
  <c r="FO15" i="37"/>
  <c r="FV15" i="37"/>
  <c r="FT15" i="37"/>
  <c r="FR15" i="37"/>
  <c r="FP15" i="37"/>
  <c r="FN15" i="37"/>
  <c r="BR15" i="37"/>
  <c r="FU16" i="37"/>
  <c r="FS16" i="37"/>
  <c r="FQ16" i="37"/>
  <c r="FO16" i="37"/>
  <c r="FV16" i="37"/>
  <c r="FT16" i="37"/>
  <c r="FR16" i="37"/>
  <c r="FP16" i="37"/>
  <c r="FN16" i="37"/>
  <c r="BR16" i="37"/>
  <c r="FU17" i="37"/>
  <c r="FS17" i="37"/>
  <c r="FQ17" i="37"/>
  <c r="FO17" i="37"/>
  <c r="FV17" i="37"/>
  <c r="FT17" i="37"/>
  <c r="FR17" i="37"/>
  <c r="FP17" i="37"/>
  <c r="FN17" i="37"/>
  <c r="BR17" i="37"/>
  <c r="FU18" i="37"/>
  <c r="BO18" i="37"/>
  <c r="FV18" i="37"/>
  <c r="FP18" i="37"/>
  <c r="FN18" i="37"/>
  <c r="BP18" i="37"/>
  <c r="FU19" i="37"/>
  <c r="BO19" i="37"/>
  <c r="FV19" i="37"/>
  <c r="FP19" i="37"/>
  <c r="FN19" i="37"/>
  <c r="BP19" i="37"/>
  <c r="EL24" i="37"/>
  <c r="EI24" i="37"/>
  <c r="EL30" i="37"/>
  <c r="EH30" i="37"/>
  <c r="EG30" i="37"/>
  <c r="DY64" i="37"/>
  <c r="DW64" i="37"/>
  <c r="EC64" i="37"/>
  <c r="DV64" i="37"/>
  <c r="DZ64" i="37"/>
  <c r="ED64" i="37"/>
  <c r="EU74" i="37"/>
  <c r="ES74" i="37"/>
  <c r="DY74" i="37"/>
  <c r="DW74" i="37"/>
  <c r="DZ74" i="37"/>
  <c r="ED74" i="37"/>
  <c r="EV74" i="37"/>
  <c r="EZ74" i="37"/>
  <c r="EW80" i="37"/>
  <c r="EU80" i="37"/>
  <c r="ES80" i="37"/>
  <c r="EZ80" i="37"/>
  <c r="FX98" i="37"/>
  <c r="EP32" i="37"/>
  <c r="EN32" i="37"/>
  <c r="EL32" i="37"/>
  <c r="EJ32" i="37"/>
  <c r="EH32" i="37"/>
  <c r="GG32" i="37"/>
  <c r="EO32" i="37"/>
  <c r="EK32" i="37"/>
  <c r="EG32" i="37"/>
  <c r="EQ32" i="37"/>
  <c r="EI32" i="37"/>
  <c r="GV4" i="37"/>
  <c r="FX4" i="37"/>
  <c r="FV314" i="37"/>
  <c r="FT314" i="37"/>
  <c r="FR314" i="37"/>
  <c r="FP314" i="37"/>
  <c r="FN314" i="37"/>
  <c r="BR314" i="37"/>
  <c r="BP314" i="37"/>
  <c r="FS314" i="37"/>
  <c r="FO314" i="37"/>
  <c r="FU314" i="37"/>
  <c r="FQ314" i="37"/>
  <c r="FV324" i="37"/>
  <c r="FN324" i="37"/>
  <c r="BP324" i="37"/>
  <c r="BO324" i="37"/>
  <c r="FU324" i="37"/>
  <c r="FV330" i="37"/>
  <c r="FT330" i="37"/>
  <c r="FR330" i="37"/>
  <c r="FP330" i="37"/>
  <c r="FN330" i="37"/>
  <c r="BR330" i="37"/>
  <c r="BP330" i="37"/>
  <c r="FS330" i="37"/>
  <c r="FO330" i="37"/>
  <c r="FU330" i="37"/>
  <c r="FQ330" i="37"/>
  <c r="FV332" i="37"/>
  <c r="FT332" i="37"/>
  <c r="FR332" i="37"/>
  <c r="FP332" i="37"/>
  <c r="FN332" i="37"/>
  <c r="BR332" i="37"/>
  <c r="BP332" i="37"/>
  <c r="FS332" i="37"/>
  <c r="FO332" i="37"/>
  <c r="FU332" i="37"/>
  <c r="FQ332" i="37"/>
  <c r="BQ102" i="37"/>
  <c r="FA102" i="37"/>
  <c r="BQ104" i="37"/>
  <c r="DI104" i="37"/>
  <c r="EE104" i="37"/>
  <c r="BQ112" i="37"/>
  <c r="EF112" i="37"/>
  <c r="EE112" i="37"/>
  <c r="BQ117" i="37"/>
  <c r="EE117" i="37"/>
  <c r="BQ152" i="37"/>
  <c r="FA152" i="37"/>
  <c r="BQ191" i="37"/>
  <c r="EF191" i="37" s="1"/>
  <c r="EE191" i="37"/>
  <c r="BQ195" i="37"/>
  <c r="CN195" i="37"/>
  <c r="CM195" i="37"/>
  <c r="FA225" i="37"/>
  <c r="BQ225" i="37"/>
  <c r="FB225" i="37"/>
  <c r="BH25" i="37"/>
  <c r="BF25" i="37"/>
  <c r="BJ25" i="37"/>
  <c r="BG25" i="37"/>
  <c r="BH31" i="37"/>
  <c r="FH31" i="37"/>
  <c r="BE31" i="37"/>
  <c r="FE31" i="37"/>
  <c r="BF31" i="37"/>
  <c r="BJ31" i="37"/>
  <c r="FJ31" i="37" s="1"/>
  <c r="BG31" i="37"/>
  <c r="BC31" i="37"/>
  <c r="FC31" i="37"/>
  <c r="BD31" i="37"/>
  <c r="BJ33" i="37"/>
  <c r="BE33" i="37"/>
  <c r="BG33" i="37"/>
  <c r="BK33" i="37"/>
  <c r="BE35" i="37"/>
  <c r="BG35" i="37"/>
  <c r="BK35" i="37"/>
  <c r="EN35" i="37"/>
  <c r="EL35" i="37"/>
  <c r="EH35" i="37"/>
  <c r="BQ318" i="37"/>
  <c r="FA318" i="37"/>
  <c r="BQ319" i="37"/>
  <c r="FB319" i="37" s="1"/>
  <c r="FA319" i="37"/>
  <c r="BQ325" i="37"/>
  <c r="FB325" i="37"/>
  <c r="FA325" i="37"/>
  <c r="EH42" i="37"/>
  <c r="EO42" i="37"/>
  <c r="EH46" i="37"/>
  <c r="EO46" i="37"/>
  <c r="EG46" i="37"/>
  <c r="EN50" i="37"/>
  <c r="EG50" i="37"/>
  <c r="EP52" i="37"/>
  <c r="EN52" i="37"/>
  <c r="EL52" i="37"/>
  <c r="EJ52" i="37"/>
  <c r="EH52" i="37"/>
  <c r="GG52" i="37"/>
  <c r="EQ52" i="37"/>
  <c r="EO52" i="37"/>
  <c r="EK52" i="37"/>
  <c r="EI52" i="37"/>
  <c r="EG52" i="37"/>
  <c r="EN56" i="37"/>
  <c r="EK56" i="37"/>
  <c r="EG56" i="37"/>
  <c r="EP60" i="37"/>
  <c r="EN60" i="37"/>
  <c r="EL60" i="37"/>
  <c r="EJ60" i="37"/>
  <c r="EH60" i="37"/>
  <c r="EO60" i="37"/>
  <c r="EK60" i="37"/>
  <c r="EI60" i="37"/>
  <c r="EG60" i="37"/>
  <c r="EP64" i="37"/>
  <c r="EN64" i="37"/>
  <c r="EL64" i="37"/>
  <c r="EJ64" i="37"/>
  <c r="EH64" i="37"/>
  <c r="EO64" i="37"/>
  <c r="EK64" i="37"/>
  <c r="EI64" i="37"/>
  <c r="EG64" i="37"/>
  <c r="EN66" i="37"/>
  <c r="EG66" i="37"/>
  <c r="EP70" i="37"/>
  <c r="EN70" i="37"/>
  <c r="EL70" i="37"/>
  <c r="EJ70" i="37"/>
  <c r="EH70" i="37"/>
  <c r="EO70" i="37"/>
  <c r="EK70" i="37"/>
  <c r="EI70" i="37"/>
  <c r="EG70" i="37"/>
  <c r="EP74" i="37"/>
  <c r="EN74" i="37"/>
  <c r="EL74" i="37"/>
  <c r="EJ74" i="37"/>
  <c r="EH74" i="37"/>
  <c r="EO74" i="37"/>
  <c r="EK74" i="37"/>
  <c r="EI74" i="37"/>
  <c r="EG74" i="37"/>
  <c r="EN78" i="37"/>
  <c r="EH78" i="37"/>
  <c r="EI78" i="37"/>
  <c r="EG78" i="37"/>
  <c r="EP88" i="37"/>
  <c r="EN88" i="37"/>
  <c r="EL88" i="37"/>
  <c r="EJ88" i="37"/>
  <c r="EH88" i="37"/>
  <c r="GG88" i="37"/>
  <c r="EQ88" i="37"/>
  <c r="EO88" i="37"/>
  <c r="EK88" i="37"/>
  <c r="EI88" i="37"/>
  <c r="EG88" i="37"/>
  <c r="EW103" i="37"/>
  <c r="EX103" i="37"/>
  <c r="ER103" i="37"/>
  <c r="EV103" i="37"/>
  <c r="EW143" i="37"/>
  <c r="EU143" i="37"/>
  <c r="ES143" i="37"/>
  <c r="ET143" i="37"/>
  <c r="ER143" i="37"/>
  <c r="EV143" i="37"/>
  <c r="EW161" i="37"/>
  <c r="EU161" i="37"/>
  <c r="ES161" i="37"/>
  <c r="ET161" i="37"/>
  <c r="EV161" i="37"/>
  <c r="DY168" i="37"/>
  <c r="DW168" i="37"/>
  <c r="EC168" i="37"/>
  <c r="DZ168" i="37"/>
  <c r="DX168" i="37"/>
  <c r="EB168" i="37"/>
  <c r="EW194" i="37"/>
  <c r="EU194" i="37"/>
  <c r="ES194" i="37"/>
  <c r="ER194" i="37"/>
  <c r="EV194" i="37"/>
  <c r="ET194" i="37"/>
  <c r="EX194" i="37"/>
  <c r="BF27" i="37"/>
  <c r="BJ27" i="37"/>
  <c r="BC27" i="37"/>
  <c r="EH37" i="37"/>
  <c r="EI37" i="37"/>
  <c r="EO37" i="37"/>
  <c r="EG37" i="37"/>
  <c r="EL39" i="37"/>
  <c r="EH39" i="37"/>
  <c r="EH43" i="37"/>
  <c r="EG43" i="37"/>
  <c r="EP45" i="37"/>
  <c r="EN45" i="37"/>
  <c r="EL45" i="37"/>
  <c r="EJ45" i="37"/>
  <c r="EH45" i="37"/>
  <c r="GG45" i="37"/>
  <c r="EQ45" i="37"/>
  <c r="EO45" i="37"/>
  <c r="EK45" i="37"/>
  <c r="EI45" i="37"/>
  <c r="EG45" i="37"/>
  <c r="EP47" i="37"/>
  <c r="EN47" i="37"/>
  <c r="EL47" i="37"/>
  <c r="EJ47" i="37"/>
  <c r="EH47" i="37"/>
  <c r="GG47" i="37"/>
  <c r="EQ47" i="37"/>
  <c r="EO47" i="37"/>
  <c r="EK47" i="37"/>
  <c r="EI47" i="37"/>
  <c r="EG47" i="37"/>
  <c r="EP49" i="37"/>
  <c r="EL49" i="37"/>
  <c r="EN53" i="37"/>
  <c r="EK53" i="37"/>
  <c r="EI53" i="37"/>
  <c r="EG53" i="37"/>
  <c r="EP55" i="37"/>
  <c r="EN55" i="37"/>
  <c r="EL55" i="37"/>
  <c r="EJ55" i="37"/>
  <c r="EH55" i="37"/>
  <c r="GG55" i="37"/>
  <c r="EQ55" i="37"/>
  <c r="EO55" i="37"/>
  <c r="EK55" i="37"/>
  <c r="EI55" i="37"/>
  <c r="EG55" i="37"/>
  <c r="EP59" i="37"/>
  <c r="EN59" i="37"/>
  <c r="EL59" i="37"/>
  <c r="EJ59" i="37"/>
  <c r="EH59" i="37"/>
  <c r="GG59" i="37"/>
  <c r="EQ59" i="37"/>
  <c r="EO59" i="37"/>
  <c r="EK59" i="37"/>
  <c r="EI59" i="37"/>
  <c r="EG59" i="37"/>
  <c r="EP61" i="37"/>
  <c r="EN61" i="37"/>
  <c r="EL61" i="37"/>
  <c r="EJ61" i="37"/>
  <c r="EH61" i="37"/>
  <c r="EQ61" i="37"/>
  <c r="EO61" i="37"/>
  <c r="EK61" i="37"/>
  <c r="EI61" i="37"/>
  <c r="EG61" i="37"/>
  <c r="EP63" i="37"/>
  <c r="EN63" i="37"/>
  <c r="EL63" i="37"/>
  <c r="EJ63" i="37"/>
  <c r="EH63" i="37"/>
  <c r="EO63" i="37"/>
  <c r="EK63" i="37"/>
  <c r="EI63" i="37"/>
  <c r="EG63" i="37"/>
  <c r="EN65" i="37"/>
  <c r="EO65" i="37"/>
  <c r="EI65" i="37"/>
  <c r="EG65" i="37"/>
  <c r="EH67" i="37"/>
  <c r="EO67" i="37"/>
  <c r="EG67" i="37"/>
  <c r="EK81" i="37"/>
  <c r="EI81" i="37"/>
  <c r="EG81" i="37"/>
  <c r="EN83" i="37"/>
  <c r="EK83" i="37"/>
  <c r="EG83" i="37"/>
  <c r="EN87" i="37"/>
  <c r="EK87" i="37"/>
  <c r="EI87" i="37"/>
  <c r="EG87" i="37"/>
  <c r="BE211" i="37"/>
  <c r="BF211" i="37"/>
  <c r="BD211" i="37"/>
  <c r="BJ213" i="37"/>
  <c r="BF213" i="37"/>
  <c r="BG213" i="37"/>
  <c r="BD213" i="37"/>
  <c r="BE215" i="37"/>
  <c r="BH215" i="37"/>
  <c r="BG215" i="37"/>
  <c r="BF215" i="37"/>
  <c r="BK215" i="37"/>
  <c r="BD215" i="37"/>
  <c r="BF219" i="37"/>
  <c r="BK219" i="37"/>
  <c r="BH219" i="37"/>
  <c r="BG219" i="37"/>
  <c r="BF221" i="37"/>
  <c r="BJ221" i="37"/>
  <c r="BG221" i="37"/>
  <c r="BH221" i="37"/>
  <c r="BD221" i="37"/>
  <c r="EP99" i="37"/>
  <c r="EN99" i="37"/>
  <c r="EL99" i="37"/>
  <c r="EJ99" i="37"/>
  <c r="EH99" i="37"/>
  <c r="GG99" i="37"/>
  <c r="EQ99" i="37"/>
  <c r="EO99" i="37"/>
  <c r="EK99" i="37"/>
  <c r="EI99" i="37"/>
  <c r="EG99" i="37"/>
  <c r="EL101" i="37"/>
  <c r="EO101" i="37"/>
  <c r="EK101" i="37"/>
  <c r="EI101" i="37"/>
  <c r="EG101" i="37"/>
  <c r="EP103" i="37"/>
  <c r="EN103" i="37"/>
  <c r="EL103" i="37"/>
  <c r="EJ103" i="37"/>
  <c r="EH103" i="37"/>
  <c r="GG103" i="37"/>
  <c r="EQ103" i="37"/>
  <c r="EO103" i="37"/>
  <c r="EK103" i="37"/>
  <c r="EI103" i="37"/>
  <c r="EG103" i="37"/>
  <c r="EP105" i="37"/>
  <c r="EN105" i="37"/>
  <c r="EL105" i="37"/>
  <c r="EJ105" i="37"/>
  <c r="EH105" i="37"/>
  <c r="EO105" i="37"/>
  <c r="EK105" i="37"/>
  <c r="EI105" i="37"/>
  <c r="EG105" i="37"/>
  <c r="EN107" i="37"/>
  <c r="EL107" i="37"/>
  <c r="EH107" i="37"/>
  <c r="EO107" i="37"/>
  <c r="EI107" i="37"/>
  <c r="EG107" i="37"/>
  <c r="EK109" i="37"/>
  <c r="EG109" i="37"/>
  <c r="EP111" i="37"/>
  <c r="EN111" i="37"/>
  <c r="EL111" i="37"/>
  <c r="EJ111" i="37"/>
  <c r="EH111" i="37"/>
  <c r="GG111" i="37"/>
  <c r="EQ111" i="37"/>
  <c r="EO111" i="37"/>
  <c r="EK111" i="37"/>
  <c r="EI111" i="37"/>
  <c r="EG111" i="37"/>
  <c r="EK113" i="37"/>
  <c r="EI113" i="37"/>
  <c r="EG113" i="37"/>
  <c r="EP115" i="37"/>
  <c r="EN115" i="37"/>
  <c r="EL115" i="37"/>
  <c r="EJ115" i="37"/>
  <c r="EO115" i="37"/>
  <c r="EK115" i="37"/>
  <c r="EI115" i="37"/>
  <c r="EG115" i="37"/>
  <c r="EP117" i="37"/>
  <c r="EN117" i="37"/>
  <c r="EL117" i="37"/>
  <c r="EJ117" i="37"/>
  <c r="EH117" i="37"/>
  <c r="GG117" i="37"/>
  <c r="EQ117" i="37"/>
  <c r="EO117" i="37"/>
  <c r="EK117" i="37"/>
  <c r="EI117" i="37"/>
  <c r="EG117" i="37"/>
  <c r="EP119" i="37"/>
  <c r="EN119" i="37"/>
  <c r="EL119" i="37"/>
  <c r="EJ119" i="37"/>
  <c r="EH119" i="37"/>
  <c r="GG119" i="37"/>
  <c r="EQ119" i="37"/>
  <c r="EO119" i="37"/>
  <c r="EK119" i="37"/>
  <c r="EI119" i="37"/>
  <c r="EG119" i="37"/>
  <c r="EP121" i="37"/>
  <c r="EN121" i="37"/>
  <c r="EL121" i="37"/>
  <c r="EJ121" i="37"/>
  <c r="EH121" i="37"/>
  <c r="GG121" i="37"/>
  <c r="EQ121" i="37"/>
  <c r="EO121" i="37"/>
  <c r="EK121" i="37"/>
  <c r="EI121" i="37"/>
  <c r="EG121" i="37"/>
  <c r="EP123" i="37"/>
  <c r="EN123" i="37"/>
  <c r="EL123" i="37"/>
  <c r="EJ123" i="37"/>
  <c r="EO123" i="37"/>
  <c r="EK123" i="37"/>
  <c r="EI123" i="37"/>
  <c r="EG123" i="37"/>
  <c r="EP125" i="37"/>
  <c r="EN125" i="37"/>
  <c r="EL125" i="37"/>
  <c r="EJ125" i="37"/>
  <c r="EH125" i="37"/>
  <c r="GG125" i="37"/>
  <c r="EQ125" i="37"/>
  <c r="EO125" i="37"/>
  <c r="EK125" i="37"/>
  <c r="EI125" i="37"/>
  <c r="EG125" i="37"/>
  <c r="EN127" i="37"/>
  <c r="EK127" i="37"/>
  <c r="EG127" i="37"/>
  <c r="EP129" i="37"/>
  <c r="EN129" i="37"/>
  <c r="EL129" i="37"/>
  <c r="EJ129" i="37"/>
  <c r="EH129" i="37"/>
  <c r="EO129" i="37"/>
  <c r="EK129" i="37"/>
  <c r="EI129" i="37"/>
  <c r="EG129" i="37"/>
  <c r="EP131" i="37"/>
  <c r="EN131" i="37"/>
  <c r="EL131" i="37"/>
  <c r="EJ131" i="37"/>
  <c r="EH131" i="37"/>
  <c r="GG131" i="37"/>
  <c r="EQ131" i="37"/>
  <c r="EO131" i="37"/>
  <c r="EK131" i="37"/>
  <c r="EI131" i="37"/>
  <c r="EG131" i="37"/>
  <c r="EO133" i="37"/>
  <c r="EG133" i="37"/>
  <c r="EP135" i="37"/>
  <c r="EN135" i="37"/>
  <c r="EL135" i="37"/>
  <c r="EJ135" i="37"/>
  <c r="EH135" i="37"/>
  <c r="EO135" i="37"/>
  <c r="EK135" i="37"/>
  <c r="EI135" i="37"/>
  <c r="EG135" i="37"/>
  <c r="EL137" i="37"/>
  <c r="EI137" i="37"/>
  <c r="EG137" i="37"/>
  <c r="EN139" i="37"/>
  <c r="EO139" i="37"/>
  <c r="EG139" i="37"/>
  <c r="EN141" i="37"/>
  <c r="EO141" i="37"/>
  <c r="EG141" i="37"/>
  <c r="EP143" i="37"/>
  <c r="EN143" i="37"/>
  <c r="EL143" i="37"/>
  <c r="EJ143" i="37"/>
  <c r="EH143" i="37"/>
  <c r="EO143" i="37"/>
  <c r="EK143" i="37"/>
  <c r="EI143" i="37"/>
  <c r="EG143" i="37"/>
  <c r="EP145" i="37"/>
  <c r="EN145" i="37"/>
  <c r="EL145" i="37"/>
  <c r="EJ145" i="37"/>
  <c r="EO145" i="37"/>
  <c r="EK145" i="37"/>
  <c r="EI145" i="37"/>
  <c r="EG145" i="37"/>
  <c r="EN147" i="37"/>
  <c r="EP149" i="37"/>
  <c r="EN149" i="37"/>
  <c r="EL149" i="37"/>
  <c r="EJ149" i="37"/>
  <c r="EH149" i="37"/>
  <c r="EO149" i="37"/>
  <c r="EK149" i="37"/>
  <c r="EI149" i="37"/>
  <c r="EG149" i="37"/>
  <c r="EL151" i="37"/>
  <c r="EI151" i="37"/>
  <c r="EG151" i="37"/>
  <c r="EP153" i="37"/>
  <c r="EN153" i="37"/>
  <c r="EL153" i="37"/>
  <c r="EJ153" i="37"/>
  <c r="EH153" i="37"/>
  <c r="GG153" i="37"/>
  <c r="EQ153" i="37"/>
  <c r="EO153" i="37"/>
  <c r="EK153" i="37"/>
  <c r="EI153" i="37"/>
  <c r="EG153" i="37"/>
  <c r="EP155" i="37"/>
  <c r="EN155" i="37"/>
  <c r="EL155" i="37"/>
  <c r="EJ155" i="37"/>
  <c r="EH155" i="37"/>
  <c r="GG155" i="37"/>
  <c r="EQ155" i="37"/>
  <c r="EO155" i="37"/>
  <c r="EK155" i="37"/>
  <c r="EI155" i="37"/>
  <c r="EG155" i="37"/>
  <c r="EP157" i="37"/>
  <c r="EN157" i="37"/>
  <c r="EL157" i="37"/>
  <c r="EJ157" i="37"/>
  <c r="EH157" i="37"/>
  <c r="EQ157" i="37"/>
  <c r="EO157" i="37"/>
  <c r="EK157" i="37"/>
  <c r="EI157" i="37"/>
  <c r="EG157" i="37"/>
  <c r="EN159" i="37"/>
  <c r="EG159" i="37"/>
  <c r="EP161" i="37"/>
  <c r="EN161" i="37"/>
  <c r="EL161" i="37"/>
  <c r="EJ161" i="37"/>
  <c r="EH161" i="37"/>
  <c r="EO161" i="37"/>
  <c r="EK161" i="37"/>
  <c r="EI161" i="37"/>
  <c r="EG161" i="37"/>
  <c r="EP163" i="37"/>
  <c r="EN163" i="37"/>
  <c r="EL163" i="37"/>
  <c r="EJ163" i="37"/>
  <c r="EH163" i="37"/>
  <c r="EO163" i="37"/>
  <c r="EK163" i="37"/>
  <c r="EI163" i="37"/>
  <c r="EG163" i="37"/>
  <c r="EL165" i="37"/>
  <c r="EG165" i="37"/>
  <c r="EN167" i="37"/>
  <c r="EL167" i="37"/>
  <c r="EG167" i="37"/>
  <c r="EP169" i="37"/>
  <c r="EN169" i="37"/>
  <c r="EL169" i="37"/>
  <c r="EJ169" i="37"/>
  <c r="EH169" i="37"/>
  <c r="GG169" i="37"/>
  <c r="EQ169" i="37"/>
  <c r="EO169" i="37"/>
  <c r="EK169" i="37"/>
  <c r="EI169" i="37"/>
  <c r="EG169" i="37"/>
  <c r="EP171" i="37"/>
  <c r="EN171" i="37"/>
  <c r="EL171" i="37"/>
  <c r="EJ171" i="37"/>
  <c r="EH171" i="37"/>
  <c r="GG171" i="37"/>
  <c r="EQ171" i="37"/>
  <c r="EO171" i="37"/>
  <c r="EK171" i="37"/>
  <c r="EI171" i="37"/>
  <c r="EG171" i="37"/>
  <c r="EP173" i="37"/>
  <c r="EN173" i="37"/>
  <c r="EL173" i="37"/>
  <c r="EJ173" i="37"/>
  <c r="EH173" i="37"/>
  <c r="GG173" i="37"/>
  <c r="EQ173" i="37"/>
  <c r="EO173" i="37"/>
  <c r="EK173" i="37"/>
  <c r="EI173" i="37"/>
  <c r="EG173" i="37"/>
  <c r="EP175" i="37"/>
  <c r="EN175" i="37"/>
  <c r="EL175" i="37"/>
  <c r="EJ175" i="37"/>
  <c r="EH175" i="37"/>
  <c r="EO175" i="37"/>
  <c r="EK175" i="37"/>
  <c r="EI175" i="37"/>
  <c r="EG175" i="37"/>
  <c r="EP177" i="37"/>
  <c r="EN177" i="37"/>
  <c r="EL177" i="37"/>
  <c r="EJ177" i="37"/>
  <c r="EH177" i="37"/>
  <c r="GG177" i="37"/>
  <c r="EQ177" i="37"/>
  <c r="EO177" i="37"/>
  <c r="EK177" i="37"/>
  <c r="EI177" i="37"/>
  <c r="EG177" i="37"/>
  <c r="EP179" i="37"/>
  <c r="EN179" i="37"/>
  <c r="EL179" i="37"/>
  <c r="EJ179" i="37"/>
  <c r="EH179" i="37"/>
  <c r="EO179" i="37"/>
  <c r="EK179" i="37"/>
  <c r="EI179" i="37"/>
  <c r="EG179" i="37"/>
  <c r="EP181" i="37"/>
  <c r="EN181" i="37"/>
  <c r="EL181" i="37"/>
  <c r="EJ181" i="37"/>
  <c r="EH181" i="37"/>
  <c r="GG181" i="37"/>
  <c r="EQ181" i="37"/>
  <c r="EO181" i="37"/>
  <c r="EK181" i="37"/>
  <c r="EI181" i="37"/>
  <c r="EG181" i="37"/>
  <c r="EN183" i="37"/>
  <c r="EG183" i="37"/>
  <c r="EP185" i="37"/>
  <c r="EN185" i="37"/>
  <c r="EL185" i="37"/>
  <c r="EJ185" i="37"/>
  <c r="EH185" i="37"/>
  <c r="GG185" i="37"/>
  <c r="EQ185" i="37"/>
  <c r="EO185" i="37"/>
  <c r="EK185" i="37"/>
  <c r="EI185" i="37"/>
  <c r="EG185" i="37"/>
  <c r="EP187" i="37"/>
  <c r="EN187" i="37"/>
  <c r="EL187" i="37"/>
  <c r="EJ187" i="37"/>
  <c r="EH187" i="37"/>
  <c r="GG187" i="37"/>
  <c r="EQ187" i="37"/>
  <c r="EO187" i="37"/>
  <c r="EK187" i="37"/>
  <c r="EI187" i="37"/>
  <c r="EG187" i="37"/>
  <c r="EP189" i="37"/>
  <c r="EN189" i="37"/>
  <c r="EL189" i="37"/>
  <c r="EJ189" i="37"/>
  <c r="EH189" i="37"/>
  <c r="GG189" i="37"/>
  <c r="EQ189" i="37"/>
  <c r="EO189" i="37"/>
  <c r="EK189" i="37"/>
  <c r="EI189" i="37"/>
  <c r="EG189" i="37"/>
  <c r="EP191" i="37"/>
  <c r="EN191" i="37"/>
  <c r="EL191" i="37"/>
  <c r="EJ191" i="37"/>
  <c r="EH191" i="37"/>
  <c r="GG191" i="37"/>
  <c r="EQ191" i="37"/>
  <c r="EO191" i="37"/>
  <c r="EK191" i="37"/>
  <c r="EI191" i="37"/>
  <c r="EG191" i="37"/>
  <c r="EP193" i="37"/>
  <c r="EN193" i="37"/>
  <c r="EL193" i="37"/>
  <c r="EJ193" i="37"/>
  <c r="EH193" i="37"/>
  <c r="GG193" i="37"/>
  <c r="EQ193" i="37"/>
  <c r="EO193" i="37"/>
  <c r="EK193" i="37"/>
  <c r="EI193" i="37"/>
  <c r="EG193" i="37"/>
  <c r="EP195" i="37"/>
  <c r="EN195" i="37"/>
  <c r="EL195" i="37"/>
  <c r="EJ195" i="37"/>
  <c r="EH195" i="37"/>
  <c r="EQ195" i="37"/>
  <c r="EO195" i="37"/>
  <c r="EK195" i="37"/>
  <c r="EI195" i="37"/>
  <c r="EG195" i="37"/>
  <c r="EN197" i="37"/>
  <c r="EL197" i="37"/>
  <c r="EH197" i="37"/>
  <c r="EG197" i="37"/>
  <c r="EG199" i="37"/>
  <c r="EP201" i="37"/>
  <c r="EN201" i="37"/>
  <c r="EL201" i="37"/>
  <c r="EJ201" i="37"/>
  <c r="EH201" i="37"/>
  <c r="GG201" i="37"/>
  <c r="EQ201" i="37"/>
  <c r="EO201" i="37"/>
  <c r="EK201" i="37"/>
  <c r="EI201" i="37"/>
  <c r="EG201" i="37"/>
  <c r="EP203" i="37"/>
  <c r="EN203" i="37"/>
  <c r="EL203" i="37"/>
  <c r="EJ203" i="37"/>
  <c r="EH203" i="37"/>
  <c r="EO203" i="37"/>
  <c r="EK203" i="37"/>
  <c r="EI203" i="37"/>
  <c r="EG203" i="37"/>
  <c r="EP205" i="37"/>
  <c r="EN205" i="37"/>
  <c r="EL205" i="37"/>
  <c r="EJ205" i="37"/>
  <c r="EH205" i="37"/>
  <c r="GG205" i="37"/>
  <c r="EQ205" i="37"/>
  <c r="EO205" i="37"/>
  <c r="EK205" i="37"/>
  <c r="EI205" i="37"/>
  <c r="EG205" i="37"/>
  <c r="EG207" i="37"/>
  <c r="EP211" i="37"/>
  <c r="EN211" i="37"/>
  <c r="EL211" i="37"/>
  <c r="EJ211" i="37"/>
  <c r="EH211" i="37"/>
  <c r="EQ211" i="37"/>
  <c r="EI211" i="37"/>
  <c r="GG211" i="37"/>
  <c r="EO211" i="37"/>
  <c r="EK211" i="37"/>
  <c r="EG211" i="37"/>
  <c r="EI221" i="37"/>
  <c r="EO221" i="37"/>
  <c r="EG221" i="37"/>
  <c r="EN90" i="37"/>
  <c r="EK90" i="37"/>
  <c r="EI90" i="37"/>
  <c r="EG90" i="37"/>
  <c r="EP92" i="37"/>
  <c r="EN92" i="37"/>
  <c r="EL92" i="37"/>
  <c r="EJ92" i="37"/>
  <c r="EH92" i="37"/>
  <c r="EQ92" i="37"/>
  <c r="EO92" i="37"/>
  <c r="EK92" i="37"/>
  <c r="EI92" i="37"/>
  <c r="EG92" i="37"/>
  <c r="EP94" i="37"/>
  <c r="EN94" i="37"/>
  <c r="EL94" i="37"/>
  <c r="EJ94" i="37"/>
  <c r="EH94" i="37"/>
  <c r="EQ94" i="37"/>
  <c r="EO94" i="37"/>
  <c r="EK94" i="37"/>
  <c r="EI94" i="37"/>
  <c r="EG94" i="37"/>
  <c r="EP96" i="37"/>
  <c r="EN96" i="37"/>
  <c r="EL96" i="37"/>
  <c r="EJ96" i="37"/>
  <c r="EH96" i="37"/>
  <c r="EO96" i="37"/>
  <c r="EK96" i="37"/>
  <c r="EI96" i="37"/>
  <c r="EG96" i="37"/>
  <c r="EM579" i="37"/>
  <c r="EP98" i="37"/>
  <c r="EN98" i="37"/>
  <c r="EL98" i="37"/>
  <c r="EH98" i="37"/>
  <c r="EI98" i="37"/>
  <c r="EG98" i="37"/>
  <c r="EP100" i="37"/>
  <c r="EN100" i="37"/>
  <c r="EL100" i="37"/>
  <c r="EJ100" i="37"/>
  <c r="EH100" i="37"/>
  <c r="GG100" i="37"/>
  <c r="EQ100" i="37"/>
  <c r="EO100" i="37"/>
  <c r="EK100" i="37"/>
  <c r="EI100" i="37"/>
  <c r="EG100" i="37"/>
  <c r="EP102" i="37"/>
  <c r="EN102" i="37"/>
  <c r="EL102" i="37"/>
  <c r="EJ102" i="37"/>
  <c r="EH102" i="37"/>
  <c r="GG102" i="37"/>
  <c r="EQ102" i="37"/>
  <c r="EO102" i="37"/>
  <c r="EK102" i="37"/>
  <c r="EI102" i="37"/>
  <c r="EG102" i="37"/>
  <c r="EP104" i="37"/>
  <c r="EN104" i="37"/>
  <c r="EL104" i="37"/>
  <c r="EJ104" i="37"/>
  <c r="EH104" i="37"/>
  <c r="GG104" i="37"/>
  <c r="EQ104" i="37"/>
  <c r="EO104" i="37"/>
  <c r="EK104" i="37"/>
  <c r="EI104" i="37"/>
  <c r="EG104" i="37"/>
  <c r="EP106" i="37"/>
  <c r="EN106" i="37"/>
  <c r="EL106" i="37"/>
  <c r="EJ106" i="37"/>
  <c r="EH106" i="37"/>
  <c r="GG106" i="37"/>
  <c r="EQ106" i="37"/>
  <c r="EO106" i="37"/>
  <c r="EK106" i="37"/>
  <c r="EI106" i="37"/>
  <c r="EG106" i="37"/>
  <c r="EP110" i="37"/>
  <c r="EN110" i="37"/>
  <c r="EL110" i="37"/>
  <c r="EJ110" i="37"/>
  <c r="EH110" i="37"/>
  <c r="GG110" i="37"/>
  <c r="EQ110" i="37"/>
  <c r="EO110" i="37"/>
  <c r="EK110" i="37"/>
  <c r="EI110" i="37"/>
  <c r="EG110" i="37"/>
  <c r="EP112" i="37"/>
  <c r="EN112" i="37"/>
  <c r="EL112" i="37"/>
  <c r="EJ112" i="37"/>
  <c r="EH112" i="37"/>
  <c r="EQ112" i="37"/>
  <c r="EO112" i="37"/>
  <c r="EK112" i="37"/>
  <c r="EI112" i="37"/>
  <c r="EG112" i="37"/>
  <c r="EO114" i="37"/>
  <c r="EG114" i="37"/>
  <c r="EL116" i="37"/>
  <c r="EO116" i="37"/>
  <c r="EI116" i="37"/>
  <c r="EG116" i="37"/>
  <c r="EG118" i="37"/>
  <c r="EN120" i="37"/>
  <c r="EO120" i="37"/>
  <c r="EI120" i="37"/>
  <c r="EG120" i="37"/>
  <c r="EN122" i="37"/>
  <c r="EL122" i="37"/>
  <c r="EH122" i="37"/>
  <c r="EO122" i="37"/>
  <c r="EK122" i="37"/>
  <c r="EG122" i="37"/>
  <c r="EH124" i="37"/>
  <c r="EO124" i="37"/>
  <c r="EG124" i="37"/>
  <c r="EN126" i="37"/>
  <c r="EI126" i="37"/>
  <c r="EG126" i="37"/>
  <c r="EO128" i="37"/>
  <c r="EN130" i="37"/>
  <c r="EL130" i="37"/>
  <c r="EO130" i="37"/>
  <c r="EK130" i="37"/>
  <c r="EG130" i="37"/>
  <c r="EK132" i="37"/>
  <c r="EG132" i="37"/>
  <c r="EO134" i="37"/>
  <c r="EP138" i="37"/>
  <c r="EN138" i="37"/>
  <c r="EL138" i="37"/>
  <c r="EJ138" i="37"/>
  <c r="EH138" i="37"/>
  <c r="EQ138" i="37"/>
  <c r="EO138" i="37"/>
  <c r="EK138" i="37"/>
  <c r="EI138" i="37"/>
  <c r="EG138" i="37"/>
  <c r="EP140" i="37"/>
  <c r="EN140" i="37"/>
  <c r="EL140" i="37"/>
  <c r="EJ140" i="37"/>
  <c r="EH140" i="37"/>
  <c r="EO140" i="37"/>
  <c r="EK140" i="37"/>
  <c r="EI140" i="37"/>
  <c r="EG140" i="37"/>
  <c r="EP142" i="37"/>
  <c r="EN142" i="37"/>
  <c r="EL142" i="37"/>
  <c r="EJ142" i="37"/>
  <c r="EH142" i="37"/>
  <c r="GG142" i="37"/>
  <c r="EQ142" i="37"/>
  <c r="EO142" i="37"/>
  <c r="EK142" i="37"/>
  <c r="EI142" i="37"/>
  <c r="EG142" i="37"/>
  <c r="EN144" i="37"/>
  <c r="EG144" i="37"/>
  <c r="EP146" i="37"/>
  <c r="EN146" i="37"/>
  <c r="EL146" i="37"/>
  <c r="EJ146" i="37"/>
  <c r="EH146" i="37"/>
  <c r="EO146" i="37"/>
  <c r="EK146" i="37"/>
  <c r="EI146" i="37"/>
  <c r="EG146" i="37"/>
  <c r="EN148" i="37"/>
  <c r="EN150" i="37"/>
  <c r="EG150" i="37"/>
  <c r="EP152" i="37"/>
  <c r="EN152" i="37"/>
  <c r="EL152" i="37"/>
  <c r="EJ152" i="37"/>
  <c r="EH152" i="37"/>
  <c r="EQ152" i="37"/>
  <c r="EO152" i="37"/>
  <c r="EK152" i="37"/>
  <c r="EI152" i="37"/>
  <c r="EG152" i="37"/>
  <c r="EP154" i="37"/>
  <c r="EN154" i="37"/>
  <c r="EL154" i="37"/>
  <c r="EJ154" i="37"/>
  <c r="EH154" i="37"/>
  <c r="GG154" i="37"/>
  <c r="EQ154" i="37"/>
  <c r="EO154" i="37"/>
  <c r="EK154" i="37"/>
  <c r="EI154" i="37"/>
  <c r="EG154" i="37"/>
  <c r="EP156" i="37"/>
  <c r="EN156" i="37"/>
  <c r="EL156" i="37"/>
  <c r="EJ156" i="37"/>
  <c r="EH156" i="37"/>
  <c r="EO156" i="37"/>
  <c r="EK156" i="37"/>
  <c r="EI156" i="37"/>
  <c r="EG156" i="37"/>
  <c r="EN158" i="37"/>
  <c r="EG158" i="37"/>
  <c r="EN160" i="37"/>
  <c r="EI160" i="37"/>
  <c r="EG160" i="37"/>
  <c r="EG162" i="37"/>
  <c r="EP164" i="37"/>
  <c r="EN164" i="37"/>
  <c r="EL164" i="37"/>
  <c r="EJ164" i="37"/>
  <c r="EH164" i="37"/>
  <c r="GG164" i="37"/>
  <c r="EQ164" i="37"/>
  <c r="EO164" i="37"/>
  <c r="EK164" i="37"/>
  <c r="EI164" i="37"/>
  <c r="EG164" i="37"/>
  <c r="EP166" i="37"/>
  <c r="EN166" i="37"/>
  <c r="EL166" i="37"/>
  <c r="EJ166" i="37"/>
  <c r="EH166" i="37"/>
  <c r="EO166" i="37"/>
  <c r="EK166" i="37"/>
  <c r="EI166" i="37"/>
  <c r="EG166" i="37"/>
  <c r="EP168" i="37"/>
  <c r="EN168" i="37"/>
  <c r="EL168" i="37"/>
  <c r="EJ168" i="37"/>
  <c r="EH168" i="37"/>
  <c r="GG168" i="37"/>
  <c r="EQ168" i="37"/>
  <c r="EO168" i="37"/>
  <c r="EK168" i="37"/>
  <c r="EI168" i="37"/>
  <c r="EG168" i="37"/>
  <c r="EP170" i="37"/>
  <c r="EN170" i="37"/>
  <c r="EL170" i="37"/>
  <c r="EJ170" i="37"/>
  <c r="EH170" i="37"/>
  <c r="GG170" i="37"/>
  <c r="EQ170" i="37"/>
  <c r="EO170" i="37"/>
  <c r="EK170" i="37"/>
  <c r="EI170" i="37"/>
  <c r="EG170" i="37"/>
  <c r="EN172" i="37"/>
  <c r="EG172" i="37"/>
  <c r="EP174" i="37"/>
  <c r="EN174" i="37"/>
  <c r="EL174" i="37"/>
  <c r="EJ174" i="37"/>
  <c r="EH174" i="37"/>
  <c r="GG174" i="37"/>
  <c r="EQ174" i="37"/>
  <c r="EO174" i="37"/>
  <c r="EK174" i="37"/>
  <c r="EI174" i="37"/>
  <c r="EG174" i="37"/>
  <c r="EP176" i="37"/>
  <c r="EN176" i="37"/>
  <c r="EL176" i="37"/>
  <c r="EJ176" i="37"/>
  <c r="EH176" i="37"/>
  <c r="EO176" i="37"/>
  <c r="EK176" i="37"/>
  <c r="EI176" i="37"/>
  <c r="EG176" i="37"/>
  <c r="EP178" i="37"/>
  <c r="EN178" i="37"/>
  <c r="EL178" i="37"/>
  <c r="EJ178" i="37"/>
  <c r="EH178" i="37"/>
  <c r="GG178" i="37"/>
  <c r="EQ178" i="37"/>
  <c r="EO178" i="37"/>
  <c r="EK178" i="37"/>
  <c r="EI178" i="37"/>
  <c r="EG178" i="37"/>
  <c r="EP180" i="37"/>
  <c r="EN180" i="37"/>
  <c r="EL180" i="37"/>
  <c r="EJ180" i="37"/>
  <c r="EH180" i="37"/>
  <c r="GG180" i="37"/>
  <c r="EQ180" i="37"/>
  <c r="EO180" i="37"/>
  <c r="EK180" i="37"/>
  <c r="EI180" i="37"/>
  <c r="EG180" i="37"/>
  <c r="EP182" i="37"/>
  <c r="EN182" i="37"/>
  <c r="EL182" i="37"/>
  <c r="EJ182" i="37"/>
  <c r="EH182" i="37"/>
  <c r="EO182" i="37"/>
  <c r="EK182" i="37"/>
  <c r="EI182" i="37"/>
  <c r="EG182" i="37"/>
  <c r="EL184" i="37"/>
  <c r="EO184" i="37"/>
  <c r="EG186" i="37"/>
  <c r="EK188" i="37"/>
  <c r="EI188" i="37"/>
  <c r="EG188" i="37"/>
  <c r="EP192" i="37"/>
  <c r="EN192" i="37"/>
  <c r="EL192" i="37"/>
  <c r="EJ192" i="37"/>
  <c r="EH192" i="37"/>
  <c r="GG192" i="37"/>
  <c r="EQ192" i="37"/>
  <c r="EO192" i="37"/>
  <c r="EK192" i="37"/>
  <c r="EI192" i="37"/>
  <c r="EG192" i="37"/>
  <c r="EP194" i="37"/>
  <c r="EN194" i="37"/>
  <c r="EL194" i="37"/>
  <c r="EJ194" i="37"/>
  <c r="EH194" i="37"/>
  <c r="GG194" i="37"/>
  <c r="EQ194" i="37"/>
  <c r="EO194" i="37"/>
  <c r="EK194" i="37"/>
  <c r="EI194" i="37"/>
  <c r="EG194" i="37"/>
  <c r="EL196" i="37"/>
  <c r="EG196" i="37"/>
  <c r="EG198" i="37"/>
  <c r="EP200" i="37"/>
  <c r="EN200" i="37"/>
  <c r="EL200" i="37"/>
  <c r="EJ200" i="37"/>
  <c r="EH200" i="37"/>
  <c r="GG200" i="37"/>
  <c r="EQ200" i="37"/>
  <c r="EO200" i="37"/>
  <c r="EK200" i="37"/>
  <c r="EI200" i="37"/>
  <c r="EG200" i="37"/>
  <c r="EG202" i="37"/>
  <c r="EP204" i="37"/>
  <c r="EN204" i="37"/>
  <c r="EL204" i="37"/>
  <c r="EJ204" i="37"/>
  <c r="EH204" i="37"/>
  <c r="GG204" i="37"/>
  <c r="EQ204" i="37"/>
  <c r="EO204" i="37"/>
  <c r="EK204" i="37"/>
  <c r="EI204" i="37"/>
  <c r="EG204" i="37"/>
  <c r="EP206" i="37"/>
  <c r="EN206" i="37"/>
  <c r="EL206" i="37"/>
  <c r="EJ206" i="37"/>
  <c r="EH206" i="37"/>
  <c r="GG206" i="37"/>
  <c r="EQ206" i="37"/>
  <c r="EO206" i="37"/>
  <c r="EK206" i="37"/>
  <c r="EI206" i="37"/>
  <c r="EG206" i="37"/>
  <c r="EL213" i="37"/>
  <c r="EI213" i="37"/>
  <c r="EO213" i="37"/>
  <c r="EG213" i="37"/>
  <c r="EN219" i="37"/>
  <c r="EH219" i="37"/>
  <c r="EI219" i="37"/>
  <c r="EG219" i="37"/>
  <c r="FW281" i="37"/>
  <c r="FX281" i="37" s="1"/>
  <c r="AU281" i="37"/>
  <c r="AH281" i="37"/>
  <c r="GV281" i="37"/>
  <c r="BO309" i="37"/>
  <c r="FP309" i="37"/>
  <c r="BP309" i="37"/>
  <c r="FV309" i="37"/>
  <c r="FS310" i="37"/>
  <c r="FO310" i="37"/>
  <c r="BO310" i="37"/>
  <c r="BP310" i="37"/>
  <c r="FV310" i="37"/>
  <c r="FN310" i="37"/>
  <c r="FS311" i="37"/>
  <c r="BO311" i="37"/>
  <c r="BP311" i="37"/>
  <c r="FV311" i="37"/>
  <c r="FN311" i="37"/>
  <c r="FS312" i="37"/>
  <c r="BO312" i="37"/>
  <c r="BP312" i="37"/>
  <c r="FV312" i="37"/>
  <c r="BE223" i="37"/>
  <c r="BH223" i="37"/>
  <c r="BF223" i="37"/>
  <c r="BG223" i="37"/>
  <c r="BD223" i="37"/>
  <c r="BK223" i="37"/>
  <c r="EP225" i="37"/>
  <c r="EN225" i="37"/>
  <c r="EL225" i="37"/>
  <c r="EJ225" i="37"/>
  <c r="EH225" i="37"/>
  <c r="EQ225" i="37"/>
  <c r="EI225" i="37"/>
  <c r="GG225" i="37"/>
  <c r="EO225" i="37"/>
  <c r="EK225" i="37"/>
  <c r="EG225" i="37"/>
  <c r="EN227" i="37"/>
  <c r="EL227" i="37"/>
  <c r="EG227" i="37"/>
  <c r="FW230" i="37"/>
  <c r="FX230" i="37" s="1"/>
  <c r="AU230" i="37"/>
  <c r="AH230" i="37"/>
  <c r="GV230" i="37"/>
  <c r="FW231" i="37"/>
  <c r="FX231" i="37"/>
  <c r="AU231" i="37"/>
  <c r="AH231" i="37"/>
  <c r="GV231" i="37" s="1"/>
  <c r="FW232" i="37"/>
  <c r="FX232" i="37" s="1"/>
  <c r="AU232" i="37"/>
  <c r="AH232" i="37"/>
  <c r="GV232" i="37"/>
  <c r="FW233" i="37"/>
  <c r="FX233" i="37"/>
  <c r="AU233" i="37"/>
  <c r="AH233" i="37"/>
  <c r="GV233" i="37" s="1"/>
  <c r="FW234" i="37"/>
  <c r="FX234" i="37" s="1"/>
  <c r="AU234" i="37"/>
  <c r="AH234" i="37"/>
  <c r="GV234" i="37"/>
  <c r="FW235" i="37"/>
  <c r="FX235" i="37"/>
  <c r="AU235" i="37"/>
  <c r="AH235" i="37"/>
  <c r="GV235" i="37" s="1"/>
  <c r="FW236" i="37"/>
  <c r="AU236" i="37"/>
  <c r="GJ236" i="37"/>
  <c r="AH236" i="37"/>
  <c r="GV236" i="37"/>
  <c r="FW237" i="37"/>
  <c r="AU237" i="37"/>
  <c r="GJ237" i="37"/>
  <c r="AH237" i="37"/>
  <c r="GV237" i="37" s="1"/>
  <c r="FW238" i="37"/>
  <c r="AU238" i="37"/>
  <c r="GJ238" i="37"/>
  <c r="AH238" i="37"/>
  <c r="GV238" i="37"/>
  <c r="FW239" i="37"/>
  <c r="AU239" i="37"/>
  <c r="GJ239" i="37"/>
  <c r="GK239" i="37"/>
  <c r="AH239" i="37"/>
  <c r="GV239" i="37"/>
  <c r="FW240" i="37"/>
  <c r="FX240" i="37"/>
  <c r="AU240" i="37"/>
  <c r="AH240" i="37"/>
  <c r="GV240" i="37" s="1"/>
  <c r="FW241" i="37"/>
  <c r="FX241" i="37" s="1"/>
  <c r="AU241" i="37"/>
  <c r="AH241" i="37"/>
  <c r="GV241" i="37"/>
  <c r="FW242" i="37"/>
  <c r="FX242" i="37"/>
  <c r="AU242" i="37"/>
  <c r="AH242" i="37"/>
  <c r="GV242" i="37" s="1"/>
  <c r="FW243" i="37"/>
  <c r="AU243" i="37"/>
  <c r="GJ243" i="37"/>
  <c r="AH243" i="37"/>
  <c r="GV243" i="37"/>
  <c r="FW244" i="37"/>
  <c r="FX244" i="37"/>
  <c r="AU244" i="37"/>
  <c r="AH244" i="37"/>
  <c r="GV244" i="37" s="1"/>
  <c r="FW245" i="37"/>
  <c r="AU245" i="37"/>
  <c r="GJ245" i="37"/>
  <c r="GK245" i="37" s="1"/>
  <c r="AH245" i="37"/>
  <c r="GV245" i="37" s="1"/>
  <c r="FW246" i="37"/>
  <c r="AU246" i="37"/>
  <c r="GJ246" i="37"/>
  <c r="AH246" i="37"/>
  <c r="GV246" i="37"/>
  <c r="FW247" i="37"/>
  <c r="FX247" i="37"/>
  <c r="AU247" i="37"/>
  <c r="AH247" i="37"/>
  <c r="GV247" i="37" s="1"/>
  <c r="FW248" i="37"/>
  <c r="AU248" i="37"/>
  <c r="GJ248" i="37"/>
  <c r="GK248" i="37" s="1"/>
  <c r="AH248" i="37"/>
  <c r="GV248" i="37" s="1"/>
  <c r="FW249" i="37"/>
  <c r="FX249" i="37" s="1"/>
  <c r="AU249" i="37"/>
  <c r="AH249" i="37"/>
  <c r="GV249" i="37"/>
  <c r="FW250" i="37"/>
  <c r="AU250" i="37"/>
  <c r="GJ250" i="37"/>
  <c r="GK250" i="37"/>
  <c r="AH250" i="37"/>
  <c r="GV250" i="37"/>
  <c r="FW251" i="37"/>
  <c r="AU251" i="37"/>
  <c r="GJ251" i="37"/>
  <c r="GK251" i="37"/>
  <c r="AH251" i="37"/>
  <c r="GV251" i="37"/>
  <c r="FW252" i="37"/>
  <c r="AU252" i="37"/>
  <c r="GJ252" i="37"/>
  <c r="GK252" i="37"/>
  <c r="AH252" i="37"/>
  <c r="GV252" i="37"/>
  <c r="FW253" i="37"/>
  <c r="AU253" i="37"/>
  <c r="GJ253" i="37"/>
  <c r="AH253" i="37"/>
  <c r="GV253" i="37" s="1"/>
  <c r="FW254" i="37"/>
  <c r="AU254" i="37"/>
  <c r="GJ254" i="37"/>
  <c r="GK254" i="37" s="1"/>
  <c r="AH254" i="37"/>
  <c r="GV254" i="37" s="1"/>
  <c r="FW255" i="37"/>
  <c r="AU255" i="37"/>
  <c r="GJ255" i="37"/>
  <c r="GK255" i="37" s="1"/>
  <c r="AH255" i="37"/>
  <c r="GV255" i="37" s="1"/>
  <c r="FW256" i="37"/>
  <c r="FX256" i="37" s="1"/>
  <c r="AU256" i="37"/>
  <c r="AH256" i="37"/>
  <c r="GV256" i="37"/>
  <c r="FW257" i="37"/>
  <c r="AU257" i="37"/>
  <c r="GJ257" i="37"/>
  <c r="GK257" i="37"/>
  <c r="AH257" i="37"/>
  <c r="GV257" i="37"/>
  <c r="AN580" i="37"/>
  <c r="FW258" i="37"/>
  <c r="AU258" i="37"/>
  <c r="GJ258" i="37"/>
  <c r="AH258" i="37"/>
  <c r="EP323" i="37"/>
  <c r="EN323" i="37"/>
  <c r="EL323" i="37"/>
  <c r="EJ323" i="37"/>
  <c r="EH323" i="37"/>
  <c r="GG323" i="37"/>
  <c r="EO323" i="37"/>
  <c r="EK323" i="37"/>
  <c r="EG323" i="37"/>
  <c r="EQ323" i="37"/>
  <c r="EI323" i="37"/>
  <c r="EP325" i="37"/>
  <c r="EN325" i="37"/>
  <c r="EL325" i="37"/>
  <c r="EJ325" i="37"/>
  <c r="EH325" i="37"/>
  <c r="GG325" i="37"/>
  <c r="EO325" i="37"/>
  <c r="EK325" i="37"/>
  <c r="EG325" i="37"/>
  <c r="EQ325" i="37"/>
  <c r="EI325" i="37"/>
  <c r="FA381" i="37"/>
  <c r="BQ381" i="37"/>
  <c r="EP314" i="37"/>
  <c r="EN314" i="37"/>
  <c r="EL314" i="37"/>
  <c r="EJ314" i="37"/>
  <c r="EH314" i="37"/>
  <c r="EQ314" i="37"/>
  <c r="EI314" i="37"/>
  <c r="GG314" i="37"/>
  <c r="EO314" i="37"/>
  <c r="EK314" i="37"/>
  <c r="EG314" i="37"/>
  <c r="EP316" i="37"/>
  <c r="EN316" i="37"/>
  <c r="EL316" i="37"/>
  <c r="EJ316" i="37"/>
  <c r="EH316" i="37"/>
  <c r="EQ316" i="37"/>
  <c r="EI316" i="37"/>
  <c r="GG316" i="37"/>
  <c r="EO316" i="37"/>
  <c r="EK316" i="37"/>
  <c r="EG316" i="37"/>
  <c r="EP326" i="37"/>
  <c r="EN326" i="37"/>
  <c r="EL326" i="37"/>
  <c r="EJ326" i="37"/>
  <c r="EH326" i="37"/>
  <c r="EQ326" i="37"/>
  <c r="EI326" i="37"/>
  <c r="GG326" i="37"/>
  <c r="EO326" i="37"/>
  <c r="EK326" i="37"/>
  <c r="EG326" i="37"/>
  <c r="EP334" i="37"/>
  <c r="EN334" i="37"/>
  <c r="EL334" i="37"/>
  <c r="EJ334" i="37"/>
  <c r="EH334" i="37"/>
  <c r="EQ334" i="37"/>
  <c r="EI334" i="37"/>
  <c r="GG334" i="37"/>
  <c r="EO334" i="37"/>
  <c r="EK334" i="37"/>
  <c r="EG334" i="37"/>
  <c r="EP336" i="37"/>
  <c r="EN336" i="37"/>
  <c r="EL336" i="37"/>
  <c r="EJ336" i="37"/>
  <c r="EH336" i="37"/>
  <c r="GG336" i="37"/>
  <c r="EQ336" i="37"/>
  <c r="EO336" i="37"/>
  <c r="EK336" i="37"/>
  <c r="EI336" i="37"/>
  <c r="EG336" i="37"/>
  <c r="BQ427" i="37"/>
  <c r="EE427" i="37"/>
  <c r="BQ429" i="37"/>
  <c r="EE429" i="37"/>
  <c r="EN340" i="37"/>
  <c r="EO340" i="37"/>
  <c r="EI340" i="37"/>
  <c r="EG340" i="37"/>
  <c r="EP344" i="37"/>
  <c r="EN344" i="37"/>
  <c r="EL344" i="37"/>
  <c r="EJ344" i="37"/>
  <c r="EH344" i="37"/>
  <c r="GG344" i="37"/>
  <c r="EQ344" i="37"/>
  <c r="EO344" i="37"/>
  <c r="EK344" i="37"/>
  <c r="EI344" i="37"/>
  <c r="EG344" i="37"/>
  <c r="EP348" i="37"/>
  <c r="EN348" i="37"/>
  <c r="EL348" i="37"/>
  <c r="EJ348" i="37"/>
  <c r="EH348" i="37"/>
  <c r="GG348" i="37"/>
  <c r="EQ348" i="37"/>
  <c r="EO348" i="37"/>
  <c r="EK348" i="37"/>
  <c r="EI348" i="37"/>
  <c r="EG348" i="37"/>
  <c r="EP352" i="37"/>
  <c r="EN352" i="37"/>
  <c r="EL352" i="37"/>
  <c r="EJ352" i="37"/>
  <c r="EH352" i="37"/>
  <c r="GG352" i="37"/>
  <c r="EQ352" i="37"/>
  <c r="EO352" i="37"/>
  <c r="EK352" i="37"/>
  <c r="EI352" i="37"/>
  <c r="EG352" i="37"/>
  <c r="EP356" i="37"/>
  <c r="EN356" i="37"/>
  <c r="EL356" i="37"/>
  <c r="EJ356" i="37"/>
  <c r="EH356" i="37"/>
  <c r="GG356" i="37"/>
  <c r="EQ356" i="37"/>
  <c r="EO356" i="37"/>
  <c r="EK356" i="37"/>
  <c r="EI356" i="37"/>
  <c r="EG356" i="37"/>
  <c r="EP360" i="37"/>
  <c r="EN360" i="37"/>
  <c r="EL360" i="37"/>
  <c r="EJ360" i="37"/>
  <c r="EH360" i="37"/>
  <c r="GG360" i="37"/>
  <c r="EQ360" i="37"/>
  <c r="EO360" i="37"/>
  <c r="EK360" i="37"/>
  <c r="EI360" i="37"/>
  <c r="EG360" i="37"/>
  <c r="EP364" i="37"/>
  <c r="EN364" i="37"/>
  <c r="EL364" i="37"/>
  <c r="EJ364" i="37"/>
  <c r="EH364" i="37"/>
  <c r="GG364" i="37"/>
  <c r="EQ364" i="37"/>
  <c r="EO364" i="37"/>
  <c r="EK364" i="37"/>
  <c r="EI364" i="37"/>
  <c r="EG364" i="37"/>
  <c r="EP368" i="37"/>
  <c r="EN368" i="37"/>
  <c r="EL368" i="37"/>
  <c r="EJ368" i="37"/>
  <c r="EH368" i="37"/>
  <c r="GG368" i="37"/>
  <c r="EQ368" i="37"/>
  <c r="EO368" i="37"/>
  <c r="EK368" i="37"/>
  <c r="EI368" i="37"/>
  <c r="EG368" i="37"/>
  <c r="BK321" i="37"/>
  <c r="BJ321" i="37"/>
  <c r="BE321" i="37"/>
  <c r="FW308" i="37"/>
  <c r="AU308" i="37"/>
  <c r="GJ308" i="37"/>
  <c r="AH308" i="37"/>
  <c r="BJ316" i="37"/>
  <c r="FJ316" i="37"/>
  <c r="BG316" i="37"/>
  <c r="FG316" i="37"/>
  <c r="BE316" i="37"/>
  <c r="BE320" i="37"/>
  <c r="FE320" i="37" s="1"/>
  <c r="BJ320" i="37"/>
  <c r="FJ320" i="37" s="1"/>
  <c r="BG320" i="37"/>
  <c r="FG320" i="37" s="1"/>
  <c r="BE324" i="37"/>
  <c r="BG324" i="37"/>
  <c r="BE330" i="37"/>
  <c r="BG330" i="37"/>
  <c r="BC330" i="37"/>
  <c r="BE334" i="37"/>
  <c r="BG334" i="37"/>
  <c r="BK334" i="37"/>
  <c r="EZ334" i="37"/>
  <c r="BD334" i="37"/>
  <c r="FU282" i="37"/>
  <c r="FS282" i="37"/>
  <c r="BO282" i="37"/>
  <c r="FT282" i="37"/>
  <c r="FP282" i="37"/>
  <c r="BP282" i="37"/>
  <c r="FN282" i="37"/>
  <c r="BO283" i="37"/>
  <c r="BP283" i="37"/>
  <c r="FV283" i="37"/>
  <c r="FN283" i="37"/>
  <c r="FU284" i="37"/>
  <c r="FS284" i="37"/>
  <c r="FQ284" i="37"/>
  <c r="FO284" i="37"/>
  <c r="FT284" i="37"/>
  <c r="FP284" i="37"/>
  <c r="FV284" i="37"/>
  <c r="FR284" i="37"/>
  <c r="FN284" i="37"/>
  <c r="BR284" i="37"/>
  <c r="FU288" i="37"/>
  <c r="FS288" i="37"/>
  <c r="FQ288" i="37"/>
  <c r="BO288" i="37"/>
  <c r="FT288" i="37"/>
  <c r="FP288" i="37"/>
  <c r="BP288" i="37"/>
  <c r="FV288" i="37"/>
  <c r="FN288" i="37"/>
  <c r="FU289" i="37"/>
  <c r="BO289" i="37"/>
  <c r="FT289" i="37"/>
  <c r="FP289" i="37"/>
  <c r="BP289" i="37"/>
  <c r="FV289" i="37"/>
  <c r="FN289" i="37"/>
  <c r="FU291" i="37"/>
  <c r="FS291" i="37"/>
  <c r="FQ291" i="37"/>
  <c r="FO291" i="37"/>
  <c r="FT291" i="37"/>
  <c r="FP291" i="37"/>
  <c r="FV291" i="37"/>
  <c r="FR291" i="37"/>
  <c r="FN291" i="37"/>
  <c r="BR291" i="37"/>
  <c r="FU292" i="37"/>
  <c r="FS292" i="37"/>
  <c r="FQ292" i="37"/>
  <c r="FO292" i="37"/>
  <c r="FT292" i="37"/>
  <c r="FP292" i="37"/>
  <c r="FV292" i="37"/>
  <c r="FR292" i="37"/>
  <c r="FN292" i="37"/>
  <c r="BR292" i="37"/>
  <c r="FU294" i="37"/>
  <c r="FS294" i="37"/>
  <c r="FQ294" i="37"/>
  <c r="FO294" i="37"/>
  <c r="FT294" i="37"/>
  <c r="FP294" i="37"/>
  <c r="FV294" i="37"/>
  <c r="FR294" i="37"/>
  <c r="FN294" i="37"/>
  <c r="BR294" i="37"/>
  <c r="FU300" i="37"/>
  <c r="FS300" i="37"/>
  <c r="FO300" i="37"/>
  <c r="BO300" i="37"/>
  <c r="BP300" i="37"/>
  <c r="FV300" i="37"/>
  <c r="FU303" i="37"/>
  <c r="FS303" i="37"/>
  <c r="FQ303" i="37"/>
  <c r="FO303" i="37"/>
  <c r="FT303" i="37"/>
  <c r="FP303" i="37"/>
  <c r="BP303" i="37"/>
  <c r="FV303" i="37"/>
  <c r="FR303" i="37"/>
  <c r="FN303" i="37"/>
  <c r="FX303" i="37" s="1"/>
  <c r="BR303" i="37"/>
  <c r="FU304" i="37"/>
  <c r="FQ304" i="37"/>
  <c r="BO304" i="37"/>
  <c r="BP304" i="37"/>
  <c r="FV304" i="37"/>
  <c r="FU305" i="37"/>
  <c r="FS305" i="37"/>
  <c r="FQ305" i="37"/>
  <c r="FO305" i="37"/>
  <c r="FT305" i="37"/>
  <c r="FP305" i="37"/>
  <c r="BP305" i="37"/>
  <c r="FV305" i="37"/>
  <c r="FR305" i="37"/>
  <c r="FN305" i="37"/>
  <c r="FX305" i="37"/>
  <c r="BR305" i="37"/>
  <c r="FQ306" i="37"/>
  <c r="BO306" i="37"/>
  <c r="FP306" i="37"/>
  <c r="BP306" i="37"/>
  <c r="FV306" i="37"/>
  <c r="FU307" i="37"/>
  <c r="BO307" i="37"/>
  <c r="FT307" i="37"/>
  <c r="BP307" i="37"/>
  <c r="FV436" i="37"/>
  <c r="FT436" i="37"/>
  <c r="FR436" i="37"/>
  <c r="FP436" i="37"/>
  <c r="FN436" i="37"/>
  <c r="BR436" i="37"/>
  <c r="FU436" i="37"/>
  <c r="FS436" i="37"/>
  <c r="FQ436" i="37"/>
  <c r="FO436" i="37"/>
  <c r="AV316" i="37"/>
  <c r="AX316" i="37"/>
  <c r="AV330" i="37"/>
  <c r="AX330" i="37"/>
  <c r="AX336" i="37"/>
  <c r="AV336" i="37"/>
  <c r="EU334" i="37"/>
  <c r="EW334" i="37"/>
  <c r="ES334" i="37"/>
  <c r="ET334" i="37"/>
  <c r="EV334" i="37"/>
  <c r="BQ349" i="37"/>
  <c r="FA349" i="37"/>
  <c r="BQ350" i="37"/>
  <c r="FB350" i="37" s="1"/>
  <c r="FA350" i="37"/>
  <c r="BQ351" i="37"/>
  <c r="CM351" i="37"/>
  <c r="BQ355" i="37"/>
  <c r="FA355" i="37"/>
  <c r="BQ359" i="37"/>
  <c r="FB359" i="37"/>
  <c r="FA359" i="37"/>
  <c r="FA360" i="37"/>
  <c r="FA361" i="37"/>
  <c r="FA362" i="37"/>
  <c r="FA363" i="37"/>
  <c r="FA373" i="37"/>
  <c r="CM373" i="37"/>
  <c r="BQ384" i="37"/>
  <c r="DI384" i="37"/>
  <c r="FA384" i="37"/>
  <c r="FW259" i="37"/>
  <c r="AU259" i="37"/>
  <c r="GJ259" i="37"/>
  <c r="AH259" i="37"/>
  <c r="GV259" i="37"/>
  <c r="FW260" i="37"/>
  <c r="AU260" i="37"/>
  <c r="GJ260" i="37"/>
  <c r="AH260" i="37"/>
  <c r="GV260" i="37" s="1"/>
  <c r="FW261" i="37"/>
  <c r="AU261" i="37"/>
  <c r="GJ261" i="37"/>
  <c r="AH261" i="37"/>
  <c r="GV261" i="37"/>
  <c r="FW262" i="37"/>
  <c r="AU262" i="37"/>
  <c r="GJ262" i="37"/>
  <c r="AH262" i="37"/>
  <c r="GV262" i="37" s="1"/>
  <c r="FW263" i="37"/>
  <c r="AU263" i="37"/>
  <c r="GJ263" i="37"/>
  <c r="AH263" i="37"/>
  <c r="GV263" i="37"/>
  <c r="FW264" i="37"/>
  <c r="AU264" i="37"/>
  <c r="GJ264" i="37"/>
  <c r="AH264" i="37"/>
  <c r="GV264" i="37" s="1"/>
  <c r="FW265" i="37"/>
  <c r="AU265" i="37"/>
  <c r="GJ265" i="37"/>
  <c r="AH265" i="37"/>
  <c r="GV265" i="37"/>
  <c r="FW266" i="37"/>
  <c r="AU266" i="37"/>
  <c r="GJ266" i="37"/>
  <c r="AH266" i="37"/>
  <c r="GV266" i="37" s="1"/>
  <c r="FW267" i="37"/>
  <c r="AU267" i="37"/>
  <c r="GJ267" i="37"/>
  <c r="AH267" i="37"/>
  <c r="GV267" i="37"/>
  <c r="FW268" i="37"/>
  <c r="AU268" i="37"/>
  <c r="GJ268" i="37"/>
  <c r="AH268" i="37"/>
  <c r="GV268" i="37" s="1"/>
  <c r="FW269" i="37"/>
  <c r="AU269" i="37"/>
  <c r="GJ269" i="37"/>
  <c r="AH269" i="37"/>
  <c r="GV269" i="37"/>
  <c r="FW270" i="37"/>
  <c r="FX270" i="37"/>
  <c r="AU270" i="37"/>
  <c r="AH270" i="37"/>
  <c r="GV270" i="37" s="1"/>
  <c r="FW271" i="37"/>
  <c r="AU271" i="37"/>
  <c r="GJ271" i="37"/>
  <c r="AH271" i="37"/>
  <c r="GV271" i="37"/>
  <c r="FW272" i="37"/>
  <c r="AU272" i="37"/>
  <c r="GJ272" i="37"/>
  <c r="AH272" i="37"/>
  <c r="GV272" i="37" s="1"/>
  <c r="FW273" i="37"/>
  <c r="AU273" i="37"/>
  <c r="GJ273" i="37"/>
  <c r="AH273" i="37"/>
  <c r="GV273" i="37"/>
  <c r="FW274" i="37"/>
  <c r="AU274" i="37"/>
  <c r="GJ274" i="37"/>
  <c r="AH274" i="37"/>
  <c r="GV274" i="37" s="1"/>
  <c r="FW275" i="37"/>
  <c r="AU275" i="37"/>
  <c r="GJ275" i="37"/>
  <c r="AH275" i="37"/>
  <c r="GV275" i="37"/>
  <c r="FW276" i="37"/>
  <c r="AU276" i="37"/>
  <c r="GJ276" i="37"/>
  <c r="AH276" i="37"/>
  <c r="GV276" i="37" s="1"/>
  <c r="FW277" i="37"/>
  <c r="AU277" i="37"/>
  <c r="GJ277" i="37"/>
  <c r="AH277" i="37"/>
  <c r="GV277" i="37"/>
  <c r="FW278" i="37"/>
  <c r="AU278" i="37"/>
  <c r="GJ278" i="37"/>
  <c r="AH278" i="37"/>
  <c r="GV278" i="37" s="1"/>
  <c r="FW279" i="37"/>
  <c r="AU279" i="37"/>
  <c r="GJ279" i="37"/>
  <c r="AH279" i="37"/>
  <c r="GV279" i="37"/>
  <c r="FW280" i="37"/>
  <c r="FX280" i="37"/>
  <c r="AU280" i="37"/>
  <c r="AH280" i="37"/>
  <c r="GV280" i="37" s="1"/>
  <c r="AW379" i="37"/>
  <c r="GV379" i="37"/>
  <c r="EP318" i="37"/>
  <c r="EN318" i="37"/>
  <c r="EL318" i="37"/>
  <c r="EJ318" i="37"/>
  <c r="EH318" i="37"/>
  <c r="EQ318" i="37"/>
  <c r="EI318" i="37"/>
  <c r="GG318" i="37"/>
  <c r="EO318" i="37"/>
  <c r="EK318" i="37"/>
  <c r="EG318" i="37"/>
  <c r="EP320" i="37"/>
  <c r="EN320" i="37"/>
  <c r="EL320" i="37"/>
  <c r="EJ320" i="37"/>
  <c r="EH320" i="37"/>
  <c r="EQ320" i="37"/>
  <c r="EI320" i="37"/>
  <c r="GG320" i="37"/>
  <c r="EO320" i="37"/>
  <c r="EK320" i="37"/>
  <c r="EG320" i="37"/>
  <c r="EP322" i="37"/>
  <c r="EN322" i="37"/>
  <c r="EL322" i="37"/>
  <c r="EJ322" i="37"/>
  <c r="EH322" i="37"/>
  <c r="EQ322" i="37"/>
  <c r="EI322" i="37"/>
  <c r="GG322" i="37"/>
  <c r="EO322" i="37"/>
  <c r="EK322" i="37"/>
  <c r="EG322" i="37"/>
  <c r="EP324" i="37"/>
  <c r="EN324" i="37"/>
  <c r="EL324" i="37"/>
  <c r="EJ324" i="37"/>
  <c r="EH324" i="37"/>
  <c r="EQ324" i="37"/>
  <c r="EI324" i="37"/>
  <c r="GG324" i="37"/>
  <c r="EO324" i="37"/>
  <c r="EK324" i="37"/>
  <c r="EG324" i="37"/>
  <c r="EP332" i="37"/>
  <c r="EN332" i="37"/>
  <c r="EL332" i="37"/>
  <c r="EJ332" i="37"/>
  <c r="EH332" i="37"/>
  <c r="EQ332" i="37"/>
  <c r="EI332" i="37"/>
  <c r="GG332" i="37"/>
  <c r="EO332" i="37"/>
  <c r="EK332" i="37"/>
  <c r="EG332" i="37"/>
  <c r="EP337" i="37"/>
  <c r="EN337" i="37"/>
  <c r="EL337" i="37"/>
  <c r="EJ337" i="37"/>
  <c r="EH337" i="37"/>
  <c r="GG337" i="37"/>
  <c r="EQ337" i="37"/>
  <c r="EO337" i="37"/>
  <c r="EK337" i="37"/>
  <c r="EI337" i="37"/>
  <c r="EG337" i="37"/>
  <c r="EP341" i="37"/>
  <c r="EN341" i="37"/>
  <c r="EL341" i="37"/>
  <c r="EJ341" i="37"/>
  <c r="EH341" i="37"/>
  <c r="GG341" i="37"/>
  <c r="EQ341" i="37"/>
  <c r="EO341" i="37"/>
  <c r="EK341" i="37"/>
  <c r="EI341" i="37"/>
  <c r="EG341" i="37"/>
  <c r="EP345" i="37"/>
  <c r="EN345" i="37"/>
  <c r="EL345" i="37"/>
  <c r="EJ345" i="37"/>
  <c r="EH345" i="37"/>
  <c r="GG345" i="37"/>
  <c r="EQ345" i="37"/>
  <c r="EO345" i="37"/>
  <c r="EK345" i="37"/>
  <c r="EI345" i="37"/>
  <c r="EG345" i="37"/>
  <c r="EP349" i="37"/>
  <c r="EN349" i="37"/>
  <c r="EL349" i="37"/>
  <c r="EJ349" i="37"/>
  <c r="EH349" i="37"/>
  <c r="GG349" i="37"/>
  <c r="EQ349" i="37"/>
  <c r="EO349" i="37"/>
  <c r="EK349" i="37"/>
  <c r="EI349" i="37"/>
  <c r="EG349" i="37"/>
  <c r="EN353" i="37"/>
  <c r="EO353" i="37"/>
  <c r="EP357" i="37"/>
  <c r="EN357" i="37"/>
  <c r="EL357" i="37"/>
  <c r="EJ357" i="37"/>
  <c r="EH357" i="37"/>
  <c r="GG357" i="37"/>
  <c r="EQ357" i="37"/>
  <c r="EO357" i="37"/>
  <c r="EK357" i="37"/>
  <c r="EI357" i="37"/>
  <c r="EG357" i="37"/>
  <c r="EP361" i="37"/>
  <c r="EN361" i="37"/>
  <c r="EL361" i="37"/>
  <c r="EJ361" i="37"/>
  <c r="EH361" i="37"/>
  <c r="GG361" i="37"/>
  <c r="EQ361" i="37"/>
  <c r="EO361" i="37"/>
  <c r="EK361" i="37"/>
  <c r="EI361" i="37"/>
  <c r="EG361" i="37"/>
  <c r="EP365" i="37"/>
  <c r="EN365" i="37"/>
  <c r="EL365" i="37"/>
  <c r="EJ365" i="37"/>
  <c r="EH365" i="37"/>
  <c r="GG365" i="37"/>
  <c r="EQ365" i="37"/>
  <c r="EO365" i="37"/>
  <c r="EK365" i="37"/>
  <c r="EI365" i="37"/>
  <c r="EG365" i="37"/>
  <c r="EP369" i="37"/>
  <c r="EN369" i="37"/>
  <c r="EL369" i="37"/>
  <c r="EJ369" i="37"/>
  <c r="EH369" i="37"/>
  <c r="GG369" i="37"/>
  <c r="EQ369" i="37"/>
  <c r="EO369" i="37"/>
  <c r="EK369" i="37"/>
  <c r="EI369" i="37"/>
  <c r="EG369" i="37"/>
  <c r="EP385" i="37"/>
  <c r="EN385" i="37"/>
  <c r="EL385" i="37"/>
  <c r="EJ385" i="37"/>
  <c r="EH385" i="37"/>
  <c r="EQ385" i="37"/>
  <c r="EI385" i="37"/>
  <c r="GG385" i="37"/>
  <c r="EO385" i="37"/>
  <c r="EK385" i="37"/>
  <c r="EG385" i="37"/>
  <c r="EP387" i="37"/>
  <c r="EN387" i="37"/>
  <c r="EL387" i="37"/>
  <c r="EJ387" i="37"/>
  <c r="EH387" i="37"/>
  <c r="GG387" i="37"/>
  <c r="EQ387" i="37"/>
  <c r="EO387" i="37"/>
  <c r="EK387" i="37"/>
  <c r="EI387" i="37"/>
  <c r="EG387" i="37"/>
  <c r="AZ446" i="37"/>
  <c r="BA446" i="37"/>
  <c r="CC446" i="37"/>
  <c r="AY446" i="37"/>
  <c r="EP389" i="37"/>
  <c r="EN389" i="37"/>
  <c r="EL389" i="37"/>
  <c r="EJ389" i="37"/>
  <c r="EH389" i="37"/>
  <c r="GG389" i="37"/>
  <c r="EQ389" i="37"/>
  <c r="EO389" i="37"/>
  <c r="EK389" i="37"/>
  <c r="EI389" i="37"/>
  <c r="EG389" i="37"/>
  <c r="EP393" i="37"/>
  <c r="EN393" i="37"/>
  <c r="EL393" i="37"/>
  <c r="EJ393" i="37"/>
  <c r="EH393" i="37"/>
  <c r="GG393" i="37"/>
  <c r="EQ393" i="37"/>
  <c r="EO393" i="37"/>
  <c r="EK393" i="37"/>
  <c r="EI393" i="37"/>
  <c r="EG393" i="37"/>
  <c r="EP397" i="37"/>
  <c r="EN397" i="37"/>
  <c r="EL397" i="37"/>
  <c r="EJ397" i="37"/>
  <c r="EH397" i="37"/>
  <c r="GG397" i="37"/>
  <c r="EQ397" i="37"/>
  <c r="EO397" i="37"/>
  <c r="EK397" i="37"/>
  <c r="EI397" i="37"/>
  <c r="EG397" i="37"/>
  <c r="EP401" i="37"/>
  <c r="EN401" i="37"/>
  <c r="EL401" i="37"/>
  <c r="EJ401" i="37"/>
  <c r="EH401" i="37"/>
  <c r="GG401" i="37"/>
  <c r="EQ401" i="37"/>
  <c r="EO401" i="37"/>
  <c r="EK401" i="37"/>
  <c r="EI401" i="37"/>
  <c r="EG401" i="37"/>
  <c r="EP405" i="37"/>
  <c r="EN405" i="37"/>
  <c r="EL405" i="37"/>
  <c r="EJ405" i="37"/>
  <c r="EH405" i="37"/>
  <c r="GG405" i="37"/>
  <c r="EQ405" i="37"/>
  <c r="EO405" i="37"/>
  <c r="EK405" i="37"/>
  <c r="EI405" i="37"/>
  <c r="EG405" i="37"/>
  <c r="EP409" i="37"/>
  <c r="EN409" i="37"/>
  <c r="EL409" i="37"/>
  <c r="EJ409" i="37"/>
  <c r="EH409" i="37"/>
  <c r="GG409" i="37"/>
  <c r="EQ409" i="37"/>
  <c r="EO409" i="37"/>
  <c r="EK409" i="37"/>
  <c r="EI409" i="37"/>
  <c r="EG409" i="37"/>
  <c r="EP413" i="37"/>
  <c r="EN413" i="37"/>
  <c r="EL413" i="37"/>
  <c r="EJ413" i="37"/>
  <c r="EH413" i="37"/>
  <c r="GG413" i="37"/>
  <c r="EQ413" i="37"/>
  <c r="EO413" i="37"/>
  <c r="EK413" i="37"/>
  <c r="EI413" i="37"/>
  <c r="EG413" i="37"/>
  <c r="EP419" i="37"/>
  <c r="EN419" i="37"/>
  <c r="EL419" i="37"/>
  <c r="EJ419" i="37"/>
  <c r="EH419" i="37"/>
  <c r="GG419" i="37"/>
  <c r="EQ419" i="37"/>
  <c r="EO419" i="37"/>
  <c r="EK419" i="37"/>
  <c r="EI419" i="37"/>
  <c r="EG419" i="37"/>
  <c r="EN423" i="37"/>
  <c r="EL423" i="37"/>
  <c r="EJ423" i="37"/>
  <c r="EO423" i="37"/>
  <c r="EK423" i="37"/>
  <c r="EI423" i="37"/>
  <c r="EP427" i="37"/>
  <c r="EN427" i="37"/>
  <c r="EL427" i="37"/>
  <c r="EJ427" i="37"/>
  <c r="EH427" i="37"/>
  <c r="GG427" i="37"/>
  <c r="EQ427" i="37"/>
  <c r="EO427" i="37"/>
  <c r="EK427" i="37"/>
  <c r="EI427" i="37"/>
  <c r="EG427" i="37"/>
  <c r="EP431" i="37"/>
  <c r="EN431" i="37"/>
  <c r="EL431" i="37"/>
  <c r="EJ431" i="37"/>
  <c r="EH431" i="37"/>
  <c r="GG431" i="37"/>
  <c r="EQ431" i="37"/>
  <c r="EO431" i="37"/>
  <c r="EK431" i="37"/>
  <c r="EI431" i="37"/>
  <c r="EG431" i="37"/>
  <c r="EP440" i="37"/>
  <c r="EN440" i="37"/>
  <c r="EL440" i="37"/>
  <c r="EJ440" i="37"/>
  <c r="EH440" i="37"/>
  <c r="GG440" i="37"/>
  <c r="EO440" i="37"/>
  <c r="EK440" i="37"/>
  <c r="EG440" i="37"/>
  <c r="EQ440" i="37"/>
  <c r="EI440" i="37"/>
  <c r="EP442" i="37"/>
  <c r="EN442" i="37"/>
  <c r="EL442" i="37"/>
  <c r="EJ442" i="37"/>
  <c r="EH442" i="37"/>
  <c r="GG442" i="37"/>
  <c r="EO442" i="37"/>
  <c r="EK442" i="37"/>
  <c r="EG442" i="37"/>
  <c r="EQ442" i="37"/>
  <c r="EI442" i="37"/>
  <c r="EP449" i="37"/>
  <c r="EN449" i="37"/>
  <c r="EL449" i="37"/>
  <c r="EJ449" i="37"/>
  <c r="EH449" i="37"/>
  <c r="GG449" i="37"/>
  <c r="EQ449" i="37"/>
  <c r="EO449" i="37"/>
  <c r="EK449" i="37"/>
  <c r="EI449" i="37"/>
  <c r="EG449" i="37"/>
  <c r="EP453" i="37"/>
  <c r="EN453" i="37"/>
  <c r="EL453" i="37"/>
  <c r="EJ453" i="37"/>
  <c r="EH453" i="37"/>
  <c r="GG453" i="37"/>
  <c r="EQ453" i="37"/>
  <c r="EO453" i="37"/>
  <c r="EK453" i="37"/>
  <c r="EI453" i="37"/>
  <c r="EG453" i="37"/>
  <c r="EP457" i="37"/>
  <c r="EN457" i="37"/>
  <c r="EL457" i="37"/>
  <c r="EJ457" i="37"/>
  <c r="EH457" i="37"/>
  <c r="GG457" i="37"/>
  <c r="EQ457" i="37"/>
  <c r="EO457" i="37"/>
  <c r="EK457" i="37"/>
  <c r="EI457" i="37"/>
  <c r="EG457" i="37"/>
  <c r="EP461" i="37"/>
  <c r="EN461" i="37"/>
  <c r="EL461" i="37"/>
  <c r="EJ461" i="37"/>
  <c r="EH461" i="37"/>
  <c r="GG461" i="37"/>
  <c r="EQ461" i="37"/>
  <c r="EO461" i="37"/>
  <c r="EK461" i="37"/>
  <c r="EI461" i="37"/>
  <c r="EG461" i="37"/>
  <c r="FV496" i="37"/>
  <c r="FT496" i="37"/>
  <c r="FR496" i="37"/>
  <c r="FP496" i="37"/>
  <c r="FN496" i="37"/>
  <c r="BR496" i="37"/>
  <c r="FU496" i="37"/>
  <c r="FS496" i="37"/>
  <c r="FQ496" i="37"/>
  <c r="FO496" i="37"/>
  <c r="FP504" i="37"/>
  <c r="FN504" i="37"/>
  <c r="BP504" i="37"/>
  <c r="FQ504" i="37"/>
  <c r="BO504" i="37"/>
  <c r="DG504" i="37"/>
  <c r="FV506" i="37"/>
  <c r="FT506" i="37"/>
  <c r="FR506" i="37"/>
  <c r="FP506" i="37"/>
  <c r="FN506" i="37"/>
  <c r="BR506" i="37"/>
  <c r="BP506" i="37"/>
  <c r="FU506" i="37"/>
  <c r="FS506" i="37"/>
  <c r="FQ506" i="37"/>
  <c r="FO506" i="37"/>
  <c r="FV509" i="37"/>
  <c r="FT509" i="37"/>
  <c r="FR509" i="37"/>
  <c r="FP509" i="37"/>
  <c r="FN509" i="37"/>
  <c r="BR509" i="37"/>
  <c r="BP509" i="37"/>
  <c r="FU509" i="37"/>
  <c r="FS509" i="37"/>
  <c r="FQ509" i="37"/>
  <c r="FO509" i="37"/>
  <c r="FV513" i="37"/>
  <c r="FN513" i="37"/>
  <c r="BP513" i="37"/>
  <c r="FS513" i="37"/>
  <c r="BO513" i="37"/>
  <c r="FV516" i="37"/>
  <c r="BP516" i="37"/>
  <c r="FU516" i="37"/>
  <c r="FS516" i="37"/>
  <c r="BO516" i="37"/>
  <c r="AZ438" i="37"/>
  <c r="BA438" i="37"/>
  <c r="CC438" i="37"/>
  <c r="AY438" i="37"/>
  <c r="FN528" i="37"/>
  <c r="BP528" i="37"/>
  <c r="FU528" i="37"/>
  <c r="FS528" i="37"/>
  <c r="BO528" i="37"/>
  <c r="FV532" i="37"/>
  <c r="FT532" i="37"/>
  <c r="FR532" i="37"/>
  <c r="FP532" i="37"/>
  <c r="FN532" i="37"/>
  <c r="BR532" i="37"/>
  <c r="FU532" i="37"/>
  <c r="FS532" i="37"/>
  <c r="FQ532" i="37"/>
  <c r="FO532" i="37"/>
  <c r="FN538" i="37"/>
  <c r="BP538" i="37"/>
  <c r="FU538" i="37"/>
  <c r="BO538" i="37"/>
  <c r="FV526" i="37"/>
  <c r="FT526" i="37"/>
  <c r="FR526" i="37"/>
  <c r="FP526" i="37"/>
  <c r="FN526" i="37"/>
  <c r="BR526" i="37"/>
  <c r="BP526" i="37"/>
  <c r="FU526" i="37"/>
  <c r="FS526" i="37"/>
  <c r="FQ526" i="37"/>
  <c r="FO526" i="37"/>
  <c r="FV531" i="37"/>
  <c r="FT531" i="37"/>
  <c r="FR531" i="37"/>
  <c r="FP531" i="37"/>
  <c r="FN531" i="37"/>
  <c r="BR531" i="37"/>
  <c r="FU531" i="37"/>
  <c r="FS531" i="37"/>
  <c r="FQ531" i="37"/>
  <c r="FO531" i="37"/>
  <c r="FV535" i="37"/>
  <c r="FT535" i="37"/>
  <c r="FR535" i="37"/>
  <c r="FP535" i="37"/>
  <c r="FN535" i="37"/>
  <c r="BR535" i="37"/>
  <c r="BP535" i="37"/>
  <c r="FU535" i="37"/>
  <c r="FS535" i="37"/>
  <c r="FQ535" i="37"/>
  <c r="FO535" i="37"/>
  <c r="FV537" i="37"/>
  <c r="FT537" i="37"/>
  <c r="FR537" i="37"/>
  <c r="FP537" i="37"/>
  <c r="FN537" i="37"/>
  <c r="BR537" i="37"/>
  <c r="BP537" i="37"/>
  <c r="FU537" i="37"/>
  <c r="FS537" i="37"/>
  <c r="FQ537" i="37"/>
  <c r="FO537" i="37"/>
  <c r="FV542" i="37"/>
  <c r="FN542" i="37"/>
  <c r="BP542" i="37"/>
  <c r="FU542" i="37"/>
  <c r="BO542" i="37"/>
  <c r="FP544" i="37"/>
  <c r="FN544" i="37"/>
  <c r="BP544" i="37"/>
  <c r="BO544" i="37"/>
  <c r="AZ491" i="37"/>
  <c r="AY491" i="37"/>
  <c r="BA491" i="37"/>
  <c r="CC491" i="37"/>
  <c r="FP551" i="37"/>
  <c r="FN551" i="37"/>
  <c r="BP551" i="37"/>
  <c r="BO551" i="37"/>
  <c r="CT551" i="37"/>
  <c r="FV554" i="37"/>
  <c r="FT554" i="37"/>
  <c r="FR554" i="37"/>
  <c r="FP554" i="37"/>
  <c r="FN554" i="37"/>
  <c r="BR554" i="37"/>
  <c r="FU554" i="37"/>
  <c r="FS554" i="37"/>
  <c r="FQ554" i="37"/>
  <c r="FO554" i="37"/>
  <c r="FV564" i="37"/>
  <c r="FT564" i="37"/>
  <c r="FR564" i="37"/>
  <c r="FP564" i="37"/>
  <c r="FN564" i="37"/>
  <c r="BR564" i="37"/>
  <c r="FU564" i="37"/>
  <c r="FS564" i="37"/>
  <c r="FQ564" i="37"/>
  <c r="FO564" i="37"/>
  <c r="BK562" i="37"/>
  <c r="BC564" i="37"/>
  <c r="BF564" i="37"/>
  <c r="BH564" i="37"/>
  <c r="FV572" i="37"/>
  <c r="FT572" i="37"/>
  <c r="FR572" i="37"/>
  <c r="FP572" i="37"/>
  <c r="FN572" i="37"/>
  <c r="BR572" i="37"/>
  <c r="FU572" i="37"/>
  <c r="FQ572" i="37"/>
  <c r="FS572" i="37"/>
  <c r="FO572" i="37"/>
  <c r="FV567" i="37"/>
  <c r="FT567" i="37"/>
  <c r="FR567" i="37"/>
  <c r="FP567" i="37"/>
  <c r="FN567" i="37"/>
  <c r="BR567" i="37"/>
  <c r="FU567" i="37"/>
  <c r="FS567" i="37"/>
  <c r="FQ567" i="37"/>
  <c r="FO567" i="37"/>
  <c r="BQ339" i="37"/>
  <c r="FA339" i="37"/>
  <c r="BQ341" i="37"/>
  <c r="FA341" i="37"/>
  <c r="BQ352" i="37"/>
  <c r="FA352" i="37"/>
  <c r="BQ354" i="37"/>
  <c r="CM354" i="37"/>
  <c r="FA354" i="37"/>
  <c r="BQ358" i="37"/>
  <c r="CM358" i="37"/>
  <c r="FA358" i="37"/>
  <c r="BQ366" i="37"/>
  <c r="DI366" i="37"/>
  <c r="FA366" i="37"/>
  <c r="BQ368" i="37"/>
  <c r="CM368" i="37"/>
  <c r="DI368" i="37"/>
  <c r="FA368" i="37"/>
  <c r="CM374" i="37"/>
  <c r="FA374" i="37"/>
  <c r="BQ377" i="37"/>
  <c r="EF377" i="37"/>
  <c r="EE377" i="37"/>
  <c r="BQ415" i="37"/>
  <c r="EE415" i="37"/>
  <c r="BQ419" i="37"/>
  <c r="EE419" i="37"/>
  <c r="BQ424" i="37"/>
  <c r="EE424" i="37"/>
  <c r="BF371" i="37"/>
  <c r="BG371" i="37"/>
  <c r="EN371" i="37"/>
  <c r="EL371" i="37"/>
  <c r="EH371" i="37"/>
  <c r="EI371" i="37"/>
  <c r="EO371" i="37"/>
  <c r="EG371" i="37"/>
  <c r="BF373" i="37"/>
  <c r="BG373" i="37"/>
  <c r="BE377" i="37"/>
  <c r="BF377" i="37"/>
  <c r="BJ377" i="37"/>
  <c r="BC377" i="37"/>
  <c r="BK377" i="37"/>
  <c r="BD377" i="37"/>
  <c r="BG377" i="37"/>
  <c r="EP377" i="37"/>
  <c r="EN377" i="37"/>
  <c r="EL377" i="37"/>
  <c r="EJ377" i="37"/>
  <c r="EH377" i="37"/>
  <c r="EQ377" i="37"/>
  <c r="EI377" i="37"/>
  <c r="GG377" i="37"/>
  <c r="EO377" i="37"/>
  <c r="EK377" i="37"/>
  <c r="EG377" i="37"/>
  <c r="BK379" i="37"/>
  <c r="BE381" i="37"/>
  <c r="ET381" i="37"/>
  <c r="BH381" i="37"/>
  <c r="FH381" i="37"/>
  <c r="BF381" i="37"/>
  <c r="FF381" i="37"/>
  <c r="BG381" i="37"/>
  <c r="FG381" i="37"/>
  <c r="EP381" i="37"/>
  <c r="EN381" i="37"/>
  <c r="EL381" i="37"/>
  <c r="EJ381" i="37"/>
  <c r="EH381" i="37"/>
  <c r="EQ381" i="37"/>
  <c r="EI381" i="37"/>
  <c r="GG381" i="37"/>
  <c r="EO381" i="37"/>
  <c r="EK381" i="37"/>
  <c r="EG381" i="37"/>
  <c r="AX383" i="37"/>
  <c r="AV383" i="37"/>
  <c r="BJ383" i="37"/>
  <c r="BK383" i="37"/>
  <c r="EP383" i="37"/>
  <c r="EN383" i="37"/>
  <c r="EL383" i="37"/>
  <c r="EJ383" i="37"/>
  <c r="EH383" i="37"/>
  <c r="EQ383" i="37"/>
  <c r="EI383" i="37"/>
  <c r="GG383" i="37"/>
  <c r="EO383" i="37"/>
  <c r="EK383" i="37"/>
  <c r="EG383" i="37"/>
  <c r="FV437" i="37"/>
  <c r="FT437" i="37"/>
  <c r="FR437" i="37"/>
  <c r="FP437" i="37"/>
  <c r="FN437" i="37"/>
  <c r="FS437" i="37"/>
  <c r="FO437" i="37"/>
  <c r="BR437" i="37"/>
  <c r="FU437" i="37"/>
  <c r="FQ437" i="37"/>
  <c r="FU472" i="37"/>
  <c r="FS472" i="37"/>
  <c r="FQ472" i="37"/>
  <c r="FO472" i="37"/>
  <c r="FV472" i="37"/>
  <c r="FT472" i="37"/>
  <c r="FR472" i="37"/>
  <c r="FP472" i="37"/>
  <c r="FN472" i="37"/>
  <c r="BR472" i="37"/>
  <c r="BP472" i="37"/>
  <c r="FV491" i="37"/>
  <c r="BP491" i="37"/>
  <c r="BO491" i="37"/>
  <c r="FV493" i="37"/>
  <c r="FT493" i="37"/>
  <c r="FR493" i="37"/>
  <c r="FP493" i="37"/>
  <c r="FN493" i="37"/>
  <c r="BR493" i="37"/>
  <c r="FS493" i="37"/>
  <c r="FO493" i="37"/>
  <c r="FU493" i="37"/>
  <c r="FQ493" i="37"/>
  <c r="EP396" i="37"/>
  <c r="EN396" i="37"/>
  <c r="EL396" i="37"/>
  <c r="EJ396" i="37"/>
  <c r="EH396" i="37"/>
  <c r="GG396" i="37"/>
  <c r="EQ396" i="37"/>
  <c r="EO396" i="37"/>
  <c r="EK396" i="37"/>
  <c r="EI396" i="37"/>
  <c r="EG396" i="37"/>
  <c r="BF400" i="37"/>
  <c r="EP400" i="37"/>
  <c r="EN400" i="37"/>
  <c r="EL400" i="37"/>
  <c r="EJ400" i="37"/>
  <c r="EH400" i="37"/>
  <c r="GG400" i="37"/>
  <c r="EQ400" i="37"/>
  <c r="EO400" i="37"/>
  <c r="EK400" i="37"/>
  <c r="EI400" i="37"/>
  <c r="EG400" i="37"/>
  <c r="BC402" i="37"/>
  <c r="BG402" i="37"/>
  <c r="BF402" i="37"/>
  <c r="EP402" i="37"/>
  <c r="EN402" i="37"/>
  <c r="EL402" i="37"/>
  <c r="EJ402" i="37"/>
  <c r="EH402" i="37"/>
  <c r="GG402" i="37"/>
  <c r="EQ402" i="37"/>
  <c r="EO402" i="37"/>
  <c r="EK402" i="37"/>
  <c r="EI402" i="37"/>
  <c r="EG402" i="37"/>
  <c r="EP404" i="37"/>
  <c r="EN404" i="37"/>
  <c r="EL404" i="37"/>
  <c r="EJ404" i="37"/>
  <c r="EH404" i="37"/>
  <c r="GG404" i="37"/>
  <c r="EQ404" i="37"/>
  <c r="EO404" i="37"/>
  <c r="EK404" i="37"/>
  <c r="EI404" i="37"/>
  <c r="EG404" i="37"/>
  <c r="EP412" i="37"/>
  <c r="EN412" i="37"/>
  <c r="EL412" i="37"/>
  <c r="EJ412" i="37"/>
  <c r="EH412" i="37"/>
  <c r="GG412" i="37"/>
  <c r="EQ412" i="37"/>
  <c r="EO412" i="37"/>
  <c r="EK412" i="37"/>
  <c r="EI412" i="37"/>
  <c r="EG412" i="37"/>
  <c r="BG414" i="37"/>
  <c r="BK414" i="37"/>
  <c r="EP414" i="37"/>
  <c r="EN414" i="37"/>
  <c r="EL414" i="37"/>
  <c r="EJ414" i="37"/>
  <c r="EH414" i="37"/>
  <c r="GG414" i="37"/>
  <c r="EQ414" i="37"/>
  <c r="EO414" i="37"/>
  <c r="EK414" i="37"/>
  <c r="EI414" i="37"/>
  <c r="EG414" i="37"/>
  <c r="BF418" i="37"/>
  <c r="BC418" i="37"/>
  <c r="EP418" i="37"/>
  <c r="EN418" i="37"/>
  <c r="EL418" i="37"/>
  <c r="EJ418" i="37"/>
  <c r="EH418" i="37"/>
  <c r="GG418" i="37"/>
  <c r="EQ418" i="37"/>
  <c r="EO418" i="37"/>
  <c r="EK418" i="37"/>
  <c r="EI418" i="37"/>
  <c r="EG418" i="37"/>
  <c r="EP422" i="37"/>
  <c r="EN422" i="37"/>
  <c r="EL422" i="37"/>
  <c r="EJ422" i="37"/>
  <c r="EH422" i="37"/>
  <c r="GG422" i="37"/>
  <c r="EQ422" i="37"/>
  <c r="EO422" i="37"/>
  <c r="EK422" i="37"/>
  <c r="EI422" i="37"/>
  <c r="EG422" i="37"/>
  <c r="BF426" i="37"/>
  <c r="BK426" i="37"/>
  <c r="BF434" i="37"/>
  <c r="CR434" i="37" s="1"/>
  <c r="BJ434" i="37"/>
  <c r="CV434" i="37"/>
  <c r="EP446" i="37"/>
  <c r="EN446" i="37"/>
  <c r="EL446" i="37"/>
  <c r="EJ446" i="37"/>
  <c r="EH446" i="37"/>
  <c r="GG446" i="37"/>
  <c r="EQ446" i="37"/>
  <c r="EO446" i="37"/>
  <c r="EK446" i="37"/>
  <c r="EI446" i="37"/>
  <c r="EG446" i="37"/>
  <c r="EP464" i="37"/>
  <c r="EN464" i="37"/>
  <c r="EL464" i="37"/>
  <c r="EJ464" i="37"/>
  <c r="EH464" i="37"/>
  <c r="GG464" i="37"/>
  <c r="EQ464" i="37"/>
  <c r="EO464" i="37"/>
  <c r="EK464" i="37"/>
  <c r="EI464" i="37"/>
  <c r="EG464" i="37"/>
  <c r="AZ466" i="37"/>
  <c r="BA466" i="37"/>
  <c r="CC466" i="37"/>
  <c r="AY466" i="37"/>
  <c r="FW474" i="37"/>
  <c r="FX474" i="37"/>
  <c r="AU474" i="37"/>
  <c r="AH474" i="37"/>
  <c r="GV474" i="37" s="1"/>
  <c r="FW475" i="37"/>
  <c r="AU475" i="37"/>
  <c r="GJ475" i="37"/>
  <c r="AH475" i="37"/>
  <c r="GV475" i="37"/>
  <c r="FW477" i="37"/>
  <c r="AU477" i="37"/>
  <c r="GJ477" i="37"/>
  <c r="AH477" i="37"/>
  <c r="GV477" i="37"/>
  <c r="FW480" i="37"/>
  <c r="FX480" i="37"/>
  <c r="AU480" i="37"/>
  <c r="AH480" i="37"/>
  <c r="GV480" i="37"/>
  <c r="EP484" i="37"/>
  <c r="EN484" i="37"/>
  <c r="EL484" i="37"/>
  <c r="EJ484" i="37"/>
  <c r="EH484" i="37"/>
  <c r="GG484" i="37"/>
  <c r="EO484" i="37"/>
  <c r="EK484" i="37"/>
  <c r="EG484" i="37"/>
  <c r="EQ484" i="37"/>
  <c r="EI484" i="37"/>
  <c r="EP488" i="37"/>
  <c r="EN488" i="37"/>
  <c r="EL488" i="37"/>
  <c r="EJ488" i="37"/>
  <c r="EH488" i="37"/>
  <c r="GG488" i="37"/>
  <c r="EO488" i="37"/>
  <c r="EK488" i="37"/>
  <c r="EG488" i="37"/>
  <c r="EQ488" i="37"/>
  <c r="EI488" i="37"/>
  <c r="BJ490" i="37"/>
  <c r="BK490" i="37"/>
  <c r="EP492" i="37"/>
  <c r="EN492" i="37"/>
  <c r="EL492" i="37"/>
  <c r="EJ492" i="37"/>
  <c r="EH492" i="37"/>
  <c r="GG492" i="37"/>
  <c r="EO492" i="37"/>
  <c r="EK492" i="37"/>
  <c r="EG492" i="37"/>
  <c r="EQ492" i="37"/>
  <c r="EI492" i="37"/>
  <c r="BJ494" i="37"/>
  <c r="EP495" i="37"/>
  <c r="EN495" i="37"/>
  <c r="EL495" i="37"/>
  <c r="EJ495" i="37"/>
  <c r="EH495" i="37"/>
  <c r="GG495" i="37"/>
  <c r="EQ495" i="37"/>
  <c r="EO495" i="37"/>
  <c r="EK495" i="37"/>
  <c r="EI495" i="37"/>
  <c r="EG495" i="37"/>
  <c r="AZ495" i="37"/>
  <c r="BA495" i="37"/>
  <c r="CC495" i="37"/>
  <c r="AY495" i="37"/>
  <c r="EM583" i="37"/>
  <c r="EP499" i="37"/>
  <c r="EN499" i="37"/>
  <c r="EL499" i="37"/>
  <c r="EJ499" i="37"/>
  <c r="EH499" i="37"/>
  <c r="GG499" i="37"/>
  <c r="EQ499" i="37"/>
  <c r="EO499" i="37"/>
  <c r="EK499" i="37"/>
  <c r="EI499" i="37"/>
  <c r="EG499" i="37"/>
  <c r="AZ499" i="37"/>
  <c r="BA499" i="37"/>
  <c r="AY499" i="37"/>
  <c r="EP503" i="37"/>
  <c r="EN503" i="37"/>
  <c r="EL503" i="37"/>
  <c r="EJ503" i="37"/>
  <c r="EH503" i="37"/>
  <c r="GG503" i="37"/>
  <c r="EQ503" i="37"/>
  <c r="EO503" i="37"/>
  <c r="EK503" i="37"/>
  <c r="EI503" i="37"/>
  <c r="EG503" i="37"/>
  <c r="EP507" i="37"/>
  <c r="EN507" i="37"/>
  <c r="EL507" i="37"/>
  <c r="EJ507" i="37"/>
  <c r="EH507" i="37"/>
  <c r="GG507" i="37"/>
  <c r="EQ507" i="37"/>
  <c r="EO507" i="37"/>
  <c r="EK507" i="37"/>
  <c r="EI507" i="37"/>
  <c r="EG507" i="37"/>
  <c r="AZ507" i="37"/>
  <c r="BA507" i="37"/>
  <c r="CC507" i="37" s="1"/>
  <c r="AY507" i="37"/>
  <c r="EP511" i="37"/>
  <c r="EN511" i="37"/>
  <c r="EL511" i="37"/>
  <c r="EJ511" i="37"/>
  <c r="EH511" i="37"/>
  <c r="GG511" i="37"/>
  <c r="EQ511" i="37"/>
  <c r="EO511" i="37"/>
  <c r="EK511" i="37"/>
  <c r="EI511" i="37"/>
  <c r="EG511" i="37"/>
  <c r="AZ511" i="37"/>
  <c r="BA511" i="37"/>
  <c r="CC511" i="37"/>
  <c r="AY511" i="37"/>
  <c r="EN515" i="37"/>
  <c r="EO515" i="37"/>
  <c r="EG515" i="37"/>
  <c r="AZ515" i="37"/>
  <c r="BA515" i="37"/>
  <c r="CC515" i="37" s="1"/>
  <c r="AY515" i="37"/>
  <c r="EP518" i="37"/>
  <c r="EN518" i="37"/>
  <c r="EL518" i="37"/>
  <c r="EJ518" i="37"/>
  <c r="EH518" i="37"/>
  <c r="GG518" i="37"/>
  <c r="EO518" i="37"/>
  <c r="EK518" i="37"/>
  <c r="EG518" i="37"/>
  <c r="EQ518" i="37"/>
  <c r="EI518" i="37"/>
  <c r="EN520" i="37"/>
  <c r="EH520" i="37"/>
  <c r="EO520" i="37"/>
  <c r="EK520" i="37"/>
  <c r="EI520" i="37"/>
  <c r="EP522" i="37"/>
  <c r="EN522" i="37"/>
  <c r="EL522" i="37"/>
  <c r="EJ522" i="37"/>
  <c r="EH522" i="37"/>
  <c r="GG522" i="37"/>
  <c r="EO522" i="37"/>
  <c r="EK522" i="37"/>
  <c r="EG522" i="37"/>
  <c r="EQ522" i="37"/>
  <c r="EI522" i="37"/>
  <c r="EP524" i="37"/>
  <c r="EN524" i="37"/>
  <c r="EL524" i="37"/>
  <c r="EJ524" i="37"/>
  <c r="EH524" i="37"/>
  <c r="GG524" i="37"/>
  <c r="EO524" i="37"/>
  <c r="EK524" i="37"/>
  <c r="EG524" i="37"/>
  <c r="EQ524" i="37"/>
  <c r="EI524" i="37"/>
  <c r="AZ522" i="37"/>
  <c r="BA522" i="37"/>
  <c r="CC522" i="37" s="1"/>
  <c r="AY522" i="37"/>
  <c r="EP527" i="37"/>
  <c r="EN527" i="37"/>
  <c r="EL527" i="37"/>
  <c r="EJ527" i="37"/>
  <c r="EH527" i="37"/>
  <c r="GG527" i="37"/>
  <c r="EQ527" i="37"/>
  <c r="EO527" i="37"/>
  <c r="EK527" i="37"/>
  <c r="EI527" i="37"/>
  <c r="EG527" i="37"/>
  <c r="AZ527" i="37"/>
  <c r="BA527" i="37"/>
  <c r="CC527" i="37"/>
  <c r="AY527" i="37"/>
  <c r="EP531" i="37"/>
  <c r="EN531" i="37"/>
  <c r="EL531" i="37"/>
  <c r="EJ531" i="37"/>
  <c r="EH531" i="37"/>
  <c r="GG531" i="37"/>
  <c r="EQ531" i="37"/>
  <c r="EO531" i="37"/>
  <c r="EK531" i="37"/>
  <c r="EI531" i="37"/>
  <c r="EG531" i="37"/>
  <c r="AZ531" i="37"/>
  <c r="BA531" i="37"/>
  <c r="CC531" i="37" s="1"/>
  <c r="AY531" i="37"/>
  <c r="EP535" i="37"/>
  <c r="EN535" i="37"/>
  <c r="EL535" i="37"/>
  <c r="EJ535" i="37"/>
  <c r="EH535" i="37"/>
  <c r="GG535" i="37"/>
  <c r="EQ535" i="37"/>
  <c r="EO535" i="37"/>
  <c r="EK535" i="37"/>
  <c r="EI535" i="37"/>
  <c r="EG535" i="37"/>
  <c r="AZ535" i="37"/>
  <c r="BA535" i="37"/>
  <c r="CC535" i="37"/>
  <c r="AY535" i="37"/>
  <c r="EP539" i="37"/>
  <c r="EN539" i="37"/>
  <c r="EL539" i="37"/>
  <c r="EJ539" i="37"/>
  <c r="EH539" i="37"/>
  <c r="GG539" i="37"/>
  <c r="EQ539" i="37"/>
  <c r="EO539" i="37"/>
  <c r="EK539" i="37"/>
  <c r="EI539" i="37"/>
  <c r="EG539" i="37"/>
  <c r="AZ539" i="37"/>
  <c r="BA539" i="37"/>
  <c r="CC539" i="37" s="1"/>
  <c r="AY539" i="37"/>
  <c r="EP540" i="37"/>
  <c r="EN540" i="37"/>
  <c r="EL540" i="37"/>
  <c r="EJ540" i="37"/>
  <c r="EH540" i="37"/>
  <c r="GG540" i="37"/>
  <c r="EO540" i="37"/>
  <c r="EK540" i="37"/>
  <c r="EG540" i="37"/>
  <c r="EQ540" i="37"/>
  <c r="EI540" i="37"/>
  <c r="FU545" i="37"/>
  <c r="FS545" i="37"/>
  <c r="FQ545" i="37"/>
  <c r="FO545" i="37"/>
  <c r="FV545" i="37"/>
  <c r="FT545" i="37"/>
  <c r="FR545" i="37"/>
  <c r="FP545" i="37"/>
  <c r="FN545" i="37"/>
  <c r="BR545" i="37"/>
  <c r="BP545" i="37"/>
  <c r="EP552" i="37"/>
  <c r="EN552" i="37"/>
  <c r="EL552" i="37"/>
  <c r="EJ552" i="37"/>
  <c r="EH552" i="37"/>
  <c r="GG552" i="37"/>
  <c r="EO552" i="37"/>
  <c r="EK552" i="37"/>
  <c r="EG552" i="37"/>
  <c r="EQ552" i="37"/>
  <c r="EI552" i="37"/>
  <c r="AZ554" i="37"/>
  <c r="BA554" i="37"/>
  <c r="CC554" i="37"/>
  <c r="AY554" i="37"/>
  <c r="EP557" i="37"/>
  <c r="EN557" i="37"/>
  <c r="EL557" i="37"/>
  <c r="EJ557" i="37"/>
  <c r="EH557" i="37"/>
  <c r="GG557" i="37"/>
  <c r="EQ557" i="37"/>
  <c r="EO557" i="37"/>
  <c r="EK557" i="37"/>
  <c r="EI557" i="37"/>
  <c r="EG557" i="37"/>
  <c r="EP565" i="37"/>
  <c r="EN565" i="37"/>
  <c r="EL565" i="37"/>
  <c r="EJ565" i="37"/>
  <c r="EH565" i="37"/>
  <c r="GG565" i="37"/>
  <c r="EQ565" i="37"/>
  <c r="EO565" i="37"/>
  <c r="EK565" i="37"/>
  <c r="EI565" i="37"/>
  <c r="EG565" i="37"/>
  <c r="EP569" i="37"/>
  <c r="EN569" i="37"/>
  <c r="EL569" i="37"/>
  <c r="EJ569" i="37"/>
  <c r="EH569" i="37"/>
  <c r="EQ569" i="37"/>
  <c r="EI569" i="37"/>
  <c r="GG569" i="37"/>
  <c r="EO569" i="37"/>
  <c r="EK569" i="37"/>
  <c r="EG569" i="37"/>
  <c r="FV468" i="37"/>
  <c r="FT468" i="37"/>
  <c r="FR468" i="37"/>
  <c r="FP468" i="37"/>
  <c r="FN468" i="37"/>
  <c r="BR468" i="37"/>
  <c r="FU468" i="37"/>
  <c r="FS468" i="37"/>
  <c r="FQ468" i="37"/>
  <c r="FO468" i="37"/>
  <c r="AZ523" i="37"/>
  <c r="AY523" i="37"/>
  <c r="BA523" i="37"/>
  <c r="CC523" i="37"/>
  <c r="AZ541" i="37"/>
  <c r="AY541" i="37"/>
  <c r="BA541" i="37"/>
  <c r="CC541" i="37"/>
  <c r="BJ521" i="37"/>
  <c r="BH521" i="37"/>
  <c r="BE521" i="37"/>
  <c r="BG521" i="37"/>
  <c r="BC571" i="37"/>
  <c r="BF571" i="37"/>
  <c r="BE573" i="37"/>
  <c r="BC573" i="37"/>
  <c r="FA337" i="37"/>
  <c r="BQ376" i="37"/>
  <c r="FA376" i="37"/>
  <c r="DI376" i="37"/>
  <c r="FV438" i="37"/>
  <c r="FP438" i="37"/>
  <c r="BP438" i="37"/>
  <c r="BO438" i="37"/>
  <c r="FV443" i="37"/>
  <c r="FT443" i="37"/>
  <c r="FR443" i="37"/>
  <c r="FP443" i="37"/>
  <c r="FN443" i="37"/>
  <c r="BR443" i="37"/>
  <c r="FS443" i="37"/>
  <c r="FO443" i="37"/>
  <c r="FU443" i="37"/>
  <c r="FQ443" i="37"/>
  <c r="FV446" i="37"/>
  <c r="FP446" i="37"/>
  <c r="FN446" i="37"/>
  <c r="BP446" i="37"/>
  <c r="FU446" i="37"/>
  <c r="BO446" i="37"/>
  <c r="BE375" i="37"/>
  <c r="BD375" i="37"/>
  <c r="BG375" i="37"/>
  <c r="EP375" i="37"/>
  <c r="EN375" i="37"/>
  <c r="EL375" i="37"/>
  <c r="EJ375" i="37"/>
  <c r="EH375" i="37"/>
  <c r="EQ375" i="37"/>
  <c r="EI375" i="37"/>
  <c r="GG375" i="37"/>
  <c r="EO375" i="37"/>
  <c r="EK375" i="37"/>
  <c r="EG375" i="37"/>
  <c r="FV485" i="37"/>
  <c r="FT485" i="37"/>
  <c r="FR485" i="37"/>
  <c r="FP485" i="37"/>
  <c r="FN485" i="37"/>
  <c r="BR485" i="37"/>
  <c r="FS485" i="37"/>
  <c r="FO485" i="37"/>
  <c r="FU485" i="37"/>
  <c r="FQ485" i="37"/>
  <c r="FV492" i="37"/>
  <c r="FT492" i="37"/>
  <c r="FR492" i="37"/>
  <c r="FP492" i="37"/>
  <c r="FN492" i="37"/>
  <c r="BR492" i="37"/>
  <c r="FU492" i="37"/>
  <c r="FQ492" i="37"/>
  <c r="FS492" i="37"/>
  <c r="FO492" i="37"/>
  <c r="FV494" i="37"/>
  <c r="FT494" i="37"/>
  <c r="FR494" i="37"/>
  <c r="FP494" i="37"/>
  <c r="FN494" i="37"/>
  <c r="BR494" i="37"/>
  <c r="FU494" i="37"/>
  <c r="FQ494" i="37"/>
  <c r="FS494" i="37"/>
  <c r="FO494" i="37"/>
  <c r="BJ394" i="37"/>
  <c r="BG394" i="37"/>
  <c r="BF398" i="37"/>
  <c r="BK398" i="37"/>
  <c r="BC406" i="37"/>
  <c r="BG406" i="37"/>
  <c r="BF406" i="37"/>
  <c r="EP406" i="37"/>
  <c r="EN406" i="37"/>
  <c r="EL406" i="37"/>
  <c r="EJ406" i="37"/>
  <c r="EH406" i="37"/>
  <c r="GG406" i="37"/>
  <c r="EQ406" i="37"/>
  <c r="EO406" i="37"/>
  <c r="EK406" i="37"/>
  <c r="EI406" i="37"/>
  <c r="EG406" i="37"/>
  <c r="BF408" i="37"/>
  <c r="BC408" i="37"/>
  <c r="BK408" i="37"/>
  <c r="EP408" i="37"/>
  <c r="EN408" i="37"/>
  <c r="EL408" i="37"/>
  <c r="EJ408" i="37"/>
  <c r="EH408" i="37"/>
  <c r="GG408" i="37"/>
  <c r="EQ408" i="37"/>
  <c r="EO408" i="37"/>
  <c r="EK408" i="37"/>
  <c r="EI408" i="37"/>
  <c r="EG408" i="37"/>
  <c r="BF416" i="37"/>
  <c r="BH416" i="37"/>
  <c r="BC416" i="37"/>
  <c r="BJ416" i="37"/>
  <c r="EP416" i="37"/>
  <c r="EN416" i="37"/>
  <c r="EL416" i="37"/>
  <c r="EJ416" i="37"/>
  <c r="EH416" i="37"/>
  <c r="GG416" i="37"/>
  <c r="EQ416" i="37"/>
  <c r="EO416" i="37"/>
  <c r="EK416" i="37"/>
  <c r="EI416" i="37"/>
  <c r="EG416" i="37"/>
  <c r="EP430" i="37"/>
  <c r="EN430" i="37"/>
  <c r="EL430" i="37"/>
  <c r="EJ430" i="37"/>
  <c r="EH430" i="37"/>
  <c r="GG430" i="37"/>
  <c r="EQ430" i="37"/>
  <c r="EO430" i="37"/>
  <c r="EK430" i="37"/>
  <c r="EI430" i="37"/>
  <c r="EG430" i="37"/>
  <c r="EP432" i="37"/>
  <c r="EN432" i="37"/>
  <c r="EL432" i="37"/>
  <c r="EJ432" i="37"/>
  <c r="EH432" i="37"/>
  <c r="GG432" i="37"/>
  <c r="EQ432" i="37"/>
  <c r="EO432" i="37"/>
  <c r="EK432" i="37"/>
  <c r="EI432" i="37"/>
  <c r="EG432" i="37"/>
  <c r="FA486" i="37"/>
  <c r="BQ486" i="37"/>
  <c r="FV502" i="37"/>
  <c r="FP502" i="37"/>
  <c r="FN502" i="37"/>
  <c r="BP502" i="37"/>
  <c r="FU502" i="37"/>
  <c r="BO502" i="37"/>
  <c r="CU502" i="37"/>
  <c r="FV507" i="37"/>
  <c r="FT507" i="37"/>
  <c r="FR507" i="37"/>
  <c r="FP507" i="37"/>
  <c r="FN507" i="37"/>
  <c r="BR507" i="37"/>
  <c r="FU507" i="37"/>
  <c r="FS507" i="37"/>
  <c r="FQ507" i="37"/>
  <c r="FO507" i="37"/>
  <c r="FV512" i="37"/>
  <c r="FT512" i="37"/>
  <c r="FR512" i="37"/>
  <c r="FP512" i="37"/>
  <c r="FN512" i="37"/>
  <c r="BR512" i="37"/>
  <c r="BP512" i="37"/>
  <c r="FU512" i="37"/>
  <c r="FS512" i="37"/>
  <c r="FQ512" i="37"/>
  <c r="FO512" i="37"/>
  <c r="FV518" i="37"/>
  <c r="FT518" i="37"/>
  <c r="FR518" i="37"/>
  <c r="FP518" i="37"/>
  <c r="FN518" i="37"/>
  <c r="BR518" i="37"/>
  <c r="BP518" i="37"/>
  <c r="FU518" i="37"/>
  <c r="FQ518" i="37"/>
  <c r="FS518" i="37"/>
  <c r="FO518" i="37"/>
  <c r="FV520" i="37"/>
  <c r="FT520" i="37"/>
  <c r="FR520" i="37"/>
  <c r="FP520" i="37"/>
  <c r="FN520" i="37"/>
  <c r="BR520" i="37"/>
  <c r="FU520" i="37"/>
  <c r="FQ520" i="37"/>
  <c r="FS520" i="37"/>
  <c r="FO520" i="37"/>
  <c r="FV523" i="37"/>
  <c r="FN523" i="37"/>
  <c r="BP523" i="37"/>
  <c r="BO523" i="37"/>
  <c r="FU523" i="37"/>
  <c r="FV525" i="37"/>
  <c r="FT525" i="37"/>
  <c r="FN525" i="37"/>
  <c r="BP525" i="37"/>
  <c r="BO525" i="37"/>
  <c r="DD525" i="37"/>
  <c r="FQ525" i="37"/>
  <c r="EP462" i="37"/>
  <c r="EN462" i="37"/>
  <c r="EL462" i="37"/>
  <c r="EJ462" i="37"/>
  <c r="EH462" i="37"/>
  <c r="GG462" i="37"/>
  <c r="EQ462" i="37"/>
  <c r="EO462" i="37"/>
  <c r="EK462" i="37"/>
  <c r="EI462" i="37"/>
  <c r="EG462" i="37"/>
  <c r="EP486" i="37"/>
  <c r="EN486" i="37"/>
  <c r="EL486" i="37"/>
  <c r="EJ486" i="37"/>
  <c r="EH486" i="37"/>
  <c r="GG486" i="37"/>
  <c r="EO486" i="37"/>
  <c r="EK486" i="37"/>
  <c r="EG486" i="37"/>
  <c r="EQ486" i="37"/>
  <c r="EI486" i="37"/>
  <c r="EP496" i="37"/>
  <c r="EN496" i="37"/>
  <c r="EL496" i="37"/>
  <c r="EJ496" i="37"/>
  <c r="EH496" i="37"/>
  <c r="GG496" i="37"/>
  <c r="EQ496" i="37"/>
  <c r="EO496" i="37"/>
  <c r="EK496" i="37"/>
  <c r="EI496" i="37"/>
  <c r="EG496" i="37"/>
  <c r="EP502" i="37"/>
  <c r="EN502" i="37"/>
  <c r="EL502" i="37"/>
  <c r="EJ502" i="37"/>
  <c r="EH502" i="37"/>
  <c r="GG502" i="37"/>
  <c r="EQ502" i="37"/>
  <c r="EO502" i="37"/>
  <c r="EK502" i="37"/>
  <c r="EI502" i="37"/>
  <c r="EG502" i="37"/>
  <c r="EP506" i="37"/>
  <c r="EN506" i="37"/>
  <c r="EL506" i="37"/>
  <c r="EJ506" i="37"/>
  <c r="EH506" i="37"/>
  <c r="GG506" i="37"/>
  <c r="EQ506" i="37"/>
  <c r="EO506" i="37"/>
  <c r="EK506" i="37"/>
  <c r="EI506" i="37"/>
  <c r="EG506" i="37"/>
  <c r="EP510" i="37"/>
  <c r="EN510" i="37"/>
  <c r="EL510" i="37"/>
  <c r="EJ510" i="37"/>
  <c r="EH510" i="37"/>
  <c r="GG510" i="37"/>
  <c r="EQ510" i="37"/>
  <c r="EO510" i="37"/>
  <c r="EK510" i="37"/>
  <c r="EI510" i="37"/>
  <c r="EG510" i="37"/>
  <c r="EP514" i="37"/>
  <c r="EN514" i="37"/>
  <c r="EL514" i="37"/>
  <c r="EJ514" i="37"/>
  <c r="EH514" i="37"/>
  <c r="GG514" i="37"/>
  <c r="EQ514" i="37"/>
  <c r="EO514" i="37"/>
  <c r="EK514" i="37"/>
  <c r="EI514" i="37"/>
  <c r="EG514" i="37"/>
  <c r="EP528" i="37"/>
  <c r="EN528" i="37"/>
  <c r="EL528" i="37"/>
  <c r="EJ528" i="37"/>
  <c r="EH528" i="37"/>
  <c r="GG528" i="37"/>
  <c r="EQ528" i="37"/>
  <c r="EO528" i="37"/>
  <c r="EK528" i="37"/>
  <c r="EI528" i="37"/>
  <c r="EG528" i="37"/>
  <c r="EP532" i="37"/>
  <c r="EN532" i="37"/>
  <c r="EL532" i="37"/>
  <c r="EJ532" i="37"/>
  <c r="EH532" i="37"/>
  <c r="GG532" i="37"/>
  <c r="EQ532" i="37"/>
  <c r="EO532" i="37"/>
  <c r="EK532" i="37"/>
  <c r="EI532" i="37"/>
  <c r="EG532" i="37"/>
  <c r="EP536" i="37"/>
  <c r="EN536" i="37"/>
  <c r="EL536" i="37"/>
  <c r="EJ536" i="37"/>
  <c r="EH536" i="37"/>
  <c r="GG536" i="37"/>
  <c r="EQ536" i="37"/>
  <c r="EO536" i="37"/>
  <c r="EK536" i="37"/>
  <c r="EI536" i="37"/>
  <c r="EG536" i="37"/>
  <c r="EP542" i="37"/>
  <c r="EN542" i="37"/>
  <c r="EL542" i="37"/>
  <c r="EJ542" i="37"/>
  <c r="EH542" i="37"/>
  <c r="GG542" i="37"/>
  <c r="EO542" i="37"/>
  <c r="EK542" i="37"/>
  <c r="EG542" i="37"/>
  <c r="EQ542" i="37"/>
  <c r="EI542" i="37"/>
  <c r="EP556" i="37"/>
  <c r="EN556" i="37"/>
  <c r="EL556" i="37"/>
  <c r="EJ556" i="37"/>
  <c r="EH556" i="37"/>
  <c r="GG556" i="37"/>
  <c r="EQ556" i="37"/>
  <c r="EO556" i="37"/>
  <c r="EK556" i="37"/>
  <c r="EI556" i="37"/>
  <c r="EG556" i="37"/>
  <c r="EN560" i="37"/>
  <c r="EO560" i="37"/>
  <c r="EP562" i="37"/>
  <c r="EN562" i="37"/>
  <c r="EL562" i="37"/>
  <c r="EJ562" i="37"/>
  <c r="EH562" i="37"/>
  <c r="GG562" i="37"/>
  <c r="EO562" i="37"/>
  <c r="EK562" i="37"/>
  <c r="EG562" i="37"/>
  <c r="EQ562" i="37"/>
  <c r="EI562" i="37"/>
  <c r="EP564" i="37"/>
  <c r="EN564" i="37"/>
  <c r="EL564" i="37"/>
  <c r="EJ564" i="37"/>
  <c r="EH564" i="37"/>
  <c r="GG564" i="37"/>
  <c r="EO564" i="37"/>
  <c r="EK564" i="37"/>
  <c r="EG564" i="37"/>
  <c r="EQ564" i="37"/>
  <c r="EI564" i="37"/>
  <c r="EP566" i="37"/>
  <c r="EN566" i="37"/>
  <c r="EL566" i="37"/>
  <c r="EJ566" i="37"/>
  <c r="EH566" i="37"/>
  <c r="GG566" i="37"/>
  <c r="EQ566" i="37"/>
  <c r="EO566" i="37"/>
  <c r="EK566" i="37"/>
  <c r="EI566" i="37"/>
  <c r="EG566" i="37"/>
  <c r="AX6" i="37"/>
  <c r="BQ28" i="37"/>
  <c r="CY28" i="37"/>
  <c r="BQ31" i="37"/>
  <c r="FM31" i="37"/>
  <c r="FX49" i="37"/>
  <c r="FX121" i="37"/>
  <c r="FY218" i="37"/>
  <c r="FZ218" i="37" s="1"/>
  <c r="AW4" i="37"/>
  <c r="BQ129" i="37"/>
  <c r="FM129" i="37" s="1"/>
  <c r="GI129" i="37" s="1"/>
  <c r="BQ140" i="37"/>
  <c r="EQ140" i="37" s="1"/>
  <c r="GG140" i="37" s="1"/>
  <c r="GK140" i="37" s="1"/>
  <c r="BQ166" i="37"/>
  <c r="EQ166" i="37" s="1"/>
  <c r="BQ170" i="37"/>
  <c r="BQ176" i="37"/>
  <c r="CY176" i="37"/>
  <c r="BQ182" i="37"/>
  <c r="EQ182" i="37"/>
  <c r="BQ187" i="37"/>
  <c r="BQ203" i="37"/>
  <c r="EQ203" i="37" s="1"/>
  <c r="GG203" i="37" s="1"/>
  <c r="AW26" i="37"/>
  <c r="AZ26" i="37" s="1"/>
  <c r="AW30" i="37"/>
  <c r="AZ30" i="37" s="1"/>
  <c r="AW32" i="37"/>
  <c r="AZ32" i="37" s="1"/>
  <c r="BI33" i="37"/>
  <c r="AW38" i="37"/>
  <c r="AZ38" i="37"/>
  <c r="BQ320" i="37"/>
  <c r="FM320" i="37"/>
  <c r="BQ322" i="37"/>
  <c r="AW42" i="37"/>
  <c r="AZ42" i="37" s="1"/>
  <c r="AW46" i="37"/>
  <c r="AZ46" i="37" s="1"/>
  <c r="AW50" i="37"/>
  <c r="AZ50" i="37" s="1"/>
  <c r="AW52" i="37"/>
  <c r="AZ52" i="37" s="1"/>
  <c r="AW56" i="37"/>
  <c r="AZ56" i="37" s="1"/>
  <c r="AW60" i="37"/>
  <c r="AZ60" i="37" s="1"/>
  <c r="DM60" i="37"/>
  <c r="DS60" i="37"/>
  <c r="DN60" i="37"/>
  <c r="DR60" i="37"/>
  <c r="AW64" i="37"/>
  <c r="AZ64" i="37" s="1"/>
  <c r="CO64" i="37"/>
  <c r="CP64" i="37"/>
  <c r="AW66" i="37"/>
  <c r="AZ66" i="37" s="1"/>
  <c r="AW70" i="37"/>
  <c r="AZ70" i="37" s="1"/>
  <c r="CP70" i="37"/>
  <c r="CT70" i="37"/>
  <c r="CX70" i="37"/>
  <c r="DN70" i="37"/>
  <c r="DR70" i="37"/>
  <c r="FD70" i="37"/>
  <c r="FH70" i="37"/>
  <c r="CS72" i="37"/>
  <c r="CW72" i="37"/>
  <c r="CR72" i="37"/>
  <c r="CV72" i="37"/>
  <c r="AW74" i="37"/>
  <c r="AZ74" i="37"/>
  <c r="CP74" i="37"/>
  <c r="AW78" i="37"/>
  <c r="AZ78" i="37" s="1"/>
  <c r="CW80" i="37"/>
  <c r="CR80" i="37"/>
  <c r="DL80" i="37"/>
  <c r="DP80" i="37"/>
  <c r="CS84" i="37"/>
  <c r="CR84" i="37"/>
  <c r="CV84" i="37"/>
  <c r="FF84" i="37"/>
  <c r="AW88" i="37"/>
  <c r="AZ88" i="37" s="1"/>
  <c r="BI27" i="37"/>
  <c r="FF31" i="37"/>
  <c r="FX314" i="37"/>
  <c r="AW43" i="37"/>
  <c r="AZ43" i="37"/>
  <c r="AW45" i="37"/>
  <c r="AZ45" i="37"/>
  <c r="AW47" i="37"/>
  <c r="AZ47" i="37"/>
  <c r="AW49" i="37"/>
  <c r="AZ49" i="37"/>
  <c r="AW53" i="37"/>
  <c r="AW55" i="37"/>
  <c r="AZ55" i="37"/>
  <c r="CO55" i="37"/>
  <c r="CP55" i="37"/>
  <c r="CX55" i="37"/>
  <c r="DN55" i="37"/>
  <c r="FC55" i="37"/>
  <c r="FL55" i="37"/>
  <c r="AW59" i="37"/>
  <c r="AZ59" i="37"/>
  <c r="AW61" i="37"/>
  <c r="AZ61" i="37" s="1"/>
  <c r="CO61" i="37"/>
  <c r="CP61" i="37"/>
  <c r="CT61" i="37"/>
  <c r="CX61" i="37"/>
  <c r="AW63" i="37"/>
  <c r="AZ63" i="37" s="1"/>
  <c r="CP63" i="37"/>
  <c r="CX63" i="37"/>
  <c r="FG63" i="37"/>
  <c r="FL63" i="37"/>
  <c r="AW65" i="37"/>
  <c r="AZ65" i="37" s="1"/>
  <c r="AW67" i="37"/>
  <c r="AZ67" i="37" s="1"/>
  <c r="AW81" i="37"/>
  <c r="AZ81" i="37" s="1"/>
  <c r="AW83" i="37"/>
  <c r="AZ83" i="37" s="1"/>
  <c r="DL85" i="37"/>
  <c r="DP85" i="37"/>
  <c r="FE85" i="37"/>
  <c r="FF85" i="37"/>
  <c r="FJ85" i="37"/>
  <c r="AW87" i="37"/>
  <c r="AZ87" i="37"/>
  <c r="CS89" i="37"/>
  <c r="CR89" i="37"/>
  <c r="DL91" i="37"/>
  <c r="DP91" i="37"/>
  <c r="FE91" i="37"/>
  <c r="FF91" i="37"/>
  <c r="FJ91" i="37"/>
  <c r="CS93" i="37"/>
  <c r="CR93" i="37"/>
  <c r="AW99" i="37"/>
  <c r="AZ99" i="37"/>
  <c r="FD99" i="37"/>
  <c r="FH99" i="37"/>
  <c r="FL99" i="37"/>
  <c r="AW101" i="37"/>
  <c r="AZ101" i="37" s="1"/>
  <c r="AW103" i="37"/>
  <c r="AZ103" i="37" s="1"/>
  <c r="CO103" i="37"/>
  <c r="CT103" i="37"/>
  <c r="CX103" i="37"/>
  <c r="FC103" i="37"/>
  <c r="FG103" i="37"/>
  <c r="FH103" i="37"/>
  <c r="AW105" i="37"/>
  <c r="AZ105" i="37" s="1"/>
  <c r="AW107" i="37"/>
  <c r="AZ107" i="37" s="1"/>
  <c r="AW109" i="37"/>
  <c r="AZ109" i="37" s="1"/>
  <c r="AW111" i="37"/>
  <c r="FL111" i="37"/>
  <c r="AW113" i="37"/>
  <c r="AZ113" i="37" s="1"/>
  <c r="AW115" i="37"/>
  <c r="AZ115" i="37" s="1"/>
  <c r="CT115" i="37"/>
  <c r="CX115" i="37"/>
  <c r="FG115" i="37"/>
  <c r="FL115" i="37"/>
  <c r="AW117" i="37"/>
  <c r="AZ117" i="37" s="1"/>
  <c r="CO117" i="37"/>
  <c r="CX117" i="37"/>
  <c r="AW119" i="37"/>
  <c r="AZ119" i="37" s="1"/>
  <c r="AW121" i="37"/>
  <c r="AZ121" i="37" s="1"/>
  <c r="FL121" i="37"/>
  <c r="AW123" i="37"/>
  <c r="AZ123" i="37"/>
  <c r="AW125" i="37"/>
  <c r="AZ125" i="37"/>
  <c r="AW127" i="37"/>
  <c r="AZ127" i="37"/>
  <c r="AW129" i="37"/>
  <c r="AZ129" i="37"/>
  <c r="FG129" i="37"/>
  <c r="FD129" i="37"/>
  <c r="FH129" i="37"/>
  <c r="FL129" i="37"/>
  <c r="AW131" i="37"/>
  <c r="AZ131" i="37"/>
  <c r="AW133" i="37"/>
  <c r="AZ133" i="37"/>
  <c r="AW135" i="37"/>
  <c r="AZ135" i="37"/>
  <c r="CP135" i="37"/>
  <c r="CT135" i="37"/>
  <c r="CX135" i="37"/>
  <c r="FG135" i="37"/>
  <c r="FD135" i="37"/>
  <c r="FH135" i="37"/>
  <c r="AW137" i="37"/>
  <c r="AZ137" i="37"/>
  <c r="AW139" i="37"/>
  <c r="AZ139" i="37"/>
  <c r="AW141" i="37"/>
  <c r="AZ141" i="37"/>
  <c r="AW143" i="37"/>
  <c r="AZ143" i="37"/>
  <c r="FC143" i="37"/>
  <c r="FG143" i="37"/>
  <c r="FD143" i="37"/>
  <c r="FH143" i="37"/>
  <c r="AW145" i="37"/>
  <c r="AZ145" i="37" s="1"/>
  <c r="AW147" i="37"/>
  <c r="AZ147" i="37" s="1"/>
  <c r="AW149" i="37"/>
  <c r="AZ149" i="37" s="1"/>
  <c r="FG149" i="37"/>
  <c r="FD149" i="37"/>
  <c r="FL149" i="37"/>
  <c r="AW151" i="37"/>
  <c r="AZ151" i="37"/>
  <c r="AW153" i="37"/>
  <c r="AZ153" i="37" s="1"/>
  <c r="AW155" i="37"/>
  <c r="AZ155" i="37"/>
  <c r="AW157" i="37"/>
  <c r="AZ157" i="37"/>
  <c r="FG157" i="37"/>
  <c r="FD157" i="37"/>
  <c r="FH157" i="37"/>
  <c r="FL157" i="37"/>
  <c r="AW159" i="37"/>
  <c r="AZ159" i="37"/>
  <c r="AW161" i="37"/>
  <c r="AZ161" i="37"/>
  <c r="FG161" i="37"/>
  <c r="FD161" i="37"/>
  <c r="FH161" i="37"/>
  <c r="AW163" i="37"/>
  <c r="AZ163" i="37"/>
  <c r="FG163" i="37"/>
  <c r="FL163" i="37"/>
  <c r="AW165" i="37"/>
  <c r="AZ165" i="37" s="1"/>
  <c r="AW167" i="37"/>
  <c r="AZ167" i="37" s="1"/>
  <c r="AW169" i="37"/>
  <c r="AZ169" i="37" s="1"/>
  <c r="AW171" i="37"/>
  <c r="AZ171" i="37" s="1"/>
  <c r="AW173" i="37"/>
  <c r="AZ173" i="37" s="1"/>
  <c r="AW175" i="37"/>
  <c r="AZ175" i="37" s="1"/>
  <c r="FG175" i="37"/>
  <c r="FD175" i="37"/>
  <c r="FH175" i="37"/>
  <c r="FL175" i="37"/>
  <c r="AW177" i="37"/>
  <c r="AZ177" i="37" s="1"/>
  <c r="FG177" i="37"/>
  <c r="FD177" i="37"/>
  <c r="FL177" i="37"/>
  <c r="AW179" i="37"/>
  <c r="AZ179" i="37"/>
  <c r="DM179" i="37"/>
  <c r="DS179" i="37"/>
  <c r="DN179" i="37"/>
  <c r="DR179" i="37"/>
  <c r="AW181" i="37"/>
  <c r="AZ181" i="37"/>
  <c r="FC181" i="37"/>
  <c r="FG181" i="37"/>
  <c r="FD181" i="37"/>
  <c r="FH181" i="37"/>
  <c r="FL181" i="37"/>
  <c r="AW183" i="37"/>
  <c r="AZ183" i="37" s="1"/>
  <c r="AW185" i="37"/>
  <c r="AZ185" i="37" s="1"/>
  <c r="AW187" i="37"/>
  <c r="AZ187" i="37" s="1"/>
  <c r="AW189" i="37"/>
  <c r="AZ189" i="37" s="1"/>
  <c r="AW191" i="37"/>
  <c r="AZ191" i="37" s="1"/>
  <c r="AW193" i="37"/>
  <c r="AZ193" i="37" s="1"/>
  <c r="AW195" i="37"/>
  <c r="AZ195" i="37" s="1"/>
  <c r="AW197" i="37"/>
  <c r="AZ197" i="37" s="1"/>
  <c r="AW199" i="37"/>
  <c r="AW201" i="37"/>
  <c r="AZ201" i="37"/>
  <c r="AW203" i="37"/>
  <c r="AZ203" i="37"/>
  <c r="AW205" i="37"/>
  <c r="AZ205" i="37"/>
  <c r="AW207" i="37"/>
  <c r="BI215" i="37"/>
  <c r="AW218" i="37"/>
  <c r="DD103" i="37"/>
  <c r="DA104" i="37"/>
  <c r="CP88" i="37"/>
  <c r="CT88" i="37"/>
  <c r="DS88" i="37"/>
  <c r="DN88" i="37"/>
  <c r="DR88" i="37"/>
  <c r="AW90" i="37"/>
  <c r="AZ90" i="37"/>
  <c r="AW92" i="37"/>
  <c r="AZ92" i="37"/>
  <c r="DM92" i="37"/>
  <c r="DN92" i="37"/>
  <c r="FD92" i="37"/>
  <c r="FL92" i="37"/>
  <c r="AW94" i="37"/>
  <c r="AZ94" i="37" s="1"/>
  <c r="AW96" i="37"/>
  <c r="AZ96" i="37" s="1"/>
  <c r="DM96" i="37"/>
  <c r="DN96" i="37"/>
  <c r="DR96" i="37"/>
  <c r="FC96" i="37"/>
  <c r="FD96" i="37"/>
  <c r="FH96" i="37"/>
  <c r="AW98" i="37"/>
  <c r="AX98" i="37"/>
  <c r="AW100" i="37"/>
  <c r="AZ100" i="37"/>
  <c r="AW102" i="37"/>
  <c r="AZ102" i="37" s="1"/>
  <c r="FG102" i="37"/>
  <c r="FD102" i="37"/>
  <c r="FL102" i="37"/>
  <c r="AW104" i="37"/>
  <c r="AZ104" i="37"/>
  <c r="DM104" i="37"/>
  <c r="DR104" i="37"/>
  <c r="FL104" i="37"/>
  <c r="AW106" i="37"/>
  <c r="AZ106" i="37" s="1"/>
  <c r="DM106" i="37"/>
  <c r="DS106" i="37"/>
  <c r="DN106" i="37"/>
  <c r="DR106" i="37"/>
  <c r="AW108" i="37"/>
  <c r="AZ108" i="37" s="1"/>
  <c r="AW110" i="37"/>
  <c r="AZ110" i="37" s="1"/>
  <c r="AW112" i="37"/>
  <c r="AZ112" i="37" s="1"/>
  <c r="AW114" i="37"/>
  <c r="AW116" i="37"/>
  <c r="AZ116" i="37"/>
  <c r="AW118" i="37"/>
  <c r="AW120" i="37"/>
  <c r="AZ120" i="37" s="1"/>
  <c r="AW122" i="37"/>
  <c r="AZ122" i="37" s="1"/>
  <c r="AW124" i="37"/>
  <c r="AZ124" i="37" s="1"/>
  <c r="AW126" i="37"/>
  <c r="AZ126" i="37" s="1"/>
  <c r="AW128" i="37"/>
  <c r="AZ128" i="37" s="1"/>
  <c r="AW130" i="37"/>
  <c r="AZ130" i="37" s="1"/>
  <c r="AW132" i="37"/>
  <c r="AZ132" i="37" s="1"/>
  <c r="AW134" i="37"/>
  <c r="AZ134" i="37" s="1"/>
  <c r="AW136" i="37"/>
  <c r="AZ136" i="37" s="1"/>
  <c r="AW138" i="37"/>
  <c r="AZ138" i="37" s="1"/>
  <c r="AW140" i="37"/>
  <c r="AZ140" i="37" s="1"/>
  <c r="AW142" i="37"/>
  <c r="AZ142" i="37" s="1"/>
  <c r="AW144" i="37"/>
  <c r="AZ144" i="37" s="1"/>
  <c r="AW146" i="37"/>
  <c r="AZ146" i="37" s="1"/>
  <c r="AW148" i="37"/>
  <c r="AZ148" i="37" s="1"/>
  <c r="AW150" i="37"/>
  <c r="AZ150" i="37" s="1"/>
  <c r="AW152" i="37"/>
  <c r="AZ152" i="37" s="1"/>
  <c r="CP152" i="37"/>
  <c r="CT152" i="37"/>
  <c r="CX152" i="37"/>
  <c r="DS152" i="37"/>
  <c r="AW154" i="37"/>
  <c r="AZ154" i="37" s="1"/>
  <c r="AW156" i="37"/>
  <c r="AZ156" i="37" s="1"/>
  <c r="FG156" i="37"/>
  <c r="FD156" i="37"/>
  <c r="FL156" i="37"/>
  <c r="AW158" i="37"/>
  <c r="AZ158" i="37"/>
  <c r="AW160" i="37"/>
  <c r="AZ160" i="37"/>
  <c r="AW162" i="37"/>
  <c r="AZ162" i="37"/>
  <c r="AW164" i="37"/>
  <c r="AZ164" i="37"/>
  <c r="AW166" i="37"/>
  <c r="AZ166" i="37"/>
  <c r="AW168" i="37"/>
  <c r="AZ168" i="37"/>
  <c r="FG168" i="37"/>
  <c r="FD168" i="37"/>
  <c r="AW170" i="37"/>
  <c r="AZ170" i="37"/>
  <c r="AW172" i="37"/>
  <c r="AZ172" i="37"/>
  <c r="AW174" i="37"/>
  <c r="AZ174" i="37"/>
  <c r="AW176" i="37"/>
  <c r="AZ176" i="37"/>
  <c r="CP176" i="37"/>
  <c r="CT176" i="37"/>
  <c r="CX176" i="37"/>
  <c r="AW178" i="37"/>
  <c r="AZ178" i="37" s="1"/>
  <c r="FG178" i="37"/>
  <c r="FD178" i="37"/>
  <c r="FH178" i="37"/>
  <c r="FL178" i="37"/>
  <c r="AW180" i="37"/>
  <c r="AZ180" i="37" s="1"/>
  <c r="CP180" i="37"/>
  <c r="CT180" i="37"/>
  <c r="CX180" i="37"/>
  <c r="DN180" i="37"/>
  <c r="FC180" i="37"/>
  <c r="FD180" i="37"/>
  <c r="FL180" i="37"/>
  <c r="AW182" i="37"/>
  <c r="AZ182" i="37"/>
  <c r="AW184" i="37"/>
  <c r="AZ184" i="37"/>
  <c r="AW186" i="37"/>
  <c r="AZ186" i="37"/>
  <c r="AW188" i="37"/>
  <c r="AZ188" i="37"/>
  <c r="AW190" i="37"/>
  <c r="AZ190" i="37"/>
  <c r="AW192" i="37"/>
  <c r="AZ192" i="37"/>
  <c r="AW194" i="37"/>
  <c r="AZ194" i="37"/>
  <c r="FC194" i="37"/>
  <c r="FG194" i="37"/>
  <c r="FD194" i="37"/>
  <c r="FH194" i="37"/>
  <c r="AW196" i="37"/>
  <c r="AZ196" i="37"/>
  <c r="AW198" i="37"/>
  <c r="AW200" i="37"/>
  <c r="AZ200" i="37" s="1"/>
  <c r="AW202" i="37"/>
  <c r="AZ202" i="37" s="1"/>
  <c r="AW204" i="37"/>
  <c r="AZ204" i="37" s="1"/>
  <c r="AW206" i="37"/>
  <c r="AZ206" i="37" s="1"/>
  <c r="AW208" i="37"/>
  <c r="AX25" i="37"/>
  <c r="AX31" i="37"/>
  <c r="AX37" i="37"/>
  <c r="AW210" i="37"/>
  <c r="AZ210" i="37" s="1"/>
  <c r="AW216" i="37"/>
  <c r="AZ216" i="37" s="1"/>
  <c r="FI318" i="37"/>
  <c r="FD320" i="37"/>
  <c r="FH320" i="37"/>
  <c r="FL320" i="37"/>
  <c r="AW331" i="37"/>
  <c r="AW340" i="37"/>
  <c r="AZ340" i="37" s="1"/>
  <c r="AW344" i="37"/>
  <c r="AZ344" i="37" s="1"/>
  <c r="AW348" i="37"/>
  <c r="AZ348" i="37" s="1"/>
  <c r="AW352" i="37"/>
  <c r="AZ352" i="37"/>
  <c r="AW356" i="37"/>
  <c r="AZ356" i="37"/>
  <c r="AW360" i="37"/>
  <c r="AW364" i="37"/>
  <c r="AZ364" i="37" s="1"/>
  <c r="AW368" i="37"/>
  <c r="CU368" i="37"/>
  <c r="CZ103" i="37"/>
  <c r="CZ579" i="37"/>
  <c r="CV306" i="37"/>
  <c r="CS309" i="37"/>
  <c r="DF370" i="37"/>
  <c r="AW224" i="37"/>
  <c r="AZ224" i="37" s="1"/>
  <c r="AW228" i="37"/>
  <c r="AZ228" i="37" s="1"/>
  <c r="EM581" i="37"/>
  <c r="BQ343" i="37"/>
  <c r="BQ346" i="37"/>
  <c r="BQ364" i="37"/>
  <c r="FM364" i="37"/>
  <c r="AX211" i="37"/>
  <c r="AX215" i="37"/>
  <c r="AX219" i="37"/>
  <c r="AX223" i="37"/>
  <c r="AX227" i="37"/>
  <c r="AW315" i="37"/>
  <c r="AZ315" i="37"/>
  <c r="FE316" i="37"/>
  <c r="FD316" i="37"/>
  <c r="FH316" i="37"/>
  <c r="AV317" i="37"/>
  <c r="AY317" i="37" s="1"/>
  <c r="AV319" i="37"/>
  <c r="AV323" i="37"/>
  <c r="AY323" i="37"/>
  <c r="CS326" i="37"/>
  <c r="CR326" i="37"/>
  <c r="CV326" i="37"/>
  <c r="AW327" i="37"/>
  <c r="AZ327" i="37" s="1"/>
  <c r="AW329" i="37"/>
  <c r="AW335" i="37"/>
  <c r="AZ335" i="37" s="1"/>
  <c r="AW337" i="37"/>
  <c r="FI339" i="37"/>
  <c r="AW341" i="37"/>
  <c r="AW345" i="37"/>
  <c r="AZ345" i="37"/>
  <c r="AW349" i="37"/>
  <c r="AZ349" i="37"/>
  <c r="CO349" i="37"/>
  <c r="CP349" i="37"/>
  <c r="CX349" i="37"/>
  <c r="CS351" i="37"/>
  <c r="CR351" i="37"/>
  <c r="AW353" i="37"/>
  <c r="AZ353" i="37" s="1"/>
  <c r="CS355" i="37"/>
  <c r="AW357" i="37"/>
  <c r="AW361" i="37"/>
  <c r="CX361" i="37"/>
  <c r="FL361" i="37"/>
  <c r="DT363" i="37"/>
  <c r="AW365" i="37"/>
  <c r="AW369" i="37"/>
  <c r="AX318" i="37"/>
  <c r="AX320" i="37"/>
  <c r="AX322" i="37"/>
  <c r="AX324" i="37"/>
  <c r="CX373" i="37"/>
  <c r="FL373" i="37"/>
  <c r="AW376" i="37"/>
  <c r="AZ376" i="37" s="1"/>
  <c r="FI381" i="37"/>
  <c r="AW382" i="37"/>
  <c r="AZ382" i="37"/>
  <c r="AW389" i="37"/>
  <c r="AW393" i="37"/>
  <c r="AW397" i="37"/>
  <c r="AW401" i="37"/>
  <c r="AW405" i="37"/>
  <c r="AW409" i="37"/>
  <c r="AW413" i="37"/>
  <c r="AW419" i="37"/>
  <c r="CU419" i="37"/>
  <c r="AW423" i="37"/>
  <c r="AW427" i="37"/>
  <c r="FG427" i="37"/>
  <c r="FL427" i="37"/>
  <c r="CS429" i="37"/>
  <c r="CR429" i="37"/>
  <c r="CV429" i="37"/>
  <c r="FI429" i="37"/>
  <c r="FF429" i="37"/>
  <c r="AW431" i="37"/>
  <c r="AW434" i="37"/>
  <c r="FI434" i="37"/>
  <c r="FF434" i="37"/>
  <c r="AW449" i="37"/>
  <c r="AW453" i="37"/>
  <c r="AZ453" i="37"/>
  <c r="AW457" i="37"/>
  <c r="AZ457" i="37"/>
  <c r="AW461" i="37"/>
  <c r="AW467" i="37"/>
  <c r="AZ467" i="37"/>
  <c r="AW471" i="37"/>
  <c r="AX489" i="37"/>
  <c r="DD504" i="37"/>
  <c r="AW311" i="37"/>
  <c r="DE368" i="37"/>
  <c r="AW384" i="37"/>
  <c r="AZ384" i="37" s="1"/>
  <c r="AW398" i="37"/>
  <c r="AW406" i="37"/>
  <c r="AW408" i="37"/>
  <c r="AW416" i="37"/>
  <c r="EB424" i="37"/>
  <c r="CY434" i="37"/>
  <c r="CP434" i="37"/>
  <c r="CT434" i="37"/>
  <c r="CX434" i="37"/>
  <c r="AX373" i="37"/>
  <c r="AX377" i="37"/>
  <c r="AV448" i="37"/>
  <c r="AZ448" i="37"/>
  <c r="AV452" i="37"/>
  <c r="AX454" i="37"/>
  <c r="AX460" i="37"/>
  <c r="AX462" i="37"/>
  <c r="AW503" i="37"/>
  <c r="AZ503" i="37"/>
  <c r="AW524" i="37"/>
  <c r="AZ524" i="37"/>
  <c r="AW540" i="37"/>
  <c r="AZ540" i="37"/>
  <c r="AW557" i="37"/>
  <c r="AZ557" i="37"/>
  <c r="AW565" i="37"/>
  <c r="AZ565" i="37"/>
  <c r="AW569" i="37"/>
  <c r="AZ569" i="37"/>
  <c r="AX445" i="37"/>
  <c r="AX440" i="37"/>
  <c r="AX486" i="37"/>
  <c r="AX519" i="37"/>
  <c r="DH504" i="37"/>
  <c r="AX553" i="37"/>
  <c r="AX282" i="37"/>
  <c r="AX283" i="37"/>
  <c r="AX284" i="37"/>
  <c r="AX285" i="37"/>
  <c r="AX286" i="37"/>
  <c r="AX287" i="37"/>
  <c r="AX288" i="37"/>
  <c r="AX289" i="37"/>
  <c r="AX290" i="37"/>
  <c r="AX291" i="37"/>
  <c r="AX292" i="37"/>
  <c r="AX293" i="37"/>
  <c r="AX294" i="37"/>
  <c r="AX295" i="37"/>
  <c r="AX296" i="37"/>
  <c r="AX297" i="37"/>
  <c r="AX298" i="37"/>
  <c r="AX299" i="37"/>
  <c r="AX300" i="37"/>
  <c r="AX301" i="37"/>
  <c r="AX302" i="37"/>
  <c r="AX303" i="37"/>
  <c r="AX304" i="37"/>
  <c r="AX305" i="37"/>
  <c r="AX306" i="37"/>
  <c r="AX307" i="37"/>
  <c r="AX309" i="37"/>
  <c r="AX310" i="37"/>
  <c r="AX312" i="37"/>
  <c r="DD366" i="37"/>
  <c r="DE366" i="37"/>
  <c r="DB366" i="37"/>
  <c r="AW388" i="37"/>
  <c r="AW396" i="37"/>
  <c r="AW404" i="37"/>
  <c r="AW412" i="37"/>
  <c r="AW414" i="37"/>
  <c r="DK415" i="37"/>
  <c r="DQ415" i="37"/>
  <c r="DT415" i="37"/>
  <c r="AW418" i="37"/>
  <c r="AW420" i="37"/>
  <c r="AW426" i="37"/>
  <c r="AX379" i="37"/>
  <c r="AW456" i="37"/>
  <c r="AW458" i="37"/>
  <c r="AW464" i="37"/>
  <c r="AW470" i="37"/>
  <c r="AZ470" i="37"/>
  <c r="AW496" i="37"/>
  <c r="AW502" i="37"/>
  <c r="AZ502" i="37" s="1"/>
  <c r="CS504" i="37"/>
  <c r="CV504" i="37"/>
  <c r="AW506" i="37"/>
  <c r="AZ506" i="37" s="1"/>
  <c r="AW510" i="37"/>
  <c r="AZ510" i="37" s="1"/>
  <c r="AW514" i="37"/>
  <c r="AZ514" i="37" s="1"/>
  <c r="CM517" i="37"/>
  <c r="AW518" i="37"/>
  <c r="AZ518" i="37"/>
  <c r="AW520" i="37"/>
  <c r="AZ520" i="37"/>
  <c r="AW528" i="37"/>
  <c r="AZ528" i="37"/>
  <c r="AW532" i="37"/>
  <c r="AZ532" i="37"/>
  <c r="AW536" i="37"/>
  <c r="AZ536" i="37"/>
  <c r="AW556" i="37"/>
  <c r="AZ556" i="37"/>
  <c r="AW560" i="37"/>
  <c r="AZ560" i="37"/>
  <c r="AW562" i="37"/>
  <c r="AZ562" i="37"/>
  <c r="AW566" i="37"/>
  <c r="AZ566" i="37"/>
  <c r="AX488" i="37"/>
  <c r="AX551" i="37"/>
  <c r="AX573" i="37"/>
  <c r="DB525" i="37"/>
  <c r="FV46" i="37"/>
  <c r="FT46" i="37"/>
  <c r="FR46" i="37"/>
  <c r="FP46" i="37"/>
  <c r="FN46" i="37"/>
  <c r="BR46" i="37"/>
  <c r="FU46" i="37"/>
  <c r="FS46" i="37"/>
  <c r="FQ46" i="37"/>
  <c r="FO46" i="37"/>
  <c r="FV50" i="37"/>
  <c r="FT50" i="37"/>
  <c r="FR50" i="37"/>
  <c r="FP50" i="37"/>
  <c r="FN50" i="37"/>
  <c r="BR50" i="37"/>
  <c r="FU50" i="37"/>
  <c r="FS50" i="37"/>
  <c r="FQ50" i="37"/>
  <c r="FO50" i="37"/>
  <c r="FT53" i="37"/>
  <c r="FR53" i="37"/>
  <c r="FP53" i="37"/>
  <c r="FN53" i="37"/>
  <c r="BP53" i="37"/>
  <c r="FU53" i="37"/>
  <c r="BO53" i="37"/>
  <c r="FT56" i="37"/>
  <c r="FR56" i="37"/>
  <c r="FN56" i="37"/>
  <c r="BP56" i="37"/>
  <c r="EP56" i="37" s="1"/>
  <c r="FU56" i="37"/>
  <c r="BO56" i="37"/>
  <c r="FR58" i="37"/>
  <c r="BP58" i="37"/>
  <c r="FU58" i="37"/>
  <c r="BO58" i="37"/>
  <c r="FU4" i="37"/>
  <c r="FS4" i="37"/>
  <c r="FQ4" i="37"/>
  <c r="FO4" i="37"/>
  <c r="FV4" i="37"/>
  <c r="FT4" i="37"/>
  <c r="FR4" i="37"/>
  <c r="FP4" i="37"/>
  <c r="FN4" i="37"/>
  <c r="BR4" i="37"/>
  <c r="FV24" i="37"/>
  <c r="FT24" i="37"/>
  <c r="FR24" i="37"/>
  <c r="FP24" i="37"/>
  <c r="FN24" i="37"/>
  <c r="BR24" i="37"/>
  <c r="FU24" i="37"/>
  <c r="FQ24" i="37"/>
  <c r="FS24" i="37"/>
  <c r="FO24" i="37"/>
  <c r="FV27" i="37"/>
  <c r="FR27" i="37"/>
  <c r="FP27" i="37"/>
  <c r="BP27" i="37"/>
  <c r="FS27" i="37"/>
  <c r="FO27" i="37"/>
  <c r="BO27" i="37"/>
  <c r="FV30" i="37"/>
  <c r="FT30" i="37"/>
  <c r="FR30" i="37"/>
  <c r="FP30" i="37"/>
  <c r="FN30" i="37"/>
  <c r="BR30" i="37"/>
  <c r="FU30" i="37"/>
  <c r="FQ30" i="37"/>
  <c r="FS30" i="37"/>
  <c r="FO30" i="37"/>
  <c r="FN33" i="37"/>
  <c r="BP33" i="37"/>
  <c r="FS33" i="37"/>
  <c r="FO33" i="37"/>
  <c r="BO33" i="37"/>
  <c r="FV41" i="37"/>
  <c r="FT41" i="37"/>
  <c r="FR41" i="37"/>
  <c r="FP41" i="37"/>
  <c r="FN41" i="37"/>
  <c r="BR41" i="37"/>
  <c r="FS41" i="37"/>
  <c r="FO41" i="37"/>
  <c r="FU41" i="37"/>
  <c r="FQ41" i="37"/>
  <c r="BC28" i="37"/>
  <c r="CO28" i="37" s="1"/>
  <c r="BK28" i="37"/>
  <c r="CW28" i="37" s="1"/>
  <c r="BG28" i="37"/>
  <c r="CS28" i="37" s="1"/>
  <c r="BH28" i="37"/>
  <c r="CT28" i="37" s="1"/>
  <c r="BJ28" i="37"/>
  <c r="CV28" i="37" s="1"/>
  <c r="BD28" i="37"/>
  <c r="CP28" i="37" s="1"/>
  <c r="BC32" i="37"/>
  <c r="BK32" i="37"/>
  <c r="BG32" i="37"/>
  <c r="BH32" i="37"/>
  <c r="BE32" i="37"/>
  <c r="FT43" i="37"/>
  <c r="FN43" i="37"/>
  <c r="BP43" i="37"/>
  <c r="FO43" i="37"/>
  <c r="BO43" i="37"/>
  <c r="EN43" i="37"/>
  <c r="FN47" i="37"/>
  <c r="BP47" i="37"/>
  <c r="BO47" i="37"/>
  <c r="FT66" i="37"/>
  <c r="FN66" i="37"/>
  <c r="BP66" i="37"/>
  <c r="FU66" i="37"/>
  <c r="BO66" i="37"/>
  <c r="EJ66" i="37" s="1"/>
  <c r="FT95" i="37"/>
  <c r="FP95" i="37"/>
  <c r="BP95" i="37"/>
  <c r="BO95" i="37"/>
  <c r="EN95" i="37"/>
  <c r="FV190" i="37"/>
  <c r="FT190" i="37"/>
  <c r="FR190" i="37"/>
  <c r="FP190" i="37"/>
  <c r="FN190" i="37"/>
  <c r="BR190" i="37"/>
  <c r="FU190" i="37"/>
  <c r="FS190" i="37"/>
  <c r="FQ190" i="37"/>
  <c r="FO190" i="37"/>
  <c r="BP193" i="37"/>
  <c r="FS193" i="37"/>
  <c r="BO193" i="37"/>
  <c r="FV223" i="37"/>
  <c r="FT223" i="37"/>
  <c r="FR223" i="37"/>
  <c r="FP223" i="37"/>
  <c r="FN223" i="37"/>
  <c r="BR223" i="37"/>
  <c r="FS223" i="37"/>
  <c r="FO223" i="37"/>
  <c r="FU223" i="37"/>
  <c r="FQ223" i="37"/>
  <c r="FU229" i="37"/>
  <c r="FS229" i="37"/>
  <c r="FQ229" i="37"/>
  <c r="FO229" i="37"/>
  <c r="FV229" i="37"/>
  <c r="FT229" i="37"/>
  <c r="FR229" i="37"/>
  <c r="FP229" i="37"/>
  <c r="FN229" i="37"/>
  <c r="BR229" i="37"/>
  <c r="FT44" i="37"/>
  <c r="FN44" i="37"/>
  <c r="BP44" i="37"/>
  <c r="BO44" i="37"/>
  <c r="FV48" i="37"/>
  <c r="FT48" i="37"/>
  <c r="FR48" i="37"/>
  <c r="FP48" i="37"/>
  <c r="FN48" i="37"/>
  <c r="BR48" i="37"/>
  <c r="FU48" i="37"/>
  <c r="FS48" i="37"/>
  <c r="FQ48" i="37"/>
  <c r="FO48" i="37"/>
  <c r="FV51" i="37"/>
  <c r="FT51" i="37"/>
  <c r="FR51" i="37"/>
  <c r="FP51" i="37"/>
  <c r="FN51" i="37"/>
  <c r="BR51" i="37"/>
  <c r="BP51" i="37"/>
  <c r="FU51" i="37"/>
  <c r="FS51" i="37"/>
  <c r="FQ51" i="37"/>
  <c r="FO51" i="37"/>
  <c r="FV54" i="37"/>
  <c r="FT54" i="37"/>
  <c r="FR54" i="37"/>
  <c r="FP54" i="37"/>
  <c r="FN54" i="37"/>
  <c r="BR54" i="37"/>
  <c r="BP54" i="37"/>
  <c r="FU54" i="37"/>
  <c r="FS54" i="37"/>
  <c r="FQ54" i="37"/>
  <c r="FO54" i="37"/>
  <c r="FT57" i="37"/>
  <c r="BP57" i="37"/>
  <c r="FU57" i="37"/>
  <c r="BO57" i="37"/>
  <c r="EU55" i="37"/>
  <c r="ES55" i="37"/>
  <c r="DY55" i="37"/>
  <c r="DW55" i="37"/>
  <c r="EB55" i="37"/>
  <c r="EX55" i="37"/>
  <c r="DV55" i="37"/>
  <c r="ER55" i="37"/>
  <c r="DY63" i="37"/>
  <c r="DW63" i="37"/>
  <c r="EC63" i="37"/>
  <c r="DZ63" i="37"/>
  <c r="DY84" i="37"/>
  <c r="DW84" i="37"/>
  <c r="EC84" i="37"/>
  <c r="DZ84" i="37"/>
  <c r="EW89" i="37"/>
  <c r="EU89" i="37"/>
  <c r="CG89" i="37"/>
  <c r="CI89" i="37"/>
  <c r="CH89" i="37"/>
  <c r="EV89" i="37"/>
  <c r="EW92" i="37"/>
  <c r="EU92" i="37"/>
  <c r="ES92" i="37"/>
  <c r="ET92" i="37"/>
  <c r="EW93" i="37"/>
  <c r="EU93" i="37"/>
  <c r="ES93" i="37"/>
  <c r="ER93" i="37"/>
  <c r="EV93" i="37"/>
  <c r="EW115" i="37"/>
  <c r="EU115" i="37"/>
  <c r="EV115" i="37"/>
  <c r="EW123" i="37"/>
  <c r="EU123" i="37"/>
  <c r="ET123" i="37"/>
  <c r="EV123" i="37"/>
  <c r="EZ123" i="37"/>
  <c r="EW146" i="37"/>
  <c r="EU146" i="37"/>
  <c r="ES146" i="37"/>
  <c r="EV146" i="37"/>
  <c r="EZ146" i="37"/>
  <c r="ET146" i="37"/>
  <c r="EW149" i="37"/>
  <c r="EU149" i="37"/>
  <c r="ES149" i="37"/>
  <c r="ET149" i="37"/>
  <c r="EV149" i="37"/>
  <c r="EW154" i="37"/>
  <c r="EU154" i="37"/>
  <c r="ES154" i="37"/>
  <c r="ER154" i="37"/>
  <c r="EV154" i="37"/>
  <c r="EZ154" i="37"/>
  <c r="ET154" i="37"/>
  <c r="EX154" i="37"/>
  <c r="EW155" i="37"/>
  <c r="EU155" i="37"/>
  <c r="ET155" i="37"/>
  <c r="EX155" i="37"/>
  <c r="EV155" i="37"/>
  <c r="EZ155" i="37"/>
  <c r="EW156" i="37"/>
  <c r="EU156" i="37"/>
  <c r="ES156" i="37"/>
  <c r="EV156" i="37"/>
  <c r="ET156" i="37"/>
  <c r="EU163" i="37"/>
  <c r="ES163" i="37"/>
  <c r="DY163" i="37"/>
  <c r="DW163" i="37"/>
  <c r="DX163" i="37"/>
  <c r="ET163" i="37"/>
  <c r="DZ163" i="37"/>
  <c r="EV163" i="37"/>
  <c r="EW177" i="37"/>
  <c r="EU177" i="37"/>
  <c r="ES177" i="37"/>
  <c r="ET177" i="37"/>
  <c r="EX177" i="37"/>
  <c r="EV177" i="37"/>
  <c r="EW180" i="37"/>
  <c r="EU180" i="37"/>
  <c r="ES180" i="37"/>
  <c r="ER180" i="37"/>
  <c r="EX180" i="37"/>
  <c r="AN7" i="37"/>
  <c r="AO7" i="37" s="1"/>
  <c r="AI578" i="37"/>
  <c r="FW8" i="37"/>
  <c r="AU8" i="37"/>
  <c r="GJ8" i="37"/>
  <c r="AH8" i="37"/>
  <c r="GV8" i="37" s="1"/>
  <c r="FW9" i="37"/>
  <c r="AU9" i="37"/>
  <c r="GJ9" i="37"/>
  <c r="AH9" i="37"/>
  <c r="GV9" i="37"/>
  <c r="FW11" i="37"/>
  <c r="AU11" i="37"/>
  <c r="GJ11" i="37"/>
  <c r="AH11" i="37"/>
  <c r="GV11" i="37" s="1"/>
  <c r="FW12" i="37"/>
  <c r="AU12" i="37"/>
  <c r="GJ12" i="37"/>
  <c r="AH12" i="37"/>
  <c r="GV12" i="37"/>
  <c r="FW13" i="37"/>
  <c r="FX13" i="37"/>
  <c r="AU13" i="37"/>
  <c r="AH13" i="37"/>
  <c r="GV13" i="37" s="1"/>
  <c r="FW14" i="37"/>
  <c r="FX14" i="37" s="1"/>
  <c r="AU14" i="37"/>
  <c r="AH14" i="37"/>
  <c r="GV14" i="37"/>
  <c r="FW15" i="37"/>
  <c r="FX15" i="37"/>
  <c r="AU15" i="37"/>
  <c r="AH15" i="37"/>
  <c r="GV15" i="37" s="1"/>
  <c r="FW16" i="37"/>
  <c r="FX16" i="37" s="1"/>
  <c r="AU16" i="37"/>
  <c r="AH16" i="37"/>
  <c r="GV16" i="37"/>
  <c r="FW17" i="37"/>
  <c r="FX17" i="37"/>
  <c r="AU17" i="37"/>
  <c r="AH17" i="37"/>
  <c r="GV17" i="37" s="1"/>
  <c r="FW18" i="37"/>
  <c r="AU18" i="37"/>
  <c r="GJ18" i="37"/>
  <c r="AH18" i="37"/>
  <c r="GV18" i="37"/>
  <c r="FW19" i="37"/>
  <c r="AU19" i="37"/>
  <c r="GJ19" i="37"/>
  <c r="AH19" i="37"/>
  <c r="GV19" i="37" s="1"/>
  <c r="FW21" i="37"/>
  <c r="FX21" i="37" s="1"/>
  <c r="AU21" i="37"/>
  <c r="AH21" i="37"/>
  <c r="GV21" i="37"/>
  <c r="BQ64" i="37"/>
  <c r="EQ64" i="37"/>
  <c r="EE64" i="37"/>
  <c r="BQ74" i="37"/>
  <c r="EE74" i="37"/>
  <c r="FA74" i="37"/>
  <c r="BQ80" i="37"/>
  <c r="FA80" i="37"/>
  <c r="AH579" i="37"/>
  <c r="GV98" i="37"/>
  <c r="FW10" i="37"/>
  <c r="AU10" i="37"/>
  <c r="GJ10" i="37"/>
  <c r="AH10" i="37"/>
  <c r="GV10" i="37" s="1"/>
  <c r="FW20" i="37"/>
  <c r="FX20" i="37" s="1"/>
  <c r="AU20" i="37"/>
  <c r="AH20" i="37"/>
  <c r="GV20" i="37"/>
  <c r="FW22" i="37"/>
  <c r="FX22" i="37"/>
  <c r="AU22" i="37"/>
  <c r="AH22" i="37"/>
  <c r="GV22" i="37" s="1"/>
  <c r="EP26" i="37"/>
  <c r="EN26" i="37"/>
  <c r="EJ26" i="37"/>
  <c r="EO26" i="37"/>
  <c r="EG26" i="37"/>
  <c r="EI26" i="37"/>
  <c r="EP28" i="37"/>
  <c r="EN28" i="37"/>
  <c r="EL28" i="37"/>
  <c r="EJ28" i="37"/>
  <c r="EH28" i="37"/>
  <c r="GG28" i="37"/>
  <c r="EO28" i="37"/>
  <c r="EK28" i="37"/>
  <c r="EG28" i="37"/>
  <c r="EQ28" i="37"/>
  <c r="EI28" i="37"/>
  <c r="FV313" i="37"/>
  <c r="FT313" i="37"/>
  <c r="FR313" i="37"/>
  <c r="FP313" i="37"/>
  <c r="FN313" i="37"/>
  <c r="BR313" i="37"/>
  <c r="BP313" i="37"/>
  <c r="FU313" i="37"/>
  <c r="FQ313" i="37"/>
  <c r="FS313" i="37"/>
  <c r="FO313" i="37"/>
  <c r="FV317" i="37"/>
  <c r="FR317" i="37"/>
  <c r="FN317" i="37"/>
  <c r="BP317" i="37"/>
  <c r="FU317" i="37"/>
  <c r="BO317" i="37"/>
  <c r="BP329" i="37"/>
  <c r="BO329" i="37"/>
  <c r="FV331" i="37"/>
  <c r="BP331" i="37"/>
  <c r="BO331" i="37"/>
  <c r="BP333" i="37"/>
  <c r="FU333" i="37"/>
  <c r="BO333" i="37"/>
  <c r="CM98" i="37"/>
  <c r="FA98" i="37"/>
  <c r="EE98" i="37"/>
  <c r="EW102" i="37"/>
  <c r="EU102" i="37"/>
  <c r="ES102" i="37"/>
  <c r="EV102" i="37"/>
  <c r="ET102" i="37"/>
  <c r="EX102" i="37"/>
  <c r="DW104" i="37"/>
  <c r="EC104" i="37"/>
  <c r="DX104" i="37"/>
  <c r="EB104" i="37"/>
  <c r="DY112" i="37"/>
  <c r="DW112" i="37"/>
  <c r="EC112" i="37"/>
  <c r="DZ112" i="37"/>
  <c r="ED112" i="37"/>
  <c r="DX112" i="37"/>
  <c r="DY117" i="37"/>
  <c r="DW117" i="37"/>
  <c r="EB117" i="37"/>
  <c r="EC117" i="37"/>
  <c r="DV117" i="37"/>
  <c r="DZ117" i="37"/>
  <c r="ED117" i="37"/>
  <c r="EW152" i="37"/>
  <c r="EU152" i="37"/>
  <c r="ES152" i="37"/>
  <c r="ER152" i="37"/>
  <c r="EZ152" i="37"/>
  <c r="DY191" i="37"/>
  <c r="DW191" i="37"/>
  <c r="DX191" i="37"/>
  <c r="EB191" i="37"/>
  <c r="EC191" i="37"/>
  <c r="DV191" i="37"/>
  <c r="DZ191" i="37"/>
  <c r="ED191" i="37"/>
  <c r="CG195" i="37"/>
  <c r="CK195" i="37"/>
  <c r="CF195" i="37"/>
  <c r="CI195" i="37"/>
  <c r="CH195" i="37"/>
  <c r="CL195" i="37"/>
  <c r="EH25" i="37"/>
  <c r="EI25" i="37"/>
  <c r="EO25" i="37"/>
  <c r="EG25" i="37"/>
  <c r="BH29" i="37"/>
  <c r="CT29" i="37"/>
  <c r="BG29" i="37"/>
  <c r="CS29" i="37"/>
  <c r="BC29" i="37"/>
  <c r="CO29" i="37"/>
  <c r="BK29" i="37"/>
  <c r="CW29" i="37"/>
  <c r="BD29" i="37"/>
  <c r="CP29" i="37"/>
  <c r="EP29" i="37"/>
  <c r="EN29" i="37"/>
  <c r="EL29" i="37"/>
  <c r="EJ29" i="37"/>
  <c r="EH29" i="37"/>
  <c r="EQ29" i="37"/>
  <c r="EI29" i="37"/>
  <c r="GG29" i="37"/>
  <c r="EO29" i="37"/>
  <c r="EK29" i="37"/>
  <c r="EG29" i="37"/>
  <c r="EP31" i="37"/>
  <c r="EL31" i="37"/>
  <c r="EJ31" i="37"/>
  <c r="EH31" i="37"/>
  <c r="EQ31" i="37"/>
  <c r="EI31" i="37"/>
  <c r="EO31" i="37"/>
  <c r="EK31" i="37"/>
  <c r="EP33" i="37"/>
  <c r="EN33" i="37"/>
  <c r="EL33" i="37"/>
  <c r="EJ33" i="37"/>
  <c r="EH33" i="37"/>
  <c r="EQ33" i="37"/>
  <c r="EI33" i="37"/>
  <c r="GG33" i="37"/>
  <c r="EO33" i="37"/>
  <c r="EK33" i="37"/>
  <c r="EG33" i="37"/>
  <c r="BH41" i="37"/>
  <c r="BE41" i="37"/>
  <c r="BK41" i="37"/>
  <c r="EP41" i="37"/>
  <c r="EN41" i="37"/>
  <c r="EL41" i="37"/>
  <c r="EJ41" i="37"/>
  <c r="EH41" i="37"/>
  <c r="EQ41" i="37"/>
  <c r="EI41" i="37"/>
  <c r="GG41" i="37"/>
  <c r="EO41" i="37"/>
  <c r="EK41" i="37"/>
  <c r="EG41" i="37"/>
  <c r="EU318" i="37"/>
  <c r="ES318" i="37"/>
  <c r="EX318" i="37"/>
  <c r="EW318" i="37"/>
  <c r="EU319" i="37"/>
  <c r="ET319" i="37"/>
  <c r="ES319" i="37"/>
  <c r="EZ319" i="37"/>
  <c r="EV319" i="37"/>
  <c r="EW319" i="37"/>
  <c r="EU325" i="37"/>
  <c r="ET325" i="37"/>
  <c r="EW325" i="37"/>
  <c r="EZ325" i="37"/>
  <c r="EV325" i="37"/>
  <c r="ES325" i="37"/>
  <c r="EP44" i="37"/>
  <c r="EN44" i="37"/>
  <c r="EL44" i="37"/>
  <c r="EJ44" i="37"/>
  <c r="EH44" i="37"/>
  <c r="EO44" i="37"/>
  <c r="EK44" i="37"/>
  <c r="EI44" i="37"/>
  <c r="EG44" i="37"/>
  <c r="EN48" i="37"/>
  <c r="EL48" i="37"/>
  <c r="EH48" i="37"/>
  <c r="EI48" i="37"/>
  <c r="EP54" i="37"/>
  <c r="EN54" i="37"/>
  <c r="EL54" i="37"/>
  <c r="EK54" i="37"/>
  <c r="EP58" i="37"/>
  <c r="EN58" i="37"/>
  <c r="EL58" i="37"/>
  <c r="EJ58" i="37"/>
  <c r="EH58" i="37"/>
  <c r="GG58" i="37"/>
  <c r="EQ58" i="37"/>
  <c r="EO58" i="37"/>
  <c r="EK58" i="37"/>
  <c r="EI58" i="37"/>
  <c r="EG58" i="37"/>
  <c r="EK62" i="37"/>
  <c r="EI62" i="37"/>
  <c r="EN68" i="37"/>
  <c r="EO68" i="37"/>
  <c r="EI68" i="37"/>
  <c r="EG68" i="37"/>
  <c r="EP72" i="37"/>
  <c r="EN72" i="37"/>
  <c r="EL72" i="37"/>
  <c r="EJ72" i="37"/>
  <c r="EH72" i="37"/>
  <c r="EO72" i="37"/>
  <c r="EK72" i="37"/>
  <c r="EI72" i="37"/>
  <c r="EG72" i="37"/>
  <c r="EN76" i="37"/>
  <c r="EH76" i="37"/>
  <c r="EI76" i="37"/>
  <c r="EG76" i="37"/>
  <c r="EP80" i="37"/>
  <c r="EN80" i="37"/>
  <c r="EL80" i="37"/>
  <c r="EJ80" i="37"/>
  <c r="EH80" i="37"/>
  <c r="EQ80" i="37"/>
  <c r="EO80" i="37"/>
  <c r="EK80" i="37"/>
  <c r="EI80" i="37"/>
  <c r="EG80" i="37"/>
  <c r="EP82" i="37"/>
  <c r="EN82" i="37"/>
  <c r="EL82" i="37"/>
  <c r="EJ82" i="37"/>
  <c r="EH82" i="37"/>
  <c r="GG82" i="37"/>
  <c r="EQ82" i="37"/>
  <c r="EO82" i="37"/>
  <c r="EK82" i="37"/>
  <c r="EI82" i="37"/>
  <c r="EG82" i="37"/>
  <c r="EP84" i="37"/>
  <c r="EN84" i="37"/>
  <c r="EL84" i="37"/>
  <c r="EJ84" i="37"/>
  <c r="EH84" i="37"/>
  <c r="EO84" i="37"/>
  <c r="EK84" i="37"/>
  <c r="EI84" i="37"/>
  <c r="EG84" i="37"/>
  <c r="EK86" i="37"/>
  <c r="EI86" i="37"/>
  <c r="EG86" i="37"/>
  <c r="BQ103" i="37"/>
  <c r="DI103" i="37"/>
  <c r="FA103" i="37"/>
  <c r="EE131" i="37"/>
  <c r="FA131" i="37"/>
  <c r="BQ143" i="37"/>
  <c r="EQ143" i="37"/>
  <c r="FA143" i="37"/>
  <c r="BQ161" i="37"/>
  <c r="FA161" i="37"/>
  <c r="BQ168" i="37"/>
  <c r="EE168" i="37"/>
  <c r="BQ194" i="37"/>
  <c r="FA194" i="37"/>
  <c r="EP27" i="37"/>
  <c r="EN27" i="37"/>
  <c r="EL27" i="37"/>
  <c r="EJ27" i="37"/>
  <c r="EH27" i="37"/>
  <c r="EQ27" i="37"/>
  <c r="EI27" i="37"/>
  <c r="GG27" i="37"/>
  <c r="EO27" i="37"/>
  <c r="EK27" i="37"/>
  <c r="EG27" i="37"/>
  <c r="BJ37" i="37"/>
  <c r="BH37" i="37"/>
  <c r="BG37" i="37"/>
  <c r="BE39" i="37"/>
  <c r="BJ39" i="37"/>
  <c r="BK39" i="37"/>
  <c r="BG39" i="37"/>
  <c r="EP51" i="37"/>
  <c r="EN51" i="37"/>
  <c r="EL51" i="37"/>
  <c r="EJ51" i="37"/>
  <c r="EH51" i="37"/>
  <c r="GG51" i="37"/>
  <c r="EQ51" i="37"/>
  <c r="EO51" i="37"/>
  <c r="EK51" i="37"/>
  <c r="EI51" i="37"/>
  <c r="EG51" i="37"/>
  <c r="EP57" i="37"/>
  <c r="EN57" i="37"/>
  <c r="EL57" i="37"/>
  <c r="EJ57" i="37"/>
  <c r="EH57" i="37"/>
  <c r="EO57" i="37"/>
  <c r="EK57" i="37"/>
  <c r="EI57" i="37"/>
  <c r="EG57" i="37"/>
  <c r="EN69" i="37"/>
  <c r="EO69" i="37"/>
  <c r="EI69" i="37"/>
  <c r="EG69" i="37"/>
  <c r="EN71" i="37"/>
  <c r="EL71" i="37"/>
  <c r="EO71" i="37"/>
  <c r="EI71" i="37"/>
  <c r="EG71" i="37"/>
  <c r="EO73" i="37"/>
  <c r="EI73" i="37"/>
  <c r="EG73" i="37"/>
  <c r="EH75" i="37"/>
  <c r="EI75" i="37"/>
  <c r="EN77" i="37"/>
  <c r="EL77" i="37"/>
  <c r="EO77" i="37"/>
  <c r="EI77" i="37"/>
  <c r="EG77" i="37"/>
  <c r="EN79" i="37"/>
  <c r="EH79" i="37"/>
  <c r="EO79" i="37"/>
  <c r="EK79" i="37"/>
  <c r="EI79" i="37"/>
  <c r="EG79" i="37"/>
  <c r="EP85" i="37"/>
  <c r="EN85" i="37"/>
  <c r="EL85" i="37"/>
  <c r="EJ85" i="37"/>
  <c r="EH85" i="37"/>
  <c r="EO85" i="37"/>
  <c r="EK85" i="37"/>
  <c r="EI85" i="37"/>
  <c r="EG85" i="37"/>
  <c r="BE209" i="37"/>
  <c r="BH209" i="37"/>
  <c r="BD209" i="37"/>
  <c r="BE217" i="37"/>
  <c r="BG217" i="37"/>
  <c r="BH217" i="37"/>
  <c r="BD217" i="37"/>
  <c r="EP89" i="37"/>
  <c r="EN89" i="37"/>
  <c r="EL89" i="37"/>
  <c r="EJ89" i="37"/>
  <c r="EH89" i="37"/>
  <c r="EQ89" i="37"/>
  <c r="EO89" i="37"/>
  <c r="EK89" i="37"/>
  <c r="EI89" i="37"/>
  <c r="EG89" i="37"/>
  <c r="EP91" i="37"/>
  <c r="EN91" i="37"/>
  <c r="EL91" i="37"/>
  <c r="EJ91" i="37"/>
  <c r="EH91" i="37"/>
  <c r="EO91" i="37"/>
  <c r="EK91" i="37"/>
  <c r="EI91" i="37"/>
  <c r="EG91" i="37"/>
  <c r="EP93" i="37"/>
  <c r="EN93" i="37"/>
  <c r="EL93" i="37"/>
  <c r="EJ93" i="37"/>
  <c r="EH93" i="37"/>
  <c r="EQ93" i="37"/>
  <c r="EO93" i="37"/>
  <c r="EK93" i="37"/>
  <c r="EI93" i="37"/>
  <c r="EG93" i="37"/>
  <c r="EP95" i="37"/>
  <c r="EI95" i="37"/>
  <c r="EN97" i="37"/>
  <c r="EL97" i="37"/>
  <c r="EP215" i="37"/>
  <c r="EN215" i="37"/>
  <c r="EL215" i="37"/>
  <c r="EJ215" i="37"/>
  <c r="EH215" i="37"/>
  <c r="EQ215" i="37"/>
  <c r="EI215" i="37"/>
  <c r="GG215" i="37"/>
  <c r="EO215" i="37"/>
  <c r="EK215" i="37"/>
  <c r="EG215" i="37"/>
  <c r="EN217" i="37"/>
  <c r="EO217" i="37"/>
  <c r="EG217" i="37"/>
  <c r="EP208" i="37"/>
  <c r="EN208" i="37"/>
  <c r="EL208" i="37"/>
  <c r="EJ208" i="37"/>
  <c r="EH208" i="37"/>
  <c r="GG208" i="37"/>
  <c r="EO208" i="37"/>
  <c r="EK208" i="37"/>
  <c r="EG208" i="37"/>
  <c r="EQ208" i="37"/>
  <c r="EI208" i="37"/>
  <c r="EN209" i="37"/>
  <c r="EO209" i="37"/>
  <c r="EK209" i="37"/>
  <c r="EG209" i="37"/>
  <c r="CM315" i="37"/>
  <c r="FA328" i="37"/>
  <c r="EN223" i="37"/>
  <c r="EG223" i="37"/>
  <c r="BE225" i="37"/>
  <c r="ET225" i="37"/>
  <c r="BH225" i="37"/>
  <c r="EW225" i="37"/>
  <c r="BF225" i="37"/>
  <c r="EU225" i="37"/>
  <c r="BG225" i="37"/>
  <c r="EV225" i="37"/>
  <c r="BD225" i="37"/>
  <c r="ES225" i="37"/>
  <c r="BK225" i="37"/>
  <c r="EZ225" i="37"/>
  <c r="BE227" i="37"/>
  <c r="BG227" i="37"/>
  <c r="BK227" i="37"/>
  <c r="BE229" i="37"/>
  <c r="BJ229" i="37"/>
  <c r="BF229" i="37"/>
  <c r="BG229" i="37"/>
  <c r="BD229" i="37"/>
  <c r="BK229" i="37"/>
  <c r="EG229" i="37"/>
  <c r="EL229" i="37"/>
  <c r="FU230" i="37"/>
  <c r="FS230" i="37"/>
  <c r="FQ230" i="37"/>
  <c r="FO230" i="37"/>
  <c r="FV230" i="37"/>
  <c r="FT230" i="37"/>
  <c r="FR230" i="37"/>
  <c r="FP230" i="37"/>
  <c r="FN230" i="37"/>
  <c r="BR230" i="37"/>
  <c r="FU231" i="37"/>
  <c r="FS231" i="37"/>
  <c r="FQ231" i="37"/>
  <c r="FO231" i="37"/>
  <c r="FV231" i="37"/>
  <c r="FT231" i="37"/>
  <c r="FR231" i="37"/>
  <c r="FP231" i="37"/>
  <c r="FN231" i="37"/>
  <c r="BR231" i="37"/>
  <c r="FU232" i="37"/>
  <c r="FS232" i="37"/>
  <c r="FQ232" i="37"/>
  <c r="FO232" i="37"/>
  <c r="FV232" i="37"/>
  <c r="FT232" i="37"/>
  <c r="FR232" i="37"/>
  <c r="FP232" i="37"/>
  <c r="FN232" i="37"/>
  <c r="BR232" i="37"/>
  <c r="FU233" i="37"/>
  <c r="FS233" i="37"/>
  <c r="FQ233" i="37"/>
  <c r="FO233" i="37"/>
  <c r="FV233" i="37"/>
  <c r="FT233" i="37"/>
  <c r="FR233" i="37"/>
  <c r="FP233" i="37"/>
  <c r="FN233" i="37"/>
  <c r="BR233" i="37"/>
  <c r="FU234" i="37"/>
  <c r="FS234" i="37"/>
  <c r="FQ234" i="37"/>
  <c r="FO234" i="37"/>
  <c r="FV234" i="37"/>
  <c r="FT234" i="37"/>
  <c r="FR234" i="37"/>
  <c r="FP234" i="37"/>
  <c r="FN234" i="37"/>
  <c r="BR234" i="37"/>
  <c r="FU235" i="37"/>
  <c r="FS235" i="37"/>
  <c r="FQ235" i="37"/>
  <c r="FO235" i="37"/>
  <c r="FV235" i="37"/>
  <c r="FT235" i="37"/>
  <c r="FR235" i="37"/>
  <c r="FP235" i="37"/>
  <c r="FN235" i="37"/>
  <c r="BR235" i="37"/>
  <c r="FU236" i="37"/>
  <c r="FQ236" i="37"/>
  <c r="BO236" i="37"/>
  <c r="DE236" i="37"/>
  <c r="FN236" i="37"/>
  <c r="BP236" i="37"/>
  <c r="FS237" i="37"/>
  <c r="BO237" i="37"/>
  <c r="FT237" i="37"/>
  <c r="FN237" i="37"/>
  <c r="BP237" i="37"/>
  <c r="FU238" i="37"/>
  <c r="FS238" i="37"/>
  <c r="FO238" i="37"/>
  <c r="BO238" i="37"/>
  <c r="FV238" i="37"/>
  <c r="FP238" i="37"/>
  <c r="FN238" i="37"/>
  <c r="BP238" i="37"/>
  <c r="BO239" i="37"/>
  <c r="BP239" i="37"/>
  <c r="FU240" i="37"/>
  <c r="FS240" i="37"/>
  <c r="FQ240" i="37"/>
  <c r="FO240" i="37"/>
  <c r="FV240" i="37"/>
  <c r="FT240" i="37"/>
  <c r="FR240" i="37"/>
  <c r="FP240" i="37"/>
  <c r="FN240" i="37"/>
  <c r="BR240" i="37"/>
  <c r="FU241" i="37"/>
  <c r="FS241" i="37"/>
  <c r="FQ241" i="37"/>
  <c r="FO241" i="37"/>
  <c r="FV241" i="37"/>
  <c r="FT241" i="37"/>
  <c r="FR241" i="37"/>
  <c r="FP241" i="37"/>
  <c r="FN241" i="37"/>
  <c r="BR241" i="37"/>
  <c r="FU242" i="37"/>
  <c r="FS242" i="37"/>
  <c r="FQ242" i="37"/>
  <c r="FO242" i="37"/>
  <c r="FV242" i="37"/>
  <c r="FT242" i="37"/>
  <c r="FR242" i="37"/>
  <c r="FP242" i="37"/>
  <c r="FN242" i="37"/>
  <c r="BR242" i="37"/>
  <c r="FU243" i="37"/>
  <c r="BO243" i="37"/>
  <c r="CU243" i="37"/>
  <c r="FV243" i="37"/>
  <c r="FR243" i="37"/>
  <c r="FP243" i="37"/>
  <c r="BP243" i="37"/>
  <c r="FU244" i="37"/>
  <c r="FS244" i="37"/>
  <c r="FQ244" i="37"/>
  <c r="FO244" i="37"/>
  <c r="FV244" i="37"/>
  <c r="FT244" i="37"/>
  <c r="FR244" i="37"/>
  <c r="FP244" i="37"/>
  <c r="FN244" i="37"/>
  <c r="BR244" i="37"/>
  <c r="BO245" i="37"/>
  <c r="BP245" i="37"/>
  <c r="FS246" i="37"/>
  <c r="BO246" i="37"/>
  <c r="BP246" i="37"/>
  <c r="FU247" i="37"/>
  <c r="FS247" i="37"/>
  <c r="FQ247" i="37"/>
  <c r="FO247" i="37"/>
  <c r="FV247" i="37"/>
  <c r="FT247" i="37"/>
  <c r="FR247" i="37"/>
  <c r="FP247" i="37"/>
  <c r="FN247" i="37"/>
  <c r="BR247" i="37"/>
  <c r="BO248" i="37"/>
  <c r="BP248" i="37"/>
  <c r="FU249" i="37"/>
  <c r="FS249" i="37"/>
  <c r="FQ249" i="37"/>
  <c r="FO249" i="37"/>
  <c r="FV249" i="37"/>
  <c r="FT249" i="37"/>
  <c r="FR249" i="37"/>
  <c r="FP249" i="37"/>
  <c r="FN249" i="37"/>
  <c r="BR249" i="37"/>
  <c r="BO250" i="37"/>
  <c r="BP250" i="37"/>
  <c r="BO251" i="37"/>
  <c r="BP251" i="37"/>
  <c r="BO252" i="37"/>
  <c r="BP252" i="37"/>
  <c r="FU253" i="37"/>
  <c r="FS253" i="37"/>
  <c r="FQ253" i="37"/>
  <c r="FO253" i="37"/>
  <c r="FV253" i="37"/>
  <c r="FT253" i="37"/>
  <c r="FR253" i="37"/>
  <c r="FP253" i="37"/>
  <c r="FN253" i="37"/>
  <c r="BR253" i="37"/>
  <c r="BP253" i="37"/>
  <c r="BO254" i="37"/>
  <c r="BP254" i="37"/>
  <c r="BO255" i="37"/>
  <c r="BP255" i="37"/>
  <c r="FU256" i="37"/>
  <c r="FS256" i="37"/>
  <c r="FQ256" i="37"/>
  <c r="FO256" i="37"/>
  <c r="FV256" i="37"/>
  <c r="FT256" i="37"/>
  <c r="FR256" i="37"/>
  <c r="FP256" i="37"/>
  <c r="FN256" i="37"/>
  <c r="BR256" i="37"/>
  <c r="BO257" i="37"/>
  <c r="BP257" i="37"/>
  <c r="FU258" i="37"/>
  <c r="FS258" i="37"/>
  <c r="FQ258" i="37"/>
  <c r="FO258" i="37"/>
  <c r="FV258" i="37"/>
  <c r="FT258" i="37"/>
  <c r="FR258" i="37"/>
  <c r="FP258" i="37"/>
  <c r="FN258" i="37"/>
  <c r="BR258" i="37"/>
  <c r="BP258" i="37"/>
  <c r="EP317" i="37"/>
  <c r="EN317" i="37"/>
  <c r="EL317" i="37"/>
  <c r="EJ317" i="37"/>
  <c r="EH317" i="37"/>
  <c r="GG317" i="37"/>
  <c r="EO317" i="37"/>
  <c r="EK317" i="37"/>
  <c r="EG317" i="37"/>
  <c r="EQ317" i="37"/>
  <c r="EI317" i="37"/>
  <c r="EP319" i="37"/>
  <c r="EN319" i="37"/>
  <c r="EL319" i="37"/>
  <c r="EJ319" i="37"/>
  <c r="EH319" i="37"/>
  <c r="GG319" i="37"/>
  <c r="EO319" i="37"/>
  <c r="EK319" i="37"/>
  <c r="EG319" i="37"/>
  <c r="EQ319" i="37"/>
  <c r="EI319" i="37"/>
  <c r="EU381" i="37"/>
  <c r="EW381" i="37"/>
  <c r="ES381" i="37"/>
  <c r="EV381" i="37"/>
  <c r="EP330" i="37"/>
  <c r="EN330" i="37"/>
  <c r="EL330" i="37"/>
  <c r="EJ330" i="37"/>
  <c r="EH330" i="37"/>
  <c r="EQ330" i="37"/>
  <c r="EI330" i="37"/>
  <c r="GG330" i="37"/>
  <c r="EO330" i="37"/>
  <c r="EK330" i="37"/>
  <c r="EG330" i="37"/>
  <c r="DY427" i="37"/>
  <c r="DW427" i="37"/>
  <c r="DZ427" i="37"/>
  <c r="EB427" i="37"/>
  <c r="EC427" i="37"/>
  <c r="DX427" i="37"/>
  <c r="DY429" i="37"/>
  <c r="DW429" i="37"/>
  <c r="DZ429" i="37"/>
  <c r="EC429" i="37"/>
  <c r="EB429" i="37"/>
  <c r="EP338" i="37"/>
  <c r="EN338" i="37"/>
  <c r="EL338" i="37"/>
  <c r="EJ338" i="37"/>
  <c r="EH338" i="37"/>
  <c r="GG338" i="37"/>
  <c r="EQ338" i="37"/>
  <c r="EO338" i="37"/>
  <c r="EK338" i="37"/>
  <c r="EI338" i="37"/>
  <c r="EG338" i="37"/>
  <c r="EP342" i="37"/>
  <c r="EN342" i="37"/>
  <c r="EL342" i="37"/>
  <c r="EJ342" i="37"/>
  <c r="EH342" i="37"/>
  <c r="GG342" i="37"/>
  <c r="EQ342" i="37"/>
  <c r="EO342" i="37"/>
  <c r="EK342" i="37"/>
  <c r="EI342" i="37"/>
  <c r="EG342" i="37"/>
  <c r="EP346" i="37"/>
  <c r="EN346" i="37"/>
  <c r="EL346" i="37"/>
  <c r="EJ346" i="37"/>
  <c r="EH346" i="37"/>
  <c r="GG346" i="37"/>
  <c r="GK346" i="37"/>
  <c r="EQ346" i="37"/>
  <c r="EO346" i="37"/>
  <c r="EK346" i="37"/>
  <c r="EI346" i="37"/>
  <c r="EG346" i="37"/>
  <c r="EP350" i="37"/>
  <c r="EN350" i="37"/>
  <c r="EL350" i="37"/>
  <c r="EJ350" i="37"/>
  <c r="EH350" i="37"/>
  <c r="GG350" i="37"/>
  <c r="EQ350" i="37"/>
  <c r="EO350" i="37"/>
  <c r="EK350" i="37"/>
  <c r="EI350" i="37"/>
  <c r="EG350" i="37"/>
  <c r="EP354" i="37"/>
  <c r="EN354" i="37"/>
  <c r="EL354" i="37"/>
  <c r="EJ354" i="37"/>
  <c r="EH354" i="37"/>
  <c r="GG354" i="37"/>
  <c r="EQ354" i="37"/>
  <c r="EO354" i="37"/>
  <c r="EK354" i="37"/>
  <c r="EI354" i="37"/>
  <c r="EG354" i="37"/>
  <c r="EP358" i="37"/>
  <c r="EN358" i="37"/>
  <c r="EL358" i="37"/>
  <c r="EJ358" i="37"/>
  <c r="EH358" i="37"/>
  <c r="GG358" i="37"/>
  <c r="EQ358" i="37"/>
  <c r="EO358" i="37"/>
  <c r="EK358" i="37"/>
  <c r="EI358" i="37"/>
  <c r="EG358" i="37"/>
  <c r="EP362" i="37"/>
  <c r="EN362" i="37"/>
  <c r="EO362" i="37"/>
  <c r="EI362" i="37"/>
  <c r="EG362" i="37"/>
  <c r="EP366" i="37"/>
  <c r="EN366" i="37"/>
  <c r="EL366" i="37"/>
  <c r="EJ366" i="37"/>
  <c r="EH366" i="37"/>
  <c r="GG366" i="37"/>
  <c r="EQ366" i="37"/>
  <c r="EO366" i="37"/>
  <c r="EK366" i="37"/>
  <c r="EI366" i="37"/>
  <c r="EG366" i="37"/>
  <c r="GG370" i="37"/>
  <c r="EP370" i="37"/>
  <c r="EN370" i="37"/>
  <c r="EL370" i="37"/>
  <c r="EJ370" i="37"/>
  <c r="EH370" i="37"/>
  <c r="EQ370" i="37"/>
  <c r="EO370" i="37"/>
  <c r="EK370" i="37"/>
  <c r="EI370" i="37"/>
  <c r="EG370" i="37"/>
  <c r="BC327" i="37"/>
  <c r="BK327" i="37"/>
  <c r="BE327" i="37"/>
  <c r="BG327" i="37"/>
  <c r="BD327" i="37"/>
  <c r="BG314" i="37"/>
  <c r="BE318" i="37"/>
  <c r="ET318" i="37"/>
  <c r="BG318" i="37"/>
  <c r="EV318" i="37"/>
  <c r="BJ322" i="37"/>
  <c r="BK322" i="37"/>
  <c r="BE322" i="37"/>
  <c r="BG328" i="37"/>
  <c r="BE332" i="37"/>
  <c r="BG332" i="37"/>
  <c r="BE336" i="37"/>
  <c r="BD336" i="37"/>
  <c r="FU285" i="37"/>
  <c r="BO285" i="37"/>
  <c r="FT285" i="37"/>
  <c r="FP285" i="37"/>
  <c r="BP285" i="37"/>
  <c r="FN285" i="37"/>
  <c r="FU286" i="37"/>
  <c r="FS286" i="37"/>
  <c r="FQ286" i="37"/>
  <c r="FO286" i="37"/>
  <c r="FT286" i="37"/>
  <c r="FP286" i="37"/>
  <c r="BP286" i="37"/>
  <c r="FV286" i="37"/>
  <c r="FR286" i="37"/>
  <c r="FN286" i="37"/>
  <c r="BR286" i="37"/>
  <c r="FU287" i="37"/>
  <c r="FS287" i="37"/>
  <c r="FQ287" i="37"/>
  <c r="FO287" i="37"/>
  <c r="FT287" i="37"/>
  <c r="FP287" i="37"/>
  <c r="FV287" i="37"/>
  <c r="FR287" i="37"/>
  <c r="FN287" i="37"/>
  <c r="BR287" i="37"/>
  <c r="FU290" i="37"/>
  <c r="BO290" i="37"/>
  <c r="CR290" i="37"/>
  <c r="FP290" i="37"/>
  <c r="BP290" i="37"/>
  <c r="FN290" i="37"/>
  <c r="FU293" i="37"/>
  <c r="FS293" i="37"/>
  <c r="FQ293" i="37"/>
  <c r="FO293" i="37"/>
  <c r="FT293" i="37"/>
  <c r="FP293" i="37"/>
  <c r="FV293" i="37"/>
  <c r="FR293" i="37"/>
  <c r="FN293" i="37"/>
  <c r="BR293" i="37"/>
  <c r="FU295" i="37"/>
  <c r="FQ295" i="37"/>
  <c r="BO295" i="37"/>
  <c r="BP295" i="37"/>
  <c r="FU296" i="37"/>
  <c r="FS296" i="37"/>
  <c r="FQ296" i="37"/>
  <c r="BO296" i="37"/>
  <c r="FT296" i="37"/>
  <c r="FP296" i="37"/>
  <c r="BP296" i="37"/>
  <c r="FV296" i="37"/>
  <c r="FN296" i="37"/>
  <c r="FU297" i="37"/>
  <c r="FS297" i="37"/>
  <c r="FQ297" i="37"/>
  <c r="FO297" i="37"/>
  <c r="FT297" i="37"/>
  <c r="FP297" i="37"/>
  <c r="BP297" i="37"/>
  <c r="FV297" i="37"/>
  <c r="FR297" i="37"/>
  <c r="FN297" i="37"/>
  <c r="BR297" i="37"/>
  <c r="FU298" i="37"/>
  <c r="FQ298" i="37"/>
  <c r="FO298" i="37"/>
  <c r="BO298" i="37"/>
  <c r="FP298" i="37"/>
  <c r="BP298" i="37"/>
  <c r="FV298" i="37"/>
  <c r="FN298" i="37"/>
  <c r="FU299" i="37"/>
  <c r="FO299" i="37"/>
  <c r="BO299" i="37"/>
  <c r="FP299" i="37"/>
  <c r="BP299" i="37"/>
  <c r="FV299" i="37"/>
  <c r="FU301" i="37"/>
  <c r="FQ301" i="37"/>
  <c r="BO301" i="37"/>
  <c r="BP301" i="37"/>
  <c r="BO302" i="37"/>
  <c r="CR302" i="37"/>
  <c r="FT302" i="37"/>
  <c r="FP302" i="37"/>
  <c r="BP302" i="37"/>
  <c r="FN302" i="37"/>
  <c r="BJ387" i="37"/>
  <c r="BC387" i="37"/>
  <c r="AX314" i="37"/>
  <c r="AV314" i="37"/>
  <c r="AX326" i="37"/>
  <c r="AV326" i="37"/>
  <c r="AV334" i="37"/>
  <c r="AX334" i="37"/>
  <c r="BH370" i="37"/>
  <c r="BC370" i="37"/>
  <c r="ER370" i="37"/>
  <c r="BG370" i="37"/>
  <c r="BD370" i="37"/>
  <c r="ES370" i="37" s="1"/>
  <c r="FA327" i="37"/>
  <c r="FA334" i="37"/>
  <c r="BQ334" i="37"/>
  <c r="FB334" i="37" s="1"/>
  <c r="EW349" i="37"/>
  <c r="EU349" i="37"/>
  <c r="ES349" i="37"/>
  <c r="EX349" i="37"/>
  <c r="ER349" i="37"/>
  <c r="EV349" i="37"/>
  <c r="EZ349" i="37"/>
  <c r="EW350" i="37"/>
  <c r="EU350" i="37"/>
  <c r="ES350" i="37"/>
  <c r="ER350" i="37"/>
  <c r="EV350" i="37"/>
  <c r="EZ350" i="37"/>
  <c r="ET350" i="37"/>
  <c r="EX350" i="37"/>
  <c r="CI351" i="37"/>
  <c r="CG351" i="37"/>
  <c r="CK351" i="37"/>
  <c r="CJ351" i="37"/>
  <c r="CD351" i="37"/>
  <c r="CH351" i="37"/>
  <c r="CL351" i="37"/>
  <c r="EW355" i="37"/>
  <c r="EU355" i="37"/>
  <c r="ES355" i="37"/>
  <c r="EX355" i="37"/>
  <c r="ER355" i="37"/>
  <c r="EV355" i="37"/>
  <c r="EZ355" i="37"/>
  <c r="EW359" i="37"/>
  <c r="EU359" i="37"/>
  <c r="ET359" i="37"/>
  <c r="EX359" i="37"/>
  <c r="ER359" i="37"/>
  <c r="EZ359" i="37"/>
  <c r="EV359" i="37"/>
  <c r="DB384" i="37"/>
  <c r="DB582" i="37"/>
  <c r="EX384" i="37"/>
  <c r="ET384" i="37"/>
  <c r="EV384" i="37"/>
  <c r="EW384" i="37"/>
  <c r="ES384" i="37"/>
  <c r="DE384" i="37"/>
  <c r="EP321" i="37"/>
  <c r="EN321" i="37"/>
  <c r="EL321" i="37"/>
  <c r="EJ321" i="37"/>
  <c r="EH321" i="37"/>
  <c r="GG321" i="37"/>
  <c r="GK321" i="37" s="1"/>
  <c r="EO321" i="37"/>
  <c r="EK321" i="37"/>
  <c r="EG321" i="37"/>
  <c r="EQ321" i="37"/>
  <c r="EI321" i="37"/>
  <c r="EP327" i="37"/>
  <c r="EN327" i="37"/>
  <c r="EL327" i="37"/>
  <c r="EJ327" i="37"/>
  <c r="EH327" i="37"/>
  <c r="GG327" i="37"/>
  <c r="EO327" i="37"/>
  <c r="EK327" i="37"/>
  <c r="EG327" i="37"/>
  <c r="EQ327" i="37"/>
  <c r="EI327" i="37"/>
  <c r="FX379" i="37"/>
  <c r="EP328" i="37"/>
  <c r="EN328" i="37"/>
  <c r="EL328" i="37"/>
  <c r="EJ328" i="37"/>
  <c r="EH328" i="37"/>
  <c r="EQ328" i="37"/>
  <c r="EI328" i="37"/>
  <c r="GG328" i="37"/>
  <c r="EO328" i="37"/>
  <c r="EK328" i="37"/>
  <c r="EG328" i="37"/>
  <c r="EP339" i="37"/>
  <c r="EN339" i="37"/>
  <c r="EL339" i="37"/>
  <c r="EJ339" i="37"/>
  <c r="EH339" i="37"/>
  <c r="GG339" i="37"/>
  <c r="EQ339" i="37"/>
  <c r="EO339" i="37"/>
  <c r="EK339" i="37"/>
  <c r="EI339" i="37"/>
  <c r="EG339" i="37"/>
  <c r="EP343" i="37"/>
  <c r="EN343" i="37"/>
  <c r="EL343" i="37"/>
  <c r="EJ343" i="37"/>
  <c r="EH343" i="37"/>
  <c r="GG343" i="37"/>
  <c r="GK343" i="37" s="1"/>
  <c r="EQ343" i="37"/>
  <c r="EO343" i="37"/>
  <c r="EK343" i="37"/>
  <c r="EI343" i="37"/>
  <c r="EG343" i="37"/>
  <c r="EP347" i="37"/>
  <c r="EN347" i="37"/>
  <c r="EL347" i="37"/>
  <c r="EJ347" i="37"/>
  <c r="EH347" i="37"/>
  <c r="GG347" i="37"/>
  <c r="EQ347" i="37"/>
  <c r="EO347" i="37"/>
  <c r="EK347" i="37"/>
  <c r="EI347" i="37"/>
  <c r="EG347" i="37"/>
  <c r="EP351" i="37"/>
  <c r="EN351" i="37"/>
  <c r="EL351" i="37"/>
  <c r="EJ351" i="37"/>
  <c r="EH351" i="37"/>
  <c r="GG351" i="37"/>
  <c r="EQ351" i="37"/>
  <c r="EO351" i="37"/>
  <c r="EK351" i="37"/>
  <c r="EI351" i="37"/>
  <c r="EG351" i="37"/>
  <c r="EP355" i="37"/>
  <c r="EN355" i="37"/>
  <c r="EL355" i="37"/>
  <c r="EJ355" i="37"/>
  <c r="EH355" i="37"/>
  <c r="GG355" i="37"/>
  <c r="EQ355" i="37"/>
  <c r="EO355" i="37"/>
  <c r="EK355" i="37"/>
  <c r="EI355" i="37"/>
  <c r="EG355" i="37"/>
  <c r="EP359" i="37"/>
  <c r="EN359" i="37"/>
  <c r="EL359" i="37"/>
  <c r="EJ359" i="37"/>
  <c r="EH359" i="37"/>
  <c r="GG359" i="37"/>
  <c r="EQ359" i="37"/>
  <c r="EO359" i="37"/>
  <c r="EK359" i="37"/>
  <c r="EI359" i="37"/>
  <c r="EG359" i="37"/>
  <c r="EP363" i="37"/>
  <c r="EN363" i="37"/>
  <c r="EO363" i="37"/>
  <c r="EK363" i="37"/>
  <c r="EI363" i="37"/>
  <c r="EP367" i="37"/>
  <c r="EN367" i="37"/>
  <c r="EL367" i="37"/>
  <c r="EJ367" i="37"/>
  <c r="EH367" i="37"/>
  <c r="GG367" i="37"/>
  <c r="EQ367" i="37"/>
  <c r="EO367" i="37"/>
  <c r="EK367" i="37"/>
  <c r="EI367" i="37"/>
  <c r="EG367" i="37"/>
  <c r="EP391" i="37"/>
  <c r="EN391" i="37"/>
  <c r="EL391" i="37"/>
  <c r="EJ391" i="37"/>
  <c r="EH391" i="37"/>
  <c r="GG391" i="37"/>
  <c r="EQ391" i="37"/>
  <c r="EO391" i="37"/>
  <c r="EK391" i="37"/>
  <c r="EI391" i="37"/>
  <c r="EG391" i="37"/>
  <c r="EP395" i="37"/>
  <c r="EN395" i="37"/>
  <c r="EL395" i="37"/>
  <c r="EJ395" i="37"/>
  <c r="EH395" i="37"/>
  <c r="GG395" i="37"/>
  <c r="EQ395" i="37"/>
  <c r="EO395" i="37"/>
  <c r="EK395" i="37"/>
  <c r="EI395" i="37"/>
  <c r="EG395" i="37"/>
  <c r="EP399" i="37"/>
  <c r="EN399" i="37"/>
  <c r="EL399" i="37"/>
  <c r="EJ399" i="37"/>
  <c r="EH399" i="37"/>
  <c r="GG399" i="37"/>
  <c r="EQ399" i="37"/>
  <c r="EO399" i="37"/>
  <c r="EK399" i="37"/>
  <c r="EI399" i="37"/>
  <c r="EG399" i="37"/>
  <c r="EP403" i="37"/>
  <c r="EN403" i="37"/>
  <c r="EL403" i="37"/>
  <c r="EJ403" i="37"/>
  <c r="EH403" i="37"/>
  <c r="GG403" i="37"/>
  <c r="EQ403" i="37"/>
  <c r="EO403" i="37"/>
  <c r="EK403" i="37"/>
  <c r="EI403" i="37"/>
  <c r="EG403" i="37"/>
  <c r="EP407" i="37"/>
  <c r="EN407" i="37"/>
  <c r="EL407" i="37"/>
  <c r="EJ407" i="37"/>
  <c r="EH407" i="37"/>
  <c r="GG407" i="37"/>
  <c r="EQ407" i="37"/>
  <c r="EO407" i="37"/>
  <c r="EK407" i="37"/>
  <c r="EI407" i="37"/>
  <c r="EG407" i="37"/>
  <c r="EP411" i="37"/>
  <c r="EN411" i="37"/>
  <c r="EL411" i="37"/>
  <c r="EJ411" i="37"/>
  <c r="EH411" i="37"/>
  <c r="GG411" i="37"/>
  <c r="EQ411" i="37"/>
  <c r="EO411" i="37"/>
  <c r="EK411" i="37"/>
  <c r="EI411" i="37"/>
  <c r="EG411" i="37"/>
  <c r="EP415" i="37"/>
  <c r="EN415" i="37"/>
  <c r="EL415" i="37"/>
  <c r="EJ415" i="37"/>
  <c r="EH415" i="37"/>
  <c r="GG415" i="37"/>
  <c r="EQ415" i="37"/>
  <c r="EO415" i="37"/>
  <c r="EK415" i="37"/>
  <c r="EI415" i="37"/>
  <c r="EG415" i="37"/>
  <c r="EP417" i="37"/>
  <c r="EN417" i="37"/>
  <c r="EL417" i="37"/>
  <c r="EJ417" i="37"/>
  <c r="EH417" i="37"/>
  <c r="GG417" i="37"/>
  <c r="EQ417" i="37"/>
  <c r="EO417" i="37"/>
  <c r="EK417" i="37"/>
  <c r="EI417" i="37"/>
  <c r="EG417" i="37"/>
  <c r="EP421" i="37"/>
  <c r="EN421" i="37"/>
  <c r="EL421" i="37"/>
  <c r="EJ421" i="37"/>
  <c r="EH421" i="37"/>
  <c r="GG421" i="37"/>
  <c r="EQ421" i="37"/>
  <c r="EO421" i="37"/>
  <c r="EK421" i="37"/>
  <c r="EI421" i="37"/>
  <c r="EG421" i="37"/>
  <c r="EL425" i="37"/>
  <c r="EI425" i="37"/>
  <c r="EP429" i="37"/>
  <c r="EN429" i="37"/>
  <c r="EL429" i="37"/>
  <c r="EJ429" i="37"/>
  <c r="EH429" i="37"/>
  <c r="GG429" i="37"/>
  <c r="EQ429" i="37"/>
  <c r="EO429" i="37"/>
  <c r="EK429" i="37"/>
  <c r="EI429" i="37"/>
  <c r="EG429" i="37"/>
  <c r="EP433" i="37"/>
  <c r="EN433" i="37"/>
  <c r="EL433" i="37"/>
  <c r="EJ433" i="37"/>
  <c r="EH433" i="37"/>
  <c r="GG433" i="37"/>
  <c r="EQ433" i="37"/>
  <c r="EO433" i="37"/>
  <c r="EK433" i="37"/>
  <c r="EI433" i="37"/>
  <c r="EG433" i="37"/>
  <c r="AZ433" i="37"/>
  <c r="BA433" i="37"/>
  <c r="CC433" i="37"/>
  <c r="AY433" i="37"/>
  <c r="AZ437" i="37"/>
  <c r="BA437" i="37"/>
  <c r="CC437" i="37"/>
  <c r="AY437" i="37"/>
  <c r="EP447" i="37"/>
  <c r="EN447" i="37"/>
  <c r="EL447" i="37"/>
  <c r="EJ447" i="37"/>
  <c r="EH447" i="37"/>
  <c r="GG447" i="37"/>
  <c r="EQ447" i="37"/>
  <c r="EO447" i="37"/>
  <c r="EK447" i="37"/>
  <c r="EI447" i="37"/>
  <c r="EG447" i="37"/>
  <c r="EP451" i="37"/>
  <c r="EN451" i="37"/>
  <c r="EL451" i="37"/>
  <c r="EJ451" i="37"/>
  <c r="EH451" i="37"/>
  <c r="GG451" i="37"/>
  <c r="EQ451" i="37"/>
  <c r="EO451" i="37"/>
  <c r="EK451" i="37"/>
  <c r="EI451" i="37"/>
  <c r="EG451" i="37"/>
  <c r="EP455" i="37"/>
  <c r="EN455" i="37"/>
  <c r="EL455" i="37"/>
  <c r="EJ455" i="37"/>
  <c r="EH455" i="37"/>
  <c r="GG455" i="37"/>
  <c r="EQ455" i="37"/>
  <c r="EO455" i="37"/>
  <c r="EK455" i="37"/>
  <c r="EI455" i="37"/>
  <c r="EG455" i="37"/>
  <c r="EP459" i="37"/>
  <c r="EN459" i="37"/>
  <c r="EL459" i="37"/>
  <c r="EJ459" i="37"/>
  <c r="EH459" i="37"/>
  <c r="GG459" i="37"/>
  <c r="EQ459" i="37"/>
  <c r="EO459" i="37"/>
  <c r="EK459" i="37"/>
  <c r="EI459" i="37"/>
  <c r="EG459" i="37"/>
  <c r="EP463" i="37"/>
  <c r="EN463" i="37"/>
  <c r="EL463" i="37"/>
  <c r="EJ463" i="37"/>
  <c r="EH463" i="37"/>
  <c r="GG463" i="37"/>
  <c r="EQ463" i="37"/>
  <c r="EO463" i="37"/>
  <c r="EK463" i="37"/>
  <c r="EI463" i="37"/>
  <c r="EG463" i="37"/>
  <c r="FV495" i="37"/>
  <c r="FT495" i="37"/>
  <c r="FR495" i="37"/>
  <c r="FP495" i="37"/>
  <c r="FN495" i="37"/>
  <c r="BR495" i="37"/>
  <c r="FU495" i="37"/>
  <c r="FS495" i="37"/>
  <c r="FQ495" i="37"/>
  <c r="FO495" i="37"/>
  <c r="FN500" i="37"/>
  <c r="BP500" i="37"/>
  <c r="FQ500" i="37"/>
  <c r="FO500" i="37"/>
  <c r="BO500" i="37"/>
  <c r="FV505" i="37"/>
  <c r="FT505" i="37"/>
  <c r="FR505" i="37"/>
  <c r="FP505" i="37"/>
  <c r="FN505" i="37"/>
  <c r="BR505" i="37"/>
  <c r="BP505" i="37"/>
  <c r="FU505" i="37"/>
  <c r="FS505" i="37"/>
  <c r="FQ505" i="37"/>
  <c r="FO505" i="37"/>
  <c r="FV508" i="37"/>
  <c r="FT508" i="37"/>
  <c r="FR508" i="37"/>
  <c r="FP508" i="37"/>
  <c r="FN508" i="37"/>
  <c r="BR508" i="37"/>
  <c r="BP508" i="37"/>
  <c r="FU508" i="37"/>
  <c r="FS508" i="37"/>
  <c r="FQ508" i="37"/>
  <c r="FO508" i="37"/>
  <c r="FV511" i="37"/>
  <c r="FN511" i="37"/>
  <c r="BP511" i="37"/>
  <c r="FS511" i="37"/>
  <c r="BO511" i="37"/>
  <c r="FV515" i="37"/>
  <c r="FT515" i="37"/>
  <c r="FN515" i="37"/>
  <c r="BP515" i="37"/>
  <c r="EP515" i="37" s="1"/>
  <c r="FU515" i="37"/>
  <c r="BO515" i="37"/>
  <c r="FV522" i="37"/>
  <c r="FT522" i="37"/>
  <c r="FR522" i="37"/>
  <c r="FP522" i="37"/>
  <c r="FN522" i="37"/>
  <c r="BR522" i="37"/>
  <c r="FU522" i="37"/>
  <c r="FQ522" i="37"/>
  <c r="FS522" i="37"/>
  <c r="FO522" i="37"/>
  <c r="FV527" i="37"/>
  <c r="FT527" i="37"/>
  <c r="FR527" i="37"/>
  <c r="FP527" i="37"/>
  <c r="FN527" i="37"/>
  <c r="BR527" i="37"/>
  <c r="BP527" i="37"/>
  <c r="FU527" i="37"/>
  <c r="FS527" i="37"/>
  <c r="FQ527" i="37"/>
  <c r="FO527" i="37"/>
  <c r="FV530" i="37"/>
  <c r="FT530" i="37"/>
  <c r="FR530" i="37"/>
  <c r="FP530" i="37"/>
  <c r="FN530" i="37"/>
  <c r="BR530" i="37"/>
  <c r="FU530" i="37"/>
  <c r="FS530" i="37"/>
  <c r="FQ530" i="37"/>
  <c r="FO530" i="37"/>
  <c r="FV534" i="37"/>
  <c r="FT534" i="37"/>
  <c r="FR534" i="37"/>
  <c r="FP534" i="37"/>
  <c r="FN534" i="37"/>
  <c r="BR534" i="37"/>
  <c r="BP534" i="37"/>
  <c r="FU534" i="37"/>
  <c r="FS534" i="37"/>
  <c r="FQ534" i="37"/>
  <c r="FO534" i="37"/>
  <c r="FN539" i="37"/>
  <c r="BP539" i="37"/>
  <c r="FO539" i="37"/>
  <c r="BO539" i="37"/>
  <c r="FV540" i="37"/>
  <c r="FN540" i="37"/>
  <c r="FU540" i="37"/>
  <c r="BP540" i="37"/>
  <c r="FS540" i="37"/>
  <c r="BO540" i="37"/>
  <c r="FV529" i="37"/>
  <c r="FT529" i="37"/>
  <c r="FR529" i="37"/>
  <c r="FP529" i="37"/>
  <c r="FN529" i="37"/>
  <c r="BR529" i="37"/>
  <c r="FU529" i="37"/>
  <c r="FS529" i="37"/>
  <c r="FQ529" i="37"/>
  <c r="FO529" i="37"/>
  <c r="FV533" i="37"/>
  <c r="FT533" i="37"/>
  <c r="FR533" i="37"/>
  <c r="FP533" i="37"/>
  <c r="FN533" i="37"/>
  <c r="BR533" i="37"/>
  <c r="FU533" i="37"/>
  <c r="FS533" i="37"/>
  <c r="FQ533" i="37"/>
  <c r="FO533" i="37"/>
  <c r="FN536" i="37"/>
  <c r="BP536" i="37"/>
  <c r="FU536" i="37"/>
  <c r="BO536" i="37"/>
  <c r="FV541" i="37"/>
  <c r="FT541" i="37"/>
  <c r="FR541" i="37"/>
  <c r="FP541" i="37"/>
  <c r="FN541" i="37"/>
  <c r="BR541" i="37"/>
  <c r="FS541" i="37"/>
  <c r="FO541" i="37"/>
  <c r="FU541" i="37"/>
  <c r="FQ541" i="37"/>
  <c r="FV543" i="37"/>
  <c r="FT543" i="37"/>
  <c r="FR543" i="37"/>
  <c r="FP543" i="37"/>
  <c r="FN543" i="37"/>
  <c r="BR543" i="37"/>
  <c r="BP543" i="37"/>
  <c r="FS543" i="37"/>
  <c r="FO543" i="37"/>
  <c r="FU543" i="37"/>
  <c r="FQ543" i="37"/>
  <c r="AZ485" i="37"/>
  <c r="AY485" i="37"/>
  <c r="BA485" i="37"/>
  <c r="CC485" i="37"/>
  <c r="AZ493" i="37"/>
  <c r="AY493" i="37"/>
  <c r="BA493" i="37"/>
  <c r="CC493" i="37"/>
  <c r="FV552" i="37"/>
  <c r="FT552" i="37"/>
  <c r="FR552" i="37"/>
  <c r="FP552" i="37"/>
  <c r="FN552" i="37"/>
  <c r="BR552" i="37"/>
  <c r="FU552" i="37"/>
  <c r="FQ552" i="37"/>
  <c r="FS552" i="37"/>
  <c r="FO552" i="37"/>
  <c r="FV563" i="37"/>
  <c r="FT563" i="37"/>
  <c r="FR563" i="37"/>
  <c r="FP563" i="37"/>
  <c r="FN563" i="37"/>
  <c r="BR563" i="37"/>
  <c r="FS563" i="37"/>
  <c r="FO563" i="37"/>
  <c r="FU563" i="37"/>
  <c r="FQ563" i="37"/>
  <c r="FV562" i="37"/>
  <c r="FT562" i="37"/>
  <c r="FR562" i="37"/>
  <c r="FP562" i="37"/>
  <c r="FN562" i="37"/>
  <c r="BR562" i="37"/>
  <c r="FU562" i="37"/>
  <c r="FQ562" i="37"/>
  <c r="FS562" i="37"/>
  <c r="FO562" i="37"/>
  <c r="FV571" i="37"/>
  <c r="FT571" i="37"/>
  <c r="FR571" i="37"/>
  <c r="FP571" i="37"/>
  <c r="FN571" i="37"/>
  <c r="BR571" i="37"/>
  <c r="FS571" i="37"/>
  <c r="FO571" i="37"/>
  <c r="FU571" i="37"/>
  <c r="FQ571" i="37"/>
  <c r="FV573" i="37"/>
  <c r="FT573" i="37"/>
  <c r="FR573" i="37"/>
  <c r="FP573" i="37"/>
  <c r="FN573" i="37"/>
  <c r="BR573" i="37"/>
  <c r="FS573" i="37"/>
  <c r="FO573" i="37"/>
  <c r="FU573" i="37"/>
  <c r="FQ573" i="37"/>
  <c r="FV566" i="37"/>
  <c r="FT566" i="37"/>
  <c r="FR566" i="37"/>
  <c r="FP566" i="37"/>
  <c r="FN566" i="37"/>
  <c r="BR566" i="37"/>
  <c r="FU566" i="37"/>
  <c r="FS566" i="37"/>
  <c r="FQ566" i="37"/>
  <c r="FO566" i="37"/>
  <c r="FP568" i="37"/>
  <c r="BP568" i="37"/>
  <c r="FU568" i="37"/>
  <c r="FS568" i="37"/>
  <c r="BO568" i="37"/>
  <c r="EW339" i="37"/>
  <c r="EU339" i="37"/>
  <c r="ES339" i="37"/>
  <c r="EX339" i="37"/>
  <c r="ER339" i="37"/>
  <c r="EV339" i="37"/>
  <c r="EW341" i="37"/>
  <c r="EU341" i="37"/>
  <c r="ES341" i="37"/>
  <c r="EX341" i="37"/>
  <c r="EV341" i="37"/>
  <c r="EZ341" i="37"/>
  <c r="EW352" i="37"/>
  <c r="EU352" i="37"/>
  <c r="ES352" i="37"/>
  <c r="ER352" i="37"/>
  <c r="EV352" i="37"/>
  <c r="ET352" i="37"/>
  <c r="EX352" i="37"/>
  <c r="EW354" i="37"/>
  <c r="EU354" i="37"/>
  <c r="CG354" i="37"/>
  <c r="CI354" i="37"/>
  <c r="CH354" i="37"/>
  <c r="CL354" i="37"/>
  <c r="EV354" i="37"/>
  <c r="EZ354" i="37"/>
  <c r="CJ354" i="37"/>
  <c r="EX354" i="37"/>
  <c r="EW358" i="37"/>
  <c r="EU358" i="37"/>
  <c r="CG358" i="37"/>
  <c r="CI358" i="37"/>
  <c r="CD358" i="37"/>
  <c r="CH358" i="37"/>
  <c r="CL358" i="37"/>
  <c r="ER358" i="37"/>
  <c r="EV358" i="37"/>
  <c r="EZ358" i="37"/>
  <c r="CJ358" i="37"/>
  <c r="EX358" i="37"/>
  <c r="EW366" i="37"/>
  <c r="ES366" i="37"/>
  <c r="ER366" i="37"/>
  <c r="EV366" i="37"/>
  <c r="EZ366" i="37"/>
  <c r="ET366" i="37"/>
  <c r="EX366" i="37"/>
  <c r="EW368" i="37"/>
  <c r="CI368" i="37"/>
  <c r="CH368" i="37"/>
  <c r="EV368" i="37"/>
  <c r="CJ368" i="37"/>
  <c r="EX368" i="37"/>
  <c r="EW370" i="37"/>
  <c r="EV370" i="37"/>
  <c r="BQ370" i="37"/>
  <c r="DI370" i="37"/>
  <c r="FA370" i="37"/>
  <c r="DW377" i="37"/>
  <c r="EC377" i="37"/>
  <c r="DY377" i="37"/>
  <c r="DX377" i="37"/>
  <c r="ED377" i="37"/>
  <c r="ED581" i="37"/>
  <c r="DZ377" i="37"/>
  <c r="DV377" i="37"/>
  <c r="DY415" i="37"/>
  <c r="DW415" i="37"/>
  <c r="DV415" i="37"/>
  <c r="ED415" i="37"/>
  <c r="EC415" i="37"/>
  <c r="DX415" i="37"/>
  <c r="EB415" i="37"/>
  <c r="DY419" i="37"/>
  <c r="DW419" i="37"/>
  <c r="DV419" i="37"/>
  <c r="DZ419" i="37"/>
  <c r="EB419" i="37"/>
  <c r="EC419" i="37"/>
  <c r="DW424" i="37"/>
  <c r="DZ424" i="37"/>
  <c r="FN432" i="37"/>
  <c r="BP432" i="37"/>
  <c r="FU432" i="37"/>
  <c r="BO432" i="37"/>
  <c r="FV441" i="37"/>
  <c r="FT441" i="37"/>
  <c r="FR441" i="37"/>
  <c r="FP441" i="37"/>
  <c r="FN441" i="37"/>
  <c r="BR441" i="37"/>
  <c r="FS441" i="37"/>
  <c r="FO441" i="37"/>
  <c r="FU441" i="37"/>
  <c r="FQ441" i="37"/>
  <c r="FP444" i="37"/>
  <c r="BP444" i="37"/>
  <c r="BO444" i="37"/>
  <c r="EP373" i="37"/>
  <c r="EN373" i="37"/>
  <c r="EL373" i="37"/>
  <c r="EJ373" i="37"/>
  <c r="EH373" i="37"/>
  <c r="EQ373" i="37"/>
  <c r="EI373" i="37"/>
  <c r="GG373" i="37"/>
  <c r="EO373" i="37"/>
  <c r="EK373" i="37"/>
  <c r="EG373" i="37"/>
  <c r="EP379" i="37"/>
  <c r="EN379" i="37"/>
  <c r="EL379" i="37"/>
  <c r="EJ379" i="37"/>
  <c r="EH379" i="37"/>
  <c r="EQ379" i="37"/>
  <c r="EI379" i="37"/>
  <c r="GG379" i="37"/>
  <c r="EO379" i="37"/>
  <c r="EK379" i="37"/>
  <c r="EG379" i="37"/>
  <c r="AV381" i="37"/>
  <c r="AX381" i="37"/>
  <c r="BJ388" i="37"/>
  <c r="EP388" i="37"/>
  <c r="EN388" i="37"/>
  <c r="EL388" i="37"/>
  <c r="EJ388" i="37"/>
  <c r="EH388" i="37"/>
  <c r="GG388" i="37"/>
  <c r="EQ388" i="37"/>
  <c r="EO388" i="37"/>
  <c r="EK388" i="37"/>
  <c r="EI388" i="37"/>
  <c r="EG388" i="37"/>
  <c r="BF392" i="37"/>
  <c r="BK392" i="37"/>
  <c r="EP392" i="37"/>
  <c r="EN392" i="37"/>
  <c r="EL392" i="37"/>
  <c r="EJ392" i="37"/>
  <c r="EH392" i="37"/>
  <c r="GG392" i="37"/>
  <c r="EQ392" i="37"/>
  <c r="EO392" i="37"/>
  <c r="EK392" i="37"/>
  <c r="EI392" i="37"/>
  <c r="EG392" i="37"/>
  <c r="BE396" i="37"/>
  <c r="BF404" i="37"/>
  <c r="BC404" i="37"/>
  <c r="BG404" i="37"/>
  <c r="BF410" i="37"/>
  <c r="BC410" i="37"/>
  <c r="BG410" i="37"/>
  <c r="EP410" i="37"/>
  <c r="EN410" i="37"/>
  <c r="EL410" i="37"/>
  <c r="EJ410" i="37"/>
  <c r="EH410" i="37"/>
  <c r="GG410" i="37"/>
  <c r="EQ410" i="37"/>
  <c r="EO410" i="37"/>
  <c r="EK410" i="37"/>
  <c r="EI410" i="37"/>
  <c r="EG410" i="37"/>
  <c r="BJ412" i="37"/>
  <c r="BF412" i="37"/>
  <c r="BK412" i="37"/>
  <c r="BF420" i="37"/>
  <c r="BJ420" i="37"/>
  <c r="EP420" i="37"/>
  <c r="EN420" i="37"/>
  <c r="EL420" i="37"/>
  <c r="EJ420" i="37"/>
  <c r="EH420" i="37"/>
  <c r="GG420" i="37"/>
  <c r="EQ420" i="37"/>
  <c r="EO420" i="37"/>
  <c r="EK420" i="37"/>
  <c r="EI420" i="37"/>
  <c r="EG420" i="37"/>
  <c r="BH422" i="37"/>
  <c r="BG422" i="37"/>
  <c r="BK422" i="37"/>
  <c r="BJ424" i="37"/>
  <c r="CV424" i="37" s="1"/>
  <c r="BF424" i="37"/>
  <c r="CR424" i="37" s="1"/>
  <c r="BK424" i="37"/>
  <c r="CW424" i="37" s="1"/>
  <c r="EP424" i="37"/>
  <c r="EN424" i="37"/>
  <c r="EL424" i="37"/>
  <c r="EJ424" i="37"/>
  <c r="EH424" i="37"/>
  <c r="GG424" i="37"/>
  <c r="EQ424" i="37"/>
  <c r="EO424" i="37"/>
  <c r="EK424" i="37"/>
  <c r="EI424" i="37"/>
  <c r="EG424" i="37"/>
  <c r="EN426" i="37"/>
  <c r="EL426" i="37"/>
  <c r="EI426" i="37"/>
  <c r="EG426" i="37"/>
  <c r="BJ428" i="37"/>
  <c r="BF428" i="37"/>
  <c r="BE428" i="37"/>
  <c r="EP428" i="37"/>
  <c r="EN428" i="37"/>
  <c r="EL428" i="37"/>
  <c r="EJ428" i="37"/>
  <c r="EH428" i="37"/>
  <c r="GG428" i="37"/>
  <c r="EQ428" i="37"/>
  <c r="EO428" i="37"/>
  <c r="EK428" i="37"/>
  <c r="EI428" i="37"/>
  <c r="EG428" i="37"/>
  <c r="EP434" i="37"/>
  <c r="EN434" i="37"/>
  <c r="EL434" i="37"/>
  <c r="EJ434" i="37"/>
  <c r="EH434" i="37"/>
  <c r="GG434" i="37"/>
  <c r="EQ434" i="37"/>
  <c r="EO434" i="37"/>
  <c r="EK434" i="37"/>
  <c r="EI434" i="37"/>
  <c r="EG434" i="37"/>
  <c r="FV435" i="37"/>
  <c r="FT435" i="37"/>
  <c r="FR435" i="37"/>
  <c r="FP435" i="37"/>
  <c r="FN435" i="37"/>
  <c r="BR435" i="37"/>
  <c r="FU435" i="37"/>
  <c r="FS435" i="37"/>
  <c r="FQ435" i="37"/>
  <c r="FO435" i="37"/>
  <c r="BA435" i="37"/>
  <c r="CC435" i="37" s="1"/>
  <c r="EP438" i="37"/>
  <c r="EN438" i="37"/>
  <c r="EL438" i="37"/>
  <c r="EJ438" i="37"/>
  <c r="EH438" i="37"/>
  <c r="GG438" i="37"/>
  <c r="EO438" i="37"/>
  <c r="EK438" i="37"/>
  <c r="EG438" i="37"/>
  <c r="EQ438" i="37"/>
  <c r="EI438" i="37"/>
  <c r="EP444" i="37"/>
  <c r="EN444" i="37"/>
  <c r="EL444" i="37"/>
  <c r="EJ444" i="37"/>
  <c r="EH444" i="37"/>
  <c r="GG444" i="37"/>
  <c r="EO444" i="37"/>
  <c r="EK444" i="37"/>
  <c r="EG444" i="37"/>
  <c r="EQ444" i="37"/>
  <c r="EI444" i="37"/>
  <c r="FN501" i="37"/>
  <c r="BP501" i="37"/>
  <c r="FU501" i="37"/>
  <c r="BO501" i="37"/>
  <c r="FV503" i="37"/>
  <c r="FP503" i="37"/>
  <c r="FN503" i="37"/>
  <c r="BP503" i="37"/>
  <c r="FS503" i="37"/>
  <c r="FQ503" i="37"/>
  <c r="BO503" i="37"/>
  <c r="CU503" i="37"/>
  <c r="FV510" i="37"/>
  <c r="FT510" i="37"/>
  <c r="FR510" i="37"/>
  <c r="FP510" i="37"/>
  <c r="FN510" i="37"/>
  <c r="BR510" i="37"/>
  <c r="FU510" i="37"/>
  <c r="FS510" i="37"/>
  <c r="FQ510" i="37"/>
  <c r="FO510" i="37"/>
  <c r="FV514" i="37"/>
  <c r="FN514" i="37"/>
  <c r="BP514" i="37"/>
  <c r="FS514" i="37"/>
  <c r="BO514" i="37"/>
  <c r="FV519" i="37"/>
  <c r="FT519" i="37"/>
  <c r="FR519" i="37"/>
  <c r="FP519" i="37"/>
  <c r="FN519" i="37"/>
  <c r="BR519" i="37"/>
  <c r="FS519" i="37"/>
  <c r="FO519" i="37"/>
  <c r="FU519" i="37"/>
  <c r="FQ519" i="37"/>
  <c r="FV521" i="37"/>
  <c r="FN521" i="37"/>
  <c r="BP521" i="37"/>
  <c r="BO521" i="37"/>
  <c r="FQ521" i="37"/>
  <c r="FV524" i="37"/>
  <c r="FT524" i="37"/>
  <c r="FR524" i="37"/>
  <c r="FP524" i="37"/>
  <c r="FN524" i="37"/>
  <c r="BR524" i="37"/>
  <c r="BP524" i="37"/>
  <c r="FU524" i="37"/>
  <c r="FQ524" i="37"/>
  <c r="FS524" i="37"/>
  <c r="FO524" i="37"/>
  <c r="EP450" i="37"/>
  <c r="EN450" i="37"/>
  <c r="EL450" i="37"/>
  <c r="EJ450" i="37"/>
  <c r="EH450" i="37"/>
  <c r="GG450" i="37"/>
  <c r="EQ450" i="37"/>
  <c r="EO450" i="37"/>
  <c r="EK450" i="37"/>
  <c r="EI450" i="37"/>
  <c r="EG450" i="37"/>
  <c r="EP456" i="37"/>
  <c r="EN456" i="37"/>
  <c r="EL456" i="37"/>
  <c r="EJ456" i="37"/>
  <c r="EH456" i="37"/>
  <c r="GG456" i="37"/>
  <c r="EQ456" i="37"/>
  <c r="EO456" i="37"/>
  <c r="EK456" i="37"/>
  <c r="EI456" i="37"/>
  <c r="EG456" i="37"/>
  <c r="EP458" i="37"/>
  <c r="EN458" i="37"/>
  <c r="EL458" i="37"/>
  <c r="EJ458" i="37"/>
  <c r="EH458" i="37"/>
  <c r="GG458" i="37"/>
  <c r="EQ458" i="37"/>
  <c r="EO458" i="37"/>
  <c r="EK458" i="37"/>
  <c r="EI458" i="37"/>
  <c r="EG458" i="37"/>
  <c r="EP465" i="37"/>
  <c r="EN465" i="37"/>
  <c r="EL465" i="37"/>
  <c r="EJ465" i="37"/>
  <c r="EH465" i="37"/>
  <c r="GG465" i="37"/>
  <c r="EQ465" i="37"/>
  <c r="EO465" i="37"/>
  <c r="EK465" i="37"/>
  <c r="EI465" i="37"/>
  <c r="EG465" i="37"/>
  <c r="FU474" i="37"/>
  <c r="FS474" i="37"/>
  <c r="FQ474" i="37"/>
  <c r="FO474" i="37"/>
  <c r="FV474" i="37"/>
  <c r="FT474" i="37"/>
  <c r="FR474" i="37"/>
  <c r="FP474" i="37"/>
  <c r="FN474" i="37"/>
  <c r="BR474" i="37"/>
  <c r="FU475" i="37"/>
  <c r="BO475" i="37"/>
  <c r="FV475" i="37"/>
  <c r="FP475" i="37"/>
  <c r="BP475" i="37"/>
  <c r="FU477" i="37"/>
  <c r="BO477" i="37"/>
  <c r="FN477" i="37"/>
  <c r="BP477" i="37"/>
  <c r="FU480" i="37"/>
  <c r="FS480" i="37"/>
  <c r="FQ480" i="37"/>
  <c r="FO480" i="37"/>
  <c r="FV480" i="37"/>
  <c r="FT480" i="37"/>
  <c r="FR480" i="37"/>
  <c r="FP480" i="37"/>
  <c r="FN480" i="37"/>
  <c r="BR480" i="37"/>
  <c r="BK484" i="37"/>
  <c r="BD484" i="37"/>
  <c r="BE488" i="37"/>
  <c r="BJ488" i="37"/>
  <c r="EP490" i="37"/>
  <c r="EN490" i="37"/>
  <c r="EL490" i="37"/>
  <c r="EJ490" i="37"/>
  <c r="EH490" i="37"/>
  <c r="GG490" i="37"/>
  <c r="EO490" i="37"/>
  <c r="EK490" i="37"/>
  <c r="EG490" i="37"/>
  <c r="EQ490" i="37"/>
  <c r="EI490" i="37"/>
  <c r="BE492" i="37"/>
  <c r="EP494" i="37"/>
  <c r="EN494" i="37"/>
  <c r="EL494" i="37"/>
  <c r="EJ494" i="37"/>
  <c r="EH494" i="37"/>
  <c r="GG494" i="37"/>
  <c r="EO494" i="37"/>
  <c r="EK494" i="37"/>
  <c r="EG494" i="37"/>
  <c r="EQ494" i="37"/>
  <c r="EI494" i="37"/>
  <c r="AZ443" i="37"/>
  <c r="AY443" i="37"/>
  <c r="BA443" i="37"/>
  <c r="CC443" i="37"/>
  <c r="AZ494" i="37"/>
  <c r="BA494" i="37"/>
  <c r="CC494" i="37"/>
  <c r="AY494" i="37"/>
  <c r="EP497" i="37"/>
  <c r="EN497" i="37"/>
  <c r="EL497" i="37"/>
  <c r="EJ497" i="37"/>
  <c r="EH497" i="37"/>
  <c r="GG497" i="37"/>
  <c r="EQ497" i="37"/>
  <c r="EO497" i="37"/>
  <c r="EK497" i="37"/>
  <c r="EI497" i="37"/>
  <c r="EG497" i="37"/>
  <c r="EP501" i="37"/>
  <c r="EN501" i="37"/>
  <c r="EL501" i="37"/>
  <c r="EJ501" i="37"/>
  <c r="EH501" i="37"/>
  <c r="GG501" i="37"/>
  <c r="EQ501" i="37"/>
  <c r="EO501" i="37"/>
  <c r="EK501" i="37"/>
  <c r="EI501" i="37"/>
  <c r="EG501" i="37"/>
  <c r="EP505" i="37"/>
  <c r="EN505" i="37"/>
  <c r="EL505" i="37"/>
  <c r="EJ505" i="37"/>
  <c r="EH505" i="37"/>
  <c r="GG505" i="37"/>
  <c r="EQ505" i="37"/>
  <c r="EO505" i="37"/>
  <c r="EK505" i="37"/>
  <c r="EI505" i="37"/>
  <c r="EG505" i="37"/>
  <c r="AZ505" i="37"/>
  <c r="BA505" i="37"/>
  <c r="CC505" i="37"/>
  <c r="AY505" i="37"/>
  <c r="EP509" i="37"/>
  <c r="EN509" i="37"/>
  <c r="EL509" i="37"/>
  <c r="EJ509" i="37"/>
  <c r="EH509" i="37"/>
  <c r="GG509" i="37"/>
  <c r="EQ509" i="37"/>
  <c r="EO509" i="37"/>
  <c r="EK509" i="37"/>
  <c r="EI509" i="37"/>
  <c r="EG509" i="37"/>
  <c r="AZ509" i="37"/>
  <c r="BA509" i="37"/>
  <c r="CC509" i="37"/>
  <c r="AY509" i="37"/>
  <c r="EP513" i="37"/>
  <c r="EN513" i="37"/>
  <c r="EL513" i="37"/>
  <c r="EJ513" i="37"/>
  <c r="EH513" i="37"/>
  <c r="GG513" i="37"/>
  <c r="EQ513" i="37"/>
  <c r="EO513" i="37"/>
  <c r="EK513" i="37"/>
  <c r="EI513" i="37"/>
  <c r="EG513" i="37"/>
  <c r="AZ513" i="37"/>
  <c r="BA513" i="37"/>
  <c r="CC513" i="37"/>
  <c r="AY513" i="37"/>
  <c r="EP523" i="37"/>
  <c r="EN523" i="37"/>
  <c r="EL523" i="37"/>
  <c r="EJ523" i="37"/>
  <c r="EH523" i="37"/>
  <c r="EQ523" i="37"/>
  <c r="EI523" i="37"/>
  <c r="GG523" i="37"/>
  <c r="EO523" i="37"/>
  <c r="EK523" i="37"/>
  <c r="EG523" i="37"/>
  <c r="EP525" i="37"/>
  <c r="EN525" i="37"/>
  <c r="EJ525" i="37"/>
  <c r="EI525" i="37"/>
  <c r="EO525" i="37"/>
  <c r="EK525" i="37"/>
  <c r="EG525" i="37"/>
  <c r="EP529" i="37"/>
  <c r="EN529" i="37"/>
  <c r="EL529" i="37"/>
  <c r="EJ529" i="37"/>
  <c r="EH529" i="37"/>
  <c r="GG529" i="37"/>
  <c r="EQ529" i="37"/>
  <c r="EO529" i="37"/>
  <c r="EK529" i="37"/>
  <c r="EI529" i="37"/>
  <c r="EG529" i="37"/>
  <c r="AZ529" i="37"/>
  <c r="BA529" i="37"/>
  <c r="CC529" i="37"/>
  <c r="AY529" i="37"/>
  <c r="EP533" i="37"/>
  <c r="EN533" i="37"/>
  <c r="EL533" i="37"/>
  <c r="EJ533" i="37"/>
  <c r="EH533" i="37"/>
  <c r="GG533" i="37"/>
  <c r="EQ533" i="37"/>
  <c r="EO533" i="37"/>
  <c r="EK533" i="37"/>
  <c r="EI533" i="37"/>
  <c r="EG533" i="37"/>
  <c r="AZ533" i="37"/>
  <c r="BA533" i="37"/>
  <c r="CC533" i="37"/>
  <c r="AY533" i="37"/>
  <c r="EP537" i="37"/>
  <c r="EN537" i="37"/>
  <c r="EL537" i="37"/>
  <c r="EJ537" i="37"/>
  <c r="EH537" i="37"/>
  <c r="GG537" i="37"/>
  <c r="EQ537" i="37"/>
  <c r="EO537" i="37"/>
  <c r="EK537" i="37"/>
  <c r="EI537" i="37"/>
  <c r="EG537" i="37"/>
  <c r="AZ537" i="37"/>
  <c r="BA537" i="37"/>
  <c r="CC537" i="37"/>
  <c r="AY537" i="37"/>
  <c r="GG544" i="37"/>
  <c r="EP544" i="37"/>
  <c r="EN544" i="37"/>
  <c r="EL544" i="37"/>
  <c r="EJ544" i="37"/>
  <c r="EH544" i="37"/>
  <c r="EO544" i="37"/>
  <c r="EK544" i="37"/>
  <c r="EG544" i="37"/>
  <c r="EQ544" i="37"/>
  <c r="EI544" i="37"/>
  <c r="FW545" i="37"/>
  <c r="AU545" i="37"/>
  <c r="GJ545" i="37"/>
  <c r="AH545" i="37"/>
  <c r="GV545" i="37"/>
  <c r="EN554" i="37"/>
  <c r="EL554" i="37"/>
  <c r="EO554" i="37"/>
  <c r="EG554" i="37"/>
  <c r="EP555" i="37"/>
  <c r="EN555" i="37"/>
  <c r="EL555" i="37"/>
  <c r="EJ555" i="37"/>
  <c r="EH555" i="37"/>
  <c r="GG555" i="37"/>
  <c r="EQ555" i="37"/>
  <c r="EO555" i="37"/>
  <c r="EK555" i="37"/>
  <c r="EI555" i="37"/>
  <c r="EG555" i="37"/>
  <c r="EN559" i="37"/>
  <c r="EO559" i="37"/>
  <c r="EO561" i="37"/>
  <c r="EG561" i="37"/>
  <c r="AZ561" i="37"/>
  <c r="BA561" i="37"/>
  <c r="CC561" i="37"/>
  <c r="AY561" i="37"/>
  <c r="AZ564" i="37"/>
  <c r="BA564" i="37"/>
  <c r="CC564" i="37"/>
  <c r="AY564" i="37"/>
  <c r="EP567" i="37"/>
  <c r="EN567" i="37"/>
  <c r="EL567" i="37"/>
  <c r="EJ567" i="37"/>
  <c r="EH567" i="37"/>
  <c r="GG567" i="37"/>
  <c r="EQ567" i="37"/>
  <c r="EO567" i="37"/>
  <c r="EK567" i="37"/>
  <c r="EI567" i="37"/>
  <c r="EG567" i="37"/>
  <c r="AZ567" i="37"/>
  <c r="BA567" i="37"/>
  <c r="CC567" i="37"/>
  <c r="AY567" i="37"/>
  <c r="AZ572" i="37"/>
  <c r="BA572" i="37"/>
  <c r="CC572" i="37"/>
  <c r="AY572" i="37"/>
  <c r="EN574" i="37"/>
  <c r="EO574" i="37"/>
  <c r="EK574" i="37"/>
  <c r="EG574" i="37"/>
  <c r="FV470" i="37"/>
  <c r="FT470" i="37"/>
  <c r="FR470" i="37"/>
  <c r="FP470" i="37"/>
  <c r="FN470" i="37"/>
  <c r="BR470" i="37"/>
  <c r="FU470" i="37"/>
  <c r="FS470" i="37"/>
  <c r="FQ470" i="37"/>
  <c r="FO470" i="37"/>
  <c r="AZ525" i="37"/>
  <c r="AY525" i="37"/>
  <c r="BA525" i="37"/>
  <c r="CC525" i="37"/>
  <c r="AZ543" i="37"/>
  <c r="AY543" i="37"/>
  <c r="BA543" i="37"/>
  <c r="CC543" i="37"/>
  <c r="BE542" i="37"/>
  <c r="BH542" i="37"/>
  <c r="BG542" i="37"/>
  <c r="BF542" i="37"/>
  <c r="AZ563" i="37"/>
  <c r="AY563" i="37"/>
  <c r="BA563" i="37"/>
  <c r="CC563" i="37" s="1"/>
  <c r="BL563" i="37"/>
  <c r="BO563" i="37" s="1"/>
  <c r="BC563" i="37"/>
  <c r="FV574" i="37"/>
  <c r="FT574" i="37"/>
  <c r="FR574" i="37"/>
  <c r="FP574" i="37"/>
  <c r="FN574" i="37"/>
  <c r="BR574" i="37"/>
  <c r="FU574" i="37"/>
  <c r="FS574" i="37"/>
  <c r="FQ574" i="37"/>
  <c r="FO574" i="37"/>
  <c r="EV376" i="37"/>
  <c r="EX376" i="37"/>
  <c r="ET376" i="37"/>
  <c r="DE376" i="37"/>
  <c r="ES376" i="37"/>
  <c r="EW376" i="37"/>
  <c r="FV433" i="37"/>
  <c r="FT433" i="37"/>
  <c r="FR433" i="37"/>
  <c r="FP433" i="37"/>
  <c r="FN433" i="37"/>
  <c r="BR433" i="37"/>
  <c r="FU433" i="37"/>
  <c r="FS433" i="37"/>
  <c r="FQ433" i="37"/>
  <c r="FO433" i="37"/>
  <c r="EP390" i="37"/>
  <c r="EN390" i="37"/>
  <c r="EL390" i="37"/>
  <c r="EJ390" i="37"/>
  <c r="EH390" i="37"/>
  <c r="GG390" i="37"/>
  <c r="EQ390" i="37"/>
  <c r="EO390" i="37"/>
  <c r="EK390" i="37"/>
  <c r="EI390" i="37"/>
  <c r="EG390" i="37"/>
  <c r="EP394" i="37"/>
  <c r="EN394" i="37"/>
  <c r="EL394" i="37"/>
  <c r="EJ394" i="37"/>
  <c r="EH394" i="37"/>
  <c r="GG394" i="37"/>
  <c r="EQ394" i="37"/>
  <c r="EO394" i="37"/>
  <c r="EK394" i="37"/>
  <c r="EI394" i="37"/>
  <c r="EG394" i="37"/>
  <c r="EP398" i="37"/>
  <c r="EN398" i="37"/>
  <c r="EL398" i="37"/>
  <c r="EJ398" i="37"/>
  <c r="EH398" i="37"/>
  <c r="GG398" i="37"/>
  <c r="EQ398" i="37"/>
  <c r="EO398" i="37"/>
  <c r="EK398" i="37"/>
  <c r="EI398" i="37"/>
  <c r="EG398" i="37"/>
  <c r="BF430" i="37"/>
  <c r="BE430" i="37"/>
  <c r="BK430" i="37"/>
  <c r="BF432" i="37"/>
  <c r="BG432" i="37"/>
  <c r="BE432" i="37"/>
  <c r="BK432" i="37"/>
  <c r="EW486" i="37"/>
  <c r="ES486" i="37"/>
  <c r="EU486" i="37"/>
  <c r="EV486" i="37"/>
  <c r="ER486" i="37"/>
  <c r="FV499" i="37"/>
  <c r="FP499" i="37"/>
  <c r="FN499" i="37"/>
  <c r="BP499" i="37"/>
  <c r="FS499" i="37"/>
  <c r="FQ499" i="37"/>
  <c r="BO499" i="37"/>
  <c r="CU499" i="37"/>
  <c r="GV499" i="37"/>
  <c r="EP448" i="37"/>
  <c r="EN448" i="37"/>
  <c r="EL448" i="37"/>
  <c r="EJ448" i="37"/>
  <c r="EH448" i="37"/>
  <c r="GG448" i="37"/>
  <c r="EQ448" i="37"/>
  <c r="EO448" i="37"/>
  <c r="EK448" i="37"/>
  <c r="EI448" i="37"/>
  <c r="EG448" i="37"/>
  <c r="EP452" i="37"/>
  <c r="EN452" i="37"/>
  <c r="EL452" i="37"/>
  <c r="EJ452" i="37"/>
  <c r="EH452" i="37"/>
  <c r="GG452" i="37"/>
  <c r="EQ452" i="37"/>
  <c r="EO452" i="37"/>
  <c r="EK452" i="37"/>
  <c r="EI452" i="37"/>
  <c r="EG452" i="37"/>
  <c r="EP454" i="37"/>
  <c r="EN454" i="37"/>
  <c r="EL454" i="37"/>
  <c r="EJ454" i="37"/>
  <c r="EH454" i="37"/>
  <c r="GG454" i="37"/>
  <c r="EQ454" i="37"/>
  <c r="EO454" i="37"/>
  <c r="EK454" i="37"/>
  <c r="EI454" i="37"/>
  <c r="EG454" i="37"/>
  <c r="EP460" i="37"/>
  <c r="EN460" i="37"/>
  <c r="EL460" i="37"/>
  <c r="EJ460" i="37"/>
  <c r="EH460" i="37"/>
  <c r="GG460" i="37"/>
  <c r="EQ460" i="37"/>
  <c r="EO460" i="37"/>
  <c r="EK460" i="37"/>
  <c r="EI460" i="37"/>
  <c r="EG460" i="37"/>
  <c r="BE486" i="37"/>
  <c r="FE486" i="37"/>
  <c r="EP498" i="37"/>
  <c r="EN498" i="37"/>
  <c r="EL498" i="37"/>
  <c r="EJ498" i="37"/>
  <c r="EH498" i="37"/>
  <c r="GG498" i="37"/>
  <c r="EQ498" i="37"/>
  <c r="EO498" i="37"/>
  <c r="EK498" i="37"/>
  <c r="EI498" i="37"/>
  <c r="EG498" i="37"/>
  <c r="EP500" i="37"/>
  <c r="EN500" i="37"/>
  <c r="EL500" i="37"/>
  <c r="EJ500" i="37"/>
  <c r="EH500" i="37"/>
  <c r="GG500" i="37"/>
  <c r="EQ500" i="37"/>
  <c r="EO500" i="37"/>
  <c r="EK500" i="37"/>
  <c r="EI500" i="37"/>
  <c r="EG500" i="37"/>
  <c r="EP504" i="37"/>
  <c r="EN504" i="37"/>
  <c r="EL504" i="37"/>
  <c r="EJ504" i="37"/>
  <c r="EH504" i="37"/>
  <c r="GG504" i="37"/>
  <c r="EQ504" i="37"/>
  <c r="EO504" i="37"/>
  <c r="EK504" i="37"/>
  <c r="EI504" i="37"/>
  <c r="EG504" i="37"/>
  <c r="EP508" i="37"/>
  <c r="EN508" i="37"/>
  <c r="EL508" i="37"/>
  <c r="EJ508" i="37"/>
  <c r="EH508" i="37"/>
  <c r="GG508" i="37"/>
  <c r="EQ508" i="37"/>
  <c r="EO508" i="37"/>
  <c r="EK508" i="37"/>
  <c r="EI508" i="37"/>
  <c r="EG508" i="37"/>
  <c r="EP512" i="37"/>
  <c r="EN512" i="37"/>
  <c r="EL512" i="37"/>
  <c r="EJ512" i="37"/>
  <c r="EH512" i="37"/>
  <c r="GG512" i="37"/>
  <c r="EQ512" i="37"/>
  <c r="EO512" i="37"/>
  <c r="EK512" i="37"/>
  <c r="EI512" i="37"/>
  <c r="EG512" i="37"/>
  <c r="EP516" i="37"/>
  <c r="EN516" i="37"/>
  <c r="EL516" i="37"/>
  <c r="EJ516" i="37"/>
  <c r="EH516" i="37"/>
  <c r="GG516" i="37"/>
  <c r="EQ516" i="37"/>
  <c r="EO516" i="37"/>
  <c r="EK516" i="37"/>
  <c r="EI516" i="37"/>
  <c r="EG516" i="37"/>
  <c r="EP517" i="37"/>
  <c r="EN517" i="37"/>
  <c r="EL517" i="37"/>
  <c r="EJ517" i="37"/>
  <c r="EH517" i="37"/>
  <c r="GG517" i="37"/>
  <c r="EQ517" i="37"/>
  <c r="EO517" i="37"/>
  <c r="EK517" i="37"/>
  <c r="EI517" i="37"/>
  <c r="EG517" i="37"/>
  <c r="EP519" i="37"/>
  <c r="EN519" i="37"/>
  <c r="EL519" i="37"/>
  <c r="EJ519" i="37"/>
  <c r="EH519" i="37"/>
  <c r="EQ519" i="37"/>
  <c r="EI519" i="37"/>
  <c r="GG519" i="37"/>
  <c r="EO519" i="37"/>
  <c r="EK519" i="37"/>
  <c r="EG519" i="37"/>
  <c r="EP521" i="37"/>
  <c r="EN521" i="37"/>
  <c r="EL521" i="37"/>
  <c r="EJ521" i="37"/>
  <c r="EH521" i="37"/>
  <c r="EQ521" i="37"/>
  <c r="EI521" i="37"/>
  <c r="GG521" i="37"/>
  <c r="EO521" i="37"/>
  <c r="EK521" i="37"/>
  <c r="EG521" i="37"/>
  <c r="EP526" i="37"/>
  <c r="EN526" i="37"/>
  <c r="EL526" i="37"/>
  <c r="EJ526" i="37"/>
  <c r="EH526" i="37"/>
  <c r="GG526" i="37"/>
  <c r="EQ526" i="37"/>
  <c r="EO526" i="37"/>
  <c r="EK526" i="37"/>
  <c r="EI526" i="37"/>
  <c r="EG526" i="37"/>
  <c r="EP530" i="37"/>
  <c r="EN530" i="37"/>
  <c r="EL530" i="37"/>
  <c r="EJ530" i="37"/>
  <c r="EH530" i="37"/>
  <c r="GG530" i="37"/>
  <c r="EQ530" i="37"/>
  <c r="EO530" i="37"/>
  <c r="EK530" i="37"/>
  <c r="EI530" i="37"/>
  <c r="EG530" i="37"/>
  <c r="EP534" i="37"/>
  <c r="EN534" i="37"/>
  <c r="EL534" i="37"/>
  <c r="EJ534" i="37"/>
  <c r="EH534" i="37"/>
  <c r="GG534" i="37"/>
  <c r="EQ534" i="37"/>
  <c r="EO534" i="37"/>
  <c r="EK534" i="37"/>
  <c r="EI534" i="37"/>
  <c r="EG534" i="37"/>
  <c r="EP538" i="37"/>
  <c r="EN538" i="37"/>
  <c r="EL538" i="37"/>
  <c r="EJ538" i="37"/>
  <c r="EH538" i="37"/>
  <c r="GG538" i="37"/>
  <c r="EQ538" i="37"/>
  <c r="EO538" i="37"/>
  <c r="EK538" i="37"/>
  <c r="EI538" i="37"/>
  <c r="EG538" i="37"/>
  <c r="EP558" i="37"/>
  <c r="EN558" i="37"/>
  <c r="EL558" i="37"/>
  <c r="EJ558" i="37"/>
  <c r="EH558" i="37"/>
  <c r="GG558" i="37"/>
  <c r="EQ558" i="37"/>
  <c r="EO558" i="37"/>
  <c r="EK558" i="37"/>
  <c r="EI558" i="37"/>
  <c r="EG558" i="37"/>
  <c r="EP563" i="37"/>
  <c r="EN563" i="37"/>
  <c r="EL563" i="37"/>
  <c r="EJ563" i="37"/>
  <c r="EH563" i="37"/>
  <c r="EQ563" i="37"/>
  <c r="EI563" i="37"/>
  <c r="GG563" i="37"/>
  <c r="EO563" i="37"/>
  <c r="EK563" i="37"/>
  <c r="EG563" i="37"/>
  <c r="EP568" i="37"/>
  <c r="EN568" i="37"/>
  <c r="EL568" i="37"/>
  <c r="EJ568" i="37"/>
  <c r="EH568" i="37"/>
  <c r="GG568" i="37"/>
  <c r="EQ568" i="37"/>
  <c r="EO568" i="37"/>
  <c r="EK568" i="37"/>
  <c r="EI568" i="37"/>
  <c r="EG568" i="37"/>
  <c r="EP571" i="37"/>
  <c r="EN571" i="37"/>
  <c r="EL571" i="37"/>
  <c r="EJ571" i="37"/>
  <c r="EH571" i="37"/>
  <c r="EQ571" i="37"/>
  <c r="EI571" i="37"/>
  <c r="GG571" i="37"/>
  <c r="EO571" i="37"/>
  <c r="EK571" i="37"/>
  <c r="EG571" i="37"/>
  <c r="EN573" i="37"/>
  <c r="EL573" i="37"/>
  <c r="EO573" i="37"/>
  <c r="BQ60" i="37"/>
  <c r="DU60" i="37"/>
  <c r="BQ70" i="37"/>
  <c r="BQ72" i="37"/>
  <c r="CY72" i="37"/>
  <c r="BQ85" i="37"/>
  <c r="BQ88" i="37"/>
  <c r="BQ91" i="37"/>
  <c r="BQ96" i="37"/>
  <c r="EQ96" i="37" s="1"/>
  <c r="FY190" i="37"/>
  <c r="FZ190" i="37" s="1"/>
  <c r="FY198" i="37"/>
  <c r="FZ198" i="37" s="1"/>
  <c r="BI32" i="37"/>
  <c r="AW28" i="37"/>
  <c r="AZ28" i="37"/>
  <c r="AW36" i="37"/>
  <c r="AZ36" i="37"/>
  <c r="AW44" i="37"/>
  <c r="AZ44" i="37"/>
  <c r="AW48" i="37"/>
  <c r="AZ48" i="37"/>
  <c r="AW54" i="37"/>
  <c r="AZ54" i="37"/>
  <c r="AW58" i="37"/>
  <c r="AZ58" i="37"/>
  <c r="DL60" i="37"/>
  <c r="DT60" i="37"/>
  <c r="AW62" i="37"/>
  <c r="AZ62" i="37"/>
  <c r="CS64" i="37"/>
  <c r="CW64" i="37"/>
  <c r="CR64" i="37"/>
  <c r="CV64" i="37"/>
  <c r="AW68" i="37"/>
  <c r="AZ68" i="37"/>
  <c r="CR70" i="37"/>
  <c r="CV70" i="37"/>
  <c r="DL70" i="37"/>
  <c r="DP70" i="37"/>
  <c r="DT70" i="37"/>
  <c r="FF70" i="37"/>
  <c r="AW72" i="37"/>
  <c r="AZ72" i="37"/>
  <c r="CO72" i="37"/>
  <c r="CP72" i="37"/>
  <c r="CX72" i="37"/>
  <c r="CS74" i="37"/>
  <c r="CW74" i="37"/>
  <c r="CR74" i="37"/>
  <c r="AW76" i="37"/>
  <c r="AZ76" i="37"/>
  <c r="AW80" i="37"/>
  <c r="AZ80" i="37"/>
  <c r="CP80" i="37"/>
  <c r="CT80" i="37"/>
  <c r="CX80" i="37"/>
  <c r="DS80" i="37"/>
  <c r="DN80" i="37"/>
  <c r="AW84" i="37"/>
  <c r="AZ84" i="37" s="1"/>
  <c r="CP84" i="37"/>
  <c r="CX84" i="37"/>
  <c r="FG84" i="37"/>
  <c r="FD84" i="37"/>
  <c r="FL84" i="37"/>
  <c r="AW86" i="37"/>
  <c r="AZ86" i="37"/>
  <c r="BQ106" i="37"/>
  <c r="DU106" i="37"/>
  <c r="BQ135" i="37"/>
  <c r="EQ135" i="37" s="1"/>
  <c r="GG135" i="37" s="1"/>
  <c r="BQ145" i="37"/>
  <c r="EQ145" i="37" s="1"/>
  <c r="BQ164" i="37"/>
  <c r="BQ174" i="37"/>
  <c r="BQ179" i="37"/>
  <c r="DU179" i="37" s="1"/>
  <c r="GE179" i="37" s="1"/>
  <c r="BQ205" i="37"/>
  <c r="FG31" i="37"/>
  <c r="FD31" i="37"/>
  <c r="FL31" i="37"/>
  <c r="AW34" i="37"/>
  <c r="AW51" i="37"/>
  <c r="CR55" i="37"/>
  <c r="DK55" i="37"/>
  <c r="DQ55" i="37"/>
  <c r="DL55" i="37"/>
  <c r="DT55" i="37"/>
  <c r="FI55" i="37"/>
  <c r="FF55" i="37"/>
  <c r="AW57" i="37"/>
  <c r="AZ57" i="37"/>
  <c r="CS61" i="37"/>
  <c r="CW61" i="37"/>
  <c r="CR61" i="37"/>
  <c r="CS63" i="37"/>
  <c r="CR63" i="37"/>
  <c r="CV63" i="37"/>
  <c r="FF63" i="37"/>
  <c r="FJ63" i="37"/>
  <c r="AW69" i="37"/>
  <c r="AZ69" i="37"/>
  <c r="AW71" i="37"/>
  <c r="AZ71" i="37"/>
  <c r="AW73" i="37"/>
  <c r="AZ73" i="37"/>
  <c r="AW75" i="37"/>
  <c r="AZ75" i="37"/>
  <c r="AW77" i="37"/>
  <c r="AZ77" i="37"/>
  <c r="AW79" i="37"/>
  <c r="AZ79" i="37"/>
  <c r="AW85" i="37"/>
  <c r="AZ85" i="37"/>
  <c r="DM85" i="37"/>
  <c r="DN85" i="37"/>
  <c r="DR85" i="37"/>
  <c r="FD85" i="37"/>
  <c r="FL85" i="37"/>
  <c r="AW89" i="37"/>
  <c r="AZ89" i="37" s="1"/>
  <c r="CT89" i="37"/>
  <c r="CX89" i="37"/>
  <c r="FG89" i="37"/>
  <c r="FH89" i="37"/>
  <c r="FL89" i="37"/>
  <c r="AW91" i="37"/>
  <c r="AZ91" i="37"/>
  <c r="DM91" i="37"/>
  <c r="DN91" i="37"/>
  <c r="DR91" i="37"/>
  <c r="FD91" i="37"/>
  <c r="FL91" i="37"/>
  <c r="AW93" i="37"/>
  <c r="AZ93" i="37" s="1"/>
  <c r="CO93" i="37"/>
  <c r="CP93" i="37"/>
  <c r="CT93" i="37"/>
  <c r="CX93" i="37"/>
  <c r="FC93" i="37"/>
  <c r="FG93" i="37"/>
  <c r="FD93" i="37"/>
  <c r="FH93" i="37"/>
  <c r="FL93" i="37"/>
  <c r="AW95" i="37"/>
  <c r="AZ95" i="37"/>
  <c r="AW97" i="37"/>
  <c r="AZ97" i="37"/>
  <c r="FE99" i="37"/>
  <c r="FI99" i="37"/>
  <c r="FF99" i="37"/>
  <c r="DF103" i="37"/>
  <c r="CS103" i="37"/>
  <c r="FI103" i="37"/>
  <c r="CS115" i="37"/>
  <c r="CR115" i="37"/>
  <c r="FF115" i="37"/>
  <c r="CS117" i="37"/>
  <c r="CR117" i="37"/>
  <c r="CV117" i="37"/>
  <c r="DT121" i="37"/>
  <c r="FE129" i="37"/>
  <c r="FF129" i="37"/>
  <c r="DT131" i="37"/>
  <c r="CS135" i="37"/>
  <c r="CR135" i="37"/>
  <c r="CV135" i="37"/>
  <c r="FF135" i="37"/>
  <c r="FE143" i="37"/>
  <c r="FF143" i="37"/>
  <c r="FE149" i="37"/>
  <c r="FF149" i="37"/>
  <c r="FE157" i="37"/>
  <c r="FF157" i="37"/>
  <c r="FE161" i="37"/>
  <c r="FF161" i="37"/>
  <c r="FE163" i="37"/>
  <c r="FF163" i="37"/>
  <c r="GK170" i="37"/>
  <c r="FE175" i="37"/>
  <c r="FF175" i="37"/>
  <c r="FE177" i="37"/>
  <c r="FI177" i="37"/>
  <c r="FF177" i="37"/>
  <c r="DK179" i="37"/>
  <c r="DL179" i="37"/>
  <c r="DT179" i="37"/>
  <c r="FE181" i="37"/>
  <c r="FI181" i="37"/>
  <c r="FF181" i="37"/>
  <c r="DE103" i="37"/>
  <c r="AW212" i="37"/>
  <c r="DB104" i="37"/>
  <c r="CW88" i="37"/>
  <c r="CR88" i="37"/>
  <c r="CV88" i="37"/>
  <c r="DQ88" i="37"/>
  <c r="DL88" i="37"/>
  <c r="DT88" i="37"/>
  <c r="DL92" i="37"/>
  <c r="DP92" i="37"/>
  <c r="DT92" i="37"/>
  <c r="FE92" i="37"/>
  <c r="FF92" i="37"/>
  <c r="DK96" i="37"/>
  <c r="DL96" i="37"/>
  <c r="DP96" i="37"/>
  <c r="DT96" i="37"/>
  <c r="FE96" i="37"/>
  <c r="FF96" i="37"/>
  <c r="AV579" i="37"/>
  <c r="CX98" i="37"/>
  <c r="FE102" i="37"/>
  <c r="FI102" i="37"/>
  <c r="FF102" i="37"/>
  <c r="DF104" i="37"/>
  <c r="DQ104" i="37"/>
  <c r="DL104" i="37"/>
  <c r="DT104" i="37"/>
  <c r="FE104" i="37"/>
  <c r="FI104" i="37"/>
  <c r="FJ104" i="37"/>
  <c r="DK106" i="37"/>
  <c r="DQ106" i="37"/>
  <c r="DL106" i="37"/>
  <c r="DT106" i="37"/>
  <c r="CR152" i="37"/>
  <c r="DK152" i="37"/>
  <c r="DL152" i="37"/>
  <c r="DP152" i="37"/>
  <c r="DT152" i="37"/>
  <c r="FE156" i="37"/>
  <c r="FF156" i="37"/>
  <c r="FE168" i="37"/>
  <c r="FI168" i="37"/>
  <c r="FF168" i="37"/>
  <c r="FJ168" i="37"/>
  <c r="CR176" i="37"/>
  <c r="GC176" i="37" s="1"/>
  <c r="FE178" i="37"/>
  <c r="FI178" i="37"/>
  <c r="FF178" i="37"/>
  <c r="CR180" i="37"/>
  <c r="DK180" i="37"/>
  <c r="DQ180" i="37"/>
  <c r="DL180" i="37"/>
  <c r="DP180" i="37"/>
  <c r="DT180" i="37"/>
  <c r="FI180" i="37"/>
  <c r="FF180" i="37"/>
  <c r="GK185" i="37"/>
  <c r="GK187" i="37"/>
  <c r="GK189" i="37"/>
  <c r="FE194" i="37"/>
  <c r="FI194" i="37"/>
  <c r="FF194" i="37"/>
  <c r="BQ316" i="37"/>
  <c r="FM316" i="37"/>
  <c r="AX24" i="37"/>
  <c r="AX27" i="37"/>
  <c r="AX29" i="37"/>
  <c r="AX33" i="37"/>
  <c r="AX35" i="37"/>
  <c r="AX39" i="37"/>
  <c r="AX41" i="37"/>
  <c r="DG104" i="37"/>
  <c r="DG579" i="37"/>
  <c r="AW214" i="37"/>
  <c r="AZ214" i="37"/>
  <c r="AW220" i="37"/>
  <c r="AZ220" i="37"/>
  <c r="EX319" i="37"/>
  <c r="AO281" i="37"/>
  <c r="CV309" i="37"/>
  <c r="BQ323" i="37"/>
  <c r="BI225" i="37"/>
  <c r="EX225" i="37"/>
  <c r="GK329" i="37"/>
  <c r="FX286" i="37"/>
  <c r="FG318" i="37"/>
  <c r="FD318" i="37"/>
  <c r="FH318" i="37"/>
  <c r="FL318" i="37"/>
  <c r="FI320" i="37"/>
  <c r="FF320" i="37"/>
  <c r="AW325" i="37"/>
  <c r="CX328" i="37"/>
  <c r="FL328" i="37"/>
  <c r="AW338" i="37"/>
  <c r="AZ338" i="37"/>
  <c r="AW342" i="37"/>
  <c r="GK345" i="37"/>
  <c r="AW346" i="37"/>
  <c r="AZ346" i="37" s="1"/>
  <c r="AW350" i="37"/>
  <c r="AZ350" i="37" s="1"/>
  <c r="AW354" i="37"/>
  <c r="AW358" i="37"/>
  <c r="AW362" i="37"/>
  <c r="AZ362" i="37" s="1"/>
  <c r="AW366" i="37"/>
  <c r="FI368" i="37"/>
  <c r="AW370" i="37"/>
  <c r="BQ321" i="37"/>
  <c r="AW222" i="37"/>
  <c r="AZ222" i="37" s="1"/>
  <c r="AW226" i="37"/>
  <c r="AZ226" i="37" s="1"/>
  <c r="EO581" i="37"/>
  <c r="AX209" i="37"/>
  <c r="AX213" i="37"/>
  <c r="AX217" i="37"/>
  <c r="AX221" i="37"/>
  <c r="AX225" i="37"/>
  <c r="AX229" i="37"/>
  <c r="CU238" i="37"/>
  <c r="CR289" i="37"/>
  <c r="CR299" i="37"/>
  <c r="AO308" i="37"/>
  <c r="AW313" i="37"/>
  <c r="FI316" i="37"/>
  <c r="FF316" i="37"/>
  <c r="AW321" i="37"/>
  <c r="AZ321" i="37"/>
  <c r="CW326" i="37"/>
  <c r="CP326" i="37"/>
  <c r="CX326" i="37"/>
  <c r="AW333" i="37"/>
  <c r="AW339" i="37"/>
  <c r="AW343" i="37"/>
  <c r="AZ343" i="37" s="1"/>
  <c r="AW347" i="37"/>
  <c r="AZ347" i="37" s="1"/>
  <c r="CS349" i="37"/>
  <c r="CR349" i="37"/>
  <c r="AW351" i="37"/>
  <c r="AZ351" i="37" s="1"/>
  <c r="CO351" i="37"/>
  <c r="CT351" i="37"/>
  <c r="CX351" i="37"/>
  <c r="AW355" i="37"/>
  <c r="AZ355" i="37"/>
  <c r="CO355" i="37"/>
  <c r="CP355" i="37"/>
  <c r="CT355" i="37"/>
  <c r="CX355" i="37"/>
  <c r="AW359" i="37"/>
  <c r="DT361" i="37"/>
  <c r="AW363" i="37"/>
  <c r="CX363" i="37"/>
  <c r="FL363" i="37"/>
  <c r="AW367" i="37"/>
  <c r="AX328" i="37"/>
  <c r="AW374" i="37"/>
  <c r="AW378" i="37"/>
  <c r="AZ378" i="37" s="1"/>
  <c r="AW380" i="37"/>
  <c r="AZ380" i="37" s="1"/>
  <c r="FE381" i="37"/>
  <c r="FD381" i="37"/>
  <c r="FL381" i="37"/>
  <c r="AW391" i="37"/>
  <c r="AW395" i="37"/>
  <c r="AW399" i="37"/>
  <c r="AW403" i="37"/>
  <c r="AW407" i="37"/>
  <c r="AW411" i="37"/>
  <c r="AW415" i="37"/>
  <c r="AW417" i="37"/>
  <c r="AW421" i="37"/>
  <c r="AW425" i="37"/>
  <c r="FE427" i="37"/>
  <c r="FI427" i="37"/>
  <c r="FF427" i="37"/>
  <c r="FJ427" i="37"/>
  <c r="AW429" i="37"/>
  <c r="CP429" i="37"/>
  <c r="CX429" i="37"/>
  <c r="FG429" i="37"/>
  <c r="FD429" i="37"/>
  <c r="FL429" i="37"/>
  <c r="FM434" i="37"/>
  <c r="FD434" i="37"/>
  <c r="FH434" i="37"/>
  <c r="FL434" i="37"/>
  <c r="AW436" i="37"/>
  <c r="AW447" i="37"/>
  <c r="AZ447" i="37" s="1"/>
  <c r="AW451" i="37"/>
  <c r="AZ451" i="37" s="1"/>
  <c r="AW455" i="37"/>
  <c r="AZ455" i="37" s="1"/>
  <c r="AW459" i="37"/>
  <c r="AZ459" i="37" s="1"/>
  <c r="AW463" i="37"/>
  <c r="AW465" i="37"/>
  <c r="AW469" i="37"/>
  <c r="AX439" i="37"/>
  <c r="CK582" i="37"/>
  <c r="AX487" i="37"/>
  <c r="AX385" i="37"/>
  <c r="AX442" i="37"/>
  <c r="DD368" i="37"/>
  <c r="EB377" i="37"/>
  <c r="EX381" i="37"/>
  <c r="AW386" i="37"/>
  <c r="FY493" i="37"/>
  <c r="FZ493" i="37"/>
  <c r="AW390" i="37"/>
  <c r="AW394" i="37"/>
  <c r="AW430" i="37"/>
  <c r="AW432" i="37"/>
  <c r="AZ432" i="37"/>
  <c r="DQ434" i="37"/>
  <c r="DL434" i="37"/>
  <c r="DT434" i="37"/>
  <c r="AX375" i="37"/>
  <c r="AX441" i="37"/>
  <c r="AX472" i="37"/>
  <c r="AW497" i="37"/>
  <c r="DF499" i="37"/>
  <c r="AW501" i="37"/>
  <c r="AZ501" i="37"/>
  <c r="DF503" i="37"/>
  <c r="AR583" i="37"/>
  <c r="AW555" i="37"/>
  <c r="AZ555" i="37"/>
  <c r="AW559" i="37"/>
  <c r="AZ559" i="37"/>
  <c r="DD384" i="37"/>
  <c r="AX332" i="37"/>
  <c r="AX483" i="37"/>
  <c r="AX444" i="37"/>
  <c r="DA384" i="37"/>
  <c r="DG500" i="37"/>
  <c r="AX490" i="37"/>
  <c r="AX521" i="37"/>
  <c r="DE504" i="37"/>
  <c r="DH500" i="37"/>
  <c r="CZ366" i="37"/>
  <c r="DH366" i="37"/>
  <c r="AW392" i="37"/>
  <c r="AW400" i="37"/>
  <c r="AW402" i="37"/>
  <c r="AW410" i="37"/>
  <c r="DM415" i="37"/>
  <c r="DS415" i="37"/>
  <c r="DN415" i="37"/>
  <c r="DR415" i="37"/>
  <c r="AW422" i="37"/>
  <c r="AW424" i="37"/>
  <c r="CP424" i="37"/>
  <c r="CX424" i="37"/>
  <c r="AW428" i="37"/>
  <c r="AX371" i="37"/>
  <c r="AW450" i="37"/>
  <c r="AW468" i="37"/>
  <c r="AZ468" i="37"/>
  <c r="FY496" i="37"/>
  <c r="FZ496" i="37" s="1"/>
  <c r="FX506" i="37"/>
  <c r="FX534" i="37"/>
  <c r="AW498" i="37"/>
  <c r="CS499" i="37"/>
  <c r="AW500" i="37"/>
  <c r="AZ500" i="37"/>
  <c r="AW504" i="37"/>
  <c r="AZ504" i="37"/>
  <c r="CT504" i="37"/>
  <c r="AW508" i="37"/>
  <c r="AZ508" i="37" s="1"/>
  <c r="AW512" i="37"/>
  <c r="AW516" i="37"/>
  <c r="AZ516" i="37"/>
  <c r="AW517" i="37"/>
  <c r="AZ517" i="37"/>
  <c r="FL517" i="37"/>
  <c r="FX526" i="37"/>
  <c r="FX537" i="37"/>
  <c r="AW526" i="37"/>
  <c r="AZ526" i="37" s="1"/>
  <c r="AW530" i="37"/>
  <c r="AZ530" i="37" s="1"/>
  <c r="AW534" i="37"/>
  <c r="AZ534" i="37" s="1"/>
  <c r="AW538" i="37"/>
  <c r="AZ538" i="37" s="1"/>
  <c r="AW544" i="37"/>
  <c r="AZ544" i="37" s="1"/>
  <c r="AW558" i="37"/>
  <c r="AZ558" i="37" s="1"/>
  <c r="AW568" i="37"/>
  <c r="AZ568" i="37" s="1"/>
  <c r="AW574" i="37"/>
  <c r="AZ574" i="37" s="1"/>
  <c r="AX492" i="37"/>
  <c r="AX542" i="37"/>
  <c r="AX484" i="37"/>
  <c r="AX552" i="37"/>
  <c r="AX571" i="37"/>
  <c r="DA525" i="37"/>
  <c r="DG525" i="37"/>
  <c r="FX535" i="37"/>
  <c r="FX509" i="37"/>
  <c r="FX332" i="37"/>
  <c r="FX512" i="37"/>
  <c r="EH26" i="37"/>
  <c r="FX111" i="37"/>
  <c r="FX527" i="37"/>
  <c r="AU579" i="37"/>
  <c r="FX330" i="37"/>
  <c r="BQ169" i="37"/>
  <c r="DE525" i="37"/>
  <c r="CU504" i="37"/>
  <c r="DD499" i="37"/>
  <c r="CV503" i="37"/>
  <c r="DG503" i="37"/>
  <c r="DF236" i="37"/>
  <c r="CU290" i="37"/>
  <c r="FX545" i="37"/>
  <c r="EH525" i="37"/>
  <c r="EL525" i="37"/>
  <c r="FX524" i="37"/>
  <c r="AY435" i="37"/>
  <c r="EN581" i="37"/>
  <c r="EG95" i="37"/>
  <c r="EK95" i="37"/>
  <c r="EL95" i="37"/>
  <c r="EG31" i="37"/>
  <c r="EN31" i="37"/>
  <c r="EK26" i="37"/>
  <c r="EL26" i="37"/>
  <c r="CW504" i="37"/>
  <c r="DF504" i="37"/>
  <c r="DR434" i="37"/>
  <c r="FJ434" i="37"/>
  <c r="GI434" i="37" s="1"/>
  <c r="CX111" i="37"/>
  <c r="FX518" i="37"/>
  <c r="EQ146" i="37"/>
  <c r="EQ175" i="37"/>
  <c r="EQ123" i="37"/>
  <c r="GF377" i="37"/>
  <c r="GK377" i="37" s="1"/>
  <c r="FE318" i="37"/>
  <c r="BB564" i="37"/>
  <c r="EO95" i="37"/>
  <c r="EJ95" i="37"/>
  <c r="DN434" i="37"/>
  <c r="GE106" i="37"/>
  <c r="GK106" i="37" s="1"/>
  <c r="BB563" i="37"/>
  <c r="FX505" i="37"/>
  <c r="FX297" i="37"/>
  <c r="GG93" i="37"/>
  <c r="GG84" i="37"/>
  <c r="FX51" i="37"/>
  <c r="GI316" i="37"/>
  <c r="GG152" i="37"/>
  <c r="GG94" i="37"/>
  <c r="GG92" i="37"/>
  <c r="GG157" i="37"/>
  <c r="GG149" i="37"/>
  <c r="GG105" i="37"/>
  <c r="GG63" i="37"/>
  <c r="GG61" i="37"/>
  <c r="GE434" i="37"/>
  <c r="FX543" i="37"/>
  <c r="FX508" i="37"/>
  <c r="GG89" i="37"/>
  <c r="GG80" i="37"/>
  <c r="GG31" i="37"/>
  <c r="FX313" i="37"/>
  <c r="FX54" i="37"/>
  <c r="GE60" i="37"/>
  <c r="GG156" i="37"/>
  <c r="GG146" i="37"/>
  <c r="GG138" i="37"/>
  <c r="GG112" i="37"/>
  <c r="GG195" i="37"/>
  <c r="GG175" i="37"/>
  <c r="CB501" i="37"/>
  <c r="BM501" i="37"/>
  <c r="CB516" i="37"/>
  <c r="BM516" i="37"/>
  <c r="CB500" i="37"/>
  <c r="BM500" i="37"/>
  <c r="CB559" i="37"/>
  <c r="BM559" i="37"/>
  <c r="BP559" i="37" s="1"/>
  <c r="CB432" i="37"/>
  <c r="BM432" i="37"/>
  <c r="CB355" i="37"/>
  <c r="BM355" i="37"/>
  <c r="CB338" i="37"/>
  <c r="BM338" i="37"/>
  <c r="CB220" i="37"/>
  <c r="BM220" i="37"/>
  <c r="BP220" i="37"/>
  <c r="CB95" i="37"/>
  <c r="BM95" i="37"/>
  <c r="CB91" i="37"/>
  <c r="BM91" i="37"/>
  <c r="CB85" i="37"/>
  <c r="BM85" i="37"/>
  <c r="CB77" i="37"/>
  <c r="BM77" i="37"/>
  <c r="BP77" i="37" s="1"/>
  <c r="CB73" i="37"/>
  <c r="BM73" i="37"/>
  <c r="BP73" i="37"/>
  <c r="CB69" i="37"/>
  <c r="BM69" i="37"/>
  <c r="BP69" i="37"/>
  <c r="CB80" i="37"/>
  <c r="BM80" i="37"/>
  <c r="CB72" i="37"/>
  <c r="BM72" i="37"/>
  <c r="CB62" i="37"/>
  <c r="BM62" i="37"/>
  <c r="BP62" i="37"/>
  <c r="CB54" i="37"/>
  <c r="BM54" i="37"/>
  <c r="CB44" i="37"/>
  <c r="BM44" i="37"/>
  <c r="CB28" i="37"/>
  <c r="BM28" i="37"/>
  <c r="CB562" i="37"/>
  <c r="BM562" i="37"/>
  <c r="BP562" i="37"/>
  <c r="CB556" i="37"/>
  <c r="BM556" i="37"/>
  <c r="BP556" i="37"/>
  <c r="CB532" i="37"/>
  <c r="BM532" i="37"/>
  <c r="BP532" i="37"/>
  <c r="CB520" i="37"/>
  <c r="BM520" i="37"/>
  <c r="BP520" i="37"/>
  <c r="CB470" i="37"/>
  <c r="BM470" i="37"/>
  <c r="BP470" i="37"/>
  <c r="CB565" i="37"/>
  <c r="BM565" i="37"/>
  <c r="BP565" i="37"/>
  <c r="CB540" i="37"/>
  <c r="BM540" i="37"/>
  <c r="CB503" i="37"/>
  <c r="BM503" i="37"/>
  <c r="CB467" i="37"/>
  <c r="BM467" i="37"/>
  <c r="BP467" i="37"/>
  <c r="CB457" i="37"/>
  <c r="BM457" i="37"/>
  <c r="BP457" i="37" s="1"/>
  <c r="CB382" i="37"/>
  <c r="BM382" i="37"/>
  <c r="BP382" i="37"/>
  <c r="CB345" i="37"/>
  <c r="BM345" i="37"/>
  <c r="BZ323" i="37"/>
  <c r="BV323" i="37"/>
  <c r="BY323" i="37"/>
  <c r="BW323" i="37"/>
  <c r="BL323" i="37"/>
  <c r="BR323" i="37"/>
  <c r="BB323" i="37"/>
  <c r="BX323" i="37"/>
  <c r="BT323" i="37"/>
  <c r="BU323" i="37"/>
  <c r="CA323" i="37"/>
  <c r="CB356" i="37"/>
  <c r="BM356" i="37"/>
  <c r="CB196" i="37"/>
  <c r="BM196" i="37"/>
  <c r="BP196" i="37"/>
  <c r="CB192" i="37"/>
  <c r="BM192" i="37"/>
  <c r="BP192" i="37"/>
  <c r="CB188" i="37"/>
  <c r="BM188" i="37"/>
  <c r="BP188" i="37" s="1"/>
  <c r="CB184" i="37"/>
  <c r="BM184" i="37"/>
  <c r="CB176" i="37"/>
  <c r="BM176" i="37"/>
  <c r="CB172" i="37"/>
  <c r="BM172" i="37"/>
  <c r="BP172" i="37" s="1"/>
  <c r="CB168" i="37"/>
  <c r="BM168" i="37"/>
  <c r="CB164" i="37"/>
  <c r="BM164" i="37"/>
  <c r="CB160" i="37"/>
  <c r="BM160" i="37"/>
  <c r="BP160" i="37"/>
  <c r="CB104" i="37"/>
  <c r="BM104" i="37"/>
  <c r="CB90" i="37"/>
  <c r="BM90" i="37"/>
  <c r="CB203" i="37"/>
  <c r="BM203" i="37"/>
  <c r="CB181" i="37"/>
  <c r="BM181" i="37"/>
  <c r="CB163" i="37"/>
  <c r="BM163" i="37"/>
  <c r="CB161" i="37"/>
  <c r="BM161" i="37"/>
  <c r="CB157" i="37"/>
  <c r="BM157" i="37"/>
  <c r="CB143" i="37"/>
  <c r="BM143" i="37"/>
  <c r="CB139" i="37"/>
  <c r="BM139" i="37"/>
  <c r="BP139" i="37"/>
  <c r="CB135" i="37"/>
  <c r="BM135" i="37"/>
  <c r="CB131" i="37"/>
  <c r="BM131" i="37"/>
  <c r="CB127" i="37"/>
  <c r="BM127" i="37"/>
  <c r="BP127" i="37"/>
  <c r="CB123" i="37"/>
  <c r="BM123" i="37"/>
  <c r="CB87" i="37"/>
  <c r="BM87" i="37"/>
  <c r="BP87" i="37" s="1"/>
  <c r="CB55" i="37"/>
  <c r="BM55" i="37"/>
  <c r="CB49" i="37"/>
  <c r="BM49" i="37"/>
  <c r="CB45" i="37"/>
  <c r="BM45" i="37"/>
  <c r="CB74" i="37"/>
  <c r="BM74" i="37"/>
  <c r="GG182" i="37"/>
  <c r="GG143" i="37"/>
  <c r="CB517" i="37"/>
  <c r="BM517" i="37"/>
  <c r="CB504" i="37"/>
  <c r="BM504" i="37"/>
  <c r="CB468" i="37"/>
  <c r="BM468" i="37"/>
  <c r="BP468" i="37"/>
  <c r="CB555" i="37"/>
  <c r="BM555" i="37"/>
  <c r="BP555" i="37" s="1"/>
  <c r="CB321" i="37"/>
  <c r="BM321" i="37"/>
  <c r="CB214" i="37"/>
  <c r="BM214" i="37"/>
  <c r="BP214" i="37" s="1"/>
  <c r="CB97" i="37"/>
  <c r="BM97" i="37"/>
  <c r="CB79" i="37"/>
  <c r="BM79" i="37"/>
  <c r="BP79" i="37"/>
  <c r="CB75" i="37"/>
  <c r="BM75" i="37"/>
  <c r="BP75" i="37" s="1"/>
  <c r="CB71" i="37"/>
  <c r="BM71" i="37"/>
  <c r="BP71" i="37"/>
  <c r="CB57" i="37"/>
  <c r="BM57" i="37"/>
  <c r="CB86" i="37"/>
  <c r="BM86" i="37"/>
  <c r="BP86" i="37" s="1"/>
  <c r="CB76" i="37"/>
  <c r="BM76" i="37"/>
  <c r="BP76" i="37"/>
  <c r="CB68" i="37"/>
  <c r="BM68" i="37"/>
  <c r="BP68" i="37"/>
  <c r="CB58" i="37"/>
  <c r="BM58" i="37"/>
  <c r="CB48" i="37"/>
  <c r="BM48" i="37"/>
  <c r="BP48" i="37"/>
  <c r="CB36" i="37"/>
  <c r="BM36" i="37"/>
  <c r="CB566" i="37"/>
  <c r="BM566" i="37"/>
  <c r="BP566" i="37" s="1"/>
  <c r="CB560" i="37"/>
  <c r="BM560" i="37"/>
  <c r="BP560" i="37"/>
  <c r="CB536" i="37"/>
  <c r="BM536" i="37"/>
  <c r="CB528" i="37"/>
  <c r="BM528" i="37"/>
  <c r="CB518" i="37"/>
  <c r="BM518" i="37"/>
  <c r="CB569" i="37"/>
  <c r="BM569" i="37"/>
  <c r="BP569" i="37"/>
  <c r="CB557" i="37"/>
  <c r="BM557" i="37"/>
  <c r="BP557" i="37" s="1"/>
  <c r="CB524" i="37"/>
  <c r="BM524" i="37"/>
  <c r="CB448" i="37"/>
  <c r="BM448" i="37"/>
  <c r="BP448" i="37" s="1"/>
  <c r="CB453" i="37"/>
  <c r="BM453" i="37"/>
  <c r="CB349" i="37"/>
  <c r="BM349" i="37"/>
  <c r="CB315" i="37"/>
  <c r="BM315" i="37"/>
  <c r="CB352" i="37"/>
  <c r="BM352" i="37"/>
  <c r="CB194" i="37"/>
  <c r="BM194" i="37"/>
  <c r="CB190" i="37"/>
  <c r="BM190" i="37"/>
  <c r="BP190" i="37" s="1"/>
  <c r="CB186" i="37"/>
  <c r="BM186" i="37"/>
  <c r="CB182" i="37"/>
  <c r="BM182" i="37"/>
  <c r="CB174" i="37"/>
  <c r="BM174" i="37"/>
  <c r="CB170" i="37"/>
  <c r="BM170" i="37"/>
  <c r="CB166" i="37"/>
  <c r="BM166" i="37"/>
  <c r="CB162" i="37"/>
  <c r="BM162" i="37"/>
  <c r="BP162" i="37" s="1"/>
  <c r="CB158" i="37"/>
  <c r="BM158" i="37"/>
  <c r="BP158" i="37"/>
  <c r="CB116" i="37"/>
  <c r="BM116" i="37"/>
  <c r="BP116" i="37" s="1"/>
  <c r="CB100" i="37"/>
  <c r="BM100" i="37"/>
  <c r="CB92" i="37"/>
  <c r="BM92" i="37"/>
  <c r="CB205" i="37"/>
  <c r="BM205" i="37"/>
  <c r="CB201" i="37"/>
  <c r="BM201" i="37"/>
  <c r="BP201" i="37"/>
  <c r="CB179" i="37"/>
  <c r="BM179" i="37"/>
  <c r="CB159" i="37"/>
  <c r="BM159" i="37"/>
  <c r="BP159" i="37"/>
  <c r="CB155" i="37"/>
  <c r="BM155" i="37"/>
  <c r="CB151" i="37"/>
  <c r="BM151" i="37"/>
  <c r="CB141" i="37"/>
  <c r="BM141" i="37"/>
  <c r="BP141" i="37"/>
  <c r="CB137" i="37"/>
  <c r="BM137" i="37"/>
  <c r="BP137" i="37"/>
  <c r="CB133" i="37"/>
  <c r="BM133" i="37"/>
  <c r="BP133" i="37" s="1"/>
  <c r="CB129" i="37"/>
  <c r="BM129" i="37"/>
  <c r="CB125" i="37"/>
  <c r="BM125" i="37"/>
  <c r="CB103" i="37"/>
  <c r="BM103" i="37"/>
  <c r="CB99" i="37"/>
  <c r="BM99" i="37"/>
  <c r="CB81" i="37"/>
  <c r="BM81" i="37"/>
  <c r="BP81" i="37" s="1"/>
  <c r="CB65" i="37"/>
  <c r="BM65" i="37"/>
  <c r="CB61" i="37"/>
  <c r="BM61" i="37"/>
  <c r="CB59" i="37"/>
  <c r="BM59" i="37"/>
  <c r="CB47" i="37"/>
  <c r="BM47" i="37"/>
  <c r="CB43" i="37"/>
  <c r="BM43" i="37"/>
  <c r="CB88" i="37"/>
  <c r="BM88" i="37"/>
  <c r="CB66" i="37"/>
  <c r="BM66" i="37"/>
  <c r="CB60" i="37"/>
  <c r="BM60" i="37"/>
  <c r="CB52" i="37"/>
  <c r="BM52" i="37"/>
  <c r="CB46" i="37"/>
  <c r="BM46" i="37"/>
  <c r="BP46" i="37" s="1"/>
  <c r="CB38" i="37"/>
  <c r="BM38" i="37"/>
  <c r="BP38" i="37"/>
  <c r="CB32" i="37"/>
  <c r="BM32" i="37"/>
  <c r="CB26" i="37"/>
  <c r="BM26" i="37"/>
  <c r="GH225" i="37"/>
  <c r="GG166" i="37"/>
  <c r="GG96" i="37"/>
  <c r="GG64" i="37"/>
  <c r="AZ571" i="37"/>
  <c r="AY571" i="37"/>
  <c r="BA571" i="37"/>
  <c r="CC571" i="37"/>
  <c r="AZ492" i="37"/>
  <c r="BA492" i="37"/>
  <c r="CC492" i="37" s="1"/>
  <c r="GA492" i="37" s="1"/>
  <c r="AY492" i="37"/>
  <c r="AZ371" i="37"/>
  <c r="AY371" i="37"/>
  <c r="BA371" i="37"/>
  <c r="CC371" i="37"/>
  <c r="AZ521" i="37"/>
  <c r="AY521" i="37"/>
  <c r="BA521" i="37"/>
  <c r="CC521" i="37"/>
  <c r="AZ444" i="37"/>
  <c r="BA444" i="37"/>
  <c r="CC444" i="37"/>
  <c r="AY444" i="37"/>
  <c r="AZ332" i="37"/>
  <c r="AY332" i="37"/>
  <c r="BA332" i="37"/>
  <c r="CC332" i="37"/>
  <c r="BA472" i="37"/>
  <c r="CC472" i="37" s="1"/>
  <c r="FY472" i="37" s="1"/>
  <c r="FZ472" i="37" s="1"/>
  <c r="AY472" i="37"/>
  <c r="AZ472" i="37"/>
  <c r="AZ375" i="37"/>
  <c r="AY375" i="37"/>
  <c r="BA375" i="37"/>
  <c r="CC375" i="37" s="1"/>
  <c r="AZ225" i="37"/>
  <c r="AY225" i="37"/>
  <c r="BA225" i="37"/>
  <c r="CC225" i="37"/>
  <c r="AZ217" i="37"/>
  <c r="AY217" i="37"/>
  <c r="BA217" i="37"/>
  <c r="CC217" i="37" s="1"/>
  <c r="GA217" i="37" s="1"/>
  <c r="AZ209" i="37"/>
  <c r="AY209" i="37"/>
  <c r="BA209" i="37"/>
  <c r="CC209" i="37"/>
  <c r="AZ41" i="37"/>
  <c r="AY41" i="37"/>
  <c r="BA41" i="37"/>
  <c r="CC41" i="37"/>
  <c r="AZ35" i="37"/>
  <c r="AY35" i="37"/>
  <c r="BA35" i="37"/>
  <c r="CC35" i="37"/>
  <c r="AZ29" i="37"/>
  <c r="AY29" i="37"/>
  <c r="BA29" i="37"/>
  <c r="CC29" i="37"/>
  <c r="AZ24" i="37"/>
  <c r="BA24" i="37"/>
  <c r="CC24" i="37"/>
  <c r="AY24" i="37"/>
  <c r="FM91" i="37"/>
  <c r="GI91" i="37"/>
  <c r="DU91" i="37"/>
  <c r="GE91" i="37"/>
  <c r="FM85" i="37"/>
  <c r="GI85" i="37"/>
  <c r="DU85" i="37"/>
  <c r="DU70" i="37"/>
  <c r="FM70" i="37"/>
  <c r="GI70" i="37"/>
  <c r="CY70" i="37"/>
  <c r="BQ499" i="37"/>
  <c r="EE499" i="37"/>
  <c r="DI499" i="37"/>
  <c r="FL499" i="37"/>
  <c r="CX499" i="37"/>
  <c r="CB563" i="37"/>
  <c r="BM563" i="37"/>
  <c r="BP563" i="37" s="1"/>
  <c r="CB543" i="37"/>
  <c r="BM543" i="37"/>
  <c r="BB525" i="37"/>
  <c r="BZ525" i="37"/>
  <c r="BW525" i="37"/>
  <c r="BU525" i="37"/>
  <c r="BL525" i="37"/>
  <c r="BR525" i="37" s="1"/>
  <c r="BX525" i="37"/>
  <c r="BT525" i="37"/>
  <c r="BV567" i="37"/>
  <c r="BY567" i="37"/>
  <c r="BU567" i="37"/>
  <c r="BX567" i="37"/>
  <c r="BT567" i="37"/>
  <c r="BW567" i="37"/>
  <c r="BB567" i="37"/>
  <c r="BL567" i="37"/>
  <c r="BO567" i="37"/>
  <c r="CB567" i="37"/>
  <c r="BM567" i="37"/>
  <c r="BP567" i="37" s="1"/>
  <c r="CB564" i="37"/>
  <c r="BM564" i="37"/>
  <c r="BP564" i="37"/>
  <c r="CB443" i="37"/>
  <c r="BM443" i="37"/>
  <c r="BP443" i="37" s="1"/>
  <c r="EW477" i="37"/>
  <c r="EU477" i="37"/>
  <c r="ES477" i="37"/>
  <c r="ET477" i="37"/>
  <c r="EX477" i="37"/>
  <c r="EZ477" i="37"/>
  <c r="EV477" i="37"/>
  <c r="EW475" i="37"/>
  <c r="EU475" i="37"/>
  <c r="ES475" i="37"/>
  <c r="FI475" i="37"/>
  <c r="FH475" i="37"/>
  <c r="FD475" i="37"/>
  <c r="EX475" i="37"/>
  <c r="CT475" i="37"/>
  <c r="ER475" i="37"/>
  <c r="EV475" i="37"/>
  <c r="CP475" i="37"/>
  <c r="FG475" i="37"/>
  <c r="FC475" i="37"/>
  <c r="FF475" i="37"/>
  <c r="CO475" i="37"/>
  <c r="CS475" i="37"/>
  <c r="CU475" i="37"/>
  <c r="CM524" i="37"/>
  <c r="EE524" i="37"/>
  <c r="FA524" i="37"/>
  <c r="CX524" i="37"/>
  <c r="BQ521" i="37"/>
  <c r="DI521" i="37"/>
  <c r="FL521" i="37"/>
  <c r="BQ514" i="37"/>
  <c r="EE514" i="37"/>
  <c r="FL514" i="37"/>
  <c r="BQ503" i="37"/>
  <c r="EE503" i="37"/>
  <c r="DI503" i="37"/>
  <c r="FL503" i="37"/>
  <c r="CX503" i="37"/>
  <c r="BQ501" i="37"/>
  <c r="FB501" i="37"/>
  <c r="FA501" i="37"/>
  <c r="AZ381" i="37"/>
  <c r="AY381" i="37"/>
  <c r="BA381" i="37"/>
  <c r="CC381" i="37" s="1"/>
  <c r="GA381" i="37" s="1"/>
  <c r="BQ444" i="37"/>
  <c r="CY444" i="37"/>
  <c r="CX444" i="37"/>
  <c r="BQ432" i="37"/>
  <c r="FB432" i="37"/>
  <c r="FA432" i="37"/>
  <c r="DJ370" i="37"/>
  <c r="FB370" i="37"/>
  <c r="CY370" i="37"/>
  <c r="FM370" i="37"/>
  <c r="EU568" i="37"/>
  <c r="ES568" i="37"/>
  <c r="DY568" i="37"/>
  <c r="DW568" i="37"/>
  <c r="DV568" i="37"/>
  <c r="DZ568" i="37"/>
  <c r="ED568" i="37"/>
  <c r="ER568" i="37"/>
  <c r="EV568" i="37"/>
  <c r="EZ568" i="37"/>
  <c r="EB568" i="37"/>
  <c r="EX568" i="37"/>
  <c r="CP568" i="37"/>
  <c r="CB493" i="37"/>
  <c r="GJ493" i="37"/>
  <c r="BM493" i="37"/>
  <c r="BP493" i="37"/>
  <c r="BB485" i="37"/>
  <c r="BL485" i="37"/>
  <c r="BO485" i="37" s="1"/>
  <c r="EW536" i="37"/>
  <c r="EU536" i="37"/>
  <c r="ES536" i="37"/>
  <c r="ET536" i="37"/>
  <c r="EX536" i="37"/>
  <c r="EV536" i="37"/>
  <c r="EZ536" i="37"/>
  <c r="EV540" i="37"/>
  <c r="EU540" i="37"/>
  <c r="FD540" i="37"/>
  <c r="FI540" i="37"/>
  <c r="EB540" i="37"/>
  <c r="DX540" i="37"/>
  <c r="EX540" i="37"/>
  <c r="ET540" i="37"/>
  <c r="ES540" i="37"/>
  <c r="FF540" i="37"/>
  <c r="FE540" i="37"/>
  <c r="FG540" i="37"/>
  <c r="DZ540" i="37"/>
  <c r="DY540" i="37"/>
  <c r="DW540" i="37"/>
  <c r="CG539" i="37"/>
  <c r="CK539" i="37"/>
  <c r="CH539" i="37"/>
  <c r="CL539" i="37"/>
  <c r="CI539" i="37"/>
  <c r="CF539" i="37"/>
  <c r="CJ539" i="37"/>
  <c r="EW515" i="37"/>
  <c r="EU515" i="37"/>
  <c r="ES515" i="37"/>
  <c r="ET515" i="37"/>
  <c r="EV515" i="37"/>
  <c r="FF515" i="37"/>
  <c r="FE515" i="37"/>
  <c r="FH515" i="37"/>
  <c r="FD515" i="37"/>
  <c r="FG515" i="37"/>
  <c r="DY511" i="37"/>
  <c r="DW511" i="37"/>
  <c r="DX511" i="37"/>
  <c r="EB511" i="37"/>
  <c r="EC511" i="37"/>
  <c r="DZ511" i="37"/>
  <c r="FJ511" i="37"/>
  <c r="FF511" i="37"/>
  <c r="FI511" i="37"/>
  <c r="FE511" i="37"/>
  <c r="FD511" i="37"/>
  <c r="FG511" i="37"/>
  <c r="CI500" i="37"/>
  <c r="CH500" i="37"/>
  <c r="CL500" i="37"/>
  <c r="CK500" i="37"/>
  <c r="CF500" i="37"/>
  <c r="CJ500" i="37"/>
  <c r="BL433" i="37"/>
  <c r="BO433" i="37"/>
  <c r="BB433" i="37"/>
  <c r="CB433" i="37"/>
  <c r="BM433" i="37"/>
  <c r="BP433" i="37" s="1"/>
  <c r="DD370" i="37"/>
  <c r="FG370" i="37"/>
  <c r="CS370" i="37"/>
  <c r="DE370" i="37"/>
  <c r="FH370" i="37"/>
  <c r="CT370" i="37"/>
  <c r="AZ334" i="37"/>
  <c r="AY334" i="37"/>
  <c r="BA334" i="37"/>
  <c r="CC334" i="37"/>
  <c r="CW302" i="37"/>
  <c r="CT302" i="37"/>
  <c r="CP302" i="37"/>
  <c r="EO302" i="37"/>
  <c r="EN302" i="37"/>
  <c r="EH302" i="37"/>
  <c r="CV302" i="37"/>
  <c r="CS302" i="37"/>
  <c r="EK302" i="37"/>
  <c r="EJ302" i="37"/>
  <c r="EL302" i="37"/>
  <c r="DE301" i="37"/>
  <c r="DH301" i="37"/>
  <c r="CZ301" i="37"/>
  <c r="DB301" i="37"/>
  <c r="EZ301" i="37"/>
  <c r="ER301" i="37"/>
  <c r="ET301" i="37"/>
  <c r="DA301" i="37"/>
  <c r="DD301" i="37"/>
  <c r="DF301" i="37"/>
  <c r="EW301" i="37"/>
  <c r="ES301" i="37"/>
  <c r="EV301" i="37"/>
  <c r="EX301" i="37"/>
  <c r="FF299" i="37"/>
  <c r="CU299" i="37"/>
  <c r="FG299" i="37"/>
  <c r="FC299" i="37"/>
  <c r="FI299" i="37"/>
  <c r="CS299" i="37"/>
  <c r="CG299" i="37"/>
  <c r="CH299" i="37"/>
  <c r="EU299" i="37"/>
  <c r="ER299" i="37"/>
  <c r="CO299" i="37"/>
  <c r="CJ299" i="37"/>
  <c r="CD299" i="37"/>
  <c r="EV299" i="37"/>
  <c r="EX299" i="37"/>
  <c r="CT298" i="37"/>
  <c r="FG298" i="37"/>
  <c r="FH298" i="37"/>
  <c r="CU298" i="37"/>
  <c r="FI298" i="37"/>
  <c r="CS298" i="37"/>
  <c r="EW298" i="37"/>
  <c r="EV298" i="37"/>
  <c r="EX298" i="37"/>
  <c r="DD298" i="37"/>
  <c r="DF298" i="37"/>
  <c r="CI298" i="37"/>
  <c r="CJ298" i="37"/>
  <c r="DE298" i="37"/>
  <c r="CH298" i="37"/>
  <c r="FG296" i="37"/>
  <c r="FD296" i="37"/>
  <c r="CS296" i="37"/>
  <c r="ES296" i="37"/>
  <c r="EV296" i="37"/>
  <c r="EH296" i="37"/>
  <c r="DA296" i="37"/>
  <c r="DD296" i="37"/>
  <c r="CP296" i="37"/>
  <c r="EK296" i="37"/>
  <c r="DW296" i="37"/>
  <c r="DZ296" i="37"/>
  <c r="DE295" i="37"/>
  <c r="DH295" i="37"/>
  <c r="DH580" i="37"/>
  <c r="CZ295" i="37"/>
  <c r="DB295" i="37"/>
  <c r="EZ295" i="37"/>
  <c r="ER295" i="37"/>
  <c r="ET295" i="37"/>
  <c r="DA295" i="37"/>
  <c r="DD295" i="37"/>
  <c r="DF295" i="37"/>
  <c r="EW295" i="37"/>
  <c r="ES295" i="37"/>
  <c r="EV295" i="37"/>
  <c r="EX295" i="37"/>
  <c r="CT290" i="37"/>
  <c r="CS290" i="37"/>
  <c r="EW290" i="37"/>
  <c r="ES290" i="37"/>
  <c r="EV290" i="37"/>
  <c r="EX290" i="37"/>
  <c r="CW290" i="37"/>
  <c r="CP290" i="37"/>
  <c r="EU290" i="37"/>
  <c r="EZ290" i="37"/>
  <c r="CT285" i="37"/>
  <c r="CR285" i="37"/>
  <c r="CW285" i="37"/>
  <c r="EU285" i="37"/>
  <c r="EZ285" i="37"/>
  <c r="EK285" i="37"/>
  <c r="EJ285" i="37"/>
  <c r="EL285" i="37"/>
  <c r="CS285" i="37"/>
  <c r="CP285" i="37"/>
  <c r="EW285" i="37"/>
  <c r="ES285" i="37"/>
  <c r="EV285" i="37"/>
  <c r="EO285" i="37"/>
  <c r="EH285" i="37"/>
  <c r="FL258" i="37"/>
  <c r="CX258" i="37"/>
  <c r="DT258" i="37"/>
  <c r="DT580" i="37" s="1"/>
  <c r="DY246" i="37"/>
  <c r="DW246" i="37"/>
  <c r="DV246" i="37"/>
  <c r="DZ246" i="37"/>
  <c r="ED246" i="37"/>
  <c r="EC246" i="37"/>
  <c r="DX246" i="37"/>
  <c r="EB246" i="37"/>
  <c r="EW243" i="37"/>
  <c r="EU243" i="37"/>
  <c r="ES243" i="37"/>
  <c r="FC243" i="37"/>
  <c r="FF243" i="37"/>
  <c r="FI243" i="37"/>
  <c r="FH243" i="37"/>
  <c r="FD243" i="37"/>
  <c r="CR243" i="37"/>
  <c r="DP243" i="37"/>
  <c r="DL243" i="37"/>
  <c r="DQ243" i="37"/>
  <c r="DK243" i="37"/>
  <c r="DN243" i="37"/>
  <c r="ER243" i="37"/>
  <c r="EX243" i="37"/>
  <c r="CP243" i="37"/>
  <c r="CO243" i="37"/>
  <c r="EU238" i="37"/>
  <c r="DY238" i="37"/>
  <c r="FG238" i="37"/>
  <c r="FF238" i="37"/>
  <c r="FI238" i="37"/>
  <c r="CR238" i="37"/>
  <c r="CH238" i="37"/>
  <c r="DZ238" i="37"/>
  <c r="EV238" i="37"/>
  <c r="CJ238" i="37"/>
  <c r="EB238" i="37"/>
  <c r="EX238" i="37"/>
  <c r="CG238" i="37"/>
  <c r="CS238" i="37"/>
  <c r="DY237" i="37"/>
  <c r="DW237" i="37"/>
  <c r="DZ237" i="37"/>
  <c r="ED237" i="37"/>
  <c r="EC237" i="37"/>
  <c r="DX237" i="37"/>
  <c r="EO237" i="37"/>
  <c r="EI237" i="37"/>
  <c r="EH237" i="37"/>
  <c r="EK237" i="37"/>
  <c r="EN237" i="37"/>
  <c r="EJ237" i="37"/>
  <c r="EW236" i="37"/>
  <c r="ES236" i="37"/>
  <c r="EV236" i="37"/>
  <c r="EZ236" i="37"/>
  <c r="ET236" i="37"/>
  <c r="EX236" i="37"/>
  <c r="DH236" i="37"/>
  <c r="DH579" i="37"/>
  <c r="DD236" i="37"/>
  <c r="DB236" i="37"/>
  <c r="DA236" i="37"/>
  <c r="DJ103" i="37"/>
  <c r="FB103" i="37"/>
  <c r="FM103" i="37"/>
  <c r="CY103" i="37"/>
  <c r="EU333" i="37"/>
  <c r="EX333" i="37"/>
  <c r="ET333" i="37"/>
  <c r="EW333" i="37"/>
  <c r="EZ333" i="37"/>
  <c r="EV333" i="37"/>
  <c r="ER333" i="37"/>
  <c r="ES333" i="37"/>
  <c r="FJ331" i="37"/>
  <c r="FF331" i="37"/>
  <c r="FE331" i="37"/>
  <c r="FG331" i="37"/>
  <c r="FH331" i="37"/>
  <c r="FD331" i="37"/>
  <c r="FI331" i="37"/>
  <c r="FC331" i="37"/>
  <c r="EU317" i="37"/>
  <c r="ET317" i="37"/>
  <c r="ES317" i="37"/>
  <c r="EW317" i="37"/>
  <c r="FH317" i="37"/>
  <c r="FD317" i="37"/>
  <c r="FI317" i="37"/>
  <c r="DN317" i="37"/>
  <c r="DM317" i="37"/>
  <c r="FF317" i="37"/>
  <c r="FE317" i="37"/>
  <c r="DP317" i="37"/>
  <c r="DL317" i="37"/>
  <c r="DQ317" i="37"/>
  <c r="EX317" i="37"/>
  <c r="AW10" i="37"/>
  <c r="AX10" i="37"/>
  <c r="FB80" i="37"/>
  <c r="CY80" i="37"/>
  <c r="GC80" i="37" s="1"/>
  <c r="GK80" i="37" s="1"/>
  <c r="DU80" i="37"/>
  <c r="AW21" i="37"/>
  <c r="AX21" i="37"/>
  <c r="AW18" i="37"/>
  <c r="AW16" i="37"/>
  <c r="AX16" i="37"/>
  <c r="AW14" i="37"/>
  <c r="AW12" i="37"/>
  <c r="AX12" i="37"/>
  <c r="AW9" i="37"/>
  <c r="AX9" i="37"/>
  <c r="BQ57" i="37"/>
  <c r="FA57" i="37"/>
  <c r="EE54" i="37"/>
  <c r="FA54" i="37"/>
  <c r="DT54" i="37"/>
  <c r="CM51" i="37"/>
  <c r="FA51" i="37"/>
  <c r="EE51" i="37"/>
  <c r="FL51" i="37"/>
  <c r="BQ193" i="37"/>
  <c r="EF193" i="37" s="1"/>
  <c r="GF193" i="37" s="1"/>
  <c r="GK193" i="37" s="1"/>
  <c r="EE193" i="37"/>
  <c r="BQ95" i="37"/>
  <c r="CX95" i="37"/>
  <c r="BQ66" i="37"/>
  <c r="FA66" i="37"/>
  <c r="BQ43" i="37"/>
  <c r="CM43" i="37"/>
  <c r="EC33" i="37"/>
  <c r="DY33" i="37"/>
  <c r="CK33" i="37"/>
  <c r="CG33" i="37"/>
  <c r="CL33" i="37"/>
  <c r="CH33" i="37"/>
  <c r="ED33" i="37"/>
  <c r="DZ33" i="37"/>
  <c r="CF33" i="37"/>
  <c r="DX33" i="37"/>
  <c r="CJ33" i="37"/>
  <c r="EB33" i="37"/>
  <c r="DY27" i="37"/>
  <c r="CD27" i="37"/>
  <c r="DV27" i="37"/>
  <c r="EC27" i="37"/>
  <c r="CK27" i="37"/>
  <c r="CG27" i="37"/>
  <c r="CJ27" i="37"/>
  <c r="FJ27" i="37"/>
  <c r="FF27" i="37"/>
  <c r="FC27" i="37"/>
  <c r="FI27" i="37"/>
  <c r="EB27" i="37"/>
  <c r="DR27" i="37"/>
  <c r="DN27" i="37"/>
  <c r="DK27" i="37"/>
  <c r="DQ27" i="37"/>
  <c r="EW58" i="37"/>
  <c r="EU58" i="37"/>
  <c r="ES58" i="37"/>
  <c r="ER58" i="37"/>
  <c r="EZ58" i="37"/>
  <c r="ET58" i="37"/>
  <c r="EX58" i="37"/>
  <c r="DN58" i="37"/>
  <c r="DS58" i="37"/>
  <c r="DM58" i="37"/>
  <c r="DP58" i="37"/>
  <c r="DL58" i="37"/>
  <c r="DQ58" i="37"/>
  <c r="DK58" i="37"/>
  <c r="EW56" i="37"/>
  <c r="EU56" i="37"/>
  <c r="ES56" i="37"/>
  <c r="EZ56" i="37"/>
  <c r="ET56" i="37"/>
  <c r="DP56" i="37"/>
  <c r="DL56" i="37"/>
  <c r="DN56" i="37"/>
  <c r="DS56" i="37"/>
  <c r="DM56" i="37"/>
  <c r="EW53" i="37"/>
  <c r="EU53" i="37"/>
  <c r="ES53" i="37"/>
  <c r="EZ53" i="37"/>
  <c r="DP53" i="37"/>
  <c r="DL53" i="37"/>
  <c r="CR53" i="37"/>
  <c r="CW53" i="37"/>
  <c r="DN53" i="37"/>
  <c r="DS53" i="37"/>
  <c r="CT53" i="37"/>
  <c r="CP53" i="37"/>
  <c r="AZ573" i="37"/>
  <c r="AY573" i="37"/>
  <c r="BA573" i="37"/>
  <c r="CC573" i="37"/>
  <c r="AZ488" i="37"/>
  <c r="BA488" i="37"/>
  <c r="CC488" i="37" s="1"/>
  <c r="GA488" i="37" s="1"/>
  <c r="AY488" i="37"/>
  <c r="BA310" i="37"/>
  <c r="CC310" i="37"/>
  <c r="AY310" i="37"/>
  <c r="AZ310" i="37"/>
  <c r="BA307" i="37"/>
  <c r="CC307" i="37"/>
  <c r="AY307" i="37"/>
  <c r="AZ307" i="37"/>
  <c r="BA305" i="37"/>
  <c r="CC305" i="37"/>
  <c r="AY305" i="37"/>
  <c r="AZ305" i="37"/>
  <c r="BA303" i="37"/>
  <c r="CC303" i="37"/>
  <c r="AY303" i="37"/>
  <c r="AZ303" i="37"/>
  <c r="BA301" i="37"/>
  <c r="CC301" i="37"/>
  <c r="AY301" i="37"/>
  <c r="AZ301" i="37"/>
  <c r="BA299" i="37"/>
  <c r="CC299" i="37"/>
  <c r="AY299" i="37"/>
  <c r="AZ299" i="37"/>
  <c r="BA297" i="37"/>
  <c r="CC297" i="37"/>
  <c r="AY297" i="37"/>
  <c r="AZ297" i="37"/>
  <c r="BA295" i="37"/>
  <c r="CC295" i="37"/>
  <c r="AY295" i="37"/>
  <c r="AZ295" i="37"/>
  <c r="BA293" i="37"/>
  <c r="CC293" i="37"/>
  <c r="AY293" i="37"/>
  <c r="AZ293" i="37"/>
  <c r="BA291" i="37"/>
  <c r="CC291" i="37"/>
  <c r="AY291" i="37"/>
  <c r="AZ291" i="37"/>
  <c r="BA289" i="37"/>
  <c r="CC289" i="37"/>
  <c r="AY289" i="37"/>
  <c r="AZ289" i="37"/>
  <c r="BA287" i="37"/>
  <c r="CC287" i="37"/>
  <c r="AY287" i="37"/>
  <c r="AZ287" i="37"/>
  <c r="BA285" i="37"/>
  <c r="CC285" i="37" s="1"/>
  <c r="AY285" i="37"/>
  <c r="AZ285" i="37"/>
  <c r="BA283" i="37"/>
  <c r="CC283" i="37" s="1"/>
  <c r="AY283" i="37"/>
  <c r="AZ283" i="37"/>
  <c r="AZ519" i="37"/>
  <c r="AY519" i="37"/>
  <c r="BA519" i="37"/>
  <c r="CC519" i="37" s="1"/>
  <c r="AZ440" i="37"/>
  <c r="BA440" i="37"/>
  <c r="CC440" i="37"/>
  <c r="AY440" i="37"/>
  <c r="AZ462" i="37"/>
  <c r="BA462" i="37"/>
  <c r="CC462" i="37"/>
  <c r="AY462" i="37"/>
  <c r="AZ454" i="37"/>
  <c r="BA454" i="37"/>
  <c r="CC454" i="37"/>
  <c r="AY454" i="37"/>
  <c r="AZ373" i="37"/>
  <c r="AY373" i="37"/>
  <c r="BA373" i="37"/>
  <c r="CC373" i="37"/>
  <c r="AZ324" i="37"/>
  <c r="AY324" i="37"/>
  <c r="BA324" i="37"/>
  <c r="CC324" i="37"/>
  <c r="AZ320" i="37"/>
  <c r="AY320" i="37"/>
  <c r="BA320" i="37"/>
  <c r="CC320" i="37"/>
  <c r="AZ227" i="37"/>
  <c r="AY227" i="37"/>
  <c r="BA227" i="37"/>
  <c r="CC227" i="37"/>
  <c r="AZ219" i="37"/>
  <c r="AY219" i="37"/>
  <c r="BA219" i="37"/>
  <c r="CC219" i="37" s="1"/>
  <c r="GA219" i="37" s="1"/>
  <c r="AZ211" i="37"/>
  <c r="AY211" i="37"/>
  <c r="BA211" i="37"/>
  <c r="CC211" i="37" s="1"/>
  <c r="AZ31" i="37"/>
  <c r="AY31" i="37"/>
  <c r="BA31" i="37"/>
  <c r="CC31" i="37"/>
  <c r="AZ98" i="37"/>
  <c r="BA98" i="37"/>
  <c r="AY98" i="37"/>
  <c r="BQ525" i="37"/>
  <c r="DI525" i="37"/>
  <c r="FL525" i="37"/>
  <c r="BQ523" i="37"/>
  <c r="FA523" i="37"/>
  <c r="FL523" i="37"/>
  <c r="CM518" i="37"/>
  <c r="EE518" i="37"/>
  <c r="FA518" i="37"/>
  <c r="CX518" i="37"/>
  <c r="FA512" i="37"/>
  <c r="EE512" i="37"/>
  <c r="FL512" i="37"/>
  <c r="CX512" i="37"/>
  <c r="DT512" i="37"/>
  <c r="BQ502" i="37"/>
  <c r="FA502" i="37"/>
  <c r="FL502" i="37"/>
  <c r="CX502" i="37"/>
  <c r="BQ446" i="37"/>
  <c r="FA446" i="37"/>
  <c r="FL446" i="37"/>
  <c r="CX446" i="37"/>
  <c r="BQ438" i="37"/>
  <c r="FL438" i="37"/>
  <c r="CX438" i="37"/>
  <c r="CB541" i="37"/>
  <c r="BM541" i="37"/>
  <c r="BP541" i="37"/>
  <c r="BB523" i="37"/>
  <c r="BL523" i="37"/>
  <c r="BR523" i="37"/>
  <c r="BV523" i="37"/>
  <c r="BW523" i="37"/>
  <c r="BU523" i="37"/>
  <c r="BX523" i="37"/>
  <c r="BT523" i="37"/>
  <c r="BY523" i="37"/>
  <c r="BX539" i="37"/>
  <c r="CA539" i="37"/>
  <c r="BW539" i="37"/>
  <c r="BB539" i="37"/>
  <c r="BZ539" i="37"/>
  <c r="BV539" i="37"/>
  <c r="BY539" i="37"/>
  <c r="BU539" i="37"/>
  <c r="BL539" i="37"/>
  <c r="BR539" i="37" s="1"/>
  <c r="CB539" i="37"/>
  <c r="BM539" i="37"/>
  <c r="BT535" i="37"/>
  <c r="CA535" i="37"/>
  <c r="BL535" i="37"/>
  <c r="BO535" i="37"/>
  <c r="BQ535" i="37" s="1"/>
  <c r="BB535" i="37"/>
  <c r="BY535" i="37"/>
  <c r="CB535" i="37"/>
  <c r="BM535" i="37"/>
  <c r="BT531" i="37"/>
  <c r="BW531" i="37"/>
  <c r="BL531" i="37"/>
  <c r="BO531" i="37"/>
  <c r="BB531" i="37"/>
  <c r="BV531" i="37"/>
  <c r="BY531" i="37"/>
  <c r="CB531" i="37"/>
  <c r="BM531" i="37"/>
  <c r="BP531" i="37" s="1"/>
  <c r="BW527" i="37"/>
  <c r="BL527" i="37"/>
  <c r="BO527" i="37"/>
  <c r="BB527" i="37"/>
  <c r="BZ527" i="37"/>
  <c r="BV527" i="37"/>
  <c r="BY527" i="37"/>
  <c r="CB527" i="37"/>
  <c r="BM527" i="37"/>
  <c r="BB522" i="37"/>
  <c r="BZ522" i="37"/>
  <c r="BV522" i="37"/>
  <c r="BY522" i="37"/>
  <c r="BL522" i="37"/>
  <c r="BO522" i="37"/>
  <c r="BX522" i="37"/>
  <c r="CB522" i="37"/>
  <c r="BM522" i="37"/>
  <c r="BP522" i="37"/>
  <c r="BT499" i="37"/>
  <c r="BW499" i="37"/>
  <c r="BB499" i="37"/>
  <c r="BZ499" i="37"/>
  <c r="BY499" i="37"/>
  <c r="BL499" i="37"/>
  <c r="BR499" i="37" s="1"/>
  <c r="CB499" i="37"/>
  <c r="BM499" i="37"/>
  <c r="BX495" i="37"/>
  <c r="BT495" i="37"/>
  <c r="BW495" i="37"/>
  <c r="BB495" i="37"/>
  <c r="BV495" i="37"/>
  <c r="BY495" i="37"/>
  <c r="BU495" i="37"/>
  <c r="BL495" i="37"/>
  <c r="BO495" i="37"/>
  <c r="CB495" i="37"/>
  <c r="BM495" i="37"/>
  <c r="BP495" i="37" s="1"/>
  <c r="AW480" i="37"/>
  <c r="AX480" i="37"/>
  <c r="AW477" i="37"/>
  <c r="AX477" i="37"/>
  <c r="AW474" i="37"/>
  <c r="AX474" i="37"/>
  <c r="BV466" i="37"/>
  <c r="BY466" i="37"/>
  <c r="BX466" i="37"/>
  <c r="BT466" i="37"/>
  <c r="BW466" i="37"/>
  <c r="BB466" i="37"/>
  <c r="BL466" i="37"/>
  <c r="BO466" i="37"/>
  <c r="CB466" i="37"/>
  <c r="BM466" i="37"/>
  <c r="BP466" i="37" s="1"/>
  <c r="BQ491" i="37"/>
  <c r="FM491" i="37" s="1"/>
  <c r="GI491" i="37" s="1"/>
  <c r="GK491" i="37" s="1"/>
  <c r="FL491" i="37"/>
  <c r="AZ383" i="37"/>
  <c r="AY383" i="37"/>
  <c r="BA383" i="37"/>
  <c r="CC383" i="37"/>
  <c r="CN368" i="37"/>
  <c r="FB368" i="37"/>
  <c r="GH368" i="37"/>
  <c r="DJ368" i="37"/>
  <c r="FM368" i="37"/>
  <c r="GI368" i="37"/>
  <c r="CY368" i="37"/>
  <c r="GC368" i="37"/>
  <c r="FB358" i="37"/>
  <c r="GH358" i="37"/>
  <c r="CN358" i="37"/>
  <c r="CY358" i="37"/>
  <c r="GC358" i="37" s="1"/>
  <c r="GK358" i="37" s="1"/>
  <c r="BQ551" i="37"/>
  <c r="CY551" i="37"/>
  <c r="CX551" i="37"/>
  <c r="BB491" i="37"/>
  <c r="BL491" i="37"/>
  <c r="BR491" i="37"/>
  <c r="CT544" i="37"/>
  <c r="CP544" i="37"/>
  <c r="CS544" i="37"/>
  <c r="CV544" i="37"/>
  <c r="CR544" i="37"/>
  <c r="CW544" i="37"/>
  <c r="EW542" i="37"/>
  <c r="ES542" i="37"/>
  <c r="EU542" i="37"/>
  <c r="ET542" i="37"/>
  <c r="EV542" i="37"/>
  <c r="FF542" i="37"/>
  <c r="FE542" i="37"/>
  <c r="FG542" i="37"/>
  <c r="EX542" i="37"/>
  <c r="FH542" i="37"/>
  <c r="FD542" i="37"/>
  <c r="FI542" i="37"/>
  <c r="EW538" i="37"/>
  <c r="EU538" i="37"/>
  <c r="ES538" i="37"/>
  <c r="ET538" i="37"/>
  <c r="EX538" i="37"/>
  <c r="EV538" i="37"/>
  <c r="EZ538" i="37"/>
  <c r="EU528" i="37"/>
  <c r="ES528" i="37"/>
  <c r="DY528" i="37"/>
  <c r="DW528" i="37"/>
  <c r="DX528" i="37"/>
  <c r="EB528" i="37"/>
  <c r="ET528" i="37"/>
  <c r="EX528" i="37"/>
  <c r="DZ528" i="37"/>
  <c r="ED528" i="37"/>
  <c r="EV528" i="37"/>
  <c r="EZ528" i="37"/>
  <c r="BB438" i="37"/>
  <c r="BL438" i="37"/>
  <c r="BR438" i="37"/>
  <c r="CB438" i="37"/>
  <c r="BM438" i="37"/>
  <c r="BQ516" i="37"/>
  <c r="FL516" i="37"/>
  <c r="EE516" i="37"/>
  <c r="FA516" i="37"/>
  <c r="BQ513" i="37"/>
  <c r="EE513" i="37"/>
  <c r="FL513" i="37"/>
  <c r="EE509" i="37"/>
  <c r="FA509" i="37"/>
  <c r="FL509" i="37"/>
  <c r="CX509" i="37"/>
  <c r="CM506" i="37"/>
  <c r="DI506" i="37"/>
  <c r="FA506" i="37"/>
  <c r="EE506" i="37"/>
  <c r="FL506" i="37"/>
  <c r="CX506" i="37"/>
  <c r="BQ504" i="37"/>
  <c r="DI504" i="37"/>
  <c r="CX504" i="37"/>
  <c r="BB446" i="37"/>
  <c r="BV446" i="37"/>
  <c r="BY446" i="37"/>
  <c r="BL446" i="37"/>
  <c r="BR446" i="37" s="1"/>
  <c r="BX446" i="37"/>
  <c r="BT446" i="37"/>
  <c r="BW446" i="37"/>
  <c r="CB446" i="37"/>
  <c r="BM446" i="37"/>
  <c r="AW279" i="37"/>
  <c r="AX279" i="37"/>
  <c r="AW277" i="37"/>
  <c r="AX277" i="37"/>
  <c r="AW275" i="37"/>
  <c r="AX275" i="37"/>
  <c r="AW273" i="37"/>
  <c r="AX273" i="37"/>
  <c r="AW271" i="37"/>
  <c r="AX271" i="37"/>
  <c r="AW269" i="37"/>
  <c r="AX269" i="37"/>
  <c r="AW267" i="37"/>
  <c r="AX267" i="37"/>
  <c r="AW265" i="37"/>
  <c r="AX265" i="37"/>
  <c r="AW263" i="37"/>
  <c r="AX263" i="37"/>
  <c r="AW261" i="37"/>
  <c r="AX261" i="37"/>
  <c r="AW259" i="37"/>
  <c r="AX259" i="37"/>
  <c r="FB355" i="37"/>
  <c r="CY355" i="37"/>
  <c r="GC355" i="37"/>
  <c r="CN351" i="37"/>
  <c r="CY351" i="37"/>
  <c r="FB349" i="37"/>
  <c r="CY349" i="37"/>
  <c r="GC349" i="37"/>
  <c r="AZ336" i="37"/>
  <c r="AY336" i="37"/>
  <c r="BA336" i="37"/>
  <c r="CC336" i="37"/>
  <c r="EU307" i="37"/>
  <c r="EZ307" i="37"/>
  <c r="ER307" i="37"/>
  <c r="ET307" i="37"/>
  <c r="EK307" i="37"/>
  <c r="EG307" i="37"/>
  <c r="EJ307" i="37"/>
  <c r="EL307" i="37"/>
  <c r="EW307" i="37"/>
  <c r="ES307" i="37"/>
  <c r="EV307" i="37"/>
  <c r="EO307" i="37"/>
  <c r="EI307" i="37"/>
  <c r="EH307" i="37"/>
  <c r="CT306" i="37"/>
  <c r="FJ306" i="37"/>
  <c r="FG306" i="37"/>
  <c r="FC306" i="37"/>
  <c r="FH306" i="37"/>
  <c r="CU306" i="37"/>
  <c r="FI306" i="37"/>
  <c r="FD306" i="37"/>
  <c r="CS306" i="37"/>
  <c r="CP306" i="37"/>
  <c r="DG306" i="37"/>
  <c r="DA306" i="37"/>
  <c r="DD306" i="37"/>
  <c r="DF306" i="37"/>
  <c r="CO306" i="37"/>
  <c r="DE306" i="37"/>
  <c r="CZ306" i="37"/>
  <c r="FG304" i="37"/>
  <c r="FC304" i="37"/>
  <c r="FH304" i="37"/>
  <c r="FI304" i="37"/>
  <c r="FE304" i="37"/>
  <c r="FD304" i="37"/>
  <c r="EW304" i="37"/>
  <c r="ES304" i="37"/>
  <c r="EV304" i="37"/>
  <c r="EX304" i="37"/>
  <c r="DA304" i="37"/>
  <c r="DD304" i="37"/>
  <c r="DF304" i="37"/>
  <c r="ER304" i="37"/>
  <c r="ET304" i="37"/>
  <c r="DE304" i="37"/>
  <c r="CZ304" i="37"/>
  <c r="DB304" i="37"/>
  <c r="FF300" i="37"/>
  <c r="FG300" i="37"/>
  <c r="FC300" i="37"/>
  <c r="FI300" i="37"/>
  <c r="FE300" i="37"/>
  <c r="EV300" i="37"/>
  <c r="EX300" i="37"/>
  <c r="DY300" i="37"/>
  <c r="EB300" i="37"/>
  <c r="DV300" i="37"/>
  <c r="CJ300" i="37"/>
  <c r="CD300" i="37"/>
  <c r="EU300" i="37"/>
  <c r="ER300" i="37"/>
  <c r="ET300" i="37"/>
  <c r="DX300" i="37"/>
  <c r="DZ300" i="37"/>
  <c r="CG300" i="37"/>
  <c r="CF300" i="37"/>
  <c r="CH300" i="37"/>
  <c r="FF289" i="37"/>
  <c r="FG289" i="37"/>
  <c r="FH289" i="37"/>
  <c r="FD289" i="37"/>
  <c r="CT289" i="37"/>
  <c r="CP289" i="37"/>
  <c r="EU289" i="37"/>
  <c r="EK289" i="37"/>
  <c r="EJ289" i="37"/>
  <c r="EL289" i="37"/>
  <c r="CS289" i="37"/>
  <c r="EW289" i="37"/>
  <c r="ES289" i="37"/>
  <c r="EV289" i="37"/>
  <c r="EH289" i="37"/>
  <c r="FG288" i="37"/>
  <c r="FD288" i="37"/>
  <c r="CS288" i="37"/>
  <c r="ES288" i="37"/>
  <c r="EV288" i="37"/>
  <c r="EH288" i="37"/>
  <c r="DA288" i="37"/>
  <c r="DD288" i="37"/>
  <c r="CP288" i="37"/>
  <c r="EK288" i="37"/>
  <c r="DW288" i="37"/>
  <c r="DZ288" i="37"/>
  <c r="FF283" i="37"/>
  <c r="FG283" i="37"/>
  <c r="FH283" i="37"/>
  <c r="FJ283" i="37"/>
  <c r="FI283" i="37"/>
  <c r="FE283" i="37"/>
  <c r="FD283" i="37"/>
  <c r="CR282" i="37"/>
  <c r="CW282" i="37"/>
  <c r="CP282" i="37"/>
  <c r="ES282" i="37"/>
  <c r="EV282" i="37"/>
  <c r="EO282" i="37"/>
  <c r="EH282" i="37"/>
  <c r="DY282" i="37"/>
  <c r="ED282" i="37"/>
  <c r="CS282" i="37"/>
  <c r="EU282" i="37"/>
  <c r="EZ282" i="37"/>
  <c r="EK282" i="37"/>
  <c r="EJ282" i="37"/>
  <c r="DW282" i="37"/>
  <c r="DZ282" i="37"/>
  <c r="EF429" i="37"/>
  <c r="FM429" i="37"/>
  <c r="GI429" i="37"/>
  <c r="CY429" i="37"/>
  <c r="EF427" i="37"/>
  <c r="GF427" i="37"/>
  <c r="FM427" i="37"/>
  <c r="GI427" i="37"/>
  <c r="FB381" i="37"/>
  <c r="FM381" i="37"/>
  <c r="GI381" i="37" s="1"/>
  <c r="AH580" i="37"/>
  <c r="GV258" i="37"/>
  <c r="GV580" i="37"/>
  <c r="AU580" i="37"/>
  <c r="AW258" i="37"/>
  <c r="AX258" i="37"/>
  <c r="FW580" i="37"/>
  <c r="FX258" i="37"/>
  <c r="AW257" i="37"/>
  <c r="AX257" i="37"/>
  <c r="AW255" i="37"/>
  <c r="AX255" i="37"/>
  <c r="AW253" i="37"/>
  <c r="AX253" i="37"/>
  <c r="AW251" i="37"/>
  <c r="AX251" i="37"/>
  <c r="AW249" i="37"/>
  <c r="AX249" i="37"/>
  <c r="AW247" i="37"/>
  <c r="AX247" i="37"/>
  <c r="AW245" i="37"/>
  <c r="AX245" i="37"/>
  <c r="AW243" i="37"/>
  <c r="AX243" i="37"/>
  <c r="AW241" i="37"/>
  <c r="AX241" i="37"/>
  <c r="AW239" i="37"/>
  <c r="AX239" i="37"/>
  <c r="AW237" i="37"/>
  <c r="AX237" i="37"/>
  <c r="AW235" i="37"/>
  <c r="AX235" i="37"/>
  <c r="AW233" i="37"/>
  <c r="AX233" i="37"/>
  <c r="AW231" i="37"/>
  <c r="AX231" i="37"/>
  <c r="FF312" i="37"/>
  <c r="FJ312" i="37"/>
  <c r="FI312" i="37"/>
  <c r="FE312" i="37"/>
  <c r="FD312" i="37"/>
  <c r="FG312" i="37"/>
  <c r="FC312" i="37"/>
  <c r="EC312" i="37"/>
  <c r="DW312" i="37"/>
  <c r="DX312" i="37"/>
  <c r="DZ312" i="37"/>
  <c r="DY312" i="37"/>
  <c r="EB312" i="37"/>
  <c r="DV312" i="37"/>
  <c r="FF311" i="37"/>
  <c r="FI311" i="37"/>
  <c r="FE311" i="37"/>
  <c r="FD311" i="37"/>
  <c r="FJ311" i="37"/>
  <c r="FG311" i="37"/>
  <c r="DY311" i="37"/>
  <c r="EB311" i="37"/>
  <c r="EC311" i="37"/>
  <c r="DW311" i="37"/>
  <c r="DX311" i="37"/>
  <c r="DZ311" i="37"/>
  <c r="FF310" i="37"/>
  <c r="FJ310" i="37"/>
  <c r="FI310" i="37"/>
  <c r="FE310" i="37"/>
  <c r="FG310" i="37"/>
  <c r="EC310" i="37"/>
  <c r="DX310" i="37"/>
  <c r="DZ310" i="37"/>
  <c r="CK310" i="37"/>
  <c r="CG310" i="37"/>
  <c r="CF310" i="37"/>
  <c r="CH310" i="37"/>
  <c r="DY310" i="37"/>
  <c r="EB310" i="37"/>
  <c r="CJ310" i="37"/>
  <c r="FF309" i="37"/>
  <c r="CP309" i="37"/>
  <c r="FI309" i="37"/>
  <c r="FD309" i="37"/>
  <c r="CU309" i="37"/>
  <c r="FJ309" i="37"/>
  <c r="FG309" i="37"/>
  <c r="FC309" i="37"/>
  <c r="CR309" i="37"/>
  <c r="FH309" i="37"/>
  <c r="CO309" i="37"/>
  <c r="CT309" i="37"/>
  <c r="AW281" i="37"/>
  <c r="AX281" i="37"/>
  <c r="FB318" i="37"/>
  <c r="GH318" i="37" s="1"/>
  <c r="FM318" i="37"/>
  <c r="GI318" i="37"/>
  <c r="DJ104" i="37"/>
  <c r="GD104" i="37"/>
  <c r="EF104" i="37"/>
  <c r="DU104" i="37"/>
  <c r="FM104" i="37"/>
  <c r="GI104" i="37"/>
  <c r="FB102" i="37"/>
  <c r="FM102" i="37"/>
  <c r="GI102" i="37" s="1"/>
  <c r="FA332" i="37"/>
  <c r="FL332" i="37"/>
  <c r="FA330" i="37"/>
  <c r="FL330" i="37"/>
  <c r="BQ324" i="37"/>
  <c r="FA324" i="37"/>
  <c r="FL324" i="37"/>
  <c r="FA314" i="37"/>
  <c r="CM314" i="37"/>
  <c r="EE314" i="37"/>
  <c r="FL314" i="37"/>
  <c r="CX314" i="37"/>
  <c r="BQ19" i="37"/>
  <c r="CX19" i="37"/>
  <c r="FL19" i="37"/>
  <c r="FA19" i="37"/>
  <c r="BQ18" i="37"/>
  <c r="CX18" i="37"/>
  <c r="FL18" i="37"/>
  <c r="FA18" i="37"/>
  <c r="BQ12" i="37"/>
  <c r="CX12" i="37"/>
  <c r="FA12" i="37"/>
  <c r="BQ11" i="37"/>
  <c r="CX11" i="37"/>
  <c r="FA11" i="37"/>
  <c r="BQ9" i="37"/>
  <c r="CX9" i="37"/>
  <c r="EP9" i="37"/>
  <c r="BQ8" i="37"/>
  <c r="CX8" i="37"/>
  <c r="FL8" i="37"/>
  <c r="EE8" i="37"/>
  <c r="EP8" i="37"/>
  <c r="EF163" i="37"/>
  <c r="FB163" i="37"/>
  <c r="GH163" i="37" s="1"/>
  <c r="GK163" i="37" s="1"/>
  <c r="FM163" i="37"/>
  <c r="GI163" i="37"/>
  <c r="FB156" i="37"/>
  <c r="FM156" i="37"/>
  <c r="GI156" i="37"/>
  <c r="FB149" i="37"/>
  <c r="GH149" i="37" s="1"/>
  <c r="FM149" i="37"/>
  <c r="GI149" i="37"/>
  <c r="CN89" i="37"/>
  <c r="FB89" i="37"/>
  <c r="FM89" i="37"/>
  <c r="GI89" i="37"/>
  <c r="CY89" i="37"/>
  <c r="EF84" i="37"/>
  <c r="GF84" i="37"/>
  <c r="FM84" i="37"/>
  <c r="GI84" i="37"/>
  <c r="CY84" i="37"/>
  <c r="GC84" i="37"/>
  <c r="EF63" i="37"/>
  <c r="FM63" i="37"/>
  <c r="GI63" i="37"/>
  <c r="CY63" i="37"/>
  <c r="EE49" i="37"/>
  <c r="BQ45" i="37"/>
  <c r="CM45" i="37"/>
  <c r="FA45" i="37"/>
  <c r="BQ32" i="37"/>
  <c r="CM32" i="37"/>
  <c r="BQ29" i="37"/>
  <c r="CX29" i="37"/>
  <c r="BQ26" i="37"/>
  <c r="CX26" i="37"/>
  <c r="BV574" i="37"/>
  <c r="BU574" i="37"/>
  <c r="BB574" i="37"/>
  <c r="BX574" i="37"/>
  <c r="BT574" i="37"/>
  <c r="BL574" i="37"/>
  <c r="BO574" i="37"/>
  <c r="BB470" i="37"/>
  <c r="BL470" i="37"/>
  <c r="BO470" i="37"/>
  <c r="BL559" i="37"/>
  <c r="BO559" i="37"/>
  <c r="BB559" i="37"/>
  <c r="BL555" i="37"/>
  <c r="BO555" i="37" s="1"/>
  <c r="BB555" i="37"/>
  <c r="BV467" i="37"/>
  <c r="BY467" i="37"/>
  <c r="BX467" i="37"/>
  <c r="CA467" i="37"/>
  <c r="BT467" i="37"/>
  <c r="BW467" i="37"/>
  <c r="BL467" i="37"/>
  <c r="BO467" i="37" s="1"/>
  <c r="BB467" i="37"/>
  <c r="BX451" i="37"/>
  <c r="BT451" i="37"/>
  <c r="BW451" i="37"/>
  <c r="BZ451" i="37"/>
  <c r="BV451" i="37"/>
  <c r="BY451" i="37"/>
  <c r="BL451" i="37"/>
  <c r="BO451" i="37"/>
  <c r="BB451" i="37"/>
  <c r="BT380" i="37"/>
  <c r="BB380" i="37"/>
  <c r="BV380" i="37"/>
  <c r="BY380" i="37"/>
  <c r="BL380" i="37"/>
  <c r="BO380" i="37" s="1"/>
  <c r="BL344" i="37"/>
  <c r="BO344" i="37"/>
  <c r="BB344" i="37"/>
  <c r="BB228" i="37"/>
  <c r="BX228" i="37"/>
  <c r="BT228" i="37"/>
  <c r="BU228" i="37"/>
  <c r="CA228" i="37"/>
  <c r="BL228" i="37"/>
  <c r="BO228" i="37"/>
  <c r="BZ228" i="37"/>
  <c r="BV228" i="37"/>
  <c r="BW228" i="37"/>
  <c r="BB218" i="37"/>
  <c r="BZ218" i="37"/>
  <c r="BV218" i="37"/>
  <c r="BY218" i="37"/>
  <c r="BW218" i="37"/>
  <c r="BX218" i="37"/>
  <c r="BT218" i="37"/>
  <c r="BU218" i="37"/>
  <c r="CA218" i="37"/>
  <c r="BL218" i="37"/>
  <c r="BO218" i="37"/>
  <c r="CB218" i="37"/>
  <c r="GJ218" i="37"/>
  <c r="BM218" i="37"/>
  <c r="BP218" i="37"/>
  <c r="BQ218" i="37" s="1"/>
  <c r="BX212" i="37"/>
  <c r="BT212" i="37"/>
  <c r="BU212" i="37"/>
  <c r="CA212" i="37"/>
  <c r="BL212" i="37"/>
  <c r="BO212" i="37" s="1"/>
  <c r="BQ212" i="37" s="1"/>
  <c r="BZ212" i="37"/>
  <c r="BV212" i="37"/>
  <c r="BY212" i="37"/>
  <c r="BW212" i="37"/>
  <c r="BB212" i="37"/>
  <c r="CB212" i="37"/>
  <c r="GJ212" i="37"/>
  <c r="BM212" i="37"/>
  <c r="BP212" i="37"/>
  <c r="BB202" i="37"/>
  <c r="BZ202" i="37"/>
  <c r="BV202" i="37"/>
  <c r="BU202" i="37"/>
  <c r="BL202" i="37"/>
  <c r="BO202" i="37"/>
  <c r="BX202" i="37"/>
  <c r="BT202" i="37"/>
  <c r="CA202" i="37"/>
  <c r="BW202" i="37"/>
  <c r="BZ113" i="37"/>
  <c r="BV113" i="37"/>
  <c r="BL113" i="37"/>
  <c r="BO113" i="37"/>
  <c r="BB113" i="37"/>
  <c r="BX113" i="37"/>
  <c r="BT113" i="37"/>
  <c r="CA113" i="37"/>
  <c r="BV220" i="37"/>
  <c r="BW220" i="37"/>
  <c r="BL220" i="37"/>
  <c r="BO220" i="37"/>
  <c r="BB220" i="37"/>
  <c r="BX220" i="37"/>
  <c r="BT220" i="37"/>
  <c r="BU220" i="37"/>
  <c r="BB208" i="37"/>
  <c r="BV208" i="37"/>
  <c r="BY208" i="37"/>
  <c r="BW208" i="37"/>
  <c r="BX208" i="37"/>
  <c r="BT208" i="37"/>
  <c r="BU208" i="37"/>
  <c r="CA208" i="37"/>
  <c r="BL208" i="37"/>
  <c r="CB208" i="37"/>
  <c r="BM208" i="37"/>
  <c r="BV139" i="37"/>
  <c r="BU139" i="37"/>
  <c r="BL139" i="37"/>
  <c r="BO139" i="37" s="1"/>
  <c r="BB139" i="37"/>
  <c r="BX139" i="37"/>
  <c r="BW139" i="37"/>
  <c r="BX452" i="37"/>
  <c r="BT452" i="37"/>
  <c r="CA452" i="37"/>
  <c r="BW452" i="37"/>
  <c r="BL452" i="37"/>
  <c r="BO452" i="37"/>
  <c r="BB452" i="37"/>
  <c r="BZ452" i="37"/>
  <c r="BV452" i="37"/>
  <c r="BY452" i="37"/>
  <c r="BU452" i="37"/>
  <c r="CB452" i="37"/>
  <c r="BM452" i="37"/>
  <c r="BP452" i="37"/>
  <c r="CB323" i="37"/>
  <c r="BM323" i="37"/>
  <c r="FG10" i="37"/>
  <c r="FC10" i="37"/>
  <c r="FJ10" i="37"/>
  <c r="FI10" i="37"/>
  <c r="FH10" i="37"/>
  <c r="FD10" i="37"/>
  <c r="CS10" i="37"/>
  <c r="CV10" i="37"/>
  <c r="DG10" i="37"/>
  <c r="DA10" i="37"/>
  <c r="DF10" i="37"/>
  <c r="CP10" i="37"/>
  <c r="CO10" i="37"/>
  <c r="DE10" i="37"/>
  <c r="DD10" i="37"/>
  <c r="CZ10" i="37"/>
  <c r="CT10" i="37"/>
  <c r="CU10" i="37"/>
  <c r="BV167" i="37"/>
  <c r="BU167" i="37"/>
  <c r="BB167" i="37"/>
  <c r="BL167" i="37"/>
  <c r="BO167" i="37"/>
  <c r="BT167" i="37"/>
  <c r="CA167" i="37"/>
  <c r="BW167" i="37"/>
  <c r="BX222" i="37"/>
  <c r="CA222" i="37"/>
  <c r="BL222" i="37"/>
  <c r="BO222" i="37" s="1"/>
  <c r="BB222" i="37"/>
  <c r="BV222" i="37"/>
  <c r="BY222" i="37"/>
  <c r="BW222" i="37"/>
  <c r="BZ201" i="37"/>
  <c r="BV201" i="37"/>
  <c r="BY201" i="37"/>
  <c r="BU201" i="37"/>
  <c r="BB201" i="37"/>
  <c r="BT201" i="37"/>
  <c r="BW201" i="37"/>
  <c r="BL201" i="37"/>
  <c r="BO201" i="37"/>
  <c r="BB114" i="37"/>
  <c r="BZ114" i="37"/>
  <c r="BV114" i="37"/>
  <c r="BU114" i="37"/>
  <c r="BL114" i="37"/>
  <c r="BX114" i="37"/>
  <c r="BT114" i="37"/>
  <c r="BW114" i="37"/>
  <c r="CB114" i="37"/>
  <c r="BM114" i="37"/>
  <c r="DE579" i="37"/>
  <c r="GC70" i="37"/>
  <c r="ET486" i="37"/>
  <c r="ED424" i="37"/>
  <c r="GH370" i="37"/>
  <c r="GB368" i="37"/>
  <c r="GH355" i="37"/>
  <c r="GB351" i="37"/>
  <c r="GH350" i="37"/>
  <c r="GK350" i="37"/>
  <c r="GH349" i="37"/>
  <c r="EQ91" i="37"/>
  <c r="GG91" i="37" s="1"/>
  <c r="GK91" i="37" s="1"/>
  <c r="EQ72" i="37"/>
  <c r="GG72" i="37" s="1"/>
  <c r="GK72" i="37" s="1"/>
  <c r="GH325" i="37"/>
  <c r="GH319" i="37"/>
  <c r="GB195" i="37"/>
  <c r="GF112" i="37"/>
  <c r="GH154" i="37"/>
  <c r="GK154" i="37"/>
  <c r="GB89" i="37"/>
  <c r="GF63" i="37"/>
  <c r="BQ44" i="37"/>
  <c r="EQ44" i="37" s="1"/>
  <c r="GG44" i="37" s="1"/>
  <c r="BQ47" i="37"/>
  <c r="GC28" i="37"/>
  <c r="DB500" i="37"/>
  <c r="DD500" i="37"/>
  <c r="GC429" i="37"/>
  <c r="AV581" i="37"/>
  <c r="GC326" i="37"/>
  <c r="CT243" i="37"/>
  <c r="GI181" i="37"/>
  <c r="GK181" i="37" s="1"/>
  <c r="GC89" i="37"/>
  <c r="CU27" i="37"/>
  <c r="GE80" i="37"/>
  <c r="GC72" i="37"/>
  <c r="DB521" i="37"/>
  <c r="DG521" i="37"/>
  <c r="EK515" i="37"/>
  <c r="EH515" i="37"/>
  <c r="EL515" i="37"/>
  <c r="GC434" i="37"/>
  <c r="BL564" i="37"/>
  <c r="BO564" i="37"/>
  <c r="CR564" i="37"/>
  <c r="GH334" i="37"/>
  <c r="FX253" i="37"/>
  <c r="EQ179" i="37"/>
  <c r="GG179" i="37" s="1"/>
  <c r="GK179" i="37" s="1"/>
  <c r="EO53" i="37"/>
  <c r="EJ53" i="37"/>
  <c r="EI43" i="37"/>
  <c r="EO43" i="37"/>
  <c r="EJ43" i="37"/>
  <c r="CO27" i="37"/>
  <c r="CR27" i="37"/>
  <c r="EQ70" i="37"/>
  <c r="GG70" i="37"/>
  <c r="EI66" i="37"/>
  <c r="EO66" i="37"/>
  <c r="EH56" i="37"/>
  <c r="EL56" i="37"/>
  <c r="FW579" i="37"/>
  <c r="GH89" i="37"/>
  <c r="CP26" i="37"/>
  <c r="CR26" i="37"/>
  <c r="CS26" i="37"/>
  <c r="CO26" i="37"/>
  <c r="AY544" i="37"/>
  <c r="AY532" i="37"/>
  <c r="AY508" i="37"/>
  <c r="AY504" i="37"/>
  <c r="AY518" i="37"/>
  <c r="AY503" i="37"/>
  <c r="AY448" i="37"/>
  <c r="AY456" i="37"/>
  <c r="AY425" i="37"/>
  <c r="AY414" i="37"/>
  <c r="AY407" i="37"/>
  <c r="AY399" i="37"/>
  <c r="AY391" i="37"/>
  <c r="AY424" i="37"/>
  <c r="AY417" i="37"/>
  <c r="AY411" i="37"/>
  <c r="AY402" i="37"/>
  <c r="AY394" i="37"/>
  <c r="AY376" i="37"/>
  <c r="AY370" i="37"/>
  <c r="AY368" i="37"/>
  <c r="AY366" i="37"/>
  <c r="AY358" i="37"/>
  <c r="AY354" i="37"/>
  <c r="AY352" i="37"/>
  <c r="AY341" i="37"/>
  <c r="AY339" i="37"/>
  <c r="AY333" i="37"/>
  <c r="AY329" i="37"/>
  <c r="AY313" i="37"/>
  <c r="AY88" i="37"/>
  <c r="AY80" i="37"/>
  <c r="AY74" i="37"/>
  <c r="AY70" i="37"/>
  <c r="AY64" i="37"/>
  <c r="AY46" i="37"/>
  <c r="AY192" i="37"/>
  <c r="AY186" i="37"/>
  <c r="AY181" i="37"/>
  <c r="AY178" i="37"/>
  <c r="AY175" i="37"/>
  <c r="AY169" i="37"/>
  <c r="AY163" i="37"/>
  <c r="AY156" i="37"/>
  <c r="AY154" i="37"/>
  <c r="AY148" i="37"/>
  <c r="AY138" i="37"/>
  <c r="AY130" i="37"/>
  <c r="AY124" i="37"/>
  <c r="AY121" i="37"/>
  <c r="AY109" i="37"/>
  <c r="AY99" i="37"/>
  <c r="AY95" i="37"/>
  <c r="AY93" i="37"/>
  <c r="AY89" i="37"/>
  <c r="AY79" i="37"/>
  <c r="AY71" i="37"/>
  <c r="AY26" i="37"/>
  <c r="AY203" i="37"/>
  <c r="AY172" i="37"/>
  <c r="AY168" i="37"/>
  <c r="AY164" i="37"/>
  <c r="AY158" i="37"/>
  <c r="AY152" i="37"/>
  <c r="AY131" i="37"/>
  <c r="AY125" i="37"/>
  <c r="AY117" i="37"/>
  <c r="AY106" i="37"/>
  <c r="AY103" i="37"/>
  <c r="AY100" i="37"/>
  <c r="CW568" i="37"/>
  <c r="CU544" i="37"/>
  <c r="CS568" i="37"/>
  <c r="AY568" i="37"/>
  <c r="AY536" i="37"/>
  <c r="AY534" i="37"/>
  <c r="AY528" i="37"/>
  <c r="AY520" i="37"/>
  <c r="AY565" i="37"/>
  <c r="AY558" i="37"/>
  <c r="AY517" i="37"/>
  <c r="AY514" i="37"/>
  <c r="AY501" i="37"/>
  <c r="AY311" i="37"/>
  <c r="AY455" i="37"/>
  <c r="AY447" i="37"/>
  <c r="AY464" i="37"/>
  <c r="AY429" i="37"/>
  <c r="AY420" i="37"/>
  <c r="AY413" i="37"/>
  <c r="AY405" i="37"/>
  <c r="AY397" i="37"/>
  <c r="AY428" i="37"/>
  <c r="AY421" i="37"/>
  <c r="AY412" i="37"/>
  <c r="AY404" i="37"/>
  <c r="AY396" i="37"/>
  <c r="AY347" i="37"/>
  <c r="AY384" i="37"/>
  <c r="AY359" i="37"/>
  <c r="AY355" i="37"/>
  <c r="AY350" i="37"/>
  <c r="AY346" i="37"/>
  <c r="AY338" i="37"/>
  <c r="AY335" i="37"/>
  <c r="AY321" i="37"/>
  <c r="AY96" i="37"/>
  <c r="AY87" i="37"/>
  <c r="AY78" i="37"/>
  <c r="AY62" i="37"/>
  <c r="AY59" i="37"/>
  <c r="AY57" i="37"/>
  <c r="AY54" i="37"/>
  <c r="AY51" i="37"/>
  <c r="AY42" i="37"/>
  <c r="AY204" i="37"/>
  <c r="AY196" i="37"/>
  <c r="AY190" i="37"/>
  <c r="AY149" i="37"/>
  <c r="AY146" i="37"/>
  <c r="AY136" i="37"/>
  <c r="AY128" i="37"/>
  <c r="AY120" i="37"/>
  <c r="AY115" i="37"/>
  <c r="AY105" i="37"/>
  <c r="AY84" i="37"/>
  <c r="AY77" i="37"/>
  <c r="AY67" i="37"/>
  <c r="AY65" i="37"/>
  <c r="AY61" i="37"/>
  <c r="AY52" i="37"/>
  <c r="AY47" i="37"/>
  <c r="AY43" i="37"/>
  <c r="AY195" i="37"/>
  <c r="AY191" i="37"/>
  <c r="AY187" i="37"/>
  <c r="AY182" i="37"/>
  <c r="AY176" i="37"/>
  <c r="AY173" i="37"/>
  <c r="AY161" i="37"/>
  <c r="AY144" i="37"/>
  <c r="AY140" i="37"/>
  <c r="AY135" i="37"/>
  <c r="AY110" i="37"/>
  <c r="AY38" i="37"/>
  <c r="AZ484" i="37"/>
  <c r="BA484" i="37"/>
  <c r="CC484" i="37"/>
  <c r="AY484" i="37"/>
  <c r="AZ552" i="37"/>
  <c r="BA552" i="37"/>
  <c r="CC552" i="37"/>
  <c r="AY552" i="37"/>
  <c r="AZ542" i="37"/>
  <c r="BA542" i="37"/>
  <c r="CC542" i="37"/>
  <c r="AY542" i="37"/>
  <c r="AZ490" i="37"/>
  <c r="BA490" i="37"/>
  <c r="CC490" i="37"/>
  <c r="AY490" i="37"/>
  <c r="AZ483" i="37"/>
  <c r="AY483" i="37"/>
  <c r="BA483" i="37"/>
  <c r="CC483" i="37" s="1"/>
  <c r="FY483" i="37" s="1"/>
  <c r="FZ483" i="37" s="1"/>
  <c r="AZ441" i="37"/>
  <c r="AY441" i="37"/>
  <c r="BA441" i="37"/>
  <c r="CC441" i="37" s="1"/>
  <c r="AZ442" i="37"/>
  <c r="BA442" i="37"/>
  <c r="CC442" i="37"/>
  <c r="AY442" i="37"/>
  <c r="AZ385" i="37"/>
  <c r="AY385" i="37"/>
  <c r="BA385" i="37"/>
  <c r="CC385" i="37" s="1"/>
  <c r="GA385" i="37" s="1"/>
  <c r="AZ487" i="37"/>
  <c r="AY487" i="37"/>
  <c r="BA487" i="37"/>
  <c r="CC487" i="37" s="1"/>
  <c r="AZ439" i="37"/>
  <c r="AY439" i="37"/>
  <c r="BA439" i="37"/>
  <c r="CC439" i="37" s="1"/>
  <c r="AZ328" i="37"/>
  <c r="AY328" i="37"/>
  <c r="BA328" i="37"/>
  <c r="CC328" i="37" s="1"/>
  <c r="FU308" i="37"/>
  <c r="FS308" i="37"/>
  <c r="FQ308" i="37"/>
  <c r="FO308" i="37"/>
  <c r="FT308" i="37"/>
  <c r="FP308" i="37"/>
  <c r="BP308" i="37"/>
  <c r="FV308" i="37"/>
  <c r="FR308" i="37"/>
  <c r="FN308" i="37"/>
  <c r="BR308" i="37"/>
  <c r="AZ229" i="37"/>
  <c r="AY229" i="37"/>
  <c r="BA229" i="37"/>
  <c r="CC229" i="37" s="1"/>
  <c r="AZ221" i="37"/>
  <c r="AY221" i="37"/>
  <c r="BA221" i="37"/>
  <c r="CC221" i="37" s="1"/>
  <c r="GA221" i="37" s="1"/>
  <c r="AZ213" i="37"/>
  <c r="AY213" i="37"/>
  <c r="BA213" i="37"/>
  <c r="CC213" i="37" s="1"/>
  <c r="GA213" i="37" s="1"/>
  <c r="FU281" i="37"/>
  <c r="FS281" i="37"/>
  <c r="FQ281" i="37"/>
  <c r="FO281" i="37"/>
  <c r="FT281" i="37"/>
  <c r="FP281" i="37"/>
  <c r="FV281" i="37"/>
  <c r="FR281" i="37"/>
  <c r="FN281" i="37"/>
  <c r="BR281" i="37"/>
  <c r="AZ39" i="37"/>
  <c r="AY39" i="37"/>
  <c r="BA39" i="37"/>
  <c r="CC39" i="37" s="1"/>
  <c r="AZ33" i="37"/>
  <c r="AY33" i="37"/>
  <c r="BA33" i="37"/>
  <c r="CC33" i="37" s="1"/>
  <c r="AZ27" i="37"/>
  <c r="AY27" i="37"/>
  <c r="BA27" i="37"/>
  <c r="CC27" i="37" s="1"/>
  <c r="FM135" i="37"/>
  <c r="GI135" i="37" s="1"/>
  <c r="CY135" i="37"/>
  <c r="DU96" i="37"/>
  <c r="GE96" i="37"/>
  <c r="FM96" i="37"/>
  <c r="DU88" i="37"/>
  <c r="GE88" i="37" s="1"/>
  <c r="CY88" i="37"/>
  <c r="GC88" i="37" s="1"/>
  <c r="DW499" i="37"/>
  <c r="EB499" i="37"/>
  <c r="EC499" i="37"/>
  <c r="DZ499" i="37"/>
  <c r="CV499" i="37"/>
  <c r="FD499" i="37"/>
  <c r="FG499" i="37"/>
  <c r="DG499" i="37"/>
  <c r="CP499" i="37"/>
  <c r="FJ499" i="37"/>
  <c r="FI499" i="37"/>
  <c r="DA499" i="37"/>
  <c r="BB543" i="37"/>
  <c r="BW543" i="37"/>
  <c r="BY543" i="37"/>
  <c r="BL543" i="37"/>
  <c r="BO543" i="37"/>
  <c r="CB525" i="37"/>
  <c r="BM525" i="37"/>
  <c r="BT572" i="37"/>
  <c r="BL572" i="37"/>
  <c r="BO572" i="37" s="1"/>
  <c r="BB572" i="37"/>
  <c r="BV572" i="37"/>
  <c r="BY572" i="37"/>
  <c r="BW572" i="37"/>
  <c r="CB572" i="37"/>
  <c r="BM572" i="37"/>
  <c r="BP572" i="37"/>
  <c r="BZ561" i="37"/>
  <c r="BV561" i="37"/>
  <c r="BW561" i="37"/>
  <c r="BL561" i="37"/>
  <c r="BO561" i="37" s="1"/>
  <c r="BX561" i="37"/>
  <c r="BT561" i="37"/>
  <c r="BU561" i="37"/>
  <c r="BB561" i="37"/>
  <c r="CB561" i="37"/>
  <c r="BM561" i="37"/>
  <c r="BP561" i="37"/>
  <c r="AW545" i="37"/>
  <c r="AX545" i="37"/>
  <c r="BV537" i="37"/>
  <c r="BY537" i="37"/>
  <c r="BL537" i="37"/>
  <c r="BO537" i="37" s="1"/>
  <c r="CA537" i="37"/>
  <c r="BW537" i="37"/>
  <c r="BB537" i="37"/>
  <c r="CB537" i="37"/>
  <c r="BM537" i="37"/>
  <c r="BL533" i="37"/>
  <c r="BO533" i="37"/>
  <c r="BB533" i="37"/>
  <c r="CB533" i="37"/>
  <c r="BM533" i="37"/>
  <c r="BP533" i="37"/>
  <c r="BL529" i="37"/>
  <c r="BO529" i="37"/>
  <c r="BB529" i="37"/>
  <c r="CB529" i="37"/>
  <c r="BM529" i="37"/>
  <c r="BP529" i="37"/>
  <c r="BT513" i="37"/>
  <c r="BW513" i="37"/>
  <c r="BL513" i="37"/>
  <c r="BR513" i="37"/>
  <c r="BZ513" i="37"/>
  <c r="BV513" i="37"/>
  <c r="BY513" i="37"/>
  <c r="BU513" i="37"/>
  <c r="BB513" i="37"/>
  <c r="CB513" i="37"/>
  <c r="BM513" i="37"/>
  <c r="BT509" i="37"/>
  <c r="BW509" i="37"/>
  <c r="BL509" i="37"/>
  <c r="BO509" i="37" s="1"/>
  <c r="BV509" i="37"/>
  <c r="BY509" i="37"/>
  <c r="BB509" i="37"/>
  <c r="CB509" i="37"/>
  <c r="BM509" i="37"/>
  <c r="BW505" i="37"/>
  <c r="BZ505" i="37"/>
  <c r="BV505" i="37"/>
  <c r="BY505" i="37"/>
  <c r="BB505" i="37"/>
  <c r="BL505" i="37"/>
  <c r="BO505" i="37" s="1"/>
  <c r="CB505" i="37"/>
  <c r="BM505" i="37"/>
  <c r="BX494" i="37"/>
  <c r="BT494" i="37"/>
  <c r="BY494" i="37"/>
  <c r="BB494" i="37"/>
  <c r="BZ494" i="37"/>
  <c r="BV494" i="37"/>
  <c r="BW494" i="37"/>
  <c r="CB494" i="37"/>
  <c r="BM494" i="37"/>
  <c r="BP494" i="37" s="1"/>
  <c r="BB443" i="37"/>
  <c r="BL443" i="37"/>
  <c r="BO443" i="37"/>
  <c r="BQ477" i="37"/>
  <c r="FB477" i="37"/>
  <c r="FA477" i="37"/>
  <c r="BQ475" i="37"/>
  <c r="FL475" i="37"/>
  <c r="CX475" i="37"/>
  <c r="FA475" i="37"/>
  <c r="DA521" i="37"/>
  <c r="FH521" i="37"/>
  <c r="FD521" i="37"/>
  <c r="FG521" i="37"/>
  <c r="FE521" i="37"/>
  <c r="DF521" i="37"/>
  <c r="FJ521" i="37"/>
  <c r="FI521" i="37"/>
  <c r="DY514" i="37"/>
  <c r="DW514" i="37"/>
  <c r="EC514" i="37"/>
  <c r="DZ514" i="37"/>
  <c r="DX514" i="37"/>
  <c r="EB514" i="37"/>
  <c r="FJ514" i="37"/>
  <c r="FF514" i="37"/>
  <c r="FI514" i="37"/>
  <c r="FE514" i="37"/>
  <c r="FD514" i="37"/>
  <c r="FG514" i="37"/>
  <c r="DW503" i="37"/>
  <c r="EB503" i="37"/>
  <c r="EC503" i="37"/>
  <c r="DZ503" i="37"/>
  <c r="DD503" i="37"/>
  <c r="FJ503" i="37"/>
  <c r="FI503" i="37"/>
  <c r="CS503" i="37"/>
  <c r="DA503" i="37"/>
  <c r="FD503" i="37"/>
  <c r="FG503" i="37"/>
  <c r="CP503" i="37"/>
  <c r="EW501" i="37"/>
  <c r="EU501" i="37"/>
  <c r="ET501" i="37"/>
  <c r="EX501" i="37"/>
  <c r="EV501" i="37"/>
  <c r="EZ501" i="37"/>
  <c r="BX435" i="37"/>
  <c r="BT435" i="37"/>
  <c r="CA435" i="37"/>
  <c r="BW435" i="37"/>
  <c r="BV435" i="37"/>
  <c r="BY435" i="37"/>
  <c r="BL435" i="37"/>
  <c r="BO435" i="37" s="1"/>
  <c r="BB435" i="37"/>
  <c r="CB435" i="37"/>
  <c r="BM435" i="37"/>
  <c r="BP435" i="37" s="1"/>
  <c r="CV444" i="37"/>
  <c r="CR444" i="37"/>
  <c r="CS444" i="37"/>
  <c r="CT444" i="37"/>
  <c r="CP444" i="37"/>
  <c r="CW444" i="37"/>
  <c r="CO444" i="37"/>
  <c r="CU444" i="37"/>
  <c r="EW432" i="37"/>
  <c r="EU432" i="37"/>
  <c r="ES432" i="37"/>
  <c r="ET432" i="37"/>
  <c r="EV432" i="37"/>
  <c r="EZ432" i="37"/>
  <c r="EX432" i="37"/>
  <c r="BQ568" i="37"/>
  <c r="FA568" i="37"/>
  <c r="EE568" i="37"/>
  <c r="CX568" i="37"/>
  <c r="BB493" i="37"/>
  <c r="BZ493" i="37"/>
  <c r="BV493" i="37"/>
  <c r="BW493" i="37"/>
  <c r="BU493" i="37"/>
  <c r="BL493" i="37"/>
  <c r="BO493" i="37"/>
  <c r="BX493" i="37"/>
  <c r="BT493" i="37"/>
  <c r="CA493" i="37"/>
  <c r="BY493" i="37"/>
  <c r="CB485" i="37"/>
  <c r="BM485" i="37"/>
  <c r="BP485" i="37" s="1"/>
  <c r="BQ543" i="37"/>
  <c r="DI543" i="37"/>
  <c r="FA543" i="37"/>
  <c r="CM543" i="37"/>
  <c r="EE543" i="37"/>
  <c r="CX543" i="37"/>
  <c r="FL543" i="37"/>
  <c r="BQ536" i="37"/>
  <c r="FB536" i="37"/>
  <c r="FA536" i="37"/>
  <c r="BQ540" i="37"/>
  <c r="FL540" i="37"/>
  <c r="EE540" i="37"/>
  <c r="FA540" i="37"/>
  <c r="BQ539" i="37"/>
  <c r="CN539" i="37" s="1"/>
  <c r="GB539" i="37" s="1"/>
  <c r="GK539" i="37" s="1"/>
  <c r="CM539" i="37"/>
  <c r="CM534" i="37"/>
  <c r="DI534" i="37"/>
  <c r="FA534" i="37"/>
  <c r="EE534" i="37"/>
  <c r="CX534" i="37"/>
  <c r="BQ527" i="37"/>
  <c r="EE527" i="37"/>
  <c r="CM527" i="37"/>
  <c r="FL527" i="37"/>
  <c r="CX527" i="37"/>
  <c r="BQ515" i="37"/>
  <c r="FA515" i="37"/>
  <c r="FL515" i="37"/>
  <c r="BQ511" i="37"/>
  <c r="EE511" i="37"/>
  <c r="FL511" i="37"/>
  <c r="FA508" i="37"/>
  <c r="DT508" i="37"/>
  <c r="EE505" i="37"/>
  <c r="CM505" i="37"/>
  <c r="FL505" i="37"/>
  <c r="CX505" i="37"/>
  <c r="BQ500" i="37"/>
  <c r="CM500" i="37"/>
  <c r="DI500" i="37"/>
  <c r="BV437" i="37"/>
  <c r="BT437" i="37"/>
  <c r="BX437" i="37"/>
  <c r="BY437" i="37"/>
  <c r="BB437" i="37"/>
  <c r="BL437" i="37"/>
  <c r="BO437" i="37"/>
  <c r="CB437" i="37"/>
  <c r="BM437" i="37"/>
  <c r="BP437" i="37" s="1"/>
  <c r="DA370" i="37"/>
  <c r="FD370" i="37"/>
  <c r="CP370" i="37"/>
  <c r="CZ370" i="37"/>
  <c r="CO370" i="37"/>
  <c r="FC370" i="37"/>
  <c r="GI370" i="37" s="1"/>
  <c r="GK370" i="37" s="1"/>
  <c r="AZ326" i="37"/>
  <c r="AY326" i="37"/>
  <c r="BA326" i="37"/>
  <c r="CC326" i="37" s="1"/>
  <c r="AZ314" i="37"/>
  <c r="AY314" i="37"/>
  <c r="BA314" i="37"/>
  <c r="CC314" i="37" s="1"/>
  <c r="GA314" i="37" s="1"/>
  <c r="BQ302" i="37"/>
  <c r="CX302" i="37"/>
  <c r="EP302" i="37"/>
  <c r="BQ301" i="37"/>
  <c r="DI301" i="37"/>
  <c r="FA301" i="37"/>
  <c r="BQ299" i="37"/>
  <c r="CX299" i="37"/>
  <c r="FL299" i="37"/>
  <c r="FA299" i="37"/>
  <c r="CM299" i="37"/>
  <c r="BQ298" i="37"/>
  <c r="CX298" i="37"/>
  <c r="FL298" i="37"/>
  <c r="CM298" i="37"/>
  <c r="FA298" i="37"/>
  <c r="DI298" i="37"/>
  <c r="CX297" i="37"/>
  <c r="FL297" i="37"/>
  <c r="DI297" i="37"/>
  <c r="FA297" i="37"/>
  <c r="EE297" i="37"/>
  <c r="CM297" i="37"/>
  <c r="BQ296" i="37"/>
  <c r="CX296" i="37"/>
  <c r="FL296" i="37"/>
  <c r="EP296" i="37"/>
  <c r="EE296" i="37"/>
  <c r="FA296" i="37"/>
  <c r="DI296" i="37"/>
  <c r="BQ295" i="37"/>
  <c r="DI295" i="37"/>
  <c r="FA295" i="37"/>
  <c r="BQ290" i="37"/>
  <c r="CX290" i="37"/>
  <c r="FA290" i="37"/>
  <c r="CX286" i="37"/>
  <c r="FL286" i="37"/>
  <c r="EE286" i="37"/>
  <c r="FA286" i="37"/>
  <c r="BQ285" i="37"/>
  <c r="CX285" i="37"/>
  <c r="FA285" i="37"/>
  <c r="EP285" i="37"/>
  <c r="FA253" i="37"/>
  <c r="BQ246" i="37"/>
  <c r="EF246" i="37"/>
  <c r="EE246" i="37"/>
  <c r="BQ243" i="37"/>
  <c r="FL243" i="37"/>
  <c r="DT243" i="37"/>
  <c r="FA243" i="37"/>
  <c r="CX243" i="37"/>
  <c r="BQ238" i="37"/>
  <c r="FL238" i="37"/>
  <c r="CM238" i="37"/>
  <c r="CX238" i="37"/>
  <c r="EE238" i="37"/>
  <c r="FA238" i="37"/>
  <c r="BQ237" i="37"/>
  <c r="EE237" i="37"/>
  <c r="EP237" i="37"/>
  <c r="BQ236" i="37"/>
  <c r="DI236" i="37"/>
  <c r="FA236" i="37"/>
  <c r="FB194" i="37"/>
  <c r="GH194" i="37"/>
  <c r="FM194" i="37"/>
  <c r="GI194" i="37"/>
  <c r="EF168" i="37"/>
  <c r="FM168" i="37"/>
  <c r="GI168" i="37" s="1"/>
  <c r="FB161" i="37"/>
  <c r="GH161" i="37" s="1"/>
  <c r="FM161" i="37"/>
  <c r="GI161" i="37" s="1"/>
  <c r="FB143" i="37"/>
  <c r="GH143" i="37" s="1"/>
  <c r="GK143" i="37" s="1"/>
  <c r="FM143" i="37"/>
  <c r="GI143" i="37" s="1"/>
  <c r="BQ333" i="37"/>
  <c r="FB333" i="37" s="1"/>
  <c r="GH333" i="37" s="1"/>
  <c r="GK333" i="37" s="1"/>
  <c r="FA333" i="37"/>
  <c r="BQ331" i="37"/>
  <c r="FM331" i="37"/>
  <c r="FL331" i="37"/>
  <c r="BQ317" i="37"/>
  <c r="FA317" i="37"/>
  <c r="FL317" i="37"/>
  <c r="DT317" i="37"/>
  <c r="EE313" i="37"/>
  <c r="FA313" i="37"/>
  <c r="CX313" i="37"/>
  <c r="FL313" i="37"/>
  <c r="AX22" i="37"/>
  <c r="AW22" i="37"/>
  <c r="AW20" i="37"/>
  <c r="EF74" i="37"/>
  <c r="FB74" i="37"/>
  <c r="CY74" i="37"/>
  <c r="GC74" i="37"/>
  <c r="EF64" i="37"/>
  <c r="GF64" i="37"/>
  <c r="CY64" i="37"/>
  <c r="AW19" i="37"/>
  <c r="AX19" i="37"/>
  <c r="AW17" i="37"/>
  <c r="AW15" i="37"/>
  <c r="AW13" i="37"/>
  <c r="AX13" i="37"/>
  <c r="AW11" i="37"/>
  <c r="AX11" i="37"/>
  <c r="AW8" i="37"/>
  <c r="AX8" i="37"/>
  <c r="FW7" i="37"/>
  <c r="AU7" i="37"/>
  <c r="GJ7" i="37"/>
  <c r="AH7" i="37"/>
  <c r="EW57" i="37"/>
  <c r="EU57" i="37"/>
  <c r="ES57" i="37"/>
  <c r="ET57" i="37"/>
  <c r="ER57" i="37"/>
  <c r="EV57" i="37"/>
  <c r="EZ57" i="37"/>
  <c r="DY193" i="37"/>
  <c r="DW193" i="37"/>
  <c r="DX193" i="37"/>
  <c r="EB193" i="37"/>
  <c r="EC193" i="37"/>
  <c r="DV193" i="37"/>
  <c r="DZ193" i="37"/>
  <c r="ED193" i="37"/>
  <c r="CT95" i="37"/>
  <c r="CO95" i="37"/>
  <c r="CV95" i="37"/>
  <c r="CR95" i="37"/>
  <c r="CS95" i="37"/>
  <c r="EW66" i="37"/>
  <c r="EU66" i="37"/>
  <c r="ES66" i="37"/>
  <c r="EV66" i="37"/>
  <c r="EZ66" i="37"/>
  <c r="ET66" i="37"/>
  <c r="CI43" i="37"/>
  <c r="CG43" i="37"/>
  <c r="CK43" i="37"/>
  <c r="CF43" i="37"/>
  <c r="CH43" i="37"/>
  <c r="CL43" i="37"/>
  <c r="BQ33" i="37"/>
  <c r="CM33" i="37"/>
  <c r="EE33" i="37"/>
  <c r="BQ27" i="37"/>
  <c r="CM27" i="37"/>
  <c r="EE27" i="37"/>
  <c r="DT27" i="37"/>
  <c r="FL27" i="37"/>
  <c r="CX27" i="37"/>
  <c r="BQ58" i="37"/>
  <c r="FA58" i="37"/>
  <c r="DT58" i="37"/>
  <c r="BQ56" i="37"/>
  <c r="FA56" i="37"/>
  <c r="DT56" i="37"/>
  <c r="BQ53" i="37"/>
  <c r="FA53" i="37"/>
  <c r="DT53" i="37"/>
  <c r="CX53" i="37"/>
  <c r="AZ551" i="37"/>
  <c r="AY551" i="37"/>
  <c r="BA551" i="37"/>
  <c r="CC551" i="37"/>
  <c r="AZ379" i="37"/>
  <c r="AY379" i="37"/>
  <c r="BA379" i="37"/>
  <c r="BA312" i="37"/>
  <c r="CC312" i="37"/>
  <c r="AY312" i="37"/>
  <c r="AZ312" i="37"/>
  <c r="BA309" i="37"/>
  <c r="CC309" i="37" s="1"/>
  <c r="AY309" i="37"/>
  <c r="AZ309" i="37"/>
  <c r="BA306" i="37"/>
  <c r="CC306" i="37"/>
  <c r="AY306" i="37"/>
  <c r="AZ306" i="37"/>
  <c r="BA304" i="37"/>
  <c r="CC304" i="37" s="1"/>
  <c r="AY304" i="37"/>
  <c r="AZ304" i="37"/>
  <c r="BA302" i="37"/>
  <c r="CC302" i="37" s="1"/>
  <c r="AY302" i="37"/>
  <c r="AZ302" i="37"/>
  <c r="BA300" i="37"/>
  <c r="CC300" i="37" s="1"/>
  <c r="AY300" i="37"/>
  <c r="AZ300" i="37"/>
  <c r="BA298" i="37"/>
  <c r="CC298" i="37" s="1"/>
  <c r="AY298" i="37"/>
  <c r="AZ298" i="37"/>
  <c r="BA296" i="37"/>
  <c r="CC296" i="37" s="1"/>
  <c r="GA296" i="37" s="1"/>
  <c r="GK296" i="37" s="1"/>
  <c r="AY296" i="37"/>
  <c r="AZ296" i="37"/>
  <c r="BA294" i="37"/>
  <c r="CC294" i="37" s="1"/>
  <c r="AY294" i="37"/>
  <c r="AZ294" i="37"/>
  <c r="BA292" i="37"/>
  <c r="CC292" i="37" s="1"/>
  <c r="AY292" i="37"/>
  <c r="AZ292" i="37"/>
  <c r="BA290" i="37"/>
  <c r="CC290" i="37" s="1"/>
  <c r="AY290" i="37"/>
  <c r="AZ290" i="37"/>
  <c r="BA288" i="37"/>
  <c r="CC288" i="37"/>
  <c r="AY288" i="37"/>
  <c r="AZ288" i="37"/>
  <c r="BA286" i="37"/>
  <c r="CC286" i="37" s="1"/>
  <c r="GA286" i="37" s="1"/>
  <c r="AY286" i="37"/>
  <c r="AZ286" i="37"/>
  <c r="BA284" i="37"/>
  <c r="CC284" i="37" s="1"/>
  <c r="GA284" i="37" s="1"/>
  <c r="AY284" i="37"/>
  <c r="AZ284" i="37"/>
  <c r="BA282" i="37"/>
  <c r="CC282" i="37" s="1"/>
  <c r="GA282" i="37" s="1"/>
  <c r="AY282" i="37"/>
  <c r="AZ282" i="37"/>
  <c r="AZ553" i="37"/>
  <c r="AY553" i="37"/>
  <c r="BA553" i="37"/>
  <c r="CC553" i="37" s="1"/>
  <c r="AZ486" i="37"/>
  <c r="BA486" i="37"/>
  <c r="CC486" i="37"/>
  <c r="AY486" i="37"/>
  <c r="AZ445" i="37"/>
  <c r="AY445" i="37"/>
  <c r="BA445" i="37"/>
  <c r="CC445" i="37" s="1"/>
  <c r="AZ460" i="37"/>
  <c r="BA460" i="37"/>
  <c r="CC460" i="37"/>
  <c r="AY460" i="37"/>
  <c r="AZ377" i="37"/>
  <c r="AY377" i="37"/>
  <c r="BA377" i="37"/>
  <c r="CC377" i="37"/>
  <c r="AZ489" i="37"/>
  <c r="AY489" i="37"/>
  <c r="BA489" i="37"/>
  <c r="CC489" i="37"/>
  <c r="AZ322" i="37"/>
  <c r="AY322" i="37"/>
  <c r="BA322" i="37"/>
  <c r="CC322" i="37"/>
  <c r="AZ318" i="37"/>
  <c r="AY318" i="37"/>
  <c r="BA318" i="37"/>
  <c r="CC318" i="37"/>
  <c r="AZ223" i="37"/>
  <c r="AY223" i="37"/>
  <c r="BA223" i="37"/>
  <c r="CC223" i="37"/>
  <c r="AZ215" i="37"/>
  <c r="AY215" i="37"/>
  <c r="BA215" i="37"/>
  <c r="CC215" i="37"/>
  <c r="AZ37" i="37"/>
  <c r="AY37" i="37"/>
  <c r="BA37" i="37"/>
  <c r="CC37" i="37" s="1"/>
  <c r="GA37" i="37" s="1"/>
  <c r="AZ25" i="37"/>
  <c r="AY25" i="37"/>
  <c r="BA25" i="37"/>
  <c r="CC25" i="37" s="1"/>
  <c r="GA25" i="37" s="1"/>
  <c r="DD579" i="37"/>
  <c r="BA6" i="37"/>
  <c r="CC6" i="37"/>
  <c r="AY6" i="37"/>
  <c r="AZ6" i="37"/>
  <c r="FH525" i="37"/>
  <c r="FD525" i="37"/>
  <c r="FG525" i="37"/>
  <c r="FE525" i="37"/>
  <c r="FJ525" i="37"/>
  <c r="EU523" i="37"/>
  <c r="ES523" i="37"/>
  <c r="ET523" i="37"/>
  <c r="EW523" i="37"/>
  <c r="EV523" i="37"/>
  <c r="FF523" i="37"/>
  <c r="FI523" i="37"/>
  <c r="FH523" i="37"/>
  <c r="FD523" i="37"/>
  <c r="FG523" i="37"/>
  <c r="FE523" i="37"/>
  <c r="EX523" i="37"/>
  <c r="EW502" i="37"/>
  <c r="EU502" i="37"/>
  <c r="ES502" i="37"/>
  <c r="EV502" i="37"/>
  <c r="EX502" i="37"/>
  <c r="FF502" i="37"/>
  <c r="FI502" i="37"/>
  <c r="CR502" i="37"/>
  <c r="FH502" i="37"/>
  <c r="FD502" i="37"/>
  <c r="FG502" i="37"/>
  <c r="CT502" i="37"/>
  <c r="CP502" i="37"/>
  <c r="FB486" i="37"/>
  <c r="GH486" i="37"/>
  <c r="FM486" i="37"/>
  <c r="GI486" i="37"/>
  <c r="EW446" i="37"/>
  <c r="EU446" i="37"/>
  <c r="ES446" i="37"/>
  <c r="EV446" i="37"/>
  <c r="EX446" i="37"/>
  <c r="FH446" i="37"/>
  <c r="FD446" i="37"/>
  <c r="FG446" i="37"/>
  <c r="CR446" i="37"/>
  <c r="CS446" i="37"/>
  <c r="FF446" i="37"/>
  <c r="FI446" i="37"/>
  <c r="CT446" i="37"/>
  <c r="CP446" i="37"/>
  <c r="FH438" i="37"/>
  <c r="FD438" i="37"/>
  <c r="FI438" i="37"/>
  <c r="FC438" i="37"/>
  <c r="CT438" i="37"/>
  <c r="CP438" i="37"/>
  <c r="CO438" i="37"/>
  <c r="CU438" i="37"/>
  <c r="FJ438" i="37"/>
  <c r="FF438" i="37"/>
  <c r="FG438" i="37"/>
  <c r="CV438" i="37"/>
  <c r="CR438" i="37"/>
  <c r="CS438" i="37"/>
  <c r="DJ376" i="37"/>
  <c r="GD376" i="37"/>
  <c r="FB376" i="37"/>
  <c r="GH376" i="37"/>
  <c r="FM376" i="37"/>
  <c r="GI376" i="37"/>
  <c r="BB541" i="37"/>
  <c r="BL541" i="37"/>
  <c r="BO541" i="37"/>
  <c r="CB523" i="37"/>
  <c r="BM523" i="37"/>
  <c r="BB554" i="37"/>
  <c r="BV554" i="37"/>
  <c r="BU554" i="37"/>
  <c r="BW554" i="37"/>
  <c r="BL554" i="37"/>
  <c r="BO554" i="37"/>
  <c r="BT554" i="37"/>
  <c r="CB554" i="37"/>
  <c r="BM554" i="37"/>
  <c r="BP554" i="37"/>
  <c r="DI545" i="37"/>
  <c r="DT545" i="37"/>
  <c r="EE545" i="37"/>
  <c r="FL545" i="37"/>
  <c r="CM545" i="37"/>
  <c r="CX545" i="37"/>
  <c r="FA545" i="37"/>
  <c r="BV515" i="37"/>
  <c r="BU515" i="37"/>
  <c r="BB515" i="37"/>
  <c r="BX515" i="37"/>
  <c r="BT515" i="37"/>
  <c r="BW515" i="37"/>
  <c r="BL515" i="37"/>
  <c r="BR515" i="37"/>
  <c r="CB515" i="37"/>
  <c r="BM515" i="37"/>
  <c r="BZ511" i="37"/>
  <c r="BV511" i="37"/>
  <c r="BY511" i="37"/>
  <c r="BU511" i="37"/>
  <c r="BB511" i="37"/>
  <c r="BT511" i="37"/>
  <c r="BW511" i="37"/>
  <c r="BL511" i="37"/>
  <c r="BR511" i="37" s="1"/>
  <c r="CB511" i="37"/>
  <c r="BM511" i="37"/>
  <c r="BZ507" i="37"/>
  <c r="BY507" i="37"/>
  <c r="BB507" i="37"/>
  <c r="BL507" i="37"/>
  <c r="BO507" i="37"/>
  <c r="BT507" i="37"/>
  <c r="BW507" i="37"/>
  <c r="CB507" i="37"/>
  <c r="BM507" i="37"/>
  <c r="BP507" i="37" s="1"/>
  <c r="CC499" i="37"/>
  <c r="AW475" i="37"/>
  <c r="AX475" i="37"/>
  <c r="FJ491" i="37"/>
  <c r="FF491" i="37"/>
  <c r="FC491" i="37"/>
  <c r="FI491" i="37"/>
  <c r="FH491" i="37"/>
  <c r="FD491" i="37"/>
  <c r="FG491" i="37"/>
  <c r="FE491" i="37"/>
  <c r="EF424" i="37"/>
  <c r="CY424" i="37"/>
  <c r="EF419" i="37"/>
  <c r="FM419" i="37"/>
  <c r="GI419" i="37"/>
  <c r="CY419" i="37"/>
  <c r="GC419" i="37"/>
  <c r="EF415" i="37"/>
  <c r="DU415" i="37"/>
  <c r="GE415" i="37" s="1"/>
  <c r="GK415" i="37" s="1"/>
  <c r="FB366" i="37"/>
  <c r="DJ366" i="37"/>
  <c r="CN354" i="37"/>
  <c r="FB354" i="37"/>
  <c r="GH354" i="37"/>
  <c r="CY354" i="37"/>
  <c r="GC354" i="37"/>
  <c r="FB352" i="37"/>
  <c r="GH352" i="37"/>
  <c r="FM352" i="37"/>
  <c r="GI352" i="37"/>
  <c r="FB341" i="37"/>
  <c r="CY341" i="37"/>
  <c r="GC341" i="37" s="1"/>
  <c r="FB339" i="37"/>
  <c r="GH339" i="37" s="1"/>
  <c r="GK339" i="37" s="1"/>
  <c r="FM339" i="37"/>
  <c r="GI339" i="37"/>
  <c r="CY339" i="37"/>
  <c r="GC339" i="37"/>
  <c r="CP551" i="37"/>
  <c r="CU551" i="37"/>
  <c r="CW551" i="37"/>
  <c r="CV551" i="37"/>
  <c r="CR551" i="37"/>
  <c r="CS551" i="37"/>
  <c r="CB491" i="37"/>
  <c r="BM491" i="37"/>
  <c r="BQ544" i="37"/>
  <c r="CY544" i="37"/>
  <c r="CX544" i="37"/>
  <c r="FA542" i="37"/>
  <c r="BQ542" i="37"/>
  <c r="FL542" i="37"/>
  <c r="EE537" i="37"/>
  <c r="CM537" i="37"/>
  <c r="FA537" i="37"/>
  <c r="CX537" i="37"/>
  <c r="EE535" i="37"/>
  <c r="DI535" i="37"/>
  <c r="FA535" i="37"/>
  <c r="DT535" i="37"/>
  <c r="CX535" i="37"/>
  <c r="CM526" i="37"/>
  <c r="DI526" i="37"/>
  <c r="FA526" i="37"/>
  <c r="EE526" i="37"/>
  <c r="FL526" i="37"/>
  <c r="CX526" i="37"/>
  <c r="BQ538" i="37"/>
  <c r="FB538" i="37"/>
  <c r="FA538" i="37"/>
  <c r="BQ528" i="37"/>
  <c r="FA528" i="37"/>
  <c r="EE528" i="37"/>
  <c r="EV516" i="37"/>
  <c r="ER516" i="37"/>
  <c r="ES516" i="37"/>
  <c r="FD516" i="37"/>
  <c r="FG516" i="37"/>
  <c r="FC516" i="37"/>
  <c r="EB516" i="37"/>
  <c r="DX516" i="37"/>
  <c r="DY516" i="37"/>
  <c r="EX516" i="37"/>
  <c r="ET516" i="37"/>
  <c r="EU516" i="37"/>
  <c r="FF516" i="37"/>
  <c r="FI516" i="37"/>
  <c r="FE516" i="37"/>
  <c r="DZ516" i="37"/>
  <c r="DV516" i="37"/>
  <c r="DW516" i="37"/>
  <c r="DY513" i="37"/>
  <c r="DW513" i="37"/>
  <c r="DX513" i="37"/>
  <c r="EB513" i="37"/>
  <c r="EC513" i="37"/>
  <c r="DZ513" i="37"/>
  <c r="FD513" i="37"/>
  <c r="FG513" i="37"/>
  <c r="FJ513" i="37"/>
  <c r="FF513" i="37"/>
  <c r="FI513" i="37"/>
  <c r="FE513" i="37"/>
  <c r="CP504" i="37"/>
  <c r="DA504" i="37"/>
  <c r="AW280" i="37"/>
  <c r="AX280" i="37"/>
  <c r="AW278" i="37"/>
  <c r="AX278" i="37"/>
  <c r="AW276" i="37"/>
  <c r="AX276" i="37"/>
  <c r="AW274" i="37"/>
  <c r="AX274" i="37"/>
  <c r="AW272" i="37"/>
  <c r="AX272" i="37"/>
  <c r="AW270" i="37"/>
  <c r="AX270" i="37"/>
  <c r="AW268" i="37"/>
  <c r="AX268" i="37"/>
  <c r="AW266" i="37"/>
  <c r="AX266" i="37"/>
  <c r="AW264" i="37"/>
  <c r="AX264" i="37"/>
  <c r="AW262" i="37"/>
  <c r="AX262" i="37"/>
  <c r="AW260" i="37"/>
  <c r="AX260" i="37"/>
  <c r="DJ384" i="37"/>
  <c r="GD384" i="37"/>
  <c r="FB384" i="37"/>
  <c r="FM384" i="37"/>
  <c r="GI384" i="37"/>
  <c r="AZ330" i="37"/>
  <c r="AY330" i="37"/>
  <c r="BA330" i="37"/>
  <c r="CC330" i="37"/>
  <c r="AZ316" i="37"/>
  <c r="AY316" i="37"/>
  <c r="BA316" i="37"/>
  <c r="CC316" i="37"/>
  <c r="BQ307" i="37"/>
  <c r="FA307" i="37"/>
  <c r="EP307" i="37"/>
  <c r="BQ306" i="37"/>
  <c r="CX306" i="37"/>
  <c r="FL306" i="37"/>
  <c r="DI306" i="37"/>
  <c r="FL305" i="37"/>
  <c r="DI305" i="37"/>
  <c r="FA305" i="37"/>
  <c r="EP305" i="37"/>
  <c r="BQ304" i="37"/>
  <c r="FL304" i="37"/>
  <c r="FA304" i="37"/>
  <c r="DI304" i="37"/>
  <c r="CX303" i="37"/>
  <c r="FL303" i="37"/>
  <c r="FA303" i="37"/>
  <c r="CM303" i="37"/>
  <c r="BQ300" i="37"/>
  <c r="FL300" i="37"/>
  <c r="EE300" i="37"/>
  <c r="CM300" i="37"/>
  <c r="FA300" i="37"/>
  <c r="BQ289" i="37"/>
  <c r="CX289" i="37"/>
  <c r="FL289" i="37"/>
  <c r="FA289" i="37"/>
  <c r="EP289" i="37"/>
  <c r="BQ288" i="37"/>
  <c r="CX288" i="37"/>
  <c r="FL288" i="37"/>
  <c r="EP288" i="37"/>
  <c r="EE288" i="37"/>
  <c r="FA288" i="37"/>
  <c r="DI288" i="37"/>
  <c r="BQ283" i="37"/>
  <c r="FM283" i="37"/>
  <c r="FL283" i="37"/>
  <c r="BQ282" i="37"/>
  <c r="CX282" i="37"/>
  <c r="EP282" i="37"/>
  <c r="EE282" i="37"/>
  <c r="FA282" i="37"/>
  <c r="GV308" i="37"/>
  <c r="AW308" i="37"/>
  <c r="AX308" i="37"/>
  <c r="FX308" i="37"/>
  <c r="AW256" i="37"/>
  <c r="AX256" i="37"/>
  <c r="AW254" i="37"/>
  <c r="AX254" i="37"/>
  <c r="AW252" i="37"/>
  <c r="AX252" i="37"/>
  <c r="AW250" i="37"/>
  <c r="AX250" i="37"/>
  <c r="AW248" i="37"/>
  <c r="AX248" i="37"/>
  <c r="AW246" i="37"/>
  <c r="AX246" i="37"/>
  <c r="AW244" i="37"/>
  <c r="AX244" i="37"/>
  <c r="AW242" i="37"/>
  <c r="AX242" i="37"/>
  <c r="AW240" i="37"/>
  <c r="AX240" i="37"/>
  <c r="AW238" i="37"/>
  <c r="AX238" i="37"/>
  <c r="AW236" i="37"/>
  <c r="AX236" i="37"/>
  <c r="AW234" i="37"/>
  <c r="AX234" i="37"/>
  <c r="AW232" i="37"/>
  <c r="AX232" i="37"/>
  <c r="AW230" i="37"/>
  <c r="AX230" i="37"/>
  <c r="BQ312" i="37"/>
  <c r="FL312" i="37"/>
  <c r="EE312" i="37"/>
  <c r="BQ311" i="37"/>
  <c r="FL311" i="37"/>
  <c r="EE311" i="37"/>
  <c r="BQ310" i="37"/>
  <c r="FL310" i="37"/>
  <c r="EE310" i="37"/>
  <c r="CM310" i="37"/>
  <c r="BQ309" i="37"/>
  <c r="CX309" i="37"/>
  <c r="FL309" i="37"/>
  <c r="FB152" i="37"/>
  <c r="DU152" i="37"/>
  <c r="GE152" i="37" s="1"/>
  <c r="CY152" i="37"/>
  <c r="GC152" i="37" s="1"/>
  <c r="GK152" i="37" s="1"/>
  <c r="EF117" i="37"/>
  <c r="GF117" i="37" s="1"/>
  <c r="CY117" i="37"/>
  <c r="GC117" i="37" s="1"/>
  <c r="GK117" i="37" s="1"/>
  <c r="EU324" i="37"/>
  <c r="ES324" i="37"/>
  <c r="EX324" i="37"/>
  <c r="ET324" i="37"/>
  <c r="EW324" i="37"/>
  <c r="EV324" i="37"/>
  <c r="FF324" i="37"/>
  <c r="FI324" i="37"/>
  <c r="FH324" i="37"/>
  <c r="FD324" i="37"/>
  <c r="FG324" i="37"/>
  <c r="FE324" i="37"/>
  <c r="CT12" i="37"/>
  <c r="EZ12" i="37"/>
  <c r="EW12" i="37"/>
  <c r="EX12" i="37"/>
  <c r="CW12" i="37"/>
  <c r="CT11" i="37"/>
  <c r="EZ11" i="37"/>
  <c r="CW11" i="37"/>
  <c r="EW11" i="37"/>
  <c r="CS9" i="37"/>
  <c r="CP9" i="37"/>
  <c r="CV9" i="37"/>
  <c r="EO9" i="37"/>
  <c r="EL9" i="37"/>
  <c r="EH9" i="37"/>
  <c r="CT9" i="37"/>
  <c r="CW9" i="37"/>
  <c r="CR9" i="37"/>
  <c r="EK9" i="37"/>
  <c r="EN9" i="37"/>
  <c r="EJ9" i="37"/>
  <c r="FD8" i="37"/>
  <c r="FG8" i="37"/>
  <c r="FJ8" i="37"/>
  <c r="FF8" i="37"/>
  <c r="DY8" i="37"/>
  <c r="DZ8" i="37"/>
  <c r="CV8" i="37"/>
  <c r="EK8" i="37"/>
  <c r="EN8" i="37"/>
  <c r="EJ8" i="37"/>
  <c r="EC8" i="37"/>
  <c r="DW8" i="37"/>
  <c r="CS8" i="37"/>
  <c r="CP8" i="37"/>
  <c r="CR8" i="37"/>
  <c r="EH8" i="37"/>
  <c r="FB180" i="37"/>
  <c r="GH180" i="37" s="1"/>
  <c r="GK180" i="37" s="1"/>
  <c r="DU180" i="37"/>
  <c r="FM180" i="37"/>
  <c r="GI180" i="37"/>
  <c r="CY180" i="37"/>
  <c r="FB177" i="37"/>
  <c r="GH177" i="37" s="1"/>
  <c r="FM177" i="37"/>
  <c r="GI177" i="37"/>
  <c r="FB115" i="37"/>
  <c r="FM115" i="37"/>
  <c r="CY115" i="37"/>
  <c r="FB93" i="37"/>
  <c r="GH93" i="37"/>
  <c r="FM93" i="37"/>
  <c r="GI93" i="37"/>
  <c r="CY93" i="37"/>
  <c r="FB92" i="37"/>
  <c r="GH92" i="37" s="1"/>
  <c r="GK92" i="37" s="1"/>
  <c r="DU92" i="37"/>
  <c r="GE92" i="37"/>
  <c r="FM92" i="37"/>
  <c r="GI92" i="37"/>
  <c r="EF55" i="37"/>
  <c r="GF55" i="37"/>
  <c r="FB55" i="37"/>
  <c r="GH55" i="37"/>
  <c r="DU55" i="37"/>
  <c r="FM55" i="37"/>
  <c r="GI55" i="37"/>
  <c r="CY55" i="37"/>
  <c r="EW45" i="37"/>
  <c r="EU45" i="37"/>
  <c r="CI45" i="37"/>
  <c r="CG45" i="37"/>
  <c r="CF45" i="37"/>
  <c r="CJ45" i="37"/>
  <c r="ET45" i="37"/>
  <c r="EX45" i="37"/>
  <c r="CH45" i="37"/>
  <c r="CL45" i="37"/>
  <c r="EV45" i="37"/>
  <c r="EZ45" i="37"/>
  <c r="CF32" i="37"/>
  <c r="CI32" i="37"/>
  <c r="CL32" i="37"/>
  <c r="CH32" i="37"/>
  <c r="CD32" i="37"/>
  <c r="CG32" i="37"/>
  <c r="CJ32" i="37"/>
  <c r="CR29" i="37"/>
  <c r="BV468" i="37"/>
  <c r="BT468" i="37"/>
  <c r="BW468" i="37"/>
  <c r="BL468" i="37"/>
  <c r="BO468" i="37"/>
  <c r="BB468" i="37"/>
  <c r="BL50" i="37"/>
  <c r="BO50" i="37"/>
  <c r="BV50" i="37"/>
  <c r="BU50" i="37"/>
  <c r="BB50" i="37"/>
  <c r="BX50" i="37"/>
  <c r="BT50" i="37"/>
  <c r="CA50" i="37"/>
  <c r="BW50" i="37"/>
  <c r="BT214" i="37"/>
  <c r="BU214" i="37"/>
  <c r="BL214" i="37"/>
  <c r="BO214" i="37"/>
  <c r="BB214" i="37"/>
  <c r="BZ214" i="37"/>
  <c r="BV214" i="37"/>
  <c r="BW214" i="37"/>
  <c r="BL198" i="37"/>
  <c r="BO198" i="37"/>
  <c r="BB198" i="37"/>
  <c r="BZ198" i="37"/>
  <c r="BV198" i="37"/>
  <c r="BU198" i="37"/>
  <c r="BX198" i="37"/>
  <c r="BT198" i="37"/>
  <c r="CA198" i="37"/>
  <c r="BW198" i="37"/>
  <c r="CB198" i="37"/>
  <c r="BM198" i="37"/>
  <c r="BP198" i="37" s="1"/>
  <c r="BL118" i="37"/>
  <c r="BO118" i="37" s="1"/>
  <c r="BB118" i="37"/>
  <c r="BZ118" i="37"/>
  <c r="BV118" i="37"/>
  <c r="BU118" i="37"/>
  <c r="BX118" i="37"/>
  <c r="BT118" i="37"/>
  <c r="CA118" i="37"/>
  <c r="BW118" i="37"/>
  <c r="CB118" i="37"/>
  <c r="BM118" i="37"/>
  <c r="BP118" i="37"/>
  <c r="BV111" i="37"/>
  <c r="BY111" i="37"/>
  <c r="BB111" i="37"/>
  <c r="BL111" i="37"/>
  <c r="BO111" i="37"/>
  <c r="BT111" i="37"/>
  <c r="BW111" i="37"/>
  <c r="CB111" i="37"/>
  <c r="BM111" i="37"/>
  <c r="BB210" i="37"/>
  <c r="BY210" i="37"/>
  <c r="BZ199" i="37"/>
  <c r="BV199" i="37"/>
  <c r="BU199" i="37"/>
  <c r="BL199" i="37"/>
  <c r="BO199" i="37"/>
  <c r="BB199" i="37"/>
  <c r="BX199" i="37"/>
  <c r="BT199" i="37"/>
  <c r="CA199" i="37"/>
  <c r="BW199" i="37"/>
  <c r="CB199" i="37"/>
  <c r="BM199" i="37"/>
  <c r="BP199" i="37" s="1"/>
  <c r="BT530" i="37"/>
  <c r="CA530" i="37"/>
  <c r="BL530" i="37"/>
  <c r="BO530" i="37"/>
  <c r="BB530" i="37"/>
  <c r="BZ530" i="37"/>
  <c r="BV530" i="37"/>
  <c r="BY530" i="37"/>
  <c r="BB496" i="37"/>
  <c r="BL496" i="37"/>
  <c r="BO496" i="37"/>
  <c r="BZ496" i="37"/>
  <c r="BV496" i="37"/>
  <c r="BY496" i="37"/>
  <c r="BU496" i="37"/>
  <c r="BX496" i="37"/>
  <c r="BT496" i="37"/>
  <c r="CA496" i="37"/>
  <c r="BW496" i="37"/>
  <c r="CB496" i="37"/>
  <c r="GJ496" i="37"/>
  <c r="BM496" i="37"/>
  <c r="BP496" i="37"/>
  <c r="BQ496" i="37" s="1"/>
  <c r="BB512" i="37"/>
  <c r="BL512" i="37"/>
  <c r="BO512" i="37"/>
  <c r="BQ512" i="37" s="1"/>
  <c r="CB512" i="37"/>
  <c r="BM512" i="37"/>
  <c r="BB560" i="37"/>
  <c r="BL560" i="37"/>
  <c r="BO560" i="37"/>
  <c r="BB556" i="37"/>
  <c r="BX556" i="37"/>
  <c r="BT556" i="37"/>
  <c r="BW556" i="37"/>
  <c r="BV556" i="37"/>
  <c r="BY556" i="37"/>
  <c r="BU556" i="37"/>
  <c r="BL556" i="37"/>
  <c r="BO556" i="37" s="1"/>
  <c r="BB510" i="37"/>
  <c r="BL510" i="37"/>
  <c r="BO510" i="37"/>
  <c r="BL469" i="37"/>
  <c r="BR469" i="37"/>
  <c r="BB469" i="37"/>
  <c r="CB469" i="37"/>
  <c r="BM469" i="37"/>
  <c r="BB382" i="37"/>
  <c r="BT382" i="37"/>
  <c r="BL382" i="37"/>
  <c r="BO382" i="37"/>
  <c r="BV382" i="37"/>
  <c r="BY382" i="37"/>
  <c r="BW382" i="37"/>
  <c r="CB317" i="37"/>
  <c r="BM317" i="37"/>
  <c r="BL360" i="37"/>
  <c r="BO360" i="37"/>
  <c r="BB360" i="37"/>
  <c r="CB360" i="37"/>
  <c r="BM360" i="37"/>
  <c r="BQ10" i="37"/>
  <c r="FL10" i="37"/>
  <c r="CX10" i="37"/>
  <c r="DI10" i="37"/>
  <c r="BZ207" i="37"/>
  <c r="BV207" i="37"/>
  <c r="BU207" i="37"/>
  <c r="BL207" i="37"/>
  <c r="BO207" i="37"/>
  <c r="BB207" i="37"/>
  <c r="BX207" i="37"/>
  <c r="BT207" i="37"/>
  <c r="CA207" i="37"/>
  <c r="BW207" i="37"/>
  <c r="CB207" i="37"/>
  <c r="BM207" i="37"/>
  <c r="BP207" i="37"/>
  <c r="BV107" i="37"/>
  <c r="BB107" i="37"/>
  <c r="BW107" i="37"/>
  <c r="BL107" i="37"/>
  <c r="BO107" i="37"/>
  <c r="BV197" i="37"/>
  <c r="BU197" i="37"/>
  <c r="BL197" i="37"/>
  <c r="BO197" i="37"/>
  <c r="BB197" i="37"/>
  <c r="CA197" i="37"/>
  <c r="BW197" i="37"/>
  <c r="GD368" i="37"/>
  <c r="GE180" i="37"/>
  <c r="GC180" i="37"/>
  <c r="GE104" i="37"/>
  <c r="GC135" i="37"/>
  <c r="GC63" i="37"/>
  <c r="GE55" i="37"/>
  <c r="GC55" i="37"/>
  <c r="GE70" i="37"/>
  <c r="GC64" i="37"/>
  <c r="GJ452" i="37"/>
  <c r="GC424" i="37"/>
  <c r="EC424" i="37"/>
  <c r="DY424" i="37"/>
  <c r="GF419" i="37"/>
  <c r="GH366" i="37"/>
  <c r="GB358" i="37"/>
  <c r="GB354" i="37"/>
  <c r="GH341" i="37"/>
  <c r="GF429" i="37"/>
  <c r="BQ257" i="37"/>
  <c r="BQ255" i="37"/>
  <c r="BQ254" i="37"/>
  <c r="BQ252" i="37"/>
  <c r="BQ251" i="37"/>
  <c r="BQ250" i="37"/>
  <c r="BQ248" i="37"/>
  <c r="BQ245" i="37"/>
  <c r="BQ239" i="37"/>
  <c r="EQ85" i="37"/>
  <c r="GG85" i="37" s="1"/>
  <c r="GK85" i="37" s="1"/>
  <c r="DI579" i="37"/>
  <c r="GF191" i="37"/>
  <c r="GK191" i="37"/>
  <c r="GH152" i="37"/>
  <c r="GF104" i="37"/>
  <c r="BQ329" i="37"/>
  <c r="DF500" i="37"/>
  <c r="DE500" i="37"/>
  <c r="GC351" i="37"/>
  <c r="CR475" i="37"/>
  <c r="AW579" i="37"/>
  <c r="GI96" i="37"/>
  <c r="GC93" i="37"/>
  <c r="GE85" i="37"/>
  <c r="GI31" i="37"/>
  <c r="DD521" i="37"/>
  <c r="DE521" i="37"/>
  <c r="EI515" i="37"/>
  <c r="EJ515" i="37"/>
  <c r="EO583" i="37"/>
  <c r="BL494" i="37"/>
  <c r="BO494" i="37"/>
  <c r="CT564" i="37"/>
  <c r="GH384" i="37"/>
  <c r="GH381" i="37"/>
  <c r="EQ176" i="37"/>
  <c r="GG176" i="37" s="1"/>
  <c r="GK176" i="37" s="1"/>
  <c r="EQ161" i="37"/>
  <c r="GG161" i="37"/>
  <c r="EQ129" i="37"/>
  <c r="GG129" i="37"/>
  <c r="EH53" i="37"/>
  <c r="EL53" i="37"/>
  <c r="EP53" i="37"/>
  <c r="EK43" i="37"/>
  <c r="EL43" i="37"/>
  <c r="EP43" i="37"/>
  <c r="CV27" i="37"/>
  <c r="GF168" i="37"/>
  <c r="EQ74" i="37"/>
  <c r="GG74" i="37"/>
  <c r="EK66" i="37"/>
  <c r="EH66" i="37"/>
  <c r="EL66" i="37"/>
  <c r="EP66" i="37"/>
  <c r="EQ60" i="37"/>
  <c r="GG60" i="37"/>
  <c r="EI56" i="37"/>
  <c r="EO56" i="37"/>
  <c r="EJ56" i="37"/>
  <c r="GH102" i="37"/>
  <c r="GH80" i="37"/>
  <c r="GH74" i="37"/>
  <c r="GF74" i="37"/>
  <c r="GF163" i="37"/>
  <c r="GH156" i="37"/>
  <c r="CR568" i="37"/>
  <c r="CO568" i="37"/>
  <c r="CS502" i="37"/>
  <c r="CW95" i="37"/>
  <c r="AY562" i="37"/>
  <c r="AY526" i="37"/>
  <c r="AY516" i="37"/>
  <c r="AY506" i="37"/>
  <c r="AY500" i="37"/>
  <c r="AY502" i="37"/>
  <c r="AY569" i="37"/>
  <c r="AY557" i="37"/>
  <c r="AY540" i="37"/>
  <c r="AY432" i="37"/>
  <c r="AY471" i="37"/>
  <c r="AY457" i="37"/>
  <c r="AY434" i="37"/>
  <c r="AY461" i="37"/>
  <c r="AY449" i="37"/>
  <c r="AY418" i="37"/>
  <c r="AY410" i="37"/>
  <c r="AY403" i="37"/>
  <c r="AY395" i="37"/>
  <c r="AY388" i="37"/>
  <c r="AY426" i="37"/>
  <c r="AY422" i="37"/>
  <c r="AY415" i="37"/>
  <c r="AY406" i="37"/>
  <c r="AY398" i="37"/>
  <c r="AY389" i="37"/>
  <c r="AY374" i="37"/>
  <c r="AY369" i="37"/>
  <c r="AY367" i="37"/>
  <c r="AY365" i="37"/>
  <c r="AY357" i="37"/>
  <c r="AY353" i="37"/>
  <c r="AY348" i="37"/>
  <c r="AY342" i="37"/>
  <c r="AY340" i="37"/>
  <c r="AY331" i="37"/>
  <c r="AY325" i="37"/>
  <c r="AY90" i="37"/>
  <c r="AY81" i="37"/>
  <c r="AY76" i="37"/>
  <c r="AY72" i="37"/>
  <c r="AY68" i="37"/>
  <c r="AY44" i="37"/>
  <c r="AY224" i="37"/>
  <c r="AY206" i="37"/>
  <c r="AY188" i="37"/>
  <c r="AY183" i="37"/>
  <c r="AY180" i="37"/>
  <c r="AY177" i="37"/>
  <c r="AY171" i="37"/>
  <c r="AY165" i="37"/>
  <c r="AY157" i="37"/>
  <c r="AY155" i="37"/>
  <c r="AY151" i="37"/>
  <c r="AY141" i="37"/>
  <c r="AY134" i="37"/>
  <c r="AY127" i="37"/>
  <c r="AY123" i="37"/>
  <c r="AY101" i="37"/>
  <c r="AY97" i="37"/>
  <c r="AY94" i="37"/>
  <c r="AY92" i="37"/>
  <c r="AY83" i="37"/>
  <c r="AY75" i="37"/>
  <c r="AY30" i="37"/>
  <c r="AY226" i="37"/>
  <c r="AY205" i="37"/>
  <c r="AY170" i="37"/>
  <c r="AY166" i="37"/>
  <c r="AY160" i="37"/>
  <c r="AY153" i="37"/>
  <c r="AY145" i="37"/>
  <c r="AY133" i="37"/>
  <c r="AY129" i="37"/>
  <c r="AY119" i="37"/>
  <c r="AY108" i="37"/>
  <c r="AY104" i="37"/>
  <c r="AY102" i="37"/>
  <c r="AY36" i="37"/>
  <c r="AY28" i="37"/>
  <c r="CU568" i="37"/>
  <c r="CU446" i="37"/>
  <c r="CU29" i="37"/>
  <c r="AY566" i="37"/>
  <c r="AY538" i="37"/>
  <c r="AY524" i="37"/>
  <c r="AY459" i="37"/>
  <c r="AY453" i="37"/>
  <c r="AY436" i="37"/>
  <c r="AY458" i="37"/>
  <c r="AY431" i="37"/>
  <c r="AY427" i="37"/>
  <c r="AY416" i="37"/>
  <c r="AY408" i="37"/>
  <c r="AY401" i="37"/>
  <c r="AY393" i="37"/>
  <c r="AY419" i="37"/>
  <c r="AY409" i="37"/>
  <c r="AY400" i="37"/>
  <c r="AY392" i="37"/>
  <c r="AY345" i="37"/>
  <c r="AY378" i="37"/>
  <c r="AY364" i="37"/>
  <c r="AY362" i="37"/>
  <c r="AY356" i="37"/>
  <c r="AY351" i="37"/>
  <c r="AY349" i="37"/>
  <c r="AY343" i="37"/>
  <c r="AY337" i="37"/>
  <c r="AY327" i="37"/>
  <c r="AY315" i="37"/>
  <c r="AY91" i="37"/>
  <c r="AY85" i="37"/>
  <c r="AY69" i="37"/>
  <c r="AY60" i="37"/>
  <c r="AY58" i="37"/>
  <c r="AY56" i="37"/>
  <c r="AY53" i="37"/>
  <c r="AY48" i="37"/>
  <c r="AY200" i="37"/>
  <c r="AY193" i="37"/>
  <c r="AY184" i="37"/>
  <c r="AY150" i="37"/>
  <c r="AY147" i="37"/>
  <c r="AY142" i="37"/>
  <c r="AY132" i="37"/>
  <c r="AY126" i="37"/>
  <c r="AY116" i="37"/>
  <c r="AY86" i="37"/>
  <c r="AY73" i="37"/>
  <c r="AY66" i="37"/>
  <c r="AY63" i="37"/>
  <c r="AY55" i="37"/>
  <c r="AY49" i="37"/>
  <c r="AY45" i="37"/>
  <c r="AY32" i="37"/>
  <c r="AY216" i="37"/>
  <c r="AY194" i="37"/>
  <c r="AY189" i="37"/>
  <c r="AY185" i="37"/>
  <c r="AY179" i="37"/>
  <c r="AY174" i="37"/>
  <c r="AY162" i="37"/>
  <c r="AY159" i="37"/>
  <c r="AY143" i="37"/>
  <c r="AY137" i="37"/>
  <c r="AY122" i="37"/>
  <c r="AY112" i="37"/>
  <c r="GF424" i="37"/>
  <c r="GH432" i="37"/>
  <c r="GK61" i="37"/>
  <c r="CO564" i="37"/>
  <c r="GA554" i="37"/>
  <c r="GK352" i="37"/>
  <c r="GA561" i="37"/>
  <c r="GK419" i="37"/>
  <c r="GA511" i="37"/>
  <c r="GA515" i="37"/>
  <c r="GA543" i="37"/>
  <c r="GA468" i="37"/>
  <c r="GC551" i="37"/>
  <c r="GK486" i="37"/>
  <c r="GK96" i="37"/>
  <c r="GA201" i="37"/>
  <c r="BQ452" i="37"/>
  <c r="GK355" i="37"/>
  <c r="GK194" i="37"/>
  <c r="BL112" i="37"/>
  <c r="BR112" i="37" s="1"/>
  <c r="BB112" i="37"/>
  <c r="BZ112" i="37"/>
  <c r="BV112" i="37"/>
  <c r="BU112" i="37"/>
  <c r="BT112" i="37"/>
  <c r="CA112" i="37"/>
  <c r="BW112" i="37"/>
  <c r="BZ137" i="37"/>
  <c r="BV137" i="37"/>
  <c r="BL137" i="37"/>
  <c r="BO137" i="37"/>
  <c r="BB137" i="37"/>
  <c r="BT137" i="37"/>
  <c r="CA137" i="37"/>
  <c r="BW137" i="37"/>
  <c r="BV159" i="37"/>
  <c r="BU159" i="37"/>
  <c r="BB159" i="37"/>
  <c r="BX159" i="37"/>
  <c r="BT159" i="37"/>
  <c r="CA159" i="37"/>
  <c r="BW159" i="37"/>
  <c r="BL159" i="37"/>
  <c r="BO159" i="37" s="1"/>
  <c r="BQ159" i="37" s="1"/>
  <c r="BB174" i="37"/>
  <c r="BZ174" i="37"/>
  <c r="BV174" i="37"/>
  <c r="BY174" i="37"/>
  <c r="BU174" i="37"/>
  <c r="BL174" i="37"/>
  <c r="BR174" i="37"/>
  <c r="BX174" i="37"/>
  <c r="BT174" i="37"/>
  <c r="CA174" i="37"/>
  <c r="BW174" i="37"/>
  <c r="BB185" i="37"/>
  <c r="BL185" i="37"/>
  <c r="BB194" i="37"/>
  <c r="BL194" i="37"/>
  <c r="BR194" i="37"/>
  <c r="BB32" i="37"/>
  <c r="BL32" i="37"/>
  <c r="BR32" i="37" s="1"/>
  <c r="BB49" i="37"/>
  <c r="BL49" i="37"/>
  <c r="BO49" i="37"/>
  <c r="BB63" i="37"/>
  <c r="BT63" i="37"/>
  <c r="BW63" i="37"/>
  <c r="BL63" i="37"/>
  <c r="BR63" i="37" s="1"/>
  <c r="BZ63" i="37"/>
  <c r="BV63" i="37"/>
  <c r="BL73" i="37"/>
  <c r="BO73" i="37" s="1"/>
  <c r="BX73" i="37"/>
  <c r="BT73" i="37"/>
  <c r="BW73" i="37"/>
  <c r="BB73" i="37"/>
  <c r="BZ73" i="37"/>
  <c r="BV73" i="37"/>
  <c r="BL86" i="37"/>
  <c r="BO86" i="37" s="1"/>
  <c r="BQ86" i="37" s="1"/>
  <c r="BX86" i="37"/>
  <c r="BT86" i="37"/>
  <c r="CA86" i="37"/>
  <c r="BZ86" i="37"/>
  <c r="BV86" i="37"/>
  <c r="BB86" i="37"/>
  <c r="BL126" i="37"/>
  <c r="BO126" i="37" s="1"/>
  <c r="BB126" i="37"/>
  <c r="BV126" i="37"/>
  <c r="BX126" i="37"/>
  <c r="BT126" i="37"/>
  <c r="CA126" i="37"/>
  <c r="BW126" i="37"/>
  <c r="BB142" i="37"/>
  <c r="BZ142" i="37"/>
  <c r="BV142" i="37"/>
  <c r="BY142" i="37"/>
  <c r="BU142" i="37"/>
  <c r="BL142" i="37"/>
  <c r="BR142" i="37"/>
  <c r="BX142" i="37"/>
  <c r="BT142" i="37"/>
  <c r="CA142" i="37"/>
  <c r="BW142" i="37"/>
  <c r="BL150" i="37"/>
  <c r="BB150" i="37"/>
  <c r="BV150" i="37"/>
  <c r="BU150" i="37"/>
  <c r="BX150" i="37"/>
  <c r="BT150" i="37"/>
  <c r="CA150" i="37"/>
  <c r="BW150" i="37"/>
  <c r="BL193" i="37"/>
  <c r="BR193" i="37" s="1"/>
  <c r="BB193" i="37"/>
  <c r="BL48" i="37"/>
  <c r="BO48" i="37"/>
  <c r="BB48" i="37"/>
  <c r="BV56" i="37"/>
  <c r="BU56" i="37"/>
  <c r="BB56" i="37"/>
  <c r="BL56" i="37"/>
  <c r="BR56" i="37"/>
  <c r="BX56" i="37"/>
  <c r="BT56" i="37"/>
  <c r="CA56" i="37"/>
  <c r="BZ60" i="37"/>
  <c r="BV60" i="37"/>
  <c r="BU60" i="37"/>
  <c r="BB60" i="37"/>
  <c r="BL60" i="37"/>
  <c r="BR60" i="37" s="1"/>
  <c r="BX60" i="37"/>
  <c r="BT60" i="37"/>
  <c r="CA60" i="37"/>
  <c r="GA60" i="37" s="1"/>
  <c r="GK60" i="37" s="1"/>
  <c r="BL85" i="37"/>
  <c r="BR85" i="37"/>
  <c r="BX85" i="37"/>
  <c r="BT85" i="37"/>
  <c r="BB85" i="37"/>
  <c r="BZ85" i="37"/>
  <c r="BV85" i="37"/>
  <c r="BU85" i="37"/>
  <c r="BB315" i="37"/>
  <c r="BL315" i="37"/>
  <c r="BO315" i="37" s="1"/>
  <c r="BZ315" i="37"/>
  <c r="BV315" i="37"/>
  <c r="BY315" i="37"/>
  <c r="BW315" i="37"/>
  <c r="BX315" i="37"/>
  <c r="CA315" i="37"/>
  <c r="BL337" i="37"/>
  <c r="BO337" i="37"/>
  <c r="BV337" i="37"/>
  <c r="BY337" i="37"/>
  <c r="BU337" i="37"/>
  <c r="BX337" i="37"/>
  <c r="BT337" i="37"/>
  <c r="BB349" i="37"/>
  <c r="BL349" i="37"/>
  <c r="BR349" i="37"/>
  <c r="BL356" i="37"/>
  <c r="BR356" i="37"/>
  <c r="BB356" i="37"/>
  <c r="BB364" i="37"/>
  <c r="BL364" i="37"/>
  <c r="BR364" i="37"/>
  <c r="BB345" i="37"/>
  <c r="BL345" i="37"/>
  <c r="BR345" i="37" s="1"/>
  <c r="BT400" i="37"/>
  <c r="BW400" i="37"/>
  <c r="BV400" i="37"/>
  <c r="BY400" i="37"/>
  <c r="BL400" i="37"/>
  <c r="BO400" i="37"/>
  <c r="BL419" i="37"/>
  <c r="BR419" i="37"/>
  <c r="BL401" i="37"/>
  <c r="BO401" i="37" s="1"/>
  <c r="BV401" i="37"/>
  <c r="BY401" i="37"/>
  <c r="BL416" i="37"/>
  <c r="BO416" i="37"/>
  <c r="BL431" i="37"/>
  <c r="BO431" i="37"/>
  <c r="BX436" i="37"/>
  <c r="BT436" i="37"/>
  <c r="CA436" i="37"/>
  <c r="BZ436" i="37"/>
  <c r="BV436" i="37"/>
  <c r="BY436" i="37"/>
  <c r="BL436" i="37"/>
  <c r="BO436" i="37" s="1"/>
  <c r="BL459" i="37"/>
  <c r="BO459" i="37" s="1"/>
  <c r="BB459" i="37"/>
  <c r="BX538" i="37"/>
  <c r="BT538" i="37"/>
  <c r="CA538" i="37"/>
  <c r="BW538" i="37"/>
  <c r="BL538" i="37"/>
  <c r="BR538" i="37"/>
  <c r="BB538" i="37"/>
  <c r="BV538" i="37"/>
  <c r="BY538" i="37"/>
  <c r="BU538" i="37"/>
  <c r="BX36" i="37"/>
  <c r="BL36" i="37"/>
  <c r="BB36" i="37"/>
  <c r="BV36" i="37"/>
  <c r="GA36" i="37" s="1"/>
  <c r="BW36" i="37"/>
  <c r="BB104" i="37"/>
  <c r="BZ104" i="37"/>
  <c r="BY104" i="37"/>
  <c r="BU104" i="37"/>
  <c r="BL104" i="37"/>
  <c r="BR104" i="37"/>
  <c r="BT104" i="37"/>
  <c r="BV119" i="37"/>
  <c r="BY119" i="37"/>
  <c r="BB119" i="37"/>
  <c r="BT119" i="37"/>
  <c r="CA119" i="37"/>
  <c r="BW119" i="37"/>
  <c r="BL119" i="37"/>
  <c r="BO119" i="37" s="1"/>
  <c r="BZ133" i="37"/>
  <c r="BV133" i="37"/>
  <c r="BU133" i="37"/>
  <c r="BB133" i="37"/>
  <c r="BX133" i="37"/>
  <c r="BT133" i="37"/>
  <c r="GA133" i="37"/>
  <c r="BW133" i="37"/>
  <c r="BL133" i="37"/>
  <c r="BO133" i="37" s="1"/>
  <c r="BZ153" i="37"/>
  <c r="BV153" i="37"/>
  <c r="BY153" i="37"/>
  <c r="BU153" i="37"/>
  <c r="BL153" i="37"/>
  <c r="BB153" i="37"/>
  <c r="BX153" i="37"/>
  <c r="BT153" i="37"/>
  <c r="BW153" i="37"/>
  <c r="BB166" i="37"/>
  <c r="BZ166" i="37"/>
  <c r="BV166" i="37"/>
  <c r="BU166" i="37"/>
  <c r="BL166" i="37"/>
  <c r="BR166" i="37" s="1"/>
  <c r="BX166" i="37"/>
  <c r="BT166" i="37"/>
  <c r="CA166" i="37"/>
  <c r="BW166" i="37"/>
  <c r="BZ205" i="37"/>
  <c r="BV205" i="37"/>
  <c r="BY205" i="37"/>
  <c r="BU205" i="37"/>
  <c r="BL205" i="37"/>
  <c r="BR205" i="37"/>
  <c r="BB205" i="37"/>
  <c r="BX205" i="37"/>
  <c r="BT205" i="37"/>
  <c r="CA205" i="37"/>
  <c r="BW205" i="37"/>
  <c r="BB30" i="37"/>
  <c r="BZ30" i="37"/>
  <c r="BV30" i="37"/>
  <c r="BW30" i="37"/>
  <c r="BU30" i="37"/>
  <c r="CA30" i="37"/>
  <c r="BL30" i="37"/>
  <c r="BL83" i="37"/>
  <c r="BO83" i="37"/>
  <c r="BB83" i="37"/>
  <c r="BX83" i="37"/>
  <c r="BT83" i="37"/>
  <c r="CA83" i="37"/>
  <c r="BV83" i="37"/>
  <c r="BU83" i="37"/>
  <c r="BL94" i="37"/>
  <c r="BR94" i="37"/>
  <c r="BB94" i="37"/>
  <c r="BX94" i="37"/>
  <c r="BT94" i="37"/>
  <c r="CA94" i="37"/>
  <c r="BW94" i="37"/>
  <c r="BV94" i="37"/>
  <c r="BU94" i="37"/>
  <c r="BZ101" i="37"/>
  <c r="BV101" i="37"/>
  <c r="BB101" i="37"/>
  <c r="BT101" i="37"/>
  <c r="BL101" i="37"/>
  <c r="BV127" i="37"/>
  <c r="BU127" i="37"/>
  <c r="BB127" i="37"/>
  <c r="BX127" i="37"/>
  <c r="BT127" i="37"/>
  <c r="CA127" i="37"/>
  <c r="BL127" i="37"/>
  <c r="BO127" i="37"/>
  <c r="BQ127" i="37" s="1"/>
  <c r="BV141" i="37"/>
  <c r="BU141" i="37"/>
  <c r="BL141" i="37"/>
  <c r="BO141" i="37"/>
  <c r="BB141" i="37"/>
  <c r="BX141" i="37"/>
  <c r="BW141" i="37"/>
  <c r="BV155" i="37"/>
  <c r="BY155" i="37"/>
  <c r="BU155" i="37"/>
  <c r="BL155" i="37"/>
  <c r="BR155" i="37"/>
  <c r="BB155" i="37"/>
  <c r="BX155" i="37"/>
  <c r="CA155" i="37"/>
  <c r="BW155" i="37"/>
  <c r="BZ165" i="37"/>
  <c r="BV165" i="37"/>
  <c r="BU165" i="37"/>
  <c r="BB165" i="37"/>
  <c r="BT165" i="37"/>
  <c r="CA165" i="37"/>
  <c r="BW165" i="37"/>
  <c r="BL165" i="37"/>
  <c r="BO165" i="37"/>
  <c r="BV177" i="37"/>
  <c r="BY177" i="37"/>
  <c r="BU177" i="37"/>
  <c r="BL177" i="37"/>
  <c r="BR177" i="37" s="1"/>
  <c r="BB177" i="37"/>
  <c r="BX177" i="37"/>
  <c r="BT177" i="37"/>
  <c r="BW177" i="37"/>
  <c r="BV183" i="37"/>
  <c r="BU183" i="37"/>
  <c r="BL183" i="37"/>
  <c r="BO183" i="37"/>
  <c r="BB183" i="37"/>
  <c r="BX183" i="37"/>
  <c r="BT183" i="37"/>
  <c r="CA183" i="37"/>
  <c r="BW183" i="37"/>
  <c r="BL206" i="37"/>
  <c r="BO206" i="37"/>
  <c r="BB206" i="37"/>
  <c r="BV206" i="37"/>
  <c r="BY206" i="37"/>
  <c r="BU206" i="37"/>
  <c r="BX206" i="37"/>
  <c r="BT206" i="37"/>
  <c r="CA206" i="37"/>
  <c r="BW206" i="37"/>
  <c r="BZ44" i="37"/>
  <c r="BV44" i="37"/>
  <c r="BU44" i="37"/>
  <c r="BL44" i="37"/>
  <c r="BR44" i="37" s="1"/>
  <c r="BX44" i="37"/>
  <c r="BT44" i="37"/>
  <c r="CA44" i="37"/>
  <c r="BW44" i="37"/>
  <c r="BB44" i="37"/>
  <c r="BL72" i="37"/>
  <c r="BR72" i="37"/>
  <c r="BB72" i="37"/>
  <c r="BL81" i="37"/>
  <c r="BO81" i="37" s="1"/>
  <c r="BB81" i="37"/>
  <c r="BX81" i="37"/>
  <c r="BT81" i="37"/>
  <c r="CA81" i="37"/>
  <c r="BZ81" i="37"/>
  <c r="BV81" i="37"/>
  <c r="BV325" i="37"/>
  <c r="BY325" i="37"/>
  <c r="BW325" i="37"/>
  <c r="BL325" i="37"/>
  <c r="BR325" i="37"/>
  <c r="BX325" i="37"/>
  <c r="BT325" i="37"/>
  <c r="BU325" i="37"/>
  <c r="CA325" i="37"/>
  <c r="BX340" i="37"/>
  <c r="BT340" i="37"/>
  <c r="BW340" i="37"/>
  <c r="BB340" i="37"/>
  <c r="BL340" i="37"/>
  <c r="BO340" i="37" s="1"/>
  <c r="BV340" i="37"/>
  <c r="BX348" i="37"/>
  <c r="BT348" i="37"/>
  <c r="BW348" i="37"/>
  <c r="BB348" i="37"/>
  <c r="BL348" i="37"/>
  <c r="BR348" i="37" s="1"/>
  <c r="BZ348" i="37"/>
  <c r="BV348" i="37"/>
  <c r="BY348" i="37"/>
  <c r="BL357" i="37"/>
  <c r="BR357" i="37" s="1"/>
  <c r="BL367" i="37"/>
  <c r="BR367" i="37"/>
  <c r="BW367" i="37"/>
  <c r="BY367" i="37"/>
  <c r="BX374" i="37"/>
  <c r="BL374" i="37"/>
  <c r="BO374" i="37"/>
  <c r="BV374" i="37"/>
  <c r="BY374" i="37"/>
  <c r="BW374" i="37"/>
  <c r="BV398" i="37"/>
  <c r="BY398" i="37"/>
  <c r="BT398" i="37"/>
  <c r="CA398" i="37"/>
  <c r="BL398" i="37"/>
  <c r="BO398" i="37"/>
  <c r="BL415" i="37"/>
  <c r="BR415" i="37"/>
  <c r="BT426" i="37"/>
  <c r="CA426" i="37"/>
  <c r="BW426" i="37"/>
  <c r="BV426" i="37"/>
  <c r="BL426" i="37"/>
  <c r="BO426" i="37"/>
  <c r="BV395" i="37"/>
  <c r="BY395" i="37"/>
  <c r="BL395" i="37"/>
  <c r="BO395" i="37"/>
  <c r="BT395" i="37"/>
  <c r="CA395" i="37"/>
  <c r="BW395" i="37"/>
  <c r="BL410" i="37"/>
  <c r="BO410" i="37"/>
  <c r="BL449" i="37"/>
  <c r="BO449" i="37"/>
  <c r="BZ434" i="37"/>
  <c r="BV434" i="37"/>
  <c r="BY434" i="37"/>
  <c r="BX434" i="37"/>
  <c r="BT434" i="37"/>
  <c r="BL434" i="37"/>
  <c r="BR434" i="37"/>
  <c r="BL471" i="37"/>
  <c r="BR471" i="37"/>
  <c r="BT540" i="37"/>
  <c r="BW540" i="37"/>
  <c r="BL540" i="37"/>
  <c r="BR540" i="37" s="1"/>
  <c r="BB540" i="37"/>
  <c r="BV540" i="37"/>
  <c r="BY540" i="37"/>
  <c r="BU540" i="37"/>
  <c r="BZ569" i="37"/>
  <c r="BV569" i="37"/>
  <c r="BW569" i="37"/>
  <c r="BB569" i="37"/>
  <c r="BT569" i="37"/>
  <c r="BY569" i="37"/>
  <c r="BL569" i="37"/>
  <c r="BO569" i="37" s="1"/>
  <c r="BL500" i="37"/>
  <c r="BR500" i="37" s="1"/>
  <c r="BZ500" i="37"/>
  <c r="BY500" i="37"/>
  <c r="BU500" i="37"/>
  <c r="BB500" i="37"/>
  <c r="BX500" i="37"/>
  <c r="CA500" i="37"/>
  <c r="BW500" i="37"/>
  <c r="BB516" i="37"/>
  <c r="BL516" i="37"/>
  <c r="BR516" i="37"/>
  <c r="BB562" i="37"/>
  <c r="BV562" i="37"/>
  <c r="BY562" i="37"/>
  <c r="BW562" i="37"/>
  <c r="BT562" i="37"/>
  <c r="BU562" i="37"/>
  <c r="CA562" i="37"/>
  <c r="BL562" i="37"/>
  <c r="BO562" i="37"/>
  <c r="FH494" i="37"/>
  <c r="FD494" i="37"/>
  <c r="CT494" i="37"/>
  <c r="CP494" i="37"/>
  <c r="FJ494" i="37"/>
  <c r="FF494" i="37"/>
  <c r="FI494" i="37"/>
  <c r="FG494" i="37"/>
  <c r="CR494" i="37"/>
  <c r="CS494" i="37"/>
  <c r="CU494" i="37"/>
  <c r="EU107" i="37"/>
  <c r="DY107" i="37"/>
  <c r="CG107" i="37"/>
  <c r="CH107" i="37"/>
  <c r="DZ107" i="37"/>
  <c r="EV107" i="37"/>
  <c r="FF107" i="37"/>
  <c r="CR107" i="37"/>
  <c r="CS107" i="37"/>
  <c r="FG107" i="37"/>
  <c r="EJ107" i="37"/>
  <c r="EK107" i="37"/>
  <c r="BQ207" i="37"/>
  <c r="EQ207" i="37" s="1"/>
  <c r="EP207" i="37"/>
  <c r="GJ207" i="37"/>
  <c r="FM10" i="37"/>
  <c r="CY10" i="37"/>
  <c r="GC10" i="37" s="1"/>
  <c r="DJ10" i="37"/>
  <c r="EW360" i="37"/>
  <c r="EU360" i="37"/>
  <c r="ES360" i="37"/>
  <c r="ER360" i="37"/>
  <c r="EX360" i="37"/>
  <c r="FF360" i="37"/>
  <c r="FI360" i="37"/>
  <c r="DP360" i="37"/>
  <c r="DL360" i="37"/>
  <c r="DQ360" i="37"/>
  <c r="DK360" i="37"/>
  <c r="CR360" i="37"/>
  <c r="FH360" i="37"/>
  <c r="FD360" i="37"/>
  <c r="FC360" i="37"/>
  <c r="DN360" i="37"/>
  <c r="CT360" i="37"/>
  <c r="CP360" i="37"/>
  <c r="CO360" i="37"/>
  <c r="CU360" i="37"/>
  <c r="BQ360" i="37"/>
  <c r="EU382" i="37"/>
  <c r="DW382" i="37"/>
  <c r="EB382" i="37"/>
  <c r="EV382" i="37"/>
  <c r="DZ382" i="37"/>
  <c r="EX382" i="37"/>
  <c r="DY382" i="37"/>
  <c r="ES382" i="37"/>
  <c r="FD382" i="37"/>
  <c r="FI382" i="37"/>
  <c r="CP382" i="37"/>
  <c r="CU382" i="37"/>
  <c r="FF382" i="37"/>
  <c r="FG382" i="37"/>
  <c r="CR382" i="37"/>
  <c r="CS382" i="37"/>
  <c r="FT469" i="37"/>
  <c r="FQ469" i="37"/>
  <c r="FR469" i="37"/>
  <c r="FN469" i="37"/>
  <c r="FO469" i="37"/>
  <c r="EU111" i="37"/>
  <c r="ES111" i="37"/>
  <c r="DY111" i="37"/>
  <c r="DW111" i="37"/>
  <c r="EB111" i="37"/>
  <c r="EX111" i="37"/>
  <c r="DZ111" i="37"/>
  <c r="EV111" i="37"/>
  <c r="FF111" i="37"/>
  <c r="FI111" i="37"/>
  <c r="CR111" i="37"/>
  <c r="CS111" i="37"/>
  <c r="FD111" i="37"/>
  <c r="FG111" i="37"/>
  <c r="CP111" i="37"/>
  <c r="CU111" i="37"/>
  <c r="BQ111" i="37"/>
  <c r="EP118" i="37"/>
  <c r="GJ118" i="37"/>
  <c r="DW214" i="37"/>
  <c r="DX214" i="37"/>
  <c r="DZ214" i="37"/>
  <c r="EC214" i="37"/>
  <c r="DY214" i="37"/>
  <c r="FD214" i="37"/>
  <c r="EH214" i="37"/>
  <c r="EI214" i="37"/>
  <c r="FJ214" i="37"/>
  <c r="FF214" i="37"/>
  <c r="FE214" i="37"/>
  <c r="FG214" i="37"/>
  <c r="EN214" i="37"/>
  <c r="EJ214" i="37"/>
  <c r="EK214" i="37"/>
  <c r="EW50" i="37"/>
  <c r="EU50" i="37"/>
  <c r="ES50" i="37"/>
  <c r="EV50" i="37"/>
  <c r="EZ50" i="37"/>
  <c r="ET50" i="37"/>
  <c r="EJ50" i="37"/>
  <c r="EO50" i="37"/>
  <c r="EI50" i="37"/>
  <c r="EL50" i="37"/>
  <c r="EH50" i="37"/>
  <c r="EK50" i="37"/>
  <c r="FM311" i="37"/>
  <c r="EF311" i="37"/>
  <c r="BA230" i="37"/>
  <c r="CC230" i="37"/>
  <c r="AY230" i="37"/>
  <c r="AZ230" i="37"/>
  <c r="BA232" i="37"/>
  <c r="CC232" i="37"/>
  <c r="AY232" i="37"/>
  <c r="AZ232" i="37"/>
  <c r="BA234" i="37"/>
  <c r="CC234" i="37"/>
  <c r="AY234" i="37"/>
  <c r="AZ234" i="37"/>
  <c r="BA236" i="37"/>
  <c r="CC236" i="37"/>
  <c r="AY236" i="37"/>
  <c r="AZ236" i="37"/>
  <c r="BA238" i="37"/>
  <c r="CC238" i="37"/>
  <c r="AY238" i="37"/>
  <c r="AZ238" i="37"/>
  <c r="BA240" i="37"/>
  <c r="CC240" i="37"/>
  <c r="AY240" i="37"/>
  <c r="AZ240" i="37"/>
  <c r="BA242" i="37"/>
  <c r="CC242" i="37"/>
  <c r="AY242" i="37"/>
  <c r="AZ242" i="37"/>
  <c r="BA244" i="37"/>
  <c r="CC244" i="37"/>
  <c r="AY244" i="37"/>
  <c r="AZ244" i="37"/>
  <c r="BA246" i="37"/>
  <c r="CC246" i="37"/>
  <c r="AY246" i="37"/>
  <c r="AZ246" i="37"/>
  <c r="BA248" i="37"/>
  <c r="CC248" i="37"/>
  <c r="AY248" i="37"/>
  <c r="AZ248" i="37"/>
  <c r="BA250" i="37"/>
  <c r="CC250" i="37"/>
  <c r="AY250" i="37"/>
  <c r="AZ250" i="37"/>
  <c r="BA252" i="37"/>
  <c r="CC252" i="37"/>
  <c r="AY252" i="37"/>
  <c r="AZ252" i="37"/>
  <c r="BA254" i="37"/>
  <c r="CC254" i="37"/>
  <c r="AY254" i="37"/>
  <c r="AZ254" i="37"/>
  <c r="BA256" i="37"/>
  <c r="CC256" i="37"/>
  <c r="AY256" i="37"/>
  <c r="AZ256" i="37"/>
  <c r="BA308" i="37"/>
  <c r="AY308" i="37"/>
  <c r="AZ308" i="37"/>
  <c r="FM288" i="37"/>
  <c r="CY288" i="37"/>
  <c r="FB288" i="37"/>
  <c r="GH288" i="37" s="1"/>
  <c r="EQ288" i="37"/>
  <c r="EF288" i="37"/>
  <c r="GF288" i="37"/>
  <c r="DJ288" i="37"/>
  <c r="FM300" i="37"/>
  <c r="GI300" i="37" s="1"/>
  <c r="FB300" i="37"/>
  <c r="EF300" i="37"/>
  <c r="CN300" i="37"/>
  <c r="FM306" i="37"/>
  <c r="CY306" i="37"/>
  <c r="DJ306" i="37"/>
  <c r="CB316" i="37"/>
  <c r="BM316" i="37"/>
  <c r="BB330" i="37"/>
  <c r="BL330" i="37"/>
  <c r="BO330" i="37"/>
  <c r="BA475" i="37"/>
  <c r="CC475" i="37" s="1"/>
  <c r="AY475" i="37"/>
  <c r="AZ475" i="37"/>
  <c r="DW507" i="37"/>
  <c r="EB507" i="37"/>
  <c r="EC507" i="37"/>
  <c r="DZ507" i="37"/>
  <c r="DG507" i="37"/>
  <c r="FJ507" i="37"/>
  <c r="FI507" i="37"/>
  <c r="CV507" i="37"/>
  <c r="CS507" i="37"/>
  <c r="FD507" i="37"/>
  <c r="FG507" i="37"/>
  <c r="CP507" i="37"/>
  <c r="DA507" i="37"/>
  <c r="CU507" i="37"/>
  <c r="DD507" i="37"/>
  <c r="DF507" i="37"/>
  <c r="FR515" i="37"/>
  <c r="FS515" i="37"/>
  <c r="FO515" i="37"/>
  <c r="FP515" i="37"/>
  <c r="FQ515" i="37"/>
  <c r="BQ554" i="37"/>
  <c r="EE554" i="37"/>
  <c r="FA554" i="37"/>
  <c r="FL554" i="37"/>
  <c r="EP554" i="37"/>
  <c r="EU541" i="37"/>
  <c r="DW541" i="37"/>
  <c r="DY541" i="37"/>
  <c r="EB541" i="37"/>
  <c r="EV541" i="37"/>
  <c r="ER541" i="37"/>
  <c r="ES541" i="37"/>
  <c r="DZ541" i="37"/>
  <c r="DV541" i="37"/>
  <c r="EX541" i="37"/>
  <c r="FF541" i="37"/>
  <c r="FC541" i="37"/>
  <c r="FI541" i="37"/>
  <c r="CS541" i="37"/>
  <c r="FD541" i="37"/>
  <c r="FG541" i="37"/>
  <c r="CP541" i="37"/>
  <c r="CU541" i="37"/>
  <c r="CO541" i="37"/>
  <c r="CR541" i="37"/>
  <c r="BX6" i="37"/>
  <c r="BT6" i="37"/>
  <c r="CA6" i="37"/>
  <c r="BW6" i="37"/>
  <c r="BZ6" i="37"/>
  <c r="BV6" i="37"/>
  <c r="BB6" i="37"/>
  <c r="BL6" i="37"/>
  <c r="BO6" i="37"/>
  <c r="CB25" i="37"/>
  <c r="BM25" i="37"/>
  <c r="BB37" i="37"/>
  <c r="BX37" i="37"/>
  <c r="BZ37" i="37"/>
  <c r="BV37" i="37"/>
  <c r="BW37" i="37"/>
  <c r="BL37" i="37"/>
  <c r="BO37" i="37"/>
  <c r="CB215" i="37"/>
  <c r="BM215" i="37"/>
  <c r="BP215" i="37" s="1"/>
  <c r="BB223" i="37"/>
  <c r="BV223" i="37"/>
  <c r="BW223" i="37"/>
  <c r="BU223" i="37"/>
  <c r="BX223" i="37"/>
  <c r="BT223" i="37"/>
  <c r="CA223" i="37"/>
  <c r="BL223" i="37"/>
  <c r="BO223" i="37"/>
  <c r="CB318" i="37"/>
  <c r="BM318" i="37"/>
  <c r="BB322" i="37"/>
  <c r="BX322" i="37"/>
  <c r="BT322" i="37"/>
  <c r="CA322" i="37"/>
  <c r="BY322" i="37"/>
  <c r="BZ322" i="37"/>
  <c r="BV322" i="37"/>
  <c r="BW322" i="37"/>
  <c r="BU322" i="37"/>
  <c r="BL322" i="37"/>
  <c r="BR322" i="37" s="1"/>
  <c r="CB489" i="37"/>
  <c r="BM489" i="37"/>
  <c r="BP489" i="37"/>
  <c r="BB377" i="37"/>
  <c r="BL377" i="37"/>
  <c r="BR377" i="37" s="1"/>
  <c r="BB460" i="37"/>
  <c r="BL460" i="37"/>
  <c r="BO460" i="37"/>
  <c r="CB460" i="37"/>
  <c r="BM460" i="37"/>
  <c r="BP460" i="37" s="1"/>
  <c r="BB445" i="37"/>
  <c r="BX445" i="37"/>
  <c r="BT445" i="37"/>
  <c r="CA445" i="37"/>
  <c r="BY445" i="37"/>
  <c r="BV445" i="37"/>
  <c r="BL445" i="37"/>
  <c r="BO445" i="37"/>
  <c r="BB486" i="37"/>
  <c r="BL486" i="37"/>
  <c r="BR486" i="37" s="1"/>
  <c r="CB486" i="37"/>
  <c r="BM486" i="37"/>
  <c r="BB553" i="37"/>
  <c r="BT553" i="37"/>
  <c r="BY553" i="37"/>
  <c r="BL553" i="37"/>
  <c r="BO553" i="37" s="1"/>
  <c r="BZ553" i="37"/>
  <c r="BV553" i="37"/>
  <c r="BW553" i="37"/>
  <c r="BU553" i="37"/>
  <c r="CB282" i="37"/>
  <c r="BM282" i="37"/>
  <c r="CA284" i="37"/>
  <c r="BW284" i="37"/>
  <c r="BT284" i="37"/>
  <c r="BY284" i="37"/>
  <c r="BV284" i="37"/>
  <c r="BX284" i="37"/>
  <c r="BB284" i="37"/>
  <c r="BL284" i="37"/>
  <c r="BO284" i="37"/>
  <c r="CB286" i="37"/>
  <c r="BM286" i="37"/>
  <c r="BW288" i="37"/>
  <c r="BT288" i="37"/>
  <c r="BB288" i="37"/>
  <c r="BL288" i="37"/>
  <c r="BR288" i="37" s="1"/>
  <c r="CB290" i="37"/>
  <c r="BM290" i="37"/>
  <c r="BW292" i="37"/>
  <c r="BV292" i="37"/>
  <c r="BY292" i="37"/>
  <c r="BB292" i="37"/>
  <c r="BL292" i="37"/>
  <c r="BO292" i="37"/>
  <c r="CB294" i="37"/>
  <c r="BM294" i="37"/>
  <c r="BP294" i="37"/>
  <c r="BW296" i="37"/>
  <c r="BT296" i="37"/>
  <c r="BB296" i="37"/>
  <c r="BL296" i="37"/>
  <c r="BR296" i="37" s="1"/>
  <c r="CB298" i="37"/>
  <c r="BM298" i="37"/>
  <c r="BB300" i="37"/>
  <c r="BL300" i="37"/>
  <c r="BR300" i="37" s="1"/>
  <c r="CB302" i="37"/>
  <c r="BM302" i="37"/>
  <c r="BB304" i="37"/>
  <c r="BL304" i="37"/>
  <c r="BR304" i="37"/>
  <c r="CB306" i="37"/>
  <c r="BM306" i="37"/>
  <c r="BB309" i="37"/>
  <c r="BL309" i="37"/>
  <c r="BR309" i="37"/>
  <c r="CB312" i="37"/>
  <c r="BM312" i="37"/>
  <c r="BB379" i="37"/>
  <c r="BV379" i="37"/>
  <c r="BT379" i="37"/>
  <c r="CA379" i="37"/>
  <c r="BY379" i="37"/>
  <c r="BL379" i="37"/>
  <c r="BO379" i="37"/>
  <c r="BB551" i="37"/>
  <c r="BX551" i="37"/>
  <c r="BT551" i="37"/>
  <c r="CA551" i="37"/>
  <c r="BY551" i="37"/>
  <c r="BZ551" i="37"/>
  <c r="BV551" i="37"/>
  <c r="BW551" i="37"/>
  <c r="BL551" i="37"/>
  <c r="BR551" i="37"/>
  <c r="FB56" i="37"/>
  <c r="DU56" i="37"/>
  <c r="GE56" i="37"/>
  <c r="EQ56" i="37"/>
  <c r="CN33" i="37"/>
  <c r="GB33" i="37" s="1"/>
  <c r="EF33" i="37"/>
  <c r="GV7" i="37"/>
  <c r="AW7" i="37"/>
  <c r="AX7" i="37"/>
  <c r="FB317" i="37"/>
  <c r="DU317" i="37"/>
  <c r="GE317" i="37" s="1"/>
  <c r="FM317" i="37"/>
  <c r="DJ236" i="37"/>
  <c r="FB236" i="37"/>
  <c r="FM243" i="37"/>
  <c r="GI243" i="37" s="1"/>
  <c r="GK243" i="37" s="1"/>
  <c r="CY243" i="37"/>
  <c r="DU243" i="37"/>
  <c r="FB243" i="37"/>
  <c r="CY285" i="37"/>
  <c r="FB285" i="37"/>
  <c r="EQ285" i="37"/>
  <c r="GG285" i="37"/>
  <c r="CY290" i="37"/>
  <c r="GC290" i="37"/>
  <c r="FB290" i="37"/>
  <c r="GH290" i="37"/>
  <c r="FM296" i="37"/>
  <c r="CY296" i="37"/>
  <c r="FB296" i="37"/>
  <c r="EQ296" i="37"/>
  <c r="EF296" i="37"/>
  <c r="DJ296" i="37"/>
  <c r="CY299" i="37"/>
  <c r="FM299" i="37"/>
  <c r="CN299" i="37"/>
  <c r="FB299" i="37"/>
  <c r="CY302" i="37"/>
  <c r="GC302" i="37" s="1"/>
  <c r="EQ302" i="37"/>
  <c r="GG302" i="37" s="1"/>
  <c r="BB314" i="37"/>
  <c r="BY314" i="37"/>
  <c r="BV314" i="37"/>
  <c r="BW314" i="37"/>
  <c r="BL314" i="37"/>
  <c r="BO314" i="37" s="1"/>
  <c r="CB326" i="37"/>
  <c r="BM326" i="37"/>
  <c r="EF511" i="37"/>
  <c r="FM511" i="37"/>
  <c r="CN527" i="37"/>
  <c r="EF527" i="37"/>
  <c r="FM527" i="37"/>
  <c r="CY527" i="37"/>
  <c r="EF540" i="37"/>
  <c r="FB540" i="37"/>
  <c r="FM540" i="37"/>
  <c r="CY475" i="37"/>
  <c r="FB475" i="37"/>
  <c r="GH475" i="37" s="1"/>
  <c r="FM475" i="37"/>
  <c r="BQ529" i="37"/>
  <c r="EE529" i="37"/>
  <c r="CM529" i="37"/>
  <c r="FA529" i="37"/>
  <c r="FL529" i="37"/>
  <c r="CX529" i="37"/>
  <c r="BQ533" i="37"/>
  <c r="EE533" i="37"/>
  <c r="FA533" i="37"/>
  <c r="FL533" i="37"/>
  <c r="CX533" i="37"/>
  <c r="BA545" i="37"/>
  <c r="AY545" i="37"/>
  <c r="AZ545" i="37"/>
  <c r="FL561" i="37"/>
  <c r="EP561" i="37"/>
  <c r="EE572" i="37"/>
  <c r="FA572" i="37"/>
  <c r="FL572" i="37"/>
  <c r="CX572" i="37"/>
  <c r="CH543" i="37"/>
  <c r="DZ543" i="37"/>
  <c r="EX543" i="37"/>
  <c r="CJ543" i="37"/>
  <c r="EB543" i="37"/>
  <c r="EV543" i="37"/>
  <c r="DF543" i="37"/>
  <c r="FI543" i="37"/>
  <c r="CU543" i="37"/>
  <c r="DD543" i="37"/>
  <c r="FG543" i="37"/>
  <c r="CS543" i="37"/>
  <c r="CB27" i="37"/>
  <c r="BM27" i="37"/>
  <c r="BB33" i="37"/>
  <c r="BZ33" i="37"/>
  <c r="BV33" i="37"/>
  <c r="BW33" i="37"/>
  <c r="BU33" i="37"/>
  <c r="CA33" i="37"/>
  <c r="BY33" i="37"/>
  <c r="BL33" i="37"/>
  <c r="BR33" i="37"/>
  <c r="CB39" i="37"/>
  <c r="BM39" i="37"/>
  <c r="BP39" i="37" s="1"/>
  <c r="BB213" i="37"/>
  <c r="BT213" i="37"/>
  <c r="BZ213" i="37"/>
  <c r="BV213" i="37"/>
  <c r="BW213" i="37"/>
  <c r="BL213" i="37"/>
  <c r="BO213" i="37"/>
  <c r="CB221" i="37"/>
  <c r="BM221" i="37"/>
  <c r="BP221" i="37" s="1"/>
  <c r="BB229" i="37"/>
  <c r="BZ229" i="37"/>
  <c r="BV229" i="37"/>
  <c r="CA229" i="37"/>
  <c r="BT229" i="37"/>
  <c r="BW229" i="37"/>
  <c r="BU229" i="37"/>
  <c r="BL229" i="37"/>
  <c r="BO229" i="37"/>
  <c r="CX308" i="37"/>
  <c r="FL308" i="37"/>
  <c r="EE308" i="37"/>
  <c r="FA308" i="37"/>
  <c r="BB328" i="37"/>
  <c r="BL328" i="37"/>
  <c r="BO328" i="37"/>
  <c r="CB439" i="37"/>
  <c r="BM439" i="37"/>
  <c r="BP439" i="37" s="1"/>
  <c r="BB487" i="37"/>
  <c r="BL487" i="37"/>
  <c r="BO487" i="37"/>
  <c r="CB385" i="37"/>
  <c r="BM385" i="37"/>
  <c r="BP385" i="37" s="1"/>
  <c r="CB441" i="37"/>
  <c r="BM441" i="37"/>
  <c r="BP441" i="37"/>
  <c r="BB483" i="37"/>
  <c r="BX483" i="37"/>
  <c r="BT483" i="37"/>
  <c r="CA483" i="37"/>
  <c r="BY483" i="37"/>
  <c r="BZ483" i="37"/>
  <c r="BV483" i="37"/>
  <c r="BW483" i="37"/>
  <c r="BU483" i="37"/>
  <c r="BL483" i="37"/>
  <c r="BB490" i="37"/>
  <c r="BL490" i="37"/>
  <c r="BO490" i="37"/>
  <c r="CB490" i="37"/>
  <c r="BM490" i="37"/>
  <c r="BP490" i="37" s="1"/>
  <c r="BB552" i="37"/>
  <c r="BL552" i="37"/>
  <c r="BO552" i="37"/>
  <c r="BV552" i="37"/>
  <c r="BY552" i="37"/>
  <c r="BW552" i="37"/>
  <c r="BX552" i="37"/>
  <c r="BT552" i="37"/>
  <c r="CA552" i="37"/>
  <c r="CB552" i="37"/>
  <c r="BM552" i="37"/>
  <c r="BP552" i="37" s="1"/>
  <c r="BB38" i="37"/>
  <c r="BX38" i="37"/>
  <c r="BU38" i="37"/>
  <c r="BZ38" i="37"/>
  <c r="BV38" i="37"/>
  <c r="BW38" i="37"/>
  <c r="BL38" i="37"/>
  <c r="BO38" i="37" s="1"/>
  <c r="BZ135" i="37"/>
  <c r="BV135" i="37"/>
  <c r="BL135" i="37"/>
  <c r="BR135" i="37"/>
  <c r="BB135" i="37"/>
  <c r="BX135" i="37"/>
  <c r="BT135" i="37"/>
  <c r="BW135" i="37"/>
  <c r="BB144" i="37"/>
  <c r="BV144" i="37"/>
  <c r="BU144" i="37"/>
  <c r="BL144" i="37"/>
  <c r="BO144" i="37" s="1"/>
  <c r="BX144" i="37"/>
  <c r="BT144" i="37"/>
  <c r="CA144" i="37"/>
  <c r="BW144" i="37"/>
  <c r="BV173" i="37"/>
  <c r="BY173" i="37"/>
  <c r="BB173" i="37"/>
  <c r="BX173" i="37"/>
  <c r="BT173" i="37"/>
  <c r="CA173" i="37"/>
  <c r="BW173" i="37"/>
  <c r="BL173" i="37"/>
  <c r="BL182" i="37"/>
  <c r="BR182" i="37"/>
  <c r="BB182" i="37"/>
  <c r="BZ182" i="37"/>
  <c r="BV182" i="37"/>
  <c r="BU182" i="37"/>
  <c r="BX182" i="37"/>
  <c r="BT182" i="37"/>
  <c r="CA182" i="37"/>
  <c r="BW182" i="37"/>
  <c r="BL191" i="37"/>
  <c r="BR191" i="37"/>
  <c r="BB191" i="37"/>
  <c r="BL43" i="37"/>
  <c r="BR43" i="37" s="1"/>
  <c r="BB43" i="37"/>
  <c r="BZ43" i="37"/>
  <c r="BV43" i="37"/>
  <c r="BU43" i="37"/>
  <c r="BX43" i="37"/>
  <c r="CA43" i="37"/>
  <c r="BW43" i="37"/>
  <c r="BX52" i="37"/>
  <c r="BW52" i="37"/>
  <c r="BB52" i="37"/>
  <c r="BL52" i="37"/>
  <c r="BV52" i="37"/>
  <c r="BY52" i="37"/>
  <c r="BL65" i="37"/>
  <c r="BB65" i="37"/>
  <c r="BV65" i="37"/>
  <c r="BX65" i="37"/>
  <c r="BT65" i="37"/>
  <c r="BW65" i="37"/>
  <c r="BL77" i="37"/>
  <c r="BO77" i="37"/>
  <c r="BT77" i="37"/>
  <c r="BW77" i="37"/>
  <c r="BB77" i="37"/>
  <c r="BV77" i="37"/>
  <c r="BZ105" i="37"/>
  <c r="BV105" i="37"/>
  <c r="BU105" i="37"/>
  <c r="BL105" i="37"/>
  <c r="BR105" i="37"/>
  <c r="BB105" i="37"/>
  <c r="BX105" i="37"/>
  <c r="BT105" i="37"/>
  <c r="CA105" i="37"/>
  <c r="BW105" i="37"/>
  <c r="BB120" i="37"/>
  <c r="BV120" i="37"/>
  <c r="BL120" i="37"/>
  <c r="BO120" i="37"/>
  <c r="BX120" i="37"/>
  <c r="BT120" i="37"/>
  <c r="BW120" i="37"/>
  <c r="BL136" i="37"/>
  <c r="BO136" i="37"/>
  <c r="BB136" i="37"/>
  <c r="BV149" i="37"/>
  <c r="BU149" i="37"/>
  <c r="BB149" i="37"/>
  <c r="BX149" i="37"/>
  <c r="BT149" i="37"/>
  <c r="BW149" i="37"/>
  <c r="BL149" i="37"/>
  <c r="BR149" i="37" s="1"/>
  <c r="BL196" i="37"/>
  <c r="BO196" i="37" s="1"/>
  <c r="BB196" i="37"/>
  <c r="BZ196" i="37"/>
  <c r="BV196" i="37"/>
  <c r="BU196" i="37"/>
  <c r="BT196" i="37"/>
  <c r="CA196" i="37"/>
  <c r="BW196" i="37"/>
  <c r="BB42" i="37"/>
  <c r="BL42" i="37"/>
  <c r="BO42" i="37"/>
  <c r="BL54" i="37"/>
  <c r="BO54" i="37"/>
  <c r="BB54" i="37"/>
  <c r="BL59" i="37"/>
  <c r="BB59" i="37"/>
  <c r="BX78" i="37"/>
  <c r="CA78" i="37"/>
  <c r="BW78" i="37"/>
  <c r="BB78" i="37"/>
  <c r="BL78" i="37"/>
  <c r="BO78" i="37" s="1"/>
  <c r="BV78" i="37"/>
  <c r="BB96" i="37"/>
  <c r="BL96" i="37"/>
  <c r="BR96" i="37" s="1"/>
  <c r="BB335" i="37"/>
  <c r="BL335" i="37"/>
  <c r="BL346" i="37"/>
  <c r="BR346" i="37"/>
  <c r="BB346" i="37"/>
  <c r="BL355" i="37"/>
  <c r="BR355" i="37" s="1"/>
  <c r="BB355" i="37"/>
  <c r="BL347" i="37"/>
  <c r="BO347" i="37"/>
  <c r="BB347" i="37"/>
  <c r="BL404" i="37"/>
  <c r="BL421" i="37"/>
  <c r="BO421" i="37"/>
  <c r="BL397" i="37"/>
  <c r="BO397" i="37"/>
  <c r="BV397" i="37"/>
  <c r="BY397" i="37"/>
  <c r="BT397" i="37"/>
  <c r="BW397" i="37"/>
  <c r="BL413" i="37"/>
  <c r="BO413" i="37"/>
  <c r="BL429" i="37"/>
  <c r="BR429" i="37"/>
  <c r="BT429" i="37"/>
  <c r="BW429" i="37"/>
  <c r="BZ429" i="37"/>
  <c r="BV429" i="37"/>
  <c r="BY429" i="37"/>
  <c r="BL447" i="37"/>
  <c r="BR447" i="37"/>
  <c r="BB447" i="37"/>
  <c r="BW311" i="37"/>
  <c r="BV311" i="37"/>
  <c r="BY311" i="37"/>
  <c r="BU311" i="37"/>
  <c r="BZ311" i="37"/>
  <c r="BT311" i="37"/>
  <c r="BL311" i="37"/>
  <c r="BR311" i="37" s="1"/>
  <c r="BB514" i="37"/>
  <c r="BL514" i="37"/>
  <c r="BR514" i="37"/>
  <c r="BT514" i="37"/>
  <c r="BW514" i="37"/>
  <c r="BZ514" i="37"/>
  <c r="BV514" i="37"/>
  <c r="BY514" i="37"/>
  <c r="BU514" i="37"/>
  <c r="BL558" i="37"/>
  <c r="BO558" i="37"/>
  <c r="BB558" i="37"/>
  <c r="BB520" i="37"/>
  <c r="BL520" i="37"/>
  <c r="BO520" i="37"/>
  <c r="BQ520" i="37" s="1"/>
  <c r="CA534" i="37"/>
  <c r="BW534" i="37"/>
  <c r="BL534" i="37"/>
  <c r="BO534" i="37"/>
  <c r="BB534" i="37"/>
  <c r="BY534" i="37"/>
  <c r="BL568" i="37"/>
  <c r="BR568" i="37"/>
  <c r="BB568" i="37"/>
  <c r="BB103" i="37"/>
  <c r="BL103" i="37"/>
  <c r="BR103" i="37"/>
  <c r="BB117" i="37"/>
  <c r="BL117" i="37"/>
  <c r="BR117" i="37" s="1"/>
  <c r="BB131" i="37"/>
  <c r="BL131" i="37"/>
  <c r="BO131" i="37"/>
  <c r="BL158" i="37"/>
  <c r="BO158" i="37"/>
  <c r="BQ158" i="37" s="1"/>
  <c r="BB158" i="37"/>
  <c r="BV158" i="37"/>
  <c r="BU158" i="37"/>
  <c r="BX158" i="37"/>
  <c r="BT158" i="37"/>
  <c r="CA158" i="37"/>
  <c r="BW158" i="37"/>
  <c r="BB168" i="37"/>
  <c r="BZ168" i="37"/>
  <c r="BV168" i="37"/>
  <c r="BY168" i="37"/>
  <c r="BU168" i="37"/>
  <c r="BL168" i="37"/>
  <c r="BR168" i="37" s="1"/>
  <c r="BT168" i="37"/>
  <c r="BW168" i="37"/>
  <c r="BZ203" i="37"/>
  <c r="BV203" i="37"/>
  <c r="BU203" i="37"/>
  <c r="BB203" i="37"/>
  <c r="BX203" i="37"/>
  <c r="BT203" i="37"/>
  <c r="CA203" i="37"/>
  <c r="BW203" i="37"/>
  <c r="BL203" i="37"/>
  <c r="BR203" i="37" s="1"/>
  <c r="BL71" i="37"/>
  <c r="BO71" i="37"/>
  <c r="BV71" i="37"/>
  <c r="BB71" i="37"/>
  <c r="BT71" i="37"/>
  <c r="BW71" i="37"/>
  <c r="BV89" i="37"/>
  <c r="BX89" i="37"/>
  <c r="BW89" i="37"/>
  <c r="BL89" i="37"/>
  <c r="BR89" i="37"/>
  <c r="BB89" i="37"/>
  <c r="BL95" i="37"/>
  <c r="BR95" i="37" s="1"/>
  <c r="BB95" i="37"/>
  <c r="BZ109" i="37"/>
  <c r="BV109" i="37"/>
  <c r="BU109" i="37"/>
  <c r="BB109" i="37"/>
  <c r="BX109" i="37"/>
  <c r="BT109" i="37"/>
  <c r="CA109" i="37"/>
  <c r="BL109" i="37"/>
  <c r="BL124" i="37"/>
  <c r="BO124" i="37"/>
  <c r="BB124" i="37"/>
  <c r="BZ124" i="37"/>
  <c r="BV124" i="37"/>
  <c r="BU124" i="37"/>
  <c r="BX124" i="37"/>
  <c r="BW124" i="37"/>
  <c r="BB138" i="37"/>
  <c r="BZ138" i="37"/>
  <c r="BV138" i="37"/>
  <c r="BU138" i="37"/>
  <c r="BL138" i="37"/>
  <c r="BR138" i="37"/>
  <c r="BX138" i="37"/>
  <c r="BT138" i="37"/>
  <c r="CA138" i="37"/>
  <c r="BW138" i="37"/>
  <c r="BL154" i="37"/>
  <c r="BR154" i="37"/>
  <c r="BB154" i="37"/>
  <c r="BV163" i="37"/>
  <c r="BU163" i="37"/>
  <c r="BB163" i="37"/>
  <c r="BT163" i="37"/>
  <c r="BW163" i="37"/>
  <c r="BL163" i="37"/>
  <c r="BR163" i="37"/>
  <c r="BZ175" i="37"/>
  <c r="BV175" i="37"/>
  <c r="BU175" i="37"/>
  <c r="BL175" i="37"/>
  <c r="BR175" i="37"/>
  <c r="BB175" i="37"/>
  <c r="BX175" i="37"/>
  <c r="BT175" i="37"/>
  <c r="BW175" i="37"/>
  <c r="BL181" i="37"/>
  <c r="BR181" i="37"/>
  <c r="BB181" i="37"/>
  <c r="BB192" i="37"/>
  <c r="BL192" i="37"/>
  <c r="BO192" i="37"/>
  <c r="BQ192" i="37" s="1"/>
  <c r="BB64" i="37"/>
  <c r="BL64" i="37"/>
  <c r="BR64" i="37"/>
  <c r="BT74" i="37"/>
  <c r="CA74" i="37"/>
  <c r="BW74" i="37"/>
  <c r="BB74" i="37"/>
  <c r="BL74" i="37"/>
  <c r="BR74" i="37"/>
  <c r="BV74" i="37"/>
  <c r="BL88" i="37"/>
  <c r="BR88" i="37" s="1"/>
  <c r="BZ88" i="37"/>
  <c r="BV88" i="37"/>
  <c r="BY88" i="37"/>
  <c r="BB88" i="37"/>
  <c r="BX88" i="37"/>
  <c r="BT88" i="37"/>
  <c r="CA88" i="37"/>
  <c r="BL329" i="37"/>
  <c r="BR329" i="37" s="1"/>
  <c r="BL339" i="37"/>
  <c r="BR339" i="37"/>
  <c r="BL352" i="37"/>
  <c r="BR352" i="37"/>
  <c r="BB352" i="37"/>
  <c r="BL358" i="37"/>
  <c r="BR358" i="37" s="1"/>
  <c r="BL368" i="37"/>
  <c r="BR368" i="37"/>
  <c r="BX368" i="37"/>
  <c r="BW368" i="37"/>
  <c r="BY368" i="37"/>
  <c r="BB376" i="37"/>
  <c r="BX376" i="37"/>
  <c r="BT376" i="37"/>
  <c r="BU376" i="37"/>
  <c r="BY376" i="37"/>
  <c r="BW376" i="37"/>
  <c r="BL376" i="37"/>
  <c r="BR376" i="37"/>
  <c r="BL402" i="37"/>
  <c r="BO402" i="37"/>
  <c r="BZ424" i="37"/>
  <c r="BV424" i="37"/>
  <c r="BY424" i="37"/>
  <c r="BT424" i="37"/>
  <c r="CA424" i="37"/>
  <c r="BW424" i="37"/>
  <c r="BL424" i="37"/>
  <c r="BR424" i="37"/>
  <c r="BL399" i="37"/>
  <c r="BO399" i="37"/>
  <c r="BT399" i="37"/>
  <c r="BZ399" i="37"/>
  <c r="BV399" i="37"/>
  <c r="BY399" i="37"/>
  <c r="BV414" i="37"/>
  <c r="BY414" i="37"/>
  <c r="BT414" i="37"/>
  <c r="CA414" i="37"/>
  <c r="BW414" i="37"/>
  <c r="BL414" i="37"/>
  <c r="BO414" i="37"/>
  <c r="BL456" i="37"/>
  <c r="BO456" i="37"/>
  <c r="BT456" i="37"/>
  <c r="CA456" i="37"/>
  <c r="BW456" i="37"/>
  <c r="BZ456" i="37"/>
  <c r="BY456" i="37"/>
  <c r="BZ503" i="37"/>
  <c r="BY503" i="37"/>
  <c r="BB503" i="37"/>
  <c r="BT503" i="37"/>
  <c r="BW503" i="37"/>
  <c r="BL503" i="37"/>
  <c r="BR503" i="37"/>
  <c r="BB518" i="37"/>
  <c r="BL518" i="37"/>
  <c r="BO518" i="37"/>
  <c r="BB508" i="37"/>
  <c r="BL508" i="37"/>
  <c r="BO508" i="37"/>
  <c r="BZ544" i="37"/>
  <c r="BV544" i="37"/>
  <c r="BY544" i="37"/>
  <c r="CA544" i="37"/>
  <c r="BL544" i="37"/>
  <c r="BR544" i="37"/>
  <c r="BB544" i="37"/>
  <c r="BX544" i="37"/>
  <c r="BT544" i="37"/>
  <c r="BW544" i="37"/>
  <c r="DY201" i="37"/>
  <c r="DW201" i="37"/>
  <c r="DX201" i="37"/>
  <c r="EB201" i="37"/>
  <c r="EC201" i="37"/>
  <c r="DZ201" i="37"/>
  <c r="FJ201" i="37"/>
  <c r="FF201" i="37"/>
  <c r="FI201" i="37"/>
  <c r="FE201" i="37"/>
  <c r="FD201" i="37"/>
  <c r="FG201" i="37"/>
  <c r="EU167" i="37"/>
  <c r="ES167" i="37"/>
  <c r="DY167" i="37"/>
  <c r="DW167" i="37"/>
  <c r="DX167" i="37"/>
  <c r="ET167" i="37"/>
  <c r="DZ167" i="37"/>
  <c r="ED167" i="37"/>
  <c r="EV167" i="37"/>
  <c r="EZ167" i="37"/>
  <c r="EJ167" i="37"/>
  <c r="EO167" i="37"/>
  <c r="EI167" i="37"/>
  <c r="EH167" i="37"/>
  <c r="EK167" i="37"/>
  <c r="GI10" i="37"/>
  <c r="EU220" i="37"/>
  <c r="ET220" i="37"/>
  <c r="EV220" i="37"/>
  <c r="EW220" i="37"/>
  <c r="ES220" i="37"/>
  <c r="EL220" i="37"/>
  <c r="EH220" i="37"/>
  <c r="EI220" i="37"/>
  <c r="FF220" i="37"/>
  <c r="FE220" i="37"/>
  <c r="FG220" i="37"/>
  <c r="EJ220" i="37"/>
  <c r="EK220" i="37"/>
  <c r="FH220" i="37"/>
  <c r="FD220" i="37"/>
  <c r="EN202" i="37"/>
  <c r="EJ202" i="37"/>
  <c r="EO202" i="37"/>
  <c r="EI202" i="37"/>
  <c r="EL202" i="37"/>
  <c r="EH202" i="37"/>
  <c r="EK202" i="37"/>
  <c r="EN228" i="37"/>
  <c r="EJ228" i="37"/>
  <c r="EK228" i="37"/>
  <c r="EL228" i="37"/>
  <c r="EH228" i="37"/>
  <c r="EO228" i="37"/>
  <c r="EI228" i="37"/>
  <c r="FF470" i="37"/>
  <c r="FI470" i="37"/>
  <c r="CR470" i="37"/>
  <c r="FD470" i="37"/>
  <c r="FG470" i="37"/>
  <c r="FC470" i="37"/>
  <c r="CO470" i="37"/>
  <c r="CU470" i="37"/>
  <c r="CP470" i="37"/>
  <c r="EV470" i="37"/>
  <c r="ER470" i="37"/>
  <c r="ES470" i="37"/>
  <c r="CS470" i="37"/>
  <c r="EB470" i="37"/>
  <c r="DY470" i="37"/>
  <c r="EX470" i="37"/>
  <c r="EU470" i="37"/>
  <c r="DZ470" i="37"/>
  <c r="DV470" i="37"/>
  <c r="DW470" i="37"/>
  <c r="FF574" i="37"/>
  <c r="FE574" i="37"/>
  <c r="ET574" i="37"/>
  <c r="EU574" i="37"/>
  <c r="DP574" i="37"/>
  <c r="DL574" i="37"/>
  <c r="FH574" i="37"/>
  <c r="FD574" i="37"/>
  <c r="EW574" i="37"/>
  <c r="ES574" i="37"/>
  <c r="DN574" i="37"/>
  <c r="DM574" i="37"/>
  <c r="EJ574" i="37"/>
  <c r="EI574" i="37"/>
  <c r="EL574" i="37"/>
  <c r="EH574" i="37"/>
  <c r="CY29" i="37"/>
  <c r="CN45" i="37"/>
  <c r="FB45" i="37"/>
  <c r="GH45" i="37"/>
  <c r="CY9" i="37"/>
  <c r="EQ9" i="37"/>
  <c r="CY11" i="37"/>
  <c r="FB11" i="37"/>
  <c r="BA281" i="37"/>
  <c r="CC281" i="37"/>
  <c r="AY281" i="37"/>
  <c r="AZ281" i="37"/>
  <c r="CB336" i="37"/>
  <c r="BM336" i="37"/>
  <c r="EF513" i="37"/>
  <c r="GF513" i="37" s="1"/>
  <c r="GK513" i="37" s="1"/>
  <c r="FM513" i="37"/>
  <c r="FM516" i="37"/>
  <c r="EF516" i="37"/>
  <c r="FB516" i="37"/>
  <c r="FT491" i="37"/>
  <c r="FP491" i="37"/>
  <c r="FS491" i="37"/>
  <c r="FQ491" i="37"/>
  <c r="FR491" i="37"/>
  <c r="FN491" i="37"/>
  <c r="FO491" i="37"/>
  <c r="FU491" i="37"/>
  <c r="BB383" i="37"/>
  <c r="BT383" i="37"/>
  <c r="CA383" i="37"/>
  <c r="BY383" i="37"/>
  <c r="BZ383" i="37"/>
  <c r="BL383" i="37"/>
  <c r="BO383" i="37"/>
  <c r="FF466" i="37"/>
  <c r="FI466" i="37"/>
  <c r="CR466" i="37"/>
  <c r="FD466" i="37"/>
  <c r="FG466" i="37"/>
  <c r="FH466" i="37"/>
  <c r="CT466" i="37"/>
  <c r="CU466" i="37"/>
  <c r="CP466" i="37"/>
  <c r="CS466" i="37"/>
  <c r="EV466" i="37"/>
  <c r="EW466" i="37"/>
  <c r="ES466" i="37"/>
  <c r="EX466" i="37"/>
  <c r="EU466" i="37"/>
  <c r="CG522" i="37"/>
  <c r="CJ522" i="37"/>
  <c r="CI522" i="37"/>
  <c r="CK522" i="37"/>
  <c r="FH522" i="37"/>
  <c r="FI522" i="37"/>
  <c r="DR522" i="37"/>
  <c r="DN522" i="37"/>
  <c r="CT522" i="37"/>
  <c r="FJ522" i="37"/>
  <c r="FF522" i="37"/>
  <c r="DP522" i="37"/>
  <c r="DQ522" i="37"/>
  <c r="CV522" i="37"/>
  <c r="CR522" i="37"/>
  <c r="CU522" i="37"/>
  <c r="EU531" i="37"/>
  <c r="ES531" i="37"/>
  <c r="DY531" i="37"/>
  <c r="DW531" i="37"/>
  <c r="DZ531" i="37"/>
  <c r="EV531" i="37"/>
  <c r="EB531" i="37"/>
  <c r="EX531" i="37"/>
  <c r="FF531" i="37"/>
  <c r="FI531" i="37"/>
  <c r="CR531" i="37"/>
  <c r="CS531" i="37"/>
  <c r="FD531" i="37"/>
  <c r="FG531" i="37"/>
  <c r="CP531" i="37"/>
  <c r="CU531" i="37"/>
  <c r="FM438" i="37"/>
  <c r="CY438" i="37"/>
  <c r="GC438" i="37"/>
  <c r="FB446" i="37"/>
  <c r="FM446" i="37"/>
  <c r="GI446" i="37"/>
  <c r="CY446" i="37"/>
  <c r="FB502" i="37"/>
  <c r="FM502" i="37"/>
  <c r="CY502" i="37"/>
  <c r="GC502" i="37" s="1"/>
  <c r="FB523" i="37"/>
  <c r="FM523" i="37"/>
  <c r="CC98" i="37"/>
  <c r="BB31" i="37"/>
  <c r="BL31" i="37"/>
  <c r="BR31" i="37"/>
  <c r="CB211" i="37"/>
  <c r="BM211" i="37"/>
  <c r="BP211" i="37" s="1"/>
  <c r="BB219" i="37"/>
  <c r="BX219" i="37"/>
  <c r="CA219" i="37"/>
  <c r="BV219" i="37"/>
  <c r="BW219" i="37"/>
  <c r="BL219" i="37"/>
  <c r="BO219" i="37" s="1"/>
  <c r="CB227" i="37"/>
  <c r="BM227" i="37"/>
  <c r="BP227" i="37" s="1"/>
  <c r="BB320" i="37"/>
  <c r="BX320" i="37"/>
  <c r="BT320" i="37"/>
  <c r="BY320" i="37"/>
  <c r="BZ320" i="37"/>
  <c r="BV320" i="37"/>
  <c r="BW320" i="37"/>
  <c r="BU320" i="37"/>
  <c r="BL320" i="37"/>
  <c r="BR320" i="37" s="1"/>
  <c r="CB324" i="37"/>
  <c r="BM324" i="37"/>
  <c r="BB373" i="37"/>
  <c r="BV373" i="37"/>
  <c r="BW373" i="37"/>
  <c r="BX373" i="37"/>
  <c r="BY373" i="37"/>
  <c r="BL373" i="37"/>
  <c r="BO373" i="37"/>
  <c r="BB454" i="37"/>
  <c r="BV454" i="37"/>
  <c r="BY454" i="37"/>
  <c r="BU454" i="37"/>
  <c r="BL454" i="37"/>
  <c r="BO454" i="37"/>
  <c r="BT454" i="37"/>
  <c r="BW454" i="37"/>
  <c r="CB454" i="37"/>
  <c r="BM454" i="37"/>
  <c r="BP454" i="37" s="1"/>
  <c r="BB440" i="37"/>
  <c r="BL440" i="37"/>
  <c r="BO440" i="37"/>
  <c r="CB440" i="37"/>
  <c r="BM440" i="37"/>
  <c r="BP440" i="37" s="1"/>
  <c r="BB519" i="37"/>
  <c r="BV519" i="37"/>
  <c r="BY519" i="37"/>
  <c r="BL519" i="37"/>
  <c r="BO519" i="37"/>
  <c r="CB283" i="37"/>
  <c r="BM283" i="37"/>
  <c r="BT285" i="37"/>
  <c r="CA285" i="37"/>
  <c r="BW285" i="37"/>
  <c r="BV285" i="37"/>
  <c r="BX285" i="37"/>
  <c r="BB285" i="37"/>
  <c r="BL285" i="37"/>
  <c r="BR285" i="37"/>
  <c r="CB287" i="37"/>
  <c r="BM287" i="37"/>
  <c r="BP287" i="37" s="1"/>
  <c r="BV289" i="37"/>
  <c r="BT289" i="37"/>
  <c r="BW289" i="37"/>
  <c r="BX289" i="37"/>
  <c r="BB289" i="37"/>
  <c r="BL289" i="37"/>
  <c r="BR289" i="37"/>
  <c r="CB291" i="37"/>
  <c r="BM291" i="37"/>
  <c r="BP291" i="37" s="1"/>
  <c r="BY293" i="37"/>
  <c r="BU293" i="37"/>
  <c r="BZ293" i="37"/>
  <c r="BT293" i="37"/>
  <c r="BW293" i="37"/>
  <c r="BV293" i="37"/>
  <c r="BX293" i="37"/>
  <c r="BB293" i="37"/>
  <c r="BL293" i="37"/>
  <c r="BO293" i="37"/>
  <c r="CB295" i="37"/>
  <c r="BM295" i="37"/>
  <c r="BY297" i="37"/>
  <c r="BW297" i="37"/>
  <c r="BB297" i="37"/>
  <c r="BL297" i="37"/>
  <c r="BO297" i="37"/>
  <c r="CB299" i="37"/>
  <c r="BM299" i="37"/>
  <c r="BB301" i="37"/>
  <c r="BL301" i="37"/>
  <c r="BR301" i="37" s="1"/>
  <c r="CB303" i="37"/>
  <c r="BM303" i="37"/>
  <c r="BU305" i="37"/>
  <c r="BT305" i="37"/>
  <c r="BW305" i="37"/>
  <c r="BX305" i="37"/>
  <c r="BB305" i="37"/>
  <c r="BL305" i="37"/>
  <c r="BO305" i="37"/>
  <c r="CB307" i="37"/>
  <c r="BM307" i="37"/>
  <c r="BY310" i="37"/>
  <c r="BU310" i="37"/>
  <c r="BZ310" i="37"/>
  <c r="BW310" i="37"/>
  <c r="BV310" i="37"/>
  <c r="BB310" i="37"/>
  <c r="BL310" i="37"/>
  <c r="BR310" i="37"/>
  <c r="BB488" i="37"/>
  <c r="BZ488" i="37"/>
  <c r="BV488" i="37"/>
  <c r="BY488" i="37"/>
  <c r="BW488" i="37"/>
  <c r="BX488" i="37"/>
  <c r="BT488" i="37"/>
  <c r="BU488" i="37"/>
  <c r="BL488" i="37"/>
  <c r="BO488" i="37"/>
  <c r="CB488" i="37"/>
  <c r="BM488" i="37"/>
  <c r="BP488" i="37" s="1"/>
  <c r="BB573" i="37"/>
  <c r="BL573" i="37"/>
  <c r="BO573" i="37"/>
  <c r="FB57" i="37"/>
  <c r="GH57" i="37"/>
  <c r="EQ57" i="37"/>
  <c r="GG57" i="37"/>
  <c r="BA10" i="37"/>
  <c r="CC10" i="37"/>
  <c r="AY10" i="37"/>
  <c r="AZ10" i="37"/>
  <c r="CB334" i="37"/>
  <c r="BM334" i="37"/>
  <c r="ER433" i="37"/>
  <c r="EW433" i="37"/>
  <c r="ES433" i="37"/>
  <c r="DN433" i="37"/>
  <c r="CT433" i="37"/>
  <c r="CP433" i="37"/>
  <c r="FF433" i="37"/>
  <c r="FI433" i="37"/>
  <c r="EX433" i="37"/>
  <c r="EU433" i="37"/>
  <c r="DP433" i="37"/>
  <c r="DL433" i="37"/>
  <c r="DQ433" i="37"/>
  <c r="DK433" i="37"/>
  <c r="CR433" i="37"/>
  <c r="FH433" i="37"/>
  <c r="FD433" i="37"/>
  <c r="FC433" i="37"/>
  <c r="CO433" i="37"/>
  <c r="CU433" i="37"/>
  <c r="BB381" i="37"/>
  <c r="BV381" i="37"/>
  <c r="BW381" i="37"/>
  <c r="BU381" i="37"/>
  <c r="BX381" i="37"/>
  <c r="BT381" i="37"/>
  <c r="BY381" i="37"/>
  <c r="BL381" i="37"/>
  <c r="BR381" i="37"/>
  <c r="DJ503" i="37"/>
  <c r="EF503" i="37"/>
  <c r="FM503" i="37"/>
  <c r="CY503" i="37"/>
  <c r="GC503" i="37"/>
  <c r="DJ521" i="37"/>
  <c r="FM521" i="37"/>
  <c r="BQ564" i="37"/>
  <c r="FA564" i="37"/>
  <c r="DT564" i="37"/>
  <c r="FL564" i="37"/>
  <c r="CX564" i="37"/>
  <c r="EW567" i="37"/>
  <c r="EU567" i="37"/>
  <c r="ES567" i="37"/>
  <c r="ET567" i="37"/>
  <c r="EX567" i="37"/>
  <c r="EV567" i="37"/>
  <c r="FH567" i="37"/>
  <c r="FD567" i="37"/>
  <c r="FG567" i="37"/>
  <c r="FF567" i="37"/>
  <c r="FI567" i="37"/>
  <c r="FE567" i="37"/>
  <c r="BB24" i="37"/>
  <c r="BL24" i="37"/>
  <c r="CB24" i="37"/>
  <c r="BM24" i="37"/>
  <c r="BB29" i="37"/>
  <c r="BL29" i="37"/>
  <c r="BR29" i="37"/>
  <c r="CB35" i="37"/>
  <c r="BM35" i="37"/>
  <c r="BP35" i="37"/>
  <c r="BB41" i="37"/>
  <c r="BV41" i="37"/>
  <c r="BU41" i="37"/>
  <c r="BX41" i="37"/>
  <c r="BT41" i="37"/>
  <c r="CA41" i="37"/>
  <c r="BY41" i="37"/>
  <c r="BL41" i="37"/>
  <c r="BO41" i="37"/>
  <c r="CB209" i="37"/>
  <c r="BM209" i="37"/>
  <c r="BB217" i="37"/>
  <c r="BV217" i="37"/>
  <c r="BW217" i="37"/>
  <c r="BU217" i="37"/>
  <c r="BX217" i="37"/>
  <c r="BT217" i="37"/>
  <c r="BL217" i="37"/>
  <c r="CB225" i="37"/>
  <c r="BM225" i="37"/>
  <c r="BB375" i="37"/>
  <c r="BW375" i="37"/>
  <c r="BU375" i="37"/>
  <c r="BT375" i="37"/>
  <c r="BY375" i="37"/>
  <c r="BL375" i="37"/>
  <c r="BR375" i="37" s="1"/>
  <c r="CB472" i="37"/>
  <c r="BM472" i="37"/>
  <c r="BB332" i="37"/>
  <c r="BL332" i="37"/>
  <c r="BO332" i="37"/>
  <c r="BB444" i="37"/>
  <c r="BL444" i="37"/>
  <c r="BR444" i="37"/>
  <c r="CB444" i="37"/>
  <c r="BM444" i="37"/>
  <c r="BB521" i="37"/>
  <c r="BZ521" i="37"/>
  <c r="BW521" i="37"/>
  <c r="BU521" i="37"/>
  <c r="BX521" i="37"/>
  <c r="BT521" i="37"/>
  <c r="BY521" i="37"/>
  <c r="BL521" i="37"/>
  <c r="BR521" i="37" s="1"/>
  <c r="BB371" i="37"/>
  <c r="BV371" i="37"/>
  <c r="BW371" i="37"/>
  <c r="BL371" i="37"/>
  <c r="BR371" i="37"/>
  <c r="BB492" i="37"/>
  <c r="BV492" i="37"/>
  <c r="BY492" i="37"/>
  <c r="BX492" i="37"/>
  <c r="BT492" i="37"/>
  <c r="BU492" i="37"/>
  <c r="BL492" i="37"/>
  <c r="BO492" i="37"/>
  <c r="CB492" i="37"/>
  <c r="BM492" i="37"/>
  <c r="BP492" i="37" s="1"/>
  <c r="BB571" i="37"/>
  <c r="BL571" i="37"/>
  <c r="BO571" i="37"/>
  <c r="FL448" i="37"/>
  <c r="CX448" i="37"/>
  <c r="FA557" i="37"/>
  <c r="GJ557" i="37"/>
  <c r="CX569" i="37"/>
  <c r="FL569" i="37"/>
  <c r="EE569" i="37"/>
  <c r="BQ560" i="37"/>
  <c r="FL560" i="37"/>
  <c r="FA560" i="37"/>
  <c r="EP560" i="37"/>
  <c r="FA566" i="37"/>
  <c r="FL566" i="37"/>
  <c r="CX566" i="37"/>
  <c r="BQ48" i="37"/>
  <c r="EE48" i="37"/>
  <c r="CM48" i="37"/>
  <c r="FA48" i="37"/>
  <c r="CX48" i="37"/>
  <c r="EP48" i="37"/>
  <c r="FA68" i="37"/>
  <c r="FL68" i="37"/>
  <c r="CX68" i="37"/>
  <c r="EP68" i="37"/>
  <c r="CM76" i="37"/>
  <c r="FA76" i="37"/>
  <c r="CX76" i="37"/>
  <c r="EP76" i="37"/>
  <c r="CX86" i="37"/>
  <c r="DT86" i="37"/>
  <c r="EP86" i="37"/>
  <c r="GJ86" i="37"/>
  <c r="BQ71" i="37"/>
  <c r="FA71" i="37"/>
  <c r="EE71" i="37"/>
  <c r="FL71" i="37"/>
  <c r="CX71" i="37"/>
  <c r="EP71" i="37"/>
  <c r="CM75" i="37"/>
  <c r="CX75" i="37"/>
  <c r="EP75" i="37"/>
  <c r="CM79" i="37"/>
  <c r="FA79" i="37"/>
  <c r="FL79" i="37"/>
  <c r="CX79" i="37"/>
  <c r="DT79" i="37"/>
  <c r="EP79" i="37"/>
  <c r="BQ214" i="37"/>
  <c r="EE214" i="37"/>
  <c r="FL214" i="37"/>
  <c r="EP214" i="37"/>
  <c r="DI555" i="37"/>
  <c r="FA555" i="37"/>
  <c r="FL555" i="37"/>
  <c r="BQ468" i="37"/>
  <c r="FL468" i="37"/>
  <c r="CX468" i="37"/>
  <c r="FA468" i="37"/>
  <c r="EP468" i="37"/>
  <c r="EE468" i="37"/>
  <c r="FA87" i="37"/>
  <c r="DT87" i="37"/>
  <c r="CX87" i="37"/>
  <c r="EP87" i="37"/>
  <c r="FA127" i="37"/>
  <c r="DT127" i="37"/>
  <c r="EP127" i="37"/>
  <c r="FA139" i="37"/>
  <c r="FL139" i="37"/>
  <c r="EP139" i="37"/>
  <c r="FA160" i="37"/>
  <c r="CX160" i="37"/>
  <c r="EP160" i="37"/>
  <c r="FA172" i="37"/>
  <c r="EP172" i="37"/>
  <c r="DT188" i="37"/>
  <c r="CX188" i="37"/>
  <c r="EP188" i="37"/>
  <c r="FA192" i="37"/>
  <c r="DT192" i="37"/>
  <c r="FL192" i="37"/>
  <c r="CX192" i="37"/>
  <c r="EE196" i="37"/>
  <c r="EP196" i="37"/>
  <c r="FV323" i="37"/>
  <c r="FR323" i="37"/>
  <c r="FQ323" i="37"/>
  <c r="FO323" i="37"/>
  <c r="FT323" i="37"/>
  <c r="FP323" i="37"/>
  <c r="FU323" i="37"/>
  <c r="FS323" i="37"/>
  <c r="GD521" i="37"/>
  <c r="GC475" i="37"/>
  <c r="GK64" i="37"/>
  <c r="GK55" i="37"/>
  <c r="GA207" i="37"/>
  <c r="GA556" i="37"/>
  <c r="GA199" i="37"/>
  <c r="GA118" i="37"/>
  <c r="GA214" i="37"/>
  <c r="GC29" i="37"/>
  <c r="GB45" i="37"/>
  <c r="GG9" i="37"/>
  <c r="GC9" i="37"/>
  <c r="GH300" i="37"/>
  <c r="GI513" i="37"/>
  <c r="GF516" i="37"/>
  <c r="GC446" i="37"/>
  <c r="GI502" i="37"/>
  <c r="GF296" i="37"/>
  <c r="GA493" i="37"/>
  <c r="GK493" i="37" s="1"/>
  <c r="GI503" i="37"/>
  <c r="GF503" i="37"/>
  <c r="GA494" i="37"/>
  <c r="DG583" i="37"/>
  <c r="CV494" i="37"/>
  <c r="GF415" i="37"/>
  <c r="GA452" i="37"/>
  <c r="GK452" i="37" s="1"/>
  <c r="GA208" i="37"/>
  <c r="GA218" i="37"/>
  <c r="GK218" i="37" s="1"/>
  <c r="AW580" i="37"/>
  <c r="GD288" i="37"/>
  <c r="GI288" i="37"/>
  <c r="GB300" i="37"/>
  <c r="GF300" i="37"/>
  <c r="GI306" i="37"/>
  <c r="GA522" i="37"/>
  <c r="GA527" i="37"/>
  <c r="GA531" i="37"/>
  <c r="GA523" i="37"/>
  <c r="AX579" i="37"/>
  <c r="GH56" i="37"/>
  <c r="GF33" i="37"/>
  <c r="GI317" i="37"/>
  <c r="GI331" i="37"/>
  <c r="GK331" i="37" s="1"/>
  <c r="GC243" i="37"/>
  <c r="GH285" i="37"/>
  <c r="GC296" i="37"/>
  <c r="GC370" i="37"/>
  <c r="GD370" i="37"/>
  <c r="GI511" i="37"/>
  <c r="GF540" i="37"/>
  <c r="GI540" i="37"/>
  <c r="BQ493" i="37"/>
  <c r="GI475" i="37"/>
  <c r="GH477" i="37"/>
  <c r="GA525" i="37"/>
  <c r="BB122" i="37"/>
  <c r="BL122" i="37"/>
  <c r="BO122" i="37" s="1"/>
  <c r="BV122" i="37"/>
  <c r="BU122" i="37"/>
  <c r="BB143" i="37"/>
  <c r="BL143" i="37"/>
  <c r="BR143" i="37"/>
  <c r="BB162" i="37"/>
  <c r="BZ162" i="37"/>
  <c r="BV162" i="37"/>
  <c r="BU162" i="37"/>
  <c r="BL162" i="37"/>
  <c r="BO162" i="37"/>
  <c r="BX162" i="37"/>
  <c r="BT162" i="37"/>
  <c r="CA162" i="37"/>
  <c r="BW162" i="37"/>
  <c r="BB179" i="37"/>
  <c r="BL179" i="37"/>
  <c r="BR179" i="37" s="1"/>
  <c r="BL189" i="37"/>
  <c r="BB189" i="37"/>
  <c r="BB216" i="37"/>
  <c r="BB45" i="37"/>
  <c r="BX45" i="37"/>
  <c r="CA45" i="37"/>
  <c r="BW45" i="37"/>
  <c r="BL45" i="37"/>
  <c r="BR45" i="37" s="1"/>
  <c r="BV45" i="37"/>
  <c r="BY45" i="37"/>
  <c r="BU45" i="37"/>
  <c r="BB55" i="37"/>
  <c r="BL55" i="37"/>
  <c r="BR55" i="37" s="1"/>
  <c r="BL66" i="37"/>
  <c r="BR66" i="37" s="1"/>
  <c r="BV66" i="37"/>
  <c r="BU66" i="37"/>
  <c r="BB66" i="37"/>
  <c r="BX66" i="37"/>
  <c r="BT66" i="37"/>
  <c r="CA66" i="37"/>
  <c r="BW66" i="37"/>
  <c r="BL116" i="37"/>
  <c r="BO116" i="37" s="1"/>
  <c r="BB116" i="37"/>
  <c r="BZ116" i="37"/>
  <c r="BV116" i="37"/>
  <c r="BT116" i="37"/>
  <c r="BW116" i="37"/>
  <c r="BL132" i="37"/>
  <c r="BO132" i="37"/>
  <c r="BB132" i="37"/>
  <c r="BZ132" i="37"/>
  <c r="BV132" i="37"/>
  <c r="BU132" i="37"/>
  <c r="BX132" i="37"/>
  <c r="BT132" i="37"/>
  <c r="CA132" i="37"/>
  <c r="BB147" i="37"/>
  <c r="BL147" i="37"/>
  <c r="BO147" i="37"/>
  <c r="BB184" i="37"/>
  <c r="BL184" i="37"/>
  <c r="BL200" i="37"/>
  <c r="BO200" i="37"/>
  <c r="BB200" i="37"/>
  <c r="BV200" i="37"/>
  <c r="BY200" i="37"/>
  <c r="BU200" i="37"/>
  <c r="BT200" i="37"/>
  <c r="CA200" i="37"/>
  <c r="BW200" i="37"/>
  <c r="BV53" i="37"/>
  <c r="BL53" i="37"/>
  <c r="BR53" i="37" s="1"/>
  <c r="BX53" i="37"/>
  <c r="BT53" i="37"/>
  <c r="CA53" i="37"/>
  <c r="BL58" i="37"/>
  <c r="BR58" i="37"/>
  <c r="BB58" i="37"/>
  <c r="BL69" i="37"/>
  <c r="BO69" i="37" s="1"/>
  <c r="BX69" i="37"/>
  <c r="BT69" i="37"/>
  <c r="BW69" i="37"/>
  <c r="BB69" i="37"/>
  <c r="BV69" i="37"/>
  <c r="BZ91" i="37"/>
  <c r="BV91" i="37"/>
  <c r="BU91" i="37"/>
  <c r="BL91" i="37"/>
  <c r="BR91" i="37" s="1"/>
  <c r="BX91" i="37"/>
  <c r="BT91" i="37"/>
  <c r="BB91" i="37"/>
  <c r="BB327" i="37"/>
  <c r="BL327" i="37"/>
  <c r="BO327" i="37" s="1"/>
  <c r="BL343" i="37"/>
  <c r="BR343" i="37" s="1"/>
  <c r="BB343" i="37"/>
  <c r="BL351" i="37"/>
  <c r="BR351" i="37"/>
  <c r="BB351" i="37"/>
  <c r="BL362" i="37"/>
  <c r="BO362" i="37" s="1"/>
  <c r="BV362" i="37"/>
  <c r="BX362" i="37"/>
  <c r="BT362" i="37"/>
  <c r="BW362" i="37"/>
  <c r="BB362" i="37"/>
  <c r="BL378" i="37"/>
  <c r="BX378" i="37"/>
  <c r="BT378" i="37"/>
  <c r="BU378" i="37"/>
  <c r="CA378" i="37"/>
  <c r="BB378" i="37"/>
  <c r="BV378" i="37"/>
  <c r="BY378" i="37"/>
  <c r="BW378" i="37"/>
  <c r="BT392" i="37"/>
  <c r="CA392" i="37"/>
  <c r="BV392" i="37"/>
  <c r="BY392" i="37"/>
  <c r="BL392" i="37"/>
  <c r="BO392" i="37" s="1"/>
  <c r="BL409" i="37"/>
  <c r="BO409" i="37" s="1"/>
  <c r="BL393" i="37"/>
  <c r="BO393" i="37"/>
  <c r="BT393" i="37"/>
  <c r="CA393" i="37"/>
  <c r="BW393" i="37"/>
  <c r="BV393" i="37"/>
  <c r="BY393" i="37"/>
  <c r="BU393" i="37"/>
  <c r="BL408" i="37"/>
  <c r="BO408" i="37"/>
  <c r="BT427" i="37"/>
  <c r="BW427" i="37"/>
  <c r="BL427" i="37"/>
  <c r="BR427" i="37"/>
  <c r="BZ427" i="37"/>
  <c r="BV427" i="37"/>
  <c r="BY427" i="37"/>
  <c r="BU427" i="37"/>
  <c r="BV458" i="37"/>
  <c r="BY458" i="37"/>
  <c r="BL458" i="37"/>
  <c r="BO458" i="37" s="1"/>
  <c r="BT458" i="37"/>
  <c r="BW458" i="37"/>
  <c r="BL453" i="37"/>
  <c r="BR453" i="37"/>
  <c r="BB453" i="37"/>
  <c r="BL524" i="37"/>
  <c r="BO524" i="37" s="1"/>
  <c r="BB524" i="37"/>
  <c r="BV524" i="37"/>
  <c r="BY524" i="37"/>
  <c r="BW524" i="37"/>
  <c r="CA524" i="37"/>
  <c r="BB566" i="37"/>
  <c r="BV566" i="37"/>
  <c r="BY566" i="37"/>
  <c r="BL566" i="37"/>
  <c r="BO566" i="37" s="1"/>
  <c r="BX566" i="37"/>
  <c r="BT566" i="37"/>
  <c r="BW566" i="37"/>
  <c r="BB28" i="37"/>
  <c r="BL28" i="37"/>
  <c r="BR28" i="37" s="1"/>
  <c r="BB102" i="37"/>
  <c r="BV102" i="37"/>
  <c r="BY102" i="37"/>
  <c r="BU102" i="37"/>
  <c r="BL102" i="37"/>
  <c r="BR102" i="37"/>
  <c r="BX102" i="37"/>
  <c r="BT102" i="37"/>
  <c r="BW102" i="37"/>
  <c r="BB108" i="37"/>
  <c r="BL108" i="37"/>
  <c r="BO108" i="37"/>
  <c r="BZ129" i="37"/>
  <c r="BV129" i="37"/>
  <c r="BU129" i="37"/>
  <c r="BL129" i="37"/>
  <c r="BR129" i="37"/>
  <c r="BB129" i="37"/>
  <c r="BX129" i="37"/>
  <c r="BT129" i="37"/>
  <c r="BW129" i="37"/>
  <c r="BZ145" i="37"/>
  <c r="BV145" i="37"/>
  <c r="BU145" i="37"/>
  <c r="BB145" i="37"/>
  <c r="BX145" i="37"/>
  <c r="CA145" i="37"/>
  <c r="BW145" i="37"/>
  <c r="BL145" i="37"/>
  <c r="BR145" i="37" s="1"/>
  <c r="BL160" i="37"/>
  <c r="BO160" i="37"/>
  <c r="BB160" i="37"/>
  <c r="BV160" i="37"/>
  <c r="BX160" i="37"/>
  <c r="BT160" i="37"/>
  <c r="CA160" i="37"/>
  <c r="BW160" i="37"/>
  <c r="BL170" i="37"/>
  <c r="BR170" i="37"/>
  <c r="BB170" i="37"/>
  <c r="CA226" i="37"/>
  <c r="BB226" i="37"/>
  <c r="BZ226" i="37"/>
  <c r="BV226" i="37"/>
  <c r="BW226" i="37"/>
  <c r="BL226" i="37"/>
  <c r="BO226" i="37"/>
  <c r="BL75" i="37"/>
  <c r="BO75" i="37"/>
  <c r="BQ75" i="37" s="1"/>
  <c r="BB75" i="37"/>
  <c r="BL92" i="37"/>
  <c r="BR92" i="37"/>
  <c r="BB92" i="37"/>
  <c r="BX92" i="37"/>
  <c r="BT92" i="37"/>
  <c r="BV92" i="37"/>
  <c r="BU92" i="37"/>
  <c r="BL97" i="37"/>
  <c r="BB97" i="37"/>
  <c r="BV123" i="37"/>
  <c r="BU123" i="37"/>
  <c r="BB123" i="37"/>
  <c r="BX123" i="37"/>
  <c r="CA123" i="37"/>
  <c r="BW123" i="37"/>
  <c r="BL123" i="37"/>
  <c r="BR123" i="37"/>
  <c r="BB134" i="37"/>
  <c r="BL134" i="37"/>
  <c r="BO134" i="37"/>
  <c r="BZ151" i="37"/>
  <c r="BV151" i="37"/>
  <c r="BB151" i="37"/>
  <c r="CA151" i="37"/>
  <c r="BW151" i="37"/>
  <c r="BL151" i="37"/>
  <c r="BZ157" i="37"/>
  <c r="BV157" i="37"/>
  <c r="BU157" i="37"/>
  <c r="BB157" i="37"/>
  <c r="BX157" i="37"/>
  <c r="BT157" i="37"/>
  <c r="BW157" i="37"/>
  <c r="GA157" i="37" s="1"/>
  <c r="GK157" i="37" s="1"/>
  <c r="BL157" i="37"/>
  <c r="BR157" i="37"/>
  <c r="BZ171" i="37"/>
  <c r="BV171" i="37"/>
  <c r="BY171" i="37"/>
  <c r="BU171" i="37"/>
  <c r="BB171" i="37"/>
  <c r="BX171" i="37"/>
  <c r="BT171" i="37"/>
  <c r="CA171" i="37"/>
  <c r="BW171" i="37"/>
  <c r="BL171" i="37"/>
  <c r="BR171" i="37" s="1"/>
  <c r="BB180" i="37"/>
  <c r="BL180" i="37"/>
  <c r="BR180" i="37"/>
  <c r="BL188" i="37"/>
  <c r="BO188" i="37"/>
  <c r="BB188" i="37"/>
  <c r="BZ188" i="37"/>
  <c r="BV188" i="37"/>
  <c r="BX188" i="37"/>
  <c r="BT188" i="37"/>
  <c r="GA188" i="37"/>
  <c r="CA188" i="37"/>
  <c r="BB224" i="37"/>
  <c r="BT224" i="37"/>
  <c r="BU224" i="37"/>
  <c r="CA224" i="37"/>
  <c r="BZ224" i="37"/>
  <c r="BV224" i="37"/>
  <c r="BY224" i="37"/>
  <c r="BW224" i="37"/>
  <c r="BL224" i="37"/>
  <c r="BV68" i="37"/>
  <c r="BL68" i="37"/>
  <c r="BO68" i="37"/>
  <c r="BQ68" i="37" s="1"/>
  <c r="BX68" i="37"/>
  <c r="BT68" i="37"/>
  <c r="GA68" i="37"/>
  <c r="BW68" i="37"/>
  <c r="BB68" i="37"/>
  <c r="BX76" i="37"/>
  <c r="CA76" i="37"/>
  <c r="BW76" i="37"/>
  <c r="BL76" i="37"/>
  <c r="BO76" i="37" s="1"/>
  <c r="BV76" i="37"/>
  <c r="BB76" i="37"/>
  <c r="BL90" i="37"/>
  <c r="BB90" i="37"/>
  <c r="BX90" i="37"/>
  <c r="BT90" i="37"/>
  <c r="CA90" i="37"/>
  <c r="BV90" i="37"/>
  <c r="BL331" i="37"/>
  <c r="BR331" i="37"/>
  <c r="BL342" i="37"/>
  <c r="BR342" i="37"/>
  <c r="BB353" i="37"/>
  <c r="BL353" i="37"/>
  <c r="BO353" i="37"/>
  <c r="BL365" i="37"/>
  <c r="BR365" i="37"/>
  <c r="BY369" i="37"/>
  <c r="BL369" i="37"/>
  <c r="BR369" i="37"/>
  <c r="BX369" i="37"/>
  <c r="BW369" i="37"/>
  <c r="BT389" i="37"/>
  <c r="BW389" i="37"/>
  <c r="BL389" i="37"/>
  <c r="BO389" i="37" s="1"/>
  <c r="BZ389" i="37"/>
  <c r="BV389" i="37"/>
  <c r="BY389" i="37"/>
  <c r="BL406" i="37"/>
  <c r="BO406" i="37"/>
  <c r="BX422" i="37"/>
  <c r="BT422" i="37"/>
  <c r="CA422" i="37"/>
  <c r="BW422" i="37"/>
  <c r="BV422" i="37"/>
  <c r="BY422" i="37"/>
  <c r="BL422" i="37"/>
  <c r="BO422" i="37"/>
  <c r="BT388" i="37"/>
  <c r="BZ388" i="37"/>
  <c r="BV388" i="37"/>
  <c r="BY388" i="37"/>
  <c r="BL388" i="37"/>
  <c r="BO388" i="37" s="1"/>
  <c r="BL403" i="37"/>
  <c r="BO403" i="37" s="1"/>
  <c r="BL418" i="37"/>
  <c r="BO418" i="37"/>
  <c r="BX461" i="37"/>
  <c r="BT461" i="37"/>
  <c r="BW461" i="37"/>
  <c r="BL461" i="37"/>
  <c r="BO461" i="37"/>
  <c r="BV461" i="37"/>
  <c r="BY461" i="37"/>
  <c r="BL457" i="37"/>
  <c r="BO457" i="37"/>
  <c r="BQ457" i="37" s="1"/>
  <c r="BB457" i="37"/>
  <c r="BV432" i="37"/>
  <c r="BY432" i="37"/>
  <c r="BU432" i="37"/>
  <c r="BB432" i="37"/>
  <c r="BX432" i="37"/>
  <c r="BT432" i="37"/>
  <c r="CA432" i="37"/>
  <c r="BW432" i="37"/>
  <c r="BL432" i="37"/>
  <c r="BR432" i="37"/>
  <c r="BL557" i="37"/>
  <c r="BO557" i="37"/>
  <c r="BB557" i="37"/>
  <c r="BB502" i="37"/>
  <c r="BX502" i="37"/>
  <c r="BT502" i="37"/>
  <c r="BW502" i="37"/>
  <c r="BL502" i="37"/>
  <c r="BR502" i="37" s="1"/>
  <c r="BV502" i="37"/>
  <c r="BY502" i="37"/>
  <c r="BB506" i="37"/>
  <c r="BL506" i="37"/>
  <c r="BO506" i="37"/>
  <c r="BW506" i="37"/>
  <c r="BY506" i="37"/>
  <c r="BW526" i="37"/>
  <c r="BL526" i="37"/>
  <c r="BO526" i="37" s="1"/>
  <c r="BB526" i="37"/>
  <c r="BY526" i="37"/>
  <c r="EU197" i="37"/>
  <c r="DY197" i="37"/>
  <c r="CG197" i="37"/>
  <c r="CF197" i="37"/>
  <c r="DX197" i="37"/>
  <c r="ET197" i="37"/>
  <c r="CH197" i="37"/>
  <c r="CL197" i="37"/>
  <c r="DZ197" i="37"/>
  <c r="ED197" i="37"/>
  <c r="EV197" i="37"/>
  <c r="EZ197" i="37"/>
  <c r="EK197" i="37"/>
  <c r="EJ197" i="37"/>
  <c r="EO197" i="37"/>
  <c r="EI197" i="37"/>
  <c r="EN207" i="37"/>
  <c r="EJ207" i="37"/>
  <c r="EO207" i="37"/>
  <c r="EI207" i="37"/>
  <c r="EL207" i="37"/>
  <c r="EH207" i="37"/>
  <c r="EK207" i="37"/>
  <c r="EU510" i="37"/>
  <c r="ES510" i="37"/>
  <c r="DY510" i="37"/>
  <c r="DW510" i="37"/>
  <c r="DV510" i="37"/>
  <c r="ER510" i="37"/>
  <c r="EB510" i="37"/>
  <c r="EX510" i="37"/>
  <c r="FF510" i="37"/>
  <c r="FI510" i="37"/>
  <c r="DL510" i="37"/>
  <c r="DQ510" i="37"/>
  <c r="DK510" i="37"/>
  <c r="CR510" i="37"/>
  <c r="FD510" i="37"/>
  <c r="FC510" i="37"/>
  <c r="DN510" i="37"/>
  <c r="CP510" i="37"/>
  <c r="CU510" i="37"/>
  <c r="CO510" i="37"/>
  <c r="FH560" i="37"/>
  <c r="FD560" i="37"/>
  <c r="FG560" i="37"/>
  <c r="FC560" i="37"/>
  <c r="EV560" i="37"/>
  <c r="ER560" i="37"/>
  <c r="EW560" i="37"/>
  <c r="ES560" i="37"/>
  <c r="FF560" i="37"/>
  <c r="FE560" i="37"/>
  <c r="ET560" i="37"/>
  <c r="EU560" i="37"/>
  <c r="EJ560" i="37"/>
  <c r="EI560" i="37"/>
  <c r="EL560" i="37"/>
  <c r="EH560" i="37"/>
  <c r="EK560" i="37"/>
  <c r="EG560" i="37"/>
  <c r="EU512" i="37"/>
  <c r="ES512" i="37"/>
  <c r="DY512" i="37"/>
  <c r="DW512" i="37"/>
  <c r="DV512" i="37"/>
  <c r="ER512" i="37"/>
  <c r="EB512" i="37"/>
  <c r="EX512" i="37"/>
  <c r="FD512" i="37"/>
  <c r="FC512" i="37"/>
  <c r="DN512" i="37"/>
  <c r="CP512" i="37"/>
  <c r="FF512" i="37"/>
  <c r="FI512" i="37"/>
  <c r="DL512" i="37"/>
  <c r="DQ512" i="37"/>
  <c r="DK512" i="37"/>
  <c r="CR512" i="37"/>
  <c r="CO512" i="37"/>
  <c r="CU512" i="37"/>
  <c r="DY530" i="37"/>
  <c r="DW530" i="37"/>
  <c r="EC530" i="37"/>
  <c r="EB530" i="37"/>
  <c r="ED530" i="37"/>
  <c r="DR530" i="37"/>
  <c r="DN530" i="37"/>
  <c r="DS530" i="37"/>
  <c r="CP530" i="37"/>
  <c r="DL530" i="37"/>
  <c r="DQ530" i="37"/>
  <c r="CR530" i="37"/>
  <c r="CW530" i="37"/>
  <c r="CV530" i="37"/>
  <c r="CU530" i="37"/>
  <c r="EN199" i="37"/>
  <c r="EJ199" i="37"/>
  <c r="EO199" i="37"/>
  <c r="EI199" i="37"/>
  <c r="EL199" i="37"/>
  <c r="EH199" i="37"/>
  <c r="EK199" i="37"/>
  <c r="EN198" i="37"/>
  <c r="EJ198" i="37"/>
  <c r="EO198" i="37"/>
  <c r="EI198" i="37"/>
  <c r="EL198" i="37"/>
  <c r="EH198" i="37"/>
  <c r="EK198" i="37"/>
  <c r="FF468" i="37"/>
  <c r="CR468" i="37"/>
  <c r="FG468" i="37"/>
  <c r="FD468" i="37"/>
  <c r="EU468" i="37"/>
  <c r="DZ468" i="37"/>
  <c r="DW468" i="37"/>
  <c r="EH468" i="37"/>
  <c r="EK468" i="37"/>
  <c r="CP468" i="37"/>
  <c r="EV468" i="37"/>
  <c r="ES468" i="37"/>
  <c r="CS468" i="37"/>
  <c r="DY468" i="37"/>
  <c r="EJ468" i="37"/>
  <c r="CY309" i="37"/>
  <c r="FM309" i="37"/>
  <c r="GI309" i="37" s="1"/>
  <c r="FM310" i="37"/>
  <c r="EF310" i="37"/>
  <c r="CN310" i="37"/>
  <c r="FM312" i="37"/>
  <c r="GI312" i="37"/>
  <c r="EF312" i="37"/>
  <c r="GF312" i="37"/>
  <c r="CY282" i="37"/>
  <c r="GC282" i="37"/>
  <c r="FB282" i="37"/>
  <c r="GH282" i="37"/>
  <c r="EQ282" i="37"/>
  <c r="EF282" i="37"/>
  <c r="GF282" i="37" s="1"/>
  <c r="CY289" i="37"/>
  <c r="GC289" i="37" s="1"/>
  <c r="FM289" i="37"/>
  <c r="GI289" i="37" s="1"/>
  <c r="FB289" i="37"/>
  <c r="GH289" i="37" s="1"/>
  <c r="EQ289" i="37"/>
  <c r="GG289" i="37"/>
  <c r="FM304" i="37"/>
  <c r="FB304" i="37"/>
  <c r="DJ304" i="37"/>
  <c r="FB307" i="37"/>
  <c r="GH307" i="37"/>
  <c r="EQ307" i="37"/>
  <c r="GG307" i="37"/>
  <c r="BB316" i="37"/>
  <c r="BX316" i="37"/>
  <c r="BT316" i="37"/>
  <c r="BY316" i="37"/>
  <c r="BZ316" i="37"/>
  <c r="BV316" i="37"/>
  <c r="BW316" i="37"/>
  <c r="BU316" i="37"/>
  <c r="BL316" i="37"/>
  <c r="BR316" i="37"/>
  <c r="CB330" i="37"/>
  <c r="BM330" i="37"/>
  <c r="BA260" i="37"/>
  <c r="CC260" i="37"/>
  <c r="AY260" i="37"/>
  <c r="AZ260" i="37"/>
  <c r="BA262" i="37"/>
  <c r="CC262" i="37"/>
  <c r="AY262" i="37"/>
  <c r="AZ262" i="37"/>
  <c r="BA264" i="37"/>
  <c r="CC264" i="37" s="1"/>
  <c r="AY264" i="37"/>
  <c r="AZ264" i="37"/>
  <c r="BA266" i="37"/>
  <c r="CC266" i="37"/>
  <c r="AY266" i="37"/>
  <c r="AZ266" i="37"/>
  <c r="BA268" i="37"/>
  <c r="CC268" i="37" s="1"/>
  <c r="AY268" i="37"/>
  <c r="AZ268" i="37"/>
  <c r="BA270" i="37"/>
  <c r="CC270" i="37" s="1"/>
  <c r="AY270" i="37"/>
  <c r="AZ270" i="37"/>
  <c r="BA272" i="37"/>
  <c r="CC272" i="37" s="1"/>
  <c r="AY272" i="37"/>
  <c r="AZ272" i="37"/>
  <c r="BA274" i="37"/>
  <c r="CC274" i="37" s="1"/>
  <c r="AY274" i="37"/>
  <c r="AZ274" i="37"/>
  <c r="BA276" i="37"/>
  <c r="CC276" i="37" s="1"/>
  <c r="AY276" i="37"/>
  <c r="AZ276" i="37"/>
  <c r="BA278" i="37"/>
  <c r="CC278" i="37" s="1"/>
  <c r="AY278" i="37"/>
  <c r="AZ278" i="37"/>
  <c r="BA280" i="37"/>
  <c r="CC280" i="37" s="1"/>
  <c r="AY280" i="37"/>
  <c r="AZ280" i="37"/>
  <c r="EF528" i="37"/>
  <c r="FB528" i="37"/>
  <c r="FB542" i="37"/>
  <c r="GH542" i="37" s="1"/>
  <c r="GK542" i="37" s="1"/>
  <c r="FM542" i="37"/>
  <c r="EU554" i="37"/>
  <c r="ES554" i="37"/>
  <c r="DY554" i="37"/>
  <c r="DW554" i="37"/>
  <c r="DX554" i="37"/>
  <c r="ET554" i="37"/>
  <c r="DZ554" i="37"/>
  <c r="EV554" i="37"/>
  <c r="FF554" i="37"/>
  <c r="FE554" i="37"/>
  <c r="FD554" i="37"/>
  <c r="FG554" i="37"/>
  <c r="EH554" i="37"/>
  <c r="EK554" i="37"/>
  <c r="EJ554" i="37"/>
  <c r="EI554" i="37"/>
  <c r="CB6" i="37"/>
  <c r="BM6" i="37"/>
  <c r="BP6" i="37"/>
  <c r="BB25" i="37"/>
  <c r="BZ25" i="37"/>
  <c r="BV25" i="37"/>
  <c r="BW25" i="37"/>
  <c r="BX25" i="37"/>
  <c r="BL25" i="37"/>
  <c r="CB37" i="37"/>
  <c r="BM37" i="37"/>
  <c r="BP37" i="37"/>
  <c r="BB215" i="37"/>
  <c r="BV215" i="37"/>
  <c r="BW215" i="37"/>
  <c r="BU215" i="37"/>
  <c r="BX215" i="37"/>
  <c r="BT215" i="37"/>
  <c r="CA215" i="37"/>
  <c r="BY215" i="37"/>
  <c r="BL215" i="37"/>
  <c r="BO215" i="37"/>
  <c r="CB223" i="37"/>
  <c r="BM223" i="37"/>
  <c r="BP223" i="37" s="1"/>
  <c r="BB318" i="37"/>
  <c r="BX318" i="37"/>
  <c r="BT318" i="37"/>
  <c r="BY318" i="37"/>
  <c r="BV318" i="37"/>
  <c r="BW318" i="37"/>
  <c r="BU318" i="37"/>
  <c r="BL318" i="37"/>
  <c r="BR318" i="37"/>
  <c r="CB322" i="37"/>
  <c r="BM322" i="37"/>
  <c r="BB489" i="37"/>
  <c r="BZ489" i="37"/>
  <c r="BV489" i="37"/>
  <c r="BW489" i="37"/>
  <c r="BL489" i="37"/>
  <c r="BO489" i="37"/>
  <c r="BX489" i="37"/>
  <c r="BT489" i="37"/>
  <c r="BY489" i="37"/>
  <c r="CB377" i="37"/>
  <c r="BM377" i="37"/>
  <c r="CB445" i="37"/>
  <c r="BM445" i="37"/>
  <c r="BP445" i="37"/>
  <c r="CB553" i="37"/>
  <c r="BM553" i="37"/>
  <c r="BP553" i="37" s="1"/>
  <c r="CA282" i="37"/>
  <c r="BW282" i="37"/>
  <c r="BV282" i="37"/>
  <c r="BT282" i="37"/>
  <c r="BB282" i="37"/>
  <c r="BL282" i="37"/>
  <c r="BR282" i="37" s="1"/>
  <c r="CB284" i="37"/>
  <c r="BM284" i="37"/>
  <c r="BP284" i="37"/>
  <c r="BW286" i="37"/>
  <c r="BT286" i="37"/>
  <c r="BY286" i="37"/>
  <c r="BV286" i="37"/>
  <c r="BB286" i="37"/>
  <c r="BL286" i="37"/>
  <c r="BO286" i="37"/>
  <c r="CB288" i="37"/>
  <c r="BM288" i="37"/>
  <c r="CA290" i="37"/>
  <c r="BW290" i="37"/>
  <c r="BT290" i="37"/>
  <c r="BY290" i="37"/>
  <c r="BV290" i="37"/>
  <c r="BX290" i="37"/>
  <c r="BB290" i="37"/>
  <c r="BL290" i="37"/>
  <c r="BR290" i="37"/>
  <c r="CB292" i="37"/>
  <c r="BM292" i="37"/>
  <c r="BP292" i="37" s="1"/>
  <c r="BW294" i="37"/>
  <c r="BV294" i="37"/>
  <c r="BT294" i="37"/>
  <c r="BZ294" i="37"/>
  <c r="BB294" i="37"/>
  <c r="BL294" i="37"/>
  <c r="BO294" i="37"/>
  <c r="CB296" i="37"/>
  <c r="BM296" i="37"/>
  <c r="BW298" i="37"/>
  <c r="BY298" i="37"/>
  <c r="BX298" i="37"/>
  <c r="BB298" i="37"/>
  <c r="BL298" i="37"/>
  <c r="BR298" i="37"/>
  <c r="CB300" i="37"/>
  <c r="BM300" i="37"/>
  <c r="CA302" i="37"/>
  <c r="BW302" i="37"/>
  <c r="BV302" i="37"/>
  <c r="BT302" i="37"/>
  <c r="BZ302" i="37"/>
  <c r="BX302" i="37"/>
  <c r="BB302" i="37"/>
  <c r="BL302" i="37"/>
  <c r="BR302" i="37" s="1"/>
  <c r="CB304" i="37"/>
  <c r="BM304" i="37"/>
  <c r="BB306" i="37"/>
  <c r="BL306" i="37"/>
  <c r="BR306" i="37"/>
  <c r="CB309" i="37"/>
  <c r="BM309" i="37"/>
  <c r="BB312" i="37"/>
  <c r="BL312" i="37"/>
  <c r="BR312" i="37" s="1"/>
  <c r="CC379" i="37"/>
  <c r="CB379" i="37"/>
  <c r="BM379" i="37"/>
  <c r="BP379" i="37" s="1"/>
  <c r="CB551" i="37"/>
  <c r="BM551" i="37"/>
  <c r="FB53" i="37"/>
  <c r="GH53" i="37" s="1"/>
  <c r="DU53" i="37"/>
  <c r="CY53" i="37"/>
  <c r="EQ53" i="37"/>
  <c r="GG53" i="37"/>
  <c r="FB58" i="37"/>
  <c r="DU58" i="37"/>
  <c r="GE58" i="37"/>
  <c r="CN27" i="37"/>
  <c r="GB27" i="37"/>
  <c r="EF27" i="37"/>
  <c r="GF27" i="37"/>
  <c r="DU27" i="37"/>
  <c r="GE27" i="37"/>
  <c r="CY27" i="37"/>
  <c r="FM27" i="37"/>
  <c r="GI27" i="37" s="1"/>
  <c r="BA8" i="37"/>
  <c r="CC8" i="37" s="1"/>
  <c r="AY8" i="37"/>
  <c r="AZ8" i="37"/>
  <c r="BA11" i="37"/>
  <c r="CC11" i="37" s="1"/>
  <c r="AY11" i="37"/>
  <c r="AZ11" i="37"/>
  <c r="BA13" i="37"/>
  <c r="CC13" i="37" s="1"/>
  <c r="AY13" i="37"/>
  <c r="AZ13" i="37"/>
  <c r="BA19" i="37"/>
  <c r="CC19" i="37" s="1"/>
  <c r="AY19" i="37"/>
  <c r="AZ19" i="37"/>
  <c r="AZ22" i="37"/>
  <c r="BA22" i="37"/>
  <c r="CC22" i="37"/>
  <c r="AY22" i="37"/>
  <c r="EF237" i="37"/>
  <c r="GF237" i="37"/>
  <c r="EQ237" i="37"/>
  <c r="GG237" i="37"/>
  <c r="FM238" i="37"/>
  <c r="CY238" i="37"/>
  <c r="CN238" i="37"/>
  <c r="GB238" i="37"/>
  <c r="EF238" i="37"/>
  <c r="GF238" i="37"/>
  <c r="FB238" i="37"/>
  <c r="GH238" i="37"/>
  <c r="DJ295" i="37"/>
  <c r="GD295" i="37"/>
  <c r="FB295" i="37"/>
  <c r="GH295" i="37"/>
  <c r="FM298" i="37"/>
  <c r="GI298" i="37"/>
  <c r="CY298" i="37"/>
  <c r="GC298" i="37"/>
  <c r="FB298" i="37"/>
  <c r="GH298" i="37"/>
  <c r="DJ298" i="37"/>
  <c r="GD298" i="37"/>
  <c r="CN298" i="37"/>
  <c r="DJ301" i="37"/>
  <c r="GD301" i="37" s="1"/>
  <c r="GK301" i="37" s="1"/>
  <c r="FB301" i="37"/>
  <c r="GH301" i="37" s="1"/>
  <c r="CB314" i="37"/>
  <c r="BM314" i="37"/>
  <c r="BB326" i="37"/>
  <c r="BX326" i="37"/>
  <c r="BT326" i="37"/>
  <c r="CA326" i="37"/>
  <c r="BY326" i="37"/>
  <c r="BL326" i="37"/>
  <c r="BR326" i="37"/>
  <c r="BZ326" i="37"/>
  <c r="BV326" i="37"/>
  <c r="BW326" i="37"/>
  <c r="EX437" i="37"/>
  <c r="EU437" i="37"/>
  <c r="EW437" i="37"/>
  <c r="DQ437" i="37"/>
  <c r="FI437" i="37"/>
  <c r="DN437" i="37"/>
  <c r="FH437" i="37"/>
  <c r="FD437" i="37"/>
  <c r="CU437" i="37"/>
  <c r="ES437" i="37"/>
  <c r="DL437" i="37"/>
  <c r="FF437" i="37"/>
  <c r="DP437" i="37"/>
  <c r="CP437" i="37"/>
  <c r="CR437" i="37"/>
  <c r="CT437" i="37"/>
  <c r="CN500" i="37"/>
  <c r="GB500" i="37"/>
  <c r="DJ500" i="37"/>
  <c r="FB515" i="37"/>
  <c r="GH515" i="37" s="1"/>
  <c r="FM515" i="37"/>
  <c r="GI515" i="37" s="1"/>
  <c r="EQ515" i="37"/>
  <c r="DJ543" i="37"/>
  <c r="FB543" i="37"/>
  <c r="CN543" i="37"/>
  <c r="EF543" i="37"/>
  <c r="FM543" i="37"/>
  <c r="CY543" i="37"/>
  <c r="EF568" i="37"/>
  <c r="GF568" i="37"/>
  <c r="FB568" i="37"/>
  <c r="CY568" i="37"/>
  <c r="GC568" i="37" s="1"/>
  <c r="GK568" i="37" s="1"/>
  <c r="CT443" i="37"/>
  <c r="CP443" i="37"/>
  <c r="CU443" i="37"/>
  <c r="CO443" i="37"/>
  <c r="FH443" i="37"/>
  <c r="FD443" i="37"/>
  <c r="FG443" i="37"/>
  <c r="CR443" i="37"/>
  <c r="CS443" i="37"/>
  <c r="FJ443" i="37"/>
  <c r="FF443" i="37"/>
  <c r="FC443" i="37"/>
  <c r="FI443" i="37"/>
  <c r="CV443" i="37"/>
  <c r="FT513" i="37"/>
  <c r="FP513" i="37"/>
  <c r="FU513" i="37"/>
  <c r="FQ513" i="37"/>
  <c r="FR513" i="37"/>
  <c r="FO513" i="37"/>
  <c r="EU529" i="37"/>
  <c r="DY529" i="37"/>
  <c r="CG529" i="37"/>
  <c r="CD529" i="37"/>
  <c r="CH529" i="37"/>
  <c r="DV529" i="37"/>
  <c r="DZ529" i="37"/>
  <c r="ER529" i="37"/>
  <c r="EV529" i="37"/>
  <c r="CJ529" i="37"/>
  <c r="EB529" i="37"/>
  <c r="EX529" i="37"/>
  <c r="FG529" i="37"/>
  <c r="FC529" i="37"/>
  <c r="CO529" i="37"/>
  <c r="FF529" i="37"/>
  <c r="FI529" i="37"/>
  <c r="CR529" i="37"/>
  <c r="CS529" i="37"/>
  <c r="CU529" i="37"/>
  <c r="EU533" i="37"/>
  <c r="ES533" i="37"/>
  <c r="DY533" i="37"/>
  <c r="DW533" i="37"/>
  <c r="DV533" i="37"/>
  <c r="DZ533" i="37"/>
  <c r="ER533" i="37"/>
  <c r="EV533" i="37"/>
  <c r="EB533" i="37"/>
  <c r="EX533" i="37"/>
  <c r="FD533" i="37"/>
  <c r="FG533" i="37"/>
  <c r="FC533" i="37"/>
  <c r="CP533" i="37"/>
  <c r="CO533" i="37"/>
  <c r="FF533" i="37"/>
  <c r="FI533" i="37"/>
  <c r="CR533" i="37"/>
  <c r="CS533" i="37"/>
  <c r="CU533" i="37"/>
  <c r="BB27" i="37"/>
  <c r="BL27" i="37"/>
  <c r="BR27" i="37"/>
  <c r="CB33" i="37"/>
  <c r="BM33" i="37"/>
  <c r="BB39" i="37"/>
  <c r="BL39" i="37"/>
  <c r="BO39" i="37"/>
  <c r="CB213" i="37"/>
  <c r="BM213" i="37"/>
  <c r="BP213" i="37" s="1"/>
  <c r="BB221" i="37"/>
  <c r="BX221" i="37"/>
  <c r="BT221" i="37"/>
  <c r="BZ221" i="37"/>
  <c r="BV221" i="37"/>
  <c r="BW221" i="37"/>
  <c r="BL221" i="37"/>
  <c r="BO221" i="37"/>
  <c r="CB229" i="37"/>
  <c r="BM229" i="37"/>
  <c r="BP229" i="37" s="1"/>
  <c r="CB328" i="37"/>
  <c r="BM328" i="37"/>
  <c r="BB439" i="37"/>
  <c r="BL439" i="37"/>
  <c r="BO439" i="37"/>
  <c r="CB487" i="37"/>
  <c r="BM487" i="37"/>
  <c r="BP487" i="37"/>
  <c r="BB385" i="37"/>
  <c r="BT385" i="37"/>
  <c r="BY385" i="37"/>
  <c r="BV385" i="37"/>
  <c r="BW385" i="37"/>
  <c r="BL385" i="37"/>
  <c r="BO385" i="37"/>
  <c r="BB442" i="37"/>
  <c r="BL442" i="37"/>
  <c r="BO442" i="37"/>
  <c r="CB442" i="37"/>
  <c r="BM442" i="37"/>
  <c r="BP442" i="37" s="1"/>
  <c r="BB441" i="37"/>
  <c r="BL441" i="37"/>
  <c r="BO441" i="37"/>
  <c r="CB483" i="37"/>
  <c r="GJ483" i="37"/>
  <c r="BM483" i="37"/>
  <c r="BB542" i="37"/>
  <c r="BV542" i="37"/>
  <c r="BY542" i="37"/>
  <c r="BW542" i="37"/>
  <c r="BX542" i="37"/>
  <c r="BT542" i="37"/>
  <c r="BU542" i="37"/>
  <c r="BL542" i="37"/>
  <c r="BR542" i="37"/>
  <c r="CB542" i="37"/>
  <c r="BM542" i="37"/>
  <c r="BB484" i="37"/>
  <c r="BV484" i="37"/>
  <c r="BY484" i="37"/>
  <c r="BW484" i="37"/>
  <c r="BX484" i="37"/>
  <c r="BT484" i="37"/>
  <c r="CA484" i="37"/>
  <c r="BL484" i="37"/>
  <c r="BO484" i="37" s="1"/>
  <c r="CB484" i="37"/>
  <c r="BM484" i="37"/>
  <c r="BP484" i="37"/>
  <c r="BL110" i="37"/>
  <c r="BB110" i="37"/>
  <c r="BL140" i="37"/>
  <c r="BR140" i="37"/>
  <c r="BB140" i="37"/>
  <c r="BV161" i="37"/>
  <c r="BU161" i="37"/>
  <c r="BB161" i="37"/>
  <c r="BX161" i="37"/>
  <c r="BT161" i="37"/>
  <c r="BW161" i="37"/>
  <c r="BL161" i="37"/>
  <c r="BR161" i="37" s="1"/>
  <c r="BL176" i="37"/>
  <c r="BR176" i="37" s="1"/>
  <c r="BB176" i="37"/>
  <c r="BL187" i="37"/>
  <c r="BR187" i="37"/>
  <c r="BB187" i="37"/>
  <c r="BZ195" i="37"/>
  <c r="BV195" i="37"/>
  <c r="BU195" i="37"/>
  <c r="BL195" i="37"/>
  <c r="BR195" i="37"/>
  <c r="BB195" i="37"/>
  <c r="BX195" i="37"/>
  <c r="CA195" i="37"/>
  <c r="BW195" i="37"/>
  <c r="BB47" i="37"/>
  <c r="BZ47" i="37"/>
  <c r="BV47" i="37"/>
  <c r="BY47" i="37"/>
  <c r="BU47" i="37"/>
  <c r="BL47" i="37"/>
  <c r="BR47" i="37"/>
  <c r="BX47" i="37"/>
  <c r="BT47" i="37"/>
  <c r="CA47" i="37"/>
  <c r="BW47" i="37"/>
  <c r="BL61" i="37"/>
  <c r="BR61" i="37"/>
  <c r="BB61" i="37"/>
  <c r="BB67" i="37"/>
  <c r="BZ67" i="37"/>
  <c r="BV67" i="37"/>
  <c r="BU67" i="37"/>
  <c r="BL67" i="37"/>
  <c r="BX67" i="37"/>
  <c r="BW67" i="37"/>
  <c r="BL84" i="37"/>
  <c r="BR84" i="37"/>
  <c r="BZ84" i="37"/>
  <c r="BV84" i="37"/>
  <c r="BT84" i="37"/>
  <c r="BW84" i="37"/>
  <c r="BB84" i="37"/>
  <c r="BV115" i="37"/>
  <c r="BB115" i="37"/>
  <c r="BX115" i="37"/>
  <c r="BW115" i="37"/>
  <c r="BL115" i="37"/>
  <c r="BR115" i="37"/>
  <c r="BB128" i="37"/>
  <c r="BL128" i="37"/>
  <c r="BO128" i="37"/>
  <c r="BB146" i="37"/>
  <c r="BV146" i="37"/>
  <c r="BU146" i="37"/>
  <c r="BL146" i="37"/>
  <c r="BR146" i="37" s="1"/>
  <c r="BX146" i="37"/>
  <c r="BT146" i="37"/>
  <c r="CA146" i="37"/>
  <c r="BW146" i="37"/>
  <c r="BB190" i="37"/>
  <c r="BL190" i="37"/>
  <c r="BO190" i="37"/>
  <c r="BB204" i="37"/>
  <c r="BZ204" i="37"/>
  <c r="BV204" i="37"/>
  <c r="BY204" i="37"/>
  <c r="BL204" i="37"/>
  <c r="BO204" i="37"/>
  <c r="BX204" i="37"/>
  <c r="BT204" i="37"/>
  <c r="CA204" i="37"/>
  <c r="BW204" i="37"/>
  <c r="BL51" i="37"/>
  <c r="BO51" i="37"/>
  <c r="BV51" i="37"/>
  <c r="BY51" i="37"/>
  <c r="BU51" i="37"/>
  <c r="BW51" i="37"/>
  <c r="BL57" i="37"/>
  <c r="BR57" i="37" s="1"/>
  <c r="BB57" i="37"/>
  <c r="BL62" i="37"/>
  <c r="BO62" i="37"/>
  <c r="BB62" i="37"/>
  <c r="BB87" i="37"/>
  <c r="BX87" i="37"/>
  <c r="BT87" i="37"/>
  <c r="CA87" i="37"/>
  <c r="BL87" i="37"/>
  <c r="BO87" i="37" s="1"/>
  <c r="BV87" i="37"/>
  <c r="BB321" i="37"/>
  <c r="BL321" i="37"/>
  <c r="BR321" i="37" s="1"/>
  <c r="BL338" i="37"/>
  <c r="BZ338" i="37"/>
  <c r="BV338" i="37"/>
  <c r="BY338" i="37"/>
  <c r="BU338" i="37"/>
  <c r="BX338" i="37"/>
  <c r="BT338" i="37"/>
  <c r="BW338" i="37"/>
  <c r="BB338" i="37"/>
  <c r="BL350" i="37"/>
  <c r="BR350" i="37"/>
  <c r="BB350" i="37"/>
  <c r="BL359" i="37"/>
  <c r="BR359" i="37"/>
  <c r="BB384" i="37"/>
  <c r="BL384" i="37"/>
  <c r="BR384" i="37"/>
  <c r="BX384" i="37"/>
  <c r="BT384" i="37"/>
  <c r="BU384" i="37"/>
  <c r="BY384" i="37"/>
  <c r="BW384" i="37"/>
  <c r="BL396" i="37"/>
  <c r="BO396" i="37"/>
  <c r="BL412" i="37"/>
  <c r="BO412" i="37"/>
  <c r="BZ428" i="37"/>
  <c r="BV428" i="37"/>
  <c r="BY428" i="37"/>
  <c r="BU428" i="37"/>
  <c r="BT428" i="37"/>
  <c r="BW428" i="37"/>
  <c r="BL428" i="37"/>
  <c r="BO428" i="37"/>
  <c r="BL405" i="37"/>
  <c r="BO405" i="37" s="1"/>
  <c r="BV405" i="37"/>
  <c r="BY405" i="37"/>
  <c r="BT405" i="37"/>
  <c r="BW405" i="37"/>
  <c r="BL420" i="37"/>
  <c r="BO420" i="37"/>
  <c r="BL464" i="37"/>
  <c r="BO464" i="37" s="1"/>
  <c r="BV455" i="37"/>
  <c r="BY455" i="37"/>
  <c r="BL455" i="37"/>
  <c r="BO455" i="37"/>
  <c r="BT455" i="37"/>
  <c r="CA455" i="37"/>
  <c r="BW455" i="37"/>
  <c r="BB455" i="37"/>
  <c r="BX501" i="37"/>
  <c r="CA501" i="37"/>
  <c r="BW501" i="37"/>
  <c r="BL501" i="37"/>
  <c r="BR501" i="37" s="1"/>
  <c r="BV501" i="37"/>
  <c r="BY501" i="37"/>
  <c r="BU501" i="37"/>
  <c r="BB501" i="37"/>
  <c r="BL517" i="37"/>
  <c r="BO517" i="37"/>
  <c r="BV517" i="37"/>
  <c r="BW517" i="37"/>
  <c r="BB517" i="37"/>
  <c r="BX517" i="37"/>
  <c r="BY517" i="37"/>
  <c r="BU517" i="37"/>
  <c r="BT565" i="37"/>
  <c r="BB565" i="37"/>
  <c r="BL565" i="37"/>
  <c r="BO565" i="37"/>
  <c r="BV565" i="37"/>
  <c r="BY565" i="37"/>
  <c r="BB528" i="37"/>
  <c r="BV528" i="37"/>
  <c r="BY528" i="37"/>
  <c r="BU528" i="37"/>
  <c r="BT528" i="37"/>
  <c r="CA528" i="37"/>
  <c r="BW528" i="37"/>
  <c r="BL528" i="37"/>
  <c r="BR528" i="37"/>
  <c r="BB536" i="37"/>
  <c r="BV536" i="37"/>
  <c r="BY536" i="37"/>
  <c r="BU536" i="37"/>
  <c r="BX536" i="37"/>
  <c r="BT536" i="37"/>
  <c r="CA536" i="37"/>
  <c r="BW536" i="37"/>
  <c r="BL536" i="37"/>
  <c r="BR536" i="37"/>
  <c r="BL100" i="37"/>
  <c r="BB100" i="37"/>
  <c r="BV100" i="37"/>
  <c r="BY100" i="37"/>
  <c r="BU100" i="37"/>
  <c r="GA100" i="37" s="1"/>
  <c r="BW100" i="37"/>
  <c r="BB106" i="37"/>
  <c r="BL106" i="37"/>
  <c r="BR106" i="37"/>
  <c r="BV125" i="37"/>
  <c r="BY125" i="37"/>
  <c r="BU125" i="37"/>
  <c r="BB125" i="37"/>
  <c r="BT125" i="37"/>
  <c r="BW125" i="37"/>
  <c r="GA125" i="37" s="1"/>
  <c r="BL125" i="37"/>
  <c r="BL152" i="37"/>
  <c r="BR152" i="37"/>
  <c r="BB152" i="37"/>
  <c r="BL164" i="37"/>
  <c r="BR164" i="37"/>
  <c r="BB164" i="37"/>
  <c r="BZ164" i="37"/>
  <c r="BV164" i="37"/>
  <c r="BY164" i="37"/>
  <c r="BU164" i="37"/>
  <c r="BX164" i="37"/>
  <c r="BT164" i="37"/>
  <c r="CA164" i="37"/>
  <c r="BW164" i="37"/>
  <c r="BL172" i="37"/>
  <c r="BO172" i="37"/>
  <c r="BB172" i="37"/>
  <c r="BV172" i="37"/>
  <c r="BU172" i="37"/>
  <c r="BX172" i="37"/>
  <c r="BT172" i="37"/>
  <c r="CA172" i="37"/>
  <c r="BW172" i="37"/>
  <c r="BB26" i="37"/>
  <c r="BL26" i="37"/>
  <c r="BR26" i="37"/>
  <c r="BL79" i="37"/>
  <c r="BO79" i="37"/>
  <c r="BV79" i="37"/>
  <c r="BB79" i="37"/>
  <c r="BX79" i="37"/>
  <c r="BL93" i="37"/>
  <c r="BR93" i="37"/>
  <c r="BB93" i="37"/>
  <c r="BZ99" i="37"/>
  <c r="BV99" i="37"/>
  <c r="BY99" i="37"/>
  <c r="BU99" i="37"/>
  <c r="BL99" i="37"/>
  <c r="BR99" i="37"/>
  <c r="BB99" i="37"/>
  <c r="BX99" i="37"/>
  <c r="BT99" i="37"/>
  <c r="BW99" i="37"/>
  <c r="BV121" i="37"/>
  <c r="BY121" i="37"/>
  <c r="BU121" i="37"/>
  <c r="BB121" i="37"/>
  <c r="BX121" i="37"/>
  <c r="BL121" i="37"/>
  <c r="BO121" i="37"/>
  <c r="BB130" i="37"/>
  <c r="BV130" i="37"/>
  <c r="BU130" i="37"/>
  <c r="BL130" i="37"/>
  <c r="BO130" i="37"/>
  <c r="BT130" i="37"/>
  <c r="BL148" i="37"/>
  <c r="BO148" i="37"/>
  <c r="BB148" i="37"/>
  <c r="BL156" i="37"/>
  <c r="BR156" i="37"/>
  <c r="BB156" i="37"/>
  <c r="BV156" i="37"/>
  <c r="BU156" i="37"/>
  <c r="BX156" i="37"/>
  <c r="BT156" i="37"/>
  <c r="BW156" i="37"/>
  <c r="BZ169" i="37"/>
  <c r="BV169" i="37"/>
  <c r="BY169" i="37"/>
  <c r="BU169" i="37"/>
  <c r="BL169" i="37"/>
  <c r="BR169" i="37"/>
  <c r="BB169" i="37"/>
  <c r="BX169" i="37"/>
  <c r="BT169" i="37"/>
  <c r="CA169" i="37"/>
  <c r="BW169" i="37"/>
  <c r="BB178" i="37"/>
  <c r="BZ178" i="37"/>
  <c r="BV178" i="37"/>
  <c r="BY178" i="37"/>
  <c r="BU178" i="37"/>
  <c r="BL178" i="37"/>
  <c r="BR178" i="37" s="1"/>
  <c r="BX178" i="37"/>
  <c r="BT178" i="37"/>
  <c r="BW178" i="37"/>
  <c r="BB186" i="37"/>
  <c r="BZ186" i="37"/>
  <c r="BV186" i="37"/>
  <c r="BU186" i="37"/>
  <c r="BL186" i="37"/>
  <c r="BX186" i="37"/>
  <c r="BT186" i="37"/>
  <c r="CA186" i="37"/>
  <c r="BW186" i="37"/>
  <c r="BL46" i="37"/>
  <c r="BO46" i="37"/>
  <c r="BZ46" i="37"/>
  <c r="BV46" i="37"/>
  <c r="BU46" i="37"/>
  <c r="BB46" i="37"/>
  <c r="BX46" i="37"/>
  <c r="BW46" i="37"/>
  <c r="BL70" i="37"/>
  <c r="BR70" i="37" s="1"/>
  <c r="BX70" i="37"/>
  <c r="BT70" i="37"/>
  <c r="BB70" i="37"/>
  <c r="BZ70" i="37"/>
  <c r="BV70" i="37"/>
  <c r="BL80" i="37"/>
  <c r="BR80" i="37" s="1"/>
  <c r="BX80" i="37"/>
  <c r="BT80" i="37"/>
  <c r="CA80" i="37"/>
  <c r="BV80" i="37"/>
  <c r="BB80" i="37"/>
  <c r="BV313" i="37"/>
  <c r="BY313" i="37"/>
  <c r="BW313" i="37"/>
  <c r="BL313" i="37"/>
  <c r="BO313" i="37"/>
  <c r="BT313" i="37"/>
  <c r="BL333" i="37"/>
  <c r="BR333" i="37"/>
  <c r="BL341" i="37"/>
  <c r="BR341" i="37"/>
  <c r="BV341" i="37"/>
  <c r="BY341" i="37"/>
  <c r="BX341" i="37"/>
  <c r="BT341" i="37"/>
  <c r="CA341" i="37"/>
  <c r="BW341" i="37"/>
  <c r="BL354" i="37"/>
  <c r="BR354" i="37"/>
  <c r="BV354" i="37"/>
  <c r="BY354" i="37"/>
  <c r="BX354" i="37"/>
  <c r="CA354" i="37"/>
  <c r="BW354" i="37"/>
  <c r="BL366" i="37"/>
  <c r="BR366" i="37"/>
  <c r="BL370" i="37"/>
  <c r="BR370" i="37"/>
  <c r="BZ394" i="37"/>
  <c r="BV394" i="37"/>
  <c r="BY394" i="37"/>
  <c r="BT394" i="37"/>
  <c r="BW394" i="37"/>
  <c r="BL394" i="37"/>
  <c r="BO394" i="37"/>
  <c r="BL411" i="37"/>
  <c r="BO411" i="37"/>
  <c r="BL417" i="37"/>
  <c r="BV417" i="37"/>
  <c r="BY417" i="37"/>
  <c r="BT417" i="37"/>
  <c r="BT391" i="37"/>
  <c r="CA391" i="37"/>
  <c r="BW391" i="37"/>
  <c r="BL391" i="37"/>
  <c r="BO391" i="37"/>
  <c r="BZ391" i="37"/>
  <c r="BV391" i="37"/>
  <c r="BY391" i="37"/>
  <c r="BL407" i="37"/>
  <c r="BO407" i="37"/>
  <c r="BV407" i="37"/>
  <c r="BY407" i="37"/>
  <c r="BX407" i="37"/>
  <c r="BT407" i="37"/>
  <c r="BW407" i="37"/>
  <c r="BL425" i="37"/>
  <c r="BO425" i="37" s="1"/>
  <c r="BL448" i="37"/>
  <c r="BO448" i="37"/>
  <c r="BX448" i="37"/>
  <c r="BT448" i="37"/>
  <c r="BW448" i="37"/>
  <c r="BB448" i="37"/>
  <c r="BZ448" i="37"/>
  <c r="BV448" i="37"/>
  <c r="BY448" i="37"/>
  <c r="BL504" i="37"/>
  <c r="BR504" i="37" s="1"/>
  <c r="BZ504" i="37"/>
  <c r="BZ583" i="37" s="1"/>
  <c r="BY504" i="37"/>
  <c r="BB504" i="37"/>
  <c r="BX504" i="37"/>
  <c r="BT504" i="37"/>
  <c r="CA504" i="37"/>
  <c r="BW504" i="37"/>
  <c r="BB532" i="37"/>
  <c r="BV532" i="37"/>
  <c r="BY532" i="37"/>
  <c r="BT532" i="37"/>
  <c r="CA532" i="37"/>
  <c r="BW532" i="37"/>
  <c r="BL532" i="37"/>
  <c r="BO532" i="37"/>
  <c r="EU564" i="37"/>
  <c r="ER564" i="37"/>
  <c r="EW564" i="37"/>
  <c r="ES564" i="37"/>
  <c r="EX564" i="37"/>
  <c r="FF564" i="37"/>
  <c r="FI564" i="37"/>
  <c r="DP564" i="37"/>
  <c r="DL564" i="37"/>
  <c r="DK564" i="37"/>
  <c r="FH564" i="37"/>
  <c r="FD564" i="37"/>
  <c r="FC564" i="37"/>
  <c r="DN564" i="37"/>
  <c r="DQ564" i="37"/>
  <c r="CP564" i="37"/>
  <c r="CU564" i="37"/>
  <c r="GD10" i="37"/>
  <c r="DP113" i="37"/>
  <c r="DL113" i="37"/>
  <c r="CV113" i="37"/>
  <c r="CR113" i="37"/>
  <c r="DR113" i="37"/>
  <c r="DN113" i="37"/>
  <c r="DS113" i="37"/>
  <c r="CT113" i="37"/>
  <c r="CP113" i="37"/>
  <c r="CW113" i="37"/>
  <c r="EL113" i="37"/>
  <c r="EH113" i="37"/>
  <c r="EN113" i="37"/>
  <c r="EJ113" i="37"/>
  <c r="EO113" i="37"/>
  <c r="EW344" i="37"/>
  <c r="EU344" i="37"/>
  <c r="ES344" i="37"/>
  <c r="ER344" i="37"/>
  <c r="EX344" i="37"/>
  <c r="FF344" i="37"/>
  <c r="FI344" i="37"/>
  <c r="DP344" i="37"/>
  <c r="DL344" i="37"/>
  <c r="DQ344" i="37"/>
  <c r="DK344" i="37"/>
  <c r="CR344" i="37"/>
  <c r="FH344" i="37"/>
  <c r="FD344" i="37"/>
  <c r="FC344" i="37"/>
  <c r="DN344" i="37"/>
  <c r="CT344" i="37"/>
  <c r="CP344" i="37"/>
  <c r="CO344" i="37"/>
  <c r="CU344" i="37"/>
  <c r="FH451" i="37"/>
  <c r="FD451" i="37"/>
  <c r="FG451" i="37"/>
  <c r="CT451" i="37"/>
  <c r="CP451" i="37"/>
  <c r="FJ451" i="37"/>
  <c r="FF451" i="37"/>
  <c r="FI451" i="37"/>
  <c r="CV451" i="37"/>
  <c r="CR451" i="37"/>
  <c r="CS451" i="37"/>
  <c r="CU451" i="37"/>
  <c r="EW559" i="37"/>
  <c r="EU559" i="37"/>
  <c r="ES559" i="37"/>
  <c r="ER559" i="37"/>
  <c r="EV559" i="37"/>
  <c r="ET559" i="37"/>
  <c r="FH559" i="37"/>
  <c r="FD559" i="37"/>
  <c r="FG559" i="37"/>
  <c r="FC559" i="37"/>
  <c r="FF559" i="37"/>
  <c r="FE559" i="37"/>
  <c r="EL559" i="37"/>
  <c r="EH559" i="37"/>
  <c r="EK559" i="37"/>
  <c r="EG559" i="37"/>
  <c r="EJ559" i="37"/>
  <c r="EI559" i="37"/>
  <c r="CY26" i="37"/>
  <c r="EQ26" i="37"/>
  <c r="GG26" i="37" s="1"/>
  <c r="CN32" i="37"/>
  <c r="CY8" i="37"/>
  <c r="FM8" i="37"/>
  <c r="EQ8" i="37"/>
  <c r="GG8" i="37"/>
  <c r="EF8" i="37"/>
  <c r="GF8" i="37"/>
  <c r="CY12" i="37"/>
  <c r="FB12" i="37"/>
  <c r="CY18" i="37"/>
  <c r="FM18" i="37"/>
  <c r="FB18" i="37"/>
  <c r="FM19" i="37"/>
  <c r="CY19" i="37"/>
  <c r="FB19" i="37"/>
  <c r="FB324" i="37"/>
  <c r="GH324" i="37"/>
  <c r="FM324" i="37"/>
  <c r="GI324" i="37"/>
  <c r="GI310" i="37"/>
  <c r="BA231" i="37"/>
  <c r="CC231" i="37" s="1"/>
  <c r="AY231" i="37"/>
  <c r="AZ231" i="37"/>
  <c r="BA233" i="37"/>
  <c r="CC233" i="37" s="1"/>
  <c r="AY233" i="37"/>
  <c r="AZ233" i="37"/>
  <c r="BA235" i="37"/>
  <c r="CC235" i="37" s="1"/>
  <c r="AY235" i="37"/>
  <c r="AZ235" i="37"/>
  <c r="BA237" i="37"/>
  <c r="CC237" i="37" s="1"/>
  <c r="AY237" i="37"/>
  <c r="AZ237" i="37"/>
  <c r="BA239" i="37"/>
  <c r="CC239" i="37" s="1"/>
  <c r="AY239" i="37"/>
  <c r="AZ239" i="37"/>
  <c r="BA241" i="37"/>
  <c r="CC241" i="37" s="1"/>
  <c r="AY241" i="37"/>
  <c r="AZ241" i="37"/>
  <c r="BA243" i="37"/>
  <c r="CC243" i="37" s="1"/>
  <c r="AY243" i="37"/>
  <c r="AZ243" i="37"/>
  <c r="BA245" i="37"/>
  <c r="CC245" i="37" s="1"/>
  <c r="AY245" i="37"/>
  <c r="AZ245" i="37"/>
  <c r="BA247" i="37"/>
  <c r="CC247" i="37" s="1"/>
  <c r="AY247" i="37"/>
  <c r="AZ247" i="37"/>
  <c r="BA249" i="37"/>
  <c r="CC249" i="37" s="1"/>
  <c r="AY249" i="37"/>
  <c r="AZ249" i="37"/>
  <c r="BA251" i="37"/>
  <c r="CC251" i="37" s="1"/>
  <c r="AY251" i="37"/>
  <c r="AZ251" i="37"/>
  <c r="BA253" i="37"/>
  <c r="CC253" i="37" s="1"/>
  <c r="AY253" i="37"/>
  <c r="AZ253" i="37"/>
  <c r="BA255" i="37"/>
  <c r="CC255" i="37" s="1"/>
  <c r="AY255" i="37"/>
  <c r="AZ255" i="37"/>
  <c r="BA257" i="37"/>
  <c r="CC257" i="37" s="1"/>
  <c r="AY257" i="37"/>
  <c r="AZ257" i="37"/>
  <c r="AX580" i="37"/>
  <c r="BA258" i="37"/>
  <c r="AY258" i="37"/>
  <c r="AZ258" i="37"/>
  <c r="BB336" i="37"/>
  <c r="BL336" i="37"/>
  <c r="BA259" i="37"/>
  <c r="CC259" i="37"/>
  <c r="AY259" i="37"/>
  <c r="AZ259" i="37"/>
  <c r="BA261" i="37"/>
  <c r="CC261" i="37"/>
  <c r="AY261" i="37"/>
  <c r="AZ261" i="37"/>
  <c r="BA263" i="37"/>
  <c r="CC263" i="37"/>
  <c r="AY263" i="37"/>
  <c r="AZ263" i="37"/>
  <c r="BA265" i="37"/>
  <c r="CC265" i="37"/>
  <c r="AY265" i="37"/>
  <c r="AZ265" i="37"/>
  <c r="BA267" i="37"/>
  <c r="CC267" i="37"/>
  <c r="AY267" i="37"/>
  <c r="AZ267" i="37"/>
  <c r="BA269" i="37"/>
  <c r="CC269" i="37"/>
  <c r="AY269" i="37"/>
  <c r="AZ269" i="37"/>
  <c r="BA271" i="37"/>
  <c r="CC271" i="37"/>
  <c r="AY271" i="37"/>
  <c r="AZ271" i="37"/>
  <c r="BA273" i="37"/>
  <c r="CC273" i="37"/>
  <c r="AY273" i="37"/>
  <c r="AZ273" i="37"/>
  <c r="BA275" i="37"/>
  <c r="CC275" i="37"/>
  <c r="AY275" i="37"/>
  <c r="AZ275" i="37"/>
  <c r="BA277" i="37"/>
  <c r="CC277" i="37"/>
  <c r="AY277" i="37"/>
  <c r="AZ277" i="37"/>
  <c r="BA279" i="37"/>
  <c r="CC279" i="37"/>
  <c r="AY279" i="37"/>
  <c r="AZ279" i="37"/>
  <c r="DJ504" i="37"/>
  <c r="GD504" i="37"/>
  <c r="CY504" i="37"/>
  <c r="GC504" i="37"/>
  <c r="FT438" i="37"/>
  <c r="FU438" i="37"/>
  <c r="FS438" i="37"/>
  <c r="FR438" i="37"/>
  <c r="FN438" i="37"/>
  <c r="FQ438" i="37"/>
  <c r="FO438" i="37"/>
  <c r="CB383" i="37"/>
  <c r="BM383" i="37"/>
  <c r="BP383" i="37"/>
  <c r="BA474" i="37"/>
  <c r="CC474" i="37"/>
  <c r="AY474" i="37"/>
  <c r="AZ474" i="37"/>
  <c r="BA477" i="37"/>
  <c r="CC477" i="37"/>
  <c r="AY477" i="37"/>
  <c r="AZ477" i="37"/>
  <c r="BA480" i="37"/>
  <c r="CC480" i="37" s="1"/>
  <c r="AY480" i="37"/>
  <c r="AZ480" i="37"/>
  <c r="EW495" i="37"/>
  <c r="EU495" i="37"/>
  <c r="ES495" i="37"/>
  <c r="ET495" i="37"/>
  <c r="EX495" i="37"/>
  <c r="EV495" i="37"/>
  <c r="FF495" i="37"/>
  <c r="FI495" i="37"/>
  <c r="FE495" i="37"/>
  <c r="FH495" i="37"/>
  <c r="FD495" i="37"/>
  <c r="FG495" i="37"/>
  <c r="GA499" i="37"/>
  <c r="BQ522" i="37"/>
  <c r="CM522" i="37"/>
  <c r="FL522" i="37"/>
  <c r="CX522" i="37"/>
  <c r="DT522" i="37"/>
  <c r="DY527" i="37"/>
  <c r="CG527" i="37"/>
  <c r="CK527" i="37"/>
  <c r="CH527" i="37"/>
  <c r="DZ527" i="37"/>
  <c r="EC527" i="37"/>
  <c r="CJ527" i="37"/>
  <c r="EB527" i="37"/>
  <c r="GF527" i="37"/>
  <c r="FJ527" i="37"/>
  <c r="FF527" i="37"/>
  <c r="FI527" i="37"/>
  <c r="CV527" i="37"/>
  <c r="CS527" i="37"/>
  <c r="FG527" i="37"/>
  <c r="CU527" i="37"/>
  <c r="CR527" i="37"/>
  <c r="GC527" i="37" s="1"/>
  <c r="GK527" i="37" s="1"/>
  <c r="ES535" i="37"/>
  <c r="DW535" i="37"/>
  <c r="ED535" i="37"/>
  <c r="EZ535" i="37"/>
  <c r="EB535" i="37"/>
  <c r="EX535" i="37"/>
  <c r="DL535" i="37"/>
  <c r="DQ535" i="37"/>
  <c r="DA535" i="37"/>
  <c r="DS535" i="37"/>
  <c r="CP535" i="37"/>
  <c r="CU535" i="37"/>
  <c r="CW535" i="37"/>
  <c r="DH535" i="37"/>
  <c r="DF535" i="37"/>
  <c r="FT523" i="37"/>
  <c r="FP523" i="37"/>
  <c r="FS523" i="37"/>
  <c r="FQ523" i="37"/>
  <c r="FR523" i="37"/>
  <c r="FO523" i="37"/>
  <c r="FX523" i="37"/>
  <c r="FY523" i="37" s="1"/>
  <c r="FZ523" i="37" s="1"/>
  <c r="BQ541" i="37"/>
  <c r="FA541" i="37"/>
  <c r="EE541" i="37"/>
  <c r="FL541" i="37"/>
  <c r="GJ541" i="37"/>
  <c r="CX541" i="37"/>
  <c r="DJ525" i="37"/>
  <c r="GD525" i="37" s="1"/>
  <c r="FM525" i="37"/>
  <c r="EQ525" i="37"/>
  <c r="GG525" i="37"/>
  <c r="BB98" i="37"/>
  <c r="CA98" i="37"/>
  <c r="BW98" i="37"/>
  <c r="BL98" i="37"/>
  <c r="BO98" i="37" s="1"/>
  <c r="BV98" i="37"/>
  <c r="CB98" i="37"/>
  <c r="BM98" i="37"/>
  <c r="CB31" i="37"/>
  <c r="BM31" i="37"/>
  <c r="BB211" i="37"/>
  <c r="BT211" i="37"/>
  <c r="BY211" i="37"/>
  <c r="BV211" i="37"/>
  <c r="BW211" i="37"/>
  <c r="BU211" i="37"/>
  <c r="BL211" i="37"/>
  <c r="BO211" i="37"/>
  <c r="CB219" i="37"/>
  <c r="BM219" i="37"/>
  <c r="BP219" i="37" s="1"/>
  <c r="BB227" i="37"/>
  <c r="BT227" i="37"/>
  <c r="CA227" i="37"/>
  <c r="BV227" i="37"/>
  <c r="BW227" i="37"/>
  <c r="BU227" i="37"/>
  <c r="BL227" i="37"/>
  <c r="BO227" i="37" s="1"/>
  <c r="CB320" i="37"/>
  <c r="BM320" i="37"/>
  <c r="BB324" i="37"/>
  <c r="BX324" i="37"/>
  <c r="BT324" i="37"/>
  <c r="BY324" i="37"/>
  <c r="BV324" i="37"/>
  <c r="BW324" i="37"/>
  <c r="BU324" i="37"/>
  <c r="BL324" i="37"/>
  <c r="BR324" i="37"/>
  <c r="CB373" i="37"/>
  <c r="BM373" i="37"/>
  <c r="BB462" i="37"/>
  <c r="BL462" i="37"/>
  <c r="BO462" i="37"/>
  <c r="CB462" i="37"/>
  <c r="BM462" i="37"/>
  <c r="BP462" i="37" s="1"/>
  <c r="CB519" i="37"/>
  <c r="BM519" i="37"/>
  <c r="BP519" i="37" s="1"/>
  <c r="BY283" i="37"/>
  <c r="BU283" i="37"/>
  <c r="BV283" i="37"/>
  <c r="BT283" i="37"/>
  <c r="BW283" i="37"/>
  <c r="BZ283" i="37"/>
  <c r="BX283" i="37"/>
  <c r="BB283" i="37"/>
  <c r="BL283" i="37"/>
  <c r="BR283" i="37" s="1"/>
  <c r="CB285" i="37"/>
  <c r="BM285" i="37"/>
  <c r="BY287" i="37"/>
  <c r="BV287" i="37"/>
  <c r="BT287" i="37"/>
  <c r="BW287" i="37"/>
  <c r="BX287" i="37"/>
  <c r="BB287" i="37"/>
  <c r="BL287" i="37"/>
  <c r="BO287" i="37"/>
  <c r="CB289" i="37"/>
  <c r="BM289" i="37"/>
  <c r="BZ291" i="37"/>
  <c r="BT291" i="37"/>
  <c r="BW291" i="37"/>
  <c r="BB291" i="37"/>
  <c r="BL291" i="37"/>
  <c r="BO291" i="37"/>
  <c r="CB293" i="37"/>
  <c r="BM293" i="37"/>
  <c r="BP293" i="37"/>
  <c r="BB295" i="37"/>
  <c r="BL295" i="37"/>
  <c r="BR295" i="37"/>
  <c r="CB297" i="37"/>
  <c r="BM297" i="37"/>
  <c r="BB299" i="37"/>
  <c r="BL299" i="37"/>
  <c r="BR299" i="37"/>
  <c r="CB301" i="37"/>
  <c r="BM301" i="37"/>
  <c r="BY303" i="37"/>
  <c r="BV303" i="37"/>
  <c r="BW303" i="37"/>
  <c r="BX303" i="37"/>
  <c r="BB303" i="37"/>
  <c r="BL303" i="37"/>
  <c r="BO303" i="37"/>
  <c r="CB305" i="37"/>
  <c r="BM305" i="37"/>
  <c r="BB307" i="37"/>
  <c r="BL307" i="37"/>
  <c r="BR307" i="37" s="1"/>
  <c r="CB310" i="37"/>
  <c r="BM310" i="37"/>
  <c r="CB573" i="37"/>
  <c r="BM573" i="37"/>
  <c r="BP573" i="37" s="1"/>
  <c r="CN43" i="37"/>
  <c r="EQ43" i="37"/>
  <c r="GG43" i="37"/>
  <c r="FB66" i="37"/>
  <c r="GH66" i="37"/>
  <c r="EQ66" i="37"/>
  <c r="GG66" i="37"/>
  <c r="CY95" i="37"/>
  <c r="EQ95" i="37"/>
  <c r="BA9" i="37"/>
  <c r="CC9" i="37"/>
  <c r="AY9" i="37"/>
  <c r="AZ9" i="37"/>
  <c r="BA12" i="37"/>
  <c r="CC12" i="37"/>
  <c r="AY12" i="37"/>
  <c r="AZ12" i="37"/>
  <c r="BA16" i="37"/>
  <c r="CC16" i="37"/>
  <c r="AY16" i="37"/>
  <c r="AZ16" i="37"/>
  <c r="BA21" i="37"/>
  <c r="CC21" i="37"/>
  <c r="AY21" i="37"/>
  <c r="AZ21" i="37"/>
  <c r="BB334" i="37"/>
  <c r="BX334" i="37"/>
  <c r="BT334" i="37"/>
  <c r="CA334" i="37"/>
  <c r="BY334" i="37"/>
  <c r="BV334" i="37"/>
  <c r="BW334" i="37"/>
  <c r="BU334" i="37"/>
  <c r="BL334" i="37"/>
  <c r="BR334" i="37"/>
  <c r="CB381" i="37"/>
  <c r="BM381" i="37"/>
  <c r="EF514" i="37"/>
  <c r="GF514" i="37"/>
  <c r="FM514" i="37"/>
  <c r="DJ499" i="37"/>
  <c r="EF499" i="37"/>
  <c r="GF499" i="37"/>
  <c r="FM499" i="37"/>
  <c r="CY499" i="37"/>
  <c r="GC499" i="37" s="1"/>
  <c r="CB29" i="37"/>
  <c r="BM29" i="37"/>
  <c r="BB35" i="37"/>
  <c r="BL35" i="37"/>
  <c r="BO35" i="37"/>
  <c r="CB41" i="37"/>
  <c r="BM41" i="37"/>
  <c r="BP41" i="37"/>
  <c r="BB209" i="37"/>
  <c r="BV209" i="37"/>
  <c r="BU209" i="37"/>
  <c r="BX209" i="37"/>
  <c r="BT209" i="37"/>
  <c r="BL209" i="37"/>
  <c r="CB217" i="37"/>
  <c r="BM217" i="37"/>
  <c r="BB225" i="37"/>
  <c r="BX225" i="37"/>
  <c r="BT225" i="37"/>
  <c r="CA225" i="37"/>
  <c r="BY225" i="37"/>
  <c r="BV225" i="37"/>
  <c r="BW225" i="37"/>
  <c r="BU225" i="37"/>
  <c r="BL225" i="37"/>
  <c r="BR225" i="37"/>
  <c r="CB375" i="37"/>
  <c r="BM375" i="37"/>
  <c r="BB472" i="37"/>
  <c r="BL472" i="37"/>
  <c r="BO472" i="37"/>
  <c r="BQ472" i="37" s="1"/>
  <c r="CB332" i="37"/>
  <c r="BM332" i="37"/>
  <c r="CB521" i="37"/>
  <c r="BM521" i="37"/>
  <c r="CB371" i="37"/>
  <c r="BM371" i="37"/>
  <c r="CB571" i="37"/>
  <c r="BM571" i="37"/>
  <c r="BP571" i="37"/>
  <c r="FL38" i="37"/>
  <c r="EP38" i="37"/>
  <c r="FL133" i="37"/>
  <c r="EP133" i="37"/>
  <c r="BQ137" i="37"/>
  <c r="EE137" i="37"/>
  <c r="CX137" i="37"/>
  <c r="EP137" i="37"/>
  <c r="BQ141" i="37"/>
  <c r="FA141" i="37"/>
  <c r="FL141" i="37"/>
  <c r="EP141" i="37"/>
  <c r="FA159" i="37"/>
  <c r="EP159" i="37"/>
  <c r="BQ201" i="37"/>
  <c r="EE201" i="37"/>
  <c r="FL201" i="37"/>
  <c r="EE116" i="37"/>
  <c r="FL116" i="37"/>
  <c r="CX116" i="37"/>
  <c r="EP116" i="37"/>
  <c r="FA158" i="37"/>
  <c r="EP158" i="37"/>
  <c r="BQ162" i="37"/>
  <c r="EQ162" i="37"/>
  <c r="EP162" i="37"/>
  <c r="GJ162" i="37"/>
  <c r="BQ190" i="37"/>
  <c r="EQ190" i="37"/>
  <c r="EP190" i="37"/>
  <c r="GJ190" i="37"/>
  <c r="BQ382" i="37"/>
  <c r="EE382" i="37"/>
  <c r="FA382" i="37"/>
  <c r="FL382" i="37"/>
  <c r="CX382" i="37"/>
  <c r="EE457" i="37"/>
  <c r="FA457" i="37"/>
  <c r="CX457" i="37"/>
  <c r="CX467" i="37"/>
  <c r="FA467" i="37"/>
  <c r="BQ565" i="37"/>
  <c r="EE565" i="37"/>
  <c r="FA565" i="37"/>
  <c r="DT565" i="37"/>
  <c r="FL565" i="37"/>
  <c r="GJ565" i="37" s="1"/>
  <c r="CX565" i="37"/>
  <c r="BQ470" i="37"/>
  <c r="FL470" i="37"/>
  <c r="CX470" i="37"/>
  <c r="EE470" i="37"/>
  <c r="FA470" i="37"/>
  <c r="CM520" i="37"/>
  <c r="FA520" i="37"/>
  <c r="DT520" i="37"/>
  <c r="FL520" i="37"/>
  <c r="CX520" i="37"/>
  <c r="EP520" i="37"/>
  <c r="BQ532" i="37"/>
  <c r="FA532" i="37"/>
  <c r="EE532" i="37"/>
  <c r="CX532" i="37"/>
  <c r="FA556" i="37"/>
  <c r="FL556" i="37"/>
  <c r="BQ562" i="37"/>
  <c r="FA562" i="37"/>
  <c r="EE562" i="37"/>
  <c r="BQ62" i="37"/>
  <c r="CX62" i="37"/>
  <c r="DT62" i="37"/>
  <c r="EP62" i="37"/>
  <c r="FA69" i="37"/>
  <c r="FL69" i="37"/>
  <c r="CX69" i="37"/>
  <c r="EP69" i="37"/>
  <c r="FL73" i="37"/>
  <c r="CX73" i="37"/>
  <c r="EP73" i="37"/>
  <c r="BQ77" i="37"/>
  <c r="FA77" i="37"/>
  <c r="EE77" i="37"/>
  <c r="FL77" i="37"/>
  <c r="CX77" i="37"/>
  <c r="EP77" i="37"/>
  <c r="BQ220" i="37"/>
  <c r="FA220" i="37"/>
  <c r="EP220" i="37"/>
  <c r="FL220" i="37"/>
  <c r="BQ559" i="37"/>
  <c r="FA559" i="37"/>
  <c r="FL559" i="37"/>
  <c r="EP559" i="37"/>
  <c r="GG56" i="37"/>
  <c r="GK93" i="37"/>
  <c r="GA382" i="37"/>
  <c r="GA496" i="37"/>
  <c r="GK496" i="37" s="1"/>
  <c r="GA111" i="37"/>
  <c r="GA198" i="37"/>
  <c r="GB32" i="37"/>
  <c r="GG288" i="37"/>
  <c r="GH304" i="37"/>
  <c r="GI516" i="37"/>
  <c r="GA507" i="37"/>
  <c r="GI438" i="37"/>
  <c r="GI523" i="37"/>
  <c r="GI525" i="37"/>
  <c r="GB43" i="37"/>
  <c r="GH317" i="37"/>
  <c r="GH243" i="37"/>
  <c r="GH296" i="37"/>
  <c r="GG296" i="37"/>
  <c r="GA437" i="37"/>
  <c r="GH540" i="37"/>
  <c r="GC444" i="37"/>
  <c r="GK444" i="37"/>
  <c r="GA435" i="37"/>
  <c r="GD503" i="37"/>
  <c r="GI514" i="37"/>
  <c r="GI521" i="37"/>
  <c r="GA505" i="37"/>
  <c r="GA509" i="37"/>
  <c r="GA513" i="37"/>
  <c r="GA537" i="37"/>
  <c r="GA572" i="37"/>
  <c r="GC26" i="37"/>
  <c r="GC27" i="37"/>
  <c r="GD500" i="37"/>
  <c r="GD366" i="37"/>
  <c r="GK351" i="37"/>
  <c r="GK349" i="37"/>
  <c r="GA114" i="37"/>
  <c r="GA220" i="37"/>
  <c r="GA212" i="37"/>
  <c r="GA467" i="37"/>
  <c r="GC309" i="37"/>
  <c r="GF310" i="37"/>
  <c r="EC581" i="37"/>
  <c r="GF311" i="37"/>
  <c r="GI311" i="37"/>
  <c r="GG282" i="37"/>
  <c r="GI283" i="37"/>
  <c r="GC288" i="37"/>
  <c r="GD304" i="37"/>
  <c r="GK304" i="37" s="1"/>
  <c r="GI304" i="37"/>
  <c r="GD306" i="37"/>
  <c r="GC306" i="37"/>
  <c r="GA446" i="37"/>
  <c r="GH516" i="37"/>
  <c r="GH528" i="37"/>
  <c r="GF528" i="37"/>
  <c r="GH538" i="37"/>
  <c r="GI542" i="37"/>
  <c r="GC544" i="37"/>
  <c r="GA466" i="37"/>
  <c r="GA495" i="37"/>
  <c r="GA535" i="37"/>
  <c r="GA539" i="37"/>
  <c r="GH446" i="37"/>
  <c r="GH502" i="37"/>
  <c r="GH523" i="37"/>
  <c r="GC53" i="37"/>
  <c r="GE53" i="37"/>
  <c r="GH58" i="37"/>
  <c r="GD236" i="37"/>
  <c r="GH236" i="37"/>
  <c r="GC238" i="37"/>
  <c r="GI238" i="37"/>
  <c r="GE243" i="37"/>
  <c r="GF246" i="37"/>
  <c r="GK246" i="37" s="1"/>
  <c r="GC285" i="37"/>
  <c r="GD296" i="37"/>
  <c r="GI296" i="37"/>
  <c r="GB298" i="37"/>
  <c r="GF511" i="37"/>
  <c r="GK511" i="37" s="1"/>
  <c r="GH536" i="37"/>
  <c r="GH568" i="37"/>
  <c r="GA567" i="37"/>
  <c r="GA323" i="37"/>
  <c r="GK323" i="37"/>
  <c r="GA209" i="37"/>
  <c r="GH543" i="37"/>
  <c r="GJ562" i="37"/>
  <c r="GJ556" i="37"/>
  <c r="AY579" i="37"/>
  <c r="GA566" i="37"/>
  <c r="AZ579" i="37"/>
  <c r="GA291" i="37"/>
  <c r="GA517" i="37"/>
  <c r="GA338" i="37"/>
  <c r="GA484" i="37"/>
  <c r="GA542" i="37"/>
  <c r="GA489" i="37"/>
  <c r="GK307" i="37"/>
  <c r="GA69" i="37"/>
  <c r="GJ75" i="37"/>
  <c r="GA88" i="37"/>
  <c r="GA65" i="37"/>
  <c r="GA569" i="37"/>
  <c r="GA52" i="37"/>
  <c r="GJ382" i="37"/>
  <c r="GJ158" i="37"/>
  <c r="GJ201" i="37"/>
  <c r="GJ159" i="37"/>
  <c r="GK312" i="37"/>
  <c r="GJ214" i="37"/>
  <c r="GA127" i="37"/>
  <c r="GJ220" i="37"/>
  <c r="GJ133" i="37"/>
  <c r="BW583" i="37"/>
  <c r="GA87" i="37"/>
  <c r="GJ196" i="37"/>
  <c r="GJ172" i="37"/>
  <c r="GJ448" i="37"/>
  <c r="FY543" i="37"/>
  <c r="FZ543" i="37" s="1"/>
  <c r="GA91" i="37"/>
  <c r="GA45" i="37"/>
  <c r="GA503" i="37"/>
  <c r="GA163" i="37"/>
  <c r="GJ561" i="37"/>
  <c r="GJ529" i="37"/>
  <c r="GK295" i="37"/>
  <c r="EF562" i="37"/>
  <c r="FB562" i="37"/>
  <c r="EF382" i="37"/>
  <c r="FB382" i="37"/>
  <c r="GH382" i="37"/>
  <c r="FM382" i="37"/>
  <c r="CY382" i="37"/>
  <c r="GC382" i="37" s="1"/>
  <c r="FB141" i="37"/>
  <c r="FM141" i="37"/>
  <c r="EQ141" i="37"/>
  <c r="EF137" i="37"/>
  <c r="CY137" i="37"/>
  <c r="EQ137" i="37"/>
  <c r="BQ41" i="37"/>
  <c r="FA41" i="37"/>
  <c r="DT41" i="37"/>
  <c r="EU35" i="37"/>
  <c r="CG35" i="37"/>
  <c r="CL35" i="37"/>
  <c r="CH35" i="37"/>
  <c r="CD35" i="37"/>
  <c r="ET35" i="37"/>
  <c r="CF35" i="37"/>
  <c r="EZ35" i="37"/>
  <c r="EV35" i="37"/>
  <c r="ER35" i="37"/>
  <c r="EI35" i="37"/>
  <c r="EO35" i="37"/>
  <c r="EG35" i="37"/>
  <c r="EJ35" i="37"/>
  <c r="EK35" i="37"/>
  <c r="CB21" i="37"/>
  <c r="BM21" i="37"/>
  <c r="CB16" i="37"/>
  <c r="BM16" i="37"/>
  <c r="BP16" i="37" s="1"/>
  <c r="CB12" i="37"/>
  <c r="BM12" i="37"/>
  <c r="CA9" i="37"/>
  <c r="BW9" i="37"/>
  <c r="BZ9" i="37"/>
  <c r="BV9" i="37"/>
  <c r="BX9" i="37"/>
  <c r="BT9" i="37"/>
  <c r="BL9" i="37"/>
  <c r="BR9" i="37"/>
  <c r="BB9" i="37"/>
  <c r="FF303" i="37"/>
  <c r="CU303" i="37"/>
  <c r="FG303" i="37"/>
  <c r="CR303" i="37"/>
  <c r="FH303" i="37"/>
  <c r="FI303" i="37"/>
  <c r="CS303" i="37"/>
  <c r="CG303" i="37"/>
  <c r="CH303" i="37"/>
  <c r="EU303" i="37"/>
  <c r="CT303" i="37"/>
  <c r="CI303" i="37"/>
  <c r="CJ303" i="37"/>
  <c r="EW303" i="37"/>
  <c r="EV303" i="37"/>
  <c r="EX303" i="37"/>
  <c r="BQ303" i="37"/>
  <c r="FT299" i="37"/>
  <c r="FR299" i="37"/>
  <c r="FQ299" i="37"/>
  <c r="FN299" i="37"/>
  <c r="FS295" i="37"/>
  <c r="FO295" i="37"/>
  <c r="FT295" i="37"/>
  <c r="FR295" i="37"/>
  <c r="FP295" i="37"/>
  <c r="FV295" i="37"/>
  <c r="FN295" i="37"/>
  <c r="BQ293" i="37"/>
  <c r="FM293" i="37"/>
  <c r="FY293" i="37"/>
  <c r="FZ293" i="37" s="1"/>
  <c r="FL293" i="37"/>
  <c r="GJ293" i="37" s="1"/>
  <c r="FJ291" i="37"/>
  <c r="FG291" i="37"/>
  <c r="FD291" i="37"/>
  <c r="EC291" i="37"/>
  <c r="DW291" i="37"/>
  <c r="DZ291" i="37"/>
  <c r="EK291" i="37"/>
  <c r="CP291" i="37"/>
  <c r="CS291" i="37"/>
  <c r="DG291" i="37"/>
  <c r="DA291" i="37"/>
  <c r="DD291" i="37"/>
  <c r="EN291" i="37"/>
  <c r="EH291" i="37"/>
  <c r="CV291" i="37"/>
  <c r="EU211" i="37"/>
  <c r="DW211" i="37"/>
  <c r="ES211" i="37"/>
  <c r="DY211" i="37"/>
  <c r="DX211" i="37"/>
  <c r="EV211" i="37"/>
  <c r="DZ211" i="37"/>
  <c r="ET211" i="37"/>
  <c r="FF211" i="37"/>
  <c r="FI211" i="37"/>
  <c r="EB211" i="37"/>
  <c r="FD211" i="37"/>
  <c r="FG211" i="37"/>
  <c r="FE211" i="37"/>
  <c r="EX211" i="37"/>
  <c r="GA98" i="37"/>
  <c r="CN522" i="37"/>
  <c r="DU522" i="37"/>
  <c r="FM522" i="37"/>
  <c r="CY522" i="37"/>
  <c r="GC522" i="37"/>
  <c r="CA480" i="37"/>
  <c r="BW480" i="37"/>
  <c r="BV480" i="37"/>
  <c r="BY480" i="37"/>
  <c r="BT480" i="37"/>
  <c r="BU480" i="37"/>
  <c r="BX480" i="37"/>
  <c r="BL480" i="37"/>
  <c r="BO480" i="37" s="1"/>
  <c r="BB480" i="37"/>
  <c r="CB477" i="37"/>
  <c r="BM477" i="37"/>
  <c r="BB474" i="37"/>
  <c r="BL474" i="37"/>
  <c r="BO474" i="37"/>
  <c r="DI383" i="37"/>
  <c r="BQ383" i="37"/>
  <c r="EE383" i="37"/>
  <c r="DT383" i="37"/>
  <c r="CX383" i="37"/>
  <c r="CB279" i="37"/>
  <c r="BM279" i="37"/>
  <c r="BW277" i="37"/>
  <c r="BZ277" i="37"/>
  <c r="BV277" i="37"/>
  <c r="BY277" i="37"/>
  <c r="BU277" i="37"/>
  <c r="BX277" i="37"/>
  <c r="BB277" i="37"/>
  <c r="BL277" i="37"/>
  <c r="BR277" i="37"/>
  <c r="CB275" i="37"/>
  <c r="BM275" i="37"/>
  <c r="BW273" i="37"/>
  <c r="BX273" i="37"/>
  <c r="BL273" i="37"/>
  <c r="BR273" i="37"/>
  <c r="BB273" i="37"/>
  <c r="CB271" i="37"/>
  <c r="BM271" i="37"/>
  <c r="BL269" i="37"/>
  <c r="BR269" i="37"/>
  <c r="BB269" i="37"/>
  <c r="CB267" i="37"/>
  <c r="BM267" i="37"/>
  <c r="CA265" i="37"/>
  <c r="BW265" i="37"/>
  <c r="BZ265" i="37"/>
  <c r="BV265" i="37"/>
  <c r="BY265" i="37"/>
  <c r="BU265" i="37"/>
  <c r="BX265" i="37"/>
  <c r="BB265" i="37"/>
  <c r="BL265" i="37"/>
  <c r="BR265" i="37"/>
  <c r="CB263" i="37"/>
  <c r="BM263" i="37"/>
  <c r="BW261" i="37"/>
  <c r="BZ261" i="37"/>
  <c r="BV261" i="37"/>
  <c r="BY261" i="37"/>
  <c r="BX261" i="37"/>
  <c r="BB261" i="37"/>
  <c r="BL261" i="37"/>
  <c r="BR261" i="37"/>
  <c r="CB259" i="37"/>
  <c r="BM259" i="37"/>
  <c r="AY580" i="37"/>
  <c r="BZ258" i="37"/>
  <c r="BV258" i="37"/>
  <c r="BL258" i="37"/>
  <c r="BO258" i="37"/>
  <c r="BB258" i="37"/>
  <c r="BY258" i="37"/>
  <c r="BX258" i="37"/>
  <c r="BT258" i="37"/>
  <c r="BB257" i="37"/>
  <c r="BL257" i="37"/>
  <c r="BR257" i="37" s="1"/>
  <c r="CB255" i="37"/>
  <c r="BM255" i="37"/>
  <c r="BB253" i="37"/>
  <c r="BL253" i="37"/>
  <c r="BO253" i="37"/>
  <c r="CB251" i="37"/>
  <c r="BM251" i="37"/>
  <c r="BB249" i="37"/>
  <c r="BL249" i="37"/>
  <c r="BO249" i="37" s="1"/>
  <c r="CB247" i="37"/>
  <c r="BM247" i="37"/>
  <c r="BP247" i="37"/>
  <c r="BL245" i="37"/>
  <c r="BR245" i="37"/>
  <c r="BB245" i="37"/>
  <c r="CB243" i="37"/>
  <c r="BM243" i="37"/>
  <c r="BL241" i="37"/>
  <c r="BO241" i="37"/>
  <c r="BB241" i="37"/>
  <c r="CB239" i="37"/>
  <c r="BM239" i="37"/>
  <c r="CA237" i="37"/>
  <c r="BW237" i="37"/>
  <c r="BZ237" i="37"/>
  <c r="BV237" i="37"/>
  <c r="BU237" i="37"/>
  <c r="BT237" i="37"/>
  <c r="BB237" i="37"/>
  <c r="BL237" i="37"/>
  <c r="BR237" i="37" s="1"/>
  <c r="CB235" i="37"/>
  <c r="BM235" i="37"/>
  <c r="BP235" i="37"/>
  <c r="BW233" i="37"/>
  <c r="BZ233" i="37"/>
  <c r="BV233" i="37"/>
  <c r="BY233" i="37"/>
  <c r="BX233" i="37"/>
  <c r="BT233" i="37"/>
  <c r="BB233" i="37"/>
  <c r="BL233" i="37"/>
  <c r="BO233" i="37"/>
  <c r="CB231" i="37"/>
  <c r="BM231" i="37"/>
  <c r="BP231" i="37" s="1"/>
  <c r="EU532" i="37"/>
  <c r="ES532" i="37"/>
  <c r="DY532" i="37"/>
  <c r="DW532" i="37"/>
  <c r="EB532" i="37"/>
  <c r="EX532" i="37"/>
  <c r="DZ532" i="37"/>
  <c r="ED532" i="37"/>
  <c r="EV532" i="37"/>
  <c r="EZ532" i="37"/>
  <c r="CR532" i="37"/>
  <c r="CW532" i="37"/>
  <c r="CP532" i="37"/>
  <c r="CU532" i="37"/>
  <c r="CS532" i="37"/>
  <c r="FH448" i="37"/>
  <c r="FD448" i="37"/>
  <c r="FG448" i="37"/>
  <c r="CT448" i="37"/>
  <c r="CP448" i="37"/>
  <c r="CU448" i="37"/>
  <c r="FJ448" i="37"/>
  <c r="FF448" i="37"/>
  <c r="FI448" i="37"/>
  <c r="CV448" i="37"/>
  <c r="CR448" i="37"/>
  <c r="CS448" i="37"/>
  <c r="DY391" i="37"/>
  <c r="DW391" i="37"/>
  <c r="DZ391" i="37"/>
  <c r="ED391" i="37"/>
  <c r="EC391" i="37"/>
  <c r="EB391" i="37"/>
  <c r="CP391" i="37"/>
  <c r="CV391" i="37"/>
  <c r="CR391" i="37"/>
  <c r="CW391" i="37"/>
  <c r="CS391" i="37"/>
  <c r="CU391" i="37"/>
  <c r="ES411" i="37"/>
  <c r="DW411" i="37"/>
  <c r="DV411" i="37"/>
  <c r="ED411" i="37"/>
  <c r="ER411" i="37"/>
  <c r="EZ411" i="37"/>
  <c r="EB411" i="37"/>
  <c r="EX411" i="37"/>
  <c r="DA411" i="37"/>
  <c r="DS411" i="37"/>
  <c r="CP411" i="37"/>
  <c r="CO411" i="37"/>
  <c r="DL411" i="37"/>
  <c r="DQ411" i="37"/>
  <c r="DK411" i="37"/>
  <c r="CW411" i="37"/>
  <c r="DF411" i="37"/>
  <c r="DH411" i="37"/>
  <c r="CU411" i="37"/>
  <c r="CZ411" i="37"/>
  <c r="FT370" i="37"/>
  <c r="FR370" i="37"/>
  <c r="FN370" i="37"/>
  <c r="FS370" i="37"/>
  <c r="FO370" i="37"/>
  <c r="FT354" i="37"/>
  <c r="FQ354" i="37"/>
  <c r="FV354" i="37"/>
  <c r="FR354" i="37"/>
  <c r="FS354" i="37"/>
  <c r="FP156" i="37"/>
  <c r="FQ156" i="37"/>
  <c r="FR156" i="37"/>
  <c r="FS156" i="37"/>
  <c r="FO156" i="37"/>
  <c r="EW148" i="37"/>
  <c r="EU148" i="37"/>
  <c r="ES148" i="37"/>
  <c r="ER148" i="37"/>
  <c r="EV148" i="37"/>
  <c r="EZ148" i="37"/>
  <c r="ET148" i="37"/>
  <c r="EL148" i="37"/>
  <c r="EH148" i="37"/>
  <c r="EK148" i="37"/>
  <c r="EG148" i="37"/>
  <c r="EJ148" i="37"/>
  <c r="EO148" i="37"/>
  <c r="EI148" i="37"/>
  <c r="EU130" i="37"/>
  <c r="ES130" i="37"/>
  <c r="DY130" i="37"/>
  <c r="DW130" i="37"/>
  <c r="DX130" i="37"/>
  <c r="ET130" i="37"/>
  <c r="FF130" i="37"/>
  <c r="FE130" i="37"/>
  <c r="DL130" i="37"/>
  <c r="FD130" i="37"/>
  <c r="DN130" i="37"/>
  <c r="DM130" i="37"/>
  <c r="EJ130" i="37"/>
  <c r="EI130" i="37"/>
  <c r="EH130" i="37"/>
  <c r="EW121" i="37"/>
  <c r="EU121" i="37"/>
  <c r="CG121" i="37"/>
  <c r="CF121" i="37"/>
  <c r="CJ121" i="37"/>
  <c r="ET121" i="37"/>
  <c r="EX121" i="37"/>
  <c r="CI121" i="37"/>
  <c r="FF121" i="37"/>
  <c r="FI121" i="37"/>
  <c r="FE121" i="37"/>
  <c r="DP121" i="37"/>
  <c r="DQ121" i="37"/>
  <c r="FH121" i="37"/>
  <c r="DN121" i="37"/>
  <c r="DM121" i="37"/>
  <c r="BQ121" i="37"/>
  <c r="FT99" i="37"/>
  <c r="FP99" i="37"/>
  <c r="FU99" i="37"/>
  <c r="FQ99" i="37"/>
  <c r="FR99" i="37"/>
  <c r="FS99" i="37"/>
  <c r="FO99" i="37"/>
  <c r="FQ93" i="37"/>
  <c r="FR93" i="37"/>
  <c r="FN93" i="37"/>
  <c r="FS93" i="37"/>
  <c r="FO93" i="37"/>
  <c r="EW79" i="37"/>
  <c r="EU79" i="37"/>
  <c r="CI79" i="37"/>
  <c r="CG79" i="37"/>
  <c r="FH79" i="37"/>
  <c r="DN79" i="37"/>
  <c r="CT79" i="37"/>
  <c r="FF79" i="37"/>
  <c r="DP79" i="37"/>
  <c r="CR79" i="37"/>
  <c r="EJ79" i="37"/>
  <c r="EL79" i="37"/>
  <c r="EW172" i="37"/>
  <c r="EU172" i="37"/>
  <c r="ES172" i="37"/>
  <c r="EV172" i="37"/>
  <c r="EZ172" i="37"/>
  <c r="ET172" i="37"/>
  <c r="EL172" i="37"/>
  <c r="EH172" i="37"/>
  <c r="EK172" i="37"/>
  <c r="EJ172" i="37"/>
  <c r="EO172" i="37"/>
  <c r="EI172" i="37"/>
  <c r="FV164" i="37"/>
  <c r="FR164" i="37"/>
  <c r="FS164" i="37"/>
  <c r="FO164" i="37"/>
  <c r="FT164" i="37"/>
  <c r="FP164" i="37"/>
  <c r="FU164" i="37"/>
  <c r="FQ164" i="37"/>
  <c r="FQ152" i="37"/>
  <c r="FV152" i="37"/>
  <c r="FN152" i="37"/>
  <c r="FS152" i="37"/>
  <c r="FO152" i="37"/>
  <c r="FV106" i="37"/>
  <c r="FN106" i="37"/>
  <c r="FS106" i="37"/>
  <c r="FO106" i="37"/>
  <c r="FT106" i="37"/>
  <c r="FP106" i="37"/>
  <c r="FU106" i="37"/>
  <c r="FQ106" i="37"/>
  <c r="FV536" i="37"/>
  <c r="FR536" i="37"/>
  <c r="FS536" i="37"/>
  <c r="FO536" i="37"/>
  <c r="FT536" i="37"/>
  <c r="FP536" i="37"/>
  <c r="FQ536" i="37"/>
  <c r="FH517" i="37"/>
  <c r="FI517" i="37"/>
  <c r="FE517" i="37"/>
  <c r="CH517" i="37"/>
  <c r="CG517" i="37"/>
  <c r="EV517" i="37"/>
  <c r="EW517" i="37"/>
  <c r="FF517" i="37"/>
  <c r="FG517" i="37"/>
  <c r="CJ517" i="37"/>
  <c r="CF517" i="37"/>
  <c r="CI517" i="37"/>
  <c r="EX517" i="37"/>
  <c r="ET517" i="37"/>
  <c r="EU517" i="37"/>
  <c r="BQ517" i="37"/>
  <c r="EU455" i="37"/>
  <c r="ES455" i="37"/>
  <c r="DY455" i="37"/>
  <c r="DW455" i="37"/>
  <c r="EB455" i="37"/>
  <c r="EX455" i="37"/>
  <c r="DZ455" i="37"/>
  <c r="ED455" i="37"/>
  <c r="EV455" i="37"/>
  <c r="EZ455" i="37"/>
  <c r="CP455" i="37"/>
  <c r="CR455" i="37"/>
  <c r="CW455" i="37"/>
  <c r="CS455" i="37"/>
  <c r="CU455" i="37"/>
  <c r="FT384" i="37"/>
  <c r="FP384" i="37"/>
  <c r="FS384" i="37"/>
  <c r="FR384" i="37"/>
  <c r="FO384" i="37"/>
  <c r="FX384" i="37"/>
  <c r="FY384" i="37" s="1"/>
  <c r="FZ384" i="37" s="1"/>
  <c r="DR62" i="37"/>
  <c r="DN62" i="37"/>
  <c r="DS62" i="37"/>
  <c r="CT62" i="37"/>
  <c r="CP62" i="37"/>
  <c r="CO62" i="37"/>
  <c r="DP62" i="37"/>
  <c r="DL62" i="37"/>
  <c r="DK62" i="37"/>
  <c r="CV62" i="37"/>
  <c r="CR62" i="37"/>
  <c r="CW62" i="37"/>
  <c r="EN62" i="37"/>
  <c r="EJ62" i="37"/>
  <c r="EO62" i="37"/>
  <c r="EL62" i="37"/>
  <c r="EH62" i="37"/>
  <c r="EG62" i="37"/>
  <c r="EU51" i="37"/>
  <c r="DY51" i="37"/>
  <c r="CG51" i="37"/>
  <c r="CF51" i="37"/>
  <c r="CJ51" i="37"/>
  <c r="DX51" i="37"/>
  <c r="EB51" i="37"/>
  <c r="ET51" i="37"/>
  <c r="EX51" i="37"/>
  <c r="CH51" i="37"/>
  <c r="DZ51" i="37"/>
  <c r="EV51" i="37"/>
  <c r="FG51" i="37"/>
  <c r="FF51" i="37"/>
  <c r="FI51" i="37"/>
  <c r="FE51" i="37"/>
  <c r="BQ51" i="37"/>
  <c r="EN190" i="37"/>
  <c r="EJ190" i="37"/>
  <c r="EO190" i="37"/>
  <c r="EI190" i="37"/>
  <c r="EL190" i="37"/>
  <c r="EH190" i="37"/>
  <c r="EK190" i="37"/>
  <c r="EG190" i="37"/>
  <c r="FJ128" i="37"/>
  <c r="FF128" i="37"/>
  <c r="FE128" i="37"/>
  <c r="FH128" i="37"/>
  <c r="FD128" i="37"/>
  <c r="FG128" i="37"/>
  <c r="FC128" i="37"/>
  <c r="EL128" i="37"/>
  <c r="EH128" i="37"/>
  <c r="EK128" i="37"/>
  <c r="EG128" i="37"/>
  <c r="EN128" i="37"/>
  <c r="EJ128" i="37"/>
  <c r="EI128" i="37"/>
  <c r="FQ115" i="37"/>
  <c r="FR115" i="37"/>
  <c r="FS115" i="37"/>
  <c r="FU61" i="37"/>
  <c r="FQ61" i="37"/>
  <c r="FV61" i="37"/>
  <c r="FR61" i="37"/>
  <c r="FN61" i="37"/>
  <c r="FS61" i="37"/>
  <c r="FO61" i="37"/>
  <c r="FT187" i="37"/>
  <c r="FP187" i="37"/>
  <c r="FU187" i="37"/>
  <c r="FQ187" i="37"/>
  <c r="FV187" i="37"/>
  <c r="FR187" i="37"/>
  <c r="FN187" i="37"/>
  <c r="FS187" i="37"/>
  <c r="FO187" i="37"/>
  <c r="FA484" i="37"/>
  <c r="CX484" i="37"/>
  <c r="FR542" i="37"/>
  <c r="FQ542" i="37"/>
  <c r="FO542" i="37"/>
  <c r="FT542" i="37"/>
  <c r="FP542" i="37"/>
  <c r="FS542" i="37"/>
  <c r="EU441" i="37"/>
  <c r="ES441" i="37"/>
  <c r="EV441" i="37"/>
  <c r="ER441" i="37"/>
  <c r="EW441" i="37"/>
  <c r="EX441" i="37"/>
  <c r="FF441" i="37"/>
  <c r="FC441" i="37"/>
  <c r="FI441" i="37"/>
  <c r="CT441" i="37"/>
  <c r="CP441" i="37"/>
  <c r="CU441" i="37"/>
  <c r="CO441" i="37"/>
  <c r="FH441" i="37"/>
  <c r="FD441" i="37"/>
  <c r="FG441" i="37"/>
  <c r="CR441" i="37"/>
  <c r="CS441" i="37"/>
  <c r="EW442" i="37"/>
  <c r="ES442" i="37"/>
  <c r="EU442" i="37"/>
  <c r="EZ442" i="37"/>
  <c r="EV442" i="37"/>
  <c r="ER442" i="37"/>
  <c r="CR442" i="37"/>
  <c r="CS442" i="37"/>
  <c r="EX442" i="37"/>
  <c r="CT442" i="37"/>
  <c r="CP442" i="37"/>
  <c r="CW442" i="37"/>
  <c r="CO442" i="37"/>
  <c r="CU442" i="37"/>
  <c r="EU385" i="37"/>
  <c r="DW385" i="37"/>
  <c r="ES385" i="37"/>
  <c r="DY385" i="37"/>
  <c r="DZ385" i="37"/>
  <c r="EX385" i="37"/>
  <c r="EV385" i="37"/>
  <c r="CR385" i="37"/>
  <c r="CS385" i="37"/>
  <c r="FF385" i="37"/>
  <c r="FI385" i="37"/>
  <c r="CP385" i="37"/>
  <c r="FD385" i="37"/>
  <c r="FG385" i="37"/>
  <c r="EB385" i="37"/>
  <c r="CU385" i="37"/>
  <c r="BQ487" i="37"/>
  <c r="FL487" i="37"/>
  <c r="CX487" i="37"/>
  <c r="FJ439" i="37"/>
  <c r="FF439" i="37"/>
  <c r="FC439" i="37"/>
  <c r="FI439" i="37"/>
  <c r="DP439" i="37"/>
  <c r="DL439" i="37"/>
  <c r="CV439" i="37"/>
  <c r="CR439" i="37"/>
  <c r="FH439" i="37"/>
  <c r="FD439" i="37"/>
  <c r="DR439" i="37"/>
  <c r="DN439" i="37"/>
  <c r="DK439" i="37"/>
  <c r="DQ439" i="37"/>
  <c r="CT439" i="37"/>
  <c r="CP439" i="37"/>
  <c r="CU439" i="37"/>
  <c r="CO439" i="37"/>
  <c r="FJ221" i="37"/>
  <c r="FF221" i="37"/>
  <c r="FH221" i="37"/>
  <c r="FD221" i="37"/>
  <c r="FG221" i="37"/>
  <c r="EN221" i="37"/>
  <c r="EJ221" i="37"/>
  <c r="EK221" i="37"/>
  <c r="EL221" i="37"/>
  <c r="EH221" i="37"/>
  <c r="CT221" i="37"/>
  <c r="CP221" i="37"/>
  <c r="CR221" i="37"/>
  <c r="CV221" i="37"/>
  <c r="CS221" i="37"/>
  <c r="FT326" i="37"/>
  <c r="FS326" i="37"/>
  <c r="FQ326" i="37"/>
  <c r="FV326" i="37"/>
  <c r="FR326" i="37"/>
  <c r="FO326" i="37"/>
  <c r="FU326" i="37"/>
  <c r="BB22" i="37"/>
  <c r="CA22" i="37"/>
  <c r="BL22" i="37"/>
  <c r="BZ22" i="37"/>
  <c r="BV22" i="37"/>
  <c r="CB22" i="37"/>
  <c r="BM22" i="37"/>
  <c r="BB19" i="37"/>
  <c r="CB13" i="37"/>
  <c r="BM13" i="37"/>
  <c r="BP13" i="37" s="1"/>
  <c r="CA11" i="37"/>
  <c r="BX11" i="37"/>
  <c r="BB11" i="37"/>
  <c r="BL11" i="37"/>
  <c r="CB8" i="37"/>
  <c r="BM8" i="37"/>
  <c r="FF294" i="37"/>
  <c r="FG294" i="37"/>
  <c r="FJ294" i="37"/>
  <c r="FD294" i="37"/>
  <c r="CV294" i="37"/>
  <c r="EN294" i="37"/>
  <c r="EH294" i="37"/>
  <c r="DY294" i="37"/>
  <c r="CS294" i="37"/>
  <c r="CP294" i="37"/>
  <c r="EK294" i="37"/>
  <c r="EJ294" i="37"/>
  <c r="EC294" i="37"/>
  <c r="DW294" i="37"/>
  <c r="DZ294" i="37"/>
  <c r="CR294" i="37"/>
  <c r="FS290" i="37"/>
  <c r="FO290" i="37"/>
  <c r="FT290" i="37"/>
  <c r="FR290" i="37"/>
  <c r="FQ290" i="37"/>
  <c r="FV290" i="37"/>
  <c r="FF286" i="37"/>
  <c r="FG286" i="37"/>
  <c r="CR286" i="37"/>
  <c r="FI286" i="37"/>
  <c r="FD286" i="37"/>
  <c r="CS286" i="37"/>
  <c r="ES286" i="37"/>
  <c r="EV286" i="37"/>
  <c r="EX286" i="37"/>
  <c r="DY286" i="37"/>
  <c r="EB286" i="37"/>
  <c r="CP286" i="37"/>
  <c r="CU286" i="37"/>
  <c r="EU286" i="37"/>
  <c r="DW286" i="37"/>
  <c r="DZ286" i="37"/>
  <c r="BQ286" i="37"/>
  <c r="BQ284" i="37"/>
  <c r="CX284" i="37"/>
  <c r="FA284" i="37"/>
  <c r="BQ445" i="37"/>
  <c r="FA445" i="37"/>
  <c r="DT445" i="37"/>
  <c r="CX445" i="37"/>
  <c r="FT318" i="37"/>
  <c r="FP318" i="37"/>
  <c r="FS318" i="37"/>
  <c r="FQ318" i="37"/>
  <c r="FR318" i="37"/>
  <c r="FO318" i="37"/>
  <c r="FX318" i="37"/>
  <c r="FY318" i="37" s="1"/>
  <c r="FZ318" i="37" s="1"/>
  <c r="EU215" i="37"/>
  <c r="EW215" i="37"/>
  <c r="ES215" i="37"/>
  <c r="EZ215" i="37"/>
  <c r="EV215" i="37"/>
  <c r="ET215" i="37"/>
  <c r="EX215" i="37"/>
  <c r="BB280" i="37"/>
  <c r="BL280" i="37"/>
  <c r="BO280" i="37" s="1"/>
  <c r="CB278" i="37"/>
  <c r="BM278" i="37"/>
  <c r="BY276" i="37"/>
  <c r="BX276" i="37"/>
  <c r="BT276" i="37"/>
  <c r="BW276" i="37"/>
  <c r="BV276" i="37"/>
  <c r="BL276" i="37"/>
  <c r="BO276" i="37"/>
  <c r="BB276" i="37"/>
  <c r="CB274" i="37"/>
  <c r="BM274" i="37"/>
  <c r="BB272" i="37"/>
  <c r="BL272" i="37"/>
  <c r="BR272" i="37"/>
  <c r="CB270" i="37"/>
  <c r="BM270" i="37"/>
  <c r="BP270" i="37" s="1"/>
  <c r="BU268" i="37"/>
  <c r="BX268" i="37"/>
  <c r="CA268" i="37"/>
  <c r="BW268" i="37"/>
  <c r="BV268" i="37"/>
  <c r="BL268" i="37"/>
  <c r="BR268" i="37" s="1"/>
  <c r="BB268" i="37"/>
  <c r="CB266" i="37"/>
  <c r="BM266" i="37"/>
  <c r="BU264" i="37"/>
  <c r="BX264" i="37"/>
  <c r="BT264" i="37"/>
  <c r="BW264" i="37"/>
  <c r="BV264" i="37"/>
  <c r="BL264" i="37"/>
  <c r="BO264" i="37"/>
  <c r="BB264" i="37"/>
  <c r="CB262" i="37"/>
  <c r="BM262" i="37"/>
  <c r="BL260" i="37"/>
  <c r="BR260" i="37" s="1"/>
  <c r="BB260" i="37"/>
  <c r="FR316" i="37"/>
  <c r="FO316" i="37"/>
  <c r="FU316" i="37"/>
  <c r="FT316" i="37"/>
  <c r="FP316" i="37"/>
  <c r="FS316" i="37"/>
  <c r="FQ316" i="37"/>
  <c r="CH506" i="37"/>
  <c r="DZ506" i="37"/>
  <c r="EV506" i="37"/>
  <c r="CJ506" i="37"/>
  <c r="EB506" i="37"/>
  <c r="EX506" i="37"/>
  <c r="FI506" i="37"/>
  <c r="FG506" i="37"/>
  <c r="CU506" i="37"/>
  <c r="DF506" i="37"/>
  <c r="CS506" i="37"/>
  <c r="DD506" i="37"/>
  <c r="BQ506" i="37"/>
  <c r="EW557" i="37"/>
  <c r="EU557" i="37"/>
  <c r="ES557" i="37"/>
  <c r="ER557" i="37"/>
  <c r="EV557" i="37"/>
  <c r="EZ557" i="37"/>
  <c r="ET557" i="37"/>
  <c r="EX557" i="37"/>
  <c r="FT369" i="37"/>
  <c r="FR369" i="37"/>
  <c r="FS369" i="37"/>
  <c r="FT342" i="37"/>
  <c r="FP342" i="37"/>
  <c r="FU342" i="37"/>
  <c r="FQ342" i="37"/>
  <c r="FV342" i="37"/>
  <c r="FN342" i="37"/>
  <c r="FS342" i="37"/>
  <c r="FO342" i="37"/>
  <c r="DP188" i="37"/>
  <c r="DL188" i="37"/>
  <c r="CV188" i="37"/>
  <c r="CR188" i="37"/>
  <c r="DR188" i="37"/>
  <c r="DN188" i="37"/>
  <c r="DS188" i="37"/>
  <c r="CT188" i="37"/>
  <c r="CP188" i="37"/>
  <c r="CW188" i="37"/>
  <c r="EL188" i="37"/>
  <c r="EH188" i="37"/>
  <c r="EN188" i="37"/>
  <c r="EJ188" i="37"/>
  <c r="EO188" i="37"/>
  <c r="FJ134" i="37"/>
  <c r="FF134" i="37"/>
  <c r="FE134" i="37"/>
  <c r="FH134" i="37"/>
  <c r="FD134" i="37"/>
  <c r="FG134" i="37"/>
  <c r="FC134" i="37"/>
  <c r="EN134" i="37"/>
  <c r="EJ134" i="37"/>
  <c r="EI134" i="37"/>
  <c r="EL134" i="37"/>
  <c r="EH134" i="37"/>
  <c r="EK134" i="37"/>
  <c r="EG134" i="37"/>
  <c r="FP123" i="37"/>
  <c r="FQ123" i="37"/>
  <c r="FV123" i="37"/>
  <c r="FR123" i="37"/>
  <c r="FS123" i="37"/>
  <c r="CL226" i="37"/>
  <c r="CH226" i="37"/>
  <c r="ED226" i="37"/>
  <c r="DZ226" i="37"/>
  <c r="CG226" i="37"/>
  <c r="EC226" i="37"/>
  <c r="CK226" i="37"/>
  <c r="DY226" i="37"/>
  <c r="EO226" i="37"/>
  <c r="CW226" i="37"/>
  <c r="EN226" i="37"/>
  <c r="EJ226" i="37"/>
  <c r="EK226" i="37"/>
  <c r="CV226" i="37"/>
  <c r="CR226" i="37"/>
  <c r="CS226" i="37"/>
  <c r="EW160" i="37"/>
  <c r="EU160" i="37"/>
  <c r="ES160" i="37"/>
  <c r="EV160" i="37"/>
  <c r="EZ160" i="37"/>
  <c r="CR160" i="37"/>
  <c r="CT160" i="37"/>
  <c r="CP160" i="37"/>
  <c r="CS160" i="37"/>
  <c r="EL160" i="37"/>
  <c r="EH160" i="37"/>
  <c r="EK160" i="37"/>
  <c r="CW160" i="37"/>
  <c r="EJ160" i="37"/>
  <c r="EO160" i="37"/>
  <c r="FP129" i="37"/>
  <c r="FU129" i="37"/>
  <c r="FQ129" i="37"/>
  <c r="FR129" i="37"/>
  <c r="FS129" i="37"/>
  <c r="FO129" i="37"/>
  <c r="FX129" i="37"/>
  <c r="FY129" i="37" s="1"/>
  <c r="FZ129" i="37" s="1"/>
  <c r="EL108" i="37"/>
  <c r="EH108" i="37"/>
  <c r="EK108" i="37"/>
  <c r="EG108" i="37"/>
  <c r="EN108" i="37"/>
  <c r="EJ108" i="37"/>
  <c r="EO108" i="37"/>
  <c r="EI108" i="37"/>
  <c r="FV453" i="37"/>
  <c r="FR453" i="37"/>
  <c r="FN453" i="37"/>
  <c r="FS453" i="37"/>
  <c r="FO453" i="37"/>
  <c r="FT453" i="37"/>
  <c r="FU453" i="37"/>
  <c r="FQ453" i="37"/>
  <c r="EU393" i="37"/>
  <c r="ES393" i="37"/>
  <c r="DY393" i="37"/>
  <c r="DW393" i="37"/>
  <c r="DZ393" i="37"/>
  <c r="ED393" i="37"/>
  <c r="EV393" i="37"/>
  <c r="EZ393" i="37"/>
  <c r="EB393" i="37"/>
  <c r="EX393" i="37"/>
  <c r="DX393" i="37"/>
  <c r="ET393" i="37"/>
  <c r="FV58" i="37"/>
  <c r="FN58" i="37"/>
  <c r="FS58" i="37"/>
  <c r="FO58" i="37"/>
  <c r="FT58" i="37"/>
  <c r="FP58" i="37"/>
  <c r="FQ58" i="37"/>
  <c r="EU200" i="37"/>
  <c r="ES200" i="37"/>
  <c r="DY200" i="37"/>
  <c r="DW200" i="37"/>
  <c r="DZ200" i="37"/>
  <c r="ED200" i="37"/>
  <c r="EV200" i="37"/>
  <c r="EZ200" i="37"/>
  <c r="DX200" i="37"/>
  <c r="EB200" i="37"/>
  <c r="ET200" i="37"/>
  <c r="EX200" i="37"/>
  <c r="DP132" i="37"/>
  <c r="DL132" i="37"/>
  <c r="DR132" i="37"/>
  <c r="DN132" i="37"/>
  <c r="DS132" i="37"/>
  <c r="DM132" i="37"/>
  <c r="EL132" i="37"/>
  <c r="EH132" i="37"/>
  <c r="EN132" i="37"/>
  <c r="EJ132" i="37"/>
  <c r="EO132" i="37"/>
  <c r="EI132" i="37"/>
  <c r="FR143" i="37"/>
  <c r="FN143" i="37"/>
  <c r="FS143" i="37"/>
  <c r="FO143" i="37"/>
  <c r="FP143" i="37"/>
  <c r="FQ143" i="37"/>
  <c r="EF71" i="37"/>
  <c r="FB71" i="37"/>
  <c r="FM71" i="37"/>
  <c r="FY71" i="37" s="1"/>
  <c r="FZ71" i="37" s="1"/>
  <c r="CY71" i="37"/>
  <c r="EQ71" i="37"/>
  <c r="CN48" i="37"/>
  <c r="EF48" i="37"/>
  <c r="FB48" i="37"/>
  <c r="CY48" i="37"/>
  <c r="EQ48" i="37"/>
  <c r="EU571" i="37"/>
  <c r="DW571" i="37"/>
  <c r="ES571" i="37"/>
  <c r="DY571" i="37"/>
  <c r="DZ571" i="37"/>
  <c r="DV571" i="37"/>
  <c r="EV571" i="37"/>
  <c r="ER571" i="37"/>
  <c r="EB571" i="37"/>
  <c r="FF571" i="37"/>
  <c r="FC571" i="37"/>
  <c r="FI571" i="37"/>
  <c r="CS571" i="37"/>
  <c r="EX571" i="37"/>
  <c r="FD571" i="37"/>
  <c r="FG571" i="37"/>
  <c r="CP571" i="37"/>
  <c r="CU571" i="37"/>
  <c r="CO571" i="37"/>
  <c r="CR571" i="37"/>
  <c r="EW492" i="37"/>
  <c r="ES492" i="37"/>
  <c r="EU492" i="37"/>
  <c r="EX492" i="37"/>
  <c r="ET492" i="37"/>
  <c r="FF492" i="37"/>
  <c r="FE492" i="37"/>
  <c r="DP492" i="37"/>
  <c r="DL492" i="37"/>
  <c r="DQ492" i="37"/>
  <c r="FH492" i="37"/>
  <c r="FD492" i="37"/>
  <c r="FI492" i="37"/>
  <c r="DN492" i="37"/>
  <c r="DM492" i="37"/>
  <c r="EU41" i="37"/>
  <c r="ES41" i="37"/>
  <c r="ET41" i="37"/>
  <c r="EW41" i="37"/>
  <c r="EZ41" i="37"/>
  <c r="DN41" i="37"/>
  <c r="DQ41" i="37"/>
  <c r="EX41" i="37"/>
  <c r="DP41" i="37"/>
  <c r="DL41" i="37"/>
  <c r="DS41" i="37"/>
  <c r="DM41" i="37"/>
  <c r="FA35" i="37"/>
  <c r="BQ35" i="37"/>
  <c r="CM35" i="37"/>
  <c r="EP35" i="37"/>
  <c r="FT29" i="37"/>
  <c r="FS29" i="37"/>
  <c r="FQ29" i="37"/>
  <c r="FV29" i="37"/>
  <c r="FR29" i="37"/>
  <c r="FN29" i="37"/>
  <c r="FO29" i="37"/>
  <c r="FB564" i="37"/>
  <c r="DU564" i="37"/>
  <c r="GE564" i="37"/>
  <c r="CY564" i="37"/>
  <c r="GC564" i="37"/>
  <c r="FM564" i="37"/>
  <c r="FY564" i="37"/>
  <c r="FZ564" i="37" s="1"/>
  <c r="FT381" i="37"/>
  <c r="FP381" i="37"/>
  <c r="FS381" i="37"/>
  <c r="FQ381" i="37"/>
  <c r="FR381" i="37"/>
  <c r="FO381" i="37"/>
  <c r="CB10" i="37"/>
  <c r="BM10" i="37"/>
  <c r="EU573" i="37"/>
  <c r="DW573" i="37"/>
  <c r="DY573" i="37"/>
  <c r="DZ573" i="37"/>
  <c r="DV573" i="37"/>
  <c r="ET573" i="37"/>
  <c r="ES573" i="37"/>
  <c r="DX573" i="37"/>
  <c r="EV573" i="37"/>
  <c r="ER573" i="37"/>
  <c r="FD573" i="37"/>
  <c r="FG573" i="37"/>
  <c r="FE573" i="37"/>
  <c r="FF573" i="37"/>
  <c r="FC573" i="37"/>
  <c r="EH573" i="37"/>
  <c r="EI573" i="37"/>
  <c r="EG573" i="37"/>
  <c r="EJ573" i="37"/>
  <c r="EK573" i="37"/>
  <c r="FJ488" i="37"/>
  <c r="FF488" i="37"/>
  <c r="FE488" i="37"/>
  <c r="FG488" i="37"/>
  <c r="FH488" i="37"/>
  <c r="FD488" i="37"/>
  <c r="FI488" i="37"/>
  <c r="GA310" i="37"/>
  <c r="FG305" i="37"/>
  <c r="FH305" i="37"/>
  <c r="FE305" i="37"/>
  <c r="FD305" i="37"/>
  <c r="DE305" i="37"/>
  <c r="DB305" i="37"/>
  <c r="ET305" i="37"/>
  <c r="EK305" i="37"/>
  <c r="EL305" i="37"/>
  <c r="DA305" i="37"/>
  <c r="DD305" i="37"/>
  <c r="EW305" i="37"/>
  <c r="ES305" i="37"/>
  <c r="EV305" i="37"/>
  <c r="EI305" i="37"/>
  <c r="EH305" i="37"/>
  <c r="BQ305" i="37"/>
  <c r="CU297" i="37"/>
  <c r="FG297" i="37"/>
  <c r="FI297" i="37"/>
  <c r="DZ297" i="37"/>
  <c r="CH297" i="37"/>
  <c r="CS297" i="37"/>
  <c r="EB297" i="37"/>
  <c r="DD297" i="37"/>
  <c r="DF297" i="37"/>
  <c r="CJ297" i="37"/>
  <c r="EV297" i="37"/>
  <c r="EX297" i="37"/>
  <c r="BQ297" i="37"/>
  <c r="FF293" i="37"/>
  <c r="FJ293" i="37"/>
  <c r="FG293" i="37"/>
  <c r="FH293" i="37"/>
  <c r="FI293" i="37"/>
  <c r="FE293" i="37"/>
  <c r="FD293" i="37"/>
  <c r="EU519" i="37"/>
  <c r="CG519" i="37"/>
  <c r="DY519" i="37"/>
  <c r="EB519" i="37"/>
  <c r="FF519" i="37"/>
  <c r="FI519" i="37"/>
  <c r="CR519" i="37"/>
  <c r="CJ519" i="37"/>
  <c r="DN519" i="37"/>
  <c r="DQ519" i="37"/>
  <c r="CU519" i="37"/>
  <c r="EX519" i="37"/>
  <c r="CV440" i="37"/>
  <c r="CR440" i="37"/>
  <c r="CS440" i="37"/>
  <c r="CT440" i="37"/>
  <c r="CP440" i="37"/>
  <c r="CW440" i="37"/>
  <c r="CO440" i="37"/>
  <c r="CU440" i="37"/>
  <c r="EU454" i="37"/>
  <c r="ES454" i="37"/>
  <c r="DY454" i="37"/>
  <c r="DW454" i="37"/>
  <c r="DZ454" i="37"/>
  <c r="EV454" i="37"/>
  <c r="DX454" i="37"/>
  <c r="EB454" i="37"/>
  <c r="ET454" i="37"/>
  <c r="EX454" i="37"/>
  <c r="FF454" i="37"/>
  <c r="FI454" i="37"/>
  <c r="FE454" i="37"/>
  <c r="FD454" i="37"/>
  <c r="FG454" i="37"/>
  <c r="FP31" i="37"/>
  <c r="FS31" i="37"/>
  <c r="FQ31" i="37"/>
  <c r="FR31" i="37"/>
  <c r="FN31" i="37"/>
  <c r="FO31" i="37"/>
  <c r="FU31" i="37"/>
  <c r="CB281" i="37"/>
  <c r="BM281" i="37"/>
  <c r="BP281" i="37" s="1"/>
  <c r="FV544" i="37"/>
  <c r="FR544" i="37"/>
  <c r="FQ544" i="37"/>
  <c r="FO544" i="37"/>
  <c r="FT544" i="37"/>
  <c r="FU544" i="37"/>
  <c r="FS544" i="37"/>
  <c r="EU414" i="37"/>
  <c r="ES414" i="37"/>
  <c r="DY414" i="37"/>
  <c r="DW414" i="37"/>
  <c r="ED414" i="37"/>
  <c r="EZ414" i="37"/>
  <c r="DZ414" i="37"/>
  <c r="EV414" i="37"/>
  <c r="CR414" i="37"/>
  <c r="EB414" i="37"/>
  <c r="CP414" i="37"/>
  <c r="EX414" i="37"/>
  <c r="CU414" i="37"/>
  <c r="CS414" i="37"/>
  <c r="CW414" i="37"/>
  <c r="DY399" i="37"/>
  <c r="DW399" i="37"/>
  <c r="EC399" i="37"/>
  <c r="EB399" i="37"/>
  <c r="FD399" i="37"/>
  <c r="DR399" i="37"/>
  <c r="DN399" i="37"/>
  <c r="CP399" i="37"/>
  <c r="FJ399" i="37"/>
  <c r="FF399" i="37"/>
  <c r="FI399" i="37"/>
  <c r="DL399" i="37"/>
  <c r="DQ399" i="37"/>
  <c r="CV399" i="37"/>
  <c r="CR399" i="37"/>
  <c r="CU399" i="37"/>
  <c r="FT368" i="37"/>
  <c r="FR368" i="37"/>
  <c r="FS368" i="37"/>
  <c r="FT352" i="37"/>
  <c r="FP352" i="37"/>
  <c r="FQ352" i="37"/>
  <c r="FR352" i="37"/>
  <c r="FN352" i="37"/>
  <c r="FS352" i="37"/>
  <c r="FO352" i="37"/>
  <c r="FT339" i="37"/>
  <c r="FQ339" i="37"/>
  <c r="FR339" i="37"/>
  <c r="FN339" i="37"/>
  <c r="FS339" i="37"/>
  <c r="FO339" i="37"/>
  <c r="FV74" i="37"/>
  <c r="FR74" i="37"/>
  <c r="FO74" i="37"/>
  <c r="FQ74" i="37"/>
  <c r="FT181" i="37"/>
  <c r="FP181" i="37"/>
  <c r="FU181" i="37"/>
  <c r="FQ181" i="37"/>
  <c r="FR181" i="37"/>
  <c r="FN181" i="37"/>
  <c r="FS181" i="37"/>
  <c r="FO181" i="37"/>
  <c r="FT154" i="37"/>
  <c r="FP154" i="37"/>
  <c r="FQ154" i="37"/>
  <c r="FV154" i="37"/>
  <c r="FR154" i="37"/>
  <c r="FN154" i="37"/>
  <c r="FS154" i="37"/>
  <c r="FO154" i="37"/>
  <c r="CI124" i="37"/>
  <c r="CH124" i="37"/>
  <c r="CG124" i="37"/>
  <c r="CK124" i="37"/>
  <c r="CF124" i="37"/>
  <c r="FJ124" i="37"/>
  <c r="FF124" i="37"/>
  <c r="FE124" i="37"/>
  <c r="FH124" i="37"/>
  <c r="FG124" i="37"/>
  <c r="EL124" i="37"/>
  <c r="EK124" i="37"/>
  <c r="EN124" i="37"/>
  <c r="EJ124" i="37"/>
  <c r="EI124" i="37"/>
  <c r="FQ89" i="37"/>
  <c r="FR89" i="37"/>
  <c r="FS89" i="37"/>
  <c r="EU71" i="37"/>
  <c r="ES71" i="37"/>
  <c r="DY71" i="37"/>
  <c r="DW71" i="37"/>
  <c r="DZ71" i="37"/>
  <c r="EV71" i="37"/>
  <c r="FD71" i="37"/>
  <c r="FG71" i="37"/>
  <c r="CP71" i="37"/>
  <c r="FF71" i="37"/>
  <c r="CR71" i="37"/>
  <c r="GC71" i="37" s="1"/>
  <c r="CS71" i="37"/>
  <c r="EJ71" i="37"/>
  <c r="EH71" i="37"/>
  <c r="EK71" i="37"/>
  <c r="EU131" i="37"/>
  <c r="ES131" i="37"/>
  <c r="DY131" i="37"/>
  <c r="DW131" i="37"/>
  <c r="EB131" i="37"/>
  <c r="EX131" i="37"/>
  <c r="DV131" i="37"/>
  <c r="ED131" i="37"/>
  <c r="ER131" i="37"/>
  <c r="EZ131" i="37"/>
  <c r="DL131" i="37"/>
  <c r="DQ131" i="37"/>
  <c r="DK131" i="37"/>
  <c r="CR131" i="37"/>
  <c r="DN131" i="37"/>
  <c r="DS131" i="37"/>
  <c r="CP131" i="37"/>
  <c r="CO131" i="37"/>
  <c r="CU131" i="37"/>
  <c r="CW131" i="37"/>
  <c r="BQ131" i="37"/>
  <c r="FR103" i="37"/>
  <c r="FN103" i="37"/>
  <c r="FS103" i="37"/>
  <c r="FT103" i="37"/>
  <c r="CJ534" i="37"/>
  <c r="EB534" i="37"/>
  <c r="EX534" i="37"/>
  <c r="CH534" i="37"/>
  <c r="CL534" i="37"/>
  <c r="DZ534" i="37"/>
  <c r="ED534" i="37"/>
  <c r="EV534" i="37"/>
  <c r="EZ534" i="37"/>
  <c r="DH534" i="37"/>
  <c r="CW534" i="37"/>
  <c r="CS534" i="37"/>
  <c r="DD534" i="37"/>
  <c r="CU534" i="37"/>
  <c r="DF534" i="37"/>
  <c r="BQ534" i="37"/>
  <c r="EW558" i="37"/>
  <c r="EU558" i="37"/>
  <c r="ES558" i="37"/>
  <c r="ET558" i="37"/>
  <c r="EX558" i="37"/>
  <c r="ER558" i="37"/>
  <c r="EV558" i="37"/>
  <c r="EZ558" i="37"/>
  <c r="FV447" i="37"/>
  <c r="FR447" i="37"/>
  <c r="FN447" i="37"/>
  <c r="FS447" i="37"/>
  <c r="FO447" i="37"/>
  <c r="FT447" i="37"/>
  <c r="FP447" i="37"/>
  <c r="FQ447" i="37"/>
  <c r="EW413" i="37"/>
  <c r="EU413" i="37"/>
  <c r="ES413" i="37"/>
  <c r="ER413" i="37"/>
  <c r="EX413" i="37"/>
  <c r="FF413" i="37"/>
  <c r="FI413" i="37"/>
  <c r="DP413" i="37"/>
  <c r="DL413" i="37"/>
  <c r="DQ413" i="37"/>
  <c r="DK413" i="37"/>
  <c r="CR413" i="37"/>
  <c r="FH413" i="37"/>
  <c r="FD413" i="37"/>
  <c r="FC413" i="37"/>
  <c r="DN413" i="37"/>
  <c r="CT413" i="37"/>
  <c r="CP413" i="37"/>
  <c r="CU413" i="37"/>
  <c r="CO413" i="37"/>
  <c r="CG42" i="37"/>
  <c r="CK42" i="37"/>
  <c r="CI42" i="37"/>
  <c r="CD42" i="37"/>
  <c r="CH42" i="37"/>
  <c r="CF42" i="37"/>
  <c r="FJ42" i="37"/>
  <c r="FF42" i="37"/>
  <c r="FE42" i="37"/>
  <c r="FH42" i="37"/>
  <c r="FG42" i="37"/>
  <c r="FC42" i="37"/>
  <c r="EN42" i="37"/>
  <c r="EJ42" i="37"/>
  <c r="EI42" i="37"/>
  <c r="EL42" i="37"/>
  <c r="EK42" i="37"/>
  <c r="EG42" i="37"/>
  <c r="EL136" i="37"/>
  <c r="EH136" i="37"/>
  <c r="EK136" i="37"/>
  <c r="EG136" i="37"/>
  <c r="EN136" i="37"/>
  <c r="EJ136" i="37"/>
  <c r="EO136" i="37"/>
  <c r="EI136" i="37"/>
  <c r="EW120" i="37"/>
  <c r="EU120" i="37"/>
  <c r="ES120" i="37"/>
  <c r="EV120" i="37"/>
  <c r="FF120" i="37"/>
  <c r="CR120" i="37"/>
  <c r="FH120" i="37"/>
  <c r="FD120" i="37"/>
  <c r="FG120" i="37"/>
  <c r="CT120" i="37"/>
  <c r="CP120" i="37"/>
  <c r="CS120" i="37"/>
  <c r="EL120" i="37"/>
  <c r="EH120" i="37"/>
  <c r="EK120" i="37"/>
  <c r="EJ120" i="37"/>
  <c r="FP105" i="37"/>
  <c r="FU105" i="37"/>
  <c r="FQ105" i="37"/>
  <c r="FV105" i="37"/>
  <c r="FR105" i="37"/>
  <c r="FS105" i="37"/>
  <c r="FO105" i="37"/>
  <c r="EU77" i="37"/>
  <c r="ES77" i="37"/>
  <c r="DY77" i="37"/>
  <c r="DW77" i="37"/>
  <c r="DZ77" i="37"/>
  <c r="EV77" i="37"/>
  <c r="FD77" i="37"/>
  <c r="FG77" i="37"/>
  <c r="CP77" i="37"/>
  <c r="FF77" i="37"/>
  <c r="CR77" i="37"/>
  <c r="CS77" i="37"/>
  <c r="EH77" i="37"/>
  <c r="EK77" i="37"/>
  <c r="EJ77" i="37"/>
  <c r="FT191" i="37"/>
  <c r="FP191" i="37"/>
  <c r="FU191" i="37"/>
  <c r="FQ191" i="37"/>
  <c r="FV191" i="37"/>
  <c r="FR191" i="37"/>
  <c r="FN191" i="37"/>
  <c r="FO191" i="37"/>
  <c r="FR135" i="37"/>
  <c r="FS135" i="37"/>
  <c r="FO135" i="37"/>
  <c r="FU135" i="37"/>
  <c r="FQ135" i="37"/>
  <c r="EW552" i="37"/>
  <c r="ES552" i="37"/>
  <c r="EU552" i="37"/>
  <c r="EZ552" i="37"/>
  <c r="EV552" i="37"/>
  <c r="CT552" i="37"/>
  <c r="CP552" i="37"/>
  <c r="CW552" i="37"/>
  <c r="CR552" i="37"/>
  <c r="CS552" i="37"/>
  <c r="EX552" i="37"/>
  <c r="CU552" i="37"/>
  <c r="CT490" i="37"/>
  <c r="CP490" i="37"/>
  <c r="CO490" i="37"/>
  <c r="CR490" i="37"/>
  <c r="CS490" i="37"/>
  <c r="CU490" i="37"/>
  <c r="CV490" i="37"/>
  <c r="CW490" i="37"/>
  <c r="BQ441" i="37"/>
  <c r="FA441" i="37"/>
  <c r="CX441" i="37"/>
  <c r="FL441" i="37"/>
  <c r="GJ441" i="37"/>
  <c r="FH487" i="37"/>
  <c r="FD487" i="37"/>
  <c r="FG487" i="37"/>
  <c r="CV487" i="37"/>
  <c r="CR487" i="37"/>
  <c r="CS487" i="37"/>
  <c r="FJ487" i="37"/>
  <c r="FF487" i="37"/>
  <c r="FC487" i="37"/>
  <c r="FI487" i="37"/>
  <c r="CT487" i="37"/>
  <c r="CP487" i="37"/>
  <c r="CU487" i="37"/>
  <c r="CO487" i="37"/>
  <c r="EU328" i="37"/>
  <c r="EW328" i="37"/>
  <c r="ES328" i="37"/>
  <c r="EX328" i="37"/>
  <c r="EV328" i="37"/>
  <c r="ER328" i="37"/>
  <c r="FH328" i="37"/>
  <c r="FD328" i="37"/>
  <c r="FG328" i="37"/>
  <c r="CT328" i="37"/>
  <c r="CP328" i="37"/>
  <c r="CU328" i="37"/>
  <c r="CO328" i="37"/>
  <c r="FF328" i="37"/>
  <c r="FC328" i="37"/>
  <c r="FI328" i="37"/>
  <c r="CR328" i="37"/>
  <c r="BQ328" i="37"/>
  <c r="CS328" i="37"/>
  <c r="DY229" i="37"/>
  <c r="DW229" i="37"/>
  <c r="DX229" i="37"/>
  <c r="EC229" i="37"/>
  <c r="DZ229" i="37"/>
  <c r="ED229" i="37"/>
  <c r="EI229" i="37"/>
  <c r="EH229" i="37"/>
  <c r="EK229" i="37"/>
  <c r="EN229" i="37"/>
  <c r="EJ229" i="37"/>
  <c r="EO229" i="37"/>
  <c r="DW213" i="37"/>
  <c r="EC213" i="37"/>
  <c r="DY213" i="37"/>
  <c r="DZ213" i="37"/>
  <c r="FD213" i="37"/>
  <c r="FG213" i="37"/>
  <c r="FJ213" i="37"/>
  <c r="FF213" i="37"/>
  <c r="EH213" i="37"/>
  <c r="EN213" i="37"/>
  <c r="EJ213" i="37"/>
  <c r="EK213" i="37"/>
  <c r="CS213" i="37"/>
  <c r="CR213" i="37"/>
  <c r="CV213" i="37"/>
  <c r="CP213" i="37"/>
  <c r="FV33" i="37"/>
  <c r="FR33" i="37"/>
  <c r="FU33" i="37"/>
  <c r="FT33" i="37"/>
  <c r="FP33" i="37"/>
  <c r="FQ33" i="37"/>
  <c r="BY545" i="37"/>
  <c r="BB545" i="37"/>
  <c r="BL545" i="37"/>
  <c r="BO545" i="37" s="1"/>
  <c r="EF533" i="37"/>
  <c r="GF533" i="37" s="1"/>
  <c r="FB533" i="37"/>
  <c r="FM533" i="37"/>
  <c r="CY533" i="37"/>
  <c r="FY533" i="37" s="1"/>
  <c r="FZ533" i="37" s="1"/>
  <c r="CN529" i="37"/>
  <c r="GB529" i="37"/>
  <c r="EF529" i="37"/>
  <c r="FB529" i="37"/>
  <c r="FM529" i="37"/>
  <c r="CY529" i="37"/>
  <c r="BA7" i="37"/>
  <c r="AY7" i="37"/>
  <c r="AZ7" i="37"/>
  <c r="FT551" i="37"/>
  <c r="FS551" i="37"/>
  <c r="FQ551" i="37"/>
  <c r="FV551" i="37"/>
  <c r="FR551" i="37"/>
  <c r="FO551" i="37"/>
  <c r="FU551" i="37"/>
  <c r="FX551" i="37" s="1"/>
  <c r="FY551" i="37" s="1"/>
  <c r="FZ551" i="37" s="1"/>
  <c r="GA379" i="37"/>
  <c r="FS309" i="37"/>
  <c r="FO309" i="37"/>
  <c r="FT309" i="37"/>
  <c r="FR309" i="37"/>
  <c r="FU309" i="37"/>
  <c r="FQ309" i="37"/>
  <c r="FN309" i="37"/>
  <c r="FS304" i="37"/>
  <c r="FO304" i="37"/>
  <c r="FT304" i="37"/>
  <c r="FR304" i="37"/>
  <c r="FP304" i="37"/>
  <c r="FN304" i="37"/>
  <c r="BQ294" i="37"/>
  <c r="CX294" i="37"/>
  <c r="FL294" i="37"/>
  <c r="EP294" i="37"/>
  <c r="EE294" i="37"/>
  <c r="FF292" i="37"/>
  <c r="FG292" i="37"/>
  <c r="FI292" i="37"/>
  <c r="CS292" i="37"/>
  <c r="EV292" i="37"/>
  <c r="EX292" i="37"/>
  <c r="DY292" i="37"/>
  <c r="EB292" i="37"/>
  <c r="CJ292" i="37"/>
  <c r="EU292" i="37"/>
  <c r="DZ292" i="37"/>
  <c r="CG292" i="37"/>
  <c r="CH292" i="37"/>
  <c r="CR292" i="37"/>
  <c r="CU292" i="37"/>
  <c r="EU460" i="37"/>
  <c r="ES460" i="37"/>
  <c r="DY460" i="37"/>
  <c r="DW460" i="37"/>
  <c r="DV460" i="37"/>
  <c r="DZ460" i="37"/>
  <c r="ER460" i="37"/>
  <c r="EV460" i="37"/>
  <c r="EB460" i="37"/>
  <c r="EX460" i="37"/>
  <c r="FD460" i="37"/>
  <c r="FG460" i="37"/>
  <c r="FC460" i="37"/>
  <c r="CR460" i="37"/>
  <c r="CS460" i="37"/>
  <c r="FF460" i="37"/>
  <c r="FI460" i="37"/>
  <c r="CP460" i="37"/>
  <c r="CU460" i="37"/>
  <c r="CO460" i="37"/>
  <c r="BQ489" i="37"/>
  <c r="CX489" i="37"/>
  <c r="FL489" i="37"/>
  <c r="EU223" i="37"/>
  <c r="EW223" i="37"/>
  <c r="ES223" i="37"/>
  <c r="EZ223" i="37"/>
  <c r="EV223" i="37"/>
  <c r="ET223" i="37"/>
  <c r="EJ223" i="37"/>
  <c r="EK223" i="37"/>
  <c r="EL223" i="37"/>
  <c r="EH223" i="37"/>
  <c r="EI223" i="37"/>
  <c r="EO223" i="37"/>
  <c r="CK37" i="37"/>
  <c r="CG37" i="37"/>
  <c r="CH37" i="37"/>
  <c r="CI37" i="37"/>
  <c r="FH37" i="37"/>
  <c r="FG37" i="37"/>
  <c r="FJ37" i="37"/>
  <c r="FF37" i="37"/>
  <c r="CR37" i="37"/>
  <c r="EJ37" i="37"/>
  <c r="EN37" i="37"/>
  <c r="CS37" i="37"/>
  <c r="EK37" i="37"/>
  <c r="CT37" i="37"/>
  <c r="CV37" i="37"/>
  <c r="EL37" i="37"/>
  <c r="CS6" i="37"/>
  <c r="CP6" i="37"/>
  <c r="CW6" i="37"/>
  <c r="CT6" i="37"/>
  <c r="EO6" i="37"/>
  <c r="EL6" i="37"/>
  <c r="EH6" i="37"/>
  <c r="CR6" i="37"/>
  <c r="EK6" i="37"/>
  <c r="EJ6" i="37"/>
  <c r="CV6" i="37"/>
  <c r="EN6" i="37"/>
  <c r="EF554" i="37"/>
  <c r="GF554" i="37"/>
  <c r="FB554" i="37"/>
  <c r="FM554" i="37"/>
  <c r="GI554" i="37"/>
  <c r="EQ554" i="37"/>
  <c r="CB475" i="37"/>
  <c r="BM475" i="37"/>
  <c r="CB308" i="37"/>
  <c r="BM308" i="37"/>
  <c r="CC308" i="37"/>
  <c r="CB256" i="37"/>
  <c r="BM256" i="37"/>
  <c r="BP256" i="37" s="1"/>
  <c r="BL254" i="37"/>
  <c r="BR254" i="37" s="1"/>
  <c r="BB254" i="37"/>
  <c r="CB252" i="37"/>
  <c r="BM252" i="37"/>
  <c r="BL250" i="37"/>
  <c r="BR250" i="37"/>
  <c r="BB250" i="37"/>
  <c r="CB248" i="37"/>
  <c r="BM248" i="37"/>
  <c r="BL246" i="37"/>
  <c r="BR246" i="37"/>
  <c r="BB246" i="37"/>
  <c r="CB244" i="37"/>
  <c r="BM244" i="37"/>
  <c r="BP244" i="37"/>
  <c r="CA242" i="37"/>
  <c r="BW242" i="37"/>
  <c r="BV242" i="37"/>
  <c r="BX242" i="37"/>
  <c r="BT242" i="37"/>
  <c r="BL242" i="37"/>
  <c r="BO242" i="37"/>
  <c r="BB242" i="37"/>
  <c r="CB240" i="37"/>
  <c r="BM240" i="37"/>
  <c r="BP240" i="37"/>
  <c r="BW238" i="37"/>
  <c r="BV238" i="37"/>
  <c r="BY238" i="37"/>
  <c r="BB238" i="37"/>
  <c r="BL238" i="37"/>
  <c r="BR238" i="37" s="1"/>
  <c r="CB236" i="37"/>
  <c r="BM236" i="37"/>
  <c r="BW234" i="37"/>
  <c r="BZ234" i="37"/>
  <c r="BV234" i="37"/>
  <c r="BU234" i="37"/>
  <c r="BT234" i="37"/>
  <c r="BB234" i="37"/>
  <c r="BL234" i="37"/>
  <c r="BO234" i="37"/>
  <c r="CB232" i="37"/>
  <c r="BM232" i="37"/>
  <c r="BP232" i="37" s="1"/>
  <c r="BY230" i="37"/>
  <c r="BU230" i="37"/>
  <c r="BX230" i="37"/>
  <c r="BT230" i="37"/>
  <c r="CA230" i="37"/>
  <c r="BW230" i="37"/>
  <c r="BV230" i="37"/>
  <c r="BB230" i="37"/>
  <c r="BL230" i="37"/>
  <c r="BO230" i="37" s="1"/>
  <c r="EF111" i="37"/>
  <c r="FB111" i="37"/>
  <c r="GH111" i="37"/>
  <c r="FM111" i="37"/>
  <c r="CY111" i="37"/>
  <c r="FB360" i="37"/>
  <c r="GH360" i="37"/>
  <c r="DU360" i="37"/>
  <c r="FM360" i="37"/>
  <c r="GI360" i="37"/>
  <c r="CY360" i="37"/>
  <c r="FT471" i="37"/>
  <c r="FP471" i="37"/>
  <c r="FQ471" i="37"/>
  <c r="FV471" i="37"/>
  <c r="FR471" i="37"/>
  <c r="FN471" i="37"/>
  <c r="FS471" i="37"/>
  <c r="FO471" i="37"/>
  <c r="EU410" i="37"/>
  <c r="ES410" i="37"/>
  <c r="DY410" i="37"/>
  <c r="DW410" i="37"/>
  <c r="DV410" i="37"/>
  <c r="DZ410" i="37"/>
  <c r="ER410" i="37"/>
  <c r="EV410" i="37"/>
  <c r="CP410" i="37"/>
  <c r="FD410" i="37"/>
  <c r="FG410" i="37"/>
  <c r="FC410" i="37"/>
  <c r="EX410" i="37"/>
  <c r="FF410" i="37"/>
  <c r="FI410" i="37"/>
  <c r="EB410" i="37"/>
  <c r="CU410" i="37"/>
  <c r="CS410" i="37"/>
  <c r="CO410" i="37"/>
  <c r="CR410" i="37"/>
  <c r="EU395" i="37"/>
  <c r="ES395" i="37"/>
  <c r="DY395" i="37"/>
  <c r="DW395" i="37"/>
  <c r="DZ395" i="37"/>
  <c r="ED395" i="37"/>
  <c r="EV395" i="37"/>
  <c r="EZ395" i="37"/>
  <c r="EB395" i="37"/>
  <c r="EX395" i="37"/>
  <c r="CP395" i="37"/>
  <c r="CR395" i="37"/>
  <c r="CW395" i="37"/>
  <c r="CS395" i="37"/>
  <c r="CU395" i="37"/>
  <c r="FT415" i="37"/>
  <c r="FP415" i="37"/>
  <c r="FU415" i="37"/>
  <c r="FQ415" i="37"/>
  <c r="FV415" i="37"/>
  <c r="FN415" i="37"/>
  <c r="FO415" i="37"/>
  <c r="EU374" i="37"/>
  <c r="CH374" i="37"/>
  <c r="EX374" i="37"/>
  <c r="CJ374" i="37"/>
  <c r="EV374" i="37"/>
  <c r="CI374" i="37"/>
  <c r="CG374" i="37"/>
  <c r="EW374" i="37"/>
  <c r="CT374" i="37"/>
  <c r="CU374" i="37"/>
  <c r="FH374" i="37"/>
  <c r="FI374" i="37"/>
  <c r="CR374" i="37"/>
  <c r="CS374" i="37"/>
  <c r="FF374" i="37"/>
  <c r="FG374" i="37"/>
  <c r="BQ374" i="37"/>
  <c r="DY165" i="37"/>
  <c r="DW165" i="37"/>
  <c r="DX165" i="37"/>
  <c r="EC165" i="37"/>
  <c r="DZ165" i="37"/>
  <c r="ED165" i="37"/>
  <c r="EH165" i="37"/>
  <c r="EK165" i="37"/>
  <c r="EN165" i="37"/>
  <c r="EJ165" i="37"/>
  <c r="EO165" i="37"/>
  <c r="EI165" i="37"/>
  <c r="EW127" i="37"/>
  <c r="EU127" i="37"/>
  <c r="ES127" i="37"/>
  <c r="ET127" i="37"/>
  <c r="EZ127" i="37"/>
  <c r="DP127" i="37"/>
  <c r="DL127" i="37"/>
  <c r="DN127" i="37"/>
  <c r="DS127" i="37"/>
  <c r="DM127" i="37"/>
  <c r="EJ127" i="37"/>
  <c r="EO127" i="37"/>
  <c r="EI127" i="37"/>
  <c r="EL127" i="37"/>
  <c r="EH127" i="37"/>
  <c r="EW83" i="37"/>
  <c r="EU83" i="37"/>
  <c r="ES83" i="37"/>
  <c r="ET83" i="37"/>
  <c r="EZ83" i="37"/>
  <c r="DP83" i="37"/>
  <c r="DL83" i="37"/>
  <c r="DN83" i="37"/>
  <c r="DS83" i="37"/>
  <c r="DM83" i="37"/>
  <c r="EL83" i="37"/>
  <c r="EH83" i="37"/>
  <c r="EJ83" i="37"/>
  <c r="EO83" i="37"/>
  <c r="EI83" i="37"/>
  <c r="FT104" i="37"/>
  <c r="FP104" i="37"/>
  <c r="FU104" i="37"/>
  <c r="FO104" i="37"/>
  <c r="FV538" i="37"/>
  <c r="FR538" i="37"/>
  <c r="FS538" i="37"/>
  <c r="FO538" i="37"/>
  <c r="FT538" i="37"/>
  <c r="FP538" i="37"/>
  <c r="FQ538" i="37"/>
  <c r="FJ431" i="37"/>
  <c r="FF431" i="37"/>
  <c r="FI431" i="37"/>
  <c r="DP431" i="37"/>
  <c r="DL431" i="37"/>
  <c r="DQ431" i="37"/>
  <c r="DK431" i="37"/>
  <c r="CV431" i="37"/>
  <c r="CR431" i="37"/>
  <c r="FH431" i="37"/>
  <c r="FD431" i="37"/>
  <c r="FC431" i="37"/>
  <c r="DR431" i="37"/>
  <c r="DN431" i="37"/>
  <c r="CT431" i="37"/>
  <c r="CP431" i="37"/>
  <c r="CO431" i="37"/>
  <c r="CU431" i="37"/>
  <c r="FT419" i="37"/>
  <c r="FU419" i="37"/>
  <c r="FQ419" i="37"/>
  <c r="FR419" i="37"/>
  <c r="FN419" i="37"/>
  <c r="FO419" i="37"/>
  <c r="FT356" i="37"/>
  <c r="FP356" i="37"/>
  <c r="FQ356" i="37"/>
  <c r="FV356" i="37"/>
  <c r="FR356" i="37"/>
  <c r="FN356" i="37"/>
  <c r="FS356" i="37"/>
  <c r="EW337" i="37"/>
  <c r="EU337" i="37"/>
  <c r="ES337" i="37"/>
  <c r="ET337" i="37"/>
  <c r="EX337" i="37"/>
  <c r="FF337" i="37"/>
  <c r="FI337" i="37"/>
  <c r="FE337" i="37"/>
  <c r="DP337" i="37"/>
  <c r="DL337" i="37"/>
  <c r="DQ337" i="37"/>
  <c r="FH337" i="37"/>
  <c r="FD337" i="37"/>
  <c r="DN337" i="37"/>
  <c r="DM337" i="37"/>
  <c r="BQ337" i="37"/>
  <c r="FS85" i="37"/>
  <c r="FO85" i="37"/>
  <c r="FP85" i="37"/>
  <c r="FU85" i="37"/>
  <c r="FQ85" i="37"/>
  <c r="FV56" i="37"/>
  <c r="FS56" i="37"/>
  <c r="FO56" i="37"/>
  <c r="FP56" i="37"/>
  <c r="FQ56" i="37"/>
  <c r="FT142" i="37"/>
  <c r="FP142" i="37"/>
  <c r="FU142" i="37"/>
  <c r="FQ142" i="37"/>
  <c r="FV142" i="37"/>
  <c r="FR142" i="37"/>
  <c r="FS142" i="37"/>
  <c r="FO142" i="37"/>
  <c r="FX142" i="37"/>
  <c r="FY142" i="37" s="1"/>
  <c r="FZ142" i="37" s="1"/>
  <c r="GK306" i="37"/>
  <c r="GJ77" i="37"/>
  <c r="GJ73" i="37"/>
  <c r="GJ69" i="37"/>
  <c r="GJ62" i="37"/>
  <c r="GJ532" i="37"/>
  <c r="GJ520" i="37"/>
  <c r="GJ470" i="37"/>
  <c r="GJ467" i="37"/>
  <c r="GJ457" i="37"/>
  <c r="GJ116" i="37"/>
  <c r="GJ141" i="37"/>
  <c r="GA303" i="37"/>
  <c r="GA324" i="37"/>
  <c r="GK324" i="37"/>
  <c r="GA227" i="37"/>
  <c r="GI527" i="37"/>
  <c r="GB527" i="37"/>
  <c r="GJ522" i="37"/>
  <c r="FX438" i="37"/>
  <c r="FY438" i="37" s="1"/>
  <c r="FZ438" i="37" s="1"/>
  <c r="GA448" i="37"/>
  <c r="GA80" i="37"/>
  <c r="GA46" i="37"/>
  <c r="GA186" i="37"/>
  <c r="GA528" i="37"/>
  <c r="GK528" i="37" s="1"/>
  <c r="GC533" i="37"/>
  <c r="GC529" i="37"/>
  <c r="GI529" i="37"/>
  <c r="FX513" i="37"/>
  <c r="FY513" i="37" s="1"/>
  <c r="FZ513" i="37" s="1"/>
  <c r="GA316" i="37"/>
  <c r="GK316" i="37"/>
  <c r="GA432" i="37"/>
  <c r="GK432" i="37" s="1"/>
  <c r="GA76" i="37"/>
  <c r="GA92" i="37"/>
  <c r="GA160" i="37"/>
  <c r="GA524" i="37"/>
  <c r="GA116" i="37"/>
  <c r="GK523" i="37"/>
  <c r="GK438" i="37"/>
  <c r="FX323" i="37"/>
  <c r="FY323" i="37"/>
  <c r="FZ323" i="37" s="1"/>
  <c r="GJ192" i="37"/>
  <c r="GJ188" i="37"/>
  <c r="BQ172" i="37"/>
  <c r="BQ160" i="37"/>
  <c r="GJ139" i="37"/>
  <c r="GJ555" i="37"/>
  <c r="BQ79" i="37"/>
  <c r="GJ68" i="37"/>
  <c r="GJ560" i="37"/>
  <c r="GJ569" i="37"/>
  <c r="BQ557" i="37"/>
  <c r="FB557" i="37" s="1"/>
  <c r="FY557" i="37" s="1"/>
  <c r="FZ557" i="37" s="1"/>
  <c r="GA305" i="37"/>
  <c r="GA297" i="37"/>
  <c r="GI522" i="37"/>
  <c r="DR583" i="37"/>
  <c r="GB522" i="37"/>
  <c r="GA74" i="37"/>
  <c r="GK74" i="37" s="1"/>
  <c r="GA203" i="37"/>
  <c r="GK203" i="37"/>
  <c r="GA158" i="37"/>
  <c r="GA196" i="37"/>
  <c r="GA43" i="37"/>
  <c r="GK43" i="37"/>
  <c r="GI499" i="37"/>
  <c r="GC543" i="37"/>
  <c r="GD543" i="37"/>
  <c r="GH533" i="37"/>
  <c r="GA551" i="37"/>
  <c r="GK551" i="37"/>
  <c r="GA223" i="37"/>
  <c r="GA6" i="37"/>
  <c r="GG554" i="37"/>
  <c r="GH554" i="37"/>
  <c r="FX515" i="37"/>
  <c r="FY515" i="37"/>
  <c r="FZ515" i="37" s="1"/>
  <c r="GI111" i="37"/>
  <c r="GC111" i="37"/>
  <c r="GF111" i="37"/>
  <c r="GA562" i="37"/>
  <c r="GA540" i="37"/>
  <c r="GK540" i="37"/>
  <c r="GA81" i="37"/>
  <c r="GA205" i="37"/>
  <c r="GK205" i="37" s="1"/>
  <c r="GA166" i="37"/>
  <c r="GK166" i="37" s="1"/>
  <c r="GA315" i="37"/>
  <c r="GA85" i="37"/>
  <c r="GA73" i="37"/>
  <c r="GA159" i="37"/>
  <c r="GK366" i="37"/>
  <c r="FB559" i="37"/>
  <c r="GH559" i="37" s="1"/>
  <c r="FM559" i="37"/>
  <c r="EQ559" i="37"/>
  <c r="GG559" i="37"/>
  <c r="FB220" i="37"/>
  <c r="GH220" i="37"/>
  <c r="FM220" i="37"/>
  <c r="EQ220" i="37"/>
  <c r="EF77" i="37"/>
  <c r="GF77" i="37"/>
  <c r="FB77" i="37"/>
  <c r="FM77" i="37"/>
  <c r="CY77" i="37"/>
  <c r="EQ77" i="37"/>
  <c r="GG77" i="37" s="1"/>
  <c r="CY62" i="37"/>
  <c r="DU62" i="37"/>
  <c r="EQ62" i="37"/>
  <c r="EF532" i="37"/>
  <c r="FB532" i="37"/>
  <c r="CY532" i="37"/>
  <c r="FM470" i="37"/>
  <c r="CY470" i="37"/>
  <c r="EF470" i="37"/>
  <c r="GF470" i="37" s="1"/>
  <c r="FB470" i="37"/>
  <c r="EF565" i="37"/>
  <c r="FB565" i="37"/>
  <c r="DU565" i="37"/>
  <c r="FM565" i="37"/>
  <c r="CY565" i="37"/>
  <c r="EF201" i="37"/>
  <c r="FM201" i="37"/>
  <c r="FY201" i="37" s="1"/>
  <c r="FZ201" i="37" s="1"/>
  <c r="FA571" i="37"/>
  <c r="BQ571" i="37"/>
  <c r="EE571" i="37"/>
  <c r="FL571" i="37"/>
  <c r="CX571" i="37"/>
  <c r="FT225" i="37"/>
  <c r="FP225" i="37"/>
  <c r="FS225" i="37"/>
  <c r="FQ225" i="37"/>
  <c r="FV225" i="37"/>
  <c r="FR225" i="37"/>
  <c r="FO225" i="37"/>
  <c r="FX225" i="37"/>
  <c r="FY225" i="37" s="1"/>
  <c r="FZ225" i="37" s="1"/>
  <c r="FV334" i="37"/>
  <c r="FR334" i="37"/>
  <c r="FO334" i="37"/>
  <c r="FT334" i="37"/>
  <c r="FP334" i="37"/>
  <c r="FS334" i="37"/>
  <c r="FQ334" i="37"/>
  <c r="CA21" i="37"/>
  <c r="BW21" i="37"/>
  <c r="BZ21" i="37"/>
  <c r="BV21" i="37"/>
  <c r="BL21" i="37"/>
  <c r="BB21" i="37"/>
  <c r="BB16" i="37"/>
  <c r="BY12" i="37"/>
  <c r="BX12" i="37"/>
  <c r="CA12" i="37"/>
  <c r="BL12" i="37"/>
  <c r="BR12" i="37" s="1"/>
  <c r="BB12" i="37"/>
  <c r="CB9" i="37"/>
  <c r="BM9" i="37"/>
  <c r="FF287" i="37"/>
  <c r="CU287" i="37"/>
  <c r="FG287" i="37"/>
  <c r="FH287" i="37"/>
  <c r="FI287" i="37"/>
  <c r="FD287" i="37"/>
  <c r="CP287" i="37"/>
  <c r="CT287" i="37"/>
  <c r="EU287" i="37"/>
  <c r="CS287" i="37"/>
  <c r="EW287" i="37"/>
  <c r="ES287" i="37"/>
  <c r="EV287" i="37"/>
  <c r="EX287" i="37"/>
  <c r="CR287" i="37"/>
  <c r="DE462" i="37"/>
  <c r="CZ462" i="37"/>
  <c r="DD462" i="37"/>
  <c r="FJ462" i="37"/>
  <c r="FI462" i="37"/>
  <c r="CV462" i="37"/>
  <c r="CS462" i="37"/>
  <c r="DA462" i="37"/>
  <c r="FH462" i="37"/>
  <c r="FD462" i="37"/>
  <c r="FG462" i="37"/>
  <c r="FC462" i="37"/>
  <c r="CT462" i="37"/>
  <c r="CP462" i="37"/>
  <c r="CU462" i="37"/>
  <c r="CO462" i="37"/>
  <c r="DF462" i="37"/>
  <c r="DG462" i="37"/>
  <c r="FT324" i="37"/>
  <c r="FP324" i="37"/>
  <c r="FS324" i="37"/>
  <c r="FQ324" i="37"/>
  <c r="FR324" i="37"/>
  <c r="FO324" i="37"/>
  <c r="EF541" i="37"/>
  <c r="GF541" i="37"/>
  <c r="FB541" i="37"/>
  <c r="GH541" i="37"/>
  <c r="CY541" i="37"/>
  <c r="GC541" i="37"/>
  <c r="FM541" i="37"/>
  <c r="CB480" i="37"/>
  <c r="BM480" i="37"/>
  <c r="BP480" i="37" s="1"/>
  <c r="BY477" i="37"/>
  <c r="BU477" i="37"/>
  <c r="BX477" i="37"/>
  <c r="BT477" i="37"/>
  <c r="CA477" i="37"/>
  <c r="BW477" i="37"/>
  <c r="BV477" i="37"/>
  <c r="BB477" i="37"/>
  <c r="BL477" i="37"/>
  <c r="BR477" i="37"/>
  <c r="CB474" i="37"/>
  <c r="BM474" i="37"/>
  <c r="BP474" i="37"/>
  <c r="BU279" i="37"/>
  <c r="BX279" i="37"/>
  <c r="BW279" i="37"/>
  <c r="BZ279" i="37"/>
  <c r="BV279" i="37"/>
  <c r="BB279" i="37"/>
  <c r="BL279" i="37"/>
  <c r="BO279" i="37"/>
  <c r="CB277" i="37"/>
  <c r="BM277" i="37"/>
  <c r="BB275" i="37"/>
  <c r="BL275" i="37"/>
  <c r="BR275" i="37"/>
  <c r="CB273" i="37"/>
  <c r="BM273" i="37"/>
  <c r="BW271" i="37"/>
  <c r="BZ271" i="37"/>
  <c r="BX271" i="37"/>
  <c r="BL271" i="37"/>
  <c r="BR271" i="37"/>
  <c r="BB271" i="37"/>
  <c r="CB269" i="37"/>
  <c r="BM269" i="37"/>
  <c r="BY267" i="37"/>
  <c r="CA267" i="37"/>
  <c r="BW267" i="37"/>
  <c r="BZ267" i="37"/>
  <c r="BV267" i="37"/>
  <c r="BB267" i="37"/>
  <c r="BL267" i="37"/>
  <c r="BR267" i="37"/>
  <c r="CB265" i="37"/>
  <c r="BM265" i="37"/>
  <c r="BY263" i="37"/>
  <c r="BU263" i="37"/>
  <c r="BX263" i="37"/>
  <c r="BT263" i="37"/>
  <c r="BW263" i="37"/>
  <c r="BZ263" i="37"/>
  <c r="BV263" i="37"/>
  <c r="BL263" i="37"/>
  <c r="BR263" i="37"/>
  <c r="BB263" i="37"/>
  <c r="CB261" i="37"/>
  <c r="BM261" i="37"/>
  <c r="BL259" i="37"/>
  <c r="BR259" i="37"/>
  <c r="BB259" i="37"/>
  <c r="AZ580" i="37"/>
  <c r="CB258" i="37"/>
  <c r="BM258" i="37"/>
  <c r="BA580" i="37"/>
  <c r="CC258" i="37"/>
  <c r="CC580" i="37" s="1"/>
  <c r="CB257" i="37"/>
  <c r="BM257" i="37"/>
  <c r="BL255" i="37"/>
  <c r="BR255" i="37"/>
  <c r="BB255" i="37"/>
  <c r="CB253" i="37"/>
  <c r="BM253" i="37"/>
  <c r="BL251" i="37"/>
  <c r="BR251" i="37"/>
  <c r="BB251" i="37"/>
  <c r="CB249" i="37"/>
  <c r="BM249" i="37"/>
  <c r="BP249" i="37"/>
  <c r="BW247" i="37"/>
  <c r="BZ247" i="37"/>
  <c r="BV247" i="37"/>
  <c r="BU247" i="37"/>
  <c r="BT247" i="37"/>
  <c r="BL247" i="37"/>
  <c r="BO247" i="37"/>
  <c r="BB247" i="37"/>
  <c r="CB245" i="37"/>
  <c r="BM245" i="37"/>
  <c r="BB243" i="37"/>
  <c r="BL243" i="37"/>
  <c r="BR243" i="37"/>
  <c r="CB241" i="37"/>
  <c r="BM241" i="37"/>
  <c r="BP241" i="37" s="1"/>
  <c r="BL239" i="37"/>
  <c r="BR239" i="37" s="1"/>
  <c r="BB239" i="37"/>
  <c r="CB237" i="37"/>
  <c r="BM237" i="37"/>
  <c r="BT235" i="37"/>
  <c r="BW235" i="37"/>
  <c r="BV235" i="37"/>
  <c r="BB235" i="37"/>
  <c r="BL235" i="37"/>
  <c r="BO235" i="37"/>
  <c r="CB233" i="37"/>
  <c r="BM233" i="37"/>
  <c r="BP233" i="37" s="1"/>
  <c r="BW231" i="37"/>
  <c r="BV231" i="37"/>
  <c r="BY231" i="37"/>
  <c r="BU231" i="37"/>
  <c r="BX231" i="37"/>
  <c r="BT231" i="37"/>
  <c r="BL231" i="37"/>
  <c r="BO231" i="37" s="1"/>
  <c r="BB231" i="37"/>
  <c r="EW407" i="37"/>
  <c r="EU407" i="37"/>
  <c r="ES407" i="37"/>
  <c r="EV407" i="37"/>
  <c r="EX407" i="37"/>
  <c r="FH407" i="37"/>
  <c r="FD407" i="37"/>
  <c r="FG407" i="37"/>
  <c r="CT407" i="37"/>
  <c r="CP407" i="37"/>
  <c r="FF407" i="37"/>
  <c r="FI407" i="37"/>
  <c r="CR407" i="37"/>
  <c r="CS407" i="37"/>
  <c r="CU407" i="37"/>
  <c r="DY394" i="37"/>
  <c r="DW394" i="37"/>
  <c r="EC394" i="37"/>
  <c r="DZ394" i="37"/>
  <c r="CP394" i="37"/>
  <c r="EB394" i="37"/>
  <c r="FD394" i="37"/>
  <c r="FG394" i="37"/>
  <c r="CR394" i="37"/>
  <c r="FJ394" i="37"/>
  <c r="FF394" i="37"/>
  <c r="FI394" i="37"/>
  <c r="CU394" i="37"/>
  <c r="CV394" i="37"/>
  <c r="CS394" i="37"/>
  <c r="FT366" i="37"/>
  <c r="FP366" i="37"/>
  <c r="FV366" i="37"/>
  <c r="FR366" i="37"/>
  <c r="FN366" i="37"/>
  <c r="FS366" i="37"/>
  <c r="FO366" i="37"/>
  <c r="FT341" i="37"/>
  <c r="FQ341" i="37"/>
  <c r="FV341" i="37"/>
  <c r="FR341" i="37"/>
  <c r="FS341" i="37"/>
  <c r="FO341" i="37"/>
  <c r="FV333" i="37"/>
  <c r="FR333" i="37"/>
  <c r="FN333" i="37"/>
  <c r="FQ333" i="37"/>
  <c r="FO333" i="37"/>
  <c r="FT333" i="37"/>
  <c r="FP333" i="37"/>
  <c r="FS333" i="37"/>
  <c r="EU313" i="37"/>
  <c r="DW313" i="37"/>
  <c r="EB313" i="37"/>
  <c r="EV313" i="37"/>
  <c r="DZ313" i="37"/>
  <c r="EX313" i="37"/>
  <c r="DY313" i="37"/>
  <c r="ES313" i="37"/>
  <c r="CP313" i="37"/>
  <c r="CU313" i="37"/>
  <c r="FF313" i="37"/>
  <c r="FG313" i="37"/>
  <c r="CR313" i="37"/>
  <c r="CS313" i="37"/>
  <c r="FD313" i="37"/>
  <c r="FI313" i="37"/>
  <c r="BQ313" i="37"/>
  <c r="CG46" i="37"/>
  <c r="CK46" i="37"/>
  <c r="CI46" i="37"/>
  <c r="CH46" i="37"/>
  <c r="CF46" i="37"/>
  <c r="FJ46" i="37"/>
  <c r="FF46" i="37"/>
  <c r="FE46" i="37"/>
  <c r="FH46" i="37"/>
  <c r="FG46" i="37"/>
  <c r="EL46" i="37"/>
  <c r="EK46" i="37"/>
  <c r="EN46" i="37"/>
  <c r="EJ46" i="37"/>
  <c r="EI46" i="37"/>
  <c r="FT169" i="37"/>
  <c r="FP169" i="37"/>
  <c r="FU169" i="37"/>
  <c r="FQ169" i="37"/>
  <c r="FV169" i="37"/>
  <c r="FR169" i="37"/>
  <c r="FS169" i="37"/>
  <c r="FO169" i="37"/>
  <c r="GA99" i="37"/>
  <c r="GK99" i="37" s="1"/>
  <c r="FU26" i="37"/>
  <c r="FS26" i="37"/>
  <c r="FV26" i="37"/>
  <c r="FR26" i="37"/>
  <c r="FN26" i="37"/>
  <c r="FQ26" i="37"/>
  <c r="FO26" i="37"/>
  <c r="FV528" i="37"/>
  <c r="FR528" i="37"/>
  <c r="FO528" i="37"/>
  <c r="FT528" i="37"/>
  <c r="FP528" i="37"/>
  <c r="FQ528" i="37"/>
  <c r="EU565" i="37"/>
  <c r="ES565" i="37"/>
  <c r="DY565" i="37"/>
  <c r="DW565" i="37"/>
  <c r="EB565" i="37"/>
  <c r="GF565" i="37"/>
  <c r="EX565" i="37"/>
  <c r="FF565" i="37"/>
  <c r="FI565" i="37"/>
  <c r="DL565" i="37"/>
  <c r="DQ565" i="37"/>
  <c r="FD565" i="37"/>
  <c r="GI565" i="37" s="1"/>
  <c r="DN565" i="37"/>
  <c r="CP565" i="37"/>
  <c r="CU565" i="37"/>
  <c r="CR565" i="37"/>
  <c r="GC565" i="37"/>
  <c r="DY420" i="37"/>
  <c r="DW420" i="37"/>
  <c r="EC420" i="37"/>
  <c r="DV420" i="37"/>
  <c r="DZ420" i="37"/>
  <c r="CS420" i="37"/>
  <c r="FD420" i="37"/>
  <c r="FG420" i="37"/>
  <c r="FC420" i="37"/>
  <c r="CP420" i="37"/>
  <c r="CO420" i="37"/>
  <c r="FJ420" i="37"/>
  <c r="FF420" i="37"/>
  <c r="FI420" i="37"/>
  <c r="EB420" i="37"/>
  <c r="CU420" i="37"/>
  <c r="CR420" i="37"/>
  <c r="CV420" i="37"/>
  <c r="DY428" i="37"/>
  <c r="DW428" i="37"/>
  <c r="EC428" i="37"/>
  <c r="DX428" i="37"/>
  <c r="DZ428" i="37"/>
  <c r="FD428" i="37"/>
  <c r="FG428" i="37"/>
  <c r="FJ428" i="37"/>
  <c r="FF428" i="37"/>
  <c r="FI428" i="37"/>
  <c r="FE428" i="37"/>
  <c r="EB428" i="37"/>
  <c r="DY412" i="37"/>
  <c r="DW412" i="37"/>
  <c r="EC412" i="37"/>
  <c r="ED412" i="37"/>
  <c r="DV412" i="37"/>
  <c r="DZ412" i="37"/>
  <c r="CS412" i="37"/>
  <c r="CP412" i="37"/>
  <c r="CO412" i="37"/>
  <c r="EB412" i="37"/>
  <c r="CU412" i="37"/>
  <c r="CV412" i="37"/>
  <c r="CW412" i="37"/>
  <c r="CR412" i="37"/>
  <c r="DY396" i="37"/>
  <c r="DW396" i="37"/>
  <c r="EC396" i="37"/>
  <c r="DX396" i="37"/>
  <c r="DZ396" i="37"/>
  <c r="DV396" i="37"/>
  <c r="FJ396" i="37"/>
  <c r="FF396" i="37"/>
  <c r="FI396" i="37"/>
  <c r="FE396" i="37"/>
  <c r="FD396" i="37"/>
  <c r="FG396" i="37"/>
  <c r="FC396" i="37"/>
  <c r="EB396" i="37"/>
  <c r="FT359" i="37"/>
  <c r="FP359" i="37"/>
  <c r="FQ359" i="37"/>
  <c r="FV359" i="37"/>
  <c r="FR359" i="37"/>
  <c r="FN359" i="37"/>
  <c r="FS359" i="37"/>
  <c r="FT350" i="37"/>
  <c r="FP350" i="37"/>
  <c r="FQ350" i="37"/>
  <c r="FV350" i="37"/>
  <c r="FR350" i="37"/>
  <c r="FN350" i="37"/>
  <c r="FS350" i="37"/>
  <c r="FO350" i="37"/>
  <c r="CV204" i="37"/>
  <c r="CR204" i="37"/>
  <c r="CT204" i="37"/>
  <c r="CP204" i="37"/>
  <c r="CU204" i="37"/>
  <c r="CS204" i="37"/>
  <c r="CW204" i="37"/>
  <c r="FU84" i="37"/>
  <c r="FQ84" i="37"/>
  <c r="FR84" i="37"/>
  <c r="FO84" i="37"/>
  <c r="FT47" i="37"/>
  <c r="FP47" i="37"/>
  <c r="FU47" i="37"/>
  <c r="FQ47" i="37"/>
  <c r="FV47" i="37"/>
  <c r="FR47" i="37"/>
  <c r="FS47" i="37"/>
  <c r="FO47" i="37"/>
  <c r="FP195" i="37"/>
  <c r="FU195" i="37"/>
  <c r="FQ195" i="37"/>
  <c r="FV195" i="37"/>
  <c r="FR195" i="37"/>
  <c r="FS195" i="37"/>
  <c r="FP140" i="37"/>
  <c r="FU140" i="37"/>
  <c r="FQ140" i="37"/>
  <c r="FV140" i="37"/>
  <c r="FR140" i="37"/>
  <c r="FN140" i="37"/>
  <c r="FS140" i="37"/>
  <c r="FO140" i="37"/>
  <c r="CK39" i="37"/>
  <c r="CG39" i="37"/>
  <c r="CL39" i="37"/>
  <c r="CH39" i="37"/>
  <c r="CD39" i="37"/>
  <c r="CF39" i="37"/>
  <c r="EJ39" i="37"/>
  <c r="EG39" i="37"/>
  <c r="EI39" i="37"/>
  <c r="EN39" i="37"/>
  <c r="EO39" i="37"/>
  <c r="EK39" i="37"/>
  <c r="FN27" i="37"/>
  <c r="FU27" i="37"/>
  <c r="FT27" i="37"/>
  <c r="FQ27" i="37"/>
  <c r="GG515" i="37"/>
  <c r="CB19" i="37"/>
  <c r="BM19" i="37"/>
  <c r="BB13" i="37"/>
  <c r="CB11" i="37"/>
  <c r="BM11" i="37"/>
  <c r="BW8" i="37"/>
  <c r="BZ8" i="37"/>
  <c r="BV8" i="37"/>
  <c r="BT8" i="37"/>
  <c r="BB8" i="37"/>
  <c r="BL8" i="37"/>
  <c r="BR8" i="37" s="1"/>
  <c r="FS306" i="37"/>
  <c r="FO306" i="37"/>
  <c r="FT306" i="37"/>
  <c r="FR306" i="37"/>
  <c r="FU306" i="37"/>
  <c r="FN306" i="37"/>
  <c r="FS298" i="37"/>
  <c r="FT298" i="37"/>
  <c r="FR298" i="37"/>
  <c r="CR489" i="37"/>
  <c r="CS489" i="37"/>
  <c r="FJ489" i="37"/>
  <c r="FF489" i="37"/>
  <c r="FI489" i="37"/>
  <c r="CT489" i="37"/>
  <c r="CP489" i="37"/>
  <c r="CU489" i="37"/>
  <c r="FH489" i="37"/>
  <c r="FD489" i="37"/>
  <c r="FG489" i="37"/>
  <c r="CV489" i="37"/>
  <c r="BQ37" i="37"/>
  <c r="CM37" i="37"/>
  <c r="FL37" i="37"/>
  <c r="CX37" i="37"/>
  <c r="EP37" i="37"/>
  <c r="BQ6" i="37"/>
  <c r="CX6" i="37"/>
  <c r="EP6" i="37"/>
  <c r="CB280" i="37"/>
  <c r="BM280" i="37"/>
  <c r="BP280" i="37"/>
  <c r="BW278" i="37"/>
  <c r="BZ278" i="37"/>
  <c r="BV278" i="37"/>
  <c r="BY278" i="37"/>
  <c r="BX278" i="37"/>
  <c r="BT278" i="37"/>
  <c r="BL278" i="37"/>
  <c r="BR278" i="37" s="1"/>
  <c r="BB278" i="37"/>
  <c r="CB276" i="37"/>
  <c r="BM276" i="37"/>
  <c r="BX274" i="37"/>
  <c r="CA274" i="37"/>
  <c r="BW274" i="37"/>
  <c r="BZ274" i="37"/>
  <c r="BV274" i="37"/>
  <c r="BB274" i="37"/>
  <c r="BL274" i="37"/>
  <c r="BR274" i="37"/>
  <c r="CB272" i="37"/>
  <c r="BM272" i="37"/>
  <c r="BU270" i="37"/>
  <c r="BX270" i="37"/>
  <c r="BW270" i="37"/>
  <c r="BV270" i="37"/>
  <c r="BL270" i="37"/>
  <c r="BO270" i="37" s="1"/>
  <c r="BB270" i="37"/>
  <c r="CB268" i="37"/>
  <c r="BM268" i="37"/>
  <c r="BW266" i="37"/>
  <c r="BZ266" i="37"/>
  <c r="BV266" i="37"/>
  <c r="BY266" i="37"/>
  <c r="BX266" i="37"/>
  <c r="BT266" i="37"/>
  <c r="BL266" i="37"/>
  <c r="BO266" i="37"/>
  <c r="BB266" i="37"/>
  <c r="CB264" i="37"/>
  <c r="BM264" i="37"/>
  <c r="BL262" i="37"/>
  <c r="BR262" i="37"/>
  <c r="BB262" i="37"/>
  <c r="CB260" i="37"/>
  <c r="BM260" i="37"/>
  <c r="FT432" i="37"/>
  <c r="FP432" i="37"/>
  <c r="FQ432" i="37"/>
  <c r="FV432" i="37"/>
  <c r="FR432" i="37"/>
  <c r="FS432" i="37"/>
  <c r="FO432" i="37"/>
  <c r="EU457" i="37"/>
  <c r="ES457" i="37"/>
  <c r="DY457" i="37"/>
  <c r="DW457" i="37"/>
  <c r="EB457" i="37"/>
  <c r="EX457" i="37"/>
  <c r="DV457" i="37"/>
  <c r="DZ457" i="37"/>
  <c r="ED457" i="37"/>
  <c r="ER457" i="37"/>
  <c r="EV457" i="37"/>
  <c r="EZ457" i="37"/>
  <c r="CR457" i="37"/>
  <c r="CW457" i="37"/>
  <c r="CS457" i="37"/>
  <c r="CP457" i="37"/>
  <c r="CO457" i="37"/>
  <c r="CU457" i="37"/>
  <c r="EW461" i="37"/>
  <c r="EU461" i="37"/>
  <c r="ES461" i="37"/>
  <c r="EX461" i="37"/>
  <c r="EV461" i="37"/>
  <c r="FF461" i="37"/>
  <c r="FI461" i="37"/>
  <c r="CR461" i="37"/>
  <c r="CS461" i="37"/>
  <c r="FH461" i="37"/>
  <c r="FD461" i="37"/>
  <c r="FG461" i="37"/>
  <c r="CT461" i="37"/>
  <c r="CP461" i="37"/>
  <c r="CU461" i="37"/>
  <c r="EU418" i="37"/>
  <c r="ES418" i="37"/>
  <c r="DY418" i="37"/>
  <c r="DW418" i="37"/>
  <c r="DV418" i="37"/>
  <c r="ER418" i="37"/>
  <c r="FF418" i="37"/>
  <c r="FI418" i="37"/>
  <c r="DL418" i="37"/>
  <c r="DQ418" i="37"/>
  <c r="DK418" i="37"/>
  <c r="EB418" i="37"/>
  <c r="FD418" i="37"/>
  <c r="FC418" i="37"/>
  <c r="DN418" i="37"/>
  <c r="CP418" i="37"/>
  <c r="EX418" i="37"/>
  <c r="CU418" i="37"/>
  <c r="CR418" i="37"/>
  <c r="CO418" i="37"/>
  <c r="EW422" i="37"/>
  <c r="EU422" i="37"/>
  <c r="ES422" i="37"/>
  <c r="EZ422" i="37"/>
  <c r="EV422" i="37"/>
  <c r="CR422" i="37"/>
  <c r="CP422" i="37"/>
  <c r="EX422" i="37"/>
  <c r="CU422" i="37"/>
  <c r="CW422" i="37"/>
  <c r="CT422" i="37"/>
  <c r="CS422" i="37"/>
  <c r="EU406" i="37"/>
  <c r="ES406" i="37"/>
  <c r="DY406" i="37"/>
  <c r="DW406" i="37"/>
  <c r="DV406" i="37"/>
  <c r="DZ406" i="37"/>
  <c r="ER406" i="37"/>
  <c r="EV406" i="37"/>
  <c r="FF406" i="37"/>
  <c r="FI406" i="37"/>
  <c r="EB406" i="37"/>
  <c r="FD406" i="37"/>
  <c r="FG406" i="37"/>
  <c r="FC406" i="37"/>
  <c r="EX406" i="37"/>
  <c r="CP406" i="37"/>
  <c r="CU406" i="37"/>
  <c r="CO406" i="37"/>
  <c r="CR406" i="37"/>
  <c r="CS406" i="37"/>
  <c r="FT365" i="37"/>
  <c r="FQ365" i="37"/>
  <c r="FV365" i="37"/>
  <c r="FR365" i="37"/>
  <c r="FN365" i="37"/>
  <c r="FS365" i="37"/>
  <c r="FO365" i="37"/>
  <c r="EW353" i="37"/>
  <c r="EU353" i="37"/>
  <c r="ES353" i="37"/>
  <c r="ET353" i="37"/>
  <c r="EV353" i="37"/>
  <c r="ER353" i="37"/>
  <c r="FF353" i="37"/>
  <c r="FE353" i="37"/>
  <c r="FH353" i="37"/>
  <c r="FD353" i="37"/>
  <c r="FG353" i="37"/>
  <c r="FC353" i="37"/>
  <c r="EL353" i="37"/>
  <c r="EH353" i="37"/>
  <c r="EK353" i="37"/>
  <c r="EG353" i="37"/>
  <c r="EJ353" i="37"/>
  <c r="EI353" i="37"/>
  <c r="EI581" i="37"/>
  <c r="FR331" i="37"/>
  <c r="FN331" i="37"/>
  <c r="FQ331" i="37"/>
  <c r="FO331" i="37"/>
  <c r="FT331" i="37"/>
  <c r="FP331" i="37"/>
  <c r="FU331" i="37"/>
  <c r="FS331" i="37"/>
  <c r="EW68" i="37"/>
  <c r="EU68" i="37"/>
  <c r="ES68" i="37"/>
  <c r="EV68" i="37"/>
  <c r="FH68" i="37"/>
  <c r="FD68" i="37"/>
  <c r="FG68" i="37"/>
  <c r="CT68" i="37"/>
  <c r="CP68" i="37"/>
  <c r="FF68" i="37"/>
  <c r="CR68" i="37"/>
  <c r="CS68" i="37"/>
  <c r="EL68" i="37"/>
  <c r="EH68" i="37"/>
  <c r="EK68" i="37"/>
  <c r="EJ68" i="37"/>
  <c r="FT180" i="37"/>
  <c r="FQ180" i="37"/>
  <c r="FN180" i="37"/>
  <c r="FS180" i="37"/>
  <c r="FO180" i="37"/>
  <c r="FP157" i="37"/>
  <c r="FU157" i="37"/>
  <c r="FQ157" i="37"/>
  <c r="FR157" i="37"/>
  <c r="FS157" i="37"/>
  <c r="FO157" i="37"/>
  <c r="FP92" i="37"/>
  <c r="FQ92" i="37"/>
  <c r="FS92" i="37"/>
  <c r="FO92" i="37"/>
  <c r="CI75" i="37"/>
  <c r="CG75" i="37"/>
  <c r="CK75" i="37"/>
  <c r="CD75" i="37"/>
  <c r="CH75" i="37"/>
  <c r="CL75" i="37"/>
  <c r="CT75" i="37"/>
  <c r="CO75" i="37"/>
  <c r="CV75" i="37"/>
  <c r="CR75" i="37"/>
  <c r="CW75" i="37"/>
  <c r="CS75" i="37"/>
  <c r="EN75" i="37"/>
  <c r="EJ75" i="37"/>
  <c r="EO75" i="37"/>
  <c r="EL75" i="37"/>
  <c r="EK75" i="37"/>
  <c r="EG75" i="37"/>
  <c r="FT170" i="37"/>
  <c r="FP170" i="37"/>
  <c r="FU170" i="37"/>
  <c r="FQ170" i="37"/>
  <c r="FV170" i="37"/>
  <c r="FR170" i="37"/>
  <c r="FN170" i="37"/>
  <c r="FS170" i="37"/>
  <c r="FO170" i="37"/>
  <c r="FT102" i="37"/>
  <c r="FP102" i="37"/>
  <c r="FQ102" i="37"/>
  <c r="FR102" i="37"/>
  <c r="FS102" i="37"/>
  <c r="FO102" i="37"/>
  <c r="FT427" i="37"/>
  <c r="FP427" i="37"/>
  <c r="FU427" i="37"/>
  <c r="FQ427" i="37"/>
  <c r="FR427" i="37"/>
  <c r="FO427" i="37"/>
  <c r="EU408" i="37"/>
  <c r="ES408" i="37"/>
  <c r="DY408" i="37"/>
  <c r="DW408" i="37"/>
  <c r="ED408" i="37"/>
  <c r="EZ408" i="37"/>
  <c r="DV408" i="37"/>
  <c r="ER408" i="37"/>
  <c r="DL408" i="37"/>
  <c r="DQ408" i="37"/>
  <c r="DK408" i="37"/>
  <c r="EB408" i="37"/>
  <c r="DN408" i="37"/>
  <c r="DS408" i="37"/>
  <c r="CP408" i="37"/>
  <c r="EX408" i="37"/>
  <c r="CU408" i="37"/>
  <c r="CO408" i="37"/>
  <c r="CR408" i="37"/>
  <c r="CW408" i="37"/>
  <c r="FT351" i="37"/>
  <c r="FU351" i="37"/>
  <c r="FQ351" i="37"/>
  <c r="FV351" i="37"/>
  <c r="FR351" i="37"/>
  <c r="FN351" i="37"/>
  <c r="FS351" i="37"/>
  <c r="EW147" i="37"/>
  <c r="EU147" i="37"/>
  <c r="ET147" i="37"/>
  <c r="ER147" i="37"/>
  <c r="EV147" i="37"/>
  <c r="EZ147" i="37"/>
  <c r="EJ147" i="37"/>
  <c r="EO147" i="37"/>
  <c r="EI147" i="37"/>
  <c r="EL147" i="37"/>
  <c r="EK147" i="37"/>
  <c r="EG147" i="37"/>
  <c r="EN162" i="37"/>
  <c r="EJ162" i="37"/>
  <c r="EO162" i="37"/>
  <c r="EI162" i="37"/>
  <c r="EL162" i="37"/>
  <c r="EH162" i="37"/>
  <c r="EK162" i="37"/>
  <c r="FM468" i="37"/>
  <c r="CY468" i="37"/>
  <c r="FB468" i="37"/>
  <c r="GH468" i="37"/>
  <c r="EQ468" i="37"/>
  <c r="EF468" i="37"/>
  <c r="GF468" i="37" s="1"/>
  <c r="EF214" i="37"/>
  <c r="FM214" i="37"/>
  <c r="EQ214" i="37"/>
  <c r="GG214" i="37"/>
  <c r="FM560" i="37"/>
  <c r="FB560" i="37"/>
  <c r="EQ560" i="37"/>
  <c r="FQ371" i="37"/>
  <c r="FR371" i="37"/>
  <c r="FT444" i="37"/>
  <c r="FU444" i="37"/>
  <c r="FS444" i="37"/>
  <c r="FV444" i="37"/>
  <c r="FR444" i="37"/>
  <c r="FN444" i="37"/>
  <c r="FQ444" i="37"/>
  <c r="FO444" i="37"/>
  <c r="EU332" i="37"/>
  <c r="EW332" i="37"/>
  <c r="ES332" i="37"/>
  <c r="EX332" i="37"/>
  <c r="ET332" i="37"/>
  <c r="EV332" i="37"/>
  <c r="ER332" i="37"/>
  <c r="FF332" i="37"/>
  <c r="FC332" i="37"/>
  <c r="FI332" i="37"/>
  <c r="FH332" i="37"/>
  <c r="FD332" i="37"/>
  <c r="FG332" i="37"/>
  <c r="FE332" i="37"/>
  <c r="BQ332" i="37"/>
  <c r="BL10" i="37"/>
  <c r="BR10" i="37"/>
  <c r="BB10" i="37"/>
  <c r="FT310" i="37"/>
  <c r="FR310" i="37"/>
  <c r="FU310" i="37"/>
  <c r="FQ310" i="37"/>
  <c r="FP310" i="37"/>
  <c r="FS289" i="37"/>
  <c r="FO289" i="37"/>
  <c r="FR289" i="37"/>
  <c r="FQ289" i="37"/>
  <c r="FS285" i="37"/>
  <c r="FO285" i="37"/>
  <c r="FR285" i="37"/>
  <c r="FQ285" i="37"/>
  <c r="FV285" i="37"/>
  <c r="EU373" i="37"/>
  <c r="EW373" i="37"/>
  <c r="CG373" i="37"/>
  <c r="EV373" i="37"/>
  <c r="CH373" i="37"/>
  <c r="CI373" i="37"/>
  <c r="CJ373" i="37"/>
  <c r="FF373" i="37"/>
  <c r="FI373" i="37"/>
  <c r="EX373" i="37"/>
  <c r="FH373" i="37"/>
  <c r="FG373" i="37"/>
  <c r="CT373" i="37"/>
  <c r="CU373" i="37"/>
  <c r="BQ373" i="37"/>
  <c r="CR373" i="37"/>
  <c r="CS373" i="37"/>
  <c r="DW383" i="37"/>
  <c r="EC383" i="37"/>
  <c r="ED383" i="37"/>
  <c r="DF383" i="37"/>
  <c r="EB383" i="37"/>
  <c r="DL383" i="37"/>
  <c r="DS383" i="37"/>
  <c r="DA383" i="37"/>
  <c r="DR383" i="37"/>
  <c r="DQ383" i="37"/>
  <c r="CP383" i="37"/>
  <c r="CU383" i="37"/>
  <c r="DH383" i="37"/>
  <c r="DG383" i="37"/>
  <c r="CW383" i="37"/>
  <c r="CV383" i="37"/>
  <c r="BW281" i="37"/>
  <c r="BV281" i="37"/>
  <c r="BY281" i="37"/>
  <c r="BU281" i="37"/>
  <c r="BT281" i="37"/>
  <c r="BB281" i="37"/>
  <c r="BL281" i="37"/>
  <c r="BO281" i="37"/>
  <c r="EW508" i="37"/>
  <c r="EU508" i="37"/>
  <c r="ES508" i="37"/>
  <c r="ER508" i="37"/>
  <c r="EZ508" i="37"/>
  <c r="ET508" i="37"/>
  <c r="EX508" i="37"/>
  <c r="DN508" i="37"/>
  <c r="DS508" i="37"/>
  <c r="DM508" i="37"/>
  <c r="DP508" i="37"/>
  <c r="DL508" i="37"/>
  <c r="DQ508" i="37"/>
  <c r="DK508" i="37"/>
  <c r="BQ508" i="37"/>
  <c r="EU518" i="37"/>
  <c r="CL518" i="37"/>
  <c r="CH518" i="37"/>
  <c r="CD518" i="37"/>
  <c r="ED518" i="37"/>
  <c r="DZ518" i="37"/>
  <c r="DV518" i="37"/>
  <c r="DY518" i="37"/>
  <c r="CJ518" i="37"/>
  <c r="EB518" i="37"/>
  <c r="EZ518" i="37"/>
  <c r="EV518" i="37"/>
  <c r="ER518" i="37"/>
  <c r="CG518" i="37"/>
  <c r="CW518" i="37"/>
  <c r="CO518" i="37"/>
  <c r="CR518" i="37"/>
  <c r="EX518" i="37"/>
  <c r="CU518" i="37"/>
  <c r="CS518" i="37"/>
  <c r="BQ518" i="37"/>
  <c r="FT503" i="37"/>
  <c r="FU503" i="37"/>
  <c r="FR503" i="37"/>
  <c r="FO503" i="37"/>
  <c r="FX503" i="37" s="1"/>
  <c r="FY503" i="37" s="1"/>
  <c r="FZ503" i="37" s="1"/>
  <c r="DW456" i="37"/>
  <c r="EC456" i="37"/>
  <c r="DZ456" i="37"/>
  <c r="ED456" i="37"/>
  <c r="EB456" i="37"/>
  <c r="DA456" i="37"/>
  <c r="CP456" i="37"/>
  <c r="CV456" i="37"/>
  <c r="CS456" i="37"/>
  <c r="DF456" i="37"/>
  <c r="DG456" i="37"/>
  <c r="DD456" i="37"/>
  <c r="DH456" i="37"/>
  <c r="CW456" i="37"/>
  <c r="CU456" i="37"/>
  <c r="FT424" i="37"/>
  <c r="FU424" i="37"/>
  <c r="FQ424" i="37"/>
  <c r="FV424" i="37"/>
  <c r="FR424" i="37"/>
  <c r="FO424" i="37"/>
  <c r="EU402" i="37"/>
  <c r="ES402" i="37"/>
  <c r="DY402" i="37"/>
  <c r="DW402" i="37"/>
  <c r="DV402" i="37"/>
  <c r="DZ402" i="37"/>
  <c r="ER402" i="37"/>
  <c r="EV402" i="37"/>
  <c r="CP402" i="37"/>
  <c r="FF402" i="37"/>
  <c r="FI402" i="37"/>
  <c r="EB402" i="37"/>
  <c r="FD402" i="37"/>
  <c r="FG402" i="37"/>
  <c r="FC402" i="37"/>
  <c r="EX402" i="37"/>
  <c r="CU402" i="37"/>
  <c r="CS402" i="37"/>
  <c r="CR402" i="37"/>
  <c r="CO402" i="37"/>
  <c r="FT376" i="37"/>
  <c r="FP376" i="37"/>
  <c r="FS376" i="37"/>
  <c r="FR376" i="37"/>
  <c r="FO376" i="37"/>
  <c r="FV64" i="37"/>
  <c r="FR64" i="37"/>
  <c r="FN64" i="37"/>
  <c r="FO64" i="37"/>
  <c r="FU64" i="37"/>
  <c r="FQ64" i="37"/>
  <c r="EW192" i="37"/>
  <c r="EU192" i="37"/>
  <c r="ES192" i="37"/>
  <c r="ER192" i="37"/>
  <c r="EX192" i="37"/>
  <c r="FF192" i="37"/>
  <c r="FI192" i="37"/>
  <c r="DP192" i="37"/>
  <c r="DL192" i="37"/>
  <c r="DQ192" i="37"/>
  <c r="DK192" i="37"/>
  <c r="CR192" i="37"/>
  <c r="FH192" i="37"/>
  <c r="FD192" i="37"/>
  <c r="FC192" i="37"/>
  <c r="DN192" i="37"/>
  <c r="CT192" i="37"/>
  <c r="CP192" i="37"/>
  <c r="CO192" i="37"/>
  <c r="CU192" i="37"/>
  <c r="FP175" i="37"/>
  <c r="FU175" i="37"/>
  <c r="FQ175" i="37"/>
  <c r="FR175" i="37"/>
  <c r="FS175" i="37"/>
  <c r="FO175" i="37"/>
  <c r="FP163" i="37"/>
  <c r="FQ163" i="37"/>
  <c r="FR163" i="37"/>
  <c r="FO163" i="37"/>
  <c r="FP138" i="37"/>
  <c r="FU138" i="37"/>
  <c r="FQ138" i="37"/>
  <c r="FV138" i="37"/>
  <c r="FR138" i="37"/>
  <c r="FS138" i="37"/>
  <c r="FO138" i="37"/>
  <c r="EW158" i="37"/>
  <c r="EU158" i="37"/>
  <c r="ES158" i="37"/>
  <c r="EV158" i="37"/>
  <c r="EZ158" i="37"/>
  <c r="ET158" i="37"/>
  <c r="EJ158" i="37"/>
  <c r="EO158" i="37"/>
  <c r="EI158" i="37"/>
  <c r="EL158" i="37"/>
  <c r="EH158" i="37"/>
  <c r="EK158" i="37"/>
  <c r="FV568" i="37"/>
  <c r="FR568" i="37"/>
  <c r="FN568" i="37"/>
  <c r="FO568" i="37"/>
  <c r="FT568" i="37"/>
  <c r="FQ568" i="37"/>
  <c r="EU520" i="37"/>
  <c r="CD520" i="37"/>
  <c r="ER520" i="37"/>
  <c r="CI520" i="37"/>
  <c r="CG520" i="37"/>
  <c r="EW520" i="37"/>
  <c r="FF520" i="37"/>
  <c r="DP520" i="37"/>
  <c r="DK520" i="37"/>
  <c r="CR520" i="37"/>
  <c r="FH520" i="37"/>
  <c r="FC520" i="37"/>
  <c r="DN520" i="37"/>
  <c r="CT520" i="37"/>
  <c r="CO520" i="37"/>
  <c r="EL520" i="37"/>
  <c r="EG520" i="37"/>
  <c r="EG583" i="37"/>
  <c r="EJ520" i="37"/>
  <c r="FT514" i="37"/>
  <c r="FP514" i="37"/>
  <c r="FU514" i="37"/>
  <c r="FQ514" i="37"/>
  <c r="FR514" i="37"/>
  <c r="FO514" i="37"/>
  <c r="FT429" i="37"/>
  <c r="FU429" i="37"/>
  <c r="FQ429" i="37"/>
  <c r="FR429" i="37"/>
  <c r="FO429" i="37"/>
  <c r="EU397" i="37"/>
  <c r="ES397" i="37"/>
  <c r="DY397" i="37"/>
  <c r="DW397" i="37"/>
  <c r="DZ397" i="37"/>
  <c r="EV397" i="37"/>
  <c r="EX397" i="37"/>
  <c r="EB397" i="37"/>
  <c r="FF397" i="37"/>
  <c r="FI397" i="37"/>
  <c r="CR397" i="37"/>
  <c r="CS397" i="37"/>
  <c r="FD397" i="37"/>
  <c r="FG397" i="37"/>
  <c r="CP397" i="37"/>
  <c r="CU397" i="37"/>
  <c r="ES421" i="37"/>
  <c r="DW421" i="37"/>
  <c r="DV421" i="37"/>
  <c r="DZ421" i="37"/>
  <c r="ED421" i="37"/>
  <c r="ER421" i="37"/>
  <c r="EV421" i="37"/>
  <c r="EZ421" i="37"/>
  <c r="EB421" i="37"/>
  <c r="EX421" i="37"/>
  <c r="DA421" i="37"/>
  <c r="DD421" i="37"/>
  <c r="CP421" i="37"/>
  <c r="CO421" i="37"/>
  <c r="CZ421" i="37"/>
  <c r="CW421" i="37"/>
  <c r="CS421" i="37"/>
  <c r="DF421" i="37"/>
  <c r="DH421" i="37"/>
  <c r="CU421" i="37"/>
  <c r="EW347" i="37"/>
  <c r="EU347" i="37"/>
  <c r="ES347" i="37"/>
  <c r="ET347" i="37"/>
  <c r="EX347" i="37"/>
  <c r="ER347" i="37"/>
  <c r="EV347" i="37"/>
  <c r="FH347" i="37"/>
  <c r="FD347" i="37"/>
  <c r="FG347" i="37"/>
  <c r="FC347" i="37"/>
  <c r="FF347" i="37"/>
  <c r="FI347" i="37"/>
  <c r="FE347" i="37"/>
  <c r="FT346" i="37"/>
  <c r="FP346" i="37"/>
  <c r="FU346" i="37"/>
  <c r="FQ346" i="37"/>
  <c r="FV346" i="37"/>
  <c r="FR346" i="37"/>
  <c r="FN346" i="37"/>
  <c r="FS346" i="37"/>
  <c r="FO346" i="37"/>
  <c r="EU54" i="37"/>
  <c r="ES54" i="37"/>
  <c r="DY54" i="37"/>
  <c r="DW54" i="37"/>
  <c r="DV54" i="37"/>
  <c r="ED54" i="37"/>
  <c r="ER54" i="37"/>
  <c r="EZ54" i="37"/>
  <c r="DX54" i="37"/>
  <c r="ET54" i="37"/>
  <c r="DN54" i="37"/>
  <c r="DS54" i="37"/>
  <c r="DM54" i="37"/>
  <c r="DL54" i="37"/>
  <c r="DK54" i="37"/>
  <c r="EJ54" i="37"/>
  <c r="EO54" i="37"/>
  <c r="EI54" i="37"/>
  <c r="EH54" i="37"/>
  <c r="EG54" i="37"/>
  <c r="BQ54" i="37"/>
  <c r="FP182" i="37"/>
  <c r="FU182" i="37"/>
  <c r="FQ182" i="37"/>
  <c r="FV182" i="37"/>
  <c r="FR182" i="37"/>
  <c r="FS182" i="37"/>
  <c r="FO182" i="37"/>
  <c r="CB545" i="37"/>
  <c r="BM545" i="37"/>
  <c r="CC545" i="37"/>
  <c r="EU379" i="37"/>
  <c r="DW379" i="37"/>
  <c r="ES379" i="37"/>
  <c r="DY379" i="37"/>
  <c r="ED379" i="37"/>
  <c r="EZ379" i="37"/>
  <c r="EB379" i="37"/>
  <c r="DL379" i="37"/>
  <c r="DS379" i="37"/>
  <c r="CP379" i="37"/>
  <c r="CU379" i="37"/>
  <c r="EX379" i="37"/>
  <c r="DN379" i="37"/>
  <c r="DQ379" i="37"/>
  <c r="CR379" i="37"/>
  <c r="CW379" i="37"/>
  <c r="CT284" i="37"/>
  <c r="CP284" i="37"/>
  <c r="CU284" i="37"/>
  <c r="CS284" i="37"/>
  <c r="EW284" i="37"/>
  <c r="ES284" i="37"/>
  <c r="EV284" i="37"/>
  <c r="EX284" i="37"/>
  <c r="CW284" i="37"/>
  <c r="EU284" i="37"/>
  <c r="EZ284" i="37"/>
  <c r="CR284" i="37"/>
  <c r="EU445" i="37"/>
  <c r="EW445" i="37"/>
  <c r="EZ445" i="37"/>
  <c r="EX445" i="37"/>
  <c r="ES445" i="37"/>
  <c r="DP445" i="37"/>
  <c r="DL445" i="37"/>
  <c r="DS445" i="37"/>
  <c r="DN445" i="37"/>
  <c r="DQ445" i="37"/>
  <c r="CT445" i="37"/>
  <c r="CP445" i="37"/>
  <c r="CU445" i="37"/>
  <c r="CW445" i="37"/>
  <c r="CR445" i="37"/>
  <c r="BB475" i="37"/>
  <c r="BL475" i="37"/>
  <c r="BR475" i="37" s="1"/>
  <c r="EU330" i="37"/>
  <c r="EW330" i="37"/>
  <c r="ES330" i="37"/>
  <c r="ET330" i="37"/>
  <c r="EV330" i="37"/>
  <c r="ER330" i="37"/>
  <c r="FF330" i="37"/>
  <c r="FC330" i="37"/>
  <c r="FI330" i="37"/>
  <c r="EX330" i="37"/>
  <c r="FH330" i="37"/>
  <c r="FD330" i="37"/>
  <c r="FG330" i="37"/>
  <c r="FE330" i="37"/>
  <c r="BQ330" i="37"/>
  <c r="BB308" i="37"/>
  <c r="BL308" i="37"/>
  <c r="BO308" i="37" s="1"/>
  <c r="BB256" i="37"/>
  <c r="BL256" i="37"/>
  <c r="BO256" i="37"/>
  <c r="CB254" i="37"/>
  <c r="BM254" i="37"/>
  <c r="BL252" i="37"/>
  <c r="BR252" i="37"/>
  <c r="BB252" i="37"/>
  <c r="CB250" i="37"/>
  <c r="BM250" i="37"/>
  <c r="BL248" i="37"/>
  <c r="BR248" i="37" s="1"/>
  <c r="BB248" i="37"/>
  <c r="CB246" i="37"/>
  <c r="BM246" i="37"/>
  <c r="BB244" i="37"/>
  <c r="BL244" i="37"/>
  <c r="BO244" i="37" s="1"/>
  <c r="CB242" i="37"/>
  <c r="BM242" i="37"/>
  <c r="BP242" i="37"/>
  <c r="BU240" i="37"/>
  <c r="BX240" i="37"/>
  <c r="CA240" i="37"/>
  <c r="BW240" i="37"/>
  <c r="BZ240" i="37"/>
  <c r="BV240" i="37"/>
  <c r="BL240" i="37"/>
  <c r="BO240" i="37" s="1"/>
  <c r="BB240" i="37"/>
  <c r="CB238" i="37"/>
  <c r="BM238" i="37"/>
  <c r="BY236" i="37"/>
  <c r="BU236" i="37"/>
  <c r="BX236" i="37"/>
  <c r="BT236" i="37"/>
  <c r="CA236" i="37"/>
  <c r="BW236" i="37"/>
  <c r="BB236" i="37"/>
  <c r="BL236" i="37"/>
  <c r="BR236" i="37"/>
  <c r="CB234" i="37"/>
  <c r="BM234" i="37"/>
  <c r="BP234" i="37" s="1"/>
  <c r="BU232" i="37"/>
  <c r="BX232" i="37"/>
  <c r="BT232" i="37"/>
  <c r="CA232" i="37"/>
  <c r="BW232" i="37"/>
  <c r="BV232" i="37"/>
  <c r="BB232" i="37"/>
  <c r="BL232" i="37"/>
  <c r="BO232" i="37" s="1"/>
  <c r="CB230" i="37"/>
  <c r="BM230" i="37"/>
  <c r="BP230" i="37" s="1"/>
  <c r="EU562" i="37"/>
  <c r="DW562" i="37"/>
  <c r="DX562" i="37"/>
  <c r="EZ562" i="37"/>
  <c r="EV562" i="37"/>
  <c r="DY562" i="37"/>
  <c r="ES562" i="37"/>
  <c r="ED562" i="37"/>
  <c r="DZ562" i="37"/>
  <c r="ET562" i="37"/>
  <c r="EB562" i="37"/>
  <c r="EX562" i="37"/>
  <c r="FT516" i="37"/>
  <c r="FP516" i="37"/>
  <c r="FQ516" i="37"/>
  <c r="FR516" i="37"/>
  <c r="FN516" i="37"/>
  <c r="FO516" i="37"/>
  <c r="GA500" i="37"/>
  <c r="GK500" i="37"/>
  <c r="FS434" i="37"/>
  <c r="FO434" i="37"/>
  <c r="FT434" i="37"/>
  <c r="FU434" i="37"/>
  <c r="FQ434" i="37"/>
  <c r="EW449" i="37"/>
  <c r="EU449" i="37"/>
  <c r="ES449" i="37"/>
  <c r="EX449" i="37"/>
  <c r="ER449" i="37"/>
  <c r="EV449" i="37"/>
  <c r="FF449" i="37"/>
  <c r="FI449" i="37"/>
  <c r="CR449" i="37"/>
  <c r="CS449" i="37"/>
  <c r="FH449" i="37"/>
  <c r="FD449" i="37"/>
  <c r="FG449" i="37"/>
  <c r="FC449" i="37"/>
  <c r="CT449" i="37"/>
  <c r="CP449" i="37"/>
  <c r="CO449" i="37"/>
  <c r="CU449" i="37"/>
  <c r="EU426" i="37"/>
  <c r="ES426" i="37"/>
  <c r="DY426" i="37"/>
  <c r="DW426" i="37"/>
  <c r="ED426" i="37"/>
  <c r="EZ426" i="37"/>
  <c r="DZ426" i="37"/>
  <c r="EV426" i="37"/>
  <c r="CS426" i="37"/>
  <c r="CP426" i="37"/>
  <c r="EJ426" i="37"/>
  <c r="EO426" i="37"/>
  <c r="EH426" i="37"/>
  <c r="EK426" i="37"/>
  <c r="CW426" i="37"/>
  <c r="CR426" i="37"/>
  <c r="EU398" i="37"/>
  <c r="ES398" i="37"/>
  <c r="DY398" i="37"/>
  <c r="DW398" i="37"/>
  <c r="ED398" i="37"/>
  <c r="EZ398" i="37"/>
  <c r="EB398" i="37"/>
  <c r="DL398" i="37"/>
  <c r="DQ398" i="37"/>
  <c r="EX398" i="37"/>
  <c r="DN398" i="37"/>
  <c r="DS398" i="37"/>
  <c r="CP398" i="37"/>
  <c r="CU398" i="37"/>
  <c r="CR398" i="37"/>
  <c r="CW398" i="37"/>
  <c r="FT367" i="37"/>
  <c r="FR367" i="37"/>
  <c r="FT325" i="37"/>
  <c r="FP325" i="37"/>
  <c r="FS325" i="37"/>
  <c r="FV325" i="37"/>
  <c r="FR325" i="37"/>
  <c r="FQ325" i="37"/>
  <c r="FO325" i="37"/>
  <c r="FV72" i="37"/>
  <c r="FR72" i="37"/>
  <c r="FN72" i="37"/>
  <c r="FS72" i="37"/>
  <c r="FO72" i="37"/>
  <c r="FU72" i="37"/>
  <c r="FQ72" i="37"/>
  <c r="EW206" i="37"/>
  <c r="EU206" i="37"/>
  <c r="ES206" i="37"/>
  <c r="EV206" i="37"/>
  <c r="EZ206" i="37"/>
  <c r="ET206" i="37"/>
  <c r="EX206" i="37"/>
  <c r="EW183" i="37"/>
  <c r="EU183" i="37"/>
  <c r="ES183" i="37"/>
  <c r="ET183" i="37"/>
  <c r="EV183" i="37"/>
  <c r="EZ183" i="37"/>
  <c r="EJ183" i="37"/>
  <c r="EO183" i="37"/>
  <c r="EI183" i="37"/>
  <c r="EL183" i="37"/>
  <c r="EH183" i="37"/>
  <c r="EK183" i="37"/>
  <c r="FT155" i="37"/>
  <c r="FP155" i="37"/>
  <c r="FQ155" i="37"/>
  <c r="FV155" i="37"/>
  <c r="FR155" i="37"/>
  <c r="FS155" i="37"/>
  <c r="EW141" i="37"/>
  <c r="EU141" i="37"/>
  <c r="ET141" i="37"/>
  <c r="EV141" i="37"/>
  <c r="FF141" i="37"/>
  <c r="FE141" i="37"/>
  <c r="FH141" i="37"/>
  <c r="FG141" i="37"/>
  <c r="EL141" i="37"/>
  <c r="EK141" i="37"/>
  <c r="EJ141" i="37"/>
  <c r="EI141" i="37"/>
  <c r="FP94" i="37"/>
  <c r="FQ94" i="37"/>
  <c r="FV94" i="37"/>
  <c r="FR94" i="37"/>
  <c r="FS94" i="37"/>
  <c r="FO94" i="37"/>
  <c r="FV205" i="37"/>
  <c r="FR205" i="37"/>
  <c r="FS205" i="37"/>
  <c r="FO205" i="37"/>
  <c r="FT205" i="37"/>
  <c r="FP205" i="37"/>
  <c r="FU205" i="37"/>
  <c r="FQ205" i="37"/>
  <c r="FJ416" i="37"/>
  <c r="FF416" i="37"/>
  <c r="FI416" i="37"/>
  <c r="DP416" i="37"/>
  <c r="DL416" i="37"/>
  <c r="DQ416" i="37"/>
  <c r="DK416" i="37"/>
  <c r="FH416" i="37"/>
  <c r="FD416" i="37"/>
  <c r="FC416" i="37"/>
  <c r="DR416" i="37"/>
  <c r="DN416" i="37"/>
  <c r="CP416" i="37"/>
  <c r="CU416" i="37"/>
  <c r="CO416" i="37"/>
  <c r="CT416" i="37"/>
  <c r="CR416" i="37"/>
  <c r="CV416" i="37"/>
  <c r="EU400" i="37"/>
  <c r="ES400" i="37"/>
  <c r="DY400" i="37"/>
  <c r="DW400" i="37"/>
  <c r="DZ400" i="37"/>
  <c r="EV400" i="37"/>
  <c r="CP400" i="37"/>
  <c r="FF400" i="37"/>
  <c r="FI400" i="37"/>
  <c r="EB400" i="37"/>
  <c r="CS400" i="37"/>
  <c r="FD400" i="37"/>
  <c r="FG400" i="37"/>
  <c r="EX400" i="37"/>
  <c r="CU400" i="37"/>
  <c r="CR400" i="37"/>
  <c r="FT345" i="37"/>
  <c r="FP345" i="37"/>
  <c r="FU345" i="37"/>
  <c r="FQ345" i="37"/>
  <c r="FV345" i="37"/>
  <c r="FR345" i="37"/>
  <c r="FN345" i="37"/>
  <c r="FS345" i="37"/>
  <c r="FO345" i="37"/>
  <c r="FT364" i="37"/>
  <c r="FP364" i="37"/>
  <c r="FU364" i="37"/>
  <c r="FQ364" i="37"/>
  <c r="FR364" i="37"/>
  <c r="FN364" i="37"/>
  <c r="FS364" i="37"/>
  <c r="FO364" i="37"/>
  <c r="FT349" i="37"/>
  <c r="FQ349" i="37"/>
  <c r="FV349" i="37"/>
  <c r="FR349" i="37"/>
  <c r="FN349" i="37"/>
  <c r="FS349" i="37"/>
  <c r="FO349" i="37"/>
  <c r="EU48" i="37"/>
  <c r="DY48" i="37"/>
  <c r="CG48" i="37"/>
  <c r="CD48" i="37"/>
  <c r="CH48" i="37"/>
  <c r="CL48" i="37"/>
  <c r="DV48" i="37"/>
  <c r="DZ48" i="37"/>
  <c r="ED48" i="37"/>
  <c r="ER48" i="37"/>
  <c r="EV48" i="37"/>
  <c r="EZ48" i="37"/>
  <c r="CO48" i="37"/>
  <c r="CR48" i="37"/>
  <c r="CW48" i="37"/>
  <c r="CS48" i="37"/>
  <c r="EK48" i="37"/>
  <c r="EG48" i="37"/>
  <c r="EJ48" i="37"/>
  <c r="EO48" i="37"/>
  <c r="FT193" i="37"/>
  <c r="FP193" i="37"/>
  <c r="FU193" i="37"/>
  <c r="FQ193" i="37"/>
  <c r="FV193" i="37"/>
  <c r="FR193" i="37"/>
  <c r="FN193" i="37"/>
  <c r="FO193" i="37"/>
  <c r="DR86" i="37"/>
  <c r="DN86" i="37"/>
  <c r="DS86" i="37"/>
  <c r="CT86" i="37"/>
  <c r="CP86" i="37"/>
  <c r="DP86" i="37"/>
  <c r="DL86" i="37"/>
  <c r="CV86" i="37"/>
  <c r="CR86" i="37"/>
  <c r="CW86" i="37"/>
  <c r="EL86" i="37"/>
  <c r="EH86" i="37"/>
  <c r="EN86" i="37"/>
  <c r="EJ86" i="37"/>
  <c r="EO86" i="37"/>
  <c r="FU63" i="37"/>
  <c r="FQ63" i="37"/>
  <c r="FR63" i="37"/>
  <c r="FO63" i="37"/>
  <c r="DY49" i="37"/>
  <c r="DW49" i="37"/>
  <c r="EC49" i="37"/>
  <c r="DX49" i="37"/>
  <c r="DV49" i="37"/>
  <c r="DZ49" i="37"/>
  <c r="ED49" i="37"/>
  <c r="EN49" i="37"/>
  <c r="EJ49" i="37"/>
  <c r="EO49" i="37"/>
  <c r="EI49" i="37"/>
  <c r="EH49" i="37"/>
  <c r="EK49" i="37"/>
  <c r="EG49" i="37"/>
  <c r="BQ49" i="37"/>
  <c r="FT32" i="37"/>
  <c r="FP32" i="37"/>
  <c r="FS32" i="37"/>
  <c r="FV32" i="37"/>
  <c r="FR32" i="37"/>
  <c r="FN32" i="37"/>
  <c r="FQ32" i="37"/>
  <c r="FR194" i="37"/>
  <c r="FN194" i="37"/>
  <c r="FS194" i="37"/>
  <c r="FO194" i="37"/>
  <c r="FT194" i="37"/>
  <c r="FP194" i="37"/>
  <c r="FQ194" i="37"/>
  <c r="FV174" i="37"/>
  <c r="FR174" i="37"/>
  <c r="FS174" i="37"/>
  <c r="FO174" i="37"/>
  <c r="FT174" i="37"/>
  <c r="FP174" i="37"/>
  <c r="FU174" i="37"/>
  <c r="FQ174" i="37"/>
  <c r="EW159" i="37"/>
  <c r="EU159" i="37"/>
  <c r="ES159" i="37"/>
  <c r="ET159" i="37"/>
  <c r="EV159" i="37"/>
  <c r="EZ159" i="37"/>
  <c r="EJ159" i="37"/>
  <c r="EO159" i="37"/>
  <c r="EI159" i="37"/>
  <c r="EL159" i="37"/>
  <c r="EH159" i="37"/>
  <c r="EK159" i="37"/>
  <c r="DY137" i="37"/>
  <c r="DW137" i="37"/>
  <c r="EC137" i="37"/>
  <c r="DZ137" i="37"/>
  <c r="ED137" i="37"/>
  <c r="CV137" i="37"/>
  <c r="CR137" i="37"/>
  <c r="CS137" i="37"/>
  <c r="CP137" i="37"/>
  <c r="EH137" i="37"/>
  <c r="EK137" i="37"/>
  <c r="CW137" i="37"/>
  <c r="EN137" i="37"/>
  <c r="EJ137" i="37"/>
  <c r="EO137" i="37"/>
  <c r="FP112" i="37"/>
  <c r="FU112" i="37"/>
  <c r="FQ112" i="37"/>
  <c r="FV112" i="37"/>
  <c r="FR112" i="37"/>
  <c r="FO112" i="37"/>
  <c r="FX112" i="37"/>
  <c r="FY112" i="37" s="1"/>
  <c r="FZ112" i="37" s="1"/>
  <c r="GK446" i="37"/>
  <c r="GK309" i="37"/>
  <c r="GK111" i="37"/>
  <c r="GJ559" i="37"/>
  <c r="GG220" i="37"/>
  <c r="GH470" i="37"/>
  <c r="GH565" i="37"/>
  <c r="GJ137" i="37"/>
  <c r="GA225" i="37"/>
  <c r="GK225" i="37"/>
  <c r="GA334" i="37"/>
  <c r="GK334" i="37" s="1"/>
  <c r="GA287" i="37"/>
  <c r="GA283" i="37"/>
  <c r="GK283" i="37"/>
  <c r="GA211" i="37"/>
  <c r="GI559" i="37"/>
  <c r="GA532" i="37"/>
  <c r="GA504" i="37"/>
  <c r="GK504" i="37"/>
  <c r="GA79" i="37"/>
  <c r="GA172" i="37"/>
  <c r="GA164" i="37"/>
  <c r="GK164" i="37"/>
  <c r="GA536" i="37"/>
  <c r="GK536" i="37"/>
  <c r="GA565" i="37"/>
  <c r="GA47" i="37"/>
  <c r="GK47" i="37" s="1"/>
  <c r="GA161" i="37"/>
  <c r="GK161" i="37" s="1"/>
  <c r="GI533" i="37"/>
  <c r="GF529" i="37"/>
  <c r="GA326" i="37"/>
  <c r="GK326" i="37"/>
  <c r="GA302" i="37"/>
  <c r="GK302" i="37"/>
  <c r="GA298" i="37"/>
  <c r="GK298" i="37"/>
  <c r="GA294" i="37"/>
  <c r="GA290" i="37"/>
  <c r="GK290" i="37" s="1"/>
  <c r="GA318" i="37"/>
  <c r="GK318" i="37" s="1"/>
  <c r="GA215" i="37"/>
  <c r="GI468" i="37"/>
  <c r="GC468" i="37"/>
  <c r="GI560" i="37"/>
  <c r="GG207" i="37"/>
  <c r="GK207" i="37"/>
  <c r="GA90" i="37"/>
  <c r="GA129" i="37"/>
  <c r="GK129" i="37"/>
  <c r="GA66" i="37"/>
  <c r="GK66" i="37" s="1"/>
  <c r="GK45" i="37"/>
  <c r="GA162" i="37"/>
  <c r="GD499" i="37"/>
  <c r="GK525" i="37"/>
  <c r="GK300" i="37"/>
  <c r="GK516" i="37"/>
  <c r="GK475" i="37"/>
  <c r="BQ188" i="37"/>
  <c r="GJ160" i="37"/>
  <c r="GJ127" i="37"/>
  <c r="GJ87" i="37"/>
  <c r="GG468" i="37"/>
  <c r="GJ79" i="37"/>
  <c r="GG71" i="37"/>
  <c r="GJ71" i="37"/>
  <c r="GH71" i="37"/>
  <c r="GJ76" i="37"/>
  <c r="BQ76" i="37"/>
  <c r="GJ48" i="37"/>
  <c r="GJ566" i="37"/>
  <c r="BQ566" i="37"/>
  <c r="GH560" i="37"/>
  <c r="BQ448" i="37"/>
  <c r="GA371" i="37"/>
  <c r="GA521" i="37"/>
  <c r="GK521" i="37" s="1"/>
  <c r="GA375" i="37"/>
  <c r="GA41" i="37"/>
  <c r="GJ564" i="37"/>
  <c r="GH564" i="37"/>
  <c r="GK57" i="37"/>
  <c r="BZ581" i="37"/>
  <c r="GA293" i="37"/>
  <c r="GA289" i="37"/>
  <c r="GK289" i="37"/>
  <c r="GA285" i="37"/>
  <c r="GK285" i="37"/>
  <c r="GA454" i="37"/>
  <c r="GA373" i="37"/>
  <c r="GA320" i="37"/>
  <c r="BA579" i="37"/>
  <c r="GE522" i="37"/>
  <c r="GA383" i="37"/>
  <c r="FX491" i="37"/>
  <c r="FY491" i="37"/>
  <c r="FZ491" i="37" s="1"/>
  <c r="GB310" i="37"/>
  <c r="GC470" i="37"/>
  <c r="GF201" i="37"/>
  <c r="GK503" i="37"/>
  <c r="GA71" i="37"/>
  <c r="GA168" i="37"/>
  <c r="GK168" i="37" s="1"/>
  <c r="GA77" i="37"/>
  <c r="GA182" i="37"/>
  <c r="GA135" i="37"/>
  <c r="GK135" i="37" s="1"/>
  <c r="GA38" i="37"/>
  <c r="GA552" i="37"/>
  <c r="GA483" i="37"/>
  <c r="GK483" i="37" s="1"/>
  <c r="GA229" i="37"/>
  <c r="GA33" i="37"/>
  <c r="GI543" i="37"/>
  <c r="GF543" i="37"/>
  <c r="GB543" i="37"/>
  <c r="GJ572" i="37"/>
  <c r="GJ533" i="37"/>
  <c r="GH529" i="37"/>
  <c r="FY527" i="37"/>
  <c r="FZ527" i="37"/>
  <c r="GA292" i="37"/>
  <c r="GA288" i="37"/>
  <c r="GK288" i="37" s="1"/>
  <c r="GA553" i="37"/>
  <c r="GA445" i="37"/>
  <c r="GA322" i="37"/>
  <c r="GK322" i="37" s="1"/>
  <c r="GJ554" i="37"/>
  <c r="GI214" i="37"/>
  <c r="GF214" i="37"/>
  <c r="GI382" i="37"/>
  <c r="GF382" i="37"/>
  <c r="GC360" i="37"/>
  <c r="GE360" i="37"/>
  <c r="GA44" i="37"/>
  <c r="GK44" i="37" s="1"/>
  <c r="GA104" i="37"/>
  <c r="GK104" i="37"/>
  <c r="GA86" i="37"/>
  <c r="GA174" i="37"/>
  <c r="GK174" i="37" s="1"/>
  <c r="GA137" i="37"/>
  <c r="GF71" i="37"/>
  <c r="GK522" i="37"/>
  <c r="GI564" i="37"/>
  <c r="GK564" i="37" s="1"/>
  <c r="FX514" i="37"/>
  <c r="FY514" i="37"/>
  <c r="FZ514" i="37" s="1"/>
  <c r="FX163" i="37"/>
  <c r="FY163" i="37"/>
  <c r="FZ163" i="37" s="1"/>
  <c r="FX175" i="37"/>
  <c r="FY175" i="37" s="1"/>
  <c r="FZ175" i="37" s="1"/>
  <c r="FX102" i="37"/>
  <c r="FY102" i="37"/>
  <c r="FZ102" i="37" s="1"/>
  <c r="FX432" i="37"/>
  <c r="FY432" i="37"/>
  <c r="FZ432" i="37" s="1"/>
  <c r="FX306" i="37"/>
  <c r="FY306" i="37" s="1"/>
  <c r="FZ306" i="37" s="1"/>
  <c r="FX169" i="37"/>
  <c r="FY169" i="37"/>
  <c r="FZ169" i="37" s="1"/>
  <c r="FX341" i="37"/>
  <c r="FY541" i="37"/>
  <c r="FZ541" i="37" s="1"/>
  <c r="GH77" i="37"/>
  <c r="FX105" i="37"/>
  <c r="FY105" i="37"/>
  <c r="FZ105" i="37" s="1"/>
  <c r="FX74" i="37"/>
  <c r="FY74" i="37"/>
  <c r="FZ74" i="37" s="1"/>
  <c r="GI293" i="37"/>
  <c r="GK293" i="37" s="1"/>
  <c r="GJ487" i="37"/>
  <c r="FY522" i="37"/>
  <c r="FZ522" i="37" s="1"/>
  <c r="FX295" i="37"/>
  <c r="FY295" i="37" s="1"/>
  <c r="FZ295" i="37" s="1"/>
  <c r="FY137" i="37"/>
  <c r="FZ137" i="37" s="1"/>
  <c r="FY141" i="37"/>
  <c r="FZ141" i="37" s="1"/>
  <c r="GK360" i="37"/>
  <c r="GK382" i="37"/>
  <c r="GK214" i="37"/>
  <c r="GK554" i="37"/>
  <c r="FY532" i="37"/>
  <c r="FZ532" i="37"/>
  <c r="FX63" i="37"/>
  <c r="FY63" i="37" s="1"/>
  <c r="FZ63" i="37" s="1"/>
  <c r="FX193" i="37"/>
  <c r="FY193" i="37"/>
  <c r="FZ193" i="37" s="1"/>
  <c r="GF48" i="37"/>
  <c r="GF562" i="37"/>
  <c r="FX182" i="37"/>
  <c r="FY182" i="37" s="1"/>
  <c r="FZ182" i="37" s="1"/>
  <c r="BX579" i="37"/>
  <c r="BY579" i="37"/>
  <c r="GA247" i="37"/>
  <c r="FX324" i="37"/>
  <c r="FY324" i="37" s="1"/>
  <c r="FZ324" i="37" s="1"/>
  <c r="FX419" i="37"/>
  <c r="FX304" i="37"/>
  <c r="FY304" i="37"/>
  <c r="FZ304" i="37" s="1"/>
  <c r="FX33" i="37"/>
  <c r="GI71" i="37"/>
  <c r="GK71" i="37"/>
  <c r="FX156" i="37"/>
  <c r="FY156" i="37"/>
  <c r="FZ156" i="37" s="1"/>
  <c r="FY562" i="37"/>
  <c r="FZ562" i="37"/>
  <c r="FY560" i="37"/>
  <c r="FZ560" i="37" s="1"/>
  <c r="FX427" i="37"/>
  <c r="FX157" i="37"/>
  <c r="FY157" i="37"/>
  <c r="FZ157" i="37" s="1"/>
  <c r="GA278" i="37"/>
  <c r="FX298" i="37"/>
  <c r="FY298" i="37" s="1"/>
  <c r="FZ298" i="37" s="1"/>
  <c r="BB579" i="37"/>
  <c r="FY77" i="37"/>
  <c r="FZ77" i="37" s="1"/>
  <c r="FY220" i="37"/>
  <c r="FZ220" i="37" s="1"/>
  <c r="GK559" i="37"/>
  <c r="FX29" i="37"/>
  <c r="CN76" i="37"/>
  <c r="FB76" i="37"/>
  <c r="CY76" i="37"/>
  <c r="EQ76" i="37"/>
  <c r="DU188" i="37"/>
  <c r="CY188" i="37"/>
  <c r="EQ188" i="37"/>
  <c r="GG188" i="37" s="1"/>
  <c r="GK188" i="37" s="1"/>
  <c r="EF49" i="37"/>
  <c r="FY49" i="37" s="1"/>
  <c r="FZ49" i="37" s="1"/>
  <c r="EQ49" i="37"/>
  <c r="GG49" i="37"/>
  <c r="BQ230" i="37"/>
  <c r="FB230" i="37"/>
  <c r="FY230" i="37" s="1"/>
  <c r="FZ230" i="37" s="1"/>
  <c r="FA230" i="37"/>
  <c r="EW232" i="37"/>
  <c r="EU232" i="37"/>
  <c r="ES232" i="37"/>
  <c r="EV232" i="37"/>
  <c r="EZ232" i="37"/>
  <c r="ET232" i="37"/>
  <c r="EK232" i="37"/>
  <c r="EJ232" i="37"/>
  <c r="EO232" i="37"/>
  <c r="EI232" i="37"/>
  <c r="EL232" i="37"/>
  <c r="EH232" i="37"/>
  <c r="BQ234" i="37"/>
  <c r="EE234" i="37"/>
  <c r="FL234" i="37"/>
  <c r="EP234" i="37"/>
  <c r="FS236" i="37"/>
  <c r="FO236" i="37"/>
  <c r="FV236" i="37"/>
  <c r="FR236" i="37"/>
  <c r="FT236" i="37"/>
  <c r="FP236" i="37"/>
  <c r="BQ242" i="37"/>
  <c r="FA242" i="37"/>
  <c r="CX242" i="37"/>
  <c r="EP242" i="37"/>
  <c r="DY244" i="37"/>
  <c r="DW244" i="37"/>
  <c r="FG244" i="37"/>
  <c r="FC244" i="37"/>
  <c r="FJ244" i="37"/>
  <c r="FF244" i="37"/>
  <c r="FE244" i="37"/>
  <c r="FD244" i="37"/>
  <c r="DV244" i="37"/>
  <c r="DZ244" i="37"/>
  <c r="EC244" i="37"/>
  <c r="DX244" i="37"/>
  <c r="EK244" i="37"/>
  <c r="EG244" i="37"/>
  <c r="EN244" i="37"/>
  <c r="EJ244" i="37"/>
  <c r="EI244" i="37"/>
  <c r="EH244" i="37"/>
  <c r="EU256" i="37"/>
  <c r="ES256" i="37"/>
  <c r="DY256" i="37"/>
  <c r="DW256" i="37"/>
  <c r="FG256" i="37"/>
  <c r="FC256" i="37"/>
  <c r="FF256" i="37"/>
  <c r="FD256" i="37"/>
  <c r="CR256" i="37"/>
  <c r="DV256" i="37"/>
  <c r="DZ256" i="37"/>
  <c r="ER256" i="37"/>
  <c r="EV256" i="37"/>
  <c r="CO256" i="37"/>
  <c r="CP256" i="37"/>
  <c r="EH256" i="37"/>
  <c r="CS256" i="37"/>
  <c r="EK256" i="37"/>
  <c r="EG256" i="37"/>
  <c r="EJ256" i="37"/>
  <c r="FF308" i="37"/>
  <c r="FI308" i="37"/>
  <c r="FD308" i="37"/>
  <c r="CU308" i="37"/>
  <c r="FG308" i="37"/>
  <c r="FC308" i="37"/>
  <c r="CR308" i="37"/>
  <c r="CO308" i="37"/>
  <c r="CP308" i="37"/>
  <c r="DY308" i="37"/>
  <c r="EB308" i="37"/>
  <c r="DV308" i="37"/>
  <c r="DV581" i="37"/>
  <c r="ES308" i="37"/>
  <c r="EV308" i="37"/>
  <c r="EX308" i="37"/>
  <c r="CS308" i="37"/>
  <c r="DW308" i="37"/>
  <c r="DZ308" i="37"/>
  <c r="EU308" i="37"/>
  <c r="ER308" i="37"/>
  <c r="BQ308" i="37"/>
  <c r="FS475" i="37"/>
  <c r="FO475" i="37"/>
  <c r="FR475" i="37"/>
  <c r="FN475" i="37"/>
  <c r="FQ475" i="37"/>
  <c r="FT475" i="37"/>
  <c r="EF54" i="37"/>
  <c r="FB54" i="37"/>
  <c r="GH54" i="37"/>
  <c r="DU54" i="37"/>
  <c r="EQ54" i="37"/>
  <c r="FB518" i="37"/>
  <c r="CN518" i="37"/>
  <c r="EF518" i="37"/>
  <c r="CY518" i="37"/>
  <c r="FF281" i="37"/>
  <c r="FG281" i="37"/>
  <c r="FD281" i="37"/>
  <c r="FI281" i="37"/>
  <c r="FE281" i="37"/>
  <c r="DY281" i="37"/>
  <c r="EB281" i="37"/>
  <c r="DX281" i="37"/>
  <c r="DX580" i="37"/>
  <c r="ES281" i="37"/>
  <c r="EV281" i="37"/>
  <c r="DW281" i="37"/>
  <c r="DZ281" i="37"/>
  <c r="EU281" i="37"/>
  <c r="EX281" i="37"/>
  <c r="ET281" i="37"/>
  <c r="CN373" i="37"/>
  <c r="FB373" i="37"/>
  <c r="GH373" i="37" s="1"/>
  <c r="CY373" i="37"/>
  <c r="GC373" i="37" s="1"/>
  <c r="GK373" i="37" s="1"/>
  <c r="FM373" i="37"/>
  <c r="FX310" i="37"/>
  <c r="FY310" i="37" s="1"/>
  <c r="FS10" i="37"/>
  <c r="FO10" i="37"/>
  <c r="FR10" i="37"/>
  <c r="FN10" i="37"/>
  <c r="FU10" i="37"/>
  <c r="FT10" i="37"/>
  <c r="FB332" i="37"/>
  <c r="GH332" i="37" s="1"/>
  <c r="GK332" i="37" s="1"/>
  <c r="FM332" i="37"/>
  <c r="FU278" i="37"/>
  <c r="FQ278" i="37"/>
  <c r="FT278" i="37"/>
  <c r="FS278" i="37"/>
  <c r="FO278" i="37"/>
  <c r="FR278" i="37"/>
  <c r="CN37" i="37"/>
  <c r="FM37" i="37"/>
  <c r="GI37" i="37"/>
  <c r="CY37" i="37"/>
  <c r="EQ37" i="37"/>
  <c r="GK515" i="37"/>
  <c r="EW231" i="37"/>
  <c r="EU231" i="37"/>
  <c r="ES231" i="37"/>
  <c r="FI231" i="37"/>
  <c r="FE231" i="37"/>
  <c r="FH231" i="37"/>
  <c r="FD231" i="37"/>
  <c r="FG231" i="37"/>
  <c r="FF231" i="37"/>
  <c r="EV231" i="37"/>
  <c r="ET231" i="37"/>
  <c r="EX231" i="37"/>
  <c r="BQ241" i="37"/>
  <c r="CX241" i="37"/>
  <c r="EE241" i="37"/>
  <c r="EP241" i="37"/>
  <c r="FS243" i="37"/>
  <c r="FO243" i="37"/>
  <c r="FN243" i="37"/>
  <c r="FQ243" i="37"/>
  <c r="FT243" i="37"/>
  <c r="FS251" i="37"/>
  <c r="FO251" i="37"/>
  <c r="FV251" i="37"/>
  <c r="FR251" i="37"/>
  <c r="FN251" i="37"/>
  <c r="FU251" i="37"/>
  <c r="FQ251" i="37"/>
  <c r="FT251" i="37"/>
  <c r="FP251" i="37"/>
  <c r="FS255" i="37"/>
  <c r="FO255" i="37"/>
  <c r="FV255" i="37"/>
  <c r="FR255" i="37"/>
  <c r="FN255" i="37"/>
  <c r="FU255" i="37"/>
  <c r="FQ255" i="37"/>
  <c r="FT255" i="37"/>
  <c r="FP255" i="37"/>
  <c r="FU259" i="37"/>
  <c r="FQ259" i="37"/>
  <c r="FT259" i="37"/>
  <c r="FP259" i="37"/>
  <c r="FS259" i="37"/>
  <c r="FO259" i="37"/>
  <c r="FR259" i="37"/>
  <c r="FN259" i="37"/>
  <c r="FU263" i="37"/>
  <c r="FQ263" i="37"/>
  <c r="FT263" i="37"/>
  <c r="FP263" i="37"/>
  <c r="FS263" i="37"/>
  <c r="FO263" i="37"/>
  <c r="FR263" i="37"/>
  <c r="FU267" i="37"/>
  <c r="FQ267" i="37"/>
  <c r="FT267" i="37"/>
  <c r="FV267" i="37"/>
  <c r="FR267" i="37"/>
  <c r="FU275" i="37"/>
  <c r="FT275" i="37"/>
  <c r="FS275" i="37"/>
  <c r="FO275" i="37"/>
  <c r="FR275" i="37"/>
  <c r="FN275" i="37"/>
  <c r="FG279" i="37"/>
  <c r="FJ279" i="37"/>
  <c r="FF279" i="37"/>
  <c r="FE279" i="37"/>
  <c r="FH279" i="37"/>
  <c r="CF279" i="37"/>
  <c r="CG279" i="37"/>
  <c r="CK279" i="37"/>
  <c r="CK580" i="37" s="1"/>
  <c r="CH279" i="37"/>
  <c r="CI279" i="37"/>
  <c r="EI279" i="37"/>
  <c r="EL279" i="37"/>
  <c r="EK279" i="37"/>
  <c r="EN279" i="37"/>
  <c r="EJ279" i="37"/>
  <c r="BQ480" i="37"/>
  <c r="CN79" i="37"/>
  <c r="FB79" i="37"/>
  <c r="GH79" i="37" s="1"/>
  <c r="FM79" i="37"/>
  <c r="CY79" i="37"/>
  <c r="GC79" i="37"/>
  <c r="DU79" i="37"/>
  <c r="EQ79" i="37"/>
  <c r="GG79" i="37" s="1"/>
  <c r="FB160" i="37"/>
  <c r="GH160" i="37"/>
  <c r="CY160" i="37"/>
  <c r="EQ160" i="37"/>
  <c r="BQ232" i="37"/>
  <c r="FA232" i="37"/>
  <c r="EP232" i="37"/>
  <c r="DY234" i="37"/>
  <c r="DW234" i="37"/>
  <c r="FG234" i="37"/>
  <c r="FJ234" i="37"/>
  <c r="FF234" i="37"/>
  <c r="FE234" i="37"/>
  <c r="FD234" i="37"/>
  <c r="DZ234" i="37"/>
  <c r="EC234" i="37"/>
  <c r="DX234" i="37"/>
  <c r="EI234" i="37"/>
  <c r="EH234" i="37"/>
  <c r="EK234" i="37"/>
  <c r="EN234" i="37"/>
  <c r="EJ234" i="37"/>
  <c r="BQ240" i="37"/>
  <c r="CM240" i="37"/>
  <c r="EP240" i="37"/>
  <c r="FO246" i="37"/>
  <c r="FV246" i="37"/>
  <c r="FR246" i="37"/>
  <c r="FN246" i="37"/>
  <c r="FU246" i="37"/>
  <c r="FQ246" i="37"/>
  <c r="FT246" i="37"/>
  <c r="FP246" i="37"/>
  <c r="FS250" i="37"/>
  <c r="FO250" i="37"/>
  <c r="FV250" i="37"/>
  <c r="FR250" i="37"/>
  <c r="FN250" i="37"/>
  <c r="FU250" i="37"/>
  <c r="FQ250" i="37"/>
  <c r="FT250" i="37"/>
  <c r="FP250" i="37"/>
  <c r="FS254" i="37"/>
  <c r="FO254" i="37"/>
  <c r="FV254" i="37"/>
  <c r="FR254" i="37"/>
  <c r="FN254" i="37"/>
  <c r="FU254" i="37"/>
  <c r="FQ254" i="37"/>
  <c r="FT254" i="37"/>
  <c r="FP254" i="37"/>
  <c r="CY489" i="37"/>
  <c r="FM489" i="37"/>
  <c r="CB7" i="37"/>
  <c r="BM7" i="37"/>
  <c r="CC7" i="37"/>
  <c r="BQ281" i="37"/>
  <c r="FL281" i="37"/>
  <c r="EE281" i="37"/>
  <c r="FA281" i="37"/>
  <c r="CY297" i="37"/>
  <c r="GC297" i="37" s="1"/>
  <c r="GK297" i="37" s="1"/>
  <c r="FM297" i="37"/>
  <c r="EF297" i="37"/>
  <c r="GF297" i="37"/>
  <c r="DJ297" i="37"/>
  <c r="CN297" i="37"/>
  <c r="FB297" i="37"/>
  <c r="GH297" i="37"/>
  <c r="FM305" i="37"/>
  <c r="DJ305" i="37"/>
  <c r="GD305" i="37"/>
  <c r="FB305" i="37"/>
  <c r="GH305" i="37"/>
  <c r="EQ305" i="37"/>
  <c r="GG305" i="37"/>
  <c r="GK310" i="37"/>
  <c r="FX381" i="37"/>
  <c r="FB35" i="37"/>
  <c r="CN35" i="37"/>
  <c r="EQ35" i="37"/>
  <c r="CN506" i="37"/>
  <c r="DJ506" i="37"/>
  <c r="GD506" i="37" s="1"/>
  <c r="EF506" i="37"/>
  <c r="FB506" i="37"/>
  <c r="FM506" i="37"/>
  <c r="CY506" i="37"/>
  <c r="GF506" i="37"/>
  <c r="GB506" i="37"/>
  <c r="FQ268" i="37"/>
  <c r="FP268" i="37"/>
  <c r="FS268" i="37"/>
  <c r="FV268" i="37"/>
  <c r="FR268" i="37"/>
  <c r="EW276" i="37"/>
  <c r="EU276" i="37"/>
  <c r="ES276" i="37"/>
  <c r="CT276" i="37"/>
  <c r="FI276" i="37"/>
  <c r="FH276" i="37"/>
  <c r="FD276" i="37"/>
  <c r="FG276" i="37"/>
  <c r="FF276" i="37"/>
  <c r="EX276" i="37"/>
  <c r="EV276" i="37"/>
  <c r="CS276" i="37"/>
  <c r="CP276" i="37"/>
  <c r="CU276" i="37"/>
  <c r="CR276" i="37"/>
  <c r="FI280" i="37"/>
  <c r="FG280" i="37"/>
  <c r="FC280" i="37"/>
  <c r="FF280" i="37"/>
  <c r="CJ280" i="37"/>
  <c r="CJ580" i="37"/>
  <c r="CG280" i="37"/>
  <c r="CD280" i="37"/>
  <c r="CD580" i="37"/>
  <c r="CH280" i="37"/>
  <c r="EU280" i="37"/>
  <c r="EV280" i="37"/>
  <c r="ER280" i="37"/>
  <c r="CR280" i="37"/>
  <c r="EB280" i="37"/>
  <c r="CS280" i="37"/>
  <c r="EX280" i="37"/>
  <c r="DY280" i="37"/>
  <c r="DZ280" i="37"/>
  <c r="DV280" i="37"/>
  <c r="CO280" i="37"/>
  <c r="CU280" i="37"/>
  <c r="FM286" i="37"/>
  <c r="CY286" i="37"/>
  <c r="FB286" i="37"/>
  <c r="GH286" i="37"/>
  <c r="EF286" i="37"/>
  <c r="FL13" i="37"/>
  <c r="CX13" i="37"/>
  <c r="EE13" i="37"/>
  <c r="FA13" i="37"/>
  <c r="EP13" i="37"/>
  <c r="FM487" i="37"/>
  <c r="CY487" i="37"/>
  <c r="GC487" i="37"/>
  <c r="FM517" i="37"/>
  <c r="CN517" i="37"/>
  <c r="FB517" i="37"/>
  <c r="GH517" i="37"/>
  <c r="FX99" i="37"/>
  <c r="DY241" i="37"/>
  <c r="DW241" i="37"/>
  <c r="CR241" i="37"/>
  <c r="DV241" i="37"/>
  <c r="DZ241" i="37"/>
  <c r="ED241" i="37"/>
  <c r="EC241" i="37"/>
  <c r="CO241" i="37"/>
  <c r="CP241" i="37"/>
  <c r="CW241" i="37"/>
  <c r="EK241" i="37"/>
  <c r="EG241" i="37"/>
  <c r="EN241" i="37"/>
  <c r="EJ241" i="37"/>
  <c r="CS241" i="37"/>
  <c r="EO241" i="37"/>
  <c r="EH241" i="37"/>
  <c r="CV241" i="37"/>
  <c r="FS245" i="37"/>
  <c r="FO245" i="37"/>
  <c r="FV245" i="37"/>
  <c r="FR245" i="37"/>
  <c r="FN245" i="37"/>
  <c r="FU245" i="37"/>
  <c r="FQ245" i="37"/>
  <c r="FT245" i="37"/>
  <c r="FP245" i="37"/>
  <c r="FQ269" i="37"/>
  <c r="FT269" i="37"/>
  <c r="FS269" i="37"/>
  <c r="FV269" i="37"/>
  <c r="FR269" i="37"/>
  <c r="FN269" i="37"/>
  <c r="FS273" i="37"/>
  <c r="FR273" i="37"/>
  <c r="FU277" i="37"/>
  <c r="FQ277" i="37"/>
  <c r="FT277" i="37"/>
  <c r="FP277" i="37"/>
  <c r="FS277" i="37"/>
  <c r="FR277" i="37"/>
  <c r="DJ383" i="37"/>
  <c r="EF383" i="37"/>
  <c r="DU383" i="37"/>
  <c r="CY383" i="37"/>
  <c r="GC383" i="37"/>
  <c r="EW474" i="37"/>
  <c r="ES474" i="37"/>
  <c r="CT474" i="37"/>
  <c r="FI474" i="37"/>
  <c r="FH474" i="37"/>
  <c r="FD474" i="37"/>
  <c r="DF474" i="37"/>
  <c r="EX474" i="37"/>
  <c r="FG474" i="37"/>
  <c r="FC474" i="37"/>
  <c r="ER474" i="37"/>
  <c r="EV474" i="37"/>
  <c r="CU474" i="37"/>
  <c r="DE474" i="37"/>
  <c r="CO474" i="37"/>
  <c r="DD474" i="37"/>
  <c r="DA474" i="37"/>
  <c r="CS474" i="37"/>
  <c r="CZ474" i="37"/>
  <c r="CP474" i="37"/>
  <c r="DT16" i="37"/>
  <c r="CX16" i="37"/>
  <c r="CM16" i="37"/>
  <c r="GK529" i="37"/>
  <c r="GG137" i="37"/>
  <c r="GC137" i="37"/>
  <c r="GF137" i="37"/>
  <c r="FX32" i="37"/>
  <c r="GF49" i="37"/>
  <c r="GG48" i="37"/>
  <c r="GC48" i="37"/>
  <c r="GH48" i="37"/>
  <c r="FX349" i="37"/>
  <c r="FY349" i="37"/>
  <c r="FZ349" i="37" s="1"/>
  <c r="FX94" i="37"/>
  <c r="GH562" i="37"/>
  <c r="GA236" i="37"/>
  <c r="GK236" i="37" s="1"/>
  <c r="GG54" i="37"/>
  <c r="FX346" i="37"/>
  <c r="FY346" i="37" s="1"/>
  <c r="FZ346" i="37" s="1"/>
  <c r="FX429" i="37"/>
  <c r="FX568" i="37"/>
  <c r="FY568" i="37"/>
  <c r="FZ568" i="37" s="1"/>
  <c r="FX138" i="37"/>
  <c r="FY138" i="37" s="1"/>
  <c r="FZ138" i="37" s="1"/>
  <c r="FX64" i="37"/>
  <c r="FY64" i="37" s="1"/>
  <c r="FZ64" i="37" s="1"/>
  <c r="FX376" i="37"/>
  <c r="FY376" i="37"/>
  <c r="FZ376" i="37" s="1"/>
  <c r="GC518" i="37"/>
  <c r="GH518" i="37"/>
  <c r="DK583" i="37"/>
  <c r="GA281" i="37"/>
  <c r="GF383" i="37"/>
  <c r="GB373" i="37"/>
  <c r="FX285" i="37"/>
  <c r="FY285" i="37" s="1"/>
  <c r="FZ285" i="37" s="1"/>
  <c r="FX289" i="37"/>
  <c r="FY289" i="37"/>
  <c r="FZ289" i="37" s="1"/>
  <c r="GI332" i="37"/>
  <c r="FX351" i="37"/>
  <c r="FY351" i="37"/>
  <c r="FZ351" i="37" s="1"/>
  <c r="FX170" i="37"/>
  <c r="FY170" i="37" s="1"/>
  <c r="FZ170" i="37" s="1"/>
  <c r="FX180" i="37"/>
  <c r="FY180" i="37" s="1"/>
  <c r="FZ180" i="37" s="1"/>
  <c r="FX331" i="37"/>
  <c r="GA266" i="37"/>
  <c r="GC489" i="37"/>
  <c r="FX140" i="37"/>
  <c r="FY140" i="37"/>
  <c r="FZ140" i="37" s="1"/>
  <c r="FX195" i="37"/>
  <c r="FY195" i="37"/>
  <c r="FZ195" i="37" s="1"/>
  <c r="FX528" i="37"/>
  <c r="FY528" i="37"/>
  <c r="FZ528" i="37" s="1"/>
  <c r="FX366" i="37"/>
  <c r="CB580" i="37"/>
  <c r="GA263" i="37"/>
  <c r="BU580" i="37"/>
  <c r="GA279" i="37"/>
  <c r="GA477" i="37"/>
  <c r="GK477" i="37" s="1"/>
  <c r="GK499" i="37"/>
  <c r="FX334" i="37"/>
  <c r="FY334" i="37" s="1"/>
  <c r="FZ334" i="37" s="1"/>
  <c r="FY470" i="37"/>
  <c r="FZ470" i="37"/>
  <c r="FY559" i="37"/>
  <c r="FZ559" i="37"/>
  <c r="GI541" i="37"/>
  <c r="GK541" i="37" s="1"/>
  <c r="GI201" i="37"/>
  <c r="GK201" i="37" s="1"/>
  <c r="GI220" i="37"/>
  <c r="GK220" i="37" s="1"/>
  <c r="GI470" i="37"/>
  <c r="GG560" i="37"/>
  <c r="GK560" i="37"/>
  <c r="GK533" i="37"/>
  <c r="FX56" i="37"/>
  <c r="FY56" i="37"/>
  <c r="FZ56" i="37" s="1"/>
  <c r="FX85" i="37"/>
  <c r="FY85" i="37"/>
  <c r="FZ85" i="37" s="1"/>
  <c r="FX104" i="37"/>
  <c r="FY104" i="37"/>
  <c r="FZ104" i="37" s="1"/>
  <c r="FY360" i="37"/>
  <c r="FZ360" i="37" s="1"/>
  <c r="FY111" i="37"/>
  <c r="FZ111" i="37" s="1"/>
  <c r="GA230" i="37"/>
  <c r="GA234" i="37"/>
  <c r="GA238" i="37"/>
  <c r="GK238" i="37" s="1"/>
  <c r="GA242" i="37"/>
  <c r="FY554" i="37"/>
  <c r="FZ554" i="37"/>
  <c r="GJ489" i="37"/>
  <c r="GI487" i="37"/>
  <c r="GC77" i="37"/>
  <c r="GI77" i="37"/>
  <c r="FX154" i="37"/>
  <c r="FY154" i="37"/>
  <c r="FZ154" i="37" s="1"/>
  <c r="FX181" i="37"/>
  <c r="FY181" i="37" s="1"/>
  <c r="FZ181" i="37" s="1"/>
  <c r="FX339" i="37"/>
  <c r="FX352" i="37"/>
  <c r="FY352" i="37" s="1"/>
  <c r="FZ352" i="37" s="1"/>
  <c r="FX368" i="37"/>
  <c r="FX544" i="37"/>
  <c r="FY544" i="37"/>
  <c r="FZ544" i="37" s="1"/>
  <c r="GB297" i="37"/>
  <c r="GC160" i="37"/>
  <c r="GE188" i="37"/>
  <c r="GC506" i="37"/>
  <c r="FX316" i="37"/>
  <c r="FY316" i="37" s="1"/>
  <c r="FZ316" i="37" s="1"/>
  <c r="GA264" i="37"/>
  <c r="GJ445" i="37"/>
  <c r="GF286" i="37"/>
  <c r="GI286" i="37"/>
  <c r="GC286" i="37"/>
  <c r="FX326" i="37"/>
  <c r="FY326" i="37"/>
  <c r="FZ326" i="37" s="1"/>
  <c r="GJ484" i="37"/>
  <c r="FX187" i="37"/>
  <c r="FY187" i="37"/>
  <c r="FZ187" i="37" s="1"/>
  <c r="GG190" i="37"/>
  <c r="GK190" i="37"/>
  <c r="GG62" i="37"/>
  <c r="GC62" i="37"/>
  <c r="GE62" i="37"/>
  <c r="CI583" i="37"/>
  <c r="FX164" i="37"/>
  <c r="FY164" i="37"/>
  <c r="FZ164" i="37" s="1"/>
  <c r="GI79" i="37"/>
  <c r="GB79" i="37"/>
  <c r="FX93" i="37"/>
  <c r="FY93" i="37" s="1"/>
  <c r="FZ93" i="37" s="1"/>
  <c r="GH532" i="37"/>
  <c r="BX580" i="37"/>
  <c r="BB580" i="37"/>
  <c r="BV580" i="37"/>
  <c r="BW580" i="37"/>
  <c r="CA580" i="37"/>
  <c r="GA480" i="37"/>
  <c r="GA9" i="37"/>
  <c r="GK9" i="37"/>
  <c r="GG35" i="37"/>
  <c r="GH35" i="37"/>
  <c r="GB35" i="37"/>
  <c r="GJ41" i="37"/>
  <c r="FY382" i="37"/>
  <c r="FZ382" i="37"/>
  <c r="FM448" i="37"/>
  <c r="CY448" i="37"/>
  <c r="GC448" i="37"/>
  <c r="FB566" i="37"/>
  <c r="FM566" i="37"/>
  <c r="CY566" i="37"/>
  <c r="FX516" i="37"/>
  <c r="FY516" i="37" s="1"/>
  <c r="FZ516" i="37" s="1"/>
  <c r="CH240" i="37"/>
  <c r="CL240" i="37"/>
  <c r="CI240" i="37"/>
  <c r="CF240" i="37"/>
  <c r="CG240" i="37"/>
  <c r="CK240" i="37"/>
  <c r="CK579" i="37"/>
  <c r="EK240" i="37"/>
  <c r="EN240" i="37"/>
  <c r="EJ240" i="37"/>
  <c r="EO240" i="37"/>
  <c r="EI240" i="37"/>
  <c r="EL240" i="37"/>
  <c r="FS248" i="37"/>
  <c r="FO248" i="37"/>
  <c r="FV248" i="37"/>
  <c r="FR248" i="37"/>
  <c r="FN248" i="37"/>
  <c r="FU248" i="37"/>
  <c r="FQ248" i="37"/>
  <c r="FT248" i="37"/>
  <c r="FP248" i="37"/>
  <c r="FS252" i="37"/>
  <c r="FO252" i="37"/>
  <c r="FV252" i="37"/>
  <c r="FR252" i="37"/>
  <c r="FN252" i="37"/>
  <c r="FU252" i="37"/>
  <c r="FQ252" i="37"/>
  <c r="FT252" i="37"/>
  <c r="FP252" i="37"/>
  <c r="FB330" i="37"/>
  <c r="GH330" i="37"/>
  <c r="FM330" i="37"/>
  <c r="FB508" i="37"/>
  <c r="GH508" i="37"/>
  <c r="DU508" i="37"/>
  <c r="GE508" i="37"/>
  <c r="GD383" i="37"/>
  <c r="FQ262" i="37"/>
  <c r="FS262" i="37"/>
  <c r="FO262" i="37"/>
  <c r="FR262" i="37"/>
  <c r="FN262" i="37"/>
  <c r="FG266" i="37"/>
  <c r="FJ266" i="37"/>
  <c r="FF266" i="37"/>
  <c r="FI266" i="37"/>
  <c r="FH266" i="37"/>
  <c r="FD266" i="37"/>
  <c r="CU266" i="37"/>
  <c r="CS266" i="37"/>
  <c r="CP266" i="37"/>
  <c r="CV266" i="37"/>
  <c r="CR266" i="37"/>
  <c r="CT266" i="37"/>
  <c r="EW270" i="37"/>
  <c r="EU270" i="37"/>
  <c r="FE270" i="37"/>
  <c r="FH270" i="37"/>
  <c r="FG270" i="37"/>
  <c r="FF270" i="37"/>
  <c r="ET270" i="37"/>
  <c r="EV270" i="37"/>
  <c r="EI270" i="37"/>
  <c r="EL270" i="37"/>
  <c r="EK270" i="37"/>
  <c r="EJ270" i="37"/>
  <c r="FU274" i="37"/>
  <c r="FQ274" i="37"/>
  <c r="FS274" i="37"/>
  <c r="FV274" i="37"/>
  <c r="FR274" i="37"/>
  <c r="BQ280" i="37"/>
  <c r="FL280" i="37"/>
  <c r="CM280" i="37"/>
  <c r="CX280" i="37"/>
  <c r="FA280" i="37"/>
  <c r="EE280" i="37"/>
  <c r="CY6" i="37"/>
  <c r="EQ6" i="37"/>
  <c r="GG6" i="37" s="1"/>
  <c r="FU8" i="37"/>
  <c r="FQ8" i="37"/>
  <c r="FO8" i="37"/>
  <c r="FR8" i="37"/>
  <c r="EF313" i="37"/>
  <c r="FB313" i="37"/>
  <c r="GH313" i="37"/>
  <c r="FM313" i="37"/>
  <c r="CY313" i="37"/>
  <c r="GC313" i="37" s="1"/>
  <c r="BQ233" i="37"/>
  <c r="FL233" i="37"/>
  <c r="CX233" i="37"/>
  <c r="EU235" i="37"/>
  <c r="ES235" i="37"/>
  <c r="DY235" i="37"/>
  <c r="DW235" i="37"/>
  <c r="FG235" i="37"/>
  <c r="FF235" i="37"/>
  <c r="FD235" i="37"/>
  <c r="DZ235" i="37"/>
  <c r="EV235" i="37"/>
  <c r="CS235" i="37"/>
  <c r="CP235" i="37"/>
  <c r="EK235" i="37"/>
  <c r="EJ235" i="37"/>
  <c r="EH235" i="37"/>
  <c r="CR235" i="37"/>
  <c r="FS239" i="37"/>
  <c r="FO239" i="37"/>
  <c r="FV239" i="37"/>
  <c r="FR239" i="37"/>
  <c r="FN239" i="37"/>
  <c r="FU239" i="37"/>
  <c r="FQ239" i="37"/>
  <c r="FT239" i="37"/>
  <c r="FP239" i="37"/>
  <c r="DY247" i="37"/>
  <c r="DW247" i="37"/>
  <c r="FE247" i="37"/>
  <c r="FD247" i="37"/>
  <c r="FG247" i="37"/>
  <c r="FJ247" i="37"/>
  <c r="FF247" i="37"/>
  <c r="DZ247" i="37"/>
  <c r="EC247" i="37"/>
  <c r="DX247" i="37"/>
  <c r="EI247" i="37"/>
  <c r="EH247" i="37"/>
  <c r="EK247" i="37"/>
  <c r="EN247" i="37"/>
  <c r="EJ247" i="37"/>
  <c r="BQ249" i="37"/>
  <c r="CX249" i="37"/>
  <c r="FL249" i="37"/>
  <c r="FA249" i="37"/>
  <c r="FU271" i="37"/>
  <c r="FS271" i="37"/>
  <c r="FR271" i="37"/>
  <c r="BQ474" i="37"/>
  <c r="CX474" i="37"/>
  <c r="FL474" i="37"/>
  <c r="FA474" i="37"/>
  <c r="DI474" i="37"/>
  <c r="FS477" i="37"/>
  <c r="FO477" i="37"/>
  <c r="FV477" i="37"/>
  <c r="FR477" i="37"/>
  <c r="FQ477" i="37"/>
  <c r="FT477" i="37"/>
  <c r="FP477" i="37"/>
  <c r="FT12" i="37"/>
  <c r="FS12" i="37"/>
  <c r="FV12" i="37"/>
  <c r="FB571" i="37"/>
  <c r="GH571" i="37" s="1"/>
  <c r="GK571" i="37" s="1"/>
  <c r="EF571" i="37"/>
  <c r="CY571" i="37"/>
  <c r="GC571" i="37"/>
  <c r="FM571" i="37"/>
  <c r="GI571" i="37"/>
  <c r="FB172" i="37"/>
  <c r="FY172" i="37"/>
  <c r="FZ172" i="37" s="1"/>
  <c r="EQ172" i="37"/>
  <c r="GG172" i="37" s="1"/>
  <c r="GK172" i="37" s="1"/>
  <c r="FB337" i="37"/>
  <c r="GH337" i="37"/>
  <c r="DU337" i="37"/>
  <c r="FM337" i="37"/>
  <c r="FB374" i="37"/>
  <c r="GH374" i="37"/>
  <c r="CN374" i="37"/>
  <c r="CY374" i="37"/>
  <c r="GC374" i="37" s="1"/>
  <c r="FM374" i="37"/>
  <c r="FX415" i="37"/>
  <c r="EW230" i="37"/>
  <c r="EU230" i="37"/>
  <c r="ES230" i="37"/>
  <c r="EV230" i="37"/>
  <c r="EZ230" i="37"/>
  <c r="ET230" i="37"/>
  <c r="EX230" i="37"/>
  <c r="FR238" i="37"/>
  <c r="FQ238" i="37"/>
  <c r="FT238" i="37"/>
  <c r="EW242" i="37"/>
  <c r="EU242" i="37"/>
  <c r="ES242" i="37"/>
  <c r="CR242" i="37"/>
  <c r="EV242" i="37"/>
  <c r="EZ242" i="37"/>
  <c r="CS242" i="37"/>
  <c r="EK242" i="37"/>
  <c r="EJ242" i="37"/>
  <c r="CP242" i="37"/>
  <c r="CW242" i="37"/>
  <c r="EO242" i="37"/>
  <c r="EL242" i="37"/>
  <c r="EH242" i="37"/>
  <c r="CT242" i="37"/>
  <c r="BQ244" i="37"/>
  <c r="FL244" i="37"/>
  <c r="EE244" i="37"/>
  <c r="EP244" i="37"/>
  <c r="BQ256" i="37"/>
  <c r="FL256" i="37"/>
  <c r="CX256" i="37"/>
  <c r="EE256" i="37"/>
  <c r="FA256" i="37"/>
  <c r="EP256" i="37"/>
  <c r="GC6" i="37"/>
  <c r="FM294" i="37"/>
  <c r="CY294" i="37"/>
  <c r="GC294" i="37"/>
  <c r="EQ294" i="37"/>
  <c r="EF294" i="37"/>
  <c r="GF294" i="37"/>
  <c r="FX309" i="37"/>
  <c r="BX7" i="37"/>
  <c r="BT7" i="37"/>
  <c r="BZ7" i="37"/>
  <c r="BV7" i="37"/>
  <c r="BL7" i="37"/>
  <c r="BR7" i="37" s="1"/>
  <c r="BB7" i="37"/>
  <c r="CU545" i="37"/>
  <c r="FI545" i="37"/>
  <c r="DQ545" i="37"/>
  <c r="CJ545" i="37"/>
  <c r="DF545" i="37"/>
  <c r="EB545" i="37"/>
  <c r="EX545" i="37"/>
  <c r="BQ545" i="37"/>
  <c r="GA545" i="37"/>
  <c r="FB328" i="37"/>
  <c r="GH328" i="37" s="1"/>
  <c r="GK328" i="37" s="1"/>
  <c r="FM328" i="37"/>
  <c r="CY328" i="37"/>
  <c r="GC328" i="37"/>
  <c r="FB441" i="37"/>
  <c r="GH441" i="37"/>
  <c r="FM441" i="37"/>
  <c r="GI441" i="37"/>
  <c r="CY441" i="37"/>
  <c r="GC441" i="37"/>
  <c r="CN534" i="37"/>
  <c r="DJ534" i="37"/>
  <c r="GD534" i="37" s="1"/>
  <c r="EF534" i="37"/>
  <c r="FB534" i="37"/>
  <c r="CY534" i="37"/>
  <c r="FY534" i="37" s="1"/>
  <c r="FZ534" i="37" s="1"/>
  <c r="EF131" i="37"/>
  <c r="GF131" i="37"/>
  <c r="FB131" i="37"/>
  <c r="DU131" i="37"/>
  <c r="GE131" i="37" s="1"/>
  <c r="CY131" i="37"/>
  <c r="GC131" i="37" s="1"/>
  <c r="GK131" i="37" s="1"/>
  <c r="DB580" i="37"/>
  <c r="GI506" i="37"/>
  <c r="FU260" i="37"/>
  <c r="FQ260" i="37"/>
  <c r="FR260" i="37"/>
  <c r="FN260" i="37"/>
  <c r="EW264" i="37"/>
  <c r="EU264" i="37"/>
  <c r="ES264" i="37"/>
  <c r="FE264" i="37"/>
  <c r="FH264" i="37"/>
  <c r="FD264" i="37"/>
  <c r="FG264" i="37"/>
  <c r="FF264" i="37"/>
  <c r="ET264" i="37"/>
  <c r="EV264" i="37"/>
  <c r="EI264" i="37"/>
  <c r="EL264" i="37"/>
  <c r="EH264" i="37"/>
  <c r="EK264" i="37"/>
  <c r="EJ264" i="37"/>
  <c r="BQ270" i="37"/>
  <c r="FL270" i="37"/>
  <c r="FA270" i="37"/>
  <c r="EP270" i="37"/>
  <c r="FS272" i="37"/>
  <c r="FO272" i="37"/>
  <c r="FR272" i="37"/>
  <c r="FN272" i="37"/>
  <c r="FB445" i="37"/>
  <c r="DU445" i="37"/>
  <c r="CY445" i="37"/>
  <c r="GC445" i="37"/>
  <c r="CY284" i="37"/>
  <c r="GC284" i="37"/>
  <c r="FB284" i="37"/>
  <c r="CN51" i="37"/>
  <c r="GB51" i="37" s="1"/>
  <c r="EF51" i="37"/>
  <c r="FB51" i="37"/>
  <c r="GH51" i="37"/>
  <c r="FM51" i="37"/>
  <c r="GB517" i="37"/>
  <c r="CF583" i="37"/>
  <c r="GI517" i="37"/>
  <c r="CN121" i="37"/>
  <c r="GB121" i="37" s="1"/>
  <c r="FB121" i="37"/>
  <c r="GH121" i="37" s="1"/>
  <c r="DU121" i="37"/>
  <c r="FM121" i="37"/>
  <c r="GI121" i="37"/>
  <c r="BQ231" i="37"/>
  <c r="FL231" i="37"/>
  <c r="FA231" i="37"/>
  <c r="FI233" i="37"/>
  <c r="FH233" i="37"/>
  <c r="FD233" i="37"/>
  <c r="FG233" i="37"/>
  <c r="FJ233" i="37"/>
  <c r="FF233" i="37"/>
  <c r="CS233" i="37"/>
  <c r="CP233" i="37"/>
  <c r="CV233" i="37"/>
  <c r="CT233" i="37"/>
  <c r="CU233" i="37"/>
  <c r="CR233" i="37"/>
  <c r="BQ235" i="37"/>
  <c r="FL235" i="37"/>
  <c r="CX235" i="37"/>
  <c r="EE235" i="37"/>
  <c r="FA235" i="37"/>
  <c r="EP235" i="37"/>
  <c r="FO237" i="37"/>
  <c r="FV237" i="37"/>
  <c r="FR237" i="37"/>
  <c r="FU237" i="37"/>
  <c r="FQ237" i="37"/>
  <c r="FP237" i="37"/>
  <c r="BQ247" i="37"/>
  <c r="EE247" i="37"/>
  <c r="FL247" i="37"/>
  <c r="EP247" i="37"/>
  <c r="EW249" i="37"/>
  <c r="EU249" i="37"/>
  <c r="ES249" i="37"/>
  <c r="CR249" i="37"/>
  <c r="FG249" i="37"/>
  <c r="FC249" i="37"/>
  <c r="FF249" i="37"/>
  <c r="FI249" i="37"/>
  <c r="FH249" i="37"/>
  <c r="FD249" i="37"/>
  <c r="ER249" i="37"/>
  <c r="EV249" i="37"/>
  <c r="EX249" i="37"/>
  <c r="CO249" i="37"/>
  <c r="CP249" i="37"/>
  <c r="CS249" i="37"/>
  <c r="CU249" i="37"/>
  <c r="CT249" i="37"/>
  <c r="EU253" i="37"/>
  <c r="ES253" i="37"/>
  <c r="ER253" i="37"/>
  <c r="ER579" i="37" s="1"/>
  <c r="EV253" i="37"/>
  <c r="EZ253" i="37"/>
  <c r="ET253" i="37"/>
  <c r="EX253" i="37"/>
  <c r="BQ253" i="37"/>
  <c r="FB253" i="37"/>
  <c r="FY253" i="37" s="1"/>
  <c r="FZ253" i="37" s="1"/>
  <c r="FS257" i="37"/>
  <c r="FO257" i="37"/>
  <c r="FV257" i="37"/>
  <c r="FR257" i="37"/>
  <c r="FN257" i="37"/>
  <c r="FU257" i="37"/>
  <c r="FQ257" i="37"/>
  <c r="FT257" i="37"/>
  <c r="FP257" i="37"/>
  <c r="GA258" i="37"/>
  <c r="FJ258" i="37"/>
  <c r="FF258" i="37"/>
  <c r="FI258" i="37"/>
  <c r="FH258" i="37"/>
  <c r="FD258" i="37"/>
  <c r="CU258" i="37"/>
  <c r="DQ258" i="37"/>
  <c r="DQ580" i="37"/>
  <c r="DR258" i="37"/>
  <c r="DR580" i="37"/>
  <c r="DN258" i="37"/>
  <c r="DN580" i="37"/>
  <c r="CT258" i="37"/>
  <c r="DP258" i="37"/>
  <c r="DL258" i="37"/>
  <c r="DL580" i="37"/>
  <c r="CP258" i="37"/>
  <c r="CR258" i="37"/>
  <c r="CV258" i="37"/>
  <c r="BQ258" i="37"/>
  <c r="FU261" i="37"/>
  <c r="FQ261" i="37"/>
  <c r="FT261" i="37"/>
  <c r="FS261" i="37"/>
  <c r="FR261" i="37"/>
  <c r="FU265" i="37"/>
  <c r="FQ265" i="37"/>
  <c r="FT265" i="37"/>
  <c r="FP265" i="37"/>
  <c r="FS265" i="37"/>
  <c r="FV265" i="37"/>
  <c r="FR265" i="37"/>
  <c r="CY303" i="37"/>
  <c r="GC303" i="37"/>
  <c r="FM303" i="37"/>
  <c r="CN303" i="37"/>
  <c r="GB303" i="37" s="1"/>
  <c r="GK303" i="37" s="1"/>
  <c r="FB303" i="37"/>
  <c r="GH303" i="37" s="1"/>
  <c r="FU9" i="37"/>
  <c r="FQ9" i="37"/>
  <c r="FS9" i="37"/>
  <c r="FO9" i="37"/>
  <c r="FV9" i="37"/>
  <c r="FR9" i="37"/>
  <c r="FB41" i="37"/>
  <c r="GH41" i="37" s="1"/>
  <c r="DU41" i="37"/>
  <c r="GK543" i="37"/>
  <c r="GK470" i="37"/>
  <c r="FX174" i="37"/>
  <c r="FY174" i="37" s="1"/>
  <c r="FZ174" i="37" s="1"/>
  <c r="FX194" i="37"/>
  <c r="FY194" i="37" s="1"/>
  <c r="FZ194" i="37" s="1"/>
  <c r="GB48" i="37"/>
  <c r="FX364" i="37"/>
  <c r="FY364" i="37" s="1"/>
  <c r="FZ364" i="37" s="1"/>
  <c r="FX345" i="37"/>
  <c r="FY345" i="37"/>
  <c r="FZ345" i="37" s="1"/>
  <c r="FX205" i="37"/>
  <c r="FY205" i="37" s="1"/>
  <c r="FZ205" i="37" s="1"/>
  <c r="FX72" i="37"/>
  <c r="FY72" i="37"/>
  <c r="FZ72" i="37" s="1"/>
  <c r="FX325" i="37"/>
  <c r="FX434" i="37"/>
  <c r="GA232" i="37"/>
  <c r="GA240" i="37"/>
  <c r="GE445" i="37"/>
  <c r="GE54" i="37"/>
  <c r="GF54" i="37"/>
  <c r="GB518" i="37"/>
  <c r="GF518" i="37"/>
  <c r="CD583" i="37"/>
  <c r="DG582" i="37"/>
  <c r="GE383" i="37"/>
  <c r="GI373" i="37"/>
  <c r="FX444" i="37"/>
  <c r="FY444" i="37" s="1"/>
  <c r="FZ444" i="37" s="1"/>
  <c r="GG162" i="37"/>
  <c r="GK162" i="37"/>
  <c r="FX92" i="37"/>
  <c r="FY92" i="37"/>
  <c r="FZ92" i="37" s="1"/>
  <c r="GI489" i="37"/>
  <c r="FX27" i="37"/>
  <c r="FX47" i="37"/>
  <c r="FY47" i="37"/>
  <c r="FZ47" i="37" s="1"/>
  <c r="FX84" i="37"/>
  <c r="FY84" i="37" s="1"/>
  <c r="FZ84" i="37" s="1"/>
  <c r="FX350" i="37"/>
  <c r="FY350" i="37"/>
  <c r="FZ350" i="37" s="1"/>
  <c r="GE565" i="37"/>
  <c r="GK565" i="37"/>
  <c r="FX26" i="37"/>
  <c r="GI313" i="37"/>
  <c r="GF313" i="37"/>
  <c r="FX333" i="37"/>
  <c r="GA231" i="37"/>
  <c r="GA235" i="37"/>
  <c r="GJ571" i="37"/>
  <c r="FY565" i="37"/>
  <c r="FZ565" i="37"/>
  <c r="FY62" i="37"/>
  <c r="FZ62" i="37"/>
  <c r="GK562" i="37"/>
  <c r="FX538" i="37"/>
  <c r="FY538" i="37"/>
  <c r="FZ538" i="37" s="1"/>
  <c r="GI374" i="37"/>
  <c r="GB374" i="37"/>
  <c r="GG37" i="37"/>
  <c r="GC37" i="37"/>
  <c r="GJ294" i="37"/>
  <c r="FY529" i="37"/>
  <c r="FZ529" i="37"/>
  <c r="FX135" i="37"/>
  <c r="FY135" i="37" s="1"/>
  <c r="FZ135" i="37" s="1"/>
  <c r="FX191" i="37"/>
  <c r="FY191" i="37"/>
  <c r="FZ191" i="37" s="1"/>
  <c r="GC534" i="37"/>
  <c r="GB534" i="37"/>
  <c r="GF534" i="37"/>
  <c r="DK579" i="37"/>
  <c r="FX89" i="37"/>
  <c r="FY89" i="37" s="1"/>
  <c r="FZ89" i="37" s="1"/>
  <c r="FX31" i="37"/>
  <c r="FY31" i="37"/>
  <c r="FZ31" i="37" s="1"/>
  <c r="GD297" i="37"/>
  <c r="GI297" i="37"/>
  <c r="GI305" i="37"/>
  <c r="GE41" i="37"/>
  <c r="GF571" i="37"/>
  <c r="FY48" i="37"/>
  <c r="FZ48" i="37" s="1"/>
  <c r="FX143" i="37"/>
  <c r="FY143" i="37"/>
  <c r="FZ143" i="37" s="1"/>
  <c r="FX58" i="37"/>
  <c r="FY58" i="37"/>
  <c r="FZ58" i="37" s="1"/>
  <c r="GG160" i="37"/>
  <c r="GC188" i="37"/>
  <c r="GH557" i="37"/>
  <c r="GK557" i="37" s="1"/>
  <c r="GA276" i="37"/>
  <c r="GJ284" i="37"/>
  <c r="FX290" i="37"/>
  <c r="FY290" i="37" s="1"/>
  <c r="FZ290" i="37" s="1"/>
  <c r="GG294" i="37"/>
  <c r="GI294" i="37"/>
  <c r="FX542" i="37"/>
  <c r="FY542" i="37" s="1"/>
  <c r="FZ542" i="37" s="1"/>
  <c r="FX61" i="37"/>
  <c r="FY61" i="37" s="1"/>
  <c r="FZ61" i="37" s="1"/>
  <c r="GF51" i="37"/>
  <c r="FX536" i="37"/>
  <c r="FY536" i="37"/>
  <c r="FZ536" i="37" s="1"/>
  <c r="FX106" i="37"/>
  <c r="FY106" i="37" s="1"/>
  <c r="FZ106" i="37" s="1"/>
  <c r="FX152" i="37"/>
  <c r="FY152" i="37"/>
  <c r="FZ152" i="37" s="1"/>
  <c r="GH172" i="37"/>
  <c r="GE79" i="37"/>
  <c r="FX354" i="37"/>
  <c r="FX370" i="37"/>
  <c r="GI448" i="37"/>
  <c r="GC532" i="37"/>
  <c r="GF532" i="37"/>
  <c r="GA233" i="37"/>
  <c r="GA237" i="37"/>
  <c r="GK237" i="37" s="1"/>
  <c r="BY580" i="37"/>
  <c r="BZ580" i="37"/>
  <c r="GJ383" i="37"/>
  <c r="GI303" i="37"/>
  <c r="GJ233" i="37"/>
  <c r="GK305" i="37"/>
  <c r="GK48" i="37"/>
  <c r="CO579" i="37"/>
  <c r="GJ240" i="37"/>
  <c r="FY76" i="37"/>
  <c r="FZ76" i="37" s="1"/>
  <c r="FY41" i="37"/>
  <c r="FZ41" i="37"/>
  <c r="FY328" i="37"/>
  <c r="FZ328" i="37"/>
  <c r="GK294" i="37"/>
  <c r="FY330" i="37"/>
  <c r="FZ330" i="37" s="1"/>
  <c r="FY566" i="37"/>
  <c r="FZ566" i="37"/>
  <c r="GK448" i="37"/>
  <c r="GK77" i="37"/>
  <c r="GK137" i="37"/>
  <c r="GK160" i="37"/>
  <c r="GK532" i="37"/>
  <c r="GK383" i="37"/>
  <c r="GJ247" i="37"/>
  <c r="GJ231" i="37"/>
  <c r="FY121" i="37"/>
  <c r="FZ121" i="37"/>
  <c r="FY294" i="37"/>
  <c r="FZ294" i="37" s="1"/>
  <c r="FX8" i="37"/>
  <c r="FY8" i="37" s="1"/>
  <c r="FZ8" i="37" s="1"/>
  <c r="GK286" i="37"/>
  <c r="GK487" i="37"/>
  <c r="GJ241" i="37"/>
  <c r="GK508" i="37"/>
  <c r="FM258" i="37"/>
  <c r="CY258" i="37"/>
  <c r="GC258" i="37"/>
  <c r="DU258" i="37"/>
  <c r="DU580" i="37"/>
  <c r="FM247" i="37"/>
  <c r="EF247" i="37"/>
  <c r="EQ247" i="37"/>
  <c r="GG247" i="37" s="1"/>
  <c r="GK247" i="37" s="1"/>
  <c r="FM235" i="37"/>
  <c r="CY235" i="37"/>
  <c r="EF235" i="37"/>
  <c r="FB235" i="37"/>
  <c r="GH235" i="37"/>
  <c r="EQ235" i="37"/>
  <c r="FM270" i="37"/>
  <c r="FB270" i="37"/>
  <c r="EQ270" i="37"/>
  <c r="FM545" i="37"/>
  <c r="CY545" i="37"/>
  <c r="DU545" i="37"/>
  <c r="GE545" i="37"/>
  <c r="CN545" i="37"/>
  <c r="DJ545" i="37"/>
  <c r="EF545" i="37"/>
  <c r="FB545" i="37"/>
  <c r="GH545" i="37"/>
  <c r="FY309" i="37"/>
  <c r="FZ309" i="37"/>
  <c r="FM256" i="37"/>
  <c r="GI256" i="37" s="1"/>
  <c r="CY256" i="37"/>
  <c r="EF256" i="37"/>
  <c r="FB256" i="37"/>
  <c r="EQ256" i="37"/>
  <c r="GG256" i="37"/>
  <c r="FM244" i="37"/>
  <c r="EF244" i="37"/>
  <c r="GF244" i="37" s="1"/>
  <c r="GK244" i="37" s="1"/>
  <c r="EQ244" i="37"/>
  <c r="FY99" i="37"/>
  <c r="FZ99" i="37" s="1"/>
  <c r="FY506" i="37"/>
  <c r="FZ506" i="37" s="1"/>
  <c r="FY381" i="37"/>
  <c r="FZ381" i="37" s="1"/>
  <c r="FM281" i="37"/>
  <c r="EF281" i="37"/>
  <c r="FB281" i="37"/>
  <c r="CN240" i="37"/>
  <c r="FY240" i="37" s="1"/>
  <c r="FZ240" i="37" s="1"/>
  <c r="EQ240" i="37"/>
  <c r="FB232" i="37"/>
  <c r="FY232" i="37" s="1"/>
  <c r="FZ232" i="37" s="1"/>
  <c r="EQ232" i="37"/>
  <c r="FX10" i="37"/>
  <c r="CY308" i="37"/>
  <c r="FM308" i="37"/>
  <c r="EF308" i="37"/>
  <c r="FB308" i="37"/>
  <c r="GC308" i="37"/>
  <c r="GJ230" i="37"/>
  <c r="GK441" i="37"/>
  <c r="GK54" i="37"/>
  <c r="FX237" i="37"/>
  <c r="FY237" i="37"/>
  <c r="FZ237" i="37" s="1"/>
  <c r="GF545" i="37"/>
  <c r="GB545" i="37"/>
  <c r="GI545" i="37"/>
  <c r="GH256" i="37"/>
  <c r="GF247" i="37"/>
  <c r="GC235" i="37"/>
  <c r="GI235" i="37"/>
  <c r="GJ280" i="37"/>
  <c r="FY508" i="37"/>
  <c r="FZ508" i="37"/>
  <c r="FX252" i="37"/>
  <c r="FY252" i="37" s="1"/>
  <c r="FZ252" i="37" s="1"/>
  <c r="GG240" i="37"/>
  <c r="GB240" i="37"/>
  <c r="FY448" i="37"/>
  <c r="FZ448" i="37"/>
  <c r="GE121" i="37"/>
  <c r="GI328" i="37"/>
  <c r="GK489" i="37"/>
  <c r="GK49" i="37"/>
  <c r="FY517" i="37"/>
  <c r="FZ517" i="37" s="1"/>
  <c r="FY487" i="37"/>
  <c r="FZ487" i="37" s="1"/>
  <c r="FY297" i="37"/>
  <c r="FZ297" i="37"/>
  <c r="FY489" i="37"/>
  <c r="FZ489" i="37" s="1"/>
  <c r="FX254" i="37"/>
  <c r="FY254" i="37"/>
  <c r="FZ254" i="37" s="1"/>
  <c r="FX246" i="37"/>
  <c r="FY246" i="37" s="1"/>
  <c r="FZ246" i="37" s="1"/>
  <c r="GE337" i="37"/>
  <c r="FY79" i="37"/>
  <c r="FZ79" i="37" s="1"/>
  <c r="CH580" i="37"/>
  <c r="CG580" i="37"/>
  <c r="FX251" i="37"/>
  <c r="FY251" i="37" s="1"/>
  <c r="FZ251" i="37" s="1"/>
  <c r="FY332" i="37"/>
  <c r="FZ332" i="37" s="1"/>
  <c r="FY373" i="37"/>
  <c r="FZ373" i="37" s="1"/>
  <c r="GF281" i="37"/>
  <c r="GI281" i="37"/>
  <c r="FY518" i="37"/>
  <c r="FZ518" i="37" s="1"/>
  <c r="FY54" i="37"/>
  <c r="FZ54" i="37" s="1"/>
  <c r="FX475" i="37"/>
  <c r="FY475" i="37"/>
  <c r="FZ475" i="37" s="1"/>
  <c r="GI244" i="37"/>
  <c r="GJ242" i="37"/>
  <c r="FX236" i="37"/>
  <c r="FY236" i="37"/>
  <c r="FZ236" i="37" s="1"/>
  <c r="FY188" i="37"/>
  <c r="FZ188" i="37" s="1"/>
  <c r="DP580" i="37"/>
  <c r="GE258" i="37"/>
  <c r="GE580" i="37" s="1"/>
  <c r="GI258" i="37"/>
  <c r="FM231" i="37"/>
  <c r="GI231" i="37"/>
  <c r="FB231" i="37"/>
  <c r="GJ270" i="37"/>
  <c r="GC545" i="37"/>
  <c r="GJ474" i="37"/>
  <c r="DJ474" i="37"/>
  <c r="GD474" i="37"/>
  <c r="FB474" i="37"/>
  <c r="CY474" i="37"/>
  <c r="FM474" i="37"/>
  <c r="CY249" i="37"/>
  <c r="GC249" i="37"/>
  <c r="FM249" i="37"/>
  <c r="FB249" i="37"/>
  <c r="GH249" i="37" s="1"/>
  <c r="GK249" i="37" s="1"/>
  <c r="FM233" i="37"/>
  <c r="CY233" i="37"/>
  <c r="GC233" i="37"/>
  <c r="FY6" i="37"/>
  <c r="FZ6" i="37" s="1"/>
  <c r="FM280" i="37"/>
  <c r="CY280" i="37"/>
  <c r="GC280" i="37"/>
  <c r="CN280" i="37"/>
  <c r="GB280" i="37"/>
  <c r="EF280" i="37"/>
  <c r="FB280" i="37"/>
  <c r="GH280" i="37"/>
  <c r="GF280" i="37"/>
  <c r="GI280" i="37"/>
  <c r="GH506" i="37"/>
  <c r="CF580" i="37"/>
  <c r="CY241" i="37"/>
  <c r="GC241" i="37" s="1"/>
  <c r="GK241" i="37" s="1"/>
  <c r="EF241" i="37"/>
  <c r="EQ241" i="37"/>
  <c r="GG241" i="37"/>
  <c r="GI308" i="37"/>
  <c r="CY242" i="37"/>
  <c r="GC242" i="37" s="1"/>
  <c r="GK242" i="37" s="1"/>
  <c r="FB242" i="37"/>
  <c r="EQ242" i="37"/>
  <c r="GG242" i="37"/>
  <c r="FM234" i="37"/>
  <c r="EF234" i="37"/>
  <c r="EQ234" i="37"/>
  <c r="GG234" i="37"/>
  <c r="GK518" i="37"/>
  <c r="FX9" i="37"/>
  <c r="FY9" i="37"/>
  <c r="FZ9" i="37" s="1"/>
  <c r="FY303" i="37"/>
  <c r="FZ303" i="37" s="1"/>
  <c r="FX257" i="37"/>
  <c r="FY257" i="37" s="1"/>
  <c r="FZ257" i="37" s="1"/>
  <c r="GI249" i="37"/>
  <c r="GG235" i="37"/>
  <c r="GF235" i="37"/>
  <c r="GJ235" i="37"/>
  <c r="GH231" i="37"/>
  <c r="GK517" i="37"/>
  <c r="FY284" i="37"/>
  <c r="FZ284" i="37" s="1"/>
  <c r="FY445" i="37"/>
  <c r="FZ445" i="37" s="1"/>
  <c r="FY131" i="37"/>
  <c r="FZ131" i="37" s="1"/>
  <c r="FY441" i="37"/>
  <c r="FZ441" i="37" s="1"/>
  <c r="GD545" i="37"/>
  <c r="GF256" i="37"/>
  <c r="GJ256" i="37"/>
  <c r="GJ244" i="37"/>
  <c r="FX238" i="37"/>
  <c r="FY238" i="37" s="1"/>
  <c r="FZ238" i="37" s="1"/>
  <c r="GH230" i="37"/>
  <c r="GK230" i="37"/>
  <c r="FY571" i="37"/>
  <c r="FZ571" i="37"/>
  <c r="FX477" i="37"/>
  <c r="FY477" i="37"/>
  <c r="FZ477" i="37" s="1"/>
  <c r="GJ249" i="37"/>
  <c r="GI247" i="37"/>
  <c r="FX239" i="37"/>
  <c r="FY239" i="37"/>
  <c r="FZ239" i="37" s="1"/>
  <c r="GH284" i="37"/>
  <c r="GK284" i="37"/>
  <c r="FX248" i="37"/>
  <c r="FY248" i="37"/>
  <c r="FZ248" i="37" s="1"/>
  <c r="GK62" i="37"/>
  <c r="GI51" i="37"/>
  <c r="GH131" i="37"/>
  <c r="GH534" i="37"/>
  <c r="GI337" i="37"/>
  <c r="GH445" i="37"/>
  <c r="GK445" i="37"/>
  <c r="GI330" i="37"/>
  <c r="GK330" i="37"/>
  <c r="GC474" i="37"/>
  <c r="GI474" i="37"/>
  <c r="FY383" i="37"/>
  <c r="FZ383" i="37"/>
  <c r="FX245" i="37"/>
  <c r="FY245" i="37"/>
  <c r="FZ245" i="37" s="1"/>
  <c r="GF241" i="37"/>
  <c r="FY286" i="37"/>
  <c r="FZ286" i="37"/>
  <c r="FY305" i="37"/>
  <c r="FZ305" i="37" s="1"/>
  <c r="GH281" i="37"/>
  <c r="GJ281" i="37"/>
  <c r="FX250" i="37"/>
  <c r="FY250" i="37" s="1"/>
  <c r="FZ250" i="37" s="1"/>
  <c r="GF234" i="37"/>
  <c r="GI234" i="37"/>
  <c r="GJ232" i="37"/>
  <c r="FY160" i="37"/>
  <c r="FZ160" i="37" s="1"/>
  <c r="FX255" i="37"/>
  <c r="FY255" i="37"/>
  <c r="FZ255" i="37" s="1"/>
  <c r="FX243" i="37"/>
  <c r="FY243" i="37" s="1"/>
  <c r="FZ243" i="37" s="1"/>
  <c r="GC256" i="37"/>
  <c r="GK256" i="37" s="1"/>
  <c r="GG244" i="37"/>
  <c r="GJ234" i="37"/>
  <c r="GG232" i="37"/>
  <c r="GH232" i="37"/>
  <c r="GK258" i="37"/>
  <c r="FY244" i="37"/>
  <c r="FZ244" i="37"/>
  <c r="FY234" i="37"/>
  <c r="FZ234" i="37"/>
  <c r="FY242" i="37"/>
  <c r="FZ242" i="37"/>
  <c r="GK234" i="37"/>
  <c r="GK231" i="37"/>
  <c r="FY233" i="37"/>
  <c r="FZ233" i="37"/>
  <c r="FY249" i="37"/>
  <c r="FZ249" i="37"/>
  <c r="GK235" i="37"/>
  <c r="GK281" i="37"/>
  <c r="GK280" i="37"/>
  <c r="GH308" i="37"/>
  <c r="FY308" i="37"/>
  <c r="FY258" i="37"/>
  <c r="GK232" i="37"/>
  <c r="FY280" i="37"/>
  <c r="FZ280" i="37"/>
  <c r="FY231" i="37"/>
  <c r="FZ231" i="37" s="1"/>
  <c r="GH474" i="37"/>
  <c r="GK474" i="37" s="1"/>
  <c r="GH242" i="37"/>
  <c r="GK240" i="37"/>
  <c r="GF308" i="37"/>
  <c r="FY256" i="37"/>
  <c r="FZ256" i="37"/>
  <c r="FY545" i="37"/>
  <c r="FZ545" i="37"/>
  <c r="FY235" i="37"/>
  <c r="FZ235" i="37"/>
  <c r="FY474" i="37"/>
  <c r="FZ474" i="37" s="1"/>
  <c r="GK545" i="37"/>
  <c r="FY241" i="37"/>
  <c r="FZ241" i="37" s="1"/>
  <c r="GI233" i="37"/>
  <c r="GK233" i="37"/>
  <c r="FY281" i="37"/>
  <c r="FZ281" i="37"/>
  <c r="FY270" i="37"/>
  <c r="FZ270" i="37"/>
  <c r="FY247" i="37"/>
  <c r="FZ247" i="37"/>
  <c r="FZ308" i="37"/>
  <c r="GK308" i="37"/>
  <c r="FZ258" i="37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T35" i="26"/>
  <c r="T36" i="26" s="1"/>
  <c r="S35" i="26"/>
  <c r="S36" i="26" s="1"/>
  <c r="R35" i="26"/>
  <c r="R36" i="26" s="1"/>
  <c r="Q35" i="26"/>
  <c r="Q36" i="26" s="1"/>
  <c r="P35" i="26"/>
  <c r="P36" i="26" s="1"/>
  <c r="O35" i="26"/>
  <c r="O36" i="26" s="1"/>
  <c r="N35" i="26"/>
  <c r="N36" i="26" s="1"/>
  <c r="M35" i="26"/>
  <c r="M36" i="26" s="1"/>
  <c r="L35" i="26"/>
  <c r="L36" i="26" s="1"/>
  <c r="K35" i="26"/>
  <c r="K36" i="26" s="1"/>
  <c r="J35" i="26"/>
  <c r="J36" i="26" s="1"/>
  <c r="I35" i="26"/>
  <c r="I36" i="26" s="1"/>
  <c r="H35" i="26"/>
  <c r="H36" i="26" s="1"/>
  <c r="G35" i="26"/>
  <c r="G36" i="26" s="1"/>
  <c r="F35" i="26"/>
  <c r="F36" i="26" s="1"/>
  <c r="E35" i="26"/>
  <c r="E36" i="26" s="1"/>
  <c r="D35" i="26"/>
  <c r="D36" i="26" s="1"/>
  <c r="C35" i="26"/>
  <c r="C36" i="26" s="1"/>
  <c r="B35" i="26"/>
  <c r="B36" i="26" s="1"/>
  <c r="U7" i="26"/>
  <c r="C47" i="30" s="1"/>
  <c r="T7" i="26"/>
  <c r="S7" i="26"/>
  <c r="R7" i="26"/>
  <c r="B47" i="36" s="1"/>
  <c r="Q7" i="26"/>
  <c r="P7" i="26"/>
  <c r="O7" i="26"/>
  <c r="U6" i="26"/>
  <c r="C46" i="30" s="1"/>
  <c r="T6" i="26"/>
  <c r="S6" i="26"/>
  <c r="R6" i="26"/>
  <c r="B46" i="30" s="1"/>
  <c r="Q6" i="26"/>
  <c r="P6" i="26"/>
  <c r="O6" i="26"/>
  <c r="U5" i="26"/>
  <c r="C45" i="30" s="1"/>
  <c r="T5" i="26"/>
  <c r="S5" i="26"/>
  <c r="R5" i="26"/>
  <c r="B45" i="36" s="1"/>
  <c r="Q5" i="26"/>
  <c r="P5" i="26"/>
  <c r="O5" i="26"/>
  <c r="U4" i="26"/>
  <c r="C44" i="30" s="1"/>
  <c r="T4" i="26"/>
  <c r="S4" i="26"/>
  <c r="R4" i="26"/>
  <c r="B44" i="30" s="1"/>
  <c r="Q4" i="26"/>
  <c r="P4" i="26"/>
  <c r="O4" i="26"/>
  <c r="U3" i="26"/>
  <c r="C43" i="30" s="1"/>
  <c r="T3" i="26"/>
  <c r="S3" i="26"/>
  <c r="R3" i="26"/>
  <c r="B43" i="36" s="1"/>
  <c r="Q3" i="26"/>
  <c r="P3" i="26"/>
  <c r="O3" i="26"/>
  <c r="U2" i="26"/>
  <c r="C42" i="36" s="1"/>
  <c r="D42" i="36" s="1"/>
  <c r="T2" i="26"/>
  <c r="T8" i="26" s="1"/>
  <c r="S2" i="26"/>
  <c r="S8" i="26" s="1"/>
  <c r="R2" i="26"/>
  <c r="B42" i="36" s="1"/>
  <c r="Q2" i="26"/>
  <c r="Q8" i="26" s="1"/>
  <c r="P2" i="26"/>
  <c r="P8" i="26" s="1"/>
  <c r="O2" i="26"/>
  <c r="O8" i="26" s="1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T35" i="27"/>
  <c r="T36" i="27" s="1"/>
  <c r="S35" i="27"/>
  <c r="S36" i="27" s="1"/>
  <c r="R35" i="27"/>
  <c r="R36" i="27" s="1"/>
  <c r="Q35" i="27"/>
  <c r="Q36" i="27" s="1"/>
  <c r="P35" i="27"/>
  <c r="P36" i="27" s="1"/>
  <c r="O35" i="27"/>
  <c r="O36" i="27" s="1"/>
  <c r="N35" i="27"/>
  <c r="N36" i="27" s="1"/>
  <c r="M35" i="27"/>
  <c r="M36" i="27" s="1"/>
  <c r="L35" i="27"/>
  <c r="L36" i="27" s="1"/>
  <c r="K35" i="27"/>
  <c r="K36" i="27" s="1"/>
  <c r="J35" i="27"/>
  <c r="J36" i="27" s="1"/>
  <c r="I35" i="27"/>
  <c r="I36" i="27" s="1"/>
  <c r="H35" i="27"/>
  <c r="H36" i="27" s="1"/>
  <c r="G35" i="27"/>
  <c r="G36" i="27" s="1"/>
  <c r="F35" i="27"/>
  <c r="F36" i="27" s="1"/>
  <c r="E35" i="27"/>
  <c r="E36" i="27" s="1"/>
  <c r="D35" i="27"/>
  <c r="D36" i="27" s="1"/>
  <c r="C35" i="27"/>
  <c r="C36" i="27" s="1"/>
  <c r="B35" i="27"/>
  <c r="B36" i="27" s="1"/>
  <c r="AB7" i="27"/>
  <c r="C68" i="30" s="1"/>
  <c r="D68" i="30" s="1"/>
  <c r="AA7" i="27"/>
  <c r="Z7" i="27"/>
  <c r="Y7" i="27"/>
  <c r="B68" i="30" s="1"/>
  <c r="X7" i="27"/>
  <c r="W7" i="27"/>
  <c r="V7" i="27"/>
  <c r="AB6" i="27"/>
  <c r="C67" i="30" s="1"/>
  <c r="AA6" i="27"/>
  <c r="Z6" i="27"/>
  <c r="Y6" i="27"/>
  <c r="B67" i="30" s="1"/>
  <c r="X6" i="27"/>
  <c r="W6" i="27"/>
  <c r="V6" i="27"/>
  <c r="AB5" i="27"/>
  <c r="C66" i="30" s="1"/>
  <c r="D66" i="30" s="1"/>
  <c r="AA5" i="27"/>
  <c r="Z5" i="27"/>
  <c r="Y5" i="27"/>
  <c r="B66" i="30" s="1"/>
  <c r="X5" i="27"/>
  <c r="W5" i="27"/>
  <c r="V5" i="27"/>
  <c r="AB4" i="27"/>
  <c r="C65" i="30" s="1"/>
  <c r="AA4" i="27"/>
  <c r="Z4" i="27"/>
  <c r="Y4" i="27"/>
  <c r="B65" i="30" s="1"/>
  <c r="X4" i="27"/>
  <c r="W4" i="27"/>
  <c r="V4" i="27"/>
  <c r="AB3" i="27"/>
  <c r="C64" i="30" s="1"/>
  <c r="D64" i="30" s="1"/>
  <c r="AA3" i="27"/>
  <c r="Z3" i="27"/>
  <c r="Y3" i="27"/>
  <c r="B64" i="30" s="1"/>
  <c r="X3" i="27"/>
  <c r="W3" i="27"/>
  <c r="V3" i="27"/>
  <c r="AB2" i="27"/>
  <c r="C63" i="30" s="1"/>
  <c r="AA2" i="27"/>
  <c r="AA8" i="27" s="1"/>
  <c r="Z2" i="27"/>
  <c r="Z8" i="27" s="1"/>
  <c r="Y2" i="27"/>
  <c r="B63" i="30" s="1"/>
  <c r="B69" i="30" s="1"/>
  <c r="X2" i="27"/>
  <c r="X8" i="27" s="1"/>
  <c r="W2" i="27"/>
  <c r="W8" i="27" s="1"/>
  <c r="V2" i="27"/>
  <c r="V8" i="27" s="1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T35" i="28"/>
  <c r="T36" i="28" s="1"/>
  <c r="S35" i="28"/>
  <c r="S36" i="28" s="1"/>
  <c r="R35" i="28"/>
  <c r="R36" i="28" s="1"/>
  <c r="Q35" i="28"/>
  <c r="Q36" i="28" s="1"/>
  <c r="P35" i="28"/>
  <c r="P36" i="28" s="1"/>
  <c r="O35" i="28"/>
  <c r="O36" i="28" s="1"/>
  <c r="N35" i="28"/>
  <c r="N36" i="28" s="1"/>
  <c r="M35" i="28"/>
  <c r="M36" i="28" s="1"/>
  <c r="L35" i="28"/>
  <c r="L36" i="28" s="1"/>
  <c r="K35" i="28"/>
  <c r="K36" i="28" s="1"/>
  <c r="J35" i="28"/>
  <c r="J36" i="28" s="1"/>
  <c r="I35" i="28"/>
  <c r="I36" i="28" s="1"/>
  <c r="H35" i="28"/>
  <c r="H36" i="28" s="1"/>
  <c r="G35" i="28"/>
  <c r="G36" i="28" s="1"/>
  <c r="F35" i="28"/>
  <c r="F36" i="28" s="1"/>
  <c r="E35" i="28"/>
  <c r="E36" i="28" s="1"/>
  <c r="D35" i="28"/>
  <c r="D36" i="28" s="1"/>
  <c r="C35" i="28"/>
  <c r="C36" i="28" s="1"/>
  <c r="B35" i="28"/>
  <c r="B36" i="28" s="1"/>
  <c r="AB7" i="28"/>
  <c r="AA7" i="28"/>
  <c r="Z7" i="28"/>
  <c r="Y7" i="28"/>
  <c r="X7" i="28"/>
  <c r="W7" i="28"/>
  <c r="V7" i="28"/>
  <c r="AB6" i="28"/>
  <c r="AA6" i="28"/>
  <c r="Z6" i="28"/>
  <c r="Y6" i="28"/>
  <c r="X6" i="28"/>
  <c r="W6" i="28"/>
  <c r="V6" i="28"/>
  <c r="AB5" i="28"/>
  <c r="AA5" i="28"/>
  <c r="Z5" i="28"/>
  <c r="Y5" i="28"/>
  <c r="X5" i="28"/>
  <c r="W5" i="28"/>
  <c r="V5" i="28"/>
  <c r="AB4" i="28"/>
  <c r="AA4" i="28"/>
  <c r="Z4" i="28"/>
  <c r="Y4" i="28"/>
  <c r="X4" i="28"/>
  <c r="W4" i="28"/>
  <c r="V4" i="28"/>
  <c r="AB3" i="28"/>
  <c r="AA3" i="28"/>
  <c r="Z3" i="28"/>
  <c r="Y3" i="28"/>
  <c r="X3" i="28"/>
  <c r="W3" i="28"/>
  <c r="V3" i="28"/>
  <c r="AB2" i="28"/>
  <c r="C54" i="36" s="1"/>
  <c r="AA2" i="28"/>
  <c r="AA8" i="28" s="1"/>
  <c r="AA9" i="28" s="1"/>
  <c r="Z2" i="28"/>
  <c r="Z8" i="28" s="1"/>
  <c r="Z9" i="28" s="1"/>
  <c r="Y2" i="28"/>
  <c r="B54" i="36" s="1"/>
  <c r="X2" i="28"/>
  <c r="X8" i="28" s="1"/>
  <c r="X9" i="28" s="1"/>
  <c r="U8" i="26"/>
  <c r="W2" i="28"/>
  <c r="W8" i="28" s="1"/>
  <c r="W9" i="28" s="1"/>
  <c r="V2" i="28"/>
  <c r="V8" i="28" s="1"/>
  <c r="V9" i="28" s="1"/>
  <c r="D63" i="25"/>
  <c r="D62" i="25"/>
  <c r="D61" i="25"/>
  <c r="D60" i="25"/>
  <c r="D59" i="25"/>
  <c r="D58" i="25"/>
  <c r="AS8" i="25"/>
  <c r="AR8" i="25"/>
  <c r="AN8" i="25"/>
  <c r="AM8" i="25"/>
  <c r="AL8" i="25"/>
  <c r="AI8" i="25"/>
  <c r="AS7" i="25"/>
  <c r="AR7" i="25"/>
  <c r="AN7" i="25"/>
  <c r="AM7" i="25"/>
  <c r="AL7" i="25"/>
  <c r="AI7" i="25"/>
  <c r="AH7" i="25"/>
  <c r="P93" i="36" s="1"/>
  <c r="AS6" i="25"/>
  <c r="AR6" i="25"/>
  <c r="AN6" i="25"/>
  <c r="AM6" i="25"/>
  <c r="AL6" i="25"/>
  <c r="AI6" i="25"/>
  <c r="AH6" i="25"/>
  <c r="P75" i="36"/>
  <c r="AS5" i="25"/>
  <c r="AR5" i="25"/>
  <c r="AN5" i="25"/>
  <c r="AM5" i="25"/>
  <c r="AL5" i="25"/>
  <c r="AI5" i="25"/>
  <c r="AH5" i="25"/>
  <c r="P57" i="36"/>
  <c r="AS4" i="25"/>
  <c r="AR4" i="25"/>
  <c r="AN4" i="25"/>
  <c r="AM4" i="25"/>
  <c r="AL4" i="25"/>
  <c r="AI4" i="25"/>
  <c r="AH4" i="25"/>
  <c r="P39" i="36"/>
  <c r="AS3" i="25"/>
  <c r="AR3" i="25"/>
  <c r="AN3" i="25"/>
  <c r="AM3" i="25"/>
  <c r="AL3" i="25"/>
  <c r="AI3" i="25"/>
  <c r="AH3" i="25"/>
  <c r="P22" i="36"/>
  <c r="P12" i="8"/>
  <c r="O12" i="8"/>
  <c r="N12" i="8"/>
  <c r="M12" i="8"/>
  <c r="L12" i="8"/>
  <c r="K12" i="8"/>
  <c r="J12" i="8"/>
  <c r="I12" i="8"/>
  <c r="H12" i="8"/>
  <c r="G12" i="8"/>
  <c r="F12" i="8"/>
  <c r="E12" i="8"/>
  <c r="P8" i="8"/>
  <c r="P9" i="8" s="1"/>
  <c r="O8" i="8"/>
  <c r="O9" i="8" s="1"/>
  <c r="N8" i="8"/>
  <c r="N9" i="8" s="1"/>
  <c r="M8" i="8"/>
  <c r="M9" i="8" s="1"/>
  <c r="L8" i="8"/>
  <c r="L9" i="8" s="1"/>
  <c r="K8" i="8"/>
  <c r="K9" i="8" s="1"/>
  <c r="J8" i="8"/>
  <c r="J9" i="8" s="1"/>
  <c r="I8" i="8"/>
  <c r="I9" i="8" s="1"/>
  <c r="H8" i="8"/>
  <c r="H9" i="8" s="1"/>
  <c r="G8" i="8"/>
  <c r="G9" i="8" s="1"/>
  <c r="F8" i="8"/>
  <c r="F9" i="8" s="1"/>
  <c r="E8" i="8"/>
  <c r="E9" i="8" s="1"/>
  <c r="P7" i="8"/>
  <c r="O7" i="8"/>
  <c r="N7" i="8"/>
  <c r="M7" i="8"/>
  <c r="L7" i="8"/>
  <c r="K7" i="8"/>
  <c r="J7" i="8"/>
  <c r="I7" i="8"/>
  <c r="H7" i="8"/>
  <c r="G7" i="8"/>
  <c r="F7" i="8"/>
  <c r="E7" i="8"/>
  <c r="P6" i="8"/>
  <c r="O6" i="8"/>
  <c r="N6" i="8"/>
  <c r="M6" i="8"/>
  <c r="L6" i="8"/>
  <c r="K6" i="8"/>
  <c r="J6" i="8"/>
  <c r="I6" i="8"/>
  <c r="H6" i="8"/>
  <c r="G6" i="8"/>
  <c r="F6" i="8"/>
  <c r="E6" i="8"/>
  <c r="P5" i="8"/>
  <c r="O5" i="8"/>
  <c r="N5" i="8"/>
  <c r="M5" i="8"/>
  <c r="L5" i="8"/>
  <c r="K5" i="8"/>
  <c r="J5" i="8"/>
  <c r="I5" i="8"/>
  <c r="H5" i="8"/>
  <c r="G5" i="8"/>
  <c r="F5" i="8"/>
  <c r="E5" i="8"/>
  <c r="P4" i="8"/>
  <c r="O4" i="8"/>
  <c r="N4" i="8"/>
  <c r="M4" i="8"/>
  <c r="L4" i="8"/>
  <c r="K4" i="8"/>
  <c r="J4" i="8"/>
  <c r="I4" i="8"/>
  <c r="H4" i="8"/>
  <c r="G4" i="8"/>
  <c r="F4" i="8"/>
  <c r="E4" i="8"/>
  <c r="P3" i="8"/>
  <c r="O3" i="8"/>
  <c r="N3" i="8"/>
  <c r="M3" i="8"/>
  <c r="L3" i="8"/>
  <c r="K3" i="8"/>
  <c r="J3" i="8"/>
  <c r="I3" i="8"/>
  <c r="H3" i="8"/>
  <c r="G3" i="8"/>
  <c r="F3" i="8"/>
  <c r="E3" i="8"/>
  <c r="P2" i="8"/>
  <c r="O2" i="8"/>
  <c r="N2" i="8"/>
  <c r="M2" i="8"/>
  <c r="L2" i="8"/>
  <c r="K2" i="8"/>
  <c r="J2" i="8"/>
  <c r="I2" i="8"/>
  <c r="H2" i="8"/>
  <c r="G2" i="8"/>
  <c r="F2" i="8"/>
  <c r="E2" i="8"/>
  <c r="L31" i="29"/>
  <c r="K31" i="29"/>
  <c r="M31" i="29" s="1"/>
  <c r="H31" i="29"/>
  <c r="L30" i="29"/>
  <c r="K30" i="29"/>
  <c r="M30" i="29" s="1"/>
  <c r="H30" i="29"/>
  <c r="L29" i="29"/>
  <c r="K29" i="29"/>
  <c r="M29" i="29" s="1"/>
  <c r="M32" i="29" s="1"/>
  <c r="B8" i="29" s="1"/>
  <c r="CL11" i="30" s="1"/>
  <c r="CL21" i="30" s="1"/>
  <c r="H29" i="29"/>
  <c r="L26" i="29"/>
  <c r="M26" i="29" s="1"/>
  <c r="K26" i="29"/>
  <c r="H26" i="29"/>
  <c r="L25" i="29"/>
  <c r="M25" i="29" s="1"/>
  <c r="K25" i="29"/>
  <c r="H25" i="29"/>
  <c r="L24" i="29"/>
  <c r="M24" i="29" s="1"/>
  <c r="M27" i="29" s="1"/>
  <c r="B7" i="29" s="1"/>
  <c r="CL10" i="30" s="1"/>
  <c r="CL20" i="30" s="1"/>
  <c r="K24" i="29"/>
  <c r="H24" i="29"/>
  <c r="Q22" i="30"/>
  <c r="Q22" i="36"/>
  <c r="Q57" i="30"/>
  <c r="Q57" i="36"/>
  <c r="Q93" i="30"/>
  <c r="Q93" i="36"/>
  <c r="Q111" i="30"/>
  <c r="Q111" i="36"/>
  <c r="Q39" i="30"/>
  <c r="Q39" i="36"/>
  <c r="Q75" i="30"/>
  <c r="Q75" i="36"/>
  <c r="L21" i="29"/>
  <c r="K21" i="29"/>
  <c r="M21" i="29" s="1"/>
  <c r="H21" i="29"/>
  <c r="L20" i="29"/>
  <c r="K20" i="29"/>
  <c r="M20" i="29" s="1"/>
  <c r="H20" i="29"/>
  <c r="L19" i="29"/>
  <c r="K19" i="29"/>
  <c r="M19" i="29" s="1"/>
  <c r="M22" i="29" s="1"/>
  <c r="B6" i="29" s="1"/>
  <c r="CL9" i="30" s="1"/>
  <c r="CL19" i="30" s="1"/>
  <c r="H19" i="29"/>
  <c r="L16" i="29"/>
  <c r="M16" i="29" s="1"/>
  <c r="K16" i="29"/>
  <c r="H16" i="29"/>
  <c r="L15" i="29"/>
  <c r="M15" i="29" s="1"/>
  <c r="K15" i="29"/>
  <c r="H15" i="29"/>
  <c r="L14" i="29"/>
  <c r="M14" i="29" s="1"/>
  <c r="M17" i="29" s="1"/>
  <c r="B5" i="29" s="1"/>
  <c r="CL8" i="30" s="1"/>
  <c r="CL18" i="30" s="1"/>
  <c r="K14" i="29"/>
  <c r="H14" i="29"/>
  <c r="L11" i="29"/>
  <c r="K11" i="29"/>
  <c r="M11" i="29" s="1"/>
  <c r="H11" i="29"/>
  <c r="L10" i="29"/>
  <c r="K10" i="29"/>
  <c r="M10" i="29" s="1"/>
  <c r="H10" i="29"/>
  <c r="L9" i="29"/>
  <c r="K9" i="29"/>
  <c r="M9" i="29" s="1"/>
  <c r="M12" i="29" s="1"/>
  <c r="B4" i="29" s="1"/>
  <c r="CL7" i="30" s="1"/>
  <c r="CL17" i="30" s="1"/>
  <c r="H9" i="29"/>
  <c r="L6" i="29"/>
  <c r="M6" i="29" s="1"/>
  <c r="K6" i="29"/>
  <c r="H6" i="29"/>
  <c r="L5" i="29"/>
  <c r="K5" i="29"/>
  <c r="M5" i="29" s="1"/>
  <c r="H5" i="29"/>
  <c r="L4" i="29"/>
  <c r="M4" i="29" s="1"/>
  <c r="M7" i="29" s="1"/>
  <c r="B3" i="29" s="1"/>
  <c r="CL6" i="30" s="1"/>
  <c r="K4" i="29"/>
  <c r="H4" i="29"/>
  <c r="D10" i="22"/>
  <c r="C10" i="22"/>
  <c r="B10" i="22"/>
  <c r="C4" i="22"/>
  <c r="I78" i="21"/>
  <c r="G78" i="21"/>
  <c r="E78" i="21"/>
  <c r="C78" i="21"/>
  <c r="I77" i="21"/>
  <c r="H77" i="21"/>
  <c r="F77" i="21"/>
  <c r="D77" i="21"/>
  <c r="B77" i="21"/>
  <c r="I76" i="21"/>
  <c r="G76" i="21"/>
  <c r="E76" i="21"/>
  <c r="C76" i="21"/>
  <c r="I75" i="21"/>
  <c r="H75" i="21"/>
  <c r="F75" i="21"/>
  <c r="D75" i="21"/>
  <c r="B75" i="21"/>
  <c r="I74" i="21"/>
  <c r="G74" i="21"/>
  <c r="E74" i="21"/>
  <c r="C74" i="21"/>
  <c r="I73" i="21"/>
  <c r="H73" i="21"/>
  <c r="F73" i="21"/>
  <c r="D73" i="21"/>
  <c r="B73" i="21"/>
  <c r="C63" i="21"/>
  <c r="B63" i="21"/>
  <c r="J63" i="21" s="1"/>
  <c r="J70" i="21" s="1"/>
  <c r="C62" i="21"/>
  <c r="B62" i="21"/>
  <c r="J62" i="21" s="1"/>
  <c r="J69" i="21" s="1"/>
  <c r="C61" i="21"/>
  <c r="B61" i="21"/>
  <c r="J61" i="21" s="1"/>
  <c r="J68" i="21" s="1"/>
  <c r="C60" i="21"/>
  <c r="B60" i="21"/>
  <c r="J60" i="21" s="1"/>
  <c r="J67" i="21" s="1"/>
  <c r="C59" i="21"/>
  <c r="B59" i="21"/>
  <c r="J59" i="21" s="1"/>
  <c r="J66" i="21" s="1"/>
  <c r="G58" i="21"/>
  <c r="C58" i="21"/>
  <c r="B58" i="21"/>
  <c r="J58" i="21" s="1"/>
  <c r="J65" i="21" s="1"/>
  <c r="J54" i="21"/>
  <c r="J53" i="21"/>
  <c r="J52" i="21"/>
  <c r="J51" i="21"/>
  <c r="J50" i="21"/>
  <c r="J49" i="21"/>
  <c r="H45" i="21"/>
  <c r="N45" i="21" s="1"/>
  <c r="G45" i="21"/>
  <c r="F45" i="21"/>
  <c r="J45" i="21" s="1"/>
  <c r="E45" i="21"/>
  <c r="D45" i="21"/>
  <c r="C45" i="21"/>
  <c r="B45" i="21"/>
  <c r="H44" i="21"/>
  <c r="N44" i="21" s="1"/>
  <c r="G44" i="21"/>
  <c r="J44" i="21" s="1"/>
  <c r="F44" i="21"/>
  <c r="E44" i="21"/>
  <c r="D44" i="21"/>
  <c r="C44" i="21"/>
  <c r="B44" i="21"/>
  <c r="H43" i="21"/>
  <c r="N43" i="21" s="1"/>
  <c r="G43" i="21"/>
  <c r="F43" i="21"/>
  <c r="J43" i="21" s="1"/>
  <c r="E43" i="21"/>
  <c r="D43" i="21"/>
  <c r="C43" i="21"/>
  <c r="B43" i="21"/>
  <c r="H42" i="21"/>
  <c r="N42" i="21" s="1"/>
  <c r="G42" i="21"/>
  <c r="J42" i="21" s="1"/>
  <c r="F42" i="21"/>
  <c r="E42" i="21"/>
  <c r="D42" i="21"/>
  <c r="C42" i="21"/>
  <c r="B42" i="21"/>
  <c r="H41" i="21"/>
  <c r="N41" i="21" s="1"/>
  <c r="G41" i="21"/>
  <c r="F41" i="21"/>
  <c r="J41" i="21" s="1"/>
  <c r="E41" i="21"/>
  <c r="D41" i="21"/>
  <c r="C41" i="21"/>
  <c r="B41" i="21"/>
  <c r="H40" i="21"/>
  <c r="N40" i="21" s="1"/>
  <c r="G40" i="21"/>
  <c r="J40" i="21" s="1"/>
  <c r="F40" i="21"/>
  <c r="E40" i="21"/>
  <c r="D40" i="21"/>
  <c r="C40" i="21"/>
  <c r="B40" i="21"/>
  <c r="H36" i="21"/>
  <c r="N36" i="21" s="1"/>
  <c r="H63" i="21" s="1"/>
  <c r="H70" i="21" s="1"/>
  <c r="G36" i="21"/>
  <c r="F36" i="21"/>
  <c r="F78" i="21" s="1"/>
  <c r="E36" i="21"/>
  <c r="D36" i="21"/>
  <c r="D78" i="21" s="1"/>
  <c r="C36" i="21"/>
  <c r="B36" i="21"/>
  <c r="B78" i="21" s="1"/>
  <c r="H35" i="21"/>
  <c r="N35" i="21" s="1"/>
  <c r="H62" i="21" s="1"/>
  <c r="H69" i="21" s="1"/>
  <c r="G35" i="21"/>
  <c r="J35" i="21" s="1"/>
  <c r="J77" i="21" s="1"/>
  <c r="F35" i="21"/>
  <c r="E35" i="21"/>
  <c r="E77" i="21" s="1"/>
  <c r="CN31" i="30" s="1"/>
  <c r="D35" i="21"/>
  <c r="C35" i="21"/>
  <c r="C77" i="21" s="1"/>
  <c r="B35" i="21"/>
  <c r="H34" i="21"/>
  <c r="N34" i="21" s="1"/>
  <c r="H61" i="21" s="1"/>
  <c r="H68" i="21" s="1"/>
  <c r="G34" i="21"/>
  <c r="F34" i="21"/>
  <c r="F76" i="21" s="1"/>
  <c r="E34" i="21"/>
  <c r="D34" i="21"/>
  <c r="D76" i="21" s="1"/>
  <c r="C34" i="21"/>
  <c r="B34" i="21"/>
  <c r="B76" i="21" s="1"/>
  <c r="H33" i="21"/>
  <c r="N33" i="21" s="1"/>
  <c r="H60" i="21" s="1"/>
  <c r="H67" i="21" s="1"/>
  <c r="G33" i="21"/>
  <c r="J33" i="21" s="1"/>
  <c r="J75" i="21" s="1"/>
  <c r="F33" i="21"/>
  <c r="E33" i="21"/>
  <c r="E75" i="21" s="1"/>
  <c r="CN29" i="30" s="1"/>
  <c r="D33" i="21"/>
  <c r="C33" i="21"/>
  <c r="C75" i="21" s="1"/>
  <c r="B33" i="21"/>
  <c r="H32" i="21"/>
  <c r="N32" i="21" s="1"/>
  <c r="H59" i="21" s="1"/>
  <c r="H66" i="21" s="1"/>
  <c r="G32" i="21"/>
  <c r="F32" i="21"/>
  <c r="F74" i="21" s="1"/>
  <c r="E32" i="21"/>
  <c r="D32" i="21"/>
  <c r="D74" i="21" s="1"/>
  <c r="C32" i="21"/>
  <c r="B32" i="21"/>
  <c r="B74" i="21" s="1"/>
  <c r="H31" i="21"/>
  <c r="N31" i="21" s="1"/>
  <c r="H58" i="21" s="1"/>
  <c r="H65" i="21" s="1"/>
  <c r="G31" i="21"/>
  <c r="J31" i="21" s="1"/>
  <c r="J73" i="21" s="1"/>
  <c r="F31" i="21"/>
  <c r="E31" i="21"/>
  <c r="E73" i="21" s="1"/>
  <c r="CN27" i="30" s="1"/>
  <c r="D31" i="21"/>
  <c r="C31" i="21"/>
  <c r="C73" i="21" s="1"/>
  <c r="B31" i="21"/>
  <c r="J27" i="21"/>
  <c r="J26" i="21"/>
  <c r="J25" i="21"/>
  <c r="J24" i="21"/>
  <c r="J23" i="21"/>
  <c r="J22" i="21"/>
  <c r="J18" i="21"/>
  <c r="I18" i="21"/>
  <c r="J17" i="21"/>
  <c r="I17" i="21"/>
  <c r="J16" i="21"/>
  <c r="I16" i="21"/>
  <c r="J15" i="21"/>
  <c r="I15" i="21"/>
  <c r="J14" i="21"/>
  <c r="I14" i="21"/>
  <c r="J13" i="21"/>
  <c r="I13" i="21"/>
  <c r="J9" i="21"/>
  <c r="I9" i="21"/>
  <c r="J8" i="21"/>
  <c r="I8" i="21"/>
  <c r="J7" i="21"/>
  <c r="I7" i="21"/>
  <c r="J6" i="21"/>
  <c r="I6" i="21"/>
  <c r="J5" i="21"/>
  <c r="I5" i="21"/>
  <c r="J4" i="21"/>
  <c r="I4" i="21"/>
  <c r="E24" i="17"/>
  <c r="D24" i="17"/>
  <c r="B23" i="17"/>
  <c r="E22" i="17"/>
  <c r="D22" i="17"/>
  <c r="B21" i="17" s="1"/>
  <c r="CM10" i="30" s="1"/>
  <c r="CM20" i="30" s="1"/>
  <c r="L20" i="17"/>
  <c r="E20" i="17"/>
  <c r="D20" i="17"/>
  <c r="B20" i="17" s="1"/>
  <c r="L19" i="17"/>
  <c r="E19" i="17"/>
  <c r="D19" i="17"/>
  <c r="B19" i="17" s="1"/>
  <c r="L17" i="17"/>
  <c r="E17" i="17"/>
  <c r="D17" i="17"/>
  <c r="B17" i="17"/>
  <c r="L16" i="17"/>
  <c r="E16" i="17"/>
  <c r="D16" i="17"/>
  <c r="B16" i="17"/>
  <c r="B15" i="17" s="1"/>
  <c r="CM8" i="30" s="1"/>
  <c r="CM18" i="30" s="1"/>
  <c r="L14" i="17"/>
  <c r="E14" i="17"/>
  <c r="D14" i="17"/>
  <c r="B14" i="17" s="1"/>
  <c r="L13" i="17"/>
  <c r="E13" i="17"/>
  <c r="D13" i="17"/>
  <c r="B13" i="17" s="1"/>
  <c r="L12" i="17"/>
  <c r="E12" i="17"/>
  <c r="D12" i="17"/>
  <c r="B12" i="17" s="1"/>
  <c r="B11" i="17" s="1"/>
  <c r="CM7" i="30" s="1"/>
  <c r="L10" i="17"/>
  <c r="E10" i="17"/>
  <c r="D10" i="17"/>
  <c r="B10" i="17"/>
  <c r="L9" i="17"/>
  <c r="E9" i="17"/>
  <c r="D9" i="17"/>
  <c r="B9" i="17"/>
  <c r="L8" i="17"/>
  <c r="E8" i="17"/>
  <c r="D8" i="17"/>
  <c r="B8" i="17"/>
  <c r="B7" i="17" s="1"/>
  <c r="CM6" i="30" s="1"/>
  <c r="CM16" i="30" s="1"/>
  <c r="C59" i="20"/>
  <c r="C58" i="20"/>
  <c r="C57" i="20"/>
  <c r="O56" i="20"/>
  <c r="O65" i="20" s="1"/>
  <c r="M56" i="20"/>
  <c r="M65" i="20" s="1"/>
  <c r="K56" i="20"/>
  <c r="K65" i="20" s="1"/>
  <c r="C56" i="20"/>
  <c r="O55" i="20"/>
  <c r="O64" i="20" s="1"/>
  <c r="M55" i="20"/>
  <c r="M64" i="20" s="1"/>
  <c r="K55" i="20"/>
  <c r="K64" i="20" s="1"/>
  <c r="C55" i="20"/>
  <c r="O54" i="20"/>
  <c r="O63" i="20" s="1"/>
  <c r="M54" i="20"/>
  <c r="M63" i="20" s="1"/>
  <c r="K54" i="20"/>
  <c r="K63" i="20" s="1"/>
  <c r="C54" i="20"/>
  <c r="O53" i="20"/>
  <c r="O62" i="20" s="1"/>
  <c r="M53" i="20"/>
  <c r="M62" i="20" s="1"/>
  <c r="K53" i="20"/>
  <c r="K62" i="20" s="1"/>
  <c r="O52" i="20"/>
  <c r="O61" i="20" s="1"/>
  <c r="M52" i="20"/>
  <c r="M61" i="20" s="1"/>
  <c r="K52" i="20"/>
  <c r="K61" i="20" s="1"/>
  <c r="O51" i="20"/>
  <c r="O60" i="20" s="1"/>
  <c r="M51" i="20"/>
  <c r="M60" i="20" s="1"/>
  <c r="K51" i="20"/>
  <c r="K60" i="20" s="1"/>
  <c r="M46" i="20"/>
  <c r="N45" i="20"/>
  <c r="O44" i="20"/>
  <c r="K44" i="20"/>
  <c r="N43" i="20"/>
  <c r="M42" i="20"/>
  <c r="D42" i="20"/>
  <c r="B42" i="20"/>
  <c r="U41" i="20"/>
  <c r="S41" i="20"/>
  <c r="D41" i="20"/>
  <c r="B41" i="20"/>
  <c r="C40" i="20"/>
  <c r="D39" i="20"/>
  <c r="B39" i="20"/>
  <c r="C38" i="20"/>
  <c r="D37" i="20"/>
  <c r="B37" i="20"/>
  <c r="AE36" i="20"/>
  <c r="AD36" i="20"/>
  <c r="AC36" i="20"/>
  <c r="AB36" i="20"/>
  <c r="AA36" i="20"/>
  <c r="W36" i="20"/>
  <c r="V45" i="20" s="1"/>
  <c r="V36" i="20"/>
  <c r="U45" i="20" s="1"/>
  <c r="U36" i="20"/>
  <c r="T45" i="20" s="1"/>
  <c r="BB9" i="30" s="1"/>
  <c r="T36" i="20"/>
  <c r="S45" i="20" s="1"/>
  <c r="BA9" i="30" s="1"/>
  <c r="S36" i="20"/>
  <c r="R45" i="20" s="1"/>
  <c r="AZ9" i="30" s="1"/>
  <c r="R36" i="20"/>
  <c r="O36" i="20"/>
  <c r="O47" i="20" s="1"/>
  <c r="AW11" i="30" s="1"/>
  <c r="N36" i="20"/>
  <c r="N47" i="20" s="1"/>
  <c r="AV11" i="30" s="1"/>
  <c r="M36" i="20"/>
  <c r="L36" i="20"/>
  <c r="K36" i="20"/>
  <c r="J36" i="20"/>
  <c r="AE35" i="20"/>
  <c r="AD35" i="20"/>
  <c r="AC35" i="20"/>
  <c r="AB35" i="20"/>
  <c r="AA35" i="20"/>
  <c r="W35" i="20"/>
  <c r="V44" i="20" s="1"/>
  <c r="V35" i="20"/>
  <c r="U44" i="20" s="1"/>
  <c r="U35" i="20"/>
  <c r="T44" i="20" s="1"/>
  <c r="BB8" i="30" s="1"/>
  <c r="T35" i="20"/>
  <c r="S44" i="20" s="1"/>
  <c r="BA8" i="30" s="1"/>
  <c r="S35" i="20"/>
  <c r="R44" i="20" s="1"/>
  <c r="AZ8" i="30" s="1"/>
  <c r="R35" i="20"/>
  <c r="O35" i="20"/>
  <c r="N35" i="20"/>
  <c r="M35" i="20"/>
  <c r="L35" i="20"/>
  <c r="K35" i="20"/>
  <c r="J35" i="20"/>
  <c r="AE34" i="20"/>
  <c r="AD34" i="20"/>
  <c r="AC34" i="20"/>
  <c r="AB34" i="20"/>
  <c r="AA34" i="20"/>
  <c r="W34" i="20"/>
  <c r="V43" i="20" s="1"/>
  <c r="V34" i="20"/>
  <c r="U43" i="20" s="1"/>
  <c r="U34" i="20"/>
  <c r="T43" i="20" s="1"/>
  <c r="BB7" i="30" s="1"/>
  <c r="T34" i="20"/>
  <c r="S43" i="20" s="1"/>
  <c r="BA7" i="30" s="1"/>
  <c r="S34" i="20"/>
  <c r="R43" i="20" s="1"/>
  <c r="AZ7" i="30" s="1"/>
  <c r="R34" i="20"/>
  <c r="O34" i="20"/>
  <c r="N34" i="20"/>
  <c r="M34" i="20"/>
  <c r="L34" i="20"/>
  <c r="K34" i="20"/>
  <c r="J34" i="20"/>
  <c r="C34" i="20"/>
  <c r="AE33" i="20"/>
  <c r="AD33" i="20"/>
  <c r="AC33" i="20"/>
  <c r="AB33" i="20"/>
  <c r="AA33" i="20"/>
  <c r="W33" i="20"/>
  <c r="V42" i="20" s="1"/>
  <c r="V33" i="20"/>
  <c r="U42" i="20" s="1"/>
  <c r="U33" i="20"/>
  <c r="T42" i="20" s="1"/>
  <c r="BB6" i="30" s="1"/>
  <c r="T33" i="20"/>
  <c r="S42" i="20" s="1"/>
  <c r="BA6" i="30" s="1"/>
  <c r="S33" i="20"/>
  <c r="R42" i="20" s="1"/>
  <c r="AZ6" i="30" s="1"/>
  <c r="R33" i="20"/>
  <c r="O33" i="20"/>
  <c r="N33" i="20"/>
  <c r="N44" i="20" s="1"/>
  <c r="AV8" i="30" s="1"/>
  <c r="M33" i="20"/>
  <c r="L33" i="20"/>
  <c r="K33" i="20"/>
  <c r="J33" i="20"/>
  <c r="B33" i="20"/>
  <c r="AE32" i="20"/>
  <c r="AD32" i="20"/>
  <c r="AC32" i="20"/>
  <c r="AB32" i="20"/>
  <c r="AA32" i="20"/>
  <c r="W32" i="20"/>
  <c r="W37" i="20" s="1"/>
  <c r="V32" i="20"/>
  <c r="U32" i="20"/>
  <c r="U37" i="20" s="1"/>
  <c r="T32" i="20"/>
  <c r="S32" i="20"/>
  <c r="S37" i="20" s="1"/>
  <c r="R32" i="20"/>
  <c r="O32" i="20"/>
  <c r="O41" i="20" s="1"/>
  <c r="N32" i="20"/>
  <c r="M32" i="20"/>
  <c r="M41" i="20" s="1"/>
  <c r="M44" i="20" s="1"/>
  <c r="AU8" i="30" s="1"/>
  <c r="L32" i="20"/>
  <c r="K32" i="20"/>
  <c r="K41" i="20" s="1"/>
  <c r="J32" i="20"/>
  <c r="C32" i="20"/>
  <c r="AE31" i="20"/>
  <c r="AD31" i="20"/>
  <c r="AC31" i="20"/>
  <c r="AB31" i="20"/>
  <c r="AA31" i="20"/>
  <c r="W31" i="20"/>
  <c r="V31" i="20"/>
  <c r="V37" i="20" s="1"/>
  <c r="U31" i="20"/>
  <c r="T31" i="20"/>
  <c r="T37" i="20" s="1"/>
  <c r="S31" i="20"/>
  <c r="R31" i="20"/>
  <c r="O31" i="20"/>
  <c r="O37" i="20" s="1"/>
  <c r="N31" i="20"/>
  <c r="N37" i="20" s="1"/>
  <c r="M31" i="20"/>
  <c r="M37" i="20" s="1"/>
  <c r="L31" i="20"/>
  <c r="L37" i="20" s="1"/>
  <c r="K31" i="20"/>
  <c r="K37" i="20" s="1"/>
  <c r="J31" i="20"/>
  <c r="B29" i="20"/>
  <c r="W26" i="20"/>
  <c r="V26" i="20"/>
  <c r="U26" i="20"/>
  <c r="T26" i="20"/>
  <c r="S26" i="20"/>
  <c r="R26" i="20"/>
  <c r="O26" i="20"/>
  <c r="N26" i="20"/>
  <c r="M26" i="20"/>
  <c r="L26" i="20"/>
  <c r="K26" i="20"/>
  <c r="J26" i="20"/>
  <c r="G25" i="20"/>
  <c r="F25" i="20"/>
  <c r="E50" i="20" s="1"/>
  <c r="E25" i="20"/>
  <c r="D25" i="20"/>
  <c r="L56" i="20" s="1"/>
  <c r="C25" i="20"/>
  <c r="B25" i="20"/>
  <c r="J56" i="20" s="1"/>
  <c r="G24" i="20"/>
  <c r="F24" i="20"/>
  <c r="N55" i="20" s="1"/>
  <c r="E24" i="20"/>
  <c r="D40" i="20" s="1"/>
  <c r="D24" i="20"/>
  <c r="L55" i="20" s="1"/>
  <c r="C24" i="20"/>
  <c r="B24" i="20"/>
  <c r="J55" i="20" s="1"/>
  <c r="G23" i="20"/>
  <c r="F23" i="20"/>
  <c r="D45" i="20" s="1"/>
  <c r="E23" i="20"/>
  <c r="D23" i="20"/>
  <c r="L54" i="20" s="1"/>
  <c r="C23" i="20"/>
  <c r="B23" i="20"/>
  <c r="J54" i="20" s="1"/>
  <c r="G22" i="20"/>
  <c r="B59" i="20" s="1"/>
  <c r="F22" i="20"/>
  <c r="C50" i="20" s="1"/>
  <c r="E22" i="20"/>
  <c r="D22" i="20"/>
  <c r="L53" i="20" s="1"/>
  <c r="C22" i="20"/>
  <c r="C33" i="20" s="1"/>
  <c r="B22" i="20"/>
  <c r="J53" i="20" s="1"/>
  <c r="G21" i="20"/>
  <c r="F21" i="20"/>
  <c r="B45" i="20" s="1"/>
  <c r="E21" i="20"/>
  <c r="C42" i="20" s="1"/>
  <c r="D21" i="20"/>
  <c r="L52" i="20" s="1"/>
  <c r="C21" i="20"/>
  <c r="B34" i="20" s="1"/>
  <c r="B21" i="20"/>
  <c r="J52" i="20" s="1"/>
  <c r="G20" i="20"/>
  <c r="F20" i="20"/>
  <c r="N51" i="20" s="1"/>
  <c r="E20" i="20"/>
  <c r="B40" i="20" s="1"/>
  <c r="D20" i="20"/>
  <c r="L51" i="20" s="1"/>
  <c r="C20" i="20"/>
  <c r="B20" i="20"/>
  <c r="J51" i="20" s="1"/>
  <c r="J60" i="20" s="1"/>
  <c r="W17" i="20"/>
  <c r="V17" i="20"/>
  <c r="U17" i="20"/>
  <c r="T17" i="20"/>
  <c r="S17" i="20"/>
  <c r="R17" i="20"/>
  <c r="O17" i="20"/>
  <c r="N17" i="20"/>
  <c r="M17" i="20"/>
  <c r="L17" i="20"/>
  <c r="K17" i="20"/>
  <c r="J17" i="20"/>
  <c r="G16" i="20"/>
  <c r="F16" i="20"/>
  <c r="E16" i="20"/>
  <c r="D16" i="20"/>
  <c r="C16" i="20"/>
  <c r="B16" i="20"/>
  <c r="G15" i="20"/>
  <c r="F15" i="20"/>
  <c r="E15" i="20"/>
  <c r="D15" i="20"/>
  <c r="C15" i="20"/>
  <c r="B15" i="20"/>
  <c r="G14" i="20"/>
  <c r="F14" i="20"/>
  <c r="E14" i="20"/>
  <c r="D14" i="20"/>
  <c r="C14" i="20"/>
  <c r="B14" i="20"/>
  <c r="G13" i="20"/>
  <c r="F13" i="20"/>
  <c r="E13" i="20"/>
  <c r="D13" i="20"/>
  <c r="C13" i="20"/>
  <c r="B13" i="20"/>
  <c r="G12" i="20"/>
  <c r="F12" i="20"/>
  <c r="E12" i="20"/>
  <c r="D12" i="20"/>
  <c r="C12" i="20"/>
  <c r="B12" i="20"/>
  <c r="G11" i="20"/>
  <c r="F11" i="20"/>
  <c r="E11" i="20"/>
  <c r="D11" i="20"/>
  <c r="C11" i="20"/>
  <c r="B11" i="20"/>
  <c r="G8" i="20"/>
  <c r="F8" i="20"/>
  <c r="E8" i="20"/>
  <c r="D8" i="20"/>
  <c r="C8" i="20"/>
  <c r="B8" i="20"/>
  <c r="S7" i="20"/>
  <c r="G7" i="20"/>
  <c r="E7" i="20"/>
  <c r="C7" i="20"/>
  <c r="G6" i="20"/>
  <c r="E6" i="20"/>
  <c r="C6" i="20"/>
  <c r="G5" i="20"/>
  <c r="E5" i="20"/>
  <c r="C5" i="20"/>
  <c r="G4" i="20"/>
  <c r="BP39" i="30" s="1"/>
  <c r="E4" i="20"/>
  <c r="C4" i="20"/>
  <c r="G3" i="20"/>
  <c r="E3" i="20"/>
  <c r="C3" i="20"/>
  <c r="EE117" i="30"/>
  <c r="ED117" i="30"/>
  <c r="EC117" i="30"/>
  <c r="EB117" i="30"/>
  <c r="EA117" i="30"/>
  <c r="DZ117" i="30"/>
  <c r="DY117" i="30"/>
  <c r="DX117" i="30"/>
  <c r="DW117" i="30"/>
  <c r="DV117" i="30"/>
  <c r="DM117" i="30"/>
  <c r="DL117" i="30"/>
  <c r="DK117" i="30"/>
  <c r="DJ117" i="30"/>
  <c r="DI117" i="30"/>
  <c r="DH117" i="30"/>
  <c r="DG117" i="30"/>
  <c r="DF117" i="30"/>
  <c r="DE117" i="30"/>
  <c r="DD117" i="30"/>
  <c r="DA117" i="30"/>
  <c r="P116" i="30"/>
  <c r="CZ115" i="30"/>
  <c r="CY115" i="30"/>
  <c r="CX115" i="30"/>
  <c r="CW115" i="30"/>
  <c r="CV115" i="30"/>
  <c r="CU115" i="30"/>
  <c r="CT115" i="30"/>
  <c r="CS115" i="30"/>
  <c r="CR115" i="30"/>
  <c r="Y105" i="30"/>
  <c r="W105" i="30"/>
  <c r="V105" i="30"/>
  <c r="Q115" i="30"/>
  <c r="N115" i="30"/>
  <c r="CY114" i="30"/>
  <c r="CX114" i="30"/>
  <c r="CW114" i="30"/>
  <c r="CV114" i="30"/>
  <c r="CU114" i="30"/>
  <c r="CT114" i="30"/>
  <c r="CS114" i="30"/>
  <c r="CR114" i="30"/>
  <c r="BO114" i="30"/>
  <c r="CZ113" i="30"/>
  <c r="CX113" i="30"/>
  <c r="CW113" i="30"/>
  <c r="CV113" i="30"/>
  <c r="CU113" i="30"/>
  <c r="CT113" i="30"/>
  <c r="CS113" i="30"/>
  <c r="CR113" i="30"/>
  <c r="BO113" i="30"/>
  <c r="CZ112" i="30"/>
  <c r="CY112" i="30"/>
  <c r="CW112" i="30"/>
  <c r="CV112" i="30"/>
  <c r="CU112" i="30"/>
  <c r="CT112" i="30"/>
  <c r="CS112" i="30"/>
  <c r="CR112" i="30"/>
  <c r="BO112" i="30"/>
  <c r="O112" i="30"/>
  <c r="CZ111" i="30"/>
  <c r="CY111" i="30"/>
  <c r="CX111" i="30"/>
  <c r="CV111" i="30"/>
  <c r="CU111" i="30"/>
  <c r="CT111" i="30"/>
  <c r="CS111" i="30"/>
  <c r="CR111" i="30"/>
  <c r="BO111" i="30"/>
  <c r="CZ110" i="30"/>
  <c r="CY110" i="30"/>
  <c r="CX110" i="30"/>
  <c r="CW110" i="30"/>
  <c r="CU110" i="30"/>
  <c r="CT110" i="30"/>
  <c r="CS110" i="30"/>
  <c r="CR110" i="30"/>
  <c r="BO110" i="30"/>
  <c r="CZ109" i="30"/>
  <c r="CY109" i="30"/>
  <c r="CX109" i="30"/>
  <c r="CW109" i="30"/>
  <c r="CV109" i="30"/>
  <c r="CT109" i="30"/>
  <c r="CS109" i="30"/>
  <c r="CR109" i="30"/>
  <c r="BO109" i="30"/>
  <c r="CZ108" i="30"/>
  <c r="CY108" i="30"/>
  <c r="CX108" i="30"/>
  <c r="CW108" i="30"/>
  <c r="CV108" i="30"/>
  <c r="CU108" i="30"/>
  <c r="CS108" i="30"/>
  <c r="CR108" i="30"/>
  <c r="BO108" i="30"/>
  <c r="N108" i="30"/>
  <c r="CZ107" i="30"/>
  <c r="CY107" i="30"/>
  <c r="CX107" i="30"/>
  <c r="CW107" i="30"/>
  <c r="CV107" i="30"/>
  <c r="CU107" i="30"/>
  <c r="CT107" i="30"/>
  <c r="CR107" i="30"/>
  <c r="CR117" i="30" s="1"/>
  <c r="BO107" i="30"/>
  <c r="Q107" i="30"/>
  <c r="CZ106" i="30"/>
  <c r="CZ117" i="30"/>
  <c r="CY106" i="30"/>
  <c r="CX106" i="30"/>
  <c r="CX117" i="30" s="1"/>
  <c r="CW106" i="30"/>
  <c r="CV106" i="30"/>
  <c r="CV117" i="30" s="1"/>
  <c r="CU106" i="30"/>
  <c r="CT106" i="30"/>
  <c r="CT117" i="30" s="1"/>
  <c r="CS106" i="30"/>
  <c r="BO106" i="30"/>
  <c r="BO103" i="30" s="1"/>
  <c r="DR105" i="30" a="1"/>
  <c r="DR113" i="30"/>
  <c r="DP113" i="30" s="1"/>
  <c r="EE99" i="30"/>
  <c r="ED99" i="30"/>
  <c r="EC99" i="30"/>
  <c r="EB99" i="30"/>
  <c r="EA99" i="30"/>
  <c r="DZ99" i="30"/>
  <c r="DY99" i="30"/>
  <c r="DX99" i="30"/>
  <c r="DW99" i="30"/>
  <c r="DV99" i="30"/>
  <c r="DM99" i="30"/>
  <c r="DL99" i="30"/>
  <c r="DK99" i="30"/>
  <c r="DJ99" i="30"/>
  <c r="DI99" i="30"/>
  <c r="DH99" i="30"/>
  <c r="DG99" i="30"/>
  <c r="DF99" i="30"/>
  <c r="DE99" i="30"/>
  <c r="DD99" i="30"/>
  <c r="DA99" i="30"/>
  <c r="CR99" i="30"/>
  <c r="CY117" i="30"/>
  <c r="CW117" i="30"/>
  <c r="CU117" i="30"/>
  <c r="CS117" i="30"/>
  <c r="DR105" i="30"/>
  <c r="DR107" i="30"/>
  <c r="DP107" i="30"/>
  <c r="DR109" i="30"/>
  <c r="DR111" i="30"/>
  <c r="DP111" i="30" s="1"/>
  <c r="DP105" i="30"/>
  <c r="DR106" i="30"/>
  <c r="DP106" i="30"/>
  <c r="DR108" i="30"/>
  <c r="DP108" i="30"/>
  <c r="DR110" i="30"/>
  <c r="DR112" i="30"/>
  <c r="DP112" i="30" s="1"/>
  <c r="DR115" i="30"/>
  <c r="DP109" i="30"/>
  <c r="DP110" i="30"/>
  <c r="P98" i="30"/>
  <c r="DR114" i="30"/>
  <c r="DP114" i="30" s="1"/>
  <c r="DP115" i="30"/>
  <c r="Y104" i="30" s="1"/>
  <c r="CZ97" i="30"/>
  <c r="CY97" i="30"/>
  <c r="CX97" i="30"/>
  <c r="CW97" i="30"/>
  <c r="CV97" i="30"/>
  <c r="CU97" i="30"/>
  <c r="CT97" i="30"/>
  <c r="CS97" i="30"/>
  <c r="Y87" i="30"/>
  <c r="W87" i="30"/>
  <c r="V87" i="30"/>
  <c r="Q97" i="30"/>
  <c r="O97" i="30"/>
  <c r="N97" i="30"/>
  <c r="CY96" i="30"/>
  <c r="CX96" i="30"/>
  <c r="CW96" i="30"/>
  <c r="CV96" i="30"/>
  <c r="CU96" i="30"/>
  <c r="CT96" i="30"/>
  <c r="CS96" i="30"/>
  <c r="BO96" i="30"/>
  <c r="CZ95" i="30"/>
  <c r="CX95" i="30"/>
  <c r="CW95" i="30"/>
  <c r="CV95" i="30"/>
  <c r="CU95" i="30"/>
  <c r="CT95" i="30"/>
  <c r="CS95" i="30"/>
  <c r="BO95" i="30"/>
  <c r="CZ94" i="30"/>
  <c r="CY94" i="30"/>
  <c r="CW94" i="30"/>
  <c r="CV94" i="30"/>
  <c r="CU94" i="30"/>
  <c r="CT94" i="30"/>
  <c r="CS94" i="30"/>
  <c r="BO94" i="30"/>
  <c r="O94" i="30"/>
  <c r="CZ93" i="30"/>
  <c r="CY93" i="30"/>
  <c r="CX93" i="30"/>
  <c r="CV93" i="30"/>
  <c r="CU93" i="30"/>
  <c r="CT93" i="30"/>
  <c r="CS93" i="30"/>
  <c r="BO93" i="30"/>
  <c r="CZ92" i="30"/>
  <c r="CY92" i="30"/>
  <c r="CX92" i="30"/>
  <c r="CW92" i="30"/>
  <c r="CU92" i="30"/>
  <c r="CT92" i="30"/>
  <c r="CS92" i="30"/>
  <c r="BO92" i="30"/>
  <c r="CZ91" i="30"/>
  <c r="CY91" i="30"/>
  <c r="CX91" i="30"/>
  <c r="CW91" i="30"/>
  <c r="CV91" i="30"/>
  <c r="CT91" i="30"/>
  <c r="CS91" i="30"/>
  <c r="BO91" i="30"/>
  <c r="CZ90" i="30"/>
  <c r="CY90" i="30"/>
  <c r="CX90" i="30"/>
  <c r="CW90" i="30"/>
  <c r="CV90" i="30"/>
  <c r="CV99" i="30" s="1"/>
  <c r="CU90" i="30"/>
  <c r="CS90" i="30"/>
  <c r="BO90" i="30"/>
  <c r="N90" i="30"/>
  <c r="CZ89" i="30"/>
  <c r="CY89" i="30"/>
  <c r="CX89" i="30"/>
  <c r="CW89" i="30"/>
  <c r="CV89" i="30"/>
  <c r="CU89" i="30"/>
  <c r="CT89" i="30"/>
  <c r="BO89" i="30"/>
  <c r="BO85" i="30" s="1"/>
  <c r="Q89" i="30"/>
  <c r="CZ88" i="30"/>
  <c r="CZ99" i="30" s="1"/>
  <c r="CY88" i="30"/>
  <c r="CX88" i="30"/>
  <c r="CW88" i="30"/>
  <c r="CW99" i="30" s="1"/>
  <c r="CV88" i="30"/>
  <c r="CU88" i="30"/>
  <c r="CT88" i="30"/>
  <c r="CS88" i="30"/>
  <c r="CS99" i="30" s="1"/>
  <c r="BO88" i="30"/>
  <c r="DR87" i="30" a="1"/>
  <c r="DR95" i="30" s="1"/>
  <c r="DP95" i="30" s="1"/>
  <c r="EE82" i="30"/>
  <c r="ED82" i="30"/>
  <c r="EC82" i="30"/>
  <c r="EB82" i="30"/>
  <c r="EA82" i="30"/>
  <c r="DZ82" i="30"/>
  <c r="DY82" i="30"/>
  <c r="DX82" i="30"/>
  <c r="DW82" i="30"/>
  <c r="DV82" i="30"/>
  <c r="DM82" i="30"/>
  <c r="DL82" i="30"/>
  <c r="DK82" i="30"/>
  <c r="DJ82" i="30"/>
  <c r="DI82" i="30"/>
  <c r="DH82" i="30"/>
  <c r="DG82" i="30"/>
  <c r="DF82" i="30"/>
  <c r="DE82" i="30"/>
  <c r="DD82" i="30"/>
  <c r="DA82" i="30"/>
  <c r="CU99" i="30"/>
  <c r="CY99" i="30"/>
  <c r="DR89" i="30"/>
  <c r="DP89" i="30" s="1"/>
  <c r="DR93" i="30"/>
  <c r="DP93" i="30" s="1"/>
  <c r="DR97" i="30"/>
  <c r="DP97" i="30" s="1"/>
  <c r="AM90" i="30"/>
  <c r="DR88" i="30"/>
  <c r="DP88" i="30" s="1"/>
  <c r="DR90" i="30"/>
  <c r="DP90" i="30" s="1"/>
  <c r="DR92" i="30"/>
  <c r="DP92" i="30" s="1"/>
  <c r="DR94" i="30"/>
  <c r="DP94" i="30" s="1"/>
  <c r="DR96" i="30"/>
  <c r="DP96" i="30" s="1"/>
  <c r="CT99" i="30"/>
  <c r="CX99" i="30"/>
  <c r="P80" i="30"/>
  <c r="CZ79" i="30"/>
  <c r="CY79" i="30"/>
  <c r="CX79" i="30"/>
  <c r="CW79" i="30"/>
  <c r="CV79" i="30"/>
  <c r="CU79" i="30"/>
  <c r="CT79" i="30"/>
  <c r="CS79" i="30"/>
  <c r="CR79" i="30"/>
  <c r="Y69" i="30"/>
  <c r="W69" i="30"/>
  <c r="V69" i="30"/>
  <c r="Q79" i="30"/>
  <c r="N79" i="30"/>
  <c r="CY78" i="30"/>
  <c r="CX78" i="30"/>
  <c r="CW78" i="30"/>
  <c r="CV78" i="30"/>
  <c r="CU78" i="30"/>
  <c r="CT78" i="30"/>
  <c r="CS78" i="30"/>
  <c r="CR78" i="30"/>
  <c r="BO78" i="30"/>
  <c r="CZ77" i="30"/>
  <c r="CX77" i="30"/>
  <c r="CW77" i="30"/>
  <c r="CV77" i="30"/>
  <c r="CU77" i="30"/>
  <c r="CT77" i="30"/>
  <c r="CS77" i="30"/>
  <c r="CR77" i="30"/>
  <c r="BO77" i="30"/>
  <c r="CZ76" i="30"/>
  <c r="CY76" i="30"/>
  <c r="CW76" i="30"/>
  <c r="CV76" i="30"/>
  <c r="CU76" i="30"/>
  <c r="CT76" i="30"/>
  <c r="CS76" i="30"/>
  <c r="CR76" i="30"/>
  <c r="BO76" i="30"/>
  <c r="O76" i="30"/>
  <c r="CZ75" i="30"/>
  <c r="CY75" i="30"/>
  <c r="CX75" i="30"/>
  <c r="CV75" i="30"/>
  <c r="CU75" i="30"/>
  <c r="CT75" i="30"/>
  <c r="CS75" i="30"/>
  <c r="CR75" i="30"/>
  <c r="BO75" i="30"/>
  <c r="CZ74" i="30"/>
  <c r="CY74" i="30"/>
  <c r="CX74" i="30"/>
  <c r="CW74" i="30"/>
  <c r="CU74" i="30"/>
  <c r="CT74" i="30"/>
  <c r="CS74" i="30"/>
  <c r="CR74" i="30"/>
  <c r="BO74" i="30"/>
  <c r="CZ73" i="30"/>
  <c r="CY73" i="30"/>
  <c r="CX73" i="30"/>
  <c r="CW73" i="30"/>
  <c r="CV73" i="30"/>
  <c r="CT73" i="30"/>
  <c r="CS73" i="30"/>
  <c r="CR73" i="30"/>
  <c r="BO73" i="30"/>
  <c r="CZ72" i="30"/>
  <c r="CY72" i="30"/>
  <c r="CX72" i="30"/>
  <c r="CW72" i="30"/>
  <c r="CV72" i="30"/>
  <c r="CU72" i="30"/>
  <c r="CS72" i="30"/>
  <c r="CR72" i="30"/>
  <c r="BO72" i="30"/>
  <c r="N72" i="30"/>
  <c r="CZ71" i="30"/>
  <c r="CY71" i="30"/>
  <c r="CX71" i="30"/>
  <c r="CW71" i="30"/>
  <c r="CV71" i="30"/>
  <c r="CU71" i="30"/>
  <c r="CT71" i="30"/>
  <c r="CR71" i="30"/>
  <c r="CR82" i="30" s="1"/>
  <c r="BO71" i="30"/>
  <c r="Q71" i="30"/>
  <c r="CZ70" i="30"/>
  <c r="CZ82" i="30" s="1"/>
  <c r="CY70" i="30"/>
  <c r="CY82" i="30" s="1"/>
  <c r="CX70" i="30"/>
  <c r="CX82" i="30" s="1"/>
  <c r="CW70" i="30"/>
  <c r="CW82" i="30" s="1"/>
  <c r="CV70" i="30"/>
  <c r="CV82" i="30" s="1"/>
  <c r="CU70" i="30"/>
  <c r="CU82" i="30" s="1"/>
  <c r="CT70" i="30"/>
  <c r="CT82" i="30" s="1"/>
  <c r="CS70" i="30"/>
  <c r="CS82" i="30" s="1"/>
  <c r="BO70" i="30"/>
  <c r="DR69" i="30" a="1"/>
  <c r="DR70" i="30"/>
  <c r="DP70" i="30" s="1"/>
  <c r="BS71" i="30" s="1"/>
  <c r="DR72" i="30"/>
  <c r="DP72" i="30" s="1"/>
  <c r="DR74" i="30"/>
  <c r="DP74" i="30" s="1"/>
  <c r="DR76" i="30"/>
  <c r="DP76" i="30" s="1"/>
  <c r="DR79" i="30"/>
  <c r="DP79" i="30" s="1"/>
  <c r="Y68" i="30" s="1"/>
  <c r="DR69" i="30"/>
  <c r="DP69" i="30"/>
  <c r="DR71" i="30"/>
  <c r="DP71" i="30"/>
  <c r="DR73" i="30"/>
  <c r="DP73" i="30"/>
  <c r="DR75" i="30"/>
  <c r="DP75" i="30"/>
  <c r="W68" i="30" s="1"/>
  <c r="W70" i="30" s="1"/>
  <c r="DR77" i="30"/>
  <c r="DP77" i="30"/>
  <c r="V68" i="30" s="1"/>
  <c r="V70" i="30" s="1"/>
  <c r="BO67" i="30"/>
  <c r="EE63" i="30"/>
  <c r="ED63" i="30"/>
  <c r="EC63" i="30"/>
  <c r="EB63" i="30"/>
  <c r="EA63" i="30"/>
  <c r="DZ63" i="30"/>
  <c r="DY63" i="30"/>
  <c r="DX63" i="30"/>
  <c r="DW63" i="30"/>
  <c r="DV63" i="30"/>
  <c r="DM63" i="30"/>
  <c r="DL63" i="30"/>
  <c r="DK63" i="30"/>
  <c r="DJ63" i="30"/>
  <c r="DI63" i="30"/>
  <c r="DH63" i="30"/>
  <c r="DG63" i="30"/>
  <c r="DF63" i="30"/>
  <c r="DE63" i="30"/>
  <c r="DD63" i="30"/>
  <c r="DA63" i="30"/>
  <c r="P62" i="30"/>
  <c r="CZ61" i="30"/>
  <c r="CY61" i="30"/>
  <c r="CX61" i="30"/>
  <c r="CW61" i="30"/>
  <c r="CV61" i="30"/>
  <c r="CU61" i="30"/>
  <c r="CT61" i="30"/>
  <c r="CS61" i="30"/>
  <c r="CR61" i="30"/>
  <c r="Y51" i="30"/>
  <c r="W51" i="30"/>
  <c r="V51" i="30"/>
  <c r="Q61" i="30"/>
  <c r="N61" i="30"/>
  <c r="CY60" i="30"/>
  <c r="CX60" i="30"/>
  <c r="CW60" i="30"/>
  <c r="CV60" i="30"/>
  <c r="CU60" i="30"/>
  <c r="CT60" i="30"/>
  <c r="CS60" i="30"/>
  <c r="CR60" i="30"/>
  <c r="BO60" i="30"/>
  <c r="DR78" i="30"/>
  <c r="DP78" i="30"/>
  <c r="X68" i="30" s="1"/>
  <c r="X70" i="30" s="1"/>
  <c r="CZ59" i="30"/>
  <c r="CX59" i="30"/>
  <c r="CW59" i="30"/>
  <c r="CV59" i="30"/>
  <c r="CU59" i="30"/>
  <c r="CT59" i="30"/>
  <c r="CS59" i="30"/>
  <c r="CR59" i="30"/>
  <c r="BO59" i="30"/>
  <c r="C59" i="30"/>
  <c r="C36" i="30" s="1"/>
  <c r="B59" i="30"/>
  <c r="CZ58" i="30"/>
  <c r="CY58" i="30"/>
  <c r="CW58" i="30"/>
  <c r="CV58" i="30"/>
  <c r="CU58" i="30"/>
  <c r="CT58" i="30"/>
  <c r="CS58" i="30"/>
  <c r="CR58" i="30"/>
  <c r="BO58" i="30"/>
  <c r="O58" i="30"/>
  <c r="C58" i="30"/>
  <c r="D58" i="30" s="1"/>
  <c r="B58" i="30"/>
  <c r="CZ57" i="30"/>
  <c r="CY57" i="30"/>
  <c r="CX57" i="30"/>
  <c r="CV57" i="30"/>
  <c r="CU57" i="30"/>
  <c r="CT57" i="30"/>
  <c r="CS57" i="30"/>
  <c r="CR57" i="30"/>
  <c r="BO57" i="30"/>
  <c r="C57" i="30"/>
  <c r="B57" i="30"/>
  <c r="D57" i="30" s="1"/>
  <c r="CZ56" i="30"/>
  <c r="CY56" i="30"/>
  <c r="CX56" i="30"/>
  <c r="CW56" i="30"/>
  <c r="CU56" i="30"/>
  <c r="CT56" i="30"/>
  <c r="CS56" i="30"/>
  <c r="CR56" i="30"/>
  <c r="BO56" i="30"/>
  <c r="C56" i="30"/>
  <c r="D56" i="30" s="1"/>
  <c r="D59" i="30"/>
  <c r="CA76" i="30"/>
  <c r="BN76" i="30" s="1"/>
  <c r="CA75" i="30"/>
  <c r="BN75" i="30" s="1"/>
  <c r="CA74" i="30"/>
  <c r="BN74" i="30" s="1"/>
  <c r="CA77" i="30"/>
  <c r="BN77" i="30" s="1"/>
  <c r="CA71" i="30"/>
  <c r="BN71" i="30" s="1"/>
  <c r="CA73" i="30"/>
  <c r="BN73" i="30" s="1"/>
  <c r="CA72" i="30"/>
  <c r="BN72" i="30" s="1"/>
  <c r="CA70" i="30"/>
  <c r="BN70" i="30" s="1"/>
  <c r="F59" i="30"/>
  <c r="G59" i="30" s="1"/>
  <c r="B56" i="30"/>
  <c r="E56" i="30"/>
  <c r="CZ55" i="30"/>
  <c r="CY55" i="30"/>
  <c r="CX55" i="30"/>
  <c r="CW55" i="30"/>
  <c r="CV55" i="30"/>
  <c r="CT55" i="30"/>
  <c r="CS55" i="30"/>
  <c r="CR55" i="30"/>
  <c r="BO55" i="30"/>
  <c r="E59" i="30"/>
  <c r="C55" i="30"/>
  <c r="F55" i="30" s="1"/>
  <c r="B55" i="30"/>
  <c r="E55" i="30" s="1"/>
  <c r="CZ54" i="30"/>
  <c r="CY54" i="30"/>
  <c r="CX54" i="30"/>
  <c r="CW54" i="30"/>
  <c r="CV54" i="30"/>
  <c r="CU54" i="30"/>
  <c r="CS54" i="30"/>
  <c r="CR54" i="30"/>
  <c r="BO54" i="30"/>
  <c r="BO49" i="30" s="1"/>
  <c r="N54" i="30"/>
  <c r="C54" i="30"/>
  <c r="C60" i="30" s="1"/>
  <c r="B54" i="30"/>
  <c r="B60" i="30" s="1"/>
  <c r="CZ53" i="30"/>
  <c r="CY53" i="30"/>
  <c r="CX53" i="30"/>
  <c r="CW53" i="30"/>
  <c r="CV53" i="30"/>
  <c r="CU53" i="30"/>
  <c r="CT53" i="30"/>
  <c r="CR53" i="30"/>
  <c r="CR63" i="30"/>
  <c r="BO53" i="30"/>
  <c r="Q53" i="30"/>
  <c r="CZ52" i="30"/>
  <c r="CZ63" i="30"/>
  <c r="CY52" i="30"/>
  <c r="CY63" i="30"/>
  <c r="CX52" i="30"/>
  <c r="CW52" i="30"/>
  <c r="CW63" i="30" s="1"/>
  <c r="CV52" i="30"/>
  <c r="CV63" i="30" s="1"/>
  <c r="CU52" i="30"/>
  <c r="CU63" i="30"/>
  <c r="CT52" i="30"/>
  <c r="CS52" i="30"/>
  <c r="BO52" i="30"/>
  <c r="DR51" i="30" a="1"/>
  <c r="DR52" i="30" s="1"/>
  <c r="DP52" i="30" s="1"/>
  <c r="CS63" i="30"/>
  <c r="DR54" i="30"/>
  <c r="CT63" i="30"/>
  <c r="CX63" i="30"/>
  <c r="DP54" i="30"/>
  <c r="BU61" i="30" s="1"/>
  <c r="BH61" i="30" s="1"/>
  <c r="DR55" i="30"/>
  <c r="DP55" i="30" s="1"/>
  <c r="DR57" i="30"/>
  <c r="DP57" i="30" s="1"/>
  <c r="D54" i="30"/>
  <c r="E54" i="30"/>
  <c r="EE47" i="30"/>
  <c r="ED47" i="30"/>
  <c r="EC47" i="30"/>
  <c r="EB47" i="30"/>
  <c r="EA47" i="30"/>
  <c r="DZ47" i="30"/>
  <c r="DY47" i="30"/>
  <c r="DX47" i="30"/>
  <c r="DW47" i="30"/>
  <c r="DV47" i="30"/>
  <c r="DM47" i="30"/>
  <c r="DL47" i="30"/>
  <c r="DK47" i="30"/>
  <c r="DJ47" i="30"/>
  <c r="DI47" i="30"/>
  <c r="DH47" i="30"/>
  <c r="DG47" i="30"/>
  <c r="DF47" i="30"/>
  <c r="DE47" i="30"/>
  <c r="DD47" i="30"/>
  <c r="DA47" i="30"/>
  <c r="CZ44" i="30"/>
  <c r="CY44" i="30"/>
  <c r="CX44" i="30"/>
  <c r="CW44" i="30"/>
  <c r="CV44" i="30"/>
  <c r="CU44" i="30"/>
  <c r="CT44" i="30"/>
  <c r="CS44" i="30"/>
  <c r="CR44" i="30"/>
  <c r="Y34" i="30"/>
  <c r="W34" i="30"/>
  <c r="V34" i="30"/>
  <c r="P44" i="30"/>
  <c r="CY43" i="30"/>
  <c r="CX43" i="30"/>
  <c r="CW43" i="30"/>
  <c r="CV43" i="30"/>
  <c r="CU43" i="30"/>
  <c r="CT43" i="30"/>
  <c r="CS43" i="30"/>
  <c r="CR43" i="30"/>
  <c r="BO43" i="30"/>
  <c r="Q43" i="30"/>
  <c r="N43" i="30"/>
  <c r="CZ42" i="30"/>
  <c r="CX42" i="30"/>
  <c r="CW42" i="30"/>
  <c r="CV42" i="30"/>
  <c r="CU42" i="30"/>
  <c r="CT42" i="30"/>
  <c r="CS42" i="30"/>
  <c r="CR42" i="30"/>
  <c r="BO42" i="30"/>
  <c r="CZ41" i="30"/>
  <c r="CY41" i="30"/>
  <c r="CW41" i="30"/>
  <c r="CV41" i="30"/>
  <c r="CU41" i="30"/>
  <c r="CT41" i="30"/>
  <c r="CS41" i="30"/>
  <c r="CR41" i="30"/>
  <c r="BO41" i="30"/>
  <c r="CZ40" i="30"/>
  <c r="CY40" i="30"/>
  <c r="CX40" i="30"/>
  <c r="CV40" i="30"/>
  <c r="CU40" i="30"/>
  <c r="CT40" i="30"/>
  <c r="CS40" i="30"/>
  <c r="CS47" i="30" s="1"/>
  <c r="CR40" i="30"/>
  <c r="BO40" i="30"/>
  <c r="AM40" i="30" s="1"/>
  <c r="O40" i="30"/>
  <c r="CZ39" i="30"/>
  <c r="CY39" i="30"/>
  <c r="CX39" i="30"/>
  <c r="CW39" i="30"/>
  <c r="CU39" i="30"/>
  <c r="CT39" i="30"/>
  <c r="CS39" i="30"/>
  <c r="CR39" i="30"/>
  <c r="BO39" i="30"/>
  <c r="CZ38" i="30"/>
  <c r="CY38" i="30"/>
  <c r="CX38" i="30"/>
  <c r="CW38" i="30"/>
  <c r="CV38" i="30"/>
  <c r="CT38" i="30"/>
  <c r="CS38" i="30"/>
  <c r="CR38" i="30"/>
  <c r="BO38" i="30"/>
  <c r="CZ37" i="30"/>
  <c r="CY37" i="30"/>
  <c r="CX37" i="30"/>
  <c r="CW37" i="30"/>
  <c r="CV37" i="30"/>
  <c r="CU37" i="30"/>
  <c r="CS37" i="30"/>
  <c r="CR37" i="30"/>
  <c r="BO37" i="30"/>
  <c r="AM41" i="30"/>
  <c r="CZ36" i="30"/>
  <c r="CY36" i="30"/>
  <c r="CX36" i="30"/>
  <c r="CW36" i="30"/>
  <c r="CV36" i="30"/>
  <c r="CU36" i="30"/>
  <c r="CT36" i="30"/>
  <c r="CR36" i="30"/>
  <c r="CR47" i="30"/>
  <c r="BO36" i="30"/>
  <c r="N36" i="30"/>
  <c r="CZ35" i="30"/>
  <c r="CZ47" i="30"/>
  <c r="CY35" i="30"/>
  <c r="CY47" i="30"/>
  <c r="CX35" i="30"/>
  <c r="CX47" i="30"/>
  <c r="CW35" i="30"/>
  <c r="CW47" i="30"/>
  <c r="CV35" i="30"/>
  <c r="CV47" i="30"/>
  <c r="CU35" i="30"/>
  <c r="CU47" i="30"/>
  <c r="CT35" i="30"/>
  <c r="CT47" i="30"/>
  <c r="CS35" i="30"/>
  <c r="BO35" i="30"/>
  <c r="Q35" i="30"/>
  <c r="DR34" i="30" a="1"/>
  <c r="CN32" i="30"/>
  <c r="CJ32" i="30"/>
  <c r="CI32" i="30"/>
  <c r="CH32" i="30"/>
  <c r="CG32" i="30"/>
  <c r="CF32" i="30"/>
  <c r="CE32" i="30"/>
  <c r="CJ31" i="30"/>
  <c r="CI31" i="30"/>
  <c r="CH31" i="30"/>
  <c r="CG31" i="30"/>
  <c r="CF31" i="30"/>
  <c r="CE31" i="30"/>
  <c r="EE30" i="30"/>
  <c r="ED30" i="30"/>
  <c r="EC30" i="30"/>
  <c r="EB30" i="30"/>
  <c r="EA30" i="30"/>
  <c r="DZ30" i="30"/>
  <c r="DY30" i="30"/>
  <c r="DX30" i="30"/>
  <c r="DW30" i="30"/>
  <c r="DV30" i="30"/>
  <c r="DM30" i="30"/>
  <c r="DL30" i="30"/>
  <c r="DK30" i="30"/>
  <c r="DJ30" i="30"/>
  <c r="DI30" i="30"/>
  <c r="DH30" i="30"/>
  <c r="DG30" i="30"/>
  <c r="DF30" i="30"/>
  <c r="DE30" i="30"/>
  <c r="DD30" i="30"/>
  <c r="DA30" i="30"/>
  <c r="CN30" i="30"/>
  <c r="CJ30" i="30"/>
  <c r="CI30" i="30"/>
  <c r="CH30" i="30"/>
  <c r="CG30" i="30"/>
  <c r="CF30" i="30"/>
  <c r="CE30" i="30"/>
  <c r="CJ29" i="30"/>
  <c r="CI29" i="30"/>
  <c r="CH29" i="30"/>
  <c r="CG29" i="30"/>
  <c r="CF29" i="30"/>
  <c r="CE29" i="30"/>
  <c r="EE28" i="30"/>
  <c r="CN28" i="30"/>
  <c r="CJ28" i="30"/>
  <c r="CI28" i="30"/>
  <c r="CH28" i="30"/>
  <c r="CG28" i="30"/>
  <c r="CF28" i="30"/>
  <c r="CE28" i="30"/>
  <c r="BO32" i="30"/>
  <c r="DR35" i="30"/>
  <c r="DP35" i="30" s="1"/>
  <c r="DR37" i="30"/>
  <c r="DP37" i="30" s="1"/>
  <c r="DR39" i="30"/>
  <c r="DP39" i="30" s="1"/>
  <c r="DR41" i="30"/>
  <c r="DP41" i="30" s="1"/>
  <c r="DR44" i="30"/>
  <c r="DR34" i="30"/>
  <c r="DP34" i="30"/>
  <c r="DR36" i="30"/>
  <c r="DP36" i="30"/>
  <c r="DR38" i="30"/>
  <c r="DP38" i="30"/>
  <c r="DR40" i="30"/>
  <c r="DP40" i="30"/>
  <c r="BX44" i="30" s="1"/>
  <c r="BK44" i="30" s="1"/>
  <c r="DR42" i="30"/>
  <c r="DP42" i="30"/>
  <c r="V33" i="30" s="1"/>
  <c r="V35" i="30" s="1"/>
  <c r="CZ27" i="30"/>
  <c r="CY27" i="30"/>
  <c r="CX27" i="30"/>
  <c r="CW27" i="30"/>
  <c r="CV27" i="30"/>
  <c r="CU27" i="30"/>
  <c r="CT27" i="30"/>
  <c r="CS27" i="30"/>
  <c r="CR27" i="30"/>
  <c r="CJ27" i="30"/>
  <c r="CI27" i="30"/>
  <c r="CH27" i="30"/>
  <c r="CG27" i="30"/>
  <c r="CF27" i="30"/>
  <c r="CE27" i="30"/>
  <c r="DR43" i="30"/>
  <c r="DP43" i="30" s="1"/>
  <c r="DP44" i="30"/>
  <c r="Y17" i="30"/>
  <c r="W17" i="30"/>
  <c r="V17" i="30"/>
  <c r="P27" i="30"/>
  <c r="CY26" i="30"/>
  <c r="CX26" i="30"/>
  <c r="CW26" i="30"/>
  <c r="CV26" i="30"/>
  <c r="CU26" i="30"/>
  <c r="CT26" i="30"/>
  <c r="CS26" i="30"/>
  <c r="CR26" i="30"/>
  <c r="BO26" i="30"/>
  <c r="Q26" i="30"/>
  <c r="N26" i="30"/>
  <c r="CZ25" i="30"/>
  <c r="CX25" i="30"/>
  <c r="CW25" i="30"/>
  <c r="CV25" i="30"/>
  <c r="CU25" i="30"/>
  <c r="CT25" i="30"/>
  <c r="CS25" i="30"/>
  <c r="CR25" i="30"/>
  <c r="BO25" i="30"/>
  <c r="CZ24" i="30"/>
  <c r="CY24" i="30"/>
  <c r="CW24" i="30"/>
  <c r="CV24" i="30"/>
  <c r="CU24" i="30"/>
  <c r="CT24" i="30"/>
  <c r="CS24" i="30"/>
  <c r="CR24" i="30"/>
  <c r="BO24" i="30"/>
  <c r="CZ23" i="30"/>
  <c r="CY23" i="30"/>
  <c r="CX23" i="30"/>
  <c r="CV23" i="30"/>
  <c r="CU23" i="30"/>
  <c r="CT23" i="30"/>
  <c r="CS23" i="30"/>
  <c r="CR23" i="30"/>
  <c r="BO23" i="30"/>
  <c r="O23" i="30"/>
  <c r="CZ22" i="30"/>
  <c r="CY22" i="30"/>
  <c r="CX22" i="30"/>
  <c r="CW22" i="30"/>
  <c r="CU22" i="30"/>
  <c r="CT22" i="30"/>
  <c r="CS22" i="30"/>
  <c r="CR22" i="30"/>
  <c r="BO22" i="30"/>
  <c r="CZ21" i="30"/>
  <c r="CY21" i="30"/>
  <c r="CX21" i="30"/>
  <c r="CW21" i="30"/>
  <c r="CV21" i="30"/>
  <c r="CT21" i="30"/>
  <c r="CS21" i="30"/>
  <c r="CR21" i="30"/>
  <c r="CK21" i="30"/>
  <c r="CJ21" i="30"/>
  <c r="CI21" i="30"/>
  <c r="CH21" i="30"/>
  <c r="CG21" i="30"/>
  <c r="CF21" i="30"/>
  <c r="CE21" i="30"/>
  <c r="BO21" i="30"/>
  <c r="CZ20" i="30"/>
  <c r="CY20" i="30"/>
  <c r="CX20" i="30"/>
  <c r="CW20" i="30"/>
  <c r="CV20" i="30"/>
  <c r="CU20" i="30"/>
  <c r="CS20" i="30"/>
  <c r="CR20" i="30"/>
  <c r="CN20" i="30"/>
  <c r="CK20" i="30"/>
  <c r="CK31" i="30" s="1"/>
  <c r="CJ20" i="30"/>
  <c r="CI20" i="30"/>
  <c r="CH20" i="30"/>
  <c r="CG20" i="30"/>
  <c r="CF20" i="30"/>
  <c r="CE20" i="30"/>
  <c r="BO20" i="30"/>
  <c r="AM20" i="30"/>
  <c r="CZ19" i="30"/>
  <c r="CY19" i="30"/>
  <c r="CX19" i="30"/>
  <c r="CW19" i="30"/>
  <c r="CW30" i="30" s="1"/>
  <c r="CV19" i="30"/>
  <c r="CU19" i="30"/>
  <c r="CT19" i="30"/>
  <c r="CR19" i="30"/>
  <c r="CR30" i="30" s="1"/>
  <c r="CK19" i="30"/>
  <c r="CJ19" i="30"/>
  <c r="CI19" i="30"/>
  <c r="CH19" i="30"/>
  <c r="CG19" i="30"/>
  <c r="CF19" i="30"/>
  <c r="CE19" i="30"/>
  <c r="BO19" i="30"/>
  <c r="BO15" i="30" s="1"/>
  <c r="BO10" i="30" s="1"/>
  <c r="BO13" i="30" s="1"/>
  <c r="N19" i="30"/>
  <c r="CZ18" i="30"/>
  <c r="CZ30" i="30" s="1"/>
  <c r="CY18" i="30"/>
  <c r="CX18" i="30"/>
  <c r="CX30" i="30"/>
  <c r="CW18" i="30"/>
  <c r="CV18" i="30"/>
  <c r="CV30" i="30" s="1"/>
  <c r="CU18" i="30"/>
  <c r="CT18" i="30"/>
  <c r="CT30" i="30"/>
  <c r="CS18" i="30"/>
  <c r="CS30" i="30"/>
  <c r="CN18" i="30"/>
  <c r="CK18" i="30"/>
  <c r="CK29" i="30" s="1"/>
  <c r="CJ18" i="30"/>
  <c r="CI18" i="30"/>
  <c r="CH18" i="30"/>
  <c r="CG18" i="30"/>
  <c r="CF18" i="30"/>
  <c r="CE18" i="30"/>
  <c r="BO18" i="30"/>
  <c r="Q18" i="30"/>
  <c r="DR17" i="30" a="1"/>
  <c r="DR25" i="30"/>
  <c r="DP25" i="30" s="1"/>
  <c r="CK17" i="30"/>
  <c r="CJ17" i="30"/>
  <c r="CI17" i="30"/>
  <c r="CH17" i="30"/>
  <c r="CG17" i="30"/>
  <c r="CF17" i="30"/>
  <c r="CE17" i="30"/>
  <c r="CU30" i="30"/>
  <c r="CY30" i="30"/>
  <c r="DR17" i="30"/>
  <c r="DR19" i="30"/>
  <c r="DP19" i="30" s="1"/>
  <c r="DR21" i="30"/>
  <c r="DP21" i="30" s="1"/>
  <c r="DR23" i="30"/>
  <c r="DP23" i="30" s="1"/>
  <c r="DP17" i="30"/>
  <c r="DR18" i="30"/>
  <c r="DP18" i="30"/>
  <c r="BS27" i="30" s="1"/>
  <c r="BF27" i="30" s="1"/>
  <c r="DR20" i="30"/>
  <c r="DP20" i="30"/>
  <c r="BU27" i="30" s="1"/>
  <c r="BH27" i="30" s="1"/>
  <c r="DR22" i="30"/>
  <c r="DP22" i="30"/>
  <c r="BW27" i="30" s="1"/>
  <c r="BJ27" i="30" s="1"/>
  <c r="DR24" i="30"/>
  <c r="DP24" i="30"/>
  <c r="BY27" i="30" s="1"/>
  <c r="DR27" i="30"/>
  <c r="CN16" i="30"/>
  <c r="CK16" i="30"/>
  <c r="CJ16" i="30"/>
  <c r="CI16" i="30"/>
  <c r="CH16" i="30"/>
  <c r="CG16" i="30"/>
  <c r="CF16" i="30"/>
  <c r="CE16" i="30"/>
  <c r="DR26" i="30"/>
  <c r="DP26" i="30"/>
  <c r="CA27" i="30" s="1"/>
  <c r="BN27" i="30" s="1"/>
  <c r="DP27" i="30"/>
  <c r="BJ12" i="30"/>
  <c r="BH12" i="30"/>
  <c r="CA25" i="30"/>
  <c r="BN25" i="30" s="1"/>
  <c r="CA24" i="30"/>
  <c r="BN24" i="30" s="1"/>
  <c r="CA21" i="30"/>
  <c r="BN21" i="30" s="1"/>
  <c r="CA20" i="30"/>
  <c r="BN20" i="30" s="1"/>
  <c r="AL20" i="30" s="1"/>
  <c r="BF12" i="30"/>
  <c r="CM11" i="30"/>
  <c r="CK11" i="30"/>
  <c r="CJ11" i="30"/>
  <c r="BW115" i="30" s="1"/>
  <c r="BJ115" i="30" s="1"/>
  <c r="CI11" i="30"/>
  <c r="CH11" i="30"/>
  <c r="BU115" i="30" s="1"/>
  <c r="BH115" i="30" s="1"/>
  <c r="CG11" i="30"/>
  <c r="CF11" i="30"/>
  <c r="BS107" i="30" s="1"/>
  <c r="BF107" i="30" s="1"/>
  <c r="CE11" i="30"/>
  <c r="BT115" i="30"/>
  <c r="BT114" i="30"/>
  <c r="BT113" i="30"/>
  <c r="BT112" i="30"/>
  <c r="BG112" i="30" s="1"/>
  <c r="BT111" i="30"/>
  <c r="BT110" i="30"/>
  <c r="BG110" i="30" s="1"/>
  <c r="BG117" i="30" s="1"/>
  <c r="BT109" i="30"/>
  <c r="BT107" i="30"/>
  <c r="BT108" i="30"/>
  <c r="BT106" i="30"/>
  <c r="BV115" i="30"/>
  <c r="BI115" i="30" s="1"/>
  <c r="BV114" i="30"/>
  <c r="BV113" i="30"/>
  <c r="BI113" i="30" s="1"/>
  <c r="BV112" i="30"/>
  <c r="BV111" i="30"/>
  <c r="BI111" i="30" s="1"/>
  <c r="BV110" i="30"/>
  <c r="BV109" i="30"/>
  <c r="BV107" i="30"/>
  <c r="BV108" i="30"/>
  <c r="BI108" i="30" s="1"/>
  <c r="BV106" i="30"/>
  <c r="CK32" i="30"/>
  <c r="CM21" i="30"/>
  <c r="BS108" i="30"/>
  <c r="BF108" i="30" s="1"/>
  <c r="BS112" i="30"/>
  <c r="BS109" i="30"/>
  <c r="BU108" i="30"/>
  <c r="BU114" i="30"/>
  <c r="BH114" i="30" s="1"/>
  <c r="AF114" i="30" s="1"/>
  <c r="BU112" i="30"/>
  <c r="BU110" i="30"/>
  <c r="BU107" i="30"/>
  <c r="BH107" i="30" s="1"/>
  <c r="BW108" i="30"/>
  <c r="BW114" i="30"/>
  <c r="BJ114" i="30" s="1"/>
  <c r="AH114" i="30" s="1"/>
  <c r="BW112" i="30"/>
  <c r="BW110" i="30"/>
  <c r="BW107" i="30"/>
  <c r="BB11" i="30"/>
  <c r="BA11" i="30"/>
  <c r="AZ11" i="30"/>
  <c r="AY11" i="30"/>
  <c r="AX11" i="30"/>
  <c r="CK10" i="30"/>
  <c r="CJ10" i="30"/>
  <c r="CH10" i="30"/>
  <c r="CF10" i="30"/>
  <c r="BG113" i="30"/>
  <c r="BI114" i="30"/>
  <c r="BG114" i="30"/>
  <c r="BG109" i="30"/>
  <c r="BF109" i="30"/>
  <c r="BG111" i="30"/>
  <c r="BJ108" i="30"/>
  <c r="BG108" i="30"/>
  <c r="BI110" i="30"/>
  <c r="BH110" i="30"/>
  <c r="BJ112" i="30"/>
  <c r="BI112" i="30"/>
  <c r="BH112" i="30"/>
  <c r="BF112" i="30"/>
  <c r="BG115" i="30"/>
  <c r="BI106" i="30"/>
  <c r="AG114" i="30"/>
  <c r="AE114" i="30"/>
  <c r="BJ107" i="30"/>
  <c r="BB10" i="30"/>
  <c r="BA10" i="30"/>
  <c r="AZ10" i="30"/>
  <c r="AY10" i="30"/>
  <c r="AX10" i="30"/>
  <c r="AU10" i="30"/>
  <c r="CK9" i="30"/>
  <c r="CJ9" i="30"/>
  <c r="CH9" i="30"/>
  <c r="CF9" i="30"/>
  <c r="BS78" i="30" s="1"/>
  <c r="BF78" i="30" s="1"/>
  <c r="AY9" i="30"/>
  <c r="AX9" i="30"/>
  <c r="AV9" i="30"/>
  <c r="CK8" i="30"/>
  <c r="CJ8" i="30"/>
  <c r="CH8" i="30"/>
  <c r="CF8" i="30"/>
  <c r="AY8" i="30"/>
  <c r="AX8" i="30"/>
  <c r="AW8" i="30"/>
  <c r="AS8" i="30"/>
  <c r="CK7" i="30"/>
  <c r="CJ7" i="30"/>
  <c r="CH7" i="30"/>
  <c r="CF7" i="30"/>
  <c r="AY7" i="30"/>
  <c r="AX7" i="30"/>
  <c r="AV7" i="30"/>
  <c r="BX38" i="30"/>
  <c r="BK38" i="30" s="1"/>
  <c r="BX41" i="30"/>
  <c r="BX39" i="30"/>
  <c r="BK39" i="30" s="1"/>
  <c r="BX35" i="30"/>
  <c r="BK35" i="30" s="1"/>
  <c r="BX36" i="30"/>
  <c r="BK36" i="30" s="1"/>
  <c r="CK28" i="30"/>
  <c r="BU60" i="30"/>
  <c r="BH60" i="30" s="1"/>
  <c r="BU57" i="30"/>
  <c r="BU56" i="30"/>
  <c r="BU53" i="30"/>
  <c r="BU54" i="30"/>
  <c r="BX79" i="30"/>
  <c r="BK79" i="30"/>
  <c r="BX78" i="30"/>
  <c r="BK78" i="30"/>
  <c r="BX74" i="30"/>
  <c r="BX77" i="30"/>
  <c r="BX76" i="30"/>
  <c r="BX75" i="30"/>
  <c r="BX73" i="30"/>
  <c r="BX72" i="30"/>
  <c r="BX71" i="30"/>
  <c r="BX70" i="30"/>
  <c r="BK70" i="30" s="1"/>
  <c r="BK67" i="30" s="1"/>
  <c r="CK30" i="30"/>
  <c r="BI107" i="30"/>
  <c r="BG106" i="30"/>
  <c r="BG103" i="30" s="1"/>
  <c r="BS79" i="30"/>
  <c r="BF79" i="30" s="1"/>
  <c r="AD79" i="30" s="1"/>
  <c r="BS76" i="30"/>
  <c r="BF76" i="30" s="1"/>
  <c r="BS72" i="30"/>
  <c r="BF72" i="30" s="1"/>
  <c r="BS73" i="30"/>
  <c r="CK6" i="30"/>
  <c r="CJ6" i="30"/>
  <c r="CH6" i="30"/>
  <c r="CF6" i="30"/>
  <c r="AY6" i="30"/>
  <c r="AX6" i="30"/>
  <c r="AU6" i="30"/>
  <c r="AA6" i="30"/>
  <c r="BK77" i="30"/>
  <c r="BH57" i="30"/>
  <c r="BK76" i="30"/>
  <c r="BS26" i="30"/>
  <c r="BF26" i="30" s="1"/>
  <c r="BS25" i="30"/>
  <c r="BS24" i="30"/>
  <c r="BS20" i="30"/>
  <c r="BF20" i="30" s="1"/>
  <c r="BU26" i="30"/>
  <c r="BH26" i="30" s="1"/>
  <c r="BU22" i="30"/>
  <c r="BU23" i="30"/>
  <c r="BU20" i="30"/>
  <c r="BU18" i="30"/>
  <c r="BW26" i="30"/>
  <c r="BJ26" i="30" s="1"/>
  <c r="BW22" i="30"/>
  <c r="BW23" i="30"/>
  <c r="BW20" i="30"/>
  <c r="BJ20" i="30" s="1"/>
  <c r="AH20" i="30" s="1"/>
  <c r="BW18" i="30"/>
  <c r="BJ18" i="30" s="1"/>
  <c r="BS21" i="30"/>
  <c r="CK27" i="30"/>
  <c r="AI79" i="30"/>
  <c r="BK41" i="30"/>
  <c r="AI41" i="30" s="1"/>
  <c r="BH56" i="30"/>
  <c r="BK72" i="30"/>
  <c r="BK73" i="30"/>
  <c r="BF73" i="30"/>
  <c r="BK74" i="30"/>
  <c r="BF25" i="30"/>
  <c r="BF24" i="30"/>
  <c r="BF21" i="30"/>
  <c r="BH22" i="30"/>
  <c r="BK71" i="30"/>
  <c r="AI71" i="30" s="1"/>
  <c r="AF61" i="30"/>
  <c r="BJ23" i="30"/>
  <c r="BH23" i="30"/>
  <c r="BL27" i="30"/>
  <c r="EE117" i="36"/>
  <c r="ED117" i="36"/>
  <c r="EC117" i="36"/>
  <c r="EB117" i="36"/>
  <c r="EA117" i="36"/>
  <c r="DZ117" i="36"/>
  <c r="DY117" i="36"/>
  <c r="DX117" i="36"/>
  <c r="DW117" i="36"/>
  <c r="DV117" i="36"/>
  <c r="DM117" i="36"/>
  <c r="DL117" i="36"/>
  <c r="DK117" i="36"/>
  <c r="DJ117" i="36"/>
  <c r="DI117" i="36"/>
  <c r="DH117" i="36"/>
  <c r="DG117" i="36"/>
  <c r="DF117" i="36"/>
  <c r="DE117" i="36"/>
  <c r="DD117" i="36"/>
  <c r="DA117" i="36"/>
  <c r="P116" i="36"/>
  <c r="CZ115" i="36"/>
  <c r="CY115" i="36"/>
  <c r="CX115" i="36"/>
  <c r="CW115" i="36"/>
  <c r="CV115" i="36"/>
  <c r="CU115" i="36"/>
  <c r="CT115" i="36"/>
  <c r="CS115" i="36"/>
  <c r="CR115" i="36"/>
  <c r="AD20" i="30"/>
  <c r="BK81" i="30"/>
  <c r="Y105" i="36"/>
  <c r="X105" i="36"/>
  <c r="W105" i="36"/>
  <c r="V105" i="36"/>
  <c r="Q115" i="36"/>
  <c r="O115" i="36"/>
  <c r="N115" i="36"/>
  <c r="CY114" i="36"/>
  <c r="CX114" i="36"/>
  <c r="CW114" i="36"/>
  <c r="CV114" i="36"/>
  <c r="CU114" i="36"/>
  <c r="CT114" i="36"/>
  <c r="CS114" i="36"/>
  <c r="CR114" i="36"/>
  <c r="BO114" i="36"/>
  <c r="AM114" i="36" s="1"/>
  <c r="CZ113" i="36"/>
  <c r="CX113" i="36"/>
  <c r="CW113" i="36"/>
  <c r="CV113" i="36"/>
  <c r="CU113" i="36"/>
  <c r="CT113" i="36"/>
  <c r="CS113" i="36"/>
  <c r="CR113" i="36"/>
  <c r="BO113" i="36"/>
  <c r="AM113" i="36" s="1"/>
  <c r="CZ112" i="36"/>
  <c r="CY112" i="36"/>
  <c r="CW112" i="36"/>
  <c r="CV112" i="36"/>
  <c r="CU112" i="36"/>
  <c r="CT112" i="36"/>
  <c r="CS112" i="36"/>
  <c r="CR112" i="36"/>
  <c r="BO112" i="36"/>
  <c r="AM112" i="36" s="1"/>
  <c r="O112" i="36"/>
  <c r="CZ111" i="36"/>
  <c r="CY111" i="36"/>
  <c r="CX111" i="36"/>
  <c r="CV111" i="36"/>
  <c r="CU111" i="36"/>
  <c r="CT111" i="36"/>
  <c r="CS111" i="36"/>
  <c r="CR111" i="36"/>
  <c r="BO111" i="36"/>
  <c r="AM111" i="36"/>
  <c r="CZ110" i="36"/>
  <c r="CY110" i="36"/>
  <c r="CX110" i="36"/>
  <c r="CW110" i="36"/>
  <c r="CU110" i="36"/>
  <c r="CT110" i="36"/>
  <c r="CS110" i="36"/>
  <c r="CR110" i="36"/>
  <c r="BO110" i="36"/>
  <c r="AM110" i="36"/>
  <c r="CZ109" i="36"/>
  <c r="CY109" i="36"/>
  <c r="CX109" i="36"/>
  <c r="CW109" i="36"/>
  <c r="CV109" i="36"/>
  <c r="CT109" i="36"/>
  <c r="CS109" i="36"/>
  <c r="CR109" i="36"/>
  <c r="BO109" i="36"/>
  <c r="AM109" i="36"/>
  <c r="CZ108" i="36"/>
  <c r="CY108" i="36"/>
  <c r="CX108" i="36"/>
  <c r="CW108" i="36"/>
  <c r="CV108" i="36"/>
  <c r="CU108" i="36"/>
  <c r="CS108" i="36"/>
  <c r="CR108" i="36"/>
  <c r="CR117" i="36" s="1"/>
  <c r="BO108" i="36"/>
  <c r="AM108" i="36"/>
  <c r="N108" i="36"/>
  <c r="CZ107" i="36"/>
  <c r="CY107" i="36"/>
  <c r="CX107" i="36"/>
  <c r="CX117" i="36" s="1"/>
  <c r="CW107" i="36"/>
  <c r="CV107" i="36"/>
  <c r="CV117" i="36" s="1"/>
  <c r="CU107" i="36"/>
  <c r="CT107" i="36"/>
  <c r="CT117" i="36" s="1"/>
  <c r="CR107" i="36"/>
  <c r="BO107" i="36"/>
  <c r="Q107" i="36"/>
  <c r="P107" i="36"/>
  <c r="O107" i="36"/>
  <c r="CZ106" i="36"/>
  <c r="CZ117" i="36"/>
  <c r="CY106" i="36"/>
  <c r="CY117" i="36" s="1"/>
  <c r="CX106" i="36"/>
  <c r="CW106" i="36"/>
  <c r="CV106" i="36"/>
  <c r="CU106" i="36"/>
  <c r="CT106" i="36"/>
  <c r="CS106" i="36"/>
  <c r="BO106" i="36"/>
  <c r="AM106" i="36"/>
  <c r="DR105" i="36" a="1"/>
  <c r="DR113" i="36"/>
  <c r="DP113" i="36" s="1"/>
  <c r="EE99" i="36"/>
  <c r="ED99" i="36"/>
  <c r="EC99" i="36"/>
  <c r="EB99" i="36"/>
  <c r="EA99" i="36"/>
  <c r="DZ99" i="36"/>
  <c r="DY99" i="36"/>
  <c r="DX99" i="36"/>
  <c r="DW99" i="36"/>
  <c r="DV99" i="36"/>
  <c r="DM99" i="36"/>
  <c r="DL99" i="36"/>
  <c r="DK99" i="36"/>
  <c r="DJ99" i="36"/>
  <c r="DI99" i="36"/>
  <c r="DH99" i="36"/>
  <c r="DG99" i="36"/>
  <c r="DF99" i="36"/>
  <c r="DE99" i="36"/>
  <c r="DD99" i="36"/>
  <c r="DA99" i="36"/>
  <c r="CR99" i="36"/>
  <c r="P98" i="36"/>
  <c r="CZ97" i="36"/>
  <c r="CY97" i="36"/>
  <c r="CX97" i="36"/>
  <c r="CW97" i="36"/>
  <c r="CV97" i="36"/>
  <c r="CU97" i="36"/>
  <c r="CT97" i="36"/>
  <c r="CS97" i="36"/>
  <c r="Y87" i="36"/>
  <c r="X87" i="36"/>
  <c r="W87" i="36"/>
  <c r="V87" i="36"/>
  <c r="Q97" i="36"/>
  <c r="O97" i="36"/>
  <c r="N97" i="36"/>
  <c r="CY96" i="36"/>
  <c r="CX96" i="36"/>
  <c r="CW96" i="36"/>
  <c r="CV96" i="36"/>
  <c r="CU96" i="36"/>
  <c r="CT96" i="36"/>
  <c r="CS96" i="36"/>
  <c r="BO96" i="36"/>
  <c r="CZ95" i="36"/>
  <c r="CX95" i="36"/>
  <c r="CW95" i="36"/>
  <c r="CV95" i="36"/>
  <c r="CU95" i="36"/>
  <c r="CT95" i="36"/>
  <c r="CS95" i="36"/>
  <c r="BO95" i="36"/>
  <c r="CZ94" i="36"/>
  <c r="CY94" i="36"/>
  <c r="CW94" i="36"/>
  <c r="CV94" i="36"/>
  <c r="CU94" i="36"/>
  <c r="CT94" i="36"/>
  <c r="CS94" i="36"/>
  <c r="BO94" i="36"/>
  <c r="O94" i="36"/>
  <c r="CZ93" i="36"/>
  <c r="CY93" i="36"/>
  <c r="CX93" i="36"/>
  <c r="CV93" i="36"/>
  <c r="CU93" i="36"/>
  <c r="CT93" i="36"/>
  <c r="CS93" i="36"/>
  <c r="BO93" i="36"/>
  <c r="CZ92" i="36"/>
  <c r="CY92" i="36"/>
  <c r="CX92" i="36"/>
  <c r="CW92" i="36"/>
  <c r="CU92" i="36"/>
  <c r="CT92" i="36"/>
  <c r="CS92" i="36"/>
  <c r="BO92" i="36"/>
  <c r="CZ91" i="36"/>
  <c r="CY91" i="36"/>
  <c r="CX91" i="36"/>
  <c r="CW91" i="36"/>
  <c r="CV91" i="36"/>
  <c r="CT91" i="36"/>
  <c r="CS91" i="36"/>
  <c r="BO91" i="36"/>
  <c r="CZ90" i="36"/>
  <c r="CY90" i="36"/>
  <c r="CX90" i="36"/>
  <c r="CW90" i="36"/>
  <c r="CV90" i="36"/>
  <c r="CU90" i="36"/>
  <c r="CS90" i="36"/>
  <c r="BO90" i="36"/>
  <c r="BO85" i="36" s="1"/>
  <c r="N90" i="36"/>
  <c r="CZ89" i="36"/>
  <c r="CZ99" i="36" s="1"/>
  <c r="CY89" i="36"/>
  <c r="CX89" i="36"/>
  <c r="CX99" i="36" s="1"/>
  <c r="CW89" i="36"/>
  <c r="CV89" i="36"/>
  <c r="CV99" i="36" s="1"/>
  <c r="CU89" i="36"/>
  <c r="CT89" i="36"/>
  <c r="CT99" i="36" s="1"/>
  <c r="BO89" i="36"/>
  <c r="Q89" i="36"/>
  <c r="P89" i="36"/>
  <c r="O89" i="36"/>
  <c r="CZ88" i="36"/>
  <c r="CY88" i="36"/>
  <c r="CX88" i="36"/>
  <c r="CW88" i="36"/>
  <c r="CV88" i="36"/>
  <c r="CU88" i="36"/>
  <c r="CT88" i="36"/>
  <c r="CS88" i="36"/>
  <c r="BO88" i="36"/>
  <c r="DR87" i="36" a="1"/>
  <c r="EE82" i="36"/>
  <c r="ED82" i="36"/>
  <c r="EC82" i="36"/>
  <c r="EB82" i="36"/>
  <c r="EA82" i="36"/>
  <c r="DZ82" i="36"/>
  <c r="DY82" i="36"/>
  <c r="DX82" i="36"/>
  <c r="DW82" i="36"/>
  <c r="DV82" i="36"/>
  <c r="DM82" i="36"/>
  <c r="DL82" i="36"/>
  <c r="DK82" i="36"/>
  <c r="DJ82" i="36"/>
  <c r="DI82" i="36"/>
  <c r="DH82" i="36"/>
  <c r="DG82" i="36"/>
  <c r="DF82" i="36"/>
  <c r="DE82" i="36"/>
  <c r="DD82" i="36"/>
  <c r="DA82" i="36"/>
  <c r="P80" i="36"/>
  <c r="CZ79" i="36"/>
  <c r="CY79" i="36"/>
  <c r="CX79" i="36"/>
  <c r="CW79" i="36"/>
  <c r="CV79" i="36"/>
  <c r="CU79" i="36"/>
  <c r="CT79" i="36"/>
  <c r="CS79" i="36"/>
  <c r="CR79" i="36"/>
  <c r="Y69" i="36"/>
  <c r="X69" i="36"/>
  <c r="W69" i="36"/>
  <c r="V69" i="36"/>
  <c r="Q79" i="36"/>
  <c r="O79" i="36"/>
  <c r="N79" i="36"/>
  <c r="CY78" i="36"/>
  <c r="CX78" i="36"/>
  <c r="CW78" i="36"/>
  <c r="CV78" i="36"/>
  <c r="CU78" i="36"/>
  <c r="CT78" i="36"/>
  <c r="CS78" i="36"/>
  <c r="CR78" i="36"/>
  <c r="BO78" i="36"/>
  <c r="AM78" i="36" s="1"/>
  <c r="CZ77" i="36"/>
  <c r="CX77" i="36"/>
  <c r="CW77" i="36"/>
  <c r="CV77" i="36"/>
  <c r="CU77" i="36"/>
  <c r="CT77" i="36"/>
  <c r="CS77" i="36"/>
  <c r="CR77" i="36"/>
  <c r="BO77" i="36"/>
  <c r="AM77" i="36" s="1"/>
  <c r="CZ76" i="36"/>
  <c r="CY76" i="36"/>
  <c r="CW76" i="36"/>
  <c r="CV76" i="36"/>
  <c r="CU76" i="36"/>
  <c r="CT76" i="36"/>
  <c r="CS76" i="36"/>
  <c r="CR76" i="36"/>
  <c r="BO76" i="36"/>
  <c r="AM76" i="36" s="1"/>
  <c r="O76" i="36"/>
  <c r="CZ75" i="36"/>
  <c r="CY75" i="36"/>
  <c r="CX75" i="36"/>
  <c r="CV75" i="36"/>
  <c r="CU75" i="36"/>
  <c r="CT75" i="36"/>
  <c r="CS75" i="36"/>
  <c r="CR75" i="36"/>
  <c r="BO75" i="36"/>
  <c r="AM75" i="36"/>
  <c r="CZ74" i="36"/>
  <c r="CY74" i="36"/>
  <c r="CX74" i="36"/>
  <c r="CW74" i="36"/>
  <c r="CU74" i="36"/>
  <c r="CT74" i="36"/>
  <c r="CS74" i="36"/>
  <c r="CR74" i="36"/>
  <c r="BO74" i="36"/>
  <c r="AM74" i="36"/>
  <c r="CZ73" i="36"/>
  <c r="CY73" i="36"/>
  <c r="CX73" i="36"/>
  <c r="CW73" i="36"/>
  <c r="CV73" i="36"/>
  <c r="CT73" i="36"/>
  <c r="CS73" i="36"/>
  <c r="CR73" i="36"/>
  <c r="BO73" i="36"/>
  <c r="AM73" i="36"/>
  <c r="CZ72" i="36"/>
  <c r="CY72" i="36"/>
  <c r="CY82" i="36" s="1"/>
  <c r="CX72" i="36"/>
  <c r="CW72" i="36"/>
  <c r="CV72" i="36"/>
  <c r="CU72" i="36"/>
  <c r="CU82" i="36" s="1"/>
  <c r="CS72" i="36"/>
  <c r="CR72" i="36"/>
  <c r="CR82" i="36" s="1"/>
  <c r="BO72" i="36"/>
  <c r="AM72" i="36"/>
  <c r="N72" i="36"/>
  <c r="CZ71" i="36"/>
  <c r="CZ82" i="36" s="1"/>
  <c r="CY71" i="36"/>
  <c r="CX71" i="36"/>
  <c r="CX82" i="36" s="1"/>
  <c r="CW71" i="36"/>
  <c r="CV71" i="36"/>
  <c r="CV82" i="36" s="1"/>
  <c r="CU71" i="36"/>
  <c r="CT71" i="36"/>
  <c r="CT82" i="36" s="1"/>
  <c r="CR71" i="36"/>
  <c r="BO71" i="36"/>
  <c r="Q71" i="36"/>
  <c r="P71" i="36"/>
  <c r="O71" i="36"/>
  <c r="CZ70" i="36"/>
  <c r="CY70" i="36"/>
  <c r="CX70" i="36"/>
  <c r="CW70" i="36"/>
  <c r="CV70" i="36"/>
  <c r="CU70" i="36"/>
  <c r="CT70" i="36"/>
  <c r="CS70" i="36"/>
  <c r="BO70" i="36"/>
  <c r="AM70" i="36"/>
  <c r="DR69" i="36" a="1"/>
  <c r="DR75" i="36"/>
  <c r="DP75" i="36" s="1"/>
  <c r="G69" i="36"/>
  <c r="F69" i="36"/>
  <c r="DR69" i="36"/>
  <c r="DR73" i="36"/>
  <c r="DR77" i="36"/>
  <c r="DR93" i="36"/>
  <c r="DP93" i="36" s="1"/>
  <c r="DR71" i="36"/>
  <c r="DP71" i="36" s="1"/>
  <c r="DR91" i="36"/>
  <c r="DP91" i="36" s="1"/>
  <c r="CW117" i="36"/>
  <c r="CU117" i="36"/>
  <c r="CS117" i="36"/>
  <c r="DP69" i="36"/>
  <c r="DR70" i="36"/>
  <c r="DP70" i="36"/>
  <c r="DR72" i="36"/>
  <c r="DR74" i="36"/>
  <c r="DP74" i="36" s="1"/>
  <c r="DR76" i="36"/>
  <c r="DR79" i="36"/>
  <c r="DP79" i="36" s="1"/>
  <c r="Y68" i="36" s="1"/>
  <c r="Y70" i="36" s="1"/>
  <c r="DR78" i="36"/>
  <c r="DP78" i="36"/>
  <c r="DP73" i="36"/>
  <c r="DP77" i="36"/>
  <c r="CW82" i="36"/>
  <c r="CS82" i="36"/>
  <c r="DR90" i="36"/>
  <c r="DP90" i="36"/>
  <c r="DR105" i="36"/>
  <c r="DP105" i="36" s="1"/>
  <c r="DR107" i="36"/>
  <c r="DP107" i="36"/>
  <c r="DR109" i="36"/>
  <c r="DR111" i="36"/>
  <c r="DP111" i="36" s="1"/>
  <c r="DP109" i="36"/>
  <c r="DP72" i="36"/>
  <c r="DP76" i="36"/>
  <c r="CY99" i="36"/>
  <c r="CW99" i="36"/>
  <c r="CU99" i="36"/>
  <c r="CS99" i="36"/>
  <c r="DR106" i="36"/>
  <c r="DP106" i="36" s="1"/>
  <c r="DR108" i="36"/>
  <c r="DR110" i="36"/>
  <c r="DP110" i="36"/>
  <c r="DR112" i="36"/>
  <c r="DP112" i="36"/>
  <c r="DR115" i="36"/>
  <c r="DP108" i="36"/>
  <c r="BH18" i="30"/>
  <c r="EE63" i="36"/>
  <c r="ED63" i="36"/>
  <c r="EC63" i="36"/>
  <c r="EB63" i="36"/>
  <c r="EA63" i="36"/>
  <c r="DZ63" i="36"/>
  <c r="DY63" i="36"/>
  <c r="DX63" i="36"/>
  <c r="DW63" i="36"/>
  <c r="DV63" i="36"/>
  <c r="DM63" i="36"/>
  <c r="DL63" i="36"/>
  <c r="DK63" i="36"/>
  <c r="DJ63" i="36"/>
  <c r="DI63" i="36"/>
  <c r="DH63" i="36"/>
  <c r="DG63" i="36"/>
  <c r="DF63" i="36"/>
  <c r="DE63" i="36"/>
  <c r="DD63" i="36"/>
  <c r="DA63" i="36"/>
  <c r="P62" i="36"/>
  <c r="CZ61" i="36"/>
  <c r="CY61" i="36"/>
  <c r="CX61" i="36"/>
  <c r="CW61" i="36"/>
  <c r="CV61" i="36"/>
  <c r="CU61" i="36"/>
  <c r="CT61" i="36"/>
  <c r="CS61" i="36"/>
  <c r="CR61" i="36"/>
  <c r="Y51" i="36"/>
  <c r="X51" i="36"/>
  <c r="W51" i="36"/>
  <c r="V51" i="36"/>
  <c r="Q61" i="36"/>
  <c r="O61" i="36"/>
  <c r="N61" i="36"/>
  <c r="CY60" i="36"/>
  <c r="CX60" i="36"/>
  <c r="CW60" i="36"/>
  <c r="CV60" i="36"/>
  <c r="CU60" i="36"/>
  <c r="CT60" i="36"/>
  <c r="CS60" i="36"/>
  <c r="CR60" i="36"/>
  <c r="BO60" i="36"/>
  <c r="CZ59" i="36"/>
  <c r="CX59" i="36"/>
  <c r="CW59" i="36"/>
  <c r="CV59" i="36"/>
  <c r="CU59" i="36"/>
  <c r="CT59" i="36"/>
  <c r="CS59" i="36"/>
  <c r="CR59" i="36"/>
  <c r="BO59" i="36"/>
  <c r="C59" i="36"/>
  <c r="B59" i="36"/>
  <c r="CZ58" i="36"/>
  <c r="CY58" i="36"/>
  <c r="CW58" i="36"/>
  <c r="CV58" i="36"/>
  <c r="CU58" i="36"/>
  <c r="CT58" i="36"/>
  <c r="CS58" i="36"/>
  <c r="CR58" i="36"/>
  <c r="BO58" i="36"/>
  <c r="O58" i="36"/>
  <c r="C58" i="36"/>
  <c r="B58" i="36"/>
  <c r="E58" i="36"/>
  <c r="CZ57" i="36"/>
  <c r="CY57" i="36"/>
  <c r="CX57" i="36"/>
  <c r="CV57" i="36"/>
  <c r="CU57" i="36"/>
  <c r="CT57" i="36"/>
  <c r="CS57" i="36"/>
  <c r="CR57" i="36"/>
  <c r="BO57" i="36"/>
  <c r="C57" i="36"/>
  <c r="B57" i="36"/>
  <c r="E57" i="36"/>
  <c r="CZ56" i="36"/>
  <c r="CY56" i="36"/>
  <c r="CX56" i="36"/>
  <c r="CW56" i="36"/>
  <c r="CU56" i="36"/>
  <c r="CT56" i="36"/>
  <c r="CS56" i="36"/>
  <c r="CR56" i="36"/>
  <c r="BO56" i="36"/>
  <c r="C56" i="36"/>
  <c r="D56" i="36" s="1"/>
  <c r="B56" i="36"/>
  <c r="CZ55" i="36"/>
  <c r="CY55" i="36"/>
  <c r="CX55" i="36"/>
  <c r="CW55" i="36"/>
  <c r="CV55" i="36"/>
  <c r="CT55" i="36"/>
  <c r="CS55" i="36"/>
  <c r="CR55" i="36"/>
  <c r="BO55" i="36"/>
  <c r="C55" i="36"/>
  <c r="B55" i="36"/>
  <c r="CZ54" i="36"/>
  <c r="CY54" i="36"/>
  <c r="CX54" i="36"/>
  <c r="CW54" i="36"/>
  <c r="CV54" i="36"/>
  <c r="CU54" i="36"/>
  <c r="CS54" i="36"/>
  <c r="CR54" i="36"/>
  <c r="BO54" i="36"/>
  <c r="N54" i="36"/>
  <c r="F54" i="36"/>
  <c r="E54" i="36"/>
  <c r="CZ53" i="36"/>
  <c r="CY53" i="36"/>
  <c r="CX53" i="36"/>
  <c r="CW53" i="36"/>
  <c r="CV53" i="36"/>
  <c r="CU53" i="36"/>
  <c r="CT53" i="36"/>
  <c r="CR53" i="36"/>
  <c r="BO53" i="36"/>
  <c r="Q53" i="36"/>
  <c r="P53" i="36"/>
  <c r="O53" i="36"/>
  <c r="CZ52" i="36"/>
  <c r="CY52" i="36"/>
  <c r="CX52" i="36"/>
  <c r="CW52" i="36"/>
  <c r="CV52" i="36"/>
  <c r="CU52" i="36"/>
  <c r="CT52" i="36"/>
  <c r="CS52" i="36"/>
  <c r="BO52" i="36"/>
  <c r="BO49" i="36" s="1"/>
  <c r="DR51" i="36" a="1"/>
  <c r="DR59" i="36"/>
  <c r="DP59" i="36" s="1"/>
  <c r="D58" i="36"/>
  <c r="D57" i="36"/>
  <c r="W104" i="36"/>
  <c r="W106" i="36"/>
  <c r="CA79" i="36"/>
  <c r="CA77" i="36"/>
  <c r="BN77" i="36" s="1"/>
  <c r="AL77" i="36" s="1"/>
  <c r="CA76" i="36"/>
  <c r="BN76" i="36"/>
  <c r="AL76" i="36" s="1"/>
  <c r="CA74" i="36"/>
  <c r="BN74" i="36" s="1"/>
  <c r="AL74" i="36" s="1"/>
  <c r="CA71" i="36"/>
  <c r="BN71" i="36"/>
  <c r="CA70" i="36"/>
  <c r="BN70" i="36"/>
  <c r="AL70" i="36" s="1"/>
  <c r="X68" i="36"/>
  <c r="X70" i="36" s="1"/>
  <c r="CA75" i="36"/>
  <c r="BN75" i="36" s="1"/>
  <c r="AL75" i="36" s="1"/>
  <c r="CA73" i="36"/>
  <c r="BN73" i="36"/>
  <c r="AL73" i="36" s="1"/>
  <c r="CA72" i="36"/>
  <c r="BN72" i="36" s="1"/>
  <c r="AL72" i="36" s="1"/>
  <c r="DR51" i="36"/>
  <c r="DR53" i="36"/>
  <c r="DP53" i="36" s="1"/>
  <c r="DR55" i="36"/>
  <c r="DR57" i="36"/>
  <c r="DP57" i="36" s="1"/>
  <c r="DR61" i="36"/>
  <c r="DP61" i="36" s="1"/>
  <c r="Y50" i="36" s="1"/>
  <c r="Y52" i="36" s="1"/>
  <c r="D55" i="36"/>
  <c r="DP55" i="36"/>
  <c r="CZ63" i="36"/>
  <c r="CY63" i="36"/>
  <c r="CX63" i="36"/>
  <c r="CW63" i="36"/>
  <c r="CV63" i="36"/>
  <c r="CU63" i="36"/>
  <c r="CT63" i="36"/>
  <c r="CS63" i="36"/>
  <c r="CR63" i="36"/>
  <c r="V104" i="36"/>
  <c r="V106" i="36"/>
  <c r="W68" i="36"/>
  <c r="DR114" i="36"/>
  <c r="DP114" i="36" s="1"/>
  <c r="DP115" i="36"/>
  <c r="DP51" i="36"/>
  <c r="DR52" i="36"/>
  <c r="DP52" i="36"/>
  <c r="DR54" i="36"/>
  <c r="DP54" i="36"/>
  <c r="DR56" i="36"/>
  <c r="DP56" i="36"/>
  <c r="DR58" i="36"/>
  <c r="DP58" i="36"/>
  <c r="DR60" i="36"/>
  <c r="DP60" i="36"/>
  <c r="D59" i="36"/>
  <c r="G54" i="36"/>
  <c r="BH53" i="30"/>
  <c r="EE47" i="36"/>
  <c r="ED47" i="36"/>
  <c r="EC47" i="36"/>
  <c r="EB47" i="36"/>
  <c r="EA47" i="36"/>
  <c r="DZ47" i="36"/>
  <c r="DY47" i="36"/>
  <c r="DX47" i="36"/>
  <c r="DW47" i="36"/>
  <c r="DV47" i="36"/>
  <c r="DM47" i="36"/>
  <c r="DL47" i="36"/>
  <c r="DK47" i="36"/>
  <c r="DJ47" i="36"/>
  <c r="DI47" i="36"/>
  <c r="DH47" i="36"/>
  <c r="DG47" i="36"/>
  <c r="DF47" i="36"/>
  <c r="DE47" i="36"/>
  <c r="DD47" i="36"/>
  <c r="DA47" i="36"/>
  <c r="E47" i="36"/>
  <c r="E45" i="36"/>
  <c r="CZ44" i="36"/>
  <c r="CY44" i="36"/>
  <c r="CX44" i="36"/>
  <c r="CW44" i="36"/>
  <c r="CV44" i="36"/>
  <c r="CU44" i="36"/>
  <c r="CT44" i="36"/>
  <c r="CS44" i="36"/>
  <c r="CR44" i="36"/>
  <c r="Y34" i="36"/>
  <c r="X34" i="36"/>
  <c r="W34" i="36"/>
  <c r="V34" i="36"/>
  <c r="CY43" i="36"/>
  <c r="CX43" i="36"/>
  <c r="CW43" i="36"/>
  <c r="CV43" i="36"/>
  <c r="CU43" i="36"/>
  <c r="CT43" i="36"/>
  <c r="CS43" i="36"/>
  <c r="CR43" i="36"/>
  <c r="BO43" i="36"/>
  <c r="AM43" i="36" s="1"/>
  <c r="Q43" i="36"/>
  <c r="P44" i="36" s="1"/>
  <c r="O43" i="36"/>
  <c r="N43" i="36"/>
  <c r="E43" i="36"/>
  <c r="CZ42" i="36"/>
  <c r="CX42" i="36"/>
  <c r="CW42" i="36"/>
  <c r="CV42" i="36"/>
  <c r="CU42" i="36"/>
  <c r="CT42" i="36"/>
  <c r="CS42" i="36"/>
  <c r="CR42" i="36"/>
  <c r="BO42" i="36"/>
  <c r="AM42" i="36"/>
  <c r="F42" i="36"/>
  <c r="E42" i="36"/>
  <c r="B21" i="36" s="1"/>
  <c r="D21" i="36" s="1"/>
  <c r="CZ41" i="36"/>
  <c r="CY41" i="36"/>
  <c r="CW41" i="36"/>
  <c r="CV41" i="36"/>
  <c r="CU41" i="36"/>
  <c r="CT41" i="36"/>
  <c r="CS41" i="36"/>
  <c r="CR41" i="36"/>
  <c r="BO41" i="36"/>
  <c r="AM41" i="36" s="1"/>
  <c r="CZ40" i="36"/>
  <c r="CY40" i="36"/>
  <c r="CX40" i="36"/>
  <c r="CV40" i="36"/>
  <c r="CU40" i="36"/>
  <c r="CT40" i="36"/>
  <c r="CS40" i="36"/>
  <c r="CR40" i="36"/>
  <c r="BO40" i="36"/>
  <c r="AM40" i="36" s="1"/>
  <c r="O40" i="36"/>
  <c r="CZ39" i="36"/>
  <c r="CY39" i="36"/>
  <c r="CX39" i="36"/>
  <c r="CW39" i="36"/>
  <c r="CU39" i="36"/>
  <c r="CT39" i="36"/>
  <c r="CS39" i="36"/>
  <c r="CR39" i="36"/>
  <c r="BP39" i="36"/>
  <c r="BO39" i="36"/>
  <c r="AM39" i="36" s="1"/>
  <c r="CZ38" i="36"/>
  <c r="CY38" i="36"/>
  <c r="CX38" i="36"/>
  <c r="CW38" i="36"/>
  <c r="CV38" i="36"/>
  <c r="CT38" i="36"/>
  <c r="CS38" i="36"/>
  <c r="CR38" i="36"/>
  <c r="BO38" i="36"/>
  <c r="AM38" i="36"/>
  <c r="CZ37" i="36"/>
  <c r="CY37" i="36"/>
  <c r="CX37" i="36"/>
  <c r="CW37" i="36"/>
  <c r="CV37" i="36"/>
  <c r="CU37" i="36"/>
  <c r="CS37" i="36"/>
  <c r="CR37" i="36"/>
  <c r="BO37" i="36"/>
  <c r="AM37" i="36"/>
  <c r="CZ36" i="36"/>
  <c r="CY36" i="36"/>
  <c r="CX36" i="36"/>
  <c r="CW36" i="36"/>
  <c r="CV36" i="36"/>
  <c r="CU36" i="36"/>
  <c r="CT36" i="36"/>
  <c r="CR36" i="36"/>
  <c r="BO36" i="36"/>
  <c r="AM36" i="36"/>
  <c r="N36" i="36"/>
  <c r="CZ35" i="36"/>
  <c r="CY35" i="36"/>
  <c r="CX35" i="36"/>
  <c r="CW35" i="36"/>
  <c r="CV35" i="36"/>
  <c r="CU35" i="36"/>
  <c r="CT35" i="36"/>
  <c r="CS35" i="36"/>
  <c r="BO35" i="36"/>
  <c r="C60" i="36"/>
  <c r="B60" i="36"/>
  <c r="CZ47" i="36"/>
  <c r="CY47" i="36"/>
  <c r="CX47" i="36"/>
  <c r="CW47" i="36"/>
  <c r="CV47" i="36"/>
  <c r="CU47" i="36"/>
  <c r="CT47" i="36"/>
  <c r="CS47" i="36"/>
  <c r="CR47" i="36"/>
  <c r="W70" i="36"/>
  <c r="CA61" i="36"/>
  <c r="CA59" i="36"/>
  <c r="BN59" i="36"/>
  <c r="CA58" i="36"/>
  <c r="BN58" i="36"/>
  <c r="CA56" i="36"/>
  <c r="BN56" i="36"/>
  <c r="CA54" i="36"/>
  <c r="BN54" i="36"/>
  <c r="CA53" i="36"/>
  <c r="BN53" i="36"/>
  <c r="CA52" i="36"/>
  <c r="BN52" i="36"/>
  <c r="AL52" i="36" s="1"/>
  <c r="N60" i="36" s="1"/>
  <c r="N62" i="36" s="1"/>
  <c r="X50" i="36"/>
  <c r="CA57" i="36"/>
  <c r="BN57" i="36"/>
  <c r="CA55" i="36"/>
  <c r="BN55" i="36"/>
  <c r="AL71" i="36"/>
  <c r="BF71" i="30"/>
  <c r="AM70" i="30"/>
  <c r="AL70" i="30"/>
  <c r="AM106" i="30"/>
  <c r="AD71" i="30"/>
  <c r="G42" i="36"/>
  <c r="Q35" i="36"/>
  <c r="P35" i="36"/>
  <c r="O35" i="36"/>
  <c r="DR34" i="36" a="1"/>
  <c r="CN32" i="36"/>
  <c r="CJ32" i="36"/>
  <c r="CI32" i="36"/>
  <c r="CH32" i="36"/>
  <c r="CG32" i="36"/>
  <c r="CF32" i="36"/>
  <c r="CE32" i="36"/>
  <c r="BO32" i="36"/>
  <c r="CN31" i="36"/>
  <c r="CJ31" i="36"/>
  <c r="CI31" i="36"/>
  <c r="CH31" i="36"/>
  <c r="CG31" i="36"/>
  <c r="CF31" i="36"/>
  <c r="CE31" i="36"/>
  <c r="EE30" i="36"/>
  <c r="ED30" i="36"/>
  <c r="EC30" i="36"/>
  <c r="EB30" i="36"/>
  <c r="EA30" i="36"/>
  <c r="DZ30" i="36"/>
  <c r="DY30" i="36"/>
  <c r="DX30" i="36"/>
  <c r="DW30" i="36"/>
  <c r="DV30" i="36"/>
  <c r="DM30" i="36"/>
  <c r="DL30" i="36"/>
  <c r="DK30" i="36"/>
  <c r="DJ30" i="36"/>
  <c r="DI30" i="36"/>
  <c r="DH30" i="36"/>
  <c r="DG30" i="36"/>
  <c r="DF30" i="36"/>
  <c r="DE30" i="36"/>
  <c r="DD30" i="36"/>
  <c r="DA30" i="36"/>
  <c r="CN30" i="36"/>
  <c r="CJ30" i="36"/>
  <c r="CI30" i="36"/>
  <c r="CH30" i="36"/>
  <c r="CG30" i="36"/>
  <c r="CF30" i="36"/>
  <c r="CE30" i="36"/>
  <c r="CN29" i="36"/>
  <c r="AL53" i="36"/>
  <c r="DR35" i="36"/>
  <c r="DP35" i="36" s="1"/>
  <c r="DR37" i="36"/>
  <c r="DP37" i="36" s="1"/>
  <c r="DR39" i="36"/>
  <c r="DP39" i="36" s="1"/>
  <c r="DR41" i="36"/>
  <c r="DP41" i="36" s="1"/>
  <c r="DR44" i="36"/>
  <c r="DR34" i="36"/>
  <c r="DP34" i="36"/>
  <c r="DR36" i="36"/>
  <c r="DP36" i="36"/>
  <c r="DR38" i="36"/>
  <c r="DP38" i="36"/>
  <c r="DR40" i="36"/>
  <c r="DP40" i="36"/>
  <c r="DR42" i="36"/>
  <c r="DP42" i="36"/>
  <c r="AG106" i="30"/>
  <c r="AE106" i="30"/>
  <c r="AI70" i="30"/>
  <c r="CJ29" i="36"/>
  <c r="CI29" i="36"/>
  <c r="CH29" i="36"/>
  <c r="CG29" i="36"/>
  <c r="CF29" i="36"/>
  <c r="CE29" i="36"/>
  <c r="EE28" i="36"/>
  <c r="CN28" i="36"/>
  <c r="CJ28" i="36"/>
  <c r="CI28" i="36"/>
  <c r="CH28" i="36"/>
  <c r="CG28" i="36"/>
  <c r="CF28" i="36"/>
  <c r="CE28" i="36"/>
  <c r="CZ27" i="36"/>
  <c r="CY27" i="36"/>
  <c r="CX27" i="36"/>
  <c r="CW27" i="36"/>
  <c r="CV27" i="36"/>
  <c r="CU27" i="36"/>
  <c r="CT27" i="36"/>
  <c r="CS27" i="36"/>
  <c r="CR27" i="36"/>
  <c r="CN27" i="36"/>
  <c r="CJ27" i="36"/>
  <c r="CI27" i="36"/>
  <c r="CH27" i="36"/>
  <c r="CG27" i="36"/>
  <c r="CF27" i="36"/>
  <c r="CE27" i="36"/>
  <c r="Y17" i="36"/>
  <c r="X17" i="36"/>
  <c r="W17" i="36"/>
  <c r="P27" i="36"/>
  <c r="CY26" i="36"/>
  <c r="CX26" i="36"/>
  <c r="CW26" i="36"/>
  <c r="CV26" i="36"/>
  <c r="CU26" i="36"/>
  <c r="CT26" i="36"/>
  <c r="CS26" i="36"/>
  <c r="CR26" i="36"/>
  <c r="BO26" i="36"/>
  <c r="AM26" i="36"/>
  <c r="Q26" i="36"/>
  <c r="O26" i="36"/>
  <c r="N26" i="36"/>
  <c r="CZ25" i="36"/>
  <c r="CX25" i="36"/>
  <c r="CW25" i="36"/>
  <c r="CV25" i="36"/>
  <c r="CU25" i="36"/>
  <c r="CT25" i="36"/>
  <c r="CS25" i="36"/>
  <c r="CR25" i="36"/>
  <c r="BO25" i="36"/>
  <c r="DR43" i="36"/>
  <c r="DP43" i="36"/>
  <c r="DP44" i="36"/>
  <c r="AI35" i="30"/>
  <c r="AH18" i="30"/>
  <c r="AF18" i="30"/>
  <c r="AM25" i="36"/>
  <c r="CZ24" i="36"/>
  <c r="CY24" i="36"/>
  <c r="CW24" i="36"/>
  <c r="CV24" i="36"/>
  <c r="CU24" i="36"/>
  <c r="CT24" i="36"/>
  <c r="CS24" i="36"/>
  <c r="CR24" i="36"/>
  <c r="BO24" i="36"/>
  <c r="CZ23" i="36"/>
  <c r="CY23" i="36"/>
  <c r="CX23" i="36"/>
  <c r="CV23" i="36"/>
  <c r="CU23" i="36"/>
  <c r="CT23" i="36"/>
  <c r="CS23" i="36"/>
  <c r="CR23" i="36"/>
  <c r="BO23" i="36"/>
  <c r="AM23" i="36" s="1"/>
  <c r="O23" i="36"/>
  <c r="CZ22" i="36"/>
  <c r="CY22" i="36"/>
  <c r="CX22" i="36"/>
  <c r="CW22" i="36"/>
  <c r="CU22" i="36"/>
  <c r="CT22" i="36"/>
  <c r="CS22" i="36"/>
  <c r="CR22" i="36"/>
  <c r="BO22" i="36"/>
  <c r="AM22" i="36"/>
  <c r="CZ21" i="36"/>
  <c r="CY21" i="36"/>
  <c r="CX21" i="36"/>
  <c r="CW21" i="36"/>
  <c r="CV21" i="36"/>
  <c r="CT21" i="36"/>
  <c r="CS21" i="36"/>
  <c r="CR21" i="36"/>
  <c r="CK21" i="36"/>
  <c r="CJ21" i="36"/>
  <c r="CI21" i="36"/>
  <c r="CH21" i="36"/>
  <c r="CG21" i="36"/>
  <c r="CF21" i="36"/>
  <c r="CE21" i="36"/>
  <c r="BO21" i="36"/>
  <c r="AM21" i="36"/>
  <c r="C21" i="36"/>
  <c r="CZ20" i="36"/>
  <c r="CY20" i="36"/>
  <c r="CX20" i="36"/>
  <c r="CW20" i="36"/>
  <c r="CV20" i="36"/>
  <c r="CU20" i="36"/>
  <c r="CS20" i="36"/>
  <c r="CR20" i="36"/>
  <c r="CN20" i="36"/>
  <c r="CK20" i="36"/>
  <c r="CJ20" i="36"/>
  <c r="CI20" i="36"/>
  <c r="CH20" i="36"/>
  <c r="CG20" i="36"/>
  <c r="CF20" i="36"/>
  <c r="CE20" i="36"/>
  <c r="BO20" i="36"/>
  <c r="AM20" i="36" s="1"/>
  <c r="CZ19" i="36"/>
  <c r="CY19" i="36"/>
  <c r="CX19" i="36"/>
  <c r="CW19" i="36"/>
  <c r="CV19" i="36"/>
  <c r="CU19" i="36"/>
  <c r="CT19" i="36"/>
  <c r="CR19" i="36"/>
  <c r="CK19" i="36"/>
  <c r="CJ19" i="36"/>
  <c r="CI19" i="36"/>
  <c r="CH19" i="36"/>
  <c r="CG19" i="36"/>
  <c r="CF19" i="36"/>
  <c r="CE19" i="36"/>
  <c r="BO19" i="36"/>
  <c r="AM19" i="36" s="1"/>
  <c r="N19" i="36"/>
  <c r="CZ18" i="36"/>
  <c r="CY18" i="36"/>
  <c r="CX18" i="36"/>
  <c r="CW18" i="36"/>
  <c r="CV18" i="36"/>
  <c r="CU18" i="36"/>
  <c r="CT18" i="36"/>
  <c r="CS18" i="36"/>
  <c r="CN18" i="36"/>
  <c r="CK18" i="36"/>
  <c r="CJ18" i="36"/>
  <c r="CI18" i="36"/>
  <c r="CH18" i="36"/>
  <c r="CG18" i="36"/>
  <c r="CF18" i="36"/>
  <c r="CE18" i="36"/>
  <c r="BO18" i="36"/>
  <c r="Q18" i="36"/>
  <c r="P18" i="36"/>
  <c r="O18" i="36"/>
  <c r="DR17" i="36" a="1"/>
  <c r="DR25" i="36" s="1"/>
  <c r="DP25" i="36" s="1"/>
  <c r="CK17" i="36"/>
  <c r="CJ17" i="36"/>
  <c r="CI17" i="36"/>
  <c r="CH17" i="36"/>
  <c r="CG17" i="36"/>
  <c r="CF17" i="36"/>
  <c r="CE17" i="36"/>
  <c r="CZ30" i="36"/>
  <c r="DR17" i="36"/>
  <c r="DR19" i="36"/>
  <c r="DP19" i="36"/>
  <c r="DR21" i="36"/>
  <c r="DR23" i="36"/>
  <c r="DR27" i="36"/>
  <c r="DP27" i="36"/>
  <c r="CY30" i="36"/>
  <c r="CX30" i="36"/>
  <c r="CW30" i="36"/>
  <c r="CV30" i="36"/>
  <c r="CU30" i="36"/>
  <c r="CT30" i="36"/>
  <c r="CS30" i="36"/>
  <c r="CR30" i="36"/>
  <c r="DP21" i="36"/>
  <c r="CA44" i="36"/>
  <c r="CA42" i="36"/>
  <c r="BN42" i="36"/>
  <c r="AL42" i="36" s="1"/>
  <c r="CA41" i="36"/>
  <c r="BN41" i="36" s="1"/>
  <c r="AL41" i="36" s="1"/>
  <c r="CA39" i="36"/>
  <c r="BN39" i="36"/>
  <c r="AL39" i="36" s="1"/>
  <c r="CA37" i="36"/>
  <c r="BN37" i="36" s="1"/>
  <c r="AL37" i="36" s="1"/>
  <c r="X33" i="36"/>
  <c r="X35" i="36"/>
  <c r="CA40" i="36"/>
  <c r="BN40" i="36"/>
  <c r="AL40" i="36" s="1"/>
  <c r="CA38" i="36"/>
  <c r="BN38" i="36" s="1"/>
  <c r="AL38" i="36" s="1"/>
  <c r="CA36" i="36"/>
  <c r="BN36" i="36"/>
  <c r="CA35" i="36"/>
  <c r="BN35" i="36"/>
  <c r="AL35" i="36" s="1"/>
  <c r="DP17" i="36"/>
  <c r="DR18" i="36"/>
  <c r="DP18" i="36"/>
  <c r="DR20" i="36"/>
  <c r="DP20" i="36"/>
  <c r="DR22" i="36"/>
  <c r="DP22" i="36"/>
  <c r="DR24" i="36"/>
  <c r="DP24" i="36"/>
  <c r="DR26" i="36"/>
  <c r="DP26" i="36"/>
  <c r="DP23" i="36"/>
  <c r="AM24" i="36"/>
  <c r="AM39" i="30"/>
  <c r="AI39" i="30"/>
  <c r="AM42" i="30"/>
  <c r="AM38" i="30"/>
  <c r="AI38" i="30"/>
  <c r="AM37" i="30"/>
  <c r="AM78" i="30"/>
  <c r="AM76" i="30"/>
  <c r="AL76" i="30"/>
  <c r="AI76" i="30"/>
  <c r="AD76" i="30"/>
  <c r="AM74" i="30"/>
  <c r="AL74" i="30"/>
  <c r="AI74" i="30"/>
  <c r="AM73" i="30"/>
  <c r="AL73" i="30"/>
  <c r="AI73" i="30"/>
  <c r="AD73" i="30"/>
  <c r="AM108" i="30"/>
  <c r="AH108" i="30"/>
  <c r="AG108" i="30"/>
  <c r="AE108" i="30"/>
  <c r="AD108" i="30"/>
  <c r="AM114" i="30"/>
  <c r="AM112" i="30"/>
  <c r="AH112" i="30"/>
  <c r="AG112" i="30"/>
  <c r="AF112" i="30"/>
  <c r="AE112" i="30"/>
  <c r="AD112" i="30"/>
  <c r="AM110" i="30"/>
  <c r="AG110" i="30"/>
  <c r="AF110" i="30"/>
  <c r="AE110" i="30"/>
  <c r="AM94" i="30"/>
  <c r="AM89" i="30"/>
  <c r="AM96" i="30"/>
  <c r="AM92" i="30"/>
  <c r="AM58" i="30"/>
  <c r="AM59" i="30"/>
  <c r="AM55" i="30"/>
  <c r="AM53" i="30"/>
  <c r="AF53" i="30"/>
  <c r="AM43" i="30"/>
  <c r="AM36" i="30"/>
  <c r="AI36" i="30"/>
  <c r="AM77" i="30"/>
  <c r="AL77" i="30"/>
  <c r="AM75" i="30"/>
  <c r="AL75" i="30"/>
  <c r="AM72" i="30"/>
  <c r="AL72" i="30"/>
  <c r="AI72" i="30"/>
  <c r="AD72" i="30"/>
  <c r="AM71" i="30"/>
  <c r="AM107" i="30"/>
  <c r="AH107" i="30"/>
  <c r="AG107" i="30"/>
  <c r="AF107" i="30"/>
  <c r="AD107" i="30"/>
  <c r="AM113" i="30"/>
  <c r="AM111" i="30"/>
  <c r="AM109" i="30"/>
  <c r="AE109" i="30"/>
  <c r="AD109" i="30"/>
  <c r="AM93" i="30"/>
  <c r="AM95" i="30"/>
  <c r="AM91" i="30"/>
  <c r="AM60" i="30"/>
  <c r="AM57" i="30"/>
  <c r="AM56" i="30"/>
  <c r="AF56" i="30"/>
  <c r="AM54" i="30"/>
  <c r="AM23" i="30"/>
  <c r="AM25" i="30"/>
  <c r="AL25" i="30"/>
  <c r="AM21" i="30"/>
  <c r="AL21" i="30"/>
  <c r="AD21" i="30"/>
  <c r="AM24" i="30"/>
  <c r="AL24" i="30"/>
  <c r="AD24" i="30"/>
  <c r="AM26" i="30"/>
  <c r="AM22" i="30"/>
  <c r="AF22" i="30"/>
  <c r="CN16" i="36"/>
  <c r="CK16" i="36"/>
  <c r="CJ16" i="36"/>
  <c r="CI16" i="36"/>
  <c r="CH16" i="36"/>
  <c r="CG16" i="36"/>
  <c r="CF16" i="36"/>
  <c r="CE16" i="36"/>
  <c r="AI77" i="30"/>
  <c r="AL71" i="30"/>
  <c r="O78" i="30"/>
  <c r="O80" i="30"/>
  <c r="AL36" i="36"/>
  <c r="W16" i="36"/>
  <c r="CA27" i="36"/>
  <c r="CA25" i="36"/>
  <c r="BN25" i="36" s="1"/>
  <c r="AL25" i="36" s="1"/>
  <c r="X16" i="36"/>
  <c r="CA24" i="36"/>
  <c r="BN24" i="36" s="1"/>
  <c r="AL24" i="36" s="1"/>
  <c r="CA23" i="36"/>
  <c r="BN23" i="36"/>
  <c r="AL23" i="36" s="1"/>
  <c r="O25" i="36" s="1"/>
  <c r="O27" i="36" s="1"/>
  <c r="CA22" i="36"/>
  <c r="BN22" i="36" s="1"/>
  <c r="AL22" i="36" s="1"/>
  <c r="CA21" i="36"/>
  <c r="BN21" i="36"/>
  <c r="AL21" i="36" s="1"/>
  <c r="CA20" i="36"/>
  <c r="BN20" i="36" s="1"/>
  <c r="CA19" i="36"/>
  <c r="BN19" i="36"/>
  <c r="CA18" i="36"/>
  <c r="BN18" i="36"/>
  <c r="AL18" i="36" s="1"/>
  <c r="AM19" i="30"/>
  <c r="AD25" i="30"/>
  <c r="AG111" i="30"/>
  <c r="AE111" i="30"/>
  <c r="AH23" i="30"/>
  <c r="AF23" i="30"/>
  <c r="AF57" i="30"/>
  <c r="AG113" i="30"/>
  <c r="AE113" i="30"/>
  <c r="Y86" i="30"/>
  <c r="BO15" i="36"/>
  <c r="BJ12" i="36"/>
  <c r="BH12" i="36"/>
  <c r="BG12" i="36"/>
  <c r="BF12" i="36"/>
  <c r="CM11" i="36"/>
  <c r="CL11" i="36"/>
  <c r="CK11" i="36"/>
  <c r="CJ11" i="36"/>
  <c r="CI11" i="36"/>
  <c r="CH11" i="36"/>
  <c r="CG11" i="36"/>
  <c r="CF11" i="36"/>
  <c r="CE11" i="36"/>
  <c r="BB11" i="36"/>
  <c r="BA11" i="36"/>
  <c r="AZ11" i="36"/>
  <c r="AY11" i="36"/>
  <c r="AX11" i="36"/>
  <c r="AW11" i="36"/>
  <c r="AV11" i="36"/>
  <c r="CM10" i="36"/>
  <c r="CL10" i="36"/>
  <c r="CK10" i="36"/>
  <c r="CJ10" i="36"/>
  <c r="CH10" i="36"/>
  <c r="CF10" i="36"/>
  <c r="BB10" i="36"/>
  <c r="BA10" i="36"/>
  <c r="AZ10" i="36"/>
  <c r="AY10" i="36"/>
  <c r="AX10" i="36"/>
  <c r="AU10" i="36"/>
  <c r="CL9" i="36"/>
  <c r="CK9" i="36"/>
  <c r="CJ9" i="36"/>
  <c r="CH9" i="36"/>
  <c r="CF9" i="36"/>
  <c r="BB9" i="36"/>
  <c r="BA9" i="36"/>
  <c r="AZ9" i="36"/>
  <c r="AY9" i="36"/>
  <c r="AX9" i="36"/>
  <c r="AV9" i="36"/>
  <c r="CM8" i="36"/>
  <c r="CL8" i="36"/>
  <c r="CK8" i="36"/>
  <c r="CJ8" i="36"/>
  <c r="CH8" i="36"/>
  <c r="CF8" i="36"/>
  <c r="BB8" i="36"/>
  <c r="BA8" i="36"/>
  <c r="AZ8" i="36"/>
  <c r="AY8" i="36"/>
  <c r="AX8" i="36"/>
  <c r="AW8" i="36"/>
  <c r="AV8" i="36"/>
  <c r="AU8" i="36"/>
  <c r="AS8" i="36"/>
  <c r="CM7" i="36"/>
  <c r="CL7" i="36"/>
  <c r="CK7" i="36"/>
  <c r="CJ7" i="36"/>
  <c r="CH7" i="36"/>
  <c r="CF7" i="36"/>
  <c r="BB7" i="36"/>
  <c r="BA7" i="36"/>
  <c r="AZ7" i="36"/>
  <c r="AY7" i="36"/>
  <c r="AX7" i="36"/>
  <c r="AV7" i="36"/>
  <c r="CM6" i="36"/>
  <c r="CL6" i="36"/>
  <c r="CK6" i="36"/>
  <c r="CJ6" i="36"/>
  <c r="CH6" i="36"/>
  <c r="CF6" i="36"/>
  <c r="BB6" i="36"/>
  <c r="BA6" i="36"/>
  <c r="AZ6" i="36"/>
  <c r="AY6" i="36"/>
  <c r="AX6" i="36"/>
  <c r="AU6" i="36"/>
  <c r="N78" i="30"/>
  <c r="N80" i="30" s="1"/>
  <c r="AL19" i="36"/>
  <c r="BS26" i="36"/>
  <c r="BS25" i="36"/>
  <c r="BS27" i="36"/>
  <c r="BS19" i="36"/>
  <c r="BS24" i="36"/>
  <c r="BS23" i="36"/>
  <c r="BS22" i="36"/>
  <c r="BS21" i="36"/>
  <c r="BS20" i="36"/>
  <c r="BU26" i="36"/>
  <c r="BU27" i="36"/>
  <c r="BU25" i="36"/>
  <c r="BU19" i="36"/>
  <c r="BU24" i="36"/>
  <c r="BU23" i="36"/>
  <c r="BU22" i="36"/>
  <c r="BU21" i="36"/>
  <c r="BU18" i="36"/>
  <c r="BW26" i="36"/>
  <c r="BW25" i="36"/>
  <c r="BW27" i="36"/>
  <c r="BW19" i="36"/>
  <c r="BW24" i="36"/>
  <c r="BW23" i="36"/>
  <c r="BW21" i="36"/>
  <c r="BW20" i="36"/>
  <c r="BW18" i="36"/>
  <c r="BY26" i="36"/>
  <c r="BY27" i="36"/>
  <c r="BY25" i="36"/>
  <c r="BL25" i="36"/>
  <c r="BY19" i="36"/>
  <c r="BY23" i="36"/>
  <c r="BY22" i="36"/>
  <c r="BY21" i="36"/>
  <c r="BY20" i="36"/>
  <c r="BY18" i="36"/>
  <c r="BX44" i="36"/>
  <c r="BX42" i="36"/>
  <c r="BX41" i="36"/>
  <c r="BX39" i="36"/>
  <c r="BX35" i="36"/>
  <c r="BX43" i="36"/>
  <c r="BX38" i="36"/>
  <c r="BX37" i="36"/>
  <c r="BX36" i="36"/>
  <c r="CK28" i="36"/>
  <c r="BZ44" i="36"/>
  <c r="BZ41" i="36"/>
  <c r="BM41" i="36" s="1"/>
  <c r="AK41" i="36" s="1"/>
  <c r="BZ39" i="36"/>
  <c r="BM39" i="36" s="1"/>
  <c r="AK39" i="36" s="1"/>
  <c r="BZ35" i="36"/>
  <c r="BM35" i="36" s="1"/>
  <c r="BZ43" i="36"/>
  <c r="BM43" i="36" s="1"/>
  <c r="AK43" i="36" s="1"/>
  <c r="BZ40" i="36"/>
  <c r="BM40" i="36" s="1"/>
  <c r="AK40" i="36" s="1"/>
  <c r="BZ38" i="36"/>
  <c r="BM38" i="36" s="1"/>
  <c r="AK38" i="36" s="1"/>
  <c r="BZ37" i="36"/>
  <c r="BM37" i="36" s="1"/>
  <c r="AK37" i="36" s="1"/>
  <c r="BZ36" i="36"/>
  <c r="BM36" i="36" s="1"/>
  <c r="AK36" i="36" s="1"/>
  <c r="CM17" i="36"/>
  <c r="BS58" i="36"/>
  <c r="BS56" i="36"/>
  <c r="BS53" i="36"/>
  <c r="BS61" i="36"/>
  <c r="BS60" i="36"/>
  <c r="BS59" i="36"/>
  <c r="BS57" i="36"/>
  <c r="BS55" i="36"/>
  <c r="BS54" i="36"/>
  <c r="BU58" i="36"/>
  <c r="BU56" i="36"/>
  <c r="BU53" i="36"/>
  <c r="BU52" i="36"/>
  <c r="BU61" i="36"/>
  <c r="BU60" i="36"/>
  <c r="BU59" i="36"/>
  <c r="BU57" i="36"/>
  <c r="BU55" i="36"/>
  <c r="BW58" i="36"/>
  <c r="BW53" i="36"/>
  <c r="BW52" i="36"/>
  <c r="BW61" i="36"/>
  <c r="BW60" i="36"/>
  <c r="BW59" i="36"/>
  <c r="BW57" i="36"/>
  <c r="BW55" i="36"/>
  <c r="BW54" i="36"/>
  <c r="BY56" i="36"/>
  <c r="BY53" i="36"/>
  <c r="BY52" i="36"/>
  <c r="BY61" i="36"/>
  <c r="BY60" i="36"/>
  <c r="BY59" i="36"/>
  <c r="BL59" i="36"/>
  <c r="BY57" i="36"/>
  <c r="BY55" i="36"/>
  <c r="BY54" i="36"/>
  <c r="BX79" i="36"/>
  <c r="BX78" i="36"/>
  <c r="BX77" i="36"/>
  <c r="BX73" i="36"/>
  <c r="BX71" i="36"/>
  <c r="BX70" i="36"/>
  <c r="BX74" i="36"/>
  <c r="BX72" i="36"/>
  <c r="BX76" i="36"/>
  <c r="CK30" i="36"/>
  <c r="CK31" i="36"/>
  <c r="CM20" i="36"/>
  <c r="BT115" i="36"/>
  <c r="BT114" i="36"/>
  <c r="BT111" i="36"/>
  <c r="BT106" i="36"/>
  <c r="BT113" i="36"/>
  <c r="BT112" i="36"/>
  <c r="BT110" i="36"/>
  <c r="BT109" i="36"/>
  <c r="BT108" i="36"/>
  <c r="BV115" i="36"/>
  <c r="BV114" i="36"/>
  <c r="BV111" i="36"/>
  <c r="BV106" i="36"/>
  <c r="BV113" i="36"/>
  <c r="BV112" i="36"/>
  <c r="BV110" i="36"/>
  <c r="BV108" i="36"/>
  <c r="BV107" i="36"/>
  <c r="BX115" i="36"/>
  <c r="BX114" i="36"/>
  <c r="BX106" i="36"/>
  <c r="BX113" i="36"/>
  <c r="BX112" i="36"/>
  <c r="BX110" i="36"/>
  <c r="BX109" i="36"/>
  <c r="BX108" i="36"/>
  <c r="BX107" i="36"/>
  <c r="CK32" i="36"/>
  <c r="BZ115" i="36"/>
  <c r="BZ114" i="36"/>
  <c r="BM114" i="36"/>
  <c r="BZ111" i="36"/>
  <c r="BM111" i="36"/>
  <c r="BZ106" i="36"/>
  <c r="BM106" i="36"/>
  <c r="BZ112" i="36"/>
  <c r="BM112" i="36"/>
  <c r="BZ110" i="36"/>
  <c r="BM110" i="36"/>
  <c r="BZ109" i="36"/>
  <c r="BM109" i="36"/>
  <c r="BZ108" i="36"/>
  <c r="BM108" i="36"/>
  <c r="BZ107" i="36"/>
  <c r="BM107" i="36"/>
  <c r="CM21" i="36"/>
  <c r="AF60" i="30"/>
  <c r="AH26" i="30"/>
  <c r="AF26" i="30"/>
  <c r="BX27" i="36"/>
  <c r="BX26" i="36"/>
  <c r="BX25" i="36"/>
  <c r="BX24" i="36"/>
  <c r="BX22" i="36"/>
  <c r="BX21" i="36"/>
  <c r="BX20" i="36"/>
  <c r="BX18" i="36"/>
  <c r="BX19" i="36"/>
  <c r="CK29" i="36"/>
  <c r="BL60" i="36"/>
  <c r="BJ60" i="36"/>
  <c r="BL57" i="36"/>
  <c r="BJ57" i="36"/>
  <c r="BH57" i="36"/>
  <c r="BL55" i="36"/>
  <c r="BL54" i="36"/>
  <c r="BJ54" i="36"/>
  <c r="BL56" i="36"/>
  <c r="CM18" i="36"/>
  <c r="BS76" i="36"/>
  <c r="BS74" i="36"/>
  <c r="BS72" i="36"/>
  <c r="BS79" i="36"/>
  <c r="BS78" i="36"/>
  <c r="BS77" i="36"/>
  <c r="BS75" i="36"/>
  <c r="BS73" i="36"/>
  <c r="BS71" i="36"/>
  <c r="BU79" i="36"/>
  <c r="BU76" i="36"/>
  <c r="BU74" i="36"/>
  <c r="BU73" i="36"/>
  <c r="BU71" i="36"/>
  <c r="BU70" i="36"/>
  <c r="BU78" i="36"/>
  <c r="BU77" i="36"/>
  <c r="BU75" i="36"/>
  <c r="BY79" i="36"/>
  <c r="BY74" i="36"/>
  <c r="BY72" i="36"/>
  <c r="BY73" i="36"/>
  <c r="BY71" i="36"/>
  <c r="BY70" i="36"/>
  <c r="BY78" i="36"/>
  <c r="BY77" i="36"/>
  <c r="BL77" i="36" s="1"/>
  <c r="BY75" i="36"/>
  <c r="BU96" i="36"/>
  <c r="BU95" i="36"/>
  <c r="BU94" i="36"/>
  <c r="BU93" i="36"/>
  <c r="BU92" i="36"/>
  <c r="BU89" i="36"/>
  <c r="BU88" i="36"/>
  <c r="BU97" i="36"/>
  <c r="BU91" i="36"/>
  <c r="BS115" i="36"/>
  <c r="BS113" i="36"/>
  <c r="BS112" i="36"/>
  <c r="BS110" i="36"/>
  <c r="BS109" i="36"/>
  <c r="BS108" i="36"/>
  <c r="BS107" i="36"/>
  <c r="BS114" i="36"/>
  <c r="BS111" i="36"/>
  <c r="BU115" i="36"/>
  <c r="BU113" i="36"/>
  <c r="BU112" i="36"/>
  <c r="BU110" i="36"/>
  <c r="BU109" i="36"/>
  <c r="BU107" i="36"/>
  <c r="BU114" i="36"/>
  <c r="BU111" i="36"/>
  <c r="BU106" i="36"/>
  <c r="BW115" i="36"/>
  <c r="BW113" i="36"/>
  <c r="BW112" i="36"/>
  <c r="BW109" i="36"/>
  <c r="BW108" i="36"/>
  <c r="BW107" i="36"/>
  <c r="BW114" i="36"/>
  <c r="BW111" i="36"/>
  <c r="BW106" i="36"/>
  <c r="BY115" i="36"/>
  <c r="BY113" i="36"/>
  <c r="BL113" i="36" s="1"/>
  <c r="BY110" i="36"/>
  <c r="BY109" i="36"/>
  <c r="BY108" i="36"/>
  <c r="BY107" i="36"/>
  <c r="BY114" i="36"/>
  <c r="BY111" i="36"/>
  <c r="BY106" i="36"/>
  <c r="AI78" i="30"/>
  <c r="CK27" i="36"/>
  <c r="CM16" i="36"/>
  <c r="BH56" i="36"/>
  <c r="BF56" i="36"/>
  <c r="BF57" i="36"/>
  <c r="BH95" i="36"/>
  <c r="BH60" i="36"/>
  <c r="BF60" i="36"/>
  <c r="AD78" i="30"/>
  <c r="BK77" i="36"/>
  <c r="BH77" i="36"/>
  <c r="BF77" i="36"/>
  <c r="BN79" i="36"/>
  <c r="BF79" i="36"/>
  <c r="CL18" i="36"/>
  <c r="BL53" i="36"/>
  <c r="BK42" i="36"/>
  <c r="BN44" i="36"/>
  <c r="BL19" i="36"/>
  <c r="BL20" i="36"/>
  <c r="BK20" i="36"/>
  <c r="BJ20" i="36"/>
  <c r="BL22" i="36"/>
  <c r="BK22" i="36"/>
  <c r="BH22" i="36"/>
  <c r="BF22" i="36"/>
  <c r="BK24" i="36"/>
  <c r="BJ24" i="36"/>
  <c r="BH24" i="36"/>
  <c r="BF24" i="36"/>
  <c r="BL26" i="36"/>
  <c r="BK26" i="36"/>
  <c r="BJ26" i="36"/>
  <c r="BH26" i="36"/>
  <c r="BF26" i="36"/>
  <c r="BL107" i="36"/>
  <c r="AK107" i="36"/>
  <c r="BL109" i="36"/>
  <c r="BK109" i="36"/>
  <c r="BJ109" i="36"/>
  <c r="BH109" i="36"/>
  <c r="BG109" i="36"/>
  <c r="BF109" i="36"/>
  <c r="AK109" i="36"/>
  <c r="BK112" i="36"/>
  <c r="BJ112" i="36"/>
  <c r="BI112" i="36"/>
  <c r="BH112" i="36"/>
  <c r="BG112" i="36"/>
  <c r="BF112" i="36"/>
  <c r="AK112" i="36"/>
  <c r="BL106" i="36"/>
  <c r="AK106" i="36"/>
  <c r="BL114" i="36"/>
  <c r="BK114" i="36"/>
  <c r="BJ114" i="36"/>
  <c r="BI114" i="36"/>
  <c r="BH114" i="36"/>
  <c r="BG114" i="36"/>
  <c r="BF114" i="36"/>
  <c r="AK114" i="36"/>
  <c r="BL72" i="36"/>
  <c r="BK72" i="36"/>
  <c r="BK76" i="36"/>
  <c r="BH76" i="36"/>
  <c r="BF76" i="36"/>
  <c r="BL71" i="36"/>
  <c r="BL75" i="36"/>
  <c r="BH75" i="36"/>
  <c r="BF75" i="36"/>
  <c r="BL78" i="36"/>
  <c r="BK78" i="36"/>
  <c r="BH78" i="36"/>
  <c r="BF78" i="36"/>
  <c r="BK38" i="36"/>
  <c r="BK43" i="36"/>
  <c r="BK39" i="36"/>
  <c r="BN27" i="36"/>
  <c r="BF27" i="36"/>
  <c r="BJ58" i="36"/>
  <c r="BH58" i="36"/>
  <c r="BF58" i="36"/>
  <c r="BJ55" i="36"/>
  <c r="BH55" i="36"/>
  <c r="BF55" i="36"/>
  <c r="BH93" i="36"/>
  <c r="BH91" i="36"/>
  <c r="CL16" i="36"/>
  <c r="BK113" i="36"/>
  <c r="BJ113" i="36"/>
  <c r="BI113" i="36"/>
  <c r="BH113" i="36"/>
  <c r="BG113" i="36"/>
  <c r="BF113" i="36"/>
  <c r="BF115" i="36"/>
  <c r="BL52" i="36"/>
  <c r="BF54" i="36"/>
  <c r="BL18" i="36"/>
  <c r="BL21" i="36"/>
  <c r="BK21" i="36"/>
  <c r="BJ21" i="36"/>
  <c r="BH21" i="36"/>
  <c r="BF21" i="36"/>
  <c r="BL23" i="36"/>
  <c r="BJ23" i="36"/>
  <c r="BH23" i="36"/>
  <c r="BF23" i="36"/>
  <c r="AD26" i="30"/>
  <c r="CL21" i="36"/>
  <c r="BL108" i="36"/>
  <c r="BK108" i="36"/>
  <c r="BJ108" i="36"/>
  <c r="BI108" i="36"/>
  <c r="BG108" i="36"/>
  <c r="AK108" i="36"/>
  <c r="BL110" i="36"/>
  <c r="BK110" i="36"/>
  <c r="BI110" i="36"/>
  <c r="BH110" i="36"/>
  <c r="BG110" i="36"/>
  <c r="BF110" i="36"/>
  <c r="AK110" i="36"/>
  <c r="BL111" i="36"/>
  <c r="BJ111" i="36"/>
  <c r="BI111" i="36"/>
  <c r="BH111" i="36"/>
  <c r="BG111" i="36"/>
  <c r="BF111" i="36"/>
  <c r="AK111" i="36"/>
  <c r="CL20" i="36"/>
  <c r="CL19" i="36"/>
  <c r="BL74" i="36"/>
  <c r="BK74" i="36"/>
  <c r="BH74" i="36"/>
  <c r="BF74" i="36"/>
  <c r="BL70" i="36"/>
  <c r="BL73" i="36"/>
  <c r="BK73" i="36"/>
  <c r="BH73" i="36"/>
  <c r="BF73" i="36"/>
  <c r="BN61" i="36"/>
  <c r="BF61" i="36"/>
  <c r="CL17" i="36"/>
  <c r="BK37" i="36"/>
  <c r="BK41" i="36"/>
  <c r="BK25" i="36"/>
  <c r="BJ25" i="36"/>
  <c r="BH25" i="36"/>
  <c r="BF25" i="36"/>
  <c r="AJ25" i="36"/>
  <c r="BH92" i="36"/>
  <c r="BH94" i="36"/>
  <c r="BH96" i="36"/>
  <c r="BJ59" i="36"/>
  <c r="BH59" i="36"/>
  <c r="BF59" i="36"/>
  <c r="AD54" i="36"/>
  <c r="AI113" i="36"/>
  <c r="Y33" i="30"/>
  <c r="X33" i="30"/>
  <c r="X35" i="30"/>
  <c r="BL61" i="36"/>
  <c r="BJ61" i="36"/>
  <c r="BH61" i="36"/>
  <c r="BN49" i="36"/>
  <c r="BM115" i="36"/>
  <c r="BM44" i="36"/>
  <c r="AJ108" i="36"/>
  <c r="AI108" i="36"/>
  <c r="AH108" i="36"/>
  <c r="AG108" i="36"/>
  <c r="AJ114" i="36"/>
  <c r="AI114" i="36"/>
  <c r="AJ109" i="36"/>
  <c r="AI109" i="36"/>
  <c r="AH109" i="36"/>
  <c r="AF109" i="36"/>
  <c r="AE109" i="36"/>
  <c r="AD109" i="36"/>
  <c r="BK35" i="36"/>
  <c r="BK70" i="36"/>
  <c r="AJ70" i="36"/>
  <c r="BF108" i="36"/>
  <c r="AE108" i="36"/>
  <c r="AJ23" i="36"/>
  <c r="AH23" i="36"/>
  <c r="AF23" i="36"/>
  <c r="AD23" i="36"/>
  <c r="AJ21" i="36"/>
  <c r="AI21" i="36"/>
  <c r="AH21" i="36"/>
  <c r="AF21" i="36"/>
  <c r="AD21" i="36"/>
  <c r="AJ52" i="36"/>
  <c r="AI39" i="36"/>
  <c r="AI43" i="36"/>
  <c r="AI38" i="36"/>
  <c r="BK36" i="36"/>
  <c r="AI76" i="36"/>
  <c r="AF76" i="36"/>
  <c r="AD76" i="36"/>
  <c r="AJ72" i="36"/>
  <c r="AI72" i="36"/>
  <c r="AH114" i="36"/>
  <c r="AG114" i="36"/>
  <c r="AF114" i="36"/>
  <c r="AE114" i="36"/>
  <c r="AD114" i="36"/>
  <c r="P110" i="36"/>
  <c r="AI112" i="36"/>
  <c r="AH112" i="36"/>
  <c r="AG112" i="36"/>
  <c r="AF112" i="36"/>
  <c r="AE112" i="36"/>
  <c r="AD112" i="36"/>
  <c r="BK107" i="36"/>
  <c r="AJ107" i="36"/>
  <c r="BF20" i="36"/>
  <c r="BL49" i="36"/>
  <c r="AI77" i="36"/>
  <c r="AI25" i="36"/>
  <c r="AI41" i="36"/>
  <c r="AI37" i="36"/>
  <c r="AJ73" i="36"/>
  <c r="AI73" i="36"/>
  <c r="AF73" i="36"/>
  <c r="AD73" i="36"/>
  <c r="AJ74" i="36"/>
  <c r="AI74" i="36"/>
  <c r="AF74" i="36"/>
  <c r="AD74" i="36"/>
  <c r="AJ111" i="36"/>
  <c r="AH111" i="36"/>
  <c r="AG111" i="36"/>
  <c r="AF111" i="36"/>
  <c r="AE111" i="36"/>
  <c r="AD111" i="36"/>
  <c r="AJ110" i="36"/>
  <c r="AI110" i="36"/>
  <c r="AG110" i="36"/>
  <c r="AF110" i="36"/>
  <c r="AE110" i="36"/>
  <c r="AD110" i="36"/>
  <c r="BK18" i="36"/>
  <c r="AJ18" i="36"/>
  <c r="AH113" i="36"/>
  <c r="AG113" i="36"/>
  <c r="AF113" i="36"/>
  <c r="AE113" i="36"/>
  <c r="AD113" i="36"/>
  <c r="AJ78" i="36"/>
  <c r="AI78" i="36"/>
  <c r="AJ75" i="36"/>
  <c r="AF75" i="36"/>
  <c r="AD75" i="36"/>
  <c r="BK71" i="36"/>
  <c r="AJ71" i="36"/>
  <c r="BF72" i="36"/>
  <c r="BK106" i="36"/>
  <c r="AJ106" i="36"/>
  <c r="AJ26" i="36"/>
  <c r="AI26" i="36"/>
  <c r="AI24" i="36"/>
  <c r="AH24" i="36"/>
  <c r="AF24" i="36"/>
  <c r="AD24" i="36"/>
  <c r="AJ22" i="36"/>
  <c r="AI22" i="36"/>
  <c r="AF22" i="36"/>
  <c r="AD22" i="36"/>
  <c r="AJ20" i="36"/>
  <c r="AI20" i="36"/>
  <c r="AH20" i="36"/>
  <c r="BK19" i="36"/>
  <c r="AI19" i="36" s="1"/>
  <c r="N21" i="36" s="1"/>
  <c r="N23" i="36" s="1"/>
  <c r="AJ19" i="36"/>
  <c r="AI42" i="36"/>
  <c r="AJ53" i="36"/>
  <c r="Y16" i="30"/>
  <c r="X16" i="30"/>
  <c r="X18" i="30"/>
  <c r="AD108" i="36"/>
  <c r="AD20" i="36"/>
  <c r="AD72" i="36"/>
  <c r="BL79" i="36"/>
  <c r="BL115" i="36"/>
  <c r="BM103" i="36"/>
  <c r="BL27" i="36"/>
  <c r="BJ19" i="36"/>
  <c r="AH26" i="36"/>
  <c r="AF26" i="36"/>
  <c r="P21" i="36"/>
  <c r="AI71" i="36"/>
  <c r="BJ18" i="36"/>
  <c r="AI18" i="36"/>
  <c r="O106" i="36"/>
  <c r="AH25" i="36"/>
  <c r="AF25" i="36"/>
  <c r="AD25" i="36"/>
  <c r="AF77" i="36"/>
  <c r="AD77" i="36"/>
  <c r="BJ107" i="36"/>
  <c r="AI107" i="36"/>
  <c r="AI36" i="36"/>
  <c r="AI70" i="36"/>
  <c r="AI35" i="36"/>
  <c r="BJ106" i="36"/>
  <c r="AI106" i="36"/>
  <c r="AF78" i="36"/>
  <c r="AD78" i="36"/>
  <c r="P74" i="36"/>
  <c r="BJ53" i="36"/>
  <c r="P106" i="36"/>
  <c r="BJ52" i="36"/>
  <c r="BK44" i="36"/>
  <c r="BK79" i="36"/>
  <c r="BK27" i="36"/>
  <c r="BL15" i="36"/>
  <c r="BK115" i="36"/>
  <c r="Y33" i="36"/>
  <c r="BI107" i="36"/>
  <c r="AH107" i="36"/>
  <c r="AD26" i="36"/>
  <c r="AH52" i="36"/>
  <c r="BJ49" i="36"/>
  <c r="AH53" i="36"/>
  <c r="BI106" i="36"/>
  <c r="AH106" i="36"/>
  <c r="AH18" i="36"/>
  <c r="AH19" i="36"/>
  <c r="BJ115" i="36"/>
  <c r="BK103" i="36"/>
  <c r="BJ27" i="36"/>
  <c r="BK15" i="36"/>
  <c r="BK32" i="36"/>
  <c r="BK67" i="36"/>
  <c r="BH19" i="36"/>
  <c r="BH18" i="36"/>
  <c r="BH89" i="36"/>
  <c r="BH106" i="36"/>
  <c r="AG106" i="36"/>
  <c r="BH52" i="36"/>
  <c r="BH71" i="36"/>
  <c r="BH70" i="36"/>
  <c r="Y16" i="36"/>
  <c r="Y18" i="36" s="1"/>
  <c r="X18" i="36"/>
  <c r="W18" i="36"/>
  <c r="BH88" i="36"/>
  <c r="BH53" i="36"/>
  <c r="BH107" i="36"/>
  <c r="AG107" i="36"/>
  <c r="B24" i="36"/>
  <c r="BI115" i="36"/>
  <c r="BJ103" i="36"/>
  <c r="BJ15" i="36"/>
  <c r="BF53" i="36"/>
  <c r="AF53" i="36"/>
  <c r="BF71" i="36"/>
  <c r="AF71" i="36"/>
  <c r="BG106" i="36"/>
  <c r="AF106" i="36"/>
  <c r="AF18" i="36"/>
  <c r="BF107" i="36"/>
  <c r="AF107" i="36"/>
  <c r="AF88" i="36"/>
  <c r="AF70" i="36"/>
  <c r="AF52" i="36"/>
  <c r="BH49" i="36"/>
  <c r="AF89" i="36"/>
  <c r="BF19" i="36"/>
  <c r="AF19" i="36"/>
  <c r="BH79" i="36"/>
  <c r="BH115" i="36"/>
  <c r="BI103" i="36"/>
  <c r="BH97" i="36"/>
  <c r="BH27" i="36"/>
  <c r="AD107" i="36"/>
  <c r="BF103" i="36"/>
  <c r="AE106" i="36"/>
  <c r="AD53" i="36"/>
  <c r="BF49" i="36"/>
  <c r="AD19" i="36"/>
  <c r="BF15" i="36"/>
  <c r="AD71" i="36"/>
  <c r="BF67" i="36"/>
  <c r="BH85" i="36"/>
  <c r="BH67" i="36"/>
  <c r="BH15" i="36"/>
  <c r="BG115" i="36"/>
  <c r="BH103" i="36"/>
  <c r="BG103" i="36"/>
  <c r="AM56" i="36"/>
  <c r="AL56" i="36"/>
  <c r="AJ56" i="36"/>
  <c r="AF56" i="36"/>
  <c r="AD56" i="36"/>
  <c r="AM59" i="36"/>
  <c r="AL59" i="36"/>
  <c r="AM55" i="36"/>
  <c r="AL55" i="36"/>
  <c r="AJ55" i="36"/>
  <c r="AH55" i="36"/>
  <c r="AF55" i="36"/>
  <c r="AD55" i="36"/>
  <c r="AM96" i="36"/>
  <c r="AM94" i="36"/>
  <c r="AM92" i="36"/>
  <c r="AF92" i="36"/>
  <c r="AM89" i="36"/>
  <c r="AM91" i="36"/>
  <c r="AF91" i="36"/>
  <c r="AM58" i="36"/>
  <c r="AL58" i="36"/>
  <c r="AH58" i="36"/>
  <c r="AF58" i="36"/>
  <c r="AD58" i="36"/>
  <c r="AM53" i="36"/>
  <c r="AM60" i="36"/>
  <c r="AJ60" i="36"/>
  <c r="AM57" i="36"/>
  <c r="AL57" i="36"/>
  <c r="AM54" i="36"/>
  <c r="AM95" i="36"/>
  <c r="AM93" i="36"/>
  <c r="AF93" i="36"/>
  <c r="AM90" i="36"/>
  <c r="O60" i="36"/>
  <c r="O62" i="36" s="1"/>
  <c r="AL54" i="36"/>
  <c r="AJ59" i="36"/>
  <c r="AJ54" i="36"/>
  <c r="AH54" i="36"/>
  <c r="AH60" i="36"/>
  <c r="AF60" i="36"/>
  <c r="AD60" i="36"/>
  <c r="AF94" i="36"/>
  <c r="AH59" i="36"/>
  <c r="AF59" i="36"/>
  <c r="AD59" i="36"/>
  <c r="AF95" i="36"/>
  <c r="AJ57" i="36"/>
  <c r="AH57" i="36"/>
  <c r="AF57" i="36"/>
  <c r="AD57" i="36"/>
  <c r="AF96" i="36"/>
  <c r="X52" i="36"/>
  <c r="AD61" i="36"/>
  <c r="AF61" i="36"/>
  <c r="AH61" i="36"/>
  <c r="AF97" i="36"/>
  <c r="AJ61" i="36"/>
  <c r="AD27" i="36"/>
  <c r="AD29" i="36" s="1"/>
  <c r="AD115" i="36"/>
  <c r="AF27" i="36"/>
  <c r="AH27" i="36"/>
  <c r="AI27" i="36"/>
  <c r="AJ27" i="36"/>
  <c r="AI44" i="36"/>
  <c r="AK44" i="36"/>
  <c r="AD79" i="36"/>
  <c r="AF79" i="36"/>
  <c r="AI79" i="36"/>
  <c r="AJ79" i="36"/>
  <c r="AE115" i="36"/>
  <c r="AF115" i="36"/>
  <c r="AG115" i="36"/>
  <c r="AH115" i="36"/>
  <c r="AI115" i="36"/>
  <c r="AJ115" i="36"/>
  <c r="AK115" i="36"/>
  <c r="AL27" i="36"/>
  <c r="Y35" i="36"/>
  <c r="F55" i="36"/>
  <c r="E55" i="36"/>
  <c r="B22" i="36"/>
  <c r="F56" i="36"/>
  <c r="E56" i="36"/>
  <c r="F57" i="36"/>
  <c r="F58" i="36"/>
  <c r="F59" i="36"/>
  <c r="E59" i="36"/>
  <c r="B26" i="36"/>
  <c r="AF27" i="30"/>
  <c r="P112" i="36"/>
  <c r="O108" i="36"/>
  <c r="P108" i="36"/>
  <c r="P23" i="36"/>
  <c r="P76" i="36"/>
  <c r="Y18" i="30"/>
  <c r="AJ27" i="30"/>
  <c r="AD27" i="30"/>
  <c r="AH27" i="30"/>
  <c r="Y35" i="30"/>
  <c r="AI44" i="30"/>
  <c r="Y70" i="30"/>
  <c r="Z70" i="30" s="1"/>
  <c r="C13" i="30" s="1"/>
  <c r="Y88" i="30"/>
  <c r="Y106" i="30"/>
  <c r="AE115" i="30"/>
  <c r="AF115" i="30"/>
  <c r="AG115" i="30"/>
  <c r="AH115" i="30"/>
  <c r="F54" i="30"/>
  <c r="F56" i="30"/>
  <c r="F57" i="30"/>
  <c r="F58" i="30"/>
  <c r="E57" i="30"/>
  <c r="E58" i="30"/>
  <c r="G58" i="36"/>
  <c r="AL44" i="36"/>
  <c r="AL27" i="30"/>
  <c r="Q25" i="30" s="1"/>
  <c r="Q27" i="30" s="1"/>
  <c r="AL61" i="36"/>
  <c r="AL79" i="36"/>
  <c r="Y104" i="36"/>
  <c r="Y106" i="36"/>
  <c r="G56" i="30"/>
  <c r="Q21" i="36"/>
  <c r="Q23" i="36"/>
  <c r="Q110" i="36"/>
  <c r="Q112" i="36"/>
  <c r="Q74" i="36"/>
  <c r="Q76" i="36" s="1"/>
  <c r="R76" i="36" s="1"/>
  <c r="G56" i="36"/>
  <c r="Q106" i="36"/>
  <c r="Q108" i="36"/>
  <c r="P117" i="36"/>
  <c r="G59" i="36"/>
  <c r="G57" i="36"/>
  <c r="G55" i="36"/>
  <c r="G60" i="36"/>
  <c r="G58" i="30"/>
  <c r="E60" i="30"/>
  <c r="F60" i="36"/>
  <c r="E60" i="36"/>
  <c r="F60" i="30"/>
  <c r="R108" i="36"/>
  <c r="G57" i="30"/>
  <c r="R112" i="36"/>
  <c r="R23" i="36"/>
  <c r="G54" i="30"/>
  <c r="Q60" i="36"/>
  <c r="Q62" i="36" s="1"/>
  <c r="Q42" i="36"/>
  <c r="Q44" i="36" s="1"/>
  <c r="Q25" i="36"/>
  <c r="Q27" i="36" s="1"/>
  <c r="Q78" i="36"/>
  <c r="Q80" i="36"/>
  <c r="D4" i="22"/>
  <c r="E4" i="22" s="1"/>
  <c r="BL67" i="36" l="1"/>
  <c r="AJ77" i="36"/>
  <c r="N74" i="36" s="1"/>
  <c r="N76" i="36" s="1"/>
  <c r="BM32" i="36"/>
  <c r="AK35" i="36"/>
  <c r="AL20" i="36"/>
  <c r="N25" i="36" s="1"/>
  <c r="N27" i="36" s="1"/>
  <c r="BN15" i="36"/>
  <c r="BZ27" i="36"/>
  <c r="BM27" i="36" s="1"/>
  <c r="AK27" i="36" s="1"/>
  <c r="V16" i="36"/>
  <c r="V18" i="36" s="1"/>
  <c r="Z18" i="36" s="1"/>
  <c r="C10" i="36" s="1"/>
  <c r="BZ26" i="36"/>
  <c r="BM26" i="36" s="1"/>
  <c r="AK26" i="36" s="1"/>
  <c r="BZ24" i="36"/>
  <c r="BM24" i="36" s="1"/>
  <c r="AK24" i="36" s="1"/>
  <c r="BZ23" i="36"/>
  <c r="BM23" i="36" s="1"/>
  <c r="AK23" i="36" s="1"/>
  <c r="BZ22" i="36"/>
  <c r="BM22" i="36" s="1"/>
  <c r="AK22" i="36" s="1"/>
  <c r="BZ21" i="36"/>
  <c r="BM21" i="36" s="1"/>
  <c r="AK21" i="36" s="1"/>
  <c r="BZ20" i="36"/>
  <c r="BM20" i="36" s="1"/>
  <c r="AK20" i="36" s="1"/>
  <c r="BZ18" i="36"/>
  <c r="BM18" i="36" s="1"/>
  <c r="BZ19" i="36"/>
  <c r="BM19" i="36" s="1"/>
  <c r="AK19" i="36" s="1"/>
  <c r="BW40" i="36"/>
  <c r="BJ40" i="36" s="1"/>
  <c r="AH40" i="36" s="1"/>
  <c r="BW37" i="36"/>
  <c r="BJ37" i="36" s="1"/>
  <c r="AH37" i="36" s="1"/>
  <c r="BW44" i="36"/>
  <c r="BJ44" i="36" s="1"/>
  <c r="AH44" i="36" s="1"/>
  <c r="BW41" i="36"/>
  <c r="BJ41" i="36" s="1"/>
  <c r="AH41" i="36" s="1"/>
  <c r="BW43" i="36"/>
  <c r="BJ43" i="36" s="1"/>
  <c r="AH43" i="36" s="1"/>
  <c r="BW38" i="36"/>
  <c r="BJ38" i="36" s="1"/>
  <c r="AH38" i="36" s="1"/>
  <c r="BW36" i="36"/>
  <c r="BJ36" i="36" s="1"/>
  <c r="AH36" i="36" s="1"/>
  <c r="BW42" i="36"/>
  <c r="BJ42" i="36" s="1"/>
  <c r="AH42" i="36" s="1"/>
  <c r="BW35" i="36"/>
  <c r="BJ35" i="36" s="1"/>
  <c r="BS40" i="36"/>
  <c r="BS37" i="36"/>
  <c r="BS44" i="36"/>
  <c r="BF44" i="36" s="1"/>
  <c r="AD44" i="36" s="1"/>
  <c r="BS41" i="36"/>
  <c r="V33" i="36"/>
  <c r="V35" i="36" s="1"/>
  <c r="BS43" i="36"/>
  <c r="BS38" i="36"/>
  <c r="BF38" i="36" s="1"/>
  <c r="AD38" i="36" s="1"/>
  <c r="BS36" i="36"/>
  <c r="BS42" i="36"/>
  <c r="BS39" i="36"/>
  <c r="BF39" i="36" s="1"/>
  <c r="AD39" i="36" s="1"/>
  <c r="R62" i="36"/>
  <c r="X104" i="36"/>
  <c r="X106" i="36" s="1"/>
  <c r="Z106" i="36" s="1"/>
  <c r="C15" i="36" s="1"/>
  <c r="CA112" i="36"/>
  <c r="BN112" i="36" s="1"/>
  <c r="AL112" i="36" s="1"/>
  <c r="CA109" i="36"/>
  <c r="BN109" i="36" s="1"/>
  <c r="AL109" i="36" s="1"/>
  <c r="CA111" i="36"/>
  <c r="BN111" i="36" s="1"/>
  <c r="AL111" i="36" s="1"/>
  <c r="O114" i="36" s="1"/>
  <c r="O116" i="36" s="1"/>
  <c r="O117" i="36" s="1"/>
  <c r="CA106" i="36"/>
  <c r="BN106" i="36" s="1"/>
  <c r="AL106" i="36" s="1"/>
  <c r="CA115" i="36"/>
  <c r="BN115" i="36" s="1"/>
  <c r="AL115" i="36" s="1"/>
  <c r="CA110" i="36"/>
  <c r="BN110" i="36" s="1"/>
  <c r="AL110" i="36" s="1"/>
  <c r="CA107" i="36"/>
  <c r="BN107" i="36" s="1"/>
  <c r="AL107" i="36" s="1"/>
  <c r="CA113" i="36"/>
  <c r="BN113" i="36" s="1"/>
  <c r="AL113" i="36" s="1"/>
  <c r="N114" i="36" s="1"/>
  <c r="N116" i="36" s="1"/>
  <c r="CA108" i="36"/>
  <c r="BN108" i="36" s="1"/>
  <c r="AL108" i="36" s="1"/>
  <c r="W50" i="36"/>
  <c r="W52" i="36" s="1"/>
  <c r="BX61" i="36"/>
  <c r="BK61" i="36" s="1"/>
  <c r="AI61" i="36" s="1"/>
  <c r="Q56" i="36" s="1"/>
  <c r="Q58" i="36" s="1"/>
  <c r="BX59" i="36"/>
  <c r="BK59" i="36" s="1"/>
  <c r="AI59" i="36" s="1"/>
  <c r="BX54" i="36"/>
  <c r="BK54" i="36" s="1"/>
  <c r="AI54" i="36" s="1"/>
  <c r="BX56" i="36"/>
  <c r="BK56" i="36" s="1"/>
  <c r="AI56" i="36" s="1"/>
  <c r="BX52" i="36"/>
  <c r="BK52" i="36" s="1"/>
  <c r="BX60" i="36"/>
  <c r="BK60" i="36" s="1"/>
  <c r="AI60" i="36" s="1"/>
  <c r="P56" i="36" s="1"/>
  <c r="P58" i="36" s="1"/>
  <c r="BX55" i="36"/>
  <c r="BK55" i="36" s="1"/>
  <c r="AI55" i="36" s="1"/>
  <c r="BX58" i="36"/>
  <c r="BK58" i="36" s="1"/>
  <c r="AI58" i="36" s="1"/>
  <c r="BX53" i="36"/>
  <c r="BK53" i="36" s="1"/>
  <c r="AI53" i="36" s="1"/>
  <c r="N78" i="36"/>
  <c r="N80" i="36" s="1"/>
  <c r="V50" i="36"/>
  <c r="V52" i="36" s="1"/>
  <c r="Z52" i="36" s="1"/>
  <c r="C12" i="36" s="1"/>
  <c r="BZ61" i="36"/>
  <c r="BM61" i="36" s="1"/>
  <c r="AK61" i="36" s="1"/>
  <c r="BZ57" i="36"/>
  <c r="BM57" i="36" s="1"/>
  <c r="AK57" i="36" s="1"/>
  <c r="BZ55" i="36"/>
  <c r="BM55" i="36" s="1"/>
  <c r="AK55" i="36" s="1"/>
  <c r="BZ58" i="36"/>
  <c r="BM58" i="36" s="1"/>
  <c r="AK58" i="36" s="1"/>
  <c r="BZ56" i="36"/>
  <c r="BM56" i="36" s="1"/>
  <c r="AK56" i="36" s="1"/>
  <c r="BZ53" i="36"/>
  <c r="BM53" i="36" s="1"/>
  <c r="AK53" i="36" s="1"/>
  <c r="BZ52" i="36"/>
  <c r="BM52" i="36" s="1"/>
  <c r="BZ60" i="36"/>
  <c r="BM60" i="36" s="1"/>
  <c r="AK60" i="36" s="1"/>
  <c r="BZ54" i="36"/>
  <c r="BM54" i="36" s="1"/>
  <c r="AK54" i="36" s="1"/>
  <c r="AJ113" i="36"/>
  <c r="N110" i="36" s="1"/>
  <c r="N112" i="36" s="1"/>
  <c r="BL103" i="36"/>
  <c r="O42" i="36"/>
  <c r="O44" i="36" s="1"/>
  <c r="N42" i="36"/>
  <c r="N44" i="36" s="1"/>
  <c r="W33" i="36"/>
  <c r="W35" i="36" s="1"/>
  <c r="BY43" i="36"/>
  <c r="BL43" i="36" s="1"/>
  <c r="AJ43" i="36" s="1"/>
  <c r="P38" i="36" s="1"/>
  <c r="P40" i="36" s="1"/>
  <c r="R40" i="36" s="1"/>
  <c r="BY38" i="36"/>
  <c r="BL38" i="36" s="1"/>
  <c r="AJ38" i="36" s="1"/>
  <c r="BY36" i="36"/>
  <c r="BL36" i="36" s="1"/>
  <c r="AJ36" i="36" s="1"/>
  <c r="BY42" i="36"/>
  <c r="BL42" i="36" s="1"/>
  <c r="AJ42" i="36" s="1"/>
  <c r="BY39" i="36"/>
  <c r="BL39" i="36" s="1"/>
  <c r="AJ39" i="36" s="1"/>
  <c r="BY40" i="36"/>
  <c r="BL40" i="36" s="1"/>
  <c r="AJ40" i="36" s="1"/>
  <c r="BY37" i="36"/>
  <c r="BL37" i="36" s="1"/>
  <c r="AJ37" i="36" s="1"/>
  <c r="BY44" i="36"/>
  <c r="BL44" i="36" s="1"/>
  <c r="AJ44" i="36" s="1"/>
  <c r="Q38" i="36" s="1"/>
  <c r="Q40" i="36" s="1"/>
  <c r="BY35" i="36"/>
  <c r="BL35" i="36" s="1"/>
  <c r="BU43" i="36"/>
  <c r="BH43" i="36" s="1"/>
  <c r="AF43" i="36" s="1"/>
  <c r="BU38" i="36"/>
  <c r="BH38" i="36" s="1"/>
  <c r="AF38" i="36" s="1"/>
  <c r="BU44" i="36"/>
  <c r="BH44" i="36" s="1"/>
  <c r="AF44" i="36" s="1"/>
  <c r="BU41" i="36"/>
  <c r="BH41" i="36" s="1"/>
  <c r="AF41" i="36" s="1"/>
  <c r="BU35" i="36"/>
  <c r="BH35" i="36" s="1"/>
  <c r="BU40" i="36"/>
  <c r="BH40" i="36" s="1"/>
  <c r="AF40" i="36" s="1"/>
  <c r="BU36" i="36"/>
  <c r="BH36" i="36" s="1"/>
  <c r="AF36" i="36" s="1"/>
  <c r="BU42" i="36"/>
  <c r="BH42" i="36" s="1"/>
  <c r="AF42" i="36" s="1"/>
  <c r="BU39" i="36"/>
  <c r="BH39" i="36" s="1"/>
  <c r="AF39" i="36" s="1"/>
  <c r="O78" i="36"/>
  <c r="O80" i="36" s="1"/>
  <c r="BW76" i="36"/>
  <c r="BJ76" i="36" s="1"/>
  <c r="AH76" i="36" s="1"/>
  <c r="BW78" i="36"/>
  <c r="BJ78" i="36" s="1"/>
  <c r="AH78" i="36" s="1"/>
  <c r="BW75" i="36"/>
  <c r="BJ75" i="36" s="1"/>
  <c r="AH75" i="36" s="1"/>
  <c r="BW71" i="36"/>
  <c r="BJ71" i="36" s="1"/>
  <c r="AH71" i="36" s="1"/>
  <c r="V68" i="36"/>
  <c r="V70" i="36" s="1"/>
  <c r="Z70" i="36" s="1"/>
  <c r="C13" i="36" s="1"/>
  <c r="BW79" i="36"/>
  <c r="BJ79" i="36" s="1"/>
  <c r="AH79" i="36" s="1"/>
  <c r="BW72" i="36"/>
  <c r="BJ72" i="36" s="1"/>
  <c r="AH72" i="36" s="1"/>
  <c r="BW77" i="36"/>
  <c r="BJ77" i="36" s="1"/>
  <c r="AH77" i="36" s="1"/>
  <c r="BW73" i="36"/>
  <c r="BJ73" i="36" s="1"/>
  <c r="AH73" i="36" s="1"/>
  <c r="BW70" i="36"/>
  <c r="BJ70" i="36" s="1"/>
  <c r="BX91" i="36"/>
  <c r="BK91" i="36" s="1"/>
  <c r="AI91" i="36" s="1"/>
  <c r="BX95" i="36"/>
  <c r="BK95" i="36" s="1"/>
  <c r="AI95" i="36" s="1"/>
  <c r="BX92" i="36"/>
  <c r="BK92" i="36" s="1"/>
  <c r="AI92" i="36" s="1"/>
  <c r="BX89" i="36"/>
  <c r="BK89" i="36" s="1"/>
  <c r="AI89" i="36" s="1"/>
  <c r="BX97" i="36"/>
  <c r="BK97" i="36" s="1"/>
  <c r="AI97" i="36" s="1"/>
  <c r="BX96" i="36"/>
  <c r="BK96" i="36" s="1"/>
  <c r="AI96" i="36" s="1"/>
  <c r="BX94" i="36"/>
  <c r="BK94" i="36" s="1"/>
  <c r="AI94" i="36" s="1"/>
  <c r="BX90" i="36"/>
  <c r="BK90" i="36" s="1"/>
  <c r="AI90" i="36" s="1"/>
  <c r="BX88" i="36"/>
  <c r="BK88" i="36" s="1"/>
  <c r="AM71" i="36"/>
  <c r="BO67" i="36"/>
  <c r="BO10" i="36" s="1"/>
  <c r="BO13" i="36" s="1"/>
  <c r="DR95" i="36"/>
  <c r="DP95" i="36" s="1"/>
  <c r="DR89" i="36"/>
  <c r="DP89" i="36" s="1"/>
  <c r="DR97" i="36"/>
  <c r="DP97" i="36" s="1"/>
  <c r="Y86" i="36" s="1"/>
  <c r="Y88" i="36" s="1"/>
  <c r="DR87" i="36"/>
  <c r="DP87" i="36" s="1"/>
  <c r="DR88" i="36"/>
  <c r="DP88" i="36" s="1"/>
  <c r="DR92" i="36"/>
  <c r="DP92" i="36" s="1"/>
  <c r="DR96" i="36"/>
  <c r="DP96" i="36" s="1"/>
  <c r="BI117" i="30"/>
  <c r="BI103" i="30"/>
  <c r="V16" i="30"/>
  <c r="V18" i="30" s="1"/>
  <c r="BZ22" i="30"/>
  <c r="BM22" i="30" s="1"/>
  <c r="AK22" i="30" s="1"/>
  <c r="BZ20" i="30"/>
  <c r="BM20" i="30" s="1"/>
  <c r="AK20" i="30" s="1"/>
  <c r="BZ21" i="30"/>
  <c r="BM21" i="30" s="1"/>
  <c r="AK21" i="30" s="1"/>
  <c r="BZ19" i="30"/>
  <c r="BM19" i="30" s="1"/>
  <c r="BZ18" i="30"/>
  <c r="BM18" i="30" s="1"/>
  <c r="AK18" i="30" s="1"/>
  <c r="BZ27" i="30"/>
  <c r="BM27" i="30" s="1"/>
  <c r="AK27" i="30" s="1"/>
  <c r="BZ24" i="30"/>
  <c r="BM24" i="30" s="1"/>
  <c r="AK24" i="30" s="1"/>
  <c r="BZ23" i="30"/>
  <c r="BM23" i="30" s="1"/>
  <c r="AK23" i="30" s="1"/>
  <c r="BZ26" i="30"/>
  <c r="BM26" i="30" s="1"/>
  <c r="AK26" i="30" s="1"/>
  <c r="BZ25" i="30"/>
  <c r="W33" i="30"/>
  <c r="BY42" i="30"/>
  <c r="BL42" i="30" s="1"/>
  <c r="AJ42" i="30" s="1"/>
  <c r="BY40" i="30"/>
  <c r="BL40" i="30" s="1"/>
  <c r="AJ40" i="30" s="1"/>
  <c r="BY37" i="30"/>
  <c r="BL37" i="30" s="1"/>
  <c r="AJ37" i="30" s="1"/>
  <c r="BY43" i="30"/>
  <c r="BL43" i="30" s="1"/>
  <c r="AJ43" i="30" s="1"/>
  <c r="BY36" i="30"/>
  <c r="BL36" i="30" s="1"/>
  <c r="BY41" i="30"/>
  <c r="BY38" i="30"/>
  <c r="BL38" i="30" s="1"/>
  <c r="AJ38" i="30" s="1"/>
  <c r="BY44" i="30"/>
  <c r="BL44" i="30" s="1"/>
  <c r="AJ44" i="30" s="1"/>
  <c r="Q38" i="30" s="1"/>
  <c r="Q40" i="30" s="1"/>
  <c r="BY39" i="30"/>
  <c r="BL39" i="30" s="1"/>
  <c r="AJ39" i="30" s="1"/>
  <c r="BY35" i="30"/>
  <c r="BL35" i="30" s="1"/>
  <c r="AJ35" i="30" s="1"/>
  <c r="BU43" i="30"/>
  <c r="BH43" i="30" s="1"/>
  <c r="AF43" i="30" s="1"/>
  <c r="BU38" i="30"/>
  <c r="BH38" i="30" s="1"/>
  <c r="AF38" i="30" s="1"/>
  <c r="BU44" i="30"/>
  <c r="BH44" i="30" s="1"/>
  <c r="AF44" i="30" s="1"/>
  <c r="BU41" i="30"/>
  <c r="BH41" i="30" s="1"/>
  <c r="AF41" i="30" s="1"/>
  <c r="BU36" i="30"/>
  <c r="BH36" i="30" s="1"/>
  <c r="BU40" i="30"/>
  <c r="BH40" i="30" s="1"/>
  <c r="AF40" i="30" s="1"/>
  <c r="BU37" i="30"/>
  <c r="BU42" i="30"/>
  <c r="BH42" i="30" s="1"/>
  <c r="AF42" i="30" s="1"/>
  <c r="BU39" i="30"/>
  <c r="BH39" i="30" s="1"/>
  <c r="AF39" i="30" s="1"/>
  <c r="BU35" i="30"/>
  <c r="BH35" i="30" s="1"/>
  <c r="W35" i="30"/>
  <c r="Z35" i="30" s="1"/>
  <c r="C11" i="30" s="1"/>
  <c r="BX61" i="30"/>
  <c r="BK61" i="30" s="1"/>
  <c r="AI61" i="30" s="1"/>
  <c r="BX59" i="30"/>
  <c r="BK59" i="30" s="1"/>
  <c r="AI59" i="30" s="1"/>
  <c r="BX58" i="30"/>
  <c r="BK58" i="30" s="1"/>
  <c r="AI58" i="30" s="1"/>
  <c r="BX55" i="30"/>
  <c r="BK55" i="30" s="1"/>
  <c r="AI55" i="30" s="1"/>
  <c r="BX53" i="30"/>
  <c r="BK53" i="30" s="1"/>
  <c r="BX60" i="30"/>
  <c r="BK60" i="30" s="1"/>
  <c r="AI60" i="30" s="1"/>
  <c r="BX56" i="30"/>
  <c r="BK56" i="30" s="1"/>
  <c r="AI56" i="30" s="1"/>
  <c r="BX57" i="30"/>
  <c r="BX54" i="30"/>
  <c r="BK54" i="30" s="1"/>
  <c r="AI54" i="30" s="1"/>
  <c r="BX52" i="30"/>
  <c r="BK52" i="30" s="1"/>
  <c r="G55" i="30"/>
  <c r="G60" i="30" s="1"/>
  <c r="BY77" i="30"/>
  <c r="BL77" i="30" s="1"/>
  <c r="AJ77" i="30" s="1"/>
  <c r="BY76" i="30"/>
  <c r="BY74" i="30"/>
  <c r="BL74" i="30" s="1"/>
  <c r="AJ74" i="30" s="1"/>
  <c r="BY71" i="30"/>
  <c r="BL71" i="30" s="1"/>
  <c r="BY70" i="30"/>
  <c r="BL70" i="30" s="1"/>
  <c r="AJ70" i="30" s="1"/>
  <c r="BY79" i="30"/>
  <c r="BL79" i="30" s="1"/>
  <c r="AJ79" i="30" s="1"/>
  <c r="Q74" i="30" s="1"/>
  <c r="Q76" i="30" s="1"/>
  <c r="BY78" i="30"/>
  <c r="BL78" i="30" s="1"/>
  <c r="AJ78" i="30" s="1"/>
  <c r="P74" i="30" s="1"/>
  <c r="P76" i="30" s="1"/>
  <c r="BY75" i="30"/>
  <c r="BL75" i="30" s="1"/>
  <c r="AJ75" i="30" s="1"/>
  <c r="BY72" i="30"/>
  <c r="BL72" i="30" s="1"/>
  <c r="AJ72" i="30" s="1"/>
  <c r="BY73" i="30"/>
  <c r="BL73" i="30" s="1"/>
  <c r="AJ73" i="30" s="1"/>
  <c r="BU78" i="30"/>
  <c r="BH78" i="30" s="1"/>
  <c r="AF78" i="30" s="1"/>
  <c r="BU76" i="30"/>
  <c r="BH76" i="30" s="1"/>
  <c r="AF76" i="30" s="1"/>
  <c r="BU74" i="30"/>
  <c r="BH74" i="30" s="1"/>
  <c r="AF74" i="30" s="1"/>
  <c r="BU71" i="30"/>
  <c r="BH71" i="30" s="1"/>
  <c r="BU70" i="30"/>
  <c r="BH70" i="30" s="1"/>
  <c r="BU79" i="30"/>
  <c r="BH79" i="30" s="1"/>
  <c r="AF79" i="30" s="1"/>
  <c r="BU77" i="30"/>
  <c r="BH77" i="30" s="1"/>
  <c r="AF77" i="30" s="1"/>
  <c r="BU75" i="30"/>
  <c r="BH75" i="30" s="1"/>
  <c r="AF75" i="30" s="1"/>
  <c r="BU72" i="30"/>
  <c r="BU73" i="30"/>
  <c r="BH73" i="30" s="1"/>
  <c r="AF73" i="30" s="1"/>
  <c r="X86" i="30"/>
  <c r="X88" i="30" s="1"/>
  <c r="CA91" i="30"/>
  <c r="BN91" i="30" s="1"/>
  <c r="AL91" i="30" s="1"/>
  <c r="CA89" i="30"/>
  <c r="BN89" i="30" s="1"/>
  <c r="CA97" i="30"/>
  <c r="BN97" i="30" s="1"/>
  <c r="AL97" i="30" s="1"/>
  <c r="Q96" i="30" s="1"/>
  <c r="Q98" i="30" s="1"/>
  <c r="CA92" i="30"/>
  <c r="BN92" i="30" s="1"/>
  <c r="AL92" i="30" s="1"/>
  <c r="CA90" i="30"/>
  <c r="BN90" i="30" s="1"/>
  <c r="AL90" i="30" s="1"/>
  <c r="CA88" i="30"/>
  <c r="BN88" i="30" s="1"/>
  <c r="CA96" i="30"/>
  <c r="CA95" i="30"/>
  <c r="BN95" i="30" s="1"/>
  <c r="AL95" i="30" s="1"/>
  <c r="CA94" i="30"/>
  <c r="BN94" i="30" s="1"/>
  <c r="AL94" i="30" s="1"/>
  <c r="CA93" i="30"/>
  <c r="BN93" i="30" s="1"/>
  <c r="AL93" i="30" s="1"/>
  <c r="BW94" i="30"/>
  <c r="BJ94" i="30" s="1"/>
  <c r="AH94" i="30" s="1"/>
  <c r="BW89" i="30"/>
  <c r="BJ89" i="30" s="1"/>
  <c r="BW97" i="30"/>
  <c r="BJ97" i="30" s="1"/>
  <c r="AH97" i="30" s="1"/>
  <c r="BW95" i="30"/>
  <c r="BJ95" i="30" s="1"/>
  <c r="AH95" i="30" s="1"/>
  <c r="BW91" i="30"/>
  <c r="BJ91" i="30" s="1"/>
  <c r="AH91" i="30" s="1"/>
  <c r="BW93" i="30"/>
  <c r="BJ93" i="30" s="1"/>
  <c r="AH93" i="30" s="1"/>
  <c r="BW88" i="30"/>
  <c r="BJ88" i="30" s="1"/>
  <c r="BW96" i="30"/>
  <c r="BJ96" i="30" s="1"/>
  <c r="AH96" i="30" s="1"/>
  <c r="BW92" i="30"/>
  <c r="BW90" i="30"/>
  <c r="BJ90" i="30" s="1"/>
  <c r="AH90" i="30" s="1"/>
  <c r="BS94" i="30"/>
  <c r="BF94" i="30" s="1"/>
  <c r="AD94" i="30" s="1"/>
  <c r="BS89" i="30"/>
  <c r="BF89" i="30" s="1"/>
  <c r="BS96" i="30"/>
  <c r="BF96" i="30" s="1"/>
  <c r="AD96" i="30" s="1"/>
  <c r="BS95" i="30"/>
  <c r="BF95" i="30" s="1"/>
  <c r="AD95" i="30" s="1"/>
  <c r="BS91" i="30"/>
  <c r="BF91" i="30" s="1"/>
  <c r="AD91" i="30" s="1"/>
  <c r="BS93" i="30"/>
  <c r="BF93" i="30" s="1"/>
  <c r="AD93" i="30" s="1"/>
  <c r="BS97" i="30"/>
  <c r="BS92" i="30"/>
  <c r="BF92" i="30" s="1"/>
  <c r="AD92" i="30" s="1"/>
  <c r="BS90" i="30"/>
  <c r="BF90" i="30" s="1"/>
  <c r="AD90" i="30" s="1"/>
  <c r="BZ97" i="30"/>
  <c r="BM97" i="30" s="1"/>
  <c r="AK97" i="30" s="1"/>
  <c r="BZ96" i="30"/>
  <c r="BM96" i="30" s="1"/>
  <c r="AK96" i="30" s="1"/>
  <c r="BZ95" i="30"/>
  <c r="BZ92" i="30"/>
  <c r="BM92" i="30" s="1"/>
  <c r="AK92" i="30" s="1"/>
  <c r="BZ91" i="30"/>
  <c r="BM91" i="30" s="1"/>
  <c r="AK91" i="30" s="1"/>
  <c r="BZ90" i="30"/>
  <c r="BM90" i="30" s="1"/>
  <c r="AK90" i="30" s="1"/>
  <c r="BZ94" i="30"/>
  <c r="BM94" i="30" s="1"/>
  <c r="AK94" i="30" s="1"/>
  <c r="BZ93" i="30"/>
  <c r="BM93" i="30" s="1"/>
  <c r="AK93" i="30" s="1"/>
  <c r="BZ89" i="30"/>
  <c r="BM89" i="30" s="1"/>
  <c r="BZ88" i="30"/>
  <c r="BM88" i="30" s="1"/>
  <c r="AK88" i="30" s="1"/>
  <c r="CA115" i="30"/>
  <c r="BN115" i="30" s="1"/>
  <c r="AL115" i="30" s="1"/>
  <c r="Q114" i="30" s="1"/>
  <c r="Q116" i="30" s="1"/>
  <c r="CA114" i="30"/>
  <c r="X104" i="30"/>
  <c r="X106" i="30" s="1"/>
  <c r="CA112" i="30"/>
  <c r="BN112" i="30" s="1"/>
  <c r="AL112" i="30" s="1"/>
  <c r="CA111" i="30"/>
  <c r="BN111" i="30" s="1"/>
  <c r="AL111" i="30" s="1"/>
  <c r="O114" i="30" s="1"/>
  <c r="O116" i="30" s="1"/>
  <c r="CA107" i="30"/>
  <c r="BN107" i="30" s="1"/>
  <c r="CA106" i="30"/>
  <c r="BN106" i="30" s="1"/>
  <c r="AL106" i="30" s="1"/>
  <c r="CA113" i="30"/>
  <c r="BN113" i="30" s="1"/>
  <c r="AL113" i="30" s="1"/>
  <c r="CA110" i="30"/>
  <c r="BN110" i="30" s="1"/>
  <c r="AL110" i="30" s="1"/>
  <c r="CA109" i="30"/>
  <c r="BN109" i="30" s="1"/>
  <c r="AL109" i="30" s="1"/>
  <c r="CA108" i="30"/>
  <c r="BN108" i="30" s="1"/>
  <c r="AL108" i="30" s="1"/>
  <c r="W104" i="30"/>
  <c r="W106" i="30" s="1"/>
  <c r="BX115" i="30"/>
  <c r="BK115" i="30" s="1"/>
  <c r="AI115" i="30" s="1"/>
  <c r="BX114" i="30"/>
  <c r="BK114" i="30" s="1"/>
  <c r="AI114" i="30" s="1"/>
  <c r="BX113" i="30"/>
  <c r="BK113" i="30" s="1"/>
  <c r="AI113" i="30" s="1"/>
  <c r="BX111" i="30"/>
  <c r="BX109" i="30"/>
  <c r="BK109" i="30" s="1"/>
  <c r="AI109" i="30" s="1"/>
  <c r="BX108" i="30"/>
  <c r="BK108" i="30" s="1"/>
  <c r="AI108" i="30" s="1"/>
  <c r="BX112" i="30"/>
  <c r="BK112" i="30" s="1"/>
  <c r="AI112" i="30" s="1"/>
  <c r="BX110" i="30"/>
  <c r="BK110" i="30" s="1"/>
  <c r="AI110" i="30" s="1"/>
  <c r="BX107" i="30"/>
  <c r="BK107" i="30" s="1"/>
  <c r="BX106" i="30"/>
  <c r="BK106" i="30" s="1"/>
  <c r="L60" i="20"/>
  <c r="BG12" i="30"/>
  <c r="J61" i="20"/>
  <c r="L61" i="20"/>
  <c r="J62" i="20"/>
  <c r="L62" i="20"/>
  <c r="J63" i="20"/>
  <c r="L63" i="20"/>
  <c r="J64" i="20"/>
  <c r="L64" i="20"/>
  <c r="J65" i="20"/>
  <c r="L65" i="20"/>
  <c r="K46" i="20"/>
  <c r="K42" i="20"/>
  <c r="O46" i="20"/>
  <c r="O42" i="20"/>
  <c r="K45" i="20"/>
  <c r="M45" i="20"/>
  <c r="O45" i="20"/>
  <c r="K47" i="20"/>
  <c r="M47" i="20"/>
  <c r="BM15" i="30"/>
  <c r="BZ37" i="30"/>
  <c r="BM37" i="30" s="1"/>
  <c r="AK37" i="30" s="1"/>
  <c r="BZ44" i="30"/>
  <c r="BM44" i="30" s="1"/>
  <c r="AK44" i="30" s="1"/>
  <c r="BZ43" i="30"/>
  <c r="BM43" i="30" s="1"/>
  <c r="AK43" i="30" s="1"/>
  <c r="BZ42" i="30"/>
  <c r="CM17" i="30"/>
  <c r="BY26" i="30"/>
  <c r="BL26" i="30" s="1"/>
  <c r="AJ26" i="30" s="1"/>
  <c r="BY22" i="30"/>
  <c r="BL22" i="30" s="1"/>
  <c r="AJ22" i="30" s="1"/>
  <c r="BY23" i="30"/>
  <c r="BL23" i="30" s="1"/>
  <c r="AJ23" i="30" s="1"/>
  <c r="BY20" i="30"/>
  <c r="BL20" i="30" s="1"/>
  <c r="AJ20" i="30" s="1"/>
  <c r="BY18" i="30"/>
  <c r="BL18" i="30" s="1"/>
  <c r="AJ18" i="30" s="1"/>
  <c r="CL16" i="30"/>
  <c r="BL32" i="30"/>
  <c r="BL67" i="30"/>
  <c r="C69" i="30"/>
  <c r="D63" i="30"/>
  <c r="D65" i="30"/>
  <c r="D67" i="30"/>
  <c r="F44" i="30"/>
  <c r="D44" i="30"/>
  <c r="I44" i="30" s="1"/>
  <c r="F46" i="30"/>
  <c r="D46" i="30"/>
  <c r="I46" i="30" s="1"/>
  <c r="GK79" i="37"/>
  <c r="FZ310" i="37"/>
  <c r="DR94" i="36"/>
  <c r="DP94" i="36" s="1"/>
  <c r="AM107" i="36"/>
  <c r="BO103" i="36"/>
  <c r="W16" i="30"/>
  <c r="W18" i="30" s="1"/>
  <c r="BX23" i="30"/>
  <c r="BX22" i="30"/>
  <c r="BK22" i="30" s="1"/>
  <c r="AI22" i="30" s="1"/>
  <c r="BX21" i="30"/>
  <c r="BK21" i="30" s="1"/>
  <c r="AI21" i="30" s="1"/>
  <c r="BX18" i="30"/>
  <c r="BK18" i="30" s="1"/>
  <c r="BX27" i="30"/>
  <c r="BK27" i="30" s="1"/>
  <c r="AI27" i="30" s="1"/>
  <c r="Q21" i="30" s="1"/>
  <c r="Q23" i="30" s="1"/>
  <c r="BX24" i="30"/>
  <c r="BK24" i="30" s="1"/>
  <c r="AI24" i="30" s="1"/>
  <c r="BX26" i="30"/>
  <c r="BK26" i="30" s="1"/>
  <c r="AI26" i="30" s="1"/>
  <c r="P21" i="30" s="1"/>
  <c r="P23" i="30" s="1"/>
  <c r="BX25" i="30"/>
  <c r="BK25" i="30" s="1"/>
  <c r="AI25" i="30" s="1"/>
  <c r="BX20" i="30"/>
  <c r="BK20" i="30" s="1"/>
  <c r="AI20" i="30" s="1"/>
  <c r="BX19" i="30"/>
  <c r="BK19" i="30" s="1"/>
  <c r="CA40" i="30"/>
  <c r="BN40" i="30" s="1"/>
  <c r="AL40" i="30" s="1"/>
  <c r="O42" i="30" s="1"/>
  <c r="O44" i="30" s="1"/>
  <c r="CA38" i="30"/>
  <c r="BN38" i="30" s="1"/>
  <c r="AL38" i="30" s="1"/>
  <c r="CA36" i="30"/>
  <c r="BN36" i="30" s="1"/>
  <c r="CA35" i="30"/>
  <c r="BN35" i="30" s="1"/>
  <c r="AL35" i="30" s="1"/>
  <c r="CA42" i="30"/>
  <c r="BN42" i="30" s="1"/>
  <c r="AL42" i="30" s="1"/>
  <c r="CA41" i="30"/>
  <c r="BN41" i="30" s="1"/>
  <c r="AL41" i="30" s="1"/>
  <c r="CA39" i="30"/>
  <c r="BN39" i="30" s="1"/>
  <c r="AL39" i="30" s="1"/>
  <c r="CA37" i="30"/>
  <c r="BN37" i="30" s="1"/>
  <c r="AL37" i="30" s="1"/>
  <c r="CA44" i="30"/>
  <c r="BN44" i="30" s="1"/>
  <c r="AL44" i="30" s="1"/>
  <c r="Q42" i="30" s="1"/>
  <c r="Q44" i="30" s="1"/>
  <c r="CA43" i="30"/>
  <c r="BW38" i="30"/>
  <c r="BJ38" i="30" s="1"/>
  <c r="AH38" i="30" s="1"/>
  <c r="BW44" i="30"/>
  <c r="BJ44" i="30" s="1"/>
  <c r="AH44" i="30" s="1"/>
  <c r="BW42" i="30"/>
  <c r="BJ42" i="30" s="1"/>
  <c r="AH42" i="30" s="1"/>
  <c r="BW40" i="30"/>
  <c r="BJ40" i="30" s="1"/>
  <c r="AH40" i="30" s="1"/>
  <c r="BW35" i="30"/>
  <c r="BJ35" i="30" s="1"/>
  <c r="BW39" i="30"/>
  <c r="BW37" i="30"/>
  <c r="BJ37" i="30" s="1"/>
  <c r="AH37" i="30" s="1"/>
  <c r="BW43" i="30"/>
  <c r="BJ43" i="30" s="1"/>
  <c r="AH43" i="30" s="1"/>
  <c r="BW41" i="30"/>
  <c r="BJ41" i="30" s="1"/>
  <c r="AH41" i="30" s="1"/>
  <c r="BW36" i="30"/>
  <c r="BJ36" i="30" s="1"/>
  <c r="BS42" i="30"/>
  <c r="BS38" i="30"/>
  <c r="BF38" i="30" s="1"/>
  <c r="AD38" i="30" s="1"/>
  <c r="BS44" i="30"/>
  <c r="BS40" i="30"/>
  <c r="BS36" i="30"/>
  <c r="BS41" i="30"/>
  <c r="BS37" i="30"/>
  <c r="BS43" i="30"/>
  <c r="BS39" i="30"/>
  <c r="BF39" i="30" s="1"/>
  <c r="AD39" i="30" s="1"/>
  <c r="BS61" i="30"/>
  <c r="BS57" i="30"/>
  <c r="BF57" i="30" s="1"/>
  <c r="AD57" i="30" s="1"/>
  <c r="BS59" i="30"/>
  <c r="BF59" i="30" s="1"/>
  <c r="AD59" i="30" s="1"/>
  <c r="BS55" i="30"/>
  <c r="BF55" i="30" s="1"/>
  <c r="AD55" i="30" s="1"/>
  <c r="BS54" i="30"/>
  <c r="BF54" i="30" s="1"/>
  <c r="AD54" i="30" s="1"/>
  <c r="BS60" i="30"/>
  <c r="BF60" i="30" s="1"/>
  <c r="AD60" i="30" s="1"/>
  <c r="BS58" i="30"/>
  <c r="BF58" i="30" s="1"/>
  <c r="AD58" i="30" s="1"/>
  <c r="BS56" i="30"/>
  <c r="BF56" i="30" s="1"/>
  <c r="AD56" i="30" s="1"/>
  <c r="BS53" i="30"/>
  <c r="BF53" i="30" s="1"/>
  <c r="BW78" i="30"/>
  <c r="BJ78" i="30" s="1"/>
  <c r="AH78" i="30" s="1"/>
  <c r="BW76" i="30"/>
  <c r="BJ76" i="30" s="1"/>
  <c r="AH76" i="30" s="1"/>
  <c r="BW74" i="30"/>
  <c r="BW71" i="30"/>
  <c r="BJ71" i="30" s="1"/>
  <c r="BW70" i="30"/>
  <c r="BJ70" i="30" s="1"/>
  <c r="BW79" i="30"/>
  <c r="BJ79" i="30" s="1"/>
  <c r="AH79" i="30" s="1"/>
  <c r="BW77" i="30"/>
  <c r="BJ77" i="30" s="1"/>
  <c r="AH77" i="30" s="1"/>
  <c r="BW75" i="30"/>
  <c r="BJ75" i="30" s="1"/>
  <c r="AH75" i="30" s="1"/>
  <c r="BW72" i="30"/>
  <c r="BJ72" i="30" s="1"/>
  <c r="AH72" i="30" s="1"/>
  <c r="BW73" i="30"/>
  <c r="BJ73" i="30" s="1"/>
  <c r="AH73" i="30" s="1"/>
  <c r="BY94" i="30"/>
  <c r="BY89" i="30"/>
  <c r="BL89" i="30" s="1"/>
  <c r="BY97" i="30"/>
  <c r="BL97" i="30" s="1"/>
  <c r="AJ97" i="30" s="1"/>
  <c r="BY95" i="30"/>
  <c r="BL95" i="30" s="1"/>
  <c r="AJ95" i="30" s="1"/>
  <c r="BY92" i="30"/>
  <c r="BL92" i="30" s="1"/>
  <c r="AJ92" i="30" s="1"/>
  <c r="BY90" i="30"/>
  <c r="BL90" i="30" s="1"/>
  <c r="AJ90" i="30" s="1"/>
  <c r="BY93" i="30"/>
  <c r="BL93" i="30" s="1"/>
  <c r="AJ93" i="30" s="1"/>
  <c r="BY88" i="30"/>
  <c r="BL88" i="30" s="1"/>
  <c r="AJ88" i="30" s="1"/>
  <c r="BY96" i="30"/>
  <c r="BL96" i="30" s="1"/>
  <c r="AJ96" i="30" s="1"/>
  <c r="BY91" i="30"/>
  <c r="BL91" i="30" s="1"/>
  <c r="AJ91" i="30" s="1"/>
  <c r="BU94" i="30"/>
  <c r="BH94" i="30" s="1"/>
  <c r="AF94" i="30" s="1"/>
  <c r="BU89" i="30"/>
  <c r="BH89" i="30" s="1"/>
  <c r="BU97" i="30"/>
  <c r="BH97" i="30" s="1"/>
  <c r="AF97" i="30" s="1"/>
  <c r="BU95" i="30"/>
  <c r="BH95" i="30" s="1"/>
  <c r="AF95" i="30" s="1"/>
  <c r="BU91" i="30"/>
  <c r="BH91" i="30" s="1"/>
  <c r="AF91" i="30" s="1"/>
  <c r="BU93" i="30"/>
  <c r="BH93" i="30" s="1"/>
  <c r="AF93" i="30" s="1"/>
  <c r="BU88" i="30"/>
  <c r="BH88" i="30" s="1"/>
  <c r="BU96" i="30"/>
  <c r="BH96" i="30" s="1"/>
  <c r="AF96" i="30" s="1"/>
  <c r="BU92" i="30"/>
  <c r="BH92" i="30" s="1"/>
  <c r="AF92" i="30" s="1"/>
  <c r="BU90" i="30"/>
  <c r="W86" i="30"/>
  <c r="W88" i="30" s="1"/>
  <c r="BX97" i="30"/>
  <c r="BK97" i="30" s="1"/>
  <c r="AI97" i="30" s="1"/>
  <c r="Q92" i="30" s="1"/>
  <c r="Q94" i="30" s="1"/>
  <c r="BX96" i="30"/>
  <c r="BK96" i="30" s="1"/>
  <c r="AI96" i="30" s="1"/>
  <c r="P92" i="30" s="1"/>
  <c r="P94" i="30" s="1"/>
  <c r="BX95" i="30"/>
  <c r="BK95" i="30" s="1"/>
  <c r="AI95" i="30" s="1"/>
  <c r="BX91" i="30"/>
  <c r="BK91" i="30" s="1"/>
  <c r="AI91" i="30" s="1"/>
  <c r="BX94" i="30"/>
  <c r="BK94" i="30" s="1"/>
  <c r="AI94" i="30" s="1"/>
  <c r="BX89" i="30"/>
  <c r="BK89" i="30" s="1"/>
  <c r="BX92" i="30"/>
  <c r="BK92" i="30" s="1"/>
  <c r="AI92" i="30" s="1"/>
  <c r="BX90" i="30"/>
  <c r="BK90" i="30" s="1"/>
  <c r="AI90" i="30" s="1"/>
  <c r="BX93" i="30"/>
  <c r="BX88" i="30"/>
  <c r="BK88" i="30" s="1"/>
  <c r="BY108" i="30"/>
  <c r="BL108" i="30" s="1"/>
  <c r="AJ108" i="30" s="1"/>
  <c r="BY113" i="30"/>
  <c r="BL113" i="30" s="1"/>
  <c r="AJ113" i="30" s="1"/>
  <c r="BY111" i="30"/>
  <c r="BL111" i="30" s="1"/>
  <c r="AJ111" i="30" s="1"/>
  <c r="BY109" i="30"/>
  <c r="BL109" i="30" s="1"/>
  <c r="AJ109" i="30" s="1"/>
  <c r="BY106" i="30"/>
  <c r="BL106" i="30" s="1"/>
  <c r="AJ106" i="30" s="1"/>
  <c r="BY115" i="30"/>
  <c r="BL115" i="30" s="1"/>
  <c r="AJ115" i="30" s="1"/>
  <c r="BY114" i="30"/>
  <c r="BL114" i="30" s="1"/>
  <c r="AJ114" i="30" s="1"/>
  <c r="BY112" i="30"/>
  <c r="BY110" i="30"/>
  <c r="BL110" i="30" s="1"/>
  <c r="AJ110" i="30" s="1"/>
  <c r="BY107" i="30"/>
  <c r="BL107" i="30" s="1"/>
  <c r="BZ115" i="30"/>
  <c r="BM115" i="30" s="1"/>
  <c r="AK115" i="30" s="1"/>
  <c r="BZ114" i="30"/>
  <c r="BM114" i="30" s="1"/>
  <c r="AK114" i="30" s="1"/>
  <c r="BZ113" i="30"/>
  <c r="BZ108" i="30"/>
  <c r="BM108" i="30" s="1"/>
  <c r="AK108" i="30" s="1"/>
  <c r="V104" i="30"/>
  <c r="V106" i="30" s="1"/>
  <c r="Z106" i="30" s="1"/>
  <c r="C15" i="30" s="1"/>
  <c r="BZ112" i="30"/>
  <c r="BM112" i="30" s="1"/>
  <c r="AK112" i="30" s="1"/>
  <c r="BZ111" i="30"/>
  <c r="BM111" i="30" s="1"/>
  <c r="AK111" i="30" s="1"/>
  <c r="BZ110" i="30"/>
  <c r="BM110" i="30" s="1"/>
  <c r="AK110" i="30" s="1"/>
  <c r="BZ109" i="30"/>
  <c r="BM109" i="30" s="1"/>
  <c r="AK109" i="30" s="1"/>
  <c r="BZ107" i="30"/>
  <c r="BM107" i="30" s="1"/>
  <c r="BZ106" i="30"/>
  <c r="BM106" i="30" s="1"/>
  <c r="AK106" i="30" s="1"/>
  <c r="B18" i="17"/>
  <c r="BM85" i="30"/>
  <c r="F43" i="30"/>
  <c r="C32" i="30"/>
  <c r="E44" i="30"/>
  <c r="B23" i="30" s="1"/>
  <c r="B33" i="30"/>
  <c r="F45" i="30"/>
  <c r="C34" i="30"/>
  <c r="E46" i="30"/>
  <c r="B25" i="30" s="1"/>
  <c r="B35" i="30"/>
  <c r="F47" i="30"/>
  <c r="FU7" i="37"/>
  <c r="FS7" i="37"/>
  <c r="FQ7" i="37"/>
  <c r="FO7" i="37"/>
  <c r="BY19" i="30"/>
  <c r="BL19" i="30" s="1"/>
  <c r="BY21" i="30"/>
  <c r="BL21" i="30" s="1"/>
  <c r="AJ21" i="30" s="1"/>
  <c r="BY24" i="30"/>
  <c r="BY25" i="30"/>
  <c r="BL25" i="30" s="1"/>
  <c r="AJ25" i="30" s="1"/>
  <c r="BW19" i="30"/>
  <c r="BJ19" i="30" s="1"/>
  <c r="BW21" i="30"/>
  <c r="BJ21" i="30" s="1"/>
  <c r="AH21" i="30" s="1"/>
  <c r="BW24" i="30"/>
  <c r="BJ24" i="30" s="1"/>
  <c r="AH24" i="30" s="1"/>
  <c r="BW25" i="30"/>
  <c r="BJ25" i="30" s="1"/>
  <c r="AH25" i="30" s="1"/>
  <c r="BU19" i="30"/>
  <c r="BH19" i="30" s="1"/>
  <c r="BU21" i="30"/>
  <c r="BH21" i="30" s="1"/>
  <c r="AF21" i="30" s="1"/>
  <c r="BU24" i="30"/>
  <c r="BH24" i="30" s="1"/>
  <c r="AF24" i="30" s="1"/>
  <c r="BU25" i="30"/>
  <c r="BH25" i="30" s="1"/>
  <c r="AF25" i="30" s="1"/>
  <c r="BS19" i="30"/>
  <c r="BF19" i="30" s="1"/>
  <c r="BS23" i="30"/>
  <c r="BF23" i="30" s="1"/>
  <c r="AD23" i="30" s="1"/>
  <c r="BS22" i="30"/>
  <c r="BF22" i="30" s="1"/>
  <c r="AD22" i="30" s="1"/>
  <c r="BS74" i="30"/>
  <c r="BF74" i="30" s="1"/>
  <c r="BS75" i="30"/>
  <c r="BF75" i="30" s="1"/>
  <c r="AD75" i="30" s="1"/>
  <c r="BS77" i="30"/>
  <c r="BF77" i="30" s="1"/>
  <c r="AD77" i="30" s="1"/>
  <c r="BU52" i="30"/>
  <c r="BH52" i="30" s="1"/>
  <c r="BU55" i="30"/>
  <c r="BH55" i="30" s="1"/>
  <c r="BU59" i="30"/>
  <c r="BH59" i="30" s="1"/>
  <c r="AF59" i="30" s="1"/>
  <c r="BU58" i="30"/>
  <c r="BH58" i="30" s="1"/>
  <c r="AF58" i="30" s="1"/>
  <c r="BZ36" i="30"/>
  <c r="BM36" i="30" s="1"/>
  <c r="BZ35" i="30"/>
  <c r="BM35" i="30" s="1"/>
  <c r="AK35" i="30" s="1"/>
  <c r="BZ38" i="30"/>
  <c r="BM38" i="30" s="1"/>
  <c r="AK38" i="30" s="1"/>
  <c r="BZ39" i="30"/>
  <c r="BM39" i="30" s="1"/>
  <c r="AK39" i="30" s="1"/>
  <c r="BZ40" i="30"/>
  <c r="BM40" i="30" s="1"/>
  <c r="AK40" i="30" s="1"/>
  <c r="BZ41" i="30"/>
  <c r="BM41" i="30" s="1"/>
  <c r="AK41" i="30" s="1"/>
  <c r="BX37" i="30"/>
  <c r="BK37" i="30" s="1"/>
  <c r="BX40" i="30"/>
  <c r="BX42" i="30"/>
  <c r="BK42" i="30" s="1"/>
  <c r="AI42" i="30" s="1"/>
  <c r="BX43" i="30"/>
  <c r="BK43" i="30" s="1"/>
  <c r="AI43" i="30" s="1"/>
  <c r="P38" i="30" s="1"/>
  <c r="P40" i="30" s="1"/>
  <c r="BW109" i="30"/>
  <c r="BJ109" i="30" s="1"/>
  <c r="BW111" i="30"/>
  <c r="BJ111" i="30" s="1"/>
  <c r="AH111" i="30" s="1"/>
  <c r="BW113" i="30"/>
  <c r="BJ113" i="30" s="1"/>
  <c r="AH113" i="30" s="1"/>
  <c r="BW106" i="30"/>
  <c r="BJ106" i="30" s="1"/>
  <c r="AH106" i="30" s="1"/>
  <c r="BU109" i="30"/>
  <c r="BH109" i="30" s="1"/>
  <c r="AF109" i="30" s="1"/>
  <c r="BU111" i="30"/>
  <c r="BH111" i="30" s="1"/>
  <c r="AF111" i="30" s="1"/>
  <c r="BU113" i="30"/>
  <c r="BH113" i="30" s="1"/>
  <c r="AF113" i="30" s="1"/>
  <c r="BU106" i="30"/>
  <c r="BH106" i="30" s="1"/>
  <c r="BS110" i="30"/>
  <c r="BF110" i="30" s="1"/>
  <c r="BS111" i="30"/>
  <c r="BF111" i="30" s="1"/>
  <c r="AD111" i="30" s="1"/>
  <c r="O106" i="30" s="1"/>
  <c r="O108" i="30" s="1"/>
  <c r="BS113" i="30"/>
  <c r="BF113" i="30" s="1"/>
  <c r="AD113" i="30" s="1"/>
  <c r="BS114" i="30"/>
  <c r="BF114" i="30" s="1"/>
  <c r="AD114" i="30" s="1"/>
  <c r="P106" i="30" s="1"/>
  <c r="P108" i="30" s="1"/>
  <c r="BS115" i="30"/>
  <c r="CA18" i="30"/>
  <c r="BN18" i="30" s="1"/>
  <c r="CA19" i="30"/>
  <c r="BN19" i="30" s="1"/>
  <c r="CA26" i="30"/>
  <c r="CA22" i="30"/>
  <c r="BN22" i="30" s="1"/>
  <c r="AL22" i="30" s="1"/>
  <c r="CA23" i="30"/>
  <c r="BN23" i="30" s="1"/>
  <c r="AL23" i="30" s="1"/>
  <c r="O25" i="30" s="1"/>
  <c r="O27" i="30" s="1"/>
  <c r="C33" i="30"/>
  <c r="C35" i="30"/>
  <c r="DR60" i="30"/>
  <c r="DP60" i="30" s="1"/>
  <c r="D55" i="30"/>
  <c r="D60" i="30" s="1"/>
  <c r="DR59" i="30"/>
  <c r="DP59" i="30" s="1"/>
  <c r="DR53" i="30"/>
  <c r="DP53" i="30" s="1"/>
  <c r="DR51" i="30"/>
  <c r="DP51" i="30" s="1"/>
  <c r="DR61" i="30"/>
  <c r="DP61" i="30" s="1"/>
  <c r="Y50" i="30" s="1"/>
  <c r="Y52" i="30" s="1"/>
  <c r="DR58" i="30"/>
  <c r="DP58" i="30" s="1"/>
  <c r="W50" i="30" s="1"/>
  <c r="W52" i="30" s="1"/>
  <c r="DR56" i="30"/>
  <c r="CA78" i="30"/>
  <c r="CA79" i="30"/>
  <c r="BN79" i="30" s="1"/>
  <c r="AL79" i="30" s="1"/>
  <c r="Q78" i="30" s="1"/>
  <c r="Q80" i="30" s="1"/>
  <c r="DR91" i="30"/>
  <c r="DP91" i="30" s="1"/>
  <c r="DR87" i="30"/>
  <c r="DP87" i="30" s="1"/>
  <c r="B3" i="20"/>
  <c r="D3" i="20"/>
  <c r="F3" i="20"/>
  <c r="B4" i="20"/>
  <c r="D4" i="20"/>
  <c r="F4" i="20"/>
  <c r="B5" i="20"/>
  <c r="D5" i="20"/>
  <c r="F5" i="20"/>
  <c r="B6" i="20"/>
  <c r="D6" i="20"/>
  <c r="F6" i="20"/>
  <c r="B7" i="20"/>
  <c r="D7" i="20"/>
  <c r="F7" i="20"/>
  <c r="C29" i="20"/>
  <c r="B32" i="20"/>
  <c r="C37" i="20"/>
  <c r="B38" i="20"/>
  <c r="D38" i="20"/>
  <c r="C39" i="20"/>
  <c r="C41" i="20"/>
  <c r="J41" i="20"/>
  <c r="J44" i="20" s="1"/>
  <c r="L41" i="20"/>
  <c r="N41" i="20"/>
  <c r="N46" i="20" s="1"/>
  <c r="R41" i="20"/>
  <c r="T41" i="20"/>
  <c r="V41" i="20"/>
  <c r="L42" i="20"/>
  <c r="K43" i="20"/>
  <c r="M43" i="20"/>
  <c r="O43" i="20"/>
  <c r="C45" i="20"/>
  <c r="E45" i="20"/>
  <c r="B46" i="20"/>
  <c r="D46" i="20"/>
  <c r="B47" i="20"/>
  <c r="D47" i="20"/>
  <c r="B48" i="20"/>
  <c r="D48" i="20"/>
  <c r="B49" i="20"/>
  <c r="D49" i="20"/>
  <c r="B50" i="20"/>
  <c r="D50" i="20"/>
  <c r="N52" i="20"/>
  <c r="N53" i="20"/>
  <c r="B54" i="20"/>
  <c r="N54" i="20"/>
  <c r="N63" i="20" s="1"/>
  <c r="B55" i="20"/>
  <c r="B56" i="20"/>
  <c r="N56" i="20"/>
  <c r="B57" i="20"/>
  <c r="B58" i="20"/>
  <c r="J32" i="21"/>
  <c r="J74" i="21" s="1"/>
  <c r="J34" i="21"/>
  <c r="J76" i="21" s="1"/>
  <c r="J36" i="21"/>
  <c r="J78" i="21" s="1"/>
  <c r="G73" i="21"/>
  <c r="H74" i="21"/>
  <c r="G75" i="21"/>
  <c r="H76" i="21"/>
  <c r="G77" i="21"/>
  <c r="H78" i="21"/>
  <c r="D54" i="36"/>
  <c r="D60" i="36" s="1"/>
  <c r="AB8" i="28"/>
  <c r="AB9" i="28" s="1"/>
  <c r="Y8" i="27"/>
  <c r="R8" i="26"/>
  <c r="B68" i="36"/>
  <c r="B36" i="36" s="1"/>
  <c r="B66" i="36"/>
  <c r="B34" i="36" s="1"/>
  <c r="B64" i="36"/>
  <c r="B32" i="36" s="1"/>
  <c r="C68" i="36"/>
  <c r="D68" i="36" s="1"/>
  <c r="C66" i="36"/>
  <c r="D66" i="36" s="1"/>
  <c r="C64" i="36"/>
  <c r="D64" i="36" s="1"/>
  <c r="B46" i="36"/>
  <c r="B44" i="36"/>
  <c r="C47" i="36"/>
  <c r="C45" i="36"/>
  <c r="C43" i="36"/>
  <c r="B47" i="30"/>
  <c r="B45" i="30"/>
  <c r="E45" i="30" s="1"/>
  <c r="B24" i="30" s="1"/>
  <c r="B43" i="30"/>
  <c r="E43" i="30" s="1"/>
  <c r="B22" i="30" s="1"/>
  <c r="FA519" i="37"/>
  <c r="DT519" i="37"/>
  <c r="CX519" i="37"/>
  <c r="BQ519" i="37"/>
  <c r="CM519" i="37"/>
  <c r="EE519" i="37"/>
  <c r="FL519" i="37"/>
  <c r="DI462" i="37"/>
  <c r="CX462" i="37"/>
  <c r="BQ462" i="37"/>
  <c r="FL462" i="37"/>
  <c r="DW227" i="37"/>
  <c r="DY227" i="37"/>
  <c r="EZ227" i="37"/>
  <c r="ED227" i="37"/>
  <c r="ET227" i="37"/>
  <c r="EH227" i="37"/>
  <c r="EO227" i="37"/>
  <c r="EU227" i="37"/>
  <c r="ES227" i="37"/>
  <c r="DX227" i="37"/>
  <c r="EV227" i="37"/>
  <c r="DZ227" i="37"/>
  <c r="EJ227" i="37"/>
  <c r="EI227" i="37"/>
  <c r="EK227" i="37"/>
  <c r="EU98" i="37"/>
  <c r="CH98" i="37"/>
  <c r="DZ98" i="37"/>
  <c r="EV98" i="37"/>
  <c r="CG98" i="37"/>
  <c r="CW98" i="37"/>
  <c r="EO98" i="37"/>
  <c r="EK98" i="37"/>
  <c r="DY98" i="37"/>
  <c r="CL98" i="37"/>
  <c r="ED98" i="37"/>
  <c r="EZ98" i="37"/>
  <c r="CR98" i="37"/>
  <c r="EJ98" i="37"/>
  <c r="CS98" i="37"/>
  <c r="BQ98" i="37"/>
  <c r="FU504" i="37"/>
  <c r="FR504" i="37"/>
  <c r="FO504" i="37"/>
  <c r="FT504" i="37"/>
  <c r="FV504" i="37"/>
  <c r="FS504" i="37"/>
  <c r="DW425" i="37"/>
  <c r="DZ425" i="37"/>
  <c r="EC425" i="37"/>
  <c r="CO425" i="37"/>
  <c r="CR425" i="37"/>
  <c r="CS425" i="37"/>
  <c r="EK425" i="37"/>
  <c r="EN425" i="37"/>
  <c r="EO425" i="37"/>
  <c r="DY425" i="37"/>
  <c r="DV425" i="37"/>
  <c r="ED425" i="37"/>
  <c r="CP425" i="37"/>
  <c r="CV425" i="37"/>
  <c r="CW425" i="37"/>
  <c r="EH425" i="37"/>
  <c r="EG425" i="37"/>
  <c r="EJ425" i="37"/>
  <c r="FP178" i="37"/>
  <c r="FQ178" i="37"/>
  <c r="FS178" i="37"/>
  <c r="FT178" i="37"/>
  <c r="FU178" i="37"/>
  <c r="FR178" i="37"/>
  <c r="FO178" i="37"/>
  <c r="FT501" i="37"/>
  <c r="FQ501" i="37"/>
  <c r="FR501" i="37"/>
  <c r="FP501" i="37"/>
  <c r="FV501" i="37"/>
  <c r="FS501" i="37"/>
  <c r="EX464" i="37"/>
  <c r="EU464" i="37"/>
  <c r="FG464" i="37"/>
  <c r="EB464" i="37"/>
  <c r="DY464" i="37"/>
  <c r="ER464" i="37"/>
  <c r="FF464" i="37"/>
  <c r="FE464" i="37"/>
  <c r="DV464" i="37"/>
  <c r="ET464" i="37"/>
  <c r="FD464" i="37"/>
  <c r="FC464" i="37"/>
  <c r="DX464" i="37"/>
  <c r="EV464" i="37"/>
  <c r="ES464" i="37"/>
  <c r="FI464" i="37"/>
  <c r="DZ464" i="37"/>
  <c r="DW464" i="37"/>
  <c r="FR321" i="37"/>
  <c r="FQ321" i="37"/>
  <c r="FT321" i="37"/>
  <c r="FU321" i="37"/>
  <c r="FV321" i="37"/>
  <c r="FN321" i="37"/>
  <c r="FO321" i="37"/>
  <c r="FP321" i="37"/>
  <c r="FS321" i="37"/>
  <c r="FQ57" i="37"/>
  <c r="FR57" i="37"/>
  <c r="FS57" i="37"/>
  <c r="FP57" i="37"/>
  <c r="FV57" i="37"/>
  <c r="FN57" i="37"/>
  <c r="FX57" i="37" s="1"/>
  <c r="FY57" i="37" s="1"/>
  <c r="FZ57" i="37" s="1"/>
  <c r="FO57" i="37"/>
  <c r="FQ146" i="37"/>
  <c r="FR146" i="37"/>
  <c r="FO146" i="37"/>
  <c r="FP146" i="37"/>
  <c r="FV146" i="37"/>
  <c r="FS146" i="37"/>
  <c r="FU176" i="37"/>
  <c r="FV176" i="37"/>
  <c r="FN176" i="37"/>
  <c r="FO176" i="37"/>
  <c r="FQ176" i="37"/>
  <c r="FR176" i="37"/>
  <c r="FS176" i="37"/>
  <c r="BQ484" i="37"/>
  <c r="EW484" i="37"/>
  <c r="EU484" i="37"/>
  <c r="EV484" i="37"/>
  <c r="CS484" i="37"/>
  <c r="CT484" i="37"/>
  <c r="CP484" i="37"/>
  <c r="ES484" i="37"/>
  <c r="EZ484" i="37"/>
  <c r="CR484" i="37"/>
  <c r="EX484" i="37"/>
  <c r="CU484" i="37"/>
  <c r="CW484" i="37"/>
  <c r="FA379" i="37"/>
  <c r="EE379" i="37"/>
  <c r="CX379" i="37"/>
  <c r="BQ379" i="37"/>
  <c r="DT379" i="37"/>
  <c r="FO302" i="37"/>
  <c r="FU302" i="37"/>
  <c r="FV302" i="37"/>
  <c r="FS302" i="37"/>
  <c r="FR302" i="37"/>
  <c r="FQ302" i="37"/>
  <c r="FR282" i="37"/>
  <c r="FV282" i="37"/>
  <c r="FO282" i="37"/>
  <c r="FX282" i="37" s="1"/>
  <c r="FY282" i="37" s="1"/>
  <c r="FZ282" i="37" s="1"/>
  <c r="FQ282" i="37"/>
  <c r="EE553" i="37"/>
  <c r="BQ553" i="37"/>
  <c r="FL553" i="37"/>
  <c r="GJ553" i="37" s="1"/>
  <c r="FT502" i="37"/>
  <c r="FR502" i="37"/>
  <c r="FO502" i="37"/>
  <c r="FQ502" i="37"/>
  <c r="FS502" i="37"/>
  <c r="EU403" i="37"/>
  <c r="DY403" i="37"/>
  <c r="DV403" i="37"/>
  <c r="ED403" i="37"/>
  <c r="EV403" i="37"/>
  <c r="EB403" i="37"/>
  <c r="CP403" i="37"/>
  <c r="CR403" i="37"/>
  <c r="CS403" i="37"/>
  <c r="ES403" i="37"/>
  <c r="DW403" i="37"/>
  <c r="DZ403" i="37"/>
  <c r="ER403" i="37"/>
  <c r="EZ403" i="37"/>
  <c r="EX403" i="37"/>
  <c r="CO403" i="37"/>
  <c r="CW403" i="37"/>
  <c r="CU403" i="37"/>
  <c r="EW76" i="37"/>
  <c r="CG76" i="37"/>
  <c r="CH76" i="37"/>
  <c r="EV76" i="37"/>
  <c r="CT76" i="37"/>
  <c r="CW76" i="37"/>
  <c r="EL76" i="37"/>
  <c r="EJ76" i="37"/>
  <c r="EU76" i="37"/>
  <c r="CI76" i="37"/>
  <c r="CL76" i="37"/>
  <c r="EZ76" i="37"/>
  <c r="GH76" i="37" s="1"/>
  <c r="CR76" i="37"/>
  <c r="CS76" i="37"/>
  <c r="EK76" i="37"/>
  <c r="EO76" i="37"/>
  <c r="GG76" i="37" s="1"/>
  <c r="FU28" i="37"/>
  <c r="FV28" i="37"/>
  <c r="FN28" i="37"/>
  <c r="FO28" i="37"/>
  <c r="FT28" i="37"/>
  <c r="FS28" i="37"/>
  <c r="FR28" i="37"/>
  <c r="FQ28" i="37"/>
  <c r="CL524" i="37"/>
  <c r="ED524" i="37"/>
  <c r="CG524" i="37"/>
  <c r="EB524" i="37"/>
  <c r="EV524" i="37"/>
  <c r="CR524" i="37"/>
  <c r="EX524" i="37"/>
  <c r="CU524" i="37"/>
  <c r="EU524" i="37"/>
  <c r="CH524" i="37"/>
  <c r="DZ524" i="37"/>
  <c r="CJ524" i="37"/>
  <c r="EZ524" i="37"/>
  <c r="DY524" i="37"/>
  <c r="CW524" i="37"/>
  <c r="CS524" i="37"/>
  <c r="BQ524" i="37"/>
  <c r="EU458" i="37"/>
  <c r="DY458" i="37"/>
  <c r="DZ458" i="37"/>
  <c r="EB458" i="37"/>
  <c r="FF458" i="37"/>
  <c r="CP458" i="37"/>
  <c r="FG458" i="37"/>
  <c r="CS458" i="37"/>
  <c r="ES458" i="37"/>
  <c r="DW458" i="37"/>
  <c r="EV458" i="37"/>
  <c r="EX458" i="37"/>
  <c r="FI458" i="37"/>
  <c r="FD458" i="37"/>
  <c r="CR458" i="37"/>
  <c r="CU458" i="37"/>
  <c r="EU392" i="37"/>
  <c r="DY392" i="37"/>
  <c r="ED392" i="37"/>
  <c r="DN392" i="37"/>
  <c r="CP392" i="37"/>
  <c r="DL392" i="37"/>
  <c r="EB392" i="37"/>
  <c r="CR392" i="37"/>
  <c r="ES392" i="37"/>
  <c r="DW392" i="37"/>
  <c r="EZ392" i="37"/>
  <c r="DS392" i="37"/>
  <c r="EX392" i="37"/>
  <c r="DQ392" i="37"/>
  <c r="CU392" i="37"/>
  <c r="CW392" i="37"/>
  <c r="FP343" i="37"/>
  <c r="FQ343" i="37"/>
  <c r="FR343" i="37"/>
  <c r="FS343" i="37"/>
  <c r="FT343" i="37"/>
  <c r="FU343" i="37"/>
  <c r="FV343" i="37"/>
  <c r="FN343" i="37"/>
  <c r="FX343" i="37" s="1"/>
  <c r="FY343" i="37" s="1"/>
  <c r="FZ343" i="37" s="1"/>
  <c r="FO343" i="37"/>
  <c r="FS91" i="37"/>
  <c r="FP91" i="37"/>
  <c r="FQ91" i="37"/>
  <c r="FO91" i="37"/>
  <c r="FU91" i="37"/>
  <c r="FS53" i="37"/>
  <c r="FV53" i="37"/>
  <c r="FO53" i="37"/>
  <c r="FQ53" i="37"/>
  <c r="BQ116" i="37"/>
  <c r="DY116" i="37"/>
  <c r="EC116" i="37"/>
  <c r="DZ116" i="37"/>
  <c r="FF116" i="37"/>
  <c r="CR116" i="37"/>
  <c r="CP116" i="37"/>
  <c r="EK116" i="37"/>
  <c r="EN116" i="37"/>
  <c r="EJ116" i="37"/>
  <c r="DW116" i="37"/>
  <c r="FJ116" i="37"/>
  <c r="CV116" i="37"/>
  <c r="FD116" i="37"/>
  <c r="FG116" i="37"/>
  <c r="EH116" i="37"/>
  <c r="CS116" i="37"/>
  <c r="FQ66" i="37"/>
  <c r="FR66" i="37"/>
  <c r="FO66" i="37"/>
  <c r="FP66" i="37"/>
  <c r="FV66" i="37"/>
  <c r="FS66" i="37"/>
  <c r="FP45" i="37"/>
  <c r="FV45" i="37"/>
  <c r="FS45" i="37"/>
  <c r="FT45" i="37"/>
  <c r="FQ45" i="37"/>
  <c r="FR45" i="37"/>
  <c r="FN179" i="37"/>
  <c r="FO179" i="37"/>
  <c r="FU179" i="37"/>
  <c r="FV179" i="37"/>
  <c r="FS179" i="37"/>
  <c r="FP179" i="37"/>
  <c r="FQ179" i="37"/>
  <c r="FA492" i="37"/>
  <c r="DT492" i="37"/>
  <c r="BQ492" i="37"/>
  <c r="FL492" i="37"/>
  <c r="FS301" i="37"/>
  <c r="FT301" i="37"/>
  <c r="FP301" i="37"/>
  <c r="FN301" i="37"/>
  <c r="FO301" i="37"/>
  <c r="FR301" i="37"/>
  <c r="FV301" i="37"/>
  <c r="CX287" i="37"/>
  <c r="FA287" i="37"/>
  <c r="BQ287" i="37"/>
  <c r="FL287" i="37"/>
  <c r="FA454" i="37"/>
  <c r="FL454" i="37"/>
  <c r="BQ454" i="37"/>
  <c r="EE454" i="37"/>
  <c r="FA227" i="37"/>
  <c r="GJ227" i="37" s="1"/>
  <c r="EE227" i="37"/>
  <c r="BQ227" i="37"/>
  <c r="EP227" i="37"/>
  <c r="EU219" i="37"/>
  <c r="CG219" i="37"/>
  <c r="EV219" i="37"/>
  <c r="CL219" i="37"/>
  <c r="EJ219" i="37"/>
  <c r="EL219" i="37"/>
  <c r="CT219" i="37"/>
  <c r="CR219" i="37"/>
  <c r="EW219" i="37"/>
  <c r="EZ219" i="37"/>
  <c r="CI219" i="37"/>
  <c r="CH219" i="37"/>
  <c r="EK219" i="37"/>
  <c r="EO219" i="37"/>
  <c r="CW219" i="37"/>
  <c r="CS219" i="37"/>
  <c r="FA211" i="37"/>
  <c r="EE211" i="37"/>
  <c r="BQ211" i="37"/>
  <c r="FL211" i="37"/>
  <c r="FT358" i="37"/>
  <c r="FV358" i="37"/>
  <c r="FN358" i="37"/>
  <c r="FS358" i="37"/>
  <c r="FQ358" i="37"/>
  <c r="FR358" i="37"/>
  <c r="FR329" i="37"/>
  <c r="FQ329" i="37"/>
  <c r="FT329" i="37"/>
  <c r="FU329" i="37"/>
  <c r="FV329" i="37"/>
  <c r="FN329" i="37"/>
  <c r="FO329" i="37"/>
  <c r="FP329" i="37"/>
  <c r="FS329" i="37"/>
  <c r="FV88" i="37"/>
  <c r="FO88" i="37"/>
  <c r="FU88" i="37"/>
  <c r="FS88" i="37"/>
  <c r="FT88" i="37"/>
  <c r="FQ88" i="37"/>
  <c r="FU203" i="37"/>
  <c r="FV203" i="37"/>
  <c r="FS203" i="37"/>
  <c r="FP203" i="37"/>
  <c r="FQ203" i="37"/>
  <c r="FR203" i="37"/>
  <c r="FO203" i="37"/>
  <c r="EQ158" i="37"/>
  <c r="GG158" i="37" s="1"/>
  <c r="FB158" i="37"/>
  <c r="FO311" i="37"/>
  <c r="FR311" i="37"/>
  <c r="FQ311" i="37"/>
  <c r="FT311" i="37"/>
  <c r="FU311" i="37"/>
  <c r="FP311" i="37"/>
  <c r="FT355" i="37"/>
  <c r="FV355" i="37"/>
  <c r="FN355" i="37"/>
  <c r="FO355" i="37"/>
  <c r="FQ355" i="37"/>
  <c r="FR355" i="37"/>
  <c r="FS355" i="37"/>
  <c r="FN96" i="37"/>
  <c r="FO96" i="37"/>
  <c r="FU96" i="37"/>
  <c r="FS96" i="37"/>
  <c r="FP96" i="37"/>
  <c r="FQ96" i="37"/>
  <c r="FP149" i="37"/>
  <c r="FR149" i="37"/>
  <c r="FO149" i="37"/>
  <c r="FQ149" i="37"/>
  <c r="FS149" i="37"/>
  <c r="FU43" i="37"/>
  <c r="FV43" i="37"/>
  <c r="FS43" i="37"/>
  <c r="FP43" i="37"/>
  <c r="FQ43" i="37"/>
  <c r="FR43" i="37"/>
  <c r="EW144" i="37"/>
  <c r="ES144" i="37"/>
  <c r="EZ144" i="37"/>
  <c r="EL144" i="37"/>
  <c r="EK144" i="37"/>
  <c r="EO144" i="37"/>
  <c r="EU144" i="37"/>
  <c r="EV144" i="37"/>
  <c r="ET144" i="37"/>
  <c r="EH144" i="37"/>
  <c r="EJ144" i="37"/>
  <c r="EI144" i="37"/>
  <c r="BQ38" i="37"/>
  <c r="FH38" i="37"/>
  <c r="EI38" i="37"/>
  <c r="FF38" i="37"/>
  <c r="FG38" i="37"/>
  <c r="EJ38" i="37"/>
  <c r="EL38" i="37"/>
  <c r="FJ38" i="37"/>
  <c r="FE38" i="37"/>
  <c r="EN38" i="37"/>
  <c r="EK38" i="37"/>
  <c r="BQ490" i="37"/>
  <c r="CY490" i="37" s="1"/>
  <c r="FY490" i="37" s="1"/>
  <c r="FZ490" i="37" s="1"/>
  <c r="CX490" i="37"/>
  <c r="BQ385" i="37"/>
  <c r="CX385" i="37"/>
  <c r="FA385" i="37"/>
  <c r="EE385" i="37"/>
  <c r="FL385" i="37"/>
  <c r="CM39" i="37"/>
  <c r="EP39" i="37"/>
  <c r="BQ39" i="37"/>
  <c r="FR288" i="37"/>
  <c r="FO288" i="37"/>
  <c r="FX288" i="37" s="1"/>
  <c r="FY288" i="37" s="1"/>
  <c r="FZ288" i="37" s="1"/>
  <c r="FP377" i="37"/>
  <c r="FV377" i="37"/>
  <c r="FN377" i="37"/>
  <c r="FU377" i="37"/>
  <c r="FT377" i="37"/>
  <c r="FQ377" i="37"/>
  <c r="FR377" i="37"/>
  <c r="FO377" i="37"/>
  <c r="FA215" i="37"/>
  <c r="BQ215" i="37"/>
  <c r="FB215" i="37" s="1"/>
  <c r="FY215" i="37" s="1"/>
  <c r="FZ215" i="37" s="1"/>
  <c r="BQ569" i="37"/>
  <c r="DW569" i="37"/>
  <c r="CV569" i="37"/>
  <c r="CR569" i="37"/>
  <c r="FG569" i="37"/>
  <c r="EC569" i="37"/>
  <c r="CS569" i="37"/>
  <c r="FF569" i="37"/>
  <c r="CU569" i="37"/>
  <c r="DZ569" i="37"/>
  <c r="DY569" i="37"/>
  <c r="FD569" i="37"/>
  <c r="EB569" i="37"/>
  <c r="CP569" i="37"/>
  <c r="FJ569" i="37"/>
  <c r="FI569" i="37"/>
  <c r="FT357" i="37"/>
  <c r="FV357" i="37"/>
  <c r="FN357" i="37"/>
  <c r="FO357" i="37"/>
  <c r="FQ357" i="37"/>
  <c r="FR357" i="37"/>
  <c r="FS357" i="37"/>
  <c r="FU348" i="37"/>
  <c r="FR348" i="37"/>
  <c r="FO348" i="37"/>
  <c r="FT348" i="37"/>
  <c r="FQ348" i="37"/>
  <c r="FS348" i="37"/>
  <c r="EU340" i="37"/>
  <c r="EV340" i="37"/>
  <c r="CR340" i="37"/>
  <c r="FH340" i="37"/>
  <c r="FG340" i="37"/>
  <c r="CP340" i="37"/>
  <c r="EL340" i="37"/>
  <c r="EH340" i="37"/>
  <c r="EK340" i="37"/>
  <c r="EW340" i="37"/>
  <c r="ES340" i="37"/>
  <c r="FF340" i="37"/>
  <c r="CS340" i="37"/>
  <c r="FD340" i="37"/>
  <c r="CT340" i="37"/>
  <c r="EJ340" i="37"/>
  <c r="DL81" i="37"/>
  <c r="CR81" i="37"/>
  <c r="DR81" i="37"/>
  <c r="DS81" i="37"/>
  <c r="CP81" i="37"/>
  <c r="EJ81" i="37"/>
  <c r="EL81" i="37"/>
  <c r="DP81" i="37"/>
  <c r="CV81" i="37"/>
  <c r="CW81" i="37"/>
  <c r="DN81" i="37"/>
  <c r="CT81" i="37"/>
  <c r="EN81" i="37"/>
  <c r="EO81" i="37"/>
  <c r="EH81" i="37"/>
  <c r="FP177" i="37"/>
  <c r="FR177" i="37"/>
  <c r="FO177" i="37"/>
  <c r="FT177" i="37"/>
  <c r="FQ177" i="37"/>
  <c r="FS177" i="37"/>
  <c r="EU119" i="37"/>
  <c r="DY119" i="37"/>
  <c r="EB119" i="37"/>
  <c r="DZ119" i="37"/>
  <c r="EV119" i="37"/>
  <c r="CR119" i="37"/>
  <c r="CP119" i="37"/>
  <c r="CU119" i="37"/>
  <c r="ES119" i="37"/>
  <c r="DW119" i="37"/>
  <c r="EX119" i="37"/>
  <c r="ED119" i="37"/>
  <c r="EZ119" i="37"/>
  <c r="CS119" i="37"/>
  <c r="CW119" i="37"/>
  <c r="DW459" i="37"/>
  <c r="EX459" i="37"/>
  <c r="DD459" i="37"/>
  <c r="DZ459" i="37"/>
  <c r="ER459" i="37"/>
  <c r="EZ459" i="37"/>
  <c r="CO459" i="37"/>
  <c r="CW459" i="37"/>
  <c r="CU459" i="37"/>
  <c r="DH459" i="37"/>
  <c r="DH582" i="37" s="1"/>
  <c r="ES459" i="37"/>
  <c r="EB459" i="37"/>
  <c r="CZ459" i="37"/>
  <c r="DV459" i="37"/>
  <c r="ED459" i="37"/>
  <c r="EV459" i="37"/>
  <c r="CP459" i="37"/>
  <c r="DA459" i="37"/>
  <c r="CS459" i="37"/>
  <c r="DF459" i="37"/>
  <c r="DY401" i="37"/>
  <c r="CJ401" i="37"/>
  <c r="CJ582" i="37" s="1"/>
  <c r="EB401" i="37"/>
  <c r="FF401" i="37"/>
  <c r="DQ401" i="37"/>
  <c r="DN401" i="37"/>
  <c r="EU401" i="37"/>
  <c r="CG401" i="37"/>
  <c r="EX401" i="37"/>
  <c r="FI401" i="37"/>
  <c r="CR401" i="37"/>
  <c r="CU401" i="37"/>
  <c r="FS60" i="37"/>
  <c r="FP60" i="37"/>
  <c r="FQ60" i="37"/>
  <c r="FV60" i="37"/>
  <c r="FO60" i="37"/>
  <c r="FU60" i="37"/>
  <c r="DU86" i="37"/>
  <c r="CY86" i="37"/>
  <c r="GC86" i="37" s="1"/>
  <c r="EQ86" i="37"/>
  <c r="GG86" i="37" s="1"/>
  <c r="EU556" i="37"/>
  <c r="ET556" i="37"/>
  <c r="EV556" i="37"/>
  <c r="FI556" i="37"/>
  <c r="FH556" i="37"/>
  <c r="FG556" i="37"/>
  <c r="BQ556" i="37"/>
  <c r="EW556" i="37"/>
  <c r="ES556" i="37"/>
  <c r="EX556" i="37"/>
  <c r="FF556" i="37"/>
  <c r="FE556" i="37"/>
  <c r="FD556" i="37"/>
  <c r="BQ198" i="37"/>
  <c r="EQ198" i="37" s="1"/>
  <c r="EP198" i="37"/>
  <c r="FO511" i="37"/>
  <c r="FP511" i="37"/>
  <c r="FQ511" i="37"/>
  <c r="FR511" i="37"/>
  <c r="FT511" i="37"/>
  <c r="FU511" i="37"/>
  <c r="CT435" i="37"/>
  <c r="EX435" i="37"/>
  <c r="CP435" i="37"/>
  <c r="EV435" i="37"/>
  <c r="ES435" i="37"/>
  <c r="CW435" i="37"/>
  <c r="CU435" i="37"/>
  <c r="EU435" i="37"/>
  <c r="EZ435" i="37"/>
  <c r="EW435" i="37"/>
  <c r="CR435" i="37"/>
  <c r="CS435" i="37"/>
  <c r="CG505" i="37"/>
  <c r="CJ505" i="37"/>
  <c r="EC505" i="37"/>
  <c r="DZ505" i="37"/>
  <c r="FJ505" i="37"/>
  <c r="FI505" i="37"/>
  <c r="CR505" i="37"/>
  <c r="CU505" i="37"/>
  <c r="BQ505" i="37"/>
  <c r="DY505" i="37"/>
  <c r="CK505" i="37"/>
  <c r="CK583" i="37" s="1"/>
  <c r="EB505" i="37"/>
  <c r="CH505" i="37"/>
  <c r="FG505" i="37"/>
  <c r="FF505" i="37"/>
  <c r="CV505" i="37"/>
  <c r="CV583" i="37" s="1"/>
  <c r="CS505" i="37"/>
  <c r="EU537" i="37"/>
  <c r="CG537" i="37"/>
  <c r="CL537" i="37"/>
  <c r="ED537" i="37"/>
  <c r="EZ537" i="37"/>
  <c r="CJ537" i="37"/>
  <c r="CR537" i="37"/>
  <c r="CW537" i="37"/>
  <c r="BQ537" i="37"/>
  <c r="DY537" i="37"/>
  <c r="CH537" i="37"/>
  <c r="DZ537" i="37"/>
  <c r="EV537" i="37"/>
  <c r="EB537" i="37"/>
  <c r="EX537" i="37"/>
  <c r="CS537" i="37"/>
  <c r="CU537" i="37"/>
  <c r="FJ561" i="37"/>
  <c r="FE561" i="37"/>
  <c r="FD561" i="37"/>
  <c r="EN561" i="37"/>
  <c r="EK561" i="37"/>
  <c r="EK583" i="37" s="1"/>
  <c r="EH561" i="37"/>
  <c r="EH583" i="37" s="1"/>
  <c r="BQ561" i="37"/>
  <c r="FF561" i="37"/>
  <c r="FH561" i="37"/>
  <c r="FG561" i="37"/>
  <c r="EJ561" i="37"/>
  <c r="EJ583" i="37" s="1"/>
  <c r="EL561" i="37"/>
  <c r="EL583" i="37" s="1"/>
  <c r="EI561" i="37"/>
  <c r="EI583" i="37" s="1"/>
  <c r="GK88" i="37"/>
  <c r="EU222" i="37"/>
  <c r="EZ222" i="37"/>
  <c r="CL222" i="37"/>
  <c r="EX222" i="37"/>
  <c r="CG222" i="37"/>
  <c r="CT222" i="37"/>
  <c r="CU222" i="37"/>
  <c r="CS222" i="37"/>
  <c r="CJ222" i="37"/>
  <c r="EV222" i="37"/>
  <c r="CH222" i="37"/>
  <c r="CI222" i="37"/>
  <c r="EW222" i="37"/>
  <c r="CW222" i="37"/>
  <c r="CR222" i="37"/>
  <c r="EU139" i="37"/>
  <c r="ET139" i="37"/>
  <c r="FF139" i="37"/>
  <c r="FH139" i="37"/>
  <c r="FG139" i="37"/>
  <c r="EI139" i="37"/>
  <c r="BQ139" i="37"/>
  <c r="EW139" i="37"/>
  <c r="EV139" i="37"/>
  <c r="FE139" i="37"/>
  <c r="EJ139" i="37"/>
  <c r="EL139" i="37"/>
  <c r="EK139" i="37"/>
  <c r="EU380" i="37"/>
  <c r="EX380" i="37"/>
  <c r="DY380" i="37"/>
  <c r="FD380" i="37"/>
  <c r="DL380" i="37"/>
  <c r="CR380" i="37"/>
  <c r="DN380" i="37"/>
  <c r="CU380" i="37"/>
  <c r="DW380" i="37"/>
  <c r="EB380" i="37"/>
  <c r="ES380" i="37"/>
  <c r="FI380" i="37"/>
  <c r="DQ380" i="37"/>
  <c r="FF380" i="37"/>
  <c r="CP380" i="37"/>
  <c r="FQ446" i="37"/>
  <c r="FS446" i="37"/>
  <c r="FT446" i="37"/>
  <c r="FR446" i="37"/>
  <c r="FO446" i="37"/>
  <c r="FL466" i="37"/>
  <c r="FA466" i="37"/>
  <c r="BQ466" i="37"/>
  <c r="CX466" i="37"/>
  <c r="BQ495" i="37"/>
  <c r="FL495" i="37"/>
  <c r="FA495" i="37"/>
  <c r="EE531" i="37"/>
  <c r="FL531" i="37"/>
  <c r="CX531" i="37"/>
  <c r="BQ531" i="37"/>
  <c r="FA531" i="37"/>
  <c r="GK381" i="37"/>
  <c r="FA567" i="37"/>
  <c r="BQ567" i="37"/>
  <c r="FL567" i="37"/>
  <c r="FA563" i="37"/>
  <c r="BQ563" i="37"/>
  <c r="FL563" i="37"/>
  <c r="GJ563" i="37" s="1"/>
  <c r="C46" i="20"/>
  <c r="E46" i="20"/>
  <c r="C47" i="20"/>
  <c r="E47" i="20"/>
  <c r="C48" i="20"/>
  <c r="E48" i="20"/>
  <c r="C49" i="20"/>
  <c r="E49" i="20"/>
  <c r="Y8" i="28"/>
  <c r="Y9" i="28" s="1"/>
  <c r="AB8" i="27"/>
  <c r="I42" i="36"/>
  <c r="B63" i="36"/>
  <c r="B67" i="36"/>
  <c r="B65" i="36"/>
  <c r="C63" i="36"/>
  <c r="C67" i="36"/>
  <c r="D67" i="36" s="1"/>
  <c r="C65" i="36"/>
  <c r="D65" i="36" s="1"/>
  <c r="C46" i="36"/>
  <c r="C44" i="36"/>
  <c r="B42" i="30"/>
  <c r="C42" i="30"/>
  <c r="BQ573" i="37"/>
  <c r="EE573" i="37"/>
  <c r="EP573" i="37"/>
  <c r="FA573" i="37"/>
  <c r="FL573" i="37"/>
  <c r="FO307" i="37"/>
  <c r="FQ307" i="37"/>
  <c r="FV307" i="37"/>
  <c r="FS307" i="37"/>
  <c r="FR307" i="37"/>
  <c r="FP307" i="37"/>
  <c r="FN307" i="37"/>
  <c r="FX307" i="37" s="1"/>
  <c r="FY307" i="37" s="1"/>
  <c r="FZ307" i="37" s="1"/>
  <c r="FO283" i="37"/>
  <c r="FR283" i="37"/>
  <c r="FQ283" i="37"/>
  <c r="FS283" i="37"/>
  <c r="FT283" i="37"/>
  <c r="FU283" i="37"/>
  <c r="FP283" i="37"/>
  <c r="FA219" i="37"/>
  <c r="CM219" i="37"/>
  <c r="EP219" i="37"/>
  <c r="BQ219" i="37"/>
  <c r="CX219" i="37"/>
  <c r="FV80" i="37"/>
  <c r="FO80" i="37"/>
  <c r="FS80" i="37"/>
  <c r="FQ80" i="37"/>
  <c r="FS70" i="37"/>
  <c r="FU70" i="37"/>
  <c r="FO70" i="37"/>
  <c r="FX70" i="37" s="1"/>
  <c r="FY70" i="37" s="1"/>
  <c r="FZ70" i="37" s="1"/>
  <c r="FQ70" i="37"/>
  <c r="EU405" i="37"/>
  <c r="DY405" i="37"/>
  <c r="DZ405" i="37"/>
  <c r="EX405" i="37"/>
  <c r="FF405" i="37"/>
  <c r="CR405" i="37"/>
  <c r="FD405" i="37"/>
  <c r="CP405" i="37"/>
  <c r="ES405" i="37"/>
  <c r="DW405" i="37"/>
  <c r="EV405" i="37"/>
  <c r="EB405" i="37"/>
  <c r="FI405" i="37"/>
  <c r="CS405" i="37"/>
  <c r="FG405" i="37"/>
  <c r="CU405" i="37"/>
  <c r="EU87" i="37"/>
  <c r="EZ87" i="37"/>
  <c r="DL87" i="37"/>
  <c r="CW87" i="37"/>
  <c r="DS87" i="37"/>
  <c r="CP87" i="37"/>
  <c r="EO87" i="37"/>
  <c r="EH87" i="37"/>
  <c r="BQ87" i="37"/>
  <c r="EW87" i="37"/>
  <c r="ES87" i="37"/>
  <c r="DP87" i="37"/>
  <c r="CR87" i="37"/>
  <c r="DN87" i="37"/>
  <c r="CT87" i="37"/>
  <c r="EJ87" i="37"/>
  <c r="EL87" i="37"/>
  <c r="FS161" i="37"/>
  <c r="FP161" i="37"/>
  <c r="FR161" i="37"/>
  <c r="FO161" i="37"/>
  <c r="FX161" i="37" s="1"/>
  <c r="FY161" i="37" s="1"/>
  <c r="FZ161" i="37" s="1"/>
  <c r="FQ161" i="37"/>
  <c r="FA442" i="37"/>
  <c r="CX442" i="37"/>
  <c r="BQ442" i="37"/>
  <c r="BQ229" i="37"/>
  <c r="EP229" i="37"/>
  <c r="EE229" i="37"/>
  <c r="EE213" i="37"/>
  <c r="CX213" i="37"/>
  <c r="BQ213" i="37"/>
  <c r="FL213" i="37"/>
  <c r="EP213" i="37"/>
  <c r="FO312" i="37"/>
  <c r="FR312" i="37"/>
  <c r="FQ312" i="37"/>
  <c r="FN312" i="37"/>
  <c r="FT312" i="37"/>
  <c r="FU312" i="37"/>
  <c r="FP312" i="37"/>
  <c r="CX292" i="37"/>
  <c r="EE292" i="37"/>
  <c r="FA292" i="37"/>
  <c r="BQ292" i="37"/>
  <c r="FL292" i="37"/>
  <c r="CM292" i="37"/>
  <c r="FA223" i="37"/>
  <c r="EP223" i="37"/>
  <c r="BQ223" i="37"/>
  <c r="CJ526" i="37"/>
  <c r="EX526" i="37"/>
  <c r="DZ526" i="37"/>
  <c r="FG526" i="37"/>
  <c r="DD526" i="37"/>
  <c r="CU526" i="37"/>
  <c r="BQ526" i="37"/>
  <c r="EB526" i="37"/>
  <c r="CH526" i="37"/>
  <c r="EV526" i="37"/>
  <c r="FI526" i="37"/>
  <c r="CS526" i="37"/>
  <c r="DF526" i="37"/>
  <c r="EF457" i="37"/>
  <c r="GF457" i="37" s="1"/>
  <c r="CY457" i="37"/>
  <c r="GC457" i="37" s="1"/>
  <c r="FB457" i="37"/>
  <c r="DY388" i="37"/>
  <c r="EC388" i="37"/>
  <c r="DQ388" i="37"/>
  <c r="FD388" i="37"/>
  <c r="DN388" i="37"/>
  <c r="FJ388" i="37"/>
  <c r="FI388" i="37"/>
  <c r="CU388" i="37"/>
  <c r="DW388" i="37"/>
  <c r="DL388" i="37"/>
  <c r="CR388" i="37"/>
  <c r="DR388" i="37"/>
  <c r="CP388" i="37"/>
  <c r="FF388" i="37"/>
  <c r="EB388" i="37"/>
  <c r="CV388" i="37"/>
  <c r="DY389" i="37"/>
  <c r="DZ389" i="37"/>
  <c r="EB389" i="37"/>
  <c r="FF389" i="37"/>
  <c r="CV389" i="37"/>
  <c r="CS389" i="37"/>
  <c r="FG389" i="37"/>
  <c r="CU389" i="37"/>
  <c r="DW389" i="37"/>
  <c r="EC389" i="37"/>
  <c r="FJ389" i="37"/>
  <c r="FI389" i="37"/>
  <c r="CR389" i="37"/>
  <c r="FD389" i="37"/>
  <c r="CP389" i="37"/>
  <c r="FB68" i="37"/>
  <c r="GH68" i="37" s="1"/>
  <c r="CY68" i="37"/>
  <c r="GC68" i="37" s="1"/>
  <c r="FM68" i="37"/>
  <c r="EQ68" i="37"/>
  <c r="GG68" i="37" s="1"/>
  <c r="FT171" i="37"/>
  <c r="FU171" i="37"/>
  <c r="FV171" i="37"/>
  <c r="FS171" i="37"/>
  <c r="FP171" i="37"/>
  <c r="FQ171" i="37"/>
  <c r="FR171" i="37"/>
  <c r="FO171" i="37"/>
  <c r="FX171" i="37" s="1"/>
  <c r="FY171" i="37" s="1"/>
  <c r="FZ171" i="37" s="1"/>
  <c r="CN75" i="37"/>
  <c r="GB75" i="37" s="1"/>
  <c r="EQ75" i="37"/>
  <c r="GG75" i="37" s="1"/>
  <c r="CY75" i="37"/>
  <c r="FV145" i="37"/>
  <c r="FS145" i="37"/>
  <c r="FP145" i="37"/>
  <c r="FQ145" i="37"/>
  <c r="FR145" i="37"/>
  <c r="FU145" i="37"/>
  <c r="EU566" i="37"/>
  <c r="EV566" i="37"/>
  <c r="FF566" i="37"/>
  <c r="CR566" i="37"/>
  <c r="FH566" i="37"/>
  <c r="FG566" i="37"/>
  <c r="CT566" i="37"/>
  <c r="EW566" i="37"/>
  <c r="ES566" i="37"/>
  <c r="GH566" i="37" s="1"/>
  <c r="EX566" i="37"/>
  <c r="FI566" i="37"/>
  <c r="CS566" i="37"/>
  <c r="FD566" i="37"/>
  <c r="GI566" i="37" s="1"/>
  <c r="CP566" i="37"/>
  <c r="CU566" i="37"/>
  <c r="EU409" i="37"/>
  <c r="DY409" i="37"/>
  <c r="DV409" i="37"/>
  <c r="ER409" i="37"/>
  <c r="EB409" i="37"/>
  <c r="DL409" i="37"/>
  <c r="DK409" i="37"/>
  <c r="CW409" i="37"/>
  <c r="DS409" i="37"/>
  <c r="CU409" i="37"/>
  <c r="ES409" i="37"/>
  <c r="DW409" i="37"/>
  <c r="ED409" i="37"/>
  <c r="EZ409" i="37"/>
  <c r="EX409" i="37"/>
  <c r="DQ409" i="37"/>
  <c r="CR409" i="37"/>
  <c r="DN409" i="37"/>
  <c r="CP409" i="37"/>
  <c r="CO409" i="37"/>
  <c r="EU362" i="37"/>
  <c r="EV362" i="37"/>
  <c r="FD362" i="37"/>
  <c r="CT362" i="37"/>
  <c r="FF362" i="37"/>
  <c r="CS362" i="37"/>
  <c r="BQ362" i="37"/>
  <c r="EH362" i="37"/>
  <c r="EW362" i="37"/>
  <c r="ES362" i="37"/>
  <c r="FH362" i="37"/>
  <c r="FG362" i="37"/>
  <c r="CP362" i="37"/>
  <c r="CR362" i="37"/>
  <c r="EJ362" i="37"/>
  <c r="EL362" i="37"/>
  <c r="EK362" i="37"/>
  <c r="EU327" i="37"/>
  <c r="ES327" i="37"/>
  <c r="EV327" i="37"/>
  <c r="EW327" i="37"/>
  <c r="BQ327" i="37"/>
  <c r="FB327" i="37" s="1"/>
  <c r="FY327" i="37" s="1"/>
  <c r="FZ327" i="37" s="1"/>
  <c r="ET327" i="37"/>
  <c r="EZ327" i="37"/>
  <c r="ER327" i="37"/>
  <c r="EX327" i="37"/>
  <c r="EW69" i="37"/>
  <c r="ES69" i="37"/>
  <c r="FH69" i="37"/>
  <c r="FG69" i="37"/>
  <c r="CP69" i="37"/>
  <c r="CR69" i="37"/>
  <c r="EL69" i="37"/>
  <c r="EK69" i="37"/>
  <c r="BQ69" i="37"/>
  <c r="EU69" i="37"/>
  <c r="EV69" i="37"/>
  <c r="FD69" i="37"/>
  <c r="CT69" i="37"/>
  <c r="FF69" i="37"/>
  <c r="CS69" i="37"/>
  <c r="EH69" i="37"/>
  <c r="EJ69" i="37"/>
  <c r="FQ55" i="37"/>
  <c r="FO55" i="37"/>
  <c r="FT55" i="37"/>
  <c r="FN55" i="37"/>
  <c r="FX55" i="37" s="1"/>
  <c r="FY55" i="37" s="1"/>
  <c r="FZ55" i="37" s="1"/>
  <c r="EU122" i="37"/>
  <c r="CG122" i="37"/>
  <c r="DX122" i="37"/>
  <c r="FF122" i="37"/>
  <c r="DN122" i="37"/>
  <c r="EJ122" i="37"/>
  <c r="DY122" i="37"/>
  <c r="CF122" i="37"/>
  <c r="ET122" i="37"/>
  <c r="FE122" i="37"/>
  <c r="DM122" i="37"/>
  <c r="EI122" i="37"/>
  <c r="FT521" i="37"/>
  <c r="FS521" i="37"/>
  <c r="FO521" i="37"/>
  <c r="FP521" i="37"/>
  <c r="FR521" i="37"/>
  <c r="FU521" i="37"/>
  <c r="FP375" i="37"/>
  <c r="FO375" i="37"/>
  <c r="FT375" i="37"/>
  <c r="FR375" i="37"/>
  <c r="BQ488" i="37"/>
  <c r="FM488" i="37" s="1"/>
  <c r="FY488" i="37" s="1"/>
  <c r="FZ488" i="37" s="1"/>
  <c r="FL488" i="37"/>
  <c r="CX291" i="37"/>
  <c r="DI291" i="37"/>
  <c r="EP291" i="37"/>
  <c r="BQ291" i="37"/>
  <c r="FL291" i="37"/>
  <c r="EE291" i="37"/>
  <c r="BQ440" i="37"/>
  <c r="CY440" i="37" s="1"/>
  <c r="FY440" i="37" s="1"/>
  <c r="FZ440" i="37" s="1"/>
  <c r="CX440" i="37"/>
  <c r="FP320" i="37"/>
  <c r="FQ320" i="37"/>
  <c r="FO320" i="37"/>
  <c r="FT320" i="37"/>
  <c r="FS320" i="37"/>
  <c r="FR320" i="37"/>
  <c r="FU320" i="37"/>
  <c r="DU192" i="37"/>
  <c r="GE192" i="37" s="1"/>
  <c r="CY192" i="37"/>
  <c r="GC192" i="37" s="1"/>
  <c r="FB192" i="37"/>
  <c r="GH192" i="37" s="1"/>
  <c r="FM192" i="37"/>
  <c r="FQ95" i="37"/>
  <c r="FR95" i="37"/>
  <c r="FS95" i="37"/>
  <c r="FU95" i="37"/>
  <c r="FV95" i="37"/>
  <c r="FN95" i="37"/>
  <c r="FO168" i="37"/>
  <c r="FP168" i="37"/>
  <c r="FQ168" i="37"/>
  <c r="FR168" i="37"/>
  <c r="FT168" i="37"/>
  <c r="FU168" i="37"/>
  <c r="FT117" i="37"/>
  <c r="FQ117" i="37"/>
  <c r="FR117" i="37"/>
  <c r="FO117" i="37"/>
  <c r="FU117" i="37"/>
  <c r="FV117" i="37"/>
  <c r="FN117" i="37"/>
  <c r="FX117" i="37" s="1"/>
  <c r="FY117" i="37" s="1"/>
  <c r="FZ117" i="37" s="1"/>
  <c r="CN520" i="37"/>
  <c r="GB520" i="37" s="1"/>
  <c r="CY520" i="37"/>
  <c r="GC520" i="37" s="1"/>
  <c r="EQ520" i="37"/>
  <c r="FB520" i="37"/>
  <c r="GH520" i="37" s="1"/>
  <c r="FM520" i="37"/>
  <c r="DU520" i="37"/>
  <c r="GE520" i="37" s="1"/>
  <c r="EW78" i="37"/>
  <c r="CG78" i="37"/>
  <c r="CH78" i="37"/>
  <c r="EV78" i="37"/>
  <c r="CR78" i="37"/>
  <c r="CS78" i="37"/>
  <c r="EJ78" i="37"/>
  <c r="EL78" i="37"/>
  <c r="EU78" i="37"/>
  <c r="CI78" i="37"/>
  <c r="CL78" i="37"/>
  <c r="EZ78" i="37"/>
  <c r="CW78" i="37"/>
  <c r="CT78" i="37"/>
  <c r="EO78" i="37"/>
  <c r="EK78" i="37"/>
  <c r="DY196" i="37"/>
  <c r="EC196" i="37"/>
  <c r="ED196" i="37"/>
  <c r="EH196" i="37"/>
  <c r="EN196" i="37"/>
  <c r="EO196" i="37"/>
  <c r="BQ196" i="37"/>
  <c r="DW196" i="37"/>
  <c r="DZ196" i="37"/>
  <c r="DX196" i="37"/>
  <c r="EK196" i="37"/>
  <c r="EJ196" i="37"/>
  <c r="EI196" i="37"/>
  <c r="BQ552" i="37"/>
  <c r="FA552" i="37"/>
  <c r="CX552" i="37"/>
  <c r="BQ439" i="37"/>
  <c r="FL439" i="37"/>
  <c r="CX439" i="37"/>
  <c r="DT439" i="37"/>
  <c r="CX221" i="37"/>
  <c r="EP221" i="37"/>
  <c r="BQ221" i="37"/>
  <c r="FL221" i="37"/>
  <c r="EU314" i="37"/>
  <c r="CG314" i="37"/>
  <c r="DZ314" i="37"/>
  <c r="FG314" i="37"/>
  <c r="FF314" i="37"/>
  <c r="CR314" i="37"/>
  <c r="EX314" i="37"/>
  <c r="BQ314" i="37"/>
  <c r="DY314" i="37"/>
  <c r="CH314" i="37"/>
  <c r="EV314" i="37"/>
  <c r="EB314" i="37"/>
  <c r="FI314" i="37"/>
  <c r="CJ314" i="37"/>
  <c r="CU314" i="37"/>
  <c r="CS314" i="37"/>
  <c r="FR300" i="37"/>
  <c r="FP300" i="37"/>
  <c r="FT300" i="37"/>
  <c r="FQ300" i="37"/>
  <c r="FN300" i="37"/>
  <c r="FX300" i="37" s="1"/>
  <c r="FY300" i="37" s="1"/>
  <c r="FZ300" i="37" s="1"/>
  <c r="FO296" i="37"/>
  <c r="FR296" i="37"/>
  <c r="DW553" i="37"/>
  <c r="EC553" i="37"/>
  <c r="EB553" i="37"/>
  <c r="FD553" i="37"/>
  <c r="FE553" i="37"/>
  <c r="FF553" i="37"/>
  <c r="DZ553" i="37"/>
  <c r="DY553" i="37"/>
  <c r="DX553" i="37"/>
  <c r="FG553" i="37"/>
  <c r="FJ553" i="37"/>
  <c r="FI553" i="37"/>
  <c r="FT486" i="37"/>
  <c r="FS486" i="37"/>
  <c r="FN486" i="37"/>
  <c r="FO486" i="37"/>
  <c r="FP486" i="37"/>
  <c r="FR486" i="37"/>
  <c r="FQ486" i="37"/>
  <c r="BQ460" i="37"/>
  <c r="EE460" i="37"/>
  <c r="CX460" i="37"/>
  <c r="FA460" i="37"/>
  <c r="FL460" i="37"/>
  <c r="FT322" i="37"/>
  <c r="FS322" i="37"/>
  <c r="FV322" i="37"/>
  <c r="FO322" i="37"/>
  <c r="FP322" i="37"/>
  <c r="FQ322" i="37"/>
  <c r="FR322" i="37"/>
  <c r="FU322" i="37"/>
  <c r="FV500" i="37"/>
  <c r="FS500" i="37"/>
  <c r="FP500" i="37"/>
  <c r="FR500" i="37"/>
  <c r="FT500" i="37"/>
  <c r="FU500" i="37"/>
  <c r="FR540" i="37"/>
  <c r="FO540" i="37"/>
  <c r="FP540" i="37"/>
  <c r="FQ540" i="37"/>
  <c r="FT540" i="37"/>
  <c r="FU44" i="37"/>
  <c r="FV44" i="37"/>
  <c r="FS44" i="37"/>
  <c r="FP44" i="37"/>
  <c r="FQ44" i="37"/>
  <c r="FR44" i="37"/>
  <c r="FO44" i="37"/>
  <c r="FX44" i="37" s="1"/>
  <c r="FY44" i="37" s="1"/>
  <c r="FZ44" i="37" s="1"/>
  <c r="DU127" i="37"/>
  <c r="GE127" i="37" s="1"/>
  <c r="FB127" i="37"/>
  <c r="EQ127" i="37"/>
  <c r="GG127" i="37" s="1"/>
  <c r="FU166" i="37"/>
  <c r="FV166" i="37"/>
  <c r="FS166" i="37"/>
  <c r="FP166" i="37"/>
  <c r="FQ166" i="37"/>
  <c r="FR166" i="37"/>
  <c r="FO166" i="37"/>
  <c r="FX166" i="37" s="1"/>
  <c r="FY166" i="37" s="1"/>
  <c r="FZ166" i="37" s="1"/>
  <c r="FJ133" i="37"/>
  <c r="FE133" i="37"/>
  <c r="FD133" i="37"/>
  <c r="EL133" i="37"/>
  <c r="EK133" i="37"/>
  <c r="EJ133" i="37"/>
  <c r="BQ133" i="37"/>
  <c r="FF133" i="37"/>
  <c r="FH133" i="37"/>
  <c r="FG133" i="37"/>
  <c r="EH133" i="37"/>
  <c r="EN133" i="37"/>
  <c r="EI133" i="37"/>
  <c r="CU436" i="37"/>
  <c r="DN436" i="37"/>
  <c r="DL436" i="37"/>
  <c r="CR436" i="37"/>
  <c r="CV436" i="37"/>
  <c r="CW436" i="37"/>
  <c r="CT436" i="37"/>
  <c r="DR436" i="37"/>
  <c r="DS436" i="37"/>
  <c r="DQ436" i="37"/>
  <c r="DP436" i="37"/>
  <c r="CP436" i="37"/>
  <c r="CG315" i="37"/>
  <c r="CI315" i="37"/>
  <c r="CS315" i="37"/>
  <c r="CW315" i="37"/>
  <c r="CU315" i="37"/>
  <c r="CL315" i="37"/>
  <c r="CH315" i="37"/>
  <c r="CJ315" i="37"/>
  <c r="CK315" i="37"/>
  <c r="CK581" i="37" s="1"/>
  <c r="CV315" i="37"/>
  <c r="CR315" i="37"/>
  <c r="CT315" i="37"/>
  <c r="BQ315" i="37"/>
  <c r="EU126" i="37"/>
  <c r="EV126" i="37"/>
  <c r="CR126" i="37"/>
  <c r="CP126" i="37"/>
  <c r="EJ126" i="37"/>
  <c r="CS126" i="37"/>
  <c r="EH126" i="37"/>
  <c r="EW126" i="37"/>
  <c r="ES126" i="37"/>
  <c r="EZ126" i="37"/>
  <c r="CT126" i="37"/>
  <c r="CW126" i="37"/>
  <c r="EO126" i="37"/>
  <c r="EL126" i="37"/>
  <c r="EK126" i="37"/>
  <c r="BQ73" i="37"/>
  <c r="FH73" i="37"/>
  <c r="FG73" i="37"/>
  <c r="CP73" i="37"/>
  <c r="FF73" i="37"/>
  <c r="CR73" i="37"/>
  <c r="EL73" i="37"/>
  <c r="EK73" i="37"/>
  <c r="EJ73" i="37"/>
  <c r="FD73" i="37"/>
  <c r="CT73" i="37"/>
  <c r="FJ73" i="37"/>
  <c r="CV73" i="37"/>
  <c r="CS73" i="37"/>
  <c r="EH73" i="37"/>
  <c r="EN73" i="37"/>
  <c r="FB159" i="37"/>
  <c r="EQ159" i="37"/>
  <c r="GG159" i="37" s="1"/>
  <c r="FB512" i="37"/>
  <c r="GH512" i="37" s="1"/>
  <c r="CY512" i="37"/>
  <c r="GC512" i="37" s="1"/>
  <c r="EF512" i="37"/>
  <c r="GF512" i="37" s="1"/>
  <c r="FM512" i="37"/>
  <c r="DU512" i="37"/>
  <c r="GE512" i="37" s="1"/>
  <c r="BQ199" i="37"/>
  <c r="EQ199" i="37" s="1"/>
  <c r="EP199" i="37"/>
  <c r="EJ118" i="37"/>
  <c r="EI118" i="37"/>
  <c r="EH118" i="37"/>
  <c r="BQ118" i="37"/>
  <c r="EQ118" i="37" s="1"/>
  <c r="EN118" i="37"/>
  <c r="EO118" i="37"/>
  <c r="EL118" i="37"/>
  <c r="EK118" i="37"/>
  <c r="BQ507" i="37"/>
  <c r="DI507" i="37"/>
  <c r="CX507" i="37"/>
  <c r="EE507" i="37"/>
  <c r="FL507" i="37"/>
  <c r="GK282" i="37"/>
  <c r="BQ437" i="37"/>
  <c r="FL437" i="37"/>
  <c r="DT437" i="37"/>
  <c r="CX437" i="37"/>
  <c r="FA437" i="37"/>
  <c r="FA485" i="37"/>
  <c r="CX485" i="37"/>
  <c r="BQ485" i="37"/>
  <c r="FL485" i="37"/>
  <c r="DT485" i="37"/>
  <c r="BQ435" i="37"/>
  <c r="FA435" i="37"/>
  <c r="CX435" i="37"/>
  <c r="BQ494" i="37"/>
  <c r="FL494" i="37"/>
  <c r="CX494" i="37"/>
  <c r="EU509" i="37"/>
  <c r="DY509" i="37"/>
  <c r="EB509" i="37"/>
  <c r="DZ509" i="37"/>
  <c r="FD509" i="37"/>
  <c r="CP509" i="37"/>
  <c r="FI509" i="37"/>
  <c r="CS509" i="37"/>
  <c r="BQ509" i="37"/>
  <c r="ES509" i="37"/>
  <c r="DW509" i="37"/>
  <c r="EX509" i="37"/>
  <c r="EV509" i="37"/>
  <c r="FG509" i="37"/>
  <c r="FF509" i="37"/>
  <c r="CR509" i="37"/>
  <c r="CU509" i="37"/>
  <c r="BQ572" i="37"/>
  <c r="DW572" i="37"/>
  <c r="EX572" i="37"/>
  <c r="ES572" i="37"/>
  <c r="EV572" i="37"/>
  <c r="CS572" i="37"/>
  <c r="FI572" i="37"/>
  <c r="CU572" i="37"/>
  <c r="FG572" i="37"/>
  <c r="EU572" i="37"/>
  <c r="DZ572" i="37"/>
  <c r="DY572" i="37"/>
  <c r="EB572" i="37"/>
  <c r="CR572" i="37"/>
  <c r="FD572" i="37"/>
  <c r="CP572" i="37"/>
  <c r="FF572" i="37"/>
  <c r="CU467" i="37"/>
  <c r="CP467" i="37"/>
  <c r="EZ467" i="37"/>
  <c r="EW467" i="37"/>
  <c r="EX467" i="37"/>
  <c r="CW467" i="37"/>
  <c r="BQ467" i="37"/>
  <c r="CR467" i="37"/>
  <c r="CT467" i="37"/>
  <c r="CS467" i="37"/>
  <c r="EV467" i="37"/>
  <c r="ES467" i="37"/>
  <c r="EU467" i="37"/>
  <c r="BQ555" i="37"/>
  <c r="ES555" i="37"/>
  <c r="DD555" i="37"/>
  <c r="EV555" i="37"/>
  <c r="DB555" i="37"/>
  <c r="DB583" i="37" s="1"/>
  <c r="ET555" i="37"/>
  <c r="FH555" i="37"/>
  <c r="FG555" i="37"/>
  <c r="DA555" i="37"/>
  <c r="FE555" i="37"/>
  <c r="EW555" i="37"/>
  <c r="CZ555" i="37"/>
  <c r="ER555" i="37"/>
  <c r="DE555" i="37"/>
  <c r="DE583" i="37" s="1"/>
  <c r="EX555" i="37"/>
  <c r="FD555" i="37"/>
  <c r="FC555" i="37"/>
  <c r="FI555" i="37"/>
  <c r="DF555" i="37"/>
  <c r="FT499" i="37"/>
  <c r="FR499" i="37"/>
  <c r="FU499" i="37"/>
  <c r="FO499" i="37"/>
  <c r="EF535" i="37"/>
  <c r="GF535" i="37" s="1"/>
  <c r="DU535" i="37"/>
  <c r="GE535" i="37" s="1"/>
  <c r="DJ535" i="37"/>
  <c r="GD535" i="37" s="1"/>
  <c r="FB535" i="37"/>
  <c r="CY535" i="37"/>
  <c r="GC535" i="37" s="1"/>
  <c r="FV539" i="37"/>
  <c r="FS539" i="37"/>
  <c r="FP539" i="37"/>
  <c r="FQ539" i="37"/>
  <c r="FR539" i="37"/>
  <c r="FT539" i="37"/>
  <c r="FU539" i="37"/>
  <c r="CC579" i="37"/>
  <c r="GA519" i="37"/>
  <c r="BQ433" i="37"/>
  <c r="FA433" i="37"/>
  <c r="FL433" i="37"/>
  <c r="CX433" i="37"/>
  <c r="DT433" i="37"/>
  <c r="EU485" i="37"/>
  <c r="EX485" i="37"/>
  <c r="ER485" i="37"/>
  <c r="FD485" i="37"/>
  <c r="DK485" i="37"/>
  <c r="CT485" i="37"/>
  <c r="CU485" i="37"/>
  <c r="FC485" i="37"/>
  <c r="DP485" i="37"/>
  <c r="CR485" i="37"/>
  <c r="EW485" i="37"/>
  <c r="ES485" i="37"/>
  <c r="FH485" i="37"/>
  <c r="DN485" i="37"/>
  <c r="DQ485" i="37"/>
  <c r="CP485" i="37"/>
  <c r="FF485" i="37"/>
  <c r="FI485" i="37"/>
  <c r="DL485" i="37"/>
  <c r="CO485" i="37"/>
  <c r="BQ443" i="37"/>
  <c r="FL443" i="37"/>
  <c r="CX443" i="37"/>
  <c r="FP525" i="37"/>
  <c r="FR525" i="37"/>
  <c r="FU525" i="37"/>
  <c r="FS525" i="37"/>
  <c r="FO525" i="37"/>
  <c r="BQ46" i="37"/>
  <c r="CM46" i="37"/>
  <c r="EP46" i="37"/>
  <c r="FL46" i="37"/>
  <c r="DT81" i="37"/>
  <c r="EP81" i="37"/>
  <c r="BQ81" i="37"/>
  <c r="CX81" i="37"/>
  <c r="BM568" i="37"/>
  <c r="CB568" i="37"/>
  <c r="BM544" i="37"/>
  <c r="CB544" i="37"/>
  <c r="GA544" i="37" s="1"/>
  <c r="GK544" i="37" s="1"/>
  <c r="BM534" i="37"/>
  <c r="CB534" i="37"/>
  <c r="GA534" i="37" s="1"/>
  <c r="GK534" i="37" s="1"/>
  <c r="BM526" i="37"/>
  <c r="CB526" i="37"/>
  <c r="GA526" i="37" s="1"/>
  <c r="BM459" i="37"/>
  <c r="BP459" i="37" s="1"/>
  <c r="CB459" i="37"/>
  <c r="CB451" i="37"/>
  <c r="GA451" i="37" s="1"/>
  <c r="BM451" i="37"/>
  <c r="BP451" i="37" s="1"/>
  <c r="CB380" i="37"/>
  <c r="BM380" i="37"/>
  <c r="BP380" i="37" s="1"/>
  <c r="BM347" i="37"/>
  <c r="BP347" i="37" s="1"/>
  <c r="CB347" i="37"/>
  <c r="CB222" i="37"/>
  <c r="GA222" i="37" s="1"/>
  <c r="BM222" i="37"/>
  <c r="BP222" i="37" s="1"/>
  <c r="CB350" i="37"/>
  <c r="BM350" i="37"/>
  <c r="BM93" i="37"/>
  <c r="CB93" i="37"/>
  <c r="BM84" i="37"/>
  <c r="CB84" i="37"/>
  <c r="GA84" i="37" s="1"/>
  <c r="GK84" i="37" s="1"/>
  <c r="FV7" i="37"/>
  <c r="FR7" i="37"/>
  <c r="FN7" i="37"/>
  <c r="BO7" i="37"/>
  <c r="FT7" i="37"/>
  <c r="FP7" i="37"/>
  <c r="BP7" i="37"/>
  <c r="BM514" i="37"/>
  <c r="CB514" i="37"/>
  <c r="GA514" i="37" s="1"/>
  <c r="GK514" i="37" s="1"/>
  <c r="BM506" i="37"/>
  <c r="CB506" i="37"/>
  <c r="GA506" i="37" s="1"/>
  <c r="GK506" i="37" s="1"/>
  <c r="CB376" i="37"/>
  <c r="GA376" i="37" s="1"/>
  <c r="GK376" i="37" s="1"/>
  <c r="BM376" i="37"/>
  <c r="CB335" i="37"/>
  <c r="BM335" i="37"/>
  <c r="CB327" i="37"/>
  <c r="BM327" i="37"/>
  <c r="CB224" i="37"/>
  <c r="GA224" i="37" s="1"/>
  <c r="BM224" i="37"/>
  <c r="CB364" i="37"/>
  <c r="BM364" i="37"/>
  <c r="CB348" i="37"/>
  <c r="GA348" i="37" s="1"/>
  <c r="BM348" i="37"/>
  <c r="CB340" i="37"/>
  <c r="GA340" i="37" s="1"/>
  <c r="BM340" i="37"/>
  <c r="CB216" i="37"/>
  <c r="BM216" i="37"/>
  <c r="BP216" i="37" s="1"/>
  <c r="BM206" i="37"/>
  <c r="BP206" i="37" s="1"/>
  <c r="CB206" i="37"/>
  <c r="GA206" i="37" s="1"/>
  <c r="CB202" i="37"/>
  <c r="GA202" i="37" s="1"/>
  <c r="BM202" i="37"/>
  <c r="BP202" i="37" s="1"/>
  <c r="CB180" i="37"/>
  <c r="BM180" i="37"/>
  <c r="CB156" i="37"/>
  <c r="GA156" i="37" s="1"/>
  <c r="GK156" i="37" s="1"/>
  <c r="BM156" i="37"/>
  <c r="CB152" i="37"/>
  <c r="BM152" i="37"/>
  <c r="CB148" i="37"/>
  <c r="BM148" i="37"/>
  <c r="BP148" i="37" s="1"/>
  <c r="BM144" i="37"/>
  <c r="BP144" i="37" s="1"/>
  <c r="CB144" i="37"/>
  <c r="GA144" i="37" s="1"/>
  <c r="CB140" i="37"/>
  <c r="BM140" i="37"/>
  <c r="CB136" i="37"/>
  <c r="BM136" i="37"/>
  <c r="BP136" i="37" s="1"/>
  <c r="BM132" i="37"/>
  <c r="BP132" i="37" s="1"/>
  <c r="CB132" i="37"/>
  <c r="GA132" i="37" s="1"/>
  <c r="CB128" i="37"/>
  <c r="BM128" i="37"/>
  <c r="BP128" i="37" s="1"/>
  <c r="BM124" i="37"/>
  <c r="BP124" i="37" s="1"/>
  <c r="CB124" i="37"/>
  <c r="GA124" i="37" s="1"/>
  <c r="CB120" i="37"/>
  <c r="GA120" i="37" s="1"/>
  <c r="BM120" i="37"/>
  <c r="BP120" i="37" s="1"/>
  <c r="BM110" i="37"/>
  <c r="CB110" i="37"/>
  <c r="BM106" i="37"/>
  <c r="CB106" i="37"/>
  <c r="BM96" i="37"/>
  <c r="CB96" i="37"/>
  <c r="CB195" i="37"/>
  <c r="GA195" i="37" s="1"/>
  <c r="GK195" i="37" s="1"/>
  <c r="BM195" i="37"/>
  <c r="CB191" i="37"/>
  <c r="BM191" i="37"/>
  <c r="CB187" i="37"/>
  <c r="BM187" i="37"/>
  <c r="CB183" i="37"/>
  <c r="GA183" i="37" s="1"/>
  <c r="BM183" i="37"/>
  <c r="BP183" i="37" s="1"/>
  <c r="BM175" i="37"/>
  <c r="CB175" i="37"/>
  <c r="GA175" i="37" s="1"/>
  <c r="BM171" i="37"/>
  <c r="CB171" i="37"/>
  <c r="GA171" i="37" s="1"/>
  <c r="GK171" i="37" s="1"/>
  <c r="BM167" i="37"/>
  <c r="BP167" i="37" s="1"/>
  <c r="CB167" i="37"/>
  <c r="GA167" i="37" s="1"/>
  <c r="CB147" i="37"/>
  <c r="BM147" i="37"/>
  <c r="BP147" i="37" s="1"/>
  <c r="CB119" i="37"/>
  <c r="GA119" i="37" s="1"/>
  <c r="BM119" i="37"/>
  <c r="BP119" i="37" s="1"/>
  <c r="BM115" i="37"/>
  <c r="CB115" i="37"/>
  <c r="CB109" i="37"/>
  <c r="GA109" i="37" s="1"/>
  <c r="BM109" i="37"/>
  <c r="CB105" i="37"/>
  <c r="GA105" i="37" s="1"/>
  <c r="GK105" i="37" s="1"/>
  <c r="BM105" i="37"/>
  <c r="CB101" i="37"/>
  <c r="BM101" i="37"/>
  <c r="CB83" i="37"/>
  <c r="GA83" i="37" s="1"/>
  <c r="BM83" i="37"/>
  <c r="BP83" i="37" s="1"/>
  <c r="BM67" i="37"/>
  <c r="CB67" i="37"/>
  <c r="GA67" i="37" s="1"/>
  <c r="CB63" i="37"/>
  <c r="GA63" i="37" s="1"/>
  <c r="GK63" i="37" s="1"/>
  <c r="BM63" i="37"/>
  <c r="BM70" i="37"/>
  <c r="CB70" i="37"/>
  <c r="GA70" i="37" s="1"/>
  <c r="GK70" i="37" s="1"/>
  <c r="BM64" i="37"/>
  <c r="CB64" i="37"/>
  <c r="BM56" i="37"/>
  <c r="CB56" i="37"/>
  <c r="GA56" i="37" s="1"/>
  <c r="GK56" i="37" s="1"/>
  <c r="BM50" i="37"/>
  <c r="BP50" i="37" s="1"/>
  <c r="CB50" i="37"/>
  <c r="GA50" i="37" s="1"/>
  <c r="CB42" i="37"/>
  <c r="BM42" i="37"/>
  <c r="BP42" i="37" s="1"/>
  <c r="BM30" i="37"/>
  <c r="CB30" i="37"/>
  <c r="GA30" i="37" s="1"/>
  <c r="BA51" i="37"/>
  <c r="CC51" i="37" s="1"/>
  <c r="FY51" i="37" s="1"/>
  <c r="FZ51" i="37" s="1"/>
  <c r="AZ51" i="37"/>
  <c r="BA337" i="37"/>
  <c r="CC337" i="37" s="1"/>
  <c r="FY337" i="37" s="1"/>
  <c r="FZ337" i="37" s="1"/>
  <c r="AZ337" i="37"/>
  <c r="BA359" i="37"/>
  <c r="CC359" i="37" s="1"/>
  <c r="AZ359" i="37"/>
  <c r="AZ363" i="37"/>
  <c r="BA363" i="37"/>
  <c r="CC363" i="37" s="1"/>
  <c r="AY363" i="37"/>
  <c r="BA339" i="37"/>
  <c r="CC339" i="37" s="1"/>
  <c r="FY339" i="37" s="1"/>
  <c r="FZ339" i="37" s="1"/>
  <c r="AZ339" i="37"/>
  <c r="BA341" i="37"/>
  <c r="CC341" i="37" s="1"/>
  <c r="FY341" i="37" s="1"/>
  <c r="FZ341" i="37" s="1"/>
  <c r="AZ341" i="37"/>
  <c r="BA357" i="37"/>
  <c r="CC357" i="37" s="1"/>
  <c r="AZ357" i="37"/>
  <c r="BA365" i="37"/>
  <c r="CC365" i="37" s="1"/>
  <c r="AZ365" i="37"/>
  <c r="AZ367" i="37"/>
  <c r="BA367" i="37"/>
  <c r="CC367" i="37" s="1"/>
  <c r="AZ369" i="37"/>
  <c r="BA369" i="37"/>
  <c r="CC369" i="37" s="1"/>
  <c r="BA389" i="37"/>
  <c r="CC389" i="37" s="1"/>
  <c r="AZ389" i="37"/>
  <c r="AZ394" i="37"/>
  <c r="BA394" i="37"/>
  <c r="CC394" i="37" s="1"/>
  <c r="AZ398" i="37"/>
  <c r="BA398" i="37"/>
  <c r="CC398" i="37" s="1"/>
  <c r="AZ402" i="37"/>
  <c r="BA402" i="37"/>
  <c r="CC402" i="37" s="1"/>
  <c r="AZ406" i="37"/>
  <c r="BA406" i="37"/>
  <c r="CC406" i="37" s="1"/>
  <c r="AZ411" i="37"/>
  <c r="BA411" i="37"/>
  <c r="CC411" i="37" s="1"/>
  <c r="AZ415" i="37"/>
  <c r="BA415" i="37"/>
  <c r="CC415" i="37" s="1"/>
  <c r="FY415" i="37" s="1"/>
  <c r="FZ415" i="37" s="1"/>
  <c r="BA419" i="37"/>
  <c r="CC419" i="37" s="1"/>
  <c r="FY419" i="37" s="1"/>
  <c r="FZ419" i="37" s="1"/>
  <c r="AZ419" i="37"/>
  <c r="AZ422" i="37"/>
  <c r="BA422" i="37"/>
  <c r="CC422" i="37" s="1"/>
  <c r="AZ424" i="37"/>
  <c r="BA424" i="37"/>
  <c r="CC424" i="37" s="1"/>
  <c r="AZ428" i="37"/>
  <c r="BA428" i="37"/>
  <c r="CC428" i="37" s="1"/>
  <c r="BO260" i="37"/>
  <c r="FT260" i="37"/>
  <c r="BP260" i="37"/>
  <c r="FS260" i="37"/>
  <c r="FV260" i="37"/>
  <c r="FP260" i="37"/>
  <c r="BO262" i="37"/>
  <c r="FV262" i="37"/>
  <c r="FP262" i="37"/>
  <c r="FU262" i="37"/>
  <c r="FT262" i="37"/>
  <c r="BP262" i="37"/>
  <c r="FU264" i="37"/>
  <c r="FQ264" i="37"/>
  <c r="FV264" i="37"/>
  <c r="FR264" i="37"/>
  <c r="FN264" i="37"/>
  <c r="BP264" i="37"/>
  <c r="FS264" i="37"/>
  <c r="FO264" i="37"/>
  <c r="FT264" i="37"/>
  <c r="FP264" i="37"/>
  <c r="BR264" i="37"/>
  <c r="FS266" i="37"/>
  <c r="FO266" i="37"/>
  <c r="FT266" i="37"/>
  <c r="FP266" i="37"/>
  <c r="BR266" i="37"/>
  <c r="FU266" i="37"/>
  <c r="FQ266" i="37"/>
  <c r="FV266" i="37"/>
  <c r="FR266" i="37"/>
  <c r="FN266" i="37"/>
  <c r="FX266" i="37" s="1"/>
  <c r="BP266" i="37"/>
  <c r="BO268" i="37"/>
  <c r="FN268" i="37"/>
  <c r="FU268" i="37"/>
  <c r="FT268" i="37"/>
  <c r="BP268" i="37"/>
  <c r="FS270" i="37"/>
  <c r="FO270" i="37"/>
  <c r="FT270" i="37"/>
  <c r="FP270" i="37"/>
  <c r="BR270" i="37"/>
  <c r="FU270" i="37"/>
  <c r="FQ270" i="37"/>
  <c r="FV270" i="37"/>
  <c r="FR270" i="37"/>
  <c r="FN270" i="37"/>
  <c r="FU272" i="37"/>
  <c r="BO272" i="37"/>
  <c r="FT272" i="37"/>
  <c r="BP272" i="37"/>
  <c r="FQ272" i="37"/>
  <c r="FV272" i="37"/>
  <c r="FP272" i="37"/>
  <c r="FP274" i="37"/>
  <c r="BP274" i="37"/>
  <c r="BO274" i="37"/>
  <c r="FT274" i="37"/>
  <c r="FN274" i="37"/>
  <c r="FS276" i="37"/>
  <c r="FO276" i="37"/>
  <c r="FT276" i="37"/>
  <c r="FP276" i="37"/>
  <c r="BR276" i="37"/>
  <c r="FU276" i="37"/>
  <c r="FQ276" i="37"/>
  <c r="FV276" i="37"/>
  <c r="FR276" i="37"/>
  <c r="FN276" i="37"/>
  <c r="FX276" i="37" s="1"/>
  <c r="BP276" i="37"/>
  <c r="BO278" i="37"/>
  <c r="FP278" i="37"/>
  <c r="BP278" i="37"/>
  <c r="FV278" i="37"/>
  <c r="FN278" i="37"/>
  <c r="FX278" i="37" s="1"/>
  <c r="FU280" i="37"/>
  <c r="FQ280" i="37"/>
  <c r="FV280" i="37"/>
  <c r="FR280" i="37"/>
  <c r="FN280" i="37"/>
  <c r="FS280" i="37"/>
  <c r="FO280" i="37"/>
  <c r="FT280" i="37"/>
  <c r="FP280" i="37"/>
  <c r="BR280" i="37"/>
  <c r="BA390" i="37"/>
  <c r="CC390" i="37" s="1"/>
  <c r="AY390" i="37"/>
  <c r="AZ390" i="37"/>
  <c r="BA393" i="37"/>
  <c r="CC393" i="37" s="1"/>
  <c r="AZ393" i="37"/>
  <c r="BA397" i="37"/>
  <c r="CC397" i="37" s="1"/>
  <c r="AZ397" i="37"/>
  <c r="BA401" i="37"/>
  <c r="CC401" i="37" s="1"/>
  <c r="AZ401" i="37"/>
  <c r="BA405" i="37"/>
  <c r="CC405" i="37" s="1"/>
  <c r="AZ405" i="37"/>
  <c r="AZ408" i="37"/>
  <c r="BA408" i="37"/>
  <c r="CC408" i="37" s="1"/>
  <c r="BA413" i="37"/>
  <c r="CC413" i="37" s="1"/>
  <c r="AZ413" i="37"/>
  <c r="AZ416" i="37"/>
  <c r="BA416" i="37"/>
  <c r="CC416" i="37" s="1"/>
  <c r="BA420" i="37"/>
  <c r="CC420" i="37" s="1"/>
  <c r="AZ420" i="37"/>
  <c r="AZ427" i="37"/>
  <c r="BA427" i="37"/>
  <c r="CC427" i="37" s="1"/>
  <c r="FY427" i="37" s="1"/>
  <c r="FZ427" i="37" s="1"/>
  <c r="BA431" i="37"/>
  <c r="CC431" i="37" s="1"/>
  <c r="AZ431" i="37"/>
  <c r="BA449" i="37"/>
  <c r="CC449" i="37" s="1"/>
  <c r="AZ449" i="37"/>
  <c r="AZ456" i="37"/>
  <c r="BA456" i="37"/>
  <c r="CC456" i="37" s="1"/>
  <c r="BA461" i="37"/>
  <c r="CC461" i="37" s="1"/>
  <c r="AZ461" i="37"/>
  <c r="BA463" i="37"/>
  <c r="CC463" i="37" s="1"/>
  <c r="AY463" i="37"/>
  <c r="AZ463" i="37"/>
  <c r="BA434" i="37"/>
  <c r="CC434" i="37" s="1"/>
  <c r="FY434" i="37" s="1"/>
  <c r="FZ434" i="37" s="1"/>
  <c r="AZ434" i="37"/>
  <c r="BA436" i="37"/>
  <c r="CC436" i="37" s="1"/>
  <c r="AZ436" i="37"/>
  <c r="BA497" i="37"/>
  <c r="CC497" i="37" s="1"/>
  <c r="AY497" i="37"/>
  <c r="AZ497" i="37"/>
  <c r="BA465" i="37"/>
  <c r="CC465" i="37" s="1"/>
  <c r="AY465" i="37"/>
  <c r="AZ465" i="37"/>
  <c r="BA471" i="37"/>
  <c r="CC471" i="37" s="1"/>
  <c r="AZ471" i="37"/>
  <c r="CB574" i="37"/>
  <c r="GA574" i="37" s="1"/>
  <c r="BM574" i="37"/>
  <c r="BP574" i="37" s="1"/>
  <c r="BM558" i="37"/>
  <c r="BP558" i="37" s="1"/>
  <c r="CB558" i="37"/>
  <c r="CB538" i="37"/>
  <c r="GA538" i="37" s="1"/>
  <c r="GK538" i="37" s="1"/>
  <c r="BM538" i="37"/>
  <c r="CB530" i="37"/>
  <c r="GA530" i="37" s="1"/>
  <c r="BM530" i="37"/>
  <c r="BP530" i="37" s="1"/>
  <c r="BM508" i="37"/>
  <c r="CB508" i="37"/>
  <c r="CB455" i="37"/>
  <c r="GA455" i="37" s="1"/>
  <c r="BM455" i="37"/>
  <c r="BP455" i="37" s="1"/>
  <c r="BM447" i="37"/>
  <c r="CB447" i="37"/>
  <c r="BM378" i="37"/>
  <c r="CB378" i="37"/>
  <c r="GA378" i="37" s="1"/>
  <c r="BM351" i="37"/>
  <c r="CB351" i="37"/>
  <c r="CB343" i="37"/>
  <c r="BM343" i="37"/>
  <c r="BM226" i="37"/>
  <c r="BP226" i="37" s="1"/>
  <c r="CB226" i="37"/>
  <c r="GA226" i="37" s="1"/>
  <c r="BM362" i="37"/>
  <c r="CB362" i="37"/>
  <c r="GA362" i="37" s="1"/>
  <c r="BM346" i="37"/>
  <c r="CB346" i="37"/>
  <c r="BM89" i="37"/>
  <c r="CB89" i="37"/>
  <c r="GA89" i="37" s="1"/>
  <c r="GK89" i="37" s="1"/>
  <c r="EW563" i="37"/>
  <c r="ES563" i="37"/>
  <c r="ER563" i="37"/>
  <c r="FC563" i="37"/>
  <c r="FH563" i="37"/>
  <c r="FG563" i="37"/>
  <c r="EX563" i="37"/>
  <c r="EU563" i="37"/>
  <c r="ET563" i="37"/>
  <c r="EV563" i="37"/>
  <c r="FF563" i="37"/>
  <c r="FI563" i="37"/>
  <c r="FD563" i="37"/>
  <c r="FE563" i="37"/>
  <c r="BM510" i="37"/>
  <c r="BP510" i="37" s="1"/>
  <c r="CB510" i="37"/>
  <c r="CB502" i="37"/>
  <c r="BM502" i="37"/>
  <c r="CB384" i="37"/>
  <c r="GA384" i="37" s="1"/>
  <c r="GK384" i="37" s="1"/>
  <c r="BM384" i="37"/>
  <c r="CB353" i="37"/>
  <c r="BM353" i="37"/>
  <c r="BT317" i="37"/>
  <c r="BL317" i="37"/>
  <c r="BR317" i="37" s="1"/>
  <c r="BB317" i="37"/>
  <c r="BY317" i="37"/>
  <c r="BX317" i="37"/>
  <c r="BU317" i="37"/>
  <c r="BV317" i="37"/>
  <c r="BM228" i="37"/>
  <c r="BP228" i="37" s="1"/>
  <c r="CB228" i="37"/>
  <c r="GA228" i="37" s="1"/>
  <c r="CB344" i="37"/>
  <c r="BM344" i="37"/>
  <c r="BP344" i="37" s="1"/>
  <c r="BM210" i="37"/>
  <c r="BP210" i="37" s="1"/>
  <c r="CB210" i="37"/>
  <c r="CB204" i="37"/>
  <c r="GA204" i="37" s="1"/>
  <c r="BM204" i="37"/>
  <c r="BP204" i="37" s="1"/>
  <c r="BM200" i="37"/>
  <c r="BP200" i="37" s="1"/>
  <c r="CB200" i="37"/>
  <c r="GA200" i="37" s="1"/>
  <c r="CB178" i="37"/>
  <c r="GA178" i="37" s="1"/>
  <c r="GK178" i="37" s="1"/>
  <c r="BM178" i="37"/>
  <c r="CB154" i="37"/>
  <c r="BM154" i="37"/>
  <c r="CB150" i="37"/>
  <c r="GA150" i="37" s="1"/>
  <c r="BM150" i="37"/>
  <c r="BM146" i="37"/>
  <c r="CB146" i="37"/>
  <c r="GA146" i="37" s="1"/>
  <c r="GK146" i="37" s="1"/>
  <c r="BM142" i="37"/>
  <c r="CB142" i="37"/>
  <c r="GA142" i="37" s="1"/>
  <c r="GK142" i="37" s="1"/>
  <c r="BM138" i="37"/>
  <c r="CB138" i="37"/>
  <c r="GA138" i="37" s="1"/>
  <c r="GK138" i="37" s="1"/>
  <c r="BM134" i="37"/>
  <c r="BP134" i="37" s="1"/>
  <c r="CB134" i="37"/>
  <c r="CB130" i="37"/>
  <c r="GA130" i="37" s="1"/>
  <c r="BM130" i="37"/>
  <c r="BP130" i="37" s="1"/>
  <c r="BM126" i="37"/>
  <c r="BP126" i="37" s="1"/>
  <c r="CB126" i="37"/>
  <c r="GA126" i="37" s="1"/>
  <c r="CB122" i="37"/>
  <c r="GA122" i="37" s="1"/>
  <c r="BM122" i="37"/>
  <c r="BP122" i="37" s="1"/>
  <c r="CB112" i="37"/>
  <c r="GA112" i="37" s="1"/>
  <c r="GK112" i="37" s="1"/>
  <c r="BM112" i="37"/>
  <c r="CB108" i="37"/>
  <c r="BM108" i="37"/>
  <c r="BP108" i="37" s="1"/>
  <c r="BM102" i="37"/>
  <c r="CB102" i="37"/>
  <c r="GA102" i="37" s="1"/>
  <c r="GK102" i="37" s="1"/>
  <c r="BM94" i="37"/>
  <c r="CB94" i="37"/>
  <c r="GA94" i="37" s="1"/>
  <c r="CB197" i="37"/>
  <c r="GA197" i="37" s="1"/>
  <c r="BM197" i="37"/>
  <c r="BP197" i="37" s="1"/>
  <c r="BM193" i="37"/>
  <c r="CB193" i="37"/>
  <c r="BM189" i="37"/>
  <c r="CB189" i="37"/>
  <c r="BM185" i="37"/>
  <c r="CB185" i="37"/>
  <c r="BM177" i="37"/>
  <c r="CB177" i="37"/>
  <c r="GA177" i="37" s="1"/>
  <c r="GK177" i="37" s="1"/>
  <c r="BM173" i="37"/>
  <c r="CB173" i="37"/>
  <c r="GA173" i="37" s="1"/>
  <c r="BM169" i="37"/>
  <c r="CB169" i="37"/>
  <c r="GA169" i="37" s="1"/>
  <c r="GK169" i="37" s="1"/>
  <c r="BM165" i="37"/>
  <c r="BP165" i="37" s="1"/>
  <c r="CB165" i="37"/>
  <c r="GA165" i="37" s="1"/>
  <c r="BM153" i="37"/>
  <c r="CB153" i="37"/>
  <c r="GA153" i="37" s="1"/>
  <c r="BM149" i="37"/>
  <c r="CB149" i="37"/>
  <c r="GA149" i="37" s="1"/>
  <c r="GK149" i="37" s="1"/>
  <c r="BM145" i="37"/>
  <c r="CB145" i="37"/>
  <c r="BM121" i="37"/>
  <c r="CB121" i="37"/>
  <c r="GA121" i="37" s="1"/>
  <c r="GK121" i="37" s="1"/>
  <c r="BM117" i="37"/>
  <c r="CB117" i="37"/>
  <c r="BM113" i="37"/>
  <c r="BP113" i="37" s="1"/>
  <c r="CB113" i="37"/>
  <c r="GA113" i="37" s="1"/>
  <c r="BM107" i="37"/>
  <c r="BP107" i="37" s="1"/>
  <c r="CB107" i="37"/>
  <c r="GA107" i="37" s="1"/>
  <c r="CB78" i="37"/>
  <c r="GA78" i="37" s="1"/>
  <c r="BM78" i="37"/>
  <c r="BP78" i="37" s="1"/>
  <c r="GI320" i="37"/>
  <c r="GK320" i="37" s="1"/>
  <c r="GI175" i="37"/>
  <c r="FS21" i="37"/>
  <c r="FO21" i="37"/>
  <c r="FT21" i="37"/>
  <c r="FP21" i="37"/>
  <c r="BR21" i="37"/>
  <c r="FU21" i="37"/>
  <c r="FQ21" i="37"/>
  <c r="FV21" i="37"/>
  <c r="FR21" i="37"/>
  <c r="FN21" i="37"/>
  <c r="GV579" i="37"/>
  <c r="BA53" i="37"/>
  <c r="CC53" i="37" s="1"/>
  <c r="AZ53" i="37"/>
  <c r="AZ313" i="37"/>
  <c r="BA313" i="37"/>
  <c r="CC313" i="37" s="1"/>
  <c r="FY313" i="37" s="1"/>
  <c r="FZ313" i="37" s="1"/>
  <c r="AZ319" i="37"/>
  <c r="AY319" i="37"/>
  <c r="AZ325" i="37"/>
  <c r="BA325" i="37"/>
  <c r="CC325" i="37" s="1"/>
  <c r="FY325" i="37" s="1"/>
  <c r="FZ325" i="37" s="1"/>
  <c r="AZ329" i="37"/>
  <c r="BA329" i="37"/>
  <c r="CC329" i="37" s="1"/>
  <c r="AZ331" i="37"/>
  <c r="BA331" i="37"/>
  <c r="CC331" i="37" s="1"/>
  <c r="FY331" i="37" s="1"/>
  <c r="FZ331" i="37" s="1"/>
  <c r="BA333" i="37"/>
  <c r="CC333" i="37" s="1"/>
  <c r="FY333" i="37" s="1"/>
  <c r="FZ333" i="37" s="1"/>
  <c r="AZ333" i="37"/>
  <c r="AZ361" i="37"/>
  <c r="BA361" i="37"/>
  <c r="CC361" i="37" s="1"/>
  <c r="AY361" i="37"/>
  <c r="BA342" i="37"/>
  <c r="CC342" i="37" s="1"/>
  <c r="AZ342" i="37"/>
  <c r="BA354" i="37"/>
  <c r="CC354" i="37" s="1"/>
  <c r="FY354" i="37" s="1"/>
  <c r="FZ354" i="37" s="1"/>
  <c r="AZ354" i="37"/>
  <c r="BA358" i="37"/>
  <c r="CC358" i="37" s="1"/>
  <c r="AZ358" i="37"/>
  <c r="BA366" i="37"/>
  <c r="CC366" i="37" s="1"/>
  <c r="FY366" i="37" s="1"/>
  <c r="FZ366" i="37" s="1"/>
  <c r="AZ366" i="37"/>
  <c r="AZ368" i="37"/>
  <c r="BA368" i="37"/>
  <c r="CC368" i="37" s="1"/>
  <c r="FY368" i="37" s="1"/>
  <c r="FZ368" i="37" s="1"/>
  <c r="AZ370" i="37"/>
  <c r="BA370" i="37"/>
  <c r="CC370" i="37" s="1"/>
  <c r="FY370" i="37" s="1"/>
  <c r="FZ370" i="37" s="1"/>
  <c r="BA374" i="37"/>
  <c r="CC374" i="37" s="1"/>
  <c r="FY374" i="37" s="1"/>
  <c r="FZ374" i="37" s="1"/>
  <c r="AZ374" i="37"/>
  <c r="BA392" i="37"/>
  <c r="CC392" i="37" s="1"/>
  <c r="AZ392" i="37"/>
  <c r="BA396" i="37"/>
  <c r="CC396" i="37" s="1"/>
  <c r="AZ396" i="37"/>
  <c r="BA400" i="37"/>
  <c r="CC400" i="37" s="1"/>
  <c r="AZ400" i="37"/>
  <c r="BA404" i="37"/>
  <c r="CC404" i="37" s="1"/>
  <c r="AZ404" i="37"/>
  <c r="BA409" i="37"/>
  <c r="CC409" i="37" s="1"/>
  <c r="AZ409" i="37"/>
  <c r="BA412" i="37"/>
  <c r="CC412" i="37" s="1"/>
  <c r="AZ412" i="37"/>
  <c r="AZ417" i="37"/>
  <c r="BA417" i="37"/>
  <c r="CC417" i="37" s="1"/>
  <c r="BA421" i="37"/>
  <c r="CC421" i="37" s="1"/>
  <c r="AZ421" i="37"/>
  <c r="BA423" i="37"/>
  <c r="CC423" i="37" s="1"/>
  <c r="AY423" i="37"/>
  <c r="AZ423" i="37"/>
  <c r="BA426" i="37"/>
  <c r="CC426" i="37" s="1"/>
  <c r="AZ426" i="37"/>
  <c r="AZ430" i="37"/>
  <c r="BA430" i="37"/>
  <c r="CC430" i="37" s="1"/>
  <c r="AY430" i="37"/>
  <c r="BO259" i="37"/>
  <c r="BP259" i="37"/>
  <c r="AO580" i="37"/>
  <c r="FV259" i="37"/>
  <c r="FP261" i="37"/>
  <c r="BP261" i="37"/>
  <c r="BO261" i="37"/>
  <c r="FV261" i="37"/>
  <c r="FN261" i="37"/>
  <c r="BO263" i="37"/>
  <c r="FN263" i="37"/>
  <c r="FX263" i="37" s="1"/>
  <c r="FV263" i="37"/>
  <c r="BP263" i="37"/>
  <c r="FN265" i="37"/>
  <c r="BO265" i="37"/>
  <c r="BP265" i="37"/>
  <c r="FS267" i="37"/>
  <c r="FP267" i="37"/>
  <c r="BP267" i="37"/>
  <c r="BO267" i="37"/>
  <c r="FN267" i="37"/>
  <c r="FU269" i="37"/>
  <c r="BP269" i="37"/>
  <c r="BO269" i="37"/>
  <c r="FP269" i="37"/>
  <c r="BO271" i="37"/>
  <c r="FT271" i="37"/>
  <c r="FN271" i="37"/>
  <c r="FQ271" i="37"/>
  <c r="FV271" i="37"/>
  <c r="FP271" i="37"/>
  <c r="BP271" i="37"/>
  <c r="FQ273" i="37"/>
  <c r="FV273" i="37"/>
  <c r="FP273" i="37"/>
  <c r="BP273" i="37"/>
  <c r="FU273" i="37"/>
  <c r="BO273" i="37"/>
  <c r="FT273" i="37"/>
  <c r="FN273" i="37"/>
  <c r="BO275" i="37"/>
  <c r="FV275" i="37"/>
  <c r="BP275" i="37"/>
  <c r="FQ275" i="37"/>
  <c r="FP275" i="37"/>
  <c r="FX275" i="37" s="1"/>
  <c r="BO277" i="37"/>
  <c r="FN277" i="37"/>
  <c r="FV277" i="37"/>
  <c r="BP277" i="37"/>
  <c r="FS279" i="37"/>
  <c r="FO279" i="37"/>
  <c r="FT279" i="37"/>
  <c r="FP279" i="37"/>
  <c r="BR279" i="37"/>
  <c r="FU279" i="37"/>
  <c r="FQ279" i="37"/>
  <c r="FV279" i="37"/>
  <c r="FR279" i="37"/>
  <c r="FN279" i="37"/>
  <c r="FX279" i="37" s="1"/>
  <c r="BP279" i="37"/>
  <c r="AZ388" i="37"/>
  <c r="BA388" i="37"/>
  <c r="CC388" i="37" s="1"/>
  <c r="AZ391" i="37"/>
  <c r="BA391" i="37"/>
  <c r="CC391" i="37" s="1"/>
  <c r="AZ395" i="37"/>
  <c r="BA395" i="37"/>
  <c r="CC395" i="37" s="1"/>
  <c r="AZ399" i="37"/>
  <c r="BA399" i="37"/>
  <c r="CC399" i="37" s="1"/>
  <c r="AZ403" i="37"/>
  <c r="BA403" i="37"/>
  <c r="CC403" i="37" s="1"/>
  <c r="AZ407" i="37"/>
  <c r="BA407" i="37"/>
  <c r="CC407" i="37" s="1"/>
  <c r="AZ410" i="37"/>
  <c r="BA410" i="37"/>
  <c r="CC410" i="37" s="1"/>
  <c r="AZ414" i="37"/>
  <c r="BA414" i="37"/>
  <c r="CC414" i="37" s="1"/>
  <c r="BA418" i="37"/>
  <c r="CC418" i="37" s="1"/>
  <c r="AZ418" i="37"/>
  <c r="AZ425" i="37"/>
  <c r="BA425" i="37"/>
  <c r="CC425" i="37" s="1"/>
  <c r="AZ429" i="37"/>
  <c r="BA429" i="37"/>
  <c r="CC429" i="37" s="1"/>
  <c r="FY429" i="37" s="1"/>
  <c r="FZ429" i="37" s="1"/>
  <c r="AZ450" i="37"/>
  <c r="BA450" i="37"/>
  <c r="CC450" i="37" s="1"/>
  <c r="AY450" i="37"/>
  <c r="BA458" i="37"/>
  <c r="CC458" i="37" s="1"/>
  <c r="AZ458" i="37"/>
  <c r="BA464" i="37"/>
  <c r="CC464" i="37" s="1"/>
  <c r="AZ464" i="37"/>
  <c r="BA498" i="37"/>
  <c r="CC498" i="37" s="1"/>
  <c r="AY498" i="37"/>
  <c r="AZ498" i="37"/>
  <c r="AZ311" i="37"/>
  <c r="BA311" i="37"/>
  <c r="FV569" i="37"/>
  <c r="FR569" i="37"/>
  <c r="FN569" i="37"/>
  <c r="FO569" i="37"/>
  <c r="FU569" i="37"/>
  <c r="FT569" i="37"/>
  <c r="FP569" i="37"/>
  <c r="FS569" i="37"/>
  <c r="BR569" i="37"/>
  <c r="FQ569" i="37"/>
  <c r="AO550" i="37"/>
  <c r="AN550" i="37"/>
  <c r="FT559" i="37"/>
  <c r="FP559" i="37"/>
  <c r="BR559" i="37"/>
  <c r="FS559" i="37"/>
  <c r="FO559" i="37"/>
  <c r="FV559" i="37"/>
  <c r="FR559" i="37"/>
  <c r="FN559" i="37"/>
  <c r="FU559" i="37"/>
  <c r="FQ559" i="37"/>
  <c r="AO481" i="37"/>
  <c r="AN481" i="37"/>
  <c r="AO479" i="37"/>
  <c r="AN479" i="37"/>
  <c r="AO473" i="37"/>
  <c r="AN473" i="37"/>
  <c r="FV469" i="37"/>
  <c r="BP469" i="37"/>
  <c r="FS469" i="37"/>
  <c r="FP469" i="37"/>
  <c r="FU469" i="37"/>
  <c r="BO469" i="37"/>
  <c r="FT489" i="37"/>
  <c r="FP489" i="37"/>
  <c r="BR489" i="37"/>
  <c r="FO489" i="37"/>
  <c r="FQ489" i="37"/>
  <c r="FV489" i="37"/>
  <c r="FR489" i="37"/>
  <c r="FN489" i="37"/>
  <c r="FS489" i="37"/>
  <c r="FU489" i="37"/>
  <c r="FT487" i="37"/>
  <c r="FP487" i="37"/>
  <c r="BR487" i="37"/>
  <c r="FO487" i="37"/>
  <c r="FQ487" i="37"/>
  <c r="FV487" i="37"/>
  <c r="FR487" i="37"/>
  <c r="FN487" i="37"/>
  <c r="FS487" i="37"/>
  <c r="FU487" i="37"/>
  <c r="FV459" i="37"/>
  <c r="FR459" i="37"/>
  <c r="FN459" i="37"/>
  <c r="FU459" i="37"/>
  <c r="FQ459" i="37"/>
  <c r="FT459" i="37"/>
  <c r="FP459" i="37"/>
  <c r="BR459" i="37"/>
  <c r="FS459" i="37"/>
  <c r="FO459" i="37"/>
  <c r="FP453" i="37"/>
  <c r="FX453" i="37" s="1"/>
  <c r="BP453" i="37"/>
  <c r="BO453" i="37"/>
  <c r="FV448" i="37"/>
  <c r="FR448" i="37"/>
  <c r="FN448" i="37"/>
  <c r="FU448" i="37"/>
  <c r="FQ448" i="37"/>
  <c r="FT448" i="37"/>
  <c r="FP448" i="37"/>
  <c r="BR448" i="37"/>
  <c r="FS448" i="37"/>
  <c r="FO448" i="37"/>
  <c r="FT463" i="37"/>
  <c r="FP463" i="37"/>
  <c r="BR463" i="37"/>
  <c r="FS463" i="37"/>
  <c r="FO463" i="37"/>
  <c r="FV463" i="37"/>
  <c r="FR463" i="37"/>
  <c r="FN463" i="37"/>
  <c r="FU463" i="37"/>
  <c r="FQ463" i="37"/>
  <c r="FT458" i="37"/>
  <c r="FP458" i="37"/>
  <c r="BR458" i="37"/>
  <c r="FS458" i="37"/>
  <c r="FO458" i="37"/>
  <c r="FV458" i="37"/>
  <c r="FR458" i="37"/>
  <c r="FN458" i="37"/>
  <c r="FU458" i="37"/>
  <c r="FQ458" i="37"/>
  <c r="FT454" i="37"/>
  <c r="FP454" i="37"/>
  <c r="BR454" i="37"/>
  <c r="FS454" i="37"/>
  <c r="FO454" i="37"/>
  <c r="FV454" i="37"/>
  <c r="FR454" i="37"/>
  <c r="FN454" i="37"/>
  <c r="FU454" i="37"/>
  <c r="FQ454" i="37"/>
  <c r="FT450" i="37"/>
  <c r="FP450" i="37"/>
  <c r="BR450" i="37"/>
  <c r="FS450" i="37"/>
  <c r="FO450" i="37"/>
  <c r="FV450" i="37"/>
  <c r="FR450" i="37"/>
  <c r="FN450" i="37"/>
  <c r="FU450" i="37"/>
  <c r="FQ450" i="37"/>
  <c r="FV430" i="37"/>
  <c r="FR430" i="37"/>
  <c r="FN430" i="37"/>
  <c r="FU430" i="37"/>
  <c r="FQ430" i="37"/>
  <c r="FT430" i="37"/>
  <c r="FP430" i="37"/>
  <c r="BR430" i="37"/>
  <c r="FS430" i="37"/>
  <c r="FO430" i="37"/>
  <c r="FV426" i="37"/>
  <c r="FR426" i="37"/>
  <c r="FN426" i="37"/>
  <c r="FU426" i="37"/>
  <c r="FQ426" i="37"/>
  <c r="FT426" i="37"/>
  <c r="FP426" i="37"/>
  <c r="BR426" i="37"/>
  <c r="FS426" i="37"/>
  <c r="FO426" i="37"/>
  <c r="FT422" i="37"/>
  <c r="FP422" i="37"/>
  <c r="BR422" i="37"/>
  <c r="FS422" i="37"/>
  <c r="FO422" i="37"/>
  <c r="FV400" i="37"/>
  <c r="FR400" i="37"/>
  <c r="FN400" i="37"/>
  <c r="FU400" i="37"/>
  <c r="FQ400" i="37"/>
  <c r="FT400" i="37"/>
  <c r="FP400" i="37"/>
  <c r="BR400" i="37"/>
  <c r="FS400" i="37"/>
  <c r="FO400" i="37"/>
  <c r="FV396" i="37"/>
  <c r="FR396" i="37"/>
  <c r="FN396" i="37"/>
  <c r="FU396" i="37"/>
  <c r="FQ396" i="37"/>
  <c r="FT396" i="37"/>
  <c r="FP396" i="37"/>
  <c r="BR396" i="37"/>
  <c r="FS396" i="37"/>
  <c r="FO396" i="37"/>
  <c r="FV392" i="37"/>
  <c r="FR392" i="37"/>
  <c r="FN392" i="37"/>
  <c r="FU392" i="37"/>
  <c r="FQ392" i="37"/>
  <c r="FT392" i="37"/>
  <c r="FP392" i="37"/>
  <c r="BR392" i="37"/>
  <c r="FS392" i="37"/>
  <c r="FO392" i="37"/>
  <c r="FV445" i="37"/>
  <c r="FR445" i="37"/>
  <c r="FN445" i="37"/>
  <c r="FS445" i="37"/>
  <c r="FU445" i="37"/>
  <c r="FT445" i="37"/>
  <c r="FP445" i="37"/>
  <c r="BR445" i="37"/>
  <c r="FO445" i="37"/>
  <c r="FQ445" i="37"/>
  <c r="FR342" i="37"/>
  <c r="FX342" i="37" s="1"/>
  <c r="BO342" i="37"/>
  <c r="BP342" i="37"/>
  <c r="FT340" i="37"/>
  <c r="FP340" i="37"/>
  <c r="BR340" i="37"/>
  <c r="FU340" i="37"/>
  <c r="FQ340" i="37"/>
  <c r="FV340" i="37"/>
  <c r="FR340" i="37"/>
  <c r="FN340" i="37"/>
  <c r="BP340" i="37"/>
  <c r="FS340" i="37"/>
  <c r="FO340" i="37"/>
  <c r="FV375" i="37"/>
  <c r="BP375" i="37"/>
  <c r="BO375" i="37"/>
  <c r="FU375" i="37"/>
  <c r="FN375" i="37"/>
  <c r="FS375" i="37"/>
  <c r="FQ375" i="37"/>
  <c r="BP356" i="37"/>
  <c r="FO356" i="37"/>
  <c r="FX356" i="37" s="1"/>
  <c r="FU356" i="37"/>
  <c r="BO356" i="37"/>
  <c r="AO549" i="37"/>
  <c r="AN549" i="37"/>
  <c r="AO548" i="37"/>
  <c r="AN548" i="37"/>
  <c r="AO547" i="37"/>
  <c r="AN547" i="37"/>
  <c r="AO546" i="37"/>
  <c r="AN546" i="37"/>
  <c r="FT553" i="37"/>
  <c r="FP553" i="37"/>
  <c r="BR553" i="37"/>
  <c r="FO553" i="37"/>
  <c r="FQ553" i="37"/>
  <c r="FV553" i="37"/>
  <c r="FR553" i="37"/>
  <c r="FN553" i="37"/>
  <c r="FS553" i="37"/>
  <c r="FU553" i="37"/>
  <c r="AO482" i="37"/>
  <c r="AN482" i="37"/>
  <c r="AO478" i="37"/>
  <c r="AN478" i="37"/>
  <c r="AO476" i="37"/>
  <c r="AN476" i="37"/>
  <c r="FU471" i="37"/>
  <c r="FX471" i="37" s="1"/>
  <c r="BP471" i="37"/>
  <c r="BO471" i="37"/>
  <c r="FT467" i="37"/>
  <c r="FP467" i="37"/>
  <c r="BR467" i="37"/>
  <c r="FS467" i="37"/>
  <c r="FO467" i="37"/>
  <c r="FV467" i="37"/>
  <c r="FR467" i="37"/>
  <c r="FN467" i="37"/>
  <c r="FU467" i="37"/>
  <c r="FQ467" i="37"/>
  <c r="FT490" i="37"/>
  <c r="FP490" i="37"/>
  <c r="BR490" i="37"/>
  <c r="FQ490" i="37"/>
  <c r="FO490" i="37"/>
  <c r="FV490" i="37"/>
  <c r="FR490" i="37"/>
  <c r="FN490" i="37"/>
  <c r="FU490" i="37"/>
  <c r="FS490" i="37"/>
  <c r="FT488" i="37"/>
  <c r="FP488" i="37"/>
  <c r="BR488" i="37"/>
  <c r="FQ488" i="37"/>
  <c r="FO488" i="37"/>
  <c r="FV488" i="37"/>
  <c r="FR488" i="37"/>
  <c r="FN488" i="37"/>
  <c r="FU488" i="37"/>
  <c r="FS488" i="37"/>
  <c r="FV460" i="37"/>
  <c r="FR460" i="37"/>
  <c r="FN460" i="37"/>
  <c r="FU460" i="37"/>
  <c r="FQ460" i="37"/>
  <c r="FT460" i="37"/>
  <c r="FP460" i="37"/>
  <c r="BR460" i="37"/>
  <c r="FS460" i="37"/>
  <c r="FO460" i="37"/>
  <c r="FV455" i="37"/>
  <c r="FR455" i="37"/>
  <c r="FN455" i="37"/>
  <c r="FU455" i="37"/>
  <c r="FQ455" i="37"/>
  <c r="FT455" i="37"/>
  <c r="FP455" i="37"/>
  <c r="BR455" i="37"/>
  <c r="FS455" i="37"/>
  <c r="FO455" i="37"/>
  <c r="FV451" i="37"/>
  <c r="FR451" i="37"/>
  <c r="FN451" i="37"/>
  <c r="FU451" i="37"/>
  <c r="FQ451" i="37"/>
  <c r="FT451" i="37"/>
  <c r="FP451" i="37"/>
  <c r="BR451" i="37"/>
  <c r="FS451" i="37"/>
  <c r="FO451" i="37"/>
  <c r="BP447" i="37"/>
  <c r="BO447" i="37"/>
  <c r="FU447" i="37"/>
  <c r="FX447" i="37" s="1"/>
  <c r="FT464" i="37"/>
  <c r="FP464" i="37"/>
  <c r="BR464" i="37"/>
  <c r="FS464" i="37"/>
  <c r="FO464" i="37"/>
  <c r="FV464" i="37"/>
  <c r="FR464" i="37"/>
  <c r="FN464" i="37"/>
  <c r="FU464" i="37"/>
  <c r="FQ464" i="37"/>
  <c r="FT461" i="37"/>
  <c r="FP461" i="37"/>
  <c r="BR461" i="37"/>
  <c r="FS461" i="37"/>
  <c r="FO461" i="37"/>
  <c r="FV461" i="37"/>
  <c r="FR461" i="37"/>
  <c r="FN461" i="37"/>
  <c r="FU461" i="37"/>
  <c r="FQ461" i="37"/>
  <c r="FT456" i="37"/>
  <c r="FP456" i="37"/>
  <c r="BR456" i="37"/>
  <c r="FS456" i="37"/>
  <c r="FO456" i="37"/>
  <c r="FV456" i="37"/>
  <c r="FR456" i="37"/>
  <c r="FN456" i="37"/>
  <c r="FU456" i="37"/>
  <c r="FQ456" i="37"/>
  <c r="FT452" i="37"/>
  <c r="FP452" i="37"/>
  <c r="BR452" i="37"/>
  <c r="FS452" i="37"/>
  <c r="FO452" i="37"/>
  <c r="FV452" i="37"/>
  <c r="FR452" i="37"/>
  <c r="FN452" i="37"/>
  <c r="FU452" i="37"/>
  <c r="FQ452" i="37"/>
  <c r="FT428" i="37"/>
  <c r="FP428" i="37"/>
  <c r="BR428" i="37"/>
  <c r="FS428" i="37"/>
  <c r="FO428" i="37"/>
  <c r="FN424" i="37"/>
  <c r="FS424" i="37"/>
  <c r="FV412" i="37"/>
  <c r="FR412" i="37"/>
  <c r="FN412" i="37"/>
  <c r="FU412" i="37"/>
  <c r="FQ412" i="37"/>
  <c r="FT412" i="37"/>
  <c r="FP412" i="37"/>
  <c r="BR412" i="37"/>
  <c r="FS412" i="37"/>
  <c r="FO412" i="37"/>
  <c r="FV409" i="37"/>
  <c r="FR409" i="37"/>
  <c r="FN409" i="37"/>
  <c r="FU409" i="37"/>
  <c r="FQ409" i="37"/>
  <c r="FT409" i="37"/>
  <c r="FP409" i="37"/>
  <c r="BR409" i="37"/>
  <c r="FS409" i="37"/>
  <c r="FO409" i="37"/>
  <c r="FT371" i="37"/>
  <c r="FN371" i="37"/>
  <c r="FS371" i="37"/>
  <c r="BO371" i="37"/>
  <c r="FV371" i="37"/>
  <c r="FP371" i="37"/>
  <c r="BP371" i="37"/>
  <c r="FO371" i="37"/>
  <c r="FU371" i="37"/>
  <c r="FV369" i="37"/>
  <c r="FN369" i="37"/>
  <c r="FU369" i="37"/>
  <c r="FO369" i="37"/>
  <c r="FP369" i="37"/>
  <c r="BP369" i="37"/>
  <c r="FQ369" i="37"/>
  <c r="BO369" i="37"/>
  <c r="FV367" i="37"/>
  <c r="FN367" i="37"/>
  <c r="FU367" i="37"/>
  <c r="FQ367" i="37"/>
  <c r="FP367" i="37"/>
  <c r="BP367" i="37"/>
  <c r="FS367" i="37"/>
  <c r="BO367" i="37"/>
  <c r="FP365" i="37"/>
  <c r="FX365" i="37" s="1"/>
  <c r="FU365" i="37"/>
  <c r="BP365" i="37"/>
  <c r="BO365" i="37"/>
  <c r="FP357" i="37"/>
  <c r="FU357" i="37"/>
  <c r="BP357" i="37"/>
  <c r="BO357" i="37"/>
  <c r="FV353" i="37"/>
  <c r="FR353" i="37"/>
  <c r="FN353" i="37"/>
  <c r="BP353" i="37"/>
  <c r="FS353" i="37"/>
  <c r="FO353" i="37"/>
  <c r="FT353" i="37"/>
  <c r="FP353" i="37"/>
  <c r="BR353" i="37"/>
  <c r="FU353" i="37"/>
  <c r="FQ353" i="37"/>
  <c r="FP348" i="37"/>
  <c r="BP348" i="37"/>
  <c r="FV348" i="37"/>
  <c r="FN348" i="37"/>
  <c r="FX348" i="37" s="1"/>
  <c r="BO348" i="37"/>
  <c r="BP345" i="37"/>
  <c r="BQ345" i="37" s="1"/>
  <c r="BO345" i="37"/>
  <c r="BH299" i="37"/>
  <c r="BD265" i="37"/>
  <c r="BD261" i="37"/>
  <c r="BD260" i="37"/>
  <c r="AQ24" i="37"/>
  <c r="BN24" i="37"/>
  <c r="BO24" i="37" s="1"/>
  <c r="BD22" i="37"/>
  <c r="BG22" i="37"/>
  <c r="BF20" i="37"/>
  <c r="BK20" i="37"/>
  <c r="BF12" i="37"/>
  <c r="BD12" i="37"/>
  <c r="BG12" i="37"/>
  <c r="BF11" i="37"/>
  <c r="BD11" i="37"/>
  <c r="BG11" i="37"/>
  <c r="GS36" i="37"/>
  <c r="EM36" i="37"/>
  <c r="BN36" i="37"/>
  <c r="BO36" i="37" s="1"/>
  <c r="BI36" i="37"/>
  <c r="AO378" i="37"/>
  <c r="AO338" i="37"/>
  <c r="AO336" i="37"/>
  <c r="DJ212" i="37"/>
  <c r="DF212" i="37"/>
  <c r="DB212" i="37"/>
  <c r="AO208" i="37"/>
  <c r="AO185" i="37"/>
  <c r="AO153" i="37"/>
  <c r="CL37" i="37"/>
  <c r="CD37" i="37"/>
  <c r="GD35" i="37"/>
  <c r="DH35" i="37"/>
  <c r="DD35" i="37"/>
  <c r="CZ35" i="37"/>
  <c r="GH28" i="37"/>
  <c r="GK28" i="37" s="1"/>
  <c r="EV28" i="37"/>
  <c r="GD24" i="37"/>
  <c r="DD24" i="37"/>
  <c r="AO52" i="37"/>
  <c r="DW36" i="37"/>
  <c r="GF36" i="37"/>
  <c r="ED36" i="37"/>
  <c r="DZ36" i="37"/>
  <c r="DV36" i="37"/>
  <c r="EC36" i="37"/>
  <c r="DW32" i="37"/>
  <c r="EF32" i="37"/>
  <c r="EB32" i="37"/>
  <c r="DX32" i="37"/>
  <c r="EE32" i="37"/>
  <c r="DY32" i="37"/>
  <c r="CM20" i="37"/>
  <c r="CD20" i="37"/>
  <c r="CH20" i="37"/>
  <c r="CL20" i="37"/>
  <c r="GB20" i="37"/>
  <c r="CI20" i="37"/>
  <c r="CD9" i="37"/>
  <c r="CI9" i="37"/>
  <c r="GS210" i="37"/>
  <c r="AR210" i="37"/>
  <c r="AO186" i="37"/>
  <c r="AO184" i="37"/>
  <c r="GH182" i="37"/>
  <c r="GK182" i="37" s="1"/>
  <c r="ES182" i="37"/>
  <c r="EU182" i="37"/>
  <c r="AO151" i="37"/>
  <c r="AO150" i="37"/>
  <c r="AO67" i="37"/>
  <c r="BI4" i="37"/>
  <c r="AR4" i="37"/>
  <c r="AT4" i="37"/>
  <c r="BN4" i="37"/>
  <c r="AN5" i="37"/>
  <c r="GA10" i="37"/>
  <c r="BY10" i="37"/>
  <c r="BU10" i="37"/>
  <c r="BX10" i="37"/>
  <c r="BT10" i="37"/>
  <c r="DU10" i="37"/>
  <c r="DQ10" i="37"/>
  <c r="DK10" i="37"/>
  <c r="DR10" i="37"/>
  <c r="DN10" i="37"/>
  <c r="EM11" i="37"/>
  <c r="GS11" i="37"/>
  <c r="BN11" i="37"/>
  <c r="BR11" i="37" s="1"/>
  <c r="AQ11" i="37"/>
  <c r="FM11" i="37"/>
  <c r="FG11" i="37"/>
  <c r="FC11" i="37"/>
  <c r="FJ11" i="37"/>
  <c r="FF11" i="37"/>
  <c r="GE12" i="37"/>
  <c r="DS12" i="37"/>
  <c r="DM12" i="37"/>
  <c r="DT12" i="37"/>
  <c r="DP12" i="37"/>
  <c r="DL12" i="37"/>
  <c r="BI13" i="37"/>
  <c r="AR13" i="37"/>
  <c r="AQ13" i="37"/>
  <c r="FI13" i="37"/>
  <c r="FC13" i="37"/>
  <c r="FH13" i="37"/>
  <c r="CA14" i="37"/>
  <c r="BW14" i="37"/>
  <c r="BZ14" i="37"/>
  <c r="BV14" i="37"/>
  <c r="CW14" i="37"/>
  <c r="CP14" i="37"/>
  <c r="DU14" i="37"/>
  <c r="DQ14" i="37"/>
  <c r="DK14" i="37"/>
  <c r="DR14" i="37"/>
  <c r="DN14" i="37"/>
  <c r="EM15" i="37"/>
  <c r="GS15" i="37"/>
  <c r="AT15" i="37"/>
  <c r="FE15" i="37"/>
  <c r="FJ15" i="37"/>
  <c r="BY16" i="37"/>
  <c r="BU16" i="37"/>
  <c r="CU16" i="37"/>
  <c r="CO16" i="37"/>
  <c r="DQ16" i="37"/>
  <c r="DK16" i="37"/>
  <c r="EM17" i="37"/>
  <c r="AR17" i="37"/>
  <c r="AT17" i="37"/>
  <c r="FE17" i="37"/>
  <c r="FJ17" i="37"/>
  <c r="CW18" i="37"/>
  <c r="CV18" i="37"/>
  <c r="DU18" i="37"/>
  <c r="DQ18" i="37"/>
  <c r="DK18" i="37"/>
  <c r="DR18" i="37"/>
  <c r="DN18" i="37"/>
  <c r="EM19" i="37"/>
  <c r="AR19" i="37"/>
  <c r="FE19" i="37"/>
  <c r="FJ19" i="37"/>
  <c r="BU20" i="37"/>
  <c r="BX20" i="37"/>
  <c r="CO20" i="37"/>
  <c r="CT20" i="37"/>
  <c r="DU20" i="37"/>
  <c r="DQ20" i="37"/>
  <c r="DK20" i="37"/>
  <c r="DR20" i="37"/>
  <c r="DN20" i="37"/>
  <c r="BI21" i="37"/>
  <c r="BN21" i="37"/>
  <c r="BO21" i="37" s="1"/>
  <c r="GI21" i="37"/>
  <c r="FI21" i="37"/>
  <c r="FE21" i="37"/>
  <c r="FL21" i="37"/>
  <c r="FH21" i="37"/>
  <c r="FD21" i="37"/>
  <c r="DW26" i="37"/>
  <c r="GF26" i="37"/>
  <c r="GK26" i="37" s="1"/>
  <c r="ED26" i="37"/>
  <c r="DZ26" i="37"/>
  <c r="DV26" i="37"/>
  <c r="EE26" i="37"/>
  <c r="DY26" i="37"/>
  <c r="CK29" i="37"/>
  <c r="CG29" i="37"/>
  <c r="CN29" i="37"/>
  <c r="CJ29" i="37"/>
  <c r="CF29" i="37"/>
  <c r="CI29" i="37"/>
  <c r="FA33" i="37"/>
  <c r="ES33" i="37"/>
  <c r="GH33" i="37"/>
  <c r="EZ33" i="37"/>
  <c r="EV33" i="37"/>
  <c r="ER33" i="37"/>
  <c r="CL36" i="37"/>
  <c r="CF36" i="37"/>
  <c r="FA37" i="37"/>
  <c r="ES37" i="37"/>
  <c r="GH37" i="37"/>
  <c r="EZ37" i="37"/>
  <c r="EV37" i="37"/>
  <c r="ER37" i="37"/>
  <c r="AO65" i="37"/>
  <c r="DW69" i="37"/>
  <c r="GF69" i="37"/>
  <c r="DY69" i="37"/>
  <c r="DY103" i="37"/>
  <c r="GF103" i="37"/>
  <c r="AO109" i="37"/>
  <c r="GF124" i="37"/>
  <c r="DY124" i="37"/>
  <c r="BD501" i="37"/>
  <c r="BD478" i="37"/>
  <c r="BD367" i="37"/>
  <c r="BD359" i="37"/>
  <c r="BD277" i="37"/>
  <c r="BD274" i="37"/>
  <c r="BD273" i="37"/>
  <c r="BD271" i="37"/>
  <c r="BD270" i="37"/>
  <c r="BD269" i="37"/>
  <c r="BD268" i="37"/>
  <c r="BD267" i="37"/>
  <c r="BD155" i="37"/>
  <c r="BD151" i="37"/>
  <c r="BD147" i="37"/>
  <c r="BD145" i="37"/>
  <c r="FO145" i="37" s="1"/>
  <c r="FX145" i="37" s="1"/>
  <c r="FY145" i="37" s="1"/>
  <c r="FZ145" i="37" s="1"/>
  <c r="BD141" i="37"/>
  <c r="BD139" i="37"/>
  <c r="ES139" i="37" s="1"/>
  <c r="BD123" i="37"/>
  <c r="BD115" i="37"/>
  <c r="BD103" i="37"/>
  <c r="BD95" i="37"/>
  <c r="FO95" i="37" s="1"/>
  <c r="AQ30" i="37"/>
  <c r="BN30" i="37"/>
  <c r="BO30" i="37" s="1"/>
  <c r="BD20" i="37"/>
  <c r="BF5" i="37"/>
  <c r="BD5" i="37"/>
  <c r="BK5" i="37"/>
  <c r="AO5" i="37"/>
  <c r="AO209" i="37"/>
  <c r="AO189" i="37"/>
  <c r="AO173" i="37"/>
  <c r="AO114" i="37"/>
  <c r="AO110" i="37"/>
  <c r="AO100" i="37"/>
  <c r="AO217" i="37"/>
  <c r="GS216" i="37"/>
  <c r="AR216" i="37"/>
  <c r="DJ214" i="37"/>
  <c r="FY214" i="37" s="1"/>
  <c r="FZ214" i="37" s="1"/>
  <c r="DF214" i="37"/>
  <c r="DB214" i="37"/>
  <c r="GB212" i="37"/>
  <c r="GK212" i="37" s="1"/>
  <c r="CL212" i="37"/>
  <c r="CH212" i="37"/>
  <c r="CD212" i="37"/>
  <c r="CD579" i="37" s="1"/>
  <c r="AO59" i="37"/>
  <c r="EU38" i="37"/>
  <c r="FB38" i="37"/>
  <c r="EX38" i="37"/>
  <c r="ET38" i="37"/>
  <c r="ES38" i="37"/>
  <c r="FA38" i="37"/>
  <c r="GH31" i="37"/>
  <c r="GK31" i="37" s="1"/>
  <c r="EV31" i="37"/>
  <c r="DI23" i="37"/>
  <c r="DE23" i="37"/>
  <c r="GD23" i="37"/>
  <c r="DH23" i="37"/>
  <c r="DD23" i="37"/>
  <c r="CZ23" i="37"/>
  <c r="DG23" i="37"/>
  <c r="DA41" i="37"/>
  <c r="GD41" i="37"/>
  <c r="GK41" i="37" s="1"/>
  <c r="DD41" i="37"/>
  <c r="DG41" i="37"/>
  <c r="GF40" i="37"/>
  <c r="DZ40" i="37"/>
  <c r="EE40" i="37"/>
  <c r="EC40" i="37"/>
  <c r="GD39" i="37"/>
  <c r="DH39" i="37"/>
  <c r="DD39" i="37"/>
  <c r="CZ39" i="37"/>
  <c r="DG39" i="37"/>
  <c r="CN34" i="37"/>
  <c r="CF34" i="37"/>
  <c r="CJ31" i="37"/>
  <c r="CI31" i="37"/>
  <c r="EU30" i="37"/>
  <c r="GH30" i="37"/>
  <c r="EZ30" i="37"/>
  <c r="EV30" i="37"/>
  <c r="ER30" i="37"/>
  <c r="EW30" i="37"/>
  <c r="DI27" i="37"/>
  <c r="DE27" i="37"/>
  <c r="GD27" i="37"/>
  <c r="DH27" i="37"/>
  <c r="DD27" i="37"/>
  <c r="CZ27" i="37"/>
  <c r="DG27" i="37"/>
  <c r="CL25" i="37"/>
  <c r="CD25" i="37"/>
  <c r="AO483" i="37"/>
  <c r="AO423" i="37"/>
  <c r="AO417" i="37"/>
  <c r="AO404" i="37"/>
  <c r="AO335" i="37"/>
  <c r="AO224" i="37"/>
  <c r="DE373" i="37"/>
  <c r="DI373" i="37"/>
  <c r="DA373" i="37"/>
  <c r="BY11" i="37"/>
  <c r="BZ11" i="37"/>
  <c r="GE11" i="37"/>
  <c r="DS11" i="37"/>
  <c r="DM11" i="37"/>
  <c r="DT11" i="37"/>
  <c r="DP11" i="37"/>
  <c r="DL11" i="37"/>
  <c r="GS12" i="37"/>
  <c r="AQ12" i="37"/>
  <c r="FM12" i="37"/>
  <c r="FG12" i="37"/>
  <c r="FC12" i="37"/>
  <c r="FJ12" i="37"/>
  <c r="FF12" i="37"/>
  <c r="CA13" i="37"/>
  <c r="BU13" i="37"/>
  <c r="BX13" i="37"/>
  <c r="CU13" i="37"/>
  <c r="CV13" i="37"/>
  <c r="GE13" i="37"/>
  <c r="DS13" i="37"/>
  <c r="DM13" i="37"/>
  <c r="DT13" i="37"/>
  <c r="GJ13" i="37" s="1"/>
  <c r="DP13" i="37"/>
  <c r="DL13" i="37"/>
  <c r="BI14" i="37"/>
  <c r="AR14" i="37"/>
  <c r="AT14" i="37"/>
  <c r="BN14" i="37"/>
  <c r="FI14" i="37"/>
  <c r="FD14" i="37"/>
  <c r="BY15" i="37"/>
  <c r="BZ15" i="37"/>
  <c r="CW15" i="37"/>
  <c r="CO15" i="37"/>
  <c r="CP15" i="37"/>
  <c r="DU15" i="37"/>
  <c r="DQ15" i="37"/>
  <c r="DK15" i="37"/>
  <c r="DR15" i="37"/>
  <c r="DN15" i="37"/>
  <c r="EM16" i="37"/>
  <c r="GS16" i="37"/>
  <c r="AR16" i="37"/>
  <c r="AQ16" i="37"/>
  <c r="FM16" i="37"/>
  <c r="FG16" i="37"/>
  <c r="FC16" i="37"/>
  <c r="FJ16" i="37"/>
  <c r="FF16" i="37"/>
  <c r="CA17" i="37"/>
  <c r="BZ17" i="37"/>
  <c r="GE17" i="37"/>
  <c r="DS17" i="37"/>
  <c r="DM17" i="37"/>
  <c r="DT17" i="37"/>
  <c r="DP17" i="37"/>
  <c r="DL17" i="37"/>
  <c r="GS18" i="37"/>
  <c r="AR18" i="37"/>
  <c r="AT18" i="37"/>
  <c r="CA19" i="37"/>
  <c r="BZ19" i="37"/>
  <c r="GE19" i="37"/>
  <c r="DS19" i="37"/>
  <c r="DM19" i="37"/>
  <c r="DT19" i="37"/>
  <c r="DP19" i="37"/>
  <c r="DL19" i="37"/>
  <c r="BI20" i="37"/>
  <c r="AT20" i="37"/>
  <c r="GI20" i="37"/>
  <c r="FI20" i="37"/>
  <c r="FE20" i="37"/>
  <c r="FL20" i="37"/>
  <c r="FH20" i="37"/>
  <c r="FD20" i="37"/>
  <c r="BY21" i="37"/>
  <c r="BX21" i="37"/>
  <c r="GA21" i="37" s="1"/>
  <c r="CU21" i="37"/>
  <c r="CT21" i="37"/>
  <c r="GE21" i="37"/>
  <c r="DS21" i="37"/>
  <c r="DM21" i="37"/>
  <c r="DT21" i="37"/>
  <c r="DP21" i="37"/>
  <c r="DL21" i="37"/>
  <c r="BI22" i="37"/>
  <c r="BN22" i="37"/>
  <c r="AO25" i="37"/>
  <c r="AO40" i="37"/>
  <c r="AN40" i="37"/>
  <c r="CK40" i="37"/>
  <c r="DW58" i="37"/>
  <c r="GF58" i="37"/>
  <c r="GK58" i="37" s="1"/>
  <c r="AN82" i="37"/>
  <c r="AO82" i="37" s="1"/>
  <c r="GF86" i="37"/>
  <c r="DY86" i="37"/>
  <c r="AO90" i="37"/>
  <c r="DW90" i="37"/>
  <c r="GF90" i="37"/>
  <c r="DY90" i="37"/>
  <c r="AO97" i="37"/>
  <c r="AO101" i="37"/>
  <c r="DW121" i="37"/>
  <c r="DY121" i="37"/>
  <c r="AO125" i="37"/>
  <c r="GF134" i="37"/>
  <c r="DY134" i="37"/>
  <c r="DV25" i="37"/>
  <c r="DZ25" i="37"/>
  <c r="ED25" i="37"/>
  <c r="GF25" i="37"/>
  <c r="EE34" i="37"/>
  <c r="DA31" i="37"/>
  <c r="DY25" i="37"/>
  <c r="DV34" i="37"/>
  <c r="DZ34" i="37"/>
  <c r="ED34" i="37"/>
  <c r="GF34" i="37"/>
  <c r="DX28" i="37"/>
  <c r="EB28" i="37"/>
  <c r="EF28" i="37"/>
  <c r="CZ28" i="37"/>
  <c r="DD28" i="37"/>
  <c r="DH28" i="37"/>
  <c r="ET26" i="37"/>
  <c r="EX26" i="37"/>
  <c r="FB26" i="37"/>
  <c r="FY26" i="37" s="1"/>
  <c r="FZ26" i="37" s="1"/>
  <c r="DL9" i="37"/>
  <c r="DP9" i="37"/>
  <c r="DT9" i="37"/>
  <c r="DM9" i="37"/>
  <c r="DS9" i="37"/>
  <c r="FC8" i="37"/>
  <c r="GI8" i="37" s="1"/>
  <c r="DK7" i="37"/>
  <c r="CO7" i="37"/>
  <c r="BU7" i="37"/>
  <c r="GA7" i="37" s="1"/>
  <c r="FD6" i="37"/>
  <c r="FH6" i="37"/>
  <c r="FL6" i="37"/>
  <c r="GJ6" i="37" s="1"/>
  <c r="GK6" i="37" s="1"/>
  <c r="FE6" i="37"/>
  <c r="FI6" i="37"/>
  <c r="FF5" i="37"/>
  <c r="FJ5" i="37"/>
  <c r="FC5" i="37"/>
  <c r="FG5" i="37"/>
  <c r="FD4" i="37"/>
  <c r="FH4" i="37"/>
  <c r="FL4" i="37"/>
  <c r="FE4" i="37"/>
  <c r="FI4" i="37"/>
  <c r="FF9" i="37"/>
  <c r="FJ9" i="37"/>
  <c r="FC9" i="37"/>
  <c r="FG9" i="37"/>
  <c r="GS9" i="37"/>
  <c r="DN8" i="37"/>
  <c r="DR8" i="37"/>
  <c r="DK8" i="37"/>
  <c r="DQ8" i="37"/>
  <c r="CT8" i="37"/>
  <c r="GC8" i="37" s="1"/>
  <c r="BX8" i="37"/>
  <c r="GA8" i="37" s="1"/>
  <c r="GK8" i="37" s="1"/>
  <c r="FC7" i="37"/>
  <c r="GS7" i="37"/>
  <c r="DN6" i="37"/>
  <c r="DR6" i="37"/>
  <c r="DK6" i="37"/>
  <c r="DQ6" i="37"/>
  <c r="GS6" i="37"/>
  <c r="DN5" i="37"/>
  <c r="DR5" i="37"/>
  <c r="DK5" i="37"/>
  <c r="DQ5" i="37"/>
  <c r="CP5" i="37"/>
  <c r="CT5" i="37"/>
  <c r="CX5" i="37"/>
  <c r="CS5" i="37"/>
  <c r="CW5" i="37"/>
  <c r="GS5" i="37"/>
  <c r="CP4" i="37"/>
  <c r="CT4" i="37"/>
  <c r="CX4" i="37"/>
  <c r="CS4" i="37"/>
  <c r="CW4" i="37"/>
  <c r="AE40" i="37"/>
  <c r="CJ40" i="37" s="1"/>
  <c r="AE34" i="37"/>
  <c r="DW542" i="37"/>
  <c r="DY448" i="37"/>
  <c r="DY446" i="37"/>
  <c r="DY343" i="37"/>
  <c r="DY344" i="37"/>
  <c r="DY342" i="37"/>
  <c r="DA209" i="37"/>
  <c r="EU170" i="37"/>
  <c r="DW164" i="37"/>
  <c r="DW160" i="37"/>
  <c r="DY87" i="37"/>
  <c r="DY81" i="37"/>
  <c r="DY78" i="37"/>
  <c r="DC37" i="37"/>
  <c r="GP36" i="37"/>
  <c r="EA35" i="37"/>
  <c r="DC33" i="37"/>
  <c r="GP32" i="37"/>
  <c r="GP29" i="37"/>
  <c r="GR27" i="37"/>
  <c r="GR24" i="37"/>
  <c r="CE24" i="37"/>
  <c r="EY23" i="37"/>
  <c r="GF110" i="37"/>
  <c r="GK110" i="37" s="1"/>
  <c r="EY39" i="37"/>
  <c r="EA39" i="37"/>
  <c r="CE38" i="37"/>
  <c r="GP37" i="37"/>
  <c r="BE37" i="37"/>
  <c r="DC36" i="37"/>
  <c r="GN35" i="37"/>
  <c r="GN578" i="37" s="1"/>
  <c r="GP33" i="37"/>
  <c r="DC32" i="37"/>
  <c r="EA29" i="37"/>
  <c r="EY27" i="37"/>
  <c r="GR26" i="37"/>
  <c r="DW25" i="37"/>
  <c r="EY24" i="37"/>
  <c r="BE24" i="37"/>
  <c r="CE23" i="37"/>
  <c r="AE23" i="37"/>
  <c r="CE19" i="37"/>
  <c r="CE10" i="37"/>
  <c r="ES174" i="37"/>
  <c r="ES140" i="37"/>
  <c r="DW343" i="37"/>
  <c r="DW205" i="37"/>
  <c r="EA38" i="37"/>
  <c r="GT32" i="37"/>
  <c r="DW87" i="37"/>
  <c r="DW78" i="37"/>
  <c r="DC38" i="37"/>
  <c r="GT35" i="37"/>
  <c r="EY32" i="37"/>
  <c r="EY29" i="37"/>
  <c r="Y578" i="37"/>
  <c r="AQ4" i="37"/>
  <c r="BE5" i="37"/>
  <c r="EY65" i="37"/>
  <c r="GR69" i="37"/>
  <c r="GR90" i="37"/>
  <c r="EY94" i="37"/>
  <c r="GN220" i="37"/>
  <c r="GN579" i="37" s="1"/>
  <c r="BJ249" i="37"/>
  <c r="BH253" i="37"/>
  <c r="EW253" i="37" s="1"/>
  <c r="GH253" i="37" s="1"/>
  <c r="GK253" i="37" s="1"/>
  <c r="BJ269" i="37"/>
  <c r="GR352" i="37"/>
  <c r="GR581" i="37" s="1"/>
  <c r="EY367" i="37"/>
  <c r="GN386" i="37"/>
  <c r="GN582" i="37" s="1"/>
  <c r="AE386" i="37"/>
  <c r="AI387" i="37"/>
  <c r="X372" i="37"/>
  <c r="AI372" i="37" s="1"/>
  <c r="GT386" i="37"/>
  <c r="GT582" i="37" s="1"/>
  <c r="BJ386" i="37"/>
  <c r="BJ393" i="37"/>
  <c r="DO435" i="37"/>
  <c r="GR459" i="37"/>
  <c r="GR582" i="37" s="1"/>
  <c r="GT462" i="37"/>
  <c r="GO469" i="37"/>
  <c r="GO582" i="37" s="1"/>
  <c r="EY480" i="37"/>
  <c r="EY494" i="37"/>
  <c r="EY498" i="37"/>
  <c r="GR524" i="37"/>
  <c r="GR583" i="37" s="1"/>
  <c r="DO468" i="37"/>
  <c r="GT544" i="37"/>
  <c r="GT583" i="37" s="1"/>
  <c r="GR566" i="37"/>
  <c r="Z4" i="38"/>
  <c r="Z8" i="38"/>
  <c r="Q12" i="38"/>
  <c r="AB12" i="38" s="1"/>
  <c r="Z13" i="38"/>
  <c r="L29" i="38"/>
  <c r="M29" i="38" s="1"/>
  <c r="Q19" i="38"/>
  <c r="R20" i="38"/>
  <c r="AB20" i="38" s="1"/>
  <c r="Z23" i="38"/>
  <c r="AA26" i="38"/>
  <c r="AB26" i="38" s="1"/>
  <c r="U27" i="38"/>
  <c r="W27" i="38"/>
  <c r="T34" i="38"/>
  <c r="AB34" i="38" s="1"/>
  <c r="V34" i="38"/>
  <c r="W34" i="38"/>
  <c r="Y34" i="38"/>
  <c r="X570" i="37"/>
  <c r="AI570" i="37" s="1"/>
  <c r="S4" i="38"/>
  <c r="V7" i="38"/>
  <c r="AB7" i="38" s="1"/>
  <c r="W8" i="38"/>
  <c r="AB8" i="38" s="1"/>
  <c r="T13" i="38"/>
  <c r="AB13" i="38" s="1"/>
  <c r="M19" i="38"/>
  <c r="O19" i="38" s="1"/>
  <c r="V19" i="38"/>
  <c r="U20" i="38"/>
  <c r="Y20" i="38"/>
  <c r="T20" i="38"/>
  <c r="V22" i="38"/>
  <c r="AB22" i="38" s="1"/>
  <c r="W23" i="38"/>
  <c r="AB23" i="38" s="1"/>
  <c r="AA27" i="38"/>
  <c r="U35" i="38"/>
  <c r="AB35" i="38" s="1"/>
  <c r="Y35" i="38"/>
  <c r="M36" i="38"/>
  <c r="O36" i="38" s="1"/>
  <c r="V36" i="38"/>
  <c r="AB36" i="38" s="1"/>
  <c r="Z36" i="38"/>
  <c r="X38" i="38"/>
  <c r="AB38" i="38" s="1"/>
  <c r="Z40" i="38"/>
  <c r="Q40" i="38"/>
  <c r="U40" i="38"/>
  <c r="Y40" i="38"/>
  <c r="AA41" i="38"/>
  <c r="R41" i="38"/>
  <c r="V41" i="38"/>
  <c r="Z41" i="38"/>
  <c r="T43" i="38"/>
  <c r="AB43" i="38" s="1"/>
  <c r="X43" i="38"/>
  <c r="S51" i="38"/>
  <c r="U51" i="38"/>
  <c r="U53" i="38"/>
  <c r="AA53" i="38"/>
  <c r="W55" i="38"/>
  <c r="Y57" i="38"/>
  <c r="AA59" i="38"/>
  <c r="AB86" i="38"/>
  <c r="Q51" i="38"/>
  <c r="AB51" i="38" s="1"/>
  <c r="W51" i="38"/>
  <c r="T52" i="38"/>
  <c r="AB52" i="38" s="1"/>
  <c r="Z52" i="38"/>
  <c r="Q53" i="38"/>
  <c r="W53" i="38"/>
  <c r="Y53" i="38"/>
  <c r="V54" i="38"/>
  <c r="AB54" i="38" s="1"/>
  <c r="Q55" i="38"/>
  <c r="AB55" i="38" s="1"/>
  <c r="S55" i="38"/>
  <c r="Y55" i="38"/>
  <c r="AA55" i="38"/>
  <c r="X56" i="38"/>
  <c r="AB56" i="38" s="1"/>
  <c r="S57" i="38"/>
  <c r="U57" i="38"/>
  <c r="AA57" i="38"/>
  <c r="Z58" i="38"/>
  <c r="AB58" i="38" s="1"/>
  <c r="U59" i="38"/>
  <c r="W59" i="38"/>
  <c r="Z67" i="38"/>
  <c r="S67" i="38"/>
  <c r="AB67" i="38" s="1"/>
  <c r="FV82" i="37" l="1"/>
  <c r="FR82" i="37"/>
  <c r="FN82" i="37"/>
  <c r="FU82" i="37"/>
  <c r="FQ82" i="37"/>
  <c r="FT82" i="37"/>
  <c r="FP82" i="37"/>
  <c r="BR82" i="37"/>
  <c r="FS82" i="37"/>
  <c r="FO82" i="37"/>
  <c r="FS11" i="37"/>
  <c r="FV11" i="37"/>
  <c r="FQ11" i="37"/>
  <c r="FO11" i="37"/>
  <c r="FX11" i="37" s="1"/>
  <c r="FY11" i="37" s="1"/>
  <c r="FZ11" i="37" s="1"/>
  <c r="FR11" i="37"/>
  <c r="R27" i="36"/>
  <c r="N28" i="36"/>
  <c r="CH36" i="37"/>
  <c r="EV36" i="37"/>
  <c r="EW36" i="37"/>
  <c r="CR36" i="37"/>
  <c r="FF36" i="37"/>
  <c r="EU36" i="37"/>
  <c r="CI36" i="37"/>
  <c r="CG36" i="37"/>
  <c r="FH36" i="37"/>
  <c r="CS36" i="37"/>
  <c r="FG36" i="37"/>
  <c r="CT36" i="37"/>
  <c r="AV10" i="30"/>
  <c r="AV10" i="36"/>
  <c r="DT468" i="37"/>
  <c r="GJ468" i="37" s="1"/>
  <c r="DP468" i="37"/>
  <c r="DL468" i="37"/>
  <c r="DU468" i="37"/>
  <c r="FY468" i="37" s="1"/>
  <c r="FZ468" i="37" s="1"/>
  <c r="DQ468" i="37"/>
  <c r="DK468" i="37"/>
  <c r="DR468" i="37"/>
  <c r="DN468" i="37"/>
  <c r="GE468" i="37"/>
  <c r="GK468" i="37" s="1"/>
  <c r="DS468" i="37"/>
  <c r="DM468" i="37"/>
  <c r="AB59" i="38"/>
  <c r="AB57" i="38"/>
  <c r="AB41" i="38"/>
  <c r="AB40" i="38"/>
  <c r="AB4" i="38"/>
  <c r="AB27" i="38"/>
  <c r="AB19" i="38"/>
  <c r="ET498" i="37"/>
  <c r="ER498" i="37"/>
  <c r="EZ498" i="37"/>
  <c r="EY582" i="37"/>
  <c r="ER480" i="37"/>
  <c r="FB480" i="37"/>
  <c r="FY480" i="37" s="1"/>
  <c r="FZ480" i="37" s="1"/>
  <c r="EW480" i="37"/>
  <c r="ES480" i="37"/>
  <c r="EX480" i="37"/>
  <c r="EV480" i="37"/>
  <c r="FA480" i="37"/>
  <c r="GJ480" i="37" s="1"/>
  <c r="EU480" i="37"/>
  <c r="ET480" i="37"/>
  <c r="EZ480" i="37"/>
  <c r="GH480" i="37" s="1"/>
  <c r="GK480" i="37" s="1"/>
  <c r="DR435" i="37"/>
  <c r="DN435" i="37"/>
  <c r="GE435" i="37"/>
  <c r="DS435" i="37"/>
  <c r="DM435" i="37"/>
  <c r="DM582" i="37" s="1"/>
  <c r="DT435" i="37"/>
  <c r="DP435" i="37"/>
  <c r="DP582" i="37" s="1"/>
  <c r="DL435" i="37"/>
  <c r="DU435" i="37"/>
  <c r="DQ435" i="37"/>
  <c r="DK435" i="37"/>
  <c r="DO582" i="37"/>
  <c r="AO372" i="37"/>
  <c r="AN372" i="37"/>
  <c r="AI581" i="37"/>
  <c r="GS386" i="37"/>
  <c r="GS582" i="37" s="1"/>
  <c r="AR386" i="37"/>
  <c r="BI386" i="37"/>
  <c r="AT386" i="37"/>
  <c r="AQ386" i="37"/>
  <c r="AQ582" i="37" s="1"/>
  <c r="EM386" i="37"/>
  <c r="BN386" i="37"/>
  <c r="EU367" i="37"/>
  <c r="EW367" i="37"/>
  <c r="ER367" i="37"/>
  <c r="EZ367" i="37"/>
  <c r="ET367" i="37"/>
  <c r="EY581" i="37"/>
  <c r="FA367" i="37"/>
  <c r="EX367" i="37"/>
  <c r="ES367" i="37"/>
  <c r="EV367" i="37"/>
  <c r="EX94" i="37"/>
  <c r="ER94" i="37"/>
  <c r="FB94" i="37"/>
  <c r="FY94" i="37" s="1"/>
  <c r="FZ94" i="37" s="1"/>
  <c r="EW94" i="37"/>
  <c r="ES94" i="37"/>
  <c r="EZ94" i="37"/>
  <c r="GH94" i="37" s="1"/>
  <c r="GK94" i="37" s="1"/>
  <c r="FA94" i="37"/>
  <c r="EU94" i="37"/>
  <c r="EV94" i="37"/>
  <c r="ET94" i="37"/>
  <c r="ES32" i="37"/>
  <c r="EV32" i="37"/>
  <c r="ET32" i="37"/>
  <c r="EW32" i="37"/>
  <c r="FB32" i="37"/>
  <c r="FA32" i="37"/>
  <c r="EU32" i="37"/>
  <c r="EZ32" i="37"/>
  <c r="GH32" i="37" s="1"/>
  <c r="ER32" i="37"/>
  <c r="EX32" i="37"/>
  <c r="DJ38" i="37"/>
  <c r="DF38" i="37"/>
  <c r="DB38" i="37"/>
  <c r="DG38" i="37"/>
  <c r="DE38" i="37"/>
  <c r="DH38" i="37"/>
  <c r="CZ38" i="37"/>
  <c r="DA38" i="37"/>
  <c r="GD38" i="37"/>
  <c r="DD38" i="37"/>
  <c r="DI38" i="37"/>
  <c r="DZ38" i="37"/>
  <c r="EF38" i="37"/>
  <c r="DX38" i="37"/>
  <c r="DY38" i="37"/>
  <c r="DV38" i="37"/>
  <c r="GF38" i="37"/>
  <c r="DW38" i="37"/>
  <c r="EB38" i="37"/>
  <c r="EE38" i="37"/>
  <c r="ED38" i="37"/>
  <c r="EC38" i="37"/>
  <c r="CJ19" i="37"/>
  <c r="CI19" i="37"/>
  <c r="CM19" i="37"/>
  <c r="CH19" i="37"/>
  <c r="GB19" i="37"/>
  <c r="CK19" i="37"/>
  <c r="CN19" i="37"/>
  <c r="CD19" i="37"/>
  <c r="CL19" i="37"/>
  <c r="CG19" i="37"/>
  <c r="CF19" i="37"/>
  <c r="CI23" i="37"/>
  <c r="CL23" i="37"/>
  <c r="CF23" i="37"/>
  <c r="EV24" i="37"/>
  <c r="GH24" i="37"/>
  <c r="FA24" i="37"/>
  <c r="FB24" i="37"/>
  <c r="ET24" i="37"/>
  <c r="EZ24" i="37"/>
  <c r="ES24" i="37"/>
  <c r="EU24" i="37"/>
  <c r="EX24" i="37"/>
  <c r="EW24" i="37"/>
  <c r="ER24" i="37"/>
  <c r="DY29" i="37"/>
  <c r="EF29" i="37"/>
  <c r="EB29" i="37"/>
  <c r="DX29" i="37"/>
  <c r="EE29" i="37"/>
  <c r="GF29" i="37"/>
  <c r="DZ29" i="37"/>
  <c r="DW29" i="37"/>
  <c r="ED29" i="37"/>
  <c r="DV29" i="37"/>
  <c r="EC29" i="37"/>
  <c r="EA578" i="37"/>
  <c r="GD36" i="37"/>
  <c r="DD36" i="37"/>
  <c r="DE36" i="37"/>
  <c r="CZ36" i="37"/>
  <c r="DF36" i="37"/>
  <c r="DA36" i="37"/>
  <c r="DH36" i="37"/>
  <c r="DG36" i="37"/>
  <c r="DJ36" i="37"/>
  <c r="DB36" i="37"/>
  <c r="DI36" i="37"/>
  <c r="DW39" i="37"/>
  <c r="EB39" i="37"/>
  <c r="GF39" i="37" s="1"/>
  <c r="EC39" i="37"/>
  <c r="DZ39" i="37"/>
  <c r="EE39" i="37"/>
  <c r="DY39" i="37"/>
  <c r="ED39" i="37"/>
  <c r="DV39" i="37"/>
  <c r="DX39" i="37"/>
  <c r="EF39" i="37"/>
  <c r="CN24" i="37"/>
  <c r="CJ24" i="37"/>
  <c r="CF24" i="37"/>
  <c r="CM24" i="37"/>
  <c r="GB24" i="37"/>
  <c r="CH24" i="37"/>
  <c r="CI24" i="37"/>
  <c r="CG24" i="37"/>
  <c r="CL24" i="37"/>
  <c r="CD24" i="37"/>
  <c r="CK24" i="37"/>
  <c r="DW35" i="37"/>
  <c r="EC35" i="37"/>
  <c r="GF35" i="37" s="1"/>
  <c r="GK35" i="37" s="1"/>
  <c r="EB35" i="37"/>
  <c r="ED35" i="37"/>
  <c r="DV35" i="37"/>
  <c r="EE35" i="37"/>
  <c r="GJ35" i="37" s="1"/>
  <c r="DY35" i="37"/>
  <c r="DZ35" i="37"/>
  <c r="DX35" i="37"/>
  <c r="EF35" i="37"/>
  <c r="FY35" i="37" s="1"/>
  <c r="FZ35" i="37" s="1"/>
  <c r="DH37" i="37"/>
  <c r="CZ37" i="37"/>
  <c r="DD37" i="37"/>
  <c r="DG37" i="37"/>
  <c r="DF37" i="37"/>
  <c r="DI37" i="37"/>
  <c r="DA37" i="37"/>
  <c r="GD37" i="37"/>
  <c r="DJ37" i="37"/>
  <c r="FY37" i="37" s="1"/>
  <c r="FZ37" i="37" s="1"/>
  <c r="DB37" i="37"/>
  <c r="DE37" i="37"/>
  <c r="AQ34" i="37"/>
  <c r="BI34" i="37"/>
  <c r="AR34" i="37"/>
  <c r="DF34" i="37"/>
  <c r="BN34" i="37"/>
  <c r="EM34" i="37"/>
  <c r="AT34" i="37"/>
  <c r="GS34" i="37"/>
  <c r="CU34" i="37"/>
  <c r="FV125" i="37"/>
  <c r="BP125" i="37"/>
  <c r="FU125" i="37"/>
  <c r="BO125" i="37"/>
  <c r="FN125" i="37"/>
  <c r="FS125" i="37"/>
  <c r="BR125" i="37"/>
  <c r="FO125" i="37"/>
  <c r="FP125" i="37"/>
  <c r="FR125" i="37"/>
  <c r="FT125" i="37"/>
  <c r="FQ125" i="37"/>
  <c r="FT97" i="37"/>
  <c r="FU97" i="37"/>
  <c r="BO97" i="37"/>
  <c r="BP97" i="37"/>
  <c r="FS97" i="37"/>
  <c r="FQ97" i="37"/>
  <c r="FO97" i="37"/>
  <c r="BR97" i="37"/>
  <c r="FR97" i="37" s="1"/>
  <c r="FP97" i="37"/>
  <c r="FV97" i="37"/>
  <c r="FN97" i="37"/>
  <c r="FV90" i="37"/>
  <c r="FR90" i="37"/>
  <c r="FN90" i="37"/>
  <c r="FU90" i="37"/>
  <c r="FQ90" i="37"/>
  <c r="FT90" i="37"/>
  <c r="FP90" i="37"/>
  <c r="BR90" i="37"/>
  <c r="FS90" i="37"/>
  <c r="FO90" i="37"/>
  <c r="BP90" i="37"/>
  <c r="BO90" i="37"/>
  <c r="FV40" i="37"/>
  <c r="FR40" i="37"/>
  <c r="FN40" i="37"/>
  <c r="FU40" i="37"/>
  <c r="FS40" i="37"/>
  <c r="FT40" i="37"/>
  <c r="FP40" i="37"/>
  <c r="BR40" i="37"/>
  <c r="FQ40" i="37"/>
  <c r="FO40" i="37"/>
  <c r="BO22" i="37"/>
  <c r="BP22" i="37"/>
  <c r="AV20" i="37"/>
  <c r="AX20" i="37"/>
  <c r="AV18" i="37"/>
  <c r="AX18" i="37"/>
  <c r="BH14" i="37"/>
  <c r="BC14" i="37"/>
  <c r="BG14" i="37"/>
  <c r="BJ14" i="37"/>
  <c r="BF14" i="37"/>
  <c r="FV335" i="37"/>
  <c r="BP335" i="37"/>
  <c r="FU335" i="37"/>
  <c r="FR335" i="37"/>
  <c r="BO335" i="37"/>
  <c r="AO581" i="37"/>
  <c r="BR335" i="37"/>
  <c r="FO335" i="37" s="1"/>
  <c r="FQ335" i="37"/>
  <c r="FT335" i="37"/>
  <c r="FS335" i="37"/>
  <c r="FV417" i="37"/>
  <c r="FR417" i="37"/>
  <c r="FN417" i="37"/>
  <c r="FU417" i="37"/>
  <c r="FQ417" i="37"/>
  <c r="FT417" i="37"/>
  <c r="FP417" i="37"/>
  <c r="BR417" i="37"/>
  <c r="FS417" i="37"/>
  <c r="FO417" i="37"/>
  <c r="BO417" i="37"/>
  <c r="FT483" i="37"/>
  <c r="FP483" i="37"/>
  <c r="BR483" i="37"/>
  <c r="FO483" i="37"/>
  <c r="FQ483" i="37"/>
  <c r="FV483" i="37"/>
  <c r="FR483" i="37"/>
  <c r="FN483" i="37"/>
  <c r="FS483" i="37"/>
  <c r="FU483" i="37"/>
  <c r="BP483" i="37"/>
  <c r="BO483" i="37"/>
  <c r="BP59" i="37"/>
  <c r="BO59" i="37"/>
  <c r="FR59" i="37"/>
  <c r="FU59" i="37"/>
  <c r="FS59" i="37"/>
  <c r="FQ59" i="37"/>
  <c r="BR59" i="37"/>
  <c r="FV59" i="37" s="1"/>
  <c r="FN59" i="37"/>
  <c r="FO59" i="37"/>
  <c r="FP59" i="37"/>
  <c r="BG216" i="37"/>
  <c r="BJ216" i="37"/>
  <c r="BD216" i="37"/>
  <c r="BF216" i="37"/>
  <c r="BL216" i="37"/>
  <c r="BO216" i="37" s="1"/>
  <c r="FV217" i="37"/>
  <c r="FR217" i="37"/>
  <c r="FN217" i="37"/>
  <c r="FS217" i="37"/>
  <c r="FU217" i="37"/>
  <c r="FT217" i="37"/>
  <c r="FP217" i="37"/>
  <c r="BR217" i="37"/>
  <c r="FO217" i="37"/>
  <c r="FQ217" i="37"/>
  <c r="BO217" i="37"/>
  <c r="BP217" i="37"/>
  <c r="BO110" i="37"/>
  <c r="BP110" i="37"/>
  <c r="BQ110" i="37" s="1"/>
  <c r="BR110" i="37"/>
  <c r="FV110" i="37"/>
  <c r="FN110" i="37"/>
  <c r="FO110" i="37"/>
  <c r="FP110" i="37"/>
  <c r="FQ110" i="37"/>
  <c r="FR110" i="37"/>
  <c r="FS110" i="37"/>
  <c r="FT110" i="37"/>
  <c r="FU110" i="37"/>
  <c r="FN173" i="37"/>
  <c r="FU173" i="37"/>
  <c r="FP173" i="37"/>
  <c r="BP173" i="37"/>
  <c r="BO173" i="37"/>
  <c r="BR173" i="37"/>
  <c r="FQ173" i="37"/>
  <c r="FR173" i="37"/>
  <c r="FO173" i="37"/>
  <c r="FT173" i="37"/>
  <c r="FV173" i="37"/>
  <c r="FS173" i="37"/>
  <c r="FV209" i="37"/>
  <c r="FR209" i="37"/>
  <c r="FN209" i="37"/>
  <c r="FS209" i="37"/>
  <c r="FU209" i="37"/>
  <c r="FT209" i="37"/>
  <c r="FP209" i="37"/>
  <c r="BR209" i="37"/>
  <c r="FO209" i="37"/>
  <c r="FQ209" i="37"/>
  <c r="BP209" i="37"/>
  <c r="BO209" i="37"/>
  <c r="DA103" i="37"/>
  <c r="CP103" i="37"/>
  <c r="GC103" i="37" s="1"/>
  <c r="ES103" i="37"/>
  <c r="FD103" i="37"/>
  <c r="GI103" i="37" s="1"/>
  <c r="FO103" i="37"/>
  <c r="FX103" i="37" s="1"/>
  <c r="FY103" i="37" s="1"/>
  <c r="FZ103" i="37" s="1"/>
  <c r="ES123" i="37"/>
  <c r="GH123" i="37" s="1"/>
  <c r="EH123" i="37"/>
  <c r="GG123" i="37" s="1"/>
  <c r="FO123" i="37"/>
  <c r="FX123" i="37" s="1"/>
  <c r="FY123" i="37" s="1"/>
  <c r="FZ123" i="37" s="1"/>
  <c r="BT123" i="37"/>
  <c r="GA123" i="37" s="1"/>
  <c r="GK123" i="37" s="1"/>
  <c r="BT141" i="37"/>
  <c r="GA141" i="37" s="1"/>
  <c r="ES141" i="37"/>
  <c r="GH141" i="37" s="1"/>
  <c r="FD141" i="37"/>
  <c r="GI141" i="37" s="1"/>
  <c r="EH141" i="37"/>
  <c r="GG141" i="37" s="1"/>
  <c r="EH147" i="37"/>
  <c r="ES147" i="37"/>
  <c r="ES155" i="37"/>
  <c r="GH155" i="37" s="1"/>
  <c r="FO155" i="37"/>
  <c r="FX155" i="37" s="1"/>
  <c r="FY155" i="37" s="1"/>
  <c r="FZ155" i="37" s="1"/>
  <c r="BT155" i="37"/>
  <c r="GA155" i="37" s="1"/>
  <c r="GK155" i="37" s="1"/>
  <c r="EH268" i="37"/>
  <c r="BT268" i="37"/>
  <c r="GA268" i="37" s="1"/>
  <c r="FO268" i="37"/>
  <c r="BT270" i="37"/>
  <c r="GA270" i="37" s="1"/>
  <c r="FD270" i="37"/>
  <c r="GI270" i="37" s="1"/>
  <c r="ES270" i="37"/>
  <c r="GH270" i="37" s="1"/>
  <c r="EH270" i="37"/>
  <c r="GG270" i="37" s="1"/>
  <c r="DA273" i="37"/>
  <c r="EH273" i="37"/>
  <c r="BT273" i="37"/>
  <c r="GA273" i="37" s="1"/>
  <c r="CP273" i="37"/>
  <c r="FO273" i="37"/>
  <c r="BT277" i="37"/>
  <c r="GA277" i="37" s="1"/>
  <c r="FO277" i="37"/>
  <c r="DA367" i="37"/>
  <c r="CP367" i="37"/>
  <c r="FO367" i="37"/>
  <c r="BT367" i="37"/>
  <c r="ES501" i="37"/>
  <c r="BT501" i="37"/>
  <c r="BD19" i="37"/>
  <c r="BG19" i="37"/>
  <c r="BH19" i="37"/>
  <c r="BF19" i="37"/>
  <c r="BI19" i="37"/>
  <c r="BL19" i="37"/>
  <c r="BR19" i="37" s="1"/>
  <c r="BH17" i="37"/>
  <c r="BG17" i="37"/>
  <c r="BD17" i="37"/>
  <c r="BF17" i="37"/>
  <c r="BI17" i="37"/>
  <c r="AV15" i="37"/>
  <c r="AX15" i="37"/>
  <c r="EI15" i="37"/>
  <c r="EN15" i="37"/>
  <c r="EO15" i="37"/>
  <c r="EG15" i="37"/>
  <c r="EH15" i="37"/>
  <c r="BD13" i="37"/>
  <c r="BG13" i="37"/>
  <c r="BF13" i="37"/>
  <c r="BL13" i="37"/>
  <c r="BO13" i="37" s="1"/>
  <c r="EI11" i="37"/>
  <c r="EN11" i="37"/>
  <c r="EG11" i="37"/>
  <c r="EO11" i="37"/>
  <c r="EH11" i="37"/>
  <c r="EJ11" i="37"/>
  <c r="EP11" i="37"/>
  <c r="EL11" i="37"/>
  <c r="EK11" i="37"/>
  <c r="EQ11" i="37"/>
  <c r="GG11" i="37"/>
  <c r="BH4" i="37"/>
  <c r="BD4" i="37"/>
  <c r="BE4" i="37"/>
  <c r="BK4" i="37"/>
  <c r="BF4" i="37"/>
  <c r="FV67" i="37"/>
  <c r="FR67" i="37"/>
  <c r="FN67" i="37"/>
  <c r="FU67" i="37"/>
  <c r="FQ67" i="37"/>
  <c r="FT67" i="37"/>
  <c r="FP67" i="37"/>
  <c r="BR67" i="37"/>
  <c r="FS67" i="37"/>
  <c r="FO67" i="37"/>
  <c r="BP67" i="37"/>
  <c r="BO67" i="37"/>
  <c r="FT151" i="37"/>
  <c r="FN151" i="37"/>
  <c r="FS151" i="37"/>
  <c r="FP151" i="37"/>
  <c r="BP151" i="37"/>
  <c r="BO151" i="37"/>
  <c r="BR151" i="37"/>
  <c r="FU151" i="37"/>
  <c r="FV151" i="37"/>
  <c r="FO151" i="37"/>
  <c r="FQ151" i="37"/>
  <c r="FR151" i="37"/>
  <c r="FV184" i="37"/>
  <c r="FR184" i="37"/>
  <c r="FN184" i="37"/>
  <c r="FU184" i="37"/>
  <c r="FQ184" i="37"/>
  <c r="FT184" i="37"/>
  <c r="FP184" i="37"/>
  <c r="BR184" i="37"/>
  <c r="FS184" i="37"/>
  <c r="FO184" i="37"/>
  <c r="BP184" i="37"/>
  <c r="BO184" i="37"/>
  <c r="BK210" i="37"/>
  <c r="CA210" i="37" s="1"/>
  <c r="CA579" i="37" s="1"/>
  <c r="BF210" i="37"/>
  <c r="BV210" i="37" s="1"/>
  <c r="BE210" i="37"/>
  <c r="BU210" i="37" s="1"/>
  <c r="BU579" i="37" s="1"/>
  <c r="BD210" i="37"/>
  <c r="BT210" i="37" s="1"/>
  <c r="AR579" i="37"/>
  <c r="BL210" i="37"/>
  <c r="BO210" i="37" s="1"/>
  <c r="FV52" i="37"/>
  <c r="FN52" i="37"/>
  <c r="FU52" i="37"/>
  <c r="BO52" i="37"/>
  <c r="FP52" i="37"/>
  <c r="BP52" i="37"/>
  <c r="FO52" i="37"/>
  <c r="BR52" i="37"/>
  <c r="FT52" i="37" s="1"/>
  <c r="FS52" i="37"/>
  <c r="GB37" i="37"/>
  <c r="BP185" i="37"/>
  <c r="BO185" i="37"/>
  <c r="BR185" i="37"/>
  <c r="FV185" i="37"/>
  <c r="FN185" i="37"/>
  <c r="FO185" i="37"/>
  <c r="FP185" i="37"/>
  <c r="FQ185" i="37"/>
  <c r="FR185" i="37"/>
  <c r="FS185" i="37"/>
  <c r="FT185" i="37"/>
  <c r="FU185" i="37"/>
  <c r="DB579" i="37"/>
  <c r="FY212" i="37"/>
  <c r="FZ212" i="37" s="1"/>
  <c r="DJ579" i="37"/>
  <c r="FN338" i="37"/>
  <c r="BO338" i="37"/>
  <c r="FV338" i="37"/>
  <c r="BP338" i="37"/>
  <c r="FU338" i="37"/>
  <c r="FO338" i="37"/>
  <c r="BR338" i="37"/>
  <c r="FT338" i="37" s="1"/>
  <c r="FP338" i="37"/>
  <c r="FQ338" i="37"/>
  <c r="FS338" i="37"/>
  <c r="EN36" i="37"/>
  <c r="EO36" i="37"/>
  <c r="EI36" i="37"/>
  <c r="EH36" i="37"/>
  <c r="EG36" i="37"/>
  <c r="EJ36" i="37"/>
  <c r="EL36" i="37"/>
  <c r="EK36" i="37"/>
  <c r="EV11" i="37"/>
  <c r="CS11" i="37"/>
  <c r="BW11" i="37"/>
  <c r="BV11" i="37"/>
  <c r="EU11" i="37"/>
  <c r="CR11" i="37"/>
  <c r="CP12" i="37"/>
  <c r="ES12" i="37"/>
  <c r="BT12" i="37"/>
  <c r="FO12" i="37"/>
  <c r="BW22" i="37"/>
  <c r="EK22" i="37"/>
  <c r="CS22" i="37"/>
  <c r="DY24" i="37"/>
  <c r="ED24" i="37"/>
  <c r="DV24" i="37"/>
  <c r="CO24" i="37"/>
  <c r="EO24" i="37"/>
  <c r="EN24" i="37"/>
  <c r="EK24" i="37"/>
  <c r="CS24" i="37"/>
  <c r="CV24" i="37"/>
  <c r="EC24" i="37"/>
  <c r="DW24" i="37"/>
  <c r="DZ24" i="37"/>
  <c r="CR24" i="37"/>
  <c r="EH24" i="37"/>
  <c r="EG24" i="37"/>
  <c r="EJ24" i="37"/>
  <c r="CW24" i="37"/>
  <c r="CP24" i="37"/>
  <c r="CP260" i="37"/>
  <c r="EH260" i="37"/>
  <c r="FO260" i="37"/>
  <c r="BT265" i="37"/>
  <c r="GA265" i="37" s="1"/>
  <c r="GK265" i="37" s="1"/>
  <c r="FO265" i="37"/>
  <c r="FJ348" i="37"/>
  <c r="FF348" i="37"/>
  <c r="FG348" i="37"/>
  <c r="CT348" i="37"/>
  <c r="CP348" i="37"/>
  <c r="CS348" i="37"/>
  <c r="FH348" i="37"/>
  <c r="FD348" i="37"/>
  <c r="CV348" i="37"/>
  <c r="CR348" i="37"/>
  <c r="FI348" i="37"/>
  <c r="CU348" i="37"/>
  <c r="FL353" i="37"/>
  <c r="EP353" i="37"/>
  <c r="FA353" i="37"/>
  <c r="BQ353" i="37"/>
  <c r="CR357" i="37"/>
  <c r="CS357" i="37"/>
  <c r="CU357" i="37"/>
  <c r="EU357" i="37"/>
  <c r="EX357" i="37"/>
  <c r="ER357" i="37"/>
  <c r="CT357" i="37"/>
  <c r="CP357" i="37"/>
  <c r="CO357" i="37"/>
  <c r="EW357" i="37"/>
  <c r="ES357" i="37"/>
  <c r="EZ357" i="37"/>
  <c r="EV357" i="37"/>
  <c r="CP365" i="37"/>
  <c r="CO365" i="37"/>
  <c r="CW365" i="37"/>
  <c r="CR365" i="37"/>
  <c r="EW365" i="37"/>
  <c r="ES365" i="37"/>
  <c r="EZ365" i="37"/>
  <c r="EV365" i="37"/>
  <c r="CT365" i="37"/>
  <c r="CS365" i="37"/>
  <c r="EU365" i="37"/>
  <c r="EX365" i="37"/>
  <c r="ER365" i="37"/>
  <c r="FD367" i="37"/>
  <c r="FI367" i="37"/>
  <c r="DW367" i="37"/>
  <c r="DW581" i="37" s="1"/>
  <c r="DZ367" i="37"/>
  <c r="FG367" i="37"/>
  <c r="CS367" i="37"/>
  <c r="EB367" i="37"/>
  <c r="DD367" i="37"/>
  <c r="CU367" i="37"/>
  <c r="FL367" i="37"/>
  <c r="BQ367" i="37"/>
  <c r="CX367" i="37"/>
  <c r="DI367" i="37"/>
  <c r="EE367" i="37"/>
  <c r="FX367" i="37"/>
  <c r="FG369" i="37"/>
  <c r="CT369" i="37"/>
  <c r="CS369" i="37"/>
  <c r="DF369" i="37"/>
  <c r="EW369" i="37"/>
  <c r="DE369" i="37"/>
  <c r="EX369" i="37"/>
  <c r="DD369" i="37"/>
  <c r="FI369" i="37"/>
  <c r="FH369" i="37"/>
  <c r="CU369" i="37"/>
  <c r="CI369" i="37"/>
  <c r="CJ369" i="37"/>
  <c r="CH369" i="37"/>
  <c r="EV369" i="37"/>
  <c r="CX369" i="37"/>
  <c r="BQ369" i="37"/>
  <c r="DI369" i="37"/>
  <c r="FL369" i="37"/>
  <c r="CM369" i="37"/>
  <c r="FA369" i="37"/>
  <c r="FX369" i="37"/>
  <c r="EP371" i="37"/>
  <c r="FA371" i="37"/>
  <c r="CM371" i="37"/>
  <c r="FL371" i="37"/>
  <c r="CX371" i="37"/>
  <c r="BQ371" i="37"/>
  <c r="EE371" i="37"/>
  <c r="FX424" i="37"/>
  <c r="FY424" i="37" s="1"/>
  <c r="FZ424" i="37" s="1"/>
  <c r="BQ447" i="37"/>
  <c r="FB447" i="37" s="1"/>
  <c r="FY447" i="37" s="1"/>
  <c r="FZ447" i="37" s="1"/>
  <c r="FA447" i="37"/>
  <c r="FA471" i="37"/>
  <c r="BQ471" i="37"/>
  <c r="FB471" i="37" s="1"/>
  <c r="AU476" i="37"/>
  <c r="AH476" i="37"/>
  <c r="GV476" i="37" s="1"/>
  <c r="FW476" i="37"/>
  <c r="GJ476" i="37"/>
  <c r="FW478" i="37"/>
  <c r="FX478" i="37" s="1"/>
  <c r="AU478" i="37"/>
  <c r="AH478" i="37"/>
  <c r="GV478" i="37" s="1"/>
  <c r="AU482" i="37"/>
  <c r="AH482" i="37"/>
  <c r="GV482" i="37" s="1"/>
  <c r="FW482" i="37"/>
  <c r="GJ482" i="37"/>
  <c r="AH546" i="37"/>
  <c r="FW546" i="37"/>
  <c r="AU546" i="37"/>
  <c r="FW547" i="37"/>
  <c r="FX547" i="37" s="1"/>
  <c r="AU547" i="37"/>
  <c r="AH547" i="37"/>
  <c r="GV547" i="37" s="1"/>
  <c r="AU548" i="37"/>
  <c r="AH548" i="37"/>
  <c r="GV548" i="37" s="1"/>
  <c r="FW548" i="37"/>
  <c r="GJ548" i="37"/>
  <c r="FW549" i="37"/>
  <c r="GJ549" i="37"/>
  <c r="AU549" i="37"/>
  <c r="AH549" i="37"/>
  <c r="GV549" i="37" s="1"/>
  <c r="CM356" i="37"/>
  <c r="CM581" i="37" s="1"/>
  <c r="BQ356" i="37"/>
  <c r="FA356" i="37"/>
  <c r="FL375" i="37"/>
  <c r="FA375" i="37"/>
  <c r="BQ375" i="37"/>
  <c r="DI375" i="37"/>
  <c r="EE375" i="37"/>
  <c r="FL340" i="37"/>
  <c r="CX340" i="37"/>
  <c r="FA340" i="37"/>
  <c r="EP340" i="37"/>
  <c r="BQ340" i="37"/>
  <c r="DM342" i="37"/>
  <c r="DR342" i="37"/>
  <c r="DR581" i="37" s="1"/>
  <c r="DN342" i="37"/>
  <c r="DS342" i="37"/>
  <c r="DP342" i="37"/>
  <c r="DL342" i="37"/>
  <c r="DK342" i="37"/>
  <c r="DQ342" i="37"/>
  <c r="CX453" i="37"/>
  <c r="BQ453" i="37"/>
  <c r="CY453" i="37" s="1"/>
  <c r="CP469" i="37"/>
  <c r="CS469" i="37"/>
  <c r="EV469" i="37"/>
  <c r="ER469" i="37"/>
  <c r="ES469" i="37"/>
  <c r="DV469" i="37"/>
  <c r="CO469" i="37"/>
  <c r="FG469" i="37"/>
  <c r="CR469" i="37"/>
  <c r="FF469" i="37"/>
  <c r="EX469" i="37"/>
  <c r="EU469" i="37"/>
  <c r="DW469" i="37"/>
  <c r="DZ469" i="37"/>
  <c r="FD469" i="37"/>
  <c r="FC469" i="37"/>
  <c r="CU469" i="37"/>
  <c r="FI469" i="37"/>
  <c r="DY469" i="37"/>
  <c r="EB469" i="37"/>
  <c r="FX469" i="37"/>
  <c r="FL469" i="37"/>
  <c r="EE469" i="37"/>
  <c r="FA469" i="37"/>
  <c r="BQ469" i="37"/>
  <c r="CX469" i="37"/>
  <c r="FW473" i="37"/>
  <c r="GJ473" i="37"/>
  <c r="AU473" i="37"/>
  <c r="AH473" i="37"/>
  <c r="GV473" i="37" s="1"/>
  <c r="FW479" i="37"/>
  <c r="FX479" i="37" s="1"/>
  <c r="AU479" i="37"/>
  <c r="AH479" i="37"/>
  <c r="GV479" i="37" s="1"/>
  <c r="FW481" i="37"/>
  <c r="FX481" i="37" s="1"/>
  <c r="AU481" i="37"/>
  <c r="AH481" i="37"/>
  <c r="GV481" i="37" s="1"/>
  <c r="AH550" i="37"/>
  <c r="GV550" i="37" s="1"/>
  <c r="FW550" i="37"/>
  <c r="FX550" i="37" s="1"/>
  <c r="AU550" i="37"/>
  <c r="CC311" i="37"/>
  <c r="BM498" i="37"/>
  <c r="BP498" i="37" s="1"/>
  <c r="CB498" i="37"/>
  <c r="CB418" i="37"/>
  <c r="BM418" i="37"/>
  <c r="BP418" i="37" s="1"/>
  <c r="BB418" i="37"/>
  <c r="FL279" i="37"/>
  <c r="EP279" i="37"/>
  <c r="CM279" i="37"/>
  <c r="BQ279" i="37"/>
  <c r="FI277" i="37"/>
  <c r="FH277" i="37"/>
  <c r="FG277" i="37"/>
  <c r="FF277" i="37"/>
  <c r="FE277" i="37"/>
  <c r="FD277" i="37"/>
  <c r="FJ277" i="37"/>
  <c r="FX273" i="37"/>
  <c r="EW273" i="37"/>
  <c r="FH273" i="37"/>
  <c r="FG273" i="37"/>
  <c r="EV273" i="37"/>
  <c r="DD273" i="37"/>
  <c r="CS273" i="37"/>
  <c r="ES273" i="37"/>
  <c r="FD273" i="37"/>
  <c r="CT273" i="37"/>
  <c r="DE273" i="37"/>
  <c r="EK273" i="37"/>
  <c r="EL273" i="37"/>
  <c r="FL273" i="37"/>
  <c r="FA273" i="37"/>
  <c r="EP273" i="37"/>
  <c r="BQ273" i="37"/>
  <c r="CX273" i="37"/>
  <c r="DI273" i="37"/>
  <c r="FL271" i="37"/>
  <c r="DI271" i="37"/>
  <c r="BQ271" i="37"/>
  <c r="CX271" i="37"/>
  <c r="EP271" i="37"/>
  <c r="FD271" i="37"/>
  <c r="FJ271" i="37"/>
  <c r="DE271" i="37"/>
  <c r="EK271" i="37"/>
  <c r="DD271" i="37"/>
  <c r="FH271" i="37"/>
  <c r="FG271" i="37"/>
  <c r="CT271" i="37"/>
  <c r="DG271" i="37"/>
  <c r="CS271" i="37"/>
  <c r="EN271" i="37"/>
  <c r="CV271" i="37"/>
  <c r="EL271" i="37"/>
  <c r="CT269" i="37"/>
  <c r="EU269" i="37"/>
  <c r="CU269" i="37"/>
  <c r="EX269" i="37"/>
  <c r="EX580" i="37" s="1"/>
  <c r="EV269" i="37"/>
  <c r="CO269" i="37"/>
  <c r="CS269" i="37"/>
  <c r="EW269" i="37"/>
  <c r="ES269" i="37"/>
  <c r="CR269" i="37"/>
  <c r="ER269" i="37"/>
  <c r="EZ269" i="37"/>
  <c r="CW269" i="37"/>
  <c r="CV267" i="37"/>
  <c r="DY267" i="37"/>
  <c r="EB267" i="37"/>
  <c r="ED267" i="37"/>
  <c r="ED580" i="37" s="1"/>
  <c r="EC267" i="37"/>
  <c r="DW267" i="37"/>
  <c r="DZ267" i="37"/>
  <c r="CR267" i="37"/>
  <c r="CS267" i="37"/>
  <c r="CW267" i="37"/>
  <c r="CU267" i="37"/>
  <c r="BQ265" i="37"/>
  <c r="FX265" i="37"/>
  <c r="FY265" i="37" s="1"/>
  <c r="FZ265" i="37" s="1"/>
  <c r="FG263" i="37"/>
  <c r="FF263" i="37"/>
  <c r="FE263" i="37"/>
  <c r="FD263" i="37"/>
  <c r="FJ263" i="37"/>
  <c r="FI263" i="37"/>
  <c r="FH263" i="37"/>
  <c r="BQ261" i="37"/>
  <c r="FL261" i="37"/>
  <c r="CX261" i="37"/>
  <c r="FV580" i="37"/>
  <c r="FX259" i="37"/>
  <c r="BQ259" i="37"/>
  <c r="FM259" i="37" s="1"/>
  <c r="FL259" i="37"/>
  <c r="CW357" i="37"/>
  <c r="BM426" i="37"/>
  <c r="BP426" i="37" s="1"/>
  <c r="CB426" i="37"/>
  <c r="GA426" i="37" s="1"/>
  <c r="BB426" i="37"/>
  <c r="BM423" i="37"/>
  <c r="CB423" i="37"/>
  <c r="CB417" i="37"/>
  <c r="GA417" i="37" s="1"/>
  <c r="BM417" i="37"/>
  <c r="BP417" i="37" s="1"/>
  <c r="BB417" i="37"/>
  <c r="BM374" i="37"/>
  <c r="CB374" i="37"/>
  <c r="GA374" i="37" s="1"/>
  <c r="GK374" i="37" s="1"/>
  <c r="BB374" i="37"/>
  <c r="CB366" i="37"/>
  <c r="BM366" i="37"/>
  <c r="BB366" i="37"/>
  <c r="CB358" i="37"/>
  <c r="BM358" i="37"/>
  <c r="BB358" i="37"/>
  <c r="BM354" i="37"/>
  <c r="CB354" i="37"/>
  <c r="GA354" i="37" s="1"/>
  <c r="GK354" i="37" s="1"/>
  <c r="BB354" i="37"/>
  <c r="BM342" i="37"/>
  <c r="CB342" i="37"/>
  <c r="BB342" i="37"/>
  <c r="BB361" i="37"/>
  <c r="BL361" i="37"/>
  <c r="BO361" i="37" s="1"/>
  <c r="BM361" i="37"/>
  <c r="CB361" i="37"/>
  <c r="BM331" i="37"/>
  <c r="CB331" i="37"/>
  <c r="BB331" i="37"/>
  <c r="CB329" i="37"/>
  <c r="BM329" i="37"/>
  <c r="BB329" i="37"/>
  <c r="BM325" i="37"/>
  <c r="CB325" i="37"/>
  <c r="GA325" i="37" s="1"/>
  <c r="GK325" i="37" s="1"/>
  <c r="BB325" i="37"/>
  <c r="BM319" i="37"/>
  <c r="CB319" i="37"/>
  <c r="BM313" i="37"/>
  <c r="CB313" i="37"/>
  <c r="GA313" i="37" s="1"/>
  <c r="GK313" i="37" s="1"/>
  <c r="BB313" i="37"/>
  <c r="BQ107" i="37"/>
  <c r="CM107" i="37"/>
  <c r="FL107" i="37"/>
  <c r="EP107" i="37"/>
  <c r="EE107" i="37"/>
  <c r="FA107" i="37"/>
  <c r="CX107" i="37"/>
  <c r="BQ113" i="37"/>
  <c r="CX113" i="37"/>
  <c r="DT113" i="37"/>
  <c r="EP113" i="37"/>
  <c r="EE165" i="37"/>
  <c r="BQ165" i="37"/>
  <c r="EP165" i="37"/>
  <c r="FA126" i="37"/>
  <c r="EP126" i="37"/>
  <c r="BQ126" i="37"/>
  <c r="CX126" i="37"/>
  <c r="FL134" i="37"/>
  <c r="EP134" i="37"/>
  <c r="BQ134" i="37"/>
  <c r="FA200" i="37"/>
  <c r="EE200" i="37"/>
  <c r="BQ200" i="37"/>
  <c r="BQ210" i="37"/>
  <c r="FA210" i="37"/>
  <c r="EE210" i="37"/>
  <c r="DT210" i="37"/>
  <c r="BQ228" i="37"/>
  <c r="EQ228" i="37" s="1"/>
  <c r="EP228" i="37"/>
  <c r="FQ317" i="37"/>
  <c r="FT317" i="37"/>
  <c r="FS317" i="37"/>
  <c r="FO317" i="37"/>
  <c r="FP317" i="37"/>
  <c r="BQ455" i="37"/>
  <c r="FA455" i="37"/>
  <c r="EE455" i="37"/>
  <c r="CX455" i="37"/>
  <c r="BQ530" i="37"/>
  <c r="CX530" i="37"/>
  <c r="EE530" i="37"/>
  <c r="DT530" i="37"/>
  <c r="BQ574" i="37"/>
  <c r="DT574" i="37"/>
  <c r="EP574" i="37"/>
  <c r="FA574" i="37"/>
  <c r="FL574" i="37"/>
  <c r="CB471" i="37"/>
  <c r="BM471" i="37"/>
  <c r="BB471" i="37"/>
  <c r="BM465" i="37"/>
  <c r="BP465" i="37" s="1"/>
  <c r="CB465" i="37"/>
  <c r="BM497" i="37"/>
  <c r="BP497" i="37" s="1"/>
  <c r="CB497" i="37"/>
  <c r="BL463" i="37"/>
  <c r="BO463" i="37" s="1"/>
  <c r="BB463" i="37"/>
  <c r="CB461" i="37"/>
  <c r="GA461" i="37" s="1"/>
  <c r="BM461" i="37"/>
  <c r="BP461" i="37" s="1"/>
  <c r="BB461" i="37"/>
  <c r="CB449" i="37"/>
  <c r="BM449" i="37"/>
  <c r="BP449" i="37" s="1"/>
  <c r="BB449" i="37"/>
  <c r="DF367" i="37"/>
  <c r="BM431" i="37"/>
  <c r="BP431" i="37" s="1"/>
  <c r="CB431" i="37"/>
  <c r="BB431" i="37"/>
  <c r="CB420" i="37"/>
  <c r="BM420" i="37"/>
  <c r="BP420" i="37" s="1"/>
  <c r="BB420" i="37"/>
  <c r="CB413" i="37"/>
  <c r="BM413" i="37"/>
  <c r="BP413" i="37" s="1"/>
  <c r="BB413" i="37"/>
  <c r="BM405" i="37"/>
  <c r="BP405" i="37" s="1"/>
  <c r="CB405" i="37"/>
  <c r="GA405" i="37" s="1"/>
  <c r="BB405" i="37"/>
  <c r="BM401" i="37"/>
  <c r="BP401" i="37" s="1"/>
  <c r="CB401" i="37"/>
  <c r="GA401" i="37" s="1"/>
  <c r="BB401" i="37"/>
  <c r="CB397" i="37"/>
  <c r="GA397" i="37" s="1"/>
  <c r="BM397" i="37"/>
  <c r="BP397" i="37" s="1"/>
  <c r="BB397" i="37"/>
  <c r="CB393" i="37"/>
  <c r="GA393" i="37" s="1"/>
  <c r="BM393" i="37"/>
  <c r="BP393" i="37" s="1"/>
  <c r="BB393" i="37"/>
  <c r="CB390" i="37"/>
  <c r="BM390" i="37"/>
  <c r="BP390" i="37" s="1"/>
  <c r="FL276" i="37"/>
  <c r="CX276" i="37"/>
  <c r="FA276" i="37"/>
  <c r="BQ276" i="37"/>
  <c r="BQ274" i="37"/>
  <c r="EP274" i="37"/>
  <c r="CX274" i="37"/>
  <c r="FX272" i="37"/>
  <c r="FX268" i="37"/>
  <c r="CX266" i="37"/>
  <c r="FL266" i="37"/>
  <c r="BQ266" i="37"/>
  <c r="FA264" i="37"/>
  <c r="FL264" i="37"/>
  <c r="EP264" i="37"/>
  <c r="BQ264" i="37"/>
  <c r="FR580" i="37"/>
  <c r="FQ580" i="37"/>
  <c r="FL262" i="37"/>
  <c r="CX262" i="37"/>
  <c r="BQ262" i="37"/>
  <c r="FA262" i="37"/>
  <c r="EP262" i="37"/>
  <c r="FU580" i="37"/>
  <c r="FP580" i="37"/>
  <c r="FT580" i="37"/>
  <c r="BM428" i="37"/>
  <c r="BP428" i="37" s="1"/>
  <c r="CB428" i="37"/>
  <c r="GA428" i="37" s="1"/>
  <c r="BB428" i="37"/>
  <c r="CB424" i="37"/>
  <c r="GA424" i="37" s="1"/>
  <c r="GK424" i="37" s="1"/>
  <c r="BM424" i="37"/>
  <c r="BB424" i="37"/>
  <c r="CB422" i="37"/>
  <c r="GA422" i="37" s="1"/>
  <c r="BM422" i="37"/>
  <c r="BP422" i="37" s="1"/>
  <c r="BB422" i="37"/>
  <c r="CB415" i="37"/>
  <c r="BM415" i="37"/>
  <c r="BB415" i="37"/>
  <c r="BM411" i="37"/>
  <c r="BP411" i="37" s="1"/>
  <c r="CB411" i="37"/>
  <c r="BB411" i="37"/>
  <c r="BM406" i="37"/>
  <c r="BP406" i="37" s="1"/>
  <c r="CB406" i="37"/>
  <c r="BB406" i="37"/>
  <c r="BM402" i="37"/>
  <c r="BP402" i="37" s="1"/>
  <c r="CB402" i="37"/>
  <c r="BB402" i="37"/>
  <c r="BM398" i="37"/>
  <c r="BP398" i="37" s="1"/>
  <c r="CB398" i="37"/>
  <c r="GA398" i="37" s="1"/>
  <c r="BB398" i="37"/>
  <c r="CB394" i="37"/>
  <c r="GA394" i="37" s="1"/>
  <c r="BM394" i="37"/>
  <c r="BP394" i="37" s="1"/>
  <c r="BB394" i="37"/>
  <c r="CB369" i="37"/>
  <c r="GA369" i="37" s="1"/>
  <c r="BM369" i="37"/>
  <c r="BB369" i="37"/>
  <c r="BM367" i="37"/>
  <c r="CB367" i="37"/>
  <c r="BB367" i="37"/>
  <c r="BM359" i="37"/>
  <c r="CB359" i="37"/>
  <c r="BB359" i="37"/>
  <c r="CB337" i="37"/>
  <c r="GA337" i="37" s="1"/>
  <c r="GK337" i="37" s="1"/>
  <c r="BM337" i="37"/>
  <c r="BB337" i="37"/>
  <c r="BM51" i="37"/>
  <c r="CB51" i="37"/>
  <c r="GA51" i="37" s="1"/>
  <c r="GK51" i="37" s="1"/>
  <c r="BB51" i="37"/>
  <c r="BP30" i="37"/>
  <c r="FA50" i="37"/>
  <c r="BQ50" i="37"/>
  <c r="EP50" i="37"/>
  <c r="GA101" i="37"/>
  <c r="CB579" i="37"/>
  <c r="BQ167" i="37"/>
  <c r="FA167" i="37"/>
  <c r="EE167" i="37"/>
  <c r="EP167" i="37"/>
  <c r="BQ124" i="37"/>
  <c r="FL124" i="37"/>
  <c r="CM124" i="37"/>
  <c r="EP124" i="37"/>
  <c r="DT132" i="37"/>
  <c r="BQ132" i="37"/>
  <c r="EP132" i="37"/>
  <c r="BQ144" i="37"/>
  <c r="EP144" i="37"/>
  <c r="FA144" i="37"/>
  <c r="GJ144" i="37" s="1"/>
  <c r="BQ206" i="37"/>
  <c r="FB206" i="37" s="1"/>
  <c r="FY206" i="37" s="1"/>
  <c r="FZ206" i="37" s="1"/>
  <c r="FA206" i="37"/>
  <c r="BQ7" i="37"/>
  <c r="DT7" i="37"/>
  <c r="EP7" i="37"/>
  <c r="FL7" i="37"/>
  <c r="CX7" i="37"/>
  <c r="FX7" i="37"/>
  <c r="FA347" i="37"/>
  <c r="BQ347" i="37"/>
  <c r="FL347" i="37"/>
  <c r="GA380" i="37"/>
  <c r="EE459" i="37"/>
  <c r="FA459" i="37"/>
  <c r="BQ459" i="37"/>
  <c r="DI459" i="37"/>
  <c r="CX459" i="37"/>
  <c r="GJ81" i="37"/>
  <c r="GJ46" i="37"/>
  <c r="FX525" i="37"/>
  <c r="FY525" i="37" s="1"/>
  <c r="FZ525" i="37" s="1"/>
  <c r="GJ443" i="37"/>
  <c r="GE433" i="37"/>
  <c r="GJ433" i="37"/>
  <c r="CY433" i="37"/>
  <c r="FB433" i="37"/>
  <c r="DU433" i="37"/>
  <c r="FM433" i="37"/>
  <c r="FY433" i="37" s="1"/>
  <c r="FZ433" i="37" s="1"/>
  <c r="FX539" i="37"/>
  <c r="FY539" i="37" s="1"/>
  <c r="FZ539" i="37" s="1"/>
  <c r="FY535" i="37"/>
  <c r="FZ535" i="37" s="1"/>
  <c r="GH535" i="37"/>
  <c r="FX499" i="37"/>
  <c r="DJ555" i="37"/>
  <c r="GD555" i="37" s="1"/>
  <c r="FB555" i="37"/>
  <c r="GH555" i="37" s="1"/>
  <c r="FM555" i="37"/>
  <c r="FY555" i="37" s="1"/>
  <c r="FZ555" i="37" s="1"/>
  <c r="EF509" i="37"/>
  <c r="FB509" i="37"/>
  <c r="FM509" i="37"/>
  <c r="CY509" i="37"/>
  <c r="GI509" i="37"/>
  <c r="GF509" i="37"/>
  <c r="CY435" i="37"/>
  <c r="FB435" i="37"/>
  <c r="FY435" i="37" s="1"/>
  <c r="FZ435" i="37" s="1"/>
  <c r="GJ485" i="37"/>
  <c r="DU437" i="37"/>
  <c r="GE437" i="37" s="1"/>
  <c r="FM437" i="37"/>
  <c r="FB437" i="37"/>
  <c r="GH437" i="37" s="1"/>
  <c r="CY437" i="37"/>
  <c r="GJ507" i="37"/>
  <c r="DJ507" i="37"/>
  <c r="EF507" i="37"/>
  <c r="CY507" i="37"/>
  <c r="GC507" i="37" s="1"/>
  <c r="FM507" i="37"/>
  <c r="FY507" i="37" s="1"/>
  <c r="FZ507" i="37" s="1"/>
  <c r="GJ199" i="37"/>
  <c r="GG199" i="37"/>
  <c r="GK199" i="37" s="1"/>
  <c r="FY159" i="37"/>
  <c r="FZ159" i="37" s="1"/>
  <c r="GH159" i="37"/>
  <c r="FM73" i="37"/>
  <c r="EQ73" i="37"/>
  <c r="CY73" i="37"/>
  <c r="CY315" i="37"/>
  <c r="FY315" i="37" s="1"/>
  <c r="FZ315" i="37" s="1"/>
  <c r="CN315" i="37"/>
  <c r="GC315" i="37"/>
  <c r="GB315" i="37"/>
  <c r="FM133" i="37"/>
  <c r="FY133" i="37" s="1"/>
  <c r="FZ133" i="37" s="1"/>
  <c r="EQ133" i="37"/>
  <c r="GI133" i="37"/>
  <c r="FY127" i="37"/>
  <c r="FZ127" i="37" s="1"/>
  <c r="GH127" i="37"/>
  <c r="FX540" i="37"/>
  <c r="FY540" i="37" s="1"/>
  <c r="FZ540" i="37" s="1"/>
  <c r="FX322" i="37"/>
  <c r="FY322" i="37" s="1"/>
  <c r="FZ322" i="37" s="1"/>
  <c r="GJ460" i="37"/>
  <c r="CY460" i="37"/>
  <c r="GC460" i="37" s="1"/>
  <c r="EF460" i="37"/>
  <c r="FB460" i="37"/>
  <c r="FM460" i="37"/>
  <c r="CY221" i="37"/>
  <c r="GC221" i="37" s="1"/>
  <c r="GK221" i="37" s="1"/>
  <c r="EQ221" i="37"/>
  <c r="FM221" i="37"/>
  <c r="FY221" i="37" s="1"/>
  <c r="FZ221" i="37" s="1"/>
  <c r="GC439" i="37"/>
  <c r="DU439" i="37"/>
  <c r="FM439" i="37"/>
  <c r="FY439" i="37" s="1"/>
  <c r="FZ439" i="37" s="1"/>
  <c r="CY439" i="37"/>
  <c r="GJ552" i="37"/>
  <c r="EQ196" i="37"/>
  <c r="EF196" i="37"/>
  <c r="FY196" i="37" s="1"/>
  <c r="FZ196" i="37" s="1"/>
  <c r="GG196" i="37"/>
  <c r="GI520" i="37"/>
  <c r="FY520" i="37"/>
  <c r="FZ520" i="37" s="1"/>
  <c r="GG520" i="37"/>
  <c r="GK520" i="37" s="1"/>
  <c r="FX320" i="37"/>
  <c r="FY320" i="37" s="1"/>
  <c r="FZ320" i="37" s="1"/>
  <c r="GJ291" i="37"/>
  <c r="FB69" i="37"/>
  <c r="GH69" i="37" s="1"/>
  <c r="CY69" i="37"/>
  <c r="FM69" i="37"/>
  <c r="EQ69" i="37"/>
  <c r="GG69" i="37" s="1"/>
  <c r="CY362" i="37"/>
  <c r="EQ362" i="37"/>
  <c r="GG362" i="37" s="1"/>
  <c r="FB362" i="37"/>
  <c r="GH362" i="37" s="1"/>
  <c r="FM362" i="37"/>
  <c r="FY362" i="37" s="1"/>
  <c r="FZ362" i="37" s="1"/>
  <c r="GC566" i="37"/>
  <c r="GK566" i="37" s="1"/>
  <c r="FY75" i="37"/>
  <c r="FZ75" i="37" s="1"/>
  <c r="GC75" i="37"/>
  <c r="GK75" i="37" s="1"/>
  <c r="FY68" i="37"/>
  <c r="FZ68" i="37" s="1"/>
  <c r="GI68" i="37"/>
  <c r="DR582" i="37"/>
  <c r="FY457" i="37"/>
  <c r="FZ457" i="37" s="1"/>
  <c r="GH457" i="37"/>
  <c r="FB223" i="37"/>
  <c r="FY223" i="37" s="1"/>
  <c r="FZ223" i="37" s="1"/>
  <c r="EQ223" i="37"/>
  <c r="GJ223" i="37"/>
  <c r="GJ292" i="37"/>
  <c r="FX312" i="37"/>
  <c r="FY312" i="37" s="1"/>
  <c r="FZ312" i="37" s="1"/>
  <c r="EF213" i="37"/>
  <c r="CY213" i="37"/>
  <c r="FM213" i="37"/>
  <c r="FY213" i="37" s="1"/>
  <c r="FZ213" i="37" s="1"/>
  <c r="EQ213" i="37"/>
  <c r="GG213" i="37" s="1"/>
  <c r="GF213" i="37"/>
  <c r="CY442" i="37"/>
  <c r="FB442" i="37"/>
  <c r="FY442" i="37" s="1"/>
  <c r="FZ442" i="37" s="1"/>
  <c r="GH442" i="37"/>
  <c r="GJ442" i="37"/>
  <c r="FB87" i="37"/>
  <c r="DU87" i="37"/>
  <c r="CY87" i="37"/>
  <c r="GC87" i="37" s="1"/>
  <c r="GK87" i="37" s="1"/>
  <c r="EQ87" i="37"/>
  <c r="GG87" i="37"/>
  <c r="CN219" i="37"/>
  <c r="FB219" i="37"/>
  <c r="FY219" i="37" s="1"/>
  <c r="FZ219" i="37" s="1"/>
  <c r="CY219" i="37"/>
  <c r="EQ219" i="37"/>
  <c r="FX283" i="37"/>
  <c r="FY283" i="37" s="1"/>
  <c r="FZ283" i="37" s="1"/>
  <c r="GJ573" i="37"/>
  <c r="EP583" i="37"/>
  <c r="FM573" i="37"/>
  <c r="FB573" i="37"/>
  <c r="EF573" i="37"/>
  <c r="EQ573" i="37"/>
  <c r="GG573" i="37" s="1"/>
  <c r="C48" i="30"/>
  <c r="F42" i="30"/>
  <c r="D42" i="30"/>
  <c r="F44" i="36"/>
  <c r="D44" i="36"/>
  <c r="I44" i="36" s="1"/>
  <c r="C33" i="36"/>
  <c r="E65" i="36"/>
  <c r="D33" i="36" s="1"/>
  <c r="D63" i="36"/>
  <c r="C31" i="36"/>
  <c r="C69" i="36"/>
  <c r="C48" i="36"/>
  <c r="FB567" i="37"/>
  <c r="FM567" i="37"/>
  <c r="GJ495" i="37"/>
  <c r="FX446" i="37"/>
  <c r="FY446" i="37" s="1"/>
  <c r="FZ446" i="37" s="1"/>
  <c r="FB139" i="37"/>
  <c r="GH139" i="37" s="1"/>
  <c r="EQ139" i="37"/>
  <c r="FM139" i="37"/>
  <c r="FY139" i="37" s="1"/>
  <c r="FZ139" i="37" s="1"/>
  <c r="EN583" i="37"/>
  <c r="EF537" i="37"/>
  <c r="CY537" i="37"/>
  <c r="GC537" i="37" s="1"/>
  <c r="CN537" i="37"/>
  <c r="FB537" i="37"/>
  <c r="FY537" i="37" s="1"/>
  <c r="FZ537" i="37" s="1"/>
  <c r="GH537" i="37"/>
  <c r="CJ583" i="37"/>
  <c r="FX511" i="37"/>
  <c r="FY511" i="37" s="1"/>
  <c r="FZ511" i="37" s="1"/>
  <c r="GE86" i="37"/>
  <c r="FY86" i="37"/>
  <c r="FZ86" i="37" s="1"/>
  <c r="FX60" i="37"/>
  <c r="FY60" i="37" s="1"/>
  <c r="FZ60" i="37" s="1"/>
  <c r="CN39" i="37"/>
  <c r="EQ39" i="37"/>
  <c r="GB39" i="37"/>
  <c r="GJ490" i="37"/>
  <c r="GC490" i="37"/>
  <c r="GK490" i="37" s="1"/>
  <c r="EQ38" i="37"/>
  <c r="FM38" i="37"/>
  <c r="FX355" i="37"/>
  <c r="FY355" i="37" s="1"/>
  <c r="FZ355" i="37" s="1"/>
  <c r="FX311" i="37"/>
  <c r="FX88" i="37"/>
  <c r="FY88" i="37" s="1"/>
  <c r="FZ88" i="37" s="1"/>
  <c r="FX358" i="37"/>
  <c r="FY358" i="37" s="1"/>
  <c r="FZ358" i="37" s="1"/>
  <c r="FB211" i="37"/>
  <c r="EF211" i="37"/>
  <c r="FM211" i="37"/>
  <c r="GH211" i="37"/>
  <c r="CI579" i="37"/>
  <c r="EF227" i="37"/>
  <c r="EQ227" i="37"/>
  <c r="FB227" i="37"/>
  <c r="FY227" i="37" s="1"/>
  <c r="FZ227" i="37" s="1"/>
  <c r="EF454" i="37"/>
  <c r="FB454" i="37"/>
  <c r="FM454" i="37"/>
  <c r="FY454" i="37" s="1"/>
  <c r="FZ454" i="37" s="1"/>
  <c r="GH454" i="37"/>
  <c r="CY287" i="37"/>
  <c r="GC287" i="37" s="1"/>
  <c r="GK287" i="37" s="1"/>
  <c r="FB287" i="37"/>
  <c r="FM287" i="37"/>
  <c r="FY287" i="37" s="1"/>
  <c r="FZ287" i="37" s="1"/>
  <c r="FX301" i="37"/>
  <c r="FY301" i="37" s="1"/>
  <c r="FZ301" i="37" s="1"/>
  <c r="GJ492" i="37"/>
  <c r="FX179" i="37"/>
  <c r="FY179" i="37" s="1"/>
  <c r="FZ179" i="37" s="1"/>
  <c r="FX45" i="37"/>
  <c r="FY45" i="37" s="1"/>
  <c r="FZ45" i="37" s="1"/>
  <c r="FX66" i="37"/>
  <c r="FY66" i="37" s="1"/>
  <c r="FZ66" i="37" s="1"/>
  <c r="DS582" i="37"/>
  <c r="FB524" i="37"/>
  <c r="EF524" i="37"/>
  <c r="CN524" i="37"/>
  <c r="CY524" i="37"/>
  <c r="GH524" i="37"/>
  <c r="GB524" i="37"/>
  <c r="CL583" i="37"/>
  <c r="FX28" i="37"/>
  <c r="FY28" i="37" s="1"/>
  <c r="FZ28" i="37" s="1"/>
  <c r="GC76" i="37"/>
  <c r="FX302" i="37"/>
  <c r="FY302" i="37" s="1"/>
  <c r="FZ302" i="37" s="1"/>
  <c r="EF379" i="37"/>
  <c r="DU379" i="37"/>
  <c r="CY379" i="37"/>
  <c r="FB379" i="37"/>
  <c r="GF379" i="37"/>
  <c r="FB484" i="37"/>
  <c r="FY484" i="37" s="1"/>
  <c r="FZ484" i="37" s="1"/>
  <c r="CY484" i="37"/>
  <c r="FX321" i="37"/>
  <c r="FY321" i="37" s="1"/>
  <c r="FZ321" i="37" s="1"/>
  <c r="FX178" i="37"/>
  <c r="FY178" i="37" s="1"/>
  <c r="FZ178" i="37" s="1"/>
  <c r="FX504" i="37"/>
  <c r="FY504" i="37" s="1"/>
  <c r="FZ504" i="37" s="1"/>
  <c r="GF227" i="37"/>
  <c r="GJ462" i="37"/>
  <c r="GJ519" i="37"/>
  <c r="CM583" i="37"/>
  <c r="F43" i="36"/>
  <c r="D43" i="36"/>
  <c r="C32" i="36"/>
  <c r="F47" i="36"/>
  <c r="D47" i="36"/>
  <c r="I47" i="36" s="1"/>
  <c r="C36" i="36"/>
  <c r="E46" i="36"/>
  <c r="B25" i="36" s="1"/>
  <c r="B35" i="36"/>
  <c r="N65" i="20"/>
  <c r="N61" i="20"/>
  <c r="BI12" i="36"/>
  <c r="AU7" i="30"/>
  <c r="AU7" i="36"/>
  <c r="N42" i="20"/>
  <c r="L45" i="20"/>
  <c r="L43" i="20"/>
  <c r="CG10" i="30"/>
  <c r="CG10" i="36"/>
  <c r="CI9" i="30"/>
  <c r="CI9" i="36"/>
  <c r="CE9" i="30"/>
  <c r="CE9" i="36"/>
  <c r="CG8" i="30"/>
  <c r="CG8" i="36"/>
  <c r="BP38" i="30"/>
  <c r="CI7" i="30"/>
  <c r="CI7" i="36"/>
  <c r="BP38" i="36"/>
  <c r="CE7" i="30"/>
  <c r="CE7" i="36"/>
  <c r="CG6" i="30"/>
  <c r="CG6" i="36"/>
  <c r="DP56" i="30"/>
  <c r="BW60" i="30"/>
  <c r="BJ60" i="30" s="1"/>
  <c r="AH60" i="30" s="1"/>
  <c r="BW57" i="30"/>
  <c r="BJ57" i="30" s="1"/>
  <c r="AH57" i="30" s="1"/>
  <c r="BW56" i="30"/>
  <c r="BW53" i="30"/>
  <c r="BJ53" i="30" s="1"/>
  <c r="BW54" i="30"/>
  <c r="BJ54" i="30" s="1"/>
  <c r="AH54" i="30" s="1"/>
  <c r="BW61" i="30"/>
  <c r="BJ61" i="30" s="1"/>
  <c r="AH61" i="30" s="1"/>
  <c r="BW58" i="30"/>
  <c r="BJ58" i="30" s="1"/>
  <c r="AH58" i="30" s="1"/>
  <c r="BW59" i="30"/>
  <c r="BJ59" i="30" s="1"/>
  <c r="AH59" i="30" s="1"/>
  <c r="BW55" i="30"/>
  <c r="BJ55" i="30" s="1"/>
  <c r="AH55" i="30" s="1"/>
  <c r="BW52" i="30"/>
  <c r="BJ52" i="30" s="1"/>
  <c r="BT61" i="30"/>
  <c r="BG61" i="30" s="1"/>
  <c r="AE61" i="30" s="1"/>
  <c r="BT56" i="30"/>
  <c r="BG56" i="30" s="1"/>
  <c r="AE56" i="30" s="1"/>
  <c r="BT57" i="30"/>
  <c r="BG57" i="30" s="1"/>
  <c r="AE57" i="30" s="1"/>
  <c r="BT54" i="30"/>
  <c r="BG54" i="30" s="1"/>
  <c r="BT52" i="30"/>
  <c r="BG52" i="30" s="1"/>
  <c r="BT60" i="30"/>
  <c r="BG60" i="30" s="1"/>
  <c r="AE60" i="30" s="1"/>
  <c r="BT59" i="30"/>
  <c r="BG59" i="30" s="1"/>
  <c r="AE59" i="30" s="1"/>
  <c r="BT58" i="30"/>
  <c r="BG58" i="30" s="1"/>
  <c r="AE58" i="30" s="1"/>
  <c r="BT55" i="30"/>
  <c r="BG55" i="30" s="1"/>
  <c r="AE55" i="30" s="1"/>
  <c r="BT53" i="30"/>
  <c r="C31" i="30"/>
  <c r="BN29" i="30"/>
  <c r="AL19" i="30"/>
  <c r="CB115" i="30"/>
  <c r="CB118" i="30" s="1"/>
  <c r="BF115" i="30"/>
  <c r="AD115" i="30" s="1"/>
  <c r="BF117" i="30"/>
  <c r="AD110" i="30"/>
  <c r="BJ117" i="30"/>
  <c r="AH109" i="30"/>
  <c r="BK46" i="30"/>
  <c r="AI37" i="30"/>
  <c r="N38" i="30" s="1"/>
  <c r="N40" i="30" s="1"/>
  <c r="BM46" i="30"/>
  <c r="AK36" i="30"/>
  <c r="BH49" i="30"/>
  <c r="AF52" i="30"/>
  <c r="BF67" i="30"/>
  <c r="AD74" i="30"/>
  <c r="BF81" i="30"/>
  <c r="C26" i="30"/>
  <c r="D45" i="30"/>
  <c r="C22" i="30"/>
  <c r="D22" i="30" s="1"/>
  <c r="G43" i="30"/>
  <c r="J47" i="20"/>
  <c r="BH99" i="30"/>
  <c r="AF89" i="30"/>
  <c r="BL99" i="30"/>
  <c r="AJ89" i="30"/>
  <c r="AH71" i="30"/>
  <c r="BJ81" i="30"/>
  <c r="BN81" i="30"/>
  <c r="BP43" i="30"/>
  <c r="BF43" i="30"/>
  <c r="AD43" i="30" s="1"/>
  <c r="BP41" i="30"/>
  <c r="BF41" i="30"/>
  <c r="AD41" i="30" s="1"/>
  <c r="BF40" i="30"/>
  <c r="AD40" i="30" s="1"/>
  <c r="BP40" i="30"/>
  <c r="BJ46" i="30"/>
  <c r="AH36" i="30"/>
  <c r="BK29" i="30"/>
  <c r="AI19" i="30"/>
  <c r="BK15" i="30"/>
  <c r="AI18" i="30"/>
  <c r="N21" i="30" s="1"/>
  <c r="N23" i="30" s="1"/>
  <c r="BH117" i="30"/>
  <c r="G46" i="30"/>
  <c r="C25" i="30"/>
  <c r="D25" i="30" s="1"/>
  <c r="G44" i="30"/>
  <c r="C23" i="30"/>
  <c r="D23" i="30" s="1"/>
  <c r="E65" i="30"/>
  <c r="D33" i="30" s="1"/>
  <c r="BL85" i="30"/>
  <c r="AS11" i="30"/>
  <c r="AS11" i="36"/>
  <c r="L46" i="20"/>
  <c r="AW9" i="30"/>
  <c r="AW9" i="36"/>
  <c r="AS9" i="30"/>
  <c r="AS9" i="36"/>
  <c r="AW10" i="30"/>
  <c r="AW10" i="36"/>
  <c r="AS10" i="30"/>
  <c r="AS10" i="36"/>
  <c r="BI12" i="30"/>
  <c r="BK103" i="30"/>
  <c r="AI106" i="30"/>
  <c r="P110" i="30"/>
  <c r="P112" i="30" s="1"/>
  <c r="BN117" i="30"/>
  <c r="AL107" i="30"/>
  <c r="N114" i="30" s="1"/>
  <c r="N116" i="30" s="1"/>
  <c r="AD89" i="30"/>
  <c r="BJ99" i="30"/>
  <c r="AH89" i="30"/>
  <c r="BN85" i="30"/>
  <c r="AL88" i="30"/>
  <c r="N96" i="30" s="1"/>
  <c r="N98" i="30" s="1"/>
  <c r="BN99" i="30"/>
  <c r="AL89" i="30"/>
  <c r="AF70" i="30"/>
  <c r="BH67" i="30"/>
  <c r="R76" i="30"/>
  <c r="BK49" i="30"/>
  <c r="AI52" i="30"/>
  <c r="BH32" i="30"/>
  <c r="AF35" i="30"/>
  <c r="BJ103" i="30"/>
  <c r="BM29" i="30"/>
  <c r="AK19" i="30"/>
  <c r="Z18" i="30"/>
  <c r="C10" i="30" s="1"/>
  <c r="BF103" i="30"/>
  <c r="BK32" i="30"/>
  <c r="BW96" i="36"/>
  <c r="BJ96" i="36" s="1"/>
  <c r="AH96" i="36" s="1"/>
  <c r="BW94" i="36"/>
  <c r="BJ94" i="36" s="1"/>
  <c r="AH94" i="36" s="1"/>
  <c r="BW90" i="36"/>
  <c r="BJ90" i="36" s="1"/>
  <c r="AH90" i="36" s="1"/>
  <c r="BW88" i="36"/>
  <c r="BJ88" i="36" s="1"/>
  <c r="BW91" i="36"/>
  <c r="BJ91" i="36" s="1"/>
  <c r="AH91" i="36" s="1"/>
  <c r="BW95" i="36"/>
  <c r="BJ95" i="36" s="1"/>
  <c r="AH95" i="36" s="1"/>
  <c r="BW93" i="36"/>
  <c r="BJ93" i="36" s="1"/>
  <c r="AH93" i="36" s="1"/>
  <c r="BW89" i="36"/>
  <c r="BJ89" i="36" s="1"/>
  <c r="AH89" i="36" s="1"/>
  <c r="BW97" i="36"/>
  <c r="BJ97" i="36" s="1"/>
  <c r="AH97" i="36" s="1"/>
  <c r="BT91" i="36"/>
  <c r="BG91" i="36" s="1"/>
  <c r="AE91" i="36" s="1"/>
  <c r="BT95" i="36"/>
  <c r="BG95" i="36" s="1"/>
  <c r="AE95" i="36" s="1"/>
  <c r="BT93" i="36"/>
  <c r="BG93" i="36" s="1"/>
  <c r="AE93" i="36" s="1"/>
  <c r="BT90" i="36"/>
  <c r="BG90" i="36" s="1"/>
  <c r="AE90" i="36" s="1"/>
  <c r="BT97" i="36"/>
  <c r="BG97" i="36" s="1"/>
  <c r="AE97" i="36" s="1"/>
  <c r="BT96" i="36"/>
  <c r="BG96" i="36" s="1"/>
  <c r="AE96" i="36" s="1"/>
  <c r="BT94" i="36"/>
  <c r="BG94" i="36" s="1"/>
  <c r="AE94" i="36" s="1"/>
  <c r="BT92" i="36"/>
  <c r="BG92" i="36" s="1"/>
  <c r="AE92" i="36" s="1"/>
  <c r="BT88" i="36"/>
  <c r="BG88" i="36" s="1"/>
  <c r="BK85" i="36"/>
  <c r="AI88" i="36"/>
  <c r="AH70" i="36"/>
  <c r="BJ67" i="36"/>
  <c r="BL32" i="36"/>
  <c r="AJ35" i="36"/>
  <c r="R44" i="36"/>
  <c r="R58" i="36"/>
  <c r="N117" i="36"/>
  <c r="BF42" i="36"/>
  <c r="AD42" i="36" s="1"/>
  <c r="BP42" i="36"/>
  <c r="Z35" i="36"/>
  <c r="C11" i="36" s="1"/>
  <c r="BF40" i="36"/>
  <c r="AD40" i="36" s="1"/>
  <c r="BP40" i="36"/>
  <c r="R80" i="30"/>
  <c r="AB53" i="38"/>
  <c r="AN570" i="37"/>
  <c r="AN583" i="37" s="1"/>
  <c r="AI583" i="37"/>
  <c r="FA494" i="37"/>
  <c r="GJ494" i="37" s="1"/>
  <c r="ES494" i="37"/>
  <c r="EU494" i="37"/>
  <c r="GH494" i="37"/>
  <c r="EZ494" i="37"/>
  <c r="EV494" i="37"/>
  <c r="ER494" i="37"/>
  <c r="EW494" i="37"/>
  <c r="FB494" i="37"/>
  <c r="EX494" i="37"/>
  <c r="ET494" i="37"/>
  <c r="AO387" i="37"/>
  <c r="AN387" i="37"/>
  <c r="AI582" i="37"/>
  <c r="ET65" i="37"/>
  <c r="EZ65" i="37"/>
  <c r="ER65" i="37"/>
  <c r="EX65" i="37"/>
  <c r="ET29" i="37"/>
  <c r="ES29" i="37"/>
  <c r="EZ29" i="37"/>
  <c r="ER29" i="37"/>
  <c r="EX29" i="37"/>
  <c r="FA29" i="37"/>
  <c r="GH29" i="37" s="1"/>
  <c r="EU29" i="37"/>
  <c r="EW29" i="37"/>
  <c r="EV29" i="37"/>
  <c r="FB29" i="37"/>
  <c r="FY29" i="37" s="1"/>
  <c r="FZ29" i="37" s="1"/>
  <c r="GT578" i="37"/>
  <c r="CD10" i="37"/>
  <c r="CH10" i="37"/>
  <c r="CL10" i="37"/>
  <c r="GB10" i="37"/>
  <c r="CG10" i="37"/>
  <c r="CK10" i="37"/>
  <c r="CM10" i="37"/>
  <c r="CJ10" i="37"/>
  <c r="CF10" i="37"/>
  <c r="CN10" i="37"/>
  <c r="CI10" i="37"/>
  <c r="CE578" i="37"/>
  <c r="AQ23" i="37"/>
  <c r="EM23" i="37"/>
  <c r="AR23" i="37"/>
  <c r="GS23" i="37"/>
  <c r="BN23" i="37"/>
  <c r="AT23" i="37"/>
  <c r="BI23" i="37"/>
  <c r="EW27" i="37"/>
  <c r="FB27" i="37"/>
  <c r="FY27" i="37" s="1"/>
  <c r="FZ27" i="37" s="1"/>
  <c r="EX27" i="37"/>
  <c r="ET27" i="37"/>
  <c r="ES27" i="37"/>
  <c r="EZ27" i="37"/>
  <c r="ER27" i="37"/>
  <c r="EU27" i="37"/>
  <c r="GH27" i="37"/>
  <c r="EV27" i="37"/>
  <c r="FA27" i="37"/>
  <c r="DJ32" i="37"/>
  <c r="DB32" i="37"/>
  <c r="DG32" i="37"/>
  <c r="DA32" i="37"/>
  <c r="DF32" i="37"/>
  <c r="DI32" i="37"/>
  <c r="GD32" i="37"/>
  <c r="DD32" i="37"/>
  <c r="DE32" i="37"/>
  <c r="DH32" i="37"/>
  <c r="CZ32" i="37"/>
  <c r="DC578" i="37"/>
  <c r="CD38" i="37"/>
  <c r="CL38" i="37"/>
  <c r="CJ38" i="37"/>
  <c r="CN38" i="37"/>
  <c r="CI38" i="37"/>
  <c r="CK38" i="37"/>
  <c r="CM38" i="37"/>
  <c r="GJ38" i="37" s="1"/>
  <c r="CF38" i="37"/>
  <c r="CH38" i="37"/>
  <c r="CG38" i="37"/>
  <c r="GB38" i="37"/>
  <c r="FB39" i="37"/>
  <c r="FY39" i="37" s="1"/>
  <c r="FZ39" i="37" s="1"/>
  <c r="EX39" i="37"/>
  <c r="ET39" i="37"/>
  <c r="GH39" i="37"/>
  <c r="EV39" i="37"/>
  <c r="FA39" i="37"/>
  <c r="GJ39" i="37" s="1"/>
  <c r="ES39" i="37"/>
  <c r="EZ39" i="37"/>
  <c r="ER39" i="37"/>
  <c r="EW39" i="37"/>
  <c r="EU39" i="37"/>
  <c r="EW23" i="37"/>
  <c r="GH23" i="37"/>
  <c r="EZ23" i="37"/>
  <c r="EV23" i="37"/>
  <c r="ER23" i="37"/>
  <c r="ES23" i="37"/>
  <c r="EX23" i="37"/>
  <c r="EU23" i="37"/>
  <c r="FB23" i="37"/>
  <c r="ET23" i="37"/>
  <c r="FA23" i="37"/>
  <c r="EY578" i="37"/>
  <c r="GR578" i="37"/>
  <c r="GP578" i="37"/>
  <c r="GD33" i="37"/>
  <c r="GK33" i="37" s="1"/>
  <c r="DH33" i="37"/>
  <c r="DD33" i="37"/>
  <c r="CZ33" i="37"/>
  <c r="DJ33" i="37"/>
  <c r="FY33" i="37" s="1"/>
  <c r="FZ33" i="37" s="1"/>
  <c r="DB33" i="37"/>
  <c r="DI33" i="37"/>
  <c r="DA33" i="37"/>
  <c r="DF33" i="37"/>
  <c r="DG33" i="37"/>
  <c r="DE33" i="37"/>
  <c r="EX40" i="37"/>
  <c r="AQ40" i="37"/>
  <c r="AQ578" i="37" s="1"/>
  <c r="AR40" i="37"/>
  <c r="AT40" i="37"/>
  <c r="GS40" i="37"/>
  <c r="EM40" i="37"/>
  <c r="BN40" i="37"/>
  <c r="BI40" i="37"/>
  <c r="GS578" i="37"/>
  <c r="FV101" i="37"/>
  <c r="FR101" i="37"/>
  <c r="FN101" i="37"/>
  <c r="FU101" i="37"/>
  <c r="FQ101" i="37"/>
  <c r="BP101" i="37"/>
  <c r="FT101" i="37"/>
  <c r="FP101" i="37"/>
  <c r="BR101" i="37"/>
  <c r="FS101" i="37"/>
  <c r="FO101" i="37"/>
  <c r="BO101" i="37"/>
  <c r="AH82" i="37"/>
  <c r="GV82" i="37" s="1"/>
  <c r="FW82" i="37"/>
  <c r="FX82" i="37" s="1"/>
  <c r="AU82" i="37"/>
  <c r="AH40" i="37"/>
  <c r="GV40" i="37" s="1"/>
  <c r="FW40" i="37"/>
  <c r="FX40" i="37" s="1"/>
  <c r="AU40" i="37"/>
  <c r="AW40" i="37" s="1"/>
  <c r="FV25" i="37"/>
  <c r="FR25" i="37"/>
  <c r="FN25" i="37"/>
  <c r="FS25" i="37"/>
  <c r="FU25" i="37"/>
  <c r="FT25" i="37"/>
  <c r="FP25" i="37"/>
  <c r="BR25" i="37"/>
  <c r="FO25" i="37"/>
  <c r="FQ25" i="37"/>
  <c r="BP25" i="37"/>
  <c r="BO25" i="37"/>
  <c r="BH18" i="37"/>
  <c r="BG18" i="37"/>
  <c r="BD18" i="37"/>
  <c r="BF18" i="37"/>
  <c r="BI18" i="37"/>
  <c r="BK16" i="37"/>
  <c r="BH16" i="37"/>
  <c r="BF16" i="37"/>
  <c r="BJ16" i="37"/>
  <c r="BL16" i="37"/>
  <c r="BO16" i="37" s="1"/>
  <c r="EK16" i="37"/>
  <c r="EG16" i="37"/>
  <c r="EI16" i="37"/>
  <c r="EH16" i="37"/>
  <c r="EP16" i="37"/>
  <c r="GJ16" i="37" s="1"/>
  <c r="EO16" i="37"/>
  <c r="EL16" i="37"/>
  <c r="EJ16" i="37"/>
  <c r="EN16" i="37"/>
  <c r="AV14" i="37"/>
  <c r="AX14" i="37"/>
  <c r="FN224" i="37"/>
  <c r="FS224" i="37"/>
  <c r="BP224" i="37"/>
  <c r="BO224" i="37"/>
  <c r="BR224" i="37"/>
  <c r="FT224" i="37" s="1"/>
  <c r="FU224" i="37"/>
  <c r="FO224" i="37"/>
  <c r="FV224" i="37"/>
  <c r="FV404" i="37"/>
  <c r="FR404" i="37"/>
  <c r="FN404" i="37"/>
  <c r="FU404" i="37"/>
  <c r="FQ404" i="37"/>
  <c r="FT404" i="37"/>
  <c r="FP404" i="37"/>
  <c r="BR404" i="37"/>
  <c r="FS404" i="37"/>
  <c r="FO404" i="37"/>
  <c r="BO404" i="37"/>
  <c r="FV423" i="37"/>
  <c r="FR423" i="37"/>
  <c r="FN423" i="37"/>
  <c r="FU423" i="37"/>
  <c r="FQ423" i="37"/>
  <c r="FT423" i="37"/>
  <c r="FP423" i="37"/>
  <c r="BR423" i="37"/>
  <c r="FS423" i="37"/>
  <c r="FO423" i="37"/>
  <c r="BP423" i="37"/>
  <c r="GK27" i="37"/>
  <c r="FV100" i="37"/>
  <c r="FR100" i="37"/>
  <c r="FN100" i="37"/>
  <c r="BP100" i="37"/>
  <c r="FU100" i="37"/>
  <c r="FQ100" i="37"/>
  <c r="AO579" i="37"/>
  <c r="FT100" i="37"/>
  <c r="FP100" i="37"/>
  <c r="BR100" i="37"/>
  <c r="FS100" i="37"/>
  <c r="FO100" i="37"/>
  <c r="BO100" i="37"/>
  <c r="FT114" i="37"/>
  <c r="FP114" i="37"/>
  <c r="BR114" i="37"/>
  <c r="FS114" i="37"/>
  <c r="FO114" i="37"/>
  <c r="FV114" i="37"/>
  <c r="FR114" i="37"/>
  <c r="FN114" i="37"/>
  <c r="FU114" i="37"/>
  <c r="FQ114" i="37"/>
  <c r="BO114" i="37"/>
  <c r="BP114" i="37"/>
  <c r="BP189" i="37"/>
  <c r="BO189" i="37"/>
  <c r="FS189" i="37"/>
  <c r="FU189" i="37"/>
  <c r="BR189" i="37"/>
  <c r="FR189" i="37" s="1"/>
  <c r="FV189" i="37"/>
  <c r="FN189" i="37"/>
  <c r="FO189" i="37"/>
  <c r="FP189" i="37"/>
  <c r="FQ189" i="37"/>
  <c r="BO5" i="37"/>
  <c r="FT5" i="37"/>
  <c r="BP5" i="37"/>
  <c r="AO578" i="37"/>
  <c r="FN5" i="37"/>
  <c r="EO5" i="37"/>
  <c r="EJ5" i="37"/>
  <c r="DX30" i="37"/>
  <c r="CH30" i="37"/>
  <c r="DZ30" i="37"/>
  <c r="EC30" i="37"/>
  <c r="DY30" i="37"/>
  <c r="EJ30" i="37"/>
  <c r="EO30" i="37"/>
  <c r="CF30" i="37"/>
  <c r="CL30" i="37"/>
  <c r="ED30" i="37"/>
  <c r="CG30" i="37"/>
  <c r="CK30" i="37"/>
  <c r="EN30" i="37"/>
  <c r="EK30" i="37"/>
  <c r="EI30" i="37"/>
  <c r="EH95" i="37"/>
  <c r="GG95" i="37" s="1"/>
  <c r="CP95" i="37"/>
  <c r="GC95" i="37" s="1"/>
  <c r="GK95" i="37" s="1"/>
  <c r="ES115" i="37"/>
  <c r="GH115" i="37" s="1"/>
  <c r="EH115" i="37"/>
  <c r="GG115" i="37" s="1"/>
  <c r="CP115" i="37"/>
  <c r="GC115" i="37" s="1"/>
  <c r="FD115" i="37"/>
  <c r="GI115" i="37" s="1"/>
  <c r="BT115" i="37"/>
  <c r="FO115" i="37"/>
  <c r="FX115" i="37" s="1"/>
  <c r="FY115" i="37" s="1"/>
  <c r="FZ115" i="37" s="1"/>
  <c r="EH139" i="37"/>
  <c r="BT139" i="37"/>
  <c r="GA139" i="37" s="1"/>
  <c r="EH145" i="37"/>
  <c r="GG145" i="37" s="1"/>
  <c r="BT145" i="37"/>
  <c r="GA145" i="37" s="1"/>
  <c r="GK145" i="37" s="1"/>
  <c r="CP151" i="37"/>
  <c r="EH151" i="37"/>
  <c r="BT151" i="37"/>
  <c r="GA151" i="37" s="1"/>
  <c r="CP267" i="37"/>
  <c r="BT267" i="37"/>
  <c r="GA267" i="37" s="1"/>
  <c r="FO267" i="37"/>
  <c r="CP269" i="37"/>
  <c r="FO269" i="37"/>
  <c r="FX269" i="37" s="1"/>
  <c r="DA271" i="37"/>
  <c r="CP271" i="37"/>
  <c r="EH271" i="37"/>
  <c r="BT271" i="37"/>
  <c r="GA271" i="37" s="1"/>
  <c r="FO271" i="37"/>
  <c r="FX271" i="37" s="1"/>
  <c r="CP274" i="37"/>
  <c r="EH274" i="37"/>
  <c r="BT274" i="37"/>
  <c r="GA274" i="37" s="1"/>
  <c r="FO274" i="37"/>
  <c r="ES359" i="37"/>
  <c r="GH359" i="37" s="1"/>
  <c r="GK359" i="37" s="1"/>
  <c r="FO359" i="37"/>
  <c r="FX359" i="37" s="1"/>
  <c r="FY359" i="37" s="1"/>
  <c r="FZ359" i="37" s="1"/>
  <c r="FT109" i="37"/>
  <c r="FN109" i="37"/>
  <c r="BO109" i="37"/>
  <c r="FR109" i="37"/>
  <c r="BP109" i="37"/>
  <c r="BR109" i="37"/>
  <c r="FU109" i="37" s="1"/>
  <c r="FV109" i="37"/>
  <c r="FP109" i="37"/>
  <c r="FS109" i="37"/>
  <c r="FV65" i="37"/>
  <c r="FP65" i="37"/>
  <c r="BP65" i="37"/>
  <c r="BO65" i="37"/>
  <c r="EU65" i="37" s="1"/>
  <c r="FT65" i="37"/>
  <c r="FN65" i="37"/>
  <c r="FU65" i="37"/>
  <c r="BR65" i="37"/>
  <c r="FR65" i="37" s="1"/>
  <c r="FS65" i="37"/>
  <c r="GJ37" i="37"/>
  <c r="CH21" i="37"/>
  <c r="CG21" i="37"/>
  <c r="EC21" i="37"/>
  <c r="EO21" i="37"/>
  <c r="ED21" i="37"/>
  <c r="CS21" i="37"/>
  <c r="EJ21" i="37"/>
  <c r="EN21" i="37"/>
  <c r="CL21" i="37"/>
  <c r="CK21" i="37"/>
  <c r="CW21" i="37"/>
  <c r="DY21" i="37"/>
  <c r="DZ21" i="37"/>
  <c r="EK21" i="37"/>
  <c r="CR21" i="37"/>
  <c r="CV21" i="37"/>
  <c r="GG19" i="37"/>
  <c r="EO19" i="37"/>
  <c r="EI19" i="37"/>
  <c r="EP19" i="37"/>
  <c r="EL19" i="37"/>
  <c r="EH19" i="37"/>
  <c r="EQ19" i="37"/>
  <c r="EK19" i="37"/>
  <c r="EG19" i="37"/>
  <c r="EN19" i="37"/>
  <c r="EJ19" i="37"/>
  <c r="AV17" i="37"/>
  <c r="AX17" i="37"/>
  <c r="GG17" i="37"/>
  <c r="EO17" i="37"/>
  <c r="EI17" i="37"/>
  <c r="EP17" i="37"/>
  <c r="EL17" i="37"/>
  <c r="EH17" i="37"/>
  <c r="EQ17" i="37"/>
  <c r="EK17" i="37"/>
  <c r="EG17" i="37"/>
  <c r="EN17" i="37"/>
  <c r="EJ17" i="37"/>
  <c r="FW5" i="37"/>
  <c r="AH5" i="37"/>
  <c r="AU5" i="37"/>
  <c r="GJ5" i="37"/>
  <c r="AN578" i="37"/>
  <c r="AV4" i="37"/>
  <c r="AX4" i="37"/>
  <c r="AT578" i="37"/>
  <c r="FT150" i="37"/>
  <c r="FP150" i="37"/>
  <c r="BR150" i="37"/>
  <c r="FS150" i="37"/>
  <c r="FO150" i="37"/>
  <c r="BP150" i="37"/>
  <c r="FV150" i="37"/>
  <c r="FR150" i="37"/>
  <c r="FN150" i="37"/>
  <c r="FU150" i="37"/>
  <c r="FQ150" i="37"/>
  <c r="BO150" i="37"/>
  <c r="FT186" i="37"/>
  <c r="BP186" i="37"/>
  <c r="FN186" i="37"/>
  <c r="BO186" i="37"/>
  <c r="FQ186" i="37"/>
  <c r="FO186" i="37"/>
  <c r="BR186" i="37"/>
  <c r="FP186" i="37" s="1"/>
  <c r="FU186" i="37"/>
  <c r="FV186" i="37"/>
  <c r="FS186" i="37"/>
  <c r="GS579" i="37"/>
  <c r="FV153" i="37"/>
  <c r="BP153" i="37"/>
  <c r="BO153" i="37"/>
  <c r="FN153" i="37"/>
  <c r="BR153" i="37"/>
  <c r="FR153" i="37" s="1"/>
  <c r="FO153" i="37"/>
  <c r="FQ153" i="37"/>
  <c r="FT153" i="37"/>
  <c r="FT208" i="37"/>
  <c r="FP208" i="37"/>
  <c r="BR208" i="37"/>
  <c r="FQ208" i="37"/>
  <c r="FO208" i="37"/>
  <c r="FV208" i="37"/>
  <c r="FR208" i="37"/>
  <c r="FN208" i="37"/>
  <c r="FU208" i="37"/>
  <c r="FS208" i="37"/>
  <c r="BP208" i="37"/>
  <c r="BO208" i="37"/>
  <c r="DF579" i="37"/>
  <c r="FR336" i="37"/>
  <c r="FU336" i="37"/>
  <c r="BP336" i="37"/>
  <c r="BO336" i="37"/>
  <c r="BR336" i="37"/>
  <c r="FP336" i="37" s="1"/>
  <c r="FQ336" i="37"/>
  <c r="FO336" i="37"/>
  <c r="BP378" i="37"/>
  <c r="BO378" i="37"/>
  <c r="FN378" i="37"/>
  <c r="FU378" i="37"/>
  <c r="BR378" i="37"/>
  <c r="FT378" i="37"/>
  <c r="FS378" i="37"/>
  <c r="FR378" i="37"/>
  <c r="FO378" i="37"/>
  <c r="FP378" i="37"/>
  <c r="FV378" i="37"/>
  <c r="FQ378" i="37"/>
  <c r="CP11" i="37"/>
  <c r="ES11" i="37"/>
  <c r="GH11" i="37" s="1"/>
  <c r="BT11" i="37"/>
  <c r="GA11" i="37" s="1"/>
  <c r="CS12" i="37"/>
  <c r="EV12" i="37"/>
  <c r="BW12" i="37"/>
  <c r="FR12" i="37"/>
  <c r="BV12" i="37"/>
  <c r="EU12" i="37"/>
  <c r="CR12" i="37"/>
  <c r="GC12" i="37" s="1"/>
  <c r="FQ12" i="37"/>
  <c r="BT22" i="37"/>
  <c r="GA22" i="37" s="1"/>
  <c r="CP22" i="37"/>
  <c r="EH22" i="37"/>
  <c r="CP261" i="37"/>
  <c r="BT261" i="37"/>
  <c r="FO261" i="37"/>
  <c r="CT299" i="37"/>
  <c r="GC299" i="37" s="1"/>
  <c r="CI299" i="37"/>
  <c r="FH299" i="37"/>
  <c r="GI299" i="37" s="1"/>
  <c r="EW299" i="37"/>
  <c r="GH299" i="37" s="1"/>
  <c r="FS299" i="37"/>
  <c r="FX299" i="37" s="1"/>
  <c r="FY299" i="37" s="1"/>
  <c r="FZ299" i="37" s="1"/>
  <c r="CX348" i="37"/>
  <c r="BQ348" i="37"/>
  <c r="FL348" i="37"/>
  <c r="FX353" i="37"/>
  <c r="BQ357" i="37"/>
  <c r="CX357" i="37"/>
  <c r="FA357" i="37"/>
  <c r="BQ365" i="37"/>
  <c r="CX365" i="37"/>
  <c r="FA365" i="37"/>
  <c r="EJ371" i="37"/>
  <c r="EK371" i="37"/>
  <c r="EK581" i="37" s="1"/>
  <c r="EU371" i="37"/>
  <c r="EV371" i="37"/>
  <c r="DZ371" i="37"/>
  <c r="DZ581" i="37" s="1"/>
  <c r="DY371" i="37"/>
  <c r="DY581" i="37" s="1"/>
  <c r="CG371" i="37"/>
  <c r="CH371" i="37"/>
  <c r="FF371" i="37"/>
  <c r="CS371" i="37"/>
  <c r="CR371" i="37"/>
  <c r="FG371" i="37"/>
  <c r="FX371" i="37"/>
  <c r="EU447" i="37"/>
  <c r="ET447" i="37"/>
  <c r="ER447" i="37"/>
  <c r="EZ447" i="37"/>
  <c r="EW447" i="37"/>
  <c r="ES447" i="37"/>
  <c r="EX447" i="37"/>
  <c r="EV447" i="37"/>
  <c r="EX471" i="37"/>
  <c r="ET471" i="37"/>
  <c r="EU471" i="37"/>
  <c r="EZ471" i="37"/>
  <c r="EV471" i="37"/>
  <c r="ER471" i="37"/>
  <c r="EW471" i="37"/>
  <c r="ES471" i="37"/>
  <c r="FY471" i="37"/>
  <c r="FZ471" i="37" s="1"/>
  <c r="FU476" i="37"/>
  <c r="FP476" i="37"/>
  <c r="BO476" i="37"/>
  <c r="BP476" i="37"/>
  <c r="FU478" i="37"/>
  <c r="FQ478" i="37"/>
  <c r="FV478" i="37"/>
  <c r="FR478" i="37"/>
  <c r="FN478" i="37"/>
  <c r="FS478" i="37"/>
  <c r="FO478" i="37"/>
  <c r="FT478" i="37"/>
  <c r="FP478" i="37"/>
  <c r="BR478" i="37"/>
  <c r="BO482" i="37"/>
  <c r="BP482" i="37"/>
  <c r="BQ482" i="37" s="1"/>
  <c r="FN482" i="37"/>
  <c r="FU546" i="37"/>
  <c r="FQ546" i="37"/>
  <c r="FV546" i="37"/>
  <c r="FR546" i="37"/>
  <c r="FN546" i="37"/>
  <c r="FS546" i="37"/>
  <c r="FO546" i="37"/>
  <c r="FT546" i="37"/>
  <c r="FP546" i="37"/>
  <c r="BR546" i="37"/>
  <c r="FU547" i="37"/>
  <c r="FQ547" i="37"/>
  <c r="FV547" i="37"/>
  <c r="FR547" i="37"/>
  <c r="FN547" i="37"/>
  <c r="FS547" i="37"/>
  <c r="FO547" i="37"/>
  <c r="FT547" i="37"/>
  <c r="FP547" i="37"/>
  <c r="BR547" i="37"/>
  <c r="FU548" i="37"/>
  <c r="BO548" i="37"/>
  <c r="BP548" i="37"/>
  <c r="FS548" i="37"/>
  <c r="FV548" i="37"/>
  <c r="BO549" i="37"/>
  <c r="FN549" i="37"/>
  <c r="FU549" i="37"/>
  <c r="FR549" i="37"/>
  <c r="BP549" i="37"/>
  <c r="EU356" i="37"/>
  <c r="CI356" i="37"/>
  <c r="CL356" i="37"/>
  <c r="EV356" i="37"/>
  <c r="CF356" i="37"/>
  <c r="CJ356" i="37"/>
  <c r="EW356" i="37"/>
  <c r="CG356" i="37"/>
  <c r="CD356" i="37"/>
  <c r="CD581" i="37" s="1"/>
  <c r="CH356" i="37"/>
  <c r="ER356" i="37"/>
  <c r="EZ356" i="37"/>
  <c r="EX356" i="37"/>
  <c r="ET356" i="37"/>
  <c r="FX375" i="37"/>
  <c r="EX375" i="37"/>
  <c r="ES375" i="37"/>
  <c r="EV375" i="37"/>
  <c r="ET375" i="37"/>
  <c r="EB375" i="37"/>
  <c r="FI375" i="37"/>
  <c r="DW375" i="37"/>
  <c r="DX375" i="37"/>
  <c r="DX581" i="37" s="1"/>
  <c r="DZ375" i="37"/>
  <c r="DF375" i="37"/>
  <c r="DA375" i="37"/>
  <c r="DD375" i="37"/>
  <c r="DB375" i="37"/>
  <c r="DB581" i="37" s="1"/>
  <c r="FE375" i="37"/>
  <c r="FD375" i="37"/>
  <c r="FG375" i="37"/>
  <c r="FX340" i="37"/>
  <c r="BQ342" i="37"/>
  <c r="DU342" i="37" s="1"/>
  <c r="DT342" i="37"/>
  <c r="FY342" i="37"/>
  <c r="FZ342" i="37" s="1"/>
  <c r="CV453" i="37"/>
  <c r="CR453" i="37"/>
  <c r="CW453" i="37"/>
  <c r="CO453" i="37"/>
  <c r="CT453" i="37"/>
  <c r="CP453" i="37"/>
  <c r="CS453" i="37"/>
  <c r="FY453" i="37"/>
  <c r="FZ453" i="37" s="1"/>
  <c r="FU473" i="37"/>
  <c r="FV473" i="37"/>
  <c r="BP473" i="37"/>
  <c r="BO473" i="37"/>
  <c r="FN473" i="37"/>
  <c r="FU479" i="37"/>
  <c r="FQ479" i="37"/>
  <c r="FV479" i="37"/>
  <c r="FR479" i="37"/>
  <c r="FN479" i="37"/>
  <c r="FS479" i="37"/>
  <c r="FO479" i="37"/>
  <c r="FT479" i="37"/>
  <c r="FP479" i="37"/>
  <c r="BR479" i="37"/>
  <c r="FU481" i="37"/>
  <c r="FQ481" i="37"/>
  <c r="FV481" i="37"/>
  <c r="FR481" i="37"/>
  <c r="FN481" i="37"/>
  <c r="FS481" i="37"/>
  <c r="FO481" i="37"/>
  <c r="FT481" i="37"/>
  <c r="FP481" i="37"/>
  <c r="BR481" i="37"/>
  <c r="FU550" i="37"/>
  <c r="FQ550" i="37"/>
  <c r="FV550" i="37"/>
  <c r="FR550" i="37"/>
  <c r="FN550" i="37"/>
  <c r="FS550" i="37"/>
  <c r="FO550" i="37"/>
  <c r="FT550" i="37"/>
  <c r="FP550" i="37"/>
  <c r="BR550" i="37"/>
  <c r="CB311" i="37"/>
  <c r="BM311" i="37"/>
  <c r="BB311" i="37"/>
  <c r="BT498" i="37"/>
  <c r="BB498" i="37"/>
  <c r="BY498" i="37"/>
  <c r="BX498" i="37"/>
  <c r="BW498" i="37"/>
  <c r="BL498" i="37"/>
  <c r="BO498" i="37" s="1"/>
  <c r="EV498" i="37" s="1"/>
  <c r="BV498" i="37"/>
  <c r="BM464" i="37"/>
  <c r="BP464" i="37" s="1"/>
  <c r="CB464" i="37"/>
  <c r="BB464" i="37"/>
  <c r="BM458" i="37"/>
  <c r="BP458" i="37" s="1"/>
  <c r="CB458" i="37"/>
  <c r="GA458" i="37" s="1"/>
  <c r="BB458" i="37"/>
  <c r="BV450" i="37"/>
  <c r="BU450" i="37"/>
  <c r="BX450" i="37"/>
  <c r="BW450" i="37"/>
  <c r="BZ450" i="37"/>
  <c r="BY450" i="37"/>
  <c r="BL450" i="37"/>
  <c r="BO450" i="37" s="1"/>
  <c r="BB450" i="37"/>
  <c r="BT450" i="37"/>
  <c r="CB450" i="37"/>
  <c r="BM450" i="37"/>
  <c r="BP450" i="37" s="1"/>
  <c r="BM429" i="37"/>
  <c r="CB429" i="37"/>
  <c r="GA429" i="37" s="1"/>
  <c r="GK429" i="37" s="1"/>
  <c r="BB429" i="37"/>
  <c r="BM425" i="37"/>
  <c r="BP425" i="37" s="1"/>
  <c r="CB425" i="37"/>
  <c r="BB425" i="37"/>
  <c r="BM414" i="37"/>
  <c r="BP414" i="37" s="1"/>
  <c r="CB414" i="37"/>
  <c r="GA414" i="37" s="1"/>
  <c r="BB414" i="37"/>
  <c r="CB410" i="37"/>
  <c r="BM410" i="37"/>
  <c r="BP410" i="37" s="1"/>
  <c r="BB410" i="37"/>
  <c r="BM407" i="37"/>
  <c r="BP407" i="37" s="1"/>
  <c r="CB407" i="37"/>
  <c r="GA407" i="37" s="1"/>
  <c r="BB407" i="37"/>
  <c r="CB403" i="37"/>
  <c r="BM403" i="37"/>
  <c r="BP403" i="37" s="1"/>
  <c r="BB403" i="37"/>
  <c r="CB399" i="37"/>
  <c r="GA399" i="37" s="1"/>
  <c r="BM399" i="37"/>
  <c r="BP399" i="37" s="1"/>
  <c r="BB399" i="37"/>
  <c r="BM395" i="37"/>
  <c r="BP395" i="37" s="1"/>
  <c r="CB395" i="37"/>
  <c r="GA395" i="37" s="1"/>
  <c r="BB395" i="37"/>
  <c r="CB391" i="37"/>
  <c r="GA391" i="37" s="1"/>
  <c r="BM391" i="37"/>
  <c r="BP391" i="37" s="1"/>
  <c r="BB391" i="37"/>
  <c r="BM388" i="37"/>
  <c r="BP388" i="37" s="1"/>
  <c r="CB388" i="37"/>
  <c r="GA388" i="37" s="1"/>
  <c r="BB388" i="37"/>
  <c r="BQ277" i="37"/>
  <c r="FM277" i="37" s="1"/>
  <c r="FL277" i="37"/>
  <c r="FX277" i="37"/>
  <c r="FY277" i="37" s="1"/>
  <c r="FZ277" i="37" s="1"/>
  <c r="BQ275" i="37"/>
  <c r="FL275" i="37"/>
  <c r="CX275" i="37"/>
  <c r="DI275" i="37"/>
  <c r="DG275" i="37"/>
  <c r="FI275" i="37"/>
  <c r="FD275" i="37"/>
  <c r="FC275" i="37"/>
  <c r="DF275" i="37"/>
  <c r="DF580" i="37" s="1"/>
  <c r="CZ275" i="37"/>
  <c r="CS275" i="37"/>
  <c r="DD275" i="37"/>
  <c r="CO275" i="37"/>
  <c r="CV275" i="37"/>
  <c r="CT275" i="37"/>
  <c r="FH275" i="37"/>
  <c r="FG275" i="37"/>
  <c r="FJ275" i="37"/>
  <c r="DE275" i="37"/>
  <c r="CP275" i="37"/>
  <c r="CU275" i="37"/>
  <c r="DA275" i="37"/>
  <c r="BQ269" i="37"/>
  <c r="FA269" i="37"/>
  <c r="CX269" i="37"/>
  <c r="FX267" i="37"/>
  <c r="BQ267" i="37"/>
  <c r="EE267" i="37"/>
  <c r="CX267" i="37"/>
  <c r="BQ263" i="37"/>
  <c r="FM263" i="37" s="1"/>
  <c r="FL263" i="37"/>
  <c r="FY263" i="37"/>
  <c r="FZ263" i="37" s="1"/>
  <c r="FX261" i="37"/>
  <c r="FN580" i="37"/>
  <c r="CV261" i="37"/>
  <c r="CU261" i="37"/>
  <c r="CU580" i="37" s="1"/>
  <c r="FI261" i="37"/>
  <c r="FD261" i="37"/>
  <c r="FJ261" i="37"/>
  <c r="CS261" i="37"/>
  <c r="CT261" i="37"/>
  <c r="FH261" i="37"/>
  <c r="FG261" i="37"/>
  <c r="FF261" i="37"/>
  <c r="CR261" i="37"/>
  <c r="FG259" i="37"/>
  <c r="FJ259" i="37"/>
  <c r="FI259" i="37"/>
  <c r="FI580" i="37" s="1"/>
  <c r="FH259" i="37"/>
  <c r="FC259" i="37"/>
  <c r="FF259" i="37"/>
  <c r="FE259" i="37"/>
  <c r="FE580" i="37" s="1"/>
  <c r="FD259" i="37"/>
  <c r="BL430" i="37"/>
  <c r="BO430" i="37" s="1"/>
  <c r="CA430" i="37"/>
  <c r="BB430" i="37"/>
  <c r="BY430" i="37"/>
  <c r="BT430" i="37"/>
  <c r="BW430" i="37"/>
  <c r="BV430" i="37"/>
  <c r="BU430" i="37"/>
  <c r="BM430" i="37"/>
  <c r="BP430" i="37" s="1"/>
  <c r="CB430" i="37"/>
  <c r="BB423" i="37"/>
  <c r="BL423" i="37"/>
  <c r="BO423" i="37" s="1"/>
  <c r="BM421" i="37"/>
  <c r="BP421" i="37" s="1"/>
  <c r="CB421" i="37"/>
  <c r="BB421" i="37"/>
  <c r="BM412" i="37"/>
  <c r="BP412" i="37" s="1"/>
  <c r="CB412" i="37"/>
  <c r="BB412" i="37"/>
  <c r="CB409" i="37"/>
  <c r="BM409" i="37"/>
  <c r="BP409" i="37" s="1"/>
  <c r="BB409" i="37"/>
  <c r="CB404" i="37"/>
  <c r="BM404" i="37"/>
  <c r="BP404" i="37" s="1"/>
  <c r="BB404" i="37"/>
  <c r="BM400" i="37"/>
  <c r="BP400" i="37" s="1"/>
  <c r="CB400" i="37"/>
  <c r="GA400" i="37" s="1"/>
  <c r="BB400" i="37"/>
  <c r="CB396" i="37"/>
  <c r="BM396" i="37"/>
  <c r="BP396" i="37" s="1"/>
  <c r="BB396" i="37"/>
  <c r="CB392" i="37"/>
  <c r="GA392" i="37" s="1"/>
  <c r="BM392" i="37"/>
  <c r="BP392" i="37" s="1"/>
  <c r="BB392" i="37"/>
  <c r="CB370" i="37"/>
  <c r="BM370" i="37"/>
  <c r="BB370" i="37"/>
  <c r="CB368" i="37"/>
  <c r="GA368" i="37" s="1"/>
  <c r="GK368" i="37" s="1"/>
  <c r="BM368" i="37"/>
  <c r="BB368" i="37"/>
  <c r="CB333" i="37"/>
  <c r="BM333" i="37"/>
  <c r="BB333" i="37"/>
  <c r="BL319" i="37"/>
  <c r="BR319" i="37" s="1"/>
  <c r="BX319" i="37"/>
  <c r="BU319" i="37"/>
  <c r="BU581" i="37" s="1"/>
  <c r="BB319" i="37"/>
  <c r="BY319" i="37"/>
  <c r="BY581" i="37" s="1"/>
  <c r="BT319" i="37"/>
  <c r="CA319" i="37"/>
  <c r="CA581" i="37" s="1"/>
  <c r="BV319" i="37"/>
  <c r="BW319" i="37"/>
  <c r="BW581" i="37" s="1"/>
  <c r="CB53" i="37"/>
  <c r="GA53" i="37" s="1"/>
  <c r="GK53" i="37" s="1"/>
  <c r="BB53" i="37"/>
  <c r="BM53" i="37"/>
  <c r="BQ78" i="37"/>
  <c r="FA78" i="37"/>
  <c r="EP78" i="37"/>
  <c r="CM78" i="37"/>
  <c r="CX78" i="37"/>
  <c r="BQ197" i="37"/>
  <c r="CM197" i="37"/>
  <c r="EP197" i="37"/>
  <c r="EE197" i="37"/>
  <c r="FA197" i="37"/>
  <c r="BQ108" i="37"/>
  <c r="EQ108" i="37" s="1"/>
  <c r="EP108" i="37"/>
  <c r="FA122" i="37"/>
  <c r="DT122" i="37"/>
  <c r="EP122" i="37"/>
  <c r="CM122" i="37"/>
  <c r="EE122" i="37"/>
  <c r="FL122" i="37"/>
  <c r="BQ122" i="37"/>
  <c r="EE130" i="37"/>
  <c r="FL130" i="37"/>
  <c r="FA130" i="37"/>
  <c r="DT130" i="37"/>
  <c r="EP130" i="37"/>
  <c r="BQ130" i="37"/>
  <c r="CX204" i="37"/>
  <c r="BQ204" i="37"/>
  <c r="CY204" i="37" s="1"/>
  <c r="FY204" i="37" s="1"/>
  <c r="FZ204" i="37" s="1"/>
  <c r="BQ344" i="37"/>
  <c r="DT344" i="37"/>
  <c r="CX344" i="37"/>
  <c r="FA344" i="37"/>
  <c r="FL344" i="37"/>
  <c r="BV581" i="37"/>
  <c r="BX581" i="37"/>
  <c r="GA317" i="37"/>
  <c r="GK317" i="37" s="1"/>
  <c r="BT581" i="37"/>
  <c r="GA502" i="37"/>
  <c r="GK502" i="37" s="1"/>
  <c r="BQ510" i="37"/>
  <c r="EE510" i="37"/>
  <c r="FL510" i="37"/>
  <c r="FA510" i="37"/>
  <c r="DT510" i="37"/>
  <c r="CX510" i="37"/>
  <c r="BQ226" i="37"/>
  <c r="EE226" i="37"/>
  <c r="CX226" i="37"/>
  <c r="CM226" i="37"/>
  <c r="EP226" i="37"/>
  <c r="BQ558" i="37"/>
  <c r="FB558" i="37" s="1"/>
  <c r="FY558" i="37" s="1"/>
  <c r="FZ558" i="37" s="1"/>
  <c r="FA558" i="37"/>
  <c r="BY465" i="37"/>
  <c r="BT465" i="37"/>
  <c r="BL465" i="37"/>
  <c r="BO465" i="37" s="1"/>
  <c r="BB465" i="37"/>
  <c r="BV465" i="37"/>
  <c r="BX465" i="37"/>
  <c r="BW465" i="37"/>
  <c r="CU453" i="37"/>
  <c r="BL497" i="37"/>
  <c r="BO497" i="37" s="1"/>
  <c r="BB497" i="37"/>
  <c r="CB436" i="37"/>
  <c r="GA436" i="37" s="1"/>
  <c r="BM436" i="37"/>
  <c r="BP436" i="37" s="1"/>
  <c r="BB436" i="37"/>
  <c r="BM434" i="37"/>
  <c r="CB434" i="37"/>
  <c r="GA434" i="37" s="1"/>
  <c r="GK434" i="37" s="1"/>
  <c r="BB434" i="37"/>
  <c r="BM463" i="37"/>
  <c r="BP463" i="37" s="1"/>
  <c r="CB463" i="37"/>
  <c r="CB456" i="37"/>
  <c r="GA456" i="37" s="1"/>
  <c r="BM456" i="37"/>
  <c r="BP456" i="37" s="1"/>
  <c r="BB456" i="37"/>
  <c r="CU365" i="37"/>
  <c r="CB427" i="37"/>
  <c r="GA427" i="37" s="1"/>
  <c r="GK427" i="37" s="1"/>
  <c r="BM427" i="37"/>
  <c r="BB427" i="37"/>
  <c r="CB416" i="37"/>
  <c r="BM416" i="37"/>
  <c r="BP416" i="37" s="1"/>
  <c r="BB416" i="37"/>
  <c r="CB408" i="37"/>
  <c r="BM408" i="37"/>
  <c r="BP408" i="37" s="1"/>
  <c r="BB408" i="37"/>
  <c r="BL390" i="37"/>
  <c r="BO390" i="37" s="1"/>
  <c r="BB390" i="37"/>
  <c r="BW390" i="37"/>
  <c r="BY390" i="37"/>
  <c r="BT390" i="37"/>
  <c r="FL278" i="37"/>
  <c r="BQ278" i="37"/>
  <c r="CX278" i="37"/>
  <c r="CV278" i="37"/>
  <c r="FJ278" i="37"/>
  <c r="FI278" i="37"/>
  <c r="FD278" i="37"/>
  <c r="CU278" i="37"/>
  <c r="CS278" i="37"/>
  <c r="FG278" i="37"/>
  <c r="FF278" i="37"/>
  <c r="FH278" i="37"/>
  <c r="CT278" i="37"/>
  <c r="CR278" i="37"/>
  <c r="CP278" i="37"/>
  <c r="FX274" i="37"/>
  <c r="CT274" i="37"/>
  <c r="CV274" i="37"/>
  <c r="CS274" i="37"/>
  <c r="EL274" i="37"/>
  <c r="EN274" i="37"/>
  <c r="CR274" i="37"/>
  <c r="CW274" i="37"/>
  <c r="EO274" i="37"/>
  <c r="EK274" i="37"/>
  <c r="EJ274" i="37"/>
  <c r="FL272" i="37"/>
  <c r="CX272" i="37"/>
  <c r="EP272" i="37"/>
  <c r="BQ272" i="37"/>
  <c r="FA272" i="37"/>
  <c r="DI272" i="37"/>
  <c r="ES272" i="37"/>
  <c r="FD272" i="37"/>
  <c r="FC272" i="37"/>
  <c r="ER272" i="37"/>
  <c r="DE272" i="37"/>
  <c r="DA272" i="37"/>
  <c r="EL272" i="37"/>
  <c r="DD272" i="37"/>
  <c r="CO272" i="37"/>
  <c r="EG272" i="37"/>
  <c r="EW272" i="37"/>
  <c r="FH272" i="37"/>
  <c r="FG272" i="37"/>
  <c r="CT272" i="37"/>
  <c r="EV272" i="37"/>
  <c r="CZ272" i="37"/>
  <c r="CZ580" i="37" s="1"/>
  <c r="CS272" i="37"/>
  <c r="EH272" i="37"/>
  <c r="CP272" i="37"/>
  <c r="EK272" i="37"/>
  <c r="FA268" i="37"/>
  <c r="BQ268" i="37"/>
  <c r="EP268" i="37"/>
  <c r="EW268" i="37"/>
  <c r="ES268" i="37"/>
  <c r="EV268" i="37"/>
  <c r="EO268" i="37"/>
  <c r="EL268" i="37"/>
  <c r="EK268" i="37"/>
  <c r="EU268" i="37"/>
  <c r="ET268" i="37"/>
  <c r="ET580" i="37" s="1"/>
  <c r="EZ268" i="37"/>
  <c r="EI268" i="37"/>
  <c r="EI580" i="37" s="1"/>
  <c r="EJ268" i="37"/>
  <c r="FX264" i="37"/>
  <c r="FX262" i="37"/>
  <c r="CT262" i="37"/>
  <c r="EU262" i="37"/>
  <c r="FG262" i="37"/>
  <c r="FF262" i="37"/>
  <c r="FD262" i="37"/>
  <c r="EV262" i="37"/>
  <c r="EK262" i="37"/>
  <c r="EJ262" i="37"/>
  <c r="CP262" i="37"/>
  <c r="EH262" i="37"/>
  <c r="CR262" i="37"/>
  <c r="EW262" i="37"/>
  <c r="ES262" i="37"/>
  <c r="ES580" i="37" s="1"/>
  <c r="FC262" i="37"/>
  <c r="FH262" i="37"/>
  <c r="ER262" i="37"/>
  <c r="CO262" i="37"/>
  <c r="EG262" i="37"/>
  <c r="CS262" i="37"/>
  <c r="EL262" i="37"/>
  <c r="FL260" i="37"/>
  <c r="EE260" i="37"/>
  <c r="BQ260" i="37"/>
  <c r="CX260" i="37"/>
  <c r="EP260" i="37"/>
  <c r="EP580" i="37" s="1"/>
  <c r="DW260" i="37"/>
  <c r="DW580" i="37" s="1"/>
  <c r="FG260" i="37"/>
  <c r="FJ260" i="37"/>
  <c r="DV260" i="37"/>
  <c r="DV580" i="37" s="1"/>
  <c r="EC260" i="37"/>
  <c r="CS260" i="37"/>
  <c r="CS580" i="37" s="1"/>
  <c r="EG260" i="37"/>
  <c r="EJ260" i="37"/>
  <c r="EJ580" i="37" s="1"/>
  <c r="DY260" i="37"/>
  <c r="DY580" i="37" s="1"/>
  <c r="FD260" i="37"/>
  <c r="FC260" i="37"/>
  <c r="FF260" i="37"/>
  <c r="DZ260" i="37"/>
  <c r="DZ580" i="37" s="1"/>
  <c r="CV260" i="37"/>
  <c r="CV580" i="37" s="1"/>
  <c r="EK260" i="37"/>
  <c r="EN260" i="37"/>
  <c r="CO260" i="37"/>
  <c r="CR260" i="37"/>
  <c r="CB419" i="37"/>
  <c r="BM419" i="37"/>
  <c r="BB419" i="37"/>
  <c r="BM389" i="37"/>
  <c r="BP389" i="37" s="1"/>
  <c r="CB389" i="37"/>
  <c r="GA389" i="37" s="1"/>
  <c r="BB389" i="37"/>
  <c r="CB365" i="37"/>
  <c r="BM365" i="37"/>
  <c r="BB365" i="37"/>
  <c r="CB357" i="37"/>
  <c r="BM357" i="37"/>
  <c r="BB357" i="37"/>
  <c r="CB341" i="37"/>
  <c r="GA341" i="37" s="1"/>
  <c r="GK341" i="37" s="1"/>
  <c r="BM341" i="37"/>
  <c r="BB341" i="37"/>
  <c r="BM339" i="37"/>
  <c r="CB339" i="37"/>
  <c r="BB339" i="37"/>
  <c r="BL363" i="37"/>
  <c r="BO363" i="37" s="1"/>
  <c r="BB363" i="37"/>
  <c r="CB363" i="37"/>
  <c r="BM363" i="37"/>
  <c r="CM42" i="37"/>
  <c r="EP42" i="37"/>
  <c r="BQ42" i="37"/>
  <c r="FL42" i="37"/>
  <c r="BQ83" i="37"/>
  <c r="DT83" i="37"/>
  <c r="FA83" i="37"/>
  <c r="EP83" i="37"/>
  <c r="EE119" i="37"/>
  <c r="CX119" i="37"/>
  <c r="BQ119" i="37"/>
  <c r="FA119" i="37"/>
  <c r="FA147" i="37"/>
  <c r="EP147" i="37"/>
  <c r="BQ147" i="37"/>
  <c r="GK175" i="37"/>
  <c r="BQ183" i="37"/>
  <c r="EP183" i="37"/>
  <c r="FA183" i="37"/>
  <c r="FA120" i="37"/>
  <c r="CX120" i="37"/>
  <c r="BQ120" i="37"/>
  <c r="FL120" i="37"/>
  <c r="EP120" i="37"/>
  <c r="BQ128" i="37"/>
  <c r="EP128" i="37"/>
  <c r="FL128" i="37"/>
  <c r="BQ136" i="37"/>
  <c r="EQ136" i="37" s="1"/>
  <c r="EP136" i="37"/>
  <c r="FA148" i="37"/>
  <c r="BQ148" i="37"/>
  <c r="EP148" i="37"/>
  <c r="BQ202" i="37"/>
  <c r="EQ202" i="37" s="1"/>
  <c r="EP202" i="37"/>
  <c r="BQ216" i="37"/>
  <c r="FL216" i="37"/>
  <c r="CX216" i="37"/>
  <c r="EE216" i="37"/>
  <c r="EP216" i="37"/>
  <c r="FH7" i="37"/>
  <c r="DP7" i="37"/>
  <c r="FJ7" i="37"/>
  <c r="DR7" i="37"/>
  <c r="CT7" i="37"/>
  <c r="EN7" i="37"/>
  <c r="CP7" i="37"/>
  <c r="EL7" i="37"/>
  <c r="FD7" i="37"/>
  <c r="DL7" i="37"/>
  <c r="FF7" i="37"/>
  <c r="DN7" i="37"/>
  <c r="CV7" i="37"/>
  <c r="EJ7" i="37"/>
  <c r="CR7" i="37"/>
  <c r="EH7" i="37"/>
  <c r="BQ222" i="37"/>
  <c r="FA222" i="37"/>
  <c r="CX222" i="37"/>
  <c r="CM222" i="37"/>
  <c r="EE380" i="37"/>
  <c r="FL380" i="37"/>
  <c r="CX380" i="37"/>
  <c r="BQ380" i="37"/>
  <c r="FA380" i="37"/>
  <c r="DT380" i="37"/>
  <c r="FL451" i="37"/>
  <c r="CX451" i="37"/>
  <c r="BQ451" i="37"/>
  <c r="BP36" i="37"/>
  <c r="EP36" i="37" s="1"/>
  <c r="DU81" i="37"/>
  <c r="EQ81" i="37"/>
  <c r="GG81" i="37" s="1"/>
  <c r="CY81" i="37"/>
  <c r="FM46" i="37"/>
  <c r="FY46" i="37" s="1"/>
  <c r="FZ46" i="37" s="1"/>
  <c r="CN46" i="37"/>
  <c r="GB46" i="37" s="1"/>
  <c r="EQ46" i="37"/>
  <c r="GG46" i="37" s="1"/>
  <c r="FM443" i="37"/>
  <c r="FY443" i="37" s="1"/>
  <c r="FZ443" i="37" s="1"/>
  <c r="CY443" i="37"/>
  <c r="GC443" i="37" s="1"/>
  <c r="GE485" i="37"/>
  <c r="GC433" i="37"/>
  <c r="GH433" i="37"/>
  <c r="GK535" i="37"/>
  <c r="CY467" i="37"/>
  <c r="GC467" i="37" s="1"/>
  <c r="GK467" i="37" s="1"/>
  <c r="FB467" i="37"/>
  <c r="GH467" i="37"/>
  <c r="GF572" i="37"/>
  <c r="EF572" i="37"/>
  <c r="FM572" i="37"/>
  <c r="FB572" i="37"/>
  <c r="GH572" i="37" s="1"/>
  <c r="CY572" i="37"/>
  <c r="GC572" i="37" s="1"/>
  <c r="GC509" i="37"/>
  <c r="GC494" i="37"/>
  <c r="CY494" i="37"/>
  <c r="FM494" i="37"/>
  <c r="FY494" i="37" s="1"/>
  <c r="FZ494" i="37" s="1"/>
  <c r="GJ435" i="37"/>
  <c r="FB485" i="37"/>
  <c r="DU485" i="37"/>
  <c r="FM485" i="37"/>
  <c r="FY485" i="37" s="1"/>
  <c r="FZ485" i="37" s="1"/>
  <c r="CY485" i="37"/>
  <c r="GC485" i="37" s="1"/>
  <c r="GH485" i="37"/>
  <c r="GC437" i="37"/>
  <c r="GI437" i="37"/>
  <c r="GJ437" i="37"/>
  <c r="GF507" i="37"/>
  <c r="GD507" i="37"/>
  <c r="GG118" i="37"/>
  <c r="GK118" i="37" s="1"/>
  <c r="GI512" i="37"/>
  <c r="FY512" i="37"/>
  <c r="FZ512" i="37" s="1"/>
  <c r="GK512" i="37"/>
  <c r="GK159" i="37"/>
  <c r="GG73" i="37"/>
  <c r="GI73" i="37"/>
  <c r="GC73" i="37"/>
  <c r="CV581" i="37"/>
  <c r="CL581" i="37"/>
  <c r="CI581" i="37"/>
  <c r="GG133" i="37"/>
  <c r="GK133" i="37" s="1"/>
  <c r="GK127" i="37"/>
  <c r="FX500" i="37"/>
  <c r="FY500" i="37" s="1"/>
  <c r="FZ500" i="37" s="1"/>
  <c r="GH460" i="37"/>
  <c r="GF460" i="37"/>
  <c r="FX486" i="37"/>
  <c r="FY486" i="37" s="1"/>
  <c r="FZ486" i="37" s="1"/>
  <c r="FX296" i="37"/>
  <c r="FY296" i="37" s="1"/>
  <c r="FZ296" i="37" s="1"/>
  <c r="CJ581" i="37"/>
  <c r="EB581" i="37"/>
  <c r="CH581" i="37"/>
  <c r="FB314" i="37"/>
  <c r="CN314" i="37"/>
  <c r="EF314" i="37"/>
  <c r="FM314" i="37"/>
  <c r="GI314" i="37" s="1"/>
  <c r="CY314" i="37"/>
  <c r="GB314" i="37"/>
  <c r="CG581" i="37"/>
  <c r="GJ221" i="37"/>
  <c r="GI221" i="37"/>
  <c r="GG221" i="37"/>
  <c r="GE439" i="37"/>
  <c r="GJ439" i="37"/>
  <c r="GI439" i="37"/>
  <c r="FB552" i="37"/>
  <c r="FY552" i="37" s="1"/>
  <c r="FZ552" i="37" s="1"/>
  <c r="CY552" i="37"/>
  <c r="GC552" i="37" s="1"/>
  <c r="GF196" i="37"/>
  <c r="GK196" i="37" s="1"/>
  <c r="FX168" i="37"/>
  <c r="FY168" i="37" s="1"/>
  <c r="FZ168" i="37" s="1"/>
  <c r="FX95" i="37"/>
  <c r="FY95" i="37" s="1"/>
  <c r="FZ95" i="37" s="1"/>
  <c r="FY192" i="37"/>
  <c r="FZ192" i="37" s="1"/>
  <c r="GI192" i="37"/>
  <c r="GK192" i="37" s="1"/>
  <c r="GJ440" i="37"/>
  <c r="GC440" i="37"/>
  <c r="GF291" i="37"/>
  <c r="CY291" i="37"/>
  <c r="GC291" i="37" s="1"/>
  <c r="FM291" i="37"/>
  <c r="FY291" i="37" s="1"/>
  <c r="FZ291" i="37" s="1"/>
  <c r="DJ291" i="37"/>
  <c r="EQ291" i="37"/>
  <c r="GG291" i="37" s="1"/>
  <c r="EF291" i="37"/>
  <c r="GD291" i="37"/>
  <c r="GJ488" i="37"/>
  <c r="GI488" i="37"/>
  <c r="GK488" i="37" s="1"/>
  <c r="BP24" i="37"/>
  <c r="FX521" i="37"/>
  <c r="FY521" i="37" s="1"/>
  <c r="FZ521" i="37" s="1"/>
  <c r="GI69" i="37"/>
  <c r="GC69" i="37"/>
  <c r="GK69" i="37" s="1"/>
  <c r="GH327" i="37"/>
  <c r="GK327" i="37" s="1"/>
  <c r="GC362" i="37"/>
  <c r="GK68" i="37"/>
  <c r="GK457" i="37"/>
  <c r="GB526" i="37"/>
  <c r="CN526" i="37"/>
  <c r="DJ526" i="37"/>
  <c r="CY526" i="37"/>
  <c r="GC526" i="37" s="1"/>
  <c r="EF526" i="37"/>
  <c r="GF526" i="37" s="1"/>
  <c r="FB526" i="37"/>
  <c r="GH526" i="37" s="1"/>
  <c r="FM526" i="37"/>
  <c r="FY526" i="37" s="1"/>
  <c r="FZ526" i="37" s="1"/>
  <c r="GD526" i="37"/>
  <c r="GG223" i="37"/>
  <c r="GB292" i="37"/>
  <c r="FM292" i="37"/>
  <c r="CY292" i="37"/>
  <c r="GC292" i="37" s="1"/>
  <c r="CN292" i="37"/>
  <c r="FB292" i="37"/>
  <c r="GH292" i="37" s="1"/>
  <c r="EF292" i="37"/>
  <c r="GF292" i="37"/>
  <c r="GJ213" i="37"/>
  <c r="GI213" i="37"/>
  <c r="GC213" i="37"/>
  <c r="GJ229" i="37"/>
  <c r="EQ229" i="37"/>
  <c r="GG229" i="37" s="1"/>
  <c r="EF229" i="37"/>
  <c r="FY229" i="37" s="1"/>
  <c r="FZ229" i="37" s="1"/>
  <c r="GC442" i="37"/>
  <c r="GK442" i="37" s="1"/>
  <c r="GE87" i="37"/>
  <c r="GH87" i="37"/>
  <c r="FX80" i="37"/>
  <c r="FY80" i="37" s="1"/>
  <c r="FZ80" i="37" s="1"/>
  <c r="GJ219" i="37"/>
  <c r="GH573" i="37"/>
  <c r="GF573" i="37"/>
  <c r="B31" i="30"/>
  <c r="B48" i="30"/>
  <c r="E42" i="30"/>
  <c r="C35" i="36"/>
  <c r="F46" i="36"/>
  <c r="D46" i="36"/>
  <c r="I46" i="36" s="1"/>
  <c r="B31" i="36"/>
  <c r="B69" i="36"/>
  <c r="FB563" i="37"/>
  <c r="GH563" i="37" s="1"/>
  <c r="GK563" i="37" s="1"/>
  <c r="FM563" i="37"/>
  <c r="GI563" i="37" s="1"/>
  <c r="GJ567" i="37"/>
  <c r="GI567" i="37"/>
  <c r="GH567" i="37"/>
  <c r="GK567" i="37" s="1"/>
  <c r="FM531" i="37"/>
  <c r="EF531" i="37"/>
  <c r="GF531" i="37" s="1"/>
  <c r="FB531" i="37"/>
  <c r="GH531" i="37" s="1"/>
  <c r="CY531" i="37"/>
  <c r="GC531" i="37" s="1"/>
  <c r="GK531" i="37" s="1"/>
  <c r="GJ531" i="37"/>
  <c r="GI531" i="37"/>
  <c r="FB495" i="37"/>
  <c r="GH495" i="37" s="1"/>
  <c r="FM495" i="37"/>
  <c r="GI495" i="37" s="1"/>
  <c r="FB466" i="37"/>
  <c r="GH466" i="37" s="1"/>
  <c r="FM466" i="37"/>
  <c r="CY466" i="37"/>
  <c r="GC466" i="37" s="1"/>
  <c r="GK466" i="37" s="1"/>
  <c r="GI466" i="37"/>
  <c r="GJ466" i="37"/>
  <c r="FD139" i="37"/>
  <c r="GI139" i="37" s="1"/>
  <c r="FM561" i="37"/>
  <c r="FY561" i="37" s="1"/>
  <c r="FZ561" i="37" s="1"/>
  <c r="EQ561" i="37"/>
  <c r="GI561" i="37"/>
  <c r="GF537" i="37"/>
  <c r="GB537" i="37"/>
  <c r="CH583" i="37"/>
  <c r="CN505" i="37"/>
  <c r="CN583" i="37" s="1"/>
  <c r="FM505" i="37"/>
  <c r="EF505" i="37"/>
  <c r="CY505" i="37"/>
  <c r="GC505" i="37"/>
  <c r="FJ583" i="37"/>
  <c r="EC583" i="37"/>
  <c r="GB505" i="37"/>
  <c r="CG583" i="37"/>
  <c r="GC435" i="37"/>
  <c r="GK435" i="37" s="1"/>
  <c r="GH435" i="37"/>
  <c r="GJ198" i="37"/>
  <c r="GG198" i="37"/>
  <c r="GK198" i="37" s="1"/>
  <c r="FB556" i="37"/>
  <c r="GH556" i="37" s="1"/>
  <c r="FM556" i="37"/>
  <c r="GK86" i="37"/>
  <c r="CG582" i="37"/>
  <c r="FX177" i="37"/>
  <c r="FY177" i="37" s="1"/>
  <c r="FZ177" i="37" s="1"/>
  <c r="GC81" i="37"/>
  <c r="FX357" i="37"/>
  <c r="FM569" i="37"/>
  <c r="CY569" i="37"/>
  <c r="GC569" i="37" s="1"/>
  <c r="EF569" i="37"/>
  <c r="GF569" i="37" s="1"/>
  <c r="GJ215" i="37"/>
  <c r="GH215" i="37"/>
  <c r="GK215" i="37" s="1"/>
  <c r="FX377" i="37"/>
  <c r="FY377" i="37" s="1"/>
  <c r="FZ377" i="37" s="1"/>
  <c r="GG39" i="37"/>
  <c r="GJ385" i="37"/>
  <c r="EF385" i="37"/>
  <c r="GF385" i="37" s="1"/>
  <c r="FB385" i="37"/>
  <c r="GH385" i="37" s="1"/>
  <c r="CY385" i="37"/>
  <c r="GC385" i="37" s="1"/>
  <c r="FM385" i="37"/>
  <c r="GG38" i="37"/>
  <c r="FX43" i="37"/>
  <c r="FY43" i="37" s="1"/>
  <c r="FZ43" i="37" s="1"/>
  <c r="FX149" i="37"/>
  <c r="FY149" i="37" s="1"/>
  <c r="FZ149" i="37" s="1"/>
  <c r="FX96" i="37"/>
  <c r="FY96" i="37" s="1"/>
  <c r="FZ96" i="37" s="1"/>
  <c r="FY158" i="37"/>
  <c r="FZ158" i="37" s="1"/>
  <c r="GH158" i="37"/>
  <c r="GK158" i="37" s="1"/>
  <c r="FX203" i="37"/>
  <c r="FY203" i="37" s="1"/>
  <c r="FZ203" i="37" s="1"/>
  <c r="FX329" i="37"/>
  <c r="FY329" i="37" s="1"/>
  <c r="FZ329" i="37" s="1"/>
  <c r="GI211" i="37"/>
  <c r="GJ211" i="37"/>
  <c r="GF211" i="37"/>
  <c r="GK211" i="37" s="1"/>
  <c r="GG219" i="37"/>
  <c r="GH219" i="37"/>
  <c r="GC219" i="37"/>
  <c r="GB219" i="37"/>
  <c r="GK219" i="37" s="1"/>
  <c r="GF454" i="37"/>
  <c r="GJ454" i="37"/>
  <c r="GI454" i="37"/>
  <c r="GJ287" i="37"/>
  <c r="GJ580" i="37" s="1"/>
  <c r="GI287" i="37"/>
  <c r="GH287" i="37"/>
  <c r="FB492" i="37"/>
  <c r="FM492" i="37"/>
  <c r="FY492" i="37" s="1"/>
  <c r="FZ492" i="37" s="1"/>
  <c r="DU492" i="37"/>
  <c r="GE492" i="37" s="1"/>
  <c r="GH492" i="37"/>
  <c r="GF116" i="37"/>
  <c r="EF116" i="37"/>
  <c r="CY116" i="37"/>
  <c r="GC116" i="37" s="1"/>
  <c r="FM116" i="37"/>
  <c r="GI116" i="37" s="1"/>
  <c r="EQ116" i="37"/>
  <c r="GG116" i="37" s="1"/>
  <c r="FX53" i="37"/>
  <c r="FY53" i="37" s="1"/>
  <c r="FZ53" i="37" s="1"/>
  <c r="FX91" i="37"/>
  <c r="FY91" i="37" s="1"/>
  <c r="FZ91" i="37" s="1"/>
  <c r="GC524" i="37"/>
  <c r="GF524" i="37"/>
  <c r="GB76" i="37"/>
  <c r="GK76" i="37" s="1"/>
  <c r="FX502" i="37"/>
  <c r="FY502" i="37" s="1"/>
  <c r="FZ502" i="37" s="1"/>
  <c r="EF553" i="37"/>
  <c r="GF553" i="37" s="1"/>
  <c r="FM553" i="37"/>
  <c r="GE379" i="37"/>
  <c r="GC379" i="37"/>
  <c r="GJ379" i="37"/>
  <c r="GH379" i="37"/>
  <c r="GC484" i="37"/>
  <c r="FX176" i="37"/>
  <c r="FY176" i="37" s="1"/>
  <c r="FZ176" i="37" s="1"/>
  <c r="FX146" i="37"/>
  <c r="FY146" i="37" s="1"/>
  <c r="FZ146" i="37" s="1"/>
  <c r="FO501" i="37"/>
  <c r="FX501" i="37" s="1"/>
  <c r="FY501" i="37" s="1"/>
  <c r="FZ501" i="37" s="1"/>
  <c r="EF98" i="37"/>
  <c r="CY98" i="37"/>
  <c r="CN98" i="37"/>
  <c r="GB98" i="37" s="1"/>
  <c r="FB98" i="37"/>
  <c r="EQ98" i="37"/>
  <c r="GG98" i="37" s="1"/>
  <c r="CL579" i="37"/>
  <c r="GG227" i="37"/>
  <c r="GH227" i="37"/>
  <c r="FM462" i="37"/>
  <c r="GI462" i="37" s="1"/>
  <c r="DJ462" i="37"/>
  <c r="CY462" i="37"/>
  <c r="GC462" i="37" s="1"/>
  <c r="GK462" i="37" s="1"/>
  <c r="GD462" i="37"/>
  <c r="GF519" i="37"/>
  <c r="CN519" i="37"/>
  <c r="GB519" i="37" s="1"/>
  <c r="EF519" i="37"/>
  <c r="FM519" i="37"/>
  <c r="FB519" i="37"/>
  <c r="GH519" i="37" s="1"/>
  <c r="DU519" i="37"/>
  <c r="CY519" i="37"/>
  <c r="GC519" i="37" s="1"/>
  <c r="GE519" i="37"/>
  <c r="BP21" i="37"/>
  <c r="E47" i="30"/>
  <c r="B26" i="30" s="1"/>
  <c r="B36" i="30"/>
  <c r="F45" i="36"/>
  <c r="D45" i="36"/>
  <c r="I45" i="36" s="1"/>
  <c r="C34" i="36"/>
  <c r="B33" i="36"/>
  <c r="E44" i="36"/>
  <c r="E64" i="36"/>
  <c r="D32" i="36" s="1"/>
  <c r="E68" i="36"/>
  <c r="D36" i="36" s="1"/>
  <c r="CN21" i="30"/>
  <c r="BN103" i="30" s="1"/>
  <c r="CN21" i="36"/>
  <c r="BN103" i="36" s="1"/>
  <c r="CN19" i="30"/>
  <c r="BN67" i="30" s="1"/>
  <c r="CN19" i="36"/>
  <c r="BN67" i="36" s="1"/>
  <c r="CN17" i="30"/>
  <c r="BN32" i="30" s="1"/>
  <c r="CN17" i="36"/>
  <c r="BN32" i="36" s="1"/>
  <c r="N62" i="20"/>
  <c r="AW7" i="30"/>
  <c r="AW7" i="36"/>
  <c r="AS7" i="30"/>
  <c r="AS7" i="36"/>
  <c r="AT6" i="30"/>
  <c r="AT6" i="36"/>
  <c r="J45" i="20"/>
  <c r="J43" i="20"/>
  <c r="CI10" i="30"/>
  <c r="CI10" i="36"/>
  <c r="CE10" i="30"/>
  <c r="CE10" i="36"/>
  <c r="CG9" i="30"/>
  <c r="CG9" i="36"/>
  <c r="CI8" i="30"/>
  <c r="CI8" i="36"/>
  <c r="CE8" i="30"/>
  <c r="CE8" i="36"/>
  <c r="CG7" i="30"/>
  <c r="CG7" i="36"/>
  <c r="CI6" i="30"/>
  <c r="CI6" i="36"/>
  <c r="CE6" i="30"/>
  <c r="CE6" i="36"/>
  <c r="BV97" i="30"/>
  <c r="BI97" i="30" s="1"/>
  <c r="AG97" i="30" s="1"/>
  <c r="BV95" i="30"/>
  <c r="BI95" i="30" s="1"/>
  <c r="AG95" i="30" s="1"/>
  <c r="BV91" i="30"/>
  <c r="BV94" i="30"/>
  <c r="BI94" i="30" s="1"/>
  <c r="AG94" i="30" s="1"/>
  <c r="BV89" i="30"/>
  <c r="BI89" i="30" s="1"/>
  <c r="BV96" i="30"/>
  <c r="BI96" i="30" s="1"/>
  <c r="AG96" i="30" s="1"/>
  <c r="BV92" i="30"/>
  <c r="BI92" i="30" s="1"/>
  <c r="AG92" i="30" s="1"/>
  <c r="BV90" i="30"/>
  <c r="BI90" i="30" s="1"/>
  <c r="AG90" i="30" s="1"/>
  <c r="BV93" i="30"/>
  <c r="BI93" i="30" s="1"/>
  <c r="AG93" i="30" s="1"/>
  <c r="BV88" i="30"/>
  <c r="BI88" i="30" s="1"/>
  <c r="BY60" i="30"/>
  <c r="BL60" i="30" s="1"/>
  <c r="AJ60" i="30" s="1"/>
  <c r="P56" i="30" s="1"/>
  <c r="P58" i="30" s="1"/>
  <c r="BY57" i="30"/>
  <c r="BL57" i="30" s="1"/>
  <c r="AJ57" i="30" s="1"/>
  <c r="BY55" i="30"/>
  <c r="BL55" i="30" s="1"/>
  <c r="AJ55" i="30" s="1"/>
  <c r="BY52" i="30"/>
  <c r="BL52" i="30" s="1"/>
  <c r="BY61" i="30"/>
  <c r="BL61" i="30" s="1"/>
  <c r="AJ61" i="30" s="1"/>
  <c r="BY58" i="30"/>
  <c r="BY59" i="30"/>
  <c r="BL59" i="30" s="1"/>
  <c r="AJ59" i="30" s="1"/>
  <c r="BY56" i="30"/>
  <c r="BL56" i="30" s="1"/>
  <c r="AJ56" i="30" s="1"/>
  <c r="BY53" i="30"/>
  <c r="BL53" i="30" s="1"/>
  <c r="BY54" i="30"/>
  <c r="BL54" i="30" s="1"/>
  <c r="AJ54" i="30" s="1"/>
  <c r="V50" i="30"/>
  <c r="V52" i="30" s="1"/>
  <c r="BZ60" i="30"/>
  <c r="BM60" i="30" s="1"/>
  <c r="AK60" i="30" s="1"/>
  <c r="BZ59" i="30"/>
  <c r="BZ61" i="30"/>
  <c r="BM61" i="30" s="1"/>
  <c r="AK61" i="30" s="1"/>
  <c r="BZ56" i="30"/>
  <c r="BM56" i="30" s="1"/>
  <c r="AK56" i="30" s="1"/>
  <c r="BZ58" i="30"/>
  <c r="BM58" i="30" s="1"/>
  <c r="AK58" i="30" s="1"/>
  <c r="BZ57" i="30"/>
  <c r="BM57" i="30" s="1"/>
  <c r="AK57" i="30" s="1"/>
  <c r="BZ55" i="30"/>
  <c r="BM55" i="30" s="1"/>
  <c r="AK55" i="30" s="1"/>
  <c r="BZ54" i="30"/>
  <c r="BM54" i="30" s="1"/>
  <c r="AK54" i="30" s="1"/>
  <c r="BZ53" i="30"/>
  <c r="BM53" i="30" s="1"/>
  <c r="BZ52" i="30"/>
  <c r="BM52" i="30" s="1"/>
  <c r="CA58" i="30"/>
  <c r="BN58" i="30" s="1"/>
  <c r="AL58" i="30" s="1"/>
  <c r="CA57" i="30"/>
  <c r="BN57" i="30" s="1"/>
  <c r="AL57" i="30" s="1"/>
  <c r="CA59" i="30"/>
  <c r="BN59" i="30" s="1"/>
  <c r="AL59" i="30" s="1"/>
  <c r="CA56" i="30"/>
  <c r="BN56" i="30" s="1"/>
  <c r="AL56" i="30" s="1"/>
  <c r="CA55" i="30"/>
  <c r="BN55" i="30" s="1"/>
  <c r="AL55" i="30" s="1"/>
  <c r="CA54" i="30"/>
  <c r="BN54" i="30" s="1"/>
  <c r="AL54" i="30" s="1"/>
  <c r="CA52" i="30"/>
  <c r="BN52" i="30" s="1"/>
  <c r="CA53" i="30"/>
  <c r="BN53" i="30" s="1"/>
  <c r="CA61" i="30"/>
  <c r="BN61" i="30" s="1"/>
  <c r="AL61" i="30" s="1"/>
  <c r="Q60" i="30" s="1"/>
  <c r="Q62" i="30" s="1"/>
  <c r="CA60" i="30"/>
  <c r="X50" i="30"/>
  <c r="X52" i="30" s="1"/>
  <c r="B34" i="30"/>
  <c r="B32" i="30"/>
  <c r="BN15" i="30"/>
  <c r="AL18" i="30"/>
  <c r="N25" i="30" s="1"/>
  <c r="N27" i="30" s="1"/>
  <c r="BH103" i="30"/>
  <c r="AF106" i="30"/>
  <c r="R40" i="30"/>
  <c r="AF55" i="30"/>
  <c r="BH63" i="30"/>
  <c r="BF29" i="30"/>
  <c r="BF15" i="30"/>
  <c r="AD19" i="30"/>
  <c r="AD29" i="30" s="1"/>
  <c r="BH15" i="30"/>
  <c r="AF19" i="30"/>
  <c r="BH29" i="30"/>
  <c r="BJ29" i="30"/>
  <c r="AH19" i="30"/>
  <c r="BJ15" i="30"/>
  <c r="BL29" i="30"/>
  <c r="AJ19" i="30"/>
  <c r="D47" i="30"/>
  <c r="G45" i="30"/>
  <c r="C24" i="30"/>
  <c r="D24" i="30" s="1"/>
  <c r="D43" i="30"/>
  <c r="B48" i="36"/>
  <c r="CM9" i="30"/>
  <c r="CM9" i="36"/>
  <c r="L47" i="20"/>
  <c r="L44" i="20"/>
  <c r="J42" i="20"/>
  <c r="BM117" i="30"/>
  <c r="AK107" i="30"/>
  <c r="BL117" i="30"/>
  <c r="AJ107" i="30"/>
  <c r="BK85" i="30"/>
  <c r="AI88" i="30"/>
  <c r="N92" i="30" s="1"/>
  <c r="N94" i="30" s="1"/>
  <c r="BK99" i="30"/>
  <c r="AI89" i="30"/>
  <c r="R94" i="30"/>
  <c r="BH85" i="30"/>
  <c r="AF88" i="30"/>
  <c r="BJ67" i="30"/>
  <c r="AH70" i="30"/>
  <c r="AD53" i="30"/>
  <c r="BF61" i="30"/>
  <c r="AD61" i="30" s="1"/>
  <c r="BP37" i="30"/>
  <c r="BF37" i="30"/>
  <c r="AD37" i="30" s="1"/>
  <c r="BF36" i="30"/>
  <c r="BP36" i="30"/>
  <c r="BF44" i="30"/>
  <c r="AD44" i="30" s="1"/>
  <c r="BF42" i="30"/>
  <c r="AD42" i="30" s="1"/>
  <c r="BP42" i="30"/>
  <c r="AH35" i="30"/>
  <c r="BJ32" i="30"/>
  <c r="BN46" i="30"/>
  <c r="AL36" i="30"/>
  <c r="N42" i="30" s="1"/>
  <c r="N44" i="30" s="1"/>
  <c r="R23" i="30"/>
  <c r="BM103" i="30"/>
  <c r="BY95" i="36"/>
  <c r="BL95" i="36" s="1"/>
  <c r="AJ95" i="36" s="1"/>
  <c r="BY93" i="36"/>
  <c r="BL93" i="36" s="1"/>
  <c r="AJ93" i="36" s="1"/>
  <c r="BY90" i="36"/>
  <c r="BL90" i="36" s="1"/>
  <c r="AJ90" i="36" s="1"/>
  <c r="BY88" i="36"/>
  <c r="BL88" i="36" s="1"/>
  <c r="BY91" i="36"/>
  <c r="BL91" i="36" s="1"/>
  <c r="AJ91" i="36" s="1"/>
  <c r="BY96" i="36"/>
  <c r="BL96" i="36" s="1"/>
  <c r="AJ96" i="36" s="1"/>
  <c r="BY92" i="36"/>
  <c r="BL92" i="36" s="1"/>
  <c r="AJ92" i="36" s="1"/>
  <c r="BY89" i="36"/>
  <c r="BL89" i="36" s="1"/>
  <c r="AJ89" i="36" s="1"/>
  <c r="BY97" i="36"/>
  <c r="BL97" i="36" s="1"/>
  <c r="AJ97" i="36" s="1"/>
  <c r="Q92" i="36" s="1"/>
  <c r="Q94" i="36" s="1"/>
  <c r="E67" i="30"/>
  <c r="D35" i="30" s="1"/>
  <c r="D69" i="30"/>
  <c r="E63" i="30"/>
  <c r="D31" i="30" s="1"/>
  <c r="BL103" i="30"/>
  <c r="BL15" i="30"/>
  <c r="BM32" i="30"/>
  <c r="AU11" i="30"/>
  <c r="AU11" i="36"/>
  <c r="J46" i="20"/>
  <c r="AU9" i="30"/>
  <c r="AU9" i="36"/>
  <c r="AW6" i="30"/>
  <c r="AW6" i="36"/>
  <c r="AS6" i="30"/>
  <c r="AS6" i="36"/>
  <c r="N64" i="20"/>
  <c r="N60" i="20"/>
  <c r="BK117" i="30"/>
  <c r="AI107" i="30"/>
  <c r="N110" i="30"/>
  <c r="N112" i="30" s="1"/>
  <c r="Q110" i="30"/>
  <c r="Q112" i="30" s="1"/>
  <c r="O117" i="30"/>
  <c r="BM99" i="30"/>
  <c r="AK89" i="30"/>
  <c r="V86" i="30"/>
  <c r="V88" i="30" s="1"/>
  <c r="Z88" i="30" s="1"/>
  <c r="C14" i="30" s="1"/>
  <c r="BF97" i="30"/>
  <c r="AD97" i="30" s="1"/>
  <c r="BJ85" i="30"/>
  <c r="AH88" i="30"/>
  <c r="O96" i="30"/>
  <c r="O98" i="30" s="1"/>
  <c r="AF71" i="30"/>
  <c r="BH81" i="30"/>
  <c r="BL81" i="30"/>
  <c r="AJ71" i="30"/>
  <c r="N74" i="30" s="1"/>
  <c r="N76" i="30" s="1"/>
  <c r="N81" i="30" s="1"/>
  <c r="BK63" i="30"/>
  <c r="AI53" i="30"/>
  <c r="Q56" i="30"/>
  <c r="Q58" i="30" s="1"/>
  <c r="BH46" i="30"/>
  <c r="AF36" i="30"/>
  <c r="BL46" i="30"/>
  <c r="AJ36" i="30"/>
  <c r="CA95" i="36"/>
  <c r="BN95" i="36" s="1"/>
  <c r="AL95" i="36" s="1"/>
  <c r="CA91" i="36"/>
  <c r="BN91" i="36" s="1"/>
  <c r="AL91" i="36" s="1"/>
  <c r="CA90" i="36"/>
  <c r="BN90" i="36" s="1"/>
  <c r="AL90" i="36" s="1"/>
  <c r="CA97" i="36"/>
  <c r="BN97" i="36" s="1"/>
  <c r="AL97" i="36" s="1"/>
  <c r="Q96" i="36" s="1"/>
  <c r="Q98" i="36" s="1"/>
  <c r="CA94" i="36"/>
  <c r="BN94" i="36" s="1"/>
  <c r="AL94" i="36" s="1"/>
  <c r="O96" i="36" s="1"/>
  <c r="O98" i="36" s="1"/>
  <c r="CA93" i="36"/>
  <c r="BN93" i="36" s="1"/>
  <c r="AL93" i="36" s="1"/>
  <c r="CA92" i="36"/>
  <c r="BN92" i="36" s="1"/>
  <c r="AL92" i="36" s="1"/>
  <c r="CA89" i="36"/>
  <c r="BN89" i="36" s="1"/>
  <c r="AL89" i="36" s="1"/>
  <c r="CA88" i="36"/>
  <c r="BN88" i="36" s="1"/>
  <c r="X86" i="36"/>
  <c r="X88" i="36" s="1"/>
  <c r="BS96" i="36"/>
  <c r="BF96" i="36" s="1"/>
  <c r="AD96" i="36" s="1"/>
  <c r="BS94" i="36"/>
  <c r="BF94" i="36" s="1"/>
  <c r="AD94" i="36" s="1"/>
  <c r="BS92" i="36"/>
  <c r="BF92" i="36" s="1"/>
  <c r="AD92" i="36" s="1"/>
  <c r="BS89" i="36"/>
  <c r="BF89" i="36" s="1"/>
  <c r="BS91" i="36"/>
  <c r="BF91" i="36" s="1"/>
  <c r="AD91" i="36" s="1"/>
  <c r="BS95" i="36"/>
  <c r="BF95" i="36" s="1"/>
  <c r="AD95" i="36" s="1"/>
  <c r="BS93" i="36"/>
  <c r="BF93" i="36" s="1"/>
  <c r="AD93" i="36" s="1"/>
  <c r="BS90" i="36"/>
  <c r="BF90" i="36" s="1"/>
  <c r="AD90" i="36" s="1"/>
  <c r="BS97" i="36"/>
  <c r="BF97" i="36" s="1"/>
  <c r="AD97" i="36" s="1"/>
  <c r="BZ91" i="36"/>
  <c r="BM91" i="36" s="1"/>
  <c r="AK91" i="36" s="1"/>
  <c r="BZ96" i="36"/>
  <c r="BM96" i="36" s="1"/>
  <c r="AK96" i="36" s="1"/>
  <c r="BZ94" i="36"/>
  <c r="BM94" i="36" s="1"/>
  <c r="AK94" i="36" s="1"/>
  <c r="BZ93" i="36"/>
  <c r="BM93" i="36" s="1"/>
  <c r="AK93" i="36" s="1"/>
  <c r="BZ92" i="36"/>
  <c r="BM92" i="36" s="1"/>
  <c r="AK92" i="36" s="1"/>
  <c r="BZ90" i="36"/>
  <c r="BM90" i="36" s="1"/>
  <c r="AK90" i="36" s="1"/>
  <c r="BZ89" i="36"/>
  <c r="BM89" i="36" s="1"/>
  <c r="AK89" i="36" s="1"/>
  <c r="BZ88" i="36"/>
  <c r="BM88" i="36" s="1"/>
  <c r="V86" i="36"/>
  <c r="V88" i="36" s="1"/>
  <c r="BZ97" i="36"/>
  <c r="BM97" i="36" s="1"/>
  <c r="AK97" i="36" s="1"/>
  <c r="P92" i="36"/>
  <c r="P94" i="36" s="1"/>
  <c r="W86" i="36"/>
  <c r="W88" i="36" s="1"/>
  <c r="AF35" i="36"/>
  <c r="BH32" i="36"/>
  <c r="BH10" i="36" s="1"/>
  <c r="N38" i="36"/>
  <c r="N40" i="36" s="1"/>
  <c r="N45" i="36" s="1"/>
  <c r="AK52" i="36"/>
  <c r="BM49" i="36"/>
  <c r="N81" i="36"/>
  <c r="R80" i="36"/>
  <c r="AI52" i="36"/>
  <c r="N56" i="36" s="1"/>
  <c r="N58" i="36" s="1"/>
  <c r="N63" i="36" s="1"/>
  <c r="BK49" i="36"/>
  <c r="BK10" i="36" s="1"/>
  <c r="AN115" i="36"/>
  <c r="Q114" i="36"/>
  <c r="Q116" i="36" s="1"/>
  <c r="Q117" i="36" s="1"/>
  <c r="BF36" i="36"/>
  <c r="BP36" i="36"/>
  <c r="BF43" i="36"/>
  <c r="AD43" i="36" s="1"/>
  <c r="BP43" i="36"/>
  <c r="BF41" i="36"/>
  <c r="AD41" i="36" s="1"/>
  <c r="BP41" i="36"/>
  <c r="BF37" i="36"/>
  <c r="AD37" i="36" s="1"/>
  <c r="BP37" i="36"/>
  <c r="AH35" i="36"/>
  <c r="BJ32" i="36"/>
  <c r="AK18" i="36"/>
  <c r="BM15" i="36"/>
  <c r="R58" i="30" l="1"/>
  <c r="R44" i="30"/>
  <c r="N45" i="30"/>
  <c r="GK495" i="37"/>
  <c r="DW423" i="37"/>
  <c r="ER423" i="37"/>
  <c r="DL423" i="37"/>
  <c r="FD423" i="37"/>
  <c r="CP423" i="37"/>
  <c r="EH423" i="37"/>
  <c r="CZ423" i="37"/>
  <c r="ES423" i="37"/>
  <c r="DV423" i="37"/>
  <c r="DA423" i="37"/>
  <c r="DK423" i="37"/>
  <c r="FC423" i="37"/>
  <c r="CO423" i="37"/>
  <c r="EG423" i="37"/>
  <c r="N99" i="30"/>
  <c r="R98" i="30"/>
  <c r="GK116" i="37"/>
  <c r="BQ404" i="37"/>
  <c r="EE404" i="37"/>
  <c r="FL404" i="37"/>
  <c r="FA404" i="37"/>
  <c r="CX404" i="37"/>
  <c r="N117" i="30"/>
  <c r="R116" i="30"/>
  <c r="BQ417" i="37"/>
  <c r="FA417" i="37"/>
  <c r="CX417" i="37"/>
  <c r="EE417" i="37"/>
  <c r="FL417" i="37"/>
  <c r="DT417" i="37"/>
  <c r="BF46" i="30"/>
  <c r="AD36" i="30"/>
  <c r="BF32" i="30"/>
  <c r="AT11" i="30"/>
  <c r="AT11" i="36"/>
  <c r="BM63" i="30"/>
  <c r="AK53" i="30"/>
  <c r="BL49" i="30"/>
  <c r="AJ52" i="30"/>
  <c r="N56" i="30" s="1"/>
  <c r="N58" i="30" s="1"/>
  <c r="AG88" i="30"/>
  <c r="BI85" i="30"/>
  <c r="BT44" i="36"/>
  <c r="BG44" i="36" s="1"/>
  <c r="AE44" i="36" s="1"/>
  <c r="BT41" i="36"/>
  <c r="BG41" i="36" s="1"/>
  <c r="AE41" i="36" s="1"/>
  <c r="BT35" i="36"/>
  <c r="BG35" i="36" s="1"/>
  <c r="BT40" i="36"/>
  <c r="BG40" i="36" s="1"/>
  <c r="AE40" i="36" s="1"/>
  <c r="BT37" i="36"/>
  <c r="BG37" i="36" s="1"/>
  <c r="AE37" i="36" s="1"/>
  <c r="BT42" i="36"/>
  <c r="BG42" i="36" s="1"/>
  <c r="AE42" i="36" s="1"/>
  <c r="BT39" i="36"/>
  <c r="BG39" i="36" s="1"/>
  <c r="AE39" i="36" s="1"/>
  <c r="BT43" i="36"/>
  <c r="BG43" i="36" s="1"/>
  <c r="AE43" i="36" s="1"/>
  <c r="BT38" i="36"/>
  <c r="BG38" i="36" s="1"/>
  <c r="AE38" i="36" s="1"/>
  <c r="BV60" i="36"/>
  <c r="BI60" i="36" s="1"/>
  <c r="AG60" i="36" s="1"/>
  <c r="BV57" i="36"/>
  <c r="BI57" i="36" s="1"/>
  <c r="AG57" i="36" s="1"/>
  <c r="BV58" i="36"/>
  <c r="BI58" i="36" s="1"/>
  <c r="AG58" i="36" s="1"/>
  <c r="BV53" i="36"/>
  <c r="BI53" i="36" s="1"/>
  <c r="AG53" i="36" s="1"/>
  <c r="BV61" i="36"/>
  <c r="BI61" i="36" s="1"/>
  <c r="AG61" i="36" s="1"/>
  <c r="BV59" i="36"/>
  <c r="BI59" i="36" s="1"/>
  <c r="AG59" i="36" s="1"/>
  <c r="BV54" i="36"/>
  <c r="BI54" i="36" s="1"/>
  <c r="AG54" i="36" s="1"/>
  <c r="BV56" i="36"/>
  <c r="BI56" i="36" s="1"/>
  <c r="AG56" i="36" s="1"/>
  <c r="BV52" i="36"/>
  <c r="BI52" i="36" s="1"/>
  <c r="BV97" i="36"/>
  <c r="BI97" i="36" s="1"/>
  <c r="AG97" i="36" s="1"/>
  <c r="BV95" i="36"/>
  <c r="BI95" i="36" s="1"/>
  <c r="AG95" i="36" s="1"/>
  <c r="BV93" i="36"/>
  <c r="BI93" i="36" s="1"/>
  <c r="AG93" i="36" s="1"/>
  <c r="O88" i="36" s="1"/>
  <c r="O90" i="36" s="1"/>
  <c r="BV90" i="36"/>
  <c r="BI90" i="36" s="1"/>
  <c r="AG90" i="36" s="1"/>
  <c r="BV88" i="36"/>
  <c r="BI88" i="36" s="1"/>
  <c r="BV96" i="36"/>
  <c r="BI96" i="36" s="1"/>
  <c r="AG96" i="36" s="1"/>
  <c r="P88" i="36" s="1"/>
  <c r="P90" i="36" s="1"/>
  <c r="P99" i="36" s="1"/>
  <c r="BV94" i="36"/>
  <c r="BI94" i="36" s="1"/>
  <c r="AG94" i="36" s="1"/>
  <c r="BV92" i="36"/>
  <c r="BI92" i="36" s="1"/>
  <c r="AG92" i="36" s="1"/>
  <c r="BV89" i="36"/>
  <c r="BI89" i="36" s="1"/>
  <c r="AG89" i="36" s="1"/>
  <c r="BQ21" i="37"/>
  <c r="CX21" i="37"/>
  <c r="EE21" i="37"/>
  <c r="CM21" i="37"/>
  <c r="EP21" i="37"/>
  <c r="GK379" i="37"/>
  <c r="FY569" i="37"/>
  <c r="FZ569" i="37" s="1"/>
  <c r="GB583" i="37"/>
  <c r="GH314" i="37"/>
  <c r="FY572" i="37"/>
  <c r="FZ572" i="37" s="1"/>
  <c r="FY81" i="37"/>
  <c r="FZ81" i="37" s="1"/>
  <c r="CY451" i="37"/>
  <c r="FM451" i="37"/>
  <c r="GJ451" i="37"/>
  <c r="GI451" i="37"/>
  <c r="CY222" i="37"/>
  <c r="GC222" i="37" s="1"/>
  <c r="CN222" i="37"/>
  <c r="GB222" i="37" s="1"/>
  <c r="FB222" i="37"/>
  <c r="GJ216" i="37"/>
  <c r="FB148" i="37"/>
  <c r="FY148" i="37" s="1"/>
  <c r="FZ148" i="37" s="1"/>
  <c r="EQ148" i="37"/>
  <c r="GJ128" i="37"/>
  <c r="EQ128" i="37"/>
  <c r="FM128" i="37"/>
  <c r="FY128" i="37" s="1"/>
  <c r="FZ128" i="37" s="1"/>
  <c r="FB120" i="37"/>
  <c r="CY120" i="37"/>
  <c r="FM120" i="37"/>
  <c r="EQ120" i="37"/>
  <c r="GG120" i="37" s="1"/>
  <c r="GH120" i="37"/>
  <c r="EQ147" i="37"/>
  <c r="FB147" i="37"/>
  <c r="FY147" i="37" s="1"/>
  <c r="FZ147" i="37" s="1"/>
  <c r="GJ147" i="37"/>
  <c r="GH147" i="37"/>
  <c r="EF119" i="37"/>
  <c r="GF119" i="37" s="1"/>
  <c r="CY119" i="37"/>
  <c r="GC119" i="37" s="1"/>
  <c r="FB119" i="37"/>
  <c r="GJ83" i="37"/>
  <c r="FB83" i="37"/>
  <c r="GH83" i="37" s="1"/>
  <c r="EQ83" i="37"/>
  <c r="DU83" i="37"/>
  <c r="FM42" i="37"/>
  <c r="CN42" i="37"/>
  <c r="EQ42" i="37"/>
  <c r="GB42" i="37"/>
  <c r="EE389" i="37"/>
  <c r="FL389" i="37"/>
  <c r="CX389" i="37"/>
  <c r="BQ389" i="37"/>
  <c r="CR580" i="37"/>
  <c r="EN580" i="37"/>
  <c r="FM260" i="37"/>
  <c r="CY260" i="37"/>
  <c r="GC260" i="37" s="1"/>
  <c r="EQ260" i="37"/>
  <c r="EF260" i="37"/>
  <c r="EZ580" i="37"/>
  <c r="FB268" i="37"/>
  <c r="GH268" i="37" s="1"/>
  <c r="GK268" i="37" s="1"/>
  <c r="EQ268" i="37"/>
  <c r="DJ272" i="37"/>
  <c r="GD272" i="37" s="1"/>
  <c r="EQ272" i="37"/>
  <c r="FM272" i="37"/>
  <c r="CY272" i="37"/>
  <c r="FB272" i="37"/>
  <c r="GA390" i="37"/>
  <c r="DW390" i="37"/>
  <c r="DZ390" i="37"/>
  <c r="EB390" i="37"/>
  <c r="CP390" i="37"/>
  <c r="DF390" i="37"/>
  <c r="FD390" i="37"/>
  <c r="CS390" i="37"/>
  <c r="ES390" i="37"/>
  <c r="DD390" i="37"/>
  <c r="EV390" i="37"/>
  <c r="FI390" i="37"/>
  <c r="CU390" i="37"/>
  <c r="EX390" i="37"/>
  <c r="FG390" i="37"/>
  <c r="DA390" i="37"/>
  <c r="FA408" i="37"/>
  <c r="DT408" i="37"/>
  <c r="BQ408" i="37"/>
  <c r="EE408" i="37"/>
  <c r="CX408" i="37"/>
  <c r="DI456" i="37"/>
  <c r="BQ456" i="37"/>
  <c r="EE456" i="37"/>
  <c r="CX456" i="37"/>
  <c r="BQ436" i="37"/>
  <c r="DT436" i="37"/>
  <c r="CX436" i="37"/>
  <c r="GA465" i="37"/>
  <c r="GJ226" i="37"/>
  <c r="CN122" i="37"/>
  <c r="GB122" i="37" s="1"/>
  <c r="EF122" i="37"/>
  <c r="GF122" i="37" s="1"/>
  <c r="FB122" i="37"/>
  <c r="DU122" i="37"/>
  <c r="FM122" i="37"/>
  <c r="EQ122" i="37"/>
  <c r="GG122" i="37"/>
  <c r="GH122" i="37"/>
  <c r="GJ197" i="37"/>
  <c r="CN197" i="37"/>
  <c r="FB197" i="37"/>
  <c r="FY197" i="37" s="1"/>
  <c r="FZ197" i="37" s="1"/>
  <c r="EF197" i="37"/>
  <c r="EQ197" i="37"/>
  <c r="GG197" i="37" s="1"/>
  <c r="GJ78" i="37"/>
  <c r="FP319" i="37"/>
  <c r="FV319" i="37"/>
  <c r="FQ319" i="37"/>
  <c r="FT319" i="37"/>
  <c r="FS319" i="37"/>
  <c r="FR319" i="37"/>
  <c r="FO319" i="37"/>
  <c r="EE396" i="37"/>
  <c r="FL396" i="37"/>
  <c r="BQ396" i="37"/>
  <c r="BQ400" i="37"/>
  <c r="EE400" i="37"/>
  <c r="FL400" i="37"/>
  <c r="FA400" i="37"/>
  <c r="CX400" i="37"/>
  <c r="BQ421" i="37"/>
  <c r="FA421" i="37"/>
  <c r="CX421" i="37"/>
  <c r="EE421" i="37"/>
  <c r="DI421" i="37"/>
  <c r="FA430" i="37"/>
  <c r="BQ430" i="37"/>
  <c r="EE430" i="37"/>
  <c r="GA430" i="37"/>
  <c r="ES430" i="37"/>
  <c r="DW430" i="37"/>
  <c r="ET430" i="37"/>
  <c r="EV430" i="37"/>
  <c r="EZ430" i="37"/>
  <c r="EB430" i="37"/>
  <c r="EU430" i="37"/>
  <c r="DY430" i="37"/>
  <c r="DX430" i="37"/>
  <c r="DX582" i="37" s="1"/>
  <c r="ED430" i="37"/>
  <c r="ED582" i="37" s="1"/>
  <c r="DZ430" i="37"/>
  <c r="EX430" i="37"/>
  <c r="GI259" i="37"/>
  <c r="FC580" i="37"/>
  <c r="FG580" i="37"/>
  <c r="BQ403" i="37"/>
  <c r="FA403" i="37"/>
  <c r="EE403" i="37"/>
  <c r="CX403" i="37"/>
  <c r="FA407" i="37"/>
  <c r="CX407" i="37"/>
  <c r="BQ407" i="37"/>
  <c r="FL407" i="37"/>
  <c r="FA410" i="37"/>
  <c r="CX410" i="37"/>
  <c r="BQ410" i="37"/>
  <c r="EE410" i="37"/>
  <c r="FL410" i="37"/>
  <c r="FA414" i="37"/>
  <c r="CX414" i="37"/>
  <c r="BQ414" i="37"/>
  <c r="EE414" i="37"/>
  <c r="EE458" i="37"/>
  <c r="FL458" i="37"/>
  <c r="BQ458" i="37"/>
  <c r="FA458" i="37"/>
  <c r="CX458" i="37"/>
  <c r="GA498" i="37"/>
  <c r="GA311" i="37"/>
  <c r="FL473" i="37"/>
  <c r="BQ473" i="37"/>
  <c r="FA473" i="37"/>
  <c r="CF581" i="37"/>
  <c r="BQ549" i="37"/>
  <c r="FA549" i="37"/>
  <c r="DT549" i="37"/>
  <c r="EU549" i="37"/>
  <c r="DS549" i="37"/>
  <c r="DP549" i="37"/>
  <c r="EZ549" i="37"/>
  <c r="DN549" i="37"/>
  <c r="EX549" i="37"/>
  <c r="EW549" i="37"/>
  <c r="ES549" i="37"/>
  <c r="DM549" i="37"/>
  <c r="DM583" i="37" s="1"/>
  <c r="DL549" i="37"/>
  <c r="DQ549" i="37"/>
  <c r="ET549" i="37"/>
  <c r="FA548" i="37"/>
  <c r="EE548" i="37"/>
  <c r="BQ548" i="37"/>
  <c r="FL548" i="37"/>
  <c r="BQ476" i="37"/>
  <c r="FA476" i="37"/>
  <c r="CX476" i="37"/>
  <c r="FB357" i="37"/>
  <c r="FY357" i="37" s="1"/>
  <c r="FZ357" i="37" s="1"/>
  <c r="CY357" i="37"/>
  <c r="GA261" i="37"/>
  <c r="BT580" i="37"/>
  <c r="EX378" i="37"/>
  <c r="EZ378" i="37"/>
  <c r="ES378" i="37"/>
  <c r="EU378" i="37"/>
  <c r="ET378" i="37"/>
  <c r="EV378" i="37"/>
  <c r="EW378" i="37"/>
  <c r="FV336" i="37"/>
  <c r="DN336" i="37"/>
  <c r="DS336" i="37"/>
  <c r="DS581" i="37" s="1"/>
  <c r="EW336" i="37"/>
  <c r="ER336" i="37"/>
  <c r="EX336" i="37"/>
  <c r="DM336" i="37"/>
  <c r="ES336" i="37"/>
  <c r="DQ336" i="37"/>
  <c r="DP336" i="37"/>
  <c r="EU336" i="37"/>
  <c r="EZ336" i="37"/>
  <c r="DK336" i="37"/>
  <c r="DL336" i="37"/>
  <c r="ET336" i="37"/>
  <c r="BQ208" i="37"/>
  <c r="FB208" i="37" s="1"/>
  <c r="FY208" i="37" s="1"/>
  <c r="FZ208" i="37" s="1"/>
  <c r="FA208" i="37"/>
  <c r="GJ208" i="37" s="1"/>
  <c r="FG153" i="37"/>
  <c r="FH153" i="37"/>
  <c r="FE153" i="37"/>
  <c r="FF153" i="37"/>
  <c r="FJ153" i="37"/>
  <c r="FD153" i="37"/>
  <c r="FI153" i="37"/>
  <c r="FR186" i="37"/>
  <c r="FX186" i="37"/>
  <c r="FY186" i="37" s="1"/>
  <c r="FZ186" i="37" s="1"/>
  <c r="AY4" i="37"/>
  <c r="BA4" i="37"/>
  <c r="AZ4" i="37"/>
  <c r="GV5" i="37"/>
  <c r="GV578" i="37" s="1"/>
  <c r="AH578" i="37"/>
  <c r="AZ17" i="37"/>
  <c r="BA17" i="37"/>
  <c r="CC17" i="37" s="1"/>
  <c r="AY17" i="37"/>
  <c r="FQ65" i="37"/>
  <c r="FO65" i="37"/>
  <c r="BQ65" i="37"/>
  <c r="FL65" i="37"/>
  <c r="EP65" i="37"/>
  <c r="CX65" i="37"/>
  <c r="FQ109" i="37"/>
  <c r="FO109" i="37"/>
  <c r="DT109" i="37"/>
  <c r="BQ109" i="37"/>
  <c r="EP109" i="37"/>
  <c r="EN109" i="37"/>
  <c r="EJ109" i="37"/>
  <c r="DS109" i="37"/>
  <c r="DR109" i="37"/>
  <c r="DP109" i="37"/>
  <c r="EL109" i="37"/>
  <c r="EH109" i="37"/>
  <c r="EO109" i="37"/>
  <c r="EI109" i="37"/>
  <c r="DM109" i="37"/>
  <c r="DN109" i="37"/>
  <c r="DL109" i="37"/>
  <c r="DA580" i="37"/>
  <c r="GA115" i="37"/>
  <c r="GK115" i="37" s="1"/>
  <c r="FN578" i="37"/>
  <c r="EP5" i="37"/>
  <c r="BQ5" i="37"/>
  <c r="EQ5" i="37" s="1"/>
  <c r="EL5" i="37"/>
  <c r="EK5" i="37"/>
  <c r="EN5" i="37"/>
  <c r="FX189" i="37"/>
  <c r="FY189" i="37" s="1"/>
  <c r="FZ189" i="37" s="1"/>
  <c r="FT189" i="37"/>
  <c r="BQ189" i="37"/>
  <c r="FJ114" i="37"/>
  <c r="FE114" i="37"/>
  <c r="FD114" i="37"/>
  <c r="EN114" i="37"/>
  <c r="EI114" i="37"/>
  <c r="EH114" i="37"/>
  <c r="FF114" i="37"/>
  <c r="FH114" i="37"/>
  <c r="FG114" i="37"/>
  <c r="EJ114" i="37"/>
  <c r="EL114" i="37"/>
  <c r="EK114" i="37"/>
  <c r="FO579" i="37"/>
  <c r="FT579" i="37"/>
  <c r="FA100" i="37"/>
  <c r="FL100" i="37"/>
  <c r="CM100" i="37"/>
  <c r="CM579" i="37" s="1"/>
  <c r="EE100" i="37"/>
  <c r="BQ100" i="37"/>
  <c r="EE423" i="37"/>
  <c r="DI423" i="37"/>
  <c r="FL423" i="37"/>
  <c r="EP423" i="37"/>
  <c r="BQ423" i="37"/>
  <c r="FA423" i="37"/>
  <c r="DT423" i="37"/>
  <c r="CX423" i="37"/>
  <c r="BQ224" i="37"/>
  <c r="EF224" i="37" s="1"/>
  <c r="EE224" i="37"/>
  <c r="BA14" i="37"/>
  <c r="CC14" i="37" s="1"/>
  <c r="AY14" i="37"/>
  <c r="AZ14" i="37"/>
  <c r="BZ16" i="37"/>
  <c r="CV16" i="37"/>
  <c r="BX16" i="37"/>
  <c r="CT16" i="37"/>
  <c r="CU18" i="37"/>
  <c r="FI18" i="37"/>
  <c r="EX18" i="37"/>
  <c r="FD18" i="37"/>
  <c r="CP18" i="37"/>
  <c r="ES18" i="37"/>
  <c r="EW18" i="37"/>
  <c r="FH18" i="37"/>
  <c r="CT18" i="37"/>
  <c r="BQ25" i="37"/>
  <c r="FL25" i="37"/>
  <c r="EP25" i="37"/>
  <c r="CM25" i="37"/>
  <c r="CX25" i="37"/>
  <c r="AW82" i="37"/>
  <c r="AX82" i="37"/>
  <c r="EN40" i="37"/>
  <c r="EH40" i="37"/>
  <c r="AV40" i="37"/>
  <c r="AX40" i="37"/>
  <c r="GK32" i="37"/>
  <c r="DF578" i="37"/>
  <c r="AX23" i="37"/>
  <c r="AV23" i="37"/>
  <c r="EN23" i="37"/>
  <c r="EJ23" i="37"/>
  <c r="EQ23" i="37"/>
  <c r="GG23" i="37"/>
  <c r="EK23" i="37"/>
  <c r="EP23" i="37"/>
  <c r="EL23" i="37"/>
  <c r="EH23" i="37"/>
  <c r="EI23" i="37"/>
  <c r="EO23" i="37"/>
  <c r="EG23" i="37"/>
  <c r="EW65" i="37"/>
  <c r="FV387" i="37"/>
  <c r="FR387" i="37"/>
  <c r="FN387" i="37"/>
  <c r="FU387" i="37"/>
  <c r="FQ387" i="37"/>
  <c r="AO582" i="37"/>
  <c r="FT387" i="37"/>
  <c r="FP387" i="37"/>
  <c r="BR387" i="37"/>
  <c r="FS387" i="37"/>
  <c r="FO387" i="37"/>
  <c r="AO570" i="37"/>
  <c r="R116" i="36"/>
  <c r="R117" i="36" s="1"/>
  <c r="D15" i="36" s="1"/>
  <c r="B15" i="36" s="1"/>
  <c r="BF85" i="30"/>
  <c r="P117" i="30"/>
  <c r="R112" i="30"/>
  <c r="BK10" i="30"/>
  <c r="I45" i="30"/>
  <c r="E66" i="30"/>
  <c r="D34" i="30" s="1"/>
  <c r="G47" i="30"/>
  <c r="BG63" i="30"/>
  <c r="AE54" i="30"/>
  <c r="BJ49" i="30"/>
  <c r="BJ10" i="30" s="1"/>
  <c r="AH52" i="30"/>
  <c r="BJ63" i="30"/>
  <c r="AH53" i="30"/>
  <c r="BT26" i="36"/>
  <c r="BG26" i="36" s="1"/>
  <c r="AE26" i="36" s="1"/>
  <c r="BT24" i="36"/>
  <c r="BG24" i="36" s="1"/>
  <c r="AE24" i="36" s="1"/>
  <c r="BT22" i="36"/>
  <c r="BG22" i="36" s="1"/>
  <c r="AE22" i="36" s="1"/>
  <c r="BT20" i="36"/>
  <c r="BG20" i="36" s="1"/>
  <c r="AE20" i="36" s="1"/>
  <c r="BT27" i="36"/>
  <c r="BT25" i="36"/>
  <c r="BG25" i="36" s="1"/>
  <c r="AE25" i="36" s="1"/>
  <c r="BT23" i="36"/>
  <c r="BG23" i="36" s="1"/>
  <c r="AE23" i="36" s="1"/>
  <c r="BT21" i="36"/>
  <c r="BG21" i="36" s="1"/>
  <c r="AE21" i="36" s="1"/>
  <c r="BT18" i="36"/>
  <c r="BG18" i="36" s="1"/>
  <c r="BV37" i="30"/>
  <c r="BI37" i="30" s="1"/>
  <c r="AG37" i="30" s="1"/>
  <c r="BV43" i="30"/>
  <c r="BI43" i="30" s="1"/>
  <c r="AG43" i="30" s="1"/>
  <c r="BV41" i="30"/>
  <c r="BI41" i="30" s="1"/>
  <c r="AG41" i="30" s="1"/>
  <c r="BV39" i="30"/>
  <c r="BI39" i="30" s="1"/>
  <c r="AG39" i="30" s="1"/>
  <c r="BV35" i="30"/>
  <c r="BI35" i="30" s="1"/>
  <c r="BV44" i="30"/>
  <c r="BI44" i="30" s="1"/>
  <c r="AG44" i="30" s="1"/>
  <c r="BV38" i="30"/>
  <c r="BV42" i="30"/>
  <c r="BI42" i="30" s="1"/>
  <c r="AG42" i="30" s="1"/>
  <c r="BV36" i="30"/>
  <c r="BI36" i="30" s="1"/>
  <c r="BV40" i="30"/>
  <c r="BI40" i="30" s="1"/>
  <c r="AG40" i="30" s="1"/>
  <c r="BT59" i="36"/>
  <c r="BG59" i="36" s="1"/>
  <c r="AE59" i="36" s="1"/>
  <c r="BT58" i="36"/>
  <c r="BG58" i="36" s="1"/>
  <c r="AE58" i="36" s="1"/>
  <c r="BT60" i="36"/>
  <c r="BG60" i="36" s="1"/>
  <c r="AE60" i="36" s="1"/>
  <c r="P52" i="36" s="1"/>
  <c r="P54" i="36" s="1"/>
  <c r="P63" i="36" s="1"/>
  <c r="BT54" i="36"/>
  <c r="BG54" i="36" s="1"/>
  <c r="AE54" i="36" s="1"/>
  <c r="BT61" i="36"/>
  <c r="BT55" i="36"/>
  <c r="BG55" i="36" s="1"/>
  <c r="AE55" i="36" s="1"/>
  <c r="BT52" i="36"/>
  <c r="BG52" i="36" s="1"/>
  <c r="BT57" i="36"/>
  <c r="BG57" i="36" s="1"/>
  <c r="AE57" i="36" s="1"/>
  <c r="O52" i="36" s="1"/>
  <c r="O54" i="36" s="1"/>
  <c r="BT56" i="36"/>
  <c r="BG56" i="36" s="1"/>
  <c r="AE56" i="36" s="1"/>
  <c r="BV79" i="36"/>
  <c r="BI79" i="36" s="1"/>
  <c r="AG79" i="36" s="1"/>
  <c r="BV77" i="36"/>
  <c r="BI77" i="36" s="1"/>
  <c r="AG77" i="36" s="1"/>
  <c r="BV71" i="36"/>
  <c r="BI71" i="36" s="1"/>
  <c r="AG71" i="36" s="1"/>
  <c r="BV74" i="36"/>
  <c r="BI74" i="36" s="1"/>
  <c r="AG74" i="36" s="1"/>
  <c r="BV72" i="36"/>
  <c r="BI72" i="36" s="1"/>
  <c r="AG72" i="36" s="1"/>
  <c r="BV78" i="36"/>
  <c r="BI78" i="36" s="1"/>
  <c r="AG78" i="36" s="1"/>
  <c r="BV75" i="36"/>
  <c r="BI75" i="36" s="1"/>
  <c r="AG75" i="36" s="1"/>
  <c r="BV70" i="36"/>
  <c r="BI70" i="36" s="1"/>
  <c r="BV76" i="36"/>
  <c r="BI76" i="36" s="1"/>
  <c r="AG76" i="36" s="1"/>
  <c r="AT7" i="30"/>
  <c r="AT7" i="36"/>
  <c r="AV6" i="30"/>
  <c r="AV6" i="36"/>
  <c r="E66" i="36"/>
  <c r="D34" i="36" s="1"/>
  <c r="F48" i="36"/>
  <c r="C27" i="36" s="1"/>
  <c r="G43" i="36"/>
  <c r="C22" i="36"/>
  <c r="D22" i="36" s="1"/>
  <c r="GK227" i="37"/>
  <c r="GH484" i="37"/>
  <c r="FY524" i="37"/>
  <c r="FZ524" i="37" s="1"/>
  <c r="GK39" i="37"/>
  <c r="GI569" i="37"/>
  <c r="GK569" i="37" s="1"/>
  <c r="GG561" i="37"/>
  <c r="GK561" i="37" s="1"/>
  <c r="D48" i="30"/>
  <c r="I48" i="30" s="1"/>
  <c r="I42" i="30"/>
  <c r="FY573" i="37"/>
  <c r="FZ573" i="37" s="1"/>
  <c r="GH223" i="37"/>
  <c r="GI526" i="37"/>
  <c r="GK526" i="37" s="1"/>
  <c r="GI362" i="37"/>
  <c r="GK362" i="37" s="1"/>
  <c r="FY69" i="37"/>
  <c r="FZ69" i="37" s="1"/>
  <c r="GH552" i="37"/>
  <c r="GK552" i="37" s="1"/>
  <c r="FY460" i="37"/>
  <c r="FZ460" i="37" s="1"/>
  <c r="GI460" i="37"/>
  <c r="GK460" i="37" s="1"/>
  <c r="GK315" i="37"/>
  <c r="FY73" i="37"/>
  <c r="FZ73" i="37" s="1"/>
  <c r="GI507" i="37"/>
  <c r="GK507" i="37" s="1"/>
  <c r="FY437" i="37"/>
  <c r="FZ437" i="37" s="1"/>
  <c r="FY509" i="37"/>
  <c r="FZ509" i="37" s="1"/>
  <c r="GI555" i="37"/>
  <c r="GK555" i="37" s="1"/>
  <c r="GI485" i="37"/>
  <c r="GK485" i="37" s="1"/>
  <c r="GI443" i="37"/>
  <c r="GK443" i="37" s="1"/>
  <c r="GI46" i="37"/>
  <c r="GK46" i="37" s="1"/>
  <c r="GJ459" i="37"/>
  <c r="FM347" i="37"/>
  <c r="FB347" i="37"/>
  <c r="CY7" i="37"/>
  <c r="FM7" i="37"/>
  <c r="GI7" i="37" s="1"/>
  <c r="EQ7" i="37"/>
  <c r="DU7" i="37"/>
  <c r="GJ206" i="37"/>
  <c r="GH206" i="37"/>
  <c r="GK206" i="37" s="1"/>
  <c r="GJ132" i="37"/>
  <c r="FM124" i="37"/>
  <c r="CN124" i="37"/>
  <c r="GB124" i="37" s="1"/>
  <c r="GK124" i="37" s="1"/>
  <c r="EQ124" i="37"/>
  <c r="GF167" i="37"/>
  <c r="EF167" i="37"/>
  <c r="FB167" i="37"/>
  <c r="FY167" i="37" s="1"/>
  <c r="FZ167" i="37" s="1"/>
  <c r="EQ167" i="37"/>
  <c r="GJ50" i="37"/>
  <c r="EE394" i="37"/>
  <c r="FL394" i="37"/>
  <c r="BQ394" i="37"/>
  <c r="CX394" i="37"/>
  <c r="FA398" i="37"/>
  <c r="DT398" i="37"/>
  <c r="BQ398" i="37"/>
  <c r="EE398" i="37"/>
  <c r="CX398" i="37"/>
  <c r="FA406" i="37"/>
  <c r="FL406" i="37"/>
  <c r="EE406" i="37"/>
  <c r="CX406" i="37"/>
  <c r="BQ406" i="37"/>
  <c r="BQ422" i="37"/>
  <c r="CX422" i="37"/>
  <c r="FA422" i="37"/>
  <c r="FM262" i="37"/>
  <c r="CY262" i="37"/>
  <c r="GC262" i="37" s="1"/>
  <c r="FB262" i="37"/>
  <c r="EQ262" i="37"/>
  <c r="GG262" i="37" s="1"/>
  <c r="FY268" i="37"/>
  <c r="FZ268" i="37" s="1"/>
  <c r="CY274" i="37"/>
  <c r="FY274" i="37" s="1"/>
  <c r="FZ274" i="37" s="1"/>
  <c r="EQ274" i="37"/>
  <c r="BQ393" i="37"/>
  <c r="FA393" i="37"/>
  <c r="EE393" i="37"/>
  <c r="FA405" i="37"/>
  <c r="CX405" i="37"/>
  <c r="BQ405" i="37"/>
  <c r="EE405" i="37"/>
  <c r="FL405" i="37"/>
  <c r="FA413" i="37"/>
  <c r="FL413" i="37"/>
  <c r="BQ413" i="37"/>
  <c r="DT413" i="37"/>
  <c r="CX413" i="37"/>
  <c r="FA449" i="37"/>
  <c r="CX449" i="37"/>
  <c r="BQ449" i="37"/>
  <c r="FL449" i="37"/>
  <c r="ES463" i="37"/>
  <c r="EX463" i="37"/>
  <c r="ER463" i="37"/>
  <c r="DA463" i="37"/>
  <c r="FD463" i="37"/>
  <c r="FC463" i="37"/>
  <c r="CP463" i="37"/>
  <c r="FI463" i="37"/>
  <c r="DF463" i="37"/>
  <c r="CZ463" i="37"/>
  <c r="EW463" i="37"/>
  <c r="DE463" i="37"/>
  <c r="DE582" i="37" s="1"/>
  <c r="DD463" i="37"/>
  <c r="EV463" i="37"/>
  <c r="FH463" i="37"/>
  <c r="FG463" i="37"/>
  <c r="CT463" i="37"/>
  <c r="CO463" i="37"/>
  <c r="CS463" i="37"/>
  <c r="CU463" i="37"/>
  <c r="FA497" i="37"/>
  <c r="BQ497" i="37"/>
  <c r="FL497" i="37"/>
  <c r="GJ497" i="37" s="1"/>
  <c r="CX497" i="37"/>
  <c r="FA465" i="37"/>
  <c r="FL465" i="37"/>
  <c r="BQ465" i="37"/>
  <c r="CX465" i="37"/>
  <c r="GJ574" i="37"/>
  <c r="GG574" i="37"/>
  <c r="FB574" i="37"/>
  <c r="DU574" i="37"/>
  <c r="EQ574" i="37"/>
  <c r="EQ583" i="37" s="1"/>
  <c r="FM574" i="37"/>
  <c r="FY574" i="37" s="1"/>
  <c r="FZ574" i="37" s="1"/>
  <c r="GJ530" i="37"/>
  <c r="CY530" i="37"/>
  <c r="EF530" i="37"/>
  <c r="FY530" i="37" s="1"/>
  <c r="FZ530" i="37" s="1"/>
  <c r="DU530" i="37"/>
  <c r="FB455" i="37"/>
  <c r="EF455" i="37"/>
  <c r="GF455" i="37" s="1"/>
  <c r="CY455" i="37"/>
  <c r="FX317" i="37"/>
  <c r="FY317" i="37" s="1"/>
  <c r="FZ317" i="37" s="1"/>
  <c r="GJ228" i="37"/>
  <c r="GG228" i="37"/>
  <c r="GK228" i="37" s="1"/>
  <c r="GJ210" i="37"/>
  <c r="CY126" i="37"/>
  <c r="GC126" i="37" s="1"/>
  <c r="FB126" i="37"/>
  <c r="EQ126" i="37"/>
  <c r="GG126" i="37" s="1"/>
  <c r="GJ126" i="37"/>
  <c r="EF165" i="37"/>
  <c r="FY165" i="37" s="1"/>
  <c r="FZ165" i="37" s="1"/>
  <c r="EQ165" i="37"/>
  <c r="GJ113" i="37"/>
  <c r="GJ107" i="37"/>
  <c r="GI107" i="37"/>
  <c r="CN107" i="37"/>
  <c r="FB107" i="37"/>
  <c r="CY107" i="37"/>
  <c r="GC107" i="37" s="1"/>
  <c r="EF107" i="37"/>
  <c r="GF107" i="37" s="1"/>
  <c r="FM107" i="37"/>
  <c r="EQ107" i="37"/>
  <c r="EU361" i="37"/>
  <c r="EX361" i="37"/>
  <c r="FF361" i="37"/>
  <c r="DP361" i="37"/>
  <c r="DQ361" i="37"/>
  <c r="CR361" i="37"/>
  <c r="FD361" i="37"/>
  <c r="DN361" i="37"/>
  <c r="CP361" i="37"/>
  <c r="CU361" i="37"/>
  <c r="EW361" i="37"/>
  <c r="ES361" i="37"/>
  <c r="ER361" i="37"/>
  <c r="FI361" i="37"/>
  <c r="DL361" i="37"/>
  <c r="DK361" i="37"/>
  <c r="FH361" i="37"/>
  <c r="FC361" i="37"/>
  <c r="CT361" i="37"/>
  <c r="CO361" i="37"/>
  <c r="BQ361" i="37"/>
  <c r="BQ426" i="37"/>
  <c r="EE426" i="37"/>
  <c r="EP426" i="37"/>
  <c r="FA426" i="37"/>
  <c r="CX426" i="37"/>
  <c r="FL580" i="37"/>
  <c r="FY259" i="37"/>
  <c r="CY261" i="37"/>
  <c r="FM261" i="37"/>
  <c r="GI261" i="37" s="1"/>
  <c r="GI263" i="37"/>
  <c r="GK263" i="37" s="1"/>
  <c r="EB580" i="37"/>
  <c r="DG580" i="37"/>
  <c r="DD580" i="37"/>
  <c r="DE580" i="37"/>
  <c r="GI271" i="37"/>
  <c r="DJ271" i="37"/>
  <c r="EQ271" i="37"/>
  <c r="GG271" i="37" s="1"/>
  <c r="FM271" i="37"/>
  <c r="FY271" i="37" s="1"/>
  <c r="FZ271" i="37" s="1"/>
  <c r="CY271" i="37"/>
  <c r="CM580" i="37"/>
  <c r="EE418" i="37"/>
  <c r="FL418" i="37"/>
  <c r="BQ418" i="37"/>
  <c r="FA418" i="37"/>
  <c r="DT418" i="37"/>
  <c r="CX418" i="37"/>
  <c r="AW550" i="37"/>
  <c r="AX550" i="37"/>
  <c r="AW481" i="37"/>
  <c r="AX481" i="37"/>
  <c r="CY340" i="37"/>
  <c r="GC340" i="37" s="1"/>
  <c r="FB340" i="37"/>
  <c r="FM340" i="37"/>
  <c r="GI340" i="37" s="1"/>
  <c r="EQ340" i="37"/>
  <c r="GH340" i="37"/>
  <c r="AW548" i="37"/>
  <c r="AX548" i="37"/>
  <c r="AW547" i="37"/>
  <c r="AX547" i="37"/>
  <c r="AW546" i="37"/>
  <c r="AX546" i="37"/>
  <c r="AW482" i="37"/>
  <c r="AX482" i="37"/>
  <c r="AW478" i="37"/>
  <c r="AX478" i="37"/>
  <c r="AX476" i="37"/>
  <c r="AW476" i="37"/>
  <c r="EF371" i="37"/>
  <c r="FM371" i="37"/>
  <c r="CN371" i="37"/>
  <c r="FB371" i="37"/>
  <c r="GH371" i="37" s="1"/>
  <c r="CY371" i="37"/>
  <c r="EQ371" i="37"/>
  <c r="DJ367" i="37"/>
  <c r="EF367" i="37"/>
  <c r="EF581" i="37" s="1"/>
  <c r="FM367" i="37"/>
  <c r="FY367" i="37" s="1"/>
  <c r="FZ367" i="37" s="1"/>
  <c r="CY367" i="37"/>
  <c r="GI367" i="37"/>
  <c r="GC357" i="37"/>
  <c r="EH580" i="37"/>
  <c r="GA12" i="37"/>
  <c r="BQ338" i="37"/>
  <c r="FM338" i="37" s="1"/>
  <c r="FL338" i="37"/>
  <c r="FJ338" i="37"/>
  <c r="FJ581" i="37" s="1"/>
  <c r="FF338" i="37"/>
  <c r="FG338" i="37"/>
  <c r="FG581" i="37" s="1"/>
  <c r="FH338" i="37"/>
  <c r="FD338" i="37"/>
  <c r="FE338" i="37"/>
  <c r="FI338" i="37"/>
  <c r="FX185" i="37"/>
  <c r="FY185" i="37" s="1"/>
  <c r="FZ185" i="37" s="1"/>
  <c r="BQ185" i="37"/>
  <c r="FQ52" i="37"/>
  <c r="FR52" i="37"/>
  <c r="DW210" i="37"/>
  <c r="DX210" i="37"/>
  <c r="ED210" i="37"/>
  <c r="ET210" i="37"/>
  <c r="ES210" i="37"/>
  <c r="DM210" i="37"/>
  <c r="DL210" i="37"/>
  <c r="EU210" i="37"/>
  <c r="EB210" i="37"/>
  <c r="EZ210" i="37"/>
  <c r="EX210" i="37"/>
  <c r="DY210" i="37"/>
  <c r="DN210" i="37"/>
  <c r="DS210" i="37"/>
  <c r="DQ210" i="37"/>
  <c r="GA210" i="37"/>
  <c r="DW184" i="37"/>
  <c r="DV184" i="37"/>
  <c r="DV579" i="37" s="1"/>
  <c r="DX184" i="37"/>
  <c r="FF184" i="37"/>
  <c r="FD184" i="37"/>
  <c r="FC184" i="37"/>
  <c r="EK184" i="37"/>
  <c r="EN184" i="37"/>
  <c r="EI184" i="37"/>
  <c r="DY184" i="37"/>
  <c r="EC184" i="37"/>
  <c r="DZ184" i="37"/>
  <c r="FJ184" i="37"/>
  <c r="FE184" i="37"/>
  <c r="FG184" i="37"/>
  <c r="EH184" i="37"/>
  <c r="EG184" i="37"/>
  <c r="EG579" i="37" s="1"/>
  <c r="EJ184" i="37"/>
  <c r="CW151" i="37"/>
  <c r="EK151" i="37"/>
  <c r="DY151" i="37"/>
  <c r="EC151" i="37"/>
  <c r="ED151" i="37"/>
  <c r="CR151" i="37"/>
  <c r="EN151" i="37"/>
  <c r="EJ151" i="37"/>
  <c r="EO151" i="37"/>
  <c r="DW151" i="37"/>
  <c r="DZ151" i="37"/>
  <c r="CS151" i="37"/>
  <c r="CV151" i="37"/>
  <c r="FX151" i="37"/>
  <c r="CG67" i="37"/>
  <c r="CF67" i="37"/>
  <c r="FJ67" i="37"/>
  <c r="FE67" i="37"/>
  <c r="FG67" i="37"/>
  <c r="EK67" i="37"/>
  <c r="EJ67" i="37"/>
  <c r="CI67" i="37"/>
  <c r="CK67" i="37"/>
  <c r="CH67" i="37"/>
  <c r="FF67" i="37"/>
  <c r="FH67" i="37"/>
  <c r="EL67" i="37"/>
  <c r="EN67" i="37"/>
  <c r="EI67" i="37"/>
  <c r="FD13" i="37"/>
  <c r="FF13" i="37"/>
  <c r="DZ13" i="37"/>
  <c r="EV13" i="37"/>
  <c r="ES13" i="37"/>
  <c r="BQ13" i="37"/>
  <c r="FG13" i="37"/>
  <c r="DY13" i="37"/>
  <c r="EU13" i="37"/>
  <c r="DW13" i="37"/>
  <c r="BW13" i="37"/>
  <c r="CS13" i="37"/>
  <c r="EK13" i="37"/>
  <c r="FQ19" i="37"/>
  <c r="FS19" i="37"/>
  <c r="FR19" i="37"/>
  <c r="FT19" i="37"/>
  <c r="FO19" i="37"/>
  <c r="FX19" i="37" s="1"/>
  <c r="FY19" i="37" s="1"/>
  <c r="FZ19" i="37" s="1"/>
  <c r="CR19" i="37"/>
  <c r="FF19" i="37"/>
  <c r="EU19" i="37"/>
  <c r="BV19" i="37"/>
  <c r="CS19" i="37"/>
  <c r="BW19" i="37"/>
  <c r="FG19" i="37"/>
  <c r="EV19" i="37"/>
  <c r="GH501" i="37"/>
  <c r="GH103" i="37"/>
  <c r="DA579" i="37"/>
  <c r="GD103" i="37"/>
  <c r="GD579" i="37" s="1"/>
  <c r="EW209" i="37"/>
  <c r="ET209" i="37"/>
  <c r="DP209" i="37"/>
  <c r="DM209" i="37"/>
  <c r="FD209" i="37"/>
  <c r="DN209" i="37"/>
  <c r="EI209" i="37"/>
  <c r="EL209" i="37"/>
  <c r="EU209" i="37"/>
  <c r="ES209" i="37"/>
  <c r="FF209" i="37"/>
  <c r="DL209" i="37"/>
  <c r="FH209" i="37"/>
  <c r="FE209" i="37"/>
  <c r="EH209" i="37"/>
  <c r="EJ209" i="37"/>
  <c r="BQ173" i="37"/>
  <c r="FA173" i="37"/>
  <c r="CX173" i="37"/>
  <c r="BQ217" i="37"/>
  <c r="EP217" i="37"/>
  <c r="FA217" i="37"/>
  <c r="FL217" i="37"/>
  <c r="DZ216" i="37"/>
  <c r="DY216" i="37"/>
  <c r="FJ216" i="37"/>
  <c r="FG216" i="37"/>
  <c r="DW216" i="37"/>
  <c r="EC216" i="37"/>
  <c r="FD216" i="37"/>
  <c r="FF216" i="37"/>
  <c r="BT216" i="37"/>
  <c r="CP216" i="37"/>
  <c r="EH216" i="37"/>
  <c r="EK216" i="37"/>
  <c r="BW216" i="37"/>
  <c r="BW579" i="37" s="1"/>
  <c r="CS216" i="37"/>
  <c r="FT59" i="37"/>
  <c r="BQ59" i="37"/>
  <c r="FA59" i="37"/>
  <c r="DT59" i="37"/>
  <c r="BQ483" i="37"/>
  <c r="FP335" i="37"/>
  <c r="FN335" i="37"/>
  <c r="FA335" i="37"/>
  <c r="DT335" i="37"/>
  <c r="FL335" i="37"/>
  <c r="FL581" i="37" s="1"/>
  <c r="BQ335" i="37"/>
  <c r="BA18" i="37"/>
  <c r="CC18" i="37" s="1"/>
  <c r="AY18" i="37"/>
  <c r="AZ18" i="37"/>
  <c r="AZ20" i="37"/>
  <c r="BA20" i="37"/>
  <c r="CC20" i="37" s="1"/>
  <c r="AY20" i="37"/>
  <c r="BQ22" i="37"/>
  <c r="CX22" i="37"/>
  <c r="EE22" i="37"/>
  <c r="EP22" i="37"/>
  <c r="EW90" i="37"/>
  <c r="ES90" i="37"/>
  <c r="DP90" i="37"/>
  <c r="CR90" i="37"/>
  <c r="DS90" i="37"/>
  <c r="CP90" i="37"/>
  <c r="EH90" i="37"/>
  <c r="EJ90" i="37"/>
  <c r="EU90" i="37"/>
  <c r="EZ90" i="37"/>
  <c r="DL90" i="37"/>
  <c r="DN90" i="37"/>
  <c r="CT90" i="37"/>
  <c r="EL90" i="37"/>
  <c r="CW90" i="37"/>
  <c r="EO90" i="37"/>
  <c r="FX97" i="37"/>
  <c r="BQ97" i="37"/>
  <c r="FA97" i="37"/>
  <c r="EP97" i="37"/>
  <c r="EE97" i="37"/>
  <c r="ES125" i="37"/>
  <c r="ES579" i="37" s="1"/>
  <c r="DW125" i="37"/>
  <c r="EB125" i="37"/>
  <c r="EX125" i="37"/>
  <c r="EV125" i="37"/>
  <c r="FG125" i="37"/>
  <c r="FI125" i="37"/>
  <c r="EU125" i="37"/>
  <c r="DY125" i="37"/>
  <c r="DX125" i="37"/>
  <c r="ET125" i="37"/>
  <c r="DZ125" i="37"/>
  <c r="FD125" i="37"/>
  <c r="FE125" i="37"/>
  <c r="FF125" i="37"/>
  <c r="EE125" i="37"/>
  <c r="FL125" i="37"/>
  <c r="BQ125" i="37"/>
  <c r="FA125" i="37"/>
  <c r="EI34" i="37"/>
  <c r="EJ34" i="37"/>
  <c r="EI5" i="37"/>
  <c r="GJ372" i="37"/>
  <c r="AU372" i="37"/>
  <c r="AN581" i="37"/>
  <c r="AH372" i="37"/>
  <c r="FW372" i="37"/>
  <c r="ES498" i="37"/>
  <c r="BM85" i="36"/>
  <c r="AK88" i="36"/>
  <c r="Q88" i="36"/>
  <c r="Q90" i="36" s="1"/>
  <c r="AN97" i="36"/>
  <c r="AL88" i="36"/>
  <c r="BN85" i="36"/>
  <c r="BN10" i="36" s="1"/>
  <c r="N96" i="36"/>
  <c r="N98" i="36" s="1"/>
  <c r="E69" i="30"/>
  <c r="D37" i="30" s="1"/>
  <c r="BZ76" i="30"/>
  <c r="BM76" i="30" s="1"/>
  <c r="AK76" i="30" s="1"/>
  <c r="BZ75" i="30"/>
  <c r="BM75" i="30" s="1"/>
  <c r="AK75" i="30" s="1"/>
  <c r="BZ73" i="30"/>
  <c r="BM73" i="30" s="1"/>
  <c r="AK73" i="30" s="1"/>
  <c r="BZ72" i="30"/>
  <c r="BM72" i="30" s="1"/>
  <c r="AK72" i="30" s="1"/>
  <c r="BZ71" i="30"/>
  <c r="BM71" i="30" s="1"/>
  <c r="BZ70" i="30"/>
  <c r="BM70" i="30" s="1"/>
  <c r="AK70" i="30" s="1"/>
  <c r="CM19" i="30"/>
  <c r="BZ79" i="30"/>
  <c r="BM79" i="30" s="1"/>
  <c r="AK79" i="30" s="1"/>
  <c r="BZ78" i="30"/>
  <c r="BM78" i="30" s="1"/>
  <c r="AK78" i="30" s="1"/>
  <c r="BZ74" i="30"/>
  <c r="BM74" i="30" s="1"/>
  <c r="AK74" i="30" s="1"/>
  <c r="BZ77" i="30"/>
  <c r="I43" i="30"/>
  <c r="E64" i="30"/>
  <c r="D32" i="30" s="1"/>
  <c r="BN10" i="30"/>
  <c r="BN49" i="30"/>
  <c r="AL52" i="30"/>
  <c r="N60" i="30" s="1"/>
  <c r="N62" i="30" s="1"/>
  <c r="BV27" i="36"/>
  <c r="BI27" i="36" s="1"/>
  <c r="AG27" i="36" s="1"/>
  <c r="BV25" i="36"/>
  <c r="BI25" i="36" s="1"/>
  <c r="AG25" i="36" s="1"/>
  <c r="BV23" i="36"/>
  <c r="BI23" i="36" s="1"/>
  <c r="AG23" i="36" s="1"/>
  <c r="BV20" i="36"/>
  <c r="BI20" i="36" s="1"/>
  <c r="AG20" i="36" s="1"/>
  <c r="BV18" i="36"/>
  <c r="BI18" i="36" s="1"/>
  <c r="BV26" i="36"/>
  <c r="BI26" i="36" s="1"/>
  <c r="AG26" i="36" s="1"/>
  <c r="BV24" i="36"/>
  <c r="BI24" i="36" s="1"/>
  <c r="AG24" i="36" s="1"/>
  <c r="BV22" i="36"/>
  <c r="BI22" i="36" s="1"/>
  <c r="AG22" i="36" s="1"/>
  <c r="BV19" i="36"/>
  <c r="BI19" i="36" s="1"/>
  <c r="AG19" i="36" s="1"/>
  <c r="BT78" i="36"/>
  <c r="BG78" i="36" s="1"/>
  <c r="AE78" i="36" s="1"/>
  <c r="BT75" i="36"/>
  <c r="BG75" i="36" s="1"/>
  <c r="AE75" i="36" s="1"/>
  <c r="BT70" i="36"/>
  <c r="BG70" i="36" s="1"/>
  <c r="BT76" i="36"/>
  <c r="BG76" i="36" s="1"/>
  <c r="AE76" i="36" s="1"/>
  <c r="BT79" i="36"/>
  <c r="BG79" i="36" s="1"/>
  <c r="AE79" i="36" s="1"/>
  <c r="BT77" i="36"/>
  <c r="BG77" i="36" s="1"/>
  <c r="AE77" i="36" s="1"/>
  <c r="BT73" i="36"/>
  <c r="BG73" i="36" s="1"/>
  <c r="AE73" i="36" s="1"/>
  <c r="BT72" i="36"/>
  <c r="BG72" i="36" s="1"/>
  <c r="AE72" i="36" s="1"/>
  <c r="BT74" i="36"/>
  <c r="BG74" i="36" s="1"/>
  <c r="AE74" i="36" s="1"/>
  <c r="FY462" i="37"/>
  <c r="FZ462" i="37" s="1"/>
  <c r="FY98" i="37"/>
  <c r="AD36" i="36"/>
  <c r="BF32" i="36"/>
  <c r="AX22" i="36"/>
  <c r="AX57" i="36"/>
  <c r="AX114" i="36"/>
  <c r="AX109" i="36"/>
  <c r="AX92" i="36"/>
  <c r="AX41" i="36"/>
  <c r="AX77" i="36"/>
  <c r="AX27" i="36"/>
  <c r="AX18" i="36"/>
  <c r="AX52" i="36"/>
  <c r="AX91" i="36"/>
  <c r="AX106" i="36"/>
  <c r="AX43" i="36"/>
  <c r="AX78" i="36"/>
  <c r="AX70" i="36"/>
  <c r="AX75" i="36"/>
  <c r="AX20" i="36"/>
  <c r="AX54" i="36"/>
  <c r="AX97" i="36"/>
  <c r="AX107" i="36"/>
  <c r="AX89" i="36"/>
  <c r="AX37" i="36"/>
  <c r="AX73" i="36"/>
  <c r="AX25" i="36"/>
  <c r="AX61" i="36"/>
  <c r="AX56" i="36"/>
  <c r="AX113" i="36"/>
  <c r="AX95" i="36"/>
  <c r="AX36" i="36"/>
  <c r="BK13" i="36"/>
  <c r="AX19" i="36"/>
  <c r="AX58" i="36"/>
  <c r="AX88" i="36"/>
  <c r="AX96" i="36"/>
  <c r="AX44" i="36"/>
  <c r="AX35" i="36"/>
  <c r="AX72" i="36"/>
  <c r="AX21" i="36"/>
  <c r="AX59" i="36"/>
  <c r="AX115" i="36"/>
  <c r="AX110" i="36"/>
  <c r="AX93" i="36"/>
  <c r="AX39" i="36"/>
  <c r="AX71" i="36"/>
  <c r="AX90" i="36"/>
  <c r="AX26" i="36"/>
  <c r="AX60" i="36"/>
  <c r="AX53" i="36"/>
  <c r="AX112" i="36"/>
  <c r="AX94" i="36"/>
  <c r="AX38" i="36"/>
  <c r="AX79" i="36"/>
  <c r="AX74" i="36"/>
  <c r="AX24" i="36"/>
  <c r="AX55" i="36"/>
  <c r="AX111" i="36"/>
  <c r="AX108" i="36"/>
  <c r="AX42" i="36"/>
  <c r="AX76" i="36"/>
  <c r="AU92" i="36"/>
  <c r="AU58" i="36"/>
  <c r="AU108" i="36"/>
  <c r="AU54" i="36"/>
  <c r="AU18" i="36"/>
  <c r="AU26" i="36"/>
  <c r="AU96" i="36"/>
  <c r="AU53" i="36"/>
  <c r="AU19" i="36"/>
  <c r="AU110" i="36"/>
  <c r="AU57" i="36"/>
  <c r="AU97" i="36"/>
  <c r="AU21" i="36"/>
  <c r="AU112" i="36"/>
  <c r="AU95" i="36"/>
  <c r="AU115" i="36"/>
  <c r="BH13" i="36"/>
  <c r="AU109" i="36"/>
  <c r="AU106" i="36"/>
  <c r="AU56" i="36"/>
  <c r="AU24" i="36"/>
  <c r="AU114" i="36"/>
  <c r="AU88" i="36"/>
  <c r="AU113" i="36"/>
  <c r="AU107" i="36"/>
  <c r="AU52" i="36"/>
  <c r="AU61" i="36"/>
  <c r="AU55" i="36"/>
  <c r="AU60" i="36"/>
  <c r="AU93" i="36"/>
  <c r="AU27" i="36"/>
  <c r="AU90" i="36"/>
  <c r="AU22" i="36"/>
  <c r="AU59" i="36"/>
  <c r="AU94" i="36"/>
  <c r="AU23" i="36"/>
  <c r="AU89" i="36"/>
  <c r="AU91" i="36"/>
  <c r="AU25" i="36"/>
  <c r="AU111" i="36"/>
  <c r="R94" i="36"/>
  <c r="Z88" i="36"/>
  <c r="C14" i="36" s="1"/>
  <c r="AD89" i="36"/>
  <c r="BF85" i="36"/>
  <c r="Q99" i="36"/>
  <c r="AU71" i="36"/>
  <c r="AU75" i="36"/>
  <c r="AU78" i="36"/>
  <c r="AU74" i="36"/>
  <c r="AU77" i="36"/>
  <c r="AU79" i="36"/>
  <c r="AU70" i="36"/>
  <c r="AU73" i="36"/>
  <c r="AU76" i="36"/>
  <c r="AU72" i="36"/>
  <c r="BL10" i="30"/>
  <c r="AJ88" i="36"/>
  <c r="N92" i="36" s="1"/>
  <c r="N94" i="36" s="1"/>
  <c r="BL85" i="36"/>
  <c r="BF49" i="30"/>
  <c r="BF63" i="30"/>
  <c r="AT8" i="30"/>
  <c r="AT8" i="36"/>
  <c r="BZ78" i="36"/>
  <c r="BM78" i="36" s="1"/>
  <c r="AK78" i="36" s="1"/>
  <c r="BZ75" i="36"/>
  <c r="BM75" i="36" s="1"/>
  <c r="AK75" i="36" s="1"/>
  <c r="BZ73" i="36"/>
  <c r="BM73" i="36" s="1"/>
  <c r="AK73" i="36" s="1"/>
  <c r="BZ71" i="36"/>
  <c r="BM71" i="36" s="1"/>
  <c r="AK71" i="36" s="1"/>
  <c r="BZ70" i="36"/>
  <c r="BM70" i="36" s="1"/>
  <c r="AK70" i="36" s="1"/>
  <c r="BZ76" i="36"/>
  <c r="BM76" i="36" s="1"/>
  <c r="AK76" i="36" s="1"/>
  <c r="BZ74" i="36"/>
  <c r="BM74" i="36" s="1"/>
  <c r="AK74" i="36" s="1"/>
  <c r="BZ72" i="36"/>
  <c r="BM72" i="36" s="1"/>
  <c r="AK72" i="36" s="1"/>
  <c r="CM19" i="36"/>
  <c r="BM67" i="36" s="1"/>
  <c r="BM10" i="36" s="1"/>
  <c r="BZ79" i="36"/>
  <c r="BM79" i="36" s="1"/>
  <c r="AK79" i="36" s="1"/>
  <c r="I47" i="30"/>
  <c r="E68" i="30"/>
  <c r="D36" i="30" s="1"/>
  <c r="BH10" i="30"/>
  <c r="BF10" i="30"/>
  <c r="AS25" i="30" s="1"/>
  <c r="N28" i="30"/>
  <c r="R27" i="30"/>
  <c r="BN63" i="30"/>
  <c r="AL53" i="30"/>
  <c r="O60" i="30"/>
  <c r="O62" i="30" s="1"/>
  <c r="AK52" i="30"/>
  <c r="BM49" i="30"/>
  <c r="Z52" i="30"/>
  <c r="C12" i="30" s="1"/>
  <c r="BL63" i="30"/>
  <c r="AJ53" i="30"/>
  <c r="BI99" i="30"/>
  <c r="AG89" i="30"/>
  <c r="BV24" i="30"/>
  <c r="BI24" i="30" s="1"/>
  <c r="AG24" i="30" s="1"/>
  <c r="BV22" i="30"/>
  <c r="BI22" i="30" s="1"/>
  <c r="AG22" i="30" s="1"/>
  <c r="BV18" i="30"/>
  <c r="BI18" i="30" s="1"/>
  <c r="BV23" i="30"/>
  <c r="BI23" i="30" s="1"/>
  <c r="AG23" i="30" s="1"/>
  <c r="BV20" i="30"/>
  <c r="BI20" i="30" s="1"/>
  <c r="AG20" i="30" s="1"/>
  <c r="BV26" i="30"/>
  <c r="BI26" i="30" s="1"/>
  <c r="AG26" i="30" s="1"/>
  <c r="BV21" i="30"/>
  <c r="BV27" i="30"/>
  <c r="BI27" i="30" s="1"/>
  <c r="AG27" i="30" s="1"/>
  <c r="BV25" i="30"/>
  <c r="BI25" i="30" s="1"/>
  <c r="AG25" i="30" s="1"/>
  <c r="BV19" i="30"/>
  <c r="BI19" i="30" s="1"/>
  <c r="BT38" i="30"/>
  <c r="BG38" i="30" s="1"/>
  <c r="AE38" i="30" s="1"/>
  <c r="BT43" i="30"/>
  <c r="BG43" i="30" s="1"/>
  <c r="AE43" i="30" s="1"/>
  <c r="P34" i="30" s="1"/>
  <c r="P36" i="30" s="1"/>
  <c r="P45" i="30" s="1"/>
  <c r="BT41" i="30"/>
  <c r="BG41" i="30" s="1"/>
  <c r="AE41" i="30" s="1"/>
  <c r="BT39" i="30"/>
  <c r="BG39" i="30" s="1"/>
  <c r="AE39" i="30" s="1"/>
  <c r="BT35" i="30"/>
  <c r="BG35" i="30" s="1"/>
  <c r="BT37" i="30"/>
  <c r="BG37" i="30" s="1"/>
  <c r="BT42" i="30"/>
  <c r="BG42" i="30" s="1"/>
  <c r="AE42" i="30" s="1"/>
  <c r="BT44" i="30"/>
  <c r="BT36" i="30"/>
  <c r="BT40" i="30"/>
  <c r="BG40" i="30" s="1"/>
  <c r="AE40" i="30" s="1"/>
  <c r="BV61" i="30"/>
  <c r="BV57" i="30"/>
  <c r="BI57" i="30" s="1"/>
  <c r="AG57" i="30" s="1"/>
  <c r="BV52" i="30"/>
  <c r="BI52" i="30" s="1"/>
  <c r="BV59" i="30"/>
  <c r="BI59" i="30" s="1"/>
  <c r="AG59" i="30" s="1"/>
  <c r="BV55" i="30"/>
  <c r="BV56" i="30"/>
  <c r="BI56" i="30" s="1"/>
  <c r="AG56" i="30" s="1"/>
  <c r="BV54" i="30"/>
  <c r="BI54" i="30" s="1"/>
  <c r="AG54" i="30" s="1"/>
  <c r="BV60" i="30"/>
  <c r="BI60" i="30" s="1"/>
  <c r="AG60" i="30" s="1"/>
  <c r="P52" i="30" s="1"/>
  <c r="P54" i="30" s="1"/>
  <c r="P63" i="30" s="1"/>
  <c r="BV58" i="30"/>
  <c r="BI58" i="30" s="1"/>
  <c r="AG58" i="30" s="1"/>
  <c r="BV53" i="30"/>
  <c r="BI53" i="30" s="1"/>
  <c r="BT78" i="30"/>
  <c r="BG78" i="30" s="1"/>
  <c r="AE78" i="30" s="1"/>
  <c r="BT77" i="30"/>
  <c r="BG77" i="30" s="1"/>
  <c r="AE77" i="30" s="1"/>
  <c r="BT75" i="30"/>
  <c r="BG75" i="30" s="1"/>
  <c r="AE75" i="30" s="1"/>
  <c r="BT72" i="30"/>
  <c r="BG72" i="30" s="1"/>
  <c r="BT70" i="30"/>
  <c r="BG70" i="30" s="1"/>
  <c r="BT79" i="30"/>
  <c r="BT74" i="30"/>
  <c r="BG74" i="30" s="1"/>
  <c r="AE74" i="30" s="1"/>
  <c r="BT76" i="30"/>
  <c r="BG76" i="30" s="1"/>
  <c r="AE76" i="30" s="1"/>
  <c r="BT73" i="30"/>
  <c r="BG73" i="30" s="1"/>
  <c r="AE73" i="30" s="1"/>
  <c r="BT71" i="30"/>
  <c r="AS39" i="30"/>
  <c r="AS42" i="30"/>
  <c r="AS44" i="30"/>
  <c r="AS43" i="30"/>
  <c r="AS38" i="30"/>
  <c r="AS37" i="30"/>
  <c r="AS40" i="30"/>
  <c r="AS41" i="30"/>
  <c r="AS36" i="30"/>
  <c r="E48" i="36"/>
  <c r="B27" i="36" s="1"/>
  <c r="B23" i="36"/>
  <c r="G45" i="36"/>
  <c r="C24" i="36"/>
  <c r="D24" i="36" s="1"/>
  <c r="FY519" i="37"/>
  <c r="FZ519" i="37" s="1"/>
  <c r="GH98" i="37"/>
  <c r="GK484" i="37"/>
  <c r="FY553" i="37"/>
  <c r="FZ553" i="37" s="1"/>
  <c r="FY116" i="37"/>
  <c r="FZ116" i="37" s="1"/>
  <c r="GK454" i="37"/>
  <c r="FY385" i="37"/>
  <c r="FZ385" i="37" s="1"/>
  <c r="GI385" i="37"/>
  <c r="GK385" i="37" s="1"/>
  <c r="GE81" i="37"/>
  <c r="GK81" i="37" s="1"/>
  <c r="FY556" i="37"/>
  <c r="FZ556" i="37" s="1"/>
  <c r="GI556" i="37"/>
  <c r="GK556" i="37" s="1"/>
  <c r="FY505" i="37"/>
  <c r="FZ505" i="37" s="1"/>
  <c r="GI505" i="37"/>
  <c r="GK537" i="37"/>
  <c r="FY466" i="37"/>
  <c r="FZ466" i="37" s="1"/>
  <c r="FY495" i="37"/>
  <c r="FZ495" i="37" s="1"/>
  <c r="FY531" i="37"/>
  <c r="FZ531" i="37" s="1"/>
  <c r="FY563" i="37"/>
  <c r="FZ563" i="37" s="1"/>
  <c r="E67" i="36"/>
  <c r="D35" i="36" s="1"/>
  <c r="C25" i="36"/>
  <c r="D25" i="36" s="1"/>
  <c r="G46" i="36"/>
  <c r="E48" i="30"/>
  <c r="B27" i="30" s="1"/>
  <c r="B21" i="30"/>
  <c r="GF229" i="37"/>
  <c r="GK229" i="37" s="1"/>
  <c r="GK213" i="37"/>
  <c r="FY292" i="37"/>
  <c r="FZ292" i="37" s="1"/>
  <c r="GK223" i="37"/>
  <c r="EE24" i="37"/>
  <c r="EP24" i="37"/>
  <c r="BQ24" i="37"/>
  <c r="CX24" i="37"/>
  <c r="GK440" i="37"/>
  <c r="GC314" i="37"/>
  <c r="GK314" i="37" s="1"/>
  <c r="FY314" i="37"/>
  <c r="FZ314" i="37" s="1"/>
  <c r="GF314" i="37"/>
  <c r="GK73" i="37"/>
  <c r="GK437" i="37"/>
  <c r="GI572" i="37"/>
  <c r="GK572" i="37" s="1"/>
  <c r="FY467" i="37"/>
  <c r="FZ467" i="37" s="1"/>
  <c r="BQ36" i="37"/>
  <c r="FA36" i="37"/>
  <c r="CM36" i="37"/>
  <c r="FL36" i="37"/>
  <c r="GJ36" i="37" s="1"/>
  <c r="CX36" i="37"/>
  <c r="GC451" i="37"/>
  <c r="GK451" i="37" s="1"/>
  <c r="EF380" i="37"/>
  <c r="GF380" i="37" s="1"/>
  <c r="CY380" i="37"/>
  <c r="GC380" i="37" s="1"/>
  <c r="FB380" i="37"/>
  <c r="GH380" i="37" s="1"/>
  <c r="FM380" i="37"/>
  <c r="DU380" i="37"/>
  <c r="GE380" i="37" s="1"/>
  <c r="GJ380" i="37"/>
  <c r="GJ222" i="37"/>
  <c r="GG7" i="37"/>
  <c r="GE7" i="37"/>
  <c r="EF216" i="37"/>
  <c r="CY216" i="37"/>
  <c r="EQ216" i="37"/>
  <c r="FM216" i="37"/>
  <c r="FY216" i="37" s="1"/>
  <c r="FZ216" i="37" s="1"/>
  <c r="GJ202" i="37"/>
  <c r="GG202" i="37"/>
  <c r="GK202" i="37" s="1"/>
  <c r="GG148" i="37"/>
  <c r="GJ148" i="37"/>
  <c r="GH148" i="37"/>
  <c r="GJ136" i="37"/>
  <c r="GG136" i="37"/>
  <c r="GG128" i="37"/>
  <c r="GJ120" i="37"/>
  <c r="GI120" i="37"/>
  <c r="GC120" i="37"/>
  <c r="GJ183" i="37"/>
  <c r="EQ183" i="37"/>
  <c r="GG183" i="37" s="1"/>
  <c r="FB183" i="37"/>
  <c r="FY183" i="37" s="1"/>
  <c r="FZ183" i="37" s="1"/>
  <c r="GG147" i="37"/>
  <c r="GK147" i="37" s="1"/>
  <c r="GJ119" i="37"/>
  <c r="GG83" i="37"/>
  <c r="GE83" i="37"/>
  <c r="GJ42" i="37"/>
  <c r="GI42" i="37"/>
  <c r="GG42" i="37"/>
  <c r="EW363" i="37"/>
  <c r="ES363" i="37"/>
  <c r="FH363" i="37"/>
  <c r="FC363" i="37"/>
  <c r="CT363" i="37"/>
  <c r="CO363" i="37"/>
  <c r="DP363" i="37"/>
  <c r="DK363" i="37"/>
  <c r="EJ363" i="37"/>
  <c r="EJ581" i="37" s="1"/>
  <c r="EL363" i="37"/>
  <c r="EL581" i="37" s="1"/>
  <c r="EG363" i="37"/>
  <c r="EG581" i="37" s="1"/>
  <c r="EU363" i="37"/>
  <c r="ER363" i="37"/>
  <c r="FD363" i="37"/>
  <c r="DN363" i="37"/>
  <c r="CP363" i="37"/>
  <c r="FF363" i="37"/>
  <c r="DL363" i="37"/>
  <c r="CR363" i="37"/>
  <c r="BQ363" i="37"/>
  <c r="EH363" i="37"/>
  <c r="EH581" i="37" s="1"/>
  <c r="CO580" i="37"/>
  <c r="EK580" i="37"/>
  <c r="GI260" i="37"/>
  <c r="EG580" i="37"/>
  <c r="GF260" i="37"/>
  <c r="EC580" i="37"/>
  <c r="CX580" i="37"/>
  <c r="EE580" i="37"/>
  <c r="EL580" i="37"/>
  <c r="ER580" i="37"/>
  <c r="GI262" i="37"/>
  <c r="EW580" i="37"/>
  <c r="EV580" i="37"/>
  <c r="EU580" i="37"/>
  <c r="FY262" i="37"/>
  <c r="FZ262" i="37" s="1"/>
  <c r="EO580" i="37"/>
  <c r="GG268" i="37"/>
  <c r="GC272" i="37"/>
  <c r="GI272" i="37"/>
  <c r="GH272" i="37"/>
  <c r="GG272" i="37"/>
  <c r="GG274" i="37"/>
  <c r="FM278" i="37"/>
  <c r="GI278" i="37" s="1"/>
  <c r="CY278" i="37"/>
  <c r="GC278" i="37" s="1"/>
  <c r="BQ416" i="37"/>
  <c r="FL416" i="37"/>
  <c r="DT416" i="37"/>
  <c r="CX416" i="37"/>
  <c r="BQ463" i="37"/>
  <c r="FA463" i="37"/>
  <c r="CX463" i="37"/>
  <c r="DI463" i="37"/>
  <c r="FL463" i="37"/>
  <c r="GJ463" i="37" s="1"/>
  <c r="EU497" i="37"/>
  <c r="EX497" i="37"/>
  <c r="EV497" i="37"/>
  <c r="FD497" i="37"/>
  <c r="FC497" i="37"/>
  <c r="CP497" i="37"/>
  <c r="FF497" i="37"/>
  <c r="CR497" i="37"/>
  <c r="CU497" i="37"/>
  <c r="EW497" i="37"/>
  <c r="ES497" i="37"/>
  <c r="ER497" i="37"/>
  <c r="FH497" i="37"/>
  <c r="FG497" i="37"/>
  <c r="CT497" i="37"/>
  <c r="CO497" i="37"/>
  <c r="FI497" i="37"/>
  <c r="CS497" i="37"/>
  <c r="EU465" i="37"/>
  <c r="CS465" i="37"/>
  <c r="FI465" i="37"/>
  <c r="EW465" i="37"/>
  <c r="CT465" i="37"/>
  <c r="FH465" i="37"/>
  <c r="FG465" i="37"/>
  <c r="EX465" i="37"/>
  <c r="CR465" i="37"/>
  <c r="FF465" i="37"/>
  <c r="EV465" i="37"/>
  <c r="ES465" i="37"/>
  <c r="CP465" i="37"/>
  <c r="FD465" i="37"/>
  <c r="CU465" i="37"/>
  <c r="GJ558" i="37"/>
  <c r="GH558" i="37"/>
  <c r="GK558" i="37" s="1"/>
  <c r="EF226" i="37"/>
  <c r="CY226" i="37"/>
  <c r="GC226" i="37" s="1"/>
  <c r="CN226" i="37"/>
  <c r="GB226" i="37" s="1"/>
  <c r="EQ226" i="37"/>
  <c r="GG226" i="37" s="1"/>
  <c r="GJ510" i="37"/>
  <c r="GI510" i="37"/>
  <c r="FB510" i="37"/>
  <c r="GH510" i="37" s="1"/>
  <c r="DU510" i="37"/>
  <c r="GE510" i="37" s="1"/>
  <c r="CY510" i="37"/>
  <c r="GC510" i="37" s="1"/>
  <c r="EF510" i="37"/>
  <c r="FM510" i="37"/>
  <c r="GJ344" i="37"/>
  <c r="FB344" i="37"/>
  <c r="GH344" i="37" s="1"/>
  <c r="CY344" i="37"/>
  <c r="GC344" i="37" s="1"/>
  <c r="DU344" i="37"/>
  <c r="GE344" i="37" s="1"/>
  <c r="FM344" i="37"/>
  <c r="FY344" i="37" s="1"/>
  <c r="FZ344" i="37" s="1"/>
  <c r="GJ204" i="37"/>
  <c r="GC204" i="37"/>
  <c r="GK204" i="37" s="1"/>
  <c r="EF130" i="37"/>
  <c r="GF130" i="37" s="1"/>
  <c r="FB130" i="37"/>
  <c r="GH130" i="37" s="1"/>
  <c r="DU130" i="37"/>
  <c r="FM130" i="37"/>
  <c r="FY130" i="37" s="1"/>
  <c r="FZ130" i="37" s="1"/>
  <c r="EQ130" i="37"/>
  <c r="GG130" i="37" s="1"/>
  <c r="GE130" i="37"/>
  <c r="GJ130" i="37"/>
  <c r="GI130" i="37"/>
  <c r="GJ122" i="37"/>
  <c r="GE122" i="37"/>
  <c r="GJ108" i="37"/>
  <c r="GG108" i="37"/>
  <c r="GK108" i="37" s="1"/>
  <c r="GF197" i="37"/>
  <c r="GB197" i="37"/>
  <c r="CN78" i="37"/>
  <c r="GB78" i="37" s="1"/>
  <c r="CY78" i="37"/>
  <c r="GC78" i="37" s="1"/>
  <c r="FB78" i="37"/>
  <c r="EQ78" i="37"/>
  <c r="GG78" i="37" s="1"/>
  <c r="GA319" i="37"/>
  <c r="GK319" i="37" s="1"/>
  <c r="FA392" i="37"/>
  <c r="CX392" i="37"/>
  <c r="BQ392" i="37"/>
  <c r="EE392" i="37"/>
  <c r="DT392" i="37"/>
  <c r="BQ409" i="37"/>
  <c r="FA409" i="37"/>
  <c r="CX409" i="37"/>
  <c r="EE409" i="37"/>
  <c r="DT409" i="37"/>
  <c r="EE412" i="37"/>
  <c r="CX412" i="37"/>
  <c r="BQ412" i="37"/>
  <c r="FD580" i="37"/>
  <c r="FF580" i="37"/>
  <c r="FH580" i="37"/>
  <c r="FJ580" i="37"/>
  <c r="GC261" i="37"/>
  <c r="CT580" i="37"/>
  <c r="FY261" i="37"/>
  <c r="FZ261" i="37" s="1"/>
  <c r="CY267" i="37"/>
  <c r="EF267" i="37"/>
  <c r="FY267" i="37" s="1"/>
  <c r="FZ267" i="37" s="1"/>
  <c r="CY269" i="37"/>
  <c r="GC269" i="37" s="1"/>
  <c r="FB269" i="37"/>
  <c r="GH269" i="37" s="1"/>
  <c r="CY275" i="37"/>
  <c r="GC275" i="37" s="1"/>
  <c r="DJ275" i="37"/>
  <c r="GD275" i="37" s="1"/>
  <c r="FM275" i="37"/>
  <c r="FY275" i="37" s="1"/>
  <c r="FZ275" i="37" s="1"/>
  <c r="BQ388" i="37"/>
  <c r="EE388" i="37"/>
  <c r="FL388" i="37"/>
  <c r="DT388" i="37"/>
  <c r="CX388" i="37"/>
  <c r="EE391" i="37"/>
  <c r="BQ391" i="37"/>
  <c r="CX391" i="37"/>
  <c r="FA395" i="37"/>
  <c r="BQ395" i="37"/>
  <c r="EE395" i="37"/>
  <c r="CX395" i="37"/>
  <c r="EE399" i="37"/>
  <c r="CX399" i="37"/>
  <c r="BQ399" i="37"/>
  <c r="FL399" i="37"/>
  <c r="DT399" i="37"/>
  <c r="BQ425" i="37"/>
  <c r="CX425" i="37"/>
  <c r="EE425" i="37"/>
  <c r="EP425" i="37"/>
  <c r="BQ450" i="37"/>
  <c r="FM450" i="37" s="1"/>
  <c r="FY450" i="37" s="1"/>
  <c r="FZ450" i="37" s="1"/>
  <c r="FL450" i="37"/>
  <c r="GJ450" i="37" s="1"/>
  <c r="GA450" i="37"/>
  <c r="FH450" i="37"/>
  <c r="FG450" i="37"/>
  <c r="FF450" i="37"/>
  <c r="FE450" i="37"/>
  <c r="FD450" i="37"/>
  <c r="FJ450" i="37"/>
  <c r="FI450" i="37"/>
  <c r="BQ464" i="37"/>
  <c r="FL464" i="37"/>
  <c r="EE464" i="37"/>
  <c r="FA464" i="37"/>
  <c r="FH498" i="37"/>
  <c r="FG498" i="37"/>
  <c r="CP498" i="37"/>
  <c r="FF498" i="37"/>
  <c r="CR498" i="37"/>
  <c r="FD498" i="37"/>
  <c r="CT498" i="37"/>
  <c r="CU498" i="37"/>
  <c r="FI498" i="37"/>
  <c r="CS498" i="37"/>
  <c r="EU473" i="37"/>
  <c r="FI473" i="37"/>
  <c r="FH473" i="37"/>
  <c r="ET473" i="37"/>
  <c r="FG473" i="37"/>
  <c r="EV473" i="37"/>
  <c r="EW473" i="37"/>
  <c r="ES473" i="37"/>
  <c r="FE473" i="37"/>
  <c r="FD473" i="37"/>
  <c r="EX473" i="37"/>
  <c r="FF473" i="37"/>
  <c r="GC453" i="37"/>
  <c r="GK453" i="37" s="1"/>
  <c r="ES548" i="37"/>
  <c r="DW548" i="37"/>
  <c r="FC548" i="37"/>
  <c r="DV548" i="37"/>
  <c r="ER548" i="37"/>
  <c r="FI548" i="37"/>
  <c r="FD548" i="37"/>
  <c r="EB548" i="37"/>
  <c r="EX548" i="37"/>
  <c r="EU548" i="37"/>
  <c r="DY548" i="37"/>
  <c r="FG548" i="37"/>
  <c r="FF548" i="37"/>
  <c r="DZ548" i="37"/>
  <c r="EV548" i="37"/>
  <c r="FE548" i="37"/>
  <c r="DX548" i="37"/>
  <c r="DX583" i="37" s="1"/>
  <c r="ET548" i="37"/>
  <c r="EU476" i="37"/>
  <c r="CT476" i="37"/>
  <c r="EZ476" i="37"/>
  <c r="ER476" i="37"/>
  <c r="CO476" i="37"/>
  <c r="CW476" i="37"/>
  <c r="CW582" i="37" s="1"/>
  <c r="CP476" i="37"/>
  <c r="EW476" i="37"/>
  <c r="ES476" i="37"/>
  <c r="EX476" i="37"/>
  <c r="CU476" i="37"/>
  <c r="EV476" i="37"/>
  <c r="CR476" i="37"/>
  <c r="CS476" i="37"/>
  <c r="GH471" i="37"/>
  <c r="GK471" i="37" s="1"/>
  <c r="GH447" i="37"/>
  <c r="GK447" i="37" s="1"/>
  <c r="FY371" i="37"/>
  <c r="FZ371" i="37" s="1"/>
  <c r="GC371" i="37"/>
  <c r="GI371" i="37"/>
  <c r="GB371" i="37"/>
  <c r="FB365" i="37"/>
  <c r="CY365" i="37"/>
  <c r="GC365" i="37" s="1"/>
  <c r="GK365" i="37" s="1"/>
  <c r="FM348" i="37"/>
  <c r="FY348" i="37" s="1"/>
  <c r="FZ348" i="37" s="1"/>
  <c r="CY348" i="37"/>
  <c r="GB299" i="37"/>
  <c r="GK299" i="37" s="1"/>
  <c r="CI580" i="37"/>
  <c r="FX378" i="37"/>
  <c r="BQ378" i="37"/>
  <c r="FB378" i="37" s="1"/>
  <c r="FA378" i="37"/>
  <c r="FN336" i="37"/>
  <c r="FT336" i="37"/>
  <c r="FS336" i="37"/>
  <c r="BQ336" i="37"/>
  <c r="FA336" i="37"/>
  <c r="DT336" i="37"/>
  <c r="EU208" i="37"/>
  <c r="EZ208" i="37"/>
  <c r="EW208" i="37"/>
  <c r="EX208" i="37"/>
  <c r="ET208" i="37"/>
  <c r="EV208" i="37"/>
  <c r="ES208" i="37"/>
  <c r="FU153" i="37"/>
  <c r="FS153" i="37"/>
  <c r="FP153" i="37"/>
  <c r="FX153" i="37" s="1"/>
  <c r="FY153" i="37" s="1"/>
  <c r="FZ153" i="37" s="1"/>
  <c r="BQ153" i="37"/>
  <c r="FM153" i="37" s="1"/>
  <c r="FL153" i="37"/>
  <c r="EN186" i="37"/>
  <c r="EJ186" i="37"/>
  <c r="EO186" i="37"/>
  <c r="EI186" i="37"/>
  <c r="EL186" i="37"/>
  <c r="EH186" i="37"/>
  <c r="EK186" i="37"/>
  <c r="BQ186" i="37"/>
  <c r="EQ186" i="37" s="1"/>
  <c r="EP186" i="37"/>
  <c r="EU150" i="37"/>
  <c r="EV150" i="37"/>
  <c r="ET150" i="37"/>
  <c r="EO150" i="37"/>
  <c r="EL150" i="37"/>
  <c r="EK150" i="37"/>
  <c r="EW150" i="37"/>
  <c r="ES150" i="37"/>
  <c r="EZ150" i="37"/>
  <c r="EJ150" i="37"/>
  <c r="EI150" i="37"/>
  <c r="EH150" i="37"/>
  <c r="BQ150" i="37"/>
  <c r="EP150" i="37"/>
  <c r="FA150" i="37"/>
  <c r="GJ150" i="37" s="1"/>
  <c r="AX5" i="37"/>
  <c r="AW5" i="37"/>
  <c r="AW578" i="37" s="1"/>
  <c r="AU578" i="37"/>
  <c r="FW578" i="37"/>
  <c r="FX65" i="37"/>
  <c r="FH65" i="37"/>
  <c r="EJ65" i="37"/>
  <c r="CT65" i="37"/>
  <c r="FG65" i="37"/>
  <c r="CS65" i="37"/>
  <c r="FF65" i="37"/>
  <c r="EL65" i="37"/>
  <c r="EH65" i="37"/>
  <c r="EK65" i="37"/>
  <c r="CP65" i="37"/>
  <c r="FD65" i="37"/>
  <c r="CR65" i="37"/>
  <c r="FX109" i="37"/>
  <c r="FY269" i="37"/>
  <c r="FZ269" i="37" s="1"/>
  <c r="FL114" i="37"/>
  <c r="BQ114" i="37"/>
  <c r="EP114" i="37"/>
  <c r="EU100" i="37"/>
  <c r="CH100" i="37"/>
  <c r="CH579" i="37" s="1"/>
  <c r="EV100" i="37"/>
  <c r="CF100" i="37"/>
  <c r="EB100" i="37"/>
  <c r="EX100" i="37"/>
  <c r="FI100" i="37"/>
  <c r="FI579" i="37" s="1"/>
  <c r="FG100" i="37"/>
  <c r="DY100" i="37"/>
  <c r="DZ100" i="37"/>
  <c r="CG100" i="37"/>
  <c r="CG579" i="37" s="1"/>
  <c r="CJ100" i="37"/>
  <c r="CJ579" i="37" s="1"/>
  <c r="DX100" i="37"/>
  <c r="ET100" i="37"/>
  <c r="FF100" i="37"/>
  <c r="FE100" i="37"/>
  <c r="FS579" i="37"/>
  <c r="FU579" i="37"/>
  <c r="FX100" i="37"/>
  <c r="FN579" i="37"/>
  <c r="FV579" i="37"/>
  <c r="EU404" i="37"/>
  <c r="DY404" i="37"/>
  <c r="DV404" i="37"/>
  <c r="ER404" i="37"/>
  <c r="FF404" i="37"/>
  <c r="EX404" i="37"/>
  <c r="FD404" i="37"/>
  <c r="FC404" i="37"/>
  <c r="CU404" i="37"/>
  <c r="CS404" i="37"/>
  <c r="ES404" i="37"/>
  <c r="DW404" i="37"/>
  <c r="DZ404" i="37"/>
  <c r="EV404" i="37"/>
  <c r="FI404" i="37"/>
  <c r="CP404" i="37"/>
  <c r="FG404" i="37"/>
  <c r="EB404" i="37"/>
  <c r="CO404" i="37"/>
  <c r="CR404" i="37"/>
  <c r="FQ224" i="37"/>
  <c r="FQ579" i="37" s="1"/>
  <c r="FP224" i="37"/>
  <c r="FP579" i="37" s="1"/>
  <c r="FR224" i="37"/>
  <c r="FR579" i="37" s="1"/>
  <c r="DW224" i="37"/>
  <c r="DZ224" i="37"/>
  <c r="DX224" i="37"/>
  <c r="DY224" i="37"/>
  <c r="ED224" i="37"/>
  <c r="EB224" i="37"/>
  <c r="GF224" i="37" s="1"/>
  <c r="GK224" i="37" s="1"/>
  <c r="EC224" i="37"/>
  <c r="BQ16" i="37"/>
  <c r="DS16" i="37"/>
  <c r="DR16" i="37"/>
  <c r="DR578" i="37" s="1"/>
  <c r="CK16" i="37"/>
  <c r="CI16" i="37"/>
  <c r="DP16" i="37"/>
  <c r="DN16" i="37"/>
  <c r="CG16" i="37"/>
  <c r="CL16" i="37"/>
  <c r="BV16" i="37"/>
  <c r="CR16" i="37"/>
  <c r="CA16" i="37"/>
  <c r="CW16" i="37"/>
  <c r="CR18" i="37"/>
  <c r="FF18" i="37"/>
  <c r="EU18" i="37"/>
  <c r="EV18" i="37"/>
  <c r="FG18" i="37"/>
  <c r="CS18" i="37"/>
  <c r="CH25" i="37"/>
  <c r="CI25" i="37"/>
  <c r="FG25" i="37"/>
  <c r="FF25" i="37"/>
  <c r="EJ25" i="37"/>
  <c r="EL25" i="37"/>
  <c r="CR25" i="37"/>
  <c r="CS25" i="37"/>
  <c r="CK25" i="37"/>
  <c r="CG25" i="37"/>
  <c r="FH25" i="37"/>
  <c r="FJ25" i="37"/>
  <c r="EN25" i="37"/>
  <c r="EK25" i="37"/>
  <c r="CT25" i="37"/>
  <c r="CV25" i="37"/>
  <c r="DW101" i="37"/>
  <c r="DW579" i="37" s="1"/>
  <c r="FJ101" i="37"/>
  <c r="FJ579" i="37" s="1"/>
  <c r="DL101" i="37"/>
  <c r="DL579" i="37" s="1"/>
  <c r="CR101" i="37"/>
  <c r="DR101" i="37"/>
  <c r="EH101" i="37"/>
  <c r="EJ101" i="37"/>
  <c r="DY101" i="37"/>
  <c r="EC101" i="37"/>
  <c r="FF101" i="37"/>
  <c r="CV101" i="37"/>
  <c r="FD101" i="37"/>
  <c r="DN101" i="37"/>
  <c r="DN579" i="37" s="1"/>
  <c r="CP101" i="37"/>
  <c r="EN101" i="37"/>
  <c r="BQ101" i="37"/>
  <c r="DT101" i="37"/>
  <c r="CX101" i="37"/>
  <c r="EE101" i="37"/>
  <c r="FL101" i="37"/>
  <c r="EP101" i="37"/>
  <c r="BG40" i="37"/>
  <c r="BH40" i="37"/>
  <c r="BE40" i="37"/>
  <c r="BK40" i="37"/>
  <c r="BC40" i="37"/>
  <c r="DB578" i="37"/>
  <c r="BJ23" i="37"/>
  <c r="BG23" i="37"/>
  <c r="BC23" i="37"/>
  <c r="ES65" i="37"/>
  <c r="EV65" i="37"/>
  <c r="FA65" i="37"/>
  <c r="AH387" i="37"/>
  <c r="FW387" i="37"/>
  <c r="AU387" i="37"/>
  <c r="AN582" i="37"/>
  <c r="AH570" i="37"/>
  <c r="GV570" i="37" s="1"/>
  <c r="FW570" i="37"/>
  <c r="FX570" i="37" s="1"/>
  <c r="AU570" i="37"/>
  <c r="AU583" i="37" s="1"/>
  <c r="BL10" i="36"/>
  <c r="AE88" i="36"/>
  <c r="BG85" i="36"/>
  <c r="AH88" i="36"/>
  <c r="BJ85" i="36"/>
  <c r="BJ10" i="36" s="1"/>
  <c r="C16" i="30"/>
  <c r="BF99" i="30"/>
  <c r="AT10" i="30"/>
  <c r="AT10" i="36"/>
  <c r="O34" i="30"/>
  <c r="O36" i="30" s="1"/>
  <c r="D26" i="30"/>
  <c r="AN115" i="30"/>
  <c r="Q106" i="30"/>
  <c r="Q108" i="30" s="1"/>
  <c r="AE52" i="30"/>
  <c r="BG49" i="30"/>
  <c r="BT27" i="30"/>
  <c r="BT25" i="30"/>
  <c r="BG25" i="30" s="1"/>
  <c r="AE25" i="30" s="1"/>
  <c r="BT18" i="30"/>
  <c r="BG18" i="30" s="1"/>
  <c r="BT26" i="30"/>
  <c r="BG26" i="30" s="1"/>
  <c r="AE26" i="30" s="1"/>
  <c r="P17" i="30" s="1"/>
  <c r="P19" i="30" s="1"/>
  <c r="P28" i="30" s="1"/>
  <c r="BT21" i="30"/>
  <c r="BG21" i="30" s="1"/>
  <c r="AE21" i="30" s="1"/>
  <c r="BT23" i="30"/>
  <c r="BG23" i="30" s="1"/>
  <c r="AE23" i="30" s="1"/>
  <c r="BT20" i="30"/>
  <c r="BG20" i="30" s="1"/>
  <c r="BT24" i="30"/>
  <c r="BG24" i="30" s="1"/>
  <c r="AE24" i="30" s="1"/>
  <c r="BT22" i="30"/>
  <c r="BG22" i="30" s="1"/>
  <c r="AE22" i="30" s="1"/>
  <c r="BT19" i="30"/>
  <c r="BV42" i="36"/>
  <c r="BI42" i="36" s="1"/>
  <c r="AG42" i="36" s="1"/>
  <c r="BV39" i="36"/>
  <c r="BI39" i="36" s="1"/>
  <c r="AG39" i="36" s="1"/>
  <c r="BV43" i="36"/>
  <c r="BI43" i="36" s="1"/>
  <c r="AG43" i="36" s="1"/>
  <c r="P34" i="36" s="1"/>
  <c r="P36" i="36" s="1"/>
  <c r="P45" i="36" s="1"/>
  <c r="BV37" i="36"/>
  <c r="BI37" i="36" s="1"/>
  <c r="AG37" i="36" s="1"/>
  <c r="BV44" i="36"/>
  <c r="BI44" i="36" s="1"/>
  <c r="AG44" i="36" s="1"/>
  <c r="BV41" i="36"/>
  <c r="BI41" i="36" s="1"/>
  <c r="AG41" i="36" s="1"/>
  <c r="BV35" i="36"/>
  <c r="BI35" i="36" s="1"/>
  <c r="BV40" i="36"/>
  <c r="BI40" i="36" s="1"/>
  <c r="AG40" i="36" s="1"/>
  <c r="O34" i="36" s="1"/>
  <c r="O36" i="36" s="1"/>
  <c r="BV36" i="36"/>
  <c r="BI36" i="36" s="1"/>
  <c r="AG36" i="36" s="1"/>
  <c r="BV78" i="30"/>
  <c r="BI78" i="30" s="1"/>
  <c r="AG78" i="30" s="1"/>
  <c r="BV77" i="30"/>
  <c r="BI77" i="30" s="1"/>
  <c r="AG77" i="30" s="1"/>
  <c r="BV75" i="30"/>
  <c r="BI75" i="30" s="1"/>
  <c r="AG75" i="30" s="1"/>
  <c r="BV72" i="30"/>
  <c r="BI72" i="30" s="1"/>
  <c r="AG72" i="30" s="1"/>
  <c r="BV70" i="30"/>
  <c r="BI70" i="30" s="1"/>
  <c r="BV79" i="30"/>
  <c r="BI79" i="30" s="1"/>
  <c r="AG79" i="30" s="1"/>
  <c r="BV74" i="30"/>
  <c r="BI74" i="30" s="1"/>
  <c r="AG74" i="30" s="1"/>
  <c r="BV76" i="30"/>
  <c r="BI76" i="30" s="1"/>
  <c r="AG76" i="30" s="1"/>
  <c r="BV73" i="30"/>
  <c r="BV71" i="30"/>
  <c r="BI71" i="30" s="1"/>
  <c r="BT95" i="30"/>
  <c r="BG95" i="30" s="1"/>
  <c r="AE95" i="30" s="1"/>
  <c r="BT94" i="30"/>
  <c r="BG94" i="30" s="1"/>
  <c r="AE94" i="30" s="1"/>
  <c r="BT96" i="30"/>
  <c r="BG96" i="30" s="1"/>
  <c r="AE96" i="30" s="1"/>
  <c r="P88" i="30" s="1"/>
  <c r="P90" i="30" s="1"/>
  <c r="P99" i="30" s="1"/>
  <c r="BT90" i="30"/>
  <c r="BG90" i="30" s="1"/>
  <c r="BT88" i="30"/>
  <c r="BG88" i="30" s="1"/>
  <c r="BT97" i="30"/>
  <c r="BT91" i="30"/>
  <c r="BG91" i="30" s="1"/>
  <c r="AE91" i="30" s="1"/>
  <c r="BT89" i="30"/>
  <c r="BT92" i="30"/>
  <c r="BG92" i="30" s="1"/>
  <c r="AE92" i="30" s="1"/>
  <c r="BT93" i="30"/>
  <c r="BG93" i="30" s="1"/>
  <c r="AE93" i="30" s="1"/>
  <c r="O88" i="30" s="1"/>
  <c r="O90" i="30" s="1"/>
  <c r="AT9" i="30"/>
  <c r="AT9" i="36"/>
  <c r="AU40" i="36"/>
  <c r="AU35" i="36"/>
  <c r="AU44" i="36"/>
  <c r="AU36" i="36"/>
  <c r="AU38" i="36"/>
  <c r="AU42" i="36"/>
  <c r="AU43" i="36"/>
  <c r="AU39" i="36"/>
  <c r="AU41" i="36"/>
  <c r="G47" i="36"/>
  <c r="C26" i="36"/>
  <c r="D26" i="36" s="1"/>
  <c r="D48" i="36"/>
  <c r="I48" i="36" s="1"/>
  <c r="I43" i="36"/>
  <c r="GI519" i="37"/>
  <c r="GK519" i="37" s="1"/>
  <c r="GF98" i="37"/>
  <c r="GC98" i="37"/>
  <c r="FY379" i="37"/>
  <c r="GK524" i="37"/>
  <c r="GI492" i="37"/>
  <c r="GK492" i="37" s="1"/>
  <c r="FY211" i="37"/>
  <c r="FZ211" i="37" s="1"/>
  <c r="FY311" i="37"/>
  <c r="FY38" i="37"/>
  <c r="FZ38" i="37" s="1"/>
  <c r="GI38" i="37"/>
  <c r="GK38" i="37" s="1"/>
  <c r="GF505" i="37"/>
  <c r="GK505" i="37" s="1"/>
  <c r="GH222" i="37"/>
  <c r="GG139" i="37"/>
  <c r="GK139" i="37" s="1"/>
  <c r="GI380" i="37"/>
  <c r="FY567" i="37"/>
  <c r="FZ567" i="37" s="1"/>
  <c r="E63" i="36"/>
  <c r="D31" i="36" s="1"/>
  <c r="D69" i="36"/>
  <c r="E69" i="36" s="1"/>
  <c r="D37" i="36" s="1"/>
  <c r="G44" i="36"/>
  <c r="C23" i="36"/>
  <c r="D23" i="36" s="1"/>
  <c r="F48" i="30"/>
  <c r="C27" i="30" s="1"/>
  <c r="D27" i="30" s="1"/>
  <c r="G42" i="30"/>
  <c r="G48" i="30" s="1"/>
  <c r="C21" i="30"/>
  <c r="D21" i="30" s="1"/>
  <c r="GI573" i="37"/>
  <c r="GK573" i="37" s="1"/>
  <c r="FY87" i="37"/>
  <c r="FZ87" i="37" s="1"/>
  <c r="GI292" i="37"/>
  <c r="GK292" i="37" s="1"/>
  <c r="GI291" i="37"/>
  <c r="GK291" i="37" s="1"/>
  <c r="GG583" i="37"/>
  <c r="GK439" i="37"/>
  <c r="GI553" i="37"/>
  <c r="GK553" i="37" s="1"/>
  <c r="GI494" i="37"/>
  <c r="GK494" i="37" s="1"/>
  <c r="GH509" i="37"/>
  <c r="GK509" i="37" s="1"/>
  <c r="FY499" i="37"/>
  <c r="GI433" i="37"/>
  <c r="GK433" i="37" s="1"/>
  <c r="DJ459" i="37"/>
  <c r="GD459" i="37" s="1"/>
  <c r="FB459" i="37"/>
  <c r="EF459" i="37"/>
  <c r="GF459" i="37" s="1"/>
  <c r="CY459" i="37"/>
  <c r="GC459" i="37" s="1"/>
  <c r="GJ347" i="37"/>
  <c r="GI347" i="37"/>
  <c r="GH347" i="37"/>
  <c r="GK347" i="37" s="1"/>
  <c r="FY7" i="37"/>
  <c r="FZ7" i="37" s="1"/>
  <c r="EQ144" i="37"/>
  <c r="GG144" i="37" s="1"/>
  <c r="FB144" i="37"/>
  <c r="DU132" i="37"/>
  <c r="FY132" i="37" s="1"/>
  <c r="FZ132" i="37" s="1"/>
  <c r="EQ132" i="37"/>
  <c r="GG132" i="37" s="1"/>
  <c r="GG124" i="37"/>
  <c r="GJ124" i="37"/>
  <c r="GI124" i="37"/>
  <c r="GG167" i="37"/>
  <c r="GJ167" i="37"/>
  <c r="GH167" i="37"/>
  <c r="EQ50" i="37"/>
  <c r="GG50" i="37" s="1"/>
  <c r="FB50" i="37"/>
  <c r="FY50" i="37" s="1"/>
  <c r="FZ50" i="37" s="1"/>
  <c r="CM30" i="37"/>
  <c r="EP30" i="37"/>
  <c r="BQ30" i="37"/>
  <c r="EE30" i="37"/>
  <c r="GJ30" i="37" s="1"/>
  <c r="FA402" i="37"/>
  <c r="CX402" i="37"/>
  <c r="BQ402" i="37"/>
  <c r="EE402" i="37"/>
  <c r="FL402" i="37"/>
  <c r="BQ411" i="37"/>
  <c r="FA411" i="37"/>
  <c r="CX411" i="37"/>
  <c r="EE411" i="37"/>
  <c r="DI411" i="37"/>
  <c r="DT411" i="37"/>
  <c r="BQ428" i="37"/>
  <c r="FL428" i="37"/>
  <c r="EE428" i="37"/>
  <c r="FS580" i="37"/>
  <c r="GH262" i="37"/>
  <c r="FA580" i="37"/>
  <c r="FM264" i="37"/>
  <c r="FY264" i="37" s="1"/>
  <c r="FZ264" i="37" s="1"/>
  <c r="EQ264" i="37"/>
  <c r="GG264" i="37" s="1"/>
  <c r="FB264" i="37"/>
  <c r="GH264" i="37" s="1"/>
  <c r="GI264" i="37"/>
  <c r="FM266" i="37"/>
  <c r="GI266" i="37" s="1"/>
  <c r="CY266" i="37"/>
  <c r="GC266" i="37" s="1"/>
  <c r="FY272" i="37"/>
  <c r="FZ272" i="37" s="1"/>
  <c r="CY276" i="37"/>
  <c r="FM276" i="37"/>
  <c r="FY276" i="37" s="1"/>
  <c r="FZ276" i="37" s="1"/>
  <c r="FB276" i="37"/>
  <c r="GH276" i="37" s="1"/>
  <c r="GC276" i="37"/>
  <c r="DI390" i="37"/>
  <c r="EE390" i="37"/>
  <c r="FL390" i="37"/>
  <c r="BQ390" i="37"/>
  <c r="FA390" i="37"/>
  <c r="CX390" i="37"/>
  <c r="BQ397" i="37"/>
  <c r="FA397" i="37"/>
  <c r="CX397" i="37"/>
  <c r="EE397" i="37"/>
  <c r="FL397" i="37"/>
  <c r="BQ401" i="37"/>
  <c r="FA401" i="37"/>
  <c r="FL401" i="37"/>
  <c r="EE401" i="37"/>
  <c r="CM401" i="37"/>
  <c r="DT401" i="37"/>
  <c r="CX401" i="37"/>
  <c r="EE420" i="37"/>
  <c r="CX420" i="37"/>
  <c r="FL420" i="37"/>
  <c r="BQ420" i="37"/>
  <c r="BQ431" i="37"/>
  <c r="FL431" i="37"/>
  <c r="CX431" i="37"/>
  <c r="DT431" i="37"/>
  <c r="FL461" i="37"/>
  <c r="FA461" i="37"/>
  <c r="CX461" i="37"/>
  <c r="BQ461" i="37"/>
  <c r="GH574" i="37"/>
  <c r="GE574" i="37"/>
  <c r="GE530" i="37"/>
  <c r="GC530" i="37"/>
  <c r="GC455" i="37"/>
  <c r="GJ455" i="37"/>
  <c r="GH455" i="37"/>
  <c r="FB210" i="37"/>
  <c r="DU210" i="37"/>
  <c r="EF210" i="37"/>
  <c r="EF200" i="37"/>
  <c r="GF200" i="37" s="1"/>
  <c r="GK200" i="37" s="1"/>
  <c r="FB200" i="37"/>
  <c r="GJ200" i="37"/>
  <c r="GH200" i="37"/>
  <c r="EQ134" i="37"/>
  <c r="GG134" i="37" s="1"/>
  <c r="GK134" i="37" s="1"/>
  <c r="FM134" i="37"/>
  <c r="FY134" i="37" s="1"/>
  <c r="FZ134" i="37" s="1"/>
  <c r="GJ134" i="37"/>
  <c r="GI134" i="37"/>
  <c r="GG165" i="37"/>
  <c r="GJ165" i="37"/>
  <c r="GF165" i="37"/>
  <c r="GK165" i="37" s="1"/>
  <c r="DU113" i="37"/>
  <c r="EQ113" i="37"/>
  <c r="GG113" i="37" s="1"/>
  <c r="CY113" i="37"/>
  <c r="GC113" i="37" s="1"/>
  <c r="GH107" i="37"/>
  <c r="GG107" i="37"/>
  <c r="GB107" i="37"/>
  <c r="CW580" i="37"/>
  <c r="GC267" i="37"/>
  <c r="GC271" i="37"/>
  <c r="DI580" i="37"/>
  <c r="FM273" i="37"/>
  <c r="DJ273" i="37"/>
  <c r="GD273" i="37" s="1"/>
  <c r="CY273" i="37"/>
  <c r="FB273" i="37"/>
  <c r="FY273" i="37" s="1"/>
  <c r="FZ273" i="37" s="1"/>
  <c r="EQ273" i="37"/>
  <c r="GG273" i="37" s="1"/>
  <c r="GH273" i="37"/>
  <c r="GI273" i="37"/>
  <c r="GC273" i="37"/>
  <c r="GI277" i="37"/>
  <c r="GK277" i="37" s="1"/>
  <c r="CN279" i="37"/>
  <c r="CN580" i="37" s="1"/>
  <c r="FM279" i="37"/>
  <c r="FY279" i="37" s="1"/>
  <c r="FZ279" i="37" s="1"/>
  <c r="EQ279" i="37"/>
  <c r="GG279" i="37"/>
  <c r="CX498" i="37"/>
  <c r="BQ498" i="37"/>
  <c r="FL498" i="37"/>
  <c r="AX479" i="37"/>
  <c r="AW479" i="37"/>
  <c r="AW473" i="37"/>
  <c r="AX473" i="37"/>
  <c r="FB469" i="37"/>
  <c r="GH469" i="37" s="1"/>
  <c r="FM469" i="37"/>
  <c r="GI469" i="37" s="1"/>
  <c r="CY469" i="37"/>
  <c r="GC469" i="37" s="1"/>
  <c r="GK469" i="37" s="1"/>
  <c r="EF469" i="37"/>
  <c r="GF469" i="37" s="1"/>
  <c r="FY469" i="37"/>
  <c r="FZ469" i="37" s="1"/>
  <c r="GE342" i="37"/>
  <c r="GK342" i="37" s="1"/>
  <c r="EP581" i="37"/>
  <c r="GG340" i="37"/>
  <c r="DJ375" i="37"/>
  <c r="GD375" i="37" s="1"/>
  <c r="FM375" i="37"/>
  <c r="GI375" i="37" s="1"/>
  <c r="EF375" i="37"/>
  <c r="GF375" i="37" s="1"/>
  <c r="FB375" i="37"/>
  <c r="GH375" i="37" s="1"/>
  <c r="CN356" i="37"/>
  <c r="GB356" i="37" s="1"/>
  <c r="FB356" i="37"/>
  <c r="AW549" i="37"/>
  <c r="AX549" i="37"/>
  <c r="FX546" i="37"/>
  <c r="FW583" i="37"/>
  <c r="GV546" i="37"/>
  <c r="GV583" i="37" s="1"/>
  <c r="AH583" i="37"/>
  <c r="GF371" i="37"/>
  <c r="GG371" i="37"/>
  <c r="DJ369" i="37"/>
  <c r="GD369" i="37" s="1"/>
  <c r="FB369" i="37"/>
  <c r="GH369" i="37" s="1"/>
  <c r="FM369" i="37"/>
  <c r="FY369" i="37" s="1"/>
  <c r="FZ369" i="37" s="1"/>
  <c r="CY369" i="37"/>
  <c r="CN369" i="37"/>
  <c r="GB369" i="37" s="1"/>
  <c r="GK369" i="37" s="1"/>
  <c r="GC369" i="37"/>
  <c r="GI369" i="37"/>
  <c r="EE581" i="37"/>
  <c r="GD367" i="37"/>
  <c r="GC367" i="37"/>
  <c r="GH365" i="37"/>
  <c r="GH357" i="37"/>
  <c r="EQ353" i="37"/>
  <c r="FB353" i="37"/>
  <c r="GH353" i="37" s="1"/>
  <c r="FM353" i="37"/>
  <c r="FY353" i="37" s="1"/>
  <c r="FZ353" i="37" s="1"/>
  <c r="GG353" i="37"/>
  <c r="GC348" i="37"/>
  <c r="GI348" i="37"/>
  <c r="FX260" i="37"/>
  <c r="FY260" i="37" s="1"/>
  <c r="FZ260" i="37" s="1"/>
  <c r="FO580" i="37"/>
  <c r="CP580" i="37"/>
  <c r="FX12" i="37"/>
  <c r="FY12" i="37" s="1"/>
  <c r="FZ12" i="37" s="1"/>
  <c r="GH12" i="37"/>
  <c r="GC11" i="37"/>
  <c r="GK11" i="37" s="1"/>
  <c r="FR338" i="37"/>
  <c r="FX338" i="37"/>
  <c r="FY338" i="37" s="1"/>
  <c r="FZ338" i="37" s="1"/>
  <c r="GK37" i="37"/>
  <c r="CM52" i="37"/>
  <c r="CX52" i="37"/>
  <c r="FL52" i="37"/>
  <c r="BQ52" i="37"/>
  <c r="FA52" i="37"/>
  <c r="CU52" i="37"/>
  <c r="EU52" i="37"/>
  <c r="CI52" i="37"/>
  <c r="EV52" i="37"/>
  <c r="EX52" i="37"/>
  <c r="CR52" i="37"/>
  <c r="FF52" i="37"/>
  <c r="FH52" i="37"/>
  <c r="CT52" i="37"/>
  <c r="FG52" i="37"/>
  <c r="EW52" i="37"/>
  <c r="CG52" i="37"/>
  <c r="CH52" i="37"/>
  <c r="CJ52" i="37"/>
  <c r="CS52" i="37"/>
  <c r="FI52" i="37"/>
  <c r="FX52" i="37"/>
  <c r="EE184" i="37"/>
  <c r="FL184" i="37"/>
  <c r="EP184" i="37"/>
  <c r="BQ184" i="37"/>
  <c r="BQ151" i="37"/>
  <c r="EE151" i="37"/>
  <c r="EP151" i="37"/>
  <c r="CX151" i="37"/>
  <c r="FL67" i="37"/>
  <c r="CM67" i="37"/>
  <c r="EP67" i="37"/>
  <c r="BQ67" i="37"/>
  <c r="AR578" i="37"/>
  <c r="GK10" i="37"/>
  <c r="EM578" i="37"/>
  <c r="BV13" i="37"/>
  <c r="EJ13" i="37"/>
  <c r="CR13" i="37"/>
  <c r="BT13" i="37"/>
  <c r="GA13" i="37" s="1"/>
  <c r="EH13" i="37"/>
  <c r="CP13" i="37"/>
  <c r="AZ15" i="37"/>
  <c r="BA15" i="37"/>
  <c r="CC15" i="37" s="1"/>
  <c r="AY15" i="37"/>
  <c r="CU19" i="37"/>
  <c r="EX19" i="37"/>
  <c r="BY19" i="37"/>
  <c r="FI19" i="37"/>
  <c r="FH19" i="37"/>
  <c r="EW19" i="37"/>
  <c r="CT19" i="37"/>
  <c r="BX19" i="37"/>
  <c r="BT19" i="37"/>
  <c r="FD19" i="37"/>
  <c r="GI19" i="37" s="1"/>
  <c r="ES19" i="37"/>
  <c r="CP19" i="37"/>
  <c r="GA501" i="37"/>
  <c r="GA367" i="37"/>
  <c r="GK270" i="37"/>
  <c r="GK141" i="37"/>
  <c r="GK103" i="37"/>
  <c r="EH5" i="37"/>
  <c r="FA209" i="37"/>
  <c r="DT209" i="37"/>
  <c r="EP209" i="37"/>
  <c r="BQ209" i="37"/>
  <c r="FL209" i="37"/>
  <c r="GJ209" i="37" s="1"/>
  <c r="CT173" i="37"/>
  <c r="CT579" i="37" s="1"/>
  <c r="CP173" i="37"/>
  <c r="EW173" i="37"/>
  <c r="ES173" i="37"/>
  <c r="EV173" i="37"/>
  <c r="CS173" i="37"/>
  <c r="CU173" i="37"/>
  <c r="CU579" i="37" s="1"/>
  <c r="CW173" i="37"/>
  <c r="EU173" i="37"/>
  <c r="EX173" i="37"/>
  <c r="EZ173" i="37"/>
  <c r="CR173" i="37"/>
  <c r="FX173" i="37"/>
  <c r="FX110" i="37"/>
  <c r="FY110" i="37" s="1"/>
  <c r="FZ110" i="37" s="1"/>
  <c r="EW217" i="37"/>
  <c r="EV217" i="37"/>
  <c r="FF217" i="37"/>
  <c r="FD217" i="37"/>
  <c r="FE217" i="37"/>
  <c r="EI217" i="37"/>
  <c r="EK217" i="37"/>
  <c r="EU217" i="37"/>
  <c r="ES217" i="37"/>
  <c r="ET217" i="37"/>
  <c r="FH217" i="37"/>
  <c r="FG217" i="37"/>
  <c r="EL217" i="37"/>
  <c r="EJ217" i="37"/>
  <c r="EH217" i="37"/>
  <c r="BV216" i="37"/>
  <c r="BV579" i="37" s="1"/>
  <c r="CR216" i="37"/>
  <c r="EJ216" i="37"/>
  <c r="EN216" i="37"/>
  <c r="BZ216" i="37"/>
  <c r="BZ579" i="37" s="1"/>
  <c r="CV216" i="37"/>
  <c r="FX59" i="37"/>
  <c r="EW59" i="37"/>
  <c r="ES59" i="37"/>
  <c r="EX59" i="37"/>
  <c r="EZ59" i="37"/>
  <c r="DM59" i="37"/>
  <c r="DN59" i="37"/>
  <c r="DQ59" i="37"/>
  <c r="DQ578" i="37" s="1"/>
  <c r="DP59" i="37"/>
  <c r="EU59" i="37"/>
  <c r="ET59" i="37"/>
  <c r="ER59" i="37"/>
  <c r="DS59" i="37"/>
  <c r="DK59" i="37"/>
  <c r="DK578" i="37" s="1"/>
  <c r="DL59" i="37"/>
  <c r="ES417" i="37"/>
  <c r="DW417" i="37"/>
  <c r="EX417" i="37"/>
  <c r="DN417" i="37"/>
  <c r="DN582" i="37" s="1"/>
  <c r="FF417" i="37"/>
  <c r="DL417" i="37"/>
  <c r="CR417" i="37"/>
  <c r="EU417" i="37"/>
  <c r="DY417" i="37"/>
  <c r="EB417" i="37"/>
  <c r="FD417" i="37"/>
  <c r="CP417" i="37"/>
  <c r="FI417" i="37"/>
  <c r="DQ417" i="37"/>
  <c r="CU417" i="37"/>
  <c r="EU335" i="37"/>
  <c r="EU581" i="37" s="1"/>
  <c r="EW335" i="37"/>
  <c r="ET335" i="37"/>
  <c r="ET581" i="37" s="1"/>
  <c r="FI335" i="37"/>
  <c r="FI581" i="37" s="1"/>
  <c r="FH335" i="37"/>
  <c r="FH581" i="37" s="1"/>
  <c r="DM335" i="37"/>
  <c r="DM581" i="37" s="1"/>
  <c r="FF335" i="37"/>
  <c r="FF581" i="37" s="1"/>
  <c r="DK335" i="37"/>
  <c r="DK581" i="37" s="1"/>
  <c r="DL335" i="37"/>
  <c r="DL581" i="37" s="1"/>
  <c r="ER335" i="37"/>
  <c r="EX335" i="37"/>
  <c r="ES335" i="37"/>
  <c r="FC335" i="37"/>
  <c r="FD335" i="37"/>
  <c r="FD581" i="37" s="1"/>
  <c r="DN335" i="37"/>
  <c r="DN581" i="37" s="1"/>
  <c r="FE335" i="37"/>
  <c r="FE581" i="37" s="1"/>
  <c r="DQ335" i="37"/>
  <c r="DQ581" i="37" s="1"/>
  <c r="DP335" i="37"/>
  <c r="CW22" i="37"/>
  <c r="DZ22" i="37"/>
  <c r="DW22" i="37"/>
  <c r="EO22" i="37"/>
  <c r="CV22" i="37"/>
  <c r="EC22" i="37"/>
  <c r="EJ22" i="37"/>
  <c r="ED22" i="37"/>
  <c r="DY22" i="37"/>
  <c r="CR22" i="37"/>
  <c r="EN22" i="37"/>
  <c r="DT90" i="37"/>
  <c r="EP90" i="37"/>
  <c r="FA90" i="37"/>
  <c r="GJ90" i="37" s="1"/>
  <c r="CX90" i="37"/>
  <c r="BQ90" i="37"/>
  <c r="EU97" i="37"/>
  <c r="DY97" i="37"/>
  <c r="DX97" i="37"/>
  <c r="DX578" i="37" s="1"/>
  <c r="DV97" i="37"/>
  <c r="ED97" i="37"/>
  <c r="EV97" i="37"/>
  <c r="EH97" i="37"/>
  <c r="EO97" i="37"/>
  <c r="EI97" i="37"/>
  <c r="ES97" i="37"/>
  <c r="DW97" i="37"/>
  <c r="ET97" i="37"/>
  <c r="DZ97" i="37"/>
  <c r="ER97" i="37"/>
  <c r="EZ97" i="37"/>
  <c r="EJ97" i="37"/>
  <c r="EK97" i="37"/>
  <c r="EG97" i="37"/>
  <c r="FX125" i="37"/>
  <c r="AV34" i="37"/>
  <c r="AV578" i="37" s="1"/>
  <c r="AX34" i="37"/>
  <c r="BG34" i="37"/>
  <c r="BC34" i="37"/>
  <c r="BJ34" i="37"/>
  <c r="BK34" i="37"/>
  <c r="BH34" i="37"/>
  <c r="BD34" i="37"/>
  <c r="GK29" i="37"/>
  <c r="GJ24" i="37"/>
  <c r="FY32" i="37"/>
  <c r="FZ32" i="37" s="1"/>
  <c r="FB367" i="37"/>
  <c r="GH367" i="37" s="1"/>
  <c r="EP386" i="37"/>
  <c r="EP582" i="37" s="1"/>
  <c r="EL386" i="37"/>
  <c r="EL582" i="37" s="1"/>
  <c r="EH386" i="37"/>
  <c r="EH582" i="37" s="1"/>
  <c r="EO386" i="37"/>
  <c r="EO582" i="37" s="1"/>
  <c r="EG386" i="37"/>
  <c r="EG582" i="37" s="1"/>
  <c r="EI386" i="37"/>
  <c r="EI582" i="37" s="1"/>
  <c r="EM582" i="37"/>
  <c r="EN386" i="37"/>
  <c r="EN582" i="37" s="1"/>
  <c r="EJ386" i="37"/>
  <c r="EJ582" i="37" s="1"/>
  <c r="GG386" i="37"/>
  <c r="EK386" i="37"/>
  <c r="EK582" i="37" s="1"/>
  <c r="EQ386" i="37"/>
  <c r="AX386" i="37"/>
  <c r="AV386" i="37"/>
  <c r="AV582" i="37" s="1"/>
  <c r="AT582" i="37"/>
  <c r="AR582" i="37"/>
  <c r="FP372" i="37"/>
  <c r="FQ372" i="37"/>
  <c r="BP372" i="37"/>
  <c r="FU372" i="37"/>
  <c r="FU581" i="37" s="1"/>
  <c r="BO372" i="37"/>
  <c r="EX498" i="37"/>
  <c r="EW498" i="37"/>
  <c r="FA498" i="37"/>
  <c r="EU498" i="37"/>
  <c r="FY10" i="37"/>
  <c r="FZ10" i="37" s="1"/>
  <c r="GK273" i="37" l="1"/>
  <c r="GK266" i="37"/>
  <c r="GK264" i="37"/>
  <c r="O45" i="36"/>
  <c r="AW60" i="36"/>
  <c r="AW61" i="36"/>
  <c r="AW53" i="36"/>
  <c r="AW56" i="36"/>
  <c r="AW52" i="36"/>
  <c r="BJ13" i="36"/>
  <c r="AW58" i="36"/>
  <c r="AW54" i="36"/>
  <c r="AW55" i="36"/>
  <c r="AW57" i="36"/>
  <c r="AW59" i="36"/>
  <c r="AW38" i="36"/>
  <c r="AW43" i="36"/>
  <c r="AW35" i="36"/>
  <c r="AW37" i="36"/>
  <c r="AW19" i="36"/>
  <c r="AW24" i="36"/>
  <c r="AW27" i="36"/>
  <c r="AW21" i="36"/>
  <c r="AW110" i="36"/>
  <c r="AW88" i="36"/>
  <c r="AW96" i="36"/>
  <c r="AW113" i="36"/>
  <c r="AW97" i="36"/>
  <c r="AW89" i="36"/>
  <c r="AW114" i="36"/>
  <c r="AW92" i="36"/>
  <c r="AW90" i="36"/>
  <c r="AW94" i="36"/>
  <c r="AW78" i="36"/>
  <c r="AW73" i="36"/>
  <c r="AW72" i="36"/>
  <c r="AW71" i="36"/>
  <c r="AW75" i="36"/>
  <c r="AW42" i="36"/>
  <c r="AW40" i="36"/>
  <c r="AW44" i="36"/>
  <c r="AW36" i="36"/>
  <c r="AW41" i="36"/>
  <c r="AW18" i="36"/>
  <c r="AW23" i="36"/>
  <c r="AW26" i="36"/>
  <c r="AW20" i="36"/>
  <c r="AW25" i="36"/>
  <c r="AW93" i="36"/>
  <c r="AW115" i="36"/>
  <c r="AW111" i="36"/>
  <c r="AW95" i="36"/>
  <c r="AW107" i="36"/>
  <c r="AW106" i="36"/>
  <c r="AW109" i="36"/>
  <c r="AW108" i="36"/>
  <c r="AW112" i="36"/>
  <c r="AW91" i="36"/>
  <c r="AW77" i="36"/>
  <c r="AW79" i="36"/>
  <c r="AW70" i="36"/>
  <c r="AW74" i="36"/>
  <c r="AW76" i="36"/>
  <c r="GK269" i="37"/>
  <c r="GK278" i="37"/>
  <c r="AZ97" i="36"/>
  <c r="AZ19" i="36"/>
  <c r="AZ70" i="36"/>
  <c r="AZ79" i="36"/>
  <c r="AZ111" i="36"/>
  <c r="AZ106" i="36"/>
  <c r="AZ76" i="36"/>
  <c r="AZ18" i="36"/>
  <c r="AZ21" i="36"/>
  <c r="AZ107" i="36"/>
  <c r="AZ40" i="36"/>
  <c r="AZ110" i="36"/>
  <c r="AZ59" i="36"/>
  <c r="AZ73" i="36"/>
  <c r="AZ96" i="36"/>
  <c r="AZ27" i="36"/>
  <c r="AZ108" i="36"/>
  <c r="AZ72" i="36"/>
  <c r="AZ24" i="36"/>
  <c r="AZ92" i="36"/>
  <c r="AZ114" i="36"/>
  <c r="AZ22" i="36"/>
  <c r="AZ78" i="36"/>
  <c r="AZ95" i="36"/>
  <c r="AZ56" i="36"/>
  <c r="AZ26" i="36"/>
  <c r="AZ38" i="36"/>
  <c r="AZ112" i="36"/>
  <c r="AZ53" i="36"/>
  <c r="AZ20" i="36"/>
  <c r="AZ44" i="36"/>
  <c r="AZ88" i="36"/>
  <c r="AZ91" i="36"/>
  <c r="AZ71" i="36"/>
  <c r="AZ35" i="36"/>
  <c r="AZ52" i="36"/>
  <c r="AZ43" i="36"/>
  <c r="AZ90" i="36"/>
  <c r="AZ36" i="36"/>
  <c r="AZ75" i="36"/>
  <c r="AZ93" i="36"/>
  <c r="AZ115" i="36"/>
  <c r="AZ23" i="36"/>
  <c r="AZ39" i="36"/>
  <c r="AZ58" i="36"/>
  <c r="AZ37" i="36"/>
  <c r="AZ55" i="36"/>
  <c r="AZ89" i="36"/>
  <c r="BM13" i="36"/>
  <c r="AZ109" i="36"/>
  <c r="AZ57" i="36"/>
  <c r="AZ74" i="36"/>
  <c r="AZ41" i="36"/>
  <c r="AZ113" i="36"/>
  <c r="AZ61" i="36"/>
  <c r="AZ77" i="36"/>
  <c r="AZ94" i="36"/>
  <c r="AZ54" i="36"/>
  <c r="AZ60" i="36"/>
  <c r="R62" i="30"/>
  <c r="N63" i="30"/>
  <c r="BN13" i="36"/>
  <c r="BA36" i="36"/>
  <c r="BA41" i="36"/>
  <c r="BA70" i="36"/>
  <c r="BA79" i="36"/>
  <c r="BA27" i="36"/>
  <c r="BA24" i="36"/>
  <c r="BA20" i="36"/>
  <c r="BA53" i="36"/>
  <c r="BA57" i="36"/>
  <c r="BA113" i="36"/>
  <c r="BA108" i="36"/>
  <c r="BA95" i="36"/>
  <c r="BA90" i="36"/>
  <c r="BA97" i="36"/>
  <c r="BA40" i="36"/>
  <c r="BA35" i="36"/>
  <c r="BA38" i="36"/>
  <c r="BA72" i="36"/>
  <c r="BA71" i="36"/>
  <c r="BA25" i="36"/>
  <c r="BA23" i="36"/>
  <c r="BA56" i="36"/>
  <c r="BA59" i="36"/>
  <c r="BA52" i="36"/>
  <c r="BA112" i="36"/>
  <c r="BA107" i="36"/>
  <c r="BA94" i="36"/>
  <c r="BA89" i="36"/>
  <c r="BA91" i="36"/>
  <c r="BA39" i="36"/>
  <c r="BA44" i="36"/>
  <c r="BA74" i="36"/>
  <c r="BA73" i="36"/>
  <c r="BA77" i="36"/>
  <c r="BA19" i="36"/>
  <c r="BA22" i="36"/>
  <c r="BA58" i="36"/>
  <c r="BA60" i="36"/>
  <c r="BA54" i="36"/>
  <c r="BA110" i="36"/>
  <c r="BA106" i="36"/>
  <c r="BA93" i="36"/>
  <c r="BA114" i="36"/>
  <c r="BA88" i="36"/>
  <c r="BA37" i="36"/>
  <c r="BA42" i="36"/>
  <c r="BA76" i="36"/>
  <c r="BA75" i="36"/>
  <c r="BA78" i="36"/>
  <c r="BA18" i="36"/>
  <c r="BA21" i="36"/>
  <c r="BA61" i="36"/>
  <c r="BA55" i="36"/>
  <c r="BA115" i="36"/>
  <c r="BA109" i="36"/>
  <c r="BA96" i="36"/>
  <c r="BA92" i="36"/>
  <c r="BA111" i="36"/>
  <c r="R90" i="36"/>
  <c r="O99" i="36"/>
  <c r="GB581" i="37"/>
  <c r="GK375" i="37"/>
  <c r="GK380" i="37"/>
  <c r="GK262" i="37"/>
  <c r="AE37" i="20"/>
  <c r="AW60" i="30"/>
  <c r="AW56" i="30"/>
  <c r="AW52" i="30"/>
  <c r="AW58" i="30"/>
  <c r="AW55" i="30"/>
  <c r="BJ13" i="30"/>
  <c r="AW57" i="30"/>
  <c r="AW54" i="30"/>
  <c r="AW61" i="30"/>
  <c r="AW59" i="30"/>
  <c r="AW53" i="30"/>
  <c r="AW108" i="30"/>
  <c r="AW109" i="30"/>
  <c r="AW91" i="30"/>
  <c r="AW112" i="30"/>
  <c r="AW96" i="30"/>
  <c r="AW106" i="30"/>
  <c r="AW93" i="30"/>
  <c r="AW88" i="30"/>
  <c r="AW114" i="30"/>
  <c r="AW89" i="30"/>
  <c r="AW72" i="30"/>
  <c r="AW74" i="30"/>
  <c r="AW79" i="30"/>
  <c r="AW71" i="30"/>
  <c r="AW73" i="30"/>
  <c r="AW27" i="30"/>
  <c r="AW18" i="30"/>
  <c r="AW19" i="30"/>
  <c r="AW20" i="30"/>
  <c r="AW21" i="30"/>
  <c r="AW36" i="30"/>
  <c r="AW43" i="30"/>
  <c r="AW37" i="30"/>
  <c r="AW41" i="30"/>
  <c r="AW113" i="30"/>
  <c r="AW97" i="30"/>
  <c r="AW107" i="30"/>
  <c r="AW94" i="30"/>
  <c r="AW90" i="30"/>
  <c r="AW111" i="30"/>
  <c r="AW95" i="30"/>
  <c r="AW115" i="30"/>
  <c r="AW110" i="30"/>
  <c r="AW92" i="30"/>
  <c r="AW77" i="30"/>
  <c r="AW78" i="30"/>
  <c r="AW70" i="30"/>
  <c r="AW75" i="30"/>
  <c r="AW76" i="30"/>
  <c r="AW25" i="30"/>
  <c r="AW26" i="30"/>
  <c r="AW23" i="30"/>
  <c r="AW24" i="30"/>
  <c r="AW42" i="30"/>
  <c r="AW44" i="30"/>
  <c r="AW38" i="30"/>
  <c r="AW40" i="30"/>
  <c r="AW35" i="30"/>
  <c r="DD372" i="37"/>
  <c r="DH372" i="37"/>
  <c r="DH581" i="37" s="1"/>
  <c r="CS372" i="37"/>
  <c r="CU372" i="37"/>
  <c r="CU581" i="37" s="1"/>
  <c r="EV372" i="37"/>
  <c r="EV581" i="37" s="1"/>
  <c r="EX372" i="37"/>
  <c r="ES372" i="37"/>
  <c r="DF372" i="37"/>
  <c r="DF581" i="37" s="1"/>
  <c r="CT372" i="37"/>
  <c r="CW372" i="37"/>
  <c r="CW581" i="37" s="1"/>
  <c r="CO372" i="37"/>
  <c r="CO581" i="37" s="1"/>
  <c r="CP372" i="37"/>
  <c r="CP581" i="37" s="1"/>
  <c r="EZ372" i="37"/>
  <c r="ER372" i="37"/>
  <c r="DE372" i="37"/>
  <c r="DE581" i="37" s="1"/>
  <c r="EW372" i="37"/>
  <c r="CZ372" i="37"/>
  <c r="CZ581" i="37" s="1"/>
  <c r="DA372" i="37"/>
  <c r="DA581" i="37" s="1"/>
  <c r="CX372" i="37"/>
  <c r="CX581" i="37" s="1"/>
  <c r="BQ372" i="37"/>
  <c r="DI372" i="37"/>
  <c r="DI581" i="37" s="1"/>
  <c r="FA372" i="37"/>
  <c r="FB90" i="37"/>
  <c r="CY90" i="37"/>
  <c r="EQ90" i="37"/>
  <c r="DU90" i="37"/>
  <c r="DP581" i="37"/>
  <c r="ES581" i="37"/>
  <c r="ER581" i="37"/>
  <c r="EW581" i="37"/>
  <c r="GG216" i="37"/>
  <c r="GC216" i="37"/>
  <c r="FB209" i="37"/>
  <c r="DU209" i="37"/>
  <c r="FM209" i="37"/>
  <c r="FY209" i="37" s="1"/>
  <c r="FZ209" i="37" s="1"/>
  <c r="EQ209" i="37"/>
  <c r="GK501" i="37"/>
  <c r="GH19" i="37"/>
  <c r="GA19" i="37"/>
  <c r="BV15" i="37"/>
  <c r="BB15" i="37"/>
  <c r="BW15" i="37"/>
  <c r="BX15" i="37"/>
  <c r="BL15" i="37"/>
  <c r="BO15" i="37" s="1"/>
  <c r="CB15" i="37"/>
  <c r="BM15" i="37"/>
  <c r="BP15" i="37" s="1"/>
  <c r="CN67" i="37"/>
  <c r="FM67" i="37"/>
  <c r="FY67" i="37" s="1"/>
  <c r="FZ67" i="37" s="1"/>
  <c r="EQ67" i="37"/>
  <c r="EQ184" i="37"/>
  <c r="EF184" i="37"/>
  <c r="FM184" i="37"/>
  <c r="FY184" i="37" s="1"/>
  <c r="FZ184" i="37" s="1"/>
  <c r="GJ184" i="37"/>
  <c r="CN52" i="37"/>
  <c r="FB52" i="37"/>
  <c r="FM52" i="37"/>
  <c r="GI52" i="37" s="1"/>
  <c r="CY52" i="37"/>
  <c r="BA473" i="37"/>
  <c r="CC473" i="37" s="1"/>
  <c r="AY473" i="37"/>
  <c r="AZ473" i="37"/>
  <c r="FM498" i="37"/>
  <c r="CY498" i="37"/>
  <c r="FB498" i="37"/>
  <c r="GH498" i="37" s="1"/>
  <c r="GK498" i="37" s="1"/>
  <c r="FM580" i="37"/>
  <c r="FY113" i="37"/>
  <c r="FZ113" i="37" s="1"/>
  <c r="FM461" i="37"/>
  <c r="FB461" i="37"/>
  <c r="CY461" i="37"/>
  <c r="GH461" i="37"/>
  <c r="GJ431" i="37"/>
  <c r="EF420" i="37"/>
  <c r="CY420" i="37"/>
  <c r="FM420" i="37"/>
  <c r="GC420" i="37"/>
  <c r="GJ397" i="37"/>
  <c r="FB397" i="37"/>
  <c r="FM397" i="37"/>
  <c r="EF397" i="37"/>
  <c r="CY397" i="37"/>
  <c r="GC397" i="37" s="1"/>
  <c r="DJ390" i="37"/>
  <c r="EF390" i="37"/>
  <c r="FB390" i="37"/>
  <c r="CY390" i="37"/>
  <c r="FM390" i="37"/>
  <c r="GJ428" i="37"/>
  <c r="GC411" i="37"/>
  <c r="DJ411" i="37"/>
  <c r="GD411" i="37" s="1"/>
  <c r="FB411" i="37"/>
  <c r="DU411" i="37"/>
  <c r="EF411" i="37"/>
  <c r="CY411" i="37"/>
  <c r="FY144" i="37"/>
  <c r="FZ144" i="37" s="1"/>
  <c r="GH144" i="37"/>
  <c r="FY459" i="37"/>
  <c r="FZ459" i="37" s="1"/>
  <c r="GH459" i="37"/>
  <c r="GK459" i="37" s="1"/>
  <c r="FZ499" i="37"/>
  <c r="FZ379" i="37"/>
  <c r="BG97" i="30"/>
  <c r="AE97" i="30" s="1"/>
  <c r="CB97" i="30"/>
  <c r="CB100" i="30" s="1"/>
  <c r="BG99" i="30"/>
  <c r="AE90" i="30"/>
  <c r="AG71" i="30"/>
  <c r="BI81" i="30"/>
  <c r="AG35" i="36"/>
  <c r="BI32" i="36"/>
  <c r="AE20" i="30"/>
  <c r="AE18" i="30"/>
  <c r="BG27" i="30"/>
  <c r="AE27" i="30" s="1"/>
  <c r="CB27" i="30"/>
  <c r="O45" i="30"/>
  <c r="FX387" i="37"/>
  <c r="FW582" i="37"/>
  <c r="EP579" i="37"/>
  <c r="DT579" i="37"/>
  <c r="EN579" i="37"/>
  <c r="CV579" i="37"/>
  <c r="EC579" i="37"/>
  <c r="EJ579" i="37"/>
  <c r="DR579" i="37"/>
  <c r="DU16" i="37"/>
  <c r="CY16" i="37"/>
  <c r="GC16" i="37" s="1"/>
  <c r="CN16" i="37"/>
  <c r="EQ16" i="37"/>
  <c r="GG16" i="37" s="1"/>
  <c r="FF579" i="37"/>
  <c r="DX579" i="37"/>
  <c r="DY579" i="37"/>
  <c r="EB579" i="37"/>
  <c r="EV579" i="37"/>
  <c r="EU579" i="37"/>
  <c r="FM114" i="37"/>
  <c r="FY114" i="37" s="1"/>
  <c r="FZ114" i="37" s="1"/>
  <c r="EQ114" i="37"/>
  <c r="BA5" i="37"/>
  <c r="CC5" i="37" s="1"/>
  <c r="AY5" i="37"/>
  <c r="AZ5" i="37"/>
  <c r="EQ150" i="37"/>
  <c r="FB150" i="37"/>
  <c r="FY150" i="37" s="1"/>
  <c r="FZ150" i="37" s="1"/>
  <c r="EZ579" i="37"/>
  <c r="EW579" i="37"/>
  <c r="FX336" i="37"/>
  <c r="GK371" i="37"/>
  <c r="FY375" i="37"/>
  <c r="FZ375" i="37" s="1"/>
  <c r="GC498" i="37"/>
  <c r="EF464" i="37"/>
  <c r="GF464" i="37" s="1"/>
  <c r="GK464" i="37" s="1"/>
  <c r="FB464" i="37"/>
  <c r="FM464" i="37"/>
  <c r="FY464" i="37" s="1"/>
  <c r="FZ464" i="37" s="1"/>
  <c r="GI450" i="37"/>
  <c r="FM399" i="37"/>
  <c r="DU399" i="37"/>
  <c r="GE399" i="37" s="1"/>
  <c r="EF399" i="37"/>
  <c r="CY399" i="37"/>
  <c r="GF399" i="37"/>
  <c r="GJ395" i="37"/>
  <c r="EF391" i="37"/>
  <c r="FY391" i="37" s="1"/>
  <c r="FZ391" i="37" s="1"/>
  <c r="CY391" i="37"/>
  <c r="GJ388" i="37"/>
  <c r="DU388" i="37"/>
  <c r="CY388" i="37"/>
  <c r="GC388" i="37" s="1"/>
  <c r="EF388" i="37"/>
  <c r="FM388" i="37"/>
  <c r="FY388" i="37" s="1"/>
  <c r="FZ388" i="37" s="1"/>
  <c r="CY412" i="37"/>
  <c r="EF412" i="37"/>
  <c r="FY412" i="37" s="1"/>
  <c r="FZ412" i="37" s="1"/>
  <c r="GJ412" i="37"/>
  <c r="GF412" i="37"/>
  <c r="GJ409" i="37"/>
  <c r="FY78" i="37"/>
  <c r="FZ78" i="37" s="1"/>
  <c r="GI344" i="37"/>
  <c r="GK344" i="37" s="1"/>
  <c r="FY510" i="37"/>
  <c r="FZ510" i="37" s="1"/>
  <c r="FY226" i="37"/>
  <c r="FZ226" i="37" s="1"/>
  <c r="FM416" i="37"/>
  <c r="DU416" i="37"/>
  <c r="GE416" i="37" s="1"/>
  <c r="CY416" i="37"/>
  <c r="GK83" i="37"/>
  <c r="GH183" i="37"/>
  <c r="GK183" i="37" s="1"/>
  <c r="GK120" i="37"/>
  <c r="GK136" i="37"/>
  <c r="GK148" i="37"/>
  <c r="GB36" i="37"/>
  <c r="CN36" i="37"/>
  <c r="CY36" i="37"/>
  <c r="GC36" i="37" s="1"/>
  <c r="FB36" i="37"/>
  <c r="FM36" i="37"/>
  <c r="FY36" i="37" s="1"/>
  <c r="FZ36" i="37" s="1"/>
  <c r="EQ36" i="37"/>
  <c r="GG36" i="37" s="1"/>
  <c r="CN581" i="37"/>
  <c r="GH78" i="37"/>
  <c r="GK78" i="37" s="1"/>
  <c r="AE70" i="30"/>
  <c r="O70" i="30"/>
  <c r="O72" i="30" s="1"/>
  <c r="P70" i="30"/>
  <c r="P72" i="30" s="1"/>
  <c r="P81" i="30" s="1"/>
  <c r="AG52" i="30"/>
  <c r="BI61" i="30"/>
  <c r="AG61" i="30" s="1"/>
  <c r="CB61" i="30"/>
  <c r="CB64" i="30" s="1"/>
  <c r="AE35" i="30"/>
  <c r="BI15" i="30"/>
  <c r="AG18" i="30"/>
  <c r="BH13" i="30"/>
  <c r="AU108" i="30"/>
  <c r="AU113" i="30"/>
  <c r="AU109" i="30"/>
  <c r="AU97" i="30"/>
  <c r="AU91" i="30"/>
  <c r="AU60" i="30"/>
  <c r="AU56" i="30"/>
  <c r="AU52" i="30"/>
  <c r="AU115" i="30"/>
  <c r="AU114" i="30"/>
  <c r="AU110" i="30"/>
  <c r="AU89" i="30"/>
  <c r="AU92" i="30"/>
  <c r="AU61" i="30"/>
  <c r="AU59" i="30"/>
  <c r="AU53" i="30"/>
  <c r="AU26" i="30"/>
  <c r="AU19" i="30"/>
  <c r="AU23" i="30"/>
  <c r="AU21" i="30"/>
  <c r="AC37" i="20"/>
  <c r="AU106" i="30"/>
  <c r="AU111" i="30"/>
  <c r="AU93" i="30"/>
  <c r="AU95" i="30"/>
  <c r="AU88" i="30"/>
  <c r="AU57" i="30"/>
  <c r="AU54" i="30"/>
  <c r="AU107" i="30"/>
  <c r="AU112" i="30"/>
  <c r="AU94" i="30"/>
  <c r="AU96" i="30"/>
  <c r="AU90" i="30"/>
  <c r="AU58" i="30"/>
  <c r="AU55" i="30"/>
  <c r="AU24" i="30"/>
  <c r="AU22" i="30"/>
  <c r="AU27" i="30"/>
  <c r="AU25" i="30"/>
  <c r="AU18" i="30"/>
  <c r="BF10" i="36"/>
  <c r="AN79" i="36"/>
  <c r="Q70" i="36"/>
  <c r="Q72" i="36" s="1"/>
  <c r="Q81" i="36" s="1"/>
  <c r="AE70" i="36"/>
  <c r="BG67" i="36"/>
  <c r="P70" i="36"/>
  <c r="P72" i="36" s="1"/>
  <c r="P81" i="36" s="1"/>
  <c r="BN13" i="30"/>
  <c r="BA108" i="30"/>
  <c r="BA106" i="30"/>
  <c r="BA113" i="30"/>
  <c r="BA111" i="30"/>
  <c r="BA109" i="30"/>
  <c r="BA93" i="30"/>
  <c r="BA97" i="30"/>
  <c r="BA95" i="30"/>
  <c r="BA91" i="30"/>
  <c r="BA88" i="30"/>
  <c r="BA115" i="30"/>
  <c r="BA57" i="30"/>
  <c r="BA53" i="30"/>
  <c r="BA61" i="30"/>
  <c r="BA59" i="30"/>
  <c r="BA54" i="30"/>
  <c r="BA24" i="30"/>
  <c r="BA19" i="30"/>
  <c r="BA22" i="30"/>
  <c r="BA20" i="30"/>
  <c r="BA41" i="30"/>
  <c r="BA39" i="30"/>
  <c r="BA42" i="30"/>
  <c r="BA40" i="30"/>
  <c r="BA35" i="30"/>
  <c r="BA76" i="30"/>
  <c r="BA71" i="30"/>
  <c r="BA78" i="30"/>
  <c r="BA75" i="30"/>
  <c r="BA73" i="30"/>
  <c r="BA90" i="30"/>
  <c r="BA96" i="30"/>
  <c r="BA94" i="30"/>
  <c r="BA112" i="30"/>
  <c r="BA107" i="30"/>
  <c r="BA60" i="30"/>
  <c r="BA56" i="30"/>
  <c r="BA52" i="30"/>
  <c r="BA58" i="30"/>
  <c r="BA55" i="30"/>
  <c r="BA25" i="30"/>
  <c r="BA21" i="30"/>
  <c r="BA27" i="30"/>
  <c r="BA23" i="30"/>
  <c r="BA18" i="30"/>
  <c r="BA44" i="30"/>
  <c r="BA36" i="30"/>
  <c r="BA38" i="30"/>
  <c r="BA37" i="30"/>
  <c r="BA79" i="30"/>
  <c r="BA74" i="30"/>
  <c r="BA70" i="30"/>
  <c r="BA77" i="30"/>
  <c r="BA72" i="30"/>
  <c r="BA92" i="30"/>
  <c r="BA89" i="30"/>
  <c r="BA110" i="30"/>
  <c r="BA114" i="30"/>
  <c r="N99" i="36"/>
  <c r="R98" i="36"/>
  <c r="R99" i="36" s="1"/>
  <c r="D14" i="36" s="1"/>
  <c r="GI36" i="37"/>
  <c r="GV372" i="37"/>
  <c r="GV581" i="37" s="1"/>
  <c r="AH581" i="37"/>
  <c r="AX372" i="37"/>
  <c r="AW372" i="37"/>
  <c r="AW581" i="37" s="1"/>
  <c r="AU581" i="37"/>
  <c r="EQ97" i="37"/>
  <c r="GG97" i="37" s="1"/>
  <c r="FB97" i="37"/>
  <c r="EF97" i="37"/>
  <c r="GG90" i="37"/>
  <c r="GH90" i="37"/>
  <c r="GC90" i="37"/>
  <c r="BT20" i="37"/>
  <c r="BW20" i="37"/>
  <c r="BB20" i="37"/>
  <c r="CA20" i="37"/>
  <c r="BV20" i="37"/>
  <c r="BL20" i="37"/>
  <c r="BO20" i="37" s="1"/>
  <c r="BM20" i="37"/>
  <c r="BP20" i="37" s="1"/>
  <c r="CB20" i="37"/>
  <c r="BV18" i="37"/>
  <c r="BX18" i="37"/>
  <c r="BB18" i="37"/>
  <c r="BW18" i="37"/>
  <c r="BY18" i="37"/>
  <c r="BT18" i="37"/>
  <c r="BL18" i="37"/>
  <c r="BR18" i="37" s="1"/>
  <c r="FB335" i="37"/>
  <c r="FM335" i="37"/>
  <c r="DU335" i="37"/>
  <c r="DT581" i="37"/>
  <c r="FX335" i="37"/>
  <c r="FY335" i="37" s="1"/>
  <c r="FZ335" i="37" s="1"/>
  <c r="GA216" i="37"/>
  <c r="GI216" i="37"/>
  <c r="GH217" i="37"/>
  <c r="FB217" i="37"/>
  <c r="FM217" i="37"/>
  <c r="FY217" i="37" s="1"/>
  <c r="FZ217" i="37" s="1"/>
  <c r="EQ217" i="37"/>
  <c r="EF13" i="37"/>
  <c r="FB13" i="37"/>
  <c r="GH13" i="37" s="1"/>
  <c r="CY13" i="37"/>
  <c r="GC13" i="37" s="1"/>
  <c r="FM13" i="37"/>
  <c r="EQ13" i="37"/>
  <c r="GG13" i="37" s="1"/>
  <c r="ED579" i="37"/>
  <c r="CW579" i="37"/>
  <c r="GF184" i="37"/>
  <c r="GH210" i="37"/>
  <c r="GI338" i="37"/>
  <c r="GK338" i="37" s="1"/>
  <c r="GK12" i="37"/>
  <c r="GI353" i="37"/>
  <c r="GK353" i="37" s="1"/>
  <c r="GK357" i="37"/>
  <c r="GF367" i="37"/>
  <c r="GK367" i="37" s="1"/>
  <c r="AZ546" i="37"/>
  <c r="BA546" i="37"/>
  <c r="AY546" i="37"/>
  <c r="BA481" i="37"/>
  <c r="CC481" i="37" s="1"/>
  <c r="AY481" i="37"/>
  <c r="AZ481" i="37"/>
  <c r="AZ550" i="37"/>
  <c r="BA550" i="37"/>
  <c r="CC550" i="37" s="1"/>
  <c r="AY550" i="37"/>
  <c r="GJ418" i="37"/>
  <c r="GI279" i="37"/>
  <c r="GB279" i="37"/>
  <c r="DJ580" i="37"/>
  <c r="GD271" i="37"/>
  <c r="GD580" i="37" s="1"/>
  <c r="GF267" i="37"/>
  <c r="GF580" i="37" s="1"/>
  <c r="FX580" i="37"/>
  <c r="GJ426" i="37"/>
  <c r="CY361" i="37"/>
  <c r="FB361" i="37"/>
  <c r="GH361" i="37" s="1"/>
  <c r="DU361" i="37"/>
  <c r="FM361" i="37"/>
  <c r="FY361" i="37" s="1"/>
  <c r="FZ361" i="37" s="1"/>
  <c r="CT581" i="37"/>
  <c r="FY107" i="37"/>
  <c r="FZ107" i="37" s="1"/>
  <c r="FY126" i="37"/>
  <c r="FZ126" i="37" s="1"/>
  <c r="GH126" i="37"/>
  <c r="FY455" i="37"/>
  <c r="FZ455" i="37" s="1"/>
  <c r="GI574" i="37"/>
  <c r="GK574" i="37" s="1"/>
  <c r="GJ465" i="37"/>
  <c r="FB497" i="37"/>
  <c r="FM497" i="37"/>
  <c r="CY497" i="37"/>
  <c r="GC497" i="37" s="1"/>
  <c r="GK497" i="37" s="1"/>
  <c r="FM449" i="37"/>
  <c r="FB449" i="37"/>
  <c r="CY449" i="37"/>
  <c r="GH449" i="37"/>
  <c r="FB413" i="37"/>
  <c r="FM413" i="37"/>
  <c r="DU413" i="37"/>
  <c r="CY413" i="37"/>
  <c r="GC413" i="37" s="1"/>
  <c r="GK413" i="37" s="1"/>
  <c r="GH413" i="37"/>
  <c r="GF393" i="37"/>
  <c r="EF393" i="37"/>
  <c r="FB393" i="37"/>
  <c r="FY393" i="37" s="1"/>
  <c r="FZ393" i="37" s="1"/>
  <c r="FB580" i="37"/>
  <c r="EF406" i="37"/>
  <c r="FM406" i="37"/>
  <c r="FB406" i="37"/>
  <c r="CY406" i="37"/>
  <c r="GF406" i="37"/>
  <c r="GH406" i="37"/>
  <c r="GJ394" i="37"/>
  <c r="FY124" i="37"/>
  <c r="FZ124" i="37" s="1"/>
  <c r="GE132" i="37"/>
  <c r="GK132" i="37" s="1"/>
  <c r="FY347" i="37"/>
  <c r="FZ347" i="37" s="1"/>
  <c r="D27" i="36"/>
  <c r="AU40" i="30"/>
  <c r="AU39" i="30"/>
  <c r="AU36" i="30"/>
  <c r="AU35" i="30"/>
  <c r="AU43" i="30"/>
  <c r="AG70" i="36"/>
  <c r="BI67" i="36"/>
  <c r="AE52" i="36"/>
  <c r="BG49" i="36"/>
  <c r="BG61" i="36"/>
  <c r="AE61" i="36" s="1"/>
  <c r="CB61" i="36"/>
  <c r="AG36" i="30"/>
  <c r="BI46" i="30"/>
  <c r="BI32" i="30"/>
  <c r="AG35" i="30"/>
  <c r="AX59" i="30"/>
  <c r="AX55" i="30"/>
  <c r="AX41" i="30"/>
  <c r="AX42" i="30"/>
  <c r="AX35" i="30"/>
  <c r="AX77" i="30"/>
  <c r="AX71" i="30"/>
  <c r="AX114" i="30"/>
  <c r="AX106" i="30"/>
  <c r="AX90" i="30"/>
  <c r="AX56" i="30"/>
  <c r="AX52" i="30"/>
  <c r="AX43" i="30"/>
  <c r="AX39" i="30"/>
  <c r="AX79" i="30"/>
  <c r="AX76" i="30"/>
  <c r="AX72" i="30"/>
  <c r="AX113" i="30"/>
  <c r="AX109" i="30"/>
  <c r="AX97" i="30"/>
  <c r="AX91" i="30"/>
  <c r="AX93" i="30"/>
  <c r="AX108" i="30"/>
  <c r="AX94" i="30"/>
  <c r="AX27" i="30"/>
  <c r="AX22" i="30"/>
  <c r="AX18" i="30"/>
  <c r="AX24" i="30"/>
  <c r="AX19" i="30"/>
  <c r="BK13" i="30"/>
  <c r="AX61" i="30"/>
  <c r="AX58" i="30"/>
  <c r="AX54" i="30"/>
  <c r="AX38" i="30"/>
  <c r="AX37" i="30"/>
  <c r="AX74" i="30"/>
  <c r="AX75" i="30"/>
  <c r="AX70" i="30"/>
  <c r="AX110" i="30"/>
  <c r="AX92" i="30"/>
  <c r="AX60" i="30"/>
  <c r="AX57" i="30"/>
  <c r="AX53" i="30"/>
  <c r="AX44" i="30"/>
  <c r="AX36" i="30"/>
  <c r="AX78" i="30"/>
  <c r="AX73" i="30"/>
  <c r="AX115" i="30"/>
  <c r="AX111" i="30"/>
  <c r="AX107" i="30"/>
  <c r="AX95" i="30"/>
  <c r="AX88" i="30"/>
  <c r="AX112" i="30"/>
  <c r="AX96" i="30"/>
  <c r="AX89" i="30"/>
  <c r="AX25" i="30"/>
  <c r="AX20" i="30"/>
  <c r="AX26" i="30"/>
  <c r="AX21" i="30"/>
  <c r="AS79" i="30"/>
  <c r="AS74" i="30"/>
  <c r="AS71" i="30"/>
  <c r="AS77" i="30"/>
  <c r="AS91" i="30"/>
  <c r="AS93" i="30"/>
  <c r="AS113" i="30"/>
  <c r="AS94" i="30"/>
  <c r="AS112" i="30"/>
  <c r="AS108" i="30"/>
  <c r="AS111" i="30"/>
  <c r="AS90" i="30"/>
  <c r="AS96" i="30"/>
  <c r="FT570" i="37"/>
  <c r="FP570" i="37"/>
  <c r="BR570" i="37"/>
  <c r="FQ570" i="37"/>
  <c r="FO570" i="37"/>
  <c r="FV570" i="37"/>
  <c r="FR570" i="37"/>
  <c r="FN570" i="37"/>
  <c r="FU570" i="37"/>
  <c r="FU583" i="37" s="1"/>
  <c r="FS570" i="37"/>
  <c r="AO583" i="37"/>
  <c r="AY23" i="37"/>
  <c r="AZ23" i="37"/>
  <c r="BA23" i="37"/>
  <c r="CC23" i="37" s="1"/>
  <c r="BA40" i="37"/>
  <c r="CC40" i="37" s="1"/>
  <c r="AZ40" i="37"/>
  <c r="AY40" i="37"/>
  <c r="BA82" i="37"/>
  <c r="CC82" i="37" s="1"/>
  <c r="AZ82" i="37"/>
  <c r="AY82" i="37"/>
  <c r="GJ25" i="37"/>
  <c r="BB14" i="37"/>
  <c r="BL14" i="37"/>
  <c r="BO14" i="37" s="1"/>
  <c r="FX224" i="37"/>
  <c r="FY224" i="37" s="1"/>
  <c r="FZ224" i="37" s="1"/>
  <c r="DJ423" i="37"/>
  <c r="EF423" i="37"/>
  <c r="DU423" i="37"/>
  <c r="GE423" i="37" s="1"/>
  <c r="EQ423" i="37"/>
  <c r="EQ582" i="37" s="1"/>
  <c r="FB423" i="37"/>
  <c r="FM423" i="37"/>
  <c r="CY423" i="37"/>
  <c r="GJ423" i="37"/>
  <c r="GF423" i="37"/>
  <c r="CN100" i="37"/>
  <c r="CN579" i="37" s="1"/>
  <c r="EF100" i="37"/>
  <c r="GF100" i="37" s="1"/>
  <c r="FB100" i="37"/>
  <c r="FM100" i="37"/>
  <c r="GH100" i="37"/>
  <c r="FA579" i="37"/>
  <c r="EK579" i="37"/>
  <c r="FH579" i="37"/>
  <c r="GG114" i="37"/>
  <c r="BT579" i="37"/>
  <c r="DM579" i="37"/>
  <c r="EO579" i="37"/>
  <c r="EL579" i="37"/>
  <c r="GG65" i="37"/>
  <c r="EQ65" i="37"/>
  <c r="FM65" i="37"/>
  <c r="GI65" i="37" s="1"/>
  <c r="CY65" i="37"/>
  <c r="FB65" i="37"/>
  <c r="GH65" i="37" s="1"/>
  <c r="BY17" i="37"/>
  <c r="BY578" i="37" s="1"/>
  <c r="BT17" i="37"/>
  <c r="BV17" i="37"/>
  <c r="BX17" i="37"/>
  <c r="BW17" i="37"/>
  <c r="BB17" i="37"/>
  <c r="BL17" i="37"/>
  <c r="BO17" i="37" s="1"/>
  <c r="CB17" i="37"/>
  <c r="BM17" i="37"/>
  <c r="BP17" i="37" s="1"/>
  <c r="BM4" i="37"/>
  <c r="BP4" i="37" s="1"/>
  <c r="CB4" i="37"/>
  <c r="BX4" i="37"/>
  <c r="BB4" i="37"/>
  <c r="BV4" i="37"/>
  <c r="BU4" i="37"/>
  <c r="BT4" i="37"/>
  <c r="CA4" i="37"/>
  <c r="BL4" i="37"/>
  <c r="BO4" i="37" s="1"/>
  <c r="GI153" i="37"/>
  <c r="GK153" i="37" s="1"/>
  <c r="GH378" i="37"/>
  <c r="GK378" i="37" s="1"/>
  <c r="GK261" i="37"/>
  <c r="GA580" i="37"/>
  <c r="DU549" i="37"/>
  <c r="FB549" i="37"/>
  <c r="GH549" i="37" s="1"/>
  <c r="GK311" i="37"/>
  <c r="GA581" i="37"/>
  <c r="GJ458" i="37"/>
  <c r="GJ410" i="37"/>
  <c r="FB410" i="37"/>
  <c r="FM410" i="37"/>
  <c r="EF410" i="37"/>
  <c r="CY410" i="37"/>
  <c r="GH410" i="37"/>
  <c r="FM407" i="37"/>
  <c r="FB407" i="37"/>
  <c r="CY407" i="37"/>
  <c r="GH407" i="37"/>
  <c r="FB403" i="37"/>
  <c r="EF403" i="37"/>
  <c r="GF403" i="37" s="1"/>
  <c r="CY403" i="37"/>
  <c r="GJ430" i="37"/>
  <c r="GJ421" i="37"/>
  <c r="GJ400" i="37"/>
  <c r="EF400" i="37"/>
  <c r="CY400" i="37"/>
  <c r="GC400" i="37" s="1"/>
  <c r="FB400" i="37"/>
  <c r="FM400" i="37"/>
  <c r="GJ396" i="37"/>
  <c r="GH197" i="37"/>
  <c r="FY122" i="37"/>
  <c r="FZ122" i="37" s="1"/>
  <c r="GF510" i="37"/>
  <c r="GK510" i="37" s="1"/>
  <c r="GF226" i="37"/>
  <c r="GK226" i="37" s="1"/>
  <c r="DU436" i="37"/>
  <c r="FY436" i="37" s="1"/>
  <c r="FZ436" i="37" s="1"/>
  <c r="CY436" i="37"/>
  <c r="GC436" i="37" s="1"/>
  <c r="GK436" i="37" s="1"/>
  <c r="GJ456" i="37"/>
  <c r="GD390" i="37"/>
  <c r="DD582" i="37"/>
  <c r="GC390" i="37"/>
  <c r="GF390" i="37"/>
  <c r="GC274" i="37"/>
  <c r="GK274" i="37" s="1"/>
  <c r="EQ580" i="37"/>
  <c r="GG260" i="37"/>
  <c r="GG580" i="37" s="1"/>
  <c r="FY42" i="37"/>
  <c r="FZ42" i="37" s="1"/>
  <c r="FY119" i="37"/>
  <c r="FZ119" i="37" s="1"/>
  <c r="GH119" i="37"/>
  <c r="GK119" i="37" s="1"/>
  <c r="FY120" i="37"/>
  <c r="FZ120" i="37" s="1"/>
  <c r="GI128" i="37"/>
  <c r="FY222" i="37"/>
  <c r="FZ222" i="37" s="1"/>
  <c r="FY451" i="37"/>
  <c r="FZ451" i="37" s="1"/>
  <c r="AG88" i="36"/>
  <c r="BI85" i="36"/>
  <c r="AE35" i="36"/>
  <c r="BG32" i="36"/>
  <c r="Q34" i="36"/>
  <c r="Q36" i="36" s="1"/>
  <c r="Q45" i="36" s="1"/>
  <c r="AN44" i="36"/>
  <c r="AU74" i="30"/>
  <c r="AU71" i="30"/>
  <c r="AU79" i="30"/>
  <c r="AU76" i="30"/>
  <c r="AU77" i="30"/>
  <c r="AS22" i="30"/>
  <c r="AS21" i="30"/>
  <c r="AS26" i="30"/>
  <c r="GJ417" i="37"/>
  <c r="FB417" i="37"/>
  <c r="CY417" i="37"/>
  <c r="GC417" i="37" s="1"/>
  <c r="EF417" i="37"/>
  <c r="GF417" i="37" s="1"/>
  <c r="FM417" i="37"/>
  <c r="GI417" i="37" s="1"/>
  <c r="DU417" i="37"/>
  <c r="GJ404" i="37"/>
  <c r="EF404" i="37"/>
  <c r="CY404" i="37"/>
  <c r="FB404" i="37"/>
  <c r="FM404" i="37"/>
  <c r="GI122" i="37"/>
  <c r="GK122" i="37" s="1"/>
  <c r="AZ386" i="37"/>
  <c r="BA386" i="37"/>
  <c r="AY386" i="37"/>
  <c r="BA34" i="37"/>
  <c r="CC34" i="37" s="1"/>
  <c r="AZ34" i="37"/>
  <c r="AY34" i="37"/>
  <c r="GH97" i="37"/>
  <c r="GF97" i="37"/>
  <c r="GI335" i="37"/>
  <c r="FC581" i="37"/>
  <c r="EX581" i="37"/>
  <c r="GE417" i="37"/>
  <c r="GI217" i="37"/>
  <c r="GG209" i="37"/>
  <c r="GH209" i="37"/>
  <c r="GJ67" i="37"/>
  <c r="EQ151" i="37"/>
  <c r="GG151" i="37" s="1"/>
  <c r="EF151" i="37"/>
  <c r="CY151" i="37"/>
  <c r="GB52" i="37"/>
  <c r="GC52" i="37"/>
  <c r="GH52" i="37"/>
  <c r="GK348" i="37"/>
  <c r="AZ549" i="37"/>
  <c r="BA549" i="37"/>
  <c r="CC549" i="37" s="1"/>
  <c r="AY549" i="37"/>
  <c r="FY356" i="37"/>
  <c r="FZ356" i="37" s="1"/>
  <c r="BA479" i="37"/>
  <c r="CC479" i="37" s="1"/>
  <c r="AY479" i="37"/>
  <c r="AZ479" i="37"/>
  <c r="GJ498" i="37"/>
  <c r="GK107" i="37"/>
  <c r="GE113" i="37"/>
  <c r="GK113" i="37" s="1"/>
  <c r="FY200" i="37"/>
  <c r="FZ200" i="37" s="1"/>
  <c r="FY210" i="37"/>
  <c r="FZ210" i="37" s="1"/>
  <c r="GK455" i="37"/>
  <c r="GC461" i="37"/>
  <c r="GJ461" i="37"/>
  <c r="GI461" i="37"/>
  <c r="GC431" i="37"/>
  <c r="FM431" i="37"/>
  <c r="GI431" i="37" s="1"/>
  <c r="DU431" i="37"/>
  <c r="GE431" i="37" s="1"/>
  <c r="CY431" i="37"/>
  <c r="GJ420" i="37"/>
  <c r="GI420" i="37"/>
  <c r="GF420" i="37"/>
  <c r="CM582" i="37"/>
  <c r="GJ401" i="37"/>
  <c r="CN401" i="37"/>
  <c r="CN582" i="37" s="1"/>
  <c r="EF401" i="37"/>
  <c r="GF401" i="37" s="1"/>
  <c r="DU401" i="37"/>
  <c r="GE401" i="37" s="1"/>
  <c r="CY401" i="37"/>
  <c r="GC401" i="37" s="1"/>
  <c r="FB401" i="37"/>
  <c r="GH401" i="37" s="1"/>
  <c r="FM401" i="37"/>
  <c r="GF397" i="37"/>
  <c r="GH397" i="37"/>
  <c r="GH390" i="37"/>
  <c r="GJ390" i="37"/>
  <c r="FY266" i="37"/>
  <c r="FZ266" i="37" s="1"/>
  <c r="GH580" i="37"/>
  <c r="GF428" i="37"/>
  <c r="EF428" i="37"/>
  <c r="FM428" i="37"/>
  <c r="FY428" i="37" s="1"/>
  <c r="FZ428" i="37" s="1"/>
  <c r="GE411" i="37"/>
  <c r="GF411" i="37"/>
  <c r="GJ411" i="37"/>
  <c r="GH411" i="37"/>
  <c r="GJ402" i="37"/>
  <c r="EF402" i="37"/>
  <c r="GF402" i="37" s="1"/>
  <c r="CY402" i="37"/>
  <c r="GC402" i="37" s="1"/>
  <c r="FB402" i="37"/>
  <c r="FM402" i="37"/>
  <c r="FY402" i="37" s="1"/>
  <c r="FZ402" i="37" s="1"/>
  <c r="GH402" i="37"/>
  <c r="CN30" i="37"/>
  <c r="GB30" i="37" s="1"/>
  <c r="GK30" i="37" s="1"/>
  <c r="EQ30" i="37"/>
  <c r="GG30" i="37" s="1"/>
  <c r="EF30" i="37"/>
  <c r="FY30" i="37" s="1"/>
  <c r="FZ30" i="37" s="1"/>
  <c r="GK144" i="37"/>
  <c r="FZ311" i="37"/>
  <c r="BG85" i="30"/>
  <c r="AE88" i="30"/>
  <c r="BI67" i="30"/>
  <c r="AG70" i="30"/>
  <c r="O17" i="30"/>
  <c r="O19" i="30" s="1"/>
  <c r="Q117" i="30"/>
  <c r="R108" i="30"/>
  <c r="BL13" i="36"/>
  <c r="AY37" i="36"/>
  <c r="AY70" i="36"/>
  <c r="AY27" i="36"/>
  <c r="AY18" i="36"/>
  <c r="AY57" i="36"/>
  <c r="AY108" i="36"/>
  <c r="AY90" i="36"/>
  <c r="AY42" i="36"/>
  <c r="AY38" i="36"/>
  <c r="AY78" i="36"/>
  <c r="AY22" i="36"/>
  <c r="AY59" i="36"/>
  <c r="AY112" i="36"/>
  <c r="AY94" i="36"/>
  <c r="AY91" i="36"/>
  <c r="AY35" i="36"/>
  <c r="AY79" i="36"/>
  <c r="AY19" i="36"/>
  <c r="AY58" i="36"/>
  <c r="AY54" i="36"/>
  <c r="AY106" i="36"/>
  <c r="AY114" i="36"/>
  <c r="AY39" i="36"/>
  <c r="AY76" i="36"/>
  <c r="AY75" i="36"/>
  <c r="AY20" i="36"/>
  <c r="AY55" i="36"/>
  <c r="AY109" i="36"/>
  <c r="AY92" i="36"/>
  <c r="AY43" i="36"/>
  <c r="AY77" i="36"/>
  <c r="AY23" i="36"/>
  <c r="AY53" i="36"/>
  <c r="AY113" i="36"/>
  <c r="AY95" i="36"/>
  <c r="AY97" i="36"/>
  <c r="AY36" i="36"/>
  <c r="AY72" i="36"/>
  <c r="AY26" i="36"/>
  <c r="AY56" i="36"/>
  <c r="AY52" i="36"/>
  <c r="AY107" i="36"/>
  <c r="AY89" i="36"/>
  <c r="AY40" i="36"/>
  <c r="AY74" i="36"/>
  <c r="AY73" i="36"/>
  <c r="AY21" i="36"/>
  <c r="AY60" i="36"/>
  <c r="AY110" i="36"/>
  <c r="AY93" i="36"/>
  <c r="AY88" i="36"/>
  <c r="AY44" i="36"/>
  <c r="AY71" i="36"/>
  <c r="AY25" i="36"/>
  <c r="AY61" i="36"/>
  <c r="AY115" i="36"/>
  <c r="AY96" i="36"/>
  <c r="AY111" i="36"/>
  <c r="AX570" i="37"/>
  <c r="AW570" i="37"/>
  <c r="AX387" i="37"/>
  <c r="AU582" i="37"/>
  <c r="AW387" i="37"/>
  <c r="AW582" i="37" s="1"/>
  <c r="GV387" i="37"/>
  <c r="GV582" i="37" s="1"/>
  <c r="AH582" i="37"/>
  <c r="GJ101" i="37"/>
  <c r="CX579" i="37"/>
  <c r="DU101" i="37"/>
  <c r="GE101" i="37" s="1"/>
  <c r="CY101" i="37"/>
  <c r="EF101" i="37"/>
  <c r="GF101" i="37" s="1"/>
  <c r="FM101" i="37"/>
  <c r="FY101" i="37" s="1"/>
  <c r="FZ101" i="37" s="1"/>
  <c r="EQ101" i="37"/>
  <c r="CP579" i="37"/>
  <c r="FD579" i="37"/>
  <c r="GI101" i="37"/>
  <c r="EH579" i="37"/>
  <c r="GC101" i="37"/>
  <c r="CR579" i="37"/>
  <c r="GC18" i="37"/>
  <c r="GA16" i="37"/>
  <c r="GB16" i="37"/>
  <c r="GE16" i="37"/>
  <c r="GC404" i="37"/>
  <c r="GF404" i="37"/>
  <c r="GI404" i="37"/>
  <c r="FY100" i="37"/>
  <c r="FZ100" i="37" s="1"/>
  <c r="FX579" i="37"/>
  <c r="FE579" i="37"/>
  <c r="GI100" i="37"/>
  <c r="ET579" i="37"/>
  <c r="DZ579" i="37"/>
  <c r="FG579" i="37"/>
  <c r="EX579" i="37"/>
  <c r="GB100" i="37"/>
  <c r="CF579" i="37"/>
  <c r="GJ114" i="37"/>
  <c r="GC65" i="37"/>
  <c r="FY65" i="37"/>
  <c r="FZ65" i="37" s="1"/>
  <c r="GG150" i="37"/>
  <c r="GG186" i="37"/>
  <c r="GK186" i="37" s="1"/>
  <c r="GH208" i="37"/>
  <c r="GK208" i="37" s="1"/>
  <c r="FB336" i="37"/>
  <c r="DU336" i="37"/>
  <c r="FY378" i="37"/>
  <c r="FZ378" i="37" s="1"/>
  <c r="FY365" i="37"/>
  <c r="FZ365" i="37" s="1"/>
  <c r="GH356" i="37"/>
  <c r="GK356" i="37" s="1"/>
  <c r="GI498" i="37"/>
  <c r="GH464" i="37"/>
  <c r="GJ464" i="37"/>
  <c r="GI464" i="37"/>
  <c r="FE582" i="37"/>
  <c r="GK450" i="37"/>
  <c r="GJ425" i="37"/>
  <c r="EF425" i="37"/>
  <c r="EQ425" i="37"/>
  <c r="GG425" i="37" s="1"/>
  <c r="CY425" i="37"/>
  <c r="GC425" i="37" s="1"/>
  <c r="GJ399" i="37"/>
  <c r="GI399" i="37"/>
  <c r="GC399" i="37"/>
  <c r="EF395" i="37"/>
  <c r="GF395" i="37" s="1"/>
  <c r="CY395" i="37"/>
  <c r="GC395" i="37" s="1"/>
  <c r="FB395" i="37"/>
  <c r="GH395" i="37" s="1"/>
  <c r="GC391" i="37"/>
  <c r="GJ391" i="37"/>
  <c r="GF391" i="37"/>
  <c r="GE388" i="37"/>
  <c r="GF388" i="37"/>
  <c r="GC412" i="37"/>
  <c r="GK412" i="37" s="1"/>
  <c r="GE409" i="37"/>
  <c r="EF409" i="37"/>
  <c r="GF409" i="37" s="1"/>
  <c r="DU409" i="37"/>
  <c r="FB409" i="37"/>
  <c r="FY409" i="37" s="1"/>
  <c r="FZ409" i="37" s="1"/>
  <c r="CY409" i="37"/>
  <c r="GC409" i="37" s="1"/>
  <c r="EF392" i="37"/>
  <c r="GF392" i="37" s="1"/>
  <c r="CY392" i="37"/>
  <c r="GC392" i="37" s="1"/>
  <c r="FB392" i="37"/>
  <c r="DU392" i="37"/>
  <c r="GE392" i="37" s="1"/>
  <c r="GJ392" i="37"/>
  <c r="GH392" i="37"/>
  <c r="GK197" i="37"/>
  <c r="GK130" i="37"/>
  <c r="GJ581" i="37"/>
  <c r="GI497" i="37"/>
  <c r="DJ463" i="37"/>
  <c r="CY463" i="37"/>
  <c r="FB463" i="37"/>
  <c r="GH463" i="37" s="1"/>
  <c r="FM463" i="37"/>
  <c r="FY463" i="37" s="1"/>
  <c r="FZ463" i="37" s="1"/>
  <c r="GC416" i="37"/>
  <c r="GJ416" i="37"/>
  <c r="GI416" i="37"/>
  <c r="FY278" i="37"/>
  <c r="FZ278" i="37" s="1"/>
  <c r="GK272" i="37"/>
  <c r="FB363" i="37"/>
  <c r="GH363" i="37" s="1"/>
  <c r="FM363" i="37"/>
  <c r="DU363" i="37"/>
  <c r="GE363" i="37" s="1"/>
  <c r="EQ363" i="37"/>
  <c r="GG363" i="37" s="1"/>
  <c r="GG581" i="37" s="1"/>
  <c r="CY363" i="37"/>
  <c r="GI363" i="37"/>
  <c r="GK128" i="37"/>
  <c r="FY380" i="37"/>
  <c r="FZ380" i="37" s="1"/>
  <c r="GH36" i="37"/>
  <c r="GF581" i="37"/>
  <c r="CY24" i="37"/>
  <c r="GC24" i="37" s="1"/>
  <c r="EF24" i="37"/>
  <c r="GF24" i="37" s="1"/>
  <c r="EQ24" i="37"/>
  <c r="GG24" i="37" s="1"/>
  <c r="CB79" i="30"/>
  <c r="CB83" i="30" s="1"/>
  <c r="BG79" i="30"/>
  <c r="AE79" i="30" s="1"/>
  <c r="AE72" i="30"/>
  <c r="BG81" i="30"/>
  <c r="AG53" i="30"/>
  <c r="BI63" i="30"/>
  <c r="O52" i="30"/>
  <c r="O54" i="30" s="1"/>
  <c r="BG44" i="30"/>
  <c r="AE44" i="30" s="1"/>
  <c r="CB44" i="30"/>
  <c r="CB48" i="30" s="1"/>
  <c r="BG46" i="30"/>
  <c r="AE37" i="30"/>
  <c r="BI29" i="30"/>
  <c r="AG19" i="30"/>
  <c r="BF13" i="30"/>
  <c r="BF11" i="30"/>
  <c r="AS58" i="30"/>
  <c r="AS59" i="30"/>
  <c r="AS57" i="30"/>
  <c r="AA37" i="20"/>
  <c r="BE10" i="30"/>
  <c r="AS61" i="30"/>
  <c r="AS55" i="30"/>
  <c r="AS53" i="30"/>
  <c r="AS60" i="30"/>
  <c r="AS56" i="30"/>
  <c r="AS54" i="30"/>
  <c r="BL13" i="30"/>
  <c r="AY71" i="30"/>
  <c r="AY42" i="30"/>
  <c r="AY38" i="30"/>
  <c r="AY79" i="30"/>
  <c r="AY75" i="30"/>
  <c r="AY70" i="30"/>
  <c r="AY106" i="30"/>
  <c r="AY111" i="30"/>
  <c r="AY93" i="30"/>
  <c r="AY95" i="30"/>
  <c r="AY88" i="30"/>
  <c r="AY57" i="30"/>
  <c r="AY54" i="30"/>
  <c r="AY44" i="30"/>
  <c r="AY37" i="30"/>
  <c r="AY78" i="30"/>
  <c r="AY74" i="30"/>
  <c r="AY115" i="30"/>
  <c r="AY114" i="30"/>
  <c r="AY110" i="30"/>
  <c r="AY89" i="30"/>
  <c r="AY92" i="30"/>
  <c r="AY61" i="30"/>
  <c r="AY59" i="30"/>
  <c r="AY53" i="30"/>
  <c r="AY25" i="30"/>
  <c r="AY19" i="30"/>
  <c r="AY26" i="30"/>
  <c r="AY20" i="30"/>
  <c r="AY43" i="30"/>
  <c r="AY39" i="30"/>
  <c r="AY35" i="30"/>
  <c r="AY77" i="30"/>
  <c r="AY72" i="30"/>
  <c r="AY108" i="30"/>
  <c r="AY113" i="30"/>
  <c r="AY109" i="30"/>
  <c r="AY97" i="30"/>
  <c r="AY91" i="30"/>
  <c r="AY60" i="30"/>
  <c r="AY56" i="30"/>
  <c r="AY52" i="30"/>
  <c r="AY40" i="30"/>
  <c r="AY36" i="30"/>
  <c r="AY76" i="30"/>
  <c r="AY73" i="30"/>
  <c r="AY107" i="30"/>
  <c r="AY112" i="30"/>
  <c r="AY94" i="30"/>
  <c r="AY96" i="30"/>
  <c r="AY90" i="30"/>
  <c r="AY58" i="30"/>
  <c r="AY55" i="30"/>
  <c r="AY22" i="30"/>
  <c r="AY21" i="30"/>
  <c r="AY27" i="30"/>
  <c r="AY23" i="30"/>
  <c r="AY18" i="30"/>
  <c r="B14" i="36"/>
  <c r="C16" i="36"/>
  <c r="FZ98" i="37"/>
  <c r="O70" i="36"/>
  <c r="O72" i="36" s="1"/>
  <c r="AG18" i="36"/>
  <c r="BI15" i="36"/>
  <c r="BM67" i="30"/>
  <c r="BM10" i="30" s="1"/>
  <c r="BM81" i="30"/>
  <c r="AK71" i="30"/>
  <c r="FW581" i="37"/>
  <c r="EF125" i="37"/>
  <c r="GF125" i="37" s="1"/>
  <c r="FB125" i="37"/>
  <c r="GH125" i="37" s="1"/>
  <c r="FM125" i="37"/>
  <c r="FY125" i="37" s="1"/>
  <c r="FZ125" i="37" s="1"/>
  <c r="FY97" i="37"/>
  <c r="FZ97" i="37" s="1"/>
  <c r="GE90" i="37"/>
  <c r="GJ22" i="37"/>
  <c r="CY22" i="37"/>
  <c r="GC22" i="37" s="1"/>
  <c r="EF22" i="37"/>
  <c r="FY22" i="37" s="1"/>
  <c r="FZ22" i="37" s="1"/>
  <c r="EQ22" i="37"/>
  <c r="GG22" i="37" s="1"/>
  <c r="BM18" i="37"/>
  <c r="CB18" i="37"/>
  <c r="FA581" i="37"/>
  <c r="GH335" i="37"/>
  <c r="FB59" i="37"/>
  <c r="GH59" i="37" s="1"/>
  <c r="DU59" i="37"/>
  <c r="GE59" i="37" s="1"/>
  <c r="GK59" i="37" s="1"/>
  <c r="GF216" i="37"/>
  <c r="GJ217" i="37"/>
  <c r="GG217" i="37"/>
  <c r="GK217" i="37" s="1"/>
  <c r="FB173" i="37"/>
  <c r="GH173" i="37" s="1"/>
  <c r="CY173" i="37"/>
  <c r="GC173" i="37" s="1"/>
  <c r="GI209" i="37"/>
  <c r="GE209" i="37"/>
  <c r="GK209" i="37" s="1"/>
  <c r="GC19" i="37"/>
  <c r="GI13" i="37"/>
  <c r="GG67" i="37"/>
  <c r="GI67" i="37"/>
  <c r="FE578" i="37"/>
  <c r="GB67" i="37"/>
  <c r="FY151" i="37"/>
  <c r="FZ151" i="37" s="1"/>
  <c r="CS579" i="37"/>
  <c r="GC151" i="37"/>
  <c r="GF151" i="37"/>
  <c r="GG184" i="37"/>
  <c r="GI184" i="37"/>
  <c r="FC579" i="37"/>
  <c r="GE210" i="37"/>
  <c r="GK210" i="37" s="1"/>
  <c r="DQ579" i="37"/>
  <c r="GF210" i="37"/>
  <c r="BA476" i="37"/>
  <c r="CC476" i="37" s="1"/>
  <c r="AY476" i="37"/>
  <c r="AZ476" i="37"/>
  <c r="BA478" i="37"/>
  <c r="CC478" i="37" s="1"/>
  <c r="AY478" i="37"/>
  <c r="AZ478" i="37"/>
  <c r="BA482" i="37"/>
  <c r="CC482" i="37" s="1"/>
  <c r="AY482" i="37"/>
  <c r="AZ482" i="37"/>
  <c r="AW583" i="37"/>
  <c r="AZ547" i="37"/>
  <c r="BA547" i="37"/>
  <c r="CC547" i="37" s="1"/>
  <c r="AY547" i="37"/>
  <c r="BA548" i="37"/>
  <c r="CC548" i="37" s="1"/>
  <c r="AY548" i="37"/>
  <c r="AZ548" i="37"/>
  <c r="GK340" i="37"/>
  <c r="FB418" i="37"/>
  <c r="GH418" i="37" s="1"/>
  <c r="FM418" i="37"/>
  <c r="GI418" i="37" s="1"/>
  <c r="EF418" i="37"/>
  <c r="GF418" i="37" s="1"/>
  <c r="DU418" i="37"/>
  <c r="GE418" i="37" s="1"/>
  <c r="CY418" i="37"/>
  <c r="GC418" i="37" s="1"/>
  <c r="FY580" i="37"/>
  <c r="FZ259" i="37"/>
  <c r="FZ580" i="37" s="1"/>
  <c r="GC426" i="37"/>
  <c r="FB426" i="37"/>
  <c r="EQ426" i="37"/>
  <c r="GG426" i="37" s="1"/>
  <c r="EF426" i="37"/>
  <c r="GF426" i="37" s="1"/>
  <c r="CY426" i="37"/>
  <c r="GI361" i="37"/>
  <c r="GC361" i="37"/>
  <c r="CR581" i="37"/>
  <c r="GE361" i="37"/>
  <c r="GK126" i="37"/>
  <c r="GF530" i="37"/>
  <c r="FM465" i="37"/>
  <c r="FB465" i="37"/>
  <c r="CY465" i="37"/>
  <c r="GC465" i="37" s="1"/>
  <c r="GH465" i="37"/>
  <c r="GH497" i="37"/>
  <c r="GC463" i="37"/>
  <c r="GD463" i="37"/>
  <c r="GJ449" i="37"/>
  <c r="GI449" i="37"/>
  <c r="GC449" i="37"/>
  <c r="GK449" i="37" s="1"/>
  <c r="GE413" i="37"/>
  <c r="GJ413" i="37"/>
  <c r="GI413" i="37"/>
  <c r="GJ405" i="37"/>
  <c r="FM405" i="37"/>
  <c r="FB405" i="37"/>
  <c r="EF405" i="37"/>
  <c r="GF405" i="37" s="1"/>
  <c r="CY405" i="37"/>
  <c r="GC405" i="37" s="1"/>
  <c r="GH405" i="37"/>
  <c r="GJ393" i="37"/>
  <c r="GH393" i="37"/>
  <c r="GI276" i="37"/>
  <c r="GK276" i="37" s="1"/>
  <c r="GJ422" i="37"/>
  <c r="FB422" i="37"/>
  <c r="FY422" i="37" s="1"/>
  <c r="FZ422" i="37" s="1"/>
  <c r="CY422" i="37"/>
  <c r="GC422" i="37" s="1"/>
  <c r="GC406" i="37"/>
  <c r="GI406" i="37"/>
  <c r="GJ406" i="37"/>
  <c r="FB398" i="37"/>
  <c r="CY398" i="37"/>
  <c r="GC398" i="37" s="1"/>
  <c r="EF398" i="37"/>
  <c r="GF398" i="37" s="1"/>
  <c r="DU398" i="37"/>
  <c r="GE398" i="37" s="1"/>
  <c r="GJ398" i="37"/>
  <c r="CY394" i="37"/>
  <c r="GC394" i="37" s="1"/>
  <c r="EF394" i="37"/>
  <c r="FM394" i="37"/>
  <c r="FY394" i="37" s="1"/>
  <c r="FZ394" i="37" s="1"/>
  <c r="GF394" i="37"/>
  <c r="GH50" i="37"/>
  <c r="GK50" i="37" s="1"/>
  <c r="GA579" i="37"/>
  <c r="GK167" i="37"/>
  <c r="G48" i="36"/>
  <c r="AU44" i="30"/>
  <c r="AU42" i="30"/>
  <c r="AU41" i="30"/>
  <c r="AU38" i="30"/>
  <c r="O63" i="36"/>
  <c r="AE18" i="36"/>
  <c r="BG15" i="36"/>
  <c r="BG10" i="36" s="1"/>
  <c r="O17" i="36"/>
  <c r="O19" i="36" s="1"/>
  <c r="CB27" i="36"/>
  <c r="CB15" i="36" s="1"/>
  <c r="BG27" i="36"/>
  <c r="AE27" i="36" s="1"/>
  <c r="P17" i="36"/>
  <c r="P19" i="36" s="1"/>
  <c r="P28" i="36" s="1"/>
  <c r="AS75" i="30"/>
  <c r="AS73" i="30"/>
  <c r="AS76" i="30"/>
  <c r="AS72" i="30"/>
  <c r="AS78" i="30"/>
  <c r="AS97" i="30"/>
  <c r="AS109" i="30"/>
  <c r="AS107" i="30"/>
  <c r="AS110" i="30"/>
  <c r="AS114" i="30"/>
  <c r="AS95" i="30"/>
  <c r="AS115" i="30"/>
  <c r="AS92" i="30"/>
  <c r="AS89" i="30"/>
  <c r="CN25" i="37"/>
  <c r="GB25" i="37" s="1"/>
  <c r="FM25" i="37"/>
  <c r="FY25" i="37" s="1"/>
  <c r="FZ25" i="37" s="1"/>
  <c r="CY25" i="37"/>
  <c r="GC25" i="37" s="1"/>
  <c r="EQ25" i="37"/>
  <c r="GG25" i="37" s="1"/>
  <c r="GH18" i="37"/>
  <c r="GI18" i="37"/>
  <c r="CB14" i="37"/>
  <c r="BM14" i="37"/>
  <c r="BP14" i="37" s="1"/>
  <c r="GC423" i="37"/>
  <c r="GH423" i="37"/>
  <c r="GG423" i="37"/>
  <c r="GG582" i="37" s="1"/>
  <c r="GD423" i="37"/>
  <c r="EE579" i="37"/>
  <c r="FL579" i="37"/>
  <c r="GI114" i="37"/>
  <c r="GG5" i="37"/>
  <c r="GF30" i="37"/>
  <c r="EI579" i="37"/>
  <c r="DP579" i="37"/>
  <c r="DS579" i="37"/>
  <c r="DU109" i="37"/>
  <c r="FY109" i="37" s="1"/>
  <c r="EQ109" i="37"/>
  <c r="GG109" i="37" s="1"/>
  <c r="AX578" i="37"/>
  <c r="CC4" i="37"/>
  <c r="CC578" i="37" s="1"/>
  <c r="BA578" i="37"/>
  <c r="GH336" i="37"/>
  <c r="EZ581" i="37"/>
  <c r="GE336" i="37"/>
  <c r="GK336" i="37" s="1"/>
  <c r="FB476" i="37"/>
  <c r="GH476" i="37" s="1"/>
  <c r="CY476" i="37"/>
  <c r="GC476" i="37" s="1"/>
  <c r="FM548" i="37"/>
  <c r="GI548" i="37" s="1"/>
  <c r="EF548" i="37"/>
  <c r="GF548" i="37" s="1"/>
  <c r="FB548" i="37"/>
  <c r="GH548" i="37" s="1"/>
  <c r="GE549" i="37"/>
  <c r="FY340" i="37"/>
  <c r="FZ340" i="37" s="1"/>
  <c r="FB473" i="37"/>
  <c r="GH473" i="37" s="1"/>
  <c r="FM473" i="37"/>
  <c r="GI473" i="37" s="1"/>
  <c r="FB458" i="37"/>
  <c r="GH458" i="37" s="1"/>
  <c r="FM458" i="37"/>
  <c r="EF458" i="37"/>
  <c r="CY458" i="37"/>
  <c r="GC458" i="37" s="1"/>
  <c r="GF458" i="37"/>
  <c r="EF414" i="37"/>
  <c r="GF414" i="37" s="1"/>
  <c r="CY414" i="37"/>
  <c r="GC414" i="37" s="1"/>
  <c r="FB414" i="37"/>
  <c r="GJ414" i="37"/>
  <c r="GH414" i="37"/>
  <c r="GF410" i="37"/>
  <c r="GC410" i="37"/>
  <c r="GJ407" i="37"/>
  <c r="GI407" i="37"/>
  <c r="GC407" i="37"/>
  <c r="GC403" i="37"/>
  <c r="GJ403" i="37"/>
  <c r="GH403" i="37"/>
  <c r="GI275" i="37"/>
  <c r="GK275" i="37" s="1"/>
  <c r="GK259" i="37"/>
  <c r="GI580" i="37"/>
  <c r="EZ582" i="37"/>
  <c r="ET582" i="37"/>
  <c r="EF430" i="37"/>
  <c r="GF430" i="37" s="1"/>
  <c r="FB430" i="37"/>
  <c r="FB421" i="37"/>
  <c r="CY421" i="37"/>
  <c r="GC421" i="37" s="1"/>
  <c r="DJ421" i="37"/>
  <c r="GD421" i="37" s="1"/>
  <c r="EF421" i="37"/>
  <c r="GF421" i="37" s="1"/>
  <c r="GH400" i="37"/>
  <c r="GF400" i="37"/>
  <c r="FM396" i="37"/>
  <c r="FY396" i="37" s="1"/>
  <c r="FZ396" i="37" s="1"/>
  <c r="EF396" i="37"/>
  <c r="GF396" i="37"/>
  <c r="FX319" i="37"/>
  <c r="FQ581" i="37"/>
  <c r="FP581" i="37"/>
  <c r="GJ436" i="37"/>
  <c r="GE436" i="37"/>
  <c r="GC456" i="37"/>
  <c r="EF456" i="37"/>
  <c r="DJ456" i="37"/>
  <c r="GD456" i="37" s="1"/>
  <c r="CY456" i="37"/>
  <c r="FB408" i="37"/>
  <c r="CY408" i="37"/>
  <c r="GC408" i="37" s="1"/>
  <c r="EF408" i="37"/>
  <c r="GF408" i="37" s="1"/>
  <c r="DU408" i="37"/>
  <c r="GE408" i="37" s="1"/>
  <c r="GJ408" i="37"/>
  <c r="GH408" i="37"/>
  <c r="GI390" i="37"/>
  <c r="GK390" i="37" s="1"/>
  <c r="EF580" i="37"/>
  <c r="CY580" i="37"/>
  <c r="EF389" i="37"/>
  <c r="GF389" i="37" s="1"/>
  <c r="CY389" i="37"/>
  <c r="GC389" i="37" s="1"/>
  <c r="GK389" i="37" s="1"/>
  <c r="FM389" i="37"/>
  <c r="FY389" i="37" s="1"/>
  <c r="FZ389" i="37" s="1"/>
  <c r="GJ389" i="37"/>
  <c r="GI389" i="37"/>
  <c r="GK42" i="37"/>
  <c r="FY83" i="37"/>
  <c r="FZ83" i="37" s="1"/>
  <c r="GC7" i="37"/>
  <c r="GK222" i="37"/>
  <c r="GJ21" i="37"/>
  <c r="EQ21" i="37"/>
  <c r="GG21" i="37" s="1"/>
  <c r="CY21" i="37"/>
  <c r="GC21" i="37" s="1"/>
  <c r="CN21" i="37"/>
  <c r="GB21" i="37" s="1"/>
  <c r="EF21" i="37"/>
  <c r="AG52" i="36"/>
  <c r="BI49" i="36"/>
  <c r="AU70" i="30"/>
  <c r="AU78" i="30"/>
  <c r="AU75" i="30"/>
  <c r="AU73" i="30"/>
  <c r="AU72" i="30"/>
  <c r="AS20" i="30"/>
  <c r="AS19" i="30"/>
  <c r="AS29" i="30" s="1"/>
  <c r="AS27" i="30"/>
  <c r="AS24" i="30"/>
  <c r="AS23" i="30"/>
  <c r="O99" i="30"/>
  <c r="GH417" i="37"/>
  <c r="R117" i="30"/>
  <c r="D15" i="30" s="1"/>
  <c r="B15" i="30" s="1"/>
  <c r="GH404" i="37"/>
  <c r="GI423" i="37"/>
  <c r="GK98" i="37"/>
  <c r="FZ109" i="37" l="1"/>
  <c r="GK418" i="37"/>
  <c r="GK173" i="37"/>
  <c r="GK408" i="37"/>
  <c r="GK414" i="37"/>
  <c r="GK548" i="37"/>
  <c r="GK476" i="37"/>
  <c r="BM13" i="30"/>
  <c r="AZ114" i="30"/>
  <c r="AZ106" i="30"/>
  <c r="AZ89" i="30"/>
  <c r="AZ41" i="30"/>
  <c r="AZ59" i="30"/>
  <c r="AZ78" i="30"/>
  <c r="AZ70" i="30"/>
  <c r="AZ90" i="30"/>
  <c r="AZ38" i="30"/>
  <c r="AZ56" i="30"/>
  <c r="AZ52" i="30"/>
  <c r="AZ74" i="30"/>
  <c r="AZ73" i="30"/>
  <c r="AZ113" i="30"/>
  <c r="AZ109" i="30"/>
  <c r="AZ97" i="30"/>
  <c r="AZ91" i="30"/>
  <c r="AZ93" i="30"/>
  <c r="AZ108" i="30"/>
  <c r="AZ92" i="30"/>
  <c r="AZ26" i="30"/>
  <c r="AZ21" i="30"/>
  <c r="AZ54" i="30"/>
  <c r="AZ24" i="30"/>
  <c r="AZ20" i="30"/>
  <c r="AZ36" i="30"/>
  <c r="AZ55" i="30"/>
  <c r="AZ75" i="30"/>
  <c r="AZ110" i="30"/>
  <c r="AZ40" i="30"/>
  <c r="AZ35" i="30"/>
  <c r="AZ57" i="30"/>
  <c r="AZ79" i="30"/>
  <c r="AZ76" i="30"/>
  <c r="AZ71" i="30"/>
  <c r="AZ115" i="30"/>
  <c r="AZ111" i="30"/>
  <c r="AZ107" i="30"/>
  <c r="AZ95" i="30"/>
  <c r="AZ88" i="30"/>
  <c r="AZ112" i="30"/>
  <c r="AZ96" i="30"/>
  <c r="AZ94" i="30"/>
  <c r="AZ23" i="30"/>
  <c r="AZ19" i="30"/>
  <c r="AZ27" i="30"/>
  <c r="AZ22" i="30"/>
  <c r="AZ18" i="30"/>
  <c r="AZ37" i="30"/>
  <c r="AZ43" i="30"/>
  <c r="AZ72" i="30"/>
  <c r="AZ58" i="30"/>
  <c r="AZ60" i="30"/>
  <c r="AZ44" i="30"/>
  <c r="AZ39" i="30"/>
  <c r="AZ77" i="30"/>
  <c r="AZ61" i="30"/>
  <c r="AZ53" i="30"/>
  <c r="GK392" i="37"/>
  <c r="GK395" i="37"/>
  <c r="GK417" i="37"/>
  <c r="GF579" i="37"/>
  <c r="FY421" i="37"/>
  <c r="FZ421" i="37" s="1"/>
  <c r="GE109" i="37"/>
  <c r="GK109" i="37" s="1"/>
  <c r="BG13" i="36"/>
  <c r="AT20" i="36"/>
  <c r="AT22" i="36"/>
  <c r="AT24" i="36"/>
  <c r="AT18" i="36"/>
  <c r="AT21" i="36"/>
  <c r="AT23" i="36"/>
  <c r="AT25" i="36"/>
  <c r="AT27" i="36"/>
  <c r="AT26" i="36"/>
  <c r="AT38" i="36"/>
  <c r="AT43" i="36"/>
  <c r="AT39" i="36"/>
  <c r="AT42" i="36"/>
  <c r="AT44" i="36"/>
  <c r="FY398" i="37"/>
  <c r="FZ398" i="37" s="1"/>
  <c r="GK406" i="37"/>
  <c r="FY405" i="37"/>
  <c r="FZ405" i="37" s="1"/>
  <c r="FY465" i="37"/>
  <c r="FZ465" i="37" s="1"/>
  <c r="FY426" i="37"/>
  <c r="FZ426" i="37" s="1"/>
  <c r="BL548" i="37"/>
  <c r="BR548" i="37" s="1"/>
  <c r="BB548" i="37"/>
  <c r="BL547" i="37"/>
  <c r="BO547" i="37" s="1"/>
  <c r="BB547" i="37"/>
  <c r="CB547" i="37"/>
  <c r="BM547" i="37"/>
  <c r="BP547" i="37" s="1"/>
  <c r="CB482" i="37"/>
  <c r="BM482" i="37"/>
  <c r="BW478" i="37"/>
  <c r="BY478" i="37"/>
  <c r="BX478" i="37"/>
  <c r="BV478" i="37"/>
  <c r="BT478" i="37"/>
  <c r="BL478" i="37"/>
  <c r="BO478" i="37" s="1"/>
  <c r="BB478" i="37"/>
  <c r="CB476" i="37"/>
  <c r="BM476" i="37"/>
  <c r="GK151" i="37"/>
  <c r="BI10" i="36"/>
  <c r="R72" i="36"/>
  <c r="R81" i="36" s="1"/>
  <c r="D13" i="36" s="1"/>
  <c r="B13" i="36" s="1"/>
  <c r="O81" i="36"/>
  <c r="AT55" i="36"/>
  <c r="AT60" i="36"/>
  <c r="AT57" i="36"/>
  <c r="AT61" i="36"/>
  <c r="AT59" i="36"/>
  <c r="AN44" i="30"/>
  <c r="Q34" i="30"/>
  <c r="Q36" i="30" s="1"/>
  <c r="Q70" i="30"/>
  <c r="Q72" i="30" s="1"/>
  <c r="Q81" i="30" s="1"/>
  <c r="AN79" i="30"/>
  <c r="GK24" i="37"/>
  <c r="GK391" i="37"/>
  <c r="FY425" i="37"/>
  <c r="FZ425" i="37" s="1"/>
  <c r="GK65" i="37"/>
  <c r="GK404" i="37"/>
  <c r="CY579" i="37"/>
  <c r="AT108" i="36"/>
  <c r="AT94" i="36"/>
  <c r="AT106" i="36"/>
  <c r="AT92" i="36"/>
  <c r="AT114" i="36"/>
  <c r="AT113" i="36"/>
  <c r="AT107" i="36"/>
  <c r="AT93" i="36"/>
  <c r="AT115" i="36"/>
  <c r="AT88" i="36"/>
  <c r="GC579" i="37"/>
  <c r="GI402" i="37"/>
  <c r="GK402" i="37" s="1"/>
  <c r="GK431" i="37"/>
  <c r="CB479" i="37"/>
  <c r="BM479" i="37"/>
  <c r="BP479" i="37" s="1"/>
  <c r="BU549" i="37"/>
  <c r="BU583" i="37" s="1"/>
  <c r="BT549" i="37"/>
  <c r="BV549" i="37"/>
  <c r="BL549" i="37"/>
  <c r="BR549" i="37" s="1"/>
  <c r="BY549" i="37"/>
  <c r="BX549" i="37"/>
  <c r="CA549" i="37"/>
  <c r="BB549" i="37"/>
  <c r="CB549" i="37"/>
  <c r="BM549" i="37"/>
  <c r="GK52" i="37"/>
  <c r="FY59" i="37"/>
  <c r="FZ59" i="37" s="1"/>
  <c r="BB34" i="37"/>
  <c r="BL34" i="37"/>
  <c r="BO34" i="37" s="1"/>
  <c r="BB386" i="37"/>
  <c r="BL386" i="37"/>
  <c r="BO386" i="37" s="1"/>
  <c r="CB386" i="37"/>
  <c r="BM386" i="37"/>
  <c r="BP386" i="37" s="1"/>
  <c r="FY403" i="37"/>
  <c r="FZ403" i="37" s="1"/>
  <c r="AY578" i="37"/>
  <c r="GA4" i="37"/>
  <c r="BQ17" i="37"/>
  <c r="CX17" i="37"/>
  <c r="FL17" i="37"/>
  <c r="GJ17" i="37" s="1"/>
  <c r="FA17" i="37"/>
  <c r="FI17" i="37"/>
  <c r="FD17" i="37"/>
  <c r="FF17" i="37"/>
  <c r="EV17" i="37"/>
  <c r="ES17" i="37"/>
  <c r="FH17" i="37"/>
  <c r="FG17" i="37"/>
  <c r="EU17" i="37"/>
  <c r="EW17" i="37"/>
  <c r="EX17" i="37"/>
  <c r="CS17" i="37"/>
  <c r="CU17" i="37"/>
  <c r="CT17" i="37"/>
  <c r="CR17" i="37"/>
  <c r="CP17" i="37"/>
  <c r="GK114" i="37"/>
  <c r="FB579" i="37"/>
  <c r="FY423" i="37"/>
  <c r="FZ423" i="37" s="1"/>
  <c r="FH14" i="37"/>
  <c r="FC14" i="37"/>
  <c r="FF14" i="37"/>
  <c r="CG14" i="37"/>
  <c r="CH14" i="37"/>
  <c r="FG14" i="37"/>
  <c r="FJ14" i="37"/>
  <c r="CK14" i="37"/>
  <c r="CI14" i="37"/>
  <c r="CD14" i="37"/>
  <c r="EN14" i="37"/>
  <c r="CO14" i="37"/>
  <c r="CR14" i="37"/>
  <c r="CS14" i="37"/>
  <c r="EL14" i="37"/>
  <c r="CV14" i="37"/>
  <c r="EG14" i="37"/>
  <c r="EJ14" i="37"/>
  <c r="EK14" i="37"/>
  <c r="CT14" i="37"/>
  <c r="CB82" i="37"/>
  <c r="BM82" i="37"/>
  <c r="BP82" i="37" s="1"/>
  <c r="BB40" i="37"/>
  <c r="BL40" i="37"/>
  <c r="BO40" i="37" s="1"/>
  <c r="CB23" i="37"/>
  <c r="BM23" i="37"/>
  <c r="BP23" i="37" s="1"/>
  <c r="Q52" i="36"/>
  <c r="Q54" i="36" s="1"/>
  <c r="AN61" i="36"/>
  <c r="GI394" i="37"/>
  <c r="GK394" i="37" s="1"/>
  <c r="GI463" i="37"/>
  <c r="FY497" i="37"/>
  <c r="FZ497" i="37" s="1"/>
  <c r="GH426" i="37"/>
  <c r="GK426" i="37" s="1"/>
  <c r="GB580" i="37"/>
  <c r="GK279" i="37"/>
  <c r="BL550" i="37"/>
  <c r="BO550" i="37" s="1"/>
  <c r="CA550" i="37"/>
  <c r="BV550" i="37"/>
  <c r="BY550" i="37"/>
  <c r="BT550" i="37"/>
  <c r="BB550" i="37"/>
  <c r="BX550" i="37"/>
  <c r="CB550" i="37"/>
  <c r="BM550" i="37"/>
  <c r="BP550" i="37" s="1"/>
  <c r="BY481" i="37"/>
  <c r="BT481" i="37"/>
  <c r="BZ481" i="37"/>
  <c r="BV481" i="37"/>
  <c r="BL481" i="37"/>
  <c r="BO481" i="37" s="1"/>
  <c r="BX481" i="37"/>
  <c r="BW481" i="37"/>
  <c r="BB481" i="37"/>
  <c r="EQ581" i="37"/>
  <c r="CC546" i="37"/>
  <c r="CB546" i="37"/>
  <c r="BM546" i="37"/>
  <c r="BP546" i="37" s="1"/>
  <c r="FY13" i="37"/>
  <c r="FZ13" i="37" s="1"/>
  <c r="FM581" i="37"/>
  <c r="FT18" i="37"/>
  <c r="FT578" i="37" s="1"/>
  <c r="FO18" i="37"/>
  <c r="FQ18" i="37"/>
  <c r="FS18" i="37"/>
  <c r="FR18" i="37"/>
  <c r="BQ20" i="37"/>
  <c r="EE20" i="37"/>
  <c r="EP20" i="37"/>
  <c r="CX20" i="37"/>
  <c r="FA20" i="37"/>
  <c r="GA20" i="37"/>
  <c r="GI125" i="37"/>
  <c r="GI579" i="37" s="1"/>
  <c r="GC363" i="37"/>
  <c r="GK363" i="37" s="1"/>
  <c r="FY416" i="37"/>
  <c r="FZ416" i="37" s="1"/>
  <c r="GI465" i="37"/>
  <c r="GK465" i="37" s="1"/>
  <c r="GH409" i="37"/>
  <c r="GK409" i="37" s="1"/>
  <c r="GH150" i="37"/>
  <c r="GH579" i="37" s="1"/>
  <c r="BX5" i="37"/>
  <c r="BX578" i="37" s="1"/>
  <c r="CA5" i="37"/>
  <c r="BZ5" i="37"/>
  <c r="BZ578" i="37" s="1"/>
  <c r="BB5" i="37"/>
  <c r="BU5" i="37"/>
  <c r="BT5" i="37"/>
  <c r="BT578" i="37" s="1"/>
  <c r="BW5" i="37"/>
  <c r="BW578" i="37" s="1"/>
  <c r="BV5" i="37"/>
  <c r="BV578" i="37" s="1"/>
  <c r="BL5" i="37"/>
  <c r="BR5" i="37" s="1"/>
  <c r="GI25" i="37"/>
  <c r="GK25" i="37" s="1"/>
  <c r="AN27" i="30"/>
  <c r="Q17" i="30"/>
  <c r="Q19" i="30" s="1"/>
  <c r="Q28" i="30" s="1"/>
  <c r="BG15" i="30"/>
  <c r="BG29" i="30"/>
  <c r="AN97" i="30"/>
  <c r="Q88" i="30"/>
  <c r="Q90" i="30" s="1"/>
  <c r="AT76" i="36"/>
  <c r="AT74" i="36"/>
  <c r="AT77" i="36"/>
  <c r="AT73" i="36"/>
  <c r="AT71" i="36"/>
  <c r="FY411" i="37"/>
  <c r="FZ411" i="37" s="1"/>
  <c r="GK411" i="37"/>
  <c r="GI428" i="37"/>
  <c r="GK428" i="37" s="1"/>
  <c r="FY397" i="37"/>
  <c r="FZ397" i="37" s="1"/>
  <c r="GK420" i="37"/>
  <c r="FY461" i="37"/>
  <c r="FZ461" i="37" s="1"/>
  <c r="GK530" i="37"/>
  <c r="CB473" i="37"/>
  <c r="BM473" i="37"/>
  <c r="FY52" i="37"/>
  <c r="FZ52" i="37" s="1"/>
  <c r="GK19" i="37"/>
  <c r="FY173" i="37"/>
  <c r="FZ173" i="37" s="1"/>
  <c r="FZ579" i="37" s="1"/>
  <c r="GF22" i="37"/>
  <c r="GK22" i="37" s="1"/>
  <c r="CS581" i="37"/>
  <c r="DD581" i="37"/>
  <c r="GC580" i="37"/>
  <c r="GK267" i="37"/>
  <c r="GK407" i="37"/>
  <c r="CX14" i="37"/>
  <c r="EP14" i="37"/>
  <c r="BQ14" i="37"/>
  <c r="FL14" i="37"/>
  <c r="CM14" i="37"/>
  <c r="FY21" i="37"/>
  <c r="FZ21" i="37" s="1"/>
  <c r="GF21" i="37"/>
  <c r="GK21" i="37" s="1"/>
  <c r="GK7" i="37"/>
  <c r="FY408" i="37"/>
  <c r="FZ408" i="37" s="1"/>
  <c r="FY456" i="37"/>
  <c r="FZ456" i="37" s="1"/>
  <c r="FY319" i="37"/>
  <c r="FY430" i="37"/>
  <c r="FZ430" i="37" s="1"/>
  <c r="GH430" i="37"/>
  <c r="GK430" i="37" s="1"/>
  <c r="GK403" i="37"/>
  <c r="FY414" i="37"/>
  <c r="FZ414" i="37" s="1"/>
  <c r="FY458" i="37"/>
  <c r="FZ458" i="37" s="1"/>
  <c r="GK423" i="37"/>
  <c r="Q17" i="36"/>
  <c r="Q19" i="36" s="1"/>
  <c r="Q28" i="36" s="1"/>
  <c r="AN27" i="36"/>
  <c r="AN15" i="36" s="1"/>
  <c r="R19" i="36"/>
  <c r="R28" i="36" s="1"/>
  <c r="D10" i="36" s="1"/>
  <c r="O28" i="36"/>
  <c r="AT40" i="36"/>
  <c r="AT37" i="36"/>
  <c r="AT41" i="36"/>
  <c r="AT35" i="36"/>
  <c r="GH398" i="37"/>
  <c r="GK398" i="37" s="1"/>
  <c r="GH422" i="37"/>
  <c r="GK422" i="37" s="1"/>
  <c r="GI405" i="37"/>
  <c r="GK405" i="37" s="1"/>
  <c r="GK463" i="37"/>
  <c r="GK361" i="37"/>
  <c r="FY418" i="37"/>
  <c r="FZ418" i="37" s="1"/>
  <c r="CB548" i="37"/>
  <c r="BM548" i="37"/>
  <c r="CA482" i="37"/>
  <c r="CA582" i="37" s="1"/>
  <c r="BZ482" i="37"/>
  <c r="BY482" i="37"/>
  <c r="BU482" i="37"/>
  <c r="BL482" i="37"/>
  <c r="BR482" i="37" s="1"/>
  <c r="BB482" i="37"/>
  <c r="BW482" i="37"/>
  <c r="BV482" i="37"/>
  <c r="BX482" i="37"/>
  <c r="BT482" i="37"/>
  <c r="CB478" i="37"/>
  <c r="BM478" i="37"/>
  <c r="BP478" i="37" s="1"/>
  <c r="BL476" i="37"/>
  <c r="BR476" i="37" s="1"/>
  <c r="BB476" i="37"/>
  <c r="GK67" i="37"/>
  <c r="AT53" i="36"/>
  <c r="AT52" i="36"/>
  <c r="AT56" i="36"/>
  <c r="AT54" i="36"/>
  <c r="AT58" i="36"/>
  <c r="FY24" i="37"/>
  <c r="FZ24" i="37" s="1"/>
  <c r="FY363" i="37"/>
  <c r="FZ363" i="37" s="1"/>
  <c r="GK416" i="37"/>
  <c r="FY392" i="37"/>
  <c r="FZ392" i="37" s="1"/>
  <c r="FY395" i="37"/>
  <c r="FZ395" i="37" s="1"/>
  <c r="GK399" i="37"/>
  <c r="GF425" i="37"/>
  <c r="GK425" i="37" s="1"/>
  <c r="GK100" i="37"/>
  <c r="GB579" i="37"/>
  <c r="GK16" i="37"/>
  <c r="EQ579" i="37"/>
  <c r="DU579" i="37"/>
  <c r="GJ579" i="37"/>
  <c r="AY387" i="37"/>
  <c r="AZ387" i="37"/>
  <c r="BA387" i="37"/>
  <c r="CC387" i="37" s="1"/>
  <c r="BA570" i="37"/>
  <c r="CC570" i="37" s="1"/>
  <c r="AZ570" i="37"/>
  <c r="AY570" i="37"/>
  <c r="AT90" i="36"/>
  <c r="AT111" i="36"/>
  <c r="AT112" i="36"/>
  <c r="AT91" i="36"/>
  <c r="AT109" i="36"/>
  <c r="AT95" i="36"/>
  <c r="AT89" i="36"/>
  <c r="AT97" i="36"/>
  <c r="AT110" i="36"/>
  <c r="AT96" i="36"/>
  <c r="R19" i="30"/>
  <c r="R28" i="30" s="1"/>
  <c r="D10" i="30" s="1"/>
  <c r="O28" i="30"/>
  <c r="FY401" i="37"/>
  <c r="FZ401" i="37" s="1"/>
  <c r="GI401" i="37"/>
  <c r="GB401" i="37"/>
  <c r="FY431" i="37"/>
  <c r="FZ431" i="37" s="1"/>
  <c r="GK461" i="37"/>
  <c r="BB479" i="37"/>
  <c r="BL479" i="37"/>
  <c r="BO479" i="37" s="1"/>
  <c r="GI581" i="37"/>
  <c r="GK97" i="37"/>
  <c r="BM34" i="37"/>
  <c r="BP34" i="37" s="1"/>
  <c r="CB34" i="37"/>
  <c r="AX582" i="37"/>
  <c r="CC386" i="37"/>
  <c r="CC582" i="37" s="1"/>
  <c r="BA582" i="37"/>
  <c r="FY404" i="37"/>
  <c r="FZ404" i="37" s="1"/>
  <c r="FY417" i="37"/>
  <c r="FZ417" i="37" s="1"/>
  <c r="GF456" i="37"/>
  <c r="GK456" i="37" s="1"/>
  <c r="GI396" i="37"/>
  <c r="GK396" i="37" s="1"/>
  <c r="FY400" i="37"/>
  <c r="FZ400" i="37" s="1"/>
  <c r="GI400" i="37"/>
  <c r="GK400" i="37" s="1"/>
  <c r="GH421" i="37"/>
  <c r="GK421" i="37" s="1"/>
  <c r="FY407" i="37"/>
  <c r="FZ407" i="37" s="1"/>
  <c r="FY410" i="37"/>
  <c r="FZ410" i="37" s="1"/>
  <c r="GI410" i="37"/>
  <c r="GK410" i="37" s="1"/>
  <c r="GI458" i="37"/>
  <c r="GK458" i="37" s="1"/>
  <c r="DS4" i="37"/>
  <c r="DS578" i="37" s="1"/>
  <c r="DP4" i="37"/>
  <c r="EZ4" i="37"/>
  <c r="ES4" i="37"/>
  <c r="DN4" i="37"/>
  <c r="DN578" i="37" s="1"/>
  <c r="DM4" i="37"/>
  <c r="DM578" i="37" s="1"/>
  <c r="DL4" i="37"/>
  <c r="DL578" i="37" s="1"/>
  <c r="EU4" i="37"/>
  <c r="EW4" i="37"/>
  <c r="ET4" i="37"/>
  <c r="EJ4" i="37"/>
  <c r="EL4" i="37"/>
  <c r="EH4" i="37"/>
  <c r="EI4" i="37"/>
  <c r="EO4" i="37"/>
  <c r="CA578" i="37"/>
  <c r="BU578" i="37"/>
  <c r="AZ578" i="37"/>
  <c r="BQ4" i="37"/>
  <c r="FA4" i="37"/>
  <c r="DT4" i="37"/>
  <c r="DT578" i="37" s="1"/>
  <c r="EP4" i="37"/>
  <c r="GA17" i="37"/>
  <c r="FM579" i="37"/>
  <c r="EF579" i="37"/>
  <c r="BL82" i="37"/>
  <c r="BO82" i="37" s="1"/>
  <c r="BB82" i="37"/>
  <c r="CB40" i="37"/>
  <c r="BM40" i="37"/>
  <c r="BP40" i="37" s="1"/>
  <c r="BB23" i="37"/>
  <c r="BB578" i="37" s="1"/>
  <c r="BL23" i="37"/>
  <c r="BO23" i="37" s="1"/>
  <c r="FY406" i="37"/>
  <c r="FZ406" i="37" s="1"/>
  <c r="GK393" i="37"/>
  <c r="FY413" i="37"/>
  <c r="FZ413" i="37" s="1"/>
  <c r="FY449" i="37"/>
  <c r="FZ449" i="37" s="1"/>
  <c r="CB481" i="37"/>
  <c r="BM481" i="37"/>
  <c r="BP481" i="37" s="1"/>
  <c r="BL546" i="37"/>
  <c r="BO546" i="37" s="1"/>
  <c r="AY583" i="37"/>
  <c r="BB546" i="37"/>
  <c r="AX583" i="37"/>
  <c r="GK184" i="37"/>
  <c r="GF13" i="37"/>
  <c r="GK216" i="37"/>
  <c r="DU581" i="37"/>
  <c r="GA18" i="37"/>
  <c r="GK18" i="37" s="1"/>
  <c r="DY20" i="37"/>
  <c r="DZ20" i="37"/>
  <c r="EZ20" i="37"/>
  <c r="ES20" i="37"/>
  <c r="ED20" i="37"/>
  <c r="CS20" i="37"/>
  <c r="EU20" i="37"/>
  <c r="EV20" i="37"/>
  <c r="EK20" i="37"/>
  <c r="DW20" i="37"/>
  <c r="DW578" i="37" s="1"/>
  <c r="EH20" i="37"/>
  <c r="CW20" i="37"/>
  <c r="EJ20" i="37"/>
  <c r="CP20" i="37"/>
  <c r="EO20" i="37"/>
  <c r="CR20" i="37"/>
  <c r="GK90" i="37"/>
  <c r="BA372" i="37"/>
  <c r="AZ372" i="37"/>
  <c r="AY372" i="37"/>
  <c r="AX581" i="37"/>
  <c r="BF13" i="36"/>
  <c r="BF11" i="36"/>
  <c r="AS56" i="36"/>
  <c r="AS61" i="36"/>
  <c r="AS55" i="36"/>
  <c r="AS57" i="36"/>
  <c r="BE10" i="36"/>
  <c r="AS59" i="36"/>
  <c r="AS58" i="36"/>
  <c r="AS53" i="36"/>
  <c r="AS60" i="36"/>
  <c r="AS54" i="36"/>
  <c r="AS42" i="36"/>
  <c r="AS36" i="36"/>
  <c r="AS40" i="36"/>
  <c r="AS39" i="36"/>
  <c r="AS37" i="36"/>
  <c r="AS26" i="36"/>
  <c r="AS27" i="36"/>
  <c r="AS19" i="36"/>
  <c r="AS25" i="36"/>
  <c r="AS20" i="36"/>
  <c r="AS113" i="36"/>
  <c r="AS94" i="36"/>
  <c r="AS112" i="36"/>
  <c r="AS93" i="36"/>
  <c r="AS114" i="36"/>
  <c r="AS96" i="36"/>
  <c r="AS89" i="36"/>
  <c r="AS115" i="36"/>
  <c r="AS95" i="36"/>
  <c r="AS72" i="36"/>
  <c r="AS74" i="36"/>
  <c r="AS76" i="36"/>
  <c r="AS71" i="36"/>
  <c r="AS73" i="36"/>
  <c r="AS43" i="36"/>
  <c r="AS41" i="36"/>
  <c r="AS38" i="36"/>
  <c r="AS44" i="36"/>
  <c r="AS21" i="36"/>
  <c r="AS22" i="36"/>
  <c r="AS23" i="36"/>
  <c r="AS24" i="36"/>
  <c r="AS108" i="36"/>
  <c r="AS91" i="36"/>
  <c r="AS107" i="36"/>
  <c r="AS90" i="36"/>
  <c r="AS110" i="36"/>
  <c r="AS92" i="36"/>
  <c r="AS111" i="36"/>
  <c r="AS109" i="36"/>
  <c r="AS97" i="36"/>
  <c r="AS75" i="36"/>
  <c r="AS77" i="36"/>
  <c r="AS78" i="36"/>
  <c r="AS79" i="36"/>
  <c r="O63" i="30"/>
  <c r="BG32" i="30"/>
  <c r="Q52" i="30"/>
  <c r="Q54" i="30" s="1"/>
  <c r="Q63" i="30" s="1"/>
  <c r="AN61" i="30"/>
  <c r="BI49" i="30"/>
  <c r="BI10" i="30" s="1"/>
  <c r="O81" i="30"/>
  <c r="R72" i="30"/>
  <c r="R81" i="30" s="1"/>
  <c r="D13" i="30" s="1"/>
  <c r="B13" i="30" s="1"/>
  <c r="BG67" i="30"/>
  <c r="GK36" i="37"/>
  <c r="GI388" i="37"/>
  <c r="GK388" i="37" s="1"/>
  <c r="FY399" i="37"/>
  <c r="FZ399" i="37" s="1"/>
  <c r="FY336" i="37"/>
  <c r="FZ336" i="37" s="1"/>
  <c r="CB5" i="37"/>
  <c r="CB578" i="37" s="1"/>
  <c r="BM5" i="37"/>
  <c r="FY16" i="37"/>
  <c r="FZ16" i="37" s="1"/>
  <c r="GG101" i="37"/>
  <c r="GG579" i="37" s="1"/>
  <c r="CB15" i="30"/>
  <c r="CB30" i="30"/>
  <c r="AT79" i="36"/>
  <c r="AT78" i="36"/>
  <c r="AT70" i="36"/>
  <c r="AT75" i="36"/>
  <c r="AT72" i="36"/>
  <c r="FY390" i="37"/>
  <c r="FZ390" i="37" s="1"/>
  <c r="GI397" i="37"/>
  <c r="GK397" i="37" s="1"/>
  <c r="FY420" i="37"/>
  <c r="FZ420" i="37" s="1"/>
  <c r="FY498" i="37"/>
  <c r="FZ498" i="37" s="1"/>
  <c r="BY473" i="37"/>
  <c r="BY582" i="37" s="1"/>
  <c r="BX473" i="37"/>
  <c r="BX582" i="37" s="1"/>
  <c r="BW473" i="37"/>
  <c r="BW582" i="37" s="1"/>
  <c r="BL473" i="37"/>
  <c r="BR473" i="37" s="1"/>
  <c r="BB473" i="37"/>
  <c r="BU473" i="37"/>
  <c r="BU582" i="37" s="1"/>
  <c r="BT473" i="37"/>
  <c r="BV473" i="37"/>
  <c r="BV582" i="37" s="1"/>
  <c r="BQ15" i="37"/>
  <c r="FL15" i="37"/>
  <c r="CM15" i="37"/>
  <c r="CX15" i="37"/>
  <c r="FA15" i="37"/>
  <c r="EP15" i="37"/>
  <c r="FF15" i="37"/>
  <c r="CG15" i="37"/>
  <c r="EU15" i="37"/>
  <c r="CT15" i="37"/>
  <c r="CI15" i="37"/>
  <c r="EW15" i="37"/>
  <c r="CR15" i="37"/>
  <c r="FG15" i="37"/>
  <c r="FH15" i="37"/>
  <c r="CS15" i="37"/>
  <c r="EV15" i="37"/>
  <c r="CH15" i="37"/>
  <c r="EL15" i="37"/>
  <c r="EK15" i="37"/>
  <c r="EJ15" i="37"/>
  <c r="GA15" i="37"/>
  <c r="GE335" i="37"/>
  <c r="FY90" i="37"/>
  <c r="FZ90" i="37" s="1"/>
  <c r="DJ372" i="37"/>
  <c r="DJ581" i="37" s="1"/>
  <c r="FB372" i="37"/>
  <c r="FB581" i="37" s="1"/>
  <c r="CY372" i="37"/>
  <c r="GC372" i="37" s="1"/>
  <c r="GK271" i="37"/>
  <c r="GK260" i="37"/>
  <c r="GK580" i="37" s="1"/>
  <c r="R36" i="36"/>
  <c r="R45" i="36" s="1"/>
  <c r="D11" i="36" s="1"/>
  <c r="B11" i="36" s="1"/>
  <c r="GC581" i="37" l="1"/>
  <c r="AD37" i="20"/>
  <c r="AV43" i="30"/>
  <c r="AV41" i="30"/>
  <c r="AV61" i="30"/>
  <c r="AV58" i="30"/>
  <c r="AV54" i="30"/>
  <c r="AV77" i="30"/>
  <c r="AV71" i="30"/>
  <c r="AV37" i="30"/>
  <c r="AV44" i="30"/>
  <c r="AV60" i="30"/>
  <c r="AV57" i="30"/>
  <c r="AV53" i="30"/>
  <c r="AV78" i="30"/>
  <c r="AV73" i="30"/>
  <c r="AV42" i="30"/>
  <c r="AV39" i="30"/>
  <c r="AV35" i="30"/>
  <c r="AV59" i="30"/>
  <c r="AV55" i="30"/>
  <c r="AV74" i="30"/>
  <c r="AV75" i="30"/>
  <c r="AV70" i="30"/>
  <c r="AV40" i="30"/>
  <c r="AV36" i="30"/>
  <c r="AV56" i="30"/>
  <c r="AV52" i="30"/>
  <c r="AV79" i="30"/>
  <c r="AV76" i="30"/>
  <c r="AV72" i="30"/>
  <c r="AV110" i="30"/>
  <c r="AV92" i="30"/>
  <c r="AV115" i="30"/>
  <c r="AV107" i="30"/>
  <c r="AV88" i="30"/>
  <c r="AV108" i="30"/>
  <c r="AV90" i="30"/>
  <c r="AV113" i="30"/>
  <c r="AV97" i="30"/>
  <c r="AV93" i="30"/>
  <c r="BI13" i="30"/>
  <c r="AV114" i="30"/>
  <c r="AV106" i="30"/>
  <c r="AV94" i="30"/>
  <c r="AV111" i="30"/>
  <c r="AV95" i="30"/>
  <c r="AV112" i="30"/>
  <c r="AV96" i="30"/>
  <c r="AV89" i="30"/>
  <c r="AV109" i="30"/>
  <c r="AV91" i="30"/>
  <c r="AV24" i="30"/>
  <c r="AV22" i="30"/>
  <c r="AV25" i="30"/>
  <c r="AV26" i="30"/>
  <c r="AV27" i="30"/>
  <c r="AV18" i="30"/>
  <c r="AV19" i="30"/>
  <c r="AV20" i="30"/>
  <c r="AV23" i="30"/>
  <c r="GJ15" i="37"/>
  <c r="BB372" i="37"/>
  <c r="BB581" i="37" s="1"/>
  <c r="BL372" i="37"/>
  <c r="BR372" i="37" s="1"/>
  <c r="AY581" i="37"/>
  <c r="CC372" i="37"/>
  <c r="CC581" i="37" s="1"/>
  <c r="BA581" i="37"/>
  <c r="EW546" i="37"/>
  <c r="ES546" i="37"/>
  <c r="FI546" i="37"/>
  <c r="FI583" i="37" s="1"/>
  <c r="FD546" i="37"/>
  <c r="FD583" i="37" s="1"/>
  <c r="ER546" i="37"/>
  <c r="FG546" i="37"/>
  <c r="FG583" i="37" s="1"/>
  <c r="FF546" i="37"/>
  <c r="FF583" i="37" s="1"/>
  <c r="ET546" i="37"/>
  <c r="ET583" i="37" s="1"/>
  <c r="EX546" i="37"/>
  <c r="EU546" i="37"/>
  <c r="FE546" i="37"/>
  <c r="FE583" i="37" s="1"/>
  <c r="FH546" i="37"/>
  <c r="FH583" i="37" s="1"/>
  <c r="EV546" i="37"/>
  <c r="FC546" i="37"/>
  <c r="EU82" i="37"/>
  <c r="ER82" i="37"/>
  <c r="EZ82" i="37"/>
  <c r="CT82" i="37"/>
  <c r="CU82" i="37"/>
  <c r="CR82" i="37"/>
  <c r="CS82" i="37"/>
  <c r="EW82" i="37"/>
  <c r="ES82" i="37"/>
  <c r="EV82" i="37"/>
  <c r="EX82" i="37"/>
  <c r="CP82" i="37"/>
  <c r="CO82" i="37"/>
  <c r="CW82" i="37"/>
  <c r="CW578" i="37" s="1"/>
  <c r="GJ4" i="37"/>
  <c r="CX34" i="37"/>
  <c r="BQ34" i="37"/>
  <c r="DI34" i="37"/>
  <c r="DI578" i="37" s="1"/>
  <c r="EP34" i="37"/>
  <c r="GJ34" i="37" s="1"/>
  <c r="BB570" i="37"/>
  <c r="BB583" i="37" s="1"/>
  <c r="BL570" i="37"/>
  <c r="BO570" i="37" s="1"/>
  <c r="CB387" i="37"/>
  <c r="BM387" i="37"/>
  <c r="BP387" i="37" s="1"/>
  <c r="R54" i="30"/>
  <c r="R63" i="30" s="1"/>
  <c r="D12" i="30" s="1"/>
  <c r="B12" i="30" s="1"/>
  <c r="FS476" i="37"/>
  <c r="FN476" i="37"/>
  <c r="FO476" i="37"/>
  <c r="FQ476" i="37"/>
  <c r="FV476" i="37"/>
  <c r="FV582" i="37" s="1"/>
  <c r="FT476" i="37"/>
  <c r="FR476" i="37"/>
  <c r="FO482" i="37"/>
  <c r="FT482" i="37"/>
  <c r="FV482" i="37"/>
  <c r="FQ482" i="37"/>
  <c r="FR482" i="37"/>
  <c r="FS482" i="37"/>
  <c r="FU482" i="37"/>
  <c r="FU582" i="37" s="1"/>
  <c r="FP482" i="37"/>
  <c r="B10" i="36"/>
  <c r="FZ319" i="37"/>
  <c r="CY14" i="37"/>
  <c r="CN14" i="37"/>
  <c r="FM14" i="37"/>
  <c r="EQ14" i="37"/>
  <c r="GH372" i="37"/>
  <c r="GH581" i="37" s="1"/>
  <c r="BG10" i="30"/>
  <c r="AN15" i="30"/>
  <c r="FV5" i="37"/>
  <c r="FV578" i="37" s="1"/>
  <c r="FP5" i="37"/>
  <c r="FP578" i="37" s="1"/>
  <c r="FR5" i="37"/>
  <c r="FR578" i="37" s="1"/>
  <c r="FS5" i="37"/>
  <c r="FS578" i="37" s="1"/>
  <c r="FU5" i="37"/>
  <c r="FU578" i="37" s="1"/>
  <c r="FO5" i="37"/>
  <c r="FQ5" i="37"/>
  <c r="FQ578" i="37" s="1"/>
  <c r="GJ20" i="37"/>
  <c r="EF20" i="37"/>
  <c r="FB20" i="37"/>
  <c r="CY20" i="37"/>
  <c r="GC20" i="37" s="1"/>
  <c r="GK20" i="37" s="1"/>
  <c r="EQ20" i="37"/>
  <c r="FX18" i="37"/>
  <c r="FY18" i="37" s="1"/>
  <c r="FZ18" i="37" s="1"/>
  <c r="FL546" i="37"/>
  <c r="FA546" i="37"/>
  <c r="BQ546" i="37"/>
  <c r="CC583" i="37"/>
  <c r="GA481" i="37"/>
  <c r="FA550" i="37"/>
  <c r="DT550" i="37"/>
  <c r="DT583" i="37" s="1"/>
  <c r="BQ550" i="37"/>
  <c r="CX550" i="37"/>
  <c r="GA550" i="37"/>
  <c r="EX550" i="37"/>
  <c r="CW550" i="37"/>
  <c r="CP550" i="37"/>
  <c r="ES550" i="37"/>
  <c r="DQ550" i="37"/>
  <c r="DQ583" i="37" s="1"/>
  <c r="DL550" i="37"/>
  <c r="DL583" i="37" s="1"/>
  <c r="CU550" i="37"/>
  <c r="EU550" i="37"/>
  <c r="DS550" i="37"/>
  <c r="DS583" i="37" s="1"/>
  <c r="DN550" i="37"/>
  <c r="DN583" i="37" s="1"/>
  <c r="CT550" i="37"/>
  <c r="CT583" i="37" s="1"/>
  <c r="EW550" i="37"/>
  <c r="EZ550" i="37"/>
  <c r="DP550" i="37"/>
  <c r="CR550" i="37"/>
  <c r="Q63" i="36"/>
  <c r="R54" i="36"/>
  <c r="R63" i="36" s="1"/>
  <c r="D12" i="36" s="1"/>
  <c r="B12" i="36" s="1"/>
  <c r="GC14" i="37"/>
  <c r="GG14" i="37"/>
  <c r="FH578" i="37"/>
  <c r="FB17" i="37"/>
  <c r="CY17" i="37"/>
  <c r="FM17" i="37"/>
  <c r="FY17" i="37" s="1"/>
  <c r="FZ17" i="37" s="1"/>
  <c r="BQ386" i="37"/>
  <c r="DI386" i="37"/>
  <c r="DI582" i="37" s="1"/>
  <c r="CX386" i="37"/>
  <c r="DT386" i="37"/>
  <c r="DT582" i="37" s="1"/>
  <c r="EE386" i="37"/>
  <c r="FA386" i="37"/>
  <c r="FL386" i="37"/>
  <c r="CZ386" i="37"/>
  <c r="CZ582" i="37" s="1"/>
  <c r="ER386" i="37"/>
  <c r="CP386" i="37"/>
  <c r="DA386" i="37"/>
  <c r="DA582" i="37" s="1"/>
  <c r="DL386" i="37"/>
  <c r="DL582" i="37" s="1"/>
  <c r="DK386" i="37"/>
  <c r="DK582" i="37" s="1"/>
  <c r="DW386" i="37"/>
  <c r="DV386" i="37"/>
  <c r="ES386" i="37"/>
  <c r="CO386" i="37"/>
  <c r="FD386" i="37"/>
  <c r="FC386" i="37"/>
  <c r="EX386" i="37"/>
  <c r="FI386" i="37"/>
  <c r="DF386" i="37"/>
  <c r="CU386" i="37"/>
  <c r="EB386" i="37"/>
  <c r="DQ386" i="37"/>
  <c r="CA583" i="37"/>
  <c r="BY583" i="37"/>
  <c r="BV583" i="37"/>
  <c r="EW478" i="37"/>
  <c r="ES478" i="37"/>
  <c r="FI478" i="37"/>
  <c r="FD478" i="37"/>
  <c r="FG478" i="37"/>
  <c r="EV478" i="37"/>
  <c r="CS478" i="37"/>
  <c r="EU478" i="37"/>
  <c r="CT478" i="37"/>
  <c r="FH478" i="37"/>
  <c r="EX478" i="37"/>
  <c r="FF478" i="37"/>
  <c r="CU478" i="37"/>
  <c r="CR478" i="37"/>
  <c r="CP478" i="37"/>
  <c r="CX547" i="37"/>
  <c r="EE547" i="37"/>
  <c r="BQ547" i="37"/>
  <c r="FA547" i="37"/>
  <c r="GJ547" i="37" s="1"/>
  <c r="GK13" i="37"/>
  <c r="CY581" i="37"/>
  <c r="GK125" i="37"/>
  <c r="GE579" i="37"/>
  <c r="FY579" i="37"/>
  <c r="GK335" i="37"/>
  <c r="GE581" i="37"/>
  <c r="FQ473" i="37"/>
  <c r="FQ582" i="37" s="1"/>
  <c r="FR473" i="37"/>
  <c r="FR582" i="37" s="1"/>
  <c r="FP473" i="37"/>
  <c r="FP582" i="37" s="1"/>
  <c r="FO473" i="37"/>
  <c r="FS473" i="37"/>
  <c r="FS582" i="37" s="1"/>
  <c r="FT473" i="37"/>
  <c r="FT582" i="37" s="1"/>
  <c r="FM15" i="37"/>
  <c r="CN15" i="37"/>
  <c r="GB15" i="37" s="1"/>
  <c r="FB15" i="37"/>
  <c r="GH15" i="37" s="1"/>
  <c r="CY15" i="37"/>
  <c r="GC15" i="37" s="1"/>
  <c r="EQ15" i="37"/>
  <c r="GG15" i="37" s="1"/>
  <c r="GA473" i="37"/>
  <c r="BT582" i="37"/>
  <c r="AS29" i="36"/>
  <c r="CB372" i="37"/>
  <c r="CB581" i="37" s="1"/>
  <c r="AZ581" i="37"/>
  <c r="BM372" i="37"/>
  <c r="GG20" i="37"/>
  <c r="ED578" i="37"/>
  <c r="GF20" i="37"/>
  <c r="GH20" i="37"/>
  <c r="BQ481" i="37"/>
  <c r="CX481" i="37"/>
  <c r="FL481" i="37"/>
  <c r="GJ481" i="37" s="1"/>
  <c r="DY23" i="37"/>
  <c r="DY578" i="37" s="1"/>
  <c r="DV23" i="37"/>
  <c r="DV578" i="37" s="1"/>
  <c r="FF23" i="37"/>
  <c r="FF578" i="37" s="1"/>
  <c r="CR23" i="37"/>
  <c r="CR578" i="37" s="1"/>
  <c r="FG23" i="37"/>
  <c r="EC23" i="37"/>
  <c r="EC578" i="37" s="1"/>
  <c r="DZ23" i="37"/>
  <c r="DZ578" i="37" s="1"/>
  <c r="FJ23" i="37"/>
  <c r="FJ578" i="37" s="1"/>
  <c r="FC23" i="37"/>
  <c r="CG23" i="37"/>
  <c r="CJ23" i="37"/>
  <c r="CJ578" i="37" s="1"/>
  <c r="CH23" i="37"/>
  <c r="CH578" i="37" s="1"/>
  <c r="FI23" i="37"/>
  <c r="FI578" i="37" s="1"/>
  <c r="CD23" i="37"/>
  <c r="CK23" i="37"/>
  <c r="EB23" i="37"/>
  <c r="CU23" i="37"/>
  <c r="CO23" i="37"/>
  <c r="CV23" i="37"/>
  <c r="CS23" i="37"/>
  <c r="CM40" i="37"/>
  <c r="BQ40" i="37"/>
  <c r="FA40" i="37"/>
  <c r="EP40" i="37"/>
  <c r="DU4" i="37"/>
  <c r="DU578" i="37" s="1"/>
  <c r="FB4" i="37"/>
  <c r="EQ4" i="37"/>
  <c r="GG4" i="37" s="1"/>
  <c r="ES578" i="37"/>
  <c r="GE4" i="37"/>
  <c r="GE578" i="37" s="1"/>
  <c r="DP578" i="37"/>
  <c r="EW479" i="37"/>
  <c r="EW582" i="37" s="1"/>
  <c r="ES479" i="37"/>
  <c r="FH479" i="37"/>
  <c r="EX479" i="37"/>
  <c r="CP479" i="37"/>
  <c r="FC479" i="37"/>
  <c r="ER479" i="37"/>
  <c r="CS479" i="37"/>
  <c r="CU479" i="37"/>
  <c r="EU479" i="37"/>
  <c r="FI479" i="37"/>
  <c r="FD479" i="37"/>
  <c r="CT479" i="37"/>
  <c r="FG479" i="37"/>
  <c r="FF479" i="37"/>
  <c r="EV479" i="37"/>
  <c r="CO479" i="37"/>
  <c r="CR479" i="37"/>
  <c r="GB582" i="37"/>
  <c r="GK401" i="37"/>
  <c r="B10" i="30"/>
  <c r="CB570" i="37"/>
  <c r="CB583" i="37" s="1"/>
  <c r="BM570" i="37"/>
  <c r="BP570" i="37" s="1"/>
  <c r="BL387" i="37"/>
  <c r="BO387" i="37" s="1"/>
  <c r="BB387" i="37"/>
  <c r="BB582" i="37" s="1"/>
  <c r="BQ478" i="37"/>
  <c r="FL478" i="37"/>
  <c r="CX478" i="37"/>
  <c r="FA478" i="37"/>
  <c r="GA482" i="37"/>
  <c r="GK482" i="37" s="1"/>
  <c r="GJ14" i="37"/>
  <c r="GD372" i="37"/>
  <c r="GD581" i="37" s="1"/>
  <c r="Q99" i="30"/>
  <c r="R90" i="30"/>
  <c r="R99" i="30" s="1"/>
  <c r="D14" i="30" s="1"/>
  <c r="B14" i="30" s="1"/>
  <c r="GA5" i="37"/>
  <c r="GK5" i="37" s="1"/>
  <c r="EE578" i="37"/>
  <c r="AZ583" i="37"/>
  <c r="BA583" i="37"/>
  <c r="CR481" i="37"/>
  <c r="FH481" i="37"/>
  <c r="CP481" i="37"/>
  <c r="FF481" i="37"/>
  <c r="FJ481" i="37"/>
  <c r="CU481" i="37"/>
  <c r="FI481" i="37"/>
  <c r="FD481" i="37"/>
  <c r="FG481" i="37"/>
  <c r="CT481" i="37"/>
  <c r="CS481" i="37"/>
  <c r="CV481" i="37"/>
  <c r="BZ582" i="37"/>
  <c r="BQ23" i="37"/>
  <c r="EE23" i="37"/>
  <c r="FL23" i="37"/>
  <c r="CX23" i="37"/>
  <c r="CM23" i="37"/>
  <c r="CM578" i="37" s="1"/>
  <c r="EU40" i="37"/>
  <c r="EU578" i="37" s="1"/>
  <c r="CH40" i="37"/>
  <c r="ET40" i="37"/>
  <c r="ET578" i="37" s="1"/>
  <c r="EZ40" i="37"/>
  <c r="EZ578" i="37" s="1"/>
  <c r="ER40" i="37"/>
  <c r="ER578" i="37" s="1"/>
  <c r="CG40" i="37"/>
  <c r="CG578" i="37" s="1"/>
  <c r="CL40" i="37"/>
  <c r="CL578" i="37" s="1"/>
  <c r="CD40" i="37"/>
  <c r="CD578" i="37" s="1"/>
  <c r="CF40" i="37"/>
  <c r="EV40" i="37"/>
  <c r="EV578" i="37" s="1"/>
  <c r="CI40" i="37"/>
  <c r="CI578" i="37" s="1"/>
  <c r="EW40" i="37"/>
  <c r="EW578" i="37" s="1"/>
  <c r="EJ40" i="37"/>
  <c r="EJ578" i="37" s="1"/>
  <c r="EO40" i="37"/>
  <c r="EI40" i="37"/>
  <c r="EI578" i="37" s="1"/>
  <c r="EL40" i="37"/>
  <c r="EG40" i="37"/>
  <c r="EK40" i="37"/>
  <c r="BQ82" i="37"/>
  <c r="CX82" i="37"/>
  <c r="CX578" i="37" s="1"/>
  <c r="FA82" i="37"/>
  <c r="CK578" i="37"/>
  <c r="FG578" i="37"/>
  <c r="GB14" i="37"/>
  <c r="GI14" i="37"/>
  <c r="FC578" i="37"/>
  <c r="GC17" i="37"/>
  <c r="GK17" i="37" s="1"/>
  <c r="CU578" i="37"/>
  <c r="EX578" i="37"/>
  <c r="GI17" i="37"/>
  <c r="FD578" i="37"/>
  <c r="GH17" i="37"/>
  <c r="GA578" i="37"/>
  <c r="AZ582" i="37"/>
  <c r="CB582" i="37"/>
  <c r="AY582" i="37"/>
  <c r="EH34" i="37"/>
  <c r="EH578" i="37" s="1"/>
  <c r="EO34" i="37"/>
  <c r="EO578" i="37" s="1"/>
  <c r="CT34" i="37"/>
  <c r="CT578" i="37" s="1"/>
  <c r="CV34" i="37"/>
  <c r="CV578" i="37" s="1"/>
  <c r="CS34" i="37"/>
  <c r="CP34" i="37"/>
  <c r="DH34" i="37"/>
  <c r="DH578" i="37" s="1"/>
  <c r="CO34" i="37"/>
  <c r="CO578" i="37" s="1"/>
  <c r="EN34" i="37"/>
  <c r="DE34" i="37"/>
  <c r="DE578" i="37" s="1"/>
  <c r="DG34" i="37"/>
  <c r="DG578" i="37" s="1"/>
  <c r="DD34" i="37"/>
  <c r="EK34" i="37"/>
  <c r="EK578" i="37" s="1"/>
  <c r="DA34" i="37"/>
  <c r="DA578" i="37" s="1"/>
  <c r="CW34" i="37"/>
  <c r="CZ34" i="37"/>
  <c r="CZ578" i="37" s="1"/>
  <c r="EG34" i="37"/>
  <c r="EG578" i="37" s="1"/>
  <c r="EL34" i="37"/>
  <c r="EL578" i="37" s="1"/>
  <c r="BX583" i="37"/>
  <c r="FV549" i="37"/>
  <c r="FV583" i="37" s="1"/>
  <c r="FO549" i="37"/>
  <c r="FP549" i="37"/>
  <c r="FS549" i="37"/>
  <c r="FS583" i="37" s="1"/>
  <c r="FT549" i="37"/>
  <c r="FQ549" i="37"/>
  <c r="GA549" i="37"/>
  <c r="BT583" i="37"/>
  <c r="FL479" i="37"/>
  <c r="GJ479" i="37" s="1"/>
  <c r="FA479" i="37"/>
  <c r="BQ479" i="37"/>
  <c r="CX479" i="37"/>
  <c r="GK101" i="37"/>
  <c r="GK579" i="37" s="1"/>
  <c r="GK150" i="37"/>
  <c r="Q45" i="30"/>
  <c r="R36" i="30"/>
  <c r="R45" i="30" s="1"/>
  <c r="D11" i="30" s="1"/>
  <c r="B11" i="30" s="1"/>
  <c r="AV58" i="36"/>
  <c r="AV43" i="36"/>
  <c r="AV79" i="36"/>
  <c r="AV72" i="36"/>
  <c r="AV52" i="36"/>
  <c r="AV44" i="36"/>
  <c r="AV35" i="36"/>
  <c r="AV76" i="36"/>
  <c r="AV60" i="36"/>
  <c r="AV77" i="36"/>
  <c r="AV61" i="36"/>
  <c r="AV71" i="36"/>
  <c r="AV53" i="36"/>
  <c r="AV74" i="36"/>
  <c r="AV55" i="36"/>
  <c r="AV78" i="36"/>
  <c r="AV57" i="36"/>
  <c r="AV41" i="36"/>
  <c r="AV73" i="36"/>
  <c r="AV59" i="36"/>
  <c r="AV42" i="36"/>
  <c r="AV75" i="36"/>
  <c r="AV54" i="36"/>
  <c r="AV39" i="36"/>
  <c r="AV56" i="36"/>
  <c r="AV37" i="36"/>
  <c r="AV36" i="36"/>
  <c r="AV40" i="36"/>
  <c r="AV70" i="36"/>
  <c r="AV96" i="36"/>
  <c r="AV106" i="36"/>
  <c r="AV89" i="36"/>
  <c r="AV90" i="36"/>
  <c r="AV108" i="36"/>
  <c r="AV109" i="36"/>
  <c r="AV115" i="36"/>
  <c r="AV93" i="36"/>
  <c r="AV95" i="36"/>
  <c r="AV111" i="36"/>
  <c r="AV88" i="36"/>
  <c r="AV91" i="36"/>
  <c r="AV97" i="36"/>
  <c r="AV113" i="36"/>
  <c r="AV94" i="36"/>
  <c r="AV114" i="36"/>
  <c r="AV92" i="36"/>
  <c r="AV110" i="36"/>
  <c r="AV107" i="36"/>
  <c r="AV112" i="36"/>
  <c r="BI13" i="36"/>
  <c r="AV27" i="36"/>
  <c r="AV19" i="36"/>
  <c r="AV20" i="36"/>
  <c r="AV26" i="36"/>
  <c r="AV23" i="36"/>
  <c r="AV18" i="36"/>
  <c r="AV24" i="36"/>
  <c r="AV25" i="36"/>
  <c r="AV22" i="36"/>
  <c r="GA478" i="37"/>
  <c r="EU547" i="37"/>
  <c r="DY547" i="37"/>
  <c r="DY583" i="37" s="1"/>
  <c r="DW547" i="37"/>
  <c r="DV547" i="37"/>
  <c r="DZ547" i="37"/>
  <c r="ED547" i="37"/>
  <c r="ER547" i="37"/>
  <c r="EZ547" i="37"/>
  <c r="EB547" i="37"/>
  <c r="CO547" i="37"/>
  <c r="CW547" i="37"/>
  <c r="CS547" i="37"/>
  <c r="CU547" i="37"/>
  <c r="ES547" i="37"/>
  <c r="EV547" i="37"/>
  <c r="CR547" i="37"/>
  <c r="EX547" i="37"/>
  <c r="CP547" i="37"/>
  <c r="FO548" i="37"/>
  <c r="FO583" i="37" s="1"/>
  <c r="FN548" i="37"/>
  <c r="FP548" i="37"/>
  <c r="FP583" i="37" s="1"/>
  <c r="FQ548" i="37"/>
  <c r="FQ583" i="37" s="1"/>
  <c r="FR548" i="37"/>
  <c r="FR583" i="37" s="1"/>
  <c r="FT548" i="37"/>
  <c r="FT583" i="37" s="1"/>
  <c r="FX548" i="37" l="1"/>
  <c r="FN583" i="37"/>
  <c r="CR583" i="37"/>
  <c r="FX549" i="37"/>
  <c r="FY549" i="37" s="1"/>
  <c r="FZ549" i="37" s="1"/>
  <c r="GJ82" i="37"/>
  <c r="CY82" i="37"/>
  <c r="FB82" i="37"/>
  <c r="FY82" i="37" s="1"/>
  <c r="FZ82" i="37" s="1"/>
  <c r="CF578" i="37"/>
  <c r="GJ478" i="37"/>
  <c r="FA570" i="37"/>
  <c r="DI570" i="37"/>
  <c r="DI583" i="37" s="1"/>
  <c r="BQ570" i="37"/>
  <c r="EE570" i="37"/>
  <c r="CX570" i="37"/>
  <c r="B16" i="30"/>
  <c r="F16" i="30" s="1"/>
  <c r="G16" i="30" s="1"/>
  <c r="H16" i="30" s="1"/>
  <c r="FY4" i="37"/>
  <c r="GJ40" i="37"/>
  <c r="GK473" i="37"/>
  <c r="GA582" i="37"/>
  <c r="FX473" i="37"/>
  <c r="FO582" i="37"/>
  <c r="EE583" i="37"/>
  <c r="CT582" i="37"/>
  <c r="DF582" i="37"/>
  <c r="EX582" i="37"/>
  <c r="ES582" i="37"/>
  <c r="FA582" i="37"/>
  <c r="EN578" i="37"/>
  <c r="FA583" i="37"/>
  <c r="AB37" i="20"/>
  <c r="BG13" i="30"/>
  <c r="AT23" i="30"/>
  <c r="AT24" i="30"/>
  <c r="AT22" i="30"/>
  <c r="AT25" i="30"/>
  <c r="AT26" i="30"/>
  <c r="AT27" i="30"/>
  <c r="AT18" i="30"/>
  <c r="AT20" i="30"/>
  <c r="AT21" i="30"/>
  <c r="AT110" i="30"/>
  <c r="AT92" i="30"/>
  <c r="AT113" i="30"/>
  <c r="AT97" i="30"/>
  <c r="AT112" i="30"/>
  <c r="AT96" i="30"/>
  <c r="AT89" i="30"/>
  <c r="AT111" i="30"/>
  <c r="AT95" i="30"/>
  <c r="AT93" i="30"/>
  <c r="AT61" i="30"/>
  <c r="AT54" i="30"/>
  <c r="AT57" i="30"/>
  <c r="AT55" i="30"/>
  <c r="AT52" i="30"/>
  <c r="AT43" i="30"/>
  <c r="AT41" i="30"/>
  <c r="AT35" i="30"/>
  <c r="AT38" i="30"/>
  <c r="AT42" i="30"/>
  <c r="AT77" i="30"/>
  <c r="AT79" i="30"/>
  <c r="AT72" i="30"/>
  <c r="AT75" i="30"/>
  <c r="AT78" i="30"/>
  <c r="AT114" i="30"/>
  <c r="AT106" i="30"/>
  <c r="AT94" i="30"/>
  <c r="AT109" i="30"/>
  <c r="AT91" i="30"/>
  <c r="AT108" i="30"/>
  <c r="AT90" i="30"/>
  <c r="AT115" i="30"/>
  <c r="AT107" i="30"/>
  <c r="AT88" i="30"/>
  <c r="AT58" i="30"/>
  <c r="AT60" i="30"/>
  <c r="AT59" i="30"/>
  <c r="AT56" i="30"/>
  <c r="AT53" i="30"/>
  <c r="AT44" i="30"/>
  <c r="AT37" i="30"/>
  <c r="AT39" i="30"/>
  <c r="AT40" i="30"/>
  <c r="AT71" i="30"/>
  <c r="AT76" i="30"/>
  <c r="AT74" i="30"/>
  <c r="AT70" i="30"/>
  <c r="AT73" i="30"/>
  <c r="FY14" i="37"/>
  <c r="FZ14" i="37" s="1"/>
  <c r="B16" i="36"/>
  <c r="F16" i="36" s="1"/>
  <c r="G16" i="36" s="1"/>
  <c r="H16" i="36" s="1"/>
  <c r="BQ387" i="37"/>
  <c r="CX387" i="37"/>
  <c r="EE387" i="37"/>
  <c r="FL387" i="37"/>
  <c r="DW570" i="37"/>
  <c r="EZ570" i="37"/>
  <c r="ER570" i="37"/>
  <c r="ED570" i="37"/>
  <c r="ED583" i="37" s="1"/>
  <c r="DV570" i="37"/>
  <c r="DV583" i="37" s="1"/>
  <c r="DH570" i="37"/>
  <c r="DH583" i="37" s="1"/>
  <c r="CP570" i="37"/>
  <c r="CP583" i="37" s="1"/>
  <c r="CO570" i="37"/>
  <c r="CO583" i="37" s="1"/>
  <c r="CZ570" i="37"/>
  <c r="CZ583" i="37" s="1"/>
  <c r="DF570" i="37"/>
  <c r="DF583" i="37" s="1"/>
  <c r="EB570" i="37"/>
  <c r="EV570" i="37"/>
  <c r="ES570" i="37"/>
  <c r="DZ570" i="37"/>
  <c r="EX570" i="37"/>
  <c r="DA570" i="37"/>
  <c r="DA583" i="37" s="1"/>
  <c r="DD570" i="37"/>
  <c r="CW570" i="37"/>
  <c r="CU570" i="37"/>
  <c r="CS570" i="37"/>
  <c r="CS583" i="37" s="1"/>
  <c r="DJ34" i="37"/>
  <c r="CY34" i="37"/>
  <c r="GC34" i="37" s="1"/>
  <c r="EQ34" i="37"/>
  <c r="GG34" i="37" s="1"/>
  <c r="FA578" i="37"/>
  <c r="CP578" i="37"/>
  <c r="GC82" i="37"/>
  <c r="FC583" i="37"/>
  <c r="EU583" i="37"/>
  <c r="ES583" i="37"/>
  <c r="FV372" i="37"/>
  <c r="FV581" i="37" s="1"/>
  <c r="FS372" i="37"/>
  <c r="FS581" i="37" s="1"/>
  <c r="FO372" i="37"/>
  <c r="FO581" i="37" s="1"/>
  <c r="FT372" i="37"/>
  <c r="FT581" i="37" s="1"/>
  <c r="FN372" i="37"/>
  <c r="FR372" i="37"/>
  <c r="FR581" i="37" s="1"/>
  <c r="CU583" i="37"/>
  <c r="CW583" i="37"/>
  <c r="EB583" i="37"/>
  <c r="DZ583" i="37"/>
  <c r="DW583" i="37"/>
  <c r="CY479" i="37"/>
  <c r="GC479" i="37" s="1"/>
  <c r="FB479" i="37"/>
  <c r="GH479" i="37" s="1"/>
  <c r="FM479" i="37"/>
  <c r="GK549" i="37"/>
  <c r="GA583" i="37"/>
  <c r="GD34" i="37"/>
  <c r="GD578" i="37" s="1"/>
  <c r="DD578" i="37"/>
  <c r="GK14" i="37"/>
  <c r="GJ23" i="37"/>
  <c r="EF23" i="37"/>
  <c r="EF578" i="37" s="1"/>
  <c r="CY23" i="37"/>
  <c r="CY578" i="37" s="1"/>
  <c r="FM23" i="37"/>
  <c r="FY23" i="37" s="1"/>
  <c r="FZ23" i="37" s="1"/>
  <c r="CN23" i="37"/>
  <c r="FL578" i="37"/>
  <c r="FB478" i="37"/>
  <c r="GH478" i="37" s="1"/>
  <c r="CY478" i="37"/>
  <c r="FM478" i="37"/>
  <c r="FY478" i="37" s="1"/>
  <c r="FZ478" i="37" s="1"/>
  <c r="DW387" i="37"/>
  <c r="DW582" i="37" s="1"/>
  <c r="DV387" i="37"/>
  <c r="EB387" i="37"/>
  <c r="FD387" i="37"/>
  <c r="FD582" i="37" s="1"/>
  <c r="FC387" i="37"/>
  <c r="CS387" i="37"/>
  <c r="CS582" i="37" s="1"/>
  <c r="FF387" i="37"/>
  <c r="FF582" i="37" s="1"/>
  <c r="CU387" i="37"/>
  <c r="CV387" i="37"/>
  <c r="CV582" i="37" s="1"/>
  <c r="DY387" i="37"/>
  <c r="DY582" i="37" s="1"/>
  <c r="EC387" i="37"/>
  <c r="EC582" i="37" s="1"/>
  <c r="DZ387" i="37"/>
  <c r="DZ582" i="37" s="1"/>
  <c r="CP387" i="37"/>
  <c r="CP582" i="37" s="1"/>
  <c r="FG387" i="37"/>
  <c r="FG582" i="37" s="1"/>
  <c r="CR387" i="37"/>
  <c r="FJ387" i="37"/>
  <c r="FJ582" i="37" s="1"/>
  <c r="FI387" i="37"/>
  <c r="CO387" i="37"/>
  <c r="D16" i="30"/>
  <c r="E17" i="30" s="1"/>
  <c r="EQ578" i="37"/>
  <c r="FB40" i="37"/>
  <c r="CN40" i="37"/>
  <c r="GB40" i="37" s="1"/>
  <c r="EQ40" i="37"/>
  <c r="GG40" i="37" s="1"/>
  <c r="GF23" i="37"/>
  <c r="GF578" i="37" s="1"/>
  <c r="EB578" i="37"/>
  <c r="GB23" i="37"/>
  <c r="GC23" i="37"/>
  <c r="CY481" i="37"/>
  <c r="GC481" i="37" s="1"/>
  <c r="FM481" i="37"/>
  <c r="FY15" i="37"/>
  <c r="FZ15" i="37" s="1"/>
  <c r="GI15" i="37"/>
  <c r="GK15" i="37" s="1"/>
  <c r="CY547" i="37"/>
  <c r="GC547" i="37" s="1"/>
  <c r="EF547" i="37"/>
  <c r="FB547" i="37"/>
  <c r="FY547" i="37" s="1"/>
  <c r="FZ547" i="37" s="1"/>
  <c r="CX583" i="37"/>
  <c r="GC478" i="37"/>
  <c r="GK478" i="37" s="1"/>
  <c r="FH582" i="37"/>
  <c r="EU582" i="37"/>
  <c r="EV582" i="37"/>
  <c r="GI478" i="37"/>
  <c r="DQ582" i="37"/>
  <c r="CU582" i="37"/>
  <c r="FI582" i="37"/>
  <c r="FC582" i="37"/>
  <c r="CO582" i="37"/>
  <c r="DV582" i="37"/>
  <c r="ER582" i="37"/>
  <c r="GJ386" i="37"/>
  <c r="FL582" i="37"/>
  <c r="EE582" i="37"/>
  <c r="CX582" i="37"/>
  <c r="EF386" i="37"/>
  <c r="DJ386" i="37"/>
  <c r="DJ582" i="37" s="1"/>
  <c r="DU386" i="37"/>
  <c r="DU582" i="37" s="1"/>
  <c r="FM386" i="37"/>
  <c r="FB386" i="37"/>
  <c r="FB582" i="37" s="1"/>
  <c r="CY386" i="37"/>
  <c r="GC386" i="37" s="1"/>
  <c r="DP583" i="37"/>
  <c r="FB550" i="37"/>
  <c r="DU550" i="37"/>
  <c r="DU583" i="37" s="1"/>
  <c r="CY550" i="37"/>
  <c r="GC550" i="37" s="1"/>
  <c r="GJ550" i="37"/>
  <c r="FM546" i="37"/>
  <c r="FB546" i="37"/>
  <c r="GJ546" i="37"/>
  <c r="FL583" i="37"/>
  <c r="FY20" i="37"/>
  <c r="FZ20" i="37" s="1"/>
  <c r="FO578" i="37"/>
  <c r="FX5" i="37"/>
  <c r="CN578" i="37"/>
  <c r="D16" i="36"/>
  <c r="FX482" i="37"/>
  <c r="FY482" i="37" s="1"/>
  <c r="FZ482" i="37" s="1"/>
  <c r="FX476" i="37"/>
  <c r="FY476" i="37" s="1"/>
  <c r="FZ476" i="37" s="1"/>
  <c r="FN582" i="37"/>
  <c r="GH4" i="37"/>
  <c r="GJ578" i="37"/>
  <c r="EP578" i="37"/>
  <c r="CS578" i="37"/>
  <c r="GH82" i="37"/>
  <c r="EV583" i="37"/>
  <c r="EX583" i="37"/>
  <c r="ER583" i="37"/>
  <c r="EW583" i="37"/>
  <c r="GK372" i="37"/>
  <c r="GK581" i="37" s="1"/>
  <c r="GG578" i="37" l="1"/>
  <c r="GK34" i="37"/>
  <c r="GC578" i="37"/>
  <c r="FY5" i="37"/>
  <c r="FZ5" i="37" s="1"/>
  <c r="FX578" i="37"/>
  <c r="FM583" i="37"/>
  <c r="FY546" i="37"/>
  <c r="FY550" i="37"/>
  <c r="FZ550" i="37" s="1"/>
  <c r="GE386" i="37"/>
  <c r="GE582" i="37" s="1"/>
  <c r="FY481" i="37"/>
  <c r="FZ481" i="37" s="1"/>
  <c r="FY40" i="37"/>
  <c r="FZ40" i="37" s="1"/>
  <c r="CR582" i="37"/>
  <c r="GF387" i="37"/>
  <c r="FY479" i="37"/>
  <c r="FZ479" i="37" s="1"/>
  <c r="GF547" i="37"/>
  <c r="FX372" i="37"/>
  <c r="FN581" i="37"/>
  <c r="FY34" i="37"/>
  <c r="FZ34" i="37" s="1"/>
  <c r="DJ578" i="37"/>
  <c r="DD583" i="37"/>
  <c r="CY387" i="37"/>
  <c r="GC387" i="37" s="1"/>
  <c r="EF387" i="37"/>
  <c r="EF582" i="37" s="1"/>
  <c r="FM387" i="37"/>
  <c r="FY387" i="37" s="1"/>
  <c r="FZ387" i="37" s="1"/>
  <c r="GD386" i="37"/>
  <c r="GD582" i="37" s="1"/>
  <c r="GF386" i="37"/>
  <c r="GF582" i="37" s="1"/>
  <c r="GI23" i="37"/>
  <c r="GI578" i="37" s="1"/>
  <c r="FB578" i="37"/>
  <c r="GI479" i="37"/>
  <c r="GK479" i="37" s="1"/>
  <c r="GH547" i="37"/>
  <c r="GK4" i="37"/>
  <c r="GE550" i="37"/>
  <c r="GE583" i="37" s="1"/>
  <c r="CY582" i="37"/>
  <c r="FY386" i="37"/>
  <c r="FM582" i="37"/>
  <c r="GI386" i="37"/>
  <c r="GK23" i="37"/>
  <c r="GI481" i="37"/>
  <c r="GK481" i="37" s="1"/>
  <c r="GH40" i="37"/>
  <c r="GK40" i="37" s="1"/>
  <c r="GB578" i="37"/>
  <c r="GI546" i="37"/>
  <c r="GI583" i="37" s="1"/>
  <c r="GK82" i="37"/>
  <c r="GJ387" i="37"/>
  <c r="GJ582" i="37" s="1"/>
  <c r="FM578" i="37"/>
  <c r="GH546" i="37"/>
  <c r="GH550" i="37"/>
  <c r="GH386" i="37"/>
  <c r="GH582" i="37" s="1"/>
  <c r="EB582" i="37"/>
  <c r="FY473" i="37"/>
  <c r="FZ473" i="37" s="1"/>
  <c r="FX582" i="37"/>
  <c r="FZ4" i="37"/>
  <c r="FZ578" i="37" s="1"/>
  <c r="FY578" i="37"/>
  <c r="EF570" i="37"/>
  <c r="GF570" i="37" s="1"/>
  <c r="FB570" i="37"/>
  <c r="GH570" i="37" s="1"/>
  <c r="DJ570" i="37"/>
  <c r="DJ583" i="37" s="1"/>
  <c r="CY570" i="37"/>
  <c r="GC570" i="37" s="1"/>
  <c r="GJ570" i="37"/>
  <c r="GJ583" i="37" s="1"/>
  <c r="EZ583" i="37"/>
  <c r="FY548" i="37"/>
  <c r="FZ548" i="37" s="1"/>
  <c r="FX583" i="37"/>
  <c r="GC583" i="37" l="1"/>
  <c r="GC582" i="37"/>
  <c r="GF583" i="37"/>
  <c r="EF583" i="37"/>
  <c r="GH578" i="37"/>
  <c r="GK386" i="37"/>
  <c r="FY570" i="37"/>
  <c r="FZ570" i="37" s="1"/>
  <c r="CY583" i="37"/>
  <c r="FB583" i="37"/>
  <c r="GK546" i="37"/>
  <c r="GH583" i="37"/>
  <c r="GI582" i="37"/>
  <c r="FZ386" i="37"/>
  <c r="FZ582" i="37" s="1"/>
  <c r="FY582" i="37"/>
  <c r="GK578" i="37"/>
  <c r="GD570" i="37"/>
  <c r="GD583" i="37" s="1"/>
  <c r="FY372" i="37"/>
  <c r="FX581" i="37"/>
  <c r="GI387" i="37"/>
  <c r="GK387" i="37" s="1"/>
  <c r="FZ546" i="37"/>
  <c r="FZ583" i="37" s="1"/>
  <c r="FY583" i="37"/>
  <c r="GK550" i="37"/>
  <c r="GK547" i="37"/>
  <c r="GK582" i="37" l="1"/>
  <c r="FZ372" i="37"/>
  <c r="FZ581" i="37" s="1"/>
  <c r="FY581" i="37"/>
  <c r="GK570" i="37"/>
  <c r="GK583" i="37" s="1"/>
</calcChain>
</file>

<file path=xl/comments1.xml><?xml version="1.0" encoding="utf-8"?>
<comments xmlns="http://schemas.openxmlformats.org/spreadsheetml/2006/main">
  <authors>
    <author>Autor</author>
  </authors>
  <commentList>
    <comment ref="AP3" authorId="0">
      <text>
        <r>
          <rPr>
            <b/>
            <sz val="8"/>
            <color indexed="81"/>
            <rFont val="Tahoma"/>
            <family val="2"/>
          </rPr>
          <t>Autor:
1) SUL
2) SUDESTE
3) CENTRO-OESTE CERRADO
4) NORTE AMAZÔNIA
5) NORDESTE LITORÂNEO
6) NORDESTE CERRADO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<sst xmlns="http://schemas.openxmlformats.org/spreadsheetml/2006/main" count="89654" uniqueCount="6921">
  <si>
    <t>Aumento liquido</t>
  </si>
  <si>
    <t>Critério de realocação</t>
  </si>
  <si>
    <t>LUC+ILUC</t>
  </si>
  <si>
    <t>Ton C/Giga joule (sem descontar açúcar</t>
  </si>
  <si>
    <t>Ton C/Giga joule (descontando açúcar)</t>
  </si>
  <si>
    <t>produtividade soja</t>
  </si>
  <si>
    <t>sudeste</t>
  </si>
  <si>
    <t>produtividade algodão</t>
  </si>
  <si>
    <t>produtividade Arroz</t>
  </si>
  <si>
    <t>mil litros</t>
  </si>
  <si>
    <t xml:space="preserve">Etanol total </t>
  </si>
  <si>
    <t>(hipótese)</t>
  </si>
  <si>
    <t>Carne por hectare</t>
  </si>
  <si>
    <t>Nessa etapa  calcula-se quanto de cada lavoura foi deslocada entre regiões.</t>
  </si>
  <si>
    <t>O valor teórico pode ser (no máximo) equivalente ao valor observado. Caso o valor teórico seja maior que observado, assume-se que a produção foi compensada em outra região .</t>
  </si>
  <si>
    <t>Ganho de produtividade</t>
  </si>
  <si>
    <t>Realocação entre regiões</t>
  </si>
  <si>
    <t>Realocação total Brasil (quantidade)</t>
  </si>
  <si>
    <t>Quant</t>
  </si>
  <si>
    <t>ILUC entre regiões</t>
  </si>
  <si>
    <t>ILUC Total</t>
  </si>
  <si>
    <t>Produção</t>
  </si>
  <si>
    <t>Produção a ser realocada</t>
  </si>
  <si>
    <t>Produção Adicional 2005 Devido a Variação de Produtividade 2005-08</t>
  </si>
  <si>
    <t>Critério de realocação novo</t>
  </si>
  <si>
    <t>Crescimento de área de cana sobre</t>
  </si>
  <si>
    <t xml:space="preserve">FEIJÃO </t>
  </si>
  <si>
    <t>FEIJÃO</t>
  </si>
  <si>
    <t>kg ATR por litro etanol anidro</t>
  </si>
  <si>
    <t>kg ATR por litro etanol hidratado</t>
  </si>
  <si>
    <t>ATR hidratado (ton)</t>
  </si>
  <si>
    <t xml:space="preserve">ATR anidro (ton) </t>
  </si>
  <si>
    <t xml:space="preserve">Valor final do ganho de produtividade </t>
  </si>
  <si>
    <t>emissões de CO2 por causa da cana (LUC e ILUC)</t>
  </si>
  <si>
    <t>Produção de etanol Hidratado</t>
  </si>
  <si>
    <t>Produção de etanol anidro</t>
  </si>
  <si>
    <t xml:space="preserve">Calcula as emissões de CO2 por causa da cana dedicada a etanol sobre a variação de Mega joules no periodo 05-08. </t>
  </si>
  <si>
    <t>Ton CO2/Giga joule (sem descontar açúcar)</t>
  </si>
  <si>
    <t>Ton CO2/Giga joule (descontando açúcar)</t>
  </si>
  <si>
    <t xml:space="preserve">g CO2/ Mj </t>
  </si>
  <si>
    <t xml:space="preserve">Atenção: é o etanol na margem. Não o volume total de etanol que foi gerado nesse período. </t>
  </si>
  <si>
    <t>Na coluna está  a atividade que avançou</t>
  </si>
  <si>
    <t>outras temp 5</t>
  </si>
  <si>
    <t>perm 5</t>
  </si>
  <si>
    <t>cana5</t>
  </si>
  <si>
    <t xml:space="preserve">soja5 </t>
  </si>
  <si>
    <t>milho5</t>
  </si>
  <si>
    <t>algodão5</t>
  </si>
  <si>
    <t>arroz5</t>
  </si>
  <si>
    <t>feijao 5</t>
  </si>
  <si>
    <t>flor plant 5</t>
  </si>
  <si>
    <t>cult total 5</t>
  </si>
  <si>
    <t xml:space="preserve">cana 8 </t>
  </si>
  <si>
    <t>soja 8</t>
  </si>
  <si>
    <t>milho 8</t>
  </si>
  <si>
    <t>algodão 8</t>
  </si>
  <si>
    <t>arroz 8</t>
  </si>
  <si>
    <t>flor plant 8</t>
  </si>
  <si>
    <t xml:space="preserve">CULT tot 8 </t>
  </si>
  <si>
    <t xml:space="preserve">flor plant </t>
  </si>
  <si>
    <t xml:space="preserve">pasto </t>
  </si>
  <si>
    <t>CULT</t>
  </si>
  <si>
    <t>LAPIG</t>
  </si>
  <si>
    <t>PRODES</t>
  </si>
  <si>
    <t>DESMAT</t>
  </si>
  <si>
    <t>PASTO_RES</t>
  </si>
  <si>
    <t>caso</t>
  </si>
  <si>
    <t>expansão da cana</t>
  </si>
  <si>
    <t>CABE 50% CULTURAS?</t>
  </si>
  <si>
    <t>CABE 50% DE PASTO?</t>
  </si>
  <si>
    <t>cabe na agropecuária?</t>
  </si>
  <si>
    <t>cana sobre cultura</t>
  </si>
  <si>
    <t>cana sobre pasto</t>
  </si>
  <si>
    <t>cana sobre vegetação</t>
  </si>
  <si>
    <t>Check</t>
  </si>
  <si>
    <t>TEMP AJUST</t>
  </si>
  <si>
    <t>cult neg</t>
  </si>
  <si>
    <t>cult pos</t>
  </si>
  <si>
    <t>% entre cult</t>
  </si>
  <si>
    <t>% pasto</t>
  </si>
  <si>
    <t>% desm 2</t>
  </si>
  <si>
    <t xml:space="preserve">pasto sobre cul </t>
  </si>
  <si>
    <t>CANA_CA</t>
  </si>
  <si>
    <t>SOJA_CA</t>
  </si>
  <si>
    <t>MILHO_CA</t>
  </si>
  <si>
    <t>ALGOD_CA</t>
  </si>
  <si>
    <t>ARROZ_CA</t>
  </si>
  <si>
    <t>FEIJÃO 1a._CA</t>
  </si>
  <si>
    <t>PERMAN_CA</t>
  </si>
  <si>
    <t>TEMP AJUST_CA</t>
  </si>
  <si>
    <t>pasto _CA</t>
  </si>
  <si>
    <t>DESMAT_CA</t>
  </si>
  <si>
    <t>CANA_SO</t>
  </si>
  <si>
    <t>SOJA_SO</t>
  </si>
  <si>
    <t>MILHO_SO</t>
  </si>
  <si>
    <t>ALGOD_SO</t>
  </si>
  <si>
    <t>ARROZ_SO</t>
  </si>
  <si>
    <t>FEIJÃO 1a._SO</t>
  </si>
  <si>
    <t>PERMAN_SO</t>
  </si>
  <si>
    <t>TEMP AJUST_SO</t>
  </si>
  <si>
    <t>pasto _SO</t>
  </si>
  <si>
    <t>DESMAT_SO</t>
  </si>
  <si>
    <t>CANA_MI</t>
  </si>
  <si>
    <t>SOJA_MI</t>
  </si>
  <si>
    <t>MILHO_MI</t>
  </si>
  <si>
    <t>ALGOD_MI</t>
  </si>
  <si>
    <t>ARROZ_MI</t>
  </si>
  <si>
    <t>FEIJÃO 1a._MI</t>
  </si>
  <si>
    <t>PERMAN_MI</t>
  </si>
  <si>
    <t>TEMP AJUST_MI</t>
  </si>
  <si>
    <t>pasto _MI</t>
  </si>
  <si>
    <t>DESMAT_MI</t>
  </si>
  <si>
    <t>CANA_ALG</t>
  </si>
  <si>
    <t>SOJA_ALG</t>
  </si>
  <si>
    <t>MILHO_ALG</t>
  </si>
  <si>
    <t>ALGOD_ALG</t>
  </si>
  <si>
    <t>ARROZ_ALG</t>
  </si>
  <si>
    <t>FEIJÃO 1a._ALG</t>
  </si>
  <si>
    <t>PERMAN_ALG</t>
  </si>
  <si>
    <t>TEMP AJUST_ALG</t>
  </si>
  <si>
    <t>pasto _ALG</t>
  </si>
  <si>
    <t>DESMAT_ALG</t>
  </si>
  <si>
    <t>CANA_ARR</t>
  </si>
  <si>
    <t>SOJA_ARR</t>
  </si>
  <si>
    <t>MILHO_ARR</t>
  </si>
  <si>
    <t>ALGOD_ARR</t>
  </si>
  <si>
    <t>ARROZ_ARR</t>
  </si>
  <si>
    <t>FEIJÃO 1a._ARR</t>
  </si>
  <si>
    <t>PERMAN_ARR</t>
  </si>
  <si>
    <t>TEMP AJUST_ARR</t>
  </si>
  <si>
    <t>pasto _ARR</t>
  </si>
  <si>
    <t>DESMAT_ARR</t>
  </si>
  <si>
    <t>CANA_FJ</t>
  </si>
  <si>
    <t>SOJA_FJ</t>
  </si>
  <si>
    <t>MILHO_FJ</t>
  </si>
  <si>
    <t>ALGOD_FJ</t>
  </si>
  <si>
    <t>ARROZ_FJ</t>
  </si>
  <si>
    <t>FEIJÃO 1a._FJ</t>
  </si>
  <si>
    <t>PERMAN_FJ</t>
  </si>
  <si>
    <t>TEMP AJUST_FJ</t>
  </si>
  <si>
    <t>pasto _FJ</t>
  </si>
  <si>
    <t>DESMAT_FJ</t>
  </si>
  <si>
    <t>CANA_PERM</t>
  </si>
  <si>
    <t>SOJA_PERM</t>
  </si>
  <si>
    <t>MILHO_PERM</t>
  </si>
  <si>
    <t>ALGOD_PERM</t>
  </si>
  <si>
    <t>ARROZ_PERM</t>
  </si>
  <si>
    <t>FEIJÃO 1a._PERM</t>
  </si>
  <si>
    <t>PERMAN_PERM</t>
  </si>
  <si>
    <t>TEMP AJUST_PERM</t>
  </si>
  <si>
    <t>pasto _PERM</t>
  </si>
  <si>
    <t>DESMAT_PERM</t>
  </si>
  <si>
    <t>CANA_TEMP</t>
  </si>
  <si>
    <t>SOJA_TEMP</t>
  </si>
  <si>
    <t>MILHO_TEMP</t>
  </si>
  <si>
    <t>ALGOD_TEMP</t>
  </si>
  <si>
    <t>ARROZ_TEMP</t>
  </si>
  <si>
    <t>FEIJÃO 1a._TEMP</t>
  </si>
  <si>
    <t>PERMAN_TEMP</t>
  </si>
  <si>
    <t>TEMP AJUST_TEMP</t>
  </si>
  <si>
    <t>pasto _TEMP</t>
  </si>
  <si>
    <t>DESMAT_TEMP</t>
  </si>
  <si>
    <t>CANA_PAS</t>
  </si>
  <si>
    <t>SOJA_PAS</t>
  </si>
  <si>
    <t>MILHO_PAS</t>
  </si>
  <si>
    <t>ALGOD_PAS</t>
  </si>
  <si>
    <t>ARROZ_PAS</t>
  </si>
  <si>
    <t>FEIJÃO 1a._PAS</t>
  </si>
  <si>
    <t>PERMAN_PAS</t>
  </si>
  <si>
    <t>TEMP AJUST_PAS</t>
  </si>
  <si>
    <t>pasto _PAS</t>
  </si>
  <si>
    <t>DESMAT_PAS</t>
  </si>
  <si>
    <t xml:space="preserve">desmat total </t>
  </si>
  <si>
    <t xml:space="preserve">check desm </t>
  </si>
  <si>
    <t>check final</t>
  </si>
  <si>
    <t>região FAPRI</t>
  </si>
  <si>
    <t>∆CANA+</t>
  </si>
  <si>
    <t>∆SOJA</t>
  </si>
  <si>
    <t>∆MILHO+</t>
  </si>
  <si>
    <t>∆ALGOD+</t>
  </si>
  <si>
    <t>∆ARROZ+</t>
  </si>
  <si>
    <t>∆FEIJÃO 1a.+</t>
  </si>
  <si>
    <t>∆PERMAN+</t>
  </si>
  <si>
    <t>∆OUTRAS TEMP +</t>
  </si>
  <si>
    <t>∆pasto +</t>
  </si>
  <si>
    <t>Flo Plant</t>
  </si>
  <si>
    <t>FLOR PLANT_CA</t>
  </si>
  <si>
    <t>FLOR PLANT_SO</t>
  </si>
  <si>
    <t>FLOR PLANT_MI</t>
  </si>
  <si>
    <t>FLOR PLANT_ARR</t>
  </si>
  <si>
    <t>FLOR PLANT_FJ</t>
  </si>
  <si>
    <t>CANA_FL</t>
  </si>
  <si>
    <t>SOJA_FL</t>
  </si>
  <si>
    <t>MILHO_FL</t>
  </si>
  <si>
    <t>ALGOD_FL</t>
  </si>
  <si>
    <t>ARROZ_FL</t>
  </si>
  <si>
    <t>FEIJÃO 1a._FL</t>
  </si>
  <si>
    <t>FLOR PLANT_FL</t>
  </si>
  <si>
    <t>PERMAN_FL</t>
  </si>
  <si>
    <t>TEMP AJUST_FL</t>
  </si>
  <si>
    <t>pasto _FL</t>
  </si>
  <si>
    <t>DESMAT_FL</t>
  </si>
  <si>
    <t>FLOR PLANT_PERM</t>
  </si>
  <si>
    <t>FLOR PLANT_TEMP</t>
  </si>
  <si>
    <t>FLOR PLANT_PAS</t>
  </si>
  <si>
    <t>*FLOR PLANT +</t>
  </si>
  <si>
    <t>Matriz de substituição em valores absolutos</t>
  </si>
  <si>
    <t>Matriz de substituição em índices</t>
  </si>
  <si>
    <t>Regiao 1</t>
  </si>
  <si>
    <t>Cana</t>
  </si>
  <si>
    <t>Soma de ∆CANA+</t>
  </si>
  <si>
    <t>Soma de ∆SOJA</t>
  </si>
  <si>
    <t>Soma de ∆MILHO+</t>
  </si>
  <si>
    <t>Soma de ∆ALGOD+</t>
  </si>
  <si>
    <t>Soma de ∆ARROZ+</t>
  </si>
  <si>
    <t>Soma de ∆FEIJÃO 1a.+</t>
  </si>
  <si>
    <t>Soma de *FLOR PLANT +</t>
  </si>
  <si>
    <t>Soma de ∆PERMAN+</t>
  </si>
  <si>
    <t>Soma de ∆OUTRAS TEMP +</t>
  </si>
  <si>
    <t>Soma de ∆pasto +</t>
  </si>
  <si>
    <t xml:space="preserve"> CANA_CA</t>
  </si>
  <si>
    <t xml:space="preserve"> SOJA_CA</t>
  </si>
  <si>
    <t xml:space="preserve"> MILHO_CA</t>
  </si>
  <si>
    <t xml:space="preserve"> ALGOD_CA</t>
  </si>
  <si>
    <t xml:space="preserve"> ARROZ_CA</t>
  </si>
  <si>
    <t xml:space="preserve"> FLOR PLANT_CA</t>
  </si>
  <si>
    <t xml:space="preserve"> TEMP AJUST_CA</t>
  </si>
  <si>
    <t xml:space="preserve"> DESMAT_CA</t>
  </si>
  <si>
    <t>Soja</t>
  </si>
  <si>
    <t>Soma de CANA_SO</t>
  </si>
  <si>
    <t>Soma de SOJA_SO</t>
  </si>
  <si>
    <t>Soma de MILHO_SO</t>
  </si>
  <si>
    <t>Soma de ALGOD_SO</t>
  </si>
  <si>
    <t>Soma de ARROZ_SO</t>
  </si>
  <si>
    <t>Soma de FEIJÃO 1a._SO</t>
  </si>
  <si>
    <t>Soma de FLOR PLANT_SO</t>
  </si>
  <si>
    <t>Soma de PERMAN_SO</t>
  </si>
  <si>
    <t>Soma de TEMP AJUST_SO</t>
  </si>
  <si>
    <t>Soma de pasto _SO</t>
  </si>
  <si>
    <t>Soma de DESMAT_SO</t>
  </si>
  <si>
    <t>Regiao 2</t>
  </si>
  <si>
    <t>Milho</t>
  </si>
  <si>
    <t>Soma de CANA_MI</t>
  </si>
  <si>
    <t>Soma de SOJA_MI</t>
  </si>
  <si>
    <t>Soma de MILHO_MI</t>
  </si>
  <si>
    <t>Soma de ALGOD_MI</t>
  </si>
  <si>
    <t>Soma de ARROZ_MI</t>
  </si>
  <si>
    <t>Soma de FEIJÃO 1a._MI</t>
  </si>
  <si>
    <t>Soma de FLOR PLANT_MI</t>
  </si>
  <si>
    <t>Soma de PERMAN_MI</t>
  </si>
  <si>
    <t>Soma de TEMP AJUST_MI</t>
  </si>
  <si>
    <t>Soma de pasto _MI</t>
  </si>
  <si>
    <t>Soma de DESMAT_MI</t>
  </si>
  <si>
    <t>Algodão</t>
  </si>
  <si>
    <t>Regiao 3</t>
  </si>
  <si>
    <t>Soma de CANA_ALG</t>
  </si>
  <si>
    <t>Soma de SOJA_ALG</t>
  </si>
  <si>
    <t>Soma de MILHO_ALG</t>
  </si>
  <si>
    <t>Soma de ALGOD_ALG</t>
  </si>
  <si>
    <t>Soma de ARROZ_ALG</t>
  </si>
  <si>
    <t>Soma de FEIJÃO 1a._ALG</t>
  </si>
  <si>
    <t>Soma de FLOR PLANT_MI2</t>
  </si>
  <si>
    <t>Soma de PERMAN_ALG</t>
  </si>
  <si>
    <t>Soma de TEMP AJUST_ALG</t>
  </si>
  <si>
    <t>Soma de pasto _ALG</t>
  </si>
  <si>
    <t>Soma de DESMAT_ALG</t>
  </si>
  <si>
    <t>Arroz</t>
  </si>
  <si>
    <t>Soma de CANA_ARR</t>
  </si>
  <si>
    <t>Soma de SOJA_ARR</t>
  </si>
  <si>
    <t>Soma de MILHO_ARR</t>
  </si>
  <si>
    <t>Soma de ALGOD_ARR</t>
  </si>
  <si>
    <t>Soma de ARROZ_ARR</t>
  </si>
  <si>
    <t>Soma de FEIJÃO 1a._ARR</t>
  </si>
  <si>
    <t>Soma de FLOR PLANT_ARR</t>
  </si>
  <si>
    <t>Soma de PERMAN_ARR</t>
  </si>
  <si>
    <t>Soma de TEMP AJUST_ARR</t>
  </si>
  <si>
    <t>Soma de pasto _ARR</t>
  </si>
  <si>
    <t>Soma de DESMAT_ARR</t>
  </si>
  <si>
    <t>Regiao 4</t>
  </si>
  <si>
    <t>Feijão</t>
  </si>
  <si>
    <t>Soma de CANA_FJ</t>
  </si>
  <si>
    <t>Soma de SOJA_FJ</t>
  </si>
  <si>
    <t>Soma de MILHO_FJ</t>
  </si>
  <si>
    <t>Soma de ALGOD_FJ</t>
  </si>
  <si>
    <t>Soma de ARROZ_FJ</t>
  </si>
  <si>
    <t>Soma de FEIJÃO 1a._FJ</t>
  </si>
  <si>
    <t>Soma de FLOR PLANT_FJ</t>
  </si>
  <si>
    <t>Soma de PERMAN_FJ</t>
  </si>
  <si>
    <t>Soma de TEMP AJUST_FJ</t>
  </si>
  <si>
    <t>Soma de pasto _FJ</t>
  </si>
  <si>
    <t>Soma de DESMAT_FJ</t>
  </si>
  <si>
    <t>Floresta Plantada</t>
  </si>
  <si>
    <t>Regiao 5</t>
  </si>
  <si>
    <t>Permanentes</t>
  </si>
  <si>
    <t>Soma de CANA_PERM</t>
  </si>
  <si>
    <t>Soma de SOJA_PERM</t>
  </si>
  <si>
    <t>Soma de MILHO_PERM</t>
  </si>
  <si>
    <t>Soma de ALGOD_PERM</t>
  </si>
  <si>
    <t>Soma de ARROZ_PERM</t>
  </si>
  <si>
    <t>Soma de FEIJÃO 1a._PERM</t>
  </si>
  <si>
    <t>Soma de FLOR PLANT_PERM</t>
  </si>
  <si>
    <t>Soma de PERMAN_PERM</t>
  </si>
  <si>
    <t>Soma de TEMP AJUST_PERM</t>
  </si>
  <si>
    <t>Soma de pasto _PERM</t>
  </si>
  <si>
    <t>Soma de DESMAT_PERM</t>
  </si>
  <si>
    <t>Temporárias</t>
  </si>
  <si>
    <t>Soma de CANA_TEMP</t>
  </si>
  <si>
    <t>Soma de SOJA_TEMP</t>
  </si>
  <si>
    <t>Soma de MILHO_TEMP</t>
  </si>
  <si>
    <t>Soma de ALGOD_TEMP</t>
  </si>
  <si>
    <t>Soma de ARROZ_TEMP</t>
  </si>
  <si>
    <t>Soma de FEIJÃO 1a._TEMP</t>
  </si>
  <si>
    <t>Soma de FLOR PLANT_TEMP</t>
  </si>
  <si>
    <t>Soma de PERMAN_TEMP</t>
  </si>
  <si>
    <t>Soma de TEMP AJUST_TEMP</t>
  </si>
  <si>
    <t>Soma de pasto _TEMP</t>
  </si>
  <si>
    <t>Soma de DESMAT_TEMP</t>
  </si>
  <si>
    <t>Regiao 6</t>
  </si>
  <si>
    <t>Pastagens</t>
  </si>
  <si>
    <t>Soma de CANA_PAS</t>
  </si>
  <si>
    <t>Soma de SOJA_PAS</t>
  </si>
  <si>
    <t>Soma de MILHO_PAS</t>
  </si>
  <si>
    <t>Soma de ALGOD_PAS</t>
  </si>
  <si>
    <t>Soma de ARROZ_PAS</t>
  </si>
  <si>
    <t>Soma de FEIJÃO 1a._PAS</t>
  </si>
  <si>
    <t>Soma de FLOR PLANT_PAS</t>
  </si>
  <si>
    <t>Soma de PERMAN_PAS</t>
  </si>
  <si>
    <t>Soma de TEMP AJUST_PAS</t>
  </si>
  <si>
    <t>Soma de pasto _PAS</t>
  </si>
  <si>
    <t>Soma de DESMAT_PAS</t>
  </si>
  <si>
    <t>Essa é a matriz calculada na planilha Resultados LUC transposta.</t>
  </si>
  <si>
    <t>Centro-Oeste Cerrado</t>
  </si>
  <si>
    <t xml:space="preserve">Ano/região </t>
  </si>
  <si>
    <t>Ano/Região</t>
  </si>
  <si>
    <t>Essa aba sumariza os cálculos de produção e ganho de produtividade em cada região BLUM</t>
  </si>
  <si>
    <t>Apresenta os cálculos para produtividade das "outras" temporárias</t>
  </si>
  <si>
    <t>Necessita de realocação?</t>
  </si>
  <si>
    <t xml:space="preserve"> </t>
  </si>
  <si>
    <t>1 = Cana-de-açúcar;</t>
  </si>
  <si>
    <t>2 = Soja;</t>
  </si>
  <si>
    <t>3 = Milho;</t>
  </si>
  <si>
    <t>4 = Algodão;</t>
  </si>
  <si>
    <t>5 = Arroz;</t>
  </si>
  <si>
    <t>6 = Feijão;</t>
  </si>
  <si>
    <t>7 = Floresta plantada;</t>
  </si>
  <si>
    <t>8 = Permanentes;</t>
  </si>
  <si>
    <t xml:space="preserve">9 = Outras temporárias; </t>
  </si>
  <si>
    <t>10 = Pasto;</t>
  </si>
  <si>
    <t>11 = Desmatamento</t>
  </si>
  <si>
    <t xml:space="preserve">Quando i ou J = 1 = Cana-de-açúcar; 2 = Soja; 3 = Milho; 4 = Algodão; 5 = Arroz; 6 = Feijão; 7 = Floresta plantada; 8 = Permanentes; 9 = Outras temporárias;  10 = Pasto; 11 = Desmatamento </t>
  </si>
  <si>
    <t>Matriz de substituição direta em valores absolutos (LUCabs)</t>
  </si>
  <si>
    <r>
      <t>Vetores de variação líquida da cana (l) e b</t>
    </r>
    <r>
      <rPr>
        <vertAlign val="superscript"/>
        <sz val="22"/>
        <rFont val="Calibri"/>
        <family val="2"/>
      </rPr>
      <t>t</t>
    </r>
  </si>
  <si>
    <t>Variação liquida cana (l)</t>
  </si>
  <si>
    <t>Calcula qual foi o crescimento liquido da cana sobre cada atividade.</t>
  </si>
  <si>
    <r>
      <t>Avanço sobre cana transposto (b</t>
    </r>
    <r>
      <rPr>
        <b/>
        <vertAlign val="superscript"/>
        <sz val="11"/>
        <color indexed="8"/>
        <rFont val="Calibri"/>
        <family val="2"/>
      </rPr>
      <t>t)</t>
    </r>
  </si>
  <si>
    <r>
      <t>Vetores de variação líquida da cana (l) e b</t>
    </r>
    <r>
      <rPr>
        <vertAlign val="superscript"/>
        <sz val="20"/>
        <rFont val="Calibri"/>
        <family val="2"/>
      </rPr>
      <t>t</t>
    </r>
  </si>
  <si>
    <t>Matriz de substituição direta em valores relativos (LUCrel)</t>
  </si>
  <si>
    <t>Matriz de substituição direta em valores relativos sem cana (LUCSCrel )</t>
  </si>
  <si>
    <t>OBS:</t>
  </si>
  <si>
    <t>Ganho de produtividade (de 2005 a 08)</t>
  </si>
  <si>
    <t>Matriz de substituição indireta da cana em valores absolutos (ILUCabs)</t>
  </si>
  <si>
    <r>
      <rPr>
        <b/>
        <sz val="12"/>
        <rFont val="Times New Roman"/>
        <family val="1"/>
      </rPr>
      <t xml:space="preserve">Capitulo 3.2 do Relatório Final         </t>
    </r>
    <r>
      <rPr>
        <b/>
        <sz val="12"/>
        <rFont val="Calibri"/>
        <family val="2"/>
      </rPr>
      <t>Estabelecimento da relação de causa-efeito entre expansão da demanda de etanol e conversão de vegetação nativa – mudança indireta no uso da terra (ILUC)</t>
    </r>
  </si>
  <si>
    <t xml:space="preserve">Observa-se que o crescimento por conta da produtividade das demais lavouras foi superior a quantidade que teria sido reduzida devido a perda de área para cana. </t>
  </si>
  <si>
    <t>Metodologia do cálculo de emissões de GEE associadas à expansão do etanol no Brasil                     (Capitulo 3.3 e resultados do Relatório Final)</t>
  </si>
  <si>
    <t xml:space="preserve">              Metodologia do cálculo de emissões de GEE associadas à expansão do etanol no Brasil     (Capitulo 3.3  e resultados do Relatório Final)</t>
  </si>
  <si>
    <t xml:space="preserve">Apresenta a produtividade de florestas de produção. Não foi possível diferenciar a produtividade entre regiões. </t>
  </si>
  <si>
    <t xml:space="preserve">Lista dos municipios brasileiros e a qual região BLUM ele pertence. </t>
  </si>
  <si>
    <t>variação da área 2008 e 2005</t>
  </si>
  <si>
    <t>Desmatamento acumulado no período</t>
  </si>
  <si>
    <t xml:space="preserve"> lavouras  </t>
  </si>
  <si>
    <t>perenes em</t>
  </si>
  <si>
    <t>Área (ha)</t>
  </si>
  <si>
    <t>Fator de emissão (ton CO2/ha 30 anos)</t>
  </si>
  <si>
    <t>Emissão (ton CO2 30 anos)</t>
  </si>
  <si>
    <t>Variação de ATR total para etanol (2005-2008)</t>
  </si>
  <si>
    <t>Resultados das colunas BS a FX da Planilha "Processamento" agregados por regiao. Celulas BS578 a FX583</t>
  </si>
  <si>
    <t xml:space="preserve">culturas que cresceram </t>
  </si>
  <si>
    <t xml:space="preserve">Veja Quadro 2 do relatório </t>
  </si>
  <si>
    <t xml:space="preserve">Somente valores positivos, isto é, área que cresceu de cada uso. Esses valores agregados por região BLUM serão usados na diagonal principal da matriz de substituição. </t>
  </si>
  <si>
    <t>Crescimento bruto por uso da terra</t>
  </si>
  <si>
    <t>Soma de microrregiões que apresentaram crescimento de área, por cultura (células Gm a GV da Planilha Processamento)</t>
  </si>
  <si>
    <t>Resultados de substituição por microrregião</t>
  </si>
  <si>
    <t xml:space="preserve">Checagem dos resultados </t>
  </si>
  <si>
    <t>Células usadas para processamento dos dados</t>
  </si>
  <si>
    <t>Dados brutos de área (ha)</t>
  </si>
  <si>
    <t>REGIÃO BLUM</t>
  </si>
  <si>
    <t>Sul (região 1)</t>
  </si>
  <si>
    <t>Sudeste (Região 2)</t>
  </si>
  <si>
    <t>Centro oeste cerrado (Região 3)</t>
  </si>
  <si>
    <t>Norte Amazônia (Região 4)</t>
  </si>
  <si>
    <t>Nordeste litorâneo (Região 5)</t>
  </si>
  <si>
    <t>Nordeste Cerrado (Região 6)</t>
  </si>
  <si>
    <t>Já foram considerados os efeitos indiretos dentro da mesma região assim como a realocação (se necessária) entre regiões.</t>
  </si>
  <si>
    <t xml:space="preserve">Deve ser entendida como: para cada hectare de expansão da atividade "coluna", x% hectares das atividade "coluna"são deslocados </t>
  </si>
  <si>
    <t xml:space="preserve"> igual o unto a cana avançou sobre uma atividade menus o que ela perdeu para a mesma atividade. </t>
  </si>
  <si>
    <t>Etapas do cálculo:</t>
  </si>
  <si>
    <t xml:space="preserve">Atenção: não é adequado comparar o efeito da cana de açúcar entre regiões com base nessa matriz, uma vez que o crescimento de cana de açúcar é mínimo em algumas regiões e muito grande em outras. </t>
  </si>
  <si>
    <t>1) Avalia quanto a cana expande sobre cada atividade. Primeira coluna da matriz LUC Abs.</t>
  </si>
  <si>
    <t xml:space="preserve">A maneira correta de avaliar o LUC da cana é por meio da matriz LUC Abs. </t>
  </si>
  <si>
    <t xml:space="preserve">4) calcula-se quanto e onde as demais lavouras deslocadas pela cana foram recolocadas, uma vez descontado o ganho de produtividade. </t>
  </si>
  <si>
    <t>Fator de ILUC  - Média Brasil</t>
  </si>
  <si>
    <t>Área a ser realocada</t>
  </si>
  <si>
    <t>Produção de Açúcar  ATR açúcar (ton)</t>
  </si>
  <si>
    <t>Vetor de ganho de produtividade entre 2005 e 2008 (y)</t>
  </si>
  <si>
    <t xml:space="preserve">Calcula as emissões de CO2 por causa da cana (LUC e ILUC) sobre a variação de Mega joules no período 05-08. </t>
  </si>
  <si>
    <t xml:space="preserve">Com base no deslocamentos indiretos estimados e nos coeficientes de emissão, calcula a quantidade de dióxido de carbono equivalente que foi gerada pela mudança do uso da terra. </t>
  </si>
  <si>
    <t xml:space="preserve">Com base no deslocamentos diretos estimados e nos coeficientes de emissão, calcula a quantidade de dióxido de carbono equivalente que foi gerada pela mudança do uso da terra. </t>
  </si>
  <si>
    <t xml:space="preserve"> Para isso compara-se o valor teórico indiretamente deslocado pela cana com o valor estimado de substituição (matriz de substituição direta em valores absolutos). </t>
  </si>
  <si>
    <t xml:space="preserve">Calcula as emissões de CO2 por causa da cana dedicada a etanol sobre a variação de Mega joules no período 05-08. </t>
  </si>
  <si>
    <t>Esse é o valor final da pacto de ILUC para cada região BLUM do capitulo 3.2 do relatório final</t>
  </si>
  <si>
    <t xml:space="preserve">Com base no deslocamentos diretos e indiretos estimados e nos coeficientes de emissão, calcula a quantidade de dióxido de carbono equivalente que foi gerada pela mudança do uso da terra. </t>
  </si>
  <si>
    <t>Esse é o valor final da parte de ILUC para cada região BLUM do capitulo 3.2 do relatório final</t>
  </si>
  <si>
    <t xml:space="preserve"> igual o quanto a cana avançou sobre uma atividade menus o que ela perdeu para a mesma atividade. </t>
  </si>
  <si>
    <t>Média Brasil</t>
  </si>
  <si>
    <t>Mata Atlântica</t>
  </si>
  <si>
    <t>culturas que diminuíram</t>
  </si>
  <si>
    <t>disponível das culturas para cana</t>
  </si>
  <si>
    <t>disponível do pasto para cana</t>
  </si>
  <si>
    <t>Somatório das microrregiões, por região BLUM, que será usado para as matrizes (Planilha Resultados LUC)</t>
  </si>
  <si>
    <t>Essa planilha realiza todos os cálculos de alocação por microrregião referentes a etapa I a IV da seção 3.1. do relatório final</t>
  </si>
  <si>
    <t>Veja Quadro 1 do relatório</t>
  </si>
  <si>
    <t>Se área da cultura cresceu, valor se refere a própria área da cultura que cresceu. Se área da cultura não cresceu, valor se refere a participação da cultura na variação total de área negativa</t>
  </si>
  <si>
    <t>Cada bloco de cor se refere a uma cultura. Em cada bloco, a cor forte é o crescimento da cultura e as demais colunas são as áreas que as demais culturas cederam . A agregação desses dados por região resulta nas matrizes da Planilha "Resultados LUC".</t>
  </si>
  <si>
    <t xml:space="preserve">Apresenta todos os índices utilizados para calcular o ganho de produtividade da pecuária de corte. </t>
  </si>
  <si>
    <t>Apresenta os cálculos para estimar o ganho de produtividade das lavouras permanentes. Em cada região BLUM foram selecionadas as três principais lavouras permanentes (comparadas em hectares)</t>
  </si>
  <si>
    <t>Área 08</t>
  </si>
  <si>
    <t>Share área</t>
  </si>
  <si>
    <t>centro-oeste Cerrado</t>
  </si>
  <si>
    <t>município</t>
  </si>
  <si>
    <t>5003157 - Coronel Sapucaia - MS</t>
  </si>
  <si>
    <t>5003207 - Corumbá - MS</t>
  </si>
  <si>
    <t>5003256 - Costa Rica - MS</t>
  </si>
  <si>
    <t>5003306 - Coxim - MS</t>
  </si>
  <si>
    <t>5003454 - Deodápolis - MS</t>
  </si>
  <si>
    <t>5003488 - Dois Irmãos do Buriti - MS</t>
  </si>
  <si>
    <t>5003504 - Douradina - MS</t>
  </si>
  <si>
    <t>5003702 - Dourados - MS</t>
  </si>
  <si>
    <t>5003751 - Eldorado - MS</t>
  </si>
  <si>
    <t>5003801 - Fátima do Sul - MS</t>
  </si>
  <si>
    <t>5003900 - Figueirão - MS</t>
  </si>
  <si>
    <t>5004007 - Glória de Dourados - MS</t>
  </si>
  <si>
    <t>5004106 - Guia Lopes da Laguna - MS</t>
  </si>
  <si>
    <t>5004304 - Iguatemi - MS</t>
  </si>
  <si>
    <t>5004403 - Inocência - MS</t>
  </si>
  <si>
    <t>5004502 - Itaporã - MS</t>
  </si>
  <si>
    <t>5004601 - Itaquiraí - MS</t>
  </si>
  <si>
    <t>5004700 - Ivinhema - MS</t>
  </si>
  <si>
    <t>5004809 - Japorã - MS</t>
  </si>
  <si>
    <t>5004908 - Jaraguari - MS</t>
  </si>
  <si>
    <t>5005004 - Jardim - MS</t>
  </si>
  <si>
    <t>5005103 - Jateí - MS</t>
  </si>
  <si>
    <t>5005152 - Juti - MS</t>
  </si>
  <si>
    <t>5005202 - Ladário - MS</t>
  </si>
  <si>
    <t>5005251 - Laguna Carapã - MS</t>
  </si>
  <si>
    <t>5005400 - Maracaju - MS</t>
  </si>
  <si>
    <t>5005608 - Miranda - MS</t>
  </si>
  <si>
    <t>5005681 - Mundo Novo - MS</t>
  </si>
  <si>
    <t>5005707 - Naviraí - MS</t>
  </si>
  <si>
    <t>5005806 - Nioaque - MS</t>
  </si>
  <si>
    <t>5006002 - Nova Alvorada do Sul - MS</t>
  </si>
  <si>
    <t>5006200 - Nova Andradina - MS</t>
  </si>
  <si>
    <t>5006259 - Novo Horizonte do Sul - MS</t>
  </si>
  <si>
    <t>5006309 - Paranaíba - MS</t>
  </si>
  <si>
    <t>5006358 - Paranhos - MS</t>
  </si>
  <si>
    <t>5006408 - Pedro Gomes - MS</t>
  </si>
  <si>
    <t>5006606 - Ponta Porã - MS</t>
  </si>
  <si>
    <t>5006903 - Porto Murtinho - MS</t>
  </si>
  <si>
    <t>5007109 - Ribas do Rio Pardo - MS</t>
  </si>
  <si>
    <t>5007208 - Rio Brilhante - MS</t>
  </si>
  <si>
    <t>5007307 - Rio Negro - MS</t>
  </si>
  <si>
    <t>5007406 - Rio Verde de Mato Grosso - MS</t>
  </si>
  <si>
    <t>5007505 - Rochedo - MS</t>
  </si>
  <si>
    <t>5007554 - Santa Rita do Pardo - MS</t>
  </si>
  <si>
    <t>5007695 - São Gabriel do Oeste - MS</t>
  </si>
  <si>
    <t>5007703 - Sete Quedas - MS</t>
  </si>
  <si>
    <t>5007802 - Selvíria - MS</t>
  </si>
  <si>
    <t>5007901 - Sidrolândia - MS</t>
  </si>
  <si>
    <t>5007935 - Sonora - MS</t>
  </si>
  <si>
    <t>5007950 - Tacuru - MS</t>
  </si>
  <si>
    <t>5007976 - Taquarussu - MS</t>
  </si>
  <si>
    <t>5008008 - Terenos - MS</t>
  </si>
  <si>
    <t>5008305 - Três Lagoas - MS</t>
  </si>
  <si>
    <t>5008404 - Vicentina - MS</t>
  </si>
  <si>
    <t>5100102 - Acorizal - MT</t>
  </si>
  <si>
    <t>5100201 - Água Boa - MT</t>
  </si>
  <si>
    <t>5100250 - Alta Floresta - MT</t>
  </si>
  <si>
    <t>5100300 - Alto Araguaia - MT</t>
  </si>
  <si>
    <t>5100359 - Alto Boa Vista - MT</t>
  </si>
  <si>
    <t>5100409 - Alto Garças - MT</t>
  </si>
  <si>
    <t>5100508 - Alto Paraguai - MT</t>
  </si>
  <si>
    <t>5100607 - Alto Taquari - MT</t>
  </si>
  <si>
    <t>5100805 - Apiacás - MT</t>
  </si>
  <si>
    <t>5101001 - Araguaiana - MT</t>
  </si>
  <si>
    <t>5101209 - Araguainha - MT</t>
  </si>
  <si>
    <t>5101258 - Araputanga - MT</t>
  </si>
  <si>
    <t>5101308 - Arenápolis - MT</t>
  </si>
  <si>
    <t>5101407 - Aripuanã - MT</t>
  </si>
  <si>
    <t>5101605 - Barão de Melgaço - MT</t>
  </si>
  <si>
    <t>5101704 - Barra do Bugres - MT</t>
  </si>
  <si>
    <t>5101803 - Barra do Garças - MT</t>
  </si>
  <si>
    <t>5101852 - Bom Jesus do Araguaia - MT</t>
  </si>
  <si>
    <t>5101902 - Brasnorte - MT</t>
  </si>
  <si>
    <t>5102504 - Cáceres - MT</t>
  </si>
  <si>
    <t>5102603 - Campinápolis - MT</t>
  </si>
  <si>
    <t>5102637 - Campo Novo do Parecis - MT</t>
  </si>
  <si>
    <t>5102678 - Campo Verde - MT</t>
  </si>
  <si>
    <t>5102686 - Campos de Júlio - MT</t>
  </si>
  <si>
    <t>5102694 - Canabrava do Norte - MT</t>
  </si>
  <si>
    <t>5102702 - Canarana - MT</t>
  </si>
  <si>
    <t>5102793 - Carlinda - MT</t>
  </si>
  <si>
    <t>5102850 - Castanheira - MT</t>
  </si>
  <si>
    <t>5103007 - Chapada dos Guimarães - MT</t>
  </si>
  <si>
    <t>5103056 - Cláudia - MT</t>
  </si>
  <si>
    <t>5103106 - Cocalinho - MT</t>
  </si>
  <si>
    <t>5103205 - Colíder - MT</t>
  </si>
  <si>
    <t>5103254 - Colniza - MT</t>
  </si>
  <si>
    <t>5103304 - Comodoro - MT</t>
  </si>
  <si>
    <t>5103353 - Confresa - MT</t>
  </si>
  <si>
    <t>5103361 - Conquista D'Oeste - MT</t>
  </si>
  <si>
    <t>5103379 - Cotriguaçu - MT</t>
  </si>
  <si>
    <t>5103403 - Cuiabá - MT</t>
  </si>
  <si>
    <t>5103437 - Curvelândia - MT</t>
  </si>
  <si>
    <t>5103452 - Denise - MT</t>
  </si>
  <si>
    <t>5103502 - Diamantino - MT</t>
  </si>
  <si>
    <t>5103601 - Dom Aquino - MT</t>
  </si>
  <si>
    <t>5103700 - Feliz Natal - MT</t>
  </si>
  <si>
    <t>5103809 - Figueirópolis D'Oeste - MT</t>
  </si>
  <si>
    <t>5103858 - Gaúcha do Norte - MT</t>
  </si>
  <si>
    <t>5103908 - General Carneiro - MT</t>
  </si>
  <si>
    <t>5103957 - Glória D'Oeste - MT</t>
  </si>
  <si>
    <t>5104104 - Guarantã do Norte - MT</t>
  </si>
  <si>
    <t>5104203 - Guiratinga - MT</t>
  </si>
  <si>
    <t>5104500 - Indiavaí - MT</t>
  </si>
  <si>
    <t>5104526 - Ipiranga do Norte - MT</t>
  </si>
  <si>
    <t>5104542 - Itanhangá - MT</t>
  </si>
  <si>
    <t>5104559 - Itaúba - MT</t>
  </si>
  <si>
    <t>5104609 - Itiquira - MT</t>
  </si>
  <si>
    <t>5104807 - Jaciara - MT</t>
  </si>
  <si>
    <t>5104906 - Jangada - MT</t>
  </si>
  <si>
    <t>5105002 - Jauru - MT</t>
  </si>
  <si>
    <t>5105101 - Juara - MT</t>
  </si>
  <si>
    <t>5105150 - Juína - MT</t>
  </si>
  <si>
    <t>5105176 - Juruena - MT</t>
  </si>
  <si>
    <t>5105200 - Juscimeira - MT</t>
  </si>
  <si>
    <t>5105234 - Lambari D'Oeste - MT</t>
  </si>
  <si>
    <t>5105259 - Lucas do Rio Verde - MT</t>
  </si>
  <si>
    <t>5105309 - Luciára - MT</t>
  </si>
  <si>
    <t>5105507 - Vila Bela da Santíssima Trindade - MT</t>
  </si>
  <si>
    <t>5105580 - Marcelândia - MT</t>
  </si>
  <si>
    <t>5105606 - Matupá - MT</t>
  </si>
  <si>
    <t>5105622 - Mirassol d'Oeste - MT</t>
  </si>
  <si>
    <t>5105903 - Nobres - MT</t>
  </si>
  <si>
    <t>5106000 - Nortelândia - MT</t>
  </si>
  <si>
    <t>5106109 - Nossa Senhora do Livramento - MT</t>
  </si>
  <si>
    <t>5106158 - Nova Bandeirantes - MT</t>
  </si>
  <si>
    <t>5106174 - Nova Nazaré - MT</t>
  </si>
  <si>
    <t>5106182 - Nova Lacerda - MT</t>
  </si>
  <si>
    <t>5106190 - Nova Santa Helena - MT</t>
  </si>
  <si>
    <t>5106208 - Nova Brasilândia - MT</t>
  </si>
  <si>
    <t>5106216 - Nova Canaã do Norte - MT</t>
  </si>
  <si>
    <t>5106224 - Nova Mutum - MT</t>
  </si>
  <si>
    <t>5106232 - Nova Olímpia - MT</t>
  </si>
  <si>
    <t>5106240 - Nova Ubiratã - MT</t>
  </si>
  <si>
    <t>5106257 - Nova Xavantina - MT</t>
  </si>
  <si>
    <t>5106265 - Novo Mundo - MT</t>
  </si>
  <si>
    <t>5106273 - Novo Horizonte do Norte - MT</t>
  </si>
  <si>
    <t>5106281 - Novo São Joaquim - MT</t>
  </si>
  <si>
    <t>5106299 - Paranaíta - MT</t>
  </si>
  <si>
    <t>5106307 - Paranatinga - MT</t>
  </si>
  <si>
    <t>5106315 - Novo Santo Antônio - MT</t>
  </si>
  <si>
    <t>5106372 - Pedra Preta - MT</t>
  </si>
  <si>
    <t>5106422 - Peixoto de Azevedo - MT</t>
  </si>
  <si>
    <t>5106455 - Planalto da Serra - MT</t>
  </si>
  <si>
    <t>5106505 - Poconé - MT</t>
  </si>
  <si>
    <t>5106653 - Pontal do Araguaia - MT</t>
  </si>
  <si>
    <t>5106703 - Ponte Branca - MT</t>
  </si>
  <si>
    <t>5106752 - Pontes e Lacerda - MT</t>
  </si>
  <si>
    <t>5106778 - Porto Alegre do Norte - MT</t>
  </si>
  <si>
    <t>5106802 - Porto dos Gaúchos - MT</t>
  </si>
  <si>
    <t>5106828 - Porto Esperidião - MT</t>
  </si>
  <si>
    <t>5106851 - Porto Estrela - MT</t>
  </si>
  <si>
    <t>5107008 - Poxoréo - MT</t>
  </si>
  <si>
    <t>5107040 - Primavera do Leste - MT</t>
  </si>
  <si>
    <t>5107065 - Querência - MT</t>
  </si>
  <si>
    <t>5107107 - São José dos Quatro Marcos - MT</t>
  </si>
  <si>
    <t>5107156 - Reserva do Cabaçal - MT</t>
  </si>
  <si>
    <t>5107180 - Ribeirão Cascalheira - MT</t>
  </si>
  <si>
    <t>5107198 - Ribeirãozinho - MT</t>
  </si>
  <si>
    <t>5107206 - Rio Branco - MT</t>
  </si>
  <si>
    <t>5107248 - Santa Carmem - MT</t>
  </si>
  <si>
    <t>5107263 - Santo Afonso - MT</t>
  </si>
  <si>
    <t>5107297 - São José do Povo - MT</t>
  </si>
  <si>
    <t>5107305 - São José do Rio Claro - MT</t>
  </si>
  <si>
    <t>5107354 - São José do Xingu - MT</t>
  </si>
  <si>
    <t>5107404 - São Pedro da Cipa - MT</t>
  </si>
  <si>
    <t>5107578 - Rondolândia - MT</t>
  </si>
  <si>
    <t>5107602 - Rondonópolis - MT</t>
  </si>
  <si>
    <t>5107701 - Rosário Oeste - MT</t>
  </si>
  <si>
    <t>5107743 - Santa Cruz do Xingu - MT</t>
  </si>
  <si>
    <t>5107750 - Salto do Céu - MT</t>
  </si>
  <si>
    <t>5107768 - Santa Rita do Trivelato - MT</t>
  </si>
  <si>
    <t>5107776 - Santa Terezinha - MT</t>
  </si>
  <si>
    <t>5107792 - Santo Antônio do Leste - MT</t>
  </si>
  <si>
    <t>5107800 - Santo Antônio do Leverger - MT</t>
  </si>
  <si>
    <t>5107859 - São Félix do Araguaia - MT</t>
  </si>
  <si>
    <t>5107875 - Sapezal - MT</t>
  </si>
  <si>
    <t>5107883 - Serra Nova Dourada - MT</t>
  </si>
  <si>
    <t>5107909 - Sinop - MT</t>
  </si>
  <si>
    <t>5107925 - Sorriso - MT</t>
  </si>
  <si>
    <t>5107941 - Tabaporã - MT</t>
  </si>
  <si>
    <t>5107958 - Tangará da Serra - MT</t>
  </si>
  <si>
    <t>5108006 - Tapurah - MT</t>
  </si>
  <si>
    <t>5108055 - Terra Nova do Norte - MT</t>
  </si>
  <si>
    <t>5108105 - Tesouro - MT</t>
  </si>
  <si>
    <t>5108204 - Torixoréu - MT</t>
  </si>
  <si>
    <t>5108303 - União do Sul - MT</t>
  </si>
  <si>
    <t>5108352 - Vale de São Domingos - MT</t>
  </si>
  <si>
    <t>5108402 - Várzea Grande - MT</t>
  </si>
  <si>
    <t>5108501 - Vera - MT</t>
  </si>
  <si>
    <t>5108600 - Vila Rica - MT</t>
  </si>
  <si>
    <t>5108808 - Nova Guarita - MT</t>
  </si>
  <si>
    <t>5108857 - Nova Marilândia - MT</t>
  </si>
  <si>
    <t>5108907 - Nova Maringá - MT</t>
  </si>
  <si>
    <t>5108956 - Nova Monte Verde - MT</t>
  </si>
  <si>
    <t>5200050 - Abadia de Goiás - GO</t>
  </si>
  <si>
    <t>5200100 - Abadiânia - GO</t>
  </si>
  <si>
    <t>5200134 - Acreúna - GO</t>
  </si>
  <si>
    <t>5200159 - Adelândia - GO</t>
  </si>
  <si>
    <t>5200175 - Água Fria de Goiás - GO</t>
  </si>
  <si>
    <t>5200209 - Água Limpa - GO</t>
  </si>
  <si>
    <t>5200308 - Alexânia - GO</t>
  </si>
  <si>
    <t>5200506 - Aloândia - GO</t>
  </si>
  <si>
    <t>5200555 - Alto Horizonte - GO</t>
  </si>
  <si>
    <t>5200605 - Alto Paraíso de Goiás - GO</t>
  </si>
  <si>
    <t>5200803 - Alvorada do Norte - GO</t>
  </si>
  <si>
    <t>5200829 - Amaralina - GO</t>
  </si>
  <si>
    <t>5200852 - Americano do Brasil - GO</t>
  </si>
  <si>
    <t>5200902 - Amorinópolis - GO</t>
  </si>
  <si>
    <t>5201108 - Anápolis - GO</t>
  </si>
  <si>
    <t>5201207 - Anhanguera - GO</t>
  </si>
  <si>
    <t>5201306 - Anicuns - GO</t>
  </si>
  <si>
    <t>5201405 - Aparecida de Goiânia - GO</t>
  </si>
  <si>
    <t>5201454 - Aparecida do Rio Doce - GO</t>
  </si>
  <si>
    <t>5201504 - Aporé - GO</t>
  </si>
  <si>
    <t>5201603 - Araçu - GO</t>
  </si>
  <si>
    <t>5201702 - Aragarças - GO</t>
  </si>
  <si>
    <t>5201801 - Aragoiânia - GO</t>
  </si>
  <si>
    <t>5202155 - Araguapaz - GO</t>
  </si>
  <si>
    <t>5202353 - Arenópolis - GO</t>
  </si>
  <si>
    <t>5202502 - Aruanã - GO</t>
  </si>
  <si>
    <t>5202601 - Aurilândia - GO</t>
  </si>
  <si>
    <t>5202809 - Avelinópolis - GO</t>
  </si>
  <si>
    <t>5203104 - Baliza - GO</t>
  </si>
  <si>
    <t>5203203 - Barro Alto - GO</t>
  </si>
  <si>
    <t>5203302 - Bela Vista de Goiás - GO</t>
  </si>
  <si>
    <t>5203401 - Bom Jardim de Goiás - GO</t>
  </si>
  <si>
    <t>5203500 - Bom Jesus de Goiás - GO</t>
  </si>
  <si>
    <t>5203559 - Bonfinópolis - GO</t>
  </si>
  <si>
    <t>5203575 - Bonópolis - GO</t>
  </si>
  <si>
    <t>5203609 - Brazabrantes - GO</t>
  </si>
  <si>
    <t>5203807 - Britânia - GO</t>
  </si>
  <si>
    <t>5203906 - Buriti Alegre - GO</t>
  </si>
  <si>
    <t>5203939 - Buriti de Goiás - GO</t>
  </si>
  <si>
    <t>5203962 - Buritinópolis - GO</t>
  </si>
  <si>
    <t>5204003 - Cabeceiras - GO</t>
  </si>
  <si>
    <t>5204102 - Cachoeira Alta - GO</t>
  </si>
  <si>
    <t>5204201 - Cachoeira de Goiás - GO</t>
  </si>
  <si>
    <t>5204250 - Cachoeira Dourada - GO</t>
  </si>
  <si>
    <t>5204300 - Caçu - GO</t>
  </si>
  <si>
    <t>5204409 - Caiapônia - GO</t>
  </si>
  <si>
    <t>5204508 - Caldas Novas - GO</t>
  </si>
  <si>
    <t>5204557 - Caldazinha - GO</t>
  </si>
  <si>
    <t>5204607 - Campestre de Goiás - GO</t>
  </si>
  <si>
    <t>5204656 - Campinaçu - GO</t>
  </si>
  <si>
    <t>5204706 - Campinorte - GO</t>
  </si>
  <si>
    <t>5204805 - Campo Alegre de Goiás - GO</t>
  </si>
  <si>
    <t>5204854 - Campo Limpo de Goiás - GO</t>
  </si>
  <si>
    <t>5204904 - Campos Belos - GO</t>
  </si>
  <si>
    <t>5204953 - Campos Verdes - GO</t>
  </si>
  <si>
    <t>5205000 - Carmo do Rio Verde - GO</t>
  </si>
  <si>
    <t>5205059 - Castelândia - GO</t>
  </si>
  <si>
    <t>5205109 - Catalão - GO</t>
  </si>
  <si>
    <t>5205208 - Caturaí - GO</t>
  </si>
  <si>
    <t>5205307 - Cavalcante - GO</t>
  </si>
  <si>
    <t>5205406 - Ceres - GO</t>
  </si>
  <si>
    <t>5205455 - Cezarina - GO</t>
  </si>
  <si>
    <t>5205471 - Chapadão do Céu - GO</t>
  </si>
  <si>
    <t>5205497 - Cidade Ocidental - GO</t>
  </si>
  <si>
    <t>5205513 - Cocalzinho de Goiás - GO</t>
  </si>
  <si>
    <t>5205521 - Colinas do Sul - GO</t>
  </si>
  <si>
    <t>5205703 - Córrego do Ouro - GO</t>
  </si>
  <si>
    <t>5205802 - Corumbá de Goiás - GO</t>
  </si>
  <si>
    <t>5205901 - Corumbaíba - GO</t>
  </si>
  <si>
    <t>5206206 - Cristalina - GO</t>
  </si>
  <si>
    <t>5206305 - Cristianópolis - GO</t>
  </si>
  <si>
    <t>5206404 - Crixás - GO</t>
  </si>
  <si>
    <t>5206503 - Cromínia - GO</t>
  </si>
  <si>
    <t>5206602 - Cumari - GO</t>
  </si>
  <si>
    <t>5206701 - Damianópolis - GO</t>
  </si>
  <si>
    <t>5206800 - Damolândia - GO</t>
  </si>
  <si>
    <t>5206909 - Davinópolis - GO</t>
  </si>
  <si>
    <t>5207105 - Diorama - GO</t>
  </si>
  <si>
    <t>5207253 - Doverlândia - GO</t>
  </si>
  <si>
    <t>5207352 - Edealina - GO</t>
  </si>
  <si>
    <t>5207402 - Edéia - GO</t>
  </si>
  <si>
    <t>5207501 - Estrela do Norte - GO</t>
  </si>
  <si>
    <t>5207535 - Faina - GO</t>
  </si>
  <si>
    <t>5207600 - Fazenda Nova - GO</t>
  </si>
  <si>
    <t>5207808 - Firminópolis - GO</t>
  </si>
  <si>
    <t>5207907 - Flores de Goiás - GO</t>
  </si>
  <si>
    <t>5208004 - Formosa - GO</t>
  </si>
  <si>
    <t>5208103 - Formoso - GO</t>
  </si>
  <si>
    <t>5208152 - Gameleira de Goiás - GO</t>
  </si>
  <si>
    <t>5208301 - Divinópolis de Goiás - GO</t>
  </si>
  <si>
    <t>5208400 - Goianápolis - GO</t>
  </si>
  <si>
    <t>5208509 - Goiandira - GO</t>
  </si>
  <si>
    <t>5208608 - Goianésia - GO</t>
  </si>
  <si>
    <t>5208707 - Goiânia - GO</t>
  </si>
  <si>
    <t>5208806 - Goianira - GO</t>
  </si>
  <si>
    <t>5208905 - Goiás - GO</t>
  </si>
  <si>
    <t>5209101 - Goiatuba - GO</t>
  </si>
  <si>
    <t>5209150 - Gouvelândia - GO</t>
  </si>
  <si>
    <t>5209200 - Guapó - GO</t>
  </si>
  <si>
    <t>5209291 - Guaraíta - GO</t>
  </si>
  <si>
    <t>5209408 - Guarani de Goiás - GO</t>
  </si>
  <si>
    <t>5209457 - Guarinos - GO</t>
  </si>
  <si>
    <t>5209606 - Heitoraí - GO</t>
  </si>
  <si>
    <t>5209705 - Hidrolândia - GO</t>
  </si>
  <si>
    <t>5209804 - Hidrolina - GO</t>
  </si>
  <si>
    <t>5209903 - Iaciara - GO</t>
  </si>
  <si>
    <t>5209937 - Inaciolândia - GO</t>
  </si>
  <si>
    <t>5209952 - Indiara - GO</t>
  </si>
  <si>
    <t>5210000 - Inhumas - GO</t>
  </si>
  <si>
    <t>5210109 - Ipameri - GO</t>
  </si>
  <si>
    <t>5210158 - Ipiranga de Goiás - GO</t>
  </si>
  <si>
    <t>5210208 - Iporá - GO</t>
  </si>
  <si>
    <t>5210307 - Israelândia - GO</t>
  </si>
  <si>
    <t>5210406 - Itaberaí - GO</t>
  </si>
  <si>
    <t>5210562 - Itaguari - GO</t>
  </si>
  <si>
    <t>5210604 - Itaguaru - GO</t>
  </si>
  <si>
    <t>5210802 - Itajá - GO</t>
  </si>
  <si>
    <t>5210901 - Itapaci - GO</t>
  </si>
  <si>
    <t>5211008 - Itapirapuã - GO</t>
  </si>
  <si>
    <t>5211206 - Itapuranga - GO</t>
  </si>
  <si>
    <t>5211305 - Itarumã - GO</t>
  </si>
  <si>
    <t>5211404 - Itauçu - GO</t>
  </si>
  <si>
    <t>5211503 - Itumbiara - GO</t>
  </si>
  <si>
    <t>5211602 - Ivolândia - GO</t>
  </si>
  <si>
    <t>5211701 - Jandaia - GO</t>
  </si>
  <si>
    <t>5211800 - Jaraguá - GO</t>
  </si>
  <si>
    <t>5211909 - Jataí - GO</t>
  </si>
  <si>
    <t>5212006 - Jaupaci - GO</t>
  </si>
  <si>
    <t>5212055 - Jesúpolis - GO</t>
  </si>
  <si>
    <t>5212105 - Joviânia - GO</t>
  </si>
  <si>
    <t>5212204 - Jussara - GO</t>
  </si>
  <si>
    <t>5212253 - Lagoa Santa - GO</t>
  </si>
  <si>
    <t>5212303 - Leopoldo de Bulhões - GO</t>
  </si>
  <si>
    <t>5212501 - Luziânia - GO</t>
  </si>
  <si>
    <t>5212600 - Mairipotaba - GO</t>
  </si>
  <si>
    <t>5212709 - Mambaí - GO</t>
  </si>
  <si>
    <t>5212808 - Mara Rosa - GO</t>
  </si>
  <si>
    <t>5212907 - Marzagão - GO</t>
  </si>
  <si>
    <t>5212956 - Matrinchã - GO</t>
  </si>
  <si>
    <t>5213004 - Maurilândia - GO</t>
  </si>
  <si>
    <t>5213053 - Mimoso de Goiás - GO</t>
  </si>
  <si>
    <t>5213087 - Minaçu - GO</t>
  </si>
  <si>
    <t>5213103 - Mineiros - GO</t>
  </si>
  <si>
    <t>5213400 - Moiporá - GO</t>
  </si>
  <si>
    <t>5213509 - Monte Alegre de Goiás - GO</t>
  </si>
  <si>
    <t>5213707 - Montes Claros de Goiás - GO</t>
  </si>
  <si>
    <t>5213756 - Montividiu - GO</t>
  </si>
  <si>
    <t>5213772 - Montividiu do Norte - GO</t>
  </si>
  <si>
    <t>5213806 - Morrinhos - GO</t>
  </si>
  <si>
    <t>5213855 - Morro Agudo de Goiás - GO</t>
  </si>
  <si>
    <t>5213905 - Mossâmedes - GO</t>
  </si>
  <si>
    <t>5214002 - Mozarlândia - GO</t>
  </si>
  <si>
    <t>5214051 - Mundo Novo - GO</t>
  </si>
  <si>
    <t>5214101 - Mutunópolis - GO</t>
  </si>
  <si>
    <t>5214408 - Nazário - GO</t>
  </si>
  <si>
    <t>5214507 - Nerópolis - GO</t>
  </si>
  <si>
    <t>5214606 - Niquelândia - GO</t>
  </si>
  <si>
    <t>5214705 - Nova América - GO</t>
  </si>
  <si>
    <t>5214804 - Nova Aurora - GO</t>
  </si>
  <si>
    <t>5214838 - Nova Crixás - GO</t>
  </si>
  <si>
    <t>5214861 - Nova Glória - GO</t>
  </si>
  <si>
    <t>5214879 - Nova Iguaçu de Goiás - GO</t>
  </si>
  <si>
    <t>5214903 - Nova Roma - GO</t>
  </si>
  <si>
    <t>5215009 - Nova Veneza - GO</t>
  </si>
  <si>
    <t>5215207 - Novo Brasil - GO</t>
  </si>
  <si>
    <t>5215231 - Novo Gama - GO</t>
  </si>
  <si>
    <t>5215256 - Novo Planalto - GO</t>
  </si>
  <si>
    <t>5215306 - Orizona - GO</t>
  </si>
  <si>
    <t>5215405 - Ouro Verde de Goiás - GO</t>
  </si>
  <si>
    <t>5215504 - Ouvidor - GO</t>
  </si>
  <si>
    <t>5215603 - Padre Bernardo - GO</t>
  </si>
  <si>
    <t>5215652 - Palestina de Goiás - GO</t>
  </si>
  <si>
    <t>5215702 - Palmeiras de Goiás - GO</t>
  </si>
  <si>
    <t>5215801 - Palmelo - GO</t>
  </si>
  <si>
    <t>5215900 - Palminópolis - GO</t>
  </si>
  <si>
    <t>5216007 - Panamá - GO</t>
  </si>
  <si>
    <t>5216304 - Paranaiguara - GO</t>
  </si>
  <si>
    <t>5216403 - Paraúna - GO</t>
  </si>
  <si>
    <t>5216452 - Perolândia - GO</t>
  </si>
  <si>
    <t>5216809 - Petrolina de Goiás - GO</t>
  </si>
  <si>
    <t>5216908 - Pilar de Goiás - GO</t>
  </si>
  <si>
    <t>5217104 - Piracanjuba - GO</t>
  </si>
  <si>
    <t>5217203 - Piranhas - GO</t>
  </si>
  <si>
    <t>5217302 - Pirenópolis - GO</t>
  </si>
  <si>
    <t>5217401 - Pires do Rio - GO</t>
  </si>
  <si>
    <t>5217609 - Planaltina - GO</t>
  </si>
  <si>
    <t>5217708 - Pontalina - GO</t>
  </si>
  <si>
    <t>5218003 - Porangatu - GO</t>
  </si>
  <si>
    <t>5218052 - Porteirão - GO</t>
  </si>
  <si>
    <t>5218102 - Portelândia - GO</t>
  </si>
  <si>
    <t>5218300 - Posse - GO</t>
  </si>
  <si>
    <t>5218391 - Professor Jamil - GO</t>
  </si>
  <si>
    <t>5218508 - Quirinópolis - GO</t>
  </si>
  <si>
    <t>5218607 - Rialma - GO</t>
  </si>
  <si>
    <t>5218706 - Rianápolis - GO</t>
  </si>
  <si>
    <t>5218789 - Rio Quente - GO</t>
  </si>
  <si>
    <t>5218805 - Rio Verde - GO</t>
  </si>
  <si>
    <t>5218904 - Rubiataba - GO</t>
  </si>
  <si>
    <t>5219001 - Sanclerlândia - GO</t>
  </si>
  <si>
    <t>5219100 - Santa Bárbara de Goiás - GO</t>
  </si>
  <si>
    <t>5219209 - Santa Cruz de Goiás - GO</t>
  </si>
  <si>
    <t>5219258 - Santa Fé de Goiás - GO</t>
  </si>
  <si>
    <t>5219308 - Santa Helena de Goiás - GO</t>
  </si>
  <si>
    <t>5219357 - Santa Isabel - GO</t>
  </si>
  <si>
    <t>5219407 - Santa Rita do Araguaia - GO</t>
  </si>
  <si>
    <t>5219456 - Santa Rita do Novo Destino - GO</t>
  </si>
  <si>
    <t>5219506 - Santa Rosa de Goiás - GO</t>
  </si>
  <si>
    <t>5219605 - Santa Tereza de Goiás - GO</t>
  </si>
  <si>
    <t>5219704 - Santa Terezinha de Goiás - GO</t>
  </si>
  <si>
    <t>5219712 - Santo Antônio da Barra - GO</t>
  </si>
  <si>
    <t>5219738 - Santo Antônio de Goiás - GO</t>
  </si>
  <si>
    <t>5219753 - Santo Antônio do Descoberto - GO</t>
  </si>
  <si>
    <t>5219803 - São Domingos - GO</t>
  </si>
  <si>
    <t>5219902 - São Francisco de Goiás - GO</t>
  </si>
  <si>
    <t>5220009 - São João d'Aliança - GO</t>
  </si>
  <si>
    <t>5220058 - São João da Paraúna - GO</t>
  </si>
  <si>
    <t>5220108 - São Luís de Montes Belos - GO</t>
  </si>
  <si>
    <t>5220157 - São Luíz do Norte - GO</t>
  </si>
  <si>
    <t>5220207 - São Miguel do Araguaia - GO</t>
  </si>
  <si>
    <t>5220264 - São Miguel do Passa Quatro - GO</t>
  </si>
  <si>
    <t>5220280 - São Patrício - GO</t>
  </si>
  <si>
    <t>5220405 - São Simão - GO</t>
  </si>
  <si>
    <t>5220454 - Senador Canedo - GO</t>
  </si>
  <si>
    <t>5220504 - Serranópolis - GO</t>
  </si>
  <si>
    <t>5220603 - Silvânia - GO</t>
  </si>
  <si>
    <t>5220686 - Simolândia - GO</t>
  </si>
  <si>
    <t>5220702 - Sítio d'Abadia - GO</t>
  </si>
  <si>
    <t>5221007 - Taquaral de Goiás - GO</t>
  </si>
  <si>
    <t>5221080 - Teresina de Goiás - GO</t>
  </si>
  <si>
    <t>5221197 - Terezópolis de Goiás - GO</t>
  </si>
  <si>
    <t>5221304 - Três Ranchos - GO</t>
  </si>
  <si>
    <t>5221403 - Trindade - GO</t>
  </si>
  <si>
    <t>5221452 - Trombas - GO</t>
  </si>
  <si>
    <t>5221502 - Turvânia - GO</t>
  </si>
  <si>
    <t>5221551 - Turvelândia - GO</t>
  </si>
  <si>
    <t>5221577 - Uirapuru - GO</t>
  </si>
  <si>
    <t>5221601 - Uruaçu - GO</t>
  </si>
  <si>
    <t>5221700 - Uruana - GO</t>
  </si>
  <si>
    <t>5221809 - Urutaí - GO</t>
  </si>
  <si>
    <t>5221858 - Valparaíso de Goiás - GO</t>
  </si>
  <si>
    <t>5221908 - Varjão - GO</t>
  </si>
  <si>
    <t>5222005 - Vianópolis - GO</t>
  </si>
  <si>
    <t>5222054 - Vicentinópolis - GO</t>
  </si>
  <si>
    <t>5222203 - Vila Boa - GO</t>
  </si>
  <si>
    <t>5222302 - Vila Propício - GO</t>
  </si>
  <si>
    <t>5300108 - Brasília - DF</t>
  </si>
  <si>
    <t>Nota:_x000D_
_x000D_
1 - Os municípios sem informação para pelo menos um produto da lavoura temporária não aparecem nas listas;_x000D_
_x000D_
2 - A partir do ano de 2001 as quantidades produzidas dos produtos melancia e melão passam a ser  expressas em toneladas. Nos anos anteriores eram expressas em mil frutos;_x000D_
_x000D_
3 - Os produtos girassol e triticale só apresentam informação a partir de 2005._x000D_
_x000D_
4 - Valores para a categoria Total indisponíveis para a variável Quantidade produzida, pois as unidades de medida diferem para determinados produtos..</t>
  </si>
  <si>
    <t>Fonte: IBGE - Produção Agrícola Municipal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</si>
  <si>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</si>
  <si>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</si>
  <si>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</si>
  <si>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</si>
  <si>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</si>
  <si>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</si>
  <si>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</si>
  <si>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</si>
  <si>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</si>
  <si>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</si>
  <si>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</si>
  <si>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</si>
  <si>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</si>
  <si>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</si>
  <si>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</si>
  <si>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</si>
  <si>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</si>
  <si>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</si>
  <si>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</si>
  <si>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</si>
  <si>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</si>
  <si>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</si>
  <si>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</si>
  <si>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</si>
  <si>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</si>
  <si>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</si>
  <si>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DF</t>
  </si>
  <si>
    <t>GEOCODIGO</t>
  </si>
  <si>
    <t>Regiao BLUM</t>
  </si>
  <si>
    <t>UF</t>
  </si>
  <si>
    <t>PARCIALMENTE</t>
  </si>
  <si>
    <t>Rótulos de Linha</t>
  </si>
  <si>
    <t>Total geral</t>
  </si>
  <si>
    <t>Variável</t>
  </si>
  <si>
    <t>Feijão (em grão) (Toneladas)</t>
  </si>
  <si>
    <t>Milho (em grão) (Toneladas)</t>
  </si>
  <si>
    <t>Município 2005 em ordem de UF e nome</t>
  </si>
  <si>
    <t>1506401 - Santa Cruz do Arari - PA</t>
  </si>
  <si>
    <t>2503209 - Cabedelo - PB</t>
  </si>
  <si>
    <t>2611606 - Recife - PE</t>
  </si>
  <si>
    <t>3157336 - Santa Cruz de Minas - MG</t>
  </si>
  <si>
    <t>3205309 - Vitória - ES</t>
  </si>
  <si>
    <t>3300258 - Arraial do Cabo - RJ</t>
  </si>
  <si>
    <t>3303203 - Nilópolis - RJ</t>
  </si>
  <si>
    <t>3305109 - São João de Meriti - RJ</t>
  </si>
  <si>
    <t>3500600 - Águas de São Pedro - SP</t>
  </si>
  <si>
    <t>3506359 - Bertioga - SP</t>
  </si>
  <si>
    <t>3513801 - Diadema - SP</t>
  </si>
  <si>
    <t>3520426 - Ilha Comprida - SP</t>
  </si>
  <si>
    <t>3543303 - Ribeirão Pires - SP</t>
  </si>
  <si>
    <t>3544103 - Rio Grande da Serra - SP</t>
  </si>
  <si>
    <t>3547809 - Santo André - SP</t>
  </si>
  <si>
    <t>3548807 - São Caetano do Sul - SP</t>
  </si>
  <si>
    <t>5200258 - Águas Lindas de Goiás - GO</t>
  </si>
  <si>
    <t>Reg_FAPRI</t>
  </si>
  <si>
    <t>COD_MUN</t>
  </si>
  <si>
    <t>algodao_2002</t>
  </si>
  <si>
    <t>algodao_2008</t>
  </si>
  <si>
    <t>arroz_2002</t>
  </si>
  <si>
    <t>arroz_2008</t>
  </si>
  <si>
    <t>cana_2002</t>
  </si>
  <si>
    <t>cana_2008</t>
  </si>
  <si>
    <t>feijao_2002</t>
  </si>
  <si>
    <t>feijao_2008</t>
  </si>
  <si>
    <t>milho_2002</t>
  </si>
  <si>
    <t>milho_2008</t>
  </si>
  <si>
    <t>soja_2002</t>
  </si>
  <si>
    <t>soja_2008</t>
  </si>
  <si>
    <t>Área</t>
  </si>
  <si>
    <t>Ano</t>
  </si>
  <si>
    <t>Banana (cacho)</t>
  </si>
  <si>
    <t>Borracha (látex coagulado)</t>
  </si>
  <si>
    <t>Cacau (em amêndoa)</t>
  </si>
  <si>
    <t>Café (em grão)</t>
  </si>
  <si>
    <t>Castanha de caju</t>
  </si>
  <si>
    <t>Coco-da-baía</t>
  </si>
  <si>
    <t>Erva-mate (folha verde)</t>
  </si>
  <si>
    <t>Laranja</t>
  </si>
  <si>
    <t>Sisal ou agave (fibra)</t>
  </si>
  <si>
    <t>Uva</t>
  </si>
  <si>
    <t>Amapá</t>
  </si>
  <si>
    <t>Rio de Janeiro</t>
  </si>
  <si>
    <t>São Paulo</t>
  </si>
  <si>
    <t>Região</t>
  </si>
  <si>
    <t>Yield08</t>
  </si>
  <si>
    <t>Brasil e Município</t>
  </si>
  <si>
    <t>Região BLUM</t>
  </si>
  <si>
    <t>Produtividade</t>
  </si>
  <si>
    <t>Aveia (em grão)</t>
  </si>
  <si>
    <t>Batata-inglesa</t>
  </si>
  <si>
    <t>Fumo (em folha)</t>
  </si>
  <si>
    <t>Mandioca</t>
  </si>
  <si>
    <t>Sorgo (em grão)</t>
  </si>
  <si>
    <t xml:space="preserve"> Area08</t>
  </si>
  <si>
    <t xml:space="preserve"> Quant08</t>
  </si>
  <si>
    <t>Mandioca_MT</t>
  </si>
  <si>
    <t>2 - sudeste</t>
  </si>
  <si>
    <t>1 - sul</t>
  </si>
  <si>
    <t>3 - Centro Oeste Cerrado</t>
  </si>
  <si>
    <t>4 - Amazônia</t>
  </si>
  <si>
    <t>5 - Nordeste Litorâneo</t>
  </si>
  <si>
    <t>6 - Nordeste Cerrado</t>
  </si>
  <si>
    <t xml:space="preserve"> microrregião</t>
  </si>
  <si>
    <t>cod. Microrregião</t>
  </si>
  <si>
    <t>Estado</t>
  </si>
  <si>
    <t>outras temp 8</t>
  </si>
  <si>
    <t>perm 8</t>
  </si>
  <si>
    <t xml:space="preserve">feijao 8 </t>
  </si>
  <si>
    <t>Porto Velho</t>
  </si>
  <si>
    <t>Guajará-Mirim</t>
  </si>
  <si>
    <t>Ariquemes</t>
  </si>
  <si>
    <t>Ji-Paraná</t>
  </si>
  <si>
    <t>Alvorada D'Oeste</t>
  </si>
  <si>
    <t>Cacoal</t>
  </si>
  <si>
    <t>Vilhena</t>
  </si>
  <si>
    <t>Colorado do Oeste</t>
  </si>
  <si>
    <t>Cruzeiro do Sul</t>
  </si>
  <si>
    <t>Tarauacá</t>
  </si>
  <si>
    <t>Sena Madureira</t>
  </si>
  <si>
    <t>Rio Branco</t>
  </si>
  <si>
    <t>Brasiléia</t>
  </si>
  <si>
    <t>Rio Negro</t>
  </si>
  <si>
    <t>Japurá</t>
  </si>
  <si>
    <t>Alto Solimões</t>
  </si>
  <si>
    <t>Juruá</t>
  </si>
  <si>
    <t>Tefé</t>
  </si>
  <si>
    <t>Coari</t>
  </si>
  <si>
    <t>Manaus</t>
  </si>
  <si>
    <t>Rio Preto da Eva</t>
  </si>
  <si>
    <t>Itacoatiara</t>
  </si>
  <si>
    <t>Parintins</t>
  </si>
  <si>
    <t>Boca do Acre</t>
  </si>
  <si>
    <t>Purus</t>
  </si>
  <si>
    <t>Madeira</t>
  </si>
  <si>
    <t>Boa Vista</t>
  </si>
  <si>
    <t>Nordeste de Roraima</t>
  </si>
  <si>
    <t>Caracaraí</t>
  </si>
  <si>
    <t>Sudeste de Roraima</t>
  </si>
  <si>
    <t>Óbidos</t>
  </si>
  <si>
    <t>Santarém</t>
  </si>
  <si>
    <t>Almeirim</t>
  </si>
  <si>
    <t>Portel</t>
  </si>
  <si>
    <t>Furos de Breves</t>
  </si>
  <si>
    <t>Arari</t>
  </si>
  <si>
    <t>Belém</t>
  </si>
  <si>
    <t>Castanhal</t>
  </si>
  <si>
    <t>Salgado</t>
  </si>
  <si>
    <t>Bragantina</t>
  </si>
  <si>
    <t>Cametá</t>
  </si>
  <si>
    <t>Tomé-Açu</t>
  </si>
  <si>
    <t>Guamá</t>
  </si>
  <si>
    <t>Itaituba</t>
  </si>
  <si>
    <t>Altamira</t>
  </si>
  <si>
    <t>Tucuruí</t>
  </si>
  <si>
    <t>Paragominas</t>
  </si>
  <si>
    <t>São Félix do Xingu</t>
  </si>
  <si>
    <t>Parauapebas</t>
  </si>
  <si>
    <t>Marabá</t>
  </si>
  <si>
    <t>Redenção</t>
  </si>
  <si>
    <t>Conceição do Araguaia</t>
  </si>
  <si>
    <t>Oiapoque</t>
  </si>
  <si>
    <t>Macapá</t>
  </si>
  <si>
    <t>Mazagão</t>
  </si>
  <si>
    <t>Bico do Papagaio</t>
  </si>
  <si>
    <t>Araguaína</t>
  </si>
  <si>
    <t>Miracema do Tocantins</t>
  </si>
  <si>
    <t>Rio Formoso</t>
  </si>
  <si>
    <t>Gurupi</t>
  </si>
  <si>
    <t>Porto Nacional</t>
  </si>
  <si>
    <t>Jalapão</t>
  </si>
  <si>
    <t>Dianópolis</t>
  </si>
  <si>
    <t>Litoral Ocidental Maranhense</t>
  </si>
  <si>
    <t>Aglomeração Urbana de São Luís</t>
  </si>
  <si>
    <t>Rosário</t>
  </si>
  <si>
    <t>Lençois Maranhenses</t>
  </si>
  <si>
    <t>Baixada Maranhense</t>
  </si>
  <si>
    <t>Itapecuru Mirim</t>
  </si>
  <si>
    <t>Pindaré</t>
  </si>
  <si>
    <t>Imperatriz</t>
  </si>
  <si>
    <t>Médio Mearim</t>
  </si>
  <si>
    <t>Alto Mearim e Grajaú</t>
  </si>
  <si>
    <t>Presidente Dutra</t>
  </si>
  <si>
    <t>Baixo Parnaíba Maranhense</t>
  </si>
  <si>
    <t>Chapadinha</t>
  </si>
  <si>
    <t>Codó</t>
  </si>
  <si>
    <t>Coelho Neto</t>
  </si>
  <si>
    <t>Caxias</t>
  </si>
  <si>
    <t>Chapadas do Alto Itapecuru</t>
  </si>
  <si>
    <t>Porto Franco</t>
  </si>
  <si>
    <t>Gerais de Balsas</t>
  </si>
  <si>
    <t>Chapadas das Mangabeiras</t>
  </si>
  <si>
    <t>Baixo Parnaíba Piauiense</t>
  </si>
  <si>
    <t>Litoral Piauiense</t>
  </si>
  <si>
    <t>Teresina</t>
  </si>
  <si>
    <t>Campo Maior</t>
  </si>
  <si>
    <t>Médio Parnaíba Piauiense</t>
  </si>
  <si>
    <t>Valença do Piauí</t>
  </si>
  <si>
    <t>Alto Parnaíba Piauiense</t>
  </si>
  <si>
    <t>Bertolínia</t>
  </si>
  <si>
    <t>Floriano</t>
  </si>
  <si>
    <t>Alto Médio Gurguéia</t>
  </si>
  <si>
    <t>São Raimundo Nonato</t>
  </si>
  <si>
    <t>Chapadas do Extremo Sul Piauiense</t>
  </si>
  <si>
    <t>Picos</t>
  </si>
  <si>
    <t>Pio IX</t>
  </si>
  <si>
    <t>Alto Médio Canindé</t>
  </si>
  <si>
    <t>Litoral de Camocim e Acaraú</t>
  </si>
  <si>
    <t>Ibiapaba</t>
  </si>
  <si>
    <t>Coreaú</t>
  </si>
  <si>
    <t>Meruoca</t>
  </si>
  <si>
    <t>Sobral</t>
  </si>
  <si>
    <t>Ipu</t>
  </si>
  <si>
    <t>Santa Quitéria</t>
  </si>
  <si>
    <t>Itapipoca</t>
  </si>
  <si>
    <t>Baixo Curu</t>
  </si>
  <si>
    <t>Uruburetama</t>
  </si>
  <si>
    <t>Médio Curu</t>
  </si>
  <si>
    <t>Canindé</t>
  </si>
  <si>
    <t>Baturité</t>
  </si>
  <si>
    <t>Chorozinho</t>
  </si>
  <si>
    <t>Cascavel</t>
  </si>
  <si>
    <t>Fortaleza</t>
  </si>
  <si>
    <t>Pacajus</t>
  </si>
  <si>
    <t>Sertão de Cratéus</t>
  </si>
  <si>
    <t>Sertão de Quixeramobim</t>
  </si>
  <si>
    <t>Sertão de Inhamuns</t>
  </si>
  <si>
    <t>Sertão de Senador Pompeu</t>
  </si>
  <si>
    <t>Litoral de Aracati</t>
  </si>
  <si>
    <t>Baixo Jaguaribe</t>
  </si>
  <si>
    <t>Médio Jaguaribe</t>
  </si>
  <si>
    <t>Serra do Pereiro</t>
  </si>
  <si>
    <t>Iguatu</t>
  </si>
  <si>
    <t>Várzea Alegre</t>
  </si>
  <si>
    <t>Lavras da Mangabeira</t>
  </si>
  <si>
    <t>Chapada do Araripe</t>
  </si>
  <si>
    <t>Caririaçu</t>
  </si>
  <si>
    <t>Barro</t>
  </si>
  <si>
    <t>Cariri</t>
  </si>
  <si>
    <t>Brejo Santo</t>
  </si>
  <si>
    <t>Mossoró</t>
  </si>
  <si>
    <t>Chapada do Apodi</t>
  </si>
  <si>
    <t>Médio Oeste</t>
  </si>
  <si>
    <t>Vale do Açu</t>
  </si>
  <si>
    <t>Serra de São Miguel</t>
  </si>
  <si>
    <t>Pau dos Ferros</t>
  </si>
  <si>
    <t>Umarizal</t>
  </si>
  <si>
    <t>Macau</t>
  </si>
  <si>
    <t>Angicos</t>
  </si>
  <si>
    <t>Serra de Santana</t>
  </si>
  <si>
    <t>Seridó Ocidental</t>
  </si>
  <si>
    <t>Seridó Oriental</t>
  </si>
  <si>
    <t>Baixa Verde</t>
  </si>
  <si>
    <t>Borborema Potiguar</t>
  </si>
  <si>
    <t>Agreste Potiguar</t>
  </si>
  <si>
    <t>Litoral Nordeste</t>
  </si>
  <si>
    <t>Macaíba</t>
  </si>
  <si>
    <t>Natal</t>
  </si>
  <si>
    <t>Litoral Sul</t>
  </si>
  <si>
    <t>ESPIRITO SANTO</t>
  </si>
  <si>
    <t>Catolé do Rocha</t>
  </si>
  <si>
    <t>MATO GROSSO</t>
  </si>
  <si>
    <t>Cajazeiras</t>
  </si>
  <si>
    <t>Sousa</t>
  </si>
  <si>
    <t>Patos</t>
  </si>
  <si>
    <t>Piancó</t>
  </si>
  <si>
    <t>Itaporanga</t>
  </si>
  <si>
    <t>Serra do Teixeira</t>
  </si>
  <si>
    <t>Seridó Ocidental Paraibano</t>
  </si>
  <si>
    <t>Serido Oriental Paraibano</t>
  </si>
  <si>
    <t>Cariri Ocidental</t>
  </si>
  <si>
    <t>Cariri Oriental</t>
  </si>
  <si>
    <t>Curimataú Ocidental</t>
  </si>
  <si>
    <t>Curimataú Oriental</t>
  </si>
  <si>
    <t>Esperança</t>
  </si>
  <si>
    <t>Brejo Paraibano</t>
  </si>
  <si>
    <t>Guarabira</t>
  </si>
  <si>
    <t>Campina Grande</t>
  </si>
  <si>
    <t>Itabaiana</t>
  </si>
  <si>
    <t>Umbuzeiro</t>
  </si>
  <si>
    <t>Litoral Norte</t>
  </si>
  <si>
    <t>Sapé</t>
  </si>
  <si>
    <t>João Pessoa</t>
  </si>
  <si>
    <t>Araripina</t>
  </si>
  <si>
    <t>Salgueiro</t>
  </si>
  <si>
    <t>Pajeú</t>
  </si>
  <si>
    <t>Sertão do Moxotó</t>
  </si>
  <si>
    <t>Petrolina</t>
  </si>
  <si>
    <t>Itaparica</t>
  </si>
  <si>
    <t>Vale do Ipanema</t>
  </si>
  <si>
    <t>Vale do Ipojuca</t>
  </si>
  <si>
    <t>Alto Capibaribe</t>
  </si>
  <si>
    <t>Médio Capibaribe</t>
  </si>
  <si>
    <t>Garanhuns</t>
  </si>
  <si>
    <t>Brejo Pernambucano</t>
  </si>
  <si>
    <t>Mata Setentrional Pernambucana</t>
  </si>
  <si>
    <t>Vitória de Santo Antão</t>
  </si>
  <si>
    <t>Mata Meridional Pernambucana</t>
  </si>
  <si>
    <t>Itamaracá</t>
  </si>
  <si>
    <t>Recife</t>
  </si>
  <si>
    <t>Suape</t>
  </si>
  <si>
    <t>Fernando de Noronha</t>
  </si>
  <si>
    <t>Serrana do Sertão Alagoano</t>
  </si>
  <si>
    <t>Alagoana do Sertão do São Francisco</t>
  </si>
  <si>
    <t>Santana do Ipanema</t>
  </si>
  <si>
    <t>Batalha</t>
  </si>
  <si>
    <t>Palmeira dos Índios</t>
  </si>
  <si>
    <t>Arapiraca</t>
  </si>
  <si>
    <t>Traipu</t>
  </si>
  <si>
    <t>Serrana dos Quilombos</t>
  </si>
  <si>
    <t>Mata Alagoana</t>
  </si>
  <si>
    <t>Litoral Norte Alagoano</t>
  </si>
  <si>
    <t>Maceió</t>
  </si>
  <si>
    <t>São Miguel dos Campos</t>
  </si>
  <si>
    <t>Penedo</t>
  </si>
  <si>
    <t>Sergipana do Sertão do São Francisco</t>
  </si>
  <si>
    <t>Carira</t>
  </si>
  <si>
    <t>Nossa Senhora das Dores</t>
  </si>
  <si>
    <t>Agreste de Itabaiana</t>
  </si>
  <si>
    <t>Tobias Barreto</t>
  </si>
  <si>
    <t>Agreste de Lagarto</t>
  </si>
  <si>
    <t>Propriá</t>
  </si>
  <si>
    <t>Cotinguiba</t>
  </si>
  <si>
    <t>Japaratuba</t>
  </si>
  <si>
    <t>Baixo Cotinguiba</t>
  </si>
  <si>
    <t>Aracaju</t>
  </si>
  <si>
    <t>Boquim</t>
  </si>
  <si>
    <t>Estância</t>
  </si>
  <si>
    <t>Barreiras</t>
  </si>
  <si>
    <t>Cotegipe</t>
  </si>
  <si>
    <t>Santa Maria da Vitória</t>
  </si>
  <si>
    <t>Juazeiro</t>
  </si>
  <si>
    <t>Paulo Afonso</t>
  </si>
  <si>
    <t>Barra</t>
  </si>
  <si>
    <t>Bom Jesus da Lapa</t>
  </si>
  <si>
    <t>Senhor do Bonfim</t>
  </si>
  <si>
    <t>Irecê</t>
  </si>
  <si>
    <t>Jacobina</t>
  </si>
  <si>
    <t>Itaberaba</t>
  </si>
  <si>
    <t>Feira de Santana</t>
  </si>
  <si>
    <t>Jeremoabo</t>
  </si>
  <si>
    <t>Euclides da Cunha</t>
  </si>
  <si>
    <t>Ribeira do Pombal</t>
  </si>
  <si>
    <t>Serrinha</t>
  </si>
  <si>
    <t>Alagoinhas</t>
  </si>
  <si>
    <t>Entre Rios</t>
  </si>
  <si>
    <t>Catu</t>
  </si>
  <si>
    <t>Santo Antônio de Jesus</t>
  </si>
  <si>
    <t>Salvador</t>
  </si>
  <si>
    <t>Boquira</t>
  </si>
  <si>
    <t>Seabra</t>
  </si>
  <si>
    <t>Jequié</t>
  </si>
  <si>
    <t>Livramento do Brumado</t>
  </si>
  <si>
    <t>Guanambi</t>
  </si>
  <si>
    <t>Brumado</t>
  </si>
  <si>
    <t>Vitória da Conquista</t>
  </si>
  <si>
    <t>Itapetinga</t>
  </si>
  <si>
    <t>Valença</t>
  </si>
  <si>
    <t>Ilhéus-Itabuna</t>
  </si>
  <si>
    <t>Porto Seguro</t>
  </si>
  <si>
    <t>Unaí</t>
  </si>
  <si>
    <t>Paracatu</t>
  </si>
  <si>
    <t>Januária</t>
  </si>
  <si>
    <t>Janaúba</t>
  </si>
  <si>
    <t>Salinas</t>
  </si>
  <si>
    <t>Pirapora</t>
  </si>
  <si>
    <t>Montes Claros</t>
  </si>
  <si>
    <t>Grão Mogol</t>
  </si>
  <si>
    <t>Bocaiúva</t>
  </si>
  <si>
    <t>Diamantina</t>
  </si>
  <si>
    <t>Capelinha</t>
  </si>
  <si>
    <t>Araçuaí</t>
  </si>
  <si>
    <t>Pedra Azul</t>
  </si>
  <si>
    <t>Almenara</t>
  </si>
  <si>
    <t>Teófilo Otoni</t>
  </si>
  <si>
    <t>Nanuque</t>
  </si>
  <si>
    <t>Ituiutaba</t>
  </si>
  <si>
    <t>Uberlândia</t>
  </si>
  <si>
    <t>Patrocínio</t>
  </si>
  <si>
    <t>Patos de Minas</t>
  </si>
  <si>
    <t>Frutal</t>
  </si>
  <si>
    <t>Uberaba</t>
  </si>
  <si>
    <t>Araxá</t>
  </si>
  <si>
    <t>Três Marias</t>
  </si>
  <si>
    <t>Curvelo</t>
  </si>
  <si>
    <t>Bom Despacho</t>
  </si>
  <si>
    <t>Sete Lagoas</t>
  </si>
  <si>
    <t>Conceição do Mato Dentro</t>
  </si>
  <si>
    <t>Pará de Minas</t>
  </si>
  <si>
    <t>Belo Horizonte</t>
  </si>
  <si>
    <t>Itabira</t>
  </si>
  <si>
    <t>Itaguara</t>
  </si>
  <si>
    <t>Ouro Preto</t>
  </si>
  <si>
    <t>Conselheiro Lafaiete</t>
  </si>
  <si>
    <t>Guanhães</t>
  </si>
  <si>
    <t>Peçanha</t>
  </si>
  <si>
    <t>Governador Valadares</t>
  </si>
  <si>
    <t>Mantena</t>
  </si>
  <si>
    <t>Ipatinga</t>
  </si>
  <si>
    <t>Caratinga</t>
  </si>
  <si>
    <t>Aimorés</t>
  </si>
  <si>
    <t>Piuí</t>
  </si>
  <si>
    <t>Divinópolis</t>
  </si>
  <si>
    <t>Formiga</t>
  </si>
  <si>
    <t>Campo Belo</t>
  </si>
  <si>
    <t>Oliveira</t>
  </si>
  <si>
    <t>Passos</t>
  </si>
  <si>
    <t>São Sebastião do Paraíso</t>
  </si>
  <si>
    <t>Alfenas</t>
  </si>
  <si>
    <t>Varginha</t>
  </si>
  <si>
    <t>Poços de Caldas</t>
  </si>
  <si>
    <t>Pouso Alegre</t>
  </si>
  <si>
    <t>Santa Rita do Sapucaí</t>
  </si>
  <si>
    <t>São Lourenço</t>
  </si>
  <si>
    <t>Andrelândia</t>
  </si>
  <si>
    <t>Itajubá</t>
  </si>
  <si>
    <t>Lavras</t>
  </si>
  <si>
    <t>São João Del Rei</t>
  </si>
  <si>
    <t>Barbacena</t>
  </si>
  <si>
    <t>Ponte Nova</t>
  </si>
  <si>
    <t>Manhuaçu</t>
  </si>
  <si>
    <t>Viçosa</t>
  </si>
  <si>
    <t>Muriaé</t>
  </si>
  <si>
    <t>Ubá</t>
  </si>
  <si>
    <t>TOCANTINS</t>
  </si>
  <si>
    <t>Juiz de Fora</t>
  </si>
  <si>
    <t>Cataguases</t>
  </si>
  <si>
    <t>Barra de São Francisco</t>
  </si>
  <si>
    <t>Nova Venécia</t>
  </si>
  <si>
    <t>Colatina</t>
  </si>
  <si>
    <t>Montanha</t>
  </si>
  <si>
    <t>São Mateus</t>
  </si>
  <si>
    <t>Linhares</t>
  </si>
  <si>
    <t>Afonso Cláudio</t>
  </si>
  <si>
    <t>Santa Teresa</t>
  </si>
  <si>
    <t>Vitória</t>
  </si>
  <si>
    <t>Guarapari</t>
  </si>
  <si>
    <t>Alegre</t>
  </si>
  <si>
    <t>Cachoeiro de Itapemirim</t>
  </si>
  <si>
    <t>Itapemirim</t>
  </si>
  <si>
    <t>Itaperuna</t>
  </si>
  <si>
    <t>Santo Antônio de Pádua</t>
  </si>
  <si>
    <t>Campos dos Goytacazes</t>
  </si>
  <si>
    <t>Macaé</t>
  </si>
  <si>
    <t>Três Rios</t>
  </si>
  <si>
    <t>Cantagalo-Cordeiro</t>
  </si>
  <si>
    <t>Nova Friburgo</t>
  </si>
  <si>
    <t>Santa Maria Madalena</t>
  </si>
  <si>
    <t>Bacia de São João</t>
  </si>
  <si>
    <t>Lagos</t>
  </si>
  <si>
    <t>Vale do Paraíba Fluminense</t>
  </si>
  <si>
    <t>Barra do Piraí</t>
  </si>
  <si>
    <t>Baía da Ilha Grande</t>
  </si>
  <si>
    <t>Vassouras</t>
  </si>
  <si>
    <t>Serrana</t>
  </si>
  <si>
    <t>Macacu-Caceribu</t>
  </si>
  <si>
    <t>Itaguaí</t>
  </si>
  <si>
    <t>RIO DE JANEIRO</t>
  </si>
  <si>
    <t>Jales</t>
  </si>
  <si>
    <t>Fernandópolis</t>
  </si>
  <si>
    <t>Votuporanga</t>
  </si>
  <si>
    <t>São José do Rio Preto</t>
  </si>
  <si>
    <t>Catanduva</t>
  </si>
  <si>
    <t>Auriflama</t>
  </si>
  <si>
    <t>Nhandeara</t>
  </si>
  <si>
    <t>Novo Horizonte</t>
  </si>
  <si>
    <t>Barretos</t>
  </si>
  <si>
    <t>São Joaquim da Barra</t>
  </si>
  <si>
    <t>Ituverava</t>
  </si>
  <si>
    <t>Franca</t>
  </si>
  <si>
    <t>Jaboticabal</t>
  </si>
  <si>
    <t>Ribeirão Preto</t>
  </si>
  <si>
    <t>Batatais</t>
  </si>
  <si>
    <t>Andradina</t>
  </si>
  <si>
    <t>Araçatuba</t>
  </si>
  <si>
    <t>Birigui</t>
  </si>
  <si>
    <t>Lins</t>
  </si>
  <si>
    <t>Bauru</t>
  </si>
  <si>
    <t>Jaú</t>
  </si>
  <si>
    <t>Avaré</t>
  </si>
  <si>
    <t>Botucatu</t>
  </si>
  <si>
    <t>Araraquara</t>
  </si>
  <si>
    <t>São Carlos</t>
  </si>
  <si>
    <t>Rio Claro</t>
  </si>
  <si>
    <t>Limeira</t>
  </si>
  <si>
    <t>Piracicaba</t>
  </si>
  <si>
    <t>Pirassununga</t>
  </si>
  <si>
    <t>São João da Boa Vista</t>
  </si>
  <si>
    <t>Moji Mirim</t>
  </si>
  <si>
    <t>Campinas</t>
  </si>
  <si>
    <t>Amparo</t>
  </si>
  <si>
    <t>Dracena</t>
  </si>
  <si>
    <t>Adamantina</t>
  </si>
  <si>
    <t>Presidente Prudente</t>
  </si>
  <si>
    <t>Tupã</t>
  </si>
  <si>
    <t>Marília</t>
  </si>
  <si>
    <t>Assis</t>
  </si>
  <si>
    <t>Ourinhos</t>
  </si>
  <si>
    <t>Itapeva</t>
  </si>
  <si>
    <t>Itapetininga</t>
  </si>
  <si>
    <t>Tatuí</t>
  </si>
  <si>
    <t>Capão Bonito</t>
  </si>
  <si>
    <t>Piedade</t>
  </si>
  <si>
    <t>Sorocaba</t>
  </si>
  <si>
    <t>Jundiaí</t>
  </si>
  <si>
    <t>Bragança Paulista</t>
  </si>
  <si>
    <t>Campos do Jordão</t>
  </si>
  <si>
    <t>São José dos Campos</t>
  </si>
  <si>
    <t>Guaratinguetá</t>
  </si>
  <si>
    <t>Bananal</t>
  </si>
  <si>
    <t>Paraibuna/Paraitinga</t>
  </si>
  <si>
    <t>Caraguatatuba</t>
  </si>
  <si>
    <t>Registro</t>
  </si>
  <si>
    <t>Itanhaém</t>
  </si>
  <si>
    <t>Osasco</t>
  </si>
  <si>
    <t>Franco da Rocha</t>
  </si>
  <si>
    <t>Guarulhos</t>
  </si>
  <si>
    <t>Itapecerica da Serra</t>
  </si>
  <si>
    <t>Mogi das Cruzes</t>
  </si>
  <si>
    <t>Santos</t>
  </si>
  <si>
    <t>Paranavaí</t>
  </si>
  <si>
    <t>Umuarama</t>
  </si>
  <si>
    <t>Cianorte</t>
  </si>
  <si>
    <t>Goioerê</t>
  </si>
  <si>
    <t>Campo Mourão</t>
  </si>
  <si>
    <t>Astorga</t>
  </si>
  <si>
    <t>Porecatu</t>
  </si>
  <si>
    <t>Floraí</t>
  </si>
  <si>
    <t>Maringá</t>
  </si>
  <si>
    <t>Apucarana</t>
  </si>
  <si>
    <t>Londrina</t>
  </si>
  <si>
    <t>Faxinal</t>
  </si>
  <si>
    <t>Ivaiporã</t>
  </si>
  <si>
    <t>Assaí</t>
  </si>
  <si>
    <t>Cornélio Procópio</t>
  </si>
  <si>
    <t>Jacarezinho</t>
  </si>
  <si>
    <t>Ibaiti</t>
  </si>
  <si>
    <t>Wenceslau Braz</t>
  </si>
  <si>
    <t>Telêmaco Borba</t>
  </si>
  <si>
    <t>Jaguariaíva</t>
  </si>
  <si>
    <t>Ponta Grossa</t>
  </si>
  <si>
    <t>Toledo</t>
  </si>
  <si>
    <t>Foz do Iguaçu</t>
  </si>
  <si>
    <t>Capanema</t>
  </si>
  <si>
    <t>Francisco Beltrão</t>
  </si>
  <si>
    <t>Pato Branco</t>
  </si>
  <si>
    <t>Pitanga</t>
  </si>
  <si>
    <t>Guarapuava</t>
  </si>
  <si>
    <t>Palmas</t>
  </si>
  <si>
    <t>Prudentópolis</t>
  </si>
  <si>
    <t>Irati</t>
  </si>
  <si>
    <t>União da Vitória</t>
  </si>
  <si>
    <t>São Mateus do Sul</t>
  </si>
  <si>
    <t>Cerro Azul</t>
  </si>
  <si>
    <t>Lapa</t>
  </si>
  <si>
    <t>Curitiba</t>
  </si>
  <si>
    <t>Paranaguá</t>
  </si>
  <si>
    <t>São Miguel do Oeste</t>
  </si>
  <si>
    <t>Chapecó</t>
  </si>
  <si>
    <t>Xanxerê</t>
  </si>
  <si>
    <t>Joaçaba</t>
  </si>
  <si>
    <t>Concórdia</t>
  </si>
  <si>
    <t>Canoinhas</t>
  </si>
  <si>
    <t>São Bento do Sul</t>
  </si>
  <si>
    <t>Joinville</t>
  </si>
  <si>
    <t>Curitibanos</t>
  </si>
  <si>
    <t>Campos de Lages</t>
  </si>
  <si>
    <t>Rio do Sul</t>
  </si>
  <si>
    <t>Blumenau</t>
  </si>
  <si>
    <t>Itajaí</t>
  </si>
  <si>
    <t>Ituporanga</t>
  </si>
  <si>
    <t>Tijucas</t>
  </si>
  <si>
    <t>Florianópolis</t>
  </si>
  <si>
    <t>Tabuleiro</t>
  </si>
  <si>
    <t>Tubarão</t>
  </si>
  <si>
    <t>Criciúma</t>
  </si>
  <si>
    <t>Araranguá</t>
  </si>
  <si>
    <t>Santa Rosa</t>
  </si>
  <si>
    <t>Três Passos</t>
  </si>
  <si>
    <t>Frederico Westphalen</t>
  </si>
  <si>
    <t>Erechim</t>
  </si>
  <si>
    <t>Sananduva</t>
  </si>
  <si>
    <t>Cerro Largo</t>
  </si>
  <si>
    <t>Santo Ângelo</t>
  </si>
  <si>
    <t>Ijuí</t>
  </si>
  <si>
    <t>Carazinho</t>
  </si>
  <si>
    <t>Passo Fundo</t>
  </si>
  <si>
    <t>Cruz Alta</t>
  </si>
  <si>
    <t>Não-Me-Toque</t>
  </si>
  <si>
    <t>Soledade</t>
  </si>
  <si>
    <t>Guaporé</t>
  </si>
  <si>
    <t>Vacaria</t>
  </si>
  <si>
    <t>Caxias do Sul</t>
  </si>
  <si>
    <t>Santiago</t>
  </si>
  <si>
    <t>Santa Maria</t>
  </si>
  <si>
    <t>Restinga Seca</t>
  </si>
  <si>
    <t>Santa Cruz do Sul</t>
  </si>
  <si>
    <t>Lajeado-Estrela</t>
  </si>
  <si>
    <t>Cachoeira do Sul</t>
  </si>
  <si>
    <t>Montenegro</t>
  </si>
  <si>
    <t>Gramado-Canela</t>
  </si>
  <si>
    <t>São Jerônimo</t>
  </si>
  <si>
    <t>Porto Alegre</t>
  </si>
  <si>
    <t>Osório</t>
  </si>
  <si>
    <t>Camaquã</t>
  </si>
  <si>
    <t>Campanha Ocidental</t>
  </si>
  <si>
    <t>Campanha Central</t>
  </si>
  <si>
    <t>Campanha Meridional</t>
  </si>
  <si>
    <t>Serras de Sudeste</t>
  </si>
  <si>
    <t>Pelotas</t>
  </si>
  <si>
    <t>Jaguarão</t>
  </si>
  <si>
    <t>Litoral Lagunar</t>
  </si>
  <si>
    <t>Baixo Pantanal</t>
  </si>
  <si>
    <t>Aquidauana</t>
  </si>
  <si>
    <t>Alto Taquari</t>
  </si>
  <si>
    <t>Campo Grande</t>
  </si>
  <si>
    <t>Cassilândia</t>
  </si>
  <si>
    <t>Paranaíba</t>
  </si>
  <si>
    <t>Três Lagoas</t>
  </si>
  <si>
    <t>Nova Andradina</t>
  </si>
  <si>
    <t>Bodoquena</t>
  </si>
  <si>
    <t>Dourados</t>
  </si>
  <si>
    <t>Iguatemi</t>
  </si>
  <si>
    <t>Alta Floresta</t>
  </si>
  <si>
    <t>Colíder</t>
  </si>
  <si>
    <t>Médio Araguaia</t>
  </si>
  <si>
    <t>Rosário Oeste</t>
  </si>
  <si>
    <t>Cuiabá</t>
  </si>
  <si>
    <t>Primavera do Leste</t>
  </si>
  <si>
    <t>Tesouro</t>
  </si>
  <si>
    <t>Rondonópolis</t>
  </si>
  <si>
    <t>Alto Araguaia</t>
  </si>
  <si>
    <t>São Miguel do Araguaia</t>
  </si>
  <si>
    <t>Rio Vermelho</t>
  </si>
  <si>
    <t>Aragarças</t>
  </si>
  <si>
    <t>Porangatu</t>
  </si>
  <si>
    <t>Chapada dos Veadeiros</t>
  </si>
  <si>
    <t>Ceres</t>
  </si>
  <si>
    <t>Anápolis</t>
  </si>
  <si>
    <t>Iporá</t>
  </si>
  <si>
    <t>Anicuns</t>
  </si>
  <si>
    <t>Goiânia</t>
  </si>
  <si>
    <t>Vão do Paranã</t>
  </si>
  <si>
    <t>Entorno de Brasília</t>
  </si>
  <si>
    <t>Sudoeste de Goiás</t>
  </si>
  <si>
    <t>Vale do Rio dos Bois</t>
  </si>
  <si>
    <t>Meia Ponte</t>
  </si>
  <si>
    <t>Pires do Rio</t>
  </si>
  <si>
    <t>Catalão</t>
  </si>
  <si>
    <t>Quirinópolis</t>
  </si>
  <si>
    <t>Brasília</t>
  </si>
  <si>
    <t>Aripuanã</t>
  </si>
  <si>
    <t>51001-3</t>
  </si>
  <si>
    <t>51001-4</t>
  </si>
  <si>
    <t>Parecis</t>
  </si>
  <si>
    <t>51004-3</t>
  </si>
  <si>
    <t>51004-4</t>
  </si>
  <si>
    <t>Arinos</t>
  </si>
  <si>
    <t>51005-3</t>
  </si>
  <si>
    <t>51005-4</t>
  </si>
  <si>
    <t>Alto Teles Pires</t>
  </si>
  <si>
    <t>51006-3</t>
  </si>
  <si>
    <t>51006-4</t>
  </si>
  <si>
    <t>Sinop</t>
  </si>
  <si>
    <t>51007-3</t>
  </si>
  <si>
    <t>51007-4</t>
  </si>
  <si>
    <t>Paranatinga</t>
  </si>
  <si>
    <t>51008-3</t>
  </si>
  <si>
    <t>51008-4</t>
  </si>
  <si>
    <t>Norte Araguaia</t>
  </si>
  <si>
    <t>51009-3</t>
  </si>
  <si>
    <t>51009-4</t>
  </si>
  <si>
    <t>Canarana</t>
  </si>
  <si>
    <t>51010-3</t>
  </si>
  <si>
    <t>51010-4</t>
  </si>
  <si>
    <t>Alto Guaporé</t>
  </si>
  <si>
    <t>51012-3</t>
  </si>
  <si>
    <t>51012-4</t>
  </si>
  <si>
    <t>Tangará da Serra</t>
  </si>
  <si>
    <t>51013-3</t>
  </si>
  <si>
    <t>51013-4</t>
  </si>
  <si>
    <t>Jauru</t>
  </si>
  <si>
    <t>51014-3</t>
  </si>
  <si>
    <t>51014-4</t>
  </si>
  <si>
    <t>Alto Paraguai</t>
  </si>
  <si>
    <t>51015-3</t>
  </si>
  <si>
    <t>51015-4</t>
  </si>
  <si>
    <t>Alto Pantanal</t>
  </si>
  <si>
    <t>51018-3</t>
  </si>
  <si>
    <t>51018-4</t>
  </si>
  <si>
    <t>Brasil</t>
  </si>
  <si>
    <t>FLOR PLANT</t>
  </si>
  <si>
    <t>OUTRAS TEMP</t>
  </si>
  <si>
    <t xml:space="preserve">OUTRAS TEMP </t>
  </si>
  <si>
    <t>pasto</t>
  </si>
  <si>
    <t>NA</t>
  </si>
  <si>
    <t>Produtividade 2008</t>
  </si>
  <si>
    <t>na</t>
  </si>
  <si>
    <t>Produção de carne por região BLUM (mil ton)</t>
  </si>
  <si>
    <t>Media 2006-2008</t>
  </si>
  <si>
    <t>Rebanho Total (mil cabeças)</t>
  </si>
  <si>
    <t>Abate total (mil cabeças)</t>
  </si>
  <si>
    <t>Peso médio de abate (ton/cabeça)</t>
  </si>
  <si>
    <t xml:space="preserve">Taxa de desfrute </t>
  </si>
  <si>
    <t>Rendimento Carcaça</t>
  </si>
  <si>
    <t>Taxa de Desfrute</t>
  </si>
  <si>
    <t>Índice de Produtividade Final</t>
  </si>
  <si>
    <t>Taxa de Lotação</t>
  </si>
  <si>
    <t>Média</t>
  </si>
  <si>
    <t>IMA (incremento médio anual - M3/ha/ano)</t>
  </si>
  <si>
    <t>Atividade</t>
  </si>
  <si>
    <t>Variação de produtividade</t>
  </si>
  <si>
    <t>Seleção das principais lavouras do grupo "outras" para composição do calculo de produtividade</t>
  </si>
  <si>
    <t xml:space="preserve">Na linha, a atividade que cedeu. </t>
  </si>
  <si>
    <t>check</t>
  </si>
  <si>
    <t>LUC Rel</t>
  </si>
  <si>
    <t xml:space="preserve">Tem o mesmo significado que a Matriz LUC Abs, porém, assume apenas valores relativos </t>
  </si>
  <si>
    <t>Ela representa a estimativa de substituição direta entre usos (lavouras, pastagens e vegetação natural) no passado, em cada região.</t>
  </si>
  <si>
    <t xml:space="preserve">Reporta a substituição entre usos da terra sem considerar a cana. </t>
  </si>
  <si>
    <t>Mesma leitura que na LUC Rel</t>
  </si>
  <si>
    <t>Matriz de substituição indireta da cana em valores absolutos</t>
  </si>
  <si>
    <t>LUC Sem cana rel</t>
  </si>
  <si>
    <t xml:space="preserve">Essa matriz combina as informações da "LUC Abs" e "LUC sem cana rel", além do ganho de produtividade. </t>
  </si>
  <si>
    <t>O ela reporta os valores estimados de substituição indireta de usos pela cana.</t>
  </si>
  <si>
    <t>3) Calcula-se o ganho de produtividade dos demais usos e estima-se a área necessária para manter a produção de 2002 (com objetivo de controlar o efeito demanda para os outros usos)</t>
  </si>
  <si>
    <t>2) Estima-se quanto cada atividade avança sobre os demais usos (LUC Rel)</t>
  </si>
  <si>
    <t xml:space="preserve"> lavouras em </t>
  </si>
  <si>
    <t>Row Index</t>
  </si>
  <si>
    <t>Country</t>
  </si>
  <si>
    <t>Admin Unit</t>
  </si>
  <si>
    <t>Change in biomass C stocks  (t CO2 ha-1)</t>
  </si>
  <si>
    <t>Lost forest sequestration (t CO2 ha-1 yr-1)</t>
  </si>
  <si>
    <t>Soil C before (t C ha-1)</t>
  </si>
  <si>
    <t>Soil C after (t C ha-1)</t>
  </si>
  <si>
    <t>Annual soil C flux (t CO2 ha-1 yr-1)</t>
  </si>
  <si>
    <t>Annual peat emissions (t CO2e/ha/yr)</t>
  </si>
  <si>
    <t>Total change in soil C  (t CO2/ha/yr)</t>
  </si>
  <si>
    <t>CH4 emissions (t CO2 ha-1)</t>
  </si>
  <si>
    <t>N2O emissions (t CO2 ha-1)</t>
  </si>
  <si>
    <t>Total fire emissions (t CO2 ha-1)</t>
  </si>
  <si>
    <t>Yr 0  Emissions (t CO2 ha-1 yr-1 )</t>
  </si>
  <si>
    <t>Yr 1-19 Emissions (t CO2 ha-1 yr-1)</t>
  </si>
  <si>
    <t>Yr 20-80 Emissions (t CO2 ha-1 yr-1)</t>
  </si>
  <si>
    <t>30-yr Emissions (t CO2 ha-1)</t>
  </si>
  <si>
    <t>Change in biomass C stocks</t>
  </si>
  <si>
    <t>Lost forest sequestration</t>
  </si>
  <si>
    <t>Soil C after (C*Flu*Fi)</t>
  </si>
  <si>
    <t>Annual soil C flux (before - after)</t>
  </si>
  <si>
    <t>Sum of soil and peat emissions</t>
  </si>
  <si>
    <t>CH4 emissions (C x Cf x EF)</t>
  </si>
  <si>
    <t xml:space="preserve"> N2O emissions (AG C x Cf x EF)</t>
  </si>
  <si>
    <t>Total fire emissions (CH4+N2O)</t>
  </si>
  <si>
    <t>lavouras anuais</t>
  </si>
  <si>
    <t>perenes</t>
  </si>
  <si>
    <t>floresta</t>
  </si>
  <si>
    <t>lavoura</t>
  </si>
  <si>
    <t xml:space="preserve"> pastos em </t>
  </si>
  <si>
    <t>perene</t>
  </si>
  <si>
    <t>Forest to crop</t>
  </si>
  <si>
    <t>Brazil: South</t>
  </si>
  <si>
    <t>Brazil: Southeast</t>
  </si>
  <si>
    <t>Brazil: Central-West Cerrados</t>
  </si>
  <si>
    <t>Brazil: Amazon Biome</t>
  </si>
  <si>
    <t>Brazil: Northeast Coast</t>
  </si>
  <si>
    <t>Brazil: North-Northeast Cerrados</t>
  </si>
  <si>
    <t>Forest to grassland</t>
  </si>
  <si>
    <t>Forest to perenial</t>
  </si>
  <si>
    <t>Perenial to crops</t>
  </si>
  <si>
    <t>Perenial to grassland</t>
  </si>
  <si>
    <t>Grassland to crops</t>
  </si>
  <si>
    <t>Grassland to perenial</t>
  </si>
  <si>
    <t>Emissões diretas da cana</t>
  </si>
  <si>
    <t>Perenes</t>
  </si>
  <si>
    <t>Pasto</t>
  </si>
  <si>
    <t>Florestas</t>
  </si>
  <si>
    <t>Fator emissão</t>
  </si>
  <si>
    <t>Cana sobre</t>
  </si>
  <si>
    <t>Total</t>
  </si>
  <si>
    <t>Lavouras anuais</t>
  </si>
  <si>
    <t>Emissão</t>
  </si>
  <si>
    <t>Sul</t>
  </si>
  <si>
    <t>Sudeste</t>
  </si>
  <si>
    <t>Norte Amazônia</t>
  </si>
  <si>
    <t>Nordeste litorâneo</t>
  </si>
  <si>
    <t>Emissões indiretas da cana</t>
  </si>
  <si>
    <t>ILUC total</t>
  </si>
  <si>
    <t>Conversão de pasto sobre</t>
  </si>
  <si>
    <t>Emissões totais</t>
  </si>
  <si>
    <t>Poder calorífico etanol</t>
  </si>
  <si>
    <t>Giga joule</t>
  </si>
  <si>
    <t>1 m3 anidro</t>
  </si>
  <si>
    <t>1 m3 hidratado</t>
  </si>
  <si>
    <t>Participação do etanol na expansão</t>
  </si>
  <si>
    <t>Giga joule hidratado</t>
  </si>
  <si>
    <t>Giga joule anidro</t>
  </si>
  <si>
    <t>Giga joule total</t>
  </si>
  <si>
    <t>Variação Giga Joule</t>
  </si>
  <si>
    <t xml:space="preserve">g C/ Mj </t>
  </si>
  <si>
    <t>ETANOL HIDRATADO: PRODUÇÃO BRASILEIRA</t>
  </si>
  <si>
    <t>Unidade:</t>
  </si>
  <si>
    <t>Mil litros</t>
  </si>
  <si>
    <t>Fonte:</t>
  </si>
  <si>
    <t>União da Indústria de Cana-de-açúcar/UNICA e Ministério da Agricultura, Pecuária e Abastecimento/MAPA.</t>
  </si>
  <si>
    <t>Elaboração:</t>
  </si>
  <si>
    <t>União da Indústria de Cana-de-açúcar-UNICA</t>
  </si>
  <si>
    <t>Nota:</t>
  </si>
  <si>
    <t>Os dados da safra 2008/2009 para a Região Norte-Nordeste referem-se a posição final de 30/08/09.</t>
  </si>
  <si>
    <t>ESTADOS/SAFRA</t>
  </si>
  <si>
    <t>90/91</t>
  </si>
  <si>
    <t>91/92</t>
  </si>
  <si>
    <t>92/93</t>
  </si>
  <si>
    <t>93/94</t>
  </si>
  <si>
    <t>94/95</t>
  </si>
  <si>
    <t>95/96</t>
  </si>
  <si>
    <t>96/97</t>
  </si>
  <si>
    <t>97/98</t>
  </si>
  <si>
    <t>98/99</t>
  </si>
  <si>
    <t>99/00</t>
  </si>
  <si>
    <t>00/01</t>
  </si>
  <si>
    <t>01/02</t>
  </si>
  <si>
    <t>02/03</t>
  </si>
  <si>
    <t>03/04</t>
  </si>
  <si>
    <t>04/05</t>
  </si>
  <si>
    <t>05/06</t>
  </si>
  <si>
    <t>06/07</t>
  </si>
  <si>
    <t>07/08</t>
  </si>
  <si>
    <t>08/09</t>
  </si>
  <si>
    <t>ACRE</t>
  </si>
  <si>
    <t>RONDONIA</t>
  </si>
  <si>
    <t>AMAZONAS</t>
  </si>
  <si>
    <t>PARÁ</t>
  </si>
  <si>
    <t>MARANHÃO</t>
  </si>
  <si>
    <t>PIAUÍ</t>
  </si>
  <si>
    <t>CEARÁ</t>
  </si>
  <si>
    <t>R. G. NORTE</t>
  </si>
  <si>
    <t>PARAIBA</t>
  </si>
  <si>
    <t>PERNAMBUCO</t>
  </si>
  <si>
    <t>ALAGOAS</t>
  </si>
  <si>
    <t>SERGIPE</t>
  </si>
  <si>
    <t>BAHIA</t>
  </si>
  <si>
    <t>MINAS GERAIS</t>
  </si>
  <si>
    <t>SÃO PAULO</t>
  </si>
  <si>
    <t>PARANÁ</t>
  </si>
  <si>
    <t>SANTA CATARINA</t>
  </si>
  <si>
    <t>R. G. SUL</t>
  </si>
  <si>
    <t>MATO GROSSO DO SUL</t>
  </si>
  <si>
    <t>GOIÁS</t>
  </si>
  <si>
    <t>REGIÃO CENTRO-SUL</t>
  </si>
  <si>
    <t>REGIÃO NORTE-NORDESTE</t>
  </si>
  <si>
    <t>BRASIL</t>
  </si>
  <si>
    <t>AÇÚCAR: PRODUÇÃO BRASILEIRA</t>
  </si>
  <si>
    <t>Toneladas</t>
  </si>
  <si>
    <t xml:space="preserve">União da Indústria de Cana-de-açúcar/UNICA e Ministério da Agricultura, Pecuária e Abastecimento/MAPA. </t>
  </si>
  <si>
    <t>PARA</t>
  </si>
  <si>
    <t>PIAUI</t>
  </si>
  <si>
    <t>PARAÍBA</t>
  </si>
  <si>
    <t>ETANOL ANIDRO: PRODUÇÃO BRASILEIRA</t>
  </si>
  <si>
    <t>kg ATR por kg de açúcar</t>
  </si>
  <si>
    <t>kg ATR por etanol anidro</t>
  </si>
  <si>
    <t>Participação na expansão</t>
  </si>
  <si>
    <t>ATR hidratado</t>
  </si>
  <si>
    <t>ATR anidro</t>
  </si>
  <si>
    <t>share etanol</t>
  </si>
  <si>
    <t>Parâmetros técnicos adotados</t>
  </si>
  <si>
    <t>LUC (30 anos sem desconto)</t>
  </si>
  <si>
    <t>ILUC (30 anos sem desconto)</t>
  </si>
  <si>
    <t>Cálculo LUC+ILUC na margem da produção</t>
  </si>
  <si>
    <t xml:space="preserve">Avalia quanto da expansão de cana é causada por etanol e quanto por açúcar. </t>
  </si>
  <si>
    <t>Quantidade produzida (Toneladas)</t>
  </si>
  <si>
    <t>Lavoura temporária</t>
  </si>
  <si>
    <t>Algodão herbáceo (em caroço)</t>
  </si>
  <si>
    <t>1 - Brasil</t>
  </si>
  <si>
    <t>4314530 - Pinto Bandeira - RS</t>
  </si>
  <si>
    <t>Arroz (em casca)</t>
  </si>
  <si>
    <t>Cana-de-açúcar</t>
  </si>
  <si>
    <t>Feijão (em grão)</t>
  </si>
  <si>
    <t>Soja (em grão)</t>
  </si>
  <si>
    <t>cana</t>
  </si>
  <si>
    <t>soja</t>
  </si>
  <si>
    <t>milho</t>
  </si>
  <si>
    <t>algodão</t>
  </si>
  <si>
    <t>arroz</t>
  </si>
  <si>
    <t>feijão</t>
  </si>
  <si>
    <t>Tabela 839 - Área plantada, área colhida, quantidade produzida e rendimento médio de milho, 1ª e 2ª safras</t>
  </si>
  <si>
    <t xml:space="preserve">Fonte: </t>
  </si>
  <si>
    <t>cana_2005</t>
  </si>
  <si>
    <t>soja_2005</t>
  </si>
  <si>
    <t>milho_2005</t>
  </si>
  <si>
    <t>algodao_2005</t>
  </si>
  <si>
    <t>arroz_2005</t>
  </si>
  <si>
    <t>feijao_2005</t>
  </si>
  <si>
    <t xml:space="preserve"> Area05</t>
  </si>
  <si>
    <t xml:space="preserve"> Quant05</t>
  </si>
  <si>
    <t>Var_yied_05_08</t>
  </si>
  <si>
    <t>Yield05</t>
  </si>
  <si>
    <t>Produção 2005</t>
  </si>
  <si>
    <t>Centro-oeste cerrado</t>
  </si>
  <si>
    <t>Nordeste Cerrado</t>
  </si>
  <si>
    <t>Nordeste Litorâneo</t>
  </si>
  <si>
    <t>kg ATR por etanol hidratado</t>
  </si>
  <si>
    <t>Variação 05_08</t>
  </si>
  <si>
    <t>Variação de Giga joule entre 05 e 08</t>
  </si>
  <si>
    <t>Produtividade 2005</t>
  </si>
  <si>
    <t>05 06</t>
  </si>
  <si>
    <t>05 07</t>
  </si>
  <si>
    <t>05 08</t>
  </si>
  <si>
    <t>Variação IMA</t>
  </si>
  <si>
    <t>Área 05</t>
  </si>
  <si>
    <t>Quantidade05</t>
  </si>
  <si>
    <t>Yield 05</t>
  </si>
  <si>
    <t>Quantindade08</t>
  </si>
  <si>
    <t>Yield 08</t>
  </si>
  <si>
    <t>Centro-Oeste cerrado</t>
  </si>
  <si>
    <t>variação média produtividade</t>
  </si>
  <si>
    <t>Centro Oeste cerrado</t>
  </si>
  <si>
    <t>Conversão de lavouras sobre</t>
  </si>
  <si>
    <t>Conversão de perenes sobre</t>
  </si>
  <si>
    <t>% área em 2005</t>
  </si>
  <si>
    <t>Variação da Produtividade Rendimento Carcaça (Carne/Cabeça) e Taxa de Desfrute - 2005 e 2008</t>
  </si>
  <si>
    <t>Variação da Produtividade Taxa de Desfrute  - 2005e 2008</t>
  </si>
  <si>
    <t>Variação da Produtividade Rendimento Carcaça (Carne/Cabeça) - 2005 e 2008</t>
  </si>
  <si>
    <t>(incremento médio anual - M3/ha/ano)</t>
  </si>
  <si>
    <t>Fonte: ABRAF/IBGE</t>
  </si>
  <si>
    <t>Resumo variação produtividade</t>
  </si>
  <si>
    <t>Área 2005</t>
  </si>
  <si>
    <t>Produção 2008</t>
  </si>
  <si>
    <t>Área 2008</t>
  </si>
  <si>
    <t>Variação da produção 2005-2008</t>
  </si>
  <si>
    <t>Variação da área 2005-2008</t>
  </si>
  <si>
    <t>4114005 - Mamborê - PR</t>
  </si>
  <si>
    <t>4114104 - Mandaguaçu - PR</t>
  </si>
  <si>
    <t>4114203 - Mandaguari - PR</t>
  </si>
  <si>
    <t>4114302 - Mandirituba - PR</t>
  </si>
  <si>
    <t>4114351 - Manfrinópolis - PR</t>
  </si>
  <si>
    <t>4114401 - Mangueirinha - PR</t>
  </si>
  <si>
    <t>4114500 - Manoel Ribas - PR</t>
  </si>
  <si>
    <t>4114609 - Marechal Cândido Rondon - PR</t>
  </si>
  <si>
    <t>4114708 - Maria Helena - PR</t>
  </si>
  <si>
    <t>4114807 - Marialva - PR</t>
  </si>
  <si>
    <t>4114906 - Marilândia do Sul - PR</t>
  </si>
  <si>
    <t>4115002 - Marilena - PR</t>
  </si>
  <si>
    <t>4115101 - Mariluz - PR</t>
  </si>
  <si>
    <t>4115200 - Maringá - PR</t>
  </si>
  <si>
    <t>4115309 - Mariópolis - PR</t>
  </si>
  <si>
    <t>4115358 - Maripá - PR</t>
  </si>
  <si>
    <t>4115408 - Marmeleiro - PR</t>
  </si>
  <si>
    <t>4115457 - Marquinho - PR</t>
  </si>
  <si>
    <t>4115507 - Marumbi - PR</t>
  </si>
  <si>
    <t>4115606 - Matelândia - PR</t>
  </si>
  <si>
    <t>4115705 - Matinhos - PR</t>
  </si>
  <si>
    <t>4115739 - Mato Rico - PR</t>
  </si>
  <si>
    <t>4115754 - Mauá da Serra - PR</t>
  </si>
  <si>
    <t>4115804 - Medianeira - PR</t>
  </si>
  <si>
    <t>4115853 - Mercedes - PR</t>
  </si>
  <si>
    <t>4115903 - Mirador - PR</t>
  </si>
  <si>
    <t>4116000 - Miraselva - PR</t>
  </si>
  <si>
    <t>4116059 - Missal - PR</t>
  </si>
  <si>
    <t>4116109 - Moreira Sales - PR</t>
  </si>
  <si>
    <t>4116208 - Morretes - PR</t>
  </si>
  <si>
    <t>4116307 - Munhoz de Melo - PR</t>
  </si>
  <si>
    <t>4116406 - Nossa Senhora das Graças - PR</t>
  </si>
  <si>
    <t>4116505 - Nova Aliança do Ivaí - PR</t>
  </si>
  <si>
    <t>4116604 - Nova América da Colina - PR</t>
  </si>
  <si>
    <t>4116703 - Nova Aurora - PR</t>
  </si>
  <si>
    <t>4116802 - Nova Cantu - PR</t>
  </si>
  <si>
    <t>4116901 - Nova Esperança - PR</t>
  </si>
  <si>
    <t>4116950 - Nova Esperança do Sudoeste - PR</t>
  </si>
  <si>
    <t>4117008 - Nova Fátima - PR</t>
  </si>
  <si>
    <t>4117057 - Nova Laranjeiras - PR</t>
  </si>
  <si>
    <t>4117107 - Nova Londrina - PR</t>
  </si>
  <si>
    <t>4117206 - Nova Olímpia - PR</t>
  </si>
  <si>
    <t>4117214 - Nova Santa Bárbara - PR</t>
  </si>
  <si>
    <t>4117222 - Nova Santa Rosa - PR</t>
  </si>
  <si>
    <t>4117255 - Nova Prata do Iguaçu - PR</t>
  </si>
  <si>
    <t>4117271 - Nova Tebas - PR</t>
  </si>
  <si>
    <t>4117297 - Novo Itacolomi - PR</t>
  </si>
  <si>
    <t>4117305 - Ortigueira - PR</t>
  </si>
  <si>
    <t>4117404 - Ourizona - PR</t>
  </si>
  <si>
    <t>4117453 - Ouro Verde do Oeste - PR</t>
  </si>
  <si>
    <t>4117503 - Paiçandu - PR</t>
  </si>
  <si>
    <t>4117602 - Palmas - PR</t>
  </si>
  <si>
    <t>4117701 - Palmeira - PR</t>
  </si>
  <si>
    <t>4117800 - Palmital - PR</t>
  </si>
  <si>
    <t>4117909 - Palotina - PR</t>
  </si>
  <si>
    <t>4118006 - Paraíso do Norte - PR</t>
  </si>
  <si>
    <t>4118105 - Paranacity - PR</t>
  </si>
  <si>
    <t>4118204 - Paranaguá - PR</t>
  </si>
  <si>
    <t>4118303 - Paranapoema - PR</t>
  </si>
  <si>
    <t>4118402 - Paranavaí - PR</t>
  </si>
  <si>
    <t>4118451 - Pato Bragado - PR</t>
  </si>
  <si>
    <t>4118501 - Pato Branco - PR</t>
  </si>
  <si>
    <t>4118600 - Paula Freitas - PR</t>
  </si>
  <si>
    <t>4118709 - Paulo Frontin - PR</t>
  </si>
  <si>
    <t>4118808 - Peabiru - PR</t>
  </si>
  <si>
    <t>4118857 - Perobal - PR</t>
  </si>
  <si>
    <t>4118907 - Pérola - PR</t>
  </si>
  <si>
    <t>4119004 - Pérola d'Oeste - PR</t>
  </si>
  <si>
    <t>4119103 - Piên - PR</t>
  </si>
  <si>
    <t>4119152 - Pinhais - PR</t>
  </si>
  <si>
    <t>4119202 - Pinhalão - PR</t>
  </si>
  <si>
    <t>4119251 - Pinhal de São Bento - PR</t>
  </si>
  <si>
    <t>4119301 - Pinhão - PR</t>
  </si>
  <si>
    <t>4119400 - Piraí do Sul - PR</t>
  </si>
  <si>
    <t>4119509 - Piraquara - PR</t>
  </si>
  <si>
    <t>4119608 - Pitanga - PR</t>
  </si>
  <si>
    <t>4119657 - Pitangueiras - PR</t>
  </si>
  <si>
    <t>4119707 - Planaltina do Paraná - PR</t>
  </si>
  <si>
    <t>4119806 - Planalto - PR</t>
  </si>
  <si>
    <t>4119905 - Ponta Grossa - PR</t>
  </si>
  <si>
    <t>4119954 - Pontal do Paraná - PR</t>
  </si>
  <si>
    <t>4120002 - Porecatu - PR</t>
  </si>
  <si>
    <t>4120101 - Porto Amazonas - PR</t>
  </si>
  <si>
    <t>4120150 - Porto Barreiro - PR</t>
  </si>
  <si>
    <t>4120200 - Porto Rico - PR</t>
  </si>
  <si>
    <t>4120309 - Porto Vitória - PR</t>
  </si>
  <si>
    <t>4120333 - Prado Ferreira - PR</t>
  </si>
  <si>
    <t>4120358 - Pranchita - PR</t>
  </si>
  <si>
    <t>4120408 - Presidente Castelo Branco - PR</t>
  </si>
  <si>
    <t>4120507 - Primeiro de Maio - PR</t>
  </si>
  <si>
    <t>4120606 - Prudentópolis - PR</t>
  </si>
  <si>
    <t>4120655 - Quarto Centenário - PR</t>
  </si>
  <si>
    <t>4120705 - Quatiguá - PR</t>
  </si>
  <si>
    <t>4120804 - Quatro Barras - PR</t>
  </si>
  <si>
    <t>4120853 - Quatro Pontes - PR</t>
  </si>
  <si>
    <t>4120903 - Quedas do Iguaçu - PR</t>
  </si>
  <si>
    <t>4121000 - Querência do Norte - PR</t>
  </si>
  <si>
    <t>4121109 - Quinta do Sol - PR</t>
  </si>
  <si>
    <t>4121208 - Quitandinha - PR</t>
  </si>
  <si>
    <t>4121257 - Ramilândia - PR</t>
  </si>
  <si>
    <t>4121307 - Rancho Alegre - PR</t>
  </si>
  <si>
    <t>4121356 - Rancho Alegre D'Oeste - PR</t>
  </si>
  <si>
    <t>4121406 - Realeza - PR</t>
  </si>
  <si>
    <t>4121505 - Rebouças - PR</t>
  </si>
  <si>
    <t>4121604 - Renascença - PR</t>
  </si>
  <si>
    <t>4121703 - Reserva - PR</t>
  </si>
  <si>
    <t>4121752 - Reserva do Iguaçu - PR</t>
  </si>
  <si>
    <t>4121802 - Ribeirão Claro - PR</t>
  </si>
  <si>
    <t>4121901 - Ribeirão do Pinhal - PR</t>
  </si>
  <si>
    <t>4122008 - Rio Azul - PR</t>
  </si>
  <si>
    <t>4122107 - Rio Bom - PR</t>
  </si>
  <si>
    <t>4122156 - Rio Bonito do Iguaçu - PR</t>
  </si>
  <si>
    <t>4122172 - Rio Branco do Ivaí - PR</t>
  </si>
  <si>
    <t>4122206 - Rio Branco do Sul - PR</t>
  </si>
  <si>
    <t>4122305 - Rio Negro - PR</t>
  </si>
  <si>
    <t>4122404 - Rolândia - PR</t>
  </si>
  <si>
    <t>4122503 - Roncador - PR</t>
  </si>
  <si>
    <t>4122602 - Rondon - PR</t>
  </si>
  <si>
    <t>4122651 - Rosário do Ivaí - PR</t>
  </si>
  <si>
    <t>4122701 - Sabáudia - PR</t>
  </si>
  <si>
    <t>4122800 - Salgado Filho - PR</t>
  </si>
  <si>
    <t>4122909 - Salto do Itararé - PR</t>
  </si>
  <si>
    <t>4123006 - Salto do Lontra - PR</t>
  </si>
  <si>
    <t>4123105 - Santa Amélia - PR</t>
  </si>
  <si>
    <t>4123204 - Santa Cecília do Pavão - PR</t>
  </si>
  <si>
    <t>4123303 - Santa Cruz de Monte Castelo - PR</t>
  </si>
  <si>
    <t>4123402 - Santa Fé - PR</t>
  </si>
  <si>
    <t>4123501 - Santa Helena - PR</t>
  </si>
  <si>
    <t>4123600 - Santa Inês - PR</t>
  </si>
  <si>
    <t>4123709 - Santa Isabel do Ivaí - PR</t>
  </si>
  <si>
    <t>4123808 - Santa Izabel do Oeste - PR</t>
  </si>
  <si>
    <t>4123824 - Santa Lúcia - PR</t>
  </si>
  <si>
    <t>4123857 - Santa Maria do Oeste - PR</t>
  </si>
  <si>
    <t>4123907 - Santa Mariana - PR</t>
  </si>
  <si>
    <t>4123956 - Santa Mônica - PR</t>
  </si>
  <si>
    <t>4124004 - Santana do Itararé - PR</t>
  </si>
  <si>
    <t>4124020 - Santa Tereza do Oeste - PR</t>
  </si>
  <si>
    <t>4124053 - Santa Terezinha de Itaipu - PR</t>
  </si>
  <si>
    <t>4124103 - Santo Antônio da Platina - PR</t>
  </si>
  <si>
    <t>4124202 - Santo Antônio do Caiuá - PR</t>
  </si>
  <si>
    <t>4124301 - Santo Antônio do Paraíso - PR</t>
  </si>
  <si>
    <t>4124400 - Santo Antônio do Sudoeste - PR</t>
  </si>
  <si>
    <t>4124509 - Santo Inácio - PR</t>
  </si>
  <si>
    <t>4124608 - São Carlos do Ivaí - PR</t>
  </si>
  <si>
    <t>4124707 - São Jerônimo da Serra - PR</t>
  </si>
  <si>
    <t>4124806 - São João - PR</t>
  </si>
  <si>
    <t>4124905 - São João do Caiuá - PR</t>
  </si>
  <si>
    <t>4125001 - São João do Ivaí - PR</t>
  </si>
  <si>
    <t>4125100 - São João do Triunfo - PR</t>
  </si>
  <si>
    <t>4125209 - São Jorge d'Oeste - PR</t>
  </si>
  <si>
    <t>4125308 - São Jorge do Ivaí - PR</t>
  </si>
  <si>
    <t>4125357 - São Jorge do Patrocínio - PR</t>
  </si>
  <si>
    <t>4125407 - São José da Boa Vista - PR</t>
  </si>
  <si>
    <t>4125456 - São José das Palmeiras - PR</t>
  </si>
  <si>
    <t>4125506 - São José dos Pinhais - PR</t>
  </si>
  <si>
    <t>4125555 - São Manoel do Paraná - PR</t>
  </si>
  <si>
    <t>4125605 - São Mateus do Sul - PR</t>
  </si>
  <si>
    <t>4125704 - São Miguel do Iguaçu - PR</t>
  </si>
  <si>
    <t>4125753 - São Pedro do Iguaçu - PR</t>
  </si>
  <si>
    <t>4125803 - São Pedro do Ivaí - PR</t>
  </si>
  <si>
    <t>4125902 - São Pedro do Paraná - PR</t>
  </si>
  <si>
    <t>4126009 - São Sebastião da Amoreira - PR</t>
  </si>
  <si>
    <t>4126108 - São Tomé - PR</t>
  </si>
  <si>
    <t>4126207 - Sapopema - PR</t>
  </si>
  <si>
    <t>4126256 - Sarandi - PR</t>
  </si>
  <si>
    <t>4126272 - Saudade do Iguaçu - PR</t>
  </si>
  <si>
    <t>4126306 - Sengés - PR</t>
  </si>
  <si>
    <t>4126355 - Serranópolis do Iguaçu - PR</t>
  </si>
  <si>
    <t>4126405 - Sertaneja - PR</t>
  </si>
  <si>
    <t>4126504 - Sertanópolis - PR</t>
  </si>
  <si>
    <t>4126603 - Siqueira Campos - PR</t>
  </si>
  <si>
    <t>4126652 - Sulina - PR</t>
  </si>
  <si>
    <t>4126678 - Tamarana - PR</t>
  </si>
  <si>
    <t>4126702 - Tamboara - PR</t>
  </si>
  <si>
    <t>4126801 - Tapejara - PR</t>
  </si>
  <si>
    <t>4126900 - Tapira - PR</t>
  </si>
  <si>
    <t>4127007 - Teixeira Soares - PR</t>
  </si>
  <si>
    <t>4127106 - Telêmaco Borba - PR</t>
  </si>
  <si>
    <t>4127205 - Terra Boa - PR</t>
  </si>
  <si>
    <t>4127304 - Terra Rica - PR</t>
  </si>
  <si>
    <t>4127403 - Terra Roxa - PR</t>
  </si>
  <si>
    <t>4127502 - Tibagi - PR</t>
  </si>
  <si>
    <t>4127601 - Tijucas do Sul - PR</t>
  </si>
  <si>
    <t>4127700 - Toledo - PR</t>
  </si>
  <si>
    <t>4127809 - Tomazina - PR</t>
  </si>
  <si>
    <t>4127858 - Três Barras do Paraná - PR</t>
  </si>
  <si>
    <t>4127882 - Tunas do Paraná - PR</t>
  </si>
  <si>
    <t>4127908 - Tuneiras do Oeste - PR</t>
  </si>
  <si>
    <t>4127957 - Tupãssi - PR</t>
  </si>
  <si>
    <t>4127965 - Turvo - PR</t>
  </si>
  <si>
    <t>4128005 - Ubiratã - PR</t>
  </si>
  <si>
    <t>4128104 - Umuarama - PR</t>
  </si>
  <si>
    <t>4128203 - União da Vitória - PR</t>
  </si>
  <si>
    <t>4128302 - Uniflor - PR</t>
  </si>
  <si>
    <t>4128401 - Uraí - PR</t>
  </si>
  <si>
    <t>4128500 - Wenceslau Braz - PR</t>
  </si>
  <si>
    <t>4128534 - Ventania - PR</t>
  </si>
  <si>
    <t>4128559 - Vera Cruz do Oeste - PR</t>
  </si>
  <si>
    <t>4128609 - Verê - PR</t>
  </si>
  <si>
    <t>4128625 - Alto Paraíso - PR</t>
  </si>
  <si>
    <t>4128633 - Doutor Ulysses - PR</t>
  </si>
  <si>
    <t>4128658 - Virmond - PR</t>
  </si>
  <si>
    <t>4128708 - Vitorino - PR</t>
  </si>
  <si>
    <t>4128807 - Xambrê - PR</t>
  </si>
  <si>
    <t>4200051 - Abdon Batista - SC</t>
  </si>
  <si>
    <t>4200101 - Abelardo Luz - SC</t>
  </si>
  <si>
    <t>4200200 - Agrolândia - SC</t>
  </si>
  <si>
    <t>4200309 - Agronômica - SC</t>
  </si>
  <si>
    <t>4200408 - Água Doce - SC</t>
  </si>
  <si>
    <t>4200507 - Águas de Chapecó - SC</t>
  </si>
  <si>
    <t>4200556 - Águas Frias - SC</t>
  </si>
  <si>
    <t>4200606 - Águas Mornas - SC</t>
  </si>
  <si>
    <t>4200705 - Alfredo Wagner - SC</t>
  </si>
  <si>
    <t>4200754 - Alto Bela Vista - SC</t>
  </si>
  <si>
    <t>4200804 - Anchieta - SC</t>
  </si>
  <si>
    <t>4200903 - Angelina - SC</t>
  </si>
  <si>
    <t>4201000 - Anita Garibaldi - SC</t>
  </si>
  <si>
    <t>4201109 - Anitápolis - SC</t>
  </si>
  <si>
    <t>4201208 - Antônio Carlos - SC</t>
  </si>
  <si>
    <t>4201257 - Apiúna - SC</t>
  </si>
  <si>
    <t>4201273 - Arabutã - SC</t>
  </si>
  <si>
    <t>4201307 - Araquari - SC</t>
  </si>
  <si>
    <t>4201406 - Araranguá - SC</t>
  </si>
  <si>
    <t>4201505 - Armazém - SC</t>
  </si>
  <si>
    <t>4201604 - Arroio Trinta - SC</t>
  </si>
  <si>
    <t>4201653 - Arvoredo - SC</t>
  </si>
  <si>
    <t>4201703 - Ascurra - SC</t>
  </si>
  <si>
    <t>4201802 - Atalanta - SC</t>
  </si>
  <si>
    <t>4201901 - Aurora - SC</t>
  </si>
  <si>
    <t>4201950 - Balneário Arroio do Silva - SC</t>
  </si>
  <si>
    <t>4202008 - Balneário Camboriú - SC</t>
  </si>
  <si>
    <t>4202057 - Balneário Barra do Sul - SC</t>
  </si>
  <si>
    <t>4202073 - Balneário Gaivota - SC</t>
  </si>
  <si>
    <t>4202081 - Bandeirante - SC</t>
  </si>
  <si>
    <t>4202099 - Barra Bonita - SC</t>
  </si>
  <si>
    <t>4202107 - Barra Velha - SC</t>
  </si>
  <si>
    <t>4202131 - Bela Vista do Toldo - SC</t>
  </si>
  <si>
    <t>4202156 - Belmonte - SC</t>
  </si>
  <si>
    <t>4202206 - Benedito Novo - SC</t>
  </si>
  <si>
    <t>4202305 - Biguaçu - SC</t>
  </si>
  <si>
    <t>4202404 - Blumenau - SC</t>
  </si>
  <si>
    <t>4202438 - Bocaina do Sul - SC</t>
  </si>
  <si>
    <t>4202453 - Bombinhas - SC</t>
  </si>
  <si>
    <t>4202503 - Bom Jardim da Serra - SC</t>
  </si>
  <si>
    <t>4202537 - Bom Jesus - SC</t>
  </si>
  <si>
    <t>4202578 - Bom Jesus do Oeste - SC</t>
  </si>
  <si>
    <t>4202602 - Bom Retiro - SC</t>
  </si>
  <si>
    <t>4202701 - Botuverá - SC</t>
  </si>
  <si>
    <t>4202800 - Braço do Norte - SC</t>
  </si>
  <si>
    <t>4202859 - Braço do Trombudo - SC</t>
  </si>
  <si>
    <t>4202875 - Brunópolis - SC</t>
  </si>
  <si>
    <t>4202909 - Brusque - SC</t>
  </si>
  <si>
    <t>4203006 - Caçador - SC</t>
  </si>
  <si>
    <t>4203105 - Caibi - SC</t>
  </si>
  <si>
    <t>4203154 - Calmon - SC</t>
  </si>
  <si>
    <t>4203204 - Camboriú - SC</t>
  </si>
  <si>
    <t>4203253 - Capão Alto - SC</t>
  </si>
  <si>
    <t>4203303 - Campo Alegre - SC</t>
  </si>
  <si>
    <t>4203402 - Campo Belo do Sul - SC</t>
  </si>
  <si>
    <t>4203501 - Campo Erê - SC</t>
  </si>
  <si>
    <t>4203600 - Campos Novos - SC</t>
  </si>
  <si>
    <t>4203709 - Canelinha - SC</t>
  </si>
  <si>
    <t>4203808 - Canoinhas - SC</t>
  </si>
  <si>
    <t>4203907 - Capinzal - SC</t>
  </si>
  <si>
    <t>4203956 - Capivari de Baixo - SC</t>
  </si>
  <si>
    <t>4204004 - Catanduvas - SC</t>
  </si>
  <si>
    <t>4204103 - Caxambu do Sul - SC</t>
  </si>
  <si>
    <t>4204152 - Celso Ramos - SC</t>
  </si>
  <si>
    <t>4204178 - Cerro Negro - SC</t>
  </si>
  <si>
    <t>4204194 - Chapadão do Lageado - SC</t>
  </si>
  <si>
    <t>4204202 - Chapecó - SC</t>
  </si>
  <si>
    <t>4204251 - Cocal do Sul - SC</t>
  </si>
  <si>
    <t>4204301 - Concórdia - SC</t>
  </si>
  <si>
    <t>4204350 - Cordilheira Alta - SC</t>
  </si>
  <si>
    <t>4204400 - Coronel Freitas - SC</t>
  </si>
  <si>
    <t>4204459 - Coronel Martins - SC</t>
  </si>
  <si>
    <t>4204509 - Corupá - SC</t>
  </si>
  <si>
    <t>4204558 - Correia Pinto - SC</t>
  </si>
  <si>
    <t>4204608 - Criciúma - SC</t>
  </si>
  <si>
    <t>4204707 - Cunha Porã - SC</t>
  </si>
  <si>
    <t>4204756 - Cunhataí - SC</t>
  </si>
  <si>
    <t>4204806 - Curitibanos - SC</t>
  </si>
  <si>
    <t>4204905 - Descanso - SC</t>
  </si>
  <si>
    <t>4205001 - Dionísio Cerqueira - SC</t>
  </si>
  <si>
    <t>4205100 - Dona Emma - SC</t>
  </si>
  <si>
    <t>4205159 - Doutor Pedrinho - SC</t>
  </si>
  <si>
    <t>4205175 - Entre Rios - SC</t>
  </si>
  <si>
    <t>4205191 - Ermo - SC</t>
  </si>
  <si>
    <t>4205209 - Erval Velho - SC</t>
  </si>
  <si>
    <t>4205308 - Faxinal dos Guedes - SC</t>
  </si>
  <si>
    <t>4205357 - Flor do Sertão - SC</t>
  </si>
  <si>
    <t>4205407 - Florianópolis - SC</t>
  </si>
  <si>
    <t>4205431 - Formosa do Sul - SC</t>
  </si>
  <si>
    <t>4205456 - Forquilhinha - SC</t>
  </si>
  <si>
    <t>4205506 - Fraiburgo - SC</t>
  </si>
  <si>
    <t>4205555 - Frei Rogério - SC</t>
  </si>
  <si>
    <t>4205605 - Galvão - SC</t>
  </si>
  <si>
    <t>4205704 - Garopaba - SC</t>
  </si>
  <si>
    <t>4205803 - Garuva - SC</t>
  </si>
  <si>
    <t>4205902 - Gaspar - SC</t>
  </si>
  <si>
    <t>4206009 - Governador Celso Ramos - SC</t>
  </si>
  <si>
    <t>4206108 - Grão Pará - SC</t>
  </si>
  <si>
    <t>4206207 - Gravatal - SC</t>
  </si>
  <si>
    <t>4206306 - Guabiruba - SC</t>
  </si>
  <si>
    <t>4206405 - Guaraciaba - SC</t>
  </si>
  <si>
    <t>4206504 - Guaramirim - SC</t>
  </si>
  <si>
    <t>4206603 - Guarujá do Sul - SC</t>
  </si>
  <si>
    <t>4206652 - Guatambú - SC</t>
  </si>
  <si>
    <t>4206702 - Herval d'Oeste - SC</t>
  </si>
  <si>
    <t>4206751 - Ibiam - SC</t>
  </si>
  <si>
    <t>4206801 - Ibicaré - SC</t>
  </si>
  <si>
    <t>4206900 - Ibirama - SC</t>
  </si>
  <si>
    <t>4207007 - Içara - SC</t>
  </si>
  <si>
    <t>4207106 - Ilhota - SC</t>
  </si>
  <si>
    <t>4207205 - Imaruí - SC</t>
  </si>
  <si>
    <t>4207304 - Imbituba - SC</t>
  </si>
  <si>
    <t>4207403 - Imbuia - SC</t>
  </si>
  <si>
    <t>4207502 - Indaial - SC</t>
  </si>
  <si>
    <t>4207577 - Iomerê - SC</t>
  </si>
  <si>
    <t>4207601 - Ipira - SC</t>
  </si>
  <si>
    <t>4207650 - Iporã do Oeste - SC</t>
  </si>
  <si>
    <t>4207684 - Ipuaçu - SC</t>
  </si>
  <si>
    <t>4207700 - Ipumirim - SC</t>
  </si>
  <si>
    <t>4207759 - Iraceminha - SC</t>
  </si>
  <si>
    <t>4207809 - Irani - SC</t>
  </si>
  <si>
    <t>4207858 - Irati - SC</t>
  </si>
  <si>
    <t>4207908 - Irineópolis - SC</t>
  </si>
  <si>
    <t>4208005 - Itá - SC</t>
  </si>
  <si>
    <t>4208104 - Itaiópolis - SC</t>
  </si>
  <si>
    <t>4208203 - Itajaí - SC</t>
  </si>
  <si>
    <t>4208302 - Itapema - SC</t>
  </si>
  <si>
    <t>4208401 - Itapiranga - SC</t>
  </si>
  <si>
    <t>4208450 - Itapoá - SC</t>
  </si>
  <si>
    <t>4208500 - Ituporanga - SC</t>
  </si>
  <si>
    <t>4208609 - Jaborá - SC</t>
  </si>
  <si>
    <t>4208708 - Jacinto Machado - SC</t>
  </si>
  <si>
    <t>4208807 - Jaguaruna - SC</t>
  </si>
  <si>
    <t>4208906 - Jaraguá do Sul - SC</t>
  </si>
  <si>
    <t>4208955 - Jardinópolis - SC</t>
  </si>
  <si>
    <t>4209003 - Joaçaba - SC</t>
  </si>
  <si>
    <t>4209102 - Joinville - SC</t>
  </si>
  <si>
    <t>4209151 - José Boiteux - SC</t>
  </si>
  <si>
    <t>4209177 - Jupiá - SC</t>
  </si>
  <si>
    <t>4209201 - Lacerdópolis - SC</t>
  </si>
  <si>
    <t>4209300 - Lages - SC</t>
  </si>
  <si>
    <t>4209409 - Laguna - SC</t>
  </si>
  <si>
    <t>4209458 - Lajeado Grande - SC</t>
  </si>
  <si>
    <t>4209508 - Laurentino - SC</t>
  </si>
  <si>
    <t>4209607 - Lauro Muller - SC</t>
  </si>
  <si>
    <t>4209706 - Lebon Régis - SC</t>
  </si>
  <si>
    <t>4209805 - Leoberto Leal - SC</t>
  </si>
  <si>
    <t>4209854 - Lindóia do Sul - SC</t>
  </si>
  <si>
    <t>4209904 - Lontras - SC</t>
  </si>
  <si>
    <t>4210001 - Luiz Alves - SC</t>
  </si>
  <si>
    <t>4210035 - Luzerna - SC</t>
  </si>
  <si>
    <t>4210050 - Macieira - SC</t>
  </si>
  <si>
    <t>4210100 - Mafra - SC</t>
  </si>
  <si>
    <t>4210209 - Major Gercino - SC</t>
  </si>
  <si>
    <t>4210308 - Major Vieira - SC</t>
  </si>
  <si>
    <t>4210407 - Maracajá - SC</t>
  </si>
  <si>
    <t>4210506 - Maravilha - SC</t>
  </si>
  <si>
    <t>4210555 - Marema - SC</t>
  </si>
  <si>
    <t>4210605 - Massaranduba - SC</t>
  </si>
  <si>
    <t>4210704 - Matos Costa - SC</t>
  </si>
  <si>
    <t>4210803 - Meleiro - SC</t>
  </si>
  <si>
    <t>4210852 - Mirim Doce - SC</t>
  </si>
  <si>
    <t>4210902 - Modelo - SC</t>
  </si>
  <si>
    <t>4211009 - Mondaí - SC</t>
  </si>
  <si>
    <t>4211058 - Monte Carlo - SC</t>
  </si>
  <si>
    <t>4211108 - Monte Castelo - SC</t>
  </si>
  <si>
    <t>4211207 - Morro da Fumaça - SC</t>
  </si>
  <si>
    <t>4211256 - Morro Grande - SC</t>
  </si>
  <si>
    <t>4211306 - Navegantes - SC</t>
  </si>
  <si>
    <t>4211405 - Nova Erechim - SC</t>
  </si>
  <si>
    <t>4211454 - Nova Itaberaba - SC</t>
  </si>
  <si>
    <t>4211504 - Nova Trento - SC</t>
  </si>
  <si>
    <t>4211603 - Nova Veneza - SC</t>
  </si>
  <si>
    <t>4211652 - Novo Horizonte - SC</t>
  </si>
  <si>
    <t>4211702 - Orleans - SC</t>
  </si>
  <si>
    <t>4211751 - Otacílio Costa - SC</t>
  </si>
  <si>
    <t>4211801 - Ouro - SC</t>
  </si>
  <si>
    <t>4211850 - Ouro Verde - SC</t>
  </si>
  <si>
    <t>4211876 - Paial - SC</t>
  </si>
  <si>
    <t>4211892 - Painel - SC</t>
  </si>
  <si>
    <t>4211900 - Palhoça - SC</t>
  </si>
  <si>
    <t>4212007 - Palma Sola - SC</t>
  </si>
  <si>
    <t>4212056 - Palmeira - SC</t>
  </si>
  <si>
    <t>4212106 - Palmitos - SC</t>
  </si>
  <si>
    <t>4212205 - Papanduva - SC</t>
  </si>
  <si>
    <t>4212239 - Paraíso - SC</t>
  </si>
  <si>
    <t>4212254 - Passo de Torres - SC</t>
  </si>
  <si>
    <t>4212270 - Passos Maia - SC</t>
  </si>
  <si>
    <t>4212304 - Paulo Lopes - SC</t>
  </si>
  <si>
    <t>4212403 - Pedras Grandes - SC</t>
  </si>
  <si>
    <t>4212502 - Penha - SC</t>
  </si>
  <si>
    <t>4212601 - Peritiba - SC</t>
  </si>
  <si>
    <t>4212700 - Petrolândia - SC</t>
  </si>
  <si>
    <t>4212809 - Balneário Piçarras - SC</t>
  </si>
  <si>
    <t>4212908 - Pinhalzinho - SC</t>
  </si>
  <si>
    <t>4213005 - Pinheiro Preto - SC</t>
  </si>
  <si>
    <t>4213104 - Piratuba - SC</t>
  </si>
  <si>
    <t>4213153 - Planalto Alegre - SC</t>
  </si>
  <si>
    <t>4213203 - Pomerode - SC</t>
  </si>
  <si>
    <t>4213302 - Ponte Alta - SC</t>
  </si>
  <si>
    <t>4213351 - Ponte Alta do Norte - SC</t>
  </si>
  <si>
    <t>4213401 - Ponte Serrada - SC</t>
  </si>
  <si>
    <t>4213500 - Porto Belo - SC</t>
  </si>
  <si>
    <t>4213609 - Porto União - SC</t>
  </si>
  <si>
    <t>4213708 - Pouso Redondo - SC</t>
  </si>
  <si>
    <t>4213807 - Praia Grande - SC</t>
  </si>
  <si>
    <t>4213906 - Presidente Castello Branco - SC</t>
  </si>
  <si>
    <t>4214003 - Presidente Getúlio - SC</t>
  </si>
  <si>
    <t>4214102 - Presidente Nereu - SC</t>
  </si>
  <si>
    <t>4214151 - Princesa - SC</t>
  </si>
  <si>
    <t>4214201 - Quilombo - SC</t>
  </si>
  <si>
    <t>4214300 - Rancho Queimado - SC</t>
  </si>
  <si>
    <t>4214409 - Rio das Antas - SC</t>
  </si>
  <si>
    <t>4214508 - Rio do Campo - SC</t>
  </si>
  <si>
    <t>4214607 - Rio do Oeste - SC</t>
  </si>
  <si>
    <t>4214706 - Rio dos Cedros - SC</t>
  </si>
  <si>
    <t>4214805 - Rio do Sul - SC</t>
  </si>
  <si>
    <t>4214904 - Rio Fortuna - SC</t>
  </si>
  <si>
    <t>4215000 - Rio Negrinho - SC</t>
  </si>
  <si>
    <t>4215059 - Rio Rufino - SC</t>
  </si>
  <si>
    <t>4215075 - Riqueza - SC</t>
  </si>
  <si>
    <t>4215109 - Rodeio - SC</t>
  </si>
  <si>
    <t>4215208 - Romelândia - SC</t>
  </si>
  <si>
    <t>4215307 - Salete - SC</t>
  </si>
  <si>
    <t>4215356 - Saltinho - SC</t>
  </si>
  <si>
    <t>4215406 - Salto Veloso - SC</t>
  </si>
  <si>
    <t>4215455 - Sangão - SC</t>
  </si>
  <si>
    <t>4215505 - Santa Cecília - SC</t>
  </si>
  <si>
    <t>4215554 - Santa Helena - SC</t>
  </si>
  <si>
    <t>4215604 - Santa Rosa de Lima - SC</t>
  </si>
  <si>
    <t>4215653 - Santa Rosa do Sul - SC</t>
  </si>
  <si>
    <t>4215679 - Santa Terezinha - SC</t>
  </si>
  <si>
    <t>4215687 - Santa Terezinha do Progresso - SC</t>
  </si>
  <si>
    <t>4215695 - Santiago do Sul - SC</t>
  </si>
  <si>
    <t>4215703 - Santo Amaro da Imperatriz - SC</t>
  </si>
  <si>
    <t>4215752 - São Bernardino - SC</t>
  </si>
  <si>
    <t>4215802 - São Bento do Sul - SC</t>
  </si>
  <si>
    <t>4215901 - São Bonifácio - SC</t>
  </si>
  <si>
    <t>4216008 - São Carlos - SC</t>
  </si>
  <si>
    <t>4216057 - São Cristovão do Sul - SC</t>
  </si>
  <si>
    <t>4216107 - São Domingos - SC</t>
  </si>
  <si>
    <t>4216206 - São Francisco do Sul - SC</t>
  </si>
  <si>
    <t>4216255 - São João do Oeste - SC</t>
  </si>
  <si>
    <t>4216305 - São João Batista - SC</t>
  </si>
  <si>
    <t>4216354 - São João do Itaperiú - SC</t>
  </si>
  <si>
    <t>4216404 - São João do Sul - SC</t>
  </si>
  <si>
    <t>4216503 - São Joaquim - SC</t>
  </si>
  <si>
    <t>4216602 - São José - SC</t>
  </si>
  <si>
    <t>4216701 - São José do Cedro - SC</t>
  </si>
  <si>
    <t>4216800 - São José do Cerrito - SC</t>
  </si>
  <si>
    <t>4216909 - São Lourenço do Oeste - SC</t>
  </si>
  <si>
    <t>4217006 - São Ludgero - SC</t>
  </si>
  <si>
    <t>4217105 - São Martinho - SC</t>
  </si>
  <si>
    <t>4217154 - São Miguel da Boa Vista - SC</t>
  </si>
  <si>
    <t>4217204 - São Miguel do Oeste - SC</t>
  </si>
  <si>
    <t>4217253 - São Pedro de Alcântara - SC</t>
  </si>
  <si>
    <t>4217303 - Saudades - SC</t>
  </si>
  <si>
    <t>4217402 - Schroeder - SC</t>
  </si>
  <si>
    <t>4217501 - Seara - SC</t>
  </si>
  <si>
    <t>4217550 - Serra Alta - SC</t>
  </si>
  <si>
    <t>4217600 - Siderópolis - SC</t>
  </si>
  <si>
    <t>4217709 - Sombrio - SC</t>
  </si>
  <si>
    <t>4217758 - Sul Brasil - SC</t>
  </si>
  <si>
    <t>4217808 - Taió - SC</t>
  </si>
  <si>
    <t>4217907 - Tangará - SC</t>
  </si>
  <si>
    <t>4217956 - Tigrinhos - SC</t>
  </si>
  <si>
    <t>4218004 - Tijucas - SC</t>
  </si>
  <si>
    <t>4218103 - Timbé do Sul - SC</t>
  </si>
  <si>
    <t>4218202 - Timbó - SC</t>
  </si>
  <si>
    <t>4218251 - Timbó Grande - SC</t>
  </si>
  <si>
    <t>4218301 - Três Barras - SC</t>
  </si>
  <si>
    <t>4218350 - Treviso - SC</t>
  </si>
  <si>
    <t>4218400 - Treze de Maio - SC</t>
  </si>
  <si>
    <t>4218509 - Treze Tílias - SC</t>
  </si>
  <si>
    <t>4218608 - Trombudo Central - SC</t>
  </si>
  <si>
    <t>4218707 - Tubarão - SC</t>
  </si>
  <si>
    <t>4218756 - Tunápolis - SC</t>
  </si>
  <si>
    <t>4218806 - Turvo - SC</t>
  </si>
  <si>
    <t>4218855 - União do Oeste - SC</t>
  </si>
  <si>
    <t>4218905 - Urubici - SC</t>
  </si>
  <si>
    <t>4218954 - Urupema - SC</t>
  </si>
  <si>
    <t>4219002 - Urussanga - SC</t>
  </si>
  <si>
    <t>4219101 - Vargeão - SC</t>
  </si>
  <si>
    <t>4219150 - Vargem - SC</t>
  </si>
  <si>
    <t>4219176 - Vargem Bonita - SC</t>
  </si>
  <si>
    <t>4219200 - Vidal Ramos - SC</t>
  </si>
  <si>
    <t>4219309 - Videira - SC</t>
  </si>
  <si>
    <t>4219358 - Vitor Meireles - SC</t>
  </si>
  <si>
    <t>4219408 - Witmarsum - SC</t>
  </si>
  <si>
    <t>4219507 - Xanxerê - SC</t>
  </si>
  <si>
    <t>4219606 - Xavantina - SC</t>
  </si>
  <si>
    <t>4219705 - Xaxim - SC</t>
  </si>
  <si>
    <t>4219853 - Zortéa - SC</t>
  </si>
  <si>
    <t>4300034 - Aceguá - RS</t>
  </si>
  <si>
    <t>4300059 - Água Santa - RS</t>
  </si>
  <si>
    <t>4300109 - Agudo - RS</t>
  </si>
  <si>
    <t>4300208 - Ajuricaba - RS</t>
  </si>
  <si>
    <t>4300307 - Alecrim - RS</t>
  </si>
  <si>
    <t>4300406 - Alegrete - RS</t>
  </si>
  <si>
    <t>4300455 - Alegria - RS</t>
  </si>
  <si>
    <t>4300471 - Almirante Tamandaré do Sul - RS</t>
  </si>
  <si>
    <t>4300505 - Alpestre - RS</t>
  </si>
  <si>
    <t>4300554 - Alto Alegre - RS</t>
  </si>
  <si>
    <t>4300570 - Alto Feliz - RS</t>
  </si>
  <si>
    <t>4300604 - Alvorada - RS</t>
  </si>
  <si>
    <t>4300638 - Amaral Ferrador - RS</t>
  </si>
  <si>
    <t>4300646 - Ametista do Sul - RS</t>
  </si>
  <si>
    <t>4300661 - André da Rocha - RS</t>
  </si>
  <si>
    <t>4300703 - Anta Gorda - RS</t>
  </si>
  <si>
    <t>4300802 - Antônio Prado - RS</t>
  </si>
  <si>
    <t>4300851 - Arambaré - RS</t>
  </si>
  <si>
    <t>4300877 - Araricá - RS</t>
  </si>
  <si>
    <t>4300901 - Aratiba - RS</t>
  </si>
  <si>
    <t>4301008 - Arroio do Meio - RS</t>
  </si>
  <si>
    <t>4301057 - Arroio do Sal - RS</t>
  </si>
  <si>
    <t>4301073 - Arroio do Padre - RS</t>
  </si>
  <si>
    <t>4301107 - Arroio dos Ratos - RS</t>
  </si>
  <si>
    <t>4301206 - Arroio do Tigre - RS</t>
  </si>
  <si>
    <t>4301305 - Arroio Grande - RS</t>
  </si>
  <si>
    <t>4301404 - Arvorezinha - RS</t>
  </si>
  <si>
    <t>4301503 - Augusto Pestana - RS</t>
  </si>
  <si>
    <t>4301552 - Áurea - RS</t>
  </si>
  <si>
    <t>4301602 - Bagé - RS</t>
  </si>
  <si>
    <t>4301636 - Balneário Pinhal - RS</t>
  </si>
  <si>
    <t>4301651 - Barão - RS</t>
  </si>
  <si>
    <t>4301701 - Barão de Cotegipe - RS</t>
  </si>
  <si>
    <t>4301750 - Barão do Triunfo - RS</t>
  </si>
  <si>
    <t>4301800 - Barracão - RS</t>
  </si>
  <si>
    <t>4301859 - Barra do Guarita - RS</t>
  </si>
  <si>
    <t>4301875 - Barra do Quaraí - RS</t>
  </si>
  <si>
    <t>4301909 - Barra do Ribeiro - RS</t>
  </si>
  <si>
    <t>4301925 - Barra do Rio Azul - RS</t>
  </si>
  <si>
    <t>4301958 - Barra Funda - RS</t>
  </si>
  <si>
    <t>4302006 - Barros Cassal - RS</t>
  </si>
  <si>
    <t>4302055 - Benjamin Constant do Sul - RS</t>
  </si>
  <si>
    <t>4302105 - Bento Gonçalves - RS</t>
  </si>
  <si>
    <t>4302154 - Boa Vista das Missões - RS</t>
  </si>
  <si>
    <t>4302204 - Boa Vista do Buricá - RS</t>
  </si>
  <si>
    <t>4302220 - Boa Vista do Cadeado - RS</t>
  </si>
  <si>
    <t>4302238 - Boa Vista do Incra - RS</t>
  </si>
  <si>
    <t>4302253 - Boa Vista do Sul - RS</t>
  </si>
  <si>
    <t>4302303 - Bom Jesus - RS</t>
  </si>
  <si>
    <t>4302352 - Bom Princípio - RS</t>
  </si>
  <si>
    <t>4302378 - Bom Progresso - RS</t>
  </si>
  <si>
    <t>4302402 - Bom Retiro do Sul - RS</t>
  </si>
  <si>
    <t>4302451 - Boqueirão do Leão - RS</t>
  </si>
  <si>
    <t>4302501 - Bossoroca - RS</t>
  </si>
  <si>
    <t>4302584 - Bozano - RS</t>
  </si>
  <si>
    <t>4302600 - Braga - RS</t>
  </si>
  <si>
    <t>4302659 - Brochier - RS</t>
  </si>
  <si>
    <t>4302709 - Butiá - RS</t>
  </si>
  <si>
    <t>4302808 - Caçapava do Sul - RS</t>
  </si>
  <si>
    <t>4302907 - Cacequi - RS</t>
  </si>
  <si>
    <t>4303004 - Cachoeira do Sul - RS</t>
  </si>
  <si>
    <t>4303103 - Cachoeirinha - RS</t>
  </si>
  <si>
    <t>4303202 - Cacique Doble - RS</t>
  </si>
  <si>
    <t>4303301 - Caibaté - RS</t>
  </si>
  <si>
    <t>4303400 - Caiçara - RS</t>
  </si>
  <si>
    <t>4303509 - Camaquã - RS</t>
  </si>
  <si>
    <t>4303558 - Camargo - RS</t>
  </si>
  <si>
    <t>4303608 - Cambará do Sul - RS</t>
  </si>
  <si>
    <t>4303673 - Campestre da Serra - RS</t>
  </si>
  <si>
    <t>4303707 - Campina das Missões - RS</t>
  </si>
  <si>
    <t>4303806 - Campinas do Sul - RS</t>
  </si>
  <si>
    <t>4303905 - Campo Bom - RS</t>
  </si>
  <si>
    <t>4304002 - Campo Novo - RS</t>
  </si>
  <si>
    <t>4304101 - Campos Borges - RS</t>
  </si>
  <si>
    <t>4304200 - Candelária - RS</t>
  </si>
  <si>
    <t>4304309 - Cândido Godói - RS</t>
  </si>
  <si>
    <t>4304358 - Candiota - RS</t>
  </si>
  <si>
    <t>4304408 - Canela - RS</t>
  </si>
  <si>
    <t>4304507 - Canguçu - RS</t>
  </si>
  <si>
    <t>4304606 - Canoas - RS</t>
  </si>
  <si>
    <t>4304614 - Canudos do Vale - RS</t>
  </si>
  <si>
    <t>4304622 - Capão Bonito do Sul - RS</t>
  </si>
  <si>
    <t>4304630 - Capão da Canoa - RS</t>
  </si>
  <si>
    <t>4304655 - Capão do Cipó - RS</t>
  </si>
  <si>
    <t>4304663 - Capão do Leão - RS</t>
  </si>
  <si>
    <t>4304671 - Capivari do Sul - RS</t>
  </si>
  <si>
    <t>4304689 - Capela de Santana - RS</t>
  </si>
  <si>
    <t>4304697 - Capitão - RS</t>
  </si>
  <si>
    <t>4304705 - Carazinho - RS</t>
  </si>
  <si>
    <t>4304713 - Caraá - RS</t>
  </si>
  <si>
    <t>4304804 - Carlos Barbosa - RS</t>
  </si>
  <si>
    <t>4304853 - Carlos Gomes - RS</t>
  </si>
  <si>
    <t>4304903 - Casca - RS</t>
  </si>
  <si>
    <t>4304952 - Caseiros - RS</t>
  </si>
  <si>
    <t>4305009 - Catuípe - RS</t>
  </si>
  <si>
    <t>4305108 - Caxias do Sul - RS</t>
  </si>
  <si>
    <t>4305116 - Centenário - RS</t>
  </si>
  <si>
    <t>4305124 - Cerrito - RS</t>
  </si>
  <si>
    <t>4305132 - Cerro Branco - RS</t>
  </si>
  <si>
    <t>4305157 - Cerro Grande - RS</t>
  </si>
  <si>
    <t>4305173 - Cerro Grande do Sul - RS</t>
  </si>
  <si>
    <t>4305207 - Cerro Largo - RS</t>
  </si>
  <si>
    <t>4305306 - Chapada - RS</t>
  </si>
  <si>
    <t>4305355 - Charqueadas - RS</t>
  </si>
  <si>
    <t>4305371 - Charrua - RS</t>
  </si>
  <si>
    <t>4305405 - Chiapetta - RS</t>
  </si>
  <si>
    <t>4305439 - Chuí - RS</t>
  </si>
  <si>
    <t>4305447 - Chuvisca - RS</t>
  </si>
  <si>
    <t>4305454 - Cidreira - RS</t>
  </si>
  <si>
    <t>4305504 - Ciríaco - RS</t>
  </si>
  <si>
    <t>4305587 - Colinas - RS</t>
  </si>
  <si>
    <t>4305603 - Colorado - RS</t>
  </si>
  <si>
    <t>4305702 - Condor - RS</t>
  </si>
  <si>
    <t>4305801 - Constantina - RS</t>
  </si>
  <si>
    <t>4305835 - Coqueiro Baixo - RS</t>
  </si>
  <si>
    <t>4305850 - Coqueiros do Sul - RS</t>
  </si>
  <si>
    <t>4305871 - Coronel Barros - RS</t>
  </si>
  <si>
    <t>4305900 - Coronel Bicaco - RS</t>
  </si>
  <si>
    <t>4305934 - Coronel Pilar - RS</t>
  </si>
  <si>
    <t>4305959 - Cotiporã - RS</t>
  </si>
  <si>
    <t>4305975 - Coxilha - RS</t>
  </si>
  <si>
    <t>4306007 - Crissiumal - RS</t>
  </si>
  <si>
    <t>4306056 - Cristal - RS</t>
  </si>
  <si>
    <t>4306072 - Cristal do Sul - RS</t>
  </si>
  <si>
    <t>4306106 - Cruz Alta - RS</t>
  </si>
  <si>
    <t>4306130 - Cruzaltense - RS</t>
  </si>
  <si>
    <t>4306205 - Cruzeiro do Sul - RS</t>
  </si>
  <si>
    <t>4306304 - David Canabarro - RS</t>
  </si>
  <si>
    <t>4306320 - Derrubadas - RS</t>
  </si>
  <si>
    <t>4306353 - Dezesseis de Novembro - RS</t>
  </si>
  <si>
    <t>4306379 - Dilermando de Aguiar - RS</t>
  </si>
  <si>
    <t>4306403 - Dois Irmãos - RS</t>
  </si>
  <si>
    <t>4306429 - Dois Irmãos das Missões - RS</t>
  </si>
  <si>
    <t>4306452 - Dois Lajeados - RS</t>
  </si>
  <si>
    <t>4306502 - Dom Feliciano - RS</t>
  </si>
  <si>
    <t>4306551 - Dom Pedro de Alcântara - RS</t>
  </si>
  <si>
    <t>4306601 - Dom Pedrito - RS</t>
  </si>
  <si>
    <t>4306700 - Dona Francisca - RS</t>
  </si>
  <si>
    <t>4306734 - Doutor Maurício Cardoso - RS</t>
  </si>
  <si>
    <t>4306759 - Doutor Ricardo - RS</t>
  </si>
  <si>
    <t>4306767 - Eldorado do Sul - RS</t>
  </si>
  <si>
    <t>4306809 - Encantado - RS</t>
  </si>
  <si>
    <t>4306908 - Encruzilhada do Sul - RS</t>
  </si>
  <si>
    <t>4306924 - Engenho Velho - RS</t>
  </si>
  <si>
    <t>4306932 - Entre-Ijuís - RS</t>
  </si>
  <si>
    <t>4306957 - Entre Rios do Sul - RS</t>
  </si>
  <si>
    <t>4306973 - Erebango - RS</t>
  </si>
  <si>
    <t>4307005 - Erechim - RS</t>
  </si>
  <si>
    <t>4307054 - Ernestina - RS</t>
  </si>
  <si>
    <t>4307104 - Herval - RS</t>
  </si>
  <si>
    <t>4307203 - Erval Grande - RS</t>
  </si>
  <si>
    <t>4307302 - Erval Seco - RS</t>
  </si>
  <si>
    <t>4307401 - Esmeralda - RS</t>
  </si>
  <si>
    <t>4307450 - Esperança do Sul - RS</t>
  </si>
  <si>
    <t>4307500 - Espumoso - RS</t>
  </si>
  <si>
    <t>4307559 - Estação - RS</t>
  </si>
  <si>
    <t>4307609 - Estância Velha - RS</t>
  </si>
  <si>
    <t>4307708 - Esteio - RS</t>
  </si>
  <si>
    <t>4307807 - Estrela - RS</t>
  </si>
  <si>
    <t>4307815 - Estrela Velha - RS</t>
  </si>
  <si>
    <t>4307831 - Eugênio de Castro - RS</t>
  </si>
  <si>
    <t>4307864 - Fagundes Varela - RS</t>
  </si>
  <si>
    <t>4307906 - Farroupilha - RS</t>
  </si>
  <si>
    <t>4308003 - Faxinal do Soturno - RS</t>
  </si>
  <si>
    <t>4308052 - Faxinalzinho - RS</t>
  </si>
  <si>
    <t>4308078 - Fazenda Vilanova - RS</t>
  </si>
  <si>
    <t>4308102 - Feliz - RS</t>
  </si>
  <si>
    <t>4308201 - Flores da Cunha - RS</t>
  </si>
  <si>
    <t>4308250 - Floriano Peixoto - RS</t>
  </si>
  <si>
    <t>4308300 - Fontoura Xavier - RS</t>
  </si>
  <si>
    <t>4308409 - Formigueiro - RS</t>
  </si>
  <si>
    <t>4308433 - Forquetinha - RS</t>
  </si>
  <si>
    <t>4308458 - Fortaleza dos Valos - RS</t>
  </si>
  <si>
    <t>4308508 - Frederico Westphalen - RS</t>
  </si>
  <si>
    <t>4308607 - Garibaldi - RS</t>
  </si>
  <si>
    <t>4308656 - Garruchos - RS</t>
  </si>
  <si>
    <t>4308706 - Gaurama - RS</t>
  </si>
  <si>
    <t>4308805 - General Câmara - RS</t>
  </si>
  <si>
    <t>4308854 - Gentil - RS</t>
  </si>
  <si>
    <t>4308904 - Getúlio Vargas - RS</t>
  </si>
  <si>
    <t>4309001 - Giruá - RS</t>
  </si>
  <si>
    <t>4309050 - Glorinha - RS</t>
  </si>
  <si>
    <t>4309100 - Gramado - RS</t>
  </si>
  <si>
    <t>4309126 - Gramado dos Loureiros - RS</t>
  </si>
  <si>
    <t>4309159 - Gramado Xavier - RS</t>
  </si>
  <si>
    <t>4309209 - Gravataí - RS</t>
  </si>
  <si>
    <t>4309258 - Guabiju - RS</t>
  </si>
  <si>
    <t>4309308 - Guaíba - RS</t>
  </si>
  <si>
    <t>4309407 - Guaporé - RS</t>
  </si>
  <si>
    <t>4309506 - Guarani das Missões - RS</t>
  </si>
  <si>
    <t>4309555 - Harmonia - RS</t>
  </si>
  <si>
    <t>4309571 - Herveiras - RS</t>
  </si>
  <si>
    <t>4309605 - Horizontina - RS</t>
  </si>
  <si>
    <t>4309654 - Hulha Negra - RS</t>
  </si>
  <si>
    <t>4309704 - Humaitá - RS</t>
  </si>
  <si>
    <t>4309753 - Ibarama - RS</t>
  </si>
  <si>
    <t>4309803 - Ibiaçá - RS</t>
  </si>
  <si>
    <t>4309902 - Ibiraiaras - RS</t>
  </si>
  <si>
    <t>4309951 - Ibirapuitã - RS</t>
  </si>
  <si>
    <t>4310009 - Ibirubá - RS</t>
  </si>
  <si>
    <t>4310108 - Igrejinha - RS</t>
  </si>
  <si>
    <t>4310207 - Ijuí - RS</t>
  </si>
  <si>
    <t>4310306 - Ilópolis - RS</t>
  </si>
  <si>
    <t>4310330 - Imbé - RS</t>
  </si>
  <si>
    <t>4310363 - Imigrante - RS</t>
  </si>
  <si>
    <t>4310405 - Independência - RS</t>
  </si>
  <si>
    <t>4310413 - Inhacorá - RS</t>
  </si>
  <si>
    <t>4310439 - Ipê - RS</t>
  </si>
  <si>
    <t>4310462 - Ipiranga do Sul - RS</t>
  </si>
  <si>
    <t>4310504 - Iraí - RS</t>
  </si>
  <si>
    <t>4310538 - Itaara - RS</t>
  </si>
  <si>
    <t>4310553 - Itacurubi - RS</t>
  </si>
  <si>
    <t>4310579 - Itapuca - RS</t>
  </si>
  <si>
    <t>4310603 - Itaqui - RS</t>
  </si>
  <si>
    <t>4310652 - Itati - RS</t>
  </si>
  <si>
    <t>4310702 - Itatiba do Sul - RS</t>
  </si>
  <si>
    <t>4310751 - Ivorá - RS</t>
  </si>
  <si>
    <t>4310801 - Ivoti - RS</t>
  </si>
  <si>
    <t>4310850 - Jaboticaba - RS</t>
  </si>
  <si>
    <t>4310876 - Jacuizinho - RS</t>
  </si>
  <si>
    <t>4310900 - Jacutinga - RS</t>
  </si>
  <si>
    <t>4311007 - Jaguarão - RS</t>
  </si>
  <si>
    <t>4311106 - Jaguari - RS</t>
  </si>
  <si>
    <t>4311122 - Jaquirana - RS</t>
  </si>
  <si>
    <t>4311130 - Jari - RS</t>
  </si>
  <si>
    <t>4311155 - Jóia - RS</t>
  </si>
  <si>
    <t>4311205 - Júlio de Castilhos - RS</t>
  </si>
  <si>
    <t>4311239 - Lagoa Bonita do Sul - RS</t>
  </si>
  <si>
    <t>4311254 - Lagoão - RS</t>
  </si>
  <si>
    <t>4311270 - Lagoa dos Três Cantos - RS</t>
  </si>
  <si>
    <t>4311304 - Lagoa Vermelha - RS</t>
  </si>
  <si>
    <t>4311403 - Lajeado - RS</t>
  </si>
  <si>
    <t>4311429 - Lajeado do Bugre - RS</t>
  </si>
  <si>
    <t>4311502 - Lavras do Sul - RS</t>
  </si>
  <si>
    <t>4311601 - Liberato Salzano - RS</t>
  </si>
  <si>
    <t>4311627 - Lindolfo Collor - RS</t>
  </si>
  <si>
    <t>4311643 - Linha Nova - RS</t>
  </si>
  <si>
    <t>4311700 - Machadinho - RS</t>
  </si>
  <si>
    <t>4311718 - Maçambara - RS</t>
  </si>
  <si>
    <t>4311734 - Mampituba - RS</t>
  </si>
  <si>
    <t>4311759 - Manoel Viana - RS</t>
  </si>
  <si>
    <t>4311775 - Maquiné - RS</t>
  </si>
  <si>
    <t>4311791 - Maratá - RS</t>
  </si>
  <si>
    <t>4311809 - Marau - RS</t>
  </si>
  <si>
    <t>4311908 - Marcelino Ramos - RS</t>
  </si>
  <si>
    <t>4311981 - Mariana Pimentel - RS</t>
  </si>
  <si>
    <t>4312005 - Mariano Moro - RS</t>
  </si>
  <si>
    <t>4312054 - Marques de Souza - RS</t>
  </si>
  <si>
    <t>4312104 - Mata - RS</t>
  </si>
  <si>
    <t>4312138 - Mato Castelhano - RS</t>
  </si>
  <si>
    <t>4312153 - Mato Leitão - RS</t>
  </si>
  <si>
    <t>4312179 - Mato Queimado - RS</t>
  </si>
  <si>
    <t>4312203 - Maximiliano de Almeida - RS</t>
  </si>
  <si>
    <t>4312252 - Minas do Leão - RS</t>
  </si>
  <si>
    <t>4312302 - Miraguaí - RS</t>
  </si>
  <si>
    <t>4312351 - Montauri - RS</t>
  </si>
  <si>
    <t>4312377 - Monte Alegre dos Campos - RS</t>
  </si>
  <si>
    <t>4312385 - Monte Belo do Sul - RS</t>
  </si>
  <si>
    <t>4312401 - Montenegro - RS</t>
  </si>
  <si>
    <t>4312427 - Mormaço - RS</t>
  </si>
  <si>
    <t>4312443 - Morrinhos do Sul - RS</t>
  </si>
  <si>
    <t>4312450 - Morro Redondo - RS</t>
  </si>
  <si>
    <t>4312476 - Morro Reuter - RS</t>
  </si>
  <si>
    <t>4312500 - Mostardas - RS</t>
  </si>
  <si>
    <t>4312609 - Muçum - RS</t>
  </si>
  <si>
    <t>4312617 - Muitos Capões - RS</t>
  </si>
  <si>
    <t>4312625 - Muliterno - RS</t>
  </si>
  <si>
    <t>4312658 - Não-Me-Toque - RS</t>
  </si>
  <si>
    <t>4312674 - Nicolau Vergueiro - RS</t>
  </si>
  <si>
    <t>4312708 - Nonoai - RS</t>
  </si>
  <si>
    <t>4312757 - Nova Alvorada - RS</t>
  </si>
  <si>
    <t>4312807 - Nova Araçá - RS</t>
  </si>
  <si>
    <t>4312906 - Nova Bassano - RS</t>
  </si>
  <si>
    <t>4312955 - Nova Boa Vista - RS</t>
  </si>
  <si>
    <t>4313003 - Nova Bréscia - RS</t>
  </si>
  <si>
    <t>4313011 - Nova Candelária - RS</t>
  </si>
  <si>
    <t>4313037 - Nova Esperança do Sul - RS</t>
  </si>
  <si>
    <t>4313060 - Nova Hartz - RS</t>
  </si>
  <si>
    <t>4313086 - Nova Pádua - RS</t>
  </si>
  <si>
    <t>4313102 - Nova Palma - RS</t>
  </si>
  <si>
    <t>4313201 - Nova Petrópolis - RS</t>
  </si>
  <si>
    <t>4313300 - Nova Prata - RS</t>
  </si>
  <si>
    <t>4313334 - Nova Ramada - RS</t>
  </si>
  <si>
    <t>4313359 - Nova Roma do Sul - RS</t>
  </si>
  <si>
    <t>4313375 - Nova Santa Rita - RS</t>
  </si>
  <si>
    <t>4313391 - Novo Cabrais - RS</t>
  </si>
  <si>
    <t>4313409 - Novo Hamburgo - RS</t>
  </si>
  <si>
    <t>4313425 - Novo Machado - RS</t>
  </si>
  <si>
    <t>4313441 - Novo Tiradentes - RS</t>
  </si>
  <si>
    <t>4313466 - Novo Xingu - RS</t>
  </si>
  <si>
    <t>4313490 - Novo Barreiro - RS</t>
  </si>
  <si>
    <t>4313508 - Osório - RS</t>
  </si>
  <si>
    <t>4313607 - Paim Filho - RS</t>
  </si>
  <si>
    <t>4313656 - Palmares do Sul - RS</t>
  </si>
  <si>
    <t>4313706 - Palmeira das Missões - RS</t>
  </si>
  <si>
    <t>4313805 - Palmitinho - RS</t>
  </si>
  <si>
    <t>4313904 - Panambi - RS</t>
  </si>
  <si>
    <t>4313953 - Pantano Grande - RS</t>
  </si>
  <si>
    <t>4314001 - Paraí - RS</t>
  </si>
  <si>
    <t>4314027 - Paraíso do Sul - RS</t>
  </si>
  <si>
    <t>4314035 - Pareci Novo - RS</t>
  </si>
  <si>
    <t>4314050 - Parobé - RS</t>
  </si>
  <si>
    <t>4314068 - Passa Sete - RS</t>
  </si>
  <si>
    <t>4314076 - Passo do Sobrado - RS</t>
  </si>
  <si>
    <t>4314100 - Passo Fundo - RS</t>
  </si>
  <si>
    <t>4314134 - Paulo Bento - RS</t>
  </si>
  <si>
    <t>4314159 - Paverama - RS</t>
  </si>
  <si>
    <t>4314175 - Pedras Altas - RS</t>
  </si>
  <si>
    <t>4314209 - Pedro Osório - RS</t>
  </si>
  <si>
    <t>4314308 - Pejuçara - RS</t>
  </si>
  <si>
    <t>4314407 - Pelotas - RS</t>
  </si>
  <si>
    <t>4314423 - Picada Café - RS</t>
  </si>
  <si>
    <t>4314456 - Pinhal - RS</t>
  </si>
  <si>
    <t>4314464 - Pinhal da Serra - RS</t>
  </si>
  <si>
    <t>4314472 - Pinhal Grande - RS</t>
  </si>
  <si>
    <t>4314498 - Pinheirinho do Vale - RS</t>
  </si>
  <si>
    <t>4314506 - Pinheiro Machado - RS</t>
  </si>
  <si>
    <t>4314555 - Pirapó - RS</t>
  </si>
  <si>
    <t>4314605 - Piratini - RS</t>
  </si>
  <si>
    <t>4314704 - Planalto - RS</t>
  </si>
  <si>
    <t>4314753 - Poço das Antas - RS</t>
  </si>
  <si>
    <t>4314779 - Pontão - RS</t>
  </si>
  <si>
    <t>4314787 - Ponte Preta - RS</t>
  </si>
  <si>
    <t>4314803 - Portão - RS</t>
  </si>
  <si>
    <t>4314902 - Porto Alegre - RS</t>
  </si>
  <si>
    <t>4315008 - Porto Lucena - RS</t>
  </si>
  <si>
    <t>4315057 - Porto Mauá - RS</t>
  </si>
  <si>
    <t>4315073 - Porto Vera Cruz - RS</t>
  </si>
  <si>
    <t>4315107 - Porto Xavier - RS</t>
  </si>
  <si>
    <t>4315131 - Pouso Novo - RS</t>
  </si>
  <si>
    <t>4315149 - Presidente Lucena - RS</t>
  </si>
  <si>
    <t>4315156 - Progresso - RS</t>
  </si>
  <si>
    <t>4315172 - Protásio Alves - RS</t>
  </si>
  <si>
    <t>4315206 - Putinga - RS</t>
  </si>
  <si>
    <t>4315305 - Quaraí - RS</t>
  </si>
  <si>
    <t>4315313 - Quatro Irmãos - RS</t>
  </si>
  <si>
    <t>4315321 - Quevedos - RS</t>
  </si>
  <si>
    <t>4315354 - Quinze de Novembro - RS</t>
  </si>
  <si>
    <t>4315404 - Redentora - RS</t>
  </si>
  <si>
    <t>4315453 - Relvado - RS</t>
  </si>
  <si>
    <t>4315503 - Restinga Seca - RS</t>
  </si>
  <si>
    <t>4315552 - Rio dos Índios - RS</t>
  </si>
  <si>
    <t>4315602 - Rio Grande - RS</t>
  </si>
  <si>
    <t>4315701 - Rio Pardo - RS</t>
  </si>
  <si>
    <t>4315750 - Riozinho - RS</t>
  </si>
  <si>
    <t>4315800 - Roca Sales - RS</t>
  </si>
  <si>
    <t>4315909 - Rodeio Bonito - RS</t>
  </si>
  <si>
    <t>4315958 - Rolador - RS</t>
  </si>
  <si>
    <t>4316006 - Rolante - RS</t>
  </si>
  <si>
    <t>4316105 - Ronda Alta - RS</t>
  </si>
  <si>
    <t>4316204 - Rondinha - RS</t>
  </si>
  <si>
    <t>4316303 - Roque Gonzales - RS</t>
  </si>
  <si>
    <t>4316402 - Rosário do Sul - RS</t>
  </si>
  <si>
    <t>4316428 - Sagrada Família - RS</t>
  </si>
  <si>
    <t>4316436 - Saldanha Marinho - RS</t>
  </si>
  <si>
    <t>4316451 - Salto do Jacuí - RS</t>
  </si>
  <si>
    <t>4316477 - Salvador das Missões - RS</t>
  </si>
  <si>
    <t>4316501 - Salvador do Sul - RS</t>
  </si>
  <si>
    <t>4316600 - Sananduva - RS</t>
  </si>
  <si>
    <t>4316709 - Santa Bárbara do Sul - RS</t>
  </si>
  <si>
    <t>4316733 - Santa Cecília do Sul - RS</t>
  </si>
  <si>
    <t>4316758 - Santa Clara do Sul - RS</t>
  </si>
  <si>
    <t>4316808 - Santa Cruz do Sul - RS</t>
  </si>
  <si>
    <t>4316907 - Santa Maria - RS</t>
  </si>
  <si>
    <t>4316956 - Santa Maria do Herval - RS</t>
  </si>
  <si>
    <t>4316972 - Santa Margarida do Sul - RS</t>
  </si>
  <si>
    <t>4317004 - Santana da Boa Vista - RS</t>
  </si>
  <si>
    <t>4317103 - Santana do Livramento - RS</t>
  </si>
  <si>
    <t>4317202 - Santa Rosa - RS</t>
  </si>
  <si>
    <t>4317251 - Santa Tereza - RS</t>
  </si>
  <si>
    <t>4317301 - Santa Vitória do Palmar - RS</t>
  </si>
  <si>
    <t>4317400 - Santiago - RS</t>
  </si>
  <si>
    <t>4317509 - Santo Ângelo - RS</t>
  </si>
  <si>
    <t>4317558 - Santo Antônio do Palma - RS</t>
  </si>
  <si>
    <t>4317608 - Santo Antônio da Patrulha - RS</t>
  </si>
  <si>
    <t>4317707 - Santo Antônio das Missões - RS</t>
  </si>
  <si>
    <t>4317756 - Santo Antônio do Planalto - RS</t>
  </si>
  <si>
    <t>4317806 - Santo Augusto - RS</t>
  </si>
  <si>
    <t>4317905 - Santo Cristo - RS</t>
  </si>
  <si>
    <t>4317954 - Santo Expedito do Sul - RS</t>
  </si>
  <si>
    <t>4318002 - São Borja - RS</t>
  </si>
  <si>
    <t>4318051 - São Domingos do Sul - RS</t>
  </si>
  <si>
    <t>4318101 - São Francisco de Assis - RS</t>
  </si>
  <si>
    <t>4318200 - São Francisco de Paula - RS</t>
  </si>
  <si>
    <t>4318309 - São Gabriel - RS</t>
  </si>
  <si>
    <t>4318408 - São Jerônimo - RS</t>
  </si>
  <si>
    <t>4318424 - São João da Urtiga - RS</t>
  </si>
  <si>
    <t>4318432 - São João do Polêsine - RS</t>
  </si>
  <si>
    <t>4318440 - São Jorge - RS</t>
  </si>
  <si>
    <t>4318457 - São José das Missões - RS</t>
  </si>
  <si>
    <t>4318465 - São José do Herval - RS</t>
  </si>
  <si>
    <t>4318481 - São José do Hortêncio - RS</t>
  </si>
  <si>
    <t>4318499 - São José do Inhacorá - RS</t>
  </si>
  <si>
    <t>4318507 - São José do Norte - RS</t>
  </si>
  <si>
    <t>4318606 - São José do Ouro - RS</t>
  </si>
  <si>
    <t>4318614 - São José do Sul - RS</t>
  </si>
  <si>
    <t>4318622 - São José dos Ausentes - RS</t>
  </si>
  <si>
    <t>4318705 - São Leopoldo - RS</t>
  </si>
  <si>
    <t>4318804 - São Lourenço do Sul - RS</t>
  </si>
  <si>
    <t>4318903 - São Luiz Gonzaga - RS</t>
  </si>
  <si>
    <t>4319000 - São Marcos - RS</t>
  </si>
  <si>
    <t>4319109 - São Martinho - RS</t>
  </si>
  <si>
    <t>4319125 - São Martinho da Serra - RS</t>
  </si>
  <si>
    <t>4319158 - São Miguel das Missões - RS</t>
  </si>
  <si>
    <t>4319208 - São Nicolau - RS</t>
  </si>
  <si>
    <t>4319307 - São Paulo das Missões - RS</t>
  </si>
  <si>
    <t>4319356 - São Pedro da Serra - RS</t>
  </si>
  <si>
    <t>4319364 - São Pedro das Missões - RS</t>
  </si>
  <si>
    <t>4319372 - São Pedro do Butiá - RS</t>
  </si>
  <si>
    <t>4319406 - São Pedro do Sul - RS</t>
  </si>
  <si>
    <t>4319505 - São Sebastião do Caí - RS</t>
  </si>
  <si>
    <t>4319604 - São Sepé - RS</t>
  </si>
  <si>
    <t>4319703 - São Valentim - RS</t>
  </si>
  <si>
    <t>4319711 - São Valentim do Sul - RS</t>
  </si>
  <si>
    <t>4319737 - São Valério do Sul - RS</t>
  </si>
  <si>
    <t>4319752 - São Vendelino - RS</t>
  </si>
  <si>
    <t>4319802 - São Vicente do Sul - RS</t>
  </si>
  <si>
    <t>4319901 - Sapiranga - RS</t>
  </si>
  <si>
    <t>4320008 - Sapucaia do Sul - RS</t>
  </si>
  <si>
    <t>4320107 - Sarandi - RS</t>
  </si>
  <si>
    <t>4320206 - Seberi - RS</t>
  </si>
  <si>
    <t>4320230 - Sede Nova - RS</t>
  </si>
  <si>
    <t>4320263 - Segredo - RS</t>
  </si>
  <si>
    <t>4320305 - Selbach - RS</t>
  </si>
  <si>
    <t>4320321 - Senador Salgado Filho - RS</t>
  </si>
  <si>
    <t>4320354 - Sentinela do Sul - RS</t>
  </si>
  <si>
    <t>4320404 - Serafina Corrêa - RS</t>
  </si>
  <si>
    <t>4320453 - Sério - RS</t>
  </si>
  <si>
    <t>4320503 - Sertão - RS</t>
  </si>
  <si>
    <t>4320552 - Sertão Santana - RS</t>
  </si>
  <si>
    <t>4320578 - Sete de Setembro - RS</t>
  </si>
  <si>
    <t>4320602 - Severiano de Almeida - RS</t>
  </si>
  <si>
    <t>4320651 - Silveira Martins - RS</t>
  </si>
  <si>
    <t>4320677 - Sinimbu - RS</t>
  </si>
  <si>
    <t>4320701 - Sobradinho - RS</t>
  </si>
  <si>
    <t>4320800 - Soledade - RS</t>
  </si>
  <si>
    <t>4320859 - Tabaí - RS</t>
  </si>
  <si>
    <t>4320909 - Tapejara - RS</t>
  </si>
  <si>
    <t>4321006 - Tapera - RS</t>
  </si>
  <si>
    <t>4321105 - Tapes - RS</t>
  </si>
  <si>
    <t>4321204 - Taquara - RS</t>
  </si>
  <si>
    <t>4321303 - Taquari - RS</t>
  </si>
  <si>
    <t>4321329 - Taquaruçu do Sul - RS</t>
  </si>
  <si>
    <t>4321352 - Tavares - RS</t>
  </si>
  <si>
    <t>4321402 - Tenente Portela - RS</t>
  </si>
  <si>
    <t>4321436 - Terra de Areia - RS</t>
  </si>
  <si>
    <t>4321451 - Teutônia - RS</t>
  </si>
  <si>
    <t>4321469 - Tio Hugo - RS</t>
  </si>
  <si>
    <t>4321477 - Tiradentes do Sul - RS</t>
  </si>
  <si>
    <t>4321493 - Toropi - RS</t>
  </si>
  <si>
    <t>4321501 - Torres - RS</t>
  </si>
  <si>
    <t>4321600 - Tramandaí - RS</t>
  </si>
  <si>
    <t>4321626 - Travesseiro - RS</t>
  </si>
  <si>
    <t>4321634 - Três Arroios - RS</t>
  </si>
  <si>
    <t>4321667 - Três Cachoeiras - RS</t>
  </si>
  <si>
    <t>4321709 - Três Coroas - RS</t>
  </si>
  <si>
    <t>4321808 - Três de Maio - RS</t>
  </si>
  <si>
    <t>4321832 - Três Forquilhas - RS</t>
  </si>
  <si>
    <t>4321857 - Três Palmeiras - RS</t>
  </si>
  <si>
    <t>4321907 - Três Passos - RS</t>
  </si>
  <si>
    <t>4321956 - Trindade do Sul - RS</t>
  </si>
  <si>
    <t>4322004 - Triunfo - RS</t>
  </si>
  <si>
    <t>4322103 - Tucunduva - RS</t>
  </si>
  <si>
    <t>4322152 - Tunas - RS</t>
  </si>
  <si>
    <t>4322186 - Tupanci do Sul - RS</t>
  </si>
  <si>
    <t>4322202 - Tupanciretã - RS</t>
  </si>
  <si>
    <t>4322251 - Tupandi - RS</t>
  </si>
  <si>
    <t>4322301 - Tuparendi - RS</t>
  </si>
  <si>
    <t>4322327 - Turuçu - RS</t>
  </si>
  <si>
    <t>4322343 - Ubiretama - RS</t>
  </si>
  <si>
    <t>4322350 - União da Serra - RS</t>
  </si>
  <si>
    <t>4322376 - Unistalda - RS</t>
  </si>
  <si>
    <t>4322400 - Uruguaiana - RS</t>
  </si>
  <si>
    <t>4322509 - Vacaria - RS</t>
  </si>
  <si>
    <t>4322525 - Vale Verde - RS</t>
  </si>
  <si>
    <t>4322533 - Vale do Sol - RS</t>
  </si>
  <si>
    <t>4322541 - Vale Real - RS</t>
  </si>
  <si>
    <t>4322558 - Vanini - RS</t>
  </si>
  <si>
    <t>4322608 - Venâncio Aires - RS</t>
  </si>
  <si>
    <t>4322707 - Vera Cruz - RS</t>
  </si>
  <si>
    <t>4322806 - Veranópolis - RS</t>
  </si>
  <si>
    <t>4322855 - Vespasiano Correa - RS</t>
  </si>
  <si>
    <t>4322905 - Viadutos - RS</t>
  </si>
  <si>
    <t>4323002 - Viamão - RS</t>
  </si>
  <si>
    <t>4323101 - Vicente Dutra - RS</t>
  </si>
  <si>
    <t>4323200 - Victor Graeff - RS</t>
  </si>
  <si>
    <t>4323309 - Vila Flores - RS</t>
  </si>
  <si>
    <t>4323358 - Vila Lângaro - RS</t>
  </si>
  <si>
    <t>4323408 - Vila Maria - RS</t>
  </si>
  <si>
    <t>4323457 - Vila Nova do Sul - RS</t>
  </si>
  <si>
    <t>4323507 - Vista Alegre - RS</t>
  </si>
  <si>
    <t>4323606 - Vista Alegre do Prata - RS</t>
  </si>
  <si>
    <t>4323705 - Vista Gaúcha - RS</t>
  </si>
  <si>
    <t>4323754 - Vitória das Missões - RS</t>
  </si>
  <si>
    <t>4323770 - Westfalia - RS</t>
  </si>
  <si>
    <t>4323804 - Xangri-lá - RS</t>
  </si>
  <si>
    <t>5000203 - Água Clara - MS</t>
  </si>
  <si>
    <t>5000252 - Alcinópolis - MS</t>
  </si>
  <si>
    <t>5000609 - Amambaí - MS</t>
  </si>
  <si>
    <t>5000708 - Anastácio - MS</t>
  </si>
  <si>
    <t>5000807 - Anaurilândia - MS</t>
  </si>
  <si>
    <t>5000856 - Angélica - MS</t>
  </si>
  <si>
    <t>5000906 - Antônio João - MS</t>
  </si>
  <si>
    <t>5001003 - Aparecida do Taboado - MS</t>
  </si>
  <si>
    <t>5001102 - Aquidauana - MS</t>
  </si>
  <si>
    <t>5001243 - Aral Moreira - MS</t>
  </si>
  <si>
    <t>5001508 - Bandeirantes - MS</t>
  </si>
  <si>
    <t>5001904 - Bataguassu - MS</t>
  </si>
  <si>
    <t>5002001 - Batayporã - MS</t>
  </si>
  <si>
    <t>5002100 - Bela Vista - MS</t>
  </si>
  <si>
    <t>5002159 - Bodoquena - MS</t>
  </si>
  <si>
    <t>5002209 - Bonito - MS</t>
  </si>
  <si>
    <t>5002308 - Brasilândia - MS</t>
  </si>
  <si>
    <t>5002407 - Caarapó - MS</t>
  </si>
  <si>
    <t>5002605 - Camapuã - MS</t>
  </si>
  <si>
    <t>5002704 - Campo Grande - MS</t>
  </si>
  <si>
    <t>5002803 - Caracol - MS</t>
  </si>
  <si>
    <t>5002902 - Cassilândia - MS</t>
  </si>
  <si>
    <t>5002951 - Chapadão do Sul - MS</t>
  </si>
  <si>
    <t>5003108 - Corguinho - MS</t>
  </si>
  <si>
    <t>3168507 - Teixeiras - MG</t>
  </si>
  <si>
    <t>3168606 - Teófilo Otoni - MG</t>
  </si>
  <si>
    <t>3168705 - Timóteo - MG</t>
  </si>
  <si>
    <t>3168804 - Tiradentes - MG</t>
  </si>
  <si>
    <t>3168903 - Tiros - MG</t>
  </si>
  <si>
    <t>3169000 - Tocantins - MG</t>
  </si>
  <si>
    <t>3169059 - Tocos do Moji - MG</t>
  </si>
  <si>
    <t>3169109 - Toledo - MG</t>
  </si>
  <si>
    <t>3169208 - Tombos - MG</t>
  </si>
  <si>
    <t>3169307 - Três Corações - MG</t>
  </si>
  <si>
    <t>3169356 - Três Marias - MG</t>
  </si>
  <si>
    <t>3169406 - Três Pontas - MG</t>
  </si>
  <si>
    <t>3169505 - Tumiritinga - MG</t>
  </si>
  <si>
    <t>3169604 - Tupaciguara - MG</t>
  </si>
  <si>
    <t>3169703 - Turmalina - MG</t>
  </si>
  <si>
    <t>3169802 - Turvolândia - MG</t>
  </si>
  <si>
    <t>3169901 - Ubá - MG</t>
  </si>
  <si>
    <t>3170008 - Ubaí - MG</t>
  </si>
  <si>
    <t>3170057 - Ubaporanga - MG</t>
  </si>
  <si>
    <t>3170107 - Uberaba - MG</t>
  </si>
  <si>
    <t>3170206 - Uberlândia - MG</t>
  </si>
  <si>
    <t>3170305 - Umburatiba - MG</t>
  </si>
  <si>
    <t>3170404 - Unaí - MG</t>
  </si>
  <si>
    <t>3170438 - União de Minas - MG</t>
  </si>
  <si>
    <t>3170479 - Uruana de Minas - MG</t>
  </si>
  <si>
    <t>3170503 - Urucânia - MG</t>
  </si>
  <si>
    <t>3170529 - Urucuia - MG</t>
  </si>
  <si>
    <t>3170578 - Vargem Alegre - MG</t>
  </si>
  <si>
    <t>3170602 - Vargem Bonita - MG</t>
  </si>
  <si>
    <t>3170651 - Vargem Grande do Rio Pardo - MG</t>
  </si>
  <si>
    <t>3170701 - Varginha - MG</t>
  </si>
  <si>
    <t>3170750 - Varjão de Minas - MG</t>
  </si>
  <si>
    <t>3170800 - Várzea da Palma - MG</t>
  </si>
  <si>
    <t>3170909 - Varzelândia - MG</t>
  </si>
  <si>
    <t>3171006 - Vazante - MG</t>
  </si>
  <si>
    <t>3171030 - Verdelândia - MG</t>
  </si>
  <si>
    <t>3171071 - Veredinha - MG</t>
  </si>
  <si>
    <t>3171105 - Veríssimo - MG</t>
  </si>
  <si>
    <t>3171154 - Vermelho Novo - MG</t>
  </si>
  <si>
    <t>3171204 - Vespasiano - MG</t>
  </si>
  <si>
    <t>3171303 - Viçosa - MG</t>
  </si>
  <si>
    <t>3171402 - Vieiras - MG</t>
  </si>
  <si>
    <t>3171501 - Mathias Lobato - MG</t>
  </si>
  <si>
    <t>3171600 - Virgem da Lapa - MG</t>
  </si>
  <si>
    <t>3171709 - Virgínia - MG</t>
  </si>
  <si>
    <t>3171808 - Virginópolis - MG</t>
  </si>
  <si>
    <t>3171907 - Virgolândia - MG</t>
  </si>
  <si>
    <t>3172004 - Visconde do Rio Branco - MG</t>
  </si>
  <si>
    <t>3172103 - Volta Grande - MG</t>
  </si>
  <si>
    <t>3172202 - Wenceslau Braz - MG</t>
  </si>
  <si>
    <t>3200102 - Afonso Cláudio - ES</t>
  </si>
  <si>
    <t>3200136 - Águia Branca - ES</t>
  </si>
  <si>
    <t>3200169 - Água Doce do Norte - ES</t>
  </si>
  <si>
    <t>3200201 - Alegre - ES</t>
  </si>
  <si>
    <t>3200300 - Alfredo Chaves - ES</t>
  </si>
  <si>
    <t>3200359 - Alto Rio Novo - ES</t>
  </si>
  <si>
    <t>3200409 - Anchieta - ES</t>
  </si>
  <si>
    <t>3200508 - Apiacá - ES</t>
  </si>
  <si>
    <t>3200607 - Aracruz - ES</t>
  </si>
  <si>
    <t>3200706 - Atilio Vivacqua - ES</t>
  </si>
  <si>
    <t>3200805 - Baixo Guandu - ES</t>
  </si>
  <si>
    <t>3200904 - Barra de São Francisco - ES</t>
  </si>
  <si>
    <t>3201001 - Boa Esperança - ES</t>
  </si>
  <si>
    <t>3201100 - Bom Jesus do Norte - ES</t>
  </si>
  <si>
    <t>3201159 - Brejetuba - ES</t>
  </si>
  <si>
    <t>3201209 - Cachoeiro de Itapemirim - ES</t>
  </si>
  <si>
    <t>3201308 - Cariacica - ES</t>
  </si>
  <si>
    <t>3201407 - Castelo - ES</t>
  </si>
  <si>
    <t>3201506 - Colatina - ES</t>
  </si>
  <si>
    <t>3201605 - Conceição da Barra - ES</t>
  </si>
  <si>
    <t>3201704 - Conceição do Castelo - ES</t>
  </si>
  <si>
    <t>3201803 - Divino de São Lourenço - ES</t>
  </si>
  <si>
    <t>3201902 - Domingos Martins - ES</t>
  </si>
  <si>
    <t>3202009 - Dores do Rio Preto - ES</t>
  </si>
  <si>
    <t>3202108 - Ecoporanga - ES</t>
  </si>
  <si>
    <t>3202207 - Fundão - ES</t>
  </si>
  <si>
    <t>3202256 - Governador Lindenberg - ES</t>
  </si>
  <si>
    <t>3202306 - Guaçuí - ES</t>
  </si>
  <si>
    <t>3202405 - Guarapari - ES</t>
  </si>
  <si>
    <t>3202454 - Ibatiba - ES</t>
  </si>
  <si>
    <t>3202504 - Ibiraçu - ES</t>
  </si>
  <si>
    <t>3202553 - Ibitirama - ES</t>
  </si>
  <si>
    <t>3202603 - Iconha - ES</t>
  </si>
  <si>
    <t>3202652 - Irupi - ES</t>
  </si>
  <si>
    <t>3202702 - Itaguaçu - ES</t>
  </si>
  <si>
    <t>3202801 - Itapemirim - ES</t>
  </si>
  <si>
    <t>3202900 - Itarana - ES</t>
  </si>
  <si>
    <t>3203007 - Iúna - ES</t>
  </si>
  <si>
    <t>3203056 - Jaguaré - ES</t>
  </si>
  <si>
    <t>3203106 - Jerônimo Monteiro - ES</t>
  </si>
  <si>
    <t>3203130 - João Neiva - ES</t>
  </si>
  <si>
    <t>3203163 - Laranja da Terra - ES</t>
  </si>
  <si>
    <t>3203205 - Linhares - ES</t>
  </si>
  <si>
    <t>3203304 - Mantenópolis - ES</t>
  </si>
  <si>
    <t>3203320 - Marataízes - ES</t>
  </si>
  <si>
    <t>3203346 - Marechal Floriano - ES</t>
  </si>
  <si>
    <t>3203353 - Marilândia - ES</t>
  </si>
  <si>
    <t>3203403 - Mimoso do Sul - ES</t>
  </si>
  <si>
    <t>3203502 - Montanha - ES</t>
  </si>
  <si>
    <t>3203601 - Mucurici - ES</t>
  </si>
  <si>
    <t>3203700 - Muniz Freire - ES</t>
  </si>
  <si>
    <t>3203809 - Muqui - ES</t>
  </si>
  <si>
    <t>3203908 - Nova Venécia - ES</t>
  </si>
  <si>
    <t>3204005 - Pancas - ES</t>
  </si>
  <si>
    <t>3204054 - Pedro Canário - ES</t>
  </si>
  <si>
    <t>3204104 - Pinheiros - ES</t>
  </si>
  <si>
    <t>3204203 - Piúma - ES</t>
  </si>
  <si>
    <t>3204252 - Ponto Belo - ES</t>
  </si>
  <si>
    <t>3204302 - Presidente Kennedy - ES</t>
  </si>
  <si>
    <t>3204351 - Rio Bananal - ES</t>
  </si>
  <si>
    <t>3204401 - Rio Novo do Sul - ES</t>
  </si>
  <si>
    <t>3204500 - Santa Leopoldina - ES</t>
  </si>
  <si>
    <t>3204559 - Santa Maria de Jetibá - ES</t>
  </si>
  <si>
    <t>3204609 - Santa Teresa - ES</t>
  </si>
  <si>
    <t>3204658 - São Domingos do Norte - ES</t>
  </si>
  <si>
    <t>3204708 - São Gabriel da Palha - ES</t>
  </si>
  <si>
    <t>3204807 - São José do Calçado - ES</t>
  </si>
  <si>
    <t>3204906 - São Mateus - ES</t>
  </si>
  <si>
    <t>3204955 - São Roque do Canaã - ES</t>
  </si>
  <si>
    <t>3205002 - Serra - ES</t>
  </si>
  <si>
    <t>3205010 - Sooretama - ES</t>
  </si>
  <si>
    <t>3205036 - Vargem Alta - ES</t>
  </si>
  <si>
    <t>3205069 - Venda Nova do Imigrante - ES</t>
  </si>
  <si>
    <t>3205101 - Viana - ES</t>
  </si>
  <si>
    <t>3205150 - Vila Pavão - ES</t>
  </si>
  <si>
    <t>3205176 - Vila Valério - ES</t>
  </si>
  <si>
    <t>3205200 - Vila Velha - ES</t>
  </si>
  <si>
    <t>3300100 - Angra dos Reis - RJ</t>
  </si>
  <si>
    <t>3300159 - Aperibé - RJ</t>
  </si>
  <si>
    <t>3300209 - Araruama - RJ</t>
  </si>
  <si>
    <t>3300225 - Areal - RJ</t>
  </si>
  <si>
    <t>3300233 - Armação dos Búzios - RJ</t>
  </si>
  <si>
    <t>3300308 - Barra do Piraí - RJ</t>
  </si>
  <si>
    <t>3300407 - Barra Mansa - RJ</t>
  </si>
  <si>
    <t>3300456 - Belford Roxo - RJ</t>
  </si>
  <si>
    <t>3300506 - Bom Jardim - RJ</t>
  </si>
  <si>
    <t>3300605 - Bom Jesus do Itabapoana - RJ</t>
  </si>
  <si>
    <t>3300704 - Cabo Frio - RJ</t>
  </si>
  <si>
    <t>3300803 - Cachoeiras de Macacu - RJ</t>
  </si>
  <si>
    <t>3300902 - Cambuci - RJ</t>
  </si>
  <si>
    <t>3300936 - Carapebus - RJ</t>
  </si>
  <si>
    <t>3300951 - Comendador Levy Gasparian - RJ</t>
  </si>
  <si>
    <t>3301009 - Campos dos Goytacazes - RJ</t>
  </si>
  <si>
    <t>3301108 - Cantagalo - RJ</t>
  </si>
  <si>
    <t>3301157 - Cardoso Moreira - RJ</t>
  </si>
  <si>
    <t>3301207 - Carmo - RJ</t>
  </si>
  <si>
    <t>3301306 - Casimiro de Abreu - RJ</t>
  </si>
  <si>
    <t>3301405 - Conceição de Macabu - RJ</t>
  </si>
  <si>
    <t>3301504 - Cordeiro - RJ</t>
  </si>
  <si>
    <t>3301603 - Duas Barras - RJ</t>
  </si>
  <si>
    <t>3301702 - Duque de Caxias - RJ</t>
  </si>
  <si>
    <t>3301801 - Engenheiro Paulo de Frontin - RJ</t>
  </si>
  <si>
    <t>3301850 - Guapimirim - RJ</t>
  </si>
  <si>
    <t>3301876 - Iguaba Grande - RJ</t>
  </si>
  <si>
    <t>3301900 - Itaboraí - RJ</t>
  </si>
  <si>
    <t>3302007 - Itaguaí - RJ</t>
  </si>
  <si>
    <t>3302056 - Italva - RJ</t>
  </si>
  <si>
    <t>3302106 - Itaocara - RJ</t>
  </si>
  <si>
    <t>3302205 - Itaperuna - RJ</t>
  </si>
  <si>
    <t>3302254 - Itatiaia - RJ</t>
  </si>
  <si>
    <t>3302270 - Japeri - RJ</t>
  </si>
  <si>
    <t>3302304 - Laje do Muriaé - RJ</t>
  </si>
  <si>
    <t>3302403 - Macaé - RJ</t>
  </si>
  <si>
    <t>3302452 - Macuco - RJ</t>
  </si>
  <si>
    <t>3302502 - Magé - RJ</t>
  </si>
  <si>
    <t>3302601 - Mangaratiba - RJ</t>
  </si>
  <si>
    <t>3302700 - Maricá - RJ</t>
  </si>
  <si>
    <t>3302809 - Mendes - RJ</t>
  </si>
  <si>
    <t>3302858 - Mesquita - RJ</t>
  </si>
  <si>
    <t>3302908 - Miguel Pereira - RJ</t>
  </si>
  <si>
    <t>3303005 - Miracema - RJ</t>
  </si>
  <si>
    <t>3303104 - Natividade - RJ</t>
  </si>
  <si>
    <t>3303302 - Niterói - RJ</t>
  </si>
  <si>
    <t>3303401 - Nova Friburgo - RJ</t>
  </si>
  <si>
    <t>3303500 - Nova Iguaçu - RJ</t>
  </si>
  <si>
    <t>3303609 - Paracambi - RJ</t>
  </si>
  <si>
    <t>3303708 - Paraíba do Sul - RJ</t>
  </si>
  <si>
    <t>3303807 - Parati - RJ</t>
  </si>
  <si>
    <t>3303856 - Paty do Alferes - RJ</t>
  </si>
  <si>
    <t>3303906 - Petrópolis - RJ</t>
  </si>
  <si>
    <t>3303955 - Pinheiral - RJ</t>
  </si>
  <si>
    <t>3304003 - Piraí - RJ</t>
  </si>
  <si>
    <t>3304102 - Porciúncula - RJ</t>
  </si>
  <si>
    <t>3304110 - Porto Real - RJ</t>
  </si>
  <si>
    <t>3304128 - Quatis - RJ</t>
  </si>
  <si>
    <t>3304144 - Queimados - RJ</t>
  </si>
  <si>
    <t>3304151 - Quissamã - RJ</t>
  </si>
  <si>
    <t>3304201 - Resende - RJ</t>
  </si>
  <si>
    <t>3304300 - Rio Bonito - RJ</t>
  </si>
  <si>
    <t>3304409 - Rio Claro - RJ</t>
  </si>
  <si>
    <t>3304508 - Rio das Flores - RJ</t>
  </si>
  <si>
    <t>3304524 - Rio das Ostras - RJ</t>
  </si>
  <si>
    <t>3304557 - Rio de Janeiro - RJ</t>
  </si>
  <si>
    <t>3304607 - Santa Maria Madalena - RJ</t>
  </si>
  <si>
    <t>3304706 - Santo Antônio de Pádua - RJ</t>
  </si>
  <si>
    <t>3304755 - São Francisco de Itabapoana - RJ</t>
  </si>
  <si>
    <t>3304805 - São Fidélis - RJ</t>
  </si>
  <si>
    <t>3304904 - São Gonçalo - RJ</t>
  </si>
  <si>
    <t>3305000 - São João da Barra - RJ</t>
  </si>
  <si>
    <t>3305133 - São José de Ubá - RJ</t>
  </si>
  <si>
    <t>3305158 - São José do Vale do Rio Preto - RJ</t>
  </si>
  <si>
    <t>3305208 - São Pedro da Aldeia - RJ</t>
  </si>
  <si>
    <t>3305307 - São Sebastião do Alto - RJ</t>
  </si>
  <si>
    <t>3305406 - Sapucaia - RJ</t>
  </si>
  <si>
    <t>3305505 - Saquarema - RJ</t>
  </si>
  <si>
    <t>3305554 - Seropédica - RJ</t>
  </si>
  <si>
    <t>3305604 - Silva Jardim - RJ</t>
  </si>
  <si>
    <t>3305703 - Sumidouro - RJ</t>
  </si>
  <si>
    <t>3305752 - Tanguá - RJ</t>
  </si>
  <si>
    <t>3305802 - Teresópolis - RJ</t>
  </si>
  <si>
    <t>3305901 - Trajano de Morais - RJ</t>
  </si>
  <si>
    <t>3306008 - Três Rios - RJ</t>
  </si>
  <si>
    <t>3306107 - Valença - RJ</t>
  </si>
  <si>
    <t>3306156 - Varre-Sai - RJ</t>
  </si>
  <si>
    <t>3306206 - Vassouras - RJ</t>
  </si>
  <si>
    <t>3306305 - Volta Redonda - RJ</t>
  </si>
  <si>
    <t>3500105 - Adamantina - SP</t>
  </si>
  <si>
    <t>3500204 - Adolfo - SP</t>
  </si>
  <si>
    <t>3500303 - Aguaí - SP</t>
  </si>
  <si>
    <t>3500402 - Águas da Prata - SP</t>
  </si>
  <si>
    <t>3500501 - Águas de Lindóia - SP</t>
  </si>
  <si>
    <t>3500550 - Águas de Santa Bárbara - SP</t>
  </si>
  <si>
    <t>3500709 - Agudos - SP</t>
  </si>
  <si>
    <t>3500758 - Alambari - SP</t>
  </si>
  <si>
    <t>3500808 - Alfredo Marcondes - SP</t>
  </si>
  <si>
    <t>3500907 - Altair - SP</t>
  </si>
  <si>
    <t>3501004 - Altinópolis - SP</t>
  </si>
  <si>
    <t>3501103 - Alto Alegre - SP</t>
  </si>
  <si>
    <t>3501152 - Alumínio - SP</t>
  </si>
  <si>
    <t>3501202 - Álvares Florence - SP</t>
  </si>
  <si>
    <t>3501301 - Álvares Machado - SP</t>
  </si>
  <si>
    <t>3501400 - Álvaro de Carvalho - SP</t>
  </si>
  <si>
    <t>3501509 - Alvinlândia - SP</t>
  </si>
  <si>
    <t>3501608 - Americana - SP</t>
  </si>
  <si>
    <t>3501707 - Américo Brasiliense - SP</t>
  </si>
  <si>
    <t>3501806 - Américo de Campos - SP</t>
  </si>
  <si>
    <t>3501905 - Amparo - SP</t>
  </si>
  <si>
    <t>3502002 - Analândia - SP</t>
  </si>
  <si>
    <t>3502101 - Andradina - SP</t>
  </si>
  <si>
    <t>3502200 - Angatuba - SP</t>
  </si>
  <si>
    <t>3502309 - Anhembi - SP</t>
  </si>
  <si>
    <t>3502408 - Anhumas - SP</t>
  </si>
  <si>
    <t>3502507 - Aparecida - SP</t>
  </si>
  <si>
    <t>3502606 - Aparecida d'Oeste - SP</t>
  </si>
  <si>
    <t>3502705 - Apiaí - SP</t>
  </si>
  <si>
    <t>3502754 - Araçariguama - SP</t>
  </si>
  <si>
    <t>3502804 - Araçatuba - SP</t>
  </si>
  <si>
    <t>3502903 - Araçoiaba da Serra - SP</t>
  </si>
  <si>
    <t>3503000 - Aramina - SP</t>
  </si>
  <si>
    <t>3503109 - Arandu - SP</t>
  </si>
  <si>
    <t>3503158 - Arapeí - SP</t>
  </si>
  <si>
    <t>3503208 - Araraquara - SP</t>
  </si>
  <si>
    <t>3503307 - Araras - SP</t>
  </si>
  <si>
    <t>3503356 - Arco-Íris - SP</t>
  </si>
  <si>
    <t>3503406 - Arealva - SP</t>
  </si>
  <si>
    <t>3503505 - Areias - SP</t>
  </si>
  <si>
    <t>3503604 - Areiópolis - SP</t>
  </si>
  <si>
    <t>3503703 - Ariranha - SP</t>
  </si>
  <si>
    <t>3503802 - Artur Nogueira - SP</t>
  </si>
  <si>
    <t>3503901 - Arujá - SP</t>
  </si>
  <si>
    <t>3503950 - Aspásia - SP</t>
  </si>
  <si>
    <t>3504008 - Assis - SP</t>
  </si>
  <si>
    <t>3504107 - Atibaia - SP</t>
  </si>
  <si>
    <t>3504206 - Auriflama - SP</t>
  </si>
  <si>
    <t>3504305 - Avaí - SP</t>
  </si>
  <si>
    <t>3504404 - Avanhandava - SP</t>
  </si>
  <si>
    <t>3504503 - Avaré - SP</t>
  </si>
  <si>
    <t>3504602 - Bady Bassitt - SP</t>
  </si>
  <si>
    <t>3504701 - Balbinos - SP</t>
  </si>
  <si>
    <t>3504800 - Bálsamo - SP</t>
  </si>
  <si>
    <t>3504909 - Bananal - SP</t>
  </si>
  <si>
    <t>3505005 - Barão de Antonina - SP</t>
  </si>
  <si>
    <t>3505104 - Barbosa - SP</t>
  </si>
  <si>
    <t>3505203 - Bariri - SP</t>
  </si>
  <si>
    <t>3505302 - Barra Bonita - SP</t>
  </si>
  <si>
    <t>3505351 - Barra do Chapéu - SP</t>
  </si>
  <si>
    <t>3505401 - Barra do Turvo - SP</t>
  </si>
  <si>
    <t>3505500 - Barretos - SP</t>
  </si>
  <si>
    <t>3505609 - Barrinha - SP</t>
  </si>
  <si>
    <t>3505708 - Barueri - SP</t>
  </si>
  <si>
    <t>3505807 - Bastos - SP</t>
  </si>
  <si>
    <t>3505906 - Batatais - SP</t>
  </si>
  <si>
    <t>3506003 - Bauru - SP</t>
  </si>
  <si>
    <t>3506102 - Bebedouro - SP</t>
  </si>
  <si>
    <t>3506201 - Bento de Abreu - SP</t>
  </si>
  <si>
    <t>3506300 - Bernardino de Campos - SP</t>
  </si>
  <si>
    <t>3506409 - Bilac - SP</t>
  </si>
  <si>
    <t>3506508 - Birigui - SP</t>
  </si>
  <si>
    <t>3506607 - Biritiba-Mirim - SP</t>
  </si>
  <si>
    <t>3506706 - Boa Esperança do Sul - SP</t>
  </si>
  <si>
    <t>3506805 - Bocaina - SP</t>
  </si>
  <si>
    <t>3506904 - Bofete - SP</t>
  </si>
  <si>
    <t>3507001 - Boituva - SP</t>
  </si>
  <si>
    <t>3507100 - Bom Jesus dos Perdões - SP</t>
  </si>
  <si>
    <t>3507159 - Bom Sucesso de Itararé - SP</t>
  </si>
  <si>
    <t>3507209 - Borá - SP</t>
  </si>
  <si>
    <t>3507308 - Boracéia - SP</t>
  </si>
  <si>
    <t>3507407 - Borborema - SP</t>
  </si>
  <si>
    <t>3507456 - Borebi - SP</t>
  </si>
  <si>
    <t>3507506 - Botucatu - SP</t>
  </si>
  <si>
    <t>3507605 - Bragança Paulista - SP</t>
  </si>
  <si>
    <t>3507704 - Braúna - SP</t>
  </si>
  <si>
    <t>3507753 - Brejo Alegre - SP</t>
  </si>
  <si>
    <t>3507803 - Brodowski - SP</t>
  </si>
  <si>
    <t>3507902 - Brotas - SP</t>
  </si>
  <si>
    <t>3508009 - Buri - SP</t>
  </si>
  <si>
    <t>3508108 - Buritama - SP</t>
  </si>
  <si>
    <t>3508207 - Buritizal - SP</t>
  </si>
  <si>
    <t>3508306 - Cabrália Paulista - SP</t>
  </si>
  <si>
    <t>3508405 - Cabreúva - SP</t>
  </si>
  <si>
    <t>3508504 - Caçapava - SP</t>
  </si>
  <si>
    <t>3508603 - Cachoeira Paulista - SP</t>
  </si>
  <si>
    <t>3508702 - Caconde - SP</t>
  </si>
  <si>
    <t>3508801 - Cafelândia - SP</t>
  </si>
  <si>
    <t>3508900 - Caiabu - SP</t>
  </si>
  <si>
    <t>3509007 - Caieiras - SP</t>
  </si>
  <si>
    <t>3509106 - Caiuá - SP</t>
  </si>
  <si>
    <t>3509205 - Cajamar - SP</t>
  </si>
  <si>
    <t>3509254 - Cajati - SP</t>
  </si>
  <si>
    <t>3509304 - Cajobi - SP</t>
  </si>
  <si>
    <t>3509403 - Cajuru - SP</t>
  </si>
  <si>
    <t>3509452 - Campina do Monte Alegre - SP</t>
  </si>
  <si>
    <t>3509502 - Campinas - SP</t>
  </si>
  <si>
    <t>3509601 - Campo Limpo Paulista - SP</t>
  </si>
  <si>
    <t>3509700 - Campos do Jordão - SP</t>
  </si>
  <si>
    <t>3509809 - Campos Novos Paulista - SP</t>
  </si>
  <si>
    <t>3509908 - Cananéia - SP</t>
  </si>
  <si>
    <t>3509957 - Canas - SP</t>
  </si>
  <si>
    <t>3510005 - Cândido Mota - SP</t>
  </si>
  <si>
    <t>3510104 - Cândido Rodrigues - SP</t>
  </si>
  <si>
    <t>3510153 - Canitar - SP</t>
  </si>
  <si>
    <t>3510203 - Capão Bonito - SP</t>
  </si>
  <si>
    <t>3510302 - Capela do Alto - SP</t>
  </si>
  <si>
    <t>3510401 - Capivari - SP</t>
  </si>
  <si>
    <t>3510500 - Caraguatatuba - SP</t>
  </si>
  <si>
    <t>3510609 - Carapicuíba - SP</t>
  </si>
  <si>
    <t>3510708 - Cardoso - SP</t>
  </si>
  <si>
    <t>3510807 - Casa Branca - SP</t>
  </si>
  <si>
    <t>3510906 - Cássia dos Coqueiros - SP</t>
  </si>
  <si>
    <t>3511003 - Castilho - SP</t>
  </si>
  <si>
    <t>3511102 - Catanduva - SP</t>
  </si>
  <si>
    <t>3511201 - Catiguá - SP</t>
  </si>
  <si>
    <t>3511300 - Cedral - SP</t>
  </si>
  <si>
    <t>3511409 - Cerqueira César - SP</t>
  </si>
  <si>
    <t>3511508 - Cerquilho - SP</t>
  </si>
  <si>
    <t>3511607 - Cesário Lange - SP</t>
  </si>
  <si>
    <t>3511706 - Charqueada - SP</t>
  </si>
  <si>
    <t>3511904 - Clementina - SP</t>
  </si>
  <si>
    <t>3512001 - Colina - SP</t>
  </si>
  <si>
    <t>3512100 - Colômbia - SP</t>
  </si>
  <si>
    <t>3512209 - Conchal - SP</t>
  </si>
  <si>
    <t>3512308 - Conchas - SP</t>
  </si>
  <si>
    <t>3512407 - Cordeirópolis - SP</t>
  </si>
  <si>
    <t>3512506 - Coroados - SP</t>
  </si>
  <si>
    <t>3512605 - Coronel Macedo - SP</t>
  </si>
  <si>
    <t>3512704 - Corumbataí - SP</t>
  </si>
  <si>
    <t>3512803 - Cosmópolis - SP</t>
  </si>
  <si>
    <t>3512902 - Cosmorama - SP</t>
  </si>
  <si>
    <t>3513009 - Cotia - SP</t>
  </si>
  <si>
    <t>3513108 - Cravinhos - SP</t>
  </si>
  <si>
    <t>3513207 - Cristais Paulista - SP</t>
  </si>
  <si>
    <t>3513306 - Cruzália - SP</t>
  </si>
  <si>
    <t>3513405 - Cruzeiro - SP</t>
  </si>
  <si>
    <t>3513504 - Cubatão - SP</t>
  </si>
  <si>
    <t>3513603 - Cunha - SP</t>
  </si>
  <si>
    <t>3513702 - Descalvado - SP</t>
  </si>
  <si>
    <t>3513850 - Dirce Reis - SP</t>
  </si>
  <si>
    <t>3513900 - Divinolândia - SP</t>
  </si>
  <si>
    <t>3514007 - Dobrada - SP</t>
  </si>
  <si>
    <t>3514106 - Dois Córregos - SP</t>
  </si>
  <si>
    <t>3514205 - Dolcinópolis - SP</t>
  </si>
  <si>
    <t>3514304 - Dourado - SP</t>
  </si>
  <si>
    <t>3514403 - Dracena - SP</t>
  </si>
  <si>
    <t>3514502 - Duartina - SP</t>
  </si>
  <si>
    <t>3514601 - Dumont - SP</t>
  </si>
  <si>
    <t>3514700 - Echaporã - SP</t>
  </si>
  <si>
    <t>3514809 - Eldorado - SP</t>
  </si>
  <si>
    <t>3514908 - Elias Fausto - SP</t>
  </si>
  <si>
    <t>3514924 - Elisiário - SP</t>
  </si>
  <si>
    <t>3514957 - Embaúba - SP</t>
  </si>
  <si>
    <t>3515004 - Embu - SP</t>
  </si>
  <si>
    <t>3515103 - Embu-Guaçu - SP</t>
  </si>
  <si>
    <t>3515129 - Emilianópolis - SP</t>
  </si>
  <si>
    <t>3515152 - Engenheiro Coelho - SP</t>
  </si>
  <si>
    <t>3515186 - Espírito Santo do Pinhal - SP</t>
  </si>
  <si>
    <t>3515194 - Espírito Santo do Turvo - SP</t>
  </si>
  <si>
    <t>3515202 - Estrela d'Oeste - SP</t>
  </si>
  <si>
    <t>3515301 - Estrela do Norte - SP</t>
  </si>
  <si>
    <t>3515350 - Euclides da Cunha Paulista - SP</t>
  </si>
  <si>
    <t>3515400 - Fartura - SP</t>
  </si>
  <si>
    <t>3515509 - Fernandópolis - SP</t>
  </si>
  <si>
    <t>3515608 - Fernando Prestes - SP</t>
  </si>
  <si>
    <t>3515657 - Fernão - SP</t>
  </si>
  <si>
    <t>3515707 - Ferraz de Vasconcelos - SP</t>
  </si>
  <si>
    <t>3515806 - Flora Rica - SP</t>
  </si>
  <si>
    <t>3515905 - Floreal - SP</t>
  </si>
  <si>
    <t>3516002 - Flórida Paulista - SP</t>
  </si>
  <si>
    <t>3516101 - Florínia - SP</t>
  </si>
  <si>
    <t>3516200 - Franca - SP</t>
  </si>
  <si>
    <t>3516309 - Francisco Morato - SP</t>
  </si>
  <si>
    <t>3516408 - Franco da Rocha - SP</t>
  </si>
  <si>
    <t>3516507 - Gabriel Monteiro - SP</t>
  </si>
  <si>
    <t>3516606 - Gália - SP</t>
  </si>
  <si>
    <t>3516705 - Garça - SP</t>
  </si>
  <si>
    <t>3516804 - Gastão Vidigal - SP</t>
  </si>
  <si>
    <t>3516853 - Gavião Peixoto - SP</t>
  </si>
  <si>
    <t>3516903 - General Salgado - SP</t>
  </si>
  <si>
    <t>3517000 - Getulina - SP</t>
  </si>
  <si>
    <t>3517109 - Glicério - SP</t>
  </si>
  <si>
    <t>3517208 - Guaiçara - SP</t>
  </si>
  <si>
    <t>3517307 - Guaimbê - SP</t>
  </si>
  <si>
    <t>3517406 - Guaíra - SP</t>
  </si>
  <si>
    <t>3517505 - Guapiaçu - SP</t>
  </si>
  <si>
    <t>3517604 - Guapiara - SP</t>
  </si>
  <si>
    <t>3517703 - Guará - SP</t>
  </si>
  <si>
    <t>3517802 - Guaraçaí - SP</t>
  </si>
  <si>
    <t>3517901 - Guaraci - SP</t>
  </si>
  <si>
    <t>3518008 - Guarani d'Oeste - SP</t>
  </si>
  <si>
    <t>3518107 - Guarantã - SP</t>
  </si>
  <si>
    <t>3518206 - Guararapes - SP</t>
  </si>
  <si>
    <t>3518305 - Guararema - SP</t>
  </si>
  <si>
    <t>3518404 - Guaratinguetá - SP</t>
  </si>
  <si>
    <t>3518503 - Guareí - SP</t>
  </si>
  <si>
    <t>3518602 - Guariba - SP</t>
  </si>
  <si>
    <t>3518701 - Guarujá - SP</t>
  </si>
  <si>
    <t>3518800 - Guarulhos - SP</t>
  </si>
  <si>
    <t>3518859 - Guatapará - SP</t>
  </si>
  <si>
    <t>3518909 - Guzolândia - SP</t>
  </si>
  <si>
    <t>3519006 - Herculândia - SP</t>
  </si>
  <si>
    <t>3519055 - Holambra - SP</t>
  </si>
  <si>
    <t>3519071 - Hortolândia - SP</t>
  </si>
  <si>
    <t>3519105 - Iacanga - SP</t>
  </si>
  <si>
    <t>3519204 - Iacri - SP</t>
  </si>
  <si>
    <t>3519253 - Iaras - SP</t>
  </si>
  <si>
    <t>3519303 - Ibaté - SP</t>
  </si>
  <si>
    <t>3519402 - Ibirá - SP</t>
  </si>
  <si>
    <t>3519501 - Ibirarema - SP</t>
  </si>
  <si>
    <t>3519600 - Ibitinga - SP</t>
  </si>
  <si>
    <t>3519709 - Ibiúna - SP</t>
  </si>
  <si>
    <t>3519808 - Icém - SP</t>
  </si>
  <si>
    <t>3519907 - Iepê - SP</t>
  </si>
  <si>
    <t>3520004 - Igaraçu do Tietê - SP</t>
  </si>
  <si>
    <t>3520103 - Igarapava - SP</t>
  </si>
  <si>
    <t>3520202 - Igaratá - SP</t>
  </si>
  <si>
    <t>3520301 - Iguape - SP</t>
  </si>
  <si>
    <t>3520400 - Ilhabela - SP</t>
  </si>
  <si>
    <t>3520442 - Ilha Solteira - SP</t>
  </si>
  <si>
    <t>3520509 - Indaiatuba - SP</t>
  </si>
  <si>
    <t>3520608 - Indiana - SP</t>
  </si>
  <si>
    <t>3520707 - Indiaporã - SP</t>
  </si>
  <si>
    <t>3520806 - Inúbia Paulista - SP</t>
  </si>
  <si>
    <t>3520905 - Ipaussu - SP</t>
  </si>
  <si>
    <t>3521002 - Iperó - SP</t>
  </si>
  <si>
    <t>3521101 - Ipeúna - SP</t>
  </si>
  <si>
    <t>3521150 - Ipiguá - SP</t>
  </si>
  <si>
    <t>3521200 - Iporanga - SP</t>
  </si>
  <si>
    <t>3521309 - Ipuã - SP</t>
  </si>
  <si>
    <t>3521408 - Iracemápolis - SP</t>
  </si>
  <si>
    <t>3521507 - Irapuã - SP</t>
  </si>
  <si>
    <t>3521606 - Irapuru - SP</t>
  </si>
  <si>
    <t>3521705 - Itaberá - SP</t>
  </si>
  <si>
    <t>3521804 - Itaí - SP</t>
  </si>
  <si>
    <t>3521903 - Itajobi - SP</t>
  </si>
  <si>
    <t>3522000 - Itaju - SP</t>
  </si>
  <si>
    <t>3522109 - Itanhaém - SP</t>
  </si>
  <si>
    <t>3522158 - Itaóca - SP</t>
  </si>
  <si>
    <t>3522208 - Itapecerica da Serra - SP</t>
  </si>
  <si>
    <t>3522307 - Itapetininga - SP</t>
  </si>
  <si>
    <t>3522406 - Itapeva - SP</t>
  </si>
  <si>
    <t>3522505 - Itapevi - SP</t>
  </si>
  <si>
    <t>3522604 - Itapira - SP</t>
  </si>
  <si>
    <t>3522653 - Itapirapuã Paulista - SP</t>
  </si>
  <si>
    <t>3522703 - Itápolis - SP</t>
  </si>
  <si>
    <t>3522802 - Itaporanga - SP</t>
  </si>
  <si>
    <t>3522901 - Itapuí - SP</t>
  </si>
  <si>
    <t>3523008 - Itapura - SP</t>
  </si>
  <si>
    <t>3523107 - Itaquaquecetuba - SP</t>
  </si>
  <si>
    <t>3523206 - Itararé - SP</t>
  </si>
  <si>
    <t>3523305 - Itariri - SP</t>
  </si>
  <si>
    <t>3523404 - Itatiba - SP</t>
  </si>
  <si>
    <t>3523503 - Itatinga - SP</t>
  </si>
  <si>
    <t>3523602 - Itirapina - SP</t>
  </si>
  <si>
    <t>3523701 - Itirapuã - SP</t>
  </si>
  <si>
    <t>3523800 - Itobi - SP</t>
  </si>
  <si>
    <t>3523909 - Itu - SP</t>
  </si>
  <si>
    <t>3524006 - Itupeva - SP</t>
  </si>
  <si>
    <t>3524105 - Ituverava - SP</t>
  </si>
  <si>
    <t>3524204 - Jaborandi - SP</t>
  </si>
  <si>
    <t>3524303 - Jaboticabal - SP</t>
  </si>
  <si>
    <t>3524402 - Jacareí - SP</t>
  </si>
  <si>
    <t>3524501 - Jaci - SP</t>
  </si>
  <si>
    <t>3524600 - Jacupiranga - SP</t>
  </si>
  <si>
    <t>3524709 - Jaguariúna - SP</t>
  </si>
  <si>
    <t>3524808 - Jales - SP</t>
  </si>
  <si>
    <t>3524907 - Jambeiro - SP</t>
  </si>
  <si>
    <t>3525003 - Jandira - SP</t>
  </si>
  <si>
    <t>3525102 - Jardinópolis - SP</t>
  </si>
  <si>
    <t>3525201 - Jarinu - SP</t>
  </si>
  <si>
    <t>3525300 - Jaú - SP</t>
  </si>
  <si>
    <t>3525409 - Jeriquara - SP</t>
  </si>
  <si>
    <t>3525508 - Joanópolis - SP</t>
  </si>
  <si>
    <t>3525607 - João Ramalho - SP</t>
  </si>
  <si>
    <t>3525706 - José Bonifácio - SP</t>
  </si>
  <si>
    <t>3525805 - Júlio Mesquita - SP</t>
  </si>
  <si>
    <t>3525854 - Jumirim - SP</t>
  </si>
  <si>
    <t>3525904 - Jundiaí - SP</t>
  </si>
  <si>
    <t>3526001 - Junqueirópolis - SP</t>
  </si>
  <si>
    <t>3526100 - Juquiá - SP</t>
  </si>
  <si>
    <t>3526209 - Juquitiba - SP</t>
  </si>
  <si>
    <t>3526308 - Lagoinha - SP</t>
  </si>
  <si>
    <t>3526407 - Laranjal Paulista - SP</t>
  </si>
  <si>
    <t>3526506 - Lavínia - SP</t>
  </si>
  <si>
    <t>3526605 - Lavrinhas - SP</t>
  </si>
  <si>
    <t>3526704 - Leme - SP</t>
  </si>
  <si>
    <t>3526803 - Lençóis Paulista - SP</t>
  </si>
  <si>
    <t>3526902 - Limeira - SP</t>
  </si>
  <si>
    <t>3527009 - Lindóia - SP</t>
  </si>
  <si>
    <t>3527108 - Lins - SP</t>
  </si>
  <si>
    <t>3527207 - Lorena - SP</t>
  </si>
  <si>
    <t>3527256 - Lourdes - SP</t>
  </si>
  <si>
    <t>3527306 - Louveira - SP</t>
  </si>
  <si>
    <t>3527405 - Lucélia - SP</t>
  </si>
  <si>
    <t>3527504 - Lucianópolis - SP</t>
  </si>
  <si>
    <t>3527603 - Luís Antônio - SP</t>
  </si>
  <si>
    <t>3527702 - Luiziânia - SP</t>
  </si>
  <si>
    <t>3527801 - Lupércio - SP</t>
  </si>
  <si>
    <t>3527900 - Lutécia - SP</t>
  </si>
  <si>
    <t>3528007 - Macatuba - SP</t>
  </si>
  <si>
    <t>3528106 - Macaubal - SP</t>
  </si>
  <si>
    <t>3528205 - Macedônia - SP</t>
  </si>
  <si>
    <t>3528304 - Magda - SP</t>
  </si>
  <si>
    <t>3528403 - Mairinque - SP</t>
  </si>
  <si>
    <t>3528502 - Mairiporã - SP</t>
  </si>
  <si>
    <t>3528601 - Manduri - SP</t>
  </si>
  <si>
    <t>3528700 - Marabá Paulista - SP</t>
  </si>
  <si>
    <t>3528809 - Maracaí - SP</t>
  </si>
  <si>
    <t>3528858 - Marapoama - SP</t>
  </si>
  <si>
    <t>3528908 - Mariápolis - SP</t>
  </si>
  <si>
    <t>3529005 - Marília - SP</t>
  </si>
  <si>
    <t>3529104 - Marinópolis - SP</t>
  </si>
  <si>
    <t>3529203 - Martinópolis - SP</t>
  </si>
  <si>
    <t>3529302 - Matão - SP</t>
  </si>
  <si>
    <t>3529401 - Mauá - SP</t>
  </si>
  <si>
    <t>3529500 - Mendonça - SP</t>
  </si>
  <si>
    <t>3529609 - Meridiano - SP</t>
  </si>
  <si>
    <t>3529658 - Mesópolis - SP</t>
  </si>
  <si>
    <t>3529708 - Miguelópolis - SP</t>
  </si>
  <si>
    <t>3529807 - Mineiros do Tietê - SP</t>
  </si>
  <si>
    <t>3529906 - Miracatu - SP</t>
  </si>
  <si>
    <t>3530003 - Mira Estrela - SP</t>
  </si>
  <si>
    <t>3530102 - Mirandópolis - SP</t>
  </si>
  <si>
    <t>3530201 - Mirante do Paranapanema - SP</t>
  </si>
  <si>
    <t>3530300 - Mirassol - SP</t>
  </si>
  <si>
    <t>3530409 - Mirassolândia - SP</t>
  </si>
  <si>
    <t>3530508 - Mococa - SP</t>
  </si>
  <si>
    <t>3530607 - Mogi das Cruzes - SP</t>
  </si>
  <si>
    <t>3530706 - Mogi Guaçu - SP</t>
  </si>
  <si>
    <t>3530805 - Moji Mirim - SP</t>
  </si>
  <si>
    <t>3530904 - Mombuca - SP</t>
  </si>
  <si>
    <t>3531001 - Monções - SP</t>
  </si>
  <si>
    <t>3531100 - Mongaguá - SP</t>
  </si>
  <si>
    <t>3531209 - Monte Alegre do Sul - SP</t>
  </si>
  <si>
    <t>3531308 - Monte Alto - SP</t>
  </si>
  <si>
    <t>3531407 - Monte Aprazível - SP</t>
  </si>
  <si>
    <t>3531506 - Monte Azul Paulista - SP</t>
  </si>
  <si>
    <t>3531605 - Monte Castelo - SP</t>
  </si>
  <si>
    <t>3531704 - Monteiro Lobato - SP</t>
  </si>
  <si>
    <t>3531803 - Monte Mor - SP</t>
  </si>
  <si>
    <t>3531902 - Morro Agudo - SP</t>
  </si>
  <si>
    <t>3532009 - Morungaba - SP</t>
  </si>
  <si>
    <t>3532058 - Motuca - SP</t>
  </si>
  <si>
    <t>3532108 - Murutinga do Sul - SP</t>
  </si>
  <si>
    <t>3532157 - Nantes - SP</t>
  </si>
  <si>
    <t>3532207 - Narandiba - SP</t>
  </si>
  <si>
    <t>3532306 - Natividade da Serra - SP</t>
  </si>
  <si>
    <t>3532405 - Nazaré Paulista - SP</t>
  </si>
  <si>
    <t>3532504 - Neves Paulista - SP</t>
  </si>
  <si>
    <t>3532603 - Nhandeara - SP</t>
  </si>
  <si>
    <t>3532702 - Nipoã - SP</t>
  </si>
  <si>
    <t>3532801 - Nova Aliança - SP</t>
  </si>
  <si>
    <t>3532827 - Nova Campina - SP</t>
  </si>
  <si>
    <t>3532843 - Nova Canaã Paulista - SP</t>
  </si>
  <si>
    <t>3532868 - Nova Castilho - SP</t>
  </si>
  <si>
    <t>3532900 - Nova Europa - SP</t>
  </si>
  <si>
    <t>3533007 - Nova Granada - SP</t>
  </si>
  <si>
    <t>3533106 - Nova Guataporanga - SP</t>
  </si>
  <si>
    <t>3533205 - Nova Independência - SP</t>
  </si>
  <si>
    <t>3533254 - Novais - SP</t>
  </si>
  <si>
    <t>3533304 - Nova Luzitânia - SP</t>
  </si>
  <si>
    <t>3533403 - Nova Odessa - SP</t>
  </si>
  <si>
    <t>3533502 - Novo Horizonte - SP</t>
  </si>
  <si>
    <t>3533601 - Nuporanga - SP</t>
  </si>
  <si>
    <t>3533700 - Ocauçu - SP</t>
  </si>
  <si>
    <t>3533809 - Óleo - SP</t>
  </si>
  <si>
    <t>3533908 - Olímpia - SP</t>
  </si>
  <si>
    <t>3534005 - Onda Verde - SP</t>
  </si>
  <si>
    <t>3534104 - Oriente - SP</t>
  </si>
  <si>
    <t>3534203 - Orindiúva - SP</t>
  </si>
  <si>
    <t>3534302 - Orlândia - SP</t>
  </si>
  <si>
    <t>3534401 - Osasco - SP</t>
  </si>
  <si>
    <t>3534500 - Oscar Bressane - SP</t>
  </si>
  <si>
    <t>3534609 - Osvaldo Cruz - SP</t>
  </si>
  <si>
    <t>3534708 - Ourinhos - SP</t>
  </si>
  <si>
    <t>3534757 - Ouroeste - SP</t>
  </si>
  <si>
    <t>3534807 - Ouro Verde - SP</t>
  </si>
  <si>
    <t>3534906 - Pacaembu - SP</t>
  </si>
  <si>
    <t>3535002 - Palestina - SP</t>
  </si>
  <si>
    <t>3535101 - Palmares Paulista - SP</t>
  </si>
  <si>
    <t>3535200 - Palmeira d'Oeste - SP</t>
  </si>
  <si>
    <t>3535309 - Palmital - SP</t>
  </si>
  <si>
    <t>3535408 - Panorama - SP</t>
  </si>
  <si>
    <t>3535507 - Paraguaçu Paulista - SP</t>
  </si>
  <si>
    <t>3535606 - Paraibuna - SP</t>
  </si>
  <si>
    <t>3535705 - Paraíso - SP</t>
  </si>
  <si>
    <t>3535804 - Paranapanema - SP</t>
  </si>
  <si>
    <t>3535903 - Paranapuã - SP</t>
  </si>
  <si>
    <t>3536000 - Parapuã - SP</t>
  </si>
  <si>
    <t>3536109 - Pardinho - SP</t>
  </si>
  <si>
    <t>3536208 - Pariquera-Açu - SP</t>
  </si>
  <si>
    <t>3536257 - Parisi - SP</t>
  </si>
  <si>
    <t>3536307 - Patrocínio Paulista - SP</t>
  </si>
  <si>
    <t>3536406 - Paulicéia - SP</t>
  </si>
  <si>
    <t>3536505 - Paulínia - SP</t>
  </si>
  <si>
    <t>3536570 - Paulistânia - SP</t>
  </si>
  <si>
    <t>3536604 - Paulo de Faria - SP</t>
  </si>
  <si>
    <t>3536703 - Pederneiras - SP</t>
  </si>
  <si>
    <t>3536802 - Pedra Bela - SP</t>
  </si>
  <si>
    <t>3536901 - Pedranópolis - SP</t>
  </si>
  <si>
    <t>3537008 - Pedregulho - SP</t>
  </si>
  <si>
    <t>3537107 - Pedreira - SP</t>
  </si>
  <si>
    <t>3537156 - Pedrinhas Paulista - SP</t>
  </si>
  <si>
    <t>3537206 - Pedro de Toledo - SP</t>
  </si>
  <si>
    <t>3537305 - Penápolis - SP</t>
  </si>
  <si>
    <t>3537404 - Pereira Barreto - SP</t>
  </si>
  <si>
    <t>3537503 - Pereiras - SP</t>
  </si>
  <si>
    <t>3537602 - Peruíbe - SP</t>
  </si>
  <si>
    <t>3537701 - Piacatu - SP</t>
  </si>
  <si>
    <t>3537800 - Piedade - SP</t>
  </si>
  <si>
    <t>3537909 - Pilar do Sul - SP</t>
  </si>
  <si>
    <t>3538006 - Pindamonhangaba - SP</t>
  </si>
  <si>
    <t>3538105 - Pindorama - SP</t>
  </si>
  <si>
    <t>3538204 - Pinhalzinho - SP</t>
  </si>
  <si>
    <t>3538303 - Piquerobi - SP</t>
  </si>
  <si>
    <t>3538501 - Piquete - SP</t>
  </si>
  <si>
    <t>3538600 - Piracaia - SP</t>
  </si>
  <si>
    <t>3538709 - Piracicaba - SP</t>
  </si>
  <si>
    <t>3538808 - Piraju - SP</t>
  </si>
  <si>
    <t>3538907 - Pirajuí - SP</t>
  </si>
  <si>
    <t>3539004 - Pirangi - SP</t>
  </si>
  <si>
    <t>3539103 - Pirapora do Bom Jesus - SP</t>
  </si>
  <si>
    <t>3539202 - Pirapozinho - SP</t>
  </si>
  <si>
    <t>3539301 - Pirassununga - SP</t>
  </si>
  <si>
    <t>3539400 - Piratininga - SP</t>
  </si>
  <si>
    <t>3539509 - Pitangueiras - SP</t>
  </si>
  <si>
    <t>3539608 - Planalto - SP</t>
  </si>
  <si>
    <t>3539707 - Platina - SP</t>
  </si>
  <si>
    <t>3539806 - Poá - SP</t>
  </si>
  <si>
    <t>3539905 - Poloni - SP</t>
  </si>
  <si>
    <t>3540002 - Pompéia - SP</t>
  </si>
  <si>
    <t>3540101 - Pongaí - SP</t>
  </si>
  <si>
    <t>3540200 - Pontal - SP</t>
  </si>
  <si>
    <t>3540259 - Pontalinda - SP</t>
  </si>
  <si>
    <t>3540309 - Pontes Gestal - SP</t>
  </si>
  <si>
    <t>3540408 - Populina - SP</t>
  </si>
  <si>
    <t>3540507 - Porangaba - SP</t>
  </si>
  <si>
    <t>3540606 - Porto Feliz - SP</t>
  </si>
  <si>
    <t>3540705 - Porto Ferreira - SP</t>
  </si>
  <si>
    <t>3540754 - Potim - SP</t>
  </si>
  <si>
    <t>3540804 - Potirendaba - SP</t>
  </si>
  <si>
    <t>3540853 - Pracinha - SP</t>
  </si>
  <si>
    <t>3540903 - Pradópolis - SP</t>
  </si>
  <si>
    <t>3541000 - Praia Grande - SP</t>
  </si>
  <si>
    <t>3541059 - Pratânia - SP</t>
  </si>
  <si>
    <t>3541109 - Presidente Alves - SP</t>
  </si>
  <si>
    <t>3541208 - Presidente Bernardes - SP</t>
  </si>
  <si>
    <t>3541307 - Presidente Epitácio - SP</t>
  </si>
  <si>
    <t>3541406 - Presidente Prudente - SP</t>
  </si>
  <si>
    <t>3541505 - Presidente Venceslau - SP</t>
  </si>
  <si>
    <t>3541604 - Promissão - SP</t>
  </si>
  <si>
    <t>3541653 - Quadra - SP</t>
  </si>
  <si>
    <t>3541703 - Quatá - SP</t>
  </si>
  <si>
    <t>3541802 - Queiroz - SP</t>
  </si>
  <si>
    <t>3541901 - Queluz - SP</t>
  </si>
  <si>
    <t>3542008 - Quintana - SP</t>
  </si>
  <si>
    <t>3542107 - Rafard - SP</t>
  </si>
  <si>
    <t>3542206 - Rancharia - SP</t>
  </si>
  <si>
    <t>3542305 - Redenção da Serra - SP</t>
  </si>
  <si>
    <t>3542404 - Regente Feijó - SP</t>
  </si>
  <si>
    <t>3542503 - Reginópolis - SP</t>
  </si>
  <si>
    <t>3542602 - Registro - SP</t>
  </si>
  <si>
    <t>3542701 - Restinga - SP</t>
  </si>
  <si>
    <t>3542800 - Ribeira - SP</t>
  </si>
  <si>
    <t>3542909 - Ribeirão Bonito - SP</t>
  </si>
  <si>
    <t>3543006 - Ribeirão Branco - SP</t>
  </si>
  <si>
    <t>3543105 - Ribeirão Corrente - SP</t>
  </si>
  <si>
    <t>3543204 - Ribeirão do Sul - SP</t>
  </si>
  <si>
    <t>3543238 - Ribeirão dos Índios - SP</t>
  </si>
  <si>
    <t>3543253 - Ribeirão Grande - SP</t>
  </si>
  <si>
    <t>3543402 - Ribeirão Preto - SP</t>
  </si>
  <si>
    <t>3543501 - Riversul - SP</t>
  </si>
  <si>
    <t>3543600 - Rifaina - SP</t>
  </si>
  <si>
    <t>3543709 - Rincão - SP</t>
  </si>
  <si>
    <t>3543808 - Rinópolis - SP</t>
  </si>
  <si>
    <t>3543907 - Rio Claro - SP</t>
  </si>
  <si>
    <t>3544004 - Rio das Pedras - SP</t>
  </si>
  <si>
    <t>3544202 - Riolândia - SP</t>
  </si>
  <si>
    <t>3544251 - Rosana - SP</t>
  </si>
  <si>
    <t>3544301 - Roseira - SP</t>
  </si>
  <si>
    <t>3544400 - Rubiácea - SP</t>
  </si>
  <si>
    <t>3544509 - Rubinéia - SP</t>
  </si>
  <si>
    <t>3544608 - Sabino - SP</t>
  </si>
  <si>
    <t>3544707 - Sagres - SP</t>
  </si>
  <si>
    <t>3544806 - Sales - SP</t>
  </si>
  <si>
    <t>3544905 - Sales Oliveira - SP</t>
  </si>
  <si>
    <t>3545001 - Salesópolis - SP</t>
  </si>
  <si>
    <t>3545100 - Salmourão - SP</t>
  </si>
  <si>
    <t>3545159 - Saltinho - SP</t>
  </si>
  <si>
    <t>3545209 - Salto - SP</t>
  </si>
  <si>
    <t>3545308 - Salto de Pirapora - SP</t>
  </si>
  <si>
    <t>3545407 - Salto Grande - SP</t>
  </si>
  <si>
    <t>3545506 - Sandovalina - SP</t>
  </si>
  <si>
    <t>3545605 - Santa Adélia - SP</t>
  </si>
  <si>
    <t>3545704 - Santa Albertina - SP</t>
  </si>
  <si>
    <t>3545803 - Santa Bárbara d'Oeste - SP</t>
  </si>
  <si>
    <t>3546009 - Santa Branca - SP</t>
  </si>
  <si>
    <t>3546108 - Santa Clara d'Oeste - SP</t>
  </si>
  <si>
    <t>3546207 - Santa Cruz da Conceição - SP</t>
  </si>
  <si>
    <t>3546256 - Santa Cruz da Esperança - SP</t>
  </si>
  <si>
    <t>3546306 - Santa Cruz das Palmeiras - SP</t>
  </si>
  <si>
    <t>3546405 - Santa Cruz do Rio Pardo - SP</t>
  </si>
  <si>
    <t>3546504 - Santa Ernestina - SP</t>
  </si>
  <si>
    <t>3546603 - Santa Fé do Sul - SP</t>
  </si>
  <si>
    <t>3546702 - Santa Gertrudes - SP</t>
  </si>
  <si>
    <t>3546801 - Santa Isabel - SP</t>
  </si>
  <si>
    <t>3546900 - Santa Lúcia - SP</t>
  </si>
  <si>
    <t>3547007 - Santa Maria da Serra - SP</t>
  </si>
  <si>
    <t>3547106 - Santa Mercedes - SP</t>
  </si>
  <si>
    <t>3547205 - Santana da Ponte Pensa - SP</t>
  </si>
  <si>
    <t>3547304 - Santana de Parnaíba - SP</t>
  </si>
  <si>
    <t>3547403 - Santa Rita d'Oeste - SP</t>
  </si>
  <si>
    <t>3547502 - Santa Rita do Passa Quatro - SP</t>
  </si>
  <si>
    <t>3547601 - Santa Rosa de Viterbo - SP</t>
  </si>
  <si>
    <t>3547650 - Santa Salete - SP</t>
  </si>
  <si>
    <t>3547700 - Santo Anastácio - SP</t>
  </si>
  <si>
    <t>3547908 - Santo Antônio da Alegria - SP</t>
  </si>
  <si>
    <t>3548005 - Santo Antônio de Posse - SP</t>
  </si>
  <si>
    <t>3548054 - Santo Antônio do Aracanguá - SP</t>
  </si>
  <si>
    <t>3548104 - Santo Antônio do Jardim - SP</t>
  </si>
  <si>
    <t>3548203 - Santo Antônio do Pinhal - SP</t>
  </si>
  <si>
    <t>3548302 - Santo Expedito - SP</t>
  </si>
  <si>
    <t>3548401 - Santópolis do Aguapeí - SP</t>
  </si>
  <si>
    <t>3548500 - Santos - SP</t>
  </si>
  <si>
    <t>3548609 - São Bento do Sapucaí - SP</t>
  </si>
  <si>
    <t>3548708 - São Bernardo do Campo - SP</t>
  </si>
  <si>
    <t>3548906 - São Carlos - SP</t>
  </si>
  <si>
    <t>3549003 - São Francisco - SP</t>
  </si>
  <si>
    <t>3549102 - São João da Boa Vista - SP</t>
  </si>
  <si>
    <t>3549201 - São João das Duas Pontes - SP</t>
  </si>
  <si>
    <t>3549250 - São João de Iracema - SP</t>
  </si>
  <si>
    <t>3549300 - São João do Pau d'Alho - SP</t>
  </si>
  <si>
    <t>3549409 - São Joaquim da Barra - SP</t>
  </si>
  <si>
    <t>3549508 - São José da Bela Vista - SP</t>
  </si>
  <si>
    <t>3549607 - São José do Barreiro - SP</t>
  </si>
  <si>
    <t>3549706 - São José do Rio Pardo - SP</t>
  </si>
  <si>
    <t>3549805 - São José do Rio Preto - SP</t>
  </si>
  <si>
    <t>3549904 - São José dos Campos - SP</t>
  </si>
  <si>
    <t>3549953 - São Lourenço da Serra - SP</t>
  </si>
  <si>
    <t>3550001 - São Luís do Paraitinga - SP</t>
  </si>
  <si>
    <t>3550100 - São Manuel - SP</t>
  </si>
  <si>
    <t>3550209 - São Miguel Arcanjo - SP</t>
  </si>
  <si>
    <t>3550308 - São Paulo - SP</t>
  </si>
  <si>
    <t>3550407 - São Pedro - SP</t>
  </si>
  <si>
    <t>3550506 - São Pedro do Turvo - SP</t>
  </si>
  <si>
    <t>3550605 - São Roque - SP</t>
  </si>
  <si>
    <t>3550704 - São Sebastião - SP</t>
  </si>
  <si>
    <t>3550803 - São Sebastião da Grama - SP</t>
  </si>
  <si>
    <t>3550902 - São Simão - SP</t>
  </si>
  <si>
    <t>3551009 - São Vicente - SP</t>
  </si>
  <si>
    <t>3551108 - Sarapuí - SP</t>
  </si>
  <si>
    <t>3551207 - Sarutaiá - SP</t>
  </si>
  <si>
    <t>3551306 - Sebastianópolis do Sul - SP</t>
  </si>
  <si>
    <t>3551405 - Serra Azul - SP</t>
  </si>
  <si>
    <t>3551504 - Serrana - SP</t>
  </si>
  <si>
    <t>3551603 - Serra Negra - SP</t>
  </si>
  <si>
    <t>3551702 - Sertãozinho - SP</t>
  </si>
  <si>
    <t>3551801 - Sete Barras - SP</t>
  </si>
  <si>
    <t>3551900 - Severínia - SP</t>
  </si>
  <si>
    <t>3552007 - Silveiras - SP</t>
  </si>
  <si>
    <t>3552106 - Socorro - SP</t>
  </si>
  <si>
    <t>3552205 - Sorocaba - SP</t>
  </si>
  <si>
    <t>3552304 - Sud Mennucci - SP</t>
  </si>
  <si>
    <t>3552403 - Sumaré - SP</t>
  </si>
  <si>
    <t>3552502 - Suzano - SP</t>
  </si>
  <si>
    <t>3552551 - Suzanápolis - SP</t>
  </si>
  <si>
    <t>3552601 - Tabapuã - SP</t>
  </si>
  <si>
    <t>3552700 - Tabatinga - SP</t>
  </si>
  <si>
    <t>3552809 - Taboão da Serra - SP</t>
  </si>
  <si>
    <t>3552908 - Taciba - SP</t>
  </si>
  <si>
    <t>3553005 - Taguaí - SP</t>
  </si>
  <si>
    <t>3553104 - Taiaçu - SP</t>
  </si>
  <si>
    <t>3553203 - Taiúva - SP</t>
  </si>
  <si>
    <t>3553302 - Tambaú - SP</t>
  </si>
  <si>
    <t>3553401 - Tanabi - SP</t>
  </si>
  <si>
    <t>3553500 - Tapiraí - SP</t>
  </si>
  <si>
    <t>3553609 - Tapiratiba - SP</t>
  </si>
  <si>
    <t>3553658 - Taquaral - SP</t>
  </si>
  <si>
    <t>3553708 - Taquaritinga - SP</t>
  </si>
  <si>
    <t>3553807 - Taquarituba - SP</t>
  </si>
  <si>
    <t>3553856 - Taquarivaí - SP</t>
  </si>
  <si>
    <t>3553906 - Tarabai - SP</t>
  </si>
  <si>
    <t>3553955 - Tarumã - SP</t>
  </si>
  <si>
    <t>3554003 - Tatuí - SP</t>
  </si>
  <si>
    <t>3554102 - Taubaté - SP</t>
  </si>
  <si>
    <t>3554201 - Tejupá - SP</t>
  </si>
  <si>
    <t>3554300 - Teodoro Sampaio - SP</t>
  </si>
  <si>
    <t>3554409 - Terra Roxa - SP</t>
  </si>
  <si>
    <t>3554508 - Tietê - SP</t>
  </si>
  <si>
    <t>3554607 - Timburi - SP</t>
  </si>
  <si>
    <t>3554656 - Torre de Pedra - SP</t>
  </si>
  <si>
    <t>3554706 - Torrinha - SP</t>
  </si>
  <si>
    <t>3554755 - Trabiju - SP</t>
  </si>
  <si>
    <t>3554805 - Tremembé - SP</t>
  </si>
  <si>
    <t>3554904 - Três Fronteiras - SP</t>
  </si>
  <si>
    <t>3554953 - Tuiuti - SP</t>
  </si>
  <si>
    <t>3555000 - Tupã - SP</t>
  </si>
  <si>
    <t>3555109 - Tupi Paulista - SP</t>
  </si>
  <si>
    <t>3555208 - Turiúba - SP</t>
  </si>
  <si>
    <t>3555307 - Turmalina - SP</t>
  </si>
  <si>
    <t>3555356 - Ubarana - SP</t>
  </si>
  <si>
    <t>3555406 - Ubatuba - SP</t>
  </si>
  <si>
    <t>3555505 - Ubirajara - SP</t>
  </si>
  <si>
    <t>3555604 - Uchoa - SP</t>
  </si>
  <si>
    <t>3555703 - União Paulista - SP</t>
  </si>
  <si>
    <t>3555802 - Urânia - SP</t>
  </si>
  <si>
    <t>3555901 - Uru - SP</t>
  </si>
  <si>
    <t>3556008 - Urupês - SP</t>
  </si>
  <si>
    <t>3556107 - Valentim Gentil - SP</t>
  </si>
  <si>
    <t>3556206 - Valinhos - SP</t>
  </si>
  <si>
    <t>3556305 - Valparaíso - SP</t>
  </si>
  <si>
    <t>3556354 - Vargem - SP</t>
  </si>
  <si>
    <t>3556404 - Vargem Grande do Sul - SP</t>
  </si>
  <si>
    <t>3556453 - Vargem Grande Paulista - SP</t>
  </si>
  <si>
    <t>3556503 - Várzea Paulista - SP</t>
  </si>
  <si>
    <t>3556602 - Vera Cruz - SP</t>
  </si>
  <si>
    <t>3556701 - Vinhedo - SP</t>
  </si>
  <si>
    <t>3556800 - Viradouro - SP</t>
  </si>
  <si>
    <t>3556909 - Vista Alegre do Alto - SP</t>
  </si>
  <si>
    <t>3556958 - Vitória Brasil - SP</t>
  </si>
  <si>
    <t>3557006 - Votorantim - SP</t>
  </si>
  <si>
    <t>3557105 - Votuporanga - SP</t>
  </si>
  <si>
    <t>3557154 - Zacarias - SP</t>
  </si>
  <si>
    <t>3557204 - Chavantes - SP</t>
  </si>
  <si>
    <t>3557303 - Estiva Gerbi - SP</t>
  </si>
  <si>
    <t>4100103 - Abatiá - PR</t>
  </si>
  <si>
    <t>4100202 - Adrianópolis - PR</t>
  </si>
  <si>
    <t>4100301 - Agudos do Sul - PR</t>
  </si>
  <si>
    <t>4100400 - Almirante Tamandaré - PR</t>
  </si>
  <si>
    <t>4100459 - Altamira do Paraná - PR</t>
  </si>
  <si>
    <t>4100509 - Altônia - PR</t>
  </si>
  <si>
    <t>4100608 - Alto Paraná - PR</t>
  </si>
  <si>
    <t>4100707 - Alto Piquiri - PR</t>
  </si>
  <si>
    <t>4100806 - Alvorada do Sul - PR</t>
  </si>
  <si>
    <t>4100905 - Amaporã - PR</t>
  </si>
  <si>
    <t>4101002 - Ampére - PR</t>
  </si>
  <si>
    <t>4101051 - Anahy - PR</t>
  </si>
  <si>
    <t>4101101 - Andirá - PR</t>
  </si>
  <si>
    <t>4101150 - Ângulo - PR</t>
  </si>
  <si>
    <t>4101200 - Antonina - PR</t>
  </si>
  <si>
    <t>4101309 - Antônio Olinto - PR</t>
  </si>
  <si>
    <t>4101408 - Apucarana - PR</t>
  </si>
  <si>
    <t>4101507 - Arapongas - PR</t>
  </si>
  <si>
    <t>4101606 - Arapoti - PR</t>
  </si>
  <si>
    <t>4101655 - Arapuã - PR</t>
  </si>
  <si>
    <t>4101705 - Araruna - PR</t>
  </si>
  <si>
    <t>4101804 - Araucária - PR</t>
  </si>
  <si>
    <t>4101853 - Ariranha do Ivaí - PR</t>
  </si>
  <si>
    <t>4101903 - Assaí - PR</t>
  </si>
  <si>
    <t>4102000 - Assis Chateaubriand - PR</t>
  </si>
  <si>
    <t>4102109 - Astorga - PR</t>
  </si>
  <si>
    <t>4102208 - Atalaia - PR</t>
  </si>
  <si>
    <t>4102307 - Balsa Nova - PR</t>
  </si>
  <si>
    <t>4102406 - Bandeirantes - PR</t>
  </si>
  <si>
    <t>4102505 - Barbosa Ferraz - PR</t>
  </si>
  <si>
    <t>4102604 - Barracão - PR</t>
  </si>
  <si>
    <t>4102703 - Barra do Jacaré - PR</t>
  </si>
  <si>
    <t>4102752 - Bela Vista da Caroba - PR</t>
  </si>
  <si>
    <t>4102802 - Bela Vista do Paraíso - PR</t>
  </si>
  <si>
    <t>4102901 - Bituruna - PR</t>
  </si>
  <si>
    <t>4103008 - Boa Esperança - PR</t>
  </si>
  <si>
    <t>4103024 - Boa Esperança do Iguaçu - PR</t>
  </si>
  <si>
    <t>4103040 - Boa Ventura de São Roque - PR</t>
  </si>
  <si>
    <t>4103057 - Boa Vista da Aparecida - PR</t>
  </si>
  <si>
    <t>4103107 - Bocaiúva do Sul - PR</t>
  </si>
  <si>
    <t>4103156 - Bom Jesus do Sul - PR</t>
  </si>
  <si>
    <t>4103206 - Bom Sucesso - PR</t>
  </si>
  <si>
    <t>4103222 - Bom Sucesso do Sul - PR</t>
  </si>
  <si>
    <t>4103305 - Borrazópolis - PR</t>
  </si>
  <si>
    <t>4103354 - Braganey - PR</t>
  </si>
  <si>
    <t>4103370 - Brasilândia do Sul - PR</t>
  </si>
  <si>
    <t>4103404 - Cafeara - PR</t>
  </si>
  <si>
    <t>4103453 - Cafelândia - PR</t>
  </si>
  <si>
    <t>4103479 - Cafezal do Sul - PR</t>
  </si>
  <si>
    <t>4103503 - Califórnia - PR</t>
  </si>
  <si>
    <t>4103602 - Cambará - PR</t>
  </si>
  <si>
    <t>4103701 - Cambé - PR</t>
  </si>
  <si>
    <t>4103800 - Cambira - PR</t>
  </si>
  <si>
    <t>4103909 - Campina da Lagoa - PR</t>
  </si>
  <si>
    <t>4103958 - Campina do Simão - PR</t>
  </si>
  <si>
    <t>4104006 - Campina Grande do Sul - PR</t>
  </si>
  <si>
    <t>4104055 - Campo Bonito - PR</t>
  </si>
  <si>
    <t>4104105 - Campo do Tenente - PR</t>
  </si>
  <si>
    <t>4104204 - Campo Largo - PR</t>
  </si>
  <si>
    <t>4104253 - Campo Magro - PR</t>
  </si>
  <si>
    <t>4104303 - Campo Mourão - PR</t>
  </si>
  <si>
    <t>4104402 - Cândido de Abreu - PR</t>
  </si>
  <si>
    <t>4104428 - Candói - PR</t>
  </si>
  <si>
    <t>4104451 - Cantagalo - PR</t>
  </si>
  <si>
    <t>4104501 - Capanema - PR</t>
  </si>
  <si>
    <t>4104600 - Capitão Leônidas Marques - PR</t>
  </si>
  <si>
    <t>4104659 - Carambeí - PR</t>
  </si>
  <si>
    <t>4104709 - Carlópolis - PR</t>
  </si>
  <si>
    <t>4104808 - Cascavel - PR</t>
  </si>
  <si>
    <t>4104907 - Castro - PR</t>
  </si>
  <si>
    <t>4105003 - Catanduvas - PR</t>
  </si>
  <si>
    <t>4105102 - Centenário do Sul - PR</t>
  </si>
  <si>
    <t>4105201 - Cerro Azul - PR</t>
  </si>
  <si>
    <t>4105300 - Céu Azul - PR</t>
  </si>
  <si>
    <t>4105409 - Chopinzinho - PR</t>
  </si>
  <si>
    <t>4105508 - Cianorte - PR</t>
  </si>
  <si>
    <t>4105607 - Cidade Gaúcha - PR</t>
  </si>
  <si>
    <t>4105706 - Clevelândia - PR</t>
  </si>
  <si>
    <t>4105805 - Colombo - PR</t>
  </si>
  <si>
    <t>4105904 - Colorado - PR</t>
  </si>
  <si>
    <t>4106001 - Congonhinhas - PR</t>
  </si>
  <si>
    <t>4106100 - Conselheiro Mairinck - PR</t>
  </si>
  <si>
    <t>4106209 - Contenda - PR</t>
  </si>
  <si>
    <t>4106308 - Corbélia - PR</t>
  </si>
  <si>
    <t>4106407 - Cornélio Procópio - PR</t>
  </si>
  <si>
    <t>4106456 - Coronel Domingos Soares - PR</t>
  </si>
  <si>
    <t>4106506 - Coronel Vivida - PR</t>
  </si>
  <si>
    <t>4106555 - Corumbataí do Sul - PR</t>
  </si>
  <si>
    <t>4106571 - Cruzeiro do Iguaçu - PR</t>
  </si>
  <si>
    <t>4106605 - Cruzeiro do Oeste - PR</t>
  </si>
  <si>
    <t>4106704 - Cruzeiro do Sul - PR</t>
  </si>
  <si>
    <t>4106803 - Cruz Machado - PR</t>
  </si>
  <si>
    <t>4106852 - Cruzmaltina - PR</t>
  </si>
  <si>
    <t>4106902 - Curitiba - PR</t>
  </si>
  <si>
    <t>4107009 - Curiúva - PR</t>
  </si>
  <si>
    <t>4107108 - Diamante do Norte - PR</t>
  </si>
  <si>
    <t>4107124 - Diamante do Sul - PR</t>
  </si>
  <si>
    <t>4107157 - Diamante D'Oeste - PR</t>
  </si>
  <si>
    <t>4107207 - Dois Vizinhos - PR</t>
  </si>
  <si>
    <t>4107256 - Douradina - PR</t>
  </si>
  <si>
    <t>4107306 - Doutor Camargo - PR</t>
  </si>
  <si>
    <t>4107405 - Enéas Marques - PR</t>
  </si>
  <si>
    <t>4107504 - Engenheiro Beltrão - PR</t>
  </si>
  <si>
    <t>4107520 - Esperança Nova - PR</t>
  </si>
  <si>
    <t>4107538 - Entre Rios do Oeste - PR</t>
  </si>
  <si>
    <t>4107546 - Espigão Alto do Iguaçu - PR</t>
  </si>
  <si>
    <t>4107553 - Farol - PR</t>
  </si>
  <si>
    <t>4107603 - Faxinal - PR</t>
  </si>
  <si>
    <t>4107652 - Fazenda Rio Grande - PR</t>
  </si>
  <si>
    <t>4107702 - Fênix - PR</t>
  </si>
  <si>
    <t>4107736 - Fernandes Pinheiro - PR</t>
  </si>
  <si>
    <t>4107751 - Figueira - PR</t>
  </si>
  <si>
    <t>4107801 - Floraí - PR</t>
  </si>
  <si>
    <t>4107850 - Flor da Serra do Sul - PR</t>
  </si>
  <si>
    <t>4107900 - Floresta - PR</t>
  </si>
  <si>
    <t>4108007 - Florestópolis - PR</t>
  </si>
  <si>
    <t>4108106 - Flórida - PR</t>
  </si>
  <si>
    <t>4108205 - Formosa do Oeste - PR</t>
  </si>
  <si>
    <t>4108304 - Foz do Iguaçu - PR</t>
  </si>
  <si>
    <t>4108320 - Francisco Alves - PR</t>
  </si>
  <si>
    <t>4108403 - Francisco Beltrão - PR</t>
  </si>
  <si>
    <t>4108452 - Foz do Jordão - PR</t>
  </si>
  <si>
    <t>4108502 - General Carneiro - PR</t>
  </si>
  <si>
    <t>4108551 - Godoy Moreira - PR</t>
  </si>
  <si>
    <t>4108601 - Goioerê - PR</t>
  </si>
  <si>
    <t>4108650 - Goioxim - PR</t>
  </si>
  <si>
    <t>4108700 - Grandes Rios - PR</t>
  </si>
  <si>
    <t>4108809 - Guaíra - PR</t>
  </si>
  <si>
    <t>4108908 - Guairaçá - PR</t>
  </si>
  <si>
    <t>4108957 - Guamiranga - PR</t>
  </si>
  <si>
    <t>4109005 - Guapirama - PR</t>
  </si>
  <si>
    <t>4109104 - Guaporema - PR</t>
  </si>
  <si>
    <t>4109203 - Guaraci - PR</t>
  </si>
  <si>
    <t>4109302 - Guaraniaçu - PR</t>
  </si>
  <si>
    <t>4109401 - Guarapuava - PR</t>
  </si>
  <si>
    <t>4109500 - Guaraqueçaba - PR</t>
  </si>
  <si>
    <t>4109609 - Guaratuba - PR</t>
  </si>
  <si>
    <t>4109658 - Honório Serpa - PR</t>
  </si>
  <si>
    <t>4109708 - Ibaiti - PR</t>
  </si>
  <si>
    <t>4109757 - Ibema - PR</t>
  </si>
  <si>
    <t>4109807 - Ibiporã - PR</t>
  </si>
  <si>
    <t>4109906 - Icaraíma - PR</t>
  </si>
  <si>
    <t>4110003 - Iguaraçu - PR</t>
  </si>
  <si>
    <t>4110052 - Iguatu - PR</t>
  </si>
  <si>
    <t>4110078 - Imbaú - PR</t>
  </si>
  <si>
    <t>4110102 - Imbituva - PR</t>
  </si>
  <si>
    <t>4110201 - Inácio Martins - PR</t>
  </si>
  <si>
    <t>4110300 - Inajá - PR</t>
  </si>
  <si>
    <t>4110409 - Indianópolis - PR</t>
  </si>
  <si>
    <t>4110508 - Ipiranga - PR</t>
  </si>
  <si>
    <t>4110607 - Iporã - PR</t>
  </si>
  <si>
    <t>4110656 - Iracema do Oeste - PR</t>
  </si>
  <si>
    <t>4110706 - Irati - PR</t>
  </si>
  <si>
    <t>4110805 - Iretama - PR</t>
  </si>
  <si>
    <t>4110904 - Itaguajé - PR</t>
  </si>
  <si>
    <t>4110953 - Itaipulândia - PR</t>
  </si>
  <si>
    <t>4111001 - Itambaracá - PR</t>
  </si>
  <si>
    <t>4111100 - Itambé - PR</t>
  </si>
  <si>
    <t>4111209 - Itapejara d'Oeste - PR</t>
  </si>
  <si>
    <t>4111258 - Itaperuçu - PR</t>
  </si>
  <si>
    <t>4111308 - Itaúna do Sul - PR</t>
  </si>
  <si>
    <t>4111407 - Ivaí - PR</t>
  </si>
  <si>
    <t>4111506 - Ivaiporã - PR</t>
  </si>
  <si>
    <t>4111555 - Ivaté - PR</t>
  </si>
  <si>
    <t>4111605 - Ivatuba - PR</t>
  </si>
  <si>
    <t>4111704 - Jaboti - PR</t>
  </si>
  <si>
    <t>4111803 - Jacarezinho - PR</t>
  </si>
  <si>
    <t>4111902 - Jaguapitã - PR</t>
  </si>
  <si>
    <t>4112009 - Jaguariaíva - PR</t>
  </si>
  <si>
    <t>4112108 - Jandaia do Sul - PR</t>
  </si>
  <si>
    <t>4112207 - Janiópolis - PR</t>
  </si>
  <si>
    <t>4112306 - Japira - PR</t>
  </si>
  <si>
    <t>4112405 - Japurá - PR</t>
  </si>
  <si>
    <t>4112504 - Jardim Alegre - PR</t>
  </si>
  <si>
    <t>4112603 - Jardim Olinda - PR</t>
  </si>
  <si>
    <t>4112702 - Jataizinho - PR</t>
  </si>
  <si>
    <t>4112751 - Jesuítas - PR</t>
  </si>
  <si>
    <t>4112801 - Joaquim Távora - PR</t>
  </si>
  <si>
    <t>4112900 - Jundiaí do Sul - PR</t>
  </si>
  <si>
    <t>4112959 - Juranda - PR</t>
  </si>
  <si>
    <t>4113007 - Jussara - PR</t>
  </si>
  <si>
    <t>4113106 - Kaloré - PR</t>
  </si>
  <si>
    <t>4113205 - Lapa - PR</t>
  </si>
  <si>
    <t>4113254 - Laranjal - PR</t>
  </si>
  <si>
    <t>4113304 - Laranjeiras do Sul - PR</t>
  </si>
  <si>
    <t>4113403 - Leópolis - PR</t>
  </si>
  <si>
    <t>4113429 - Lidianópolis - PR</t>
  </si>
  <si>
    <t>4113452 - Lindoeste - PR</t>
  </si>
  <si>
    <t>4113502 - Loanda - PR</t>
  </si>
  <si>
    <t>4113601 - Lobato - PR</t>
  </si>
  <si>
    <t>4113700 - Londrina - PR</t>
  </si>
  <si>
    <t>4113734 - Luiziana - PR</t>
  </si>
  <si>
    <t>4113759 - Lunardelli - PR</t>
  </si>
  <si>
    <t>4113809 - Lupionópolis - PR</t>
  </si>
  <si>
    <t>4113908 - Mallet - PR</t>
  </si>
  <si>
    <t>2917359 - Jaborandi - BA</t>
  </si>
  <si>
    <t>2917409 - Jacaraci - BA</t>
  </si>
  <si>
    <t>2917508 - Jacobina - BA</t>
  </si>
  <si>
    <t>2917607 - Jaguaquara - BA</t>
  </si>
  <si>
    <t>2917706 - Jaguarari - BA</t>
  </si>
  <si>
    <t>2917805 - Jaguaripe - BA</t>
  </si>
  <si>
    <t>2917904 - Jandaíra - BA</t>
  </si>
  <si>
    <t>2918001 - Jequié - BA</t>
  </si>
  <si>
    <t>2918100 - Jeremoabo - BA</t>
  </si>
  <si>
    <t>2918209 - Jiquiriçá - BA</t>
  </si>
  <si>
    <t>2918308 - Jitaúna - BA</t>
  </si>
  <si>
    <t>2918357 - João Dourado - BA</t>
  </si>
  <si>
    <t>2918407 - Juazeiro - BA</t>
  </si>
  <si>
    <t>2918456 - Jucuruçu - BA</t>
  </si>
  <si>
    <t>2918506 - Jussara - BA</t>
  </si>
  <si>
    <t>2918555 - Jussari - BA</t>
  </si>
  <si>
    <t>2918605 - Jussiape - BA</t>
  </si>
  <si>
    <t>2918704 - Lafaiete Coutinho - BA</t>
  </si>
  <si>
    <t>2918753 - Lagoa Real - BA</t>
  </si>
  <si>
    <t>2918803 - Laje - BA</t>
  </si>
  <si>
    <t>2918902 - Lajedão - BA</t>
  </si>
  <si>
    <t>2919009 - Lajedinho - BA</t>
  </si>
  <si>
    <t>2919058 - Lajedo do Tabocal - BA</t>
  </si>
  <si>
    <t>2919108 - Lamarão - BA</t>
  </si>
  <si>
    <t>2919157 - Lapão - BA</t>
  </si>
  <si>
    <t>2919207 - Lauro de Freitas - BA</t>
  </si>
  <si>
    <t>2919306 - Lençóis - BA</t>
  </si>
  <si>
    <t>2919405 - Licínio de Almeida - BA</t>
  </si>
  <si>
    <t>2919504 - Livramento de Nossa Senhora - BA</t>
  </si>
  <si>
    <t>2919553 - Luís Eduardo Magalhães - BA</t>
  </si>
  <si>
    <t>2919603 - Macajuba - BA</t>
  </si>
  <si>
    <t>2919702 - Macarani - BA</t>
  </si>
  <si>
    <t>2919801 - Macaúbas - BA</t>
  </si>
  <si>
    <t>2919900 - Macururé - BA</t>
  </si>
  <si>
    <t>2919926 - Madre de Deus - BA</t>
  </si>
  <si>
    <t>2919959 - Maetinga - BA</t>
  </si>
  <si>
    <t>2920007 - Maiquinique - BA</t>
  </si>
  <si>
    <t>2920106 - Mairi - BA</t>
  </si>
  <si>
    <t>2920205 - Malhada - BA</t>
  </si>
  <si>
    <t>2920304 - Malhada de Pedras - BA</t>
  </si>
  <si>
    <t>2920403 - Manoel Vitorino - BA</t>
  </si>
  <si>
    <t>2920452 - Mansidão - BA</t>
  </si>
  <si>
    <t>2920502 - Maracás - BA</t>
  </si>
  <si>
    <t>2920601 - Maragogipe - BA</t>
  </si>
  <si>
    <t>2920700 - Maraú - BA</t>
  </si>
  <si>
    <t>2920809 - Marcionílio Souza - BA</t>
  </si>
  <si>
    <t>2920908 - Mascote - BA</t>
  </si>
  <si>
    <t>2921005 - Mata de São João - BA</t>
  </si>
  <si>
    <t>2921054 - Matina - BA</t>
  </si>
  <si>
    <t>2921104 - Medeiros Neto - BA</t>
  </si>
  <si>
    <t>2921203 - Miguel Calmon - BA</t>
  </si>
  <si>
    <t>2921302 - Milagres - BA</t>
  </si>
  <si>
    <t>2921401 - Mirangaba - BA</t>
  </si>
  <si>
    <t>2921450 - Mirante - BA</t>
  </si>
  <si>
    <t>2921500 - Monte Santo - BA</t>
  </si>
  <si>
    <t>2921609 - Morpará - BA</t>
  </si>
  <si>
    <t>2921708 - Morro do Chapéu - BA</t>
  </si>
  <si>
    <t>2921807 - Mortugaba - BA</t>
  </si>
  <si>
    <t>2921906 - Mucugê - BA</t>
  </si>
  <si>
    <t>2922003 - Mucuri - BA</t>
  </si>
  <si>
    <t>2922052 - Mulungu do Morro - BA</t>
  </si>
  <si>
    <t>2922102 - Mundo Novo - BA</t>
  </si>
  <si>
    <t>2922201 - Muniz Ferreira - BA</t>
  </si>
  <si>
    <t>2922250 - Muquém de São Francisco - BA</t>
  </si>
  <si>
    <t>2922300 - Muritiba - BA</t>
  </si>
  <si>
    <t>2922409 - Mutuípe - BA</t>
  </si>
  <si>
    <t>2922508 - Nazaré - BA</t>
  </si>
  <si>
    <t>2922607 - Nilo Peçanha - BA</t>
  </si>
  <si>
    <t>2922656 - Nordestina - BA</t>
  </si>
  <si>
    <t>2922706 - Nova Canaã - BA</t>
  </si>
  <si>
    <t>2922730 - Nova Fátima - BA</t>
  </si>
  <si>
    <t>2922755 - Nova Ibiá - BA</t>
  </si>
  <si>
    <t>2922805 - Nova Itarana - BA</t>
  </si>
  <si>
    <t>2922854 - Nova Redenção - BA</t>
  </si>
  <si>
    <t>2922904 - Nova Soure - BA</t>
  </si>
  <si>
    <t>2923001 - Nova Viçosa - BA</t>
  </si>
  <si>
    <t>2923035 - Novo Horizonte - BA</t>
  </si>
  <si>
    <t>2923050 - Novo Triunfo - BA</t>
  </si>
  <si>
    <t>2923100 - Olindina - BA</t>
  </si>
  <si>
    <t>2923209 - Oliveira dos Brejinhos - BA</t>
  </si>
  <si>
    <t>2923308 - Ouriçangas - BA</t>
  </si>
  <si>
    <t>2923357 - Ourolândia - BA</t>
  </si>
  <si>
    <t>2923407 - Palmas de Monte Alto - BA</t>
  </si>
  <si>
    <t>2923506 - Palmeiras - BA</t>
  </si>
  <si>
    <t>2923605 - Paramirim - BA</t>
  </si>
  <si>
    <t>2923704 - Paratinga - BA</t>
  </si>
  <si>
    <t>2923803 - Paripiranga - BA</t>
  </si>
  <si>
    <t>2923902 - Pau Brasil - BA</t>
  </si>
  <si>
    <t>2924009 - Paulo Afonso - BA</t>
  </si>
  <si>
    <t>2924058 - Pé de Serra - BA</t>
  </si>
  <si>
    <t>2924108 - Pedrão - BA</t>
  </si>
  <si>
    <t>2924207 - Pedro Alexandre - BA</t>
  </si>
  <si>
    <t>2924306 - Piatã - BA</t>
  </si>
  <si>
    <t>2924405 - Pilão Arcado - BA</t>
  </si>
  <si>
    <t>2924504 - Pindaí - BA</t>
  </si>
  <si>
    <t>2924603 - Pindobaçu - BA</t>
  </si>
  <si>
    <t>2924652 - Pintadas - BA</t>
  </si>
  <si>
    <t>2924678 - Piraí do Norte - BA</t>
  </si>
  <si>
    <t>2924702 - Piripá - BA</t>
  </si>
  <si>
    <t>2924801 - Piritiba - BA</t>
  </si>
  <si>
    <t>2924900 - Planaltino - BA</t>
  </si>
  <si>
    <t>2925006 - Planalto - BA</t>
  </si>
  <si>
    <t>2925105 - Poções - BA</t>
  </si>
  <si>
    <t>2925204 - Pojuca - BA</t>
  </si>
  <si>
    <t>2925253 - Ponto Novo - BA</t>
  </si>
  <si>
    <t>2925303 - Porto Seguro - BA</t>
  </si>
  <si>
    <t>2925402 - Potiraguá - BA</t>
  </si>
  <si>
    <t>2925501 - Prado - BA</t>
  </si>
  <si>
    <t>2925600 - Presidente Dutra - BA</t>
  </si>
  <si>
    <t>2925709 - Presidente Jânio Quadros - BA</t>
  </si>
  <si>
    <t>2925758 - Presidente Tancredo Neves - BA</t>
  </si>
  <si>
    <t>2925808 - Queimadas - BA</t>
  </si>
  <si>
    <t>2925907 - Quijingue - BA</t>
  </si>
  <si>
    <t>2925931 - Quixabeira - BA</t>
  </si>
  <si>
    <t>2925956 - Rafael Jambeiro - BA</t>
  </si>
  <si>
    <t>2926004 - Remanso - BA</t>
  </si>
  <si>
    <t>2926103 - Retirolândia - BA</t>
  </si>
  <si>
    <t>2926202 - Riachão das Neves - BA</t>
  </si>
  <si>
    <t>2926301 - Riachão do Jacuípe - BA</t>
  </si>
  <si>
    <t>2926400 - Riacho de Santana - BA</t>
  </si>
  <si>
    <t>2926509 - Ribeira do Amparo - BA</t>
  </si>
  <si>
    <t>2926608 - Ribeira do Pombal - BA</t>
  </si>
  <si>
    <t>2926657 - Ribeirão do Largo - BA</t>
  </si>
  <si>
    <t>2926707 - Rio de Contas - BA</t>
  </si>
  <si>
    <t>2926806 - Rio do Antônio - BA</t>
  </si>
  <si>
    <t>2926905 - Rio do Pires - BA</t>
  </si>
  <si>
    <t>2927002 - Rio Real - BA</t>
  </si>
  <si>
    <t>2927101 - Rodelas - BA</t>
  </si>
  <si>
    <t>2927200 - Ruy Barbosa - BA</t>
  </si>
  <si>
    <t>2927309 - Salinas da Margarida - BA</t>
  </si>
  <si>
    <t>2927408 - Salvador - BA</t>
  </si>
  <si>
    <t>2927507 - Santa Bárbara - BA</t>
  </si>
  <si>
    <t>2927606 - Santa Brígida - BA</t>
  </si>
  <si>
    <t>2927705 - Santa Cruz Cabrália - BA</t>
  </si>
  <si>
    <t>2927804 - Santa Cruz da Vitória - BA</t>
  </si>
  <si>
    <t>2927903 - Santa Inês - BA</t>
  </si>
  <si>
    <t>2928000 - Santaluz - BA</t>
  </si>
  <si>
    <t>2928059 - Santa Luzia - BA</t>
  </si>
  <si>
    <t>2928109 - Santa Maria da Vitória - BA</t>
  </si>
  <si>
    <t>2928208 - Santana - BA</t>
  </si>
  <si>
    <t>2928307 - Santanópolis - BA</t>
  </si>
  <si>
    <t>2928406 - Santa Rita de Cássia - BA</t>
  </si>
  <si>
    <t>2928505 - Santa Teresinha - BA</t>
  </si>
  <si>
    <t>2928604 - Santo Amaro - BA</t>
  </si>
  <si>
    <t>2928703 - Santo Antônio de Jesus - BA</t>
  </si>
  <si>
    <t>2928802 - Santo Estêvão - BA</t>
  </si>
  <si>
    <t>2928901 - São Desidério - BA</t>
  </si>
  <si>
    <t>2928950 - São Domingos - BA</t>
  </si>
  <si>
    <t>2929008 - São Félix - BA</t>
  </si>
  <si>
    <t>2929057 - São Félix do Coribe - BA</t>
  </si>
  <si>
    <t>2929107 - São Felipe - BA</t>
  </si>
  <si>
    <t>2929206 - São Francisco do Conde - BA</t>
  </si>
  <si>
    <t>2929255 - São Gabriel - BA</t>
  </si>
  <si>
    <t>2929305 - São Gonçalo dos Campos - BA</t>
  </si>
  <si>
    <t>2929354 - São José da Vitória - BA</t>
  </si>
  <si>
    <t>2929370 - São José do Jacuípe - BA</t>
  </si>
  <si>
    <t>2929404 - São Miguel das Matas - BA</t>
  </si>
  <si>
    <t>2929503 - São Sebastião do Passé - BA</t>
  </si>
  <si>
    <t>2929602 - Sapeaçu - BA</t>
  </si>
  <si>
    <t>2929701 - Sátiro Dias - BA</t>
  </si>
  <si>
    <t>2929750 - Saubara - BA</t>
  </si>
  <si>
    <t>2929800 - Saúde - BA</t>
  </si>
  <si>
    <t>2929909 - Seabra - BA</t>
  </si>
  <si>
    <t>2930006 - Sebastião Laranjeiras - BA</t>
  </si>
  <si>
    <t>2930105 - Senhor do Bonfim - BA</t>
  </si>
  <si>
    <t>2930154 - Serra do Ramalho - BA</t>
  </si>
  <si>
    <t>2930204 - Sento Sé - BA</t>
  </si>
  <si>
    <t>2930303 - Serra Dourada - BA</t>
  </si>
  <si>
    <t>2930402 - Serra Preta - BA</t>
  </si>
  <si>
    <t>2930501 - Serrinha - BA</t>
  </si>
  <si>
    <t>2930600 - Serrolândia - BA</t>
  </si>
  <si>
    <t>2930709 - Simões Filho - BA</t>
  </si>
  <si>
    <t>2930758 - Sítio do Mato - BA</t>
  </si>
  <si>
    <t>2930766 - Sítio do Quinto - BA</t>
  </si>
  <si>
    <t>2930774 - Sobradinho - BA</t>
  </si>
  <si>
    <t>2930808 - Souto Soares - BA</t>
  </si>
  <si>
    <t>2930907 - Tabocas do Brejo Velho - BA</t>
  </si>
  <si>
    <t>2931004 - Tanhaçu - BA</t>
  </si>
  <si>
    <t>2931053 - Tanque Novo - BA</t>
  </si>
  <si>
    <t>2931103 - Tanquinho - BA</t>
  </si>
  <si>
    <t>2931202 - Taperoá - BA</t>
  </si>
  <si>
    <t>2931301 - Tapiramutá - BA</t>
  </si>
  <si>
    <t>2931350 - Teixeira de Freitas - BA</t>
  </si>
  <si>
    <t>2931400 - Teodoro Sampaio - BA</t>
  </si>
  <si>
    <t>2931509 - Teofilândia - BA</t>
  </si>
  <si>
    <t>2931608 - Teolândia - BA</t>
  </si>
  <si>
    <t>2931707 - Terra Nova - BA</t>
  </si>
  <si>
    <t>2931806 - Tremedal - BA</t>
  </si>
  <si>
    <t>2931905 - Tucano - BA</t>
  </si>
  <si>
    <t>2932002 - Uauá - BA</t>
  </si>
  <si>
    <t>2932101 - Ubaíra - BA</t>
  </si>
  <si>
    <t>2932200 - Ubaitaba - BA</t>
  </si>
  <si>
    <t>2932309 - Ubatã - BA</t>
  </si>
  <si>
    <t>2932408 - Uibaí - BA</t>
  </si>
  <si>
    <t>2932457 - Umburanas - BA</t>
  </si>
  <si>
    <t>2932507 - Una - BA</t>
  </si>
  <si>
    <t>2932606 - Urandi - BA</t>
  </si>
  <si>
    <t>2932705 - Uruçuca - BA</t>
  </si>
  <si>
    <t>2932804 - Utinga - BA</t>
  </si>
  <si>
    <t>2932903 - Valença - BA</t>
  </si>
  <si>
    <t>2933000 - Valente - BA</t>
  </si>
  <si>
    <t>2933059 - Várzea da Roça - BA</t>
  </si>
  <si>
    <t>2933109 - Várzea do Poço - BA</t>
  </si>
  <si>
    <t>2933158 - Várzea Nova - BA</t>
  </si>
  <si>
    <t>2933174 - Varzedo - BA</t>
  </si>
  <si>
    <t>2933208 - Vera Cruz - BA</t>
  </si>
  <si>
    <t>2933257 - Vereda - BA</t>
  </si>
  <si>
    <t>2933307 - Vitória da Conquista - BA</t>
  </si>
  <si>
    <t>2933406 - Wagner - BA</t>
  </si>
  <si>
    <t>2933455 - Wanderley - BA</t>
  </si>
  <si>
    <t>2933505 - Wenceslau Guimarães - BA</t>
  </si>
  <si>
    <t>2933604 - Xique-Xique - BA</t>
  </si>
  <si>
    <t>3100104 - Abadia dos Dourados - MG</t>
  </si>
  <si>
    <t>3100203 - Abaeté - MG</t>
  </si>
  <si>
    <t>3100302 - Abre Campo - MG</t>
  </si>
  <si>
    <t>3100401 - Acaiaca - MG</t>
  </si>
  <si>
    <t>3100500 - Açucena - MG</t>
  </si>
  <si>
    <t>3100609 - Água Boa - MG</t>
  </si>
  <si>
    <t>3100708 - Água Comprida - MG</t>
  </si>
  <si>
    <t>3100807 - Aguanil - MG</t>
  </si>
  <si>
    <t>3100906 - Águas Formosas - MG</t>
  </si>
  <si>
    <t>3101003 - Águas Vermelhas - MG</t>
  </si>
  <si>
    <t>3101102 - Aimorés - MG</t>
  </si>
  <si>
    <t>3101201 - Aiuruoca - MG</t>
  </si>
  <si>
    <t>3101300 - Alagoa - MG</t>
  </si>
  <si>
    <t>3101409 - Albertina - MG</t>
  </si>
  <si>
    <t>3101508 - Além Paraíba - MG</t>
  </si>
  <si>
    <t>3101607 - Alfenas - MG</t>
  </si>
  <si>
    <t>3101631 - Alfredo Vasconcelos - MG</t>
  </si>
  <si>
    <t>3101706 - Almenara - MG</t>
  </si>
  <si>
    <t>3101805 - Alpercata - MG</t>
  </si>
  <si>
    <t>3101904 - Alpinópolis - MG</t>
  </si>
  <si>
    <t>3102001 - Alterosa - MG</t>
  </si>
  <si>
    <t>3102050 - Alto Caparaó - MG</t>
  </si>
  <si>
    <t>3102100 - Alto Rio Doce - MG</t>
  </si>
  <si>
    <t>3102209 - Alvarenga - MG</t>
  </si>
  <si>
    <t>3102308 - Alvinópolis - MG</t>
  </si>
  <si>
    <t>3102407 - Alvorada de Minas - MG</t>
  </si>
  <si>
    <t>3102506 - Amparo do Serra - MG</t>
  </si>
  <si>
    <t>3102605 - Andradas - MG</t>
  </si>
  <si>
    <t>3102704 - Cachoeira de Pajeú - MG</t>
  </si>
  <si>
    <t>3102803 - Andrelândia - MG</t>
  </si>
  <si>
    <t>3102852 - Angelândia - MG</t>
  </si>
  <si>
    <t>3102902 - Antônio Carlos - MG</t>
  </si>
  <si>
    <t>3103009 - Antônio Dias - MG</t>
  </si>
  <si>
    <t>3103108 - Antônio Prado de Minas - MG</t>
  </si>
  <si>
    <t>3103207 - Araçaí - MG</t>
  </si>
  <si>
    <t>3103306 - Aracitaba - MG</t>
  </si>
  <si>
    <t>3103405 - Araçuaí - MG</t>
  </si>
  <si>
    <t>3103504 - Araguari - MG</t>
  </si>
  <si>
    <t>3103603 - Arantina - MG</t>
  </si>
  <si>
    <t>3103702 - Araponga - MG</t>
  </si>
  <si>
    <t>3103751 - Araporã - MG</t>
  </si>
  <si>
    <t>3103801 - Arapuá - MG</t>
  </si>
  <si>
    <t>3103900 - Araújos - MG</t>
  </si>
  <si>
    <t>3104007 - Araxá - MG</t>
  </si>
  <si>
    <t>3104106 - Arceburgo - MG</t>
  </si>
  <si>
    <t>3104205 - Arcos - MG</t>
  </si>
  <si>
    <t>3104304 - Areado - MG</t>
  </si>
  <si>
    <t>3104403 - Argirita - MG</t>
  </si>
  <si>
    <t>3104452 - Aricanduva - MG</t>
  </si>
  <si>
    <t>3104502 - Arinos - MG</t>
  </si>
  <si>
    <t>3104601 - Astolfo Dutra - MG</t>
  </si>
  <si>
    <t>3104700 - Ataléia - MG</t>
  </si>
  <si>
    <t>3104809 - Augusto de Lima - MG</t>
  </si>
  <si>
    <t>3104908 - Baependi - MG</t>
  </si>
  <si>
    <t>3105004 - Baldim - MG</t>
  </si>
  <si>
    <t>3105103 - Bambuí - MG</t>
  </si>
  <si>
    <t>3105202 - Bandeira - MG</t>
  </si>
  <si>
    <t>3105301 - Bandeira do Sul - MG</t>
  </si>
  <si>
    <t>3105400 - Barão de Cocais - MG</t>
  </si>
  <si>
    <t>3105509 - Barão de Monte Alto - MG</t>
  </si>
  <si>
    <t>3105608 - Barbacena - MG</t>
  </si>
  <si>
    <t>3105707 - Barra Longa - MG</t>
  </si>
  <si>
    <t>3105905 - Barroso - MG</t>
  </si>
  <si>
    <t>3106002 - Bela Vista de Minas - MG</t>
  </si>
  <si>
    <t>3106101 - Belmiro Braga - MG</t>
  </si>
  <si>
    <t>3106200 - Belo Horizonte - MG</t>
  </si>
  <si>
    <t>3106309 - Belo Oriente - MG</t>
  </si>
  <si>
    <t>3106408 - Belo Vale - MG</t>
  </si>
  <si>
    <t>3106507 - Berilo - MG</t>
  </si>
  <si>
    <t>3106606 - Bertópolis - MG</t>
  </si>
  <si>
    <t>3106655 - Berizal - MG</t>
  </si>
  <si>
    <t>3106705 - Betim - MG</t>
  </si>
  <si>
    <t>3106804 - Bias Fortes - MG</t>
  </si>
  <si>
    <t>3106903 - Bicas - MG</t>
  </si>
  <si>
    <t>3107000 - Biquinhas - MG</t>
  </si>
  <si>
    <t>3107109 - Boa Esperança - MG</t>
  </si>
  <si>
    <t>3107208 - Bocaina de Minas - MG</t>
  </si>
  <si>
    <t>3107307 - Bocaiúva - MG</t>
  </si>
  <si>
    <t>3107406 - Bom Despacho - MG</t>
  </si>
  <si>
    <t>3107505 - Bom Jardim de Minas - MG</t>
  </si>
  <si>
    <t>3107604 - Bom Jesus da Penha - MG</t>
  </si>
  <si>
    <t>3107703 - Bom Jesus do Amparo - MG</t>
  </si>
  <si>
    <t>3107802 - Bom Jesus do Galho - MG</t>
  </si>
  <si>
    <t>3107901 - Bom Repouso - MG</t>
  </si>
  <si>
    <t>3108008 - Bom Sucesso - MG</t>
  </si>
  <si>
    <t>3108107 - Bonfim - MG</t>
  </si>
  <si>
    <t>3108206 - Bonfinópolis de Minas - MG</t>
  </si>
  <si>
    <t>3108255 - Bonito de Minas - MG</t>
  </si>
  <si>
    <t>3108305 - Borda da Mata - MG</t>
  </si>
  <si>
    <t>3108404 - Botelhos - MG</t>
  </si>
  <si>
    <t>3108503 - Botumirim - MG</t>
  </si>
  <si>
    <t>3108552 - Brasilândia de Minas - MG</t>
  </si>
  <si>
    <t>3108602 - Brasília de Minas - MG</t>
  </si>
  <si>
    <t>3108701 - Brás Pires - MG</t>
  </si>
  <si>
    <t>3108800 - Braúnas - MG</t>
  </si>
  <si>
    <t>3108909 - Brasópolis - MG</t>
  </si>
  <si>
    <t>3109006 - Brumadinho - MG</t>
  </si>
  <si>
    <t>3109105 - Bueno Brandão - MG</t>
  </si>
  <si>
    <t>3109204 - Buenópolis - MG</t>
  </si>
  <si>
    <t>3109253 - Bugre - MG</t>
  </si>
  <si>
    <t>3109303 - Buritis - MG</t>
  </si>
  <si>
    <t>3109402 - Buritizeiro - MG</t>
  </si>
  <si>
    <t>3109451 - Cabeceira Grande - MG</t>
  </si>
  <si>
    <t>3109501 - Cabo Verde - MG</t>
  </si>
  <si>
    <t>3109600 - Cachoeira da Prata - MG</t>
  </si>
  <si>
    <t>3109709 - Cachoeira de Minas - MG</t>
  </si>
  <si>
    <t>3109808 - Cachoeira Dourada - MG</t>
  </si>
  <si>
    <t>3109907 - Caetanópolis - MG</t>
  </si>
  <si>
    <t>3110004 - Caeté - MG</t>
  </si>
  <si>
    <t>3110103 - Caiana - MG</t>
  </si>
  <si>
    <t>3110202 - Cajuri - MG</t>
  </si>
  <si>
    <t>3110301 - Caldas - MG</t>
  </si>
  <si>
    <t>3110400 - Camacho - MG</t>
  </si>
  <si>
    <t>3110509 - Camanducaia - MG</t>
  </si>
  <si>
    <t>3110608 - Cambuí - MG</t>
  </si>
  <si>
    <t>3110707 - Cambuquira - MG</t>
  </si>
  <si>
    <t>3110806 - Campanário - MG</t>
  </si>
  <si>
    <t>3110905 - Campanha - MG</t>
  </si>
  <si>
    <t>3111002 - Campestre - MG</t>
  </si>
  <si>
    <t>3111101 - Campina Verde - MG</t>
  </si>
  <si>
    <t>3111150 - Campo Azul - MG</t>
  </si>
  <si>
    <t>3111200 - Campo Belo - MG</t>
  </si>
  <si>
    <t>3111309 - Campo do Meio - MG</t>
  </si>
  <si>
    <t>3111408 - Campo Florido - MG</t>
  </si>
  <si>
    <t>3111507 - Campos Altos - MG</t>
  </si>
  <si>
    <t>3111606 - Campos Gerais - MG</t>
  </si>
  <si>
    <t>3111705 - Canaã - MG</t>
  </si>
  <si>
    <t>3111804 - Canápolis - MG</t>
  </si>
  <si>
    <t>3111903 - Cana Verde - MG</t>
  </si>
  <si>
    <t>3112000 - Candeias - MG</t>
  </si>
  <si>
    <t>3112059 - Cantagalo - MG</t>
  </si>
  <si>
    <t>3112109 - Caparaó - MG</t>
  </si>
  <si>
    <t>3112208 - Capela Nova - MG</t>
  </si>
  <si>
    <t>3112307 - Capelinha - MG</t>
  </si>
  <si>
    <t>3112406 - Capetinga - MG</t>
  </si>
  <si>
    <t>3112505 - Capim Branco - MG</t>
  </si>
  <si>
    <t>3112604 - Capinópolis - MG</t>
  </si>
  <si>
    <t>3112653 - Capitão Andrade - MG</t>
  </si>
  <si>
    <t>3112703 - Capitão Enéas - MG</t>
  </si>
  <si>
    <t>3112802 - Capitólio - MG</t>
  </si>
  <si>
    <t>3112901 - Caputira - MG</t>
  </si>
  <si>
    <t>3113008 - Caraí - MG</t>
  </si>
  <si>
    <t>3113107 - Caranaíba - MG</t>
  </si>
  <si>
    <t>3113206 - Carandaí - MG</t>
  </si>
  <si>
    <t>3113305 - Carangola - MG</t>
  </si>
  <si>
    <t>3113404 - Caratinga - MG</t>
  </si>
  <si>
    <t>3113503 - Carbonita - MG</t>
  </si>
  <si>
    <t>3113602 - Careaçu - MG</t>
  </si>
  <si>
    <t>3113701 - Carlos Chagas - MG</t>
  </si>
  <si>
    <t>3113800 - Carmésia - MG</t>
  </si>
  <si>
    <t>3113909 - Carmo da Cachoeira - MG</t>
  </si>
  <si>
    <t>3114006 - Carmo da Mata - MG</t>
  </si>
  <si>
    <t>3114105 - Carmo de Minas - MG</t>
  </si>
  <si>
    <t>3114204 - Carmo do Cajuru - MG</t>
  </si>
  <si>
    <t>3114303 - Carmo do Paranaíba - MG</t>
  </si>
  <si>
    <t>3114402 - Carmo do Rio Claro - MG</t>
  </si>
  <si>
    <t>3114501 - Carmópolis de Minas - MG</t>
  </si>
  <si>
    <t>3114550 - Carneirinho - MG</t>
  </si>
  <si>
    <t>3114600 - Carrancas - MG</t>
  </si>
  <si>
    <t>3114709 - Carvalhópolis - MG</t>
  </si>
  <si>
    <t>3114808 - Carvalhos - MG</t>
  </si>
  <si>
    <t>3114907 - Casa Grande - MG</t>
  </si>
  <si>
    <t>3115003 - Cascalho Rico - MG</t>
  </si>
  <si>
    <t>3115102 - Cássia - MG</t>
  </si>
  <si>
    <t>3115201 - Conceição da Barra de Minas - MG</t>
  </si>
  <si>
    <t>3115300 - Cataguases - MG</t>
  </si>
  <si>
    <t>3115359 - Catas Altas - MG</t>
  </si>
  <si>
    <t>3115409 - Catas Altas da Noruega - MG</t>
  </si>
  <si>
    <t>3115458 - Catuji - MG</t>
  </si>
  <si>
    <t>3115474 - Catuti - MG</t>
  </si>
  <si>
    <t>3115508 - Caxambu - MG</t>
  </si>
  <si>
    <t>3115607 - Cedro do Abaeté - MG</t>
  </si>
  <si>
    <t>3115706 - Central de Minas - MG</t>
  </si>
  <si>
    <t>3115805 - Centralina - MG</t>
  </si>
  <si>
    <t>3115904 - Chácara - MG</t>
  </si>
  <si>
    <t>3116001 - Chalé - MG</t>
  </si>
  <si>
    <t>3116100 - Chapada do Norte - MG</t>
  </si>
  <si>
    <t>3116159 - Chapada Gaúcha - MG</t>
  </si>
  <si>
    <t>3116209 - Chiador - MG</t>
  </si>
  <si>
    <t>3116308 - Cipotânea - MG</t>
  </si>
  <si>
    <t>3116407 - Claraval - MG</t>
  </si>
  <si>
    <t>3116506 - Claro dos Poções - MG</t>
  </si>
  <si>
    <t>3116605 - Cláudio - MG</t>
  </si>
  <si>
    <t>3116704 - Coimbra - MG</t>
  </si>
  <si>
    <t>3116803 - Coluna - MG</t>
  </si>
  <si>
    <t>3116902 - Comendador Gomes - MG</t>
  </si>
  <si>
    <t>3117009 - Comercinho - MG</t>
  </si>
  <si>
    <t>3117108 - Conceição da Aparecida - MG</t>
  </si>
  <si>
    <t>3117207 - Conceição das Pedras - MG</t>
  </si>
  <si>
    <t>3117306 - Conceição das Alagoas - MG</t>
  </si>
  <si>
    <t>3117405 - Conceição de Ipanema - MG</t>
  </si>
  <si>
    <t>3117504 - Conceição do Mato Dentro - MG</t>
  </si>
  <si>
    <t>3117603 - Conceição do Pará - MG</t>
  </si>
  <si>
    <t>3117702 - Conceição do Rio Verde - MG</t>
  </si>
  <si>
    <t>3117801 - Conceição dos Ouros - MG</t>
  </si>
  <si>
    <t>3117836 - Cônego Marinho - MG</t>
  </si>
  <si>
    <t>3117876 - Confins - MG</t>
  </si>
  <si>
    <t>3117900 - Congonhal - MG</t>
  </si>
  <si>
    <t>3118007 - Congonhas - MG</t>
  </si>
  <si>
    <t>3118106 - Congonhas do Norte - MG</t>
  </si>
  <si>
    <t>3118205 - Conquista - MG</t>
  </si>
  <si>
    <t>3118304 - Conselheiro Lafaiete - MG</t>
  </si>
  <si>
    <t>3118403 - Conselheiro Pena - MG</t>
  </si>
  <si>
    <t>3118502 - Consolação - MG</t>
  </si>
  <si>
    <t>3118601 - Contagem - MG</t>
  </si>
  <si>
    <t>3118700 - Coqueiral - MG</t>
  </si>
  <si>
    <t>3118809 - Coração de Jesus - MG</t>
  </si>
  <si>
    <t>3118908 - Cordisburgo - MG</t>
  </si>
  <si>
    <t>3119005 - Cordislândia - MG</t>
  </si>
  <si>
    <t>3119104 - Corinto - MG</t>
  </si>
  <si>
    <t>3119203 - Coroaci - MG</t>
  </si>
  <si>
    <t>3119302 - Coromandel - MG</t>
  </si>
  <si>
    <t>3119401 - Coronel Fabriciano - MG</t>
  </si>
  <si>
    <t>3119500 - Coronel Murta - MG</t>
  </si>
  <si>
    <t>3119609 - Coronel Pacheco - MG</t>
  </si>
  <si>
    <t>3119708 - Coronel Xavier Chaves - MG</t>
  </si>
  <si>
    <t>3119807 - Córrego Danta - MG</t>
  </si>
  <si>
    <t>3119906 - Córrego do Bom Jesus - MG</t>
  </si>
  <si>
    <t>3119955 - Córrego Fundo - MG</t>
  </si>
  <si>
    <t>3120003 - Córrego Novo - MG</t>
  </si>
  <si>
    <t>3120102 - Couto de Magalhães de Minas - MG</t>
  </si>
  <si>
    <t>3120151 - Crisólita - MG</t>
  </si>
  <si>
    <t>3120201 - Cristais - MG</t>
  </si>
  <si>
    <t>3120300 - Cristália - MG</t>
  </si>
  <si>
    <t>3120409 - Cristiano Otoni - MG</t>
  </si>
  <si>
    <t>3120508 - Cristina - MG</t>
  </si>
  <si>
    <t>3120607 - Crucilândia - MG</t>
  </si>
  <si>
    <t>3120706 - Cruzeiro da Fortaleza - MG</t>
  </si>
  <si>
    <t>3120805 - Cruzília - MG</t>
  </si>
  <si>
    <t>3120839 - Cuparaque - MG</t>
  </si>
  <si>
    <t>3120870 - Curral de Dentro - MG</t>
  </si>
  <si>
    <t>3120904 - Curvelo - MG</t>
  </si>
  <si>
    <t>3121001 - Datas - MG</t>
  </si>
  <si>
    <t>3121100 - Delfim Moreira - MG</t>
  </si>
  <si>
    <t>3121209 - Delfinópolis - MG</t>
  </si>
  <si>
    <t>3121258 - Delta - MG</t>
  </si>
  <si>
    <t>3121308 - Descoberto - MG</t>
  </si>
  <si>
    <t>3121407 - Desterro de Entre Rios - MG</t>
  </si>
  <si>
    <t>3121506 - Desterro do Melo - MG</t>
  </si>
  <si>
    <t>3121605 - Diamantina - MG</t>
  </si>
  <si>
    <t>3121704 - Diogo de Vasconcelos - MG</t>
  </si>
  <si>
    <t>3121803 - Dionísio - MG</t>
  </si>
  <si>
    <t>3121902 - Divinésia - MG</t>
  </si>
  <si>
    <t>3122009 - Divino - MG</t>
  </si>
  <si>
    <t>3122108 - Divino das Laranjeiras - MG</t>
  </si>
  <si>
    <t>3122207 - Divinolândia de Minas - MG</t>
  </si>
  <si>
    <t>3122306 - Divinópolis - MG</t>
  </si>
  <si>
    <t>3122355 - Divisa Alegre - MG</t>
  </si>
  <si>
    <t>3122405 - Divisa Nova - MG</t>
  </si>
  <si>
    <t>3122454 - Divisópolis - MG</t>
  </si>
  <si>
    <t>3122470 - Dom Bosco - MG</t>
  </si>
  <si>
    <t>3122504 - Dom Cavati - MG</t>
  </si>
  <si>
    <t>3122603 - Dom Joaquim - MG</t>
  </si>
  <si>
    <t>3122702 - Dom Silvério - MG</t>
  </si>
  <si>
    <t>3122801 - Dom Viçoso - MG</t>
  </si>
  <si>
    <t>3122900 - Dona Eusébia - MG</t>
  </si>
  <si>
    <t>3123007 - Dores de Campos - MG</t>
  </si>
  <si>
    <t>3123106 - Dores de Guanhães - MG</t>
  </si>
  <si>
    <t>3123205 - Dores do Indaiá - MG</t>
  </si>
  <si>
    <t>3123304 - Dores do Turvo - MG</t>
  </si>
  <si>
    <t>3123403 - Doresópolis - MG</t>
  </si>
  <si>
    <t>3123502 - Douradoquara - MG</t>
  </si>
  <si>
    <t>3123528 - Durandé - MG</t>
  </si>
  <si>
    <t>3123601 - Elói Mendes - MG</t>
  </si>
  <si>
    <t>3123700 - Engenheiro Caldas - MG</t>
  </si>
  <si>
    <t>3123809 - Engenheiro Navarro - MG</t>
  </si>
  <si>
    <t>3123858 - Entre Folhas - MG</t>
  </si>
  <si>
    <t>3123908 - Entre Rios de Minas - MG</t>
  </si>
  <si>
    <t>3124005 - Ervália - MG</t>
  </si>
  <si>
    <t>3124104 - Esmeraldas - MG</t>
  </si>
  <si>
    <t>3124203 - Espera Feliz - MG</t>
  </si>
  <si>
    <t>3124302 - Espinosa - MG</t>
  </si>
  <si>
    <t>3124401 - Espírito Santo do Dourado - MG</t>
  </si>
  <si>
    <t>3124500 - Estiva - MG</t>
  </si>
  <si>
    <t>3124609 - Estrela Dalva - MG</t>
  </si>
  <si>
    <t>3124708 - Estrela do Indaiá - MG</t>
  </si>
  <si>
    <t>3124807 - Estrela do Sul - MG</t>
  </si>
  <si>
    <t>3124906 - Eugenópolis - MG</t>
  </si>
  <si>
    <t>3125002 - Ewbank da Câmara - MG</t>
  </si>
  <si>
    <t>3125101 - Extrema - MG</t>
  </si>
  <si>
    <t>3125200 - Fama - MG</t>
  </si>
  <si>
    <t>3125309 - Faria Lemos - MG</t>
  </si>
  <si>
    <t>3125408 - Felício dos Santos - MG</t>
  </si>
  <si>
    <t>3125507 - São Gonçalo do Rio Preto - MG</t>
  </si>
  <si>
    <t>3125606 - Felisburgo - MG</t>
  </si>
  <si>
    <t>3125705 - Felixlândia - MG</t>
  </si>
  <si>
    <t>3125804 - Fernandes Tourinho - MG</t>
  </si>
  <si>
    <t>3125903 - Ferros - MG</t>
  </si>
  <si>
    <t>3125952 - Fervedouro - MG</t>
  </si>
  <si>
    <t>3126000 - Florestal - MG</t>
  </si>
  <si>
    <t>3126109 - Formiga - MG</t>
  </si>
  <si>
    <t>3126208 - Formoso - MG</t>
  </si>
  <si>
    <t>3126307 - Fortaleza de Minas - MG</t>
  </si>
  <si>
    <t>3126406 - Fortuna de Minas - MG</t>
  </si>
  <si>
    <t>3126505 - Francisco Badaró - MG</t>
  </si>
  <si>
    <t>3126604 - Francisco Dumont - MG</t>
  </si>
  <si>
    <t>3126703 - Francisco Sá - MG</t>
  </si>
  <si>
    <t>3126752 - Franciscópolis - MG</t>
  </si>
  <si>
    <t>3126802 - Frei Gaspar - MG</t>
  </si>
  <si>
    <t>3126901 - Frei Inocêncio - MG</t>
  </si>
  <si>
    <t>3126950 - Frei Lagonegro - MG</t>
  </si>
  <si>
    <t>3127008 - Fronteira - MG</t>
  </si>
  <si>
    <t>3127057 - Fronteira dos Vales - MG</t>
  </si>
  <si>
    <t>3127073 - Fruta de Leite - MG</t>
  </si>
  <si>
    <t>3127107 - Frutal - MG</t>
  </si>
  <si>
    <t>3127206 - Funilândia - MG</t>
  </si>
  <si>
    <t>3127305 - Galiléia - MG</t>
  </si>
  <si>
    <t>3127339 - Gameleiras - MG</t>
  </si>
  <si>
    <t>3127354 - Glaucilândia - MG</t>
  </si>
  <si>
    <t>3127370 - Goiabeira - MG</t>
  </si>
  <si>
    <t>3127388 - Goianá - MG</t>
  </si>
  <si>
    <t>3127404 - Gonçalves - MG</t>
  </si>
  <si>
    <t>3127503 - Gonzaga - MG</t>
  </si>
  <si>
    <t>3127602 - Gouveia - MG</t>
  </si>
  <si>
    <t>3127701 - Governador Valadares - MG</t>
  </si>
  <si>
    <t>3127800 - Grão Mogol - MG</t>
  </si>
  <si>
    <t>3127909 - Grupiara - MG</t>
  </si>
  <si>
    <t>3128006 - Guanhães - MG</t>
  </si>
  <si>
    <t>3128105 - Guapé - MG</t>
  </si>
  <si>
    <t>3128204 - Guaraciaba - MG</t>
  </si>
  <si>
    <t>3128253 - Guaraciama - MG</t>
  </si>
  <si>
    <t>3128303 - Guaranésia - MG</t>
  </si>
  <si>
    <t>3128402 - Guarani - MG</t>
  </si>
  <si>
    <t>3128501 - Guarará - MG</t>
  </si>
  <si>
    <t>3128600 - Guarda-Mor - MG</t>
  </si>
  <si>
    <t>3128709 - Guaxupé - MG</t>
  </si>
  <si>
    <t>3128808 - Guidoval - MG</t>
  </si>
  <si>
    <t>3128907 - Guimarânia - MG</t>
  </si>
  <si>
    <t>3129004 - Guiricema - MG</t>
  </si>
  <si>
    <t>3129103 - Gurinhatã - MG</t>
  </si>
  <si>
    <t>3129202 - Heliodora - MG</t>
  </si>
  <si>
    <t>3129301 - Iapu - MG</t>
  </si>
  <si>
    <t>3129400 - Ibertioga - MG</t>
  </si>
  <si>
    <t>3129509 - Ibiá - MG</t>
  </si>
  <si>
    <t>3129608 - Ibiaí - MG</t>
  </si>
  <si>
    <t>3129657 - Ibiracatu - MG</t>
  </si>
  <si>
    <t>3129707 - Ibiraci - MG</t>
  </si>
  <si>
    <t>3129806 - Ibirité - MG</t>
  </si>
  <si>
    <t>3129905 - Ibitiúra de Minas - MG</t>
  </si>
  <si>
    <t>3130002 - Ibituruna - MG</t>
  </si>
  <si>
    <t>3130051 - Icaraí de Minas - MG</t>
  </si>
  <si>
    <t>3130101 - Igarapé - MG</t>
  </si>
  <si>
    <t>3130200 - Igaratinga - MG</t>
  </si>
  <si>
    <t>3130309 - Iguatama - MG</t>
  </si>
  <si>
    <t>3130408 - Ijaci - MG</t>
  </si>
  <si>
    <t>3130507 - Ilicínea - MG</t>
  </si>
  <si>
    <t>3130556 - Imbé de Minas - MG</t>
  </si>
  <si>
    <t>3130606 - Inconfidentes - MG</t>
  </si>
  <si>
    <t>3130655 - Indaiabira - MG</t>
  </si>
  <si>
    <t>3130705 - Indianópolis - MG</t>
  </si>
  <si>
    <t>3130804 - Ingaí - MG</t>
  </si>
  <si>
    <t>3130903 - Inhapim - MG</t>
  </si>
  <si>
    <t>3131000 - Inhaúma - MG</t>
  </si>
  <si>
    <t>3131109 - Inimutaba - MG</t>
  </si>
  <si>
    <t>3131158 - Ipaba - MG</t>
  </si>
  <si>
    <t>3131208 - Ipanema - MG</t>
  </si>
  <si>
    <t>3131307 - Ipatinga - MG</t>
  </si>
  <si>
    <t>3131406 - Ipiaçu - MG</t>
  </si>
  <si>
    <t>3131505 - Ipuiúna - MG</t>
  </si>
  <si>
    <t>3131604 - Iraí de Minas - MG</t>
  </si>
  <si>
    <t>3131703 - Itabira - MG</t>
  </si>
  <si>
    <t>3131802 - Itabirinha - MG</t>
  </si>
  <si>
    <t>3131901 - Itabirito - MG</t>
  </si>
  <si>
    <t>3132008 - Itacambira - MG</t>
  </si>
  <si>
    <t>3132107 - Itacarambi - MG</t>
  </si>
  <si>
    <t>3132206 - Itaguara - MG</t>
  </si>
  <si>
    <t>3132305 - Itaipé - MG</t>
  </si>
  <si>
    <t>3132404 - Itajubá - MG</t>
  </si>
  <si>
    <t>3132503 - Itamarandiba - MG</t>
  </si>
  <si>
    <t>3132602 - Itamarati de Minas - MG</t>
  </si>
  <si>
    <t>3132701 - Itambacuri - MG</t>
  </si>
  <si>
    <t>3132800 - Itambé do Mato Dentro - MG</t>
  </si>
  <si>
    <t>3132909 - Itamogi - MG</t>
  </si>
  <si>
    <t>3133006 - Itamonte - MG</t>
  </si>
  <si>
    <t>3133105 - Itanhandu - MG</t>
  </si>
  <si>
    <t>3133204 - Itanhomi - MG</t>
  </si>
  <si>
    <t>3133303 - Itaobim - MG</t>
  </si>
  <si>
    <t>3133402 - Itapagipe - MG</t>
  </si>
  <si>
    <t>3133501 - Itapecerica - MG</t>
  </si>
  <si>
    <t>3133600 - Itapeva - MG</t>
  </si>
  <si>
    <t>3133709 - Itatiaiuçu - MG</t>
  </si>
  <si>
    <t>3133758 - Itaú de Minas - MG</t>
  </si>
  <si>
    <t>3133808 - Itaúna - MG</t>
  </si>
  <si>
    <t>3133907 - Itaverava - MG</t>
  </si>
  <si>
    <t>3134004 - Itinga - MG</t>
  </si>
  <si>
    <t>3134103 - Itueta - MG</t>
  </si>
  <si>
    <t>3134202 - Ituiutaba - MG</t>
  </si>
  <si>
    <t>3134301 - Itumirim - MG</t>
  </si>
  <si>
    <t>3134400 - Iturama - MG</t>
  </si>
  <si>
    <t>3134509 - Itutinga - MG</t>
  </si>
  <si>
    <t>3134608 - Jaboticatubas - MG</t>
  </si>
  <si>
    <t>3134707 - Jacinto - MG</t>
  </si>
  <si>
    <t>3134806 - Jacuí - MG</t>
  </si>
  <si>
    <t>3134905 - Jacutinga - MG</t>
  </si>
  <si>
    <t>3135001 - Jaguaraçu - MG</t>
  </si>
  <si>
    <t>3135050 - Jaíba - MG</t>
  </si>
  <si>
    <t>3135076 - Jampruca - MG</t>
  </si>
  <si>
    <t>3135100 - Janaúba - MG</t>
  </si>
  <si>
    <t>3135209 - Januária - MG</t>
  </si>
  <si>
    <t>3135308 - Japaraíba - MG</t>
  </si>
  <si>
    <t>3135357 - Japonvar - MG</t>
  </si>
  <si>
    <t>3135407 - Jeceaba - MG</t>
  </si>
  <si>
    <t>3135456 - Jenipapo de Minas - MG</t>
  </si>
  <si>
    <t>3135506 - Jequeri - MG</t>
  </si>
  <si>
    <t>3135605 - Jequitaí - MG</t>
  </si>
  <si>
    <t>3135704 - Jequitibá - MG</t>
  </si>
  <si>
    <t>3135803 - Jequitinhonha - MG</t>
  </si>
  <si>
    <t>3135902 - Jesuânia - MG</t>
  </si>
  <si>
    <t>3136009 - Joaíma - MG</t>
  </si>
  <si>
    <t>3136108 - Joanésia - MG</t>
  </si>
  <si>
    <t>3136207 - João Monlevade - MG</t>
  </si>
  <si>
    <t>3136306 - João Pinheiro - MG</t>
  </si>
  <si>
    <t>3136405 - Joaquim Felício - MG</t>
  </si>
  <si>
    <t>3136504 - Jordânia - MG</t>
  </si>
  <si>
    <t>3136520 - José Gonçalves de Minas - MG</t>
  </si>
  <si>
    <t>3136553 - José Raydan - MG</t>
  </si>
  <si>
    <t>3136579 - Josenópolis - MG</t>
  </si>
  <si>
    <t>3136603 - Nova União - MG</t>
  </si>
  <si>
    <t>3136652 - Juatuba - MG</t>
  </si>
  <si>
    <t>3136702 - Juiz de Fora - MG</t>
  </si>
  <si>
    <t>3136801 - Juramento - MG</t>
  </si>
  <si>
    <t>3136900 - Juruaia - MG</t>
  </si>
  <si>
    <t>3136959 - Juvenília - MG</t>
  </si>
  <si>
    <t>3137007 - Ladainha - MG</t>
  </si>
  <si>
    <t>3137106 - Lagamar - MG</t>
  </si>
  <si>
    <t>3137205 - Lagoa da Prata - MG</t>
  </si>
  <si>
    <t>3137304 - Lagoa dos Patos - MG</t>
  </si>
  <si>
    <t>3137403 - Lagoa Dourada - MG</t>
  </si>
  <si>
    <t>3137502 - Lagoa Formosa - MG</t>
  </si>
  <si>
    <t>3137536 - Lagoa Grande - MG</t>
  </si>
  <si>
    <t>3137601 - Lagoa Santa - MG</t>
  </si>
  <si>
    <t>3137700 - Lajinha - MG</t>
  </si>
  <si>
    <t>3137809 - Lambari - MG</t>
  </si>
  <si>
    <t>3137908 - Lamim - MG</t>
  </si>
  <si>
    <t>3138005 - Laranjal - MG</t>
  </si>
  <si>
    <t>3138104 - Lassance - MG</t>
  </si>
  <si>
    <t>3138203 - Lavras - MG</t>
  </si>
  <si>
    <t>3138302 - Leandro Ferreira - MG</t>
  </si>
  <si>
    <t>3138351 - Leme do Prado - MG</t>
  </si>
  <si>
    <t>3138401 - Leopoldina - MG</t>
  </si>
  <si>
    <t>3138500 - Liberdade - MG</t>
  </si>
  <si>
    <t>3138609 - Lima Duarte - MG</t>
  </si>
  <si>
    <t>3138625 - Limeira do Oeste - MG</t>
  </si>
  <si>
    <t>3138658 - Lontra - MG</t>
  </si>
  <si>
    <t>3138674 - Luisburgo - MG</t>
  </si>
  <si>
    <t>3138682 - Luislândia - MG</t>
  </si>
  <si>
    <t>3138708 - Luminárias - MG</t>
  </si>
  <si>
    <t>3138807 - Luz - MG</t>
  </si>
  <si>
    <t>3138906 - Machacalis - MG</t>
  </si>
  <si>
    <t>3139003 - Machado - MG</t>
  </si>
  <si>
    <t>3139102 - Madre de Deus de Minas - MG</t>
  </si>
  <si>
    <t>3139201 - Malacacheta - MG</t>
  </si>
  <si>
    <t>3139250 - Mamonas - MG</t>
  </si>
  <si>
    <t>3139300 - Manga - MG</t>
  </si>
  <si>
    <t>3139409 - Manhuaçu - MG</t>
  </si>
  <si>
    <t>3139508 - Manhumirim - MG</t>
  </si>
  <si>
    <t>3139607 - Mantena - MG</t>
  </si>
  <si>
    <t>3139706 - Maravilhas - MG</t>
  </si>
  <si>
    <t>3139805 - Mar de Espanha - MG</t>
  </si>
  <si>
    <t>3139904 - Maria da Fé - MG</t>
  </si>
  <si>
    <t>3140001 - Mariana - MG</t>
  </si>
  <si>
    <t>3140100 - Marilac - MG</t>
  </si>
  <si>
    <t>3140159 - Mário Campos - MG</t>
  </si>
  <si>
    <t>3140209 - Maripá de Minas - MG</t>
  </si>
  <si>
    <t>3140308 - Marliéria - MG</t>
  </si>
  <si>
    <t>3140407 - Marmelópolis - MG</t>
  </si>
  <si>
    <t>3140506 - Martinho Campos - MG</t>
  </si>
  <si>
    <t>3140530 - Martins Soares - MG</t>
  </si>
  <si>
    <t>3140555 - Mata Verde - MG</t>
  </si>
  <si>
    <t>3140605 - Materlândia - MG</t>
  </si>
  <si>
    <t>3140704 - Mateus Leme - MG</t>
  </si>
  <si>
    <t>3140803 - Matias Barbosa - MG</t>
  </si>
  <si>
    <t>3140852 - Matias Cardoso - MG</t>
  </si>
  <si>
    <t>3140902 - Matipó - MG</t>
  </si>
  <si>
    <t>3141009 - Mato Verde - MG</t>
  </si>
  <si>
    <t>3141108 - Matozinhos - MG</t>
  </si>
  <si>
    <t>3141207 - Matutina - MG</t>
  </si>
  <si>
    <t>3141306 - Medeiros - MG</t>
  </si>
  <si>
    <t>3141405 - Medina - MG</t>
  </si>
  <si>
    <t>3141504 - Mendes Pimentel - MG</t>
  </si>
  <si>
    <t>3141603 - Mercês - MG</t>
  </si>
  <si>
    <t>3141702 - Mesquita - MG</t>
  </si>
  <si>
    <t>3141801 - Minas Novas - MG</t>
  </si>
  <si>
    <t>3141900 - Minduri - MG</t>
  </si>
  <si>
    <t>3142007 - Mirabela - MG</t>
  </si>
  <si>
    <t>3142106 - Miradouro - MG</t>
  </si>
  <si>
    <t>3142205 - Miraí - MG</t>
  </si>
  <si>
    <t>3142254 - Miravânia - MG</t>
  </si>
  <si>
    <t>3142304 - Moeda - MG</t>
  </si>
  <si>
    <t>3142403 - Moema - MG</t>
  </si>
  <si>
    <t>3142502 - Monjolos - MG</t>
  </si>
  <si>
    <t>3142601 - Monsenhor Paulo - MG</t>
  </si>
  <si>
    <t>3142700 - Montalvânia - MG</t>
  </si>
  <si>
    <t>3142809 - Monte Alegre de Minas - MG</t>
  </si>
  <si>
    <t>3142908 - Monte Azul - MG</t>
  </si>
  <si>
    <t>3143005 - Monte Belo - MG</t>
  </si>
  <si>
    <t>3143104 - Monte Carmelo - MG</t>
  </si>
  <si>
    <t>3143153 - Monte Formoso - MG</t>
  </si>
  <si>
    <t>3143203 - Monte Santo de Minas - MG</t>
  </si>
  <si>
    <t>3143302 - Montes Claros - MG</t>
  </si>
  <si>
    <t>3143401 - Monte Sião - MG</t>
  </si>
  <si>
    <t>3143450 - Montezuma - MG</t>
  </si>
  <si>
    <t>3143500 - Morada Nova de Minas - MG</t>
  </si>
  <si>
    <t>3143609 - Morro da Garça - MG</t>
  </si>
  <si>
    <t>3143708 - Morro do Pilar - MG</t>
  </si>
  <si>
    <t>3143807 - Munhoz - MG</t>
  </si>
  <si>
    <t>3143906 - Muriaé - MG</t>
  </si>
  <si>
    <t>3144003 - Mutum - MG</t>
  </si>
  <si>
    <t>3144102 - Muzambinho - MG</t>
  </si>
  <si>
    <t>3144201 - Nacip Raydan - MG</t>
  </si>
  <si>
    <t>3144300 - Nanuque - MG</t>
  </si>
  <si>
    <t>3144359 - Naque - MG</t>
  </si>
  <si>
    <t>3144375 - Natalândia - MG</t>
  </si>
  <si>
    <t>3144409 - Natércia - MG</t>
  </si>
  <si>
    <t>3144508 - Nazareno - MG</t>
  </si>
  <si>
    <t>3144607 - Nepomuceno - MG</t>
  </si>
  <si>
    <t>3144656 - Ninheira - MG</t>
  </si>
  <si>
    <t>3144672 - Nova Belém - MG</t>
  </si>
  <si>
    <t>3144706 - Nova Era - MG</t>
  </si>
  <si>
    <t>3144805 - Nova Lima - MG</t>
  </si>
  <si>
    <t>3144904 - Nova Módica - MG</t>
  </si>
  <si>
    <t>3145000 - Nova Ponte - MG</t>
  </si>
  <si>
    <t>3145059 - Nova Porteirinha - MG</t>
  </si>
  <si>
    <t>3145109 - Nova Resende - MG</t>
  </si>
  <si>
    <t>3145208 - Nova Serrana - MG</t>
  </si>
  <si>
    <t>3145307 - Novo Cruzeiro - MG</t>
  </si>
  <si>
    <t>3145356 - Novo Oriente de Minas - MG</t>
  </si>
  <si>
    <t>3145372 - Novorizonte - MG</t>
  </si>
  <si>
    <t>3145406 - Olaria - MG</t>
  </si>
  <si>
    <t>3145455 - Olhos-d'Água - MG</t>
  </si>
  <si>
    <t>3145505 - Olímpio Noronha - MG</t>
  </si>
  <si>
    <t>3145604 - Oliveira - MG</t>
  </si>
  <si>
    <t>3145703 - Oliveira Fortes - MG</t>
  </si>
  <si>
    <t>3145802 - Onça de Pitangui - MG</t>
  </si>
  <si>
    <t>3145851 - Oratórios - MG</t>
  </si>
  <si>
    <t>3145877 - Orizânia - MG</t>
  </si>
  <si>
    <t>3145901 - Ouro Branco - MG</t>
  </si>
  <si>
    <t>3146008 - Ouro Fino - MG</t>
  </si>
  <si>
    <t>3146107 - Ouro Preto - MG</t>
  </si>
  <si>
    <t>3146206 - Ouro Verde de Minas - MG</t>
  </si>
  <si>
    <t>3146255 - Padre Carvalho - MG</t>
  </si>
  <si>
    <t>3146305 - Padre Paraíso - MG</t>
  </si>
  <si>
    <t>3146404 - Paineiras - MG</t>
  </si>
  <si>
    <t>3146503 - Pains - MG</t>
  </si>
  <si>
    <t>3146552 - Pai Pedro - MG</t>
  </si>
  <si>
    <t>3146602 - Paiva - MG</t>
  </si>
  <si>
    <t>3146701 - Palma - MG</t>
  </si>
  <si>
    <t>3146750 - Palmópolis - MG</t>
  </si>
  <si>
    <t>3146909 - Papagaios - MG</t>
  </si>
  <si>
    <t>3147006 - Paracatu - MG</t>
  </si>
  <si>
    <t>3147105 - Pará de Minas - MG</t>
  </si>
  <si>
    <t>3147204 - Paraguaçu - MG</t>
  </si>
  <si>
    <t>3147303 - Paraisópolis - MG</t>
  </si>
  <si>
    <t>3147402 - Paraopeba - MG</t>
  </si>
  <si>
    <t>3147501 - Passabém - MG</t>
  </si>
  <si>
    <t>3147600 - Passa Quatro - MG</t>
  </si>
  <si>
    <t>3147709 - Passa Tempo - MG</t>
  </si>
  <si>
    <t>3147808 - Passa-Vinte - MG</t>
  </si>
  <si>
    <t>3147907 - Passos - MG</t>
  </si>
  <si>
    <t>3147956 - Patis - MG</t>
  </si>
  <si>
    <t>3148004 - Patos de Minas - MG</t>
  </si>
  <si>
    <t>3148103 - Patrocínio - MG</t>
  </si>
  <si>
    <t>3148202 - Patrocínio do Muriaé - MG</t>
  </si>
  <si>
    <t>3148301 - Paula Cândido - MG</t>
  </si>
  <si>
    <t>3148400 - Paulistas - MG</t>
  </si>
  <si>
    <t>3148509 - Pavão - MG</t>
  </si>
  <si>
    <t>3148608 - Peçanha - MG</t>
  </si>
  <si>
    <t>3148707 - Pedra Azul - MG</t>
  </si>
  <si>
    <t>3148756 - Pedra Bonita - MG</t>
  </si>
  <si>
    <t>3148806 - Pedra do Anta - MG</t>
  </si>
  <si>
    <t>3148905 - Pedra do Indaiá - MG</t>
  </si>
  <si>
    <t>3149002 - Pedra Dourada - MG</t>
  </si>
  <si>
    <t>3149101 - Pedralva - MG</t>
  </si>
  <si>
    <t>3149150 - Pedras de Maria da Cruz - MG</t>
  </si>
  <si>
    <t>3149200 - Pedrinópolis - MG</t>
  </si>
  <si>
    <t>3149309 - Pedro Leopoldo - MG</t>
  </si>
  <si>
    <t>3149408 - Pedro Teixeira - MG</t>
  </si>
  <si>
    <t>3149507 - Pequeri - MG</t>
  </si>
  <si>
    <t>3149606 - Pequi - MG</t>
  </si>
  <si>
    <t>3149705 - Perdigão - MG</t>
  </si>
  <si>
    <t>3149804 - Perdizes - MG</t>
  </si>
  <si>
    <t>3149903 - Perdões - MG</t>
  </si>
  <si>
    <t>3149952 - Periquito - MG</t>
  </si>
  <si>
    <t>3150000 - Pescador - MG</t>
  </si>
  <si>
    <t>3150109 - Piau - MG</t>
  </si>
  <si>
    <t>3150158 - Piedade de Caratinga - MG</t>
  </si>
  <si>
    <t>3150208 - Piedade de Ponte Nova - MG</t>
  </si>
  <si>
    <t>3150307 - Piedade do Rio Grande - MG</t>
  </si>
  <si>
    <t>3150406 - Piedade dos Gerais - MG</t>
  </si>
  <si>
    <t>3150505 - Pimenta - MG</t>
  </si>
  <si>
    <t>3150539 - Pingo-d'Água - MG</t>
  </si>
  <si>
    <t>3150570 - Pintópolis - MG</t>
  </si>
  <si>
    <t>3150604 - Piracema - MG</t>
  </si>
  <si>
    <t>3150703 - Pirajuba - MG</t>
  </si>
  <si>
    <t>3150802 - Piranga - MG</t>
  </si>
  <si>
    <t>3150901 - Piranguçu - MG</t>
  </si>
  <si>
    <t>3151008 - Piranguinho - MG</t>
  </si>
  <si>
    <t>3151107 - Pirapetinga - MG</t>
  </si>
  <si>
    <t>3151206 - Pirapora - MG</t>
  </si>
  <si>
    <t>3151305 - Piraúba - MG</t>
  </si>
  <si>
    <t>3151404 - Pitangui - MG</t>
  </si>
  <si>
    <t>3151503 - Piumhi - MG</t>
  </si>
  <si>
    <t>3151602 - Planura - MG</t>
  </si>
  <si>
    <t>3151701 - Poço Fundo - MG</t>
  </si>
  <si>
    <t>3151800 - Poços de Caldas - MG</t>
  </si>
  <si>
    <t>3151909 - Pocrane - MG</t>
  </si>
  <si>
    <t>3152006 - Pompéu - MG</t>
  </si>
  <si>
    <t>3152105 - Ponte Nova - MG</t>
  </si>
  <si>
    <t>3152131 - Ponto Chique - MG</t>
  </si>
  <si>
    <t>3152170 - Ponto dos Volantes - MG</t>
  </si>
  <si>
    <t>3152204 - Porteirinha - MG</t>
  </si>
  <si>
    <t>3152303 - Porto Firme - MG</t>
  </si>
  <si>
    <t>3152402 - Poté - MG</t>
  </si>
  <si>
    <t>3152501 - Pouso Alegre - MG</t>
  </si>
  <si>
    <t>3152600 - Pouso Alto - MG</t>
  </si>
  <si>
    <t>3152709 - Prados - MG</t>
  </si>
  <si>
    <t>3152808 - Prata - MG</t>
  </si>
  <si>
    <t>3152907 - Pratápolis - MG</t>
  </si>
  <si>
    <t>3153004 - Pratinha - MG</t>
  </si>
  <si>
    <t>3153103 - Presidente Bernardes - MG</t>
  </si>
  <si>
    <t>3153202 - Presidente Juscelino - MG</t>
  </si>
  <si>
    <t>3153301 - Presidente Kubitschek - MG</t>
  </si>
  <si>
    <t>3153400 - Presidente Olegário - MG</t>
  </si>
  <si>
    <t>3153509 - Alto Jequitibá - MG</t>
  </si>
  <si>
    <t>3153608 - Prudente de Morais - MG</t>
  </si>
  <si>
    <t>3153707 - Quartel Geral - MG</t>
  </si>
  <si>
    <t>3153806 - Queluzito - MG</t>
  </si>
  <si>
    <t>3153905 - Raposos - MG</t>
  </si>
  <si>
    <t>3154002 - Raul Soares - MG</t>
  </si>
  <si>
    <t>3154101 - Recreio - MG</t>
  </si>
  <si>
    <t>3154150 - Reduto - MG</t>
  </si>
  <si>
    <t>3154200 - Resende Costa - MG</t>
  </si>
  <si>
    <t>3154309 - Resplendor - MG</t>
  </si>
  <si>
    <t>3154408 - Ressaquinha - MG</t>
  </si>
  <si>
    <t>3154457 - Riachinho - MG</t>
  </si>
  <si>
    <t>3154507 - Riacho dos Machados - MG</t>
  </si>
  <si>
    <t>3154606 - Ribeirão das Neves - MG</t>
  </si>
  <si>
    <t>3154705 - Ribeirão Vermelho - MG</t>
  </si>
  <si>
    <t>3154804 - Rio Acima - MG</t>
  </si>
  <si>
    <t>3154903 - Rio Casca - MG</t>
  </si>
  <si>
    <t>3155009 - Rio Doce - MG</t>
  </si>
  <si>
    <t>3155108 - Rio do Prado - MG</t>
  </si>
  <si>
    <t>3155207 - Rio Espera - MG</t>
  </si>
  <si>
    <t>3155306 - Rio Manso - MG</t>
  </si>
  <si>
    <t>3155405 - Rio Novo - MG</t>
  </si>
  <si>
    <t>3155504 - Rio Paranaíba - MG</t>
  </si>
  <si>
    <t>3155603 - Rio Pardo de Minas - MG</t>
  </si>
  <si>
    <t>3155702 - Rio Piracicaba - MG</t>
  </si>
  <si>
    <t>3155801 - Rio Pomba - MG</t>
  </si>
  <si>
    <t>3155900 - Rio Preto - MG</t>
  </si>
  <si>
    <t>3156007 - Rio Vermelho - MG</t>
  </si>
  <si>
    <t>3156106 - Ritápolis - MG</t>
  </si>
  <si>
    <t>3156205 - Rochedo de Minas - MG</t>
  </si>
  <si>
    <t>3156304 - Rodeiro - MG</t>
  </si>
  <si>
    <t>3156403 - Romaria - MG</t>
  </si>
  <si>
    <t>3156452 - Rosário da Limeira - MG</t>
  </si>
  <si>
    <t>3156502 - Rubelita - MG</t>
  </si>
  <si>
    <t>3156601 - Rubim - MG</t>
  </si>
  <si>
    <t>3156700 - Sabará - MG</t>
  </si>
  <si>
    <t>3156809 - Sabinópolis - MG</t>
  </si>
  <si>
    <t>3156908 - Sacramento - MG</t>
  </si>
  <si>
    <t>3157005 - Salinas - MG</t>
  </si>
  <si>
    <t>3157104 - Salto da Divisa - MG</t>
  </si>
  <si>
    <t>3157203 - Santa Bárbara - MG</t>
  </si>
  <si>
    <t>3157252 - Santa Bárbara do Leste - MG</t>
  </si>
  <si>
    <t>3157278 - Santa Bárbara do Monte Verde - MG</t>
  </si>
  <si>
    <t>3157302 - Santa Bárbara do Tugúrio - MG</t>
  </si>
  <si>
    <t>3157377 - Santa Cruz de Salinas - MG</t>
  </si>
  <si>
    <t>3157401 - Santa Cruz do Escalvado - MG</t>
  </si>
  <si>
    <t>3157500 - Santa Efigênia de Minas - MG</t>
  </si>
  <si>
    <t>3157609 - Santa Fé de Minas - MG</t>
  </si>
  <si>
    <t>3157658 - Santa Helena de Minas - MG</t>
  </si>
  <si>
    <t>3157708 - Santa Juliana - MG</t>
  </si>
  <si>
    <t>3157807 - Santa Luzia - MG</t>
  </si>
  <si>
    <t>3157906 - Santa Margarida - MG</t>
  </si>
  <si>
    <t>3158003 - Santa Maria de Itabira - MG</t>
  </si>
  <si>
    <t>3158102 - Santa Maria do Salto - MG</t>
  </si>
  <si>
    <t>3158201 - Santa Maria do Suaçuí - MG</t>
  </si>
  <si>
    <t>3158300 - Santana da Vargem - MG</t>
  </si>
  <si>
    <t>3158409 - Santana de Cataguases - MG</t>
  </si>
  <si>
    <t>3158508 - Santana de Pirapama - MG</t>
  </si>
  <si>
    <t>3158607 - Santana do Deserto - MG</t>
  </si>
  <si>
    <t>3158706 - Santana do Garambéu - MG</t>
  </si>
  <si>
    <t>3158805 - Santana do Jacaré - MG</t>
  </si>
  <si>
    <t>3158904 - Santana do Manhuaçu - MG</t>
  </si>
  <si>
    <t>3158953 - Santana do Paraíso - MG</t>
  </si>
  <si>
    <t>3159001 - Santana do Riacho - MG</t>
  </si>
  <si>
    <t>3159100 - Santana dos Montes - MG</t>
  </si>
  <si>
    <t>3159209 - Santa Rita de Caldas - MG</t>
  </si>
  <si>
    <t>3159308 - Santa Rita de Jacutinga - MG</t>
  </si>
  <si>
    <t>3159357 - Santa Rita de Minas - MG</t>
  </si>
  <si>
    <t>3159407 - Santa Rita de Ibitipoca - MG</t>
  </si>
  <si>
    <t>3159506 - Santa Rita do Itueto - MG</t>
  </si>
  <si>
    <t>3159605 - Santa Rita do Sapucaí - MG</t>
  </si>
  <si>
    <t>3159704 - Santa Rosa da Serra - MG</t>
  </si>
  <si>
    <t>3159803 - Santa Vitória - MG</t>
  </si>
  <si>
    <t>3159902 - Santo Antônio do Amparo - MG</t>
  </si>
  <si>
    <t>3160009 - Santo Antônio do Aventureiro - MG</t>
  </si>
  <si>
    <t>3160108 - Santo Antônio do Grama - MG</t>
  </si>
  <si>
    <t>3160207 - Santo Antônio do Itambé - MG</t>
  </si>
  <si>
    <t>3160306 - Santo Antônio do Jacinto - MG</t>
  </si>
  <si>
    <t>3160405 - Santo Antônio do Monte - MG</t>
  </si>
  <si>
    <t>3160454 - Santo Antônio do Retiro - MG</t>
  </si>
  <si>
    <t>3160504 - Santo Antônio do Rio Abaixo - MG</t>
  </si>
  <si>
    <t>3160603 - Santo Hipólito - MG</t>
  </si>
  <si>
    <t>3160702 - Santos Dumont - MG</t>
  </si>
  <si>
    <t>3160801 - São Bento Abade - MG</t>
  </si>
  <si>
    <t>3160900 - São Brás do Suaçuí - MG</t>
  </si>
  <si>
    <t>3160959 - São Domingos das Dores - MG</t>
  </si>
  <si>
    <t>3161007 - São Domingos do Prata - MG</t>
  </si>
  <si>
    <t>3161056 - São Félix de Minas - MG</t>
  </si>
  <si>
    <t>3161106 - São Francisco - MG</t>
  </si>
  <si>
    <t>3161205 - São Francisco de Paula - MG</t>
  </si>
  <si>
    <t>3161304 - São Francisco de Sales - MG</t>
  </si>
  <si>
    <t>3161403 - São Francisco do Glória - MG</t>
  </si>
  <si>
    <t>3161502 - São Geraldo - MG</t>
  </si>
  <si>
    <t>3161601 - São Geraldo da Piedade - MG</t>
  </si>
  <si>
    <t>3161650 - São Geraldo do Baixio - MG</t>
  </si>
  <si>
    <t>3161700 - São Gonçalo do Abaeté - MG</t>
  </si>
  <si>
    <t>3161809 - São Gonçalo do Pará - MG</t>
  </si>
  <si>
    <t>3161908 - São Gonçalo do Rio Abaixo - MG</t>
  </si>
  <si>
    <t>3162005 - São Gonçalo do Sapucaí - MG</t>
  </si>
  <si>
    <t>3162104 - São Gotardo - MG</t>
  </si>
  <si>
    <t>3162203 - São João Batista do Glória - MG</t>
  </si>
  <si>
    <t>3162252 - São João da Lagoa - MG</t>
  </si>
  <si>
    <t>3162302 - São João da Mata - MG</t>
  </si>
  <si>
    <t>3162401 - São João da Ponte - MG</t>
  </si>
  <si>
    <t>3162450 - São João das Missões - MG</t>
  </si>
  <si>
    <t>3162500 - São João del Rei - MG</t>
  </si>
  <si>
    <t>3162559 - São João do Manhuaçu - MG</t>
  </si>
  <si>
    <t>3162575 - São João do Manteninha - MG</t>
  </si>
  <si>
    <t>3162609 - São João do Oriente - MG</t>
  </si>
  <si>
    <t>3162658 - São João do Pacuí - MG</t>
  </si>
  <si>
    <t>3162708 - São João do Paraíso - MG</t>
  </si>
  <si>
    <t>3162807 - São João Evangelista - MG</t>
  </si>
  <si>
    <t>3162906 - São João Nepomuceno - MG</t>
  </si>
  <si>
    <t>3162922 - São Joaquim de Bicas - MG</t>
  </si>
  <si>
    <t>3162948 - São José da Barra - MG</t>
  </si>
  <si>
    <t>3162955 - São José da Lapa - MG</t>
  </si>
  <si>
    <t>3163003 - São José da Safira - MG</t>
  </si>
  <si>
    <t>3163102 - São José da Varginha - MG</t>
  </si>
  <si>
    <t>3163201 - São José do Alegre - MG</t>
  </si>
  <si>
    <t>3163300 - São José do Divino - MG</t>
  </si>
  <si>
    <t>3163409 - São José do Goiabal - MG</t>
  </si>
  <si>
    <t>3163508 - São José do Jacuri - MG</t>
  </si>
  <si>
    <t>3163607 - São José do Mantimento - MG</t>
  </si>
  <si>
    <t>3163706 - São Lourenço - MG</t>
  </si>
  <si>
    <t>3163805 - São Miguel do Anta - MG</t>
  </si>
  <si>
    <t>3163904 - São Pedro da União - MG</t>
  </si>
  <si>
    <t>3164001 - São Pedro dos Ferros - MG</t>
  </si>
  <si>
    <t>3164100 - São Pedro do Suaçuí - MG</t>
  </si>
  <si>
    <t>3164209 - São Romão - MG</t>
  </si>
  <si>
    <t>3164308 - São Roque de Minas - MG</t>
  </si>
  <si>
    <t>3164407 - São Sebastião da Bela Vista - MG</t>
  </si>
  <si>
    <t>3164431 - São Sebastião da Vargem Alegre - MG</t>
  </si>
  <si>
    <t>3164472 - São Sebastião do Anta - MG</t>
  </si>
  <si>
    <t>3164506 - São Sebastião do Maranhão - MG</t>
  </si>
  <si>
    <t>3164605 - São Sebastião do Oeste - MG</t>
  </si>
  <si>
    <t>3164704 - São Sebastião do Paraíso - MG</t>
  </si>
  <si>
    <t>3164803 - São Sebastião do Rio Preto - MG</t>
  </si>
  <si>
    <t>3164902 - São Sebastião do Rio Verde - MG</t>
  </si>
  <si>
    <t>3165008 - São Tiago - MG</t>
  </si>
  <si>
    <t>3165107 - São Tomás de Aquino - MG</t>
  </si>
  <si>
    <t>3165206 - São Thomé das Letras - MG</t>
  </si>
  <si>
    <t>3165305 - São Vicente de Minas - MG</t>
  </si>
  <si>
    <t>3165404 - Sapucaí-Mirim - MG</t>
  </si>
  <si>
    <t>3165503 - Sardoá - MG</t>
  </si>
  <si>
    <t>3165537 - Sarzedo - MG</t>
  </si>
  <si>
    <t>3165552 - Setubinha - MG</t>
  </si>
  <si>
    <t>3165560 - Sem-Peixe - MG</t>
  </si>
  <si>
    <t>3165578 - Senador Amaral - MG</t>
  </si>
  <si>
    <t>3165602 - Senador Cortes - MG</t>
  </si>
  <si>
    <t>3165701 - Senador Firmino - MG</t>
  </si>
  <si>
    <t>3165800 - Senador José Bento - MG</t>
  </si>
  <si>
    <t>3165909 - Senador Modestino Gonçalves - MG</t>
  </si>
  <si>
    <t>3166006 - Senhora de Oliveira - MG</t>
  </si>
  <si>
    <t>3166105 - Senhora do Porto - MG</t>
  </si>
  <si>
    <t>3166204 - Senhora dos Remédios - MG</t>
  </si>
  <si>
    <t>3166303 - Sericita - MG</t>
  </si>
  <si>
    <t>3166402 - Seritinga - MG</t>
  </si>
  <si>
    <t>3166501 - Serra Azul de Minas - MG</t>
  </si>
  <si>
    <t>3166600 - Serra da Saudade - MG</t>
  </si>
  <si>
    <t>3166709 - Serra dos Aimorés - MG</t>
  </si>
  <si>
    <t>3166808 - Serra do Salitre - MG</t>
  </si>
  <si>
    <t>3166907 - Serrania - MG</t>
  </si>
  <si>
    <t>3166956 - Serranópolis de Minas - MG</t>
  </si>
  <si>
    <t>3167004 - Serranos - MG</t>
  </si>
  <si>
    <t>3167103 - Serro - MG</t>
  </si>
  <si>
    <t>3167202 - Sete Lagoas - MG</t>
  </si>
  <si>
    <t>3167301 - Silveirânia - MG</t>
  </si>
  <si>
    <t>3167400 - Silvianópolis - MG</t>
  </si>
  <si>
    <t>3167509 - Simão Pereira - MG</t>
  </si>
  <si>
    <t>3167608 - Simonésia - MG</t>
  </si>
  <si>
    <t>3167707 - Sobrália - MG</t>
  </si>
  <si>
    <t>3167806 - Soledade de Minas - MG</t>
  </si>
  <si>
    <t>3167905 - Tabuleiro - MG</t>
  </si>
  <si>
    <t>3168002 - Taiobeiras - MG</t>
  </si>
  <si>
    <t>3168051 - Taparuba - MG</t>
  </si>
  <si>
    <t>3168101 - Tapira - MG</t>
  </si>
  <si>
    <t>3168200 - Tapiraí - MG</t>
  </si>
  <si>
    <t>3168309 - Taquaraçu de Minas - MG</t>
  </si>
  <si>
    <t>3168408 - Tarumirim - MG</t>
  </si>
  <si>
    <t>2306504 - Itapiúna - CE</t>
  </si>
  <si>
    <t>2306553 - Itarema - CE</t>
  </si>
  <si>
    <t>2306603 - Itatira - CE</t>
  </si>
  <si>
    <t>2306702 - Jaguaretama - CE</t>
  </si>
  <si>
    <t>2306801 - Jaguaribara - CE</t>
  </si>
  <si>
    <t>2306900 - Jaguaribe - CE</t>
  </si>
  <si>
    <t>2307007 - Jaguaruana - CE</t>
  </si>
  <si>
    <t>2307106 - Jardim - CE</t>
  </si>
  <si>
    <t>2307205 - Jati - CE</t>
  </si>
  <si>
    <t>2307254 - Jijoca de Jericoacoara - CE</t>
  </si>
  <si>
    <t>2307304 - Juazeiro do Norte - CE</t>
  </si>
  <si>
    <t>2307403 - Jucás - CE</t>
  </si>
  <si>
    <t>2307502 - Lavras da Mangabeira - CE</t>
  </si>
  <si>
    <t>2307601 - Limoeiro do Norte - CE</t>
  </si>
  <si>
    <t>2307635 - Madalena - CE</t>
  </si>
  <si>
    <t>2307650 - Maracanaú - CE</t>
  </si>
  <si>
    <t>2307700 - Maranguape - CE</t>
  </si>
  <si>
    <t>2307809 - Marco - CE</t>
  </si>
  <si>
    <t>2307908 - Martinópole - CE</t>
  </si>
  <si>
    <t>2308005 - Massapê - CE</t>
  </si>
  <si>
    <t>2308104 - Mauriti - CE</t>
  </si>
  <si>
    <t>2308203 - Meruoca - CE</t>
  </si>
  <si>
    <t>2308302 - Milagres - CE</t>
  </si>
  <si>
    <t>2308351 - Milhã - CE</t>
  </si>
  <si>
    <t>2308377 - Miraíma - CE</t>
  </si>
  <si>
    <t>2308401 - Missão Velha - CE</t>
  </si>
  <si>
    <t>2308500 - Mombaça - CE</t>
  </si>
  <si>
    <t>2308609 - Monsenhor Tabosa - CE</t>
  </si>
  <si>
    <t>2308708 - Morada Nova - CE</t>
  </si>
  <si>
    <t>2308807 - Moraújo - CE</t>
  </si>
  <si>
    <t>2308906 - Morrinhos - CE</t>
  </si>
  <si>
    <t>2309003 - Mucambo - CE</t>
  </si>
  <si>
    <t>2309102 - Mulungu - CE</t>
  </si>
  <si>
    <t>2309201 - Nova Olinda - CE</t>
  </si>
  <si>
    <t>2309300 - Nova Russas - CE</t>
  </si>
  <si>
    <t>2309409 - Novo Oriente - CE</t>
  </si>
  <si>
    <t>2309458 - Ocara - CE</t>
  </si>
  <si>
    <t>2309508 - Orós - CE</t>
  </si>
  <si>
    <t>2309607 - Pacajus - CE</t>
  </si>
  <si>
    <t>2309706 - Pacatuba - CE</t>
  </si>
  <si>
    <t>2309805 - Pacoti - CE</t>
  </si>
  <si>
    <t>2309904 - Pacujá - CE</t>
  </si>
  <si>
    <t>2310001 - Palhano - CE</t>
  </si>
  <si>
    <t>2310100 - Palmácia - CE</t>
  </si>
  <si>
    <t>2310209 - Paracuru - CE</t>
  </si>
  <si>
    <t>2310258 - Paraipaba - CE</t>
  </si>
  <si>
    <t>2310308 - Parambu - CE</t>
  </si>
  <si>
    <t>2310407 - Paramoti - CE</t>
  </si>
  <si>
    <t>2310506 - Pedra Branca - CE</t>
  </si>
  <si>
    <t>2310605 - Penaforte - CE</t>
  </si>
  <si>
    <t>2310704 - Pentecoste - CE</t>
  </si>
  <si>
    <t>2310803 - Pereiro - CE</t>
  </si>
  <si>
    <t>2310852 - Pindoretama - CE</t>
  </si>
  <si>
    <t>2310902 - Piquet Carneiro - CE</t>
  </si>
  <si>
    <t>2310951 - Pires Ferreira - CE</t>
  </si>
  <si>
    <t>2311009 - Poranga - CE</t>
  </si>
  <si>
    <t>2311108 - Porteiras - CE</t>
  </si>
  <si>
    <t>2311207 - Potengi - CE</t>
  </si>
  <si>
    <t>2311231 - Potiretama - CE</t>
  </si>
  <si>
    <t>2311264 - Quiterianópolis - CE</t>
  </si>
  <si>
    <t>2311306 - Quixadá - CE</t>
  </si>
  <si>
    <t>2311355 - Quixelô - CE</t>
  </si>
  <si>
    <t>2311405 - Quixeramobim - CE</t>
  </si>
  <si>
    <t>2311504 - Quixeré - CE</t>
  </si>
  <si>
    <t>2311603 - Redenção - CE</t>
  </si>
  <si>
    <t>2311702 - Reriutaba - CE</t>
  </si>
  <si>
    <t>2311801 - Russas - CE</t>
  </si>
  <si>
    <t>2311900 - Saboeiro - CE</t>
  </si>
  <si>
    <t>2311959 - Salitre - CE</t>
  </si>
  <si>
    <t>2312007 - Santana do Acaraú - CE</t>
  </si>
  <si>
    <t>2312106 - Santana do Cariri - CE</t>
  </si>
  <si>
    <t>2312205 - Santa Quitéria - CE</t>
  </si>
  <si>
    <t>2312304 - São Benedito - CE</t>
  </si>
  <si>
    <t>2312403 - São Gonçalo do Amarante - CE</t>
  </si>
  <si>
    <t>2312502 - São João do Jaguaribe - CE</t>
  </si>
  <si>
    <t>2312601 - São Luís do Curu - CE</t>
  </si>
  <si>
    <t>2312700 - Senador Pompeu - CE</t>
  </si>
  <si>
    <t>2312809 - Senador Sá - CE</t>
  </si>
  <si>
    <t>2312908 - Sobral - CE</t>
  </si>
  <si>
    <t>2313005 - Solonópole - CE</t>
  </si>
  <si>
    <t>2313104 - Tabuleiro do Norte - CE</t>
  </si>
  <si>
    <t>2313203 - Tamboril - CE</t>
  </si>
  <si>
    <t>2313252 - Tarrafas - CE</t>
  </si>
  <si>
    <t>2313302 - Tauá - CE</t>
  </si>
  <si>
    <t>2313351 - Tejuçuoca - CE</t>
  </si>
  <si>
    <t>2313401 - Tianguá - CE</t>
  </si>
  <si>
    <t>2313500 - Trairi - CE</t>
  </si>
  <si>
    <t>2313559 - Tururu - CE</t>
  </si>
  <si>
    <t>2313609 - Ubajara - CE</t>
  </si>
  <si>
    <t>2313708 - Umari - CE</t>
  </si>
  <si>
    <t>2313757 - Umirim - CE</t>
  </si>
  <si>
    <t>2313807 - Uruburetama - CE</t>
  </si>
  <si>
    <t>2313906 - Uruoca - CE</t>
  </si>
  <si>
    <t>2313955 - Varjota - CE</t>
  </si>
  <si>
    <t>2314003 - Várzea Alegre - CE</t>
  </si>
  <si>
    <t>2314102 - Viçosa do Ceará - CE</t>
  </si>
  <si>
    <t>2400109 - Acari - RN</t>
  </si>
  <si>
    <t>2400208 - Açu - RN</t>
  </si>
  <si>
    <t>2400307 - Afonso Bezerra - RN</t>
  </si>
  <si>
    <t>2400406 - Água Nova - RN</t>
  </si>
  <si>
    <t>2400505 - Alexandria - RN</t>
  </si>
  <si>
    <t>2400604 - Almino Afonso - RN</t>
  </si>
  <si>
    <t>2400703 - Alto do Rodrigues - RN</t>
  </si>
  <si>
    <t>2400802 - Angicos - RN</t>
  </si>
  <si>
    <t>2400901 - Antônio Martins - RN</t>
  </si>
  <si>
    <t>2401008 - Apodi - RN</t>
  </si>
  <si>
    <t>2401107 - Areia Branca - RN</t>
  </si>
  <si>
    <t>2401206 - Arês - RN</t>
  </si>
  <si>
    <t>2401305 - Augusto Severo - RN</t>
  </si>
  <si>
    <t>2401404 - Baía Formosa - RN</t>
  </si>
  <si>
    <t>2401453 - Baraúna - RN</t>
  </si>
  <si>
    <t>2401503 - Barcelona - RN</t>
  </si>
  <si>
    <t>2401602 - Bento Fernandes - RN</t>
  </si>
  <si>
    <t>2401651 - Bodó - RN</t>
  </si>
  <si>
    <t>2401701 - Bom Jesus - RN</t>
  </si>
  <si>
    <t>2401800 - Brejinho - RN</t>
  </si>
  <si>
    <t>2401859 - Caiçara do Norte - RN</t>
  </si>
  <si>
    <t>2401909 - Caiçara do Rio do Vento - RN</t>
  </si>
  <si>
    <t>2402006 - Caicó - RN</t>
  </si>
  <si>
    <t>2402105 - Campo Redondo - RN</t>
  </si>
  <si>
    <t>2402204 - Canguaretama - RN</t>
  </si>
  <si>
    <t>2402303 - Caraúbas - RN</t>
  </si>
  <si>
    <t>2402402 - Carnaúba dos Dantas - RN</t>
  </si>
  <si>
    <t>2402501 - Carnaubais - RN</t>
  </si>
  <si>
    <t>2402600 - Ceará-Mirim - RN</t>
  </si>
  <si>
    <t>2402709 - Cerro Corá - RN</t>
  </si>
  <si>
    <t>2402808 - Coronel Ezequiel - RN</t>
  </si>
  <si>
    <t>2402907 - Coronel João Pessoa - RN</t>
  </si>
  <si>
    <t>2403004 - Cruzeta - RN</t>
  </si>
  <si>
    <t>2403103 - Currais Novos - RN</t>
  </si>
  <si>
    <t>2403202 - Doutor Severiano - RN</t>
  </si>
  <si>
    <t>2403251 - Parnamirim - RN</t>
  </si>
  <si>
    <t>2403301 - Encanto - RN</t>
  </si>
  <si>
    <t>2403400 - Equador - RN</t>
  </si>
  <si>
    <t>2403509 - Espírito Santo - RN</t>
  </si>
  <si>
    <t>2403608 - Extremoz - RN</t>
  </si>
  <si>
    <t>2403707 - Felipe Guerra - RN</t>
  </si>
  <si>
    <t>2403756 - Fernando Pedroza - RN</t>
  </si>
  <si>
    <t>2403806 - Florânia - RN</t>
  </si>
  <si>
    <t>2403905 - Francisco Dantas - RN</t>
  </si>
  <si>
    <t>2404002 - Frutuoso Gomes - RN</t>
  </si>
  <si>
    <t>2404101 - Galinhos - RN</t>
  </si>
  <si>
    <t>2404200 - Goianinha - RN</t>
  </si>
  <si>
    <t>2404309 - Governador Dix-Sept Rosado - RN</t>
  </si>
  <si>
    <t>2404408 - Grossos - RN</t>
  </si>
  <si>
    <t>2404507 - Guamaré - RN</t>
  </si>
  <si>
    <t>2404606 - Ielmo Marinho - RN</t>
  </si>
  <si>
    <t>2404705 - Ipanguaçu - RN</t>
  </si>
  <si>
    <t>2404804 - Ipueira - RN</t>
  </si>
  <si>
    <t>2404853 - Itajá - RN</t>
  </si>
  <si>
    <t>2404903 - Itaú - RN</t>
  </si>
  <si>
    <t>2405009 - Jaçanã - RN</t>
  </si>
  <si>
    <t>2405108 - Jandaíra - RN</t>
  </si>
  <si>
    <t>2405207 - Janduís - RN</t>
  </si>
  <si>
    <t>2405306 - Januário Cicco - RN</t>
  </si>
  <si>
    <t>2405405 - Japi - RN</t>
  </si>
  <si>
    <t>2405504 - Jardim de Angicos - RN</t>
  </si>
  <si>
    <t>2405603 - Jardim de Piranhas - RN</t>
  </si>
  <si>
    <t>2405702 - Jardim do Seridó - RN</t>
  </si>
  <si>
    <t>2405801 - João Câmara - RN</t>
  </si>
  <si>
    <t>2405900 - João Dias - RN</t>
  </si>
  <si>
    <t>2406007 - José da Penha - RN</t>
  </si>
  <si>
    <t>2406106 - Jucurutu - RN</t>
  </si>
  <si>
    <t>2406155 - Jundiá - RN</t>
  </si>
  <si>
    <t>2406205 - Lagoa d'Anta - RN</t>
  </si>
  <si>
    <t>2406304 - Lagoa de Pedras - RN</t>
  </si>
  <si>
    <t>2406403 - Lagoa de Velhos - RN</t>
  </si>
  <si>
    <t>2406502 - Lagoa Nova - RN</t>
  </si>
  <si>
    <t>2406601 - Lagoa Salgada - RN</t>
  </si>
  <si>
    <t>2406700 - Lajes - RN</t>
  </si>
  <si>
    <t>2406809 - Lajes Pintadas - RN</t>
  </si>
  <si>
    <t>2406908 - Lucrécia - RN</t>
  </si>
  <si>
    <t>2407005 - Luís Gomes - RN</t>
  </si>
  <si>
    <t>2407104 - Macaíba - RN</t>
  </si>
  <si>
    <t>2407203 - Macau - RN</t>
  </si>
  <si>
    <t>2407252 - Major Sales - RN</t>
  </si>
  <si>
    <t>2407302 - Marcelino Vieira - RN</t>
  </si>
  <si>
    <t>2407401 - Martins - RN</t>
  </si>
  <si>
    <t>2407500 - Maxaranguape - RN</t>
  </si>
  <si>
    <t>2407609 - Messias Targino - RN</t>
  </si>
  <si>
    <t>2407708 - Montanhas - RN</t>
  </si>
  <si>
    <t>2407807 - Monte Alegre - RN</t>
  </si>
  <si>
    <t>2407906 - Monte das Gameleiras - RN</t>
  </si>
  <si>
    <t>2408003 - Mossoró - RN</t>
  </si>
  <si>
    <t>2408102 - Natal - RN</t>
  </si>
  <si>
    <t>2408201 - Nísia Floresta - RN</t>
  </si>
  <si>
    <t>2408300 - Nova Cruz - RN</t>
  </si>
  <si>
    <t>2408409 - Olho-d'Água do Borges - RN</t>
  </si>
  <si>
    <t>2408508 - Ouro Branco - RN</t>
  </si>
  <si>
    <t>2408607 - Paraná - RN</t>
  </si>
  <si>
    <t>2408706 - Paraú - RN</t>
  </si>
  <si>
    <t>2408805 - Parazinho - RN</t>
  </si>
  <si>
    <t>2408904 - Parelhas - RN</t>
  </si>
  <si>
    <t>2408953 - Rio do Fogo - RN</t>
  </si>
  <si>
    <t>2409100 - Passa e Fica - RN</t>
  </si>
  <si>
    <t>2409209 - Passagem - RN</t>
  </si>
  <si>
    <t>2409308 - Patu - RN</t>
  </si>
  <si>
    <t>2409332 - Santa Maria - RN</t>
  </si>
  <si>
    <t>2409407 - Pau dos Ferros - RN</t>
  </si>
  <si>
    <t>2409506 - Pedra Grande - RN</t>
  </si>
  <si>
    <t>2409605 - Pedra Preta - RN</t>
  </si>
  <si>
    <t>2409704 - Pedro Avelino - RN</t>
  </si>
  <si>
    <t>2409803 - Pedro Velho - RN</t>
  </si>
  <si>
    <t>2409902 - Pendências - RN</t>
  </si>
  <si>
    <t>2410009 - Pilões - RN</t>
  </si>
  <si>
    <t>2410108 - Poço Branco - RN</t>
  </si>
  <si>
    <t>2410207 - Portalegre - RN</t>
  </si>
  <si>
    <t>2410256 - Porto do Mangue - RN</t>
  </si>
  <si>
    <t>2410306 - Presidente Juscelino - RN</t>
  </si>
  <si>
    <t>2410405 - Pureza - RN</t>
  </si>
  <si>
    <t>2410504 - Rafael Fernandes - RN</t>
  </si>
  <si>
    <t>2410603 - Rafael Godeiro - RN</t>
  </si>
  <si>
    <t>2410702 - Riacho da Cruz - RN</t>
  </si>
  <si>
    <t>2410801 - Riacho de Santana - RN</t>
  </si>
  <si>
    <t>2410900 - Riachuelo - RN</t>
  </si>
  <si>
    <t>2411007 - Rodolfo Fernandes - RN</t>
  </si>
  <si>
    <t>2411056 - Tibau - RN</t>
  </si>
  <si>
    <t>2411106 - Ruy Barbosa - RN</t>
  </si>
  <si>
    <t>2411205 - Santa Cruz - RN</t>
  </si>
  <si>
    <t>2411403 - Santana do Matos - RN</t>
  </si>
  <si>
    <t>2411429 - Santana do Seridó - RN</t>
  </si>
  <si>
    <t>2411502 - Santo Antônio - RN</t>
  </si>
  <si>
    <t>2411601 - São Bento do Norte - RN</t>
  </si>
  <si>
    <t>2411700 - São Bento do Trairí - RN</t>
  </si>
  <si>
    <t>2411809 - São Fernando - RN</t>
  </si>
  <si>
    <t>2411908 - São Francisco do Oeste - RN</t>
  </si>
  <si>
    <t>2412005 - São Gonçalo do Amarante - RN</t>
  </si>
  <si>
    <t>2412104 - São João do Sabugi - RN</t>
  </si>
  <si>
    <t>2412203 - São José de Mipibu - RN</t>
  </si>
  <si>
    <t>2412302 - São José do Campestre - RN</t>
  </si>
  <si>
    <t>2412401 - São José do Seridó - RN</t>
  </si>
  <si>
    <t>2412500 - São Miguel - RN</t>
  </si>
  <si>
    <t>2412559 - São Miguel do Gostoso - RN</t>
  </si>
  <si>
    <t>2412609 - São Paulo do Potengi - RN</t>
  </si>
  <si>
    <t>2412708 - São Pedro - RN</t>
  </si>
  <si>
    <t>2412807 - São Rafael - RN</t>
  </si>
  <si>
    <t>2412906 - São Tomé - RN</t>
  </si>
  <si>
    <t>2413003 - São Vicente - RN</t>
  </si>
  <si>
    <t>2413102 - Senador Elói de Souza - RN</t>
  </si>
  <si>
    <t>2413201 - Senador Georgino Avelino - RN</t>
  </si>
  <si>
    <t>2413300 - Serra de São Bento - RN</t>
  </si>
  <si>
    <t>2413359 - Serra do Mel - RN</t>
  </si>
  <si>
    <t>2413409 - Serra Negra do Norte - RN</t>
  </si>
  <si>
    <t>2413508 - Serrinha - RN</t>
  </si>
  <si>
    <t>2413557 - Serrinha dos Pintos - RN</t>
  </si>
  <si>
    <t>2413607 - Severiano Melo - RN</t>
  </si>
  <si>
    <t>2413706 - Sítio Novo - RN</t>
  </si>
  <si>
    <t>2413805 - Taboleiro Grande - RN</t>
  </si>
  <si>
    <t>2413904 - Taipu - RN</t>
  </si>
  <si>
    <t>2414001 - Tangará - RN</t>
  </si>
  <si>
    <t>2414100 - Tenente Ananias - RN</t>
  </si>
  <si>
    <t>2414159 - Tenente Laurentino Cruz - RN</t>
  </si>
  <si>
    <t>2414209 - Tibau do Sul - RN</t>
  </si>
  <si>
    <t>2414308 - Timbaúba dos Batistas - RN</t>
  </si>
  <si>
    <t>2414407 - Touros - RN</t>
  </si>
  <si>
    <t>2414456 - Triunfo Potiguar - RN</t>
  </si>
  <si>
    <t>2414506 - Umarizal - RN</t>
  </si>
  <si>
    <t>2414605 - Upanema - RN</t>
  </si>
  <si>
    <t>2414704 - Várzea - RN</t>
  </si>
  <si>
    <t>2414753 - Venha-Ver - RN</t>
  </si>
  <si>
    <t>2414803 - Vera Cruz - RN</t>
  </si>
  <si>
    <t>2414902 - Viçosa - RN</t>
  </si>
  <si>
    <t>2415008 - Vila Flor - RN</t>
  </si>
  <si>
    <t>2500106 - Água Branca - PB</t>
  </si>
  <si>
    <t>2500205 - Aguiar - PB</t>
  </si>
  <si>
    <t>2500304 - Alagoa Grande - PB</t>
  </si>
  <si>
    <t>2500403 - Alagoa Nova - PB</t>
  </si>
  <si>
    <t>2500502 - Alagoinha - PB</t>
  </si>
  <si>
    <t>2500536 - Alcantil - PB</t>
  </si>
  <si>
    <t>2500577 - Algodão de Jandaíra - PB</t>
  </si>
  <si>
    <t>2500601 - Alhandra - PB</t>
  </si>
  <si>
    <t>2500700 - São João do Rio do Peixe - PB</t>
  </si>
  <si>
    <t>2500734 - Amparo - PB</t>
  </si>
  <si>
    <t>2500775 - Aparecida - PB</t>
  </si>
  <si>
    <t>2500809 - Araçagi - PB</t>
  </si>
  <si>
    <t>2500908 - Arara - PB</t>
  </si>
  <si>
    <t>2501005 - Araruna - PB</t>
  </si>
  <si>
    <t>2501104 - Areia - PB</t>
  </si>
  <si>
    <t>2501153 - Areia de Baraúnas - PB</t>
  </si>
  <si>
    <t>2501203 - Areial - PB</t>
  </si>
  <si>
    <t>2501302 - Aroeiras - PB</t>
  </si>
  <si>
    <t>2501351 - Assunção - PB</t>
  </si>
  <si>
    <t>2501401 - Baía da Traição - PB</t>
  </si>
  <si>
    <t>2501500 - Bananeiras - PB</t>
  </si>
  <si>
    <t>2501534 - Baraúna - PB</t>
  </si>
  <si>
    <t>2501575 - Barra de Santana - PB</t>
  </si>
  <si>
    <t>2501609 - Barra de Santa Rosa - PB</t>
  </si>
  <si>
    <t>2501708 - Barra de São Miguel - PB</t>
  </si>
  <si>
    <t>2501807 - Bayeux - PB</t>
  </si>
  <si>
    <t>2501906 - Belém - PB</t>
  </si>
  <si>
    <t>2502003 - Belém do Brejo do Cruz - PB</t>
  </si>
  <si>
    <t>2502052 - Bernardino Batista - PB</t>
  </si>
  <si>
    <t>2502102 - Boa Ventura - PB</t>
  </si>
  <si>
    <t>2502151 - Boa Vista - PB</t>
  </si>
  <si>
    <t>2502201 - Bom Jesus - PB</t>
  </si>
  <si>
    <t>2502300 - Bom Sucesso - PB</t>
  </si>
  <si>
    <t>2502409 - Bonito de Santa Fé - PB</t>
  </si>
  <si>
    <t>2502508 - Boqueirão - PB</t>
  </si>
  <si>
    <t>2502607 - Igaracy - PB</t>
  </si>
  <si>
    <t>2502706 - Borborema - PB</t>
  </si>
  <si>
    <t>2502805 - Brejo do Cruz - PB</t>
  </si>
  <si>
    <t>2502904 - Brejo dos Santos - PB</t>
  </si>
  <si>
    <t>2503001 - Caaporã - PB</t>
  </si>
  <si>
    <t>2503100 - Cabaceiras - PB</t>
  </si>
  <si>
    <t>2503308 - Cachoeira dos Índios - PB</t>
  </si>
  <si>
    <t>2503407 - Cacimba de Areia - PB</t>
  </si>
  <si>
    <t>2503506 - Cacimba de Dentro - PB</t>
  </si>
  <si>
    <t>2503555 - Cacimbas - PB</t>
  </si>
  <si>
    <t>2503605 - Caiçara - PB</t>
  </si>
  <si>
    <t>2503704 - Cajazeiras - PB</t>
  </si>
  <si>
    <t>2503753 - Cajazeirinhas - PB</t>
  </si>
  <si>
    <t>2503803 - Caldas Brandão - PB</t>
  </si>
  <si>
    <t>2503902 - Camalaú - PB</t>
  </si>
  <si>
    <t>2504009 - Campina Grande - PB</t>
  </si>
  <si>
    <t>2504033 - Capim - PB</t>
  </si>
  <si>
    <t>2504074 - Caraúbas - PB</t>
  </si>
  <si>
    <t>2504108 - Carrapateira - PB</t>
  </si>
  <si>
    <t>2504157 - Casserengue - PB</t>
  </si>
  <si>
    <t>2504207 - Catingueira - PB</t>
  </si>
  <si>
    <t>2504306 - Catolé do Rocha - PB</t>
  </si>
  <si>
    <t>2504355 - Caturité - PB</t>
  </si>
  <si>
    <t>2504405 - Conceição - PB</t>
  </si>
  <si>
    <t>2504504 - Condado - PB</t>
  </si>
  <si>
    <t>2504603 - Conde - PB</t>
  </si>
  <si>
    <t>2504702 - Congo - PB</t>
  </si>
  <si>
    <t>2504801 - Coremas - PB</t>
  </si>
  <si>
    <t>2504850 - Coxixola - PB</t>
  </si>
  <si>
    <t>2504900 - Cruz do Espírito Santo - PB</t>
  </si>
  <si>
    <t>2505006 - Cubati - PB</t>
  </si>
  <si>
    <t>2505105 - Cuité - PB</t>
  </si>
  <si>
    <t>2505204 - Cuitegi - PB</t>
  </si>
  <si>
    <t>2505238 - Cuité de Mamanguape - PB</t>
  </si>
  <si>
    <t>2505279 - Curral de Cima - PB</t>
  </si>
  <si>
    <t>2505303 - Curral Velho - PB</t>
  </si>
  <si>
    <t>2505352 - Damião - PB</t>
  </si>
  <si>
    <t>2505402 - Desterro - PB</t>
  </si>
  <si>
    <t>2505501 - Vista Serrana - PB</t>
  </si>
  <si>
    <t>2505600 - Diamante - PB</t>
  </si>
  <si>
    <t>2505709 - Dona Inês - PB</t>
  </si>
  <si>
    <t>2505808 - Duas Estradas - PB</t>
  </si>
  <si>
    <t>2505907 - Emas - PB</t>
  </si>
  <si>
    <t>2506004 - Esperança - PB</t>
  </si>
  <si>
    <t>2506103 - Fagundes - PB</t>
  </si>
  <si>
    <t>2506202 - Frei Martinho - PB</t>
  </si>
  <si>
    <t>2506251 - Gado Bravo - PB</t>
  </si>
  <si>
    <t>2506301 - Guarabira - PB</t>
  </si>
  <si>
    <t>2506400 - Gurinhém - PB</t>
  </si>
  <si>
    <t>2506509 - Gurjão - PB</t>
  </si>
  <si>
    <t>2506608 - Ibiara - PB</t>
  </si>
  <si>
    <t>2506707 - Imaculada - PB</t>
  </si>
  <si>
    <t>2506806 - Ingá - PB</t>
  </si>
  <si>
    <t>2506905 - Itabaiana - PB</t>
  </si>
  <si>
    <t>2507002 - Itaporanga - PB</t>
  </si>
  <si>
    <t>2507101 - Itapororoca - PB</t>
  </si>
  <si>
    <t>2507200 - Itatuba - PB</t>
  </si>
  <si>
    <t>2507309 - Jacaraú - PB</t>
  </si>
  <si>
    <t>2507408 - Jericó - PB</t>
  </si>
  <si>
    <t>2507507 - João Pessoa - PB</t>
  </si>
  <si>
    <t>2507606 - Juarez Távora - PB</t>
  </si>
  <si>
    <t>2507705 - Juazeirinho - PB</t>
  </si>
  <si>
    <t>2507804 - Junco do Seridó - PB</t>
  </si>
  <si>
    <t>2507903 - Juripiranga - PB</t>
  </si>
  <si>
    <t>2508000 - Juru - PB</t>
  </si>
  <si>
    <t>2508109 - Lagoa - PB</t>
  </si>
  <si>
    <t>2508208 - Lagoa de Dentro - PB</t>
  </si>
  <si>
    <t>2508307 - Lagoa Seca - PB</t>
  </si>
  <si>
    <t>2508406 - Lastro - PB</t>
  </si>
  <si>
    <t>2508505 - Livramento - PB</t>
  </si>
  <si>
    <t>2508554 - Logradouro - PB</t>
  </si>
  <si>
    <t>2508604 - Lucena - PB</t>
  </si>
  <si>
    <t>2508703 - Mãe d'Água - PB</t>
  </si>
  <si>
    <t>2508802 - Malta - PB</t>
  </si>
  <si>
    <t>2508901 - Mamanguape - PB</t>
  </si>
  <si>
    <t>2509008 - Manaíra - PB</t>
  </si>
  <si>
    <t>2509057 - Marcação - PB</t>
  </si>
  <si>
    <t>2509107 - Mari - PB</t>
  </si>
  <si>
    <t>2509156 - Marizópolis - PB</t>
  </si>
  <si>
    <t>2509206 - Massaranduba - PB</t>
  </si>
  <si>
    <t>2509305 - Mataraca - PB</t>
  </si>
  <si>
    <t>2509339 - Matinhas - PB</t>
  </si>
  <si>
    <t>2509370 - Mato Grosso - PB</t>
  </si>
  <si>
    <t>2509396 - Maturéia - PB</t>
  </si>
  <si>
    <t>2509404 - Mogeiro - PB</t>
  </si>
  <si>
    <t>2509503 - Montadas - PB</t>
  </si>
  <si>
    <t>2509602 - Monte Horebe - PB</t>
  </si>
  <si>
    <t>2509701 - Monteiro - PB</t>
  </si>
  <si>
    <t>2509800 - Mulungu - PB</t>
  </si>
  <si>
    <t>2509909 - Natuba - PB</t>
  </si>
  <si>
    <t>2510006 - Nazarezinho - PB</t>
  </si>
  <si>
    <t>2510105 - Nova Floresta - PB</t>
  </si>
  <si>
    <t>2510204 - Nova Olinda - PB</t>
  </si>
  <si>
    <t>2510303 - Nova Palmeira - PB</t>
  </si>
  <si>
    <t>2510402 - Olho d'Água - PB</t>
  </si>
  <si>
    <t>2510501 - Olivedos - PB</t>
  </si>
  <si>
    <t>2510600 - Ouro Velho - PB</t>
  </si>
  <si>
    <t>2510659 - Parari - PB</t>
  </si>
  <si>
    <t>2510709 - Passagem - PB</t>
  </si>
  <si>
    <t>2510808 - Patos - PB</t>
  </si>
  <si>
    <t>2510907 - Paulista - PB</t>
  </si>
  <si>
    <t>2511004 - Pedra Branca - PB</t>
  </si>
  <si>
    <t>2511103 - Pedra Lavrada - PB</t>
  </si>
  <si>
    <t>2511202 - Pedras de Fogo - PB</t>
  </si>
  <si>
    <t>2511301 - Piancó - PB</t>
  </si>
  <si>
    <t>2511400 - Picuí - PB</t>
  </si>
  <si>
    <t>2511509 - Pilar - PB</t>
  </si>
  <si>
    <t>2511608 - Pilões - PB</t>
  </si>
  <si>
    <t>2511707 - Pilõezinhos - PB</t>
  </si>
  <si>
    <t>2511806 - Pirpirituba - PB</t>
  </si>
  <si>
    <t>2511905 - Pitimbu - PB</t>
  </si>
  <si>
    <t>2512002 - Pocinhos - PB</t>
  </si>
  <si>
    <t>2512036 - Poço Dantas - PB</t>
  </si>
  <si>
    <t>2512077 - Poço de José de Moura - PB</t>
  </si>
  <si>
    <t>2512101 - Pombal - PB</t>
  </si>
  <si>
    <t>2512200 - Prata - PB</t>
  </si>
  <si>
    <t>2512309 - Princesa Isabel - PB</t>
  </si>
  <si>
    <t>2512408 - Puxinanã - PB</t>
  </si>
  <si>
    <t>2512507 - Queimadas - PB</t>
  </si>
  <si>
    <t>2512606 - Quixabá - PB</t>
  </si>
  <si>
    <t>2512705 - Remígio - PB</t>
  </si>
  <si>
    <t>2512721 - Pedro Régis - PB</t>
  </si>
  <si>
    <t>2512747 - Riachão - PB</t>
  </si>
  <si>
    <t>2512754 - Riachão do Bacamarte - PB</t>
  </si>
  <si>
    <t>2512762 - Riachão do Poço - PB</t>
  </si>
  <si>
    <t>2512788 - Riacho de Santo Antônio - PB</t>
  </si>
  <si>
    <t>2512804 - Riacho dos Cavalos - PB</t>
  </si>
  <si>
    <t>2512903 - Rio Tinto - PB</t>
  </si>
  <si>
    <t>2513000 - Salgadinho - PB</t>
  </si>
  <si>
    <t>2513109 - Salgado de São Félix - PB</t>
  </si>
  <si>
    <t>2513158 - Santa Cecília - PB</t>
  </si>
  <si>
    <t>2513208 - Santa Cruz - PB</t>
  </si>
  <si>
    <t>2513307 - Santa Helena - PB</t>
  </si>
  <si>
    <t>2513356 - Santa Inês - PB</t>
  </si>
  <si>
    <t>2513406 - Santa Luzia - PB</t>
  </si>
  <si>
    <t>2513505 - Santana de Mangueira - PB</t>
  </si>
  <si>
    <t>2513604 - Santana dos Garrotes - PB</t>
  </si>
  <si>
    <t>2513653 - Santarém - PB</t>
  </si>
  <si>
    <t>2513703 - Santa Rita - PB</t>
  </si>
  <si>
    <t>2513802 - Santa Teresinha - PB</t>
  </si>
  <si>
    <t>2513851 - Santo André - PB</t>
  </si>
  <si>
    <t>2513901 - São Bento - PB</t>
  </si>
  <si>
    <t>2513927 - São Bentinho - PB</t>
  </si>
  <si>
    <t>2513943 - São Domingos do Cariri - PB</t>
  </si>
  <si>
    <t>2513968 - São Domingos de Pombal - PB</t>
  </si>
  <si>
    <t>2513984 - São Francisco - PB</t>
  </si>
  <si>
    <t>2514008 - São João do Cariri - PB</t>
  </si>
  <si>
    <t>2514107 - São João do Tigre - PB</t>
  </si>
  <si>
    <t>2514206 - São José da Lagoa Tapada - PB</t>
  </si>
  <si>
    <t>2514305 - São José de Caiana - PB</t>
  </si>
  <si>
    <t>2514404 - São José de Espinharas - PB</t>
  </si>
  <si>
    <t>2514453 - São José dos Ramos - PB</t>
  </si>
  <si>
    <t>2514503 - São José de Piranhas - PB</t>
  </si>
  <si>
    <t>2514552 - São José de Princesa - PB</t>
  </si>
  <si>
    <t>2514602 - São José do Bonfim - PB</t>
  </si>
  <si>
    <t>2514651 - São José do Brejo do Cruz - PB</t>
  </si>
  <si>
    <t>2514701 - São José do Sabugi - PB</t>
  </si>
  <si>
    <t>2514800 - São José dos Cordeiros - PB</t>
  </si>
  <si>
    <t>2514909 - São Mamede - PB</t>
  </si>
  <si>
    <t>2515005 - São Miguel de Taipu - PB</t>
  </si>
  <si>
    <t>2515104 - São Sebastião de Lagoa de Roça - PB</t>
  </si>
  <si>
    <t>2515203 - São Sebastião do Umbuzeiro - PB</t>
  </si>
  <si>
    <t>2515302 - Sapé - PB</t>
  </si>
  <si>
    <t>2515401 - Seridó - PB</t>
  </si>
  <si>
    <t>2515500 - Serra Branca - PB</t>
  </si>
  <si>
    <t>2515609 - Serra da Raiz - PB</t>
  </si>
  <si>
    <t>2515708 - Serra Grande - PB</t>
  </si>
  <si>
    <t>2515807 - Serra Redonda - PB</t>
  </si>
  <si>
    <t>2515906 - Serraria - PB</t>
  </si>
  <si>
    <t>2515930 - Sertãozinho - PB</t>
  </si>
  <si>
    <t>2515971 - Sobrado - PB</t>
  </si>
  <si>
    <t>2516003 - Solânea - PB</t>
  </si>
  <si>
    <t>2516102 - Soledade - PB</t>
  </si>
  <si>
    <t>2516151 - Sossêgo - PB</t>
  </si>
  <si>
    <t>2516201 - Sousa - PB</t>
  </si>
  <si>
    <t>2516300 - Sumé - PB</t>
  </si>
  <si>
    <t>2516409 - Campo de Santana - PB</t>
  </si>
  <si>
    <t>2516508 - Taperoá - PB</t>
  </si>
  <si>
    <t>2516607 - Tavares - PB</t>
  </si>
  <si>
    <t>2516706 - Teixeira - PB</t>
  </si>
  <si>
    <t>2516755 - Tenório - PB</t>
  </si>
  <si>
    <t>2516805 - Triunfo - PB</t>
  </si>
  <si>
    <t>2516904 - Uiraúna - PB</t>
  </si>
  <si>
    <t>2517001 - Umbuzeiro - PB</t>
  </si>
  <si>
    <t>2517100 - Várzea - PB</t>
  </si>
  <si>
    <t>2517209 - Vieirópolis - PB</t>
  </si>
  <si>
    <t>2517407 - Zabelê - PB</t>
  </si>
  <si>
    <t>2600054 - Abreu e Lima - PE</t>
  </si>
  <si>
    <t>2600104 - Afogados da Ingazeira - PE</t>
  </si>
  <si>
    <t>2600203 - Afrânio - PE</t>
  </si>
  <si>
    <t>2600302 - Agrestina - PE</t>
  </si>
  <si>
    <t>2600401 - Água Preta - PE</t>
  </si>
  <si>
    <t>2600500 - Águas Belas - PE</t>
  </si>
  <si>
    <t>2600609 - Alagoinha - PE</t>
  </si>
  <si>
    <t>2600708 - Aliança - PE</t>
  </si>
  <si>
    <t>2600807 - Altinho - PE</t>
  </si>
  <si>
    <t>2600906 - Amaraji - PE</t>
  </si>
  <si>
    <t>2601003 - Angelim - PE</t>
  </si>
  <si>
    <t>2601052 - Araçoiaba - PE</t>
  </si>
  <si>
    <t>2601102 - Araripina - PE</t>
  </si>
  <si>
    <t>2601201 - Arcoverde - PE</t>
  </si>
  <si>
    <t>2601300 - Barra de Guabiraba - PE</t>
  </si>
  <si>
    <t>2601409 - Barreiros - PE</t>
  </si>
  <si>
    <t>2601508 - Belém de Maria - PE</t>
  </si>
  <si>
    <t>2601607 - Belém de São Francisco - PE</t>
  </si>
  <si>
    <t>2601706 - Belo Jardim - PE</t>
  </si>
  <si>
    <t>2601805 - Betânia - PE</t>
  </si>
  <si>
    <t>2601904 - Bezerros - PE</t>
  </si>
  <si>
    <t>2602001 - Bodocó - PE</t>
  </si>
  <si>
    <t>2602100 - Bom Conselho - PE</t>
  </si>
  <si>
    <t>2602209 - Bom Jardim - PE</t>
  </si>
  <si>
    <t>2602308 - Bonito - PE</t>
  </si>
  <si>
    <t>2602407 - Brejão - PE</t>
  </si>
  <si>
    <t>2602506 - Brejinho - PE</t>
  </si>
  <si>
    <t>2602605 - Brejo da Madre de Deus - PE</t>
  </si>
  <si>
    <t>2602704 - Buenos Aires - PE</t>
  </si>
  <si>
    <t>2602803 - Buíque - PE</t>
  </si>
  <si>
    <t>2602902 - Cabo de Santo Agostinho - PE</t>
  </si>
  <si>
    <t>2603009 - Cabrobó - PE</t>
  </si>
  <si>
    <t>2603108 - Cachoeirinha - PE</t>
  </si>
  <si>
    <t>2603207 - Caetés - PE</t>
  </si>
  <si>
    <t>2603306 - Calçado - PE</t>
  </si>
  <si>
    <t>2603405 - Calumbi - PE</t>
  </si>
  <si>
    <t>2603454 - Camaragibe - PE</t>
  </si>
  <si>
    <t>2603504 - Camocim de São Félix - PE</t>
  </si>
  <si>
    <t>2603603 - Camutanga - PE</t>
  </si>
  <si>
    <t>2603702 - Canhotinho - PE</t>
  </si>
  <si>
    <t>2603801 - Capoeiras - PE</t>
  </si>
  <si>
    <t>2603900 - Carnaíba - PE</t>
  </si>
  <si>
    <t>2603926 - Carnaubeira da Penha - PE</t>
  </si>
  <si>
    <t>2604007 - Carpina - PE</t>
  </si>
  <si>
    <t>2604106 - Caruaru - PE</t>
  </si>
  <si>
    <t>2604155 - Casinhas - PE</t>
  </si>
  <si>
    <t>2604205 - Catende - PE</t>
  </si>
  <si>
    <t>2604304 - Cedro - PE</t>
  </si>
  <si>
    <t>2604403 - Chã de Alegria - PE</t>
  </si>
  <si>
    <t>2604502 - Chã Grande - PE</t>
  </si>
  <si>
    <t>2604601 - Condado - PE</t>
  </si>
  <si>
    <t>2604700 - Correntes - PE</t>
  </si>
  <si>
    <t>2604809 - Cortês - PE</t>
  </si>
  <si>
    <t>2604908 - Cumaru - PE</t>
  </si>
  <si>
    <t>2605004 - Cupira - PE</t>
  </si>
  <si>
    <t>2605103 - Custódia - PE</t>
  </si>
  <si>
    <t>2605152 - Dormentes - PE</t>
  </si>
  <si>
    <t>2605202 - Escada - PE</t>
  </si>
  <si>
    <t>2605301 - Exu - PE</t>
  </si>
  <si>
    <t>2605400 - Feira Nova - PE</t>
  </si>
  <si>
    <t>2605459 - Fernando de Noronha - PE</t>
  </si>
  <si>
    <t>2605509 - Ferreiros - PE</t>
  </si>
  <si>
    <t>2605608 - Flores - PE</t>
  </si>
  <si>
    <t>2605707 - Floresta - PE</t>
  </si>
  <si>
    <t>2605806 - Frei Miguelinho - PE</t>
  </si>
  <si>
    <t>2605905 - Gameleira - PE</t>
  </si>
  <si>
    <t>2606002 - Garanhuns - PE</t>
  </si>
  <si>
    <t>2606101 - Glória do Goitá - PE</t>
  </si>
  <si>
    <t>2606200 - Goiana - PE</t>
  </si>
  <si>
    <t>2606309 - Granito - PE</t>
  </si>
  <si>
    <t>2606408 - Gravatá - PE</t>
  </si>
  <si>
    <t>2606507 - Iati - PE</t>
  </si>
  <si>
    <t>2606606 - Ibimirim - PE</t>
  </si>
  <si>
    <t>2606705 - Ibirajuba - PE</t>
  </si>
  <si>
    <t>2606804 - Igarassu - PE</t>
  </si>
  <si>
    <t>2606903 - Iguaraci - PE</t>
  </si>
  <si>
    <t>2607000 - Inajá - PE</t>
  </si>
  <si>
    <t>2607109 - Ingazeira - PE</t>
  </si>
  <si>
    <t>2607208 - Ipojuca - PE</t>
  </si>
  <si>
    <t>2607307 - Ipubi - PE</t>
  </si>
  <si>
    <t>2607406 - Itacuruba - PE</t>
  </si>
  <si>
    <t>2607505 - Itaíba - PE</t>
  </si>
  <si>
    <t>2607604 - Ilha de Itamaracá - PE</t>
  </si>
  <si>
    <t>2607653 - Itambé - PE</t>
  </si>
  <si>
    <t>2607703 - Itapetim - PE</t>
  </si>
  <si>
    <t>2607752 - Itapissuma - PE</t>
  </si>
  <si>
    <t>2607802 - Itaquitinga - PE</t>
  </si>
  <si>
    <t>2607901 - Jaboatão dos Guararapes - PE</t>
  </si>
  <si>
    <t>2607950 - Jaqueira - PE</t>
  </si>
  <si>
    <t>2608008 - Jataúba - PE</t>
  </si>
  <si>
    <t>2608057 - Jatobá - PE</t>
  </si>
  <si>
    <t>2608107 - João Alfredo - PE</t>
  </si>
  <si>
    <t>2608206 - Joaquim Nabuco - PE</t>
  </si>
  <si>
    <t>2608255 - Jucati - PE</t>
  </si>
  <si>
    <t>2608305 - Jupi - PE</t>
  </si>
  <si>
    <t>2608404 - Jurema - PE</t>
  </si>
  <si>
    <t>2608453 - Lagoa do Carro - PE</t>
  </si>
  <si>
    <t>2608503 - Lagoa do Itaenga - PE</t>
  </si>
  <si>
    <t>2608602 - Lagoa do Ouro - PE</t>
  </si>
  <si>
    <t>2608701 - Lagoa dos Gatos - PE</t>
  </si>
  <si>
    <t>2608750 - Lagoa Grande - PE</t>
  </si>
  <si>
    <t>2608800 - Lajedo - PE</t>
  </si>
  <si>
    <t>2608909 - Limoeiro - PE</t>
  </si>
  <si>
    <t>2609006 - Macaparana - PE</t>
  </si>
  <si>
    <t>2609105 - Machados - PE</t>
  </si>
  <si>
    <t>2609154 - Manari - PE</t>
  </si>
  <si>
    <t>2609204 - Maraial - PE</t>
  </si>
  <si>
    <t>2609303 - Mirandiba - PE</t>
  </si>
  <si>
    <t>2609402 - Moreno - PE</t>
  </si>
  <si>
    <t>2609501 - Nazaré da Mata - PE</t>
  </si>
  <si>
    <t>2609600 - Olinda - PE</t>
  </si>
  <si>
    <t>2609709 - Orobó - PE</t>
  </si>
  <si>
    <t>2609808 - Orocó - PE</t>
  </si>
  <si>
    <t>2609907 - Ouricuri - PE</t>
  </si>
  <si>
    <t>2610004 - Palmares - PE</t>
  </si>
  <si>
    <t>2610103 - Palmeirina - PE</t>
  </si>
  <si>
    <t>2610202 - Panelas - PE</t>
  </si>
  <si>
    <t>2610301 - Paranatama - PE</t>
  </si>
  <si>
    <t>2610400 - Parnamirim - PE</t>
  </si>
  <si>
    <t>2610509 - Passira - PE</t>
  </si>
  <si>
    <t>2610608 - Paudalho - PE</t>
  </si>
  <si>
    <t>2610707 - Paulista - PE</t>
  </si>
  <si>
    <t>2610806 - Pedra - PE</t>
  </si>
  <si>
    <t>2610905 - Pesqueira - PE</t>
  </si>
  <si>
    <t>2611002 - Petrolândia - PE</t>
  </si>
  <si>
    <t>2611101 - Petrolina - PE</t>
  </si>
  <si>
    <t>2611200 - Poção - PE</t>
  </si>
  <si>
    <t>2611309 - Pombos - PE</t>
  </si>
  <si>
    <t>2611408 - Primavera - PE</t>
  </si>
  <si>
    <t>2611507 - Quipapá - PE</t>
  </si>
  <si>
    <t>2611533 - Quixaba - PE</t>
  </si>
  <si>
    <t>2611705 - Riacho das Almas - PE</t>
  </si>
  <si>
    <t>2611804 - Ribeirão - PE</t>
  </si>
  <si>
    <t>2611903 - Rio Formoso - PE</t>
  </si>
  <si>
    <t>2612000 - Sairé - PE</t>
  </si>
  <si>
    <t>2612109 - Salgadinho - PE</t>
  </si>
  <si>
    <t>2612208 - Salgueiro - PE</t>
  </si>
  <si>
    <t>2612307 - Saloá - PE</t>
  </si>
  <si>
    <t>2612406 - Sanharó - PE</t>
  </si>
  <si>
    <t>2612455 - Santa Cruz - PE</t>
  </si>
  <si>
    <t>2612471 - Santa Cruz da Baixa Verde - PE</t>
  </si>
  <si>
    <t>2612505 - Santa Cruz do Capibaribe - PE</t>
  </si>
  <si>
    <t>2612554 - Santa Filomena - PE</t>
  </si>
  <si>
    <t>2612604 - Santa Maria da Boa Vista - PE</t>
  </si>
  <si>
    <t>2612703 - Santa Maria do Cambucá - PE</t>
  </si>
  <si>
    <t>2612802 - Santa Terezinha - PE</t>
  </si>
  <si>
    <t>2612901 - São Benedito do Sul - PE</t>
  </si>
  <si>
    <t>2613008 - São Bento do Una - PE</t>
  </si>
  <si>
    <t>2613107 - São Caitano - PE</t>
  </si>
  <si>
    <t>2613206 - São João - PE</t>
  </si>
  <si>
    <t>2613305 - São Joaquim do Monte - PE</t>
  </si>
  <si>
    <t>2613404 - São José da Coroa Grande - PE</t>
  </si>
  <si>
    <t>2613503 - São José do Belmonte - PE</t>
  </si>
  <si>
    <t>2613602 - São José do Egito - PE</t>
  </si>
  <si>
    <t>2613701 - São Lourenço da Mata - PE</t>
  </si>
  <si>
    <t>2613800 - São Vicente Ferrer - PE</t>
  </si>
  <si>
    <t>2613909 - Serra Talhada - PE</t>
  </si>
  <si>
    <t>2614006 - Serrita - PE</t>
  </si>
  <si>
    <t>2614105 - Sertânia - PE</t>
  </si>
  <si>
    <t>2614204 - Sirinhaém - PE</t>
  </si>
  <si>
    <t>2614303 - Moreilândia - PE</t>
  </si>
  <si>
    <t>2614402 - Solidão - PE</t>
  </si>
  <si>
    <t>2614501 - Surubim - PE</t>
  </si>
  <si>
    <t>2614600 - Tabira - PE</t>
  </si>
  <si>
    <t>2614709 - Tacaimbó - PE</t>
  </si>
  <si>
    <t>2614808 - Tacaratu - PE</t>
  </si>
  <si>
    <t>2614857 - Tamandaré - PE</t>
  </si>
  <si>
    <t>2615003 - Taquaritinga do Norte - PE</t>
  </si>
  <si>
    <t>2615102 - Terezinha - PE</t>
  </si>
  <si>
    <t>2615201 - Terra Nova - PE</t>
  </si>
  <si>
    <t>2615300 - Timbaúba - PE</t>
  </si>
  <si>
    <t>2615409 - Toritama - PE</t>
  </si>
  <si>
    <t>2615508 - Tracunhaém - PE</t>
  </si>
  <si>
    <t>2615607 - Trindade - PE</t>
  </si>
  <si>
    <t>2615706 - Triunfo - PE</t>
  </si>
  <si>
    <t>2615805 - Tupanatinga - PE</t>
  </si>
  <si>
    <t>2615904 - Tuparetama - PE</t>
  </si>
  <si>
    <t>2616001 - Venturosa - PE</t>
  </si>
  <si>
    <t>2616100 - Verdejante - PE</t>
  </si>
  <si>
    <t>2616183 - Vertente do Lério - PE</t>
  </si>
  <si>
    <t>2616209 - Vertentes - PE</t>
  </si>
  <si>
    <t>2616308 - Vicência - PE</t>
  </si>
  <si>
    <t>2616407 - Vitória de Santo Antão - PE</t>
  </si>
  <si>
    <t>2616506 - Xexéu - PE</t>
  </si>
  <si>
    <t>2700102 - Água Branca - AL</t>
  </si>
  <si>
    <t>2700201 - Anadia - AL</t>
  </si>
  <si>
    <t>2700300 - Arapiraca - AL</t>
  </si>
  <si>
    <t>2700409 - Atalaia - AL</t>
  </si>
  <si>
    <t>2700508 - Barra de Santo Antônio - AL</t>
  </si>
  <si>
    <t>2700607 - Barra de São Miguel - AL</t>
  </si>
  <si>
    <t>2700706 - Batalha - AL</t>
  </si>
  <si>
    <t>2700805 - Belém - AL</t>
  </si>
  <si>
    <t>2700904 - Belo Monte - AL</t>
  </si>
  <si>
    <t>2701001 - Boca da Mata - AL</t>
  </si>
  <si>
    <t>2701100 - Branquinha - AL</t>
  </si>
  <si>
    <t>2701209 - Cacimbinhas - AL</t>
  </si>
  <si>
    <t>2701308 - Cajueiro - AL</t>
  </si>
  <si>
    <t>2701357 - Campestre - AL</t>
  </si>
  <si>
    <t>2701407 - Campo Alegre - AL</t>
  </si>
  <si>
    <t>2701506 - Campo Grande - AL</t>
  </si>
  <si>
    <t>2701605 - Canapi - AL</t>
  </si>
  <si>
    <t>2701704 - Capela - AL</t>
  </si>
  <si>
    <t>2701803 - Carneiros - AL</t>
  </si>
  <si>
    <t>2701902 - Chã Preta - AL</t>
  </si>
  <si>
    <t>2702009 - Coité do Nóia - AL</t>
  </si>
  <si>
    <t>2702108 - Colônia Leopoldina - AL</t>
  </si>
  <si>
    <t>2702207 - Coqueiro Seco - AL</t>
  </si>
  <si>
    <t>2702306 - Coruripe - AL</t>
  </si>
  <si>
    <t>2702355 - Craíbas - AL</t>
  </si>
  <si>
    <t>2702405 - Delmiro Gouveia - AL</t>
  </si>
  <si>
    <t>2702504 - Dois Riachos - AL</t>
  </si>
  <si>
    <t>2702553 - Estrela de Alagoas - AL</t>
  </si>
  <si>
    <t>2702603 - Feira Grande - AL</t>
  </si>
  <si>
    <t>2702702 - Feliz Deserto - AL</t>
  </si>
  <si>
    <t>2702801 - Flexeiras - AL</t>
  </si>
  <si>
    <t>2702900 - Girau do Ponciano - AL</t>
  </si>
  <si>
    <t>2703007 - Ibateguara - AL</t>
  </si>
  <si>
    <t>2703106 - Igaci - AL</t>
  </si>
  <si>
    <t>2703205 - Igreja Nova - AL</t>
  </si>
  <si>
    <t>2703304 - Inhapi - AL</t>
  </si>
  <si>
    <t>2703403 - Jacaré dos Homens - AL</t>
  </si>
  <si>
    <t>2703502 - Jacuípe - AL</t>
  </si>
  <si>
    <t>2703601 - Japaratinga - AL</t>
  </si>
  <si>
    <t>2703700 - Jaramataia - AL</t>
  </si>
  <si>
    <t>2703759 - Jequiá da Praia - AL</t>
  </si>
  <si>
    <t>2703809 - Joaquim Gomes - AL</t>
  </si>
  <si>
    <t>2703908 - Jundiá - AL</t>
  </si>
  <si>
    <t>2704005 - Junqueiro - AL</t>
  </si>
  <si>
    <t>2704104 - Lagoa da Canoa - AL</t>
  </si>
  <si>
    <t>2704203 - Limoeiro de Anadia - AL</t>
  </si>
  <si>
    <t>2704302 - Maceió - AL</t>
  </si>
  <si>
    <t>2704401 - Major Isidoro - AL</t>
  </si>
  <si>
    <t>2704500 - Maragogi - AL</t>
  </si>
  <si>
    <t>2704609 - Maravilha - AL</t>
  </si>
  <si>
    <t>2704708 - Marechal Deodoro - AL</t>
  </si>
  <si>
    <t>2704807 - Maribondo - AL</t>
  </si>
  <si>
    <t>2704906 - Mar Vermelho - AL</t>
  </si>
  <si>
    <t>2705002 - Mata Grande - AL</t>
  </si>
  <si>
    <t>2705101 - Matriz de Camaragibe - AL</t>
  </si>
  <si>
    <t>2705200 - Messias - AL</t>
  </si>
  <si>
    <t>2705309 - Minador do Negrão - AL</t>
  </si>
  <si>
    <t>2705408 - Monteirópolis - AL</t>
  </si>
  <si>
    <t>2705507 - Murici - AL</t>
  </si>
  <si>
    <t>2705606 - Novo Lino - AL</t>
  </si>
  <si>
    <t>2705705 - Olho d'Água das Flores - AL</t>
  </si>
  <si>
    <t>2705804 - Olho d'Água do Casado - AL</t>
  </si>
  <si>
    <t>2705903 - Olho d'Água Grande - AL</t>
  </si>
  <si>
    <t>2706000 - Olivença - AL</t>
  </si>
  <si>
    <t>2706109 - Ouro Branco - AL</t>
  </si>
  <si>
    <t>2706208 - Palestina - AL</t>
  </si>
  <si>
    <t>2706307 - Palmeira dos Índios - AL</t>
  </si>
  <si>
    <t>2706406 - Pão de Açúcar - AL</t>
  </si>
  <si>
    <t>2706422 - Pariconha - AL</t>
  </si>
  <si>
    <t>2706448 - Paripueira - AL</t>
  </si>
  <si>
    <t>2706505 - Passo de Camaragibe - AL</t>
  </si>
  <si>
    <t>2706604 - Paulo Jacinto - AL</t>
  </si>
  <si>
    <t>2706703 - Penedo - AL</t>
  </si>
  <si>
    <t>2706802 - Piaçabuçu - AL</t>
  </si>
  <si>
    <t>2706901 - Pilar - AL</t>
  </si>
  <si>
    <t>2707008 - Pindoba - AL</t>
  </si>
  <si>
    <t>2707107 - Piranhas - AL</t>
  </si>
  <si>
    <t>2707206 - Poço das Trincheiras - AL</t>
  </si>
  <si>
    <t>2707305 - Porto Calvo - AL</t>
  </si>
  <si>
    <t>2707404 - Porto de Pedras - AL</t>
  </si>
  <si>
    <t>2707503 - Porto Real do Colégio - AL</t>
  </si>
  <si>
    <t>2707602 - Quebrangulo - AL</t>
  </si>
  <si>
    <t>2707701 - Rio Largo - AL</t>
  </si>
  <si>
    <t>2707800 - Roteiro - AL</t>
  </si>
  <si>
    <t>2707909 - Santa Luzia do Norte - AL</t>
  </si>
  <si>
    <t>2708006 - Santana do Ipanema - AL</t>
  </si>
  <si>
    <t>2708105 - Santana do Mundaú - AL</t>
  </si>
  <si>
    <t>2708204 - São Brás - AL</t>
  </si>
  <si>
    <t>2708303 - São José da Laje - AL</t>
  </si>
  <si>
    <t>2708402 - São José da Tapera - AL</t>
  </si>
  <si>
    <t>2708501 - São Luís do Quitunde - AL</t>
  </si>
  <si>
    <t>2708600 - São Miguel dos Campos - AL</t>
  </si>
  <si>
    <t>2708709 - São Miguel dos Milagres - AL</t>
  </si>
  <si>
    <t>2708808 - São Sebastião - AL</t>
  </si>
  <si>
    <t>2708907 - Satuba - AL</t>
  </si>
  <si>
    <t>2708956 - Senador Rui Palmeira - AL</t>
  </si>
  <si>
    <t>2709004 - Tanque d'Arca - AL</t>
  </si>
  <si>
    <t>2709103 - Taquarana - AL</t>
  </si>
  <si>
    <t>2709152 - Teotônio Vilela - AL</t>
  </si>
  <si>
    <t>2709202 - Traipu - AL</t>
  </si>
  <si>
    <t>2709301 - União dos Palmares - AL</t>
  </si>
  <si>
    <t>2709400 - Viçosa - AL</t>
  </si>
  <si>
    <t>2800100 - Amparo de São Francisco - SE</t>
  </si>
  <si>
    <t>2800209 - Aquidabã - SE</t>
  </si>
  <si>
    <t>2800308 - Aracaju - SE</t>
  </si>
  <si>
    <t>2800407 - Arauá - SE</t>
  </si>
  <si>
    <t>2800506 - Areia Branca - SE</t>
  </si>
  <si>
    <t>2800605 - Barra dos Coqueiros - SE</t>
  </si>
  <si>
    <t>2800670 - Boquim - SE</t>
  </si>
  <si>
    <t>2800704 - Brejo Grande - SE</t>
  </si>
  <si>
    <t>2801009 - Campo do Brito - SE</t>
  </si>
  <si>
    <t>2801108 - Canhoba - SE</t>
  </si>
  <si>
    <t>2801207 - Canindé de São Francisco - SE</t>
  </si>
  <si>
    <t>2801306 - Capela - SE</t>
  </si>
  <si>
    <t>2801405 - Carira - SE</t>
  </si>
  <si>
    <t>2801504 - Carmópolis - SE</t>
  </si>
  <si>
    <t>2801603 - Cedro de São João - SE</t>
  </si>
  <si>
    <t>2801702 - Cristinápolis - SE</t>
  </si>
  <si>
    <t>2801900 - Cumbe - SE</t>
  </si>
  <si>
    <t>2802007 - Divina Pastora - SE</t>
  </si>
  <si>
    <t>2802106 - Estância - SE</t>
  </si>
  <si>
    <t>2802205 - Feira Nova - SE</t>
  </si>
  <si>
    <t>2802304 - Frei Paulo - SE</t>
  </si>
  <si>
    <t>2802403 - Gararu - SE</t>
  </si>
  <si>
    <t>2802502 - General Maynard - SE</t>
  </si>
  <si>
    <t>2802601 - Gracho Cardoso - SE</t>
  </si>
  <si>
    <t>2802700 - Ilha das Flores - SE</t>
  </si>
  <si>
    <t>2802809 - Indiaroba - SE</t>
  </si>
  <si>
    <t>2802908 - Itabaiana - SE</t>
  </si>
  <si>
    <t>2803005 - Itabaianinha - SE</t>
  </si>
  <si>
    <t>2803104 - Itabi - SE</t>
  </si>
  <si>
    <t>2803203 - Itaporanga d'Ajuda - SE</t>
  </si>
  <si>
    <t>2803302 - Japaratuba - SE</t>
  </si>
  <si>
    <t>2803401 - Japoatã - SE</t>
  </si>
  <si>
    <t>2803500 - Lagarto - SE</t>
  </si>
  <si>
    <t>2803609 - Laranjeiras - SE</t>
  </si>
  <si>
    <t>2803708 - Macambira - SE</t>
  </si>
  <si>
    <t>2803807 - Malhada dos Bois - SE</t>
  </si>
  <si>
    <t>2803906 - Malhador - SE</t>
  </si>
  <si>
    <t>2804003 - Maruim - SE</t>
  </si>
  <si>
    <t>2804102 - Moita Bonita - SE</t>
  </si>
  <si>
    <t>2804201 - Monte Alegre de Sergipe - SE</t>
  </si>
  <si>
    <t>2804300 - Muribeca - SE</t>
  </si>
  <si>
    <t>2804409 - Neópolis - SE</t>
  </si>
  <si>
    <t>2804458 - Nossa Senhora Aparecida - SE</t>
  </si>
  <si>
    <t>2804508 - Nossa Senhora da Glória - SE</t>
  </si>
  <si>
    <t>2804607 - Nossa Senhora das Dores - SE</t>
  </si>
  <si>
    <t>2804706 - Nossa Senhora de Lourdes - SE</t>
  </si>
  <si>
    <t>2804805 - Nossa Senhora do Socorro - SE</t>
  </si>
  <si>
    <t>2804904 - Pacatuba - SE</t>
  </si>
  <si>
    <t>2805000 - Pedra Mole - SE</t>
  </si>
  <si>
    <t>2805109 - Pedrinhas - SE</t>
  </si>
  <si>
    <t>2805208 - Pinhão - SE</t>
  </si>
  <si>
    <t>2805307 - Pirambu - SE</t>
  </si>
  <si>
    <t>2805406 - Poço Redondo - SE</t>
  </si>
  <si>
    <t>2805505 - Poço Verde - SE</t>
  </si>
  <si>
    <t>2805604 - Porto da Folha - SE</t>
  </si>
  <si>
    <t>2805703 - Propriá - SE</t>
  </si>
  <si>
    <t>2805802 - Riachão do Dantas - SE</t>
  </si>
  <si>
    <t>2805901 - Riachuelo - SE</t>
  </si>
  <si>
    <t>2806008 - Ribeirópolis - SE</t>
  </si>
  <si>
    <t>2806107 - Rosário do Catete - SE</t>
  </si>
  <si>
    <t>2806206 - Salgado - SE</t>
  </si>
  <si>
    <t>2806305 - Santa Luzia do Itanhy - SE</t>
  </si>
  <si>
    <t>2806404 - Santana do São Francisco - SE</t>
  </si>
  <si>
    <t>2806503 - Santa Rosa de Lima - SE</t>
  </si>
  <si>
    <t>2806602 - Santo Amaro das Brotas - SE</t>
  </si>
  <si>
    <t>2806701 - São Cristóvão - SE</t>
  </si>
  <si>
    <t>2806800 - São Domingos - SE</t>
  </si>
  <si>
    <t>2806909 - São Francisco - SE</t>
  </si>
  <si>
    <t>2807006 - São Miguel do Aleixo - SE</t>
  </si>
  <si>
    <t>2807105 - Simão Dias - SE</t>
  </si>
  <si>
    <t>2807204 - Siriri - SE</t>
  </si>
  <si>
    <t>2807303 - Telha - SE</t>
  </si>
  <si>
    <t>2807402 - Tobias Barreto - SE</t>
  </si>
  <si>
    <t>2807501 - Tomar do Geru - SE</t>
  </si>
  <si>
    <t>2807600 - Umbaúba - SE</t>
  </si>
  <si>
    <t>2900108 - Abaíra - BA</t>
  </si>
  <si>
    <t>2900207 - Abaré - BA</t>
  </si>
  <si>
    <t>2900306 - Acajutiba - BA</t>
  </si>
  <si>
    <t>2900355 - Adustina - BA</t>
  </si>
  <si>
    <t>2900405 - Água Fria - BA</t>
  </si>
  <si>
    <t>2900504 - Érico Cardoso - BA</t>
  </si>
  <si>
    <t>2900603 - Aiquara - BA</t>
  </si>
  <si>
    <t>2900702 - Alagoinhas - BA</t>
  </si>
  <si>
    <t>2900801 - Alcobaça - BA</t>
  </si>
  <si>
    <t>2900900 - Almadina - BA</t>
  </si>
  <si>
    <t>2901007 - Amargosa - BA</t>
  </si>
  <si>
    <t>2901106 - Amélia Rodrigues - BA</t>
  </si>
  <si>
    <t>2901155 - América Dourada - BA</t>
  </si>
  <si>
    <t>2901205 - Anagé - BA</t>
  </si>
  <si>
    <t>2901304 - Andaraí - BA</t>
  </si>
  <si>
    <t>2901353 - Andorinha - BA</t>
  </si>
  <si>
    <t>2901403 - Angical - BA</t>
  </si>
  <si>
    <t>2901502 - Anguera - BA</t>
  </si>
  <si>
    <t>2901601 - Antas - BA</t>
  </si>
  <si>
    <t>2901700 - Antônio Cardoso - BA</t>
  </si>
  <si>
    <t>2901809 - Antônio Gonçalves - BA</t>
  </si>
  <si>
    <t>2901908 - Aporá - BA</t>
  </si>
  <si>
    <t>2901957 - Apuarema - BA</t>
  </si>
  <si>
    <t>2902005 - Aracatu - BA</t>
  </si>
  <si>
    <t>2902054 - Araças - BA</t>
  </si>
  <si>
    <t>2902104 - Araci - BA</t>
  </si>
  <si>
    <t>2902203 - Aramari - BA</t>
  </si>
  <si>
    <t>2902252 - Arataca - BA</t>
  </si>
  <si>
    <t>2902302 - Aratuípe - BA</t>
  </si>
  <si>
    <t>2902401 - Aurelino Leal - BA</t>
  </si>
  <si>
    <t>2902500 - Baianópolis - BA</t>
  </si>
  <si>
    <t>2902609 - Baixa Grande - BA</t>
  </si>
  <si>
    <t>2902658 - Banzaê - BA</t>
  </si>
  <si>
    <t>2902708 - Barra - BA</t>
  </si>
  <si>
    <t>2902807 - Barra da Estiva - BA</t>
  </si>
  <si>
    <t>2902906 - Barra do Choça - BA</t>
  </si>
  <si>
    <t>2903003 - Barra do Mendes - BA</t>
  </si>
  <si>
    <t>2903102 - Barra do Rocha - BA</t>
  </si>
  <si>
    <t>2903201 - Barreiras - BA</t>
  </si>
  <si>
    <t>2903235 - Barro Alto - BA</t>
  </si>
  <si>
    <t>2903276 - Barrocas - BA</t>
  </si>
  <si>
    <t>2903300 - Barro Preto - BA</t>
  </si>
  <si>
    <t>2903409 - Belmonte - BA</t>
  </si>
  <si>
    <t>2903508 - Belo Campo - BA</t>
  </si>
  <si>
    <t>2903607 - Biritinga - BA</t>
  </si>
  <si>
    <t>2903706 - Boa Nova - BA</t>
  </si>
  <si>
    <t>2903805 - Boa Vista do Tupim - BA</t>
  </si>
  <si>
    <t>2903904 - Bom Jesus da Lapa - BA</t>
  </si>
  <si>
    <t>2903953 - Bom Jesus da Serra - BA</t>
  </si>
  <si>
    <t>2904001 - Boninal - BA</t>
  </si>
  <si>
    <t>2904050 - Bonito - BA</t>
  </si>
  <si>
    <t>2904100 - Boquira - BA</t>
  </si>
  <si>
    <t>2904209 - Botuporã - BA</t>
  </si>
  <si>
    <t>2904308 - Brejões - BA</t>
  </si>
  <si>
    <t>2904407 - Brejolândia - BA</t>
  </si>
  <si>
    <t>2904506 - Brotas de Macaúbas - BA</t>
  </si>
  <si>
    <t>2904605 - Brumado - BA</t>
  </si>
  <si>
    <t>2904704 - Buerarema - BA</t>
  </si>
  <si>
    <t>2904753 - Buritirama - BA</t>
  </si>
  <si>
    <t>2904803 - Caatiba - BA</t>
  </si>
  <si>
    <t>2904852 - Cabaceiras do Paraguaçu - BA</t>
  </si>
  <si>
    <t>2904902 - Cachoeira - BA</t>
  </si>
  <si>
    <t>2905008 - Caculé - BA</t>
  </si>
  <si>
    <t>2905107 - Caém - BA</t>
  </si>
  <si>
    <t>2905156 - Caetanos - BA</t>
  </si>
  <si>
    <t>2905206 - Caetité - BA</t>
  </si>
  <si>
    <t>2905305 - Cafarnaum - BA</t>
  </si>
  <si>
    <t>2905404 - Cairu - BA</t>
  </si>
  <si>
    <t>2905503 - Caldeirão Grande - BA</t>
  </si>
  <si>
    <t>2905602 - Camacan - BA</t>
  </si>
  <si>
    <t>2905701 - Camaçari - BA</t>
  </si>
  <si>
    <t>2905800 - Camamu - BA</t>
  </si>
  <si>
    <t>2905909 - Campo Alegre de Lourdes - BA</t>
  </si>
  <si>
    <t>2906006 - Campo Formoso - BA</t>
  </si>
  <si>
    <t>2906105 - Canápolis - BA</t>
  </si>
  <si>
    <t>2906204 - Canarana - BA</t>
  </si>
  <si>
    <t>2906303 - Canavieiras - BA</t>
  </si>
  <si>
    <t>2906402 - Candeal - BA</t>
  </si>
  <si>
    <t>2906501 - Candeias - BA</t>
  </si>
  <si>
    <t>2906600 - Candiba - BA</t>
  </si>
  <si>
    <t>2906709 - Cândido Sales - BA</t>
  </si>
  <si>
    <t>2906808 - Cansanção - BA</t>
  </si>
  <si>
    <t>2906824 - Canudos - BA</t>
  </si>
  <si>
    <t>2906857 - Capela do Alto Alegre - BA</t>
  </si>
  <si>
    <t>2906873 - Capim Grosso - BA</t>
  </si>
  <si>
    <t>2906899 - Caraíbas - BA</t>
  </si>
  <si>
    <t>2906907 - Caravelas - BA</t>
  </si>
  <si>
    <t>2907004 - Cardeal da Silva - BA</t>
  </si>
  <si>
    <t>2907103 - Carinhanha - BA</t>
  </si>
  <si>
    <t>2907202 - Casa Nova - BA</t>
  </si>
  <si>
    <t>2907301 - Castro Alves - BA</t>
  </si>
  <si>
    <t>2907400 - Catolândia - BA</t>
  </si>
  <si>
    <t>2907509 - Catu - BA</t>
  </si>
  <si>
    <t>2907558 - Caturama - BA</t>
  </si>
  <si>
    <t>2907608 - Central - BA</t>
  </si>
  <si>
    <t>2907707 - Chorrochó - BA</t>
  </si>
  <si>
    <t>2907806 - Cícero Dantas - BA</t>
  </si>
  <si>
    <t>2907905 - Cipó - BA</t>
  </si>
  <si>
    <t>2908002 - Coaraci - BA</t>
  </si>
  <si>
    <t>2908101 - Cocos - BA</t>
  </si>
  <si>
    <t>2908200 - Conceição da Feira - BA</t>
  </si>
  <si>
    <t>2908309 - Conceição do Almeida - BA</t>
  </si>
  <si>
    <t>2908408 - Conceição do Coité - BA</t>
  </si>
  <si>
    <t>2908507 - Conceição do Jacuípe - BA</t>
  </si>
  <si>
    <t>2908606 - Conde - BA</t>
  </si>
  <si>
    <t>2908705 - Condeúba - BA</t>
  </si>
  <si>
    <t>2908804 - Contendas do Sincorá - BA</t>
  </si>
  <si>
    <t>2908903 - Coração de Maria - BA</t>
  </si>
  <si>
    <t>2909000 - Cordeiros - BA</t>
  </si>
  <si>
    <t>2909109 - Coribe - BA</t>
  </si>
  <si>
    <t>2909208 - Coronel João Sá - BA</t>
  </si>
  <si>
    <t>2909307 - Correntina - BA</t>
  </si>
  <si>
    <t>2909406 - Cotegipe - BA</t>
  </si>
  <si>
    <t>2909505 - Cravolândia - BA</t>
  </si>
  <si>
    <t>2909604 - Crisópolis - BA</t>
  </si>
  <si>
    <t>2909703 - Cristópolis - BA</t>
  </si>
  <si>
    <t>2909802 - Cruz das Almas - BA</t>
  </si>
  <si>
    <t>2909901 - Curaçá - BA</t>
  </si>
  <si>
    <t>2910008 - Dário Meira - BA</t>
  </si>
  <si>
    <t>2910057 - Dias d'Ávila - BA</t>
  </si>
  <si>
    <t>2910107 - Dom Basílio - BA</t>
  </si>
  <si>
    <t>2910206 - Dom Macedo Costa - BA</t>
  </si>
  <si>
    <t>2910305 - Elísio Medrado - BA</t>
  </si>
  <si>
    <t>2910404 - Encruzilhada - BA</t>
  </si>
  <si>
    <t>2910503 - Entre Rios - BA</t>
  </si>
  <si>
    <t>2910602 - Esplanada - BA</t>
  </si>
  <si>
    <t>2910701 - Euclides da Cunha - BA</t>
  </si>
  <si>
    <t>2910727 - Eunápolis - BA</t>
  </si>
  <si>
    <t>2910750 - Fátima - BA</t>
  </si>
  <si>
    <t>2910776 - Feira da Mata - BA</t>
  </si>
  <si>
    <t>2910800 - Feira de Santana - BA</t>
  </si>
  <si>
    <t>2910859 - Filadélfia - BA</t>
  </si>
  <si>
    <t>2910909 - Firmino Alves - BA</t>
  </si>
  <si>
    <t>2911006 - Floresta Azul - BA</t>
  </si>
  <si>
    <t>2911105 - Formosa do Rio Preto - BA</t>
  </si>
  <si>
    <t>2911204 - Gandu - BA</t>
  </si>
  <si>
    <t>2911253 - Gavião - BA</t>
  </si>
  <si>
    <t>2911303 - Gentio do Ouro - BA</t>
  </si>
  <si>
    <t>2911402 - Glória - BA</t>
  </si>
  <si>
    <t>2911501 - Gongogi - BA</t>
  </si>
  <si>
    <t>2911600 - Governador Mangabeira - BA</t>
  </si>
  <si>
    <t>2911659 - Guajeru - BA</t>
  </si>
  <si>
    <t>2911709 - Guanambi - BA</t>
  </si>
  <si>
    <t>2911808 - Guaratinga - BA</t>
  </si>
  <si>
    <t>2911857 - Heliópolis - BA</t>
  </si>
  <si>
    <t>2911907 - Iaçu - BA</t>
  </si>
  <si>
    <t>2912004 - Ibiassucê - BA</t>
  </si>
  <si>
    <t>2912103 - Ibicaraí - BA</t>
  </si>
  <si>
    <t>2912202 - Ibicoara - BA</t>
  </si>
  <si>
    <t>2912301 - Ibicuí - BA</t>
  </si>
  <si>
    <t>2912400 - Ibipeba - BA</t>
  </si>
  <si>
    <t>2912509 - Ibipitanga - BA</t>
  </si>
  <si>
    <t>2912608 - Ibiquera - BA</t>
  </si>
  <si>
    <t>2912707 - Ibirapitanga - BA</t>
  </si>
  <si>
    <t>2912806 - Ibirapuã - BA</t>
  </si>
  <si>
    <t>2912905 - Ibirataia - BA</t>
  </si>
  <si>
    <t>2913002 - Ibitiara - BA</t>
  </si>
  <si>
    <t>2913101 - Ibititá - BA</t>
  </si>
  <si>
    <t>2913200 - Ibotirama - BA</t>
  </si>
  <si>
    <t>2913309 - Ichu - BA</t>
  </si>
  <si>
    <t>2913408 - Igaporã - BA</t>
  </si>
  <si>
    <t>2913457 - Igrapiúna - BA</t>
  </si>
  <si>
    <t>2913507 - Iguaí - BA</t>
  </si>
  <si>
    <t>2913606 - Ilhéus - BA</t>
  </si>
  <si>
    <t>2913705 - Inhambupe - BA</t>
  </si>
  <si>
    <t>2913804 - Ipecaetá - BA</t>
  </si>
  <si>
    <t>2913903 - Ipiaú - BA</t>
  </si>
  <si>
    <t>2914000 - Ipirá - BA</t>
  </si>
  <si>
    <t>2914109 - Ipupiara - BA</t>
  </si>
  <si>
    <t>2914208 - Irajuba - BA</t>
  </si>
  <si>
    <t>2914307 - Iramaia - BA</t>
  </si>
  <si>
    <t>2914406 - Iraquara - BA</t>
  </si>
  <si>
    <t>2914505 - Irará - BA</t>
  </si>
  <si>
    <t>2914604 - Irecê - BA</t>
  </si>
  <si>
    <t>2914653 - Itabela - BA</t>
  </si>
  <si>
    <t>2914703 - Itaberaba - BA</t>
  </si>
  <si>
    <t>2914802 - Itabuna - BA</t>
  </si>
  <si>
    <t>2914901 - Itacaré - BA</t>
  </si>
  <si>
    <t>2915007 - Itaeté - BA</t>
  </si>
  <si>
    <t>2915106 - Itagi - BA</t>
  </si>
  <si>
    <t>2915205 - Itagibá - BA</t>
  </si>
  <si>
    <t>2915304 - Itagimirim - BA</t>
  </si>
  <si>
    <t>2915353 - Itaguaçu da Bahia - BA</t>
  </si>
  <si>
    <t>2915403 - Itaju do Colônia - BA</t>
  </si>
  <si>
    <t>2915502 - Itajuípe - BA</t>
  </si>
  <si>
    <t>2915601 - Itamaraju - BA</t>
  </si>
  <si>
    <t>2915700 - Itamari - BA</t>
  </si>
  <si>
    <t>2915809 - Itambé - BA</t>
  </si>
  <si>
    <t>2915908 - Itanagra - BA</t>
  </si>
  <si>
    <t>2916005 - Itanhém - BA</t>
  </si>
  <si>
    <t>2916104 - Itaparica - BA</t>
  </si>
  <si>
    <t>2916203 - Itapé - BA</t>
  </si>
  <si>
    <t>2916302 - Itapebi - BA</t>
  </si>
  <si>
    <t>2916401 - Itapetinga - BA</t>
  </si>
  <si>
    <t>2916500 - Itapicuru - BA</t>
  </si>
  <si>
    <t>2916609 - Itapitanga - BA</t>
  </si>
  <si>
    <t>2916708 - Itaquara - BA</t>
  </si>
  <si>
    <t>2916807 - Itarantim - BA</t>
  </si>
  <si>
    <t>2916856 - Itatim - BA</t>
  </si>
  <si>
    <t>2916906 - Itiruçu - BA</t>
  </si>
  <si>
    <t>2917003 - Itiúba - BA</t>
  </si>
  <si>
    <t>2917102 - Itororó - BA</t>
  </si>
  <si>
    <t>2917201 - Ituaçu - BA</t>
  </si>
  <si>
    <t>2917300 - Ituberá - BA</t>
  </si>
  <si>
    <t>2917334 - Iuiú - BA</t>
  </si>
  <si>
    <t>CANA</t>
  </si>
  <si>
    <t>SOJA</t>
  </si>
  <si>
    <t>MILHO</t>
  </si>
  <si>
    <t>ALGOD</t>
  </si>
  <si>
    <t>ARROZ</t>
  </si>
  <si>
    <t>FEIJÃO 1a.</t>
  </si>
  <si>
    <t>PERMAN</t>
  </si>
  <si>
    <t>PASTO</t>
  </si>
  <si>
    <t xml:space="preserve">DESM </t>
  </si>
  <si>
    <t>Tabela 1612 - Área plantada, área colhida, quantidade produzida e valor da produção da lavoura temporária</t>
  </si>
  <si>
    <t>-</t>
  </si>
  <si>
    <t>Algodão herbáceo (em caroço) (Toneladas)</t>
  </si>
  <si>
    <t>Arroz (em casca) (Toneladas)</t>
  </si>
  <si>
    <t>Cana-de-açúcar (Toneladas)</t>
  </si>
  <si>
    <t>Soja (em grão) (Toneladas)</t>
  </si>
  <si>
    <t>1100015 - Alta Floresta D'Oeste - RO</t>
  </si>
  <si>
    <t>1100023 - Ariquemes - RO</t>
  </si>
  <si>
    <t>1100031 - Cabixi - RO</t>
  </si>
  <si>
    <t>1100049 - Cacoal - RO</t>
  </si>
  <si>
    <t>1100056 - Cerejeiras - RO</t>
  </si>
  <si>
    <t>1100064 - Colorado do Oeste - RO</t>
  </si>
  <si>
    <t>1100072 - Corumbiara - RO</t>
  </si>
  <si>
    <t>1100080 - Costa Marques - RO</t>
  </si>
  <si>
    <t>1100098 - Espigão D'Oeste - RO</t>
  </si>
  <si>
    <t>1100106 - Guajará-Mirim - RO</t>
  </si>
  <si>
    <t>1100114 - Jaru - RO</t>
  </si>
  <si>
    <t>1100122 - Ji-Paraná - RO</t>
  </si>
  <si>
    <t>1100130 - Machadinho D'Oeste - RO</t>
  </si>
  <si>
    <t>1100148 - Nova Brasilândia D'Oeste - RO</t>
  </si>
  <si>
    <t>1100155 - Ouro Preto do Oeste - RO</t>
  </si>
  <si>
    <t>1100189 - Pimenta Bueno - RO</t>
  </si>
  <si>
    <t>1100205 - Porto Velho - RO</t>
  </si>
  <si>
    <t>1100254 - Presidente Médici - RO</t>
  </si>
  <si>
    <t>1100262 - Rio Crespo - RO</t>
  </si>
  <si>
    <t>1100288 - Rolim de Moura - RO</t>
  </si>
  <si>
    <t>1100296 - Santa Luzia D'Oeste - RO</t>
  </si>
  <si>
    <t>1100304 - Vilhena - RO</t>
  </si>
  <si>
    <t>1100320 - São Miguel do Guaporé - RO</t>
  </si>
  <si>
    <t>1100338 - Nova Mamoré - RO</t>
  </si>
  <si>
    <t>1100346 - Alvorada D'Oeste - RO</t>
  </si>
  <si>
    <t>1100379 - Alto Alegre dos Parecis - RO</t>
  </si>
  <si>
    <t>1100403 - Alto Paraíso - RO</t>
  </si>
  <si>
    <t>1100452 - Buritis - RO</t>
  </si>
  <si>
    <t>1100502 - Novo Horizonte do Oeste - RO</t>
  </si>
  <si>
    <t>1100601 - Cacaulândia - RO</t>
  </si>
  <si>
    <t>1100700 - Campo Novo de Rondônia - RO</t>
  </si>
  <si>
    <t>1100809 - Candeias do Jamari - RO</t>
  </si>
  <si>
    <t>1100908 - Castanheiras - RO</t>
  </si>
  <si>
    <t>1100924 - Chupinguaia - RO</t>
  </si>
  <si>
    <t>1100940 - Cujubim - RO</t>
  </si>
  <si>
    <t>1101005 - Governador Jorge Teixeira - RO</t>
  </si>
  <si>
    <t>1101104 - Itapuã do Oeste - RO</t>
  </si>
  <si>
    <t>1101203 - Ministro Andreazza - RO</t>
  </si>
  <si>
    <t>1101302 - Mirante da Serra - RO</t>
  </si>
  <si>
    <t>1101401 - Monte Negro - RO</t>
  </si>
  <si>
    <t>1101435 - Nova União - RO</t>
  </si>
  <si>
    <t>1101450 - Parecis - RO</t>
  </si>
  <si>
    <t>1101468 - Pimenteiras do Oeste - RO</t>
  </si>
  <si>
    <t>1101476 - Primavera de Rondônia - RO</t>
  </si>
  <si>
    <t>1101484 - São Felipe D'Oeste - RO</t>
  </si>
  <si>
    <t>1101492 - São Francisco do Guaporé - RO</t>
  </si>
  <si>
    <t>1101500 - Seringueiras - RO</t>
  </si>
  <si>
    <t>1101559 - Teixeirópolis - RO</t>
  </si>
  <si>
    <t>1101609 - Theobroma - RO</t>
  </si>
  <si>
    <t>1101708 - Urupá - RO</t>
  </si>
  <si>
    <t>1101757 - Vale do Anari - RO</t>
  </si>
  <si>
    <t>1101807 - Vale do Paraíso - RO</t>
  </si>
  <si>
    <t>1200013 - Acrelândia - AC</t>
  </si>
  <si>
    <t>1200054 - Assis Brasil - AC</t>
  </si>
  <si>
    <t>1200104 - Brasiléia - AC</t>
  </si>
  <si>
    <t>1200138 - Bujari - AC</t>
  </si>
  <si>
    <t>1200179 - Capixaba - AC</t>
  </si>
  <si>
    <t>1200203 - Cruzeiro do Sul - AC</t>
  </si>
  <si>
    <t>1200252 - Epitaciolândia - AC</t>
  </si>
  <si>
    <t>1200302 - Feijó - AC</t>
  </si>
  <si>
    <t>1200328 - Jordão - AC</t>
  </si>
  <si>
    <t>1200336 - Mâncio Lima - AC</t>
  </si>
  <si>
    <t>1200344 - Manoel Urbano - AC</t>
  </si>
  <si>
    <t>1200351 - Marechal Thaumaturgo - AC</t>
  </si>
  <si>
    <t>1200385 - Plácido de Castro - AC</t>
  </si>
  <si>
    <t>1200393 - Porto Walter - AC</t>
  </si>
  <si>
    <t>1200401 - Rio Branco - AC</t>
  </si>
  <si>
    <t>1200427 - Rodrigues Alves - AC</t>
  </si>
  <si>
    <t>1200435 - Santa Rosa do Purus - AC</t>
  </si>
  <si>
    <t>1200450 - Senador Guiomard - AC</t>
  </si>
  <si>
    <t>1200500 - Sena Madureira - AC</t>
  </si>
  <si>
    <t>1200609 - Tarauacá - AC</t>
  </si>
  <si>
    <t>1200708 - Xapuri - AC</t>
  </si>
  <si>
    <t>1200807 - Porto Acre - AC</t>
  </si>
  <si>
    <t>1300029 - Alvarães - AM</t>
  </si>
  <si>
    <t>1300060 - Amaturá - AM</t>
  </si>
  <si>
    <t>1300086 - Anamã - AM</t>
  </si>
  <si>
    <t>1300102 - Anori - AM</t>
  </si>
  <si>
    <t>1300144 - Apuí - AM</t>
  </si>
  <si>
    <t>1300201 - Atalaia do Norte - AM</t>
  </si>
  <si>
    <t>1300300 - Autazes - AM</t>
  </si>
  <si>
    <t>1300409 - Barcelos - AM</t>
  </si>
  <si>
    <t>1300508 - Barreirinha - AM</t>
  </si>
  <si>
    <t>1300607 - Benjamin Constant - AM</t>
  </si>
  <si>
    <t>1300631 - Beruri - AM</t>
  </si>
  <si>
    <t>1300680 - Boa Vista do Ramos - AM</t>
  </si>
  <si>
    <t>1300706 - Boca do Acre - AM</t>
  </si>
  <si>
    <t>1300805 - Borba - AM</t>
  </si>
  <si>
    <t>1300839 - Caapiranga - AM</t>
  </si>
  <si>
    <t>1300904 - Canutama - AM</t>
  </si>
  <si>
    <t>1301001 - Carauari - AM</t>
  </si>
  <si>
    <t>1301100 - Careiro - AM</t>
  </si>
  <si>
    <t>1301159 - Careiro da Várzea - AM</t>
  </si>
  <si>
    <t>1301209 - Coari - AM</t>
  </si>
  <si>
    <t>1301308 - Codajás - AM</t>
  </si>
  <si>
    <t>1301407 - Eirunepé - AM</t>
  </si>
  <si>
    <t>1301506 - Envira - AM</t>
  </si>
  <si>
    <t>1301605 - Fonte Boa - AM</t>
  </si>
  <si>
    <t>1301654 - Guajará - AM</t>
  </si>
  <si>
    <t>1301704 - Humaitá - AM</t>
  </si>
  <si>
    <t>1301803 - Ipixuna - AM</t>
  </si>
  <si>
    <t>1301852 - Iranduba - AM</t>
  </si>
  <si>
    <t>1301902 - Itacoatiara - AM</t>
  </si>
  <si>
    <t>1301951 - Itamarati - AM</t>
  </si>
  <si>
    <t>1302009 - Itapiranga - AM</t>
  </si>
  <si>
    <t>1302108 - Japurá - AM</t>
  </si>
  <si>
    <t>1302207 - Juruá - AM</t>
  </si>
  <si>
    <t>1302306 - Jutaí - AM</t>
  </si>
  <si>
    <t>1302405 - Lábrea - AM</t>
  </si>
  <si>
    <t>1302504 - Manacapuru - AM</t>
  </si>
  <si>
    <t>1302553 - Manaquiri - AM</t>
  </si>
  <si>
    <t>1302603 - Manaus - AM</t>
  </si>
  <si>
    <t>1302702 - Manicoré - AM</t>
  </si>
  <si>
    <t>1302801 - Maraã - AM</t>
  </si>
  <si>
    <t>1302900 - Maués - AM</t>
  </si>
  <si>
    <t>1303007 - Nhamundá - AM</t>
  </si>
  <si>
    <t>1303106 - Nova Olinda do Norte - AM</t>
  </si>
  <si>
    <t>1303205 - Novo Airão - AM</t>
  </si>
  <si>
    <t>1303304 - Novo Aripuanã - AM</t>
  </si>
  <si>
    <t>1303403 - Parintins - AM</t>
  </si>
  <si>
    <t>1303502 - Pauini - AM</t>
  </si>
  <si>
    <t>1303536 - Presidente Figueiredo - AM</t>
  </si>
  <si>
    <t>1303569 - Rio Preto da Eva - AM</t>
  </si>
  <si>
    <t>1303601 - Santa Isabel do Rio Negro - AM</t>
  </si>
  <si>
    <t>1303700 - Santo Antônio do Içá - AM</t>
  </si>
  <si>
    <t>1303809 - São Gabriel da Cachoeira - AM</t>
  </si>
  <si>
    <t>1303908 - São Paulo de Olivença - AM</t>
  </si>
  <si>
    <t>1303957 - São Sebastião do Uatumã - AM</t>
  </si>
  <si>
    <t>1304005 - Silves - AM</t>
  </si>
  <si>
    <t>1304062 - Tabatinga - AM</t>
  </si>
  <si>
    <t>1304104 - Tapauá - AM</t>
  </si>
  <si>
    <t>1304203 - Tefé - AM</t>
  </si>
  <si>
    <t>1304237 - Tonantins - AM</t>
  </si>
  <si>
    <t>1304260 - Uarini - AM</t>
  </si>
  <si>
    <t>1304302 - Urucará - AM</t>
  </si>
  <si>
    <t>1304401 - Urucurituba - AM</t>
  </si>
  <si>
    <t>1400027 - Amajari - RR</t>
  </si>
  <si>
    <t>1400050 - Alto Alegre - RR</t>
  </si>
  <si>
    <t>1400100 - Boa Vista - RR</t>
  </si>
  <si>
    <t>1400159 - Bonfim - RR</t>
  </si>
  <si>
    <t>1400175 - Cantá - RR</t>
  </si>
  <si>
    <t>1400209 - Caracaraí - RR</t>
  </si>
  <si>
    <t>1400233 - Caroebe - RR</t>
  </si>
  <si>
    <t>1400282 - Iracema - RR</t>
  </si>
  <si>
    <t>1400308 - Mucajaí - RR</t>
  </si>
  <si>
    <t>1400407 - Normandia - RR</t>
  </si>
  <si>
    <t>1400456 - Pacaraima - RR</t>
  </si>
  <si>
    <t>1400472 - Rorainópolis - RR</t>
  </si>
  <si>
    <t>1400506 - São João da Baliza - RR</t>
  </si>
  <si>
    <t>1400605 - São Luiz - RR</t>
  </si>
  <si>
    <t>1400704 - Uiramutã - RR</t>
  </si>
  <si>
    <t>1500107 - Abaetetuba - PA</t>
  </si>
  <si>
    <t>1500131 - Abel Figueiredo - PA</t>
  </si>
  <si>
    <t>1500206 - Acará - PA</t>
  </si>
  <si>
    <t>1500305 - Afuá - PA</t>
  </si>
  <si>
    <t>1500347 - Água Azul do Norte - PA</t>
  </si>
  <si>
    <t>1500404 - Alenquer - PA</t>
  </si>
  <si>
    <t>1500503 - Almeirim - PA</t>
  </si>
  <si>
    <t>1500602 - Altamira - PA</t>
  </si>
  <si>
    <t>1500701 - Anajás - PA</t>
  </si>
  <si>
    <t>1500800 - Ananindeua - PA</t>
  </si>
  <si>
    <t>1500859 - Anapu - PA</t>
  </si>
  <si>
    <t>1500909 - Augusto Corrêa - PA</t>
  </si>
  <si>
    <t>1500958 - Aurora do Pará - PA</t>
  </si>
  <si>
    <t>1501006 - Aveiro - PA</t>
  </si>
  <si>
    <t>1501105 - Bagre - PA</t>
  </si>
  <si>
    <t>1501204 - Baião - PA</t>
  </si>
  <si>
    <t>1501253 - Bannach - PA</t>
  </si>
  <si>
    <t>1501303 - Barcarena - PA</t>
  </si>
  <si>
    <t>1501402 - Belém - PA</t>
  </si>
  <si>
    <t>1501451 - Belterra - PA</t>
  </si>
  <si>
    <t>1501501 - Benevides - PA</t>
  </si>
  <si>
    <t>1501576 - Bom Jesus do Tocantins - PA</t>
  </si>
  <si>
    <t>1501600 - Bonito - PA</t>
  </si>
  <si>
    <t>1501709 - Bragança - PA</t>
  </si>
  <si>
    <t>1501725 - Brasil Novo - PA</t>
  </si>
  <si>
    <t>1501758 - Brejo Grande do Araguaia - PA</t>
  </si>
  <si>
    <t>1501782 - Breu Branco - PA</t>
  </si>
  <si>
    <t>1501808 - Breves - PA</t>
  </si>
  <si>
    <t>1501907 - Bujaru - PA</t>
  </si>
  <si>
    <t>1501956 - Cachoeira do Piriá - PA</t>
  </si>
  <si>
    <t>1502004 - Cachoeira do Arari - PA</t>
  </si>
  <si>
    <t>1502103 - Cametá - PA</t>
  </si>
  <si>
    <t>1502152 - Canaã dos Carajás - PA</t>
  </si>
  <si>
    <t>1502202 - Capanema - PA</t>
  </si>
  <si>
    <t>1502301 - Capitão Poço - PA</t>
  </si>
  <si>
    <t>1502400 - Castanhal - PA</t>
  </si>
  <si>
    <t>1502509 - Chaves - PA</t>
  </si>
  <si>
    <t>1502608 - Colares - PA</t>
  </si>
  <si>
    <t>1502707 - Conceição do Araguaia - PA</t>
  </si>
  <si>
    <t>1502756 - Concórdia do Pará - PA</t>
  </si>
  <si>
    <t>1502764 - Cumaru do Norte - PA</t>
  </si>
  <si>
    <t>1502772 - Curionópolis - PA</t>
  </si>
  <si>
    <t>1502806 - Curralinho - PA</t>
  </si>
  <si>
    <t>1502855 - Curuá - PA</t>
  </si>
  <si>
    <t>1502905 - Curuçá - PA</t>
  </si>
  <si>
    <t>1502939 - Dom Eliseu - PA</t>
  </si>
  <si>
    <t>1502954 - Eldorado dos Carajás - PA</t>
  </si>
  <si>
    <t>1503002 - Faro - PA</t>
  </si>
  <si>
    <t>1503044 - Floresta do Araguaia - PA</t>
  </si>
  <si>
    <t>1503077 - Garrafão do Norte - PA</t>
  </si>
  <si>
    <t>1503093 - Goianésia do Pará - PA</t>
  </si>
  <si>
    <t>1503101 - Gurupá - PA</t>
  </si>
  <si>
    <t>1503200 - Igarapé-Açu - PA</t>
  </si>
  <si>
    <t>1503309 - Igarapé-Miri - PA</t>
  </si>
  <si>
    <t>1503408 - Inhangapi - PA</t>
  </si>
  <si>
    <t>1503457 - Ipixuna do Pará - PA</t>
  </si>
  <si>
    <t>1503507 - Irituia - PA</t>
  </si>
  <si>
    <t>1503606 - Itaituba - PA</t>
  </si>
  <si>
    <t>1503705 - Itupiranga - PA</t>
  </si>
  <si>
    <t>1503754 - Jacareacanga - PA</t>
  </si>
  <si>
    <t>1503804 - Jacundá - PA</t>
  </si>
  <si>
    <t>1503903 - Juruti - PA</t>
  </si>
  <si>
    <t>1504000 - Limoeiro do Ajuru - PA</t>
  </si>
  <si>
    <t>1504059 - Mãe do Rio - PA</t>
  </si>
  <si>
    <t>1504109 - Magalhães Barata - PA</t>
  </si>
  <si>
    <t>1504208 - Marabá - PA</t>
  </si>
  <si>
    <t>1504307 - Maracanã - PA</t>
  </si>
  <si>
    <t>1504406 - Marapanim - PA</t>
  </si>
  <si>
    <t>1504422 - Marituba - PA</t>
  </si>
  <si>
    <t>1504455 - Medicilândia - PA</t>
  </si>
  <si>
    <t>1504505 - Melgaço - PA</t>
  </si>
  <si>
    <t>1504604 - Mocajuba - PA</t>
  </si>
  <si>
    <t>1504703 - Moju - PA</t>
  </si>
  <si>
    <t>1504802 - Monte Alegre - PA</t>
  </si>
  <si>
    <t>1504901 - Muaná - PA</t>
  </si>
  <si>
    <t>1504950 - Nova Esperança do Piriá - PA</t>
  </si>
  <si>
    <t>1504976 - Nova Ipixuna - PA</t>
  </si>
  <si>
    <t>1505007 - Nova Timboteua - PA</t>
  </si>
  <si>
    <t>1505031 - Novo Progresso - PA</t>
  </si>
  <si>
    <t>1505064 - Novo Repartimento - PA</t>
  </si>
  <si>
    <t>1505106 - Óbidos - PA</t>
  </si>
  <si>
    <t>1505205 - Oeiras do Pará - PA</t>
  </si>
  <si>
    <t>1505304 - Oriximiná - PA</t>
  </si>
  <si>
    <t>1505403 - Ourém - PA</t>
  </si>
  <si>
    <t>1505437 - Ourilândia do Norte - PA</t>
  </si>
  <si>
    <t>1505486 - Pacajá - PA</t>
  </si>
  <si>
    <t>1505494 - Palestina do Pará - PA</t>
  </si>
  <si>
    <t>1505502 - Paragominas - PA</t>
  </si>
  <si>
    <t>1505536 - Parauapebas - PA</t>
  </si>
  <si>
    <t>1505551 - Pau D'Arco - PA</t>
  </si>
  <si>
    <t>1505601 - Peixe-Boi - PA</t>
  </si>
  <si>
    <t>1505635 - Piçarra - PA</t>
  </si>
  <si>
    <t>1505650 - Placas - PA</t>
  </si>
  <si>
    <t>1505700 - Ponta de Pedras - PA</t>
  </si>
  <si>
    <t>1505809 - Portel - PA</t>
  </si>
  <si>
    <t>1505908 - Porto de Moz - PA</t>
  </si>
  <si>
    <t>1506005 - Prainha - PA</t>
  </si>
  <si>
    <t>1506104 - Primavera - PA</t>
  </si>
  <si>
    <t>1506112 - Quatipuru - PA</t>
  </si>
  <si>
    <t>1506138 - Redenção - PA</t>
  </si>
  <si>
    <t>1506161 - Rio Maria - PA</t>
  </si>
  <si>
    <t>1506187 - Rondon do Pará - PA</t>
  </si>
  <si>
    <t>1506195 - Rurópolis - PA</t>
  </si>
  <si>
    <t>1506203 - Salinópolis - PA</t>
  </si>
  <si>
    <t>1506302 - Salvaterra - PA</t>
  </si>
  <si>
    <t>1506351 - Santa Bárbara do Pará - PA</t>
  </si>
  <si>
    <t>1506500 - Santa Isabel do Pará - PA</t>
  </si>
  <si>
    <t>1506559 - Santa Luzia do Pará - PA</t>
  </si>
  <si>
    <t>1506583 - Santa Maria das Barreiras - PA</t>
  </si>
  <si>
    <t>1506609 - Santa Maria do Pará - PA</t>
  </si>
  <si>
    <t>1506708 - Santana do Araguaia - PA</t>
  </si>
  <si>
    <t>1506807 - Santarém - PA</t>
  </si>
  <si>
    <t>1506906 - Santarém Novo - PA</t>
  </si>
  <si>
    <t>1507003 - Santo Antônio do Tauá - PA</t>
  </si>
  <si>
    <t>1507102 - São Caetano de Odivelas - PA</t>
  </si>
  <si>
    <t>1507151 - São Domingos do Araguaia - PA</t>
  </si>
  <si>
    <t>1507201 - São Domingos do Capim - PA</t>
  </si>
  <si>
    <t>1507300 - São Félix do Xingu - PA</t>
  </si>
  <si>
    <t>1507409 - São Francisco do Pará - PA</t>
  </si>
  <si>
    <t>1507458 - São Geraldo do Araguaia - PA</t>
  </si>
  <si>
    <t>1507466 - São João da Ponta - PA</t>
  </si>
  <si>
    <t>1507474 - São João de Pirabas - PA</t>
  </si>
  <si>
    <t>1507508 - São João do Araguaia - PA</t>
  </si>
  <si>
    <t>1507607 - São Miguel do Guamá - PA</t>
  </si>
  <si>
    <t>1507706 - São Sebastião da Boa Vista - PA</t>
  </si>
  <si>
    <t>1507755 - Sapucaia - PA</t>
  </si>
  <si>
    <t>1507805 - Senador José Porfírio - PA</t>
  </si>
  <si>
    <t>1507904 - Soure - PA</t>
  </si>
  <si>
    <t>1507953 - Tailândia - PA</t>
  </si>
  <si>
    <t>1507961 - Terra Alta - PA</t>
  </si>
  <si>
    <t>1507979 - Terra Santa - PA</t>
  </si>
  <si>
    <t>1508001 - Tomé-Açu - PA</t>
  </si>
  <si>
    <t>1508035 - Tracuateua - PA</t>
  </si>
  <si>
    <t>1508050 - Trairão - PA</t>
  </si>
  <si>
    <t>1508084 - Tucumã - PA</t>
  </si>
  <si>
    <t>1508100 - Tucuruí - PA</t>
  </si>
  <si>
    <t>1508126 - Ulianópolis - PA</t>
  </si>
  <si>
    <t>1508159 - Uruará - PA</t>
  </si>
  <si>
    <t>1508209 - Vigia - PA</t>
  </si>
  <si>
    <t>1508308 - Viseu - PA</t>
  </si>
  <si>
    <t>1508357 - Vitória do Xingu - PA</t>
  </si>
  <si>
    <t>1508407 - Xinguara - PA</t>
  </si>
  <si>
    <t>1600055 - Serra do Navio - AP</t>
  </si>
  <si>
    <t>1600105 - Amapá - AP</t>
  </si>
  <si>
    <t>1600154 - Pedra Branca do Amapari - AP</t>
  </si>
  <si>
    <t>1600204 - Calçoene - AP</t>
  </si>
  <si>
    <t>1600212 - Cutias - AP</t>
  </si>
  <si>
    <t>1600238 - Ferreira Gomes - AP</t>
  </si>
  <si>
    <t>1600253 - Itaubal - AP</t>
  </si>
  <si>
    <t>1600279 - Laranjal do Jari - AP</t>
  </si>
  <si>
    <t>1600303 - Macapá - AP</t>
  </si>
  <si>
    <t>1600402 - Mazagão - AP</t>
  </si>
  <si>
    <t>1600501 - Oiapoque - AP</t>
  </si>
  <si>
    <t>1600535 - Porto Grande - AP</t>
  </si>
  <si>
    <t>1600550 - Pracuúba - AP</t>
  </si>
  <si>
    <t>1600600 - Santana - AP</t>
  </si>
  <si>
    <t>1600709 - Tartarugalzinho - AP</t>
  </si>
  <si>
    <t>1600808 - Vitória do Jari - AP</t>
  </si>
  <si>
    <t>1700251 - Abreulândia - TO</t>
  </si>
  <si>
    <t>1700301 - Aguiarnópolis - TO</t>
  </si>
  <si>
    <t>1700350 - Aliança do Tocantins - TO</t>
  </si>
  <si>
    <t>1700400 - Almas - TO</t>
  </si>
  <si>
    <t>1700707 - Alvorada - TO</t>
  </si>
  <si>
    <t>1701002 - Ananás - TO</t>
  </si>
  <si>
    <t>1701051 - Angico - TO</t>
  </si>
  <si>
    <t>1701101 - Aparecida do Rio Negro - TO</t>
  </si>
  <si>
    <t>1701309 - Aragominas - TO</t>
  </si>
  <si>
    <t>1701903 - Araguacema - TO</t>
  </si>
  <si>
    <t>1702000 - Araguaçu - TO</t>
  </si>
  <si>
    <t>1702109 - Araguaína - TO</t>
  </si>
  <si>
    <t>1702158 - Araguanã - TO</t>
  </si>
  <si>
    <t>1702208 - Araguatins - TO</t>
  </si>
  <si>
    <t>1702307 - Arapoema - TO</t>
  </si>
  <si>
    <t>1702406 - Arraias - TO</t>
  </si>
  <si>
    <t>1702554 - Augustinópolis - TO</t>
  </si>
  <si>
    <t>1702703 - Aurora do Tocantins - TO</t>
  </si>
  <si>
    <t>1702901 - Axixá do Tocantins - TO</t>
  </si>
  <si>
    <t>1703008 - Babaçulândia - TO</t>
  </si>
  <si>
    <t>1703057 - Bandeirantes do Tocantins - TO</t>
  </si>
  <si>
    <t>1703073 - Barra do Ouro - TO</t>
  </si>
  <si>
    <t>1703107 - Barrolândia - TO</t>
  </si>
  <si>
    <t>1703206 - Bernardo Sayão - TO</t>
  </si>
  <si>
    <t>1703305 - Bom Jesus do Tocantins - TO</t>
  </si>
  <si>
    <t>1703602 - Brasilândia do Tocantins - TO</t>
  </si>
  <si>
    <t>1703701 - Brejinho de Nazaré - TO</t>
  </si>
  <si>
    <t>1703800 - Buriti do Tocantins - TO</t>
  </si>
  <si>
    <t>1703826 - Cachoeirinha - TO</t>
  </si>
  <si>
    <t>1703842 - Campos Lindos - TO</t>
  </si>
  <si>
    <t>1703867 - Cariri do Tocantins - TO</t>
  </si>
  <si>
    <t>1703883 - Carmolândia - TO</t>
  </si>
  <si>
    <t>1703891 - Carrasco Bonito - TO</t>
  </si>
  <si>
    <t>1703909 - Caseara - TO</t>
  </si>
  <si>
    <t>1704105 - Centenário - TO</t>
  </si>
  <si>
    <t>1704600 - Chapada de Areia - TO</t>
  </si>
  <si>
    <t>1705102 - Chapada da Natividade - TO</t>
  </si>
  <si>
    <t>1705508 - Colinas do Tocantins - TO</t>
  </si>
  <si>
    <t>1705557 - Combinado - TO</t>
  </si>
  <si>
    <t>1705607 - Conceição do Tocantins - TO</t>
  </si>
  <si>
    <t>1706001 - Couto de Magalhães - TO</t>
  </si>
  <si>
    <t>1706100 - Cristalândia - TO</t>
  </si>
  <si>
    <t>1706258 - Crixás do Tocantins - TO</t>
  </si>
  <si>
    <t>1706506 - Darcinópolis - TO</t>
  </si>
  <si>
    <t>1707009 - Dianópolis - TO</t>
  </si>
  <si>
    <t>1707108 - Divinópolis do Tocantins - TO</t>
  </si>
  <si>
    <t>1707207 - Dois Irmãos do Tocantins - TO</t>
  </si>
  <si>
    <t>1707306 - Dueré - TO</t>
  </si>
  <si>
    <t>1707405 - Esperantina - TO</t>
  </si>
  <si>
    <t>1707553 - Fátima - TO</t>
  </si>
  <si>
    <t>1707652 - Figueirópolis - TO</t>
  </si>
  <si>
    <t>1707702 - Filadélfia - TO</t>
  </si>
  <si>
    <t>1708205 - Formoso do Araguaia - TO</t>
  </si>
  <si>
    <t>1708254 - Fortaleza do Tabocão - TO</t>
  </si>
  <si>
    <t>1708304 - Goianorte - TO</t>
  </si>
  <si>
    <t>1709005 - Goiatins - TO</t>
  </si>
  <si>
    <t>1709302 - Guaraí - TO</t>
  </si>
  <si>
    <t>1709500 - Gurupi - TO</t>
  </si>
  <si>
    <t>1709807 - Ipueiras - TO</t>
  </si>
  <si>
    <t>1710508 - Itacajá - TO</t>
  </si>
  <si>
    <t>1710706 - Itaguatins - TO</t>
  </si>
  <si>
    <t>1710904 - Itapiratins - TO</t>
  </si>
  <si>
    <t>1711100 - Itaporã do Tocantins - TO</t>
  </si>
  <si>
    <t>1711506 - Jaú do Tocantins - TO</t>
  </si>
  <si>
    <t>1711803 - Juarina - TO</t>
  </si>
  <si>
    <t>1711902 - Lagoa da Confusão - TO</t>
  </si>
  <si>
    <t>1711951 - Lagoa do Tocantins - TO</t>
  </si>
  <si>
    <t>1712009 - Lajeado - TO</t>
  </si>
  <si>
    <t>1712157 - Lavandeira - TO</t>
  </si>
  <si>
    <t>1712405 - Lizarda - TO</t>
  </si>
  <si>
    <t>1712454 - Luzinópolis - TO</t>
  </si>
  <si>
    <t>1712504 - Marianópolis do Tocantins - TO</t>
  </si>
  <si>
    <t>1712702 - Mateiros - TO</t>
  </si>
  <si>
    <t>1712801 - Maurilândia do Tocantins - TO</t>
  </si>
  <si>
    <t>1713205 - Miracema do Tocantins - TO</t>
  </si>
  <si>
    <t>1713304 - Miranorte - TO</t>
  </si>
  <si>
    <t>1713601 - Monte do Carmo - TO</t>
  </si>
  <si>
    <t>1713700 - Monte Santo do Tocantins - TO</t>
  </si>
  <si>
    <t>1713809 - Palmeiras do Tocantins - TO</t>
  </si>
  <si>
    <t>1713957 - Muricilândia - TO</t>
  </si>
  <si>
    <t>1714203 - Natividade - TO</t>
  </si>
  <si>
    <t>1714302 - Nazaré - TO</t>
  </si>
  <si>
    <t>1714880 - Nova Olinda - TO</t>
  </si>
  <si>
    <t>1715002 - Nova Rosalândia - TO</t>
  </si>
  <si>
    <t>1715101 - Novo Acordo - TO</t>
  </si>
  <si>
    <t>1715150 - Novo Alegre - TO</t>
  </si>
  <si>
    <t>1715259 - Novo Jardim - TO</t>
  </si>
  <si>
    <t>1715507 - Oliveira de Fátima - TO</t>
  </si>
  <si>
    <t>1715705 - Palmeirante - TO</t>
  </si>
  <si>
    <t>1715754 - Palmeirópolis - TO</t>
  </si>
  <si>
    <t>1716109 - Paraíso do Tocantins - TO</t>
  </si>
  <si>
    <t>1716208 - Paranã - TO</t>
  </si>
  <si>
    <t>1716307 - Pau D'Arco - TO</t>
  </si>
  <si>
    <t>1716505 - Pedro Afonso - TO</t>
  </si>
  <si>
    <t>1716604 - Peixe - TO</t>
  </si>
  <si>
    <t>1716653 - Pequizeiro - TO</t>
  </si>
  <si>
    <t>1716703 - Colméia - TO</t>
  </si>
  <si>
    <t>1717008 - Pindorama do Tocantins - TO</t>
  </si>
  <si>
    <t>1717206 - Piraquê - TO</t>
  </si>
  <si>
    <t>1717503 - Pium - TO</t>
  </si>
  <si>
    <t>1717800 - Ponte Alta do Bom Jesus - TO</t>
  </si>
  <si>
    <t>1717909 - Ponte Alta do Tocantins - TO</t>
  </si>
  <si>
    <t>1718006 - Porto Alegre do Tocantins - TO</t>
  </si>
  <si>
    <t>1718204 - Porto Nacional - TO</t>
  </si>
  <si>
    <t>1718303 - Praia Norte - TO</t>
  </si>
  <si>
    <t>1718402 - Presidente Kennedy - TO</t>
  </si>
  <si>
    <t>1718451 - Pugmil - TO</t>
  </si>
  <si>
    <t>1718501 - Recursolândia - TO</t>
  </si>
  <si>
    <t>1718550 - Riachinho - TO</t>
  </si>
  <si>
    <t>1718659 - Rio da Conceição - TO</t>
  </si>
  <si>
    <t>1718709 - Rio dos Bois - TO</t>
  </si>
  <si>
    <t>1718758 - Rio Sono - TO</t>
  </si>
  <si>
    <t>1718808 - Sampaio - TO</t>
  </si>
  <si>
    <t>1718840 - Sandolândia - TO</t>
  </si>
  <si>
    <t>1718865 - Santa Fé do Araguaia - TO</t>
  </si>
  <si>
    <t>1718881 - Santa Maria do Tocantins - TO</t>
  </si>
  <si>
    <t>1718899 - Santa Rita do Tocantins - TO</t>
  </si>
  <si>
    <t>1718907 - Santa Rosa do Tocantins - TO</t>
  </si>
  <si>
    <t>1719004 - Santa Tereza do Tocantins - TO</t>
  </si>
  <si>
    <t>1720002 - Santa Terezinha do Tocantins - TO</t>
  </si>
  <si>
    <t>1720101 - São Bento do Tocantins - TO</t>
  </si>
  <si>
    <t>1720150 - São Félix do Tocantins - TO</t>
  </si>
  <si>
    <t>1720200 - São Miguel do Tocantins - TO</t>
  </si>
  <si>
    <t>1720259 - São Salvador do Tocantins - TO</t>
  </si>
  <si>
    <t>1720309 - São Sebastião do Tocantins - TO</t>
  </si>
  <si>
    <t>1720499 - São Valério da Natividade - TO</t>
  </si>
  <si>
    <t>1720655 - Silvanópolis - TO</t>
  </si>
  <si>
    <t>1720804 - Sítio Novo do Tocantins - TO</t>
  </si>
  <si>
    <t>1720853 - Sucupira - TO</t>
  </si>
  <si>
    <t>1720903 - Taguatinga - TO</t>
  </si>
  <si>
    <t>1720937 - Taipas do Tocantins - TO</t>
  </si>
  <si>
    <t>1720978 - Talismã - TO</t>
  </si>
  <si>
    <t>1721000 - Palmas - TO</t>
  </si>
  <si>
    <t>1721109 - Tocantínia - TO</t>
  </si>
  <si>
    <t>1721208 - Tocantinópolis - TO</t>
  </si>
  <si>
    <t>1721257 - Tupirama - TO</t>
  </si>
  <si>
    <t>1721307 - Tupiratins - TO</t>
  </si>
  <si>
    <t>1722081 - Wanderlândia - TO</t>
  </si>
  <si>
    <t>1722107 - Xambioá - TO</t>
  </si>
  <si>
    <t>2100055 - Açailândia - MA</t>
  </si>
  <si>
    <t>2100105 - Afonso Cunha - MA</t>
  </si>
  <si>
    <t>2100154 - Água Doce do Maranhão - MA</t>
  </si>
  <si>
    <t>2100204 - Alcântara - MA</t>
  </si>
  <si>
    <t>2100303 - Aldeias Altas - MA</t>
  </si>
  <si>
    <t>2100402 - Altamira do Maranhão - MA</t>
  </si>
  <si>
    <t>2100436 - Alto Alegre do Maranhão - MA</t>
  </si>
  <si>
    <t>2100477 - Alto Alegre do Pindaré - MA</t>
  </si>
  <si>
    <t>2100501 - Alto Parnaíba - MA</t>
  </si>
  <si>
    <t>2100550 - Amapá do Maranhão - MA</t>
  </si>
  <si>
    <t>2100600 - Amarante do Maranhão - MA</t>
  </si>
  <si>
    <t>2100709 - Anajatuba - MA</t>
  </si>
  <si>
    <t>2100808 - Anapurus - MA</t>
  </si>
  <si>
    <t>2100832 - Apicum-Açu - MA</t>
  </si>
  <si>
    <t>2100873 - Araguanã - MA</t>
  </si>
  <si>
    <t>2100907 - Araioses - MA</t>
  </si>
  <si>
    <t>2100956 - Arame - MA</t>
  </si>
  <si>
    <t>2101004 - Arari - MA</t>
  </si>
  <si>
    <t>2101103 - Axixá - MA</t>
  </si>
  <si>
    <t>2101202 - Bacabal - MA</t>
  </si>
  <si>
    <t>2101251 - Bacabeira - MA</t>
  </si>
  <si>
    <t>2101301 - Bacuri - MA</t>
  </si>
  <si>
    <t>2101350 - Bacurituba - MA</t>
  </si>
  <si>
    <t>2101400 - Balsas - MA</t>
  </si>
  <si>
    <t>2101509 - Barão de Grajaú - MA</t>
  </si>
  <si>
    <t>2101608 - Barra do Corda - MA</t>
  </si>
  <si>
    <t>2101707 - Barreirinhas - MA</t>
  </si>
  <si>
    <t>2101731 - Belágua - MA</t>
  </si>
  <si>
    <t>2101772 - Bela Vista do Maranhão - MA</t>
  </si>
  <si>
    <t>2101806 - Benedito Leite - MA</t>
  </si>
  <si>
    <t>2101905 - Bequimão - MA</t>
  </si>
  <si>
    <t>2101939 - Bernardo do Mearim - MA</t>
  </si>
  <si>
    <t>2101970 - Boa Vista do Gurupi - MA</t>
  </si>
  <si>
    <t>2102002 - Bom Jardim - MA</t>
  </si>
  <si>
    <t>2102036 - Bom Jesus das Selvas - MA</t>
  </si>
  <si>
    <t>2102077 - Bom Lugar - MA</t>
  </si>
  <si>
    <t>2102101 - Brejo - MA</t>
  </si>
  <si>
    <t>2102150 - Brejo de Areia - MA</t>
  </si>
  <si>
    <t>2102200 - Buriti - MA</t>
  </si>
  <si>
    <t>2102309 - Buriti Bravo - MA</t>
  </si>
  <si>
    <t>2102325 - Buriticupu - MA</t>
  </si>
  <si>
    <t>2102358 - Buritirana - MA</t>
  </si>
  <si>
    <t>2102374 - Cachoeira Grande - MA</t>
  </si>
  <si>
    <t>2102408 - Cajapió - MA</t>
  </si>
  <si>
    <t>2102507 - Cajari - MA</t>
  </si>
  <si>
    <t>2102556 - Campestre do Maranhão - MA</t>
  </si>
  <si>
    <t>2102606 - Cândido Mendes - MA</t>
  </si>
  <si>
    <t>2102705 - Cantanhede - MA</t>
  </si>
  <si>
    <t>2102754 - Capinzal do Norte - MA</t>
  </si>
  <si>
    <t>2102804 - Carolina - MA</t>
  </si>
  <si>
    <t>2102903 - Carutapera - MA</t>
  </si>
  <si>
    <t>2103000 - Caxias - MA</t>
  </si>
  <si>
    <t>2103109 - Cedral - MA</t>
  </si>
  <si>
    <t>2103125 - Central do Maranhão - MA</t>
  </si>
  <si>
    <t>2103158 - Centro do Guilherme - MA</t>
  </si>
  <si>
    <t>2103174 - Centro Novo do Maranhão - MA</t>
  </si>
  <si>
    <t>2103208 - Chapadinha - MA</t>
  </si>
  <si>
    <t>2103257 - Cidelândia - MA</t>
  </si>
  <si>
    <t>2103307 - Codó - MA</t>
  </si>
  <si>
    <t>2103406 - Coelho Neto - MA</t>
  </si>
  <si>
    <t>2103505 - Colinas - MA</t>
  </si>
  <si>
    <t>2103554 - Conceição do Lago-Açu - MA</t>
  </si>
  <si>
    <t>2103604 - Coroatá - MA</t>
  </si>
  <si>
    <t>2103703 - Cururupu - MA</t>
  </si>
  <si>
    <t>2103752 - Davinópolis - MA</t>
  </si>
  <si>
    <t>2103802 - Dom Pedro - MA</t>
  </si>
  <si>
    <t>2103901 - Duque Bacelar - MA</t>
  </si>
  <si>
    <t>2104008 - Esperantinópolis - MA</t>
  </si>
  <si>
    <t>2104057 - Estreito - MA</t>
  </si>
  <si>
    <t>2104073 - Feira Nova do Maranhão - MA</t>
  </si>
  <si>
    <t>2104081 - Fernando Falcão - MA</t>
  </si>
  <si>
    <t>2104099 - Formosa da Serra Negra - MA</t>
  </si>
  <si>
    <t>2104107 - Fortaleza dos Nogueiras - MA</t>
  </si>
  <si>
    <t>2104206 - Fortuna - MA</t>
  </si>
  <si>
    <t>2104305 - Godofredo Viana - MA</t>
  </si>
  <si>
    <t>2104404 - Gonçalves Dias - MA</t>
  </si>
  <si>
    <t>2104503 - Governador Archer - MA</t>
  </si>
  <si>
    <t>2104552 - Governador Edison Lobão - MA</t>
  </si>
  <si>
    <t>2104602 - Governador Eugênio Barros - MA</t>
  </si>
  <si>
    <t>2104628 - Governador Luiz Rocha - MA</t>
  </si>
  <si>
    <t>2104651 - Governador Newton Bello - MA</t>
  </si>
  <si>
    <t>2104677 - Governador Nunes Freire - MA</t>
  </si>
  <si>
    <t>2104701 - Graça Aranha - MA</t>
  </si>
  <si>
    <t>2104800 - Grajaú - MA</t>
  </si>
  <si>
    <t>2104909 - Guimarães - MA</t>
  </si>
  <si>
    <t>2105005 - Humberto de Campos - MA</t>
  </si>
  <si>
    <t>2105104 - Icatu - MA</t>
  </si>
  <si>
    <t>2105153 - Igarapé do Meio - MA</t>
  </si>
  <si>
    <t>2105203 - Igarapé Grande - MA</t>
  </si>
  <si>
    <t>2105302 - Imperatriz - MA</t>
  </si>
  <si>
    <t>2105351 - Itaipava do Grajaú - MA</t>
  </si>
  <si>
    <t>2105401 - Itapecuru Mirim - MA</t>
  </si>
  <si>
    <t>2105427 - Itinga do Maranhão - MA</t>
  </si>
  <si>
    <t>2105450 - Jatobá - MA</t>
  </si>
  <si>
    <t>2105476 - Jenipapo dos Vieiras - MA</t>
  </si>
  <si>
    <t>2105500 - João Lisboa - MA</t>
  </si>
  <si>
    <t>2105609 - Joselândia - MA</t>
  </si>
  <si>
    <t>2105658 - Junco do Maranhão - MA</t>
  </si>
  <si>
    <t>2105708 - Lago da Pedra - MA</t>
  </si>
  <si>
    <t>2105807 - Lago do Junco - MA</t>
  </si>
  <si>
    <t>2105906 - Lago Verde - MA</t>
  </si>
  <si>
    <t>2105922 - Lagoa do Mato - MA</t>
  </si>
  <si>
    <t>2105948 - Lago dos Rodrigues - MA</t>
  </si>
  <si>
    <t>2105963 - Lagoa Grande do Maranhão - MA</t>
  </si>
  <si>
    <t>2105989 - Lajeado Novo - MA</t>
  </si>
  <si>
    <t>2106003 - Lima Campos - MA</t>
  </si>
  <si>
    <t>2106102 - Loreto - MA</t>
  </si>
  <si>
    <t>2106201 - Luís Domingues - MA</t>
  </si>
  <si>
    <t>2106300 - Magalhães de Almeida - MA</t>
  </si>
  <si>
    <t>2106326 - Maracaçumé - MA</t>
  </si>
  <si>
    <t>2106359 - Marajá do Sena - MA</t>
  </si>
  <si>
    <t>2106375 - Maranhãozinho - MA</t>
  </si>
  <si>
    <t>2106409 - Mata Roma - MA</t>
  </si>
  <si>
    <t>2106508 - Matinha - MA</t>
  </si>
  <si>
    <t>2106607 - Matões - MA</t>
  </si>
  <si>
    <t>2106631 - Matões do Norte - MA</t>
  </si>
  <si>
    <t>2106672 - Milagres do Maranhão - MA</t>
  </si>
  <si>
    <t>2106706 - Mirador - MA</t>
  </si>
  <si>
    <t>2106755 - Miranda do Norte - MA</t>
  </si>
  <si>
    <t>2106805 - Mirinzal - MA</t>
  </si>
  <si>
    <t>2106904 - Monção - MA</t>
  </si>
  <si>
    <t>2107001 - Montes Altos - MA</t>
  </si>
  <si>
    <t>2107100 - Morros - MA</t>
  </si>
  <si>
    <t>2107209 - Nina Rodrigues - MA</t>
  </si>
  <si>
    <t>2107258 - Nova Colinas - MA</t>
  </si>
  <si>
    <t>2107308 - Nova Iorque - MA</t>
  </si>
  <si>
    <t>2107357 - Nova Olinda do Maranhão - MA</t>
  </si>
  <si>
    <t>2107407 - Olho d'Água das Cunhãs - MA</t>
  </si>
  <si>
    <t>2107456 - Olinda Nova do Maranhão - MA</t>
  </si>
  <si>
    <t>2107506 - Paço do Lumiar - MA</t>
  </si>
  <si>
    <t>2107605 - Palmeirândia - MA</t>
  </si>
  <si>
    <t>2107704 - Paraibano - MA</t>
  </si>
  <si>
    <t>2107803 - Parnarama - MA</t>
  </si>
  <si>
    <t>2107902 - Passagem Franca - MA</t>
  </si>
  <si>
    <t>2108009 - Pastos Bons - MA</t>
  </si>
  <si>
    <t>2108058 - Paulino Neves - MA</t>
  </si>
  <si>
    <t>2108108 - Paulo Ramos - MA</t>
  </si>
  <si>
    <t>2108207 - Pedreiras - MA</t>
  </si>
  <si>
    <t>2108256 - Pedro do Rosário - MA</t>
  </si>
  <si>
    <t>2108306 - Penalva - MA</t>
  </si>
  <si>
    <t>2108405 - Peri Mirim - MA</t>
  </si>
  <si>
    <t>2108454 - Peritoró - MA</t>
  </si>
  <si>
    <t>2108504 - Pindaré-Mirim - MA</t>
  </si>
  <si>
    <t>2108603 - Pinheiro - MA</t>
  </si>
  <si>
    <t>2108702 - Pio XII - MA</t>
  </si>
  <si>
    <t>2108801 - Pirapemas - MA</t>
  </si>
  <si>
    <t>2108900 - Poção de Pedras - MA</t>
  </si>
  <si>
    <t>2109007 - Porto Franco - MA</t>
  </si>
  <si>
    <t>2109056 - Porto Rico do Maranhão - MA</t>
  </si>
  <si>
    <t>2109106 - Presidente Dutra - MA</t>
  </si>
  <si>
    <t>2109205 - Presidente Juscelino - MA</t>
  </si>
  <si>
    <t>2109239 - Presidente Médici - MA</t>
  </si>
  <si>
    <t>2109270 - Presidente Sarney - MA</t>
  </si>
  <si>
    <t>2109304 - Presidente Vargas - MA</t>
  </si>
  <si>
    <t>2109403 - Primeira Cruz - MA</t>
  </si>
  <si>
    <t>2109452 - Raposa - MA</t>
  </si>
  <si>
    <t>2109502 - Riachão - MA</t>
  </si>
  <si>
    <t>2109551 - Ribamar Fiquene - MA</t>
  </si>
  <si>
    <t>2109601 - Rosário - MA</t>
  </si>
  <si>
    <t>2109700 - Sambaíba - MA</t>
  </si>
  <si>
    <t>2109759 - Santa Filomena do Maranhão - MA</t>
  </si>
  <si>
    <t>2109809 - Santa Helena - MA</t>
  </si>
  <si>
    <t>2109908 - Santa Inês - MA</t>
  </si>
  <si>
    <t>2110005 - Santa Luzia - MA</t>
  </si>
  <si>
    <t>2110039 - Santa Luzia do Paruá - MA</t>
  </si>
  <si>
    <t>2110104 - Santa Quitéria do Maranhão - MA</t>
  </si>
  <si>
    <t>2110203 - Santa Rita - MA</t>
  </si>
  <si>
    <t>2110237 - Santana do Maranhão - MA</t>
  </si>
  <si>
    <t>2110278 - Santo Amaro do Maranhão - MA</t>
  </si>
  <si>
    <t>2110302 - Santo Antônio dos Lopes - MA</t>
  </si>
  <si>
    <t>2110401 - São Benedito do Rio Preto - MA</t>
  </si>
  <si>
    <t>2110500 - São Bento - MA</t>
  </si>
  <si>
    <t>2110609 - São Bernardo - MA</t>
  </si>
  <si>
    <t>2110658 - São Domingos do Azeitão - MA</t>
  </si>
  <si>
    <t>2110708 - São Domingos do Maranhão - MA</t>
  </si>
  <si>
    <t>2110807 - São Félix de Balsas - MA</t>
  </si>
  <si>
    <t>2110856 - São Francisco do Brejão - MA</t>
  </si>
  <si>
    <t>2110906 - São Francisco do Maranhão - MA</t>
  </si>
  <si>
    <t>2111003 - São João Batista - MA</t>
  </si>
  <si>
    <t>2111029 - São João do Carú - MA</t>
  </si>
  <si>
    <t>2111052 - São João do Paraíso - MA</t>
  </si>
  <si>
    <t>2111078 - São João do Soter - MA</t>
  </si>
  <si>
    <t>2111102 - São João dos Patos - MA</t>
  </si>
  <si>
    <t>2111201 - São José de Ribamar - MA</t>
  </si>
  <si>
    <t>2111250 - São José dos Basílios - MA</t>
  </si>
  <si>
    <t>2111300 - São Luís - MA</t>
  </si>
  <si>
    <t>2111409 - São Luís Gonzaga do Maranhão - MA</t>
  </si>
  <si>
    <t>2111508 - São Mateus do Maranhão - MA</t>
  </si>
  <si>
    <t>2111532 - São Pedro da Água Branca - MA</t>
  </si>
  <si>
    <t>2111573 - São Pedro dos Crentes - MA</t>
  </si>
  <si>
    <t>2111607 - São Raimundo das Mangabeiras - MA</t>
  </si>
  <si>
    <t>2111631 - São Raimundo do Doca Bezerra - MA</t>
  </si>
  <si>
    <t>2111672 - São Roberto - MA</t>
  </si>
  <si>
    <t>2111706 - São Vicente Ferrer - MA</t>
  </si>
  <si>
    <t>2111722 - Satubinha - MA</t>
  </si>
  <si>
    <t>2111748 - Senador Alexandre Costa - MA</t>
  </si>
  <si>
    <t>2111763 - Senador La Rocque - MA</t>
  </si>
  <si>
    <t>2111789 - Serrano do Maranhão - MA</t>
  </si>
  <si>
    <t>2111805 - Sítio Novo - MA</t>
  </si>
  <si>
    <t>2111904 - Sucupira do Norte - MA</t>
  </si>
  <si>
    <t>2111953 - Sucupira do Riachão - MA</t>
  </si>
  <si>
    <t>2112001 - Tasso Fragoso - MA</t>
  </si>
  <si>
    <t>2112100 - Timbiras - MA</t>
  </si>
  <si>
    <t>2112209 - Timon - MA</t>
  </si>
  <si>
    <t>2112233 - Trizidela do Vale - MA</t>
  </si>
  <si>
    <t>2112274 - Tufilândia - MA</t>
  </si>
  <si>
    <t>2112308 - Tuntum - MA</t>
  </si>
  <si>
    <t>2112407 - Turiaçu - MA</t>
  </si>
  <si>
    <t>2112456 - Turilândia - MA</t>
  </si>
  <si>
    <t>2112506 - Tutóia - MA</t>
  </si>
  <si>
    <t>2112605 - Urbano Santos - MA</t>
  </si>
  <si>
    <t>2112704 - Vargem Grande - MA</t>
  </si>
  <si>
    <t>2112803 - Viana - MA</t>
  </si>
  <si>
    <t>2112852 - Vila Nova dos Martírios - MA</t>
  </si>
  <si>
    <t>2112902 - Vitória do Mearim - MA</t>
  </si>
  <si>
    <t>2113009 - Vitorino Freire - MA</t>
  </si>
  <si>
    <t>2114007 - Zé Doca - MA</t>
  </si>
  <si>
    <t>2200053 - Acauã - PI</t>
  </si>
  <si>
    <t>2200103 - Agricolândia - PI</t>
  </si>
  <si>
    <t>2200202 - Água Branca - PI</t>
  </si>
  <si>
    <t>2200251 - Alagoinha do Piauí - PI</t>
  </si>
  <si>
    <t>2200277 - Alegrete do Piauí - PI</t>
  </si>
  <si>
    <t>2200301 - Alto Longá - PI</t>
  </si>
  <si>
    <t>2200400 - Altos - PI</t>
  </si>
  <si>
    <t>2200459 - Alvorada do Gurguéia - PI</t>
  </si>
  <si>
    <t>2200509 - Amarante - PI</t>
  </si>
  <si>
    <t>2200608 - Angical do Piauí - PI</t>
  </si>
  <si>
    <t>2200707 - Anísio de Abreu - PI</t>
  </si>
  <si>
    <t>2200806 - Antônio Almeida - PI</t>
  </si>
  <si>
    <t>2200905 - Aroazes - PI</t>
  </si>
  <si>
    <t>2200954 - Aroeiras do Itaim - PI</t>
  </si>
  <si>
    <t>2201002 - Arraial - PI</t>
  </si>
  <si>
    <t>2201051 - Assunção do Piauí - PI</t>
  </si>
  <si>
    <t>2201101 - Avelino Lopes - PI</t>
  </si>
  <si>
    <t>2201150 - Baixa Grande do Ribeiro - PI</t>
  </si>
  <si>
    <t>2201176 - Barra D'Alcântara - PI</t>
  </si>
  <si>
    <t>2201200 - Barras - PI</t>
  </si>
  <si>
    <t>2201309 - Barreiras do Piauí - PI</t>
  </si>
  <si>
    <t>2201408 - Barro Duro - PI</t>
  </si>
  <si>
    <t>2201507 - Batalha - PI</t>
  </si>
  <si>
    <t>2201556 - Bela Vista do Piauí - PI</t>
  </si>
  <si>
    <t>2201572 - Belém do Piauí - PI</t>
  </si>
  <si>
    <t>2201606 - Beneditinos - PI</t>
  </si>
  <si>
    <t>2201705 - Bertolínia - PI</t>
  </si>
  <si>
    <t>2201739 - Betânia do Piauí - PI</t>
  </si>
  <si>
    <t>2201770 - Boa Hora - PI</t>
  </si>
  <si>
    <t>2201804 - Bocaina - PI</t>
  </si>
  <si>
    <t>2201903 - Bom Jesus - PI</t>
  </si>
  <si>
    <t>2201919 - Bom Princípio do Piauí - PI</t>
  </si>
  <si>
    <t>2201929 - Bonfim do Piauí - PI</t>
  </si>
  <si>
    <t>2201945 - Boqueirão do Piauí - PI</t>
  </si>
  <si>
    <t>2201960 - Brasileira - PI</t>
  </si>
  <si>
    <t>2201988 - Brejo do Piauí - PI</t>
  </si>
  <si>
    <t>2202000 - Buriti dos Lopes - PI</t>
  </si>
  <si>
    <t>2202026 - Buriti dos Montes - PI</t>
  </si>
  <si>
    <t>2202059 - Cabeceiras do Piauí - PI</t>
  </si>
  <si>
    <t>2202075 - Cajazeiras do Piauí - PI</t>
  </si>
  <si>
    <t>2202083 - Cajueiro da Praia - PI</t>
  </si>
  <si>
    <t>2202091 - Caldeirão Grande do Piauí - PI</t>
  </si>
  <si>
    <t>2202109 - Campinas do Piauí - PI</t>
  </si>
  <si>
    <t>2202117 - Campo Alegre do Fidalgo - PI</t>
  </si>
  <si>
    <t>2202133 - Campo Grande do Piauí - PI</t>
  </si>
  <si>
    <t>2202174 - Campo Largo do Piauí - PI</t>
  </si>
  <si>
    <t>2202208 - Campo Maior - PI</t>
  </si>
  <si>
    <t>2202251 - Canavieira - PI</t>
  </si>
  <si>
    <t>2202307 - Canto do Buriti - PI</t>
  </si>
  <si>
    <t>2202406 - Capitão de Campos - PI</t>
  </si>
  <si>
    <t>2202455 - Capitão Gervásio Oliveira - PI</t>
  </si>
  <si>
    <t>2202505 - Caracol - PI</t>
  </si>
  <si>
    <t>2202539 - Caraúbas do Piauí - PI</t>
  </si>
  <si>
    <t>2202554 - Caridade do Piauí - PI</t>
  </si>
  <si>
    <t>2202604 - Castelo do Piauí - PI</t>
  </si>
  <si>
    <t>2202653 - Caxingó - PI</t>
  </si>
  <si>
    <t>2202703 - Cocal - PI</t>
  </si>
  <si>
    <t>2202711 - Cocal de Telha - PI</t>
  </si>
  <si>
    <t>2202729 - Cocal dos Alves - PI</t>
  </si>
  <si>
    <t>2202737 - Coivaras - PI</t>
  </si>
  <si>
    <t>2202752 - Colônia do Gurguéia - PI</t>
  </si>
  <si>
    <t>2202778 - Colônia do Piauí - PI</t>
  </si>
  <si>
    <t>2202802 - Conceição do Canindé - PI</t>
  </si>
  <si>
    <t>2202851 - Coronel José Dias - PI</t>
  </si>
  <si>
    <t>2202901 - Corrente - PI</t>
  </si>
  <si>
    <t>2203008 - Cristalândia do Piauí - PI</t>
  </si>
  <si>
    <t>2203107 - Cristino Castro - PI</t>
  </si>
  <si>
    <t>2203206 - Curimatá - PI</t>
  </si>
  <si>
    <t>2203230 - Currais - PI</t>
  </si>
  <si>
    <t>2203255 - Curralinhos - PI</t>
  </si>
  <si>
    <t>2203271 - Curral Novo do Piauí - PI</t>
  </si>
  <si>
    <t>2203305 - Demerval Lobão - PI</t>
  </si>
  <si>
    <t>2203354 - Dirceu Arcoverde - PI</t>
  </si>
  <si>
    <t>2203404 - Dom Expedito Lopes - PI</t>
  </si>
  <si>
    <t>2203420 - Domingos Mourão - PI</t>
  </si>
  <si>
    <t>2203453 - Dom Inocêncio - PI</t>
  </si>
  <si>
    <t>2203503 - Elesbão Veloso - PI</t>
  </si>
  <si>
    <t>2203602 - Eliseu Martins - PI</t>
  </si>
  <si>
    <t>2203701 - Esperantina - PI</t>
  </si>
  <si>
    <t>2203750 - Fartura do Piauí - PI</t>
  </si>
  <si>
    <t>2203800 - Flores do Piauí - PI</t>
  </si>
  <si>
    <t>2203859 - Floresta do Piauí - PI</t>
  </si>
  <si>
    <t>2203909 - Floriano - PI</t>
  </si>
  <si>
    <t>2204006 - Francinópolis - PI</t>
  </si>
  <si>
    <t>2204105 - Francisco Ayres - PI</t>
  </si>
  <si>
    <t>2204154 - Francisco Macedo - PI</t>
  </si>
  <si>
    <t>2204204 - Francisco Santos - PI</t>
  </si>
  <si>
    <t>2204303 - Fronteiras - PI</t>
  </si>
  <si>
    <t>2204352 - Geminiano - PI</t>
  </si>
  <si>
    <t>2204402 - Gilbués - PI</t>
  </si>
  <si>
    <t>2204501 - Guadalupe - PI</t>
  </si>
  <si>
    <t>2204550 - Guaribas - PI</t>
  </si>
  <si>
    <t>2204600 - Hugo Napoleão - PI</t>
  </si>
  <si>
    <t>2204659 - Ilha Grande - PI</t>
  </si>
  <si>
    <t>2204709 - Inhuma - PI</t>
  </si>
  <si>
    <t>2204808 - Ipiranga do Piauí - PI</t>
  </si>
  <si>
    <t>2204907 - Isaías Coelho - PI</t>
  </si>
  <si>
    <t>2205003 - Itainópolis - PI</t>
  </si>
  <si>
    <t>2205102 - Itaueira - PI</t>
  </si>
  <si>
    <t>2205151 - Jacobina do Piauí - PI</t>
  </si>
  <si>
    <t>2205201 - Jaicós - PI</t>
  </si>
  <si>
    <t>2205250 - Jardim do Mulato - PI</t>
  </si>
  <si>
    <t>2205276 - Jatobá do Piauí - PI</t>
  </si>
  <si>
    <t>2205300 - Jerumenha - PI</t>
  </si>
  <si>
    <t>2205359 - João Costa - PI</t>
  </si>
  <si>
    <t>2205409 - Joaquim Pires - PI</t>
  </si>
  <si>
    <t>2205458 - Joca Marques - PI</t>
  </si>
  <si>
    <t>2205508 - José de Freitas - PI</t>
  </si>
  <si>
    <t>2205516 - Juazeiro do Piauí - PI</t>
  </si>
  <si>
    <t>2205524 - Júlio Borges - PI</t>
  </si>
  <si>
    <t>2205532 - Jurema - PI</t>
  </si>
  <si>
    <t>2205540 - Lagoinha do Piauí - PI</t>
  </si>
  <si>
    <t>2205557 - Lagoa Alegre - PI</t>
  </si>
  <si>
    <t>2205565 - Lagoa do Barro do Piauí - PI</t>
  </si>
  <si>
    <t>2205573 - Lagoa de São Francisco - PI</t>
  </si>
  <si>
    <t>2205581 - Lagoa do Piauí - PI</t>
  </si>
  <si>
    <t>2205599 - Lagoa do Sítio - PI</t>
  </si>
  <si>
    <t>2205607 - Landri Sales - PI</t>
  </si>
  <si>
    <t>2205706 - Luís Correia - PI</t>
  </si>
  <si>
    <t>2205805 - Luzilândia - PI</t>
  </si>
  <si>
    <t>2205854 - Madeiro - PI</t>
  </si>
  <si>
    <t>2205904 - Manoel Emídio - PI</t>
  </si>
  <si>
    <t>2205953 - Marcolândia - PI</t>
  </si>
  <si>
    <t>2206001 - Marcos Parente - PI</t>
  </si>
  <si>
    <t>2206050 - Massapê do Piauí - PI</t>
  </si>
  <si>
    <t>2206100 - Matias Olímpio - PI</t>
  </si>
  <si>
    <t>2206209 - Miguel Alves - PI</t>
  </si>
  <si>
    <t>2206308 - Miguel Leão - PI</t>
  </si>
  <si>
    <t>2206357 - Milton Brandão - PI</t>
  </si>
  <si>
    <t>2206407 - Monsenhor Gil - PI</t>
  </si>
  <si>
    <t>2206506 - Monsenhor Hipólito - PI</t>
  </si>
  <si>
    <t>2206605 - Monte Alegre do Piauí - PI</t>
  </si>
  <si>
    <t>2206654 - Morro Cabeça no Tempo - PI</t>
  </si>
  <si>
    <t>2206670 - Morro do Chapéu do Piauí - PI</t>
  </si>
  <si>
    <t>2206696 - Murici dos Portelas - PI</t>
  </si>
  <si>
    <t>2206704 - Nazaré do Piauí - PI</t>
  </si>
  <si>
    <t>2206753 - Nossa Senhora de Nazaré - PI</t>
  </si>
  <si>
    <t>2206803 - Nossa Senhora dos Remédios - PI</t>
  </si>
  <si>
    <t>2206902 - Novo Oriente do Piauí - PI</t>
  </si>
  <si>
    <t>2206951 - Novo Santo Antônio - PI</t>
  </si>
  <si>
    <t>2207009 - Oeiras - PI</t>
  </si>
  <si>
    <t>2207108 - Olho D'Água do Piauí - PI</t>
  </si>
  <si>
    <t>2207207 - Padre Marcos - PI</t>
  </si>
  <si>
    <t>2207306 - Paes Landim - PI</t>
  </si>
  <si>
    <t>2207355 - Pajeú do Piauí - PI</t>
  </si>
  <si>
    <t>2207405 - Palmeira do Piauí - PI</t>
  </si>
  <si>
    <t>2207504 - Palmeirais - PI</t>
  </si>
  <si>
    <t>2207553 - Paquetá - PI</t>
  </si>
  <si>
    <t>2207603 - Parnaguá - PI</t>
  </si>
  <si>
    <t>2207702 - Parnaíba - PI</t>
  </si>
  <si>
    <t>2207751 - Passagem Franca do Piauí - PI</t>
  </si>
  <si>
    <t>2207777 - Patos do Piauí - PI</t>
  </si>
  <si>
    <t>2207793 - Pau D'Arco do Piauí - PI</t>
  </si>
  <si>
    <t>2207801 - Paulistana - PI</t>
  </si>
  <si>
    <t>2207850 - Pavussu - PI</t>
  </si>
  <si>
    <t>2207900 - Pedro II - PI</t>
  </si>
  <si>
    <t>2207934 - Pedro Laurentino - PI</t>
  </si>
  <si>
    <t>2207959 - Nova Santa Rita - PI</t>
  </si>
  <si>
    <t>2208007 - Picos - PI</t>
  </si>
  <si>
    <t>2208106 - Pimenteiras - PI</t>
  </si>
  <si>
    <t>2208205 - Pio IX - PI</t>
  </si>
  <si>
    <t>2208304 - Piracuruca - PI</t>
  </si>
  <si>
    <t>2208403 - Piripiri - PI</t>
  </si>
  <si>
    <t>2208502 - Porto - PI</t>
  </si>
  <si>
    <t>2208551 - Porto Alegre do Piauí - PI</t>
  </si>
  <si>
    <t>2208601 - Prata do Piauí - PI</t>
  </si>
  <si>
    <t>2208650 - Queimada Nova - PI</t>
  </si>
  <si>
    <t>2208700 - Redenção do Gurguéia - PI</t>
  </si>
  <si>
    <t>2208809 - Regeneração - PI</t>
  </si>
  <si>
    <t>2208858 - Riacho Frio - PI</t>
  </si>
  <si>
    <t>2208874 - Ribeira do Piauí - PI</t>
  </si>
  <si>
    <t>2208908 - Ribeiro Gonçalves - PI</t>
  </si>
  <si>
    <t>2209005 - Rio Grande do Piauí - PI</t>
  </si>
  <si>
    <t>2209104 - Santa Cruz do Piauí - PI</t>
  </si>
  <si>
    <t>2209153 - Santa Cruz dos Milagres - PI</t>
  </si>
  <si>
    <t>2209203 - Santa Filomena - PI</t>
  </si>
  <si>
    <t>2209302 - Santa Luz - PI</t>
  </si>
  <si>
    <t>2209351 - Santana do Piauí - PI</t>
  </si>
  <si>
    <t>2209377 - Santa Rosa do Piauí - PI</t>
  </si>
  <si>
    <t>2209401 - Santo Antônio de Lisboa - PI</t>
  </si>
  <si>
    <t>2209450 - Santo Antônio dos Milagres - PI</t>
  </si>
  <si>
    <t>2209500 - Santo Inácio do Piauí - PI</t>
  </si>
  <si>
    <t>2209559 - São Braz do Piauí - PI</t>
  </si>
  <si>
    <t>2209609 - São Félix do Piauí - PI</t>
  </si>
  <si>
    <t>2209658 - São Francisco de Assis do Piauí - PI</t>
  </si>
  <si>
    <t>2209708 - São Francisco do Piauí - PI</t>
  </si>
  <si>
    <t>2209757 - São Gonçalo do Gurguéia - PI</t>
  </si>
  <si>
    <t>2209807 - São Gonçalo do Piauí - PI</t>
  </si>
  <si>
    <t>2209856 - São João da Canabrava - PI</t>
  </si>
  <si>
    <t>2209872 - São João da Fronteira - PI</t>
  </si>
  <si>
    <t>2209906 - São João da Serra - PI</t>
  </si>
  <si>
    <t>2209955 - São João da Varjota - PI</t>
  </si>
  <si>
    <t>2209971 - São João do Arraial - PI</t>
  </si>
  <si>
    <t>2210003 - São João do Piauí - PI</t>
  </si>
  <si>
    <t>2210052 - São José do Divino - PI</t>
  </si>
  <si>
    <t>2210102 - São José do Peixe - PI</t>
  </si>
  <si>
    <t>2210201 - São José do Piauí - PI</t>
  </si>
  <si>
    <t>2210300 - São Julião - PI</t>
  </si>
  <si>
    <t>2210359 - São Lourenço do Piauí - PI</t>
  </si>
  <si>
    <t>2210375 - São Luis do Piauí - PI</t>
  </si>
  <si>
    <t>2210383 - São Miguel da Baixa Grande - PI</t>
  </si>
  <si>
    <t>2210391 - São Miguel do Fidalgo - PI</t>
  </si>
  <si>
    <t>2210409 - São Miguel do Tapuio - PI</t>
  </si>
  <si>
    <t>2210508 - São Pedro do Piauí - PI</t>
  </si>
  <si>
    <t>2210607 - São Raimundo Nonato - PI</t>
  </si>
  <si>
    <t>2210623 - Sebastião Barros - PI</t>
  </si>
  <si>
    <t>2210631 - Sebastião Leal - PI</t>
  </si>
  <si>
    <t>2210656 - Sigefredo Pacheco - PI</t>
  </si>
  <si>
    <t>2210706 - Simões - PI</t>
  </si>
  <si>
    <t>2210805 - Simplício Mendes - PI</t>
  </si>
  <si>
    <t>2210904 - Socorro do Piauí - PI</t>
  </si>
  <si>
    <t>2210938 - Sussuapara - PI</t>
  </si>
  <si>
    <t>2210953 - Tamboril do Piauí - PI</t>
  </si>
  <si>
    <t>2210979 - Tanque do Piauí - PI</t>
  </si>
  <si>
    <t>2211001 - Teresina - PI</t>
  </si>
  <si>
    <t>2211100 - União - PI</t>
  </si>
  <si>
    <t>2211209 - Uruçuí - PI</t>
  </si>
  <si>
    <t>2211308 - Valença do Piauí - PI</t>
  </si>
  <si>
    <t>2211357 - Várzea Branca - PI</t>
  </si>
  <si>
    <t>2211407 - Várzea Grande - PI</t>
  </si>
  <si>
    <t>2211506 - Vera Mendes - PI</t>
  </si>
  <si>
    <t>2211605 - Vila Nova do Piauí - PI</t>
  </si>
  <si>
    <t>2211704 - Wall Ferraz - PI</t>
  </si>
  <si>
    <t>2300101 - Abaiara - CE</t>
  </si>
  <si>
    <t>2300150 - Acarape - CE</t>
  </si>
  <si>
    <t>2300200 - Acaraú - CE</t>
  </si>
  <si>
    <t>2300309 - Acopiara - CE</t>
  </si>
  <si>
    <t>2300408 - Aiuaba - CE</t>
  </si>
  <si>
    <t>2300507 - Alcântaras - CE</t>
  </si>
  <si>
    <t>2300606 - Altaneira - CE</t>
  </si>
  <si>
    <t>2300705 - Alto Santo - CE</t>
  </si>
  <si>
    <t>2300754 - Amontada - CE</t>
  </si>
  <si>
    <t>2300804 - Antonina do Norte - CE</t>
  </si>
  <si>
    <t>2300903 - Apuiarés - CE</t>
  </si>
  <si>
    <t>2301000 - Aquiraz - CE</t>
  </si>
  <si>
    <t>2301109 - Aracati - CE</t>
  </si>
  <si>
    <t>2301208 - Aracoiaba - CE</t>
  </si>
  <si>
    <t>2301257 - Ararendá - CE</t>
  </si>
  <si>
    <t>2301307 - Araripe - CE</t>
  </si>
  <si>
    <t>2301406 - Aratuba - CE</t>
  </si>
  <si>
    <t>2301505 - Arneiroz - CE</t>
  </si>
  <si>
    <t>2301604 - Assaré - CE</t>
  </si>
  <si>
    <t>2301703 - Aurora - CE</t>
  </si>
  <si>
    <t>2301802 - Baixio - CE</t>
  </si>
  <si>
    <t>2301851 - Banabuiú - CE</t>
  </si>
  <si>
    <t>2301901 - Barbalha - CE</t>
  </si>
  <si>
    <t>2301950 - Barreira - CE</t>
  </si>
  <si>
    <t>2302008 - Barro - CE</t>
  </si>
  <si>
    <t>2302057 - Barroquinha - CE</t>
  </si>
  <si>
    <t>2302107 - Baturité - CE</t>
  </si>
  <si>
    <t>2302206 - Beberibe - CE</t>
  </si>
  <si>
    <t>2302305 - Bela Cruz - CE</t>
  </si>
  <si>
    <t>2302404 - Boa Viagem - CE</t>
  </si>
  <si>
    <t>2302503 - Brejo Santo - CE</t>
  </si>
  <si>
    <t>2302602 - Camocim - CE</t>
  </si>
  <si>
    <t>2302701 - Campos Sales - CE</t>
  </si>
  <si>
    <t>2302800 - Canindé - CE</t>
  </si>
  <si>
    <t>2302909 - Capistrano - CE</t>
  </si>
  <si>
    <t>2303006 - Caridade - CE</t>
  </si>
  <si>
    <t>2303105 - Cariré - CE</t>
  </si>
  <si>
    <t>2303204 - Caririaçu - CE</t>
  </si>
  <si>
    <t>2303303 - Cariús - CE</t>
  </si>
  <si>
    <t>2303402 - Carnaubal - CE</t>
  </si>
  <si>
    <t>2303501 - Cascavel - CE</t>
  </si>
  <si>
    <t>2303600 - Catarina - CE</t>
  </si>
  <si>
    <t>2303659 - Catunda - CE</t>
  </si>
  <si>
    <t>2303709 - Caucaia - CE</t>
  </si>
  <si>
    <t>2303808 - Cedro - CE</t>
  </si>
  <si>
    <t>2303907 - Chaval - CE</t>
  </si>
  <si>
    <t>2303931 - Choró - CE</t>
  </si>
  <si>
    <t>2303956 - Chorozinho - CE</t>
  </si>
  <si>
    <t>2304004 - Coreaú - CE</t>
  </si>
  <si>
    <t>2304103 - Crateús - CE</t>
  </si>
  <si>
    <t>2304202 - Crato - CE</t>
  </si>
  <si>
    <t>2304236 - Croatá - CE</t>
  </si>
  <si>
    <t>2304251 - Cruz - CE</t>
  </si>
  <si>
    <t>2304269 - Deputado Irapuan Pinheiro - CE</t>
  </si>
  <si>
    <t>2304277 - Ererê - CE</t>
  </si>
  <si>
    <t>2304285 - Eusébio - CE</t>
  </si>
  <si>
    <t>2304301 - Farias Brito - CE</t>
  </si>
  <si>
    <t>2304350 - Forquilha - CE</t>
  </si>
  <si>
    <t>2304400 - Fortaleza - CE</t>
  </si>
  <si>
    <t>2304459 - Fortim - CE</t>
  </si>
  <si>
    <t>2304509 - Frecheirinha - CE</t>
  </si>
  <si>
    <t>2304608 - General Sampaio - CE</t>
  </si>
  <si>
    <t>2304657 - Graça - CE</t>
  </si>
  <si>
    <t>2304707 - Granja - CE</t>
  </si>
  <si>
    <t>2304806 - Granjeiro - CE</t>
  </si>
  <si>
    <t>2304905 - Groaíras - CE</t>
  </si>
  <si>
    <t>2304954 - Guaiúba - CE</t>
  </si>
  <si>
    <t>2305001 - Guaraciaba do Norte - CE</t>
  </si>
  <si>
    <t>2305100 - Guaramiranga - CE</t>
  </si>
  <si>
    <t>2305209 - Hidrolândia - CE</t>
  </si>
  <si>
    <t>2305233 - Horizonte - CE</t>
  </si>
  <si>
    <t>2305266 - Ibaretama - CE</t>
  </si>
  <si>
    <t>2305308 - Ibiapina - CE</t>
  </si>
  <si>
    <t>2305332 - Ibicuitinga - CE</t>
  </si>
  <si>
    <t>2305357 - Icapuí - CE</t>
  </si>
  <si>
    <t>2305407 - Icó - CE</t>
  </si>
  <si>
    <t>2305506 - Iguatu - CE</t>
  </si>
  <si>
    <t>2305605 - Independência - CE</t>
  </si>
  <si>
    <t>2305654 - Ipaporanga - CE</t>
  </si>
  <si>
    <t>2305704 - Ipaumirim - CE</t>
  </si>
  <si>
    <t>2305803 - Ipu - CE</t>
  </si>
  <si>
    <t>2305902 - Ipueiras - CE</t>
  </si>
  <si>
    <t>2306009 - Iracema - CE</t>
  </si>
  <si>
    <t>2306108 - Irauçuba - CE</t>
  </si>
  <si>
    <t>2306207 - Itaiçaba - CE</t>
  </si>
  <si>
    <t>2306256 - Itaitinga - CE</t>
  </si>
  <si>
    <t>2306306 - Itapagé - CE</t>
  </si>
  <si>
    <t>2306405 - Itapipoca - 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</si>
</sst>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(* #,##0.00_);_(* \(#,##0.00\);_(* &quot;-&quot;??_);_(@_)"/>
    <numFmt numFmtId="165" formatCode="_(* #,##0_);_(* \(#,##0\);_(* &quot;-&quot;??_);_(@_)"/>
    <numFmt numFmtId="166" formatCode="0.00000"/>
    <numFmt numFmtId="167" formatCode="0.000000"/>
    <numFmt numFmtId="168" formatCode="0.0"/>
    <numFmt numFmtId="169" formatCode="0.0000"/>
    <numFmt numFmtId="170" formatCode="_-* #,##0_-;\-* #,##0_-;_-* &quot;-&quot;??_-;_-@_-"/>
    <numFmt numFmtId="171" formatCode="_(* #,##0.00000_);_(* \(#,##0.00000\);_(* &quot;-&quot;??_);_(@_)"/>
    <numFmt numFmtId="172" formatCode="_(* #,##0.0_);_(* \(#,##0.0\);_(* &quot;-&quot;??_);_(@_)"/>
    <numFmt numFmtId="173" formatCode="_(* #,##0.000_);_(* \(#,##0.000\);_(* &quot;-&quot;??_);_(@_)"/>
    <numFmt numFmtId="174" formatCode="#,##0.000_);[Red]\(#,##0.000\)"/>
    <numFmt numFmtId="175" formatCode="0.0%"/>
    <numFmt numFmtId="176" formatCode="0.0_);[Red]\(0.0\)"/>
    <numFmt numFmtId="177" formatCode="0.0000%"/>
    <numFmt numFmtId="178" formatCode="#,##0.0"/>
    <numFmt numFmtId="179" formatCode="0.000"/>
  </numFmts>
  <fonts count="4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0"/>
      <name val="Arial"/>
      <family val="2"/>
    </font>
    <font>
      <b/>
      <sz val="12"/>
      <color indexed="8"/>
      <name val="Calibri"/>
      <family val="2"/>
    </font>
    <font>
      <b/>
      <sz val="14"/>
      <name val="Calibri"/>
      <family val="2"/>
    </font>
    <font>
      <sz val="11"/>
      <name val="Calibri"/>
      <family val="2"/>
    </font>
    <font>
      <sz val="22"/>
      <name val="Calibri"/>
      <family val="2"/>
    </font>
    <font>
      <sz val="16"/>
      <color indexed="8"/>
      <name val="Calibri"/>
      <family val="2"/>
    </font>
    <font>
      <sz val="10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40"/>
      <name val="Arial"/>
      <family val="2"/>
    </font>
    <font>
      <sz val="10"/>
      <color indexed="56"/>
      <name val="Arial"/>
      <family val="2"/>
    </font>
    <font>
      <sz val="10"/>
      <color indexed="10"/>
      <name val="Arial"/>
      <family val="2"/>
    </font>
    <font>
      <sz val="10"/>
      <color indexed="51"/>
      <name val="Arial"/>
      <family val="2"/>
    </font>
    <font>
      <sz val="11"/>
      <name val="Arial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b/>
      <sz val="18"/>
      <color indexed="17"/>
      <name val="Calibri"/>
      <family val="2"/>
    </font>
    <font>
      <sz val="18"/>
      <name val="Calibri"/>
      <family val="2"/>
    </font>
    <font>
      <b/>
      <sz val="20"/>
      <name val="Calibri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</font>
    <font>
      <sz val="10"/>
      <color indexed="8"/>
      <name val="Calibri"/>
      <family val="2"/>
    </font>
    <font>
      <vertAlign val="superscript"/>
      <sz val="22"/>
      <name val="Calibri"/>
      <family val="2"/>
    </font>
    <font>
      <b/>
      <vertAlign val="superscript"/>
      <sz val="11"/>
      <color indexed="8"/>
      <name val="Calibri"/>
      <family val="2"/>
    </font>
    <font>
      <sz val="20"/>
      <name val="Calibri"/>
      <family val="2"/>
    </font>
    <font>
      <vertAlign val="superscript"/>
      <sz val="20"/>
      <name val="Calibri"/>
      <family val="2"/>
    </font>
    <font>
      <b/>
      <sz val="12"/>
      <name val="Calibri"/>
      <family val="2"/>
    </font>
    <font>
      <b/>
      <sz val="12"/>
      <name val="Times New Roman"/>
      <family val="1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9"/>
      <color indexed="62"/>
      <name val="Calibri"/>
      <family val="2"/>
    </font>
    <font>
      <sz val="11"/>
      <color rgb="FF0061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rgb="FFC6EFCE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30"/>
      </bottom>
      <diagonal/>
    </border>
    <border>
      <left/>
      <right/>
      <top style="thin">
        <color indexed="3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48" fillId="25" borderId="0" applyNumberFormat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539">
    <xf numFmtId="0" fontId="0" fillId="0" borderId="0" xfId="0"/>
    <xf numFmtId="165" fontId="0" fillId="0" borderId="0" xfId="6" applyNumberFormat="1" applyFont="1"/>
    <xf numFmtId="16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2" borderId="0" xfId="0" applyFill="1"/>
    <xf numFmtId="0" fontId="0" fillId="0" borderId="4" xfId="0" applyFill="1" applyBorder="1"/>
    <xf numFmtId="0" fontId="0" fillId="0" borderId="12" xfId="0" applyBorder="1"/>
    <xf numFmtId="0" fontId="0" fillId="0" borderId="13" xfId="0" applyBorder="1"/>
    <xf numFmtId="0" fontId="48" fillId="25" borderId="5" xfId="1" applyBorder="1"/>
    <xf numFmtId="0" fontId="0" fillId="3" borderId="5" xfId="0" applyFill="1" applyBorder="1"/>
    <xf numFmtId="0" fontId="48" fillId="25" borderId="8" xfId="1" applyBorder="1"/>
    <xf numFmtId="0" fontId="0" fillId="4" borderId="0" xfId="0" applyFill="1"/>
    <xf numFmtId="2" fontId="0" fillId="0" borderId="0" xfId="0" applyNumberFormat="1"/>
    <xf numFmtId="0" fontId="0" fillId="0" borderId="0" xfId="0" applyFill="1"/>
    <xf numFmtId="166" fontId="0" fillId="0" borderId="0" xfId="0" applyNumberFormat="1"/>
    <xf numFmtId="0" fontId="7" fillId="0" borderId="0" xfId="0" applyFont="1"/>
    <xf numFmtId="2" fontId="8" fillId="0" borderId="0" xfId="0" applyNumberFormat="1" applyFont="1" applyAlignment="1"/>
    <xf numFmtId="2" fontId="8" fillId="0" borderId="0" xfId="0" applyNumberFormat="1" applyFont="1" applyFill="1" applyAlignment="1"/>
    <xf numFmtId="0" fontId="9" fillId="5" borderId="0" xfId="0" applyFont="1" applyFill="1"/>
    <xf numFmtId="0" fontId="10" fillId="5" borderId="0" xfId="0" applyFont="1" applyFill="1"/>
    <xf numFmtId="0" fontId="11" fillId="5" borderId="0" xfId="0" applyFont="1" applyFill="1"/>
    <xf numFmtId="0" fontId="2" fillId="0" borderId="0" xfId="0" applyFont="1"/>
    <xf numFmtId="0" fontId="2" fillId="5" borderId="0" xfId="0" applyFont="1" applyFill="1"/>
    <xf numFmtId="167" fontId="0" fillId="0" borderId="0" xfId="0" applyNumberFormat="1"/>
    <xf numFmtId="164" fontId="0" fillId="0" borderId="0" xfId="0" applyNumberFormat="1" applyFill="1"/>
    <xf numFmtId="169" fontId="0" fillId="0" borderId="0" xfId="0" applyNumberFormat="1"/>
    <xf numFmtId="0" fontId="0" fillId="0" borderId="14" xfId="0" applyFill="1" applyBorder="1"/>
    <xf numFmtId="9" fontId="0" fillId="0" borderId="5" xfId="4" applyFont="1" applyBorder="1"/>
    <xf numFmtId="1" fontId="0" fillId="0" borderId="0" xfId="0" applyNumberFormat="1" applyBorder="1"/>
    <xf numFmtId="9" fontId="0" fillId="0" borderId="0" xfId="4" applyFont="1" applyBorder="1"/>
    <xf numFmtId="9" fontId="0" fillId="0" borderId="7" xfId="4" applyFont="1" applyBorder="1"/>
    <xf numFmtId="9" fontId="0" fillId="0" borderId="8" xfId="4" applyFont="1" applyBorder="1"/>
    <xf numFmtId="170" fontId="0" fillId="4" borderId="0" xfId="6" applyNumberFormat="1" applyFont="1" applyFill="1"/>
    <xf numFmtId="0" fontId="0" fillId="0" borderId="15" xfId="0" applyBorder="1" applyAlignment="1">
      <alignment wrapText="1"/>
    </xf>
    <xf numFmtId="170" fontId="0" fillId="4" borderId="15" xfId="6" applyNumberFormat="1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wrapText="1"/>
    </xf>
    <xf numFmtId="170" fontId="0" fillId="0" borderId="0" xfId="6" applyNumberFormat="1" applyFont="1"/>
    <xf numFmtId="170" fontId="0" fillId="4" borderId="0" xfId="6" applyNumberFormat="1" applyFont="1" applyFill="1" applyBorder="1" applyAlignment="1">
      <alignment wrapText="1"/>
    </xf>
    <xf numFmtId="170" fontId="0" fillId="0" borderId="0" xfId="0" applyNumberFormat="1"/>
    <xf numFmtId="170" fontId="0" fillId="0" borderId="0" xfId="0" applyNumberFormat="1" applyFill="1" applyBorder="1" applyAlignment="1">
      <alignment wrapText="1"/>
    </xf>
    <xf numFmtId="168" fontId="0" fillId="0" borderId="0" xfId="0" applyNumberFormat="1" applyBorder="1"/>
    <xf numFmtId="165" fontId="0" fillId="0" borderId="0" xfId="0" applyNumberFormat="1"/>
    <xf numFmtId="0" fontId="14" fillId="0" borderId="0" xfId="0" applyFont="1" applyFill="1"/>
    <xf numFmtId="0" fontId="14" fillId="0" borderId="1" xfId="0" applyFont="1" applyFill="1" applyBorder="1"/>
    <xf numFmtId="0" fontId="14" fillId="0" borderId="4" xfId="0" applyFont="1" applyFill="1" applyBorder="1"/>
    <xf numFmtId="3" fontId="14" fillId="0" borderId="0" xfId="0" applyNumberFormat="1" applyFont="1" applyFill="1" applyBorder="1"/>
    <xf numFmtId="0" fontId="16" fillId="0" borderId="0" xfId="0" applyFont="1" applyFill="1" applyAlignment="1">
      <alignment horizontal="center"/>
    </xf>
    <xf numFmtId="0" fontId="17" fillId="0" borderId="0" xfId="0" applyFont="1" applyFill="1" applyAlignment="1">
      <alignment horizontal="left"/>
    </xf>
    <xf numFmtId="0" fontId="18" fillId="0" borderId="0" xfId="0" applyFont="1" applyFill="1"/>
    <xf numFmtId="49" fontId="17" fillId="0" borderId="0" xfId="0" applyNumberFormat="1" applyFont="1" applyFill="1" applyAlignment="1">
      <alignment horizontal="left"/>
    </xf>
    <xf numFmtId="0" fontId="5" fillId="0" borderId="0" xfId="0" applyFont="1" applyFill="1"/>
    <xf numFmtId="0" fontId="8" fillId="0" borderId="0" xfId="0" applyFont="1" applyFill="1" applyAlignment="1">
      <alignment horizontal="left"/>
    </xf>
    <xf numFmtId="49" fontId="17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wrapText="1"/>
    </xf>
    <xf numFmtId="49" fontId="17" fillId="0" borderId="0" xfId="0" applyNumberFormat="1" applyFont="1" applyFill="1" applyBorder="1" applyAlignment="1">
      <alignment horizontal="right"/>
    </xf>
    <xf numFmtId="0" fontId="14" fillId="0" borderId="6" xfId="0" applyFont="1" applyFill="1" applyBorder="1"/>
    <xf numFmtId="3" fontId="14" fillId="0" borderId="0" xfId="0" applyNumberFormat="1" applyFont="1" applyFill="1"/>
    <xf numFmtId="3" fontId="8" fillId="6" borderId="16" xfId="0" applyNumberFormat="1" applyFont="1" applyFill="1" applyBorder="1" applyAlignment="1">
      <alignment horizontal="center"/>
    </xf>
    <xf numFmtId="49" fontId="8" fillId="6" borderId="16" xfId="0" applyNumberFormat="1" applyFont="1" applyFill="1" applyBorder="1" applyAlignment="1">
      <alignment horizontal="center"/>
    </xf>
    <xf numFmtId="3" fontId="14" fillId="0" borderId="17" xfId="0" applyNumberFormat="1" applyFont="1" applyFill="1" applyBorder="1" applyAlignment="1">
      <alignment horizontal="center"/>
    </xf>
    <xf numFmtId="0" fontId="8" fillId="0" borderId="0" xfId="0" applyFont="1" applyFill="1" applyBorder="1"/>
    <xf numFmtId="3" fontId="8" fillId="7" borderId="17" xfId="0" applyNumberFormat="1" applyFont="1" applyFill="1" applyBorder="1" applyAlignment="1">
      <alignment horizontal="center"/>
    </xf>
    <xf numFmtId="3" fontId="14" fillId="7" borderId="17" xfId="0" applyNumberFormat="1" applyFont="1" applyFill="1" applyBorder="1" applyAlignment="1">
      <alignment horizontal="center"/>
    </xf>
    <xf numFmtId="0" fontId="8" fillId="7" borderId="0" xfId="0" applyFont="1" applyFill="1" applyBorder="1"/>
    <xf numFmtId="0" fontId="8" fillId="3" borderId="18" xfId="0" applyFont="1" applyFill="1" applyBorder="1"/>
    <xf numFmtId="3" fontId="8" fillId="3" borderId="18" xfId="0" applyNumberFormat="1" applyFont="1" applyFill="1" applyBorder="1" applyAlignment="1">
      <alignment horizontal="center"/>
    </xf>
    <xf numFmtId="0" fontId="8" fillId="3" borderId="19" xfId="0" applyFont="1" applyFill="1" applyBorder="1"/>
    <xf numFmtId="3" fontId="8" fillId="3" borderId="19" xfId="0" applyNumberFormat="1" applyFont="1" applyFill="1" applyBorder="1" applyAlignment="1">
      <alignment horizontal="center"/>
    </xf>
    <xf numFmtId="0" fontId="8" fillId="3" borderId="20" xfId="0" applyFont="1" applyFill="1" applyBorder="1"/>
    <xf numFmtId="3" fontId="8" fillId="3" borderId="20" xfId="0" applyNumberFormat="1" applyFont="1" applyFill="1" applyBorder="1" applyAlignment="1">
      <alignment horizontal="center"/>
    </xf>
    <xf numFmtId="0" fontId="14" fillId="7" borderId="0" xfId="0" applyFont="1" applyFill="1"/>
    <xf numFmtId="3" fontId="14" fillId="7" borderId="0" xfId="0" applyNumberFormat="1" applyFont="1" applyFill="1" applyBorder="1"/>
    <xf numFmtId="3" fontId="19" fillId="8" borderId="16" xfId="0" applyNumberFormat="1" applyFont="1" applyFill="1" applyBorder="1" applyAlignment="1">
      <alignment horizontal="center"/>
    </xf>
    <xf numFmtId="49" fontId="19" fillId="8" borderId="16" xfId="0" applyNumberFormat="1" applyFont="1" applyFill="1" applyBorder="1" applyAlignment="1">
      <alignment horizontal="center"/>
    </xf>
    <xf numFmtId="172" fontId="14" fillId="0" borderId="0" xfId="6" applyNumberFormat="1" applyFont="1" applyFill="1"/>
    <xf numFmtId="172" fontId="20" fillId="0" borderId="0" xfId="6" applyNumberFormat="1" applyFont="1" applyFill="1"/>
    <xf numFmtId="0" fontId="21" fillId="0" borderId="0" xfId="0" applyFont="1" applyFill="1"/>
    <xf numFmtId="172" fontId="22" fillId="0" borderId="0" xfId="6" applyNumberFormat="1" applyFont="1" applyFill="1"/>
    <xf numFmtId="172" fontId="23" fillId="0" borderId="0" xfId="6" applyNumberFormat="1" applyFont="1" applyFill="1"/>
    <xf numFmtId="0" fontId="24" fillId="0" borderId="2" xfId="0" applyFont="1" applyFill="1" applyBorder="1"/>
    <xf numFmtId="0" fontId="24" fillId="0" borderId="3" xfId="0" applyFont="1" applyFill="1" applyBorder="1"/>
    <xf numFmtId="3" fontId="24" fillId="0" borderId="0" xfId="0" applyNumberFormat="1" applyFont="1" applyFill="1" applyBorder="1"/>
    <xf numFmtId="3" fontId="24" fillId="0" borderId="5" xfId="0" applyNumberFormat="1" applyFont="1" applyFill="1" applyBorder="1"/>
    <xf numFmtId="0" fontId="24" fillId="0" borderId="0" xfId="0" applyFont="1" applyFill="1" applyBorder="1"/>
    <xf numFmtId="0" fontId="24" fillId="0" borderId="5" xfId="0" applyFont="1" applyFill="1" applyBorder="1"/>
    <xf numFmtId="3" fontId="24" fillId="0" borderId="7" xfId="0" applyNumberFormat="1" applyFont="1" applyFill="1" applyBorder="1"/>
    <xf numFmtId="3" fontId="24" fillId="0" borderId="8" xfId="0" applyNumberFormat="1" applyFont="1" applyFill="1" applyBorder="1"/>
    <xf numFmtId="3" fontId="8" fillId="2" borderId="17" xfId="0" applyNumberFormat="1" applyFont="1" applyFill="1" applyBorder="1" applyAlignment="1">
      <alignment horizontal="center"/>
    </xf>
    <xf numFmtId="3" fontId="8" fillId="9" borderId="17" xfId="0" applyNumberFormat="1" applyFont="1" applyFill="1" applyBorder="1" applyAlignment="1">
      <alignment horizontal="center"/>
    </xf>
    <xf numFmtId="3" fontId="8" fillId="4" borderId="17" xfId="0" applyNumberFormat="1" applyFont="1" applyFill="1" applyBorder="1" applyAlignment="1">
      <alignment horizontal="center"/>
    </xf>
    <xf numFmtId="3" fontId="8" fillId="10" borderId="17" xfId="0" applyNumberFormat="1" applyFont="1" applyFill="1" applyBorder="1" applyAlignment="1">
      <alignment horizontal="center"/>
    </xf>
    <xf numFmtId="3" fontId="8" fillId="11" borderId="17" xfId="0" applyNumberFormat="1" applyFont="1" applyFill="1" applyBorder="1" applyAlignment="1">
      <alignment horizontal="center"/>
    </xf>
    <xf numFmtId="3" fontId="8" fillId="12" borderId="17" xfId="0" applyNumberFormat="1" applyFont="1" applyFill="1" applyBorder="1" applyAlignment="1">
      <alignment horizontal="center"/>
    </xf>
    <xf numFmtId="165" fontId="0" fillId="0" borderId="8" xfId="6" applyNumberFormat="1" applyFont="1" applyBorder="1"/>
    <xf numFmtId="165" fontId="0" fillId="0" borderId="7" xfId="6" applyNumberFormat="1" applyFont="1" applyBorder="1"/>
    <xf numFmtId="0" fontId="48" fillId="25" borderId="0" xfId="1"/>
    <xf numFmtId="165" fontId="48" fillId="25" borderId="0" xfId="1" applyNumberFormat="1"/>
    <xf numFmtId="2" fontId="0" fillId="0" borderId="0" xfId="0" applyNumberFormat="1" applyBorder="1"/>
    <xf numFmtId="2" fontId="0" fillId="0" borderId="5" xfId="0" applyNumberFormat="1" applyBorder="1"/>
    <xf numFmtId="2" fontId="0" fillId="0" borderId="7" xfId="0" applyNumberFormat="1" applyBorder="1"/>
    <xf numFmtId="2" fontId="0" fillId="0" borderId="8" xfId="0" applyNumberFormat="1" applyBorder="1"/>
    <xf numFmtId="168" fontId="0" fillId="0" borderId="5" xfId="0" applyNumberFormat="1" applyBorder="1"/>
    <xf numFmtId="168" fontId="0" fillId="0" borderId="7" xfId="0" applyNumberFormat="1" applyBorder="1"/>
    <xf numFmtId="168" fontId="0" fillId="0" borderId="8" xfId="0" applyNumberFormat="1" applyBorder="1"/>
    <xf numFmtId="173" fontId="0" fillId="0" borderId="0" xfId="0" applyNumberFormat="1"/>
    <xf numFmtId="165" fontId="0" fillId="0" borderId="0" xfId="6" applyNumberFormat="1" applyFont="1" applyFill="1"/>
    <xf numFmtId="9" fontId="11" fillId="0" borderId="0" xfId="4" applyFont="1" applyBorder="1"/>
    <xf numFmtId="0" fontId="11" fillId="0" borderId="5" xfId="0" applyFont="1" applyBorder="1"/>
    <xf numFmtId="168" fontId="11" fillId="0" borderId="5" xfId="0" applyNumberFormat="1" applyFont="1" applyBorder="1"/>
    <xf numFmtId="2" fontId="11" fillId="2" borderId="5" xfId="0" applyNumberFormat="1" applyFont="1" applyFill="1" applyBorder="1"/>
    <xf numFmtId="168" fontId="11" fillId="2" borderId="5" xfId="0" applyNumberFormat="1" applyFont="1" applyFill="1" applyBorder="1"/>
    <xf numFmtId="168" fontId="11" fillId="2" borderId="8" xfId="0" applyNumberFormat="1" applyFont="1" applyFill="1" applyBorder="1"/>
    <xf numFmtId="0" fontId="14" fillId="9" borderId="4" xfId="0" applyFont="1" applyFill="1" applyBorder="1"/>
    <xf numFmtId="165" fontId="0" fillId="0" borderId="0" xfId="6" applyNumberFormat="1" applyFont="1" applyBorder="1"/>
    <xf numFmtId="165" fontId="0" fillId="0" borderId="5" xfId="6" applyNumberFormat="1" applyFont="1" applyBorder="1"/>
    <xf numFmtId="38" fontId="0" fillId="0" borderId="0" xfId="6" applyNumberFormat="1" applyFont="1" applyBorder="1"/>
    <xf numFmtId="38" fontId="0" fillId="0" borderId="5" xfId="6" applyNumberFormat="1" applyFont="1" applyBorder="1"/>
    <xf numFmtId="38" fontId="0" fillId="0" borderId="7" xfId="6" applyNumberFormat="1" applyFont="1" applyBorder="1"/>
    <xf numFmtId="38" fontId="0" fillId="0" borderId="8" xfId="6" applyNumberFormat="1" applyFont="1" applyBorder="1"/>
    <xf numFmtId="0" fontId="0" fillId="0" borderId="21" xfId="0" applyBorder="1"/>
    <xf numFmtId="38" fontId="0" fillId="0" borderId="0" xfId="0" applyNumberFormat="1"/>
    <xf numFmtId="38" fontId="0" fillId="0" borderId="13" xfId="6" applyNumberFormat="1" applyFont="1" applyFill="1" applyBorder="1"/>
    <xf numFmtId="38" fontId="0" fillId="0" borderId="14" xfId="6" applyNumberFormat="1" applyFont="1" applyFill="1" applyBorder="1"/>
    <xf numFmtId="174" fontId="0" fillId="0" borderId="0" xfId="0" applyNumberFormat="1" applyBorder="1"/>
    <xf numFmtId="0" fontId="0" fillId="0" borderId="22" xfId="0" applyBorder="1"/>
    <xf numFmtId="175" fontId="0" fillId="0" borderId="0" xfId="4" applyNumberFormat="1" applyFont="1" applyBorder="1"/>
    <xf numFmtId="175" fontId="0" fillId="0" borderId="7" xfId="4" applyNumberFormat="1" applyFont="1" applyBorder="1"/>
    <xf numFmtId="4" fontId="0" fillId="0" borderId="0" xfId="0" applyNumberFormat="1" applyBorder="1"/>
    <xf numFmtId="38" fontId="0" fillId="0" borderId="0" xfId="6" applyNumberFormat="1" applyFont="1" applyFill="1" applyBorder="1"/>
    <xf numFmtId="0" fontId="0" fillId="0" borderId="0" xfId="0" applyAlignment="1">
      <alignment vertical="center"/>
    </xf>
    <xf numFmtId="0" fontId="26" fillId="0" borderId="0" xfId="0" applyFont="1" applyFill="1" applyAlignment="1">
      <alignment horizontal="center" vertical="center"/>
    </xf>
    <xf numFmtId="0" fontId="48" fillId="25" borderId="0" xfId="1" applyAlignment="1">
      <alignment horizontal="center" vertical="center"/>
    </xf>
    <xf numFmtId="0" fontId="28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0" fontId="30" fillId="0" borderId="0" xfId="0" applyFont="1" applyFill="1" applyAlignment="1">
      <alignment horizontal="left" vertical="center"/>
    </xf>
    <xf numFmtId="0" fontId="29" fillId="0" borderId="0" xfId="1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13" borderId="0" xfId="0" applyFill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11" fillId="0" borderId="0" xfId="0" applyFont="1" applyBorder="1" applyAlignment="1">
      <alignment vertical="center"/>
    </xf>
    <xf numFmtId="9" fontId="0" fillId="0" borderId="0" xfId="0" applyNumberFormat="1" applyBorder="1" applyAlignment="1">
      <alignment vertical="center"/>
    </xf>
    <xf numFmtId="0" fontId="0" fillId="0" borderId="0" xfId="0" applyBorder="1" applyAlignment="1">
      <alignment vertical="center"/>
    </xf>
    <xf numFmtId="0" fontId="11" fillId="0" borderId="4" xfId="0" applyFont="1" applyBorder="1" applyAlignment="1">
      <alignment vertical="center"/>
    </xf>
    <xf numFmtId="9" fontId="11" fillId="0" borderId="0" xfId="4" applyFont="1" applyBorder="1" applyAlignment="1">
      <alignment vertical="center"/>
    </xf>
    <xf numFmtId="9" fontId="11" fillId="0" borderId="0" xfId="4" applyFont="1" applyFill="1" applyBorder="1" applyAlignment="1">
      <alignment vertical="center"/>
    </xf>
    <xf numFmtId="9" fontId="11" fillId="0" borderId="5" xfId="4" applyFont="1" applyBorder="1" applyAlignment="1">
      <alignment vertical="center"/>
    </xf>
    <xf numFmtId="1" fontId="0" fillId="13" borderId="0" xfId="0" applyNumberFormat="1" applyFill="1" applyBorder="1" applyAlignment="1">
      <alignment vertical="center"/>
    </xf>
    <xf numFmtId="0" fontId="0" fillId="0" borderId="4" xfId="0" applyBorder="1" applyAlignment="1">
      <alignment vertical="center"/>
    </xf>
    <xf numFmtId="165" fontId="0" fillId="0" borderId="0" xfId="6" applyNumberFormat="1" applyFont="1" applyBorder="1" applyAlignment="1">
      <alignment vertical="center"/>
    </xf>
    <xf numFmtId="164" fontId="0" fillId="0" borderId="0" xfId="0" applyNumberFormat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0" fillId="0" borderId="5" xfId="0" applyBorder="1" applyAlignment="1">
      <alignment vertical="center"/>
    </xf>
    <xf numFmtId="164" fontId="0" fillId="0" borderId="0" xfId="6" applyFont="1" applyBorder="1" applyAlignment="1">
      <alignment vertical="center"/>
    </xf>
    <xf numFmtId="165" fontId="0" fillId="0" borderId="0" xfId="6" applyNumberFormat="1" applyFont="1" applyAlignment="1">
      <alignment vertical="center"/>
    </xf>
    <xf numFmtId="165" fontId="0" fillId="0" borderId="0" xfId="6" applyNumberFormat="1" applyFont="1" applyFill="1" applyAlignment="1">
      <alignment horizontal="center" vertical="center"/>
    </xf>
    <xf numFmtId="0" fontId="11" fillId="0" borderId="6" xfId="0" applyFont="1" applyBorder="1" applyAlignment="1">
      <alignment vertical="center"/>
    </xf>
    <xf numFmtId="9" fontId="11" fillId="0" borderId="7" xfId="4" applyFont="1" applyBorder="1" applyAlignment="1">
      <alignment vertical="center"/>
    </xf>
    <xf numFmtId="9" fontId="11" fillId="0" borderId="7" xfId="4" applyFont="1" applyFill="1" applyBorder="1" applyAlignment="1">
      <alignment vertical="center"/>
    </xf>
    <xf numFmtId="9" fontId="11" fillId="0" borderId="8" xfId="4" applyFont="1" applyBorder="1" applyAlignment="1">
      <alignment vertical="center"/>
    </xf>
    <xf numFmtId="0" fontId="0" fillId="0" borderId="0" xfId="0" applyAlignment="1">
      <alignment vertical="center" wrapText="1"/>
    </xf>
    <xf numFmtId="38" fontId="0" fillId="0" borderId="0" xfId="0" applyNumberFormat="1" applyAlignment="1">
      <alignment vertical="center"/>
    </xf>
    <xf numFmtId="0" fontId="0" fillId="0" borderId="4" xfId="0" applyFill="1" applyBorder="1" applyAlignment="1">
      <alignment vertical="center"/>
    </xf>
    <xf numFmtId="165" fontId="0" fillId="0" borderId="0" xfId="6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9" borderId="0" xfId="0" applyFill="1" applyAlignment="1">
      <alignment vertical="center"/>
    </xf>
    <xf numFmtId="165" fontId="0" fillId="9" borderId="0" xfId="0" applyNumberFormat="1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6" xfId="0" applyBorder="1" applyAlignment="1">
      <alignment vertical="center"/>
    </xf>
    <xf numFmtId="165" fontId="0" fillId="0" borderId="7" xfId="6" applyNumberFormat="1" applyFont="1" applyBorder="1" applyAlignment="1">
      <alignment vertical="center"/>
    </xf>
    <xf numFmtId="0" fontId="0" fillId="0" borderId="7" xfId="0" applyBorder="1" applyAlignment="1">
      <alignment vertical="center"/>
    </xf>
    <xf numFmtId="164" fontId="0" fillId="0" borderId="7" xfId="0" applyNumberFormat="1" applyBorder="1" applyAlignment="1">
      <alignment vertical="center"/>
    </xf>
    <xf numFmtId="164" fontId="2" fillId="0" borderId="7" xfId="0" applyNumberFormat="1" applyFont="1" applyFill="1" applyBorder="1" applyAlignment="1">
      <alignment vertical="center"/>
    </xf>
    <xf numFmtId="0" fontId="0" fillId="0" borderId="8" xfId="0" applyBorder="1" applyAlignment="1">
      <alignment vertical="center"/>
    </xf>
    <xf numFmtId="165" fontId="0" fillId="13" borderId="0" xfId="6" applyNumberFormat="1" applyFont="1" applyFill="1" applyBorder="1" applyAlignment="1">
      <alignment vertical="center"/>
    </xf>
    <xf numFmtId="164" fontId="2" fillId="2" borderId="7" xfId="0" applyNumberFormat="1" applyFont="1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170" fontId="0" fillId="0" borderId="0" xfId="6" applyNumberFormat="1" applyFont="1" applyBorder="1" applyAlignment="1">
      <alignment vertical="center"/>
    </xf>
    <xf numFmtId="1" fontId="11" fillId="0" borderId="0" xfId="4" applyNumberFormat="1" applyFont="1" applyBorder="1" applyAlignment="1">
      <alignment vertical="center"/>
    </xf>
    <xf numFmtId="168" fontId="11" fillId="0" borderId="0" xfId="4" applyNumberFormat="1" applyFont="1" applyBorder="1" applyAlignment="1">
      <alignment vertical="center"/>
    </xf>
    <xf numFmtId="1" fontId="11" fillId="0" borderId="0" xfId="4" applyNumberFormat="1" applyFont="1" applyFill="1" applyBorder="1" applyAlignment="1">
      <alignment vertical="center"/>
    </xf>
    <xf numFmtId="2" fontId="11" fillId="0" borderId="0" xfId="4" applyNumberFormat="1" applyFont="1" applyBorder="1" applyAlignment="1">
      <alignment vertical="center"/>
    </xf>
    <xf numFmtId="2" fontId="11" fillId="0" borderId="5" xfId="4" applyNumberFormat="1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8" fontId="0" fillId="0" borderId="0" xfId="0" applyNumberFormat="1" applyBorder="1" applyAlignment="1">
      <alignment vertical="center"/>
    </xf>
    <xf numFmtId="1" fontId="0" fillId="0" borderId="0" xfId="0" applyNumberFormat="1" applyAlignment="1">
      <alignment vertical="center"/>
    </xf>
    <xf numFmtId="2" fontId="0" fillId="3" borderId="0" xfId="0" applyNumberFormat="1" applyFill="1" applyAlignment="1">
      <alignment vertical="center"/>
    </xf>
    <xf numFmtId="2" fontId="0" fillId="0" borderId="0" xfId="0" applyNumberFormat="1" applyFill="1" applyAlignment="1">
      <alignment vertical="center"/>
    </xf>
    <xf numFmtId="2" fontId="0" fillId="2" borderId="0" xfId="0" applyNumberFormat="1" applyFill="1" applyAlignment="1">
      <alignment vertical="center"/>
    </xf>
    <xf numFmtId="2" fontId="0" fillId="0" borderId="0" xfId="0" applyNumberFormat="1" applyAlignment="1">
      <alignment vertical="center"/>
    </xf>
    <xf numFmtId="176" fontId="0" fillId="0" borderId="0" xfId="0" applyNumberFormat="1" applyBorder="1" applyAlignment="1">
      <alignment vertical="center"/>
    </xf>
    <xf numFmtId="168" fontId="0" fillId="0" borderId="0" xfId="0" applyNumberFormat="1" applyAlignment="1">
      <alignment vertical="center"/>
    </xf>
    <xf numFmtId="0" fontId="2" fillId="0" borderId="0" xfId="0" applyFont="1" applyBorder="1" applyAlignment="1">
      <alignment vertical="center"/>
    </xf>
    <xf numFmtId="1" fontId="11" fillId="0" borderId="7" xfId="4" applyNumberFormat="1" applyFont="1" applyBorder="1" applyAlignment="1">
      <alignment vertical="center"/>
    </xf>
    <xf numFmtId="168" fontId="11" fillId="0" borderId="7" xfId="4" applyNumberFormat="1" applyFont="1" applyBorder="1" applyAlignment="1">
      <alignment vertical="center"/>
    </xf>
    <xf numFmtId="1" fontId="11" fillId="0" borderId="7" xfId="4" applyNumberFormat="1" applyFont="1" applyFill="1" applyBorder="1" applyAlignment="1">
      <alignment vertical="center"/>
    </xf>
    <xf numFmtId="2" fontId="11" fillId="0" borderId="7" xfId="4" applyNumberFormat="1" applyFont="1" applyBorder="1" applyAlignment="1">
      <alignment vertical="center"/>
    </xf>
    <xf numFmtId="2" fontId="11" fillId="0" borderId="8" xfId="4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9" fontId="0" fillId="0" borderId="6" xfId="0" applyNumberForma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0" fontId="11" fillId="0" borderId="27" xfId="0" applyFont="1" applyBorder="1" applyAlignment="1">
      <alignment vertical="center"/>
    </xf>
    <xf numFmtId="2" fontId="11" fillId="0" borderId="28" xfId="4" applyNumberFormat="1" applyFont="1" applyBorder="1" applyAlignment="1">
      <alignment vertical="center"/>
    </xf>
    <xf numFmtId="2" fontId="0" fillId="0" borderId="0" xfId="4" applyNumberFormat="1" applyFont="1" applyAlignment="1">
      <alignment vertical="center"/>
    </xf>
    <xf numFmtId="9" fontId="0" fillId="0" borderId="0" xfId="4" applyFont="1" applyFill="1" applyAlignment="1">
      <alignment vertical="center"/>
    </xf>
    <xf numFmtId="1" fontId="0" fillId="0" borderId="29" xfId="0" applyNumberFormat="1" applyBorder="1" applyAlignment="1">
      <alignment vertical="center"/>
    </xf>
    <xf numFmtId="0" fontId="11" fillId="0" borderId="27" xfId="0" applyFont="1" applyFill="1" applyBorder="1" applyAlignment="1">
      <alignment vertical="center"/>
    </xf>
    <xf numFmtId="168" fontId="11" fillId="0" borderId="0" xfId="4" applyNumberFormat="1" applyFont="1" applyFill="1" applyBorder="1" applyAlignment="1">
      <alignment vertical="center"/>
    </xf>
    <xf numFmtId="2" fontId="11" fillId="0" borderId="28" xfId="4" applyNumberFormat="1" applyFont="1" applyFill="1" applyBorder="1" applyAlignment="1">
      <alignment vertical="center"/>
    </xf>
    <xf numFmtId="0" fontId="0" fillId="0" borderId="29" xfId="0" applyBorder="1" applyAlignment="1">
      <alignment vertical="center"/>
    </xf>
    <xf numFmtId="0" fontId="0" fillId="9" borderId="0" xfId="0" applyFill="1" applyBorder="1" applyAlignment="1">
      <alignment vertical="center"/>
    </xf>
    <xf numFmtId="176" fontId="0" fillId="0" borderId="0" xfId="0" applyNumberFormat="1" applyFill="1" applyBorder="1" applyAlignment="1">
      <alignment vertical="center"/>
    </xf>
    <xf numFmtId="0" fontId="0" fillId="13" borderId="0" xfId="0" applyFill="1" applyAlignment="1">
      <alignment vertical="center"/>
    </xf>
    <xf numFmtId="0" fontId="11" fillId="0" borderId="30" xfId="0" applyFont="1" applyBorder="1" applyAlignment="1">
      <alignment vertical="center"/>
    </xf>
    <xf numFmtId="168" fontId="11" fillId="0" borderId="31" xfId="4" applyNumberFormat="1" applyFont="1" applyBorder="1" applyAlignment="1">
      <alignment vertical="center"/>
    </xf>
    <xf numFmtId="1" fontId="11" fillId="0" borderId="31" xfId="4" applyNumberFormat="1" applyFont="1" applyFill="1" applyBorder="1" applyAlignment="1">
      <alignment vertical="center"/>
    </xf>
    <xf numFmtId="1" fontId="11" fillId="0" borderId="31" xfId="4" applyNumberFormat="1" applyFont="1" applyBorder="1" applyAlignment="1">
      <alignment vertical="center"/>
    </xf>
    <xf numFmtId="2" fontId="11" fillId="0" borderId="32" xfId="4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3" fontId="0" fillId="0" borderId="0" xfId="6" applyNumberFormat="1" applyFont="1" applyAlignment="1">
      <alignment vertical="center"/>
    </xf>
    <xf numFmtId="3" fontId="0" fillId="0" borderId="0" xfId="0" applyNumberFormat="1" applyFill="1" applyAlignment="1">
      <alignment vertical="center"/>
    </xf>
    <xf numFmtId="165" fontId="0" fillId="0" borderId="0" xfId="6" applyNumberFormat="1" applyFont="1" applyFill="1" applyAlignment="1">
      <alignment vertical="center"/>
    </xf>
    <xf numFmtId="165" fontId="0" fillId="0" borderId="0" xfId="0" applyNumberFormat="1" applyFill="1" applyAlignment="1">
      <alignment vertical="center"/>
    </xf>
    <xf numFmtId="1" fontId="0" fillId="0" borderId="7" xfId="0" applyNumberFormat="1" applyBorder="1" applyAlignment="1">
      <alignment vertical="center"/>
    </xf>
    <xf numFmtId="1" fontId="0" fillId="0" borderId="29" xfId="0" applyNumberFormat="1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1" fontId="0" fillId="9" borderId="29" xfId="0" applyNumberFormat="1" applyFill="1" applyBorder="1" applyAlignment="1">
      <alignment vertical="center"/>
    </xf>
    <xf numFmtId="1" fontId="0" fillId="9" borderId="0" xfId="0" applyNumberForma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vertical="center"/>
    </xf>
    <xf numFmtId="1" fontId="0" fillId="0" borderId="0" xfId="6" applyNumberFormat="1" applyFont="1" applyAlignment="1">
      <alignment vertical="center"/>
    </xf>
    <xf numFmtId="0" fontId="0" fillId="2" borderId="0" xfId="0" applyFill="1" applyAlignment="1">
      <alignment vertical="center"/>
    </xf>
    <xf numFmtId="9" fontId="0" fillId="0" borderId="0" xfId="4" applyFont="1" applyAlignment="1">
      <alignment vertical="center"/>
    </xf>
    <xf numFmtId="2" fontId="0" fillId="14" borderId="0" xfId="0" applyNumberFormat="1" applyFill="1" applyAlignment="1">
      <alignment vertical="center"/>
    </xf>
    <xf numFmtId="169" fontId="0" fillId="2" borderId="0" xfId="0" applyNumberFormat="1" applyFill="1" applyAlignment="1">
      <alignment vertical="center"/>
    </xf>
    <xf numFmtId="165" fontId="0" fillId="0" borderId="8" xfId="6" applyNumberFormat="1" applyFont="1" applyBorder="1" applyAlignment="1">
      <alignment vertical="center"/>
    </xf>
    <xf numFmtId="0" fontId="13" fillId="15" borderId="0" xfId="0" applyFont="1" applyFill="1" applyBorder="1" applyAlignment="1">
      <alignment horizontal="center" vertical="center"/>
    </xf>
    <xf numFmtId="9" fontId="0" fillId="0" borderId="0" xfId="4" applyFont="1" applyBorder="1" applyAlignment="1">
      <alignment vertical="center"/>
    </xf>
    <xf numFmtId="165" fontId="0" fillId="0" borderId="26" xfId="6" applyNumberFormat="1" applyFont="1" applyBorder="1" applyAlignment="1">
      <alignment vertical="center"/>
    </xf>
    <xf numFmtId="165" fontId="0" fillId="9" borderId="0" xfId="6" applyNumberFormat="1" applyFont="1" applyFill="1" applyBorder="1" applyAlignment="1">
      <alignment vertical="center"/>
    </xf>
    <xf numFmtId="165" fontId="0" fillId="9" borderId="0" xfId="6" applyNumberFormat="1" applyFont="1" applyFill="1" applyAlignment="1">
      <alignment vertical="center"/>
    </xf>
    <xf numFmtId="3" fontId="0" fillId="0" borderId="0" xfId="6" applyNumberFormat="1" applyFont="1" applyBorder="1" applyAlignment="1">
      <alignment vertical="center"/>
    </xf>
    <xf numFmtId="3" fontId="0" fillId="0" borderId="0" xfId="0" applyNumberFormat="1" applyBorder="1" applyAlignment="1">
      <alignment vertical="center"/>
    </xf>
    <xf numFmtId="3" fontId="0" fillId="0" borderId="5" xfId="0" applyNumberForma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3" fontId="0" fillId="0" borderId="7" xfId="0" applyNumberFormat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3" fontId="0" fillId="4" borderId="0" xfId="6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3" fontId="0" fillId="4" borderId="8" xfId="0" applyNumberFormat="1" applyFill="1" applyBorder="1" applyAlignment="1">
      <alignment vertical="center"/>
    </xf>
    <xf numFmtId="2" fontId="0" fillId="2" borderId="0" xfId="0" applyNumberFormat="1" applyFill="1" applyBorder="1" applyAlignment="1">
      <alignment vertical="center"/>
    </xf>
    <xf numFmtId="2" fontId="0" fillId="0" borderId="0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2" fontId="0" fillId="0" borderId="7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3" fontId="11" fillId="0" borderId="0" xfId="6" applyNumberFormat="1" applyFont="1" applyBorder="1" applyAlignment="1">
      <alignment vertical="center"/>
    </xf>
    <xf numFmtId="3" fontId="0" fillId="0" borderId="7" xfId="6" applyNumberFormat="1" applyFont="1" applyBorder="1" applyAlignment="1">
      <alignment vertical="center"/>
    </xf>
    <xf numFmtId="3" fontId="12" fillId="0" borderId="0" xfId="1" applyNumberFormat="1" applyFont="1" applyFill="1" applyAlignment="1">
      <alignment horizontal="center" vertical="center"/>
    </xf>
    <xf numFmtId="3" fontId="0" fillId="0" borderId="0" xfId="6" applyNumberFormat="1" applyFont="1"/>
    <xf numFmtId="3" fontId="0" fillId="0" borderId="0" xfId="4" applyNumberFormat="1" applyFont="1" applyAlignment="1">
      <alignment vertical="center"/>
    </xf>
    <xf numFmtId="3" fontId="0" fillId="9" borderId="0" xfId="0" applyNumberFormat="1" applyFill="1" applyAlignment="1">
      <alignment vertical="center"/>
    </xf>
    <xf numFmtId="3" fontId="0" fillId="0" borderId="9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3" fontId="0" fillId="0" borderId="11" xfId="0" applyNumberFormat="1" applyBorder="1" applyAlignment="1">
      <alignment vertical="center"/>
    </xf>
    <xf numFmtId="3" fontId="0" fillId="0" borderId="33" xfId="0" applyNumberFormat="1" applyBorder="1" applyAlignment="1">
      <alignment vertical="center"/>
    </xf>
    <xf numFmtId="3" fontId="0" fillId="0" borderId="34" xfId="0" applyNumberFormat="1" applyBorder="1" applyAlignment="1">
      <alignment vertical="center"/>
    </xf>
    <xf numFmtId="3" fontId="0" fillId="0" borderId="35" xfId="0" applyNumberFormat="1" applyBorder="1" applyAlignment="1">
      <alignment vertical="center"/>
    </xf>
    <xf numFmtId="3" fontId="0" fillId="0" borderId="29" xfId="0" applyNumberFormat="1" applyBorder="1" applyAlignment="1">
      <alignment vertic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29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vertical="center"/>
    </xf>
    <xf numFmtId="3" fontId="0" fillId="4" borderId="8" xfId="6" applyNumberFormat="1" applyFont="1" applyFill="1" applyBorder="1" applyAlignment="1">
      <alignment vertical="center"/>
    </xf>
    <xf numFmtId="2" fontId="12" fillId="0" borderId="0" xfId="1" applyNumberFormat="1" applyFont="1" applyFill="1" applyAlignment="1">
      <alignment horizontal="center" vertical="center"/>
    </xf>
    <xf numFmtId="2" fontId="0" fillId="9" borderId="0" xfId="0" applyNumberFormat="1" applyFill="1" applyAlignment="1">
      <alignment vertical="center"/>
    </xf>
    <xf numFmtId="2" fontId="0" fillId="0" borderId="9" xfId="0" applyNumberFormat="1" applyBorder="1" applyAlignment="1">
      <alignment vertical="center"/>
    </xf>
    <xf numFmtId="2" fontId="0" fillId="0" borderId="10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2" fontId="0" fillId="0" borderId="33" xfId="0" applyNumberFormat="1" applyBorder="1" applyAlignment="1">
      <alignment vertical="center"/>
    </xf>
    <xf numFmtId="2" fontId="0" fillId="0" borderId="34" xfId="0" applyNumberFormat="1" applyBorder="1" applyAlignment="1">
      <alignment vertical="center"/>
    </xf>
    <xf numFmtId="2" fontId="0" fillId="0" borderId="35" xfId="0" applyNumberFormat="1" applyBorder="1" applyAlignment="1">
      <alignment vertical="center"/>
    </xf>
    <xf numFmtId="2" fontId="0" fillId="0" borderId="29" xfId="0" applyNumberFormat="1" applyBorder="1" applyAlignment="1">
      <alignment vertical="center"/>
    </xf>
    <xf numFmtId="2" fontId="0" fillId="0" borderId="29" xfId="0" applyNumberFormat="1" applyFill="1" applyBorder="1" applyAlignment="1">
      <alignment vertical="center"/>
    </xf>
    <xf numFmtId="2" fontId="0" fillId="0" borderId="0" xfId="0" applyNumberFormat="1" applyFill="1" applyBorder="1" applyAlignment="1">
      <alignment vertical="center"/>
    </xf>
    <xf numFmtId="2" fontId="0" fillId="2" borderId="8" xfId="0" applyNumberFormat="1" applyFill="1" applyBorder="1" applyAlignment="1">
      <alignment vertical="center"/>
    </xf>
    <xf numFmtId="165" fontId="11" fillId="0" borderId="0" xfId="6" applyNumberFormat="1" applyFont="1" applyBorder="1"/>
    <xf numFmtId="0" fontId="0" fillId="4" borderId="0" xfId="0" applyFill="1" applyAlignment="1">
      <alignment vertical="center"/>
    </xf>
    <xf numFmtId="165" fontId="0" fillId="4" borderId="0" xfId="0" applyNumberFormat="1" applyFill="1" applyAlignment="1">
      <alignment vertical="center"/>
    </xf>
    <xf numFmtId="164" fontId="0" fillId="4" borderId="0" xfId="0" applyNumberFormat="1" applyFill="1" applyAlignment="1">
      <alignment vertical="center"/>
    </xf>
    <xf numFmtId="9" fontId="0" fillId="4" borderId="0" xfId="4" applyFont="1" applyFill="1" applyAlignment="1">
      <alignment vertical="center"/>
    </xf>
    <xf numFmtId="177" fontId="0" fillId="4" borderId="0" xfId="4" applyNumberFormat="1" applyFont="1" applyFill="1" applyAlignment="1">
      <alignment vertical="center"/>
    </xf>
    <xf numFmtId="0" fontId="0" fillId="16" borderId="0" xfId="0" applyFill="1" applyAlignment="1">
      <alignment vertical="center"/>
    </xf>
    <xf numFmtId="0" fontId="7" fillId="16" borderId="0" xfId="0" applyFont="1" applyFill="1" applyAlignment="1">
      <alignment horizontal="center" vertical="center"/>
    </xf>
    <xf numFmtId="0" fontId="0" fillId="16" borderId="2" xfId="0" applyFill="1" applyBorder="1" applyAlignment="1">
      <alignment vertical="center"/>
    </xf>
    <xf numFmtId="164" fontId="0" fillId="16" borderId="0" xfId="0" applyNumberFormat="1" applyFill="1" applyBorder="1" applyAlignment="1">
      <alignment vertical="center"/>
    </xf>
    <xf numFmtId="164" fontId="0" fillId="16" borderId="7" xfId="0" applyNumberFormat="1" applyFill="1" applyBorder="1" applyAlignment="1">
      <alignment vertical="center"/>
    </xf>
    <xf numFmtId="0" fontId="0" fillId="0" borderId="0" xfId="6" applyNumberFormat="1" applyFont="1" applyAlignment="1">
      <alignment vertical="center"/>
    </xf>
    <xf numFmtId="165" fontId="0" fillId="0" borderId="13" xfId="0" applyNumberFormat="1" applyBorder="1" applyAlignment="1">
      <alignment vertical="center"/>
    </xf>
    <xf numFmtId="0" fontId="0" fillId="0" borderId="13" xfId="0" applyBorder="1" applyAlignment="1">
      <alignment vertical="center"/>
    </xf>
    <xf numFmtId="0" fontId="0" fillId="17" borderId="2" xfId="0" applyFill="1" applyBorder="1" applyAlignment="1">
      <alignment vertical="center"/>
    </xf>
    <xf numFmtId="171" fontId="0" fillId="17" borderId="0" xfId="0" applyNumberFormat="1" applyFill="1" applyBorder="1" applyAlignment="1">
      <alignment vertical="center"/>
    </xf>
    <xf numFmtId="171" fontId="0" fillId="17" borderId="7" xfId="0" applyNumberFormat="1" applyFill="1" applyBorder="1" applyAlignment="1">
      <alignment vertical="center"/>
    </xf>
    <xf numFmtId="0" fontId="0" fillId="17" borderId="0" xfId="0" applyFill="1" applyAlignment="1">
      <alignment vertical="center"/>
    </xf>
    <xf numFmtId="178" fontId="0" fillId="0" borderId="0" xfId="0" applyNumberFormat="1"/>
    <xf numFmtId="0" fontId="4" fillId="18" borderId="0" xfId="0" applyFont="1" applyFill="1" applyBorder="1"/>
    <xf numFmtId="164" fontId="31" fillId="0" borderId="36" xfId="7" applyFont="1" applyBorder="1"/>
    <xf numFmtId="164" fontId="31" fillId="0" borderId="36" xfId="7" applyFont="1" applyFill="1" applyBorder="1"/>
    <xf numFmtId="164" fontId="31" fillId="0" borderId="37" xfId="7" applyFont="1" applyBorder="1"/>
    <xf numFmtId="164" fontId="31" fillId="0" borderId="0" xfId="7" applyFont="1" applyBorder="1"/>
    <xf numFmtId="164" fontId="31" fillId="0" borderId="0" xfId="7" applyFont="1" applyFill="1" applyBorder="1"/>
    <xf numFmtId="164" fontId="32" fillId="0" borderId="0" xfId="7" applyFont="1" applyFill="1" applyBorder="1" applyAlignment="1">
      <alignment wrapText="1"/>
    </xf>
    <xf numFmtId="164" fontId="31" fillId="0" borderId="0" xfId="7" applyFont="1" applyFill="1" applyBorder="1" applyAlignment="1">
      <alignment wrapText="1"/>
    </xf>
    <xf numFmtId="164" fontId="31" fillId="9" borderId="36" xfId="7" applyFont="1" applyFill="1" applyBorder="1"/>
    <xf numFmtId="164" fontId="31" fillId="9" borderId="37" xfId="7" applyFont="1" applyFill="1" applyBorder="1"/>
    <xf numFmtId="164" fontId="31" fillId="15" borderId="37" xfId="7" applyFont="1" applyFill="1" applyBorder="1"/>
    <xf numFmtId="164" fontId="31" fillId="19" borderId="36" xfId="7" applyFont="1" applyFill="1" applyBorder="1"/>
    <xf numFmtId="164" fontId="31" fillId="20" borderId="36" xfId="7" applyFont="1" applyFill="1" applyBorder="1"/>
    <xf numFmtId="164" fontId="31" fillId="20" borderId="37" xfId="7" applyFont="1" applyFill="1" applyBorder="1"/>
    <xf numFmtId="164" fontId="31" fillId="20" borderId="0" xfId="7" applyFont="1" applyFill="1" applyBorder="1"/>
    <xf numFmtId="164" fontId="31" fillId="20" borderId="38" xfId="7" applyFont="1" applyFill="1" applyBorder="1"/>
    <xf numFmtId="164" fontId="31" fillId="18" borderId="36" xfId="7" applyFont="1" applyFill="1" applyBorder="1"/>
    <xf numFmtId="164" fontId="31" fillId="21" borderId="36" xfId="7" applyFont="1" applyFill="1" applyBorder="1"/>
    <xf numFmtId="164" fontId="31" fillId="18" borderId="37" xfId="7" applyFont="1" applyFill="1" applyBorder="1"/>
    <xf numFmtId="164" fontId="31" fillId="18" borderId="0" xfId="7" applyFont="1" applyFill="1" applyBorder="1"/>
    <xf numFmtId="164" fontId="31" fillId="18" borderId="38" xfId="7" applyFont="1" applyFill="1" applyBorder="1"/>
    <xf numFmtId="164" fontId="31" fillId="5" borderId="36" xfId="7" applyFont="1" applyFill="1" applyBorder="1"/>
    <xf numFmtId="164" fontId="31" fillId="22" borderId="36" xfId="7" applyFont="1" applyFill="1" applyBorder="1"/>
    <xf numFmtId="164" fontId="31" fillId="5" borderId="37" xfId="7" applyFont="1" applyFill="1" applyBorder="1"/>
    <xf numFmtId="164" fontId="31" fillId="5" borderId="0" xfId="7" applyFont="1" applyFill="1" applyBorder="1"/>
    <xf numFmtId="164" fontId="31" fillId="5" borderId="38" xfId="7" applyFont="1" applyFill="1" applyBorder="1"/>
    <xf numFmtId="164" fontId="31" fillId="23" borderId="36" xfId="7" applyFont="1" applyFill="1" applyBorder="1"/>
    <xf numFmtId="164" fontId="31" fillId="23" borderId="37" xfId="7" applyFont="1" applyFill="1" applyBorder="1"/>
    <xf numFmtId="164" fontId="31" fillId="23" borderId="0" xfId="7" applyFont="1" applyFill="1" applyBorder="1"/>
    <xf numFmtId="164" fontId="31" fillId="23" borderId="38" xfId="7" applyFont="1" applyFill="1" applyBorder="1"/>
    <xf numFmtId="164" fontId="31" fillId="13" borderId="36" xfId="7" applyFont="1" applyFill="1" applyBorder="1"/>
    <xf numFmtId="164" fontId="31" fillId="13" borderId="37" xfId="7" applyFont="1" applyFill="1" applyBorder="1"/>
    <xf numFmtId="164" fontId="31" fillId="13" borderId="0" xfId="7" applyFont="1" applyFill="1" applyBorder="1"/>
    <xf numFmtId="164" fontId="31" fillId="13" borderId="38" xfId="7" applyFont="1" applyFill="1" applyBorder="1"/>
    <xf numFmtId="164" fontId="31" fillId="15" borderId="36" xfId="7" applyFont="1" applyFill="1" applyBorder="1"/>
    <xf numFmtId="164" fontId="31" fillId="4" borderId="36" xfId="7" applyFont="1" applyFill="1" applyBorder="1"/>
    <xf numFmtId="164" fontId="31" fillId="15" borderId="0" xfId="7" applyFont="1" applyFill="1" applyBorder="1"/>
    <xf numFmtId="164" fontId="31" fillId="15" borderId="38" xfId="7" applyFont="1" applyFill="1" applyBorder="1"/>
    <xf numFmtId="164" fontId="31" fillId="11" borderId="36" xfId="7" applyFont="1" applyFill="1" applyBorder="1"/>
    <xf numFmtId="164" fontId="31" fillId="9" borderId="0" xfId="7" applyFont="1" applyFill="1" applyBorder="1"/>
    <xf numFmtId="164" fontId="31" fillId="9" borderId="38" xfId="7" applyFont="1" applyFill="1" applyBorder="1"/>
    <xf numFmtId="164" fontId="31" fillId="16" borderId="36" xfId="7" applyFont="1" applyFill="1" applyBorder="1"/>
    <xf numFmtId="164" fontId="31" fillId="16" borderId="37" xfId="7" applyFont="1" applyFill="1" applyBorder="1"/>
    <xf numFmtId="164" fontId="31" fillId="16" borderId="38" xfId="7" applyFont="1" applyFill="1" applyBorder="1"/>
    <xf numFmtId="164" fontId="31" fillId="16" borderId="0" xfId="7" applyFont="1" applyFill="1" applyBorder="1"/>
    <xf numFmtId="0" fontId="2" fillId="24" borderId="39" xfId="0" applyFont="1" applyFill="1" applyBorder="1"/>
    <xf numFmtId="0" fontId="2" fillId="0" borderId="39" xfId="0" applyFont="1" applyBorder="1"/>
    <xf numFmtId="0" fontId="0" fillId="0" borderId="0" xfId="0" applyNumberFormat="1"/>
    <xf numFmtId="165" fontId="0" fillId="0" borderId="0" xfId="7" applyNumberFormat="1" applyFont="1"/>
    <xf numFmtId="1" fontId="0" fillId="0" borderId="0" xfId="0" applyNumberFormat="1"/>
    <xf numFmtId="3" fontId="0" fillId="0" borderId="0" xfId="0" applyNumberFormat="1"/>
    <xf numFmtId="3" fontId="0" fillId="0" borderId="0" xfId="0" applyNumberFormat="1" applyAlignment="1">
      <alignment horizontal="center"/>
    </xf>
    <xf numFmtId="178" fontId="11" fillId="9" borderId="0" xfId="0" applyNumberFormat="1" applyFont="1" applyFill="1" applyAlignment="1">
      <alignment horizontal="center"/>
    </xf>
    <xf numFmtId="178" fontId="11" fillId="15" borderId="0" xfId="0" applyNumberFormat="1" applyFont="1" applyFill="1" applyAlignment="1">
      <alignment horizontal="center"/>
    </xf>
    <xf numFmtId="178" fontId="0" fillId="15" borderId="0" xfId="0" applyNumberFormat="1" applyFill="1" applyAlignment="1">
      <alignment horizontal="center"/>
    </xf>
    <xf numFmtId="9" fontId="0" fillId="0" borderId="0" xfId="4" applyFont="1" applyAlignment="1">
      <alignment horizontal="center"/>
    </xf>
    <xf numFmtId="9" fontId="11" fillId="0" borderId="0" xfId="4" applyFont="1" applyAlignment="1">
      <alignment horizontal="center"/>
    </xf>
    <xf numFmtId="164" fontId="11" fillId="0" borderId="0" xfId="7" applyFont="1" applyAlignment="1">
      <alignment horizontal="center"/>
    </xf>
    <xf numFmtId="178" fontId="0" fillId="19" borderId="0" xfId="0" applyNumberFormat="1" applyFill="1" applyAlignment="1">
      <alignment horizontal="center"/>
    </xf>
    <xf numFmtId="178" fontId="0" fillId="20" borderId="0" xfId="0" applyNumberFormat="1" applyFill="1" applyAlignment="1">
      <alignment horizontal="center"/>
    </xf>
    <xf numFmtId="178" fontId="0" fillId="18" borderId="0" xfId="0" applyNumberFormat="1" applyFill="1" applyAlignment="1">
      <alignment horizontal="center"/>
    </xf>
    <xf numFmtId="178" fontId="0" fillId="21" borderId="0" xfId="0" applyNumberFormat="1" applyFill="1" applyAlignment="1">
      <alignment horizontal="center"/>
    </xf>
    <xf numFmtId="178" fontId="0" fillId="5" borderId="0" xfId="0" applyNumberFormat="1" applyFill="1" applyAlignment="1">
      <alignment horizontal="center"/>
    </xf>
    <xf numFmtId="178" fontId="0" fillId="22" borderId="0" xfId="0" applyNumberFormat="1" applyFill="1" applyAlignment="1">
      <alignment horizontal="center"/>
    </xf>
    <xf numFmtId="178" fontId="11" fillId="5" borderId="0" xfId="0" applyNumberFormat="1" applyFont="1" applyFill="1" applyAlignment="1">
      <alignment horizontal="center"/>
    </xf>
    <xf numFmtId="178" fontId="0" fillId="23" borderId="0" xfId="0" applyNumberFormat="1" applyFill="1" applyAlignment="1">
      <alignment horizontal="center"/>
    </xf>
    <xf numFmtId="178" fontId="11" fillId="23" borderId="0" xfId="0" applyNumberFormat="1" applyFont="1" applyFill="1" applyAlignment="1">
      <alignment horizontal="center"/>
    </xf>
    <xf numFmtId="178" fontId="0" fillId="13" borderId="0" xfId="0" applyNumberFormat="1" applyFill="1" applyAlignment="1">
      <alignment horizontal="center"/>
    </xf>
    <xf numFmtId="178" fontId="11" fillId="13" borderId="0" xfId="0" applyNumberFormat="1" applyFont="1" applyFill="1" applyAlignment="1">
      <alignment horizontal="center"/>
    </xf>
    <xf numFmtId="178" fontId="0" fillId="4" borderId="0" xfId="0" applyNumberFormat="1" applyFill="1" applyAlignment="1">
      <alignment horizontal="center"/>
    </xf>
    <xf numFmtId="178" fontId="11" fillId="20" borderId="0" xfId="0" applyNumberFormat="1" applyFont="1" applyFill="1" applyAlignment="1">
      <alignment horizontal="center"/>
    </xf>
    <xf numFmtId="178" fontId="0" fillId="11" borderId="0" xfId="0" applyNumberFormat="1" applyFill="1" applyAlignment="1">
      <alignment horizontal="center"/>
    </xf>
    <xf numFmtId="178" fontId="0" fillId="9" borderId="0" xfId="0" applyNumberFormat="1" applyFill="1" applyAlignment="1">
      <alignment horizontal="center"/>
    </xf>
    <xf numFmtId="178" fontId="11" fillId="16" borderId="0" xfId="0" applyNumberFormat="1" applyFont="1" applyFill="1" applyAlignment="1">
      <alignment horizontal="center"/>
    </xf>
    <xf numFmtId="178" fontId="0" fillId="16" borderId="0" xfId="0" applyNumberFormat="1" applyFill="1" applyAlignment="1">
      <alignment horizontal="center"/>
    </xf>
    <xf numFmtId="168" fontId="0" fillId="0" borderId="0" xfId="0" applyNumberFormat="1"/>
    <xf numFmtId="0" fontId="3" fillId="0" borderId="0" xfId="0" applyFont="1"/>
    <xf numFmtId="178" fontId="0" fillId="0" borderId="0" xfId="0" applyNumberFormat="1" applyFill="1" applyAlignment="1">
      <alignment horizontal="center"/>
    </xf>
    <xf numFmtId="0" fontId="0" fillId="7" borderId="0" xfId="0" applyFill="1"/>
    <xf numFmtId="165" fontId="0" fillId="7" borderId="0" xfId="7" applyNumberFormat="1" applyFont="1" applyFill="1"/>
    <xf numFmtId="165" fontId="31" fillId="9" borderId="0" xfId="7" applyNumberFormat="1" applyFont="1" applyFill="1" applyBorder="1"/>
    <xf numFmtId="165" fontId="31" fillId="7" borderId="0" xfId="7" applyNumberFormat="1" applyFont="1" applyFill="1" applyBorder="1"/>
    <xf numFmtId="165" fontId="31" fillId="0" borderId="0" xfId="7" applyNumberFormat="1" applyFont="1" applyFill="1" applyBorder="1"/>
    <xf numFmtId="165" fontId="0" fillId="2" borderId="0" xfId="7" applyNumberFormat="1" applyFont="1" applyFill="1"/>
    <xf numFmtId="179" fontId="0" fillId="0" borderId="0" xfId="0" applyNumberFormat="1"/>
    <xf numFmtId="0" fontId="0" fillId="0" borderId="0" xfId="0" applyAlignment="1">
      <alignment horizontal="left"/>
    </xf>
    <xf numFmtId="165" fontId="0" fillId="0" borderId="0" xfId="7" applyNumberFormat="1" applyFont="1" applyFill="1"/>
    <xf numFmtId="165" fontId="2" fillId="24" borderId="40" xfId="0" applyNumberFormat="1" applyFont="1" applyFill="1" applyBorder="1"/>
    <xf numFmtId="0" fontId="2" fillId="24" borderId="40" xfId="0" applyFont="1" applyFill="1" applyBorder="1" applyAlignment="1">
      <alignment horizontal="left"/>
    </xf>
    <xf numFmtId="165" fontId="0" fillId="0" borderId="0" xfId="7" applyNumberFormat="1" applyFont="1" applyBorder="1"/>
    <xf numFmtId="165" fontId="0" fillId="2" borderId="0" xfId="7" applyNumberFormat="1" applyFont="1" applyFill="1" applyBorder="1"/>
    <xf numFmtId="165" fontId="0" fillId="7" borderId="0" xfId="0" applyNumberFormat="1" applyFill="1"/>
    <xf numFmtId="9" fontId="0" fillId="0" borderId="0" xfId="4" applyFont="1"/>
    <xf numFmtId="9" fontId="0" fillId="0" borderId="0" xfId="4" applyFont="1" applyFill="1"/>
    <xf numFmtId="0" fontId="2" fillId="24" borderId="0" xfId="0" applyFont="1" applyFill="1" applyBorder="1" applyAlignment="1">
      <alignment horizontal="left"/>
    </xf>
    <xf numFmtId="0" fontId="0" fillId="0" borderId="0" xfId="0" applyFill="1" applyBorder="1"/>
    <xf numFmtId="0" fontId="2" fillId="24" borderId="0" xfId="0" applyFont="1" applyFill="1" applyBorder="1"/>
    <xf numFmtId="0" fontId="0" fillId="5" borderId="0" xfId="0" applyFill="1"/>
    <xf numFmtId="0" fontId="0" fillId="10" borderId="0" xfId="0" applyFill="1"/>
    <xf numFmtId="0" fontId="0" fillId="9" borderId="0" xfId="0" applyFill="1"/>
    <xf numFmtId="0" fontId="0" fillId="12" borderId="0" xfId="0" applyFill="1"/>
    <xf numFmtId="0" fontId="0" fillId="5" borderId="4" xfId="0" applyFill="1" applyBorder="1"/>
    <xf numFmtId="0" fontId="0" fillId="10" borderId="4" xfId="0" applyFill="1" applyBorder="1"/>
    <xf numFmtId="0" fontId="0" fillId="12" borderId="4" xfId="0" applyFill="1" applyBorder="1"/>
    <xf numFmtId="0" fontId="0" fillId="2" borderId="4" xfId="0" applyFill="1" applyBorder="1"/>
    <xf numFmtId="0" fontId="0" fillId="4" borderId="4" xfId="0" applyFill="1" applyBorder="1"/>
    <xf numFmtId="0" fontId="0" fillId="9" borderId="4" xfId="0" applyFill="1" applyBorder="1"/>
    <xf numFmtId="0" fontId="14" fillId="3" borderId="6" xfId="0" applyFont="1" applyFill="1" applyBorder="1"/>
    <xf numFmtId="0" fontId="0" fillId="5" borderId="0" xfId="0" applyFill="1" applyBorder="1"/>
    <xf numFmtId="0" fontId="0" fillId="10" borderId="0" xfId="0" applyFill="1" applyBorder="1"/>
    <xf numFmtId="0" fontId="0" fillId="12" borderId="0" xfId="0" applyFill="1" applyBorder="1"/>
    <xf numFmtId="0" fontId="0" fillId="2" borderId="0" xfId="0" applyFill="1" applyBorder="1"/>
    <xf numFmtId="0" fontId="0" fillId="4" borderId="0" xfId="0" applyFill="1" applyBorder="1"/>
    <xf numFmtId="0" fontId="0" fillId="9" borderId="0" xfId="0" applyFill="1" applyBorder="1"/>
    <xf numFmtId="0" fontId="0" fillId="5" borderId="5" xfId="0" applyFill="1" applyBorder="1"/>
    <xf numFmtId="0" fontId="0" fillId="10" borderId="5" xfId="0" applyFill="1" applyBorder="1"/>
    <xf numFmtId="0" fontId="0" fillId="12" borderId="5" xfId="0" applyFill="1" applyBorder="1"/>
    <xf numFmtId="0" fontId="0" fillId="2" borderId="5" xfId="0" applyFill="1" applyBorder="1"/>
    <xf numFmtId="0" fontId="0" fillId="4" borderId="5" xfId="0" applyFill="1" applyBorder="1"/>
    <xf numFmtId="0" fontId="0" fillId="9" borderId="5" xfId="0" applyFill="1" applyBorder="1"/>
    <xf numFmtId="0" fontId="14" fillId="3" borderId="7" xfId="0" applyFont="1" applyFill="1" applyBorder="1"/>
    <xf numFmtId="0" fontId="14" fillId="3" borderId="8" xfId="0" applyFont="1" applyFill="1" applyBorder="1"/>
    <xf numFmtId="0" fontId="2" fillId="0" borderId="1" xfId="0" applyFont="1" applyBorder="1"/>
    <xf numFmtId="0" fontId="0" fillId="9" borderId="6" xfId="0" applyFill="1" applyBorder="1"/>
    <xf numFmtId="0" fontId="0" fillId="9" borderId="8" xfId="0" applyFill="1" applyBorder="1"/>
    <xf numFmtId="0" fontId="35" fillId="0" borderId="0" xfId="1" applyFont="1" applyFill="1" applyAlignment="1">
      <alignment horizontal="left" vertical="center"/>
    </xf>
    <xf numFmtId="0" fontId="36" fillId="0" borderId="0" xfId="0" applyFont="1" applyAlignment="1">
      <alignment vertical="center" wrapText="1"/>
    </xf>
    <xf numFmtId="0" fontId="0" fillId="0" borderId="41" xfId="0" applyBorder="1" applyAlignment="1">
      <alignment vertical="center"/>
    </xf>
    <xf numFmtId="0" fontId="25" fillId="0" borderId="7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43" fillId="0" borderId="0" xfId="0" applyFont="1" applyAlignment="1">
      <alignment vertical="center"/>
    </xf>
    <xf numFmtId="0" fontId="8" fillId="0" borderId="1" xfId="0" applyFont="1" applyFill="1" applyBorder="1"/>
    <xf numFmtId="0" fontId="8" fillId="0" borderId="2" xfId="0" applyFont="1" applyFill="1" applyBorder="1"/>
    <xf numFmtId="0" fontId="8" fillId="0" borderId="3" xfId="0" applyFont="1" applyFill="1" applyBorder="1"/>
    <xf numFmtId="0" fontId="8" fillId="0" borderId="0" xfId="0" applyFont="1" applyFill="1"/>
    <xf numFmtId="165" fontId="4" fillId="0" borderId="0" xfId="0" applyNumberFormat="1" applyFont="1" applyFill="1" applyBorder="1"/>
    <xf numFmtId="165" fontId="4" fillId="0" borderId="0" xfId="7" applyNumberFormat="1" applyFont="1" applyFill="1" applyBorder="1"/>
    <xf numFmtId="0" fontId="0" fillId="15" borderId="0" xfId="0" applyNumberFormat="1" applyFill="1"/>
    <xf numFmtId="165" fontId="0" fillId="15" borderId="0" xfId="7" applyNumberFormat="1" applyFont="1" applyFill="1"/>
    <xf numFmtId="165" fontId="0" fillId="0" borderId="0" xfId="0" applyNumberFormat="1" applyFill="1"/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78" fontId="11" fillId="0" borderId="0" xfId="0" applyNumberFormat="1" applyFont="1" applyFill="1" applyAlignment="1">
      <alignment horizontal="center"/>
    </xf>
    <xf numFmtId="9" fontId="0" fillId="0" borderId="0" xfId="4" applyFont="1" applyFill="1" applyAlignment="1">
      <alignment horizontal="center"/>
    </xf>
    <xf numFmtId="9" fontId="11" fillId="0" borderId="0" xfId="4" applyFont="1" applyFill="1" applyAlignment="1">
      <alignment horizontal="center"/>
    </xf>
    <xf numFmtId="164" fontId="11" fillId="0" borderId="0" xfId="7" applyFont="1" applyFill="1" applyAlignment="1">
      <alignment horizontal="center"/>
    </xf>
    <xf numFmtId="178" fontId="0" fillId="0" borderId="0" xfId="0" applyNumberFormat="1" applyFill="1"/>
    <xf numFmtId="168" fontId="0" fillId="0" borderId="0" xfId="0" applyNumberFormat="1" applyFill="1"/>
    <xf numFmtId="0" fontId="0" fillId="0" borderId="0" xfId="0" applyNumberFormat="1" applyFill="1"/>
    <xf numFmtId="0" fontId="2" fillId="0" borderId="0" xfId="0" applyFont="1" applyAlignment="1">
      <alignment vertical="center"/>
    </xf>
    <xf numFmtId="0" fontId="46" fillId="0" borderId="0" xfId="0" applyFont="1"/>
    <xf numFmtId="0" fontId="47" fillId="0" borderId="0" xfId="0" applyFont="1"/>
    <xf numFmtId="178" fontId="46" fillId="0" borderId="0" xfId="0" applyNumberFormat="1" applyFont="1" applyAlignment="1"/>
    <xf numFmtId="0" fontId="2" fillId="0" borderId="39" xfId="0" applyFont="1" applyFill="1" applyBorder="1"/>
    <xf numFmtId="0" fontId="2" fillId="0" borderId="40" xfId="0" applyFont="1" applyFill="1" applyBorder="1" applyAlignment="1">
      <alignment horizontal="left"/>
    </xf>
    <xf numFmtId="0" fontId="4" fillId="4" borderId="0" xfId="0" applyFont="1" applyFill="1" applyBorder="1"/>
    <xf numFmtId="0" fontId="2" fillId="18" borderId="0" xfId="0" applyFont="1" applyFill="1" applyBorder="1"/>
    <xf numFmtId="164" fontId="31" fillId="19" borderId="0" xfId="7" applyFont="1" applyFill="1" applyBorder="1"/>
    <xf numFmtId="164" fontId="31" fillId="21" borderId="0" xfId="7" applyFont="1" applyFill="1" applyBorder="1"/>
    <xf numFmtId="164" fontId="31" fillId="22" borderId="0" xfId="7" applyFont="1" applyFill="1" applyBorder="1"/>
    <xf numFmtId="164" fontId="31" fillId="4" borderId="0" xfId="7" applyFont="1" applyFill="1" applyBorder="1"/>
    <xf numFmtId="164" fontId="31" fillId="11" borderId="0" xfId="7" applyFont="1" applyFill="1" applyBorder="1"/>
    <xf numFmtId="164" fontId="32" fillId="13" borderId="0" xfId="7" applyFont="1" applyFill="1" applyBorder="1" applyAlignment="1">
      <alignment wrapText="1"/>
    </xf>
    <xf numFmtId="0" fontId="0" fillId="16" borderId="0" xfId="0" applyFill="1"/>
    <xf numFmtId="165" fontId="4" fillId="16" borderId="0" xfId="0" applyNumberFormat="1" applyFont="1" applyFill="1" applyBorder="1"/>
    <xf numFmtId="0" fontId="0" fillId="15" borderId="0" xfId="0" applyFill="1" applyBorder="1"/>
    <xf numFmtId="165" fontId="45" fillId="13" borderId="0" xfId="0" applyNumberFormat="1" applyFont="1" applyFill="1" applyBorder="1"/>
    <xf numFmtId="0" fontId="0" fillId="9" borderId="7" xfId="0" applyFill="1" applyBorder="1" applyAlignment="1">
      <alignment horizontal="left" vertical="center"/>
    </xf>
    <xf numFmtId="3" fontId="0" fillId="9" borderId="0" xfId="0" applyNumberFormat="1" applyFill="1" applyAlignment="1">
      <alignment horizontal="center" vertical="center"/>
    </xf>
    <xf numFmtId="0" fontId="41" fillId="3" borderId="0" xfId="0" applyFont="1" applyFill="1" applyAlignment="1">
      <alignment horizontal="left"/>
    </xf>
    <xf numFmtId="0" fontId="2" fillId="3" borderId="0" xfId="0" applyFont="1" applyFill="1" applyAlignment="1">
      <alignment horizontal="left" vertical="center"/>
    </xf>
    <xf numFmtId="0" fontId="7" fillId="9" borderId="0" xfId="0" applyFont="1" applyFill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2" fontId="0" fillId="9" borderId="0" xfId="0" applyNumberFormat="1" applyFill="1" applyAlignment="1">
      <alignment horizontal="center" vertical="center"/>
    </xf>
    <xf numFmtId="0" fontId="27" fillId="25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9" fillId="17" borderId="0" xfId="1" applyFont="1" applyFill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3" fontId="12" fillId="25" borderId="0" xfId="1" applyNumberFormat="1" applyFont="1" applyAlignment="1">
      <alignment horizontal="center" vertical="center"/>
    </xf>
    <xf numFmtId="0" fontId="25" fillId="15" borderId="0" xfId="0" applyFont="1" applyFill="1" applyBorder="1" applyAlignment="1">
      <alignment horizontal="center" vertical="center"/>
    </xf>
    <xf numFmtId="0" fontId="28" fillId="9" borderId="0" xfId="1" applyFon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2" fontId="12" fillId="25" borderId="0" xfId="1" applyNumberFormat="1" applyFont="1" applyAlignment="1">
      <alignment horizontal="center" vertical="center"/>
    </xf>
    <xf numFmtId="0" fontId="26" fillId="13" borderId="0" xfId="0" applyFont="1" applyFill="1" applyAlignment="1">
      <alignment horizontal="center" vertical="center"/>
    </xf>
    <xf numFmtId="0" fontId="29" fillId="5" borderId="0" xfId="1" applyFont="1" applyFill="1" applyAlignment="1">
      <alignment horizontal="center" vertical="center"/>
    </xf>
    <xf numFmtId="0" fontId="0" fillId="9" borderId="0" xfId="0" applyFill="1" applyBorder="1" applyAlignment="1">
      <alignment horizontal="left" vertical="top"/>
    </xf>
    <xf numFmtId="0" fontId="0" fillId="9" borderId="0" xfId="0" applyFill="1" applyBorder="1" applyAlignment="1">
      <alignment horizontal="left" vertical="center"/>
    </xf>
    <xf numFmtId="0" fontId="12" fillId="17" borderId="0" xfId="1" applyFont="1" applyFill="1" applyAlignment="1">
      <alignment horizontal="center" vertical="center"/>
    </xf>
    <xf numFmtId="0" fontId="2" fillId="9" borderId="0" xfId="0" applyFont="1" applyFill="1" applyAlignment="1">
      <alignment horizontal="center"/>
    </xf>
    <xf numFmtId="178" fontId="9" fillId="16" borderId="0" xfId="0" applyNumberFormat="1" applyFont="1" applyFill="1" applyAlignment="1">
      <alignment horizontal="center"/>
    </xf>
    <xf numFmtId="165" fontId="4" fillId="16" borderId="0" xfId="0" applyNumberFormat="1" applyFont="1" applyFill="1" applyBorder="1" applyAlignment="1">
      <alignment horizontal="center"/>
    </xf>
    <xf numFmtId="165" fontId="4" fillId="4" borderId="0" xfId="7" applyNumberFormat="1" applyFont="1" applyFill="1" applyBorder="1" applyAlignment="1">
      <alignment horizontal="center"/>
    </xf>
    <xf numFmtId="165" fontId="4" fillId="15" borderId="0" xfId="0" applyNumberFormat="1" applyFont="1" applyFill="1" applyBorder="1" applyAlignment="1">
      <alignment horizontal="center"/>
    </xf>
    <xf numFmtId="178" fontId="7" fillId="16" borderId="0" xfId="0" applyNumberFormat="1" applyFont="1" applyFill="1" applyAlignment="1">
      <alignment horizontal="center"/>
    </xf>
    <xf numFmtId="178" fontId="36" fillId="0" borderId="0" xfId="0" applyNumberFormat="1" applyFont="1" applyFill="1" applyAlignment="1">
      <alignment horizontal="left"/>
    </xf>
    <xf numFmtId="3" fontId="4" fillId="18" borderId="0" xfId="0" applyNumberFormat="1" applyFont="1" applyFill="1" applyBorder="1" applyAlignment="1">
      <alignment horizontal="center" vertical="center"/>
    </xf>
    <xf numFmtId="1" fontId="4" fillId="4" borderId="27" xfId="0" applyNumberFormat="1" applyFont="1" applyFill="1" applyBorder="1" applyAlignment="1">
      <alignment horizontal="center"/>
    </xf>
    <xf numFmtId="1" fontId="4" fillId="4" borderId="0" xfId="0" applyNumberFormat="1" applyFont="1" applyFill="1" applyBorder="1" applyAlignment="1">
      <alignment horizontal="center"/>
    </xf>
    <xf numFmtId="165" fontId="44" fillId="13" borderId="0" xfId="0" applyNumberFormat="1" applyFont="1" applyFill="1" applyBorder="1" applyAlignment="1">
      <alignment horizontal="center"/>
    </xf>
    <xf numFmtId="178" fontId="9" fillId="4" borderId="0" xfId="0" applyNumberFormat="1" applyFont="1" applyFill="1" applyAlignment="1">
      <alignment horizontal="center"/>
    </xf>
    <xf numFmtId="0" fontId="0" fillId="20" borderId="0" xfId="0" applyFill="1" applyAlignment="1">
      <alignment horizontal="center" wrapText="1"/>
    </xf>
    <xf numFmtId="0" fontId="0" fillId="17" borderId="0" xfId="0" applyFill="1" applyAlignment="1">
      <alignment horizontal="center" wrapText="1"/>
    </xf>
    <xf numFmtId="0" fontId="0" fillId="15" borderId="0" xfId="0" applyFill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/>
    </xf>
  </cellXfs>
  <cellStyles count="8">
    <cellStyle name="Bom" xfId="1" builtinId="26"/>
    <cellStyle name="Comma 2" xfId="2"/>
    <cellStyle name="Normal" xfId="0" builtinId="0"/>
    <cellStyle name="Normal 2" xfId="3"/>
    <cellStyle name="Porcentagem" xfId="4" builtinId="5"/>
    <cellStyle name="Porcentagem 2" xfId="5"/>
    <cellStyle name="Separador de milhares 2" xfId="7"/>
    <cellStyle name="Vírgula" xfId="6" builtinId="3"/>
  </cellStyles>
  <dxfs count="1">
    <dxf>
      <numFmt numFmtId="175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OENERGIA\CGEE\CGEE%202a%20fase\Relat&#243;rio%20final\CGEE_Metod_aloca&#231;&#227;o_05r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ntoniazzi\AppData\Roaming\Microsoft\Excel\produtividade%20ca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 8"/>
      <sheetName val="Indice "/>
      <sheetName val="Resultados (8)"/>
      <sheetName val="Processamento (8)"/>
      <sheetName val="Din munic"/>
      <sheetName val="Dados  municipio"/>
      <sheetName val="Desmatamento"/>
      <sheetName val="Final"/>
      <sheetName val="floresta pl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41020</v>
          </cell>
          <cell r="B4">
            <v>1</v>
          </cell>
          <cell r="C4">
            <v>71.39943507850947</v>
          </cell>
          <cell r="D4">
            <v>101.31672320141439</v>
          </cell>
          <cell r="E4">
            <v>72.395006407265328</v>
          </cell>
          <cell r="F4">
            <v>78.562379891309291</v>
          </cell>
        </row>
        <row r="5">
          <cell r="A5">
            <v>41033</v>
          </cell>
          <cell r="B5">
            <v>1</v>
          </cell>
          <cell r="C5">
            <v>61.656205464264602</v>
          </cell>
          <cell r="D5">
            <v>102.82470337429466</v>
          </cell>
          <cell r="E5">
            <v>107.19288069041772</v>
          </cell>
          <cell r="F5">
            <v>117.92997400732176</v>
          </cell>
        </row>
        <row r="6">
          <cell r="A6">
            <v>41013</v>
          </cell>
          <cell r="B6">
            <v>1</v>
          </cell>
          <cell r="C6">
            <v>2.2363284071554768</v>
          </cell>
          <cell r="D6">
            <v>36.580848726161555</v>
          </cell>
          <cell r="E6">
            <v>41.583236971478904</v>
          </cell>
          <cell r="F6">
            <v>45.748467842278849</v>
          </cell>
        </row>
        <row r="7">
          <cell r="A7">
            <v>43020</v>
          </cell>
          <cell r="B7">
            <v>1</v>
          </cell>
          <cell r="C7">
            <v>33.679211670405707</v>
          </cell>
          <cell r="D7">
            <v>49.702720485118626</v>
          </cell>
          <cell r="E7">
            <v>42.738273130111615</v>
          </cell>
          <cell r="F7">
            <v>46.670105305623224</v>
          </cell>
        </row>
        <row r="8">
          <cell r="A8">
            <v>41039</v>
          </cell>
          <cell r="B8">
            <v>1</v>
          </cell>
          <cell r="C8">
            <v>16.442351908371535</v>
          </cell>
          <cell r="D8">
            <v>25.707499013056264</v>
          </cell>
          <cell r="E8">
            <v>29.839663794915676</v>
          </cell>
          <cell r="F8">
            <v>32.828586684639767</v>
          </cell>
        </row>
        <row r="9">
          <cell r="A9">
            <v>42004</v>
          </cell>
          <cell r="B9">
            <v>1</v>
          </cell>
          <cell r="C9">
            <v>87.950718113704184</v>
          </cell>
          <cell r="D9">
            <v>99.763129767824807</v>
          </cell>
          <cell r="E9">
            <v>99.126230273477034</v>
          </cell>
          <cell r="F9">
            <v>106.43878184099653</v>
          </cell>
        </row>
        <row r="10">
          <cell r="A10">
            <v>41037</v>
          </cell>
          <cell r="B10">
            <v>1</v>
          </cell>
          <cell r="C10">
            <v>23.853334856122682</v>
          </cell>
          <cell r="D10">
            <v>42.386459320903882</v>
          </cell>
          <cell r="E10">
            <v>68.084914727793318</v>
          </cell>
          <cell r="F10">
            <v>74.904715429082984</v>
          </cell>
        </row>
        <row r="11">
          <cell r="A11">
            <v>41003</v>
          </cell>
          <cell r="B11">
            <v>1</v>
          </cell>
          <cell r="C11">
            <v>10.951644766817724</v>
          </cell>
          <cell r="D11">
            <v>18.723930772021397</v>
          </cell>
          <cell r="E11">
            <v>25.315653235706943</v>
          </cell>
          <cell r="F11">
            <v>27.85142360981601</v>
          </cell>
        </row>
        <row r="12">
          <cell r="A12">
            <v>43021</v>
          </cell>
          <cell r="B12">
            <v>1</v>
          </cell>
          <cell r="C12">
            <v>30.113298691814812</v>
          </cell>
          <cell r="D12">
            <v>63.774050549536462</v>
          </cell>
          <cell r="E12">
            <v>70.969420802632897</v>
          </cell>
          <cell r="F12">
            <v>78.078151241599613</v>
          </cell>
        </row>
        <row r="13">
          <cell r="A13">
            <v>43014</v>
          </cell>
          <cell r="B13">
            <v>1</v>
          </cell>
          <cell r="C13">
            <v>24.188700204856069</v>
          </cell>
          <cell r="D13">
            <v>27.416649062545844</v>
          </cell>
          <cell r="E13">
            <v>28.73172704359353</v>
          </cell>
          <cell r="F13">
            <v>30.600212558435437</v>
          </cell>
        </row>
        <row r="14">
          <cell r="A14">
            <v>42013</v>
          </cell>
          <cell r="B14">
            <v>1</v>
          </cell>
          <cell r="C14">
            <v>18.016005202693758</v>
          </cell>
          <cell r="D14">
            <v>13.128006453830947</v>
          </cell>
          <cell r="E14">
            <v>9.6274381722966815</v>
          </cell>
          <cell r="F14">
            <v>10.183105581005133</v>
          </cell>
        </row>
        <row r="15">
          <cell r="A15">
            <v>41036</v>
          </cell>
          <cell r="B15">
            <v>1</v>
          </cell>
          <cell r="C15">
            <v>19.268416240572773</v>
          </cell>
          <cell r="D15">
            <v>23.841108313779742</v>
          </cell>
          <cell r="E15">
            <v>29.778824036628009</v>
          </cell>
          <cell r="F15">
            <v>32.173584533842302</v>
          </cell>
        </row>
        <row r="16">
          <cell r="A16">
            <v>41017</v>
          </cell>
          <cell r="B16">
            <v>1</v>
          </cell>
          <cell r="C16">
            <v>7.8177383333809676</v>
          </cell>
          <cell r="D16">
            <v>12.433101899195702</v>
          </cell>
          <cell r="E16">
            <v>12.623463645031352</v>
          </cell>
          <cell r="F16">
            <v>13.887906826950275</v>
          </cell>
        </row>
        <row r="17">
          <cell r="A17">
            <v>41023</v>
          </cell>
          <cell r="B17">
            <v>1</v>
          </cell>
          <cell r="C17">
            <v>4.6475559499118448</v>
          </cell>
          <cell r="D17">
            <v>5.6238311654598601</v>
          </cell>
          <cell r="E17">
            <v>5.425019560076521</v>
          </cell>
          <cell r="F17">
            <v>5.9257074922920383</v>
          </cell>
        </row>
        <row r="18">
          <cell r="A18">
            <v>41014</v>
          </cell>
          <cell r="B18">
            <v>1</v>
          </cell>
          <cell r="C18">
            <v>1.9170742276891317</v>
          </cell>
          <cell r="D18">
            <v>4.1208309213595689</v>
          </cell>
          <cell r="E18">
            <v>3.4317010380471564</v>
          </cell>
          <cell r="F18">
            <v>3.7754411637337184</v>
          </cell>
        </row>
        <row r="19">
          <cell r="A19">
            <v>41015</v>
          </cell>
          <cell r="B19">
            <v>1</v>
          </cell>
          <cell r="C19">
            <v>5.1432067775071069</v>
          </cell>
          <cell r="D19">
            <v>4.0660517047798743</v>
          </cell>
          <cell r="E19">
            <v>2.6571855147484409</v>
          </cell>
          <cell r="F19">
            <v>2.810550445586077</v>
          </cell>
        </row>
        <row r="20">
          <cell r="A20">
            <v>41002</v>
          </cell>
          <cell r="B20">
            <v>1</v>
          </cell>
          <cell r="C20">
            <v>2.90778204170475</v>
          </cell>
          <cell r="D20">
            <v>6.1900995887593027</v>
          </cell>
          <cell r="E20">
            <v>6.1241324883125481</v>
          </cell>
          <cell r="F20">
            <v>6.737562984709065</v>
          </cell>
        </row>
        <row r="21">
          <cell r="A21">
            <v>41024</v>
          </cell>
          <cell r="B21">
            <v>1</v>
          </cell>
          <cell r="C21">
            <v>1.8783454554125836</v>
          </cell>
          <cell r="D21">
            <v>4.258199971280539</v>
          </cell>
          <cell r="E21">
            <v>2.8490666132525297</v>
          </cell>
          <cell r="F21">
            <v>3.1344465181075614</v>
          </cell>
        </row>
        <row r="22">
          <cell r="A22">
            <v>41025</v>
          </cell>
          <cell r="B22">
            <v>1</v>
          </cell>
          <cell r="C22">
            <v>0.90643400554184983</v>
          </cell>
          <cell r="D22">
            <v>2.5562190946239682</v>
          </cell>
          <cell r="E22">
            <v>2.2099951482650084</v>
          </cell>
          <cell r="F22">
            <v>2.43136175380813</v>
          </cell>
        </row>
        <row r="23">
          <cell r="A23">
            <v>41006</v>
          </cell>
          <cell r="B23">
            <v>1</v>
          </cell>
          <cell r="C23">
            <v>4.4740510501129096</v>
          </cell>
          <cell r="D23">
            <v>3.5786201250165126</v>
          </cell>
          <cell r="E23">
            <v>4.7906652930476854</v>
          </cell>
          <cell r="F23">
            <v>5.2705275746675193</v>
          </cell>
        </row>
        <row r="24">
          <cell r="A24">
            <v>41018</v>
          </cell>
          <cell r="B24">
            <v>1</v>
          </cell>
          <cell r="C24">
            <v>2.6935344734708861</v>
          </cell>
          <cell r="D24">
            <v>3.2120300054550843</v>
          </cell>
          <cell r="E24">
            <v>6.9247982218335187</v>
          </cell>
          <cell r="F24">
            <v>7.6184282859726959</v>
          </cell>
        </row>
        <row r="25">
          <cell r="A25">
            <v>42007</v>
          </cell>
          <cell r="B25">
            <v>1</v>
          </cell>
          <cell r="C25">
            <v>33.034351792819663</v>
          </cell>
          <cell r="D25">
            <v>30.284943694048064</v>
          </cell>
          <cell r="E25">
            <v>30.169504790642261</v>
          </cell>
          <cell r="F25">
            <v>31.91079985263217</v>
          </cell>
        </row>
        <row r="26">
          <cell r="A26">
            <v>41004</v>
          </cell>
          <cell r="B26">
            <v>1</v>
          </cell>
          <cell r="C26">
            <v>2.6403727787259443</v>
          </cell>
          <cell r="D26">
            <v>2.0451388675624784</v>
          </cell>
          <cell r="E26">
            <v>3.3071912026966084</v>
          </cell>
          <cell r="F26">
            <v>3.5052420690602064</v>
          </cell>
        </row>
        <row r="27">
          <cell r="A27">
            <v>41008</v>
          </cell>
          <cell r="B27">
            <v>1</v>
          </cell>
          <cell r="C27">
            <v>0.4482984486918033</v>
          </cell>
          <cell r="D27">
            <v>1.5171701863776041</v>
          </cell>
          <cell r="E27">
            <v>0.70177391169990144</v>
          </cell>
          <cell r="F27">
            <v>0.77206787085799511</v>
          </cell>
        </row>
        <row r="28">
          <cell r="A28">
            <v>41009</v>
          </cell>
          <cell r="B28">
            <v>1</v>
          </cell>
          <cell r="C28">
            <v>0.71131845081260037</v>
          </cell>
          <cell r="D28">
            <v>1.1067711281285944</v>
          </cell>
          <cell r="E28">
            <v>0.64008747685554601</v>
          </cell>
          <cell r="F28">
            <v>0.70420254611866751</v>
          </cell>
        </row>
        <row r="29">
          <cell r="A29">
            <v>41010</v>
          </cell>
          <cell r="B29">
            <v>1</v>
          </cell>
          <cell r="C29">
            <v>1.9221347872666006</v>
          </cell>
          <cell r="D29">
            <v>3.1902819106865103</v>
          </cell>
          <cell r="E29">
            <v>3.8780205372151388</v>
          </cell>
          <cell r="F29">
            <v>4.2664667486123804</v>
          </cell>
        </row>
        <row r="30">
          <cell r="A30">
            <v>41022</v>
          </cell>
          <cell r="B30">
            <v>1</v>
          </cell>
          <cell r="C30">
            <v>11.400640333410506</v>
          </cell>
          <cell r="D30">
            <v>6.3034831846047554</v>
          </cell>
          <cell r="E30">
            <v>10.025448726215968</v>
          </cell>
          <cell r="F30">
            <v>10.604088133204431</v>
          </cell>
        </row>
        <row r="31">
          <cell r="A31">
            <v>43012</v>
          </cell>
          <cell r="B31">
            <v>1</v>
          </cell>
          <cell r="C31">
            <v>1.4081007024307364</v>
          </cell>
          <cell r="D31">
            <v>1.199080242760252</v>
          </cell>
          <cell r="E31">
            <v>1.2993824161685108</v>
          </cell>
          <cell r="F31">
            <v>1.3743789466257341</v>
          </cell>
        </row>
        <row r="32">
          <cell r="A32">
            <v>41012</v>
          </cell>
          <cell r="B32">
            <v>1</v>
          </cell>
          <cell r="C32">
            <v>0.80635885797924944</v>
          </cell>
          <cell r="D32">
            <v>1.2630494728372861</v>
          </cell>
          <cell r="E32">
            <v>1.3089619566384578</v>
          </cell>
          <cell r="F32">
            <v>1.4400755771156877</v>
          </cell>
        </row>
        <row r="33">
          <cell r="A33">
            <v>41011</v>
          </cell>
          <cell r="B33">
            <v>1</v>
          </cell>
          <cell r="C33">
            <v>3.6106834393425813</v>
          </cell>
          <cell r="D33">
            <v>1.4575553867796767</v>
          </cell>
          <cell r="E33">
            <v>2.2267835348461777</v>
          </cell>
          <cell r="F33">
            <v>2.3553069295871736</v>
          </cell>
        </row>
        <row r="34">
          <cell r="A34">
            <v>41001</v>
          </cell>
          <cell r="B34">
            <v>1</v>
          </cell>
          <cell r="C34">
            <v>3.4703561877938882</v>
          </cell>
          <cell r="D34">
            <v>5.04529335241266</v>
          </cell>
          <cell r="E34">
            <v>6.8300430197608355</v>
          </cell>
          <cell r="F34">
            <v>7.5141818244025211</v>
          </cell>
        </row>
        <row r="35">
          <cell r="A35">
            <v>43019</v>
          </cell>
          <cell r="B35">
            <v>1</v>
          </cell>
          <cell r="C35">
            <v>5.2378082585879557</v>
          </cell>
          <cell r="D35">
            <v>4.6800023447068764</v>
          </cell>
          <cell r="E35">
            <v>4.7601607462481832</v>
          </cell>
          <cell r="F35">
            <v>5.0349032207846278</v>
          </cell>
        </row>
        <row r="36">
          <cell r="A36">
            <v>41016</v>
          </cell>
          <cell r="B36">
            <v>1</v>
          </cell>
          <cell r="C36">
            <v>0.43066394771521499</v>
          </cell>
          <cell r="D36">
            <v>1.7539453508823675</v>
          </cell>
          <cell r="E36">
            <v>0.79495671445302163</v>
          </cell>
          <cell r="F36">
            <v>0.87458443199363767</v>
          </cell>
        </row>
        <row r="37">
          <cell r="A37">
            <v>43008</v>
          </cell>
          <cell r="B37">
            <v>1</v>
          </cell>
          <cell r="C37">
            <v>2.7552939556612213</v>
          </cell>
          <cell r="D37">
            <v>2.8204921267398824</v>
          </cell>
          <cell r="E37">
            <v>3.0560185544656511</v>
          </cell>
          <cell r="F37">
            <v>3.2614342251857287</v>
          </cell>
        </row>
        <row r="38">
          <cell r="A38">
            <v>41027</v>
          </cell>
          <cell r="B38">
            <v>1</v>
          </cell>
          <cell r="C38">
            <v>1.8543336166011237</v>
          </cell>
          <cell r="D38">
            <v>2.4538057766706278</v>
          </cell>
          <cell r="E38">
            <v>2.5327482516741804</v>
          </cell>
          <cell r="F38">
            <v>2.7864437783854261</v>
          </cell>
        </row>
        <row r="39">
          <cell r="A39">
            <v>43002</v>
          </cell>
          <cell r="B39">
            <v>1</v>
          </cell>
          <cell r="C39">
            <v>2.2707195569370513</v>
          </cell>
          <cell r="D39">
            <v>2.0764618978596947</v>
          </cell>
          <cell r="E39">
            <v>2.0678018682590786</v>
          </cell>
          <cell r="F39">
            <v>2.1871493089068239</v>
          </cell>
        </row>
        <row r="40">
          <cell r="A40">
            <v>43011</v>
          </cell>
          <cell r="B40">
            <v>1</v>
          </cell>
          <cell r="C40">
            <v>3.9493794624917533</v>
          </cell>
          <cell r="D40">
            <v>3.1781568667004914</v>
          </cell>
          <cell r="E40">
            <v>3.3775863106954613</v>
          </cell>
          <cell r="F40">
            <v>3.5725306561552834</v>
          </cell>
        </row>
        <row r="41">
          <cell r="A41">
            <v>43001</v>
          </cell>
          <cell r="B41">
            <v>1</v>
          </cell>
          <cell r="C41">
            <v>2.2734563901779277</v>
          </cell>
          <cell r="D41">
            <v>2.7079986630918156</v>
          </cell>
          <cell r="E41">
            <v>2.8356891236568713</v>
          </cell>
          <cell r="F41">
            <v>3.119705430168453</v>
          </cell>
        </row>
        <row r="42">
          <cell r="A42">
            <v>42008</v>
          </cell>
          <cell r="B42">
            <v>1</v>
          </cell>
          <cell r="C42">
            <v>9.2190485910725499</v>
          </cell>
          <cell r="D42">
            <v>11.107574769152679</v>
          </cell>
          <cell r="E42">
            <v>11.345465859608884</v>
          </cell>
          <cell r="F42">
            <v>12.1725811468533</v>
          </cell>
        </row>
        <row r="43">
          <cell r="A43">
            <v>41007</v>
          </cell>
          <cell r="B43">
            <v>1</v>
          </cell>
          <cell r="C43">
            <v>0.49340455880322298</v>
          </cell>
          <cell r="D43">
            <v>0.43965313262797662</v>
          </cell>
          <cell r="E43">
            <v>0.37374722288050588</v>
          </cell>
          <cell r="F43">
            <v>0.39531881307233852</v>
          </cell>
        </row>
        <row r="44">
          <cell r="A44">
            <v>43006</v>
          </cell>
          <cell r="B44">
            <v>1</v>
          </cell>
          <cell r="C44">
            <v>0.90395536411615074</v>
          </cell>
          <cell r="D44">
            <v>0.70666873421691845</v>
          </cell>
          <cell r="E44">
            <v>0.76769372932769286</v>
          </cell>
          <cell r="F44">
            <v>0.8120027529353181</v>
          </cell>
        </row>
        <row r="45">
          <cell r="A45">
            <v>41038</v>
          </cell>
          <cell r="B45">
            <v>1</v>
          </cell>
          <cell r="C45">
            <v>0.11489535775375942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43007</v>
          </cell>
          <cell r="B46">
            <v>1</v>
          </cell>
          <cell r="C46">
            <v>1.6224515473906715</v>
          </cell>
          <cell r="D46">
            <v>1.61308794505272</v>
          </cell>
          <cell r="E46">
            <v>1.7691185698185861</v>
          </cell>
          <cell r="F46">
            <v>1.8838441625839613</v>
          </cell>
        </row>
        <row r="47">
          <cell r="A47">
            <v>43009</v>
          </cell>
          <cell r="B47">
            <v>1</v>
          </cell>
          <cell r="C47">
            <v>1.2483832455622519</v>
          </cell>
          <cell r="D47">
            <v>1.6832399852575453</v>
          </cell>
          <cell r="E47">
            <v>1.9565485687103765</v>
          </cell>
          <cell r="F47">
            <v>2.1525284176144308</v>
          </cell>
        </row>
        <row r="48">
          <cell r="A48">
            <v>41005</v>
          </cell>
          <cell r="B48">
            <v>1</v>
          </cell>
          <cell r="C48">
            <v>4.6172442308100665</v>
          </cell>
          <cell r="D48">
            <v>1.7624617508249285</v>
          </cell>
          <cell r="E48">
            <v>1.8723647282169034</v>
          </cell>
          <cell r="F48">
            <v>1.9804321120905506</v>
          </cell>
        </row>
        <row r="49">
          <cell r="A49">
            <v>43005</v>
          </cell>
          <cell r="B49">
            <v>1</v>
          </cell>
          <cell r="C49">
            <v>1.7036270540823162</v>
          </cell>
          <cell r="D49">
            <v>1.9669515799542197</v>
          </cell>
          <cell r="E49">
            <v>3.4421030643150279</v>
          </cell>
          <cell r="F49">
            <v>3.7868851204544676</v>
          </cell>
        </row>
        <row r="50">
          <cell r="A50">
            <v>43025</v>
          </cell>
          <cell r="B50">
            <v>1</v>
          </cell>
          <cell r="C50">
            <v>55.618828792436553</v>
          </cell>
          <cell r="D50">
            <v>84.987151809854396</v>
          </cell>
          <cell r="E50">
            <v>103.08669291655475</v>
          </cell>
          <cell r="F50">
            <v>113.41248539873239</v>
          </cell>
        </row>
        <row r="51">
          <cell r="A51">
            <v>42016</v>
          </cell>
          <cell r="B51">
            <v>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41035</v>
          </cell>
          <cell r="B52">
            <v>1</v>
          </cell>
          <cell r="C52">
            <v>1.3174237369405786</v>
          </cell>
          <cell r="D52">
            <v>24.897045676149492</v>
          </cell>
          <cell r="E52">
            <v>54.876736252713769</v>
          </cell>
          <cell r="F52">
            <v>60.37352516516242</v>
          </cell>
        </row>
        <row r="53">
          <cell r="A53">
            <v>43003</v>
          </cell>
          <cell r="B53">
            <v>1</v>
          </cell>
          <cell r="C53">
            <v>0.97593924218749484</v>
          </cell>
          <cell r="D53">
            <v>1.2860726218345484</v>
          </cell>
          <cell r="E53">
            <v>1.4314397682529563</v>
          </cell>
          <cell r="F53">
            <v>1.5748215140393014</v>
          </cell>
        </row>
        <row r="54">
          <cell r="A54">
            <v>43010</v>
          </cell>
          <cell r="B54">
            <v>1</v>
          </cell>
          <cell r="C54">
            <v>5.8640008679367028</v>
          </cell>
          <cell r="D54">
            <v>6.8029916931002248</v>
          </cell>
          <cell r="E54">
            <v>8.2375339368389255</v>
          </cell>
          <cell r="F54">
            <v>9.0626556241312617</v>
          </cell>
        </row>
        <row r="55">
          <cell r="A55">
            <v>43018</v>
          </cell>
          <cell r="B55">
            <v>1</v>
          </cell>
          <cell r="C55">
            <v>5.5367427421998725</v>
          </cell>
          <cell r="D55">
            <v>5.3938402517567985</v>
          </cell>
          <cell r="E55">
            <v>5.5222422195429779</v>
          </cell>
          <cell r="F55">
            <v>5.840969794779312</v>
          </cell>
        </row>
        <row r="56">
          <cell r="A56">
            <v>41028</v>
          </cell>
          <cell r="B56">
            <v>1</v>
          </cell>
          <cell r="C56">
            <v>1.3118726129142733</v>
          </cell>
          <cell r="D56">
            <v>1.2021596190106698</v>
          </cell>
          <cell r="E56">
            <v>3.1085125009802592</v>
          </cell>
          <cell r="F56">
            <v>3.4198800898053205</v>
          </cell>
        </row>
        <row r="57">
          <cell r="A57">
            <v>43024</v>
          </cell>
          <cell r="B57">
            <v>1</v>
          </cell>
          <cell r="C57">
            <v>11.694643353352539</v>
          </cell>
          <cell r="D57">
            <v>12.672066307753495</v>
          </cell>
          <cell r="E57">
            <v>12.887094534024992</v>
          </cell>
          <cell r="F57">
            <v>13.809518502935244</v>
          </cell>
        </row>
        <row r="58">
          <cell r="A58">
            <v>42020</v>
          </cell>
          <cell r="B58">
            <v>1</v>
          </cell>
          <cell r="C58">
            <v>4.8268959847337802</v>
          </cell>
          <cell r="D58">
            <v>7.273991913652373</v>
          </cell>
          <cell r="E58">
            <v>7.3885108765517327</v>
          </cell>
          <cell r="F58">
            <v>7.3885108765517327</v>
          </cell>
        </row>
        <row r="59">
          <cell r="A59">
            <v>42019</v>
          </cell>
          <cell r="B59">
            <v>1</v>
          </cell>
          <cell r="C59">
            <v>5.7160311386587717</v>
          </cell>
          <cell r="D59">
            <v>4.9621020783974732</v>
          </cell>
          <cell r="E59">
            <v>4.8799533836400455</v>
          </cell>
          <cell r="F59">
            <v>5.1616099367933153</v>
          </cell>
        </row>
        <row r="60">
          <cell r="A60">
            <v>43017</v>
          </cell>
          <cell r="B60">
            <v>1</v>
          </cell>
          <cell r="C60">
            <v>3.9160727183339219</v>
          </cell>
          <cell r="D60">
            <v>3.632701670414471</v>
          </cell>
          <cell r="E60">
            <v>3.744922982503907</v>
          </cell>
          <cell r="F60">
            <v>3.9610689200066402</v>
          </cell>
        </row>
        <row r="61">
          <cell r="A61">
            <v>43013</v>
          </cell>
          <cell r="B61">
            <v>1</v>
          </cell>
          <cell r="C61">
            <v>4.7738892050779453</v>
          </cell>
          <cell r="D61">
            <v>5.733582059634899</v>
          </cell>
          <cell r="E61">
            <v>6.1349215667206201</v>
          </cell>
          <cell r="F61">
            <v>6.7316755728845763</v>
          </cell>
        </row>
        <row r="62">
          <cell r="A62">
            <v>41026</v>
          </cell>
          <cell r="B62">
            <v>1</v>
          </cell>
          <cell r="C62">
            <v>4.7606697841408829</v>
          </cell>
          <cell r="D62">
            <v>4.7964893744297044</v>
          </cell>
          <cell r="E62">
            <v>2.2596103944868795</v>
          </cell>
          <cell r="F62">
            <v>2.3900284589942391</v>
          </cell>
        </row>
        <row r="63">
          <cell r="A63">
            <v>41034</v>
          </cell>
          <cell r="B63">
            <v>1</v>
          </cell>
          <cell r="C63">
            <v>19.536548440634071</v>
          </cell>
          <cell r="D63">
            <v>14.848367357482198</v>
          </cell>
          <cell r="E63">
            <v>15.332102903667614</v>
          </cell>
          <cell r="F63">
            <v>16.217026778333214</v>
          </cell>
        </row>
        <row r="64">
          <cell r="A64">
            <v>42014</v>
          </cell>
          <cell r="B64">
            <v>1</v>
          </cell>
          <cell r="C64">
            <v>6.563752325429375</v>
          </cell>
          <cell r="D64">
            <v>4.7766418321906841</v>
          </cell>
          <cell r="E64">
            <v>6.0996756312036684</v>
          </cell>
          <cell r="F64">
            <v>6.4517309642315261</v>
          </cell>
        </row>
        <row r="65">
          <cell r="A65">
            <v>43016</v>
          </cell>
          <cell r="B65">
            <v>1</v>
          </cell>
          <cell r="C65">
            <v>9.793086453755544</v>
          </cell>
          <cell r="D65">
            <v>9.5443582847805484</v>
          </cell>
          <cell r="E65">
            <v>9.3134421235595326</v>
          </cell>
          <cell r="F65">
            <v>9.8509866040679839</v>
          </cell>
        </row>
        <row r="66">
          <cell r="A66">
            <v>43030</v>
          </cell>
          <cell r="B66">
            <v>1</v>
          </cell>
          <cell r="C66">
            <v>3.7564843573730253</v>
          </cell>
          <cell r="D66">
            <v>3.4075703973565998</v>
          </cell>
          <cell r="E66">
            <v>3.4377487277377794</v>
          </cell>
          <cell r="F66">
            <v>3.6361654709197428</v>
          </cell>
        </row>
        <row r="67">
          <cell r="A67">
            <v>43004</v>
          </cell>
          <cell r="B67">
            <v>1</v>
          </cell>
          <cell r="C67">
            <v>2.693198824111156</v>
          </cell>
          <cell r="D67">
            <v>4.4831387833227598</v>
          </cell>
          <cell r="E67">
            <v>6.0175721959637691</v>
          </cell>
          <cell r="F67">
            <v>6.6203289629534821</v>
          </cell>
        </row>
        <row r="68">
          <cell r="A68">
            <v>42015</v>
          </cell>
          <cell r="B68">
            <v>1</v>
          </cell>
          <cell r="C68">
            <v>5.2529124797758096</v>
          </cell>
          <cell r="D68">
            <v>5.640070063655422</v>
          </cell>
          <cell r="E68">
            <v>6.3821753120320537</v>
          </cell>
          <cell r="F68">
            <v>7.0214529529421661</v>
          </cell>
        </row>
        <row r="69">
          <cell r="A69">
            <v>42005</v>
          </cell>
          <cell r="B69">
            <v>1</v>
          </cell>
          <cell r="C69">
            <v>8.180033088437316</v>
          </cell>
          <cell r="D69">
            <v>10.156264026416258</v>
          </cell>
          <cell r="E69">
            <v>9.4317349339081193</v>
          </cell>
          <cell r="F69">
            <v>10.28795707229513</v>
          </cell>
        </row>
        <row r="70">
          <cell r="A70">
            <v>43029</v>
          </cell>
          <cell r="B70">
            <v>1</v>
          </cell>
          <cell r="C70">
            <v>1.3812487536523297</v>
          </cell>
          <cell r="D70">
            <v>1.3669784212888787</v>
          </cell>
          <cell r="E70">
            <v>1.3983951917833919</v>
          </cell>
          <cell r="F70">
            <v>1.4791064483671634</v>
          </cell>
        </row>
        <row r="71">
          <cell r="A71">
            <v>42003</v>
          </cell>
          <cell r="B71">
            <v>1</v>
          </cell>
          <cell r="C71">
            <v>20.291656223300688</v>
          </cell>
          <cell r="D71">
            <v>23.748245873728091</v>
          </cell>
          <cell r="E71">
            <v>21.197394273221498</v>
          </cell>
          <cell r="F71">
            <v>22.436145305221174</v>
          </cell>
        </row>
        <row r="72">
          <cell r="A72">
            <v>43035</v>
          </cell>
          <cell r="B72">
            <v>1</v>
          </cell>
          <cell r="C72">
            <v>4.9754337360051002</v>
          </cell>
          <cell r="D72">
            <v>24.770165751581505</v>
          </cell>
          <cell r="E72">
            <v>24.588624171859003</v>
          </cell>
          <cell r="F72">
            <v>27.051570876594155</v>
          </cell>
        </row>
        <row r="73">
          <cell r="A73">
            <v>43027</v>
          </cell>
          <cell r="B73">
            <v>1</v>
          </cell>
          <cell r="C73">
            <v>13.235403010421214</v>
          </cell>
          <cell r="D73">
            <v>17.418275241844348</v>
          </cell>
          <cell r="E73">
            <v>16.851717987609856</v>
          </cell>
          <cell r="F73">
            <v>18.539688936965003</v>
          </cell>
        </row>
        <row r="74">
          <cell r="A74">
            <v>41032</v>
          </cell>
          <cell r="B74">
            <v>1</v>
          </cell>
          <cell r="C74">
            <v>7.2629357609286567</v>
          </cell>
          <cell r="D74">
            <v>1.8789006652938425</v>
          </cell>
          <cell r="E74">
            <v>2.3368272964567556</v>
          </cell>
          <cell r="F74">
            <v>2.4717020933843306</v>
          </cell>
        </row>
        <row r="75">
          <cell r="A75">
            <v>43026</v>
          </cell>
          <cell r="B75">
            <v>1</v>
          </cell>
          <cell r="C75">
            <v>64.439771423687702</v>
          </cell>
          <cell r="D75">
            <v>17.966668848315198</v>
          </cell>
          <cell r="E75">
            <v>13.199058559026092</v>
          </cell>
          <cell r="F75">
            <v>13.960869389241529</v>
          </cell>
        </row>
        <row r="76">
          <cell r="A76">
            <v>42012</v>
          </cell>
          <cell r="B76">
            <v>1</v>
          </cell>
          <cell r="C76">
            <v>12.961074206795663</v>
          </cell>
          <cell r="D76">
            <v>14.823636116971031</v>
          </cell>
          <cell r="E76">
            <v>15.738120598737284</v>
          </cell>
          <cell r="F76">
            <v>17.242465309696186</v>
          </cell>
        </row>
        <row r="77">
          <cell r="A77">
            <v>42009</v>
          </cell>
          <cell r="B77">
            <v>1</v>
          </cell>
          <cell r="C77">
            <v>99.363829111787737</v>
          </cell>
          <cell r="D77">
            <v>87.940249576377866</v>
          </cell>
          <cell r="E77">
            <v>76.670190821843079</v>
          </cell>
          <cell r="F77">
            <v>81.095368682943047</v>
          </cell>
        </row>
        <row r="78">
          <cell r="A78">
            <v>42002</v>
          </cell>
          <cell r="B78">
            <v>1</v>
          </cell>
          <cell r="C78">
            <v>10.494387062139278</v>
          </cell>
          <cell r="D78">
            <v>9.6147027860010237</v>
          </cell>
          <cell r="E78">
            <v>10.994216042377497</v>
          </cell>
          <cell r="F78">
            <v>11.62876984887485</v>
          </cell>
        </row>
        <row r="79">
          <cell r="A79">
            <v>41030</v>
          </cell>
          <cell r="B79">
            <v>1</v>
          </cell>
          <cell r="C79">
            <v>14.440151839218554</v>
          </cell>
          <cell r="D79">
            <v>11.407910184076217</v>
          </cell>
          <cell r="E79">
            <v>11.445712363920652</v>
          </cell>
          <cell r="F79">
            <v>12.106325209857511</v>
          </cell>
        </row>
        <row r="80">
          <cell r="A80">
            <v>43031</v>
          </cell>
          <cell r="B80">
            <v>1</v>
          </cell>
          <cell r="C80">
            <v>1.5279791622174117</v>
          </cell>
          <cell r="D80">
            <v>1.808411818311628</v>
          </cell>
          <cell r="E80">
            <v>1.8021389555293881</v>
          </cell>
          <cell r="F80">
            <v>1.9504085246443286</v>
          </cell>
        </row>
        <row r="81">
          <cell r="A81">
            <v>42001</v>
          </cell>
          <cell r="B81">
            <v>1</v>
          </cell>
          <cell r="C81">
            <v>1.8770544963366989</v>
          </cell>
          <cell r="D81">
            <v>2.5541260810787629</v>
          </cell>
          <cell r="E81">
            <v>3.0958365433887134</v>
          </cell>
          <cell r="F81">
            <v>3.4059344309177098</v>
          </cell>
        </row>
        <row r="82">
          <cell r="A82">
            <v>41021</v>
          </cell>
          <cell r="B82">
            <v>1</v>
          </cell>
          <cell r="C82">
            <v>13.425561282299062</v>
          </cell>
          <cell r="D82">
            <v>10.089744687881847</v>
          </cell>
          <cell r="E82">
            <v>10.541123130756016</v>
          </cell>
          <cell r="F82">
            <v>11.149525747331491</v>
          </cell>
        </row>
        <row r="83">
          <cell r="A83">
            <v>42017</v>
          </cell>
          <cell r="B83">
            <v>1</v>
          </cell>
          <cell r="C83">
            <v>7.4669072949184772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43023</v>
          </cell>
          <cell r="B84">
            <v>1</v>
          </cell>
          <cell r="C84">
            <v>17.102806571594272</v>
          </cell>
          <cell r="D84">
            <v>18.12795117943082</v>
          </cell>
          <cell r="E84">
            <v>17.570981817895039</v>
          </cell>
          <cell r="F84">
            <v>18.585127197016583</v>
          </cell>
        </row>
        <row r="85">
          <cell r="A85">
            <v>41031</v>
          </cell>
          <cell r="B85">
            <v>1</v>
          </cell>
          <cell r="C85">
            <v>10.222149612216663</v>
          </cell>
          <cell r="D85">
            <v>6.4865857833698195</v>
          </cell>
          <cell r="E85">
            <v>6.9417559437260259</v>
          </cell>
          <cell r="F85">
            <v>7.3424136751084275</v>
          </cell>
        </row>
        <row r="86">
          <cell r="A86">
            <v>42006</v>
          </cell>
          <cell r="B86">
            <v>1</v>
          </cell>
          <cell r="C86">
            <v>86.465856984621325</v>
          </cell>
          <cell r="D86">
            <v>87.324374326294361</v>
          </cell>
          <cell r="E86">
            <v>102.85910625811724</v>
          </cell>
          <cell r="F86">
            <v>109.065679022533</v>
          </cell>
        </row>
        <row r="87">
          <cell r="A87">
            <v>42018</v>
          </cell>
          <cell r="B87">
            <v>1</v>
          </cell>
          <cell r="C87">
            <v>7.7726322232695475</v>
          </cell>
          <cell r="D87">
            <v>11.913336868802954</v>
          </cell>
          <cell r="E87">
            <v>13.963946160337338</v>
          </cell>
          <cell r="F87">
            <v>15.36266025431512</v>
          </cell>
        </row>
        <row r="88">
          <cell r="A88">
            <v>43034</v>
          </cell>
          <cell r="B88">
            <v>1</v>
          </cell>
          <cell r="C88">
            <v>0.29387392403444712</v>
          </cell>
          <cell r="D88">
            <v>0.36536318058665279</v>
          </cell>
          <cell r="E88">
            <v>0.39162419360598766</v>
          </cell>
          <cell r="F88">
            <v>0.43085166360979243</v>
          </cell>
        </row>
        <row r="89">
          <cell r="A89">
            <v>43022</v>
          </cell>
          <cell r="B89">
            <v>1</v>
          </cell>
          <cell r="C89">
            <v>25.922664797221682</v>
          </cell>
          <cell r="D89">
            <v>19.712963873825434</v>
          </cell>
          <cell r="E89">
            <v>20.349508178596142</v>
          </cell>
          <cell r="F89">
            <v>21.52402192521566</v>
          </cell>
        </row>
        <row r="90">
          <cell r="A90">
            <v>43028</v>
          </cell>
          <cell r="B90">
            <v>1</v>
          </cell>
          <cell r="C90">
            <v>28.949499084904538</v>
          </cell>
          <cell r="D90">
            <v>26.594936756223479</v>
          </cell>
          <cell r="E90">
            <v>25.344512810910601</v>
          </cell>
          <cell r="F90">
            <v>26.807323530291953</v>
          </cell>
        </row>
        <row r="91">
          <cell r="A91">
            <v>41029</v>
          </cell>
          <cell r="B91">
            <v>1</v>
          </cell>
          <cell r="C91">
            <v>40.739441037238912</v>
          </cell>
          <cell r="D91">
            <v>40.495505784504886</v>
          </cell>
          <cell r="E91">
            <v>33.335567106718486</v>
          </cell>
          <cell r="F91">
            <v>35.259597971473241</v>
          </cell>
        </row>
        <row r="92">
          <cell r="A92">
            <v>42011</v>
          </cell>
          <cell r="B92">
            <v>1</v>
          </cell>
          <cell r="C92">
            <v>12.057557768765314</v>
          </cell>
          <cell r="D92">
            <v>11.552207830560626</v>
          </cell>
          <cell r="E92">
            <v>11.043323282665355</v>
          </cell>
          <cell r="F92">
            <v>11.894012474761185</v>
          </cell>
        </row>
        <row r="93">
          <cell r="A93">
            <v>43033</v>
          </cell>
          <cell r="B93">
            <v>1</v>
          </cell>
          <cell r="C93">
            <v>9.7863476473794258</v>
          </cell>
          <cell r="D93">
            <v>10.689284809261974</v>
          </cell>
          <cell r="E93">
            <v>10.714570871083087</v>
          </cell>
          <cell r="F93">
            <v>11.39212466765694</v>
          </cell>
        </row>
        <row r="94">
          <cell r="A94">
            <v>42010</v>
          </cell>
          <cell r="B94">
            <v>1</v>
          </cell>
          <cell r="C94">
            <v>70.043695676196634</v>
          </cell>
          <cell r="D94">
            <v>75.286178373587759</v>
          </cell>
          <cell r="E94">
            <v>59.364968679712774</v>
          </cell>
          <cell r="F94">
            <v>62.791340028347996</v>
          </cell>
        </row>
        <row r="95">
          <cell r="A95">
            <v>43015</v>
          </cell>
          <cell r="B95">
            <v>1</v>
          </cell>
          <cell r="C95">
            <v>32.035665851715073</v>
          </cell>
          <cell r="D95">
            <v>34.370265558020009</v>
          </cell>
          <cell r="E95">
            <v>35.234323952745278</v>
          </cell>
          <cell r="F95">
            <v>37.687919213281447</v>
          </cell>
        </row>
        <row r="96">
          <cell r="A96">
            <v>41019</v>
          </cell>
          <cell r="B96">
            <v>1</v>
          </cell>
          <cell r="C96">
            <v>65.786267559017205</v>
          </cell>
          <cell r="D96">
            <v>115.83910971363753</v>
          </cell>
          <cell r="E96">
            <v>127.65023127157704</v>
          </cell>
          <cell r="F96">
            <v>140.43645770993254</v>
          </cell>
        </row>
        <row r="97">
          <cell r="A97">
            <v>43032</v>
          </cell>
          <cell r="B97">
            <v>1</v>
          </cell>
          <cell r="C97">
            <v>25.002830636472147</v>
          </cell>
          <cell r="D97">
            <v>25.949302221594913</v>
          </cell>
          <cell r="E97">
            <v>26.15686268091385</v>
          </cell>
          <cell r="F97">
            <v>27.676152391298825</v>
          </cell>
        </row>
        <row r="98">
          <cell r="A98">
            <v>35020</v>
          </cell>
          <cell r="B98">
            <v>2</v>
          </cell>
          <cell r="C98">
            <v>191.02497610137095</v>
          </cell>
          <cell r="D98">
            <v>314.61920215544149</v>
          </cell>
          <cell r="E98">
            <v>270.76186289025202</v>
          </cell>
          <cell r="F98">
            <v>360.91303920686681</v>
          </cell>
        </row>
        <row r="99">
          <cell r="A99">
            <v>35023</v>
          </cell>
          <cell r="B99">
            <v>2</v>
          </cell>
          <cell r="C99">
            <v>63.561103485446047</v>
          </cell>
          <cell r="D99">
            <v>165.13345595548401</v>
          </cell>
          <cell r="E99">
            <v>156.17423416688808</v>
          </cell>
          <cell r="F99">
            <v>196.56755260020961</v>
          </cell>
        </row>
        <row r="100">
          <cell r="A100">
            <v>35042</v>
          </cell>
          <cell r="B100">
            <v>2</v>
          </cell>
          <cell r="C100">
            <v>216.61858341581373</v>
          </cell>
          <cell r="D100">
            <v>162.03089513721199</v>
          </cell>
          <cell r="E100">
            <v>172.21901632343099</v>
          </cell>
          <cell r="F100">
            <v>153.98016774034426</v>
          </cell>
        </row>
        <row r="101">
          <cell r="A101">
            <v>35041</v>
          </cell>
          <cell r="B101">
            <v>2</v>
          </cell>
          <cell r="C101">
            <v>153.40244978992379</v>
          </cell>
          <cell r="D101">
            <v>162.427520741112</v>
          </cell>
          <cell r="E101">
            <v>171.44840070089199</v>
          </cell>
          <cell r="F101">
            <v>215.79227010635597</v>
          </cell>
        </row>
        <row r="102">
          <cell r="A102">
            <v>35045</v>
          </cell>
          <cell r="B102">
            <v>2</v>
          </cell>
          <cell r="C102">
            <v>110.97115706452446</v>
          </cell>
          <cell r="D102">
            <v>121.43743303963721</v>
          </cell>
          <cell r="E102">
            <v>122.50015248877449</v>
          </cell>
          <cell r="F102">
            <v>103.49157454308833</v>
          </cell>
        </row>
        <row r="103">
          <cell r="A103">
            <v>35022</v>
          </cell>
          <cell r="B103">
            <v>2</v>
          </cell>
          <cell r="C103">
            <v>60.941403851476117</v>
          </cell>
          <cell r="D103">
            <v>106.90846065400737</v>
          </cell>
          <cell r="E103">
            <v>86.045155906358843</v>
          </cell>
          <cell r="F103">
            <v>108.30010340593333</v>
          </cell>
        </row>
        <row r="104">
          <cell r="A104">
            <v>35046</v>
          </cell>
          <cell r="B104">
            <v>2</v>
          </cell>
          <cell r="C104">
            <v>77.439692182594911</v>
          </cell>
          <cell r="D104">
            <v>78.392389547017558</v>
          </cell>
          <cell r="E104">
            <v>79.894864041801682</v>
          </cell>
          <cell r="F104">
            <v>100.55908372978689</v>
          </cell>
        </row>
        <row r="105">
          <cell r="A105">
            <v>32005</v>
          </cell>
          <cell r="B105">
            <v>2</v>
          </cell>
          <cell r="C105">
            <v>164.56009180211365</v>
          </cell>
          <cell r="D105">
            <v>162.69048525757114</v>
          </cell>
          <cell r="E105">
            <v>124.91653944450276</v>
          </cell>
          <cell r="F105">
            <v>39.711098001870404</v>
          </cell>
        </row>
        <row r="106">
          <cell r="A106">
            <v>35044</v>
          </cell>
          <cell r="B106">
            <v>2</v>
          </cell>
          <cell r="C106">
            <v>96.695125608524634</v>
          </cell>
          <cell r="D106">
            <v>108.25678159024338</v>
          </cell>
          <cell r="E106">
            <v>101.46247017920641</v>
          </cell>
          <cell r="F106">
            <v>69.597532787857688</v>
          </cell>
        </row>
        <row r="107">
          <cell r="A107">
            <v>35026</v>
          </cell>
          <cell r="B107">
            <v>2</v>
          </cell>
          <cell r="C107">
            <v>29.108107967967502</v>
          </cell>
          <cell r="D107">
            <v>60.527771026317218</v>
          </cell>
          <cell r="E107">
            <v>63.237511338668</v>
          </cell>
          <cell r="F107">
            <v>79.593429112556279</v>
          </cell>
        </row>
        <row r="108">
          <cell r="A108">
            <v>35014</v>
          </cell>
          <cell r="B108">
            <v>2</v>
          </cell>
          <cell r="C108">
            <v>23.965813153703987</v>
          </cell>
          <cell r="D108">
            <v>63.734933664100659</v>
          </cell>
          <cell r="E108">
            <v>51.082476984319342</v>
          </cell>
          <cell r="F108">
            <v>20.03004971457203</v>
          </cell>
        </row>
        <row r="109">
          <cell r="A109">
            <v>35024</v>
          </cell>
          <cell r="B109">
            <v>2</v>
          </cell>
          <cell r="C109">
            <v>3.4624222873072359</v>
          </cell>
          <cell r="D109">
            <v>48.247479264743362</v>
          </cell>
          <cell r="E109">
            <v>15.773334291680554</v>
          </cell>
          <cell r="F109">
            <v>0</v>
          </cell>
        </row>
        <row r="110">
          <cell r="A110">
            <v>32006</v>
          </cell>
          <cell r="B110">
            <v>2</v>
          </cell>
          <cell r="C110">
            <v>92.666942888218472</v>
          </cell>
          <cell r="D110">
            <v>79.583848467780157</v>
          </cell>
          <cell r="E110">
            <v>86.621019406694103</v>
          </cell>
          <cell r="F110">
            <v>100.03115881612995</v>
          </cell>
        </row>
        <row r="111">
          <cell r="A111">
            <v>35062</v>
          </cell>
          <cell r="B111">
            <v>2</v>
          </cell>
          <cell r="C111">
            <v>31.688748827274321</v>
          </cell>
          <cell r="D111">
            <v>30.699120312697257</v>
          </cell>
          <cell r="E111">
            <v>57.706266763288504</v>
          </cell>
          <cell r="F111">
            <v>36.149217655126392</v>
          </cell>
        </row>
        <row r="112">
          <cell r="A112">
            <v>35025</v>
          </cell>
          <cell r="B112">
            <v>2</v>
          </cell>
          <cell r="C112">
            <v>3.7307047799427102</v>
          </cell>
          <cell r="D112">
            <v>28.9732480597653</v>
          </cell>
          <cell r="E112">
            <v>21.457759054842906</v>
          </cell>
          <cell r="F112">
            <v>27.007650808699992</v>
          </cell>
        </row>
        <row r="113">
          <cell r="A113">
            <v>35048</v>
          </cell>
          <cell r="B113">
            <v>2</v>
          </cell>
          <cell r="C113">
            <v>38.46909566228917</v>
          </cell>
          <cell r="D113">
            <v>36.241318137608943</v>
          </cell>
          <cell r="E113">
            <v>36.749249392612874</v>
          </cell>
          <cell r="F113">
            <v>45.605057803942238</v>
          </cell>
        </row>
        <row r="114">
          <cell r="A114">
            <v>31039</v>
          </cell>
          <cell r="B114">
            <v>2</v>
          </cell>
          <cell r="C114">
            <v>47.876736893013991</v>
          </cell>
          <cell r="D114">
            <v>61.25215464517742</v>
          </cell>
          <cell r="E114">
            <v>61.869490355162711</v>
          </cell>
          <cell r="F114">
            <v>66.675949577184696</v>
          </cell>
        </row>
        <row r="115">
          <cell r="A115">
            <v>35050</v>
          </cell>
          <cell r="B115">
            <v>2</v>
          </cell>
          <cell r="C115">
            <v>37.007202660599212</v>
          </cell>
          <cell r="D115">
            <v>41.575748151537638</v>
          </cell>
          <cell r="E115">
            <v>31.999047438551006</v>
          </cell>
          <cell r="F115">
            <v>38.99592443887115</v>
          </cell>
        </row>
        <row r="116">
          <cell r="A116">
            <v>35033</v>
          </cell>
          <cell r="B116">
            <v>2</v>
          </cell>
          <cell r="C116">
            <v>39.891732622777319</v>
          </cell>
          <cell r="D116">
            <v>23.302274175523422</v>
          </cell>
          <cell r="E116">
            <v>21.772816613799012</v>
          </cell>
          <cell r="F116">
            <v>26.533637075402638</v>
          </cell>
        </row>
        <row r="117">
          <cell r="A117">
            <v>35031</v>
          </cell>
          <cell r="B117">
            <v>2</v>
          </cell>
          <cell r="C117">
            <v>45.537451643809746</v>
          </cell>
          <cell r="D117">
            <v>23.829032134230125</v>
          </cell>
          <cell r="E117">
            <v>28.951948099395928</v>
          </cell>
          <cell r="F117">
            <v>15.238136679735589</v>
          </cell>
        </row>
        <row r="118">
          <cell r="A118">
            <v>35053</v>
          </cell>
          <cell r="B118">
            <v>2</v>
          </cell>
          <cell r="C118">
            <v>30.302458226542118</v>
          </cell>
          <cell r="D118">
            <v>34.247312772122335</v>
          </cell>
          <cell r="E118">
            <v>32.222922462276841</v>
          </cell>
          <cell r="F118">
            <v>39.268751732425066</v>
          </cell>
        </row>
        <row r="119">
          <cell r="A119">
            <v>35015</v>
          </cell>
          <cell r="B119">
            <v>2</v>
          </cell>
          <cell r="C119">
            <v>19.760337131738908</v>
          </cell>
          <cell r="D119">
            <v>44.000356084212875</v>
          </cell>
          <cell r="E119">
            <v>29.270639023565899</v>
          </cell>
          <cell r="F119">
            <v>35.670925199645126</v>
          </cell>
        </row>
        <row r="120">
          <cell r="A120">
            <v>31036</v>
          </cell>
          <cell r="B120">
            <v>2</v>
          </cell>
          <cell r="C120">
            <v>4.7774010342984639</v>
          </cell>
          <cell r="D120">
            <v>27.127522889819506</v>
          </cell>
          <cell r="E120">
            <v>22.718686100434365</v>
          </cell>
          <cell r="F120">
            <v>28.594707372041068</v>
          </cell>
        </row>
        <row r="121">
          <cell r="A121">
            <v>35030</v>
          </cell>
          <cell r="B121">
            <v>2</v>
          </cell>
          <cell r="C121">
            <v>5.0100276000634514</v>
          </cell>
          <cell r="D121">
            <v>13.51856060924178</v>
          </cell>
          <cell r="E121">
            <v>9.3656209903270327</v>
          </cell>
          <cell r="F121">
            <v>11.787970060941451</v>
          </cell>
        </row>
        <row r="122">
          <cell r="A122">
            <v>31052</v>
          </cell>
          <cell r="B122">
            <v>2</v>
          </cell>
          <cell r="C122">
            <v>7.5341515960319869</v>
          </cell>
          <cell r="D122">
            <v>13.916786310320889</v>
          </cell>
          <cell r="E122">
            <v>13.171695482171152</v>
          </cell>
          <cell r="F122">
            <v>16.578457761213503</v>
          </cell>
        </row>
        <row r="123">
          <cell r="A123">
            <v>35028</v>
          </cell>
          <cell r="B123">
            <v>2</v>
          </cell>
          <cell r="C123">
            <v>10.516427128137204</v>
          </cell>
          <cell r="D123">
            <v>8.6989422705908197</v>
          </cell>
          <cell r="E123">
            <v>9.1403025749408897</v>
          </cell>
          <cell r="F123">
            <v>11.50437469257305</v>
          </cell>
        </row>
        <row r="124">
          <cell r="A124">
            <v>33003</v>
          </cell>
          <cell r="B124">
            <v>2</v>
          </cell>
          <cell r="C124">
            <v>9.2103746920222669</v>
          </cell>
          <cell r="D124">
            <v>8.83020510728789</v>
          </cell>
          <cell r="E124">
            <v>8.7200765132874309</v>
          </cell>
          <cell r="F124">
            <v>10.97546024699443</v>
          </cell>
        </row>
        <row r="125">
          <cell r="A125">
            <v>32009</v>
          </cell>
          <cell r="B125">
            <v>2</v>
          </cell>
          <cell r="C125">
            <v>0.35310710427757247</v>
          </cell>
          <cell r="D125">
            <v>10.868631142994046</v>
          </cell>
          <cell r="E125">
            <v>13.783793090392665</v>
          </cell>
          <cell r="F125">
            <v>16.797742334867657</v>
          </cell>
        </row>
        <row r="126">
          <cell r="A126">
            <v>35021</v>
          </cell>
          <cell r="B126">
            <v>2</v>
          </cell>
          <cell r="C126">
            <v>2.7570464615415768</v>
          </cell>
          <cell r="D126">
            <v>8.0757851186634273</v>
          </cell>
          <cell r="E126">
            <v>0.81601400933417489</v>
          </cell>
          <cell r="F126">
            <v>1.0270700385243932</v>
          </cell>
        </row>
        <row r="127">
          <cell r="A127">
            <v>33007</v>
          </cell>
          <cell r="B127">
            <v>2</v>
          </cell>
          <cell r="C127">
            <v>1.0176980731664784</v>
          </cell>
          <cell r="D127">
            <v>6.7337055060147932</v>
          </cell>
          <cell r="E127">
            <v>6.7904111798390652</v>
          </cell>
          <cell r="F127">
            <v>8.5467011500996009</v>
          </cell>
        </row>
        <row r="128">
          <cell r="A128">
            <v>35032</v>
          </cell>
          <cell r="B128">
            <v>2</v>
          </cell>
          <cell r="C128">
            <v>11.125487566381342</v>
          </cell>
          <cell r="D128">
            <v>8.437001721283</v>
          </cell>
          <cell r="E128">
            <v>8.5484124499636387</v>
          </cell>
          <cell r="F128">
            <v>10.417599042947714</v>
          </cell>
        </row>
        <row r="129">
          <cell r="A129">
            <v>35027</v>
          </cell>
          <cell r="B129">
            <v>2</v>
          </cell>
          <cell r="C129">
            <v>0.143018240559352</v>
          </cell>
          <cell r="D129">
            <v>5.2297415628185107</v>
          </cell>
          <cell r="E129">
            <v>46.156181247700339</v>
          </cell>
          <cell r="F129">
            <v>31.924042818995304</v>
          </cell>
        </row>
        <row r="130">
          <cell r="A130">
            <v>31018</v>
          </cell>
          <cell r="B130">
            <v>2</v>
          </cell>
          <cell r="C130">
            <v>17.939517662879656</v>
          </cell>
          <cell r="D130">
            <v>28.688109767249081</v>
          </cell>
          <cell r="E130">
            <v>28.174258627249145</v>
          </cell>
          <cell r="F130">
            <v>35.461323657048531</v>
          </cell>
        </row>
        <row r="131">
          <cell r="A131">
            <v>32008</v>
          </cell>
          <cell r="B131">
            <v>2</v>
          </cell>
          <cell r="C131">
            <v>11.764581835142943</v>
          </cell>
          <cell r="D131">
            <v>14.964012143806384</v>
          </cell>
          <cell r="E131">
            <v>6.1749788391609881</v>
          </cell>
          <cell r="F131">
            <v>5.7247231219640717</v>
          </cell>
        </row>
        <row r="132">
          <cell r="A132">
            <v>31035</v>
          </cell>
          <cell r="B132">
            <v>2</v>
          </cell>
          <cell r="C132">
            <v>34.042681116977228</v>
          </cell>
          <cell r="D132">
            <v>28.521190942745072</v>
          </cell>
          <cell r="E132">
            <v>51.812484759549868</v>
          </cell>
          <cell r="F132">
            <v>65.213403335386531</v>
          </cell>
        </row>
        <row r="133">
          <cell r="A133">
            <v>31051</v>
          </cell>
          <cell r="B133">
            <v>2</v>
          </cell>
          <cell r="C133">
            <v>15.776391432736792</v>
          </cell>
          <cell r="D133">
            <v>11.117065077976052</v>
          </cell>
          <cell r="E133">
            <v>11.237202252479698</v>
          </cell>
          <cell r="F133">
            <v>13.694316706880507</v>
          </cell>
        </row>
        <row r="134">
          <cell r="A134">
            <v>35013</v>
          </cell>
          <cell r="B134">
            <v>2</v>
          </cell>
          <cell r="C134">
            <v>0.88212664444314792</v>
          </cell>
          <cell r="D134">
            <v>2.8516509950054543</v>
          </cell>
          <cell r="E134">
            <v>2.9634821671098575</v>
          </cell>
          <cell r="F134">
            <v>3.729965060309905</v>
          </cell>
        </row>
        <row r="135">
          <cell r="A135">
            <v>33008</v>
          </cell>
          <cell r="B135">
            <v>2</v>
          </cell>
          <cell r="C135">
            <v>2.1452736083902795</v>
          </cell>
          <cell r="D135">
            <v>2.1108351413878581</v>
          </cell>
          <cell r="E135">
            <v>2.2599033909007753</v>
          </cell>
          <cell r="F135">
            <v>2.8444108020250125</v>
          </cell>
        </row>
        <row r="136">
          <cell r="A136">
            <v>31056</v>
          </cell>
          <cell r="B136">
            <v>2</v>
          </cell>
          <cell r="C136">
            <v>4.6173192381413406</v>
          </cell>
          <cell r="D136">
            <v>5.0821927723856231</v>
          </cell>
          <cell r="E136">
            <v>4.3209671375630618</v>
          </cell>
          <cell r="F136">
            <v>5.4385535464772925</v>
          </cell>
        </row>
        <row r="137">
          <cell r="A137">
            <v>35057</v>
          </cell>
          <cell r="B137">
            <v>2</v>
          </cell>
          <cell r="C137">
            <v>0.13769204401438301</v>
          </cell>
          <cell r="D137">
            <v>1.5391689090563438</v>
          </cell>
          <cell r="E137">
            <v>0.90211978769026657</v>
          </cell>
          <cell r="F137">
            <v>0.75025467857625705</v>
          </cell>
        </row>
        <row r="138">
          <cell r="A138">
            <v>31022</v>
          </cell>
          <cell r="B138">
            <v>2</v>
          </cell>
          <cell r="C138">
            <v>4.8363344127358516</v>
          </cell>
          <cell r="D138">
            <v>3.8293933432408278</v>
          </cell>
          <cell r="E138">
            <v>0</v>
          </cell>
          <cell r="F138">
            <v>0</v>
          </cell>
        </row>
        <row r="139">
          <cell r="A139">
            <v>35058</v>
          </cell>
          <cell r="B139">
            <v>2</v>
          </cell>
          <cell r="C139">
            <v>5.9137549304945285</v>
          </cell>
          <cell r="D139">
            <v>5.0274836703150028</v>
          </cell>
          <cell r="E139">
            <v>6.2642202614687763</v>
          </cell>
          <cell r="F139">
            <v>4.4660000000000002</v>
          </cell>
        </row>
        <row r="140">
          <cell r="A140">
            <v>33010</v>
          </cell>
          <cell r="B140">
            <v>2</v>
          </cell>
          <cell r="C140">
            <v>1.4794990402691583</v>
          </cell>
          <cell r="D140">
            <v>1.7602482930030419</v>
          </cell>
          <cell r="E140">
            <v>0.74658189326091018</v>
          </cell>
          <cell r="F140">
            <v>0.90982868014867879</v>
          </cell>
        </row>
        <row r="141">
          <cell r="A141">
            <v>35037</v>
          </cell>
          <cell r="B141">
            <v>2</v>
          </cell>
          <cell r="C141">
            <v>3.0438226921804152</v>
          </cell>
          <cell r="D141">
            <v>1.5105953495078734</v>
          </cell>
          <cell r="E141">
            <v>2.094012894218201</v>
          </cell>
          <cell r="F141">
            <v>2.5518874820810145</v>
          </cell>
        </row>
        <row r="142">
          <cell r="A142">
            <v>31013</v>
          </cell>
          <cell r="B142">
            <v>2</v>
          </cell>
          <cell r="C142">
            <v>3.6790209468026407</v>
          </cell>
          <cell r="D142">
            <v>0.77187619053291268</v>
          </cell>
          <cell r="E142">
            <v>0.94218634929526868</v>
          </cell>
          <cell r="F142">
            <v>1.1858759273721722</v>
          </cell>
        </row>
        <row r="143">
          <cell r="A143">
            <v>35035</v>
          </cell>
          <cell r="B143">
            <v>2</v>
          </cell>
          <cell r="C143">
            <v>1.5912505344441557</v>
          </cell>
          <cell r="D143">
            <v>1.3389589508549455</v>
          </cell>
          <cell r="E143">
            <v>1.407306868796816</v>
          </cell>
          <cell r="F143">
            <v>1.762573859820542</v>
          </cell>
        </row>
        <row r="144">
          <cell r="A144">
            <v>35001</v>
          </cell>
          <cell r="B144">
            <v>2</v>
          </cell>
          <cell r="C144">
            <v>0.75380476101713612</v>
          </cell>
          <cell r="D144">
            <v>0.82131917582668235</v>
          </cell>
          <cell r="E144">
            <v>1.9705780211990638</v>
          </cell>
          <cell r="F144">
            <v>2.4014624736297661</v>
          </cell>
        </row>
        <row r="145">
          <cell r="A145">
            <v>31049</v>
          </cell>
          <cell r="B145">
            <v>2</v>
          </cell>
          <cell r="C145">
            <v>2.6313876763880493</v>
          </cell>
          <cell r="D145">
            <v>2.564891432369695</v>
          </cell>
          <cell r="E145">
            <v>3.4816597731591465</v>
          </cell>
          <cell r="F145">
            <v>4.2691024002607891</v>
          </cell>
        </row>
        <row r="146">
          <cell r="A146">
            <v>32013</v>
          </cell>
          <cell r="B146">
            <v>2</v>
          </cell>
          <cell r="C146">
            <v>1.0307176647208471</v>
          </cell>
          <cell r="D146">
            <v>0.52724556211196361</v>
          </cell>
          <cell r="E146">
            <v>0.36224153461019365</v>
          </cell>
          <cell r="F146">
            <v>0.44144887560813895</v>
          </cell>
        </row>
        <row r="147">
          <cell r="A147">
            <v>35043</v>
          </cell>
          <cell r="B147">
            <v>2</v>
          </cell>
          <cell r="C147">
            <v>1.1451815738030042</v>
          </cell>
          <cell r="D147">
            <v>1.0313299624738874</v>
          </cell>
          <cell r="E147">
            <v>1.0527302416241007</v>
          </cell>
          <cell r="F147">
            <v>1.312105057130474</v>
          </cell>
        </row>
        <row r="148">
          <cell r="A148">
            <v>33014</v>
          </cell>
          <cell r="B148">
            <v>2</v>
          </cell>
          <cell r="C148">
            <v>0</v>
          </cell>
          <cell r="D148">
            <v>1.5232730380447375</v>
          </cell>
          <cell r="E148">
            <v>1.7156451907135717</v>
          </cell>
          <cell r="F148">
            <v>2.0907863069816637</v>
          </cell>
        </row>
        <row r="149">
          <cell r="A149">
            <v>35060</v>
          </cell>
          <cell r="B149">
            <v>2</v>
          </cell>
          <cell r="C149">
            <v>0.97775159907921116</v>
          </cell>
          <cell r="D149">
            <v>0.47672984932661328</v>
          </cell>
          <cell r="E149">
            <v>0.48662207802746127</v>
          </cell>
          <cell r="F149">
            <v>0.59302633372090896</v>
          </cell>
        </row>
        <row r="150">
          <cell r="A150">
            <v>33012</v>
          </cell>
          <cell r="B150">
            <v>2</v>
          </cell>
          <cell r="C150">
            <v>0.48231668712774561</v>
          </cell>
          <cell r="D150">
            <v>0.88256216352784089</v>
          </cell>
          <cell r="E150">
            <v>0.96557924861744382</v>
          </cell>
          <cell r="F150">
            <v>1.2153192282630818</v>
          </cell>
        </row>
        <row r="151">
          <cell r="A151">
            <v>35008</v>
          </cell>
          <cell r="B151">
            <v>2</v>
          </cell>
          <cell r="C151">
            <v>0.29890812276904566</v>
          </cell>
          <cell r="D151">
            <v>0.34888023646639232</v>
          </cell>
          <cell r="E151">
            <v>0.35288437488132357</v>
          </cell>
          <cell r="F151">
            <v>0.4441553262054253</v>
          </cell>
        </row>
        <row r="152">
          <cell r="A152">
            <v>31038</v>
          </cell>
          <cell r="B152">
            <v>2</v>
          </cell>
          <cell r="C152">
            <v>2.811048176511401E-2</v>
          </cell>
          <cell r="D152">
            <v>0.1035669632780737</v>
          </cell>
          <cell r="E152">
            <v>7.7345884141830315E-2</v>
          </cell>
          <cell r="F152">
            <v>9.425825126340312E-2</v>
          </cell>
        </row>
        <row r="153">
          <cell r="A153">
            <v>35054</v>
          </cell>
          <cell r="B153">
            <v>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35063</v>
          </cell>
          <cell r="B154">
            <v>2</v>
          </cell>
          <cell r="C154">
            <v>0.7014798116262837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33017</v>
          </cell>
          <cell r="B155">
            <v>2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>
            <v>35061</v>
          </cell>
          <cell r="B156">
            <v>2</v>
          </cell>
          <cell r="C156">
            <v>0.28998181189275507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35056</v>
          </cell>
          <cell r="B157">
            <v>2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33011</v>
          </cell>
          <cell r="B158">
            <v>2</v>
          </cell>
          <cell r="C158">
            <v>1.5616112370040967</v>
          </cell>
          <cell r="D158">
            <v>6.4197864337058297</v>
          </cell>
          <cell r="E158">
            <v>2.7036218961288432</v>
          </cell>
          <cell r="F158">
            <v>3.4028938391366297</v>
          </cell>
        </row>
        <row r="159">
          <cell r="A159">
            <v>31054</v>
          </cell>
          <cell r="B159">
            <v>2</v>
          </cell>
          <cell r="C159">
            <v>0.74413870062071097</v>
          </cell>
          <cell r="D159">
            <v>0.7488125494639255</v>
          </cell>
          <cell r="E159">
            <v>0.81282859325626167</v>
          </cell>
          <cell r="F159">
            <v>0.99056081170053822</v>
          </cell>
        </row>
        <row r="160">
          <cell r="A160">
            <v>35011</v>
          </cell>
          <cell r="B160">
            <v>2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A161">
            <v>35010</v>
          </cell>
          <cell r="B161">
            <v>2</v>
          </cell>
          <cell r="C161">
            <v>1.390729097853009E-2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33006</v>
          </cell>
          <cell r="B162">
            <v>2</v>
          </cell>
          <cell r="C162">
            <v>0</v>
          </cell>
          <cell r="D162">
            <v>3.900827242112004E-3</v>
          </cell>
          <cell r="E162">
            <v>4.2306307284784911E-3</v>
          </cell>
          <cell r="F162">
            <v>5.1556958541758456E-3</v>
          </cell>
        </row>
        <row r="163">
          <cell r="A163">
            <v>31017</v>
          </cell>
          <cell r="B163">
            <v>2</v>
          </cell>
          <cell r="C163">
            <v>0</v>
          </cell>
          <cell r="D163">
            <v>0.15237606414500016</v>
          </cell>
          <cell r="E163">
            <v>0.24716837879557868</v>
          </cell>
          <cell r="F163">
            <v>0.30121394837455595</v>
          </cell>
        </row>
        <row r="164">
          <cell r="A164">
            <v>35003</v>
          </cell>
          <cell r="B164">
            <v>2</v>
          </cell>
          <cell r="C164">
            <v>0.11860650639491087</v>
          </cell>
          <cell r="D164">
            <v>0.13116531601601614</v>
          </cell>
          <cell r="E164">
            <v>0.13139841321392021</v>
          </cell>
          <cell r="F164">
            <v>0.1653836475574503</v>
          </cell>
        </row>
        <row r="165">
          <cell r="A165">
            <v>35002</v>
          </cell>
          <cell r="B165">
            <v>2</v>
          </cell>
          <cell r="C165">
            <v>0.22325640517661599</v>
          </cell>
          <cell r="D165">
            <v>0.17451325874398574</v>
          </cell>
          <cell r="E165">
            <v>0.18052350179048809</v>
          </cell>
          <cell r="F165">
            <v>0.21999657485995053</v>
          </cell>
        </row>
        <row r="166">
          <cell r="A166">
            <v>35006</v>
          </cell>
          <cell r="B166">
            <v>2</v>
          </cell>
          <cell r="C166">
            <v>1.282232501566604E-2</v>
          </cell>
          <cell r="D166">
            <v>8.2892578894880071E-3</v>
          </cell>
          <cell r="E166">
            <v>6.7192370393481917E-3</v>
          </cell>
          <cell r="F166">
            <v>8.1884581213381089E-3</v>
          </cell>
        </row>
        <row r="167">
          <cell r="A167">
            <v>33009</v>
          </cell>
          <cell r="B167">
            <v>2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33016</v>
          </cell>
          <cell r="B168">
            <v>2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35059</v>
          </cell>
          <cell r="B169">
            <v>2</v>
          </cell>
          <cell r="C169">
            <v>1.9726653870255444E-2</v>
          </cell>
          <cell r="D169">
            <v>0</v>
          </cell>
          <cell r="E169">
            <v>0</v>
          </cell>
          <cell r="F169">
            <v>0</v>
          </cell>
        </row>
        <row r="170">
          <cell r="A170">
            <v>31029</v>
          </cell>
          <cell r="B170">
            <v>2</v>
          </cell>
          <cell r="C170">
            <v>0.34206017811022948</v>
          </cell>
          <cell r="D170">
            <v>0.50930175679824841</v>
          </cell>
          <cell r="E170">
            <v>0.54127187261415988</v>
          </cell>
          <cell r="F170">
            <v>0.6812678663588152</v>
          </cell>
        </row>
        <row r="171">
          <cell r="A171">
            <v>33004</v>
          </cell>
          <cell r="B171">
            <v>2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</row>
        <row r="172">
          <cell r="A172">
            <v>33002</v>
          </cell>
          <cell r="B172">
            <v>2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</row>
        <row r="173">
          <cell r="A173">
            <v>31066</v>
          </cell>
          <cell r="B173">
            <v>2</v>
          </cell>
          <cell r="C173">
            <v>0.45450210517068546</v>
          </cell>
          <cell r="D173">
            <v>1.3383738267686285</v>
          </cell>
          <cell r="E173">
            <v>1.0553681643136226</v>
          </cell>
          <cell r="F173">
            <v>1.3283313874273395</v>
          </cell>
        </row>
        <row r="174">
          <cell r="A174">
            <v>35019</v>
          </cell>
          <cell r="B174">
            <v>2</v>
          </cell>
          <cell r="C174">
            <v>0.44039754765345279</v>
          </cell>
          <cell r="D174">
            <v>0.69527369556593832</v>
          </cell>
          <cell r="E174">
            <v>0.71363274570499535</v>
          </cell>
          <cell r="F174">
            <v>0.89820861313587974</v>
          </cell>
        </row>
        <row r="175">
          <cell r="A175">
            <v>35018</v>
          </cell>
          <cell r="B175">
            <v>2</v>
          </cell>
          <cell r="C175">
            <v>0.73462059012831271</v>
          </cell>
          <cell r="D175">
            <v>0.69459105079856875</v>
          </cell>
          <cell r="E175">
            <v>0.73493521572604004</v>
          </cell>
          <cell r="F175">
            <v>0</v>
          </cell>
        </row>
        <row r="176">
          <cell r="A176">
            <v>33005</v>
          </cell>
          <cell r="B176">
            <v>2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>
            <v>35007</v>
          </cell>
          <cell r="B177">
            <v>2</v>
          </cell>
          <cell r="C177">
            <v>0.22685651950793764</v>
          </cell>
          <cell r="D177">
            <v>0.13530994496076013</v>
          </cell>
          <cell r="E177">
            <v>0.11746221787304988</v>
          </cell>
          <cell r="F177">
            <v>0.14314637901005881</v>
          </cell>
        </row>
        <row r="178">
          <cell r="A178">
            <v>35005</v>
          </cell>
          <cell r="B178">
            <v>2</v>
          </cell>
          <cell r="C178">
            <v>3.8960141393754505E-2</v>
          </cell>
          <cell r="D178">
            <v>3.7789263907960037E-2</v>
          </cell>
          <cell r="E178">
            <v>4.1012232003132663E-2</v>
          </cell>
          <cell r="F178">
            <v>5.1497372075253511E-2</v>
          </cell>
        </row>
        <row r="179">
          <cell r="A179">
            <v>32010</v>
          </cell>
          <cell r="B179">
            <v>2</v>
          </cell>
          <cell r="C179">
            <v>12.572634894303281</v>
          </cell>
          <cell r="D179">
            <v>2.6906443505872812</v>
          </cell>
          <cell r="E179">
            <v>2.3354574784987796</v>
          </cell>
          <cell r="F179">
            <v>0.15438065406355658</v>
          </cell>
        </row>
        <row r="180">
          <cell r="A180">
            <v>31020</v>
          </cell>
          <cell r="B180">
            <v>2</v>
          </cell>
          <cell r="C180">
            <v>0.98524772754990819</v>
          </cell>
          <cell r="D180">
            <v>1.3311572963707212</v>
          </cell>
          <cell r="E180">
            <v>1.932950293778714</v>
          </cell>
          <cell r="F180">
            <v>2.4328936880837655</v>
          </cell>
        </row>
        <row r="181">
          <cell r="A181">
            <v>33001</v>
          </cell>
          <cell r="B181">
            <v>2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35009</v>
          </cell>
          <cell r="B182">
            <v>2</v>
          </cell>
          <cell r="C182">
            <v>3.5507976966459798E-2</v>
          </cell>
          <cell r="D182">
            <v>6.4363649494848067E-3</v>
          </cell>
          <cell r="E182">
            <v>2.3144038691088217E-2</v>
          </cell>
          <cell r="F182">
            <v>2.8204689084609047E-2</v>
          </cell>
        </row>
        <row r="183">
          <cell r="A183">
            <v>31021</v>
          </cell>
          <cell r="B183">
            <v>2</v>
          </cell>
          <cell r="C183">
            <v>2.4165150991062919E-2</v>
          </cell>
          <cell r="D183">
            <v>9.4107457215952081E-2</v>
          </cell>
          <cell r="E183">
            <v>5.8482248305437967E-2</v>
          </cell>
          <cell r="F183">
            <v>7.3608252227274268E-2</v>
          </cell>
        </row>
        <row r="184">
          <cell r="A184">
            <v>31053</v>
          </cell>
          <cell r="B184">
            <v>2</v>
          </cell>
          <cell r="C184">
            <v>0.98643132678212353</v>
          </cell>
          <cell r="D184">
            <v>1.0878919574845116</v>
          </cell>
          <cell r="E184">
            <v>1.4954035322016033</v>
          </cell>
          <cell r="F184">
            <v>1.8821786707816646</v>
          </cell>
        </row>
        <row r="185">
          <cell r="A185">
            <v>35017</v>
          </cell>
          <cell r="B185">
            <v>2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</row>
        <row r="186">
          <cell r="A186">
            <v>35012</v>
          </cell>
          <cell r="B186">
            <v>2</v>
          </cell>
          <cell r="C186">
            <v>0.14794990402691585</v>
          </cell>
          <cell r="D186">
            <v>0.18801987306979856</v>
          </cell>
          <cell r="E186">
            <v>0.19192131869427131</v>
          </cell>
          <cell r="F186">
            <v>0.2415603579475486</v>
          </cell>
        </row>
        <row r="187">
          <cell r="A187">
            <v>31037</v>
          </cell>
          <cell r="B187">
            <v>2</v>
          </cell>
          <cell r="C187">
            <v>19.247740030920319</v>
          </cell>
          <cell r="D187">
            <v>4.5919563087331978</v>
          </cell>
          <cell r="E187">
            <v>4.1212813671788764</v>
          </cell>
          <cell r="F187">
            <v>5.0224362801567368</v>
          </cell>
        </row>
        <row r="188">
          <cell r="A188">
            <v>35034</v>
          </cell>
          <cell r="B188">
            <v>2</v>
          </cell>
          <cell r="C188">
            <v>3.0280413690842105E-2</v>
          </cell>
          <cell r="D188">
            <v>0.12482647174758413</v>
          </cell>
          <cell r="E188">
            <v>0.10103741622130985</v>
          </cell>
          <cell r="F188">
            <v>0.12717000172031215</v>
          </cell>
        </row>
        <row r="189">
          <cell r="A189">
            <v>33015</v>
          </cell>
          <cell r="B189">
            <v>2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33013</v>
          </cell>
          <cell r="B190">
            <v>2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</row>
        <row r="191">
          <cell r="A191">
            <v>35004</v>
          </cell>
          <cell r="B191">
            <v>2</v>
          </cell>
          <cell r="C191">
            <v>0.46263934989216587</v>
          </cell>
          <cell r="D191">
            <v>0.61208855462789968</v>
          </cell>
          <cell r="E191">
            <v>0.78107397672956436</v>
          </cell>
          <cell r="F191">
            <v>0.9830930231511622</v>
          </cell>
        </row>
        <row r="192">
          <cell r="A192">
            <v>35052</v>
          </cell>
          <cell r="B192">
            <v>2</v>
          </cell>
          <cell r="C192">
            <v>5.896346158454028</v>
          </cell>
          <cell r="D192">
            <v>6.6518856546114939</v>
          </cell>
          <cell r="E192">
            <v>3.9871454870230001</v>
          </cell>
          <cell r="F192">
            <v>4.9389299004621812</v>
          </cell>
        </row>
        <row r="193">
          <cell r="A193">
            <v>33018</v>
          </cell>
          <cell r="B193">
            <v>2</v>
          </cell>
          <cell r="C193">
            <v>0.21072997996900381</v>
          </cell>
          <cell r="D193">
            <v>0</v>
          </cell>
          <cell r="E193">
            <v>0</v>
          </cell>
          <cell r="F193">
            <v>0</v>
          </cell>
        </row>
        <row r="194">
          <cell r="A194">
            <v>32003</v>
          </cell>
          <cell r="B194">
            <v>2</v>
          </cell>
          <cell r="C194">
            <v>4.0340020831978878</v>
          </cell>
          <cell r="D194">
            <v>7.0685915247501088</v>
          </cell>
          <cell r="E194">
            <v>14.376628885768042</v>
          </cell>
          <cell r="F194">
            <v>6.876179614569752</v>
          </cell>
        </row>
        <row r="195">
          <cell r="A195">
            <v>32001</v>
          </cell>
          <cell r="B195">
            <v>2</v>
          </cell>
          <cell r="C195">
            <v>1.0624775774519584</v>
          </cell>
          <cell r="D195">
            <v>0.51193481518667405</v>
          </cell>
          <cell r="E195">
            <v>0.16753297684774823</v>
          </cell>
          <cell r="F195">
            <v>0.2041655558253635</v>
          </cell>
        </row>
        <row r="196">
          <cell r="A196">
            <v>31012</v>
          </cell>
          <cell r="B196">
            <v>2</v>
          </cell>
          <cell r="C196">
            <v>5.2275632756176929E-3</v>
          </cell>
          <cell r="D196">
            <v>9.7862003436484893E-2</v>
          </cell>
          <cell r="E196">
            <v>0.10770688113444064</v>
          </cell>
          <cell r="F196">
            <v>0.13556447474027367</v>
          </cell>
        </row>
        <row r="197">
          <cell r="A197">
            <v>31050</v>
          </cell>
          <cell r="B197">
            <v>2</v>
          </cell>
          <cell r="C197">
            <v>6.104413040150547</v>
          </cell>
          <cell r="D197">
            <v>0.94473159769900084</v>
          </cell>
          <cell r="E197">
            <v>1.023314915029621</v>
          </cell>
          <cell r="F197">
            <v>1.2470718442571225</v>
          </cell>
        </row>
        <row r="198">
          <cell r="A198">
            <v>31032</v>
          </cell>
          <cell r="B198">
            <v>2</v>
          </cell>
          <cell r="C198">
            <v>0.54445564681905034</v>
          </cell>
          <cell r="D198">
            <v>0.49735547336928043</v>
          </cell>
          <cell r="E198">
            <v>0.55122629785763877</v>
          </cell>
          <cell r="F198">
            <v>0.67175684217644116</v>
          </cell>
        </row>
        <row r="199">
          <cell r="A199">
            <v>31061</v>
          </cell>
          <cell r="B199">
            <v>2</v>
          </cell>
          <cell r="C199">
            <v>3.0254769040810774</v>
          </cell>
          <cell r="D199">
            <v>2.8072303247859036</v>
          </cell>
          <cell r="E199">
            <v>4.7413425155951705</v>
          </cell>
          <cell r="F199">
            <v>5.7780793266428851</v>
          </cell>
        </row>
        <row r="200">
          <cell r="A200">
            <v>31045</v>
          </cell>
          <cell r="B200">
            <v>2</v>
          </cell>
          <cell r="C200">
            <v>2.6763151305775565</v>
          </cell>
          <cell r="D200">
            <v>1.1158316326061386</v>
          </cell>
          <cell r="E200">
            <v>1.0498932304297093</v>
          </cell>
          <cell r="F200">
            <v>1.2794617452704153</v>
          </cell>
        </row>
        <row r="201">
          <cell r="A201">
            <v>35049</v>
          </cell>
          <cell r="B201">
            <v>2</v>
          </cell>
          <cell r="C201">
            <v>2.3045663383925925</v>
          </cell>
          <cell r="D201">
            <v>1.0628779027944681</v>
          </cell>
          <cell r="E201">
            <v>0.23004676737679511</v>
          </cell>
          <cell r="F201">
            <v>0.28230996004913195</v>
          </cell>
        </row>
        <row r="202">
          <cell r="A202">
            <v>31033</v>
          </cell>
          <cell r="B202">
            <v>2</v>
          </cell>
          <cell r="C202">
            <v>0.81717663657533179</v>
          </cell>
          <cell r="D202">
            <v>3.8432900402908516</v>
          </cell>
          <cell r="E202">
            <v>3.9336902234655184</v>
          </cell>
          <cell r="F202">
            <v>4.9511103034301245</v>
          </cell>
        </row>
        <row r="203">
          <cell r="A203">
            <v>35016</v>
          </cell>
          <cell r="B203">
            <v>2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32004</v>
          </cell>
          <cell r="B204">
            <v>2</v>
          </cell>
          <cell r="C204">
            <v>5.1560541553380173</v>
          </cell>
          <cell r="D204">
            <v>3.3498841545042097</v>
          </cell>
          <cell r="E204">
            <v>2.8609018149758079</v>
          </cell>
          <cell r="F204">
            <v>3.6008530536372136</v>
          </cell>
        </row>
        <row r="205">
          <cell r="A205">
            <v>31014</v>
          </cell>
          <cell r="B205">
            <v>2</v>
          </cell>
          <cell r="C205">
            <v>7.3974952013457926E-2</v>
          </cell>
          <cell r="D205">
            <v>0</v>
          </cell>
          <cell r="E205">
            <v>0</v>
          </cell>
          <cell r="F205">
            <v>0</v>
          </cell>
        </row>
        <row r="206">
          <cell r="A206">
            <v>35055</v>
          </cell>
          <cell r="B206">
            <v>2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31048</v>
          </cell>
          <cell r="B207">
            <v>2</v>
          </cell>
          <cell r="C207">
            <v>1.2072219002249576</v>
          </cell>
          <cell r="D207">
            <v>0.53758275430356051</v>
          </cell>
          <cell r="E207">
            <v>0.72035198274434353</v>
          </cell>
          <cell r="F207">
            <v>0.87786336585278835</v>
          </cell>
        </row>
        <row r="208">
          <cell r="A208">
            <v>31015</v>
          </cell>
          <cell r="B208">
            <v>2</v>
          </cell>
          <cell r="C208">
            <v>3.7480642353485347E-2</v>
          </cell>
          <cell r="D208">
            <v>0.51559184072615405</v>
          </cell>
          <cell r="E208">
            <v>0.56113095097490007</v>
          </cell>
          <cell r="F208">
            <v>0.70626334945556613</v>
          </cell>
        </row>
        <row r="209">
          <cell r="A209">
            <v>35029</v>
          </cell>
          <cell r="B209">
            <v>2</v>
          </cell>
          <cell r="C209">
            <v>9.6731126751837841</v>
          </cell>
          <cell r="D209">
            <v>7.5090924410656068E-2</v>
          </cell>
          <cell r="E209">
            <v>1.2368373365022411</v>
          </cell>
          <cell r="F209">
            <v>1.5072828467796446</v>
          </cell>
        </row>
        <row r="210">
          <cell r="A210">
            <v>35038</v>
          </cell>
          <cell r="B210">
            <v>2</v>
          </cell>
          <cell r="C210">
            <v>1.5208756967620194</v>
          </cell>
          <cell r="D210">
            <v>0.51729845264457808</v>
          </cell>
          <cell r="E210">
            <v>0.59174080859859746</v>
          </cell>
          <cell r="F210">
            <v>0.72113021188584281</v>
          </cell>
        </row>
        <row r="211">
          <cell r="A211">
            <v>31003</v>
          </cell>
          <cell r="B211">
            <v>2</v>
          </cell>
          <cell r="C211">
            <v>3.7184742545431512E-2</v>
          </cell>
          <cell r="D211">
            <v>0</v>
          </cell>
          <cell r="E211">
            <v>0</v>
          </cell>
          <cell r="F211">
            <v>0</v>
          </cell>
        </row>
        <row r="212">
          <cell r="A212">
            <v>32012</v>
          </cell>
          <cell r="B212">
            <v>2</v>
          </cell>
          <cell r="C212">
            <v>4.9515380713381436</v>
          </cell>
          <cell r="D212">
            <v>1.7474730837851251</v>
          </cell>
          <cell r="E212">
            <v>2.2926036778256029</v>
          </cell>
          <cell r="F212">
            <v>2.793901911000563</v>
          </cell>
        </row>
        <row r="213">
          <cell r="A213">
            <v>35039</v>
          </cell>
          <cell r="B213">
            <v>2</v>
          </cell>
          <cell r="C213">
            <v>1.7843744758339561</v>
          </cell>
          <cell r="D213">
            <v>2.0930863774362485</v>
          </cell>
          <cell r="E213">
            <v>1.6534300329418292</v>
          </cell>
          <cell r="F213">
            <v>2.0810775650979161</v>
          </cell>
        </row>
        <row r="214">
          <cell r="A214">
            <v>31042</v>
          </cell>
          <cell r="B214">
            <v>2</v>
          </cell>
          <cell r="C214">
            <v>0.40035244029683426</v>
          </cell>
          <cell r="D214">
            <v>2.8001113150690493</v>
          </cell>
          <cell r="E214">
            <v>5.1964588377270218</v>
          </cell>
          <cell r="F214">
            <v>6.5404847436498486</v>
          </cell>
        </row>
        <row r="215">
          <cell r="A215">
            <v>31016</v>
          </cell>
          <cell r="B215">
            <v>2</v>
          </cell>
          <cell r="C215">
            <v>0</v>
          </cell>
          <cell r="D215">
            <v>0</v>
          </cell>
          <cell r="E215">
            <v>1.0343145549236652</v>
          </cell>
          <cell r="F215">
            <v>1.2604766534779797</v>
          </cell>
        </row>
        <row r="216">
          <cell r="A216">
            <v>31047</v>
          </cell>
          <cell r="B216">
            <v>2</v>
          </cell>
          <cell r="C216">
            <v>1.1496693875584874</v>
          </cell>
          <cell r="D216">
            <v>2.2163037579464611</v>
          </cell>
          <cell r="E216">
            <v>18.018057184085023</v>
          </cell>
          <cell r="F216">
            <v>21.957866021953553</v>
          </cell>
        </row>
        <row r="217">
          <cell r="A217">
            <v>31041</v>
          </cell>
          <cell r="B217">
            <v>2</v>
          </cell>
          <cell r="C217">
            <v>1.0051223313241906</v>
          </cell>
          <cell r="D217">
            <v>1.3763093716981676</v>
          </cell>
          <cell r="E217">
            <v>3.9574315276712153</v>
          </cell>
          <cell r="F217">
            <v>4.9809921215683453</v>
          </cell>
        </row>
        <row r="218">
          <cell r="A218">
            <v>31034</v>
          </cell>
          <cell r="B218">
            <v>2</v>
          </cell>
          <cell r="C218">
            <v>7.012825450875812E-2</v>
          </cell>
          <cell r="D218">
            <v>0.4042719833043828</v>
          </cell>
          <cell r="E218">
            <v>0.38304628336906432</v>
          </cell>
          <cell r="F218">
            <v>0.48211839075838542</v>
          </cell>
        </row>
        <row r="219">
          <cell r="A219">
            <v>35047</v>
          </cell>
          <cell r="B219">
            <v>2</v>
          </cell>
          <cell r="C219">
            <v>2.385544252529991</v>
          </cell>
          <cell r="D219">
            <v>0.83867785705408071</v>
          </cell>
          <cell r="E219">
            <v>1.2343487301913718</v>
          </cell>
          <cell r="F219">
            <v>1.5042500845124827</v>
          </cell>
        </row>
        <row r="220">
          <cell r="A220">
            <v>31046</v>
          </cell>
          <cell r="B220">
            <v>2</v>
          </cell>
          <cell r="C220">
            <v>2.5261459779902369</v>
          </cell>
          <cell r="D220">
            <v>0.82921835099195917</v>
          </cell>
          <cell r="E220">
            <v>1.112008843949017</v>
          </cell>
          <cell r="F220">
            <v>1.3551594914587852</v>
          </cell>
        </row>
        <row r="221">
          <cell r="A221">
            <v>31063</v>
          </cell>
          <cell r="B221">
            <v>2</v>
          </cell>
          <cell r="C221">
            <v>1.4430047306091858</v>
          </cell>
          <cell r="D221">
            <v>0.62876459108792859</v>
          </cell>
          <cell r="E221">
            <v>1.2563480099794599</v>
          </cell>
          <cell r="F221">
            <v>1.531059702954197</v>
          </cell>
        </row>
        <row r="222">
          <cell r="A222">
            <v>31059</v>
          </cell>
          <cell r="B222">
            <v>2</v>
          </cell>
          <cell r="C222">
            <v>0.8588491928762465</v>
          </cell>
          <cell r="D222">
            <v>2.1718830877269109</v>
          </cell>
          <cell r="E222">
            <v>2.058376051846547</v>
          </cell>
          <cell r="F222">
            <v>2.590759897115877</v>
          </cell>
        </row>
        <row r="223">
          <cell r="A223">
            <v>32007</v>
          </cell>
          <cell r="B223">
            <v>2</v>
          </cell>
          <cell r="C223">
            <v>36.117185354607969</v>
          </cell>
          <cell r="D223">
            <v>8.9454257919517737</v>
          </cell>
          <cell r="E223">
            <v>12.99948392545897</v>
          </cell>
          <cell r="F223">
            <v>0.72583554475487189</v>
          </cell>
        </row>
        <row r="224">
          <cell r="A224">
            <v>31064</v>
          </cell>
          <cell r="B224">
            <v>2</v>
          </cell>
          <cell r="C224">
            <v>0.99328633900203722</v>
          </cell>
          <cell r="D224">
            <v>0.97871755504590174</v>
          </cell>
          <cell r="E224">
            <v>1.2104083374808052</v>
          </cell>
          <cell r="F224">
            <v>1.4757596592723861</v>
          </cell>
        </row>
        <row r="225">
          <cell r="A225">
            <v>35040</v>
          </cell>
          <cell r="B225">
            <v>2</v>
          </cell>
          <cell r="C225">
            <v>1.6843603407117611</v>
          </cell>
          <cell r="D225">
            <v>1.6976400157671439</v>
          </cell>
          <cell r="E225">
            <v>1.6990710726831795</v>
          </cell>
          <cell r="F225">
            <v>2.11731733730588</v>
          </cell>
        </row>
        <row r="226">
          <cell r="A226">
            <v>35036</v>
          </cell>
          <cell r="B226">
            <v>2</v>
          </cell>
          <cell r="C226">
            <v>4.0124013972099579</v>
          </cell>
          <cell r="D226">
            <v>2.9696510190793419</v>
          </cell>
          <cell r="E226">
            <v>2.4442593464100026</v>
          </cell>
          <cell r="F226">
            <v>3.0246569288924139</v>
          </cell>
        </row>
        <row r="227">
          <cell r="A227">
            <v>35051</v>
          </cell>
          <cell r="B227">
            <v>2</v>
          </cell>
          <cell r="C227">
            <v>4.0986561912576489</v>
          </cell>
          <cell r="D227">
            <v>5.5761837822585818</v>
          </cell>
          <cell r="E227">
            <v>2.7370687649469319</v>
          </cell>
          <cell r="F227">
            <v>3.3355532519157434</v>
          </cell>
        </row>
        <row r="228">
          <cell r="A228">
            <v>31057</v>
          </cell>
          <cell r="B228">
            <v>2</v>
          </cell>
          <cell r="C228">
            <v>2.3366221509317575</v>
          </cell>
          <cell r="D228">
            <v>1.1036903078150648</v>
          </cell>
          <cell r="E228">
            <v>1.0057951266010983</v>
          </cell>
          <cell r="F228">
            <v>1.2659366476670288</v>
          </cell>
        </row>
        <row r="229">
          <cell r="A229">
            <v>31043</v>
          </cell>
          <cell r="B229">
            <v>2</v>
          </cell>
          <cell r="C229">
            <v>2.5279706934732351</v>
          </cell>
          <cell r="D229">
            <v>1.6449300876581054</v>
          </cell>
          <cell r="E229">
            <v>1.4389619410710783</v>
          </cell>
          <cell r="F229">
            <v>1.7536037981185635</v>
          </cell>
        </row>
        <row r="230">
          <cell r="A230">
            <v>31007</v>
          </cell>
          <cell r="B230">
            <v>2</v>
          </cell>
          <cell r="C230">
            <v>4.491117970006381</v>
          </cell>
          <cell r="D230">
            <v>0</v>
          </cell>
          <cell r="E230">
            <v>0</v>
          </cell>
          <cell r="F230">
            <v>0</v>
          </cell>
        </row>
        <row r="231">
          <cell r="A231">
            <v>31044</v>
          </cell>
          <cell r="B231">
            <v>2</v>
          </cell>
          <cell r="C231">
            <v>1.9542702822915312</v>
          </cell>
          <cell r="D231">
            <v>0.3219157681552931</v>
          </cell>
          <cell r="E231">
            <v>6.0274044849264152</v>
          </cell>
          <cell r="F231">
            <v>7.3453502110670001</v>
          </cell>
        </row>
        <row r="232">
          <cell r="A232">
            <v>32011</v>
          </cell>
          <cell r="B232">
            <v>2</v>
          </cell>
          <cell r="C232">
            <v>10.740521916103308</v>
          </cell>
          <cell r="D232">
            <v>2.9359576237755998</v>
          </cell>
          <cell r="E232">
            <v>1.8952727942321468</v>
          </cell>
          <cell r="F232">
            <v>2.3096910874254357</v>
          </cell>
        </row>
        <row r="233">
          <cell r="A233">
            <v>32002</v>
          </cell>
          <cell r="B233">
            <v>2</v>
          </cell>
          <cell r="C233">
            <v>0.5176273975555028</v>
          </cell>
          <cell r="D233">
            <v>1.6422482689291535</v>
          </cell>
          <cell r="E233">
            <v>8.5522946758085965</v>
          </cell>
          <cell r="F233">
            <v>10.76428286975346</v>
          </cell>
        </row>
        <row r="234">
          <cell r="A234">
            <v>31028</v>
          </cell>
          <cell r="B234">
            <v>2</v>
          </cell>
          <cell r="C234">
            <v>5.2983819630119093</v>
          </cell>
          <cell r="D234">
            <v>9.5082664026480083E-3</v>
          </cell>
          <cell r="E234">
            <v>0</v>
          </cell>
          <cell r="F234">
            <v>0</v>
          </cell>
        </row>
        <row r="235">
          <cell r="A235">
            <v>31006</v>
          </cell>
          <cell r="B235">
            <v>2</v>
          </cell>
          <cell r="C235">
            <v>7.4962271039664206</v>
          </cell>
          <cell r="D235">
            <v>39.244077427905708</v>
          </cell>
          <cell r="E235">
            <v>5.4628890293687329</v>
          </cell>
          <cell r="F235">
            <v>6.875825147200997</v>
          </cell>
        </row>
        <row r="236">
          <cell r="A236">
            <v>31030</v>
          </cell>
          <cell r="B236">
            <v>2</v>
          </cell>
          <cell r="C236">
            <v>1.2599413826932153</v>
          </cell>
          <cell r="D236">
            <v>1.9876177608776453</v>
          </cell>
          <cell r="E236">
            <v>4.8224710813295228</v>
          </cell>
          <cell r="F236">
            <v>6.0154261418797921</v>
          </cell>
        </row>
        <row r="237">
          <cell r="A237">
            <v>31027</v>
          </cell>
          <cell r="B237">
            <v>2</v>
          </cell>
          <cell r="C237">
            <v>1.6407644356584967</v>
          </cell>
          <cell r="D237">
            <v>2.00746321947189</v>
          </cell>
          <cell r="E237">
            <v>5.5701479613672165</v>
          </cell>
          <cell r="F237">
            <v>7.01082581405187</v>
          </cell>
        </row>
        <row r="238">
          <cell r="A238">
            <v>31058</v>
          </cell>
          <cell r="B238">
            <v>2</v>
          </cell>
          <cell r="C238">
            <v>3.2290066553874381</v>
          </cell>
          <cell r="D238">
            <v>1.5098151840594509</v>
          </cell>
          <cell r="E238">
            <v>0.95000057311139952</v>
          </cell>
          <cell r="F238">
            <v>1.1577266678665221</v>
          </cell>
        </row>
        <row r="239">
          <cell r="A239">
            <v>31062</v>
          </cell>
          <cell r="B239">
            <v>2</v>
          </cell>
          <cell r="C239">
            <v>1.0885167605606956</v>
          </cell>
          <cell r="D239">
            <v>0.10854051801176651</v>
          </cell>
          <cell r="E239">
            <v>2.5174741440757895</v>
          </cell>
          <cell r="F239">
            <v>3.0679423094613454</v>
          </cell>
        </row>
        <row r="240">
          <cell r="A240">
            <v>31010</v>
          </cell>
          <cell r="B240">
            <v>2</v>
          </cell>
          <cell r="C240">
            <v>0</v>
          </cell>
          <cell r="D240">
            <v>1.6188433054764816E-2</v>
          </cell>
          <cell r="E240">
            <v>2.7374669419566709E-2</v>
          </cell>
          <cell r="F240">
            <v>3.336038493878489E-2</v>
          </cell>
        </row>
        <row r="241">
          <cell r="A241">
            <v>31004</v>
          </cell>
          <cell r="B241">
            <v>2</v>
          </cell>
          <cell r="C241">
            <v>0.14548407229313393</v>
          </cell>
          <cell r="D241">
            <v>5.6074391605360055E-2</v>
          </cell>
          <cell r="E241">
            <v>1.8415686700435783</v>
          </cell>
          <cell r="F241">
            <v>2.2442440777000741</v>
          </cell>
        </row>
        <row r="242">
          <cell r="A242">
            <v>31055</v>
          </cell>
          <cell r="B242">
            <v>2</v>
          </cell>
          <cell r="C242">
            <v>1.258757783461</v>
          </cell>
          <cell r="D242">
            <v>0.90816134230420087</v>
          </cell>
          <cell r="E242">
            <v>1.1239541542411917</v>
          </cell>
          <cell r="F242">
            <v>1.3697167503411645</v>
          </cell>
        </row>
        <row r="243">
          <cell r="A243">
            <v>31060</v>
          </cell>
          <cell r="B243">
            <v>2</v>
          </cell>
          <cell r="C243">
            <v>3.1515795389466859</v>
          </cell>
          <cell r="D243">
            <v>0.57415300969836058</v>
          </cell>
          <cell r="E243">
            <v>0.76524644059243307</v>
          </cell>
          <cell r="F243">
            <v>0.93257439715239598</v>
          </cell>
        </row>
        <row r="244">
          <cell r="A244">
            <v>31040</v>
          </cell>
          <cell r="B244">
            <v>2</v>
          </cell>
          <cell r="C244">
            <v>8.9813975572232767</v>
          </cell>
          <cell r="D244">
            <v>4.5770844048726458</v>
          </cell>
          <cell r="E244">
            <v>73.232068593584032</v>
          </cell>
          <cell r="F244">
            <v>89.244913270047874</v>
          </cell>
        </row>
        <row r="245">
          <cell r="A245">
            <v>31065</v>
          </cell>
          <cell r="B245">
            <v>2</v>
          </cell>
          <cell r="C245">
            <v>3.5413289027882575</v>
          </cell>
          <cell r="D245">
            <v>0.34161494572795875</v>
          </cell>
          <cell r="E245">
            <v>8.6740870686625584</v>
          </cell>
          <cell r="F245">
            <v>10.570753537439408</v>
          </cell>
        </row>
        <row r="246">
          <cell r="A246">
            <v>31031</v>
          </cell>
          <cell r="B246">
            <v>2</v>
          </cell>
          <cell r="C246">
            <v>5.8166504768181957</v>
          </cell>
          <cell r="D246">
            <v>50.595338421430057</v>
          </cell>
          <cell r="E246">
            <v>85.422805240136569</v>
          </cell>
          <cell r="F246">
            <v>107.51678631159307</v>
          </cell>
        </row>
        <row r="247">
          <cell r="A247">
            <v>31001</v>
          </cell>
          <cell r="B247">
            <v>2</v>
          </cell>
          <cell r="C247">
            <v>2.0017622014841714</v>
          </cell>
          <cell r="D247">
            <v>1.8246119424978897</v>
          </cell>
          <cell r="E247">
            <v>2.2646317428914275</v>
          </cell>
          <cell r="F247">
            <v>2.7598136631176589</v>
          </cell>
        </row>
        <row r="248">
          <cell r="A248">
            <v>31023</v>
          </cell>
          <cell r="B248">
            <v>2</v>
          </cell>
          <cell r="C248">
            <v>19.871891359375205</v>
          </cell>
          <cell r="D248">
            <v>15.002581573162766</v>
          </cell>
          <cell r="E248">
            <v>46.752949041046897</v>
          </cell>
          <cell r="F248">
            <v>56.975898160724</v>
          </cell>
        </row>
        <row r="249">
          <cell r="A249">
            <v>31026</v>
          </cell>
          <cell r="B249">
            <v>2</v>
          </cell>
          <cell r="C249">
            <v>1.5466682966973782</v>
          </cell>
          <cell r="D249">
            <v>6.8972964484808656</v>
          </cell>
          <cell r="E249">
            <v>1.328766453625768</v>
          </cell>
          <cell r="F249">
            <v>1.6193130849286184</v>
          </cell>
        </row>
        <row r="250">
          <cell r="A250">
            <v>31019</v>
          </cell>
          <cell r="B250">
            <v>2</v>
          </cell>
          <cell r="C250">
            <v>36.317016358313651</v>
          </cell>
          <cell r="D250">
            <v>25.708487280938019</v>
          </cell>
          <cell r="E250">
            <v>19.340303489176314</v>
          </cell>
          <cell r="F250">
            <v>23.56923326974221</v>
          </cell>
        </row>
        <row r="251">
          <cell r="A251">
            <v>31025</v>
          </cell>
          <cell r="B251">
            <v>2</v>
          </cell>
          <cell r="C251">
            <v>2.2192485604037375</v>
          </cell>
          <cell r="D251">
            <v>8.244349615863193</v>
          </cell>
          <cell r="E251">
            <v>18.759462776219326</v>
          </cell>
          <cell r="F251">
            <v>22.861386556586542</v>
          </cell>
        </row>
        <row r="252">
          <cell r="A252">
            <v>31005</v>
          </cell>
          <cell r="B252">
            <v>2</v>
          </cell>
          <cell r="C252">
            <v>15.937015711875349</v>
          </cell>
          <cell r="D252">
            <v>2.5528963886002005</v>
          </cell>
          <cell r="E252">
            <v>2.9542743237596394</v>
          </cell>
          <cell r="F252">
            <v>3.6002527425936659</v>
          </cell>
        </row>
        <row r="253">
          <cell r="A253">
            <v>31024</v>
          </cell>
          <cell r="B253">
            <v>2</v>
          </cell>
          <cell r="C253">
            <v>7.8512082403616679E-2</v>
          </cell>
          <cell r="D253">
            <v>0</v>
          </cell>
          <cell r="E253">
            <v>0</v>
          </cell>
          <cell r="F253">
            <v>0</v>
          </cell>
        </row>
        <row r="254">
          <cell r="A254">
            <v>31002</v>
          </cell>
          <cell r="B254">
            <v>2</v>
          </cell>
          <cell r="C254">
            <v>9.0523641945215196</v>
          </cell>
          <cell r="D254">
            <v>4.2447826841852301</v>
          </cell>
          <cell r="E254">
            <v>4.4037381834625879</v>
          </cell>
          <cell r="F254">
            <v>5.5427327153742754</v>
          </cell>
        </row>
        <row r="255">
          <cell r="A255">
            <v>31008</v>
          </cell>
          <cell r="B255">
            <v>2</v>
          </cell>
          <cell r="C255">
            <v>0.84903518257579436</v>
          </cell>
          <cell r="D255">
            <v>1.6047028067238256</v>
          </cell>
          <cell r="E255">
            <v>1.6155036727641749</v>
          </cell>
          <cell r="F255">
            <v>2.0333418304620166</v>
          </cell>
        </row>
        <row r="256">
          <cell r="A256">
            <v>31009</v>
          </cell>
          <cell r="B256">
            <v>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>
            <v>31011</v>
          </cell>
          <cell r="B257">
            <v>2</v>
          </cell>
          <cell r="C257">
            <v>2.1663318113967773</v>
          </cell>
          <cell r="D257">
            <v>2.7517898176073867</v>
          </cell>
          <cell r="E257">
            <v>13.225300062107285</v>
          </cell>
          <cell r="F257">
            <v>16.64592677197842</v>
          </cell>
        </row>
        <row r="258">
          <cell r="A258">
            <v>23014</v>
          </cell>
          <cell r="B258">
            <v>5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23017</v>
          </cell>
          <cell r="B259">
            <v>5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23022</v>
          </cell>
          <cell r="B260">
            <v>5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>
            <v>23028</v>
          </cell>
          <cell r="B261">
            <v>5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24005</v>
          </cell>
          <cell r="B262">
            <v>5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24008</v>
          </cell>
          <cell r="B263">
            <v>5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</row>
        <row r="264">
          <cell r="A264">
            <v>24009</v>
          </cell>
          <cell r="B264">
            <v>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24018</v>
          </cell>
          <cell r="B265">
            <v>5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25009</v>
          </cell>
          <cell r="B266">
            <v>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25023</v>
          </cell>
          <cell r="B267">
            <v>5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26016</v>
          </cell>
          <cell r="B268">
            <v>5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25014</v>
          </cell>
          <cell r="B269">
            <v>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>
            <v>28010</v>
          </cell>
          <cell r="B270">
            <v>5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25019</v>
          </cell>
          <cell r="B271">
            <v>5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2">
          <cell r="A272">
            <v>25011</v>
          </cell>
          <cell r="B272">
            <v>5</v>
          </cell>
          <cell r="C272">
            <v>0.259937887452246</v>
          </cell>
          <cell r="D272">
            <v>0</v>
          </cell>
          <cell r="E272">
            <v>0</v>
          </cell>
          <cell r="F272">
            <v>0</v>
          </cell>
        </row>
        <row r="273">
          <cell r="A273">
            <v>28004</v>
          </cell>
          <cell r="B273">
            <v>5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</row>
        <row r="274">
          <cell r="A274">
            <v>24006</v>
          </cell>
          <cell r="B274">
            <v>5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28006</v>
          </cell>
          <cell r="B275">
            <v>5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</row>
        <row r="276">
          <cell r="A276">
            <v>23009</v>
          </cell>
          <cell r="B276">
            <v>5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</row>
        <row r="277">
          <cell r="A277">
            <v>23010</v>
          </cell>
          <cell r="B277">
            <v>5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25022</v>
          </cell>
          <cell r="B278">
            <v>5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27011</v>
          </cell>
          <cell r="B279">
            <v>5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</row>
        <row r="280">
          <cell r="A280">
            <v>23030</v>
          </cell>
          <cell r="B280">
            <v>5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</row>
        <row r="281">
          <cell r="A281">
            <v>24007</v>
          </cell>
          <cell r="B281">
            <v>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</row>
        <row r="282">
          <cell r="A282">
            <v>27004</v>
          </cell>
          <cell r="B282">
            <v>5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</row>
        <row r="283">
          <cell r="A283">
            <v>28003</v>
          </cell>
          <cell r="B283">
            <v>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</row>
        <row r="284">
          <cell r="A284">
            <v>25021</v>
          </cell>
          <cell r="B284">
            <v>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28012</v>
          </cell>
          <cell r="B285">
            <v>5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</row>
        <row r="286">
          <cell r="A286">
            <v>26010</v>
          </cell>
          <cell r="B286">
            <v>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</row>
        <row r="287">
          <cell r="A287">
            <v>25004</v>
          </cell>
          <cell r="B287">
            <v>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24010</v>
          </cell>
          <cell r="B288">
            <v>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23003</v>
          </cell>
          <cell r="B289">
            <v>5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</row>
        <row r="290">
          <cell r="A290">
            <v>23004</v>
          </cell>
          <cell r="B290">
            <v>5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</row>
        <row r="291">
          <cell r="A291">
            <v>23007</v>
          </cell>
          <cell r="B291">
            <v>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</row>
        <row r="292">
          <cell r="A292">
            <v>23011</v>
          </cell>
          <cell r="B292">
            <v>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</row>
        <row r="293">
          <cell r="A293">
            <v>28011</v>
          </cell>
          <cell r="B293">
            <v>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>
            <v>24012</v>
          </cell>
          <cell r="B294">
            <v>5</v>
          </cell>
          <cell r="C294">
            <v>0.49023818679982362</v>
          </cell>
          <cell r="D294">
            <v>0</v>
          </cell>
          <cell r="E294">
            <v>0</v>
          </cell>
          <cell r="F294">
            <v>2.1853771443049941</v>
          </cell>
        </row>
        <row r="295">
          <cell r="A295">
            <v>23029</v>
          </cell>
          <cell r="B295">
            <v>5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>
            <v>27007</v>
          </cell>
          <cell r="B296">
            <v>5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>
            <v>27012</v>
          </cell>
          <cell r="B297">
            <v>5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24011</v>
          </cell>
          <cell r="B298">
            <v>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</row>
        <row r="299">
          <cell r="A299">
            <v>28002</v>
          </cell>
          <cell r="B299">
            <v>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27005</v>
          </cell>
          <cell r="B300">
            <v>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23027</v>
          </cell>
          <cell r="B301">
            <v>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</row>
        <row r="302">
          <cell r="A302">
            <v>25018</v>
          </cell>
          <cell r="B302">
            <v>5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>
            <v>27010</v>
          </cell>
          <cell r="B303">
            <v>5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>
            <v>27006</v>
          </cell>
          <cell r="B304">
            <v>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24016</v>
          </cell>
          <cell r="B305">
            <v>5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25005</v>
          </cell>
          <cell r="B306">
            <v>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26018</v>
          </cell>
          <cell r="B307">
            <v>5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23012</v>
          </cell>
          <cell r="B308">
            <v>5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>
            <v>28005</v>
          </cell>
          <cell r="B309">
            <v>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24015</v>
          </cell>
          <cell r="B310">
            <v>5</v>
          </cell>
          <cell r="C310">
            <v>0.60080398351906616</v>
          </cell>
          <cell r="D310">
            <v>0</v>
          </cell>
          <cell r="E310">
            <v>0</v>
          </cell>
          <cell r="F310">
            <v>1.2896622050286437</v>
          </cell>
        </row>
        <row r="311">
          <cell r="A311">
            <v>26014</v>
          </cell>
          <cell r="B311">
            <v>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23002</v>
          </cell>
          <cell r="B312">
            <v>5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27013</v>
          </cell>
          <cell r="B313">
            <v>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24019</v>
          </cell>
          <cell r="B314">
            <v>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23033</v>
          </cell>
          <cell r="B315">
            <v>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</row>
        <row r="316">
          <cell r="A316">
            <v>27002</v>
          </cell>
          <cell r="B316">
            <v>5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23006</v>
          </cell>
          <cell r="B317">
            <v>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28013</v>
          </cell>
          <cell r="B318">
            <v>5</v>
          </cell>
          <cell r="C318">
            <v>0.22593586000339699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25017</v>
          </cell>
          <cell r="B319">
            <v>5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23016</v>
          </cell>
          <cell r="B320">
            <v>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25006</v>
          </cell>
          <cell r="B321">
            <v>5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>
            <v>23008</v>
          </cell>
          <cell r="B322">
            <v>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  <row r="323">
          <cell r="A323">
            <v>28008</v>
          </cell>
          <cell r="B323">
            <v>5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25002</v>
          </cell>
          <cell r="B324">
            <v>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A325">
            <v>26017</v>
          </cell>
          <cell r="B325">
            <v>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28007</v>
          </cell>
          <cell r="B326">
            <v>5</v>
          </cell>
          <cell r="C326">
            <v>0.20996674860453457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26013</v>
          </cell>
          <cell r="B327">
            <v>5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25007</v>
          </cell>
          <cell r="B328">
            <v>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</row>
        <row r="329">
          <cell r="A329">
            <v>23025</v>
          </cell>
          <cell r="B329">
            <v>5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</row>
        <row r="330">
          <cell r="A330">
            <v>24002</v>
          </cell>
          <cell r="B330">
            <v>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25013</v>
          </cell>
          <cell r="B331">
            <v>5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>
            <v>26015</v>
          </cell>
          <cell r="B332">
            <v>5</v>
          </cell>
          <cell r="C332">
            <v>0.19880190377058413</v>
          </cell>
          <cell r="D332">
            <v>0</v>
          </cell>
          <cell r="E332">
            <v>0</v>
          </cell>
          <cell r="F332">
            <v>0.81299066089973826</v>
          </cell>
        </row>
        <row r="333">
          <cell r="A333">
            <v>25015</v>
          </cell>
          <cell r="B333">
            <v>5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</row>
        <row r="334">
          <cell r="A334">
            <v>26012</v>
          </cell>
          <cell r="B334">
            <v>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</row>
        <row r="335">
          <cell r="A335">
            <v>25016</v>
          </cell>
          <cell r="B335">
            <v>5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>
            <v>25020</v>
          </cell>
          <cell r="B336">
            <v>5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24017</v>
          </cell>
          <cell r="B337">
            <v>5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23001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27003</v>
          </cell>
          <cell r="B339">
            <v>5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</row>
        <row r="340">
          <cell r="A340">
            <v>27009</v>
          </cell>
          <cell r="B340">
            <v>5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</row>
        <row r="341">
          <cell r="A341">
            <v>28009</v>
          </cell>
          <cell r="B341">
            <v>5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</row>
        <row r="342">
          <cell r="A342">
            <v>25008</v>
          </cell>
          <cell r="B342">
            <v>5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23032</v>
          </cell>
          <cell r="B343">
            <v>5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</row>
        <row r="344">
          <cell r="A344">
            <v>23005</v>
          </cell>
          <cell r="B344">
            <v>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28001</v>
          </cell>
          <cell r="B345">
            <v>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23015</v>
          </cell>
          <cell r="B346">
            <v>5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</row>
        <row r="347">
          <cell r="A347">
            <v>23026</v>
          </cell>
          <cell r="B347">
            <v>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25001</v>
          </cell>
          <cell r="B348">
            <v>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</row>
        <row r="349">
          <cell r="A349">
            <v>23013</v>
          </cell>
          <cell r="B349">
            <v>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26008</v>
          </cell>
          <cell r="B350">
            <v>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23024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A352">
            <v>24013</v>
          </cell>
          <cell r="B352">
            <v>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</row>
        <row r="353">
          <cell r="A353">
            <v>24003</v>
          </cell>
          <cell r="B353">
            <v>5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</row>
        <row r="354">
          <cell r="A354">
            <v>27008</v>
          </cell>
          <cell r="B354">
            <v>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26005</v>
          </cell>
          <cell r="B355">
            <v>5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</row>
        <row r="356">
          <cell r="A356">
            <v>26004</v>
          </cell>
          <cell r="B356">
            <v>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</row>
        <row r="357">
          <cell r="A357">
            <v>26006</v>
          </cell>
          <cell r="B357">
            <v>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</row>
        <row r="358">
          <cell r="A358">
            <v>25012</v>
          </cell>
          <cell r="B358">
            <v>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23023</v>
          </cell>
          <cell r="B359">
            <v>5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</row>
        <row r="360">
          <cell r="A360">
            <v>27001</v>
          </cell>
          <cell r="B360">
            <v>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</row>
        <row r="361">
          <cell r="A361">
            <v>24014</v>
          </cell>
          <cell r="B361">
            <v>5</v>
          </cell>
          <cell r="C361">
            <v>1.4604293700069835</v>
          </cell>
          <cell r="D361">
            <v>0</v>
          </cell>
          <cell r="E361">
            <v>0</v>
          </cell>
          <cell r="F361">
            <v>5.1047386162286932</v>
          </cell>
        </row>
        <row r="362">
          <cell r="A362">
            <v>23019</v>
          </cell>
          <cell r="B362">
            <v>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26009</v>
          </cell>
          <cell r="B363">
            <v>5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</row>
        <row r="364">
          <cell r="A364">
            <v>25003</v>
          </cell>
          <cell r="B364">
            <v>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</row>
        <row r="365">
          <cell r="A365">
            <v>26007</v>
          </cell>
          <cell r="B365">
            <v>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</row>
        <row r="366">
          <cell r="A366">
            <v>23031</v>
          </cell>
          <cell r="B366">
            <v>5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23021</v>
          </cell>
          <cell r="B367">
            <v>5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</row>
        <row r="368">
          <cell r="A368">
            <v>25010</v>
          </cell>
          <cell r="B368">
            <v>5</v>
          </cell>
          <cell r="C368">
            <v>8.7965444146276162E-2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26001</v>
          </cell>
          <cell r="B369">
            <v>5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</row>
        <row r="370">
          <cell r="A370">
            <v>26002</v>
          </cell>
          <cell r="B370">
            <v>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24004</v>
          </cell>
          <cell r="B371">
            <v>5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23018</v>
          </cell>
          <cell r="B372">
            <v>5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</row>
        <row r="373">
          <cell r="A373">
            <v>24001</v>
          </cell>
          <cell r="B373">
            <v>5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</row>
        <row r="374">
          <cell r="A374">
            <v>23020</v>
          </cell>
          <cell r="B374">
            <v>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</row>
        <row r="375">
          <cell r="A375">
            <v>26003</v>
          </cell>
          <cell r="B375">
            <v>5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</row>
        <row r="376">
          <cell r="A376">
            <v>26011</v>
          </cell>
          <cell r="B376">
            <v>5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29032</v>
          </cell>
          <cell r="B377">
            <v>6</v>
          </cell>
          <cell r="C377">
            <v>118.2410413738337</v>
          </cell>
          <cell r="D377">
            <v>536.38759206954751</v>
          </cell>
          <cell r="E377">
            <v>541.98632834210355</v>
          </cell>
          <cell r="F377">
            <v>598.50505321728997</v>
          </cell>
        </row>
        <row r="378">
          <cell r="A378">
            <v>29018</v>
          </cell>
          <cell r="B378">
            <v>6</v>
          </cell>
          <cell r="C378">
            <v>327.474153797003</v>
          </cell>
          <cell r="D378">
            <v>51.317729523134048</v>
          </cell>
          <cell r="E378">
            <v>33.505173960638672</v>
          </cell>
          <cell r="F378">
            <v>69.967939558492745</v>
          </cell>
        </row>
        <row r="379">
          <cell r="A379">
            <v>29017</v>
          </cell>
          <cell r="B379">
            <v>6</v>
          </cell>
          <cell r="C379">
            <v>14.379620165104713</v>
          </cell>
          <cell r="D379">
            <v>55.323878098981425</v>
          </cell>
          <cell r="E379">
            <v>51.452142362995197</v>
          </cell>
          <cell r="F379">
            <v>58.8870024904502</v>
          </cell>
        </row>
        <row r="380">
          <cell r="A380">
            <v>21004</v>
          </cell>
          <cell r="B380">
            <v>6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</row>
        <row r="381">
          <cell r="A381">
            <v>21007</v>
          </cell>
          <cell r="B381">
            <v>6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21003</v>
          </cell>
          <cell r="B382">
            <v>6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21013</v>
          </cell>
          <cell r="B383">
            <v>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21002</v>
          </cell>
          <cell r="B384">
            <v>6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29021</v>
          </cell>
          <cell r="B385">
            <v>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</row>
        <row r="386">
          <cell r="A386">
            <v>22014</v>
          </cell>
          <cell r="B386">
            <v>6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</row>
        <row r="387">
          <cell r="A387">
            <v>21001</v>
          </cell>
          <cell r="B387">
            <v>6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</row>
        <row r="388">
          <cell r="A388">
            <v>29029</v>
          </cell>
          <cell r="B388">
            <v>6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</row>
        <row r="389">
          <cell r="A389">
            <v>29020</v>
          </cell>
          <cell r="B389">
            <v>6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</row>
        <row r="390">
          <cell r="A390">
            <v>29005</v>
          </cell>
          <cell r="B390">
            <v>6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21010</v>
          </cell>
          <cell r="B391">
            <v>6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</row>
        <row r="392">
          <cell r="A392">
            <v>22011</v>
          </cell>
          <cell r="B392">
            <v>6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22013</v>
          </cell>
          <cell r="B393">
            <v>6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A394">
            <v>29025</v>
          </cell>
          <cell r="B394">
            <v>6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</row>
        <row r="395">
          <cell r="A395">
            <v>21015</v>
          </cell>
          <cell r="B395">
            <v>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>
            <v>29016</v>
          </cell>
          <cell r="B396">
            <v>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</row>
        <row r="397">
          <cell r="A397">
            <v>22009</v>
          </cell>
          <cell r="B397">
            <v>6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</row>
        <row r="398">
          <cell r="A398">
            <v>21006</v>
          </cell>
          <cell r="B398">
            <v>6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</row>
        <row r="399">
          <cell r="A399">
            <v>29013</v>
          </cell>
          <cell r="B399">
            <v>6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29030</v>
          </cell>
          <cell r="B400">
            <v>6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</row>
        <row r="401">
          <cell r="A401">
            <v>22006</v>
          </cell>
          <cell r="B401">
            <v>6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</row>
        <row r="402">
          <cell r="A402">
            <v>29008</v>
          </cell>
          <cell r="B402">
            <v>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22005</v>
          </cell>
          <cell r="B403">
            <v>6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</row>
        <row r="404">
          <cell r="A404">
            <v>29014</v>
          </cell>
          <cell r="B404">
            <v>6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>
            <v>29023</v>
          </cell>
          <cell r="B405">
            <v>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21021</v>
          </cell>
          <cell r="B406">
            <v>6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</row>
        <row r="407">
          <cell r="A407">
            <v>22002</v>
          </cell>
          <cell r="B407">
            <v>6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</row>
        <row r="408">
          <cell r="A408">
            <v>22007</v>
          </cell>
          <cell r="B408">
            <v>6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21020</v>
          </cell>
          <cell r="B409">
            <v>6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</row>
        <row r="410">
          <cell r="A410">
            <v>21005</v>
          </cell>
          <cell r="B410">
            <v>6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</row>
        <row r="411">
          <cell r="A411">
            <v>29010</v>
          </cell>
          <cell r="B411">
            <v>6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29011</v>
          </cell>
          <cell r="B412">
            <v>6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29007</v>
          </cell>
          <cell r="B413">
            <v>6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29015</v>
          </cell>
          <cell r="B414">
            <v>6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29024</v>
          </cell>
          <cell r="B415">
            <v>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A416">
            <v>22004</v>
          </cell>
          <cell r="B416">
            <v>6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21012</v>
          </cell>
          <cell r="B417">
            <v>6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</row>
        <row r="418">
          <cell r="A418">
            <v>22003</v>
          </cell>
          <cell r="B418">
            <v>6</v>
          </cell>
          <cell r="C418">
            <v>1.9830011174670623E-2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21014</v>
          </cell>
          <cell r="B419">
            <v>6</v>
          </cell>
          <cell r="C419">
            <v>0.11898006704802373</v>
          </cell>
          <cell r="D419">
            <v>0</v>
          </cell>
          <cell r="E419">
            <v>0</v>
          </cell>
          <cell r="F419">
            <v>0.80981539921422541</v>
          </cell>
        </row>
        <row r="420">
          <cell r="A420">
            <v>17001</v>
          </cell>
          <cell r="B420">
            <v>6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</row>
        <row r="421">
          <cell r="A421">
            <v>21009</v>
          </cell>
          <cell r="B421">
            <v>6</v>
          </cell>
          <cell r="C421">
            <v>3.7206825090619106E-3</v>
          </cell>
          <cell r="D421">
            <v>16.643501042338048</v>
          </cell>
          <cell r="E421">
            <v>1.3014234254287755</v>
          </cell>
          <cell r="F421">
            <v>4.2293441226085404</v>
          </cell>
        </row>
        <row r="422">
          <cell r="A422">
            <v>29006</v>
          </cell>
          <cell r="B422">
            <v>6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29009</v>
          </cell>
          <cell r="B423">
            <v>6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21019</v>
          </cell>
          <cell r="B424">
            <v>6</v>
          </cell>
          <cell r="C424">
            <v>7.0304544772878633E-2</v>
          </cell>
          <cell r="D424">
            <v>0.62965191994406222</v>
          </cell>
          <cell r="E424">
            <v>0.16053855510944129</v>
          </cell>
          <cell r="F424">
            <v>0.17971245845575959</v>
          </cell>
        </row>
        <row r="425">
          <cell r="A425">
            <v>21011</v>
          </cell>
          <cell r="B425">
            <v>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17004</v>
          </cell>
          <cell r="B426">
            <v>6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29019</v>
          </cell>
          <cell r="B427">
            <v>6</v>
          </cell>
          <cell r="C427">
            <v>3.8984984236982871</v>
          </cell>
          <cell r="D427">
            <v>6.5551094311366329</v>
          </cell>
          <cell r="E427">
            <v>21.761800659363178</v>
          </cell>
          <cell r="F427">
            <v>9.5462814197234174</v>
          </cell>
        </row>
        <row r="428">
          <cell r="A428">
            <v>29026</v>
          </cell>
          <cell r="B428">
            <v>6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29012</v>
          </cell>
          <cell r="B429">
            <v>6</v>
          </cell>
          <cell r="C429">
            <v>3.1596976259236258</v>
          </cell>
          <cell r="D429">
            <v>4.0422272857594761</v>
          </cell>
          <cell r="E429">
            <v>6.571860668711011</v>
          </cell>
          <cell r="F429">
            <v>12.625022073749772</v>
          </cell>
        </row>
        <row r="430">
          <cell r="A430">
            <v>22001</v>
          </cell>
          <cell r="B430">
            <v>6</v>
          </cell>
          <cell r="C430">
            <v>3.8483100964469301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17003</v>
          </cell>
          <cell r="B431">
            <v>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22012</v>
          </cell>
          <cell r="B432">
            <v>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29027</v>
          </cell>
          <cell r="B433">
            <v>6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22015</v>
          </cell>
          <cell r="B434">
            <v>6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22010</v>
          </cell>
          <cell r="B435">
            <v>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21018</v>
          </cell>
          <cell r="B436">
            <v>6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</row>
        <row r="437">
          <cell r="A437">
            <v>29002</v>
          </cell>
          <cell r="B437">
            <v>6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29028</v>
          </cell>
          <cell r="B438">
            <v>6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29022</v>
          </cell>
          <cell r="B439">
            <v>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</row>
        <row r="440">
          <cell r="A440">
            <v>29031</v>
          </cell>
          <cell r="B440">
            <v>6</v>
          </cell>
          <cell r="C440">
            <v>0.85025772656260401</v>
          </cell>
          <cell r="D440">
            <v>12.719549179507775</v>
          </cell>
          <cell r="E440">
            <v>34.606205366926879</v>
          </cell>
          <cell r="F440">
            <v>6.0754703158045391</v>
          </cell>
        </row>
        <row r="441">
          <cell r="A441">
            <v>17002</v>
          </cell>
          <cell r="B441">
            <v>6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17005</v>
          </cell>
          <cell r="B442">
            <v>6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</row>
        <row r="443">
          <cell r="A443">
            <v>22008</v>
          </cell>
          <cell r="B443">
            <v>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21016</v>
          </cell>
          <cell r="B444">
            <v>6</v>
          </cell>
          <cell r="C444">
            <v>0.82727944557257327</v>
          </cell>
          <cell r="D444">
            <v>2.7511584947530978</v>
          </cell>
          <cell r="E444">
            <v>0</v>
          </cell>
          <cell r="F444">
            <v>0</v>
          </cell>
        </row>
        <row r="445">
          <cell r="A445">
            <v>17008</v>
          </cell>
          <cell r="B445">
            <v>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17006</v>
          </cell>
          <cell r="B446">
            <v>6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21008</v>
          </cell>
          <cell r="B447">
            <v>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21017</v>
          </cell>
          <cell r="B448">
            <v>6</v>
          </cell>
          <cell r="C448">
            <v>0.56701565973264367</v>
          </cell>
          <cell r="D448">
            <v>1.9066029548978833</v>
          </cell>
          <cell r="E448">
            <v>1.2453351760499973</v>
          </cell>
          <cell r="F448">
            <v>1.1460862400922835</v>
          </cell>
        </row>
        <row r="449">
          <cell r="A449">
            <v>17007</v>
          </cell>
          <cell r="B449">
            <v>6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29004</v>
          </cell>
          <cell r="B450">
            <v>6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29001</v>
          </cell>
          <cell r="B451">
            <v>6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29003</v>
          </cell>
          <cell r="B452">
            <v>6</v>
          </cell>
          <cell r="C452">
            <v>0</v>
          </cell>
          <cell r="D452">
            <v>0</v>
          </cell>
          <cell r="E452">
            <v>5.5591914826734179</v>
          </cell>
          <cell r="F452">
            <v>0</v>
          </cell>
        </row>
        <row r="453">
          <cell r="A453">
            <v>11001</v>
          </cell>
          <cell r="B453" t="str">
            <v>11001-4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11002</v>
          </cell>
          <cell r="B454" t="str">
            <v>11002-4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</row>
        <row r="455">
          <cell r="A455">
            <v>11003</v>
          </cell>
          <cell r="B455" t="str">
            <v>11003-4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11004</v>
          </cell>
          <cell r="B456" t="str">
            <v>11004-4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</row>
        <row r="457">
          <cell r="A457">
            <v>11005</v>
          </cell>
          <cell r="B457" t="str">
            <v>11005-4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11006</v>
          </cell>
          <cell r="B458" t="str">
            <v>11006-4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11007</v>
          </cell>
          <cell r="B459" t="str">
            <v>11007-4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11008</v>
          </cell>
          <cell r="B460" t="str">
            <v>11008-4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12001</v>
          </cell>
          <cell r="B461" t="str">
            <v>12001-4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</row>
        <row r="462">
          <cell r="A462">
            <v>12002</v>
          </cell>
          <cell r="B462" t="str">
            <v>12002-4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</row>
        <row r="463">
          <cell r="A463">
            <v>12003</v>
          </cell>
          <cell r="B463" t="str">
            <v>12003-4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12004</v>
          </cell>
          <cell r="B464" t="str">
            <v>12004-4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</row>
        <row r="465">
          <cell r="A465">
            <v>12005</v>
          </cell>
          <cell r="B465" t="str">
            <v>12005-4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13001</v>
          </cell>
          <cell r="B466" t="str">
            <v>13001-4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13002</v>
          </cell>
          <cell r="B467" t="str">
            <v>13002-4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13003</v>
          </cell>
          <cell r="B468" t="str">
            <v>13003-4</v>
          </cell>
          <cell r="C468">
            <v>9.2454201121647283E-4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13004</v>
          </cell>
          <cell r="B469" t="str">
            <v>13004-4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</row>
        <row r="470">
          <cell r="A470">
            <v>13005</v>
          </cell>
          <cell r="B470" t="str">
            <v>13005-4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</row>
        <row r="471">
          <cell r="A471">
            <v>13006</v>
          </cell>
          <cell r="B471" t="str">
            <v>13006-4</v>
          </cell>
          <cell r="C471">
            <v>3.5035276214518975E-3</v>
          </cell>
          <cell r="D471">
            <v>0</v>
          </cell>
          <cell r="E471">
            <v>0</v>
          </cell>
          <cell r="F471">
            <v>0</v>
          </cell>
        </row>
        <row r="472">
          <cell r="A472">
            <v>13007</v>
          </cell>
          <cell r="B472" t="str">
            <v>13007-4</v>
          </cell>
          <cell r="C472">
            <v>9.2454201121647283E-4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13008</v>
          </cell>
          <cell r="B473" t="str">
            <v>13008-4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</row>
        <row r="474">
          <cell r="A474">
            <v>13009</v>
          </cell>
          <cell r="B474" t="str">
            <v>13009-4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13010</v>
          </cell>
          <cell r="B475" t="str">
            <v>13010-4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13011</v>
          </cell>
          <cell r="B476" t="str">
            <v>13011-4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</row>
        <row r="477">
          <cell r="A477">
            <v>13012</v>
          </cell>
          <cell r="B477" t="str">
            <v>13012-4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13013</v>
          </cell>
          <cell r="B478" t="str">
            <v>13013-4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</row>
        <row r="479">
          <cell r="A479">
            <v>14001</v>
          </cell>
          <cell r="B479" t="str">
            <v>14001-4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</row>
        <row r="480">
          <cell r="A480">
            <v>14002</v>
          </cell>
          <cell r="B480" t="str">
            <v>14002-4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14003</v>
          </cell>
          <cell r="B481" t="str">
            <v>14003-4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14004</v>
          </cell>
          <cell r="B482" t="str">
            <v>14004-4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15001</v>
          </cell>
          <cell r="B483" t="str">
            <v>15001-4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15002</v>
          </cell>
          <cell r="B484" t="str">
            <v>15002-4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15003</v>
          </cell>
          <cell r="B485" t="str">
            <v>15003-4</v>
          </cell>
          <cell r="C485">
            <v>88.834716467946507</v>
          </cell>
          <cell r="D485">
            <v>50.653194533587147</v>
          </cell>
          <cell r="E485">
            <v>67.36363963013757</v>
          </cell>
          <cell r="F485">
            <v>74.974066464856747</v>
          </cell>
        </row>
        <row r="486">
          <cell r="A486">
            <v>15004</v>
          </cell>
          <cell r="B486" t="str">
            <v>15004-4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15005</v>
          </cell>
          <cell r="B487" t="str">
            <v>15005-4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15006</v>
          </cell>
          <cell r="B488" t="str">
            <v>15006-4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15007</v>
          </cell>
          <cell r="B489" t="str">
            <v>15007-4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15008</v>
          </cell>
          <cell r="B490" t="str">
            <v>15008-4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15009</v>
          </cell>
          <cell r="B491" t="str">
            <v>15009-4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15010</v>
          </cell>
          <cell r="B492" t="str">
            <v>15010-4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15011</v>
          </cell>
          <cell r="B493" t="str">
            <v>15011-4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15012</v>
          </cell>
          <cell r="B494" t="str">
            <v>15012-4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15013</v>
          </cell>
          <cell r="B495" t="str">
            <v>15013-4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15014</v>
          </cell>
          <cell r="B496" t="str">
            <v>15014-4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15015</v>
          </cell>
          <cell r="B497" t="str">
            <v>15015-4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15016</v>
          </cell>
          <cell r="B498" t="str">
            <v>15016-4</v>
          </cell>
          <cell r="C498">
            <v>0.82702715908606173</v>
          </cell>
          <cell r="D498">
            <v>1.8424510589778662</v>
          </cell>
          <cell r="E498">
            <v>2.6968891819045777</v>
          </cell>
          <cell r="F498">
            <v>10.42041869963899</v>
          </cell>
        </row>
        <row r="499">
          <cell r="A499">
            <v>15017</v>
          </cell>
          <cell r="B499" t="str">
            <v>15017-4</v>
          </cell>
          <cell r="C499">
            <v>0</v>
          </cell>
          <cell r="D499">
            <v>37.033569154122333</v>
          </cell>
          <cell r="E499">
            <v>6.7113772847434099</v>
          </cell>
          <cell r="F499">
            <v>2.5529752885391073</v>
          </cell>
        </row>
        <row r="500">
          <cell r="A500">
            <v>15018</v>
          </cell>
          <cell r="B500" t="str">
            <v>15018-4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15019</v>
          </cell>
          <cell r="B501" t="str">
            <v>15019-4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15020</v>
          </cell>
          <cell r="B502" t="str">
            <v>15020-4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15021</v>
          </cell>
          <cell r="B503" t="str">
            <v>15021-4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15022</v>
          </cell>
          <cell r="B504" t="str">
            <v>15022-4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16001</v>
          </cell>
          <cell r="B505" t="str">
            <v>16001-4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16002</v>
          </cell>
          <cell r="B506" t="str">
            <v>16002-4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</row>
        <row r="507">
          <cell r="A507">
            <v>16003</v>
          </cell>
          <cell r="B507" t="str">
            <v>16003-4</v>
          </cell>
          <cell r="C507">
            <v>57.059570025400227</v>
          </cell>
          <cell r="D507">
            <v>45.829026684793043</v>
          </cell>
          <cell r="E507">
            <v>56.975863012621829</v>
          </cell>
          <cell r="F507">
            <v>61.558928238526306</v>
          </cell>
        </row>
        <row r="508">
          <cell r="A508">
            <v>16004</v>
          </cell>
          <cell r="B508" t="str">
            <v>16004-4</v>
          </cell>
          <cell r="C508">
            <v>4.0259911780009112</v>
          </cell>
          <cell r="D508">
            <v>3.5848797406032764</v>
          </cell>
          <cell r="E508">
            <v>4.6905982207423103</v>
          </cell>
          <cell r="F508">
            <v>4.0290830018740342</v>
          </cell>
        </row>
        <row r="509">
          <cell r="A509">
            <v>50001</v>
          </cell>
          <cell r="B509" t="str">
            <v>50001-3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50002</v>
          </cell>
          <cell r="B510" t="str">
            <v>50002-3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50003</v>
          </cell>
          <cell r="B511" t="str">
            <v>50003-3</v>
          </cell>
          <cell r="C511">
            <v>3.0586554680712381</v>
          </cell>
          <cell r="D511">
            <v>1.9024773118183684</v>
          </cell>
          <cell r="E511">
            <v>1.2980541842547937</v>
          </cell>
          <cell r="F511">
            <v>1.3915460480338973</v>
          </cell>
        </row>
        <row r="512">
          <cell r="A512">
            <v>50004</v>
          </cell>
          <cell r="B512" t="str">
            <v>50004-3</v>
          </cell>
          <cell r="C512">
            <v>0.64895473141129223</v>
          </cell>
          <cell r="D512">
            <v>1.1476608022068939</v>
          </cell>
          <cell r="E512">
            <v>0.62532719156700722</v>
          </cell>
          <cell r="F512">
            <v>0.69780639841086167</v>
          </cell>
        </row>
        <row r="513">
          <cell r="A513">
            <v>50005</v>
          </cell>
          <cell r="B513" t="str">
            <v>50005-3</v>
          </cell>
          <cell r="C513">
            <v>0.26308016416353086</v>
          </cell>
          <cell r="D513">
            <v>0.43450437971553008</v>
          </cell>
          <cell r="E513">
            <v>0.56554591205320137</v>
          </cell>
          <cell r="F513">
            <v>0.63109610672278327</v>
          </cell>
        </row>
        <row r="514">
          <cell r="A514">
            <v>50006</v>
          </cell>
          <cell r="B514" t="str">
            <v>50006-3</v>
          </cell>
          <cell r="C514">
            <v>4.0838518449359045</v>
          </cell>
          <cell r="D514">
            <v>2.2771885637389193</v>
          </cell>
          <cell r="E514">
            <v>2.9576725506736312</v>
          </cell>
          <cell r="F514">
            <v>3.170697802288625</v>
          </cell>
        </row>
        <row r="515">
          <cell r="A515">
            <v>50007</v>
          </cell>
          <cell r="B515" t="str">
            <v>50007-3</v>
          </cell>
          <cell r="C515">
            <v>87.280101909805509</v>
          </cell>
          <cell r="D515">
            <v>165.36231341110343</v>
          </cell>
          <cell r="E515">
            <v>178.21374724081781</v>
          </cell>
          <cell r="F515">
            <v>198.869799341027</v>
          </cell>
        </row>
        <row r="516">
          <cell r="A516">
            <v>50008</v>
          </cell>
          <cell r="B516" t="str">
            <v>50008-3</v>
          </cell>
          <cell r="C516">
            <v>0.19215144000381229</v>
          </cell>
          <cell r="D516">
            <v>0.10443713300082735</v>
          </cell>
          <cell r="E516">
            <v>0.12506543831340144</v>
          </cell>
          <cell r="F516">
            <v>0.13407322940879635</v>
          </cell>
        </row>
        <row r="517">
          <cell r="A517">
            <v>50009</v>
          </cell>
          <cell r="B517" t="str">
            <v>50009-3</v>
          </cell>
          <cell r="C517">
            <v>0</v>
          </cell>
          <cell r="F517">
            <v>0</v>
          </cell>
        </row>
        <row r="518">
          <cell r="A518">
            <v>50010</v>
          </cell>
          <cell r="B518" t="str">
            <v>50010-3</v>
          </cell>
          <cell r="C518">
            <v>6.5460266555810609</v>
          </cell>
          <cell r="D518">
            <v>11.225499838546073</v>
          </cell>
          <cell r="E518">
            <v>3.3908992289912541</v>
          </cell>
          <cell r="F518">
            <v>3.6351274689606954</v>
          </cell>
        </row>
        <row r="519">
          <cell r="A519">
            <v>50011</v>
          </cell>
          <cell r="B519" t="str">
            <v>50011-3</v>
          </cell>
          <cell r="C519">
            <v>2.2853346463355786</v>
          </cell>
          <cell r="D519">
            <v>1.6408106489151963</v>
          </cell>
          <cell r="E519">
            <v>1.7703012793261979</v>
          </cell>
          <cell r="F519">
            <v>1.9350773622991078</v>
          </cell>
        </row>
        <row r="520">
          <cell r="A520">
            <v>51001</v>
          </cell>
          <cell r="B520" t="str">
            <v>51001-3</v>
          </cell>
          <cell r="C520">
            <v>0</v>
          </cell>
          <cell r="D520">
            <v>0.7666374158742052</v>
          </cell>
          <cell r="E520">
            <v>0.75126808794860256</v>
          </cell>
          <cell r="F520">
            <v>0.80537788905863972</v>
          </cell>
        </row>
        <row r="521">
          <cell r="A521">
            <v>51001</v>
          </cell>
          <cell r="B521" t="str">
            <v>51001-4</v>
          </cell>
          <cell r="C521">
            <v>0</v>
          </cell>
          <cell r="D521">
            <v>0.16859689142427597</v>
          </cell>
          <cell r="E521">
            <v>0.20250266644625994</v>
          </cell>
          <cell r="F521">
            <v>0.15538742045559104</v>
          </cell>
        </row>
        <row r="522">
          <cell r="A522">
            <v>51002</v>
          </cell>
          <cell r="B522" t="str">
            <v>51002-4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51003</v>
          </cell>
          <cell r="B523" t="str">
            <v>51003-4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51004</v>
          </cell>
          <cell r="B524" t="str">
            <v>51004-3</v>
          </cell>
          <cell r="C524">
            <v>0</v>
          </cell>
          <cell r="D524">
            <v>0.82975875999558435</v>
          </cell>
          <cell r="E524">
            <v>2.0157422020162477</v>
          </cell>
          <cell r="F524">
            <v>2.1609252749962744</v>
          </cell>
        </row>
        <row r="525">
          <cell r="A525">
            <v>51004</v>
          </cell>
          <cell r="B525" t="str">
            <v>51004-4</v>
          </cell>
          <cell r="C525">
            <v>0</v>
          </cell>
          <cell r="D525">
            <v>0.18247837200561606</v>
          </cell>
          <cell r="E525">
            <v>0.54333889236683786</v>
          </cell>
          <cell r="F525">
            <v>0</v>
          </cell>
        </row>
        <row r="526">
          <cell r="A526">
            <v>51005</v>
          </cell>
          <cell r="B526" t="str">
            <v>51005-3</v>
          </cell>
          <cell r="C526">
            <v>0</v>
          </cell>
          <cell r="F526">
            <v>0</v>
          </cell>
        </row>
        <row r="527">
          <cell r="A527">
            <v>51005</v>
          </cell>
          <cell r="B527" t="str">
            <v>51005-4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51006</v>
          </cell>
          <cell r="B528" t="str">
            <v>51006-3</v>
          </cell>
          <cell r="C528">
            <v>0</v>
          </cell>
          <cell r="F528">
            <v>0</v>
          </cell>
        </row>
        <row r="529">
          <cell r="A529">
            <v>51006</v>
          </cell>
          <cell r="B529" t="str">
            <v>51006-4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</row>
        <row r="530">
          <cell r="A530">
            <v>51007</v>
          </cell>
          <cell r="B530" t="str">
            <v>51007-3</v>
          </cell>
          <cell r="C530">
            <v>0</v>
          </cell>
          <cell r="F530">
            <v>0</v>
          </cell>
        </row>
        <row r="531">
          <cell r="A531">
            <v>51007</v>
          </cell>
          <cell r="B531" t="str">
            <v>51007-4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</row>
        <row r="532">
          <cell r="A532">
            <v>51008</v>
          </cell>
          <cell r="B532" t="str">
            <v>51008-3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51008</v>
          </cell>
          <cell r="B533" t="str">
            <v>51008-4</v>
          </cell>
          <cell r="C533">
            <v>0</v>
          </cell>
          <cell r="D533">
            <v>0</v>
          </cell>
          <cell r="E533">
            <v>0</v>
          </cell>
          <cell r="F533">
            <v>5.0946695231341321E-2</v>
          </cell>
        </row>
        <row r="534">
          <cell r="A534">
            <v>51009</v>
          </cell>
          <cell r="B534" t="str">
            <v>51009-3</v>
          </cell>
          <cell r="C534">
            <v>0</v>
          </cell>
          <cell r="F534">
            <v>0</v>
          </cell>
        </row>
        <row r="535">
          <cell r="A535">
            <v>51009</v>
          </cell>
          <cell r="B535" t="str">
            <v>51009-4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51010</v>
          </cell>
          <cell r="B536" t="str">
            <v>51010-3</v>
          </cell>
          <cell r="C536">
            <v>0</v>
          </cell>
          <cell r="D536">
            <v>0</v>
          </cell>
          <cell r="E536">
            <v>6.0031410390432707E-2</v>
          </cell>
          <cell r="F536">
            <v>6.4355150116222254E-2</v>
          </cell>
        </row>
        <row r="537">
          <cell r="A537">
            <v>51010</v>
          </cell>
          <cell r="B537" t="str">
            <v>51010-4</v>
          </cell>
          <cell r="C537">
            <v>0</v>
          </cell>
          <cell r="D537">
            <v>0</v>
          </cell>
          <cell r="E537">
            <v>1.6181335091427464E-2</v>
          </cell>
          <cell r="F537">
            <v>0</v>
          </cell>
        </row>
        <row r="538">
          <cell r="A538">
            <v>51011</v>
          </cell>
          <cell r="B538" t="str">
            <v>51011-3</v>
          </cell>
          <cell r="C538">
            <v>0</v>
          </cell>
          <cell r="F538">
            <v>0</v>
          </cell>
        </row>
        <row r="539">
          <cell r="A539">
            <v>51012</v>
          </cell>
          <cell r="B539" t="str">
            <v>51012-3</v>
          </cell>
          <cell r="C539">
            <v>0</v>
          </cell>
          <cell r="F539">
            <v>0</v>
          </cell>
        </row>
        <row r="540">
          <cell r="A540">
            <v>51012</v>
          </cell>
          <cell r="B540" t="str">
            <v>51012-4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51013</v>
          </cell>
          <cell r="B541" t="str">
            <v>51013-3</v>
          </cell>
          <cell r="C541">
            <v>0</v>
          </cell>
          <cell r="F541">
            <v>0</v>
          </cell>
        </row>
        <row r="542">
          <cell r="A542">
            <v>51013</v>
          </cell>
          <cell r="B542" t="str">
            <v>51013-4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51014</v>
          </cell>
          <cell r="B543" t="str">
            <v>51014-3</v>
          </cell>
          <cell r="C543">
            <v>0.10215967060888702</v>
          </cell>
          <cell r="D543">
            <v>0.7547591265713639</v>
          </cell>
          <cell r="E543">
            <v>0.43322667831762268</v>
          </cell>
          <cell r="F543">
            <v>0.483440272819045</v>
          </cell>
        </row>
        <row r="544">
          <cell r="A544">
            <v>51014</v>
          </cell>
          <cell r="B544" t="str">
            <v>51014-4</v>
          </cell>
          <cell r="C544">
            <v>0.10215967060888702</v>
          </cell>
          <cell r="D544">
            <v>0.16598464916942379</v>
          </cell>
          <cell r="E544">
            <v>0.1167753015764682</v>
          </cell>
          <cell r="F544">
            <v>4.3668595912578274E-2</v>
          </cell>
        </row>
        <row r="545">
          <cell r="A545">
            <v>51015</v>
          </cell>
          <cell r="B545" t="str">
            <v>51015-3</v>
          </cell>
          <cell r="C545">
            <v>0</v>
          </cell>
          <cell r="F545">
            <v>0</v>
          </cell>
        </row>
        <row r="546">
          <cell r="A546">
            <v>51015</v>
          </cell>
          <cell r="B546" t="str">
            <v>51015-4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51016</v>
          </cell>
          <cell r="B547" t="str">
            <v>51016-3</v>
          </cell>
          <cell r="C547">
            <v>1.1961553889208296</v>
          </cell>
          <cell r="D547">
            <v>0</v>
          </cell>
          <cell r="E547">
            <v>14.299106758686129</v>
          </cell>
          <cell r="F547">
            <v>15.328994537995912</v>
          </cell>
        </row>
        <row r="548">
          <cell r="A548">
            <v>51017</v>
          </cell>
          <cell r="B548" t="str">
            <v>51017-3</v>
          </cell>
          <cell r="C548">
            <v>3.3461728338394754</v>
          </cell>
          <cell r="D548">
            <v>3.9317711422805983</v>
          </cell>
          <cell r="E548">
            <v>5.1917164752659213</v>
          </cell>
          <cell r="F548">
            <v>5.7934678421663381</v>
          </cell>
        </row>
        <row r="549">
          <cell r="A549">
            <v>51018</v>
          </cell>
          <cell r="B549" t="str">
            <v>51018-3</v>
          </cell>
          <cell r="C549">
            <v>4.377909457606647E-2</v>
          </cell>
          <cell r="D549">
            <v>0.98004494204457715</v>
          </cell>
          <cell r="E549">
            <v>0.26301261677308324</v>
          </cell>
          <cell r="F549">
            <v>0.29349737117160835</v>
          </cell>
        </row>
        <row r="550">
          <cell r="A550">
            <v>51018</v>
          </cell>
          <cell r="B550" t="str">
            <v>51018-4</v>
          </cell>
          <cell r="C550">
            <v>4.377909457606647E-2</v>
          </cell>
          <cell r="D550">
            <v>0.21552891531700669</v>
          </cell>
          <cell r="E550">
            <v>7.089447436931659E-2</v>
          </cell>
          <cell r="F550">
            <v>3.8755878872413219E-3</v>
          </cell>
        </row>
        <row r="551">
          <cell r="A551">
            <v>51019</v>
          </cell>
          <cell r="B551" t="str">
            <v>51019-3</v>
          </cell>
          <cell r="C551">
            <v>0</v>
          </cell>
          <cell r="D551">
            <v>0.34487207106317169</v>
          </cell>
          <cell r="E551">
            <v>1.2231399867050661</v>
          </cell>
          <cell r="F551">
            <v>1.311236183618028</v>
          </cell>
        </row>
        <row r="552">
          <cell r="A552">
            <v>51020</v>
          </cell>
          <cell r="B552" t="str">
            <v>51020-3</v>
          </cell>
          <cell r="C552">
            <v>0</v>
          </cell>
          <cell r="D552">
            <v>3.257176122743386</v>
          </cell>
          <cell r="E552">
            <v>3.7398318018856438</v>
          </cell>
          <cell r="F552">
            <v>4.0091917790112372</v>
          </cell>
        </row>
        <row r="553">
          <cell r="A553">
            <v>51021</v>
          </cell>
          <cell r="B553" t="str">
            <v>51021-3</v>
          </cell>
          <cell r="C553">
            <v>3.3638669901881113</v>
          </cell>
          <cell r="D553">
            <v>10.433499118943095</v>
          </cell>
          <cell r="E553">
            <v>9.2856085330168039</v>
          </cell>
          <cell r="F553">
            <v>10.361866771282568</v>
          </cell>
        </row>
        <row r="554">
          <cell r="A554">
            <v>51022</v>
          </cell>
          <cell r="B554" t="str">
            <v>51022-3</v>
          </cell>
          <cell r="C554">
            <v>0</v>
          </cell>
          <cell r="F554">
            <v>0</v>
          </cell>
        </row>
        <row r="555">
          <cell r="A555">
            <v>52001</v>
          </cell>
          <cell r="B555" t="str">
            <v>52001-3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52002</v>
          </cell>
          <cell r="B556" t="str">
            <v>52002-3</v>
          </cell>
          <cell r="C556">
            <v>0</v>
          </cell>
          <cell r="F556">
            <v>0</v>
          </cell>
        </row>
        <row r="557">
          <cell r="A557">
            <v>52003</v>
          </cell>
          <cell r="B557" t="str">
            <v>52003-3</v>
          </cell>
          <cell r="C557">
            <v>0</v>
          </cell>
          <cell r="F557">
            <v>0</v>
          </cell>
        </row>
        <row r="558">
          <cell r="A558">
            <v>52004</v>
          </cell>
          <cell r="B558" t="str">
            <v>52004-3</v>
          </cell>
          <cell r="C558">
            <v>2.8391769499244033</v>
          </cell>
          <cell r="D558">
            <v>14.950577270349209</v>
          </cell>
          <cell r="E558">
            <v>23.812459454871636</v>
          </cell>
          <cell r="F558">
            <v>26.57246765148561</v>
          </cell>
        </row>
        <row r="559">
          <cell r="A559">
            <v>52005</v>
          </cell>
          <cell r="B559" t="str">
            <v>52005-3</v>
          </cell>
          <cell r="C559">
            <v>0.99437102712263081</v>
          </cell>
          <cell r="D559">
            <v>1.1832382870753078</v>
          </cell>
          <cell r="E559">
            <v>0.32517013961484376</v>
          </cell>
          <cell r="F559">
            <v>0.34859039646287043</v>
          </cell>
        </row>
        <row r="560">
          <cell r="A560">
            <v>52006</v>
          </cell>
          <cell r="B560" t="str">
            <v>52006-3</v>
          </cell>
          <cell r="C560">
            <v>0.81119341426411529</v>
          </cell>
          <cell r="D560">
            <v>0.72876460940137766</v>
          </cell>
          <cell r="E560">
            <v>0.67285205812609983</v>
          </cell>
          <cell r="F560">
            <v>0.72131397421932431</v>
          </cell>
        </row>
        <row r="561">
          <cell r="A561">
            <v>52007</v>
          </cell>
          <cell r="B561" t="str">
            <v>52007-3</v>
          </cell>
          <cell r="C561">
            <v>0.126748970978768</v>
          </cell>
          <cell r="D561">
            <v>0.24674707247448224</v>
          </cell>
          <cell r="E561">
            <v>0.23762433279546299</v>
          </cell>
          <cell r="F561">
            <v>0.26516643139612744</v>
          </cell>
        </row>
        <row r="562">
          <cell r="A562">
            <v>52008</v>
          </cell>
          <cell r="B562" t="str">
            <v>52008-3</v>
          </cell>
          <cell r="C562">
            <v>0</v>
          </cell>
          <cell r="F562">
            <v>0</v>
          </cell>
        </row>
        <row r="563">
          <cell r="A563">
            <v>52009</v>
          </cell>
          <cell r="B563" t="str">
            <v>52009-3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52010</v>
          </cell>
          <cell r="B564" t="str">
            <v>52010-3</v>
          </cell>
          <cell r="C564">
            <v>2.3068312718135777E-2</v>
          </cell>
          <cell r="D564">
            <v>0</v>
          </cell>
          <cell r="E564">
            <v>1.0005235065072116</v>
          </cell>
          <cell r="F564">
            <v>1.0725858352703708</v>
          </cell>
        </row>
        <row r="565">
          <cell r="A565">
            <v>52011</v>
          </cell>
          <cell r="B565" t="str">
            <v>52011-3</v>
          </cell>
          <cell r="C565">
            <v>0</v>
          </cell>
          <cell r="F565">
            <v>0</v>
          </cell>
        </row>
        <row r="566">
          <cell r="A566">
            <v>52012</v>
          </cell>
          <cell r="B566" t="str">
            <v>52012-3</v>
          </cell>
          <cell r="C566">
            <v>6.083950606980864E-2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52013</v>
          </cell>
          <cell r="B567" t="str">
            <v>52013-3</v>
          </cell>
          <cell r="C567">
            <v>3.8024691293630402</v>
          </cell>
          <cell r="D567">
            <v>8.3331650848242589</v>
          </cell>
          <cell r="E567">
            <v>18.771696963649994</v>
          </cell>
          <cell r="F567">
            <v>20.947450273895662</v>
          </cell>
        </row>
        <row r="568">
          <cell r="A568">
            <v>52014</v>
          </cell>
          <cell r="B568" t="str">
            <v>52014-3</v>
          </cell>
          <cell r="C568">
            <v>0</v>
          </cell>
          <cell r="D568">
            <v>0.16560745375845479</v>
          </cell>
          <cell r="E568">
            <v>0.43772903409690506</v>
          </cell>
          <cell r="F568">
            <v>0.46925630293078718</v>
          </cell>
        </row>
        <row r="569">
          <cell r="A569">
            <v>52015</v>
          </cell>
          <cell r="B569" t="str">
            <v>52015-3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52016</v>
          </cell>
          <cell r="B570" t="str">
            <v>52016-3</v>
          </cell>
          <cell r="C570">
            <v>1.8799407375570869</v>
          </cell>
          <cell r="D570">
            <v>6.0252192115861947</v>
          </cell>
          <cell r="E570">
            <v>10.042754696566137</v>
          </cell>
          <cell r="F570">
            <v>11.206770758478438</v>
          </cell>
        </row>
        <row r="571">
          <cell r="A571">
            <v>52017</v>
          </cell>
          <cell r="B571" t="str">
            <v>52017-3</v>
          </cell>
          <cell r="C571">
            <v>15.372115200304984</v>
          </cell>
          <cell r="D571">
            <v>81.495393564711549</v>
          </cell>
          <cell r="E571">
            <v>63.574514257851362</v>
          </cell>
          <cell r="F571">
            <v>70.943185300838664</v>
          </cell>
        </row>
        <row r="572">
          <cell r="A572">
            <v>52018</v>
          </cell>
          <cell r="B572" t="str">
            <v>52018-3</v>
          </cell>
          <cell r="C572">
            <v>0</v>
          </cell>
          <cell r="F572">
            <v>0</v>
          </cell>
        </row>
        <row r="573">
          <cell r="A573">
            <v>53001</v>
          </cell>
          <cell r="B573" t="str">
            <v>53001-3</v>
          </cell>
          <cell r="C573">
            <v>0.253497941957536</v>
          </cell>
          <cell r="D573">
            <v>0.65416665725792966</v>
          </cell>
          <cell r="E573">
            <v>1.5633179789175182</v>
          </cell>
          <cell r="F573">
            <v>1.7445159960271541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anol total"/>
      <sheetName val="Etanol Anidro"/>
      <sheetName val="Etanol hidratado"/>
      <sheetName val="Cana"/>
      <sheetName val="ATR equivalente"/>
      <sheetName val="Açucar"/>
      <sheetName val="Plan7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J7">
            <v>0.53235360678925037</v>
          </cell>
        </row>
        <row r="8">
          <cell r="J8">
            <v>0.46764639321074963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27"/>
  <sheetViews>
    <sheetView tabSelected="1" zoomScaleNormal="100" workbookViewId="0">
      <pane ySplit="2" topLeftCell="A3" activePane="bottomLeft" state="frozen"/>
      <selection pane="bottomLeft" activeCell="A22" sqref="A22"/>
    </sheetView>
  </sheetViews>
  <sheetFormatPr defaultRowHeight="15" x14ac:dyDescent="0.25"/>
  <cols>
    <col min="1" max="1" width="21" style="141" customWidth="1"/>
    <col min="2" max="2" width="14.28515625" style="141" bestFit="1" customWidth="1"/>
    <col min="3" max="3" width="14.42578125" style="141" bestFit="1" customWidth="1"/>
    <col min="4" max="5" width="14.42578125" style="141" customWidth="1"/>
    <col min="6" max="6" width="21.42578125" style="141" customWidth="1"/>
    <col min="7" max="7" width="13.140625" style="141" customWidth="1"/>
    <col min="8" max="8" width="12.5703125" style="141" customWidth="1"/>
    <col min="9" max="9" width="26.85546875" style="141" customWidth="1"/>
    <col min="10" max="10" width="10.5703125" style="141" customWidth="1"/>
    <col min="11" max="11" width="13.7109375" style="141" customWidth="1"/>
    <col min="12" max="12" width="28.140625" style="141" customWidth="1"/>
    <col min="13" max="13" width="17.28515625" style="141" bestFit="1" customWidth="1"/>
    <col min="14" max="14" width="13.5703125" style="141" bestFit="1" customWidth="1"/>
    <col min="15" max="15" width="13.28515625" style="141" bestFit="1" customWidth="1"/>
    <col min="16" max="17" width="14.28515625" style="141" bestFit="1" customWidth="1"/>
    <col min="18" max="21" width="17.7109375" style="141" customWidth="1"/>
    <col min="22" max="22" width="16.28515625" style="141" customWidth="1"/>
    <col min="23" max="23" width="8.5703125" style="141" customWidth="1"/>
    <col min="24" max="24" width="12.85546875" style="141" customWidth="1"/>
    <col min="25" max="25" width="12.28515625" style="141" customWidth="1"/>
    <col min="26" max="26" width="12.85546875" style="141" bestFit="1" customWidth="1"/>
    <col min="27" max="27" width="13.7109375" style="146" customWidth="1"/>
    <col min="28" max="28" width="14.140625" style="141" bestFit="1" customWidth="1"/>
    <col min="29" max="29" width="6.140625" style="141" bestFit="1" customWidth="1"/>
    <col min="30" max="30" width="11.5703125" style="141" bestFit="1" customWidth="1"/>
    <col min="31" max="31" width="9" style="141" bestFit="1" customWidth="1"/>
    <col min="32" max="33" width="8" style="141" bestFit="1" customWidth="1"/>
    <col min="34" max="34" width="10.28515625" style="141" bestFit="1" customWidth="1"/>
    <col min="35" max="35" width="11.5703125" style="141" bestFit="1" customWidth="1"/>
    <col min="36" max="36" width="9" style="141" bestFit="1" customWidth="1"/>
    <col min="37" max="37" width="13.5703125" style="141" bestFit="1" customWidth="1"/>
    <col min="38" max="38" width="10.5703125" style="141" bestFit="1" customWidth="1"/>
    <col min="39" max="39" width="11" style="141" customWidth="1"/>
    <col min="40" max="40" width="9.85546875" style="141" customWidth="1"/>
    <col min="41" max="41" width="3.42578125" style="141" hidden="1" customWidth="1"/>
    <col min="42" max="42" width="4.7109375" style="141" customWidth="1"/>
    <col min="43" max="43" width="20.7109375" style="141" bestFit="1" customWidth="1"/>
    <col min="44" max="44" width="6.140625" style="141" customWidth="1"/>
    <col min="45" max="45" width="11.42578125" style="141" customWidth="1"/>
    <col min="46" max="46" width="7" style="141" bestFit="1" customWidth="1"/>
    <col min="47" max="48" width="7.7109375" style="141" bestFit="1" customWidth="1"/>
    <col min="49" max="49" width="10.28515625" style="141" bestFit="1" customWidth="1"/>
    <col min="50" max="50" width="8.85546875" style="141" customWidth="1"/>
    <col min="51" max="51" width="8.7109375" style="141" bestFit="1" customWidth="1"/>
    <col min="52" max="52" width="8.85546875" style="141" customWidth="1"/>
    <col min="53" max="53" width="7.7109375" style="141" bestFit="1" customWidth="1"/>
    <col min="54" max="54" width="6.7109375" style="141" bestFit="1" customWidth="1"/>
    <col min="55" max="55" width="22" style="141" customWidth="1"/>
    <col min="56" max="56" width="28.140625" style="141" customWidth="1"/>
    <col min="57" max="57" width="10.7109375" style="141" customWidth="1"/>
    <col min="58" max="58" width="11.140625" style="141" customWidth="1"/>
    <col min="59" max="59" width="12.140625" style="141" customWidth="1"/>
    <col min="60" max="61" width="13" style="141" bestFit="1" customWidth="1"/>
    <col min="62" max="62" width="10.42578125" style="141" bestFit="1" customWidth="1"/>
    <col min="63" max="63" width="11.7109375" style="141" bestFit="1" customWidth="1"/>
    <col min="64" max="64" width="9.42578125" style="141" bestFit="1" customWidth="1"/>
    <col min="65" max="65" width="13.7109375" style="141" bestFit="1" customWidth="1"/>
    <col min="66" max="66" width="9.85546875" style="141" bestFit="1" customWidth="1"/>
    <col min="67" max="67" width="6.85546875" style="141" bestFit="1" customWidth="1"/>
    <col min="68" max="69" width="22" style="141" customWidth="1"/>
    <col min="70" max="70" width="6.140625" style="141" bestFit="1" customWidth="1"/>
    <col min="71" max="71" width="9.140625" style="141" bestFit="1"/>
    <col min="72" max="72" width="7.5703125" style="141" bestFit="1" customWidth="1"/>
    <col min="73" max="74" width="8.140625" style="141" bestFit="1" customWidth="1"/>
    <col min="75" max="75" width="10.42578125" style="141" bestFit="1" customWidth="1"/>
    <col min="76" max="76" width="11.7109375" style="141" bestFit="1" customWidth="1"/>
    <col min="77" max="77" width="8.85546875" style="141" bestFit="1" customWidth="1"/>
    <col min="78" max="78" width="13.7109375" style="141" bestFit="1" customWidth="1"/>
    <col min="79" max="80" width="9.140625" style="141" bestFit="1"/>
    <col min="81" max="81" width="22" style="141" customWidth="1"/>
    <col min="82" max="82" width="20.140625" style="141" customWidth="1"/>
    <col min="83" max="83" width="6.140625" style="141" bestFit="1" customWidth="1"/>
    <col min="84" max="84" width="5.7109375" style="141" bestFit="1" customWidth="1"/>
    <col min="85" max="85" width="7" style="141" bestFit="1" customWidth="1"/>
    <col min="86" max="86" width="7.140625" style="141" bestFit="1" customWidth="1"/>
    <col min="87" max="87" width="7" style="141" bestFit="1" customWidth="1"/>
    <col min="88" max="88" width="10.28515625" style="141" bestFit="1" customWidth="1"/>
    <col min="89" max="89" width="11.5703125" style="141" bestFit="1" customWidth="1"/>
    <col min="90" max="90" width="10.7109375" style="141" bestFit="1" customWidth="1"/>
    <col min="91" max="91" width="8.7109375" style="141" customWidth="1"/>
    <col min="92" max="92" width="6.85546875" style="141" bestFit="1" customWidth="1"/>
    <col min="93" max="93" width="5.7109375" style="141" customWidth="1"/>
    <col min="94" max="94" width="15.7109375" style="141" customWidth="1"/>
    <col min="95" max="95" width="6.85546875" style="141" customWidth="1"/>
    <col min="96" max="96" width="6.7109375" style="141" customWidth="1"/>
    <col min="97" max="97" width="6.85546875" style="141" bestFit="1" customWidth="1"/>
    <col min="98" max="98" width="7.140625" style="141" bestFit="1" customWidth="1"/>
    <col min="99" max="99" width="7" style="141" bestFit="1" customWidth="1"/>
    <col min="100" max="100" width="7.7109375" style="141" customWidth="1"/>
    <col min="101" max="101" width="6.85546875" style="141" customWidth="1"/>
    <col min="102" max="102" width="8.7109375" style="141" bestFit="1" customWidth="1"/>
    <col min="103" max="103" width="8.7109375" style="141" customWidth="1"/>
    <col min="104" max="104" width="6.85546875" style="141" bestFit="1" customWidth="1"/>
    <col min="105" max="105" width="10" style="141" customWidth="1"/>
    <col min="106" max="106" width="6.42578125" style="146" customWidth="1"/>
    <col min="107" max="107" width="10.7109375" style="211" customWidth="1"/>
    <col min="108" max="108" width="9.85546875" style="211" customWidth="1"/>
    <col min="109" max="109" width="5.42578125" style="211" bestFit="1" customWidth="1"/>
    <col min="110" max="110" width="6.85546875" style="211" bestFit="1" customWidth="1"/>
    <col min="111" max="111" width="7.140625" style="211" bestFit="1" customWidth="1"/>
    <col min="112" max="112" width="7" style="211" bestFit="1" customWidth="1"/>
    <col min="113" max="113" width="7.42578125" style="211" bestFit="1" customWidth="1"/>
    <col min="114" max="114" width="6.42578125" style="211" customWidth="1"/>
    <col min="115" max="115" width="6.5703125" style="211" customWidth="1"/>
    <col min="116" max="116" width="9" style="211" customWidth="1"/>
    <col min="117" max="117" width="8" style="211" customWidth="1"/>
    <col min="118" max="118" width="6.85546875" style="211" customWidth="1"/>
    <col min="119" max="119" width="7.42578125" style="141" customWidth="1"/>
    <col min="120" max="120" width="12.85546875" style="141" customWidth="1"/>
    <col min="121" max="121" width="12" style="141" bestFit="1" customWidth="1"/>
    <col min="122" max="122" width="12" style="141" customWidth="1"/>
    <col min="123" max="123" width="35.85546875" style="141" customWidth="1"/>
    <col min="124" max="124" width="12" style="141" customWidth="1"/>
    <col min="125" max="125" width="9.140625" style="244"/>
    <col min="126" max="126" width="11.7109375" style="244" customWidth="1"/>
    <col min="127" max="127" width="10.85546875" style="244" customWidth="1"/>
    <col min="128" max="128" width="12" style="244" customWidth="1"/>
    <col min="129" max="129" width="9.42578125" style="244" customWidth="1"/>
    <col min="130" max="130" width="9.140625" style="244"/>
    <col min="131" max="131" width="10.5703125" style="244" customWidth="1"/>
    <col min="132" max="132" width="12.28515625" style="244" customWidth="1"/>
    <col min="133" max="133" width="9.85546875" style="244" customWidth="1"/>
    <col min="134" max="134" width="14" style="244" customWidth="1"/>
    <col min="135" max="135" width="10.5703125" style="244" bestFit="1" customWidth="1"/>
    <col min="136" max="136" width="8.7109375" style="244" customWidth="1"/>
    <col min="137" max="16384" width="9.140625" style="141"/>
  </cols>
  <sheetData>
    <row r="1" spans="1:136" ht="15.75" x14ac:dyDescent="0.25">
      <c r="A1" s="502" t="s">
        <v>363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B1" s="501" t="s">
        <v>361</v>
      </c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N1" s="501"/>
      <c r="AO1" s="501"/>
      <c r="AP1" s="501"/>
      <c r="AQ1" s="501"/>
      <c r="AR1" s="501"/>
      <c r="AS1" s="501"/>
      <c r="AT1" s="501"/>
      <c r="AU1" s="501"/>
      <c r="AV1" s="501"/>
      <c r="AW1" s="501"/>
      <c r="AX1" s="501"/>
      <c r="AY1" s="501"/>
      <c r="AZ1" s="501"/>
      <c r="BA1" s="501"/>
      <c r="BB1" s="501"/>
      <c r="BC1" s="501"/>
      <c r="BD1" s="501"/>
      <c r="BE1" s="501"/>
      <c r="BF1" s="501"/>
      <c r="BG1" s="501"/>
      <c r="BH1" s="501"/>
      <c r="BI1" s="501"/>
      <c r="BJ1" s="501"/>
      <c r="BK1" s="501"/>
      <c r="BL1" s="501"/>
      <c r="BM1" s="501"/>
      <c r="BN1" s="501"/>
      <c r="BO1" s="501"/>
      <c r="BP1" s="501"/>
      <c r="BQ1" s="501"/>
      <c r="BR1" s="501"/>
      <c r="BS1" s="501"/>
      <c r="BT1" s="501"/>
      <c r="BU1" s="501"/>
      <c r="BV1" s="501"/>
      <c r="BW1" s="501"/>
      <c r="BX1" s="501"/>
      <c r="BY1" s="501"/>
      <c r="BZ1" s="501"/>
      <c r="CA1" s="501"/>
      <c r="CB1" s="501"/>
      <c r="CC1" s="501"/>
      <c r="CD1" s="501"/>
      <c r="CE1" s="501"/>
      <c r="CF1" s="501"/>
      <c r="CG1" s="501"/>
      <c r="CH1" s="501"/>
      <c r="CI1" s="501"/>
      <c r="CJ1" s="501"/>
      <c r="CK1" s="501"/>
      <c r="CL1" s="501"/>
      <c r="CM1" s="501"/>
      <c r="CN1" s="501"/>
      <c r="CO1" s="501"/>
      <c r="CP1" s="501"/>
      <c r="CQ1" s="501"/>
      <c r="CR1" s="501"/>
      <c r="CS1" s="501"/>
      <c r="CT1" s="501"/>
      <c r="CU1" s="501"/>
      <c r="CV1" s="501"/>
      <c r="CW1" s="501"/>
      <c r="CX1" s="501"/>
      <c r="CY1" s="501"/>
      <c r="CZ1" s="501"/>
      <c r="DA1" s="501"/>
      <c r="DB1" s="501"/>
      <c r="DC1" s="501"/>
      <c r="DD1" s="501"/>
      <c r="DE1" s="501"/>
      <c r="DF1" s="501"/>
      <c r="DG1" s="501"/>
      <c r="DH1" s="501"/>
      <c r="DI1" s="501"/>
      <c r="DJ1" s="501"/>
      <c r="DK1" s="501"/>
      <c r="DL1" s="501"/>
      <c r="DM1" s="501"/>
      <c r="DN1" s="501"/>
      <c r="DO1" s="501"/>
      <c r="DP1" s="501"/>
      <c r="DQ1" s="501"/>
      <c r="DR1" s="501"/>
      <c r="DS1" s="501"/>
      <c r="DT1" s="501"/>
      <c r="DU1" s="501"/>
      <c r="DV1" s="501"/>
      <c r="DW1" s="501"/>
      <c r="DX1" s="501"/>
      <c r="DY1" s="501"/>
      <c r="DZ1" s="501"/>
      <c r="EA1" s="501"/>
      <c r="EB1" s="501"/>
      <c r="EC1" s="501"/>
      <c r="ED1" s="501"/>
      <c r="EE1" s="501"/>
      <c r="EF1" s="501"/>
    </row>
    <row r="2" spans="1:136" ht="29.25" x14ac:dyDescent="0.25">
      <c r="A2" s="503" t="s">
        <v>1737</v>
      </c>
      <c r="B2" s="503"/>
      <c r="C2" s="503"/>
      <c r="D2" s="503"/>
      <c r="E2" s="503"/>
      <c r="F2" s="503"/>
      <c r="G2" s="503"/>
      <c r="H2" s="503"/>
      <c r="I2" s="503"/>
      <c r="L2" s="507" t="s">
        <v>1655</v>
      </c>
      <c r="M2" s="507"/>
      <c r="N2" s="507"/>
      <c r="O2" s="507"/>
      <c r="P2" s="507"/>
      <c r="Q2" s="507"/>
      <c r="R2" s="507"/>
      <c r="S2" s="507"/>
      <c r="U2" s="510" t="s">
        <v>1642</v>
      </c>
      <c r="V2" s="510"/>
      <c r="W2" s="510"/>
      <c r="X2" s="510"/>
      <c r="Y2" s="510"/>
      <c r="Z2" s="510"/>
      <c r="AA2" s="142"/>
      <c r="AB2" s="507" t="s">
        <v>20</v>
      </c>
      <c r="AC2" s="507"/>
      <c r="AD2" s="507"/>
      <c r="AE2" s="507"/>
      <c r="AF2" s="507"/>
      <c r="AG2" s="507"/>
      <c r="AH2" s="507"/>
      <c r="AI2" s="507"/>
      <c r="AJ2" s="507"/>
      <c r="AK2" s="507"/>
      <c r="AL2" s="507"/>
      <c r="AM2" s="507"/>
      <c r="AN2" s="143"/>
      <c r="AO2" s="143"/>
      <c r="AP2" s="142"/>
      <c r="AQ2" s="510" t="s">
        <v>19</v>
      </c>
      <c r="AR2" s="510"/>
      <c r="AS2" s="510"/>
      <c r="AT2" s="510"/>
      <c r="AU2" s="510"/>
      <c r="AV2" s="510"/>
      <c r="AW2" s="510"/>
      <c r="AX2" s="510"/>
      <c r="AY2" s="510"/>
      <c r="AZ2" s="510"/>
      <c r="BA2" s="510"/>
      <c r="BB2" s="510"/>
      <c r="BC2" s="142"/>
      <c r="BD2" s="516" t="s">
        <v>16</v>
      </c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Q2" s="517" t="s">
        <v>360</v>
      </c>
      <c r="BR2" s="517"/>
      <c r="BS2" s="517"/>
      <c r="BT2" s="517"/>
      <c r="BU2" s="517"/>
      <c r="BV2" s="517"/>
      <c r="BW2" s="517"/>
      <c r="BX2" s="517"/>
      <c r="BY2" s="517"/>
      <c r="BZ2" s="517"/>
      <c r="CA2" s="517"/>
      <c r="CB2" s="517"/>
      <c r="CD2" s="512" t="s">
        <v>403</v>
      </c>
      <c r="CE2" s="512"/>
      <c r="CF2" s="512"/>
      <c r="CG2" s="512"/>
      <c r="CH2" s="512"/>
      <c r="CI2" s="512"/>
      <c r="CJ2" s="512"/>
      <c r="CK2" s="512"/>
      <c r="CL2" s="512"/>
      <c r="CM2" s="512"/>
      <c r="CN2" s="512"/>
      <c r="CP2" s="513" t="s">
        <v>357</v>
      </c>
      <c r="CQ2" s="513"/>
      <c r="CR2" s="513"/>
      <c r="CS2" s="513"/>
      <c r="CT2" s="513"/>
      <c r="CU2" s="513"/>
      <c r="CV2" s="513"/>
      <c r="CW2" s="513"/>
      <c r="CX2" s="513"/>
      <c r="CY2" s="513"/>
      <c r="CZ2" s="513"/>
      <c r="DA2" s="513"/>
      <c r="DB2" s="144"/>
      <c r="DC2" s="515" t="s">
        <v>356</v>
      </c>
      <c r="DD2" s="515"/>
      <c r="DE2" s="515"/>
      <c r="DF2" s="515"/>
      <c r="DG2" s="515"/>
      <c r="DH2" s="515"/>
      <c r="DI2" s="515"/>
      <c r="DJ2" s="515"/>
      <c r="DK2" s="515"/>
      <c r="DL2" s="515"/>
      <c r="DM2" s="515"/>
      <c r="DN2" s="515"/>
      <c r="DO2"/>
      <c r="DP2" s="509" t="s">
        <v>355</v>
      </c>
      <c r="DQ2" s="509"/>
      <c r="DR2" s="509"/>
      <c r="DS2" s="509"/>
      <c r="DU2" s="511" t="s">
        <v>350</v>
      </c>
      <c r="DV2" s="511"/>
      <c r="DW2" s="511"/>
      <c r="DX2" s="511"/>
      <c r="DY2" s="511"/>
      <c r="DZ2" s="511"/>
      <c r="EA2" s="511"/>
      <c r="EB2" s="511"/>
      <c r="EC2" s="511"/>
      <c r="ED2" s="511"/>
      <c r="EE2" s="511"/>
      <c r="EF2" s="511"/>
    </row>
    <row r="3" spans="1:136" s="146" customFormat="1" ht="28.5" x14ac:dyDescent="0.25">
      <c r="B3" s="141"/>
      <c r="C3" s="147"/>
      <c r="D3" s="147"/>
      <c r="E3" s="147"/>
      <c r="F3" s="147"/>
      <c r="G3" s="147"/>
      <c r="H3" s="147"/>
      <c r="I3" s="147"/>
      <c r="L3" s="148"/>
      <c r="M3" s="148"/>
      <c r="N3" s="148"/>
      <c r="O3" s="148"/>
      <c r="P3" s="148"/>
      <c r="Q3" s="148"/>
      <c r="R3" s="148"/>
      <c r="S3" s="148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1" t="s">
        <v>13</v>
      </c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301"/>
      <c r="DD3" s="301"/>
      <c r="DE3" s="301"/>
      <c r="DF3" s="301"/>
      <c r="DG3" s="301"/>
      <c r="DH3" s="301"/>
      <c r="DI3" s="301"/>
      <c r="DJ3" s="301"/>
      <c r="DK3" s="301"/>
      <c r="DL3" s="301"/>
      <c r="DM3" s="301"/>
      <c r="DN3" s="301"/>
      <c r="DO3" s="145"/>
      <c r="DP3" s="145"/>
      <c r="DU3" s="285"/>
      <c r="DV3" s="285"/>
      <c r="DW3" s="244"/>
      <c r="DX3" s="244"/>
      <c r="DY3" s="244"/>
      <c r="DZ3" s="244"/>
      <c r="EA3" s="244"/>
      <c r="EB3" s="285"/>
      <c r="EC3" s="285"/>
      <c r="ED3" s="285"/>
      <c r="EE3" s="285"/>
      <c r="EF3" s="285"/>
    </row>
    <row r="4" spans="1:136" s="146" customFormat="1" ht="29.25" thickBot="1" x14ac:dyDescent="0.3">
      <c r="B4" s="319" t="s">
        <v>404</v>
      </c>
      <c r="C4" s="320"/>
      <c r="D4" s="320"/>
      <c r="E4" s="320"/>
      <c r="F4" s="320"/>
      <c r="G4" s="147"/>
      <c r="H4" s="147"/>
      <c r="I4" s="147"/>
      <c r="L4" s="457" t="s">
        <v>405</v>
      </c>
      <c r="M4" s="148"/>
      <c r="N4" s="148"/>
      <c r="O4" s="148"/>
      <c r="P4" s="148"/>
      <c r="Q4" s="148"/>
      <c r="R4" s="148"/>
      <c r="S4" s="148"/>
      <c r="U4" s="457" t="s">
        <v>406</v>
      </c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1" t="s">
        <v>1</v>
      </c>
      <c r="AT4" s="141"/>
      <c r="AU4" s="141"/>
      <c r="AV4" s="141"/>
      <c r="AW4" s="141"/>
      <c r="AX4" s="141"/>
      <c r="AY4" s="141"/>
      <c r="AZ4" s="141"/>
      <c r="BA4" s="141"/>
      <c r="BB4" s="141"/>
      <c r="BC4" s="142"/>
      <c r="BD4" s="141" t="s">
        <v>407</v>
      </c>
      <c r="BE4" s="142"/>
      <c r="BG4" s="142"/>
      <c r="BH4" s="142"/>
      <c r="BI4" s="142"/>
      <c r="BJ4" s="142"/>
      <c r="BK4" s="142"/>
      <c r="BL4" s="142"/>
      <c r="BM4" s="142"/>
      <c r="BN4" s="142"/>
      <c r="BO4" s="142"/>
      <c r="BQ4" s="141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83"/>
      <c r="CD4" s="461" t="s">
        <v>359</v>
      </c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/>
      <c r="DC4" s="301"/>
      <c r="DD4" s="301"/>
      <c r="DE4" s="301"/>
      <c r="DF4" s="301"/>
      <c r="DG4" s="301"/>
      <c r="DH4" s="301"/>
      <c r="DI4" s="301"/>
      <c r="DJ4" s="301"/>
      <c r="DK4" s="301"/>
      <c r="DL4" s="301"/>
      <c r="DM4" s="301"/>
      <c r="DN4" s="301"/>
      <c r="DO4" s="145"/>
      <c r="DP4" s="145"/>
      <c r="DU4" s="285"/>
      <c r="DV4" s="244"/>
      <c r="DW4" s="286"/>
      <c r="DX4" s="286"/>
      <c r="DY4" s="286"/>
      <c r="DZ4" s="286"/>
      <c r="EA4" s="286"/>
      <c r="EB4" s="286"/>
      <c r="EC4" s="286"/>
      <c r="ED4" s="285"/>
      <c r="EE4" s="285"/>
      <c r="EF4" s="285"/>
    </row>
    <row r="5" spans="1:136" x14ac:dyDescent="0.25">
      <c r="B5" s="314" t="s">
        <v>1738</v>
      </c>
      <c r="C5" s="314"/>
      <c r="D5" s="314"/>
      <c r="E5" s="314"/>
      <c r="F5" s="314"/>
      <c r="AB5" s="141" t="s">
        <v>358</v>
      </c>
      <c r="AR5" s="141" t="s">
        <v>5930</v>
      </c>
      <c r="AS5" s="154" t="s">
        <v>5931</v>
      </c>
      <c r="AT5" s="154" t="s">
        <v>5932</v>
      </c>
      <c r="AU5" s="154" t="s">
        <v>5933</v>
      </c>
      <c r="AV5" s="154" t="s">
        <v>5934</v>
      </c>
      <c r="AW5" s="154" t="s">
        <v>5935</v>
      </c>
      <c r="AX5" s="154" t="s">
        <v>1562</v>
      </c>
      <c r="AY5" s="154" t="s">
        <v>5936</v>
      </c>
      <c r="AZ5" s="154" t="s">
        <v>1563</v>
      </c>
      <c r="BA5" s="154" t="s">
        <v>5937</v>
      </c>
      <c r="BB5" s="154" t="s">
        <v>5938</v>
      </c>
      <c r="BD5" s="141" t="s">
        <v>14</v>
      </c>
      <c r="BQ5" s="141" t="s">
        <v>358</v>
      </c>
      <c r="CD5" s="272"/>
      <c r="CE5" s="273" t="s">
        <v>5930</v>
      </c>
      <c r="CF5" s="273" t="s">
        <v>5931</v>
      </c>
      <c r="CG5" s="273" t="s">
        <v>5932</v>
      </c>
      <c r="CH5" s="273" t="s">
        <v>5933</v>
      </c>
      <c r="CI5" s="273" t="s">
        <v>5934</v>
      </c>
      <c r="CJ5" s="273" t="s">
        <v>27</v>
      </c>
      <c r="CK5" s="273" t="s">
        <v>1562</v>
      </c>
      <c r="CL5" s="273" t="s">
        <v>5936</v>
      </c>
      <c r="CM5" s="273" t="s">
        <v>1563</v>
      </c>
      <c r="CN5" s="274" t="s">
        <v>5937</v>
      </c>
      <c r="CP5" s="141" t="s">
        <v>358</v>
      </c>
      <c r="DC5" s="141" t="s">
        <v>358</v>
      </c>
      <c r="DP5" s="141" t="s">
        <v>358</v>
      </c>
      <c r="DU5" s="141" t="s">
        <v>358</v>
      </c>
    </row>
    <row r="6" spans="1:136" x14ac:dyDescent="0.25">
      <c r="B6" s="330" t="s">
        <v>408</v>
      </c>
      <c r="C6" s="330"/>
      <c r="D6" s="330"/>
      <c r="E6" s="330"/>
      <c r="F6" s="330"/>
      <c r="G6" s="330"/>
      <c r="H6" s="330"/>
      <c r="AA6" s="153"/>
      <c r="AB6" s="141" t="s">
        <v>409</v>
      </c>
      <c r="AQ6" s="159" t="s">
        <v>1651</v>
      </c>
      <c r="AR6" s="159"/>
      <c r="AS6" s="160">
        <f>+Produtividade_temporária!K42</f>
        <v>0.88419752893933079</v>
      </c>
      <c r="AT6" s="160">
        <f>+Produtividade_temporária!L42</f>
        <v>0.51141513807955619</v>
      </c>
      <c r="AU6" s="160">
        <f>+Produtividade_temporária!M42</f>
        <v>0</v>
      </c>
      <c r="AV6" s="160">
        <f>+Produtividade_temporária!N42</f>
        <v>0.98721179635413114</v>
      </c>
      <c r="AW6" s="160">
        <f>+Produtividade_temporária!O42</f>
        <v>0.53546166285638019</v>
      </c>
      <c r="AX6" s="160">
        <f>+Produtividade_temporária!P42</f>
        <v>0</v>
      </c>
      <c r="AY6" s="160">
        <f>+Produtividade_temporária!Q42</f>
        <v>0</v>
      </c>
      <c r="AZ6" s="160">
        <f>+Produtividade_temporária!R42</f>
        <v>-0.16234113937611816</v>
      </c>
      <c r="BA6" s="160">
        <f>+Produtividade_temporária!S42</f>
        <v>0.43831927242118074</v>
      </c>
      <c r="BB6" s="160">
        <f>+Produtividade_temporária!T42</f>
        <v>-0.12422819023391479</v>
      </c>
      <c r="BD6" s="155" t="s">
        <v>362</v>
      </c>
      <c r="BQ6" s="141" t="s">
        <v>1593</v>
      </c>
      <c r="CD6" s="162" t="s">
        <v>1651</v>
      </c>
      <c r="CE6" s="163">
        <f>Produtividade_temporária!B3</f>
        <v>1.1955933822136924</v>
      </c>
      <c r="CF6" s="163">
        <f>Produtividade_temporária!C3</f>
        <v>1.7366907772600766</v>
      </c>
      <c r="CG6" s="163">
        <f>Produtividade_temporária!D3</f>
        <v>1.8465098340948267</v>
      </c>
      <c r="CH6" s="163">
        <f>Produtividade_temporária!E3</f>
        <v>1.8650696873983454</v>
      </c>
      <c r="CI6" s="163">
        <f>Produtividade_temporária!F3</f>
        <v>1.1770691888976712</v>
      </c>
      <c r="CJ6" s="163">
        <f>Produtividade_temporária!G3</f>
        <v>1.559381060650965</v>
      </c>
      <c r="CK6" s="164">
        <f>'Prod. Flor_Plant'!$D$10</f>
        <v>1.0926430517711172</v>
      </c>
      <c r="CL6" s="163">
        <f>'Produtividade permanent'!B3</f>
        <v>1.4987171659445704</v>
      </c>
      <c r="CM6" s="163">
        <f>'Produtividade Outras_temp'!B7</f>
        <v>1.2317460368205921</v>
      </c>
      <c r="CN6" s="165">
        <v>1.0941486892435073</v>
      </c>
      <c r="CP6" s="141" t="s">
        <v>1589</v>
      </c>
      <c r="DC6" s="211" t="s">
        <v>1587</v>
      </c>
      <c r="DP6" s="141" t="s">
        <v>353</v>
      </c>
      <c r="DU6" s="244" t="s">
        <v>330</v>
      </c>
      <c r="DW6" s="287"/>
      <c r="DX6" s="287"/>
      <c r="DY6" s="287"/>
      <c r="DZ6" s="287"/>
      <c r="EA6" s="287"/>
      <c r="EB6" s="287"/>
    </row>
    <row r="7" spans="1:136" x14ac:dyDescent="0.25">
      <c r="AB7" s="141" t="s">
        <v>392</v>
      </c>
      <c r="AQ7" s="159" t="s">
        <v>1652</v>
      </c>
      <c r="AR7" s="159"/>
      <c r="AS7" s="160">
        <f>+Produtividade_temporária!K43</f>
        <v>0</v>
      </c>
      <c r="AT7" s="160">
        <f>+Produtividade_temporária!L43</f>
        <v>3.8610395047261895E-2</v>
      </c>
      <c r="AU7" s="160">
        <f>+Produtividade_temporária!M43</f>
        <v>0</v>
      </c>
      <c r="AV7" s="160">
        <f>+Produtividade_temporária!N43</f>
        <v>0</v>
      </c>
      <c r="AW7" s="160">
        <f>+Produtividade_temporária!O43</f>
        <v>0.10158125443064961</v>
      </c>
      <c r="AX7" s="160">
        <f>+Produtividade_temporária!P43</f>
        <v>0</v>
      </c>
      <c r="AY7" s="160">
        <f>+Produtividade_temporária!Q43</f>
        <v>0</v>
      </c>
      <c r="AZ7" s="160">
        <f>+Produtividade_temporária!R43</f>
        <v>-1.2859999747355882E-2</v>
      </c>
      <c r="BA7" s="160">
        <f>+Produtividade_temporária!S43</f>
        <v>-7.6514739034742235E-2</v>
      </c>
      <c r="BB7" s="160">
        <f>+Produtividade_temporária!T43</f>
        <v>0.40898857666972399</v>
      </c>
      <c r="BD7" s="155"/>
      <c r="BQ7" s="141" t="s">
        <v>1594</v>
      </c>
      <c r="CD7" s="162" t="s">
        <v>1652</v>
      </c>
      <c r="CE7" s="163">
        <f>Produtividade_temporária!B4</f>
        <v>1.0427469610611253</v>
      </c>
      <c r="CF7" s="163">
        <f>Produtividade_temporária!C4</f>
        <v>1.1763192600503696</v>
      </c>
      <c r="CG7" s="163">
        <f>Produtividade_temporária!D4</f>
        <v>1.1389972973302747</v>
      </c>
      <c r="CH7" s="163">
        <f>Produtividade_temporária!E4</f>
        <v>1.5123582572934999</v>
      </c>
      <c r="CI7" s="163">
        <f>Produtividade_temporária!F4</f>
        <v>1.0427328153771003</v>
      </c>
      <c r="CJ7" s="163">
        <f>Produtividade_temporária!G4</f>
        <v>1.1331362960420093</v>
      </c>
      <c r="CK7" s="164">
        <f>'Prod. Flor_Plant'!$D$10</f>
        <v>1.0926430517711172</v>
      </c>
      <c r="CL7" s="163">
        <f>'Produtividade permanent'!B4</f>
        <v>1.2553368578778275</v>
      </c>
      <c r="CM7" s="163">
        <f>'Produtividade Outras_temp'!B11</f>
        <v>2.3934062569257084</v>
      </c>
      <c r="CN7" s="165">
        <v>1.2253598879198861</v>
      </c>
      <c r="CP7" s="141" t="s">
        <v>1590</v>
      </c>
      <c r="DC7" s="211" t="s">
        <v>393</v>
      </c>
      <c r="DP7" s="141" t="s">
        <v>394</v>
      </c>
      <c r="DU7" s="244" t="s">
        <v>1588</v>
      </c>
    </row>
    <row r="8" spans="1:136" ht="15.75" thickBot="1" x14ac:dyDescent="0.3">
      <c r="B8" s="141" t="s">
        <v>33</v>
      </c>
      <c r="AQ8" s="159" t="s">
        <v>1767</v>
      </c>
      <c r="AR8" s="159"/>
      <c r="AS8" s="160">
        <f>+Produtividade_temporária!K44</f>
        <v>0</v>
      </c>
      <c r="AT8" s="160">
        <f>+Produtividade_temporária!L44</f>
        <v>0.30874688854374527</v>
      </c>
      <c r="AU8" s="160">
        <f>+Produtividade_temporária!M44</f>
        <v>0.14957423119508262</v>
      </c>
      <c r="AV8" s="160">
        <f>+Produtividade_temporária!N44</f>
        <v>0</v>
      </c>
      <c r="AW8" s="160">
        <f>+Produtividade_temporária!O44</f>
        <v>0</v>
      </c>
      <c r="AX8" s="160">
        <f>+Produtividade_temporária!P44</f>
        <v>0</v>
      </c>
      <c r="AY8" s="160">
        <f>+Produtividade_temporária!Q44</f>
        <v>0</v>
      </c>
      <c r="AZ8" s="160">
        <f>+Produtividade_temporária!R44</f>
        <v>0.2814814814814815</v>
      </c>
      <c r="BA8" s="160">
        <f>+Produtividade_temporária!S44</f>
        <v>0.20620495191981855</v>
      </c>
      <c r="BB8" s="160">
        <f>+Produtividade_temporária!T44</f>
        <v>-0.60511491851232757</v>
      </c>
      <c r="BD8" s="166" t="s">
        <v>17</v>
      </c>
      <c r="BE8" s="166"/>
      <c r="BF8" s="255"/>
      <c r="BQ8" s="141" t="s">
        <v>395</v>
      </c>
      <c r="CD8" s="162" t="s">
        <v>1767</v>
      </c>
      <c r="CE8" s="163">
        <f>Produtividade_temporária!B5</f>
        <v>1.1241167752091088</v>
      </c>
      <c r="CF8" s="163">
        <f>Produtividade_temporária!C5</f>
        <v>1.1814626715783136</v>
      </c>
      <c r="CG8" s="163">
        <f>Produtividade_temporária!D5</f>
        <v>1.4801646977144418</v>
      </c>
      <c r="CH8" s="163">
        <f>Produtividade_temporária!E5</f>
        <v>1.1956120629055904</v>
      </c>
      <c r="CI8" s="163">
        <f>Produtividade_temporária!F5</f>
        <v>1.2120735657027357</v>
      </c>
      <c r="CJ8" s="163">
        <f>Produtividade_temporária!G5</f>
        <v>0.78629628600850687</v>
      </c>
      <c r="CK8" s="164">
        <f>'Prod. Flor_Plant'!$D$10</f>
        <v>1.0926430517711172</v>
      </c>
      <c r="CL8" s="163">
        <f>'Produtividade permanent'!B5</f>
        <v>0.98243452648673124</v>
      </c>
      <c r="CM8" s="163">
        <f>'Produtividade Outras_temp'!B15</f>
        <v>1.0971278412191339</v>
      </c>
      <c r="CN8" s="165">
        <v>1.1901600662757272</v>
      </c>
      <c r="DC8" s="211" t="s">
        <v>396</v>
      </c>
      <c r="DU8" s="244" t="s">
        <v>41</v>
      </c>
    </row>
    <row r="9" spans="1:136" x14ac:dyDescent="0.25">
      <c r="A9" s="156"/>
      <c r="B9" s="157" t="s">
        <v>2</v>
      </c>
      <c r="C9" s="157" t="s">
        <v>1735</v>
      </c>
      <c r="D9" s="157" t="s">
        <v>1736</v>
      </c>
      <c r="E9" s="157"/>
      <c r="F9" s="321" t="s">
        <v>37</v>
      </c>
      <c r="G9" s="327" t="s">
        <v>38</v>
      </c>
      <c r="H9" s="157" t="s">
        <v>39</v>
      </c>
      <c r="I9" s="158"/>
      <c r="AQ9" s="159" t="s">
        <v>1653</v>
      </c>
      <c r="AR9" s="159"/>
      <c r="AS9" s="160">
        <f>+Produtividade_temporária!K45</f>
        <v>1.9259610554359683E-2</v>
      </c>
      <c r="AT9" s="160">
        <f>+Produtividade_temporária!L45</f>
        <v>7.5442959028273512E-2</v>
      </c>
      <c r="AU9" s="160">
        <f>+Produtividade_temporária!M45</f>
        <v>0.22300508578601455</v>
      </c>
      <c r="AV9" s="160">
        <f>+Produtividade_temporária!N45</f>
        <v>0</v>
      </c>
      <c r="AW9" s="160">
        <f>+Produtividade_temporária!O45</f>
        <v>1.8514698923817959E-2</v>
      </c>
      <c r="AX9" s="160">
        <f>+Produtividade_temporária!P45</f>
        <v>0</v>
      </c>
      <c r="AY9" s="160">
        <f>+Produtividade_temporária!Q45</f>
        <v>0</v>
      </c>
      <c r="AZ9" s="160">
        <f>+Produtividade_temporária!R45</f>
        <v>6.3305123109535441E-2</v>
      </c>
      <c r="BA9" s="160">
        <f>+Produtividade_temporária!S45</f>
        <v>3.8566475399001522E-2</v>
      </c>
      <c r="BB9" s="160">
        <f>+Produtividade_temporária!T45</f>
        <v>0.22059006288370242</v>
      </c>
      <c r="BD9" s="155"/>
      <c r="BF9" s="154" t="s">
        <v>5931</v>
      </c>
      <c r="BG9" s="154" t="s">
        <v>5932</v>
      </c>
      <c r="BH9" s="154" t="s">
        <v>5933</v>
      </c>
      <c r="BI9" s="154" t="s">
        <v>5934</v>
      </c>
      <c r="BJ9" s="154" t="s">
        <v>5935</v>
      </c>
      <c r="BK9" s="154" t="s">
        <v>1562</v>
      </c>
      <c r="BL9" s="154" t="s">
        <v>5936</v>
      </c>
      <c r="BM9" s="154" t="s">
        <v>1563</v>
      </c>
      <c r="BN9" s="154" t="s">
        <v>5937</v>
      </c>
      <c r="BO9" s="154" t="s">
        <v>5938</v>
      </c>
      <c r="BQ9" s="141" t="s">
        <v>397</v>
      </c>
      <c r="CD9" s="162" t="s">
        <v>1653</v>
      </c>
      <c r="CE9" s="163">
        <f>Produtividade_temporária!B6</f>
        <v>1.1771405085109219</v>
      </c>
      <c r="CF9" s="163">
        <f>Produtividade_temporária!C6</f>
        <v>1.0370541972700076</v>
      </c>
      <c r="CG9" s="163">
        <f>Produtividade_temporária!D6</f>
        <v>1.9402701500009931</v>
      </c>
      <c r="CH9" s="163">
        <f>Produtividade_temporária!E6</f>
        <v>1.1242115127354253</v>
      </c>
      <c r="CI9" s="163">
        <f>Produtividade_temporária!F6</f>
        <v>0.97116558781532281</v>
      </c>
      <c r="CJ9" s="163">
        <f>Produtividade_temporária!G6</f>
        <v>1.0510019279759633</v>
      </c>
      <c r="CK9" s="164">
        <f>'Prod. Flor_Plant'!$D$10</f>
        <v>1.0926430517711172</v>
      </c>
      <c r="CL9" s="163">
        <f>'Produtividade permanent'!B6</f>
        <v>1.0325544537556639</v>
      </c>
      <c r="CM9" s="163">
        <f>'Produtividade Outras_temp'!B18</f>
        <v>1.0571323469125009</v>
      </c>
      <c r="CN9" s="165">
        <v>1.3501025201937316</v>
      </c>
      <c r="DC9" s="211" t="s">
        <v>398</v>
      </c>
      <c r="DU9" s="244" t="s">
        <v>1584</v>
      </c>
    </row>
    <row r="10" spans="1:136" x14ac:dyDescent="0.25">
      <c r="A10" s="167" t="s">
        <v>1651</v>
      </c>
      <c r="B10" s="168">
        <f t="shared" ref="B10:B15" si="0">C10+D10</f>
        <v>125573.66647711104</v>
      </c>
      <c r="C10" s="168">
        <f>Z18/30</f>
        <v>-3981.1427187183117</v>
      </c>
      <c r="D10" s="168">
        <f>R28/30</f>
        <v>129554.80919582935</v>
      </c>
      <c r="E10" s="161"/>
      <c r="F10" s="322"/>
      <c r="G10" s="328"/>
      <c r="H10" s="170"/>
      <c r="I10" s="171"/>
      <c r="AQ10" s="159" t="s">
        <v>1769</v>
      </c>
      <c r="AR10" s="159"/>
      <c r="AS10" s="160">
        <f>+Produtividade_temporária!K46</f>
        <v>5.4177381795580888E-5</v>
      </c>
      <c r="AT10" s="160">
        <f>+Produtividade_temporária!L46</f>
        <v>4.2789188060001253E-2</v>
      </c>
      <c r="AU10" s="160">
        <f>+Produtividade_temporária!M46</f>
        <v>0</v>
      </c>
      <c r="AV10" s="160">
        <f>+Produtividade_temporária!N46</f>
        <v>1.278820364586883E-2</v>
      </c>
      <c r="AW10" s="160">
        <f>+Produtividade_temporária!O46</f>
        <v>0.34444238378915221</v>
      </c>
      <c r="AX10" s="160">
        <f>+Produtividade_temporária!P46</f>
        <v>0</v>
      </c>
      <c r="AY10" s="160">
        <f>+Produtividade_temporária!Q46</f>
        <v>0</v>
      </c>
      <c r="AZ10" s="160">
        <f>+Produtividade_temporária!R46</f>
        <v>0</v>
      </c>
      <c r="BA10" s="160">
        <f>+Produtividade_temporária!S46</f>
        <v>0</v>
      </c>
      <c r="BB10" s="160">
        <f>+Produtividade_temporária!T46</f>
        <v>0</v>
      </c>
      <c r="BD10" s="172"/>
      <c r="BE10" s="173">
        <f>BF10*0.88</f>
        <v>1008671.2573063455</v>
      </c>
      <c r="BF10" s="174">
        <f>-(BF15+BF32+BF49+BF67+BF85+BF103)</f>
        <v>1146217.3378481199</v>
      </c>
      <c r="BG10" s="174">
        <f t="shared" ref="BG10:BO10" si="1">-(BG15+BG32+BG49+BG67+BG85+BG103)</f>
        <v>0</v>
      </c>
      <c r="BH10" s="174">
        <f t="shared" si="1"/>
        <v>227078.83592130151</v>
      </c>
      <c r="BI10" s="174">
        <f t="shared" si="1"/>
        <v>134850.43771727284</v>
      </c>
      <c r="BJ10" s="174">
        <f t="shared" si="1"/>
        <v>0</v>
      </c>
      <c r="BK10" s="174">
        <f t="shared" si="1"/>
        <v>0</v>
      </c>
      <c r="BL10" s="174">
        <f t="shared" si="1"/>
        <v>0</v>
      </c>
      <c r="BM10" s="174">
        <f t="shared" si="1"/>
        <v>0</v>
      </c>
      <c r="BN10" s="174">
        <f t="shared" si="1"/>
        <v>2328.1636518945052</v>
      </c>
      <c r="BO10" s="174">
        <f t="shared" si="1"/>
        <v>0</v>
      </c>
      <c r="BQ10" s="141" t="s">
        <v>1596</v>
      </c>
      <c r="CD10" s="162" t="s">
        <v>1769</v>
      </c>
      <c r="CE10" s="163">
        <f>Produtividade_temporária!B7</f>
        <v>1.105714035518975</v>
      </c>
      <c r="CF10" s="163">
        <f>Produtividade_temporária!C7</f>
        <v>1.0138706835421278</v>
      </c>
      <c r="CG10" s="163">
        <f>Produtividade_temporária!D7</f>
        <v>1.9991177344305615</v>
      </c>
      <c r="CH10" s="163">
        <f>Produtividade_temporária!E7</f>
        <v>1.2463662999153056</v>
      </c>
      <c r="CI10" s="163">
        <f>Produtividade_temporária!F7</f>
        <v>1.1351081187725998</v>
      </c>
      <c r="CJ10" s="163">
        <f>Produtividade_temporária!G7</f>
        <v>1.2912148492754534</v>
      </c>
      <c r="CK10" s="164">
        <f>'Prod. Flor_Plant'!$D$10</f>
        <v>1.0926430517711172</v>
      </c>
      <c r="CL10" s="163">
        <f>'Produtividade permanent'!B7</f>
        <v>1.3289297413839236</v>
      </c>
      <c r="CM10" s="163">
        <f>'Produtividade Outras_temp'!B21</f>
        <v>0.87555364468114372</v>
      </c>
      <c r="CN10" s="165">
        <v>0.99592963248016209</v>
      </c>
    </row>
    <row r="11" spans="1:136" ht="15.75" thickBot="1" x14ac:dyDescent="0.3">
      <c r="A11" s="167" t="s">
        <v>1652</v>
      </c>
      <c r="B11" s="168">
        <f t="shared" si="0"/>
        <v>1461692.8455957496</v>
      </c>
      <c r="C11" s="168">
        <f>Z35/30</f>
        <v>-73734.764956714425</v>
      </c>
      <c r="D11" s="168">
        <f>R45/30</f>
        <v>1535427.6105524639</v>
      </c>
      <c r="E11" s="161"/>
      <c r="F11" s="322"/>
      <c r="G11" s="328"/>
      <c r="H11" s="170"/>
      <c r="I11" s="171"/>
      <c r="AQ11" s="159" t="s">
        <v>1768</v>
      </c>
      <c r="AR11" s="159"/>
      <c r="AS11" s="160">
        <f>+Produtividade_temporária!K47</f>
        <v>9.6488683124513919E-2</v>
      </c>
      <c r="AT11" s="160">
        <f>+Produtividade_temporária!L47</f>
        <v>2.2995431241161851E-2</v>
      </c>
      <c r="AU11" s="160">
        <f>+Produtividade_temporária!M47</f>
        <v>0.62742068301890286</v>
      </c>
      <c r="AV11" s="160">
        <f>+Produtividade_temporária!N47</f>
        <v>0</v>
      </c>
      <c r="AW11" s="160">
        <f>+Produtividade_temporária!O47</f>
        <v>0</v>
      </c>
      <c r="AX11" s="160">
        <f>+Produtividade_temporária!P47</f>
        <v>0</v>
      </c>
      <c r="AY11" s="160">
        <f>+Produtividade_temporária!Q47</f>
        <v>0</v>
      </c>
      <c r="AZ11" s="160">
        <f>+Produtividade_temporária!R47</f>
        <v>0</v>
      </c>
      <c r="BA11" s="160">
        <f>+Produtividade_temporária!S47</f>
        <v>0</v>
      </c>
      <c r="BB11" s="160">
        <f>+Produtividade_temporária!T47</f>
        <v>0</v>
      </c>
      <c r="BD11" s="155"/>
      <c r="BF11" s="173">
        <f>BF10/2.5</f>
        <v>458486.93513924797</v>
      </c>
      <c r="BQ11" s="141" t="s">
        <v>1595</v>
      </c>
      <c r="CD11" s="175" t="s">
        <v>1768</v>
      </c>
      <c r="CE11" s="176">
        <f>Produtividade_temporária!B8</f>
        <v>0.91399601351566939</v>
      </c>
      <c r="CF11" s="176">
        <f>Produtividade_temporária!C8</f>
        <v>1.1067993107249834</v>
      </c>
      <c r="CG11" s="176">
        <f>Produtividade_temporária!D8</f>
        <v>1.1856204457540835</v>
      </c>
      <c r="CH11" s="176">
        <f>Produtividade_temporária!E8</f>
        <v>1.2050371042950794</v>
      </c>
      <c r="CI11" s="176">
        <f>Produtividade_temporária!F8</f>
        <v>1.1307481191794704</v>
      </c>
      <c r="CJ11" s="176">
        <f>Produtividade_temporária!G8</f>
        <v>0.8971587195073778</v>
      </c>
      <c r="CK11" s="177">
        <f>'Prod. Flor_Plant'!$D$10</f>
        <v>1.0926430517711172</v>
      </c>
      <c r="CL11" s="176">
        <f>'Produtividade permanent'!B8</f>
        <v>1.1059411387915277</v>
      </c>
      <c r="CM11" s="176">
        <f>'Produtividade Outras_temp'!B23</f>
        <v>0.93138054419724592</v>
      </c>
      <c r="CN11" s="178">
        <v>1.3363131775156945</v>
      </c>
    </row>
    <row r="12" spans="1:136" ht="45" x14ac:dyDescent="0.25">
      <c r="A12" s="167" t="s">
        <v>1767</v>
      </c>
      <c r="B12" s="168">
        <f t="shared" si="0"/>
        <v>472801.06505591195</v>
      </c>
      <c r="C12" s="168">
        <f>Z52/30</f>
        <v>19803.249923258361</v>
      </c>
      <c r="D12" s="168">
        <f>R63/30</f>
        <v>452997.81513265357</v>
      </c>
      <c r="E12" s="161"/>
      <c r="F12" s="322"/>
      <c r="G12" s="328"/>
      <c r="H12" s="170"/>
      <c r="I12" s="171"/>
      <c r="O12" s="7"/>
      <c r="P12" s="7"/>
      <c r="Q12" s="7"/>
      <c r="BD12" s="179" t="s">
        <v>23</v>
      </c>
      <c r="BF12" s="180">
        <f>+SUM(Produtividade_temporária!K51:K56)</f>
        <v>14443324.179314028</v>
      </c>
      <c r="BG12" s="180">
        <f>+SUM(Produtividade_temporária!L51:L56)</f>
        <v>18509468.46014725</v>
      </c>
      <c r="BH12" s="180">
        <f>+SUM(Produtividade_temporária!M51:M56)</f>
        <v>740461.82212602557</v>
      </c>
      <c r="BI12" s="180">
        <f>+SUM(Produtividade_temporária!N51:N56)</f>
        <v>1718586.4188383364</v>
      </c>
      <c r="BJ12" s="180">
        <f>+SUM(Produtividade_temporária!O51:O56)</f>
        <v>500740.34803180466</v>
      </c>
      <c r="BQ12" s="141" t="s">
        <v>399</v>
      </c>
    </row>
    <row r="13" spans="1:136" x14ac:dyDescent="0.25">
      <c r="A13" s="167" t="s">
        <v>1653</v>
      </c>
      <c r="B13" s="168">
        <f t="shared" si="0"/>
        <v>78133.41809971309</v>
      </c>
      <c r="C13" s="168">
        <f>Z70/30</f>
        <v>0</v>
      </c>
      <c r="D13" s="168">
        <f>R81/30</f>
        <v>78133.41809971309</v>
      </c>
      <c r="E13" s="161"/>
      <c r="F13" s="322"/>
      <c r="G13" s="328"/>
      <c r="H13" s="170"/>
      <c r="I13" s="171"/>
      <c r="BD13" s="141" t="s">
        <v>336</v>
      </c>
      <c r="BF13" s="141" t="str">
        <f>IF(BF12&lt;BF10,"sim","não")</f>
        <v>não</v>
      </c>
      <c r="BG13" s="141" t="str">
        <f t="shared" ref="BG13:BO13" si="2">IF(BG12&lt;BG10,"sim","não")</f>
        <v>não</v>
      </c>
      <c r="BH13" s="141" t="str">
        <f t="shared" si="2"/>
        <v>não</v>
      </c>
      <c r="BI13" s="141" t="str">
        <f t="shared" si="2"/>
        <v>não</v>
      </c>
      <c r="BJ13" s="141" t="str">
        <f t="shared" si="2"/>
        <v>não</v>
      </c>
      <c r="BK13" s="141" t="str">
        <f t="shared" si="2"/>
        <v>não</v>
      </c>
      <c r="BL13" s="141" t="str">
        <f t="shared" si="2"/>
        <v>não</v>
      </c>
      <c r="BM13" s="141" t="str">
        <f t="shared" si="2"/>
        <v>não</v>
      </c>
      <c r="BN13" s="141" t="str">
        <f t="shared" si="2"/>
        <v>sim</v>
      </c>
      <c r="BO13" s="141" t="str">
        <f t="shared" si="2"/>
        <v>não</v>
      </c>
    </row>
    <row r="14" spans="1:136" s="186" customFormat="1" ht="19.5" thickBot="1" x14ac:dyDescent="0.3">
      <c r="A14" s="181" t="s">
        <v>1769</v>
      </c>
      <c r="B14" s="182">
        <f t="shared" si="0"/>
        <v>198.31995933784856</v>
      </c>
      <c r="C14" s="182">
        <f>Z88/30</f>
        <v>-13595.527048693517</v>
      </c>
      <c r="D14" s="182">
        <f>R99/30</f>
        <v>13793.847008031365</v>
      </c>
      <c r="E14" s="183"/>
      <c r="F14" s="322"/>
      <c r="G14" s="328"/>
      <c r="H14" s="170"/>
      <c r="I14" s="185"/>
      <c r="J14" s="146"/>
      <c r="K14" s="146"/>
      <c r="L14" s="186" t="s">
        <v>386</v>
      </c>
      <c r="O14" s="187"/>
      <c r="P14" s="187"/>
      <c r="U14" s="186" t="s">
        <v>1651</v>
      </c>
      <c r="AB14" s="186" t="s">
        <v>1651</v>
      </c>
      <c r="AQ14" s="186" t="s">
        <v>1651</v>
      </c>
      <c r="BD14" s="186" t="s">
        <v>1651</v>
      </c>
      <c r="BF14" s="186" t="s">
        <v>22</v>
      </c>
      <c r="BQ14" s="186" t="s">
        <v>1651</v>
      </c>
      <c r="CC14" s="146"/>
      <c r="CD14" s="188" t="s">
        <v>1567</v>
      </c>
      <c r="CE14" s="146"/>
      <c r="CF14" s="146"/>
      <c r="CG14" s="146"/>
      <c r="CH14" s="146"/>
      <c r="CI14" s="146"/>
      <c r="CJ14" s="146"/>
      <c r="CK14" s="146"/>
      <c r="CL14" s="146" t="s">
        <v>11</v>
      </c>
      <c r="CM14" s="146"/>
      <c r="CN14" s="146"/>
      <c r="CO14" s="146"/>
      <c r="CP14" s="186" t="s">
        <v>1651</v>
      </c>
      <c r="DB14" s="146"/>
      <c r="DC14" s="302" t="s">
        <v>1651</v>
      </c>
      <c r="DD14" s="302"/>
      <c r="DE14" s="302"/>
      <c r="DF14" s="302"/>
      <c r="DG14" s="302"/>
      <c r="DH14" s="302"/>
      <c r="DI14" s="302"/>
      <c r="DJ14" s="302"/>
      <c r="DK14" s="302"/>
      <c r="DL14" s="302"/>
      <c r="DM14" s="302"/>
      <c r="DN14" s="302"/>
      <c r="DU14" s="288" t="s">
        <v>1651</v>
      </c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</row>
    <row r="15" spans="1:136" ht="15.75" thickBot="1" x14ac:dyDescent="0.3">
      <c r="A15" s="189" t="s">
        <v>1768</v>
      </c>
      <c r="B15" s="190">
        <f t="shared" si="0"/>
        <v>276786.46018849744</v>
      </c>
      <c r="C15" s="190">
        <f>Z106/30</f>
        <v>24624.542264855892</v>
      </c>
      <c r="D15" s="190">
        <f>R117/30</f>
        <v>252161.91792364157</v>
      </c>
      <c r="E15" s="191"/>
      <c r="F15" s="323"/>
      <c r="G15" s="329"/>
      <c r="H15" s="193"/>
      <c r="I15" s="194"/>
      <c r="L15" s="161" t="s">
        <v>1786</v>
      </c>
      <c r="M15" s="161"/>
      <c r="N15" s="161"/>
      <c r="O15" s="161"/>
      <c r="P15" s="161"/>
      <c r="Q15" s="161"/>
      <c r="R15" s="161"/>
      <c r="U15" s="156" t="s">
        <v>1647</v>
      </c>
      <c r="V15" s="157" t="s">
        <v>1649</v>
      </c>
      <c r="W15" s="157" t="s">
        <v>1643</v>
      </c>
      <c r="X15" s="157" t="s">
        <v>1644</v>
      </c>
      <c r="Y15" s="157" t="s">
        <v>1645</v>
      </c>
      <c r="Z15" s="158" t="s">
        <v>1648</v>
      </c>
      <c r="AN15" s="173">
        <f>AN27+AN44+AN61+AN79+AN97+AN115</f>
        <v>181242.98983586725</v>
      </c>
      <c r="AQ15" s="161"/>
      <c r="AR15" s="161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D15" s="161"/>
      <c r="BE15" s="154" t="s">
        <v>21</v>
      </c>
      <c r="BF15" s="195">
        <f t="shared" ref="BF15:BO15" si="3">SUMIF(BF18:BF27,"&lt;0")*CF$16</f>
        <v>0</v>
      </c>
      <c r="BG15" s="195">
        <f t="shared" si="3"/>
        <v>0</v>
      </c>
      <c r="BH15" s="195">
        <f t="shared" si="3"/>
        <v>-29899.805776697125</v>
      </c>
      <c r="BI15" s="195">
        <f t="shared" si="3"/>
        <v>0</v>
      </c>
      <c r="BJ15" s="195">
        <f t="shared" si="3"/>
        <v>0</v>
      </c>
      <c r="BK15" s="195">
        <f t="shared" si="3"/>
        <v>0</v>
      </c>
      <c r="BL15" s="195">
        <f t="shared" si="3"/>
        <v>0</v>
      </c>
      <c r="BM15" s="195">
        <f t="shared" si="3"/>
        <v>0</v>
      </c>
      <c r="BN15" s="195">
        <f t="shared" si="3"/>
        <v>0</v>
      </c>
      <c r="BO15" s="195">
        <f t="shared" si="3"/>
        <v>0</v>
      </c>
      <c r="CB15" s="173">
        <f>CB27+CB44+CB61+CB79+CB97+CB115</f>
        <v>91720.881155617433</v>
      </c>
      <c r="CD15" s="156" t="s">
        <v>1581</v>
      </c>
      <c r="CE15" s="157" t="s">
        <v>5930</v>
      </c>
      <c r="CF15" s="157" t="s">
        <v>5931</v>
      </c>
      <c r="CG15" s="157" t="s">
        <v>5932</v>
      </c>
      <c r="CH15" s="157" t="s">
        <v>5933</v>
      </c>
      <c r="CI15" s="157" t="s">
        <v>5934</v>
      </c>
      <c r="CJ15" s="157" t="s">
        <v>5935</v>
      </c>
      <c r="CK15" s="157" t="s">
        <v>1562</v>
      </c>
      <c r="CL15" s="157" t="s">
        <v>5936</v>
      </c>
      <c r="CM15" s="157" t="s">
        <v>1563</v>
      </c>
      <c r="CN15" s="158" t="s">
        <v>5937</v>
      </c>
    </row>
    <row r="16" spans="1:136" ht="18" thickBot="1" x14ac:dyDescent="0.3">
      <c r="B16" s="325">
        <f>SUM(B10:B15)</f>
        <v>2415185.7753763208</v>
      </c>
      <c r="C16" s="325">
        <f>SUM(C10:C15)</f>
        <v>-46883.642536012005</v>
      </c>
      <c r="D16" s="325">
        <f>SUM(D10:D15)</f>
        <v>2462069.4179123323</v>
      </c>
      <c r="E16" s="326"/>
      <c r="F16" s="323">
        <f>B16/D27</f>
        <v>9.7256900110092338E-3</v>
      </c>
      <c r="G16" s="329">
        <f>F16*D37</f>
        <v>7.6348507654570089E-3</v>
      </c>
      <c r="H16" s="196">
        <f>G16*1000</f>
        <v>7.634850765457009</v>
      </c>
      <c r="I16" s="198" t="s">
        <v>400</v>
      </c>
      <c r="L16" s="161"/>
      <c r="M16" s="161"/>
      <c r="N16" s="161" t="s">
        <v>369</v>
      </c>
      <c r="O16" s="161" t="s">
        <v>1624</v>
      </c>
      <c r="P16" s="161" t="s">
        <v>1565</v>
      </c>
      <c r="Q16" s="199" t="s">
        <v>1625</v>
      </c>
      <c r="R16" s="161" t="s">
        <v>1648</v>
      </c>
      <c r="U16" s="167" t="s">
        <v>940</v>
      </c>
      <c r="V16" s="155">
        <f>SUM(DP18:DP22)+DP25</f>
        <v>163044.44442741337</v>
      </c>
      <c r="W16" s="155">
        <f>DP23+DP24</f>
        <v>2987.7502022753274</v>
      </c>
      <c r="X16" s="155">
        <f>DP26</f>
        <v>29611.805370311264</v>
      </c>
      <c r="Y16" s="155">
        <f>DP27</f>
        <v>0</v>
      </c>
      <c r="Z16" s="171" t="s">
        <v>1566</v>
      </c>
      <c r="AB16" s="161" t="s">
        <v>940</v>
      </c>
      <c r="AC16" s="161" t="s">
        <v>5930</v>
      </c>
      <c r="AD16" s="161" t="s">
        <v>5931</v>
      </c>
      <c r="AE16" s="161" t="s">
        <v>5932</v>
      </c>
      <c r="AF16" s="161" t="s">
        <v>5933</v>
      </c>
      <c r="AG16" s="161" t="s">
        <v>5934</v>
      </c>
      <c r="AH16" s="161" t="s">
        <v>5935</v>
      </c>
      <c r="AI16" s="161" t="s">
        <v>1562</v>
      </c>
      <c r="AJ16" s="161" t="s">
        <v>5936</v>
      </c>
      <c r="AK16" s="161" t="s">
        <v>1563</v>
      </c>
      <c r="AL16" s="161" t="s">
        <v>5937</v>
      </c>
      <c r="AM16" s="161" t="s">
        <v>5938</v>
      </c>
      <c r="AQ16" s="161" t="s">
        <v>940</v>
      </c>
      <c r="AR16" s="161" t="s">
        <v>5930</v>
      </c>
      <c r="AS16" s="161" t="s">
        <v>5931</v>
      </c>
      <c r="AT16" s="161" t="s">
        <v>5932</v>
      </c>
      <c r="AU16" s="161" t="s">
        <v>5933</v>
      </c>
      <c r="AV16" s="161" t="s">
        <v>5934</v>
      </c>
      <c r="AW16" s="161" t="s">
        <v>5935</v>
      </c>
      <c r="AX16" s="161" t="s">
        <v>1562</v>
      </c>
      <c r="AY16" s="161" t="s">
        <v>5936</v>
      </c>
      <c r="AZ16" s="161" t="s">
        <v>1563</v>
      </c>
      <c r="BA16" s="161" t="s">
        <v>5937</v>
      </c>
      <c r="BB16" s="161" t="s">
        <v>5938</v>
      </c>
      <c r="BD16" s="303" t="s">
        <v>401</v>
      </c>
      <c r="BE16" s="304" t="s">
        <v>5930</v>
      </c>
      <c r="BF16" s="304" t="s">
        <v>5931</v>
      </c>
      <c r="BG16" s="304" t="s">
        <v>5932</v>
      </c>
      <c r="BH16" s="304" t="s">
        <v>5933</v>
      </c>
      <c r="BI16" s="304" t="s">
        <v>5934</v>
      </c>
      <c r="BJ16" s="304" t="s">
        <v>5935</v>
      </c>
      <c r="BK16" s="304" t="s">
        <v>1562</v>
      </c>
      <c r="BL16" s="304" t="s">
        <v>5936</v>
      </c>
      <c r="BM16" s="304" t="s">
        <v>1563</v>
      </c>
      <c r="BN16" s="304" t="s">
        <v>5937</v>
      </c>
      <c r="BO16" s="305" t="s">
        <v>5938</v>
      </c>
      <c r="BQ16" s="303"/>
      <c r="BR16" s="304" t="s">
        <v>5930</v>
      </c>
      <c r="BS16" s="304" t="s">
        <v>5931</v>
      </c>
      <c r="BT16" s="304" t="s">
        <v>5932</v>
      </c>
      <c r="BU16" s="304" t="s">
        <v>5933</v>
      </c>
      <c r="BV16" s="304" t="s">
        <v>5934</v>
      </c>
      <c r="BW16" s="304" t="s">
        <v>5935</v>
      </c>
      <c r="BX16" s="304" t="s">
        <v>1562</v>
      </c>
      <c r="BY16" s="304" t="s">
        <v>5936</v>
      </c>
      <c r="BZ16" s="304" t="s">
        <v>1563</v>
      </c>
      <c r="CA16" s="304" t="s">
        <v>5937</v>
      </c>
      <c r="CB16" s="305" t="s">
        <v>5938</v>
      </c>
      <c r="CD16" s="162" t="s">
        <v>1651</v>
      </c>
      <c r="CE16" s="200">
        <f>Produtividade_temporária!B20</f>
        <v>82.273116554366169</v>
      </c>
      <c r="CF16" s="201">
        <f>Produtividade_temporária!C20+0.5</f>
        <v>3.0073191065652489</v>
      </c>
      <c r="CG16" s="201">
        <f>Produtividade_temporária!D20</f>
        <v>7.1561941607138246</v>
      </c>
      <c r="CH16" s="201">
        <f>Produtividade_temporária!E20</f>
        <v>2.5674019607843137</v>
      </c>
      <c r="CI16" s="201">
        <f>Produtividade_temporária!F20</f>
        <v>6.7371706544720205</v>
      </c>
      <c r="CJ16" s="201">
        <f>Produtividade_temporária!G20</f>
        <v>2.4032410299435054</v>
      </c>
      <c r="CK16" s="202">
        <f>'Prod. Flor_Plant'!$J$4</f>
        <v>40.1</v>
      </c>
      <c r="CL16" s="203">
        <f t="shared" ref="CL16:CM21" si="4">CL27*CL6</f>
        <v>1.4987171659445704</v>
      </c>
      <c r="CM16" s="203">
        <f t="shared" si="4"/>
        <v>1.2317460368205921</v>
      </c>
      <c r="CN16" s="204">
        <f>'Prod. Pecuária'!H73</f>
        <v>6.6457949508408692E-2</v>
      </c>
      <c r="CP16" s="303"/>
      <c r="CQ16" s="304" t="s">
        <v>5930</v>
      </c>
      <c r="CR16" s="304" t="s">
        <v>5931</v>
      </c>
      <c r="CS16" s="304" t="s">
        <v>5932</v>
      </c>
      <c r="CT16" s="304" t="s">
        <v>5933</v>
      </c>
      <c r="CU16" s="304" t="s">
        <v>5934</v>
      </c>
      <c r="CV16" s="304" t="s">
        <v>5935</v>
      </c>
      <c r="CW16" s="304" t="s">
        <v>1562</v>
      </c>
      <c r="CX16" s="304" t="s">
        <v>5936</v>
      </c>
      <c r="CY16" s="304" t="s">
        <v>1563</v>
      </c>
      <c r="CZ16" s="304" t="s">
        <v>5937</v>
      </c>
      <c r="DA16" s="305" t="s">
        <v>5938</v>
      </c>
      <c r="DC16" s="303"/>
      <c r="DD16" s="304" t="s">
        <v>5930</v>
      </c>
      <c r="DE16" s="304" t="s">
        <v>5931</v>
      </c>
      <c r="DF16" s="304" t="s">
        <v>5932</v>
      </c>
      <c r="DG16" s="304" t="s">
        <v>5933</v>
      </c>
      <c r="DH16" s="304" t="s">
        <v>5934</v>
      </c>
      <c r="DI16" s="304" t="s">
        <v>26</v>
      </c>
      <c r="DJ16" s="304" t="s">
        <v>1562</v>
      </c>
      <c r="DK16" s="304" t="s">
        <v>5936</v>
      </c>
      <c r="DL16" s="304" t="s">
        <v>1564</v>
      </c>
      <c r="DM16" s="304" t="s">
        <v>5937</v>
      </c>
      <c r="DN16" s="305" t="s">
        <v>5938</v>
      </c>
      <c r="DO16" s="161"/>
      <c r="DP16" s="205" t="s">
        <v>352</v>
      </c>
      <c r="DR16" s="205" t="s">
        <v>354</v>
      </c>
      <c r="DS16" s="205"/>
      <c r="DT16" s="205"/>
      <c r="DU16" s="289" t="s">
        <v>337</v>
      </c>
      <c r="DV16" s="290" t="s">
        <v>5930</v>
      </c>
      <c r="DW16" s="290" t="s">
        <v>5931</v>
      </c>
      <c r="DX16" s="290" t="s">
        <v>5932</v>
      </c>
      <c r="DY16" s="290" t="s">
        <v>5933</v>
      </c>
      <c r="DZ16" s="290" t="s">
        <v>5934</v>
      </c>
      <c r="EA16" s="290" t="s">
        <v>26</v>
      </c>
      <c r="EB16" s="290" t="s">
        <v>1562</v>
      </c>
      <c r="EC16" s="290" t="s">
        <v>5936</v>
      </c>
      <c r="ED16" s="290" t="s">
        <v>1564</v>
      </c>
      <c r="EE16" s="290" t="s">
        <v>5937</v>
      </c>
      <c r="EF16" s="291" t="s">
        <v>5938</v>
      </c>
    </row>
    <row r="17" spans="1:136" x14ac:dyDescent="0.25">
      <c r="E17" s="324"/>
      <c r="H17" s="462" t="s">
        <v>40</v>
      </c>
      <c r="L17" s="161"/>
      <c r="M17" s="161" t="s">
        <v>371</v>
      </c>
      <c r="N17" s="168">
        <v>0</v>
      </c>
      <c r="O17" s="168">
        <f>SUM(AD23:AH23)+SUM(AD24:AH24)+SUM(AK23:AK24)</f>
        <v>12516.489866179294</v>
      </c>
      <c r="P17" s="168">
        <f>SUM(AE26:AI26)+SUM(AK26)</f>
        <v>7457.5452151034706</v>
      </c>
      <c r="Q17" s="168">
        <f>SUM(AD27:AH27)+SUM(AK27)</f>
        <v>1588.0494476442534</v>
      </c>
      <c r="R17" s="168"/>
      <c r="U17" s="167" t="s">
        <v>1646</v>
      </c>
      <c r="V17" s="161">
        <f>'Fatores de emissao'!AF3</f>
        <v>0</v>
      </c>
      <c r="W17" s="161">
        <f>'Fatores de emissao'!AG3</f>
        <v>0</v>
      </c>
      <c r="X17" s="155">
        <f>'Fatores de emissao'!AH3</f>
        <v>-4.0333333299999978</v>
      </c>
      <c r="Y17" s="155">
        <f>'Fatores de emissao'!AI3</f>
        <v>235.34487777777773</v>
      </c>
      <c r="Z17" s="171" t="s">
        <v>1566</v>
      </c>
      <c r="AB17" s="155" t="s">
        <v>5930</v>
      </c>
      <c r="AC17" s="161" t="s">
        <v>1566</v>
      </c>
      <c r="AD17" s="161" t="s">
        <v>1566</v>
      </c>
      <c r="AE17" s="161" t="s">
        <v>1566</v>
      </c>
      <c r="AF17" s="161" t="s">
        <v>1566</v>
      </c>
      <c r="AG17" s="161" t="s">
        <v>1566</v>
      </c>
      <c r="AH17" s="161" t="s">
        <v>1566</v>
      </c>
      <c r="AI17" s="161" t="s">
        <v>1566</v>
      </c>
      <c r="AJ17" s="161" t="s">
        <v>1566</v>
      </c>
      <c r="AK17" s="161" t="s">
        <v>1566</v>
      </c>
      <c r="AL17" s="161" t="s">
        <v>1566</v>
      </c>
      <c r="AM17" s="161" t="s">
        <v>1566</v>
      </c>
      <c r="AQ17" s="155" t="s">
        <v>5930</v>
      </c>
      <c r="AR17" s="161" t="s">
        <v>1566</v>
      </c>
      <c r="AS17" s="161" t="s">
        <v>1566</v>
      </c>
      <c r="AT17" s="161" t="s">
        <v>1566</v>
      </c>
      <c r="AU17" s="161" t="s">
        <v>1566</v>
      </c>
      <c r="AV17" s="161" t="s">
        <v>1566</v>
      </c>
      <c r="AW17" s="161" t="s">
        <v>1566</v>
      </c>
      <c r="AX17" s="161" t="s">
        <v>1566</v>
      </c>
      <c r="AY17" s="161" t="s">
        <v>1566</v>
      </c>
      <c r="AZ17" s="161" t="s">
        <v>1566</v>
      </c>
      <c r="BA17" s="161" t="s">
        <v>1566</v>
      </c>
      <c r="BB17" s="161" t="s">
        <v>1566</v>
      </c>
      <c r="BD17" s="306" t="s">
        <v>5930</v>
      </c>
      <c r="BE17" s="278" t="s">
        <v>1566</v>
      </c>
      <c r="BF17" s="279" t="s">
        <v>1566</v>
      </c>
      <c r="BG17" s="279" t="s">
        <v>1566</v>
      </c>
      <c r="BH17" s="279" t="s">
        <v>1566</v>
      </c>
      <c r="BI17" s="279" t="s">
        <v>1566</v>
      </c>
      <c r="BJ17" s="279" t="s">
        <v>1566</v>
      </c>
      <c r="BK17" s="279" t="s">
        <v>1566</v>
      </c>
      <c r="BL17" s="279" t="s">
        <v>1566</v>
      </c>
      <c r="BM17" s="279" t="s">
        <v>1566</v>
      </c>
      <c r="BN17" s="279" t="s">
        <v>1566</v>
      </c>
      <c r="BO17" s="280" t="s">
        <v>1566</v>
      </c>
      <c r="BQ17" s="306" t="s">
        <v>5930</v>
      </c>
      <c r="BR17" s="278" t="s">
        <v>1568</v>
      </c>
      <c r="BS17" s="279" t="s">
        <v>1568</v>
      </c>
      <c r="BT17" s="279" t="s">
        <v>1568</v>
      </c>
      <c r="BU17" s="279" t="s">
        <v>1568</v>
      </c>
      <c r="BV17" s="279" t="s">
        <v>1568</v>
      </c>
      <c r="BW17" s="279" t="s">
        <v>1568</v>
      </c>
      <c r="BX17" s="279" t="s">
        <v>1568</v>
      </c>
      <c r="BY17" s="279" t="s">
        <v>1568</v>
      </c>
      <c r="BZ17" s="279" t="s">
        <v>1568</v>
      </c>
      <c r="CA17" s="279" t="s">
        <v>1568</v>
      </c>
      <c r="CB17" s="280" t="s">
        <v>1568</v>
      </c>
      <c r="CD17" s="162" t="s">
        <v>1652</v>
      </c>
      <c r="CE17" s="200">
        <f>Produtividade_temporária!B21</f>
        <v>83.041488957584747</v>
      </c>
      <c r="CF17" s="201">
        <f>Produtividade_temporária!C21</f>
        <v>2.8731380796281099</v>
      </c>
      <c r="CG17" s="201">
        <f>Produtividade_temporária!D21</f>
        <v>5.5908465536111738</v>
      </c>
      <c r="CH17" s="201">
        <f>Produtividade_temporária!E21</f>
        <v>3.5119737972508589</v>
      </c>
      <c r="CI17" s="201">
        <f>Produtividade_temporária!F21</f>
        <v>2.5330618368877933</v>
      </c>
      <c r="CJ17" s="201">
        <f>Produtividade_temporária!G21</f>
        <v>3.2493508009220085</v>
      </c>
      <c r="CK17" s="202">
        <f>'Prod. Flor_Plant'!$J$4</f>
        <v>40.1</v>
      </c>
      <c r="CL17" s="203">
        <f t="shared" si="4"/>
        <v>1.2553368578778275</v>
      </c>
      <c r="CM17" s="203">
        <f t="shared" si="4"/>
        <v>2.3934062569257084</v>
      </c>
      <c r="CN17" s="204">
        <f>'Prod. Pecuária'!H74</f>
        <v>9.3046556623660071E-2</v>
      </c>
      <c r="CP17" s="306" t="s">
        <v>5930</v>
      </c>
      <c r="CQ17" s="278" t="s">
        <v>1566</v>
      </c>
      <c r="CR17" s="279" t="s">
        <v>1566</v>
      </c>
      <c r="CS17" s="279" t="s">
        <v>1566</v>
      </c>
      <c r="CT17" s="279" t="s">
        <v>1566</v>
      </c>
      <c r="CU17" s="279" t="s">
        <v>1566</v>
      </c>
      <c r="CV17" s="279" t="s">
        <v>1566</v>
      </c>
      <c r="CW17" s="279" t="s">
        <v>1566</v>
      </c>
      <c r="CX17" s="279" t="s">
        <v>1566</v>
      </c>
      <c r="CY17" s="279" t="s">
        <v>1566</v>
      </c>
      <c r="CZ17" s="279" t="s">
        <v>1566</v>
      </c>
      <c r="DA17" s="280" t="s">
        <v>1566</v>
      </c>
      <c r="DB17" s="209"/>
      <c r="DC17" s="306" t="s">
        <v>5930</v>
      </c>
      <c r="DD17" s="278">
        <v>1</v>
      </c>
      <c r="DE17" s="279">
        <v>2.7141062712763698E-3</v>
      </c>
      <c r="DF17" s="279">
        <v>9.3349835018723664E-3</v>
      </c>
      <c r="DG17" s="279">
        <v>0.6156744237247419</v>
      </c>
      <c r="DH17" s="279">
        <v>1.5176362251618381E-3</v>
      </c>
      <c r="DI17" s="279">
        <v>3.9215206776378747E-4</v>
      </c>
      <c r="DJ17" s="279">
        <v>9.3599916028096371E-4</v>
      </c>
      <c r="DK17" s="279">
        <v>2.4615510725612094E-3</v>
      </c>
      <c r="DL17" s="279">
        <v>3.3684722997740935E-3</v>
      </c>
      <c r="DM17" s="279">
        <v>1.7716723730081759E-2</v>
      </c>
      <c r="DN17" s="280">
        <v>0</v>
      </c>
      <c r="DO17" s="155"/>
      <c r="DP17" s="173">
        <f t="shared" ref="DP17:DP27" si="5">IF(DV17-DR17&lt;0,0,DV17-DR17)</f>
        <v>0</v>
      </c>
      <c r="DR17" s="173">
        <f t="array" ref="DR17:DR27">TRANSPOSE(DV17:EF17)</f>
        <v>210529</v>
      </c>
      <c r="DS17" s="173"/>
      <c r="DT17" s="173"/>
      <c r="DU17" s="292" t="s">
        <v>5930</v>
      </c>
      <c r="DV17" s="275">
        <v>210529</v>
      </c>
      <c r="DW17" s="267">
        <v>322.9542193254465</v>
      </c>
      <c r="DX17" s="267">
        <v>3528.1850194831668</v>
      </c>
      <c r="DY17" s="267">
        <v>328.15446784528746</v>
      </c>
      <c r="DZ17" s="267">
        <v>94.797629168509062</v>
      </c>
      <c r="EA17" s="267">
        <v>9.8402718363967185</v>
      </c>
      <c r="EB17" s="267">
        <v>323.75794977851115</v>
      </c>
      <c r="EC17" s="267">
        <v>91.52293042889832</v>
      </c>
      <c r="ED17" s="267">
        <v>102.27355596574102</v>
      </c>
      <c r="EE17" s="267">
        <v>10083.513956168044</v>
      </c>
      <c r="EF17" s="269">
        <v>0</v>
      </c>
    </row>
    <row r="18" spans="1:136" ht="15.75" thickBot="1" x14ac:dyDescent="0.3">
      <c r="L18" s="161"/>
      <c r="M18" s="161" t="s">
        <v>372</v>
      </c>
      <c r="N18" s="168"/>
      <c r="O18" s="7">
        <f>'Fatores de emissao'!AL3</f>
        <v>150.28500177200002</v>
      </c>
      <c r="P18" s="7">
        <f>'Fatores de emissao'!AM3</f>
        <v>149.6734945422854</v>
      </c>
      <c r="Q18" s="7">
        <f>'Fatores de emissao'!AN3</f>
        <v>406.63773504062215</v>
      </c>
      <c r="R18" s="168"/>
      <c r="U18" s="189" t="s">
        <v>1650</v>
      </c>
      <c r="V18" s="191">
        <f>V17*V16</f>
        <v>0</v>
      </c>
      <c r="W18" s="191">
        <f>W17*W16</f>
        <v>0</v>
      </c>
      <c r="X18" s="191">
        <f>X17*X16</f>
        <v>-119434.28156154935</v>
      </c>
      <c r="Y18" s="191">
        <f>Y17*Y16</f>
        <v>0</v>
      </c>
      <c r="Z18" s="194">
        <f>SUM(V18:Y18)</f>
        <v>-119434.28156154935</v>
      </c>
      <c r="AB18" s="155" t="s">
        <v>5931</v>
      </c>
      <c r="AC18" s="161" t="s">
        <v>1566</v>
      </c>
      <c r="AE18" s="168">
        <f t="shared" ref="AE18:AL18" si="6">IF(BG18&gt;0,BT18,DX18)</f>
        <v>1657.6899272469625</v>
      </c>
      <c r="AF18" s="168">
        <f t="shared" si="6"/>
        <v>105.05872374796552</v>
      </c>
      <c r="AG18" s="168">
        <f t="shared" si="6"/>
        <v>1237.1956795625222</v>
      </c>
      <c r="AH18" s="168">
        <f t="shared" si="6"/>
        <v>221.5760809847491</v>
      </c>
      <c r="AI18" s="168">
        <f t="shared" si="6"/>
        <v>126.01458335712945</v>
      </c>
      <c r="AJ18" s="168">
        <f t="shared" si="6"/>
        <v>150.96332567910346</v>
      </c>
      <c r="AK18" s="168">
        <f t="shared" si="6"/>
        <v>8920.7766462048876</v>
      </c>
      <c r="AL18" s="168">
        <f t="shared" si="6"/>
        <v>11888.573504688695</v>
      </c>
      <c r="AM18" s="161"/>
      <c r="AQ18" s="155" t="s">
        <v>5931</v>
      </c>
      <c r="AR18" s="161" t="s">
        <v>1566</v>
      </c>
      <c r="AT18" s="206">
        <f t="shared" ref="AT18:BA18" si="7">(AT$6*BG$10/CG$16)*DF18</f>
        <v>0</v>
      </c>
      <c r="AU18" s="206">
        <f t="shared" si="7"/>
        <v>0</v>
      </c>
      <c r="AV18" s="206">
        <f t="shared" si="7"/>
        <v>11996.38781590174</v>
      </c>
      <c r="AW18" s="206">
        <f t="shared" si="7"/>
        <v>0</v>
      </c>
      <c r="AX18" s="206">
        <f t="shared" si="7"/>
        <v>0</v>
      </c>
      <c r="AY18" s="206">
        <f t="shared" si="7"/>
        <v>0</v>
      </c>
      <c r="AZ18" s="206">
        <f t="shared" si="7"/>
        <v>0</v>
      </c>
      <c r="BA18" s="155">
        <f t="shared" si="7"/>
        <v>6625.7506713627054</v>
      </c>
      <c r="BB18" s="161">
        <v>0</v>
      </c>
      <c r="BD18" s="307" t="s">
        <v>5931</v>
      </c>
      <c r="BE18" s="279" t="s">
        <v>1566</v>
      </c>
      <c r="BF18" s="278"/>
      <c r="BG18" s="279">
        <f t="shared" ref="BG18:BO18" si="8">DX18-BT18</f>
        <v>202855.07034558459</v>
      </c>
      <c r="BH18" s="279">
        <f t="shared" si="8"/>
        <v>-5972.8295787284733</v>
      </c>
      <c r="BI18" s="279">
        <f t="shared" si="8"/>
        <v>36685.145428768446</v>
      </c>
      <c r="BJ18" s="279">
        <f t="shared" si="8"/>
        <v>2726.2561385720555</v>
      </c>
      <c r="BK18" s="279">
        <f t="shared" si="8"/>
        <v>39191.210021166989</v>
      </c>
      <c r="BL18" s="279">
        <f t="shared" si="8"/>
        <v>4569.8649811276564</v>
      </c>
      <c r="BM18" s="279">
        <f t="shared" si="8"/>
        <v>7119.6148021146473</v>
      </c>
      <c r="BN18" s="279">
        <f t="shared" si="8"/>
        <v>233699.03290516883</v>
      </c>
      <c r="BO18" s="280">
        <f t="shared" si="8"/>
        <v>0</v>
      </c>
      <c r="BQ18" s="307" t="s">
        <v>5931</v>
      </c>
      <c r="BR18" s="279" t="s">
        <v>1568</v>
      </c>
      <c r="BS18" s="278"/>
      <c r="BT18" s="279">
        <f>$DP$19*CS18/CG$6</f>
        <v>1657.6899272469625</v>
      </c>
      <c r="BU18" s="279">
        <f>$DP$20*CT18/CH$6</f>
        <v>6077.8883024764391</v>
      </c>
      <c r="BV18" s="279">
        <f>$DP$21*CU18/CI$6</f>
        <v>1237.1956795625222</v>
      </c>
      <c r="BW18" s="279">
        <f>$DP$22*CV18/CJ$6</f>
        <v>221.5760809847491</v>
      </c>
      <c r="BX18" s="279">
        <f>$DP$23*CW18/CK$6</f>
        <v>126.01458335712945</v>
      </c>
      <c r="BY18" s="279">
        <f t="shared" ref="BY18:BY23" si="9">$DP$24*CX18/CL$6</f>
        <v>150.96332567910346</v>
      </c>
      <c r="BZ18" s="279">
        <f t="shared" ref="BZ18:BZ24" si="10">$DP$25*CY18/CM$6</f>
        <v>8920.7766462048876</v>
      </c>
      <c r="CA18" s="279">
        <f t="shared" ref="CA18:CA25" si="11">$DP$26*CZ18/CN$6</f>
        <v>11888.573504688695</v>
      </c>
      <c r="CB18" s="280"/>
      <c r="CD18" s="162" t="s">
        <v>1767</v>
      </c>
      <c r="CE18" s="200">
        <f>Produtividade_temporária!B22</f>
        <v>79.805983005233188</v>
      </c>
      <c r="CF18" s="201">
        <f>Produtividade_temporária!C22</f>
        <v>2.9981127272699597</v>
      </c>
      <c r="CG18" s="201">
        <f>Produtividade_temporária!D22</f>
        <v>15.945840586475468</v>
      </c>
      <c r="CH18" s="201">
        <f>Produtividade_temporária!E22</f>
        <v>3.9506477070638808</v>
      </c>
      <c r="CI18" s="201">
        <f>Produtividade_temporária!F22</f>
        <v>2.9516119818384978</v>
      </c>
      <c r="CJ18" s="201">
        <f>Produtividade_temporária!G22</f>
        <v>6.3417156286721506</v>
      </c>
      <c r="CK18" s="202">
        <f>'Prod. Flor_Plant'!$J$4</f>
        <v>40.1</v>
      </c>
      <c r="CL18" s="203">
        <f t="shared" si="4"/>
        <v>0.98243452648673124</v>
      </c>
      <c r="CM18" s="203">
        <f t="shared" si="4"/>
        <v>1.0971278412191339</v>
      </c>
      <c r="CN18" s="204">
        <f>'Prod. Pecuária'!H75</f>
        <v>6.9265601464369456E-2</v>
      </c>
      <c r="CP18" s="307" t="s">
        <v>5931</v>
      </c>
      <c r="CQ18" s="279" t="s">
        <v>1566</v>
      </c>
      <c r="CR18" s="278">
        <v>1</v>
      </c>
      <c r="CS18" s="279">
        <f>DF18/(SUM(DF$20:DF$27)+SUM(DF$18:DF$18))</f>
        <v>0.54620514477245163</v>
      </c>
      <c r="CT18" s="279">
        <f>DG18/(SUM(DG$21:DG$27)+SUM(DG$18:DG$19))</f>
        <v>0.51286802617993354</v>
      </c>
      <c r="CU18" s="279">
        <f>DH18/(SUM(DH$22:DH$27)+SUM(DH$18:DH$20))</f>
        <v>0.60802991968462783</v>
      </c>
      <c r="CV18" s="279">
        <f>DI18/(SUM(DI$23:DI$27)+SUM(DI$18:DI$21))</f>
        <v>0.11752236366963575</v>
      </c>
      <c r="CW18" s="279">
        <f>DJ18/(SUM(DJ$24:DJ$27)+SUM(DJ$18:DJ$22))</f>
        <v>0.11377440187113402</v>
      </c>
      <c r="CX18" s="279">
        <f>DK18/(SUM(DK$25:DK$27)+SUM(DK$18:DK$23))</f>
        <v>0.1272821479243722</v>
      </c>
      <c r="CY18" s="279">
        <f>DL18/(SUM(DL$26:DL$27)+SUM(DL$18:DL$24))</f>
        <v>0.53009043151749691</v>
      </c>
      <c r="CZ18" s="279">
        <f>DM18/(SUM(DM$27)+SUM(DM$18:DM$25))</f>
        <v>0.43927977218747649</v>
      </c>
      <c r="DA18" s="280"/>
      <c r="DB18" s="209"/>
      <c r="DC18" s="307" t="s">
        <v>5931</v>
      </c>
      <c r="DD18" s="279">
        <v>0.52057890792254125</v>
      </c>
      <c r="DE18" s="278">
        <v>1</v>
      </c>
      <c r="DF18" s="279">
        <v>0.54110632875736286</v>
      </c>
      <c r="DG18" s="279">
        <v>0.19710829971475707</v>
      </c>
      <c r="DH18" s="279">
        <v>0.60710715145253213</v>
      </c>
      <c r="DI18" s="279">
        <v>0.11747627703171422</v>
      </c>
      <c r="DJ18" s="279">
        <v>0.11366790912652121</v>
      </c>
      <c r="DK18" s="279">
        <v>0.12696883641663106</v>
      </c>
      <c r="DL18" s="279">
        <v>0.528304836582555</v>
      </c>
      <c r="DM18" s="279">
        <v>0.43149717382341779</v>
      </c>
      <c r="DN18" s="280">
        <v>0</v>
      </c>
      <c r="DO18" s="155"/>
      <c r="DP18" s="173">
        <f t="shared" si="5"/>
        <v>109274.00268669924</v>
      </c>
      <c r="DR18" s="173">
        <v>322.9542193254465</v>
      </c>
      <c r="DS18" s="173"/>
      <c r="DT18" s="173"/>
      <c r="DU18" s="293" t="s">
        <v>5931</v>
      </c>
      <c r="DV18" s="267">
        <v>109596.95690602469</v>
      </c>
      <c r="DW18" s="275">
        <v>118991</v>
      </c>
      <c r="DX18" s="267">
        <v>204512.76027283157</v>
      </c>
      <c r="DY18" s="267">
        <v>105.05872374796552</v>
      </c>
      <c r="DZ18" s="267">
        <v>37922.341108330969</v>
      </c>
      <c r="EA18" s="267">
        <v>2947.8322195568048</v>
      </c>
      <c r="EB18" s="267">
        <v>39317.224604524119</v>
      </c>
      <c r="EC18" s="267">
        <v>4720.8283068067594</v>
      </c>
      <c r="ED18" s="267">
        <v>16040.391448319535</v>
      </c>
      <c r="EE18" s="267">
        <v>245587.60640985752</v>
      </c>
      <c r="EF18" s="269">
        <v>0</v>
      </c>
    </row>
    <row r="19" spans="1:136" x14ac:dyDescent="0.25">
      <c r="B19" s="141" t="s">
        <v>1666</v>
      </c>
      <c r="L19" s="161"/>
      <c r="M19" s="161" t="s">
        <v>373</v>
      </c>
      <c r="N19" s="168">
        <f>N18*N17</f>
        <v>0</v>
      </c>
      <c r="O19" s="168">
        <f>O18*O17</f>
        <v>1881040.7017179755</v>
      </c>
      <c r="P19" s="168">
        <f>P18*P17</f>
        <v>1116196.8530516359</v>
      </c>
      <c r="Q19" s="168">
        <f>Q18*Q17</f>
        <v>645760.83052257029</v>
      </c>
      <c r="R19" s="168">
        <f>SUM(O19:Q19)</f>
        <v>3642998.3852921817</v>
      </c>
      <c r="AB19" s="155" t="s">
        <v>5932</v>
      </c>
      <c r="AC19" s="161" t="s">
        <v>1566</v>
      </c>
      <c r="AD19" s="168">
        <f t="shared" ref="AD19:AD27" si="12">IF(BF19&gt;0,BS19,DW19)</f>
        <v>21162.482264802908</v>
      </c>
      <c r="AE19" s="168"/>
      <c r="AF19" s="168">
        <f t="shared" ref="AF19:AL19" si="13">IF(BH19&gt;0,BU19,DY19)</f>
        <v>0</v>
      </c>
      <c r="AG19" s="168">
        <f t="shared" si="13"/>
        <v>92.575863346578686</v>
      </c>
      <c r="AH19" s="168">
        <f t="shared" si="13"/>
        <v>391.33056972292383</v>
      </c>
      <c r="AI19" s="168">
        <f t="shared" si="13"/>
        <v>70.882240392566985</v>
      </c>
      <c r="AJ19" s="168">
        <f t="shared" si="13"/>
        <v>68.672342904211916</v>
      </c>
      <c r="AK19" s="168">
        <f t="shared" si="13"/>
        <v>501.92623464183356</v>
      </c>
      <c r="AL19" s="168">
        <f t="shared" si="13"/>
        <v>4933.8658989684191</v>
      </c>
      <c r="AM19" s="168">
        <f t="shared" ref="AM19:AM26" si="14">IF(BO19&gt;0,BO19,EF19)+BB19</f>
        <v>0</v>
      </c>
      <c r="AQ19" s="155" t="s">
        <v>5932</v>
      </c>
      <c r="AR19" s="161" t="s">
        <v>1566</v>
      </c>
      <c r="AS19" s="168">
        <f t="shared" ref="AS19:AS27" si="15">(AS$6*BF$10/CF$16)*DE19</f>
        <v>113039.09880011312</v>
      </c>
      <c r="AT19" s="206"/>
      <c r="AU19" s="206">
        <f t="shared" ref="AU19:BA19" si="16">(AU$6*BH$10/CH$16)*DG19</f>
        <v>0</v>
      </c>
      <c r="AV19" s="206">
        <f t="shared" si="16"/>
        <v>897.65586595823356</v>
      </c>
      <c r="AW19" s="206">
        <f t="shared" si="16"/>
        <v>0</v>
      </c>
      <c r="AX19" s="206">
        <f t="shared" si="16"/>
        <v>0</v>
      </c>
      <c r="AY19" s="206">
        <f t="shared" si="16"/>
        <v>0</v>
      </c>
      <c r="AZ19" s="206">
        <f t="shared" si="16"/>
        <v>0</v>
      </c>
      <c r="BA19" s="155">
        <f t="shared" si="16"/>
        <v>2749.7466604896572</v>
      </c>
      <c r="BB19" s="161">
        <v>0</v>
      </c>
      <c r="BC19" s="211"/>
      <c r="BD19" s="307" t="s">
        <v>5932</v>
      </c>
      <c r="BE19" s="279" t="s">
        <v>1566</v>
      </c>
      <c r="BF19" s="279">
        <f t="shared" ref="BF19:BF27" si="17">DW19-BS19</f>
        <v>18749.752374748357</v>
      </c>
      <c r="BG19" s="278"/>
      <c r="BH19" s="279">
        <f t="shared" ref="BH19:BO19" si="18">DY19-BU19</f>
        <v>0</v>
      </c>
      <c r="BI19" s="279">
        <f t="shared" si="18"/>
        <v>2745.0459665878643</v>
      </c>
      <c r="BJ19" s="279">
        <f t="shared" si="18"/>
        <v>4814.9031392583056</v>
      </c>
      <c r="BK19" s="279">
        <f t="shared" si="18"/>
        <v>22044.756217803038</v>
      </c>
      <c r="BL19" s="279">
        <f t="shared" si="18"/>
        <v>2078.8051243454302</v>
      </c>
      <c r="BM19" s="279">
        <f t="shared" si="18"/>
        <v>400.58411856392905</v>
      </c>
      <c r="BN19" s="279">
        <f t="shared" si="18"/>
        <v>96987.219586771054</v>
      </c>
      <c r="BO19" s="280">
        <f t="shared" si="18"/>
        <v>0</v>
      </c>
      <c r="BQ19" s="307" t="s">
        <v>5932</v>
      </c>
      <c r="BR19" s="279" t="s">
        <v>1568</v>
      </c>
      <c r="BS19" s="279">
        <f t="shared" ref="BS19:BS27" si="19">$DP$18*CR19/$CF$6</f>
        <v>21162.482264802908</v>
      </c>
      <c r="BT19" s="278"/>
      <c r="BU19" s="279">
        <f>$DP$20*CT19/CH$6</f>
        <v>0</v>
      </c>
      <c r="BV19" s="279">
        <f>$DP$21*CU19/CI$6</f>
        <v>92.575863346578686</v>
      </c>
      <c r="BW19" s="279">
        <f>$DP$22*CV19/CJ$6</f>
        <v>391.33056972292383</v>
      </c>
      <c r="BX19" s="279">
        <f>$DP$23*CW19/CK$6</f>
        <v>70.882240392566985</v>
      </c>
      <c r="BY19" s="279">
        <f t="shared" si="9"/>
        <v>68.672342904211916</v>
      </c>
      <c r="BZ19" s="279">
        <f t="shared" si="10"/>
        <v>501.92623464183356</v>
      </c>
      <c r="CA19" s="279">
        <f t="shared" si="11"/>
        <v>4933.8658989684191</v>
      </c>
      <c r="CB19" s="280"/>
      <c r="CD19" s="162" t="s">
        <v>1653</v>
      </c>
      <c r="CE19" s="200">
        <f>Produtividade_temporária!B23</f>
        <v>71.581547374085915</v>
      </c>
      <c r="CF19" s="201">
        <f>Produtividade_temporária!C23</f>
        <v>3.1094617027217475</v>
      </c>
      <c r="CG19" s="201">
        <f>Produtividade_temporária!D23</f>
        <v>8.1137502269557604</v>
      </c>
      <c r="CH19" s="201">
        <f>Produtividade_temporária!E23</f>
        <v>3.5710871564226991</v>
      </c>
      <c r="CI19" s="201">
        <f>Produtividade_temporária!F23</f>
        <v>2.4519069301907561</v>
      </c>
      <c r="CJ19" s="201">
        <f>Produtividade_temporária!G23</f>
        <v>2.042459508543049</v>
      </c>
      <c r="CK19" s="202">
        <f>'Prod. Flor_Plant'!$J$4</f>
        <v>40.1</v>
      </c>
      <c r="CL19" s="203">
        <f t="shared" si="4"/>
        <v>1.0325544537556639</v>
      </c>
      <c r="CM19" s="203">
        <f t="shared" si="4"/>
        <v>1.0571323469125009</v>
      </c>
      <c r="CN19" s="204">
        <f>'Prod. Pecuária'!H76</f>
        <v>3.4288460070144917E-2</v>
      </c>
      <c r="CP19" s="307" t="s">
        <v>5932</v>
      </c>
      <c r="CQ19" s="279" t="s">
        <v>1566</v>
      </c>
      <c r="CR19" s="279">
        <f>DE19/SUM(DE$19:DE$27)</f>
        <v>0.33633514714920076</v>
      </c>
      <c r="CS19" s="278">
        <v>1</v>
      </c>
      <c r="CT19" s="279">
        <f t="shared" ref="CT19:CT27" si="20">DG19/(SUM(DG$21:DG$27)+SUM(DG$18:DG$19))</f>
        <v>0</v>
      </c>
      <c r="CU19" s="279">
        <f t="shared" ref="CU19:CU27" si="21">DH19/(SUM(DH$22:DH$27)+SUM(DH$18:DH$20))</f>
        <v>4.5497164017950113E-2</v>
      </c>
      <c r="CV19" s="279">
        <f t="shared" ref="CV19:CV27" si="22">DI19/(SUM(DI$23:DI$27)+SUM(DI$18:DI$21))</f>
        <v>0.20755892660268083</v>
      </c>
      <c r="CW19" s="279">
        <f t="shared" ref="CW19:CW27" si="23">DJ19/(SUM(DJ$24:DJ$27)+SUM(DJ$18:DJ$22))</f>
        <v>6.3997231821137313E-2</v>
      </c>
      <c r="CX19" s="279">
        <f t="shared" ref="CX19:CX27" si="24">DK19/(SUM(DK$25:DK$27)+SUM(DK$18:DK$23))</f>
        <v>5.7899912237141582E-2</v>
      </c>
      <c r="CY19" s="279">
        <f t="shared" ref="CY19:CY27" si="25">DL19/(SUM(DL$26:DL$27)+SUM(DL$18:DL$24))</f>
        <v>2.9825463058133279E-2</v>
      </c>
      <c r="CZ19" s="279">
        <f t="shared" ref="CZ19:CZ27" si="26">DM19/(SUM(DM$27)+SUM(DM$18:DM$25))</f>
        <v>0.18230509213301604</v>
      </c>
      <c r="DA19" s="280"/>
      <c r="DB19" s="209"/>
      <c r="DC19" s="307" t="s">
        <v>5932</v>
      </c>
      <c r="DD19" s="279">
        <v>4.3377387709733851E-2</v>
      </c>
      <c r="DE19" s="279">
        <v>0.33542229781707245</v>
      </c>
      <c r="DF19" s="278">
        <v>1</v>
      </c>
      <c r="DG19" s="279">
        <v>0</v>
      </c>
      <c r="DH19" s="279">
        <v>4.5428115873694337E-2</v>
      </c>
      <c r="DI19" s="279">
        <v>0.20747753194043075</v>
      </c>
      <c r="DJ19" s="279">
        <v>6.3937330465892436E-2</v>
      </c>
      <c r="DK19" s="279">
        <v>5.7757388646073042E-2</v>
      </c>
      <c r="DL19" s="279">
        <v>2.9724996811994024E-2</v>
      </c>
      <c r="DM19" s="279">
        <v>0.17907524318110832</v>
      </c>
      <c r="DN19" s="280">
        <v>0</v>
      </c>
      <c r="DO19" s="155"/>
      <c r="DP19" s="173">
        <f t="shared" si="5"/>
        <v>5604.0130376593906</v>
      </c>
      <c r="DR19" s="173">
        <v>3528.1850194831668</v>
      </c>
      <c r="DS19" s="173"/>
      <c r="DT19" s="173"/>
      <c r="DU19" s="293" t="s">
        <v>5932</v>
      </c>
      <c r="DV19" s="267">
        <v>9132.1980571425574</v>
      </c>
      <c r="DW19" s="267">
        <v>39912.234639551265</v>
      </c>
      <c r="DX19" s="275">
        <v>377953</v>
      </c>
      <c r="DY19" s="267">
        <v>0</v>
      </c>
      <c r="DZ19" s="267">
        <v>2837.6218299344432</v>
      </c>
      <c r="EA19" s="267">
        <v>5206.233708981229</v>
      </c>
      <c r="EB19" s="267">
        <v>22115.638458195604</v>
      </c>
      <c r="EC19" s="267">
        <v>2147.4774672496419</v>
      </c>
      <c r="ED19" s="267">
        <v>902.51035320576261</v>
      </c>
      <c r="EE19" s="267">
        <v>101921.08548573947</v>
      </c>
      <c r="EF19" s="269">
        <v>0</v>
      </c>
    </row>
    <row r="20" spans="1:136" ht="15.75" thickBot="1" x14ac:dyDescent="0.3">
      <c r="B20" s="141">
        <v>2005</v>
      </c>
      <c r="C20" s="141">
        <v>2008</v>
      </c>
      <c r="D20" s="141" t="s">
        <v>1667</v>
      </c>
      <c r="G20" s="214" t="s">
        <v>1734</v>
      </c>
      <c r="H20" s="161"/>
      <c r="I20" s="161"/>
      <c r="L20" s="161" t="s">
        <v>1787</v>
      </c>
      <c r="M20" s="161"/>
      <c r="N20" s="168"/>
      <c r="O20" s="168"/>
      <c r="P20" s="168"/>
      <c r="Q20" s="168"/>
      <c r="R20" s="168"/>
      <c r="AB20" s="155" t="s">
        <v>5933</v>
      </c>
      <c r="AC20" s="161" t="s">
        <v>1566</v>
      </c>
      <c r="AD20" s="168">
        <f t="shared" si="12"/>
        <v>473.92505247717997</v>
      </c>
      <c r="AE20" s="168">
        <f t="shared" ref="AE20:AE27" si="27">IF(BG20&gt;0,BT20,DX20)</f>
        <v>60.864917352254317</v>
      </c>
      <c r="AF20" s="168"/>
      <c r="AG20" s="168">
        <f t="shared" ref="AG20:AL20" si="28">IF(BI20&gt;0,BV20,DZ20)</f>
        <v>15.356242336691407</v>
      </c>
      <c r="AH20" s="168">
        <f t="shared" si="28"/>
        <v>11.52531152934813</v>
      </c>
      <c r="AI20" s="168">
        <f t="shared" si="28"/>
        <v>14.12888287779723</v>
      </c>
      <c r="AJ20" s="168">
        <f t="shared" si="28"/>
        <v>8.3563150118594738</v>
      </c>
      <c r="AK20" s="168">
        <f t="shared" si="28"/>
        <v>343.88740758106894</v>
      </c>
      <c r="AL20" s="168">
        <f t="shared" si="28"/>
        <v>699.33524138917983</v>
      </c>
      <c r="AM20" s="168">
        <f t="shared" si="14"/>
        <v>0</v>
      </c>
      <c r="AQ20" s="155" t="s">
        <v>5933</v>
      </c>
      <c r="AR20" s="161" t="s">
        <v>1566</v>
      </c>
      <c r="AS20" s="168">
        <f t="shared" si="15"/>
        <v>2531.4639445636731</v>
      </c>
      <c r="AT20" s="206">
        <f t="shared" ref="AT20:AT27" si="29">(AT$6*BG$10/CG$16)*DF20</f>
        <v>0</v>
      </c>
      <c r="AU20" s="206"/>
      <c r="AV20" s="206">
        <f t="shared" ref="AV20:BA20" si="30">(AV$6*BI$10/CI$16)*DH20</f>
        <v>148.90080971755415</v>
      </c>
      <c r="AW20" s="206">
        <f t="shared" si="30"/>
        <v>0</v>
      </c>
      <c r="AX20" s="206">
        <f t="shared" si="30"/>
        <v>0</v>
      </c>
      <c r="AY20" s="206">
        <f t="shared" si="30"/>
        <v>0</v>
      </c>
      <c r="AZ20" s="206">
        <f t="shared" si="30"/>
        <v>0</v>
      </c>
      <c r="BA20" s="155">
        <f t="shared" si="30"/>
        <v>389.75415707481801</v>
      </c>
      <c r="BB20" s="161">
        <v>0</v>
      </c>
      <c r="BD20" s="307" t="s">
        <v>5933</v>
      </c>
      <c r="BE20" s="279" t="s">
        <v>1566</v>
      </c>
      <c r="BF20" s="279">
        <f t="shared" si="17"/>
        <v>419.89296278895199</v>
      </c>
      <c r="BG20" s="279">
        <f t="shared" ref="BG20:BG27" si="31">DX20-BT20</f>
        <v>7448.1704256807761</v>
      </c>
      <c r="BH20" s="278"/>
      <c r="BI20" s="279">
        <f t="shared" ref="BI20:BO20" si="32">DZ20-BV20</f>
        <v>455.34105288836503</v>
      </c>
      <c r="BJ20" s="279">
        <f t="shared" si="32"/>
        <v>141.80660279844602</v>
      </c>
      <c r="BK20" s="279">
        <f t="shared" si="32"/>
        <v>4394.1582115058718</v>
      </c>
      <c r="BL20" s="279">
        <f t="shared" si="32"/>
        <v>252.95700907610484</v>
      </c>
      <c r="BM20" s="279">
        <f t="shared" si="32"/>
        <v>274.45434118301762</v>
      </c>
      <c r="BN20" s="279">
        <f t="shared" si="32"/>
        <v>13747.147168219795</v>
      </c>
      <c r="BO20" s="280">
        <f t="shared" si="32"/>
        <v>0</v>
      </c>
      <c r="BQ20" s="307" t="s">
        <v>5933</v>
      </c>
      <c r="BR20" s="279" t="s">
        <v>1568</v>
      </c>
      <c r="BS20" s="279">
        <f t="shared" si="19"/>
        <v>473.92505247717997</v>
      </c>
      <c r="BT20" s="279">
        <f t="shared" ref="BT20:BT27" si="33">$DP$19*CS20/CG$6</f>
        <v>60.864917352254317</v>
      </c>
      <c r="BU20" s="278"/>
      <c r="BV20" s="279">
        <f>$DP$21*CU20/CI$6</f>
        <v>15.356242336691407</v>
      </c>
      <c r="BW20" s="279">
        <f>$DP$22*CV20/CJ$6</f>
        <v>11.52531152934813</v>
      </c>
      <c r="BX20" s="279">
        <f>$DP$23*CW20/CK$6</f>
        <v>14.12888287779723</v>
      </c>
      <c r="BY20" s="279">
        <f t="shared" si="9"/>
        <v>8.3563150118594738</v>
      </c>
      <c r="BZ20" s="279">
        <f t="shared" si="10"/>
        <v>343.88740758106894</v>
      </c>
      <c r="CA20" s="279">
        <f t="shared" si="11"/>
        <v>699.33524138917983</v>
      </c>
      <c r="CB20" s="280"/>
      <c r="CD20" s="162" t="s">
        <v>1769</v>
      </c>
      <c r="CE20" s="200">
        <f>Produtividade_temporária!B24</f>
        <v>58.450454219729757</v>
      </c>
      <c r="CF20" s="201">
        <f>Produtividade_temporária!C24</f>
        <v>3.0303468208092488</v>
      </c>
      <c r="CG20" s="201">
        <f>Produtividade_temporária!D24</f>
        <v>1.1377490885807995</v>
      </c>
      <c r="CH20" s="201">
        <f>Produtividade_temporária!E24</f>
        <v>0.64933965458855403</v>
      </c>
      <c r="CI20" s="201">
        <f>Produtividade_temporária!F24</f>
        <v>3.3937732177604811</v>
      </c>
      <c r="CJ20" s="201">
        <f>Produtividade_temporária!G24</f>
        <v>0.67632853635319445</v>
      </c>
      <c r="CK20" s="202">
        <f>'Prod. Flor_Plant'!$J$4</f>
        <v>40.1</v>
      </c>
      <c r="CL20" s="203">
        <f t="shared" si="4"/>
        <v>1.3289297413839236</v>
      </c>
      <c r="CM20" s="203">
        <f t="shared" si="4"/>
        <v>0.87555364468114372</v>
      </c>
      <c r="CN20" s="204">
        <f>'Prod. Pecuária'!H77</f>
        <v>3.5774261533899926E-2</v>
      </c>
      <c r="CP20" s="307" t="s">
        <v>5933</v>
      </c>
      <c r="CQ20" s="279" t="s">
        <v>1566</v>
      </c>
      <c r="CR20" s="279">
        <f t="shared" ref="CR20:CR27" si="34">DE20/SUM(DE$19:DE$27)</f>
        <v>7.532086749942022E-3</v>
      </c>
      <c r="CS20" s="279">
        <f t="shared" ref="CS20:CS27" si="35">DF20/(SUM(DF$20:DF$27)+SUM(DF$18:DF$18))</f>
        <v>2.0054854920403084E-2</v>
      </c>
      <c r="CT20" s="278">
        <v>1</v>
      </c>
      <c r="CU20" s="279">
        <f t="shared" si="21"/>
        <v>7.5469506957361668E-3</v>
      </c>
      <c r="CV20" s="279">
        <f t="shared" si="22"/>
        <v>6.1129425474906037E-3</v>
      </c>
      <c r="CW20" s="279">
        <f t="shared" si="23"/>
        <v>1.2756501316779854E-2</v>
      </c>
      <c r="CX20" s="279">
        <f t="shared" si="24"/>
        <v>7.0454841840396458E-3</v>
      </c>
      <c r="CY20" s="279">
        <f t="shared" si="25"/>
        <v>2.0434479138723122E-2</v>
      </c>
      <c r="CZ20" s="279">
        <f t="shared" si="26"/>
        <v>2.5840259590349985E-2</v>
      </c>
      <c r="DA20" s="280"/>
      <c r="DB20" s="209"/>
      <c r="DC20" s="307" t="s">
        <v>5933</v>
      </c>
      <c r="DD20" s="279">
        <v>0.10654443262117466</v>
      </c>
      <c r="DE20" s="279">
        <v>7.5116438660582062E-3</v>
      </c>
      <c r="DF20" s="279">
        <v>1.9867643180588673E-2</v>
      </c>
      <c r="DG20" s="278">
        <v>1</v>
      </c>
      <c r="DH20" s="279">
        <v>7.535497169970806E-3</v>
      </c>
      <c r="DI20" s="279">
        <v>6.1105453444304843E-3</v>
      </c>
      <c r="DJ20" s="279">
        <v>1.274456124225923E-2</v>
      </c>
      <c r="DK20" s="279">
        <v>7.0281413648897095E-3</v>
      </c>
      <c r="DL20" s="279">
        <v>2.0365646161784025E-2</v>
      </c>
      <c r="DM20" s="279">
        <v>2.5382454850074163E-2</v>
      </c>
      <c r="DN20" s="280">
        <v>0</v>
      </c>
      <c r="DO20" s="155"/>
      <c r="DP20" s="173">
        <f t="shared" si="5"/>
        <v>22102.538387457993</v>
      </c>
      <c r="DR20" s="173">
        <v>328.15446784528746</v>
      </c>
      <c r="DS20" s="173"/>
      <c r="DT20" s="173"/>
      <c r="DU20" s="293" t="s">
        <v>5933</v>
      </c>
      <c r="DV20" s="283">
        <v>22430.692855303281</v>
      </c>
      <c r="DW20" s="267">
        <v>893.81801526613197</v>
      </c>
      <c r="DX20" s="267">
        <v>7509.0353430330306</v>
      </c>
      <c r="DY20" s="275">
        <v>533</v>
      </c>
      <c r="DZ20" s="267">
        <v>470.69729522505645</v>
      </c>
      <c r="EA20" s="267">
        <v>153.33191432779415</v>
      </c>
      <c r="EB20" s="267">
        <v>4408.2870943836688</v>
      </c>
      <c r="EC20" s="267">
        <v>261.3133240879643</v>
      </c>
      <c r="ED20" s="267">
        <v>618.34174876408656</v>
      </c>
      <c r="EE20" s="267">
        <v>14446.482409608976</v>
      </c>
      <c r="EF20" s="269">
        <v>0</v>
      </c>
    </row>
    <row r="21" spans="1:136" ht="15.75" thickBot="1" x14ac:dyDescent="0.3">
      <c r="A21" s="141" t="s">
        <v>1651</v>
      </c>
      <c r="B21" s="152">
        <f>E42+E54</f>
        <v>22611848.09</v>
      </c>
      <c r="C21" s="152">
        <f t="shared" ref="B21:C27" si="36">F42+F54</f>
        <v>44277786.890000001</v>
      </c>
      <c r="D21" s="173">
        <f t="shared" ref="D21:D26" si="37">C21-B21</f>
        <v>21665938.800000001</v>
      </c>
      <c r="G21" s="156" t="s">
        <v>1659</v>
      </c>
      <c r="H21" s="157"/>
      <c r="I21" s="158" t="s">
        <v>1660</v>
      </c>
      <c r="L21" s="161"/>
      <c r="M21" s="161" t="s">
        <v>371</v>
      </c>
      <c r="N21" s="168">
        <f>SUM(AI18:AI22)+SUM(AJ18:AJ22)+AI25+AJ25</f>
        <v>799.01355594062682</v>
      </c>
      <c r="O21" s="168"/>
      <c r="P21" s="168">
        <f>SUM(AI26:AJ26)</f>
        <v>1332.4006538393933</v>
      </c>
      <c r="Q21" s="168">
        <f>SUM(AI27:AJ27)</f>
        <v>79.804497481271582</v>
      </c>
      <c r="R21" s="168"/>
      <c r="AB21" s="155" t="s">
        <v>5934</v>
      </c>
      <c r="AC21" s="161" t="s">
        <v>1566</v>
      </c>
      <c r="AD21" s="168">
        <f t="shared" si="12"/>
        <v>1658.4496024444361</v>
      </c>
      <c r="AE21" s="168">
        <f t="shared" si="27"/>
        <v>92.212438505079405</v>
      </c>
      <c r="AF21" s="168">
        <f t="shared" ref="AF21:AF27" si="38">IF(BH21&gt;0,BU21,DY21)</f>
        <v>9.0569349628395894</v>
      </c>
      <c r="AG21" s="168"/>
      <c r="AH21" s="168">
        <f>IF(BJ21&gt;0,BW21,EA21)</f>
        <v>36.053531813793548</v>
      </c>
      <c r="AI21" s="168">
        <f>IF(BK21&gt;0,BX21,EB21)</f>
        <v>30.692495988789201</v>
      </c>
      <c r="AJ21" s="168">
        <f>IF(BL21&gt;0,BY21,EC21)</f>
        <v>68.130633757703379</v>
      </c>
      <c r="AK21" s="168">
        <f>IF(BM21&gt;0,BZ21,ED21)</f>
        <v>947.69525730043154</v>
      </c>
      <c r="AL21" s="168">
        <f>IF(BN21&gt;0,CA21,EE21)</f>
        <v>1964.2485835386599</v>
      </c>
      <c r="AM21" s="168">
        <f t="shared" si="14"/>
        <v>0</v>
      </c>
      <c r="AQ21" s="155" t="s">
        <v>5934</v>
      </c>
      <c r="AR21" s="161" t="s">
        <v>1566</v>
      </c>
      <c r="AS21" s="168">
        <f t="shared" si="15"/>
        <v>8858.5850241926182</v>
      </c>
      <c r="AT21" s="206">
        <f t="shared" si="29"/>
        <v>0</v>
      </c>
      <c r="AU21" s="206">
        <f t="shared" ref="AU21:AU27" si="39">(AU$6*BH$10/CH$16)*DG21</f>
        <v>0</v>
      </c>
      <c r="AV21" s="206"/>
      <c r="AW21" s="206">
        <f>(AW$6*BJ$10/CJ$16)*DI21</f>
        <v>0</v>
      </c>
      <c r="AX21" s="206">
        <f>(AX$6*BK$10/CK$16)*DJ21</f>
        <v>0</v>
      </c>
      <c r="AY21" s="206">
        <f>(AY$6*BL$10/CL$16)*DK21</f>
        <v>0</v>
      </c>
      <c r="AZ21" s="206">
        <f>(AZ$6*BM$10/CM$16)*DL21</f>
        <v>0</v>
      </c>
      <c r="BA21" s="155">
        <f>(BA$6*BN$10/CN$16)*DM21</f>
        <v>1094.7168191349217</v>
      </c>
      <c r="BB21" s="161">
        <v>0</v>
      </c>
      <c r="BD21" s="307" t="s">
        <v>5934</v>
      </c>
      <c r="BE21" s="279" t="s">
        <v>1566</v>
      </c>
      <c r="BF21" s="279">
        <f t="shared" si="17"/>
        <v>1469.3701326120231</v>
      </c>
      <c r="BG21" s="279">
        <f t="shared" si="31"/>
        <v>11284.233795612005</v>
      </c>
      <c r="BH21" s="279">
        <f t="shared" ref="BH21:BH27" si="40">DY21-BU21</f>
        <v>-514.90754036231033</v>
      </c>
      <c r="BI21" s="278"/>
      <c r="BJ21" s="279">
        <f t="shared" ref="BJ21:BO21" si="41">EA21-BW21</f>
        <v>443.60005821802969</v>
      </c>
      <c r="BK21" s="279">
        <f t="shared" si="41"/>
        <v>9545.5305594390848</v>
      </c>
      <c r="BL21" s="279">
        <f t="shared" si="41"/>
        <v>2062.4068524641648</v>
      </c>
      <c r="BM21" s="279">
        <f t="shared" si="41"/>
        <v>756.34952531183842</v>
      </c>
      <c r="BN21" s="279">
        <f t="shared" si="41"/>
        <v>38612.117271873867</v>
      </c>
      <c r="BO21" s="280">
        <f t="shared" si="41"/>
        <v>0</v>
      </c>
      <c r="BQ21" s="307" t="s">
        <v>5934</v>
      </c>
      <c r="BR21" s="279" t="s">
        <v>1568</v>
      </c>
      <c r="BS21" s="279">
        <f t="shared" si="19"/>
        <v>1658.4496024444361</v>
      </c>
      <c r="BT21" s="279">
        <f t="shared" si="33"/>
        <v>92.212438505079405</v>
      </c>
      <c r="BU21" s="279">
        <f t="shared" ref="BU21:BU27" si="42">$DP$20*CT21/CH$6</f>
        <v>523.96447532514992</v>
      </c>
      <c r="BV21" s="278"/>
      <c r="BW21" s="279">
        <f>$DP$22*CV21/CJ$6</f>
        <v>36.053531813793548</v>
      </c>
      <c r="BX21" s="279">
        <f>$DP$23*CW21/CK$6</f>
        <v>30.692495988789201</v>
      </c>
      <c r="BY21" s="279">
        <f t="shared" si="9"/>
        <v>68.130633757703379</v>
      </c>
      <c r="BZ21" s="279">
        <f t="shared" si="10"/>
        <v>947.69525730043154</v>
      </c>
      <c r="CA21" s="279">
        <f t="shared" si="11"/>
        <v>1964.2485835386599</v>
      </c>
      <c r="CB21" s="280"/>
      <c r="CD21" s="175" t="s">
        <v>1768</v>
      </c>
      <c r="CE21" s="215">
        <f>Produtividade_temporária!B25</f>
        <v>55.680554928432748</v>
      </c>
      <c r="CF21" s="216">
        <f>Produtividade_temporária!C25</f>
        <v>2.9973973770587952</v>
      </c>
      <c r="CG21" s="216">
        <f>Produtividade_temporária!D25</f>
        <v>2.3785603795997754</v>
      </c>
      <c r="CH21" s="216">
        <f>Produtividade_temporária!E25</f>
        <v>3.6972852837477745</v>
      </c>
      <c r="CI21" s="216">
        <f>Produtividade_temporária!F25</f>
        <v>1.7298724796107232</v>
      </c>
      <c r="CJ21" s="216">
        <f>Produtividade_temporária!G25</f>
        <v>0.81226457933211249</v>
      </c>
      <c r="CK21" s="217">
        <f>'Prod. Flor_Plant'!$J$4</f>
        <v>40.1</v>
      </c>
      <c r="CL21" s="218">
        <f t="shared" si="4"/>
        <v>1.1059411387915277</v>
      </c>
      <c r="CM21" s="218">
        <f t="shared" si="4"/>
        <v>0.93138054419724592</v>
      </c>
      <c r="CN21" s="219">
        <f>'Prod. Pecuária'!H78</f>
        <v>2.649206664749534E-2</v>
      </c>
      <c r="CP21" s="307" t="s">
        <v>5934</v>
      </c>
      <c r="CQ21" s="279" t="s">
        <v>1566</v>
      </c>
      <c r="CR21" s="279">
        <f t="shared" si="34"/>
        <v>2.6357725152374879E-2</v>
      </c>
      <c r="CS21" s="279">
        <f t="shared" si="35"/>
        <v>3.0383793431824381E-2</v>
      </c>
      <c r="CT21" s="279">
        <f t="shared" si="20"/>
        <v>4.4213485486220956E-2</v>
      </c>
      <c r="CU21" s="278">
        <v>1</v>
      </c>
      <c r="CV21" s="279">
        <f t="shared" si="22"/>
        <v>1.9122534610074016E-2</v>
      </c>
      <c r="CW21" s="279">
        <f t="shared" si="23"/>
        <v>2.7711240080524422E-2</v>
      </c>
      <c r="CX21" s="279">
        <f t="shared" si="24"/>
        <v>5.74431794286418E-2</v>
      </c>
      <c r="CY21" s="279">
        <f t="shared" si="25"/>
        <v>5.6313952003628383E-2</v>
      </c>
      <c r="CZ21" s="279">
        <f t="shared" si="26"/>
        <v>7.2578486389148156E-2</v>
      </c>
      <c r="DA21" s="280"/>
      <c r="DB21" s="209"/>
      <c r="DC21" s="307" t="s">
        <v>5934</v>
      </c>
      <c r="DD21" s="279">
        <v>1.1826647759488053E-2</v>
      </c>
      <c r="DE21" s="279">
        <v>2.6286187485242238E-2</v>
      </c>
      <c r="DF21" s="279">
        <v>3.0100161221413995E-2</v>
      </c>
      <c r="DG21" s="279">
        <v>1.6992373288629625E-2</v>
      </c>
      <c r="DH21" s="278">
        <v>1</v>
      </c>
      <c r="DI21" s="279">
        <v>1.911503566858579E-2</v>
      </c>
      <c r="DJ21" s="279">
        <v>2.7685302383078716E-2</v>
      </c>
      <c r="DK21" s="279">
        <v>5.7301780108707893E-2</v>
      </c>
      <c r="DL21" s="279">
        <v>5.6124260016213359E-2</v>
      </c>
      <c r="DM21" s="279">
        <v>7.1292633397044128E-2</v>
      </c>
      <c r="DN21" s="280">
        <v>0</v>
      </c>
      <c r="DO21" s="155"/>
      <c r="DP21" s="173">
        <f t="shared" si="5"/>
        <v>2395.0546969887514</v>
      </c>
      <c r="DR21" s="173">
        <v>94.797629168509062</v>
      </c>
      <c r="DS21" s="173"/>
      <c r="DT21" s="173"/>
      <c r="DU21" s="293" t="s">
        <v>5934</v>
      </c>
      <c r="DV21" s="267">
        <v>2489.8523261572604</v>
      </c>
      <c r="DW21" s="267">
        <v>3127.8197350564592</v>
      </c>
      <c r="DX21" s="267">
        <v>11376.446234117084</v>
      </c>
      <c r="DY21" s="267">
        <v>9.0569349628395894</v>
      </c>
      <c r="DZ21" s="275">
        <v>62464</v>
      </c>
      <c r="EA21" s="267">
        <v>479.65359003182323</v>
      </c>
      <c r="EB21" s="267">
        <v>9576.223055427874</v>
      </c>
      <c r="EC21" s="267">
        <v>2130.5374862218682</v>
      </c>
      <c r="ED21" s="267">
        <v>1704.04478261227</v>
      </c>
      <c r="EE21" s="267">
        <v>40576.365855412529</v>
      </c>
      <c r="EF21" s="269">
        <v>0</v>
      </c>
    </row>
    <row r="22" spans="1:136" x14ac:dyDescent="0.25">
      <c r="A22" s="141" t="s">
        <v>1652</v>
      </c>
      <c r="B22" s="152">
        <f t="shared" si="36"/>
        <v>247284316.75</v>
      </c>
      <c r="C22" s="152">
        <f t="shared" si="36"/>
        <v>418524776.29000008</v>
      </c>
      <c r="D22" s="173">
        <f>C22-B22</f>
        <v>171240459.54000008</v>
      </c>
      <c r="G22" s="167" t="s">
        <v>1661</v>
      </c>
      <c r="H22" s="161"/>
      <c r="I22" s="171">
        <v>22.35</v>
      </c>
      <c r="L22" s="161"/>
      <c r="M22" s="161" t="s">
        <v>372</v>
      </c>
      <c r="N22" s="168">
        <f>'Fatores de emissao'!AF3</f>
        <v>0</v>
      </c>
      <c r="O22" s="168">
        <f>'Fatores de emissao'!AG3</f>
        <v>0</v>
      </c>
      <c r="P22" s="168">
        <f>'Fatores de emissao'!AH3</f>
        <v>-4.0333333299999978</v>
      </c>
      <c r="Q22" s="168">
        <f>'Fatores de emissao'!AI3</f>
        <v>235.34487777777773</v>
      </c>
      <c r="R22" s="168"/>
      <c r="AB22" s="155" t="s">
        <v>5935</v>
      </c>
      <c r="AC22" s="161" t="s">
        <v>1566</v>
      </c>
      <c r="AD22" s="168">
        <f t="shared" si="12"/>
        <v>3267.7233310744409</v>
      </c>
      <c r="AE22" s="168">
        <f t="shared" si="27"/>
        <v>97.216562446107105</v>
      </c>
      <c r="AF22" s="168">
        <f t="shared" si="38"/>
        <v>21.187173925768544</v>
      </c>
      <c r="AG22" s="168">
        <f t="shared" ref="AG22:AG27" si="43">IF(BI22&gt;0,BV22,DZ22)</f>
        <v>15.951369647215918</v>
      </c>
      <c r="AH22" s="168"/>
      <c r="AI22" s="168">
        <f>IF(BK22&gt;0,BX22,EB22)</f>
        <v>63.504465357042633</v>
      </c>
      <c r="AJ22" s="168">
        <f>IF(BL22&gt;0,BY22,EC22)</f>
        <v>66.44687556896092</v>
      </c>
      <c r="AK22" s="168">
        <f>IF(BM22&gt;0,BZ22,ED22)</f>
        <v>478.15173829155037</v>
      </c>
      <c r="AL22" s="168">
        <f>IF(BN22&gt;0,CA22,EE22)</f>
        <v>1240.612759765417</v>
      </c>
      <c r="AM22" s="168">
        <f t="shared" si="14"/>
        <v>0</v>
      </c>
      <c r="AQ22" s="155" t="s">
        <v>5935</v>
      </c>
      <c r="AR22" s="161" t="s">
        <v>1566</v>
      </c>
      <c r="AS22" s="168">
        <f t="shared" si="15"/>
        <v>17454.497816029172</v>
      </c>
      <c r="AT22" s="206">
        <f t="shared" si="29"/>
        <v>0</v>
      </c>
      <c r="AU22" s="206">
        <f t="shared" si="39"/>
        <v>0</v>
      </c>
      <c r="AV22" s="206">
        <f t="shared" ref="AV22:AV27" si="44">(AV$6*BI$10/CI$16)*DH22</f>
        <v>154.67142315795283</v>
      </c>
      <c r="AW22" s="206"/>
      <c r="AX22" s="206">
        <f>(AX$6*BK$10/CK$16)*DJ22</f>
        <v>0</v>
      </c>
      <c r="AY22" s="206">
        <f>(AY$6*BL$10/CL$16)*DK22</f>
        <v>0</v>
      </c>
      <c r="AZ22" s="206">
        <f>(AZ$6*BM$10/CM$16)*DL22</f>
        <v>0</v>
      </c>
      <c r="BA22" s="155">
        <f>(BA$6*BN$10/CN$16)*DM22</f>
        <v>691.41943923507699</v>
      </c>
      <c r="BB22" s="161">
        <v>0</v>
      </c>
      <c r="BD22" s="307" t="s">
        <v>5935</v>
      </c>
      <c r="BE22" s="279" t="s">
        <v>1566</v>
      </c>
      <c r="BF22" s="279">
        <f t="shared" si="17"/>
        <v>2895.1709218315659</v>
      </c>
      <c r="BG22" s="279">
        <f t="shared" si="31"/>
        <v>11896.599170698202</v>
      </c>
      <c r="BH22" s="279">
        <f t="shared" si="40"/>
        <v>-1204.5394670611126</v>
      </c>
      <c r="BI22" s="279">
        <f t="shared" ref="BI22:BI27" si="45">DZ22-BV22</f>
        <v>472.98768090030859</v>
      </c>
      <c r="BJ22" s="278"/>
      <c r="BK22" s="279">
        <f>EB22-BX22</f>
        <v>19750.228686122722</v>
      </c>
      <c r="BL22" s="279">
        <f>EC22-BY22</f>
        <v>2011.4372043803842</v>
      </c>
      <c r="BM22" s="279">
        <f>ED22-BZ22</f>
        <v>381.60984504029955</v>
      </c>
      <c r="BN22" s="279">
        <f>EE22-CA22</f>
        <v>24387.282633416533</v>
      </c>
      <c r="BO22" s="280">
        <f>EF22-CB22</f>
        <v>0</v>
      </c>
      <c r="BQ22" s="307" t="s">
        <v>5935</v>
      </c>
      <c r="BR22" s="279" t="s">
        <v>1568</v>
      </c>
      <c r="BS22" s="279">
        <f t="shared" si="19"/>
        <v>3267.7233310744409</v>
      </c>
      <c r="BT22" s="279">
        <f t="shared" si="33"/>
        <v>97.216562446107105</v>
      </c>
      <c r="BU22" s="279">
        <f t="shared" si="42"/>
        <v>1225.7266409868812</v>
      </c>
      <c r="BV22" s="279">
        <f t="shared" ref="BV22:BV27" si="46">$DP$21*CU22/CI$6</f>
        <v>15.951369647215918</v>
      </c>
      <c r="BW22" s="278"/>
      <c r="BX22" s="279">
        <f>$DP$23*CW22/CK$6</f>
        <v>63.504465357042633</v>
      </c>
      <c r="BY22" s="279">
        <f t="shared" si="9"/>
        <v>66.44687556896092</v>
      </c>
      <c r="BZ22" s="279">
        <f t="shared" si="10"/>
        <v>478.15173829155037</v>
      </c>
      <c r="CA22" s="279">
        <f t="shared" si="11"/>
        <v>1240.612759765417</v>
      </c>
      <c r="CB22" s="280"/>
      <c r="CK22" s="211"/>
      <c r="CL22" s="211"/>
      <c r="CM22" s="211"/>
      <c r="CN22" s="211"/>
      <c r="CP22" s="307" t="s">
        <v>5935</v>
      </c>
      <c r="CQ22" s="279" t="s">
        <v>1566</v>
      </c>
      <c r="CR22" s="279">
        <f t="shared" si="34"/>
        <v>5.1933898568587142E-2</v>
      </c>
      <c r="CS22" s="279">
        <f t="shared" si="35"/>
        <v>3.2032641142570664E-2</v>
      </c>
      <c r="CT22" s="279">
        <f t="shared" si="20"/>
        <v>0.1034300026117564</v>
      </c>
      <c r="CU22" s="279">
        <f t="shared" si="21"/>
        <v>7.8394308723144599E-3</v>
      </c>
      <c r="CV22" s="278">
        <v>1</v>
      </c>
      <c r="CW22" s="279">
        <f t="shared" si="23"/>
        <v>5.7336082615670546E-2</v>
      </c>
      <c r="CX22" s="279">
        <f t="shared" si="24"/>
        <v>5.6023547489001402E-2</v>
      </c>
      <c r="CY22" s="279">
        <f t="shared" si="25"/>
        <v>2.8412734825015343E-2</v>
      </c>
      <c r="CZ22" s="279">
        <f t="shared" si="26"/>
        <v>4.5840326450242129E-2</v>
      </c>
      <c r="DA22" s="280"/>
      <c r="DB22" s="209"/>
      <c r="DC22" s="307" t="s">
        <v>27</v>
      </c>
      <c r="DD22" s="279">
        <v>1.4011796861874043E-2</v>
      </c>
      <c r="DE22" s="279">
        <v>5.1792944448790304E-2</v>
      </c>
      <c r="DF22" s="279">
        <v>3.1733616965983362E-2</v>
      </c>
      <c r="DG22" s="279">
        <v>3.9750795357914717E-2</v>
      </c>
      <c r="DH22" s="279">
        <v>7.8275334680379827E-3</v>
      </c>
      <c r="DI22" s="278">
        <v>1</v>
      </c>
      <c r="DJ22" s="279">
        <v>5.7282416090488494E-2</v>
      </c>
      <c r="DK22" s="279">
        <v>5.5885642665591165E-2</v>
      </c>
      <c r="DL22" s="279">
        <v>2.8317027314796454E-2</v>
      </c>
      <c r="DM22" s="279">
        <v>4.5028186050826438E-2</v>
      </c>
      <c r="DN22" s="280">
        <v>0</v>
      </c>
      <c r="DO22" s="155"/>
      <c r="DP22" s="173">
        <f t="shared" si="5"/>
        <v>2940.0493096970836</v>
      </c>
      <c r="DR22" s="173">
        <v>9.8402718363967185</v>
      </c>
      <c r="DS22" s="173"/>
      <c r="DT22" s="173"/>
      <c r="DU22" s="293" t="s">
        <v>27</v>
      </c>
      <c r="DV22" s="267">
        <v>2949.8895815334804</v>
      </c>
      <c r="DW22" s="267">
        <v>6162.8942529060068</v>
      </c>
      <c r="DX22" s="267">
        <v>11993.815733144309</v>
      </c>
      <c r="DY22" s="267">
        <v>21.187173925768544</v>
      </c>
      <c r="DZ22" s="267">
        <v>488.93905054752452</v>
      </c>
      <c r="EA22" s="275">
        <v>25093</v>
      </c>
      <c r="EB22" s="267">
        <v>19813.733151479766</v>
      </c>
      <c r="EC22" s="267">
        <v>2077.8840799493451</v>
      </c>
      <c r="ED22" s="267">
        <v>859.76158333184992</v>
      </c>
      <c r="EE22" s="267">
        <v>25627.895393181949</v>
      </c>
      <c r="EF22" s="269">
        <v>0</v>
      </c>
    </row>
    <row r="23" spans="1:136" x14ac:dyDescent="0.25">
      <c r="A23" s="141" t="s">
        <v>1767</v>
      </c>
      <c r="B23" s="152">
        <f t="shared" si="36"/>
        <v>35601292.919056661</v>
      </c>
      <c r="C23" s="152">
        <f t="shared" si="36"/>
        <v>71528855.859499767</v>
      </c>
      <c r="D23" s="173">
        <f t="shared" si="37"/>
        <v>35927562.940443106</v>
      </c>
      <c r="G23" s="167" t="s">
        <v>1662</v>
      </c>
      <c r="H23" s="161"/>
      <c r="I23" s="171">
        <v>21.34</v>
      </c>
      <c r="L23" s="161"/>
      <c r="M23" s="161" t="s">
        <v>373</v>
      </c>
      <c r="N23" s="168">
        <f>N22*N21</f>
        <v>0</v>
      </c>
      <c r="O23" s="168">
        <f>O22*O21</f>
        <v>0</v>
      </c>
      <c r="P23" s="168">
        <f>P22*P21</f>
        <v>-5374.0159660442141</v>
      </c>
      <c r="Q23" s="168">
        <f>Q22*Q21</f>
        <v>18781.579705846831</v>
      </c>
      <c r="R23" s="168">
        <f>SUM(O23:Q23)</f>
        <v>13407.563739802616</v>
      </c>
      <c r="AB23" s="155" t="s">
        <v>1562</v>
      </c>
      <c r="AC23" s="161" t="s">
        <v>1566</v>
      </c>
      <c r="AD23" s="168">
        <f t="shared" si="12"/>
        <v>10502.513156493973</v>
      </c>
      <c r="AE23" s="168">
        <f t="shared" si="27"/>
        <v>116.41247815958207</v>
      </c>
      <c r="AF23" s="168">
        <f t="shared" si="38"/>
        <v>1.0265396201937766</v>
      </c>
      <c r="AG23" s="168">
        <f t="shared" si="43"/>
        <v>147.10103644851333</v>
      </c>
      <c r="AH23" s="168">
        <f>IF(BJ23&gt;0,BW23,EA23)</f>
        <v>235.73036074622846</v>
      </c>
      <c r="AI23" s="168"/>
      <c r="AJ23" s="168">
        <f>IF(BL23&gt;0,BY23,EC23)</f>
        <v>67.499224579686597</v>
      </c>
      <c r="AK23" s="168">
        <f>IF(BM23&gt;0,BZ23,ED23)</f>
        <v>232.20706718812454</v>
      </c>
      <c r="AL23" s="168">
        <f>IF(BN23&gt;0,CA23,EE23)</f>
        <v>3259.910841245915</v>
      </c>
      <c r="AM23" s="168">
        <f t="shared" si="14"/>
        <v>0</v>
      </c>
      <c r="AQ23" s="155" t="s">
        <v>1562</v>
      </c>
      <c r="AR23" s="161" t="s">
        <v>1566</v>
      </c>
      <c r="AS23" s="168">
        <f t="shared" si="15"/>
        <v>56099.025033605474</v>
      </c>
      <c r="AT23" s="206">
        <f t="shared" si="29"/>
        <v>0</v>
      </c>
      <c r="AU23" s="206">
        <f t="shared" si="39"/>
        <v>0</v>
      </c>
      <c r="AV23" s="206">
        <f t="shared" si="44"/>
        <v>1426.3556772049687</v>
      </c>
      <c r="AW23" s="206">
        <f>(AW$6*BJ$10/CJ$16)*DI23</f>
        <v>0</v>
      </c>
      <c r="AX23" s="206"/>
      <c r="AY23" s="206">
        <f>(AY$6*BL$10/CL$16)*DK23</f>
        <v>0</v>
      </c>
      <c r="AZ23" s="206">
        <f>(AZ$6*BM$10/CM$16)*DL23</f>
        <v>0</v>
      </c>
      <c r="BA23" s="155">
        <f>(BA$6*BN$10/CN$16)*DM23</f>
        <v>1816.8164949688189</v>
      </c>
      <c r="BB23" s="161">
        <v>0</v>
      </c>
      <c r="BD23" s="307" t="s">
        <v>1562</v>
      </c>
      <c r="BE23" s="279" t="s">
        <v>1566</v>
      </c>
      <c r="BF23" s="279">
        <f t="shared" si="17"/>
        <v>9305.1239704669279</v>
      </c>
      <c r="BG23" s="279">
        <f t="shared" si="31"/>
        <v>14245.64453099178</v>
      </c>
      <c r="BH23" s="279">
        <f t="shared" si="40"/>
        <v>-58.361133549833532</v>
      </c>
      <c r="BI23" s="279">
        <f t="shared" si="45"/>
        <v>4361.8184285484058</v>
      </c>
      <c r="BJ23" s="279">
        <f>EA23-BW23</f>
        <v>2900.4093771134267</v>
      </c>
      <c r="BK23" s="278"/>
      <c r="BL23" s="279">
        <f>EC23-BY23</f>
        <v>2043.293238754336</v>
      </c>
      <c r="BM23" s="279">
        <f>ED23-BZ23</f>
        <v>185.32297559669581</v>
      </c>
      <c r="BN23" s="279">
        <f>EE23-CA23</f>
        <v>64081.532629275229</v>
      </c>
      <c r="BO23" s="280">
        <f>EF23-CB23</f>
        <v>0</v>
      </c>
      <c r="BQ23" s="307" t="s">
        <v>1562</v>
      </c>
      <c r="BR23" s="279" t="s">
        <v>1568</v>
      </c>
      <c r="BS23" s="279">
        <f t="shared" si="19"/>
        <v>10502.513156493973</v>
      </c>
      <c r="BT23" s="279">
        <f t="shared" si="33"/>
        <v>116.41247815958207</v>
      </c>
      <c r="BU23" s="279">
        <f t="shared" si="42"/>
        <v>59.387673170027306</v>
      </c>
      <c r="BV23" s="279">
        <f t="shared" si="46"/>
        <v>147.10103644851333</v>
      </c>
      <c r="BW23" s="279">
        <f>$DP$22*CV23/CJ$6</f>
        <v>235.73036074622846</v>
      </c>
      <c r="BX23" s="278"/>
      <c r="BY23" s="279">
        <f t="shared" si="9"/>
        <v>67.499224579686597</v>
      </c>
      <c r="BZ23" s="279">
        <f t="shared" si="10"/>
        <v>232.20706718812454</v>
      </c>
      <c r="CA23" s="279">
        <f t="shared" si="11"/>
        <v>3259.910841245915</v>
      </c>
      <c r="CB23" s="280"/>
      <c r="CK23" s="211"/>
      <c r="CL23" s="211"/>
      <c r="CM23" s="211"/>
      <c r="CN23" s="211"/>
      <c r="CP23" s="307" t="s">
        <v>1562</v>
      </c>
      <c r="CQ23" s="279" t="s">
        <v>1566</v>
      </c>
      <c r="CR23" s="279">
        <f t="shared" si="34"/>
        <v>0.16691635053609885</v>
      </c>
      <c r="CS23" s="279">
        <f t="shared" si="35"/>
        <v>3.8357652683620055E-2</v>
      </c>
      <c r="CT23" s="279">
        <f t="shared" si="20"/>
        <v>5.011286355117904E-3</v>
      </c>
      <c r="CU23" s="279">
        <f t="shared" si="21"/>
        <v>7.2294005592504235E-2</v>
      </c>
      <c r="CV23" s="279">
        <f t="shared" si="22"/>
        <v>0.12502969210606943</v>
      </c>
      <c r="CW23" s="278">
        <v>1</v>
      </c>
      <c r="CX23" s="279">
        <f t="shared" si="24"/>
        <v>5.6910817571643693E-2</v>
      </c>
      <c r="CY23" s="279">
        <f t="shared" si="25"/>
        <v>1.3798209430513105E-2</v>
      </c>
      <c r="CZ23" s="279">
        <f t="shared" si="26"/>
        <v>0.12045287780987547</v>
      </c>
      <c r="DA23" s="280"/>
      <c r="DB23" s="209"/>
      <c r="DC23" s="307" t="s">
        <v>1562</v>
      </c>
      <c r="DD23" s="279">
        <v>7.286173035750701E-3</v>
      </c>
      <c r="DE23" s="279">
        <v>0.16646332182233026</v>
      </c>
      <c r="DF23" s="279">
        <v>3.7999584628647907E-2</v>
      </c>
      <c r="DG23" s="279">
        <v>1.9259655163110256E-3</v>
      </c>
      <c r="DH23" s="279">
        <v>7.2184289590754985E-2</v>
      </c>
      <c r="DI23" s="279">
        <v>0.12498066145377816</v>
      </c>
      <c r="DJ23" s="278">
        <v>1</v>
      </c>
      <c r="DK23" s="279">
        <v>5.6770728687609871E-2</v>
      </c>
      <c r="DL23" s="279">
        <v>1.3751730544259941E-2</v>
      </c>
      <c r="DM23" s="279">
        <v>0.11831884745122463</v>
      </c>
      <c r="DN23" s="280">
        <v>0</v>
      </c>
      <c r="DO23" s="155"/>
      <c r="DP23" s="173">
        <f t="shared" si="5"/>
        <v>1210.1927732650481</v>
      </c>
      <c r="DR23" s="173">
        <v>323.75794977851115</v>
      </c>
      <c r="DS23" s="173"/>
      <c r="DT23" s="173"/>
      <c r="DU23" s="293" t="s">
        <v>1562</v>
      </c>
      <c r="DV23" s="267">
        <v>1533.9507230435593</v>
      </c>
      <c r="DW23" s="267">
        <v>19807.637126960901</v>
      </c>
      <c r="DX23" s="267">
        <v>14362.057009151362</v>
      </c>
      <c r="DY23" s="267">
        <v>1.0265396201937766</v>
      </c>
      <c r="DZ23" s="267">
        <v>4508.9194649969195</v>
      </c>
      <c r="EA23" s="267">
        <v>3136.1397378596553</v>
      </c>
      <c r="EB23" s="275">
        <v>345895.55580512172</v>
      </c>
      <c r="EC23" s="267">
        <v>2110.7924633340226</v>
      </c>
      <c r="ED23" s="267">
        <v>417.53004278482035</v>
      </c>
      <c r="EE23" s="267">
        <v>67341.443470521146</v>
      </c>
      <c r="EF23" s="269">
        <v>0</v>
      </c>
    </row>
    <row r="24" spans="1:136" x14ac:dyDescent="0.25">
      <c r="A24" s="141" t="s">
        <v>1653</v>
      </c>
      <c r="B24" s="152">
        <f t="shared" si="36"/>
        <v>8904681.2909433395</v>
      </c>
      <c r="C24" s="152">
        <f t="shared" si="36"/>
        <v>10976639.380500227</v>
      </c>
      <c r="D24" s="173">
        <f t="shared" si="37"/>
        <v>2071958.0895568877</v>
      </c>
      <c r="G24" s="167">
        <v>1.0474000000000001</v>
      </c>
      <c r="H24" s="161" t="s">
        <v>1728</v>
      </c>
      <c r="I24" s="171"/>
      <c r="L24" s="161" t="s">
        <v>1657</v>
      </c>
      <c r="M24" s="161"/>
      <c r="N24" s="168"/>
      <c r="O24" s="168"/>
      <c r="P24" s="168"/>
      <c r="Q24" s="168"/>
      <c r="R24" s="168"/>
      <c r="AB24" s="155" t="s">
        <v>5936</v>
      </c>
      <c r="AC24" s="161" t="s">
        <v>1566</v>
      </c>
      <c r="AD24" s="168">
        <f t="shared" si="12"/>
        <v>653.15554295993365</v>
      </c>
      <c r="AE24" s="168">
        <f t="shared" si="27"/>
        <v>29.959481318234349</v>
      </c>
      <c r="AF24" s="168">
        <f t="shared" si="38"/>
        <v>67.855652064240914</v>
      </c>
      <c r="AG24" s="168">
        <f t="shared" si="43"/>
        <v>23.025339999559183</v>
      </c>
      <c r="AH24" s="168">
        <f>IF(BJ24&gt;0,BW24,EA24)</f>
        <v>11.582178368107977</v>
      </c>
      <c r="AI24" s="168">
        <f>IF(BK24&gt;0,BX24,EB24)</f>
        <v>14.917605488787911</v>
      </c>
      <c r="AJ24" s="168"/>
      <c r="AK24" s="168">
        <f>IF(BM24&gt;0,BZ24,ED24)</f>
        <v>495.92103281260114</v>
      </c>
      <c r="AL24" s="168">
        <f>IF(BN24&gt;0,CA24,EE24)</f>
        <v>572.97056767408696</v>
      </c>
      <c r="AM24" s="168">
        <f t="shared" si="14"/>
        <v>0</v>
      </c>
      <c r="AQ24" s="155" t="s">
        <v>5936</v>
      </c>
      <c r="AR24" s="161" t="s">
        <v>1566</v>
      </c>
      <c r="AS24" s="168">
        <f t="shared" si="15"/>
        <v>3488.8210668597148</v>
      </c>
      <c r="AT24" s="206">
        <f t="shared" si="29"/>
        <v>0</v>
      </c>
      <c r="AU24" s="206">
        <f t="shared" si="39"/>
        <v>0</v>
      </c>
      <c r="AV24" s="206">
        <f t="shared" si="44"/>
        <v>223.26371873960932</v>
      </c>
      <c r="AW24" s="206">
        <f>(AW$6*BJ$10/CJ$16)*DI24</f>
        <v>0</v>
      </c>
      <c r="AX24" s="206">
        <f>(AX$6*BK$10/CK$16)*DJ24</f>
        <v>0</v>
      </c>
      <c r="AY24" s="206"/>
      <c r="AZ24" s="206">
        <f>(AZ$6*BM$10/CM$16)*DL24</f>
        <v>0</v>
      </c>
      <c r="BA24" s="155">
        <f>(BA$6*BN$10/CN$16)*DM24</f>
        <v>319.32848141456316</v>
      </c>
      <c r="BB24" s="161">
        <v>0</v>
      </c>
      <c r="BD24" s="307" t="s">
        <v>5936</v>
      </c>
      <c r="BE24" s="279" t="s">
        <v>1566</v>
      </c>
      <c r="BF24" s="279">
        <f t="shared" si="17"/>
        <v>578.68942496699719</v>
      </c>
      <c r="BG24" s="279">
        <f t="shared" si="31"/>
        <v>3666.2059595312012</v>
      </c>
      <c r="BH24" s="279">
        <f t="shared" si="40"/>
        <v>-3857.7495640009092</v>
      </c>
      <c r="BI24" s="279">
        <f t="shared" si="45"/>
        <v>682.74401566723316</v>
      </c>
      <c r="BJ24" s="279">
        <f>EA24-BW24</f>
        <v>142.50628828598244</v>
      </c>
      <c r="BK24" s="279">
        <f>EB24-BX24</f>
        <v>4639.4551658129476</v>
      </c>
      <c r="BL24" s="278"/>
      <c r="BM24" s="279">
        <f>ED24-BZ24</f>
        <v>395.79140538112796</v>
      </c>
      <c r="BN24" s="279">
        <f>EE24-CA24</f>
        <v>11263.13998022978</v>
      </c>
      <c r="BO24" s="280">
        <f>EF24-CB24</f>
        <v>0</v>
      </c>
      <c r="BQ24" s="307" t="s">
        <v>5936</v>
      </c>
      <c r="BR24" s="279" t="s">
        <v>1568</v>
      </c>
      <c r="BS24" s="279">
        <f t="shared" si="19"/>
        <v>653.15554295993365</v>
      </c>
      <c r="BT24" s="279">
        <f t="shared" si="33"/>
        <v>29.959481318234349</v>
      </c>
      <c r="BU24" s="279">
        <f t="shared" si="42"/>
        <v>3925.6052160651502</v>
      </c>
      <c r="BV24" s="279">
        <f t="shared" si="46"/>
        <v>23.025339999559183</v>
      </c>
      <c r="BW24" s="279">
        <f>$DP$22*CV24/CJ$6</f>
        <v>11.582178368107977</v>
      </c>
      <c r="BX24" s="279">
        <f>$DP$23*CW24/CK$6</f>
        <v>14.917605488787911</v>
      </c>
      <c r="BY24" s="278"/>
      <c r="BZ24" s="279">
        <f t="shared" si="10"/>
        <v>495.92103281260114</v>
      </c>
      <c r="CA24" s="279">
        <f t="shared" si="11"/>
        <v>572.97056767408696</v>
      </c>
      <c r="CB24" s="280"/>
      <c r="CK24" s="211"/>
      <c r="CL24" s="211"/>
      <c r="CM24" s="211"/>
      <c r="CN24" s="211"/>
      <c r="CP24" s="307" t="s">
        <v>5936</v>
      </c>
      <c r="CQ24" s="279" t="s">
        <v>1566</v>
      </c>
      <c r="CR24" s="279">
        <f t="shared" si="34"/>
        <v>1.0380595381200257E-2</v>
      </c>
      <c r="CS24" s="279">
        <f t="shared" si="35"/>
        <v>9.8715824725499716E-3</v>
      </c>
      <c r="CT24" s="279">
        <f t="shared" si="20"/>
        <v>0.33125278032909189</v>
      </c>
      <c r="CU24" s="279">
        <f t="shared" si="21"/>
        <v>1.1315991368151005E-2</v>
      </c>
      <c r="CV24" s="279">
        <f t="shared" si="22"/>
        <v>6.1431043107810076E-3</v>
      </c>
      <c r="CW24" s="279">
        <f t="shared" si="23"/>
        <v>1.3468612890829882E-2</v>
      </c>
      <c r="CX24" s="278">
        <v>1</v>
      </c>
      <c r="CY24" s="279">
        <f t="shared" si="25"/>
        <v>2.9468621927001299E-2</v>
      </c>
      <c r="CZ24" s="279">
        <f t="shared" si="26"/>
        <v>2.1171116983777501E-2</v>
      </c>
      <c r="DA24" s="280"/>
      <c r="DB24" s="209"/>
      <c r="DC24" s="307" t="s">
        <v>5936</v>
      </c>
      <c r="DD24" s="279">
        <v>8.8780185126000576E-3</v>
      </c>
      <c r="DE24" s="279">
        <v>1.0352421342176558E-2</v>
      </c>
      <c r="DF24" s="279">
        <v>9.7794314130313434E-3</v>
      </c>
      <c r="DG24" s="279">
        <v>0.12730891569275968</v>
      </c>
      <c r="DH24" s="279">
        <v>1.129881780972708E-2</v>
      </c>
      <c r="DI24" s="279">
        <v>6.1406952797230466E-3</v>
      </c>
      <c r="DJ24" s="279">
        <v>1.345600628047392E-2</v>
      </c>
      <c r="DK24" s="278">
        <v>1</v>
      </c>
      <c r="DL24" s="279">
        <v>2.9369357690327683E-2</v>
      </c>
      <c r="DM24" s="279">
        <v>2.0796034153118675E-2</v>
      </c>
      <c r="DN24" s="280">
        <v>0</v>
      </c>
      <c r="DO24" s="155"/>
      <c r="DP24" s="173">
        <f t="shared" si="5"/>
        <v>1777.5574290102793</v>
      </c>
      <c r="DR24" s="173">
        <v>91.52293042889832</v>
      </c>
      <c r="DS24" s="173"/>
      <c r="DT24" s="173"/>
      <c r="DU24" s="293" t="s">
        <v>5936</v>
      </c>
      <c r="DV24" s="267">
        <v>1869.0803594391775</v>
      </c>
      <c r="DW24" s="267">
        <v>1231.8449679269308</v>
      </c>
      <c r="DX24" s="267">
        <v>3696.1654408494355</v>
      </c>
      <c r="DY24" s="267">
        <v>67.855652064240914</v>
      </c>
      <c r="DZ24" s="267">
        <v>705.76935566679231</v>
      </c>
      <c r="EA24" s="267">
        <v>154.08846665409041</v>
      </c>
      <c r="EB24" s="267">
        <v>4654.3727713017352</v>
      </c>
      <c r="EC24" s="275">
        <v>37181</v>
      </c>
      <c r="ED24" s="267">
        <v>891.7124381937291</v>
      </c>
      <c r="EE24" s="267">
        <v>11836.110547903867</v>
      </c>
      <c r="EF24" s="269">
        <v>0</v>
      </c>
    </row>
    <row r="25" spans="1:136" ht="18.75" x14ac:dyDescent="0.25">
      <c r="A25" s="141" t="s">
        <v>1769</v>
      </c>
      <c r="B25" s="152">
        <f>E46+E58</f>
        <v>27584329.080000002</v>
      </c>
      <c r="C25" s="152">
        <f t="shared" si="36"/>
        <v>43097710.75</v>
      </c>
      <c r="D25" s="173">
        <f t="shared" si="37"/>
        <v>15513381.669999998</v>
      </c>
      <c r="G25" s="167">
        <v>1.7650999999999999</v>
      </c>
      <c r="H25" s="161" t="s">
        <v>28</v>
      </c>
      <c r="I25" s="171"/>
      <c r="L25" s="161"/>
      <c r="M25" s="161" t="s">
        <v>371</v>
      </c>
      <c r="N25" s="168">
        <f>SUM(AL18:AL22)+AL25</f>
        <v>22333.666824812051</v>
      </c>
      <c r="O25" s="168">
        <f>SUM(AL23:AL24)</f>
        <v>3832.8814089200018</v>
      </c>
      <c r="P25" s="168"/>
      <c r="Q25" s="168">
        <f>AL27</f>
        <v>897.23721099101829</v>
      </c>
      <c r="R25" s="168"/>
      <c r="AA25" s="183"/>
      <c r="AB25" s="155" t="s">
        <v>1564</v>
      </c>
      <c r="AC25" s="161" t="s">
        <v>1566</v>
      </c>
      <c r="AD25" s="168">
        <f t="shared" si="12"/>
        <v>1223.5014368557968</v>
      </c>
      <c r="AE25" s="168">
        <f t="shared" si="27"/>
        <v>158.38491153651125</v>
      </c>
      <c r="AF25" s="168">
        <f t="shared" si="38"/>
        <v>0.14442522612358769</v>
      </c>
      <c r="AG25" s="168">
        <f t="shared" si="43"/>
        <v>144.39856600737943</v>
      </c>
      <c r="AH25" s="168">
        <f>IF(BJ25&gt;0,BW25,EA25)</f>
        <v>38.17818236077467</v>
      </c>
      <c r="AI25" s="168">
        <f>IF(BK25&gt;0,BX25,EB25)</f>
        <v>70.185175667981397</v>
      </c>
      <c r="AJ25" s="168">
        <f>IF(BL25&gt;0,BY25,EC25)</f>
        <v>61.036219377480705</v>
      </c>
      <c r="AK25" s="168"/>
      <c r="AL25" s="168">
        <f>IF(BN25&gt;0,CA25,EE25)</f>
        <v>1607.0308364616794</v>
      </c>
      <c r="AM25" s="168">
        <f t="shared" si="14"/>
        <v>0</v>
      </c>
      <c r="AN25" s="161"/>
      <c r="AO25" s="161"/>
      <c r="AP25" s="161"/>
      <c r="AQ25" s="155" t="s">
        <v>1564</v>
      </c>
      <c r="AR25" s="161" t="s">
        <v>1566</v>
      </c>
      <c r="AS25" s="168">
        <f t="shared" si="15"/>
        <v>6535.3155680062582</v>
      </c>
      <c r="AT25" s="206">
        <f t="shared" si="29"/>
        <v>0</v>
      </c>
      <c r="AU25" s="206">
        <f t="shared" si="39"/>
        <v>0</v>
      </c>
      <c r="AV25" s="206">
        <f t="shared" si="44"/>
        <v>1400.1513475193713</v>
      </c>
      <c r="AW25" s="206">
        <f>(AW$6*BJ$10/CJ$16)*DI25</f>
        <v>0</v>
      </c>
      <c r="AX25" s="206">
        <f>(AX$6*BK$10/CK$16)*DJ25</f>
        <v>0</v>
      </c>
      <c r="AY25" s="206">
        <f>(AY$6*BL$10/CL$16)*DK25</f>
        <v>0</v>
      </c>
      <c r="AZ25" s="206"/>
      <c r="BA25" s="206">
        <f>(BA$6*BN$10/CN$16)*DM25</f>
        <v>895.63189724883296</v>
      </c>
      <c r="BB25" s="161">
        <v>0</v>
      </c>
      <c r="BC25" s="161"/>
      <c r="BD25" s="307" t="s">
        <v>1564</v>
      </c>
      <c r="BE25" s="279" t="s">
        <v>1566</v>
      </c>
      <c r="BF25" s="279">
        <f t="shared" si="17"/>
        <v>1084.0103105177327</v>
      </c>
      <c r="BG25" s="279">
        <f t="shared" si="31"/>
        <v>19381.901188708605</v>
      </c>
      <c r="BH25" s="279">
        <f t="shared" si="40"/>
        <v>-8.2109055938557187</v>
      </c>
      <c r="BI25" s="279">
        <f t="shared" si="45"/>
        <v>4281.6851700932839</v>
      </c>
      <c r="BJ25" s="279">
        <f>EA25-BW25</f>
        <v>469.74160549282988</v>
      </c>
      <c r="BK25" s="279">
        <f>EB25-BX25</f>
        <v>21827.965356842462</v>
      </c>
      <c r="BL25" s="279">
        <f>EC25-BY25</f>
        <v>1847.6492900433223</v>
      </c>
      <c r="BM25" s="278"/>
      <c r="BN25" s="279">
        <f>EE25-CA25</f>
        <v>31590.127459931384</v>
      </c>
      <c r="BO25" s="280">
        <f>EF25-CB25</f>
        <v>0</v>
      </c>
      <c r="BQ25" s="307" t="s">
        <v>1564</v>
      </c>
      <c r="BR25" s="279" t="s">
        <v>1568</v>
      </c>
      <c r="BS25" s="279">
        <f t="shared" si="19"/>
        <v>1223.5014368557968</v>
      </c>
      <c r="BT25" s="279">
        <f t="shared" si="33"/>
        <v>158.38491153651125</v>
      </c>
      <c r="BU25" s="279">
        <f t="shared" si="42"/>
        <v>8.3553308199793062</v>
      </c>
      <c r="BV25" s="279">
        <f t="shared" si="46"/>
        <v>144.39856600737943</v>
      </c>
      <c r="BW25" s="279">
        <f>$DP$22*CV25/CJ$6</f>
        <v>38.17818236077467</v>
      </c>
      <c r="BX25" s="279">
        <f>$DP$23*CW25/CK$6</f>
        <v>70.185175667981397</v>
      </c>
      <c r="BY25" s="279">
        <f>$DP$24*CX25/CL$6</f>
        <v>61.036219377480705</v>
      </c>
      <c r="BZ25" s="278"/>
      <c r="CA25" s="279">
        <f t="shared" si="11"/>
        <v>1607.0308364616794</v>
      </c>
      <c r="CB25" s="280"/>
      <c r="CD25" s="220" t="s">
        <v>1773</v>
      </c>
      <c r="CL25" s="141" t="s">
        <v>11</v>
      </c>
      <c r="CP25" s="307" t="s">
        <v>1564</v>
      </c>
      <c r="CQ25" s="279" t="s">
        <v>1566</v>
      </c>
      <c r="CR25" s="279">
        <f t="shared" si="34"/>
        <v>1.9445097727810688E-2</v>
      </c>
      <c r="CS25" s="279">
        <f t="shared" si="35"/>
        <v>5.218747614594374E-2</v>
      </c>
      <c r="CT25" s="279">
        <f t="shared" si="20"/>
        <v>7.0504455042011101E-4</v>
      </c>
      <c r="CU25" s="279">
        <f t="shared" si="21"/>
        <v>7.0965854425783584E-2</v>
      </c>
      <c r="CV25" s="279">
        <f t="shared" si="22"/>
        <v>2.024943401701132E-2</v>
      </c>
      <c r="CW25" s="279">
        <f t="shared" si="23"/>
        <v>6.336787512294921E-2</v>
      </c>
      <c r="CX25" s="279">
        <f t="shared" si="24"/>
        <v>5.1461645194958119E-2</v>
      </c>
      <c r="CY25" s="278">
        <v>1</v>
      </c>
      <c r="CZ25" s="279">
        <f t="shared" si="26"/>
        <v>5.9379381341312695E-2</v>
      </c>
      <c r="DA25" s="280"/>
      <c r="DB25" s="209"/>
      <c r="DC25" s="307" t="s">
        <v>1563</v>
      </c>
      <c r="DD25" s="279">
        <v>9.8946272793185963E-2</v>
      </c>
      <c r="DE25" s="279">
        <v>1.9392321666122054E-2</v>
      </c>
      <c r="DF25" s="279">
        <v>5.1700306917116988E-2</v>
      </c>
      <c r="DG25" s="279">
        <v>2.7096665313993936E-4</v>
      </c>
      <c r="DH25" s="279">
        <v>7.0858154074357443E-2</v>
      </c>
      <c r="DI25" s="279">
        <v>2.0241493159590503E-2</v>
      </c>
      <c r="DJ25" s="279">
        <v>6.3308562845045366E-2</v>
      </c>
      <c r="DK25" s="279">
        <v>5.1334969727032699E-2</v>
      </c>
      <c r="DL25" s="278">
        <v>1</v>
      </c>
      <c r="DM25" s="279">
        <v>5.8327373246825499E-2</v>
      </c>
      <c r="DN25" s="280">
        <v>0</v>
      </c>
      <c r="DO25" s="155"/>
      <c r="DP25" s="173">
        <f t="shared" si="5"/>
        <v>20728.786308910905</v>
      </c>
      <c r="DR25" s="173">
        <v>102.27355596574102</v>
      </c>
      <c r="DS25" s="173"/>
      <c r="DT25" s="173"/>
      <c r="DU25" s="293" t="s">
        <v>1563</v>
      </c>
      <c r="DV25" s="267">
        <v>20831.059864876646</v>
      </c>
      <c r="DW25" s="267">
        <v>2307.5117473735295</v>
      </c>
      <c r="DX25" s="267">
        <v>19540.286100245117</v>
      </c>
      <c r="DY25" s="267">
        <v>0.14442522612358769</v>
      </c>
      <c r="DZ25" s="267">
        <v>4426.0837361006634</v>
      </c>
      <c r="EA25" s="267">
        <v>507.91978785360453</v>
      </c>
      <c r="EB25" s="267">
        <v>21898.150532510444</v>
      </c>
      <c r="EC25" s="267">
        <v>1908.6855094208029</v>
      </c>
      <c r="ED25" s="275">
        <v>30362</v>
      </c>
      <c r="EE25" s="267">
        <v>33197.158296393063</v>
      </c>
      <c r="EF25" s="269">
        <v>0</v>
      </c>
    </row>
    <row r="26" spans="1:136" ht="15.75" thickBot="1" x14ac:dyDescent="0.3">
      <c r="A26" s="141" t="s">
        <v>1768</v>
      </c>
      <c r="B26" s="152">
        <f t="shared" si="36"/>
        <v>6239315.290000001</v>
      </c>
      <c r="C26" s="152">
        <f t="shared" si="36"/>
        <v>8150546.3399999999</v>
      </c>
      <c r="D26" s="173">
        <f t="shared" si="37"/>
        <v>1911231.0499999989</v>
      </c>
      <c r="G26" s="221">
        <v>1.6913</v>
      </c>
      <c r="H26" s="191" t="s">
        <v>29</v>
      </c>
      <c r="I26" s="194"/>
      <c r="L26" s="161"/>
      <c r="M26" s="161" t="s">
        <v>372</v>
      </c>
      <c r="N26" s="7">
        <f>'Fatores de emissao'!AQ3</f>
        <v>0</v>
      </c>
      <c r="O26" s="7">
        <f>'Fatores de emissao'!AR3</f>
        <v>4.0333333299999978</v>
      </c>
      <c r="P26" s="7"/>
      <c r="Q26" s="7">
        <f>'Fatores de emissao'!AS3</f>
        <v>239.37821110777773</v>
      </c>
      <c r="R26" s="168"/>
      <c r="AA26" s="183"/>
      <c r="AB26" s="155" t="s">
        <v>1565</v>
      </c>
      <c r="AC26" s="161" t="s">
        <v>1566</v>
      </c>
      <c r="AD26" s="168">
        <f t="shared" si="12"/>
        <v>22638.20609635115</v>
      </c>
      <c r="AE26" s="168">
        <f t="shared" si="27"/>
        <v>785.96150572016518</v>
      </c>
      <c r="AF26" s="168">
        <f t="shared" si="38"/>
        <v>0.23349647670595219</v>
      </c>
      <c r="AG26" s="168">
        <f t="shared" si="43"/>
        <v>349.96917878014597</v>
      </c>
      <c r="AH26" s="168">
        <f>IF(BJ26&gt;0,BW26,EA26)</f>
        <v>859.9364023628973</v>
      </c>
      <c r="AI26" s="168">
        <f>IF(BK26&gt;0,BX26,EB26)</f>
        <v>675.24371918685347</v>
      </c>
      <c r="AJ26" s="168">
        <f>IF(BL26&gt;0,BY26,EC26)</f>
        <v>657.15693465253969</v>
      </c>
      <c r="AK26" s="168">
        <f>IF(BM26&gt;0,BZ26,ED26)</f>
        <v>4786.2009125767026</v>
      </c>
      <c r="AL26" s="168"/>
      <c r="AM26" s="168">
        <f t="shared" si="14"/>
        <v>0</v>
      </c>
      <c r="AN26" s="161"/>
      <c r="AO26" s="161"/>
      <c r="AP26" s="161"/>
      <c r="AQ26" s="155" t="s">
        <v>1565</v>
      </c>
      <c r="AR26" s="161" t="s">
        <v>1566</v>
      </c>
      <c r="AS26" s="168">
        <f t="shared" si="15"/>
        <v>120921.65671126641</v>
      </c>
      <c r="AT26" s="206">
        <f t="shared" si="29"/>
        <v>0</v>
      </c>
      <c r="AU26" s="206">
        <f t="shared" si="39"/>
        <v>0</v>
      </c>
      <c r="AV26" s="206">
        <f t="shared" si="44"/>
        <v>3393.4534864717934</v>
      </c>
      <c r="AW26" s="206">
        <f>(AW$6*BJ$10/CJ$16)*DI26</f>
        <v>0</v>
      </c>
      <c r="AX26" s="206">
        <f>(AX$6*BK$10/CK$16)*DJ26</f>
        <v>0</v>
      </c>
      <c r="AY26" s="206">
        <f>(AY$6*BL$10/CL$16)*DK26</f>
        <v>0</v>
      </c>
      <c r="AZ26" s="206">
        <f>(AZ$6*BM$10/CM$16)*DL26</f>
        <v>0</v>
      </c>
      <c r="BA26" s="206"/>
      <c r="BB26" s="161">
        <v>0</v>
      </c>
      <c r="BC26" s="161"/>
      <c r="BD26" s="307" t="s">
        <v>1565</v>
      </c>
      <c r="BE26" s="279" t="s">
        <v>1566</v>
      </c>
      <c r="BF26" s="279">
        <f t="shared" si="17"/>
        <v>20057.229260910422</v>
      </c>
      <c r="BG26" s="279">
        <f t="shared" si="31"/>
        <v>96179.794490621236</v>
      </c>
      <c r="BH26" s="279">
        <f t="shared" si="40"/>
        <v>-13.274810628234029</v>
      </c>
      <c r="BI26" s="279">
        <f t="shared" si="45"/>
        <v>10377.234928330923</v>
      </c>
      <c r="BJ26" s="279">
        <f>EA26-BW26</f>
        <v>10580.595546704257</v>
      </c>
      <c r="BK26" s="279">
        <f>EB26-BX26</f>
        <v>210004.41146662459</v>
      </c>
      <c r="BL26" s="279">
        <f>EC26-BY26</f>
        <v>19893.033286491336</v>
      </c>
      <c r="BM26" s="279">
        <f>ED26-BZ26</f>
        <v>3819.8363454792279</v>
      </c>
      <c r="BN26" s="278"/>
      <c r="BO26" s="280">
        <f>EF26-CB26</f>
        <v>0</v>
      </c>
      <c r="BQ26" s="307" t="s">
        <v>1565</v>
      </c>
      <c r="BR26" s="279" t="s">
        <v>1568</v>
      </c>
      <c r="BS26" s="279">
        <f t="shared" si="19"/>
        <v>22638.20609635115</v>
      </c>
      <c r="BT26" s="279">
        <f t="shared" si="33"/>
        <v>785.96150572016518</v>
      </c>
      <c r="BU26" s="279">
        <f t="shared" si="42"/>
        <v>13.508307104939981</v>
      </c>
      <c r="BV26" s="279">
        <f t="shared" si="46"/>
        <v>349.96917878014597</v>
      </c>
      <c r="BW26" s="279">
        <f>$DP$22*CV26/CJ$6</f>
        <v>859.9364023628973</v>
      </c>
      <c r="BX26" s="279">
        <f>$DP$23*CW26/CK$6</f>
        <v>675.24371918685347</v>
      </c>
      <c r="BY26" s="279">
        <f>$DP$24*CX26/CL$6</f>
        <v>657.15693465253969</v>
      </c>
      <c r="BZ26" s="279">
        <f>$DP$25*CY26/CM$6</f>
        <v>4786.2009125767026</v>
      </c>
      <c r="CA26" s="278"/>
      <c r="CB26" s="280"/>
      <c r="CD26" s="222" t="s">
        <v>1581</v>
      </c>
      <c r="CE26" s="223" t="s">
        <v>5930</v>
      </c>
      <c r="CF26" s="223" t="s">
        <v>5931</v>
      </c>
      <c r="CG26" s="223" t="s">
        <v>5932</v>
      </c>
      <c r="CH26" s="223" t="s">
        <v>5933</v>
      </c>
      <c r="CI26" s="223" t="s">
        <v>5934</v>
      </c>
      <c r="CJ26" s="223" t="s">
        <v>5935</v>
      </c>
      <c r="CK26" s="223" t="s">
        <v>1562</v>
      </c>
      <c r="CL26" s="223" t="s">
        <v>5936</v>
      </c>
      <c r="CM26" s="223" t="s">
        <v>1563</v>
      </c>
      <c r="CN26" s="224" t="s">
        <v>5937</v>
      </c>
      <c r="CP26" s="307" t="s">
        <v>5937</v>
      </c>
      <c r="CQ26" s="279" t="s">
        <v>1566</v>
      </c>
      <c r="CR26" s="279">
        <f t="shared" si="34"/>
        <v>0.35978881320901174</v>
      </c>
      <c r="CS26" s="279">
        <f t="shared" si="35"/>
        <v>0.25897256836833055</v>
      </c>
      <c r="CT26" s="279">
        <f t="shared" si="20"/>
        <v>1.139866094465759E-3</v>
      </c>
      <c r="CU26" s="279">
        <f t="shared" si="21"/>
        <v>0.17199521076652272</v>
      </c>
      <c r="CV26" s="279">
        <f t="shared" si="22"/>
        <v>0.45610409824969611</v>
      </c>
      <c r="CW26" s="279">
        <f t="shared" si="23"/>
        <v>0.60965523371210451</v>
      </c>
      <c r="CX26" s="279">
        <f t="shared" si="24"/>
        <v>0.55407063794931832</v>
      </c>
      <c r="CY26" s="279">
        <f t="shared" si="25"/>
        <v>0.2844056529715463</v>
      </c>
      <c r="CZ26" s="278">
        <v>1</v>
      </c>
      <c r="DA26" s="280"/>
      <c r="DB26" s="209"/>
      <c r="DC26" s="307" t="s">
        <v>5937</v>
      </c>
      <c r="DD26" s="279">
        <v>0.18855036278365123</v>
      </c>
      <c r="DE26" s="279">
        <v>0.35881230813474607</v>
      </c>
      <c r="DF26" s="279">
        <v>0.25655506371517461</v>
      </c>
      <c r="DG26" s="279">
        <v>4.3807969363218047E-4</v>
      </c>
      <c r="DH26" s="279">
        <v>0.17173418460410908</v>
      </c>
      <c r="DI26" s="279">
        <v>0.45592523608445196</v>
      </c>
      <c r="DJ26" s="279">
        <v>0.60908459692528927</v>
      </c>
      <c r="DK26" s="279">
        <v>0.55270676477619951</v>
      </c>
      <c r="DL26" s="279">
        <v>0.2834476404076125</v>
      </c>
      <c r="DM26" s="278">
        <v>1</v>
      </c>
      <c r="DN26" s="280">
        <v>1</v>
      </c>
      <c r="DO26" s="155"/>
      <c r="DP26" s="173">
        <f t="shared" si="5"/>
        <v>29611.805370311264</v>
      </c>
      <c r="DR26" s="173">
        <v>10083.513956168044</v>
      </c>
      <c r="DS26" s="173"/>
      <c r="DT26" s="173"/>
      <c r="DU26" s="293" t="s">
        <v>5937</v>
      </c>
      <c r="DV26" s="267">
        <v>39695.319326479308</v>
      </c>
      <c r="DW26" s="267">
        <v>42695.435357261573</v>
      </c>
      <c r="DX26" s="267">
        <v>96965.755996341395</v>
      </c>
      <c r="DY26" s="267">
        <v>0.23349647670595219</v>
      </c>
      <c r="DZ26" s="267">
        <v>10727.204107111069</v>
      </c>
      <c r="EA26" s="267">
        <v>11440.531949067154</v>
      </c>
      <c r="EB26" s="267">
        <v>210679.65518581145</v>
      </c>
      <c r="EC26" s="267">
        <v>20550.190221143876</v>
      </c>
      <c r="ED26" s="267">
        <v>8606.0372580559306</v>
      </c>
      <c r="EE26" s="275">
        <v>569152.2941708992</v>
      </c>
      <c r="EF26" s="269">
        <v>0</v>
      </c>
    </row>
    <row r="27" spans="1:136" ht="15.75" thickBot="1" x14ac:dyDescent="0.3">
      <c r="A27" s="141" t="s">
        <v>1561</v>
      </c>
      <c r="B27" s="152">
        <f t="shared" si="36"/>
        <v>348225783.42000002</v>
      </c>
      <c r="C27" s="152">
        <f t="shared" si="36"/>
        <v>596556315.50999999</v>
      </c>
      <c r="D27" s="173">
        <f>C27-B27</f>
        <v>248330532.08999997</v>
      </c>
      <c r="L27" s="225"/>
      <c r="M27" s="161" t="s">
        <v>373</v>
      </c>
      <c r="N27" s="264">
        <f>N26*N25</f>
        <v>0</v>
      </c>
      <c r="O27" s="264">
        <f>O26*O25</f>
        <v>15459.288336534395</v>
      </c>
      <c r="P27" s="264">
        <f>P26*P25</f>
        <v>0</v>
      </c>
      <c r="Q27" s="264">
        <f>Q26*Q25</f>
        <v>214779.03850636168</v>
      </c>
      <c r="R27" s="264">
        <f>SUM(N27:Q27)</f>
        <v>230238.32684289609</v>
      </c>
      <c r="AA27" s="183"/>
      <c r="AB27" s="155" t="s">
        <v>5938</v>
      </c>
      <c r="AC27" s="161" t="s">
        <v>1566</v>
      </c>
      <c r="AD27" s="168">
        <f t="shared" si="12"/>
        <v>1340.8605770749691</v>
      </c>
      <c r="AE27" s="168">
        <f t="shared" si="27"/>
        <v>36.219625508306336</v>
      </c>
      <c r="AF27" s="168">
        <f t="shared" si="38"/>
        <v>0.28258613087463003</v>
      </c>
      <c r="AG27" s="168">
        <f t="shared" si="43"/>
        <v>9.1879083279569009</v>
      </c>
      <c r="AH27" s="168">
        <f>IF(BJ27&gt;0,BW27,EA27)</f>
        <v>79.482417286066877</v>
      </c>
      <c r="AI27" s="168">
        <f>IF(BK27&gt;0,BX27,EB27)</f>
        <v>42.013743873257823</v>
      </c>
      <c r="AJ27" s="168">
        <f>IF(BL27&gt;0,BY27,EC27)</f>
        <v>37.790753608013759</v>
      </c>
      <c r="AK27" s="168">
        <f>IF(BM27&gt;0,BZ27,ED27)</f>
        <v>122.01633331607935</v>
      </c>
      <c r="AL27" s="168">
        <f>IF(BN27&gt;0,CA27,EE27)</f>
        <v>897.23721099101829</v>
      </c>
      <c r="AM27" s="168"/>
      <c r="AN27" s="226">
        <f>SUM(AD27:AM27)</f>
        <v>2565.0911561165435</v>
      </c>
      <c r="AO27" s="161"/>
      <c r="AP27" s="161"/>
      <c r="AQ27" s="155" t="s">
        <v>5938</v>
      </c>
      <c r="AR27" s="161" t="s">
        <v>1566</v>
      </c>
      <c r="AS27" s="168">
        <f t="shared" si="15"/>
        <v>7162.1877505949433</v>
      </c>
      <c r="AT27" s="206">
        <f t="shared" si="29"/>
        <v>0</v>
      </c>
      <c r="AU27" s="206">
        <f t="shared" si="39"/>
        <v>0</v>
      </c>
      <c r="AV27" s="206">
        <f t="shared" si="44"/>
        <v>89.089958314515911</v>
      </c>
      <c r="AW27" s="206">
        <f>(AW$6*BJ$10/CJ$16)*DI27</f>
        <v>0</v>
      </c>
      <c r="AX27" s="206">
        <f>(AX$6*BK$10/CK$16)*DJ27</f>
        <v>0</v>
      </c>
      <c r="AY27" s="206">
        <f>(AY$6*BL$10/CL$16)*DK27</f>
        <v>0</v>
      </c>
      <c r="AZ27" s="206">
        <f>(AZ$6*BM$10/CM$16)*DL27</f>
        <v>0</v>
      </c>
      <c r="BA27" s="206">
        <f>(BA$6*BN$10/CN$16)*DM27</f>
        <v>500.04906398154185</v>
      </c>
      <c r="BB27" s="161"/>
      <c r="BC27" s="161"/>
      <c r="BD27" s="308" t="s">
        <v>5938</v>
      </c>
      <c r="BE27" s="281" t="s">
        <v>1566</v>
      </c>
      <c r="BF27" s="281">
        <f t="shared" si="17"/>
        <v>1187.9893612967899</v>
      </c>
      <c r="BG27" s="281">
        <f t="shared" si="31"/>
        <v>4432.273225295171</v>
      </c>
      <c r="BH27" s="281">
        <f t="shared" si="40"/>
        <v>-16.06567013964046</v>
      </c>
      <c r="BI27" s="281">
        <f t="shared" si="45"/>
        <v>272.4385145900909</v>
      </c>
      <c r="BJ27" s="281">
        <f>EA27-BW27</f>
        <v>977.94593654538028</v>
      </c>
      <c r="BK27" s="281">
        <f>EB27-BX27</f>
        <v>13066.49925783537</v>
      </c>
      <c r="BL27" s="281">
        <f>EC27-BY27</f>
        <v>1143.9774577488051</v>
      </c>
      <c r="BM27" s="281">
        <f>ED27-BZ27</f>
        <v>97.380455450197061</v>
      </c>
      <c r="BN27" s="281">
        <f>EE27-CA27</f>
        <v>17637.395135121595</v>
      </c>
      <c r="BO27" s="282"/>
      <c r="BQ27" s="308" t="s">
        <v>5938</v>
      </c>
      <c r="BR27" s="281" t="s">
        <v>1568</v>
      </c>
      <c r="BS27" s="281">
        <f t="shared" si="19"/>
        <v>1340.8605770749691</v>
      </c>
      <c r="BT27" s="281">
        <f t="shared" si="33"/>
        <v>36.219625508306336</v>
      </c>
      <c r="BU27" s="281">
        <f t="shared" si="42"/>
        <v>16.34825627051509</v>
      </c>
      <c r="BV27" s="281">
        <f t="shared" si="46"/>
        <v>9.1879083279569009</v>
      </c>
      <c r="BW27" s="281">
        <f>$DP$22*CV27/CJ$6</f>
        <v>79.482417286066877</v>
      </c>
      <c r="BX27" s="281">
        <f>$DP$23*CW27/CK$6</f>
        <v>42.013743873257823</v>
      </c>
      <c r="BY27" s="281">
        <f>$DP$24*CX27/CL$6</f>
        <v>37.790753608013759</v>
      </c>
      <c r="BZ27" s="281">
        <f>$DP$25*CY27/CM$6</f>
        <v>122.01633331607935</v>
      </c>
      <c r="CA27" s="281">
        <f>$DP$26*CZ27/CN$6</f>
        <v>897.23721099101829</v>
      </c>
      <c r="CB27" s="282">
        <f>SUM(BS27:CA27)</f>
        <v>2581.1568262561836</v>
      </c>
      <c r="CD27" s="227" t="s">
        <v>1651</v>
      </c>
      <c r="CE27" s="201">
        <f>+Produtividade_temporária!B11</f>
        <v>68.813626587689839</v>
      </c>
      <c r="CF27" s="201">
        <f>+Produtividade_temporária!C11</f>
        <v>1.443733760434295</v>
      </c>
      <c r="CG27" s="201">
        <f>+Produtividade_temporária!D11</f>
        <v>3.8755245320541962</v>
      </c>
      <c r="CH27" s="201">
        <f>+Produtividade_temporária!E11</f>
        <v>1.3765715984402049</v>
      </c>
      <c r="CI27" s="201">
        <f>+Produtividade_temporária!F11</f>
        <v>5.7236827860403015</v>
      </c>
      <c r="CJ27" s="201">
        <f>+Produtividade_temporária!G11</f>
        <v>1.5411505824883305</v>
      </c>
      <c r="CK27" s="202">
        <f t="shared" ref="CK27:CK32" si="47">+CK16/CK6</f>
        <v>36.700000000000003</v>
      </c>
      <c r="CL27" s="200">
        <v>1</v>
      </c>
      <c r="CM27" s="200">
        <v>1</v>
      </c>
      <c r="CN27" s="228">
        <f>'Prod. Pecuária'!E73</f>
        <v>6.4122925689793303E-2</v>
      </c>
      <c r="CP27" s="308" t="s">
        <v>5938</v>
      </c>
      <c r="CQ27" s="281" t="s">
        <v>1566</v>
      </c>
      <c r="CR27" s="281">
        <f t="shared" si="34"/>
        <v>2.1310285525773697E-2</v>
      </c>
      <c r="CS27" s="281">
        <f t="shared" si="35"/>
        <v>1.1934286062305982E-2</v>
      </c>
      <c r="CT27" s="281">
        <f t="shared" si="20"/>
        <v>1.3795083929934232E-3</v>
      </c>
      <c r="CU27" s="281">
        <f t="shared" si="21"/>
        <v>4.5154725764098829E-3</v>
      </c>
      <c r="CV27" s="281">
        <f t="shared" si="22"/>
        <v>4.2156903886560862E-2</v>
      </c>
      <c r="CW27" s="281">
        <f t="shared" si="23"/>
        <v>3.7932820568870214E-2</v>
      </c>
      <c r="CX27" s="281">
        <f t="shared" si="24"/>
        <v>3.1862628020883146E-2</v>
      </c>
      <c r="CY27" s="281">
        <f t="shared" si="25"/>
        <v>7.2504551279421996E-3</v>
      </c>
      <c r="CZ27" s="281">
        <f t="shared" si="26"/>
        <v>3.3152687114801321E-2</v>
      </c>
      <c r="DA27" s="282"/>
      <c r="DB27" s="209"/>
      <c r="DC27" s="308" t="s">
        <v>5938</v>
      </c>
      <c r="DD27" s="281">
        <v>0</v>
      </c>
      <c r="DE27" s="281">
        <v>2.1252447146185502E-2</v>
      </c>
      <c r="DF27" s="281">
        <v>1.1822879698807728E-2</v>
      </c>
      <c r="DG27" s="281">
        <v>5.3018035811375241E-4</v>
      </c>
      <c r="DH27" s="281">
        <v>4.5086197316541975E-3</v>
      </c>
      <c r="DI27" s="281">
        <v>4.2140371969531229E-2</v>
      </c>
      <c r="DJ27" s="281">
        <v>3.7897315480670678E-2</v>
      </c>
      <c r="DK27" s="281">
        <v>3.1784196534703719E-2</v>
      </c>
      <c r="DL27" s="281">
        <v>7.2260321706829724E-3</v>
      </c>
      <c r="DM27" s="281">
        <v>3.2565330116278553E-2</v>
      </c>
      <c r="DN27" s="282">
        <v>0</v>
      </c>
      <c r="DO27" s="155"/>
      <c r="DP27" s="173">
        <f t="shared" si="5"/>
        <v>0</v>
      </c>
      <c r="DR27" s="141">
        <v>0</v>
      </c>
      <c r="DU27" s="294" t="s">
        <v>5938</v>
      </c>
      <c r="DV27" s="284">
        <v>0</v>
      </c>
      <c r="DW27" s="284">
        <v>2528.849938371759</v>
      </c>
      <c r="DX27" s="284">
        <v>4468.4928508034773</v>
      </c>
      <c r="DY27" s="284">
        <v>0.28258613087463003</v>
      </c>
      <c r="DZ27" s="284">
        <v>281.62642291804781</v>
      </c>
      <c r="EA27" s="284">
        <v>1057.4283538314471</v>
      </c>
      <c r="EB27" s="284">
        <v>13108.513001708629</v>
      </c>
      <c r="EC27" s="284">
        <v>1181.7682113568189</v>
      </c>
      <c r="ED27" s="284">
        <v>219.39678876627642</v>
      </c>
      <c r="EE27" s="284">
        <v>18534.632346112612</v>
      </c>
      <c r="EF27" s="277">
        <v>41380.990499999942</v>
      </c>
    </row>
    <row r="28" spans="1:136" ht="15.75" thickBot="1" x14ac:dyDescent="0.3">
      <c r="L28" s="191" t="s">
        <v>1658</v>
      </c>
      <c r="M28" s="191"/>
      <c r="N28" s="190">
        <f>N27+N23+N19</f>
        <v>0</v>
      </c>
      <c r="O28" s="190">
        <f>O27+O23+O19</f>
        <v>1896499.9900545098</v>
      </c>
      <c r="P28" s="190">
        <f>P27+P23+P19</f>
        <v>1110822.8370855916</v>
      </c>
      <c r="Q28" s="190">
        <f>Q27+Q23+Q19</f>
        <v>879321.44873477879</v>
      </c>
      <c r="R28" s="190">
        <f>R27+R23+R19</f>
        <v>3886644.2758748806</v>
      </c>
      <c r="AA28" s="183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CD28" s="227" t="s">
        <v>1652</v>
      </c>
      <c r="CE28" s="201">
        <f>+Produtividade_temporária!B12</f>
        <v>79.637239002911755</v>
      </c>
      <c r="CF28" s="201">
        <f>+Produtividade_temporária!C12</f>
        <v>2.4424815415375272</v>
      </c>
      <c r="CG28" s="201">
        <f>+Produtividade_temporária!D12</f>
        <v>4.9085687619414937</v>
      </c>
      <c r="CH28" s="201">
        <f>+Produtividade_temporária!E12</f>
        <v>2.3221837685045932</v>
      </c>
      <c r="CI28" s="201">
        <f>+Produtividade_temporária!F12</f>
        <v>2.4292530162405228</v>
      </c>
      <c r="CJ28" s="201">
        <f>+Produtividade_temporária!G12</f>
        <v>2.8675727820844101</v>
      </c>
      <c r="CK28" s="202">
        <f t="shared" si="47"/>
        <v>36.700000000000003</v>
      </c>
      <c r="CL28" s="200">
        <v>1</v>
      </c>
      <c r="CM28" s="200">
        <v>1</v>
      </c>
      <c r="CN28" s="228">
        <f>'Prod. Pecuária'!E74</f>
        <v>9.0903199659748066E-2</v>
      </c>
      <c r="EE28" s="245">
        <f>+SUM(EE17:EE25)</f>
        <v>550617.66182478657</v>
      </c>
    </row>
    <row r="29" spans="1:136" x14ac:dyDescent="0.25">
      <c r="A29" s="314"/>
      <c r="B29" s="315" t="s">
        <v>1733</v>
      </c>
      <c r="C29" s="314"/>
      <c r="D29" s="314" t="s">
        <v>1663</v>
      </c>
      <c r="L29" s="161"/>
      <c r="M29" s="161"/>
      <c r="N29" s="168"/>
      <c r="O29" s="168"/>
      <c r="P29" s="168"/>
      <c r="Q29" s="168"/>
      <c r="R29" s="168"/>
      <c r="U29" s="161"/>
      <c r="V29" s="161"/>
      <c r="W29" s="161"/>
      <c r="X29" s="161"/>
      <c r="Y29" s="161"/>
      <c r="Z29" s="161"/>
      <c r="AA29" s="183"/>
      <c r="AB29" s="161"/>
      <c r="AC29" s="161"/>
      <c r="AD29" s="168">
        <f>SUM(AD19:AD27)</f>
        <v>62920.817060534784</v>
      </c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8">
        <f>SUM(AS19:AS27)</f>
        <v>336090.65171523136</v>
      </c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CD29" s="227" t="s">
        <v>1767</v>
      </c>
      <c r="CE29" s="201">
        <f>+Produtividade_temporária!B13</f>
        <v>70.994388452558795</v>
      </c>
      <c r="CF29" s="201">
        <f>+Produtividade_temporária!C13</f>
        <v>2.5376279753847717</v>
      </c>
      <c r="CG29" s="201">
        <f>+Produtividade_temporária!D13</f>
        <v>10.773017766940278</v>
      </c>
      <c r="CH29" s="201">
        <f>+Produtividade_temporária!E13</f>
        <v>3.3042889325346638</v>
      </c>
      <c r="CI29" s="201">
        <f>+Produtividade_temporária!F13</f>
        <v>2.4351756076185138</v>
      </c>
      <c r="CJ29" s="201">
        <f>+Produtividade_temporária!G13</f>
        <v>8.0653002456170064</v>
      </c>
      <c r="CK29" s="202">
        <f t="shared" si="47"/>
        <v>36.700000000000003</v>
      </c>
      <c r="CL29" s="200">
        <v>1</v>
      </c>
      <c r="CM29" s="200">
        <v>1</v>
      </c>
      <c r="CN29" s="228">
        <f>'Prod. Pecuária'!E75</f>
        <v>5.5176137450496411E-2</v>
      </c>
      <c r="EE29" s="245"/>
    </row>
    <row r="30" spans="1:136" x14ac:dyDescent="0.25">
      <c r="A30" s="314"/>
      <c r="B30" s="314">
        <v>2005</v>
      </c>
      <c r="C30" s="314">
        <v>2008</v>
      </c>
      <c r="D30" s="314"/>
      <c r="E30" s="146"/>
      <c r="F30" s="146"/>
      <c r="G30" s="146"/>
      <c r="H30" s="146"/>
      <c r="I30" s="146"/>
      <c r="J30" s="146"/>
      <c r="K30" s="146"/>
      <c r="N30" s="173"/>
      <c r="O30" s="173"/>
      <c r="P30" s="173"/>
      <c r="Q30" s="173"/>
      <c r="R30" s="173"/>
      <c r="BE30" s="161"/>
      <c r="BG30" s="161"/>
      <c r="BH30" s="161"/>
      <c r="BI30" s="161"/>
      <c r="BJ30" s="161"/>
      <c r="BK30" s="161"/>
      <c r="BL30" s="161"/>
      <c r="BM30" s="161"/>
      <c r="BN30" s="161"/>
      <c r="BO30" s="161"/>
      <c r="CB30" s="231"/>
      <c r="CD30" s="232" t="s">
        <v>1653</v>
      </c>
      <c r="CE30" s="233">
        <f>+Produtividade_temporária!B14</f>
        <v>60.809688271314599</v>
      </c>
      <c r="CF30" s="233">
        <f>+Produtividade_temporária!C14</f>
        <v>2.9983598840901924</v>
      </c>
      <c r="CG30" s="233">
        <f>+Produtividade_temporária!D14</f>
        <v>4.1817631565128224</v>
      </c>
      <c r="CH30" s="233">
        <f>+Produtividade_temporária!E14</f>
        <v>3.1765260504525075</v>
      </c>
      <c r="CI30" s="233">
        <f>+Produtividade_temporária!F14</f>
        <v>2.5247053241522099</v>
      </c>
      <c r="CJ30" s="233">
        <f>+Produtividade_temporária!G14</f>
        <v>1.9433451587253043</v>
      </c>
      <c r="CK30" s="202">
        <f t="shared" si="47"/>
        <v>36.700000000000003</v>
      </c>
      <c r="CL30" s="202">
        <v>1</v>
      </c>
      <c r="CM30" s="202">
        <v>1</v>
      </c>
      <c r="CN30" s="234">
        <f>'Prod. Pecuária'!E76</f>
        <v>4.5168918702888486E-2</v>
      </c>
      <c r="CR30" s="231">
        <f>SUM(CR18:CR27)-2*CR18</f>
        <v>0</v>
      </c>
      <c r="CS30" s="231">
        <f>SUM(CS18:CS27)-2*CS19</f>
        <v>0</v>
      </c>
      <c r="CT30" s="231">
        <f>SUM(CT18:CT27)-2*CT20</f>
        <v>0</v>
      </c>
      <c r="CU30" s="231">
        <f>SUM(CU18:CU27)-2*CU21</f>
        <v>0</v>
      </c>
      <c r="CV30" s="231">
        <f>SUM(CV18:CV27)-2*CV22</f>
        <v>0</v>
      </c>
      <c r="CW30" s="231">
        <f>SUM(CW18:CW27)-2*CW23</f>
        <v>0</v>
      </c>
      <c r="CX30" s="231">
        <f>SUM(CX18:CX27)-2*CX24</f>
        <v>0</v>
      </c>
      <c r="CY30" s="231">
        <f>SUM(CY18:CY27)-2*CY25</f>
        <v>0</v>
      </c>
      <c r="CZ30" s="231">
        <f>SUM(CZ18:CZ27)-2*CZ26</f>
        <v>0</v>
      </c>
      <c r="DA30" s="231">
        <f>SUM(DA17:DA27)-2*DA26</f>
        <v>0</v>
      </c>
      <c r="DB30" s="250"/>
      <c r="DC30" s="309"/>
      <c r="DD30" s="309">
        <f>SUM(DD17:DD27)-2*DD17</f>
        <v>0</v>
      </c>
      <c r="DE30" s="309">
        <f>SUM(DE17:DE27)-2*DE18</f>
        <v>0</v>
      </c>
      <c r="DF30" s="309">
        <f>SUM(DF17:DF27)-2*DF19</f>
        <v>0</v>
      </c>
      <c r="DG30" s="309">
        <f>SUM(DG17:DG27)-2*DG20</f>
        <v>0</v>
      </c>
      <c r="DH30" s="309">
        <f>SUM(DH17:DH27)-2*DH21</f>
        <v>0</v>
      </c>
      <c r="DI30" s="309">
        <f>SUM(DI17:DI27)-2*DI22</f>
        <v>0</v>
      </c>
      <c r="DJ30" s="309">
        <f>SUM(DJ17:DJ27)-2*DJ23</f>
        <v>0</v>
      </c>
      <c r="DK30" s="309">
        <f>SUM(DK17:DK27)-2*DK24</f>
        <v>0</v>
      </c>
      <c r="DL30" s="309">
        <f>SUM(DL17:DL27)-2*DL25</f>
        <v>0</v>
      </c>
      <c r="DM30" s="309">
        <f>SUM(DM17:DM27)-2*DM26</f>
        <v>0</v>
      </c>
      <c r="DN30" s="309"/>
      <c r="DO30" s="235"/>
      <c r="DP30" s="235"/>
      <c r="DQ30" s="235"/>
      <c r="DR30" s="235"/>
      <c r="DS30" s="235"/>
      <c r="DT30" s="235"/>
      <c r="DU30" s="295"/>
      <c r="DV30" s="295">
        <f>SUM(DV17:DV27)-2*DV17</f>
        <v>0</v>
      </c>
      <c r="DW30" s="295">
        <f>SUM(DW17:DW27)-2*DW18</f>
        <v>0</v>
      </c>
      <c r="DX30" s="295">
        <f>SUM(DX17:DX27)-2*DX19</f>
        <v>0</v>
      </c>
      <c r="DY30" s="295">
        <f>SUM(DY17:DY27)-2*DY20</f>
        <v>0</v>
      </c>
      <c r="DZ30" s="295">
        <f>SUM(DZ17:DZ27)-2*DZ21</f>
        <v>0</v>
      </c>
      <c r="EA30" s="295">
        <f>SUM(EA17:EA27)-2*EA22</f>
        <v>0</v>
      </c>
      <c r="EB30" s="295">
        <f>SUM(EB17:EB27)-2*EB23</f>
        <v>0</v>
      </c>
      <c r="EC30" s="295">
        <f>SUM(EC17:EC27)-2*EC24</f>
        <v>0</v>
      </c>
      <c r="ED30" s="295">
        <f>SUM(ED17:ED27)-2*ED25</f>
        <v>0</v>
      </c>
      <c r="EE30" s="295">
        <f>SUM(EE17:EE27)-2*EE26</f>
        <v>0</v>
      </c>
      <c r="EF30" s="295"/>
    </row>
    <row r="31" spans="1:136" s="186" customFormat="1" ht="15.75" thickBot="1" x14ac:dyDescent="0.3">
      <c r="A31" s="314" t="s">
        <v>1651</v>
      </c>
      <c r="B31" s="316">
        <f t="shared" ref="B31:C36" si="48">(B54+B42)/(B42+B54+B63)</f>
        <v>0.53198707804752676</v>
      </c>
      <c r="C31" s="316">
        <f t="shared" si="48"/>
        <v>0.57648937733317496</v>
      </c>
      <c r="D31" s="317">
        <f>1-E63</f>
        <v>0.63157685568027899</v>
      </c>
      <c r="E31" s="146"/>
      <c r="F31" s="146"/>
      <c r="G31" s="146"/>
      <c r="H31" s="146"/>
      <c r="I31" s="146"/>
      <c r="J31" s="146"/>
      <c r="K31" s="146"/>
      <c r="L31" s="236" t="s">
        <v>387</v>
      </c>
      <c r="M31" s="236"/>
      <c r="N31" s="265"/>
      <c r="O31" s="265"/>
      <c r="P31" s="265"/>
      <c r="Q31" s="265"/>
      <c r="R31" s="265"/>
      <c r="U31" s="236" t="s">
        <v>1652</v>
      </c>
      <c r="AB31" s="236" t="s">
        <v>1652</v>
      </c>
      <c r="AQ31" s="236" t="s">
        <v>1652</v>
      </c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D31" s="236" t="s">
        <v>1652</v>
      </c>
      <c r="BE31" s="236" t="s">
        <v>18</v>
      </c>
      <c r="BQ31" s="186" t="s">
        <v>1652</v>
      </c>
      <c r="CC31" s="146"/>
      <c r="CD31" s="227" t="s">
        <v>1769</v>
      </c>
      <c r="CE31" s="201">
        <f>+Produtividade_temporária!B15</f>
        <v>52.862179860361103</v>
      </c>
      <c r="CF31" s="201">
        <f>+Produtividade_temporária!C15</f>
        <v>2.9888888888888889</v>
      </c>
      <c r="CG31" s="201">
        <f>+Produtividade_temporária!D15</f>
        <v>0.56912560425305891</v>
      </c>
      <c r="CH31" s="201">
        <f>+Produtividade_temporária!E15</f>
        <v>0.52098620977852073</v>
      </c>
      <c r="CI31" s="201">
        <f>+Produtividade_temporária!F15</f>
        <v>2.9898237547892719</v>
      </c>
      <c r="CJ31" s="201">
        <f>+Produtividade_temporária!G15</f>
        <v>0.52379240893388612</v>
      </c>
      <c r="CK31" s="202">
        <f t="shared" si="47"/>
        <v>36.700000000000003</v>
      </c>
      <c r="CL31" s="200">
        <v>1</v>
      </c>
      <c r="CM31" s="200">
        <v>1</v>
      </c>
      <c r="CN31" s="228">
        <f>'Prod. Pecuária'!E77</f>
        <v>2.9444208322759863E-2</v>
      </c>
      <c r="CO31" s="146"/>
      <c r="CP31" s="186" t="s">
        <v>1652</v>
      </c>
      <c r="DB31" s="146"/>
      <c r="DC31" s="302" t="s">
        <v>1652</v>
      </c>
      <c r="DD31" s="302"/>
      <c r="DE31" s="302"/>
      <c r="DF31" s="302"/>
      <c r="DG31" s="302"/>
      <c r="DH31" s="302"/>
      <c r="DI31" s="302"/>
      <c r="DJ31" s="302"/>
      <c r="DK31" s="302"/>
      <c r="DL31" s="302"/>
      <c r="DM31" s="302"/>
      <c r="DN31" s="302"/>
      <c r="DU31" s="288" t="s">
        <v>1652</v>
      </c>
      <c r="DV31" s="288"/>
      <c r="DW31" s="288"/>
      <c r="DX31" s="288"/>
      <c r="DY31" s="288"/>
      <c r="DZ31" s="288"/>
      <c r="EA31" s="288"/>
      <c r="EB31" s="288"/>
      <c r="EC31" s="288"/>
      <c r="ED31" s="288"/>
      <c r="EE31" s="288"/>
      <c r="EF31" s="288"/>
    </row>
    <row r="32" spans="1:136" s="146" customFormat="1" ht="15.75" thickBot="1" x14ac:dyDescent="0.3">
      <c r="A32" s="314" t="s">
        <v>1652</v>
      </c>
      <c r="B32" s="316">
        <f>(B55+B43)/(B43+B55+B64)</f>
        <v>0.49690634017439972</v>
      </c>
      <c r="C32" s="316">
        <f t="shared" si="48"/>
        <v>0.58762035476378061</v>
      </c>
      <c r="D32" s="317">
        <f t="shared" ref="D32:D37" si="49">1-E64</f>
        <v>0.79759675174854494</v>
      </c>
      <c r="L32" s="183" t="s">
        <v>1786</v>
      </c>
      <c r="M32" s="183"/>
      <c r="N32" s="182"/>
      <c r="O32" s="182"/>
      <c r="P32" s="182"/>
      <c r="Q32" s="182"/>
      <c r="R32" s="182"/>
      <c r="U32" s="156" t="s">
        <v>1647</v>
      </c>
      <c r="V32" s="157" t="s">
        <v>1649</v>
      </c>
      <c r="W32" s="157" t="s">
        <v>1643</v>
      </c>
      <c r="X32" s="157" t="s">
        <v>1644</v>
      </c>
      <c r="Y32" s="157" t="s">
        <v>1645</v>
      </c>
      <c r="Z32" s="158" t="s">
        <v>1648</v>
      </c>
      <c r="AB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E32" s="238" t="s">
        <v>21</v>
      </c>
      <c r="BF32" s="195">
        <f>SUMIF(BF35:BF44,"&lt;0")*CF$17</f>
        <v>-797978.82959083735</v>
      </c>
      <c r="BG32" s="195">
        <f t="shared" ref="BG32:BO32" si="50">SUMIF(BG35:BG44,"&lt;0")*CG$17</f>
        <v>0</v>
      </c>
      <c r="BH32" s="195">
        <f t="shared" si="50"/>
        <v>-196807.30983444126</v>
      </c>
      <c r="BI32" s="195">
        <f t="shared" si="50"/>
        <v>-37290.85167711378</v>
      </c>
      <c r="BJ32" s="195">
        <f t="shared" si="50"/>
        <v>0</v>
      </c>
      <c r="BK32" s="195">
        <f t="shared" si="50"/>
        <v>0</v>
      </c>
      <c r="BL32" s="195">
        <f t="shared" si="50"/>
        <v>0</v>
      </c>
      <c r="BM32" s="195">
        <f t="shared" si="50"/>
        <v>0</v>
      </c>
      <c r="BN32" s="195">
        <f t="shared" si="50"/>
        <v>0</v>
      </c>
      <c r="BO32" s="195">
        <f t="shared" si="50"/>
        <v>0</v>
      </c>
      <c r="CD32" s="239" t="s">
        <v>1768</v>
      </c>
      <c r="CE32" s="240">
        <f>+Produtividade_temporária!B16</f>
        <v>60.91991004890545</v>
      </c>
      <c r="CF32" s="240">
        <f>+Produtividade_temporária!C16</f>
        <v>2.7081670073460917</v>
      </c>
      <c r="CG32" s="240">
        <f>+Produtividade_temporária!D16</f>
        <v>2.0061735508339291</v>
      </c>
      <c r="CH32" s="240">
        <f>+Produtividade_temporária!E16</f>
        <v>3.0681920669244507</v>
      </c>
      <c r="CI32" s="240">
        <f>+Produtividade_temporária!F16</f>
        <v>1.5298477620869346</v>
      </c>
      <c r="CJ32" s="240">
        <f>+Produtividade_temporária!G16</f>
        <v>0.9053744467624637</v>
      </c>
      <c r="CK32" s="241">
        <f t="shared" si="47"/>
        <v>36.700000000000003</v>
      </c>
      <c r="CL32" s="242">
        <v>1</v>
      </c>
      <c r="CM32" s="242">
        <v>1</v>
      </c>
      <c r="CN32" s="243">
        <f>'Prod. Pecuária'!E78</f>
        <v>2.1730326057557574E-2</v>
      </c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46"/>
      <c r="EF32" s="246"/>
    </row>
    <row r="33" spans="1:136" ht="17.25" x14ac:dyDescent="0.25">
      <c r="A33" s="314" t="s">
        <v>1767</v>
      </c>
      <c r="B33" s="316">
        <f t="shared" si="48"/>
        <v>0.65318993006120352</v>
      </c>
      <c r="C33" s="316">
        <f t="shared" si="48"/>
        <v>0.74300953118039714</v>
      </c>
      <c r="D33" s="317">
        <f t="shared" si="49"/>
        <v>0.86006373292863958</v>
      </c>
      <c r="E33" s="146"/>
      <c r="F33" s="146"/>
      <c r="G33" s="146"/>
      <c r="H33" s="146"/>
      <c r="I33" s="146"/>
      <c r="J33" s="146"/>
      <c r="K33" s="146"/>
      <c r="L33" s="161"/>
      <c r="M33" s="161"/>
      <c r="N33" s="161" t="s">
        <v>369</v>
      </c>
      <c r="O33" s="168" t="s">
        <v>1624</v>
      </c>
      <c r="P33" s="168" t="s">
        <v>1565</v>
      </c>
      <c r="Q33" s="168" t="s">
        <v>1625</v>
      </c>
      <c r="R33" s="168" t="s">
        <v>1648</v>
      </c>
      <c r="U33" s="167" t="s">
        <v>940</v>
      </c>
      <c r="V33" s="155">
        <f>SUM(DP35:DP39)+DP42</f>
        <v>678012.33359942306</v>
      </c>
      <c r="W33" s="155">
        <f>DP40+DP41</f>
        <v>150076.973337995</v>
      </c>
      <c r="X33" s="155">
        <f>DP43</f>
        <v>867925.11445780157</v>
      </c>
      <c r="Y33" s="155">
        <f>DP44</f>
        <v>5090.5786047804377</v>
      </c>
      <c r="Z33" s="171" t="s">
        <v>1566</v>
      </c>
      <c r="AB33" s="161" t="s">
        <v>940</v>
      </c>
      <c r="AC33" s="161" t="s">
        <v>5930</v>
      </c>
      <c r="AD33" s="161" t="s">
        <v>5931</v>
      </c>
      <c r="AE33" s="161" t="s">
        <v>5932</v>
      </c>
      <c r="AF33" s="161" t="s">
        <v>5933</v>
      </c>
      <c r="AG33" s="161" t="s">
        <v>5934</v>
      </c>
      <c r="AH33" s="161" t="s">
        <v>5935</v>
      </c>
      <c r="AI33" s="161" t="s">
        <v>1562</v>
      </c>
      <c r="AJ33" s="161" t="s">
        <v>5936</v>
      </c>
      <c r="AK33" s="161" t="s">
        <v>1563</v>
      </c>
      <c r="AL33" s="161" t="s">
        <v>5937</v>
      </c>
      <c r="AM33" s="161" t="s">
        <v>5938</v>
      </c>
      <c r="AQ33" s="161" t="s">
        <v>940</v>
      </c>
      <c r="AR33" s="161" t="s">
        <v>5930</v>
      </c>
      <c r="AS33" s="161" t="s">
        <v>5931</v>
      </c>
      <c r="AT33" s="161" t="s">
        <v>5932</v>
      </c>
      <c r="AU33" s="161" t="s">
        <v>5933</v>
      </c>
      <c r="AV33" s="161" t="s">
        <v>5934</v>
      </c>
      <c r="AW33" s="161" t="s">
        <v>5935</v>
      </c>
      <c r="AX33" s="161" t="s">
        <v>1562</v>
      </c>
      <c r="AY33" s="161" t="s">
        <v>5936</v>
      </c>
      <c r="AZ33" s="161" t="s">
        <v>1563</v>
      </c>
      <c r="BA33" s="161" t="s">
        <v>5937</v>
      </c>
      <c r="BB33" s="161" t="s">
        <v>5938</v>
      </c>
      <c r="BD33" s="303" t="s">
        <v>401</v>
      </c>
      <c r="BE33" s="304" t="s">
        <v>5930</v>
      </c>
      <c r="BF33" s="304" t="s">
        <v>5931</v>
      </c>
      <c r="BG33" s="304" t="s">
        <v>5932</v>
      </c>
      <c r="BH33" s="304" t="s">
        <v>5933</v>
      </c>
      <c r="BI33" s="304" t="s">
        <v>5934</v>
      </c>
      <c r="BJ33" s="304" t="s">
        <v>5935</v>
      </c>
      <c r="BK33" s="304" t="s">
        <v>1562</v>
      </c>
      <c r="BL33" s="304" t="s">
        <v>5936</v>
      </c>
      <c r="BM33" s="304" t="s">
        <v>1563</v>
      </c>
      <c r="BN33" s="304" t="s">
        <v>5937</v>
      </c>
      <c r="BO33" s="305" t="s">
        <v>5938</v>
      </c>
      <c r="BQ33" s="303"/>
      <c r="BR33" s="304" t="s">
        <v>5930</v>
      </c>
      <c r="BS33" s="304" t="s">
        <v>5931</v>
      </c>
      <c r="BT33" s="304" t="s">
        <v>5932</v>
      </c>
      <c r="BU33" s="304" t="s">
        <v>5933</v>
      </c>
      <c r="BV33" s="304" t="s">
        <v>5934</v>
      </c>
      <c r="BW33" s="304" t="s">
        <v>5935</v>
      </c>
      <c r="BX33" s="304" t="s">
        <v>1562</v>
      </c>
      <c r="BY33" s="304" t="s">
        <v>5936</v>
      </c>
      <c r="BZ33" s="304" t="s">
        <v>1563</v>
      </c>
      <c r="CA33" s="304" t="s">
        <v>5937</v>
      </c>
      <c r="CB33" s="305" t="s">
        <v>5938</v>
      </c>
      <c r="CP33" s="303"/>
      <c r="CQ33" s="304" t="s">
        <v>5930</v>
      </c>
      <c r="CR33" s="304" t="s">
        <v>5931</v>
      </c>
      <c r="CS33" s="304" t="s">
        <v>5932</v>
      </c>
      <c r="CT33" s="304" t="s">
        <v>5933</v>
      </c>
      <c r="CU33" s="304" t="s">
        <v>5934</v>
      </c>
      <c r="CV33" s="304" t="s">
        <v>5935</v>
      </c>
      <c r="CW33" s="304" t="s">
        <v>1562</v>
      </c>
      <c r="CX33" s="304" t="s">
        <v>5936</v>
      </c>
      <c r="CY33" s="304" t="s">
        <v>1563</v>
      </c>
      <c r="CZ33" s="304" t="s">
        <v>5937</v>
      </c>
      <c r="DA33" s="305" t="s">
        <v>5938</v>
      </c>
      <c r="DC33" s="303"/>
      <c r="DD33" s="304" t="s">
        <v>5930</v>
      </c>
      <c r="DE33" s="304" t="s">
        <v>5931</v>
      </c>
      <c r="DF33" s="304" t="s">
        <v>5932</v>
      </c>
      <c r="DG33" s="304" t="s">
        <v>5933</v>
      </c>
      <c r="DH33" s="304" t="s">
        <v>5934</v>
      </c>
      <c r="DI33" s="304" t="s">
        <v>26</v>
      </c>
      <c r="DJ33" s="304" t="s">
        <v>1562</v>
      </c>
      <c r="DK33" s="304" t="s">
        <v>5936</v>
      </c>
      <c r="DL33" s="304" t="s">
        <v>1564</v>
      </c>
      <c r="DM33" s="304" t="s">
        <v>5937</v>
      </c>
      <c r="DN33" s="305" t="s">
        <v>5938</v>
      </c>
      <c r="DP33" s="205" t="s">
        <v>352</v>
      </c>
      <c r="DR33" s="205" t="s">
        <v>354</v>
      </c>
      <c r="DS33" s="205"/>
      <c r="DT33" s="205"/>
      <c r="DU33" s="289" t="s">
        <v>337</v>
      </c>
      <c r="DV33" s="296" t="s">
        <v>5930</v>
      </c>
      <c r="DW33" s="296" t="s">
        <v>5931</v>
      </c>
      <c r="DX33" s="296" t="s">
        <v>5932</v>
      </c>
      <c r="DY33" s="296" t="s">
        <v>5933</v>
      </c>
      <c r="DZ33" s="296" t="s">
        <v>5934</v>
      </c>
      <c r="EA33" s="296" t="s">
        <v>5935</v>
      </c>
      <c r="EB33" s="296" t="s">
        <v>1562</v>
      </c>
      <c r="EC33" s="296" t="s">
        <v>5936</v>
      </c>
      <c r="ED33" s="296" t="s">
        <v>1564</v>
      </c>
      <c r="EE33" s="296" t="s">
        <v>5937</v>
      </c>
      <c r="EF33" s="297" t="s">
        <v>5938</v>
      </c>
    </row>
    <row r="34" spans="1:136" x14ac:dyDescent="0.25">
      <c r="A34" s="314" t="s">
        <v>1653</v>
      </c>
      <c r="B34" s="316">
        <f t="shared" si="48"/>
        <v>0.72297348915672854</v>
      </c>
      <c r="C34" s="316">
        <f t="shared" si="48"/>
        <v>0.76713598309518494</v>
      </c>
      <c r="D34" s="317">
        <f t="shared" si="49"/>
        <v>1.0398911338089338</v>
      </c>
      <c r="E34" s="146"/>
      <c r="F34" s="146"/>
      <c r="G34" s="146"/>
      <c r="H34" s="146"/>
      <c r="I34" s="146"/>
      <c r="J34" s="146"/>
      <c r="K34" s="146"/>
      <c r="L34" s="161"/>
      <c r="M34" s="161" t="s">
        <v>371</v>
      </c>
      <c r="N34" s="168">
        <v>0</v>
      </c>
      <c r="O34" s="168">
        <f>SUM(AD40:AH40)+SUM(AD41:AH41)+SUM(AK40:AK41)</f>
        <v>11478.981921568711</v>
      </c>
      <c r="P34" s="168">
        <f>SUM(AD43:AH43)+SUM(AK43)</f>
        <v>64239.901064444392</v>
      </c>
      <c r="Q34" s="168">
        <f>SUM(AD44:AH44)+SUM(AK44)</f>
        <v>23330.770738896594</v>
      </c>
      <c r="R34" s="168"/>
      <c r="U34" s="167" t="s">
        <v>1646</v>
      </c>
      <c r="V34" s="161">
        <f>'Fatores de emissao'!AF4</f>
        <v>0</v>
      </c>
      <c r="W34" s="161">
        <f>'Fatores de emissao'!AG4</f>
        <v>0</v>
      </c>
      <c r="X34" s="155">
        <f>'Fatores de emissao'!AH4</f>
        <v>-4.0333333299999978</v>
      </c>
      <c r="Y34" s="161">
        <f>'Fatores de emissao'!AI4</f>
        <v>253.13199999999992</v>
      </c>
      <c r="Z34" s="171" t="s">
        <v>1566</v>
      </c>
      <c r="AB34" s="155" t="s">
        <v>5930</v>
      </c>
      <c r="AC34" s="161" t="s">
        <v>1566</v>
      </c>
      <c r="AD34" s="161" t="s">
        <v>1566</v>
      </c>
      <c r="AE34" s="161" t="s">
        <v>1566</v>
      </c>
      <c r="AF34" s="161" t="s">
        <v>1566</v>
      </c>
      <c r="AG34" s="161" t="s">
        <v>1566</v>
      </c>
      <c r="AH34" s="161" t="s">
        <v>1566</v>
      </c>
      <c r="AI34" s="161" t="s">
        <v>1566</v>
      </c>
      <c r="AJ34" s="161" t="s">
        <v>1566</v>
      </c>
      <c r="AK34" s="161" t="s">
        <v>1566</v>
      </c>
      <c r="AL34" s="161" t="s">
        <v>1566</v>
      </c>
      <c r="AM34" s="161" t="s">
        <v>1566</v>
      </c>
      <c r="AQ34" s="155" t="s">
        <v>5930</v>
      </c>
      <c r="AR34" s="161" t="s">
        <v>1566</v>
      </c>
      <c r="AS34" s="161" t="s">
        <v>1566</v>
      </c>
      <c r="AT34" s="161" t="s">
        <v>1566</v>
      </c>
      <c r="AU34" s="161" t="s">
        <v>1566</v>
      </c>
      <c r="AV34" s="161" t="s">
        <v>1566</v>
      </c>
      <c r="AW34" s="161" t="s">
        <v>1566</v>
      </c>
      <c r="AX34" s="161" t="s">
        <v>1566</v>
      </c>
      <c r="AY34" s="161" t="s">
        <v>1566</v>
      </c>
      <c r="AZ34" s="161" t="s">
        <v>1566</v>
      </c>
      <c r="BA34" s="161" t="s">
        <v>1566</v>
      </c>
      <c r="BB34" s="161" t="s">
        <v>1566</v>
      </c>
      <c r="BD34" s="306" t="s">
        <v>5930</v>
      </c>
      <c r="BE34" s="278" t="s">
        <v>1566</v>
      </c>
      <c r="BF34" s="279" t="s">
        <v>1566</v>
      </c>
      <c r="BG34" s="279" t="s">
        <v>1566</v>
      </c>
      <c r="BH34" s="279" t="s">
        <v>1566</v>
      </c>
      <c r="BI34" s="279" t="s">
        <v>1566</v>
      </c>
      <c r="BJ34" s="279" t="s">
        <v>1566</v>
      </c>
      <c r="BK34" s="279" t="s">
        <v>1566</v>
      </c>
      <c r="BL34" s="279" t="s">
        <v>1566</v>
      </c>
      <c r="BM34" s="279" t="s">
        <v>1566</v>
      </c>
      <c r="BN34" s="279" t="s">
        <v>1566</v>
      </c>
      <c r="BO34" s="280" t="s">
        <v>1566</v>
      </c>
      <c r="BQ34" s="306" t="s">
        <v>5930</v>
      </c>
      <c r="BR34" s="278" t="s">
        <v>1568</v>
      </c>
      <c r="BS34" s="279" t="s">
        <v>1568</v>
      </c>
      <c r="BT34" s="279" t="s">
        <v>1568</v>
      </c>
      <c r="BU34" s="279" t="s">
        <v>1568</v>
      </c>
      <c r="BV34" s="279" t="s">
        <v>1568</v>
      </c>
      <c r="BW34" s="279" t="s">
        <v>1568</v>
      </c>
      <c r="BX34" s="279" t="s">
        <v>1568</v>
      </c>
      <c r="BY34" s="279" t="s">
        <v>1568</v>
      </c>
      <c r="BZ34" s="279" t="s">
        <v>1568</v>
      </c>
      <c r="CA34" s="279" t="s">
        <v>1568</v>
      </c>
      <c r="CB34" s="280"/>
      <c r="CP34" s="306" t="s">
        <v>5930</v>
      </c>
      <c r="CQ34" s="278" t="s">
        <v>1566</v>
      </c>
      <c r="CR34" s="279" t="s">
        <v>1566</v>
      </c>
      <c r="CS34" s="279" t="s">
        <v>1566</v>
      </c>
      <c r="CT34" s="279" t="s">
        <v>1566</v>
      </c>
      <c r="CU34" s="279" t="s">
        <v>1566</v>
      </c>
      <c r="CV34" s="279" t="s">
        <v>1566</v>
      </c>
      <c r="CW34" s="279" t="s">
        <v>1566</v>
      </c>
      <c r="CX34" s="279" t="s">
        <v>1566</v>
      </c>
      <c r="CY34" s="279" t="s">
        <v>1566</v>
      </c>
      <c r="CZ34" s="279" t="s">
        <v>1566</v>
      </c>
      <c r="DA34" s="280"/>
      <c r="DC34" s="306" t="s">
        <v>5930</v>
      </c>
      <c r="DD34" s="278">
        <v>1</v>
      </c>
      <c r="DE34" s="279">
        <v>0</v>
      </c>
      <c r="DF34" s="279">
        <v>4.5009540228275044E-3</v>
      </c>
      <c r="DG34" s="279">
        <v>6.6873330882061483E-4</v>
      </c>
      <c r="DH34" s="279">
        <v>0.19282020519053375</v>
      </c>
      <c r="DI34" s="279">
        <v>3.9501381317080065E-4</v>
      </c>
      <c r="DJ34" s="279">
        <v>2.3172818890160327E-3</v>
      </c>
      <c r="DK34" s="279">
        <v>1.71845848044958E-3</v>
      </c>
      <c r="DL34" s="279">
        <v>3.4797725757189069E-3</v>
      </c>
      <c r="DM34" s="279">
        <v>3.5879816606179712E-2</v>
      </c>
      <c r="DN34" s="280">
        <v>0</v>
      </c>
      <c r="DO34" s="211"/>
      <c r="DP34" s="173">
        <f t="shared" ref="DP34:DP44" si="51">IF(DV34-DR34&lt;0,0,DV34-DR34)</f>
        <v>0</v>
      </c>
      <c r="DR34" s="244">
        <f t="array" ref="DR34:DR44">TRANSPOSE(DV34:EF34)</f>
        <v>1736552</v>
      </c>
      <c r="DS34" s="244"/>
      <c r="DT34" s="244"/>
      <c r="DU34" s="292" t="s">
        <v>5930</v>
      </c>
      <c r="DV34" s="275">
        <v>1736552</v>
      </c>
      <c r="DW34" s="268">
        <v>0</v>
      </c>
      <c r="DX34" s="268">
        <v>596.53844236946611</v>
      </c>
      <c r="DY34" s="268">
        <v>0.21600085874905858</v>
      </c>
      <c r="DZ34" s="268">
        <v>245.07448079716841</v>
      </c>
      <c r="EA34" s="268">
        <v>8.2494684742590003</v>
      </c>
      <c r="EB34" s="268">
        <v>2007.4449378233026</v>
      </c>
      <c r="EC34" s="268">
        <v>198.99405511910047</v>
      </c>
      <c r="ED34" s="268">
        <v>184.99166967036854</v>
      </c>
      <c r="EE34" s="267">
        <v>32205.490944887581</v>
      </c>
      <c r="EF34" s="269">
        <v>0</v>
      </c>
    </row>
    <row r="35" spans="1:136" ht="15.75" thickBot="1" x14ac:dyDescent="0.3">
      <c r="A35" s="314" t="s">
        <v>1769</v>
      </c>
      <c r="B35" s="316">
        <f t="shared" si="48"/>
        <v>0.36166742556538811</v>
      </c>
      <c r="C35" s="316">
        <f t="shared" si="48"/>
        <v>0.44048971346028465</v>
      </c>
      <c r="D35" s="317">
        <f t="shared" si="49"/>
        <v>0.71893882774146833</v>
      </c>
      <c r="E35" s="146"/>
      <c r="F35" s="146"/>
      <c r="G35" s="146"/>
      <c r="H35" s="146"/>
      <c r="I35" s="146"/>
      <c r="J35" s="146"/>
      <c r="K35" s="146"/>
      <c r="L35" s="161"/>
      <c r="M35" s="161" t="s">
        <v>372</v>
      </c>
      <c r="N35" s="168"/>
      <c r="O35" s="139">
        <f>'Fatores de emissao'!AL4</f>
        <v>119.18748454026668</v>
      </c>
      <c r="P35" s="139">
        <f>'Fatores de emissao'!AM4</f>
        <v>118.57597731055208</v>
      </c>
      <c r="Q35" s="139">
        <f>'Fatores de emissao'!AN4</f>
        <v>394.98481522826665</v>
      </c>
      <c r="R35" s="168"/>
      <c r="U35" s="189" t="s">
        <v>1650</v>
      </c>
      <c r="V35" s="191">
        <f>V34*V33</f>
        <v>0</v>
      </c>
      <c r="W35" s="191">
        <f>W34*W33</f>
        <v>0</v>
      </c>
      <c r="X35" s="249">
        <f>X34*X33</f>
        <v>-3500631.2920867139</v>
      </c>
      <c r="Y35" s="191">
        <f>Y34*Y33</f>
        <v>1288588.3433852813</v>
      </c>
      <c r="Z35" s="194">
        <f>SUM(V35:Y35)</f>
        <v>-2212042.9487014329</v>
      </c>
      <c r="AB35" s="155" t="s">
        <v>5931</v>
      </c>
      <c r="AC35" s="161" t="s">
        <v>1566</v>
      </c>
      <c r="AE35" s="168">
        <f t="shared" ref="AE35:AL35" si="52">IF(BG35&gt;0,BT35,DX35)</f>
        <v>32155.091891620275</v>
      </c>
      <c r="AF35" s="168">
        <f t="shared" si="52"/>
        <v>9.2126493322309528</v>
      </c>
      <c r="AG35" s="168">
        <f t="shared" si="52"/>
        <v>19.366065357376446</v>
      </c>
      <c r="AH35" s="168">
        <f t="shared" si="52"/>
        <v>823.17035981063441</v>
      </c>
      <c r="AI35" s="168">
        <f t="shared" si="52"/>
        <v>3047.1451328966632</v>
      </c>
      <c r="AJ35" s="168">
        <f t="shared" si="52"/>
        <v>3737.548218877801</v>
      </c>
      <c r="AK35" s="168">
        <f t="shared" si="52"/>
        <v>10399.554691415406</v>
      </c>
      <c r="AL35" s="168">
        <f t="shared" si="52"/>
        <v>52267.697275828839</v>
      </c>
      <c r="AM35" s="161"/>
      <c r="AQ35" s="155" t="s">
        <v>5931</v>
      </c>
      <c r="AR35" s="161" t="s">
        <v>1566</v>
      </c>
      <c r="AT35" s="206">
        <f t="shared" ref="AT35:BA35" si="53">(AT$7*BG$10/CG$16)*DF35</f>
        <v>0</v>
      </c>
      <c r="AU35" s="206">
        <f t="shared" si="53"/>
        <v>0</v>
      </c>
      <c r="AV35" s="206">
        <f t="shared" si="53"/>
        <v>0</v>
      </c>
      <c r="AW35" s="206">
        <f t="shared" si="53"/>
        <v>0</v>
      </c>
      <c r="AX35" s="206">
        <f t="shared" si="53"/>
        <v>0</v>
      </c>
      <c r="AY35" s="206">
        <f t="shared" si="53"/>
        <v>0</v>
      </c>
      <c r="AZ35" s="206">
        <f t="shared" si="53"/>
        <v>0</v>
      </c>
      <c r="BA35" s="206">
        <f t="shared" si="53"/>
        <v>-190.70303927624607</v>
      </c>
      <c r="BB35" s="161">
        <v>0</v>
      </c>
      <c r="BD35" s="307" t="s">
        <v>5931</v>
      </c>
      <c r="BE35" s="279" t="s">
        <v>1566</v>
      </c>
      <c r="BF35" s="278"/>
      <c r="BG35" s="279">
        <f t="shared" ref="BG35:BO35" si="54">DX35-BT35</f>
        <v>9866.6983841954097</v>
      </c>
      <c r="BH35" s="279">
        <f t="shared" si="54"/>
        <v>-1599.4199199585698</v>
      </c>
      <c r="BI35" s="279">
        <f t="shared" si="54"/>
        <v>-277.89585613363556</v>
      </c>
      <c r="BJ35" s="279">
        <f t="shared" si="54"/>
        <v>1314.3049087320189</v>
      </c>
      <c r="BK35" s="279">
        <f t="shared" si="54"/>
        <v>35661.099351374447</v>
      </c>
      <c r="BL35" s="279">
        <f t="shared" si="54"/>
        <v>3423.81711827973</v>
      </c>
      <c r="BM35" s="279">
        <f t="shared" si="54"/>
        <v>5853.4796393264423</v>
      </c>
      <c r="BN35" s="279">
        <f t="shared" si="54"/>
        <v>11591.823551404676</v>
      </c>
      <c r="BO35" s="280">
        <f t="shared" si="54"/>
        <v>0</v>
      </c>
      <c r="BQ35" s="307" t="s">
        <v>5931</v>
      </c>
      <c r="BR35" s="279" t="s">
        <v>1568</v>
      </c>
      <c r="BS35" s="278"/>
      <c r="BT35" s="279">
        <f>$DP$36*CS35/CG$7</f>
        <v>32155.091891620275</v>
      </c>
      <c r="BU35" s="279">
        <f>$DP$37*CT35/CH$7</f>
        <v>1608.6325692908008</v>
      </c>
      <c r="BV35" s="279">
        <f>$DP$38*CU35/CI$7</f>
        <v>297.261921491012</v>
      </c>
      <c r="BW35" s="279">
        <f>$DP$39*CV35/CJ$7</f>
        <v>823.17035981063441</v>
      </c>
      <c r="BX35" s="279">
        <f>$DP$40*CW35/CK$7</f>
        <v>3047.1451328966632</v>
      </c>
      <c r="BY35" s="279">
        <f t="shared" ref="BY35:BY40" si="55">$DP$41*CX35/CL$7</f>
        <v>3737.548218877801</v>
      </c>
      <c r="BZ35" s="279">
        <f t="shared" ref="BZ35:BZ41" si="56">$DP$42*CY35/CM$7</f>
        <v>10399.554691415406</v>
      </c>
      <c r="CA35" s="279">
        <f t="shared" ref="CA35:CA42" si="57">$DP$43*CZ35/CN$7</f>
        <v>52267.697275828839</v>
      </c>
      <c r="CB35" s="280"/>
      <c r="CP35" s="307" t="s">
        <v>5931</v>
      </c>
      <c r="CQ35" s="279" t="s">
        <v>1566</v>
      </c>
      <c r="CR35" s="278">
        <v>1</v>
      </c>
      <c r="CS35" s="279">
        <f>DF35/(SUM(DF$37:DF$44)+SUM(DF$35))</f>
        <v>0.31849296472580169</v>
      </c>
      <c r="CT35" s="279">
        <f>DG35/(SUM(DG$38:DG$44)+SUM(DG$35:DG$36))</f>
        <v>2.8541220620417057E-2</v>
      </c>
      <c r="CU35" s="279">
        <f>DH35/(SUM(DH$39:DH$44)+SUM(DH$35:DH$37))</f>
        <v>1.887667768750341E-2</v>
      </c>
      <c r="CV35" s="279">
        <f>DI35/(SUM(DI$40:DI$44)+SUM(DI$35:DI$38))</f>
        <v>0.10239034353829443</v>
      </c>
      <c r="CW35" s="279">
        <f>DJ35/(SUM(DJ$41:DJ$44)+SUM(DJ$35:DJ$39))</f>
        <v>4.4786409995398277E-2</v>
      </c>
      <c r="CX35" s="279">
        <f t="shared" ref="CX35:CX40" si="58">DK35/(SUM(DK$42:DK$44)+SUM(DK$35:DK$40))</f>
        <v>6.195005985234997E-2</v>
      </c>
      <c r="CY35" s="279">
        <f>DL35/(SUM(DL$43:DL$44)+SUM(DL$35:DL$41))</f>
        <v>0.30679411395597617</v>
      </c>
      <c r="CZ35" s="279">
        <f>DM35/(SUM(DM$44)+SUM(DM$35:DM$42))</f>
        <v>7.3792932833555092E-2</v>
      </c>
      <c r="DA35" s="280"/>
      <c r="DC35" s="307" t="s">
        <v>5931</v>
      </c>
      <c r="DD35" s="279">
        <v>0.21371026652904609</v>
      </c>
      <c r="DE35" s="278">
        <v>1</v>
      </c>
      <c r="DF35" s="279">
        <v>0.31705944253497681</v>
      </c>
      <c r="DG35" s="279">
        <v>2.8522134155513787E-2</v>
      </c>
      <c r="DH35" s="279">
        <v>1.5236872822483434E-2</v>
      </c>
      <c r="DI35" s="279">
        <v>0.10234989793826151</v>
      </c>
      <c r="DJ35" s="279">
        <v>4.4682627258641902E-2</v>
      </c>
      <c r="DK35" s="279">
        <v>6.1843601246632338E-2</v>
      </c>
      <c r="DL35" s="279">
        <v>0.3057265402118402</v>
      </c>
      <c r="DM35" s="279">
        <v>7.1145255936655008E-2</v>
      </c>
      <c r="DN35" s="280">
        <v>0</v>
      </c>
      <c r="DO35" s="211"/>
      <c r="DP35" s="173">
        <f t="shared" si="51"/>
        <v>371118.99076154805</v>
      </c>
      <c r="DR35" s="244">
        <v>0</v>
      </c>
      <c r="DS35" s="244"/>
      <c r="DT35" s="244"/>
      <c r="DU35" s="293" t="s">
        <v>5931</v>
      </c>
      <c r="DV35" s="270">
        <v>371118.99076154805</v>
      </c>
      <c r="DW35" s="276">
        <v>37754</v>
      </c>
      <c r="DX35" s="268">
        <v>42021.790275815685</v>
      </c>
      <c r="DY35" s="268">
        <v>9.2126493322309528</v>
      </c>
      <c r="DZ35" s="268">
        <v>19.366065357376446</v>
      </c>
      <c r="EA35" s="268">
        <v>2137.4752685426533</v>
      </c>
      <c r="EB35" s="268">
        <v>38708.244484271112</v>
      </c>
      <c r="EC35" s="268">
        <v>7161.365337157531</v>
      </c>
      <c r="ED35" s="268">
        <v>16253.034330741848</v>
      </c>
      <c r="EE35" s="267">
        <v>63859.520827233515</v>
      </c>
      <c r="EF35" s="269">
        <v>0</v>
      </c>
    </row>
    <row r="36" spans="1:136" x14ac:dyDescent="0.25">
      <c r="A36" s="314" t="s">
        <v>1768</v>
      </c>
      <c r="B36" s="316">
        <f t="shared" si="48"/>
        <v>0.78476073192102891</v>
      </c>
      <c r="C36" s="316">
        <f t="shared" si="48"/>
        <v>0.8197314145128668</v>
      </c>
      <c r="D36" s="317">
        <f t="shared" si="49"/>
        <v>0.95889013318976479</v>
      </c>
      <c r="E36" s="146"/>
      <c r="F36" s="146"/>
      <c r="G36" s="146"/>
      <c r="H36" s="146"/>
      <c r="I36" s="146"/>
      <c r="J36" s="146"/>
      <c r="K36" s="146"/>
      <c r="L36" s="161"/>
      <c r="M36" s="161" t="s">
        <v>373</v>
      </c>
      <c r="N36" s="168">
        <f>N35*N34</f>
        <v>0</v>
      </c>
      <c r="O36" s="168">
        <f>O35*O34</f>
        <v>1368150.9803149714</v>
      </c>
      <c r="P36" s="168">
        <f>P35*P34</f>
        <v>7617309.0510496683</v>
      </c>
      <c r="Q36" s="168">
        <f>Q35*Q34</f>
        <v>9215300.1694361214</v>
      </c>
      <c r="R36" s="168">
        <f>SUM(O36:Q36)</f>
        <v>18200760.200800762</v>
      </c>
      <c r="AB36" s="155" t="s">
        <v>5932</v>
      </c>
      <c r="AC36" s="161" t="s">
        <v>1566</v>
      </c>
      <c r="AD36" s="168">
        <f t="shared" ref="AD36:AD44" si="59">IF(BF36&gt;0,BS36,DW36)</f>
        <v>751.42157179889307</v>
      </c>
      <c r="AE36" s="168"/>
      <c r="AF36" s="168">
        <f t="shared" ref="AF36:AL36" si="60">IF(BH36&gt;0,BU36,DY36)</f>
        <v>23.845273574959897</v>
      </c>
      <c r="AG36" s="168">
        <f t="shared" si="60"/>
        <v>117.29293659668488</v>
      </c>
      <c r="AH36" s="168">
        <f t="shared" si="60"/>
        <v>706.31097494352218</v>
      </c>
      <c r="AI36" s="168">
        <f t="shared" si="60"/>
        <v>2613.6017683273012</v>
      </c>
      <c r="AJ36" s="168">
        <f t="shared" si="60"/>
        <v>9394.7125512601306</v>
      </c>
      <c r="AK36" s="168">
        <f t="shared" si="60"/>
        <v>4788.2724259699662</v>
      </c>
      <c r="AL36" s="168">
        <f t="shared" si="60"/>
        <v>42360.753596636067</v>
      </c>
      <c r="AM36" s="168">
        <f t="shared" ref="AM36:AM43" si="61">IF(BO36&gt;0,BO36,EF36)+BB36</f>
        <v>0</v>
      </c>
      <c r="AQ36" s="155" t="s">
        <v>5932</v>
      </c>
      <c r="AR36" s="161" t="s">
        <v>1566</v>
      </c>
      <c r="AS36" s="206">
        <f t="shared" ref="AS36:AS44" si="62">(AS$7*BF$10/CF$16)*DE36</f>
        <v>0</v>
      </c>
      <c r="AT36" s="206"/>
      <c r="AU36" s="206">
        <f t="shared" ref="AU36:BA36" si="63">(AU$7*BH$10/CH$16)*DG36</f>
        <v>0</v>
      </c>
      <c r="AV36" s="206">
        <f t="shared" si="63"/>
        <v>0</v>
      </c>
      <c r="AW36" s="206">
        <f t="shared" si="63"/>
        <v>0</v>
      </c>
      <c r="AX36" s="206">
        <f t="shared" si="63"/>
        <v>0</v>
      </c>
      <c r="AY36" s="206">
        <f t="shared" si="63"/>
        <v>0</v>
      </c>
      <c r="AZ36" s="206">
        <f t="shared" si="63"/>
        <v>0</v>
      </c>
      <c r="BA36" s="206">
        <f t="shared" si="63"/>
        <v>-154.55673155600229</v>
      </c>
      <c r="BB36" s="161">
        <v>0</v>
      </c>
      <c r="BD36" s="307" t="s">
        <v>5932</v>
      </c>
      <c r="BE36" s="279" t="s">
        <v>1566</v>
      </c>
      <c r="BF36" s="279">
        <f t="shared" ref="BF36:BF44" si="64">DW36-BS36</f>
        <v>-5527.8412023700157</v>
      </c>
      <c r="BG36" s="278"/>
      <c r="BH36" s="279">
        <f t="shared" ref="BH36:BO36" si="65">DY36-BU36</f>
        <v>-4139.8086671140936</v>
      </c>
      <c r="BI36" s="279">
        <f t="shared" si="65"/>
        <v>-1683.1101430497138</v>
      </c>
      <c r="BJ36" s="279">
        <f t="shared" si="65"/>
        <v>1127.7227980768421</v>
      </c>
      <c r="BK36" s="279">
        <f t="shared" si="65"/>
        <v>30587.290155308998</v>
      </c>
      <c r="BL36" s="279">
        <f t="shared" si="65"/>
        <v>8606.1171042174974</v>
      </c>
      <c r="BM36" s="279">
        <f t="shared" si="65"/>
        <v>2695.1207032066441</v>
      </c>
      <c r="BN36" s="279">
        <f t="shared" si="65"/>
        <v>9394.6817401465378</v>
      </c>
      <c r="BO36" s="280">
        <f t="shared" si="65"/>
        <v>0</v>
      </c>
      <c r="BP36" s="237">
        <f>+BS36/Produtividade_temporária!D4</f>
        <v>5512.974252780964</v>
      </c>
      <c r="BQ36" s="307" t="s">
        <v>5932</v>
      </c>
      <c r="BR36" s="279" t="s">
        <v>1568</v>
      </c>
      <c r="BS36" s="279">
        <f t="shared" ref="BS36:BS44" si="66">$DP$35*CR36/$CF$7</f>
        <v>6279.2627741689084</v>
      </c>
      <c r="BT36" s="278"/>
      <c r="BU36" s="279">
        <f>$DP$37*CT36/CH$7</f>
        <v>4163.6539406890533</v>
      </c>
      <c r="BV36" s="279">
        <f>$DP$38*CU36/CI$7</f>
        <v>1800.4030796463987</v>
      </c>
      <c r="BW36" s="279">
        <f>$DP$39*CV36/CJ$7</f>
        <v>706.31097494352218</v>
      </c>
      <c r="BX36" s="279">
        <f>$DP$40*CW36/CK$7</f>
        <v>2613.6017683273012</v>
      </c>
      <c r="BY36" s="279">
        <f t="shared" si="55"/>
        <v>9394.7125512601306</v>
      </c>
      <c r="BZ36" s="279">
        <f t="shared" si="56"/>
        <v>4788.2724259699662</v>
      </c>
      <c r="CA36" s="279">
        <f t="shared" si="57"/>
        <v>42360.753596636067</v>
      </c>
      <c r="CB36" s="280"/>
      <c r="CP36" s="307" t="s">
        <v>5932</v>
      </c>
      <c r="CQ36" s="279" t="s">
        <v>1566</v>
      </c>
      <c r="CR36" s="279">
        <f>DE36/SUM(DE$36:DE$44)</f>
        <v>1.9903098262406448E-2</v>
      </c>
      <c r="CS36" s="278">
        <v>1</v>
      </c>
      <c r="CT36" s="279">
        <f>DG36/(SUM(DG$38:DG$44)+SUM(DG$35:DG$36))</f>
        <v>7.3873778249228389E-2</v>
      </c>
      <c r="CU36" s="279">
        <f>DH36/(SUM(DH$39:DH$44)+SUM(DH$35:DH$37))</f>
        <v>0.1143289004915525</v>
      </c>
      <c r="CV36" s="279">
        <f>DI36/(SUM(DI$40:DI$44)+SUM(DI$35:DI$38))</f>
        <v>8.785474659944216E-2</v>
      </c>
      <c r="CW36" s="279">
        <f>DJ36/(SUM(DJ$41:DJ$44)+SUM(DJ$35:DJ$39))</f>
        <v>3.8414264912197106E-2</v>
      </c>
      <c r="CX36" s="279">
        <f t="shared" si="58"/>
        <v>0.15571785854335682</v>
      </c>
      <c r="CY36" s="279">
        <f t="shared" ref="CY36:CY41" si="67">DL36/(SUM(DL$43:DL$44)+SUM(DL$35:DL$41))</f>
        <v>0.14125737494490276</v>
      </c>
      <c r="CZ36" s="279">
        <f>DM36/(SUM(DM$44)+SUM(DM$35:DM$42))</f>
        <v>5.9806044801229918E-2</v>
      </c>
      <c r="DA36" s="280"/>
      <c r="DC36" s="307" t="s">
        <v>5932</v>
      </c>
      <c r="DD36" s="279">
        <v>6.6562853516586876E-2</v>
      </c>
      <c r="DE36" s="279">
        <v>1.9903098262406448E-2</v>
      </c>
      <c r="DF36" s="278">
        <v>1</v>
      </c>
      <c r="DG36" s="279">
        <v>7.3824376393064703E-2</v>
      </c>
      <c r="DH36" s="279">
        <v>9.228397843956325E-2</v>
      </c>
      <c r="DI36" s="279">
        <v>8.7820042760982764E-2</v>
      </c>
      <c r="DJ36" s="279">
        <v>3.8325248231836209E-2</v>
      </c>
      <c r="DK36" s="279">
        <v>0.15545026386878555</v>
      </c>
      <c r="DL36" s="279">
        <v>0.14076583140545146</v>
      </c>
      <c r="DM36" s="279">
        <v>5.7660214881820833E-2</v>
      </c>
      <c r="DN36" s="280">
        <v>0</v>
      </c>
      <c r="DO36" s="211"/>
      <c r="DP36" s="173">
        <f t="shared" si="51"/>
        <v>114993.3179575665</v>
      </c>
      <c r="DR36" s="244">
        <v>596.53844236946611</v>
      </c>
      <c r="DS36" s="244"/>
      <c r="DT36" s="244"/>
      <c r="DU36" s="293" t="s">
        <v>5932</v>
      </c>
      <c r="DV36" s="270">
        <v>115589.85639993596</v>
      </c>
      <c r="DW36" s="268">
        <v>751.42157179889307</v>
      </c>
      <c r="DX36" s="276">
        <v>132536</v>
      </c>
      <c r="DY36" s="268">
        <v>23.845273574959897</v>
      </c>
      <c r="DZ36" s="268">
        <v>117.29293659668488</v>
      </c>
      <c r="EA36" s="268">
        <v>1834.0337730203642</v>
      </c>
      <c r="EB36" s="268">
        <v>33200.8919236363</v>
      </c>
      <c r="EC36" s="268">
        <v>18000.829655477628</v>
      </c>
      <c r="ED36" s="268">
        <v>7483.3931291766103</v>
      </c>
      <c r="EE36" s="268">
        <v>51755.435336782604</v>
      </c>
      <c r="EF36" s="269">
        <v>0</v>
      </c>
    </row>
    <row r="37" spans="1:136" x14ac:dyDescent="0.25">
      <c r="A37" s="314" t="s">
        <v>1561</v>
      </c>
      <c r="B37" s="314"/>
      <c r="C37" s="314"/>
      <c r="D37" s="318">
        <f t="shared" si="49"/>
        <v>0.785018929948883</v>
      </c>
      <c r="E37" s="146"/>
      <c r="F37" s="146"/>
      <c r="G37" s="146"/>
      <c r="H37" s="146"/>
      <c r="I37" s="146"/>
      <c r="J37" s="146"/>
      <c r="K37" s="146"/>
      <c r="L37" s="161" t="s">
        <v>1787</v>
      </c>
      <c r="M37" s="161"/>
      <c r="N37" s="168"/>
      <c r="O37" s="168"/>
      <c r="P37" s="168"/>
      <c r="Q37" s="168"/>
      <c r="R37" s="168"/>
      <c r="AB37" s="155" t="s">
        <v>5933</v>
      </c>
      <c r="AC37" s="161" t="s">
        <v>1566</v>
      </c>
      <c r="AD37" s="168">
        <f t="shared" si="59"/>
        <v>4721.9845250489125</v>
      </c>
      <c r="AE37" s="168">
        <f t="shared" ref="AE37:AE44" si="68">IF(BG37&gt;0,BT37,DX37)</f>
        <v>6905.072982898896</v>
      </c>
      <c r="AF37" s="168"/>
      <c r="AG37" s="168">
        <f t="shared" ref="AG37:AL37" si="69">IF(BI37&gt;0,BV37,DZ37)</f>
        <v>336.91895231971523</v>
      </c>
      <c r="AH37" s="168">
        <f t="shared" si="69"/>
        <v>540.38912313348965</v>
      </c>
      <c r="AI37" s="168">
        <f t="shared" si="69"/>
        <v>905.78277469199122</v>
      </c>
      <c r="AJ37" s="168">
        <f t="shared" si="69"/>
        <v>1553.2569567934977</v>
      </c>
      <c r="AK37" s="168">
        <f t="shared" si="69"/>
        <v>1655.5105019961873</v>
      </c>
      <c r="AL37" s="168">
        <f t="shared" si="69"/>
        <v>8878.0088072428662</v>
      </c>
      <c r="AM37" s="168">
        <f t="shared" si="61"/>
        <v>0</v>
      </c>
      <c r="AQ37" s="155" t="s">
        <v>5933</v>
      </c>
      <c r="AR37" s="161" t="s">
        <v>1566</v>
      </c>
      <c r="AS37" s="206">
        <f t="shared" si="62"/>
        <v>0</v>
      </c>
      <c r="AT37" s="206">
        <f t="shared" ref="AT37:AT44" si="70">(AT$7*BG$10/CG$16)*DF37</f>
        <v>0</v>
      </c>
      <c r="AU37" s="206"/>
      <c r="AV37" s="206">
        <f t="shared" ref="AV37:BA37" si="71">(AV$7*BI$10/CI$16)*DH37</f>
        <v>0</v>
      </c>
      <c r="AW37" s="206">
        <f t="shared" si="71"/>
        <v>0</v>
      </c>
      <c r="AX37" s="206">
        <f t="shared" si="71"/>
        <v>0</v>
      </c>
      <c r="AY37" s="206">
        <f t="shared" si="71"/>
        <v>0</v>
      </c>
      <c r="AZ37" s="206">
        <f t="shared" si="71"/>
        <v>0</v>
      </c>
      <c r="BA37" s="206">
        <f t="shared" si="71"/>
        <v>-32.392153289780587</v>
      </c>
      <c r="BB37" s="161">
        <v>0</v>
      </c>
      <c r="BD37" s="307" t="s">
        <v>5933</v>
      </c>
      <c r="BE37" s="279" t="s">
        <v>1566</v>
      </c>
      <c r="BF37" s="279">
        <f t="shared" si="64"/>
        <v>-34737.33200396449</v>
      </c>
      <c r="BG37" s="279">
        <f t="shared" ref="BG37:BG44" si="72">DX37-BT37</f>
        <v>2118.8019823658133</v>
      </c>
      <c r="BH37" s="278"/>
      <c r="BI37" s="279">
        <f t="shared" ref="BI37:BO37" si="73">DZ37-BV37</f>
        <v>-4834.6620221888379</v>
      </c>
      <c r="BJ37" s="279">
        <f t="shared" si="73"/>
        <v>862.80569835279584</v>
      </c>
      <c r="BK37" s="279">
        <f t="shared" si="73"/>
        <v>10600.482783157981</v>
      </c>
      <c r="BL37" s="279">
        <f t="shared" si="73"/>
        <v>1422.8760262933567</v>
      </c>
      <c r="BM37" s="279">
        <f t="shared" si="73"/>
        <v>931.81845796965422</v>
      </c>
      <c r="BN37" s="279">
        <f t="shared" si="73"/>
        <v>1968.9467289573458</v>
      </c>
      <c r="BO37" s="280">
        <f t="shared" si="73"/>
        <v>0</v>
      </c>
      <c r="BP37" s="237">
        <f>+BS37/Produtividade_temporária!E4</f>
        <v>26091.249436908794</v>
      </c>
      <c r="BQ37" s="307" t="s">
        <v>5933</v>
      </c>
      <c r="BR37" s="279" t="s">
        <v>1568</v>
      </c>
      <c r="BS37" s="279">
        <f t="shared" si="66"/>
        <v>39459.316529013398</v>
      </c>
      <c r="BT37" s="279">
        <f t="shared" ref="BT37:BT44" si="74">$DP$36*CS37/CG$7</f>
        <v>6905.072982898896</v>
      </c>
      <c r="BU37" s="278"/>
      <c r="BV37" s="279">
        <f>$DP$38*CU37/CI$7</f>
        <v>5171.5809745085535</v>
      </c>
      <c r="BW37" s="279">
        <f>$DP$39*CV37/CJ$7</f>
        <v>540.38912313348965</v>
      </c>
      <c r="BX37" s="279">
        <f>$DP$40*CW37/CK$7</f>
        <v>905.78277469199122</v>
      </c>
      <c r="BY37" s="279">
        <f t="shared" si="55"/>
        <v>1553.2569567934977</v>
      </c>
      <c r="BZ37" s="279">
        <f t="shared" si="56"/>
        <v>1655.5105019961873</v>
      </c>
      <c r="CA37" s="279">
        <f t="shared" si="57"/>
        <v>8878.0088072428662</v>
      </c>
      <c r="CB37" s="280"/>
      <c r="CP37" s="307" t="s">
        <v>5933</v>
      </c>
      <c r="CQ37" s="279" t="s">
        <v>1566</v>
      </c>
      <c r="CR37" s="279">
        <f t="shared" ref="CR37:CR44" si="75">DE37/SUM(DE$36:DE$44)</f>
        <v>0.12507243007493013</v>
      </c>
      <c r="CS37" s="279">
        <f>DF37/(SUM(DF$37:DF$44)+SUM(DF$35))</f>
        <v>6.8394056325014815E-2</v>
      </c>
      <c r="CT37" s="278">
        <v>1</v>
      </c>
      <c r="CU37" s="279">
        <f>DH37/(SUM(DH$39:DH$44)+SUM(DH$35:DH$37))</f>
        <v>0.32840488516311517</v>
      </c>
      <c r="CV37" s="279">
        <f>DI37/(SUM(DI$40:DI$44)+SUM(DI$35:DI$38))</f>
        <v>6.7216496928684588E-2</v>
      </c>
      <c r="CW37" s="279">
        <f>DJ37/(SUM(DJ$41:DJ$44)+SUM(DJ$35:DJ$39))</f>
        <v>1.3313037923980206E-2</v>
      </c>
      <c r="CX37" s="279">
        <f t="shared" si="58"/>
        <v>2.5745316395764797E-2</v>
      </c>
      <c r="CY37" s="279">
        <f t="shared" si="67"/>
        <v>4.8838714029168402E-2</v>
      </c>
      <c r="CZ37" s="279">
        <f t="shared" ref="CZ37:CZ42" si="76">DM37/(SUM(DM$44)+SUM(DM$35:DM$42))</f>
        <v>1.2534210262818481E-2</v>
      </c>
      <c r="DA37" s="280"/>
      <c r="DC37" s="307" t="s">
        <v>5933</v>
      </c>
      <c r="DD37" s="279">
        <v>4.908539663584937E-2</v>
      </c>
      <c r="DE37" s="279">
        <v>0.12507243007493013</v>
      </c>
      <c r="DF37" s="279">
        <v>6.8086217822061243E-2</v>
      </c>
      <c r="DG37" s="278">
        <v>1</v>
      </c>
      <c r="DH37" s="279">
        <v>0.26508178782038966</v>
      </c>
      <c r="DI37" s="279">
        <v>6.7189945483924804E-2</v>
      </c>
      <c r="DJ37" s="279">
        <v>1.3282187862311185E-2</v>
      </c>
      <c r="DK37" s="279">
        <v>2.5701074138472637E-2</v>
      </c>
      <c r="DL37" s="279">
        <v>4.866876641145633E-2</v>
      </c>
      <c r="DM37" s="279">
        <v>1.208448509728526E-2</v>
      </c>
      <c r="DN37" s="280">
        <v>0</v>
      </c>
      <c r="DO37" s="211"/>
      <c r="DP37" s="173">
        <f t="shared" si="51"/>
        <v>85239.127697918739</v>
      </c>
      <c r="DR37" s="244">
        <v>0.21600085874905858</v>
      </c>
      <c r="DS37" s="244"/>
      <c r="DT37" s="244"/>
      <c r="DU37" s="293" t="s">
        <v>5933</v>
      </c>
      <c r="DV37" s="270">
        <v>85239.343698777491</v>
      </c>
      <c r="DW37" s="268">
        <v>4721.9845250489125</v>
      </c>
      <c r="DX37" s="268">
        <v>9023.8749652647093</v>
      </c>
      <c r="DY37" s="276">
        <v>323</v>
      </c>
      <c r="DZ37" s="268">
        <v>336.91895231971523</v>
      </c>
      <c r="EA37" s="268">
        <v>1403.1948214862855</v>
      </c>
      <c r="EB37" s="268">
        <v>11506.265557849973</v>
      </c>
      <c r="EC37" s="268">
        <v>2976.1329830868544</v>
      </c>
      <c r="ED37" s="268">
        <v>2587.3289599658415</v>
      </c>
      <c r="EE37" s="268">
        <v>10846.955536200212</v>
      </c>
      <c r="EF37" s="269">
        <v>0</v>
      </c>
    </row>
    <row r="38" spans="1:136" x14ac:dyDescent="0.25">
      <c r="L38" s="161"/>
      <c r="M38" s="161" t="s">
        <v>371</v>
      </c>
      <c r="N38" s="168">
        <f>SUM(AI35:AI39)+SUM(AJ35:AJ39)+AI42+AJ42</f>
        <v>30566.578070731539</v>
      </c>
      <c r="O38" s="168"/>
      <c r="P38" s="168">
        <f>SUM(AI43:AJ43)</f>
        <v>87313.418234792975</v>
      </c>
      <c r="Q38" s="168">
        <f>SUM(AI44:AJ44)</f>
        <v>5780.4928153588935</v>
      </c>
      <c r="R38" s="168"/>
      <c r="AB38" s="155" t="s">
        <v>5934</v>
      </c>
      <c r="AC38" s="161" t="s">
        <v>1566</v>
      </c>
      <c r="AD38" s="168">
        <f t="shared" si="59"/>
        <v>3490.7119426195131</v>
      </c>
      <c r="AE38" s="168">
        <f t="shared" si="68"/>
        <v>2310.7561654617257</v>
      </c>
      <c r="AF38" s="168">
        <f t="shared" ref="AF38:AF44" si="77">IF(BH38&gt;0,BU38,DY38)</f>
        <v>1.0857288536124166</v>
      </c>
      <c r="AG38" s="168"/>
      <c r="AH38" s="168">
        <f>IF(BJ38&gt;0,BW38,EA38)</f>
        <v>67.54975605403321</v>
      </c>
      <c r="AI38" s="168">
        <f>IF(BK38&gt;0,BX38,EB38)</f>
        <v>811.14853466085879</v>
      </c>
      <c r="AJ38" s="168">
        <f>IF(BL38&gt;0,BY38,EC38)</f>
        <v>2415.2928351863575</v>
      </c>
      <c r="AK38" s="168">
        <f>IF(BM38&gt;0,BZ38,ED38)</f>
        <v>1736.6007083861602</v>
      </c>
      <c r="AL38" s="168">
        <f>IF(BN38&gt;0,CA38,EE38)</f>
        <v>13425.830343312133</v>
      </c>
      <c r="AM38" s="168">
        <f t="shared" si="61"/>
        <v>0</v>
      </c>
      <c r="AQ38" s="155" t="s">
        <v>5934</v>
      </c>
      <c r="AR38" s="161" t="s">
        <v>1566</v>
      </c>
      <c r="AS38" s="206">
        <f t="shared" si="62"/>
        <v>0</v>
      </c>
      <c r="AT38" s="206">
        <f t="shared" si="70"/>
        <v>0</v>
      </c>
      <c r="AU38" s="206">
        <f t="shared" ref="AU38:AU44" si="78">(AU$7*BH$10/CH$16)*DG38</f>
        <v>0</v>
      </c>
      <c r="AV38" s="206"/>
      <c r="AW38" s="206">
        <f>(AW$7*BJ$10/CJ$16)*DI38</f>
        <v>0</v>
      </c>
      <c r="AX38" s="206">
        <f>(AX$7*BK$10/CK$16)*DJ38</f>
        <v>0</v>
      </c>
      <c r="AY38" s="206">
        <f>(AY$7*BL$10/CL$16)*DK38</f>
        <v>0</v>
      </c>
      <c r="AZ38" s="206">
        <f>(AZ$7*BM$10/CM$16)*DL38</f>
        <v>0</v>
      </c>
      <c r="BA38" s="206">
        <f>(BA$7*BN$10/CN$16)*DM38</f>
        <v>-48.985258289940013</v>
      </c>
      <c r="BB38" s="161">
        <v>0</v>
      </c>
      <c r="BD38" s="307" t="s">
        <v>5934</v>
      </c>
      <c r="BE38" s="279" t="s">
        <v>1566</v>
      </c>
      <c r="BF38" s="279">
        <f t="shared" si="64"/>
        <v>-25679.461471704384</v>
      </c>
      <c r="BG38" s="279">
        <f t="shared" si="72"/>
        <v>709.04894941296743</v>
      </c>
      <c r="BH38" s="279">
        <f t="shared" ref="BH38:BH44" si="79">DY38-BU38</f>
        <v>-188.49478510661584</v>
      </c>
      <c r="BI38" s="278"/>
      <c r="BJ38" s="279">
        <f t="shared" ref="BJ38:BO38" si="80">EA38-BW38</f>
        <v>107.85249360276997</v>
      </c>
      <c r="BK38" s="279">
        <f t="shared" si="80"/>
        <v>9492.9670959796913</v>
      </c>
      <c r="BL38" s="279">
        <f t="shared" si="80"/>
        <v>2212.5523125029695</v>
      </c>
      <c r="BM38" s="279">
        <f t="shared" si="80"/>
        <v>977.46078460161129</v>
      </c>
      <c r="BN38" s="279">
        <f t="shared" si="80"/>
        <v>2977.5533356572778</v>
      </c>
      <c r="BO38" s="280">
        <f t="shared" si="80"/>
        <v>0</v>
      </c>
      <c r="BP38" s="211">
        <f>+Produtividade_temporária!F4</f>
        <v>1.0427328153771003</v>
      </c>
      <c r="BQ38" s="307" t="s">
        <v>5934</v>
      </c>
      <c r="BR38" s="279" t="s">
        <v>1568</v>
      </c>
      <c r="BS38" s="279">
        <f t="shared" si="66"/>
        <v>29170.173414323897</v>
      </c>
      <c r="BT38" s="279">
        <f t="shared" si="74"/>
        <v>2310.7561654617257</v>
      </c>
      <c r="BU38" s="279">
        <f t="shared" ref="BU38:BU44" si="81">$DP$37*CT38/CH$7</f>
        <v>189.58051396022825</v>
      </c>
      <c r="BV38" s="278"/>
      <c r="BW38" s="279">
        <f>$DP$39*CV38/CJ$7</f>
        <v>67.54975605403321</v>
      </c>
      <c r="BX38" s="279">
        <f>$DP$40*CW38/CK$7</f>
        <v>811.14853466085879</v>
      </c>
      <c r="BY38" s="279">
        <f t="shared" si="55"/>
        <v>2415.2928351863575</v>
      </c>
      <c r="BZ38" s="279">
        <f t="shared" si="56"/>
        <v>1736.6007083861602</v>
      </c>
      <c r="CA38" s="279">
        <f t="shared" si="57"/>
        <v>13425.830343312133</v>
      </c>
      <c r="CB38" s="280"/>
      <c r="CP38" s="307" t="s">
        <v>5934</v>
      </c>
      <c r="CQ38" s="279" t="s">
        <v>1566</v>
      </c>
      <c r="CR38" s="279">
        <f t="shared" si="75"/>
        <v>9.2459393511138244E-2</v>
      </c>
      <c r="CS38" s="279">
        <f t="shared" ref="CS38:CS44" si="82">DF38/(SUM(DF$37:DF$44)+SUM(DF$35))</f>
        <v>2.288780838745243E-2</v>
      </c>
      <c r="CT38" s="279">
        <f>DG38/(SUM(DG$38:DG$44)+SUM(DG$35:DG$36))</f>
        <v>3.3636390171165186E-3</v>
      </c>
      <c r="CU38" s="278">
        <v>1</v>
      </c>
      <c r="CV38" s="279">
        <f>DI38/(SUM(DI$40:DI$44)+SUM(DI$35:DI$38))</f>
        <v>8.4022008881509454E-3</v>
      </c>
      <c r="CW38" s="279">
        <f>DJ38/(SUM(DJ$41:DJ$44)+SUM(DJ$35:DJ$39))</f>
        <v>1.1922120298206272E-2</v>
      </c>
      <c r="CX38" s="279">
        <f t="shared" si="58"/>
        <v>4.0033606775960892E-2</v>
      </c>
      <c r="CY38" s="279">
        <f t="shared" si="67"/>
        <v>5.1230931653684114E-2</v>
      </c>
      <c r="CZ38" s="279">
        <f t="shared" si="76"/>
        <v>1.8954946331965174E-2</v>
      </c>
      <c r="DA38" s="280"/>
      <c r="DC38" s="307" t="s">
        <v>5934</v>
      </c>
      <c r="DD38" s="279">
        <v>9.5969421092534646E-3</v>
      </c>
      <c r="DE38" s="279">
        <v>9.2459393511138244E-2</v>
      </c>
      <c r="DF38" s="279">
        <v>2.2784791414217218E-2</v>
      </c>
      <c r="DG38" s="279">
        <v>3.3613896396669242E-3</v>
      </c>
      <c r="DH38" s="278">
        <v>1</v>
      </c>
      <c r="DI38" s="279">
        <v>8.3988819027390905E-3</v>
      </c>
      <c r="DJ38" s="279">
        <v>1.189449338476057E-2</v>
      </c>
      <c r="DK38" s="279">
        <v>3.9964810684893756E-2</v>
      </c>
      <c r="DL38" s="279">
        <v>5.10526596626871E-2</v>
      </c>
      <c r="DM38" s="279">
        <v>1.8274846333794288E-2</v>
      </c>
      <c r="DN38" s="280">
        <v>0</v>
      </c>
      <c r="DO38" s="211"/>
      <c r="DP38" s="173">
        <f t="shared" si="51"/>
        <v>16420.514532911155</v>
      </c>
      <c r="DR38" s="244">
        <v>245.07448079716841</v>
      </c>
      <c r="DS38" s="244"/>
      <c r="DT38" s="244"/>
      <c r="DU38" s="293" t="s">
        <v>5934</v>
      </c>
      <c r="DV38" s="270">
        <v>16665.589013708322</v>
      </c>
      <c r="DW38" s="268">
        <v>3490.7119426195131</v>
      </c>
      <c r="DX38" s="268">
        <v>3019.8051148746931</v>
      </c>
      <c r="DY38" s="268">
        <v>1.0857288536124166</v>
      </c>
      <c r="DZ38" s="276">
        <v>1271</v>
      </c>
      <c r="EA38" s="268">
        <v>175.40224965680318</v>
      </c>
      <c r="EB38" s="268">
        <v>10304.11563064055</v>
      </c>
      <c r="EC38" s="268">
        <v>4627.845147689327</v>
      </c>
      <c r="ED38" s="268">
        <v>2714.0614929877715</v>
      </c>
      <c r="EE38" s="268">
        <v>16403.383678969411</v>
      </c>
      <c r="EF38" s="269">
        <v>0</v>
      </c>
    </row>
    <row r="39" spans="1:136" x14ac:dyDescent="0.25">
      <c r="A39" s="481" t="s">
        <v>34</v>
      </c>
      <c r="L39" s="161"/>
      <c r="M39" s="161" t="s">
        <v>372</v>
      </c>
      <c r="N39" s="168">
        <f>'Fatores de emissao'!AF4</f>
        <v>0</v>
      </c>
      <c r="O39" s="168">
        <f>'Fatores de emissao'!AG4</f>
        <v>0</v>
      </c>
      <c r="P39" s="168">
        <f>'Fatores de emissao'!AH4</f>
        <v>-4.0333333299999978</v>
      </c>
      <c r="Q39" s="168">
        <f>'Fatores de emissao'!AI4</f>
        <v>253.13199999999992</v>
      </c>
      <c r="R39" s="168"/>
      <c r="AB39" s="155" t="s">
        <v>5935</v>
      </c>
      <c r="AC39" s="161" t="s">
        <v>1566</v>
      </c>
      <c r="AD39" s="168">
        <f t="shared" si="59"/>
        <v>5.7046477777443041</v>
      </c>
      <c r="AE39" s="168">
        <f t="shared" si="68"/>
        <v>803.66678540213093</v>
      </c>
      <c r="AF39" s="168">
        <f t="shared" si="77"/>
        <v>0.8420209740696063</v>
      </c>
      <c r="AG39" s="168">
        <f t="shared" ref="AG39:AG44" si="83">IF(BI39&gt;0,BV39,DZ39)</f>
        <v>59.776919266712575</v>
      </c>
      <c r="AH39" s="168"/>
      <c r="AI39" s="168">
        <f>IF(BK39&gt;0,BX39,EB39)</f>
        <v>914.82333511838374</v>
      </c>
      <c r="AJ39" s="168">
        <f>IF(BL39&gt;0,BY39,EC39)</f>
        <v>2904.7192731270256</v>
      </c>
      <c r="AK39" s="168">
        <f>IF(BM39&gt;0,BZ39,ED39)</f>
        <v>413.44994505814805</v>
      </c>
      <c r="AL39" s="168">
        <f>IF(BN39&gt;0,CA39,EE39)</f>
        <v>7270.0481265802991</v>
      </c>
      <c r="AM39" s="168">
        <f t="shared" si="61"/>
        <v>0</v>
      </c>
      <c r="AQ39" s="155" t="s">
        <v>5935</v>
      </c>
      <c r="AR39" s="161" t="s">
        <v>1566</v>
      </c>
      <c r="AS39" s="206">
        <f t="shared" si="62"/>
        <v>0</v>
      </c>
      <c r="AT39" s="206">
        <f t="shared" si="70"/>
        <v>0</v>
      </c>
      <c r="AU39" s="206">
        <f t="shared" si="78"/>
        <v>0</v>
      </c>
      <c r="AV39" s="206">
        <f t="shared" ref="AV39:AV44" si="84">(AV$7*BI$10/CI$16)*DH39</f>
        <v>0</v>
      </c>
      <c r="AW39" s="206"/>
      <c r="AX39" s="206">
        <f>(AX$7*BK$10/CK$16)*DJ39</f>
        <v>0</v>
      </c>
      <c r="AY39" s="206">
        <f>(AY$7*BL$10/CL$16)*DK39</f>
        <v>0</v>
      </c>
      <c r="AZ39" s="206">
        <f>(AZ$7*BM$10/CM$16)*DL39</f>
        <v>0</v>
      </c>
      <c r="BA39" s="206">
        <f>(BA$7*BN$10/CN$16)*DM39</f>
        <v>-26.525375053486258</v>
      </c>
      <c r="BB39" s="161">
        <v>0</v>
      </c>
      <c r="BD39" s="307" t="s">
        <v>5935</v>
      </c>
      <c r="BE39" s="279" t="s">
        <v>1566</v>
      </c>
      <c r="BF39" s="279">
        <f t="shared" si="64"/>
        <v>-41.96630521975915</v>
      </c>
      <c r="BG39" s="279">
        <f t="shared" si="72"/>
        <v>246.60286463137709</v>
      </c>
      <c r="BH39" s="279">
        <f t="shared" si="79"/>
        <v>-146.18434615091513</v>
      </c>
      <c r="BI39" s="279">
        <f t="shared" ref="BI39:BI44" si="85">DZ39-BV39</f>
        <v>-857.77662370260271</v>
      </c>
      <c r="BJ39" s="278"/>
      <c r="BK39" s="279">
        <f>EB39-BX39</f>
        <v>10706.285529498196</v>
      </c>
      <c r="BL39" s="279">
        <f>EC39-BY39</f>
        <v>2660.8961246031554</v>
      </c>
      <c r="BM39" s="279">
        <f>ED39-BZ39</f>
        <v>232.71389084344753</v>
      </c>
      <c r="BN39" s="279">
        <f>EE39-CA39</f>
        <v>1612.3364809589766</v>
      </c>
      <c r="BO39" s="280">
        <f>EF39-CB39</f>
        <v>0</v>
      </c>
      <c r="BP39" s="211">
        <f>+Produtividade_temporária!G4</f>
        <v>1.1331362960420093</v>
      </c>
      <c r="BQ39" s="307" t="s">
        <v>5935</v>
      </c>
      <c r="BR39" s="279" t="s">
        <v>1568</v>
      </c>
      <c r="BS39" s="279">
        <f t="shared" si="66"/>
        <v>47.670952997503456</v>
      </c>
      <c r="BT39" s="279">
        <f t="shared" si="74"/>
        <v>803.66678540213093</v>
      </c>
      <c r="BU39" s="279">
        <f t="shared" si="81"/>
        <v>147.02636712498474</v>
      </c>
      <c r="BV39" s="279">
        <f t="shared" ref="BV39:BV44" si="86">$DP$38*CU39/CI$7</f>
        <v>917.55354296931523</v>
      </c>
      <c r="BW39" s="278"/>
      <c r="BX39" s="279">
        <f>$DP$40*CW39/CK$7</f>
        <v>914.82333511838374</v>
      </c>
      <c r="BY39" s="279">
        <f t="shared" si="55"/>
        <v>2904.7192731270256</v>
      </c>
      <c r="BZ39" s="279">
        <f t="shared" si="56"/>
        <v>413.44994505814805</v>
      </c>
      <c r="CA39" s="279">
        <f t="shared" si="57"/>
        <v>7270.0481265802991</v>
      </c>
      <c r="CB39" s="280"/>
      <c r="CP39" s="307" t="s">
        <v>5935</v>
      </c>
      <c r="CQ39" s="279" t="s">
        <v>1566</v>
      </c>
      <c r="CR39" s="279">
        <f t="shared" si="75"/>
        <v>1.5110048677608476E-4</v>
      </c>
      <c r="CS39" s="279">
        <f t="shared" si="82"/>
        <v>7.9602390189742831E-3</v>
      </c>
      <c r="CT39" s="279">
        <f t="shared" ref="CT39:CT44" si="87">DG39/(SUM(DG$38:DG$44)+SUM(DG$35:DG$36))</f>
        <v>2.6086205521641615E-3</v>
      </c>
      <c r="CU39" s="279">
        <f t="shared" ref="CU39:CU44" si="88">DH39/(SUM(DH$39:DH$44)+SUM(DH$35:DH$37))</f>
        <v>5.8266334297991385E-2</v>
      </c>
      <c r="CV39" s="278">
        <v>1</v>
      </c>
      <c r="CW39" s="279">
        <f>DJ39/(SUM(DJ$41:DJ$44)+SUM(DJ$35:DJ$39))</f>
        <v>1.3445914511141544E-2</v>
      </c>
      <c r="CX39" s="279">
        <f t="shared" si="58"/>
        <v>4.814587592893263E-2</v>
      </c>
      <c r="CY39" s="279">
        <f t="shared" si="67"/>
        <v>1.2197061636107207E-2</v>
      </c>
      <c r="CZ39" s="279">
        <f t="shared" si="76"/>
        <v>1.026404837141251E-2</v>
      </c>
      <c r="DA39" s="280"/>
      <c r="DC39" s="307" t="s">
        <v>27</v>
      </c>
      <c r="DD39" s="279">
        <v>5.2507117875884675E-3</v>
      </c>
      <c r="DE39" s="279">
        <v>1.5110048677608476E-4</v>
      </c>
      <c r="DF39" s="279">
        <v>7.9244103491391618E-3</v>
      </c>
      <c r="DG39" s="279">
        <v>2.6068760807108553E-3</v>
      </c>
      <c r="DH39" s="279">
        <v>4.7031407762952455E-2</v>
      </c>
      <c r="DI39" s="278">
        <v>1</v>
      </c>
      <c r="DJ39" s="279">
        <v>1.3414756536963619E-2</v>
      </c>
      <c r="DK39" s="279">
        <v>4.8063139240143882E-2</v>
      </c>
      <c r="DL39" s="279">
        <v>1.215461863552153E-2</v>
      </c>
      <c r="DM39" s="279">
        <v>9.8957761982092721E-3</v>
      </c>
      <c r="DN39" s="280">
        <v>0</v>
      </c>
      <c r="DO39" s="211"/>
      <c r="DP39" s="173">
        <f t="shared" si="51"/>
        <v>9109.8845876860687</v>
      </c>
      <c r="DR39" s="244">
        <v>8.2494684742590003</v>
      </c>
      <c r="DS39" s="244"/>
      <c r="DT39" s="244"/>
      <c r="DU39" s="293" t="s">
        <v>27</v>
      </c>
      <c r="DV39" s="268">
        <v>9118.1340561603283</v>
      </c>
      <c r="DW39" s="268">
        <v>5.7046477777443041</v>
      </c>
      <c r="DX39" s="268">
        <v>1050.269650033508</v>
      </c>
      <c r="DY39" s="268">
        <v>0.8420209740696063</v>
      </c>
      <c r="DZ39" s="268">
        <v>59.776919266712575</v>
      </c>
      <c r="EA39" s="276">
        <v>20884</v>
      </c>
      <c r="EB39" s="268">
        <v>11621.108864616581</v>
      </c>
      <c r="EC39" s="268">
        <v>5565.615397730181</v>
      </c>
      <c r="ED39" s="268">
        <v>646.16383590159558</v>
      </c>
      <c r="EE39" s="268">
        <v>8882.3846075392757</v>
      </c>
      <c r="EF39" s="269">
        <v>0</v>
      </c>
    </row>
    <row r="40" spans="1:136" x14ac:dyDescent="0.25">
      <c r="A40" s="146"/>
      <c r="B40" s="514" t="s">
        <v>30</v>
      </c>
      <c r="C40" s="514"/>
      <c r="D40" s="514"/>
      <c r="E40" s="246" t="s">
        <v>1664</v>
      </c>
      <c r="F40" s="146"/>
      <c r="G40" s="146" t="s">
        <v>1772</v>
      </c>
      <c r="I40" s="481" t="s">
        <v>374</v>
      </c>
      <c r="L40" s="161"/>
      <c r="M40" s="161" t="s">
        <v>373</v>
      </c>
      <c r="N40" s="168">
        <f>N39*N38</f>
        <v>0</v>
      </c>
      <c r="O40" s="168">
        <f>O39*O38</f>
        <v>0</v>
      </c>
      <c r="P40" s="168">
        <f>P39*P38</f>
        <v>-352164.11992262007</v>
      </c>
      <c r="Q40" s="168">
        <f>Q39*Q38</f>
        <v>1463227.707337427</v>
      </c>
      <c r="R40" s="168">
        <f>SUM(O40:Q40)</f>
        <v>1111063.5874148069</v>
      </c>
      <c r="AB40" s="155" t="s">
        <v>1562</v>
      </c>
      <c r="AC40" s="161" t="s">
        <v>1566</v>
      </c>
      <c r="AD40" s="168">
        <f t="shared" si="59"/>
        <v>1790.8700843383895</v>
      </c>
      <c r="AE40" s="168">
        <f t="shared" si="68"/>
        <v>3546.9968197456396</v>
      </c>
      <c r="AF40" s="168">
        <f t="shared" si="77"/>
        <v>286.70311166023708</v>
      </c>
      <c r="AG40" s="168">
        <f t="shared" si="83"/>
        <v>9.6767037072685564</v>
      </c>
      <c r="AH40" s="168">
        <f>IF(BJ40&gt;0,BW40,EA40)</f>
        <v>934.35704674180977</v>
      </c>
      <c r="AI40" s="168"/>
      <c r="AJ40" s="168">
        <f>IF(BL40&gt;0,BY40,EC40)</f>
        <v>2789.9113076063413</v>
      </c>
      <c r="AK40" s="168">
        <f>IF(BM40&gt;0,BZ40,ED40)</f>
        <v>1492.5117559592293</v>
      </c>
      <c r="AL40" s="168">
        <f>IF(BN40&gt;0,CA40,EE40)</f>
        <v>423325.45884681714</v>
      </c>
      <c r="AM40" s="168">
        <f t="shared" si="61"/>
        <v>0</v>
      </c>
      <c r="AQ40" s="155" t="s">
        <v>1562</v>
      </c>
      <c r="AR40" s="161" t="s">
        <v>1566</v>
      </c>
      <c r="AS40" s="206">
        <f t="shared" si="62"/>
        <v>0</v>
      </c>
      <c r="AT40" s="206">
        <f t="shared" si="70"/>
        <v>0</v>
      </c>
      <c r="AU40" s="206">
        <f t="shared" si="78"/>
        <v>0</v>
      </c>
      <c r="AV40" s="206">
        <f t="shared" si="84"/>
        <v>0</v>
      </c>
      <c r="AW40" s="206">
        <f>(AW$7*BJ$10/CJ$16)*DI40</f>
        <v>0</v>
      </c>
      <c r="AX40" s="206"/>
      <c r="AY40" s="206">
        <f>(AY$7*BL$10/CL$16)*DK40</f>
        <v>0</v>
      </c>
      <c r="AZ40" s="206">
        <f>(AZ$7*BM$10/CM$16)*DL40</f>
        <v>0</v>
      </c>
      <c r="BA40" s="206">
        <f>(BA$7*BN$10/CN$16)*DM40</f>
        <v>-1544.5381337362405</v>
      </c>
      <c r="BB40" s="161">
        <v>0</v>
      </c>
      <c r="BD40" s="307" t="s">
        <v>1562</v>
      </c>
      <c r="BE40" s="279" t="s">
        <v>1566</v>
      </c>
      <c r="BF40" s="279">
        <f t="shared" si="64"/>
        <v>-13174.555817712284</v>
      </c>
      <c r="BG40" s="279">
        <f t="shared" si="72"/>
        <v>1088.3858739415059</v>
      </c>
      <c r="BH40" s="279">
        <f t="shared" si="79"/>
        <v>-49774.896597789411</v>
      </c>
      <c r="BI40" s="279">
        <f t="shared" si="85"/>
        <v>-138.85710967399211</v>
      </c>
      <c r="BJ40" s="279">
        <f>EA40-BW40</f>
        <v>1491.8297754593768</v>
      </c>
      <c r="BK40" s="278"/>
      <c r="BL40" s="279">
        <f>EC40-BY40</f>
        <v>2555.7251797363597</v>
      </c>
      <c r="BM40" s="279">
        <f>ED40-BZ40</f>
        <v>840.07319872786434</v>
      </c>
      <c r="BN40" s="279">
        <f>EE40-CA40</f>
        <v>93884.258911842597</v>
      </c>
      <c r="BO40" s="280">
        <f>EF40-CB40</f>
        <v>0</v>
      </c>
      <c r="BP40" s="244">
        <f>+BS40</f>
        <v>14965.425902050672</v>
      </c>
      <c r="BQ40" s="307" t="s">
        <v>1562</v>
      </c>
      <c r="BR40" s="279" t="s">
        <v>1568</v>
      </c>
      <c r="BS40" s="279">
        <f t="shared" si="66"/>
        <v>14965.425902050672</v>
      </c>
      <c r="BT40" s="279">
        <f t="shared" si="74"/>
        <v>3546.9968197456396</v>
      </c>
      <c r="BU40" s="279">
        <f t="shared" si="81"/>
        <v>50061.599709449649</v>
      </c>
      <c r="BV40" s="279">
        <f t="shared" si="86"/>
        <v>148.53381338126067</v>
      </c>
      <c r="BW40" s="279">
        <f>$DP$39*CV40/CJ$7</f>
        <v>934.35704674180977</v>
      </c>
      <c r="BX40" s="278"/>
      <c r="BY40" s="279">
        <f t="shared" si="55"/>
        <v>2789.9113076063413</v>
      </c>
      <c r="BZ40" s="279">
        <f t="shared" si="56"/>
        <v>1492.5117559592293</v>
      </c>
      <c r="CA40" s="279">
        <f t="shared" si="57"/>
        <v>423325.45884681714</v>
      </c>
      <c r="CB40" s="280"/>
      <c r="CP40" s="307" t="s">
        <v>1562</v>
      </c>
      <c r="CQ40" s="279" t="s">
        <v>1566</v>
      </c>
      <c r="CR40" s="279">
        <f t="shared" si="75"/>
        <v>4.7435240884102066E-2</v>
      </c>
      <c r="CS40" s="279">
        <f t="shared" si="82"/>
        <v>3.5132648253702568E-2</v>
      </c>
      <c r="CT40" s="279">
        <f t="shared" si="87"/>
        <v>0.88821971480307238</v>
      </c>
      <c r="CU40" s="279">
        <f t="shared" si="88"/>
        <v>9.4321698077922678E-3</v>
      </c>
      <c r="CV40" s="279">
        <f>DI40/(SUM(DI$40:DI$44)+SUM(DI$35:DI$38))</f>
        <v>0.11622033988848708</v>
      </c>
      <c r="CW40" s="278">
        <v>1</v>
      </c>
      <c r="CX40" s="279">
        <f t="shared" si="58"/>
        <v>4.6242927814548591E-2</v>
      </c>
      <c r="CY40" s="279">
        <f t="shared" si="67"/>
        <v>4.4030137378513981E-2</v>
      </c>
      <c r="CZ40" s="279">
        <f t="shared" si="76"/>
        <v>0.59766220399120695</v>
      </c>
      <c r="DA40" s="280"/>
      <c r="DC40" s="307" t="s">
        <v>1562</v>
      </c>
      <c r="DD40" s="279">
        <v>4.3965223511356337E-2</v>
      </c>
      <c r="DE40" s="279">
        <v>4.7435240884102066E-2</v>
      </c>
      <c r="DF40" s="279">
        <v>3.4974517819212479E-2</v>
      </c>
      <c r="DG40" s="279">
        <v>0.88762573269423251</v>
      </c>
      <c r="DH40" s="279">
        <v>7.6134568900618066E-3</v>
      </c>
      <c r="DI40" s="279">
        <v>0.11617443124885973</v>
      </c>
      <c r="DJ40" s="278">
        <v>1</v>
      </c>
      <c r="DK40" s="279">
        <v>4.6163461263084862E-2</v>
      </c>
      <c r="DL40" s="279">
        <v>4.3876922513959096E-2</v>
      </c>
      <c r="DM40" s="279">
        <v>0.5762181937195574</v>
      </c>
      <c r="DN40" s="280">
        <v>0</v>
      </c>
      <c r="DO40" s="211"/>
      <c r="DP40" s="173">
        <f t="shared" si="51"/>
        <v>74340.451881269575</v>
      </c>
      <c r="DR40" s="244">
        <v>2007.4449378233026</v>
      </c>
      <c r="DS40" s="244"/>
      <c r="DT40" s="244"/>
      <c r="DU40" s="293" t="s">
        <v>1562</v>
      </c>
      <c r="DV40" s="268">
        <v>76347.896819092872</v>
      </c>
      <c r="DW40" s="268">
        <v>1790.8700843383895</v>
      </c>
      <c r="DX40" s="268">
        <v>4635.3826936871455</v>
      </c>
      <c r="DY40" s="268">
        <v>286.70311166023708</v>
      </c>
      <c r="DZ40" s="268">
        <v>9.6767037072685564</v>
      </c>
      <c r="EA40" s="268">
        <v>2426.1868222011867</v>
      </c>
      <c r="EB40" s="276">
        <v>866292.93886886863</v>
      </c>
      <c r="EC40" s="268">
        <v>5345.636487342701</v>
      </c>
      <c r="ED40" s="268">
        <v>2332.5849546870936</v>
      </c>
      <c r="EE40" s="268">
        <v>517209.71775865974</v>
      </c>
      <c r="EF40" s="269">
        <v>0</v>
      </c>
    </row>
    <row r="41" spans="1:136" x14ac:dyDescent="0.25">
      <c r="A41" s="247"/>
      <c r="B41" s="146">
        <v>2005</v>
      </c>
      <c r="C41" s="146">
        <v>2008</v>
      </c>
      <c r="D41" s="146" t="s">
        <v>1771</v>
      </c>
      <c r="E41" s="146">
        <v>2005</v>
      </c>
      <c r="F41" s="146">
        <v>2008</v>
      </c>
      <c r="G41" s="146"/>
      <c r="L41" s="161" t="s">
        <v>1657</v>
      </c>
      <c r="M41" s="161"/>
      <c r="N41" s="168"/>
      <c r="O41" s="168"/>
      <c r="P41" s="168"/>
      <c r="Q41" s="168"/>
      <c r="R41" s="168"/>
      <c r="AB41" s="155" t="s">
        <v>5936</v>
      </c>
      <c r="AC41" s="161" t="s">
        <v>1566</v>
      </c>
      <c r="AD41" s="168">
        <f t="shared" si="59"/>
        <v>51.512110343115936</v>
      </c>
      <c r="AE41" s="168">
        <f t="shared" si="68"/>
        <v>2334.0582991752126</v>
      </c>
      <c r="AF41" s="168">
        <f t="shared" si="77"/>
        <v>0.78182448838015961</v>
      </c>
      <c r="AG41" s="168">
        <f t="shared" si="83"/>
        <v>59.892248955327652</v>
      </c>
      <c r="AH41" s="168">
        <f>IF(BJ41&gt;0,BW41,EA41)</f>
        <v>360.19194808060809</v>
      </c>
      <c r="AI41" s="168">
        <f>IF(BK41&gt;0,BX41,EB41)</f>
        <v>1918.5030826038455</v>
      </c>
      <c r="AJ41" s="168"/>
      <c r="AK41" s="168">
        <f>IF(BM41&gt;0,BZ41,ED41)</f>
        <v>611.42996837349313</v>
      </c>
      <c r="AL41" s="168">
        <f>IF(BN41&gt;0,CA41,EE41)</f>
        <v>54681.951117032913</v>
      </c>
      <c r="AM41" s="168">
        <f t="shared" si="61"/>
        <v>0</v>
      </c>
      <c r="AQ41" s="155" t="s">
        <v>5936</v>
      </c>
      <c r="AR41" s="161" t="s">
        <v>1566</v>
      </c>
      <c r="AS41" s="206">
        <f t="shared" si="62"/>
        <v>0</v>
      </c>
      <c r="AT41" s="206">
        <f t="shared" si="70"/>
        <v>0</v>
      </c>
      <c r="AU41" s="206">
        <f t="shared" si="78"/>
        <v>0</v>
      </c>
      <c r="AV41" s="206">
        <f t="shared" si="84"/>
        <v>0</v>
      </c>
      <c r="AW41" s="206">
        <f>(AW$7*BJ$10/CJ$16)*DI41</f>
        <v>0</v>
      </c>
      <c r="AX41" s="206">
        <f>(AX$7*BK$10/CK$16)*DJ41</f>
        <v>0</v>
      </c>
      <c r="AY41" s="206"/>
      <c r="AZ41" s="206">
        <f>(AZ$7*BM$10/CM$16)*DL41</f>
        <v>0</v>
      </c>
      <c r="BA41" s="206">
        <f>(BA$7*BN$10/CN$16)*DM41</f>
        <v>-199.51164514752256</v>
      </c>
      <c r="BB41" s="161">
        <v>0</v>
      </c>
      <c r="BD41" s="307" t="s">
        <v>5936</v>
      </c>
      <c r="BE41" s="279" t="s">
        <v>1566</v>
      </c>
      <c r="BF41" s="279">
        <f t="shared" si="64"/>
        <v>-378.9494162298501</v>
      </c>
      <c r="BG41" s="279">
        <f t="shared" si="72"/>
        <v>716.19914278931037</v>
      </c>
      <c r="BH41" s="279">
        <f t="shared" si="79"/>
        <v>-135.73355671444293</v>
      </c>
      <c r="BI41" s="279">
        <f t="shared" si="85"/>
        <v>-859.43156196517054</v>
      </c>
      <c r="BJ41" s="279">
        <f>EA41-BW41</f>
        <v>575.09607799410458</v>
      </c>
      <c r="BK41" s="279">
        <f>EB41-BX41</f>
        <v>22452.468146673618</v>
      </c>
      <c r="BL41" s="278"/>
      <c r="BM41" s="279">
        <f>ED41-BZ41</f>
        <v>344.148665683025</v>
      </c>
      <c r="BN41" s="279">
        <f>EE41-CA41</f>
        <v>12127.251855962495</v>
      </c>
      <c r="BO41" s="280">
        <f>EF41-CB41</f>
        <v>0</v>
      </c>
      <c r="BP41" s="244">
        <f>+BS41</f>
        <v>430.46152657296602</v>
      </c>
      <c r="BQ41" s="307" t="s">
        <v>5936</v>
      </c>
      <c r="BR41" s="279" t="s">
        <v>1568</v>
      </c>
      <c r="BS41" s="279">
        <f t="shared" si="66"/>
        <v>430.46152657296602</v>
      </c>
      <c r="BT41" s="279">
        <f t="shared" si="74"/>
        <v>2334.0582991752126</v>
      </c>
      <c r="BU41" s="279">
        <f t="shared" si="81"/>
        <v>136.51538120282308</v>
      </c>
      <c r="BV41" s="279">
        <f t="shared" si="86"/>
        <v>919.3238109204982</v>
      </c>
      <c r="BW41" s="279">
        <f>$DP$39*CV41/CJ$7</f>
        <v>360.19194808060809</v>
      </c>
      <c r="BX41" s="279">
        <f>$DP$40*CW41/CK$7</f>
        <v>1918.5030826038455</v>
      </c>
      <c r="BY41" s="278"/>
      <c r="BZ41" s="279">
        <f t="shared" si="56"/>
        <v>611.42996837349313</v>
      </c>
      <c r="CA41" s="279">
        <f t="shared" si="57"/>
        <v>54681.951117032913</v>
      </c>
      <c r="CB41" s="280"/>
      <c r="CP41" s="307" t="s">
        <v>5936</v>
      </c>
      <c r="CQ41" s="279" t="s">
        <v>1566</v>
      </c>
      <c r="CR41" s="279">
        <f t="shared" si="75"/>
        <v>1.3644146406504194E-3</v>
      </c>
      <c r="CS41" s="279">
        <f t="shared" si="82"/>
        <v>2.3118613688082889E-2</v>
      </c>
      <c r="CT41" s="279">
        <f t="shared" si="87"/>
        <v>2.4221290102984057E-3</v>
      </c>
      <c r="CU41" s="279">
        <f t="shared" si="88"/>
        <v>5.8378749562507562E-2</v>
      </c>
      <c r="CV41" s="279">
        <f>DI41/(SUM(DI$40:DI$44)+SUM(DI$35:DI$38))</f>
        <v>4.4802606002705254E-2</v>
      </c>
      <c r="CW41" s="279">
        <f>DJ41/(SUM(DJ$41:DJ$44)+SUM(DJ$35:DJ$39))</f>
        <v>2.8197825140429619E-2</v>
      </c>
      <c r="CX41" s="278">
        <v>1</v>
      </c>
      <c r="CY41" s="279">
        <f t="shared" si="67"/>
        <v>1.8037610355385883E-2</v>
      </c>
      <c r="CZ41" s="279">
        <f t="shared" si="76"/>
        <v>7.7201440972089683E-2</v>
      </c>
      <c r="DA41" s="280"/>
      <c r="DC41" s="307" t="s">
        <v>5936</v>
      </c>
      <c r="DD41" s="279">
        <v>4.3727752184699646E-2</v>
      </c>
      <c r="DE41" s="279">
        <v>1.3644146406504194E-3</v>
      </c>
      <c r="DF41" s="279">
        <v>2.3014557870801314E-2</v>
      </c>
      <c r="DG41" s="279">
        <v>2.4205092519509587E-3</v>
      </c>
      <c r="DH41" s="279">
        <v>4.7122147093098074E-2</v>
      </c>
      <c r="DI41" s="279">
        <v>4.4784908354468141E-2</v>
      </c>
      <c r="DJ41" s="279">
        <v>2.8132482830922064E-2</v>
      </c>
      <c r="DK41" s="278">
        <v>1</v>
      </c>
      <c r="DL41" s="279">
        <v>1.797484357353971E-2</v>
      </c>
      <c r="DM41" s="279">
        <v>7.4431467428278303E-2</v>
      </c>
      <c r="DN41" s="280">
        <v>0</v>
      </c>
      <c r="DO41" s="211"/>
      <c r="DP41" s="173">
        <f t="shared" si="51"/>
        <v>75736.521456725444</v>
      </c>
      <c r="DR41" s="244">
        <v>198.99405511910047</v>
      </c>
      <c r="DS41" s="244"/>
      <c r="DT41" s="244"/>
      <c r="DU41" s="293" t="s">
        <v>5936</v>
      </c>
      <c r="DV41" s="268">
        <v>75935.51551184454</v>
      </c>
      <c r="DW41" s="268">
        <v>51.512110343115936</v>
      </c>
      <c r="DX41" s="268">
        <v>3050.257441964523</v>
      </c>
      <c r="DY41" s="268">
        <v>0.78182448838015961</v>
      </c>
      <c r="DZ41" s="268">
        <v>59.892248955327652</v>
      </c>
      <c r="EA41" s="268">
        <v>935.28802607471266</v>
      </c>
      <c r="EB41" s="268">
        <v>24370.971229277464</v>
      </c>
      <c r="EC41" s="276">
        <v>115798</v>
      </c>
      <c r="ED41" s="268">
        <v>955.57863405651813</v>
      </c>
      <c r="EE41" s="268">
        <v>66809.202972995408</v>
      </c>
      <c r="EF41" s="269">
        <v>0</v>
      </c>
    </row>
    <row r="42" spans="1:136" x14ac:dyDescent="0.25">
      <c r="A42" s="146" t="s">
        <v>1651</v>
      </c>
      <c r="B42" s="247">
        <f>'Etanol hidratado'!R2*'Fator ILUC_final'!$G$26</f>
        <v>1177214.1433000001</v>
      </c>
      <c r="C42" s="247">
        <f>$G$26*'Etanol hidratado'!U2</f>
        <v>2768084.7493000003</v>
      </c>
      <c r="D42" s="247">
        <f t="shared" ref="D42:D47" si="89">C42-B42</f>
        <v>1590870.6060000001</v>
      </c>
      <c r="E42" s="248">
        <f t="shared" ref="E42:F45" si="90">(B42/$G$26)*$I$23</f>
        <v>14853514.939999999</v>
      </c>
      <c r="F42" s="248">
        <f t="shared" si="90"/>
        <v>34926345.740000002</v>
      </c>
      <c r="G42" s="248">
        <f t="shared" ref="G42:G47" si="91">F42-E42</f>
        <v>20072830.800000004</v>
      </c>
      <c r="I42" s="152">
        <f t="shared" ref="I42:I48" si="92">D42+D54</f>
        <v>1716686.9340000001</v>
      </c>
      <c r="L42" s="161"/>
      <c r="M42" s="161" t="s">
        <v>371</v>
      </c>
      <c r="N42" s="168">
        <f>SUM(AL35:AL39)+AL42</f>
        <v>133769.18575408738</v>
      </c>
      <c r="O42" s="168">
        <f>SUM(AL40:AL41)</f>
        <v>478007.40996385005</v>
      </c>
      <c r="P42" s="168"/>
      <c r="Q42" s="168">
        <f>AL44</f>
        <v>96525.612485687292</v>
      </c>
      <c r="R42" s="168"/>
      <c r="AA42" s="183"/>
      <c r="AB42" s="155" t="s">
        <v>1564</v>
      </c>
      <c r="AC42" s="161" t="s">
        <v>1566</v>
      </c>
      <c r="AD42" s="168">
        <f t="shared" si="59"/>
        <v>7318.2300726134054</v>
      </c>
      <c r="AE42" s="168">
        <f t="shared" si="68"/>
        <v>2646.2146831714626</v>
      </c>
      <c r="AF42" s="168">
        <f t="shared" si="77"/>
        <v>0.31339025776083196</v>
      </c>
      <c r="AG42" s="168">
        <f t="shared" si="83"/>
        <v>60.409154497114251</v>
      </c>
      <c r="AH42" s="168">
        <f>IF(BJ42&gt;0,BW42,EA42)</f>
        <v>81.221357523355266</v>
      </c>
      <c r="AI42" s="168">
        <f>IF(BK42&gt;0,BX42,EB42)</f>
        <v>336.81310981396018</v>
      </c>
      <c r="AJ42" s="168">
        <f>IF(BL42&gt;0,BY42,EC42)</f>
        <v>1931.7335799775692</v>
      </c>
      <c r="AK42" s="168"/>
      <c r="AL42" s="168">
        <f>IF(BN42&gt;0,CA42,EE42)</f>
        <v>9566.8476044871786</v>
      </c>
      <c r="AM42" s="168">
        <f t="shared" si="61"/>
        <v>0</v>
      </c>
      <c r="AN42" s="161"/>
      <c r="AO42" s="161"/>
      <c r="AP42" s="161"/>
      <c r="AQ42" s="155" t="s">
        <v>1564</v>
      </c>
      <c r="AR42" s="161" t="s">
        <v>1566</v>
      </c>
      <c r="AS42" s="206">
        <f t="shared" si="62"/>
        <v>0</v>
      </c>
      <c r="AT42" s="206">
        <f t="shared" si="70"/>
        <v>0</v>
      </c>
      <c r="AU42" s="206">
        <f t="shared" si="78"/>
        <v>0</v>
      </c>
      <c r="AV42" s="206">
        <f t="shared" si="84"/>
        <v>0</v>
      </c>
      <c r="AW42" s="206">
        <f>(AW$7*BJ$10/CJ$16)*DI42</f>
        <v>0</v>
      </c>
      <c r="AX42" s="206">
        <f>(AX$7*BK$10/CK$16)*DJ42</f>
        <v>0</v>
      </c>
      <c r="AY42" s="206">
        <f>(AY$7*BL$10/CL$16)*DK42</f>
        <v>0</v>
      </c>
      <c r="AZ42" s="206"/>
      <c r="BA42" s="206">
        <f>(BA$7*BN$10/CN$16)*DM42</f>
        <v>-34.905438914602499</v>
      </c>
      <c r="BB42" s="161">
        <v>0</v>
      </c>
      <c r="BC42" s="161"/>
      <c r="BD42" s="307" t="s">
        <v>1564</v>
      </c>
      <c r="BE42" s="279" t="s">
        <v>1566</v>
      </c>
      <c r="BF42" s="279">
        <f t="shared" si="64"/>
        <v>-53836.641430148629</v>
      </c>
      <c r="BG42" s="279">
        <f t="shared" si="72"/>
        <v>811.98344034234424</v>
      </c>
      <c r="BH42" s="279">
        <f t="shared" si="79"/>
        <v>-54.408086415489734</v>
      </c>
      <c r="BI42" s="279">
        <f t="shared" si="85"/>
        <v>-866.84896479967517</v>
      </c>
      <c r="BJ42" s="279">
        <f>EA42-BW42</f>
        <v>129.68108923574613</v>
      </c>
      <c r="BK42" s="279">
        <f>EB42-BX42</f>
        <v>3941.763601034344</v>
      </c>
      <c r="BL42" s="279">
        <f>EC42-BY42</f>
        <v>1769.5831897705425</v>
      </c>
      <c r="BM42" s="278"/>
      <c r="BN42" s="279">
        <f>EE42-CA42</f>
        <v>2121.7159958121629</v>
      </c>
      <c r="BO42" s="280">
        <f>EF42-CB42</f>
        <v>0</v>
      </c>
      <c r="BP42" s="244">
        <f>+BS42</f>
        <v>61154.871502762035</v>
      </c>
      <c r="BQ42" s="307" t="s">
        <v>1564</v>
      </c>
      <c r="BR42" s="279" t="s">
        <v>1568</v>
      </c>
      <c r="BS42" s="279">
        <f t="shared" si="66"/>
        <v>61154.871502762035</v>
      </c>
      <c r="BT42" s="279">
        <f t="shared" si="74"/>
        <v>2646.2146831714626</v>
      </c>
      <c r="BU42" s="279">
        <f t="shared" si="81"/>
        <v>54.721476673250564</v>
      </c>
      <c r="BV42" s="279">
        <f t="shared" si="86"/>
        <v>927.25811929678946</v>
      </c>
      <c r="BW42" s="279">
        <f>$DP$39*CV42/CJ$7</f>
        <v>81.221357523355266</v>
      </c>
      <c r="BX42" s="279">
        <f>$DP$40*CW42/CK$7</f>
        <v>336.81310981396018</v>
      </c>
      <c r="BY42" s="279">
        <f>$DP$41*CX42/CL$7</f>
        <v>1931.7335799775692</v>
      </c>
      <c r="BZ42" s="278"/>
      <c r="CA42" s="279">
        <f t="shared" si="57"/>
        <v>9566.8476044871786</v>
      </c>
      <c r="CB42" s="280"/>
      <c r="CP42" s="307" t="s">
        <v>1564</v>
      </c>
      <c r="CQ42" s="279" t="s">
        <v>1566</v>
      </c>
      <c r="CR42" s="279">
        <f t="shared" si="75"/>
        <v>0.19383985995161851</v>
      </c>
      <c r="CS42" s="279">
        <f t="shared" si="82"/>
        <v>2.6210491407858916E-2</v>
      </c>
      <c r="CT42" s="279">
        <f t="shared" si="87"/>
        <v>9.7089774770307532E-4</v>
      </c>
      <c r="CU42" s="279">
        <f t="shared" si="88"/>
        <v>5.8882592709121405E-2</v>
      </c>
      <c r="CV42" s="279">
        <f>DI42/(SUM(DI$40:DI$44)+SUM(DI$35:DI$38))</f>
        <v>1.010274799177183E-2</v>
      </c>
      <c r="CW42" s="279">
        <f>DJ42/(SUM(DJ$41:DJ$44)+SUM(DJ$35:DJ$39))</f>
        <v>4.950420597004325E-3</v>
      </c>
      <c r="CX42" s="279">
        <f>DK42/(SUM(DK$42:DK$44)+SUM(DK$35:DK$40))</f>
        <v>3.2018586487784745E-2</v>
      </c>
      <c r="CY42" s="278">
        <v>1</v>
      </c>
      <c r="CZ42" s="279">
        <f t="shared" si="76"/>
        <v>1.3506731298706996E-2</v>
      </c>
      <c r="DA42" s="280"/>
      <c r="DC42" s="307" t="s">
        <v>1563</v>
      </c>
      <c r="DD42" s="279">
        <v>4.6825830571997316E-2</v>
      </c>
      <c r="DE42" s="279">
        <v>0.19383985995161851</v>
      </c>
      <c r="DF42" s="279">
        <v>2.6092519191116426E-2</v>
      </c>
      <c r="DG42" s="279">
        <v>9.7024847603972744E-4</v>
      </c>
      <c r="DH42" s="279">
        <v>4.7528839100797991E-2</v>
      </c>
      <c r="DI42" s="279">
        <v>1.0098757266764097E-2</v>
      </c>
      <c r="DJ42" s="279">
        <v>4.9389490770118758E-3</v>
      </c>
      <c r="DK42" s="279">
        <v>3.1963563876302802E-2</v>
      </c>
      <c r="DL42" s="278">
        <v>1</v>
      </c>
      <c r="DM42" s="279">
        <v>1.3022112256760443E-2</v>
      </c>
      <c r="DN42" s="280">
        <v>0</v>
      </c>
      <c r="DO42" s="211"/>
      <c r="DP42" s="173">
        <f t="shared" si="51"/>
        <v>81130.498061792707</v>
      </c>
      <c r="DR42" s="244">
        <v>184.99166967036854</v>
      </c>
      <c r="DS42" s="244"/>
      <c r="DT42" s="244"/>
      <c r="DU42" s="293" t="s">
        <v>1563</v>
      </c>
      <c r="DV42" s="268">
        <v>81315.48973146308</v>
      </c>
      <c r="DW42" s="268">
        <v>7318.2300726134054</v>
      </c>
      <c r="DX42" s="268">
        <v>3458.1981235138069</v>
      </c>
      <c r="DY42" s="268">
        <v>0.31339025776083196</v>
      </c>
      <c r="DZ42" s="268">
        <v>60.409154497114251</v>
      </c>
      <c r="EA42" s="268">
        <v>210.90244675910139</v>
      </c>
      <c r="EB42" s="268">
        <v>4278.5767108483042</v>
      </c>
      <c r="EC42" s="268">
        <v>3701.3167697481117</v>
      </c>
      <c r="ED42" s="276">
        <v>53162</v>
      </c>
      <c r="EE42" s="268">
        <v>11688.563600299341</v>
      </c>
      <c r="EF42" s="269">
        <v>0</v>
      </c>
    </row>
    <row r="43" spans="1:136" x14ac:dyDescent="0.25">
      <c r="A43" s="146" t="s">
        <v>1652</v>
      </c>
      <c r="B43" s="247">
        <f>'Etanol hidratado'!R3*'Fator ILUC_final'!$G$26</f>
        <v>9375239.5295000002</v>
      </c>
      <c r="C43" s="247">
        <f>$G$26*'Etanol hidratado'!U3</f>
        <v>21203499.987800002</v>
      </c>
      <c r="D43" s="247">
        <f t="shared" si="89"/>
        <v>11828260.458300002</v>
      </c>
      <c r="E43" s="248">
        <f>(B43/$G$26)*$I$23</f>
        <v>118292208.09999999</v>
      </c>
      <c r="F43" s="248">
        <f t="shared" si="90"/>
        <v>267535440.04000005</v>
      </c>
      <c r="G43" s="248">
        <f t="shared" si="91"/>
        <v>149243231.94000006</v>
      </c>
      <c r="I43" s="152">
        <f t="shared" si="92"/>
        <v>13565500.119900001</v>
      </c>
      <c r="L43" s="161"/>
      <c r="M43" s="161" t="s">
        <v>372</v>
      </c>
      <c r="N43" s="168">
        <f>'Fatores de emissao'!AQ4</f>
        <v>0</v>
      </c>
      <c r="O43" s="168">
        <f>'Fatores de emissao'!AR4</f>
        <v>4.0333333299999978</v>
      </c>
      <c r="Q43" s="168">
        <f>'Fatores de emissao'!AS4</f>
        <v>257.16533332999995</v>
      </c>
      <c r="R43" s="168"/>
      <c r="AA43" s="183"/>
      <c r="AB43" s="155" t="s">
        <v>1565</v>
      </c>
      <c r="AC43" s="161" t="s">
        <v>1566</v>
      </c>
      <c r="AD43" s="168">
        <f t="shared" si="59"/>
        <v>2825.3600188042824</v>
      </c>
      <c r="AE43" s="168">
        <f t="shared" si="68"/>
        <v>46719.916080702817</v>
      </c>
      <c r="AF43" s="168">
        <f t="shared" si="77"/>
        <v>0</v>
      </c>
      <c r="AG43" s="168">
        <f t="shared" si="83"/>
        <v>248.69804502107417</v>
      </c>
      <c r="AH43" s="168">
        <f>IF(BJ43&gt;0,BW43,EA43)</f>
        <v>4109.5067583244627</v>
      </c>
      <c r="AI43" s="168">
        <f>IF(BK43&gt;0,BX43,EB43)</f>
        <v>54922.297459014713</v>
      </c>
      <c r="AJ43" s="168">
        <f>IF(BL43&gt;0,BY43,EC43)</f>
        <v>32391.120775778258</v>
      </c>
      <c r="AK43" s="168">
        <f>IF(BM43&gt;0,BZ43,ED43)</f>
        <v>10336.420161591759</v>
      </c>
      <c r="AL43" s="168"/>
      <c r="AM43" s="168">
        <f t="shared" si="61"/>
        <v>0</v>
      </c>
      <c r="AN43" s="161"/>
      <c r="AO43" s="161"/>
      <c r="AP43" s="161"/>
      <c r="AQ43" s="155" t="s">
        <v>1565</v>
      </c>
      <c r="AR43" s="161" t="s">
        <v>1566</v>
      </c>
      <c r="AS43" s="206">
        <f t="shared" si="62"/>
        <v>0</v>
      </c>
      <c r="AT43" s="206">
        <f t="shared" si="70"/>
        <v>0</v>
      </c>
      <c r="AU43" s="206">
        <f t="shared" si="78"/>
        <v>0</v>
      </c>
      <c r="AV43" s="206">
        <f t="shared" si="84"/>
        <v>0</v>
      </c>
      <c r="AW43" s="206">
        <f>(AW$7*BJ$10/CJ$16)*DI43</f>
        <v>0</v>
      </c>
      <c r="AX43" s="206">
        <f>(AX$7*BK$10/CK$16)*DJ43</f>
        <v>0</v>
      </c>
      <c r="AY43" s="206">
        <f>(AY$7*BL$10/CL$16)*DK43</f>
        <v>0</v>
      </c>
      <c r="AZ43" s="206">
        <f>(AZ$7*BM$10/CM$16)*DL43</f>
        <v>0</v>
      </c>
      <c r="BA43" s="206"/>
      <c r="BB43" s="161">
        <v>0</v>
      </c>
      <c r="BC43" s="161"/>
      <c r="BD43" s="307" t="s">
        <v>1565</v>
      </c>
      <c r="BE43" s="279" t="s">
        <v>1566</v>
      </c>
      <c r="BF43" s="279">
        <f t="shared" si="64"/>
        <v>-20784.792597962834</v>
      </c>
      <c r="BG43" s="279">
        <f t="shared" si="72"/>
        <v>14335.873212769337</v>
      </c>
      <c r="BH43" s="279">
        <f t="shared" si="79"/>
        <v>0</v>
      </c>
      <c r="BI43" s="279">
        <f t="shared" si="85"/>
        <v>-3568.7247184451094</v>
      </c>
      <c r="BJ43" s="279">
        <f>EA43-BW43</f>
        <v>6561.3938118177039</v>
      </c>
      <c r="BK43" s="279">
        <f>EB43-BX43</f>
        <v>642762.13336441875</v>
      </c>
      <c r="BL43" s="279">
        <f>EC43-BY43</f>
        <v>29672.198804614742</v>
      </c>
      <c r="BM43" s="279">
        <f>ED43-BZ43</f>
        <v>5817.9438211277866</v>
      </c>
      <c r="BN43" s="278"/>
      <c r="BO43" s="280">
        <f>EF43-CB43</f>
        <v>0</v>
      </c>
      <c r="BP43" s="244">
        <f>+BS43</f>
        <v>23610.152616767118</v>
      </c>
      <c r="BQ43" s="307" t="s">
        <v>1565</v>
      </c>
      <c r="BR43" s="279" t="s">
        <v>1568</v>
      </c>
      <c r="BS43" s="279">
        <f t="shared" si="66"/>
        <v>23610.152616767118</v>
      </c>
      <c r="BT43" s="279">
        <f t="shared" si="74"/>
        <v>46719.916080702817</v>
      </c>
      <c r="BU43" s="279">
        <f t="shared" si="81"/>
        <v>0</v>
      </c>
      <c r="BV43" s="279">
        <f t="shared" si="86"/>
        <v>3817.4227634661834</v>
      </c>
      <c r="BW43" s="279">
        <f>$DP$39*CV43/CJ$7</f>
        <v>4109.5067583244627</v>
      </c>
      <c r="BX43" s="279">
        <f>$DP$40*CW43/CK$7</f>
        <v>54922.297459014713</v>
      </c>
      <c r="BY43" s="279">
        <f>$DP$41*CX43/CL$7</f>
        <v>32391.120775778258</v>
      </c>
      <c r="BZ43" s="279">
        <f>$DP$42*CY43/CM$7</f>
        <v>10336.420161591759</v>
      </c>
      <c r="CA43" s="278"/>
      <c r="CB43" s="280"/>
      <c r="CP43" s="307" t="s">
        <v>5937</v>
      </c>
      <c r="CQ43" s="279" t="s">
        <v>1566</v>
      </c>
      <c r="CR43" s="279">
        <f t="shared" si="75"/>
        <v>7.4836044360975851E-2</v>
      </c>
      <c r="CS43" s="279">
        <f t="shared" si="82"/>
        <v>0.46275608959343278</v>
      </c>
      <c r="CT43" s="279">
        <f t="shared" si="87"/>
        <v>0</v>
      </c>
      <c r="CU43" s="279">
        <f t="shared" si="88"/>
        <v>0.24241335298328323</v>
      </c>
      <c r="CV43" s="279">
        <f>DI43/(SUM(DI$40:DI$44)+SUM(DI$35:DI$38))</f>
        <v>0.51116248750086324</v>
      </c>
      <c r="CW43" s="279">
        <f>DJ43/(SUM(DJ$41:DJ$44)+SUM(DJ$35:DJ$39))</f>
        <v>0.80723839023392907</v>
      </c>
      <c r="CX43" s="279">
        <f>DK43/(SUM(DK$42:DK$44)+SUM(DK$35:DK$40))</f>
        <v>0.53688454388600526</v>
      </c>
      <c r="CY43" s="279">
        <f>DL43/(SUM(DL$43:DL$44)+SUM(DL$35:DL$41))</f>
        <v>0.304931601308847</v>
      </c>
      <c r="CZ43" s="278">
        <v>1</v>
      </c>
      <c r="DA43" s="280"/>
      <c r="DC43" s="307" t="s">
        <v>5937</v>
      </c>
      <c r="DD43" s="279">
        <v>0.5183435943194844</v>
      </c>
      <c r="DE43" s="279">
        <v>7.4836044360975851E-2</v>
      </c>
      <c r="DF43" s="279">
        <v>0.46067324571038926</v>
      </c>
      <c r="DG43" s="279">
        <v>0</v>
      </c>
      <c r="DH43" s="279">
        <v>0.19567116052012129</v>
      </c>
      <c r="DI43" s="279">
        <v>0.5109605712575257</v>
      </c>
      <c r="DJ43" s="279">
        <v>0.80536779133212166</v>
      </c>
      <c r="DK43" s="279">
        <v>0.53596193008854209</v>
      </c>
      <c r="DL43" s="279">
        <v>0.30387050868514248</v>
      </c>
      <c r="DM43" s="278">
        <v>1</v>
      </c>
      <c r="DN43" s="280">
        <v>1</v>
      </c>
      <c r="DO43" s="211"/>
      <c r="DP43" s="173">
        <f t="shared" si="51"/>
        <v>867925.11445780157</v>
      </c>
      <c r="DR43" s="244">
        <v>32205.490944887581</v>
      </c>
      <c r="DS43" s="244"/>
      <c r="DT43" s="244"/>
      <c r="DU43" s="293" t="s">
        <v>5937</v>
      </c>
      <c r="DV43" s="267">
        <v>900130.60540268919</v>
      </c>
      <c r="DW43" s="268">
        <v>2825.3600188042824</v>
      </c>
      <c r="DX43" s="268">
        <v>61055.789293472153</v>
      </c>
      <c r="DY43" s="268">
        <v>0</v>
      </c>
      <c r="DZ43" s="268">
        <v>248.69804502107417</v>
      </c>
      <c r="EA43" s="268">
        <v>10670.900570142167</v>
      </c>
      <c r="EB43" s="268">
        <v>697684.43082343345</v>
      </c>
      <c r="EC43" s="268">
        <v>62063.319580392999</v>
      </c>
      <c r="ED43" s="268">
        <v>16154.363982719546</v>
      </c>
      <c r="EE43" s="275">
        <v>897593.52168318245</v>
      </c>
      <c r="EF43" s="269">
        <v>0</v>
      </c>
    </row>
    <row r="44" spans="1:136" ht="15.75" thickBot="1" x14ac:dyDescent="0.3">
      <c r="A44" s="146" t="s">
        <v>1767</v>
      </c>
      <c r="B44" s="247">
        <f>'Etanol hidratado'!R4*'Fator ILUC_final'!$G$26</f>
        <v>1551086.695244337</v>
      </c>
      <c r="C44" s="247">
        <f>$G$26*'Etanol hidratado'!U4</f>
        <v>4069601.41898668</v>
      </c>
      <c r="D44" s="247">
        <f t="shared" si="89"/>
        <v>2518514.723742343</v>
      </c>
      <c r="E44" s="248">
        <f t="shared" si="90"/>
        <v>19570856.782660764</v>
      </c>
      <c r="F44" s="248">
        <f t="shared" si="90"/>
        <v>51348249.441953376</v>
      </c>
      <c r="G44" s="248">
        <f t="shared" si="91"/>
        <v>31777392.659292612</v>
      </c>
      <c r="H44" s="146"/>
      <c r="I44" s="152">
        <f t="shared" si="92"/>
        <v>2846276.0464832261</v>
      </c>
      <c r="J44" s="146"/>
      <c r="K44" s="146"/>
      <c r="L44" s="161"/>
      <c r="M44" s="161" t="s">
        <v>373</v>
      </c>
      <c r="N44" s="168">
        <f>N43*N42</f>
        <v>0</v>
      </c>
      <c r="O44" s="168">
        <f>O43*O42</f>
        <v>1927963.2185941695</v>
      </c>
      <c r="P44" s="168">
        <f>Q43*P42</f>
        <v>0</v>
      </c>
      <c r="Q44" s="168">
        <f>Q43*Q42</f>
        <v>24823041.309764177</v>
      </c>
      <c r="R44" s="168">
        <f>SUM(N44:Q44)</f>
        <v>26751004.528358348</v>
      </c>
      <c r="AA44" s="183"/>
      <c r="AB44" s="155" t="s">
        <v>5938</v>
      </c>
      <c r="AC44" s="161" t="s">
        <v>1566</v>
      </c>
      <c r="AD44" s="168">
        <f t="shared" si="59"/>
        <v>16798.205026655745</v>
      </c>
      <c r="AE44" s="168">
        <f t="shared" si="68"/>
        <v>3538.3587057461887</v>
      </c>
      <c r="AF44" s="168">
        <f t="shared" si="77"/>
        <v>0</v>
      </c>
      <c r="AG44" s="168">
        <f t="shared" si="83"/>
        <v>113.89449348155786</v>
      </c>
      <c r="AH44" s="168">
        <f>IF(BJ44&gt;0,BW44,EA44)</f>
        <v>416.83385932990842</v>
      </c>
      <c r="AI44" s="168">
        <f>IF(BK44&gt;0,BX44,EB44)</f>
        <v>2567.1562253808424</v>
      </c>
      <c r="AJ44" s="168">
        <f>IF(BL44&gt;0,BY44,EC44)</f>
        <v>3213.3365899780515</v>
      </c>
      <c r="AK44" s="168">
        <f>IF(BM44&gt;0,BZ44,ED44)</f>
        <v>2463.4786536831912</v>
      </c>
      <c r="AL44" s="168">
        <f>IF(BN44&gt;0,CA44,EE44)</f>
        <v>96525.612485687292</v>
      </c>
      <c r="AM44" s="168"/>
      <c r="AN44" s="168">
        <f>SUM(AD44:AM44)</f>
        <v>125636.87603994278</v>
      </c>
      <c r="AO44" s="161"/>
      <c r="AP44" s="161"/>
      <c r="AQ44" s="155" t="s">
        <v>5938</v>
      </c>
      <c r="AR44" s="161" t="s">
        <v>1566</v>
      </c>
      <c r="AS44" s="206">
        <f t="shared" si="62"/>
        <v>0</v>
      </c>
      <c r="AT44" s="206">
        <f t="shared" si="70"/>
        <v>0</v>
      </c>
      <c r="AU44" s="206">
        <f t="shared" si="78"/>
        <v>0</v>
      </c>
      <c r="AV44" s="206">
        <f t="shared" si="84"/>
        <v>0</v>
      </c>
      <c r="AW44" s="206">
        <f>(AW$7*BJ$10/CJ$16)*DI44</f>
        <v>0</v>
      </c>
      <c r="AX44" s="206">
        <f>(AX$7*BK$10/CK$16)*DJ44</f>
        <v>0</v>
      </c>
      <c r="AY44" s="206">
        <f>(AY$7*BL$10/CL$16)*DK44</f>
        <v>0</v>
      </c>
      <c r="AZ44" s="206">
        <f>(AZ$7*BM$10/CM$16)*DL44</f>
        <v>0</v>
      </c>
      <c r="BA44" s="206">
        <f>(BA$7*BN$10/CN$16)*DM44</f>
        <v>-352.18172271641993</v>
      </c>
      <c r="BB44" s="161"/>
      <c r="BC44" s="161"/>
      <c r="BD44" s="308" t="s">
        <v>5938</v>
      </c>
      <c r="BE44" s="281" t="s">
        <v>1566</v>
      </c>
      <c r="BF44" s="281">
        <f t="shared" si="64"/>
        <v>-123576.18327340059</v>
      </c>
      <c r="BG44" s="281">
        <f t="shared" si="72"/>
        <v>1085.7352932581057</v>
      </c>
      <c r="BH44" s="281">
        <f t="shared" si="79"/>
        <v>0</v>
      </c>
      <c r="BI44" s="281">
        <f t="shared" si="85"/>
        <v>-1634.3437446320838</v>
      </c>
      <c r="BJ44" s="281">
        <f>EA44-BW44</f>
        <v>665.53269431255944</v>
      </c>
      <c r="BK44" s="281">
        <f>EB44-BX44</f>
        <v>30043.732481090934</v>
      </c>
      <c r="BL44" s="281">
        <f>EC44-BY44</f>
        <v>2943.6079962775125</v>
      </c>
      <c r="BM44" s="281">
        <f>ED44-BZ44</f>
        <v>1387.0203564096219</v>
      </c>
      <c r="BN44" s="281">
        <f>EE44-CA44</f>
        <v>21407.253933928107</v>
      </c>
      <c r="BO44" s="282"/>
      <c r="BQ44" s="308" t="s">
        <v>5938</v>
      </c>
      <c r="BR44" s="281" t="s">
        <v>1568</v>
      </c>
      <c r="BS44" s="281">
        <f t="shared" si="66"/>
        <v>140374.38830005634</v>
      </c>
      <c r="BT44" s="281">
        <f t="shared" si="74"/>
        <v>3538.3587057461887</v>
      </c>
      <c r="BU44" s="281">
        <f t="shared" si="81"/>
        <v>0</v>
      </c>
      <c r="BV44" s="281">
        <f t="shared" si="86"/>
        <v>1748.2382381136417</v>
      </c>
      <c r="BW44" s="281">
        <f>$DP$39*CV44/CJ$7</f>
        <v>416.83385932990842</v>
      </c>
      <c r="BX44" s="281">
        <f>$DP$40*CW44/CK$7</f>
        <v>2567.1562253808424</v>
      </c>
      <c r="BY44" s="281">
        <f>$DP$41*CX44/CL$7</f>
        <v>3213.3365899780515</v>
      </c>
      <c r="BZ44" s="281">
        <f>$DP$42*CY44/CM$7</f>
        <v>2463.4786536831912</v>
      </c>
      <c r="CA44" s="281">
        <f>$DP$43*CZ44/CN$7</f>
        <v>96525.612485687292</v>
      </c>
      <c r="CB44" s="282"/>
      <c r="CP44" s="308" t="s">
        <v>5938</v>
      </c>
      <c r="CQ44" s="281" t="s">
        <v>1566</v>
      </c>
      <c r="CR44" s="281">
        <f t="shared" si="75"/>
        <v>0.44493841782740229</v>
      </c>
      <c r="CS44" s="281">
        <f t="shared" si="82"/>
        <v>3.5047088599679574E-2</v>
      </c>
      <c r="CT44" s="281">
        <f t="shared" si="87"/>
        <v>0</v>
      </c>
      <c r="CU44" s="281">
        <f t="shared" si="88"/>
        <v>0.11101633729713299</v>
      </c>
      <c r="CV44" s="281">
        <f>DI44/(SUM(DI$40:DI$44)+SUM(DI$35:DI$38))</f>
        <v>5.1848030661600417E-2</v>
      </c>
      <c r="CW44" s="281">
        <f>DJ44/(SUM(DJ$41:DJ$44)+SUM(DJ$35:DJ$39))</f>
        <v>3.77316163877136E-2</v>
      </c>
      <c r="CX44" s="281">
        <f>DK44/(SUM(DK$42:DK$44)+SUM(DK$35:DK$40))</f>
        <v>5.3261224315296229E-2</v>
      </c>
      <c r="CY44" s="281">
        <f>DL44/(SUM(DL$26:DL$27)+SUM(DL$18:DL$24))</f>
        <v>7.2674337818529416E-2</v>
      </c>
      <c r="CZ44" s="281">
        <f>DM44/(SUM(DM$44)+SUM(DM$35:DM$42))</f>
        <v>0.13627744113701509</v>
      </c>
      <c r="DA44" s="282"/>
      <c r="DC44" s="308" t="s">
        <v>5938</v>
      </c>
      <c r="DD44" s="281">
        <v>2.9314288341382448E-3</v>
      </c>
      <c r="DE44" s="281">
        <v>0.44493841782740229</v>
      </c>
      <c r="DF44" s="281">
        <v>3.488934326525845E-2</v>
      </c>
      <c r="DG44" s="281">
        <v>0</v>
      </c>
      <c r="DH44" s="281">
        <v>8.9610144359998312E-2</v>
      </c>
      <c r="DI44" s="281">
        <v>5.1827549973303383E-2</v>
      </c>
      <c r="DJ44" s="281">
        <v>3.7644181596415055E-2</v>
      </c>
      <c r="DK44" s="281">
        <v>5.3169697112692482E-2</v>
      </c>
      <c r="DL44" s="281">
        <v>7.2429536324683283E-2</v>
      </c>
      <c r="DM44" s="281">
        <v>0.13138783154145955</v>
      </c>
      <c r="DN44" s="282">
        <v>0</v>
      </c>
      <c r="DO44" s="211"/>
      <c r="DP44" s="173">
        <f t="shared" si="51"/>
        <v>5090.5786047804377</v>
      </c>
      <c r="DR44" s="244">
        <v>0</v>
      </c>
      <c r="DS44" s="244"/>
      <c r="DT44" s="244"/>
      <c r="DU44" s="294" t="s">
        <v>5938</v>
      </c>
      <c r="DV44" s="271">
        <v>5090.5786047804377</v>
      </c>
      <c r="DW44" s="271">
        <v>16798.205026655745</v>
      </c>
      <c r="DX44" s="271">
        <v>4624.0939990042943</v>
      </c>
      <c r="DY44" s="271">
        <v>0</v>
      </c>
      <c r="DZ44" s="271">
        <v>113.89449348155786</v>
      </c>
      <c r="EA44" s="271">
        <v>1082.3665536424678</v>
      </c>
      <c r="EB44" s="271">
        <v>32610.888706471778</v>
      </c>
      <c r="EC44" s="271">
        <v>6156.944586255564</v>
      </c>
      <c r="ED44" s="271">
        <v>3850.499010092813</v>
      </c>
      <c r="EE44" s="271">
        <v>117932.8664196154</v>
      </c>
      <c r="EF44" s="277">
        <v>188260.33740000005</v>
      </c>
    </row>
    <row r="45" spans="1:136" ht="15.75" thickBot="1" x14ac:dyDescent="0.3">
      <c r="A45" s="146" t="s">
        <v>1653</v>
      </c>
      <c r="B45" s="247">
        <f>'Etanol hidratado'!R5*'Fator ILUC_final'!$G$26</f>
        <v>399318.77345566312</v>
      </c>
      <c r="C45" s="247">
        <f>$G$26*'Etanol hidratado'!U5</f>
        <v>533307.04831331992</v>
      </c>
      <c r="D45" s="247">
        <f t="shared" si="89"/>
        <v>133988.2748576568</v>
      </c>
      <c r="E45" s="248">
        <f t="shared" si="90"/>
        <v>5038409.8773392364</v>
      </c>
      <c r="F45" s="248">
        <f t="shared" si="90"/>
        <v>6729008.6980466191</v>
      </c>
      <c r="G45" s="248">
        <f t="shared" si="91"/>
        <v>1690598.8207073826</v>
      </c>
      <c r="H45" s="146"/>
      <c r="I45" s="152">
        <f t="shared" si="92"/>
        <v>164106.27241677366</v>
      </c>
      <c r="J45" s="146"/>
      <c r="K45" s="146"/>
      <c r="L45" s="191" t="s">
        <v>1656</v>
      </c>
      <c r="M45" s="191"/>
      <c r="N45" s="190">
        <f>N44+N40+N36</f>
        <v>0</v>
      </c>
      <c r="O45" s="190">
        <f>O44+O40+O36</f>
        <v>3296114.1989091411</v>
      </c>
      <c r="P45" s="190">
        <f>P44+P40+P36</f>
        <v>7265144.9311270481</v>
      </c>
      <c r="Q45" s="190">
        <f>Q44+Q40+Q36</f>
        <v>35501569.186537728</v>
      </c>
      <c r="R45" s="190">
        <f>R44+R40+R36</f>
        <v>46062828.316573918</v>
      </c>
      <c r="AA45" s="183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</row>
    <row r="46" spans="1:136" x14ac:dyDescent="0.25">
      <c r="A46" s="146" t="s">
        <v>1769</v>
      </c>
      <c r="B46" s="247">
        <f>'Etanol hidratado'!R6*'Fator ILUC_final'!$G$26</f>
        <v>1126375.3566000001</v>
      </c>
      <c r="C46" s="247">
        <f>$G$26*'Etanol hidratado'!U6</f>
        <v>1953569.8910000001</v>
      </c>
      <c r="D46" s="247">
        <f t="shared" si="89"/>
        <v>827194.5344</v>
      </c>
      <c r="E46" s="248">
        <f>(B46/$G$26)*$I$23</f>
        <v>14212055.880000001</v>
      </c>
      <c r="F46" s="248">
        <f>(C46/$G$26)*$I$23</f>
        <v>24649193.800000001</v>
      </c>
      <c r="G46" s="248">
        <f t="shared" si="91"/>
        <v>10437137.92</v>
      </c>
      <c r="H46" s="146"/>
      <c r="I46" s="152">
        <f t="shared" si="92"/>
        <v>1228092.8719000001</v>
      </c>
      <c r="J46" s="146"/>
      <c r="K46" s="146"/>
      <c r="L46" s="161"/>
      <c r="M46" s="161"/>
      <c r="N46" s="168"/>
      <c r="O46" s="168"/>
      <c r="P46" s="168"/>
      <c r="Q46" s="168"/>
      <c r="R46" s="168"/>
      <c r="U46" s="161"/>
      <c r="V46" s="161"/>
      <c r="W46" s="161"/>
      <c r="X46" s="155"/>
      <c r="Y46" s="161"/>
      <c r="Z46" s="161"/>
      <c r="AA46" s="183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8"/>
      <c r="BG46" s="168"/>
      <c r="BH46" s="168"/>
      <c r="BI46" s="168"/>
      <c r="BJ46" s="168"/>
      <c r="BK46" s="168"/>
      <c r="BL46" s="168"/>
      <c r="BM46" s="168"/>
      <c r="BN46" s="168"/>
      <c r="BO46" s="161"/>
    </row>
    <row r="47" spans="1:136" x14ac:dyDescent="0.25">
      <c r="A47" s="146" t="s">
        <v>1768</v>
      </c>
      <c r="B47" s="247">
        <f>'Etanol hidratado'!R7*'Fator ILUC_final'!$G$26</f>
        <v>84583.604300000006</v>
      </c>
      <c r="C47" s="247">
        <f>$G$26*'Etanol hidratado'!U7</f>
        <v>214052.61929999999</v>
      </c>
      <c r="D47" s="247">
        <f t="shared" si="89"/>
        <v>129469.01499999998</v>
      </c>
      <c r="E47" s="248">
        <f>(B47/$G$26)*$I$23</f>
        <v>1067234.74</v>
      </c>
      <c r="F47" s="248">
        <f>(C47/$G$26)*$I$23</f>
        <v>2700811.7399999998</v>
      </c>
      <c r="G47" s="248">
        <f t="shared" si="91"/>
        <v>1633576.9999999998</v>
      </c>
      <c r="H47" s="146"/>
      <c r="I47" s="152">
        <f t="shared" si="92"/>
        <v>151396.8523</v>
      </c>
      <c r="J47" s="146"/>
      <c r="K47" s="146"/>
      <c r="L47" s="161"/>
      <c r="M47" s="161"/>
      <c r="N47" s="168"/>
      <c r="O47" s="168"/>
      <c r="P47" s="168"/>
      <c r="Q47" s="168"/>
      <c r="R47" s="168"/>
      <c r="U47" s="161"/>
      <c r="V47" s="161"/>
      <c r="W47" s="161"/>
      <c r="X47" s="155"/>
      <c r="Y47" s="161"/>
      <c r="Z47" s="161"/>
      <c r="AA47" s="183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1"/>
      <c r="BN47" s="161"/>
      <c r="BO47" s="161"/>
      <c r="CR47" s="250">
        <f>SUM(CR35:CR44)-2*CR35</f>
        <v>0</v>
      </c>
      <c r="CS47" s="250">
        <f>SUM(CS35:CS44)-2*CS36</f>
        <v>0</v>
      </c>
      <c r="CT47" s="250">
        <f>SUM(CT35:CT44)-2*CT37</f>
        <v>0</v>
      </c>
      <c r="CU47" s="250">
        <f>SUM(CU35:CU44)-2*CU38</f>
        <v>0</v>
      </c>
      <c r="CV47" s="250">
        <f>SUM(CV35:CV44)-2*CV39</f>
        <v>0</v>
      </c>
      <c r="CW47" s="250">
        <f>SUM(CW35:CW44)-2*CW40</f>
        <v>0</v>
      </c>
      <c r="CX47" s="250">
        <f>SUM(CX35:CX44)-2*CX41</f>
        <v>0</v>
      </c>
      <c r="CY47" s="250">
        <f>SUM(CY35:CY44)-2*CY42</f>
        <v>-8.1169188848040363E-6</v>
      </c>
      <c r="CZ47" s="250">
        <f>SUM(CZ35:CZ44)-2*CZ43</f>
        <v>0</v>
      </c>
      <c r="DA47" s="250">
        <f>SUM(DA34:DA44)-2*DA43</f>
        <v>0</v>
      </c>
      <c r="DB47" s="250"/>
      <c r="DC47" s="310"/>
      <c r="DD47" s="310">
        <f>SUM(DD34:DD44)-2*DD34</f>
        <v>0</v>
      </c>
      <c r="DE47" s="310">
        <f>SUM(DE34:DE44)-2*DE35</f>
        <v>0</v>
      </c>
      <c r="DF47" s="310">
        <f>SUM(DF34:DF44)-2*DF36</f>
        <v>0</v>
      </c>
      <c r="DG47" s="310">
        <f>SUM(DG34:DG44)-2*DG37</f>
        <v>0</v>
      </c>
      <c r="DH47" s="310">
        <f>SUM(DH34:DH44)-2*DH38</f>
        <v>0</v>
      </c>
      <c r="DI47" s="310">
        <f>SUM(DI34:DI44)-2*DI39</f>
        <v>0</v>
      </c>
      <c r="DJ47" s="310">
        <f>SUM(DJ34:DJ44)-2*DJ40</f>
        <v>0</v>
      </c>
      <c r="DK47" s="310">
        <f>SUM(DK34:DK44)-2*DK41</f>
        <v>0</v>
      </c>
      <c r="DL47" s="310">
        <f>SUM(DL34:DL44)-2*DL42</f>
        <v>0</v>
      </c>
      <c r="DM47" s="310">
        <f>SUM(DM34:DM44)-2*DM43</f>
        <v>0</v>
      </c>
      <c r="DN47" s="310"/>
      <c r="DO47" s="251"/>
      <c r="DP47" s="251"/>
      <c r="DQ47" s="235"/>
      <c r="DR47" s="251"/>
      <c r="DS47" s="251"/>
      <c r="DT47" s="251"/>
      <c r="DU47" s="298"/>
      <c r="DV47" s="298">
        <f>SUM(DV34:DV44)-2*DV34</f>
        <v>0</v>
      </c>
      <c r="DW47" s="298">
        <f>SUM(DW34:DW44)-2*DW35</f>
        <v>0</v>
      </c>
      <c r="DX47" s="298">
        <f>SUM(DX34:DX44)-2*DX36</f>
        <v>0</v>
      </c>
      <c r="DY47" s="298">
        <f>SUM(DY34:DY44)-2*DY37</f>
        <v>0</v>
      </c>
      <c r="DZ47" s="298">
        <f>SUM(DZ34:DZ44)-2*DZ38</f>
        <v>0</v>
      </c>
      <c r="EA47" s="298">
        <f>SUM(EA34:EA44)-2*EA39</f>
        <v>0</v>
      </c>
      <c r="EB47" s="298">
        <f>SUM(EB34:EB44)-2*EB40</f>
        <v>0</v>
      </c>
      <c r="EC47" s="298">
        <f>SUM(EC34:EC44)-2*EC41</f>
        <v>0</v>
      </c>
      <c r="ED47" s="298">
        <f>SUM(ED34:ED44)-2*ED42</f>
        <v>0</v>
      </c>
      <c r="EE47" s="298">
        <f>SUM(EE34:EE44)-2*EE43</f>
        <v>0</v>
      </c>
      <c r="EF47" s="298"/>
    </row>
    <row r="48" spans="1:136" s="186" customFormat="1" ht="15.75" thickBot="1" x14ac:dyDescent="0.3">
      <c r="A48" s="146" t="s">
        <v>1561</v>
      </c>
      <c r="B48" s="247">
        <f t="shared" ref="B48:G48" si="93">SUM(B42:B47)</f>
        <v>13713818.102399999</v>
      </c>
      <c r="C48" s="247">
        <f t="shared" si="93"/>
        <v>30742115.714700002</v>
      </c>
      <c r="D48" s="248">
        <f t="shared" si="93"/>
        <v>17028297.612300005</v>
      </c>
      <c r="E48" s="248">
        <f t="shared" si="93"/>
        <v>173034280.31999999</v>
      </c>
      <c r="F48" s="248">
        <f t="shared" si="93"/>
        <v>387889049.46000004</v>
      </c>
      <c r="G48" s="248">
        <f t="shared" si="93"/>
        <v>214854769.14000005</v>
      </c>
      <c r="H48" s="146"/>
      <c r="I48" s="152">
        <f t="shared" si="92"/>
        <v>19672059.097000003</v>
      </c>
      <c r="J48" s="146"/>
      <c r="K48" s="146"/>
      <c r="L48" s="186" t="s">
        <v>388</v>
      </c>
      <c r="N48" s="266"/>
      <c r="O48" s="266"/>
      <c r="P48" s="266"/>
      <c r="Q48" s="266"/>
      <c r="R48" s="266"/>
      <c r="U48" s="499" t="s">
        <v>1785</v>
      </c>
      <c r="V48" s="499"/>
      <c r="AB48" s="504" t="s">
        <v>1785</v>
      </c>
      <c r="AC48" s="504"/>
      <c r="AQ48" s="504" t="s">
        <v>1785</v>
      </c>
      <c r="AR48" s="504"/>
      <c r="BD48" s="504" t="s">
        <v>1785</v>
      </c>
      <c r="BE48" s="504"/>
      <c r="BF48" s="186" t="s">
        <v>21</v>
      </c>
      <c r="BG48" s="236"/>
      <c r="BH48" s="236"/>
      <c r="BI48" s="236"/>
      <c r="BJ48" s="236"/>
      <c r="BK48" s="236"/>
      <c r="BL48" s="236"/>
      <c r="BM48" s="236"/>
      <c r="BN48" s="236"/>
      <c r="BO48" s="236"/>
      <c r="BQ48" s="504" t="s">
        <v>1785</v>
      </c>
      <c r="BR48" s="504"/>
      <c r="CB48" s="252"/>
      <c r="CD48" s="253"/>
      <c r="CE48" s="253"/>
      <c r="CF48" s="253"/>
      <c r="CG48" s="253"/>
      <c r="CH48" s="253"/>
      <c r="CI48" s="253"/>
      <c r="CJ48" s="253"/>
      <c r="CK48" s="253"/>
      <c r="CL48" s="253"/>
      <c r="CM48" s="253"/>
      <c r="CP48" s="505" t="s">
        <v>1785</v>
      </c>
      <c r="CQ48" s="505"/>
      <c r="DB48" s="146"/>
      <c r="DC48" s="506" t="s">
        <v>1785</v>
      </c>
      <c r="DD48" s="506"/>
      <c r="DE48" s="302"/>
      <c r="DF48" s="302"/>
      <c r="DG48" s="302"/>
      <c r="DH48" s="302"/>
      <c r="DI48" s="302"/>
      <c r="DJ48" s="302"/>
      <c r="DK48" s="302"/>
      <c r="DL48" s="302"/>
      <c r="DM48" s="302"/>
      <c r="DN48" s="302"/>
      <c r="DU48" s="500" t="s">
        <v>1785</v>
      </c>
      <c r="DV48" s="500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</row>
    <row r="49" spans="1:136" s="146" customFormat="1" ht="15.75" thickBot="1" x14ac:dyDescent="0.3">
      <c r="B49" s="247"/>
      <c r="C49" s="247"/>
      <c r="D49" s="247"/>
      <c r="E49" s="248"/>
      <c r="F49" s="248"/>
      <c r="G49" s="248"/>
      <c r="N49" s="247"/>
      <c r="O49" s="247"/>
      <c r="P49" s="247"/>
      <c r="Q49" s="247"/>
      <c r="R49" s="247"/>
      <c r="U49" s="156" t="s">
        <v>1647</v>
      </c>
      <c r="V49" s="157" t="s">
        <v>1649</v>
      </c>
      <c r="W49" s="157" t="s">
        <v>1643</v>
      </c>
      <c r="X49" s="157" t="s">
        <v>1644</v>
      </c>
      <c r="Y49" s="157" t="s">
        <v>1645</v>
      </c>
      <c r="Z49" s="158" t="s">
        <v>1648</v>
      </c>
      <c r="AB49" s="254"/>
      <c r="AC49" s="254"/>
      <c r="AQ49" s="254"/>
      <c r="AR49" s="254"/>
      <c r="BD49" s="161"/>
      <c r="BE49" s="154" t="s">
        <v>21</v>
      </c>
      <c r="BF49" s="195">
        <f t="shared" ref="BF49:BO49" si="94">SUMIF(BF52:BF61,"&lt;0")*CF$18</f>
        <v>-348238.50825728266</v>
      </c>
      <c r="BG49" s="195">
        <f t="shared" si="94"/>
        <v>0</v>
      </c>
      <c r="BH49" s="195">
        <f t="shared" si="94"/>
        <v>0</v>
      </c>
      <c r="BI49" s="195">
        <f t="shared" si="94"/>
        <v>-78111.966219603841</v>
      </c>
      <c r="BJ49" s="195">
        <f t="shared" si="94"/>
        <v>0</v>
      </c>
      <c r="BK49" s="195">
        <f t="shared" si="94"/>
        <v>0</v>
      </c>
      <c r="BL49" s="195">
        <f t="shared" si="94"/>
        <v>0</v>
      </c>
      <c r="BM49" s="195">
        <f t="shared" si="94"/>
        <v>0</v>
      </c>
      <c r="BN49" s="195">
        <f t="shared" si="94"/>
        <v>0</v>
      </c>
      <c r="BO49" s="195">
        <f t="shared" si="94"/>
        <v>0</v>
      </c>
      <c r="CB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311"/>
      <c r="DD49" s="311"/>
      <c r="DE49" s="311"/>
      <c r="DF49" s="311"/>
      <c r="DG49" s="311"/>
      <c r="DH49" s="311"/>
      <c r="DI49" s="311"/>
      <c r="DJ49" s="311"/>
      <c r="DK49" s="311"/>
      <c r="DL49" s="311"/>
      <c r="DM49" s="311"/>
      <c r="DN49" s="311"/>
      <c r="DO49" s="183"/>
      <c r="DP49" s="183"/>
      <c r="DR49" s="183"/>
      <c r="DS49" s="183"/>
      <c r="DT49" s="183"/>
      <c r="DU49" s="299"/>
      <c r="DV49" s="299"/>
      <c r="DW49" s="299"/>
      <c r="DX49" s="299"/>
      <c r="DY49" s="299"/>
      <c r="DZ49" s="299"/>
      <c r="EA49" s="299"/>
      <c r="EB49" s="299"/>
      <c r="EC49" s="299"/>
      <c r="ED49" s="299"/>
      <c r="EE49" s="299"/>
      <c r="EF49" s="299"/>
    </row>
    <row r="50" spans="1:136" ht="17.25" x14ac:dyDescent="0.25">
      <c r="H50" s="146"/>
      <c r="I50" s="146"/>
      <c r="J50" s="146"/>
      <c r="K50" s="146"/>
      <c r="L50" s="161" t="s">
        <v>1786</v>
      </c>
      <c r="M50" s="161"/>
      <c r="N50" s="168"/>
      <c r="O50" s="168"/>
      <c r="P50" s="168"/>
      <c r="Q50" s="168"/>
      <c r="R50" s="168"/>
      <c r="U50" s="167" t="s">
        <v>940</v>
      </c>
      <c r="V50" s="155">
        <f>SUM(DP52:DP56)+DP59</f>
        <v>297749.95185417769</v>
      </c>
      <c r="W50" s="155">
        <f>DP57+DP58</f>
        <v>17568.646201297801</v>
      </c>
      <c r="X50" s="155">
        <f>DP60</f>
        <v>16611.953144524527</v>
      </c>
      <c r="Y50" s="155">
        <f>DP61</f>
        <v>2202.9488000000001</v>
      </c>
      <c r="Z50" s="171" t="s">
        <v>1566</v>
      </c>
      <c r="AB50" s="161" t="s">
        <v>940</v>
      </c>
      <c r="AC50" s="161" t="s">
        <v>5930</v>
      </c>
      <c r="AD50" s="161" t="s">
        <v>5931</v>
      </c>
      <c r="AE50" s="161" t="s">
        <v>5932</v>
      </c>
      <c r="AF50" s="161" t="s">
        <v>5933</v>
      </c>
      <c r="AG50" s="161" t="s">
        <v>5934</v>
      </c>
      <c r="AH50" s="161" t="s">
        <v>5935</v>
      </c>
      <c r="AI50" s="161" t="s">
        <v>1562</v>
      </c>
      <c r="AJ50" s="161" t="s">
        <v>5936</v>
      </c>
      <c r="AK50" s="161" t="s">
        <v>1563</v>
      </c>
      <c r="AL50" s="161" t="s">
        <v>5937</v>
      </c>
      <c r="AM50" s="161" t="s">
        <v>5938</v>
      </c>
      <c r="AQ50" s="161" t="s">
        <v>940</v>
      </c>
      <c r="AR50" s="161" t="s">
        <v>5930</v>
      </c>
      <c r="AS50" s="161" t="s">
        <v>5931</v>
      </c>
      <c r="AT50" s="161" t="s">
        <v>5932</v>
      </c>
      <c r="AU50" s="161" t="s">
        <v>5933</v>
      </c>
      <c r="AV50" s="161" t="s">
        <v>5934</v>
      </c>
      <c r="AW50" s="161" t="s">
        <v>5935</v>
      </c>
      <c r="AX50" s="161" t="s">
        <v>1562</v>
      </c>
      <c r="AY50" s="161" t="s">
        <v>5936</v>
      </c>
      <c r="AZ50" s="161" t="s">
        <v>1563</v>
      </c>
      <c r="BA50" s="161" t="s">
        <v>5937</v>
      </c>
      <c r="BB50" s="161" t="s">
        <v>5938</v>
      </c>
      <c r="BD50" s="303" t="s">
        <v>401</v>
      </c>
      <c r="BE50" s="304" t="s">
        <v>5930</v>
      </c>
      <c r="BF50" s="304" t="s">
        <v>5931</v>
      </c>
      <c r="BG50" s="304" t="s">
        <v>5932</v>
      </c>
      <c r="BH50" s="304" t="s">
        <v>5933</v>
      </c>
      <c r="BI50" s="304" t="s">
        <v>5934</v>
      </c>
      <c r="BJ50" s="304" t="s">
        <v>5935</v>
      </c>
      <c r="BK50" s="304" t="s">
        <v>1562</v>
      </c>
      <c r="BL50" s="304" t="s">
        <v>5936</v>
      </c>
      <c r="BM50" s="304" t="s">
        <v>1563</v>
      </c>
      <c r="BN50" s="304" t="s">
        <v>5937</v>
      </c>
      <c r="BO50" s="305" t="s">
        <v>5938</v>
      </c>
      <c r="BQ50" s="303"/>
      <c r="BR50" s="304" t="s">
        <v>5930</v>
      </c>
      <c r="BS50" s="304" t="s">
        <v>5931</v>
      </c>
      <c r="BT50" s="304" t="s">
        <v>5932</v>
      </c>
      <c r="BU50" s="304" t="s">
        <v>5933</v>
      </c>
      <c r="BV50" s="304" t="s">
        <v>5934</v>
      </c>
      <c r="BW50" s="304" t="s">
        <v>5935</v>
      </c>
      <c r="BX50" s="304" t="s">
        <v>1562</v>
      </c>
      <c r="BY50" s="304" t="s">
        <v>5936</v>
      </c>
      <c r="BZ50" s="304" t="s">
        <v>1563</v>
      </c>
      <c r="CA50" s="304" t="s">
        <v>5937</v>
      </c>
      <c r="CB50" s="305" t="s">
        <v>5938</v>
      </c>
      <c r="CP50" s="303"/>
      <c r="CQ50" s="304" t="s">
        <v>5930</v>
      </c>
      <c r="CR50" s="304" t="s">
        <v>5931</v>
      </c>
      <c r="CS50" s="304" t="s">
        <v>5932</v>
      </c>
      <c r="CT50" s="304" t="s">
        <v>5933</v>
      </c>
      <c r="CU50" s="304" t="s">
        <v>5934</v>
      </c>
      <c r="CV50" s="304" t="s">
        <v>5935</v>
      </c>
      <c r="CW50" s="304" t="s">
        <v>1562</v>
      </c>
      <c r="CX50" s="304" t="s">
        <v>5936</v>
      </c>
      <c r="CY50" s="304" t="s">
        <v>1563</v>
      </c>
      <c r="CZ50" s="304" t="s">
        <v>5937</v>
      </c>
      <c r="DA50" s="305" t="s">
        <v>5938</v>
      </c>
      <c r="DC50" s="303"/>
      <c r="DD50" s="304" t="s">
        <v>5930</v>
      </c>
      <c r="DE50" s="304" t="s">
        <v>5931</v>
      </c>
      <c r="DF50" s="304" t="s">
        <v>5932</v>
      </c>
      <c r="DG50" s="304" t="s">
        <v>5933</v>
      </c>
      <c r="DH50" s="304" t="s">
        <v>5934</v>
      </c>
      <c r="DI50" s="304" t="s">
        <v>26</v>
      </c>
      <c r="DJ50" s="304" t="s">
        <v>1562</v>
      </c>
      <c r="DK50" s="304" t="s">
        <v>5936</v>
      </c>
      <c r="DL50" s="304" t="s">
        <v>1564</v>
      </c>
      <c r="DM50" s="304" t="s">
        <v>5937</v>
      </c>
      <c r="DN50" s="305" t="s">
        <v>5938</v>
      </c>
      <c r="DP50" s="205" t="s">
        <v>352</v>
      </c>
      <c r="DR50" s="205" t="s">
        <v>354</v>
      </c>
      <c r="DS50" s="205"/>
      <c r="DT50" s="205"/>
      <c r="DU50" s="289" t="s">
        <v>337</v>
      </c>
      <c r="DV50" s="290" t="s">
        <v>5930</v>
      </c>
      <c r="DW50" s="290" t="s">
        <v>5931</v>
      </c>
      <c r="DX50" s="290" t="s">
        <v>5932</v>
      </c>
      <c r="DY50" s="290" t="s">
        <v>5933</v>
      </c>
      <c r="DZ50" s="290" t="s">
        <v>5934</v>
      </c>
      <c r="EA50" s="290" t="s">
        <v>26</v>
      </c>
      <c r="EB50" s="290" t="s">
        <v>1562</v>
      </c>
      <c r="EC50" s="290" t="s">
        <v>5936</v>
      </c>
      <c r="ED50" s="290" t="s">
        <v>1564</v>
      </c>
      <c r="EE50" s="290" t="s">
        <v>5937</v>
      </c>
      <c r="EF50" s="291" t="s">
        <v>5938</v>
      </c>
    </row>
    <row r="51" spans="1:136" x14ac:dyDescent="0.25">
      <c r="A51" s="481" t="s">
        <v>35</v>
      </c>
      <c r="H51" s="146"/>
      <c r="I51" s="146"/>
      <c r="J51" s="146"/>
      <c r="K51" s="146"/>
      <c r="L51" s="161"/>
      <c r="M51" s="161"/>
      <c r="N51" s="161" t="s">
        <v>369</v>
      </c>
      <c r="O51" s="168" t="s">
        <v>1624</v>
      </c>
      <c r="P51" s="168" t="s">
        <v>1565</v>
      </c>
      <c r="Q51" s="168" t="s">
        <v>1625</v>
      </c>
      <c r="R51" s="168" t="s">
        <v>1648</v>
      </c>
      <c r="U51" s="167" t="s">
        <v>1646</v>
      </c>
      <c r="V51" s="141">
        <f>'Fatores de emissao'!AF5</f>
        <v>0</v>
      </c>
      <c r="W51" s="141">
        <f>'Fatores de emissao'!AG5</f>
        <v>0</v>
      </c>
      <c r="X51" s="213">
        <f>'Fatores de emissao'!AH5</f>
        <v>-4.0333333299999978</v>
      </c>
      <c r="Y51" s="161">
        <f>'Fatores de emissao'!AI5</f>
        <v>300.09732499999996</v>
      </c>
      <c r="Z51" s="171" t="s">
        <v>1566</v>
      </c>
      <c r="AB51" s="155" t="s">
        <v>5930</v>
      </c>
      <c r="AC51" s="161" t="s">
        <v>1566</v>
      </c>
      <c r="AD51" s="161" t="s">
        <v>1566</v>
      </c>
      <c r="AE51" s="161" t="s">
        <v>1566</v>
      </c>
      <c r="AF51" s="161" t="s">
        <v>1566</v>
      </c>
      <c r="AG51" s="161" t="s">
        <v>1566</v>
      </c>
      <c r="AH51" s="161" t="s">
        <v>1566</v>
      </c>
      <c r="AI51" s="161" t="s">
        <v>1566</v>
      </c>
      <c r="AJ51" s="161" t="s">
        <v>1566</v>
      </c>
      <c r="AK51" s="161" t="s">
        <v>1566</v>
      </c>
      <c r="AL51" s="161" t="s">
        <v>1566</v>
      </c>
      <c r="AM51" s="161" t="s">
        <v>1566</v>
      </c>
      <c r="AQ51" s="155" t="s">
        <v>5930</v>
      </c>
      <c r="AR51" s="161" t="s">
        <v>1566</v>
      </c>
      <c r="AS51" s="161" t="s">
        <v>1566</v>
      </c>
      <c r="AT51" s="161" t="s">
        <v>1566</v>
      </c>
      <c r="AU51" s="161" t="s">
        <v>1566</v>
      </c>
      <c r="AV51" s="161" t="s">
        <v>1566</v>
      </c>
      <c r="AW51" s="161" t="s">
        <v>1566</v>
      </c>
      <c r="AX51" s="161" t="s">
        <v>1566</v>
      </c>
      <c r="AY51" s="161" t="s">
        <v>1566</v>
      </c>
      <c r="AZ51" s="161" t="s">
        <v>1566</v>
      </c>
      <c r="BA51" s="161" t="s">
        <v>1566</v>
      </c>
      <c r="BB51" s="161" t="s">
        <v>1566</v>
      </c>
      <c r="BD51" s="306" t="s">
        <v>5930</v>
      </c>
      <c r="BE51" s="278" t="s">
        <v>1566</v>
      </c>
      <c r="BF51" s="279" t="s">
        <v>1566</v>
      </c>
      <c r="BG51" s="279" t="s">
        <v>1566</v>
      </c>
      <c r="BH51" s="279" t="s">
        <v>1566</v>
      </c>
      <c r="BI51" s="279" t="s">
        <v>1566</v>
      </c>
      <c r="BJ51" s="279" t="s">
        <v>1566</v>
      </c>
      <c r="BK51" s="279" t="s">
        <v>1566</v>
      </c>
      <c r="BL51" s="279" t="s">
        <v>1566</v>
      </c>
      <c r="BM51" s="279" t="s">
        <v>1566</v>
      </c>
      <c r="BN51" s="279" t="s">
        <v>1566</v>
      </c>
      <c r="BO51" s="280" t="s">
        <v>1566</v>
      </c>
      <c r="BQ51" s="306" t="s">
        <v>5930</v>
      </c>
      <c r="BR51" s="278" t="s">
        <v>1568</v>
      </c>
      <c r="BS51" s="279" t="s">
        <v>1568</v>
      </c>
      <c r="BT51" s="279" t="s">
        <v>1568</v>
      </c>
      <c r="BU51" s="279" t="s">
        <v>1568</v>
      </c>
      <c r="BV51" s="279" t="s">
        <v>1568</v>
      </c>
      <c r="BW51" s="279" t="s">
        <v>1568</v>
      </c>
      <c r="BX51" s="279" t="s">
        <v>1568</v>
      </c>
      <c r="BY51" s="279" t="s">
        <v>1568</v>
      </c>
      <c r="BZ51" s="279" t="s">
        <v>1568</v>
      </c>
      <c r="CA51" s="279" t="s">
        <v>1568</v>
      </c>
      <c r="CB51" s="280"/>
      <c r="CP51" s="306" t="s">
        <v>5930</v>
      </c>
      <c r="CQ51" s="278" t="s">
        <v>1566</v>
      </c>
      <c r="CR51" s="279" t="s">
        <v>1566</v>
      </c>
      <c r="CS51" s="279" t="s">
        <v>1566</v>
      </c>
      <c r="CT51" s="279" t="s">
        <v>1566</v>
      </c>
      <c r="CU51" s="279" t="s">
        <v>1566</v>
      </c>
      <c r="CV51" s="279" t="s">
        <v>1566</v>
      </c>
      <c r="CW51" s="279" t="s">
        <v>1566</v>
      </c>
      <c r="CX51" s="279" t="s">
        <v>1566</v>
      </c>
      <c r="CY51" s="279" t="s">
        <v>1566</v>
      </c>
      <c r="CZ51" s="279" t="s">
        <v>1566</v>
      </c>
      <c r="DA51" s="280"/>
      <c r="DC51" s="307" t="s">
        <v>5930</v>
      </c>
      <c r="DD51" s="278">
        <v>1</v>
      </c>
      <c r="DE51" s="279">
        <v>4.8400043075908933E-5</v>
      </c>
      <c r="DF51" s="279">
        <v>9.1613488150973639E-4</v>
      </c>
      <c r="DG51" s="279">
        <v>5.2232118287611233E-3</v>
      </c>
      <c r="DH51" s="279">
        <v>0</v>
      </c>
      <c r="DI51" s="279">
        <v>2.9851543966215841E-5</v>
      </c>
      <c r="DJ51" s="279">
        <v>7.7097247886687625E-4</v>
      </c>
      <c r="DK51" s="279">
        <v>2.5265984772006186E-2</v>
      </c>
      <c r="DL51" s="279">
        <v>2.4147565130925534E-3</v>
      </c>
      <c r="DM51" s="279">
        <v>4.8022576442481556E-3</v>
      </c>
      <c r="DN51" s="280">
        <v>0</v>
      </c>
      <c r="DO51" s="211"/>
      <c r="DP51" s="173">
        <f t="shared" ref="DP51:DP61" si="95">IF(DV51-DR51&lt;0,0,DV51-DR51)</f>
        <v>0</v>
      </c>
      <c r="DR51" s="207">
        <f t="array" ref="DR51:DR61">TRANSPOSE(DV51:EF51)</f>
        <v>344824.5</v>
      </c>
      <c r="DS51" s="207"/>
      <c r="DT51" s="207"/>
      <c r="DU51" s="292" t="s">
        <v>5930</v>
      </c>
      <c r="DV51" s="276">
        <v>344824.5</v>
      </c>
      <c r="DW51" s="268">
        <v>3.1599904123830185</v>
      </c>
      <c r="DX51" s="268">
        <v>261.02606657463559</v>
      </c>
      <c r="DY51" s="268">
        <v>270.57281915348369</v>
      </c>
      <c r="DZ51" s="268">
        <v>0</v>
      </c>
      <c r="EA51" s="268">
        <v>0.36360673128049203</v>
      </c>
      <c r="EB51" s="268">
        <v>77.322528316250995</v>
      </c>
      <c r="EC51" s="268">
        <v>340.06752203881729</v>
      </c>
      <c r="ED51" s="268">
        <v>388.7528584210267</v>
      </c>
      <c r="EE51" s="268">
        <v>9349.7346083521225</v>
      </c>
      <c r="EF51" s="269">
        <v>0</v>
      </c>
    </row>
    <row r="52" spans="1:136" ht="15.75" thickBot="1" x14ac:dyDescent="0.3">
      <c r="B52" s="141" t="s">
        <v>31</v>
      </c>
      <c r="E52" s="244" t="s">
        <v>1665</v>
      </c>
      <c r="L52" s="161"/>
      <c r="M52" s="161" t="s">
        <v>371</v>
      </c>
      <c r="N52" s="168">
        <v>0</v>
      </c>
      <c r="O52" s="168">
        <f>SUM(AD57:AH57)+SUM(AD58:AH58)+SUM(AK57:AK58)</f>
        <v>988.52256436762116</v>
      </c>
      <c r="P52" s="168">
        <f>SUM(AD60:AH60)+SUM(AK60)</f>
        <v>4359.4531658248579</v>
      </c>
      <c r="Q52" s="168">
        <f>SUM(AD61:AH61)+SUM(AK61)</f>
        <v>21902.490983220156</v>
      </c>
      <c r="R52" s="168"/>
      <c r="U52" s="189" t="s">
        <v>1650</v>
      </c>
      <c r="V52" s="191">
        <f>V51*V50</f>
        <v>0</v>
      </c>
      <c r="W52" s="191">
        <f>W51*W50</f>
        <v>0</v>
      </c>
      <c r="X52" s="191">
        <f>X51*X50</f>
        <v>-67001.544294209045</v>
      </c>
      <c r="Y52" s="191">
        <f>Y51*Y50</f>
        <v>661099.04199195991</v>
      </c>
      <c r="Z52" s="194">
        <f>SUM(V52:Y52)</f>
        <v>594097.4976977508</v>
      </c>
      <c r="AB52" s="155" t="s">
        <v>5931</v>
      </c>
      <c r="AC52" s="161" t="s">
        <v>1566</v>
      </c>
      <c r="AE52" s="168">
        <f t="shared" ref="AE52:AL52" si="96">IF(BG52&gt;0,BT52,DX52)</f>
        <v>3089.4223859716344</v>
      </c>
      <c r="AF52" s="168">
        <f t="shared" si="96"/>
        <v>9073.393559971948</v>
      </c>
      <c r="AG52" s="168">
        <f t="shared" si="96"/>
        <v>0</v>
      </c>
      <c r="AH52" s="168">
        <f t="shared" si="96"/>
        <v>0.29093287331956486</v>
      </c>
      <c r="AI52" s="168">
        <f t="shared" si="96"/>
        <v>6783.4564539954272</v>
      </c>
      <c r="AJ52" s="168">
        <f t="shared" si="96"/>
        <v>18.329475551005537</v>
      </c>
      <c r="AK52" s="168">
        <f t="shared" si="96"/>
        <v>9083.5494638105665</v>
      </c>
      <c r="AL52" s="168">
        <f t="shared" si="96"/>
        <v>6734.1329919392656</v>
      </c>
      <c r="AM52" s="161"/>
      <c r="AQ52" s="155" t="s">
        <v>5931</v>
      </c>
      <c r="AR52" s="161" t="s">
        <v>1566</v>
      </c>
      <c r="AT52" s="206">
        <f t="shared" ref="AT52:AT61" si="97">(AT$8*BG$10/CG$16)*DF52</f>
        <v>0</v>
      </c>
      <c r="AU52" s="206">
        <f t="shared" ref="AU52:AU61" si="98">(AU$8*BH$10/CH$16)*DG52</f>
        <v>6677.1588746145471</v>
      </c>
      <c r="AV52" s="206">
        <f t="shared" ref="AV52:AV61" si="99">(AV$8*BI$10/CI$16)*DH52</f>
        <v>0</v>
      </c>
      <c r="AW52" s="206">
        <f t="shared" ref="AW52:AW61" si="100">(AW$8*BJ$10/CJ$16)*DI52</f>
        <v>0</v>
      </c>
      <c r="AX52" s="206">
        <f t="shared" ref="AX52:AX61" si="101">(AX$8*BK$10/CK$16)*DJ52</f>
        <v>0</v>
      </c>
      <c r="AY52" s="206">
        <f t="shared" ref="AY52:AY61" si="102">(AY$8*BL$10/CL$16)*DK52</f>
        <v>0</v>
      </c>
      <c r="AZ52" s="206">
        <f t="shared" ref="AZ52:AZ61" si="103">(AZ$8*BM$10/CM$16)*DL52</f>
        <v>0</v>
      </c>
      <c r="BA52" s="206">
        <f t="shared" ref="BA52:BA61" si="104">(BA$8*BN$10/CN$16)*DM52</f>
        <v>3468.4976568744664</v>
      </c>
      <c r="BB52" s="161">
        <v>0</v>
      </c>
      <c r="BD52" s="307" t="s">
        <v>5931</v>
      </c>
      <c r="BE52" s="279" t="s">
        <v>1566</v>
      </c>
      <c r="BF52" s="278"/>
      <c r="BG52" s="279">
        <f t="shared" ref="BG52:BO52" si="105">DX52-BT52</f>
        <v>159021.9923427559</v>
      </c>
      <c r="BH52" s="279">
        <f t="shared" si="105"/>
        <v>17072.209739382917</v>
      </c>
      <c r="BI52" s="279">
        <f t="shared" si="105"/>
        <v>0</v>
      </c>
      <c r="BJ52" s="279">
        <f t="shared" si="105"/>
        <v>7662.7166892929345</v>
      </c>
      <c r="BK52" s="279">
        <f t="shared" si="105"/>
        <v>35707.006996695964</v>
      </c>
      <c r="BL52" s="279">
        <f t="shared" si="105"/>
        <v>2681.8863621124624</v>
      </c>
      <c r="BM52" s="279">
        <f t="shared" si="105"/>
        <v>66438.473006347747</v>
      </c>
      <c r="BN52" s="279">
        <f t="shared" si="105"/>
        <v>928089.26711630507</v>
      </c>
      <c r="BO52" s="280">
        <f t="shared" si="105"/>
        <v>0</v>
      </c>
      <c r="BQ52" s="307" t="s">
        <v>5931</v>
      </c>
      <c r="BR52" s="279" t="s">
        <v>1568</v>
      </c>
      <c r="BS52" s="278"/>
      <c r="BT52" s="279">
        <f>$DP$53*CS52/CG$8</f>
        <v>3089.4223859716344</v>
      </c>
      <c r="BU52" s="279">
        <f>$DP$54*CT52/CH$8</f>
        <v>9073.393559971948</v>
      </c>
      <c r="BV52" s="279">
        <f>$DP$55*CU52/CI$8</f>
        <v>0</v>
      </c>
      <c r="BW52" s="279">
        <f>$DR$56*CV52/CJ$8</f>
        <v>0.29093287331956486</v>
      </c>
      <c r="BX52" s="279">
        <f>$DP$57*CW52/CK$8</f>
        <v>6783.4564539954272</v>
      </c>
      <c r="BY52" s="279">
        <f t="shared" ref="BY52:BY57" si="106">$DP$58*CX52/CL$8</f>
        <v>18.329475551005537</v>
      </c>
      <c r="BZ52" s="279">
        <f t="shared" ref="BZ52:BZ58" si="107">$DP$59*CY52/CM$8</f>
        <v>9083.5494638105665</v>
      </c>
      <c r="CA52" s="279">
        <f t="shared" ref="CA52:CA59" si="108">$DP$60*CZ52/CN$8</f>
        <v>6734.1329919392656</v>
      </c>
      <c r="CB52" s="280"/>
      <c r="CP52" s="307" t="s">
        <v>5931</v>
      </c>
      <c r="CQ52" s="279" t="s">
        <v>1566</v>
      </c>
      <c r="CR52" s="278">
        <v>1</v>
      </c>
      <c r="CS52" s="279">
        <f>DF52/(SUM(DF$54:DF$61)+SUM(DF$52))</f>
        <v>0.56949142687212229</v>
      </c>
      <c r="CT52" s="279">
        <f>DG52/(SUM(DG$55:DG$61)+SUM(DG$52:DG$53))</f>
        <v>0.50737200053859177</v>
      </c>
      <c r="CU52" s="279">
        <f>DH52/(SUM(DH$56:DH$61)+SUM(DH$52:DH$54))</f>
        <v>0</v>
      </c>
      <c r="CV52" s="279">
        <f>DI52/(SUM(DI$57:DI$61)+SUM(DI$52:DI$55))</f>
        <v>0.62913972181798961</v>
      </c>
      <c r="CW52" s="279">
        <f>DJ52/(SUM(DJ$58:DJ$61)+SUM(DJ$52:DJ$56))</f>
        <v>0.42399355538440719</v>
      </c>
      <c r="CX52" s="279">
        <f t="shared" ref="CX52:CX57" si="109">DK52/(SUM(DK$59:DK$61)+SUM(DK$52:DK$57))</f>
        <v>0.20581803688531908</v>
      </c>
      <c r="CY52" s="279">
        <f t="shared" ref="CY52:CY58" si="110">DL52/(SUM(DL$60:DL$61)+SUM(DL$52:DL$58))</f>
        <v>0.47024409020645119</v>
      </c>
      <c r="CZ52" s="279">
        <f t="shared" ref="CZ52:CZ59" si="111">DM52/(SUM(DM$61)+SUM(DM$52:DM$59))</f>
        <v>0.48246561366191459</v>
      </c>
      <c r="DA52" s="280"/>
      <c r="DC52" s="307" t="s">
        <v>5931</v>
      </c>
      <c r="DD52" s="279">
        <v>0.62166659411669978</v>
      </c>
      <c r="DE52" s="278">
        <v>1</v>
      </c>
      <c r="DF52" s="279">
        <v>0.56896969591124391</v>
      </c>
      <c r="DG52" s="279">
        <v>0.50472188910379645</v>
      </c>
      <c r="DH52" s="279">
        <v>0</v>
      </c>
      <c r="DI52" s="279">
        <v>0.62912094102592286</v>
      </c>
      <c r="DJ52" s="279">
        <v>0.42366666802198893</v>
      </c>
      <c r="DK52" s="279">
        <v>0.2006178414995704</v>
      </c>
      <c r="DL52" s="279">
        <v>0.46910856522688177</v>
      </c>
      <c r="DM52" s="279">
        <v>0.48014868948061989</v>
      </c>
      <c r="DN52" s="280">
        <v>0</v>
      </c>
      <c r="DO52" s="211"/>
      <c r="DP52" s="173">
        <f t="shared" si="95"/>
        <v>214362.71249258157</v>
      </c>
      <c r="DR52" s="207">
        <v>3.1599904123830185</v>
      </c>
      <c r="DS52" s="207"/>
      <c r="DT52" s="207"/>
      <c r="DU52" s="293" t="s">
        <v>5931</v>
      </c>
      <c r="DV52" s="270">
        <v>214365.87248299396</v>
      </c>
      <c r="DW52" s="276">
        <v>65289</v>
      </c>
      <c r="DX52" s="268">
        <v>162111.41472872754</v>
      </c>
      <c r="DY52" s="268">
        <v>26145.603299354865</v>
      </c>
      <c r="DZ52" s="268">
        <v>0</v>
      </c>
      <c r="EA52" s="268">
        <v>7663.0076221662539</v>
      </c>
      <c r="EB52" s="268">
        <v>42490.463450691394</v>
      </c>
      <c r="EC52" s="268">
        <v>2700.2158376634679</v>
      </c>
      <c r="ED52" s="268">
        <v>75522.022470158307</v>
      </c>
      <c r="EE52" s="268">
        <v>934823.40010824439</v>
      </c>
      <c r="EF52" s="269">
        <v>0</v>
      </c>
    </row>
    <row r="53" spans="1:136" x14ac:dyDescent="0.25">
      <c r="B53" s="141">
        <v>2005</v>
      </c>
      <c r="C53" s="141">
        <v>2008</v>
      </c>
      <c r="D53" s="141" t="s">
        <v>1771</v>
      </c>
      <c r="E53" s="141">
        <v>2005</v>
      </c>
      <c r="F53" s="141">
        <v>2008</v>
      </c>
      <c r="G53" s="141" t="s">
        <v>1772</v>
      </c>
      <c r="L53" s="161"/>
      <c r="M53" s="161" t="s">
        <v>372</v>
      </c>
      <c r="N53" s="168"/>
      <c r="O53" s="139">
        <f>'Fatores de emissao'!AL5</f>
        <v>116.18757332466667</v>
      </c>
      <c r="P53" s="139">
        <f>'Fatores de emissao'!AM5</f>
        <v>115.57606609495207</v>
      </c>
      <c r="Q53" s="139">
        <f>'Fatores de emissao'!AN5</f>
        <v>443.32664585746664</v>
      </c>
      <c r="R53" s="168"/>
      <c r="AB53" s="155" t="s">
        <v>5932</v>
      </c>
      <c r="AC53" s="161" t="s">
        <v>1566</v>
      </c>
      <c r="AD53" s="168">
        <f t="shared" ref="AD53:AD61" si="112">IF(BF53&gt;0,BS53,DW53)</f>
        <v>45.37353507960816</v>
      </c>
      <c r="AE53" s="168"/>
      <c r="AF53" s="168">
        <f t="shared" ref="AF53:AL53" si="113">IF(BH53&gt;0,BU53,DY53)</f>
        <v>54.469251741180003</v>
      </c>
      <c r="AG53" s="168">
        <f t="shared" si="113"/>
        <v>0</v>
      </c>
      <c r="AH53" s="168">
        <f t="shared" si="113"/>
        <v>3.7149985977003784E-4</v>
      </c>
      <c r="AI53" s="168">
        <f t="shared" si="113"/>
        <v>282.79110716030169</v>
      </c>
      <c r="AJ53" s="168">
        <f t="shared" si="113"/>
        <v>1.9429878440313877</v>
      </c>
      <c r="AK53" s="168">
        <f t="shared" si="113"/>
        <v>145.81190685052505</v>
      </c>
      <c r="AL53" s="168">
        <f t="shared" si="113"/>
        <v>58.354910417050625</v>
      </c>
      <c r="AM53" s="168">
        <f t="shared" ref="AM53:AM60" si="114">IF(BO52&gt;0,BO52,EF52)+BB53</f>
        <v>0</v>
      </c>
      <c r="AQ53" s="155" t="s">
        <v>5932</v>
      </c>
      <c r="AR53" s="161" t="s">
        <v>1566</v>
      </c>
      <c r="AS53" s="206">
        <f t="shared" ref="AS53:AS61" si="115">(AS$8*BF$10/CF$16)*DE53</f>
        <v>0</v>
      </c>
      <c r="AT53" s="206">
        <f t="shared" si="97"/>
        <v>0</v>
      </c>
      <c r="AU53" s="206">
        <f t="shared" si="98"/>
        <v>40.084213833920636</v>
      </c>
      <c r="AV53" s="206">
        <f t="shared" si="99"/>
        <v>0</v>
      </c>
      <c r="AW53" s="206">
        <f t="shared" si="100"/>
        <v>0</v>
      </c>
      <c r="AX53" s="206">
        <f t="shared" si="101"/>
        <v>0</v>
      </c>
      <c r="AY53" s="206">
        <f t="shared" si="102"/>
        <v>0</v>
      </c>
      <c r="AZ53" s="206">
        <f t="shared" si="103"/>
        <v>0</v>
      </c>
      <c r="BA53" s="206">
        <f t="shared" si="104"/>
        <v>30.056411165466475</v>
      </c>
      <c r="BB53" s="161">
        <v>0</v>
      </c>
      <c r="BD53" s="307" t="s">
        <v>5932</v>
      </c>
      <c r="BE53" s="279" t="s">
        <v>1566</v>
      </c>
      <c r="BF53" s="279">
        <f t="shared" ref="BF53:BF61" si="116">DW53-BS53</f>
        <v>-80.725818302305996</v>
      </c>
      <c r="BG53" s="278"/>
      <c r="BH53" s="279">
        <f t="shared" ref="BH53:BO53" si="117">DY53-BU53</f>
        <v>102.48761766215596</v>
      </c>
      <c r="BI53" s="279">
        <f t="shared" si="117"/>
        <v>0</v>
      </c>
      <c r="BJ53" s="279">
        <f t="shared" si="117"/>
        <v>9.7847250571887052</v>
      </c>
      <c r="BK53" s="279">
        <f t="shared" si="117"/>
        <v>1488.5662066908137</v>
      </c>
      <c r="BL53" s="279">
        <f t="shared" si="117"/>
        <v>284.2892359990197</v>
      </c>
      <c r="BM53" s="279">
        <f t="shared" si="117"/>
        <v>1066.4906351738814</v>
      </c>
      <c r="BN53" s="279">
        <f t="shared" si="117"/>
        <v>8042.396267853007</v>
      </c>
      <c r="BO53" s="280">
        <f t="shared" si="117"/>
        <v>0</v>
      </c>
      <c r="BQ53" s="307" t="s">
        <v>5932</v>
      </c>
      <c r="BR53" s="279" t="s">
        <v>1568</v>
      </c>
      <c r="BS53" s="279">
        <f t="shared" ref="BS53:BS61" si="118">$DP$52*CR53/$CF$8</f>
        <v>126.09935338191416</v>
      </c>
      <c r="BT53" s="278"/>
      <c r="BU53" s="279">
        <f>$DP$54*CT53/CH$8</f>
        <v>54.469251741180003</v>
      </c>
      <c r="BV53" s="279">
        <f>$DP$55*CU53/CI$8</f>
        <v>0</v>
      </c>
      <c r="BW53" s="279">
        <f>$DR$56*CV53/CJ$8</f>
        <v>3.7149985977003784E-4</v>
      </c>
      <c r="BX53" s="279">
        <f>$DP$57*CW53/CK$8</f>
        <v>282.79110716030169</v>
      </c>
      <c r="BY53" s="279">
        <f t="shared" si="106"/>
        <v>1.9429878440313877</v>
      </c>
      <c r="BZ53" s="279">
        <f t="shared" si="107"/>
        <v>145.81190685052505</v>
      </c>
      <c r="CA53" s="279">
        <f t="shared" si="108"/>
        <v>58.354910417050625</v>
      </c>
      <c r="CB53" s="280"/>
      <c r="CP53" s="307" t="s">
        <v>5932</v>
      </c>
      <c r="CQ53" s="279" t="s">
        <v>1566</v>
      </c>
      <c r="CR53" s="279">
        <f t="shared" ref="CR53:CR61" si="119">DE53/SUM(DE$53:DE$61)</f>
        <v>6.949981048408779E-4</v>
      </c>
      <c r="CS53" s="278">
        <v>1</v>
      </c>
      <c r="CT53" s="279">
        <f>DG53/(SUM(DG$55:DG$61)+SUM(DG$52:DG$53))</f>
        <v>3.0458475146148199E-3</v>
      </c>
      <c r="CU53" s="279">
        <f>DH53/(SUM(DH$56:DH$61)+SUM(DH$52:DH$54))</f>
        <v>0</v>
      </c>
      <c r="CV53" s="279">
        <f>DI53/(SUM(DI$57:DI$61)+SUM(DI$52:DI$55))</f>
        <v>8.0336510537403762E-4</v>
      </c>
      <c r="CW53" s="279">
        <f>DJ53/(SUM(DJ$58:DJ$61)+SUM(DJ$52:DJ$56))</f>
        <v>1.7675591753134594E-2</v>
      </c>
      <c r="CX53" s="279">
        <f t="shared" si="109"/>
        <v>2.1817424215863097E-2</v>
      </c>
      <c r="CY53" s="279">
        <f t="shared" si="110"/>
        <v>7.5485015798470584E-3</v>
      </c>
      <c r="CZ53" s="279">
        <f t="shared" si="111"/>
        <v>4.18082590561382E-3</v>
      </c>
      <c r="DA53" s="280"/>
      <c r="DC53" s="307" t="s">
        <v>5932</v>
      </c>
      <c r="DD53" s="279">
        <v>2.404336478693184E-2</v>
      </c>
      <c r="DE53" s="279">
        <v>6.9496446690266601E-4</v>
      </c>
      <c r="DF53" s="278">
        <v>1</v>
      </c>
      <c r="DG53" s="279">
        <v>3.0299384078478816E-3</v>
      </c>
      <c r="DH53" s="279">
        <v>0</v>
      </c>
      <c r="DI53" s="279">
        <v>8.0334112368527367E-4</v>
      </c>
      <c r="DJ53" s="279">
        <v>1.7661964358345241E-2</v>
      </c>
      <c r="DK53" s="279">
        <v>2.1266185507860701E-2</v>
      </c>
      <c r="DL53" s="279">
        <v>7.5302737864930318E-3</v>
      </c>
      <c r="DM53" s="279">
        <v>4.1607485024493162E-3</v>
      </c>
      <c r="DN53" s="280">
        <v>0</v>
      </c>
      <c r="DO53" s="211"/>
      <c r="DP53" s="173">
        <f t="shared" si="95"/>
        <v>8029.7151743967424</v>
      </c>
      <c r="DR53" s="207">
        <v>261.02606657463559</v>
      </c>
      <c r="DS53" s="207"/>
      <c r="DT53" s="207"/>
      <c r="DU53" s="293" t="s">
        <v>5932</v>
      </c>
      <c r="DV53" s="270">
        <v>8290.7412409713779</v>
      </c>
      <c r="DW53" s="268">
        <v>45.37353507960816</v>
      </c>
      <c r="DX53" s="276">
        <v>284921</v>
      </c>
      <c r="DY53" s="268">
        <v>156.95686940333596</v>
      </c>
      <c r="DZ53" s="268">
        <v>0</v>
      </c>
      <c r="EA53" s="268">
        <v>9.785096557048476</v>
      </c>
      <c r="EB53" s="268">
        <v>1771.3573138511154</v>
      </c>
      <c r="EC53" s="268">
        <v>286.23222384305109</v>
      </c>
      <c r="ED53" s="268">
        <v>1212.3025420244064</v>
      </c>
      <c r="EE53" s="268">
        <v>8100.7511782700576</v>
      </c>
      <c r="EF53" s="269">
        <v>0</v>
      </c>
    </row>
    <row r="54" spans="1:136" x14ac:dyDescent="0.25">
      <c r="A54" s="141" t="s">
        <v>1651</v>
      </c>
      <c r="B54" s="173">
        <f>'Etanol Anidro'!Y2*$G$25</f>
        <v>612717.39789999998</v>
      </c>
      <c r="C54" s="173">
        <f>'Etanol Anidro'!AB2*$G$25</f>
        <v>738533.72589999996</v>
      </c>
      <c r="D54" s="173">
        <f t="shared" ref="D54:D59" si="120">C54-B54</f>
        <v>125816.32799999998</v>
      </c>
      <c r="E54" s="152">
        <f t="shared" ref="E54:F59" si="121">B54/$G$25*$I$22</f>
        <v>7758333.1500000004</v>
      </c>
      <c r="F54" s="152">
        <f t="shared" si="121"/>
        <v>9351441.1500000004</v>
      </c>
      <c r="G54" s="152">
        <f t="shared" ref="G54:G59" si="122">F54-E54</f>
        <v>1593108</v>
      </c>
      <c r="L54" s="161"/>
      <c r="M54" s="161" t="s">
        <v>373</v>
      </c>
      <c r="N54" s="168">
        <f>N53*N52</f>
        <v>0</v>
      </c>
      <c r="O54" s="168">
        <f>O53*O52</f>
        <v>114854.03793055052</v>
      </c>
      <c r="P54" s="168">
        <f>P53*P52</f>
        <v>503848.44723122183</v>
      </c>
      <c r="Q54" s="168">
        <f>Q53*Q52</f>
        <v>9709957.8635143992</v>
      </c>
      <c r="R54" s="168">
        <f>SUM(O54:Q54)</f>
        <v>10328660.348676171</v>
      </c>
      <c r="AB54" s="155" t="s">
        <v>5933</v>
      </c>
      <c r="AC54" s="161" t="s">
        <v>1566</v>
      </c>
      <c r="AD54" s="168">
        <f t="shared" si="112"/>
        <v>1650.688385005323</v>
      </c>
      <c r="AE54" s="168">
        <f t="shared" ref="AE54:AE61" si="123">IF(BG54&gt;0,BT54,DX54)</f>
        <v>407.60256403548533</v>
      </c>
      <c r="AF54" s="168"/>
      <c r="AG54" s="168">
        <f t="shared" ref="AG54:AL54" si="124">IF(BI54&gt;0,BV54,DZ54)</f>
        <v>10.902396651794525</v>
      </c>
      <c r="AH54" s="168">
        <f t="shared" si="124"/>
        <v>2.9006782544539537E-2</v>
      </c>
      <c r="AI54" s="168">
        <f t="shared" si="124"/>
        <v>372.08507786808059</v>
      </c>
      <c r="AJ54" s="168">
        <f t="shared" si="124"/>
        <v>3.2755813467788473</v>
      </c>
      <c r="AK54" s="168">
        <f t="shared" si="124"/>
        <v>852.63829805683702</v>
      </c>
      <c r="AL54" s="168">
        <f t="shared" si="124"/>
        <v>532.23893937863477</v>
      </c>
      <c r="AM54" s="168">
        <f t="shared" si="114"/>
        <v>0</v>
      </c>
      <c r="AQ54" s="155" t="s">
        <v>5933</v>
      </c>
      <c r="AR54" s="161" t="s">
        <v>1566</v>
      </c>
      <c r="AS54" s="206">
        <f t="shared" si="115"/>
        <v>0</v>
      </c>
      <c r="AT54" s="206">
        <f t="shared" si="97"/>
        <v>0</v>
      </c>
      <c r="AU54" s="206">
        <f t="shared" si="98"/>
        <v>13229.382396057295</v>
      </c>
      <c r="AV54" s="206">
        <f t="shared" si="99"/>
        <v>0</v>
      </c>
      <c r="AW54" s="206">
        <f t="shared" si="100"/>
        <v>0</v>
      </c>
      <c r="AX54" s="206">
        <f t="shared" si="101"/>
        <v>0</v>
      </c>
      <c r="AY54" s="206">
        <f t="shared" si="102"/>
        <v>0</v>
      </c>
      <c r="AZ54" s="206">
        <f t="shared" si="103"/>
        <v>0</v>
      </c>
      <c r="BA54" s="206">
        <f t="shared" si="104"/>
        <v>274.1361829862708</v>
      </c>
      <c r="BB54" s="161">
        <v>0</v>
      </c>
      <c r="BD54" s="307" t="s">
        <v>5933</v>
      </c>
      <c r="BE54" s="279" t="s">
        <v>1566</v>
      </c>
      <c r="BF54" s="279">
        <f t="shared" si="116"/>
        <v>-2936.8038088254116</v>
      </c>
      <c r="BG54" s="279">
        <f t="shared" ref="BG54:BG61" si="125">DX54-BT54</f>
        <v>20980.547079370379</v>
      </c>
      <c r="BH54" s="278"/>
      <c r="BI54" s="279">
        <f t="shared" ref="BI54:BO54" si="126">DZ54-BV54</f>
        <v>-1227.7570072963595</v>
      </c>
      <c r="BJ54" s="279">
        <f t="shared" si="126"/>
        <v>763.9932681742315</v>
      </c>
      <c r="BK54" s="279">
        <f t="shared" si="126"/>
        <v>1958.5950862817576</v>
      </c>
      <c r="BL54" s="279">
        <f t="shared" si="126"/>
        <v>479.26831935102706</v>
      </c>
      <c r="BM54" s="279">
        <f t="shared" si="126"/>
        <v>6236.3271951472943</v>
      </c>
      <c r="BN54" s="279">
        <f t="shared" si="126"/>
        <v>73352.463898463451</v>
      </c>
      <c r="BO54" s="280">
        <f t="shared" si="126"/>
        <v>0</v>
      </c>
      <c r="BQ54" s="307" t="s">
        <v>5933</v>
      </c>
      <c r="BR54" s="279" t="s">
        <v>1568</v>
      </c>
      <c r="BS54" s="279">
        <f t="shared" si="118"/>
        <v>4587.4921938307343</v>
      </c>
      <c r="BT54" s="279">
        <f t="shared" ref="BT54:BT61" si="127">$DP$53*CS54/CG$8</f>
        <v>407.60256403548533</v>
      </c>
      <c r="BU54" s="278"/>
      <c r="BV54" s="279">
        <f>$DP$55*CU54/CI$8</f>
        <v>1238.659403948154</v>
      </c>
      <c r="BW54" s="279">
        <f>$DR$56*CV54/CJ$8</f>
        <v>2.9006782544539537E-2</v>
      </c>
      <c r="BX54" s="279">
        <f>$DP$57*CW54/CK$8</f>
        <v>372.08507786808059</v>
      </c>
      <c r="BY54" s="279">
        <f t="shared" si="106"/>
        <v>3.2755813467788473</v>
      </c>
      <c r="BZ54" s="279">
        <f t="shared" si="107"/>
        <v>852.63829805683702</v>
      </c>
      <c r="CA54" s="279">
        <f t="shared" si="108"/>
        <v>532.23893937863477</v>
      </c>
      <c r="CB54" s="280"/>
      <c r="CP54" s="307" t="s">
        <v>5933</v>
      </c>
      <c r="CQ54" s="279" t="s">
        <v>1566</v>
      </c>
      <c r="CR54" s="279">
        <f t="shared" si="119"/>
        <v>2.5284018475720146E-2</v>
      </c>
      <c r="CS54" s="279">
        <f t="shared" ref="CS54:CS61" si="128">DF54/(SUM(DF$54:DF$61)+SUM(DF$52))</f>
        <v>7.5135781641039567E-2</v>
      </c>
      <c r="CT54" s="278">
        <v>1</v>
      </c>
      <c r="CU54" s="279">
        <f>DH54/(SUM(DH$56:DH$61)+SUM(DH$52:DH$54))</f>
        <v>4.6393177241678837E-2</v>
      </c>
      <c r="CV54" s="279">
        <f>DI54/(SUM(DI$57:DI$61)+SUM(DI$52:DI$55))</f>
        <v>6.2726906357059228E-2</v>
      </c>
      <c r="CW54" s="279">
        <f>DJ54/(SUM(DJ$58:DJ$61)+SUM(DJ$52:DJ$56))</f>
        <v>2.3256827273926192E-2</v>
      </c>
      <c r="CX54" s="279">
        <f t="shared" si="109"/>
        <v>3.6780851725744412E-2</v>
      </c>
      <c r="CY54" s="279">
        <f t="shared" si="110"/>
        <v>4.4140027237405038E-2</v>
      </c>
      <c r="CZ54" s="279">
        <f t="shared" si="111"/>
        <v>3.8132152544277445E-2</v>
      </c>
      <c r="DA54" s="280"/>
      <c r="DC54" s="307" t="s">
        <v>5933</v>
      </c>
      <c r="DD54" s="279">
        <v>6.2790912200514748E-2</v>
      </c>
      <c r="DE54" s="279">
        <v>2.5282794728136791E-2</v>
      </c>
      <c r="DF54" s="279">
        <v>7.5066947130628711E-2</v>
      </c>
      <c r="DG54" s="278">
        <v>1</v>
      </c>
      <c r="DH54" s="279">
        <v>4.639317724167883E-2</v>
      </c>
      <c r="DI54" s="279">
        <v>6.2725033862056245E-2</v>
      </c>
      <c r="DJ54" s="279">
        <v>2.3238896900152236E-2</v>
      </c>
      <c r="DK54" s="279">
        <v>3.5851547286140338E-2</v>
      </c>
      <c r="DL54" s="279">
        <v>4.4033439819145426E-2</v>
      </c>
      <c r="DM54" s="279">
        <v>3.7949032123230059E-2</v>
      </c>
      <c r="DN54" s="280">
        <v>0</v>
      </c>
      <c r="DO54" s="211"/>
      <c r="DP54" s="173">
        <f t="shared" si="95"/>
        <v>21381.272084932913</v>
      </c>
      <c r="DR54" s="207">
        <v>270.57281915348369</v>
      </c>
      <c r="DS54" s="207"/>
      <c r="DT54" s="207"/>
      <c r="DU54" s="293" t="s">
        <v>5933</v>
      </c>
      <c r="DV54" s="270">
        <v>21651.844904086396</v>
      </c>
      <c r="DW54" s="268">
        <v>1650.688385005323</v>
      </c>
      <c r="DX54" s="268">
        <v>21388.149643405864</v>
      </c>
      <c r="DY54" s="276">
        <v>51802</v>
      </c>
      <c r="DZ54" s="268">
        <v>10.902396651794525</v>
      </c>
      <c r="EA54" s="268">
        <v>764.02227495677607</v>
      </c>
      <c r="EB54" s="268">
        <v>2330.6801641498382</v>
      </c>
      <c r="EC54" s="268">
        <v>482.5439006978059</v>
      </c>
      <c r="ED54" s="268">
        <v>7088.9654932041312</v>
      </c>
      <c r="EE54" s="268">
        <v>73884.70283784208</v>
      </c>
      <c r="EF54" s="269">
        <v>0</v>
      </c>
    </row>
    <row r="55" spans="1:136" x14ac:dyDescent="0.25">
      <c r="A55" s="141" t="s">
        <v>1652</v>
      </c>
      <c r="B55" s="173">
        <f>'Etanol Anidro'!Y3*$G$25</f>
        <v>10187202.2809</v>
      </c>
      <c r="C55" s="173">
        <f>'Etanol Anidro'!AB3*$G$25</f>
        <v>11924441.942499999</v>
      </c>
      <c r="D55" s="173">
        <f t="shared" si="120"/>
        <v>1737239.6615999993</v>
      </c>
      <c r="E55" s="152">
        <f t="shared" si="121"/>
        <v>128992108.65000001</v>
      </c>
      <c r="F55" s="152">
        <f t="shared" si="121"/>
        <v>150989336.25</v>
      </c>
      <c r="G55" s="152">
        <f t="shared" si="122"/>
        <v>21997227.599999994</v>
      </c>
      <c r="L55" s="161" t="s">
        <v>1787</v>
      </c>
      <c r="M55" s="161"/>
      <c r="N55" s="168"/>
      <c r="O55" s="168"/>
      <c r="P55" s="168"/>
      <c r="Q55" s="168"/>
      <c r="R55" s="168"/>
      <c r="AB55" s="155" t="s">
        <v>5934</v>
      </c>
      <c r="AC55" s="161" t="s">
        <v>1566</v>
      </c>
      <c r="AD55" s="168">
        <f t="shared" si="112"/>
        <v>42712.235146382278</v>
      </c>
      <c r="AE55" s="168">
        <f t="shared" si="123"/>
        <v>595.05046303460858</v>
      </c>
      <c r="AF55" s="168">
        <f t="shared" ref="AF55:AF61" si="129">IF(BH55&gt;0,BU55,DY55)</f>
        <v>8516.7798216041738</v>
      </c>
      <c r="AG55" s="168"/>
      <c r="AH55" s="168">
        <f>IF(BJ55&gt;0,BW55,EA55)</f>
        <v>4.6005692516759476E-2</v>
      </c>
      <c r="AI55" s="168">
        <f>IF(BK55&gt;0,BX55,EB55)</f>
        <v>1301.0357093633063</v>
      </c>
      <c r="AJ55" s="168">
        <f>IF(BL55&gt;0,BY55,EC55)</f>
        <v>37.593235578387976</v>
      </c>
      <c r="AK55" s="168">
        <f>IF(BM55&gt;0,BZ55,ED55)</f>
        <v>4422.7137735591405</v>
      </c>
      <c r="AL55" s="168">
        <f>IF(BN55&gt;0,CA55,EE55)</f>
        <v>1146.4681311048726</v>
      </c>
      <c r="AM55" s="168">
        <f t="shared" si="114"/>
        <v>0</v>
      </c>
      <c r="AQ55" s="155" t="s">
        <v>5934</v>
      </c>
      <c r="AR55" s="161" t="s">
        <v>1566</v>
      </c>
      <c r="AS55" s="206">
        <f t="shared" si="115"/>
        <v>0</v>
      </c>
      <c r="AT55" s="206">
        <f t="shared" si="97"/>
        <v>0</v>
      </c>
      <c r="AU55" s="206">
        <f t="shared" si="98"/>
        <v>6267.5438459806255</v>
      </c>
      <c r="AV55" s="206">
        <f t="shared" si="99"/>
        <v>0</v>
      </c>
      <c r="AW55" s="206">
        <f t="shared" si="100"/>
        <v>0</v>
      </c>
      <c r="AX55" s="206">
        <f t="shared" si="101"/>
        <v>0</v>
      </c>
      <c r="AY55" s="206">
        <f t="shared" si="102"/>
        <v>0</v>
      </c>
      <c r="AZ55" s="206">
        <f t="shared" si="103"/>
        <v>0</v>
      </c>
      <c r="BA55" s="206">
        <f t="shared" si="104"/>
        <v>590.50244941381209</v>
      </c>
      <c r="BB55" s="161">
        <v>0</v>
      </c>
      <c r="BD55" s="307" t="s">
        <v>5934</v>
      </c>
      <c r="BE55" s="279" t="s">
        <v>1566</v>
      </c>
      <c r="BF55" s="279">
        <f t="shared" si="116"/>
        <v>-75990.996241811896</v>
      </c>
      <c r="BG55" s="279">
        <f t="shared" si="125"/>
        <v>30629.062120452862</v>
      </c>
      <c r="BH55" s="279">
        <f t="shared" ref="BH55:BH61" si="130">DY55-BU55</f>
        <v>16024.902971256131</v>
      </c>
      <c r="BI55" s="278"/>
      <c r="BJ55" s="279">
        <f t="shared" ref="BJ55:BO55" si="131">EA55-BW55</f>
        <v>1211.7179603262964</v>
      </c>
      <c r="BK55" s="279">
        <f t="shared" si="131"/>
        <v>6848.4395075351949</v>
      </c>
      <c r="BL55" s="279">
        <f t="shared" si="131"/>
        <v>5500.47302361735</v>
      </c>
      <c r="BM55" s="279">
        <f t="shared" si="131"/>
        <v>32348.406405456568</v>
      </c>
      <c r="BN55" s="279">
        <f t="shared" si="131"/>
        <v>158004.7155057608</v>
      </c>
      <c r="BO55" s="280">
        <f t="shared" si="131"/>
        <v>0</v>
      </c>
      <c r="BQ55" s="307" t="s">
        <v>5934</v>
      </c>
      <c r="BR55" s="279" t="s">
        <v>1568</v>
      </c>
      <c r="BS55" s="279">
        <f t="shared" si="118"/>
        <v>118703.23138819417</v>
      </c>
      <c r="BT55" s="279">
        <f t="shared" si="127"/>
        <v>595.05046303460858</v>
      </c>
      <c r="BU55" s="279">
        <f t="shared" ref="BU55:BU61" si="132">$DP$54*CT55/CH$8</f>
        <v>8516.7798216041738</v>
      </c>
      <c r="BV55" s="278"/>
      <c r="BW55" s="279">
        <f>$DR$56*CV55/CJ$8</f>
        <v>4.6005692516759476E-2</v>
      </c>
      <c r="BX55" s="279">
        <f>$DP$57*CW55/CK$8</f>
        <v>1301.0357093633063</v>
      </c>
      <c r="BY55" s="279">
        <f t="shared" si="106"/>
        <v>37.593235578387976</v>
      </c>
      <c r="BZ55" s="279">
        <f t="shared" si="107"/>
        <v>4422.7137735591405</v>
      </c>
      <c r="CA55" s="279">
        <f t="shared" si="108"/>
        <v>1146.4681311048726</v>
      </c>
      <c r="CB55" s="280"/>
      <c r="CP55" s="307" t="s">
        <v>5934</v>
      </c>
      <c r="CQ55" s="279" t="s">
        <v>1566</v>
      </c>
      <c r="CR55" s="279">
        <f t="shared" si="119"/>
        <v>0.65423428939735973</v>
      </c>
      <c r="CS55" s="279">
        <f t="shared" si="128"/>
        <v>0.10968915703895198</v>
      </c>
      <c r="CT55" s="279">
        <f t="shared" ref="CT55:CT61" si="133">DG55/(SUM(DG$55:DG$61)+SUM(DG$52:DG$53))</f>
        <v>0.47624690670283021</v>
      </c>
      <c r="CU55" s="278">
        <v>1</v>
      </c>
      <c r="CV55" s="279">
        <f>DI55/(SUM(DI$57:DI$61)+SUM(DI$52:DI$55))</f>
        <v>9.9486896278804179E-2</v>
      </c>
      <c r="CW55" s="279">
        <f>DJ55/(SUM(DJ$58:DJ$61)+SUM(DJ$52:DJ$56))</f>
        <v>8.1320011388901062E-2</v>
      </c>
      <c r="CX55" s="279">
        <f t="shared" si="109"/>
        <v>0.42212696841108915</v>
      </c>
      <c r="CY55" s="279">
        <f t="shared" si="110"/>
        <v>0.22895840695057956</v>
      </c>
      <c r="CZ55" s="279">
        <f t="shared" si="111"/>
        <v>8.2138480347720672E-2</v>
      </c>
      <c r="DA55" s="280"/>
      <c r="DC55" s="307" t="s">
        <v>5934</v>
      </c>
      <c r="DD55" s="279">
        <v>9.384878458252105E-2</v>
      </c>
      <c r="DE55" s="279">
        <v>0.65420262442957122</v>
      </c>
      <c r="DF55" s="279">
        <v>0.10958866697606519</v>
      </c>
      <c r="DG55" s="279">
        <v>0.47375936822632919</v>
      </c>
      <c r="DH55" s="278">
        <v>1</v>
      </c>
      <c r="DI55" s="279">
        <v>9.9483926441345849E-2</v>
      </c>
      <c r="DJ55" s="279">
        <v>8.1257315898139088E-2</v>
      </c>
      <c r="DK55" s="279">
        <v>0.41146151485536148</v>
      </c>
      <c r="DL55" s="279">
        <v>0.2284055281461683</v>
      </c>
      <c r="DM55" s="279">
        <v>8.1744030202583917E-2</v>
      </c>
      <c r="DN55" s="280">
        <v>0</v>
      </c>
      <c r="DO55" s="211"/>
      <c r="DP55" s="173">
        <f t="shared" si="95"/>
        <v>32361.360219275528</v>
      </c>
      <c r="DR55" s="207">
        <v>0</v>
      </c>
      <c r="DS55" s="207"/>
      <c r="DT55" s="207"/>
      <c r="DU55" s="293" t="s">
        <v>5934</v>
      </c>
      <c r="DV55" s="270">
        <v>32361.360219275528</v>
      </c>
      <c r="DW55" s="268">
        <v>42712.235146382278</v>
      </c>
      <c r="DX55" s="268">
        <v>31224.112583487469</v>
      </c>
      <c r="DY55" s="268">
        <v>24541.682792860305</v>
      </c>
      <c r="DZ55" s="276">
        <v>235</v>
      </c>
      <c r="EA55" s="268">
        <v>1211.7639660188131</v>
      </c>
      <c r="EB55" s="268">
        <v>8149.4752168985015</v>
      </c>
      <c r="EC55" s="268">
        <v>5538.066259195738</v>
      </c>
      <c r="ED55" s="268">
        <v>36771.120179015707</v>
      </c>
      <c r="EE55" s="268">
        <v>159151.18363686567</v>
      </c>
      <c r="EF55" s="269">
        <v>0</v>
      </c>
    </row>
    <row r="56" spans="1:136" x14ac:dyDescent="0.25">
      <c r="A56" s="141" t="s">
        <v>1767</v>
      </c>
      <c r="B56" s="173">
        <f>'Etanol Anidro'!Y4*$G$25</f>
        <v>1266009.9697696823</v>
      </c>
      <c r="C56" s="173">
        <f>'Etanol Anidro'!AB4*$G$25</f>
        <v>1593771.2925105654</v>
      </c>
      <c r="D56" s="173">
        <f t="shared" si="120"/>
        <v>327761.3227408831</v>
      </c>
      <c r="E56" s="152">
        <f t="shared" si="121"/>
        <v>16030436.1363959</v>
      </c>
      <c r="F56" s="152">
        <f t="shared" si="121"/>
        <v>20180606.417546395</v>
      </c>
      <c r="G56" s="152">
        <f t="shared" si="122"/>
        <v>4150170.2811504956</v>
      </c>
      <c r="L56" s="161"/>
      <c r="M56" s="161" t="s">
        <v>371</v>
      </c>
      <c r="N56" s="168">
        <f>SUM(AI52:AI56)+SUM(AJ52:AJ56)+AI59+AJ59</f>
        <v>8916.4350578333506</v>
      </c>
      <c r="O56" s="168"/>
      <c r="P56" s="168">
        <f>SUM(AI60:AJ60)</f>
        <v>1136.0944070125374</v>
      </c>
      <c r="Q56" s="168">
        <f>SUM(AI61:AJ61)</f>
        <v>6000.8940304245816</v>
      </c>
      <c r="R56" s="168"/>
      <c r="AB56" s="155" t="s">
        <v>5935</v>
      </c>
      <c r="AC56" s="161" t="s">
        <v>1566</v>
      </c>
      <c r="AD56" s="168">
        <f t="shared" si="112"/>
        <v>22.827627760603775</v>
      </c>
      <c r="AE56" s="168">
        <f t="shared" si="123"/>
        <v>4.1224956322929813</v>
      </c>
      <c r="AF56" s="168">
        <f t="shared" si="129"/>
        <v>6.3163827768105021</v>
      </c>
      <c r="AG56" s="168">
        <f t="shared" ref="AG56:AG61" si="134">IF(BI56&gt;0,BV56,DZ56)</f>
        <v>0</v>
      </c>
      <c r="AH56" s="168"/>
      <c r="AI56" s="168">
        <f>IF(BK56&gt;0,BX56,EB56)</f>
        <v>29.197088961079714</v>
      </c>
      <c r="AJ56" s="168">
        <f>IF(BL56&gt;0,BY56,EC56)</f>
        <v>8.9323005668185601E-2</v>
      </c>
      <c r="AK56" s="168">
        <f>IF(BM56&gt;0,BZ56,ED56)</f>
        <v>34.136703634562913</v>
      </c>
      <c r="AL56" s="168">
        <f>IF(BN56&gt;0,CA56,EE56)</f>
        <v>5.8089378910009941</v>
      </c>
      <c r="AM56" s="168">
        <f t="shared" si="114"/>
        <v>0</v>
      </c>
      <c r="AQ56" s="155" t="s">
        <v>5935</v>
      </c>
      <c r="AR56" s="161" t="s">
        <v>1566</v>
      </c>
      <c r="AS56" s="206">
        <f t="shared" si="115"/>
        <v>0</v>
      </c>
      <c r="AT56" s="206">
        <f t="shared" si="97"/>
        <v>0</v>
      </c>
      <c r="AU56" s="206">
        <f t="shared" si="98"/>
        <v>4.6482598858825561</v>
      </c>
      <c r="AV56" s="206">
        <f t="shared" si="99"/>
        <v>0</v>
      </c>
      <c r="AW56" s="206">
        <f t="shared" si="100"/>
        <v>0</v>
      </c>
      <c r="AX56" s="206">
        <f t="shared" si="101"/>
        <v>0</v>
      </c>
      <c r="AY56" s="206">
        <f t="shared" si="102"/>
        <v>0</v>
      </c>
      <c r="AZ56" s="206">
        <f t="shared" si="103"/>
        <v>0</v>
      </c>
      <c r="BA56" s="206">
        <f t="shared" si="104"/>
        <v>2.9919645911335113</v>
      </c>
      <c r="BB56" s="161">
        <v>0</v>
      </c>
      <c r="BD56" s="307" t="s">
        <v>5935</v>
      </c>
      <c r="BE56" s="279" t="s">
        <v>1566</v>
      </c>
      <c r="BF56" s="279">
        <f t="shared" si="116"/>
        <v>-40.613519040163169</v>
      </c>
      <c r="BG56" s="279">
        <f t="shared" si="125"/>
        <v>212.19742300318734</v>
      </c>
      <c r="BH56" s="279">
        <f t="shared" si="130"/>
        <v>11.88470563380568</v>
      </c>
      <c r="BI56" s="279">
        <f t="shared" ref="BI56:BI61" si="135">DZ56-BV56</f>
        <v>0</v>
      </c>
      <c r="BJ56" s="278"/>
      <c r="BK56" s="279">
        <f>EB56-BX56</f>
        <v>153.68870823993805</v>
      </c>
      <c r="BL56" s="279">
        <f>EC56-BY56</f>
        <v>13.069340148756163</v>
      </c>
      <c r="BM56" s="279">
        <f>ED56-BZ56</f>
        <v>249.68108248723891</v>
      </c>
      <c r="BN56" s="279">
        <f>EE56-CA56</f>
        <v>800.58010681352926</v>
      </c>
      <c r="BO56" s="280">
        <f>EF56-CB56</f>
        <v>0</v>
      </c>
      <c r="BQ56" s="307" t="s">
        <v>5935</v>
      </c>
      <c r="BR56" s="279" t="s">
        <v>1568</v>
      </c>
      <c r="BS56" s="279">
        <f t="shared" si="118"/>
        <v>63.441146800766944</v>
      </c>
      <c r="BT56" s="279">
        <f t="shared" si="127"/>
        <v>4.1224956322929813</v>
      </c>
      <c r="BU56" s="279">
        <f t="shared" si="132"/>
        <v>6.3163827768105021</v>
      </c>
      <c r="BV56" s="279">
        <f t="shared" ref="BV56:BV61" si="136">$DP$55*CU56/CI$8</f>
        <v>0</v>
      </c>
      <c r="BW56" s="278"/>
      <c r="BX56" s="279">
        <f>$DP$57*CW56/CK$8</f>
        <v>29.197088961079714</v>
      </c>
      <c r="BY56" s="279">
        <f t="shared" si="106"/>
        <v>8.9323005668185601E-2</v>
      </c>
      <c r="BZ56" s="279">
        <f t="shared" si="107"/>
        <v>34.136703634562913</v>
      </c>
      <c r="CA56" s="279">
        <f t="shared" si="108"/>
        <v>5.8089378910009941</v>
      </c>
      <c r="CB56" s="280"/>
      <c r="CP56" s="307" t="s">
        <v>5935</v>
      </c>
      <c r="CQ56" s="279" t="s">
        <v>1566</v>
      </c>
      <c r="CR56" s="279">
        <f t="shared" si="119"/>
        <v>3.496566446453228E-4</v>
      </c>
      <c r="CS56" s="279">
        <f t="shared" si="128"/>
        <v>7.5992390375919858E-4</v>
      </c>
      <c r="CT56" s="279">
        <f t="shared" si="133"/>
        <v>3.5320365466961606E-4</v>
      </c>
      <c r="CU56" s="279">
        <f t="shared" ref="CU56:CU61" si="137">DH56/(SUM(DH$56:DH$61)+SUM(DH$52:DH$54))</f>
        <v>0</v>
      </c>
      <c r="CV56" s="278">
        <v>1</v>
      </c>
      <c r="CW56" s="279">
        <f>DJ56/(SUM(DJ$58:DJ$61)+SUM(DJ$52:DJ$56))</f>
        <v>1.8249365407500501E-3</v>
      </c>
      <c r="CX56" s="279">
        <f t="shared" si="109"/>
        <v>1.0029902723710851E-3</v>
      </c>
      <c r="CY56" s="279">
        <f t="shared" si="110"/>
        <v>1.767214810381866E-3</v>
      </c>
      <c r="CZ56" s="279">
        <f t="shared" si="111"/>
        <v>4.161801953808249E-4</v>
      </c>
      <c r="DA56" s="280"/>
      <c r="DC56" s="307" t="s">
        <v>27</v>
      </c>
      <c r="DD56" s="279">
        <v>1.224971178125468E-3</v>
      </c>
      <c r="DE56" s="279">
        <v>3.4963972124866019E-4</v>
      </c>
      <c r="DF56" s="279">
        <v>7.5922771096367174E-4</v>
      </c>
      <c r="DG56" s="279">
        <v>3.5135879716258412E-4</v>
      </c>
      <c r="DH56" s="279">
        <v>0</v>
      </c>
      <c r="DI56" s="278">
        <v>1</v>
      </c>
      <c r="DJ56" s="279">
        <v>1.8235295649014535E-3</v>
      </c>
      <c r="DK56" s="279">
        <v>9.776487354228871E-4</v>
      </c>
      <c r="DL56" s="279">
        <v>1.7629474169084623E-3</v>
      </c>
      <c r="DM56" s="279">
        <v>4.1418159085617276E-4</v>
      </c>
      <c r="DN56" s="280">
        <v>0</v>
      </c>
      <c r="DO56" s="211"/>
      <c r="DP56" s="173">
        <f t="shared" si="95"/>
        <v>422.03646728024495</v>
      </c>
      <c r="DR56" s="207">
        <v>0.36360673128049203</v>
      </c>
      <c r="DS56" s="207"/>
      <c r="DT56" s="207"/>
      <c r="DU56" s="293" t="s">
        <v>26</v>
      </c>
      <c r="DV56" s="270">
        <v>422.40007401152542</v>
      </c>
      <c r="DW56" s="268">
        <v>22.827627760603775</v>
      </c>
      <c r="DX56" s="268">
        <v>216.31991863548032</v>
      </c>
      <c r="DY56" s="268">
        <v>18.201088410616183</v>
      </c>
      <c r="DZ56" s="268">
        <v>0</v>
      </c>
      <c r="EA56" s="276">
        <v>12180.5</v>
      </c>
      <c r="EB56" s="268">
        <v>182.88579720101777</v>
      </c>
      <c r="EC56" s="268">
        <v>13.15866315442435</v>
      </c>
      <c r="ED56" s="268">
        <v>283.81778612180182</v>
      </c>
      <c r="EE56" s="268">
        <v>806.38904470453019</v>
      </c>
      <c r="EF56" s="269">
        <v>0</v>
      </c>
    </row>
    <row r="57" spans="1:136" x14ac:dyDescent="0.25">
      <c r="A57" s="141" t="s">
        <v>1653</v>
      </c>
      <c r="B57" s="173">
        <f>'Etanol Anidro'!Y5*$G$25</f>
        <v>305340.29853031767</v>
      </c>
      <c r="C57" s="173">
        <f>'Etanol Anidro'!AB5*$G$25</f>
        <v>335458.29608943453</v>
      </c>
      <c r="D57" s="173">
        <f t="shared" si="120"/>
        <v>30117.997559116862</v>
      </c>
      <c r="E57" s="152">
        <f t="shared" si="121"/>
        <v>3866271.4136041021</v>
      </c>
      <c r="F57" s="152">
        <f t="shared" si="121"/>
        <v>4247630.6824536072</v>
      </c>
      <c r="G57" s="152">
        <f t="shared" si="122"/>
        <v>381359.26884950511</v>
      </c>
      <c r="L57" s="161"/>
      <c r="M57" s="161" t="s">
        <v>372</v>
      </c>
      <c r="N57" s="168">
        <f>'Fatores de emissao'!AF5</f>
        <v>0</v>
      </c>
      <c r="O57" s="168">
        <f>'Fatores de emissao'!AG5</f>
        <v>0</v>
      </c>
      <c r="P57" s="168">
        <f>'Fatores de emissao'!AH5</f>
        <v>-4.0333333299999978</v>
      </c>
      <c r="Q57" s="168">
        <f>'Fatores de emissao'!AI5</f>
        <v>300.09732499999996</v>
      </c>
      <c r="R57" s="168"/>
      <c r="AB57" s="155" t="s">
        <v>1562</v>
      </c>
      <c r="AC57" s="161" t="s">
        <v>1566</v>
      </c>
      <c r="AD57" s="168">
        <f t="shared" si="112"/>
        <v>547.9412041686212</v>
      </c>
      <c r="AE57" s="168">
        <f t="shared" si="123"/>
        <v>24.425076171046861</v>
      </c>
      <c r="AF57" s="168">
        <f t="shared" si="129"/>
        <v>9.2017832931451267</v>
      </c>
      <c r="AG57" s="168">
        <f t="shared" si="134"/>
        <v>0</v>
      </c>
      <c r="AH57" s="168">
        <f>IF(BJ57&gt;0,BW57,EA57)</f>
        <v>3.6336365658506476E-3</v>
      </c>
      <c r="AI57" s="168"/>
      <c r="AJ57" s="168">
        <f>IF(BL57&gt;0,BY57,EC57)</f>
        <v>0.53409058278748622</v>
      </c>
      <c r="AK57" s="168">
        <f>IF(BM57&gt;0,BZ57,ED57)</f>
        <v>277.3000333549985</v>
      </c>
      <c r="AL57" s="168">
        <f>IF(BN57&gt;0,CA57,EE57)</f>
        <v>356.45966404164886</v>
      </c>
      <c r="AM57" s="168">
        <f t="shared" si="114"/>
        <v>0</v>
      </c>
      <c r="AQ57" s="155" t="s">
        <v>1562</v>
      </c>
      <c r="AR57" s="161" t="s">
        <v>1566</v>
      </c>
      <c r="AS57" s="206">
        <f t="shared" si="115"/>
        <v>0</v>
      </c>
      <c r="AT57" s="206">
        <f t="shared" si="97"/>
        <v>0</v>
      </c>
      <c r="AU57" s="206">
        <f t="shared" si="98"/>
        <v>6.7716415662998992</v>
      </c>
      <c r="AV57" s="206">
        <f t="shared" si="99"/>
        <v>0</v>
      </c>
      <c r="AW57" s="206">
        <f t="shared" si="100"/>
        <v>0</v>
      </c>
      <c r="AX57" s="206">
        <f t="shared" si="101"/>
        <v>0</v>
      </c>
      <c r="AY57" s="206">
        <f t="shared" si="102"/>
        <v>0</v>
      </c>
      <c r="AZ57" s="206">
        <f t="shared" si="103"/>
        <v>0</v>
      </c>
      <c r="BA57" s="206">
        <f t="shared" si="104"/>
        <v>183.59891480887899</v>
      </c>
      <c r="BB57" s="161">
        <v>0</v>
      </c>
      <c r="BD57" s="307" t="s">
        <v>1562</v>
      </c>
      <c r="BE57" s="279" t="s">
        <v>1566</v>
      </c>
      <c r="BF57" s="279">
        <f t="shared" si="116"/>
        <v>-974.86347516136402</v>
      </c>
      <c r="BG57" s="279">
        <f t="shared" si="125"/>
        <v>1257.2331622507725</v>
      </c>
      <c r="BH57" s="279">
        <f t="shared" si="130"/>
        <v>17.313783791982779</v>
      </c>
      <c r="BI57" s="279">
        <f t="shared" si="135"/>
        <v>0</v>
      </c>
      <c r="BJ57" s="279">
        <f>EA57-BW57</f>
        <v>95.704301952103876</v>
      </c>
      <c r="BK57" s="278"/>
      <c r="BL57" s="279">
        <f>EC57-BY57</f>
        <v>78.145730145120154</v>
      </c>
      <c r="BM57" s="279">
        <f>ED57-BZ57</f>
        <v>2028.2149455028948</v>
      </c>
      <c r="BN57" s="279">
        <f>EE57-CA57</f>
        <v>49126.797577793062</v>
      </c>
      <c r="BO57" s="280">
        <f>EF57-CB57</f>
        <v>0</v>
      </c>
      <c r="BQ57" s="307" t="s">
        <v>1562</v>
      </c>
      <c r="BR57" s="279" t="s">
        <v>1568</v>
      </c>
      <c r="BS57" s="279">
        <f t="shared" si="118"/>
        <v>1522.8046793299852</v>
      </c>
      <c r="BT57" s="279">
        <f t="shared" si="127"/>
        <v>24.425076171046861</v>
      </c>
      <c r="BU57" s="279">
        <f t="shared" si="132"/>
        <v>9.2017832931451267</v>
      </c>
      <c r="BV57" s="279">
        <f t="shared" si="136"/>
        <v>0</v>
      </c>
      <c r="BW57" s="279">
        <f>$DR$56*CV57/CJ$8</f>
        <v>3.6336365658506476E-3</v>
      </c>
      <c r="BX57" s="278"/>
      <c r="BY57" s="279">
        <f t="shared" si="106"/>
        <v>0.53409058278748622</v>
      </c>
      <c r="BZ57" s="279">
        <f t="shared" si="107"/>
        <v>277.3000333549985</v>
      </c>
      <c r="CA57" s="279">
        <f t="shared" si="108"/>
        <v>356.45966404164886</v>
      </c>
      <c r="CB57" s="280"/>
      <c r="CP57" s="307" t="s">
        <v>1562</v>
      </c>
      <c r="CQ57" s="279" t="s">
        <v>1566</v>
      </c>
      <c r="CR57" s="279">
        <f t="shared" si="119"/>
        <v>8.3929563300120316E-3</v>
      </c>
      <c r="CS57" s="279">
        <f t="shared" si="128"/>
        <v>4.5024181682865125E-3</v>
      </c>
      <c r="CT57" s="279">
        <f t="shared" si="133"/>
        <v>5.1455138224821672E-4</v>
      </c>
      <c r="CU57" s="279">
        <f t="shared" si="137"/>
        <v>0</v>
      </c>
      <c r="CV57" s="279">
        <f>DI57/(SUM(DI$57:DI$61)+SUM(DI$52:DI$55))</f>
        <v>7.8577063916593047E-3</v>
      </c>
      <c r="CW57" s="278">
        <v>1</v>
      </c>
      <c r="CX57" s="279">
        <f t="shared" si="109"/>
        <v>5.9971969717500179E-3</v>
      </c>
      <c r="CY57" s="279">
        <f t="shared" si="110"/>
        <v>1.4355478815715871E-2</v>
      </c>
      <c r="CZ57" s="279">
        <f t="shared" si="111"/>
        <v>2.5538481459073194E-2</v>
      </c>
      <c r="DA57" s="280"/>
      <c r="DC57" s="307" t="s">
        <v>1562</v>
      </c>
      <c r="DD57" s="279">
        <v>5.0920037151881224E-2</v>
      </c>
      <c r="DE57" s="279">
        <v>8.3925501105641259E-3</v>
      </c>
      <c r="DF57" s="279">
        <v>4.4982933459514016E-3</v>
      </c>
      <c r="DG57" s="279">
        <v>5.1186377138195255E-4</v>
      </c>
      <c r="DH57" s="279">
        <v>0</v>
      </c>
      <c r="DI57" s="279">
        <v>7.8574718269914801E-3</v>
      </c>
      <c r="DJ57" s="278">
        <v>1</v>
      </c>
      <c r="DK57" s="279">
        <v>5.8456718843870603E-3</v>
      </c>
      <c r="DL57" s="279">
        <v>1.4320813829747056E-2</v>
      </c>
      <c r="DM57" s="279">
        <v>2.5415839091263877E-2</v>
      </c>
      <c r="DN57" s="280">
        <v>0</v>
      </c>
      <c r="DO57" s="211"/>
      <c r="DP57" s="173">
        <f t="shared" si="95"/>
        <v>17481.153822562617</v>
      </c>
      <c r="DR57" s="256">
        <v>77.322528316250995</v>
      </c>
      <c r="DS57" s="256"/>
      <c r="DT57" s="256"/>
      <c r="DU57" s="293" t="s">
        <v>1562</v>
      </c>
      <c r="DV57" s="268">
        <v>17558.476350878867</v>
      </c>
      <c r="DW57" s="268">
        <v>547.9412041686212</v>
      </c>
      <c r="DX57" s="268">
        <v>1281.6582384218193</v>
      </c>
      <c r="DY57" s="268">
        <v>26.515567085127906</v>
      </c>
      <c r="DZ57" s="268">
        <v>0</v>
      </c>
      <c r="EA57" s="268">
        <v>95.707935588669727</v>
      </c>
      <c r="EB57" s="276">
        <v>100292.20294593975</v>
      </c>
      <c r="EC57" s="268">
        <v>78.679820727907639</v>
      </c>
      <c r="ED57" s="268">
        <v>2305.5149788578933</v>
      </c>
      <c r="EE57" s="268">
        <v>49483.257241834712</v>
      </c>
      <c r="EF57" s="269">
        <v>0</v>
      </c>
    </row>
    <row r="58" spans="1:136" x14ac:dyDescent="0.25">
      <c r="A58" s="141" t="s">
        <v>1769</v>
      </c>
      <c r="B58" s="173">
        <f>'Etanol Anidro'!Y6*$G$25</f>
        <v>1056080.5111999998</v>
      </c>
      <c r="C58" s="173">
        <f>'Etanol Anidro'!AB6*$G$25</f>
        <v>1456978.8487</v>
      </c>
      <c r="D58" s="173">
        <f t="shared" si="120"/>
        <v>400898.33750000014</v>
      </c>
      <c r="E58" s="152">
        <f t="shared" si="121"/>
        <v>13372273.200000001</v>
      </c>
      <c r="F58" s="152">
        <f t="shared" si="121"/>
        <v>18448516.950000003</v>
      </c>
      <c r="G58" s="152">
        <f t="shared" si="122"/>
        <v>5076243.7500000019</v>
      </c>
      <c r="L58" s="161"/>
      <c r="M58" s="161" t="s">
        <v>373</v>
      </c>
      <c r="N58" s="168">
        <f>N57*N56</f>
        <v>0</v>
      </c>
      <c r="O58" s="168">
        <f>O57*O56</f>
        <v>0</v>
      </c>
      <c r="P58" s="168">
        <f>P57*P56</f>
        <v>-4582.2474378302504</v>
      </c>
      <c r="Q58" s="168">
        <f>Q57*Q56</f>
        <v>1800852.2461388854</v>
      </c>
      <c r="R58" s="168">
        <f>SUM(O58:Q58)</f>
        <v>1796269.9987010551</v>
      </c>
      <c r="AB58" s="155" t="s">
        <v>5936</v>
      </c>
      <c r="AC58" s="161" t="s">
        <v>1566</v>
      </c>
      <c r="AD58" s="168">
        <f t="shared" si="112"/>
        <v>9.9427586960046135</v>
      </c>
      <c r="AE58" s="168">
        <f t="shared" si="123"/>
        <v>5.3182983486649045</v>
      </c>
      <c r="AF58" s="168">
        <f t="shared" si="129"/>
        <v>43.75228897994333</v>
      </c>
      <c r="AG58" s="168">
        <f t="shared" si="134"/>
        <v>16.135547044655901</v>
      </c>
      <c r="AH58" s="168">
        <f>IF(BJ58&gt;0,BW58,EA58)</f>
        <v>1.0064347488756482E-3</v>
      </c>
      <c r="AI58" s="168">
        <f>IF(BK58&gt;0,BX58,EB58)</f>
        <v>34.060345148235349</v>
      </c>
      <c r="AJ58" s="168"/>
      <c r="AK58" s="168">
        <f>IF(BM58&gt;0,BZ58,ED58)</f>
        <v>54.500934239226034</v>
      </c>
      <c r="AL58" s="168">
        <f>IF(BN58&gt;0,CA58,EE58)</f>
        <v>18.46100907647925</v>
      </c>
      <c r="AM58" s="168">
        <f t="shared" si="114"/>
        <v>0</v>
      </c>
      <c r="AQ58" s="155" t="s">
        <v>5936</v>
      </c>
      <c r="AR58" s="161" t="s">
        <v>1566</v>
      </c>
      <c r="AS58" s="206">
        <f t="shared" si="115"/>
        <v>0</v>
      </c>
      <c r="AT58" s="206">
        <f t="shared" si="97"/>
        <v>0</v>
      </c>
      <c r="AU58" s="206">
        <f t="shared" si="98"/>
        <v>32.197543588975776</v>
      </c>
      <c r="AV58" s="206">
        <f t="shared" si="99"/>
        <v>0</v>
      </c>
      <c r="AW58" s="206">
        <f t="shared" si="100"/>
        <v>0</v>
      </c>
      <c r="AX58" s="206">
        <f t="shared" si="101"/>
        <v>0</v>
      </c>
      <c r="AY58" s="206">
        <f t="shared" si="102"/>
        <v>0</v>
      </c>
      <c r="AZ58" s="206">
        <f t="shared" si="103"/>
        <v>0</v>
      </c>
      <c r="BA58" s="206">
        <f t="shared" si="104"/>
        <v>9.508568779671057</v>
      </c>
      <c r="BB58" s="161">
        <v>0</v>
      </c>
      <c r="BD58" s="307" t="s">
        <v>5936</v>
      </c>
      <c r="BE58" s="279" t="s">
        <v>1566</v>
      </c>
      <c r="BF58" s="279">
        <f t="shared" si="116"/>
        <v>-17.689548114536571</v>
      </c>
      <c r="BG58" s="279">
        <f t="shared" si="125"/>
        <v>273.74903578032371</v>
      </c>
      <c r="BH58" s="279">
        <f t="shared" si="130"/>
        <v>82.32292020693454</v>
      </c>
      <c r="BI58" s="279">
        <f t="shared" si="135"/>
        <v>-1817.0803707986126</v>
      </c>
      <c r="BJ58" s="279">
        <f>EA58-BW58</f>
        <v>26.507916616293731</v>
      </c>
      <c r="BK58" s="279">
        <f>EB58-BX58</f>
        <v>179.28809461164695</v>
      </c>
      <c r="BL58" s="278"/>
      <c r="BM58" s="279">
        <f>ED58-BZ58</f>
        <v>398.6281863383561</v>
      </c>
      <c r="BN58" s="279">
        <f>EE58-CA58</f>
        <v>2544.2717577044864</v>
      </c>
      <c r="BO58" s="280">
        <f>EF58-CB58</f>
        <v>0</v>
      </c>
      <c r="BQ58" s="307" t="s">
        <v>5936</v>
      </c>
      <c r="BR58" s="279" t="s">
        <v>1568</v>
      </c>
      <c r="BS58" s="279">
        <f t="shared" si="118"/>
        <v>27.632306810541184</v>
      </c>
      <c r="BT58" s="279">
        <f t="shared" si="127"/>
        <v>5.3182983486649045</v>
      </c>
      <c r="BU58" s="279">
        <f t="shared" si="132"/>
        <v>43.75228897994333</v>
      </c>
      <c r="BV58" s="279">
        <f t="shared" si="136"/>
        <v>1833.2159178432685</v>
      </c>
      <c r="BW58" s="279">
        <f>$DR$56*CV58/CJ$8</f>
        <v>1.0064347488756482E-3</v>
      </c>
      <c r="BX58" s="279">
        <f>$DP$57*CW58/CK$8</f>
        <v>34.060345148235349</v>
      </c>
      <c r="BY58" s="278"/>
      <c r="BZ58" s="279">
        <f t="shared" si="107"/>
        <v>54.500934239226034</v>
      </c>
      <c r="CA58" s="279">
        <f t="shared" si="108"/>
        <v>18.46100907647925</v>
      </c>
      <c r="CB58" s="280"/>
      <c r="CP58" s="307" t="s">
        <v>5936</v>
      </c>
      <c r="CQ58" s="279" t="s">
        <v>1566</v>
      </c>
      <c r="CR58" s="279">
        <f t="shared" si="119"/>
        <v>1.5229579177574278E-4</v>
      </c>
      <c r="CS58" s="279">
        <f t="shared" si="128"/>
        <v>9.8035326243040856E-4</v>
      </c>
      <c r="CT58" s="279">
        <f t="shared" si="133"/>
        <v>2.4465693283522755E-3</v>
      </c>
      <c r="CU58" s="279">
        <f t="shared" si="137"/>
        <v>6.8661902317684695E-2</v>
      </c>
      <c r="CV58" s="279">
        <f>DI58/(SUM(DI$57:DI$61)+SUM(DI$52:DI$55))</f>
        <v>2.1764060922743532E-3</v>
      </c>
      <c r="CW58" s="279">
        <f>DJ58/(SUM(DJ$58:DJ$61)+SUM(DJ$52:DJ$56))</f>
        <v>2.1289097873569227E-3</v>
      </c>
      <c r="CX58" s="278">
        <v>1</v>
      </c>
      <c r="CY58" s="279">
        <f t="shared" si="110"/>
        <v>2.8214457728042322E-3</v>
      </c>
      <c r="CZ58" s="279">
        <f t="shared" si="111"/>
        <v>1.3226353093357599E-3</v>
      </c>
      <c r="DA58" s="280"/>
      <c r="DC58" s="307" t="s">
        <v>5936</v>
      </c>
      <c r="DD58" s="279">
        <v>1.2399348096611479E-3</v>
      </c>
      <c r="DE58" s="279">
        <v>1.5228842065286057E-4</v>
      </c>
      <c r="DF58" s="279">
        <v>9.7945512661049418E-4</v>
      </c>
      <c r="DG58" s="279">
        <v>2.4337903784965422E-3</v>
      </c>
      <c r="DH58" s="279">
        <v>6.8661902317684681E-2</v>
      </c>
      <c r="DI58" s="279">
        <v>2.1763411231922013E-3</v>
      </c>
      <c r="DJ58" s="279">
        <v>2.1272684565008804E-3</v>
      </c>
      <c r="DK58" s="278">
        <v>1</v>
      </c>
      <c r="DL58" s="279">
        <v>2.8146326682480152E-3</v>
      </c>
      <c r="DM58" s="279">
        <v>1.3162836738109501E-3</v>
      </c>
      <c r="DN58" s="280">
        <v>0</v>
      </c>
      <c r="DO58" s="211"/>
      <c r="DP58" s="173">
        <f t="shared" si="95"/>
        <v>87.492378735183195</v>
      </c>
      <c r="DR58" s="207">
        <v>340.06752203881729</v>
      </c>
      <c r="DS58" s="207"/>
      <c r="DT58" s="207"/>
      <c r="DU58" s="293" t="s">
        <v>5936</v>
      </c>
      <c r="DV58" s="268">
        <v>427.55990077400048</v>
      </c>
      <c r="DW58" s="268">
        <v>9.9427586960046135</v>
      </c>
      <c r="DX58" s="268">
        <v>279.06733412898859</v>
      </c>
      <c r="DY58" s="268">
        <v>126.07520918687787</v>
      </c>
      <c r="DZ58" s="268">
        <v>16.135547044655901</v>
      </c>
      <c r="EA58" s="268">
        <v>26.508923051042608</v>
      </c>
      <c r="EB58" s="268">
        <v>213.3484397598823</v>
      </c>
      <c r="EC58" s="276">
        <v>13459.5</v>
      </c>
      <c r="ED58" s="268">
        <v>453.12912057758211</v>
      </c>
      <c r="EE58" s="268">
        <v>2562.7327667809654</v>
      </c>
      <c r="EF58" s="269">
        <v>0</v>
      </c>
    </row>
    <row r="59" spans="1:136" x14ac:dyDescent="0.25">
      <c r="A59" s="141" t="s">
        <v>1768</v>
      </c>
      <c r="B59" s="173">
        <f>'Etanol Anidro'!Y7*$G$25</f>
        <v>408467.08629999997</v>
      </c>
      <c r="C59" s="173">
        <f>'Etanol Anidro'!AB7*$G$25</f>
        <v>430394.92359999998</v>
      </c>
      <c r="D59" s="173">
        <f t="shared" si="120"/>
        <v>21927.837300000014</v>
      </c>
      <c r="E59" s="152">
        <f t="shared" si="121"/>
        <v>5172080.5500000007</v>
      </c>
      <c r="F59" s="152">
        <f t="shared" si="121"/>
        <v>5449734.6000000006</v>
      </c>
      <c r="G59" s="152">
        <f t="shared" si="122"/>
        <v>277654.04999999981</v>
      </c>
      <c r="L59" s="161" t="s">
        <v>1657</v>
      </c>
      <c r="M59" s="161"/>
      <c r="N59" s="168"/>
      <c r="O59" s="168"/>
      <c r="P59" s="168"/>
      <c r="Q59" s="168"/>
      <c r="R59" s="168"/>
      <c r="AB59" s="155" t="s">
        <v>1564</v>
      </c>
      <c r="AC59" s="161" t="s">
        <v>1566</v>
      </c>
      <c r="AD59" s="168">
        <f t="shared" si="112"/>
        <v>0</v>
      </c>
      <c r="AE59" s="168">
        <f t="shared" si="123"/>
        <v>114.83064970035778</v>
      </c>
      <c r="AF59" s="168">
        <f t="shared" si="129"/>
        <v>52.262360265674531</v>
      </c>
      <c r="AG59" s="168">
        <f t="shared" si="134"/>
        <v>0</v>
      </c>
      <c r="AH59" s="168">
        <f>IF(BJ59&gt;0,BW59,EA59)</f>
        <v>9.2248391977066101E-3</v>
      </c>
      <c r="AI59" s="168">
        <f>IF(BK59&gt;0,BX59,EB59)</f>
        <v>84.090277887024328</v>
      </c>
      <c r="AJ59" s="168">
        <f>IF(BL59&gt;0,BY59,EC59)</f>
        <v>2.5487392722597582</v>
      </c>
      <c r="AK59" s="168"/>
      <c r="AL59" s="168">
        <f>IF(BN59&gt;0,CA59,EE59)</f>
        <v>293.77248396478529</v>
      </c>
      <c r="AM59" s="168">
        <f t="shared" si="114"/>
        <v>0</v>
      </c>
      <c r="AQ59" s="155" t="s">
        <v>1564</v>
      </c>
      <c r="AR59" s="161" t="s">
        <v>1566</v>
      </c>
      <c r="AS59" s="206">
        <f t="shared" si="115"/>
        <v>0</v>
      </c>
      <c r="AT59" s="206">
        <f t="shared" si="97"/>
        <v>0</v>
      </c>
      <c r="AU59" s="206">
        <f t="shared" si="98"/>
        <v>38.460150587508558</v>
      </c>
      <c r="AV59" s="206">
        <f t="shared" si="99"/>
        <v>0</v>
      </c>
      <c r="AW59" s="206">
        <f t="shared" si="100"/>
        <v>0</v>
      </c>
      <c r="AX59" s="206">
        <f t="shared" si="101"/>
        <v>0</v>
      </c>
      <c r="AY59" s="206">
        <f t="shared" si="102"/>
        <v>0</v>
      </c>
      <c r="AZ59" s="206">
        <f t="shared" si="103"/>
        <v>0</v>
      </c>
      <c r="BA59" s="206">
        <f t="shared" si="104"/>
        <v>151.31111510653687</v>
      </c>
      <c r="BB59" s="161">
        <v>0</v>
      </c>
      <c r="BD59" s="307" t="s">
        <v>1564</v>
      </c>
      <c r="BE59" s="279" t="s">
        <v>1566</v>
      </c>
      <c r="BF59" s="279">
        <f t="shared" si="116"/>
        <v>0</v>
      </c>
      <c r="BG59" s="279">
        <f t="shared" si="125"/>
        <v>5910.6837512025613</v>
      </c>
      <c r="BH59" s="279">
        <f t="shared" si="130"/>
        <v>98.33520060972053</v>
      </c>
      <c r="BI59" s="279">
        <f t="shared" si="135"/>
        <v>0</v>
      </c>
      <c r="BJ59" s="279">
        <f>EA59-BW59</f>
        <v>242.96783127242585</v>
      </c>
      <c r="BK59" s="279">
        <f>EB59-BX59</f>
        <v>442.63749037521421</v>
      </c>
      <c r="BL59" s="279">
        <f>EC59-BY59</f>
        <v>372.92005850537834</v>
      </c>
      <c r="BM59" s="278"/>
      <c r="BN59" s="279">
        <f>EE59-CA59</f>
        <v>40487.333657973752</v>
      </c>
      <c r="BO59" s="280">
        <f>EF59-CB59</f>
        <v>0</v>
      </c>
      <c r="BQ59" s="307" t="s">
        <v>1564</v>
      </c>
      <c r="BR59" s="279" t="s">
        <v>1568</v>
      </c>
      <c r="BS59" s="279">
        <f t="shared" si="118"/>
        <v>0</v>
      </c>
      <c r="BT59" s="279">
        <f t="shared" si="127"/>
        <v>114.83064970035778</v>
      </c>
      <c r="BU59" s="279">
        <f t="shared" si="132"/>
        <v>52.262360265674531</v>
      </c>
      <c r="BV59" s="279">
        <f t="shared" si="136"/>
        <v>0</v>
      </c>
      <c r="BW59" s="279">
        <f>$DR$56*CV59/CJ$8</f>
        <v>9.2248391977066101E-3</v>
      </c>
      <c r="BX59" s="279">
        <f>$DP$57*CW59/CK$8</f>
        <v>84.090277887024328</v>
      </c>
      <c r="BY59" s="279">
        <f>$DP$58*CX59/CL$8</f>
        <v>2.5487392722597582</v>
      </c>
      <c r="BZ59" s="278"/>
      <c r="CA59" s="279">
        <f t="shared" si="108"/>
        <v>293.77248396478529</v>
      </c>
      <c r="CB59" s="280"/>
      <c r="CP59" s="307" t="s">
        <v>1564</v>
      </c>
      <c r="CQ59" s="279" t="s">
        <v>1566</v>
      </c>
      <c r="CR59" s="279">
        <f t="shared" si="119"/>
        <v>0</v>
      </c>
      <c r="CS59" s="279">
        <f t="shared" si="128"/>
        <v>2.1167410077512799E-2</v>
      </c>
      <c r="CT59" s="279">
        <f t="shared" si="133"/>
        <v>2.9224411027251726E-3</v>
      </c>
      <c r="CU59" s="279">
        <f t="shared" si="137"/>
        <v>0</v>
      </c>
      <c r="CV59" s="279">
        <f>DI59/(SUM(DI$57:DI$61)+SUM(DI$52:DI$55))</f>
        <v>1.9948631794131911E-2</v>
      </c>
      <c r="CW59" s="279">
        <f>DJ59/(SUM(DJ$58:DJ$61)+SUM(DJ$52:DJ$56))</f>
        <v>5.2559836031058089E-3</v>
      </c>
      <c r="CX59" s="279">
        <f>DK59/(SUM(DK$59:DK$61)+SUM(DK$52:DK$57))</f>
        <v>2.8619286574200015E-2</v>
      </c>
      <c r="CY59" s="278">
        <v>1</v>
      </c>
      <c r="CZ59" s="279">
        <f t="shared" si="111"/>
        <v>2.1047270958668558E-2</v>
      </c>
      <c r="DA59" s="280"/>
      <c r="DC59" s="307" t="s">
        <v>1563</v>
      </c>
      <c r="DD59" s="279">
        <v>6.2587224150637957E-2</v>
      </c>
      <c r="DE59" s="279">
        <v>0</v>
      </c>
      <c r="DF59" s="279">
        <v>2.1148017874789569E-2</v>
      </c>
      <c r="DG59" s="279">
        <v>2.9071765737885614E-3</v>
      </c>
      <c r="DH59" s="279">
        <v>0</v>
      </c>
      <c r="DI59" s="279">
        <v>1.9948036296672845E-2</v>
      </c>
      <c r="DJ59" s="279">
        <v>5.2519313843984389E-3</v>
      </c>
      <c r="DK59" s="279">
        <v>2.7896192115430596E-2</v>
      </c>
      <c r="DL59" s="278">
        <v>1</v>
      </c>
      <c r="DM59" s="279">
        <v>2.0946196540816735E-2</v>
      </c>
      <c r="DN59" s="280">
        <v>0</v>
      </c>
      <c r="DO59" s="211"/>
      <c r="DP59" s="173">
        <f t="shared" si="95"/>
        <v>21192.85541571063</v>
      </c>
      <c r="DR59" s="207">
        <v>388.7528584210267</v>
      </c>
      <c r="DS59" s="207"/>
      <c r="DT59" s="207"/>
      <c r="DU59" s="293" t="s">
        <v>1563</v>
      </c>
      <c r="DV59" s="268">
        <v>21581.608274131657</v>
      </c>
      <c r="DW59" s="268">
        <v>0</v>
      </c>
      <c r="DX59" s="268">
        <v>6025.5144009029191</v>
      </c>
      <c r="DY59" s="268">
        <v>150.59756087539506</v>
      </c>
      <c r="DZ59" s="268">
        <v>0</v>
      </c>
      <c r="EA59" s="268">
        <v>242.97705611162357</v>
      </c>
      <c r="EB59" s="268">
        <v>526.72776826223856</v>
      </c>
      <c r="EC59" s="268">
        <v>375.46879777763809</v>
      </c>
      <c r="ED59" s="276">
        <v>160990.5</v>
      </c>
      <c r="EE59" s="268">
        <v>40781.106141938537</v>
      </c>
      <c r="EF59" s="269">
        <v>0</v>
      </c>
    </row>
    <row r="60" spans="1:136" x14ac:dyDescent="0.25">
      <c r="B60" s="152">
        <f t="shared" ref="B60:G60" si="138">SUM(B54:B59)</f>
        <v>13835817.544600001</v>
      </c>
      <c r="C60" s="152">
        <f t="shared" si="138"/>
        <v>16479579.029299999</v>
      </c>
      <c r="D60" s="152">
        <f t="shared" si="138"/>
        <v>2643761.484699999</v>
      </c>
      <c r="E60" s="152">
        <f t="shared" si="138"/>
        <v>175191503.10000002</v>
      </c>
      <c r="F60" s="152">
        <f t="shared" si="138"/>
        <v>208667266.04999998</v>
      </c>
      <c r="G60" s="152">
        <f t="shared" si="138"/>
        <v>33475762.949999999</v>
      </c>
      <c r="L60" s="161"/>
      <c r="M60" s="161" t="s">
        <v>371</v>
      </c>
      <c r="N60" s="168">
        <f>SUM(AL52:AL56)+AL59</f>
        <v>8770.7763946956111</v>
      </c>
      <c r="O60" s="168">
        <f>SUM(AL57:AL58)</f>
        <v>374.92067311812809</v>
      </c>
      <c r="P60" s="168"/>
      <c r="Q60" s="168">
        <f>AL61</f>
        <v>4812.0499741509484</v>
      </c>
      <c r="R60" s="168"/>
      <c r="AA60" s="183"/>
      <c r="AB60" s="155" t="s">
        <v>1644</v>
      </c>
      <c r="AC60" s="161" t="s">
        <v>1566</v>
      </c>
      <c r="AD60" s="168">
        <f t="shared" si="112"/>
        <v>1745.7467454275406</v>
      </c>
      <c r="AE60" s="168">
        <f t="shared" si="123"/>
        <v>767.6023074164118</v>
      </c>
      <c r="AF60" s="168">
        <f t="shared" si="129"/>
        <v>103.78845001930715</v>
      </c>
      <c r="AG60" s="168">
        <f t="shared" si="134"/>
        <v>0</v>
      </c>
      <c r="AH60" s="168">
        <f>IF(BJ60&gt;0,BW60,EA60)</f>
        <v>4.8591960416433787E-2</v>
      </c>
      <c r="AI60" s="168">
        <f>IF(BK60&gt;0,BX60,EB60)</f>
        <v>1134.0563597157284</v>
      </c>
      <c r="AJ60" s="168">
        <f>IF(BL60&gt;0,BY60,EC60)</f>
        <v>2.0380472968089527</v>
      </c>
      <c r="AK60" s="168">
        <f>IF(BM60&gt;0,BZ60,ED60)</f>
        <v>1742.2670710011816</v>
      </c>
      <c r="AL60" s="168"/>
      <c r="AM60" s="168">
        <f t="shared" si="114"/>
        <v>0</v>
      </c>
      <c r="AN60" s="161"/>
      <c r="AO60" s="161"/>
      <c r="AP60" s="161"/>
      <c r="AQ60" s="155" t="s">
        <v>1565</v>
      </c>
      <c r="AR60" s="161" t="s">
        <v>1566</v>
      </c>
      <c r="AS60" s="206">
        <f t="shared" si="115"/>
        <v>0</v>
      </c>
      <c r="AT60" s="206">
        <f t="shared" si="97"/>
        <v>0</v>
      </c>
      <c r="AU60" s="206">
        <f t="shared" si="98"/>
        <v>76.378475765251366</v>
      </c>
      <c r="AV60" s="206">
        <f t="shared" si="99"/>
        <v>0</v>
      </c>
      <c r="AW60" s="206">
        <f t="shared" si="100"/>
        <v>0</v>
      </c>
      <c r="AX60" s="206">
        <f t="shared" si="101"/>
        <v>0</v>
      </c>
      <c r="AY60" s="206">
        <f t="shared" si="102"/>
        <v>0</v>
      </c>
      <c r="AZ60" s="206">
        <f t="shared" si="103"/>
        <v>0</v>
      </c>
      <c r="BA60" s="206">
        <f t="shared" si="104"/>
        <v>7223.7990707136241</v>
      </c>
      <c r="BB60" s="161">
        <v>0</v>
      </c>
      <c r="BC60" s="161"/>
      <c r="BD60" s="307" t="s">
        <v>1565</v>
      </c>
      <c r="BE60" s="279" t="s">
        <v>1566</v>
      </c>
      <c r="BF60" s="279">
        <f t="shared" si="116"/>
        <v>-3105.9258293621747</v>
      </c>
      <c r="BG60" s="279">
        <f t="shared" si="125"/>
        <v>39510.831800315442</v>
      </c>
      <c r="BH60" s="279">
        <f t="shared" si="130"/>
        <v>195.28505796022705</v>
      </c>
      <c r="BI60" s="279">
        <f t="shared" si="135"/>
        <v>0</v>
      </c>
      <c r="BJ60" s="279">
        <f>EA60-BW60</f>
        <v>1279.8362103256657</v>
      </c>
      <c r="BK60" s="279">
        <f>EB60-BX60</f>
        <v>5969.4874796706954</v>
      </c>
      <c r="BL60" s="279">
        <f>EC60-BY60</f>
        <v>298.19790726921542</v>
      </c>
      <c r="BM60" s="279">
        <f>ED60-BZ60</f>
        <v>12743.208393121</v>
      </c>
      <c r="BN60" s="278"/>
      <c r="BO60" s="280">
        <f>EF60-CB60</f>
        <v>0</v>
      </c>
      <c r="BQ60" s="307" t="s">
        <v>1565</v>
      </c>
      <c r="BR60" s="279" t="s">
        <v>1568</v>
      </c>
      <c r="BS60" s="279">
        <f t="shared" si="118"/>
        <v>4851.6725747897153</v>
      </c>
      <c r="BT60" s="279">
        <f t="shared" si="127"/>
        <v>767.6023074164118</v>
      </c>
      <c r="BU60" s="279">
        <f t="shared" si="132"/>
        <v>103.78845001930715</v>
      </c>
      <c r="BV60" s="279">
        <f t="shared" si="136"/>
        <v>0</v>
      </c>
      <c r="BW60" s="279">
        <f>$DR$56*CV60/CJ$8</f>
        <v>4.8591960416433787E-2</v>
      </c>
      <c r="BX60" s="279">
        <f>$DP$57*CW60/CK$8</f>
        <v>1134.0563597157284</v>
      </c>
      <c r="BY60" s="279">
        <f>$DP$58*CX60/CL$8</f>
        <v>2.0380472968089527</v>
      </c>
      <c r="BZ60" s="279">
        <f>$DP$59*CY60/CM$8</f>
        <v>1742.2670710011816</v>
      </c>
      <c r="CA60" s="278"/>
      <c r="CB60" s="280"/>
      <c r="CP60" s="307" t="s">
        <v>5937</v>
      </c>
      <c r="CQ60" s="279" t="s">
        <v>1566</v>
      </c>
      <c r="CR60" s="279">
        <f t="shared" si="119"/>
        <v>2.6740051827029678E-2</v>
      </c>
      <c r="CS60" s="279">
        <f t="shared" si="128"/>
        <v>0.14149665494296693</v>
      </c>
      <c r="CT60" s="279">
        <f t="shared" si="133"/>
        <v>5.8037109457487615E-3</v>
      </c>
      <c r="CU60" s="279">
        <f t="shared" si="137"/>
        <v>0</v>
      </c>
      <c r="CV60" s="279">
        <f>DI60/(SUM(DI$57:DI$61)+SUM(DI$52:DI$55))</f>
        <v>0.10507967735019805</v>
      </c>
      <c r="CW60" s="279">
        <f>DJ60/(SUM(DJ$58:DJ$61)+SUM(DJ$52:DJ$56))</f>
        <v>7.0883124440042883E-2</v>
      </c>
      <c r="CX60" s="279">
        <f>DK60/(SUM(DK$59:DK$61)+SUM(DK$52:DK$57))</f>
        <v>2.2884827912364264E-2</v>
      </c>
      <c r="CY60" s="279">
        <f>DL60/(SUM(DL$60:DL$61)+SUM(DL$52:DL$58))</f>
        <v>9.0195005483673027E-2</v>
      </c>
      <c r="CZ60" s="278">
        <v>1</v>
      </c>
      <c r="DA60" s="280"/>
      <c r="DC60" s="307" t="s">
        <v>5937</v>
      </c>
      <c r="DD60" s="279">
        <v>7.5289568324978795E-2</v>
      </c>
      <c r="DE60" s="279">
        <v>2.67387576073694E-2</v>
      </c>
      <c r="DF60" s="279">
        <v>0.14136702492175673</v>
      </c>
      <c r="DG60" s="279">
        <v>5.7733969340862173E-3</v>
      </c>
      <c r="DH60" s="279">
        <v>0</v>
      </c>
      <c r="DI60" s="279">
        <v>0.10507654055958968</v>
      </c>
      <c r="DJ60" s="279">
        <v>7.0828475501883523E-2</v>
      </c>
      <c r="DK60" s="279">
        <v>2.2306620198820487E-2</v>
      </c>
      <c r="DL60" s="279">
        <v>8.9977206506732896E-2</v>
      </c>
      <c r="DM60" s="278">
        <v>1</v>
      </c>
      <c r="DN60" s="280">
        <v>1</v>
      </c>
      <c r="DO60" s="211"/>
      <c r="DP60" s="173">
        <f t="shared" si="95"/>
        <v>16611.953144524527</v>
      </c>
      <c r="DR60" s="207">
        <v>9349.7346083521225</v>
      </c>
      <c r="DS60" s="207"/>
      <c r="DT60" s="207"/>
      <c r="DU60" s="293" t="s">
        <v>5937</v>
      </c>
      <c r="DV60" s="268">
        <v>25961.687752876649</v>
      </c>
      <c r="DW60" s="268">
        <v>1745.7467454275406</v>
      </c>
      <c r="DX60" s="268">
        <v>40278.434107731853</v>
      </c>
      <c r="DY60" s="268">
        <v>299.07350797953421</v>
      </c>
      <c r="DZ60" s="268">
        <v>0</v>
      </c>
      <c r="EA60" s="268">
        <v>1279.884802286082</v>
      </c>
      <c r="EB60" s="268">
        <v>7103.5438393864233</v>
      </c>
      <c r="EC60" s="268">
        <v>300.23595456602436</v>
      </c>
      <c r="ED60" s="268">
        <v>14485.475464122183</v>
      </c>
      <c r="EE60" s="276">
        <v>1946945.645357169</v>
      </c>
      <c r="EF60" s="269">
        <v>0</v>
      </c>
    </row>
    <row r="61" spans="1:136" ht="15.75" thickBot="1" x14ac:dyDescent="0.3">
      <c r="A61" s="481" t="s">
        <v>402</v>
      </c>
      <c r="B61" s="508"/>
      <c r="C61" s="508"/>
      <c r="D61" s="508"/>
      <c r="E61" s="508"/>
      <c r="L61" s="161"/>
      <c r="M61" s="161" t="s">
        <v>372</v>
      </c>
      <c r="N61" s="168">
        <f>'Fatores de emissao'!AQ5</f>
        <v>0</v>
      </c>
      <c r="O61" s="168">
        <f>'Fatores de emissao'!AR5</f>
        <v>4.0333333299999978</v>
      </c>
      <c r="P61" s="168"/>
      <c r="Q61" s="168">
        <f>'Fatores de emissao'!AS5</f>
        <v>304.13065832999996</v>
      </c>
      <c r="R61" s="168"/>
      <c r="AA61" s="183"/>
      <c r="AB61" s="155" t="s">
        <v>5938</v>
      </c>
      <c r="AC61" s="161" t="s">
        <v>1566</v>
      </c>
      <c r="AD61" s="168">
        <f t="shared" si="112"/>
        <v>18551.084607067638</v>
      </c>
      <c r="AE61" s="168">
        <f t="shared" si="123"/>
        <v>416.50529288983722</v>
      </c>
      <c r="AF61" s="168">
        <f t="shared" si="129"/>
        <v>23.15450429525373</v>
      </c>
      <c r="AG61" s="168">
        <f t="shared" si="134"/>
        <v>207.96205630354956</v>
      </c>
      <c r="AH61" s="168">
        <f>IF(BJ61&gt;0,BW61,EA61)</f>
        <v>3.3655949837683538E-2</v>
      </c>
      <c r="AI61" s="168">
        <f>IF(BK61&gt;0,BX61,EB61)</f>
        <v>5978.188809029195</v>
      </c>
      <c r="AJ61" s="168">
        <f>IF(BL61&gt;0,BY61,EC61)</f>
        <v>22.705221395386321</v>
      </c>
      <c r="AK61" s="168">
        <f>IF(BM61&gt;0,BZ61,ED61)</f>
        <v>2703.7508667140387</v>
      </c>
      <c r="AL61" s="168">
        <f>IF(BN61&gt;0,CA61,EE61)</f>
        <v>4812.0499741509484</v>
      </c>
      <c r="AM61" s="168"/>
      <c r="AN61" s="226">
        <f>SUM(AD61:AM61)</f>
        <v>32715.434987795685</v>
      </c>
      <c r="AO61" s="161"/>
      <c r="AP61" s="161"/>
      <c r="AQ61" s="155" t="s">
        <v>5938</v>
      </c>
      <c r="AR61" s="161" t="s">
        <v>1566</v>
      </c>
      <c r="AS61" s="206">
        <f t="shared" si="115"/>
        <v>0</v>
      </c>
      <c r="AT61" s="206">
        <f t="shared" si="97"/>
        <v>0</v>
      </c>
      <c r="AU61" s="206">
        <f t="shared" si="98"/>
        <v>17.039523615994469</v>
      </c>
      <c r="AV61" s="206">
        <f t="shared" si="99"/>
        <v>0</v>
      </c>
      <c r="AW61" s="206">
        <f t="shared" si="100"/>
        <v>0</v>
      </c>
      <c r="AX61" s="206">
        <f t="shared" si="101"/>
        <v>0</v>
      </c>
      <c r="AY61" s="206">
        <f t="shared" si="102"/>
        <v>0</v>
      </c>
      <c r="AZ61" s="206">
        <f t="shared" si="103"/>
        <v>0</v>
      </c>
      <c r="BA61" s="206">
        <f t="shared" si="104"/>
        <v>2478.5052626795427</v>
      </c>
      <c r="BB61" s="161"/>
      <c r="BC61" s="161"/>
      <c r="BD61" s="308" t="s">
        <v>5938</v>
      </c>
      <c r="BE61" s="281" t="s">
        <v>1566</v>
      </c>
      <c r="BF61" s="281">
        <f t="shared" si="116"/>
        <v>-33004.955039835113</v>
      </c>
      <c r="BG61" s="281">
        <f t="shared" si="125"/>
        <v>21438.797685093596</v>
      </c>
      <c r="BH61" s="281">
        <f t="shared" si="130"/>
        <v>43.566781395211137</v>
      </c>
      <c r="BI61" s="281">
        <f t="shared" si="135"/>
        <v>-23419.334301730476</v>
      </c>
      <c r="BJ61" s="281">
        <f>EA61-BW61</f>
        <v>886.44506058257218</v>
      </c>
      <c r="BK61" s="281">
        <f>EB61-BX61</f>
        <v>31468.209618393888</v>
      </c>
      <c r="BL61" s="281">
        <f>EC61-BY61</f>
        <v>3322.1257989397382</v>
      </c>
      <c r="BM61" s="281">
        <f>ED61-BZ61</f>
        <v>19775.648240782913</v>
      </c>
      <c r="BN61" s="281">
        <f>EE61-CA61</f>
        <v>663190.33781818545</v>
      </c>
      <c r="BO61" s="282"/>
      <c r="BQ61" s="308" t="s">
        <v>5938</v>
      </c>
      <c r="BR61" s="281" t="s">
        <v>1568</v>
      </c>
      <c r="BS61" s="281">
        <f t="shared" si="118"/>
        <v>51556.039646902747</v>
      </c>
      <c r="BT61" s="281">
        <f t="shared" si="127"/>
        <v>416.50529288983722</v>
      </c>
      <c r="BU61" s="281">
        <f t="shared" si="132"/>
        <v>23.15450429525373</v>
      </c>
      <c r="BV61" s="281">
        <f t="shared" si="136"/>
        <v>23627.296358034026</v>
      </c>
      <c r="BW61" s="281">
        <f>$DR$56*CV61/CJ$8</f>
        <v>3.3655949837683538E-2</v>
      </c>
      <c r="BX61" s="281">
        <f>$DP$57*CW61/CK$8</f>
        <v>5978.188809029195</v>
      </c>
      <c r="BY61" s="281">
        <f>$DP$58*CX61/CL$8</f>
        <v>22.705221395386321</v>
      </c>
      <c r="BZ61" s="281">
        <f>$DP$59*CY61/CM$8</f>
        <v>2703.7508667140387</v>
      </c>
      <c r="CA61" s="281">
        <f>$DP$60*CZ61/CN$8</f>
        <v>4812.0499741509484</v>
      </c>
      <c r="CB61" s="282">
        <f>SUM(BS61:CA61)</f>
        <v>89139.724329361256</v>
      </c>
      <c r="CP61" s="308" t="s">
        <v>5938</v>
      </c>
      <c r="CQ61" s="281" t="s">
        <v>1566</v>
      </c>
      <c r="CR61" s="281">
        <f t="shared" si="119"/>
        <v>0.28415173342861638</v>
      </c>
      <c r="CS61" s="281">
        <f t="shared" si="128"/>
        <v>7.6776874092930353E-2</v>
      </c>
      <c r="CT61" s="281">
        <f t="shared" si="133"/>
        <v>1.2947688302190898E-3</v>
      </c>
      <c r="CU61" s="281">
        <f t="shared" si="137"/>
        <v>0.88494492044063655</v>
      </c>
      <c r="CV61" s="281">
        <f>DI61/(SUM(DI$57:DI$61)+SUM(DI$52:DI$55))</f>
        <v>7.2780688812509292E-2</v>
      </c>
      <c r="CW61" s="281">
        <f>DJ61/(SUM(DJ$58:DJ$61)+SUM(DJ$52:DJ$56))</f>
        <v>0.37366105982837522</v>
      </c>
      <c r="CX61" s="281">
        <f>DK61/(SUM(DK$59:DK$61)+SUM(DK$52:DK$57))</f>
        <v>0.25495241703129873</v>
      </c>
      <c r="CY61" s="281">
        <f>DL61/(SUM(DL$60:DL$61)+SUM(DL$52:DL$58))</f>
        <v>0.13996982914314232</v>
      </c>
      <c r="CZ61" s="281">
        <f>DM61/(SUM(DM$61)+SUM(DM$52:DM$59))</f>
        <v>0.34475835961801515</v>
      </c>
      <c r="DA61" s="282"/>
      <c r="DC61" s="308" t="s">
        <v>5938</v>
      </c>
      <c r="DD61" s="281">
        <v>6.3886086980478483E-3</v>
      </c>
      <c r="DE61" s="281">
        <v>0.28413798047247835</v>
      </c>
      <c r="DF61" s="281">
        <v>7.6706536120480534E-2</v>
      </c>
      <c r="DG61" s="281">
        <v>1.2880059783495785E-3</v>
      </c>
      <c r="DH61" s="281">
        <v>0.88494492044063644</v>
      </c>
      <c r="DI61" s="281">
        <v>7.2778516196577311E-2</v>
      </c>
      <c r="DJ61" s="281">
        <v>0.37337297743482334</v>
      </c>
      <c r="DK61" s="281">
        <v>0.24851079314499977</v>
      </c>
      <c r="DL61" s="281">
        <v>0.13963183608658244</v>
      </c>
      <c r="DM61" s="281">
        <v>0.34310274115012118</v>
      </c>
      <c r="DN61" s="282">
        <v>0</v>
      </c>
      <c r="DO61" s="211"/>
      <c r="DP61" s="173">
        <f t="shared" si="95"/>
        <v>2202.9488000000001</v>
      </c>
      <c r="DR61" s="141">
        <v>0</v>
      </c>
      <c r="DU61" s="294" t="s">
        <v>5938</v>
      </c>
      <c r="DV61" s="271">
        <v>2202.9488000000001</v>
      </c>
      <c r="DW61" s="271">
        <v>18551.084607067638</v>
      </c>
      <c r="DX61" s="271">
        <v>21855.302977983432</v>
      </c>
      <c r="DY61" s="271">
        <v>66.721285690464867</v>
      </c>
      <c r="DZ61" s="271">
        <v>207.96205630354956</v>
      </c>
      <c r="EA61" s="271">
        <v>886.47871653240986</v>
      </c>
      <c r="EB61" s="271">
        <v>37446.398427423082</v>
      </c>
      <c r="EC61" s="271">
        <v>3344.8310203351243</v>
      </c>
      <c r="ED61" s="271">
        <v>22479.399107496953</v>
      </c>
      <c r="EE61" s="271">
        <v>668002.38779233641</v>
      </c>
      <c r="EF61" s="277">
        <v>775043.51479116909</v>
      </c>
    </row>
    <row r="62" spans="1:136" x14ac:dyDescent="0.25">
      <c r="B62" s="141">
        <v>2005</v>
      </c>
      <c r="C62" s="141">
        <v>2008</v>
      </c>
      <c r="D62" s="141" t="s">
        <v>1771</v>
      </c>
      <c r="E62" s="141" t="s">
        <v>1730</v>
      </c>
      <c r="L62" s="161"/>
      <c r="M62" s="161" t="s">
        <v>373</v>
      </c>
      <c r="N62" s="168">
        <f>N61*N60</f>
        <v>0</v>
      </c>
      <c r="O62" s="168">
        <f>O61*O60</f>
        <v>1512.1800469933803</v>
      </c>
      <c r="P62" s="168">
        <f>P61*P60</f>
        <v>0</v>
      </c>
      <c r="Q62" s="168">
        <f>Q61*Q60</f>
        <v>1463491.9265553872</v>
      </c>
      <c r="R62" s="168">
        <f>SUM(N62:Q62)</f>
        <v>1465004.1066023805</v>
      </c>
      <c r="AA62" s="183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</row>
    <row r="63" spans="1:136" ht="15.75" thickBot="1" x14ac:dyDescent="0.3">
      <c r="A63" s="141" t="s">
        <v>1651</v>
      </c>
      <c r="B63" s="173">
        <f>Açucar!Y2*$G$24</f>
        <v>1574683.1554000003</v>
      </c>
      <c r="C63" s="173">
        <f>Açucar!AB2*$G$24</f>
        <v>2576092.8688000003</v>
      </c>
      <c r="D63" s="173">
        <f t="shared" ref="D63:D68" si="139">C63-B63</f>
        <v>1001409.7134</v>
      </c>
      <c r="E63" s="258">
        <f>D63/(D42+D63+D54)</f>
        <v>0.36842314431972101</v>
      </c>
      <c r="L63" s="191" t="s">
        <v>1656</v>
      </c>
      <c r="M63" s="191"/>
      <c r="N63" s="190">
        <f>N62+N58+N54</f>
        <v>0</v>
      </c>
      <c r="O63" s="190">
        <f>O62+O58+O54</f>
        <v>116366.2179775439</v>
      </c>
      <c r="P63" s="190">
        <f>P62+P58+P54</f>
        <v>499266.19979339157</v>
      </c>
      <c r="Q63" s="190">
        <f>Q62+Q58+Q54</f>
        <v>12974302.036208671</v>
      </c>
      <c r="R63" s="190">
        <f>R62+R58+R54</f>
        <v>13589934.453979608</v>
      </c>
      <c r="AA63" s="183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8"/>
      <c r="BG63" s="168"/>
      <c r="BH63" s="168"/>
      <c r="BI63" s="168"/>
      <c r="BJ63" s="168"/>
      <c r="BK63" s="168"/>
      <c r="BL63" s="168"/>
      <c r="BM63" s="168"/>
      <c r="BN63" s="168"/>
      <c r="BO63" s="161"/>
      <c r="CR63" s="231">
        <f>SUM(CR52:CR61)-2*CR52</f>
        <v>0</v>
      </c>
      <c r="CS63" s="231">
        <f>SUM(CS52:CS61)-2*CS53</f>
        <v>0</v>
      </c>
      <c r="CT63" s="231">
        <f>SUM(CT52:CT61)-2*CT54</f>
        <v>0</v>
      </c>
      <c r="CU63" s="231">
        <f>SUM(CU52:CU61)-2*CU55</f>
        <v>0</v>
      </c>
      <c r="CV63" s="231">
        <f>SUM(CV52:CV61)-2*CV56</f>
        <v>0</v>
      </c>
      <c r="CW63" s="231">
        <f>SUM(CW52:CW61)-2*CW57</f>
        <v>0</v>
      </c>
      <c r="CX63" s="231">
        <f>SUM(CX52:CX61)-2*CX58</f>
        <v>0</v>
      </c>
      <c r="CY63" s="231">
        <f>SUM(CY52:CY61)-2*CY59</f>
        <v>0</v>
      </c>
      <c r="CZ63" s="231">
        <f>SUM(CZ52:CZ61)-2*CZ60</f>
        <v>0</v>
      </c>
      <c r="DA63" s="231">
        <f>SUM(DA51:DA61)-2*DA60</f>
        <v>0</v>
      </c>
      <c r="DB63" s="250"/>
      <c r="DC63" s="309"/>
      <c r="DD63" s="309">
        <f>SUM(DD51:DD61)-2*DD51</f>
        <v>0</v>
      </c>
      <c r="DE63" s="309">
        <f>SUM(DE51:DE61)-2*DE52</f>
        <v>0</v>
      </c>
      <c r="DF63" s="309">
        <f>SUM(DF51:DF61)-2*DF53</f>
        <v>0</v>
      </c>
      <c r="DG63" s="309">
        <f>SUM(DG51:DG61)-2*DG54</f>
        <v>0</v>
      </c>
      <c r="DH63" s="309">
        <f>SUM(DH51:DH61)-2*DH55</f>
        <v>0</v>
      </c>
      <c r="DI63" s="309">
        <f>SUM(DI51:DI61)-2*DI56</f>
        <v>0</v>
      </c>
      <c r="DJ63" s="309">
        <f>SUM(DJ51:DJ61)-2*DJ57</f>
        <v>0</v>
      </c>
      <c r="DK63" s="309">
        <f>SUM(DK51:DK61)-2*DK58</f>
        <v>0</v>
      </c>
      <c r="DL63" s="309">
        <f>SUM(DL51:DL61)-2*DL59</f>
        <v>0</v>
      </c>
      <c r="DM63" s="309">
        <f>SUM(DM51:DM61)-2*DM60</f>
        <v>0</v>
      </c>
      <c r="DN63" s="309"/>
      <c r="DO63" s="235"/>
      <c r="DP63" s="235"/>
      <c r="DQ63" s="235"/>
      <c r="DR63" s="235"/>
      <c r="DS63" s="235"/>
      <c r="DT63" s="235"/>
      <c r="DU63" s="295"/>
      <c r="DV63" s="295">
        <f>SUM(DV51:DV61)-2*DV51</f>
        <v>0</v>
      </c>
      <c r="DW63" s="295">
        <f>SUM(DW51:DW61)-2*DW52</f>
        <v>0</v>
      </c>
      <c r="DX63" s="295">
        <f>SUM(DX51:DX61)-2*DX53</f>
        <v>0</v>
      </c>
      <c r="DY63" s="295">
        <f>SUM(DY51:DY61)-2*DY54</f>
        <v>0</v>
      </c>
      <c r="DZ63" s="295">
        <f>SUM(DZ51:DZ61)-2*DZ55</f>
        <v>0</v>
      </c>
      <c r="EA63" s="295">
        <f>SUM(EA51:EA61)-2*EA56</f>
        <v>0</v>
      </c>
      <c r="EB63" s="295">
        <f>SUM(EB51:EB61)-2*EB57</f>
        <v>0</v>
      </c>
      <c r="EC63" s="295">
        <f>SUM(EC51:EC61)-2*EC58</f>
        <v>0</v>
      </c>
      <c r="ED63" s="295">
        <f>SUM(ED51:ED61)-2*ED59</f>
        <v>0</v>
      </c>
      <c r="EE63" s="295">
        <f>SUM(EE51:EE61)-2*EE60</f>
        <v>0</v>
      </c>
      <c r="EF63" s="295"/>
    </row>
    <row r="64" spans="1:136" x14ac:dyDescent="0.25">
      <c r="A64" s="141" t="s">
        <v>1652</v>
      </c>
      <c r="B64" s="173">
        <f>Açucar!Y3*$G$24</f>
        <v>19806027.111800004</v>
      </c>
      <c r="C64" s="173">
        <f>Açucar!AB3*$G$24</f>
        <v>23248495.103807185</v>
      </c>
      <c r="D64" s="173">
        <f t="shared" si="139"/>
        <v>3442467.992007181</v>
      </c>
      <c r="E64" s="258">
        <f t="shared" ref="E64:E69" si="140">D64/(D43+D64+D55)</f>
        <v>0.20240324825145506</v>
      </c>
      <c r="N64" s="173"/>
      <c r="O64" s="173"/>
      <c r="P64" s="173"/>
      <c r="Q64" s="173"/>
      <c r="R64" s="173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CB64" s="231"/>
    </row>
    <row r="65" spans="1:136" x14ac:dyDescent="0.25">
      <c r="A65" s="141" t="s">
        <v>1767</v>
      </c>
      <c r="B65" s="173">
        <f>Açucar!Y4*$G$24</f>
        <v>1495732.6291394576</v>
      </c>
      <c r="C65" s="173">
        <f>Açucar!AB4*$G$24</f>
        <v>1958834.6409441337</v>
      </c>
      <c r="D65" s="173">
        <f t="shared" si="139"/>
        <v>463102.01180467615</v>
      </c>
      <c r="E65" s="258">
        <f t="shared" si="140"/>
        <v>0.13993626707136045</v>
      </c>
      <c r="N65" s="173"/>
      <c r="O65" s="173"/>
      <c r="P65" s="173"/>
      <c r="Q65" s="173"/>
      <c r="R65" s="173"/>
      <c r="BD65" s="161"/>
      <c r="BE65" s="161"/>
      <c r="BF65" s="161"/>
      <c r="BG65" s="161"/>
      <c r="BH65" s="161"/>
      <c r="BI65" s="161"/>
      <c r="BJ65" s="161"/>
      <c r="BK65" s="161"/>
      <c r="BL65" s="161"/>
      <c r="BM65" s="161"/>
      <c r="BN65" s="161"/>
      <c r="BO65" s="161"/>
    </row>
    <row r="66" spans="1:136" s="186" customFormat="1" ht="15.75" thickBot="1" x14ac:dyDescent="0.3">
      <c r="A66" s="146" t="s">
        <v>1653</v>
      </c>
      <c r="B66" s="173">
        <f>Açucar!Y5*$G$24</f>
        <v>270008.85506054258</v>
      </c>
      <c r="C66" s="173">
        <f>Açucar!AB5*$G$24</f>
        <v>263713.59485586651</v>
      </c>
      <c r="D66" s="247">
        <f t="shared" si="139"/>
        <v>-6295.260204676073</v>
      </c>
      <c r="E66" s="230">
        <f t="shared" si="140"/>
        <v>-3.9891133808933811E-2</v>
      </c>
      <c r="F66" s="146"/>
      <c r="G66" s="146"/>
      <c r="H66" s="146"/>
      <c r="I66" s="146"/>
      <c r="J66" s="146"/>
      <c r="K66" s="146"/>
      <c r="L66" s="186" t="s">
        <v>389</v>
      </c>
      <c r="N66" s="266"/>
      <c r="O66" s="266"/>
      <c r="P66" s="266"/>
      <c r="Q66" s="266"/>
      <c r="R66" s="266"/>
      <c r="U66" s="499" t="s">
        <v>1653</v>
      </c>
      <c r="V66" s="499"/>
      <c r="AB66" s="504" t="s">
        <v>1653</v>
      </c>
      <c r="AC66" s="504"/>
      <c r="AQ66" s="504" t="s">
        <v>1653</v>
      </c>
      <c r="AR66" s="504"/>
      <c r="BD66" s="186" t="s">
        <v>1653</v>
      </c>
      <c r="BE66" s="236"/>
      <c r="BF66" s="186" t="s">
        <v>21</v>
      </c>
      <c r="BG66" s="236"/>
      <c r="BH66" s="236"/>
      <c r="BI66" s="236"/>
      <c r="BJ66" s="236"/>
      <c r="BK66" s="236"/>
      <c r="BL66" s="236"/>
      <c r="BM66" s="236"/>
      <c r="BN66" s="236"/>
      <c r="BO66" s="236"/>
      <c r="BQ66" s="186" t="s">
        <v>1653</v>
      </c>
      <c r="CP66" s="505" t="s">
        <v>1653</v>
      </c>
      <c r="CQ66" s="505"/>
      <c r="DB66" s="146"/>
      <c r="DC66" s="506" t="s">
        <v>1653</v>
      </c>
      <c r="DD66" s="506"/>
      <c r="DE66" s="302"/>
      <c r="DF66" s="302"/>
      <c r="DG66" s="302"/>
      <c r="DH66" s="302"/>
      <c r="DI66" s="302"/>
      <c r="DJ66" s="302"/>
      <c r="DK66" s="302"/>
      <c r="DL66" s="302"/>
      <c r="DM66" s="302"/>
      <c r="DN66" s="302"/>
      <c r="DU66" s="500" t="s">
        <v>1653</v>
      </c>
      <c r="DV66" s="500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</row>
    <row r="67" spans="1:136" s="146" customFormat="1" ht="15.75" thickBot="1" x14ac:dyDescent="0.3">
      <c r="A67" s="141" t="s">
        <v>1769</v>
      </c>
      <c r="B67" s="173">
        <f>Açucar!Y6*$G$24</f>
        <v>3851971.6574000004</v>
      </c>
      <c r="C67" s="173">
        <f>Açucar!AB6*$G$24</f>
        <v>4332080.9642000003</v>
      </c>
      <c r="D67" s="173">
        <f t="shared" si="139"/>
        <v>480109.3067999999</v>
      </c>
      <c r="E67" s="258">
        <f t="shared" si="140"/>
        <v>0.28106117225853172</v>
      </c>
      <c r="F67" s="141"/>
      <c r="G67" s="141"/>
      <c r="N67" s="247"/>
      <c r="O67" s="247"/>
      <c r="P67" s="247"/>
      <c r="Q67" s="247"/>
      <c r="R67" s="247"/>
      <c r="U67" s="156" t="s">
        <v>1647</v>
      </c>
      <c r="V67" s="157" t="s">
        <v>1649</v>
      </c>
      <c r="W67" s="157" t="s">
        <v>1643</v>
      </c>
      <c r="X67" s="157" t="s">
        <v>1644</v>
      </c>
      <c r="Y67" s="157" t="s">
        <v>1645</v>
      </c>
      <c r="Z67" s="158" t="s">
        <v>1648</v>
      </c>
      <c r="AB67" s="254"/>
      <c r="AC67" s="254"/>
      <c r="AQ67" s="254"/>
      <c r="AR67" s="254"/>
      <c r="BD67" s="161" t="s">
        <v>401</v>
      </c>
      <c r="BE67" s="154" t="s">
        <v>21</v>
      </c>
      <c r="BF67" s="195">
        <f t="shared" ref="BF67:BO67" si="141">SUMIF(BF70:BF79,"&lt;0")*CF$19</f>
        <v>0</v>
      </c>
      <c r="BG67" s="195">
        <f t="shared" si="141"/>
        <v>0</v>
      </c>
      <c r="BH67" s="195">
        <f t="shared" si="141"/>
        <v>0</v>
      </c>
      <c r="BI67" s="195">
        <f t="shared" si="141"/>
        <v>-19447.619820555217</v>
      </c>
      <c r="BJ67" s="195">
        <f t="shared" si="141"/>
        <v>0</v>
      </c>
      <c r="BK67" s="195">
        <f t="shared" si="141"/>
        <v>0</v>
      </c>
      <c r="BL67" s="195">
        <f t="shared" si="141"/>
        <v>0</v>
      </c>
      <c r="BM67" s="195">
        <f t="shared" si="141"/>
        <v>0</v>
      </c>
      <c r="BN67" s="195">
        <f t="shared" si="141"/>
        <v>0</v>
      </c>
      <c r="BO67" s="195">
        <f t="shared" si="141"/>
        <v>0</v>
      </c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U67" s="246"/>
      <c r="DV67" s="246"/>
      <c r="DW67" s="246"/>
      <c r="DX67" s="246"/>
      <c r="DY67" s="246"/>
      <c r="DZ67" s="246"/>
      <c r="EA67" s="246"/>
      <c r="EB67" s="246"/>
      <c r="EC67" s="246"/>
      <c r="ED67" s="246"/>
      <c r="EE67" s="246"/>
      <c r="EF67" s="246"/>
    </row>
    <row r="68" spans="1:136" ht="17.25" x14ac:dyDescent="0.25">
      <c r="A68" s="141" t="s">
        <v>1768</v>
      </c>
      <c r="B68" s="173">
        <f>Açucar!Y7*$G$24</f>
        <v>135230.86140000002</v>
      </c>
      <c r="C68" s="173">
        <f>Açucar!AB7*$G$24</f>
        <v>141721.59920000003</v>
      </c>
      <c r="D68" s="173">
        <f t="shared" si="139"/>
        <v>6490.7378000000026</v>
      </c>
      <c r="E68" s="258">
        <f>D68/(D47+D68+D59)</f>
        <v>4.1109866810235152E-2</v>
      </c>
      <c r="L68" s="161" t="s">
        <v>1786</v>
      </c>
      <c r="M68" s="161"/>
      <c r="N68" s="168"/>
      <c r="O68" s="168"/>
      <c r="P68" s="168"/>
      <c r="Q68" s="168"/>
      <c r="R68" s="168"/>
      <c r="U68" s="167" t="s">
        <v>940</v>
      </c>
      <c r="V68" s="155">
        <f>SUM(DP70:DP74)+DP77</f>
        <v>20833.143485695258</v>
      </c>
      <c r="W68" s="155">
        <f>DP75+DP76</f>
        <v>172.63429657917823</v>
      </c>
      <c r="X68" s="155">
        <f>DP78</f>
        <v>0</v>
      </c>
      <c r="Y68" s="155">
        <f>DP79</f>
        <v>0</v>
      </c>
      <c r="Z68" s="171" t="s">
        <v>1566</v>
      </c>
      <c r="AB68" s="161" t="s">
        <v>940</v>
      </c>
      <c r="AC68" s="161" t="s">
        <v>5930</v>
      </c>
      <c r="AD68" s="161" t="s">
        <v>5931</v>
      </c>
      <c r="AE68" s="161" t="s">
        <v>5932</v>
      </c>
      <c r="AF68" s="161" t="s">
        <v>5933</v>
      </c>
      <c r="AG68" s="161" t="s">
        <v>5934</v>
      </c>
      <c r="AH68" s="161" t="s">
        <v>5935</v>
      </c>
      <c r="AI68" s="161" t="s">
        <v>1562</v>
      </c>
      <c r="AJ68" s="161" t="s">
        <v>5936</v>
      </c>
      <c r="AK68" s="161" t="s">
        <v>1563</v>
      </c>
      <c r="AL68" s="161" t="s">
        <v>5937</v>
      </c>
      <c r="AM68" s="161" t="s">
        <v>5938</v>
      </c>
      <c r="AQ68" s="161" t="s">
        <v>940</v>
      </c>
      <c r="AR68" s="161" t="s">
        <v>5930</v>
      </c>
      <c r="AS68" s="161" t="s">
        <v>5931</v>
      </c>
      <c r="AT68" s="161" t="s">
        <v>5932</v>
      </c>
      <c r="AU68" s="161" t="s">
        <v>5933</v>
      </c>
      <c r="AV68" s="161" t="s">
        <v>5934</v>
      </c>
      <c r="AW68" s="161" t="s">
        <v>5935</v>
      </c>
      <c r="AX68" s="161" t="s">
        <v>1562</v>
      </c>
      <c r="AY68" s="161" t="s">
        <v>5936</v>
      </c>
      <c r="AZ68" s="161" t="s">
        <v>1563</v>
      </c>
      <c r="BA68" s="161" t="s">
        <v>5937</v>
      </c>
      <c r="BB68" s="161" t="s">
        <v>5938</v>
      </c>
      <c r="BD68" s="303"/>
      <c r="BE68" s="304" t="s">
        <v>5930</v>
      </c>
      <c r="BF68" s="304" t="s">
        <v>5931</v>
      </c>
      <c r="BG68" s="304" t="s">
        <v>5932</v>
      </c>
      <c r="BH68" s="304" t="s">
        <v>5933</v>
      </c>
      <c r="BI68" s="304" t="s">
        <v>5934</v>
      </c>
      <c r="BJ68" s="304" t="s">
        <v>5935</v>
      </c>
      <c r="BK68" s="304" t="s">
        <v>1562</v>
      </c>
      <c r="BL68" s="304" t="s">
        <v>5936</v>
      </c>
      <c r="BM68" s="304" t="s">
        <v>1563</v>
      </c>
      <c r="BN68" s="304" t="s">
        <v>5937</v>
      </c>
      <c r="BO68" s="305" t="s">
        <v>5938</v>
      </c>
      <c r="BQ68" s="303"/>
      <c r="BR68" s="304" t="s">
        <v>5930</v>
      </c>
      <c r="BS68" s="304" t="s">
        <v>5931</v>
      </c>
      <c r="BT68" s="304" t="s">
        <v>5932</v>
      </c>
      <c r="BU68" s="304" t="s">
        <v>5933</v>
      </c>
      <c r="BV68" s="304" t="s">
        <v>5934</v>
      </c>
      <c r="BW68" s="304" t="s">
        <v>5935</v>
      </c>
      <c r="BX68" s="304" t="s">
        <v>1562</v>
      </c>
      <c r="BY68" s="304" t="s">
        <v>5936</v>
      </c>
      <c r="BZ68" s="304" t="s">
        <v>1563</v>
      </c>
      <c r="CA68" s="304" t="s">
        <v>5937</v>
      </c>
      <c r="CB68" s="305" t="s">
        <v>5938</v>
      </c>
      <c r="CP68" s="303"/>
      <c r="CQ68" s="304" t="s">
        <v>5930</v>
      </c>
      <c r="CR68" s="304" t="s">
        <v>5931</v>
      </c>
      <c r="CS68" s="304" t="s">
        <v>5932</v>
      </c>
      <c r="CT68" s="304" t="s">
        <v>5933</v>
      </c>
      <c r="CU68" s="304" t="s">
        <v>5934</v>
      </c>
      <c r="CV68" s="304" t="s">
        <v>5935</v>
      </c>
      <c r="CW68" s="304" t="s">
        <v>1562</v>
      </c>
      <c r="CX68" s="304" t="s">
        <v>5936</v>
      </c>
      <c r="CY68" s="304" t="s">
        <v>1563</v>
      </c>
      <c r="CZ68" s="304" t="s">
        <v>5937</v>
      </c>
      <c r="DA68" s="305" t="s">
        <v>5938</v>
      </c>
      <c r="DC68" s="303"/>
      <c r="DD68" s="304" t="s">
        <v>5930</v>
      </c>
      <c r="DE68" s="304" t="s">
        <v>5931</v>
      </c>
      <c r="DF68" s="304" t="s">
        <v>5932</v>
      </c>
      <c r="DG68" s="304" t="s">
        <v>5933</v>
      </c>
      <c r="DH68" s="304" t="s">
        <v>5934</v>
      </c>
      <c r="DI68" s="304" t="s">
        <v>26</v>
      </c>
      <c r="DJ68" s="304" t="s">
        <v>1562</v>
      </c>
      <c r="DK68" s="304" t="s">
        <v>5936</v>
      </c>
      <c r="DL68" s="304" t="s">
        <v>1564</v>
      </c>
      <c r="DM68" s="304" t="s">
        <v>5937</v>
      </c>
      <c r="DN68" s="305" t="s">
        <v>5938</v>
      </c>
      <c r="DP68" s="205" t="s">
        <v>352</v>
      </c>
      <c r="DR68" s="205" t="s">
        <v>354</v>
      </c>
      <c r="DS68" s="205"/>
      <c r="DT68" s="205"/>
      <c r="DU68" s="289" t="s">
        <v>337</v>
      </c>
      <c r="DV68" s="290" t="s">
        <v>5930</v>
      </c>
      <c r="DW68" s="290" t="s">
        <v>5931</v>
      </c>
      <c r="DX68" s="290" t="s">
        <v>5932</v>
      </c>
      <c r="DY68" s="290" t="s">
        <v>5933</v>
      </c>
      <c r="DZ68" s="290" t="s">
        <v>5934</v>
      </c>
      <c r="EA68" s="290" t="s">
        <v>26</v>
      </c>
      <c r="EB68" s="290" t="s">
        <v>1562</v>
      </c>
      <c r="EC68" s="290" t="s">
        <v>5936</v>
      </c>
      <c r="ED68" s="290" t="s">
        <v>1564</v>
      </c>
      <c r="EE68" s="290" t="s">
        <v>5937</v>
      </c>
      <c r="EF68" s="291" t="s">
        <v>5938</v>
      </c>
    </row>
    <row r="69" spans="1:136" x14ac:dyDescent="0.25">
      <c r="B69" s="152">
        <f>SUM(B63:B68)</f>
        <v>27133654.270200007</v>
      </c>
      <c r="C69" s="152">
        <f>SUM(C63:C68)</f>
        <v>32520938.771807186</v>
      </c>
      <c r="D69" s="152">
        <f>SUM(D63:D68)</f>
        <v>5387284.5016071815</v>
      </c>
      <c r="E69" s="258">
        <f t="shared" si="140"/>
        <v>0.214981070051117</v>
      </c>
      <c r="F69" s="152">
        <f>SUM(F63:F68)</f>
        <v>0</v>
      </c>
      <c r="G69" s="152">
        <f>SUM(G63:G68)</f>
        <v>0</v>
      </c>
      <c r="J69" s="152"/>
      <c r="L69" s="161"/>
      <c r="M69" s="161"/>
      <c r="N69" s="161" t="s">
        <v>369</v>
      </c>
      <c r="O69" s="168" t="s">
        <v>1624</v>
      </c>
      <c r="P69" s="168" t="s">
        <v>1565</v>
      </c>
      <c r="Q69" s="168" t="s">
        <v>1625</v>
      </c>
      <c r="R69" s="168" t="s">
        <v>1648</v>
      </c>
      <c r="U69" s="167" t="s">
        <v>1646</v>
      </c>
      <c r="V69" s="161">
        <f>'Fatores de emissao'!AF6</f>
        <v>0</v>
      </c>
      <c r="W69" s="161">
        <f>'Fatores de emissao'!AG6</f>
        <v>0</v>
      </c>
      <c r="X69" s="161">
        <f>'Fatores de emissao'!AH6</f>
        <v>-4.0333333299999978</v>
      </c>
      <c r="Y69" s="161">
        <f>'Fatores de emissao'!AI6</f>
        <v>615.922319047619</v>
      </c>
      <c r="Z69" s="171" t="s">
        <v>1566</v>
      </c>
      <c r="AB69" s="155" t="s">
        <v>5930</v>
      </c>
      <c r="AC69" s="161" t="s">
        <v>1566</v>
      </c>
      <c r="AD69" s="161" t="s">
        <v>1566</v>
      </c>
      <c r="AE69" s="161" t="s">
        <v>1566</v>
      </c>
      <c r="AF69" s="161" t="s">
        <v>1566</v>
      </c>
      <c r="AG69" s="161" t="s">
        <v>1566</v>
      </c>
      <c r="AH69" s="161" t="s">
        <v>1566</v>
      </c>
      <c r="AI69" s="161" t="s">
        <v>1566</v>
      </c>
      <c r="AJ69" s="161" t="s">
        <v>1566</v>
      </c>
      <c r="AK69" s="161" t="s">
        <v>1566</v>
      </c>
      <c r="AL69" s="161" t="s">
        <v>1566</v>
      </c>
      <c r="AM69" s="161" t="s">
        <v>1566</v>
      </c>
      <c r="AQ69" s="155" t="s">
        <v>5930</v>
      </c>
      <c r="AR69" s="161" t="s">
        <v>1566</v>
      </c>
      <c r="AS69" s="161" t="s">
        <v>1566</v>
      </c>
      <c r="AT69" s="161" t="s">
        <v>1566</v>
      </c>
      <c r="AU69" s="161" t="s">
        <v>1566</v>
      </c>
      <c r="AV69" s="161" t="s">
        <v>1566</v>
      </c>
      <c r="AW69" s="161" t="s">
        <v>1566</v>
      </c>
      <c r="AX69" s="161" t="s">
        <v>1566</v>
      </c>
      <c r="AY69" s="161" t="s">
        <v>1566</v>
      </c>
      <c r="AZ69" s="161" t="s">
        <v>1566</v>
      </c>
      <c r="BA69" s="161" t="s">
        <v>1566</v>
      </c>
      <c r="BB69" s="161" t="s">
        <v>1566</v>
      </c>
      <c r="BD69" s="306" t="s">
        <v>5930</v>
      </c>
      <c r="BE69" s="278" t="s">
        <v>1566</v>
      </c>
      <c r="BF69" s="279" t="s">
        <v>1566</v>
      </c>
      <c r="BG69" s="279" t="s">
        <v>1566</v>
      </c>
      <c r="BH69" s="279" t="s">
        <v>1566</v>
      </c>
      <c r="BI69" s="279" t="s">
        <v>1566</v>
      </c>
      <c r="BJ69" s="279" t="s">
        <v>1566</v>
      </c>
      <c r="BK69" s="279" t="s">
        <v>1566</v>
      </c>
      <c r="BL69" s="279" t="s">
        <v>1566</v>
      </c>
      <c r="BM69" s="279" t="s">
        <v>1566</v>
      </c>
      <c r="BN69" s="279" t="s">
        <v>1566</v>
      </c>
      <c r="BO69" s="280" t="s">
        <v>1566</v>
      </c>
      <c r="BQ69" s="306" t="s">
        <v>5930</v>
      </c>
      <c r="BR69" s="278" t="s">
        <v>1568</v>
      </c>
      <c r="BS69" s="279" t="s">
        <v>1568</v>
      </c>
      <c r="BT69" s="279" t="s">
        <v>1568</v>
      </c>
      <c r="BU69" s="279" t="s">
        <v>1568</v>
      </c>
      <c r="BV69" s="279" t="s">
        <v>1568</v>
      </c>
      <c r="BW69" s="279" t="s">
        <v>1568</v>
      </c>
      <c r="BX69" s="279" t="s">
        <v>1568</v>
      </c>
      <c r="BY69" s="279" t="s">
        <v>1568</v>
      </c>
      <c r="BZ69" s="279" t="s">
        <v>1568</v>
      </c>
      <c r="CA69" s="279" t="s">
        <v>1568</v>
      </c>
      <c r="CB69" s="280"/>
      <c r="CP69" s="306" t="s">
        <v>5930</v>
      </c>
      <c r="CQ69" s="278" t="s">
        <v>1566</v>
      </c>
      <c r="CR69" s="279" t="s">
        <v>1566</v>
      </c>
      <c r="CS69" s="279" t="s">
        <v>1566</v>
      </c>
      <c r="CT69" s="279" t="s">
        <v>1566</v>
      </c>
      <c r="CU69" s="279" t="s">
        <v>1566</v>
      </c>
      <c r="CV69" s="279" t="s">
        <v>1566</v>
      </c>
      <c r="CW69" s="279" t="s">
        <v>1566</v>
      </c>
      <c r="CX69" s="279" t="s">
        <v>1566</v>
      </c>
      <c r="CY69" s="279" t="s">
        <v>1566</v>
      </c>
      <c r="CZ69" s="279" t="s">
        <v>1566</v>
      </c>
      <c r="DA69" s="280"/>
      <c r="DC69" s="306" t="s">
        <v>5930</v>
      </c>
      <c r="DD69" s="278">
        <v>1</v>
      </c>
      <c r="DE69" s="279">
        <v>1.9187557549720356E-5</v>
      </c>
      <c r="DF69" s="279">
        <v>1.6889243008801991E-4</v>
      </c>
      <c r="DG69" s="279">
        <v>2.5686421250865611E-4</v>
      </c>
      <c r="DH69" s="279">
        <v>1.9380971761924143E-4</v>
      </c>
      <c r="DI69" s="279">
        <v>2.7761978779406658E-4</v>
      </c>
      <c r="DJ69" s="279">
        <v>0</v>
      </c>
      <c r="DK69" s="279">
        <v>1.8983953334141875E-2</v>
      </c>
      <c r="DL69" s="279">
        <v>1.6613636397964848E-3</v>
      </c>
      <c r="DM69" s="279">
        <v>1.1703904874217385E-3</v>
      </c>
      <c r="DN69" s="280">
        <v>0</v>
      </c>
      <c r="DO69" s="211"/>
      <c r="DP69" s="173">
        <f t="shared" ref="DP69:DP79" si="142">IF(DV69-DR69&lt;0,0,DV69-DR69)</f>
        <v>0</v>
      </c>
      <c r="DR69" s="141">
        <f t="array" ref="DR69:DR79">TRANSPOSE(DV69:EF69)</f>
        <v>21254.5</v>
      </c>
      <c r="DU69" s="292" t="s">
        <v>5930</v>
      </c>
      <c r="DV69" s="276">
        <v>21254.5</v>
      </c>
      <c r="DW69" s="268">
        <v>2.6709943549300474</v>
      </c>
      <c r="DX69" s="268">
        <v>11.253640401624942</v>
      </c>
      <c r="DY69" s="268">
        <v>8.7313283115942379</v>
      </c>
      <c r="DZ69" s="268">
        <v>0.31746031746031744</v>
      </c>
      <c r="EA69" s="268">
        <v>1.2220823058694812</v>
      </c>
      <c r="EB69" s="268">
        <v>0</v>
      </c>
      <c r="EC69" s="268">
        <v>1124.6188874912318</v>
      </c>
      <c r="ED69" s="268">
        <v>139.95908778919517</v>
      </c>
      <c r="EE69" s="268">
        <v>5229.2265190280941</v>
      </c>
      <c r="EF69" s="269">
        <v>0</v>
      </c>
    </row>
    <row r="70" spans="1:136" ht="15.75" thickBot="1" x14ac:dyDescent="0.3">
      <c r="L70" s="161"/>
      <c r="M70" s="161" t="s">
        <v>371</v>
      </c>
      <c r="N70" s="168">
        <v>0</v>
      </c>
      <c r="O70" s="168">
        <f>SUM(AD75:AH75)+SUM(AD76:AH76)+SUM(AK75:AK76)</f>
        <v>164.52203555457294</v>
      </c>
      <c r="P70" s="168">
        <f>SUM(AD78:AH78)+SUM(AK78)</f>
        <v>22.449639919880724</v>
      </c>
      <c r="Q70" s="168">
        <f>SUM(AD79:AH79)+SUM(AK79)</f>
        <v>2864.8551259233527</v>
      </c>
      <c r="R70" s="168"/>
      <c r="U70" s="189" t="s">
        <v>1650</v>
      </c>
      <c r="V70" s="191">
        <f>V69*V68</f>
        <v>0</v>
      </c>
      <c r="W70" s="191">
        <f>W69*W68</f>
        <v>0</v>
      </c>
      <c r="X70" s="191">
        <f>X69*X68</f>
        <v>0</v>
      </c>
      <c r="Y70" s="191">
        <f>Y69*Y68</f>
        <v>0</v>
      </c>
      <c r="Z70" s="194">
        <f>SUM(V70:Y70)</f>
        <v>0</v>
      </c>
      <c r="AB70" s="155" t="s">
        <v>5931</v>
      </c>
      <c r="AC70" s="161" t="s">
        <v>1566</v>
      </c>
      <c r="AE70" s="168">
        <f t="shared" ref="AE70:AL70" si="143">IF(BG70&gt;0,BT70,DX70)</f>
        <v>131.89099553953079</v>
      </c>
      <c r="AF70" s="168">
        <f t="shared" si="143"/>
        <v>0.18489440922616743</v>
      </c>
      <c r="AG70" s="168">
        <f t="shared" si="143"/>
        <v>187.26220016542598</v>
      </c>
      <c r="AH70" s="168">
        <f t="shared" si="143"/>
        <v>0.24827357284343995</v>
      </c>
      <c r="AI70" s="168">
        <f t="shared" si="143"/>
        <v>0</v>
      </c>
      <c r="AJ70" s="168">
        <f t="shared" si="143"/>
        <v>0</v>
      </c>
      <c r="AK70" s="168">
        <f t="shared" si="143"/>
        <v>112.55771260166097</v>
      </c>
      <c r="AL70" s="168">
        <f t="shared" si="143"/>
        <v>0</v>
      </c>
      <c r="AM70" s="168">
        <f t="shared" ref="AM70:AM78" si="144">IF(BO70&gt;0,CB70,EF70)+BB70</f>
        <v>0</v>
      </c>
      <c r="AQ70" s="155" t="s">
        <v>5931</v>
      </c>
      <c r="AR70" s="161" t="s">
        <v>1566</v>
      </c>
      <c r="AT70" s="206">
        <f t="shared" ref="AT70:AT79" si="145">(AT$9*BG$10/CG$16)*DF70</f>
        <v>0</v>
      </c>
      <c r="AU70" s="206">
        <f t="shared" ref="AU70:AU79" si="146">(AU$9*BH$10/CH$16)*DG70</f>
        <v>3520.525512498024</v>
      </c>
      <c r="AV70" s="206">
        <f t="shared" ref="AV70:AV79" si="147">(AV$9*BI$10/CI$16)*DH70</f>
        <v>0</v>
      </c>
      <c r="AW70" s="206">
        <f t="shared" ref="AW70:AW79" si="148">(AW$9*BJ$10/CJ$16)*DI70</f>
        <v>0</v>
      </c>
      <c r="AX70" s="206">
        <f t="shared" ref="AX70:AX79" si="149">(AX$9*BK$10/CK$16)*DJ70</f>
        <v>0</v>
      </c>
      <c r="AY70" s="206">
        <f t="shared" ref="AY70:AY79" si="150">(AY$9*BL$10/CL$16)*DK70</f>
        <v>0</v>
      </c>
      <c r="AZ70" s="206">
        <f t="shared" ref="AZ70:AZ79" si="151">(AZ$9*BM$10/CM$16)*DL70</f>
        <v>0</v>
      </c>
      <c r="BA70" s="206">
        <f t="shared" ref="BA70:BA79" si="152">(BA$9*BN$10/CN$16)*DM70</f>
        <v>36.666870169073427</v>
      </c>
      <c r="BB70" s="161">
        <v>0</v>
      </c>
      <c r="BD70" s="307" t="s">
        <v>5931</v>
      </c>
      <c r="BE70" s="279" t="s">
        <v>1566</v>
      </c>
      <c r="BF70" s="278"/>
      <c r="BG70" s="279">
        <f t="shared" ref="BG70:BO70" si="153">DX70-BT70</f>
        <v>5484.951869201981</v>
      </c>
      <c r="BH70" s="279">
        <f t="shared" si="153"/>
        <v>6066.991977025843</v>
      </c>
      <c r="BI70" s="279">
        <f t="shared" si="153"/>
        <v>-906.94902377121127</v>
      </c>
      <c r="BJ70" s="279">
        <f t="shared" si="153"/>
        <v>465.9179833223323</v>
      </c>
      <c r="BK70" s="279">
        <f t="shared" si="153"/>
        <v>0</v>
      </c>
      <c r="BL70" s="279">
        <f t="shared" si="153"/>
        <v>3261.5307633709494</v>
      </c>
      <c r="BM70" s="279">
        <f t="shared" si="153"/>
        <v>25178.884343935973</v>
      </c>
      <c r="BN70" s="279">
        <f t="shared" si="153"/>
        <v>121256.21143735878</v>
      </c>
      <c r="BO70" s="280">
        <f t="shared" si="153"/>
        <v>0</v>
      </c>
      <c r="BQ70" s="307" t="s">
        <v>5931</v>
      </c>
      <c r="BR70" s="279" t="s">
        <v>1568</v>
      </c>
      <c r="BS70" s="278"/>
      <c r="BT70" s="279">
        <f>$DP$71*CS70/CG$9</f>
        <v>131.89099553953079</v>
      </c>
      <c r="BU70" s="279">
        <f>$DP$72*CT70/CH$9</f>
        <v>0.18489440922616743</v>
      </c>
      <c r="BV70" s="279">
        <f>$DP$73*CU70/CI$9</f>
        <v>1094.2112239366372</v>
      </c>
      <c r="BW70" s="279">
        <f>$DP$74*CV70/CJ$9</f>
        <v>0.24827357284343995</v>
      </c>
      <c r="BX70" s="279">
        <f>$DP$75*CW70/CK$9</f>
        <v>0</v>
      </c>
      <c r="BY70" s="279">
        <f t="shared" ref="BY70:BY75" si="154">$DP$76*CX70/CL$9</f>
        <v>0</v>
      </c>
      <c r="BZ70" s="279">
        <f t="shared" ref="BZ70:BZ76" si="155">$DP$77*CY70/CM$9</f>
        <v>112.55771260166097</v>
      </c>
      <c r="CA70" s="279">
        <f t="shared" ref="CA70:CA77" si="156">$DP$78*CZ70/CN$9</f>
        <v>0</v>
      </c>
      <c r="CB70" s="280"/>
      <c r="CP70" s="307" t="s">
        <v>5931</v>
      </c>
      <c r="CQ70" s="279" t="s">
        <v>1566</v>
      </c>
      <c r="CR70" s="278">
        <v>1</v>
      </c>
      <c r="CS70" s="279">
        <f>DF70/(SUM(DF$72:DF$79)+SUM(DF$70))</f>
        <v>8.4310716581040931E-2</v>
      </c>
      <c r="CT70" s="279">
        <f>DG70/(SUM(DG$73:DG$79)+SUM(DG$70:DG$71))</f>
        <v>0.17853423489217377</v>
      </c>
      <c r="CU70" s="279">
        <f>DH70/(SUM(DH$74:DH$79)+SUM(DH$70:DH$72))</f>
        <v>0.11434584886135885</v>
      </c>
      <c r="CV70" s="279">
        <f>DI70/(SUM(DI$75:DI$79)+SUM(DI$70:DI$73))</f>
        <v>0.10592814852593885</v>
      </c>
      <c r="CW70" s="279">
        <f>DJ70/(SUM(DJ$76:DJ$79)+SUM(DJ$70:DJ$74))</f>
        <v>0</v>
      </c>
      <c r="CX70" s="279">
        <f t="shared" ref="CX70:CX75" si="157">DK70/(SUM(DK$77:DK$79)+SUM(DK$70:DK$75))</f>
        <v>5.6121161736442181E-2</v>
      </c>
      <c r="CY70" s="279">
        <f t="shared" ref="CY70:CY76" si="158">DL70/(SUM(DL$78:DL$79)+SUM(DL$70:DL$76))</f>
        <v>0.30071792200684416</v>
      </c>
      <c r="CZ70" s="279">
        <f t="shared" ref="CZ70:CZ77" si="159">DM70/(SUM(DM$79)+SUM(DM$70:DM$77))</f>
        <v>2.7171018306616567E-2</v>
      </c>
      <c r="DA70" s="280"/>
      <c r="DC70" s="307" t="s">
        <v>5931</v>
      </c>
      <c r="DD70" s="279">
        <v>0.38146592719167488</v>
      </c>
      <c r="DE70" s="278">
        <v>1</v>
      </c>
      <c r="DF70" s="279">
        <v>8.429647713923509E-2</v>
      </c>
      <c r="DG70" s="279">
        <v>0.17848837583652238</v>
      </c>
      <c r="DH70" s="279">
        <v>0.11432368752468008</v>
      </c>
      <c r="DI70" s="279">
        <v>0.10589874077582366</v>
      </c>
      <c r="DJ70" s="279">
        <v>0</v>
      </c>
      <c r="DK70" s="279">
        <v>5.5055760220979723E-2</v>
      </c>
      <c r="DL70" s="279">
        <v>0.3002183201853868</v>
      </c>
      <c r="DM70" s="279">
        <v>2.7139217605256945E-2</v>
      </c>
      <c r="DN70" s="280">
        <v>0</v>
      </c>
      <c r="DO70" s="211"/>
      <c r="DP70" s="173">
        <f t="shared" si="142"/>
        <v>8105.1965551405228</v>
      </c>
      <c r="DR70" s="141">
        <v>2.6709943549300474</v>
      </c>
      <c r="DU70" s="293" t="s">
        <v>5931</v>
      </c>
      <c r="DV70" s="268">
        <v>8107.8675494954532</v>
      </c>
      <c r="DW70" s="276">
        <v>139204.5</v>
      </c>
      <c r="DX70" s="268">
        <v>5616.8428647415121</v>
      </c>
      <c r="DY70" s="268">
        <v>6067.1768714350692</v>
      </c>
      <c r="DZ70" s="268">
        <v>187.26220016542598</v>
      </c>
      <c r="EA70" s="268">
        <v>466.16625689517576</v>
      </c>
      <c r="EB70" s="268">
        <v>0</v>
      </c>
      <c r="EC70" s="268">
        <v>3261.5307633709494</v>
      </c>
      <c r="ED70" s="268">
        <v>25291.442056537635</v>
      </c>
      <c r="EE70" s="268">
        <v>121256.21143735878</v>
      </c>
      <c r="EF70" s="269">
        <v>0</v>
      </c>
    </row>
    <row r="71" spans="1:136" x14ac:dyDescent="0.25">
      <c r="L71" s="161"/>
      <c r="M71" s="161" t="s">
        <v>372</v>
      </c>
      <c r="N71" s="168"/>
      <c r="O71" s="139">
        <f>'Fatores de emissao'!AL6</f>
        <v>112.01755714780953</v>
      </c>
      <c r="P71" s="139">
        <f>'Fatores de emissao'!AM6</f>
        <v>111.40604991809492</v>
      </c>
      <c r="Q71" s="139">
        <f>'Fatores de emissao'!AN6</f>
        <v>784.41145997356193</v>
      </c>
      <c r="R71" s="168"/>
      <c r="AB71" s="155" t="s">
        <v>5932</v>
      </c>
      <c r="AC71" s="161" t="s">
        <v>1566</v>
      </c>
      <c r="AD71" s="168">
        <f t="shared" ref="AD71:AD79" si="160">IF(BF71&gt;0,BS71,DW71)</f>
        <v>14.705644637772075</v>
      </c>
      <c r="AE71" s="168"/>
      <c r="AF71" s="168">
        <f t="shared" ref="AF71:AL71" si="161">IF(BH71&gt;0,BU71,DY71)</f>
        <v>1.0258527573243682E-2</v>
      </c>
      <c r="AG71" s="168">
        <f t="shared" si="161"/>
        <v>1218.587760246292</v>
      </c>
      <c r="AH71" s="168">
        <f t="shared" si="161"/>
        <v>0.24985511454917517</v>
      </c>
      <c r="AI71" s="168">
        <f t="shared" si="161"/>
        <v>3.6687253123773771</v>
      </c>
      <c r="AJ71" s="168">
        <f t="shared" si="161"/>
        <v>0</v>
      </c>
      <c r="AK71" s="168">
        <f t="shared" si="161"/>
        <v>39.778806947517545</v>
      </c>
      <c r="AL71" s="168">
        <f t="shared" si="161"/>
        <v>0</v>
      </c>
      <c r="AM71" s="168">
        <f t="shared" si="144"/>
        <v>0</v>
      </c>
      <c r="AQ71" s="155" t="s">
        <v>5932</v>
      </c>
      <c r="AR71" s="161" t="s">
        <v>1566</v>
      </c>
      <c r="AS71" s="206">
        <f t="shared" ref="AS71:AS79" si="162">(AS$9*BF$10/CF$16)*DE71</f>
        <v>13.811746451183074</v>
      </c>
      <c r="AT71" s="206">
        <f t="shared" si="145"/>
        <v>0</v>
      </c>
      <c r="AU71" s="206">
        <f t="shared" si="146"/>
        <v>195.3299085322345</v>
      </c>
      <c r="AV71" s="206">
        <f t="shared" si="147"/>
        <v>0</v>
      </c>
      <c r="AW71" s="206">
        <f t="shared" si="148"/>
        <v>0</v>
      </c>
      <c r="AX71" s="206">
        <f t="shared" si="149"/>
        <v>0</v>
      </c>
      <c r="AY71" s="206">
        <f t="shared" si="150"/>
        <v>0</v>
      </c>
      <c r="AZ71" s="206">
        <f t="shared" si="151"/>
        <v>0</v>
      </c>
      <c r="BA71" s="206">
        <f t="shared" si="152"/>
        <v>25.060745854458325</v>
      </c>
      <c r="BB71" s="161">
        <v>0</v>
      </c>
      <c r="BD71" s="307" t="s">
        <v>5932</v>
      </c>
      <c r="BE71" s="279" t="s">
        <v>1566</v>
      </c>
      <c r="BF71" s="279">
        <f t="shared" ref="BF71:BF79" si="163">DW71-BS71</f>
        <v>247.21329931716446</v>
      </c>
      <c r="BG71" s="278"/>
      <c r="BH71" s="279">
        <f t="shared" ref="BH71:BO71" si="164">DY71-BU71</f>
        <v>336.61593524353805</v>
      </c>
      <c r="BI71" s="279">
        <f t="shared" si="164"/>
        <v>-5901.8690294068892</v>
      </c>
      <c r="BJ71" s="279">
        <f t="shared" si="164"/>
        <v>468.88595415240115</v>
      </c>
      <c r="BK71" s="279">
        <f t="shared" si="164"/>
        <v>807.67762608245323</v>
      </c>
      <c r="BL71" s="279">
        <f t="shared" si="164"/>
        <v>10201.064765453615</v>
      </c>
      <c r="BM71" s="279">
        <f t="shared" si="164"/>
        <v>8898.4215858747029</v>
      </c>
      <c r="BN71" s="279">
        <f t="shared" si="164"/>
        <v>82875.115440563415</v>
      </c>
      <c r="BO71" s="280">
        <f t="shared" si="164"/>
        <v>0</v>
      </c>
      <c r="BQ71" s="307" t="s">
        <v>5932</v>
      </c>
      <c r="BR71" s="279" t="s">
        <v>1568</v>
      </c>
      <c r="BS71" s="279">
        <f>$DP$70*CR71/$CF$9</f>
        <v>14.705644637772075</v>
      </c>
      <c r="BT71" s="278"/>
      <c r="BU71" s="279">
        <f>$DP$72*CT71/CH$9</f>
        <v>1.0258527573243682E-2</v>
      </c>
      <c r="BV71" s="279">
        <f>$DP$73*CU71/CI$9</f>
        <v>7120.4567896531807</v>
      </c>
      <c r="BW71" s="279">
        <f>$DP$74*CV71/CJ$9</f>
        <v>0.24985511454917517</v>
      </c>
      <c r="BX71" s="279">
        <f>$DP$75*CW71/CK$9</f>
        <v>3.6687253123773771</v>
      </c>
      <c r="BY71" s="279">
        <f t="shared" si="154"/>
        <v>0</v>
      </c>
      <c r="BZ71" s="279">
        <f t="shared" si="155"/>
        <v>39.778806947517545</v>
      </c>
      <c r="CA71" s="279">
        <f t="shared" si="156"/>
        <v>0</v>
      </c>
      <c r="CB71" s="280"/>
      <c r="CP71" s="307" t="s">
        <v>5932</v>
      </c>
      <c r="CQ71" s="279" t="s">
        <v>1566</v>
      </c>
      <c r="CR71" s="279">
        <f t="shared" ref="CR71:CR79" si="165">DE71/SUM(DE$71:DE$79)</f>
        <v>1.8815768860645855E-3</v>
      </c>
      <c r="CS71" s="278">
        <v>1</v>
      </c>
      <c r="CT71" s="279">
        <f>DG71/(SUM(DG$73:DG$79)+SUM(DG$70:DG$71))</f>
        <v>9.9056449520276962E-3</v>
      </c>
      <c r="CU71" s="279">
        <f>DH71/(SUM(DH$74:DH$79)+SUM(DH$70:DH$72))</f>
        <v>0.74409278399128065</v>
      </c>
      <c r="CV71" s="279">
        <f>DI71/(SUM(DI$75:DI$79)+SUM(DI$70:DI$73))</f>
        <v>0.10660292749168374</v>
      </c>
      <c r="CW71" s="279">
        <f>DJ71/(SUM(DJ$76:DJ$79)+SUM(DJ$70:DJ$74))</f>
        <v>2.3220225070326197E-2</v>
      </c>
      <c r="CX71" s="279">
        <f t="shared" si="157"/>
        <v>0.17552972733399644</v>
      </c>
      <c r="CY71" s="279">
        <f t="shared" si="158"/>
        <v>0.10627614837468162</v>
      </c>
      <c r="CZ71" s="279">
        <f t="shared" si="159"/>
        <v>1.8570605597073232E-2</v>
      </c>
      <c r="DA71" s="280"/>
      <c r="DC71" s="307" t="s">
        <v>5932</v>
      </c>
      <c r="DD71" s="279">
        <v>0.14333455703623316</v>
      </c>
      <c r="DE71" s="279">
        <v>1.8815407831997998E-3</v>
      </c>
      <c r="DF71" s="278">
        <v>1</v>
      </c>
      <c r="DG71" s="279">
        <v>9.9031005463377057E-3</v>
      </c>
      <c r="DH71" s="279">
        <v>0.74394857157893279</v>
      </c>
      <c r="DI71" s="279">
        <v>0.10657333240957527</v>
      </c>
      <c r="DJ71" s="279">
        <v>2.32202250703262E-2</v>
      </c>
      <c r="DK71" s="279">
        <v>0.17219747918153316</v>
      </c>
      <c r="DL71" s="279">
        <v>0.10609958504599429</v>
      </c>
      <c r="DM71" s="279">
        <v>1.8548870736936757E-2</v>
      </c>
      <c r="DN71" s="280">
        <v>0</v>
      </c>
      <c r="DO71" s="211"/>
      <c r="DP71" s="173">
        <f t="shared" si="142"/>
        <v>3035.2507021249926</v>
      </c>
      <c r="DR71" s="141">
        <v>11.253640401624942</v>
      </c>
      <c r="DU71" s="293" t="s">
        <v>5932</v>
      </c>
      <c r="DV71" s="268">
        <v>3046.5043425266176</v>
      </c>
      <c r="DW71" s="268">
        <v>261.91894395493654</v>
      </c>
      <c r="DX71" s="276">
        <v>66632</v>
      </c>
      <c r="DY71" s="268">
        <v>336.62619377111128</v>
      </c>
      <c r="DZ71" s="268">
        <v>1218.587760246292</v>
      </c>
      <c r="EA71" s="268">
        <v>469.13580926695033</v>
      </c>
      <c r="EB71" s="268">
        <v>811.34635139483066</v>
      </c>
      <c r="EC71" s="268">
        <v>10201.064765453615</v>
      </c>
      <c r="ED71" s="268">
        <v>8938.2003928222202</v>
      </c>
      <c r="EE71" s="268">
        <v>82875.115440563415</v>
      </c>
      <c r="EF71" s="269">
        <v>0</v>
      </c>
    </row>
    <row r="72" spans="1:136" x14ac:dyDescent="0.25">
      <c r="L72" s="161"/>
      <c r="M72" s="161" t="s">
        <v>373</v>
      </c>
      <c r="N72" s="168">
        <f>N71*N70</f>
        <v>0</v>
      </c>
      <c r="O72" s="168">
        <f>O71*O70</f>
        <v>18429.356519808323</v>
      </c>
      <c r="P72" s="168">
        <f>P71*P70</f>
        <v>2501.0257055574884</v>
      </c>
      <c r="Q72" s="168">
        <f>Q71*Q70</f>
        <v>2247225.1919382797</v>
      </c>
      <c r="R72" s="168">
        <f>SUM(O72:Q72)</f>
        <v>2268155.5741636455</v>
      </c>
      <c r="AB72" s="155" t="s">
        <v>5933</v>
      </c>
      <c r="AC72" s="161" t="s">
        <v>1566</v>
      </c>
      <c r="AD72" s="168">
        <f t="shared" si="160"/>
        <v>3.5490974376082374</v>
      </c>
      <c r="AE72" s="168">
        <f t="shared" ref="AE72:AE79" si="166">IF(BG72&gt;0,BT72,DX72)</f>
        <v>5.9846221514759691E-2</v>
      </c>
      <c r="AF72" s="168"/>
      <c r="AG72" s="168">
        <f t="shared" ref="AG72:AL72" si="167">IF(BI72&gt;0,BV72,DZ72)</f>
        <v>0</v>
      </c>
      <c r="AH72" s="168">
        <f t="shared" si="167"/>
        <v>2.4068331322169546E-4</v>
      </c>
      <c r="AI72" s="168">
        <f t="shared" si="167"/>
        <v>7.4909341145865669E-4</v>
      </c>
      <c r="AJ72" s="168">
        <f t="shared" si="167"/>
        <v>0</v>
      </c>
      <c r="AK72" s="168">
        <f t="shared" si="167"/>
        <v>2.2696206308811431E-2</v>
      </c>
      <c r="AL72" s="168">
        <f t="shared" si="167"/>
        <v>0</v>
      </c>
      <c r="AM72" s="168">
        <f t="shared" si="144"/>
        <v>0</v>
      </c>
      <c r="AQ72" s="155" t="s">
        <v>5933</v>
      </c>
      <c r="AR72" s="161" t="s">
        <v>1566</v>
      </c>
      <c r="AS72" s="206">
        <f t="shared" si="162"/>
        <v>3.3322636729912536</v>
      </c>
      <c r="AT72" s="206">
        <f t="shared" si="145"/>
        <v>0</v>
      </c>
      <c r="AU72" s="206">
        <f t="shared" si="146"/>
        <v>19724.116464158291</v>
      </c>
      <c r="AV72" s="206">
        <f t="shared" si="147"/>
        <v>0</v>
      </c>
      <c r="AW72" s="206">
        <f t="shared" si="148"/>
        <v>0</v>
      </c>
      <c r="AX72" s="206">
        <f t="shared" si="149"/>
        <v>0</v>
      </c>
      <c r="AY72" s="206">
        <f t="shared" si="150"/>
        <v>0</v>
      </c>
      <c r="AZ72" s="206">
        <f t="shared" si="151"/>
        <v>0</v>
      </c>
      <c r="BA72" s="206">
        <f t="shared" si="152"/>
        <v>0.60972301862723621</v>
      </c>
      <c r="BB72" s="161">
        <v>0</v>
      </c>
      <c r="BD72" s="307" t="s">
        <v>5933</v>
      </c>
      <c r="BE72" s="279" t="s">
        <v>1566</v>
      </c>
      <c r="BF72" s="279">
        <f t="shared" si="163"/>
        <v>59.642258217092987</v>
      </c>
      <c r="BG72" s="279">
        <f t="shared" ref="BG72:BG79" si="168">DX72-BT72</f>
        <v>2.4888252849958339</v>
      </c>
      <c r="BH72" s="278"/>
      <c r="BI72" s="279">
        <f t="shared" ref="BI72:BO72" si="169">DZ72-BV72</f>
        <v>0</v>
      </c>
      <c r="BJ72" s="279">
        <f t="shared" si="169"/>
        <v>0.45167386375956992</v>
      </c>
      <c r="BK72" s="279">
        <f t="shared" si="169"/>
        <v>0.16491449666174937</v>
      </c>
      <c r="BL72" s="279">
        <f t="shared" si="169"/>
        <v>11.811761723317389</v>
      </c>
      <c r="BM72" s="279">
        <f t="shared" si="169"/>
        <v>5.0770857055177938</v>
      </c>
      <c r="BN72" s="279">
        <f t="shared" si="169"/>
        <v>2016.3352618857321</v>
      </c>
      <c r="BO72" s="280">
        <f t="shared" si="169"/>
        <v>0</v>
      </c>
      <c r="BQ72" s="307" t="s">
        <v>5933</v>
      </c>
      <c r="BR72" s="279" t="s">
        <v>1568</v>
      </c>
      <c r="BS72" s="279">
        <f t="shared" ref="BS72:BS79" si="170">$DV$70*CR72/$CF$9</f>
        <v>3.5490974376082374</v>
      </c>
      <c r="BT72" s="279">
        <f t="shared" ref="BT72:BT79" si="171">$DP$71*CS72/CG$9</f>
        <v>5.9846221514759691E-2</v>
      </c>
      <c r="BU72" s="278"/>
      <c r="BV72" s="279">
        <f>$DP$73*CU72/CI$9</f>
        <v>0</v>
      </c>
      <c r="BW72" s="279">
        <f>$DP$74*CV72/CJ$9</f>
        <v>2.4068331322169546E-4</v>
      </c>
      <c r="BX72" s="279">
        <f>$DP$75*CW72/CK$9</f>
        <v>7.4909341145865669E-4</v>
      </c>
      <c r="BY72" s="279">
        <f t="shared" si="154"/>
        <v>0</v>
      </c>
      <c r="BZ72" s="279">
        <f t="shared" si="155"/>
        <v>2.2696206308811431E-2</v>
      </c>
      <c r="CA72" s="279">
        <f t="shared" si="156"/>
        <v>0</v>
      </c>
      <c r="CB72" s="280"/>
      <c r="CP72" s="307" t="s">
        <v>5933</v>
      </c>
      <c r="CQ72" s="279" t="s">
        <v>1566</v>
      </c>
      <c r="CR72" s="279">
        <f t="shared" si="165"/>
        <v>4.5395492362488004E-4</v>
      </c>
      <c r="CS72" s="279">
        <f t="shared" ref="CS72:CS79" si="172">DF72/(SUM(DF$72:DF$79)+SUM(DF$70))</f>
        <v>3.8256423798581394E-5</v>
      </c>
      <c r="CT72" s="278">
        <v>1</v>
      </c>
      <c r="CU72" s="279">
        <f>DH72/(SUM(DH$74:DH$79)+SUM(DH$70:DH$72))</f>
        <v>0</v>
      </c>
      <c r="CV72" s="279">
        <f>DI72/(SUM(DI$75:DI$79)+SUM(DI$70:DI$73))</f>
        <v>1.0268969612299379E-4</v>
      </c>
      <c r="CW72" s="279">
        <f>DJ72/(SUM(DJ$76:DJ$79)+SUM(DJ$70:DJ$74))</f>
        <v>4.7411883233898712E-6</v>
      </c>
      <c r="CX72" s="279">
        <f t="shared" si="157"/>
        <v>2.0324499082188132E-4</v>
      </c>
      <c r="CY72" s="279">
        <f t="shared" si="158"/>
        <v>6.063694651274998E-5</v>
      </c>
      <c r="CZ72" s="279">
        <f t="shared" si="159"/>
        <v>4.5181918240350301E-4</v>
      </c>
      <c r="DA72" s="280"/>
      <c r="DC72" s="307" t="s">
        <v>5933</v>
      </c>
      <c r="DD72" s="279">
        <v>4.6557619237177871E-4</v>
      </c>
      <c r="DE72" s="279">
        <v>4.5394621333865804E-4</v>
      </c>
      <c r="DF72" s="279">
        <v>3.8249962578199568E-5</v>
      </c>
      <c r="DG72" s="278">
        <v>1</v>
      </c>
      <c r="DH72" s="279">
        <v>0</v>
      </c>
      <c r="DI72" s="279">
        <v>1.0266118743134749E-4</v>
      </c>
      <c r="DJ72" s="279">
        <v>4.741188323389872E-6</v>
      </c>
      <c r="DK72" s="279">
        <v>1.993865974007206E-4</v>
      </c>
      <c r="DL72" s="279">
        <v>6.0536206494585406E-5</v>
      </c>
      <c r="DM72" s="279">
        <v>4.5129037753038334E-4</v>
      </c>
      <c r="DN72" s="280">
        <v>0</v>
      </c>
      <c r="DO72" s="211"/>
      <c r="DP72" s="173">
        <f t="shared" si="142"/>
        <v>1.1642608691717324</v>
      </c>
      <c r="DR72" s="141">
        <v>8.7313283115942379</v>
      </c>
      <c r="DU72" s="293" t="s">
        <v>5933</v>
      </c>
      <c r="DV72" s="268">
        <v>9.8955891807659704</v>
      </c>
      <c r="DW72" s="268">
        <v>63.191355654701226</v>
      </c>
      <c r="DX72" s="268">
        <v>2.5486715065105936</v>
      </c>
      <c r="DY72" s="276">
        <v>33992</v>
      </c>
      <c r="DZ72" s="268">
        <v>0</v>
      </c>
      <c r="EA72" s="268">
        <v>0.45191454707279161</v>
      </c>
      <c r="EB72" s="268">
        <v>0.16566359007320802</v>
      </c>
      <c r="EC72" s="268">
        <v>11.811761723317389</v>
      </c>
      <c r="ED72" s="268">
        <v>5.0997819118266055</v>
      </c>
      <c r="EE72" s="268">
        <v>2016.3352618857321</v>
      </c>
      <c r="EF72" s="269">
        <v>0</v>
      </c>
    </row>
    <row r="73" spans="1:136" x14ac:dyDescent="0.25">
      <c r="L73" s="161" t="s">
        <v>1787</v>
      </c>
      <c r="M73" s="161"/>
      <c r="N73" s="168"/>
      <c r="O73" s="168"/>
      <c r="P73" s="168"/>
      <c r="Q73" s="168"/>
      <c r="R73" s="168"/>
      <c r="AB73" s="155" t="s">
        <v>5934</v>
      </c>
      <c r="AC73" s="161" t="s">
        <v>1566</v>
      </c>
      <c r="AD73" s="168">
        <f t="shared" si="160"/>
        <v>5432.08409616674</v>
      </c>
      <c r="AE73" s="168">
        <f t="shared" si="166"/>
        <v>891.18110019567075</v>
      </c>
      <c r="AF73" s="168">
        <f t="shared" ref="AF73:AF79" si="173">IF(BH73&gt;0,BU73,DY73)</f>
        <v>0.83633028253072828</v>
      </c>
      <c r="AG73" s="168"/>
      <c r="AH73" s="168">
        <f>IF(BJ73&gt;0,BW73,EA73)</f>
        <v>0.98910944344982399</v>
      </c>
      <c r="AI73" s="168">
        <f>IF(BK73&gt;0,BX73,EB73)</f>
        <v>31.183775026057269</v>
      </c>
      <c r="AJ73" s="168">
        <f>IF(BL73&gt;0,BY73,EC73)</f>
        <v>0</v>
      </c>
      <c r="AK73" s="168">
        <f>IF(BM73&gt;0,BZ73,ED73)</f>
        <v>165.84179032154429</v>
      </c>
      <c r="AL73" s="168">
        <f>IF(BN73&gt;0,CA73,EE73)</f>
        <v>0</v>
      </c>
      <c r="AM73" s="168">
        <f t="shared" si="144"/>
        <v>0</v>
      </c>
      <c r="AQ73" s="155" t="s">
        <v>5934</v>
      </c>
      <c r="AR73" s="161" t="s">
        <v>1566</v>
      </c>
      <c r="AS73" s="206">
        <f t="shared" si="162"/>
        <v>5100.2083826947392</v>
      </c>
      <c r="AT73" s="206">
        <f t="shared" si="145"/>
        <v>0</v>
      </c>
      <c r="AU73" s="206">
        <f t="shared" si="146"/>
        <v>15924.343569104576</v>
      </c>
      <c r="AV73" s="206">
        <f t="shared" si="147"/>
        <v>0</v>
      </c>
      <c r="AW73" s="206">
        <f t="shared" si="148"/>
        <v>0</v>
      </c>
      <c r="AX73" s="206">
        <f t="shared" si="149"/>
        <v>0</v>
      </c>
      <c r="AY73" s="206">
        <f t="shared" si="150"/>
        <v>0</v>
      </c>
      <c r="AZ73" s="206">
        <f t="shared" si="151"/>
        <v>0</v>
      </c>
      <c r="BA73" s="206">
        <f t="shared" si="152"/>
        <v>96.567700047042507</v>
      </c>
      <c r="BB73" s="161">
        <v>0</v>
      </c>
      <c r="BD73" s="307" t="s">
        <v>5934</v>
      </c>
      <c r="BE73" s="279" t="s">
        <v>1566</v>
      </c>
      <c r="BF73" s="279">
        <f t="shared" si="163"/>
        <v>91285.676997043643</v>
      </c>
      <c r="BG73" s="279">
        <f t="shared" si="168"/>
        <v>37061.555425522965</v>
      </c>
      <c r="BH73" s="279">
        <f t="shared" ref="BH73:BH79" si="174">DY73-BU73</f>
        <v>27442.739537089139</v>
      </c>
      <c r="BI73" s="278"/>
      <c r="BJ73" s="279">
        <f t="shared" ref="BJ73:BO73" si="175">EA73-BW73</f>
        <v>1856.1938425392627</v>
      </c>
      <c r="BK73" s="279">
        <f t="shared" si="175"/>
        <v>6865.1739339444102</v>
      </c>
      <c r="BL73" s="279">
        <f t="shared" si="175"/>
        <v>26158.024436527125</v>
      </c>
      <c r="BM73" s="279">
        <f t="shared" si="175"/>
        <v>37098.401889839261</v>
      </c>
      <c r="BN73" s="279">
        <f t="shared" si="175"/>
        <v>319346.41274072847</v>
      </c>
      <c r="BO73" s="280">
        <f t="shared" si="175"/>
        <v>0</v>
      </c>
      <c r="BQ73" s="307" t="s">
        <v>5934</v>
      </c>
      <c r="BR73" s="279" t="s">
        <v>1568</v>
      </c>
      <c r="BS73" s="279">
        <f t="shared" si="170"/>
        <v>5432.08409616674</v>
      </c>
      <c r="BT73" s="279">
        <f t="shared" si="171"/>
        <v>891.18110019567075</v>
      </c>
      <c r="BU73" s="279">
        <f t="shared" ref="BU73:BU79" si="176">$DP$72*CT73/CH$9</f>
        <v>0.83633028253072828</v>
      </c>
      <c r="BV73" s="278"/>
      <c r="BW73" s="279">
        <f>$DP$74*CV73/CJ$9</f>
        <v>0.98910944344982399</v>
      </c>
      <c r="BX73" s="279">
        <f>$DP$75*CW73/CK$9</f>
        <v>31.183775026057269</v>
      </c>
      <c r="BY73" s="279">
        <f t="shared" si="154"/>
        <v>0</v>
      </c>
      <c r="BZ73" s="279">
        <f t="shared" si="155"/>
        <v>165.84179032154429</v>
      </c>
      <c r="CA73" s="279">
        <f t="shared" si="156"/>
        <v>0</v>
      </c>
      <c r="CB73" s="280"/>
      <c r="CP73" s="307" t="s">
        <v>5934</v>
      </c>
      <c r="CQ73" s="279" t="s">
        <v>1566</v>
      </c>
      <c r="CR73" s="279">
        <f t="shared" si="165"/>
        <v>0.69480237281428381</v>
      </c>
      <c r="CS73" s="279">
        <f t="shared" si="172"/>
        <v>0.56968344846906094</v>
      </c>
      <c r="CT73" s="279">
        <f t="shared" ref="CT73:CT79" si="177">DG73/(SUM(DG$73:DG$79)+SUM(DG$70:DG$71))</f>
        <v>0.80756139535909377</v>
      </c>
      <c r="CU73" s="278">
        <v>1</v>
      </c>
      <c r="CV73" s="279">
        <f>DI73/(SUM(DI$75:DI$79)+SUM(DI$70:DI$73))</f>
        <v>0.42201242296630553</v>
      </c>
      <c r="CW73" s="279">
        <f>DJ73/(SUM(DJ$76:DJ$79)+SUM(DJ$70:DJ$74))</f>
        <v>0.19736944387865479</v>
      </c>
      <c r="CX73" s="279">
        <f t="shared" si="157"/>
        <v>0.45010114164640819</v>
      </c>
      <c r="CY73" s="279">
        <f t="shared" si="158"/>
        <v>0.44307580009096259</v>
      </c>
      <c r="CZ73" s="279">
        <f t="shared" si="159"/>
        <v>7.1558950456020176E-2</v>
      </c>
      <c r="DA73" s="280"/>
      <c r="DC73" s="307" t="s">
        <v>5934</v>
      </c>
      <c r="DD73" s="279">
        <v>0.43725822744970338</v>
      </c>
      <c r="DE73" s="279">
        <v>0.69478904125376972</v>
      </c>
      <c r="DF73" s="279">
        <v>0.56958723324706806</v>
      </c>
      <c r="DG73" s="279">
        <v>0.80735396173722263</v>
      </c>
      <c r="DH73" s="278">
        <v>1</v>
      </c>
      <c r="DI73" s="279">
        <v>0.42189526396699517</v>
      </c>
      <c r="DJ73" s="279">
        <v>0.19736944387865485</v>
      </c>
      <c r="DK73" s="279">
        <v>0.44155644257774873</v>
      </c>
      <c r="DL73" s="279">
        <v>0.44233969006701768</v>
      </c>
      <c r="DM73" s="279">
        <v>7.1475198541116572E-2</v>
      </c>
      <c r="DN73" s="280">
        <v>0</v>
      </c>
      <c r="DO73" s="211"/>
      <c r="DP73" s="173">
        <f t="shared" si="142"/>
        <v>9293.3875350122598</v>
      </c>
      <c r="DR73" s="141">
        <v>0.31746031746031744</v>
      </c>
      <c r="DU73" s="293" t="s">
        <v>5934</v>
      </c>
      <c r="DV73" s="270">
        <v>9293.704995329721</v>
      </c>
      <c r="DW73" s="268">
        <v>96717.761093210385</v>
      </c>
      <c r="DX73" s="268">
        <v>37952.736525718639</v>
      </c>
      <c r="DY73" s="268">
        <v>27443.57586737167</v>
      </c>
      <c r="DZ73" s="276">
        <v>1638</v>
      </c>
      <c r="EA73" s="268">
        <v>1857.1829519827127</v>
      </c>
      <c r="EB73" s="268">
        <v>6896.3577089704677</v>
      </c>
      <c r="EC73" s="268">
        <v>26158.024436527125</v>
      </c>
      <c r="ED73" s="268">
        <v>37264.243680160806</v>
      </c>
      <c r="EE73" s="268">
        <v>319346.41274072847</v>
      </c>
      <c r="EF73" s="269">
        <v>0</v>
      </c>
    </row>
    <row r="74" spans="1:136" x14ac:dyDescent="0.25">
      <c r="L74" s="161"/>
      <c r="M74" s="161" t="s">
        <v>371</v>
      </c>
      <c r="N74" s="168">
        <f>SUM(AI70:AI74)+SUM(AJ70:AJ74)+AI77+AJ77</f>
        <v>34.853249431846102</v>
      </c>
      <c r="O74" s="168"/>
      <c r="P74" s="168">
        <f>SUM(AI78:AJ78)</f>
        <v>0</v>
      </c>
      <c r="Q74" s="168">
        <f>SUM(AI79:AJ79)</f>
        <v>123.14372524286313</v>
      </c>
      <c r="R74" s="168"/>
      <c r="AB74" s="155" t="s">
        <v>5935</v>
      </c>
      <c r="AC74" s="161" t="s">
        <v>1566</v>
      </c>
      <c r="AD74" s="168">
        <f t="shared" si="160"/>
        <v>13.130816505758402</v>
      </c>
      <c r="AE74" s="168">
        <f t="shared" si="166"/>
        <v>2.0652955461193976</v>
      </c>
      <c r="AF74" s="168">
        <f t="shared" si="173"/>
        <v>7.9774200836055546E-4</v>
      </c>
      <c r="AG74" s="168">
        <f t="shared" ref="AG74:AG79" si="178">IF(BI74&gt;0,BV74,DZ74)</f>
        <v>0</v>
      </c>
      <c r="AH74" s="168"/>
      <c r="AI74" s="168">
        <f>IF(BK74&gt;0,BX74,EB74)</f>
        <v>0</v>
      </c>
      <c r="AJ74" s="168">
        <f>IF(BL74&gt;0,BY74,EC74)</f>
        <v>0</v>
      </c>
      <c r="AK74" s="168">
        <f>IF(BM74&gt;0,BZ74,ED74)</f>
        <v>0.14438132306350535</v>
      </c>
      <c r="AL74" s="168">
        <f>IF(BN74&gt;0,CA74,EE74)</f>
        <v>0</v>
      </c>
      <c r="AM74" s="168">
        <f t="shared" si="144"/>
        <v>0</v>
      </c>
      <c r="AQ74" s="155" t="s">
        <v>5935</v>
      </c>
      <c r="AR74" s="161" t="s">
        <v>1566</v>
      </c>
      <c r="AS74" s="206">
        <f t="shared" si="162"/>
        <v>12.328583142067721</v>
      </c>
      <c r="AT74" s="206">
        <f t="shared" si="145"/>
        <v>0</v>
      </c>
      <c r="AU74" s="206">
        <f t="shared" si="146"/>
        <v>15.189594453282552</v>
      </c>
      <c r="AV74" s="206">
        <f t="shared" si="147"/>
        <v>0</v>
      </c>
      <c r="AW74" s="206">
        <f t="shared" si="148"/>
        <v>0</v>
      </c>
      <c r="AX74" s="206">
        <f t="shared" si="149"/>
        <v>0</v>
      </c>
      <c r="AY74" s="206">
        <f t="shared" si="150"/>
        <v>0</v>
      </c>
      <c r="AZ74" s="206">
        <f t="shared" si="151"/>
        <v>0</v>
      </c>
      <c r="BA74" s="206">
        <f t="shared" si="152"/>
        <v>0.58455518944507034</v>
      </c>
      <c r="BB74" s="161">
        <v>0</v>
      </c>
      <c r="BD74" s="307" t="s">
        <v>5935</v>
      </c>
      <c r="BE74" s="279" t="s">
        <v>1566</v>
      </c>
      <c r="BF74" s="279">
        <f t="shared" si="163"/>
        <v>220.66217183529363</v>
      </c>
      <c r="BG74" s="279">
        <f t="shared" si="168"/>
        <v>85.889462125917746</v>
      </c>
      <c r="BH74" s="279">
        <f t="shared" si="174"/>
        <v>26.176531701073198</v>
      </c>
      <c r="BI74" s="279">
        <f t="shared" ref="BI74:BI79" si="179">DZ74-BV74</f>
        <v>0</v>
      </c>
      <c r="BJ74" s="278"/>
      <c r="BK74" s="279">
        <f>EB74-BX74</f>
        <v>0</v>
      </c>
      <c r="BL74" s="279">
        <f>EC74-BY74</f>
        <v>28.341357593049345</v>
      </c>
      <c r="BM74" s="279">
        <f>ED74-BZ74</f>
        <v>32.297747980237567</v>
      </c>
      <c r="BN74" s="279">
        <f>EE74-CA74</f>
        <v>1933.1060251753124</v>
      </c>
      <c r="BO74" s="280">
        <f>EF74-CB74</f>
        <v>0</v>
      </c>
      <c r="BQ74" s="307" t="s">
        <v>5935</v>
      </c>
      <c r="BR74" s="279" t="s">
        <v>1568</v>
      </c>
      <c r="BS74" s="279">
        <f t="shared" si="170"/>
        <v>13.130816505758402</v>
      </c>
      <c r="BT74" s="279">
        <f t="shared" si="171"/>
        <v>2.0652955461193976</v>
      </c>
      <c r="BU74" s="279">
        <f t="shared" si="176"/>
        <v>7.9774200836055546E-4</v>
      </c>
      <c r="BV74" s="279">
        <f t="shared" ref="BV74:BV79" si="180">$DP$73*CU74/CI$9</f>
        <v>0</v>
      </c>
      <c r="BW74" s="278"/>
      <c r="BX74" s="279">
        <f>$DP$75*CW74/CK$9</f>
        <v>0</v>
      </c>
      <c r="BY74" s="279">
        <f t="shared" si="154"/>
        <v>0</v>
      </c>
      <c r="BZ74" s="279">
        <f t="shared" si="155"/>
        <v>0.14438132306350535</v>
      </c>
      <c r="CA74" s="279">
        <f t="shared" si="156"/>
        <v>0</v>
      </c>
      <c r="CB74" s="280"/>
      <c r="CP74" s="307" t="s">
        <v>5935</v>
      </c>
      <c r="CQ74" s="279" t="s">
        <v>1566</v>
      </c>
      <c r="CR74" s="279">
        <f t="shared" si="165"/>
        <v>1.6795252620680076E-3</v>
      </c>
      <c r="CS74" s="279">
        <f t="shared" si="172"/>
        <v>1.3202307460994857E-3</v>
      </c>
      <c r="CT74" s="279">
        <f t="shared" si="177"/>
        <v>7.703005174687622E-4</v>
      </c>
      <c r="CU74" s="279">
        <f t="shared" ref="CU74:CU79" si="181">DH74/(SUM(DH$74:DH$79)+SUM(DH$70:DH$72))</f>
        <v>0</v>
      </c>
      <c r="CV74" s="278">
        <v>1</v>
      </c>
      <c r="CW74" s="279">
        <f>DJ74/(SUM(DJ$76:DJ$79)+SUM(DJ$70:DJ$74))</f>
        <v>0</v>
      </c>
      <c r="CX74" s="279">
        <f t="shared" si="157"/>
        <v>4.8766975653663801E-4</v>
      </c>
      <c r="CY74" s="279">
        <f t="shared" si="158"/>
        <v>3.8574034994751186E-4</v>
      </c>
      <c r="CZ74" s="279">
        <f t="shared" si="159"/>
        <v>4.3316922552708525E-4</v>
      </c>
      <c r="DA74" s="280"/>
      <c r="DC74" s="307" t="s">
        <v>27</v>
      </c>
      <c r="DD74" s="279">
        <v>1.7339445633472906E-4</v>
      </c>
      <c r="DE74" s="279">
        <v>1.6794930360803854E-3</v>
      </c>
      <c r="DF74" s="279">
        <v>1.3200077691204999E-3</v>
      </c>
      <c r="DG74" s="279">
        <v>7.7010265483294768E-4</v>
      </c>
      <c r="DH74" s="279">
        <v>0</v>
      </c>
      <c r="DI74" s="278">
        <v>1</v>
      </c>
      <c r="DJ74" s="279">
        <v>0</v>
      </c>
      <c r="DK74" s="279">
        <v>4.7841185663607407E-4</v>
      </c>
      <c r="DL74" s="279">
        <v>3.8509949495570665E-4</v>
      </c>
      <c r="DM74" s="279">
        <v>4.3266224838608454E-4</v>
      </c>
      <c r="DN74" s="280">
        <v>0</v>
      </c>
      <c r="DO74" s="211"/>
      <c r="DP74" s="173">
        <f t="shared" si="142"/>
        <v>2.463330166297018</v>
      </c>
      <c r="DR74" s="141">
        <v>1.2220823058694812</v>
      </c>
      <c r="DU74" s="293" t="s">
        <v>26</v>
      </c>
      <c r="DV74" s="268">
        <v>3.6854124721664991</v>
      </c>
      <c r="DW74" s="268">
        <v>233.79298834105202</v>
      </c>
      <c r="DX74" s="268">
        <v>87.954757672037147</v>
      </c>
      <c r="DY74" s="268">
        <v>26.177329443081558</v>
      </c>
      <c r="DZ74" s="268">
        <v>0</v>
      </c>
      <c r="EA74" s="276">
        <v>4402</v>
      </c>
      <c r="EB74" s="268">
        <v>0</v>
      </c>
      <c r="EC74" s="268">
        <v>28.341357593049345</v>
      </c>
      <c r="ED74" s="268">
        <v>32.442129303301073</v>
      </c>
      <c r="EE74" s="268">
        <v>1933.1060251753124</v>
      </c>
      <c r="EF74" s="269">
        <v>0</v>
      </c>
    </row>
    <row r="75" spans="1:136" x14ac:dyDescent="0.25">
      <c r="L75" s="161"/>
      <c r="M75" s="161" t="s">
        <v>372</v>
      </c>
      <c r="N75" s="168">
        <f>'Fatores de emissao'!AF6</f>
        <v>0</v>
      </c>
      <c r="O75" s="168">
        <f>'Fatores de emissao'!AG6</f>
        <v>0</v>
      </c>
      <c r="P75" s="168">
        <f>'Fatores de emissao'!AH6</f>
        <v>-4.0333333299999978</v>
      </c>
      <c r="Q75" s="168">
        <f>'Fatores de emissao'!AI6</f>
        <v>615.922319047619</v>
      </c>
      <c r="R75" s="168"/>
      <c r="AB75" s="155" t="s">
        <v>1562</v>
      </c>
      <c r="AC75" s="161" t="s">
        <v>1566</v>
      </c>
      <c r="AD75" s="168">
        <f t="shared" si="160"/>
        <v>83.085195196551595</v>
      </c>
      <c r="AE75" s="168">
        <f t="shared" si="166"/>
        <v>50.83361992224345</v>
      </c>
      <c r="AF75" s="168">
        <f t="shared" si="173"/>
        <v>2.3044186208529178E-4</v>
      </c>
      <c r="AG75" s="168">
        <f t="shared" si="178"/>
        <v>0</v>
      </c>
      <c r="AH75" s="168">
        <f>IF(BJ75&gt;0,BW75,EA75)</f>
        <v>0</v>
      </c>
      <c r="AI75" s="168"/>
      <c r="AJ75" s="168">
        <f>IF(BL75&gt;0,BY75,EC75)</f>
        <v>0</v>
      </c>
      <c r="AK75" s="168">
        <f>IF(BM75&gt;0,BZ75,ED75)</f>
        <v>3.411452845050976E-3</v>
      </c>
      <c r="AL75" s="168">
        <f>IF(BN75&gt;0,CA75,EE75)</f>
        <v>0</v>
      </c>
      <c r="AM75" s="168">
        <f t="shared" si="144"/>
        <v>0</v>
      </c>
      <c r="AQ75" s="155" t="s">
        <v>1562</v>
      </c>
      <c r="AR75" s="161" t="s">
        <v>1566</v>
      </c>
      <c r="AS75" s="206">
        <f t="shared" si="162"/>
        <v>78.00906641307526</v>
      </c>
      <c r="AT75" s="206">
        <f t="shared" si="145"/>
        <v>0</v>
      </c>
      <c r="AU75" s="206">
        <f t="shared" si="146"/>
        <v>4.3877825079418562</v>
      </c>
      <c r="AV75" s="206">
        <f t="shared" si="147"/>
        <v>0</v>
      </c>
      <c r="AW75" s="206">
        <f t="shared" si="148"/>
        <v>0</v>
      </c>
      <c r="AX75" s="206">
        <f t="shared" si="149"/>
        <v>0</v>
      </c>
      <c r="AY75" s="206">
        <f t="shared" si="150"/>
        <v>0</v>
      </c>
      <c r="AZ75" s="206">
        <f t="shared" si="151"/>
        <v>0</v>
      </c>
      <c r="BA75" s="206">
        <f t="shared" si="152"/>
        <v>0.15820121761976283</v>
      </c>
      <c r="BB75" s="161">
        <v>0</v>
      </c>
      <c r="BD75" s="307" t="s">
        <v>1562</v>
      </c>
      <c r="BE75" s="279" t="s">
        <v>1566</v>
      </c>
      <c r="BF75" s="279">
        <f t="shared" si="163"/>
        <v>1396.2391151677637</v>
      </c>
      <c r="BG75" s="279">
        <f t="shared" si="168"/>
        <v>2114.0181516579992</v>
      </c>
      <c r="BH75" s="279">
        <f t="shared" si="174"/>
        <v>7.561553290300866</v>
      </c>
      <c r="BI75" s="279">
        <f t="shared" si="179"/>
        <v>0</v>
      </c>
      <c r="BJ75" s="279">
        <f>EA75-BW75</f>
        <v>0</v>
      </c>
      <c r="BK75" s="278"/>
      <c r="BL75" s="279">
        <f>EC75-BY75</f>
        <v>79.405312829120177</v>
      </c>
      <c r="BM75" s="279">
        <f>ED75-BZ75</f>
        <v>0.76313363735735973</v>
      </c>
      <c r="BN75" s="279">
        <f>EE75-CA75</f>
        <v>523.16655893715517</v>
      </c>
      <c r="BO75" s="280">
        <f>EF75-CB75</f>
        <v>0</v>
      </c>
      <c r="BQ75" s="307" t="s">
        <v>1562</v>
      </c>
      <c r="BR75" s="279" t="s">
        <v>1568</v>
      </c>
      <c r="BS75" s="279">
        <f t="shared" si="170"/>
        <v>83.085195196551595</v>
      </c>
      <c r="BT75" s="279">
        <f t="shared" si="171"/>
        <v>50.83361992224345</v>
      </c>
      <c r="BU75" s="279">
        <f t="shared" si="176"/>
        <v>2.3044186208529178E-4</v>
      </c>
      <c r="BV75" s="279">
        <f t="shared" si="180"/>
        <v>0</v>
      </c>
      <c r="BW75" s="279">
        <f>$DP$74*CV75/CJ$9</f>
        <v>0</v>
      </c>
      <c r="BX75" s="278"/>
      <c r="BY75" s="279">
        <f t="shared" si="154"/>
        <v>0</v>
      </c>
      <c r="BZ75" s="279">
        <f t="shared" si="155"/>
        <v>3.411452845050976E-3</v>
      </c>
      <c r="CA75" s="279">
        <f t="shared" si="156"/>
        <v>0</v>
      </c>
      <c r="CB75" s="280"/>
      <c r="CP75" s="307" t="s">
        <v>1562</v>
      </c>
      <c r="CQ75" s="279" t="s">
        <v>1566</v>
      </c>
      <c r="CR75" s="279">
        <f t="shared" si="165"/>
        <v>1.0627190180843989E-2</v>
      </c>
      <c r="CS75" s="279">
        <f t="shared" si="172"/>
        <v>3.2495159389164398E-2</v>
      </c>
      <c r="CT75" s="279">
        <f t="shared" si="177"/>
        <v>2.2251490300174395E-4</v>
      </c>
      <c r="CU75" s="279">
        <f t="shared" si="181"/>
        <v>0</v>
      </c>
      <c r="CV75" s="279">
        <f>DI75/(SUM(DI$75:DI$79)+SUM(DI$70:DI$73))</f>
        <v>0</v>
      </c>
      <c r="CW75" s="278">
        <v>1</v>
      </c>
      <c r="CX75" s="279">
        <f t="shared" si="157"/>
        <v>1.3663272638918852E-3</v>
      </c>
      <c r="CY75" s="279">
        <f t="shared" si="158"/>
        <v>9.1143022266155003E-6</v>
      </c>
      <c r="CZ75" s="279">
        <f t="shared" si="159"/>
        <v>1.1723084518135817E-4</v>
      </c>
      <c r="DA75" s="280"/>
      <c r="DC75" s="307" t="s">
        <v>1562</v>
      </c>
      <c r="DD75" s="279">
        <v>8.1222468926193617E-3</v>
      </c>
      <c r="DE75" s="279">
        <v>1.0626986271020803E-2</v>
      </c>
      <c r="DF75" s="279">
        <v>3.248967120272906E-2</v>
      </c>
      <c r="DG75" s="279">
        <v>2.22457746886413E-4</v>
      </c>
      <c r="DH75" s="279">
        <v>0</v>
      </c>
      <c r="DI75" s="279">
        <v>0</v>
      </c>
      <c r="DJ75" s="278">
        <v>1</v>
      </c>
      <c r="DK75" s="279">
        <v>1.3403889708749957E-3</v>
      </c>
      <c r="DL75" s="279">
        <v>9.0991600562940839E-6</v>
      </c>
      <c r="DM75" s="279">
        <v>1.170936393153255E-4</v>
      </c>
      <c r="DN75" s="280">
        <v>0</v>
      </c>
      <c r="DO75" s="211"/>
      <c r="DP75" s="173">
        <f t="shared" si="142"/>
        <v>172.63429657917823</v>
      </c>
      <c r="DR75" s="141">
        <v>0</v>
      </c>
      <c r="DU75" s="293" t="s">
        <v>1562</v>
      </c>
      <c r="DV75" s="268">
        <v>172.63429657917823</v>
      </c>
      <c r="DW75" s="268">
        <v>1479.3243103643154</v>
      </c>
      <c r="DX75" s="268">
        <v>2164.8517715802427</v>
      </c>
      <c r="DY75" s="268">
        <v>7.5617837321629509</v>
      </c>
      <c r="DZ75" s="268">
        <v>0</v>
      </c>
      <c r="EA75" s="268">
        <v>0</v>
      </c>
      <c r="EB75" s="276">
        <v>34941.364648169314</v>
      </c>
      <c r="EC75" s="268">
        <v>79.405312829120177</v>
      </c>
      <c r="ED75" s="268">
        <v>0.76654509020241068</v>
      </c>
      <c r="EE75" s="268">
        <v>523.16655893715517</v>
      </c>
      <c r="EF75" s="269">
        <v>0</v>
      </c>
    </row>
    <row r="76" spans="1:136" x14ac:dyDescent="0.25">
      <c r="L76" s="161"/>
      <c r="M76" s="161" t="s">
        <v>373</v>
      </c>
      <c r="N76" s="168">
        <f>N75*N74</f>
        <v>0</v>
      </c>
      <c r="O76" s="168">
        <f>O75*O74</f>
        <v>0</v>
      </c>
      <c r="P76" s="168">
        <f>P75*P74</f>
        <v>0</v>
      </c>
      <c r="Q76" s="168">
        <f>Q75*Q74</f>
        <v>75846.96882774707</v>
      </c>
      <c r="R76" s="168">
        <f>SUM(O76:Q76)</f>
        <v>75846.96882774707</v>
      </c>
      <c r="AB76" s="155" t="s">
        <v>5936</v>
      </c>
      <c r="AC76" s="161" t="s">
        <v>1566</v>
      </c>
      <c r="AD76" s="168">
        <f t="shared" si="160"/>
        <v>3.2658917156324545</v>
      </c>
      <c r="AE76" s="168">
        <f t="shared" si="166"/>
        <v>16.579362721682159</v>
      </c>
      <c r="AF76" s="168">
        <f t="shared" si="173"/>
        <v>0</v>
      </c>
      <c r="AG76" s="168">
        <f t="shared" si="178"/>
        <v>0.22222222222222224</v>
      </c>
      <c r="AH76" s="168">
        <f>IF(BJ76&gt;0,BW76,EA76)</f>
        <v>0.39728237260130533</v>
      </c>
      <c r="AI76" s="168">
        <f>IF(BK76&gt;0,BX76,EB76)</f>
        <v>0</v>
      </c>
      <c r="AJ76" s="168"/>
      <c r="AK76" s="168">
        <f>IF(BM76&gt;0,BZ76,ED76)</f>
        <v>10.134819508932637</v>
      </c>
      <c r="AL76" s="168">
        <f>IF(BN76&gt;0,CA76,EE76)</f>
        <v>0</v>
      </c>
      <c r="AM76" s="168">
        <f t="shared" si="144"/>
        <v>0</v>
      </c>
      <c r="AQ76" s="155" t="s">
        <v>5936</v>
      </c>
      <c r="AR76" s="161" t="s">
        <v>1566</v>
      </c>
      <c r="AS76" s="206">
        <f t="shared" si="162"/>
        <v>3.0663605367958322</v>
      </c>
      <c r="AT76" s="206">
        <f t="shared" si="145"/>
        <v>0</v>
      </c>
      <c r="AU76" s="206">
        <f t="shared" si="146"/>
        <v>0</v>
      </c>
      <c r="AV76" s="206">
        <f t="shared" si="147"/>
        <v>0</v>
      </c>
      <c r="AW76" s="206">
        <f t="shared" si="148"/>
        <v>0</v>
      </c>
      <c r="AX76" s="206">
        <f t="shared" si="149"/>
        <v>0</v>
      </c>
      <c r="AY76" s="206">
        <f t="shared" si="150"/>
        <v>0</v>
      </c>
      <c r="AZ76" s="206">
        <f t="shared" si="151"/>
        <v>0</v>
      </c>
      <c r="BA76" s="206">
        <f t="shared" si="152"/>
        <v>7.5387084382980758</v>
      </c>
      <c r="BB76" s="161">
        <v>0</v>
      </c>
      <c r="BD76" s="307" t="s">
        <v>5936</v>
      </c>
      <c r="BE76" s="279" t="s">
        <v>1566</v>
      </c>
      <c r="BF76" s="279">
        <f t="shared" si="163"/>
        <v>54.883011931079231</v>
      </c>
      <c r="BG76" s="279">
        <f t="shared" si="168"/>
        <v>689.48608795065365</v>
      </c>
      <c r="BH76" s="279">
        <f t="shared" si="174"/>
        <v>0</v>
      </c>
      <c r="BI76" s="279">
        <f t="shared" si="179"/>
        <v>-1.0762675399876269</v>
      </c>
      <c r="BJ76" s="279">
        <f>EA76-BW76</f>
        <v>745.55257626487412</v>
      </c>
      <c r="BK76" s="279">
        <f>EB76-BX76</f>
        <v>0</v>
      </c>
      <c r="BL76" s="278"/>
      <c r="BM76" s="279">
        <f>ED76-BZ76</f>
        <v>2267.1342759528961</v>
      </c>
      <c r="BN76" s="279">
        <f>EE76-CA76</f>
        <v>24930.276845114538</v>
      </c>
      <c r="BO76" s="280">
        <f>EF76-CB76</f>
        <v>0</v>
      </c>
      <c r="BQ76" s="307" t="s">
        <v>5936</v>
      </c>
      <c r="BR76" s="279" t="s">
        <v>1568</v>
      </c>
      <c r="BS76" s="279">
        <f t="shared" si="170"/>
        <v>3.2658917156324545</v>
      </c>
      <c r="BT76" s="279">
        <f t="shared" si="171"/>
        <v>16.579362721682159</v>
      </c>
      <c r="BU76" s="279">
        <f t="shared" si="176"/>
        <v>0</v>
      </c>
      <c r="BV76" s="279">
        <f t="shared" si="180"/>
        <v>1.2984897622098492</v>
      </c>
      <c r="BW76" s="279">
        <f>$DP$74*CV76/CJ$9</f>
        <v>0.39728237260130533</v>
      </c>
      <c r="BX76" s="279">
        <f>$DP$75*CW76/CK$9</f>
        <v>0</v>
      </c>
      <c r="BY76" s="278"/>
      <c r="BZ76" s="279">
        <f t="shared" si="155"/>
        <v>10.134819508932637</v>
      </c>
      <c r="CA76" s="279">
        <f t="shared" si="156"/>
        <v>0</v>
      </c>
      <c r="CB76" s="280"/>
      <c r="CP76" s="307" t="s">
        <v>5936</v>
      </c>
      <c r="CQ76" s="279" t="s">
        <v>1566</v>
      </c>
      <c r="CR76" s="279">
        <f t="shared" si="165"/>
        <v>4.1773088803562751E-4</v>
      </c>
      <c r="CS76" s="279">
        <f t="shared" si="172"/>
        <v>1.0598281905477475E-2</v>
      </c>
      <c r="CT76" s="279">
        <f t="shared" si="177"/>
        <v>0</v>
      </c>
      <c r="CU76" s="279">
        <f t="shared" si="181"/>
        <v>1.3569310097505185E-4</v>
      </c>
      <c r="CV76" s="279">
        <f>DI76/(SUM(DI$75:DI$79)+SUM(DI$70:DI$73))</f>
        <v>0.16950409054686627</v>
      </c>
      <c r="CW76" s="279">
        <f>DJ76/(SUM(DJ$76:DJ$79)+SUM(DJ$70:DJ$74))</f>
        <v>0</v>
      </c>
      <c r="CX76" s="278">
        <v>1</v>
      </c>
      <c r="CY76" s="279">
        <f t="shared" si="158"/>
        <v>2.7076970490920168E-2</v>
      </c>
      <c r="CZ76" s="279">
        <f t="shared" si="159"/>
        <v>5.5863613131073514E-3</v>
      </c>
      <c r="DA76" s="280"/>
      <c r="DC76" s="307" t="s">
        <v>5936</v>
      </c>
      <c r="DD76" s="279">
        <v>3.9788103340417311E-3</v>
      </c>
      <c r="DE76" s="279">
        <v>4.1772287280017305E-4</v>
      </c>
      <c r="DF76" s="279">
        <v>1.05964919358917E-2</v>
      </c>
      <c r="DG76" s="279">
        <v>0</v>
      </c>
      <c r="DH76" s="279">
        <v>1.35666802333469E-4</v>
      </c>
      <c r="DI76" s="279">
        <v>0.16945703285721841</v>
      </c>
      <c r="DJ76" s="279">
        <v>0</v>
      </c>
      <c r="DK76" s="278">
        <v>1</v>
      </c>
      <c r="DL76" s="279">
        <v>2.7031985796670707E-2</v>
      </c>
      <c r="DM76" s="279">
        <v>5.5798230889671906E-3</v>
      </c>
      <c r="DN76" s="280">
        <v>0</v>
      </c>
      <c r="DO76" s="211"/>
      <c r="DP76" s="173">
        <f t="shared" si="142"/>
        <v>0</v>
      </c>
      <c r="DR76" s="141">
        <v>1124.6188874912318</v>
      </c>
      <c r="DU76" s="293" t="s">
        <v>5936</v>
      </c>
      <c r="DV76" s="268">
        <v>84.56762424488997</v>
      </c>
      <c r="DW76" s="268">
        <v>58.148903646711688</v>
      </c>
      <c r="DX76" s="268">
        <v>706.06545067233583</v>
      </c>
      <c r="DY76" s="268">
        <v>0</v>
      </c>
      <c r="DZ76" s="268">
        <v>0.22222222222222224</v>
      </c>
      <c r="EA76" s="268">
        <v>745.94985863747547</v>
      </c>
      <c r="EB76" s="268">
        <v>0</v>
      </c>
      <c r="EC76" s="276">
        <v>59240.5</v>
      </c>
      <c r="ED76" s="268">
        <v>2277.2690954618288</v>
      </c>
      <c r="EE76" s="268">
        <v>24930.276845114538</v>
      </c>
      <c r="EF76" s="269">
        <v>0</v>
      </c>
    </row>
    <row r="77" spans="1:136" x14ac:dyDescent="0.25">
      <c r="L77" s="161" t="s">
        <v>1657</v>
      </c>
      <c r="M77" s="161"/>
      <c r="N77" s="168"/>
      <c r="O77" s="168"/>
      <c r="P77" s="168"/>
      <c r="Q77" s="168"/>
      <c r="R77" s="168"/>
      <c r="AB77" s="155" t="s">
        <v>1564</v>
      </c>
      <c r="AC77" s="161" t="s">
        <v>1566</v>
      </c>
      <c r="AD77" s="168">
        <f t="shared" si="160"/>
        <v>46.50603300956147</v>
      </c>
      <c r="AE77" s="168">
        <f t="shared" si="166"/>
        <v>78.024654484877956</v>
      </c>
      <c r="AF77" s="168">
        <f t="shared" si="173"/>
        <v>3.112993083045855E-3</v>
      </c>
      <c r="AG77" s="168">
        <f t="shared" si="178"/>
        <v>6.1269841269841274</v>
      </c>
      <c r="AH77" s="168">
        <f>IF(BJ77&gt;0,BW77,EA77)</f>
        <v>4.0088634978887673E-5</v>
      </c>
      <c r="AI77" s="168">
        <f>IF(BK77&gt;0,BX77,EB77)</f>
        <v>0</v>
      </c>
      <c r="AJ77" s="168">
        <f>IF(BL77&gt;0,BY77,EC77)</f>
        <v>0</v>
      </c>
      <c r="AK77" s="168"/>
      <c r="AL77" s="168">
        <f>IF(BN77&gt;0,CA77,EE77)</f>
        <v>0</v>
      </c>
      <c r="AM77" s="168">
        <f t="shared" si="144"/>
        <v>0</v>
      </c>
      <c r="AQ77" s="155" t="s">
        <v>1564</v>
      </c>
      <c r="AR77" s="161" t="s">
        <v>1566</v>
      </c>
      <c r="AS77" s="206">
        <f t="shared" si="162"/>
        <v>43.664725214512409</v>
      </c>
      <c r="AT77" s="206">
        <f t="shared" si="145"/>
        <v>0</v>
      </c>
      <c r="AU77" s="206">
        <f t="shared" si="146"/>
        <v>59.273677419240066</v>
      </c>
      <c r="AV77" s="206">
        <f t="shared" si="147"/>
        <v>0</v>
      </c>
      <c r="AW77" s="206">
        <f t="shared" si="148"/>
        <v>0</v>
      </c>
      <c r="AX77" s="206">
        <f t="shared" si="149"/>
        <v>0</v>
      </c>
      <c r="AY77" s="206">
        <f t="shared" si="150"/>
        <v>0</v>
      </c>
      <c r="AZ77" s="206">
        <f t="shared" si="151"/>
        <v>0</v>
      </c>
      <c r="BA77" s="206">
        <f t="shared" si="152"/>
        <v>10.7865875265199</v>
      </c>
      <c r="BB77" s="161">
        <v>0</v>
      </c>
      <c r="BD77" s="307" t="s">
        <v>1564</v>
      </c>
      <c r="BE77" s="279" t="s">
        <v>1566</v>
      </c>
      <c r="BF77" s="279">
        <f t="shared" si="163"/>
        <v>781.52963624412303</v>
      </c>
      <c r="BG77" s="279">
        <f t="shared" si="168"/>
        <v>3244.8119199494563</v>
      </c>
      <c r="BH77" s="279">
        <f t="shared" si="174"/>
        <v>102.14751294223129</v>
      </c>
      <c r="BI77" s="279">
        <f t="shared" si="179"/>
        <v>-29.674233602516004</v>
      </c>
      <c r="BJ77" s="279">
        <f>EA77-BW77</f>
        <v>7.5231591303061146E-2</v>
      </c>
      <c r="BK77" s="279">
        <f>EB77-BX77</f>
        <v>0</v>
      </c>
      <c r="BL77" s="279">
        <f>EC77-BY77</f>
        <v>4498.2216293090032</v>
      </c>
      <c r="BM77" s="278"/>
      <c r="BN77" s="279">
        <f>EE77-CA77</f>
        <v>35670.913055089528</v>
      </c>
      <c r="BO77" s="280">
        <f>EF77-CB77</f>
        <v>0</v>
      </c>
      <c r="BQ77" s="307" t="s">
        <v>1564</v>
      </c>
      <c r="BR77" s="279" t="s">
        <v>1568</v>
      </c>
      <c r="BS77" s="279">
        <f t="shared" si="170"/>
        <v>46.50603300956147</v>
      </c>
      <c r="BT77" s="279">
        <f t="shared" si="171"/>
        <v>78.024654484877956</v>
      </c>
      <c r="BU77" s="279">
        <f t="shared" si="176"/>
        <v>3.112993083045855E-3</v>
      </c>
      <c r="BV77" s="279">
        <f t="shared" si="180"/>
        <v>35.801217729500131</v>
      </c>
      <c r="BW77" s="279">
        <f>$DP$74*CV77/CJ$9</f>
        <v>4.0088634978887673E-5</v>
      </c>
      <c r="BX77" s="279">
        <f>$DP$75*CW77/CK$9</f>
        <v>0</v>
      </c>
      <c r="BY77" s="279">
        <f>$DP$76*CX77/CL$9</f>
        <v>0</v>
      </c>
      <c r="BZ77" s="278"/>
      <c r="CA77" s="279">
        <f t="shared" si="156"/>
        <v>0</v>
      </c>
      <c r="CB77" s="280"/>
      <c r="CP77" s="307" t="s">
        <v>1564</v>
      </c>
      <c r="CQ77" s="279" t="s">
        <v>1566</v>
      </c>
      <c r="CR77" s="279">
        <f t="shared" si="165"/>
        <v>5.9484539475419184E-3</v>
      </c>
      <c r="CS77" s="279">
        <f t="shared" si="172"/>
        <v>4.9876904057764238E-2</v>
      </c>
      <c r="CT77" s="279">
        <f t="shared" si="177"/>
        <v>3.0059093762342054E-3</v>
      </c>
      <c r="CU77" s="279">
        <f t="shared" si="181"/>
        <v>3.7412526411692874E-3</v>
      </c>
      <c r="CV77" s="279">
        <f>DI77/(SUM(DI$75:DI$79)+SUM(DI$70:DI$73))</f>
        <v>1.7104175976569167E-5</v>
      </c>
      <c r="CW77" s="279">
        <f>DJ77/(SUM(DJ$76:DJ$79)+SUM(DJ$70:DJ$74))</f>
        <v>0</v>
      </c>
      <c r="CX77" s="279">
        <f>DK77/(SUM(DK$77:DK$79)+SUM(DK$70:DK$75))</f>
        <v>7.7400902183703005E-2</v>
      </c>
      <c r="CY77" s="278">
        <v>1</v>
      </c>
      <c r="CZ77" s="279">
        <f t="shared" si="159"/>
        <v>7.9931165599237269E-3</v>
      </c>
      <c r="DA77" s="280"/>
      <c r="DC77" s="307" t="s">
        <v>1563</v>
      </c>
      <c r="DD77" s="279">
        <v>2.5201260447021066E-2</v>
      </c>
      <c r="DE77" s="279">
        <v>5.9483398112394684E-3</v>
      </c>
      <c r="DF77" s="279">
        <v>4.986848022623265E-2</v>
      </c>
      <c r="DG77" s="279">
        <v>3.0051372656894073E-3</v>
      </c>
      <c r="DH77" s="279">
        <v>3.7405275500513599E-3</v>
      </c>
      <c r="DI77" s="279">
        <v>1.7099427518864158E-5</v>
      </c>
      <c r="DJ77" s="279">
        <v>0</v>
      </c>
      <c r="DK77" s="279">
        <v>7.5931527068627089E-2</v>
      </c>
      <c r="DL77" s="278">
        <v>1</v>
      </c>
      <c r="DM77" s="279">
        <v>7.9837614923371405E-3</v>
      </c>
      <c r="DN77" s="280">
        <v>0</v>
      </c>
      <c r="DO77" s="211"/>
      <c r="DP77" s="173">
        <f t="shared" si="142"/>
        <v>395.6811023820141</v>
      </c>
      <c r="DR77" s="141">
        <v>139.95908778919517</v>
      </c>
      <c r="DU77" s="293" t="s">
        <v>1563</v>
      </c>
      <c r="DV77" s="268">
        <v>535.64019017120927</v>
      </c>
      <c r="DW77" s="268">
        <v>828.03566925368455</v>
      </c>
      <c r="DX77" s="268">
        <v>3322.8365744343341</v>
      </c>
      <c r="DY77" s="268">
        <v>102.15062593531434</v>
      </c>
      <c r="DZ77" s="268">
        <v>6.1269841269841274</v>
      </c>
      <c r="EA77" s="268">
        <v>7.5271679938040029E-2</v>
      </c>
      <c r="EB77" s="268">
        <v>0</v>
      </c>
      <c r="EC77" s="268">
        <v>4498.2216293090032</v>
      </c>
      <c r="ED77" s="276">
        <v>84243.5</v>
      </c>
      <c r="EE77" s="268">
        <v>35670.913055089528</v>
      </c>
      <c r="EF77" s="269">
        <v>0</v>
      </c>
    </row>
    <row r="78" spans="1:136" x14ac:dyDescent="0.25">
      <c r="L78" s="161"/>
      <c r="M78" s="161" t="s">
        <v>371</v>
      </c>
      <c r="N78" s="168">
        <f>SUM(AL70:AL74)+AL77</f>
        <v>0</v>
      </c>
      <c r="O78" s="168">
        <f>SUM(AL75:AL76)</f>
        <v>0</v>
      </c>
      <c r="P78" s="168"/>
      <c r="Q78" s="168">
        <f>AL79</f>
        <v>0</v>
      </c>
      <c r="R78" s="168"/>
      <c r="AA78" s="183"/>
      <c r="AB78" s="155" t="s">
        <v>1565</v>
      </c>
      <c r="AC78" s="161" t="s">
        <v>1566</v>
      </c>
      <c r="AD78" s="168">
        <f t="shared" si="160"/>
        <v>0</v>
      </c>
      <c r="AE78" s="168">
        <f t="shared" si="166"/>
        <v>0.28500744723474325</v>
      </c>
      <c r="AF78" s="168">
        <f t="shared" si="173"/>
        <v>0</v>
      </c>
      <c r="AG78" s="168">
        <f t="shared" si="178"/>
        <v>12.744495117673093</v>
      </c>
      <c r="AH78" s="168">
        <f>IF(BJ78&gt;0,BW78,EA78)</f>
        <v>0</v>
      </c>
      <c r="AI78" s="168">
        <f>IF(BK78&gt;0,BX78,EB78)</f>
        <v>0</v>
      </c>
      <c r="AJ78" s="168">
        <f>IF(BL78&gt;0,BY78,EC78)</f>
        <v>0</v>
      </c>
      <c r="AK78" s="168">
        <f>IF(BM78&gt;0,BZ78,ED78)</f>
        <v>9.4201373549728871</v>
      </c>
      <c r="AL78" s="168"/>
      <c r="AM78" s="168">
        <f t="shared" si="144"/>
        <v>0</v>
      </c>
      <c r="AN78" s="161"/>
      <c r="AO78" s="161"/>
      <c r="AP78" s="161"/>
      <c r="AQ78" s="155" t="s">
        <v>1565</v>
      </c>
      <c r="AR78" s="161" t="s">
        <v>1566</v>
      </c>
      <c r="AS78" s="206">
        <f t="shared" si="162"/>
        <v>0</v>
      </c>
      <c r="AT78" s="206">
        <f t="shared" si="145"/>
        <v>0</v>
      </c>
      <c r="AU78" s="206">
        <f t="shared" si="146"/>
        <v>0</v>
      </c>
      <c r="AV78" s="206">
        <f t="shared" si="147"/>
        <v>0</v>
      </c>
      <c r="AW78" s="206">
        <f t="shared" si="148"/>
        <v>0</v>
      </c>
      <c r="AX78" s="206">
        <f t="shared" si="149"/>
        <v>0</v>
      </c>
      <c r="AY78" s="206">
        <f t="shared" si="150"/>
        <v>0</v>
      </c>
      <c r="AZ78" s="206">
        <f t="shared" si="151"/>
        <v>0</v>
      </c>
      <c r="BA78" s="206">
        <f t="shared" si="152"/>
        <v>1351.0658524647722</v>
      </c>
      <c r="BB78" s="161">
        <v>0</v>
      </c>
      <c r="BC78" s="161"/>
      <c r="BD78" s="307" t="s">
        <v>1565</v>
      </c>
      <c r="BE78" s="279" t="s">
        <v>1566</v>
      </c>
      <c r="BF78" s="279">
        <f t="shared" si="163"/>
        <v>0</v>
      </c>
      <c r="BG78" s="279">
        <f t="shared" si="168"/>
        <v>11.852606950549154</v>
      </c>
      <c r="BH78" s="279">
        <f t="shared" si="174"/>
        <v>0</v>
      </c>
      <c r="BI78" s="279">
        <f t="shared" si="179"/>
        <v>-61.724188839070536</v>
      </c>
      <c r="BJ78" s="279">
        <f>EA78-BW78</f>
        <v>0</v>
      </c>
      <c r="BK78" s="279">
        <f>EB78-BX78</f>
        <v>0</v>
      </c>
      <c r="BL78" s="279">
        <f>EC78-BY78</f>
        <v>743.22543544240898</v>
      </c>
      <c r="BM78" s="279">
        <f>ED78-BZ78</f>
        <v>2107.2616303447621</v>
      </c>
      <c r="BN78" s="278"/>
      <c r="BO78" s="280">
        <f>EF78-CB78</f>
        <v>0</v>
      </c>
      <c r="BQ78" s="307" t="s">
        <v>1565</v>
      </c>
      <c r="BR78" s="279" t="s">
        <v>1568</v>
      </c>
      <c r="BS78" s="279">
        <f t="shared" si="170"/>
        <v>0</v>
      </c>
      <c r="BT78" s="279">
        <f t="shared" si="171"/>
        <v>0.28500744723474325</v>
      </c>
      <c r="BU78" s="279">
        <f t="shared" si="176"/>
        <v>0</v>
      </c>
      <c r="BV78" s="279">
        <f t="shared" si="180"/>
        <v>74.468683956743632</v>
      </c>
      <c r="BW78" s="279">
        <f>$DP$74*CV78/CJ$9</f>
        <v>0</v>
      </c>
      <c r="BX78" s="279">
        <f>$DP$75*CW78/CK$9</f>
        <v>0</v>
      </c>
      <c r="BY78" s="279">
        <f>$DP$76*CX78/CL$9</f>
        <v>0</v>
      </c>
      <c r="BZ78" s="279">
        <f>$DP$77*CY78/CM$9</f>
        <v>9.4201373549728871</v>
      </c>
      <c r="CA78" s="278"/>
      <c r="CB78" s="280"/>
      <c r="CP78" s="307" t="s">
        <v>5937</v>
      </c>
      <c r="CQ78" s="279" t="s">
        <v>1566</v>
      </c>
      <c r="CR78" s="279">
        <f t="shared" si="165"/>
        <v>0</v>
      </c>
      <c r="CS78" s="279">
        <f t="shared" si="172"/>
        <v>1.8218970907754131E-4</v>
      </c>
      <c r="CT78" s="279">
        <f t="shared" si="177"/>
        <v>0</v>
      </c>
      <c r="CU78" s="279">
        <f t="shared" si="181"/>
        <v>7.7820302829531172E-3</v>
      </c>
      <c r="CV78" s="279">
        <f>DI78/(SUM(DI$75:DI$79)+SUM(DI$70:DI$73))</f>
        <v>0</v>
      </c>
      <c r="CW78" s="279">
        <f>DJ78/(SUM(DJ$76:DJ$79)+SUM(DJ$70:DJ$74))</f>
        <v>0</v>
      </c>
      <c r="CX78" s="279">
        <f>DK78/(SUM(DK$77:DK$79)+SUM(DK$70:DK$75))</f>
        <v>1.2788680498598489E-2</v>
      </c>
      <c r="CY78" s="279">
        <f>DL78/(SUM(DL$78:DL$79)+SUM(DL$70:DL$76))</f>
        <v>2.5167570172927391E-2</v>
      </c>
      <c r="CZ78" s="278">
        <v>1</v>
      </c>
      <c r="DA78" s="280"/>
      <c r="DC78" s="307" t="s">
        <v>5937</v>
      </c>
      <c r="DD78" s="279">
        <v>0</v>
      </c>
      <c r="DE78" s="279">
        <v>0</v>
      </c>
      <c r="DF78" s="279">
        <v>1.8215893861483817E-4</v>
      </c>
      <c r="DG78" s="279">
        <v>0</v>
      </c>
      <c r="DH78" s="279">
        <v>7.7805220498614732E-3</v>
      </c>
      <c r="DI78" s="279">
        <v>0</v>
      </c>
      <c r="DJ78" s="279">
        <v>0</v>
      </c>
      <c r="DK78" s="279">
        <v>1.2545900784807842E-2</v>
      </c>
      <c r="DL78" s="279">
        <v>2.5125757686940059E-2</v>
      </c>
      <c r="DM78" s="278">
        <v>1</v>
      </c>
      <c r="DN78" s="280">
        <v>1</v>
      </c>
      <c r="DO78" s="211"/>
      <c r="DP78" s="173">
        <f t="shared" si="142"/>
        <v>0</v>
      </c>
      <c r="DR78" s="141">
        <v>5229.2265190280941</v>
      </c>
      <c r="DU78" s="293" t="s">
        <v>5937</v>
      </c>
      <c r="DV78" s="268">
        <v>0</v>
      </c>
      <c r="DW78" s="268">
        <v>0</v>
      </c>
      <c r="DX78" s="268">
        <v>12.137614397783898</v>
      </c>
      <c r="DY78" s="268">
        <v>0</v>
      </c>
      <c r="DZ78" s="268">
        <v>12.744495117673093</v>
      </c>
      <c r="EA78" s="268">
        <v>0</v>
      </c>
      <c r="EB78" s="268">
        <v>0</v>
      </c>
      <c r="EC78" s="268">
        <v>743.22543544240898</v>
      </c>
      <c r="ED78" s="268">
        <v>2116.6817676997348</v>
      </c>
      <c r="EE78" s="276">
        <v>4467933.2028301032</v>
      </c>
      <c r="EF78" s="269">
        <v>0</v>
      </c>
    </row>
    <row r="79" spans="1:136" ht="15.75" thickBot="1" x14ac:dyDescent="0.3">
      <c r="L79" s="161"/>
      <c r="M79" s="161" t="s">
        <v>372</v>
      </c>
      <c r="N79" s="168">
        <f>'Fatores de emissao'!AQ6</f>
        <v>0</v>
      </c>
      <c r="O79" s="168">
        <f>'Fatores de emissao'!AR6</f>
        <v>4.0333333299999978</v>
      </c>
      <c r="P79" s="168">
        <v>0</v>
      </c>
      <c r="Q79" s="168">
        <f>'Fatores de emissao'!AS6</f>
        <v>619.955652377619</v>
      </c>
      <c r="R79" s="168"/>
      <c r="AA79" s="183"/>
      <c r="AB79" s="155" t="s">
        <v>5938</v>
      </c>
      <c r="AC79" s="161" t="s">
        <v>1566</v>
      </c>
      <c r="AD79" s="168">
        <f t="shared" si="160"/>
        <v>2221.8398603603946</v>
      </c>
      <c r="AE79" s="168">
        <f t="shared" si="166"/>
        <v>393.42449652399165</v>
      </c>
      <c r="AF79" s="168">
        <f t="shared" si="173"/>
        <v>0</v>
      </c>
      <c r="AG79" s="168">
        <f t="shared" si="178"/>
        <v>212.7388778039421</v>
      </c>
      <c r="AH79" s="168">
        <f>IF(BJ79&gt;0,BW79,EA79)</f>
        <v>0.45899096773071019</v>
      </c>
      <c r="AI79" s="168">
        <f>IF(BK79&gt;0,BX79,EB79)</f>
        <v>123.14372524286313</v>
      </c>
      <c r="AJ79" s="168">
        <f>IF(BL79&gt;0,BY79,EC79)</f>
        <v>0</v>
      </c>
      <c r="AK79" s="168">
        <f>IF(BM79&gt;0,BZ79,ED79)</f>
        <v>36.39290026729357</v>
      </c>
      <c r="AL79" s="168">
        <f>IF(BN79&gt;0,CA79,EE79)</f>
        <v>0</v>
      </c>
      <c r="AM79" s="168"/>
      <c r="AN79" s="226">
        <f>SUM(AD79:AM79)</f>
        <v>2987.9988511662159</v>
      </c>
      <c r="AO79" s="161"/>
      <c r="AP79" s="161"/>
      <c r="AQ79" s="155" t="s">
        <v>5938</v>
      </c>
      <c r="AR79" s="161" t="s">
        <v>1566</v>
      </c>
      <c r="AS79" s="206">
        <f t="shared" si="162"/>
        <v>2086.0955169696176</v>
      </c>
      <c r="AT79" s="206">
        <f t="shared" si="145"/>
        <v>0</v>
      </c>
      <c r="AU79" s="206">
        <f t="shared" si="146"/>
        <v>0</v>
      </c>
      <c r="AV79" s="206">
        <f t="shared" si="147"/>
        <v>0</v>
      </c>
      <c r="AW79" s="206">
        <f t="shared" si="148"/>
        <v>0</v>
      </c>
      <c r="AX79" s="206">
        <f t="shared" si="149"/>
        <v>0</v>
      </c>
      <c r="AY79" s="206">
        <f t="shared" si="150"/>
        <v>0</v>
      </c>
      <c r="AZ79" s="206">
        <f t="shared" si="151"/>
        <v>0</v>
      </c>
      <c r="BA79" s="206">
        <f t="shared" si="152"/>
        <v>1171.5114863820829</v>
      </c>
      <c r="BB79" s="161"/>
      <c r="BC79" s="161"/>
      <c r="BD79" s="308" t="s">
        <v>5938</v>
      </c>
      <c r="BE79" s="281" t="s">
        <v>1566</v>
      </c>
      <c r="BF79" s="281">
        <f t="shared" si="163"/>
        <v>37337.8158808589</v>
      </c>
      <c r="BG79" s="281">
        <f t="shared" si="168"/>
        <v>16361.347632350986</v>
      </c>
      <c r="BH79" s="281">
        <f t="shared" si="174"/>
        <v>0</v>
      </c>
      <c r="BI79" s="281">
        <f t="shared" si="179"/>
        <v>-1030.3377690319969</v>
      </c>
      <c r="BJ79" s="281">
        <f>EA79-BW79</f>
        <v>861.35686371707482</v>
      </c>
      <c r="BK79" s="281">
        <f>EB79-BX79</f>
        <v>27110.351198971086</v>
      </c>
      <c r="BL79" s="281">
        <f>EC79-BY79</f>
        <v>13134.255650260173</v>
      </c>
      <c r="BM79" s="281">
        <f>ED79-BZ79</f>
        <v>8141.0025629559505</v>
      </c>
      <c r="BN79" s="281">
        <f>EE79-CA79</f>
        <v>3874152.4389462229</v>
      </c>
      <c r="BO79" s="282"/>
      <c r="BQ79" s="308" t="s">
        <v>5938</v>
      </c>
      <c r="BR79" s="281" t="s">
        <v>1568</v>
      </c>
      <c r="BS79" s="281">
        <f t="shared" si="170"/>
        <v>2221.8398603603946</v>
      </c>
      <c r="BT79" s="281">
        <f t="shared" si="171"/>
        <v>393.42449652399165</v>
      </c>
      <c r="BU79" s="281">
        <f t="shared" si="176"/>
        <v>0</v>
      </c>
      <c r="BV79" s="281">
        <f t="shared" si="180"/>
        <v>1243.0766468359391</v>
      </c>
      <c r="BW79" s="281">
        <f>$DP$74*CV79/CJ$9</f>
        <v>0.45899096773071019</v>
      </c>
      <c r="BX79" s="281">
        <f>$DP$75*CW79/CK$9</f>
        <v>123.14372524286313</v>
      </c>
      <c r="BY79" s="281">
        <f>$DP$76*CX79/CL$9</f>
        <v>0</v>
      </c>
      <c r="BZ79" s="281">
        <f>$DP$77*CY79/CM$9</f>
        <v>36.39290026729357</v>
      </c>
      <c r="CA79" s="281">
        <f>$DP$78*CZ79/CN$9</f>
        <v>0</v>
      </c>
      <c r="CB79" s="282"/>
      <c r="CP79" s="308" t="s">
        <v>5938</v>
      </c>
      <c r="CQ79" s="281" t="s">
        <v>1566</v>
      </c>
      <c r="CR79" s="281">
        <f t="shared" si="165"/>
        <v>0.28418919509753726</v>
      </c>
      <c r="CS79" s="281">
        <f t="shared" si="172"/>
        <v>0.25149481271851643</v>
      </c>
      <c r="CT79" s="281">
        <f t="shared" si="177"/>
        <v>0</v>
      </c>
      <c r="CU79" s="281">
        <f t="shared" si="181"/>
        <v>0.1299023911222629</v>
      </c>
      <c r="CV79" s="281">
        <f>DI79/(SUM(DI$75:DI$79)+SUM(DI$70:DI$73))</f>
        <v>0.1958326165971061</v>
      </c>
      <c r="CW79" s="281">
        <f>DJ79/(SUM(DJ$76:DJ$79)+SUM(DJ$70:DJ$74))</f>
        <v>0.77940558986269548</v>
      </c>
      <c r="CX79" s="281">
        <f>DK79/(SUM(DK$77:DK$79)+SUM(DK$70:DK$75))</f>
        <v>0.22600114458960133</v>
      </c>
      <c r="CY79" s="281">
        <f>DL79/(SUM(DL$78:DL$79)+SUM(DL$70:DL$76))</f>
        <v>9.7230097264977194E-2</v>
      </c>
      <c r="CZ79" s="281">
        <f>DM79/(SUM(DM$79)+SUM(DM$70:DM$77))</f>
        <v>0.86811772851414704</v>
      </c>
      <c r="DA79" s="282"/>
      <c r="DC79" s="308" t="s">
        <v>5938</v>
      </c>
      <c r="DD79" s="281">
        <v>0</v>
      </c>
      <c r="DE79" s="281">
        <v>0.28418374220100134</v>
      </c>
      <c r="DF79" s="281">
        <v>0.25145233714844184</v>
      </c>
      <c r="DG79" s="281">
        <v>0</v>
      </c>
      <c r="DH79" s="281">
        <v>0.12987721477652142</v>
      </c>
      <c r="DI79" s="281">
        <v>0.19577824958764325</v>
      </c>
      <c r="DJ79" s="281">
        <v>0.7794055898626957</v>
      </c>
      <c r="DK79" s="281">
        <v>0.22171074940724964</v>
      </c>
      <c r="DL79" s="281">
        <v>9.7068562716687276E-2</v>
      </c>
      <c r="DM79" s="281">
        <v>0.867101691782732</v>
      </c>
      <c r="DN79" s="312">
        <v>0</v>
      </c>
      <c r="DO79" s="210"/>
      <c r="DP79" s="173">
        <f t="shared" si="142"/>
        <v>0</v>
      </c>
      <c r="DR79" s="141">
        <v>0</v>
      </c>
      <c r="DU79" s="294" t="s">
        <v>5938</v>
      </c>
      <c r="DV79" s="271">
        <v>0</v>
      </c>
      <c r="DW79" s="284">
        <v>39559.655741219292</v>
      </c>
      <c r="DX79" s="284">
        <v>16754.772128874978</v>
      </c>
      <c r="DY79" s="284">
        <v>0</v>
      </c>
      <c r="DZ79" s="284">
        <v>212.7388778039421</v>
      </c>
      <c r="EA79" s="284">
        <v>861.81585468480557</v>
      </c>
      <c r="EB79" s="284">
        <v>27233.494924213948</v>
      </c>
      <c r="EC79" s="284">
        <v>13134.255650260173</v>
      </c>
      <c r="ED79" s="284">
        <v>8177.3954632232444</v>
      </c>
      <c r="EE79" s="284">
        <v>3874152.4389462229</v>
      </c>
      <c r="EF79" s="300">
        <v>3980086.5675865035</v>
      </c>
    </row>
    <row r="80" spans="1:136" x14ac:dyDescent="0.25">
      <c r="L80" s="161"/>
      <c r="M80" s="161" t="s">
        <v>373</v>
      </c>
      <c r="N80" s="168">
        <f>N79*N78</f>
        <v>0</v>
      </c>
      <c r="O80" s="168">
        <f>O79*O78</f>
        <v>0</v>
      </c>
      <c r="P80" s="168">
        <f>P79*P78</f>
        <v>0</v>
      </c>
      <c r="Q80" s="168">
        <f>Q79*Q78</f>
        <v>0</v>
      </c>
      <c r="R80" s="168">
        <f>SUM(N80:Q80)</f>
        <v>0</v>
      </c>
      <c r="AA80" s="183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</row>
    <row r="81" spans="1:136" ht="15.75" thickBot="1" x14ac:dyDescent="0.3">
      <c r="L81" s="191" t="s">
        <v>1656</v>
      </c>
      <c r="M81" s="191"/>
      <c r="N81" s="190">
        <f>N80+N76+N72</f>
        <v>0</v>
      </c>
      <c r="O81" s="190">
        <f>O80+O76+O72</f>
        <v>18429.356519808323</v>
      </c>
      <c r="P81" s="190">
        <f>P80+P76+P72</f>
        <v>2501.0257055574884</v>
      </c>
      <c r="Q81" s="190">
        <f>Q80+Q76+Q72</f>
        <v>2323072.1607660269</v>
      </c>
      <c r="R81" s="190">
        <f>R80+R76+R72</f>
        <v>2344002.5429913928</v>
      </c>
      <c r="AA81" s="183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8"/>
      <c r="BG81" s="168"/>
      <c r="BH81" s="168"/>
      <c r="BI81" s="168"/>
      <c r="BJ81" s="168"/>
      <c r="BK81" s="168"/>
      <c r="BL81" s="168"/>
      <c r="BM81" s="168"/>
      <c r="BN81" s="168"/>
      <c r="BO81" s="212"/>
    </row>
    <row r="82" spans="1:136" x14ac:dyDescent="0.25">
      <c r="L82" s="161"/>
      <c r="M82" s="161"/>
      <c r="N82" s="168"/>
      <c r="O82" s="168"/>
      <c r="P82" s="168"/>
      <c r="Q82" s="168"/>
      <c r="R82" s="168"/>
      <c r="U82" s="161"/>
      <c r="V82" s="161"/>
      <c r="W82" s="161"/>
      <c r="X82" s="161"/>
      <c r="Y82" s="161"/>
      <c r="Z82" s="161"/>
      <c r="AA82" s="183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  <c r="CR82" s="231">
        <f>SUM(CR70:CR79)-2*CR70</f>
        <v>0</v>
      </c>
      <c r="CS82" s="231">
        <f>SUM(CS70:CS79)-2*CS71</f>
        <v>0</v>
      </c>
      <c r="CT82" s="231">
        <f>SUM(CT70:CT79)-2*CT72</f>
        <v>0</v>
      </c>
      <c r="CU82" s="231">
        <f>SUM(CU70:CU79)-2*CU73</f>
        <v>0</v>
      </c>
      <c r="CV82" s="231">
        <f>SUM(CV70:CV79)-2*CV74</f>
        <v>0</v>
      </c>
      <c r="CW82" s="231">
        <f>SUM(CW70:CW79)-2*CW75</f>
        <v>0</v>
      </c>
      <c r="CX82" s="231">
        <f>SUM(CX70:CX79)-2*CX76</f>
        <v>0</v>
      </c>
      <c r="CY82" s="231">
        <f>SUM(CY70:CY79)-2*CY77</f>
        <v>0</v>
      </c>
      <c r="CZ82" s="231">
        <f>SUM(CZ70:CZ79)-2*CZ78</f>
        <v>0</v>
      </c>
      <c r="DA82" s="231">
        <f>SUM(DA69:DA79)-2*DA78</f>
        <v>0</v>
      </c>
      <c r="DB82" s="250"/>
      <c r="DC82" s="309"/>
      <c r="DD82" s="309">
        <f>SUM(DD69:DD79)-2*DD69</f>
        <v>0</v>
      </c>
      <c r="DE82" s="309">
        <f>SUM(DE69:DE79)-2*DE70</f>
        <v>0</v>
      </c>
      <c r="DF82" s="309">
        <f>SUM(DF69:DF79)-2*DF71</f>
        <v>0</v>
      </c>
      <c r="DG82" s="309">
        <f>SUM(DG69:DG79)-2*DG72</f>
        <v>0</v>
      </c>
      <c r="DH82" s="309">
        <f>SUM(DH69:DH79)-2*DH73</f>
        <v>0</v>
      </c>
      <c r="DI82" s="309">
        <f>SUM(DI69:DI79)-2*DI74</f>
        <v>0</v>
      </c>
      <c r="DJ82" s="309">
        <f>SUM(DJ69:DJ79)-2*DJ75</f>
        <v>0</v>
      </c>
      <c r="DK82" s="309">
        <f>SUM(DK69:DK79)-2*DK76</f>
        <v>0</v>
      </c>
      <c r="DL82" s="309">
        <f>SUM(DL69:DL79)-2*DL77</f>
        <v>0</v>
      </c>
      <c r="DM82" s="309">
        <f>SUM(DM69:DM79)-2*DM78</f>
        <v>0</v>
      </c>
      <c r="DN82" s="309"/>
      <c r="DO82" s="235"/>
      <c r="DP82" s="235"/>
      <c r="DQ82" s="235"/>
      <c r="DR82" s="235"/>
      <c r="DS82" s="235"/>
      <c r="DT82" s="235"/>
      <c r="DU82" s="295"/>
      <c r="DV82" s="295">
        <f>SUM(DV69:DV79)-2*DV69</f>
        <v>0</v>
      </c>
      <c r="DW82" s="295">
        <f>SUM(DW69:DW79)-2*DW70</f>
        <v>0</v>
      </c>
      <c r="DX82" s="295">
        <f>SUM(DX69:DX79)-2*DX71</f>
        <v>0</v>
      </c>
      <c r="DY82" s="295">
        <f>SUM(DY69:DY79)-2*DY72</f>
        <v>0</v>
      </c>
      <c r="DZ82" s="295">
        <f>SUM(DZ69:DZ79)-2*DZ73</f>
        <v>0</v>
      </c>
      <c r="EA82" s="295">
        <f>SUM(EA69:EA79)-2*EA74</f>
        <v>0</v>
      </c>
      <c r="EB82" s="295">
        <f>SUM(EB69:EB79)-2*EB75</f>
        <v>0</v>
      </c>
      <c r="EC82" s="295">
        <f>SUM(EC69:EC79)-2*EC76</f>
        <v>0</v>
      </c>
      <c r="ED82" s="295">
        <f>SUM(ED69:ED79)-2*ED77</f>
        <v>0</v>
      </c>
      <c r="EE82" s="295">
        <f>SUM(EE69:EE79)-2*EE78</f>
        <v>0</v>
      </c>
      <c r="EF82" s="295"/>
    </row>
    <row r="83" spans="1:136" x14ac:dyDescent="0.25">
      <c r="N83" s="173"/>
      <c r="O83" s="173"/>
      <c r="P83" s="173"/>
      <c r="Q83" s="173"/>
      <c r="R83" s="173"/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1"/>
      <c r="BO83" s="161"/>
      <c r="CB83" s="231"/>
    </row>
    <row r="84" spans="1:136" s="186" customFormat="1" ht="15.75" thickBot="1" x14ac:dyDescent="0.3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86" t="s">
        <v>390</v>
      </c>
      <c r="N84" s="266"/>
      <c r="O84" s="266"/>
      <c r="P84" s="266"/>
      <c r="Q84" s="266"/>
      <c r="R84" s="266"/>
      <c r="U84" s="499" t="s">
        <v>1654</v>
      </c>
      <c r="V84" s="499"/>
      <c r="AB84" s="504" t="s">
        <v>1654</v>
      </c>
      <c r="AC84" s="504"/>
      <c r="AQ84" s="504" t="s">
        <v>1654</v>
      </c>
      <c r="AR84" s="504"/>
      <c r="BD84" s="504" t="s">
        <v>1654</v>
      </c>
      <c r="BE84" s="504"/>
      <c r="BG84" s="236"/>
      <c r="BH84" s="236"/>
      <c r="BI84" s="236"/>
      <c r="BJ84" s="236"/>
      <c r="BK84" s="236"/>
      <c r="BL84" s="236"/>
      <c r="BM84" s="236"/>
      <c r="BN84" s="236"/>
      <c r="BO84" s="236"/>
      <c r="BQ84" s="504" t="s">
        <v>1654</v>
      </c>
      <c r="BR84" s="504"/>
      <c r="CP84" s="505" t="s">
        <v>1769</v>
      </c>
      <c r="CQ84" s="505"/>
      <c r="DB84" s="146"/>
      <c r="DC84" s="506" t="s">
        <v>1769</v>
      </c>
      <c r="DD84" s="506"/>
      <c r="DE84" s="302"/>
      <c r="DF84" s="302"/>
      <c r="DG84" s="302"/>
      <c r="DH84" s="302"/>
      <c r="DI84" s="302"/>
      <c r="DJ84" s="302"/>
      <c r="DK84" s="302"/>
      <c r="DL84" s="302"/>
      <c r="DM84" s="302"/>
      <c r="DN84" s="302"/>
      <c r="DU84" s="500" t="s">
        <v>1769</v>
      </c>
      <c r="DV84" s="500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</row>
    <row r="85" spans="1:136" s="146" customFormat="1" ht="15.75" thickBot="1" x14ac:dyDescent="0.3">
      <c r="N85" s="247"/>
      <c r="O85" s="247"/>
      <c r="P85" s="247"/>
      <c r="Q85" s="247"/>
      <c r="R85" s="247"/>
      <c r="U85" s="156" t="s">
        <v>1647</v>
      </c>
      <c r="V85" s="157" t="s">
        <v>1649</v>
      </c>
      <c r="W85" s="157" t="s">
        <v>1643</v>
      </c>
      <c r="X85" s="157" t="s">
        <v>1644</v>
      </c>
      <c r="Y85" s="157" t="s">
        <v>1645</v>
      </c>
      <c r="Z85" s="158" t="s">
        <v>1648</v>
      </c>
      <c r="AB85" s="254"/>
      <c r="AC85" s="254"/>
      <c r="AQ85" s="254"/>
      <c r="AR85" s="254"/>
      <c r="BD85" s="161" t="s">
        <v>401</v>
      </c>
      <c r="BE85" s="154" t="s">
        <v>21</v>
      </c>
      <c r="BF85" s="195">
        <f t="shared" ref="BF85:BO85" si="182">SUMIF(BF88:BF97,"&lt;0")*CF$20</f>
        <v>0</v>
      </c>
      <c r="BG85" s="195">
        <f t="shared" si="182"/>
        <v>0</v>
      </c>
      <c r="BH85" s="195">
        <f t="shared" si="182"/>
        <v>-371.72031016312036</v>
      </c>
      <c r="BI85" s="195">
        <f t="shared" si="182"/>
        <v>0</v>
      </c>
      <c r="BJ85" s="195">
        <f t="shared" si="182"/>
        <v>0</v>
      </c>
      <c r="BK85" s="195">
        <f t="shared" si="182"/>
        <v>0</v>
      </c>
      <c r="BL85" s="195">
        <f t="shared" si="182"/>
        <v>0</v>
      </c>
      <c r="BM85" s="195">
        <f t="shared" si="182"/>
        <v>0</v>
      </c>
      <c r="BN85" s="195">
        <f t="shared" si="182"/>
        <v>-2328.1636518945052</v>
      </c>
      <c r="BO85" s="195">
        <f t="shared" si="182"/>
        <v>0</v>
      </c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U85" s="246"/>
      <c r="DV85" s="246"/>
      <c r="DW85" s="246"/>
      <c r="DX85" s="246"/>
      <c r="DY85" s="246"/>
      <c r="DZ85" s="246"/>
      <c r="EA85" s="246"/>
      <c r="EB85" s="246"/>
      <c r="EC85" s="246"/>
      <c r="ED85" s="246"/>
      <c r="EE85" s="246"/>
      <c r="EF85" s="246"/>
    </row>
    <row r="86" spans="1:136" ht="17.25" x14ac:dyDescent="0.25">
      <c r="L86" s="161" t="s">
        <v>1786</v>
      </c>
      <c r="M86" s="161"/>
      <c r="N86" s="168"/>
      <c r="O86" s="168"/>
      <c r="P86" s="168"/>
      <c r="Q86" s="168"/>
      <c r="R86" s="168"/>
      <c r="U86" s="167" t="s">
        <v>940</v>
      </c>
      <c r="V86" s="155">
        <f>SUM(DP88:DP92)+DP95</f>
        <v>5495.4497078590139</v>
      </c>
      <c r="W86" s="155">
        <f>DP93+DP94</f>
        <v>4420.1522603407757</v>
      </c>
      <c r="X86" s="155">
        <f>DP96</f>
        <v>101123.75499121114</v>
      </c>
      <c r="Y86" s="155">
        <f>DP97</f>
        <v>0</v>
      </c>
      <c r="Z86" s="171" t="s">
        <v>1566</v>
      </c>
      <c r="AB86" s="161" t="s">
        <v>940</v>
      </c>
      <c r="AC86" s="161" t="s">
        <v>5930</v>
      </c>
      <c r="AD86" s="161" t="s">
        <v>5931</v>
      </c>
      <c r="AE86" s="161" t="s">
        <v>5932</v>
      </c>
      <c r="AF86" s="161" t="s">
        <v>5933</v>
      </c>
      <c r="AG86" s="161" t="s">
        <v>5934</v>
      </c>
      <c r="AH86" s="161" t="s">
        <v>5935</v>
      </c>
      <c r="AI86" s="161" t="s">
        <v>1562</v>
      </c>
      <c r="AJ86" s="161" t="s">
        <v>5936</v>
      </c>
      <c r="AK86" s="161" t="s">
        <v>1563</v>
      </c>
      <c r="AL86" s="161" t="s">
        <v>5937</v>
      </c>
      <c r="AM86" s="161" t="s">
        <v>5938</v>
      </c>
      <c r="AQ86" s="161" t="s">
        <v>940</v>
      </c>
      <c r="AR86" s="161" t="s">
        <v>5930</v>
      </c>
      <c r="AS86" s="161" t="s">
        <v>5931</v>
      </c>
      <c r="AT86" s="161" t="s">
        <v>5932</v>
      </c>
      <c r="AU86" s="161" t="s">
        <v>5933</v>
      </c>
      <c r="AV86" s="161" t="s">
        <v>5934</v>
      </c>
      <c r="AW86" s="161" t="s">
        <v>5935</v>
      </c>
      <c r="AX86" s="161" t="s">
        <v>1562</v>
      </c>
      <c r="AY86" s="161" t="s">
        <v>5936</v>
      </c>
      <c r="AZ86" s="161" t="s">
        <v>1563</v>
      </c>
      <c r="BA86" s="161" t="s">
        <v>5937</v>
      </c>
      <c r="BB86" s="161" t="s">
        <v>5938</v>
      </c>
      <c r="BD86" s="303"/>
      <c r="BE86" s="304" t="s">
        <v>5930</v>
      </c>
      <c r="BF86" s="304" t="s">
        <v>5931</v>
      </c>
      <c r="BG86" s="304" t="s">
        <v>5932</v>
      </c>
      <c r="BH86" s="304" t="s">
        <v>5933</v>
      </c>
      <c r="BI86" s="304" t="s">
        <v>5934</v>
      </c>
      <c r="BJ86" s="304" t="s">
        <v>5935</v>
      </c>
      <c r="BK86" s="304" t="s">
        <v>1562</v>
      </c>
      <c r="BL86" s="304" t="s">
        <v>5936</v>
      </c>
      <c r="BM86" s="304" t="s">
        <v>1563</v>
      </c>
      <c r="BN86" s="304" t="s">
        <v>5937</v>
      </c>
      <c r="BO86" s="305" t="s">
        <v>5938</v>
      </c>
      <c r="BQ86" s="303"/>
      <c r="BR86" s="304" t="s">
        <v>5930</v>
      </c>
      <c r="BS86" s="304" t="s">
        <v>5931</v>
      </c>
      <c r="BT86" s="304" t="s">
        <v>5932</v>
      </c>
      <c r="BU86" s="304" t="s">
        <v>5933</v>
      </c>
      <c r="BV86" s="304" t="s">
        <v>5934</v>
      </c>
      <c r="BW86" s="304" t="s">
        <v>5935</v>
      </c>
      <c r="BX86" s="304" t="s">
        <v>1562</v>
      </c>
      <c r="BY86" s="304" t="s">
        <v>5936</v>
      </c>
      <c r="BZ86" s="304" t="s">
        <v>1563</v>
      </c>
      <c r="CA86" s="304" t="s">
        <v>5937</v>
      </c>
      <c r="CB86" s="305" t="s">
        <v>5938</v>
      </c>
      <c r="CP86" s="303"/>
      <c r="CQ86" s="304" t="s">
        <v>5930</v>
      </c>
      <c r="CR86" s="304" t="s">
        <v>5931</v>
      </c>
      <c r="CS86" s="304" t="s">
        <v>5932</v>
      </c>
      <c r="CT86" s="304" t="s">
        <v>5933</v>
      </c>
      <c r="CU86" s="304" t="s">
        <v>5934</v>
      </c>
      <c r="CV86" s="304" t="s">
        <v>5935</v>
      </c>
      <c r="CW86" s="304" t="s">
        <v>1562</v>
      </c>
      <c r="CX86" s="304" t="s">
        <v>5936</v>
      </c>
      <c r="CY86" s="304" t="s">
        <v>1563</v>
      </c>
      <c r="CZ86" s="304" t="s">
        <v>5937</v>
      </c>
      <c r="DA86" s="305" t="s">
        <v>5938</v>
      </c>
      <c r="DC86" s="303"/>
      <c r="DD86" s="304" t="s">
        <v>5930</v>
      </c>
      <c r="DE86" s="304" t="s">
        <v>5931</v>
      </c>
      <c r="DF86" s="304" t="s">
        <v>5932</v>
      </c>
      <c r="DG86" s="304" t="s">
        <v>5933</v>
      </c>
      <c r="DH86" s="304" t="s">
        <v>5934</v>
      </c>
      <c r="DI86" s="304" t="s">
        <v>26</v>
      </c>
      <c r="DJ86" s="304" t="s">
        <v>1562</v>
      </c>
      <c r="DK86" s="304" t="s">
        <v>5936</v>
      </c>
      <c r="DL86" s="304" t="s">
        <v>1564</v>
      </c>
      <c r="DM86" s="304" t="s">
        <v>5937</v>
      </c>
      <c r="DN86" s="305" t="s">
        <v>5938</v>
      </c>
      <c r="DP86" s="205" t="s">
        <v>352</v>
      </c>
      <c r="DR86" s="205" t="s">
        <v>354</v>
      </c>
      <c r="DS86" s="205"/>
      <c r="DT86" s="205"/>
      <c r="DU86" s="289" t="s">
        <v>337</v>
      </c>
      <c r="DV86" s="290" t="s">
        <v>5930</v>
      </c>
      <c r="DW86" s="290" t="s">
        <v>5931</v>
      </c>
      <c r="DX86" s="290" t="s">
        <v>5932</v>
      </c>
      <c r="DY86" s="290" t="s">
        <v>5933</v>
      </c>
      <c r="DZ86" s="290" t="s">
        <v>5934</v>
      </c>
      <c r="EA86" s="290" t="s">
        <v>26</v>
      </c>
      <c r="EB86" s="290" t="s">
        <v>1562</v>
      </c>
      <c r="EC86" s="290" t="s">
        <v>5936</v>
      </c>
      <c r="ED86" s="290" t="s">
        <v>1564</v>
      </c>
      <c r="EE86" s="290" t="s">
        <v>5937</v>
      </c>
      <c r="EF86" s="291" t="s">
        <v>5938</v>
      </c>
    </row>
    <row r="87" spans="1:136" x14ac:dyDescent="0.25">
      <c r="L87" s="161"/>
      <c r="M87" s="161"/>
      <c r="N87" s="161" t="s">
        <v>369</v>
      </c>
      <c r="O87" s="168" t="s">
        <v>1624</v>
      </c>
      <c r="P87" s="168" t="s">
        <v>1565</v>
      </c>
      <c r="Q87" s="168" t="s">
        <v>1625</v>
      </c>
      <c r="R87" s="168" t="s">
        <v>1648</v>
      </c>
      <c r="U87" s="167" t="s">
        <v>1646</v>
      </c>
      <c r="V87" s="161">
        <f>'Fatores de emissao'!AF7</f>
        <v>0</v>
      </c>
      <c r="W87" s="161">
        <f>'Fatores de emissao'!AG7</f>
        <v>0</v>
      </c>
      <c r="X87" s="161">
        <f>'Fatores de emissao'!AH7</f>
        <v>-4.0333333299999978</v>
      </c>
      <c r="Y87" s="161">
        <f>'Fatores de emissao'!AI7</f>
        <v>154.94215</v>
      </c>
      <c r="Z87" s="171" t="s">
        <v>1566</v>
      </c>
      <c r="AB87" s="155" t="s">
        <v>5930</v>
      </c>
      <c r="AC87" s="161" t="s">
        <v>1566</v>
      </c>
      <c r="AD87" s="161" t="s">
        <v>1566</v>
      </c>
      <c r="AE87" s="161" t="s">
        <v>1566</v>
      </c>
      <c r="AF87" s="161" t="s">
        <v>1566</v>
      </c>
      <c r="AG87" s="161" t="s">
        <v>1566</v>
      </c>
      <c r="AH87" s="161" t="s">
        <v>1566</v>
      </c>
      <c r="AI87" s="161" t="s">
        <v>1566</v>
      </c>
      <c r="AJ87" s="161" t="s">
        <v>1566</v>
      </c>
      <c r="AK87" s="161" t="s">
        <v>1566</v>
      </c>
      <c r="AL87" s="161" t="s">
        <v>1566</v>
      </c>
      <c r="AM87" s="161" t="s">
        <v>1566</v>
      </c>
      <c r="AQ87" s="155" t="s">
        <v>5930</v>
      </c>
      <c r="AR87" s="161" t="s">
        <v>1566</v>
      </c>
      <c r="AS87" s="161" t="s">
        <v>1566</v>
      </c>
      <c r="AT87" s="161" t="s">
        <v>1566</v>
      </c>
      <c r="AU87" s="161" t="s">
        <v>1566</v>
      </c>
      <c r="AV87" s="161" t="s">
        <v>1566</v>
      </c>
      <c r="AW87" s="161" t="s">
        <v>1566</v>
      </c>
      <c r="AX87" s="161" t="s">
        <v>1566</v>
      </c>
      <c r="AY87" s="161" t="s">
        <v>1566</v>
      </c>
      <c r="AZ87" s="161" t="s">
        <v>1566</v>
      </c>
      <c r="BA87" s="161" t="s">
        <v>1566</v>
      </c>
      <c r="BB87" s="161" t="s">
        <v>1566</v>
      </c>
      <c r="BD87" s="306" t="s">
        <v>5930</v>
      </c>
      <c r="BE87" s="278" t="s">
        <v>1566</v>
      </c>
      <c r="BF87" s="279" t="s">
        <v>1566</v>
      </c>
      <c r="BG87" s="279" t="s">
        <v>1566</v>
      </c>
      <c r="BH87" s="279" t="s">
        <v>1566</v>
      </c>
      <c r="BI87" s="279" t="s">
        <v>1566</v>
      </c>
      <c r="BJ87" s="279" t="s">
        <v>1566</v>
      </c>
      <c r="BK87" s="279" t="s">
        <v>1566</v>
      </c>
      <c r="BL87" s="279" t="s">
        <v>1566</v>
      </c>
      <c r="BM87" s="279" t="s">
        <v>1566</v>
      </c>
      <c r="BN87" s="279" t="s">
        <v>1566</v>
      </c>
      <c r="BO87" s="280" t="s">
        <v>1566</v>
      </c>
      <c r="BQ87" s="306" t="s">
        <v>5930</v>
      </c>
      <c r="BR87" s="278" t="s">
        <v>1568</v>
      </c>
      <c r="BS87" s="279" t="s">
        <v>1568</v>
      </c>
      <c r="BT87" s="279" t="s">
        <v>1568</v>
      </c>
      <c r="BU87" s="279" t="s">
        <v>1568</v>
      </c>
      <c r="BV87" s="279" t="s">
        <v>1568</v>
      </c>
      <c r="BW87" s="279" t="s">
        <v>1568</v>
      </c>
      <c r="BX87" s="279" t="s">
        <v>1568</v>
      </c>
      <c r="BY87" s="279" t="s">
        <v>1568</v>
      </c>
      <c r="BZ87" s="279" t="s">
        <v>1568</v>
      </c>
      <c r="CA87" s="279" t="s">
        <v>1568</v>
      </c>
      <c r="CB87" s="280"/>
      <c r="CP87" s="306" t="s">
        <v>5930</v>
      </c>
      <c r="CQ87" s="278" t="s">
        <v>1566</v>
      </c>
      <c r="CR87" s="279" t="s">
        <v>1566</v>
      </c>
      <c r="CS87" s="279" t="s">
        <v>1566</v>
      </c>
      <c r="CT87" s="279" t="s">
        <v>1566</v>
      </c>
      <c r="CU87" s="279" t="s">
        <v>1566</v>
      </c>
      <c r="CV87" s="279" t="s">
        <v>1566</v>
      </c>
      <c r="CW87" s="279" t="s">
        <v>1566</v>
      </c>
      <c r="CX87" s="279" t="s">
        <v>1566</v>
      </c>
      <c r="CY87" s="279" t="s">
        <v>1566</v>
      </c>
      <c r="CZ87" s="279" t="s">
        <v>1566</v>
      </c>
      <c r="DA87" s="280"/>
      <c r="DC87" s="307" t="s">
        <v>5930</v>
      </c>
      <c r="DD87" s="278">
        <v>1</v>
      </c>
      <c r="DE87" s="279">
        <v>0</v>
      </c>
      <c r="DF87" s="279">
        <v>5.6718988778144911E-3</v>
      </c>
      <c r="DG87" s="279">
        <v>1.3987146857531599E-3</v>
      </c>
      <c r="DH87" s="279">
        <v>2.3911175482998367E-2</v>
      </c>
      <c r="DI87" s="279">
        <v>5.4969443320384993E-3</v>
      </c>
      <c r="DJ87" s="279">
        <v>5.7528244939841327E-5</v>
      </c>
      <c r="DK87" s="279">
        <v>1.4904105980480425E-2</v>
      </c>
      <c r="DL87" s="279">
        <v>9.3076045476957418E-3</v>
      </c>
      <c r="DM87" s="279">
        <v>0.46758346002670792</v>
      </c>
      <c r="DN87" s="280">
        <v>0</v>
      </c>
      <c r="DP87" s="173">
        <f t="shared" ref="DP87:DP97" si="183">IF(DV87-DR87&lt;0,0,DV87-DR87)</f>
        <v>0</v>
      </c>
      <c r="DR87" s="141">
        <f t="array" ref="DR87:DR97">TRANSPOSE(DV87:EF87)</f>
        <v>146740</v>
      </c>
      <c r="DU87" s="292" t="s">
        <v>5930</v>
      </c>
      <c r="DV87" s="276">
        <v>146740</v>
      </c>
      <c r="DW87" s="268">
        <v>0</v>
      </c>
      <c r="DX87" s="268">
        <v>1603.1792335108994</v>
      </c>
      <c r="DY87" s="268">
        <v>1.0112707177995346</v>
      </c>
      <c r="DZ87" s="268">
        <v>204.05797157190807</v>
      </c>
      <c r="EA87" s="268">
        <v>752.54816988906668</v>
      </c>
      <c r="EB87" s="268">
        <v>0.54034949420636691</v>
      </c>
      <c r="EC87" s="268">
        <v>813.15311818903149</v>
      </c>
      <c r="ED87" s="268">
        <v>1008.2648778382367</v>
      </c>
      <c r="EE87" s="267">
        <v>32018.24500878885</v>
      </c>
      <c r="EF87" s="269">
        <v>0</v>
      </c>
    </row>
    <row r="88" spans="1:136" ht="15.75" thickBot="1" x14ac:dyDescent="0.3">
      <c r="L88" s="161"/>
      <c r="M88" s="161" t="s">
        <v>371</v>
      </c>
      <c r="N88" s="168">
        <v>0</v>
      </c>
      <c r="O88" s="168">
        <f>SUM(AD93:AH93)+SUM(AD94:AH94)+SUM(AK93:AK94)</f>
        <v>122.7060850405104</v>
      </c>
      <c r="P88" s="168">
        <f>SUM(AD96:AH96)+SUM(AK96)</f>
        <v>3679.6374256590429</v>
      </c>
      <c r="Q88" s="168">
        <f>SUM(AD97:AH97)+SUM(AK97)</f>
        <v>6.4794425186337932E-14</v>
      </c>
      <c r="R88" s="168"/>
      <c r="U88" s="189" t="s">
        <v>1650</v>
      </c>
      <c r="V88" s="191">
        <f>V87*V86</f>
        <v>0</v>
      </c>
      <c r="W88" s="191">
        <f>W87*W86</f>
        <v>0</v>
      </c>
      <c r="X88" s="191">
        <f>X87*X86</f>
        <v>-407865.81146080553</v>
      </c>
      <c r="Y88" s="191">
        <f>Y87*Y86</f>
        <v>0</v>
      </c>
      <c r="Z88" s="194">
        <f>SUM(V88:Y88)</f>
        <v>-407865.81146080553</v>
      </c>
      <c r="AB88" s="155" t="s">
        <v>5931</v>
      </c>
      <c r="AC88" s="161" t="s">
        <v>1566</v>
      </c>
      <c r="AE88" s="168">
        <f t="shared" ref="AE88:AL88" si="184">IF(BG88&gt;0,BT88,DX88)</f>
        <v>2.693838086940914E-2</v>
      </c>
      <c r="AF88" s="168">
        <f t="shared" si="184"/>
        <v>0</v>
      </c>
      <c r="AG88" s="168">
        <f t="shared" si="184"/>
        <v>0</v>
      </c>
      <c r="AH88" s="168">
        <f t="shared" si="184"/>
        <v>0</v>
      </c>
      <c r="AI88" s="168">
        <f t="shared" si="184"/>
        <v>0</v>
      </c>
      <c r="AJ88" s="168">
        <f t="shared" si="184"/>
        <v>1.090107438413024E-2</v>
      </c>
      <c r="AK88" s="168">
        <f t="shared" si="184"/>
        <v>2.6308181724282114</v>
      </c>
      <c r="AL88" s="168">
        <f t="shared" si="184"/>
        <v>0</v>
      </c>
      <c r="AM88" s="161"/>
      <c r="AQ88" s="155" t="s">
        <v>5931</v>
      </c>
      <c r="AR88" s="161" t="s">
        <v>1566</v>
      </c>
      <c r="AT88" s="206">
        <f t="shared" ref="AT88:AT97" si="185">(AT$10*BG$10/CG$16)*DF88</f>
        <v>0</v>
      </c>
      <c r="AU88" s="206">
        <f t="shared" ref="AU88:AU97" si="186">(AU$10*BH$10/CH$16)*DG88</f>
        <v>0</v>
      </c>
      <c r="AV88" s="206">
        <f t="shared" ref="AV88:AV97" si="187">(AV$10*BI$10/CI$16)*DH88</f>
        <v>0</v>
      </c>
      <c r="AW88" s="206">
        <f t="shared" ref="AW88:AW97" si="188">(AW$10*BJ$10/CJ$16)*DI88</f>
        <v>0</v>
      </c>
      <c r="AX88" s="206">
        <f t="shared" ref="AX88:AX97" si="189">(AX$10*BK$10/CK$16)*DJ88</f>
        <v>0</v>
      </c>
      <c r="AY88" s="206">
        <f t="shared" ref="AY88:AY97" si="190">(AY$10*BL$10/CL$16)*DK88</f>
        <v>0</v>
      </c>
      <c r="AZ88" s="206">
        <f t="shared" ref="AZ88:AZ97" si="191">(AZ$10*BM$10/CM$16)*DL88</f>
        <v>0</v>
      </c>
      <c r="BA88" s="206">
        <f t="shared" ref="BA88:BA97" si="192">(BA$10*BN$10/CN$16)*DM88</f>
        <v>0</v>
      </c>
      <c r="BB88" s="161">
        <v>0</v>
      </c>
      <c r="BD88" s="307" t="s">
        <v>5931</v>
      </c>
      <c r="BE88" s="279" t="s">
        <v>1566</v>
      </c>
      <c r="BF88" s="278"/>
      <c r="BG88" s="279">
        <f t="shared" ref="BG88:BO88" si="193">DX88-BT88</f>
        <v>16.046614304371538</v>
      </c>
      <c r="BH88" s="279">
        <f t="shared" si="193"/>
        <v>0</v>
      </c>
      <c r="BI88" s="279">
        <f t="shared" si="193"/>
        <v>0</v>
      </c>
      <c r="BJ88" s="279">
        <f t="shared" si="193"/>
        <v>0</v>
      </c>
      <c r="BK88" s="279">
        <f t="shared" si="193"/>
        <v>0</v>
      </c>
      <c r="BL88" s="279">
        <f t="shared" si="193"/>
        <v>0.16524744819385279</v>
      </c>
      <c r="BM88" s="279">
        <f t="shared" si="193"/>
        <v>85.296652681081625</v>
      </c>
      <c r="BN88" s="279">
        <f t="shared" si="193"/>
        <v>0</v>
      </c>
      <c r="BO88" s="280">
        <f t="shared" si="193"/>
        <v>0</v>
      </c>
      <c r="BQ88" s="307" t="s">
        <v>5931</v>
      </c>
      <c r="BR88" s="279" t="s">
        <v>1568</v>
      </c>
      <c r="BS88" s="278"/>
      <c r="BT88" s="279">
        <f>$DP$89*CS88/CG$10</f>
        <v>2.693838086940914E-2</v>
      </c>
      <c r="BU88" s="279">
        <f>$DP$90*CT88/CH$10</f>
        <v>0</v>
      </c>
      <c r="BV88" s="279">
        <f>$DP$91*CU88/CI$10</f>
        <v>0</v>
      </c>
      <c r="BW88" s="279">
        <f>$DP$92*CV88/CJ$10</f>
        <v>0</v>
      </c>
      <c r="BX88" s="279">
        <f>$DP$93*CW88/CK$10</f>
        <v>0</v>
      </c>
      <c r="BY88" s="279">
        <f t="shared" ref="BY88:BY93" si="194">$DP$94*CX88/CL$10</f>
        <v>1.090107438413024E-2</v>
      </c>
      <c r="BZ88" s="279">
        <f t="shared" ref="BZ88:BZ94" si="195">$DP$95*CY88/CM$10</f>
        <v>2.6308181724282114</v>
      </c>
      <c r="CA88" s="279">
        <f t="shared" ref="CA88:CA95" si="196">$DP$96*CZ88/CN$10</f>
        <v>0</v>
      </c>
      <c r="CB88" s="280"/>
      <c r="CP88" s="307" t="s">
        <v>5931</v>
      </c>
      <c r="CQ88" s="279" t="s">
        <v>1566</v>
      </c>
      <c r="CR88" s="278">
        <v>1</v>
      </c>
      <c r="CS88" s="279">
        <f>DF88/(SUM(DF$90:DF$97)+SUM(DF$88))</f>
        <v>5.7191115231472444E-5</v>
      </c>
      <c r="CT88" s="279">
        <f>DG88/(SUM(DG$91:DG$97)+SUM(DG$88:DG$89))</f>
        <v>0</v>
      </c>
      <c r="CU88" s="279">
        <f>DH88/(SUM(DH$92:DH$97)+SUM(DH$88:DH$90))</f>
        <v>0</v>
      </c>
      <c r="CV88" s="279">
        <f>DI88/(SUM(DI$93:DI$97)+SUM(DI$88:DI$91))</f>
        <v>0</v>
      </c>
      <c r="CW88" s="279">
        <f>DJ88/(SUM(DJ$94:DJ$97)+SUM(DJ$88:DJ$92))</f>
        <v>0</v>
      </c>
      <c r="CX88" s="279">
        <f t="shared" ref="CX88:CX93" si="197">DK88/(SUM(DK$95:DK$97)+SUM(DK$88:DK$93))</f>
        <v>3.2774350540115201E-6</v>
      </c>
      <c r="CY88" s="279">
        <f t="shared" ref="CY88:CY94" si="198">DL88/(SUM(DL$96:DL$97)+SUM(DL$88:DL$94))</f>
        <v>8.1931147206889166E-4</v>
      </c>
      <c r="CZ88" s="279">
        <f t="shared" ref="CZ88:CZ95" si="199">DM88/(SUM(DM$97)+SUM(DM$88:DM$95))</f>
        <v>0</v>
      </c>
      <c r="DA88" s="280"/>
      <c r="DC88" s="307" t="s">
        <v>5931</v>
      </c>
      <c r="DD88" s="279">
        <v>3.1227223619102637E-4</v>
      </c>
      <c r="DE88" s="278">
        <v>1</v>
      </c>
      <c r="DF88" s="279">
        <v>5.6866733009170073E-5</v>
      </c>
      <c r="DG88" s="279">
        <v>0</v>
      </c>
      <c r="DH88" s="279">
        <v>0</v>
      </c>
      <c r="DI88" s="279">
        <v>0</v>
      </c>
      <c r="DJ88" s="279">
        <v>0</v>
      </c>
      <c r="DK88" s="279">
        <v>3.2285878146223909E-6</v>
      </c>
      <c r="DL88" s="279">
        <v>8.1168564488548402E-4</v>
      </c>
      <c r="DM88" s="279">
        <v>0</v>
      </c>
      <c r="DN88" s="280">
        <v>0</v>
      </c>
      <c r="DO88" s="211"/>
      <c r="DP88" s="173">
        <f t="shared" si="183"/>
        <v>45.82282793867121</v>
      </c>
      <c r="DR88" s="141">
        <v>0</v>
      </c>
      <c r="DU88" s="293" t="s">
        <v>5931</v>
      </c>
      <c r="DV88" s="268">
        <v>45.82282793867121</v>
      </c>
      <c r="DW88" s="276">
        <v>302</v>
      </c>
      <c r="DX88" s="268">
        <v>16.073552685240948</v>
      </c>
      <c r="DY88" s="268">
        <v>0</v>
      </c>
      <c r="DZ88" s="268">
        <v>0</v>
      </c>
      <c r="EA88" s="268">
        <v>0</v>
      </c>
      <c r="EB88" s="268">
        <v>0</v>
      </c>
      <c r="EC88" s="268">
        <v>0.17614852257798302</v>
      </c>
      <c r="ED88" s="268">
        <v>87.927470853509831</v>
      </c>
      <c r="EE88" s="268">
        <v>0</v>
      </c>
      <c r="EF88" s="269">
        <v>0</v>
      </c>
    </row>
    <row r="89" spans="1:136" x14ac:dyDescent="0.25">
      <c r="L89" s="161"/>
      <c r="M89" s="161" t="s">
        <v>372</v>
      </c>
      <c r="N89" s="168"/>
      <c r="O89" s="139">
        <f>'Fatores de emissao'!AL7</f>
        <v>98.741891105333323</v>
      </c>
      <c r="P89" s="139">
        <f>'Fatores de emissao'!AM7</f>
        <v>98.130383875618733</v>
      </c>
      <c r="Q89" s="139">
        <f>'Fatores de emissao'!AN7</f>
        <v>267.19964881093335</v>
      </c>
      <c r="R89" s="168"/>
      <c r="AB89" s="155" t="s">
        <v>5932</v>
      </c>
      <c r="AC89" s="161" t="s">
        <v>1566</v>
      </c>
      <c r="AD89" s="168">
        <f t="shared" ref="AD89:AD97" si="200">IF(BF89&gt;0,BS89,DW89)</f>
        <v>0</v>
      </c>
      <c r="AE89" s="168"/>
      <c r="AF89" s="168">
        <f t="shared" ref="AF89:AL89" si="201">IF(BH89&gt;0,BU89,DY89)</f>
        <v>3.4929203539823011</v>
      </c>
      <c r="AG89" s="168">
        <f t="shared" si="201"/>
        <v>0.50219210046849716</v>
      </c>
      <c r="AH89" s="168">
        <f t="shared" si="201"/>
        <v>0</v>
      </c>
      <c r="AI89" s="168">
        <f t="shared" si="201"/>
        <v>0</v>
      </c>
      <c r="AJ89" s="168">
        <f t="shared" si="201"/>
        <v>78.435368477982479</v>
      </c>
      <c r="AK89" s="168">
        <f t="shared" si="201"/>
        <v>171.75588217566545</v>
      </c>
      <c r="AL89" s="168">
        <f t="shared" si="201"/>
        <v>9985.5452215201149</v>
      </c>
      <c r="AM89" s="168">
        <f t="shared" ref="AM89:AM96" si="202">IF(BO88&gt;0,BO88,EF88)+BB89</f>
        <v>0</v>
      </c>
      <c r="AQ89" s="155" t="s">
        <v>5932</v>
      </c>
      <c r="AR89" s="161" t="s">
        <v>1566</v>
      </c>
      <c r="AS89" s="206">
        <f t="shared" ref="AS89:AS97" si="203">(AS$10*BF$10/CF$16)*DE89</f>
        <v>0</v>
      </c>
      <c r="AT89" s="206">
        <f t="shared" si="185"/>
        <v>0</v>
      </c>
      <c r="AU89" s="206">
        <f t="shared" si="186"/>
        <v>0</v>
      </c>
      <c r="AV89" s="206">
        <f t="shared" si="187"/>
        <v>1.7112767455923772</v>
      </c>
      <c r="AW89" s="206">
        <f t="shared" si="188"/>
        <v>0</v>
      </c>
      <c r="AX89" s="206">
        <f t="shared" si="189"/>
        <v>0</v>
      </c>
      <c r="AY89" s="206">
        <f t="shared" si="190"/>
        <v>0</v>
      </c>
      <c r="AZ89" s="206">
        <f t="shared" si="191"/>
        <v>0</v>
      </c>
      <c r="BA89" s="206">
        <f t="shared" si="192"/>
        <v>0</v>
      </c>
      <c r="BB89" s="161">
        <v>0</v>
      </c>
      <c r="BD89" s="307" t="s">
        <v>5932</v>
      </c>
      <c r="BE89" s="279" t="s">
        <v>1566</v>
      </c>
      <c r="BF89" s="279">
        <f t="shared" ref="BF89:BF97" si="204">DW89-BS89</f>
        <v>0</v>
      </c>
      <c r="BG89" s="278"/>
      <c r="BH89" s="279">
        <f t="shared" ref="BH89:BO89" si="205">DY89-BU89</f>
        <v>-2.7695080390340436</v>
      </c>
      <c r="BI89" s="279">
        <f t="shared" si="205"/>
        <v>56.55212762816398</v>
      </c>
      <c r="BJ89" s="279">
        <f t="shared" si="205"/>
        <v>1396.2304921258487</v>
      </c>
      <c r="BK89" s="279">
        <f t="shared" si="205"/>
        <v>0</v>
      </c>
      <c r="BL89" s="279">
        <f t="shared" si="205"/>
        <v>1188.9878036242112</v>
      </c>
      <c r="BM89" s="279">
        <f t="shared" si="205"/>
        <v>5568.686571124209</v>
      </c>
      <c r="BN89" s="279">
        <f t="shared" si="205"/>
        <v>-17824.800907720375</v>
      </c>
      <c r="BO89" s="280">
        <f t="shared" si="205"/>
        <v>0</v>
      </c>
      <c r="BQ89" s="307" t="s">
        <v>5932</v>
      </c>
      <c r="BR89" s="279" t="s">
        <v>1568</v>
      </c>
      <c r="BS89" s="279">
        <f t="shared" ref="BS89:BS97" si="206">$DP$88*CR89/$CF$10</f>
        <v>0</v>
      </c>
      <c r="BT89" s="278"/>
      <c r="BU89" s="279">
        <f>$DP$90*CT89/CH$10</f>
        <v>6.2624283930163447</v>
      </c>
      <c r="BV89" s="279">
        <f>$DP$91*CU89/CI$10</f>
        <v>0.50219210046849716</v>
      </c>
      <c r="BW89" s="279">
        <f>$DP$92*CV89/CJ$10</f>
        <v>0</v>
      </c>
      <c r="BX89" s="279">
        <f>$DP$93*CW89/CK$10</f>
        <v>0</v>
      </c>
      <c r="BY89" s="279">
        <f t="shared" si="194"/>
        <v>78.435368477982479</v>
      </c>
      <c r="BZ89" s="279">
        <f t="shared" si="195"/>
        <v>171.75588217566545</v>
      </c>
      <c r="CA89" s="279">
        <f t="shared" si="196"/>
        <v>27810.34612924049</v>
      </c>
      <c r="CB89" s="280"/>
      <c r="CP89" s="307" t="s">
        <v>5932</v>
      </c>
      <c r="CQ89" s="279" t="s">
        <v>1566</v>
      </c>
      <c r="CR89" s="279">
        <v>0</v>
      </c>
      <c r="CS89" s="278">
        <v>1</v>
      </c>
      <c r="CT89" s="279">
        <f>DG89/(SUM(DG$91:DG$97)+SUM(DG$88:DG$89))</f>
        <v>4.8379153473142918E-3</v>
      </c>
      <c r="CU89" s="279">
        <f>DH89/(SUM(DH$92:DH$97)+SUM(DH$88:DH$90))</f>
        <v>6.84930573753332E-3</v>
      </c>
      <c r="CV89" s="279">
        <f>DI89/(SUM(DI$93:DI$97)+SUM(DI$88:DI$91))</f>
        <v>1.0255055883825272E-2</v>
      </c>
      <c r="CW89" s="279">
        <f>DJ89/(SUM(DJ$94:DJ$97)+SUM(DJ$88:DJ$92))</f>
        <v>0</v>
      </c>
      <c r="CX89" s="279">
        <f t="shared" si="197"/>
        <v>2.358178809405129E-2</v>
      </c>
      <c r="CY89" s="279">
        <f t="shared" si="198"/>
        <v>5.3489658136256293E-2</v>
      </c>
      <c r="CZ89" s="279">
        <f t="shared" si="199"/>
        <v>0.2738935851625347</v>
      </c>
      <c r="DA89" s="280"/>
      <c r="DC89" s="307" t="s">
        <v>5932</v>
      </c>
      <c r="DD89" s="279">
        <v>1.7342315802571576E-2</v>
      </c>
      <c r="DE89" s="279">
        <v>0</v>
      </c>
      <c r="DF89" s="278">
        <v>1</v>
      </c>
      <c r="DG89" s="279">
        <v>4.831148484069573E-3</v>
      </c>
      <c r="DH89" s="279">
        <v>6.6855307861064537E-3</v>
      </c>
      <c r="DI89" s="279">
        <v>1.0198684412509942E-2</v>
      </c>
      <c r="DJ89" s="279">
        <v>0</v>
      </c>
      <c r="DK89" s="279">
        <v>2.3230322625088319E-2</v>
      </c>
      <c r="DL89" s="279">
        <v>5.2991797550932591E-2</v>
      </c>
      <c r="DM89" s="279">
        <v>0.14582547493311693</v>
      </c>
      <c r="DN89" s="280">
        <v>0</v>
      </c>
      <c r="DO89" s="211"/>
      <c r="DP89" s="173">
        <f t="shared" si="183"/>
        <v>941.63218735845385</v>
      </c>
      <c r="DR89" s="141">
        <v>1603.1792335108994</v>
      </c>
      <c r="DU89" s="293" t="s">
        <v>5932</v>
      </c>
      <c r="DV89" s="268">
        <v>2544.8114208693532</v>
      </c>
      <c r="DW89" s="268">
        <v>0</v>
      </c>
      <c r="DX89" s="276">
        <v>282653</v>
      </c>
      <c r="DY89" s="268">
        <v>3.4929203539823011</v>
      </c>
      <c r="DZ89" s="268">
        <v>57.054319728632478</v>
      </c>
      <c r="EA89" s="268">
        <v>1396.2304921258487</v>
      </c>
      <c r="EB89" s="268">
        <v>0</v>
      </c>
      <c r="EC89" s="268">
        <v>1267.4231721021936</v>
      </c>
      <c r="ED89" s="268">
        <v>5740.4424532998746</v>
      </c>
      <c r="EE89" s="268">
        <v>9985.5452215201149</v>
      </c>
      <c r="EF89" s="269">
        <v>0</v>
      </c>
    </row>
    <row r="90" spans="1:136" x14ac:dyDescent="0.25">
      <c r="L90" s="161"/>
      <c r="M90" s="161" t="s">
        <v>373</v>
      </c>
      <c r="N90" s="168">
        <f>N89*N88</f>
        <v>0</v>
      </c>
      <c r="O90" s="168">
        <f>O89*O88</f>
        <v>12116.230887031848</v>
      </c>
      <c r="P90" s="168">
        <f>P89*P88</f>
        <v>361084.2331030154</v>
      </c>
      <c r="Q90" s="168">
        <f>Q89*Q88</f>
        <v>1.7313047654695791E-11</v>
      </c>
      <c r="R90" s="168">
        <f>SUM(O90:Q90)</f>
        <v>373200.46399004722</v>
      </c>
      <c r="AB90" s="155" t="s">
        <v>5933</v>
      </c>
      <c r="AC90" s="161" t="s">
        <v>1566</v>
      </c>
      <c r="AD90" s="168">
        <f t="shared" si="200"/>
        <v>0</v>
      </c>
      <c r="AE90" s="168">
        <f t="shared" ref="AE90:AE97" si="207">IF(BG90&gt;0,BT90,DX90)</f>
        <v>22.897837416956168</v>
      </c>
      <c r="AF90" s="168"/>
      <c r="AG90" s="168">
        <f t="shared" ref="AG90:AL90" si="208">IF(BI90&gt;0,BV90,DZ90)</f>
        <v>2.4345569216129741</v>
      </c>
      <c r="AH90" s="168">
        <f t="shared" si="208"/>
        <v>0</v>
      </c>
      <c r="AI90" s="168">
        <f t="shared" si="208"/>
        <v>0</v>
      </c>
      <c r="AJ90" s="168">
        <f t="shared" si="208"/>
        <v>170.22341643249177</v>
      </c>
      <c r="AK90" s="168">
        <f t="shared" si="208"/>
        <v>186.22267885740968</v>
      </c>
      <c r="AL90" s="168">
        <f t="shared" si="208"/>
        <v>8327.9310302132453</v>
      </c>
      <c r="AM90" s="168">
        <f t="shared" si="202"/>
        <v>0</v>
      </c>
      <c r="AQ90" s="155" t="s">
        <v>5933</v>
      </c>
      <c r="AR90" s="161" t="s">
        <v>1566</v>
      </c>
      <c r="AS90" s="206">
        <f t="shared" si="203"/>
        <v>1.5546848635813915</v>
      </c>
      <c r="AT90" s="206">
        <f t="shared" si="185"/>
        <v>0</v>
      </c>
      <c r="AU90" s="206">
        <f t="shared" si="186"/>
        <v>0</v>
      </c>
      <c r="AV90" s="206">
        <f t="shared" si="187"/>
        <v>8.2960298298013466</v>
      </c>
      <c r="AW90" s="206">
        <f t="shared" si="188"/>
        <v>0</v>
      </c>
      <c r="AX90" s="206">
        <f t="shared" si="189"/>
        <v>0</v>
      </c>
      <c r="AY90" s="206">
        <f t="shared" si="190"/>
        <v>0</v>
      </c>
      <c r="AZ90" s="206">
        <f t="shared" si="191"/>
        <v>0</v>
      </c>
      <c r="BA90" s="206">
        <f t="shared" si="192"/>
        <v>0</v>
      </c>
      <c r="BB90" s="161">
        <v>0</v>
      </c>
      <c r="BD90" s="307" t="s">
        <v>5933</v>
      </c>
      <c r="BE90" s="279" t="s">
        <v>1566</v>
      </c>
      <c r="BF90" s="279">
        <f t="shared" si="204"/>
        <v>22.737559059949682</v>
      </c>
      <c r="BG90" s="279">
        <f t="shared" ref="BG90:BG97" si="209">DX90-BT90</f>
        <v>13639.749442081513</v>
      </c>
      <c r="BH90" s="278"/>
      <c r="BI90" s="279">
        <f t="shared" ref="BI90:BO90" si="210">DZ90-BV90</f>
        <v>274.15678904675178</v>
      </c>
      <c r="BJ90" s="279">
        <f t="shared" si="210"/>
        <v>3302.9470005785292</v>
      </c>
      <c r="BK90" s="279">
        <f t="shared" si="210"/>
        <v>742.21541228865931</v>
      </c>
      <c r="BL90" s="279">
        <f t="shared" si="210"/>
        <v>2580.3865011011139</v>
      </c>
      <c r="BM90" s="279">
        <f t="shared" si="210"/>
        <v>6037.7305152868812</v>
      </c>
      <c r="BN90" s="279">
        <f t="shared" si="210"/>
        <v>-14865.859529318712</v>
      </c>
      <c r="BO90" s="280">
        <f t="shared" si="210"/>
        <v>0</v>
      </c>
      <c r="BQ90" s="307" t="s">
        <v>5933</v>
      </c>
      <c r="BR90" s="279" t="s">
        <v>1568</v>
      </c>
      <c r="BS90" s="279">
        <f t="shared" si="206"/>
        <v>0</v>
      </c>
      <c r="BT90" s="279">
        <f t="shared" ref="BT90:BT97" si="211">$DP$89*CS90/CG$10</f>
        <v>22.897837416956168</v>
      </c>
      <c r="BU90" s="278"/>
      <c r="BV90" s="279">
        <f>$DP$91*CU90/CI$10</f>
        <v>2.4345569216129741</v>
      </c>
      <c r="BW90" s="279">
        <f>$DP$92*CV90/CJ$10</f>
        <v>0</v>
      </c>
      <c r="BX90" s="279">
        <f>$DP$93*CW90/CK$10</f>
        <v>0</v>
      </c>
      <c r="BY90" s="279">
        <f t="shared" si="194"/>
        <v>170.22341643249177</v>
      </c>
      <c r="BZ90" s="279">
        <f t="shared" si="195"/>
        <v>186.22267885740968</v>
      </c>
      <c r="CA90" s="279">
        <f t="shared" si="196"/>
        <v>23193.790559531957</v>
      </c>
      <c r="CB90" s="280"/>
      <c r="CP90" s="307" t="s">
        <v>5933</v>
      </c>
      <c r="CQ90" s="279" t="s">
        <v>1566</v>
      </c>
      <c r="CR90" s="279">
        <v>0</v>
      </c>
      <c r="CS90" s="279">
        <f t="shared" ref="CS90:CS97" si="212">DF90/(SUM(DF$90:DF$97)+SUM(DF$88))</f>
        <v>4.8612901592455092E-2</v>
      </c>
      <c r="CT90" s="278">
        <v>1</v>
      </c>
      <c r="CU90" s="279">
        <f>DH90/(SUM(DH$92:DH$97)+SUM(DH$88:DH$90))</f>
        <v>3.3204474295790397E-2</v>
      </c>
      <c r="CV90" s="279">
        <f>DI90/(SUM(DI$93:DI$97)+SUM(DI$88:DI$91))</f>
        <v>2.4259537564370031E-2</v>
      </c>
      <c r="CW90" s="279">
        <f>DJ90/(SUM(DJ$94:DJ$97)+SUM(DJ$88:DJ$92))</f>
        <v>7.9024422150040852E-2</v>
      </c>
      <c r="CX90" s="279">
        <f t="shared" si="197"/>
        <v>5.1178092394418777E-2</v>
      </c>
      <c r="CY90" s="279">
        <f t="shared" si="198"/>
        <v>5.799502935866245E-2</v>
      </c>
      <c r="CZ90" s="279">
        <f t="shared" si="199"/>
        <v>0.22842687467236683</v>
      </c>
      <c r="DA90" s="280"/>
      <c r="DC90" s="307" t="s">
        <v>5933</v>
      </c>
      <c r="DD90" s="279">
        <v>1.100154873050895E-2</v>
      </c>
      <c r="DE90" s="279">
        <v>7.5289930662085044E-2</v>
      </c>
      <c r="DF90" s="279">
        <v>4.8337174130465517E-2</v>
      </c>
      <c r="DG90" s="278">
        <v>1</v>
      </c>
      <c r="DH90" s="279">
        <v>3.2410516284083049E-2</v>
      </c>
      <c r="DI90" s="279">
        <v>2.4126184236857695E-2</v>
      </c>
      <c r="DJ90" s="279">
        <v>7.9019876013727175E-2</v>
      </c>
      <c r="DK90" s="279">
        <v>5.0415328681493538E-2</v>
      </c>
      <c r="DL90" s="279">
        <v>5.7455234559660021E-2</v>
      </c>
      <c r="DM90" s="279">
        <v>0.12161824624997437</v>
      </c>
      <c r="DN90" s="280">
        <v>0</v>
      </c>
      <c r="DO90" s="211"/>
      <c r="DP90" s="173">
        <f t="shared" si="183"/>
        <v>1613.3559899970837</v>
      </c>
      <c r="DR90" s="141">
        <v>1.0112707177995346</v>
      </c>
      <c r="DU90" s="293" t="s">
        <v>5933</v>
      </c>
      <c r="DV90" s="270">
        <v>1614.3672607148833</v>
      </c>
      <c r="DW90" s="268">
        <v>22.737559059949682</v>
      </c>
      <c r="DX90" s="268">
        <v>13662.647279498469</v>
      </c>
      <c r="DY90" s="276">
        <v>723</v>
      </c>
      <c r="DZ90" s="268">
        <v>276.59134596836475</v>
      </c>
      <c r="EA90" s="268">
        <v>3302.9470005785292</v>
      </c>
      <c r="EB90" s="268">
        <v>742.21541228865931</v>
      </c>
      <c r="EC90" s="268">
        <v>2750.6099175336058</v>
      </c>
      <c r="ED90" s="268">
        <v>6223.953194144291</v>
      </c>
      <c r="EE90" s="268">
        <v>8327.9310302132453</v>
      </c>
      <c r="EF90" s="269">
        <v>0</v>
      </c>
    </row>
    <row r="91" spans="1:136" x14ac:dyDescent="0.25">
      <c r="L91" s="161" t="s">
        <v>1787</v>
      </c>
      <c r="M91" s="161"/>
      <c r="N91" s="168"/>
      <c r="O91" s="168"/>
      <c r="P91" s="168"/>
      <c r="Q91" s="168"/>
      <c r="R91" s="168"/>
      <c r="AB91" s="155" t="s">
        <v>5934</v>
      </c>
      <c r="AC91" s="161" t="s">
        <v>1566</v>
      </c>
      <c r="AD91" s="168">
        <f t="shared" si="200"/>
        <v>0</v>
      </c>
      <c r="AE91" s="168">
        <f t="shared" si="207"/>
        <v>8.6202867512544223</v>
      </c>
      <c r="AF91" s="168">
        <f t="shared" ref="AF91:AF97" si="213">IF(BH91&gt;0,BU91,DY91)</f>
        <v>102.2416996197485</v>
      </c>
      <c r="AG91" s="168"/>
      <c r="AH91" s="168">
        <f>IF(BJ91&gt;0,BW91,EA91)</f>
        <v>0</v>
      </c>
      <c r="AI91" s="168">
        <f>IF(BK91&gt;0,BX91,EB91)</f>
        <v>0</v>
      </c>
      <c r="AJ91" s="168">
        <f>IF(BL91&gt;0,BY91,EC91)</f>
        <v>128.93230827360847</v>
      </c>
      <c r="AK91" s="168">
        <f>IF(BM91&gt;0,BZ91,ED91)</f>
        <v>22.120218695011339</v>
      </c>
      <c r="AL91" s="168">
        <f>IF(BN91&gt;0,CA91,EE91)</f>
        <v>778.16428665677495</v>
      </c>
      <c r="AM91" s="168">
        <f t="shared" si="202"/>
        <v>0</v>
      </c>
      <c r="AQ91" s="155" t="s">
        <v>5934</v>
      </c>
      <c r="AR91" s="161" t="s">
        <v>1566</v>
      </c>
      <c r="AS91" s="206">
        <f t="shared" si="203"/>
        <v>0</v>
      </c>
      <c r="AT91" s="206">
        <f t="shared" si="185"/>
        <v>0</v>
      </c>
      <c r="AU91" s="206">
        <f t="shared" si="186"/>
        <v>0</v>
      </c>
      <c r="AV91" s="206">
        <f t="shared" si="187"/>
        <v>255.96722240045167</v>
      </c>
      <c r="AW91" s="206">
        <f t="shared" si="188"/>
        <v>0</v>
      </c>
      <c r="AX91" s="206">
        <f t="shared" si="189"/>
        <v>0</v>
      </c>
      <c r="AY91" s="206">
        <f t="shared" si="190"/>
        <v>0</v>
      </c>
      <c r="AZ91" s="206">
        <f t="shared" si="191"/>
        <v>0</v>
      </c>
      <c r="BA91" s="206">
        <f t="shared" si="192"/>
        <v>0</v>
      </c>
      <c r="BB91" s="161">
        <v>0</v>
      </c>
      <c r="BD91" s="307" t="s">
        <v>5934</v>
      </c>
      <c r="BE91" s="279" t="s">
        <v>1566</v>
      </c>
      <c r="BF91" s="279">
        <f t="shared" si="204"/>
        <v>0</v>
      </c>
      <c r="BG91" s="279">
        <f t="shared" si="209"/>
        <v>5134.9194801661315</v>
      </c>
      <c r="BH91" s="279">
        <f t="shared" ref="BH91:BH97" si="214">DY91-BU91</f>
        <v>-81.066609119376452</v>
      </c>
      <c r="BI91" s="278"/>
      <c r="BJ91" s="279">
        <f t="shared" ref="BJ91:BO91" si="215">EA91-BW91</f>
        <v>2467.0715536636103</v>
      </c>
      <c r="BK91" s="279">
        <f t="shared" si="215"/>
        <v>0</v>
      </c>
      <c r="BL91" s="279">
        <f t="shared" si="215"/>
        <v>1954.4619347771647</v>
      </c>
      <c r="BM91" s="279">
        <f t="shared" si="215"/>
        <v>717.18396620184376</v>
      </c>
      <c r="BN91" s="279">
        <f t="shared" si="215"/>
        <v>-1389.0702185457349</v>
      </c>
      <c r="BO91" s="280">
        <f t="shared" si="215"/>
        <v>0</v>
      </c>
      <c r="BQ91" s="307" t="s">
        <v>5934</v>
      </c>
      <c r="BR91" s="279" t="s">
        <v>1568</v>
      </c>
      <c r="BS91" s="279">
        <f t="shared" si="206"/>
        <v>0</v>
      </c>
      <c r="BT91" s="279">
        <f t="shared" si="211"/>
        <v>8.6202867512544223</v>
      </c>
      <c r="BU91" s="279">
        <f t="shared" ref="BU91:BU97" si="216">$DP$90*CT91/CH$10</f>
        <v>183.30830873912495</v>
      </c>
      <c r="BV91" s="278"/>
      <c r="BW91" s="279">
        <f>$DP$92*CV91/CJ$10</f>
        <v>0</v>
      </c>
      <c r="BX91" s="279">
        <f>$DP$93*CW91/CK$10</f>
        <v>0</v>
      </c>
      <c r="BY91" s="279">
        <f t="shared" si="194"/>
        <v>128.93230827360847</v>
      </c>
      <c r="BZ91" s="279">
        <f t="shared" si="195"/>
        <v>22.120218695011339</v>
      </c>
      <c r="CA91" s="279">
        <f t="shared" si="196"/>
        <v>2167.2345052025098</v>
      </c>
      <c r="CB91" s="280"/>
      <c r="CP91" s="307" t="s">
        <v>5934</v>
      </c>
      <c r="CQ91" s="279" t="s">
        <v>1566</v>
      </c>
      <c r="CR91" s="279">
        <v>0</v>
      </c>
      <c r="CS91" s="279">
        <f t="shared" si="212"/>
        <v>1.8301167219711235E-2</v>
      </c>
      <c r="CT91" s="279">
        <f t="shared" ref="CT91:CT97" si="217">DG91/(SUM(DG$91:DG$97)+SUM(DG$88:DG$89))</f>
        <v>0.14161121285286121</v>
      </c>
      <c r="CU91" s="278">
        <v>1</v>
      </c>
      <c r="CV91" s="279">
        <f>DI91/(SUM(DI$93:DI$97)+SUM(DI$88:DI$91))</f>
        <v>1.8120186312286585E-2</v>
      </c>
      <c r="CW91" s="279">
        <f>DJ91/(SUM(DJ$94:DJ$97)+SUM(DJ$88:DJ$92))</f>
        <v>0</v>
      </c>
      <c r="CX91" s="279">
        <f t="shared" si="197"/>
        <v>3.8763818302691017E-2</v>
      </c>
      <c r="CY91" s="279">
        <f t="shared" si="198"/>
        <v>6.8888641303431249E-3</v>
      </c>
      <c r="CZ91" s="279">
        <f t="shared" si="199"/>
        <v>2.1344273306032328E-2</v>
      </c>
      <c r="DA91" s="280"/>
      <c r="DC91" s="307" t="s">
        <v>5934</v>
      </c>
      <c r="DD91" s="279">
        <v>1.9577774648688226E-3</v>
      </c>
      <c r="DE91" s="279">
        <v>0</v>
      </c>
      <c r="DF91" s="279">
        <v>1.8197364849895051E-2</v>
      </c>
      <c r="DG91" s="279">
        <v>0.14141313916977663</v>
      </c>
      <c r="DH91" s="278">
        <v>1</v>
      </c>
      <c r="DI91" s="279">
        <v>1.802058065684178E-2</v>
      </c>
      <c r="DJ91" s="279">
        <v>0</v>
      </c>
      <c r="DK91" s="279">
        <v>3.8186078246499625E-2</v>
      </c>
      <c r="DL91" s="279">
        <v>6.8247453072350856E-3</v>
      </c>
      <c r="DM91" s="279">
        <v>1.1364044141842031E-2</v>
      </c>
      <c r="DN91" s="280">
        <v>0</v>
      </c>
      <c r="DO91" s="211"/>
      <c r="DP91" s="173">
        <f t="shared" si="183"/>
        <v>83.22629362294299</v>
      </c>
      <c r="DR91" s="141">
        <v>204.05797157190807</v>
      </c>
      <c r="DU91" s="293" t="s">
        <v>5934</v>
      </c>
      <c r="DV91" s="268">
        <v>287.28426519485106</v>
      </c>
      <c r="DW91" s="268">
        <v>0</v>
      </c>
      <c r="DX91" s="268">
        <v>5143.5397669173863</v>
      </c>
      <c r="DY91" s="268">
        <v>102.2416996197485</v>
      </c>
      <c r="DZ91" s="276">
        <v>8534</v>
      </c>
      <c r="EA91" s="268">
        <v>2467.0715536636103</v>
      </c>
      <c r="EB91" s="268">
        <v>0</v>
      </c>
      <c r="EC91" s="268">
        <v>2083.3942430507732</v>
      </c>
      <c r="ED91" s="268">
        <v>739.30418489685508</v>
      </c>
      <c r="EE91" s="268">
        <v>778.16428665677495</v>
      </c>
      <c r="EF91" s="269">
        <v>0</v>
      </c>
    </row>
    <row r="92" spans="1:136" x14ac:dyDescent="0.25">
      <c r="L92" s="161"/>
      <c r="M92" s="161" t="s">
        <v>371</v>
      </c>
      <c r="N92" s="168">
        <f>SUM(AI88:AI92)+SUM(AJ88:AJ92)+AI95+AJ95</f>
        <v>597.9204626651873</v>
      </c>
      <c r="O92" s="168"/>
      <c r="P92" s="168">
        <f>SUM(AI96:AJ96)</f>
        <v>2728.1788206104716</v>
      </c>
      <c r="Q92" s="168">
        <f>SUM(AI97:AJ97)</f>
        <v>4.0028817007964705E-13</v>
      </c>
      <c r="R92" s="168"/>
      <c r="AB92" s="155" t="s">
        <v>5935</v>
      </c>
      <c r="AC92" s="161" t="s">
        <v>1566</v>
      </c>
      <c r="AD92" s="168">
        <f t="shared" si="200"/>
        <v>0</v>
      </c>
      <c r="AE92" s="168">
        <f t="shared" si="207"/>
        <v>0.64709569729680882</v>
      </c>
      <c r="AF92" s="168">
        <f t="shared" si="213"/>
        <v>4.2619469026548673</v>
      </c>
      <c r="AG92" s="168">
        <f t="shared" ref="AG92:AG97" si="218">IF(BI92&gt;0,BV92,DZ92)</f>
        <v>0.27841765064683377</v>
      </c>
      <c r="AH92" s="168"/>
      <c r="AI92" s="168">
        <f>IF(BK92&gt;0,BX92,EB92)</f>
        <v>0</v>
      </c>
      <c r="AJ92" s="168">
        <f>IF(BL92&gt;0,BY92,EC92)</f>
        <v>35.339479441761846</v>
      </c>
      <c r="AK92" s="168">
        <f>IF(BM92&gt;0,BZ92,ED92)</f>
        <v>18.344406785489287</v>
      </c>
      <c r="AL92" s="168">
        <f>IF(BN92&gt;0,CA92,EE92)</f>
        <v>4568.114239369238</v>
      </c>
      <c r="AM92" s="168">
        <f t="shared" si="202"/>
        <v>0</v>
      </c>
      <c r="AQ92" s="155" t="s">
        <v>5935</v>
      </c>
      <c r="AR92" s="161" t="s">
        <v>1566</v>
      </c>
      <c r="AS92" s="206">
        <f t="shared" si="203"/>
        <v>0</v>
      </c>
      <c r="AT92" s="206">
        <f t="shared" si="185"/>
        <v>0</v>
      </c>
      <c r="AU92" s="206">
        <f t="shared" si="186"/>
        <v>0</v>
      </c>
      <c r="AV92" s="206">
        <f t="shared" si="187"/>
        <v>0.94873983615016488</v>
      </c>
      <c r="AW92" s="206">
        <f t="shared" si="188"/>
        <v>0</v>
      </c>
      <c r="AX92" s="206">
        <f t="shared" si="189"/>
        <v>0</v>
      </c>
      <c r="AY92" s="206">
        <f t="shared" si="190"/>
        <v>0</v>
      </c>
      <c r="AZ92" s="206">
        <f t="shared" si="191"/>
        <v>0</v>
      </c>
      <c r="BA92" s="206">
        <f t="shared" si="192"/>
        <v>0</v>
      </c>
      <c r="BB92" s="161">
        <v>0</v>
      </c>
      <c r="BD92" s="307" t="s">
        <v>5935</v>
      </c>
      <c r="BE92" s="279" t="s">
        <v>1566</v>
      </c>
      <c r="BF92" s="279">
        <f t="shared" si="204"/>
        <v>0</v>
      </c>
      <c r="BG92" s="279">
        <f t="shared" si="209"/>
        <v>385.46099421780133</v>
      </c>
      <c r="BH92" s="279">
        <f t="shared" si="214"/>
        <v>-3.3792629125887892</v>
      </c>
      <c r="BI92" s="279">
        <f t="shared" ref="BI92:BI97" si="219">DZ92-BV92</f>
        <v>31.352764208406775</v>
      </c>
      <c r="BJ92" s="278"/>
      <c r="BK92" s="279">
        <f>EB92-BX92</f>
        <v>0</v>
      </c>
      <c r="BL92" s="279">
        <f>EC92-BY92</f>
        <v>535.70488490123273</v>
      </c>
      <c r="BM92" s="279">
        <f>ED92-BZ92</f>
        <v>594.76421085313689</v>
      </c>
      <c r="BN92" s="279">
        <f>EE92-CA92</f>
        <v>-8154.3596302579854</v>
      </c>
      <c r="BO92" s="280">
        <f>EF92-CB92</f>
        <v>0</v>
      </c>
      <c r="BQ92" s="307" t="s">
        <v>5935</v>
      </c>
      <c r="BR92" s="279" t="s">
        <v>1568</v>
      </c>
      <c r="BS92" s="279">
        <f t="shared" si="206"/>
        <v>0</v>
      </c>
      <c r="BT92" s="279">
        <f t="shared" si="211"/>
        <v>0.64709569729680882</v>
      </c>
      <c r="BU92" s="279">
        <f t="shared" si="216"/>
        <v>7.6412098152436565</v>
      </c>
      <c r="BV92" s="279">
        <f t="shared" ref="BV92:BV97" si="220">$DP$91*CU92/CI$10</f>
        <v>0.27841765064683377</v>
      </c>
      <c r="BW92" s="278"/>
      <c r="BX92" s="279">
        <f>$DP$93*CW92/CK$10</f>
        <v>0</v>
      </c>
      <c r="BY92" s="279">
        <f t="shared" si="194"/>
        <v>35.339479441761846</v>
      </c>
      <c r="BZ92" s="279">
        <f t="shared" si="195"/>
        <v>18.344406785489287</v>
      </c>
      <c r="CA92" s="279">
        <f t="shared" si="196"/>
        <v>12722.473869627223</v>
      </c>
      <c r="CB92" s="280"/>
      <c r="CP92" s="307" t="s">
        <v>5935</v>
      </c>
      <c r="CQ92" s="279" t="s">
        <v>1566</v>
      </c>
      <c r="CR92" s="279">
        <v>0</v>
      </c>
      <c r="CS92" s="279">
        <f t="shared" si="212"/>
        <v>1.373806568750304E-3</v>
      </c>
      <c r="CT92" s="279">
        <f t="shared" si="217"/>
        <v>5.9030656986738348E-3</v>
      </c>
      <c r="CU92" s="279">
        <f t="shared" ref="CU92:CU97" si="221">DH92/(SUM(DH$92:DH$97)+SUM(DH$88:DH$90))</f>
        <v>3.7972871541127147E-3</v>
      </c>
      <c r="CV92" s="278">
        <v>1</v>
      </c>
      <c r="CW92" s="279">
        <f>DJ92/(SUM(DJ$94:DJ$97)+SUM(DJ$88:DJ$92))</f>
        <v>0</v>
      </c>
      <c r="CX92" s="279">
        <f t="shared" si="197"/>
        <v>1.0624902154742141E-2</v>
      </c>
      <c r="CY92" s="279">
        <f t="shared" si="198"/>
        <v>5.7129691003226946E-3</v>
      </c>
      <c r="CZ92" s="279">
        <f t="shared" si="199"/>
        <v>0.12529883533614372</v>
      </c>
      <c r="DA92" s="280"/>
      <c r="DC92" s="307" t="s">
        <v>27</v>
      </c>
      <c r="DD92" s="279">
        <v>3.5935368660443436E-4</v>
      </c>
      <c r="DE92" s="279">
        <v>0</v>
      </c>
      <c r="DF92" s="279">
        <v>1.3660144768146744E-3</v>
      </c>
      <c r="DG92" s="279">
        <v>5.8948089939901346E-3</v>
      </c>
      <c r="DH92" s="279">
        <v>3.7064895546113905E-3</v>
      </c>
      <c r="DI92" s="278">
        <v>1</v>
      </c>
      <c r="DJ92" s="279">
        <v>0</v>
      </c>
      <c r="DK92" s="279">
        <v>1.0466547486995629E-2</v>
      </c>
      <c r="DL92" s="279">
        <v>5.6597950431436861E-3</v>
      </c>
      <c r="DM92" s="279">
        <v>6.6711172372352912E-2</v>
      </c>
      <c r="DN92" s="280">
        <v>0</v>
      </c>
      <c r="DO92" s="211"/>
      <c r="DP92" s="173">
        <f t="shared" si="183"/>
        <v>0</v>
      </c>
      <c r="DR92" s="141">
        <v>752.54816988906668</v>
      </c>
      <c r="DU92" s="293" t="s">
        <v>26</v>
      </c>
      <c r="DV92" s="268">
        <v>52.731559972334701</v>
      </c>
      <c r="DW92" s="268">
        <v>0</v>
      </c>
      <c r="DX92" s="268">
        <v>386.10808991509816</v>
      </c>
      <c r="DY92" s="268">
        <v>4.2619469026548673</v>
      </c>
      <c r="DZ92" s="268">
        <v>31.631181859053608</v>
      </c>
      <c r="EA92" s="276">
        <v>136903</v>
      </c>
      <c r="EB92" s="268">
        <v>0</v>
      </c>
      <c r="EC92" s="268">
        <v>571.04436434299453</v>
      </c>
      <c r="ED92" s="268">
        <v>613.10861763862613</v>
      </c>
      <c r="EE92" s="268">
        <v>4568.114239369238</v>
      </c>
      <c r="EF92" s="269">
        <v>0</v>
      </c>
    </row>
    <row r="93" spans="1:136" x14ac:dyDescent="0.25">
      <c r="L93" s="161"/>
      <c r="M93" s="161" t="s">
        <v>372</v>
      </c>
      <c r="N93" s="168">
        <f>'Fatores de emissao'!AF7</f>
        <v>0</v>
      </c>
      <c r="O93" s="168">
        <f>'Fatores de emissao'!AG7</f>
        <v>0</v>
      </c>
      <c r="P93" s="168">
        <f>'Fatores de emissao'!AH7</f>
        <v>-4.0333333299999978</v>
      </c>
      <c r="Q93" s="168">
        <f>'Fatores de emissao'!AI7</f>
        <v>154.94215</v>
      </c>
      <c r="R93" s="168"/>
      <c r="AB93" s="155" t="s">
        <v>1562</v>
      </c>
      <c r="AC93" s="161" t="s">
        <v>1566</v>
      </c>
      <c r="AD93" s="168">
        <f t="shared" si="200"/>
        <v>0</v>
      </c>
      <c r="AE93" s="168">
        <f t="shared" si="207"/>
        <v>0</v>
      </c>
      <c r="AF93" s="168">
        <f t="shared" si="213"/>
        <v>0</v>
      </c>
      <c r="AG93" s="168">
        <f t="shared" si="218"/>
        <v>0</v>
      </c>
      <c r="AH93" s="168">
        <f>IF(BJ93&gt;0,BW93,EA93)</f>
        <v>0</v>
      </c>
      <c r="AI93" s="168"/>
      <c r="AJ93" s="168">
        <f>IF(BL93&gt;0,BY93,EC93)</f>
        <v>0</v>
      </c>
      <c r="AK93" s="168">
        <f>IF(BM93&gt;0,BZ93,ED93)</f>
        <v>0</v>
      </c>
      <c r="AL93" s="168">
        <f>IF(BN93&gt;0,CA93,EE93)</f>
        <v>0</v>
      </c>
      <c r="AM93" s="168">
        <f t="shared" si="202"/>
        <v>0</v>
      </c>
      <c r="AQ93" s="155" t="s">
        <v>1562</v>
      </c>
      <c r="AR93" s="161" t="s">
        <v>1566</v>
      </c>
      <c r="AS93" s="206">
        <f t="shared" si="203"/>
        <v>0</v>
      </c>
      <c r="AT93" s="206">
        <f t="shared" si="185"/>
        <v>0</v>
      </c>
      <c r="AU93" s="206">
        <f t="shared" si="186"/>
        <v>0</v>
      </c>
      <c r="AV93" s="206">
        <f t="shared" si="187"/>
        <v>0</v>
      </c>
      <c r="AW93" s="206">
        <f t="shared" si="188"/>
        <v>0</v>
      </c>
      <c r="AX93" s="206">
        <f t="shared" si="189"/>
        <v>0</v>
      </c>
      <c r="AY93" s="206">
        <f t="shared" si="190"/>
        <v>0</v>
      </c>
      <c r="AZ93" s="206">
        <f t="shared" si="191"/>
        <v>0</v>
      </c>
      <c r="BA93" s="206">
        <f t="shared" si="192"/>
        <v>0</v>
      </c>
      <c r="BB93" s="161">
        <v>0</v>
      </c>
      <c r="BD93" s="307" t="s">
        <v>1562</v>
      </c>
      <c r="BE93" s="279" t="s">
        <v>1566</v>
      </c>
      <c r="BF93" s="279">
        <f t="shared" si="204"/>
        <v>0</v>
      </c>
      <c r="BG93" s="279">
        <f t="shared" si="209"/>
        <v>0</v>
      </c>
      <c r="BH93" s="279">
        <f t="shared" si="214"/>
        <v>0</v>
      </c>
      <c r="BI93" s="279">
        <f t="shared" si="219"/>
        <v>0</v>
      </c>
      <c r="BJ93" s="279">
        <f>EA93-BW93</f>
        <v>0</v>
      </c>
      <c r="BK93" s="278"/>
      <c r="BL93" s="279">
        <f>EC93-BY93</f>
        <v>0</v>
      </c>
      <c r="BM93" s="279">
        <f>ED93-BZ93</f>
        <v>0</v>
      </c>
      <c r="BN93" s="279">
        <f>EE93-CA93</f>
        <v>0</v>
      </c>
      <c r="BO93" s="280">
        <f>EF93-CB93</f>
        <v>0</v>
      </c>
      <c r="BQ93" s="307" t="s">
        <v>1562</v>
      </c>
      <c r="BR93" s="279" t="s">
        <v>1568</v>
      </c>
      <c r="BS93" s="279">
        <f t="shared" si="206"/>
        <v>0</v>
      </c>
      <c r="BT93" s="279">
        <f t="shared" si="211"/>
        <v>0</v>
      </c>
      <c r="BU93" s="279">
        <f t="shared" si="216"/>
        <v>0</v>
      </c>
      <c r="BV93" s="279">
        <f t="shared" si="220"/>
        <v>0</v>
      </c>
      <c r="BW93" s="279">
        <f>$DP$92*CV93/CJ$10</f>
        <v>0</v>
      </c>
      <c r="BX93" s="278"/>
      <c r="BY93" s="279">
        <f t="shared" si="194"/>
        <v>0</v>
      </c>
      <c r="BZ93" s="279">
        <f t="shared" si="195"/>
        <v>0</v>
      </c>
      <c r="CA93" s="279">
        <f t="shared" si="196"/>
        <v>0</v>
      </c>
      <c r="CB93" s="280"/>
      <c r="CP93" s="307" t="s">
        <v>1562</v>
      </c>
      <c r="CQ93" s="279" t="s">
        <v>1566</v>
      </c>
      <c r="CR93" s="279">
        <v>0</v>
      </c>
      <c r="CS93" s="279">
        <f t="shared" si="212"/>
        <v>0</v>
      </c>
      <c r="CT93" s="279">
        <f t="shared" si="217"/>
        <v>0</v>
      </c>
      <c r="CU93" s="279">
        <f t="shared" si="221"/>
        <v>0</v>
      </c>
      <c r="CV93" s="279">
        <f>DI93/(SUM(DI$93:DI$97)+SUM(DI$88:DI$91))</f>
        <v>0</v>
      </c>
      <c r="CW93" s="278">
        <v>1</v>
      </c>
      <c r="CX93" s="279">
        <f t="shared" si="197"/>
        <v>0</v>
      </c>
      <c r="CY93" s="279">
        <f t="shared" si="198"/>
        <v>0</v>
      </c>
      <c r="CZ93" s="279">
        <f t="shared" si="199"/>
        <v>0</v>
      </c>
      <c r="DA93" s="280"/>
      <c r="DC93" s="307" t="s">
        <v>1562</v>
      </c>
      <c r="DD93" s="279">
        <v>0</v>
      </c>
      <c r="DE93" s="279">
        <v>0</v>
      </c>
      <c r="DF93" s="279">
        <v>0</v>
      </c>
      <c r="DG93" s="279">
        <v>0</v>
      </c>
      <c r="DH93" s="279">
        <v>0</v>
      </c>
      <c r="DI93" s="279">
        <v>0</v>
      </c>
      <c r="DJ93" s="278">
        <v>1</v>
      </c>
      <c r="DK93" s="279">
        <v>0</v>
      </c>
      <c r="DL93" s="279">
        <v>0</v>
      </c>
      <c r="DM93" s="279">
        <v>0</v>
      </c>
      <c r="DN93" s="280">
        <v>0</v>
      </c>
      <c r="DO93" s="211"/>
      <c r="DP93" s="173">
        <f t="shared" si="183"/>
        <v>0</v>
      </c>
      <c r="DR93" s="141">
        <v>0.54034949420636691</v>
      </c>
      <c r="DU93" s="293" t="s">
        <v>1562</v>
      </c>
      <c r="DV93" s="268">
        <v>0</v>
      </c>
      <c r="DW93" s="268">
        <v>0</v>
      </c>
      <c r="DX93" s="268">
        <v>0</v>
      </c>
      <c r="DY93" s="268">
        <v>0</v>
      </c>
      <c r="DZ93" s="268">
        <v>0</v>
      </c>
      <c r="EA93" s="268">
        <v>0</v>
      </c>
      <c r="EB93" s="276">
        <v>9392.7686264620697</v>
      </c>
      <c r="EC93" s="268">
        <v>0</v>
      </c>
      <c r="ED93" s="268">
        <v>0</v>
      </c>
      <c r="EE93" s="268">
        <v>0</v>
      </c>
      <c r="EF93" s="269">
        <v>0</v>
      </c>
    </row>
    <row r="94" spans="1:136" x14ac:dyDescent="0.25">
      <c r="L94" s="161"/>
      <c r="M94" s="161" t="s">
        <v>373</v>
      </c>
      <c r="N94" s="168">
        <f>N93*N92</f>
        <v>0</v>
      </c>
      <c r="O94" s="168">
        <f>O93*O92</f>
        <v>0</v>
      </c>
      <c r="P94" s="168">
        <f>P93*P92</f>
        <v>-11003.654567368299</v>
      </c>
      <c r="Q94" s="168">
        <f>Q93*Q92</f>
        <v>6.2021509691706182E-11</v>
      </c>
      <c r="R94" s="168">
        <f>SUM(O94:Q94)</f>
        <v>-11003.654567368238</v>
      </c>
      <c r="AB94" s="155" t="s">
        <v>5936</v>
      </c>
      <c r="AC94" s="161" t="s">
        <v>1566</v>
      </c>
      <c r="AD94" s="168">
        <f t="shared" si="200"/>
        <v>0</v>
      </c>
      <c r="AE94" s="168">
        <f t="shared" si="207"/>
        <v>9.1506921834888999</v>
      </c>
      <c r="AF94" s="168">
        <f t="shared" si="213"/>
        <v>16.361617255471415</v>
      </c>
      <c r="AG94" s="168">
        <f t="shared" si="218"/>
        <v>0.17970029273847046</v>
      </c>
      <c r="AH94" s="168">
        <f>IF(BJ94&gt;0,BW94,EA94)</f>
        <v>0</v>
      </c>
      <c r="AI94" s="168">
        <f>IF(BK94&gt;0,BX94,EB94)</f>
        <v>0</v>
      </c>
      <c r="AJ94" s="168"/>
      <c r="AK94" s="168">
        <f>IF(BM94&gt;0,BZ94,ED94)</f>
        <v>97.014075308811613</v>
      </c>
      <c r="AL94" s="168">
        <f>IF(BN94&gt;0,CA94,EE94)</f>
        <v>7665.889765285664</v>
      </c>
      <c r="AM94" s="168">
        <f t="shared" si="202"/>
        <v>0</v>
      </c>
      <c r="AQ94" s="155" t="s">
        <v>5936</v>
      </c>
      <c r="AR94" s="161" t="s">
        <v>1566</v>
      </c>
      <c r="AS94" s="206">
        <f t="shared" si="203"/>
        <v>0</v>
      </c>
      <c r="AT94" s="206">
        <f t="shared" si="185"/>
        <v>0</v>
      </c>
      <c r="AU94" s="206">
        <f t="shared" si="186"/>
        <v>0</v>
      </c>
      <c r="AV94" s="206">
        <f t="shared" si="187"/>
        <v>0.61234920233234136</v>
      </c>
      <c r="AW94" s="206">
        <f t="shared" si="188"/>
        <v>0</v>
      </c>
      <c r="AX94" s="206">
        <f t="shared" si="189"/>
        <v>0</v>
      </c>
      <c r="AY94" s="206">
        <f t="shared" si="190"/>
        <v>0</v>
      </c>
      <c r="AZ94" s="206">
        <f t="shared" si="191"/>
        <v>0</v>
      </c>
      <c r="BA94" s="206">
        <f t="shared" si="192"/>
        <v>0</v>
      </c>
      <c r="BB94" s="161">
        <v>0</v>
      </c>
      <c r="BD94" s="307" t="s">
        <v>5936</v>
      </c>
      <c r="BE94" s="279" t="s">
        <v>1566</v>
      </c>
      <c r="BF94" s="279">
        <f t="shared" si="204"/>
        <v>0</v>
      </c>
      <c r="BG94" s="279">
        <f t="shared" si="209"/>
        <v>5450.8705923458319</v>
      </c>
      <c r="BH94" s="279">
        <f t="shared" si="214"/>
        <v>-12.972992776363718</v>
      </c>
      <c r="BI94" s="279">
        <f t="shared" si="219"/>
        <v>20.236148438583232</v>
      </c>
      <c r="BJ94" s="279">
        <f>EA94-BW94</f>
        <v>1642.057540364455</v>
      </c>
      <c r="BK94" s="279">
        <f>EB94-BX94</f>
        <v>418.53433520060059</v>
      </c>
      <c r="BL94" s="278"/>
      <c r="BM94" s="279">
        <f>ED94-BZ94</f>
        <v>3145.4001547945454</v>
      </c>
      <c r="BN94" s="279">
        <f>EE94-CA94</f>
        <v>-13684.075913277658</v>
      </c>
      <c r="BO94" s="280">
        <f>EF94-CB94</f>
        <v>0</v>
      </c>
      <c r="BQ94" s="307" t="s">
        <v>5936</v>
      </c>
      <c r="BR94" s="279" t="s">
        <v>1568</v>
      </c>
      <c r="BS94" s="279">
        <f t="shared" si="206"/>
        <v>0</v>
      </c>
      <c r="BT94" s="279">
        <f t="shared" si="211"/>
        <v>9.1506921834888999</v>
      </c>
      <c r="BU94" s="279">
        <f t="shared" si="216"/>
        <v>29.334610031835133</v>
      </c>
      <c r="BV94" s="279">
        <f t="shared" si="220"/>
        <v>0.17970029273847046</v>
      </c>
      <c r="BW94" s="279">
        <f>$DP$92*CV94/CJ$10</f>
        <v>0</v>
      </c>
      <c r="BX94" s="279">
        <f>$DP$93*CW94/CK$10</f>
        <v>0</v>
      </c>
      <c r="BY94" s="278"/>
      <c r="BZ94" s="279">
        <f t="shared" si="195"/>
        <v>97.014075308811613</v>
      </c>
      <c r="CA94" s="279">
        <f t="shared" si="196"/>
        <v>21349.965678563323</v>
      </c>
      <c r="CB94" s="280"/>
      <c r="CP94" s="307" t="s">
        <v>5936</v>
      </c>
      <c r="CQ94" s="279" t="s">
        <v>1566</v>
      </c>
      <c r="CR94" s="279">
        <v>0</v>
      </c>
      <c r="CS94" s="279">
        <f t="shared" si="212"/>
        <v>1.9427236315748424E-2</v>
      </c>
      <c r="CT94" s="279">
        <f t="shared" si="217"/>
        <v>2.2661873505612887E-2</v>
      </c>
      <c r="CU94" s="279">
        <f t="shared" si="221"/>
        <v>2.4508992573594522E-3</v>
      </c>
      <c r="CV94" s="279">
        <f>DI94/(SUM(DI$93:DI$97)+SUM(DI$88:DI$91))</f>
        <v>1.2060610290250235E-2</v>
      </c>
      <c r="CW94" s="279">
        <f>DJ94/(SUM(DJ$94:DJ$97)+SUM(DJ$88:DJ$92))</f>
        <v>4.4561772016013856E-2</v>
      </c>
      <c r="CX94" s="278">
        <v>1</v>
      </c>
      <c r="CY94" s="279">
        <f t="shared" si="198"/>
        <v>3.0212937437368147E-2</v>
      </c>
      <c r="CZ94" s="279">
        <f t="shared" si="199"/>
        <v>0.21026774048850994</v>
      </c>
      <c r="DA94" s="280"/>
      <c r="DC94" s="307" t="s">
        <v>5936</v>
      </c>
      <c r="DD94" s="279">
        <v>3.566379568304353E-2</v>
      </c>
      <c r="DE94" s="279">
        <v>0</v>
      </c>
      <c r="DF94" s="279">
        <v>1.9317046995890087E-2</v>
      </c>
      <c r="DG94" s="279">
        <v>2.2630176010333909E-2</v>
      </c>
      <c r="DH94" s="279">
        <v>2.3922953751255803E-3</v>
      </c>
      <c r="DI94" s="279">
        <v>1.199431378687432E-2</v>
      </c>
      <c r="DJ94" s="279">
        <v>4.4559208455478366E-2</v>
      </c>
      <c r="DK94" s="278">
        <v>1</v>
      </c>
      <c r="DL94" s="279">
        <v>2.9931727363476855E-2</v>
      </c>
      <c r="DM94" s="279">
        <v>0.11195002285889456</v>
      </c>
      <c r="DN94" s="280">
        <v>0</v>
      </c>
      <c r="DO94" s="211"/>
      <c r="DP94" s="173">
        <f t="shared" si="183"/>
        <v>4420.1522603407757</v>
      </c>
      <c r="DR94" s="141">
        <v>813.15311818903149</v>
      </c>
      <c r="DU94" s="293" t="s">
        <v>5936</v>
      </c>
      <c r="DV94" s="268">
        <v>5233.3053785298071</v>
      </c>
      <c r="DW94" s="268">
        <v>0</v>
      </c>
      <c r="DX94" s="268">
        <v>5460.0212845293208</v>
      </c>
      <c r="DY94" s="268">
        <v>16.361617255471415</v>
      </c>
      <c r="DZ94" s="268">
        <v>20.415848731321702</v>
      </c>
      <c r="EA94" s="268">
        <v>1642.057540364455</v>
      </c>
      <c r="EB94" s="268">
        <v>418.53433520060059</v>
      </c>
      <c r="EC94" s="276">
        <v>54559</v>
      </c>
      <c r="ED94" s="268">
        <v>3242.4142301033571</v>
      </c>
      <c r="EE94" s="268">
        <v>7665.889765285664</v>
      </c>
      <c r="EF94" s="269">
        <v>0</v>
      </c>
    </row>
    <row r="95" spans="1:136" x14ac:dyDescent="0.25">
      <c r="L95" s="161" t="s">
        <v>1657</v>
      </c>
      <c r="M95" s="161"/>
      <c r="N95" s="168"/>
      <c r="O95" s="168"/>
      <c r="P95" s="168"/>
      <c r="Q95" s="168"/>
      <c r="R95" s="168"/>
      <c r="AB95" s="155" t="s">
        <v>1564</v>
      </c>
      <c r="AC95" s="161" t="s">
        <v>1566</v>
      </c>
      <c r="AD95" s="168">
        <f t="shared" si="200"/>
        <v>0</v>
      </c>
      <c r="AE95" s="168">
        <f t="shared" si="207"/>
        <v>18.049836586615523</v>
      </c>
      <c r="AF95" s="168">
        <f t="shared" si="213"/>
        <v>109.70970324568147</v>
      </c>
      <c r="AG95" s="168">
        <f t="shared" si="218"/>
        <v>0.76283487965593633</v>
      </c>
      <c r="AH95" s="168">
        <f>IF(BJ95&gt;0,BW95,EA95)</f>
        <v>0</v>
      </c>
      <c r="AI95" s="168">
        <f>IF(BK95&gt;0,BX95,EB95)</f>
        <v>0</v>
      </c>
      <c r="AJ95" s="168">
        <f>IF(BL95&gt;0,BY95,EC95)</f>
        <v>184.97898896495852</v>
      </c>
      <c r="AK95" s="168"/>
      <c r="AL95" s="168">
        <f>IF(BN95&gt;0,CA95,EE95)</f>
        <v>5132.1104481661077</v>
      </c>
      <c r="AM95" s="168">
        <f t="shared" si="202"/>
        <v>0</v>
      </c>
      <c r="AQ95" s="155" t="s">
        <v>1564</v>
      </c>
      <c r="AR95" s="161" t="s">
        <v>1566</v>
      </c>
      <c r="AS95" s="206">
        <f t="shared" si="203"/>
        <v>0</v>
      </c>
      <c r="AT95" s="206">
        <f t="shared" si="185"/>
        <v>0</v>
      </c>
      <c r="AU95" s="206">
        <f t="shared" si="186"/>
        <v>0</v>
      </c>
      <c r="AV95" s="206">
        <f t="shared" si="187"/>
        <v>2.599446683976371</v>
      </c>
      <c r="AW95" s="206">
        <f t="shared" si="188"/>
        <v>0</v>
      </c>
      <c r="AX95" s="206">
        <f t="shared" si="189"/>
        <v>0</v>
      </c>
      <c r="AY95" s="206">
        <f t="shared" si="190"/>
        <v>0</v>
      </c>
      <c r="AZ95" s="206">
        <f t="shared" si="191"/>
        <v>0</v>
      </c>
      <c r="BA95" s="206">
        <f t="shared" si="192"/>
        <v>0</v>
      </c>
      <c r="BB95" s="161">
        <v>0</v>
      </c>
      <c r="BD95" s="307" t="s">
        <v>1564</v>
      </c>
      <c r="BE95" s="279" t="s">
        <v>1566</v>
      </c>
      <c r="BF95" s="279">
        <f t="shared" si="204"/>
        <v>0</v>
      </c>
      <c r="BG95" s="279">
        <f t="shared" si="209"/>
        <v>10751.89958024772</v>
      </c>
      <c r="BH95" s="279">
        <f t="shared" si="214"/>
        <v>-86.987928239629596</v>
      </c>
      <c r="BI95" s="279">
        <f t="shared" si="219"/>
        <v>85.903253821141746</v>
      </c>
      <c r="BJ95" s="279">
        <f>EA95-BW95</f>
        <v>8144.063080910536</v>
      </c>
      <c r="BK95" s="279">
        <f>EB95-BX95</f>
        <v>1168.7813850667703</v>
      </c>
      <c r="BL95" s="279">
        <f>EC95-BY95</f>
        <v>2804.0636013307153</v>
      </c>
      <c r="BM95" s="278"/>
      <c r="BN95" s="279">
        <f>EE95-CA95</f>
        <v>-9161.12690350087</v>
      </c>
      <c r="BO95" s="280">
        <f>EF95-CB95</f>
        <v>0</v>
      </c>
      <c r="BQ95" s="307" t="s">
        <v>1564</v>
      </c>
      <c r="BR95" s="279" t="s">
        <v>1568</v>
      </c>
      <c r="BS95" s="279">
        <f t="shared" si="206"/>
        <v>0</v>
      </c>
      <c r="BT95" s="279">
        <f t="shared" si="211"/>
        <v>18.049836586615523</v>
      </c>
      <c r="BU95" s="279">
        <f t="shared" si="216"/>
        <v>196.69763148531106</v>
      </c>
      <c r="BV95" s="279">
        <f t="shared" si="220"/>
        <v>0.76283487965593633</v>
      </c>
      <c r="BW95" s="279">
        <f>$DP$92*CV95/CJ$10</f>
        <v>0</v>
      </c>
      <c r="BX95" s="279">
        <f>$DP$93*CW95/CK$10</f>
        <v>0</v>
      </c>
      <c r="BY95" s="279">
        <f>$DP$94*CX95/CL$10</f>
        <v>184.97898896495852</v>
      </c>
      <c r="BZ95" s="278"/>
      <c r="CA95" s="279">
        <f t="shared" si="196"/>
        <v>14293.237351666978</v>
      </c>
      <c r="CB95" s="280"/>
      <c r="CP95" s="307" t="s">
        <v>1564</v>
      </c>
      <c r="CQ95" s="279" t="s">
        <v>1566</v>
      </c>
      <c r="CR95" s="279">
        <v>0</v>
      </c>
      <c r="CS95" s="279">
        <f t="shared" si="212"/>
        <v>3.8320427984839665E-2</v>
      </c>
      <c r="CT95" s="279">
        <f t="shared" si="217"/>
        <v>0.15195486964838714</v>
      </c>
      <c r="CU95" s="279">
        <f t="shared" si="221"/>
        <v>1.0404164687464464E-2</v>
      </c>
      <c r="CV95" s="279">
        <f>DI95/(SUM(DI$93:DI$97)+SUM(DI$88:DI$91))</f>
        <v>5.9816643804258017E-2</v>
      </c>
      <c r="CW95" s="279">
        <f>DJ95/(SUM(DJ$94:DJ$97)+SUM(DJ$88:DJ$92))</f>
        <v>0.12444133070454858</v>
      </c>
      <c r="CX95" s="279">
        <f>DK95/(SUM(DK$95:DK$97)+SUM(DK$88:DK$93))</f>
        <v>5.5614391877919146E-2</v>
      </c>
      <c r="CY95" s="278">
        <v>1</v>
      </c>
      <c r="CZ95" s="279">
        <f t="shared" si="199"/>
        <v>0.14076869103441239</v>
      </c>
      <c r="DA95" s="280"/>
      <c r="DC95" s="307" t="s">
        <v>1563</v>
      </c>
      <c r="DD95" s="279">
        <v>2.6030239108491882E-2</v>
      </c>
      <c r="DE95" s="279">
        <v>0</v>
      </c>
      <c r="DF95" s="279">
        <v>3.8103078392355064E-2</v>
      </c>
      <c r="DG95" s="279">
        <v>0.15174232814063826</v>
      </c>
      <c r="DH95" s="279">
        <v>1.0155388879868488E-2</v>
      </c>
      <c r="DI95" s="279">
        <v>5.9487835043136643E-2</v>
      </c>
      <c r="DJ95" s="279">
        <v>0.12443417181319516</v>
      </c>
      <c r="DK95" s="279">
        <v>5.4785509087330667E-2</v>
      </c>
      <c r="DL95" s="278">
        <v>1</v>
      </c>
      <c r="DM95" s="279">
        <v>7.4947579417111221E-2</v>
      </c>
      <c r="DN95" s="280">
        <v>0</v>
      </c>
      <c r="DO95" s="211"/>
      <c r="DP95" s="173">
        <f t="shared" si="183"/>
        <v>2811.4124089418619</v>
      </c>
      <c r="DR95" s="141">
        <v>1008.2648778382367</v>
      </c>
      <c r="DU95" s="293" t="s">
        <v>1563</v>
      </c>
      <c r="DV95" s="268">
        <v>3819.6772867800987</v>
      </c>
      <c r="DW95" s="268">
        <v>0</v>
      </c>
      <c r="DX95" s="268">
        <v>10769.949416834335</v>
      </c>
      <c r="DY95" s="268">
        <v>109.70970324568147</v>
      </c>
      <c r="DZ95" s="268">
        <v>86.666088700797687</v>
      </c>
      <c r="EA95" s="268">
        <v>8144.063080910536</v>
      </c>
      <c r="EB95" s="268">
        <v>1168.7813850667703</v>
      </c>
      <c r="EC95" s="268">
        <v>2989.042590295674</v>
      </c>
      <c r="ED95" s="276">
        <v>108327</v>
      </c>
      <c r="EE95" s="268">
        <v>5132.1104481661077</v>
      </c>
      <c r="EF95" s="269">
        <v>0</v>
      </c>
    </row>
    <row r="96" spans="1:136" x14ac:dyDescent="0.25">
      <c r="L96" s="161"/>
      <c r="M96" s="161" t="s">
        <v>371</v>
      </c>
      <c r="N96" s="168">
        <f>SUM(AL88:AL92)+AL95</f>
        <v>28791.865225925481</v>
      </c>
      <c r="O96" s="168">
        <f>SUM(AL94:AL95)</f>
        <v>12798.000213451771</v>
      </c>
      <c r="P96" s="168"/>
      <c r="Q96" s="168">
        <f>AL97</f>
        <v>-7.915617618362833E-13</v>
      </c>
      <c r="R96" s="168"/>
      <c r="AA96" s="183"/>
      <c r="AB96" s="155" t="s">
        <v>1565</v>
      </c>
      <c r="AC96" s="161" t="s">
        <v>1566</v>
      </c>
      <c r="AD96" s="168">
        <f t="shared" si="200"/>
        <v>0</v>
      </c>
      <c r="AE96" s="168">
        <f t="shared" si="207"/>
        <v>411.63119073760862</v>
      </c>
      <c r="AF96" s="168">
        <f t="shared" si="213"/>
        <v>485.92084190466198</v>
      </c>
      <c r="AG96" s="168">
        <f t="shared" si="218"/>
        <v>69.162444708789835</v>
      </c>
      <c r="AH96" s="168">
        <f>IF(BJ96&gt;0,BW96,EA96)</f>
        <v>0</v>
      </c>
      <c r="AI96" s="168">
        <f>IF(BK96&gt;0,BX96,EB96)</f>
        <v>0</v>
      </c>
      <c r="AJ96" s="168">
        <f>IF(BL96&gt;0,BY96,EC96)</f>
        <v>2728.1788206104716</v>
      </c>
      <c r="AK96" s="168">
        <f>IF(BM96&gt;0,BZ96,ED96)</f>
        <v>2712.9229483079826</v>
      </c>
      <c r="AL96" s="168"/>
      <c r="AM96" s="168">
        <f t="shared" si="202"/>
        <v>0</v>
      </c>
      <c r="AN96" s="161"/>
      <c r="AO96" s="161"/>
      <c r="AP96" s="161"/>
      <c r="AQ96" s="155" t="s">
        <v>1565</v>
      </c>
      <c r="AR96" s="161" t="s">
        <v>1566</v>
      </c>
      <c r="AS96" s="206">
        <f t="shared" si="203"/>
        <v>19.094621755641054</v>
      </c>
      <c r="AT96" s="206">
        <f t="shared" si="185"/>
        <v>0</v>
      </c>
      <c r="AU96" s="206">
        <f t="shared" si="186"/>
        <v>0</v>
      </c>
      <c r="AV96" s="206">
        <f t="shared" si="187"/>
        <v>235.67890292988622</v>
      </c>
      <c r="AW96" s="206">
        <f t="shared" si="188"/>
        <v>0</v>
      </c>
      <c r="AX96" s="206">
        <f t="shared" si="189"/>
        <v>0</v>
      </c>
      <c r="AY96" s="206">
        <f t="shared" si="190"/>
        <v>0</v>
      </c>
      <c r="AZ96" s="206">
        <f t="shared" si="191"/>
        <v>0</v>
      </c>
      <c r="BA96" s="206">
        <f t="shared" si="192"/>
        <v>0</v>
      </c>
      <c r="BB96" s="161">
        <v>0</v>
      </c>
      <c r="BC96" s="161"/>
      <c r="BD96" s="307" t="s">
        <v>1565</v>
      </c>
      <c r="BE96" s="279" t="s">
        <v>1566</v>
      </c>
      <c r="BF96" s="279">
        <f t="shared" si="204"/>
        <v>279.26244094005034</v>
      </c>
      <c r="BG96" s="279">
        <f t="shared" si="209"/>
        <v>245199.8501853715</v>
      </c>
      <c r="BH96" s="279">
        <f t="shared" si="214"/>
        <v>-385.28266940150513</v>
      </c>
      <c r="BI96" s="279">
        <f t="shared" si="219"/>
        <v>7788.420798731132</v>
      </c>
      <c r="BJ96" s="279">
        <f>EA96-BW96</f>
        <v>119198.08216246797</v>
      </c>
      <c r="BK96" s="279">
        <f>EB96-BX96</f>
        <v>7062.6971444118308</v>
      </c>
      <c r="BL96" s="279">
        <f>EC96-BY96</f>
        <v>41355.977625352672</v>
      </c>
      <c r="BM96" s="279">
        <f>ED96-BZ96</f>
        <v>87958.662022917269</v>
      </c>
      <c r="BN96" s="278"/>
      <c r="BO96" s="280">
        <f>EF96-CB96</f>
        <v>0</v>
      </c>
      <c r="BQ96" s="307" t="s">
        <v>1565</v>
      </c>
      <c r="BR96" s="279" t="s">
        <v>1568</v>
      </c>
      <c r="BS96" s="279">
        <f t="shared" si="206"/>
        <v>0</v>
      </c>
      <c r="BT96" s="279">
        <f t="shared" si="211"/>
        <v>411.63119073760862</v>
      </c>
      <c r="BU96" s="279">
        <f t="shared" si="216"/>
        <v>871.20351130616712</v>
      </c>
      <c r="BV96" s="279">
        <f t="shared" si="220"/>
        <v>69.162444708789835</v>
      </c>
      <c r="BW96" s="279">
        <f>$DP$92*CV96/CJ$10</f>
        <v>0</v>
      </c>
      <c r="BX96" s="279">
        <f>$DP$93*CW96/CK$10</f>
        <v>0</v>
      </c>
      <c r="BY96" s="279">
        <f>$DP$94*CX96/CL$10</f>
        <v>2728.1788206104716</v>
      </c>
      <c r="BZ96" s="279">
        <f>$DP$95*CY96/CM$10</f>
        <v>2712.9229483079826</v>
      </c>
      <c r="CA96" s="278"/>
      <c r="CB96" s="280"/>
      <c r="CP96" s="307" t="s">
        <v>5937</v>
      </c>
      <c r="CQ96" s="279" t="s">
        <v>1566</v>
      </c>
      <c r="CR96" s="279">
        <v>0</v>
      </c>
      <c r="CS96" s="279">
        <f t="shared" si="212"/>
        <v>0.87390726920326378</v>
      </c>
      <c r="CT96" s="279">
        <f t="shared" si="217"/>
        <v>0.67303106294715054</v>
      </c>
      <c r="CU96" s="279">
        <f t="shared" si="221"/>
        <v>0.94329386886773958</v>
      </c>
      <c r="CV96" s="279">
        <f>DI96/(SUM(DI$93:DI$97)+SUM(DI$88:DI$91))</f>
        <v>0.8754879661450099</v>
      </c>
      <c r="CW96" s="279">
        <f>DJ96/(SUM(DJ$94:DJ$97)+SUM(DJ$88:DJ$92))</f>
        <v>0.75197247512939647</v>
      </c>
      <c r="CX96" s="279">
        <f>DK96/(SUM(DK$95:DK$97)+SUM(DK$88:DK$93))</f>
        <v>0.82023372974112341</v>
      </c>
      <c r="CY96" s="279">
        <f>DL96/(SUM(DL$96:DL$97)+SUM(DL$88:DL$94))</f>
        <v>0.84488123036497831</v>
      </c>
      <c r="CZ96" s="278">
        <v>1</v>
      </c>
      <c r="DA96" s="280"/>
      <c r="DC96" s="307" t="s">
        <v>5937</v>
      </c>
      <c r="DD96" s="279">
        <v>0.90733269728771981</v>
      </c>
      <c r="DE96" s="279">
        <v>0.924710069337915</v>
      </c>
      <c r="DF96" s="279">
        <v>0.86895055554375544</v>
      </c>
      <c r="DG96" s="279">
        <v>0.67208968451543838</v>
      </c>
      <c r="DH96" s="279">
        <v>0.92073860363720672</v>
      </c>
      <c r="DI96" s="279">
        <v>0.87067545753174125</v>
      </c>
      <c r="DJ96" s="279">
        <v>0.75192921547265923</v>
      </c>
      <c r="DK96" s="279">
        <v>0.80800887930429699</v>
      </c>
      <c r="DL96" s="279">
        <v>0.83701740998297058</v>
      </c>
      <c r="DM96" s="278">
        <v>1</v>
      </c>
      <c r="DN96" s="280">
        <v>1</v>
      </c>
      <c r="DO96" s="211"/>
      <c r="DP96" s="173">
        <f t="shared" si="183"/>
        <v>101123.75499121114</v>
      </c>
      <c r="DR96" s="141">
        <v>32018.24500878885</v>
      </c>
      <c r="DU96" s="293" t="s">
        <v>5937</v>
      </c>
      <c r="DV96" s="268">
        <v>133142</v>
      </c>
      <c r="DW96" s="268">
        <v>279.26244094005034</v>
      </c>
      <c r="DX96" s="268">
        <v>245611.48137610912</v>
      </c>
      <c r="DY96" s="268">
        <v>485.92084190466198</v>
      </c>
      <c r="DZ96" s="268">
        <v>7857.5832434399217</v>
      </c>
      <c r="EA96" s="268">
        <v>119198.08216246797</v>
      </c>
      <c r="EB96" s="268">
        <v>7062.6971444118308</v>
      </c>
      <c r="EC96" s="268">
        <v>44084.156445963141</v>
      </c>
      <c r="ED96" s="268">
        <v>90671.584971225253</v>
      </c>
      <c r="EE96" s="276">
        <v>68476</v>
      </c>
      <c r="EF96" s="269">
        <v>0</v>
      </c>
    </row>
    <row r="97" spans="1:136" ht="15.75" thickBot="1" x14ac:dyDescent="0.3">
      <c r="L97" s="161"/>
      <c r="M97" s="161" t="s">
        <v>372</v>
      </c>
      <c r="N97" s="168">
        <f>'Fatores de emissao'!AQ7</f>
        <v>0</v>
      </c>
      <c r="O97" s="168">
        <f>'Fatores de emissao'!AR7</f>
        <v>4.0333333299999978</v>
      </c>
      <c r="P97" s="168">
        <v>0</v>
      </c>
      <c r="Q97" s="168">
        <f>'Fatores de emissao'!AS7</f>
        <v>158.97548332999997</v>
      </c>
      <c r="R97" s="168"/>
      <c r="AA97" s="183"/>
      <c r="AB97" s="155" t="s">
        <v>5938</v>
      </c>
      <c r="AC97" s="161" t="s">
        <v>1566</v>
      </c>
      <c r="AD97" s="168">
        <f t="shared" si="200"/>
        <v>0</v>
      </c>
      <c r="AE97" s="168">
        <f t="shared" si="207"/>
        <v>4.7165129895550689E-16</v>
      </c>
      <c r="AF97" s="168">
        <f t="shared" si="213"/>
        <v>6.5572547391923308E-15</v>
      </c>
      <c r="AG97" s="168">
        <f t="shared" si="218"/>
        <v>7.7391105789282137E-16</v>
      </c>
      <c r="AH97" s="168">
        <f>IF(BJ97&gt;0,BW97,EA97)</f>
        <v>0</v>
      </c>
      <c r="AI97" s="168">
        <f>IF(BK97&gt;0,BX97,EB97)</f>
        <v>0</v>
      </c>
      <c r="AJ97" s="168">
        <f>IF(BL97&gt;0,BY97,EC97)</f>
        <v>4.0028817007964705E-13</v>
      </c>
      <c r="AK97" s="168">
        <f>IF(BM97&gt;0,BZ97,ED97)</f>
        <v>5.6991608090297279E-14</v>
      </c>
      <c r="AL97" s="168">
        <f>IF(BN97&gt;0,CA97,EE97)</f>
        <v>-7.915617618362833E-13</v>
      </c>
      <c r="AM97" s="168"/>
      <c r="AN97" s="226">
        <f>SUM(AD97:AM97)</f>
        <v>-3.2647916657029837E-13</v>
      </c>
      <c r="AO97" s="161"/>
      <c r="AP97" s="161"/>
      <c r="AQ97" s="155" t="s">
        <v>5938</v>
      </c>
      <c r="AR97" s="161" t="s">
        <v>1566</v>
      </c>
      <c r="AS97" s="206">
        <f t="shared" si="203"/>
        <v>0</v>
      </c>
      <c r="AT97" s="206">
        <f t="shared" si="185"/>
        <v>0</v>
      </c>
      <c r="AU97" s="206">
        <f t="shared" si="186"/>
        <v>0</v>
      </c>
      <c r="AV97" s="206">
        <f t="shared" si="187"/>
        <v>2.6371900220916763E-15</v>
      </c>
      <c r="AW97" s="206">
        <f t="shared" si="188"/>
        <v>0</v>
      </c>
      <c r="AX97" s="206">
        <f t="shared" si="189"/>
        <v>0</v>
      </c>
      <c r="AY97" s="206">
        <f t="shared" si="190"/>
        <v>0</v>
      </c>
      <c r="AZ97" s="206">
        <f t="shared" si="191"/>
        <v>0</v>
      </c>
      <c r="BA97" s="206">
        <f t="shared" si="192"/>
        <v>0</v>
      </c>
      <c r="BB97" s="161"/>
      <c r="BC97" s="161"/>
      <c r="BD97" s="308" t="s">
        <v>5938</v>
      </c>
      <c r="BE97" s="281" t="s">
        <v>1566</v>
      </c>
      <c r="BF97" s="281">
        <f t="shared" si="204"/>
        <v>0</v>
      </c>
      <c r="BG97" s="281">
        <f t="shared" si="209"/>
        <v>2.8095253820876189E-13</v>
      </c>
      <c r="BH97" s="281">
        <f t="shared" si="214"/>
        <v>-5.1991937615990835E-15</v>
      </c>
      <c r="BI97" s="281">
        <f t="shared" si="219"/>
        <v>8.7150548321991642E-14</v>
      </c>
      <c r="BJ97" s="281">
        <f>EA97-BW97</f>
        <v>7.2323830951903645E-13</v>
      </c>
      <c r="BK97" s="281">
        <f>EB97-BX97</f>
        <v>1.9537763832922224E-12</v>
      </c>
      <c r="BL97" s="281">
        <f>EC97-BY97</f>
        <v>6.0678971922386548E-12</v>
      </c>
      <c r="BM97" s="281">
        <f>ED97-BZ97</f>
        <v>1.8477876775982543E-12</v>
      </c>
      <c r="BN97" s="281">
        <f>EE97-CA97</f>
        <v>5.0734466753224323E-13</v>
      </c>
      <c r="BO97" s="282"/>
      <c r="BQ97" s="308" t="s">
        <v>5938</v>
      </c>
      <c r="BR97" s="281" t="s">
        <v>1568</v>
      </c>
      <c r="BS97" s="281">
        <f t="shared" si="206"/>
        <v>0</v>
      </c>
      <c r="BT97" s="281">
        <f t="shared" si="211"/>
        <v>4.7165129895550689E-16</v>
      </c>
      <c r="BU97" s="281">
        <f t="shared" si="216"/>
        <v>1.1756448500791414E-14</v>
      </c>
      <c r="BV97" s="281">
        <f t="shared" si="220"/>
        <v>7.7391105789282137E-16</v>
      </c>
      <c r="BW97" s="281">
        <f>$DP$92*CV97/CJ$10</f>
        <v>0</v>
      </c>
      <c r="BX97" s="281">
        <f>$DP$93*CW97/CK$10</f>
        <v>0</v>
      </c>
      <c r="BY97" s="281">
        <f>$DP$94*CX97/CL$10</f>
        <v>4.0028817007964705E-13</v>
      </c>
      <c r="BZ97" s="281">
        <f>$DP$95*CY97/CM$10</f>
        <v>5.6991608090297279E-14</v>
      </c>
      <c r="CA97" s="281">
        <f>$DP$96*CZ97/CN$10</f>
        <v>-7.915617618362833E-13</v>
      </c>
      <c r="CB97" s="282"/>
      <c r="CP97" s="308" t="s">
        <v>5938</v>
      </c>
      <c r="CQ97" s="281" t="s">
        <v>1566</v>
      </c>
      <c r="CR97" s="281">
        <v>0</v>
      </c>
      <c r="CS97" s="281">
        <f t="shared" si="212"/>
        <v>1.001332036932838E-18</v>
      </c>
      <c r="CT97" s="281">
        <f t="shared" si="217"/>
        <v>9.0822120529658927E-18</v>
      </c>
      <c r="CU97" s="281">
        <f t="shared" si="221"/>
        <v>1.0555230646242121E-17</v>
      </c>
      <c r="CV97" s="281">
        <f>DI97/(SUM(DI$93:DI$97)+SUM(DI$88:DI$91))</f>
        <v>5.3120522172155257E-18</v>
      </c>
      <c r="CW97" s="281">
        <f>DJ97/(SUM(DJ$94:DJ$97)+SUM(DJ$88:DJ$92))</f>
        <v>2.0802053843637723E-16</v>
      </c>
      <c r="CX97" s="281">
        <f>DK97/(SUM(DK$95:DK$97)+SUM(DK$88:DK$93))</f>
        <v>1.203476312605525E-16</v>
      </c>
      <c r="CY97" s="281">
        <f>DL97/(SUM(DL$96:DL$97)+SUM(DL$88:DL$94))</f>
        <v>1.774880484307168E-17</v>
      </c>
      <c r="CZ97" s="281">
        <f>DM97/(SUM(DM$97)+SUM(DM$88:DM$95))</f>
        <v>-7.7957925377620254E-18</v>
      </c>
      <c r="DA97" s="282"/>
      <c r="DC97" s="308" t="s">
        <v>5938</v>
      </c>
      <c r="DD97" s="281">
        <v>0</v>
      </c>
      <c r="DE97" s="281">
        <v>0</v>
      </c>
      <c r="DF97" s="281">
        <v>9.9565258287623845E-19</v>
      </c>
      <c r="DG97" s="281">
        <v>9.0695086295882862E-18</v>
      </c>
      <c r="DH97" s="281">
        <v>1.0302842673996305E-17</v>
      </c>
      <c r="DI97" s="281">
        <v>5.2828521618886107E-18</v>
      </c>
      <c r="DJ97" s="281">
        <v>2.0800857137988954E-16</v>
      </c>
      <c r="DK97" s="281">
        <v>1.1855395740974544E-16</v>
      </c>
      <c r="DL97" s="281">
        <v>1.7583605986398142E-17</v>
      </c>
      <c r="DM97" s="281">
        <v>-4.1506088893048672E-18</v>
      </c>
      <c r="DN97" s="312">
        <v>0</v>
      </c>
      <c r="DO97" s="211"/>
      <c r="DP97" s="173">
        <f t="shared" si="183"/>
        <v>0</v>
      </c>
      <c r="DR97" s="141">
        <v>0</v>
      </c>
      <c r="DU97" s="294" t="s">
        <v>5938</v>
      </c>
      <c r="DV97" s="271">
        <v>0</v>
      </c>
      <c r="DW97" s="271">
        <v>0</v>
      </c>
      <c r="DX97" s="271">
        <v>2.8142418950771741E-13</v>
      </c>
      <c r="DY97" s="271">
        <v>6.5572547391923308E-15</v>
      </c>
      <c r="DZ97" s="271">
        <v>8.7924459379884468E-14</v>
      </c>
      <c r="EA97" s="271">
        <v>7.2323830951903645E-13</v>
      </c>
      <c r="EB97" s="271">
        <v>1.9537763832922224E-12</v>
      </c>
      <c r="EC97" s="271">
        <v>6.4681853623183017E-12</v>
      </c>
      <c r="ED97" s="271">
        <v>1.9047792856885515E-12</v>
      </c>
      <c r="EE97" s="271">
        <v>-2.8421709430404007E-13</v>
      </c>
      <c r="EF97" s="277">
        <v>1.1141668150140866E-11</v>
      </c>
    </row>
    <row r="98" spans="1:136" x14ac:dyDescent="0.25">
      <c r="L98" s="161"/>
      <c r="M98" s="161" t="s">
        <v>373</v>
      </c>
      <c r="N98" s="168">
        <f>N97*N96</f>
        <v>0</v>
      </c>
      <c r="O98" s="168">
        <f>O97*O96</f>
        <v>51618.600818262115</v>
      </c>
      <c r="P98" s="168">
        <f>P97*P96</f>
        <v>0</v>
      </c>
      <c r="Q98" s="168">
        <f>Q97*Q96</f>
        <v>-1.2583891367346945E-10</v>
      </c>
      <c r="R98" s="168">
        <f>SUM(N98:Q98)</f>
        <v>51618.600818261992</v>
      </c>
      <c r="AA98" s="183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DO98" s="260"/>
      <c r="DP98" s="211"/>
    </row>
    <row r="99" spans="1:136" ht="15.75" thickBot="1" x14ac:dyDescent="0.3">
      <c r="L99" s="191" t="s">
        <v>1656</v>
      </c>
      <c r="M99" s="191"/>
      <c r="N99" s="190">
        <f>N98+N94+N90</f>
        <v>0</v>
      </c>
      <c r="O99" s="190">
        <f>O98+O94+O90</f>
        <v>63734.831705293967</v>
      </c>
      <c r="P99" s="190">
        <f>P98+P94+P90</f>
        <v>350080.57853564713</v>
      </c>
      <c r="Q99" s="190">
        <f>Q98+Q94+Q90</f>
        <v>-4.6504356327067481E-11</v>
      </c>
      <c r="R99" s="190">
        <f>R98+R94+R90</f>
        <v>413815.41024094098</v>
      </c>
      <c r="AA99" s="183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8"/>
      <c r="BG99" s="168"/>
      <c r="BH99" s="168"/>
      <c r="BI99" s="168"/>
      <c r="BJ99" s="168"/>
      <c r="BK99" s="168"/>
      <c r="BL99" s="168"/>
      <c r="BM99" s="168"/>
      <c r="BN99" s="168"/>
      <c r="BO99" s="161"/>
      <c r="CR99" s="231">
        <f>SUM(CR88:CR97)-2*CR88</f>
        <v>-1</v>
      </c>
      <c r="CS99" s="231">
        <f>SUM(CS88:CS97)-2*CS89</f>
        <v>0</v>
      </c>
      <c r="CT99" s="231">
        <f>SUM(CT88:CT97)-2*CT90</f>
        <v>0</v>
      </c>
      <c r="CU99" s="231">
        <f>SUM(CU88:CU97)-2*CU91</f>
        <v>0</v>
      </c>
      <c r="CV99" s="231">
        <f>SUM(CV88:CV97)-2*CV92</f>
        <v>0</v>
      </c>
      <c r="CW99" s="231">
        <f>SUM(CW88:CW97)-2*CW93</f>
        <v>0</v>
      </c>
      <c r="CX99" s="231">
        <f>SUM(CX88:CX97)-2*CX94</f>
        <v>0</v>
      </c>
      <c r="CY99" s="231">
        <f>SUM(CY88:CY97)-2*CY95</f>
        <v>0</v>
      </c>
      <c r="CZ99" s="231">
        <f>SUM(CZ88:CZ97)-2*CZ96</f>
        <v>0</v>
      </c>
      <c r="DA99" s="231">
        <f>SUM(DA87:DA97)-2*DA96</f>
        <v>0</v>
      </c>
      <c r="DB99" s="255"/>
      <c r="DC99" s="309"/>
      <c r="DD99" s="309">
        <f>SUM(DD87:DD97)-2*DD87</f>
        <v>0</v>
      </c>
      <c r="DE99" s="309">
        <f>SUM(DE87:DE97)-2*DE88</f>
        <v>0</v>
      </c>
      <c r="DF99" s="309">
        <f>SUM(DF87:DF97)-2*DF89</f>
        <v>0</v>
      </c>
      <c r="DG99" s="309">
        <f>SUM(DG87:DG97)-2*DG90</f>
        <v>0</v>
      </c>
      <c r="DH99" s="309">
        <f>SUM(DH87:DH97)-2*DH91</f>
        <v>0</v>
      </c>
      <c r="DI99" s="309">
        <f>SUM(DI87:DI97)-2*DI92</f>
        <v>0</v>
      </c>
      <c r="DJ99" s="309">
        <f>SUM(DJ87:DJ97)-2*DJ93</f>
        <v>0</v>
      </c>
      <c r="DK99" s="309">
        <f>SUM(DK87:DK97)-2*DK94</f>
        <v>0</v>
      </c>
      <c r="DL99" s="309">
        <f>SUM(DL87:DL97)-2*DL95</f>
        <v>0</v>
      </c>
      <c r="DM99" s="309">
        <f>SUM(DM87:DM97)-2*DM96</f>
        <v>0</v>
      </c>
      <c r="DN99" s="309"/>
      <c r="DO99" s="235"/>
      <c r="DP99" s="235"/>
      <c r="DQ99" s="235"/>
      <c r="DR99" s="235"/>
      <c r="DS99" s="235"/>
      <c r="DT99" s="235"/>
      <c r="DU99" s="295"/>
      <c r="DV99" s="295">
        <f>SUM(DV87:DV97)-2*DV87</f>
        <v>0</v>
      </c>
      <c r="DW99" s="295">
        <f>SUM(DW87:DW97)-2*DW88</f>
        <v>0</v>
      </c>
      <c r="DX99" s="295">
        <f>SUM(DX87:DX97)-2*DX89</f>
        <v>0</v>
      </c>
      <c r="DY99" s="295">
        <f>SUM(DY87:DY97)-2*DY90</f>
        <v>0</v>
      </c>
      <c r="DZ99" s="295">
        <f>SUM(DZ87:DZ97)-2*DZ91</f>
        <v>0</v>
      </c>
      <c r="EA99" s="295">
        <f>SUM(EA87:EA97)-2*EA92</f>
        <v>0</v>
      </c>
      <c r="EB99" s="295">
        <f>SUM(EB87:EB97)-2*EB93</f>
        <v>0</v>
      </c>
      <c r="EC99" s="295">
        <f>SUM(EC87:EC97)-2*EC94</f>
        <v>0</v>
      </c>
      <c r="ED99" s="295">
        <f>SUM(ED87:ED97)-2*ED95</f>
        <v>0</v>
      </c>
      <c r="EE99" s="295">
        <f>SUM(EE87:EE97)-2*EE96</f>
        <v>0</v>
      </c>
      <c r="EF99" s="295"/>
    </row>
    <row r="100" spans="1:136" x14ac:dyDescent="0.25">
      <c r="N100" s="173"/>
      <c r="O100" s="173"/>
      <c r="P100" s="173"/>
      <c r="Q100" s="173"/>
      <c r="R100" s="173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CB100" s="231"/>
    </row>
    <row r="101" spans="1:136" x14ac:dyDescent="0.25">
      <c r="N101" s="173"/>
      <c r="O101" s="173"/>
      <c r="P101" s="173"/>
      <c r="Q101" s="173"/>
      <c r="R101" s="173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</row>
    <row r="102" spans="1:136" s="186" customFormat="1" ht="15.75" thickBot="1" x14ac:dyDescent="0.3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86" t="s">
        <v>391</v>
      </c>
      <c r="N102" s="266"/>
      <c r="O102" s="266"/>
      <c r="P102" s="266"/>
      <c r="Q102" s="266"/>
      <c r="R102" s="266"/>
      <c r="U102" s="499" t="s">
        <v>1768</v>
      </c>
      <c r="V102" s="499"/>
      <c r="AB102" s="504" t="s">
        <v>1768</v>
      </c>
      <c r="AC102" s="504"/>
      <c r="AQ102" s="504" t="s">
        <v>1768</v>
      </c>
      <c r="AR102" s="504"/>
      <c r="BD102" s="504" t="s">
        <v>1768</v>
      </c>
      <c r="BE102" s="504"/>
      <c r="BF102" s="186" t="s">
        <v>21</v>
      </c>
      <c r="BG102" s="236"/>
      <c r="BH102" s="236"/>
      <c r="BI102" s="236"/>
      <c r="BJ102" s="236"/>
      <c r="BK102" s="236"/>
      <c r="BL102" s="236"/>
      <c r="BM102" s="236"/>
      <c r="BN102" s="236"/>
      <c r="BO102" s="236"/>
      <c r="BQ102" s="504" t="s">
        <v>1768</v>
      </c>
      <c r="BR102" s="504"/>
      <c r="CP102" s="505" t="s">
        <v>1768</v>
      </c>
      <c r="CQ102" s="505"/>
      <c r="DB102" s="146"/>
      <c r="DC102" s="506" t="s">
        <v>1768</v>
      </c>
      <c r="DD102" s="506"/>
      <c r="DE102" s="302"/>
      <c r="DF102" s="302"/>
      <c r="DG102" s="302"/>
      <c r="DH102" s="302"/>
      <c r="DI102" s="302"/>
      <c r="DJ102" s="302"/>
      <c r="DK102" s="302"/>
      <c r="DL102" s="302"/>
      <c r="DM102" s="302"/>
      <c r="DN102" s="302"/>
      <c r="DU102" s="500" t="s">
        <v>1768</v>
      </c>
      <c r="DV102" s="500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</row>
    <row r="103" spans="1:136" s="146" customFormat="1" ht="15.75" thickBot="1" x14ac:dyDescent="0.3">
      <c r="N103" s="247"/>
      <c r="O103" s="247"/>
      <c r="P103" s="247"/>
      <c r="Q103" s="247"/>
      <c r="R103" s="247"/>
      <c r="U103" s="156" t="s">
        <v>1647</v>
      </c>
      <c r="V103" s="157" t="s">
        <v>1649</v>
      </c>
      <c r="W103" s="157" t="s">
        <v>1643</v>
      </c>
      <c r="X103" s="157" t="s">
        <v>1644</v>
      </c>
      <c r="Y103" s="157" t="s">
        <v>1645</v>
      </c>
      <c r="Z103" s="158" t="s">
        <v>1648</v>
      </c>
      <c r="AB103" s="254"/>
      <c r="AC103" s="254"/>
      <c r="AQ103" s="254"/>
      <c r="AR103" s="254"/>
      <c r="BC103" s="161" t="s">
        <v>401</v>
      </c>
      <c r="BD103" s="141"/>
      <c r="BE103" s="161"/>
      <c r="BF103" s="195">
        <f t="shared" ref="BF103:BO103" si="222">SUMIF(BF106:BF115,"&lt;0")*CF$21</f>
        <v>0</v>
      </c>
      <c r="BG103" s="195">
        <f t="shared" si="222"/>
        <v>0</v>
      </c>
      <c r="BH103" s="195">
        <f t="shared" si="222"/>
        <v>0</v>
      </c>
      <c r="BI103" s="195">
        <f t="shared" si="222"/>
        <v>0</v>
      </c>
      <c r="BJ103" s="195">
        <f t="shared" si="222"/>
        <v>0</v>
      </c>
      <c r="BK103" s="195">
        <f t="shared" si="222"/>
        <v>0</v>
      </c>
      <c r="BL103" s="195">
        <f t="shared" si="222"/>
        <v>0</v>
      </c>
      <c r="BM103" s="195">
        <f t="shared" si="222"/>
        <v>0</v>
      </c>
      <c r="BN103" s="195">
        <f t="shared" si="222"/>
        <v>0</v>
      </c>
      <c r="BO103" s="195">
        <f t="shared" si="222"/>
        <v>0</v>
      </c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U103" s="246"/>
      <c r="DV103" s="246"/>
      <c r="DW103" s="246"/>
      <c r="DX103" s="246"/>
      <c r="DY103" s="246"/>
      <c r="DZ103" s="246"/>
      <c r="EA103" s="246"/>
      <c r="EB103" s="246"/>
      <c r="EC103" s="246"/>
      <c r="ED103" s="246"/>
      <c r="EE103" s="246"/>
      <c r="EF103" s="246"/>
    </row>
    <row r="104" spans="1:136" ht="17.25" x14ac:dyDescent="0.25">
      <c r="L104" s="161" t="s">
        <v>1786</v>
      </c>
      <c r="M104" s="161"/>
      <c r="N104" s="168"/>
      <c r="O104" s="168"/>
      <c r="P104" s="168"/>
      <c r="Q104" s="168"/>
      <c r="R104" s="168"/>
      <c r="U104" s="167" t="s">
        <v>940</v>
      </c>
      <c r="V104" s="155">
        <f>SUM(DP106:DP110)+DP113</f>
        <v>20132.297256415994</v>
      </c>
      <c r="W104" s="155">
        <f>DP111+DP112</f>
        <v>1895.1291731722138</v>
      </c>
      <c r="X104" s="155">
        <f>DP114</f>
        <v>16026.465773210282</v>
      </c>
      <c r="Y104" s="155">
        <f>DP115</f>
        <v>2437.0042000000003</v>
      </c>
      <c r="Z104" s="171" t="s">
        <v>1566</v>
      </c>
      <c r="AB104" s="161" t="s">
        <v>940</v>
      </c>
      <c r="AC104" s="161" t="s">
        <v>5930</v>
      </c>
      <c r="AD104" s="161" t="s">
        <v>5931</v>
      </c>
      <c r="AE104" s="161" t="s">
        <v>5932</v>
      </c>
      <c r="AF104" s="161" t="s">
        <v>5933</v>
      </c>
      <c r="AG104" s="161" t="s">
        <v>5934</v>
      </c>
      <c r="AH104" s="161" t="s">
        <v>5935</v>
      </c>
      <c r="AI104" s="161" t="s">
        <v>1562</v>
      </c>
      <c r="AJ104" s="161" t="s">
        <v>5936</v>
      </c>
      <c r="AK104" s="161" t="s">
        <v>1563</v>
      </c>
      <c r="AL104" s="161" t="s">
        <v>5937</v>
      </c>
      <c r="AM104" s="161" t="s">
        <v>5938</v>
      </c>
      <c r="AQ104" s="161" t="s">
        <v>940</v>
      </c>
      <c r="AR104" s="161" t="s">
        <v>5930</v>
      </c>
      <c r="AS104" s="161" t="s">
        <v>5931</v>
      </c>
      <c r="AT104" s="161" t="s">
        <v>5932</v>
      </c>
      <c r="AU104" s="161" t="s">
        <v>5933</v>
      </c>
      <c r="AV104" s="161" t="s">
        <v>5934</v>
      </c>
      <c r="AW104" s="161" t="s">
        <v>5935</v>
      </c>
      <c r="AX104" s="161" t="s">
        <v>1562</v>
      </c>
      <c r="AY104" s="161" t="s">
        <v>5936</v>
      </c>
      <c r="AZ104" s="161" t="s">
        <v>1563</v>
      </c>
      <c r="BA104" s="161" t="s">
        <v>5937</v>
      </c>
      <c r="BB104" s="161" t="s">
        <v>5938</v>
      </c>
      <c r="BD104" s="303"/>
      <c r="BE104" s="304" t="s">
        <v>5930</v>
      </c>
      <c r="BF104" s="304" t="s">
        <v>5931</v>
      </c>
      <c r="BG104" s="304" t="s">
        <v>5932</v>
      </c>
      <c r="BH104" s="304" t="s">
        <v>5933</v>
      </c>
      <c r="BI104" s="304" t="s">
        <v>5934</v>
      </c>
      <c r="BJ104" s="304" t="s">
        <v>5935</v>
      </c>
      <c r="BK104" s="304" t="s">
        <v>1562</v>
      </c>
      <c r="BL104" s="304" t="s">
        <v>5936</v>
      </c>
      <c r="BM104" s="304" t="s">
        <v>1563</v>
      </c>
      <c r="BN104" s="304" t="s">
        <v>5937</v>
      </c>
      <c r="BO104" s="305" t="s">
        <v>5938</v>
      </c>
      <c r="BQ104" s="303"/>
      <c r="BR104" s="304" t="s">
        <v>5930</v>
      </c>
      <c r="BS104" s="304" t="s">
        <v>5931</v>
      </c>
      <c r="BT104" s="304" t="s">
        <v>5932</v>
      </c>
      <c r="BU104" s="304" t="s">
        <v>5933</v>
      </c>
      <c r="BV104" s="304" t="s">
        <v>5934</v>
      </c>
      <c r="BW104" s="304" t="s">
        <v>5935</v>
      </c>
      <c r="BX104" s="304" t="s">
        <v>1562</v>
      </c>
      <c r="BY104" s="304" t="s">
        <v>5936</v>
      </c>
      <c r="BZ104" s="304" t="s">
        <v>1563</v>
      </c>
      <c r="CA104" s="304" t="s">
        <v>5937</v>
      </c>
      <c r="CB104" s="305" t="s">
        <v>5938</v>
      </c>
      <c r="CP104" s="303"/>
      <c r="CQ104" s="304" t="s">
        <v>5930</v>
      </c>
      <c r="CR104" s="304" t="s">
        <v>5931</v>
      </c>
      <c r="CS104" s="304" t="s">
        <v>5932</v>
      </c>
      <c r="CT104" s="304" t="s">
        <v>5933</v>
      </c>
      <c r="CU104" s="304" t="s">
        <v>5934</v>
      </c>
      <c r="CV104" s="304" t="s">
        <v>5935</v>
      </c>
      <c r="CW104" s="304" t="s">
        <v>1562</v>
      </c>
      <c r="CX104" s="304" t="s">
        <v>5936</v>
      </c>
      <c r="CY104" s="304" t="s">
        <v>1563</v>
      </c>
      <c r="CZ104" s="304" t="s">
        <v>5937</v>
      </c>
      <c r="DA104" s="305" t="s">
        <v>5938</v>
      </c>
      <c r="DC104" s="303"/>
      <c r="DD104" s="304" t="s">
        <v>5930</v>
      </c>
      <c r="DE104" s="304" t="s">
        <v>5931</v>
      </c>
      <c r="DF104" s="304" t="s">
        <v>5932</v>
      </c>
      <c r="DG104" s="304" t="s">
        <v>5933</v>
      </c>
      <c r="DH104" s="304" t="s">
        <v>5934</v>
      </c>
      <c r="DI104" s="304" t="s">
        <v>26</v>
      </c>
      <c r="DJ104" s="304" t="s">
        <v>1562</v>
      </c>
      <c r="DK104" s="304" t="s">
        <v>5936</v>
      </c>
      <c r="DL104" s="304" t="s">
        <v>1564</v>
      </c>
      <c r="DM104" s="304" t="s">
        <v>5937</v>
      </c>
      <c r="DN104" s="305" t="s">
        <v>5938</v>
      </c>
      <c r="DP104" s="205" t="s">
        <v>352</v>
      </c>
      <c r="DR104" s="205" t="s">
        <v>354</v>
      </c>
      <c r="DS104" s="205"/>
      <c r="DT104" s="205"/>
      <c r="DU104" s="289" t="s">
        <v>337</v>
      </c>
      <c r="DV104" s="290" t="s">
        <v>5930</v>
      </c>
      <c r="DW104" s="290" t="s">
        <v>5931</v>
      </c>
      <c r="DX104" s="290" t="s">
        <v>5932</v>
      </c>
      <c r="DY104" s="290" t="s">
        <v>5933</v>
      </c>
      <c r="DZ104" s="290" t="s">
        <v>5934</v>
      </c>
      <c r="EA104" s="290" t="s">
        <v>26</v>
      </c>
      <c r="EB104" s="290" t="s">
        <v>1562</v>
      </c>
      <c r="EC104" s="290" t="s">
        <v>5936</v>
      </c>
      <c r="ED104" s="290" t="s">
        <v>1564</v>
      </c>
      <c r="EE104" s="290" t="s">
        <v>5937</v>
      </c>
      <c r="EF104" s="291" t="s">
        <v>5938</v>
      </c>
    </row>
    <row r="105" spans="1:136" x14ac:dyDescent="0.25">
      <c r="L105" s="161"/>
      <c r="M105" s="161"/>
      <c r="N105" s="161" t="s">
        <v>369</v>
      </c>
      <c r="O105" s="168" t="s">
        <v>1624</v>
      </c>
      <c r="P105" s="168" t="s">
        <v>1565</v>
      </c>
      <c r="Q105" s="168" t="s">
        <v>1625</v>
      </c>
      <c r="R105" s="168" t="s">
        <v>1648</v>
      </c>
      <c r="U105" s="167" t="s">
        <v>1646</v>
      </c>
      <c r="V105" s="161">
        <f>'Fatores de emissao'!AF8</f>
        <v>0</v>
      </c>
      <c r="W105" s="161">
        <f>'Fatores de emissao'!AG8</f>
        <v>0</v>
      </c>
      <c r="X105" s="161">
        <f>'Fatores de emissao'!AH8</f>
        <v>-4.0333333299999978</v>
      </c>
      <c r="Y105" s="161">
        <f>'Fatores de emissao'!AI8</f>
        <v>329.65734999999995</v>
      </c>
      <c r="Z105" s="171" t="s">
        <v>1566</v>
      </c>
      <c r="AB105" s="155" t="s">
        <v>5930</v>
      </c>
      <c r="AC105" s="161" t="s">
        <v>1566</v>
      </c>
      <c r="AD105" s="161" t="s">
        <v>1566</v>
      </c>
      <c r="AE105" s="161" t="s">
        <v>1566</v>
      </c>
      <c r="AF105" s="161" t="s">
        <v>1566</v>
      </c>
      <c r="AG105" s="161" t="s">
        <v>1566</v>
      </c>
      <c r="AH105" s="161" t="s">
        <v>1566</v>
      </c>
      <c r="AI105" s="161" t="s">
        <v>1566</v>
      </c>
      <c r="AJ105" s="161" t="s">
        <v>1566</v>
      </c>
      <c r="AK105" s="161" t="s">
        <v>1566</v>
      </c>
      <c r="AL105" s="161" t="s">
        <v>1566</v>
      </c>
      <c r="AM105" s="161" t="s">
        <v>1566</v>
      </c>
      <c r="AQ105" s="155" t="s">
        <v>5930</v>
      </c>
      <c r="AR105" s="161" t="s">
        <v>1566</v>
      </c>
      <c r="AS105" s="161" t="s">
        <v>1566</v>
      </c>
      <c r="AT105" s="161" t="s">
        <v>1566</v>
      </c>
      <c r="AU105" s="161" t="s">
        <v>1566</v>
      </c>
      <c r="AV105" s="161" t="s">
        <v>1566</v>
      </c>
      <c r="AW105" s="161" t="s">
        <v>1566</v>
      </c>
      <c r="AX105" s="161" t="s">
        <v>1566</v>
      </c>
      <c r="AY105" s="161" t="s">
        <v>1566</v>
      </c>
      <c r="AZ105" s="161" t="s">
        <v>1566</v>
      </c>
      <c r="BA105" s="161" t="s">
        <v>1566</v>
      </c>
      <c r="BB105" s="161" t="s">
        <v>1566</v>
      </c>
      <c r="BD105" s="306" t="s">
        <v>5930</v>
      </c>
      <c r="BE105" s="278" t="s">
        <v>1566</v>
      </c>
      <c r="BF105" s="279" t="s">
        <v>1566</v>
      </c>
      <c r="BG105" s="279" t="s">
        <v>1566</v>
      </c>
      <c r="BH105" s="279" t="s">
        <v>1566</v>
      </c>
      <c r="BI105" s="279" t="s">
        <v>1566</v>
      </c>
      <c r="BJ105" s="279" t="s">
        <v>1566</v>
      </c>
      <c r="BK105" s="279" t="s">
        <v>1566</v>
      </c>
      <c r="BL105" s="279" t="s">
        <v>1566</v>
      </c>
      <c r="BM105" s="279" t="s">
        <v>1566</v>
      </c>
      <c r="BN105" s="279" t="s">
        <v>1566</v>
      </c>
      <c r="BO105" s="280" t="s">
        <v>1566</v>
      </c>
      <c r="BQ105" s="306" t="s">
        <v>5930</v>
      </c>
      <c r="BR105" s="278" t="s">
        <v>1568</v>
      </c>
      <c r="BS105" s="279" t="s">
        <v>1568</v>
      </c>
      <c r="BT105" s="279" t="s">
        <v>1568</v>
      </c>
      <c r="BU105" s="279" t="s">
        <v>1568</v>
      </c>
      <c r="BV105" s="279" t="s">
        <v>1568</v>
      </c>
      <c r="BW105" s="279" t="s">
        <v>1568</v>
      </c>
      <c r="BX105" s="279" t="s">
        <v>1568</v>
      </c>
      <c r="BY105" s="279" t="s">
        <v>1568</v>
      </c>
      <c r="BZ105" s="279" t="s">
        <v>1568</v>
      </c>
      <c r="CA105" s="279" t="s">
        <v>1568</v>
      </c>
      <c r="CB105" s="280"/>
      <c r="CP105" s="306" t="s">
        <v>5930</v>
      </c>
      <c r="CQ105" s="278" t="s">
        <v>1566</v>
      </c>
      <c r="CR105" s="279" t="s">
        <v>1566</v>
      </c>
      <c r="CS105" s="279" t="s">
        <v>1566</v>
      </c>
      <c r="CT105" s="279" t="s">
        <v>1566</v>
      </c>
      <c r="CU105" s="279" t="s">
        <v>1566</v>
      </c>
      <c r="CV105" s="279" t="s">
        <v>1566</v>
      </c>
      <c r="CW105" s="279" t="s">
        <v>1566</v>
      </c>
      <c r="CX105" s="279" t="s">
        <v>1566</v>
      </c>
      <c r="CY105" s="279" t="s">
        <v>1566</v>
      </c>
      <c r="CZ105" s="279" t="s">
        <v>1566</v>
      </c>
      <c r="DA105" s="280"/>
      <c r="DC105" s="306" t="s">
        <v>5930</v>
      </c>
      <c r="DD105" s="278">
        <v>1</v>
      </c>
      <c r="DE105" s="279">
        <v>1.774392242669628E-4</v>
      </c>
      <c r="DF105" s="279">
        <v>1.9022531318831205E-3</v>
      </c>
      <c r="DG105" s="279">
        <v>1.4673474785035368E-5</v>
      </c>
      <c r="DH105" s="279">
        <v>5.6777484370371752E-4</v>
      </c>
      <c r="DI105" s="279">
        <v>2.0391482787773677E-3</v>
      </c>
      <c r="DJ105" s="279">
        <v>1.2436155500258153E-5</v>
      </c>
      <c r="DK105" s="279">
        <v>4.7111670216110476E-3</v>
      </c>
      <c r="DL105" s="279">
        <v>1.0693398816869969E-2</v>
      </c>
      <c r="DM105" s="279">
        <v>4.4771944604417692E-4</v>
      </c>
      <c r="DN105" s="280">
        <v>0</v>
      </c>
      <c r="DP105" s="173">
        <f t="shared" ref="DP105:DP115" si="223">IF(DV105-DR105&lt;0,0,DV105-DR105)</f>
        <v>0</v>
      </c>
      <c r="DR105" s="141">
        <f t="array" ref="DR105:DR115">TRANSPOSE(DV105:EF105)</f>
        <v>42843</v>
      </c>
      <c r="DU105" s="292" t="s">
        <v>5930</v>
      </c>
      <c r="DV105" s="276">
        <v>42843</v>
      </c>
      <c r="DW105" s="268">
        <v>26.95638951141272</v>
      </c>
      <c r="DX105" s="268">
        <v>226.6534606638738</v>
      </c>
      <c r="DY105" s="268">
        <v>1.5974425059476605</v>
      </c>
      <c r="DZ105" s="268">
        <v>8.1242902385564939</v>
      </c>
      <c r="EA105" s="268">
        <v>118.24816953802078</v>
      </c>
      <c r="EB105" s="268">
        <v>1.1128113017221726</v>
      </c>
      <c r="EC105" s="268">
        <v>1036.9325726236132</v>
      </c>
      <c r="ED105" s="268">
        <v>1243.6957493960617</v>
      </c>
      <c r="EE105" s="268">
        <v>411.6791142207918</v>
      </c>
      <c r="EF105" s="269">
        <v>0</v>
      </c>
    </row>
    <row r="106" spans="1:136" ht="15.75" thickBot="1" x14ac:dyDescent="0.3">
      <c r="L106" s="161"/>
      <c r="M106" s="161" t="s">
        <v>371</v>
      </c>
      <c r="N106" s="168">
        <v>0</v>
      </c>
      <c r="O106" s="168">
        <f>SUM(AD111:AH111)+SUM(AD112:AH112)+SUM(AK111:AK112)</f>
        <v>31.254485588359266</v>
      </c>
      <c r="P106" s="168">
        <f>SUM(AD114:AH114)+SUM(AK114)</f>
        <v>5715.5194138672396</v>
      </c>
      <c r="Q106" s="168">
        <f>SUM(AD115:AH115)+SUM(AK115)</f>
        <v>10035.239164408924</v>
      </c>
      <c r="R106" s="168"/>
      <c r="U106" s="189" t="s">
        <v>1650</v>
      </c>
      <c r="V106" s="191">
        <f>V105*V104</f>
        <v>0</v>
      </c>
      <c r="W106" s="191">
        <f>W105*W104</f>
        <v>0</v>
      </c>
      <c r="X106" s="191">
        <f>X105*X104</f>
        <v>-64640.078565193216</v>
      </c>
      <c r="Y106" s="191">
        <f>Y105*Y104</f>
        <v>803376.34651087003</v>
      </c>
      <c r="Z106" s="261">
        <f>SUM(V106:Y106)</f>
        <v>738736.26794567681</v>
      </c>
      <c r="AB106" s="155" t="s">
        <v>5931</v>
      </c>
      <c r="AC106" s="161" t="s">
        <v>1566</v>
      </c>
      <c r="AE106" s="168">
        <f t="shared" ref="AE106:AL106" si="224">IF(BG106&gt;0,BT106,DX106)</f>
        <v>63.731137867755812</v>
      </c>
      <c r="AF106" s="168">
        <f t="shared" si="224"/>
        <v>21.259144269322476</v>
      </c>
      <c r="AG106" s="168">
        <f t="shared" si="224"/>
        <v>47.822905855391646</v>
      </c>
      <c r="AH106" s="168">
        <f t="shared" si="224"/>
        <v>20.328237522545212</v>
      </c>
      <c r="AI106" s="168">
        <f t="shared" si="224"/>
        <v>0.32524466606363861</v>
      </c>
      <c r="AJ106" s="168">
        <f t="shared" si="224"/>
        <v>0</v>
      </c>
      <c r="AK106" s="168">
        <f t="shared" si="224"/>
        <v>17.50031160321106</v>
      </c>
      <c r="AL106" s="168">
        <f t="shared" si="224"/>
        <v>372.21109106420283</v>
      </c>
      <c r="AM106" s="168">
        <f t="shared" ref="AM106:AM114" si="225">IF(BO106&gt;0,CB106,EF106)+BB106</f>
        <v>0</v>
      </c>
      <c r="AQ106" s="155" t="s">
        <v>5931</v>
      </c>
      <c r="AR106" s="161" t="s">
        <v>1566</v>
      </c>
      <c r="AT106" s="206">
        <f t="shared" ref="AT106:AT115" si="226">(AT$10*BG$10/CG$16)*DF106</f>
        <v>0</v>
      </c>
      <c r="AU106" s="206">
        <f t="shared" ref="AU106:AU115" si="227">(AU$10*BH$10/CH$16)*DG106</f>
        <v>0</v>
      </c>
      <c r="AV106" s="206">
        <f t="shared" ref="AV106:AV115" si="228">(AV$10*BI$10/CI$16)*DH106</f>
        <v>1.314691857581882</v>
      </c>
      <c r="AW106" s="206">
        <f t="shared" ref="AW106:AW115" si="229">(AW$10*BJ$10/CJ$16)*DI106</f>
        <v>0</v>
      </c>
      <c r="AX106" s="206">
        <f t="shared" ref="AX106:AX115" si="230">(AX$10*BK$10/CK$16)*DJ106</f>
        <v>0</v>
      </c>
      <c r="AY106" s="206">
        <f t="shared" ref="AY106:AY115" si="231">(AY$10*BL$10/CL$16)*DK106</f>
        <v>0</v>
      </c>
      <c r="AZ106" s="206">
        <f t="shared" ref="AZ106:AZ115" si="232">(AZ$10*BM$10/CM$16)*DL106</f>
        <v>0</v>
      </c>
      <c r="BA106" s="206">
        <f t="shared" ref="BA106:BA115" si="233">(BA$10*BN$10/CN$16)*DM106</f>
        <v>0</v>
      </c>
      <c r="BB106" s="161">
        <v>0</v>
      </c>
      <c r="BD106" s="307" t="s">
        <v>5931</v>
      </c>
      <c r="BE106" s="279" t="s">
        <v>1566</v>
      </c>
      <c r="BF106" s="278"/>
      <c r="BG106" s="279">
        <f t="shared" ref="BG106:BO106" si="234">DX106-BT106</f>
        <v>2827.8386054878943</v>
      </c>
      <c r="BH106" s="279">
        <f t="shared" si="234"/>
        <v>1980.5149304620597</v>
      </c>
      <c r="BI106" s="279">
        <f t="shared" si="234"/>
        <v>25.670589185581044</v>
      </c>
      <c r="BJ106" s="279">
        <f t="shared" si="234"/>
        <v>360.71159824873416</v>
      </c>
      <c r="BK106" s="279">
        <f t="shared" si="234"/>
        <v>16.45428012764647</v>
      </c>
      <c r="BL106" s="279">
        <f t="shared" si="234"/>
        <v>671.25774050507334</v>
      </c>
      <c r="BM106" s="279">
        <f t="shared" si="234"/>
        <v>2149.4316699609758</v>
      </c>
      <c r="BN106" s="279">
        <f t="shared" si="234"/>
        <v>28152.298841511994</v>
      </c>
      <c r="BO106" s="280">
        <f t="shared" si="234"/>
        <v>0</v>
      </c>
      <c r="BQ106" s="307" t="s">
        <v>5931</v>
      </c>
      <c r="BR106" s="279" t="s">
        <v>1568</v>
      </c>
      <c r="BS106" s="278"/>
      <c r="BT106" s="279">
        <f>$DP$107*CS106/CG$11</f>
        <v>63.731137867755812</v>
      </c>
      <c r="BU106" s="279">
        <f>$DP$108*CT106/CH$11</f>
        <v>21.259144269322476</v>
      </c>
      <c r="BV106" s="279">
        <f>$DP$109*CU106/CI$11</f>
        <v>47.822905855391646</v>
      </c>
      <c r="BW106" s="279">
        <f>$DP$110*CV106/CJ$11</f>
        <v>20.328237522545212</v>
      </c>
      <c r="BX106" s="279">
        <f>$DP$111*CW106/CK$11</f>
        <v>0.32524466606363861</v>
      </c>
      <c r="BY106" s="279">
        <f t="shared" ref="BY106:BY111" si="235">$DP$112*CX106/CL$11</f>
        <v>0</v>
      </c>
      <c r="BZ106" s="279">
        <f t="shared" ref="BZ106:BZ112" si="236">$DP$113*CY106/CM$11</f>
        <v>17.50031160321106</v>
      </c>
      <c r="CA106" s="279">
        <f t="shared" ref="CA106:CA113" si="237">$DP$114*CZ106/CN$11</f>
        <v>372.21109106420283</v>
      </c>
      <c r="CB106" s="280"/>
      <c r="CP106" s="307" t="s">
        <v>5931</v>
      </c>
      <c r="CQ106" s="279" t="s">
        <v>1566</v>
      </c>
      <c r="CR106" s="278">
        <v>1</v>
      </c>
      <c r="CS106" s="279">
        <f>DF106/(SUM(DF$108:DF$115)+SUM(DF$106))</f>
        <v>2.4314567555490118E-2</v>
      </c>
      <c r="CT106" s="279">
        <f>DG106/(SUM(DG$109:DG$115)+SUM(DG$106:DG$107))</f>
        <v>1.8387774402878795E-2</v>
      </c>
      <c r="CU106" s="279">
        <f>DH106/(SUM(DH$110:DH$115)+SUM(DH$106:DH$108))</f>
        <v>5.139090537707963E-3</v>
      </c>
      <c r="CV106" s="279">
        <f>DI106/(SUM(DI$111:DI$115)+SUM(DI$106:DI$109))</f>
        <v>6.5843249606912461E-3</v>
      </c>
      <c r="CW106" s="279">
        <f>DJ106/(SUM(DJ$112:DJ$115)+SUM(DJ$106:DJ$110))</f>
        <v>1.8752089806374289E-4</v>
      </c>
      <c r="CX106" s="279">
        <f t="shared" ref="CX106:CX111" si="238">DK106/(SUM(DK$113:DK$115)+SUM(DK$106:DK$111))</f>
        <v>3.0642074183508303E-3</v>
      </c>
      <c r="CY106" s="279">
        <f t="shared" ref="CY106:CY112" si="239">DL106/(SUM(DL$114:DL$115)+SUM(DL$106:DL$112))</f>
        <v>1.8832847373645281E-2</v>
      </c>
      <c r="CZ106" s="279">
        <f t="shared" ref="CZ106:CZ113" si="240">DM106/(SUM(DM$115)+SUM(DM$106:DM$113))</f>
        <v>3.1035575331775436E-2</v>
      </c>
      <c r="DA106" s="280"/>
      <c r="DC106" s="307" t="s">
        <v>5931</v>
      </c>
      <c r="DD106" s="279">
        <v>3.5026577776102158E-2</v>
      </c>
      <c r="DE106" s="278">
        <v>1</v>
      </c>
      <c r="DF106" s="279">
        <v>2.4268315093207302E-2</v>
      </c>
      <c r="DG106" s="279">
        <v>1.8387504590334742E-2</v>
      </c>
      <c r="DH106" s="279">
        <v>5.1361726913811368E-3</v>
      </c>
      <c r="DI106" s="279">
        <v>6.5708985457807413E-3</v>
      </c>
      <c r="DJ106" s="279">
        <v>1.8751856602469504E-4</v>
      </c>
      <c r="DK106" s="279">
        <v>3.0497714254141203E-3</v>
      </c>
      <c r="DL106" s="279">
        <v>1.8631460225821649E-2</v>
      </c>
      <c r="DM106" s="279">
        <v>3.1021680101180227E-2</v>
      </c>
      <c r="DN106" s="280">
        <v>0</v>
      </c>
      <c r="DO106" s="211"/>
      <c r="DP106" s="173">
        <f t="shared" si="223"/>
        <v>1473.687282150132</v>
      </c>
      <c r="DR106" s="141">
        <v>26.95638951141272</v>
      </c>
      <c r="DU106" s="293" t="s">
        <v>5931</v>
      </c>
      <c r="DV106" s="268">
        <v>1500.6436716615447</v>
      </c>
      <c r="DW106" s="276">
        <v>151919</v>
      </c>
      <c r="DX106" s="268">
        <v>2891.5697433556502</v>
      </c>
      <c r="DY106" s="268">
        <v>2001.7740747313821</v>
      </c>
      <c r="DZ106" s="268">
        <v>73.493495040972689</v>
      </c>
      <c r="EA106" s="268">
        <v>381.0398357712794</v>
      </c>
      <c r="EB106" s="268">
        <v>16.77952479371011</v>
      </c>
      <c r="EC106" s="268">
        <v>671.25774050507334</v>
      </c>
      <c r="ED106" s="268">
        <v>2166.931981564187</v>
      </c>
      <c r="EE106" s="268">
        <v>28524.509932576198</v>
      </c>
      <c r="EF106" s="269">
        <v>0</v>
      </c>
    </row>
    <row r="107" spans="1:136" x14ac:dyDescent="0.25">
      <c r="L107" s="161"/>
      <c r="M107" s="161" t="s">
        <v>372</v>
      </c>
      <c r="N107" s="168"/>
      <c r="O107" s="139">
        <f>'Fatores de emissao'!AL8</f>
        <v>97.015611012566666</v>
      </c>
      <c r="P107" s="139">
        <f>'Fatores de emissao'!AM8</f>
        <v>96.404103782852076</v>
      </c>
      <c r="Q107" s="139">
        <f>'Fatores de emissao'!AN8</f>
        <v>456.4692299149666</v>
      </c>
      <c r="R107" s="168"/>
      <c r="AB107" s="155" t="s">
        <v>5932</v>
      </c>
      <c r="AC107" s="161" t="s">
        <v>1566</v>
      </c>
      <c r="AD107" s="168">
        <f t="shared" ref="AD107:AD115" si="241">IF(BF107&gt;0,BS107,DW107)</f>
        <v>6.5208647598793696</v>
      </c>
      <c r="AE107" s="168"/>
      <c r="AF107" s="168">
        <f t="shared" ref="AF107:AL107" si="242">IF(BH107&gt;0,BU107,DY107)</f>
        <v>13.008861485210231</v>
      </c>
      <c r="AG107" s="168">
        <f t="shared" si="242"/>
        <v>6.031144405639794</v>
      </c>
      <c r="AH107" s="168">
        <f t="shared" si="242"/>
        <v>93.046766282876789</v>
      </c>
      <c r="AI107" s="168">
        <f t="shared" si="242"/>
        <v>14.131394186385403</v>
      </c>
      <c r="AJ107" s="168">
        <f t="shared" si="242"/>
        <v>0</v>
      </c>
      <c r="AK107" s="168">
        <f t="shared" si="242"/>
        <v>55.024197598546934</v>
      </c>
      <c r="AL107" s="168">
        <f t="shared" si="242"/>
        <v>670.99138560921335</v>
      </c>
      <c r="AM107" s="168">
        <f t="shared" si="225"/>
        <v>0</v>
      </c>
      <c r="AQ107" s="155" t="s">
        <v>5932</v>
      </c>
      <c r="AR107" s="161" t="s">
        <v>1566</v>
      </c>
      <c r="AS107" s="206">
        <f t="shared" ref="AS107:AS115" si="243">(AS$10*BF$10/CF$16)*DE107</f>
        <v>0.10111070604154418</v>
      </c>
      <c r="AT107" s="206">
        <f t="shared" si="226"/>
        <v>0</v>
      </c>
      <c r="AU107" s="206">
        <f t="shared" si="227"/>
        <v>0</v>
      </c>
      <c r="AV107" s="206">
        <f t="shared" si="228"/>
        <v>0.16580122642424527</v>
      </c>
      <c r="AW107" s="206">
        <f t="shared" si="229"/>
        <v>0</v>
      </c>
      <c r="AX107" s="206">
        <f t="shared" si="230"/>
        <v>0</v>
      </c>
      <c r="AY107" s="206">
        <f t="shared" si="231"/>
        <v>0</v>
      </c>
      <c r="AZ107" s="206">
        <f t="shared" si="232"/>
        <v>0</v>
      </c>
      <c r="BA107" s="206">
        <f t="shared" si="233"/>
        <v>0</v>
      </c>
      <c r="BB107" s="161">
        <v>0</v>
      </c>
      <c r="BD107" s="307" t="s">
        <v>5932</v>
      </c>
      <c r="BE107" s="279" t="s">
        <v>1566</v>
      </c>
      <c r="BF107" s="279">
        <f t="shared" ref="BF107:BF115" si="244">DW107-BS107</f>
        <v>737.36064343692033</v>
      </c>
      <c r="BG107" s="278"/>
      <c r="BH107" s="279">
        <f t="shared" ref="BH107:BO107" si="245">DY107-BU107</f>
        <v>1211.9135217004107</v>
      </c>
      <c r="BI107" s="279">
        <f t="shared" si="245"/>
        <v>3.2374241503486436</v>
      </c>
      <c r="BJ107" s="279">
        <f t="shared" si="245"/>
        <v>1651.0554710190454</v>
      </c>
      <c r="BK107" s="279">
        <f t="shared" si="245"/>
        <v>714.91385654725559</v>
      </c>
      <c r="BL107" s="279">
        <f t="shared" si="245"/>
        <v>7613.6247892800784</v>
      </c>
      <c r="BM107" s="279">
        <f t="shared" si="245"/>
        <v>6758.2084030324604</v>
      </c>
      <c r="BN107" s="279">
        <f t="shared" si="245"/>
        <v>50750.637101494787</v>
      </c>
      <c r="BO107" s="280">
        <f t="shared" si="245"/>
        <v>0</v>
      </c>
      <c r="BQ107" s="307" t="s">
        <v>5932</v>
      </c>
      <c r="BR107" s="279" t="s">
        <v>1568</v>
      </c>
      <c r="BS107" s="279">
        <f>$DP$106*CR107/$CF$11</f>
        <v>6.5208647598793696</v>
      </c>
      <c r="BT107" s="278"/>
      <c r="BU107" s="279">
        <f>$DP$108*CT107/CH$11</f>
        <v>13.008861485210231</v>
      </c>
      <c r="BV107" s="279">
        <f>$DP$109*CU107/CI$11</f>
        <v>6.031144405639794</v>
      </c>
      <c r="BW107" s="279">
        <f>$DP$110*CV107/CJ$11</f>
        <v>93.046766282876789</v>
      </c>
      <c r="BX107" s="279">
        <f>$DP$111*CW107/CK$11</f>
        <v>14.131394186385403</v>
      </c>
      <c r="BY107" s="279">
        <f t="shared" si="235"/>
        <v>0</v>
      </c>
      <c r="BZ107" s="279">
        <f t="shared" si="236"/>
        <v>55.024197598546934</v>
      </c>
      <c r="CA107" s="279">
        <f t="shared" si="237"/>
        <v>670.99138560921335</v>
      </c>
      <c r="CB107" s="280"/>
      <c r="CP107" s="307" t="s">
        <v>5932</v>
      </c>
      <c r="CQ107" s="279" t="s">
        <v>1566</v>
      </c>
      <c r="CR107" s="279">
        <f t="shared" ref="CR107:CR115" si="246">DE107/SUM(DE$107:DE$115)</f>
        <v>4.8974356425436393E-3</v>
      </c>
      <c r="CS107" s="278">
        <v>1</v>
      </c>
      <c r="CT107" s="279">
        <f>DG107/(SUM(DG$109:DG$115)+SUM(DG$106:DG$107))</f>
        <v>1.1251817439026575E-2</v>
      </c>
      <c r="CU107" s="279">
        <f>DH107/(SUM(DH$110:DH$115)+SUM(DH$106:DH$108))</f>
        <v>6.4811195790352401E-4</v>
      </c>
      <c r="CV107" s="279">
        <f>DI107/(SUM(DI$111:DI$115)+SUM(DI$106:DI$109))</f>
        <v>3.0137888002758979E-2</v>
      </c>
      <c r="CW107" s="279">
        <f>DJ107/(SUM(DJ$112:DJ$115)+SUM(DJ$106:DJ$110))</f>
        <v>8.1475024964905961E-3</v>
      </c>
      <c r="CX107" s="279">
        <f t="shared" si="238"/>
        <v>3.4755242512805658E-2</v>
      </c>
      <c r="CY107" s="279">
        <f t="shared" si="239"/>
        <v>5.9213935084481251E-2</v>
      </c>
      <c r="CZ107" s="279">
        <f t="shared" si="240"/>
        <v>5.5948369607973551E-2</v>
      </c>
      <c r="DA107" s="280"/>
      <c r="DC107" s="307" t="s">
        <v>5932</v>
      </c>
      <c r="DD107" s="279">
        <v>7.7825879957308122E-2</v>
      </c>
      <c r="DE107" s="279">
        <v>4.8965666453623293E-3</v>
      </c>
      <c r="DF107" s="278">
        <v>1</v>
      </c>
      <c r="DG107" s="279">
        <v>1.1251652335767097E-2</v>
      </c>
      <c r="DH107" s="279">
        <v>6.4774397623792285E-4</v>
      </c>
      <c r="DI107" s="279">
        <v>3.0076432380312167E-2</v>
      </c>
      <c r="DJ107" s="279">
        <v>8.1474011728826113E-3</v>
      </c>
      <c r="DK107" s="279">
        <v>3.4591504760451239E-2</v>
      </c>
      <c r="DL107" s="279">
        <v>5.8580736861106639E-2</v>
      </c>
      <c r="DM107" s="279">
        <v>5.592332043492558E-2</v>
      </c>
      <c r="DN107" s="280">
        <v>0</v>
      </c>
      <c r="DO107" s="211"/>
      <c r="DP107" s="173">
        <f t="shared" si="223"/>
        <v>3107.6407143470778</v>
      </c>
      <c r="DR107" s="141">
        <v>226.6534606638738</v>
      </c>
      <c r="DU107" s="293" t="s">
        <v>5932</v>
      </c>
      <c r="DV107" s="268">
        <v>3334.2941750109517</v>
      </c>
      <c r="DW107" s="268">
        <v>743.8815081967997</v>
      </c>
      <c r="DX107" s="276">
        <v>119150</v>
      </c>
      <c r="DY107" s="268">
        <v>1224.9223831856209</v>
      </c>
      <c r="DZ107" s="268">
        <v>9.2685685559884377</v>
      </c>
      <c r="EA107" s="268">
        <v>1744.1022373019223</v>
      </c>
      <c r="EB107" s="268">
        <v>729.04525073364096</v>
      </c>
      <c r="EC107" s="268">
        <v>7613.6247892800784</v>
      </c>
      <c r="ED107" s="268">
        <v>6813.2326006310077</v>
      </c>
      <c r="EE107" s="268">
        <v>51421.628487103997</v>
      </c>
      <c r="EF107" s="269">
        <v>0</v>
      </c>
    </row>
    <row r="108" spans="1:136" x14ac:dyDescent="0.25">
      <c r="L108" s="161"/>
      <c r="M108" s="161" t="s">
        <v>373</v>
      </c>
      <c r="N108" s="168">
        <f>N107*N106</f>
        <v>0</v>
      </c>
      <c r="O108" s="168">
        <f>O107*O106</f>
        <v>3032.1730162381332</v>
      </c>
      <c r="P108" s="168">
        <f>P107*P106</f>
        <v>550999.52674736327</v>
      </c>
      <c r="Q108" s="168">
        <f>Q107*Q106</f>
        <v>4580777.8933902541</v>
      </c>
      <c r="R108" s="168">
        <f>SUM(O108:Q108)</f>
        <v>5134809.5931538558</v>
      </c>
      <c r="AB108" s="155" t="s">
        <v>5933</v>
      </c>
      <c r="AC108" s="161" t="s">
        <v>1566</v>
      </c>
      <c r="AD108" s="168">
        <f t="shared" si="241"/>
        <v>1.7889303374282923</v>
      </c>
      <c r="AE108" s="168">
        <f t="shared" ref="AE108:AE115" si="247">IF(BG108&gt;0,BT108,DX108)</f>
        <v>77.226731114293074</v>
      </c>
      <c r="AF108" s="168"/>
      <c r="AG108" s="168">
        <f t="shared" ref="AG108:AL108" si="248">IF(BI108&gt;0,BV108,DZ108)</f>
        <v>5.3002680255356571</v>
      </c>
      <c r="AH108" s="168">
        <f t="shared" si="248"/>
        <v>170.78910143585614</v>
      </c>
      <c r="AI108" s="168">
        <f t="shared" si="248"/>
        <v>0</v>
      </c>
      <c r="AJ108" s="168">
        <f t="shared" si="248"/>
        <v>0</v>
      </c>
      <c r="AK108" s="168">
        <f t="shared" si="248"/>
        <v>45.744878083776584</v>
      </c>
      <c r="AL108" s="168">
        <f t="shared" si="248"/>
        <v>319.3353657166125</v>
      </c>
      <c r="AM108" s="168">
        <f t="shared" si="225"/>
        <v>0</v>
      </c>
      <c r="AQ108" s="155" t="s">
        <v>5933</v>
      </c>
      <c r="AR108" s="161" t="s">
        <v>1566</v>
      </c>
      <c r="AS108" s="206">
        <f t="shared" si="243"/>
        <v>2.7240378226466029E-2</v>
      </c>
      <c r="AT108" s="206">
        <f t="shared" si="226"/>
        <v>0</v>
      </c>
      <c r="AU108" s="206">
        <f t="shared" si="227"/>
        <v>0</v>
      </c>
      <c r="AV108" s="206">
        <f t="shared" si="228"/>
        <v>0.1457088207321412</v>
      </c>
      <c r="AW108" s="206">
        <f t="shared" si="229"/>
        <v>0</v>
      </c>
      <c r="AX108" s="206">
        <f t="shared" si="230"/>
        <v>0</v>
      </c>
      <c r="AY108" s="206">
        <f t="shared" si="231"/>
        <v>0</v>
      </c>
      <c r="AZ108" s="206">
        <f t="shared" si="232"/>
        <v>0</v>
      </c>
      <c r="BA108" s="206">
        <f t="shared" si="233"/>
        <v>0</v>
      </c>
      <c r="BB108" s="161">
        <v>0</v>
      </c>
      <c r="BD108" s="307" t="s">
        <v>5933</v>
      </c>
      <c r="BE108" s="279" t="s">
        <v>1566</v>
      </c>
      <c r="BF108" s="279">
        <f t="shared" si="244"/>
        <v>198.62123820228041</v>
      </c>
      <c r="BG108" s="279">
        <f t="shared" ref="BG108:BG115" si="249">DX108-BT108</f>
        <v>3426.6567164356388</v>
      </c>
      <c r="BH108" s="278"/>
      <c r="BI108" s="279">
        <f t="shared" ref="BI108:BO108" si="250">DZ108-BV108</f>
        <v>2.8451011209653805</v>
      </c>
      <c r="BJ108" s="279">
        <f t="shared" si="250"/>
        <v>3030.5435812656465</v>
      </c>
      <c r="BK108" s="279">
        <f t="shared" si="250"/>
        <v>0</v>
      </c>
      <c r="BL108" s="279">
        <f t="shared" si="250"/>
        <v>8295.8125307818937</v>
      </c>
      <c r="BM108" s="279">
        <f t="shared" si="250"/>
        <v>5618.499368533061</v>
      </c>
      <c r="BN108" s="279">
        <f t="shared" si="250"/>
        <v>24153.027306665903</v>
      </c>
      <c r="BO108" s="280">
        <f t="shared" si="250"/>
        <v>0</v>
      </c>
      <c r="BQ108" s="307" t="s">
        <v>5933</v>
      </c>
      <c r="BR108" s="279" t="s">
        <v>1568</v>
      </c>
      <c r="BS108" s="279">
        <f t="shared" ref="BS108:BS115" si="251">$DV$106*CR108/$CF$11</f>
        <v>1.7889303374282923</v>
      </c>
      <c r="BT108" s="279">
        <f t="shared" ref="BT108:BT115" si="252">$DP$107*CS108/CG$11</f>
        <v>77.226731114293074</v>
      </c>
      <c r="BU108" s="278"/>
      <c r="BV108" s="279">
        <f>$DP$109*CU108/CI$11</f>
        <v>5.3002680255356571</v>
      </c>
      <c r="BW108" s="279">
        <f>$DP$110*CV108/CJ$11</f>
        <v>170.78910143585614</v>
      </c>
      <c r="BX108" s="279">
        <f>$DP$111*CW108/CK$11</f>
        <v>0</v>
      </c>
      <c r="BY108" s="279">
        <f t="shared" si="235"/>
        <v>0</v>
      </c>
      <c r="BZ108" s="279">
        <f t="shared" si="236"/>
        <v>45.744878083776584</v>
      </c>
      <c r="CA108" s="279">
        <f t="shared" si="237"/>
        <v>319.3353657166125</v>
      </c>
      <c r="CB108" s="280"/>
      <c r="CP108" s="307" t="s">
        <v>5933</v>
      </c>
      <c r="CQ108" s="279" t="s">
        <v>1566</v>
      </c>
      <c r="CR108" s="279">
        <f t="shared" si="246"/>
        <v>1.3194250585872676E-3</v>
      </c>
      <c r="CS108" s="279">
        <f t="shared" ref="CS108:CS115" si="253">DF108/(SUM(DF$108:DF$115)+SUM(DF$106))</f>
        <v>2.9463377457099704E-2</v>
      </c>
      <c r="CT108" s="278">
        <v>1</v>
      </c>
      <c r="CU108" s="279">
        <f>DH108/(SUM(DH$110:DH$115)+SUM(DH$106:DH$108))</f>
        <v>5.6957135435707607E-4</v>
      </c>
      <c r="CV108" s="279">
        <f>DI108/(SUM(DI$111:DI$115)+SUM(DI$106:DI$109))</f>
        <v>5.5318664116894824E-2</v>
      </c>
      <c r="CW108" s="279">
        <f>DJ108/(SUM(DJ$112:DJ$115)+SUM(DJ$106:DJ$110))</f>
        <v>0</v>
      </c>
      <c r="CX108" s="279">
        <f t="shared" si="238"/>
        <v>3.7869344015225598E-2</v>
      </c>
      <c r="CY108" s="279">
        <f t="shared" si="239"/>
        <v>4.9228055283295713E-2</v>
      </c>
      <c r="CZ108" s="279">
        <f t="shared" si="240"/>
        <v>2.6626710049025584E-2</v>
      </c>
      <c r="DA108" s="280"/>
      <c r="DC108" s="307" t="s">
        <v>5933</v>
      </c>
      <c r="DD108" s="279">
        <v>3.2556284160332204E-2</v>
      </c>
      <c r="DE108" s="279">
        <v>1.3191909408283935E-3</v>
      </c>
      <c r="DF108" s="279">
        <v>2.9407330655056081E-2</v>
      </c>
      <c r="DG108" s="278">
        <v>1</v>
      </c>
      <c r="DH108" s="279">
        <v>5.6924796607037793E-4</v>
      </c>
      <c r="DI108" s="279">
        <v>5.5205861158176592E-2</v>
      </c>
      <c r="DJ108" s="279">
        <v>0</v>
      </c>
      <c r="DK108" s="279">
        <v>3.7690935210571028E-2</v>
      </c>
      <c r="DL108" s="279">
        <v>4.8701640055172503E-2</v>
      </c>
      <c r="DM108" s="279">
        <v>2.661478875315245E-2</v>
      </c>
      <c r="DN108" s="280">
        <v>0</v>
      </c>
      <c r="DO108" s="211"/>
      <c r="DP108" s="173">
        <f t="shared" si="223"/>
        <v>1393.211439775165</v>
      </c>
      <c r="DR108" s="141">
        <v>1.5974425059476605</v>
      </c>
      <c r="DU108" s="293" t="s">
        <v>5933</v>
      </c>
      <c r="DV108" s="268">
        <v>1394.8088822811126</v>
      </c>
      <c r="DW108" s="268">
        <v>200.41016853970871</v>
      </c>
      <c r="DX108" s="268">
        <v>3503.883447549932</v>
      </c>
      <c r="DY108" s="276">
        <v>108866</v>
      </c>
      <c r="DZ108" s="268">
        <v>8.1453691465010376</v>
      </c>
      <c r="EA108" s="268">
        <v>3201.3326827015026</v>
      </c>
      <c r="EB108" s="268">
        <v>0</v>
      </c>
      <c r="EC108" s="268">
        <v>8295.8125307818937</v>
      </c>
      <c r="ED108" s="268">
        <v>5664.2442466168377</v>
      </c>
      <c r="EE108" s="268">
        <v>24472.362672382515</v>
      </c>
      <c r="EF108" s="269">
        <v>0</v>
      </c>
    </row>
    <row r="109" spans="1:136" x14ac:dyDescent="0.25">
      <c r="L109" s="161" t="s">
        <v>1787</v>
      </c>
      <c r="M109" s="161"/>
      <c r="N109" s="168"/>
      <c r="O109" s="168"/>
      <c r="P109" s="168"/>
      <c r="Q109" s="168"/>
      <c r="R109" s="168"/>
      <c r="AB109" s="155" t="s">
        <v>5934</v>
      </c>
      <c r="AC109" s="161" t="s">
        <v>1566</v>
      </c>
      <c r="AD109" s="168">
        <f t="shared" si="241"/>
        <v>282.65763752440802</v>
      </c>
      <c r="AE109" s="168">
        <f t="shared" si="247"/>
        <v>290.09229125866</v>
      </c>
      <c r="AF109" s="168">
        <f t="shared" ref="AF109:AF115" si="254">IF(BH109&gt;0,BU109,DY109)</f>
        <v>150.94322666475475</v>
      </c>
      <c r="AG109" s="168"/>
      <c r="AH109" s="168">
        <f>IF(BJ109&gt;0,BW109,EA109)</f>
        <v>471.09585800521035</v>
      </c>
      <c r="AI109" s="168">
        <f>IF(BK109&gt;0,BX109,EB109)</f>
        <v>40.349812451731758</v>
      </c>
      <c r="AJ109" s="168">
        <f>IF(BL109&gt;0,BY109,EC109)</f>
        <v>0</v>
      </c>
      <c r="AK109" s="168">
        <f>IF(BM109&gt;0,BZ109,ED109)</f>
        <v>110.84468053043194</v>
      </c>
      <c r="AL109" s="168">
        <f>IF(BN109&gt;0,CA109,EE109)</f>
        <v>952.25405052268047</v>
      </c>
      <c r="AM109" s="168">
        <f t="shared" si="225"/>
        <v>0</v>
      </c>
      <c r="AQ109" s="155" t="s">
        <v>5934</v>
      </c>
      <c r="AR109" s="161" t="s">
        <v>1566</v>
      </c>
      <c r="AS109" s="206">
        <f t="shared" si="243"/>
        <v>4.3040809324263849</v>
      </c>
      <c r="AT109" s="206">
        <f t="shared" si="226"/>
        <v>0</v>
      </c>
      <c r="AU109" s="206">
        <f t="shared" si="227"/>
        <v>0</v>
      </c>
      <c r="AV109" s="206">
        <f t="shared" si="228"/>
        <v>255.96722240045167</v>
      </c>
      <c r="AW109" s="206">
        <f t="shared" si="229"/>
        <v>0</v>
      </c>
      <c r="AX109" s="206">
        <f t="shared" si="230"/>
        <v>0</v>
      </c>
      <c r="AY109" s="206">
        <f t="shared" si="231"/>
        <v>0</v>
      </c>
      <c r="AZ109" s="206">
        <f t="shared" si="232"/>
        <v>0</v>
      </c>
      <c r="BA109" s="206">
        <f t="shared" si="233"/>
        <v>0</v>
      </c>
      <c r="BB109" s="161">
        <v>0</v>
      </c>
      <c r="BD109" s="307" t="s">
        <v>5934</v>
      </c>
      <c r="BE109" s="279" t="s">
        <v>1566</v>
      </c>
      <c r="BF109" s="279">
        <f t="shared" si="244"/>
        <v>31382.893328947015</v>
      </c>
      <c r="BG109" s="279">
        <f t="shared" si="249"/>
        <v>12871.795606064612</v>
      </c>
      <c r="BH109" s="279">
        <f t="shared" ref="BH109:BH115" si="255">DY109-BU109</f>
        <v>14061.963655472806</v>
      </c>
      <c r="BI109" s="278"/>
      <c r="BJ109" s="279">
        <f t="shared" ref="BJ109:BO109" si="256">EA109-BW109</f>
        <v>8359.295274907925</v>
      </c>
      <c r="BK109" s="279">
        <f t="shared" si="256"/>
        <v>2041.3159275266498</v>
      </c>
      <c r="BL109" s="279">
        <f t="shared" si="256"/>
        <v>6232.7132837171539</v>
      </c>
      <c r="BM109" s="279">
        <f t="shared" si="256"/>
        <v>13614.218545405849</v>
      </c>
      <c r="BN109" s="279">
        <f t="shared" si="256"/>
        <v>72024.024127563185</v>
      </c>
      <c r="BO109" s="280">
        <f t="shared" si="256"/>
        <v>0</v>
      </c>
      <c r="BQ109" s="307" t="s">
        <v>5934</v>
      </c>
      <c r="BR109" s="279" t="s">
        <v>1568</v>
      </c>
      <c r="BS109" s="279">
        <f t="shared" si="251"/>
        <v>282.65763752440802</v>
      </c>
      <c r="BT109" s="279">
        <f t="shared" si="252"/>
        <v>290.09229125866</v>
      </c>
      <c r="BU109" s="279">
        <f t="shared" ref="BU109:BU115" si="257">$DP$108*CT109/CH$11</f>
        <v>150.94322666475475</v>
      </c>
      <c r="BV109" s="278"/>
      <c r="BW109" s="279">
        <f>$DP$110*CV109/CJ$11</f>
        <v>471.09585800521035</v>
      </c>
      <c r="BX109" s="279">
        <f>$DP$111*CW109/CK$11</f>
        <v>40.349812451731758</v>
      </c>
      <c r="BY109" s="279">
        <f t="shared" si="235"/>
        <v>0</v>
      </c>
      <c r="BZ109" s="279">
        <f t="shared" si="236"/>
        <v>110.84468053043194</v>
      </c>
      <c r="CA109" s="279">
        <f t="shared" si="237"/>
        <v>952.25405052268047</v>
      </c>
      <c r="CB109" s="280"/>
      <c r="CP109" s="307" t="s">
        <v>5934</v>
      </c>
      <c r="CQ109" s="279" t="s">
        <v>1566</v>
      </c>
      <c r="CR109" s="279">
        <f t="shared" si="246"/>
        <v>0.20847405969251717</v>
      </c>
      <c r="CS109" s="279">
        <f t="shared" si="253"/>
        <v>0.11067539116862753</v>
      </c>
      <c r="CT109" s="279">
        <f t="shared" ref="CT109:CT115" si="258">DG109/(SUM(DG$109:DG$115)+SUM(DG$106:DG$107))</f>
        <v>0.13055605458020461</v>
      </c>
      <c r="CU109" s="278">
        <v>1</v>
      </c>
      <c r="CV109" s="279">
        <f>DI109/(SUM(DI$111:DI$115)+SUM(DI$106:DI$109))</f>
        <v>0.15258815297203376</v>
      </c>
      <c r="CW109" s="279">
        <f>DJ109/(SUM(DJ$112:DJ$115)+SUM(DJ$106:DJ$110))</f>
        <v>2.3263819078809603E-2</v>
      </c>
      <c r="CX109" s="279">
        <f t="shared" si="238"/>
        <v>2.8451554638386362E-2</v>
      </c>
      <c r="CY109" s="279">
        <f t="shared" si="239"/>
        <v>0.11928478749070187</v>
      </c>
      <c r="CZ109" s="279">
        <f t="shared" si="240"/>
        <v>7.9400515002083061E-2</v>
      </c>
      <c r="DA109" s="280"/>
      <c r="DC109" s="307" t="s">
        <v>5934</v>
      </c>
      <c r="DD109" s="279">
        <v>0.24579377479254366</v>
      </c>
      <c r="DE109" s="279">
        <v>0.20843706821708557</v>
      </c>
      <c r="DF109" s="279">
        <v>0.11046485855915461</v>
      </c>
      <c r="DG109" s="279">
        <v>0.1305541388692297</v>
      </c>
      <c r="DH109" s="278">
        <v>1</v>
      </c>
      <c r="DI109" s="279">
        <v>0.15227700310253903</v>
      </c>
      <c r="DJ109" s="279">
        <v>2.3263529766338012E-2</v>
      </c>
      <c r="DK109" s="279">
        <v>2.8317514612460435E-2</v>
      </c>
      <c r="DL109" s="279">
        <v>0.1180092276852782</v>
      </c>
      <c r="DM109" s="279">
        <v>7.9364965847490684E-2</v>
      </c>
      <c r="DN109" s="280">
        <v>0</v>
      </c>
      <c r="DO109" s="211"/>
      <c r="DP109" s="173">
        <f t="shared" si="223"/>
        <v>10522.418403198391</v>
      </c>
      <c r="DR109" s="141">
        <v>8.1242902385564939</v>
      </c>
      <c r="DU109" s="293" t="s">
        <v>5934</v>
      </c>
      <c r="DV109" s="270">
        <v>10530.542693436948</v>
      </c>
      <c r="DW109" s="268">
        <v>31665.550966471423</v>
      </c>
      <c r="DX109" s="268">
        <v>13161.887897323271</v>
      </c>
      <c r="DY109" s="268">
        <v>14212.90688213756</v>
      </c>
      <c r="DZ109" s="276">
        <v>14309</v>
      </c>
      <c r="EA109" s="268">
        <v>8830.3911329131352</v>
      </c>
      <c r="EB109" s="268">
        <v>2081.6657399783817</v>
      </c>
      <c r="EC109" s="268">
        <v>6232.7132837171539</v>
      </c>
      <c r="ED109" s="268">
        <v>13725.063225936281</v>
      </c>
      <c r="EE109" s="268">
        <v>72976.278178085864</v>
      </c>
      <c r="EF109" s="269">
        <v>0</v>
      </c>
    </row>
    <row r="110" spans="1:136" x14ac:dyDescent="0.25">
      <c r="L110" s="161"/>
      <c r="M110" s="161" t="s">
        <v>371</v>
      </c>
      <c r="N110" s="168">
        <f>SUM(AI106:AI110)+SUM(AJ106:AJ110)+AI113+AJ113</f>
        <v>59.377697552929945</v>
      </c>
      <c r="O110" s="168"/>
      <c r="P110" s="168">
        <f>SUM(AI114:AJ114)</f>
        <v>1673.8442610176246</v>
      </c>
      <c r="Q110" s="168">
        <f>SUM(AI115:AJ115)</f>
        <v>1.1739503645582414</v>
      </c>
      <c r="R110" s="168"/>
      <c r="AB110" s="155" t="s">
        <v>5935</v>
      </c>
      <c r="AC110" s="161" t="s">
        <v>1566</v>
      </c>
      <c r="AD110" s="168">
        <f t="shared" si="241"/>
        <v>6.3308995754445281</v>
      </c>
      <c r="AE110" s="168">
        <f t="shared" si="247"/>
        <v>262.69091737746425</v>
      </c>
      <c r="AF110" s="168">
        <f t="shared" si="254"/>
        <v>0.3957132836870868</v>
      </c>
      <c r="AG110" s="168">
        <f t="shared" ref="AG110:AG115" si="259">IF(BI110&gt;0,BV110,DZ110)</f>
        <v>36.045138563891314</v>
      </c>
      <c r="AH110" s="168"/>
      <c r="AI110" s="168">
        <f>IF(BK110&gt;0,BX110,EB110)</f>
        <v>4.571246248749147</v>
      </c>
      <c r="AJ110" s="168">
        <f>IF(BL110&gt;0,BY110,EC110)</f>
        <v>0</v>
      </c>
      <c r="AK110" s="168">
        <f>IF(BM110&gt;0,BZ110,ED110)</f>
        <v>19.18915692962409</v>
      </c>
      <c r="AL110" s="168">
        <f>IF(BN110&gt;0,CA110,EE110)</f>
        <v>1352.1447008205796</v>
      </c>
      <c r="AM110" s="168">
        <f t="shared" si="225"/>
        <v>0</v>
      </c>
      <c r="AQ110" s="155" t="s">
        <v>5935</v>
      </c>
      <c r="AR110" s="161" t="s">
        <v>1566</v>
      </c>
      <c r="AS110" s="206">
        <f t="shared" si="243"/>
        <v>9.6401796839556866E-2</v>
      </c>
      <c r="AT110" s="206">
        <f t="shared" si="226"/>
        <v>0</v>
      </c>
      <c r="AU110" s="206">
        <f t="shared" si="227"/>
        <v>0</v>
      </c>
      <c r="AV110" s="206">
        <f t="shared" si="228"/>
        <v>0.99091114033623606</v>
      </c>
      <c r="AW110" s="206">
        <f t="shared" si="229"/>
        <v>0</v>
      </c>
      <c r="AX110" s="206">
        <f t="shared" si="230"/>
        <v>0</v>
      </c>
      <c r="AY110" s="206">
        <f t="shared" si="231"/>
        <v>0</v>
      </c>
      <c r="AZ110" s="206">
        <f t="shared" si="232"/>
        <v>0</v>
      </c>
      <c r="BA110" s="206">
        <f t="shared" si="233"/>
        <v>0</v>
      </c>
      <c r="BB110" s="161">
        <v>0</v>
      </c>
      <c r="BD110" s="307" t="s">
        <v>5935</v>
      </c>
      <c r="BE110" s="279" t="s">
        <v>1566</v>
      </c>
      <c r="BF110" s="279">
        <f t="shared" si="244"/>
        <v>702.9066958620391</v>
      </c>
      <c r="BG110" s="279">
        <f t="shared" si="249"/>
        <v>11655.958803253396</v>
      </c>
      <c r="BH110" s="279">
        <f t="shared" si="255"/>
        <v>36.864892424450382</v>
      </c>
      <c r="BI110" s="279">
        <f t="shared" ref="BI110:BI115" si="260">DZ110-BV110</f>
        <v>19.348467594356322</v>
      </c>
      <c r="BJ110" s="278"/>
      <c r="BK110" s="279">
        <f>EB110-BX110</f>
        <v>231.26149067931033</v>
      </c>
      <c r="BL110" s="279">
        <f>EC110-BY110</f>
        <v>14278.44945781754</v>
      </c>
      <c r="BM110" s="279">
        <f>ED110-BZ110</f>
        <v>2356.8598411023218</v>
      </c>
      <c r="BN110" s="279">
        <f>EE110-CA110</f>
        <v>102269.87483267061</v>
      </c>
      <c r="BO110" s="280">
        <f>EF110-CB110</f>
        <v>0</v>
      </c>
      <c r="BQ110" s="307" t="s">
        <v>5935</v>
      </c>
      <c r="BR110" s="279" t="s">
        <v>1568</v>
      </c>
      <c r="BS110" s="279">
        <f t="shared" si="251"/>
        <v>6.3308995754445281</v>
      </c>
      <c r="BT110" s="279">
        <f t="shared" si="252"/>
        <v>262.69091737746425</v>
      </c>
      <c r="BU110" s="279">
        <f t="shared" si="257"/>
        <v>0.3957132836870868</v>
      </c>
      <c r="BV110" s="279">
        <f t="shared" ref="BV110:BV115" si="261">$DP$109*CU110/CI$11</f>
        <v>36.045138563891314</v>
      </c>
      <c r="BW110" s="278"/>
      <c r="BX110" s="279">
        <f>$DP$111*CW110/CK$11</f>
        <v>4.571246248749147</v>
      </c>
      <c r="BY110" s="279">
        <f t="shared" si="235"/>
        <v>0</v>
      </c>
      <c r="BZ110" s="279">
        <f t="shared" si="236"/>
        <v>19.18915692962409</v>
      </c>
      <c r="CA110" s="279">
        <f t="shared" si="237"/>
        <v>1352.1447008205796</v>
      </c>
      <c r="CB110" s="280"/>
      <c r="CP110" s="307" t="s">
        <v>5935</v>
      </c>
      <c r="CQ110" s="279" t="s">
        <v>1566</v>
      </c>
      <c r="CR110" s="279">
        <f t="shared" si="246"/>
        <v>4.6693531707049114E-3</v>
      </c>
      <c r="CS110" s="279">
        <f t="shared" si="253"/>
        <v>0.10022127754947212</v>
      </c>
      <c r="CT110" s="279">
        <f t="shared" si="258"/>
        <v>3.4226620302682683E-4</v>
      </c>
      <c r="CU110" s="279">
        <f t="shared" ref="CU110:CU115" si="262">DH110/(SUM(DH$110:DH$115)+SUM(DH$106:DH$108))</f>
        <v>3.8734415487883199E-3</v>
      </c>
      <c r="CV110" s="278">
        <v>1</v>
      </c>
      <c r="CW110" s="279">
        <f>DJ110/(SUM(DJ$112:DJ$115)+SUM(DJ$106:DJ$110))</f>
        <v>2.635567286038849E-3</v>
      </c>
      <c r="CX110" s="279">
        <f t="shared" si="238"/>
        <v>6.5179331441707566E-2</v>
      </c>
      <c r="CY110" s="279">
        <f t="shared" si="239"/>
        <v>2.065028737078195E-2</v>
      </c>
      <c r="CZ110" s="279">
        <f t="shared" si="240"/>
        <v>0.11274405768456688</v>
      </c>
      <c r="DA110" s="280"/>
      <c r="DC110" s="307" t="s">
        <v>27</v>
      </c>
      <c r="DD110" s="279">
        <v>6.7411426505999031E-2</v>
      </c>
      <c r="DE110" s="279">
        <v>4.6685246443004735E-3</v>
      </c>
      <c r="DF110" s="279">
        <v>0.10003063131037231</v>
      </c>
      <c r="DG110" s="279">
        <v>3.4226118079232697E-4</v>
      </c>
      <c r="DH110" s="279">
        <v>3.8712423061183616E-3</v>
      </c>
      <c r="DI110" s="278">
        <v>1</v>
      </c>
      <c r="DJ110" s="279">
        <v>2.6355345097142488E-3</v>
      </c>
      <c r="DK110" s="279">
        <v>6.4872260724928743E-2</v>
      </c>
      <c r="DL110" s="279">
        <v>2.0429465612243205E-2</v>
      </c>
      <c r="DM110" s="279">
        <v>0.11269357997751556</v>
      </c>
      <c r="DN110" s="280">
        <v>0</v>
      </c>
      <c r="DO110" s="211"/>
      <c r="DP110" s="173">
        <f t="shared" si="223"/>
        <v>2769.859576258496</v>
      </c>
      <c r="DR110" s="141">
        <v>118.24816953802078</v>
      </c>
      <c r="DU110" s="293" t="s">
        <v>26</v>
      </c>
      <c r="DV110" s="270">
        <v>2888.1077457965166</v>
      </c>
      <c r="DW110" s="268">
        <v>709.23759543748361</v>
      </c>
      <c r="DX110" s="268">
        <v>11918.64972063086</v>
      </c>
      <c r="DY110" s="268">
        <v>37.260605708137469</v>
      </c>
      <c r="DZ110" s="268">
        <v>55.393606158247636</v>
      </c>
      <c r="EA110" s="276">
        <v>57989</v>
      </c>
      <c r="EB110" s="268">
        <v>235.83273692805946</v>
      </c>
      <c r="EC110" s="268">
        <v>14278.44945781754</v>
      </c>
      <c r="ED110" s="268">
        <v>2376.0489980319458</v>
      </c>
      <c r="EE110" s="268">
        <v>103622.0195334912</v>
      </c>
      <c r="EF110" s="269">
        <v>0</v>
      </c>
    </row>
    <row r="111" spans="1:136" x14ac:dyDescent="0.25">
      <c r="L111" s="161"/>
      <c r="M111" s="161" t="s">
        <v>372</v>
      </c>
      <c r="N111" s="168">
        <f>'Fatores de emissao'!AF8</f>
        <v>0</v>
      </c>
      <c r="O111" s="168">
        <f>'Fatores de emissao'!AG8</f>
        <v>0</v>
      </c>
      <c r="P111" s="168">
        <f>'Fatores de emissao'!AH8</f>
        <v>-4.0333333299999978</v>
      </c>
      <c r="Q111" s="168">
        <f>'Fatores de emissao'!AI8</f>
        <v>329.65734999999995</v>
      </c>
      <c r="R111" s="168"/>
      <c r="AB111" s="155" t="s">
        <v>1562</v>
      </c>
      <c r="AC111" s="161" t="s">
        <v>1566</v>
      </c>
      <c r="AD111" s="168">
        <f t="shared" si="241"/>
        <v>0</v>
      </c>
      <c r="AE111" s="168">
        <f t="shared" si="247"/>
        <v>0</v>
      </c>
      <c r="AF111" s="168">
        <f t="shared" si="254"/>
        <v>0</v>
      </c>
      <c r="AG111" s="168">
        <f t="shared" si="259"/>
        <v>0</v>
      </c>
      <c r="AH111" s="168">
        <f>IF(BJ111&gt;0,BW111,EA111)</f>
        <v>0</v>
      </c>
      <c r="AI111" s="168"/>
      <c r="AJ111" s="168">
        <f>IF(BL111&gt;0,BY111,EC111)</f>
        <v>0</v>
      </c>
      <c r="AK111" s="168">
        <f>IF(BM111&gt;0,BZ111,ED111)</f>
        <v>2.1220054082461536E-3</v>
      </c>
      <c r="AL111" s="168">
        <f>IF(BN111&gt;0,CA111,EE111)</f>
        <v>2.4581643859005537E-2</v>
      </c>
      <c r="AM111" s="168">
        <f t="shared" si="225"/>
        <v>0</v>
      </c>
      <c r="AQ111" s="155" t="s">
        <v>1562</v>
      </c>
      <c r="AR111" s="161" t="s">
        <v>1566</v>
      </c>
      <c r="AS111" s="206">
        <f t="shared" si="243"/>
        <v>0</v>
      </c>
      <c r="AT111" s="206">
        <f t="shared" si="226"/>
        <v>0</v>
      </c>
      <c r="AU111" s="206">
        <f t="shared" si="227"/>
        <v>0</v>
      </c>
      <c r="AV111" s="206">
        <f t="shared" si="228"/>
        <v>0</v>
      </c>
      <c r="AW111" s="206">
        <f t="shared" si="229"/>
        <v>0</v>
      </c>
      <c r="AX111" s="206">
        <f t="shared" si="230"/>
        <v>0</v>
      </c>
      <c r="AY111" s="206">
        <f t="shared" si="231"/>
        <v>0</v>
      </c>
      <c r="AZ111" s="206">
        <f t="shared" si="232"/>
        <v>0</v>
      </c>
      <c r="BA111" s="206">
        <f t="shared" si="233"/>
        <v>0</v>
      </c>
      <c r="BB111" s="161">
        <v>0</v>
      </c>
      <c r="BD111" s="307" t="s">
        <v>1562</v>
      </c>
      <c r="BE111" s="279" t="s">
        <v>1566</v>
      </c>
      <c r="BF111" s="279">
        <f t="shared" si="244"/>
        <v>0</v>
      </c>
      <c r="BG111" s="279">
        <f t="shared" si="249"/>
        <v>0</v>
      </c>
      <c r="BH111" s="279">
        <f t="shared" si="255"/>
        <v>0</v>
      </c>
      <c r="BI111" s="279">
        <f t="shared" si="260"/>
        <v>0</v>
      </c>
      <c r="BJ111" s="279">
        <f>EA111-BW111</f>
        <v>0</v>
      </c>
      <c r="BK111" s="278"/>
      <c r="BL111" s="279">
        <f>EC111-BY111</f>
        <v>1.7669118116419669</v>
      </c>
      <c r="BM111" s="279">
        <f>ED111-BZ111</f>
        <v>0.2606299665816153</v>
      </c>
      <c r="BN111" s="279">
        <f>EE111-CA111</f>
        <v>1.8592400939900351</v>
      </c>
      <c r="BO111" s="280">
        <f>EF111-CB111</f>
        <v>0</v>
      </c>
      <c r="BQ111" s="307" t="s">
        <v>1562</v>
      </c>
      <c r="BR111" s="279" t="s">
        <v>1568</v>
      </c>
      <c r="BS111" s="279">
        <f t="shared" si="251"/>
        <v>0</v>
      </c>
      <c r="BT111" s="279">
        <f t="shared" si="252"/>
        <v>0</v>
      </c>
      <c r="BU111" s="279">
        <f t="shared" si="257"/>
        <v>0</v>
      </c>
      <c r="BV111" s="279">
        <f t="shared" si="261"/>
        <v>0</v>
      </c>
      <c r="BW111" s="279">
        <f>$DP$110*CV111/CJ$11</f>
        <v>0</v>
      </c>
      <c r="BX111" s="278"/>
      <c r="BY111" s="279">
        <f t="shared" si="235"/>
        <v>0</v>
      </c>
      <c r="BZ111" s="279">
        <f t="shared" si="236"/>
        <v>2.1220054082461536E-3</v>
      </c>
      <c r="CA111" s="279">
        <f t="shared" si="237"/>
        <v>2.4581643859005537E-2</v>
      </c>
      <c r="CB111" s="280"/>
      <c r="CP111" s="307" t="s">
        <v>1562</v>
      </c>
      <c r="CQ111" s="279" t="s">
        <v>1566</v>
      </c>
      <c r="CR111" s="279">
        <f t="shared" si="246"/>
        <v>0</v>
      </c>
      <c r="CS111" s="279">
        <f t="shared" si="253"/>
        <v>0</v>
      </c>
      <c r="CT111" s="279">
        <f t="shared" si="258"/>
        <v>0</v>
      </c>
      <c r="CU111" s="279">
        <f t="shared" si="262"/>
        <v>0</v>
      </c>
      <c r="CV111" s="279">
        <f>DI111/(SUM(DI$111:DI$115)+SUM(DI$106:DI$109))</f>
        <v>0</v>
      </c>
      <c r="CW111" s="278">
        <v>1</v>
      </c>
      <c r="CX111" s="279">
        <f t="shared" si="238"/>
        <v>8.0657308722149472E-6</v>
      </c>
      <c r="CY111" s="279">
        <f t="shared" si="239"/>
        <v>2.2835824233105048E-6</v>
      </c>
      <c r="CZ111" s="279">
        <f t="shared" si="240"/>
        <v>2.0496580517893475E-6</v>
      </c>
      <c r="DA111" s="280"/>
      <c r="DC111" s="307" t="s">
        <v>1562</v>
      </c>
      <c r="DD111" s="279">
        <v>4.4260252187613751E-2</v>
      </c>
      <c r="DE111" s="279">
        <v>0</v>
      </c>
      <c r="DF111" s="279">
        <v>0</v>
      </c>
      <c r="DG111" s="279">
        <v>0</v>
      </c>
      <c r="DH111" s="279">
        <v>0</v>
      </c>
      <c r="DI111" s="279">
        <v>0</v>
      </c>
      <c r="DJ111" s="278">
        <v>1</v>
      </c>
      <c r="DK111" s="279">
        <v>8.0277318669245801E-6</v>
      </c>
      <c r="DL111" s="279">
        <v>2.2591631657268513E-6</v>
      </c>
      <c r="DM111" s="279">
        <v>2.0487403800218199E-6</v>
      </c>
      <c r="DN111" s="280">
        <v>0</v>
      </c>
      <c r="DO111" s="211"/>
      <c r="DP111" s="173">
        <f t="shared" si="223"/>
        <v>1895.1291731722138</v>
      </c>
      <c r="DR111" s="141">
        <v>1.1128113017221726</v>
      </c>
      <c r="DU111" s="293" t="s">
        <v>1562</v>
      </c>
      <c r="DV111" s="268">
        <v>1896.2419844739359</v>
      </c>
      <c r="DW111" s="268">
        <v>0</v>
      </c>
      <c r="DX111" s="268">
        <v>0</v>
      </c>
      <c r="DY111" s="268">
        <v>0</v>
      </c>
      <c r="DZ111" s="268">
        <v>0</v>
      </c>
      <c r="EA111" s="268">
        <v>0</v>
      </c>
      <c r="EB111" s="276">
        <v>89481.938505760278</v>
      </c>
      <c r="EC111" s="268">
        <v>1.7669118116419669</v>
      </c>
      <c r="ED111" s="268">
        <v>0.26275197198986144</v>
      </c>
      <c r="EE111" s="268">
        <v>1.8838217378490407</v>
      </c>
      <c r="EF111" s="269">
        <v>0</v>
      </c>
    </row>
    <row r="112" spans="1:136" x14ac:dyDescent="0.25">
      <c r="L112" s="161"/>
      <c r="M112" s="161" t="s">
        <v>373</v>
      </c>
      <c r="N112" s="168">
        <f>N111*N110</f>
        <v>0</v>
      </c>
      <c r="O112" s="168">
        <f>O111*O110</f>
        <v>0</v>
      </c>
      <c r="P112" s="168">
        <f>P111*P110</f>
        <v>-6751.171847191601</v>
      </c>
      <c r="Q112" s="168">
        <f>Q111*Q110</f>
        <v>387.00136621180371</v>
      </c>
      <c r="R112" s="168">
        <f>SUM(O112:Q112)</f>
        <v>-6364.1704809797975</v>
      </c>
      <c r="AB112" s="155" t="s">
        <v>5936</v>
      </c>
      <c r="AC112" s="161" t="s">
        <v>1566</v>
      </c>
      <c r="AD112" s="168">
        <f t="shared" si="241"/>
        <v>0.49978089494471928</v>
      </c>
      <c r="AE112" s="168">
        <f t="shared" si="247"/>
        <v>8.2538710252970411</v>
      </c>
      <c r="AF112" s="168">
        <f t="shared" si="254"/>
        <v>0.33920398948514513</v>
      </c>
      <c r="AG112" s="168">
        <f t="shared" si="259"/>
        <v>0</v>
      </c>
      <c r="AH112" s="168">
        <f>IF(BJ112&gt;0,BW112,EA112)</f>
        <v>17.562128079513887</v>
      </c>
      <c r="AI112" s="168">
        <f>IF(BK112&gt;0,BX112,EB112)</f>
        <v>4.8995190080099407E-2</v>
      </c>
      <c r="AJ112" s="168"/>
      <c r="AK112" s="168">
        <f>IF(BM112&gt;0,BZ112,ED112)</f>
        <v>4.5973795937102278</v>
      </c>
      <c r="AL112" s="168">
        <f>IF(BN112&gt;0,CA112,EE112)</f>
        <v>19.267460962228682</v>
      </c>
      <c r="AM112" s="168">
        <f t="shared" si="225"/>
        <v>0</v>
      </c>
      <c r="AQ112" s="155" t="s">
        <v>5936</v>
      </c>
      <c r="AR112" s="161" t="s">
        <v>1566</v>
      </c>
      <c r="AS112" s="206">
        <f t="shared" si="243"/>
        <v>7.6102575510163225E-3</v>
      </c>
      <c r="AT112" s="206">
        <f t="shared" si="226"/>
        <v>0</v>
      </c>
      <c r="AU112" s="206">
        <f t="shared" si="227"/>
        <v>0</v>
      </c>
      <c r="AV112" s="206">
        <f t="shared" si="228"/>
        <v>0</v>
      </c>
      <c r="AW112" s="206">
        <f t="shared" si="229"/>
        <v>0</v>
      </c>
      <c r="AX112" s="206">
        <f t="shared" si="230"/>
        <v>0</v>
      </c>
      <c r="AY112" s="206">
        <f t="shared" si="231"/>
        <v>0</v>
      </c>
      <c r="AZ112" s="206">
        <f t="shared" si="232"/>
        <v>0</v>
      </c>
      <c r="BA112" s="206">
        <f t="shared" si="233"/>
        <v>0</v>
      </c>
      <c r="BB112" s="161">
        <v>0</v>
      </c>
      <c r="BD112" s="307" t="s">
        <v>5936</v>
      </c>
      <c r="BE112" s="279" t="s">
        <v>1566</v>
      </c>
      <c r="BF112" s="279">
        <f t="shared" si="244"/>
        <v>55.48963987410886</v>
      </c>
      <c r="BG112" s="279">
        <f t="shared" si="249"/>
        <v>366.23565671282159</v>
      </c>
      <c r="BH112" s="279">
        <f t="shared" si="255"/>
        <v>31.600451887287345</v>
      </c>
      <c r="BI112" s="279">
        <f t="shared" si="260"/>
        <v>0</v>
      </c>
      <c r="BJ112" s="279">
        <f>EA112-BW112</f>
        <v>311.62875193605396</v>
      </c>
      <c r="BK112" s="279">
        <f>EB112-BX112</f>
        <v>2.4786896346134109</v>
      </c>
      <c r="BL112" s="278"/>
      <c r="BM112" s="279">
        <f>ED112-BZ112</f>
        <v>564.6615626969708</v>
      </c>
      <c r="BN112" s="279">
        <f>EE112-CA112</f>
        <v>1457.3002576977626</v>
      </c>
      <c r="BO112" s="280">
        <f>EF112-CB112</f>
        <v>0</v>
      </c>
      <c r="BQ112" s="307" t="s">
        <v>5936</v>
      </c>
      <c r="BR112" s="279" t="s">
        <v>1568</v>
      </c>
      <c r="BS112" s="279">
        <f t="shared" si="251"/>
        <v>0.49978089494471928</v>
      </c>
      <c r="BT112" s="279">
        <f t="shared" si="252"/>
        <v>8.2538710252970411</v>
      </c>
      <c r="BU112" s="279">
        <f t="shared" si="257"/>
        <v>0.33920398948514513</v>
      </c>
      <c r="BV112" s="279">
        <f t="shared" si="261"/>
        <v>0</v>
      </c>
      <c r="BW112" s="279">
        <f>$DP$110*CV112/CJ$11</f>
        <v>17.562128079513887</v>
      </c>
      <c r="BX112" s="279">
        <f>$DP$111*CW112/CK$11</f>
        <v>4.8995190080099407E-2</v>
      </c>
      <c r="BY112" s="278"/>
      <c r="BZ112" s="279">
        <f t="shared" si="236"/>
        <v>4.5973795937102278</v>
      </c>
      <c r="CA112" s="279">
        <f t="shared" si="237"/>
        <v>19.267460962228682</v>
      </c>
      <c r="CB112" s="280"/>
      <c r="CP112" s="307" t="s">
        <v>5936</v>
      </c>
      <c r="CQ112" s="279" t="s">
        <v>1566</v>
      </c>
      <c r="CR112" s="279">
        <f t="shared" si="246"/>
        <v>3.6861325608754494E-4</v>
      </c>
      <c r="CS112" s="279">
        <f t="shared" si="253"/>
        <v>3.1489992388857744E-3</v>
      </c>
      <c r="CT112" s="279">
        <f t="shared" si="258"/>
        <v>2.9338934607117646E-4</v>
      </c>
      <c r="CU112" s="279">
        <f t="shared" si="262"/>
        <v>0</v>
      </c>
      <c r="CV112" s="279">
        <f>DI112/(SUM(DI$111:DI$115)+SUM(DI$106:DI$109))</f>
        <v>5.6883809109645701E-3</v>
      </c>
      <c r="CW112" s="279">
        <f>DJ112/(SUM(DJ$112:DJ$115)+SUM(DJ$106:DJ$110))</f>
        <v>2.8248340413448448E-5</v>
      </c>
      <c r="CX112" s="278">
        <v>1</v>
      </c>
      <c r="CY112" s="279">
        <f t="shared" si="239"/>
        <v>4.9474403753570623E-3</v>
      </c>
      <c r="CZ112" s="279">
        <f t="shared" si="240"/>
        <v>1.6065527075928682E-3</v>
      </c>
      <c r="DA112" s="280"/>
      <c r="DC112" s="307" t="s">
        <v>5936</v>
      </c>
      <c r="DD112" s="279">
        <v>7.3299295059898115E-3</v>
      </c>
      <c r="DE112" s="279">
        <v>3.6854784963733032E-4</v>
      </c>
      <c r="DF112" s="279">
        <v>3.1430090452213063E-3</v>
      </c>
      <c r="DG112" s="279">
        <v>2.9338504103000471E-4</v>
      </c>
      <c r="DH112" s="279">
        <v>0</v>
      </c>
      <c r="DI112" s="279">
        <v>5.6767814588209462E-3</v>
      </c>
      <c r="DJ112" s="279">
        <v>2.8247989112694445E-5</v>
      </c>
      <c r="DK112" s="278">
        <v>1</v>
      </c>
      <c r="DL112" s="279">
        <v>4.8945354223006842E-3</v>
      </c>
      <c r="DM112" s="279">
        <v>1.6058334227045837E-3</v>
      </c>
      <c r="DN112" s="280">
        <v>0</v>
      </c>
      <c r="DO112" s="211"/>
      <c r="DP112" s="173">
        <f t="shared" si="223"/>
        <v>0</v>
      </c>
      <c r="DR112" s="141">
        <v>1036.9325726236132</v>
      </c>
      <c r="DU112" s="293" t="s">
        <v>5936</v>
      </c>
      <c r="DV112" s="268">
        <v>314.03616982512148</v>
      </c>
      <c r="DW112" s="268">
        <v>55.989420769053581</v>
      </c>
      <c r="DX112" s="268">
        <v>374.48952773811862</v>
      </c>
      <c r="DY112" s="268">
        <v>31.939655876772491</v>
      </c>
      <c r="DZ112" s="268">
        <v>0</v>
      </c>
      <c r="EA112" s="268">
        <v>329.19088001556787</v>
      </c>
      <c r="EB112" s="268">
        <v>2.5276848246935102</v>
      </c>
      <c r="EC112" s="276">
        <v>220101</v>
      </c>
      <c r="ED112" s="268">
        <v>569.25894229068103</v>
      </c>
      <c r="EE112" s="268">
        <v>1476.5677186599912</v>
      </c>
      <c r="EF112" s="269">
        <v>0</v>
      </c>
    </row>
    <row r="113" spans="12:136" x14ac:dyDescent="0.25">
      <c r="L113" s="161" t="s">
        <v>1657</v>
      </c>
      <c r="M113" s="161"/>
      <c r="N113" s="168"/>
      <c r="O113" s="168"/>
      <c r="P113" s="168"/>
      <c r="Q113" s="168"/>
      <c r="R113" s="168"/>
      <c r="AB113" s="155" t="s">
        <v>1564</v>
      </c>
      <c r="AC113" s="161" t="s">
        <v>1566</v>
      </c>
      <c r="AD113" s="168">
        <f t="shared" si="241"/>
        <v>15.295927092559197</v>
      </c>
      <c r="AE113" s="168">
        <f t="shared" si="247"/>
        <v>227.43067918708766</v>
      </c>
      <c r="AF113" s="168">
        <f t="shared" si="254"/>
        <v>2.1404715814304103</v>
      </c>
      <c r="AG113" s="168">
        <f t="shared" si="259"/>
        <v>5.7629118994427007</v>
      </c>
      <c r="AH113" s="168">
        <f>IF(BJ113&gt;0,BW113,EA113)</f>
        <v>147.2615815747065</v>
      </c>
      <c r="AI113" s="168">
        <f>IF(BK113&gt;0,BX113,EB113)</f>
        <v>0</v>
      </c>
      <c r="AJ113" s="168">
        <f>IF(BL113&gt;0,BY113,EC113)</f>
        <v>0</v>
      </c>
      <c r="AK113" s="168"/>
      <c r="AL113" s="168">
        <f>IF(BN113&gt;0,CA113,EE113)</f>
        <v>1005.6419506216909</v>
      </c>
      <c r="AM113" s="168">
        <f t="shared" si="225"/>
        <v>0</v>
      </c>
      <c r="AQ113" s="155" t="s">
        <v>1564</v>
      </c>
      <c r="AR113" s="161" t="s">
        <v>1566</v>
      </c>
      <c r="AS113" s="206">
        <f t="shared" si="243"/>
        <v>0.23291395456166727</v>
      </c>
      <c r="AT113" s="206">
        <f t="shared" si="226"/>
        <v>0</v>
      </c>
      <c r="AU113" s="206">
        <f t="shared" si="227"/>
        <v>0</v>
      </c>
      <c r="AV113" s="206">
        <f t="shared" si="228"/>
        <v>0.15842728948903617</v>
      </c>
      <c r="AW113" s="206">
        <f t="shared" si="229"/>
        <v>0</v>
      </c>
      <c r="AX113" s="206">
        <f t="shared" si="230"/>
        <v>0</v>
      </c>
      <c r="AY113" s="206">
        <f t="shared" si="231"/>
        <v>0</v>
      </c>
      <c r="AZ113" s="206">
        <f t="shared" si="232"/>
        <v>0</v>
      </c>
      <c r="BA113" s="206">
        <f t="shared" si="233"/>
        <v>0</v>
      </c>
      <c r="BB113" s="161">
        <v>0</v>
      </c>
      <c r="BD113" s="307" t="s">
        <v>1564</v>
      </c>
      <c r="BE113" s="279" t="s">
        <v>1566</v>
      </c>
      <c r="BF113" s="279">
        <f t="shared" si="244"/>
        <v>1698.2751731648657</v>
      </c>
      <c r="BG113" s="279">
        <f t="shared" si="249"/>
        <v>10091.413337262382</v>
      </c>
      <c r="BH113" s="279">
        <f t="shared" si="255"/>
        <v>199.40764649544226</v>
      </c>
      <c r="BI113" s="279">
        <f t="shared" si="260"/>
        <v>3.0934411290402863</v>
      </c>
      <c r="BJ113" s="279">
        <f>EA113-BW113</f>
        <v>2613.0627601894494</v>
      </c>
      <c r="BK113" s="279">
        <f>EB113-BX113</f>
        <v>0</v>
      </c>
      <c r="BL113" s="279">
        <f>EC113-BY113</f>
        <v>19653.00437453729</v>
      </c>
      <c r="BM113" s="278"/>
      <c r="BN113" s="279">
        <f>EE113-CA113</f>
        <v>76062.034155181827</v>
      </c>
      <c r="BO113" s="280">
        <f>EF113-CB113</f>
        <v>0</v>
      </c>
      <c r="BQ113" s="307" t="s">
        <v>1564</v>
      </c>
      <c r="BR113" s="279" t="s">
        <v>1568</v>
      </c>
      <c r="BS113" s="279">
        <f t="shared" si="251"/>
        <v>15.295927092559197</v>
      </c>
      <c r="BT113" s="279">
        <f t="shared" si="252"/>
        <v>227.43067918708766</v>
      </c>
      <c r="BU113" s="279">
        <f t="shared" si="257"/>
        <v>2.1404715814304103</v>
      </c>
      <c r="BV113" s="279">
        <f t="shared" si="261"/>
        <v>5.7629118994427007</v>
      </c>
      <c r="BW113" s="279">
        <f>$DP$110*CV113/CJ$11</f>
        <v>147.2615815747065</v>
      </c>
      <c r="BX113" s="279">
        <f>$DP$111*CW113/CK$11</f>
        <v>0</v>
      </c>
      <c r="BY113" s="279">
        <f>$DP$112*CX113/CL$11</f>
        <v>0</v>
      </c>
      <c r="BZ113" s="278"/>
      <c r="CA113" s="279">
        <f t="shared" si="237"/>
        <v>1005.6419506216909</v>
      </c>
      <c r="CB113" s="280"/>
      <c r="CP113" s="307" t="s">
        <v>1564</v>
      </c>
      <c r="CQ113" s="279" t="s">
        <v>1566</v>
      </c>
      <c r="CR113" s="279">
        <f t="shared" si="246"/>
        <v>1.1281506651208804E-2</v>
      </c>
      <c r="CS113" s="279">
        <f t="shared" si="253"/>
        <v>8.6768866809817866E-2</v>
      </c>
      <c r="CT113" s="279">
        <f t="shared" si="258"/>
        <v>1.8513684302858319E-3</v>
      </c>
      <c r="CU113" s="279">
        <f t="shared" si="262"/>
        <v>6.1928746240608515E-4</v>
      </c>
      <c r="CV113" s="279">
        <f>DI113/(SUM(DI$111:DI$115)+SUM(DI$106:DI$109))</f>
        <v>4.769809021750393E-2</v>
      </c>
      <c r="CW113" s="279">
        <f>DJ113/(SUM(DJ$112:DJ$115)+SUM(DJ$106:DJ$110))</f>
        <v>0</v>
      </c>
      <c r="CX113" s="279">
        <f>DK113/(SUM(DK$113:DK$115)+SUM(DK$106:DK$111))</f>
        <v>8.9713500736731303E-2</v>
      </c>
      <c r="CY113" s="278">
        <v>1</v>
      </c>
      <c r="CZ113" s="279">
        <f t="shared" si="240"/>
        <v>8.3852086261259576E-2</v>
      </c>
      <c r="DA113" s="280"/>
      <c r="DC113" s="307" t="s">
        <v>1563</v>
      </c>
      <c r="DD113" s="279">
        <v>4.9230343115159905E-2</v>
      </c>
      <c r="DE113" s="279">
        <v>1.1279504869420053E-2</v>
      </c>
      <c r="DF113" s="279">
        <v>8.6603810461178932E-2</v>
      </c>
      <c r="DG113" s="279">
        <v>1.8513412642778523E-3</v>
      </c>
      <c r="DH113" s="279">
        <v>6.1893584656390994E-4</v>
      </c>
      <c r="DI113" s="279">
        <v>4.7600826738935939E-2</v>
      </c>
      <c r="DJ113" s="279">
        <v>0</v>
      </c>
      <c r="DK113" s="279">
        <v>8.929084545066715E-2</v>
      </c>
      <c r="DL113" s="278">
        <v>1</v>
      </c>
      <c r="DM113" s="279">
        <v>8.3814544051649023E-2</v>
      </c>
      <c r="DN113" s="280">
        <v>0</v>
      </c>
      <c r="DO113" s="211"/>
      <c r="DP113" s="173">
        <f t="shared" si="223"/>
        <v>865.47984068673395</v>
      </c>
      <c r="DR113" s="141">
        <v>1243.6957493960617</v>
      </c>
      <c r="DU113" s="293" t="s">
        <v>1563</v>
      </c>
      <c r="DV113" s="268">
        <v>2109.1755900827957</v>
      </c>
      <c r="DW113" s="268">
        <v>1713.5711002574249</v>
      </c>
      <c r="DX113" s="268">
        <v>10318.84401644947</v>
      </c>
      <c r="DY113" s="268">
        <v>201.54811807687267</v>
      </c>
      <c r="DZ113" s="268">
        <v>8.856353028482987</v>
      </c>
      <c r="EA113" s="268">
        <v>2760.3243417641561</v>
      </c>
      <c r="EB113" s="268">
        <v>0</v>
      </c>
      <c r="EC113" s="268">
        <v>19653.00437453729</v>
      </c>
      <c r="ED113" s="276">
        <v>116305</v>
      </c>
      <c r="EE113" s="268">
        <v>77067.676105803519</v>
      </c>
      <c r="EF113" s="269">
        <v>0</v>
      </c>
    </row>
    <row r="114" spans="12:136" x14ac:dyDescent="0.25">
      <c r="L114" s="161"/>
      <c r="M114" s="161" t="s">
        <v>371</v>
      </c>
      <c r="N114" s="168">
        <f>SUM(AL106:AL110)+AL113</f>
        <v>4672.5785443549794</v>
      </c>
      <c r="O114" s="168">
        <f>SUM(AL111:AL112)</f>
        <v>19.292042606087687</v>
      </c>
      <c r="P114" s="168"/>
      <c r="Q114" s="168">
        <f>AL115</f>
        <v>7301.17568607253</v>
      </c>
      <c r="R114" s="168"/>
      <c r="AA114" s="183"/>
      <c r="AB114" s="155" t="s">
        <v>1565</v>
      </c>
      <c r="AC114" s="161" t="s">
        <v>1566</v>
      </c>
      <c r="AD114" s="168">
        <f t="shared" si="241"/>
        <v>213.51949054452555</v>
      </c>
      <c r="AE114" s="168">
        <f t="shared" si="247"/>
        <v>516.37901677587456</v>
      </c>
      <c r="AF114" s="168">
        <f t="shared" si="254"/>
        <v>2.900588443245141</v>
      </c>
      <c r="AG114" s="168">
        <f t="shared" si="259"/>
        <v>3732.5992266616067</v>
      </c>
      <c r="AH114" s="168">
        <f>IF(BJ114&gt;0,BW114,EA114)</f>
        <v>735.92961430338346</v>
      </c>
      <c r="AI114" s="168">
        <f>IF(BK114&gt;0,BX114,EB114)</f>
        <v>1673.8442610176246</v>
      </c>
      <c r="AJ114" s="168">
        <f>IF(BL114&gt;0,BY114,EC114)</f>
        <v>0</v>
      </c>
      <c r="AK114" s="168">
        <f>IF(BM114&gt;0,BZ114,ED114)</f>
        <v>514.19147713860491</v>
      </c>
      <c r="AL114" s="168"/>
      <c r="AM114" s="168">
        <f t="shared" si="225"/>
        <v>0</v>
      </c>
      <c r="AN114" s="161"/>
      <c r="AO114" s="161"/>
      <c r="AP114" s="161"/>
      <c r="AQ114" s="155" t="s">
        <v>1565</v>
      </c>
      <c r="AR114" s="161" t="s">
        <v>1566</v>
      </c>
      <c r="AS114" s="206">
        <f t="shared" si="243"/>
        <v>3.2513013835500217</v>
      </c>
      <c r="AT114" s="206">
        <f t="shared" si="226"/>
        <v>0</v>
      </c>
      <c r="AU114" s="206">
        <f t="shared" si="227"/>
        <v>0</v>
      </c>
      <c r="AV114" s="206">
        <f t="shared" si="228"/>
        <v>102.61228846584601</v>
      </c>
      <c r="AW114" s="206">
        <f t="shared" si="229"/>
        <v>0</v>
      </c>
      <c r="AX114" s="206">
        <f t="shared" si="230"/>
        <v>0</v>
      </c>
      <c r="AY114" s="206">
        <f t="shared" si="231"/>
        <v>0</v>
      </c>
      <c r="AZ114" s="206">
        <f t="shared" si="232"/>
        <v>0</v>
      </c>
      <c r="BA114" s="206">
        <f t="shared" si="233"/>
        <v>0</v>
      </c>
      <c r="BB114" s="161">
        <v>0</v>
      </c>
      <c r="BC114" s="161"/>
      <c r="BD114" s="307" t="s">
        <v>1565</v>
      </c>
      <c r="BE114" s="279" t="s">
        <v>1566</v>
      </c>
      <c r="BF114" s="279">
        <f t="shared" si="244"/>
        <v>23706.627756808182</v>
      </c>
      <c r="BG114" s="279">
        <f t="shared" si="249"/>
        <v>22912.450139094293</v>
      </c>
      <c r="BH114" s="279">
        <f t="shared" si="255"/>
        <v>270.22059995436416</v>
      </c>
      <c r="BI114" s="279">
        <f t="shared" si="260"/>
        <v>2003.60098635129</v>
      </c>
      <c r="BJ114" s="279">
        <f>EA114-BW114</f>
        <v>13058.601223029742</v>
      </c>
      <c r="BK114" s="279">
        <f>EB114-BX114</f>
        <v>84680.56584653855</v>
      </c>
      <c r="BL114" s="279">
        <f>EC114-BY114</f>
        <v>158838.27396674725</v>
      </c>
      <c r="BM114" s="279">
        <f>ED114-BZ114</f>
        <v>63154.272360667004</v>
      </c>
      <c r="BN114" s="278"/>
      <c r="BO114" s="280">
        <f>EF114-CB114</f>
        <v>0</v>
      </c>
      <c r="BQ114" s="307" t="s">
        <v>1565</v>
      </c>
      <c r="BR114" s="279" t="s">
        <v>1568</v>
      </c>
      <c r="BS114" s="279">
        <f t="shared" si="251"/>
        <v>213.51949054452555</v>
      </c>
      <c r="BT114" s="279">
        <f t="shared" si="252"/>
        <v>516.37901677587456</v>
      </c>
      <c r="BU114" s="279">
        <f t="shared" si="257"/>
        <v>2.900588443245141</v>
      </c>
      <c r="BV114" s="279">
        <f t="shared" si="261"/>
        <v>3732.5992266616067</v>
      </c>
      <c r="BW114" s="279">
        <f>$DP$110*CV114/CJ$11</f>
        <v>735.92961430338346</v>
      </c>
      <c r="BX114" s="279">
        <f>$DP$111*CW114/CK$11</f>
        <v>1673.8442610176246</v>
      </c>
      <c r="BY114" s="279">
        <f>$DP$112*CX114/CL$11</f>
        <v>0</v>
      </c>
      <c r="BZ114" s="279">
        <f>$DP$113*CY114/CM$11</f>
        <v>514.19147713860491</v>
      </c>
      <c r="CA114" s="278"/>
      <c r="CB114" s="280"/>
      <c r="CP114" s="307" t="s">
        <v>5937</v>
      </c>
      <c r="CQ114" s="279" t="s">
        <v>1566</v>
      </c>
      <c r="CR114" s="279">
        <f t="shared" si="246"/>
        <v>0.15748123916676926</v>
      </c>
      <c r="CS114" s="279">
        <f t="shared" si="253"/>
        <v>0.19700781921841262</v>
      </c>
      <c r="CT114" s="279">
        <f t="shared" si="258"/>
        <v>2.5088199813834196E-3</v>
      </c>
      <c r="CU114" s="279">
        <f t="shared" si="262"/>
        <v>0.40110831877921299</v>
      </c>
      <c r="CV114" s="279">
        <f>DI114/(SUM(DI$111:DI$115)+SUM(DI$106:DI$109))</f>
        <v>0.2383679216358818</v>
      </c>
      <c r="CW114" s="279">
        <f>DJ114/(SUM(DJ$112:DJ$115)+SUM(DJ$106:DJ$110))</f>
        <v>0.96506049689820861</v>
      </c>
      <c r="CX114" s="279">
        <f>DK114/(SUM(DK$113:DK$115)+SUM(DK$106:DK$111))</f>
        <v>0.72507680438922251</v>
      </c>
      <c r="CY114" s="279">
        <f>DL114/(SUM(DL$114:DL$115)+SUM(DL$106:DL$112))</f>
        <v>0.55334383920362551</v>
      </c>
      <c r="CZ114" s="278">
        <v>1</v>
      </c>
      <c r="DA114" s="280"/>
      <c r="DC114" s="307" t="s">
        <v>5937</v>
      </c>
      <c r="DD114" s="279">
        <v>0.38368332953880618</v>
      </c>
      <c r="DE114" s="279">
        <v>0.15745329581785494</v>
      </c>
      <c r="DF114" s="279">
        <v>0.19663306047729892</v>
      </c>
      <c r="DG114" s="279">
        <v>2.5087831682766826E-3</v>
      </c>
      <c r="DH114" s="279">
        <v>0.40088057956620987</v>
      </c>
      <c r="DI114" s="279">
        <v>0.23788185409876225</v>
      </c>
      <c r="DJ114" s="279">
        <v>0.96504849525580216</v>
      </c>
      <c r="DK114" s="279">
        <v>0.72166084646024897</v>
      </c>
      <c r="DL114" s="279">
        <v>0.54742671284816313</v>
      </c>
      <c r="DM114" s="278">
        <v>1</v>
      </c>
      <c r="DN114" s="280">
        <v>1</v>
      </c>
      <c r="DO114" s="211"/>
      <c r="DP114" s="173">
        <f t="shared" si="223"/>
        <v>16026.465773210282</v>
      </c>
      <c r="DR114" s="141">
        <v>411.6791142207918</v>
      </c>
      <c r="DU114" s="293" t="s">
        <v>5937</v>
      </c>
      <c r="DV114" s="268">
        <v>16438.144887431074</v>
      </c>
      <c r="DW114" s="268">
        <v>23920.147247352706</v>
      </c>
      <c r="DX114" s="268">
        <v>23428.829155870168</v>
      </c>
      <c r="DY114" s="268">
        <v>273.12118839760933</v>
      </c>
      <c r="DZ114" s="268">
        <v>5736.2002130128967</v>
      </c>
      <c r="EA114" s="268">
        <v>13794.530837333125</v>
      </c>
      <c r="EB114" s="268">
        <v>86354.410107556178</v>
      </c>
      <c r="EC114" s="268">
        <v>158838.27396674725</v>
      </c>
      <c r="ED114" s="268">
        <v>63668.463837805612</v>
      </c>
      <c r="EE114" s="276">
        <v>919502.4202280707</v>
      </c>
      <c r="EF114" s="269">
        <v>0</v>
      </c>
    </row>
    <row r="115" spans="12:136" ht="15.75" thickBot="1" x14ac:dyDescent="0.3">
      <c r="L115" s="161"/>
      <c r="M115" s="161" t="s">
        <v>372</v>
      </c>
      <c r="N115" s="168">
        <f>'Fatores de emissao'!AQ8</f>
        <v>0</v>
      </c>
      <c r="O115" s="168">
        <f>'Fatores de emissao'!AR8</f>
        <v>4.0333333299999978</v>
      </c>
      <c r="P115" s="168">
        <v>0</v>
      </c>
      <c r="Q115" s="168">
        <f>'Fatores de emissao'!AS8</f>
        <v>333.69068332999996</v>
      </c>
      <c r="R115" s="168"/>
      <c r="AA115" s="183"/>
      <c r="AB115" s="155" t="s">
        <v>5938</v>
      </c>
      <c r="AC115" s="161" t="s">
        <v>1566</v>
      </c>
      <c r="AD115" s="168">
        <f t="shared" si="241"/>
        <v>829.10799885496021</v>
      </c>
      <c r="AE115" s="168">
        <f t="shared" si="247"/>
        <v>1175.3046028564372</v>
      </c>
      <c r="AF115" s="168">
        <f t="shared" si="254"/>
        <v>965.16925617871232</v>
      </c>
      <c r="AG115" s="168">
        <f t="shared" si="259"/>
        <v>5472.1522277819413</v>
      </c>
      <c r="AH115" s="168">
        <f>IF(BJ115&gt;0,BW115,EA115)</f>
        <v>1431.3552196520882</v>
      </c>
      <c r="AI115" s="168">
        <f>IF(BK115&gt;0,BX115,EB115)</f>
        <v>1.1739503645582414</v>
      </c>
      <c r="AJ115" s="168">
        <f>IF(BL115&gt;0,BY115,EC115)</f>
        <v>0</v>
      </c>
      <c r="AK115" s="168">
        <f>IF(BM115&gt;0,BZ115,ED115)</f>
        <v>162.14985908478332</v>
      </c>
      <c r="AL115" s="168">
        <f>IF(BN115&gt;0,CA115,EE115)</f>
        <v>7301.17568607253</v>
      </c>
      <c r="AM115" s="168"/>
      <c r="AN115" s="226">
        <f>SUM(AD115:AM115)</f>
        <v>17337.588800846013</v>
      </c>
      <c r="AO115" s="161"/>
      <c r="AP115" s="161"/>
      <c r="AQ115" s="155" t="s">
        <v>5938</v>
      </c>
      <c r="AR115" s="161" t="s">
        <v>1566</v>
      </c>
      <c r="AS115" s="206">
        <f t="shared" si="243"/>
        <v>12.624983213077623</v>
      </c>
      <c r="AT115" s="206">
        <f t="shared" si="226"/>
        <v>0</v>
      </c>
      <c r="AU115" s="206">
        <f t="shared" si="227"/>
        <v>0</v>
      </c>
      <c r="AV115" s="206">
        <f t="shared" si="228"/>
        <v>150.43406185035045</v>
      </c>
      <c r="AW115" s="206">
        <f t="shared" si="229"/>
        <v>0</v>
      </c>
      <c r="AX115" s="206">
        <f t="shared" si="230"/>
        <v>0</v>
      </c>
      <c r="AY115" s="206">
        <f t="shared" si="231"/>
        <v>0</v>
      </c>
      <c r="AZ115" s="206">
        <f t="shared" si="232"/>
        <v>0</v>
      </c>
      <c r="BA115" s="206">
        <f t="shared" si="233"/>
        <v>0</v>
      </c>
      <c r="BB115" s="183"/>
      <c r="BC115" s="161"/>
      <c r="BD115" s="308" t="s">
        <v>5938</v>
      </c>
      <c r="BE115" s="281" t="s">
        <v>1566</v>
      </c>
      <c r="BF115" s="281">
        <f t="shared" si="244"/>
        <v>92054.147604609039</v>
      </c>
      <c r="BG115" s="281">
        <f t="shared" si="249"/>
        <v>52149.888427562219</v>
      </c>
      <c r="BH115" s="281">
        <f t="shared" si="255"/>
        <v>89915.760393201388</v>
      </c>
      <c r="BI115" s="281">
        <f t="shared" si="260"/>
        <v>2937.3658770364136</v>
      </c>
      <c r="BJ115" s="281">
        <f>EA115-BW115</f>
        <v>25398.484663009203</v>
      </c>
      <c r="BK115" s="281">
        <f>EB115-BX115</f>
        <v>59.39069927933717</v>
      </c>
      <c r="BL115" s="281">
        <f>EC115-BY115</f>
        <v>3479.1643721784999</v>
      </c>
      <c r="BM115" s="281">
        <f>ED115-BZ115</f>
        <v>19915.647806670619</v>
      </c>
      <c r="BN115" s="281">
        <f>EE115-CA115</f>
        <v>552226.638977936</v>
      </c>
      <c r="BO115" s="282"/>
      <c r="BQ115" s="308" t="s">
        <v>5938</v>
      </c>
      <c r="BR115" s="281" t="s">
        <v>1568</v>
      </c>
      <c r="BS115" s="281">
        <f t="shared" si="251"/>
        <v>829.10799885496021</v>
      </c>
      <c r="BT115" s="281">
        <f t="shared" si="252"/>
        <v>1175.3046028564372</v>
      </c>
      <c r="BU115" s="281">
        <f t="shared" si="257"/>
        <v>965.16925617871232</v>
      </c>
      <c r="BV115" s="281">
        <f t="shared" si="261"/>
        <v>5472.1522277819413</v>
      </c>
      <c r="BW115" s="281">
        <f>$DP$110*CV115/CJ$11</f>
        <v>1431.3552196520882</v>
      </c>
      <c r="BX115" s="281">
        <f>$DP$111*CW115/CK$11</f>
        <v>1.1739503645582414</v>
      </c>
      <c r="BY115" s="281">
        <f>$DP$112*CX115/CL$11</f>
        <v>0</v>
      </c>
      <c r="BZ115" s="281">
        <f>$DP$113*CY115/CM$11</f>
        <v>162.14985908478332</v>
      </c>
      <c r="CA115" s="281">
        <f>$DP$114*CZ115/CN$11</f>
        <v>7301.17568607253</v>
      </c>
      <c r="CB115" s="282"/>
      <c r="CP115" s="308" t="s">
        <v>5938</v>
      </c>
      <c r="CQ115" s="281" t="s">
        <v>1566</v>
      </c>
      <c r="CR115" s="281">
        <f t="shared" si="246"/>
        <v>0.61150836736158143</v>
      </c>
      <c r="CS115" s="281">
        <f t="shared" si="253"/>
        <v>0.44839970100219428</v>
      </c>
      <c r="CT115" s="281">
        <f t="shared" si="258"/>
        <v>0.83480850961712272</v>
      </c>
      <c r="CU115" s="281">
        <f t="shared" si="262"/>
        <v>0.58804217835962402</v>
      </c>
      <c r="CV115" s="281">
        <f>DI115/(SUM(DI$111:DI$115)+SUM(DI$106:DI$109))</f>
        <v>0.46361657718327087</v>
      </c>
      <c r="CW115" s="281">
        <f>DJ115/(SUM(DJ$112:DJ$115)+SUM(DJ$106:DJ$110))</f>
        <v>6.7684500197505567E-4</v>
      </c>
      <c r="CX115" s="281">
        <f>DK115/(SUM(DK$113:DK$115)+SUM(DK$106:DK$111))</f>
        <v>1.5881949116698036E-2</v>
      </c>
      <c r="CY115" s="281">
        <f>DL115/(SUM(DL$114:DL$115)+SUM(DL$106:DL$112))</f>
        <v>0.17449652423568821</v>
      </c>
      <c r="CZ115" s="281">
        <f>DM115/(SUM(DM$115)+SUM(DM$106:DM$113))</f>
        <v>0.60878408369767123</v>
      </c>
      <c r="DA115" s="282"/>
      <c r="DC115" s="308" t="s">
        <v>5938</v>
      </c>
      <c r="DD115" s="281">
        <v>5.6882202460145186E-2</v>
      </c>
      <c r="DE115" s="281">
        <v>0.61139986179124406</v>
      </c>
      <c r="DF115" s="281">
        <v>0.44754673126662736</v>
      </c>
      <c r="DG115" s="281">
        <v>0.83479626007550656</v>
      </c>
      <c r="DH115" s="281">
        <v>0.58770830280371478</v>
      </c>
      <c r="DI115" s="281">
        <v>0.46267119423789493</v>
      </c>
      <c r="DJ115" s="281">
        <v>6.7683658462536157E-4</v>
      </c>
      <c r="DK115" s="281">
        <v>1.5807126601780547E-2</v>
      </c>
      <c r="DL115" s="281">
        <v>0.17263056330987836</v>
      </c>
      <c r="DM115" s="281">
        <v>0.6085115192249575</v>
      </c>
      <c r="DN115" s="312">
        <v>0</v>
      </c>
      <c r="DO115" s="211"/>
      <c r="DP115" s="173">
        <f t="shared" si="223"/>
        <v>2437.0042000000003</v>
      </c>
      <c r="DR115" s="141">
        <v>0</v>
      </c>
      <c r="DU115" s="294" t="s">
        <v>5938</v>
      </c>
      <c r="DV115" s="271">
        <v>2437.0042000000003</v>
      </c>
      <c r="DW115" s="271">
        <v>92883.255603464</v>
      </c>
      <c r="DX115" s="271">
        <v>53325.193030418654</v>
      </c>
      <c r="DY115" s="271">
        <v>90880.929649380094</v>
      </c>
      <c r="DZ115" s="271">
        <v>8409.5181048183549</v>
      </c>
      <c r="EA115" s="271">
        <v>26829.83988266129</v>
      </c>
      <c r="EB115" s="271">
        <v>60.564649643895414</v>
      </c>
      <c r="EC115" s="271">
        <v>3479.1643721784999</v>
      </c>
      <c r="ED115" s="271">
        <v>20077.797665755403</v>
      </c>
      <c r="EE115" s="271">
        <v>559527.81466400856</v>
      </c>
      <c r="EF115" s="277">
        <v>857911.08182232874</v>
      </c>
    </row>
    <row r="116" spans="12:136" x14ac:dyDescent="0.25">
      <c r="L116" s="161"/>
      <c r="M116" s="161" t="s">
        <v>373</v>
      </c>
      <c r="N116" s="168">
        <f>N115*N114</f>
        <v>0</v>
      </c>
      <c r="O116" s="168">
        <f>O115*O114</f>
        <v>77.811238446913492</v>
      </c>
      <c r="P116" s="168">
        <f>P115*P114</f>
        <v>0</v>
      </c>
      <c r="Q116" s="168">
        <f>Q115*Q114</f>
        <v>2436334.303797924</v>
      </c>
      <c r="R116" s="168">
        <f>SUM(N116:Q116)</f>
        <v>2436412.1150363707</v>
      </c>
      <c r="AA116" s="183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DO116" s="210"/>
    </row>
    <row r="117" spans="12:136" ht="15.75" thickBot="1" x14ac:dyDescent="0.3">
      <c r="L117" s="191" t="s">
        <v>1656</v>
      </c>
      <c r="M117" s="191"/>
      <c r="N117" s="190">
        <f>N116+N112+N108</f>
        <v>0</v>
      </c>
      <c r="O117" s="190">
        <f>O116+O112+O108</f>
        <v>3109.9842546850468</v>
      </c>
      <c r="P117" s="190">
        <f>P116+P112+P108</f>
        <v>544248.35490017163</v>
      </c>
      <c r="Q117" s="190">
        <f>Q116+Q112+Q108</f>
        <v>7017499.1985543901</v>
      </c>
      <c r="R117" s="190">
        <f>R116+R112+R108</f>
        <v>7564857.5377092473</v>
      </c>
      <c r="AA117" s="182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CR117" s="231">
        <f>SUM(CR106:CR115)-2*CR106</f>
        <v>0</v>
      </c>
      <c r="CS117" s="231">
        <f>SUM(CS106:CS115)-2*CS107</f>
        <v>0</v>
      </c>
      <c r="CT117" s="231">
        <f>SUM(CT106:CT115)-2*CT108</f>
        <v>0</v>
      </c>
      <c r="CU117" s="231">
        <f>SUM(CU106:CU115)-2*CU109</f>
        <v>0</v>
      </c>
      <c r="CV117" s="231">
        <f>SUM(CV106:CV115)-2*CV110</f>
        <v>0</v>
      </c>
      <c r="CW117" s="231">
        <f>SUM(CW106:CW115)-2*CW111</f>
        <v>0</v>
      </c>
      <c r="CX117" s="231">
        <f>SUM(CX106:CX115)-2*CX112</f>
        <v>0</v>
      </c>
      <c r="CY117" s="231">
        <f>SUM(CY106:CY115)-2*CY113</f>
        <v>0</v>
      </c>
      <c r="CZ117" s="231">
        <f>SUM(CZ106:CZ115)-2*CZ114</f>
        <v>0</v>
      </c>
      <c r="DA117" s="231">
        <f>SUM(DA105:DA115)-2*DA114</f>
        <v>0</v>
      </c>
      <c r="DB117" s="255"/>
      <c r="DC117" s="309"/>
      <c r="DD117" s="309">
        <f>SUM(DD105:DD115)-2*DD105</f>
        <v>0</v>
      </c>
      <c r="DE117" s="309">
        <f>SUM(DE105:DE115)-2*DE106</f>
        <v>0</v>
      </c>
      <c r="DF117" s="309">
        <f>SUM(DF105:DF115)-2*DF107</f>
        <v>0</v>
      </c>
      <c r="DG117" s="309">
        <f>SUM(DG105:DG115)-2*DG108</f>
        <v>0</v>
      </c>
      <c r="DH117" s="309">
        <f>SUM(DH105:DH115)-2*DH109</f>
        <v>0</v>
      </c>
      <c r="DI117" s="309">
        <f>SUM(DI105:DI115)-2*DI110</f>
        <v>0</v>
      </c>
      <c r="DJ117" s="309">
        <f>SUM(DJ105:DJ115)-2*DJ111</f>
        <v>0</v>
      </c>
      <c r="DK117" s="309">
        <f>SUM(DK105:DK115)-2*DK112</f>
        <v>0</v>
      </c>
      <c r="DL117" s="309">
        <f>SUM(DL105:DL115)-2*DL113</f>
        <v>0</v>
      </c>
      <c r="DM117" s="309">
        <f>SUM(DM105:DM115)-2*DM114</f>
        <v>0</v>
      </c>
      <c r="DN117" s="309"/>
      <c r="DO117" s="235"/>
      <c r="DP117" s="235"/>
      <c r="DQ117" s="235"/>
      <c r="DR117" s="235"/>
      <c r="DS117" s="235"/>
      <c r="DT117" s="235"/>
      <c r="DU117" s="295"/>
      <c r="DV117" s="295">
        <f>SUM(DV105:DV115)-2*DV105</f>
        <v>0</v>
      </c>
      <c r="DW117" s="295">
        <f>SUM(DW105:DW115)-2*DW106</f>
        <v>0</v>
      </c>
      <c r="DX117" s="295">
        <f>SUM(DX105:DX115)-2*DX107</f>
        <v>0</v>
      </c>
      <c r="DY117" s="295">
        <f>SUM(DY105:DY115)-2*DY108</f>
        <v>0</v>
      </c>
      <c r="DZ117" s="295">
        <f>SUM(DZ105:DZ115)-2*DZ109</f>
        <v>0</v>
      </c>
      <c r="EA117" s="295">
        <f>SUM(EA105:EA115)-2*EA110</f>
        <v>0</v>
      </c>
      <c r="EB117" s="295">
        <f>SUM(EB105:EB115)-2*EB111</f>
        <v>0</v>
      </c>
      <c r="EC117" s="295">
        <f>SUM(EC105:EC115)-2*EC112</f>
        <v>0</v>
      </c>
      <c r="ED117" s="295">
        <f>SUM(ED105:ED115)-2*ED113</f>
        <v>0</v>
      </c>
      <c r="EE117" s="295">
        <f>SUM(EE105:EE115)-2*EE114</f>
        <v>0</v>
      </c>
      <c r="EF117" s="295"/>
    </row>
    <row r="118" spans="12:136" x14ac:dyDescent="0.25">
      <c r="CB118" s="231"/>
    </row>
    <row r="120" spans="12:136" ht="21" x14ac:dyDescent="0.25">
      <c r="CB120" s="262"/>
    </row>
    <row r="121" spans="12:136" x14ac:dyDescent="0.25">
      <c r="CB121" s="161"/>
    </row>
    <row r="122" spans="12:136" x14ac:dyDescent="0.25">
      <c r="CB122" s="263"/>
    </row>
    <row r="123" spans="12:136" x14ac:dyDescent="0.25">
      <c r="CB123" s="263"/>
    </row>
    <row r="124" spans="12:136" x14ac:dyDescent="0.25">
      <c r="CB124" s="263"/>
    </row>
    <row r="125" spans="12:136" x14ac:dyDescent="0.25">
      <c r="CB125" s="263"/>
    </row>
    <row r="126" spans="12:136" x14ac:dyDescent="0.25">
      <c r="CB126" s="263"/>
    </row>
    <row r="127" spans="12:136" x14ac:dyDescent="0.25">
      <c r="CB127" s="263"/>
    </row>
  </sheetData>
  <sheetProtection password="C4BA" sheet="1" objects="1" scenarios="1"/>
  <mergeCells count="46">
    <mergeCell ref="B40:D40"/>
    <mergeCell ref="AB48:AC48"/>
    <mergeCell ref="AQ48:AR48"/>
    <mergeCell ref="DC2:DN2"/>
    <mergeCell ref="AQ2:BB2"/>
    <mergeCell ref="BD48:BE48"/>
    <mergeCell ref="BQ48:BR48"/>
    <mergeCell ref="CP48:CQ48"/>
    <mergeCell ref="BD2:BO2"/>
    <mergeCell ref="BQ2:CB2"/>
    <mergeCell ref="DP2:DS2"/>
    <mergeCell ref="U2:Z2"/>
    <mergeCell ref="AB2:AM2"/>
    <mergeCell ref="DU2:EF2"/>
    <mergeCell ref="CD2:CN2"/>
    <mergeCell ref="CP2:DA2"/>
    <mergeCell ref="B61:E61"/>
    <mergeCell ref="AB66:AC66"/>
    <mergeCell ref="AQ66:AR66"/>
    <mergeCell ref="CP66:CQ66"/>
    <mergeCell ref="DC66:DD66"/>
    <mergeCell ref="AB1:EF1"/>
    <mergeCell ref="A1:Z1"/>
    <mergeCell ref="A2:I2"/>
    <mergeCell ref="AB102:AC102"/>
    <mergeCell ref="AQ102:AR102"/>
    <mergeCell ref="BD102:BE102"/>
    <mergeCell ref="BQ84:BR84"/>
    <mergeCell ref="AB84:AC84"/>
    <mergeCell ref="BQ102:BR102"/>
    <mergeCell ref="CP102:CQ102"/>
    <mergeCell ref="DC102:DD102"/>
    <mergeCell ref="L2:S2"/>
    <mergeCell ref="DC48:DD48"/>
    <mergeCell ref="CP84:CQ84"/>
    <mergeCell ref="DC84:DD84"/>
    <mergeCell ref="AQ84:AR84"/>
    <mergeCell ref="U84:V84"/>
    <mergeCell ref="U66:V66"/>
    <mergeCell ref="U48:V48"/>
    <mergeCell ref="DU102:DV102"/>
    <mergeCell ref="DU84:DV84"/>
    <mergeCell ref="BD84:BE84"/>
    <mergeCell ref="U102:V102"/>
    <mergeCell ref="DU48:DV48"/>
    <mergeCell ref="DU66:DV66"/>
  </mergeCells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>
      <selection activeCell="E5" sqref="E5"/>
    </sheetView>
  </sheetViews>
  <sheetFormatPr defaultRowHeight="15" x14ac:dyDescent="0.25"/>
  <cols>
    <col min="1" max="1" width="19.42578125" customWidth="1"/>
    <col min="5" max="5" width="22.42578125" customWidth="1"/>
    <col min="6" max="6" width="13.28515625" bestFit="1" customWidth="1"/>
    <col min="7" max="7" width="14.28515625" bestFit="1" customWidth="1"/>
    <col min="8" max="8" width="9.28515625" bestFit="1" customWidth="1"/>
    <col min="9" max="9" width="13.28515625" bestFit="1" customWidth="1"/>
    <col min="10" max="10" width="14.28515625" bestFit="1" customWidth="1"/>
    <col min="11" max="11" width="9.28515625" bestFit="1" customWidth="1"/>
    <col min="13" max="13" width="28.42578125" customWidth="1"/>
  </cols>
  <sheetData>
    <row r="1" spans="1:13" ht="15.75" thickBot="1" x14ac:dyDescent="0.3">
      <c r="A1" t="s">
        <v>424</v>
      </c>
    </row>
    <row r="2" spans="1:13" x14ac:dyDescent="0.25">
      <c r="A2" s="454" t="s">
        <v>1794</v>
      </c>
      <c r="B2" s="5"/>
      <c r="E2" s="12"/>
      <c r="F2" s="13" t="s">
        <v>1778</v>
      </c>
      <c r="G2" s="13" t="s">
        <v>1779</v>
      </c>
      <c r="H2" s="13" t="s">
        <v>1780</v>
      </c>
      <c r="I2" s="13" t="s">
        <v>425</v>
      </c>
      <c r="J2" s="13" t="s">
        <v>1781</v>
      </c>
      <c r="K2" s="13" t="s">
        <v>1782</v>
      </c>
      <c r="L2" s="13" t="s">
        <v>426</v>
      </c>
      <c r="M2" s="14" t="s">
        <v>1784</v>
      </c>
    </row>
    <row r="3" spans="1:13" x14ac:dyDescent="0.25">
      <c r="A3" s="433" t="s">
        <v>1651</v>
      </c>
      <c r="B3" s="446">
        <f>M7</f>
        <v>1.4987171659445704</v>
      </c>
      <c r="E3" s="124" t="s">
        <v>1651</v>
      </c>
      <c r="F3" s="7"/>
      <c r="G3" s="7"/>
      <c r="H3" s="7"/>
      <c r="I3" s="7"/>
      <c r="J3" s="7"/>
      <c r="K3" s="7"/>
      <c r="L3" s="7"/>
      <c r="M3" s="8"/>
    </row>
    <row r="4" spans="1:13" x14ac:dyDescent="0.25">
      <c r="A4" s="434" t="s">
        <v>1652</v>
      </c>
      <c r="B4" s="447">
        <f>M12</f>
        <v>1.2553368578778275</v>
      </c>
      <c r="E4" s="6" t="s">
        <v>945</v>
      </c>
      <c r="F4" s="125">
        <v>106219</v>
      </c>
      <c r="G4" s="125">
        <v>85977</v>
      </c>
      <c r="H4" s="313">
        <f>G4/F4</f>
        <v>0.80943145764881985</v>
      </c>
      <c r="I4" s="125">
        <v>96618</v>
      </c>
      <c r="J4" s="125">
        <v>156641</v>
      </c>
      <c r="K4" s="313">
        <f>J4/I4</f>
        <v>1.6212403485892897</v>
      </c>
      <c r="L4" s="118">
        <f>F4/SUM(F4:F6)</f>
        <v>0.41424158990398491</v>
      </c>
      <c r="M4" s="120">
        <f>L4*K4/H4</f>
        <v>0.82969987547419022</v>
      </c>
    </row>
    <row r="5" spans="1:13" x14ac:dyDescent="0.25">
      <c r="A5" s="435" t="s">
        <v>1783</v>
      </c>
      <c r="B5" s="448">
        <f>M17</f>
        <v>0.98243452648673124</v>
      </c>
      <c r="E5" s="6" t="s">
        <v>948</v>
      </c>
      <c r="F5" s="125">
        <v>97922</v>
      </c>
      <c r="G5" s="125">
        <v>421363</v>
      </c>
      <c r="H5" s="313">
        <f>G5/F5</f>
        <v>4.3030473233798325</v>
      </c>
      <c r="I5" s="125">
        <v>86572</v>
      </c>
      <c r="J5" s="125">
        <v>430798</v>
      </c>
      <c r="K5" s="313">
        <f>J5/I5</f>
        <v>4.9761816753684798</v>
      </c>
      <c r="L5" s="118">
        <f>F5/SUM(F4:F6)</f>
        <v>0.38188426709513373</v>
      </c>
      <c r="M5" s="120">
        <f>L5*K5/H5</f>
        <v>0.44162319147764195</v>
      </c>
    </row>
    <row r="6" spans="1:13" x14ac:dyDescent="0.25">
      <c r="A6" s="436" t="s">
        <v>1653</v>
      </c>
      <c r="B6" s="449">
        <f>M22</f>
        <v>1.0325544537556639</v>
      </c>
      <c r="E6" s="6" t="s">
        <v>951</v>
      </c>
      <c r="F6" s="125">
        <v>52277</v>
      </c>
      <c r="G6" s="125">
        <v>759092</v>
      </c>
      <c r="H6" s="313">
        <f>G6/F6</f>
        <v>14.520573100981311</v>
      </c>
      <c r="I6" s="125">
        <v>57842</v>
      </c>
      <c r="J6" s="125">
        <v>936794</v>
      </c>
      <c r="K6" s="313">
        <f>J6/I6</f>
        <v>16.195740119636252</v>
      </c>
      <c r="L6" s="118">
        <f>F6/SUM(F4:F6)</f>
        <v>0.20387414300088139</v>
      </c>
      <c r="M6" s="120">
        <f>L6*K6/H6</f>
        <v>0.22739409899273802</v>
      </c>
    </row>
    <row r="7" spans="1:13" x14ac:dyDescent="0.25">
      <c r="A7" s="437" t="s">
        <v>1769</v>
      </c>
      <c r="B7" s="450">
        <f>M27</f>
        <v>1.3289297413839236</v>
      </c>
      <c r="E7" s="6"/>
      <c r="F7" s="125"/>
      <c r="G7" s="125"/>
      <c r="H7" s="313"/>
      <c r="I7" s="125"/>
      <c r="J7" s="125"/>
      <c r="K7" s="313"/>
      <c r="L7" s="118"/>
      <c r="M7" s="121">
        <f>SUM(M4:M6)</f>
        <v>1.4987171659445704</v>
      </c>
    </row>
    <row r="8" spans="1:13" ht="15.75" thickBot="1" x14ac:dyDescent="0.3">
      <c r="A8" s="455" t="s">
        <v>1768</v>
      </c>
      <c r="B8" s="456">
        <f>M32</f>
        <v>1.1059411387915277</v>
      </c>
      <c r="E8" s="124" t="s">
        <v>1652</v>
      </c>
      <c r="F8" s="125"/>
      <c r="G8" s="125"/>
      <c r="H8" s="313"/>
      <c r="I8" s="125"/>
      <c r="J8" s="125"/>
      <c r="K8" s="313"/>
      <c r="L8" s="118"/>
      <c r="M8" s="119"/>
    </row>
    <row r="9" spans="1:13" x14ac:dyDescent="0.25">
      <c r="E9" s="6" t="s">
        <v>945</v>
      </c>
      <c r="F9" s="125">
        <v>1824069</v>
      </c>
      <c r="G9" s="125">
        <v>1751971</v>
      </c>
      <c r="H9" s="313">
        <f>G9/F9</f>
        <v>0.9604740829431343</v>
      </c>
      <c r="I9" s="125">
        <v>1760810</v>
      </c>
      <c r="J9" s="125">
        <v>2306422</v>
      </c>
      <c r="K9" s="313">
        <f>J9/I9</f>
        <v>1.3098642102214322</v>
      </c>
      <c r="L9" s="118">
        <f>F9/SUM(F9:F11)</f>
        <v>0.70851223496857263</v>
      </c>
      <c r="M9" s="120">
        <f>L9*K9/H9</f>
        <v>0.96624660214207725</v>
      </c>
    </row>
    <row r="10" spans="1:13" x14ac:dyDescent="0.25">
      <c r="E10" s="6" t="s">
        <v>949</v>
      </c>
      <c r="F10" s="125">
        <v>615512</v>
      </c>
      <c r="G10" s="125">
        <v>15038377</v>
      </c>
      <c r="H10" s="313">
        <f>G10/F10</f>
        <v>24.432305137836469</v>
      </c>
      <c r="I10" s="125">
        <v>629823</v>
      </c>
      <c r="J10" s="125">
        <v>15197515</v>
      </c>
      <c r="K10" s="313">
        <f>J10/I10</f>
        <v>24.129819012643235</v>
      </c>
      <c r="L10" s="118">
        <f>F10/SUM(F9:F11)</f>
        <v>0.23907965256247218</v>
      </c>
      <c r="M10" s="120">
        <f>L10*K10/H10</f>
        <v>0.23611970763266804</v>
      </c>
    </row>
    <row r="11" spans="1:13" x14ac:dyDescent="0.25">
      <c r="E11" s="6" t="s">
        <v>942</v>
      </c>
      <c r="F11" s="125">
        <v>134925</v>
      </c>
      <c r="G11" s="125">
        <v>2071177</v>
      </c>
      <c r="H11" s="313">
        <f>G11/F11</f>
        <v>15.350579951825088</v>
      </c>
      <c r="I11" s="125">
        <v>135999</v>
      </c>
      <c r="J11" s="125">
        <v>2110068</v>
      </c>
      <c r="K11" s="313">
        <f>J11/I11</f>
        <v>15.515319965587983</v>
      </c>
      <c r="L11" s="118">
        <f>F11/SUM(F9:F11)</f>
        <v>5.2408112468955208E-2</v>
      </c>
      <c r="M11" s="120">
        <f>L11*K11/H11</f>
        <v>5.2970548103082271E-2</v>
      </c>
    </row>
    <row r="12" spans="1:13" x14ac:dyDescent="0.25">
      <c r="E12" s="6"/>
      <c r="F12" s="125"/>
      <c r="G12" s="125"/>
      <c r="H12" s="313"/>
      <c r="I12" s="125"/>
      <c r="J12" s="125"/>
      <c r="K12" s="313"/>
      <c r="L12" s="118"/>
      <c r="M12" s="122">
        <f>SUM(M9:M11)</f>
        <v>1.2553368578778275</v>
      </c>
    </row>
    <row r="13" spans="1:13" x14ac:dyDescent="0.25">
      <c r="E13" s="124" t="s">
        <v>1783</v>
      </c>
      <c r="F13" s="125"/>
      <c r="G13" s="125"/>
      <c r="H13" s="313"/>
      <c r="I13" s="125"/>
      <c r="J13" s="125"/>
      <c r="K13" s="313"/>
      <c r="L13" s="118"/>
      <c r="M13" s="120"/>
    </row>
    <row r="14" spans="1:13" x14ac:dyDescent="0.25">
      <c r="E14" s="6" t="s">
        <v>945</v>
      </c>
      <c r="F14" s="125">
        <v>39050</v>
      </c>
      <c r="G14" s="125">
        <v>34144</v>
      </c>
      <c r="H14" s="313">
        <f>G14/F14</f>
        <v>0.8743661971830986</v>
      </c>
      <c r="I14" s="125">
        <v>31779</v>
      </c>
      <c r="J14" s="125">
        <v>30255</v>
      </c>
      <c r="K14" s="313">
        <f>J14/I14</f>
        <v>0.95204380251109222</v>
      </c>
      <c r="L14" s="118">
        <f>F14/SUM(F14:F16)</f>
        <v>0.41540785498489424</v>
      </c>
      <c r="M14" s="120">
        <f>L14*K14/H14</f>
        <v>0.45231217209324176</v>
      </c>
    </row>
    <row r="15" spans="1:13" x14ac:dyDescent="0.25">
      <c r="E15" s="6" t="s">
        <v>943</v>
      </c>
      <c r="F15" s="125">
        <v>31544</v>
      </c>
      <c r="G15" s="125">
        <v>29431</v>
      </c>
      <c r="H15" s="313">
        <f>G15/F15</f>
        <v>0.93301420238397159</v>
      </c>
      <c r="I15" s="125">
        <v>51293</v>
      </c>
      <c r="J15" s="125">
        <v>37863</v>
      </c>
      <c r="K15" s="313">
        <f>J15/I15</f>
        <v>0.73817090051274048</v>
      </c>
      <c r="L15" s="118">
        <f>F15/SUM(F14:F16)</f>
        <v>0.33556018892813072</v>
      </c>
      <c r="M15" s="120">
        <f>L15*K15/H15</f>
        <v>0.26548445479650384</v>
      </c>
    </row>
    <row r="16" spans="1:13" x14ac:dyDescent="0.25">
      <c r="E16" s="6" t="s">
        <v>942</v>
      </c>
      <c r="F16" s="125">
        <v>23410</v>
      </c>
      <c r="G16" s="125">
        <v>229994</v>
      </c>
      <c r="H16" s="313">
        <f>G16/F16</f>
        <v>9.8246048697137969</v>
      </c>
      <c r="I16" s="125">
        <v>21600</v>
      </c>
      <c r="J16" s="125">
        <v>225510</v>
      </c>
      <c r="K16" s="313">
        <f>J16/I16</f>
        <v>10.440277777777778</v>
      </c>
      <c r="L16" s="118">
        <f>F16/SUM(F14:F16)</f>
        <v>0.24903195608697501</v>
      </c>
      <c r="M16" s="120">
        <f>L16*K16/H16</f>
        <v>0.26463789959698569</v>
      </c>
    </row>
    <row r="17" spans="5:13" x14ac:dyDescent="0.25">
      <c r="E17" s="6"/>
      <c r="F17" s="125"/>
      <c r="G17" s="125"/>
      <c r="H17" s="313"/>
      <c r="I17" s="125"/>
      <c r="J17" s="125"/>
      <c r="K17" s="313"/>
      <c r="L17" s="118"/>
      <c r="M17" s="122">
        <f>SUM(M14:M16)</f>
        <v>0.98243452648673124</v>
      </c>
    </row>
    <row r="18" spans="5:13" x14ac:dyDescent="0.25">
      <c r="E18" s="124" t="s">
        <v>1653</v>
      </c>
      <c r="F18" s="125"/>
      <c r="G18" s="125"/>
      <c r="H18" s="313"/>
      <c r="I18" s="125"/>
      <c r="J18" s="125"/>
      <c r="K18" s="313"/>
      <c r="L18" s="118"/>
      <c r="M18" s="120"/>
    </row>
    <row r="19" spans="5:13" x14ac:dyDescent="0.25">
      <c r="E19" s="6" t="s">
        <v>945</v>
      </c>
      <c r="F19" s="125">
        <v>199324</v>
      </c>
      <c r="G19" s="125">
        <v>132978</v>
      </c>
      <c r="H19" s="313">
        <f>G19/F19</f>
        <v>0.66714494993076601</v>
      </c>
      <c r="I19" s="125">
        <v>184597</v>
      </c>
      <c r="J19" s="125">
        <v>133609</v>
      </c>
      <c r="K19" s="313">
        <f>J19/I19</f>
        <v>0.72378749383792806</v>
      </c>
      <c r="L19" s="118">
        <f>F19/SUM(F19:F21)</f>
        <v>0.52261280181647041</v>
      </c>
      <c r="M19" s="120">
        <f>L19*K19/H19</f>
        <v>0.56698414656907092</v>
      </c>
    </row>
    <row r="20" spans="5:13" x14ac:dyDescent="0.25">
      <c r="E20" s="6" t="s">
        <v>944</v>
      </c>
      <c r="F20" s="125">
        <v>94702</v>
      </c>
      <c r="G20" s="125">
        <v>59033</v>
      </c>
      <c r="H20" s="313">
        <f>G20/F20</f>
        <v>0.62335536736288566</v>
      </c>
      <c r="I20" s="125">
        <v>107159</v>
      </c>
      <c r="J20" s="125">
        <v>66011</v>
      </c>
      <c r="K20" s="313">
        <f>J20/I20</f>
        <v>0.61600985451525303</v>
      </c>
      <c r="L20" s="118">
        <f>F20/SUM(F19:F21)</f>
        <v>0.24830164735618079</v>
      </c>
      <c r="M20" s="120">
        <f>L20*K20/H20</f>
        <v>0.24537570328601224</v>
      </c>
    </row>
    <row r="21" spans="5:13" x14ac:dyDescent="0.25">
      <c r="E21" s="6" t="s">
        <v>942</v>
      </c>
      <c r="F21" s="125">
        <v>87373</v>
      </c>
      <c r="G21" s="125">
        <v>934805</v>
      </c>
      <c r="H21" s="313">
        <f>G21/F21</f>
        <v>10.699014569718335</v>
      </c>
      <c r="I21" s="125">
        <v>80700</v>
      </c>
      <c r="J21" s="125">
        <v>829901</v>
      </c>
      <c r="K21" s="313">
        <f>J21/I21</f>
        <v>10.283779429987609</v>
      </c>
      <c r="L21" s="118">
        <f>F21/SUM(F19:F21)</f>
        <v>0.2290855508273488</v>
      </c>
      <c r="M21" s="120">
        <f>L21*K21/H21</f>
        <v>0.22019460390058068</v>
      </c>
    </row>
    <row r="22" spans="5:13" x14ac:dyDescent="0.25">
      <c r="E22" s="6"/>
      <c r="F22" s="125"/>
      <c r="G22" s="125"/>
      <c r="H22" s="313"/>
      <c r="I22" s="125"/>
      <c r="J22" s="125"/>
      <c r="K22" s="313"/>
      <c r="L22" s="118"/>
      <c r="M22" s="122">
        <f>SUM(M19:M21)</f>
        <v>1.0325544537556639</v>
      </c>
    </row>
    <row r="23" spans="5:13" x14ac:dyDescent="0.25">
      <c r="E23" s="124" t="s">
        <v>1769</v>
      </c>
      <c r="F23" s="125"/>
      <c r="G23" s="125"/>
      <c r="H23" s="313"/>
      <c r="I23" s="125"/>
      <c r="J23" s="125"/>
      <c r="K23" s="313"/>
      <c r="L23" s="118"/>
      <c r="M23" s="120"/>
    </row>
    <row r="24" spans="5:13" x14ac:dyDescent="0.25">
      <c r="E24" s="6" t="s">
        <v>946</v>
      </c>
      <c r="F24" s="125">
        <v>499299</v>
      </c>
      <c r="G24" s="125">
        <v>115622</v>
      </c>
      <c r="H24" s="313">
        <f>G24/F24</f>
        <v>0.23156865926028292</v>
      </c>
      <c r="I24" s="125">
        <v>520369</v>
      </c>
      <c r="J24" s="125">
        <v>173040</v>
      </c>
      <c r="K24" s="313">
        <f>J24/I24</f>
        <v>0.33253326005200157</v>
      </c>
      <c r="L24" s="118">
        <f>F24/SUM(F24:F26)</f>
        <v>0.65793936614735082</v>
      </c>
      <c r="M24" s="120">
        <f>L24*K24/H24</f>
        <v>0.94480282021070061</v>
      </c>
    </row>
    <row r="25" spans="5:13" x14ac:dyDescent="0.25">
      <c r="E25" s="6" t="s">
        <v>947</v>
      </c>
      <c r="F25" s="125">
        <v>150351</v>
      </c>
      <c r="G25" s="125">
        <v>697219</v>
      </c>
      <c r="H25" s="313">
        <f>G25/F25</f>
        <v>4.6372754421320774</v>
      </c>
      <c r="I25" s="125">
        <v>145759</v>
      </c>
      <c r="J25" s="125">
        <v>857689</v>
      </c>
      <c r="K25" s="313">
        <f>J25/I25</f>
        <v>5.884295309380553</v>
      </c>
      <c r="L25" s="118">
        <f>F25/SUM(F24:F26)</f>
        <v>0.1981214495515119</v>
      </c>
      <c r="M25" s="120">
        <f>L25*K25/H25</f>
        <v>0.25139872126026569</v>
      </c>
    </row>
    <row r="26" spans="5:13" x14ac:dyDescent="0.25">
      <c r="E26" s="6" t="s">
        <v>942</v>
      </c>
      <c r="F26" s="125">
        <v>109233</v>
      </c>
      <c r="G26" s="125">
        <v>1295469</v>
      </c>
      <c r="H26" s="313">
        <f>G26/F26</f>
        <v>11.859685259948916</v>
      </c>
      <c r="I26" s="125">
        <v>118586</v>
      </c>
      <c r="J26" s="125">
        <v>1296853</v>
      </c>
      <c r="K26" s="313">
        <f>J26/I26</f>
        <v>10.935970519285581</v>
      </c>
      <c r="L26" s="118">
        <f>F26/SUM(F24:F26)</f>
        <v>0.14393918430113734</v>
      </c>
      <c r="M26" s="120">
        <f>L26*K26/H26</f>
        <v>0.13272819991295723</v>
      </c>
    </row>
    <row r="27" spans="5:13" x14ac:dyDescent="0.25">
      <c r="E27" s="6"/>
      <c r="F27" s="125"/>
      <c r="G27" s="125"/>
      <c r="H27" s="313"/>
      <c r="I27" s="125"/>
      <c r="J27" s="125"/>
      <c r="K27" s="313"/>
      <c r="L27" s="118"/>
      <c r="M27" s="122">
        <f>SUM(M24:M26)</f>
        <v>1.3289297413839236</v>
      </c>
    </row>
    <row r="28" spans="5:13" x14ac:dyDescent="0.25">
      <c r="E28" s="124" t="s">
        <v>1768</v>
      </c>
      <c r="F28" s="125"/>
      <c r="G28" s="125"/>
      <c r="H28" s="313"/>
      <c r="I28" s="125"/>
      <c r="J28" s="125"/>
      <c r="K28" s="313"/>
      <c r="L28" s="118"/>
      <c r="M28" s="120"/>
    </row>
    <row r="29" spans="5:13" x14ac:dyDescent="0.25">
      <c r="E29" s="6" t="s">
        <v>944</v>
      </c>
      <c r="F29" s="125">
        <v>558964</v>
      </c>
      <c r="G29" s="125">
        <v>137459</v>
      </c>
      <c r="H29" s="313">
        <f>G29/F29</f>
        <v>0.24591744727746331</v>
      </c>
      <c r="I29" s="125">
        <v>556524</v>
      </c>
      <c r="J29" s="125">
        <v>131064</v>
      </c>
      <c r="K29" s="313">
        <f>J29/I29</f>
        <v>0.23550466826228519</v>
      </c>
      <c r="L29" s="118">
        <f>F29/SUM(F29:F31)</f>
        <v>0.56904288762562505</v>
      </c>
      <c r="M29" s="120">
        <f>L29*K29/H29</f>
        <v>0.54494814402526937</v>
      </c>
    </row>
    <row r="30" spans="5:13" x14ac:dyDescent="0.25">
      <c r="E30" s="6" t="s">
        <v>950</v>
      </c>
      <c r="F30" s="125">
        <v>225018</v>
      </c>
      <c r="G30" s="125">
        <v>194503</v>
      </c>
      <c r="H30" s="313">
        <f>G30/F30</f>
        <v>0.86438862668764271</v>
      </c>
      <c r="I30" s="125">
        <v>284223</v>
      </c>
      <c r="J30" s="125">
        <v>234847</v>
      </c>
      <c r="K30" s="313">
        <f>J30/I30</f>
        <v>0.82627725412792064</v>
      </c>
      <c r="L30" s="118">
        <f>F30/SUM(F29:F31)</f>
        <v>0.22907538318700829</v>
      </c>
      <c r="M30" s="120">
        <f>L30*K30/H30</f>
        <v>0.21897532286303553</v>
      </c>
    </row>
    <row r="31" spans="5:13" x14ac:dyDescent="0.25">
      <c r="E31" s="6" t="s">
        <v>946</v>
      </c>
      <c r="F31" s="125">
        <v>198306</v>
      </c>
      <c r="G31" s="125">
        <v>35451</v>
      </c>
      <c r="H31" s="313">
        <f>G31/F31</f>
        <v>0.17876917491150041</v>
      </c>
      <c r="I31" s="125">
        <v>223409</v>
      </c>
      <c r="J31" s="125">
        <v>67662</v>
      </c>
      <c r="K31" s="313">
        <f>J31/I31</f>
        <v>0.30286156779717915</v>
      </c>
      <c r="L31" s="118">
        <f>F31/SUM(F29:F31)</f>
        <v>0.20188172918736663</v>
      </c>
      <c r="M31" s="120">
        <f>L31*K31/H31</f>
        <v>0.34201767190322285</v>
      </c>
    </row>
    <row r="32" spans="5:13" ht="15.75" thickBot="1" x14ac:dyDescent="0.3">
      <c r="E32" s="9"/>
      <c r="F32" s="10"/>
      <c r="G32" s="10"/>
      <c r="H32" s="10"/>
      <c r="I32" s="10"/>
      <c r="J32" s="10"/>
      <c r="K32" s="10"/>
      <c r="L32" s="10"/>
      <c r="M32" s="123">
        <f>SUM(M29:M31)</f>
        <v>1.1059411387915277</v>
      </c>
    </row>
  </sheetData>
  <sheetProtection password="C4BA" sheet="1" objects="1" scenarios="1"/>
  <phoneticPr fontId="0" type="noConversion"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581"/>
  <sheetViews>
    <sheetView zoomScale="85" zoomScaleNormal="85" workbookViewId="0">
      <pane xSplit="4" ySplit="15" topLeftCell="V16" activePane="bottomRight" state="frozen"/>
      <selection pane="topRight" activeCell="E1" sqref="E1"/>
      <selection pane="bottomLeft" activeCell="A16" sqref="A16"/>
      <selection pane="bottomRight" activeCell="D35" sqref="D35"/>
    </sheetView>
  </sheetViews>
  <sheetFormatPr defaultRowHeight="15" x14ac:dyDescent="0.25"/>
  <cols>
    <col min="6" max="6" width="11.28515625" customWidth="1"/>
    <col min="7" max="7" width="12.5703125" customWidth="1"/>
    <col min="9" max="9" width="13.140625" customWidth="1"/>
    <col min="10" max="10" width="26.85546875" bestFit="1" customWidth="1"/>
    <col min="11" max="11" width="10" bestFit="1" customWidth="1"/>
    <col min="12" max="12" width="9.5703125" bestFit="1" customWidth="1"/>
    <col min="13" max="13" width="11.140625" bestFit="1" customWidth="1"/>
    <col min="14" max="14" width="13.140625" bestFit="1" customWidth="1"/>
    <col min="15" max="15" width="10.42578125" bestFit="1" customWidth="1"/>
    <col min="16" max="16" width="11.140625" bestFit="1" customWidth="1"/>
    <col min="19" max="19" width="15.28515625" bestFit="1" customWidth="1"/>
    <col min="20" max="20" width="14.28515625" bestFit="1" customWidth="1"/>
    <col min="21" max="21" width="13.28515625" bestFit="1" customWidth="1"/>
    <col min="22" max="22" width="12.140625" bestFit="1" customWidth="1"/>
    <col min="23" max="23" width="13.28515625" bestFit="1" customWidth="1"/>
    <col min="24" max="24" width="12.140625" bestFit="1" customWidth="1"/>
    <col min="34" max="34" width="15.28515625" bestFit="1" customWidth="1"/>
  </cols>
  <sheetData>
    <row r="1" spans="1:44" x14ac:dyDescent="0.25">
      <c r="B1" t="s">
        <v>958</v>
      </c>
      <c r="E1" t="s">
        <v>932</v>
      </c>
      <c r="F1" t="s">
        <v>938</v>
      </c>
      <c r="G1" t="s">
        <v>936</v>
      </c>
      <c r="H1" t="s">
        <v>928</v>
      </c>
      <c r="I1" t="s">
        <v>930</v>
      </c>
      <c r="J1" t="s">
        <v>934</v>
      </c>
      <c r="K1" t="s">
        <v>933</v>
      </c>
      <c r="L1" t="s">
        <v>939</v>
      </c>
      <c r="M1" t="s">
        <v>937</v>
      </c>
      <c r="N1" t="s">
        <v>929</v>
      </c>
      <c r="O1" t="s">
        <v>931</v>
      </c>
      <c r="P1" t="s">
        <v>935</v>
      </c>
      <c r="AA1" t="s">
        <v>5939</v>
      </c>
      <c r="AD1" t="s">
        <v>5939</v>
      </c>
      <c r="AG1" t="s">
        <v>5939</v>
      </c>
      <c r="AJ1" t="s">
        <v>5939</v>
      </c>
      <c r="AM1" t="s">
        <v>5939</v>
      </c>
      <c r="AQ1" t="s">
        <v>1754</v>
      </c>
    </row>
    <row r="2" spans="1:44" x14ac:dyDescent="0.25">
      <c r="B2">
        <v>1</v>
      </c>
      <c r="C2" s="429" t="s">
        <v>1651</v>
      </c>
      <c r="E2">
        <f t="shared" ref="E2:M2" si="0">SUM(E16:E1203)</f>
        <v>31227899</v>
      </c>
      <c r="F2">
        <f t="shared" si="0"/>
        <v>12544106</v>
      </c>
      <c r="G2">
        <f t="shared" si="0"/>
        <v>12752615</v>
      </c>
      <c r="H2">
        <f t="shared" si="0"/>
        <v>78722</v>
      </c>
      <c r="I2">
        <f t="shared" si="0"/>
        <v>7295967</v>
      </c>
      <c r="J2">
        <f t="shared" si="0"/>
        <v>745191</v>
      </c>
      <c r="K2">
        <f t="shared" si="0"/>
        <v>53432111</v>
      </c>
      <c r="L2">
        <f t="shared" si="0"/>
        <v>20426868</v>
      </c>
      <c r="M2">
        <f t="shared" si="0"/>
        <v>24934542</v>
      </c>
      <c r="N2">
        <f>SUM(N16:N1203)</f>
        <v>16760</v>
      </c>
      <c r="O2">
        <f>SUM(O16:O1203)</f>
        <v>8527183</v>
      </c>
      <c r="P2">
        <f>SUM(P16:P1203)</f>
        <v>1054124</v>
      </c>
      <c r="AA2" t="s">
        <v>905</v>
      </c>
      <c r="AB2" t="s">
        <v>1739</v>
      </c>
      <c r="AD2" t="s">
        <v>905</v>
      </c>
      <c r="AE2" t="s">
        <v>1739</v>
      </c>
      <c r="AG2" t="s">
        <v>905</v>
      </c>
      <c r="AH2" t="s">
        <v>1739</v>
      </c>
      <c r="AJ2" t="s">
        <v>905</v>
      </c>
      <c r="AK2" t="s">
        <v>1739</v>
      </c>
      <c r="AM2" t="s">
        <v>905</v>
      </c>
      <c r="AN2" t="s">
        <v>1739</v>
      </c>
      <c r="AQ2" t="s">
        <v>905</v>
      </c>
      <c r="AR2" t="s">
        <v>1739</v>
      </c>
    </row>
    <row r="3" spans="1:44" x14ac:dyDescent="0.25">
      <c r="B3">
        <v>2</v>
      </c>
      <c r="C3" s="430" t="s">
        <v>1652</v>
      </c>
      <c r="E3">
        <f t="shared" ref="E3:M3" si="1">SUM(E1204:E2871)</f>
        <v>291991211</v>
      </c>
      <c r="F3">
        <f t="shared" si="1"/>
        <v>4640903</v>
      </c>
      <c r="G3">
        <f t="shared" si="1"/>
        <v>10486951</v>
      </c>
      <c r="H3">
        <f t="shared" si="1"/>
        <v>384477</v>
      </c>
      <c r="I3">
        <f t="shared" si="1"/>
        <v>363030</v>
      </c>
      <c r="J3">
        <f t="shared" si="1"/>
        <v>832313</v>
      </c>
      <c r="K3">
        <f t="shared" si="1"/>
        <v>445735240</v>
      </c>
      <c r="L3">
        <f t="shared" si="1"/>
        <v>4012458</v>
      </c>
      <c r="M3">
        <f t="shared" si="1"/>
        <v>11406652</v>
      </c>
      <c r="N3">
        <f>SUM(N1204:N2871)</f>
        <v>130814</v>
      </c>
      <c r="O3">
        <f>SUM(O1204:O2871)</f>
        <v>236360</v>
      </c>
      <c r="P3">
        <f>SUM(P1204:P2871)</f>
        <v>890920</v>
      </c>
      <c r="AA3" t="s">
        <v>1740</v>
      </c>
      <c r="AB3" s="107" t="s">
        <v>1741</v>
      </c>
      <c r="AD3" t="s">
        <v>1740</v>
      </c>
      <c r="AE3" s="107" t="s">
        <v>1744</v>
      </c>
      <c r="AG3" t="s">
        <v>1740</v>
      </c>
      <c r="AH3" s="107" t="s">
        <v>1745</v>
      </c>
      <c r="AJ3" t="s">
        <v>1740</v>
      </c>
      <c r="AK3" s="107" t="s">
        <v>1746</v>
      </c>
      <c r="AM3" t="s">
        <v>1740</v>
      </c>
      <c r="AN3" s="107" t="s">
        <v>1747</v>
      </c>
      <c r="AQ3" t="s">
        <v>1740</v>
      </c>
      <c r="AR3" t="s">
        <v>1648</v>
      </c>
    </row>
    <row r="4" spans="1:44" x14ac:dyDescent="0.25">
      <c r="B4">
        <v>3</v>
      </c>
      <c r="C4" s="432" t="s">
        <v>427</v>
      </c>
      <c r="E4">
        <f t="shared" ref="E4:M4" si="2">SUM(E2872:E3244)+SUM(E5528:E5579)/2</f>
        <v>31913362</v>
      </c>
      <c r="F4">
        <f t="shared" si="2"/>
        <v>21892366.5</v>
      </c>
      <c r="G4">
        <f t="shared" si="2"/>
        <v>6514341.5</v>
      </c>
      <c r="H4">
        <f t="shared" si="2"/>
        <v>2060070.5</v>
      </c>
      <c r="I4">
        <f t="shared" si="2"/>
        <v>1364284</v>
      </c>
      <c r="J4">
        <f t="shared" si="2"/>
        <v>380908</v>
      </c>
      <c r="K4">
        <f t="shared" si="2"/>
        <v>62540198</v>
      </c>
      <c r="L4">
        <f t="shared" si="2"/>
        <v>21666058</v>
      </c>
      <c r="M4">
        <f t="shared" si="2"/>
        <v>13868703.5</v>
      </c>
      <c r="N4">
        <f>SUM(N2872:N3244)+SUM(N5528:N5579)/2</f>
        <v>2157065.5</v>
      </c>
      <c r="O4">
        <f>SUM(O2872:O3244)+SUM(O5528:O5579)/2</f>
        <v>645855.5</v>
      </c>
      <c r="P4">
        <f>SUM(P2872:P3244)+SUM(P5528:P5579)/2</f>
        <v>364284</v>
      </c>
      <c r="AA4" t="s">
        <v>941</v>
      </c>
      <c r="AB4">
        <v>2005</v>
      </c>
      <c r="AD4" t="s">
        <v>941</v>
      </c>
      <c r="AE4">
        <v>2005</v>
      </c>
      <c r="AG4" t="s">
        <v>941</v>
      </c>
      <c r="AH4">
        <v>2005</v>
      </c>
      <c r="AJ4" t="s">
        <v>941</v>
      </c>
      <c r="AK4">
        <v>2005</v>
      </c>
      <c r="AM4" t="s">
        <v>941</v>
      </c>
      <c r="AN4">
        <v>2005</v>
      </c>
      <c r="AQ4" t="s">
        <v>941</v>
      </c>
      <c r="AR4">
        <v>2005</v>
      </c>
    </row>
    <row r="5" spans="1:44" x14ac:dyDescent="0.25">
      <c r="B5">
        <v>4</v>
      </c>
      <c r="C5" s="15" t="s">
        <v>1653</v>
      </c>
      <c r="E5">
        <f t="shared" ref="E5:M5" si="3">SUM(E3245:E3595)+SUM(E5528:E5579)/2</f>
        <v>6787547</v>
      </c>
      <c r="F5">
        <f t="shared" si="3"/>
        <v>7239430.5</v>
      </c>
      <c r="G5">
        <f t="shared" si="3"/>
        <v>2269549.5</v>
      </c>
      <c r="H5">
        <f t="shared" si="3"/>
        <v>247624.5</v>
      </c>
      <c r="I5">
        <f t="shared" si="3"/>
        <v>2516880</v>
      </c>
      <c r="J5">
        <f t="shared" si="3"/>
        <v>127087</v>
      </c>
      <c r="K5">
        <f t="shared" si="3"/>
        <v>9044758</v>
      </c>
      <c r="L5">
        <f t="shared" si="3"/>
        <v>7411133</v>
      </c>
      <c r="M5">
        <f t="shared" si="3"/>
        <v>4066603.5</v>
      </c>
      <c r="N5">
        <f>SUM(N3245:N3595)+SUM(N5528:N5579)/2</f>
        <v>392237.5</v>
      </c>
      <c r="O5">
        <f>SUM(O3245:O3595)+SUM(O5528:O5579)/2</f>
        <v>1068071.5</v>
      </c>
      <c r="P5">
        <f>SUM(P3245:P3595)+SUM(P5528:P5579)/2</f>
        <v>137769</v>
      </c>
      <c r="AA5" t="s">
        <v>957</v>
      </c>
      <c r="AD5" t="s">
        <v>957</v>
      </c>
      <c r="AG5" t="s">
        <v>957</v>
      </c>
      <c r="AJ5" t="s">
        <v>957</v>
      </c>
      <c r="AM5" t="s">
        <v>957</v>
      </c>
      <c r="AQ5" t="s">
        <v>957</v>
      </c>
    </row>
    <row r="6" spans="1:44" x14ac:dyDescent="0.25">
      <c r="B6">
        <v>5</v>
      </c>
      <c r="C6" s="22" t="s">
        <v>1769</v>
      </c>
      <c r="E6">
        <f t="shared" ref="E6:M6" si="4">SUM(E3596:E4531)</f>
        <v>52665744</v>
      </c>
      <c r="F6">
        <f t="shared" si="4"/>
        <v>1614</v>
      </c>
      <c r="G6">
        <f t="shared" si="4"/>
        <v>722176</v>
      </c>
      <c r="H6">
        <f t="shared" si="4"/>
        <v>31168</v>
      </c>
      <c r="I6">
        <f t="shared" si="4"/>
        <v>195086</v>
      </c>
      <c r="J6">
        <f t="shared" si="4"/>
        <v>378913</v>
      </c>
      <c r="K6">
        <f t="shared" si="4"/>
        <v>64682617</v>
      </c>
      <c r="L6">
        <f t="shared" si="4"/>
        <v>2097</v>
      </c>
      <c r="M6">
        <f t="shared" si="4"/>
        <v>1741416</v>
      </c>
      <c r="N6">
        <f>SUM(N3596:N4531)</f>
        <v>15340</v>
      </c>
      <c r="O6">
        <f>SUM(O3596:O4531)</f>
        <v>211035</v>
      </c>
      <c r="P6">
        <f>SUM(P3596:P4531)</f>
        <v>577638</v>
      </c>
      <c r="AA6" t="s">
        <v>1742</v>
      </c>
      <c r="AB6">
        <v>3666160</v>
      </c>
      <c r="AD6" t="s">
        <v>1742</v>
      </c>
      <c r="AE6">
        <v>13192863</v>
      </c>
      <c r="AG6" t="s">
        <v>1742</v>
      </c>
      <c r="AH6" s="1">
        <v>422956646</v>
      </c>
      <c r="AJ6" t="s">
        <v>1742</v>
      </c>
      <c r="AK6">
        <v>3021641</v>
      </c>
      <c r="AM6" t="s">
        <v>1742</v>
      </c>
      <c r="AN6">
        <v>51182074</v>
      </c>
      <c r="AQ6" t="s">
        <v>1742</v>
      </c>
      <c r="AR6">
        <v>35113309</v>
      </c>
    </row>
    <row r="7" spans="1:44" x14ac:dyDescent="0.25">
      <c r="B7">
        <v>6</v>
      </c>
      <c r="C7" s="431" t="s">
        <v>1768</v>
      </c>
      <c r="E7">
        <f t="shared" ref="E7:M7" si="5">SUM(E4532:E5527)</f>
        <v>8370883</v>
      </c>
      <c r="F7">
        <f t="shared" si="5"/>
        <v>4863654</v>
      </c>
      <c r="G7">
        <f t="shared" si="5"/>
        <v>2367678</v>
      </c>
      <c r="H7">
        <f t="shared" si="5"/>
        <v>864098</v>
      </c>
      <c r="I7">
        <f t="shared" si="5"/>
        <v>1457616</v>
      </c>
      <c r="J7">
        <f t="shared" si="5"/>
        <v>557229</v>
      </c>
      <c r="K7">
        <f t="shared" si="5"/>
        <v>9865258</v>
      </c>
      <c r="L7">
        <f t="shared" si="5"/>
        <v>5723866</v>
      </c>
      <c r="M7">
        <f t="shared" si="5"/>
        <v>2915430</v>
      </c>
      <c r="N7">
        <f>SUM(N4532:N5527)</f>
        <v>1270964</v>
      </c>
      <c r="O7">
        <f>SUM(O4532:O5527)</f>
        <v>1372960</v>
      </c>
      <c r="P7">
        <f>SUM(P4532:P5527)</f>
        <v>436459</v>
      </c>
      <c r="Z7">
        <v>1100015</v>
      </c>
      <c r="AB7" t="s">
        <v>5940</v>
      </c>
      <c r="AC7">
        <v>1100015</v>
      </c>
      <c r="AD7" t="s">
        <v>5945</v>
      </c>
      <c r="AE7">
        <v>770</v>
      </c>
      <c r="AF7">
        <v>1100015</v>
      </c>
      <c r="AG7" t="s">
        <v>5945</v>
      </c>
      <c r="AH7">
        <v>286</v>
      </c>
      <c r="AI7">
        <v>1100015</v>
      </c>
      <c r="AJ7" t="s">
        <v>5945</v>
      </c>
      <c r="AK7">
        <v>6840</v>
      </c>
      <c r="AL7">
        <v>1100015</v>
      </c>
      <c r="AM7" t="s">
        <v>5945</v>
      </c>
      <c r="AN7" t="s">
        <v>5940</v>
      </c>
      <c r="AO7">
        <v>0</v>
      </c>
      <c r="AP7">
        <v>1100015</v>
      </c>
      <c r="AQ7" t="s">
        <v>5945</v>
      </c>
      <c r="AR7">
        <v>12150</v>
      </c>
    </row>
    <row r="8" spans="1:44" x14ac:dyDescent="0.25">
      <c r="B8" t="s">
        <v>1561</v>
      </c>
      <c r="E8">
        <f t="shared" ref="E8:M8" si="6">SUM(E16:E5579)</f>
        <v>422956646</v>
      </c>
      <c r="F8">
        <f t="shared" si="6"/>
        <v>51182074</v>
      </c>
      <c r="G8">
        <f t="shared" si="6"/>
        <v>35113311</v>
      </c>
      <c r="H8">
        <f t="shared" si="6"/>
        <v>3666160</v>
      </c>
      <c r="I8">
        <f t="shared" si="6"/>
        <v>13192863</v>
      </c>
      <c r="J8">
        <f t="shared" si="6"/>
        <v>3021641</v>
      </c>
      <c r="K8">
        <f t="shared" si="6"/>
        <v>645300182</v>
      </c>
      <c r="L8">
        <f t="shared" si="6"/>
        <v>59242480</v>
      </c>
      <c r="M8">
        <f t="shared" si="6"/>
        <v>58933347</v>
      </c>
      <c r="N8">
        <f>SUM(N16:N5579)</f>
        <v>3983181</v>
      </c>
      <c r="O8">
        <f>SUM(O16:O5579)</f>
        <v>12061465</v>
      </c>
      <c r="P8">
        <f>SUM(P16:P5579)</f>
        <v>3461194</v>
      </c>
      <c r="Z8">
        <v>1100023</v>
      </c>
      <c r="AB8" t="s">
        <v>5940</v>
      </c>
      <c r="AC8">
        <v>1100023</v>
      </c>
      <c r="AD8" t="s">
        <v>5946</v>
      </c>
      <c r="AE8">
        <v>8125</v>
      </c>
      <c r="AF8">
        <v>1100023</v>
      </c>
      <c r="AG8" t="s">
        <v>5946</v>
      </c>
      <c r="AH8">
        <v>347</v>
      </c>
      <c r="AI8">
        <v>1100023</v>
      </c>
      <c r="AJ8" t="s">
        <v>5946</v>
      </c>
      <c r="AK8">
        <v>138</v>
      </c>
      <c r="AL8">
        <v>1100023</v>
      </c>
      <c r="AM8" t="s">
        <v>5946</v>
      </c>
      <c r="AN8" t="s">
        <v>5940</v>
      </c>
      <c r="AO8">
        <v>0</v>
      </c>
      <c r="AP8">
        <v>1100023</v>
      </c>
      <c r="AQ8" t="s">
        <v>5946</v>
      </c>
      <c r="AR8">
        <v>3834</v>
      </c>
    </row>
    <row r="9" spans="1:44" x14ac:dyDescent="0.25">
      <c r="E9">
        <f t="shared" ref="E9:M9" si="7">E8-SUM(E2:E7)</f>
        <v>0</v>
      </c>
      <c r="F9">
        <f t="shared" si="7"/>
        <v>0</v>
      </c>
      <c r="G9">
        <f t="shared" si="7"/>
        <v>0</v>
      </c>
      <c r="H9">
        <f t="shared" si="7"/>
        <v>0</v>
      </c>
      <c r="I9">
        <f t="shared" si="7"/>
        <v>0</v>
      </c>
      <c r="J9">
        <f t="shared" si="7"/>
        <v>0</v>
      </c>
      <c r="K9">
        <f t="shared" si="7"/>
        <v>0</v>
      </c>
      <c r="L9">
        <f t="shared" si="7"/>
        <v>0</v>
      </c>
      <c r="M9">
        <f t="shared" si="7"/>
        <v>0</v>
      </c>
      <c r="N9">
        <f>N8-SUM(N2:N7)</f>
        <v>0</v>
      </c>
      <c r="O9">
        <f>O8-SUM(O2:O7)</f>
        <v>0</v>
      </c>
      <c r="P9">
        <f>P8-SUM(P2:P7)</f>
        <v>0</v>
      </c>
      <c r="Z9">
        <v>1100031</v>
      </c>
      <c r="AB9" t="s">
        <v>5940</v>
      </c>
      <c r="AC9">
        <v>1100031</v>
      </c>
      <c r="AD9" t="s">
        <v>5947</v>
      </c>
      <c r="AE9">
        <v>27000</v>
      </c>
      <c r="AF9">
        <v>1100031</v>
      </c>
      <c r="AG9" t="s">
        <v>5947</v>
      </c>
      <c r="AH9">
        <v>348</v>
      </c>
      <c r="AI9">
        <v>1100031</v>
      </c>
      <c r="AJ9" t="s">
        <v>5947</v>
      </c>
      <c r="AK9">
        <v>210</v>
      </c>
      <c r="AL9">
        <v>1100031</v>
      </c>
      <c r="AM9" t="s">
        <v>5947</v>
      </c>
      <c r="AN9">
        <v>16110</v>
      </c>
      <c r="AO9">
        <v>0</v>
      </c>
      <c r="AP9">
        <v>1100031</v>
      </c>
      <c r="AQ9" t="s">
        <v>5947</v>
      </c>
      <c r="AR9">
        <v>5280</v>
      </c>
    </row>
    <row r="10" spans="1:44" x14ac:dyDescent="0.25">
      <c r="Z10">
        <v>1100049</v>
      </c>
      <c r="AB10" t="s">
        <v>5940</v>
      </c>
      <c r="AC10">
        <v>1100049</v>
      </c>
      <c r="AD10" t="s">
        <v>5948</v>
      </c>
      <c r="AE10">
        <v>4588</v>
      </c>
      <c r="AF10">
        <v>1100049</v>
      </c>
      <c r="AG10" t="s">
        <v>5948</v>
      </c>
      <c r="AH10">
        <v>562</v>
      </c>
      <c r="AI10">
        <v>1100049</v>
      </c>
      <c r="AJ10" t="s">
        <v>5948</v>
      </c>
      <c r="AK10">
        <v>1093</v>
      </c>
      <c r="AL10">
        <v>1100049</v>
      </c>
      <c r="AM10" t="s">
        <v>5948</v>
      </c>
      <c r="AN10" t="s">
        <v>5940</v>
      </c>
      <c r="AO10">
        <v>0</v>
      </c>
      <c r="AP10">
        <v>1100049</v>
      </c>
      <c r="AQ10" t="s">
        <v>5948</v>
      </c>
      <c r="AR10">
        <v>5603</v>
      </c>
    </row>
    <row r="11" spans="1:44" x14ac:dyDescent="0.25">
      <c r="C11" t="s">
        <v>5939</v>
      </c>
      <c r="Z11">
        <v>1100056</v>
      </c>
      <c r="AB11" t="s">
        <v>5940</v>
      </c>
      <c r="AC11">
        <v>1100056</v>
      </c>
      <c r="AD11" t="s">
        <v>5949</v>
      </c>
      <c r="AE11">
        <v>14850</v>
      </c>
      <c r="AF11">
        <v>1100056</v>
      </c>
      <c r="AG11" t="s">
        <v>5949</v>
      </c>
      <c r="AH11">
        <v>282</v>
      </c>
      <c r="AI11">
        <v>1100056</v>
      </c>
      <c r="AJ11" t="s">
        <v>5949</v>
      </c>
      <c r="AK11">
        <v>120</v>
      </c>
      <c r="AL11">
        <v>1100056</v>
      </c>
      <c r="AM11" t="s">
        <v>5949</v>
      </c>
      <c r="AN11">
        <v>24000</v>
      </c>
      <c r="AO11">
        <v>0</v>
      </c>
      <c r="AP11">
        <v>1100056</v>
      </c>
      <c r="AQ11" t="s">
        <v>5949</v>
      </c>
      <c r="AR11">
        <v>7500</v>
      </c>
    </row>
    <row r="12" spans="1:44" x14ac:dyDescent="0.25">
      <c r="C12" t="s">
        <v>905</v>
      </c>
      <c r="D12" t="s">
        <v>908</v>
      </c>
      <c r="E12">
        <f t="shared" ref="E12:M12" si="8">SUM(E16:E5579)</f>
        <v>422956646</v>
      </c>
      <c r="F12">
        <f t="shared" si="8"/>
        <v>51182074</v>
      </c>
      <c r="G12">
        <f t="shared" si="8"/>
        <v>35113311</v>
      </c>
      <c r="H12">
        <f t="shared" si="8"/>
        <v>3666160</v>
      </c>
      <c r="I12">
        <f t="shared" si="8"/>
        <v>13192863</v>
      </c>
      <c r="J12">
        <f t="shared" si="8"/>
        <v>3021641</v>
      </c>
      <c r="K12">
        <f t="shared" si="8"/>
        <v>645300182</v>
      </c>
      <c r="L12">
        <f t="shared" si="8"/>
        <v>59242480</v>
      </c>
      <c r="M12">
        <f t="shared" si="8"/>
        <v>58933347</v>
      </c>
      <c r="N12">
        <f>SUM(N16:N5579)</f>
        <v>3983181</v>
      </c>
      <c r="O12">
        <f>SUM(O16:O5579)</f>
        <v>12061465</v>
      </c>
      <c r="P12">
        <f>SUM(P16:P5579)</f>
        <v>3461194</v>
      </c>
      <c r="Z12">
        <v>1100064</v>
      </c>
      <c r="AB12" t="s">
        <v>5940</v>
      </c>
      <c r="AC12">
        <v>1100064</v>
      </c>
      <c r="AD12" t="s">
        <v>5950</v>
      </c>
      <c r="AE12">
        <v>4080</v>
      </c>
      <c r="AF12">
        <v>1100064</v>
      </c>
      <c r="AG12" t="s">
        <v>5950</v>
      </c>
      <c r="AH12">
        <v>693</v>
      </c>
      <c r="AI12">
        <v>1100064</v>
      </c>
      <c r="AJ12" t="s">
        <v>5950</v>
      </c>
      <c r="AK12">
        <v>250</v>
      </c>
      <c r="AL12">
        <v>1100064</v>
      </c>
      <c r="AM12" t="s">
        <v>5950</v>
      </c>
      <c r="AN12">
        <v>4500</v>
      </c>
      <c r="AO12">
        <v>0</v>
      </c>
      <c r="AP12">
        <v>1100064</v>
      </c>
      <c r="AQ12" t="s">
        <v>5950</v>
      </c>
      <c r="AR12">
        <v>8640</v>
      </c>
    </row>
    <row r="13" spans="1:44" x14ac:dyDescent="0.25">
      <c r="E13" t="s">
        <v>5943</v>
      </c>
      <c r="F13" t="s">
        <v>5944</v>
      </c>
      <c r="G13" t="s">
        <v>907</v>
      </c>
      <c r="H13" t="s">
        <v>5941</v>
      </c>
      <c r="I13" t="s">
        <v>5942</v>
      </c>
      <c r="J13" t="s">
        <v>906</v>
      </c>
      <c r="S13" t="s">
        <v>932</v>
      </c>
      <c r="T13" t="s">
        <v>938</v>
      </c>
      <c r="U13" t="s">
        <v>936</v>
      </c>
      <c r="V13" t="s">
        <v>928</v>
      </c>
      <c r="W13" t="s">
        <v>930</v>
      </c>
      <c r="X13" t="s">
        <v>934</v>
      </c>
      <c r="Z13">
        <v>1100072</v>
      </c>
      <c r="AB13" t="s">
        <v>5940</v>
      </c>
      <c r="AC13">
        <v>1100072</v>
      </c>
      <c r="AD13" t="s">
        <v>5951</v>
      </c>
      <c r="AE13">
        <v>8142</v>
      </c>
      <c r="AF13">
        <v>1100072</v>
      </c>
      <c r="AG13" t="s">
        <v>5951</v>
      </c>
      <c r="AH13">
        <v>209</v>
      </c>
      <c r="AI13">
        <v>1100072</v>
      </c>
      <c r="AJ13" t="s">
        <v>5951</v>
      </c>
      <c r="AK13">
        <v>54</v>
      </c>
      <c r="AL13">
        <v>1100072</v>
      </c>
      <c r="AM13" t="s">
        <v>5951</v>
      </c>
      <c r="AN13">
        <v>36000</v>
      </c>
      <c r="AO13">
        <v>0</v>
      </c>
      <c r="AP13">
        <v>1100072</v>
      </c>
      <c r="AQ13" t="s">
        <v>5951</v>
      </c>
      <c r="AR13">
        <v>10806</v>
      </c>
    </row>
    <row r="14" spans="1:44" x14ac:dyDescent="0.25">
      <c r="A14" t="s">
        <v>927</v>
      </c>
      <c r="B14" t="s">
        <v>926</v>
      </c>
      <c r="C14" t="s">
        <v>901</v>
      </c>
      <c r="E14">
        <v>2002</v>
      </c>
      <c r="F14">
        <v>2002</v>
      </c>
      <c r="G14">
        <v>2002</v>
      </c>
      <c r="H14">
        <v>2002</v>
      </c>
      <c r="I14">
        <v>2002</v>
      </c>
      <c r="J14">
        <v>2002</v>
      </c>
      <c r="K14">
        <v>2008</v>
      </c>
      <c r="L14">
        <v>2008</v>
      </c>
      <c r="M14">
        <v>2008</v>
      </c>
      <c r="N14">
        <v>2008</v>
      </c>
      <c r="O14">
        <v>2008</v>
      </c>
      <c r="P14">
        <v>2008</v>
      </c>
      <c r="S14" s="1">
        <v>422956646</v>
      </c>
      <c r="T14" s="108">
        <v>51182074</v>
      </c>
      <c r="U14" s="108">
        <v>35113311</v>
      </c>
      <c r="V14" s="108">
        <v>3666160</v>
      </c>
      <c r="W14" s="108">
        <v>13192863</v>
      </c>
      <c r="X14" s="108">
        <v>3021641</v>
      </c>
      <c r="Z14">
        <v>1100080</v>
      </c>
      <c r="AB14" t="s">
        <v>5940</v>
      </c>
      <c r="AC14">
        <v>1100080</v>
      </c>
      <c r="AD14" t="s">
        <v>5952</v>
      </c>
      <c r="AE14">
        <v>375</v>
      </c>
      <c r="AF14">
        <v>1100080</v>
      </c>
      <c r="AG14" t="s">
        <v>5952</v>
      </c>
      <c r="AH14">
        <v>129</v>
      </c>
      <c r="AI14">
        <v>1100080</v>
      </c>
      <c r="AJ14" t="s">
        <v>5952</v>
      </c>
      <c r="AK14">
        <v>210</v>
      </c>
      <c r="AL14">
        <v>1100080</v>
      </c>
      <c r="AM14" t="s">
        <v>5952</v>
      </c>
      <c r="AN14" t="s">
        <v>5940</v>
      </c>
      <c r="AO14">
        <v>0</v>
      </c>
      <c r="AP14">
        <v>1100080</v>
      </c>
      <c r="AQ14" t="s">
        <v>5952</v>
      </c>
      <c r="AR14">
        <v>1170</v>
      </c>
    </row>
    <row r="15" spans="1:44" x14ac:dyDescent="0.25">
      <c r="A15" t="s">
        <v>927</v>
      </c>
      <c r="B15" t="s">
        <v>926</v>
      </c>
      <c r="C15" t="s">
        <v>901</v>
      </c>
      <c r="D15" t="s">
        <v>428</v>
      </c>
      <c r="E15" t="s">
        <v>1756</v>
      </c>
      <c r="F15" t="s">
        <v>1757</v>
      </c>
      <c r="G15" t="s">
        <v>1758</v>
      </c>
      <c r="H15" t="s">
        <v>1759</v>
      </c>
      <c r="I15" t="s">
        <v>1760</v>
      </c>
      <c r="J15" t="s">
        <v>1761</v>
      </c>
      <c r="K15" t="s">
        <v>933</v>
      </c>
      <c r="L15" t="s">
        <v>939</v>
      </c>
      <c r="M15" t="s">
        <v>937</v>
      </c>
      <c r="N15" t="s">
        <v>929</v>
      </c>
      <c r="O15" t="s">
        <v>931</v>
      </c>
      <c r="P15" t="s">
        <v>935</v>
      </c>
      <c r="S15" t="s">
        <v>1748</v>
      </c>
      <c r="T15" t="s">
        <v>1749</v>
      </c>
      <c r="U15" t="s">
        <v>1750</v>
      </c>
      <c r="V15" t="s">
        <v>1751</v>
      </c>
      <c r="W15" t="s">
        <v>1752</v>
      </c>
      <c r="X15" t="s">
        <v>1753</v>
      </c>
      <c r="Z15">
        <v>1100098</v>
      </c>
      <c r="AB15" t="s">
        <v>5940</v>
      </c>
      <c r="AC15">
        <v>1100098</v>
      </c>
      <c r="AD15" t="s">
        <v>5953</v>
      </c>
      <c r="AE15">
        <v>2826</v>
      </c>
      <c r="AF15">
        <v>1100098</v>
      </c>
      <c r="AG15" t="s">
        <v>5953</v>
      </c>
      <c r="AH15">
        <v>2796</v>
      </c>
      <c r="AI15">
        <v>1100098</v>
      </c>
      <c r="AJ15" t="s">
        <v>5953</v>
      </c>
      <c r="AK15">
        <v>216</v>
      </c>
      <c r="AL15">
        <v>1100098</v>
      </c>
      <c r="AM15" t="s">
        <v>5953</v>
      </c>
      <c r="AN15" t="s">
        <v>5940</v>
      </c>
      <c r="AO15">
        <v>0</v>
      </c>
      <c r="AP15">
        <v>1100098</v>
      </c>
      <c r="AQ15" t="s">
        <v>5953</v>
      </c>
      <c r="AR15">
        <v>5520</v>
      </c>
    </row>
    <row r="16" spans="1:44" x14ac:dyDescent="0.25">
      <c r="A16">
        <v>4100103</v>
      </c>
      <c r="B16">
        <v>1</v>
      </c>
      <c r="C16" t="s">
        <v>892</v>
      </c>
      <c r="D16" t="s">
        <v>3670</v>
      </c>
      <c r="E16">
        <v>84000</v>
      </c>
      <c r="F16">
        <v>7875</v>
      </c>
      <c r="G16">
        <v>12865</v>
      </c>
      <c r="H16">
        <v>1512</v>
      </c>
      <c r="I16">
        <v>120</v>
      </c>
      <c r="J16">
        <v>252</v>
      </c>
      <c r="K16">
        <v>80840</v>
      </c>
      <c r="L16">
        <v>13650</v>
      </c>
      <c r="M16">
        <v>15956</v>
      </c>
      <c r="N16">
        <v>322</v>
      </c>
      <c r="O16">
        <v>108</v>
      </c>
      <c r="P16">
        <v>33</v>
      </c>
      <c r="R16">
        <v>4100103</v>
      </c>
      <c r="S16">
        <v>84000</v>
      </c>
      <c r="T16">
        <v>7875</v>
      </c>
      <c r="U16">
        <v>12865</v>
      </c>
      <c r="V16">
        <v>1512</v>
      </c>
      <c r="W16">
        <v>120</v>
      </c>
      <c r="X16">
        <v>252</v>
      </c>
      <c r="Z16">
        <v>1100106</v>
      </c>
      <c r="AB16" t="s">
        <v>5940</v>
      </c>
      <c r="AC16">
        <v>1100106</v>
      </c>
      <c r="AD16" t="s">
        <v>5954</v>
      </c>
      <c r="AE16">
        <v>270</v>
      </c>
      <c r="AF16">
        <v>1100106</v>
      </c>
      <c r="AG16" t="s">
        <v>5954</v>
      </c>
      <c r="AH16">
        <v>2217</v>
      </c>
      <c r="AI16">
        <v>1100106</v>
      </c>
      <c r="AJ16" t="s">
        <v>5954</v>
      </c>
      <c r="AK16">
        <v>75</v>
      </c>
      <c r="AL16">
        <v>1100106</v>
      </c>
      <c r="AM16" t="s">
        <v>5954</v>
      </c>
      <c r="AN16" t="s">
        <v>5940</v>
      </c>
      <c r="AO16">
        <v>0</v>
      </c>
      <c r="AP16">
        <v>1100106</v>
      </c>
      <c r="AQ16" t="s">
        <v>5954</v>
      </c>
      <c r="AR16">
        <v>938</v>
      </c>
    </row>
    <row r="17" spans="1:44" x14ac:dyDescent="0.25">
      <c r="A17">
        <v>4100202</v>
      </c>
      <c r="B17">
        <v>1</v>
      </c>
      <c r="C17" t="s">
        <v>892</v>
      </c>
      <c r="D17" t="s">
        <v>3671</v>
      </c>
      <c r="E17">
        <v>4030</v>
      </c>
      <c r="F17" t="s">
        <v>5940</v>
      </c>
      <c r="G17">
        <v>8710</v>
      </c>
      <c r="H17" t="s">
        <v>5940</v>
      </c>
      <c r="I17">
        <v>55</v>
      </c>
      <c r="J17">
        <v>1890</v>
      </c>
      <c r="K17">
        <v>17640</v>
      </c>
      <c r="L17">
        <v>0</v>
      </c>
      <c r="M17">
        <v>10376</v>
      </c>
      <c r="N17">
        <v>0</v>
      </c>
      <c r="O17">
        <v>37</v>
      </c>
      <c r="P17">
        <v>2322</v>
      </c>
      <c r="R17">
        <v>4100202</v>
      </c>
      <c r="S17">
        <v>4030</v>
      </c>
      <c r="T17" t="s">
        <v>5940</v>
      </c>
      <c r="U17">
        <v>8710</v>
      </c>
      <c r="V17" t="s">
        <v>5940</v>
      </c>
      <c r="W17">
        <v>55</v>
      </c>
      <c r="X17">
        <v>1890</v>
      </c>
      <c r="Z17">
        <v>1100114</v>
      </c>
      <c r="AB17" t="s">
        <v>5940</v>
      </c>
      <c r="AC17">
        <v>1100114</v>
      </c>
      <c r="AD17" t="s">
        <v>5955</v>
      </c>
      <c r="AE17">
        <v>3074</v>
      </c>
      <c r="AF17">
        <v>1100114</v>
      </c>
      <c r="AG17" t="s">
        <v>5955</v>
      </c>
      <c r="AH17">
        <v>1384</v>
      </c>
      <c r="AI17">
        <v>1100114</v>
      </c>
      <c r="AJ17" t="s">
        <v>5955</v>
      </c>
      <c r="AK17">
        <v>241</v>
      </c>
      <c r="AL17">
        <v>1100114</v>
      </c>
      <c r="AM17" t="s">
        <v>5955</v>
      </c>
      <c r="AN17" t="s">
        <v>5940</v>
      </c>
      <c r="AO17">
        <v>0</v>
      </c>
      <c r="AP17">
        <v>1100114</v>
      </c>
      <c r="AQ17" t="s">
        <v>5955</v>
      </c>
      <c r="AR17">
        <v>6002</v>
      </c>
    </row>
    <row r="18" spans="1:44" x14ac:dyDescent="0.25">
      <c r="A18">
        <v>4100301</v>
      </c>
      <c r="B18">
        <v>1</v>
      </c>
      <c r="C18" t="s">
        <v>892</v>
      </c>
      <c r="D18" t="s">
        <v>3672</v>
      </c>
      <c r="E18" t="s">
        <v>5940</v>
      </c>
      <c r="F18" t="s">
        <v>5940</v>
      </c>
      <c r="G18">
        <v>35750</v>
      </c>
      <c r="H18" t="s">
        <v>5940</v>
      </c>
      <c r="I18" t="s">
        <v>5940</v>
      </c>
      <c r="J18">
        <v>652</v>
      </c>
      <c r="K18">
        <v>0</v>
      </c>
      <c r="L18">
        <v>0</v>
      </c>
      <c r="M18">
        <v>30800</v>
      </c>
      <c r="N18">
        <v>0</v>
      </c>
      <c r="O18">
        <v>0</v>
      </c>
      <c r="P18">
        <v>765</v>
      </c>
      <c r="R18">
        <v>4100301</v>
      </c>
      <c r="S18" t="s">
        <v>5940</v>
      </c>
      <c r="T18" t="s">
        <v>5940</v>
      </c>
      <c r="U18">
        <v>35750</v>
      </c>
      <c r="V18" t="s">
        <v>5940</v>
      </c>
      <c r="W18" t="s">
        <v>5940</v>
      </c>
      <c r="X18">
        <v>652</v>
      </c>
      <c r="Z18">
        <v>1100122</v>
      </c>
      <c r="AB18" t="s">
        <v>5940</v>
      </c>
      <c r="AC18">
        <v>1100122</v>
      </c>
      <c r="AD18" t="s">
        <v>5956</v>
      </c>
      <c r="AE18">
        <v>1291</v>
      </c>
      <c r="AF18">
        <v>1100122</v>
      </c>
      <c r="AG18" t="s">
        <v>5956</v>
      </c>
      <c r="AH18">
        <v>1223</v>
      </c>
      <c r="AI18">
        <v>1100122</v>
      </c>
      <c r="AJ18" t="s">
        <v>5956</v>
      </c>
      <c r="AK18">
        <v>768</v>
      </c>
      <c r="AL18">
        <v>1100122</v>
      </c>
      <c r="AM18" t="s">
        <v>5956</v>
      </c>
      <c r="AN18" t="s">
        <v>5940</v>
      </c>
      <c r="AO18">
        <v>0</v>
      </c>
      <c r="AP18">
        <v>1100122</v>
      </c>
      <c r="AQ18" t="s">
        <v>5956</v>
      </c>
      <c r="AR18">
        <v>4645</v>
      </c>
    </row>
    <row r="19" spans="1:44" x14ac:dyDescent="0.25">
      <c r="A19">
        <v>4100400</v>
      </c>
      <c r="B19">
        <v>1</v>
      </c>
      <c r="C19" t="s">
        <v>892</v>
      </c>
      <c r="D19" t="s">
        <v>3673</v>
      </c>
      <c r="E19" t="s">
        <v>5940</v>
      </c>
      <c r="F19" t="s">
        <v>5940</v>
      </c>
      <c r="G19">
        <v>7885</v>
      </c>
      <c r="H19" t="s">
        <v>5940</v>
      </c>
      <c r="I19">
        <v>3</v>
      </c>
      <c r="J19">
        <v>1802</v>
      </c>
      <c r="K19">
        <v>0</v>
      </c>
      <c r="L19">
        <v>0</v>
      </c>
      <c r="M19">
        <v>8926</v>
      </c>
      <c r="N19">
        <v>0</v>
      </c>
      <c r="O19">
        <v>7</v>
      </c>
      <c r="P19">
        <v>1574</v>
      </c>
      <c r="R19">
        <v>4100400</v>
      </c>
      <c r="S19" t="s">
        <v>5940</v>
      </c>
      <c r="T19" t="s">
        <v>5940</v>
      </c>
      <c r="U19">
        <v>7885</v>
      </c>
      <c r="V19" t="s">
        <v>5940</v>
      </c>
      <c r="W19">
        <v>3</v>
      </c>
      <c r="X19">
        <v>1802</v>
      </c>
      <c r="Z19">
        <v>1100130</v>
      </c>
      <c r="AB19" t="s">
        <v>5940</v>
      </c>
      <c r="AC19">
        <v>1100130</v>
      </c>
      <c r="AD19" t="s">
        <v>5957</v>
      </c>
      <c r="AE19">
        <v>5756</v>
      </c>
      <c r="AF19">
        <v>1100130</v>
      </c>
      <c r="AG19" t="s">
        <v>5957</v>
      </c>
      <c r="AH19">
        <v>272</v>
      </c>
      <c r="AI19">
        <v>1100130</v>
      </c>
      <c r="AJ19" t="s">
        <v>5957</v>
      </c>
      <c r="AK19">
        <v>190</v>
      </c>
      <c r="AL19">
        <v>1100130</v>
      </c>
      <c r="AM19" t="s">
        <v>5957</v>
      </c>
      <c r="AN19" t="s">
        <v>5940</v>
      </c>
      <c r="AO19">
        <v>0</v>
      </c>
      <c r="AP19">
        <v>1100130</v>
      </c>
      <c r="AQ19" t="s">
        <v>5957</v>
      </c>
      <c r="AR19">
        <v>5250</v>
      </c>
    </row>
    <row r="20" spans="1:44" x14ac:dyDescent="0.25">
      <c r="A20">
        <v>4100459</v>
      </c>
      <c r="B20">
        <v>1</v>
      </c>
      <c r="C20" t="s">
        <v>892</v>
      </c>
      <c r="D20" t="s">
        <v>3674</v>
      </c>
      <c r="E20" t="s">
        <v>5940</v>
      </c>
      <c r="F20">
        <v>1786</v>
      </c>
      <c r="G20">
        <v>1788</v>
      </c>
      <c r="H20">
        <v>325</v>
      </c>
      <c r="I20" t="s">
        <v>5940</v>
      </c>
      <c r="J20">
        <v>140</v>
      </c>
      <c r="K20">
        <v>800</v>
      </c>
      <c r="L20">
        <v>2263</v>
      </c>
      <c r="M20">
        <v>5067</v>
      </c>
      <c r="N20">
        <v>66</v>
      </c>
      <c r="O20">
        <v>56</v>
      </c>
      <c r="P20">
        <v>104</v>
      </c>
      <c r="R20">
        <v>4100459</v>
      </c>
      <c r="S20" t="s">
        <v>5940</v>
      </c>
      <c r="T20">
        <v>1786</v>
      </c>
      <c r="U20">
        <v>1788</v>
      </c>
      <c r="V20">
        <v>325</v>
      </c>
      <c r="W20" t="s">
        <v>5940</v>
      </c>
      <c r="X20">
        <v>140</v>
      </c>
      <c r="Z20">
        <v>1100148</v>
      </c>
      <c r="AB20" t="s">
        <v>5940</v>
      </c>
      <c r="AC20">
        <v>1100148</v>
      </c>
      <c r="AD20" t="s">
        <v>5958</v>
      </c>
      <c r="AE20">
        <v>1365</v>
      </c>
      <c r="AF20">
        <v>1100148</v>
      </c>
      <c r="AG20" t="s">
        <v>5958</v>
      </c>
      <c r="AH20">
        <v>363</v>
      </c>
      <c r="AI20">
        <v>1100148</v>
      </c>
      <c r="AJ20" t="s">
        <v>5958</v>
      </c>
      <c r="AK20">
        <v>438</v>
      </c>
      <c r="AL20">
        <v>1100148</v>
      </c>
      <c r="AM20" t="s">
        <v>5958</v>
      </c>
      <c r="AN20" t="s">
        <v>5940</v>
      </c>
      <c r="AO20">
        <v>0</v>
      </c>
      <c r="AP20">
        <v>1100148</v>
      </c>
      <c r="AQ20" t="s">
        <v>5958</v>
      </c>
      <c r="AR20">
        <v>2198</v>
      </c>
    </row>
    <row r="21" spans="1:44" x14ac:dyDescent="0.25">
      <c r="A21">
        <v>4128625</v>
      </c>
      <c r="B21">
        <v>1</v>
      </c>
      <c r="C21" t="s">
        <v>892</v>
      </c>
      <c r="D21" t="s">
        <v>1999</v>
      </c>
      <c r="E21" t="s">
        <v>5940</v>
      </c>
      <c r="F21">
        <v>9000</v>
      </c>
      <c r="G21">
        <v>3681</v>
      </c>
      <c r="H21">
        <v>140</v>
      </c>
      <c r="I21">
        <v>584</v>
      </c>
      <c r="J21">
        <v>66</v>
      </c>
      <c r="K21">
        <v>21945</v>
      </c>
      <c r="L21">
        <v>0</v>
      </c>
      <c r="M21">
        <v>2370</v>
      </c>
      <c r="N21">
        <v>0</v>
      </c>
      <c r="O21">
        <v>661</v>
      </c>
      <c r="P21">
        <v>80</v>
      </c>
      <c r="R21">
        <v>4128625</v>
      </c>
      <c r="S21" t="s">
        <v>5940</v>
      </c>
      <c r="T21">
        <v>9000</v>
      </c>
      <c r="U21">
        <v>3681</v>
      </c>
      <c r="V21">
        <v>140</v>
      </c>
      <c r="W21">
        <v>584</v>
      </c>
      <c r="X21">
        <v>66</v>
      </c>
      <c r="Z21">
        <v>1100155</v>
      </c>
      <c r="AB21" t="s">
        <v>5940</v>
      </c>
      <c r="AC21">
        <v>1100155</v>
      </c>
      <c r="AD21" t="s">
        <v>5959</v>
      </c>
      <c r="AE21">
        <v>1000</v>
      </c>
      <c r="AF21">
        <v>1100155</v>
      </c>
      <c r="AG21" t="s">
        <v>5959</v>
      </c>
      <c r="AH21">
        <v>694</v>
      </c>
      <c r="AI21">
        <v>1100155</v>
      </c>
      <c r="AJ21" t="s">
        <v>5959</v>
      </c>
      <c r="AK21">
        <v>284</v>
      </c>
      <c r="AL21">
        <v>1100155</v>
      </c>
      <c r="AM21" t="s">
        <v>5959</v>
      </c>
      <c r="AN21" t="s">
        <v>5940</v>
      </c>
      <c r="AO21">
        <v>0</v>
      </c>
      <c r="AP21">
        <v>1100155</v>
      </c>
      <c r="AQ21" t="s">
        <v>5959</v>
      </c>
      <c r="AR21">
        <v>1746</v>
      </c>
    </row>
    <row r="22" spans="1:44" x14ac:dyDescent="0.25">
      <c r="A22">
        <v>4100608</v>
      </c>
      <c r="B22">
        <v>1</v>
      </c>
      <c r="C22" t="s">
        <v>892</v>
      </c>
      <c r="D22" t="s">
        <v>3676</v>
      </c>
      <c r="E22">
        <v>71378</v>
      </c>
      <c r="F22">
        <v>546</v>
      </c>
      <c r="G22">
        <v>1482</v>
      </c>
      <c r="H22">
        <v>335</v>
      </c>
      <c r="I22">
        <v>8</v>
      </c>
      <c r="J22">
        <v>27</v>
      </c>
      <c r="K22">
        <v>177285</v>
      </c>
      <c r="L22">
        <v>360</v>
      </c>
      <c r="M22">
        <v>1945</v>
      </c>
      <c r="N22">
        <v>0</v>
      </c>
      <c r="O22">
        <v>8</v>
      </c>
      <c r="P22">
        <v>18</v>
      </c>
      <c r="R22">
        <v>4100608</v>
      </c>
      <c r="S22">
        <v>71378</v>
      </c>
      <c r="T22">
        <v>546</v>
      </c>
      <c r="U22">
        <v>1482</v>
      </c>
      <c r="V22">
        <v>335</v>
      </c>
      <c r="W22">
        <v>8</v>
      </c>
      <c r="X22">
        <v>27</v>
      </c>
      <c r="Z22">
        <v>1100189</v>
      </c>
      <c r="AB22" t="s">
        <v>5940</v>
      </c>
      <c r="AC22">
        <v>1100189</v>
      </c>
      <c r="AD22" t="s">
        <v>5960</v>
      </c>
      <c r="AE22">
        <v>2333</v>
      </c>
      <c r="AF22">
        <v>1100189</v>
      </c>
      <c r="AG22" t="s">
        <v>5960</v>
      </c>
      <c r="AH22">
        <v>281</v>
      </c>
      <c r="AI22">
        <v>1100189</v>
      </c>
      <c r="AJ22" t="s">
        <v>5960</v>
      </c>
      <c r="AK22">
        <v>151</v>
      </c>
      <c r="AL22">
        <v>1100189</v>
      </c>
      <c r="AM22" t="s">
        <v>5960</v>
      </c>
      <c r="AN22" t="s">
        <v>5940</v>
      </c>
      <c r="AO22">
        <v>0</v>
      </c>
      <c r="AP22">
        <v>1100189</v>
      </c>
      <c r="AQ22" t="s">
        <v>5960</v>
      </c>
      <c r="AR22">
        <v>966</v>
      </c>
    </row>
    <row r="23" spans="1:44" x14ac:dyDescent="0.25">
      <c r="A23">
        <v>4100707</v>
      </c>
      <c r="B23">
        <v>1</v>
      </c>
      <c r="C23" t="s">
        <v>892</v>
      </c>
      <c r="D23" t="s">
        <v>3677</v>
      </c>
      <c r="E23">
        <v>285778</v>
      </c>
      <c r="F23">
        <v>37950</v>
      </c>
      <c r="G23">
        <v>3500</v>
      </c>
      <c r="H23">
        <v>450</v>
      </c>
      <c r="I23" t="s">
        <v>5940</v>
      </c>
      <c r="J23">
        <v>84</v>
      </c>
      <c r="K23">
        <v>298275</v>
      </c>
      <c r="L23">
        <v>44568</v>
      </c>
      <c r="M23">
        <v>48178</v>
      </c>
      <c r="N23">
        <v>10</v>
      </c>
      <c r="O23">
        <v>0</v>
      </c>
      <c r="P23">
        <v>0</v>
      </c>
      <c r="R23">
        <v>4100707</v>
      </c>
      <c r="S23">
        <v>285778</v>
      </c>
      <c r="T23">
        <v>37950</v>
      </c>
      <c r="U23">
        <v>3500</v>
      </c>
      <c r="V23">
        <v>450</v>
      </c>
      <c r="W23" t="s">
        <v>5940</v>
      </c>
      <c r="X23">
        <v>84</v>
      </c>
      <c r="Z23">
        <v>1100205</v>
      </c>
      <c r="AB23" t="s">
        <v>5940</v>
      </c>
      <c r="AC23">
        <v>1100205</v>
      </c>
      <c r="AD23" t="s">
        <v>5961</v>
      </c>
      <c r="AE23">
        <v>2218</v>
      </c>
      <c r="AF23">
        <v>1100205</v>
      </c>
      <c r="AG23" t="s">
        <v>5961</v>
      </c>
      <c r="AH23">
        <v>4029</v>
      </c>
      <c r="AI23">
        <v>1100205</v>
      </c>
      <c r="AJ23" t="s">
        <v>5961</v>
      </c>
      <c r="AK23">
        <v>142</v>
      </c>
      <c r="AL23">
        <v>1100205</v>
      </c>
      <c r="AM23" t="s">
        <v>5961</v>
      </c>
      <c r="AN23">
        <v>765</v>
      </c>
      <c r="AO23">
        <v>0</v>
      </c>
      <c r="AP23">
        <v>1100205</v>
      </c>
      <c r="AQ23" t="s">
        <v>5961</v>
      </c>
      <c r="AR23">
        <v>2084</v>
      </c>
    </row>
    <row r="24" spans="1:44" x14ac:dyDescent="0.25">
      <c r="A24">
        <v>4100509</v>
      </c>
      <c r="B24">
        <v>1</v>
      </c>
      <c r="C24" t="s">
        <v>892</v>
      </c>
      <c r="D24" t="s">
        <v>3675</v>
      </c>
      <c r="E24" t="s">
        <v>5940</v>
      </c>
      <c r="F24">
        <v>7416</v>
      </c>
      <c r="G24">
        <v>2000</v>
      </c>
      <c r="H24">
        <v>2000</v>
      </c>
      <c r="I24" t="s">
        <v>5940</v>
      </c>
      <c r="J24">
        <v>340</v>
      </c>
      <c r="K24">
        <v>0</v>
      </c>
      <c r="L24">
        <v>5200</v>
      </c>
      <c r="M24">
        <v>10200</v>
      </c>
      <c r="N24">
        <v>120</v>
      </c>
      <c r="O24">
        <v>10</v>
      </c>
      <c r="P24">
        <v>250</v>
      </c>
      <c r="R24">
        <v>4100509</v>
      </c>
      <c r="S24" t="s">
        <v>5940</v>
      </c>
      <c r="T24">
        <v>7416</v>
      </c>
      <c r="U24">
        <v>2000</v>
      </c>
      <c r="V24">
        <v>2000</v>
      </c>
      <c r="W24" t="s">
        <v>5940</v>
      </c>
      <c r="X24">
        <v>340</v>
      </c>
      <c r="Z24">
        <v>1100254</v>
      </c>
      <c r="AB24" t="s">
        <v>5940</v>
      </c>
      <c r="AC24">
        <v>1100254</v>
      </c>
      <c r="AD24" t="s">
        <v>5962</v>
      </c>
      <c r="AE24">
        <v>1260</v>
      </c>
      <c r="AF24">
        <v>1100254</v>
      </c>
      <c r="AG24" t="s">
        <v>5962</v>
      </c>
      <c r="AH24">
        <v>1110</v>
      </c>
      <c r="AI24">
        <v>1100254</v>
      </c>
      <c r="AJ24" t="s">
        <v>5962</v>
      </c>
      <c r="AK24">
        <v>630</v>
      </c>
      <c r="AL24">
        <v>1100254</v>
      </c>
      <c r="AM24" t="s">
        <v>5962</v>
      </c>
      <c r="AN24" t="s">
        <v>5940</v>
      </c>
      <c r="AO24">
        <v>0</v>
      </c>
      <c r="AP24">
        <v>1100254</v>
      </c>
      <c r="AQ24" t="s">
        <v>5962</v>
      </c>
      <c r="AR24">
        <v>3675</v>
      </c>
    </row>
    <row r="25" spans="1:44" x14ac:dyDescent="0.25">
      <c r="A25">
        <v>4100806</v>
      </c>
      <c r="B25">
        <v>1</v>
      </c>
      <c r="C25" t="s">
        <v>892</v>
      </c>
      <c r="D25" t="s">
        <v>3678</v>
      </c>
      <c r="E25">
        <v>185637</v>
      </c>
      <c r="F25">
        <v>36456</v>
      </c>
      <c r="G25">
        <v>45114</v>
      </c>
      <c r="H25">
        <v>12</v>
      </c>
      <c r="I25">
        <v>387</v>
      </c>
      <c r="J25">
        <v>99</v>
      </c>
      <c r="K25">
        <v>41535</v>
      </c>
      <c r="L25">
        <v>56592</v>
      </c>
      <c r="M25">
        <v>85900</v>
      </c>
      <c r="N25">
        <v>0</v>
      </c>
      <c r="O25">
        <v>357</v>
      </c>
      <c r="P25">
        <v>194</v>
      </c>
      <c r="R25">
        <v>4100806</v>
      </c>
      <c r="S25">
        <v>185637</v>
      </c>
      <c r="T25">
        <v>36456</v>
      </c>
      <c r="U25">
        <v>45114</v>
      </c>
      <c r="V25">
        <v>12</v>
      </c>
      <c r="W25">
        <v>387</v>
      </c>
      <c r="X25">
        <v>99</v>
      </c>
      <c r="Z25">
        <v>1100262</v>
      </c>
      <c r="AB25" t="s">
        <v>5940</v>
      </c>
      <c r="AC25">
        <v>1100262</v>
      </c>
      <c r="AD25" t="s">
        <v>5963</v>
      </c>
      <c r="AE25">
        <v>2600</v>
      </c>
      <c r="AF25">
        <v>1100262</v>
      </c>
      <c r="AG25" t="s">
        <v>5963</v>
      </c>
      <c r="AH25">
        <v>328</v>
      </c>
      <c r="AI25">
        <v>1100262</v>
      </c>
      <c r="AJ25" t="s">
        <v>5963</v>
      </c>
      <c r="AK25">
        <v>24</v>
      </c>
      <c r="AL25">
        <v>1100262</v>
      </c>
      <c r="AM25" t="s">
        <v>5963</v>
      </c>
      <c r="AN25" t="s">
        <v>5940</v>
      </c>
      <c r="AO25">
        <v>0</v>
      </c>
      <c r="AP25">
        <v>1100262</v>
      </c>
      <c r="AQ25" t="s">
        <v>5963</v>
      </c>
      <c r="AR25">
        <v>655</v>
      </c>
    </row>
    <row r="26" spans="1:44" x14ac:dyDescent="0.25">
      <c r="A26">
        <v>4100905</v>
      </c>
      <c r="B26">
        <v>1</v>
      </c>
      <c r="C26" t="s">
        <v>892</v>
      </c>
      <c r="D26" t="s">
        <v>3679</v>
      </c>
      <c r="E26" t="s">
        <v>5940</v>
      </c>
      <c r="F26">
        <v>4893</v>
      </c>
      <c r="G26">
        <v>4845</v>
      </c>
      <c r="H26">
        <v>56</v>
      </c>
      <c r="I26">
        <v>720</v>
      </c>
      <c r="J26">
        <v>60</v>
      </c>
      <c r="K26">
        <v>200250</v>
      </c>
      <c r="L26">
        <v>0</v>
      </c>
      <c r="M26">
        <v>2350</v>
      </c>
      <c r="N26">
        <v>0</v>
      </c>
      <c r="O26">
        <v>1540</v>
      </c>
      <c r="P26">
        <v>66</v>
      </c>
      <c r="R26">
        <v>4100905</v>
      </c>
      <c r="S26" t="s">
        <v>5940</v>
      </c>
      <c r="T26">
        <v>4893</v>
      </c>
      <c r="U26">
        <v>4845</v>
      </c>
      <c r="V26">
        <v>56</v>
      </c>
      <c r="W26">
        <v>720</v>
      </c>
      <c r="X26">
        <v>60</v>
      </c>
      <c r="Z26">
        <v>1100288</v>
      </c>
      <c r="AB26" t="s">
        <v>5940</v>
      </c>
      <c r="AC26">
        <v>1100288</v>
      </c>
      <c r="AD26" t="s">
        <v>5964</v>
      </c>
      <c r="AE26">
        <v>3080</v>
      </c>
      <c r="AF26">
        <v>1100288</v>
      </c>
      <c r="AG26" t="s">
        <v>5964</v>
      </c>
      <c r="AH26">
        <v>1107</v>
      </c>
      <c r="AI26">
        <v>1100288</v>
      </c>
      <c r="AJ26" t="s">
        <v>5964</v>
      </c>
      <c r="AK26">
        <v>732</v>
      </c>
      <c r="AL26">
        <v>1100288</v>
      </c>
      <c r="AM26" t="s">
        <v>5964</v>
      </c>
      <c r="AN26" t="s">
        <v>5940</v>
      </c>
      <c r="AO26">
        <v>0</v>
      </c>
      <c r="AP26">
        <v>1100288</v>
      </c>
      <c r="AQ26" t="s">
        <v>5964</v>
      </c>
      <c r="AR26">
        <v>2386</v>
      </c>
    </row>
    <row r="27" spans="1:44" x14ac:dyDescent="0.25">
      <c r="A27">
        <v>4101002</v>
      </c>
      <c r="B27">
        <v>1</v>
      </c>
      <c r="C27" t="s">
        <v>892</v>
      </c>
      <c r="D27" t="s">
        <v>3680</v>
      </c>
      <c r="E27">
        <v>1750</v>
      </c>
      <c r="F27">
        <v>5850</v>
      </c>
      <c r="G27">
        <v>7500</v>
      </c>
      <c r="H27" t="s">
        <v>5940</v>
      </c>
      <c r="I27" t="s">
        <v>5940</v>
      </c>
      <c r="J27">
        <v>810</v>
      </c>
      <c r="K27">
        <v>1750</v>
      </c>
      <c r="L27">
        <v>13360</v>
      </c>
      <c r="M27">
        <v>35600</v>
      </c>
      <c r="N27">
        <v>0</v>
      </c>
      <c r="O27">
        <v>40</v>
      </c>
      <c r="P27">
        <v>270</v>
      </c>
      <c r="R27">
        <v>4101002</v>
      </c>
      <c r="S27">
        <v>1750</v>
      </c>
      <c r="T27">
        <v>5850</v>
      </c>
      <c r="U27">
        <v>7500</v>
      </c>
      <c r="V27" t="s">
        <v>5940</v>
      </c>
      <c r="W27" t="s">
        <v>5940</v>
      </c>
      <c r="X27">
        <v>810</v>
      </c>
      <c r="Z27">
        <v>1100296</v>
      </c>
      <c r="AB27" t="s">
        <v>5940</v>
      </c>
      <c r="AC27">
        <v>1100296</v>
      </c>
      <c r="AD27" t="s">
        <v>5965</v>
      </c>
      <c r="AE27">
        <v>3475</v>
      </c>
      <c r="AF27">
        <v>1100296</v>
      </c>
      <c r="AG27" t="s">
        <v>5965</v>
      </c>
      <c r="AH27">
        <v>19240</v>
      </c>
      <c r="AI27">
        <v>1100296</v>
      </c>
      <c r="AJ27" t="s">
        <v>5965</v>
      </c>
      <c r="AK27">
        <v>2063</v>
      </c>
      <c r="AL27">
        <v>1100296</v>
      </c>
      <c r="AM27" t="s">
        <v>5965</v>
      </c>
      <c r="AN27" t="s">
        <v>5940</v>
      </c>
      <c r="AO27">
        <v>0</v>
      </c>
      <c r="AP27">
        <v>1100296</v>
      </c>
      <c r="AQ27" t="s">
        <v>5965</v>
      </c>
      <c r="AR27">
        <v>5819</v>
      </c>
    </row>
    <row r="28" spans="1:44" x14ac:dyDescent="0.25">
      <c r="A28">
        <v>4101051</v>
      </c>
      <c r="B28">
        <v>1</v>
      </c>
      <c r="C28" t="s">
        <v>892</v>
      </c>
      <c r="D28" t="s">
        <v>3681</v>
      </c>
      <c r="E28">
        <v>6750</v>
      </c>
      <c r="F28">
        <v>11404</v>
      </c>
      <c r="G28">
        <v>4350</v>
      </c>
      <c r="H28">
        <v>125</v>
      </c>
      <c r="I28">
        <v>431</v>
      </c>
      <c r="J28">
        <v>1037</v>
      </c>
      <c r="K28">
        <v>15000</v>
      </c>
      <c r="L28">
        <v>16380</v>
      </c>
      <c r="M28">
        <v>12015</v>
      </c>
      <c r="N28">
        <v>0</v>
      </c>
      <c r="O28">
        <v>403</v>
      </c>
      <c r="P28">
        <v>866</v>
      </c>
      <c r="R28">
        <v>4101051</v>
      </c>
      <c r="S28">
        <v>6750</v>
      </c>
      <c r="T28">
        <v>11404</v>
      </c>
      <c r="U28">
        <v>4350</v>
      </c>
      <c r="V28">
        <v>125</v>
      </c>
      <c r="W28">
        <v>431</v>
      </c>
      <c r="X28">
        <v>1037</v>
      </c>
      <c r="Z28">
        <v>1100304</v>
      </c>
      <c r="AB28" t="s">
        <v>5940</v>
      </c>
      <c r="AC28">
        <v>1100304</v>
      </c>
      <c r="AD28" t="s">
        <v>5966</v>
      </c>
      <c r="AE28">
        <v>23100</v>
      </c>
      <c r="AF28">
        <v>1100304</v>
      </c>
      <c r="AG28" t="s">
        <v>5966</v>
      </c>
      <c r="AH28">
        <v>343</v>
      </c>
      <c r="AI28">
        <v>1100304</v>
      </c>
      <c r="AJ28" t="s">
        <v>5966</v>
      </c>
      <c r="AK28">
        <v>216</v>
      </c>
      <c r="AL28">
        <v>1100304</v>
      </c>
      <c r="AM28" t="s">
        <v>5966</v>
      </c>
      <c r="AN28">
        <v>121600</v>
      </c>
      <c r="AO28">
        <v>0</v>
      </c>
      <c r="AP28">
        <v>1100304</v>
      </c>
      <c r="AQ28" t="s">
        <v>5966</v>
      </c>
      <c r="AR28">
        <v>41600</v>
      </c>
    </row>
    <row r="29" spans="1:44" x14ac:dyDescent="0.25">
      <c r="A29">
        <v>4101101</v>
      </c>
      <c r="B29">
        <v>1</v>
      </c>
      <c r="C29" t="s">
        <v>892</v>
      </c>
      <c r="D29" t="s">
        <v>3682</v>
      </c>
      <c r="E29">
        <v>252000</v>
      </c>
      <c r="F29">
        <v>27000</v>
      </c>
      <c r="G29">
        <v>31500</v>
      </c>
      <c r="H29">
        <v>76</v>
      </c>
      <c r="I29">
        <v>420</v>
      </c>
      <c r="J29">
        <v>155</v>
      </c>
      <c r="K29">
        <v>400200</v>
      </c>
      <c r="L29">
        <v>31030</v>
      </c>
      <c r="M29">
        <v>41525</v>
      </c>
      <c r="N29">
        <v>0</v>
      </c>
      <c r="O29">
        <v>481</v>
      </c>
      <c r="P29">
        <v>73</v>
      </c>
      <c r="R29">
        <v>4101101</v>
      </c>
      <c r="S29">
        <v>252000</v>
      </c>
      <c r="T29">
        <v>27000</v>
      </c>
      <c r="U29">
        <v>31500</v>
      </c>
      <c r="V29">
        <v>76</v>
      </c>
      <c r="W29">
        <v>420</v>
      </c>
      <c r="X29">
        <v>155</v>
      </c>
      <c r="Z29">
        <v>1100320</v>
      </c>
      <c r="AB29" t="s">
        <v>5940</v>
      </c>
      <c r="AC29">
        <v>1100320</v>
      </c>
      <c r="AD29" t="s">
        <v>5967</v>
      </c>
      <c r="AE29">
        <v>1701</v>
      </c>
      <c r="AF29">
        <v>1100320</v>
      </c>
      <c r="AG29" t="s">
        <v>5967</v>
      </c>
      <c r="AH29">
        <v>2439</v>
      </c>
      <c r="AI29">
        <v>1100320</v>
      </c>
      <c r="AJ29" t="s">
        <v>5967</v>
      </c>
      <c r="AK29">
        <v>353</v>
      </c>
      <c r="AL29">
        <v>1100320</v>
      </c>
      <c r="AM29" t="s">
        <v>5967</v>
      </c>
      <c r="AN29" t="s">
        <v>5940</v>
      </c>
      <c r="AO29">
        <v>0</v>
      </c>
      <c r="AP29">
        <v>1100320</v>
      </c>
      <c r="AQ29" t="s">
        <v>5967</v>
      </c>
      <c r="AR29">
        <v>1488</v>
      </c>
    </row>
    <row r="30" spans="1:44" x14ac:dyDescent="0.25">
      <c r="A30">
        <v>4101150</v>
      </c>
      <c r="B30">
        <v>1</v>
      </c>
      <c r="C30" t="s">
        <v>892</v>
      </c>
      <c r="D30" t="s">
        <v>3683</v>
      </c>
      <c r="E30" t="s">
        <v>5940</v>
      </c>
      <c r="F30">
        <v>14800</v>
      </c>
      <c r="G30">
        <v>9198</v>
      </c>
      <c r="H30">
        <v>24</v>
      </c>
      <c r="I30">
        <v>44</v>
      </c>
      <c r="J30" t="s">
        <v>5940</v>
      </c>
      <c r="K30">
        <v>0</v>
      </c>
      <c r="L30">
        <v>16500</v>
      </c>
      <c r="M30">
        <v>19154</v>
      </c>
      <c r="N30">
        <v>274</v>
      </c>
      <c r="O30">
        <v>0</v>
      </c>
      <c r="P30">
        <v>5</v>
      </c>
      <c r="R30">
        <v>4101150</v>
      </c>
      <c r="S30" t="s">
        <v>5940</v>
      </c>
      <c r="T30">
        <v>14800</v>
      </c>
      <c r="U30">
        <v>9198</v>
      </c>
      <c r="V30">
        <v>24</v>
      </c>
      <c r="W30">
        <v>44</v>
      </c>
      <c r="X30" t="s">
        <v>5940</v>
      </c>
      <c r="Z30">
        <v>1100338</v>
      </c>
      <c r="AB30" t="s">
        <v>5940</v>
      </c>
      <c r="AC30">
        <v>1100338</v>
      </c>
      <c r="AD30" t="s">
        <v>5968</v>
      </c>
      <c r="AE30">
        <v>2040</v>
      </c>
      <c r="AF30">
        <v>1100338</v>
      </c>
      <c r="AG30" t="s">
        <v>5968</v>
      </c>
      <c r="AH30">
        <v>631</v>
      </c>
      <c r="AI30">
        <v>1100338</v>
      </c>
      <c r="AJ30" t="s">
        <v>5968</v>
      </c>
      <c r="AK30">
        <v>486</v>
      </c>
      <c r="AL30">
        <v>1100338</v>
      </c>
      <c r="AM30" t="s">
        <v>5968</v>
      </c>
      <c r="AN30" t="s">
        <v>5940</v>
      </c>
      <c r="AO30">
        <v>0</v>
      </c>
      <c r="AP30">
        <v>1100338</v>
      </c>
      <c r="AQ30" t="s">
        <v>5968</v>
      </c>
      <c r="AR30">
        <v>2730</v>
      </c>
    </row>
    <row r="31" spans="1:44" x14ac:dyDescent="0.25">
      <c r="A31">
        <v>4101200</v>
      </c>
      <c r="B31">
        <v>1</v>
      </c>
      <c r="C31" t="s">
        <v>892</v>
      </c>
      <c r="D31" t="s">
        <v>3684</v>
      </c>
      <c r="E31">
        <v>3800</v>
      </c>
      <c r="F31" t="s">
        <v>5940</v>
      </c>
      <c r="G31">
        <v>99</v>
      </c>
      <c r="H31" t="s">
        <v>5940</v>
      </c>
      <c r="I31">
        <v>328</v>
      </c>
      <c r="J31">
        <v>21</v>
      </c>
      <c r="K31">
        <v>3600</v>
      </c>
      <c r="L31">
        <v>0</v>
      </c>
      <c r="M31">
        <v>97</v>
      </c>
      <c r="N31">
        <v>0</v>
      </c>
      <c r="O31">
        <v>292</v>
      </c>
      <c r="P31">
        <v>24</v>
      </c>
      <c r="R31">
        <v>4101200</v>
      </c>
      <c r="S31">
        <v>3800</v>
      </c>
      <c r="T31" t="s">
        <v>5940</v>
      </c>
      <c r="U31">
        <v>99</v>
      </c>
      <c r="V31" t="s">
        <v>5940</v>
      </c>
      <c r="W31">
        <v>328</v>
      </c>
      <c r="X31">
        <v>21</v>
      </c>
      <c r="Z31">
        <v>1100346</v>
      </c>
      <c r="AB31" t="s">
        <v>5940</v>
      </c>
      <c r="AC31">
        <v>1100346</v>
      </c>
      <c r="AD31" t="s">
        <v>5969</v>
      </c>
      <c r="AE31">
        <v>3293</v>
      </c>
      <c r="AF31">
        <v>1100346</v>
      </c>
      <c r="AG31" t="s">
        <v>5969</v>
      </c>
      <c r="AH31">
        <v>341</v>
      </c>
      <c r="AI31">
        <v>1100346</v>
      </c>
      <c r="AJ31" t="s">
        <v>5969</v>
      </c>
      <c r="AK31">
        <v>631</v>
      </c>
      <c r="AL31">
        <v>1100346</v>
      </c>
      <c r="AM31" t="s">
        <v>5969</v>
      </c>
      <c r="AN31" t="s">
        <v>5940</v>
      </c>
      <c r="AO31">
        <v>0</v>
      </c>
      <c r="AP31">
        <v>1100346</v>
      </c>
      <c r="AQ31" t="s">
        <v>5969</v>
      </c>
      <c r="AR31">
        <v>3429</v>
      </c>
    </row>
    <row r="32" spans="1:44" x14ac:dyDescent="0.25">
      <c r="A32">
        <v>4101309</v>
      </c>
      <c r="B32">
        <v>1</v>
      </c>
      <c r="C32" t="s">
        <v>892</v>
      </c>
      <c r="D32" t="s">
        <v>3685</v>
      </c>
      <c r="E32" t="s">
        <v>5940</v>
      </c>
      <c r="F32">
        <v>3000</v>
      </c>
      <c r="G32">
        <v>29500</v>
      </c>
      <c r="H32" t="s">
        <v>5940</v>
      </c>
      <c r="I32">
        <v>600</v>
      </c>
      <c r="J32">
        <v>11816</v>
      </c>
      <c r="K32">
        <v>360</v>
      </c>
      <c r="L32">
        <v>10800</v>
      </c>
      <c r="M32">
        <v>43500</v>
      </c>
      <c r="N32">
        <v>0</v>
      </c>
      <c r="O32">
        <v>570</v>
      </c>
      <c r="P32">
        <v>12350</v>
      </c>
      <c r="R32">
        <v>4101309</v>
      </c>
      <c r="S32" t="s">
        <v>5940</v>
      </c>
      <c r="T32">
        <v>3000</v>
      </c>
      <c r="U32">
        <v>29500</v>
      </c>
      <c r="V32" t="s">
        <v>5940</v>
      </c>
      <c r="W32">
        <v>600</v>
      </c>
      <c r="X32">
        <v>11816</v>
      </c>
      <c r="Z32">
        <v>1100379</v>
      </c>
      <c r="AB32" t="s">
        <v>5940</v>
      </c>
      <c r="AC32">
        <v>1100379</v>
      </c>
      <c r="AD32" t="s">
        <v>5970</v>
      </c>
      <c r="AE32">
        <v>3270</v>
      </c>
      <c r="AF32">
        <v>1100379</v>
      </c>
      <c r="AG32" t="s">
        <v>5970</v>
      </c>
      <c r="AH32">
        <v>141</v>
      </c>
      <c r="AI32">
        <v>1100379</v>
      </c>
      <c r="AJ32" t="s">
        <v>5970</v>
      </c>
      <c r="AK32">
        <v>6720</v>
      </c>
      <c r="AL32">
        <v>1100379</v>
      </c>
      <c r="AM32" t="s">
        <v>5970</v>
      </c>
      <c r="AN32" t="s">
        <v>5940</v>
      </c>
      <c r="AO32">
        <v>0</v>
      </c>
      <c r="AP32">
        <v>1100379</v>
      </c>
      <c r="AQ32" t="s">
        <v>5970</v>
      </c>
      <c r="AR32">
        <v>10560</v>
      </c>
    </row>
    <row r="33" spans="1:44" x14ac:dyDescent="0.25">
      <c r="A33">
        <v>4101408</v>
      </c>
      <c r="B33">
        <v>1</v>
      </c>
      <c r="C33" t="s">
        <v>892</v>
      </c>
      <c r="D33" t="s">
        <v>3686</v>
      </c>
      <c r="E33">
        <v>845</v>
      </c>
      <c r="F33">
        <v>42826</v>
      </c>
      <c r="G33">
        <v>40980</v>
      </c>
      <c r="H33" t="s">
        <v>5940</v>
      </c>
      <c r="I33">
        <v>183</v>
      </c>
      <c r="J33">
        <v>506</v>
      </c>
      <c r="K33">
        <v>1190</v>
      </c>
      <c r="L33">
        <v>50530</v>
      </c>
      <c r="M33">
        <v>46490</v>
      </c>
      <c r="N33">
        <v>0</v>
      </c>
      <c r="O33">
        <v>410</v>
      </c>
      <c r="P33">
        <v>660</v>
      </c>
      <c r="R33">
        <v>4101408</v>
      </c>
      <c r="S33">
        <v>845</v>
      </c>
      <c r="T33">
        <v>42826</v>
      </c>
      <c r="U33">
        <v>40980</v>
      </c>
      <c r="V33" t="s">
        <v>5940</v>
      </c>
      <c r="W33">
        <v>183</v>
      </c>
      <c r="X33">
        <v>506</v>
      </c>
      <c r="Z33">
        <v>1100403</v>
      </c>
      <c r="AB33" t="s">
        <v>5940</v>
      </c>
      <c r="AC33">
        <v>1100403</v>
      </c>
      <c r="AD33" t="s">
        <v>5971</v>
      </c>
      <c r="AE33">
        <v>3750</v>
      </c>
      <c r="AF33">
        <v>1100403</v>
      </c>
      <c r="AG33" t="s">
        <v>5971</v>
      </c>
      <c r="AH33">
        <v>68</v>
      </c>
      <c r="AI33">
        <v>1100403</v>
      </c>
      <c r="AJ33" t="s">
        <v>5971</v>
      </c>
      <c r="AK33">
        <v>36</v>
      </c>
      <c r="AL33">
        <v>1100403</v>
      </c>
      <c r="AM33" t="s">
        <v>5971</v>
      </c>
      <c r="AN33" t="s">
        <v>5940</v>
      </c>
      <c r="AO33">
        <v>0</v>
      </c>
      <c r="AP33">
        <v>1100403</v>
      </c>
      <c r="AQ33" t="s">
        <v>5971</v>
      </c>
      <c r="AR33">
        <v>3600</v>
      </c>
    </row>
    <row r="34" spans="1:44" x14ac:dyDescent="0.25">
      <c r="A34">
        <v>4101507</v>
      </c>
      <c r="B34">
        <v>1</v>
      </c>
      <c r="C34" t="s">
        <v>892</v>
      </c>
      <c r="D34" t="s">
        <v>3687</v>
      </c>
      <c r="E34" t="s">
        <v>5940</v>
      </c>
      <c r="F34">
        <v>44955</v>
      </c>
      <c r="G34">
        <v>26988</v>
      </c>
      <c r="H34" t="s">
        <v>5940</v>
      </c>
      <c r="I34">
        <v>72</v>
      </c>
      <c r="J34">
        <v>212</v>
      </c>
      <c r="K34">
        <v>17023</v>
      </c>
      <c r="L34">
        <v>53550</v>
      </c>
      <c r="M34">
        <v>41180</v>
      </c>
      <c r="N34">
        <v>0</v>
      </c>
      <c r="O34">
        <v>160</v>
      </c>
      <c r="P34">
        <v>336</v>
      </c>
      <c r="R34">
        <v>4101507</v>
      </c>
      <c r="S34" t="s">
        <v>5940</v>
      </c>
      <c r="T34">
        <v>44955</v>
      </c>
      <c r="U34">
        <v>26988</v>
      </c>
      <c r="V34" t="s">
        <v>5940</v>
      </c>
      <c r="W34">
        <v>72</v>
      </c>
      <c r="X34">
        <v>212</v>
      </c>
      <c r="Z34">
        <v>1100452</v>
      </c>
      <c r="AB34" t="s">
        <v>5940</v>
      </c>
      <c r="AC34">
        <v>1100452</v>
      </c>
      <c r="AD34" t="s">
        <v>5972</v>
      </c>
      <c r="AE34">
        <v>2940</v>
      </c>
      <c r="AF34">
        <v>1100452</v>
      </c>
      <c r="AG34" t="s">
        <v>5972</v>
      </c>
      <c r="AH34">
        <v>277</v>
      </c>
      <c r="AI34">
        <v>1100452</v>
      </c>
      <c r="AJ34" t="s">
        <v>5972</v>
      </c>
      <c r="AK34">
        <v>386</v>
      </c>
      <c r="AL34">
        <v>1100452</v>
      </c>
      <c r="AM34" t="s">
        <v>5972</v>
      </c>
      <c r="AN34" t="s">
        <v>5940</v>
      </c>
      <c r="AO34">
        <v>0</v>
      </c>
      <c r="AP34">
        <v>1100452</v>
      </c>
      <c r="AQ34" t="s">
        <v>5972</v>
      </c>
      <c r="AR34">
        <v>6366</v>
      </c>
    </row>
    <row r="35" spans="1:44" x14ac:dyDescent="0.25">
      <c r="A35">
        <v>4101606</v>
      </c>
      <c r="B35">
        <v>1</v>
      </c>
      <c r="C35" t="s">
        <v>892</v>
      </c>
      <c r="D35" t="s">
        <v>3688</v>
      </c>
      <c r="E35">
        <v>600</v>
      </c>
      <c r="F35">
        <v>30000</v>
      </c>
      <c r="G35">
        <v>38825</v>
      </c>
      <c r="H35" t="s">
        <v>5940</v>
      </c>
      <c r="I35">
        <v>108</v>
      </c>
      <c r="J35">
        <v>7809</v>
      </c>
      <c r="K35">
        <v>400</v>
      </c>
      <c r="L35">
        <v>52360</v>
      </c>
      <c r="M35">
        <v>108000</v>
      </c>
      <c r="N35">
        <v>0</v>
      </c>
      <c r="O35">
        <v>140</v>
      </c>
      <c r="P35">
        <v>10525</v>
      </c>
      <c r="R35">
        <v>4101606</v>
      </c>
      <c r="S35">
        <v>600</v>
      </c>
      <c r="T35">
        <v>30000</v>
      </c>
      <c r="U35">
        <v>38825</v>
      </c>
      <c r="V35" t="s">
        <v>5940</v>
      </c>
      <c r="W35">
        <v>108</v>
      </c>
      <c r="X35">
        <v>7809</v>
      </c>
      <c r="Z35">
        <v>1100502</v>
      </c>
      <c r="AB35" t="s">
        <v>5940</v>
      </c>
      <c r="AC35">
        <v>1100502</v>
      </c>
      <c r="AD35" t="s">
        <v>5973</v>
      </c>
      <c r="AE35">
        <v>6004</v>
      </c>
      <c r="AF35">
        <v>1100502</v>
      </c>
      <c r="AG35" t="s">
        <v>5973</v>
      </c>
      <c r="AH35">
        <v>423</v>
      </c>
      <c r="AI35">
        <v>1100502</v>
      </c>
      <c r="AJ35" t="s">
        <v>5973</v>
      </c>
      <c r="AK35">
        <v>1258</v>
      </c>
      <c r="AL35">
        <v>1100502</v>
      </c>
      <c r="AM35" t="s">
        <v>5973</v>
      </c>
      <c r="AN35" t="s">
        <v>5940</v>
      </c>
      <c r="AO35">
        <v>0</v>
      </c>
      <c r="AP35">
        <v>1100502</v>
      </c>
      <c r="AQ35" t="s">
        <v>5973</v>
      </c>
      <c r="AR35">
        <v>6318</v>
      </c>
    </row>
    <row r="36" spans="1:44" x14ac:dyDescent="0.25">
      <c r="A36">
        <v>4101655</v>
      </c>
      <c r="B36">
        <v>1</v>
      </c>
      <c r="C36" t="s">
        <v>892</v>
      </c>
      <c r="D36" t="s">
        <v>3689</v>
      </c>
      <c r="E36">
        <v>22500</v>
      </c>
      <c r="F36">
        <v>20016</v>
      </c>
      <c r="G36">
        <v>7095</v>
      </c>
      <c r="H36">
        <v>592</v>
      </c>
      <c r="I36">
        <v>33</v>
      </c>
      <c r="J36">
        <v>1470</v>
      </c>
      <c r="K36">
        <v>21000</v>
      </c>
      <c r="L36">
        <v>23250</v>
      </c>
      <c r="M36">
        <v>10685</v>
      </c>
      <c r="N36">
        <v>0</v>
      </c>
      <c r="O36">
        <v>126</v>
      </c>
      <c r="P36">
        <v>1372</v>
      </c>
      <c r="R36">
        <v>4101655</v>
      </c>
      <c r="S36">
        <v>22500</v>
      </c>
      <c r="T36">
        <v>20016</v>
      </c>
      <c r="U36">
        <v>7095</v>
      </c>
      <c r="V36">
        <v>592</v>
      </c>
      <c r="W36">
        <v>33</v>
      </c>
      <c r="X36">
        <v>1470</v>
      </c>
      <c r="Z36">
        <v>1100601</v>
      </c>
      <c r="AB36" t="s">
        <v>5940</v>
      </c>
      <c r="AC36">
        <v>1100601</v>
      </c>
      <c r="AD36" t="s">
        <v>5974</v>
      </c>
      <c r="AE36">
        <v>576</v>
      </c>
      <c r="AF36">
        <v>1100601</v>
      </c>
      <c r="AG36" t="s">
        <v>5974</v>
      </c>
      <c r="AH36">
        <v>210</v>
      </c>
      <c r="AI36">
        <v>1100601</v>
      </c>
      <c r="AJ36" t="s">
        <v>5974</v>
      </c>
      <c r="AK36">
        <v>95</v>
      </c>
      <c r="AL36">
        <v>1100601</v>
      </c>
      <c r="AM36" t="s">
        <v>5974</v>
      </c>
      <c r="AN36" t="s">
        <v>5940</v>
      </c>
      <c r="AO36">
        <v>0</v>
      </c>
      <c r="AP36">
        <v>1100601</v>
      </c>
      <c r="AQ36" t="s">
        <v>5974</v>
      </c>
      <c r="AR36">
        <v>1452</v>
      </c>
    </row>
    <row r="37" spans="1:44" x14ac:dyDescent="0.25">
      <c r="A37">
        <v>4101705</v>
      </c>
      <c r="B37">
        <v>1</v>
      </c>
      <c r="C37" t="s">
        <v>892</v>
      </c>
      <c r="D37" t="s">
        <v>3690</v>
      </c>
      <c r="E37">
        <v>1800</v>
      </c>
      <c r="F37">
        <v>66900</v>
      </c>
      <c r="G37">
        <v>5550</v>
      </c>
      <c r="H37">
        <v>93</v>
      </c>
      <c r="I37">
        <v>24</v>
      </c>
      <c r="J37">
        <v>120</v>
      </c>
      <c r="K37">
        <v>22200</v>
      </c>
      <c r="L37">
        <v>75750</v>
      </c>
      <c r="M37">
        <v>22658</v>
      </c>
      <c r="N37">
        <v>0</v>
      </c>
      <c r="O37">
        <v>10</v>
      </c>
      <c r="P37">
        <v>161</v>
      </c>
      <c r="R37">
        <v>4101705</v>
      </c>
      <c r="S37">
        <v>1800</v>
      </c>
      <c r="T37">
        <v>66900</v>
      </c>
      <c r="U37">
        <v>5550</v>
      </c>
      <c r="V37">
        <v>93</v>
      </c>
      <c r="W37">
        <v>24</v>
      </c>
      <c r="X37">
        <v>120</v>
      </c>
      <c r="Z37">
        <v>1100700</v>
      </c>
      <c r="AB37" t="s">
        <v>5940</v>
      </c>
      <c r="AC37">
        <v>1100700</v>
      </c>
      <c r="AD37" t="s">
        <v>5975</v>
      </c>
      <c r="AE37">
        <v>2561</v>
      </c>
      <c r="AF37">
        <v>1100700</v>
      </c>
      <c r="AG37" t="s">
        <v>5975</v>
      </c>
      <c r="AH37">
        <v>69</v>
      </c>
      <c r="AI37">
        <v>1100700</v>
      </c>
      <c r="AJ37" t="s">
        <v>5975</v>
      </c>
      <c r="AK37">
        <v>195</v>
      </c>
      <c r="AL37">
        <v>1100700</v>
      </c>
      <c r="AM37" t="s">
        <v>5975</v>
      </c>
      <c r="AN37" t="s">
        <v>5940</v>
      </c>
      <c r="AO37">
        <v>0</v>
      </c>
      <c r="AP37">
        <v>1100700</v>
      </c>
      <c r="AQ37" t="s">
        <v>5975</v>
      </c>
      <c r="AR37">
        <v>2603</v>
      </c>
    </row>
    <row r="38" spans="1:44" x14ac:dyDescent="0.25">
      <c r="A38">
        <v>4101804</v>
      </c>
      <c r="B38">
        <v>1</v>
      </c>
      <c r="C38" t="s">
        <v>892</v>
      </c>
      <c r="D38" t="s">
        <v>3691</v>
      </c>
      <c r="E38" t="s">
        <v>5940</v>
      </c>
      <c r="F38">
        <v>2120</v>
      </c>
      <c r="G38">
        <v>74375</v>
      </c>
      <c r="H38" t="s">
        <v>5940</v>
      </c>
      <c r="I38">
        <v>30</v>
      </c>
      <c r="J38">
        <v>7718</v>
      </c>
      <c r="K38">
        <v>0</v>
      </c>
      <c r="L38">
        <v>3545</v>
      </c>
      <c r="M38">
        <v>100364</v>
      </c>
      <c r="N38">
        <v>0</v>
      </c>
      <c r="O38">
        <v>7</v>
      </c>
      <c r="P38">
        <v>6930</v>
      </c>
      <c r="R38">
        <v>4101804</v>
      </c>
      <c r="S38" t="s">
        <v>5940</v>
      </c>
      <c r="T38">
        <v>2120</v>
      </c>
      <c r="U38">
        <v>74375</v>
      </c>
      <c r="V38" t="s">
        <v>5940</v>
      </c>
      <c r="W38">
        <v>30</v>
      </c>
      <c r="X38">
        <v>7718</v>
      </c>
      <c r="Z38">
        <v>1100809</v>
      </c>
      <c r="AB38" t="s">
        <v>5940</v>
      </c>
      <c r="AC38">
        <v>1100809</v>
      </c>
      <c r="AD38" t="s">
        <v>5976</v>
      </c>
      <c r="AE38">
        <v>782</v>
      </c>
      <c r="AF38">
        <v>1100809</v>
      </c>
      <c r="AG38" t="s">
        <v>5976</v>
      </c>
      <c r="AH38">
        <v>641</v>
      </c>
      <c r="AI38">
        <v>1100809</v>
      </c>
      <c r="AJ38" t="s">
        <v>5976</v>
      </c>
      <c r="AK38">
        <v>40</v>
      </c>
      <c r="AL38">
        <v>1100809</v>
      </c>
      <c r="AM38" t="s">
        <v>5976</v>
      </c>
      <c r="AN38" t="s">
        <v>5940</v>
      </c>
      <c r="AO38">
        <v>0</v>
      </c>
      <c r="AP38">
        <v>1100809</v>
      </c>
      <c r="AQ38" t="s">
        <v>5976</v>
      </c>
      <c r="AR38">
        <v>225</v>
      </c>
    </row>
    <row r="39" spans="1:44" x14ac:dyDescent="0.25">
      <c r="A39">
        <v>4101853</v>
      </c>
      <c r="B39">
        <v>1</v>
      </c>
      <c r="C39" t="s">
        <v>892</v>
      </c>
      <c r="D39" t="s">
        <v>3692</v>
      </c>
      <c r="E39" t="s">
        <v>5940</v>
      </c>
      <c r="F39">
        <v>7298</v>
      </c>
      <c r="G39">
        <v>6783</v>
      </c>
      <c r="H39" t="s">
        <v>5940</v>
      </c>
      <c r="I39">
        <v>25</v>
      </c>
      <c r="J39">
        <v>1680</v>
      </c>
      <c r="K39">
        <v>0</v>
      </c>
      <c r="L39">
        <v>14500</v>
      </c>
      <c r="M39">
        <v>12150</v>
      </c>
      <c r="N39">
        <v>0</v>
      </c>
      <c r="O39">
        <v>126</v>
      </c>
      <c r="P39">
        <v>1580</v>
      </c>
      <c r="R39">
        <v>4101853</v>
      </c>
      <c r="S39" t="s">
        <v>5940</v>
      </c>
      <c r="T39">
        <v>7298</v>
      </c>
      <c r="U39">
        <v>6783</v>
      </c>
      <c r="V39" t="s">
        <v>5940</v>
      </c>
      <c r="W39">
        <v>25</v>
      </c>
      <c r="X39">
        <v>1680</v>
      </c>
      <c r="Z39">
        <v>1100908</v>
      </c>
      <c r="AB39" t="s">
        <v>5940</v>
      </c>
      <c r="AC39">
        <v>1100908</v>
      </c>
      <c r="AD39" t="s">
        <v>5977</v>
      </c>
      <c r="AE39">
        <v>13680</v>
      </c>
      <c r="AF39">
        <v>1100908</v>
      </c>
      <c r="AG39" t="s">
        <v>5977</v>
      </c>
      <c r="AH39">
        <v>136</v>
      </c>
      <c r="AI39">
        <v>1100908</v>
      </c>
      <c r="AJ39" t="s">
        <v>5977</v>
      </c>
      <c r="AK39">
        <v>120</v>
      </c>
      <c r="AL39">
        <v>1100908</v>
      </c>
      <c r="AM39" t="s">
        <v>5977</v>
      </c>
      <c r="AN39" t="s">
        <v>5940</v>
      </c>
      <c r="AO39">
        <v>0</v>
      </c>
      <c r="AP39">
        <v>1100908</v>
      </c>
      <c r="AQ39" t="s">
        <v>5977</v>
      </c>
      <c r="AR39">
        <v>2657</v>
      </c>
    </row>
    <row r="40" spans="1:44" x14ac:dyDescent="0.25">
      <c r="A40">
        <v>4101903</v>
      </c>
      <c r="B40">
        <v>1</v>
      </c>
      <c r="C40" t="s">
        <v>892</v>
      </c>
      <c r="D40" t="s">
        <v>3693</v>
      </c>
      <c r="E40">
        <v>17000</v>
      </c>
      <c r="F40">
        <v>47500</v>
      </c>
      <c r="G40">
        <v>14250</v>
      </c>
      <c r="H40">
        <v>640</v>
      </c>
      <c r="I40">
        <v>32</v>
      </c>
      <c r="J40">
        <v>42</v>
      </c>
      <c r="K40">
        <v>53360</v>
      </c>
      <c r="L40">
        <v>69165</v>
      </c>
      <c r="M40">
        <v>42638</v>
      </c>
      <c r="N40">
        <v>1102</v>
      </c>
      <c r="O40">
        <v>52</v>
      </c>
      <c r="P40">
        <v>17</v>
      </c>
      <c r="R40">
        <v>4101903</v>
      </c>
      <c r="S40">
        <v>17000</v>
      </c>
      <c r="T40">
        <v>47500</v>
      </c>
      <c r="U40">
        <v>14250</v>
      </c>
      <c r="V40">
        <v>640</v>
      </c>
      <c r="W40">
        <v>32</v>
      </c>
      <c r="X40">
        <v>42</v>
      </c>
      <c r="Z40">
        <v>1100924</v>
      </c>
      <c r="AB40" t="s">
        <v>5940</v>
      </c>
      <c r="AC40">
        <v>1100924</v>
      </c>
      <c r="AD40" t="s">
        <v>5978</v>
      </c>
      <c r="AE40">
        <v>3172</v>
      </c>
      <c r="AF40">
        <v>1100924</v>
      </c>
      <c r="AG40" t="s">
        <v>5978</v>
      </c>
      <c r="AH40">
        <v>144</v>
      </c>
      <c r="AI40">
        <v>1100924</v>
      </c>
      <c r="AJ40" t="s">
        <v>5978</v>
      </c>
      <c r="AK40">
        <v>151</v>
      </c>
      <c r="AL40">
        <v>1100924</v>
      </c>
      <c r="AM40" t="s">
        <v>5978</v>
      </c>
      <c r="AN40">
        <v>19500</v>
      </c>
      <c r="AO40">
        <v>0</v>
      </c>
      <c r="AP40">
        <v>1100924</v>
      </c>
      <c r="AQ40" t="s">
        <v>5978</v>
      </c>
      <c r="AR40">
        <v>12000</v>
      </c>
    </row>
    <row r="41" spans="1:44" x14ac:dyDescent="0.25">
      <c r="A41">
        <v>4102000</v>
      </c>
      <c r="B41">
        <v>1</v>
      </c>
      <c r="C41" t="s">
        <v>892</v>
      </c>
      <c r="D41" t="s">
        <v>3694</v>
      </c>
      <c r="E41" t="s">
        <v>5940</v>
      </c>
      <c r="F41">
        <v>187720</v>
      </c>
      <c r="G41">
        <v>68300</v>
      </c>
      <c r="H41">
        <v>20</v>
      </c>
      <c r="I41">
        <v>2550</v>
      </c>
      <c r="J41" t="s">
        <v>5940</v>
      </c>
      <c r="K41">
        <v>3350</v>
      </c>
      <c r="L41">
        <v>214847</v>
      </c>
      <c r="M41">
        <v>200900</v>
      </c>
      <c r="N41">
        <v>0</v>
      </c>
      <c r="O41">
        <v>1200</v>
      </c>
      <c r="P41">
        <v>0</v>
      </c>
      <c r="R41">
        <v>4102000</v>
      </c>
      <c r="S41" t="s">
        <v>5940</v>
      </c>
      <c r="T41">
        <v>187720</v>
      </c>
      <c r="U41">
        <v>68300</v>
      </c>
      <c r="V41">
        <v>20</v>
      </c>
      <c r="W41">
        <v>2550</v>
      </c>
      <c r="X41" t="s">
        <v>5940</v>
      </c>
      <c r="Z41">
        <v>1100940</v>
      </c>
      <c r="AB41" t="s">
        <v>5940</v>
      </c>
      <c r="AC41">
        <v>1100940</v>
      </c>
      <c r="AD41" t="s">
        <v>5979</v>
      </c>
      <c r="AE41">
        <v>1639</v>
      </c>
      <c r="AF41">
        <v>1100940</v>
      </c>
      <c r="AG41" t="s">
        <v>5979</v>
      </c>
      <c r="AH41">
        <v>343</v>
      </c>
      <c r="AI41">
        <v>1100940</v>
      </c>
      <c r="AJ41" t="s">
        <v>5979</v>
      </c>
      <c r="AK41">
        <v>144</v>
      </c>
      <c r="AL41">
        <v>1100940</v>
      </c>
      <c r="AM41" t="s">
        <v>5979</v>
      </c>
      <c r="AN41" t="s">
        <v>5940</v>
      </c>
      <c r="AO41">
        <v>0</v>
      </c>
      <c r="AP41">
        <v>1100940</v>
      </c>
      <c r="AQ41" t="s">
        <v>5979</v>
      </c>
      <c r="AR41">
        <v>792</v>
      </c>
    </row>
    <row r="42" spans="1:44" x14ac:dyDescent="0.25">
      <c r="A42">
        <v>4102109</v>
      </c>
      <c r="B42">
        <v>1</v>
      </c>
      <c r="C42" t="s">
        <v>892</v>
      </c>
      <c r="D42" t="s">
        <v>3695</v>
      </c>
      <c r="E42">
        <v>186135</v>
      </c>
      <c r="F42">
        <v>18445</v>
      </c>
      <c r="G42">
        <v>17600</v>
      </c>
      <c r="H42">
        <v>1860</v>
      </c>
      <c r="I42">
        <v>12</v>
      </c>
      <c r="J42">
        <v>41</v>
      </c>
      <c r="K42">
        <v>292317</v>
      </c>
      <c r="L42">
        <v>42000</v>
      </c>
      <c r="M42">
        <v>54308</v>
      </c>
      <c r="N42">
        <v>1688</v>
      </c>
      <c r="O42">
        <v>9</v>
      </c>
      <c r="P42">
        <v>117</v>
      </c>
      <c r="R42">
        <v>4102109</v>
      </c>
      <c r="S42">
        <v>186135</v>
      </c>
      <c r="T42">
        <v>18445</v>
      </c>
      <c r="U42">
        <v>17600</v>
      </c>
      <c r="V42">
        <v>1860</v>
      </c>
      <c r="W42">
        <v>12</v>
      </c>
      <c r="X42">
        <v>41</v>
      </c>
      <c r="Z42">
        <v>1101005</v>
      </c>
      <c r="AB42" t="s">
        <v>5940</v>
      </c>
      <c r="AC42">
        <v>1101005</v>
      </c>
      <c r="AD42" t="s">
        <v>5980</v>
      </c>
      <c r="AE42">
        <v>3056</v>
      </c>
      <c r="AF42">
        <v>1101005</v>
      </c>
      <c r="AG42" t="s">
        <v>5980</v>
      </c>
      <c r="AH42">
        <v>246</v>
      </c>
      <c r="AI42">
        <v>1101005</v>
      </c>
      <c r="AJ42" t="s">
        <v>5980</v>
      </c>
      <c r="AK42">
        <v>529</v>
      </c>
      <c r="AL42">
        <v>1101005</v>
      </c>
      <c r="AM42" t="s">
        <v>5980</v>
      </c>
      <c r="AN42" t="s">
        <v>5940</v>
      </c>
      <c r="AO42">
        <v>0</v>
      </c>
      <c r="AP42">
        <v>1101005</v>
      </c>
      <c r="AQ42" t="s">
        <v>5980</v>
      </c>
      <c r="AR42">
        <v>4166</v>
      </c>
    </row>
    <row r="43" spans="1:44" x14ac:dyDescent="0.25">
      <c r="A43">
        <v>4102208</v>
      </c>
      <c r="B43">
        <v>1</v>
      </c>
      <c r="C43" t="s">
        <v>892</v>
      </c>
      <c r="D43" t="s">
        <v>3696</v>
      </c>
      <c r="E43" t="s">
        <v>5940</v>
      </c>
      <c r="F43">
        <v>11655</v>
      </c>
      <c r="G43">
        <v>6855</v>
      </c>
      <c r="H43">
        <v>306</v>
      </c>
      <c r="I43">
        <v>25</v>
      </c>
      <c r="J43">
        <v>22</v>
      </c>
      <c r="K43">
        <v>164383</v>
      </c>
      <c r="L43">
        <v>11689</v>
      </c>
      <c r="M43">
        <v>12294</v>
      </c>
      <c r="N43">
        <v>0</v>
      </c>
      <c r="O43">
        <v>0</v>
      </c>
      <c r="P43">
        <v>7</v>
      </c>
      <c r="R43">
        <v>4102208</v>
      </c>
      <c r="S43" t="s">
        <v>5940</v>
      </c>
      <c r="T43">
        <v>11655</v>
      </c>
      <c r="U43">
        <v>6855</v>
      </c>
      <c r="V43">
        <v>306</v>
      </c>
      <c r="W43">
        <v>25</v>
      </c>
      <c r="X43">
        <v>22</v>
      </c>
      <c r="Z43">
        <v>1101104</v>
      </c>
      <c r="AB43" t="s">
        <v>5940</v>
      </c>
      <c r="AC43">
        <v>1101104</v>
      </c>
      <c r="AD43" t="s">
        <v>5981</v>
      </c>
      <c r="AE43">
        <v>945</v>
      </c>
      <c r="AF43">
        <v>1101104</v>
      </c>
      <c r="AG43" t="s">
        <v>5981</v>
      </c>
      <c r="AH43">
        <v>121</v>
      </c>
      <c r="AI43">
        <v>1101104</v>
      </c>
      <c r="AJ43" t="s">
        <v>5981</v>
      </c>
      <c r="AK43">
        <v>15</v>
      </c>
      <c r="AL43">
        <v>1101104</v>
      </c>
      <c r="AM43" t="s">
        <v>5981</v>
      </c>
      <c r="AN43">
        <v>600</v>
      </c>
      <c r="AO43">
        <v>0</v>
      </c>
      <c r="AP43">
        <v>1101104</v>
      </c>
      <c r="AQ43" t="s">
        <v>5981</v>
      </c>
      <c r="AR43">
        <v>226</v>
      </c>
    </row>
    <row r="44" spans="1:44" x14ac:dyDescent="0.25">
      <c r="A44">
        <v>4102307</v>
      </c>
      <c r="B44">
        <v>1</v>
      </c>
      <c r="C44" t="s">
        <v>892</v>
      </c>
      <c r="D44" t="s">
        <v>3697</v>
      </c>
      <c r="E44" t="s">
        <v>5940</v>
      </c>
      <c r="F44">
        <v>16080</v>
      </c>
      <c r="G44">
        <v>22990</v>
      </c>
      <c r="H44" t="s">
        <v>5940</v>
      </c>
      <c r="I44">
        <v>8</v>
      </c>
      <c r="J44">
        <v>4651</v>
      </c>
      <c r="K44">
        <v>0</v>
      </c>
      <c r="L44">
        <v>20618</v>
      </c>
      <c r="M44">
        <v>32231</v>
      </c>
      <c r="N44">
        <v>0</v>
      </c>
      <c r="O44">
        <v>0</v>
      </c>
      <c r="P44">
        <v>4459</v>
      </c>
      <c r="R44">
        <v>4102307</v>
      </c>
      <c r="S44" t="s">
        <v>5940</v>
      </c>
      <c r="T44">
        <v>16080</v>
      </c>
      <c r="U44">
        <v>22990</v>
      </c>
      <c r="V44" t="s">
        <v>5940</v>
      </c>
      <c r="W44">
        <v>8</v>
      </c>
      <c r="X44">
        <v>4651</v>
      </c>
      <c r="Z44">
        <v>1101203</v>
      </c>
      <c r="AB44" t="s">
        <v>5940</v>
      </c>
      <c r="AC44">
        <v>1101203</v>
      </c>
      <c r="AD44" t="s">
        <v>5982</v>
      </c>
      <c r="AE44">
        <v>351</v>
      </c>
      <c r="AF44">
        <v>1101203</v>
      </c>
      <c r="AG44" t="s">
        <v>5982</v>
      </c>
      <c r="AH44">
        <v>351</v>
      </c>
      <c r="AI44">
        <v>1101203</v>
      </c>
      <c r="AJ44" t="s">
        <v>5982</v>
      </c>
      <c r="AK44">
        <v>120</v>
      </c>
      <c r="AL44">
        <v>1101203</v>
      </c>
      <c r="AM44" t="s">
        <v>5982</v>
      </c>
      <c r="AN44" t="s">
        <v>5940</v>
      </c>
      <c r="AO44">
        <v>0</v>
      </c>
      <c r="AP44">
        <v>1101203</v>
      </c>
      <c r="AQ44" t="s">
        <v>5982</v>
      </c>
      <c r="AR44">
        <v>1028</v>
      </c>
    </row>
    <row r="45" spans="1:44" x14ac:dyDescent="0.25">
      <c r="A45">
        <v>4102406</v>
      </c>
      <c r="B45">
        <v>1</v>
      </c>
      <c r="C45" t="s">
        <v>892</v>
      </c>
      <c r="D45" t="s">
        <v>3698</v>
      </c>
      <c r="E45">
        <v>520000</v>
      </c>
      <c r="F45">
        <v>29450</v>
      </c>
      <c r="G45">
        <v>21550</v>
      </c>
      <c r="H45">
        <v>1273</v>
      </c>
      <c r="I45">
        <v>114</v>
      </c>
      <c r="J45">
        <v>102</v>
      </c>
      <c r="K45">
        <v>941850</v>
      </c>
      <c r="L45">
        <v>38190</v>
      </c>
      <c r="M45">
        <v>22605</v>
      </c>
      <c r="N45">
        <v>337</v>
      </c>
      <c r="O45">
        <v>192</v>
      </c>
      <c r="P45">
        <v>45</v>
      </c>
      <c r="R45">
        <v>4102406</v>
      </c>
      <c r="S45">
        <v>520000</v>
      </c>
      <c r="T45">
        <v>29450</v>
      </c>
      <c r="U45">
        <v>21550</v>
      </c>
      <c r="V45">
        <v>1273</v>
      </c>
      <c r="W45">
        <v>114</v>
      </c>
      <c r="X45">
        <v>102</v>
      </c>
      <c r="Z45">
        <v>1101302</v>
      </c>
      <c r="AB45" t="s">
        <v>5940</v>
      </c>
      <c r="AC45">
        <v>1101302</v>
      </c>
      <c r="AD45" t="s">
        <v>5983</v>
      </c>
      <c r="AE45">
        <v>2364</v>
      </c>
      <c r="AF45">
        <v>1101302</v>
      </c>
      <c r="AG45" t="s">
        <v>5983</v>
      </c>
      <c r="AH45">
        <v>351</v>
      </c>
      <c r="AI45">
        <v>1101302</v>
      </c>
      <c r="AJ45" t="s">
        <v>5983</v>
      </c>
      <c r="AK45">
        <v>1202</v>
      </c>
      <c r="AL45">
        <v>1101302</v>
      </c>
      <c r="AM45" t="s">
        <v>5983</v>
      </c>
      <c r="AN45" t="s">
        <v>5940</v>
      </c>
      <c r="AO45">
        <v>0</v>
      </c>
      <c r="AP45">
        <v>1101302</v>
      </c>
      <c r="AQ45" t="s">
        <v>5983</v>
      </c>
      <c r="AR45">
        <v>4016</v>
      </c>
    </row>
    <row r="46" spans="1:44" x14ac:dyDescent="0.25">
      <c r="A46">
        <v>4102505</v>
      </c>
      <c r="B46">
        <v>1</v>
      </c>
      <c r="C46" t="s">
        <v>892</v>
      </c>
      <c r="D46" t="s">
        <v>3699</v>
      </c>
      <c r="E46">
        <v>2400</v>
      </c>
      <c r="F46">
        <v>16948</v>
      </c>
      <c r="G46">
        <v>31100</v>
      </c>
      <c r="H46">
        <v>149</v>
      </c>
      <c r="I46">
        <v>900</v>
      </c>
      <c r="J46">
        <v>2200</v>
      </c>
      <c r="K46">
        <v>102200</v>
      </c>
      <c r="L46">
        <v>22400</v>
      </c>
      <c r="M46">
        <v>44250</v>
      </c>
      <c r="N46">
        <v>20</v>
      </c>
      <c r="O46">
        <v>900</v>
      </c>
      <c r="P46">
        <v>2679</v>
      </c>
      <c r="R46">
        <v>4102505</v>
      </c>
      <c r="S46">
        <v>2400</v>
      </c>
      <c r="T46">
        <v>16948</v>
      </c>
      <c r="U46">
        <v>31100</v>
      </c>
      <c r="V46">
        <v>149</v>
      </c>
      <c r="W46">
        <v>900</v>
      </c>
      <c r="X46">
        <v>2200</v>
      </c>
      <c r="Z46">
        <v>1101401</v>
      </c>
      <c r="AB46" t="s">
        <v>5940</v>
      </c>
      <c r="AC46">
        <v>1101401</v>
      </c>
      <c r="AD46" t="s">
        <v>5984</v>
      </c>
      <c r="AE46">
        <v>648</v>
      </c>
      <c r="AF46">
        <v>1101401</v>
      </c>
      <c r="AG46" t="s">
        <v>5984</v>
      </c>
      <c r="AH46">
        <v>685</v>
      </c>
      <c r="AI46">
        <v>1101401</v>
      </c>
      <c r="AJ46" t="s">
        <v>5984</v>
      </c>
      <c r="AK46">
        <v>81</v>
      </c>
      <c r="AL46">
        <v>1101401</v>
      </c>
      <c r="AM46" t="s">
        <v>5984</v>
      </c>
      <c r="AN46" t="s">
        <v>5940</v>
      </c>
      <c r="AO46">
        <v>0</v>
      </c>
      <c r="AP46">
        <v>1101401</v>
      </c>
      <c r="AQ46" t="s">
        <v>5984</v>
      </c>
      <c r="AR46">
        <v>720</v>
      </c>
    </row>
    <row r="47" spans="1:44" x14ac:dyDescent="0.25">
      <c r="A47">
        <v>4102703</v>
      </c>
      <c r="B47">
        <v>1</v>
      </c>
      <c r="C47" t="s">
        <v>892</v>
      </c>
      <c r="D47" t="s">
        <v>3701</v>
      </c>
      <c r="E47">
        <v>150000</v>
      </c>
      <c r="F47">
        <v>11900</v>
      </c>
      <c r="G47">
        <v>6216</v>
      </c>
      <c r="H47">
        <v>348</v>
      </c>
      <c r="I47">
        <v>440</v>
      </c>
      <c r="J47" t="s">
        <v>5940</v>
      </c>
      <c r="K47">
        <v>542800</v>
      </c>
      <c r="L47">
        <v>6518</v>
      </c>
      <c r="M47">
        <v>22695</v>
      </c>
      <c r="N47">
        <v>0</v>
      </c>
      <c r="O47">
        <v>500</v>
      </c>
      <c r="P47">
        <v>12</v>
      </c>
      <c r="R47">
        <v>4102703</v>
      </c>
      <c r="S47">
        <v>150000</v>
      </c>
      <c r="T47">
        <v>11900</v>
      </c>
      <c r="U47">
        <v>6216</v>
      </c>
      <c r="V47">
        <v>348</v>
      </c>
      <c r="W47">
        <v>440</v>
      </c>
      <c r="X47" t="s">
        <v>5940</v>
      </c>
      <c r="Z47">
        <v>1101435</v>
      </c>
      <c r="AB47" t="s">
        <v>5940</v>
      </c>
      <c r="AC47">
        <v>1101435</v>
      </c>
      <c r="AD47" t="s">
        <v>5985</v>
      </c>
      <c r="AE47">
        <v>560</v>
      </c>
      <c r="AF47">
        <v>1101435</v>
      </c>
      <c r="AG47" t="s">
        <v>5985</v>
      </c>
      <c r="AH47">
        <v>395</v>
      </c>
      <c r="AI47">
        <v>1101435</v>
      </c>
      <c r="AJ47" t="s">
        <v>5985</v>
      </c>
      <c r="AK47">
        <v>486</v>
      </c>
      <c r="AL47">
        <v>1101435</v>
      </c>
      <c r="AM47" t="s">
        <v>5985</v>
      </c>
      <c r="AN47" t="s">
        <v>5940</v>
      </c>
      <c r="AO47">
        <v>0</v>
      </c>
      <c r="AP47">
        <v>1101435</v>
      </c>
      <c r="AQ47" t="s">
        <v>5985</v>
      </c>
      <c r="AR47">
        <v>1139</v>
      </c>
    </row>
    <row r="48" spans="1:44" x14ac:dyDescent="0.25">
      <c r="A48">
        <v>4102604</v>
      </c>
      <c r="B48">
        <v>1</v>
      </c>
      <c r="C48" t="s">
        <v>892</v>
      </c>
      <c r="D48" t="s">
        <v>3700</v>
      </c>
      <c r="E48">
        <v>11700</v>
      </c>
      <c r="F48">
        <v>960</v>
      </c>
      <c r="G48">
        <v>9920</v>
      </c>
      <c r="H48" t="s">
        <v>5940</v>
      </c>
      <c r="I48">
        <v>3</v>
      </c>
      <c r="J48">
        <v>401</v>
      </c>
      <c r="K48">
        <v>1900</v>
      </c>
      <c r="L48">
        <v>2240</v>
      </c>
      <c r="M48">
        <v>31650</v>
      </c>
      <c r="N48">
        <v>0</v>
      </c>
      <c r="O48">
        <v>72</v>
      </c>
      <c r="P48">
        <v>870</v>
      </c>
      <c r="R48">
        <v>4102604</v>
      </c>
      <c r="S48">
        <v>11700</v>
      </c>
      <c r="T48">
        <v>960</v>
      </c>
      <c r="U48">
        <v>9920</v>
      </c>
      <c r="V48" t="s">
        <v>5940</v>
      </c>
      <c r="W48">
        <v>3</v>
      </c>
      <c r="X48">
        <v>401</v>
      </c>
      <c r="Z48">
        <v>1101450</v>
      </c>
      <c r="AB48" t="s">
        <v>5940</v>
      </c>
      <c r="AC48">
        <v>1101450</v>
      </c>
      <c r="AD48" t="s">
        <v>5986</v>
      </c>
      <c r="AE48">
        <v>1173</v>
      </c>
      <c r="AF48">
        <v>1101450</v>
      </c>
      <c r="AG48" t="s">
        <v>5986</v>
      </c>
      <c r="AH48">
        <v>70</v>
      </c>
      <c r="AI48">
        <v>1101450</v>
      </c>
      <c r="AJ48" t="s">
        <v>5986</v>
      </c>
      <c r="AK48">
        <v>381</v>
      </c>
      <c r="AL48">
        <v>1101450</v>
      </c>
      <c r="AM48" t="s">
        <v>5986</v>
      </c>
      <c r="AN48" t="s">
        <v>5940</v>
      </c>
      <c r="AO48">
        <v>0</v>
      </c>
      <c r="AP48">
        <v>1101450</v>
      </c>
      <c r="AQ48" t="s">
        <v>5986</v>
      </c>
      <c r="AR48">
        <v>4065</v>
      </c>
    </row>
    <row r="49" spans="1:44" x14ac:dyDescent="0.25">
      <c r="A49">
        <v>4102752</v>
      </c>
      <c r="B49">
        <v>1</v>
      </c>
      <c r="C49" t="s">
        <v>892</v>
      </c>
      <c r="D49" t="s">
        <v>3702</v>
      </c>
      <c r="E49">
        <v>1900</v>
      </c>
      <c r="F49">
        <v>6380</v>
      </c>
      <c r="G49">
        <v>2640</v>
      </c>
      <c r="H49" t="s">
        <v>5940</v>
      </c>
      <c r="I49" t="s">
        <v>5940</v>
      </c>
      <c r="J49">
        <v>360</v>
      </c>
      <c r="K49">
        <v>2000</v>
      </c>
      <c r="L49">
        <v>10716</v>
      </c>
      <c r="M49">
        <v>14500</v>
      </c>
      <c r="N49">
        <v>0</v>
      </c>
      <c r="O49">
        <v>20</v>
      </c>
      <c r="P49">
        <v>159</v>
      </c>
      <c r="R49">
        <v>4102752</v>
      </c>
      <c r="S49">
        <v>1900</v>
      </c>
      <c r="T49">
        <v>6380</v>
      </c>
      <c r="U49">
        <v>2640</v>
      </c>
      <c r="V49" t="s">
        <v>5940</v>
      </c>
      <c r="W49" t="s">
        <v>5940</v>
      </c>
      <c r="X49">
        <v>360</v>
      </c>
      <c r="Z49">
        <v>1101468</v>
      </c>
      <c r="AB49" t="s">
        <v>5940</v>
      </c>
      <c r="AC49">
        <v>1101468</v>
      </c>
      <c r="AD49" t="s">
        <v>5987</v>
      </c>
      <c r="AE49">
        <v>7500</v>
      </c>
      <c r="AF49">
        <v>1101468</v>
      </c>
      <c r="AG49" t="s">
        <v>5987</v>
      </c>
      <c r="AH49">
        <v>72</v>
      </c>
      <c r="AI49">
        <v>1101468</v>
      </c>
      <c r="AJ49" t="s">
        <v>5987</v>
      </c>
      <c r="AK49">
        <v>25</v>
      </c>
      <c r="AL49">
        <v>1101468</v>
      </c>
      <c r="AM49" t="s">
        <v>5987</v>
      </c>
      <c r="AN49">
        <v>10050</v>
      </c>
      <c r="AO49">
        <v>0</v>
      </c>
      <c r="AP49">
        <v>1101468</v>
      </c>
      <c r="AQ49" t="s">
        <v>5987</v>
      </c>
      <c r="AR49">
        <v>4200</v>
      </c>
    </row>
    <row r="50" spans="1:44" x14ac:dyDescent="0.25">
      <c r="A50">
        <v>4102802</v>
      </c>
      <c r="B50">
        <v>1</v>
      </c>
      <c r="C50" t="s">
        <v>892</v>
      </c>
      <c r="D50" t="s">
        <v>3703</v>
      </c>
      <c r="E50" t="s">
        <v>5940</v>
      </c>
      <c r="F50">
        <v>34560</v>
      </c>
      <c r="G50">
        <v>16730</v>
      </c>
      <c r="H50" t="s">
        <v>5940</v>
      </c>
      <c r="I50" t="s">
        <v>5940</v>
      </c>
      <c r="J50">
        <v>32</v>
      </c>
      <c r="K50">
        <v>22077</v>
      </c>
      <c r="L50">
        <v>41895</v>
      </c>
      <c r="M50">
        <v>50644</v>
      </c>
      <c r="N50">
        <v>105</v>
      </c>
      <c r="O50">
        <v>0</v>
      </c>
      <c r="P50">
        <v>0</v>
      </c>
      <c r="R50">
        <v>4102802</v>
      </c>
      <c r="S50" t="s">
        <v>5940</v>
      </c>
      <c r="T50">
        <v>34560</v>
      </c>
      <c r="U50">
        <v>16730</v>
      </c>
      <c r="V50" t="s">
        <v>5940</v>
      </c>
      <c r="W50" t="s">
        <v>5940</v>
      </c>
      <c r="X50">
        <v>32</v>
      </c>
      <c r="Z50">
        <v>1101476</v>
      </c>
      <c r="AB50" t="s">
        <v>5940</v>
      </c>
      <c r="AC50">
        <v>1101476</v>
      </c>
      <c r="AD50" t="s">
        <v>5988</v>
      </c>
      <c r="AE50">
        <v>2240</v>
      </c>
      <c r="AF50">
        <v>1101476</v>
      </c>
      <c r="AG50" t="s">
        <v>5988</v>
      </c>
      <c r="AH50">
        <v>211</v>
      </c>
      <c r="AI50">
        <v>1101476</v>
      </c>
      <c r="AJ50" t="s">
        <v>5988</v>
      </c>
      <c r="AK50">
        <v>108</v>
      </c>
      <c r="AL50">
        <v>1101476</v>
      </c>
      <c r="AM50" t="s">
        <v>5988</v>
      </c>
      <c r="AN50" t="s">
        <v>5940</v>
      </c>
      <c r="AO50">
        <v>0</v>
      </c>
      <c r="AP50">
        <v>1101476</v>
      </c>
      <c r="AQ50" t="s">
        <v>5988</v>
      </c>
      <c r="AR50">
        <v>1680</v>
      </c>
    </row>
    <row r="51" spans="1:44" x14ac:dyDescent="0.25">
      <c r="A51">
        <v>4102901</v>
      </c>
      <c r="B51">
        <v>1</v>
      </c>
      <c r="C51" t="s">
        <v>892</v>
      </c>
      <c r="D51" t="s">
        <v>3704</v>
      </c>
      <c r="E51">
        <v>5250</v>
      </c>
      <c r="F51">
        <v>780</v>
      </c>
      <c r="G51">
        <v>15400</v>
      </c>
      <c r="H51" t="s">
        <v>5940</v>
      </c>
      <c r="I51">
        <v>360</v>
      </c>
      <c r="J51">
        <v>2640</v>
      </c>
      <c r="K51">
        <v>6068</v>
      </c>
      <c r="L51">
        <v>500</v>
      </c>
      <c r="M51">
        <v>34100</v>
      </c>
      <c r="N51">
        <v>0</v>
      </c>
      <c r="O51">
        <v>990</v>
      </c>
      <c r="P51">
        <v>2340</v>
      </c>
      <c r="R51">
        <v>4102901</v>
      </c>
      <c r="S51">
        <v>5250</v>
      </c>
      <c r="T51">
        <v>780</v>
      </c>
      <c r="U51">
        <v>15400</v>
      </c>
      <c r="V51" t="s">
        <v>5940</v>
      </c>
      <c r="W51">
        <v>360</v>
      </c>
      <c r="X51">
        <v>2640</v>
      </c>
      <c r="Z51">
        <v>1101484</v>
      </c>
      <c r="AB51" t="s">
        <v>5940</v>
      </c>
      <c r="AC51">
        <v>1101484</v>
      </c>
      <c r="AD51" t="s">
        <v>5989</v>
      </c>
      <c r="AE51">
        <v>6996</v>
      </c>
      <c r="AF51">
        <v>1101484</v>
      </c>
      <c r="AG51" t="s">
        <v>5989</v>
      </c>
      <c r="AH51">
        <v>150</v>
      </c>
      <c r="AI51">
        <v>1101484</v>
      </c>
      <c r="AJ51" t="s">
        <v>5989</v>
      </c>
      <c r="AK51">
        <v>1373</v>
      </c>
      <c r="AL51">
        <v>1101484</v>
      </c>
      <c r="AM51" t="s">
        <v>5989</v>
      </c>
      <c r="AN51" t="s">
        <v>5940</v>
      </c>
      <c r="AO51">
        <v>0</v>
      </c>
      <c r="AP51">
        <v>1101484</v>
      </c>
      <c r="AQ51" t="s">
        <v>5989</v>
      </c>
      <c r="AR51">
        <v>8022</v>
      </c>
    </row>
    <row r="52" spans="1:44" x14ac:dyDescent="0.25">
      <c r="A52">
        <v>4103008</v>
      </c>
      <c r="B52">
        <v>1</v>
      </c>
      <c r="C52" t="s">
        <v>892</v>
      </c>
      <c r="D52" t="s">
        <v>3705</v>
      </c>
      <c r="E52" t="s">
        <v>5940</v>
      </c>
      <c r="F52">
        <v>67118</v>
      </c>
      <c r="G52">
        <v>22854</v>
      </c>
      <c r="H52">
        <v>121</v>
      </c>
      <c r="I52" t="s">
        <v>5940</v>
      </c>
      <c r="J52">
        <v>12</v>
      </c>
      <c r="K52">
        <v>390</v>
      </c>
      <c r="L52">
        <v>88237</v>
      </c>
      <c r="M52">
        <v>70850</v>
      </c>
      <c r="N52">
        <v>60</v>
      </c>
      <c r="O52">
        <v>0</v>
      </c>
      <c r="P52">
        <v>725</v>
      </c>
      <c r="R52">
        <v>4103008</v>
      </c>
      <c r="S52" t="s">
        <v>5940</v>
      </c>
      <c r="T52">
        <v>67118</v>
      </c>
      <c r="U52">
        <v>22854</v>
      </c>
      <c r="V52">
        <v>121</v>
      </c>
      <c r="W52" t="s">
        <v>5940</v>
      </c>
      <c r="X52">
        <v>12</v>
      </c>
      <c r="Z52">
        <v>1101492</v>
      </c>
      <c r="AB52" t="s">
        <v>5940</v>
      </c>
      <c r="AC52">
        <v>1101492</v>
      </c>
      <c r="AD52" t="s">
        <v>5990</v>
      </c>
      <c r="AE52">
        <v>9326</v>
      </c>
      <c r="AF52">
        <v>1101492</v>
      </c>
      <c r="AG52" t="s">
        <v>5990</v>
      </c>
      <c r="AH52">
        <v>345</v>
      </c>
      <c r="AI52">
        <v>1101492</v>
      </c>
      <c r="AJ52" t="s">
        <v>5990</v>
      </c>
      <c r="AK52">
        <v>924</v>
      </c>
      <c r="AL52">
        <v>1101492</v>
      </c>
      <c r="AM52" t="s">
        <v>5990</v>
      </c>
      <c r="AN52" t="s">
        <v>5940</v>
      </c>
      <c r="AO52">
        <v>0</v>
      </c>
      <c r="AP52">
        <v>1101492</v>
      </c>
      <c r="AQ52" t="s">
        <v>5990</v>
      </c>
      <c r="AR52">
        <v>4282</v>
      </c>
    </row>
    <row r="53" spans="1:44" x14ac:dyDescent="0.25">
      <c r="A53">
        <v>4103024</v>
      </c>
      <c r="B53">
        <v>1</v>
      </c>
      <c r="C53" t="s">
        <v>892</v>
      </c>
      <c r="D53" t="s">
        <v>3706</v>
      </c>
      <c r="E53">
        <v>4200</v>
      </c>
      <c r="F53">
        <v>6600</v>
      </c>
      <c r="G53">
        <v>21510</v>
      </c>
      <c r="H53" t="s">
        <v>5940</v>
      </c>
      <c r="I53" t="s">
        <v>5940</v>
      </c>
      <c r="J53">
        <v>420</v>
      </c>
      <c r="K53">
        <v>1500</v>
      </c>
      <c r="L53">
        <v>10840</v>
      </c>
      <c r="M53">
        <v>24900</v>
      </c>
      <c r="N53">
        <v>0</v>
      </c>
      <c r="O53">
        <v>20</v>
      </c>
      <c r="P53">
        <v>205</v>
      </c>
      <c r="R53">
        <v>4103024</v>
      </c>
      <c r="S53">
        <v>4200</v>
      </c>
      <c r="T53">
        <v>6600</v>
      </c>
      <c r="U53">
        <v>21510</v>
      </c>
      <c r="V53" t="s">
        <v>5940</v>
      </c>
      <c r="W53" t="s">
        <v>5940</v>
      </c>
      <c r="X53">
        <v>420</v>
      </c>
      <c r="Z53">
        <v>1101500</v>
      </c>
      <c r="AB53" t="s">
        <v>5940</v>
      </c>
      <c r="AC53">
        <v>1101500</v>
      </c>
      <c r="AD53" t="s">
        <v>5991</v>
      </c>
      <c r="AE53">
        <v>1979</v>
      </c>
      <c r="AF53">
        <v>1101500</v>
      </c>
      <c r="AG53" t="s">
        <v>5991</v>
      </c>
      <c r="AH53">
        <v>686</v>
      </c>
      <c r="AI53">
        <v>1101500</v>
      </c>
      <c r="AJ53" t="s">
        <v>5991</v>
      </c>
      <c r="AK53">
        <v>504</v>
      </c>
      <c r="AL53">
        <v>1101500</v>
      </c>
      <c r="AM53" t="s">
        <v>5991</v>
      </c>
      <c r="AN53">
        <v>156</v>
      </c>
      <c r="AO53">
        <v>0</v>
      </c>
      <c r="AP53">
        <v>1101500</v>
      </c>
      <c r="AQ53" t="s">
        <v>5991</v>
      </c>
      <c r="AR53">
        <v>1274</v>
      </c>
    </row>
    <row r="54" spans="1:44" x14ac:dyDescent="0.25">
      <c r="A54">
        <v>4103040</v>
      </c>
      <c r="B54">
        <v>1</v>
      </c>
      <c r="C54" t="s">
        <v>892</v>
      </c>
      <c r="D54" t="s">
        <v>3707</v>
      </c>
      <c r="E54" t="s">
        <v>5940</v>
      </c>
      <c r="F54">
        <v>28050</v>
      </c>
      <c r="G54">
        <v>27550</v>
      </c>
      <c r="H54" t="s">
        <v>5940</v>
      </c>
      <c r="I54">
        <v>150</v>
      </c>
      <c r="J54">
        <v>1562</v>
      </c>
      <c r="K54">
        <v>0</v>
      </c>
      <c r="L54">
        <v>45300</v>
      </c>
      <c r="M54">
        <v>40689</v>
      </c>
      <c r="N54">
        <v>0</v>
      </c>
      <c r="O54">
        <v>490</v>
      </c>
      <c r="P54">
        <v>1242</v>
      </c>
      <c r="R54">
        <v>4103040</v>
      </c>
      <c r="S54" t="s">
        <v>5940</v>
      </c>
      <c r="T54">
        <v>28050</v>
      </c>
      <c r="U54">
        <v>27550</v>
      </c>
      <c r="V54" t="s">
        <v>5940</v>
      </c>
      <c r="W54">
        <v>150</v>
      </c>
      <c r="X54">
        <v>1562</v>
      </c>
      <c r="Z54">
        <v>1101559</v>
      </c>
      <c r="AB54" t="s">
        <v>5940</v>
      </c>
      <c r="AC54">
        <v>1101559</v>
      </c>
      <c r="AD54" t="s">
        <v>5992</v>
      </c>
      <c r="AE54">
        <v>1208</v>
      </c>
      <c r="AF54">
        <v>1101559</v>
      </c>
      <c r="AG54" t="s">
        <v>5992</v>
      </c>
      <c r="AH54">
        <v>267</v>
      </c>
      <c r="AI54">
        <v>1101559</v>
      </c>
      <c r="AJ54" t="s">
        <v>5992</v>
      </c>
      <c r="AK54">
        <v>288</v>
      </c>
      <c r="AL54">
        <v>1101559</v>
      </c>
      <c r="AM54" t="s">
        <v>5992</v>
      </c>
      <c r="AN54" t="s">
        <v>5940</v>
      </c>
      <c r="AO54">
        <v>0</v>
      </c>
      <c r="AP54">
        <v>1101559</v>
      </c>
      <c r="AQ54" t="s">
        <v>5992</v>
      </c>
      <c r="AR54">
        <v>2590</v>
      </c>
    </row>
    <row r="55" spans="1:44" x14ac:dyDescent="0.25">
      <c r="A55">
        <v>4103057</v>
      </c>
      <c r="B55">
        <v>1</v>
      </c>
      <c r="C55" t="s">
        <v>892</v>
      </c>
      <c r="D55" t="s">
        <v>3708</v>
      </c>
      <c r="E55">
        <v>8000</v>
      </c>
      <c r="F55">
        <v>6480</v>
      </c>
      <c r="G55">
        <v>9744</v>
      </c>
      <c r="H55">
        <v>60</v>
      </c>
      <c r="I55">
        <v>255</v>
      </c>
      <c r="J55">
        <v>418</v>
      </c>
      <c r="K55">
        <v>16500</v>
      </c>
      <c r="L55">
        <v>8250</v>
      </c>
      <c r="M55">
        <v>5480</v>
      </c>
      <c r="N55">
        <v>0</v>
      </c>
      <c r="O55">
        <v>100</v>
      </c>
      <c r="P55">
        <v>360</v>
      </c>
      <c r="R55">
        <v>4103057</v>
      </c>
      <c r="S55">
        <v>8000</v>
      </c>
      <c r="T55">
        <v>6480</v>
      </c>
      <c r="U55">
        <v>9744</v>
      </c>
      <c r="V55">
        <v>60</v>
      </c>
      <c r="W55">
        <v>255</v>
      </c>
      <c r="X55">
        <v>418</v>
      </c>
      <c r="Z55">
        <v>1101609</v>
      </c>
      <c r="AB55" t="s">
        <v>5940</v>
      </c>
      <c r="AC55">
        <v>1101609</v>
      </c>
      <c r="AD55" t="s">
        <v>5993</v>
      </c>
      <c r="AE55">
        <v>3276</v>
      </c>
      <c r="AF55">
        <v>1101609</v>
      </c>
      <c r="AG55" t="s">
        <v>5993</v>
      </c>
      <c r="AH55">
        <v>549</v>
      </c>
      <c r="AI55">
        <v>1101609</v>
      </c>
      <c r="AJ55" t="s">
        <v>5993</v>
      </c>
      <c r="AK55">
        <v>35</v>
      </c>
      <c r="AL55">
        <v>1101609</v>
      </c>
      <c r="AM55" t="s">
        <v>5993</v>
      </c>
      <c r="AN55" t="s">
        <v>5940</v>
      </c>
      <c r="AO55">
        <v>0</v>
      </c>
      <c r="AP55">
        <v>1101609</v>
      </c>
      <c r="AQ55" t="s">
        <v>5993</v>
      </c>
      <c r="AR55">
        <v>3683</v>
      </c>
    </row>
    <row r="56" spans="1:44" x14ac:dyDescent="0.25">
      <c r="A56">
        <v>4103107</v>
      </c>
      <c r="B56">
        <v>1</v>
      </c>
      <c r="C56" t="s">
        <v>892</v>
      </c>
      <c r="D56" t="s">
        <v>3709</v>
      </c>
      <c r="E56" t="s">
        <v>5940</v>
      </c>
      <c r="F56" t="s">
        <v>5940</v>
      </c>
      <c r="G56">
        <v>19239</v>
      </c>
      <c r="H56" t="s">
        <v>5940</v>
      </c>
      <c r="I56">
        <v>11</v>
      </c>
      <c r="J56">
        <v>1621</v>
      </c>
      <c r="K56">
        <v>0</v>
      </c>
      <c r="L56">
        <v>0</v>
      </c>
      <c r="M56">
        <v>24967</v>
      </c>
      <c r="N56">
        <v>0</v>
      </c>
      <c r="O56">
        <v>4</v>
      </c>
      <c r="P56">
        <v>1275</v>
      </c>
      <c r="R56">
        <v>4103107</v>
      </c>
      <c r="S56" t="s">
        <v>5940</v>
      </c>
      <c r="T56" t="s">
        <v>5940</v>
      </c>
      <c r="U56">
        <v>19239</v>
      </c>
      <c r="V56" t="s">
        <v>5940</v>
      </c>
      <c r="W56">
        <v>11</v>
      </c>
      <c r="X56">
        <v>1621</v>
      </c>
      <c r="Z56">
        <v>1101708</v>
      </c>
      <c r="AB56" t="s">
        <v>5940</v>
      </c>
      <c r="AC56">
        <v>1101708</v>
      </c>
      <c r="AD56" t="s">
        <v>5994</v>
      </c>
      <c r="AE56">
        <v>1980</v>
      </c>
      <c r="AF56">
        <v>1101708</v>
      </c>
      <c r="AG56" t="s">
        <v>5994</v>
      </c>
      <c r="AH56">
        <v>138</v>
      </c>
      <c r="AI56">
        <v>1101708</v>
      </c>
      <c r="AJ56" t="s">
        <v>5994</v>
      </c>
      <c r="AK56">
        <v>780</v>
      </c>
      <c r="AL56">
        <v>1101708</v>
      </c>
      <c r="AM56" t="s">
        <v>5994</v>
      </c>
      <c r="AN56" t="s">
        <v>5940</v>
      </c>
      <c r="AO56">
        <v>0</v>
      </c>
      <c r="AP56">
        <v>1101708</v>
      </c>
      <c r="AQ56" t="s">
        <v>5994</v>
      </c>
      <c r="AR56">
        <v>4464</v>
      </c>
    </row>
    <row r="57" spans="1:44" x14ac:dyDescent="0.25">
      <c r="A57">
        <v>4103156</v>
      </c>
      <c r="B57">
        <v>1</v>
      </c>
      <c r="C57" t="s">
        <v>892</v>
      </c>
      <c r="D57" t="s">
        <v>3710</v>
      </c>
      <c r="E57">
        <v>2250</v>
      </c>
      <c r="F57">
        <v>1350</v>
      </c>
      <c r="G57">
        <v>15400</v>
      </c>
      <c r="H57" t="s">
        <v>5940</v>
      </c>
      <c r="I57">
        <v>5</v>
      </c>
      <c r="J57">
        <v>249</v>
      </c>
      <c r="K57">
        <v>1600</v>
      </c>
      <c r="L57">
        <v>2800</v>
      </c>
      <c r="M57">
        <v>50000</v>
      </c>
      <c r="N57">
        <v>0</v>
      </c>
      <c r="O57">
        <v>54</v>
      </c>
      <c r="P57">
        <v>610</v>
      </c>
      <c r="R57">
        <v>4103156</v>
      </c>
      <c r="S57">
        <v>2250</v>
      </c>
      <c r="T57">
        <v>1350</v>
      </c>
      <c r="U57">
        <v>15400</v>
      </c>
      <c r="V57" t="s">
        <v>5940</v>
      </c>
      <c r="W57">
        <v>5</v>
      </c>
      <c r="X57">
        <v>249</v>
      </c>
      <c r="Z57">
        <v>1101757</v>
      </c>
      <c r="AB57" t="s">
        <v>5940</v>
      </c>
      <c r="AC57">
        <v>1101757</v>
      </c>
      <c r="AD57" t="s">
        <v>5995</v>
      </c>
      <c r="AE57">
        <v>2900</v>
      </c>
      <c r="AF57">
        <v>1101757</v>
      </c>
      <c r="AG57" t="s">
        <v>5995</v>
      </c>
      <c r="AH57">
        <v>138</v>
      </c>
      <c r="AI57">
        <v>1101757</v>
      </c>
      <c r="AJ57" t="s">
        <v>5995</v>
      </c>
      <c r="AK57">
        <v>180</v>
      </c>
      <c r="AL57">
        <v>1101757</v>
      </c>
      <c r="AM57" t="s">
        <v>5995</v>
      </c>
      <c r="AN57" t="s">
        <v>5940</v>
      </c>
      <c r="AO57">
        <v>0</v>
      </c>
      <c r="AP57">
        <v>1101757</v>
      </c>
      <c r="AQ57" t="s">
        <v>5995</v>
      </c>
      <c r="AR57">
        <v>2700</v>
      </c>
    </row>
    <row r="58" spans="1:44" x14ac:dyDescent="0.25">
      <c r="A58">
        <v>4103206</v>
      </c>
      <c r="B58">
        <v>1</v>
      </c>
      <c r="C58" t="s">
        <v>892</v>
      </c>
      <c r="D58" t="s">
        <v>3711</v>
      </c>
      <c r="E58">
        <v>440592</v>
      </c>
      <c r="F58">
        <v>6820</v>
      </c>
      <c r="G58">
        <v>4500</v>
      </c>
      <c r="H58">
        <v>28</v>
      </c>
      <c r="I58">
        <v>47</v>
      </c>
      <c r="J58">
        <v>195</v>
      </c>
      <c r="K58">
        <v>797553</v>
      </c>
      <c r="L58">
        <v>6000</v>
      </c>
      <c r="M58">
        <v>4830</v>
      </c>
      <c r="N58">
        <v>0</v>
      </c>
      <c r="O58">
        <v>120</v>
      </c>
      <c r="P58">
        <v>297</v>
      </c>
      <c r="R58">
        <v>4103206</v>
      </c>
      <c r="S58">
        <v>440592</v>
      </c>
      <c r="T58">
        <v>6820</v>
      </c>
      <c r="U58">
        <v>4500</v>
      </c>
      <c r="V58">
        <v>28</v>
      </c>
      <c r="W58">
        <v>47</v>
      </c>
      <c r="X58">
        <v>195</v>
      </c>
      <c r="Z58">
        <v>1101807</v>
      </c>
      <c r="AB58" t="s">
        <v>5940</v>
      </c>
      <c r="AC58">
        <v>1101807</v>
      </c>
      <c r="AD58" t="s">
        <v>5996</v>
      </c>
      <c r="AE58">
        <v>1320</v>
      </c>
      <c r="AF58">
        <v>1101807</v>
      </c>
      <c r="AG58" t="s">
        <v>5996</v>
      </c>
      <c r="AH58">
        <v>347</v>
      </c>
      <c r="AI58">
        <v>1101807</v>
      </c>
      <c r="AJ58" t="s">
        <v>5996</v>
      </c>
      <c r="AK58">
        <v>358</v>
      </c>
      <c r="AL58">
        <v>1101807</v>
      </c>
      <c r="AM58" t="s">
        <v>5996</v>
      </c>
      <c r="AN58" t="s">
        <v>5940</v>
      </c>
      <c r="AO58">
        <v>0</v>
      </c>
      <c r="AP58">
        <v>1101807</v>
      </c>
      <c r="AQ58" t="s">
        <v>5996</v>
      </c>
      <c r="AR58">
        <v>4256</v>
      </c>
    </row>
    <row r="59" spans="1:44" x14ac:dyDescent="0.25">
      <c r="A59">
        <v>4103222</v>
      </c>
      <c r="B59">
        <v>1</v>
      </c>
      <c r="C59" t="s">
        <v>892</v>
      </c>
      <c r="D59" t="s">
        <v>3712</v>
      </c>
      <c r="E59">
        <v>200</v>
      </c>
      <c r="F59">
        <v>18101</v>
      </c>
      <c r="G59">
        <v>46220</v>
      </c>
      <c r="H59" t="s">
        <v>5940</v>
      </c>
      <c r="I59">
        <v>2</v>
      </c>
      <c r="J59">
        <v>450</v>
      </c>
      <c r="K59">
        <v>800</v>
      </c>
      <c r="L59">
        <v>35750</v>
      </c>
      <c r="M59">
        <v>31360</v>
      </c>
      <c r="N59">
        <v>0</v>
      </c>
      <c r="O59">
        <v>0</v>
      </c>
      <c r="P59">
        <v>4104</v>
      </c>
      <c r="R59">
        <v>4103222</v>
      </c>
      <c r="S59">
        <v>200</v>
      </c>
      <c r="T59">
        <v>18101</v>
      </c>
      <c r="U59">
        <v>46220</v>
      </c>
      <c r="V59" t="s">
        <v>5940</v>
      </c>
      <c r="W59">
        <v>2</v>
      </c>
      <c r="X59">
        <v>450</v>
      </c>
      <c r="Z59">
        <v>1200013</v>
      </c>
      <c r="AB59">
        <v>6</v>
      </c>
      <c r="AC59">
        <v>1200013</v>
      </c>
      <c r="AD59" t="s">
        <v>5997</v>
      </c>
      <c r="AE59">
        <v>1964</v>
      </c>
      <c r="AF59">
        <v>1200013</v>
      </c>
      <c r="AG59" t="s">
        <v>5997</v>
      </c>
      <c r="AH59">
        <v>340</v>
      </c>
      <c r="AI59">
        <v>1200013</v>
      </c>
      <c r="AJ59" t="s">
        <v>5997</v>
      </c>
      <c r="AK59">
        <v>216</v>
      </c>
      <c r="AL59">
        <v>1200013</v>
      </c>
      <c r="AM59" t="s">
        <v>5997</v>
      </c>
      <c r="AN59" t="s">
        <v>5940</v>
      </c>
      <c r="AO59">
        <v>0</v>
      </c>
      <c r="AP59">
        <v>1200013</v>
      </c>
      <c r="AQ59" t="s">
        <v>5997</v>
      </c>
      <c r="AR59">
        <v>5000</v>
      </c>
    </row>
    <row r="60" spans="1:44" x14ac:dyDescent="0.25">
      <c r="A60">
        <v>4103305</v>
      </c>
      <c r="B60">
        <v>1</v>
      </c>
      <c r="C60" t="s">
        <v>892</v>
      </c>
      <c r="D60" t="s">
        <v>3713</v>
      </c>
      <c r="E60" t="s">
        <v>5940</v>
      </c>
      <c r="F60">
        <v>23100</v>
      </c>
      <c r="G60">
        <v>5900</v>
      </c>
      <c r="H60">
        <v>941</v>
      </c>
      <c r="I60">
        <v>190</v>
      </c>
      <c r="J60">
        <v>354</v>
      </c>
      <c r="K60">
        <v>0</v>
      </c>
      <c r="L60">
        <v>33000</v>
      </c>
      <c r="M60">
        <v>22440</v>
      </c>
      <c r="N60">
        <v>190</v>
      </c>
      <c r="O60">
        <v>126</v>
      </c>
      <c r="P60">
        <v>1043</v>
      </c>
      <c r="R60">
        <v>4103305</v>
      </c>
      <c r="S60" t="s">
        <v>5940</v>
      </c>
      <c r="T60">
        <v>23100</v>
      </c>
      <c r="U60">
        <v>5900</v>
      </c>
      <c r="V60">
        <v>941</v>
      </c>
      <c r="W60">
        <v>190</v>
      </c>
      <c r="X60">
        <v>354</v>
      </c>
      <c r="Z60">
        <v>1200054</v>
      </c>
      <c r="AB60" t="s">
        <v>5940</v>
      </c>
      <c r="AC60">
        <v>1200054</v>
      </c>
      <c r="AD60" t="s">
        <v>5998</v>
      </c>
      <c r="AE60">
        <v>264</v>
      </c>
      <c r="AF60">
        <v>1200054</v>
      </c>
      <c r="AG60" t="s">
        <v>5998</v>
      </c>
      <c r="AH60">
        <v>570</v>
      </c>
      <c r="AI60">
        <v>1200054</v>
      </c>
      <c r="AJ60" t="s">
        <v>5998</v>
      </c>
      <c r="AK60">
        <v>39</v>
      </c>
      <c r="AL60">
        <v>1200054</v>
      </c>
      <c r="AM60" t="s">
        <v>5998</v>
      </c>
      <c r="AN60" t="s">
        <v>5940</v>
      </c>
      <c r="AO60">
        <v>0</v>
      </c>
      <c r="AP60">
        <v>1200054</v>
      </c>
      <c r="AQ60" t="s">
        <v>5998</v>
      </c>
      <c r="AR60">
        <v>435</v>
      </c>
    </row>
    <row r="61" spans="1:44" x14ac:dyDescent="0.25">
      <c r="A61">
        <v>4103354</v>
      </c>
      <c r="B61">
        <v>1</v>
      </c>
      <c r="C61" t="s">
        <v>892</v>
      </c>
      <c r="D61" t="s">
        <v>3714</v>
      </c>
      <c r="E61">
        <v>5100</v>
      </c>
      <c r="F61">
        <v>47600</v>
      </c>
      <c r="G61">
        <v>12600</v>
      </c>
      <c r="H61">
        <v>40</v>
      </c>
      <c r="I61">
        <v>360</v>
      </c>
      <c r="J61">
        <v>380</v>
      </c>
      <c r="K61">
        <v>5100</v>
      </c>
      <c r="L61">
        <v>53362</v>
      </c>
      <c r="M61">
        <v>23414</v>
      </c>
      <c r="N61">
        <v>14</v>
      </c>
      <c r="O61">
        <v>124</v>
      </c>
      <c r="P61">
        <v>1874</v>
      </c>
      <c r="R61">
        <v>4103354</v>
      </c>
      <c r="S61">
        <v>5100</v>
      </c>
      <c r="T61">
        <v>47600</v>
      </c>
      <c r="U61">
        <v>12600</v>
      </c>
      <c r="V61">
        <v>40</v>
      </c>
      <c r="W61">
        <v>360</v>
      </c>
      <c r="X61">
        <v>380</v>
      </c>
      <c r="Z61">
        <v>1200104</v>
      </c>
      <c r="AB61" t="s">
        <v>5940</v>
      </c>
      <c r="AC61">
        <v>1200104</v>
      </c>
      <c r="AD61" t="s">
        <v>5999</v>
      </c>
      <c r="AE61">
        <v>4200</v>
      </c>
      <c r="AF61">
        <v>1200104</v>
      </c>
      <c r="AG61" t="s">
        <v>5999</v>
      </c>
      <c r="AH61">
        <v>160</v>
      </c>
      <c r="AI61">
        <v>1200104</v>
      </c>
      <c r="AJ61" t="s">
        <v>5999</v>
      </c>
      <c r="AK61">
        <v>270</v>
      </c>
      <c r="AL61">
        <v>1200104</v>
      </c>
      <c r="AM61" t="s">
        <v>5999</v>
      </c>
      <c r="AN61" t="s">
        <v>5940</v>
      </c>
      <c r="AO61">
        <v>0</v>
      </c>
      <c r="AP61">
        <v>1200104</v>
      </c>
      <c r="AQ61" t="s">
        <v>5999</v>
      </c>
      <c r="AR61">
        <v>5700</v>
      </c>
    </row>
    <row r="62" spans="1:44" x14ac:dyDescent="0.25">
      <c r="A62">
        <v>4103370</v>
      </c>
      <c r="B62">
        <v>1</v>
      </c>
      <c r="C62" t="s">
        <v>892</v>
      </c>
      <c r="D62" t="s">
        <v>3715</v>
      </c>
      <c r="E62" t="s">
        <v>5940</v>
      </c>
      <c r="F62">
        <v>54000</v>
      </c>
      <c r="G62">
        <v>14520</v>
      </c>
      <c r="H62">
        <v>475</v>
      </c>
      <c r="I62">
        <v>28</v>
      </c>
      <c r="J62">
        <v>10</v>
      </c>
      <c r="K62">
        <v>4286</v>
      </c>
      <c r="L62">
        <v>45900</v>
      </c>
      <c r="M62">
        <v>89300</v>
      </c>
      <c r="N62">
        <v>12</v>
      </c>
      <c r="O62">
        <v>0</v>
      </c>
      <c r="P62">
        <v>0</v>
      </c>
      <c r="R62">
        <v>4103370</v>
      </c>
      <c r="S62" t="s">
        <v>5940</v>
      </c>
      <c r="T62">
        <v>54000</v>
      </c>
      <c r="U62">
        <v>14520</v>
      </c>
      <c r="V62">
        <v>475</v>
      </c>
      <c r="W62">
        <v>28</v>
      </c>
      <c r="X62">
        <v>10</v>
      </c>
      <c r="Z62">
        <v>1200138</v>
      </c>
      <c r="AB62" t="s">
        <v>5940</v>
      </c>
      <c r="AC62">
        <v>1200138</v>
      </c>
      <c r="AD62" t="s">
        <v>6000</v>
      </c>
      <c r="AE62">
        <v>720</v>
      </c>
      <c r="AF62">
        <v>1200138</v>
      </c>
      <c r="AG62" t="s">
        <v>6000</v>
      </c>
      <c r="AH62">
        <v>120</v>
      </c>
      <c r="AI62">
        <v>1200138</v>
      </c>
      <c r="AJ62" t="s">
        <v>6000</v>
      </c>
      <c r="AK62">
        <v>40</v>
      </c>
      <c r="AL62">
        <v>1200138</v>
      </c>
      <c r="AM62" t="s">
        <v>6000</v>
      </c>
      <c r="AN62" t="s">
        <v>5940</v>
      </c>
      <c r="AO62">
        <v>0</v>
      </c>
      <c r="AP62">
        <v>1200138</v>
      </c>
      <c r="AQ62" t="s">
        <v>6000</v>
      </c>
      <c r="AR62">
        <v>2800</v>
      </c>
    </row>
    <row r="63" spans="1:44" x14ac:dyDescent="0.25">
      <c r="A63">
        <v>4103404</v>
      </c>
      <c r="B63">
        <v>1</v>
      </c>
      <c r="C63" t="s">
        <v>892</v>
      </c>
      <c r="D63" t="s">
        <v>3716</v>
      </c>
      <c r="E63">
        <v>127842</v>
      </c>
      <c r="F63">
        <v>8433</v>
      </c>
      <c r="G63">
        <v>5187</v>
      </c>
      <c r="H63">
        <v>770</v>
      </c>
      <c r="I63" t="s">
        <v>5940</v>
      </c>
      <c r="J63">
        <v>370</v>
      </c>
      <c r="K63">
        <v>462255</v>
      </c>
      <c r="L63">
        <v>2748</v>
      </c>
      <c r="M63">
        <v>3862</v>
      </c>
      <c r="N63">
        <v>0</v>
      </c>
      <c r="O63">
        <v>15</v>
      </c>
      <c r="P63">
        <v>54</v>
      </c>
      <c r="R63">
        <v>4103404</v>
      </c>
      <c r="S63">
        <v>127842</v>
      </c>
      <c r="T63">
        <v>8433</v>
      </c>
      <c r="U63">
        <v>5187</v>
      </c>
      <c r="V63">
        <v>770</v>
      </c>
      <c r="W63" t="s">
        <v>5940</v>
      </c>
      <c r="X63">
        <v>370</v>
      </c>
      <c r="Z63">
        <v>1200179</v>
      </c>
      <c r="AB63" t="s">
        <v>5940</v>
      </c>
      <c r="AC63">
        <v>1200179</v>
      </c>
      <c r="AD63" t="s">
        <v>6001</v>
      </c>
      <c r="AE63">
        <v>2641</v>
      </c>
      <c r="AF63">
        <v>1200179</v>
      </c>
      <c r="AG63" t="s">
        <v>6001</v>
      </c>
      <c r="AH63" t="s">
        <v>5940</v>
      </c>
      <c r="AI63">
        <v>1200179</v>
      </c>
      <c r="AJ63" t="s">
        <v>6001</v>
      </c>
      <c r="AK63">
        <v>105</v>
      </c>
      <c r="AL63">
        <v>1200179</v>
      </c>
      <c r="AM63" t="s">
        <v>6001</v>
      </c>
      <c r="AN63" t="s">
        <v>5940</v>
      </c>
      <c r="AO63">
        <v>0</v>
      </c>
      <c r="AP63">
        <v>1200179</v>
      </c>
      <c r="AQ63" t="s">
        <v>6001</v>
      </c>
      <c r="AR63">
        <v>3847</v>
      </c>
    </row>
    <row r="64" spans="1:44" x14ac:dyDescent="0.25">
      <c r="A64">
        <v>4103453</v>
      </c>
      <c r="B64">
        <v>1</v>
      </c>
      <c r="C64" t="s">
        <v>892</v>
      </c>
      <c r="D64" t="s">
        <v>3717</v>
      </c>
      <c r="E64" t="s">
        <v>5940</v>
      </c>
      <c r="F64">
        <v>57638</v>
      </c>
      <c r="G64">
        <v>41772</v>
      </c>
      <c r="H64" t="s">
        <v>5940</v>
      </c>
      <c r="I64">
        <v>195</v>
      </c>
      <c r="J64">
        <v>310</v>
      </c>
      <c r="K64">
        <v>1500</v>
      </c>
      <c r="L64">
        <v>71292</v>
      </c>
      <c r="M64">
        <v>89638</v>
      </c>
      <c r="N64">
        <v>20</v>
      </c>
      <c r="O64">
        <v>98</v>
      </c>
      <c r="P64">
        <v>520</v>
      </c>
      <c r="R64">
        <v>4103453</v>
      </c>
      <c r="S64" t="s">
        <v>5940</v>
      </c>
      <c r="T64">
        <v>57638</v>
      </c>
      <c r="U64">
        <v>41772</v>
      </c>
      <c r="V64" t="s">
        <v>5940</v>
      </c>
      <c r="W64">
        <v>195</v>
      </c>
      <c r="X64">
        <v>310</v>
      </c>
      <c r="Z64">
        <v>1200203</v>
      </c>
      <c r="AB64" t="s">
        <v>5940</v>
      </c>
      <c r="AC64">
        <v>1200203</v>
      </c>
      <c r="AD64" t="s">
        <v>6002</v>
      </c>
      <c r="AE64">
        <v>2398</v>
      </c>
      <c r="AF64">
        <v>1200203</v>
      </c>
      <c r="AG64" t="s">
        <v>6002</v>
      </c>
      <c r="AH64">
        <v>2240</v>
      </c>
      <c r="AI64">
        <v>1200203</v>
      </c>
      <c r="AJ64" t="s">
        <v>6002</v>
      </c>
      <c r="AK64">
        <v>526</v>
      </c>
      <c r="AL64">
        <v>1200203</v>
      </c>
      <c r="AM64" t="s">
        <v>6002</v>
      </c>
      <c r="AN64" t="s">
        <v>5940</v>
      </c>
      <c r="AO64">
        <v>0</v>
      </c>
      <c r="AP64">
        <v>1200203</v>
      </c>
      <c r="AQ64" t="s">
        <v>6002</v>
      </c>
      <c r="AR64">
        <v>2314</v>
      </c>
    </row>
    <row r="65" spans="1:44" x14ac:dyDescent="0.25">
      <c r="A65">
        <v>4103479</v>
      </c>
      <c r="B65">
        <v>1</v>
      </c>
      <c r="C65" t="s">
        <v>892</v>
      </c>
      <c r="D65" t="s">
        <v>3718</v>
      </c>
      <c r="E65">
        <v>238821</v>
      </c>
      <c r="F65">
        <v>8140</v>
      </c>
      <c r="G65">
        <v>2000</v>
      </c>
      <c r="H65">
        <v>195</v>
      </c>
      <c r="I65" t="s">
        <v>5940</v>
      </c>
      <c r="J65">
        <v>41</v>
      </c>
      <c r="K65">
        <v>286331</v>
      </c>
      <c r="L65">
        <v>6250</v>
      </c>
      <c r="M65">
        <v>4050</v>
      </c>
      <c r="N65">
        <v>3</v>
      </c>
      <c r="O65">
        <v>0</v>
      </c>
      <c r="P65">
        <v>0</v>
      </c>
      <c r="R65">
        <v>4103479</v>
      </c>
      <c r="S65">
        <v>238821</v>
      </c>
      <c r="T65">
        <v>8140</v>
      </c>
      <c r="U65">
        <v>2000</v>
      </c>
      <c r="V65">
        <v>195</v>
      </c>
      <c r="W65" t="s">
        <v>5940</v>
      </c>
      <c r="X65">
        <v>41</v>
      </c>
      <c r="Z65">
        <v>1200252</v>
      </c>
      <c r="AB65" t="s">
        <v>5940</v>
      </c>
      <c r="AC65">
        <v>1200252</v>
      </c>
      <c r="AD65" t="s">
        <v>6003</v>
      </c>
      <c r="AE65">
        <v>4200</v>
      </c>
      <c r="AF65">
        <v>1200252</v>
      </c>
      <c r="AG65" t="s">
        <v>6003</v>
      </c>
      <c r="AH65">
        <v>300</v>
      </c>
      <c r="AI65">
        <v>1200252</v>
      </c>
      <c r="AJ65" t="s">
        <v>6003</v>
      </c>
      <c r="AK65">
        <v>198</v>
      </c>
      <c r="AL65">
        <v>1200252</v>
      </c>
      <c r="AM65" t="s">
        <v>6003</v>
      </c>
      <c r="AN65" t="s">
        <v>5940</v>
      </c>
      <c r="AO65">
        <v>0</v>
      </c>
      <c r="AP65">
        <v>1200252</v>
      </c>
      <c r="AQ65" t="s">
        <v>6003</v>
      </c>
      <c r="AR65">
        <v>4200</v>
      </c>
    </row>
    <row r="66" spans="1:44" x14ac:dyDescent="0.25">
      <c r="A66">
        <v>4103503</v>
      </c>
      <c r="B66">
        <v>1</v>
      </c>
      <c r="C66" t="s">
        <v>892</v>
      </c>
      <c r="D66" t="s">
        <v>3719</v>
      </c>
      <c r="E66" t="s">
        <v>5940</v>
      </c>
      <c r="F66">
        <v>10794</v>
      </c>
      <c r="G66">
        <v>12280</v>
      </c>
      <c r="H66" t="s">
        <v>5940</v>
      </c>
      <c r="I66">
        <v>54</v>
      </c>
      <c r="J66">
        <v>405</v>
      </c>
      <c r="K66">
        <v>0</v>
      </c>
      <c r="L66">
        <v>9000</v>
      </c>
      <c r="M66">
        <v>22460</v>
      </c>
      <c r="N66">
        <v>0</v>
      </c>
      <c r="O66">
        <v>300</v>
      </c>
      <c r="P66">
        <v>560</v>
      </c>
      <c r="R66">
        <v>4103503</v>
      </c>
      <c r="S66" t="s">
        <v>5940</v>
      </c>
      <c r="T66">
        <v>10794</v>
      </c>
      <c r="U66">
        <v>12280</v>
      </c>
      <c r="V66" t="s">
        <v>5940</v>
      </c>
      <c r="W66">
        <v>54</v>
      </c>
      <c r="X66">
        <v>405</v>
      </c>
      <c r="Z66">
        <v>1200302</v>
      </c>
      <c r="AB66" t="s">
        <v>5940</v>
      </c>
      <c r="AC66">
        <v>1200302</v>
      </c>
      <c r="AD66" t="s">
        <v>6004</v>
      </c>
      <c r="AE66">
        <v>1096</v>
      </c>
      <c r="AF66">
        <v>1200302</v>
      </c>
      <c r="AG66" t="s">
        <v>6004</v>
      </c>
      <c r="AH66">
        <v>3150</v>
      </c>
      <c r="AI66">
        <v>1200302</v>
      </c>
      <c r="AJ66" t="s">
        <v>6004</v>
      </c>
      <c r="AK66">
        <v>40</v>
      </c>
      <c r="AL66">
        <v>1200302</v>
      </c>
      <c r="AM66" t="s">
        <v>6004</v>
      </c>
      <c r="AN66" t="s">
        <v>5940</v>
      </c>
      <c r="AO66">
        <v>0</v>
      </c>
      <c r="AP66">
        <v>1200302</v>
      </c>
      <c r="AQ66" t="s">
        <v>6004</v>
      </c>
      <c r="AR66">
        <v>3105</v>
      </c>
    </row>
    <row r="67" spans="1:44" x14ac:dyDescent="0.25">
      <c r="A67">
        <v>4103602</v>
      </c>
      <c r="B67">
        <v>1</v>
      </c>
      <c r="C67" t="s">
        <v>892</v>
      </c>
      <c r="D67" t="s">
        <v>3720</v>
      </c>
      <c r="E67">
        <v>1120000</v>
      </c>
      <c r="F67">
        <v>26850</v>
      </c>
      <c r="G67">
        <v>8472</v>
      </c>
      <c r="H67">
        <v>748</v>
      </c>
      <c r="I67">
        <v>3800</v>
      </c>
      <c r="J67" t="s">
        <v>5940</v>
      </c>
      <c r="K67">
        <v>2124200</v>
      </c>
      <c r="L67">
        <v>6818</v>
      </c>
      <c r="M67">
        <v>13765</v>
      </c>
      <c r="N67">
        <v>825</v>
      </c>
      <c r="O67">
        <v>3864</v>
      </c>
      <c r="P67">
        <v>24</v>
      </c>
      <c r="R67">
        <v>4103602</v>
      </c>
      <c r="S67">
        <v>1120000</v>
      </c>
      <c r="T67">
        <v>26850</v>
      </c>
      <c r="U67">
        <v>8472</v>
      </c>
      <c r="V67">
        <v>748</v>
      </c>
      <c r="W67">
        <v>3800</v>
      </c>
      <c r="X67" t="s">
        <v>5940</v>
      </c>
      <c r="Z67">
        <v>1200328</v>
      </c>
      <c r="AB67" t="s">
        <v>5940</v>
      </c>
      <c r="AC67">
        <v>1200328</v>
      </c>
      <c r="AD67" t="s">
        <v>6005</v>
      </c>
      <c r="AE67">
        <v>48</v>
      </c>
      <c r="AF67">
        <v>1200328</v>
      </c>
      <c r="AG67" t="s">
        <v>6005</v>
      </c>
      <c r="AH67">
        <v>630</v>
      </c>
      <c r="AI67">
        <v>1200328</v>
      </c>
      <c r="AJ67" t="s">
        <v>6005</v>
      </c>
      <c r="AK67">
        <v>25</v>
      </c>
      <c r="AL67">
        <v>1200328</v>
      </c>
      <c r="AM67" t="s">
        <v>6005</v>
      </c>
      <c r="AN67" t="s">
        <v>5940</v>
      </c>
      <c r="AO67">
        <v>0</v>
      </c>
      <c r="AP67">
        <v>1200328</v>
      </c>
      <c r="AQ67" t="s">
        <v>6005</v>
      </c>
      <c r="AR67">
        <v>938</v>
      </c>
    </row>
    <row r="68" spans="1:44" x14ac:dyDescent="0.25">
      <c r="A68">
        <v>4103701</v>
      </c>
      <c r="B68">
        <v>1</v>
      </c>
      <c r="C68" t="s">
        <v>892</v>
      </c>
      <c r="D68" t="s">
        <v>3721</v>
      </c>
      <c r="E68">
        <v>30037</v>
      </c>
      <c r="F68">
        <v>66600</v>
      </c>
      <c r="G68">
        <v>32888</v>
      </c>
      <c r="H68">
        <v>187</v>
      </c>
      <c r="I68">
        <v>40</v>
      </c>
      <c r="J68">
        <v>239</v>
      </c>
      <c r="K68">
        <v>55795</v>
      </c>
      <c r="L68">
        <v>88200</v>
      </c>
      <c r="M68">
        <v>74880</v>
      </c>
      <c r="N68">
        <v>205</v>
      </c>
      <c r="O68">
        <v>180</v>
      </c>
      <c r="P68">
        <v>39</v>
      </c>
      <c r="R68">
        <v>4103701</v>
      </c>
      <c r="S68">
        <v>30037</v>
      </c>
      <c r="T68">
        <v>66600</v>
      </c>
      <c r="U68">
        <v>32888</v>
      </c>
      <c r="V68">
        <v>187</v>
      </c>
      <c r="W68">
        <v>40</v>
      </c>
      <c r="X68">
        <v>239</v>
      </c>
      <c r="Z68">
        <v>1200336</v>
      </c>
      <c r="AB68" t="s">
        <v>5940</v>
      </c>
      <c r="AC68">
        <v>1200336</v>
      </c>
      <c r="AD68" t="s">
        <v>6006</v>
      </c>
      <c r="AE68">
        <v>259</v>
      </c>
      <c r="AF68">
        <v>1200336</v>
      </c>
      <c r="AG68" t="s">
        <v>6006</v>
      </c>
      <c r="AH68">
        <v>2320</v>
      </c>
      <c r="AI68">
        <v>1200336</v>
      </c>
      <c r="AJ68" t="s">
        <v>6006</v>
      </c>
      <c r="AK68">
        <v>269</v>
      </c>
      <c r="AL68">
        <v>1200336</v>
      </c>
      <c r="AM68" t="s">
        <v>6006</v>
      </c>
      <c r="AN68" t="s">
        <v>5940</v>
      </c>
      <c r="AO68">
        <v>0</v>
      </c>
      <c r="AP68">
        <v>1200336</v>
      </c>
      <c r="AQ68" t="s">
        <v>6006</v>
      </c>
      <c r="AR68">
        <v>383</v>
      </c>
    </row>
    <row r="69" spans="1:44" x14ac:dyDescent="0.25">
      <c r="A69">
        <v>4103800</v>
      </c>
      <c r="B69">
        <v>1</v>
      </c>
      <c r="C69" t="s">
        <v>892</v>
      </c>
      <c r="D69" t="s">
        <v>3722</v>
      </c>
      <c r="E69">
        <v>34346</v>
      </c>
      <c r="F69">
        <v>10332</v>
      </c>
      <c r="G69">
        <v>13370</v>
      </c>
      <c r="H69">
        <v>52</v>
      </c>
      <c r="I69">
        <v>36</v>
      </c>
      <c r="J69">
        <v>410</v>
      </c>
      <c r="K69">
        <v>68541</v>
      </c>
      <c r="L69">
        <v>12865</v>
      </c>
      <c r="M69">
        <v>17475</v>
      </c>
      <c r="N69">
        <v>0</v>
      </c>
      <c r="O69">
        <v>368</v>
      </c>
      <c r="P69">
        <v>556</v>
      </c>
      <c r="R69">
        <v>4103800</v>
      </c>
      <c r="S69">
        <v>34346</v>
      </c>
      <c r="T69">
        <v>10332</v>
      </c>
      <c r="U69">
        <v>13370</v>
      </c>
      <c r="V69">
        <v>52</v>
      </c>
      <c r="W69">
        <v>36</v>
      </c>
      <c r="X69">
        <v>410</v>
      </c>
      <c r="Z69">
        <v>1200344</v>
      </c>
      <c r="AB69" t="s">
        <v>5940</v>
      </c>
      <c r="AC69">
        <v>1200344</v>
      </c>
      <c r="AD69" t="s">
        <v>6007</v>
      </c>
      <c r="AE69">
        <v>120</v>
      </c>
      <c r="AF69">
        <v>1200344</v>
      </c>
      <c r="AG69" t="s">
        <v>6007</v>
      </c>
      <c r="AH69">
        <v>200</v>
      </c>
      <c r="AI69">
        <v>1200344</v>
      </c>
      <c r="AJ69" t="s">
        <v>6007</v>
      </c>
      <c r="AK69">
        <v>20</v>
      </c>
      <c r="AL69">
        <v>1200344</v>
      </c>
      <c r="AM69" t="s">
        <v>6007</v>
      </c>
      <c r="AN69" t="s">
        <v>5940</v>
      </c>
      <c r="AO69">
        <v>0</v>
      </c>
      <c r="AP69">
        <v>1200344</v>
      </c>
      <c r="AQ69" t="s">
        <v>6007</v>
      </c>
      <c r="AR69">
        <v>600</v>
      </c>
    </row>
    <row r="70" spans="1:44" x14ac:dyDescent="0.25">
      <c r="A70">
        <v>4103909</v>
      </c>
      <c r="B70">
        <v>1</v>
      </c>
      <c r="C70" t="s">
        <v>892</v>
      </c>
      <c r="D70" t="s">
        <v>3723</v>
      </c>
      <c r="E70" t="s">
        <v>5940</v>
      </c>
      <c r="F70">
        <v>86180</v>
      </c>
      <c r="G70">
        <v>40400</v>
      </c>
      <c r="H70">
        <v>214</v>
      </c>
      <c r="I70" t="s">
        <v>5940</v>
      </c>
      <c r="J70">
        <v>499</v>
      </c>
      <c r="K70">
        <v>1200</v>
      </c>
      <c r="L70">
        <v>88350</v>
      </c>
      <c r="M70">
        <v>105797</v>
      </c>
      <c r="N70">
        <v>9</v>
      </c>
      <c r="O70">
        <v>24</v>
      </c>
      <c r="P70">
        <v>0</v>
      </c>
      <c r="R70">
        <v>4103909</v>
      </c>
      <c r="S70" t="s">
        <v>5940</v>
      </c>
      <c r="T70">
        <v>86180</v>
      </c>
      <c r="U70">
        <v>40400</v>
      </c>
      <c r="V70">
        <v>214</v>
      </c>
      <c r="W70" t="s">
        <v>5940</v>
      </c>
      <c r="X70">
        <v>499</v>
      </c>
      <c r="Z70">
        <v>1200351</v>
      </c>
      <c r="AB70" t="s">
        <v>5940</v>
      </c>
      <c r="AC70">
        <v>1200351</v>
      </c>
      <c r="AD70" t="s">
        <v>6008</v>
      </c>
      <c r="AE70">
        <v>268</v>
      </c>
      <c r="AF70">
        <v>1200351</v>
      </c>
      <c r="AG70" t="s">
        <v>6008</v>
      </c>
      <c r="AH70">
        <v>2240</v>
      </c>
      <c r="AI70">
        <v>1200351</v>
      </c>
      <c r="AJ70" t="s">
        <v>6008</v>
      </c>
      <c r="AK70">
        <v>749</v>
      </c>
      <c r="AL70">
        <v>1200351</v>
      </c>
      <c r="AM70" t="s">
        <v>6008</v>
      </c>
      <c r="AN70" t="s">
        <v>5940</v>
      </c>
      <c r="AO70">
        <v>0</v>
      </c>
      <c r="AP70">
        <v>1200351</v>
      </c>
      <c r="AQ70" t="s">
        <v>6008</v>
      </c>
      <c r="AR70">
        <v>1132</v>
      </c>
    </row>
    <row r="71" spans="1:44" x14ac:dyDescent="0.25">
      <c r="A71">
        <v>4103958</v>
      </c>
      <c r="B71">
        <v>1</v>
      </c>
      <c r="C71" t="s">
        <v>892</v>
      </c>
      <c r="D71" t="s">
        <v>3724</v>
      </c>
      <c r="E71" t="s">
        <v>5940</v>
      </c>
      <c r="F71">
        <v>12200</v>
      </c>
      <c r="G71">
        <v>16830</v>
      </c>
      <c r="H71" t="s">
        <v>5940</v>
      </c>
      <c r="I71">
        <v>143</v>
      </c>
      <c r="J71">
        <v>505</v>
      </c>
      <c r="K71">
        <v>0</v>
      </c>
      <c r="L71">
        <v>15370</v>
      </c>
      <c r="M71">
        <v>26400</v>
      </c>
      <c r="N71">
        <v>0</v>
      </c>
      <c r="O71">
        <v>105</v>
      </c>
      <c r="P71">
        <v>885</v>
      </c>
      <c r="R71">
        <v>4103958</v>
      </c>
      <c r="S71" t="s">
        <v>5940</v>
      </c>
      <c r="T71">
        <v>12200</v>
      </c>
      <c r="U71">
        <v>16830</v>
      </c>
      <c r="V71" t="s">
        <v>5940</v>
      </c>
      <c r="W71">
        <v>143</v>
      </c>
      <c r="X71">
        <v>505</v>
      </c>
      <c r="Z71">
        <v>1200385</v>
      </c>
      <c r="AB71" t="s">
        <v>5940</v>
      </c>
      <c r="AC71">
        <v>1200385</v>
      </c>
      <c r="AD71" t="s">
        <v>6009</v>
      </c>
      <c r="AE71">
        <v>1380</v>
      </c>
      <c r="AF71">
        <v>1200385</v>
      </c>
      <c r="AG71" t="s">
        <v>6009</v>
      </c>
      <c r="AH71">
        <v>580</v>
      </c>
      <c r="AI71">
        <v>1200385</v>
      </c>
      <c r="AJ71" t="s">
        <v>6009</v>
      </c>
      <c r="AK71">
        <v>95</v>
      </c>
      <c r="AL71">
        <v>1200385</v>
      </c>
      <c r="AM71" t="s">
        <v>6009</v>
      </c>
      <c r="AN71" t="s">
        <v>5940</v>
      </c>
      <c r="AO71">
        <v>0</v>
      </c>
      <c r="AP71">
        <v>1200385</v>
      </c>
      <c r="AQ71" t="s">
        <v>6009</v>
      </c>
      <c r="AR71">
        <v>6662</v>
      </c>
    </row>
    <row r="72" spans="1:44" x14ac:dyDescent="0.25">
      <c r="A72">
        <v>4104006</v>
      </c>
      <c r="B72">
        <v>1</v>
      </c>
      <c r="C72" t="s">
        <v>892</v>
      </c>
      <c r="D72" t="s">
        <v>3725</v>
      </c>
      <c r="E72" t="s">
        <v>5940</v>
      </c>
      <c r="F72" t="s">
        <v>5940</v>
      </c>
      <c r="G72">
        <v>6375</v>
      </c>
      <c r="H72" t="s">
        <v>5940</v>
      </c>
      <c r="I72">
        <v>7</v>
      </c>
      <c r="J72">
        <v>526</v>
      </c>
      <c r="K72">
        <v>1200</v>
      </c>
      <c r="L72">
        <v>0</v>
      </c>
      <c r="M72">
        <v>8926</v>
      </c>
      <c r="N72">
        <v>0</v>
      </c>
      <c r="O72">
        <v>3</v>
      </c>
      <c r="P72">
        <v>550</v>
      </c>
      <c r="R72">
        <v>4104006</v>
      </c>
      <c r="S72" t="s">
        <v>5940</v>
      </c>
      <c r="T72" t="s">
        <v>5940</v>
      </c>
      <c r="U72">
        <v>6375</v>
      </c>
      <c r="V72" t="s">
        <v>5940</v>
      </c>
      <c r="W72">
        <v>7</v>
      </c>
      <c r="X72">
        <v>526</v>
      </c>
      <c r="Z72">
        <v>1200393</v>
      </c>
      <c r="AB72" t="s">
        <v>5940</v>
      </c>
      <c r="AC72">
        <v>1200393</v>
      </c>
      <c r="AD72" t="s">
        <v>6010</v>
      </c>
      <c r="AE72">
        <v>242</v>
      </c>
      <c r="AF72">
        <v>1200393</v>
      </c>
      <c r="AG72" t="s">
        <v>6010</v>
      </c>
      <c r="AH72">
        <v>2088</v>
      </c>
      <c r="AI72">
        <v>1200393</v>
      </c>
      <c r="AJ72" t="s">
        <v>6010</v>
      </c>
      <c r="AK72">
        <v>490</v>
      </c>
      <c r="AL72">
        <v>1200393</v>
      </c>
      <c r="AM72" t="s">
        <v>6010</v>
      </c>
      <c r="AN72" t="s">
        <v>5940</v>
      </c>
      <c r="AO72">
        <v>0</v>
      </c>
      <c r="AP72">
        <v>1200393</v>
      </c>
      <c r="AQ72" t="s">
        <v>6010</v>
      </c>
      <c r="AR72">
        <v>466</v>
      </c>
    </row>
    <row r="73" spans="1:44" x14ac:dyDescent="0.25">
      <c r="A73">
        <v>4104055</v>
      </c>
      <c r="B73">
        <v>1</v>
      </c>
      <c r="C73" t="s">
        <v>892</v>
      </c>
      <c r="D73" t="s">
        <v>3726</v>
      </c>
      <c r="E73">
        <v>18000</v>
      </c>
      <c r="F73">
        <v>45600</v>
      </c>
      <c r="G73">
        <v>49900</v>
      </c>
      <c r="H73" t="s">
        <v>5940</v>
      </c>
      <c r="I73">
        <v>840</v>
      </c>
      <c r="J73">
        <v>2450</v>
      </c>
      <c r="K73">
        <v>18000</v>
      </c>
      <c r="L73">
        <v>59160</v>
      </c>
      <c r="M73">
        <v>82128</v>
      </c>
      <c r="N73">
        <v>0</v>
      </c>
      <c r="O73">
        <v>140</v>
      </c>
      <c r="P73">
        <v>1590</v>
      </c>
      <c r="R73">
        <v>4104055</v>
      </c>
      <c r="S73">
        <v>18000</v>
      </c>
      <c r="T73">
        <v>45600</v>
      </c>
      <c r="U73">
        <v>49900</v>
      </c>
      <c r="V73" t="s">
        <v>5940</v>
      </c>
      <c r="W73">
        <v>840</v>
      </c>
      <c r="X73">
        <v>2450</v>
      </c>
      <c r="Z73">
        <v>1200401</v>
      </c>
      <c r="AB73" t="s">
        <v>5940</v>
      </c>
      <c r="AC73">
        <v>1200401</v>
      </c>
      <c r="AD73" t="s">
        <v>6011</v>
      </c>
      <c r="AE73">
        <v>1427</v>
      </c>
      <c r="AF73">
        <v>1200401</v>
      </c>
      <c r="AG73" t="s">
        <v>6011</v>
      </c>
      <c r="AH73">
        <v>2800</v>
      </c>
      <c r="AI73">
        <v>1200401</v>
      </c>
      <c r="AJ73" t="s">
        <v>6011</v>
      </c>
      <c r="AK73">
        <v>280</v>
      </c>
      <c r="AL73">
        <v>1200401</v>
      </c>
      <c r="AM73" t="s">
        <v>6011</v>
      </c>
      <c r="AN73">
        <v>90</v>
      </c>
      <c r="AO73">
        <v>0</v>
      </c>
      <c r="AP73">
        <v>1200401</v>
      </c>
      <c r="AQ73" t="s">
        <v>6011</v>
      </c>
      <c r="AR73">
        <v>1350</v>
      </c>
    </row>
    <row r="74" spans="1:44" x14ac:dyDescent="0.25">
      <c r="A74">
        <v>4104105</v>
      </c>
      <c r="B74">
        <v>1</v>
      </c>
      <c r="C74" t="s">
        <v>892</v>
      </c>
      <c r="D74" t="s">
        <v>3727</v>
      </c>
      <c r="E74" t="s">
        <v>5940</v>
      </c>
      <c r="F74">
        <v>8880</v>
      </c>
      <c r="G74">
        <v>30960</v>
      </c>
      <c r="H74" t="s">
        <v>5940</v>
      </c>
      <c r="I74">
        <v>47</v>
      </c>
      <c r="J74">
        <v>2925</v>
      </c>
      <c r="K74">
        <v>0</v>
      </c>
      <c r="L74">
        <v>11470</v>
      </c>
      <c r="M74">
        <v>33600</v>
      </c>
      <c r="N74">
        <v>0</v>
      </c>
      <c r="O74">
        <v>35</v>
      </c>
      <c r="P74">
        <v>2360</v>
      </c>
      <c r="R74">
        <v>4104105</v>
      </c>
      <c r="S74" t="s">
        <v>5940</v>
      </c>
      <c r="T74">
        <v>8880</v>
      </c>
      <c r="U74">
        <v>30960</v>
      </c>
      <c r="V74" t="s">
        <v>5940</v>
      </c>
      <c r="W74">
        <v>47</v>
      </c>
      <c r="X74">
        <v>2925</v>
      </c>
      <c r="Z74">
        <v>1200427</v>
      </c>
      <c r="AB74" t="s">
        <v>5940</v>
      </c>
      <c r="AC74">
        <v>1200427</v>
      </c>
      <c r="AD74" t="s">
        <v>6012</v>
      </c>
      <c r="AE74">
        <v>898</v>
      </c>
      <c r="AF74">
        <v>1200427</v>
      </c>
      <c r="AG74" t="s">
        <v>6012</v>
      </c>
      <c r="AH74">
        <v>1720</v>
      </c>
      <c r="AI74">
        <v>1200427</v>
      </c>
      <c r="AJ74" t="s">
        <v>6012</v>
      </c>
      <c r="AK74">
        <v>247</v>
      </c>
      <c r="AL74">
        <v>1200427</v>
      </c>
      <c r="AM74" t="s">
        <v>6012</v>
      </c>
      <c r="AN74" t="s">
        <v>5940</v>
      </c>
      <c r="AO74">
        <v>0</v>
      </c>
      <c r="AP74">
        <v>1200427</v>
      </c>
      <c r="AQ74" t="s">
        <v>6012</v>
      </c>
      <c r="AR74">
        <v>464</v>
      </c>
    </row>
    <row r="75" spans="1:44" x14ac:dyDescent="0.25">
      <c r="A75">
        <v>4104204</v>
      </c>
      <c r="B75">
        <v>1</v>
      </c>
      <c r="C75" t="s">
        <v>892</v>
      </c>
      <c r="D75" t="s">
        <v>3728</v>
      </c>
      <c r="E75">
        <v>900</v>
      </c>
      <c r="F75">
        <v>1250</v>
      </c>
      <c r="G75">
        <v>70970</v>
      </c>
      <c r="H75" t="s">
        <v>5940</v>
      </c>
      <c r="I75">
        <v>138</v>
      </c>
      <c r="J75">
        <v>8800</v>
      </c>
      <c r="K75">
        <v>0</v>
      </c>
      <c r="L75">
        <v>1457</v>
      </c>
      <c r="M75">
        <v>98862</v>
      </c>
      <c r="N75">
        <v>0</v>
      </c>
      <c r="O75">
        <v>117</v>
      </c>
      <c r="P75">
        <v>7917</v>
      </c>
      <c r="R75">
        <v>4104204</v>
      </c>
      <c r="S75">
        <v>900</v>
      </c>
      <c r="T75">
        <v>1250</v>
      </c>
      <c r="U75">
        <v>70970</v>
      </c>
      <c r="V75" t="s">
        <v>5940</v>
      </c>
      <c r="W75">
        <v>138</v>
      </c>
      <c r="X75">
        <v>8800</v>
      </c>
      <c r="Z75">
        <v>1200435</v>
      </c>
      <c r="AB75" t="s">
        <v>5940</v>
      </c>
      <c r="AC75">
        <v>1200435</v>
      </c>
      <c r="AD75" t="s">
        <v>6013</v>
      </c>
      <c r="AE75">
        <v>9</v>
      </c>
      <c r="AF75">
        <v>1200435</v>
      </c>
      <c r="AG75" t="s">
        <v>6013</v>
      </c>
      <c r="AH75">
        <v>160</v>
      </c>
      <c r="AI75">
        <v>1200435</v>
      </c>
      <c r="AJ75" t="s">
        <v>6013</v>
      </c>
      <c r="AK75">
        <v>6</v>
      </c>
      <c r="AL75">
        <v>1200435</v>
      </c>
      <c r="AM75" t="s">
        <v>6013</v>
      </c>
      <c r="AN75" t="s">
        <v>5940</v>
      </c>
      <c r="AO75">
        <v>0</v>
      </c>
      <c r="AP75">
        <v>1200435</v>
      </c>
      <c r="AQ75" t="s">
        <v>6013</v>
      </c>
      <c r="AR75">
        <v>36</v>
      </c>
    </row>
    <row r="76" spans="1:44" x14ac:dyDescent="0.25">
      <c r="A76">
        <v>4104253</v>
      </c>
      <c r="B76">
        <v>1</v>
      </c>
      <c r="C76" t="s">
        <v>892</v>
      </c>
      <c r="D76" t="s">
        <v>3729</v>
      </c>
      <c r="E76" t="s">
        <v>5940</v>
      </c>
      <c r="F76">
        <v>125</v>
      </c>
      <c r="G76">
        <v>19816</v>
      </c>
      <c r="H76" t="s">
        <v>5940</v>
      </c>
      <c r="I76">
        <v>17</v>
      </c>
      <c r="J76">
        <v>4446</v>
      </c>
      <c r="K76">
        <v>0</v>
      </c>
      <c r="L76">
        <v>215</v>
      </c>
      <c r="M76">
        <v>29256</v>
      </c>
      <c r="N76">
        <v>0</v>
      </c>
      <c r="O76">
        <v>6</v>
      </c>
      <c r="P76">
        <v>4221</v>
      </c>
      <c r="R76">
        <v>4104253</v>
      </c>
      <c r="S76" t="s">
        <v>5940</v>
      </c>
      <c r="T76">
        <v>125</v>
      </c>
      <c r="U76">
        <v>19816</v>
      </c>
      <c r="V76" t="s">
        <v>5940</v>
      </c>
      <c r="W76">
        <v>17</v>
      </c>
      <c r="X76">
        <v>4446</v>
      </c>
      <c r="Z76">
        <v>1200450</v>
      </c>
      <c r="AB76">
        <v>120</v>
      </c>
      <c r="AC76">
        <v>1200450</v>
      </c>
      <c r="AD76" t="s">
        <v>6014</v>
      </c>
      <c r="AE76">
        <v>2722</v>
      </c>
      <c r="AF76">
        <v>1200450</v>
      </c>
      <c r="AG76" t="s">
        <v>6014</v>
      </c>
      <c r="AH76">
        <v>630</v>
      </c>
      <c r="AI76">
        <v>1200450</v>
      </c>
      <c r="AJ76" t="s">
        <v>6014</v>
      </c>
      <c r="AK76">
        <v>192</v>
      </c>
      <c r="AL76">
        <v>1200450</v>
      </c>
      <c r="AM76" t="s">
        <v>6014</v>
      </c>
      <c r="AN76">
        <v>24</v>
      </c>
      <c r="AO76">
        <v>0</v>
      </c>
      <c r="AP76">
        <v>1200450</v>
      </c>
      <c r="AQ76" t="s">
        <v>6014</v>
      </c>
      <c r="AR76">
        <v>3105</v>
      </c>
    </row>
    <row r="77" spans="1:44" x14ac:dyDescent="0.25">
      <c r="A77">
        <v>4104303</v>
      </c>
      <c r="B77">
        <v>1</v>
      </c>
      <c r="C77" t="s">
        <v>892</v>
      </c>
      <c r="D77" t="s">
        <v>3730</v>
      </c>
      <c r="E77">
        <v>900</v>
      </c>
      <c r="F77">
        <v>110580</v>
      </c>
      <c r="G77">
        <v>25482</v>
      </c>
      <c r="H77">
        <v>66</v>
      </c>
      <c r="I77">
        <v>182</v>
      </c>
      <c r="J77">
        <v>331</v>
      </c>
      <c r="K77">
        <v>960</v>
      </c>
      <c r="L77">
        <v>144750</v>
      </c>
      <c r="M77">
        <v>92950</v>
      </c>
      <c r="N77">
        <v>18</v>
      </c>
      <c r="O77">
        <v>114</v>
      </c>
      <c r="P77">
        <v>360</v>
      </c>
      <c r="R77">
        <v>4104303</v>
      </c>
      <c r="S77">
        <v>900</v>
      </c>
      <c r="T77">
        <v>110580</v>
      </c>
      <c r="U77">
        <v>25482</v>
      </c>
      <c r="V77">
        <v>66</v>
      </c>
      <c r="W77">
        <v>182</v>
      </c>
      <c r="X77">
        <v>331</v>
      </c>
      <c r="Z77">
        <v>1200500</v>
      </c>
      <c r="AB77" t="s">
        <v>5940</v>
      </c>
      <c r="AC77">
        <v>1200500</v>
      </c>
      <c r="AD77" t="s">
        <v>6015</v>
      </c>
      <c r="AE77">
        <v>2253</v>
      </c>
      <c r="AF77">
        <v>1200500</v>
      </c>
      <c r="AG77" t="s">
        <v>6015</v>
      </c>
      <c r="AH77">
        <v>952</v>
      </c>
      <c r="AI77">
        <v>1200500</v>
      </c>
      <c r="AJ77" t="s">
        <v>6015</v>
      </c>
      <c r="AK77">
        <v>324</v>
      </c>
      <c r="AL77">
        <v>1200500</v>
      </c>
      <c r="AM77" t="s">
        <v>6015</v>
      </c>
      <c r="AN77" t="s">
        <v>5940</v>
      </c>
      <c r="AO77">
        <v>0</v>
      </c>
      <c r="AP77">
        <v>1200500</v>
      </c>
      <c r="AQ77" t="s">
        <v>6015</v>
      </c>
      <c r="AR77">
        <v>7170</v>
      </c>
    </row>
    <row r="78" spans="1:44" x14ac:dyDescent="0.25">
      <c r="A78">
        <v>4104402</v>
      </c>
      <c r="B78">
        <v>1</v>
      </c>
      <c r="C78" t="s">
        <v>892</v>
      </c>
      <c r="D78" t="s">
        <v>3731</v>
      </c>
      <c r="E78">
        <v>3000</v>
      </c>
      <c r="F78">
        <v>10725</v>
      </c>
      <c r="G78">
        <v>31170</v>
      </c>
      <c r="H78">
        <v>186</v>
      </c>
      <c r="I78">
        <v>121</v>
      </c>
      <c r="J78">
        <v>13254</v>
      </c>
      <c r="K78">
        <v>3000</v>
      </c>
      <c r="L78">
        <v>28000</v>
      </c>
      <c r="M78">
        <v>108596</v>
      </c>
      <c r="N78">
        <v>0</v>
      </c>
      <c r="O78">
        <v>378</v>
      </c>
      <c r="P78">
        <v>8350</v>
      </c>
      <c r="R78">
        <v>4104402</v>
      </c>
      <c r="S78">
        <v>3000</v>
      </c>
      <c r="T78">
        <v>10725</v>
      </c>
      <c r="U78">
        <v>31170</v>
      </c>
      <c r="V78">
        <v>186</v>
      </c>
      <c r="W78">
        <v>121</v>
      </c>
      <c r="X78">
        <v>13254</v>
      </c>
      <c r="Z78">
        <v>1200609</v>
      </c>
      <c r="AB78" t="s">
        <v>5940</v>
      </c>
      <c r="AC78">
        <v>1200609</v>
      </c>
      <c r="AD78" t="s">
        <v>6016</v>
      </c>
      <c r="AE78">
        <v>508</v>
      </c>
      <c r="AF78">
        <v>1200609</v>
      </c>
      <c r="AG78" t="s">
        <v>6016</v>
      </c>
      <c r="AH78">
        <v>2940</v>
      </c>
      <c r="AI78">
        <v>1200609</v>
      </c>
      <c r="AJ78" t="s">
        <v>6016</v>
      </c>
      <c r="AK78">
        <v>95</v>
      </c>
      <c r="AL78">
        <v>1200609</v>
      </c>
      <c r="AM78" t="s">
        <v>6016</v>
      </c>
      <c r="AN78" t="s">
        <v>5940</v>
      </c>
      <c r="AO78">
        <v>0</v>
      </c>
      <c r="AP78">
        <v>1200609</v>
      </c>
      <c r="AQ78" t="s">
        <v>6016</v>
      </c>
      <c r="AR78">
        <v>5640</v>
      </c>
    </row>
    <row r="79" spans="1:44" x14ac:dyDescent="0.25">
      <c r="A79">
        <v>4104428</v>
      </c>
      <c r="B79">
        <v>1</v>
      </c>
      <c r="C79" t="s">
        <v>892</v>
      </c>
      <c r="D79" t="s">
        <v>3732</v>
      </c>
      <c r="E79">
        <v>90</v>
      </c>
      <c r="F79">
        <v>68500</v>
      </c>
      <c r="G79">
        <v>91040</v>
      </c>
      <c r="H79" t="s">
        <v>5940</v>
      </c>
      <c r="I79">
        <v>478</v>
      </c>
      <c r="J79">
        <v>3840</v>
      </c>
      <c r="K79">
        <v>55</v>
      </c>
      <c r="L79">
        <v>85440</v>
      </c>
      <c r="M79">
        <v>170310</v>
      </c>
      <c r="N79">
        <v>0</v>
      </c>
      <c r="O79">
        <v>380</v>
      </c>
      <c r="P79">
        <v>6961</v>
      </c>
      <c r="R79">
        <v>4104428</v>
      </c>
      <c r="S79">
        <v>90</v>
      </c>
      <c r="T79">
        <v>68500</v>
      </c>
      <c r="U79">
        <v>91040</v>
      </c>
      <c r="V79" t="s">
        <v>5940</v>
      </c>
      <c r="W79">
        <v>478</v>
      </c>
      <c r="X79">
        <v>3840</v>
      </c>
      <c r="Z79">
        <v>1200708</v>
      </c>
      <c r="AB79" t="s">
        <v>5940</v>
      </c>
      <c r="AC79">
        <v>1200708</v>
      </c>
      <c r="AD79" t="s">
        <v>6017</v>
      </c>
      <c r="AE79">
        <v>1883</v>
      </c>
      <c r="AF79">
        <v>1200708</v>
      </c>
      <c r="AG79" t="s">
        <v>6017</v>
      </c>
      <c r="AH79">
        <v>150</v>
      </c>
      <c r="AI79">
        <v>1200708</v>
      </c>
      <c r="AJ79" t="s">
        <v>6017</v>
      </c>
      <c r="AK79">
        <v>126</v>
      </c>
      <c r="AL79">
        <v>1200708</v>
      </c>
      <c r="AM79" t="s">
        <v>6017</v>
      </c>
      <c r="AN79" t="s">
        <v>5940</v>
      </c>
      <c r="AO79">
        <v>0</v>
      </c>
      <c r="AP79">
        <v>1200708</v>
      </c>
      <c r="AQ79" t="s">
        <v>6017</v>
      </c>
      <c r="AR79">
        <v>2100</v>
      </c>
    </row>
    <row r="80" spans="1:44" x14ac:dyDescent="0.25">
      <c r="A80">
        <v>4104451</v>
      </c>
      <c r="B80">
        <v>1</v>
      </c>
      <c r="C80" t="s">
        <v>892</v>
      </c>
      <c r="D80" t="s">
        <v>3733</v>
      </c>
      <c r="E80">
        <v>235</v>
      </c>
      <c r="F80">
        <v>16380</v>
      </c>
      <c r="G80">
        <v>28090</v>
      </c>
      <c r="H80" t="s">
        <v>5940</v>
      </c>
      <c r="I80">
        <v>90</v>
      </c>
      <c r="J80">
        <v>1300</v>
      </c>
      <c r="K80">
        <v>230</v>
      </c>
      <c r="L80">
        <v>32080</v>
      </c>
      <c r="M80">
        <v>40800</v>
      </c>
      <c r="N80">
        <v>0</v>
      </c>
      <c r="O80">
        <v>345</v>
      </c>
      <c r="P80">
        <v>2600</v>
      </c>
      <c r="R80">
        <v>4104451</v>
      </c>
      <c r="S80">
        <v>235</v>
      </c>
      <c r="T80">
        <v>16380</v>
      </c>
      <c r="U80">
        <v>28090</v>
      </c>
      <c r="V80" t="s">
        <v>5940</v>
      </c>
      <c r="W80">
        <v>90</v>
      </c>
      <c r="X80">
        <v>1300</v>
      </c>
      <c r="Z80">
        <v>1200807</v>
      </c>
      <c r="AB80" t="s">
        <v>5940</v>
      </c>
      <c r="AC80">
        <v>1200807</v>
      </c>
      <c r="AD80" t="s">
        <v>6018</v>
      </c>
      <c r="AE80">
        <v>2061</v>
      </c>
      <c r="AF80">
        <v>1200807</v>
      </c>
      <c r="AG80" t="s">
        <v>6018</v>
      </c>
      <c r="AH80">
        <v>1400</v>
      </c>
      <c r="AI80">
        <v>1200807</v>
      </c>
      <c r="AJ80" t="s">
        <v>6018</v>
      </c>
      <c r="AK80">
        <v>96</v>
      </c>
      <c r="AL80">
        <v>1200807</v>
      </c>
      <c r="AM80" t="s">
        <v>6018</v>
      </c>
      <c r="AN80" t="s">
        <v>5940</v>
      </c>
      <c r="AO80">
        <v>0</v>
      </c>
      <c r="AP80">
        <v>1200807</v>
      </c>
      <c r="AQ80" t="s">
        <v>6018</v>
      </c>
      <c r="AR80">
        <v>3532</v>
      </c>
    </row>
    <row r="81" spans="1:44" x14ac:dyDescent="0.25">
      <c r="A81">
        <v>4104501</v>
      </c>
      <c r="B81">
        <v>1</v>
      </c>
      <c r="C81" t="s">
        <v>892</v>
      </c>
      <c r="D81" t="s">
        <v>3734</v>
      </c>
      <c r="E81">
        <v>9000</v>
      </c>
      <c r="F81">
        <v>27650</v>
      </c>
      <c r="G81">
        <v>17050</v>
      </c>
      <c r="H81" t="s">
        <v>5940</v>
      </c>
      <c r="I81">
        <v>20</v>
      </c>
      <c r="J81">
        <v>2400</v>
      </c>
      <c r="K81">
        <v>9000</v>
      </c>
      <c r="L81">
        <v>46200</v>
      </c>
      <c r="M81">
        <v>48000</v>
      </c>
      <c r="N81">
        <v>0</v>
      </c>
      <c r="O81">
        <v>60</v>
      </c>
      <c r="P81">
        <v>380</v>
      </c>
      <c r="R81">
        <v>4104501</v>
      </c>
      <c r="S81">
        <v>9000</v>
      </c>
      <c r="T81">
        <v>27650</v>
      </c>
      <c r="U81">
        <v>17050</v>
      </c>
      <c r="V81" t="s">
        <v>5940</v>
      </c>
      <c r="W81">
        <v>20</v>
      </c>
      <c r="X81">
        <v>2400</v>
      </c>
      <c r="Z81">
        <v>1300029</v>
      </c>
      <c r="AB81" t="s">
        <v>5940</v>
      </c>
      <c r="AC81">
        <v>1300029</v>
      </c>
      <c r="AD81" t="s">
        <v>6019</v>
      </c>
      <c r="AE81">
        <v>24</v>
      </c>
      <c r="AF81">
        <v>1300029</v>
      </c>
      <c r="AG81" t="s">
        <v>6019</v>
      </c>
      <c r="AH81" t="s">
        <v>5940</v>
      </c>
      <c r="AI81">
        <v>1300029</v>
      </c>
      <c r="AJ81" t="s">
        <v>6019</v>
      </c>
      <c r="AK81">
        <v>15</v>
      </c>
      <c r="AL81">
        <v>1300029</v>
      </c>
      <c r="AM81" t="s">
        <v>6019</v>
      </c>
      <c r="AN81" t="s">
        <v>5940</v>
      </c>
      <c r="AO81">
        <v>0</v>
      </c>
      <c r="AP81">
        <v>1300029</v>
      </c>
      <c r="AQ81" t="s">
        <v>6019</v>
      </c>
      <c r="AR81">
        <v>189</v>
      </c>
    </row>
    <row r="82" spans="1:44" x14ac:dyDescent="0.25">
      <c r="A82">
        <v>4104600</v>
      </c>
      <c r="B82">
        <v>1</v>
      </c>
      <c r="C82" t="s">
        <v>892</v>
      </c>
      <c r="D82" t="s">
        <v>3735</v>
      </c>
      <c r="E82">
        <v>40000</v>
      </c>
      <c r="F82">
        <v>10875</v>
      </c>
      <c r="G82">
        <v>8040</v>
      </c>
      <c r="H82">
        <v>215</v>
      </c>
      <c r="I82">
        <v>109</v>
      </c>
      <c r="J82">
        <v>3120</v>
      </c>
      <c r="K82">
        <v>38500</v>
      </c>
      <c r="L82">
        <v>19800</v>
      </c>
      <c r="M82">
        <v>14430</v>
      </c>
      <c r="N82">
        <v>0</v>
      </c>
      <c r="O82">
        <v>30</v>
      </c>
      <c r="P82">
        <v>840</v>
      </c>
      <c r="R82">
        <v>4104600</v>
      </c>
      <c r="S82">
        <v>40000</v>
      </c>
      <c r="T82">
        <v>10875</v>
      </c>
      <c r="U82">
        <v>8040</v>
      </c>
      <c r="V82">
        <v>215</v>
      </c>
      <c r="W82">
        <v>109</v>
      </c>
      <c r="X82">
        <v>3120</v>
      </c>
      <c r="Z82">
        <v>1300060</v>
      </c>
      <c r="AB82" t="s">
        <v>5940</v>
      </c>
      <c r="AC82">
        <v>1300060</v>
      </c>
      <c r="AD82" t="s">
        <v>6020</v>
      </c>
      <c r="AE82">
        <v>25</v>
      </c>
      <c r="AF82">
        <v>1300060</v>
      </c>
      <c r="AG82" t="s">
        <v>6020</v>
      </c>
      <c r="AH82" t="s">
        <v>5940</v>
      </c>
      <c r="AI82">
        <v>1300060</v>
      </c>
      <c r="AJ82" t="s">
        <v>6020</v>
      </c>
      <c r="AK82">
        <v>20</v>
      </c>
      <c r="AL82">
        <v>1300060</v>
      </c>
      <c r="AM82" t="s">
        <v>6020</v>
      </c>
      <c r="AN82" t="s">
        <v>5940</v>
      </c>
      <c r="AO82">
        <v>0</v>
      </c>
      <c r="AP82">
        <v>1300060</v>
      </c>
      <c r="AQ82" t="s">
        <v>6020</v>
      </c>
      <c r="AR82">
        <v>120</v>
      </c>
    </row>
    <row r="83" spans="1:44" x14ac:dyDescent="0.25">
      <c r="A83">
        <v>4104659</v>
      </c>
      <c r="B83">
        <v>1</v>
      </c>
      <c r="C83" t="s">
        <v>892</v>
      </c>
      <c r="D83" t="s">
        <v>3736</v>
      </c>
      <c r="E83" t="s">
        <v>5940</v>
      </c>
      <c r="F83">
        <v>46800</v>
      </c>
      <c r="G83">
        <v>70200</v>
      </c>
      <c r="H83" t="s">
        <v>5940</v>
      </c>
      <c r="I83" t="s">
        <v>5940</v>
      </c>
      <c r="J83">
        <v>6240</v>
      </c>
      <c r="K83">
        <v>0</v>
      </c>
      <c r="L83">
        <v>51975</v>
      </c>
      <c r="M83">
        <v>87000</v>
      </c>
      <c r="N83">
        <v>0</v>
      </c>
      <c r="O83">
        <v>0</v>
      </c>
      <c r="P83">
        <v>9260</v>
      </c>
      <c r="R83">
        <v>4104659</v>
      </c>
      <c r="S83" t="s">
        <v>5940</v>
      </c>
      <c r="T83">
        <v>46800</v>
      </c>
      <c r="U83">
        <v>70200</v>
      </c>
      <c r="V83" t="s">
        <v>5940</v>
      </c>
      <c r="W83" t="s">
        <v>5940</v>
      </c>
      <c r="X83">
        <v>6240</v>
      </c>
      <c r="Z83">
        <v>1300086</v>
      </c>
      <c r="AB83" t="s">
        <v>5940</v>
      </c>
      <c r="AC83">
        <v>1300086</v>
      </c>
      <c r="AD83" t="s">
        <v>6021</v>
      </c>
      <c r="AE83" t="s">
        <v>5940</v>
      </c>
      <c r="AF83">
        <v>1300086</v>
      </c>
      <c r="AG83" t="s">
        <v>6021</v>
      </c>
      <c r="AH83" t="s">
        <v>5940</v>
      </c>
      <c r="AI83">
        <v>1300086</v>
      </c>
      <c r="AJ83" t="s">
        <v>6021</v>
      </c>
      <c r="AK83">
        <v>23</v>
      </c>
      <c r="AL83">
        <v>1300086</v>
      </c>
      <c r="AM83" t="s">
        <v>6021</v>
      </c>
      <c r="AN83" t="s">
        <v>5940</v>
      </c>
      <c r="AO83">
        <v>0</v>
      </c>
      <c r="AP83">
        <v>1300086</v>
      </c>
      <c r="AQ83" t="s">
        <v>6021</v>
      </c>
      <c r="AR83">
        <v>209</v>
      </c>
    </row>
    <row r="84" spans="1:44" x14ac:dyDescent="0.25">
      <c r="A84">
        <v>4104709</v>
      </c>
      <c r="B84">
        <v>1</v>
      </c>
      <c r="C84" t="s">
        <v>892</v>
      </c>
      <c r="D84" t="s">
        <v>3737</v>
      </c>
      <c r="E84">
        <v>700</v>
      </c>
      <c r="F84">
        <v>1958</v>
      </c>
      <c r="G84">
        <v>12350</v>
      </c>
      <c r="H84" t="s">
        <v>5940</v>
      </c>
      <c r="I84">
        <v>171</v>
      </c>
      <c r="J84">
        <v>1125</v>
      </c>
      <c r="K84">
        <v>4000</v>
      </c>
      <c r="L84">
        <v>5145</v>
      </c>
      <c r="M84">
        <v>36450</v>
      </c>
      <c r="N84">
        <v>0</v>
      </c>
      <c r="O84">
        <v>900</v>
      </c>
      <c r="P84">
        <v>1500</v>
      </c>
      <c r="R84">
        <v>4104709</v>
      </c>
      <c r="S84">
        <v>700</v>
      </c>
      <c r="T84">
        <v>1958</v>
      </c>
      <c r="U84">
        <v>12350</v>
      </c>
      <c r="V84" t="s">
        <v>5940</v>
      </c>
      <c r="W84">
        <v>171</v>
      </c>
      <c r="X84">
        <v>1125</v>
      </c>
      <c r="Z84">
        <v>1300102</v>
      </c>
      <c r="AB84" t="s">
        <v>5940</v>
      </c>
      <c r="AC84">
        <v>1300102</v>
      </c>
      <c r="AD84" t="s">
        <v>6022</v>
      </c>
      <c r="AE84">
        <v>19</v>
      </c>
      <c r="AF84">
        <v>1300102</v>
      </c>
      <c r="AG84" t="s">
        <v>6022</v>
      </c>
      <c r="AH84" t="s">
        <v>5940</v>
      </c>
      <c r="AI84">
        <v>1300102</v>
      </c>
      <c r="AJ84" t="s">
        <v>6022</v>
      </c>
      <c r="AK84">
        <v>23</v>
      </c>
      <c r="AL84">
        <v>1300102</v>
      </c>
      <c r="AM84" t="s">
        <v>6022</v>
      </c>
      <c r="AN84" t="s">
        <v>5940</v>
      </c>
      <c r="AO84">
        <v>0</v>
      </c>
      <c r="AP84">
        <v>1300102</v>
      </c>
      <c r="AQ84" t="s">
        <v>6022</v>
      </c>
      <c r="AR84">
        <v>95</v>
      </c>
    </row>
    <row r="85" spans="1:44" x14ac:dyDescent="0.25">
      <c r="A85">
        <v>4104808</v>
      </c>
      <c r="B85">
        <v>1</v>
      </c>
      <c r="C85" t="s">
        <v>892</v>
      </c>
      <c r="D85" t="s">
        <v>3738</v>
      </c>
      <c r="E85">
        <v>24750</v>
      </c>
      <c r="F85">
        <v>206534</v>
      </c>
      <c r="G85">
        <v>51690</v>
      </c>
      <c r="H85" t="s">
        <v>5940</v>
      </c>
      <c r="I85">
        <v>175</v>
      </c>
      <c r="J85">
        <v>4900</v>
      </c>
      <c r="K85">
        <v>25600</v>
      </c>
      <c r="L85">
        <v>268129</v>
      </c>
      <c r="M85">
        <v>136500</v>
      </c>
      <c r="N85">
        <v>0</v>
      </c>
      <c r="O85">
        <v>175</v>
      </c>
      <c r="P85">
        <v>5594</v>
      </c>
      <c r="R85">
        <v>4104808</v>
      </c>
      <c r="S85">
        <v>24750</v>
      </c>
      <c r="T85">
        <v>206534</v>
      </c>
      <c r="U85">
        <v>51690</v>
      </c>
      <c r="V85" t="s">
        <v>5940</v>
      </c>
      <c r="W85">
        <v>175</v>
      </c>
      <c r="X85">
        <v>4900</v>
      </c>
      <c r="Z85">
        <v>1300144</v>
      </c>
      <c r="AB85">
        <v>1</v>
      </c>
      <c r="AC85">
        <v>1300144</v>
      </c>
      <c r="AD85" t="s">
        <v>6023</v>
      </c>
      <c r="AE85">
        <v>4920</v>
      </c>
      <c r="AF85">
        <v>1300144</v>
      </c>
      <c r="AG85" t="s">
        <v>6023</v>
      </c>
      <c r="AH85">
        <v>630</v>
      </c>
      <c r="AI85">
        <v>1300144</v>
      </c>
      <c r="AJ85" t="s">
        <v>6023</v>
      </c>
      <c r="AK85">
        <v>700</v>
      </c>
      <c r="AL85">
        <v>1300144</v>
      </c>
      <c r="AM85" t="s">
        <v>6023</v>
      </c>
      <c r="AN85" t="s">
        <v>5940</v>
      </c>
      <c r="AO85">
        <v>0</v>
      </c>
      <c r="AP85">
        <v>1300144</v>
      </c>
      <c r="AQ85" t="s">
        <v>6023</v>
      </c>
      <c r="AR85">
        <v>8358</v>
      </c>
    </row>
    <row r="86" spans="1:44" x14ac:dyDescent="0.25">
      <c r="A86">
        <v>4104907</v>
      </c>
      <c r="B86">
        <v>1</v>
      </c>
      <c r="C86" t="s">
        <v>892</v>
      </c>
      <c r="D86" t="s">
        <v>3739</v>
      </c>
      <c r="E86" t="s">
        <v>5940</v>
      </c>
      <c r="F86">
        <v>220500</v>
      </c>
      <c r="G86">
        <v>186800</v>
      </c>
      <c r="H86" t="s">
        <v>5940</v>
      </c>
      <c r="I86" t="s">
        <v>5940</v>
      </c>
      <c r="J86">
        <v>18200</v>
      </c>
      <c r="K86">
        <v>0</v>
      </c>
      <c r="L86">
        <v>226080</v>
      </c>
      <c r="M86">
        <v>281942</v>
      </c>
      <c r="N86">
        <v>0</v>
      </c>
      <c r="O86">
        <v>0</v>
      </c>
      <c r="P86">
        <v>41700</v>
      </c>
      <c r="R86">
        <v>4104907</v>
      </c>
      <c r="S86" t="s">
        <v>5940</v>
      </c>
      <c r="T86">
        <v>220500</v>
      </c>
      <c r="U86">
        <v>186800</v>
      </c>
      <c r="V86" t="s">
        <v>5940</v>
      </c>
      <c r="W86" t="s">
        <v>5940</v>
      </c>
      <c r="X86">
        <v>18200</v>
      </c>
      <c r="Z86">
        <v>1300201</v>
      </c>
      <c r="AB86" t="s">
        <v>5940</v>
      </c>
      <c r="AC86">
        <v>1300201</v>
      </c>
      <c r="AD86" t="s">
        <v>6024</v>
      </c>
      <c r="AE86" t="s">
        <v>5940</v>
      </c>
      <c r="AF86">
        <v>1300201</v>
      </c>
      <c r="AG86" t="s">
        <v>6024</v>
      </c>
      <c r="AH86" t="s">
        <v>5940</v>
      </c>
      <c r="AI86">
        <v>1300201</v>
      </c>
      <c r="AJ86" t="s">
        <v>6024</v>
      </c>
      <c r="AK86" t="s">
        <v>5940</v>
      </c>
      <c r="AL86">
        <v>1300201</v>
      </c>
      <c r="AM86" t="s">
        <v>6024</v>
      </c>
      <c r="AN86" t="s">
        <v>5940</v>
      </c>
      <c r="AO86">
        <v>0</v>
      </c>
      <c r="AP86">
        <v>1300201</v>
      </c>
      <c r="AQ86" t="s">
        <v>6024</v>
      </c>
      <c r="AR86" t="s">
        <v>5940</v>
      </c>
    </row>
    <row r="87" spans="1:44" x14ac:dyDescent="0.25">
      <c r="A87">
        <v>4105003</v>
      </c>
      <c r="B87">
        <v>1</v>
      </c>
      <c r="C87" t="s">
        <v>892</v>
      </c>
      <c r="D87" t="s">
        <v>3740</v>
      </c>
      <c r="E87">
        <v>84500</v>
      </c>
      <c r="F87">
        <v>43605</v>
      </c>
      <c r="G87">
        <v>69200</v>
      </c>
      <c r="H87">
        <v>400</v>
      </c>
      <c r="I87">
        <v>750</v>
      </c>
      <c r="J87">
        <v>1250</v>
      </c>
      <c r="K87">
        <v>39000</v>
      </c>
      <c r="L87">
        <v>59318</v>
      </c>
      <c r="M87">
        <v>88375</v>
      </c>
      <c r="N87">
        <v>0</v>
      </c>
      <c r="O87">
        <v>300</v>
      </c>
      <c r="P87">
        <v>2050</v>
      </c>
      <c r="R87">
        <v>4105003</v>
      </c>
      <c r="S87">
        <v>84500</v>
      </c>
      <c r="T87">
        <v>43605</v>
      </c>
      <c r="U87">
        <v>69200</v>
      </c>
      <c r="V87">
        <v>400</v>
      </c>
      <c r="W87">
        <v>750</v>
      </c>
      <c r="X87">
        <v>1250</v>
      </c>
      <c r="Z87">
        <v>1300300</v>
      </c>
      <c r="AB87" t="s">
        <v>5940</v>
      </c>
      <c r="AC87">
        <v>1300300</v>
      </c>
      <c r="AD87" t="s">
        <v>6025</v>
      </c>
      <c r="AE87">
        <v>4</v>
      </c>
      <c r="AF87">
        <v>1300300</v>
      </c>
      <c r="AG87" t="s">
        <v>6025</v>
      </c>
      <c r="AH87">
        <v>350</v>
      </c>
      <c r="AI87">
        <v>1300300</v>
      </c>
      <c r="AJ87" t="s">
        <v>6025</v>
      </c>
      <c r="AK87">
        <v>40</v>
      </c>
      <c r="AL87">
        <v>1300300</v>
      </c>
      <c r="AM87" t="s">
        <v>6025</v>
      </c>
      <c r="AN87" t="s">
        <v>5940</v>
      </c>
      <c r="AO87">
        <v>0</v>
      </c>
      <c r="AP87">
        <v>1300300</v>
      </c>
      <c r="AQ87" t="s">
        <v>6025</v>
      </c>
      <c r="AR87">
        <v>500</v>
      </c>
    </row>
    <row r="88" spans="1:44" x14ac:dyDescent="0.25">
      <c r="A88">
        <v>4105102</v>
      </c>
      <c r="B88">
        <v>1</v>
      </c>
      <c r="C88" t="s">
        <v>892</v>
      </c>
      <c r="D88" t="s">
        <v>3741</v>
      </c>
      <c r="E88">
        <v>455511</v>
      </c>
      <c r="F88">
        <v>9583</v>
      </c>
      <c r="G88">
        <v>9043</v>
      </c>
      <c r="H88">
        <v>1245</v>
      </c>
      <c r="I88">
        <v>14</v>
      </c>
      <c r="J88">
        <v>672</v>
      </c>
      <c r="K88">
        <v>259822</v>
      </c>
      <c r="L88">
        <v>14001</v>
      </c>
      <c r="M88">
        <v>26456</v>
      </c>
      <c r="N88">
        <v>405</v>
      </c>
      <c r="O88">
        <v>0</v>
      </c>
      <c r="P88">
        <v>270</v>
      </c>
      <c r="R88">
        <v>4105102</v>
      </c>
      <c r="S88">
        <v>455511</v>
      </c>
      <c r="T88">
        <v>9583</v>
      </c>
      <c r="U88">
        <v>9043</v>
      </c>
      <c r="V88">
        <v>1245</v>
      </c>
      <c r="W88">
        <v>14</v>
      </c>
      <c r="X88">
        <v>672</v>
      </c>
      <c r="Z88">
        <v>1300409</v>
      </c>
      <c r="AB88" t="s">
        <v>5940</v>
      </c>
      <c r="AC88">
        <v>1300409</v>
      </c>
      <c r="AD88" t="s">
        <v>6026</v>
      </c>
      <c r="AE88">
        <v>22</v>
      </c>
      <c r="AF88">
        <v>1300409</v>
      </c>
      <c r="AG88" t="s">
        <v>6026</v>
      </c>
      <c r="AH88" t="s">
        <v>5940</v>
      </c>
      <c r="AI88">
        <v>1300409</v>
      </c>
      <c r="AJ88" t="s">
        <v>6026</v>
      </c>
      <c r="AK88">
        <v>3</v>
      </c>
      <c r="AL88">
        <v>1300409</v>
      </c>
      <c r="AM88" t="s">
        <v>6026</v>
      </c>
      <c r="AN88" t="s">
        <v>5940</v>
      </c>
      <c r="AO88">
        <v>0</v>
      </c>
      <c r="AP88">
        <v>1300409</v>
      </c>
      <c r="AQ88" t="s">
        <v>6026</v>
      </c>
      <c r="AR88">
        <v>24</v>
      </c>
    </row>
    <row r="89" spans="1:44" x14ac:dyDescent="0.25">
      <c r="A89">
        <v>4105201</v>
      </c>
      <c r="B89">
        <v>1</v>
      </c>
      <c r="C89" t="s">
        <v>892</v>
      </c>
      <c r="D89" t="s">
        <v>3742</v>
      </c>
      <c r="E89" t="s">
        <v>5940</v>
      </c>
      <c r="F89" t="s">
        <v>5940</v>
      </c>
      <c r="G89">
        <v>32148</v>
      </c>
      <c r="H89" t="s">
        <v>5940</v>
      </c>
      <c r="I89">
        <v>123</v>
      </c>
      <c r="J89">
        <v>2830</v>
      </c>
      <c r="K89">
        <v>0</v>
      </c>
      <c r="L89">
        <v>1091</v>
      </c>
      <c r="M89">
        <v>41742</v>
      </c>
      <c r="N89">
        <v>0</v>
      </c>
      <c r="O89">
        <v>108</v>
      </c>
      <c r="P89">
        <v>2870</v>
      </c>
      <c r="R89">
        <v>4105201</v>
      </c>
      <c r="S89" t="s">
        <v>5940</v>
      </c>
      <c r="T89" t="s">
        <v>5940</v>
      </c>
      <c r="U89">
        <v>32148</v>
      </c>
      <c r="V89" t="s">
        <v>5940</v>
      </c>
      <c r="W89">
        <v>123</v>
      </c>
      <c r="X89">
        <v>2830</v>
      </c>
      <c r="Z89">
        <v>1300508</v>
      </c>
      <c r="AB89" t="s">
        <v>5940</v>
      </c>
      <c r="AC89">
        <v>1300508</v>
      </c>
      <c r="AD89" t="s">
        <v>6027</v>
      </c>
      <c r="AE89">
        <v>200</v>
      </c>
      <c r="AF89">
        <v>1300508</v>
      </c>
      <c r="AG89" t="s">
        <v>6027</v>
      </c>
      <c r="AH89">
        <v>800</v>
      </c>
      <c r="AI89">
        <v>1300508</v>
      </c>
      <c r="AJ89" t="s">
        <v>6027</v>
      </c>
      <c r="AK89">
        <v>88</v>
      </c>
      <c r="AL89">
        <v>1300508</v>
      </c>
      <c r="AM89" t="s">
        <v>6027</v>
      </c>
      <c r="AN89" t="s">
        <v>5940</v>
      </c>
      <c r="AO89">
        <v>0</v>
      </c>
      <c r="AP89">
        <v>1300508</v>
      </c>
      <c r="AQ89" t="s">
        <v>6027</v>
      </c>
      <c r="AR89">
        <v>810</v>
      </c>
    </row>
    <row r="90" spans="1:44" x14ac:dyDescent="0.25">
      <c r="A90">
        <v>4105300</v>
      </c>
      <c r="B90">
        <v>1</v>
      </c>
      <c r="C90" t="s">
        <v>892</v>
      </c>
      <c r="D90" t="s">
        <v>3743</v>
      </c>
      <c r="E90">
        <v>31800</v>
      </c>
      <c r="F90">
        <v>73606</v>
      </c>
      <c r="G90">
        <v>17520</v>
      </c>
      <c r="H90" t="s">
        <v>5940</v>
      </c>
      <c r="I90">
        <v>24</v>
      </c>
      <c r="J90">
        <v>300</v>
      </c>
      <c r="K90">
        <v>16800</v>
      </c>
      <c r="L90">
        <v>80888</v>
      </c>
      <c r="M90">
        <v>64713</v>
      </c>
      <c r="N90">
        <v>0</v>
      </c>
      <c r="O90">
        <v>250</v>
      </c>
      <c r="P90">
        <v>280</v>
      </c>
      <c r="R90">
        <v>4105300</v>
      </c>
      <c r="S90">
        <v>31800</v>
      </c>
      <c r="T90">
        <v>73606</v>
      </c>
      <c r="U90">
        <v>17520</v>
      </c>
      <c r="V90" t="s">
        <v>5940</v>
      </c>
      <c r="W90">
        <v>24</v>
      </c>
      <c r="X90">
        <v>300</v>
      </c>
      <c r="Z90">
        <v>1300607</v>
      </c>
      <c r="AB90" t="s">
        <v>5940</v>
      </c>
      <c r="AC90">
        <v>1300607</v>
      </c>
      <c r="AD90" t="s">
        <v>6028</v>
      </c>
      <c r="AE90">
        <v>26</v>
      </c>
      <c r="AF90">
        <v>1300607</v>
      </c>
      <c r="AG90" t="s">
        <v>6028</v>
      </c>
      <c r="AH90">
        <v>30</v>
      </c>
      <c r="AI90">
        <v>1300607</v>
      </c>
      <c r="AJ90" t="s">
        <v>6028</v>
      </c>
      <c r="AK90">
        <v>16</v>
      </c>
      <c r="AL90">
        <v>1300607</v>
      </c>
      <c r="AM90" t="s">
        <v>6028</v>
      </c>
      <c r="AN90" t="s">
        <v>5940</v>
      </c>
      <c r="AO90">
        <v>0</v>
      </c>
      <c r="AP90">
        <v>1300607</v>
      </c>
      <c r="AQ90" t="s">
        <v>6028</v>
      </c>
      <c r="AR90">
        <v>480</v>
      </c>
    </row>
    <row r="91" spans="1:44" x14ac:dyDescent="0.25">
      <c r="A91">
        <v>4105409</v>
      </c>
      <c r="B91">
        <v>1</v>
      </c>
      <c r="C91" t="s">
        <v>892</v>
      </c>
      <c r="D91" t="s">
        <v>3744</v>
      </c>
      <c r="E91">
        <v>1200</v>
      </c>
      <c r="F91">
        <v>26792</v>
      </c>
      <c r="G91">
        <v>40295</v>
      </c>
      <c r="H91" t="s">
        <v>5940</v>
      </c>
      <c r="I91" t="s">
        <v>5940</v>
      </c>
      <c r="J91">
        <v>385</v>
      </c>
      <c r="K91">
        <v>12000</v>
      </c>
      <c r="L91">
        <v>69233</v>
      </c>
      <c r="M91">
        <v>56370</v>
      </c>
      <c r="N91">
        <v>0</v>
      </c>
      <c r="O91">
        <v>24</v>
      </c>
      <c r="P91">
        <v>1160</v>
      </c>
      <c r="R91">
        <v>4105409</v>
      </c>
      <c r="S91">
        <v>1200</v>
      </c>
      <c r="T91">
        <v>26792</v>
      </c>
      <c r="U91">
        <v>40295</v>
      </c>
      <c r="V91" t="s">
        <v>5940</v>
      </c>
      <c r="W91" t="s">
        <v>5940</v>
      </c>
      <c r="X91">
        <v>385</v>
      </c>
      <c r="Z91">
        <v>1300631</v>
      </c>
      <c r="AB91" t="s">
        <v>5940</v>
      </c>
      <c r="AC91">
        <v>1300631</v>
      </c>
      <c r="AD91" t="s">
        <v>6029</v>
      </c>
      <c r="AE91" t="s">
        <v>5940</v>
      </c>
      <c r="AF91">
        <v>1300631</v>
      </c>
      <c r="AG91" t="s">
        <v>6029</v>
      </c>
      <c r="AH91" t="s">
        <v>5940</v>
      </c>
      <c r="AI91">
        <v>1300631</v>
      </c>
      <c r="AJ91" t="s">
        <v>6029</v>
      </c>
      <c r="AK91" t="s">
        <v>5940</v>
      </c>
      <c r="AL91">
        <v>1300631</v>
      </c>
      <c r="AM91" t="s">
        <v>6029</v>
      </c>
      <c r="AN91" t="s">
        <v>5940</v>
      </c>
      <c r="AO91">
        <v>0</v>
      </c>
      <c r="AP91">
        <v>1300631</v>
      </c>
      <c r="AQ91" t="s">
        <v>6029</v>
      </c>
      <c r="AR91" t="s">
        <v>5940</v>
      </c>
    </row>
    <row r="92" spans="1:44" x14ac:dyDescent="0.25">
      <c r="A92">
        <v>4105508</v>
      </c>
      <c r="B92">
        <v>1</v>
      </c>
      <c r="C92" t="s">
        <v>892</v>
      </c>
      <c r="D92" t="s">
        <v>3745</v>
      </c>
      <c r="E92">
        <v>249024</v>
      </c>
      <c r="F92">
        <v>30000</v>
      </c>
      <c r="G92">
        <v>9450</v>
      </c>
      <c r="H92">
        <v>9</v>
      </c>
      <c r="I92">
        <v>130</v>
      </c>
      <c r="J92">
        <v>140</v>
      </c>
      <c r="K92">
        <v>775800</v>
      </c>
      <c r="L92">
        <v>22000</v>
      </c>
      <c r="M92">
        <v>24610</v>
      </c>
      <c r="N92">
        <v>0</v>
      </c>
      <c r="O92">
        <v>15</v>
      </c>
      <c r="P92">
        <v>64</v>
      </c>
      <c r="R92">
        <v>4105508</v>
      </c>
      <c r="S92">
        <v>249024</v>
      </c>
      <c r="T92">
        <v>30000</v>
      </c>
      <c r="U92">
        <v>9450</v>
      </c>
      <c r="V92">
        <v>9</v>
      </c>
      <c r="W92">
        <v>130</v>
      </c>
      <c r="X92">
        <v>140</v>
      </c>
      <c r="Z92">
        <v>1300680</v>
      </c>
      <c r="AB92" t="s">
        <v>5940</v>
      </c>
      <c r="AC92">
        <v>1300680</v>
      </c>
      <c r="AD92" t="s">
        <v>6030</v>
      </c>
      <c r="AE92">
        <v>134</v>
      </c>
      <c r="AF92">
        <v>1300680</v>
      </c>
      <c r="AG92" t="s">
        <v>6030</v>
      </c>
      <c r="AH92" t="s">
        <v>5940</v>
      </c>
      <c r="AI92">
        <v>1300680</v>
      </c>
      <c r="AJ92" t="s">
        <v>6030</v>
      </c>
      <c r="AK92">
        <v>50</v>
      </c>
      <c r="AL92">
        <v>1300680</v>
      </c>
      <c r="AM92" t="s">
        <v>6030</v>
      </c>
      <c r="AN92" t="s">
        <v>5940</v>
      </c>
      <c r="AO92">
        <v>0</v>
      </c>
      <c r="AP92">
        <v>1300680</v>
      </c>
      <c r="AQ92" t="s">
        <v>6030</v>
      </c>
      <c r="AR92">
        <v>404</v>
      </c>
    </row>
    <row r="93" spans="1:44" x14ac:dyDescent="0.25">
      <c r="A93">
        <v>4105607</v>
      </c>
      <c r="B93">
        <v>1</v>
      </c>
      <c r="C93" t="s">
        <v>892</v>
      </c>
      <c r="D93" t="s">
        <v>3746</v>
      </c>
      <c r="E93">
        <v>499449</v>
      </c>
      <c r="F93">
        <v>2000</v>
      </c>
      <c r="G93">
        <v>1150</v>
      </c>
      <c r="H93">
        <v>275</v>
      </c>
      <c r="I93">
        <v>5</v>
      </c>
      <c r="J93">
        <v>142</v>
      </c>
      <c r="K93">
        <v>596397</v>
      </c>
      <c r="L93">
        <v>1440</v>
      </c>
      <c r="M93">
        <v>1055</v>
      </c>
      <c r="N93">
        <v>20</v>
      </c>
      <c r="O93">
        <v>585</v>
      </c>
      <c r="P93">
        <v>32</v>
      </c>
      <c r="R93">
        <v>4105607</v>
      </c>
      <c r="S93">
        <v>499449</v>
      </c>
      <c r="T93">
        <v>2000</v>
      </c>
      <c r="U93">
        <v>1150</v>
      </c>
      <c r="V93">
        <v>275</v>
      </c>
      <c r="W93">
        <v>5</v>
      </c>
      <c r="X93">
        <v>142</v>
      </c>
      <c r="Z93">
        <v>1300706</v>
      </c>
      <c r="AB93" t="s">
        <v>5940</v>
      </c>
      <c r="AC93">
        <v>1300706</v>
      </c>
      <c r="AD93" t="s">
        <v>6031</v>
      </c>
      <c r="AE93">
        <v>1124</v>
      </c>
      <c r="AF93">
        <v>1300706</v>
      </c>
      <c r="AG93" t="s">
        <v>6031</v>
      </c>
      <c r="AH93">
        <v>2400</v>
      </c>
      <c r="AI93">
        <v>1300706</v>
      </c>
      <c r="AJ93" t="s">
        <v>6031</v>
      </c>
      <c r="AK93">
        <v>68</v>
      </c>
      <c r="AL93">
        <v>1300706</v>
      </c>
      <c r="AM93" t="s">
        <v>6031</v>
      </c>
      <c r="AN93" t="s">
        <v>5940</v>
      </c>
      <c r="AO93">
        <v>0</v>
      </c>
      <c r="AP93">
        <v>1300706</v>
      </c>
      <c r="AQ93" t="s">
        <v>6031</v>
      </c>
      <c r="AR93">
        <v>737</v>
      </c>
    </row>
    <row r="94" spans="1:44" x14ac:dyDescent="0.25">
      <c r="A94">
        <v>4105706</v>
      </c>
      <c r="B94">
        <v>1</v>
      </c>
      <c r="C94" t="s">
        <v>892</v>
      </c>
      <c r="D94" t="s">
        <v>3747</v>
      </c>
      <c r="E94">
        <v>200</v>
      </c>
      <c r="F94">
        <v>45080</v>
      </c>
      <c r="G94">
        <v>55604</v>
      </c>
      <c r="H94" t="s">
        <v>5940</v>
      </c>
      <c r="I94">
        <v>48</v>
      </c>
      <c r="J94">
        <v>1370</v>
      </c>
      <c r="K94">
        <v>3850</v>
      </c>
      <c r="L94">
        <v>65425</v>
      </c>
      <c r="M94">
        <v>49800</v>
      </c>
      <c r="N94">
        <v>0</v>
      </c>
      <c r="O94">
        <v>72</v>
      </c>
      <c r="P94">
        <v>3800</v>
      </c>
      <c r="R94">
        <v>4105706</v>
      </c>
      <c r="S94">
        <v>200</v>
      </c>
      <c r="T94">
        <v>45080</v>
      </c>
      <c r="U94">
        <v>55604</v>
      </c>
      <c r="V94" t="s">
        <v>5940</v>
      </c>
      <c r="W94">
        <v>48</v>
      </c>
      <c r="X94">
        <v>1370</v>
      </c>
      <c r="Z94">
        <v>1300805</v>
      </c>
      <c r="AB94" t="s">
        <v>5940</v>
      </c>
      <c r="AC94">
        <v>1300805</v>
      </c>
      <c r="AD94" t="s">
        <v>6032</v>
      </c>
      <c r="AE94">
        <v>150</v>
      </c>
      <c r="AF94">
        <v>1300805</v>
      </c>
      <c r="AG94" t="s">
        <v>6032</v>
      </c>
      <c r="AH94">
        <v>248</v>
      </c>
      <c r="AI94">
        <v>1300805</v>
      </c>
      <c r="AJ94" t="s">
        <v>6032</v>
      </c>
      <c r="AK94">
        <v>162</v>
      </c>
      <c r="AL94">
        <v>1300805</v>
      </c>
      <c r="AM94" t="s">
        <v>6032</v>
      </c>
      <c r="AN94" t="s">
        <v>5940</v>
      </c>
      <c r="AO94">
        <v>0</v>
      </c>
      <c r="AP94">
        <v>1300805</v>
      </c>
      <c r="AQ94" t="s">
        <v>6032</v>
      </c>
      <c r="AR94">
        <v>375</v>
      </c>
    </row>
    <row r="95" spans="1:44" x14ac:dyDescent="0.25">
      <c r="A95">
        <v>4105805</v>
      </c>
      <c r="B95">
        <v>1</v>
      </c>
      <c r="C95" t="s">
        <v>892</v>
      </c>
      <c r="D95" t="s">
        <v>3748</v>
      </c>
      <c r="E95" t="s">
        <v>5940</v>
      </c>
      <c r="F95" t="s">
        <v>5940</v>
      </c>
      <c r="G95">
        <v>3195</v>
      </c>
      <c r="H95" t="s">
        <v>5940</v>
      </c>
      <c r="I95" t="s">
        <v>5940</v>
      </c>
      <c r="J95">
        <v>191</v>
      </c>
      <c r="K95">
        <v>0</v>
      </c>
      <c r="L95">
        <v>0</v>
      </c>
      <c r="M95">
        <v>4066</v>
      </c>
      <c r="N95">
        <v>0</v>
      </c>
      <c r="O95">
        <v>0</v>
      </c>
      <c r="P95">
        <v>101</v>
      </c>
      <c r="R95">
        <v>4105805</v>
      </c>
      <c r="S95" t="s">
        <v>5940</v>
      </c>
      <c r="T95" t="s">
        <v>5940</v>
      </c>
      <c r="U95">
        <v>3195</v>
      </c>
      <c r="V95" t="s">
        <v>5940</v>
      </c>
      <c r="W95" t="s">
        <v>5940</v>
      </c>
      <c r="X95">
        <v>191</v>
      </c>
      <c r="Z95">
        <v>1300839</v>
      </c>
      <c r="AB95" t="s">
        <v>5940</v>
      </c>
      <c r="AC95">
        <v>1300839</v>
      </c>
      <c r="AD95" t="s">
        <v>6033</v>
      </c>
      <c r="AE95" t="s">
        <v>5940</v>
      </c>
      <c r="AF95">
        <v>1300839</v>
      </c>
      <c r="AG95" t="s">
        <v>6033</v>
      </c>
      <c r="AH95" t="s">
        <v>5940</v>
      </c>
      <c r="AI95">
        <v>1300839</v>
      </c>
      <c r="AJ95" t="s">
        <v>6033</v>
      </c>
      <c r="AK95" t="s">
        <v>5940</v>
      </c>
      <c r="AL95">
        <v>1300839</v>
      </c>
      <c r="AM95" t="s">
        <v>6033</v>
      </c>
      <c r="AN95" t="s">
        <v>5940</v>
      </c>
      <c r="AO95">
        <v>0</v>
      </c>
      <c r="AP95">
        <v>1300839</v>
      </c>
      <c r="AQ95" t="s">
        <v>6033</v>
      </c>
      <c r="AR95" t="s">
        <v>5940</v>
      </c>
    </row>
    <row r="96" spans="1:44" x14ac:dyDescent="0.25">
      <c r="A96">
        <v>4105904</v>
      </c>
      <c r="B96">
        <v>1</v>
      </c>
      <c r="C96" t="s">
        <v>892</v>
      </c>
      <c r="D96" t="s">
        <v>3749</v>
      </c>
      <c r="E96">
        <v>721351</v>
      </c>
      <c r="F96">
        <v>3750</v>
      </c>
      <c r="G96">
        <v>2550</v>
      </c>
      <c r="H96">
        <v>420</v>
      </c>
      <c r="I96">
        <v>5</v>
      </c>
      <c r="J96">
        <v>35</v>
      </c>
      <c r="K96">
        <v>1290038</v>
      </c>
      <c r="L96">
        <v>1456</v>
      </c>
      <c r="M96">
        <v>2172</v>
      </c>
      <c r="N96">
        <v>0</v>
      </c>
      <c r="O96">
        <v>0</v>
      </c>
      <c r="P96">
        <v>5</v>
      </c>
      <c r="R96">
        <v>4105904</v>
      </c>
      <c r="S96">
        <v>721351</v>
      </c>
      <c r="T96">
        <v>3750</v>
      </c>
      <c r="U96">
        <v>2550</v>
      </c>
      <c r="V96">
        <v>420</v>
      </c>
      <c r="W96">
        <v>5</v>
      </c>
      <c r="X96">
        <v>35</v>
      </c>
      <c r="Z96">
        <v>1300904</v>
      </c>
      <c r="AB96" t="s">
        <v>5940</v>
      </c>
      <c r="AC96">
        <v>1300904</v>
      </c>
      <c r="AD96" t="s">
        <v>6034</v>
      </c>
      <c r="AE96">
        <v>10</v>
      </c>
      <c r="AF96">
        <v>1300904</v>
      </c>
      <c r="AG96" t="s">
        <v>6034</v>
      </c>
      <c r="AH96">
        <v>1200</v>
      </c>
      <c r="AI96">
        <v>1300904</v>
      </c>
      <c r="AJ96" t="s">
        <v>6034</v>
      </c>
      <c r="AK96">
        <v>48</v>
      </c>
      <c r="AL96">
        <v>1300904</v>
      </c>
      <c r="AM96" t="s">
        <v>6034</v>
      </c>
      <c r="AN96" t="s">
        <v>5940</v>
      </c>
      <c r="AO96">
        <v>0</v>
      </c>
      <c r="AP96">
        <v>1300904</v>
      </c>
      <c r="AQ96" t="s">
        <v>6034</v>
      </c>
      <c r="AR96">
        <v>60</v>
      </c>
    </row>
    <row r="97" spans="1:44" x14ac:dyDescent="0.25">
      <c r="A97">
        <v>4106001</v>
      </c>
      <c r="B97">
        <v>1</v>
      </c>
      <c r="C97" t="s">
        <v>892</v>
      </c>
      <c r="D97" t="s">
        <v>3750</v>
      </c>
      <c r="E97">
        <v>108000</v>
      </c>
      <c r="F97">
        <v>20640</v>
      </c>
      <c r="G97">
        <v>7850</v>
      </c>
      <c r="H97">
        <v>91</v>
      </c>
      <c r="I97">
        <v>270</v>
      </c>
      <c r="J97">
        <v>105</v>
      </c>
      <c r="K97">
        <v>252000</v>
      </c>
      <c r="L97">
        <v>32574</v>
      </c>
      <c r="M97">
        <v>21876</v>
      </c>
      <c r="N97">
        <v>0</v>
      </c>
      <c r="O97">
        <v>326</v>
      </c>
      <c r="P97">
        <v>44</v>
      </c>
      <c r="R97">
        <v>4106001</v>
      </c>
      <c r="S97">
        <v>108000</v>
      </c>
      <c r="T97">
        <v>20640</v>
      </c>
      <c r="U97">
        <v>7850</v>
      </c>
      <c r="V97">
        <v>91</v>
      </c>
      <c r="W97">
        <v>270</v>
      </c>
      <c r="X97">
        <v>105</v>
      </c>
      <c r="Z97">
        <v>1301001</v>
      </c>
      <c r="AB97" t="s">
        <v>5940</v>
      </c>
      <c r="AC97">
        <v>1301001</v>
      </c>
      <c r="AD97" t="s">
        <v>6035</v>
      </c>
      <c r="AE97">
        <v>20</v>
      </c>
      <c r="AF97">
        <v>1301001</v>
      </c>
      <c r="AG97" t="s">
        <v>6035</v>
      </c>
      <c r="AH97">
        <v>240</v>
      </c>
      <c r="AI97">
        <v>1301001</v>
      </c>
      <c r="AJ97" t="s">
        <v>6035</v>
      </c>
      <c r="AK97">
        <v>17</v>
      </c>
      <c r="AL97">
        <v>1301001</v>
      </c>
      <c r="AM97" t="s">
        <v>6035</v>
      </c>
      <c r="AN97" t="s">
        <v>5940</v>
      </c>
      <c r="AO97">
        <v>0</v>
      </c>
      <c r="AP97">
        <v>1301001</v>
      </c>
      <c r="AQ97" t="s">
        <v>6035</v>
      </c>
      <c r="AR97">
        <v>380</v>
      </c>
    </row>
    <row r="98" spans="1:44" x14ac:dyDescent="0.25">
      <c r="A98">
        <v>4106100</v>
      </c>
      <c r="B98">
        <v>1</v>
      </c>
      <c r="C98" t="s">
        <v>892</v>
      </c>
      <c r="D98" t="s">
        <v>3751</v>
      </c>
      <c r="E98">
        <v>9600</v>
      </c>
      <c r="F98">
        <v>7650</v>
      </c>
      <c r="G98">
        <v>6802</v>
      </c>
      <c r="H98">
        <v>279</v>
      </c>
      <c r="I98">
        <v>150</v>
      </c>
      <c r="J98">
        <v>270</v>
      </c>
      <c r="K98">
        <v>33810</v>
      </c>
      <c r="L98">
        <v>9210</v>
      </c>
      <c r="M98">
        <v>18646</v>
      </c>
      <c r="N98">
        <v>0</v>
      </c>
      <c r="O98">
        <v>360</v>
      </c>
      <c r="P98">
        <v>575</v>
      </c>
      <c r="R98">
        <v>4106100</v>
      </c>
      <c r="S98">
        <v>9600</v>
      </c>
      <c r="T98">
        <v>7650</v>
      </c>
      <c r="U98">
        <v>6802</v>
      </c>
      <c r="V98">
        <v>279</v>
      </c>
      <c r="W98">
        <v>150</v>
      </c>
      <c r="X98">
        <v>270</v>
      </c>
      <c r="Z98">
        <v>1301100</v>
      </c>
      <c r="AB98" t="s">
        <v>5940</v>
      </c>
      <c r="AC98">
        <v>1301100</v>
      </c>
      <c r="AD98" t="s">
        <v>6036</v>
      </c>
      <c r="AE98">
        <v>300</v>
      </c>
      <c r="AF98">
        <v>1301100</v>
      </c>
      <c r="AG98" t="s">
        <v>6036</v>
      </c>
      <c r="AH98">
        <v>2900</v>
      </c>
      <c r="AI98">
        <v>1301100</v>
      </c>
      <c r="AJ98" t="s">
        <v>6036</v>
      </c>
      <c r="AK98">
        <v>56</v>
      </c>
      <c r="AL98">
        <v>1301100</v>
      </c>
      <c r="AM98" t="s">
        <v>6036</v>
      </c>
      <c r="AN98" t="s">
        <v>5940</v>
      </c>
      <c r="AO98">
        <v>0</v>
      </c>
      <c r="AP98">
        <v>1301100</v>
      </c>
      <c r="AQ98" t="s">
        <v>6036</v>
      </c>
      <c r="AR98">
        <v>2100</v>
      </c>
    </row>
    <row r="99" spans="1:44" x14ac:dyDescent="0.25">
      <c r="A99">
        <v>4106209</v>
      </c>
      <c r="B99">
        <v>1</v>
      </c>
      <c r="C99" t="s">
        <v>892</v>
      </c>
      <c r="D99" t="s">
        <v>3752</v>
      </c>
      <c r="E99" t="s">
        <v>5940</v>
      </c>
      <c r="F99">
        <v>670</v>
      </c>
      <c r="G99">
        <v>51150</v>
      </c>
      <c r="H99" t="s">
        <v>5940</v>
      </c>
      <c r="I99">
        <v>32</v>
      </c>
      <c r="J99">
        <v>5828</v>
      </c>
      <c r="K99">
        <v>0</v>
      </c>
      <c r="L99">
        <v>1000</v>
      </c>
      <c r="M99">
        <v>72242</v>
      </c>
      <c r="N99">
        <v>0</v>
      </c>
      <c r="O99">
        <v>14</v>
      </c>
      <c r="P99">
        <v>4956</v>
      </c>
      <c r="R99">
        <v>4106209</v>
      </c>
      <c r="S99" t="s">
        <v>5940</v>
      </c>
      <c r="T99">
        <v>670</v>
      </c>
      <c r="U99">
        <v>51150</v>
      </c>
      <c r="V99" t="s">
        <v>5940</v>
      </c>
      <c r="W99">
        <v>32</v>
      </c>
      <c r="X99">
        <v>5828</v>
      </c>
      <c r="Z99">
        <v>1301159</v>
      </c>
      <c r="AB99" t="s">
        <v>5940</v>
      </c>
      <c r="AC99">
        <v>1301159</v>
      </c>
      <c r="AD99" t="s">
        <v>6037</v>
      </c>
      <c r="AE99">
        <v>135</v>
      </c>
      <c r="AF99">
        <v>1301159</v>
      </c>
      <c r="AG99" t="s">
        <v>6037</v>
      </c>
      <c r="AH99" t="s">
        <v>5940</v>
      </c>
      <c r="AI99">
        <v>1301159</v>
      </c>
      <c r="AJ99" t="s">
        <v>6037</v>
      </c>
      <c r="AK99">
        <v>80</v>
      </c>
      <c r="AL99">
        <v>1301159</v>
      </c>
      <c r="AM99" t="s">
        <v>6037</v>
      </c>
      <c r="AN99" t="s">
        <v>5940</v>
      </c>
      <c r="AO99">
        <v>0</v>
      </c>
      <c r="AP99">
        <v>1301159</v>
      </c>
      <c r="AQ99" t="s">
        <v>6037</v>
      </c>
      <c r="AR99">
        <v>2550</v>
      </c>
    </row>
    <row r="100" spans="1:44" x14ac:dyDescent="0.25">
      <c r="A100">
        <v>4106308</v>
      </c>
      <c r="B100">
        <v>1</v>
      </c>
      <c r="C100" t="s">
        <v>892</v>
      </c>
      <c r="D100" t="s">
        <v>3753</v>
      </c>
      <c r="E100">
        <v>42000</v>
      </c>
      <c r="F100">
        <v>116250</v>
      </c>
      <c r="G100">
        <v>37250</v>
      </c>
      <c r="H100" t="s">
        <v>5940</v>
      </c>
      <c r="I100">
        <v>205</v>
      </c>
      <c r="J100">
        <v>3960</v>
      </c>
      <c r="K100">
        <v>6000</v>
      </c>
      <c r="L100">
        <v>118708</v>
      </c>
      <c r="M100">
        <v>83748</v>
      </c>
      <c r="N100">
        <v>23</v>
      </c>
      <c r="O100">
        <v>173</v>
      </c>
      <c r="P100">
        <v>13222</v>
      </c>
      <c r="R100">
        <v>4106308</v>
      </c>
      <c r="S100">
        <v>42000</v>
      </c>
      <c r="T100">
        <v>116250</v>
      </c>
      <c r="U100">
        <v>37250</v>
      </c>
      <c r="V100" t="s">
        <v>5940</v>
      </c>
      <c r="W100">
        <v>205</v>
      </c>
      <c r="X100">
        <v>3960</v>
      </c>
      <c r="Z100">
        <v>1301209</v>
      </c>
      <c r="AB100" t="s">
        <v>5940</v>
      </c>
      <c r="AC100">
        <v>1301209</v>
      </c>
      <c r="AD100" t="s">
        <v>6038</v>
      </c>
      <c r="AE100">
        <v>50</v>
      </c>
      <c r="AF100">
        <v>1301209</v>
      </c>
      <c r="AG100" t="s">
        <v>6038</v>
      </c>
      <c r="AH100">
        <v>1400</v>
      </c>
      <c r="AI100">
        <v>1301209</v>
      </c>
      <c r="AJ100" t="s">
        <v>6038</v>
      </c>
      <c r="AK100">
        <v>16</v>
      </c>
      <c r="AL100">
        <v>1301209</v>
      </c>
      <c r="AM100" t="s">
        <v>6038</v>
      </c>
      <c r="AN100" t="s">
        <v>5940</v>
      </c>
      <c r="AO100">
        <v>0</v>
      </c>
      <c r="AP100">
        <v>1301209</v>
      </c>
      <c r="AQ100" t="s">
        <v>6038</v>
      </c>
      <c r="AR100">
        <v>150</v>
      </c>
    </row>
    <row r="101" spans="1:44" x14ac:dyDescent="0.25">
      <c r="A101">
        <v>4106407</v>
      </c>
      <c r="B101">
        <v>1</v>
      </c>
      <c r="C101" t="s">
        <v>892</v>
      </c>
      <c r="D101" t="s">
        <v>3754</v>
      </c>
      <c r="E101">
        <v>102000</v>
      </c>
      <c r="F101">
        <v>51000</v>
      </c>
      <c r="G101">
        <v>25000</v>
      </c>
      <c r="H101">
        <v>500</v>
      </c>
      <c r="I101">
        <v>170</v>
      </c>
      <c r="J101">
        <v>74</v>
      </c>
      <c r="K101">
        <v>201810</v>
      </c>
      <c r="L101">
        <v>65116</v>
      </c>
      <c r="M101">
        <v>80350</v>
      </c>
      <c r="N101">
        <v>446</v>
      </c>
      <c r="O101">
        <v>221</v>
      </c>
      <c r="P101">
        <v>17</v>
      </c>
      <c r="R101">
        <v>4106407</v>
      </c>
      <c r="S101">
        <v>102000</v>
      </c>
      <c r="T101">
        <v>51000</v>
      </c>
      <c r="U101">
        <v>25000</v>
      </c>
      <c r="V101">
        <v>500</v>
      </c>
      <c r="W101">
        <v>170</v>
      </c>
      <c r="X101">
        <v>74</v>
      </c>
      <c r="Z101">
        <v>1301308</v>
      </c>
      <c r="AB101" t="s">
        <v>5940</v>
      </c>
      <c r="AC101">
        <v>1301308</v>
      </c>
      <c r="AD101" t="s">
        <v>6039</v>
      </c>
      <c r="AE101">
        <v>24</v>
      </c>
      <c r="AF101">
        <v>1301308</v>
      </c>
      <c r="AG101" t="s">
        <v>6039</v>
      </c>
      <c r="AH101">
        <v>320</v>
      </c>
      <c r="AI101">
        <v>1301308</v>
      </c>
      <c r="AJ101" t="s">
        <v>6039</v>
      </c>
      <c r="AK101">
        <v>107</v>
      </c>
      <c r="AL101">
        <v>1301308</v>
      </c>
      <c r="AM101" t="s">
        <v>6039</v>
      </c>
      <c r="AN101" t="s">
        <v>5940</v>
      </c>
      <c r="AO101">
        <v>0</v>
      </c>
      <c r="AP101">
        <v>1301308</v>
      </c>
      <c r="AQ101" t="s">
        <v>6039</v>
      </c>
      <c r="AR101">
        <v>275</v>
      </c>
    </row>
    <row r="102" spans="1:44" x14ac:dyDescent="0.25">
      <c r="A102">
        <v>4106456</v>
      </c>
      <c r="B102">
        <v>1</v>
      </c>
      <c r="C102" t="s">
        <v>892</v>
      </c>
      <c r="D102" t="s">
        <v>3755</v>
      </c>
      <c r="E102">
        <v>600</v>
      </c>
      <c r="F102">
        <v>19475</v>
      </c>
      <c r="G102">
        <v>32322</v>
      </c>
      <c r="H102" t="s">
        <v>5940</v>
      </c>
      <c r="I102">
        <v>120</v>
      </c>
      <c r="J102">
        <v>240</v>
      </c>
      <c r="K102">
        <v>450</v>
      </c>
      <c r="L102">
        <v>29150</v>
      </c>
      <c r="M102">
        <v>37000</v>
      </c>
      <c r="N102">
        <v>0</v>
      </c>
      <c r="O102">
        <v>100</v>
      </c>
      <c r="P102">
        <v>262</v>
      </c>
      <c r="R102">
        <v>4106456</v>
      </c>
      <c r="S102">
        <v>600</v>
      </c>
      <c r="T102">
        <v>19475</v>
      </c>
      <c r="U102">
        <v>32322</v>
      </c>
      <c r="V102" t="s">
        <v>5940</v>
      </c>
      <c r="W102">
        <v>120</v>
      </c>
      <c r="X102">
        <v>240</v>
      </c>
      <c r="Z102">
        <v>1301407</v>
      </c>
      <c r="AB102" t="s">
        <v>5940</v>
      </c>
      <c r="AC102">
        <v>1301407</v>
      </c>
      <c r="AD102" t="s">
        <v>6040</v>
      </c>
      <c r="AE102">
        <v>12</v>
      </c>
      <c r="AF102">
        <v>1301407</v>
      </c>
      <c r="AG102" t="s">
        <v>6040</v>
      </c>
      <c r="AH102" t="s">
        <v>5940</v>
      </c>
      <c r="AI102">
        <v>1301407</v>
      </c>
      <c r="AJ102" t="s">
        <v>6040</v>
      </c>
      <c r="AK102">
        <v>10</v>
      </c>
      <c r="AL102">
        <v>1301407</v>
      </c>
      <c r="AM102" t="s">
        <v>6040</v>
      </c>
      <c r="AN102" t="s">
        <v>5940</v>
      </c>
      <c r="AO102">
        <v>0</v>
      </c>
      <c r="AP102">
        <v>1301407</v>
      </c>
      <c r="AQ102" t="s">
        <v>6040</v>
      </c>
      <c r="AR102">
        <v>203</v>
      </c>
    </row>
    <row r="103" spans="1:44" x14ac:dyDescent="0.25">
      <c r="A103">
        <v>4106506</v>
      </c>
      <c r="B103">
        <v>1</v>
      </c>
      <c r="C103" t="s">
        <v>892</v>
      </c>
      <c r="D103" t="s">
        <v>3756</v>
      </c>
      <c r="E103">
        <v>400</v>
      </c>
      <c r="F103">
        <v>20340</v>
      </c>
      <c r="G103">
        <v>65240</v>
      </c>
      <c r="H103" t="s">
        <v>5940</v>
      </c>
      <c r="I103" t="s">
        <v>5940</v>
      </c>
      <c r="J103">
        <v>700</v>
      </c>
      <c r="K103">
        <v>18000</v>
      </c>
      <c r="L103">
        <v>71175</v>
      </c>
      <c r="M103">
        <v>48750</v>
      </c>
      <c r="N103">
        <v>0</v>
      </c>
      <c r="O103">
        <v>5</v>
      </c>
      <c r="P103">
        <v>6125</v>
      </c>
      <c r="R103">
        <v>4106506</v>
      </c>
      <c r="S103">
        <v>400</v>
      </c>
      <c r="T103">
        <v>20340</v>
      </c>
      <c r="U103">
        <v>65240</v>
      </c>
      <c r="V103" t="s">
        <v>5940</v>
      </c>
      <c r="W103" t="s">
        <v>5940</v>
      </c>
      <c r="X103">
        <v>700</v>
      </c>
      <c r="Z103">
        <v>1301506</v>
      </c>
      <c r="AB103" t="s">
        <v>5940</v>
      </c>
      <c r="AC103">
        <v>1301506</v>
      </c>
      <c r="AD103" t="s">
        <v>6041</v>
      </c>
      <c r="AE103">
        <v>658</v>
      </c>
      <c r="AF103">
        <v>1301506</v>
      </c>
      <c r="AG103" t="s">
        <v>6041</v>
      </c>
      <c r="AH103">
        <v>1020</v>
      </c>
      <c r="AI103">
        <v>1301506</v>
      </c>
      <c r="AJ103" t="s">
        <v>6041</v>
      </c>
      <c r="AK103">
        <v>210</v>
      </c>
      <c r="AL103">
        <v>1301506</v>
      </c>
      <c r="AM103" t="s">
        <v>6041</v>
      </c>
      <c r="AN103" t="s">
        <v>5940</v>
      </c>
      <c r="AO103">
        <v>0</v>
      </c>
      <c r="AP103">
        <v>1301506</v>
      </c>
      <c r="AQ103" t="s">
        <v>6041</v>
      </c>
      <c r="AR103">
        <v>2100</v>
      </c>
    </row>
    <row r="104" spans="1:44" x14ac:dyDescent="0.25">
      <c r="A104">
        <v>4106555</v>
      </c>
      <c r="B104">
        <v>1</v>
      </c>
      <c r="C104" t="s">
        <v>892</v>
      </c>
      <c r="D104" t="s">
        <v>3757</v>
      </c>
      <c r="E104">
        <v>600</v>
      </c>
      <c r="F104">
        <v>3200</v>
      </c>
      <c r="G104">
        <v>7800</v>
      </c>
      <c r="H104">
        <v>87</v>
      </c>
      <c r="I104">
        <v>82</v>
      </c>
      <c r="J104">
        <v>231</v>
      </c>
      <c r="K104">
        <v>1800</v>
      </c>
      <c r="L104">
        <v>4640</v>
      </c>
      <c r="M104">
        <v>7860</v>
      </c>
      <c r="N104">
        <v>19</v>
      </c>
      <c r="O104">
        <v>96</v>
      </c>
      <c r="P104">
        <v>270</v>
      </c>
      <c r="R104">
        <v>4106555</v>
      </c>
      <c r="S104">
        <v>600</v>
      </c>
      <c r="T104">
        <v>3200</v>
      </c>
      <c r="U104">
        <v>7800</v>
      </c>
      <c r="V104">
        <v>87</v>
      </c>
      <c r="W104">
        <v>82</v>
      </c>
      <c r="X104">
        <v>231</v>
      </c>
      <c r="Z104">
        <v>1301605</v>
      </c>
      <c r="AB104" t="s">
        <v>5940</v>
      </c>
      <c r="AC104">
        <v>1301605</v>
      </c>
      <c r="AD104" t="s">
        <v>6042</v>
      </c>
      <c r="AE104">
        <v>120</v>
      </c>
      <c r="AF104">
        <v>1301605</v>
      </c>
      <c r="AG104" t="s">
        <v>6042</v>
      </c>
      <c r="AH104">
        <v>660</v>
      </c>
      <c r="AI104">
        <v>1301605</v>
      </c>
      <c r="AJ104" t="s">
        <v>6042</v>
      </c>
      <c r="AK104">
        <v>144</v>
      </c>
      <c r="AL104">
        <v>1301605</v>
      </c>
      <c r="AM104" t="s">
        <v>6042</v>
      </c>
      <c r="AN104" t="s">
        <v>5940</v>
      </c>
      <c r="AO104">
        <v>0</v>
      </c>
      <c r="AP104">
        <v>1301605</v>
      </c>
      <c r="AQ104" t="s">
        <v>6042</v>
      </c>
      <c r="AR104">
        <v>172</v>
      </c>
    </row>
    <row r="105" spans="1:44" x14ac:dyDescent="0.25">
      <c r="A105">
        <v>4106803</v>
      </c>
      <c r="B105">
        <v>1</v>
      </c>
      <c r="C105" t="s">
        <v>892</v>
      </c>
      <c r="D105" t="s">
        <v>3761</v>
      </c>
      <c r="E105">
        <v>1750</v>
      </c>
      <c r="F105">
        <v>360</v>
      </c>
      <c r="G105">
        <v>12900</v>
      </c>
      <c r="H105" t="s">
        <v>5940</v>
      </c>
      <c r="I105">
        <v>1515</v>
      </c>
      <c r="J105">
        <v>13010</v>
      </c>
      <c r="K105">
        <v>1400</v>
      </c>
      <c r="L105">
        <v>815</v>
      </c>
      <c r="M105">
        <v>55760</v>
      </c>
      <c r="N105">
        <v>0</v>
      </c>
      <c r="O105">
        <v>4000</v>
      </c>
      <c r="P105">
        <v>15310</v>
      </c>
      <c r="R105">
        <v>4106803</v>
      </c>
      <c r="S105">
        <v>1750</v>
      </c>
      <c r="T105">
        <v>360</v>
      </c>
      <c r="U105">
        <v>12900</v>
      </c>
      <c r="V105" t="s">
        <v>5940</v>
      </c>
      <c r="W105">
        <v>1515</v>
      </c>
      <c r="X105">
        <v>13010</v>
      </c>
      <c r="Z105">
        <v>1301654</v>
      </c>
      <c r="AB105" t="s">
        <v>5940</v>
      </c>
      <c r="AC105">
        <v>1301654</v>
      </c>
      <c r="AD105" t="s">
        <v>6043</v>
      </c>
      <c r="AE105">
        <v>952</v>
      </c>
      <c r="AF105">
        <v>1301654</v>
      </c>
      <c r="AG105" t="s">
        <v>6043</v>
      </c>
      <c r="AH105">
        <v>480</v>
      </c>
      <c r="AI105">
        <v>1301654</v>
      </c>
      <c r="AJ105" t="s">
        <v>6043</v>
      </c>
      <c r="AK105">
        <v>379</v>
      </c>
      <c r="AL105">
        <v>1301654</v>
      </c>
      <c r="AM105" t="s">
        <v>6043</v>
      </c>
      <c r="AN105" t="s">
        <v>5940</v>
      </c>
      <c r="AO105">
        <v>0</v>
      </c>
      <c r="AP105">
        <v>1301654</v>
      </c>
      <c r="AQ105" t="s">
        <v>6043</v>
      </c>
      <c r="AR105">
        <v>1200</v>
      </c>
    </row>
    <row r="106" spans="1:44" x14ac:dyDescent="0.25">
      <c r="A106">
        <v>4106571</v>
      </c>
      <c r="B106">
        <v>1</v>
      </c>
      <c r="C106" t="s">
        <v>892</v>
      </c>
      <c r="D106" t="s">
        <v>3758</v>
      </c>
      <c r="E106">
        <v>2400</v>
      </c>
      <c r="F106">
        <v>3630</v>
      </c>
      <c r="G106">
        <v>23350</v>
      </c>
      <c r="H106" t="s">
        <v>5940</v>
      </c>
      <c r="I106">
        <v>14</v>
      </c>
      <c r="J106">
        <v>140</v>
      </c>
      <c r="K106">
        <v>2250</v>
      </c>
      <c r="L106">
        <v>5285</v>
      </c>
      <c r="M106">
        <v>26800</v>
      </c>
      <c r="N106">
        <v>0</v>
      </c>
      <c r="O106">
        <v>40</v>
      </c>
      <c r="P106">
        <v>95</v>
      </c>
      <c r="R106">
        <v>4106571</v>
      </c>
      <c r="S106">
        <v>2400</v>
      </c>
      <c r="T106">
        <v>3630</v>
      </c>
      <c r="U106">
        <v>23350</v>
      </c>
      <c r="V106" t="s">
        <v>5940</v>
      </c>
      <c r="W106">
        <v>14</v>
      </c>
      <c r="X106">
        <v>140</v>
      </c>
      <c r="Z106">
        <v>1301704</v>
      </c>
      <c r="AB106" t="s">
        <v>5940</v>
      </c>
      <c r="AC106">
        <v>1301704</v>
      </c>
      <c r="AD106" t="s">
        <v>6044</v>
      </c>
      <c r="AE106">
        <v>4404</v>
      </c>
      <c r="AF106">
        <v>1301704</v>
      </c>
      <c r="AG106" t="s">
        <v>6044</v>
      </c>
      <c r="AH106">
        <v>8750</v>
      </c>
      <c r="AI106">
        <v>1301704</v>
      </c>
      <c r="AJ106" t="s">
        <v>6044</v>
      </c>
      <c r="AK106">
        <v>318</v>
      </c>
      <c r="AL106">
        <v>1301704</v>
      </c>
      <c r="AM106" t="s">
        <v>6044</v>
      </c>
      <c r="AN106">
        <v>4750</v>
      </c>
      <c r="AO106">
        <v>0</v>
      </c>
      <c r="AP106">
        <v>1301704</v>
      </c>
      <c r="AQ106" t="s">
        <v>6044</v>
      </c>
      <c r="AR106">
        <v>2537</v>
      </c>
    </row>
    <row r="107" spans="1:44" x14ac:dyDescent="0.25">
      <c r="A107">
        <v>4106605</v>
      </c>
      <c r="B107">
        <v>1</v>
      </c>
      <c r="C107" t="s">
        <v>892</v>
      </c>
      <c r="D107" t="s">
        <v>3759</v>
      </c>
      <c r="E107">
        <v>538057</v>
      </c>
      <c r="F107">
        <v>10400</v>
      </c>
      <c r="G107">
        <v>2540</v>
      </c>
      <c r="H107">
        <v>1320</v>
      </c>
      <c r="I107" t="s">
        <v>5940</v>
      </c>
      <c r="J107">
        <v>120</v>
      </c>
      <c r="K107">
        <v>1210185</v>
      </c>
      <c r="L107">
        <v>6300</v>
      </c>
      <c r="M107">
        <v>12285</v>
      </c>
      <c r="N107">
        <v>58</v>
      </c>
      <c r="O107">
        <v>0</v>
      </c>
      <c r="P107">
        <v>0</v>
      </c>
      <c r="R107">
        <v>4106605</v>
      </c>
      <c r="S107">
        <v>538057</v>
      </c>
      <c r="T107">
        <v>10400</v>
      </c>
      <c r="U107">
        <v>2540</v>
      </c>
      <c r="V107">
        <v>1320</v>
      </c>
      <c r="W107" t="s">
        <v>5940</v>
      </c>
      <c r="X107">
        <v>120</v>
      </c>
      <c r="Z107">
        <v>1301803</v>
      </c>
      <c r="AB107" t="s">
        <v>5940</v>
      </c>
      <c r="AC107">
        <v>1301803</v>
      </c>
      <c r="AD107" t="s">
        <v>6045</v>
      </c>
      <c r="AE107">
        <v>314</v>
      </c>
      <c r="AF107">
        <v>1301803</v>
      </c>
      <c r="AG107" t="s">
        <v>6045</v>
      </c>
      <c r="AH107">
        <v>1980</v>
      </c>
      <c r="AI107">
        <v>1301803</v>
      </c>
      <c r="AJ107" t="s">
        <v>6045</v>
      </c>
      <c r="AK107">
        <v>148</v>
      </c>
      <c r="AL107">
        <v>1301803</v>
      </c>
      <c r="AM107" t="s">
        <v>6045</v>
      </c>
      <c r="AN107" t="s">
        <v>5940</v>
      </c>
      <c r="AO107">
        <v>0</v>
      </c>
      <c r="AP107">
        <v>1301803</v>
      </c>
      <c r="AQ107" t="s">
        <v>6045</v>
      </c>
      <c r="AR107">
        <v>200</v>
      </c>
    </row>
    <row r="108" spans="1:44" x14ac:dyDescent="0.25">
      <c r="A108">
        <v>4106704</v>
      </c>
      <c r="B108">
        <v>1</v>
      </c>
      <c r="C108" t="s">
        <v>892</v>
      </c>
      <c r="D108" t="s">
        <v>3760</v>
      </c>
      <c r="E108">
        <v>402133</v>
      </c>
      <c r="F108">
        <v>6380</v>
      </c>
      <c r="G108">
        <v>5740</v>
      </c>
      <c r="H108">
        <v>360</v>
      </c>
      <c r="I108" t="s">
        <v>5940</v>
      </c>
      <c r="J108">
        <v>168</v>
      </c>
      <c r="K108">
        <v>619053</v>
      </c>
      <c r="L108">
        <v>4224</v>
      </c>
      <c r="M108">
        <v>6660</v>
      </c>
      <c r="N108">
        <v>0</v>
      </c>
      <c r="O108">
        <v>0</v>
      </c>
      <c r="P108">
        <v>0</v>
      </c>
      <c r="R108">
        <v>4106704</v>
      </c>
      <c r="S108">
        <v>402133</v>
      </c>
      <c r="T108">
        <v>6380</v>
      </c>
      <c r="U108">
        <v>5740</v>
      </c>
      <c r="V108">
        <v>360</v>
      </c>
      <c r="W108" t="s">
        <v>5940</v>
      </c>
      <c r="X108">
        <v>168</v>
      </c>
      <c r="Z108">
        <v>1301852</v>
      </c>
      <c r="AB108" t="s">
        <v>5940</v>
      </c>
      <c r="AC108">
        <v>1301852</v>
      </c>
      <c r="AD108" t="s">
        <v>6046</v>
      </c>
      <c r="AE108">
        <v>92</v>
      </c>
      <c r="AF108">
        <v>1301852</v>
      </c>
      <c r="AG108" t="s">
        <v>6046</v>
      </c>
      <c r="AH108">
        <v>780</v>
      </c>
      <c r="AI108">
        <v>1301852</v>
      </c>
      <c r="AJ108" t="s">
        <v>6046</v>
      </c>
      <c r="AK108">
        <v>40</v>
      </c>
      <c r="AL108">
        <v>1301852</v>
      </c>
      <c r="AM108" t="s">
        <v>6046</v>
      </c>
      <c r="AN108">
        <v>11</v>
      </c>
      <c r="AO108">
        <v>0</v>
      </c>
      <c r="AP108">
        <v>1301852</v>
      </c>
      <c r="AQ108" t="s">
        <v>6046</v>
      </c>
      <c r="AR108">
        <v>950</v>
      </c>
    </row>
    <row r="109" spans="1:44" x14ac:dyDescent="0.25">
      <c r="A109">
        <v>4106852</v>
      </c>
      <c r="B109">
        <v>1</v>
      </c>
      <c r="C109" t="s">
        <v>892</v>
      </c>
      <c r="D109" t="s">
        <v>3762</v>
      </c>
      <c r="E109" t="s">
        <v>5940</v>
      </c>
      <c r="F109">
        <v>28024</v>
      </c>
      <c r="G109">
        <v>6548</v>
      </c>
      <c r="H109">
        <v>96</v>
      </c>
      <c r="I109">
        <v>24</v>
      </c>
      <c r="J109">
        <v>615</v>
      </c>
      <c r="K109">
        <v>11250</v>
      </c>
      <c r="L109">
        <v>33600</v>
      </c>
      <c r="M109">
        <v>10796</v>
      </c>
      <c r="N109">
        <v>40</v>
      </c>
      <c r="O109">
        <v>90</v>
      </c>
      <c r="P109">
        <v>755</v>
      </c>
      <c r="R109">
        <v>4106852</v>
      </c>
      <c r="S109" t="s">
        <v>5940</v>
      </c>
      <c r="T109">
        <v>28024</v>
      </c>
      <c r="U109">
        <v>6548</v>
      </c>
      <c r="V109">
        <v>96</v>
      </c>
      <c r="W109">
        <v>24</v>
      </c>
      <c r="X109">
        <v>615</v>
      </c>
      <c r="Z109">
        <v>1301902</v>
      </c>
      <c r="AB109" t="s">
        <v>5940</v>
      </c>
      <c r="AC109">
        <v>1301902</v>
      </c>
      <c r="AD109" t="s">
        <v>6047</v>
      </c>
      <c r="AE109">
        <v>478</v>
      </c>
      <c r="AF109">
        <v>1301902</v>
      </c>
      <c r="AG109" t="s">
        <v>6047</v>
      </c>
      <c r="AH109">
        <v>90</v>
      </c>
      <c r="AI109">
        <v>1301902</v>
      </c>
      <c r="AJ109" t="s">
        <v>6047</v>
      </c>
      <c r="AK109">
        <v>240</v>
      </c>
      <c r="AL109">
        <v>1301902</v>
      </c>
      <c r="AM109" t="s">
        <v>6047</v>
      </c>
      <c r="AN109">
        <v>375</v>
      </c>
      <c r="AO109">
        <v>0</v>
      </c>
      <c r="AP109">
        <v>1301902</v>
      </c>
      <c r="AQ109" t="s">
        <v>6047</v>
      </c>
      <c r="AR109">
        <v>3050</v>
      </c>
    </row>
    <row r="110" spans="1:44" x14ac:dyDescent="0.25">
      <c r="A110">
        <v>4106902</v>
      </c>
      <c r="B110">
        <v>1</v>
      </c>
      <c r="C110" t="s">
        <v>892</v>
      </c>
      <c r="D110" t="s">
        <v>3763</v>
      </c>
      <c r="E110" t="s">
        <v>5940</v>
      </c>
      <c r="F110" t="s">
        <v>5940</v>
      </c>
      <c r="G110">
        <v>353</v>
      </c>
      <c r="H110" t="s">
        <v>5940</v>
      </c>
      <c r="I110" t="s">
        <v>5940</v>
      </c>
      <c r="J110">
        <v>22</v>
      </c>
      <c r="K110">
        <v>0</v>
      </c>
      <c r="L110">
        <v>0</v>
      </c>
      <c r="M110">
        <v>382</v>
      </c>
      <c r="N110">
        <v>0</v>
      </c>
      <c r="O110">
        <v>0</v>
      </c>
      <c r="P110">
        <v>9</v>
      </c>
      <c r="R110">
        <v>4106902</v>
      </c>
      <c r="S110" t="s">
        <v>5940</v>
      </c>
      <c r="T110" t="s">
        <v>5940</v>
      </c>
      <c r="U110">
        <v>353</v>
      </c>
      <c r="V110" t="s">
        <v>5940</v>
      </c>
      <c r="W110" t="s">
        <v>5940</v>
      </c>
      <c r="X110">
        <v>22</v>
      </c>
      <c r="Z110">
        <v>1301951</v>
      </c>
      <c r="AB110" t="s">
        <v>5940</v>
      </c>
      <c r="AC110">
        <v>1301951</v>
      </c>
      <c r="AD110" t="s">
        <v>6048</v>
      </c>
      <c r="AE110">
        <v>336</v>
      </c>
      <c r="AF110">
        <v>1301951</v>
      </c>
      <c r="AG110" t="s">
        <v>6048</v>
      </c>
      <c r="AH110">
        <v>720</v>
      </c>
      <c r="AI110">
        <v>1301951</v>
      </c>
      <c r="AJ110" t="s">
        <v>6048</v>
      </c>
      <c r="AK110" t="s">
        <v>5940</v>
      </c>
      <c r="AL110">
        <v>1301951</v>
      </c>
      <c r="AM110" t="s">
        <v>6048</v>
      </c>
      <c r="AN110" t="s">
        <v>5940</v>
      </c>
      <c r="AO110">
        <v>0</v>
      </c>
      <c r="AP110">
        <v>1301951</v>
      </c>
      <c r="AQ110" t="s">
        <v>6048</v>
      </c>
      <c r="AR110">
        <v>105</v>
      </c>
    </row>
    <row r="111" spans="1:44" x14ac:dyDescent="0.25">
      <c r="A111">
        <v>4107009</v>
      </c>
      <c r="B111">
        <v>1</v>
      </c>
      <c r="C111" t="s">
        <v>892</v>
      </c>
      <c r="D111" t="s">
        <v>3764</v>
      </c>
      <c r="E111">
        <v>1750</v>
      </c>
      <c r="F111">
        <v>9120</v>
      </c>
      <c r="G111">
        <v>14777</v>
      </c>
      <c r="H111" t="s">
        <v>5940</v>
      </c>
      <c r="I111">
        <v>450</v>
      </c>
      <c r="J111">
        <v>1440</v>
      </c>
      <c r="K111">
        <v>1750</v>
      </c>
      <c r="L111">
        <v>8226</v>
      </c>
      <c r="M111">
        <v>21500</v>
      </c>
      <c r="N111">
        <v>0</v>
      </c>
      <c r="O111">
        <v>1600</v>
      </c>
      <c r="P111">
        <v>1645</v>
      </c>
      <c r="R111">
        <v>4107009</v>
      </c>
      <c r="S111">
        <v>1750</v>
      </c>
      <c r="T111">
        <v>9120</v>
      </c>
      <c r="U111">
        <v>14777</v>
      </c>
      <c r="V111" t="s">
        <v>5940</v>
      </c>
      <c r="W111">
        <v>450</v>
      </c>
      <c r="X111">
        <v>1440</v>
      </c>
      <c r="Z111">
        <v>1302009</v>
      </c>
      <c r="AB111" t="s">
        <v>5940</v>
      </c>
      <c r="AC111">
        <v>1302009</v>
      </c>
      <c r="AD111" t="s">
        <v>6049</v>
      </c>
      <c r="AE111">
        <v>15</v>
      </c>
      <c r="AF111">
        <v>1302009</v>
      </c>
      <c r="AG111" t="s">
        <v>6049</v>
      </c>
      <c r="AH111">
        <v>150</v>
      </c>
      <c r="AI111">
        <v>1302009</v>
      </c>
      <c r="AJ111" t="s">
        <v>6049</v>
      </c>
      <c r="AK111">
        <v>16</v>
      </c>
      <c r="AL111">
        <v>1302009</v>
      </c>
      <c r="AM111" t="s">
        <v>6049</v>
      </c>
      <c r="AN111" t="s">
        <v>5940</v>
      </c>
      <c r="AO111">
        <v>0</v>
      </c>
      <c r="AP111">
        <v>1302009</v>
      </c>
      <c r="AQ111" t="s">
        <v>6049</v>
      </c>
      <c r="AR111">
        <v>150</v>
      </c>
    </row>
    <row r="112" spans="1:44" x14ac:dyDescent="0.25">
      <c r="A112">
        <v>4107108</v>
      </c>
      <c r="B112">
        <v>1</v>
      </c>
      <c r="C112" t="s">
        <v>892</v>
      </c>
      <c r="D112" t="s">
        <v>3765</v>
      </c>
      <c r="E112">
        <v>80152</v>
      </c>
      <c r="F112">
        <v>49</v>
      </c>
      <c r="G112">
        <v>495</v>
      </c>
      <c r="H112" t="s">
        <v>5940</v>
      </c>
      <c r="I112">
        <v>30</v>
      </c>
      <c r="J112">
        <v>155</v>
      </c>
      <c r="K112">
        <v>174610</v>
      </c>
      <c r="L112">
        <v>0</v>
      </c>
      <c r="M112">
        <v>245</v>
      </c>
      <c r="N112">
        <v>0</v>
      </c>
      <c r="O112">
        <v>0</v>
      </c>
      <c r="P112">
        <v>41</v>
      </c>
      <c r="R112">
        <v>4107108</v>
      </c>
      <c r="S112">
        <v>80152</v>
      </c>
      <c r="T112">
        <v>49</v>
      </c>
      <c r="U112">
        <v>495</v>
      </c>
      <c r="V112" t="s">
        <v>5940</v>
      </c>
      <c r="W112">
        <v>30</v>
      </c>
      <c r="X112">
        <v>155</v>
      </c>
      <c r="Z112">
        <v>1302108</v>
      </c>
      <c r="AB112" t="s">
        <v>5940</v>
      </c>
      <c r="AC112">
        <v>1302108</v>
      </c>
      <c r="AD112" t="s">
        <v>6050</v>
      </c>
      <c r="AE112" t="s">
        <v>5940</v>
      </c>
      <c r="AF112">
        <v>1302108</v>
      </c>
      <c r="AG112" t="s">
        <v>6050</v>
      </c>
      <c r="AH112">
        <v>120</v>
      </c>
      <c r="AI112">
        <v>1302108</v>
      </c>
      <c r="AJ112" t="s">
        <v>6050</v>
      </c>
      <c r="AK112">
        <v>46</v>
      </c>
      <c r="AL112">
        <v>1302108</v>
      </c>
      <c r="AM112" t="s">
        <v>6050</v>
      </c>
      <c r="AN112" t="s">
        <v>5940</v>
      </c>
      <c r="AO112">
        <v>0</v>
      </c>
      <c r="AP112">
        <v>1302108</v>
      </c>
      <c r="AQ112" t="s">
        <v>6050</v>
      </c>
      <c r="AR112">
        <v>50</v>
      </c>
    </row>
    <row r="113" spans="1:44" x14ac:dyDescent="0.25">
      <c r="A113">
        <v>4107124</v>
      </c>
      <c r="B113">
        <v>1</v>
      </c>
      <c r="C113" t="s">
        <v>892</v>
      </c>
      <c r="D113" t="s">
        <v>3766</v>
      </c>
      <c r="E113">
        <v>2700</v>
      </c>
      <c r="F113">
        <v>270</v>
      </c>
      <c r="G113">
        <v>13080</v>
      </c>
      <c r="H113">
        <v>72</v>
      </c>
      <c r="I113">
        <v>465</v>
      </c>
      <c r="J113">
        <v>1620</v>
      </c>
      <c r="K113">
        <v>583</v>
      </c>
      <c r="L113">
        <v>3116</v>
      </c>
      <c r="M113">
        <v>13235</v>
      </c>
      <c r="N113">
        <v>0</v>
      </c>
      <c r="O113">
        <v>86</v>
      </c>
      <c r="P113">
        <v>819</v>
      </c>
      <c r="R113">
        <v>4107124</v>
      </c>
      <c r="S113">
        <v>2700</v>
      </c>
      <c r="T113">
        <v>270</v>
      </c>
      <c r="U113">
        <v>13080</v>
      </c>
      <c r="V113">
        <v>72</v>
      </c>
      <c r="W113">
        <v>465</v>
      </c>
      <c r="X113">
        <v>1620</v>
      </c>
      <c r="Z113">
        <v>1302207</v>
      </c>
      <c r="AB113" t="s">
        <v>5940</v>
      </c>
      <c r="AC113">
        <v>1302207</v>
      </c>
      <c r="AD113" t="s">
        <v>6051</v>
      </c>
      <c r="AE113">
        <v>80</v>
      </c>
      <c r="AF113">
        <v>1302207</v>
      </c>
      <c r="AG113" t="s">
        <v>6051</v>
      </c>
      <c r="AH113" t="s">
        <v>5940</v>
      </c>
      <c r="AI113">
        <v>1302207</v>
      </c>
      <c r="AJ113" t="s">
        <v>6051</v>
      </c>
      <c r="AK113" t="s">
        <v>5940</v>
      </c>
      <c r="AL113">
        <v>1302207</v>
      </c>
      <c r="AM113" t="s">
        <v>6051</v>
      </c>
      <c r="AN113" t="s">
        <v>5940</v>
      </c>
      <c r="AO113">
        <v>0</v>
      </c>
      <c r="AP113">
        <v>1302207</v>
      </c>
      <c r="AQ113" t="s">
        <v>6051</v>
      </c>
      <c r="AR113">
        <v>106</v>
      </c>
    </row>
    <row r="114" spans="1:44" x14ac:dyDescent="0.25">
      <c r="A114">
        <v>4107157</v>
      </c>
      <c r="B114">
        <v>1</v>
      </c>
      <c r="C114" t="s">
        <v>892</v>
      </c>
      <c r="D114" t="s">
        <v>3767</v>
      </c>
      <c r="E114">
        <v>10800</v>
      </c>
      <c r="F114">
        <v>13104</v>
      </c>
      <c r="G114">
        <v>20830</v>
      </c>
      <c r="H114">
        <v>682</v>
      </c>
      <c r="I114">
        <v>60</v>
      </c>
      <c r="J114">
        <v>900</v>
      </c>
      <c r="K114">
        <v>12000</v>
      </c>
      <c r="L114">
        <v>14181</v>
      </c>
      <c r="M114">
        <v>21546</v>
      </c>
      <c r="N114">
        <v>73</v>
      </c>
      <c r="O114">
        <v>375</v>
      </c>
      <c r="P114">
        <v>900</v>
      </c>
      <c r="R114">
        <v>4107157</v>
      </c>
      <c r="S114">
        <v>10800</v>
      </c>
      <c r="T114">
        <v>13104</v>
      </c>
      <c r="U114">
        <v>20830</v>
      </c>
      <c r="V114">
        <v>682</v>
      </c>
      <c r="W114">
        <v>60</v>
      </c>
      <c r="X114">
        <v>900</v>
      </c>
      <c r="Z114">
        <v>1302306</v>
      </c>
      <c r="AB114" t="s">
        <v>5940</v>
      </c>
      <c r="AC114">
        <v>1302306</v>
      </c>
      <c r="AD114" t="s">
        <v>6052</v>
      </c>
      <c r="AE114">
        <v>10</v>
      </c>
      <c r="AF114">
        <v>1302306</v>
      </c>
      <c r="AG114" t="s">
        <v>6052</v>
      </c>
      <c r="AH114" t="s">
        <v>5940</v>
      </c>
      <c r="AI114">
        <v>1302306</v>
      </c>
      <c r="AJ114" t="s">
        <v>6052</v>
      </c>
      <c r="AK114">
        <v>12</v>
      </c>
      <c r="AL114">
        <v>1302306</v>
      </c>
      <c r="AM114" t="s">
        <v>6052</v>
      </c>
      <c r="AN114" t="s">
        <v>5940</v>
      </c>
      <c r="AO114">
        <v>0</v>
      </c>
      <c r="AP114">
        <v>1302306</v>
      </c>
      <c r="AQ114" t="s">
        <v>6052</v>
      </c>
      <c r="AR114">
        <v>41</v>
      </c>
    </row>
    <row r="115" spans="1:44" x14ac:dyDescent="0.25">
      <c r="A115">
        <v>4107207</v>
      </c>
      <c r="B115">
        <v>1</v>
      </c>
      <c r="C115" t="s">
        <v>892</v>
      </c>
      <c r="D115" t="s">
        <v>3768</v>
      </c>
      <c r="E115">
        <v>9800</v>
      </c>
      <c r="F115">
        <v>19788</v>
      </c>
      <c r="G115">
        <v>64430</v>
      </c>
      <c r="H115" t="s">
        <v>5940</v>
      </c>
      <c r="I115">
        <v>24</v>
      </c>
      <c r="J115">
        <v>1200</v>
      </c>
      <c r="K115">
        <v>2500</v>
      </c>
      <c r="L115">
        <v>35800</v>
      </c>
      <c r="M115">
        <v>78750</v>
      </c>
      <c r="N115">
        <v>0</v>
      </c>
      <c r="O115">
        <v>40</v>
      </c>
      <c r="P115">
        <v>4665</v>
      </c>
      <c r="R115">
        <v>4107207</v>
      </c>
      <c r="S115">
        <v>9800</v>
      </c>
      <c r="T115">
        <v>19788</v>
      </c>
      <c r="U115">
        <v>64430</v>
      </c>
      <c r="V115" t="s">
        <v>5940</v>
      </c>
      <c r="W115">
        <v>24</v>
      </c>
      <c r="X115">
        <v>1200</v>
      </c>
      <c r="Z115">
        <v>1302405</v>
      </c>
      <c r="AB115" t="s">
        <v>5940</v>
      </c>
      <c r="AC115">
        <v>1302405</v>
      </c>
      <c r="AD115" t="s">
        <v>6053</v>
      </c>
      <c r="AE115">
        <v>99</v>
      </c>
      <c r="AF115">
        <v>1302405</v>
      </c>
      <c r="AG115" t="s">
        <v>6053</v>
      </c>
      <c r="AH115">
        <v>12000</v>
      </c>
      <c r="AI115">
        <v>1302405</v>
      </c>
      <c r="AJ115" t="s">
        <v>6053</v>
      </c>
      <c r="AK115">
        <v>1350</v>
      </c>
      <c r="AL115">
        <v>1302405</v>
      </c>
      <c r="AM115" t="s">
        <v>6053</v>
      </c>
      <c r="AN115" t="s">
        <v>5940</v>
      </c>
      <c r="AO115">
        <v>0</v>
      </c>
      <c r="AP115">
        <v>1302405</v>
      </c>
      <c r="AQ115" t="s">
        <v>6053</v>
      </c>
      <c r="AR115">
        <v>540</v>
      </c>
    </row>
    <row r="116" spans="1:44" x14ac:dyDescent="0.25">
      <c r="A116">
        <v>4107256</v>
      </c>
      <c r="B116">
        <v>1</v>
      </c>
      <c r="C116" t="s">
        <v>892</v>
      </c>
      <c r="D116" t="s">
        <v>3769</v>
      </c>
      <c r="E116">
        <v>92041</v>
      </c>
      <c r="F116">
        <v>6200</v>
      </c>
      <c r="G116">
        <v>1650</v>
      </c>
      <c r="H116">
        <v>100</v>
      </c>
      <c r="I116">
        <v>1800</v>
      </c>
      <c r="J116">
        <v>30</v>
      </c>
      <c r="K116">
        <v>286169</v>
      </c>
      <c r="L116">
        <v>2645</v>
      </c>
      <c r="M116">
        <v>4620</v>
      </c>
      <c r="N116">
        <v>0</v>
      </c>
      <c r="O116">
        <v>2000</v>
      </c>
      <c r="P116">
        <v>10</v>
      </c>
      <c r="R116">
        <v>4107256</v>
      </c>
      <c r="S116">
        <v>92041</v>
      </c>
      <c r="T116">
        <v>6200</v>
      </c>
      <c r="U116">
        <v>1650</v>
      </c>
      <c r="V116">
        <v>100</v>
      </c>
      <c r="W116">
        <v>1800</v>
      </c>
      <c r="X116">
        <v>30</v>
      </c>
      <c r="Z116">
        <v>1302504</v>
      </c>
      <c r="AB116" t="s">
        <v>5940</v>
      </c>
      <c r="AC116">
        <v>1302504</v>
      </c>
      <c r="AD116" t="s">
        <v>6054</v>
      </c>
      <c r="AE116">
        <v>2</v>
      </c>
      <c r="AF116">
        <v>1302504</v>
      </c>
      <c r="AG116" t="s">
        <v>6054</v>
      </c>
      <c r="AH116">
        <v>2100</v>
      </c>
      <c r="AI116">
        <v>1302504</v>
      </c>
      <c r="AJ116" t="s">
        <v>6054</v>
      </c>
      <c r="AK116">
        <v>26</v>
      </c>
      <c r="AL116">
        <v>1302504</v>
      </c>
      <c r="AM116" t="s">
        <v>6054</v>
      </c>
      <c r="AN116" t="s">
        <v>5940</v>
      </c>
      <c r="AO116">
        <v>0</v>
      </c>
      <c r="AP116">
        <v>1302504</v>
      </c>
      <c r="AQ116" t="s">
        <v>6054</v>
      </c>
      <c r="AR116">
        <v>12</v>
      </c>
    </row>
    <row r="117" spans="1:44" x14ac:dyDescent="0.25">
      <c r="A117">
        <v>4107306</v>
      </c>
      <c r="B117">
        <v>1</v>
      </c>
      <c r="C117" t="s">
        <v>892</v>
      </c>
      <c r="D117" t="s">
        <v>3770</v>
      </c>
      <c r="E117" t="s">
        <v>5940</v>
      </c>
      <c r="F117">
        <v>27225</v>
      </c>
      <c r="G117">
        <v>26100</v>
      </c>
      <c r="H117" t="s">
        <v>5940</v>
      </c>
      <c r="I117">
        <v>304</v>
      </c>
      <c r="J117">
        <v>2</v>
      </c>
      <c r="K117">
        <v>0</v>
      </c>
      <c r="L117">
        <v>28050</v>
      </c>
      <c r="M117">
        <v>38986</v>
      </c>
      <c r="N117">
        <v>0</v>
      </c>
      <c r="O117">
        <v>72</v>
      </c>
      <c r="P117">
        <v>4</v>
      </c>
      <c r="R117">
        <v>4107306</v>
      </c>
      <c r="S117" t="s">
        <v>5940</v>
      </c>
      <c r="T117">
        <v>27225</v>
      </c>
      <c r="U117">
        <v>26100</v>
      </c>
      <c r="V117" t="s">
        <v>5940</v>
      </c>
      <c r="W117">
        <v>304</v>
      </c>
      <c r="X117">
        <v>2</v>
      </c>
      <c r="Z117">
        <v>1302553</v>
      </c>
      <c r="AB117" t="s">
        <v>5940</v>
      </c>
      <c r="AC117">
        <v>1302553</v>
      </c>
      <c r="AD117" t="s">
        <v>6055</v>
      </c>
      <c r="AE117" t="s">
        <v>5940</v>
      </c>
      <c r="AF117">
        <v>1302553</v>
      </c>
      <c r="AG117" t="s">
        <v>6055</v>
      </c>
      <c r="AH117" t="s">
        <v>5940</v>
      </c>
      <c r="AI117">
        <v>1302553</v>
      </c>
      <c r="AJ117" t="s">
        <v>6055</v>
      </c>
      <c r="AK117">
        <v>24</v>
      </c>
      <c r="AL117">
        <v>1302553</v>
      </c>
      <c r="AM117" t="s">
        <v>6055</v>
      </c>
      <c r="AN117" t="s">
        <v>5940</v>
      </c>
      <c r="AO117">
        <v>0</v>
      </c>
      <c r="AP117">
        <v>1302553</v>
      </c>
      <c r="AQ117" t="s">
        <v>6055</v>
      </c>
      <c r="AR117">
        <v>120</v>
      </c>
    </row>
    <row r="118" spans="1:44" x14ac:dyDescent="0.25">
      <c r="A118">
        <v>4128633</v>
      </c>
      <c r="B118">
        <v>1</v>
      </c>
      <c r="C118" t="s">
        <v>892</v>
      </c>
      <c r="D118" t="s">
        <v>2000</v>
      </c>
      <c r="E118" t="s">
        <v>5940</v>
      </c>
      <c r="F118">
        <v>464</v>
      </c>
      <c r="G118">
        <v>16317</v>
      </c>
      <c r="H118" t="s">
        <v>5940</v>
      </c>
      <c r="I118">
        <v>33</v>
      </c>
      <c r="J118">
        <v>1375</v>
      </c>
      <c r="K118">
        <v>0</v>
      </c>
      <c r="L118">
        <v>0</v>
      </c>
      <c r="M118">
        <v>22476</v>
      </c>
      <c r="N118">
        <v>0</v>
      </c>
      <c r="O118">
        <v>26</v>
      </c>
      <c r="P118">
        <v>1532</v>
      </c>
      <c r="R118">
        <v>4128633</v>
      </c>
      <c r="S118" t="s">
        <v>5940</v>
      </c>
      <c r="T118">
        <v>464</v>
      </c>
      <c r="U118">
        <v>16317</v>
      </c>
      <c r="V118" t="s">
        <v>5940</v>
      </c>
      <c r="W118">
        <v>33</v>
      </c>
      <c r="X118">
        <v>1375</v>
      </c>
      <c r="Z118">
        <v>1302603</v>
      </c>
      <c r="AB118" t="s">
        <v>5940</v>
      </c>
      <c r="AC118">
        <v>1302603</v>
      </c>
      <c r="AD118" t="s">
        <v>6056</v>
      </c>
      <c r="AE118">
        <v>105</v>
      </c>
      <c r="AF118">
        <v>1302603</v>
      </c>
      <c r="AG118" t="s">
        <v>6056</v>
      </c>
      <c r="AH118" t="s">
        <v>5940</v>
      </c>
      <c r="AI118">
        <v>1302603</v>
      </c>
      <c r="AJ118" t="s">
        <v>6056</v>
      </c>
      <c r="AK118">
        <v>109</v>
      </c>
      <c r="AL118">
        <v>1302603</v>
      </c>
      <c r="AM118" t="s">
        <v>6056</v>
      </c>
      <c r="AN118" t="s">
        <v>5940</v>
      </c>
      <c r="AO118">
        <v>0</v>
      </c>
      <c r="AP118">
        <v>1302603</v>
      </c>
      <c r="AQ118" t="s">
        <v>6056</v>
      </c>
      <c r="AR118">
        <v>500</v>
      </c>
    </row>
    <row r="119" spans="1:44" x14ac:dyDescent="0.25">
      <c r="A119">
        <v>4107405</v>
      </c>
      <c r="B119">
        <v>1</v>
      </c>
      <c r="C119" t="s">
        <v>892</v>
      </c>
      <c r="D119" t="s">
        <v>3771</v>
      </c>
      <c r="E119">
        <v>2800</v>
      </c>
      <c r="F119">
        <v>1260</v>
      </c>
      <c r="G119">
        <v>12282</v>
      </c>
      <c r="H119" t="s">
        <v>5940</v>
      </c>
      <c r="I119">
        <v>11</v>
      </c>
      <c r="J119">
        <v>60</v>
      </c>
      <c r="K119">
        <v>2500</v>
      </c>
      <c r="L119">
        <v>2312</v>
      </c>
      <c r="M119">
        <v>19000</v>
      </c>
      <c r="N119">
        <v>0</v>
      </c>
      <c r="O119">
        <v>60</v>
      </c>
      <c r="P119">
        <v>330</v>
      </c>
      <c r="R119">
        <v>4107405</v>
      </c>
      <c r="S119">
        <v>2800</v>
      </c>
      <c r="T119">
        <v>1260</v>
      </c>
      <c r="U119">
        <v>12282</v>
      </c>
      <c r="V119" t="s">
        <v>5940</v>
      </c>
      <c r="W119">
        <v>11</v>
      </c>
      <c r="X119">
        <v>60</v>
      </c>
      <c r="Z119">
        <v>1302702</v>
      </c>
      <c r="AB119" t="s">
        <v>5940</v>
      </c>
      <c r="AC119">
        <v>1302702</v>
      </c>
      <c r="AD119" t="s">
        <v>6057</v>
      </c>
      <c r="AE119">
        <v>800</v>
      </c>
      <c r="AF119">
        <v>1302702</v>
      </c>
      <c r="AG119" t="s">
        <v>6057</v>
      </c>
      <c r="AH119">
        <v>1000</v>
      </c>
      <c r="AI119">
        <v>1302702</v>
      </c>
      <c r="AJ119" t="s">
        <v>6057</v>
      </c>
      <c r="AK119">
        <v>250</v>
      </c>
      <c r="AL119">
        <v>1302702</v>
      </c>
      <c r="AM119" t="s">
        <v>6057</v>
      </c>
      <c r="AN119" t="s">
        <v>5940</v>
      </c>
      <c r="AO119">
        <v>0</v>
      </c>
      <c r="AP119">
        <v>1302702</v>
      </c>
      <c r="AQ119" t="s">
        <v>6057</v>
      </c>
      <c r="AR119">
        <v>355</v>
      </c>
    </row>
    <row r="120" spans="1:44" x14ac:dyDescent="0.25">
      <c r="A120">
        <v>4107504</v>
      </c>
      <c r="B120">
        <v>1</v>
      </c>
      <c r="C120" t="s">
        <v>892</v>
      </c>
      <c r="D120" t="s">
        <v>3772</v>
      </c>
      <c r="E120">
        <v>673998</v>
      </c>
      <c r="F120">
        <v>63700</v>
      </c>
      <c r="G120">
        <v>50120</v>
      </c>
      <c r="H120">
        <v>93</v>
      </c>
      <c r="I120">
        <v>140</v>
      </c>
      <c r="J120">
        <v>175</v>
      </c>
      <c r="K120">
        <v>984400</v>
      </c>
      <c r="L120">
        <v>72100</v>
      </c>
      <c r="M120">
        <v>117517</v>
      </c>
      <c r="N120">
        <v>30</v>
      </c>
      <c r="O120">
        <v>10</v>
      </c>
      <c r="P120">
        <v>350</v>
      </c>
      <c r="R120">
        <v>4107504</v>
      </c>
      <c r="S120">
        <v>673998</v>
      </c>
      <c r="T120">
        <v>63700</v>
      </c>
      <c r="U120">
        <v>50120</v>
      </c>
      <c r="V120">
        <v>93</v>
      </c>
      <c r="W120">
        <v>140</v>
      </c>
      <c r="X120">
        <v>175</v>
      </c>
      <c r="Z120">
        <v>1302801</v>
      </c>
      <c r="AB120" t="s">
        <v>5940</v>
      </c>
      <c r="AC120">
        <v>1302801</v>
      </c>
      <c r="AD120" t="s">
        <v>6058</v>
      </c>
      <c r="AE120" t="s">
        <v>5940</v>
      </c>
      <c r="AF120">
        <v>1302801</v>
      </c>
      <c r="AG120" t="s">
        <v>6058</v>
      </c>
      <c r="AH120" t="s">
        <v>5940</v>
      </c>
      <c r="AI120">
        <v>1302801</v>
      </c>
      <c r="AJ120" t="s">
        <v>6058</v>
      </c>
      <c r="AK120">
        <v>1</v>
      </c>
      <c r="AL120">
        <v>1302801</v>
      </c>
      <c r="AM120" t="s">
        <v>6058</v>
      </c>
      <c r="AN120" t="s">
        <v>5940</v>
      </c>
      <c r="AO120">
        <v>0</v>
      </c>
      <c r="AP120">
        <v>1302801</v>
      </c>
      <c r="AQ120" t="s">
        <v>6058</v>
      </c>
      <c r="AR120" t="s">
        <v>5940</v>
      </c>
    </row>
    <row r="121" spans="1:44" x14ac:dyDescent="0.25">
      <c r="A121">
        <v>4107538</v>
      </c>
      <c r="B121">
        <v>1</v>
      </c>
      <c r="C121" t="s">
        <v>892</v>
      </c>
      <c r="D121" t="s">
        <v>3774</v>
      </c>
      <c r="E121" t="s">
        <v>5940</v>
      </c>
      <c r="F121">
        <v>15600</v>
      </c>
      <c r="G121">
        <v>9275</v>
      </c>
      <c r="H121" t="s">
        <v>5940</v>
      </c>
      <c r="I121" t="s">
        <v>5940</v>
      </c>
      <c r="J121" t="s">
        <v>5940</v>
      </c>
      <c r="K121">
        <v>500</v>
      </c>
      <c r="L121">
        <v>14436</v>
      </c>
      <c r="M121">
        <v>28560</v>
      </c>
      <c r="N121">
        <v>0</v>
      </c>
      <c r="O121">
        <v>0</v>
      </c>
      <c r="P121">
        <v>0</v>
      </c>
      <c r="R121">
        <v>4107538</v>
      </c>
      <c r="S121" t="s">
        <v>5940</v>
      </c>
      <c r="T121">
        <v>15600</v>
      </c>
      <c r="U121">
        <v>9275</v>
      </c>
      <c r="V121" t="s">
        <v>5940</v>
      </c>
      <c r="W121" t="s">
        <v>5940</v>
      </c>
      <c r="X121" t="s">
        <v>5940</v>
      </c>
      <c r="Z121">
        <v>1302900</v>
      </c>
      <c r="AB121" t="s">
        <v>5940</v>
      </c>
      <c r="AC121">
        <v>1302900</v>
      </c>
      <c r="AD121" t="s">
        <v>6059</v>
      </c>
      <c r="AE121">
        <v>160</v>
      </c>
      <c r="AF121">
        <v>1302900</v>
      </c>
      <c r="AG121" t="s">
        <v>6059</v>
      </c>
      <c r="AH121">
        <v>9200</v>
      </c>
      <c r="AI121">
        <v>1302900</v>
      </c>
      <c r="AJ121" t="s">
        <v>6059</v>
      </c>
      <c r="AK121">
        <v>180</v>
      </c>
      <c r="AL121">
        <v>1302900</v>
      </c>
      <c r="AM121" t="s">
        <v>6059</v>
      </c>
      <c r="AN121" t="s">
        <v>5940</v>
      </c>
      <c r="AO121">
        <v>0</v>
      </c>
      <c r="AP121">
        <v>1302900</v>
      </c>
      <c r="AQ121" t="s">
        <v>6059</v>
      </c>
      <c r="AR121">
        <v>841</v>
      </c>
    </row>
    <row r="122" spans="1:44" x14ac:dyDescent="0.25">
      <c r="A122">
        <v>4107520</v>
      </c>
      <c r="B122">
        <v>1</v>
      </c>
      <c r="C122" t="s">
        <v>892</v>
      </c>
      <c r="D122" t="s">
        <v>3773</v>
      </c>
      <c r="E122" t="s">
        <v>5940</v>
      </c>
      <c r="F122">
        <v>1920</v>
      </c>
      <c r="G122">
        <v>2140</v>
      </c>
      <c r="H122">
        <v>660</v>
      </c>
      <c r="I122" t="s">
        <v>5940</v>
      </c>
      <c r="J122">
        <v>68</v>
      </c>
      <c r="K122">
        <v>0</v>
      </c>
      <c r="L122">
        <v>540</v>
      </c>
      <c r="M122">
        <v>1250</v>
      </c>
      <c r="N122">
        <v>6</v>
      </c>
      <c r="O122">
        <v>0</v>
      </c>
      <c r="P122">
        <v>40</v>
      </c>
      <c r="R122">
        <v>4107520</v>
      </c>
      <c r="S122" t="s">
        <v>5940</v>
      </c>
      <c r="T122">
        <v>1920</v>
      </c>
      <c r="U122">
        <v>2140</v>
      </c>
      <c r="V122">
        <v>660</v>
      </c>
      <c r="W122" t="s">
        <v>5940</v>
      </c>
      <c r="X122">
        <v>68</v>
      </c>
      <c r="Z122">
        <v>1303007</v>
      </c>
      <c r="AB122" t="s">
        <v>5940</v>
      </c>
      <c r="AC122">
        <v>1303007</v>
      </c>
      <c r="AD122" t="s">
        <v>6060</v>
      </c>
      <c r="AE122">
        <v>15</v>
      </c>
      <c r="AF122">
        <v>1303007</v>
      </c>
      <c r="AG122" t="s">
        <v>6060</v>
      </c>
      <c r="AH122">
        <v>560</v>
      </c>
      <c r="AI122">
        <v>1303007</v>
      </c>
      <c r="AJ122" t="s">
        <v>6060</v>
      </c>
      <c r="AK122">
        <v>20</v>
      </c>
      <c r="AL122">
        <v>1303007</v>
      </c>
      <c r="AM122" t="s">
        <v>6060</v>
      </c>
      <c r="AN122" t="s">
        <v>5940</v>
      </c>
      <c r="AO122">
        <v>0</v>
      </c>
      <c r="AP122">
        <v>1303007</v>
      </c>
      <c r="AQ122" t="s">
        <v>6060</v>
      </c>
      <c r="AR122">
        <v>350</v>
      </c>
    </row>
    <row r="123" spans="1:44" x14ac:dyDescent="0.25">
      <c r="A123">
        <v>4107546</v>
      </c>
      <c r="B123">
        <v>1</v>
      </c>
      <c r="C123" t="s">
        <v>892</v>
      </c>
      <c r="D123" t="s">
        <v>3775</v>
      </c>
      <c r="E123">
        <v>1250</v>
      </c>
      <c r="F123">
        <v>22989</v>
      </c>
      <c r="G123">
        <v>24000</v>
      </c>
      <c r="H123" t="s">
        <v>5940</v>
      </c>
      <c r="I123">
        <v>390</v>
      </c>
      <c r="J123">
        <v>1182</v>
      </c>
      <c r="K123">
        <v>954</v>
      </c>
      <c r="L123">
        <v>18895</v>
      </c>
      <c r="M123">
        <v>30022</v>
      </c>
      <c r="N123">
        <v>0</v>
      </c>
      <c r="O123">
        <v>76</v>
      </c>
      <c r="P123">
        <v>1263</v>
      </c>
      <c r="R123">
        <v>4107546</v>
      </c>
      <c r="S123">
        <v>1250</v>
      </c>
      <c r="T123">
        <v>22989</v>
      </c>
      <c r="U123">
        <v>24000</v>
      </c>
      <c r="V123" t="s">
        <v>5940</v>
      </c>
      <c r="W123">
        <v>390</v>
      </c>
      <c r="X123">
        <v>1182</v>
      </c>
      <c r="Z123">
        <v>1303106</v>
      </c>
      <c r="AB123" t="s">
        <v>5940</v>
      </c>
      <c r="AC123">
        <v>1303106</v>
      </c>
      <c r="AD123" t="s">
        <v>6061</v>
      </c>
      <c r="AE123">
        <v>27</v>
      </c>
      <c r="AF123">
        <v>1303106</v>
      </c>
      <c r="AG123" t="s">
        <v>6061</v>
      </c>
      <c r="AH123" t="s">
        <v>5940</v>
      </c>
      <c r="AI123">
        <v>1303106</v>
      </c>
      <c r="AJ123" t="s">
        <v>6061</v>
      </c>
      <c r="AK123" t="s">
        <v>5940</v>
      </c>
      <c r="AL123">
        <v>1303106</v>
      </c>
      <c r="AM123" t="s">
        <v>6061</v>
      </c>
      <c r="AN123" t="s">
        <v>5940</v>
      </c>
      <c r="AO123">
        <v>0</v>
      </c>
      <c r="AP123">
        <v>1303106</v>
      </c>
      <c r="AQ123" t="s">
        <v>6061</v>
      </c>
      <c r="AR123">
        <v>240</v>
      </c>
    </row>
    <row r="124" spans="1:44" x14ac:dyDescent="0.25">
      <c r="A124">
        <v>4107553</v>
      </c>
      <c r="B124">
        <v>1</v>
      </c>
      <c r="C124" t="s">
        <v>892</v>
      </c>
      <c r="D124" t="s">
        <v>3776</v>
      </c>
      <c r="E124">
        <v>1200</v>
      </c>
      <c r="F124">
        <v>46830</v>
      </c>
      <c r="G124">
        <v>19320</v>
      </c>
      <c r="H124">
        <v>90</v>
      </c>
      <c r="I124">
        <v>14</v>
      </c>
      <c r="J124">
        <v>332</v>
      </c>
      <c r="K124">
        <v>1200</v>
      </c>
      <c r="L124">
        <v>56000</v>
      </c>
      <c r="M124">
        <v>60400</v>
      </c>
      <c r="N124">
        <v>0</v>
      </c>
      <c r="O124">
        <v>10</v>
      </c>
      <c r="P124">
        <v>260</v>
      </c>
      <c r="R124">
        <v>4107553</v>
      </c>
      <c r="S124">
        <v>1200</v>
      </c>
      <c r="T124">
        <v>46830</v>
      </c>
      <c r="U124">
        <v>19320</v>
      </c>
      <c r="V124">
        <v>90</v>
      </c>
      <c r="W124">
        <v>14</v>
      </c>
      <c r="X124">
        <v>332</v>
      </c>
      <c r="Z124">
        <v>1303205</v>
      </c>
      <c r="AB124" t="s">
        <v>5940</v>
      </c>
      <c r="AC124">
        <v>1303205</v>
      </c>
      <c r="AD124" t="s">
        <v>6062</v>
      </c>
      <c r="AE124" t="s">
        <v>5940</v>
      </c>
      <c r="AF124">
        <v>1303205</v>
      </c>
      <c r="AG124" t="s">
        <v>6062</v>
      </c>
      <c r="AH124" t="s">
        <v>5940</v>
      </c>
      <c r="AI124">
        <v>1303205</v>
      </c>
      <c r="AJ124" t="s">
        <v>6062</v>
      </c>
      <c r="AK124" t="s">
        <v>5940</v>
      </c>
      <c r="AL124">
        <v>1303205</v>
      </c>
      <c r="AM124" t="s">
        <v>6062</v>
      </c>
      <c r="AN124" t="s">
        <v>5940</v>
      </c>
      <c r="AO124">
        <v>0</v>
      </c>
      <c r="AP124">
        <v>1303205</v>
      </c>
      <c r="AQ124" t="s">
        <v>6062</v>
      </c>
      <c r="AR124">
        <v>187</v>
      </c>
    </row>
    <row r="125" spans="1:44" x14ac:dyDescent="0.25">
      <c r="A125">
        <v>4107603</v>
      </c>
      <c r="B125">
        <v>1</v>
      </c>
      <c r="C125" t="s">
        <v>892</v>
      </c>
      <c r="D125" t="s">
        <v>3777</v>
      </c>
      <c r="E125" t="s">
        <v>5940</v>
      </c>
      <c r="F125">
        <v>25080</v>
      </c>
      <c r="G125">
        <v>5398</v>
      </c>
      <c r="H125" t="s">
        <v>5940</v>
      </c>
      <c r="I125">
        <v>15</v>
      </c>
      <c r="J125">
        <v>742</v>
      </c>
      <c r="K125">
        <v>0</v>
      </c>
      <c r="L125">
        <v>46500</v>
      </c>
      <c r="M125">
        <v>15862</v>
      </c>
      <c r="N125">
        <v>0</v>
      </c>
      <c r="O125">
        <v>54</v>
      </c>
      <c r="P125">
        <v>455</v>
      </c>
      <c r="R125">
        <v>4107603</v>
      </c>
      <c r="S125" t="s">
        <v>5940</v>
      </c>
      <c r="T125">
        <v>25080</v>
      </c>
      <c r="U125">
        <v>5398</v>
      </c>
      <c r="V125" t="s">
        <v>5940</v>
      </c>
      <c r="W125">
        <v>15</v>
      </c>
      <c r="X125">
        <v>742</v>
      </c>
      <c r="Z125">
        <v>1303304</v>
      </c>
      <c r="AB125" t="s">
        <v>5940</v>
      </c>
      <c r="AC125">
        <v>1303304</v>
      </c>
      <c r="AD125" t="s">
        <v>6063</v>
      </c>
      <c r="AE125">
        <v>150</v>
      </c>
      <c r="AF125">
        <v>1303304</v>
      </c>
      <c r="AG125" t="s">
        <v>6063</v>
      </c>
      <c r="AH125" t="s">
        <v>5940</v>
      </c>
      <c r="AI125">
        <v>1303304</v>
      </c>
      <c r="AJ125" t="s">
        <v>6063</v>
      </c>
      <c r="AK125">
        <v>17</v>
      </c>
      <c r="AL125">
        <v>1303304</v>
      </c>
      <c r="AM125" t="s">
        <v>6063</v>
      </c>
      <c r="AN125" t="s">
        <v>5940</v>
      </c>
      <c r="AO125">
        <v>0</v>
      </c>
      <c r="AP125">
        <v>1303304</v>
      </c>
      <c r="AQ125" t="s">
        <v>6063</v>
      </c>
      <c r="AR125">
        <v>81</v>
      </c>
    </row>
    <row r="126" spans="1:44" x14ac:dyDescent="0.25">
      <c r="A126">
        <v>4107652</v>
      </c>
      <c r="B126">
        <v>1</v>
      </c>
      <c r="C126" t="s">
        <v>892</v>
      </c>
      <c r="D126" t="s">
        <v>3778</v>
      </c>
      <c r="E126" t="s">
        <v>5940</v>
      </c>
      <c r="F126">
        <v>1615</v>
      </c>
      <c r="G126">
        <v>6240</v>
      </c>
      <c r="H126" t="s">
        <v>5940</v>
      </c>
      <c r="I126">
        <v>3</v>
      </c>
      <c r="J126">
        <v>1263</v>
      </c>
      <c r="K126">
        <v>0</v>
      </c>
      <c r="L126">
        <v>2031</v>
      </c>
      <c r="M126">
        <v>8628</v>
      </c>
      <c r="N126">
        <v>0</v>
      </c>
      <c r="O126">
        <v>0</v>
      </c>
      <c r="P126">
        <v>1157</v>
      </c>
      <c r="R126">
        <v>4107652</v>
      </c>
      <c r="S126" t="s">
        <v>5940</v>
      </c>
      <c r="T126">
        <v>1615</v>
      </c>
      <c r="U126">
        <v>6240</v>
      </c>
      <c r="V126" t="s">
        <v>5940</v>
      </c>
      <c r="W126">
        <v>3</v>
      </c>
      <c r="X126">
        <v>1263</v>
      </c>
      <c r="Z126">
        <v>1303403</v>
      </c>
      <c r="AB126" t="s">
        <v>5940</v>
      </c>
      <c r="AC126">
        <v>1303403</v>
      </c>
      <c r="AD126" t="s">
        <v>6064</v>
      </c>
      <c r="AE126">
        <v>100</v>
      </c>
      <c r="AF126">
        <v>1303403</v>
      </c>
      <c r="AG126" t="s">
        <v>6064</v>
      </c>
      <c r="AH126">
        <v>6500</v>
      </c>
      <c r="AI126">
        <v>1303403</v>
      </c>
      <c r="AJ126" t="s">
        <v>6064</v>
      </c>
      <c r="AK126">
        <v>70</v>
      </c>
      <c r="AL126">
        <v>1303403</v>
      </c>
      <c r="AM126" t="s">
        <v>6064</v>
      </c>
      <c r="AN126" t="s">
        <v>5940</v>
      </c>
      <c r="AO126">
        <v>0</v>
      </c>
      <c r="AP126">
        <v>1303403</v>
      </c>
      <c r="AQ126" t="s">
        <v>6064</v>
      </c>
      <c r="AR126">
        <v>200</v>
      </c>
    </row>
    <row r="127" spans="1:44" x14ac:dyDescent="0.25">
      <c r="A127">
        <v>4107702</v>
      </c>
      <c r="B127">
        <v>1</v>
      </c>
      <c r="C127" t="s">
        <v>892</v>
      </c>
      <c r="D127" t="s">
        <v>3779</v>
      </c>
      <c r="E127">
        <v>178640</v>
      </c>
      <c r="F127">
        <v>28044</v>
      </c>
      <c r="G127">
        <v>35696</v>
      </c>
      <c r="H127">
        <v>22</v>
      </c>
      <c r="I127">
        <v>2010</v>
      </c>
      <c r="J127">
        <v>122</v>
      </c>
      <c r="K127">
        <v>261250</v>
      </c>
      <c r="L127">
        <v>34200</v>
      </c>
      <c r="M127">
        <v>48710</v>
      </c>
      <c r="N127">
        <v>0</v>
      </c>
      <c r="O127">
        <v>500</v>
      </c>
      <c r="P127">
        <v>52</v>
      </c>
      <c r="R127">
        <v>4107702</v>
      </c>
      <c r="S127">
        <v>178640</v>
      </c>
      <c r="T127">
        <v>28044</v>
      </c>
      <c r="U127">
        <v>35696</v>
      </c>
      <c r="V127">
        <v>22</v>
      </c>
      <c r="W127">
        <v>2010</v>
      </c>
      <c r="X127">
        <v>122</v>
      </c>
      <c r="Z127">
        <v>1303502</v>
      </c>
      <c r="AB127" t="s">
        <v>5940</v>
      </c>
      <c r="AC127">
        <v>1303502</v>
      </c>
      <c r="AD127" t="s">
        <v>6065</v>
      </c>
      <c r="AE127">
        <v>272</v>
      </c>
      <c r="AF127">
        <v>1303502</v>
      </c>
      <c r="AG127" t="s">
        <v>6065</v>
      </c>
      <c r="AH127">
        <v>1320</v>
      </c>
      <c r="AI127">
        <v>1303502</v>
      </c>
      <c r="AJ127" t="s">
        <v>6065</v>
      </c>
      <c r="AK127">
        <v>70</v>
      </c>
      <c r="AL127">
        <v>1303502</v>
      </c>
      <c r="AM127" t="s">
        <v>6065</v>
      </c>
      <c r="AN127" t="s">
        <v>5940</v>
      </c>
      <c r="AO127">
        <v>0</v>
      </c>
      <c r="AP127">
        <v>1303502</v>
      </c>
      <c r="AQ127" t="s">
        <v>6065</v>
      </c>
      <c r="AR127">
        <v>80</v>
      </c>
    </row>
    <row r="128" spans="1:44" x14ac:dyDescent="0.25">
      <c r="A128">
        <v>4107736</v>
      </c>
      <c r="B128">
        <v>1</v>
      </c>
      <c r="C128" t="s">
        <v>892</v>
      </c>
      <c r="D128" t="s">
        <v>3780</v>
      </c>
      <c r="E128" t="s">
        <v>5940</v>
      </c>
      <c r="F128">
        <v>17150</v>
      </c>
      <c r="G128">
        <v>37020</v>
      </c>
      <c r="H128" t="s">
        <v>5940</v>
      </c>
      <c r="I128">
        <v>857</v>
      </c>
      <c r="J128">
        <v>7800</v>
      </c>
      <c r="K128">
        <v>0</v>
      </c>
      <c r="L128">
        <v>21650</v>
      </c>
      <c r="M128">
        <v>42448</v>
      </c>
      <c r="N128">
        <v>0</v>
      </c>
      <c r="O128">
        <v>585</v>
      </c>
      <c r="P128">
        <v>8247</v>
      </c>
      <c r="R128">
        <v>4107736</v>
      </c>
      <c r="S128" t="s">
        <v>5940</v>
      </c>
      <c r="T128">
        <v>17150</v>
      </c>
      <c r="U128">
        <v>37020</v>
      </c>
      <c r="V128" t="s">
        <v>5940</v>
      </c>
      <c r="W128">
        <v>857</v>
      </c>
      <c r="X128">
        <v>7800</v>
      </c>
      <c r="Z128">
        <v>1303536</v>
      </c>
      <c r="AB128" t="s">
        <v>5940</v>
      </c>
      <c r="AC128">
        <v>1303536</v>
      </c>
      <c r="AD128" t="s">
        <v>6066</v>
      </c>
      <c r="AE128">
        <v>30</v>
      </c>
      <c r="AF128">
        <v>1303536</v>
      </c>
      <c r="AG128" t="s">
        <v>6066</v>
      </c>
      <c r="AH128">
        <v>280000</v>
      </c>
      <c r="AI128">
        <v>1303536</v>
      </c>
      <c r="AJ128" t="s">
        <v>6066</v>
      </c>
      <c r="AK128">
        <v>16</v>
      </c>
      <c r="AL128">
        <v>1303536</v>
      </c>
      <c r="AM128" t="s">
        <v>6066</v>
      </c>
      <c r="AN128" t="s">
        <v>5940</v>
      </c>
      <c r="AO128">
        <v>0</v>
      </c>
      <c r="AP128">
        <v>1303536</v>
      </c>
      <c r="AQ128" t="s">
        <v>6066</v>
      </c>
      <c r="AR128">
        <v>45</v>
      </c>
    </row>
    <row r="129" spans="1:44" x14ac:dyDescent="0.25">
      <c r="A129">
        <v>4107751</v>
      </c>
      <c r="B129">
        <v>1</v>
      </c>
      <c r="C129" t="s">
        <v>892</v>
      </c>
      <c r="D129" t="s">
        <v>3781</v>
      </c>
      <c r="E129">
        <v>2500</v>
      </c>
      <c r="F129">
        <v>2500</v>
      </c>
      <c r="G129">
        <v>2793</v>
      </c>
      <c r="H129" t="s">
        <v>5940</v>
      </c>
      <c r="I129">
        <v>78</v>
      </c>
      <c r="J129">
        <v>270</v>
      </c>
      <c r="K129">
        <v>2500</v>
      </c>
      <c r="L129">
        <v>1968</v>
      </c>
      <c r="M129">
        <v>7400</v>
      </c>
      <c r="N129">
        <v>0</v>
      </c>
      <c r="O129">
        <v>270</v>
      </c>
      <c r="P129">
        <v>390</v>
      </c>
      <c r="R129">
        <v>4107751</v>
      </c>
      <c r="S129">
        <v>2500</v>
      </c>
      <c r="T129">
        <v>2500</v>
      </c>
      <c r="U129">
        <v>2793</v>
      </c>
      <c r="V129" t="s">
        <v>5940</v>
      </c>
      <c r="W129">
        <v>78</v>
      </c>
      <c r="X129">
        <v>270</v>
      </c>
      <c r="Z129">
        <v>1303569</v>
      </c>
      <c r="AB129" t="s">
        <v>5940</v>
      </c>
      <c r="AC129">
        <v>1303569</v>
      </c>
      <c r="AD129" t="s">
        <v>6067</v>
      </c>
      <c r="AE129">
        <v>63</v>
      </c>
      <c r="AF129">
        <v>1303569</v>
      </c>
      <c r="AG129" t="s">
        <v>6067</v>
      </c>
      <c r="AH129" t="s">
        <v>5940</v>
      </c>
      <c r="AI129">
        <v>1303569</v>
      </c>
      <c r="AJ129" t="s">
        <v>6067</v>
      </c>
      <c r="AK129">
        <v>80</v>
      </c>
      <c r="AL129">
        <v>1303569</v>
      </c>
      <c r="AM129" t="s">
        <v>6067</v>
      </c>
      <c r="AN129" t="s">
        <v>5940</v>
      </c>
      <c r="AO129">
        <v>0</v>
      </c>
      <c r="AP129">
        <v>1303569</v>
      </c>
      <c r="AQ129" t="s">
        <v>6067</v>
      </c>
      <c r="AR129">
        <v>45</v>
      </c>
    </row>
    <row r="130" spans="1:44" x14ac:dyDescent="0.25">
      <c r="A130">
        <v>4107850</v>
      </c>
      <c r="B130">
        <v>1</v>
      </c>
      <c r="C130" t="s">
        <v>892</v>
      </c>
      <c r="D130" t="s">
        <v>3783</v>
      </c>
      <c r="E130">
        <v>7000</v>
      </c>
      <c r="F130">
        <v>4440</v>
      </c>
      <c r="G130">
        <v>33020</v>
      </c>
      <c r="H130" t="s">
        <v>5940</v>
      </c>
      <c r="I130" t="s">
        <v>5940</v>
      </c>
      <c r="J130">
        <v>360</v>
      </c>
      <c r="K130">
        <v>3500</v>
      </c>
      <c r="L130">
        <v>10730</v>
      </c>
      <c r="M130">
        <v>66500</v>
      </c>
      <c r="N130">
        <v>0</v>
      </c>
      <c r="O130">
        <v>60</v>
      </c>
      <c r="P130">
        <v>550</v>
      </c>
      <c r="R130">
        <v>4107850</v>
      </c>
      <c r="S130">
        <v>7000</v>
      </c>
      <c r="T130">
        <v>4440</v>
      </c>
      <c r="U130">
        <v>33020</v>
      </c>
      <c r="V130" t="s">
        <v>5940</v>
      </c>
      <c r="W130" t="s">
        <v>5940</v>
      </c>
      <c r="X130">
        <v>360</v>
      </c>
      <c r="Z130">
        <v>1303601</v>
      </c>
      <c r="AB130" t="s">
        <v>5940</v>
      </c>
      <c r="AC130">
        <v>1303601</v>
      </c>
      <c r="AD130" t="s">
        <v>6068</v>
      </c>
      <c r="AE130" t="s">
        <v>5940</v>
      </c>
      <c r="AF130">
        <v>1303601</v>
      </c>
      <c r="AG130" t="s">
        <v>6068</v>
      </c>
      <c r="AH130" t="s">
        <v>5940</v>
      </c>
      <c r="AI130">
        <v>1303601</v>
      </c>
      <c r="AJ130" t="s">
        <v>6068</v>
      </c>
      <c r="AK130" t="s">
        <v>5940</v>
      </c>
      <c r="AL130">
        <v>1303601</v>
      </c>
      <c r="AM130" t="s">
        <v>6068</v>
      </c>
      <c r="AN130" t="s">
        <v>5940</v>
      </c>
      <c r="AO130">
        <v>0</v>
      </c>
      <c r="AP130">
        <v>1303601</v>
      </c>
      <c r="AQ130" t="s">
        <v>6068</v>
      </c>
      <c r="AR130" t="s">
        <v>5940</v>
      </c>
    </row>
    <row r="131" spans="1:44" x14ac:dyDescent="0.25">
      <c r="A131">
        <v>4107801</v>
      </c>
      <c r="B131">
        <v>1</v>
      </c>
      <c r="C131" t="s">
        <v>892</v>
      </c>
      <c r="D131" t="s">
        <v>3782</v>
      </c>
      <c r="E131">
        <v>105000</v>
      </c>
      <c r="F131">
        <v>27950</v>
      </c>
      <c r="G131">
        <v>27845</v>
      </c>
      <c r="H131" t="s">
        <v>5940</v>
      </c>
      <c r="I131">
        <v>30</v>
      </c>
      <c r="J131">
        <v>14</v>
      </c>
      <c r="K131">
        <v>295425</v>
      </c>
      <c r="L131">
        <v>22500</v>
      </c>
      <c r="M131">
        <v>39375</v>
      </c>
      <c r="N131">
        <v>0</v>
      </c>
      <c r="O131">
        <v>11</v>
      </c>
      <c r="P131">
        <v>0</v>
      </c>
      <c r="R131">
        <v>4107801</v>
      </c>
      <c r="S131">
        <v>105000</v>
      </c>
      <c r="T131">
        <v>27950</v>
      </c>
      <c r="U131">
        <v>27845</v>
      </c>
      <c r="V131" t="s">
        <v>5940</v>
      </c>
      <c r="W131">
        <v>30</v>
      </c>
      <c r="X131">
        <v>14</v>
      </c>
      <c r="Z131">
        <v>1303700</v>
      </c>
      <c r="AB131" t="s">
        <v>5940</v>
      </c>
      <c r="AC131">
        <v>1303700</v>
      </c>
      <c r="AD131" t="s">
        <v>6069</v>
      </c>
      <c r="AE131" t="s">
        <v>5940</v>
      </c>
      <c r="AF131">
        <v>1303700</v>
      </c>
      <c r="AG131" t="s">
        <v>6069</v>
      </c>
      <c r="AH131">
        <v>10</v>
      </c>
      <c r="AI131">
        <v>1303700</v>
      </c>
      <c r="AJ131" t="s">
        <v>6069</v>
      </c>
      <c r="AK131" t="s">
        <v>5940</v>
      </c>
      <c r="AL131">
        <v>1303700</v>
      </c>
      <c r="AM131" t="s">
        <v>6069</v>
      </c>
      <c r="AN131" t="s">
        <v>5940</v>
      </c>
      <c r="AO131">
        <v>0</v>
      </c>
      <c r="AP131">
        <v>1303700</v>
      </c>
      <c r="AQ131" t="s">
        <v>6069</v>
      </c>
      <c r="AR131">
        <v>55</v>
      </c>
    </row>
    <row r="132" spans="1:44" x14ac:dyDescent="0.25">
      <c r="A132">
        <v>4107900</v>
      </c>
      <c r="B132">
        <v>1</v>
      </c>
      <c r="C132" t="s">
        <v>892</v>
      </c>
      <c r="D132" t="s">
        <v>3784</v>
      </c>
      <c r="E132" t="s">
        <v>5940</v>
      </c>
      <c r="F132">
        <v>31605</v>
      </c>
      <c r="G132">
        <v>35899</v>
      </c>
      <c r="H132">
        <v>275</v>
      </c>
      <c r="I132">
        <v>1478</v>
      </c>
      <c r="J132">
        <v>45</v>
      </c>
      <c r="K132">
        <v>0</v>
      </c>
      <c r="L132">
        <v>35252</v>
      </c>
      <c r="M132">
        <v>51400</v>
      </c>
      <c r="N132">
        <v>0</v>
      </c>
      <c r="O132">
        <v>150</v>
      </c>
      <c r="P132">
        <v>7</v>
      </c>
      <c r="R132">
        <v>4107900</v>
      </c>
      <c r="S132" t="s">
        <v>5940</v>
      </c>
      <c r="T132">
        <v>31605</v>
      </c>
      <c r="U132">
        <v>35899</v>
      </c>
      <c r="V132">
        <v>275</v>
      </c>
      <c r="W132">
        <v>1478</v>
      </c>
      <c r="X132">
        <v>45</v>
      </c>
      <c r="Z132">
        <v>1303809</v>
      </c>
      <c r="AB132" t="s">
        <v>5940</v>
      </c>
      <c r="AC132">
        <v>1303809</v>
      </c>
      <c r="AD132" t="s">
        <v>6070</v>
      </c>
      <c r="AE132" t="s">
        <v>5940</v>
      </c>
      <c r="AF132">
        <v>1303809</v>
      </c>
      <c r="AG132" t="s">
        <v>6070</v>
      </c>
      <c r="AH132">
        <v>648</v>
      </c>
      <c r="AI132">
        <v>1303809</v>
      </c>
      <c r="AJ132" t="s">
        <v>6070</v>
      </c>
      <c r="AK132">
        <v>56</v>
      </c>
      <c r="AL132">
        <v>1303809</v>
      </c>
      <c r="AM132" t="s">
        <v>6070</v>
      </c>
      <c r="AN132" t="s">
        <v>5940</v>
      </c>
      <c r="AO132">
        <v>0</v>
      </c>
      <c r="AP132">
        <v>1303809</v>
      </c>
      <c r="AQ132" t="s">
        <v>6070</v>
      </c>
      <c r="AR132">
        <v>286</v>
      </c>
    </row>
    <row r="133" spans="1:44" x14ac:dyDescent="0.25">
      <c r="A133">
        <v>4108007</v>
      </c>
      <c r="B133">
        <v>1</v>
      </c>
      <c r="C133" t="s">
        <v>892</v>
      </c>
      <c r="D133" t="s">
        <v>3785</v>
      </c>
      <c r="E133">
        <v>303181</v>
      </c>
      <c r="F133">
        <v>9692</v>
      </c>
      <c r="G133">
        <v>5912</v>
      </c>
      <c r="H133">
        <v>135</v>
      </c>
      <c r="I133">
        <v>13</v>
      </c>
      <c r="J133">
        <v>677</v>
      </c>
      <c r="K133">
        <v>439361</v>
      </c>
      <c r="L133">
        <v>17140</v>
      </c>
      <c r="M133">
        <v>11605</v>
      </c>
      <c r="N133">
        <v>2059</v>
      </c>
      <c r="O133">
        <v>42</v>
      </c>
      <c r="P133">
        <v>220</v>
      </c>
      <c r="R133">
        <v>4108007</v>
      </c>
      <c r="S133">
        <v>303181</v>
      </c>
      <c r="T133">
        <v>9692</v>
      </c>
      <c r="U133">
        <v>5912</v>
      </c>
      <c r="V133">
        <v>135</v>
      </c>
      <c r="W133">
        <v>13</v>
      </c>
      <c r="X133">
        <v>677</v>
      </c>
      <c r="Z133">
        <v>1303908</v>
      </c>
      <c r="AB133" t="s">
        <v>5940</v>
      </c>
      <c r="AC133">
        <v>1303908</v>
      </c>
      <c r="AD133" t="s">
        <v>6071</v>
      </c>
      <c r="AE133">
        <v>17</v>
      </c>
      <c r="AF133">
        <v>1303908</v>
      </c>
      <c r="AG133" t="s">
        <v>6071</v>
      </c>
      <c r="AH133">
        <v>300</v>
      </c>
      <c r="AI133">
        <v>1303908</v>
      </c>
      <c r="AJ133" t="s">
        <v>6071</v>
      </c>
      <c r="AK133">
        <v>29</v>
      </c>
      <c r="AL133">
        <v>1303908</v>
      </c>
      <c r="AM133" t="s">
        <v>6071</v>
      </c>
      <c r="AN133" t="s">
        <v>5940</v>
      </c>
      <c r="AO133">
        <v>0</v>
      </c>
      <c r="AP133">
        <v>1303908</v>
      </c>
      <c r="AQ133" t="s">
        <v>6071</v>
      </c>
      <c r="AR133">
        <v>86</v>
      </c>
    </row>
    <row r="134" spans="1:44" x14ac:dyDescent="0.25">
      <c r="A134">
        <v>4108106</v>
      </c>
      <c r="B134">
        <v>1</v>
      </c>
      <c r="C134" t="s">
        <v>892</v>
      </c>
      <c r="D134" t="s">
        <v>3786</v>
      </c>
      <c r="E134">
        <v>96520</v>
      </c>
      <c r="F134">
        <v>3906</v>
      </c>
      <c r="G134">
        <v>3855</v>
      </c>
      <c r="H134">
        <v>539</v>
      </c>
      <c r="I134" t="s">
        <v>5940</v>
      </c>
      <c r="J134">
        <v>1</v>
      </c>
      <c r="K134">
        <v>147445</v>
      </c>
      <c r="L134">
        <v>2670</v>
      </c>
      <c r="M134">
        <v>5090</v>
      </c>
      <c r="N134">
        <v>0</v>
      </c>
      <c r="O134">
        <v>0</v>
      </c>
      <c r="P134">
        <v>0</v>
      </c>
      <c r="R134">
        <v>4108106</v>
      </c>
      <c r="S134">
        <v>96520</v>
      </c>
      <c r="T134">
        <v>3906</v>
      </c>
      <c r="U134">
        <v>3855</v>
      </c>
      <c r="V134">
        <v>539</v>
      </c>
      <c r="W134" t="s">
        <v>5940</v>
      </c>
      <c r="X134">
        <v>1</v>
      </c>
      <c r="Z134">
        <v>1303957</v>
      </c>
      <c r="AB134" t="s">
        <v>5940</v>
      </c>
      <c r="AC134">
        <v>1303957</v>
      </c>
      <c r="AD134" t="s">
        <v>6072</v>
      </c>
      <c r="AE134">
        <v>28</v>
      </c>
      <c r="AF134">
        <v>1303957</v>
      </c>
      <c r="AG134" t="s">
        <v>6072</v>
      </c>
      <c r="AH134" t="s">
        <v>5940</v>
      </c>
      <c r="AI134">
        <v>1303957</v>
      </c>
      <c r="AJ134" t="s">
        <v>6072</v>
      </c>
      <c r="AK134" t="s">
        <v>5940</v>
      </c>
      <c r="AL134">
        <v>1303957</v>
      </c>
      <c r="AM134" t="s">
        <v>6072</v>
      </c>
      <c r="AN134" t="s">
        <v>5940</v>
      </c>
      <c r="AO134">
        <v>0</v>
      </c>
      <c r="AP134">
        <v>1303957</v>
      </c>
      <c r="AQ134" t="s">
        <v>6072</v>
      </c>
      <c r="AR134">
        <v>50</v>
      </c>
    </row>
    <row r="135" spans="1:44" x14ac:dyDescent="0.25">
      <c r="A135">
        <v>4108205</v>
      </c>
      <c r="B135">
        <v>1</v>
      </c>
      <c r="C135" t="s">
        <v>892</v>
      </c>
      <c r="D135" t="s">
        <v>3787</v>
      </c>
      <c r="E135" t="s">
        <v>5940</v>
      </c>
      <c r="F135">
        <v>29610</v>
      </c>
      <c r="G135">
        <v>9060</v>
      </c>
      <c r="H135">
        <v>640</v>
      </c>
      <c r="I135" t="s">
        <v>5940</v>
      </c>
      <c r="J135">
        <v>60</v>
      </c>
      <c r="K135">
        <v>275</v>
      </c>
      <c r="L135">
        <v>38010</v>
      </c>
      <c r="M135">
        <v>34310</v>
      </c>
      <c r="N135">
        <v>27</v>
      </c>
      <c r="O135">
        <v>100</v>
      </c>
      <c r="P135">
        <v>0</v>
      </c>
      <c r="R135">
        <v>4108205</v>
      </c>
      <c r="S135" t="s">
        <v>5940</v>
      </c>
      <c r="T135">
        <v>29610</v>
      </c>
      <c r="U135">
        <v>9060</v>
      </c>
      <c r="V135">
        <v>640</v>
      </c>
      <c r="W135" t="s">
        <v>5940</v>
      </c>
      <c r="X135">
        <v>60</v>
      </c>
      <c r="Z135">
        <v>1304005</v>
      </c>
      <c r="AB135" t="s">
        <v>5940</v>
      </c>
      <c r="AC135">
        <v>1304005</v>
      </c>
      <c r="AD135" t="s">
        <v>6073</v>
      </c>
      <c r="AE135" t="s">
        <v>5940</v>
      </c>
      <c r="AF135">
        <v>1304005</v>
      </c>
      <c r="AG135" t="s">
        <v>6073</v>
      </c>
      <c r="AH135" t="s">
        <v>5940</v>
      </c>
      <c r="AI135">
        <v>1304005</v>
      </c>
      <c r="AJ135" t="s">
        <v>6073</v>
      </c>
      <c r="AK135">
        <v>62</v>
      </c>
      <c r="AL135">
        <v>1304005</v>
      </c>
      <c r="AM135" t="s">
        <v>6073</v>
      </c>
      <c r="AN135" t="s">
        <v>5940</v>
      </c>
      <c r="AO135">
        <v>0</v>
      </c>
      <c r="AP135">
        <v>1304005</v>
      </c>
      <c r="AQ135" t="s">
        <v>6073</v>
      </c>
      <c r="AR135">
        <v>250</v>
      </c>
    </row>
    <row r="136" spans="1:44" x14ac:dyDescent="0.25">
      <c r="A136">
        <v>4108304</v>
      </c>
      <c r="B136">
        <v>1</v>
      </c>
      <c r="C136" t="s">
        <v>892</v>
      </c>
      <c r="D136" t="s">
        <v>3788</v>
      </c>
      <c r="E136">
        <v>900</v>
      </c>
      <c r="F136">
        <v>22500</v>
      </c>
      <c r="G136">
        <v>7369</v>
      </c>
      <c r="H136" t="s">
        <v>5940</v>
      </c>
      <c r="I136" t="s">
        <v>5940</v>
      </c>
      <c r="J136" t="s">
        <v>5940</v>
      </c>
      <c r="K136">
        <v>3250</v>
      </c>
      <c r="L136">
        <v>30024</v>
      </c>
      <c r="M136">
        <v>27117</v>
      </c>
      <c r="N136">
        <v>0</v>
      </c>
      <c r="O136">
        <v>0</v>
      </c>
      <c r="P136">
        <v>27</v>
      </c>
      <c r="R136">
        <v>4108304</v>
      </c>
      <c r="S136">
        <v>900</v>
      </c>
      <c r="T136">
        <v>22500</v>
      </c>
      <c r="U136">
        <v>7369</v>
      </c>
      <c r="V136" t="s">
        <v>5940</v>
      </c>
      <c r="W136" t="s">
        <v>5940</v>
      </c>
      <c r="X136" t="s">
        <v>5940</v>
      </c>
      <c r="Z136">
        <v>1304062</v>
      </c>
      <c r="AB136" t="s">
        <v>5940</v>
      </c>
      <c r="AC136">
        <v>1304062</v>
      </c>
      <c r="AD136" t="s">
        <v>6074</v>
      </c>
      <c r="AE136">
        <v>35</v>
      </c>
      <c r="AF136">
        <v>1304062</v>
      </c>
      <c r="AG136" t="s">
        <v>6074</v>
      </c>
      <c r="AH136">
        <v>30</v>
      </c>
      <c r="AI136">
        <v>1304062</v>
      </c>
      <c r="AJ136" t="s">
        <v>6074</v>
      </c>
      <c r="AK136">
        <v>60</v>
      </c>
      <c r="AL136">
        <v>1304062</v>
      </c>
      <c r="AM136" t="s">
        <v>6074</v>
      </c>
      <c r="AN136" t="s">
        <v>5940</v>
      </c>
      <c r="AO136">
        <v>0</v>
      </c>
      <c r="AP136">
        <v>1304062</v>
      </c>
      <c r="AQ136" t="s">
        <v>6074</v>
      </c>
      <c r="AR136">
        <v>354</v>
      </c>
    </row>
    <row r="137" spans="1:44" x14ac:dyDescent="0.25">
      <c r="A137">
        <v>4108452</v>
      </c>
      <c r="B137">
        <v>1</v>
      </c>
      <c r="C137" t="s">
        <v>892</v>
      </c>
      <c r="D137" t="s">
        <v>3791</v>
      </c>
      <c r="E137">
        <v>45</v>
      </c>
      <c r="F137">
        <v>16560</v>
      </c>
      <c r="G137">
        <v>22240</v>
      </c>
      <c r="H137" t="s">
        <v>5940</v>
      </c>
      <c r="I137">
        <v>15</v>
      </c>
      <c r="J137">
        <v>900</v>
      </c>
      <c r="K137">
        <v>55</v>
      </c>
      <c r="L137">
        <v>19455</v>
      </c>
      <c r="M137">
        <v>18705</v>
      </c>
      <c r="N137">
        <v>0</v>
      </c>
      <c r="O137">
        <v>10</v>
      </c>
      <c r="P137">
        <v>1760</v>
      </c>
      <c r="R137">
        <v>4108452</v>
      </c>
      <c r="S137">
        <v>45</v>
      </c>
      <c r="T137">
        <v>16560</v>
      </c>
      <c r="U137">
        <v>22240</v>
      </c>
      <c r="V137" t="s">
        <v>5940</v>
      </c>
      <c r="W137">
        <v>15</v>
      </c>
      <c r="X137">
        <v>900</v>
      </c>
      <c r="Z137">
        <v>1304104</v>
      </c>
      <c r="AB137" t="s">
        <v>5940</v>
      </c>
      <c r="AC137">
        <v>1304104</v>
      </c>
      <c r="AD137" t="s">
        <v>6075</v>
      </c>
      <c r="AE137" t="s">
        <v>5940</v>
      </c>
      <c r="AF137">
        <v>1304104</v>
      </c>
      <c r="AG137" t="s">
        <v>6075</v>
      </c>
      <c r="AH137">
        <v>51</v>
      </c>
      <c r="AI137">
        <v>1304104</v>
      </c>
      <c r="AJ137" t="s">
        <v>6075</v>
      </c>
      <c r="AK137">
        <v>115</v>
      </c>
      <c r="AL137">
        <v>1304104</v>
      </c>
      <c r="AM137" t="s">
        <v>6075</v>
      </c>
      <c r="AN137" t="s">
        <v>5940</v>
      </c>
      <c r="AO137">
        <v>0</v>
      </c>
      <c r="AP137">
        <v>1304104</v>
      </c>
      <c r="AQ137" t="s">
        <v>6075</v>
      </c>
      <c r="AR137">
        <v>216</v>
      </c>
    </row>
    <row r="138" spans="1:44" x14ac:dyDescent="0.25">
      <c r="A138">
        <v>4108320</v>
      </c>
      <c r="B138">
        <v>1</v>
      </c>
      <c r="C138" t="s">
        <v>892</v>
      </c>
      <c r="D138" t="s">
        <v>3789</v>
      </c>
      <c r="E138" t="s">
        <v>5940</v>
      </c>
      <c r="F138">
        <v>40000</v>
      </c>
      <c r="G138">
        <v>1120</v>
      </c>
      <c r="H138">
        <v>882</v>
      </c>
      <c r="I138">
        <v>100</v>
      </c>
      <c r="J138">
        <v>15</v>
      </c>
      <c r="K138">
        <v>0</v>
      </c>
      <c r="L138">
        <v>33757</v>
      </c>
      <c r="M138">
        <v>46987</v>
      </c>
      <c r="N138">
        <v>92</v>
      </c>
      <c r="O138">
        <v>40</v>
      </c>
      <c r="P138">
        <v>14</v>
      </c>
      <c r="R138">
        <v>4108320</v>
      </c>
      <c r="S138" t="s">
        <v>5940</v>
      </c>
      <c r="T138">
        <v>40000</v>
      </c>
      <c r="U138">
        <v>1120</v>
      </c>
      <c r="V138">
        <v>882</v>
      </c>
      <c r="W138">
        <v>100</v>
      </c>
      <c r="X138">
        <v>15</v>
      </c>
      <c r="Z138">
        <v>1304203</v>
      </c>
      <c r="AB138" t="s">
        <v>5940</v>
      </c>
      <c r="AC138">
        <v>1304203</v>
      </c>
      <c r="AD138" t="s">
        <v>6076</v>
      </c>
      <c r="AE138">
        <v>150</v>
      </c>
      <c r="AF138">
        <v>1304203</v>
      </c>
      <c r="AG138" t="s">
        <v>6076</v>
      </c>
      <c r="AH138">
        <v>770</v>
      </c>
      <c r="AI138">
        <v>1304203</v>
      </c>
      <c r="AJ138" t="s">
        <v>6076</v>
      </c>
      <c r="AK138">
        <v>60</v>
      </c>
      <c r="AL138">
        <v>1304203</v>
      </c>
      <c r="AM138" t="s">
        <v>6076</v>
      </c>
      <c r="AN138" t="s">
        <v>5940</v>
      </c>
      <c r="AO138">
        <v>0</v>
      </c>
      <c r="AP138">
        <v>1304203</v>
      </c>
      <c r="AQ138" t="s">
        <v>6076</v>
      </c>
      <c r="AR138">
        <v>759</v>
      </c>
    </row>
    <row r="139" spans="1:44" x14ac:dyDescent="0.25">
      <c r="A139">
        <v>4108403</v>
      </c>
      <c r="B139">
        <v>1</v>
      </c>
      <c r="C139" t="s">
        <v>892</v>
      </c>
      <c r="D139" t="s">
        <v>3790</v>
      </c>
      <c r="E139">
        <v>15000</v>
      </c>
      <c r="F139">
        <v>19575</v>
      </c>
      <c r="G139">
        <v>62140</v>
      </c>
      <c r="H139" t="s">
        <v>5940</v>
      </c>
      <c r="I139">
        <v>80</v>
      </c>
      <c r="J139">
        <v>984</v>
      </c>
      <c r="K139">
        <v>5500</v>
      </c>
      <c r="L139">
        <v>29850</v>
      </c>
      <c r="M139">
        <v>77100</v>
      </c>
      <c r="N139">
        <v>0</v>
      </c>
      <c r="O139">
        <v>160</v>
      </c>
      <c r="P139">
        <v>1140</v>
      </c>
      <c r="R139">
        <v>4108403</v>
      </c>
      <c r="S139">
        <v>15000</v>
      </c>
      <c r="T139">
        <v>19575</v>
      </c>
      <c r="U139">
        <v>62140</v>
      </c>
      <c r="V139" t="s">
        <v>5940</v>
      </c>
      <c r="W139">
        <v>80</v>
      </c>
      <c r="X139">
        <v>984</v>
      </c>
      <c r="Z139">
        <v>1304237</v>
      </c>
      <c r="AB139" t="s">
        <v>5940</v>
      </c>
      <c r="AC139">
        <v>1304237</v>
      </c>
      <c r="AD139" t="s">
        <v>6077</v>
      </c>
      <c r="AE139">
        <v>19</v>
      </c>
      <c r="AF139">
        <v>1304237</v>
      </c>
      <c r="AG139" t="s">
        <v>6077</v>
      </c>
      <c r="AH139" t="s">
        <v>5940</v>
      </c>
      <c r="AI139">
        <v>1304237</v>
      </c>
      <c r="AJ139" t="s">
        <v>6077</v>
      </c>
      <c r="AK139" t="s">
        <v>5940</v>
      </c>
      <c r="AL139">
        <v>1304237</v>
      </c>
      <c r="AM139" t="s">
        <v>6077</v>
      </c>
      <c r="AN139" t="s">
        <v>5940</v>
      </c>
      <c r="AO139">
        <v>0</v>
      </c>
      <c r="AP139">
        <v>1304237</v>
      </c>
      <c r="AQ139" t="s">
        <v>6077</v>
      </c>
      <c r="AR139">
        <v>80</v>
      </c>
    </row>
    <row r="140" spans="1:44" x14ac:dyDescent="0.25">
      <c r="A140">
        <v>4108502</v>
      </c>
      <c r="B140">
        <v>1</v>
      </c>
      <c r="C140" t="s">
        <v>892</v>
      </c>
      <c r="D140" t="s">
        <v>3792</v>
      </c>
      <c r="E140" t="s">
        <v>5940</v>
      </c>
      <c r="F140">
        <v>1262</v>
      </c>
      <c r="G140">
        <v>3080</v>
      </c>
      <c r="H140" t="s">
        <v>5940</v>
      </c>
      <c r="I140">
        <v>30</v>
      </c>
      <c r="J140">
        <v>270</v>
      </c>
      <c r="K140">
        <v>0</v>
      </c>
      <c r="L140">
        <v>1261</v>
      </c>
      <c r="M140">
        <v>9750</v>
      </c>
      <c r="N140">
        <v>0</v>
      </c>
      <c r="O140">
        <v>168</v>
      </c>
      <c r="P140">
        <v>390</v>
      </c>
      <c r="R140">
        <v>4108502</v>
      </c>
      <c r="S140" t="s">
        <v>5940</v>
      </c>
      <c r="T140">
        <v>1262</v>
      </c>
      <c r="U140">
        <v>3080</v>
      </c>
      <c r="V140" t="s">
        <v>5940</v>
      </c>
      <c r="W140">
        <v>30</v>
      </c>
      <c r="X140">
        <v>270</v>
      </c>
      <c r="Z140">
        <v>1304260</v>
      </c>
      <c r="AB140" t="s">
        <v>5940</v>
      </c>
      <c r="AC140">
        <v>1304260</v>
      </c>
      <c r="AD140" t="s">
        <v>6078</v>
      </c>
      <c r="AE140" t="s">
        <v>5940</v>
      </c>
      <c r="AF140">
        <v>1304260</v>
      </c>
      <c r="AG140" t="s">
        <v>6078</v>
      </c>
      <c r="AH140" t="s">
        <v>5940</v>
      </c>
      <c r="AI140">
        <v>1304260</v>
      </c>
      <c r="AJ140" t="s">
        <v>6078</v>
      </c>
      <c r="AK140">
        <v>18</v>
      </c>
      <c r="AL140">
        <v>1304260</v>
      </c>
      <c r="AM140" t="s">
        <v>6078</v>
      </c>
      <c r="AN140" t="s">
        <v>5940</v>
      </c>
      <c r="AO140">
        <v>0</v>
      </c>
      <c r="AP140">
        <v>1304260</v>
      </c>
      <c r="AQ140" t="s">
        <v>6078</v>
      </c>
      <c r="AR140">
        <v>45</v>
      </c>
    </row>
    <row r="141" spans="1:44" x14ac:dyDescent="0.25">
      <c r="A141">
        <v>4108551</v>
      </c>
      <c r="B141">
        <v>1</v>
      </c>
      <c r="C141" t="s">
        <v>892</v>
      </c>
      <c r="D141" t="s">
        <v>3793</v>
      </c>
      <c r="E141" t="s">
        <v>5940</v>
      </c>
      <c r="F141">
        <v>1700</v>
      </c>
      <c r="G141">
        <v>6435</v>
      </c>
      <c r="H141">
        <v>1395</v>
      </c>
      <c r="I141">
        <v>70</v>
      </c>
      <c r="J141">
        <v>1895</v>
      </c>
      <c r="K141">
        <v>0</v>
      </c>
      <c r="L141">
        <v>4290</v>
      </c>
      <c r="M141">
        <v>10190</v>
      </c>
      <c r="N141">
        <v>665</v>
      </c>
      <c r="O141">
        <v>252</v>
      </c>
      <c r="P141">
        <v>1225</v>
      </c>
      <c r="R141">
        <v>4108551</v>
      </c>
      <c r="S141" t="s">
        <v>5940</v>
      </c>
      <c r="T141">
        <v>1700</v>
      </c>
      <c r="U141">
        <v>6435</v>
      </c>
      <c r="V141">
        <v>1395</v>
      </c>
      <c r="W141">
        <v>70</v>
      </c>
      <c r="X141">
        <v>1895</v>
      </c>
      <c r="Z141">
        <v>1304302</v>
      </c>
      <c r="AB141" t="s">
        <v>5940</v>
      </c>
      <c r="AC141">
        <v>1304302</v>
      </c>
      <c r="AD141" t="s">
        <v>6079</v>
      </c>
      <c r="AE141">
        <v>100</v>
      </c>
      <c r="AF141">
        <v>1304302</v>
      </c>
      <c r="AG141" t="s">
        <v>6079</v>
      </c>
      <c r="AH141">
        <v>270</v>
      </c>
      <c r="AI141">
        <v>1304302</v>
      </c>
      <c r="AJ141" t="s">
        <v>6079</v>
      </c>
      <c r="AK141">
        <v>20</v>
      </c>
      <c r="AL141">
        <v>1304302</v>
      </c>
      <c r="AM141" t="s">
        <v>6079</v>
      </c>
      <c r="AN141" t="s">
        <v>5940</v>
      </c>
      <c r="AO141">
        <v>0</v>
      </c>
      <c r="AP141">
        <v>1304302</v>
      </c>
      <c r="AQ141" t="s">
        <v>6079</v>
      </c>
      <c r="AR141">
        <v>250</v>
      </c>
    </row>
    <row r="142" spans="1:44" x14ac:dyDescent="0.25">
      <c r="A142">
        <v>4108601</v>
      </c>
      <c r="B142">
        <v>1</v>
      </c>
      <c r="C142" t="s">
        <v>892</v>
      </c>
      <c r="D142" t="s">
        <v>3794</v>
      </c>
      <c r="E142">
        <v>115500</v>
      </c>
      <c r="F142">
        <v>54152</v>
      </c>
      <c r="G142">
        <v>18540</v>
      </c>
      <c r="H142">
        <v>969</v>
      </c>
      <c r="I142" t="s">
        <v>5940</v>
      </c>
      <c r="J142">
        <v>25</v>
      </c>
      <c r="K142">
        <v>73400</v>
      </c>
      <c r="L142">
        <v>73858</v>
      </c>
      <c r="M142">
        <v>58100</v>
      </c>
      <c r="N142">
        <v>202</v>
      </c>
      <c r="O142">
        <v>54</v>
      </c>
      <c r="P142">
        <v>320</v>
      </c>
      <c r="R142">
        <v>4108601</v>
      </c>
      <c r="S142">
        <v>115500</v>
      </c>
      <c r="T142">
        <v>54152</v>
      </c>
      <c r="U142">
        <v>18540</v>
      </c>
      <c r="V142">
        <v>969</v>
      </c>
      <c r="W142" t="s">
        <v>5940</v>
      </c>
      <c r="X142">
        <v>25</v>
      </c>
      <c r="Z142">
        <v>1304401</v>
      </c>
      <c r="AB142" t="s">
        <v>5940</v>
      </c>
      <c r="AC142">
        <v>1304401</v>
      </c>
      <c r="AD142" t="s">
        <v>6080</v>
      </c>
      <c r="AE142">
        <v>13</v>
      </c>
      <c r="AF142">
        <v>1304401</v>
      </c>
      <c r="AG142" t="s">
        <v>6080</v>
      </c>
      <c r="AH142" t="s">
        <v>5940</v>
      </c>
      <c r="AI142">
        <v>1304401</v>
      </c>
      <c r="AJ142" t="s">
        <v>6080</v>
      </c>
      <c r="AK142">
        <v>40</v>
      </c>
      <c r="AL142">
        <v>1304401</v>
      </c>
      <c r="AM142" t="s">
        <v>6080</v>
      </c>
      <c r="AN142" t="s">
        <v>5940</v>
      </c>
      <c r="AO142">
        <v>0</v>
      </c>
      <c r="AP142">
        <v>1304401</v>
      </c>
      <c r="AQ142" t="s">
        <v>6080</v>
      </c>
      <c r="AR142">
        <v>183</v>
      </c>
    </row>
    <row r="143" spans="1:44" x14ac:dyDescent="0.25">
      <c r="A143">
        <v>4108650</v>
      </c>
      <c r="B143">
        <v>1</v>
      </c>
      <c r="C143" t="s">
        <v>892</v>
      </c>
      <c r="D143" t="s">
        <v>3795</v>
      </c>
      <c r="E143">
        <v>95</v>
      </c>
      <c r="F143">
        <v>19320</v>
      </c>
      <c r="G143">
        <v>42495</v>
      </c>
      <c r="H143" t="s">
        <v>5940</v>
      </c>
      <c r="I143">
        <v>250</v>
      </c>
      <c r="J143">
        <v>1010</v>
      </c>
      <c r="K143">
        <v>115</v>
      </c>
      <c r="L143">
        <v>28105</v>
      </c>
      <c r="M143">
        <v>50330</v>
      </c>
      <c r="N143">
        <v>0</v>
      </c>
      <c r="O143">
        <v>440</v>
      </c>
      <c r="P143">
        <v>2730</v>
      </c>
      <c r="R143">
        <v>4108650</v>
      </c>
      <c r="S143">
        <v>95</v>
      </c>
      <c r="T143">
        <v>19320</v>
      </c>
      <c r="U143">
        <v>42495</v>
      </c>
      <c r="V143" t="s">
        <v>5940</v>
      </c>
      <c r="W143">
        <v>250</v>
      </c>
      <c r="X143">
        <v>1010</v>
      </c>
      <c r="Z143">
        <v>1400027</v>
      </c>
      <c r="AB143" t="s">
        <v>5940</v>
      </c>
      <c r="AC143">
        <v>1400027</v>
      </c>
      <c r="AD143" t="s">
        <v>6081</v>
      </c>
      <c r="AE143">
        <v>2851</v>
      </c>
      <c r="AF143">
        <v>1400027</v>
      </c>
      <c r="AG143" t="s">
        <v>6081</v>
      </c>
      <c r="AH143">
        <v>15</v>
      </c>
      <c r="AI143">
        <v>1400027</v>
      </c>
      <c r="AJ143" t="s">
        <v>6081</v>
      </c>
      <c r="AK143">
        <v>30</v>
      </c>
      <c r="AL143">
        <v>1400027</v>
      </c>
      <c r="AM143" t="s">
        <v>6081</v>
      </c>
      <c r="AN143" t="s">
        <v>5940</v>
      </c>
      <c r="AO143">
        <v>0</v>
      </c>
      <c r="AP143">
        <v>1400027</v>
      </c>
      <c r="AQ143" t="s">
        <v>6081</v>
      </c>
      <c r="AR143">
        <v>1200</v>
      </c>
    </row>
    <row r="144" spans="1:44" x14ac:dyDescent="0.25">
      <c r="A144">
        <v>4108700</v>
      </c>
      <c r="B144">
        <v>1</v>
      </c>
      <c r="C144" t="s">
        <v>892</v>
      </c>
      <c r="D144" t="s">
        <v>3796</v>
      </c>
      <c r="E144" t="s">
        <v>5940</v>
      </c>
      <c r="F144">
        <v>1925</v>
      </c>
      <c r="G144">
        <v>4796</v>
      </c>
      <c r="H144">
        <v>45</v>
      </c>
      <c r="I144">
        <v>90</v>
      </c>
      <c r="J144">
        <v>915</v>
      </c>
      <c r="K144">
        <v>0</v>
      </c>
      <c r="L144">
        <v>2940</v>
      </c>
      <c r="M144">
        <v>8492</v>
      </c>
      <c r="N144">
        <v>0</v>
      </c>
      <c r="O144">
        <v>170</v>
      </c>
      <c r="P144">
        <v>613</v>
      </c>
      <c r="R144">
        <v>4108700</v>
      </c>
      <c r="S144" t="s">
        <v>5940</v>
      </c>
      <c r="T144">
        <v>1925</v>
      </c>
      <c r="U144">
        <v>4796</v>
      </c>
      <c r="V144">
        <v>45</v>
      </c>
      <c r="W144">
        <v>90</v>
      </c>
      <c r="X144">
        <v>915</v>
      </c>
      <c r="Z144">
        <v>1400050</v>
      </c>
      <c r="AB144" t="s">
        <v>5940</v>
      </c>
      <c r="AC144">
        <v>1400050</v>
      </c>
      <c r="AD144" t="s">
        <v>6082</v>
      </c>
      <c r="AE144">
        <v>400</v>
      </c>
      <c r="AF144">
        <v>1400050</v>
      </c>
      <c r="AG144" t="s">
        <v>6082</v>
      </c>
      <c r="AH144">
        <v>215</v>
      </c>
      <c r="AI144">
        <v>1400050</v>
      </c>
      <c r="AJ144" t="s">
        <v>6082</v>
      </c>
      <c r="AK144">
        <v>91</v>
      </c>
      <c r="AL144">
        <v>1400050</v>
      </c>
      <c r="AM144" t="s">
        <v>6082</v>
      </c>
      <c r="AN144">
        <v>13440</v>
      </c>
      <c r="AO144">
        <v>0</v>
      </c>
      <c r="AP144">
        <v>1400050</v>
      </c>
      <c r="AQ144" t="s">
        <v>6082</v>
      </c>
      <c r="AR144">
        <v>3800</v>
      </c>
    </row>
    <row r="145" spans="1:44" x14ac:dyDescent="0.25">
      <c r="A145">
        <v>4108809</v>
      </c>
      <c r="B145">
        <v>1</v>
      </c>
      <c r="C145" t="s">
        <v>892</v>
      </c>
      <c r="D145" t="s">
        <v>3797</v>
      </c>
      <c r="E145" t="s">
        <v>5940</v>
      </c>
      <c r="F145">
        <v>77720</v>
      </c>
      <c r="G145">
        <v>7841</v>
      </c>
      <c r="H145">
        <v>174</v>
      </c>
      <c r="I145">
        <v>200</v>
      </c>
      <c r="J145">
        <v>45</v>
      </c>
      <c r="K145">
        <v>2475</v>
      </c>
      <c r="L145">
        <v>84391</v>
      </c>
      <c r="M145">
        <v>111000</v>
      </c>
      <c r="N145">
        <v>0</v>
      </c>
      <c r="O145">
        <v>0</v>
      </c>
      <c r="P145">
        <v>38</v>
      </c>
      <c r="R145">
        <v>4108809</v>
      </c>
      <c r="S145" t="s">
        <v>5940</v>
      </c>
      <c r="T145">
        <v>77720</v>
      </c>
      <c r="U145">
        <v>7841</v>
      </c>
      <c r="V145">
        <v>174</v>
      </c>
      <c r="W145">
        <v>200</v>
      </c>
      <c r="X145">
        <v>45</v>
      </c>
      <c r="Z145">
        <v>1400100</v>
      </c>
      <c r="AB145" t="s">
        <v>5940</v>
      </c>
      <c r="AC145">
        <v>1400100</v>
      </c>
      <c r="AD145" t="s">
        <v>6083</v>
      </c>
      <c r="AE145">
        <v>2800</v>
      </c>
      <c r="AF145">
        <v>1400100</v>
      </c>
      <c r="AG145" t="s">
        <v>6083</v>
      </c>
      <c r="AH145">
        <v>260</v>
      </c>
      <c r="AI145">
        <v>1400100</v>
      </c>
      <c r="AJ145" t="s">
        <v>6083</v>
      </c>
      <c r="AK145">
        <v>125</v>
      </c>
      <c r="AL145">
        <v>1400100</v>
      </c>
      <c r="AM145" t="s">
        <v>6083</v>
      </c>
      <c r="AN145">
        <v>6720</v>
      </c>
      <c r="AO145">
        <v>0</v>
      </c>
      <c r="AP145">
        <v>1400100</v>
      </c>
      <c r="AQ145" t="s">
        <v>6083</v>
      </c>
      <c r="AR145">
        <v>2400</v>
      </c>
    </row>
    <row r="146" spans="1:44" x14ac:dyDescent="0.25">
      <c r="A146">
        <v>4108908</v>
      </c>
      <c r="B146">
        <v>1</v>
      </c>
      <c r="C146" t="s">
        <v>892</v>
      </c>
      <c r="D146" t="s">
        <v>3798</v>
      </c>
      <c r="E146" t="s">
        <v>5940</v>
      </c>
      <c r="F146">
        <v>216</v>
      </c>
      <c r="G146">
        <v>1625</v>
      </c>
      <c r="H146" t="s">
        <v>5940</v>
      </c>
      <c r="I146">
        <v>24</v>
      </c>
      <c r="J146">
        <v>100</v>
      </c>
      <c r="K146">
        <v>644490</v>
      </c>
      <c r="L146">
        <v>0</v>
      </c>
      <c r="M146">
        <v>1550</v>
      </c>
      <c r="N146">
        <v>0</v>
      </c>
      <c r="O146">
        <v>12</v>
      </c>
      <c r="P146">
        <v>31</v>
      </c>
      <c r="R146">
        <v>4108908</v>
      </c>
      <c r="S146" t="s">
        <v>5940</v>
      </c>
      <c r="T146">
        <v>216</v>
      </c>
      <c r="U146">
        <v>1625</v>
      </c>
      <c r="V146" t="s">
        <v>5940</v>
      </c>
      <c r="W146">
        <v>24</v>
      </c>
      <c r="X146">
        <v>100</v>
      </c>
      <c r="Z146">
        <v>1400159</v>
      </c>
      <c r="AB146" t="s">
        <v>5940</v>
      </c>
      <c r="AC146">
        <v>1400159</v>
      </c>
      <c r="AD146" t="s">
        <v>6084</v>
      </c>
      <c r="AE146">
        <v>11700</v>
      </c>
      <c r="AF146">
        <v>1400159</v>
      </c>
      <c r="AG146" t="s">
        <v>6084</v>
      </c>
      <c r="AH146">
        <v>28</v>
      </c>
      <c r="AI146">
        <v>1400159</v>
      </c>
      <c r="AJ146" t="s">
        <v>6084</v>
      </c>
      <c r="AK146">
        <v>78</v>
      </c>
      <c r="AL146">
        <v>1400159</v>
      </c>
      <c r="AM146" t="s">
        <v>6084</v>
      </c>
      <c r="AN146">
        <v>6720</v>
      </c>
      <c r="AO146">
        <v>0</v>
      </c>
      <c r="AP146">
        <v>1400159</v>
      </c>
      <c r="AQ146" t="s">
        <v>6084</v>
      </c>
      <c r="AR146">
        <v>2400</v>
      </c>
    </row>
    <row r="147" spans="1:44" x14ac:dyDescent="0.25">
      <c r="A147">
        <v>4108957</v>
      </c>
      <c r="B147">
        <v>1</v>
      </c>
      <c r="C147" t="s">
        <v>892</v>
      </c>
      <c r="D147" t="s">
        <v>3799</v>
      </c>
      <c r="E147" t="s">
        <v>5940</v>
      </c>
      <c r="F147">
        <v>7425</v>
      </c>
      <c r="G147">
        <v>22993</v>
      </c>
      <c r="H147" t="s">
        <v>5940</v>
      </c>
      <c r="I147">
        <v>319</v>
      </c>
      <c r="J147">
        <v>1221</v>
      </c>
      <c r="K147">
        <v>0</v>
      </c>
      <c r="L147">
        <v>10560</v>
      </c>
      <c r="M147">
        <v>31391</v>
      </c>
      <c r="N147">
        <v>0</v>
      </c>
      <c r="O147">
        <v>324</v>
      </c>
      <c r="P147">
        <v>4107</v>
      </c>
      <c r="R147">
        <v>4108957</v>
      </c>
      <c r="S147" t="s">
        <v>5940</v>
      </c>
      <c r="T147">
        <v>7425</v>
      </c>
      <c r="U147">
        <v>22993</v>
      </c>
      <c r="V147" t="s">
        <v>5940</v>
      </c>
      <c r="W147">
        <v>319</v>
      </c>
      <c r="X147">
        <v>1221</v>
      </c>
      <c r="Z147">
        <v>1400175</v>
      </c>
      <c r="AB147" t="s">
        <v>5940</v>
      </c>
      <c r="AC147">
        <v>1400175</v>
      </c>
      <c r="AD147" t="s">
        <v>6085</v>
      </c>
      <c r="AE147">
        <v>5000</v>
      </c>
      <c r="AF147">
        <v>1400175</v>
      </c>
      <c r="AG147" t="s">
        <v>6085</v>
      </c>
      <c r="AH147">
        <v>40</v>
      </c>
      <c r="AI147">
        <v>1400175</v>
      </c>
      <c r="AJ147" t="s">
        <v>6085</v>
      </c>
      <c r="AK147">
        <v>70</v>
      </c>
      <c r="AL147">
        <v>1400175</v>
      </c>
      <c r="AM147" t="s">
        <v>6085</v>
      </c>
      <c r="AN147">
        <v>6720</v>
      </c>
      <c r="AO147">
        <v>0</v>
      </c>
      <c r="AP147">
        <v>1400175</v>
      </c>
      <c r="AQ147" t="s">
        <v>6085</v>
      </c>
      <c r="AR147">
        <v>3200</v>
      </c>
    </row>
    <row r="148" spans="1:44" x14ac:dyDescent="0.25">
      <c r="A148">
        <v>4109005</v>
      </c>
      <c r="B148">
        <v>1</v>
      </c>
      <c r="C148" t="s">
        <v>892</v>
      </c>
      <c r="D148" t="s">
        <v>3800</v>
      </c>
      <c r="E148">
        <v>36000</v>
      </c>
      <c r="F148">
        <v>5120</v>
      </c>
      <c r="G148">
        <v>7690</v>
      </c>
      <c r="H148">
        <v>468</v>
      </c>
      <c r="I148">
        <v>15</v>
      </c>
      <c r="J148">
        <v>404</v>
      </c>
      <c r="K148">
        <v>80100</v>
      </c>
      <c r="L148">
        <v>9920</v>
      </c>
      <c r="M148">
        <v>38200</v>
      </c>
      <c r="N148">
        <v>0</v>
      </c>
      <c r="O148">
        <v>40</v>
      </c>
      <c r="P148">
        <v>860</v>
      </c>
      <c r="R148">
        <v>4109005</v>
      </c>
      <c r="S148">
        <v>36000</v>
      </c>
      <c r="T148">
        <v>5120</v>
      </c>
      <c r="U148">
        <v>7690</v>
      </c>
      <c r="V148">
        <v>468</v>
      </c>
      <c r="W148">
        <v>15</v>
      </c>
      <c r="X148">
        <v>404</v>
      </c>
      <c r="Z148">
        <v>1400209</v>
      </c>
      <c r="AB148" t="s">
        <v>5940</v>
      </c>
      <c r="AC148">
        <v>1400209</v>
      </c>
      <c r="AD148" t="s">
        <v>6086</v>
      </c>
      <c r="AE148">
        <v>700</v>
      </c>
      <c r="AF148">
        <v>1400209</v>
      </c>
      <c r="AG148" t="s">
        <v>6086</v>
      </c>
      <c r="AH148">
        <v>58</v>
      </c>
      <c r="AI148">
        <v>1400209</v>
      </c>
      <c r="AJ148" t="s">
        <v>6086</v>
      </c>
      <c r="AK148">
        <v>6</v>
      </c>
      <c r="AL148">
        <v>1400209</v>
      </c>
      <c r="AM148" t="s">
        <v>6086</v>
      </c>
      <c r="AN148">
        <v>2800</v>
      </c>
      <c r="AO148">
        <v>0</v>
      </c>
      <c r="AP148">
        <v>1400209</v>
      </c>
      <c r="AQ148" t="s">
        <v>6086</v>
      </c>
      <c r="AR148">
        <v>1000</v>
      </c>
    </row>
    <row r="149" spans="1:44" x14ac:dyDescent="0.25">
      <c r="A149">
        <v>4109104</v>
      </c>
      <c r="B149">
        <v>1</v>
      </c>
      <c r="C149" t="s">
        <v>892</v>
      </c>
      <c r="D149" t="s">
        <v>3801</v>
      </c>
      <c r="E149">
        <v>219443</v>
      </c>
      <c r="F149">
        <v>2000</v>
      </c>
      <c r="G149">
        <v>1660</v>
      </c>
      <c r="H149">
        <v>140</v>
      </c>
      <c r="I149">
        <v>36</v>
      </c>
      <c r="J149">
        <v>23</v>
      </c>
      <c r="K149">
        <v>656292</v>
      </c>
      <c r="L149">
        <v>260</v>
      </c>
      <c r="M149">
        <v>940</v>
      </c>
      <c r="N149">
        <v>0</v>
      </c>
      <c r="O149">
        <v>16</v>
      </c>
      <c r="P149">
        <v>5</v>
      </c>
      <c r="R149">
        <v>4109104</v>
      </c>
      <c r="S149">
        <v>219443</v>
      </c>
      <c r="T149">
        <v>2000</v>
      </c>
      <c r="U149">
        <v>1660</v>
      </c>
      <c r="V149">
        <v>140</v>
      </c>
      <c r="W149">
        <v>36</v>
      </c>
      <c r="X149">
        <v>23</v>
      </c>
      <c r="Z149">
        <v>1400233</v>
      </c>
      <c r="AB149" t="s">
        <v>5940</v>
      </c>
      <c r="AC149">
        <v>1400233</v>
      </c>
      <c r="AD149" t="s">
        <v>6087</v>
      </c>
      <c r="AE149">
        <v>700</v>
      </c>
      <c r="AF149">
        <v>1400233</v>
      </c>
      <c r="AG149" t="s">
        <v>6087</v>
      </c>
      <c r="AH149">
        <v>70</v>
      </c>
      <c r="AI149">
        <v>1400233</v>
      </c>
      <c r="AJ149" t="s">
        <v>6087</v>
      </c>
      <c r="AK149">
        <v>1</v>
      </c>
      <c r="AL149">
        <v>1400233</v>
      </c>
      <c r="AM149" t="s">
        <v>6087</v>
      </c>
      <c r="AN149" t="s">
        <v>5940</v>
      </c>
      <c r="AO149">
        <v>0</v>
      </c>
      <c r="AP149">
        <v>1400233</v>
      </c>
      <c r="AQ149" t="s">
        <v>6087</v>
      </c>
      <c r="AR149">
        <v>270</v>
      </c>
    </row>
    <row r="150" spans="1:44" x14ac:dyDescent="0.25">
      <c r="A150">
        <v>4109203</v>
      </c>
      <c r="B150">
        <v>1</v>
      </c>
      <c r="C150" t="s">
        <v>892</v>
      </c>
      <c r="D150" t="s">
        <v>3802</v>
      </c>
      <c r="E150">
        <v>62613</v>
      </c>
      <c r="F150">
        <v>3891</v>
      </c>
      <c r="G150">
        <v>1085</v>
      </c>
      <c r="H150">
        <v>889</v>
      </c>
      <c r="I150">
        <v>7</v>
      </c>
      <c r="J150">
        <v>18</v>
      </c>
      <c r="K150">
        <v>69275</v>
      </c>
      <c r="L150">
        <v>3280</v>
      </c>
      <c r="M150">
        <v>3057</v>
      </c>
      <c r="N150">
        <v>485</v>
      </c>
      <c r="O150">
        <v>9</v>
      </c>
      <c r="P150">
        <v>0</v>
      </c>
      <c r="R150">
        <v>4109203</v>
      </c>
      <c r="S150">
        <v>62613</v>
      </c>
      <c r="T150">
        <v>3891</v>
      </c>
      <c r="U150">
        <v>1085</v>
      </c>
      <c r="V150">
        <v>889</v>
      </c>
      <c r="W150">
        <v>7</v>
      </c>
      <c r="X150">
        <v>18</v>
      </c>
      <c r="Z150">
        <v>1400282</v>
      </c>
      <c r="AB150" t="s">
        <v>5940</v>
      </c>
      <c r="AC150">
        <v>1400282</v>
      </c>
      <c r="AD150" t="s">
        <v>6088</v>
      </c>
      <c r="AE150">
        <v>950</v>
      </c>
      <c r="AF150">
        <v>1400282</v>
      </c>
      <c r="AG150" t="s">
        <v>6088</v>
      </c>
      <c r="AH150">
        <v>70</v>
      </c>
      <c r="AI150">
        <v>1400282</v>
      </c>
      <c r="AJ150" t="s">
        <v>6088</v>
      </c>
      <c r="AK150">
        <v>17</v>
      </c>
      <c r="AL150">
        <v>1400282</v>
      </c>
      <c r="AM150" t="s">
        <v>6088</v>
      </c>
      <c r="AN150" t="s">
        <v>5940</v>
      </c>
      <c r="AO150">
        <v>0</v>
      </c>
      <c r="AP150">
        <v>1400282</v>
      </c>
      <c r="AQ150" t="s">
        <v>6088</v>
      </c>
      <c r="AR150">
        <v>1100</v>
      </c>
    </row>
    <row r="151" spans="1:44" x14ac:dyDescent="0.25">
      <c r="A151">
        <v>4109302</v>
      </c>
      <c r="B151">
        <v>1</v>
      </c>
      <c r="C151" t="s">
        <v>892</v>
      </c>
      <c r="D151" t="s">
        <v>3803</v>
      </c>
      <c r="E151">
        <v>4500</v>
      </c>
      <c r="F151">
        <v>17400</v>
      </c>
      <c r="G151">
        <v>121460</v>
      </c>
      <c r="H151" t="s">
        <v>5940</v>
      </c>
      <c r="I151">
        <v>1760</v>
      </c>
      <c r="J151">
        <v>2004</v>
      </c>
      <c r="K151">
        <v>3180</v>
      </c>
      <c r="L151">
        <v>46665</v>
      </c>
      <c r="M151">
        <v>58942</v>
      </c>
      <c r="N151">
        <v>0</v>
      </c>
      <c r="O151">
        <v>191</v>
      </c>
      <c r="P151">
        <v>1072</v>
      </c>
      <c r="R151">
        <v>4109302</v>
      </c>
      <c r="S151">
        <v>4500</v>
      </c>
      <c r="T151">
        <v>17400</v>
      </c>
      <c r="U151">
        <v>121460</v>
      </c>
      <c r="V151" t="s">
        <v>5940</v>
      </c>
      <c r="W151">
        <v>1760</v>
      </c>
      <c r="X151">
        <v>2004</v>
      </c>
      <c r="Z151">
        <v>1400308</v>
      </c>
      <c r="AB151" t="s">
        <v>5940</v>
      </c>
      <c r="AC151">
        <v>1400308</v>
      </c>
      <c r="AD151" t="s">
        <v>6089</v>
      </c>
      <c r="AE151">
        <v>8900</v>
      </c>
      <c r="AF151">
        <v>1400308</v>
      </c>
      <c r="AG151" t="s">
        <v>6089</v>
      </c>
      <c r="AH151">
        <v>200</v>
      </c>
      <c r="AI151">
        <v>1400308</v>
      </c>
      <c r="AJ151" t="s">
        <v>6089</v>
      </c>
      <c r="AK151">
        <v>83</v>
      </c>
      <c r="AL151">
        <v>1400308</v>
      </c>
      <c r="AM151" t="s">
        <v>6089</v>
      </c>
      <c r="AN151" t="s">
        <v>5940</v>
      </c>
      <c r="AO151">
        <v>0</v>
      </c>
      <c r="AP151">
        <v>1400308</v>
      </c>
      <c r="AQ151" t="s">
        <v>6089</v>
      </c>
      <c r="AR151">
        <v>2700</v>
      </c>
    </row>
    <row r="152" spans="1:44" x14ac:dyDescent="0.25">
      <c r="A152">
        <v>4109401</v>
      </c>
      <c r="B152">
        <v>1</v>
      </c>
      <c r="C152" t="s">
        <v>892</v>
      </c>
      <c r="D152" t="s">
        <v>3804</v>
      </c>
      <c r="E152" t="s">
        <v>5940</v>
      </c>
      <c r="F152">
        <v>121680</v>
      </c>
      <c r="G152">
        <v>181170</v>
      </c>
      <c r="H152" t="s">
        <v>5940</v>
      </c>
      <c r="I152">
        <v>600</v>
      </c>
      <c r="J152">
        <v>1996</v>
      </c>
      <c r="K152">
        <v>0</v>
      </c>
      <c r="L152">
        <v>138895</v>
      </c>
      <c r="M152">
        <v>235420</v>
      </c>
      <c r="N152">
        <v>0</v>
      </c>
      <c r="O152">
        <v>669</v>
      </c>
      <c r="P152">
        <v>2590</v>
      </c>
      <c r="R152">
        <v>4109401</v>
      </c>
      <c r="S152" t="s">
        <v>5940</v>
      </c>
      <c r="T152">
        <v>121680</v>
      </c>
      <c r="U152">
        <v>181170</v>
      </c>
      <c r="V152" t="s">
        <v>5940</v>
      </c>
      <c r="W152">
        <v>600</v>
      </c>
      <c r="X152">
        <v>1996</v>
      </c>
      <c r="Z152">
        <v>1400407</v>
      </c>
      <c r="AB152" t="s">
        <v>5940</v>
      </c>
      <c r="AC152">
        <v>1400407</v>
      </c>
      <c r="AD152" t="s">
        <v>6090</v>
      </c>
      <c r="AE152">
        <v>47700</v>
      </c>
      <c r="AF152">
        <v>1400407</v>
      </c>
      <c r="AG152" t="s">
        <v>6090</v>
      </c>
      <c r="AH152">
        <v>15</v>
      </c>
      <c r="AI152">
        <v>1400407</v>
      </c>
      <c r="AJ152" t="s">
        <v>6090</v>
      </c>
      <c r="AK152">
        <v>26</v>
      </c>
      <c r="AL152">
        <v>1400407</v>
      </c>
      <c r="AM152" t="s">
        <v>6090</v>
      </c>
      <c r="AN152" t="s">
        <v>5940</v>
      </c>
      <c r="AO152">
        <v>0</v>
      </c>
      <c r="AP152">
        <v>1400407</v>
      </c>
      <c r="AQ152" t="s">
        <v>6090</v>
      </c>
      <c r="AR152">
        <v>1500</v>
      </c>
    </row>
    <row r="153" spans="1:44" x14ac:dyDescent="0.25">
      <c r="A153">
        <v>4109500</v>
      </c>
      <c r="B153">
        <v>1</v>
      </c>
      <c r="C153" t="s">
        <v>892</v>
      </c>
      <c r="D153" t="s">
        <v>3805</v>
      </c>
      <c r="E153">
        <v>1225</v>
      </c>
      <c r="F153" t="s">
        <v>5940</v>
      </c>
      <c r="G153">
        <v>144</v>
      </c>
      <c r="H153" t="s">
        <v>5940</v>
      </c>
      <c r="I153">
        <v>2344</v>
      </c>
      <c r="J153">
        <v>26</v>
      </c>
      <c r="K153">
        <v>1479</v>
      </c>
      <c r="L153">
        <v>0</v>
      </c>
      <c r="M153">
        <v>104</v>
      </c>
      <c r="N153">
        <v>0</v>
      </c>
      <c r="O153">
        <v>3219</v>
      </c>
      <c r="P153">
        <v>29</v>
      </c>
      <c r="R153">
        <v>4109500</v>
      </c>
      <c r="S153">
        <v>1225</v>
      </c>
      <c r="T153" t="s">
        <v>5940</v>
      </c>
      <c r="U153">
        <v>144</v>
      </c>
      <c r="V153" t="s">
        <v>5940</v>
      </c>
      <c r="W153">
        <v>2344</v>
      </c>
      <c r="X153">
        <v>26</v>
      </c>
      <c r="Z153">
        <v>1400456</v>
      </c>
      <c r="AB153" t="s">
        <v>5940</v>
      </c>
      <c r="AC153">
        <v>1400456</v>
      </c>
      <c r="AD153" t="s">
        <v>6091</v>
      </c>
      <c r="AE153">
        <v>36300</v>
      </c>
      <c r="AF153">
        <v>1400456</v>
      </c>
      <c r="AG153" t="s">
        <v>6091</v>
      </c>
      <c r="AH153">
        <v>40</v>
      </c>
      <c r="AI153">
        <v>1400456</v>
      </c>
      <c r="AJ153" t="s">
        <v>6091</v>
      </c>
      <c r="AK153">
        <v>38</v>
      </c>
      <c r="AL153">
        <v>1400456</v>
      </c>
      <c r="AM153" t="s">
        <v>6091</v>
      </c>
      <c r="AN153" t="s">
        <v>5940</v>
      </c>
      <c r="AO153">
        <v>0</v>
      </c>
      <c r="AP153">
        <v>1400456</v>
      </c>
      <c r="AQ153" t="s">
        <v>6091</v>
      </c>
      <c r="AR153">
        <v>1200</v>
      </c>
    </row>
    <row r="154" spans="1:44" x14ac:dyDescent="0.25">
      <c r="A154">
        <v>4109609</v>
      </c>
      <c r="B154">
        <v>1</v>
      </c>
      <c r="C154" t="s">
        <v>892</v>
      </c>
      <c r="D154" t="s">
        <v>3806</v>
      </c>
      <c r="E154">
        <v>1200</v>
      </c>
      <c r="F154" t="s">
        <v>5940</v>
      </c>
      <c r="G154">
        <v>124</v>
      </c>
      <c r="H154" t="s">
        <v>5940</v>
      </c>
      <c r="I154">
        <v>2794</v>
      </c>
      <c r="J154">
        <v>26</v>
      </c>
      <c r="K154">
        <v>2058</v>
      </c>
      <c r="L154">
        <v>0</v>
      </c>
      <c r="M154">
        <v>76</v>
      </c>
      <c r="N154">
        <v>0</v>
      </c>
      <c r="O154">
        <v>3251</v>
      </c>
      <c r="P154">
        <v>25</v>
      </c>
      <c r="R154">
        <v>4109609</v>
      </c>
      <c r="S154">
        <v>1200</v>
      </c>
      <c r="T154" t="s">
        <v>5940</v>
      </c>
      <c r="U154">
        <v>124</v>
      </c>
      <c r="V154" t="s">
        <v>5940</v>
      </c>
      <c r="W154">
        <v>2794</v>
      </c>
      <c r="X154">
        <v>26</v>
      </c>
      <c r="Z154">
        <v>1400472</v>
      </c>
      <c r="AB154" t="s">
        <v>5940</v>
      </c>
      <c r="AC154">
        <v>1400472</v>
      </c>
      <c r="AD154" t="s">
        <v>6092</v>
      </c>
      <c r="AE154">
        <v>850</v>
      </c>
      <c r="AF154">
        <v>1400472</v>
      </c>
      <c r="AG154" t="s">
        <v>6092</v>
      </c>
      <c r="AH154">
        <v>167</v>
      </c>
      <c r="AI154">
        <v>1400472</v>
      </c>
      <c r="AJ154" t="s">
        <v>6092</v>
      </c>
      <c r="AK154">
        <v>60</v>
      </c>
      <c r="AL154">
        <v>1400472</v>
      </c>
      <c r="AM154" t="s">
        <v>6092</v>
      </c>
      <c r="AN154" t="s">
        <v>5940</v>
      </c>
      <c r="AO154">
        <v>0</v>
      </c>
      <c r="AP154">
        <v>1400472</v>
      </c>
      <c r="AQ154" t="s">
        <v>6092</v>
      </c>
      <c r="AR154">
        <v>1500</v>
      </c>
    </row>
    <row r="155" spans="1:44" x14ac:dyDescent="0.25">
      <c r="A155">
        <v>4109658</v>
      </c>
      <c r="B155">
        <v>1</v>
      </c>
      <c r="C155" t="s">
        <v>892</v>
      </c>
      <c r="D155" t="s">
        <v>3807</v>
      </c>
      <c r="E155">
        <v>280</v>
      </c>
      <c r="F155">
        <v>36480</v>
      </c>
      <c r="G155">
        <v>57725</v>
      </c>
      <c r="H155" t="s">
        <v>5940</v>
      </c>
      <c r="I155">
        <v>50</v>
      </c>
      <c r="J155">
        <v>2460</v>
      </c>
      <c r="K155">
        <v>600</v>
      </c>
      <c r="L155">
        <v>46135</v>
      </c>
      <c r="M155">
        <v>50600</v>
      </c>
      <c r="N155">
        <v>0</v>
      </c>
      <c r="O155">
        <v>60</v>
      </c>
      <c r="P155">
        <v>3000</v>
      </c>
      <c r="R155">
        <v>4109658</v>
      </c>
      <c r="S155">
        <v>280</v>
      </c>
      <c r="T155">
        <v>36480</v>
      </c>
      <c r="U155">
        <v>57725</v>
      </c>
      <c r="V155" t="s">
        <v>5940</v>
      </c>
      <c r="W155">
        <v>50</v>
      </c>
      <c r="X155">
        <v>2460</v>
      </c>
      <c r="Z155">
        <v>1400506</v>
      </c>
      <c r="AB155" t="s">
        <v>5940</v>
      </c>
      <c r="AC155">
        <v>1400506</v>
      </c>
      <c r="AD155" t="s">
        <v>6093</v>
      </c>
      <c r="AE155">
        <v>300</v>
      </c>
      <c r="AF155">
        <v>1400506</v>
      </c>
      <c r="AG155" t="s">
        <v>6093</v>
      </c>
      <c r="AH155">
        <v>30</v>
      </c>
      <c r="AI155">
        <v>1400506</v>
      </c>
      <c r="AJ155" t="s">
        <v>6093</v>
      </c>
      <c r="AK155">
        <v>1</v>
      </c>
      <c r="AL155">
        <v>1400506</v>
      </c>
      <c r="AM155" t="s">
        <v>6093</v>
      </c>
      <c r="AN155" t="s">
        <v>5940</v>
      </c>
      <c r="AO155">
        <v>0</v>
      </c>
      <c r="AP155">
        <v>1400506</v>
      </c>
      <c r="AQ155" t="s">
        <v>6093</v>
      </c>
      <c r="AR155">
        <v>390</v>
      </c>
    </row>
    <row r="156" spans="1:44" x14ac:dyDescent="0.25">
      <c r="A156">
        <v>4109708</v>
      </c>
      <c r="B156">
        <v>1</v>
      </c>
      <c r="C156" t="s">
        <v>892</v>
      </c>
      <c r="D156" t="s">
        <v>3808</v>
      </c>
      <c r="E156">
        <v>310980</v>
      </c>
      <c r="F156">
        <v>20000</v>
      </c>
      <c r="G156">
        <v>18008</v>
      </c>
      <c r="H156" t="s">
        <v>5940</v>
      </c>
      <c r="I156">
        <v>698</v>
      </c>
      <c r="J156">
        <v>2080</v>
      </c>
      <c r="K156">
        <v>400000</v>
      </c>
      <c r="L156">
        <v>7438</v>
      </c>
      <c r="M156">
        <v>33310</v>
      </c>
      <c r="N156">
        <v>0</v>
      </c>
      <c r="O156">
        <v>1870</v>
      </c>
      <c r="P156">
        <v>2960</v>
      </c>
      <c r="R156">
        <v>4109708</v>
      </c>
      <c r="S156">
        <v>310980</v>
      </c>
      <c r="T156">
        <v>20000</v>
      </c>
      <c r="U156">
        <v>18008</v>
      </c>
      <c r="V156" t="s">
        <v>5940</v>
      </c>
      <c r="W156">
        <v>698</v>
      </c>
      <c r="X156">
        <v>2080</v>
      </c>
      <c r="Z156">
        <v>1400605</v>
      </c>
      <c r="AB156" t="s">
        <v>5940</v>
      </c>
      <c r="AC156">
        <v>1400605</v>
      </c>
      <c r="AD156" t="s">
        <v>6094</v>
      </c>
      <c r="AE156">
        <v>200</v>
      </c>
      <c r="AF156">
        <v>1400605</v>
      </c>
      <c r="AG156" t="s">
        <v>6094</v>
      </c>
      <c r="AH156">
        <v>80</v>
      </c>
      <c r="AI156">
        <v>1400605</v>
      </c>
      <c r="AJ156" t="s">
        <v>6094</v>
      </c>
      <c r="AK156">
        <v>22</v>
      </c>
      <c r="AL156">
        <v>1400605</v>
      </c>
      <c r="AM156" t="s">
        <v>6094</v>
      </c>
      <c r="AN156" t="s">
        <v>5940</v>
      </c>
      <c r="AO156">
        <v>0</v>
      </c>
      <c r="AP156">
        <v>1400605</v>
      </c>
      <c r="AQ156" t="s">
        <v>6094</v>
      </c>
      <c r="AR156">
        <v>900</v>
      </c>
    </row>
    <row r="157" spans="1:44" x14ac:dyDescent="0.25">
      <c r="A157">
        <v>4109757</v>
      </c>
      <c r="B157">
        <v>1</v>
      </c>
      <c r="C157" t="s">
        <v>892</v>
      </c>
      <c r="D157" t="s">
        <v>3809</v>
      </c>
      <c r="E157">
        <v>750</v>
      </c>
      <c r="F157">
        <v>11508</v>
      </c>
      <c r="G157">
        <v>12000</v>
      </c>
      <c r="H157" t="s">
        <v>5940</v>
      </c>
      <c r="I157">
        <v>162</v>
      </c>
      <c r="J157">
        <v>184</v>
      </c>
      <c r="K157">
        <v>6000</v>
      </c>
      <c r="L157">
        <v>16727</v>
      </c>
      <c r="M157">
        <v>30510</v>
      </c>
      <c r="N157">
        <v>0</v>
      </c>
      <c r="O157">
        <v>90</v>
      </c>
      <c r="P157">
        <v>340</v>
      </c>
      <c r="R157">
        <v>4109757</v>
      </c>
      <c r="S157">
        <v>750</v>
      </c>
      <c r="T157">
        <v>11508</v>
      </c>
      <c r="U157">
        <v>12000</v>
      </c>
      <c r="V157" t="s">
        <v>5940</v>
      </c>
      <c r="W157">
        <v>162</v>
      </c>
      <c r="X157">
        <v>184</v>
      </c>
      <c r="Z157">
        <v>1400704</v>
      </c>
      <c r="AB157" t="s">
        <v>5940</v>
      </c>
      <c r="AC157">
        <v>1400704</v>
      </c>
      <c r="AD157" t="s">
        <v>6095</v>
      </c>
      <c r="AE157">
        <v>50</v>
      </c>
      <c r="AF157">
        <v>1400704</v>
      </c>
      <c r="AG157" t="s">
        <v>6095</v>
      </c>
      <c r="AH157">
        <v>2</v>
      </c>
      <c r="AI157">
        <v>1400704</v>
      </c>
      <c r="AJ157" t="s">
        <v>6095</v>
      </c>
      <c r="AK157">
        <v>10</v>
      </c>
      <c r="AL157">
        <v>1400704</v>
      </c>
      <c r="AM157" t="s">
        <v>6095</v>
      </c>
      <c r="AN157" t="s">
        <v>5940</v>
      </c>
      <c r="AO157">
        <v>0</v>
      </c>
      <c r="AP157">
        <v>1400704</v>
      </c>
      <c r="AQ157" t="s">
        <v>6095</v>
      </c>
      <c r="AR157">
        <v>440</v>
      </c>
    </row>
    <row r="158" spans="1:44" x14ac:dyDescent="0.25">
      <c r="A158">
        <v>4109807</v>
      </c>
      <c r="B158">
        <v>1</v>
      </c>
      <c r="C158" t="s">
        <v>892</v>
      </c>
      <c r="D158" t="s">
        <v>3810</v>
      </c>
      <c r="E158" t="s">
        <v>5940</v>
      </c>
      <c r="F158">
        <v>35520</v>
      </c>
      <c r="G158">
        <v>14880</v>
      </c>
      <c r="H158">
        <v>108</v>
      </c>
      <c r="I158">
        <v>29</v>
      </c>
      <c r="J158" t="s">
        <v>5940</v>
      </c>
      <c r="K158">
        <v>0</v>
      </c>
      <c r="L158">
        <v>42570</v>
      </c>
      <c r="M158">
        <v>38040</v>
      </c>
      <c r="N158">
        <v>0</v>
      </c>
      <c r="O158">
        <v>0</v>
      </c>
      <c r="P158">
        <v>0</v>
      </c>
      <c r="R158">
        <v>4109807</v>
      </c>
      <c r="S158" t="s">
        <v>5940</v>
      </c>
      <c r="T158">
        <v>35520</v>
      </c>
      <c r="U158">
        <v>14880</v>
      </c>
      <c r="V158">
        <v>108</v>
      </c>
      <c r="W158">
        <v>29</v>
      </c>
      <c r="X158" t="s">
        <v>5940</v>
      </c>
      <c r="Z158">
        <v>1500107</v>
      </c>
      <c r="AB158" t="s">
        <v>5940</v>
      </c>
      <c r="AC158">
        <v>1500107</v>
      </c>
      <c r="AD158" t="s">
        <v>6096</v>
      </c>
      <c r="AE158">
        <v>970</v>
      </c>
      <c r="AF158">
        <v>1500107</v>
      </c>
      <c r="AG158" t="s">
        <v>6096</v>
      </c>
      <c r="AH158">
        <v>3000</v>
      </c>
      <c r="AI158">
        <v>1500107</v>
      </c>
      <c r="AJ158" t="s">
        <v>6096</v>
      </c>
      <c r="AK158">
        <v>50</v>
      </c>
      <c r="AL158">
        <v>1500107</v>
      </c>
      <c r="AM158" t="s">
        <v>6096</v>
      </c>
      <c r="AN158" t="s">
        <v>5940</v>
      </c>
      <c r="AO158">
        <v>0</v>
      </c>
      <c r="AP158">
        <v>1500107</v>
      </c>
      <c r="AQ158" t="s">
        <v>6096</v>
      </c>
      <c r="AR158">
        <v>20</v>
      </c>
    </row>
    <row r="159" spans="1:44" x14ac:dyDescent="0.25">
      <c r="A159">
        <v>4109906</v>
      </c>
      <c r="B159">
        <v>1</v>
      </c>
      <c r="C159" t="s">
        <v>892</v>
      </c>
      <c r="D159" t="s">
        <v>3811</v>
      </c>
      <c r="E159">
        <v>662346</v>
      </c>
      <c r="F159">
        <v>3104</v>
      </c>
      <c r="G159">
        <v>2460</v>
      </c>
      <c r="H159">
        <v>660</v>
      </c>
      <c r="I159">
        <v>2909</v>
      </c>
      <c r="J159">
        <v>220</v>
      </c>
      <c r="K159">
        <v>764569</v>
      </c>
      <c r="L159">
        <v>1347</v>
      </c>
      <c r="M159">
        <v>5110</v>
      </c>
      <c r="N159">
        <v>6</v>
      </c>
      <c r="O159">
        <v>580</v>
      </c>
      <c r="P159">
        <v>22</v>
      </c>
      <c r="R159">
        <v>4109906</v>
      </c>
      <c r="S159">
        <v>662346</v>
      </c>
      <c r="T159">
        <v>3104</v>
      </c>
      <c r="U159">
        <v>2460</v>
      </c>
      <c r="V159">
        <v>660</v>
      </c>
      <c r="W159">
        <v>2909</v>
      </c>
      <c r="X159">
        <v>220</v>
      </c>
      <c r="Z159">
        <v>1500131</v>
      </c>
      <c r="AB159" t="s">
        <v>5940</v>
      </c>
      <c r="AC159">
        <v>1500131</v>
      </c>
      <c r="AD159" t="s">
        <v>6097</v>
      </c>
      <c r="AE159">
        <v>1650</v>
      </c>
      <c r="AF159">
        <v>1500131</v>
      </c>
      <c r="AG159" t="s">
        <v>6097</v>
      </c>
      <c r="AH159" t="s">
        <v>5940</v>
      </c>
      <c r="AI159">
        <v>1500131</v>
      </c>
      <c r="AJ159" t="s">
        <v>6097</v>
      </c>
      <c r="AK159" t="s">
        <v>5940</v>
      </c>
      <c r="AL159">
        <v>1500131</v>
      </c>
      <c r="AM159" t="s">
        <v>6097</v>
      </c>
      <c r="AN159" t="s">
        <v>5940</v>
      </c>
      <c r="AO159">
        <v>0</v>
      </c>
      <c r="AP159">
        <v>1500131</v>
      </c>
      <c r="AQ159" t="s">
        <v>6097</v>
      </c>
      <c r="AR159">
        <v>1560</v>
      </c>
    </row>
    <row r="160" spans="1:44" x14ac:dyDescent="0.25">
      <c r="A160">
        <v>4110003</v>
      </c>
      <c r="B160">
        <v>1</v>
      </c>
      <c r="C160" t="s">
        <v>892</v>
      </c>
      <c r="D160" t="s">
        <v>3812</v>
      </c>
      <c r="E160">
        <v>72049</v>
      </c>
      <c r="F160">
        <v>20700</v>
      </c>
      <c r="G160">
        <v>12395</v>
      </c>
      <c r="H160">
        <v>30</v>
      </c>
      <c r="I160">
        <v>99</v>
      </c>
      <c r="J160">
        <v>50</v>
      </c>
      <c r="K160">
        <v>116747</v>
      </c>
      <c r="L160">
        <v>27900</v>
      </c>
      <c r="M160">
        <v>26480</v>
      </c>
      <c r="N160">
        <v>0</v>
      </c>
      <c r="O160">
        <v>30</v>
      </c>
      <c r="P160">
        <v>4</v>
      </c>
      <c r="R160">
        <v>4110003</v>
      </c>
      <c r="S160">
        <v>72049</v>
      </c>
      <c r="T160">
        <v>20700</v>
      </c>
      <c r="U160">
        <v>12395</v>
      </c>
      <c r="V160">
        <v>30</v>
      </c>
      <c r="W160">
        <v>99</v>
      </c>
      <c r="X160">
        <v>50</v>
      </c>
      <c r="Z160">
        <v>1500206</v>
      </c>
      <c r="AB160" t="s">
        <v>5940</v>
      </c>
      <c r="AC160">
        <v>1500206</v>
      </c>
      <c r="AD160" t="s">
        <v>6098</v>
      </c>
      <c r="AE160">
        <v>9</v>
      </c>
      <c r="AF160">
        <v>1500206</v>
      </c>
      <c r="AG160" t="s">
        <v>6098</v>
      </c>
      <c r="AH160" t="s">
        <v>5940</v>
      </c>
      <c r="AI160">
        <v>1500206</v>
      </c>
      <c r="AJ160" t="s">
        <v>6098</v>
      </c>
      <c r="AK160">
        <v>39</v>
      </c>
      <c r="AL160">
        <v>1500206</v>
      </c>
      <c r="AM160" t="s">
        <v>6098</v>
      </c>
      <c r="AN160" t="s">
        <v>5940</v>
      </c>
      <c r="AO160">
        <v>0</v>
      </c>
      <c r="AP160">
        <v>1500206</v>
      </c>
      <c r="AQ160" t="s">
        <v>6098</v>
      </c>
      <c r="AR160">
        <v>405</v>
      </c>
    </row>
    <row r="161" spans="1:44" x14ac:dyDescent="0.25">
      <c r="A161">
        <v>4110052</v>
      </c>
      <c r="B161">
        <v>1</v>
      </c>
      <c r="C161" t="s">
        <v>892</v>
      </c>
      <c r="D161" t="s">
        <v>3813</v>
      </c>
      <c r="E161">
        <v>3000</v>
      </c>
      <c r="F161">
        <v>16800</v>
      </c>
      <c r="G161">
        <v>5679</v>
      </c>
      <c r="H161">
        <v>24</v>
      </c>
      <c r="I161">
        <v>330</v>
      </c>
      <c r="J161">
        <v>243</v>
      </c>
      <c r="K161">
        <v>4200</v>
      </c>
      <c r="L161">
        <v>16320</v>
      </c>
      <c r="M161">
        <v>9510</v>
      </c>
      <c r="N161">
        <v>0</v>
      </c>
      <c r="O161">
        <v>200</v>
      </c>
      <c r="P161">
        <v>134</v>
      </c>
      <c r="R161">
        <v>4110052</v>
      </c>
      <c r="S161">
        <v>3000</v>
      </c>
      <c r="T161">
        <v>16800</v>
      </c>
      <c r="U161">
        <v>5679</v>
      </c>
      <c r="V161">
        <v>24</v>
      </c>
      <c r="W161">
        <v>330</v>
      </c>
      <c r="X161">
        <v>243</v>
      </c>
      <c r="Z161">
        <v>1500305</v>
      </c>
      <c r="AB161" t="s">
        <v>5940</v>
      </c>
      <c r="AC161">
        <v>1500305</v>
      </c>
      <c r="AD161" t="s">
        <v>6099</v>
      </c>
      <c r="AE161" t="s">
        <v>5940</v>
      </c>
      <c r="AF161">
        <v>1500305</v>
      </c>
      <c r="AG161" t="s">
        <v>6099</v>
      </c>
      <c r="AH161" t="s">
        <v>5940</v>
      </c>
      <c r="AI161">
        <v>1500305</v>
      </c>
      <c r="AJ161" t="s">
        <v>6099</v>
      </c>
      <c r="AK161" t="s">
        <v>5940</v>
      </c>
      <c r="AL161">
        <v>1500305</v>
      </c>
      <c r="AM161" t="s">
        <v>6099</v>
      </c>
      <c r="AN161" t="s">
        <v>5940</v>
      </c>
      <c r="AO161">
        <v>0</v>
      </c>
      <c r="AP161">
        <v>1500305</v>
      </c>
      <c r="AQ161" t="s">
        <v>6099</v>
      </c>
      <c r="AR161" t="s">
        <v>5940</v>
      </c>
    </row>
    <row r="162" spans="1:44" x14ac:dyDescent="0.25">
      <c r="A162">
        <v>4110078</v>
      </c>
      <c r="B162">
        <v>1</v>
      </c>
      <c r="C162" t="s">
        <v>892</v>
      </c>
      <c r="D162" t="s">
        <v>3814</v>
      </c>
      <c r="E162" t="s">
        <v>5940</v>
      </c>
      <c r="F162">
        <v>3900</v>
      </c>
      <c r="G162">
        <v>5965</v>
      </c>
      <c r="H162" t="s">
        <v>5940</v>
      </c>
      <c r="I162">
        <v>32</v>
      </c>
      <c r="J162">
        <v>220</v>
      </c>
      <c r="K162">
        <v>0</v>
      </c>
      <c r="L162">
        <v>4860</v>
      </c>
      <c r="M162">
        <v>7900</v>
      </c>
      <c r="N162">
        <v>0</v>
      </c>
      <c r="O162">
        <v>15</v>
      </c>
      <c r="P162">
        <v>432</v>
      </c>
      <c r="R162">
        <v>4110078</v>
      </c>
      <c r="S162" t="s">
        <v>5940</v>
      </c>
      <c r="T162">
        <v>3900</v>
      </c>
      <c r="U162">
        <v>5965</v>
      </c>
      <c r="V162" t="s">
        <v>5940</v>
      </c>
      <c r="W162">
        <v>32</v>
      </c>
      <c r="X162">
        <v>220</v>
      </c>
      <c r="Z162">
        <v>1500347</v>
      </c>
      <c r="AB162" t="s">
        <v>5940</v>
      </c>
      <c r="AC162">
        <v>1500347</v>
      </c>
      <c r="AD162" t="s">
        <v>6100</v>
      </c>
      <c r="AE162">
        <v>1089</v>
      </c>
      <c r="AF162">
        <v>1500347</v>
      </c>
      <c r="AG162" t="s">
        <v>6100</v>
      </c>
      <c r="AH162" t="s">
        <v>5940</v>
      </c>
      <c r="AI162">
        <v>1500347</v>
      </c>
      <c r="AJ162" t="s">
        <v>6100</v>
      </c>
      <c r="AK162">
        <v>95</v>
      </c>
      <c r="AL162">
        <v>1500347</v>
      </c>
      <c r="AM162" t="s">
        <v>6100</v>
      </c>
      <c r="AN162" t="s">
        <v>5940</v>
      </c>
      <c r="AO162">
        <v>0</v>
      </c>
      <c r="AP162">
        <v>1500347</v>
      </c>
      <c r="AQ162" t="s">
        <v>6100</v>
      </c>
      <c r="AR162">
        <v>6213</v>
      </c>
    </row>
    <row r="163" spans="1:44" x14ac:dyDescent="0.25">
      <c r="A163">
        <v>4110102</v>
      </c>
      <c r="B163">
        <v>1</v>
      </c>
      <c r="C163" t="s">
        <v>892</v>
      </c>
      <c r="D163" t="s">
        <v>3815</v>
      </c>
      <c r="E163" t="s">
        <v>5940</v>
      </c>
      <c r="F163">
        <v>32130</v>
      </c>
      <c r="G163">
        <v>43452</v>
      </c>
      <c r="H163" t="s">
        <v>5940</v>
      </c>
      <c r="I163">
        <v>822</v>
      </c>
      <c r="J163">
        <v>4858</v>
      </c>
      <c r="K163">
        <v>0</v>
      </c>
      <c r="L163">
        <v>15288</v>
      </c>
      <c r="M163">
        <v>97458</v>
      </c>
      <c r="N163">
        <v>0</v>
      </c>
      <c r="O163">
        <v>720</v>
      </c>
      <c r="P163">
        <v>10228</v>
      </c>
      <c r="R163">
        <v>4110102</v>
      </c>
      <c r="S163" t="s">
        <v>5940</v>
      </c>
      <c r="T163">
        <v>32130</v>
      </c>
      <c r="U163">
        <v>43452</v>
      </c>
      <c r="V163" t="s">
        <v>5940</v>
      </c>
      <c r="W163">
        <v>822</v>
      </c>
      <c r="X163">
        <v>4858</v>
      </c>
      <c r="Z163">
        <v>1500404</v>
      </c>
      <c r="AB163" t="s">
        <v>5940</v>
      </c>
      <c r="AC163">
        <v>1500404</v>
      </c>
      <c r="AD163" t="s">
        <v>6101</v>
      </c>
      <c r="AE163">
        <v>7200</v>
      </c>
      <c r="AF163">
        <v>1500404</v>
      </c>
      <c r="AG163" t="s">
        <v>6101</v>
      </c>
      <c r="AH163">
        <v>2200</v>
      </c>
      <c r="AI163">
        <v>1500404</v>
      </c>
      <c r="AJ163" t="s">
        <v>6101</v>
      </c>
      <c r="AK163">
        <v>1280</v>
      </c>
      <c r="AL163">
        <v>1500404</v>
      </c>
      <c r="AM163" t="s">
        <v>6101</v>
      </c>
      <c r="AN163">
        <v>1620</v>
      </c>
      <c r="AO163">
        <v>0</v>
      </c>
      <c r="AP163">
        <v>1500404</v>
      </c>
      <c r="AQ163" t="s">
        <v>6101</v>
      </c>
      <c r="AR163">
        <v>9780</v>
      </c>
    </row>
    <row r="164" spans="1:44" x14ac:dyDescent="0.25">
      <c r="A164">
        <v>4110201</v>
      </c>
      <c r="B164">
        <v>1</v>
      </c>
      <c r="C164" t="s">
        <v>892</v>
      </c>
      <c r="D164" t="s">
        <v>3816</v>
      </c>
      <c r="E164" t="s">
        <v>5940</v>
      </c>
      <c r="F164">
        <v>800</v>
      </c>
      <c r="G164">
        <v>11245</v>
      </c>
      <c r="H164" t="s">
        <v>5940</v>
      </c>
      <c r="I164">
        <v>382</v>
      </c>
      <c r="J164">
        <v>1588</v>
      </c>
      <c r="K164">
        <v>0</v>
      </c>
      <c r="L164">
        <v>17374</v>
      </c>
      <c r="M164">
        <v>14230</v>
      </c>
      <c r="N164">
        <v>0</v>
      </c>
      <c r="O164">
        <v>264</v>
      </c>
      <c r="P164">
        <v>3030</v>
      </c>
      <c r="R164">
        <v>4110201</v>
      </c>
      <c r="S164" t="s">
        <v>5940</v>
      </c>
      <c r="T164">
        <v>800</v>
      </c>
      <c r="U164">
        <v>11245</v>
      </c>
      <c r="V164" t="s">
        <v>5940</v>
      </c>
      <c r="W164">
        <v>382</v>
      </c>
      <c r="X164">
        <v>1588</v>
      </c>
      <c r="Z164">
        <v>1500503</v>
      </c>
      <c r="AB164" t="s">
        <v>5940</v>
      </c>
      <c r="AC164">
        <v>1500503</v>
      </c>
      <c r="AD164" t="s">
        <v>6102</v>
      </c>
      <c r="AE164">
        <v>300</v>
      </c>
      <c r="AF164">
        <v>1500503</v>
      </c>
      <c r="AG164" t="s">
        <v>6102</v>
      </c>
      <c r="AH164">
        <v>70</v>
      </c>
      <c r="AI164">
        <v>1500503</v>
      </c>
      <c r="AJ164" t="s">
        <v>6102</v>
      </c>
      <c r="AK164">
        <v>14</v>
      </c>
      <c r="AL164">
        <v>1500503</v>
      </c>
      <c r="AM164" t="s">
        <v>6102</v>
      </c>
      <c r="AN164" t="s">
        <v>5940</v>
      </c>
      <c r="AO164">
        <v>0</v>
      </c>
      <c r="AP164">
        <v>1500503</v>
      </c>
      <c r="AQ164" t="s">
        <v>6102</v>
      </c>
      <c r="AR164">
        <v>100</v>
      </c>
    </row>
    <row r="165" spans="1:44" x14ac:dyDescent="0.25">
      <c r="A165">
        <v>4110300</v>
      </c>
      <c r="B165">
        <v>1</v>
      </c>
      <c r="C165" t="s">
        <v>892</v>
      </c>
      <c r="D165" t="s">
        <v>3817</v>
      </c>
      <c r="E165">
        <v>249943</v>
      </c>
      <c r="F165">
        <v>300</v>
      </c>
      <c r="G165">
        <v>150</v>
      </c>
      <c r="H165">
        <v>362</v>
      </c>
      <c r="I165" t="s">
        <v>5940</v>
      </c>
      <c r="J165">
        <v>120</v>
      </c>
      <c r="K165">
        <v>319018</v>
      </c>
      <c r="L165">
        <v>0</v>
      </c>
      <c r="M165">
        <v>259</v>
      </c>
      <c r="N165">
        <v>0</v>
      </c>
      <c r="O165">
        <v>0</v>
      </c>
      <c r="P165">
        <v>66</v>
      </c>
      <c r="R165">
        <v>4110300</v>
      </c>
      <c r="S165">
        <v>249943</v>
      </c>
      <c r="T165">
        <v>300</v>
      </c>
      <c r="U165">
        <v>150</v>
      </c>
      <c r="V165">
        <v>362</v>
      </c>
      <c r="W165" t="s">
        <v>5940</v>
      </c>
      <c r="X165">
        <v>120</v>
      </c>
      <c r="Z165">
        <v>1500602</v>
      </c>
      <c r="AB165" t="s">
        <v>5940</v>
      </c>
      <c r="AC165">
        <v>1500602</v>
      </c>
      <c r="AD165" t="s">
        <v>6103</v>
      </c>
      <c r="AE165">
        <v>10607</v>
      </c>
      <c r="AF165">
        <v>1500602</v>
      </c>
      <c r="AG165" t="s">
        <v>6103</v>
      </c>
      <c r="AH165">
        <v>2100</v>
      </c>
      <c r="AI165">
        <v>1500602</v>
      </c>
      <c r="AJ165" t="s">
        <v>6103</v>
      </c>
      <c r="AK165">
        <v>1558</v>
      </c>
      <c r="AL165">
        <v>1500602</v>
      </c>
      <c r="AM165" t="s">
        <v>6103</v>
      </c>
      <c r="AN165">
        <v>400</v>
      </c>
      <c r="AO165">
        <v>0</v>
      </c>
      <c r="AP165">
        <v>1500602</v>
      </c>
      <c r="AQ165" t="s">
        <v>6103</v>
      </c>
      <c r="AR165">
        <v>12868</v>
      </c>
    </row>
    <row r="166" spans="1:44" x14ac:dyDescent="0.25">
      <c r="A166">
        <v>4110409</v>
      </c>
      <c r="B166">
        <v>1</v>
      </c>
      <c r="C166" t="s">
        <v>892</v>
      </c>
      <c r="D166" t="s">
        <v>3818</v>
      </c>
      <c r="E166">
        <v>155798</v>
      </c>
      <c r="F166">
        <v>1680</v>
      </c>
      <c r="G166">
        <v>600</v>
      </c>
      <c r="H166">
        <v>40</v>
      </c>
      <c r="I166">
        <v>8</v>
      </c>
      <c r="J166">
        <v>48</v>
      </c>
      <c r="K166">
        <v>276594</v>
      </c>
      <c r="L166">
        <v>1350</v>
      </c>
      <c r="M166">
        <v>2030</v>
      </c>
      <c r="N166">
        <v>0</v>
      </c>
      <c r="O166">
        <v>8</v>
      </c>
      <c r="P166">
        <v>10</v>
      </c>
      <c r="R166">
        <v>4110409</v>
      </c>
      <c r="S166">
        <v>155798</v>
      </c>
      <c r="T166">
        <v>1680</v>
      </c>
      <c r="U166">
        <v>600</v>
      </c>
      <c r="V166">
        <v>40</v>
      </c>
      <c r="W166">
        <v>8</v>
      </c>
      <c r="X166">
        <v>48</v>
      </c>
      <c r="Z166">
        <v>1500701</v>
      </c>
      <c r="AB166" t="s">
        <v>5940</v>
      </c>
      <c r="AC166">
        <v>1500701</v>
      </c>
      <c r="AD166" t="s">
        <v>6104</v>
      </c>
      <c r="AE166" t="s">
        <v>5940</v>
      </c>
      <c r="AF166">
        <v>1500701</v>
      </c>
      <c r="AG166" t="s">
        <v>6104</v>
      </c>
      <c r="AH166" t="s">
        <v>5940</v>
      </c>
      <c r="AI166">
        <v>1500701</v>
      </c>
      <c r="AJ166" t="s">
        <v>6104</v>
      </c>
      <c r="AK166">
        <v>9</v>
      </c>
      <c r="AL166">
        <v>1500701</v>
      </c>
      <c r="AM166" t="s">
        <v>6104</v>
      </c>
      <c r="AN166" t="s">
        <v>5940</v>
      </c>
      <c r="AO166">
        <v>0</v>
      </c>
      <c r="AP166">
        <v>1500701</v>
      </c>
      <c r="AQ166" t="s">
        <v>6104</v>
      </c>
      <c r="AR166">
        <v>60</v>
      </c>
    </row>
    <row r="167" spans="1:44" x14ac:dyDescent="0.25">
      <c r="A167">
        <v>4110508</v>
      </c>
      <c r="B167">
        <v>1</v>
      </c>
      <c r="C167" t="s">
        <v>892</v>
      </c>
      <c r="D167" t="s">
        <v>3819</v>
      </c>
      <c r="E167" t="s">
        <v>5940</v>
      </c>
      <c r="F167">
        <v>51150</v>
      </c>
      <c r="G167">
        <v>47000</v>
      </c>
      <c r="H167" t="s">
        <v>5940</v>
      </c>
      <c r="I167">
        <v>85</v>
      </c>
      <c r="J167">
        <v>3300</v>
      </c>
      <c r="K167">
        <v>0</v>
      </c>
      <c r="L167">
        <v>54250</v>
      </c>
      <c r="M167">
        <v>66080</v>
      </c>
      <c r="N167">
        <v>0</v>
      </c>
      <c r="O167">
        <v>85</v>
      </c>
      <c r="P167">
        <v>3400</v>
      </c>
      <c r="R167">
        <v>4110508</v>
      </c>
      <c r="S167" t="s">
        <v>5940</v>
      </c>
      <c r="T167">
        <v>51150</v>
      </c>
      <c r="U167">
        <v>47000</v>
      </c>
      <c r="V167" t="s">
        <v>5940</v>
      </c>
      <c r="W167">
        <v>85</v>
      </c>
      <c r="X167">
        <v>3300</v>
      </c>
      <c r="Z167">
        <v>1500800</v>
      </c>
      <c r="AB167" t="s">
        <v>5940</v>
      </c>
      <c r="AC167">
        <v>1500800</v>
      </c>
      <c r="AD167" t="s">
        <v>6105</v>
      </c>
      <c r="AE167" t="s">
        <v>5940</v>
      </c>
      <c r="AF167">
        <v>1500800</v>
      </c>
      <c r="AG167" t="s">
        <v>6105</v>
      </c>
      <c r="AH167" t="s">
        <v>5940</v>
      </c>
      <c r="AI167">
        <v>1500800</v>
      </c>
      <c r="AJ167" t="s">
        <v>6105</v>
      </c>
      <c r="AK167" t="s">
        <v>5940</v>
      </c>
      <c r="AL167">
        <v>1500800</v>
      </c>
      <c r="AM167" t="s">
        <v>6105</v>
      </c>
      <c r="AN167" t="s">
        <v>5940</v>
      </c>
      <c r="AO167">
        <v>0</v>
      </c>
      <c r="AP167">
        <v>1500859</v>
      </c>
      <c r="AQ167" t="s">
        <v>6106</v>
      </c>
      <c r="AR167">
        <v>1582</v>
      </c>
    </row>
    <row r="168" spans="1:44" x14ac:dyDescent="0.25">
      <c r="A168">
        <v>4110607</v>
      </c>
      <c r="B168">
        <v>1</v>
      </c>
      <c r="C168" t="s">
        <v>892</v>
      </c>
      <c r="D168" t="s">
        <v>3820</v>
      </c>
      <c r="E168" t="s">
        <v>5940</v>
      </c>
      <c r="F168">
        <v>32430</v>
      </c>
      <c r="G168">
        <v>8000</v>
      </c>
      <c r="H168">
        <v>1140</v>
      </c>
      <c r="I168" t="s">
        <v>5940</v>
      </c>
      <c r="J168" t="s">
        <v>5940</v>
      </c>
      <c r="K168">
        <v>65617</v>
      </c>
      <c r="L168">
        <v>30108</v>
      </c>
      <c r="M168">
        <v>32902</v>
      </c>
      <c r="N168">
        <v>6</v>
      </c>
      <c r="O168">
        <v>0</v>
      </c>
      <c r="P168">
        <v>0</v>
      </c>
      <c r="R168">
        <v>4110607</v>
      </c>
      <c r="S168" t="s">
        <v>5940</v>
      </c>
      <c r="T168">
        <v>32430</v>
      </c>
      <c r="U168">
        <v>8000</v>
      </c>
      <c r="V168">
        <v>1140</v>
      </c>
      <c r="W168" t="s">
        <v>5940</v>
      </c>
      <c r="X168" t="s">
        <v>5940</v>
      </c>
      <c r="Z168">
        <v>1500859</v>
      </c>
      <c r="AB168" t="s">
        <v>5940</v>
      </c>
      <c r="AC168">
        <v>1500859</v>
      </c>
      <c r="AD168" t="s">
        <v>6106</v>
      </c>
      <c r="AE168">
        <v>2080</v>
      </c>
      <c r="AF168">
        <v>1500859</v>
      </c>
      <c r="AG168" t="s">
        <v>6106</v>
      </c>
      <c r="AH168">
        <v>2275</v>
      </c>
      <c r="AI168">
        <v>1500859</v>
      </c>
      <c r="AJ168" t="s">
        <v>6106</v>
      </c>
      <c r="AK168">
        <v>188</v>
      </c>
      <c r="AL168">
        <v>1500859</v>
      </c>
      <c r="AM168" t="s">
        <v>6106</v>
      </c>
      <c r="AN168" t="s">
        <v>5940</v>
      </c>
      <c r="AO168">
        <v>0</v>
      </c>
      <c r="AP168">
        <v>1500909</v>
      </c>
      <c r="AQ168" t="s">
        <v>6107</v>
      </c>
      <c r="AR168">
        <v>174</v>
      </c>
    </row>
    <row r="169" spans="1:44" x14ac:dyDescent="0.25">
      <c r="A169">
        <v>4110656</v>
      </c>
      <c r="B169">
        <v>1</v>
      </c>
      <c r="C169" t="s">
        <v>892</v>
      </c>
      <c r="D169" t="s">
        <v>3821</v>
      </c>
      <c r="E169" t="s">
        <v>5940</v>
      </c>
      <c r="F169">
        <v>15672</v>
      </c>
      <c r="G169">
        <v>6490</v>
      </c>
      <c r="H169">
        <v>45</v>
      </c>
      <c r="I169">
        <v>60</v>
      </c>
      <c r="J169">
        <v>119</v>
      </c>
      <c r="K169">
        <v>2500</v>
      </c>
      <c r="L169">
        <v>20150</v>
      </c>
      <c r="M169">
        <v>23770</v>
      </c>
      <c r="N169">
        <v>2</v>
      </c>
      <c r="O169">
        <v>60</v>
      </c>
      <c r="P169">
        <v>150</v>
      </c>
      <c r="R169">
        <v>4110656</v>
      </c>
      <c r="S169" t="s">
        <v>5940</v>
      </c>
      <c r="T169">
        <v>15672</v>
      </c>
      <c r="U169">
        <v>6490</v>
      </c>
      <c r="V169">
        <v>45</v>
      </c>
      <c r="W169">
        <v>60</v>
      </c>
      <c r="X169">
        <v>119</v>
      </c>
      <c r="Z169">
        <v>1500909</v>
      </c>
      <c r="AB169" t="s">
        <v>5940</v>
      </c>
      <c r="AC169">
        <v>1500909</v>
      </c>
      <c r="AD169" t="s">
        <v>6107</v>
      </c>
      <c r="AE169">
        <v>24</v>
      </c>
      <c r="AF169">
        <v>1500909</v>
      </c>
      <c r="AG169" t="s">
        <v>6107</v>
      </c>
      <c r="AH169" t="s">
        <v>5940</v>
      </c>
      <c r="AI169">
        <v>1500909</v>
      </c>
      <c r="AJ169" t="s">
        <v>6107</v>
      </c>
      <c r="AK169">
        <v>3764</v>
      </c>
      <c r="AL169">
        <v>1500909</v>
      </c>
      <c r="AM169" t="s">
        <v>6107</v>
      </c>
      <c r="AN169" t="s">
        <v>5940</v>
      </c>
      <c r="AO169">
        <v>0</v>
      </c>
      <c r="AP169">
        <v>1500958</v>
      </c>
      <c r="AQ169" t="s">
        <v>6108</v>
      </c>
      <c r="AR169">
        <v>4800</v>
      </c>
    </row>
    <row r="170" spans="1:44" x14ac:dyDescent="0.25">
      <c r="A170">
        <v>4110706</v>
      </c>
      <c r="B170">
        <v>1</v>
      </c>
      <c r="C170" t="s">
        <v>892</v>
      </c>
      <c r="D170" t="s">
        <v>3822</v>
      </c>
      <c r="E170" t="s">
        <v>5940</v>
      </c>
      <c r="F170">
        <v>15912</v>
      </c>
      <c r="G170">
        <v>98622</v>
      </c>
      <c r="H170" t="s">
        <v>5940</v>
      </c>
      <c r="I170">
        <v>985</v>
      </c>
      <c r="J170">
        <v>32127</v>
      </c>
      <c r="K170">
        <v>0</v>
      </c>
      <c r="L170">
        <v>38996</v>
      </c>
      <c r="M170">
        <v>92999</v>
      </c>
      <c r="N170">
        <v>0</v>
      </c>
      <c r="O170">
        <v>780</v>
      </c>
      <c r="P170">
        <v>35631</v>
      </c>
      <c r="R170">
        <v>4110706</v>
      </c>
      <c r="S170" t="s">
        <v>5940</v>
      </c>
      <c r="T170">
        <v>15912</v>
      </c>
      <c r="U170">
        <v>98622</v>
      </c>
      <c r="V170" t="s">
        <v>5940</v>
      </c>
      <c r="W170">
        <v>985</v>
      </c>
      <c r="X170">
        <v>32127</v>
      </c>
      <c r="Z170">
        <v>1500958</v>
      </c>
      <c r="AB170" t="s">
        <v>5940</v>
      </c>
      <c r="AC170">
        <v>1500958</v>
      </c>
      <c r="AD170" t="s">
        <v>6108</v>
      </c>
      <c r="AE170">
        <v>760</v>
      </c>
      <c r="AF170">
        <v>1500958</v>
      </c>
      <c r="AG170" t="s">
        <v>6108</v>
      </c>
      <c r="AH170" t="s">
        <v>5940</v>
      </c>
      <c r="AI170">
        <v>1500958</v>
      </c>
      <c r="AJ170" t="s">
        <v>6108</v>
      </c>
      <c r="AK170">
        <v>1260</v>
      </c>
      <c r="AL170">
        <v>1500958</v>
      </c>
      <c r="AM170" t="s">
        <v>6108</v>
      </c>
      <c r="AN170" t="s">
        <v>5940</v>
      </c>
      <c r="AO170">
        <v>0</v>
      </c>
      <c r="AP170">
        <v>1501006</v>
      </c>
      <c r="AQ170" t="s">
        <v>6109</v>
      </c>
      <c r="AR170">
        <v>639</v>
      </c>
    </row>
    <row r="171" spans="1:44" x14ac:dyDescent="0.25">
      <c r="A171">
        <v>4110805</v>
      </c>
      <c r="B171">
        <v>1</v>
      </c>
      <c r="C171" t="s">
        <v>892</v>
      </c>
      <c r="D171" t="s">
        <v>3823</v>
      </c>
      <c r="E171">
        <v>1000</v>
      </c>
      <c r="F171">
        <v>16060</v>
      </c>
      <c r="G171">
        <v>10769</v>
      </c>
      <c r="H171">
        <v>652</v>
      </c>
      <c r="I171">
        <v>375</v>
      </c>
      <c r="J171">
        <v>200</v>
      </c>
      <c r="K171">
        <v>3000</v>
      </c>
      <c r="L171">
        <v>18122</v>
      </c>
      <c r="M171">
        <v>11120</v>
      </c>
      <c r="N171">
        <v>39</v>
      </c>
      <c r="O171">
        <v>174</v>
      </c>
      <c r="P171">
        <v>620</v>
      </c>
      <c r="R171">
        <v>4110805</v>
      </c>
      <c r="S171">
        <v>1000</v>
      </c>
      <c r="T171">
        <v>16060</v>
      </c>
      <c r="U171">
        <v>10769</v>
      </c>
      <c r="V171">
        <v>652</v>
      </c>
      <c r="W171">
        <v>375</v>
      </c>
      <c r="X171">
        <v>200</v>
      </c>
      <c r="Z171">
        <v>1501006</v>
      </c>
      <c r="AB171" t="s">
        <v>5940</v>
      </c>
      <c r="AC171">
        <v>1501006</v>
      </c>
      <c r="AD171" t="s">
        <v>6109</v>
      </c>
      <c r="AE171">
        <v>735</v>
      </c>
      <c r="AF171">
        <v>1501006</v>
      </c>
      <c r="AG171" t="s">
        <v>6109</v>
      </c>
      <c r="AH171">
        <v>125</v>
      </c>
      <c r="AI171">
        <v>1501006</v>
      </c>
      <c r="AJ171" t="s">
        <v>6109</v>
      </c>
      <c r="AK171">
        <v>91</v>
      </c>
      <c r="AL171">
        <v>1501006</v>
      </c>
      <c r="AM171" t="s">
        <v>6109</v>
      </c>
      <c r="AN171" t="s">
        <v>5940</v>
      </c>
      <c r="AO171">
        <v>0</v>
      </c>
      <c r="AP171">
        <v>1501105</v>
      </c>
      <c r="AQ171" t="s">
        <v>6110</v>
      </c>
      <c r="AR171">
        <v>51</v>
      </c>
    </row>
    <row r="172" spans="1:44" x14ac:dyDescent="0.25">
      <c r="A172">
        <v>4110904</v>
      </c>
      <c r="B172">
        <v>1</v>
      </c>
      <c r="C172" t="s">
        <v>892</v>
      </c>
      <c r="D172" t="s">
        <v>3824</v>
      </c>
      <c r="E172">
        <v>47392</v>
      </c>
      <c r="F172">
        <v>2932</v>
      </c>
      <c r="G172">
        <v>3552</v>
      </c>
      <c r="H172">
        <v>1768</v>
      </c>
      <c r="I172">
        <v>5</v>
      </c>
      <c r="J172">
        <v>191</v>
      </c>
      <c r="K172">
        <v>237567</v>
      </c>
      <c r="L172">
        <v>653</v>
      </c>
      <c r="M172">
        <v>1377</v>
      </c>
      <c r="N172">
        <v>0</v>
      </c>
      <c r="O172">
        <v>0</v>
      </c>
      <c r="P172">
        <v>3</v>
      </c>
      <c r="R172">
        <v>4110904</v>
      </c>
      <c r="S172">
        <v>47392</v>
      </c>
      <c r="T172">
        <v>2932</v>
      </c>
      <c r="U172">
        <v>3552</v>
      </c>
      <c r="V172">
        <v>1768</v>
      </c>
      <c r="W172">
        <v>5</v>
      </c>
      <c r="X172">
        <v>191</v>
      </c>
      <c r="Z172">
        <v>1501105</v>
      </c>
      <c r="AB172" t="s">
        <v>5940</v>
      </c>
      <c r="AC172">
        <v>1501105</v>
      </c>
      <c r="AD172" t="s">
        <v>6110</v>
      </c>
      <c r="AE172" t="s">
        <v>5940</v>
      </c>
      <c r="AF172">
        <v>1501105</v>
      </c>
      <c r="AG172" t="s">
        <v>6110</v>
      </c>
      <c r="AH172" t="s">
        <v>5940</v>
      </c>
      <c r="AI172">
        <v>1501105</v>
      </c>
      <c r="AJ172" t="s">
        <v>6110</v>
      </c>
      <c r="AK172">
        <v>60</v>
      </c>
      <c r="AL172">
        <v>1501105</v>
      </c>
      <c r="AM172" t="s">
        <v>6110</v>
      </c>
      <c r="AN172" t="s">
        <v>5940</v>
      </c>
      <c r="AO172">
        <v>0</v>
      </c>
      <c r="AP172">
        <v>1501204</v>
      </c>
      <c r="AQ172" t="s">
        <v>6111</v>
      </c>
      <c r="AR172">
        <v>320</v>
      </c>
    </row>
    <row r="173" spans="1:44" x14ac:dyDescent="0.25">
      <c r="A173">
        <v>4110953</v>
      </c>
      <c r="B173">
        <v>1</v>
      </c>
      <c r="C173" t="s">
        <v>892</v>
      </c>
      <c r="D173" t="s">
        <v>3825</v>
      </c>
      <c r="E173">
        <v>6000</v>
      </c>
      <c r="F173">
        <v>18600</v>
      </c>
      <c r="G173">
        <v>9945</v>
      </c>
      <c r="H173" t="s">
        <v>5940</v>
      </c>
      <c r="I173" t="s">
        <v>5940</v>
      </c>
      <c r="J173">
        <v>35</v>
      </c>
      <c r="K173">
        <v>5300</v>
      </c>
      <c r="L173">
        <v>27110</v>
      </c>
      <c r="M173">
        <v>29330</v>
      </c>
      <c r="N173">
        <v>0</v>
      </c>
      <c r="O173">
        <v>0</v>
      </c>
      <c r="P173">
        <v>180</v>
      </c>
      <c r="R173">
        <v>4110953</v>
      </c>
      <c r="S173">
        <v>6000</v>
      </c>
      <c r="T173">
        <v>18600</v>
      </c>
      <c r="U173">
        <v>9945</v>
      </c>
      <c r="V173" t="s">
        <v>5940</v>
      </c>
      <c r="W173" t="s">
        <v>5940</v>
      </c>
      <c r="X173">
        <v>35</v>
      </c>
      <c r="Z173">
        <v>1501204</v>
      </c>
      <c r="AB173" t="s">
        <v>5940</v>
      </c>
      <c r="AC173">
        <v>1501204</v>
      </c>
      <c r="AD173" t="s">
        <v>6111</v>
      </c>
      <c r="AE173">
        <v>960</v>
      </c>
      <c r="AF173">
        <v>1501204</v>
      </c>
      <c r="AG173" t="s">
        <v>6111</v>
      </c>
      <c r="AH173" t="s">
        <v>5940</v>
      </c>
      <c r="AI173">
        <v>1501204</v>
      </c>
      <c r="AJ173" t="s">
        <v>6111</v>
      </c>
      <c r="AK173">
        <v>270</v>
      </c>
      <c r="AL173">
        <v>1501204</v>
      </c>
      <c r="AM173" t="s">
        <v>6111</v>
      </c>
      <c r="AN173" t="s">
        <v>5940</v>
      </c>
      <c r="AO173">
        <v>0</v>
      </c>
      <c r="AP173">
        <v>1501253</v>
      </c>
      <c r="AQ173" t="s">
        <v>6112</v>
      </c>
      <c r="AR173">
        <v>11701</v>
      </c>
    </row>
    <row r="174" spans="1:44" x14ac:dyDescent="0.25">
      <c r="A174">
        <v>4111001</v>
      </c>
      <c r="B174">
        <v>1</v>
      </c>
      <c r="C174" t="s">
        <v>892</v>
      </c>
      <c r="D174" t="s">
        <v>3826</v>
      </c>
      <c r="E174">
        <v>189000</v>
      </c>
      <c r="F174">
        <v>21735</v>
      </c>
      <c r="G174">
        <v>21410</v>
      </c>
      <c r="H174">
        <v>20</v>
      </c>
      <c r="I174">
        <v>264</v>
      </c>
      <c r="J174">
        <v>4</v>
      </c>
      <c r="K174">
        <v>455700</v>
      </c>
      <c r="L174">
        <v>25344</v>
      </c>
      <c r="M174">
        <v>23441</v>
      </c>
      <c r="N174">
        <v>0</v>
      </c>
      <c r="O174">
        <v>292</v>
      </c>
      <c r="P174">
        <v>3</v>
      </c>
      <c r="R174">
        <v>4111001</v>
      </c>
      <c r="S174">
        <v>189000</v>
      </c>
      <c r="T174">
        <v>21735</v>
      </c>
      <c r="U174">
        <v>21410</v>
      </c>
      <c r="V174">
        <v>20</v>
      </c>
      <c r="W174">
        <v>264</v>
      </c>
      <c r="X174">
        <v>4</v>
      </c>
      <c r="Z174">
        <v>1501253</v>
      </c>
      <c r="AB174" t="s">
        <v>5940</v>
      </c>
      <c r="AC174">
        <v>1501253</v>
      </c>
      <c r="AD174" t="s">
        <v>6112</v>
      </c>
      <c r="AE174">
        <v>3024</v>
      </c>
      <c r="AF174">
        <v>1501253</v>
      </c>
      <c r="AG174" t="s">
        <v>6112</v>
      </c>
      <c r="AH174" t="s">
        <v>5940</v>
      </c>
      <c r="AI174">
        <v>1501253</v>
      </c>
      <c r="AJ174" t="s">
        <v>6112</v>
      </c>
      <c r="AK174">
        <v>50</v>
      </c>
      <c r="AL174">
        <v>1501253</v>
      </c>
      <c r="AM174" t="s">
        <v>6112</v>
      </c>
      <c r="AN174" t="s">
        <v>5940</v>
      </c>
      <c r="AO174">
        <v>0</v>
      </c>
      <c r="AP174">
        <v>1501303</v>
      </c>
      <c r="AQ174" t="s">
        <v>6113</v>
      </c>
      <c r="AR174">
        <v>270</v>
      </c>
    </row>
    <row r="175" spans="1:44" x14ac:dyDescent="0.25">
      <c r="A175">
        <v>4111100</v>
      </c>
      <c r="B175">
        <v>1</v>
      </c>
      <c r="C175" t="s">
        <v>892</v>
      </c>
      <c r="D175" t="s">
        <v>3827</v>
      </c>
      <c r="E175">
        <v>184644</v>
      </c>
      <c r="F175">
        <v>38700</v>
      </c>
      <c r="G175">
        <v>29050</v>
      </c>
      <c r="H175">
        <v>280</v>
      </c>
      <c r="I175">
        <v>60</v>
      </c>
      <c r="J175">
        <v>120</v>
      </c>
      <c r="K175">
        <v>353430</v>
      </c>
      <c r="L175">
        <v>44922</v>
      </c>
      <c r="M175">
        <v>54061</v>
      </c>
      <c r="N175">
        <v>0</v>
      </c>
      <c r="O175">
        <v>0</v>
      </c>
      <c r="P175">
        <v>48</v>
      </c>
      <c r="R175">
        <v>4111100</v>
      </c>
      <c r="S175">
        <v>184644</v>
      </c>
      <c r="T175">
        <v>38700</v>
      </c>
      <c r="U175">
        <v>29050</v>
      </c>
      <c r="V175">
        <v>280</v>
      </c>
      <c r="W175">
        <v>60</v>
      </c>
      <c r="X175">
        <v>120</v>
      </c>
      <c r="Z175">
        <v>1501303</v>
      </c>
      <c r="AB175" t="s">
        <v>5940</v>
      </c>
      <c r="AC175">
        <v>1501303</v>
      </c>
      <c r="AD175" t="s">
        <v>6113</v>
      </c>
      <c r="AE175">
        <v>57</v>
      </c>
      <c r="AF175">
        <v>1501303</v>
      </c>
      <c r="AG175" t="s">
        <v>6113</v>
      </c>
      <c r="AH175">
        <v>800</v>
      </c>
      <c r="AI175">
        <v>1501303</v>
      </c>
      <c r="AJ175" t="s">
        <v>6113</v>
      </c>
      <c r="AK175">
        <v>20</v>
      </c>
      <c r="AL175">
        <v>1501303</v>
      </c>
      <c r="AM175" t="s">
        <v>6113</v>
      </c>
      <c r="AN175" t="s">
        <v>5940</v>
      </c>
      <c r="AO175">
        <v>0</v>
      </c>
      <c r="AP175">
        <v>1501451</v>
      </c>
      <c r="AQ175" t="s">
        <v>6115</v>
      </c>
      <c r="AR175">
        <v>17700</v>
      </c>
    </row>
    <row r="176" spans="1:44" x14ac:dyDescent="0.25">
      <c r="A176">
        <v>4111209</v>
      </c>
      <c r="B176">
        <v>1</v>
      </c>
      <c r="C176" t="s">
        <v>892</v>
      </c>
      <c r="D176" t="s">
        <v>3828</v>
      </c>
      <c r="E176">
        <v>480</v>
      </c>
      <c r="F176">
        <v>15341</v>
      </c>
      <c r="G176">
        <v>39110</v>
      </c>
      <c r="H176" t="s">
        <v>5940</v>
      </c>
      <c r="I176">
        <v>12</v>
      </c>
      <c r="J176">
        <v>345</v>
      </c>
      <c r="K176">
        <v>4000</v>
      </c>
      <c r="L176">
        <v>28609</v>
      </c>
      <c r="M176">
        <v>18960</v>
      </c>
      <c r="N176">
        <v>0</v>
      </c>
      <c r="O176">
        <v>15</v>
      </c>
      <c r="P176">
        <v>3600</v>
      </c>
      <c r="R176">
        <v>4111209</v>
      </c>
      <c r="S176">
        <v>480</v>
      </c>
      <c r="T176">
        <v>15341</v>
      </c>
      <c r="U176">
        <v>39110</v>
      </c>
      <c r="V176" t="s">
        <v>5940</v>
      </c>
      <c r="W176">
        <v>12</v>
      </c>
      <c r="X176">
        <v>345</v>
      </c>
      <c r="Z176">
        <v>1501402</v>
      </c>
      <c r="AB176" t="s">
        <v>5940</v>
      </c>
      <c r="AC176">
        <v>1501402</v>
      </c>
      <c r="AD176" t="s">
        <v>6114</v>
      </c>
      <c r="AE176" t="s">
        <v>5940</v>
      </c>
      <c r="AF176">
        <v>1501402</v>
      </c>
      <c r="AG176" t="s">
        <v>6114</v>
      </c>
      <c r="AH176" t="s">
        <v>5940</v>
      </c>
      <c r="AI176">
        <v>1501402</v>
      </c>
      <c r="AJ176" t="s">
        <v>6114</v>
      </c>
      <c r="AK176" t="s">
        <v>5940</v>
      </c>
      <c r="AL176">
        <v>1501402</v>
      </c>
      <c r="AM176" t="s">
        <v>6114</v>
      </c>
      <c r="AN176" t="s">
        <v>5940</v>
      </c>
      <c r="AO176">
        <v>0</v>
      </c>
      <c r="AP176">
        <v>1501576</v>
      </c>
      <c r="AQ176" t="s">
        <v>6117</v>
      </c>
      <c r="AR176">
        <v>1540</v>
      </c>
    </row>
    <row r="177" spans="1:44" x14ac:dyDescent="0.25">
      <c r="A177">
        <v>4111258</v>
      </c>
      <c r="B177">
        <v>1</v>
      </c>
      <c r="C177" t="s">
        <v>892</v>
      </c>
      <c r="D177" t="s">
        <v>3829</v>
      </c>
      <c r="E177">
        <v>1176</v>
      </c>
      <c r="F177" t="s">
        <v>5940</v>
      </c>
      <c r="G177">
        <v>8025</v>
      </c>
      <c r="H177" t="s">
        <v>5940</v>
      </c>
      <c r="I177">
        <v>11</v>
      </c>
      <c r="J177">
        <v>1029</v>
      </c>
      <c r="K177">
        <v>750</v>
      </c>
      <c r="L177">
        <v>0</v>
      </c>
      <c r="M177">
        <v>11009</v>
      </c>
      <c r="N177">
        <v>0</v>
      </c>
      <c r="O177">
        <v>5</v>
      </c>
      <c r="P177">
        <v>967</v>
      </c>
      <c r="R177">
        <v>4111258</v>
      </c>
      <c r="S177">
        <v>1176</v>
      </c>
      <c r="T177" t="s">
        <v>5940</v>
      </c>
      <c r="U177">
        <v>8025</v>
      </c>
      <c r="V177" t="s">
        <v>5940</v>
      </c>
      <c r="W177">
        <v>11</v>
      </c>
      <c r="X177">
        <v>1029</v>
      </c>
      <c r="Z177">
        <v>1501451</v>
      </c>
      <c r="AB177" t="s">
        <v>5940</v>
      </c>
      <c r="AC177">
        <v>1501451</v>
      </c>
      <c r="AD177" t="s">
        <v>6115</v>
      </c>
      <c r="AE177">
        <v>50700</v>
      </c>
      <c r="AF177">
        <v>1501451</v>
      </c>
      <c r="AG177" t="s">
        <v>6115</v>
      </c>
      <c r="AH177" t="s">
        <v>5940</v>
      </c>
      <c r="AI177">
        <v>1501451</v>
      </c>
      <c r="AJ177" t="s">
        <v>6115</v>
      </c>
      <c r="AK177">
        <v>726</v>
      </c>
      <c r="AL177">
        <v>1501451</v>
      </c>
      <c r="AM177" t="s">
        <v>6115</v>
      </c>
      <c r="AN177">
        <v>36450</v>
      </c>
      <c r="AO177">
        <v>0</v>
      </c>
      <c r="AP177">
        <v>1501600</v>
      </c>
      <c r="AQ177" t="s">
        <v>6118</v>
      </c>
      <c r="AR177">
        <v>168</v>
      </c>
    </row>
    <row r="178" spans="1:44" x14ac:dyDescent="0.25">
      <c r="A178">
        <v>4111308</v>
      </c>
      <c r="B178">
        <v>1</v>
      </c>
      <c r="C178" t="s">
        <v>892</v>
      </c>
      <c r="D178" t="s">
        <v>3830</v>
      </c>
      <c r="E178">
        <v>24860</v>
      </c>
      <c r="F178" t="s">
        <v>5940</v>
      </c>
      <c r="G178">
        <v>640</v>
      </c>
      <c r="H178" t="s">
        <v>5940</v>
      </c>
      <c r="I178">
        <v>22</v>
      </c>
      <c r="J178">
        <v>38</v>
      </c>
      <c r="K178">
        <v>97552</v>
      </c>
      <c r="L178">
        <v>0</v>
      </c>
      <c r="M178">
        <v>232</v>
      </c>
      <c r="N178">
        <v>0</v>
      </c>
      <c r="O178">
        <v>0</v>
      </c>
      <c r="P178">
        <v>5</v>
      </c>
      <c r="R178">
        <v>4111308</v>
      </c>
      <c r="S178">
        <v>24860</v>
      </c>
      <c r="T178" t="s">
        <v>5940</v>
      </c>
      <c r="U178">
        <v>640</v>
      </c>
      <c r="V178" t="s">
        <v>5940</v>
      </c>
      <c r="W178">
        <v>22</v>
      </c>
      <c r="X178">
        <v>38</v>
      </c>
      <c r="Z178">
        <v>1501501</v>
      </c>
      <c r="AB178" t="s">
        <v>5940</v>
      </c>
      <c r="AC178">
        <v>1501501</v>
      </c>
      <c r="AD178" t="s">
        <v>6116</v>
      </c>
      <c r="AE178" t="s">
        <v>5940</v>
      </c>
      <c r="AF178">
        <v>1501501</v>
      </c>
      <c r="AG178" t="s">
        <v>6116</v>
      </c>
      <c r="AH178" t="s">
        <v>5940</v>
      </c>
      <c r="AI178">
        <v>1501501</v>
      </c>
      <c r="AJ178" t="s">
        <v>6116</v>
      </c>
      <c r="AK178" t="s">
        <v>5940</v>
      </c>
      <c r="AL178">
        <v>1501501</v>
      </c>
      <c r="AM178" t="s">
        <v>6116</v>
      </c>
      <c r="AN178" t="s">
        <v>5940</v>
      </c>
      <c r="AO178">
        <v>0</v>
      </c>
      <c r="AP178">
        <v>1501709</v>
      </c>
      <c r="AQ178" t="s">
        <v>6119</v>
      </c>
      <c r="AR178">
        <v>570</v>
      </c>
    </row>
    <row r="179" spans="1:44" x14ac:dyDescent="0.25">
      <c r="A179">
        <v>4111407</v>
      </c>
      <c r="B179">
        <v>1</v>
      </c>
      <c r="C179" t="s">
        <v>892</v>
      </c>
      <c r="D179" t="s">
        <v>3831</v>
      </c>
      <c r="E179">
        <v>2400</v>
      </c>
      <c r="F179">
        <v>19600</v>
      </c>
      <c r="G179">
        <v>14400</v>
      </c>
      <c r="H179" t="s">
        <v>5940</v>
      </c>
      <c r="I179">
        <v>30</v>
      </c>
      <c r="J179">
        <v>7615</v>
      </c>
      <c r="K179">
        <v>750</v>
      </c>
      <c r="L179">
        <v>18000</v>
      </c>
      <c r="M179">
        <v>76000</v>
      </c>
      <c r="N179">
        <v>0</v>
      </c>
      <c r="O179">
        <v>75</v>
      </c>
      <c r="P179">
        <v>11950</v>
      </c>
      <c r="R179">
        <v>4111407</v>
      </c>
      <c r="S179">
        <v>2400</v>
      </c>
      <c r="T179">
        <v>19600</v>
      </c>
      <c r="U179">
        <v>14400</v>
      </c>
      <c r="V179" t="s">
        <v>5940</v>
      </c>
      <c r="W179">
        <v>30</v>
      </c>
      <c r="X179">
        <v>7615</v>
      </c>
      <c r="Z179">
        <v>1501576</v>
      </c>
      <c r="AB179" t="s">
        <v>5940</v>
      </c>
      <c r="AC179">
        <v>1501576</v>
      </c>
      <c r="AD179" t="s">
        <v>6117</v>
      </c>
      <c r="AE179">
        <v>3096</v>
      </c>
      <c r="AF179">
        <v>1501576</v>
      </c>
      <c r="AG179" t="s">
        <v>6117</v>
      </c>
      <c r="AH179" t="s">
        <v>5940</v>
      </c>
      <c r="AI179">
        <v>1501576</v>
      </c>
      <c r="AJ179" t="s">
        <v>6117</v>
      </c>
      <c r="AK179">
        <v>24</v>
      </c>
      <c r="AL179">
        <v>1501576</v>
      </c>
      <c r="AM179" t="s">
        <v>6117</v>
      </c>
      <c r="AN179" t="s">
        <v>5940</v>
      </c>
      <c r="AO179">
        <v>0</v>
      </c>
      <c r="AP179">
        <v>1501725</v>
      </c>
      <c r="AQ179" t="s">
        <v>6120</v>
      </c>
      <c r="AR179">
        <v>1080</v>
      </c>
    </row>
    <row r="180" spans="1:44" x14ac:dyDescent="0.25">
      <c r="A180">
        <v>4111506</v>
      </c>
      <c r="B180">
        <v>1</v>
      </c>
      <c r="C180" t="s">
        <v>892</v>
      </c>
      <c r="D180" t="s">
        <v>3832</v>
      </c>
      <c r="E180">
        <v>1300</v>
      </c>
      <c r="F180">
        <v>33500</v>
      </c>
      <c r="G180">
        <v>10603</v>
      </c>
      <c r="H180">
        <v>155</v>
      </c>
      <c r="I180">
        <v>85</v>
      </c>
      <c r="J180">
        <v>5018</v>
      </c>
      <c r="K180">
        <v>1200</v>
      </c>
      <c r="L180">
        <v>36600</v>
      </c>
      <c r="M180">
        <v>18345</v>
      </c>
      <c r="N180">
        <v>0</v>
      </c>
      <c r="O180">
        <v>360</v>
      </c>
      <c r="P180">
        <v>5375</v>
      </c>
      <c r="R180">
        <v>4111506</v>
      </c>
      <c r="S180">
        <v>1300</v>
      </c>
      <c r="T180">
        <v>33500</v>
      </c>
      <c r="U180">
        <v>10603</v>
      </c>
      <c r="V180">
        <v>155</v>
      </c>
      <c r="W180">
        <v>85</v>
      </c>
      <c r="X180">
        <v>5018</v>
      </c>
      <c r="Z180">
        <v>1501600</v>
      </c>
      <c r="AB180" t="s">
        <v>5940</v>
      </c>
      <c r="AC180">
        <v>1501600</v>
      </c>
      <c r="AD180" t="s">
        <v>6118</v>
      </c>
      <c r="AE180">
        <v>169</v>
      </c>
      <c r="AF180">
        <v>1501600</v>
      </c>
      <c r="AG180" t="s">
        <v>6118</v>
      </c>
      <c r="AH180" t="s">
        <v>5940</v>
      </c>
      <c r="AI180">
        <v>1501600</v>
      </c>
      <c r="AJ180" t="s">
        <v>6118</v>
      </c>
      <c r="AK180">
        <v>840</v>
      </c>
      <c r="AL180">
        <v>1501600</v>
      </c>
      <c r="AM180" t="s">
        <v>6118</v>
      </c>
      <c r="AN180" t="s">
        <v>5940</v>
      </c>
      <c r="AO180">
        <v>0</v>
      </c>
      <c r="AP180">
        <v>1501758</v>
      </c>
      <c r="AQ180" t="s">
        <v>6121</v>
      </c>
      <c r="AR180">
        <v>1265</v>
      </c>
    </row>
    <row r="181" spans="1:44" x14ac:dyDescent="0.25">
      <c r="A181">
        <v>4111555</v>
      </c>
      <c r="B181">
        <v>1</v>
      </c>
      <c r="C181" t="s">
        <v>892</v>
      </c>
      <c r="D181" t="s">
        <v>3833</v>
      </c>
      <c r="E181">
        <v>1040923</v>
      </c>
      <c r="F181">
        <v>450</v>
      </c>
      <c r="G181">
        <v>1463</v>
      </c>
      <c r="H181">
        <v>160</v>
      </c>
      <c r="I181">
        <v>960</v>
      </c>
      <c r="J181">
        <v>58</v>
      </c>
      <c r="K181">
        <v>1004289</v>
      </c>
      <c r="L181">
        <v>0</v>
      </c>
      <c r="M181">
        <v>1360</v>
      </c>
      <c r="N181">
        <v>21</v>
      </c>
      <c r="O181">
        <v>1937</v>
      </c>
      <c r="P181">
        <v>6</v>
      </c>
      <c r="R181">
        <v>4111555</v>
      </c>
      <c r="S181">
        <v>1040923</v>
      </c>
      <c r="T181">
        <v>450</v>
      </c>
      <c r="U181">
        <v>1463</v>
      </c>
      <c r="V181">
        <v>160</v>
      </c>
      <c r="W181">
        <v>960</v>
      </c>
      <c r="X181">
        <v>58</v>
      </c>
      <c r="Z181">
        <v>1501709</v>
      </c>
      <c r="AB181" t="s">
        <v>5940</v>
      </c>
      <c r="AC181">
        <v>1501709</v>
      </c>
      <c r="AD181" t="s">
        <v>6119</v>
      </c>
      <c r="AE181">
        <v>155</v>
      </c>
      <c r="AF181">
        <v>1501709</v>
      </c>
      <c r="AG181" t="s">
        <v>6119</v>
      </c>
      <c r="AH181" t="s">
        <v>5940</v>
      </c>
      <c r="AI181">
        <v>1501709</v>
      </c>
      <c r="AJ181" t="s">
        <v>6119</v>
      </c>
      <c r="AK181">
        <v>3289</v>
      </c>
      <c r="AL181">
        <v>1501709</v>
      </c>
      <c r="AM181" t="s">
        <v>6119</v>
      </c>
      <c r="AN181" t="s">
        <v>5940</v>
      </c>
      <c r="AO181">
        <v>0</v>
      </c>
      <c r="AP181">
        <v>1501782</v>
      </c>
      <c r="AQ181" t="s">
        <v>6122</v>
      </c>
      <c r="AR181">
        <v>3036</v>
      </c>
    </row>
    <row r="182" spans="1:44" x14ac:dyDescent="0.25">
      <c r="A182">
        <v>4111605</v>
      </c>
      <c r="B182">
        <v>1</v>
      </c>
      <c r="C182" t="s">
        <v>892</v>
      </c>
      <c r="D182" t="s">
        <v>3834</v>
      </c>
      <c r="E182" t="s">
        <v>5940</v>
      </c>
      <c r="F182">
        <v>24440</v>
      </c>
      <c r="G182">
        <v>28980</v>
      </c>
      <c r="H182" t="s">
        <v>5940</v>
      </c>
      <c r="I182">
        <v>578</v>
      </c>
      <c r="J182">
        <v>14</v>
      </c>
      <c r="K182">
        <v>0</v>
      </c>
      <c r="L182">
        <v>23850</v>
      </c>
      <c r="M182">
        <v>37310</v>
      </c>
      <c r="N182">
        <v>0</v>
      </c>
      <c r="O182">
        <v>180</v>
      </c>
      <c r="P182">
        <v>8</v>
      </c>
      <c r="R182">
        <v>4111605</v>
      </c>
      <c r="S182" t="s">
        <v>5940</v>
      </c>
      <c r="T182">
        <v>24440</v>
      </c>
      <c r="U182">
        <v>28980</v>
      </c>
      <c r="V182" t="s">
        <v>5940</v>
      </c>
      <c r="W182">
        <v>578</v>
      </c>
      <c r="X182">
        <v>14</v>
      </c>
      <c r="Z182">
        <v>1501725</v>
      </c>
      <c r="AB182" t="s">
        <v>5940</v>
      </c>
      <c r="AC182">
        <v>1501725</v>
      </c>
      <c r="AD182" t="s">
        <v>6120</v>
      </c>
      <c r="AE182">
        <v>819</v>
      </c>
      <c r="AF182">
        <v>1501725</v>
      </c>
      <c r="AG182" t="s">
        <v>6120</v>
      </c>
      <c r="AH182">
        <v>500</v>
      </c>
      <c r="AI182">
        <v>1501725</v>
      </c>
      <c r="AJ182" t="s">
        <v>6120</v>
      </c>
      <c r="AK182">
        <v>200</v>
      </c>
      <c r="AL182">
        <v>1501725</v>
      </c>
      <c r="AM182" t="s">
        <v>6120</v>
      </c>
      <c r="AN182" t="s">
        <v>5940</v>
      </c>
      <c r="AO182">
        <v>0</v>
      </c>
      <c r="AP182">
        <v>1501808</v>
      </c>
      <c r="AQ182" t="s">
        <v>6123</v>
      </c>
      <c r="AR182">
        <v>150</v>
      </c>
    </row>
    <row r="183" spans="1:44" x14ac:dyDescent="0.25">
      <c r="A183">
        <v>4111704</v>
      </c>
      <c r="B183">
        <v>1</v>
      </c>
      <c r="C183" t="s">
        <v>892</v>
      </c>
      <c r="D183" t="s">
        <v>3835</v>
      </c>
      <c r="E183">
        <v>10000</v>
      </c>
      <c r="F183">
        <v>1375</v>
      </c>
      <c r="G183">
        <v>2155</v>
      </c>
      <c r="H183" t="s">
        <v>5940</v>
      </c>
      <c r="I183">
        <v>180</v>
      </c>
      <c r="J183">
        <v>710</v>
      </c>
      <c r="K183">
        <v>9200</v>
      </c>
      <c r="L183">
        <v>1280</v>
      </c>
      <c r="M183">
        <v>6350</v>
      </c>
      <c r="N183">
        <v>0</v>
      </c>
      <c r="O183">
        <v>475</v>
      </c>
      <c r="P183">
        <v>1220</v>
      </c>
      <c r="R183">
        <v>4111704</v>
      </c>
      <c r="S183">
        <v>10000</v>
      </c>
      <c r="T183">
        <v>1375</v>
      </c>
      <c r="U183">
        <v>2155</v>
      </c>
      <c r="V183" t="s">
        <v>5940</v>
      </c>
      <c r="W183">
        <v>180</v>
      </c>
      <c r="X183">
        <v>710</v>
      </c>
      <c r="Z183">
        <v>1501758</v>
      </c>
      <c r="AB183" t="s">
        <v>5940</v>
      </c>
      <c r="AC183">
        <v>1501758</v>
      </c>
      <c r="AD183" t="s">
        <v>6121</v>
      </c>
      <c r="AE183">
        <v>810</v>
      </c>
      <c r="AF183">
        <v>1501758</v>
      </c>
      <c r="AG183" t="s">
        <v>6121</v>
      </c>
      <c r="AH183" t="s">
        <v>5940</v>
      </c>
      <c r="AI183">
        <v>1501758</v>
      </c>
      <c r="AJ183" t="s">
        <v>6121</v>
      </c>
      <c r="AK183">
        <v>27</v>
      </c>
      <c r="AL183">
        <v>1501758</v>
      </c>
      <c r="AM183" t="s">
        <v>6121</v>
      </c>
      <c r="AN183" t="s">
        <v>5940</v>
      </c>
      <c r="AO183">
        <v>0</v>
      </c>
      <c r="AP183">
        <v>1501907</v>
      </c>
      <c r="AQ183" t="s">
        <v>6124</v>
      </c>
      <c r="AR183">
        <v>850</v>
      </c>
    </row>
    <row r="184" spans="1:44" x14ac:dyDescent="0.25">
      <c r="A184">
        <v>4111803</v>
      </c>
      <c r="B184">
        <v>1</v>
      </c>
      <c r="C184" t="s">
        <v>892</v>
      </c>
      <c r="D184" t="s">
        <v>3836</v>
      </c>
      <c r="E184">
        <v>1861656</v>
      </c>
      <c r="F184">
        <v>5670</v>
      </c>
      <c r="G184">
        <v>7200</v>
      </c>
      <c r="H184">
        <v>42</v>
      </c>
      <c r="I184">
        <v>265</v>
      </c>
      <c r="J184">
        <v>6</v>
      </c>
      <c r="K184">
        <v>2280000</v>
      </c>
      <c r="L184">
        <v>4090</v>
      </c>
      <c r="M184">
        <v>15240</v>
      </c>
      <c r="N184">
        <v>0</v>
      </c>
      <c r="O184">
        <v>421</v>
      </c>
      <c r="P184">
        <v>240</v>
      </c>
      <c r="R184">
        <v>4111803</v>
      </c>
      <c r="S184">
        <v>1861656</v>
      </c>
      <c r="T184">
        <v>5670</v>
      </c>
      <c r="U184">
        <v>7200</v>
      </c>
      <c r="V184">
        <v>42</v>
      </c>
      <c r="W184">
        <v>265</v>
      </c>
      <c r="X184">
        <v>6</v>
      </c>
      <c r="Z184">
        <v>1501782</v>
      </c>
      <c r="AB184" t="s">
        <v>5940</v>
      </c>
      <c r="AC184">
        <v>1501782</v>
      </c>
      <c r="AD184" t="s">
        <v>6122</v>
      </c>
      <c r="AE184">
        <v>10620</v>
      </c>
      <c r="AF184">
        <v>1501782</v>
      </c>
      <c r="AG184" t="s">
        <v>6122</v>
      </c>
      <c r="AH184" t="s">
        <v>5940</v>
      </c>
      <c r="AI184">
        <v>1501782</v>
      </c>
      <c r="AJ184" t="s">
        <v>6122</v>
      </c>
      <c r="AK184">
        <v>240</v>
      </c>
      <c r="AL184">
        <v>1501782</v>
      </c>
      <c r="AM184" t="s">
        <v>6122</v>
      </c>
      <c r="AN184" t="s">
        <v>5940</v>
      </c>
      <c r="AO184">
        <v>0</v>
      </c>
      <c r="AP184">
        <v>1501956</v>
      </c>
      <c r="AQ184" t="s">
        <v>6125</v>
      </c>
      <c r="AR184">
        <v>595</v>
      </c>
    </row>
    <row r="185" spans="1:44" x14ac:dyDescent="0.25">
      <c r="A185">
        <v>4111902</v>
      </c>
      <c r="B185">
        <v>1</v>
      </c>
      <c r="C185" t="s">
        <v>892</v>
      </c>
      <c r="D185" t="s">
        <v>3837</v>
      </c>
      <c r="E185">
        <v>339711</v>
      </c>
      <c r="F185">
        <v>10668</v>
      </c>
      <c r="G185">
        <v>10560</v>
      </c>
      <c r="H185">
        <v>336</v>
      </c>
      <c r="I185">
        <v>77</v>
      </c>
      <c r="J185">
        <v>270</v>
      </c>
      <c r="K185">
        <v>577097</v>
      </c>
      <c r="L185">
        <v>12321</v>
      </c>
      <c r="M185">
        <v>19587</v>
      </c>
      <c r="N185">
        <v>0</v>
      </c>
      <c r="O185">
        <v>36</v>
      </c>
      <c r="P185">
        <v>0</v>
      </c>
      <c r="R185">
        <v>4111902</v>
      </c>
      <c r="S185">
        <v>339711</v>
      </c>
      <c r="T185">
        <v>10668</v>
      </c>
      <c r="U185">
        <v>10560</v>
      </c>
      <c r="V185">
        <v>336</v>
      </c>
      <c r="W185">
        <v>77</v>
      </c>
      <c r="X185">
        <v>270</v>
      </c>
      <c r="Z185">
        <v>1501808</v>
      </c>
      <c r="AB185" t="s">
        <v>5940</v>
      </c>
      <c r="AC185">
        <v>1501808</v>
      </c>
      <c r="AD185" t="s">
        <v>6123</v>
      </c>
      <c r="AE185" t="s">
        <v>5940</v>
      </c>
      <c r="AF185">
        <v>1501808</v>
      </c>
      <c r="AG185" t="s">
        <v>6123</v>
      </c>
      <c r="AH185" t="s">
        <v>5940</v>
      </c>
      <c r="AI185">
        <v>1501808</v>
      </c>
      <c r="AJ185" t="s">
        <v>6123</v>
      </c>
      <c r="AK185" t="s">
        <v>5940</v>
      </c>
      <c r="AL185">
        <v>1501808</v>
      </c>
      <c r="AM185" t="s">
        <v>6123</v>
      </c>
      <c r="AN185" t="s">
        <v>5940</v>
      </c>
      <c r="AO185">
        <v>0</v>
      </c>
      <c r="AP185">
        <v>1502004</v>
      </c>
      <c r="AQ185" t="s">
        <v>6126</v>
      </c>
      <c r="AR185" t="s">
        <v>5940</v>
      </c>
    </row>
    <row r="186" spans="1:44" x14ac:dyDescent="0.25">
      <c r="A186">
        <v>4112009</v>
      </c>
      <c r="B186">
        <v>1</v>
      </c>
      <c r="C186" t="s">
        <v>892</v>
      </c>
      <c r="D186" t="s">
        <v>3838</v>
      </c>
      <c r="E186" t="s">
        <v>5940</v>
      </c>
      <c r="F186">
        <v>28000</v>
      </c>
      <c r="G186">
        <v>36850</v>
      </c>
      <c r="H186" t="s">
        <v>5940</v>
      </c>
      <c r="I186">
        <v>32</v>
      </c>
      <c r="J186">
        <v>2850</v>
      </c>
      <c r="K186">
        <v>0</v>
      </c>
      <c r="L186">
        <v>39625</v>
      </c>
      <c r="M186">
        <v>62900</v>
      </c>
      <c r="N186">
        <v>0</v>
      </c>
      <c r="O186">
        <v>36</v>
      </c>
      <c r="P186">
        <v>3520</v>
      </c>
      <c r="R186">
        <v>4112009</v>
      </c>
      <c r="S186" t="s">
        <v>5940</v>
      </c>
      <c r="T186">
        <v>28000</v>
      </c>
      <c r="U186">
        <v>36850</v>
      </c>
      <c r="V186" t="s">
        <v>5940</v>
      </c>
      <c r="W186">
        <v>32</v>
      </c>
      <c r="X186">
        <v>2850</v>
      </c>
      <c r="Z186">
        <v>1501907</v>
      </c>
      <c r="AB186" t="s">
        <v>5940</v>
      </c>
      <c r="AC186">
        <v>1501907</v>
      </c>
      <c r="AD186" t="s">
        <v>6124</v>
      </c>
      <c r="AE186">
        <v>72</v>
      </c>
      <c r="AF186">
        <v>1501907</v>
      </c>
      <c r="AG186" t="s">
        <v>6124</v>
      </c>
      <c r="AH186" t="s">
        <v>5940</v>
      </c>
      <c r="AI186">
        <v>1501907</v>
      </c>
      <c r="AJ186" t="s">
        <v>6124</v>
      </c>
      <c r="AK186">
        <v>60</v>
      </c>
      <c r="AL186">
        <v>1501907</v>
      </c>
      <c r="AM186" t="s">
        <v>6124</v>
      </c>
      <c r="AN186" t="s">
        <v>5940</v>
      </c>
      <c r="AO186">
        <v>0</v>
      </c>
      <c r="AP186">
        <v>1502103</v>
      </c>
      <c r="AQ186" t="s">
        <v>6127</v>
      </c>
      <c r="AR186">
        <v>30</v>
      </c>
    </row>
    <row r="187" spans="1:44" x14ac:dyDescent="0.25">
      <c r="A187">
        <v>4112108</v>
      </c>
      <c r="B187">
        <v>1</v>
      </c>
      <c r="C187" t="s">
        <v>892</v>
      </c>
      <c r="D187" t="s">
        <v>3839</v>
      </c>
      <c r="E187">
        <v>175117</v>
      </c>
      <c r="F187">
        <v>8640</v>
      </c>
      <c r="G187">
        <v>5500</v>
      </c>
      <c r="H187">
        <v>117</v>
      </c>
      <c r="I187">
        <v>72</v>
      </c>
      <c r="J187">
        <v>220</v>
      </c>
      <c r="K187">
        <v>246257</v>
      </c>
      <c r="L187">
        <v>7130</v>
      </c>
      <c r="M187">
        <v>7410</v>
      </c>
      <c r="N187">
        <v>0</v>
      </c>
      <c r="O187">
        <v>215</v>
      </c>
      <c r="P187">
        <v>447</v>
      </c>
      <c r="R187">
        <v>4112108</v>
      </c>
      <c r="S187">
        <v>175117</v>
      </c>
      <c r="T187">
        <v>8640</v>
      </c>
      <c r="U187">
        <v>5500</v>
      </c>
      <c r="V187">
        <v>117</v>
      </c>
      <c r="W187">
        <v>72</v>
      </c>
      <c r="X187">
        <v>220</v>
      </c>
      <c r="Z187">
        <v>1501956</v>
      </c>
      <c r="AB187" t="s">
        <v>5940</v>
      </c>
      <c r="AC187">
        <v>1501956</v>
      </c>
      <c r="AD187" t="s">
        <v>6125</v>
      </c>
      <c r="AE187">
        <v>624</v>
      </c>
      <c r="AF187">
        <v>1501956</v>
      </c>
      <c r="AG187" t="s">
        <v>6125</v>
      </c>
      <c r="AH187" t="s">
        <v>5940</v>
      </c>
      <c r="AI187">
        <v>1501956</v>
      </c>
      <c r="AJ187" t="s">
        <v>6125</v>
      </c>
      <c r="AK187">
        <v>255</v>
      </c>
      <c r="AL187">
        <v>1501956</v>
      </c>
      <c r="AM187" t="s">
        <v>6125</v>
      </c>
      <c r="AN187" t="s">
        <v>5940</v>
      </c>
      <c r="AO187">
        <v>0</v>
      </c>
      <c r="AP187">
        <v>1502152</v>
      </c>
      <c r="AQ187" t="s">
        <v>6128</v>
      </c>
      <c r="AR187">
        <v>7173</v>
      </c>
    </row>
    <row r="188" spans="1:44" x14ac:dyDescent="0.25">
      <c r="A188">
        <v>4112207</v>
      </c>
      <c r="B188">
        <v>1</v>
      </c>
      <c r="C188" t="s">
        <v>892</v>
      </c>
      <c r="D188" t="s">
        <v>3840</v>
      </c>
      <c r="E188" t="s">
        <v>5940</v>
      </c>
      <c r="F188">
        <v>63585</v>
      </c>
      <c r="G188">
        <v>13185</v>
      </c>
      <c r="H188">
        <v>2272</v>
      </c>
      <c r="I188" t="s">
        <v>5940</v>
      </c>
      <c r="J188">
        <v>120</v>
      </c>
      <c r="K188">
        <v>900</v>
      </c>
      <c r="L188">
        <v>75714</v>
      </c>
      <c r="M188">
        <v>33040</v>
      </c>
      <c r="N188">
        <v>471</v>
      </c>
      <c r="O188">
        <v>89</v>
      </c>
      <c r="P188">
        <v>446</v>
      </c>
      <c r="R188">
        <v>4112207</v>
      </c>
      <c r="S188" t="s">
        <v>5940</v>
      </c>
      <c r="T188">
        <v>63585</v>
      </c>
      <c r="U188">
        <v>13185</v>
      </c>
      <c r="V188">
        <v>2272</v>
      </c>
      <c r="W188" t="s">
        <v>5940</v>
      </c>
      <c r="X188">
        <v>120</v>
      </c>
      <c r="Z188">
        <v>1502004</v>
      </c>
      <c r="AB188" t="s">
        <v>5940</v>
      </c>
      <c r="AC188">
        <v>1502004</v>
      </c>
      <c r="AD188" t="s">
        <v>6126</v>
      </c>
      <c r="AE188" t="s">
        <v>5940</v>
      </c>
      <c r="AF188">
        <v>1502004</v>
      </c>
      <c r="AG188" t="s">
        <v>6126</v>
      </c>
      <c r="AH188" t="s">
        <v>5940</v>
      </c>
      <c r="AI188">
        <v>1502004</v>
      </c>
      <c r="AJ188" t="s">
        <v>6126</v>
      </c>
      <c r="AK188">
        <v>9</v>
      </c>
      <c r="AL188">
        <v>1502004</v>
      </c>
      <c r="AM188" t="s">
        <v>6126</v>
      </c>
      <c r="AN188" t="s">
        <v>5940</v>
      </c>
      <c r="AO188">
        <v>0</v>
      </c>
      <c r="AP188">
        <v>1502202</v>
      </c>
      <c r="AQ188" t="s">
        <v>6129</v>
      </c>
      <c r="AR188">
        <v>570</v>
      </c>
    </row>
    <row r="189" spans="1:44" x14ac:dyDescent="0.25">
      <c r="A189">
        <v>4112306</v>
      </c>
      <c r="B189">
        <v>1</v>
      </c>
      <c r="C189" t="s">
        <v>892</v>
      </c>
      <c r="D189" t="s">
        <v>3841</v>
      </c>
      <c r="E189">
        <v>2250</v>
      </c>
      <c r="F189">
        <v>5000</v>
      </c>
      <c r="G189">
        <v>5423</v>
      </c>
      <c r="H189">
        <v>266</v>
      </c>
      <c r="I189">
        <v>240</v>
      </c>
      <c r="J189">
        <v>1050</v>
      </c>
      <c r="K189">
        <v>2250</v>
      </c>
      <c r="L189">
        <v>4160</v>
      </c>
      <c r="M189">
        <v>13000</v>
      </c>
      <c r="N189">
        <v>0</v>
      </c>
      <c r="O189">
        <v>640</v>
      </c>
      <c r="P189">
        <v>2120</v>
      </c>
      <c r="R189">
        <v>4112306</v>
      </c>
      <c r="S189">
        <v>2250</v>
      </c>
      <c r="T189">
        <v>5000</v>
      </c>
      <c r="U189">
        <v>5423</v>
      </c>
      <c r="V189">
        <v>266</v>
      </c>
      <c r="W189">
        <v>240</v>
      </c>
      <c r="X189">
        <v>1050</v>
      </c>
      <c r="Z189">
        <v>1502103</v>
      </c>
      <c r="AB189" t="s">
        <v>5940</v>
      </c>
      <c r="AC189">
        <v>1502103</v>
      </c>
      <c r="AD189" t="s">
        <v>6127</v>
      </c>
      <c r="AE189">
        <v>60</v>
      </c>
      <c r="AF189">
        <v>1502103</v>
      </c>
      <c r="AG189" t="s">
        <v>6127</v>
      </c>
      <c r="AH189">
        <v>150</v>
      </c>
      <c r="AI189">
        <v>1502103</v>
      </c>
      <c r="AJ189" t="s">
        <v>6127</v>
      </c>
      <c r="AK189">
        <v>64</v>
      </c>
      <c r="AL189">
        <v>1502103</v>
      </c>
      <c r="AM189" t="s">
        <v>6127</v>
      </c>
      <c r="AN189" t="s">
        <v>5940</v>
      </c>
      <c r="AO189">
        <v>0</v>
      </c>
      <c r="AP189">
        <v>1502301</v>
      </c>
      <c r="AQ189" t="s">
        <v>6130</v>
      </c>
      <c r="AR189">
        <v>2100</v>
      </c>
    </row>
    <row r="190" spans="1:44" x14ac:dyDescent="0.25">
      <c r="A190">
        <v>4112405</v>
      </c>
      <c r="B190">
        <v>1</v>
      </c>
      <c r="C190" t="s">
        <v>892</v>
      </c>
      <c r="D190" t="s">
        <v>3842</v>
      </c>
      <c r="E190">
        <v>59248</v>
      </c>
      <c r="F190">
        <v>20640</v>
      </c>
      <c r="G190">
        <v>7475</v>
      </c>
      <c r="H190" t="s">
        <v>5940</v>
      </c>
      <c r="I190">
        <v>5</v>
      </c>
      <c r="J190">
        <v>20</v>
      </c>
      <c r="K190">
        <v>242500</v>
      </c>
      <c r="L190">
        <v>27090</v>
      </c>
      <c r="M190">
        <v>21560</v>
      </c>
      <c r="N190">
        <v>0</v>
      </c>
      <c r="O190">
        <v>5</v>
      </c>
      <c r="P190">
        <v>3</v>
      </c>
      <c r="R190">
        <v>4112405</v>
      </c>
      <c r="S190">
        <v>59248</v>
      </c>
      <c r="T190">
        <v>20640</v>
      </c>
      <c r="U190">
        <v>7475</v>
      </c>
      <c r="V190" t="s">
        <v>5940</v>
      </c>
      <c r="W190">
        <v>5</v>
      </c>
      <c r="X190">
        <v>20</v>
      </c>
      <c r="Z190">
        <v>1502152</v>
      </c>
      <c r="AB190" t="s">
        <v>5940</v>
      </c>
      <c r="AC190">
        <v>1502152</v>
      </c>
      <c r="AD190" t="s">
        <v>6128</v>
      </c>
      <c r="AE190">
        <v>1113</v>
      </c>
      <c r="AF190">
        <v>1502152</v>
      </c>
      <c r="AG190" t="s">
        <v>6128</v>
      </c>
      <c r="AH190" t="s">
        <v>5940</v>
      </c>
      <c r="AI190">
        <v>1502152</v>
      </c>
      <c r="AJ190" t="s">
        <v>6128</v>
      </c>
      <c r="AK190">
        <v>258</v>
      </c>
      <c r="AL190">
        <v>1502152</v>
      </c>
      <c r="AM190" t="s">
        <v>6128</v>
      </c>
      <c r="AN190" t="s">
        <v>5940</v>
      </c>
      <c r="AO190">
        <v>0</v>
      </c>
      <c r="AP190">
        <v>1502400</v>
      </c>
      <c r="AQ190" t="s">
        <v>6131</v>
      </c>
      <c r="AR190">
        <v>960</v>
      </c>
    </row>
    <row r="191" spans="1:44" x14ac:dyDescent="0.25">
      <c r="A191">
        <v>4112504</v>
      </c>
      <c r="B191">
        <v>1</v>
      </c>
      <c r="C191" t="s">
        <v>892</v>
      </c>
      <c r="D191" t="s">
        <v>3843</v>
      </c>
      <c r="E191">
        <v>700</v>
      </c>
      <c r="F191">
        <v>15000</v>
      </c>
      <c r="G191">
        <v>11480</v>
      </c>
      <c r="H191">
        <v>560</v>
      </c>
      <c r="I191">
        <v>50</v>
      </c>
      <c r="J191">
        <v>3080</v>
      </c>
      <c r="K191">
        <v>1200</v>
      </c>
      <c r="L191">
        <v>18000</v>
      </c>
      <c r="M191">
        <v>24500</v>
      </c>
      <c r="N191">
        <v>266</v>
      </c>
      <c r="O191">
        <v>238</v>
      </c>
      <c r="P191">
        <v>3375</v>
      </c>
      <c r="R191">
        <v>4112504</v>
      </c>
      <c r="S191">
        <v>700</v>
      </c>
      <c r="T191">
        <v>15000</v>
      </c>
      <c r="U191">
        <v>11480</v>
      </c>
      <c r="V191">
        <v>560</v>
      </c>
      <c r="W191">
        <v>50</v>
      </c>
      <c r="X191">
        <v>3080</v>
      </c>
      <c r="Z191">
        <v>1502202</v>
      </c>
      <c r="AB191" t="s">
        <v>5940</v>
      </c>
      <c r="AC191">
        <v>1502202</v>
      </c>
      <c r="AD191" t="s">
        <v>6129</v>
      </c>
      <c r="AE191">
        <v>124</v>
      </c>
      <c r="AF191">
        <v>1502202</v>
      </c>
      <c r="AG191" t="s">
        <v>6129</v>
      </c>
      <c r="AH191" t="s">
        <v>5940</v>
      </c>
      <c r="AI191">
        <v>1502202</v>
      </c>
      <c r="AJ191" t="s">
        <v>6129</v>
      </c>
      <c r="AK191">
        <v>4790</v>
      </c>
      <c r="AL191">
        <v>1502202</v>
      </c>
      <c r="AM191" t="s">
        <v>6129</v>
      </c>
      <c r="AN191">
        <v>720</v>
      </c>
      <c r="AO191">
        <v>0</v>
      </c>
      <c r="AP191">
        <v>1502509</v>
      </c>
      <c r="AQ191" t="s">
        <v>6132</v>
      </c>
      <c r="AR191" t="s">
        <v>5940</v>
      </c>
    </row>
    <row r="192" spans="1:44" x14ac:dyDescent="0.25">
      <c r="A192">
        <v>4112603</v>
      </c>
      <c r="B192">
        <v>1</v>
      </c>
      <c r="C192" t="s">
        <v>892</v>
      </c>
      <c r="D192" t="s">
        <v>3844</v>
      </c>
      <c r="E192" t="s">
        <v>5940</v>
      </c>
      <c r="F192">
        <v>3000</v>
      </c>
      <c r="G192">
        <v>3625</v>
      </c>
      <c r="H192">
        <v>326</v>
      </c>
      <c r="I192" t="s">
        <v>5940</v>
      </c>
      <c r="J192">
        <v>60</v>
      </c>
      <c r="K192">
        <v>170338</v>
      </c>
      <c r="L192">
        <v>2439</v>
      </c>
      <c r="M192">
        <v>2825</v>
      </c>
      <c r="N192">
        <v>0</v>
      </c>
      <c r="O192">
        <v>0</v>
      </c>
      <c r="P192">
        <v>22</v>
      </c>
      <c r="R192">
        <v>4112603</v>
      </c>
      <c r="S192" t="s">
        <v>5940</v>
      </c>
      <c r="T192">
        <v>3000</v>
      </c>
      <c r="U192">
        <v>3625</v>
      </c>
      <c r="V192">
        <v>326</v>
      </c>
      <c r="W192" t="s">
        <v>5940</v>
      </c>
      <c r="X192">
        <v>60</v>
      </c>
      <c r="Z192">
        <v>1502301</v>
      </c>
      <c r="AB192" t="s">
        <v>5940</v>
      </c>
      <c r="AC192">
        <v>1502301</v>
      </c>
      <c r="AD192" t="s">
        <v>6130</v>
      </c>
      <c r="AE192">
        <v>475</v>
      </c>
      <c r="AF192">
        <v>1502301</v>
      </c>
      <c r="AG192" t="s">
        <v>6130</v>
      </c>
      <c r="AH192" t="s">
        <v>5940</v>
      </c>
      <c r="AI192">
        <v>1502301</v>
      </c>
      <c r="AJ192" t="s">
        <v>6130</v>
      </c>
      <c r="AK192">
        <v>4420</v>
      </c>
      <c r="AL192">
        <v>1502301</v>
      </c>
      <c r="AM192" t="s">
        <v>6130</v>
      </c>
      <c r="AN192">
        <v>3120</v>
      </c>
      <c r="AO192">
        <v>0</v>
      </c>
      <c r="AP192">
        <v>1502608</v>
      </c>
      <c r="AQ192" t="s">
        <v>6133</v>
      </c>
      <c r="AR192">
        <v>32</v>
      </c>
    </row>
    <row r="193" spans="1:44" x14ac:dyDescent="0.25">
      <c r="A193">
        <v>4112702</v>
      </c>
      <c r="B193">
        <v>1</v>
      </c>
      <c r="C193" t="s">
        <v>892</v>
      </c>
      <c r="D193" t="s">
        <v>3845</v>
      </c>
      <c r="E193" t="s">
        <v>5940</v>
      </c>
      <c r="F193">
        <v>13881</v>
      </c>
      <c r="G193">
        <v>4266</v>
      </c>
      <c r="H193">
        <v>200</v>
      </c>
      <c r="I193">
        <v>30</v>
      </c>
      <c r="J193">
        <v>37</v>
      </c>
      <c r="K193">
        <v>0</v>
      </c>
      <c r="L193">
        <v>15818</v>
      </c>
      <c r="M193">
        <v>21801</v>
      </c>
      <c r="N193">
        <v>1094</v>
      </c>
      <c r="O193">
        <v>57</v>
      </c>
      <c r="P193">
        <v>5</v>
      </c>
      <c r="R193">
        <v>4112702</v>
      </c>
      <c r="S193" t="s">
        <v>5940</v>
      </c>
      <c r="T193">
        <v>13881</v>
      </c>
      <c r="U193">
        <v>4266</v>
      </c>
      <c r="V193">
        <v>200</v>
      </c>
      <c r="W193">
        <v>30</v>
      </c>
      <c r="X193">
        <v>37</v>
      </c>
      <c r="Z193">
        <v>1502400</v>
      </c>
      <c r="AB193" t="s">
        <v>5940</v>
      </c>
      <c r="AC193">
        <v>1502400</v>
      </c>
      <c r="AD193" t="s">
        <v>6131</v>
      </c>
      <c r="AE193">
        <v>6</v>
      </c>
      <c r="AF193">
        <v>1502400</v>
      </c>
      <c r="AG193" t="s">
        <v>6131</v>
      </c>
      <c r="AH193" t="s">
        <v>5940</v>
      </c>
      <c r="AI193">
        <v>1502400</v>
      </c>
      <c r="AJ193" t="s">
        <v>6131</v>
      </c>
      <c r="AK193">
        <v>1078</v>
      </c>
      <c r="AL193">
        <v>1502400</v>
      </c>
      <c r="AM193" t="s">
        <v>6131</v>
      </c>
      <c r="AN193" t="s">
        <v>5940</v>
      </c>
      <c r="AO193">
        <v>0</v>
      </c>
      <c r="AP193">
        <v>1502707</v>
      </c>
      <c r="AQ193" t="s">
        <v>6134</v>
      </c>
      <c r="AR193">
        <v>15550</v>
      </c>
    </row>
    <row r="194" spans="1:44" x14ac:dyDescent="0.25">
      <c r="A194">
        <v>4112751</v>
      </c>
      <c r="B194">
        <v>1</v>
      </c>
      <c r="C194" t="s">
        <v>892</v>
      </c>
      <c r="D194" t="s">
        <v>3846</v>
      </c>
      <c r="E194" t="s">
        <v>5940</v>
      </c>
      <c r="F194">
        <v>26880</v>
      </c>
      <c r="G194">
        <v>8020</v>
      </c>
      <c r="H194">
        <v>630</v>
      </c>
      <c r="I194">
        <v>475</v>
      </c>
      <c r="J194">
        <v>200</v>
      </c>
      <c r="K194">
        <v>6000</v>
      </c>
      <c r="L194">
        <v>38025</v>
      </c>
      <c r="M194">
        <v>26132</v>
      </c>
      <c r="N194">
        <v>25</v>
      </c>
      <c r="O194">
        <v>475</v>
      </c>
      <c r="P194">
        <v>150</v>
      </c>
      <c r="R194">
        <v>4112751</v>
      </c>
      <c r="S194" t="s">
        <v>5940</v>
      </c>
      <c r="T194">
        <v>26880</v>
      </c>
      <c r="U194">
        <v>8020</v>
      </c>
      <c r="V194">
        <v>630</v>
      </c>
      <c r="W194">
        <v>475</v>
      </c>
      <c r="X194">
        <v>200</v>
      </c>
      <c r="Z194">
        <v>1502509</v>
      </c>
      <c r="AB194" t="s">
        <v>5940</v>
      </c>
      <c r="AC194">
        <v>1502509</v>
      </c>
      <c r="AD194" t="s">
        <v>6132</v>
      </c>
      <c r="AE194" t="s">
        <v>5940</v>
      </c>
      <c r="AF194">
        <v>1502509</v>
      </c>
      <c r="AG194" t="s">
        <v>6132</v>
      </c>
      <c r="AH194" t="s">
        <v>5940</v>
      </c>
      <c r="AI194">
        <v>1502509</v>
      </c>
      <c r="AJ194" t="s">
        <v>6132</v>
      </c>
      <c r="AK194" t="s">
        <v>5940</v>
      </c>
      <c r="AL194">
        <v>1502509</v>
      </c>
      <c r="AM194" t="s">
        <v>6132</v>
      </c>
      <c r="AN194" t="s">
        <v>5940</v>
      </c>
      <c r="AO194">
        <v>0</v>
      </c>
      <c r="AP194">
        <v>1502756</v>
      </c>
      <c r="AQ194" t="s">
        <v>6135</v>
      </c>
      <c r="AR194">
        <v>900</v>
      </c>
    </row>
    <row r="195" spans="1:44" x14ac:dyDescent="0.25">
      <c r="A195">
        <v>4112801</v>
      </c>
      <c r="B195">
        <v>1</v>
      </c>
      <c r="C195" t="s">
        <v>892</v>
      </c>
      <c r="D195" t="s">
        <v>3847</v>
      </c>
      <c r="E195">
        <v>3000</v>
      </c>
      <c r="F195">
        <v>442</v>
      </c>
      <c r="G195">
        <v>6384</v>
      </c>
      <c r="H195" t="s">
        <v>5940</v>
      </c>
      <c r="I195">
        <v>79</v>
      </c>
      <c r="J195">
        <v>570</v>
      </c>
      <c r="K195">
        <v>6600</v>
      </c>
      <c r="L195">
        <v>186</v>
      </c>
      <c r="M195">
        <v>18000</v>
      </c>
      <c r="N195">
        <v>0</v>
      </c>
      <c r="O195">
        <v>148</v>
      </c>
      <c r="P195">
        <v>889</v>
      </c>
      <c r="R195">
        <v>4112801</v>
      </c>
      <c r="S195">
        <v>3000</v>
      </c>
      <c r="T195">
        <v>442</v>
      </c>
      <c r="U195">
        <v>6384</v>
      </c>
      <c r="V195" t="s">
        <v>5940</v>
      </c>
      <c r="W195">
        <v>79</v>
      </c>
      <c r="X195">
        <v>570</v>
      </c>
      <c r="Z195">
        <v>1502608</v>
      </c>
      <c r="AB195" t="s">
        <v>5940</v>
      </c>
      <c r="AC195">
        <v>1502608</v>
      </c>
      <c r="AD195" t="s">
        <v>6133</v>
      </c>
      <c r="AE195">
        <v>18</v>
      </c>
      <c r="AF195">
        <v>1502608</v>
      </c>
      <c r="AG195" t="s">
        <v>6133</v>
      </c>
      <c r="AH195" t="s">
        <v>5940</v>
      </c>
      <c r="AI195">
        <v>1502608</v>
      </c>
      <c r="AJ195" t="s">
        <v>6133</v>
      </c>
      <c r="AK195">
        <v>42</v>
      </c>
      <c r="AL195">
        <v>1502608</v>
      </c>
      <c r="AM195" t="s">
        <v>6133</v>
      </c>
      <c r="AN195" t="s">
        <v>5940</v>
      </c>
      <c r="AO195">
        <v>0</v>
      </c>
      <c r="AP195">
        <v>1502764</v>
      </c>
      <c r="AQ195" t="s">
        <v>6136</v>
      </c>
      <c r="AR195">
        <v>7320</v>
      </c>
    </row>
    <row r="196" spans="1:44" x14ac:dyDescent="0.25">
      <c r="A196">
        <v>4112900</v>
      </c>
      <c r="B196">
        <v>1</v>
      </c>
      <c r="C196" t="s">
        <v>892</v>
      </c>
      <c r="D196" t="s">
        <v>3848</v>
      </c>
      <c r="E196">
        <v>5840</v>
      </c>
      <c r="F196">
        <v>7350</v>
      </c>
      <c r="G196">
        <v>3676</v>
      </c>
      <c r="H196">
        <v>260</v>
      </c>
      <c r="I196">
        <v>96</v>
      </c>
      <c r="J196">
        <v>1002</v>
      </c>
      <c r="K196">
        <v>8800</v>
      </c>
      <c r="L196">
        <v>10745</v>
      </c>
      <c r="M196">
        <v>25350</v>
      </c>
      <c r="N196">
        <v>0</v>
      </c>
      <c r="O196">
        <v>240</v>
      </c>
      <c r="P196">
        <v>1060</v>
      </c>
      <c r="R196">
        <v>4112900</v>
      </c>
      <c r="S196">
        <v>5840</v>
      </c>
      <c r="T196">
        <v>7350</v>
      </c>
      <c r="U196">
        <v>3676</v>
      </c>
      <c r="V196">
        <v>260</v>
      </c>
      <c r="W196">
        <v>96</v>
      </c>
      <c r="X196">
        <v>1002</v>
      </c>
      <c r="Z196">
        <v>1502707</v>
      </c>
      <c r="AB196" t="s">
        <v>5940</v>
      </c>
      <c r="AC196">
        <v>1502707</v>
      </c>
      <c r="AD196" t="s">
        <v>6134</v>
      </c>
      <c r="AE196">
        <v>16320</v>
      </c>
      <c r="AF196">
        <v>1502707</v>
      </c>
      <c r="AG196" t="s">
        <v>6134</v>
      </c>
      <c r="AH196" t="s">
        <v>5940</v>
      </c>
      <c r="AI196">
        <v>1502707</v>
      </c>
      <c r="AJ196" t="s">
        <v>6134</v>
      </c>
      <c r="AK196">
        <v>33</v>
      </c>
      <c r="AL196">
        <v>1502707</v>
      </c>
      <c r="AM196" t="s">
        <v>6134</v>
      </c>
      <c r="AN196">
        <v>1800</v>
      </c>
      <c r="AO196">
        <v>0</v>
      </c>
      <c r="AP196">
        <v>1502772</v>
      </c>
      <c r="AQ196" t="s">
        <v>6137</v>
      </c>
      <c r="AR196">
        <v>1306</v>
      </c>
    </row>
    <row r="197" spans="1:44" x14ac:dyDescent="0.25">
      <c r="A197">
        <v>4112959</v>
      </c>
      <c r="B197">
        <v>1</v>
      </c>
      <c r="C197" t="s">
        <v>892</v>
      </c>
      <c r="D197" t="s">
        <v>3849</v>
      </c>
      <c r="E197" t="s">
        <v>5940</v>
      </c>
      <c r="F197">
        <v>70200</v>
      </c>
      <c r="G197">
        <v>36375</v>
      </c>
      <c r="H197">
        <v>544</v>
      </c>
      <c r="I197" t="s">
        <v>5940</v>
      </c>
      <c r="J197">
        <v>20</v>
      </c>
      <c r="K197">
        <v>0</v>
      </c>
      <c r="L197">
        <v>89433</v>
      </c>
      <c r="M197">
        <v>131450</v>
      </c>
      <c r="N197">
        <v>0</v>
      </c>
      <c r="O197">
        <v>16</v>
      </c>
      <c r="P197">
        <v>89</v>
      </c>
      <c r="R197">
        <v>4112959</v>
      </c>
      <c r="S197" t="s">
        <v>5940</v>
      </c>
      <c r="T197">
        <v>70200</v>
      </c>
      <c r="U197">
        <v>36375</v>
      </c>
      <c r="V197">
        <v>544</v>
      </c>
      <c r="W197" t="s">
        <v>5940</v>
      </c>
      <c r="X197">
        <v>20</v>
      </c>
      <c r="Z197">
        <v>1502756</v>
      </c>
      <c r="AB197" t="s">
        <v>5940</v>
      </c>
      <c r="AC197">
        <v>1502756</v>
      </c>
      <c r="AD197" t="s">
        <v>6135</v>
      </c>
      <c r="AE197">
        <v>720</v>
      </c>
      <c r="AF197">
        <v>1502756</v>
      </c>
      <c r="AG197" t="s">
        <v>6135</v>
      </c>
      <c r="AH197" t="s">
        <v>5940</v>
      </c>
      <c r="AI197">
        <v>1502756</v>
      </c>
      <c r="AJ197" t="s">
        <v>6135</v>
      </c>
      <c r="AK197">
        <v>150</v>
      </c>
      <c r="AL197">
        <v>1502756</v>
      </c>
      <c r="AM197" t="s">
        <v>6135</v>
      </c>
      <c r="AN197" t="s">
        <v>5940</v>
      </c>
      <c r="AO197">
        <v>0</v>
      </c>
      <c r="AP197">
        <v>1502806</v>
      </c>
      <c r="AQ197" t="s">
        <v>6138</v>
      </c>
      <c r="AR197">
        <v>36</v>
      </c>
    </row>
    <row r="198" spans="1:44" x14ac:dyDescent="0.25">
      <c r="A198">
        <v>4113007</v>
      </c>
      <c r="B198">
        <v>1</v>
      </c>
      <c r="C198" t="s">
        <v>892</v>
      </c>
      <c r="D198" t="s">
        <v>3850</v>
      </c>
      <c r="E198">
        <v>260129</v>
      </c>
      <c r="F198">
        <v>27370</v>
      </c>
      <c r="G198">
        <v>8735</v>
      </c>
      <c r="H198" t="s">
        <v>5940</v>
      </c>
      <c r="I198">
        <v>2</v>
      </c>
      <c r="J198">
        <v>12</v>
      </c>
      <c r="K198">
        <v>409400</v>
      </c>
      <c r="L198">
        <v>23000</v>
      </c>
      <c r="M198">
        <v>28620</v>
      </c>
      <c r="N198">
        <v>0</v>
      </c>
      <c r="O198">
        <v>2</v>
      </c>
      <c r="P198">
        <v>0</v>
      </c>
      <c r="R198">
        <v>4113007</v>
      </c>
      <c r="S198">
        <v>260129</v>
      </c>
      <c r="T198">
        <v>27370</v>
      </c>
      <c r="U198">
        <v>8735</v>
      </c>
      <c r="V198" t="s">
        <v>5940</v>
      </c>
      <c r="W198">
        <v>2</v>
      </c>
      <c r="X198">
        <v>12</v>
      </c>
      <c r="Z198">
        <v>1502764</v>
      </c>
      <c r="AB198" t="s">
        <v>5940</v>
      </c>
      <c r="AC198">
        <v>1502764</v>
      </c>
      <c r="AD198" t="s">
        <v>6136</v>
      </c>
      <c r="AE198">
        <v>9750</v>
      </c>
      <c r="AF198">
        <v>1502764</v>
      </c>
      <c r="AG198" t="s">
        <v>6136</v>
      </c>
      <c r="AH198">
        <v>2800</v>
      </c>
      <c r="AI198">
        <v>1502764</v>
      </c>
      <c r="AJ198" t="s">
        <v>6136</v>
      </c>
      <c r="AK198">
        <v>565</v>
      </c>
      <c r="AL198">
        <v>1502764</v>
      </c>
      <c r="AM198" t="s">
        <v>6136</v>
      </c>
      <c r="AN198" t="s">
        <v>5940</v>
      </c>
      <c r="AO198">
        <v>0</v>
      </c>
      <c r="AP198">
        <v>1502855</v>
      </c>
      <c r="AQ198" t="s">
        <v>6139</v>
      </c>
      <c r="AR198">
        <v>1560</v>
      </c>
    </row>
    <row r="199" spans="1:44" x14ac:dyDescent="0.25">
      <c r="A199">
        <v>4113106</v>
      </c>
      <c r="B199">
        <v>1</v>
      </c>
      <c r="C199" t="s">
        <v>892</v>
      </c>
      <c r="D199" t="s">
        <v>3851</v>
      </c>
      <c r="E199">
        <v>34059</v>
      </c>
      <c r="F199">
        <v>22800</v>
      </c>
      <c r="G199">
        <v>4190</v>
      </c>
      <c r="H199">
        <v>19</v>
      </c>
      <c r="I199">
        <v>146</v>
      </c>
      <c r="J199">
        <v>186</v>
      </c>
      <c r="K199">
        <v>90079</v>
      </c>
      <c r="L199">
        <v>28756</v>
      </c>
      <c r="M199">
        <v>15510</v>
      </c>
      <c r="N199">
        <v>0</v>
      </c>
      <c r="O199">
        <v>106</v>
      </c>
      <c r="P199">
        <v>228</v>
      </c>
      <c r="R199">
        <v>4113106</v>
      </c>
      <c r="S199">
        <v>34059</v>
      </c>
      <c r="T199">
        <v>22800</v>
      </c>
      <c r="U199">
        <v>4190</v>
      </c>
      <c r="V199">
        <v>19</v>
      </c>
      <c r="W199">
        <v>146</v>
      </c>
      <c r="X199">
        <v>186</v>
      </c>
      <c r="Z199">
        <v>1502772</v>
      </c>
      <c r="AB199" t="s">
        <v>5940</v>
      </c>
      <c r="AC199">
        <v>1502772</v>
      </c>
      <c r="AD199" t="s">
        <v>6137</v>
      </c>
      <c r="AE199">
        <v>560</v>
      </c>
      <c r="AF199">
        <v>1502772</v>
      </c>
      <c r="AG199" t="s">
        <v>6137</v>
      </c>
      <c r="AH199" t="s">
        <v>5940</v>
      </c>
      <c r="AI199">
        <v>1502772</v>
      </c>
      <c r="AJ199" t="s">
        <v>6137</v>
      </c>
      <c r="AK199">
        <v>64</v>
      </c>
      <c r="AL199">
        <v>1502772</v>
      </c>
      <c r="AM199" t="s">
        <v>6137</v>
      </c>
      <c r="AN199" t="s">
        <v>5940</v>
      </c>
      <c r="AO199">
        <v>0</v>
      </c>
      <c r="AP199">
        <v>1502905</v>
      </c>
      <c r="AQ199" t="s">
        <v>6140</v>
      </c>
      <c r="AR199">
        <v>18</v>
      </c>
    </row>
    <row r="200" spans="1:44" x14ac:dyDescent="0.25">
      <c r="A200">
        <v>4113205</v>
      </c>
      <c r="B200">
        <v>1</v>
      </c>
      <c r="C200" t="s">
        <v>892</v>
      </c>
      <c r="D200" t="s">
        <v>3852</v>
      </c>
      <c r="E200" t="s">
        <v>5940</v>
      </c>
      <c r="F200">
        <v>38115</v>
      </c>
      <c r="G200">
        <v>106470</v>
      </c>
      <c r="H200" t="s">
        <v>5940</v>
      </c>
      <c r="I200">
        <v>86</v>
      </c>
      <c r="J200">
        <v>19800</v>
      </c>
      <c r="K200">
        <v>0</v>
      </c>
      <c r="L200">
        <v>75600</v>
      </c>
      <c r="M200">
        <v>123840</v>
      </c>
      <c r="N200">
        <v>0</v>
      </c>
      <c r="O200">
        <v>58</v>
      </c>
      <c r="P200">
        <v>30720</v>
      </c>
      <c r="R200">
        <v>4113205</v>
      </c>
      <c r="S200" t="s">
        <v>5940</v>
      </c>
      <c r="T200">
        <v>38115</v>
      </c>
      <c r="U200">
        <v>106470</v>
      </c>
      <c r="V200" t="s">
        <v>5940</v>
      </c>
      <c r="W200">
        <v>86</v>
      </c>
      <c r="X200">
        <v>19800</v>
      </c>
      <c r="Z200">
        <v>1502806</v>
      </c>
      <c r="AB200" t="s">
        <v>5940</v>
      </c>
      <c r="AC200">
        <v>1502806</v>
      </c>
      <c r="AD200" t="s">
        <v>6138</v>
      </c>
      <c r="AE200" t="s">
        <v>5940</v>
      </c>
      <c r="AF200">
        <v>1502806</v>
      </c>
      <c r="AG200" t="s">
        <v>6138</v>
      </c>
      <c r="AH200" t="s">
        <v>5940</v>
      </c>
      <c r="AI200">
        <v>1502806</v>
      </c>
      <c r="AJ200" t="s">
        <v>6138</v>
      </c>
      <c r="AK200">
        <v>24</v>
      </c>
      <c r="AL200">
        <v>1502806</v>
      </c>
      <c r="AM200" t="s">
        <v>6138</v>
      </c>
      <c r="AN200" t="s">
        <v>5940</v>
      </c>
      <c r="AO200">
        <v>0</v>
      </c>
      <c r="AP200">
        <v>1502939</v>
      </c>
      <c r="AQ200" t="s">
        <v>6141</v>
      </c>
      <c r="AR200">
        <v>43800</v>
      </c>
    </row>
    <row r="201" spans="1:44" x14ac:dyDescent="0.25">
      <c r="A201">
        <v>4113254</v>
      </c>
      <c r="B201">
        <v>1</v>
      </c>
      <c r="C201" t="s">
        <v>892</v>
      </c>
      <c r="D201" t="s">
        <v>3853</v>
      </c>
      <c r="E201">
        <v>624</v>
      </c>
      <c r="F201">
        <v>2475</v>
      </c>
      <c r="G201">
        <v>7220</v>
      </c>
      <c r="H201">
        <v>16</v>
      </c>
      <c r="I201">
        <v>40</v>
      </c>
      <c r="J201">
        <v>278</v>
      </c>
      <c r="K201">
        <v>360</v>
      </c>
      <c r="L201">
        <v>2355</v>
      </c>
      <c r="M201">
        <v>9700</v>
      </c>
      <c r="N201">
        <v>3</v>
      </c>
      <c r="O201">
        <v>85</v>
      </c>
      <c r="P201">
        <v>200</v>
      </c>
      <c r="R201">
        <v>4113254</v>
      </c>
      <c r="S201">
        <v>624</v>
      </c>
      <c r="T201">
        <v>2475</v>
      </c>
      <c r="U201">
        <v>7220</v>
      </c>
      <c r="V201">
        <v>16</v>
      </c>
      <c r="W201">
        <v>40</v>
      </c>
      <c r="X201">
        <v>278</v>
      </c>
      <c r="Z201">
        <v>1502855</v>
      </c>
      <c r="AB201" t="s">
        <v>5940</v>
      </c>
      <c r="AC201">
        <v>1502855</v>
      </c>
      <c r="AD201" t="s">
        <v>6139</v>
      </c>
      <c r="AE201">
        <v>2675</v>
      </c>
      <c r="AF201">
        <v>1502855</v>
      </c>
      <c r="AG201" t="s">
        <v>6139</v>
      </c>
      <c r="AH201" t="s">
        <v>5940</v>
      </c>
      <c r="AI201">
        <v>1502855</v>
      </c>
      <c r="AJ201" t="s">
        <v>6139</v>
      </c>
      <c r="AK201">
        <v>35</v>
      </c>
      <c r="AL201">
        <v>1502855</v>
      </c>
      <c r="AM201" t="s">
        <v>6139</v>
      </c>
      <c r="AN201">
        <v>1200</v>
      </c>
      <c r="AO201">
        <v>0</v>
      </c>
      <c r="AP201">
        <v>1502954</v>
      </c>
      <c r="AQ201" t="s">
        <v>6142</v>
      </c>
      <c r="AR201">
        <v>18360</v>
      </c>
    </row>
    <row r="202" spans="1:44" x14ac:dyDescent="0.25">
      <c r="A202">
        <v>4113304</v>
      </c>
      <c r="B202">
        <v>1</v>
      </c>
      <c r="C202" t="s">
        <v>892</v>
      </c>
      <c r="D202" t="s">
        <v>3854</v>
      </c>
      <c r="E202">
        <v>630</v>
      </c>
      <c r="F202">
        <v>21850</v>
      </c>
      <c r="G202">
        <v>28256</v>
      </c>
      <c r="H202" t="s">
        <v>5940</v>
      </c>
      <c r="I202">
        <v>448</v>
      </c>
      <c r="J202">
        <v>1605</v>
      </c>
      <c r="K202">
        <v>636</v>
      </c>
      <c r="L202">
        <v>28941</v>
      </c>
      <c r="M202">
        <v>53458</v>
      </c>
      <c r="N202">
        <v>0</v>
      </c>
      <c r="O202">
        <v>153</v>
      </c>
      <c r="P202">
        <v>1940</v>
      </c>
      <c r="R202">
        <v>4113304</v>
      </c>
      <c r="S202">
        <v>630</v>
      </c>
      <c r="T202">
        <v>21850</v>
      </c>
      <c r="U202">
        <v>28256</v>
      </c>
      <c r="V202" t="s">
        <v>5940</v>
      </c>
      <c r="W202">
        <v>448</v>
      </c>
      <c r="X202">
        <v>1605</v>
      </c>
      <c r="Z202">
        <v>1502905</v>
      </c>
      <c r="AB202" t="s">
        <v>5940</v>
      </c>
      <c r="AC202">
        <v>1502905</v>
      </c>
      <c r="AD202" t="s">
        <v>6140</v>
      </c>
      <c r="AE202">
        <v>4</v>
      </c>
      <c r="AF202">
        <v>1502905</v>
      </c>
      <c r="AG202" t="s">
        <v>6140</v>
      </c>
      <c r="AH202" t="s">
        <v>5940</v>
      </c>
      <c r="AI202">
        <v>1502905</v>
      </c>
      <c r="AJ202" t="s">
        <v>6140</v>
      </c>
      <c r="AK202">
        <v>60</v>
      </c>
      <c r="AL202">
        <v>1502905</v>
      </c>
      <c r="AM202" t="s">
        <v>6140</v>
      </c>
      <c r="AN202" t="s">
        <v>5940</v>
      </c>
      <c r="AO202">
        <v>0</v>
      </c>
      <c r="AP202">
        <v>1503002</v>
      </c>
      <c r="AQ202" t="s">
        <v>6143</v>
      </c>
      <c r="AR202">
        <v>70</v>
      </c>
    </row>
    <row r="203" spans="1:44" x14ac:dyDescent="0.25">
      <c r="A203">
        <v>4113403</v>
      </c>
      <c r="B203">
        <v>1</v>
      </c>
      <c r="C203" t="s">
        <v>892</v>
      </c>
      <c r="D203" t="s">
        <v>3855</v>
      </c>
      <c r="E203" t="s">
        <v>5940</v>
      </c>
      <c r="F203">
        <v>37260</v>
      </c>
      <c r="G203">
        <v>27550</v>
      </c>
      <c r="H203">
        <v>324</v>
      </c>
      <c r="I203">
        <v>90</v>
      </c>
      <c r="J203">
        <v>78</v>
      </c>
      <c r="K203">
        <v>8100</v>
      </c>
      <c r="L203">
        <v>45072</v>
      </c>
      <c r="M203">
        <v>72800</v>
      </c>
      <c r="N203">
        <v>149</v>
      </c>
      <c r="O203">
        <v>150</v>
      </c>
      <c r="P203">
        <v>44</v>
      </c>
      <c r="R203">
        <v>4113403</v>
      </c>
      <c r="S203" t="s">
        <v>5940</v>
      </c>
      <c r="T203">
        <v>37260</v>
      </c>
      <c r="U203">
        <v>27550</v>
      </c>
      <c r="V203">
        <v>324</v>
      </c>
      <c r="W203">
        <v>90</v>
      </c>
      <c r="X203">
        <v>78</v>
      </c>
      <c r="Z203">
        <v>1502939</v>
      </c>
      <c r="AB203" t="s">
        <v>5940</v>
      </c>
      <c r="AC203">
        <v>1502939</v>
      </c>
      <c r="AD203" t="s">
        <v>6141</v>
      </c>
      <c r="AE203">
        <v>19500</v>
      </c>
      <c r="AF203">
        <v>1502939</v>
      </c>
      <c r="AG203" t="s">
        <v>6141</v>
      </c>
      <c r="AH203" t="s">
        <v>5940</v>
      </c>
      <c r="AI203">
        <v>1502939</v>
      </c>
      <c r="AJ203" t="s">
        <v>6141</v>
      </c>
      <c r="AK203">
        <v>82</v>
      </c>
      <c r="AL203">
        <v>1502939</v>
      </c>
      <c r="AM203" t="s">
        <v>6141</v>
      </c>
      <c r="AN203">
        <v>13200</v>
      </c>
      <c r="AO203">
        <v>0</v>
      </c>
      <c r="AP203">
        <v>1503044</v>
      </c>
      <c r="AQ203" t="s">
        <v>6144</v>
      </c>
      <c r="AR203">
        <v>7500</v>
      </c>
    </row>
    <row r="204" spans="1:44" x14ac:dyDescent="0.25">
      <c r="A204">
        <v>4113429</v>
      </c>
      <c r="B204">
        <v>1</v>
      </c>
      <c r="C204" t="s">
        <v>892</v>
      </c>
      <c r="D204" t="s">
        <v>3856</v>
      </c>
      <c r="E204" t="s">
        <v>5940</v>
      </c>
      <c r="F204">
        <v>9360</v>
      </c>
      <c r="G204">
        <v>6266</v>
      </c>
      <c r="H204">
        <v>240</v>
      </c>
      <c r="I204">
        <v>30</v>
      </c>
      <c r="J204">
        <v>990</v>
      </c>
      <c r="K204">
        <v>0</v>
      </c>
      <c r="L204">
        <v>11400</v>
      </c>
      <c r="M204">
        <v>12600</v>
      </c>
      <c r="N204">
        <v>95</v>
      </c>
      <c r="O204">
        <v>180</v>
      </c>
      <c r="P204">
        <v>1148</v>
      </c>
      <c r="R204">
        <v>4113429</v>
      </c>
      <c r="S204" t="s">
        <v>5940</v>
      </c>
      <c r="T204">
        <v>9360</v>
      </c>
      <c r="U204">
        <v>6266</v>
      </c>
      <c r="V204">
        <v>240</v>
      </c>
      <c r="W204">
        <v>30</v>
      </c>
      <c r="X204">
        <v>990</v>
      </c>
      <c r="Z204">
        <v>1502954</v>
      </c>
      <c r="AB204" t="s">
        <v>5940</v>
      </c>
      <c r="AC204">
        <v>1502954</v>
      </c>
      <c r="AD204" t="s">
        <v>6142</v>
      </c>
      <c r="AE204">
        <v>2420</v>
      </c>
      <c r="AF204">
        <v>1502954</v>
      </c>
      <c r="AG204" t="s">
        <v>6142</v>
      </c>
      <c r="AH204" t="s">
        <v>5940</v>
      </c>
      <c r="AI204">
        <v>1502954</v>
      </c>
      <c r="AJ204" t="s">
        <v>6142</v>
      </c>
      <c r="AK204">
        <v>49</v>
      </c>
      <c r="AL204">
        <v>1502954</v>
      </c>
      <c r="AM204" t="s">
        <v>6142</v>
      </c>
      <c r="AN204" t="s">
        <v>5940</v>
      </c>
      <c r="AO204">
        <v>0</v>
      </c>
      <c r="AP204">
        <v>1503077</v>
      </c>
      <c r="AQ204" t="s">
        <v>6145</v>
      </c>
      <c r="AR204">
        <v>1440</v>
      </c>
    </row>
    <row r="205" spans="1:44" x14ac:dyDescent="0.25">
      <c r="A205">
        <v>4113452</v>
      </c>
      <c r="B205">
        <v>1</v>
      </c>
      <c r="C205" t="s">
        <v>892</v>
      </c>
      <c r="D205" t="s">
        <v>3857</v>
      </c>
      <c r="E205">
        <v>9000</v>
      </c>
      <c r="F205">
        <v>7752</v>
      </c>
      <c r="G205">
        <v>9875</v>
      </c>
      <c r="H205">
        <v>37</v>
      </c>
      <c r="I205">
        <v>250</v>
      </c>
      <c r="J205">
        <v>622</v>
      </c>
      <c r="K205">
        <v>15200</v>
      </c>
      <c r="L205">
        <v>18736</v>
      </c>
      <c r="M205">
        <v>9077</v>
      </c>
      <c r="N205">
        <v>0</v>
      </c>
      <c r="O205">
        <v>30</v>
      </c>
      <c r="P205">
        <v>198</v>
      </c>
      <c r="R205">
        <v>4113452</v>
      </c>
      <c r="S205">
        <v>9000</v>
      </c>
      <c r="T205">
        <v>7752</v>
      </c>
      <c r="U205">
        <v>9875</v>
      </c>
      <c r="V205">
        <v>37</v>
      </c>
      <c r="W205">
        <v>250</v>
      </c>
      <c r="X205">
        <v>622</v>
      </c>
      <c r="Z205">
        <v>1503002</v>
      </c>
      <c r="AB205" t="s">
        <v>5940</v>
      </c>
      <c r="AC205">
        <v>1503002</v>
      </c>
      <c r="AD205" t="s">
        <v>6143</v>
      </c>
      <c r="AE205">
        <v>23</v>
      </c>
      <c r="AF205">
        <v>1503002</v>
      </c>
      <c r="AG205" t="s">
        <v>6143</v>
      </c>
      <c r="AH205">
        <v>140</v>
      </c>
      <c r="AI205">
        <v>1503002</v>
      </c>
      <c r="AJ205" t="s">
        <v>6143</v>
      </c>
      <c r="AK205">
        <v>8</v>
      </c>
      <c r="AL205">
        <v>1503002</v>
      </c>
      <c r="AM205" t="s">
        <v>6143</v>
      </c>
      <c r="AN205" t="s">
        <v>5940</v>
      </c>
      <c r="AO205">
        <v>0</v>
      </c>
      <c r="AP205">
        <v>1503093</v>
      </c>
      <c r="AQ205" t="s">
        <v>6146</v>
      </c>
      <c r="AR205">
        <v>240</v>
      </c>
    </row>
    <row r="206" spans="1:44" x14ac:dyDescent="0.25">
      <c r="A206">
        <v>4113502</v>
      </c>
      <c r="B206">
        <v>1</v>
      </c>
      <c r="C206" t="s">
        <v>892</v>
      </c>
      <c r="D206" t="s">
        <v>3858</v>
      </c>
      <c r="E206">
        <v>8973</v>
      </c>
      <c r="F206">
        <v>2550</v>
      </c>
      <c r="G206">
        <v>2442</v>
      </c>
      <c r="H206">
        <v>112</v>
      </c>
      <c r="I206" t="s">
        <v>5940</v>
      </c>
      <c r="J206">
        <v>24</v>
      </c>
      <c r="K206">
        <v>259505</v>
      </c>
      <c r="L206">
        <v>0</v>
      </c>
      <c r="M206">
        <v>825</v>
      </c>
      <c r="N206">
        <v>0</v>
      </c>
      <c r="O206">
        <v>0</v>
      </c>
      <c r="P206">
        <v>12</v>
      </c>
      <c r="R206">
        <v>4113502</v>
      </c>
      <c r="S206">
        <v>8973</v>
      </c>
      <c r="T206">
        <v>2550</v>
      </c>
      <c r="U206">
        <v>2442</v>
      </c>
      <c r="V206">
        <v>112</v>
      </c>
      <c r="W206" t="s">
        <v>5940</v>
      </c>
      <c r="X206">
        <v>24</v>
      </c>
      <c r="Z206">
        <v>1503044</v>
      </c>
      <c r="AB206" t="s">
        <v>5940</v>
      </c>
      <c r="AC206">
        <v>1503044</v>
      </c>
      <c r="AD206" t="s">
        <v>6144</v>
      </c>
      <c r="AE206">
        <v>6840</v>
      </c>
      <c r="AF206">
        <v>1503044</v>
      </c>
      <c r="AG206" t="s">
        <v>6144</v>
      </c>
      <c r="AH206" t="s">
        <v>5940</v>
      </c>
      <c r="AI206">
        <v>1503044</v>
      </c>
      <c r="AJ206" t="s">
        <v>6144</v>
      </c>
      <c r="AK206">
        <v>452</v>
      </c>
      <c r="AL206">
        <v>1503044</v>
      </c>
      <c r="AM206" t="s">
        <v>6144</v>
      </c>
      <c r="AN206">
        <v>4950</v>
      </c>
      <c r="AO206">
        <v>0</v>
      </c>
      <c r="AP206">
        <v>1503101</v>
      </c>
      <c r="AQ206" t="s">
        <v>6147</v>
      </c>
      <c r="AR206">
        <v>16</v>
      </c>
    </row>
    <row r="207" spans="1:44" x14ac:dyDescent="0.25">
      <c r="A207">
        <v>4113601</v>
      </c>
      <c r="B207">
        <v>1</v>
      </c>
      <c r="C207" t="s">
        <v>892</v>
      </c>
      <c r="D207" t="s">
        <v>3859</v>
      </c>
      <c r="E207">
        <v>515275</v>
      </c>
      <c r="F207">
        <v>10199</v>
      </c>
      <c r="G207">
        <v>7775</v>
      </c>
      <c r="H207">
        <v>242</v>
      </c>
      <c r="I207">
        <v>21</v>
      </c>
      <c r="J207">
        <v>6</v>
      </c>
      <c r="K207">
        <v>664612</v>
      </c>
      <c r="L207">
        <v>7303</v>
      </c>
      <c r="M207">
        <v>12014</v>
      </c>
      <c r="N207">
        <v>214</v>
      </c>
      <c r="O207">
        <v>0</v>
      </c>
      <c r="P207">
        <v>6</v>
      </c>
      <c r="R207">
        <v>4113601</v>
      </c>
      <c r="S207">
        <v>515275</v>
      </c>
      <c r="T207">
        <v>10199</v>
      </c>
      <c r="U207">
        <v>7775</v>
      </c>
      <c r="V207">
        <v>242</v>
      </c>
      <c r="W207">
        <v>21</v>
      </c>
      <c r="X207">
        <v>6</v>
      </c>
      <c r="Z207">
        <v>1503077</v>
      </c>
      <c r="AB207" t="s">
        <v>5940</v>
      </c>
      <c r="AC207">
        <v>1503077</v>
      </c>
      <c r="AD207" t="s">
        <v>6145</v>
      </c>
      <c r="AE207">
        <v>720</v>
      </c>
      <c r="AF207">
        <v>1503077</v>
      </c>
      <c r="AG207" t="s">
        <v>6145</v>
      </c>
      <c r="AH207" t="s">
        <v>5940</v>
      </c>
      <c r="AI207">
        <v>1503077</v>
      </c>
      <c r="AJ207" t="s">
        <v>6145</v>
      </c>
      <c r="AK207">
        <v>1269</v>
      </c>
      <c r="AL207">
        <v>1503077</v>
      </c>
      <c r="AM207" t="s">
        <v>6145</v>
      </c>
      <c r="AN207" t="s">
        <v>5940</v>
      </c>
      <c r="AO207">
        <v>0</v>
      </c>
      <c r="AP207">
        <v>1503200</v>
      </c>
      <c r="AQ207" t="s">
        <v>6148</v>
      </c>
      <c r="AR207">
        <v>100</v>
      </c>
    </row>
    <row r="208" spans="1:44" x14ac:dyDescent="0.25">
      <c r="A208">
        <v>4113700</v>
      </c>
      <c r="B208">
        <v>1</v>
      </c>
      <c r="C208" t="s">
        <v>892</v>
      </c>
      <c r="D208" t="s">
        <v>3860</v>
      </c>
      <c r="E208">
        <v>1250</v>
      </c>
      <c r="F208">
        <v>77700</v>
      </c>
      <c r="G208">
        <v>45826</v>
      </c>
      <c r="H208">
        <v>119</v>
      </c>
      <c r="I208">
        <v>4665</v>
      </c>
      <c r="J208">
        <v>1402</v>
      </c>
      <c r="K208">
        <v>1250</v>
      </c>
      <c r="L208">
        <v>115200</v>
      </c>
      <c r="M208">
        <v>84690</v>
      </c>
      <c r="N208">
        <v>332</v>
      </c>
      <c r="O208">
        <v>5100</v>
      </c>
      <c r="P208">
        <v>2112</v>
      </c>
      <c r="R208">
        <v>4113700</v>
      </c>
      <c r="S208">
        <v>1250</v>
      </c>
      <c r="T208">
        <v>77700</v>
      </c>
      <c r="U208">
        <v>45826</v>
      </c>
      <c r="V208">
        <v>119</v>
      </c>
      <c r="W208">
        <v>4665</v>
      </c>
      <c r="X208">
        <v>1402</v>
      </c>
      <c r="Z208">
        <v>1503093</v>
      </c>
      <c r="AB208" t="s">
        <v>5940</v>
      </c>
      <c r="AC208">
        <v>1503093</v>
      </c>
      <c r="AD208" t="s">
        <v>6146</v>
      </c>
      <c r="AE208">
        <v>9800</v>
      </c>
      <c r="AF208">
        <v>1503093</v>
      </c>
      <c r="AG208" t="s">
        <v>6146</v>
      </c>
      <c r="AH208" t="s">
        <v>5940</v>
      </c>
      <c r="AI208">
        <v>1503093</v>
      </c>
      <c r="AJ208" t="s">
        <v>6146</v>
      </c>
      <c r="AK208">
        <v>50</v>
      </c>
      <c r="AL208">
        <v>1503093</v>
      </c>
      <c r="AM208" t="s">
        <v>6146</v>
      </c>
      <c r="AN208" t="s">
        <v>5940</v>
      </c>
      <c r="AO208">
        <v>0</v>
      </c>
      <c r="AP208">
        <v>1503309</v>
      </c>
      <c r="AQ208" t="s">
        <v>6149</v>
      </c>
      <c r="AR208">
        <v>40</v>
      </c>
    </row>
    <row r="209" spans="1:44" x14ac:dyDescent="0.25">
      <c r="A209">
        <v>4113734</v>
      </c>
      <c r="B209">
        <v>1</v>
      </c>
      <c r="C209" t="s">
        <v>892</v>
      </c>
      <c r="D209" t="s">
        <v>3861</v>
      </c>
      <c r="E209">
        <v>1200</v>
      </c>
      <c r="F209">
        <v>111476</v>
      </c>
      <c r="G209">
        <v>69320</v>
      </c>
      <c r="H209">
        <v>56</v>
      </c>
      <c r="I209">
        <v>16</v>
      </c>
      <c r="J209">
        <v>236</v>
      </c>
      <c r="K209">
        <v>1500</v>
      </c>
      <c r="L209">
        <v>129760</v>
      </c>
      <c r="M209">
        <v>87280</v>
      </c>
      <c r="N209">
        <v>0</v>
      </c>
      <c r="O209">
        <v>30</v>
      </c>
      <c r="P209">
        <v>452</v>
      </c>
      <c r="R209">
        <v>4113734</v>
      </c>
      <c r="S209">
        <v>1200</v>
      </c>
      <c r="T209">
        <v>111476</v>
      </c>
      <c r="U209">
        <v>69320</v>
      </c>
      <c r="V209">
        <v>56</v>
      </c>
      <c r="W209">
        <v>16</v>
      </c>
      <c r="X209">
        <v>236</v>
      </c>
      <c r="Z209">
        <v>1503101</v>
      </c>
      <c r="AB209" t="s">
        <v>5940</v>
      </c>
      <c r="AC209">
        <v>1503101</v>
      </c>
      <c r="AD209" t="s">
        <v>6147</v>
      </c>
      <c r="AE209">
        <v>100</v>
      </c>
      <c r="AF209">
        <v>1503101</v>
      </c>
      <c r="AG209" t="s">
        <v>6147</v>
      </c>
      <c r="AH209">
        <v>16</v>
      </c>
      <c r="AI209">
        <v>1503101</v>
      </c>
      <c r="AJ209" t="s">
        <v>6147</v>
      </c>
      <c r="AK209">
        <v>54</v>
      </c>
      <c r="AL209">
        <v>1503101</v>
      </c>
      <c r="AM209" t="s">
        <v>6147</v>
      </c>
      <c r="AN209" t="s">
        <v>5940</v>
      </c>
      <c r="AO209">
        <v>0</v>
      </c>
      <c r="AP209">
        <v>1503408</v>
      </c>
      <c r="AQ209" t="s">
        <v>6150</v>
      </c>
      <c r="AR209">
        <v>175</v>
      </c>
    </row>
    <row r="210" spans="1:44" x14ac:dyDescent="0.25">
      <c r="A210">
        <v>4113759</v>
      </c>
      <c r="B210">
        <v>1</v>
      </c>
      <c r="C210" t="s">
        <v>892</v>
      </c>
      <c r="D210" t="s">
        <v>3862</v>
      </c>
      <c r="E210" t="s">
        <v>5940</v>
      </c>
      <c r="F210">
        <v>9240</v>
      </c>
      <c r="G210">
        <v>6964</v>
      </c>
      <c r="H210">
        <v>330</v>
      </c>
      <c r="I210">
        <v>33</v>
      </c>
      <c r="J210">
        <v>920</v>
      </c>
      <c r="K210">
        <v>8500</v>
      </c>
      <c r="L210">
        <v>11005</v>
      </c>
      <c r="M210">
        <v>14000</v>
      </c>
      <c r="N210">
        <v>187</v>
      </c>
      <c r="O210">
        <v>180</v>
      </c>
      <c r="P210">
        <v>1039</v>
      </c>
      <c r="R210">
        <v>4113759</v>
      </c>
      <c r="S210" t="s">
        <v>5940</v>
      </c>
      <c r="T210">
        <v>9240</v>
      </c>
      <c r="U210">
        <v>6964</v>
      </c>
      <c r="V210">
        <v>330</v>
      </c>
      <c r="W210">
        <v>33</v>
      </c>
      <c r="X210">
        <v>920</v>
      </c>
      <c r="Z210">
        <v>1503200</v>
      </c>
      <c r="AB210" t="s">
        <v>5940</v>
      </c>
      <c r="AC210">
        <v>1503200</v>
      </c>
      <c r="AD210" t="s">
        <v>6148</v>
      </c>
      <c r="AE210" t="s">
        <v>5940</v>
      </c>
      <c r="AF210">
        <v>1503200</v>
      </c>
      <c r="AG210" t="s">
        <v>6148</v>
      </c>
      <c r="AH210" t="s">
        <v>5940</v>
      </c>
      <c r="AI210">
        <v>1503200</v>
      </c>
      <c r="AJ210" t="s">
        <v>6148</v>
      </c>
      <c r="AK210">
        <v>270</v>
      </c>
      <c r="AL210">
        <v>1503200</v>
      </c>
      <c r="AM210" t="s">
        <v>6148</v>
      </c>
      <c r="AN210" t="s">
        <v>5940</v>
      </c>
      <c r="AO210">
        <v>0</v>
      </c>
      <c r="AP210">
        <v>1503457</v>
      </c>
      <c r="AQ210" t="s">
        <v>6151</v>
      </c>
      <c r="AR210">
        <v>9400</v>
      </c>
    </row>
    <row r="211" spans="1:44" x14ac:dyDescent="0.25">
      <c r="A211">
        <v>4113809</v>
      </c>
      <c r="B211">
        <v>1</v>
      </c>
      <c r="C211" t="s">
        <v>892</v>
      </c>
      <c r="D211" t="s">
        <v>3863</v>
      </c>
      <c r="E211">
        <v>6958</v>
      </c>
      <c r="F211">
        <v>4244</v>
      </c>
      <c r="G211">
        <v>2334</v>
      </c>
      <c r="H211">
        <v>446</v>
      </c>
      <c r="I211" t="s">
        <v>5940</v>
      </c>
      <c r="J211">
        <v>60</v>
      </c>
      <c r="K211">
        <v>34272</v>
      </c>
      <c r="L211">
        <v>6028</v>
      </c>
      <c r="M211">
        <v>7710</v>
      </c>
      <c r="N211">
        <v>0</v>
      </c>
      <c r="O211">
        <v>0</v>
      </c>
      <c r="P211">
        <v>0</v>
      </c>
      <c r="R211">
        <v>4113809</v>
      </c>
      <c r="S211">
        <v>6958</v>
      </c>
      <c r="T211">
        <v>4244</v>
      </c>
      <c r="U211">
        <v>2334</v>
      </c>
      <c r="V211">
        <v>446</v>
      </c>
      <c r="W211" t="s">
        <v>5940</v>
      </c>
      <c r="X211">
        <v>60</v>
      </c>
      <c r="Z211">
        <v>1503309</v>
      </c>
      <c r="AB211" t="s">
        <v>5940</v>
      </c>
      <c r="AC211">
        <v>1503309</v>
      </c>
      <c r="AD211" t="s">
        <v>6149</v>
      </c>
      <c r="AE211">
        <v>84</v>
      </c>
      <c r="AF211">
        <v>1503309</v>
      </c>
      <c r="AG211" t="s">
        <v>6149</v>
      </c>
      <c r="AH211">
        <v>400</v>
      </c>
      <c r="AI211">
        <v>1503309</v>
      </c>
      <c r="AJ211" t="s">
        <v>6149</v>
      </c>
      <c r="AK211">
        <v>35</v>
      </c>
      <c r="AL211">
        <v>1503309</v>
      </c>
      <c r="AM211" t="s">
        <v>6149</v>
      </c>
      <c r="AN211" t="s">
        <v>5940</v>
      </c>
      <c r="AO211">
        <v>0</v>
      </c>
      <c r="AP211">
        <v>1503507</v>
      </c>
      <c r="AQ211" t="s">
        <v>6152</v>
      </c>
      <c r="AR211">
        <v>90</v>
      </c>
    </row>
    <row r="212" spans="1:44" x14ac:dyDescent="0.25">
      <c r="A212">
        <v>4113908</v>
      </c>
      <c r="B212">
        <v>1</v>
      </c>
      <c r="C212" t="s">
        <v>892</v>
      </c>
      <c r="D212" t="s">
        <v>3864</v>
      </c>
      <c r="E212" t="s">
        <v>5940</v>
      </c>
      <c r="F212">
        <v>17550</v>
      </c>
      <c r="G212">
        <v>50482</v>
      </c>
      <c r="H212" t="s">
        <v>5940</v>
      </c>
      <c r="I212">
        <v>869</v>
      </c>
      <c r="J212">
        <v>3760</v>
      </c>
      <c r="K212">
        <v>0</v>
      </c>
      <c r="L212">
        <v>18480</v>
      </c>
      <c r="M212">
        <v>48005</v>
      </c>
      <c r="N212">
        <v>0</v>
      </c>
      <c r="O212">
        <v>576</v>
      </c>
      <c r="P212">
        <v>7140</v>
      </c>
      <c r="R212">
        <v>4113908</v>
      </c>
      <c r="S212" t="s">
        <v>5940</v>
      </c>
      <c r="T212">
        <v>17550</v>
      </c>
      <c r="U212">
        <v>50482</v>
      </c>
      <c r="V212" t="s">
        <v>5940</v>
      </c>
      <c r="W212">
        <v>869</v>
      </c>
      <c r="X212">
        <v>3760</v>
      </c>
      <c r="Z212">
        <v>1503408</v>
      </c>
      <c r="AB212" t="s">
        <v>5940</v>
      </c>
      <c r="AC212">
        <v>1503408</v>
      </c>
      <c r="AD212" t="s">
        <v>6150</v>
      </c>
      <c r="AE212">
        <v>3</v>
      </c>
      <c r="AF212">
        <v>1503408</v>
      </c>
      <c r="AG212" t="s">
        <v>6150</v>
      </c>
      <c r="AH212" t="s">
        <v>5940</v>
      </c>
      <c r="AI212">
        <v>1503408</v>
      </c>
      <c r="AJ212" t="s">
        <v>6150</v>
      </c>
      <c r="AK212">
        <v>108</v>
      </c>
      <c r="AL212">
        <v>1503408</v>
      </c>
      <c r="AM212" t="s">
        <v>6150</v>
      </c>
      <c r="AN212" t="s">
        <v>5940</v>
      </c>
      <c r="AO212">
        <v>0</v>
      </c>
      <c r="AP212">
        <v>1503606</v>
      </c>
      <c r="AQ212" t="s">
        <v>6153</v>
      </c>
      <c r="AR212">
        <v>3300</v>
      </c>
    </row>
    <row r="213" spans="1:44" x14ac:dyDescent="0.25">
      <c r="A213">
        <v>4114005</v>
      </c>
      <c r="B213">
        <v>1</v>
      </c>
      <c r="C213" t="s">
        <v>892</v>
      </c>
      <c r="D213" t="s">
        <v>1800</v>
      </c>
      <c r="E213">
        <v>1800</v>
      </c>
      <c r="F213">
        <v>143100</v>
      </c>
      <c r="G213">
        <v>41400</v>
      </c>
      <c r="H213">
        <v>510</v>
      </c>
      <c r="I213">
        <v>70</v>
      </c>
      <c r="J213">
        <v>820</v>
      </c>
      <c r="K213">
        <v>750</v>
      </c>
      <c r="L213">
        <v>163862</v>
      </c>
      <c r="M213">
        <v>87000</v>
      </c>
      <c r="N213">
        <v>0</v>
      </c>
      <c r="O213">
        <v>125</v>
      </c>
      <c r="P213">
        <v>1330</v>
      </c>
      <c r="R213">
        <v>4114005</v>
      </c>
      <c r="S213">
        <v>1800</v>
      </c>
      <c r="T213">
        <v>143100</v>
      </c>
      <c r="U213">
        <v>41400</v>
      </c>
      <c r="V213">
        <v>510</v>
      </c>
      <c r="W213">
        <v>70</v>
      </c>
      <c r="X213">
        <v>820</v>
      </c>
      <c r="Z213">
        <v>1503457</v>
      </c>
      <c r="AB213" t="s">
        <v>5940</v>
      </c>
      <c r="AC213">
        <v>1503457</v>
      </c>
      <c r="AD213" t="s">
        <v>6151</v>
      </c>
      <c r="AE213">
        <v>2260</v>
      </c>
      <c r="AF213">
        <v>1503457</v>
      </c>
      <c r="AG213" t="s">
        <v>6151</v>
      </c>
      <c r="AH213" t="s">
        <v>5940</v>
      </c>
      <c r="AI213">
        <v>1503457</v>
      </c>
      <c r="AJ213" t="s">
        <v>6151</v>
      </c>
      <c r="AK213">
        <v>2460</v>
      </c>
      <c r="AL213">
        <v>1503457</v>
      </c>
      <c r="AM213" t="s">
        <v>6151</v>
      </c>
      <c r="AN213" t="s">
        <v>5940</v>
      </c>
      <c r="AO213">
        <v>0</v>
      </c>
      <c r="AP213">
        <v>1503705</v>
      </c>
      <c r="AQ213" t="s">
        <v>6154</v>
      </c>
      <c r="AR213">
        <v>3850</v>
      </c>
    </row>
    <row r="214" spans="1:44" x14ac:dyDescent="0.25">
      <c r="A214">
        <v>4114104</v>
      </c>
      <c r="B214">
        <v>1</v>
      </c>
      <c r="C214" t="s">
        <v>892</v>
      </c>
      <c r="D214" t="s">
        <v>1801</v>
      </c>
      <c r="E214">
        <v>691380</v>
      </c>
      <c r="F214">
        <v>18870</v>
      </c>
      <c r="G214">
        <v>7115</v>
      </c>
      <c r="H214">
        <v>4</v>
      </c>
      <c r="I214">
        <v>25</v>
      </c>
      <c r="J214">
        <v>4</v>
      </c>
      <c r="K214">
        <v>667840</v>
      </c>
      <c r="L214">
        <v>20375</v>
      </c>
      <c r="M214">
        <v>23351</v>
      </c>
      <c r="N214">
        <v>0</v>
      </c>
      <c r="O214">
        <v>15</v>
      </c>
      <c r="P214">
        <v>11</v>
      </c>
      <c r="R214">
        <v>4114104</v>
      </c>
      <c r="S214">
        <v>691380</v>
      </c>
      <c r="T214">
        <v>18870</v>
      </c>
      <c r="U214">
        <v>7115</v>
      </c>
      <c r="V214">
        <v>4</v>
      </c>
      <c r="W214">
        <v>25</v>
      </c>
      <c r="X214">
        <v>4</v>
      </c>
      <c r="Z214">
        <v>1503507</v>
      </c>
      <c r="AB214" t="s">
        <v>5940</v>
      </c>
      <c r="AC214">
        <v>1503507</v>
      </c>
      <c r="AD214" t="s">
        <v>6152</v>
      </c>
      <c r="AE214">
        <v>12</v>
      </c>
      <c r="AF214">
        <v>1503507</v>
      </c>
      <c r="AG214" t="s">
        <v>6152</v>
      </c>
      <c r="AH214" t="s">
        <v>5940</v>
      </c>
      <c r="AI214">
        <v>1503507</v>
      </c>
      <c r="AJ214" t="s">
        <v>6152</v>
      </c>
      <c r="AK214">
        <v>240</v>
      </c>
      <c r="AL214">
        <v>1503507</v>
      </c>
      <c r="AM214" t="s">
        <v>6152</v>
      </c>
      <c r="AN214" t="s">
        <v>5940</v>
      </c>
      <c r="AO214">
        <v>0</v>
      </c>
      <c r="AP214">
        <v>1503754</v>
      </c>
      <c r="AQ214" t="s">
        <v>6155</v>
      </c>
      <c r="AR214">
        <v>205</v>
      </c>
    </row>
    <row r="215" spans="1:44" x14ac:dyDescent="0.25">
      <c r="A215">
        <v>4114203</v>
      </c>
      <c r="B215">
        <v>1</v>
      </c>
      <c r="C215" t="s">
        <v>892</v>
      </c>
      <c r="D215" t="s">
        <v>1802</v>
      </c>
      <c r="E215">
        <v>110200</v>
      </c>
      <c r="F215">
        <v>10730</v>
      </c>
      <c r="G215">
        <v>7600</v>
      </c>
      <c r="H215" t="s">
        <v>5940</v>
      </c>
      <c r="I215">
        <v>30</v>
      </c>
      <c r="J215">
        <v>42</v>
      </c>
      <c r="K215">
        <v>134025</v>
      </c>
      <c r="L215">
        <v>12000</v>
      </c>
      <c r="M215">
        <v>9960</v>
      </c>
      <c r="N215">
        <v>0</v>
      </c>
      <c r="O215">
        <v>15</v>
      </c>
      <c r="P215">
        <v>70</v>
      </c>
      <c r="R215">
        <v>4114203</v>
      </c>
      <c r="S215">
        <v>110200</v>
      </c>
      <c r="T215">
        <v>10730</v>
      </c>
      <c r="U215">
        <v>7600</v>
      </c>
      <c r="V215" t="s">
        <v>5940</v>
      </c>
      <c r="W215">
        <v>30</v>
      </c>
      <c r="X215">
        <v>42</v>
      </c>
      <c r="Z215">
        <v>1503606</v>
      </c>
      <c r="AB215" t="s">
        <v>5940</v>
      </c>
      <c r="AC215">
        <v>1503606</v>
      </c>
      <c r="AD215" t="s">
        <v>6153</v>
      </c>
      <c r="AE215">
        <v>12300</v>
      </c>
      <c r="AF215">
        <v>1503606</v>
      </c>
      <c r="AG215" t="s">
        <v>6153</v>
      </c>
      <c r="AH215">
        <v>1200</v>
      </c>
      <c r="AI215">
        <v>1503606</v>
      </c>
      <c r="AJ215" t="s">
        <v>6153</v>
      </c>
      <c r="AK215">
        <v>1236</v>
      </c>
      <c r="AL215">
        <v>1503606</v>
      </c>
      <c r="AM215" t="s">
        <v>6153</v>
      </c>
      <c r="AN215" t="s">
        <v>5940</v>
      </c>
      <c r="AO215">
        <v>0</v>
      </c>
      <c r="AP215">
        <v>1503804</v>
      </c>
      <c r="AQ215" t="s">
        <v>6156</v>
      </c>
      <c r="AR215">
        <v>1704</v>
      </c>
    </row>
    <row r="216" spans="1:44" x14ac:dyDescent="0.25">
      <c r="A216">
        <v>4114302</v>
      </c>
      <c r="B216">
        <v>1</v>
      </c>
      <c r="C216" t="s">
        <v>892</v>
      </c>
      <c r="D216" t="s">
        <v>1803</v>
      </c>
      <c r="E216" t="s">
        <v>5940</v>
      </c>
      <c r="F216">
        <v>125</v>
      </c>
      <c r="G216">
        <v>17630</v>
      </c>
      <c r="H216" t="s">
        <v>5940</v>
      </c>
      <c r="I216">
        <v>20</v>
      </c>
      <c r="J216">
        <v>3840</v>
      </c>
      <c r="K216">
        <v>0</v>
      </c>
      <c r="L216">
        <v>71</v>
      </c>
      <c r="M216">
        <v>27769</v>
      </c>
      <c r="N216">
        <v>0</v>
      </c>
      <c r="O216">
        <v>12</v>
      </c>
      <c r="P216">
        <v>3518</v>
      </c>
      <c r="R216">
        <v>4114302</v>
      </c>
      <c r="S216" t="s">
        <v>5940</v>
      </c>
      <c r="T216">
        <v>125</v>
      </c>
      <c r="U216">
        <v>17630</v>
      </c>
      <c r="V216" t="s">
        <v>5940</v>
      </c>
      <c r="W216">
        <v>20</v>
      </c>
      <c r="X216">
        <v>3840</v>
      </c>
      <c r="Z216">
        <v>1503705</v>
      </c>
      <c r="AB216" t="s">
        <v>5940</v>
      </c>
      <c r="AC216">
        <v>1503705</v>
      </c>
      <c r="AD216" t="s">
        <v>6154</v>
      </c>
      <c r="AE216">
        <v>9960</v>
      </c>
      <c r="AF216">
        <v>1503705</v>
      </c>
      <c r="AG216" t="s">
        <v>6154</v>
      </c>
      <c r="AH216" t="s">
        <v>5940</v>
      </c>
      <c r="AI216">
        <v>1503705</v>
      </c>
      <c r="AJ216" t="s">
        <v>6154</v>
      </c>
      <c r="AK216">
        <v>390</v>
      </c>
      <c r="AL216">
        <v>1503705</v>
      </c>
      <c r="AM216" t="s">
        <v>6154</v>
      </c>
      <c r="AN216" t="s">
        <v>5940</v>
      </c>
      <c r="AO216">
        <v>0</v>
      </c>
      <c r="AP216">
        <v>1503903</v>
      </c>
      <c r="AQ216" t="s">
        <v>6157</v>
      </c>
      <c r="AR216">
        <v>320</v>
      </c>
    </row>
    <row r="217" spans="1:44" x14ac:dyDescent="0.25">
      <c r="A217">
        <v>4114351</v>
      </c>
      <c r="B217">
        <v>1</v>
      </c>
      <c r="C217" t="s">
        <v>892</v>
      </c>
      <c r="D217" t="s">
        <v>1804</v>
      </c>
      <c r="E217">
        <v>6000</v>
      </c>
      <c r="F217">
        <v>130</v>
      </c>
      <c r="G217">
        <v>13080</v>
      </c>
      <c r="H217" t="s">
        <v>5940</v>
      </c>
      <c r="I217" t="s">
        <v>5940</v>
      </c>
      <c r="J217">
        <v>245</v>
      </c>
      <c r="K217">
        <v>2500</v>
      </c>
      <c r="L217">
        <v>280</v>
      </c>
      <c r="M217">
        <v>23960</v>
      </c>
      <c r="N217">
        <v>0</v>
      </c>
      <c r="O217">
        <v>18</v>
      </c>
      <c r="P217">
        <v>175</v>
      </c>
      <c r="R217">
        <v>4114351</v>
      </c>
      <c r="S217">
        <v>6000</v>
      </c>
      <c r="T217">
        <v>130</v>
      </c>
      <c r="U217">
        <v>13080</v>
      </c>
      <c r="V217" t="s">
        <v>5940</v>
      </c>
      <c r="W217" t="s">
        <v>5940</v>
      </c>
      <c r="X217">
        <v>245</v>
      </c>
      <c r="Z217">
        <v>1503754</v>
      </c>
      <c r="AB217" t="s">
        <v>5940</v>
      </c>
      <c r="AC217">
        <v>1503754</v>
      </c>
      <c r="AD217" t="s">
        <v>6155</v>
      </c>
      <c r="AE217">
        <v>548</v>
      </c>
      <c r="AF217">
        <v>1503754</v>
      </c>
      <c r="AG217" t="s">
        <v>6155</v>
      </c>
      <c r="AH217">
        <v>650</v>
      </c>
      <c r="AI217">
        <v>1503754</v>
      </c>
      <c r="AJ217" t="s">
        <v>6155</v>
      </c>
      <c r="AK217">
        <v>23</v>
      </c>
      <c r="AL217">
        <v>1503754</v>
      </c>
      <c r="AM217" t="s">
        <v>6155</v>
      </c>
      <c r="AN217" t="s">
        <v>5940</v>
      </c>
      <c r="AO217">
        <v>0</v>
      </c>
      <c r="AP217">
        <v>1504000</v>
      </c>
      <c r="AQ217" t="s">
        <v>6158</v>
      </c>
      <c r="AR217">
        <v>9</v>
      </c>
    </row>
    <row r="218" spans="1:44" x14ac:dyDescent="0.25">
      <c r="A218">
        <v>4114401</v>
      </c>
      <c r="B218">
        <v>1</v>
      </c>
      <c r="C218" t="s">
        <v>892</v>
      </c>
      <c r="D218" t="s">
        <v>1805</v>
      </c>
      <c r="E218">
        <v>240</v>
      </c>
      <c r="F218">
        <v>63420</v>
      </c>
      <c r="G218">
        <v>66150</v>
      </c>
      <c r="H218" t="s">
        <v>5940</v>
      </c>
      <c r="I218">
        <v>100</v>
      </c>
      <c r="J218">
        <v>5760</v>
      </c>
      <c r="K218">
        <v>600</v>
      </c>
      <c r="L218">
        <v>82500</v>
      </c>
      <c r="M218">
        <v>69380</v>
      </c>
      <c r="N218">
        <v>0</v>
      </c>
      <c r="O218">
        <v>60</v>
      </c>
      <c r="P218">
        <v>12600</v>
      </c>
      <c r="R218">
        <v>4114401</v>
      </c>
      <c r="S218">
        <v>240</v>
      </c>
      <c r="T218">
        <v>63420</v>
      </c>
      <c r="U218">
        <v>66150</v>
      </c>
      <c r="V218" t="s">
        <v>5940</v>
      </c>
      <c r="W218">
        <v>100</v>
      </c>
      <c r="X218">
        <v>5760</v>
      </c>
      <c r="Z218">
        <v>1503804</v>
      </c>
      <c r="AB218" t="s">
        <v>5940</v>
      </c>
      <c r="AC218">
        <v>1503804</v>
      </c>
      <c r="AD218" t="s">
        <v>6156</v>
      </c>
      <c r="AE218">
        <v>4650</v>
      </c>
      <c r="AF218">
        <v>1503804</v>
      </c>
      <c r="AG218" t="s">
        <v>6156</v>
      </c>
      <c r="AH218" t="s">
        <v>5940</v>
      </c>
      <c r="AI218">
        <v>1503804</v>
      </c>
      <c r="AJ218" t="s">
        <v>6156</v>
      </c>
      <c r="AK218">
        <v>25</v>
      </c>
      <c r="AL218">
        <v>1503804</v>
      </c>
      <c r="AM218" t="s">
        <v>6156</v>
      </c>
      <c r="AN218" t="s">
        <v>5940</v>
      </c>
      <c r="AO218">
        <v>0</v>
      </c>
      <c r="AP218">
        <v>1504059</v>
      </c>
      <c r="AQ218" t="s">
        <v>6159</v>
      </c>
      <c r="AR218">
        <v>1022</v>
      </c>
    </row>
    <row r="219" spans="1:44" x14ac:dyDescent="0.25">
      <c r="A219">
        <v>4114500</v>
      </c>
      <c r="B219">
        <v>1</v>
      </c>
      <c r="C219" t="s">
        <v>892</v>
      </c>
      <c r="D219" t="s">
        <v>1806</v>
      </c>
      <c r="E219" t="s">
        <v>5940</v>
      </c>
      <c r="F219">
        <v>34122</v>
      </c>
      <c r="G219">
        <v>18132</v>
      </c>
      <c r="H219" t="s">
        <v>5940</v>
      </c>
      <c r="I219">
        <v>30</v>
      </c>
      <c r="J219">
        <v>3316</v>
      </c>
      <c r="K219">
        <v>0</v>
      </c>
      <c r="L219">
        <v>48360</v>
      </c>
      <c r="M219">
        <v>32250</v>
      </c>
      <c r="N219">
        <v>0</v>
      </c>
      <c r="O219">
        <v>144</v>
      </c>
      <c r="P219">
        <v>5850</v>
      </c>
      <c r="R219">
        <v>4114500</v>
      </c>
      <c r="S219" t="s">
        <v>5940</v>
      </c>
      <c r="T219">
        <v>34122</v>
      </c>
      <c r="U219">
        <v>18132</v>
      </c>
      <c r="V219" t="s">
        <v>5940</v>
      </c>
      <c r="W219">
        <v>30</v>
      </c>
      <c r="X219">
        <v>3316</v>
      </c>
      <c r="Z219">
        <v>1503903</v>
      </c>
      <c r="AB219" t="s">
        <v>5940</v>
      </c>
      <c r="AC219">
        <v>1503903</v>
      </c>
      <c r="AD219" t="s">
        <v>6157</v>
      </c>
      <c r="AE219">
        <v>30</v>
      </c>
      <c r="AF219">
        <v>1503903</v>
      </c>
      <c r="AG219" t="s">
        <v>6157</v>
      </c>
      <c r="AH219">
        <v>400</v>
      </c>
      <c r="AI219">
        <v>1503903</v>
      </c>
      <c r="AJ219" t="s">
        <v>6157</v>
      </c>
      <c r="AK219">
        <v>60</v>
      </c>
      <c r="AL219">
        <v>1503903</v>
      </c>
      <c r="AM219" t="s">
        <v>6157</v>
      </c>
      <c r="AN219" t="s">
        <v>5940</v>
      </c>
      <c r="AO219">
        <v>0</v>
      </c>
      <c r="AP219">
        <v>1504109</v>
      </c>
      <c r="AQ219" t="s">
        <v>6160</v>
      </c>
      <c r="AR219">
        <v>450</v>
      </c>
    </row>
    <row r="220" spans="1:44" x14ac:dyDescent="0.25">
      <c r="A220">
        <v>4114609</v>
      </c>
      <c r="B220">
        <v>1</v>
      </c>
      <c r="C220" t="s">
        <v>892</v>
      </c>
      <c r="D220" t="s">
        <v>1807</v>
      </c>
      <c r="E220" t="s">
        <v>5940</v>
      </c>
      <c r="F220">
        <v>69472</v>
      </c>
      <c r="G220">
        <v>9870</v>
      </c>
      <c r="H220" t="s">
        <v>5940</v>
      </c>
      <c r="I220">
        <v>17</v>
      </c>
      <c r="J220">
        <v>108</v>
      </c>
      <c r="K220">
        <v>23000</v>
      </c>
      <c r="L220">
        <v>84840</v>
      </c>
      <c r="M220">
        <v>102006</v>
      </c>
      <c r="N220">
        <v>0</v>
      </c>
      <c r="O220">
        <v>17</v>
      </c>
      <c r="P220">
        <v>215</v>
      </c>
      <c r="R220">
        <v>4114609</v>
      </c>
      <c r="S220" t="s">
        <v>5940</v>
      </c>
      <c r="T220">
        <v>69472</v>
      </c>
      <c r="U220">
        <v>9870</v>
      </c>
      <c r="V220" t="s">
        <v>5940</v>
      </c>
      <c r="W220">
        <v>17</v>
      </c>
      <c r="X220">
        <v>108</v>
      </c>
      <c r="Z220">
        <v>1504000</v>
      </c>
      <c r="AB220" t="s">
        <v>5940</v>
      </c>
      <c r="AC220">
        <v>1504000</v>
      </c>
      <c r="AD220" t="s">
        <v>6158</v>
      </c>
      <c r="AE220">
        <v>14</v>
      </c>
      <c r="AF220">
        <v>1504000</v>
      </c>
      <c r="AG220" t="s">
        <v>6158</v>
      </c>
      <c r="AH220" t="s">
        <v>5940</v>
      </c>
      <c r="AI220">
        <v>1504000</v>
      </c>
      <c r="AJ220" t="s">
        <v>6158</v>
      </c>
      <c r="AK220" t="s">
        <v>5940</v>
      </c>
      <c r="AL220">
        <v>1504000</v>
      </c>
      <c r="AM220" t="s">
        <v>6158</v>
      </c>
      <c r="AN220" t="s">
        <v>5940</v>
      </c>
      <c r="AO220">
        <v>0</v>
      </c>
      <c r="AP220">
        <v>1504208</v>
      </c>
      <c r="AQ220" t="s">
        <v>6161</v>
      </c>
      <c r="AR220">
        <v>7056</v>
      </c>
    </row>
    <row r="221" spans="1:44" x14ac:dyDescent="0.25">
      <c r="A221">
        <v>4114708</v>
      </c>
      <c r="B221">
        <v>1</v>
      </c>
      <c r="C221" t="s">
        <v>892</v>
      </c>
      <c r="D221" t="s">
        <v>1808</v>
      </c>
      <c r="E221">
        <v>11312</v>
      </c>
      <c r="F221">
        <v>8000</v>
      </c>
      <c r="G221">
        <v>3090</v>
      </c>
      <c r="H221">
        <v>360</v>
      </c>
      <c r="I221" t="s">
        <v>5940</v>
      </c>
      <c r="J221">
        <v>175</v>
      </c>
      <c r="K221">
        <v>151247</v>
      </c>
      <c r="L221">
        <v>1334</v>
      </c>
      <c r="M221">
        <v>5478</v>
      </c>
      <c r="N221">
        <v>18</v>
      </c>
      <c r="O221">
        <v>0</v>
      </c>
      <c r="P221">
        <v>28</v>
      </c>
      <c r="R221">
        <v>4114708</v>
      </c>
      <c r="S221">
        <v>11312</v>
      </c>
      <c r="T221">
        <v>8000</v>
      </c>
      <c r="U221">
        <v>3090</v>
      </c>
      <c r="V221">
        <v>360</v>
      </c>
      <c r="W221" t="s">
        <v>5940</v>
      </c>
      <c r="X221">
        <v>175</v>
      </c>
      <c r="Z221">
        <v>1504059</v>
      </c>
      <c r="AB221" t="s">
        <v>5940</v>
      </c>
      <c r="AC221">
        <v>1504059</v>
      </c>
      <c r="AD221" t="s">
        <v>6159</v>
      </c>
      <c r="AE221" t="s">
        <v>5940</v>
      </c>
      <c r="AF221">
        <v>1504059</v>
      </c>
      <c r="AG221" t="s">
        <v>6159</v>
      </c>
      <c r="AH221" t="s">
        <v>5940</v>
      </c>
      <c r="AI221">
        <v>1504059</v>
      </c>
      <c r="AJ221" t="s">
        <v>6159</v>
      </c>
      <c r="AK221">
        <v>405</v>
      </c>
      <c r="AL221">
        <v>1504059</v>
      </c>
      <c r="AM221" t="s">
        <v>6159</v>
      </c>
      <c r="AN221" t="s">
        <v>5940</v>
      </c>
      <c r="AO221">
        <v>0</v>
      </c>
      <c r="AP221">
        <v>1504307</v>
      </c>
      <c r="AQ221" t="s">
        <v>6162</v>
      </c>
      <c r="AR221">
        <v>184</v>
      </c>
    </row>
    <row r="222" spans="1:44" x14ac:dyDescent="0.25">
      <c r="A222">
        <v>4114807</v>
      </c>
      <c r="B222">
        <v>1</v>
      </c>
      <c r="C222" t="s">
        <v>892</v>
      </c>
      <c r="D222" t="s">
        <v>1809</v>
      </c>
      <c r="E222">
        <v>300675</v>
      </c>
      <c r="F222">
        <v>53730</v>
      </c>
      <c r="G222">
        <v>24555</v>
      </c>
      <c r="H222">
        <v>130</v>
      </c>
      <c r="I222">
        <v>62</v>
      </c>
      <c r="J222" t="s">
        <v>5940</v>
      </c>
      <c r="K222">
        <v>444790</v>
      </c>
      <c r="L222">
        <v>66000</v>
      </c>
      <c r="M222">
        <v>78924</v>
      </c>
      <c r="N222">
        <v>0</v>
      </c>
      <c r="O222">
        <v>0</v>
      </c>
      <c r="P222">
        <v>35</v>
      </c>
      <c r="R222">
        <v>4114807</v>
      </c>
      <c r="S222">
        <v>300675</v>
      </c>
      <c r="T222">
        <v>53730</v>
      </c>
      <c r="U222">
        <v>24555</v>
      </c>
      <c r="V222">
        <v>130</v>
      </c>
      <c r="W222">
        <v>62</v>
      </c>
      <c r="X222" t="s">
        <v>5940</v>
      </c>
      <c r="Z222">
        <v>1504109</v>
      </c>
      <c r="AB222" t="s">
        <v>5940</v>
      </c>
      <c r="AC222">
        <v>1504109</v>
      </c>
      <c r="AD222" t="s">
        <v>6160</v>
      </c>
      <c r="AE222">
        <v>16</v>
      </c>
      <c r="AF222">
        <v>1504109</v>
      </c>
      <c r="AG222" t="s">
        <v>6160</v>
      </c>
      <c r="AH222" t="s">
        <v>5940</v>
      </c>
      <c r="AI222">
        <v>1504109</v>
      </c>
      <c r="AJ222" t="s">
        <v>6160</v>
      </c>
      <c r="AK222">
        <v>108</v>
      </c>
      <c r="AL222">
        <v>1504109</v>
      </c>
      <c r="AM222" t="s">
        <v>6160</v>
      </c>
      <c r="AN222" t="s">
        <v>5940</v>
      </c>
      <c r="AO222">
        <v>0</v>
      </c>
      <c r="AP222">
        <v>1504406</v>
      </c>
      <c r="AQ222" t="s">
        <v>6163</v>
      </c>
      <c r="AR222">
        <v>87</v>
      </c>
    </row>
    <row r="223" spans="1:44" x14ac:dyDescent="0.25">
      <c r="A223">
        <v>4114906</v>
      </c>
      <c r="B223">
        <v>1</v>
      </c>
      <c r="C223" t="s">
        <v>892</v>
      </c>
      <c r="D223" t="s">
        <v>1810</v>
      </c>
      <c r="E223" t="s">
        <v>5940</v>
      </c>
      <c r="F223">
        <v>48650</v>
      </c>
      <c r="G223">
        <v>42050</v>
      </c>
      <c r="H223">
        <v>10</v>
      </c>
      <c r="I223">
        <v>165</v>
      </c>
      <c r="J223">
        <v>716</v>
      </c>
      <c r="K223">
        <v>0</v>
      </c>
      <c r="L223">
        <v>56100</v>
      </c>
      <c r="M223">
        <v>53000</v>
      </c>
      <c r="N223">
        <v>0</v>
      </c>
      <c r="O223">
        <v>391</v>
      </c>
      <c r="P223">
        <v>1041</v>
      </c>
      <c r="R223">
        <v>4114906</v>
      </c>
      <c r="S223" t="s">
        <v>5940</v>
      </c>
      <c r="T223">
        <v>48650</v>
      </c>
      <c r="U223">
        <v>42050</v>
      </c>
      <c r="V223">
        <v>10</v>
      </c>
      <c r="W223">
        <v>165</v>
      </c>
      <c r="X223">
        <v>716</v>
      </c>
      <c r="Z223">
        <v>1504208</v>
      </c>
      <c r="AB223" t="s">
        <v>5940</v>
      </c>
      <c r="AC223">
        <v>1504208</v>
      </c>
      <c r="AD223" t="s">
        <v>6161</v>
      </c>
      <c r="AE223">
        <v>6750</v>
      </c>
      <c r="AF223">
        <v>1504208</v>
      </c>
      <c r="AG223" t="s">
        <v>6161</v>
      </c>
      <c r="AH223" t="s">
        <v>5940</v>
      </c>
      <c r="AI223">
        <v>1504208</v>
      </c>
      <c r="AJ223" t="s">
        <v>6161</v>
      </c>
      <c r="AK223">
        <v>518</v>
      </c>
      <c r="AL223">
        <v>1504208</v>
      </c>
      <c r="AM223" t="s">
        <v>6161</v>
      </c>
      <c r="AN223" t="s">
        <v>5940</v>
      </c>
      <c r="AO223">
        <v>0</v>
      </c>
      <c r="AP223">
        <v>1504455</v>
      </c>
      <c r="AQ223" t="s">
        <v>6165</v>
      </c>
      <c r="AR223">
        <v>2300</v>
      </c>
    </row>
    <row r="224" spans="1:44" x14ac:dyDescent="0.25">
      <c r="A224">
        <v>4115002</v>
      </c>
      <c r="B224">
        <v>1</v>
      </c>
      <c r="C224" t="s">
        <v>892</v>
      </c>
      <c r="D224" t="s">
        <v>1811</v>
      </c>
      <c r="E224">
        <v>197444</v>
      </c>
      <c r="F224">
        <v>400</v>
      </c>
      <c r="G224">
        <v>408</v>
      </c>
      <c r="H224">
        <v>112</v>
      </c>
      <c r="I224" t="s">
        <v>5940</v>
      </c>
      <c r="J224">
        <v>24</v>
      </c>
      <c r="K224">
        <v>220668</v>
      </c>
      <c r="L224">
        <v>0</v>
      </c>
      <c r="M224">
        <v>180</v>
      </c>
      <c r="N224">
        <v>0</v>
      </c>
      <c r="O224">
        <v>0</v>
      </c>
      <c r="P224">
        <v>25</v>
      </c>
      <c r="R224">
        <v>4115002</v>
      </c>
      <c r="S224">
        <v>197444</v>
      </c>
      <c r="T224">
        <v>400</v>
      </c>
      <c r="U224">
        <v>408</v>
      </c>
      <c r="V224">
        <v>112</v>
      </c>
      <c r="W224" t="s">
        <v>5940</v>
      </c>
      <c r="X224">
        <v>24</v>
      </c>
      <c r="Z224">
        <v>1504307</v>
      </c>
      <c r="AB224" t="s">
        <v>5940</v>
      </c>
      <c r="AC224">
        <v>1504307</v>
      </c>
      <c r="AD224" t="s">
        <v>6162</v>
      </c>
      <c r="AE224">
        <v>119</v>
      </c>
      <c r="AF224">
        <v>1504307</v>
      </c>
      <c r="AG224" t="s">
        <v>6162</v>
      </c>
      <c r="AH224" t="s">
        <v>5940</v>
      </c>
      <c r="AI224">
        <v>1504307</v>
      </c>
      <c r="AJ224" t="s">
        <v>6162</v>
      </c>
      <c r="AK224">
        <v>252</v>
      </c>
      <c r="AL224">
        <v>1504307</v>
      </c>
      <c r="AM224" t="s">
        <v>6162</v>
      </c>
      <c r="AN224" t="s">
        <v>5940</v>
      </c>
      <c r="AO224">
        <v>0</v>
      </c>
      <c r="AP224">
        <v>1504505</v>
      </c>
      <c r="AQ224" t="s">
        <v>6166</v>
      </c>
      <c r="AR224">
        <v>10</v>
      </c>
    </row>
    <row r="225" spans="1:44" x14ac:dyDescent="0.25">
      <c r="A225">
        <v>4115101</v>
      </c>
      <c r="B225">
        <v>1</v>
      </c>
      <c r="C225" t="s">
        <v>892</v>
      </c>
      <c r="D225" t="s">
        <v>1812</v>
      </c>
      <c r="E225">
        <v>268900</v>
      </c>
      <c r="F225">
        <v>33280</v>
      </c>
      <c r="G225">
        <v>3050</v>
      </c>
      <c r="H225">
        <v>804</v>
      </c>
      <c r="I225" t="s">
        <v>5940</v>
      </c>
      <c r="J225">
        <v>180</v>
      </c>
      <c r="K225">
        <v>630928</v>
      </c>
      <c r="L225">
        <v>35546</v>
      </c>
      <c r="M225">
        <v>38600</v>
      </c>
      <c r="N225">
        <v>80</v>
      </c>
      <c r="O225">
        <v>10</v>
      </c>
      <c r="P225">
        <v>57</v>
      </c>
      <c r="R225">
        <v>4115101</v>
      </c>
      <c r="S225">
        <v>268900</v>
      </c>
      <c r="T225">
        <v>33280</v>
      </c>
      <c r="U225">
        <v>3050</v>
      </c>
      <c r="V225">
        <v>804</v>
      </c>
      <c r="W225" t="s">
        <v>5940</v>
      </c>
      <c r="X225">
        <v>180</v>
      </c>
      <c r="Z225">
        <v>1504406</v>
      </c>
      <c r="AB225" t="s">
        <v>5940</v>
      </c>
      <c r="AC225">
        <v>1504406</v>
      </c>
      <c r="AD225" t="s">
        <v>6163</v>
      </c>
      <c r="AE225">
        <v>42</v>
      </c>
      <c r="AF225">
        <v>1504406</v>
      </c>
      <c r="AG225" t="s">
        <v>6163</v>
      </c>
      <c r="AH225" t="s">
        <v>5940</v>
      </c>
      <c r="AI225">
        <v>1504406</v>
      </c>
      <c r="AJ225" t="s">
        <v>6163</v>
      </c>
      <c r="AK225">
        <v>72</v>
      </c>
      <c r="AL225">
        <v>1504406</v>
      </c>
      <c r="AM225" t="s">
        <v>6163</v>
      </c>
      <c r="AN225" t="s">
        <v>5940</v>
      </c>
      <c r="AO225">
        <v>0</v>
      </c>
      <c r="AP225">
        <v>1504604</v>
      </c>
      <c r="AQ225" t="s">
        <v>6167</v>
      </c>
      <c r="AR225">
        <v>60</v>
      </c>
    </row>
    <row r="226" spans="1:44" x14ac:dyDescent="0.25">
      <c r="A226">
        <v>4115200</v>
      </c>
      <c r="B226">
        <v>1</v>
      </c>
      <c r="C226" t="s">
        <v>892</v>
      </c>
      <c r="D226" t="s">
        <v>1813</v>
      </c>
      <c r="E226">
        <v>133124</v>
      </c>
      <c r="F226">
        <v>58190</v>
      </c>
      <c r="G226">
        <v>30450</v>
      </c>
      <c r="H226">
        <v>2</v>
      </c>
      <c r="I226">
        <v>132</v>
      </c>
      <c r="J226">
        <v>20</v>
      </c>
      <c r="K226">
        <v>110160</v>
      </c>
      <c r="L226">
        <v>64625</v>
      </c>
      <c r="M226">
        <v>75534</v>
      </c>
      <c r="N226">
        <v>0</v>
      </c>
      <c r="O226">
        <v>0</v>
      </c>
      <c r="P226">
        <v>0</v>
      </c>
      <c r="R226">
        <v>4115200</v>
      </c>
      <c r="S226">
        <v>133124</v>
      </c>
      <c r="T226">
        <v>58190</v>
      </c>
      <c r="U226">
        <v>30450</v>
      </c>
      <c r="V226">
        <v>2</v>
      </c>
      <c r="W226">
        <v>132</v>
      </c>
      <c r="X226">
        <v>20</v>
      </c>
      <c r="Z226">
        <v>1504422</v>
      </c>
      <c r="AB226" t="s">
        <v>5940</v>
      </c>
      <c r="AC226">
        <v>1504422</v>
      </c>
      <c r="AD226" t="s">
        <v>6164</v>
      </c>
      <c r="AE226" t="s">
        <v>5940</v>
      </c>
      <c r="AF226">
        <v>1504422</v>
      </c>
      <c r="AG226" t="s">
        <v>6164</v>
      </c>
      <c r="AH226" t="s">
        <v>5940</v>
      </c>
      <c r="AI226">
        <v>1504422</v>
      </c>
      <c r="AJ226" t="s">
        <v>6164</v>
      </c>
      <c r="AK226" t="s">
        <v>5940</v>
      </c>
      <c r="AL226">
        <v>1504422</v>
      </c>
      <c r="AM226" t="s">
        <v>6164</v>
      </c>
      <c r="AN226" t="s">
        <v>5940</v>
      </c>
      <c r="AO226">
        <v>0</v>
      </c>
      <c r="AP226">
        <v>1504703</v>
      </c>
      <c r="AQ226" t="s">
        <v>6168</v>
      </c>
      <c r="AR226">
        <v>520</v>
      </c>
    </row>
    <row r="227" spans="1:44" x14ac:dyDescent="0.25">
      <c r="A227">
        <v>4115309</v>
      </c>
      <c r="B227">
        <v>1</v>
      </c>
      <c r="C227" t="s">
        <v>892</v>
      </c>
      <c r="D227" t="s">
        <v>1814</v>
      </c>
      <c r="E227">
        <v>200</v>
      </c>
      <c r="F227">
        <v>20621</v>
      </c>
      <c r="G227">
        <v>42230</v>
      </c>
      <c r="H227" t="s">
        <v>5940</v>
      </c>
      <c r="I227">
        <v>4</v>
      </c>
      <c r="J227">
        <v>2075</v>
      </c>
      <c r="K227">
        <v>1200</v>
      </c>
      <c r="L227">
        <v>33020</v>
      </c>
      <c r="M227">
        <v>32800</v>
      </c>
      <c r="N227">
        <v>0</v>
      </c>
      <c r="O227">
        <v>0</v>
      </c>
      <c r="P227">
        <v>2220</v>
      </c>
      <c r="R227">
        <v>4115309</v>
      </c>
      <c r="S227">
        <v>200</v>
      </c>
      <c r="T227">
        <v>20621</v>
      </c>
      <c r="U227">
        <v>42230</v>
      </c>
      <c r="V227" t="s">
        <v>5940</v>
      </c>
      <c r="W227">
        <v>4</v>
      </c>
      <c r="X227">
        <v>2075</v>
      </c>
      <c r="Z227">
        <v>1504455</v>
      </c>
      <c r="AB227" t="s">
        <v>5940</v>
      </c>
      <c r="AC227">
        <v>1504455</v>
      </c>
      <c r="AD227" t="s">
        <v>6165</v>
      </c>
      <c r="AE227">
        <v>4260</v>
      </c>
      <c r="AF227">
        <v>1504455</v>
      </c>
      <c r="AG227" t="s">
        <v>6165</v>
      </c>
      <c r="AH227" t="s">
        <v>5940</v>
      </c>
      <c r="AI227">
        <v>1504455</v>
      </c>
      <c r="AJ227" t="s">
        <v>6165</v>
      </c>
      <c r="AK227">
        <v>472</v>
      </c>
      <c r="AL227">
        <v>1504455</v>
      </c>
      <c r="AM227" t="s">
        <v>6165</v>
      </c>
      <c r="AN227" t="s">
        <v>5940</v>
      </c>
      <c r="AO227">
        <v>0</v>
      </c>
      <c r="AP227">
        <v>1504802</v>
      </c>
      <c r="AQ227" t="s">
        <v>6169</v>
      </c>
      <c r="AR227">
        <v>82600</v>
      </c>
    </row>
    <row r="228" spans="1:44" x14ac:dyDescent="0.25">
      <c r="A228">
        <v>4115358</v>
      </c>
      <c r="B228">
        <v>1</v>
      </c>
      <c r="C228" t="s">
        <v>892</v>
      </c>
      <c r="D228" t="s">
        <v>1815</v>
      </c>
      <c r="E228" t="s">
        <v>5940</v>
      </c>
      <c r="F228">
        <v>58422</v>
      </c>
      <c r="G228">
        <v>18800</v>
      </c>
      <c r="H228" t="s">
        <v>5940</v>
      </c>
      <c r="I228" t="s">
        <v>5940</v>
      </c>
      <c r="J228" t="s">
        <v>5940</v>
      </c>
      <c r="K228">
        <v>500</v>
      </c>
      <c r="L228">
        <v>62170</v>
      </c>
      <c r="M228">
        <v>49500</v>
      </c>
      <c r="N228">
        <v>0</v>
      </c>
      <c r="O228">
        <v>0</v>
      </c>
      <c r="P228">
        <v>0</v>
      </c>
      <c r="R228">
        <v>4115358</v>
      </c>
      <c r="S228" t="s">
        <v>5940</v>
      </c>
      <c r="T228">
        <v>58422</v>
      </c>
      <c r="U228">
        <v>18800</v>
      </c>
      <c r="V228" t="s">
        <v>5940</v>
      </c>
      <c r="W228" t="s">
        <v>5940</v>
      </c>
      <c r="X228" t="s">
        <v>5940</v>
      </c>
      <c r="Z228">
        <v>1504505</v>
      </c>
      <c r="AB228" t="s">
        <v>5940</v>
      </c>
      <c r="AC228">
        <v>1504505</v>
      </c>
      <c r="AD228" t="s">
        <v>6166</v>
      </c>
      <c r="AE228">
        <v>72</v>
      </c>
      <c r="AF228">
        <v>1504505</v>
      </c>
      <c r="AG228" t="s">
        <v>6166</v>
      </c>
      <c r="AH228" t="s">
        <v>5940</v>
      </c>
      <c r="AI228">
        <v>1504505</v>
      </c>
      <c r="AJ228" t="s">
        <v>6166</v>
      </c>
      <c r="AK228">
        <v>5</v>
      </c>
      <c r="AL228">
        <v>1504505</v>
      </c>
      <c r="AM228" t="s">
        <v>6166</v>
      </c>
      <c r="AN228" t="s">
        <v>5940</v>
      </c>
      <c r="AO228">
        <v>0</v>
      </c>
      <c r="AP228">
        <v>1504901</v>
      </c>
      <c r="AQ228" t="s">
        <v>6170</v>
      </c>
      <c r="AR228">
        <v>16</v>
      </c>
    </row>
    <row r="229" spans="1:44" x14ac:dyDescent="0.25">
      <c r="A229">
        <v>4115408</v>
      </c>
      <c r="B229">
        <v>1</v>
      </c>
      <c r="C229" t="s">
        <v>892</v>
      </c>
      <c r="D229" t="s">
        <v>1816</v>
      </c>
      <c r="E229">
        <v>7000</v>
      </c>
      <c r="F229">
        <v>11960</v>
      </c>
      <c r="G229">
        <v>33500</v>
      </c>
      <c r="H229" t="s">
        <v>5940</v>
      </c>
      <c r="I229" t="s">
        <v>5940</v>
      </c>
      <c r="J229">
        <v>500</v>
      </c>
      <c r="K229">
        <v>5000</v>
      </c>
      <c r="L229">
        <v>35140</v>
      </c>
      <c r="M229">
        <v>53190</v>
      </c>
      <c r="N229">
        <v>0</v>
      </c>
      <c r="O229">
        <v>60</v>
      </c>
      <c r="P229">
        <v>400</v>
      </c>
      <c r="R229">
        <v>4115408</v>
      </c>
      <c r="S229">
        <v>7000</v>
      </c>
      <c r="T229">
        <v>11960</v>
      </c>
      <c r="U229">
        <v>33500</v>
      </c>
      <c r="V229" t="s">
        <v>5940</v>
      </c>
      <c r="W229" t="s">
        <v>5940</v>
      </c>
      <c r="X229">
        <v>500</v>
      </c>
      <c r="Z229">
        <v>1504604</v>
      </c>
      <c r="AB229" t="s">
        <v>5940</v>
      </c>
      <c r="AC229">
        <v>1504604</v>
      </c>
      <c r="AD229" t="s">
        <v>6167</v>
      </c>
      <c r="AE229">
        <v>102</v>
      </c>
      <c r="AF229">
        <v>1504604</v>
      </c>
      <c r="AG229" t="s">
        <v>6167</v>
      </c>
      <c r="AH229" t="s">
        <v>5940</v>
      </c>
      <c r="AI229">
        <v>1504604</v>
      </c>
      <c r="AJ229" t="s">
        <v>6167</v>
      </c>
      <c r="AK229">
        <v>28</v>
      </c>
      <c r="AL229">
        <v>1504604</v>
      </c>
      <c r="AM229" t="s">
        <v>6167</v>
      </c>
      <c r="AN229" t="s">
        <v>5940</v>
      </c>
      <c r="AO229">
        <v>0</v>
      </c>
      <c r="AP229">
        <v>1504950</v>
      </c>
      <c r="AQ229" t="s">
        <v>6171</v>
      </c>
      <c r="AR229">
        <v>800</v>
      </c>
    </row>
    <row r="230" spans="1:44" x14ac:dyDescent="0.25">
      <c r="A230">
        <v>4115457</v>
      </c>
      <c r="B230">
        <v>1</v>
      </c>
      <c r="C230" t="s">
        <v>892</v>
      </c>
      <c r="D230" t="s">
        <v>1817</v>
      </c>
      <c r="E230">
        <v>1125</v>
      </c>
      <c r="F230">
        <v>6480</v>
      </c>
      <c r="G230">
        <v>43889</v>
      </c>
      <c r="H230" t="s">
        <v>5940</v>
      </c>
      <c r="I230">
        <v>373</v>
      </c>
      <c r="J230">
        <v>765</v>
      </c>
      <c r="K230">
        <v>1060</v>
      </c>
      <c r="L230">
        <v>4736</v>
      </c>
      <c r="M230">
        <v>33550</v>
      </c>
      <c r="N230">
        <v>0</v>
      </c>
      <c r="O230">
        <v>102</v>
      </c>
      <c r="P230">
        <v>528</v>
      </c>
      <c r="R230">
        <v>4115457</v>
      </c>
      <c r="S230">
        <v>1125</v>
      </c>
      <c r="T230">
        <v>6480</v>
      </c>
      <c r="U230">
        <v>43889</v>
      </c>
      <c r="V230" t="s">
        <v>5940</v>
      </c>
      <c r="W230">
        <v>373</v>
      </c>
      <c r="X230">
        <v>765</v>
      </c>
      <c r="Z230">
        <v>1504703</v>
      </c>
      <c r="AB230" t="s">
        <v>5940</v>
      </c>
      <c r="AC230">
        <v>1504703</v>
      </c>
      <c r="AD230" t="s">
        <v>6168</v>
      </c>
      <c r="AE230">
        <v>800</v>
      </c>
      <c r="AF230">
        <v>1504703</v>
      </c>
      <c r="AG230" t="s">
        <v>6168</v>
      </c>
      <c r="AH230" t="s">
        <v>5940</v>
      </c>
      <c r="AI230">
        <v>1504703</v>
      </c>
      <c r="AJ230" t="s">
        <v>6168</v>
      </c>
      <c r="AK230">
        <v>300</v>
      </c>
      <c r="AL230">
        <v>1504703</v>
      </c>
      <c r="AM230" t="s">
        <v>6168</v>
      </c>
      <c r="AN230" t="s">
        <v>5940</v>
      </c>
      <c r="AO230">
        <v>0</v>
      </c>
      <c r="AP230">
        <v>1504976</v>
      </c>
      <c r="AQ230" t="s">
        <v>6172</v>
      </c>
      <c r="AR230">
        <v>1100</v>
      </c>
    </row>
    <row r="231" spans="1:44" x14ac:dyDescent="0.25">
      <c r="A231">
        <v>4115507</v>
      </c>
      <c r="B231">
        <v>1</v>
      </c>
      <c r="C231" t="s">
        <v>892</v>
      </c>
      <c r="D231" t="s">
        <v>1818</v>
      </c>
      <c r="E231">
        <v>182377</v>
      </c>
      <c r="F231">
        <v>8738</v>
      </c>
      <c r="G231">
        <v>3600</v>
      </c>
      <c r="H231">
        <v>38</v>
      </c>
      <c r="I231">
        <v>76</v>
      </c>
      <c r="J231">
        <v>168</v>
      </c>
      <c r="K231">
        <v>271178</v>
      </c>
      <c r="L231">
        <v>6355</v>
      </c>
      <c r="M231">
        <v>5320</v>
      </c>
      <c r="N231">
        <v>0</v>
      </c>
      <c r="O231">
        <v>81</v>
      </c>
      <c r="P231">
        <v>215</v>
      </c>
      <c r="R231">
        <v>4115507</v>
      </c>
      <c r="S231">
        <v>182377</v>
      </c>
      <c r="T231">
        <v>8738</v>
      </c>
      <c r="U231">
        <v>3600</v>
      </c>
      <c r="V231">
        <v>38</v>
      </c>
      <c r="W231">
        <v>76</v>
      </c>
      <c r="X231">
        <v>168</v>
      </c>
      <c r="Z231">
        <v>1504802</v>
      </c>
      <c r="AB231" t="s">
        <v>5940</v>
      </c>
      <c r="AC231">
        <v>1504802</v>
      </c>
      <c r="AD231" t="s">
        <v>6169</v>
      </c>
      <c r="AE231">
        <v>8118</v>
      </c>
      <c r="AF231">
        <v>1504802</v>
      </c>
      <c r="AG231" t="s">
        <v>6169</v>
      </c>
      <c r="AH231">
        <v>1320</v>
      </c>
      <c r="AI231">
        <v>1504802</v>
      </c>
      <c r="AJ231" t="s">
        <v>6169</v>
      </c>
      <c r="AK231">
        <v>1515</v>
      </c>
      <c r="AL231">
        <v>1504802</v>
      </c>
      <c r="AM231" t="s">
        <v>6169</v>
      </c>
      <c r="AN231">
        <v>270</v>
      </c>
      <c r="AO231">
        <v>0</v>
      </c>
      <c r="AP231">
        <v>1505007</v>
      </c>
      <c r="AQ231" t="s">
        <v>6173</v>
      </c>
      <c r="AR231">
        <v>900</v>
      </c>
    </row>
    <row r="232" spans="1:44" x14ac:dyDescent="0.25">
      <c r="A232">
        <v>4115606</v>
      </c>
      <c r="B232">
        <v>1</v>
      </c>
      <c r="C232" t="s">
        <v>892</v>
      </c>
      <c r="D232" t="s">
        <v>1819</v>
      </c>
      <c r="E232">
        <v>16640</v>
      </c>
      <c r="F232">
        <v>23690</v>
      </c>
      <c r="G232">
        <v>12816</v>
      </c>
      <c r="H232" t="s">
        <v>5940</v>
      </c>
      <c r="I232">
        <v>10</v>
      </c>
      <c r="J232">
        <v>30</v>
      </c>
      <c r="K232">
        <v>19200</v>
      </c>
      <c r="L232">
        <v>36112</v>
      </c>
      <c r="M232">
        <v>20588</v>
      </c>
      <c r="N232">
        <v>0</v>
      </c>
      <c r="O232">
        <v>30</v>
      </c>
      <c r="P232">
        <v>323</v>
      </c>
      <c r="R232">
        <v>4115606</v>
      </c>
      <c r="S232">
        <v>16640</v>
      </c>
      <c r="T232">
        <v>23690</v>
      </c>
      <c r="U232">
        <v>12816</v>
      </c>
      <c r="V232" t="s">
        <v>5940</v>
      </c>
      <c r="W232">
        <v>10</v>
      </c>
      <c r="X232">
        <v>30</v>
      </c>
      <c r="Z232">
        <v>1504901</v>
      </c>
      <c r="AB232" t="s">
        <v>5940</v>
      </c>
      <c r="AC232">
        <v>1504901</v>
      </c>
      <c r="AD232" t="s">
        <v>6170</v>
      </c>
      <c r="AE232">
        <v>12</v>
      </c>
      <c r="AF232">
        <v>1504901</v>
      </c>
      <c r="AG232" t="s">
        <v>6170</v>
      </c>
      <c r="AH232" t="s">
        <v>5940</v>
      </c>
      <c r="AI232">
        <v>1504901</v>
      </c>
      <c r="AJ232" t="s">
        <v>6170</v>
      </c>
      <c r="AK232">
        <v>8</v>
      </c>
      <c r="AL232">
        <v>1504901</v>
      </c>
      <c r="AM232" t="s">
        <v>6170</v>
      </c>
      <c r="AN232" t="s">
        <v>5940</v>
      </c>
      <c r="AO232">
        <v>0</v>
      </c>
      <c r="AP232">
        <v>1505031</v>
      </c>
      <c r="AQ232" t="s">
        <v>6174</v>
      </c>
      <c r="AR232">
        <v>5310</v>
      </c>
    </row>
    <row r="233" spans="1:44" x14ac:dyDescent="0.25">
      <c r="A233">
        <v>4115705</v>
      </c>
      <c r="B233">
        <v>1</v>
      </c>
      <c r="C233" t="s">
        <v>892</v>
      </c>
      <c r="D233" t="s">
        <v>1820</v>
      </c>
      <c r="E233">
        <v>105</v>
      </c>
      <c r="F233" t="s">
        <v>5940</v>
      </c>
      <c r="G233">
        <v>0</v>
      </c>
      <c r="H233" t="s">
        <v>5940</v>
      </c>
      <c r="I233">
        <v>74</v>
      </c>
      <c r="J233" t="s">
        <v>5940</v>
      </c>
      <c r="K233">
        <v>141</v>
      </c>
      <c r="L233">
        <v>0</v>
      </c>
      <c r="M233">
        <v>0</v>
      </c>
      <c r="N233">
        <v>0</v>
      </c>
      <c r="O233">
        <v>82</v>
      </c>
      <c r="P233">
        <v>0</v>
      </c>
      <c r="R233">
        <v>4115705</v>
      </c>
      <c r="S233">
        <v>105</v>
      </c>
      <c r="T233" t="s">
        <v>5940</v>
      </c>
      <c r="U233">
        <v>0</v>
      </c>
      <c r="V233" t="s">
        <v>5940</v>
      </c>
      <c r="W233">
        <v>74</v>
      </c>
      <c r="X233" t="s">
        <v>5940</v>
      </c>
      <c r="Z233">
        <v>1504950</v>
      </c>
      <c r="AB233" t="s">
        <v>5940</v>
      </c>
      <c r="AC233">
        <v>1504950</v>
      </c>
      <c r="AD233" t="s">
        <v>6171</v>
      </c>
      <c r="AE233">
        <v>720</v>
      </c>
      <c r="AF233">
        <v>1504950</v>
      </c>
      <c r="AG233" t="s">
        <v>6171</v>
      </c>
      <c r="AH233" t="s">
        <v>5940</v>
      </c>
      <c r="AI233">
        <v>1504950</v>
      </c>
      <c r="AJ233" t="s">
        <v>6171</v>
      </c>
      <c r="AK233">
        <v>810</v>
      </c>
      <c r="AL233">
        <v>1504950</v>
      </c>
      <c r="AM233" t="s">
        <v>6171</v>
      </c>
      <c r="AN233" t="s">
        <v>5940</v>
      </c>
      <c r="AO233">
        <v>0</v>
      </c>
      <c r="AP233">
        <v>1505064</v>
      </c>
      <c r="AQ233" t="s">
        <v>6175</v>
      </c>
      <c r="AR233">
        <v>8000</v>
      </c>
    </row>
    <row r="234" spans="1:44" x14ac:dyDescent="0.25">
      <c r="A234">
        <v>4115739</v>
      </c>
      <c r="B234">
        <v>1</v>
      </c>
      <c r="C234" t="s">
        <v>892</v>
      </c>
      <c r="D234" t="s">
        <v>1821</v>
      </c>
      <c r="E234">
        <v>3000</v>
      </c>
      <c r="F234">
        <v>6897</v>
      </c>
      <c r="G234">
        <v>18840</v>
      </c>
      <c r="H234">
        <v>195</v>
      </c>
      <c r="I234">
        <v>138</v>
      </c>
      <c r="J234">
        <v>540</v>
      </c>
      <c r="K234">
        <v>1500</v>
      </c>
      <c r="L234">
        <v>12600</v>
      </c>
      <c r="M234">
        <v>33350</v>
      </c>
      <c r="N234">
        <v>48</v>
      </c>
      <c r="O234">
        <v>262</v>
      </c>
      <c r="P234">
        <v>1485</v>
      </c>
      <c r="R234">
        <v>4115739</v>
      </c>
      <c r="S234">
        <v>3000</v>
      </c>
      <c r="T234">
        <v>6897</v>
      </c>
      <c r="U234">
        <v>18840</v>
      </c>
      <c r="V234">
        <v>195</v>
      </c>
      <c r="W234">
        <v>138</v>
      </c>
      <c r="X234">
        <v>540</v>
      </c>
      <c r="Z234">
        <v>1504976</v>
      </c>
      <c r="AB234" t="s">
        <v>5940</v>
      </c>
      <c r="AC234">
        <v>1504976</v>
      </c>
      <c r="AD234" t="s">
        <v>6172</v>
      </c>
      <c r="AE234">
        <v>1468</v>
      </c>
      <c r="AF234">
        <v>1504976</v>
      </c>
      <c r="AG234" t="s">
        <v>6172</v>
      </c>
      <c r="AH234" t="s">
        <v>5940</v>
      </c>
      <c r="AI234">
        <v>1504976</v>
      </c>
      <c r="AJ234" t="s">
        <v>6172</v>
      </c>
      <c r="AK234">
        <v>110</v>
      </c>
      <c r="AL234">
        <v>1504976</v>
      </c>
      <c r="AM234" t="s">
        <v>6172</v>
      </c>
      <c r="AN234" t="s">
        <v>5940</v>
      </c>
      <c r="AO234">
        <v>0</v>
      </c>
      <c r="AP234">
        <v>1505106</v>
      </c>
      <c r="AQ234" t="s">
        <v>6176</v>
      </c>
      <c r="AR234">
        <v>2030</v>
      </c>
    </row>
    <row r="235" spans="1:44" x14ac:dyDescent="0.25">
      <c r="A235">
        <v>4115754</v>
      </c>
      <c r="B235">
        <v>1</v>
      </c>
      <c r="C235" t="s">
        <v>892</v>
      </c>
      <c r="D235" t="s">
        <v>1822</v>
      </c>
      <c r="E235" t="s">
        <v>5940</v>
      </c>
      <c r="F235">
        <v>9591</v>
      </c>
      <c r="G235">
        <v>9600</v>
      </c>
      <c r="H235" t="s">
        <v>5940</v>
      </c>
      <c r="I235">
        <v>80</v>
      </c>
      <c r="J235">
        <v>1855</v>
      </c>
      <c r="K235">
        <v>0</v>
      </c>
      <c r="L235">
        <v>10560</v>
      </c>
      <c r="M235">
        <v>14550</v>
      </c>
      <c r="N235">
        <v>0</v>
      </c>
      <c r="O235">
        <v>32</v>
      </c>
      <c r="P235">
        <v>1185</v>
      </c>
      <c r="R235">
        <v>4115754</v>
      </c>
      <c r="S235" t="s">
        <v>5940</v>
      </c>
      <c r="T235">
        <v>9591</v>
      </c>
      <c r="U235">
        <v>9600</v>
      </c>
      <c r="V235" t="s">
        <v>5940</v>
      </c>
      <c r="W235">
        <v>80</v>
      </c>
      <c r="X235">
        <v>1855</v>
      </c>
      <c r="Z235">
        <v>1505007</v>
      </c>
      <c r="AB235" t="s">
        <v>5940</v>
      </c>
      <c r="AC235">
        <v>1505007</v>
      </c>
      <c r="AD235" t="s">
        <v>6173</v>
      </c>
      <c r="AE235">
        <v>10</v>
      </c>
      <c r="AF235">
        <v>1505007</v>
      </c>
      <c r="AG235" t="s">
        <v>6173</v>
      </c>
      <c r="AH235" t="s">
        <v>5940</v>
      </c>
      <c r="AI235">
        <v>1505007</v>
      </c>
      <c r="AJ235" t="s">
        <v>6173</v>
      </c>
      <c r="AK235">
        <v>607</v>
      </c>
      <c r="AL235">
        <v>1505007</v>
      </c>
      <c r="AM235" t="s">
        <v>6173</v>
      </c>
      <c r="AN235" t="s">
        <v>5940</v>
      </c>
      <c r="AO235">
        <v>0</v>
      </c>
      <c r="AP235">
        <v>1505205</v>
      </c>
      <c r="AQ235" t="s">
        <v>6177</v>
      </c>
      <c r="AR235">
        <v>60</v>
      </c>
    </row>
    <row r="236" spans="1:44" x14ac:dyDescent="0.25">
      <c r="A236">
        <v>4115804</v>
      </c>
      <c r="B236">
        <v>1</v>
      </c>
      <c r="C236" t="s">
        <v>892</v>
      </c>
      <c r="D236" t="s">
        <v>1823</v>
      </c>
      <c r="E236">
        <v>6000</v>
      </c>
      <c r="F236">
        <v>38350</v>
      </c>
      <c r="G236">
        <v>18340</v>
      </c>
      <c r="H236" t="s">
        <v>5940</v>
      </c>
      <c r="I236">
        <v>40</v>
      </c>
      <c r="J236">
        <v>10</v>
      </c>
      <c r="K236">
        <v>6600</v>
      </c>
      <c r="L236">
        <v>43433</v>
      </c>
      <c r="M236">
        <v>41155</v>
      </c>
      <c r="N236">
        <v>0</v>
      </c>
      <c r="O236">
        <v>20</v>
      </c>
      <c r="P236">
        <v>90</v>
      </c>
      <c r="R236">
        <v>4115804</v>
      </c>
      <c r="S236">
        <v>6000</v>
      </c>
      <c r="T236">
        <v>38350</v>
      </c>
      <c r="U236">
        <v>18340</v>
      </c>
      <c r="V236" t="s">
        <v>5940</v>
      </c>
      <c r="W236">
        <v>40</v>
      </c>
      <c r="X236">
        <v>10</v>
      </c>
      <c r="Z236">
        <v>1505031</v>
      </c>
      <c r="AB236" t="s">
        <v>5940</v>
      </c>
      <c r="AC236">
        <v>1505031</v>
      </c>
      <c r="AD236" t="s">
        <v>6174</v>
      </c>
      <c r="AE236">
        <v>5520</v>
      </c>
      <c r="AF236">
        <v>1505031</v>
      </c>
      <c r="AG236" t="s">
        <v>6174</v>
      </c>
      <c r="AH236">
        <v>4000</v>
      </c>
      <c r="AI236">
        <v>1505031</v>
      </c>
      <c r="AJ236" t="s">
        <v>6174</v>
      </c>
      <c r="AK236">
        <v>70</v>
      </c>
      <c r="AL236">
        <v>1505031</v>
      </c>
      <c r="AM236" t="s">
        <v>6174</v>
      </c>
      <c r="AN236">
        <v>625</v>
      </c>
      <c r="AO236">
        <v>0</v>
      </c>
      <c r="AP236">
        <v>1505304</v>
      </c>
      <c r="AQ236" t="s">
        <v>6178</v>
      </c>
      <c r="AR236">
        <v>1762</v>
      </c>
    </row>
    <row r="237" spans="1:44" x14ac:dyDescent="0.25">
      <c r="A237">
        <v>4115853</v>
      </c>
      <c r="B237">
        <v>1</v>
      </c>
      <c r="C237" t="s">
        <v>892</v>
      </c>
      <c r="D237" t="s">
        <v>1824</v>
      </c>
      <c r="E237">
        <v>1000</v>
      </c>
      <c r="F237">
        <v>17394</v>
      </c>
      <c r="G237">
        <v>3960</v>
      </c>
      <c r="H237" t="s">
        <v>5940</v>
      </c>
      <c r="I237">
        <v>4</v>
      </c>
      <c r="J237">
        <v>17</v>
      </c>
      <c r="K237">
        <v>2000</v>
      </c>
      <c r="L237">
        <v>18000</v>
      </c>
      <c r="M237">
        <v>39650</v>
      </c>
      <c r="N237">
        <v>0</v>
      </c>
      <c r="O237">
        <v>0</v>
      </c>
      <c r="P237">
        <v>0</v>
      </c>
      <c r="R237">
        <v>4115853</v>
      </c>
      <c r="S237">
        <v>1000</v>
      </c>
      <c r="T237">
        <v>17394</v>
      </c>
      <c r="U237">
        <v>3960</v>
      </c>
      <c r="V237" t="s">
        <v>5940</v>
      </c>
      <c r="W237">
        <v>4</v>
      </c>
      <c r="X237">
        <v>17</v>
      </c>
      <c r="Z237">
        <v>1505064</v>
      </c>
      <c r="AB237" t="s">
        <v>5940</v>
      </c>
      <c r="AC237">
        <v>1505064</v>
      </c>
      <c r="AD237" t="s">
        <v>6175</v>
      </c>
      <c r="AE237">
        <v>12060</v>
      </c>
      <c r="AF237">
        <v>1505064</v>
      </c>
      <c r="AG237" t="s">
        <v>6175</v>
      </c>
      <c r="AH237" t="s">
        <v>5940</v>
      </c>
      <c r="AI237">
        <v>1505064</v>
      </c>
      <c r="AJ237" t="s">
        <v>6175</v>
      </c>
      <c r="AK237">
        <v>300</v>
      </c>
      <c r="AL237">
        <v>1505064</v>
      </c>
      <c r="AM237" t="s">
        <v>6175</v>
      </c>
      <c r="AN237" t="s">
        <v>5940</v>
      </c>
      <c r="AO237">
        <v>0</v>
      </c>
      <c r="AP237">
        <v>1505403</v>
      </c>
      <c r="AQ237" t="s">
        <v>6179</v>
      </c>
      <c r="AR237">
        <v>300</v>
      </c>
    </row>
    <row r="238" spans="1:44" x14ac:dyDescent="0.25">
      <c r="A238">
        <v>4115903</v>
      </c>
      <c r="B238">
        <v>1</v>
      </c>
      <c r="C238" t="s">
        <v>892</v>
      </c>
      <c r="D238" t="s">
        <v>1825</v>
      </c>
      <c r="E238">
        <v>136850</v>
      </c>
      <c r="F238">
        <v>8108</v>
      </c>
      <c r="G238">
        <v>4400</v>
      </c>
      <c r="H238">
        <v>1218</v>
      </c>
      <c r="I238">
        <v>30</v>
      </c>
      <c r="J238">
        <v>12</v>
      </c>
      <c r="K238">
        <v>593790</v>
      </c>
      <c r="L238">
        <v>1809</v>
      </c>
      <c r="M238">
        <v>3428</v>
      </c>
      <c r="N238">
        <v>0</v>
      </c>
      <c r="O238">
        <v>20</v>
      </c>
      <c r="P238">
        <v>0</v>
      </c>
      <c r="R238">
        <v>4115903</v>
      </c>
      <c r="S238">
        <v>136850</v>
      </c>
      <c r="T238">
        <v>8108</v>
      </c>
      <c r="U238">
        <v>4400</v>
      </c>
      <c r="V238">
        <v>1218</v>
      </c>
      <c r="W238">
        <v>30</v>
      </c>
      <c r="X238">
        <v>12</v>
      </c>
      <c r="Z238">
        <v>1505106</v>
      </c>
      <c r="AB238" t="s">
        <v>5940</v>
      </c>
      <c r="AC238">
        <v>1505106</v>
      </c>
      <c r="AD238" t="s">
        <v>6176</v>
      </c>
      <c r="AE238">
        <v>420</v>
      </c>
      <c r="AF238">
        <v>1505106</v>
      </c>
      <c r="AG238" t="s">
        <v>6176</v>
      </c>
      <c r="AH238">
        <v>700</v>
      </c>
      <c r="AI238">
        <v>1505106</v>
      </c>
      <c r="AJ238" t="s">
        <v>6176</v>
      </c>
      <c r="AK238">
        <v>190</v>
      </c>
      <c r="AL238">
        <v>1505106</v>
      </c>
      <c r="AM238" t="s">
        <v>6176</v>
      </c>
      <c r="AN238" t="s">
        <v>5940</v>
      </c>
      <c r="AO238">
        <v>0</v>
      </c>
      <c r="AP238">
        <v>1505437</v>
      </c>
      <c r="AQ238" t="s">
        <v>6180</v>
      </c>
      <c r="AR238">
        <v>387</v>
      </c>
    </row>
    <row r="239" spans="1:44" x14ac:dyDescent="0.25">
      <c r="A239">
        <v>4116000</v>
      </c>
      <c r="B239">
        <v>1</v>
      </c>
      <c r="C239" t="s">
        <v>892</v>
      </c>
      <c r="D239" t="s">
        <v>1826</v>
      </c>
      <c r="E239">
        <v>40965</v>
      </c>
      <c r="F239">
        <v>1966</v>
      </c>
      <c r="G239">
        <v>822</v>
      </c>
      <c r="H239">
        <v>79</v>
      </c>
      <c r="I239" t="s">
        <v>5940</v>
      </c>
      <c r="J239">
        <v>102</v>
      </c>
      <c r="K239">
        <v>77093</v>
      </c>
      <c r="L239">
        <v>783</v>
      </c>
      <c r="M239">
        <v>516</v>
      </c>
      <c r="N239">
        <v>0</v>
      </c>
      <c r="O239">
        <v>0</v>
      </c>
      <c r="P239">
        <v>8</v>
      </c>
      <c r="R239">
        <v>4116000</v>
      </c>
      <c r="S239">
        <v>40965</v>
      </c>
      <c r="T239">
        <v>1966</v>
      </c>
      <c r="U239">
        <v>822</v>
      </c>
      <c r="V239">
        <v>79</v>
      </c>
      <c r="W239" t="s">
        <v>5940</v>
      </c>
      <c r="X239">
        <v>102</v>
      </c>
      <c r="Z239">
        <v>1505205</v>
      </c>
      <c r="AB239" t="s">
        <v>5940</v>
      </c>
      <c r="AC239">
        <v>1505205</v>
      </c>
      <c r="AD239" t="s">
        <v>6177</v>
      </c>
      <c r="AE239">
        <v>170</v>
      </c>
      <c r="AF239">
        <v>1505205</v>
      </c>
      <c r="AG239" t="s">
        <v>6177</v>
      </c>
      <c r="AH239" t="s">
        <v>5940</v>
      </c>
      <c r="AI239">
        <v>1505205</v>
      </c>
      <c r="AJ239" t="s">
        <v>6177</v>
      </c>
      <c r="AK239">
        <v>6</v>
      </c>
      <c r="AL239">
        <v>1505205</v>
      </c>
      <c r="AM239" t="s">
        <v>6177</v>
      </c>
      <c r="AN239" t="s">
        <v>5940</v>
      </c>
      <c r="AO239">
        <v>0</v>
      </c>
      <c r="AP239">
        <v>1505486</v>
      </c>
      <c r="AQ239" t="s">
        <v>6181</v>
      </c>
      <c r="AR239">
        <v>4390</v>
      </c>
    </row>
    <row r="240" spans="1:44" x14ac:dyDescent="0.25">
      <c r="A240">
        <v>4116059</v>
      </c>
      <c r="B240">
        <v>1</v>
      </c>
      <c r="C240" t="s">
        <v>892</v>
      </c>
      <c r="D240" t="s">
        <v>1827</v>
      </c>
      <c r="E240">
        <v>4200</v>
      </c>
      <c r="F240">
        <v>36720</v>
      </c>
      <c r="G240">
        <v>17650</v>
      </c>
      <c r="H240">
        <v>25</v>
      </c>
      <c r="I240">
        <v>40</v>
      </c>
      <c r="J240">
        <v>5</v>
      </c>
      <c r="K240">
        <v>11100</v>
      </c>
      <c r="L240">
        <v>52065</v>
      </c>
      <c r="M240">
        <v>39690</v>
      </c>
      <c r="N240">
        <v>0</v>
      </c>
      <c r="O240">
        <v>20</v>
      </c>
      <c r="P240">
        <v>81</v>
      </c>
      <c r="R240">
        <v>4116059</v>
      </c>
      <c r="S240">
        <v>4200</v>
      </c>
      <c r="T240">
        <v>36720</v>
      </c>
      <c r="U240">
        <v>17650</v>
      </c>
      <c r="V240">
        <v>25</v>
      </c>
      <c r="W240">
        <v>40</v>
      </c>
      <c r="X240">
        <v>5</v>
      </c>
      <c r="Z240">
        <v>1505304</v>
      </c>
      <c r="AB240" t="s">
        <v>5940</v>
      </c>
      <c r="AC240">
        <v>1505304</v>
      </c>
      <c r="AD240" t="s">
        <v>6178</v>
      </c>
      <c r="AE240">
        <v>1534</v>
      </c>
      <c r="AF240">
        <v>1505304</v>
      </c>
      <c r="AG240" t="s">
        <v>6178</v>
      </c>
      <c r="AH240">
        <v>660</v>
      </c>
      <c r="AI240">
        <v>1505304</v>
      </c>
      <c r="AJ240" t="s">
        <v>6178</v>
      </c>
      <c r="AK240">
        <v>237</v>
      </c>
      <c r="AL240">
        <v>1505304</v>
      </c>
      <c r="AM240" t="s">
        <v>6178</v>
      </c>
      <c r="AN240" t="s">
        <v>5940</v>
      </c>
      <c r="AO240">
        <v>0</v>
      </c>
      <c r="AP240">
        <v>1505494</v>
      </c>
      <c r="AQ240" t="s">
        <v>6182</v>
      </c>
      <c r="AR240">
        <v>2530</v>
      </c>
    </row>
    <row r="241" spans="1:44" x14ac:dyDescent="0.25">
      <c r="A241">
        <v>4116109</v>
      </c>
      <c r="B241">
        <v>1</v>
      </c>
      <c r="C241" t="s">
        <v>892</v>
      </c>
      <c r="D241" t="s">
        <v>1828</v>
      </c>
      <c r="E241">
        <v>456085</v>
      </c>
      <c r="F241">
        <v>32550</v>
      </c>
      <c r="G241">
        <v>7735</v>
      </c>
      <c r="H241">
        <v>2000</v>
      </c>
      <c r="I241" t="s">
        <v>5940</v>
      </c>
      <c r="J241">
        <v>75</v>
      </c>
      <c r="K241">
        <v>583995</v>
      </c>
      <c r="L241">
        <v>37520</v>
      </c>
      <c r="M241">
        <v>47730</v>
      </c>
      <c r="N241">
        <v>235</v>
      </c>
      <c r="O241">
        <v>52</v>
      </c>
      <c r="P241">
        <v>87</v>
      </c>
      <c r="R241">
        <v>4116109</v>
      </c>
      <c r="S241">
        <v>456085</v>
      </c>
      <c r="T241">
        <v>32550</v>
      </c>
      <c r="U241">
        <v>7735</v>
      </c>
      <c r="V241">
        <v>2000</v>
      </c>
      <c r="W241" t="s">
        <v>5940</v>
      </c>
      <c r="X241">
        <v>75</v>
      </c>
      <c r="Z241">
        <v>1505403</v>
      </c>
      <c r="AB241" t="s">
        <v>5940</v>
      </c>
      <c r="AC241">
        <v>1505403</v>
      </c>
      <c r="AD241" t="s">
        <v>6179</v>
      </c>
      <c r="AE241">
        <v>17</v>
      </c>
      <c r="AF241">
        <v>1505403</v>
      </c>
      <c r="AG241" t="s">
        <v>6179</v>
      </c>
      <c r="AH241" t="s">
        <v>5940</v>
      </c>
      <c r="AI241">
        <v>1505403</v>
      </c>
      <c r="AJ241" t="s">
        <v>6179</v>
      </c>
      <c r="AK241">
        <v>656</v>
      </c>
      <c r="AL241">
        <v>1505403</v>
      </c>
      <c r="AM241" t="s">
        <v>6179</v>
      </c>
      <c r="AN241" t="s">
        <v>5940</v>
      </c>
      <c r="AO241">
        <v>0</v>
      </c>
      <c r="AP241">
        <v>1505502</v>
      </c>
      <c r="AQ241" t="s">
        <v>6183</v>
      </c>
      <c r="AR241">
        <v>53130</v>
      </c>
    </row>
    <row r="242" spans="1:44" x14ac:dyDescent="0.25">
      <c r="A242">
        <v>4116208</v>
      </c>
      <c r="B242">
        <v>1</v>
      </c>
      <c r="C242" t="s">
        <v>892</v>
      </c>
      <c r="D242" t="s">
        <v>1829</v>
      </c>
      <c r="E242">
        <v>5500</v>
      </c>
      <c r="F242" t="s">
        <v>5940</v>
      </c>
      <c r="G242">
        <v>200</v>
      </c>
      <c r="H242" t="s">
        <v>5940</v>
      </c>
      <c r="I242">
        <v>228</v>
      </c>
      <c r="J242">
        <v>62</v>
      </c>
      <c r="K242">
        <v>8500</v>
      </c>
      <c r="L242">
        <v>0</v>
      </c>
      <c r="M242">
        <v>165</v>
      </c>
      <c r="N242">
        <v>0</v>
      </c>
      <c r="O242">
        <v>488</v>
      </c>
      <c r="P242">
        <v>31</v>
      </c>
      <c r="R242">
        <v>4116208</v>
      </c>
      <c r="S242">
        <v>5500</v>
      </c>
      <c r="T242" t="s">
        <v>5940</v>
      </c>
      <c r="U242">
        <v>200</v>
      </c>
      <c r="V242" t="s">
        <v>5940</v>
      </c>
      <c r="W242">
        <v>228</v>
      </c>
      <c r="X242">
        <v>62</v>
      </c>
      <c r="Z242">
        <v>1505437</v>
      </c>
      <c r="AB242" t="s">
        <v>5940</v>
      </c>
      <c r="AC242">
        <v>1505437</v>
      </c>
      <c r="AD242" t="s">
        <v>6180</v>
      </c>
      <c r="AE242">
        <v>146</v>
      </c>
      <c r="AF242">
        <v>1505437</v>
      </c>
      <c r="AG242" t="s">
        <v>6180</v>
      </c>
      <c r="AH242" t="s">
        <v>5940</v>
      </c>
      <c r="AI242">
        <v>1505437</v>
      </c>
      <c r="AJ242" t="s">
        <v>6180</v>
      </c>
      <c r="AK242">
        <v>11</v>
      </c>
      <c r="AL242">
        <v>1505437</v>
      </c>
      <c r="AM242" t="s">
        <v>6180</v>
      </c>
      <c r="AN242" t="s">
        <v>5940</v>
      </c>
      <c r="AO242">
        <v>0</v>
      </c>
      <c r="AP242">
        <v>1505536</v>
      </c>
      <c r="AQ242" t="s">
        <v>6184</v>
      </c>
      <c r="AR242">
        <v>4932</v>
      </c>
    </row>
    <row r="243" spans="1:44" x14ac:dyDescent="0.25">
      <c r="A243">
        <v>4116307</v>
      </c>
      <c r="B243">
        <v>1</v>
      </c>
      <c r="C243" t="s">
        <v>892</v>
      </c>
      <c r="D243" t="s">
        <v>1830</v>
      </c>
      <c r="E243">
        <v>122815</v>
      </c>
      <c r="F243">
        <v>11730</v>
      </c>
      <c r="G243">
        <v>3730</v>
      </c>
      <c r="H243">
        <v>231</v>
      </c>
      <c r="I243">
        <v>12</v>
      </c>
      <c r="J243">
        <v>10</v>
      </c>
      <c r="K243">
        <v>213116</v>
      </c>
      <c r="L243">
        <v>10500</v>
      </c>
      <c r="M243">
        <v>17600</v>
      </c>
      <c r="N243">
        <v>291</v>
      </c>
      <c r="O243">
        <v>0</v>
      </c>
      <c r="P243">
        <v>8</v>
      </c>
      <c r="R243">
        <v>4116307</v>
      </c>
      <c r="S243">
        <v>122815</v>
      </c>
      <c r="T243">
        <v>11730</v>
      </c>
      <c r="U243">
        <v>3730</v>
      </c>
      <c r="V243">
        <v>231</v>
      </c>
      <c r="W243">
        <v>12</v>
      </c>
      <c r="X243">
        <v>10</v>
      </c>
      <c r="Z243">
        <v>1505486</v>
      </c>
      <c r="AB243" t="s">
        <v>5940</v>
      </c>
      <c r="AC243">
        <v>1505486</v>
      </c>
      <c r="AD243" t="s">
        <v>6181</v>
      </c>
      <c r="AE243">
        <v>4106</v>
      </c>
      <c r="AF243">
        <v>1505486</v>
      </c>
      <c r="AG243" t="s">
        <v>6181</v>
      </c>
      <c r="AH243">
        <v>800</v>
      </c>
      <c r="AI243">
        <v>1505486</v>
      </c>
      <c r="AJ243" t="s">
        <v>6181</v>
      </c>
      <c r="AK243">
        <v>918</v>
      </c>
      <c r="AL243">
        <v>1505486</v>
      </c>
      <c r="AM243" t="s">
        <v>6181</v>
      </c>
      <c r="AN243" t="s">
        <v>5940</v>
      </c>
      <c r="AO243">
        <v>0</v>
      </c>
      <c r="AP243">
        <v>1505551</v>
      </c>
      <c r="AQ243" t="s">
        <v>6185</v>
      </c>
      <c r="AR243">
        <v>1080</v>
      </c>
    </row>
    <row r="244" spans="1:44" x14ac:dyDescent="0.25">
      <c r="A244">
        <v>4116406</v>
      </c>
      <c r="B244">
        <v>1</v>
      </c>
      <c r="C244" t="s">
        <v>892</v>
      </c>
      <c r="D244" t="s">
        <v>1831</v>
      </c>
      <c r="E244">
        <v>381958</v>
      </c>
      <c r="F244">
        <v>4500</v>
      </c>
      <c r="G244">
        <v>1009</v>
      </c>
      <c r="H244">
        <v>390</v>
      </c>
      <c r="I244">
        <v>12</v>
      </c>
      <c r="J244">
        <v>6</v>
      </c>
      <c r="K244">
        <v>469270</v>
      </c>
      <c r="L244">
        <v>3240</v>
      </c>
      <c r="M244">
        <v>3555</v>
      </c>
      <c r="N244">
        <v>0</v>
      </c>
      <c r="O244">
        <v>0</v>
      </c>
      <c r="P244">
        <v>12</v>
      </c>
      <c r="R244">
        <v>4116406</v>
      </c>
      <c r="S244">
        <v>381958</v>
      </c>
      <c r="T244">
        <v>4500</v>
      </c>
      <c r="U244">
        <v>1009</v>
      </c>
      <c r="V244">
        <v>390</v>
      </c>
      <c r="W244">
        <v>12</v>
      </c>
      <c r="X244">
        <v>6</v>
      </c>
      <c r="Z244">
        <v>1505494</v>
      </c>
      <c r="AB244" t="s">
        <v>5940</v>
      </c>
      <c r="AC244">
        <v>1505494</v>
      </c>
      <c r="AD244" t="s">
        <v>6182</v>
      </c>
      <c r="AE244">
        <v>2180</v>
      </c>
      <c r="AF244">
        <v>1505494</v>
      </c>
      <c r="AG244" t="s">
        <v>6182</v>
      </c>
      <c r="AH244" t="s">
        <v>5940</v>
      </c>
      <c r="AI244">
        <v>1505494</v>
      </c>
      <c r="AJ244" t="s">
        <v>6182</v>
      </c>
      <c r="AK244">
        <v>89</v>
      </c>
      <c r="AL244">
        <v>1505494</v>
      </c>
      <c r="AM244" t="s">
        <v>6182</v>
      </c>
      <c r="AN244" t="s">
        <v>5940</v>
      </c>
      <c r="AO244">
        <v>0</v>
      </c>
      <c r="AP244">
        <v>1505601</v>
      </c>
      <c r="AQ244" t="s">
        <v>6186</v>
      </c>
      <c r="AR244">
        <v>402</v>
      </c>
    </row>
    <row r="245" spans="1:44" x14ac:dyDescent="0.25">
      <c r="A245">
        <v>4116505</v>
      </c>
      <c r="B245">
        <v>1</v>
      </c>
      <c r="C245" t="s">
        <v>892</v>
      </c>
      <c r="D245" t="s">
        <v>1832</v>
      </c>
      <c r="E245">
        <v>77393</v>
      </c>
      <c r="F245">
        <v>600</v>
      </c>
      <c r="G245">
        <v>310</v>
      </c>
      <c r="H245" t="s">
        <v>5940</v>
      </c>
      <c r="I245" t="s">
        <v>5940</v>
      </c>
      <c r="J245" t="s">
        <v>5940</v>
      </c>
      <c r="K245">
        <v>243209</v>
      </c>
      <c r="L245">
        <v>504</v>
      </c>
      <c r="M245">
        <v>700</v>
      </c>
      <c r="N245">
        <v>0</v>
      </c>
      <c r="O245">
        <v>0</v>
      </c>
      <c r="P245">
        <v>0</v>
      </c>
      <c r="R245">
        <v>4116505</v>
      </c>
      <c r="S245">
        <v>77393</v>
      </c>
      <c r="T245">
        <v>600</v>
      </c>
      <c r="U245">
        <v>310</v>
      </c>
      <c r="V245" t="s">
        <v>5940</v>
      </c>
      <c r="W245" t="s">
        <v>5940</v>
      </c>
      <c r="X245" t="s">
        <v>5940</v>
      </c>
      <c r="Z245">
        <v>1505502</v>
      </c>
      <c r="AB245" t="s">
        <v>5940</v>
      </c>
      <c r="AC245">
        <v>1505502</v>
      </c>
      <c r="AD245" t="s">
        <v>6183</v>
      </c>
      <c r="AE245">
        <v>43548</v>
      </c>
      <c r="AF245">
        <v>1505502</v>
      </c>
      <c r="AG245" t="s">
        <v>6183</v>
      </c>
      <c r="AH245" t="s">
        <v>5940</v>
      </c>
      <c r="AI245">
        <v>1505502</v>
      </c>
      <c r="AJ245" t="s">
        <v>6183</v>
      </c>
      <c r="AK245">
        <v>170</v>
      </c>
      <c r="AL245">
        <v>1505502</v>
      </c>
      <c r="AM245" t="s">
        <v>6183</v>
      </c>
      <c r="AN245">
        <v>20970</v>
      </c>
      <c r="AO245">
        <v>0</v>
      </c>
      <c r="AP245">
        <v>1505635</v>
      </c>
      <c r="AQ245" t="s">
        <v>6187</v>
      </c>
      <c r="AR245">
        <v>3851</v>
      </c>
    </row>
    <row r="246" spans="1:44" x14ac:dyDescent="0.25">
      <c r="A246">
        <v>4116604</v>
      </c>
      <c r="B246">
        <v>1</v>
      </c>
      <c r="C246" t="s">
        <v>892</v>
      </c>
      <c r="D246" t="s">
        <v>1833</v>
      </c>
      <c r="E246">
        <v>80000</v>
      </c>
      <c r="F246">
        <v>9500</v>
      </c>
      <c r="G246">
        <v>2225</v>
      </c>
      <c r="H246">
        <v>48</v>
      </c>
      <c r="I246">
        <v>20</v>
      </c>
      <c r="J246">
        <v>36</v>
      </c>
      <c r="K246">
        <v>124800</v>
      </c>
      <c r="L246">
        <v>11376</v>
      </c>
      <c r="M246">
        <v>11418</v>
      </c>
      <c r="N246">
        <v>0</v>
      </c>
      <c r="O246">
        <v>36</v>
      </c>
      <c r="P246">
        <v>2</v>
      </c>
      <c r="R246">
        <v>4116604</v>
      </c>
      <c r="S246">
        <v>80000</v>
      </c>
      <c r="T246">
        <v>9500</v>
      </c>
      <c r="U246">
        <v>2225</v>
      </c>
      <c r="V246">
        <v>48</v>
      </c>
      <c r="W246">
        <v>20</v>
      </c>
      <c r="X246">
        <v>36</v>
      </c>
      <c r="Z246">
        <v>1505536</v>
      </c>
      <c r="AB246" t="s">
        <v>5940</v>
      </c>
      <c r="AC246">
        <v>1505536</v>
      </c>
      <c r="AD246" t="s">
        <v>6184</v>
      </c>
      <c r="AE246">
        <v>5940</v>
      </c>
      <c r="AF246">
        <v>1505536</v>
      </c>
      <c r="AG246" t="s">
        <v>6184</v>
      </c>
      <c r="AH246" t="s">
        <v>5940</v>
      </c>
      <c r="AI246">
        <v>1505536</v>
      </c>
      <c r="AJ246" t="s">
        <v>6184</v>
      </c>
      <c r="AK246">
        <v>1032</v>
      </c>
      <c r="AL246">
        <v>1505536</v>
      </c>
      <c r="AM246" t="s">
        <v>6184</v>
      </c>
      <c r="AN246" t="s">
        <v>5940</v>
      </c>
      <c r="AO246">
        <v>0</v>
      </c>
      <c r="AP246">
        <v>1505650</v>
      </c>
      <c r="AQ246" t="s">
        <v>6188</v>
      </c>
      <c r="AR246">
        <v>2940</v>
      </c>
    </row>
    <row r="247" spans="1:44" x14ac:dyDescent="0.25">
      <c r="A247">
        <v>4116703</v>
      </c>
      <c r="B247">
        <v>1</v>
      </c>
      <c r="C247" t="s">
        <v>892</v>
      </c>
      <c r="D247" t="s">
        <v>1834</v>
      </c>
      <c r="E247" t="s">
        <v>5940</v>
      </c>
      <c r="F247">
        <v>72840</v>
      </c>
      <c r="G247">
        <v>47730</v>
      </c>
      <c r="H247">
        <v>70</v>
      </c>
      <c r="I247">
        <v>980</v>
      </c>
      <c r="J247">
        <v>110</v>
      </c>
      <c r="K247">
        <v>11400</v>
      </c>
      <c r="L247">
        <v>92031</v>
      </c>
      <c r="M247">
        <v>119297</v>
      </c>
      <c r="N247">
        <v>0</v>
      </c>
      <c r="O247">
        <v>333</v>
      </c>
      <c r="P247">
        <v>603</v>
      </c>
      <c r="R247">
        <v>4116703</v>
      </c>
      <c r="S247" t="s">
        <v>5940</v>
      </c>
      <c r="T247">
        <v>72840</v>
      </c>
      <c r="U247">
        <v>47730</v>
      </c>
      <c r="V247">
        <v>70</v>
      </c>
      <c r="W247">
        <v>980</v>
      </c>
      <c r="X247">
        <v>110</v>
      </c>
      <c r="Z247">
        <v>1505551</v>
      </c>
      <c r="AB247" t="s">
        <v>5940</v>
      </c>
      <c r="AC247">
        <v>1505551</v>
      </c>
      <c r="AD247" t="s">
        <v>6185</v>
      </c>
      <c r="AE247">
        <v>1100</v>
      </c>
      <c r="AF247">
        <v>1505551</v>
      </c>
      <c r="AG247" t="s">
        <v>6185</v>
      </c>
      <c r="AH247">
        <v>600</v>
      </c>
      <c r="AI247">
        <v>1505551</v>
      </c>
      <c r="AJ247" t="s">
        <v>6185</v>
      </c>
      <c r="AK247">
        <v>17</v>
      </c>
      <c r="AL247">
        <v>1505551</v>
      </c>
      <c r="AM247" t="s">
        <v>6185</v>
      </c>
      <c r="AN247" t="s">
        <v>5940</v>
      </c>
      <c r="AO247">
        <v>0</v>
      </c>
      <c r="AP247">
        <v>1505700</v>
      </c>
      <c r="AQ247" t="s">
        <v>6189</v>
      </c>
      <c r="AR247">
        <v>75</v>
      </c>
    </row>
    <row r="248" spans="1:44" x14ac:dyDescent="0.25">
      <c r="A248">
        <v>4116802</v>
      </c>
      <c r="B248">
        <v>1</v>
      </c>
      <c r="C248" t="s">
        <v>892</v>
      </c>
      <c r="D248" t="s">
        <v>1835</v>
      </c>
      <c r="E248">
        <v>7980</v>
      </c>
      <c r="F248">
        <v>48156</v>
      </c>
      <c r="G248">
        <v>10860</v>
      </c>
      <c r="H248">
        <v>344</v>
      </c>
      <c r="I248" t="s">
        <v>5940</v>
      </c>
      <c r="J248">
        <v>565</v>
      </c>
      <c r="K248">
        <v>4000</v>
      </c>
      <c r="L248">
        <v>55037</v>
      </c>
      <c r="M248">
        <v>27917</v>
      </c>
      <c r="N248">
        <v>25</v>
      </c>
      <c r="O248">
        <v>540</v>
      </c>
      <c r="P248">
        <v>496</v>
      </c>
      <c r="R248">
        <v>4116802</v>
      </c>
      <c r="S248">
        <v>7980</v>
      </c>
      <c r="T248">
        <v>48156</v>
      </c>
      <c r="U248">
        <v>10860</v>
      </c>
      <c r="V248">
        <v>344</v>
      </c>
      <c r="W248" t="s">
        <v>5940</v>
      </c>
      <c r="X248">
        <v>565</v>
      </c>
      <c r="Z248">
        <v>1505601</v>
      </c>
      <c r="AB248" t="s">
        <v>5940</v>
      </c>
      <c r="AC248">
        <v>1505601</v>
      </c>
      <c r="AD248" t="s">
        <v>6186</v>
      </c>
      <c r="AE248">
        <v>10</v>
      </c>
      <c r="AF248">
        <v>1505601</v>
      </c>
      <c r="AG248" t="s">
        <v>6186</v>
      </c>
      <c r="AH248" t="s">
        <v>5940</v>
      </c>
      <c r="AI248">
        <v>1505601</v>
      </c>
      <c r="AJ248" t="s">
        <v>6186</v>
      </c>
      <c r="AK248">
        <v>472</v>
      </c>
      <c r="AL248">
        <v>1505601</v>
      </c>
      <c r="AM248" t="s">
        <v>6186</v>
      </c>
      <c r="AN248" t="s">
        <v>5940</v>
      </c>
      <c r="AO248">
        <v>0</v>
      </c>
      <c r="AP248">
        <v>1505809</v>
      </c>
      <c r="AQ248" t="s">
        <v>6190</v>
      </c>
      <c r="AR248">
        <v>120</v>
      </c>
    </row>
    <row r="249" spans="1:44" x14ac:dyDescent="0.25">
      <c r="A249">
        <v>4116901</v>
      </c>
      <c r="B249">
        <v>1</v>
      </c>
      <c r="C249" t="s">
        <v>892</v>
      </c>
      <c r="D249" t="s">
        <v>1836</v>
      </c>
      <c r="E249">
        <v>140000</v>
      </c>
      <c r="F249">
        <v>8925</v>
      </c>
      <c r="G249">
        <v>4800</v>
      </c>
      <c r="H249">
        <v>420</v>
      </c>
      <c r="I249">
        <v>30</v>
      </c>
      <c r="J249">
        <v>90</v>
      </c>
      <c r="K249">
        <v>558428</v>
      </c>
      <c r="L249">
        <v>5625</v>
      </c>
      <c r="M249">
        <v>9000</v>
      </c>
      <c r="N249">
        <v>0</v>
      </c>
      <c r="O249">
        <v>22</v>
      </c>
      <c r="P249">
        <v>14</v>
      </c>
      <c r="R249">
        <v>4116901</v>
      </c>
      <c r="S249">
        <v>140000</v>
      </c>
      <c r="T249">
        <v>8925</v>
      </c>
      <c r="U249">
        <v>4800</v>
      </c>
      <c r="V249">
        <v>420</v>
      </c>
      <c r="W249">
        <v>30</v>
      </c>
      <c r="X249">
        <v>90</v>
      </c>
      <c r="Z249">
        <v>1505635</v>
      </c>
      <c r="AB249" t="s">
        <v>5940</v>
      </c>
      <c r="AC249">
        <v>1505635</v>
      </c>
      <c r="AD249" t="s">
        <v>6187</v>
      </c>
      <c r="AE249">
        <v>2398</v>
      </c>
      <c r="AF249">
        <v>1505635</v>
      </c>
      <c r="AG249" t="s">
        <v>6187</v>
      </c>
      <c r="AH249" t="s">
        <v>5940</v>
      </c>
      <c r="AI249">
        <v>1505635</v>
      </c>
      <c r="AJ249" t="s">
        <v>6187</v>
      </c>
      <c r="AK249">
        <v>27</v>
      </c>
      <c r="AL249">
        <v>1505635</v>
      </c>
      <c r="AM249" t="s">
        <v>6187</v>
      </c>
      <c r="AN249" t="s">
        <v>5940</v>
      </c>
      <c r="AO249">
        <v>0</v>
      </c>
      <c r="AP249">
        <v>1505908</v>
      </c>
      <c r="AQ249" t="s">
        <v>6191</v>
      </c>
      <c r="AR249">
        <v>225</v>
      </c>
    </row>
    <row r="250" spans="1:44" x14ac:dyDescent="0.25">
      <c r="A250">
        <v>4116950</v>
      </c>
      <c r="B250">
        <v>1</v>
      </c>
      <c r="C250" t="s">
        <v>892</v>
      </c>
      <c r="D250" t="s">
        <v>1837</v>
      </c>
      <c r="E250">
        <v>1200</v>
      </c>
      <c r="F250">
        <v>2346</v>
      </c>
      <c r="G250">
        <v>6210</v>
      </c>
      <c r="H250" t="s">
        <v>5940</v>
      </c>
      <c r="I250">
        <v>11</v>
      </c>
      <c r="J250">
        <v>146</v>
      </c>
      <c r="K250">
        <v>1650</v>
      </c>
      <c r="L250">
        <v>3920</v>
      </c>
      <c r="M250">
        <v>19100</v>
      </c>
      <c r="N250">
        <v>0</v>
      </c>
      <c r="O250">
        <v>18</v>
      </c>
      <c r="P250">
        <v>196</v>
      </c>
      <c r="R250">
        <v>4116950</v>
      </c>
      <c r="S250">
        <v>1200</v>
      </c>
      <c r="T250">
        <v>2346</v>
      </c>
      <c r="U250">
        <v>6210</v>
      </c>
      <c r="V250" t="s">
        <v>5940</v>
      </c>
      <c r="W250">
        <v>11</v>
      </c>
      <c r="X250">
        <v>146</v>
      </c>
      <c r="Z250">
        <v>1505650</v>
      </c>
      <c r="AB250" t="s">
        <v>5940</v>
      </c>
      <c r="AC250">
        <v>1505650</v>
      </c>
      <c r="AD250" t="s">
        <v>6188</v>
      </c>
      <c r="AE250">
        <v>11700</v>
      </c>
      <c r="AF250">
        <v>1505650</v>
      </c>
      <c r="AG250" t="s">
        <v>6188</v>
      </c>
      <c r="AH250">
        <v>480</v>
      </c>
      <c r="AI250">
        <v>1505650</v>
      </c>
      <c r="AJ250" t="s">
        <v>6188</v>
      </c>
      <c r="AK250">
        <v>260</v>
      </c>
      <c r="AL250">
        <v>1505650</v>
      </c>
      <c r="AM250" t="s">
        <v>6188</v>
      </c>
      <c r="AN250" t="s">
        <v>5940</v>
      </c>
      <c r="AO250">
        <v>0</v>
      </c>
      <c r="AP250">
        <v>1506005</v>
      </c>
      <c r="AQ250" t="s">
        <v>6192</v>
      </c>
      <c r="AR250">
        <v>9600</v>
      </c>
    </row>
    <row r="251" spans="1:44" x14ac:dyDescent="0.25">
      <c r="A251">
        <v>4117008</v>
      </c>
      <c r="B251">
        <v>1</v>
      </c>
      <c r="C251" t="s">
        <v>892</v>
      </c>
      <c r="D251" t="s">
        <v>1838</v>
      </c>
      <c r="E251">
        <v>15000</v>
      </c>
      <c r="F251">
        <v>16150</v>
      </c>
      <c r="G251">
        <v>14050</v>
      </c>
      <c r="H251">
        <v>323</v>
      </c>
      <c r="I251">
        <v>135</v>
      </c>
      <c r="J251">
        <v>105</v>
      </c>
      <c r="K251">
        <v>86400</v>
      </c>
      <c r="L251">
        <v>21024</v>
      </c>
      <c r="M251">
        <v>25056</v>
      </c>
      <c r="N251">
        <v>0</v>
      </c>
      <c r="O251">
        <v>232</v>
      </c>
      <c r="P251">
        <v>552</v>
      </c>
      <c r="R251">
        <v>4117008</v>
      </c>
      <c r="S251">
        <v>15000</v>
      </c>
      <c r="T251">
        <v>16150</v>
      </c>
      <c r="U251">
        <v>14050</v>
      </c>
      <c r="V251">
        <v>323</v>
      </c>
      <c r="W251">
        <v>135</v>
      </c>
      <c r="X251">
        <v>105</v>
      </c>
      <c r="Z251">
        <v>1505700</v>
      </c>
      <c r="AB251" t="s">
        <v>5940</v>
      </c>
      <c r="AC251">
        <v>1505700</v>
      </c>
      <c r="AD251" t="s">
        <v>6189</v>
      </c>
      <c r="AE251">
        <v>15</v>
      </c>
      <c r="AF251">
        <v>1505700</v>
      </c>
      <c r="AG251" t="s">
        <v>6189</v>
      </c>
      <c r="AH251" t="s">
        <v>5940</v>
      </c>
      <c r="AI251">
        <v>1505700</v>
      </c>
      <c r="AJ251" t="s">
        <v>6189</v>
      </c>
      <c r="AK251">
        <v>70</v>
      </c>
      <c r="AL251">
        <v>1505700</v>
      </c>
      <c r="AM251" t="s">
        <v>6189</v>
      </c>
      <c r="AN251" t="s">
        <v>5940</v>
      </c>
      <c r="AO251">
        <v>0</v>
      </c>
      <c r="AP251">
        <v>1506104</v>
      </c>
      <c r="AQ251" t="s">
        <v>6193</v>
      </c>
      <c r="AR251">
        <v>90</v>
      </c>
    </row>
    <row r="252" spans="1:44" x14ac:dyDescent="0.25">
      <c r="A252">
        <v>4117057</v>
      </c>
      <c r="B252">
        <v>1</v>
      </c>
      <c r="C252" t="s">
        <v>892</v>
      </c>
      <c r="D252" t="s">
        <v>1839</v>
      </c>
      <c r="E252">
        <v>1350</v>
      </c>
      <c r="F252">
        <v>12600</v>
      </c>
      <c r="G252">
        <v>46625</v>
      </c>
      <c r="H252" t="s">
        <v>5940</v>
      </c>
      <c r="I252">
        <v>650</v>
      </c>
      <c r="J252">
        <v>1776</v>
      </c>
      <c r="K252">
        <v>1060</v>
      </c>
      <c r="L252">
        <v>18358</v>
      </c>
      <c r="M252">
        <v>95410</v>
      </c>
      <c r="N252">
        <v>0</v>
      </c>
      <c r="O252">
        <v>208</v>
      </c>
      <c r="P252">
        <v>1936</v>
      </c>
      <c r="R252">
        <v>4117057</v>
      </c>
      <c r="S252">
        <v>1350</v>
      </c>
      <c r="T252">
        <v>12600</v>
      </c>
      <c r="U252">
        <v>46625</v>
      </c>
      <c r="V252" t="s">
        <v>5940</v>
      </c>
      <c r="W252">
        <v>650</v>
      </c>
      <c r="X252">
        <v>1776</v>
      </c>
      <c r="Z252">
        <v>1505809</v>
      </c>
      <c r="AB252" t="s">
        <v>5940</v>
      </c>
      <c r="AC252">
        <v>1505809</v>
      </c>
      <c r="AD252" t="s">
        <v>6190</v>
      </c>
      <c r="AE252">
        <v>180</v>
      </c>
      <c r="AF252">
        <v>1505809</v>
      </c>
      <c r="AG252" t="s">
        <v>6190</v>
      </c>
      <c r="AH252" t="s">
        <v>5940</v>
      </c>
      <c r="AI252">
        <v>1505809</v>
      </c>
      <c r="AJ252" t="s">
        <v>6190</v>
      </c>
      <c r="AK252" t="s">
        <v>5940</v>
      </c>
      <c r="AL252">
        <v>1505809</v>
      </c>
      <c r="AM252" t="s">
        <v>6190</v>
      </c>
      <c r="AN252" t="s">
        <v>5940</v>
      </c>
      <c r="AO252">
        <v>0</v>
      </c>
      <c r="AP252">
        <v>1506112</v>
      </c>
      <c r="AQ252" t="s">
        <v>6194</v>
      </c>
      <c r="AR252">
        <v>90</v>
      </c>
    </row>
    <row r="253" spans="1:44" x14ac:dyDescent="0.25">
      <c r="A253">
        <v>4117107</v>
      </c>
      <c r="B253">
        <v>1</v>
      </c>
      <c r="C253" t="s">
        <v>892</v>
      </c>
      <c r="D253" t="s">
        <v>1840</v>
      </c>
      <c r="E253">
        <v>221694</v>
      </c>
      <c r="F253">
        <v>387</v>
      </c>
      <c r="G253">
        <v>200</v>
      </c>
      <c r="H253">
        <v>45</v>
      </c>
      <c r="I253" t="s">
        <v>5940</v>
      </c>
      <c r="J253">
        <v>11</v>
      </c>
      <c r="K253">
        <v>302702</v>
      </c>
      <c r="L253">
        <v>0</v>
      </c>
      <c r="M253">
        <v>325</v>
      </c>
      <c r="N253">
        <v>0</v>
      </c>
      <c r="O253">
        <v>0</v>
      </c>
      <c r="P253">
        <v>6</v>
      </c>
      <c r="R253">
        <v>4117107</v>
      </c>
      <c r="S253">
        <v>221694</v>
      </c>
      <c r="T253">
        <v>387</v>
      </c>
      <c r="U253">
        <v>200</v>
      </c>
      <c r="V253">
        <v>45</v>
      </c>
      <c r="W253" t="s">
        <v>5940</v>
      </c>
      <c r="X253">
        <v>11</v>
      </c>
      <c r="Z253">
        <v>1505908</v>
      </c>
      <c r="AB253" t="s">
        <v>5940</v>
      </c>
      <c r="AC253">
        <v>1505908</v>
      </c>
      <c r="AD253" t="s">
        <v>6191</v>
      </c>
      <c r="AE253">
        <v>315</v>
      </c>
      <c r="AF253">
        <v>1505908</v>
      </c>
      <c r="AG253" t="s">
        <v>6191</v>
      </c>
      <c r="AH253">
        <v>245</v>
      </c>
      <c r="AI253">
        <v>1505908</v>
      </c>
      <c r="AJ253" t="s">
        <v>6191</v>
      </c>
      <c r="AK253">
        <v>60</v>
      </c>
      <c r="AL253">
        <v>1505908</v>
      </c>
      <c r="AM253" t="s">
        <v>6191</v>
      </c>
      <c r="AN253" t="s">
        <v>5940</v>
      </c>
      <c r="AO253">
        <v>0</v>
      </c>
      <c r="AP253">
        <v>1506138</v>
      </c>
      <c r="AQ253" t="s">
        <v>6195</v>
      </c>
      <c r="AR253">
        <v>1230</v>
      </c>
    </row>
    <row r="254" spans="1:44" x14ac:dyDescent="0.25">
      <c r="A254">
        <v>4117206</v>
      </c>
      <c r="B254">
        <v>1</v>
      </c>
      <c r="C254" t="s">
        <v>892</v>
      </c>
      <c r="D254" t="s">
        <v>1841</v>
      </c>
      <c r="E254">
        <v>37442</v>
      </c>
      <c r="F254">
        <v>910</v>
      </c>
      <c r="G254">
        <v>1350</v>
      </c>
      <c r="H254">
        <v>420</v>
      </c>
      <c r="I254" t="s">
        <v>5940</v>
      </c>
      <c r="J254">
        <v>115</v>
      </c>
      <c r="K254">
        <v>191035</v>
      </c>
      <c r="L254">
        <v>0</v>
      </c>
      <c r="M254">
        <v>1600</v>
      </c>
      <c r="N254">
        <v>0</v>
      </c>
      <c r="O254">
        <v>0</v>
      </c>
      <c r="P254">
        <v>34</v>
      </c>
      <c r="R254">
        <v>4117206</v>
      </c>
      <c r="S254">
        <v>37442</v>
      </c>
      <c r="T254">
        <v>910</v>
      </c>
      <c r="U254">
        <v>1350</v>
      </c>
      <c r="V254">
        <v>420</v>
      </c>
      <c r="W254" t="s">
        <v>5940</v>
      </c>
      <c r="X254">
        <v>115</v>
      </c>
      <c r="Z254">
        <v>1506005</v>
      </c>
      <c r="AB254" t="s">
        <v>5940</v>
      </c>
      <c r="AC254">
        <v>1506005</v>
      </c>
      <c r="AD254" t="s">
        <v>6192</v>
      </c>
      <c r="AE254">
        <v>4800</v>
      </c>
      <c r="AF254">
        <v>1506005</v>
      </c>
      <c r="AG254" t="s">
        <v>6192</v>
      </c>
      <c r="AH254">
        <v>180</v>
      </c>
      <c r="AI254">
        <v>1506005</v>
      </c>
      <c r="AJ254" t="s">
        <v>6192</v>
      </c>
      <c r="AK254">
        <v>410</v>
      </c>
      <c r="AL254">
        <v>1506005</v>
      </c>
      <c r="AM254" t="s">
        <v>6192</v>
      </c>
      <c r="AN254" t="s">
        <v>5940</v>
      </c>
      <c r="AO254">
        <v>0</v>
      </c>
      <c r="AP254">
        <v>1506161</v>
      </c>
      <c r="AQ254" t="s">
        <v>6196</v>
      </c>
      <c r="AR254">
        <v>4109</v>
      </c>
    </row>
    <row r="255" spans="1:44" x14ac:dyDescent="0.25">
      <c r="A255">
        <v>4117255</v>
      </c>
      <c r="B255">
        <v>1</v>
      </c>
      <c r="C255" t="s">
        <v>892</v>
      </c>
      <c r="D255" t="s">
        <v>1844</v>
      </c>
      <c r="E255">
        <v>2600</v>
      </c>
      <c r="F255">
        <v>21840</v>
      </c>
      <c r="G255">
        <v>24675</v>
      </c>
      <c r="H255" t="s">
        <v>5940</v>
      </c>
      <c r="I255" t="s">
        <v>5940</v>
      </c>
      <c r="J255">
        <v>2595</v>
      </c>
      <c r="K255">
        <v>2750</v>
      </c>
      <c r="L255">
        <v>30650</v>
      </c>
      <c r="M255">
        <v>67500</v>
      </c>
      <c r="N255">
        <v>0</v>
      </c>
      <c r="O255">
        <v>60</v>
      </c>
      <c r="P255">
        <v>1325</v>
      </c>
      <c r="R255">
        <v>4117255</v>
      </c>
      <c r="S255">
        <v>2600</v>
      </c>
      <c r="T255">
        <v>21840</v>
      </c>
      <c r="U255">
        <v>24675</v>
      </c>
      <c r="V255" t="s">
        <v>5940</v>
      </c>
      <c r="W255" t="s">
        <v>5940</v>
      </c>
      <c r="X255">
        <v>2595</v>
      </c>
      <c r="Z255">
        <v>1506104</v>
      </c>
      <c r="AB255" t="s">
        <v>5940</v>
      </c>
      <c r="AC255">
        <v>1506104</v>
      </c>
      <c r="AD255" t="s">
        <v>6193</v>
      </c>
      <c r="AE255">
        <v>12</v>
      </c>
      <c r="AF255">
        <v>1506104</v>
      </c>
      <c r="AG255" t="s">
        <v>6193</v>
      </c>
      <c r="AH255" t="s">
        <v>5940</v>
      </c>
      <c r="AI255">
        <v>1506104</v>
      </c>
      <c r="AJ255" t="s">
        <v>6193</v>
      </c>
      <c r="AK255">
        <v>430</v>
      </c>
      <c r="AL255">
        <v>1506104</v>
      </c>
      <c r="AM255" t="s">
        <v>6193</v>
      </c>
      <c r="AN255" t="s">
        <v>5940</v>
      </c>
      <c r="AO255">
        <v>0</v>
      </c>
      <c r="AP255">
        <v>1506187</v>
      </c>
      <c r="AQ255" t="s">
        <v>6197</v>
      </c>
      <c r="AR255">
        <v>8220</v>
      </c>
    </row>
    <row r="256" spans="1:44" x14ac:dyDescent="0.25">
      <c r="A256">
        <v>4117214</v>
      </c>
      <c r="B256">
        <v>1</v>
      </c>
      <c r="C256" t="s">
        <v>892</v>
      </c>
      <c r="D256" t="s">
        <v>1842</v>
      </c>
      <c r="E256">
        <v>4000</v>
      </c>
      <c r="F256">
        <v>10000</v>
      </c>
      <c r="G256">
        <v>1810</v>
      </c>
      <c r="H256">
        <v>54</v>
      </c>
      <c r="I256">
        <v>30</v>
      </c>
      <c r="J256">
        <v>24</v>
      </c>
      <c r="K256">
        <v>9600</v>
      </c>
      <c r="L256">
        <v>16102</v>
      </c>
      <c r="M256">
        <v>5711</v>
      </c>
      <c r="N256">
        <v>24</v>
      </c>
      <c r="O256">
        <v>33</v>
      </c>
      <c r="P256">
        <v>3</v>
      </c>
      <c r="R256">
        <v>4117214</v>
      </c>
      <c r="S256">
        <v>4000</v>
      </c>
      <c r="T256">
        <v>10000</v>
      </c>
      <c r="U256">
        <v>1810</v>
      </c>
      <c r="V256">
        <v>54</v>
      </c>
      <c r="W256">
        <v>30</v>
      </c>
      <c r="X256">
        <v>24</v>
      </c>
      <c r="Z256">
        <v>1506112</v>
      </c>
      <c r="AB256" t="s">
        <v>5940</v>
      </c>
      <c r="AC256">
        <v>1506112</v>
      </c>
      <c r="AD256" t="s">
        <v>6194</v>
      </c>
      <c r="AE256">
        <v>3</v>
      </c>
      <c r="AF256">
        <v>1506112</v>
      </c>
      <c r="AG256" t="s">
        <v>6194</v>
      </c>
      <c r="AH256" t="s">
        <v>5940</v>
      </c>
      <c r="AI256">
        <v>1506112</v>
      </c>
      <c r="AJ256" t="s">
        <v>6194</v>
      </c>
      <c r="AK256">
        <v>46</v>
      </c>
      <c r="AL256">
        <v>1506112</v>
      </c>
      <c r="AM256" t="s">
        <v>6194</v>
      </c>
      <c r="AN256" t="s">
        <v>5940</v>
      </c>
      <c r="AO256">
        <v>0</v>
      </c>
      <c r="AP256">
        <v>1506195</v>
      </c>
      <c r="AQ256" t="s">
        <v>6198</v>
      </c>
      <c r="AR256">
        <v>5205</v>
      </c>
    </row>
    <row r="257" spans="1:44" x14ac:dyDescent="0.25">
      <c r="A257">
        <v>4117222</v>
      </c>
      <c r="B257">
        <v>1</v>
      </c>
      <c r="C257" t="s">
        <v>892</v>
      </c>
      <c r="D257" t="s">
        <v>1843</v>
      </c>
      <c r="E257">
        <v>2800</v>
      </c>
      <c r="F257">
        <v>41745</v>
      </c>
      <c r="G257">
        <v>9315</v>
      </c>
      <c r="H257" t="s">
        <v>5940</v>
      </c>
      <c r="I257">
        <v>250</v>
      </c>
      <c r="J257">
        <v>17</v>
      </c>
      <c r="K257">
        <v>5000</v>
      </c>
      <c r="L257">
        <v>40801</v>
      </c>
      <c r="M257">
        <v>44285</v>
      </c>
      <c r="N257">
        <v>0</v>
      </c>
      <c r="O257">
        <v>0</v>
      </c>
      <c r="P257">
        <v>68</v>
      </c>
      <c r="R257">
        <v>4117222</v>
      </c>
      <c r="S257">
        <v>2800</v>
      </c>
      <c r="T257">
        <v>41745</v>
      </c>
      <c r="U257">
        <v>9315</v>
      </c>
      <c r="V257" t="s">
        <v>5940</v>
      </c>
      <c r="W257">
        <v>250</v>
      </c>
      <c r="X257">
        <v>17</v>
      </c>
      <c r="Z257">
        <v>1506138</v>
      </c>
      <c r="AB257" t="s">
        <v>5940</v>
      </c>
      <c r="AC257">
        <v>1506138</v>
      </c>
      <c r="AD257" t="s">
        <v>6195</v>
      </c>
      <c r="AE257">
        <v>13600</v>
      </c>
      <c r="AF257">
        <v>1506138</v>
      </c>
      <c r="AG257" t="s">
        <v>6195</v>
      </c>
      <c r="AH257">
        <v>2400</v>
      </c>
      <c r="AI257">
        <v>1506138</v>
      </c>
      <c r="AJ257" t="s">
        <v>6195</v>
      </c>
      <c r="AK257">
        <v>84</v>
      </c>
      <c r="AL257">
        <v>1506138</v>
      </c>
      <c r="AM257" t="s">
        <v>6195</v>
      </c>
      <c r="AN257">
        <v>2010</v>
      </c>
      <c r="AO257">
        <v>0</v>
      </c>
      <c r="AP257">
        <v>1506203</v>
      </c>
      <c r="AQ257" t="s">
        <v>6199</v>
      </c>
      <c r="AR257">
        <v>43</v>
      </c>
    </row>
    <row r="258" spans="1:44" x14ac:dyDescent="0.25">
      <c r="A258">
        <v>4117271</v>
      </c>
      <c r="B258">
        <v>1</v>
      </c>
      <c r="C258" t="s">
        <v>892</v>
      </c>
      <c r="D258" t="s">
        <v>1845</v>
      </c>
      <c r="E258">
        <v>5000</v>
      </c>
      <c r="F258">
        <v>3885</v>
      </c>
      <c r="G258">
        <v>12985</v>
      </c>
      <c r="H258">
        <v>587</v>
      </c>
      <c r="I258">
        <v>168</v>
      </c>
      <c r="J258">
        <v>780</v>
      </c>
      <c r="K258">
        <v>0</v>
      </c>
      <c r="L258">
        <v>9600</v>
      </c>
      <c r="M258">
        <v>21025</v>
      </c>
      <c r="N258">
        <v>48</v>
      </c>
      <c r="O258">
        <v>262</v>
      </c>
      <c r="P258">
        <v>975</v>
      </c>
      <c r="R258">
        <v>4117271</v>
      </c>
      <c r="S258">
        <v>5000</v>
      </c>
      <c r="T258">
        <v>3885</v>
      </c>
      <c r="U258">
        <v>12985</v>
      </c>
      <c r="V258">
        <v>587</v>
      </c>
      <c r="W258">
        <v>168</v>
      </c>
      <c r="X258">
        <v>780</v>
      </c>
      <c r="Z258">
        <v>1506161</v>
      </c>
      <c r="AB258" t="s">
        <v>5940</v>
      </c>
      <c r="AC258">
        <v>1506161</v>
      </c>
      <c r="AD258" t="s">
        <v>6196</v>
      </c>
      <c r="AE258">
        <v>1752</v>
      </c>
      <c r="AF258">
        <v>1506161</v>
      </c>
      <c r="AG258" t="s">
        <v>6196</v>
      </c>
      <c r="AH258" t="s">
        <v>5940</v>
      </c>
      <c r="AI258">
        <v>1506161</v>
      </c>
      <c r="AJ258" t="s">
        <v>6196</v>
      </c>
      <c r="AK258">
        <v>48</v>
      </c>
      <c r="AL258">
        <v>1506161</v>
      </c>
      <c r="AM258" t="s">
        <v>6196</v>
      </c>
      <c r="AN258" t="s">
        <v>5940</v>
      </c>
      <c r="AO258">
        <v>0</v>
      </c>
      <c r="AP258">
        <v>1506302</v>
      </c>
      <c r="AQ258" t="s">
        <v>6200</v>
      </c>
      <c r="AR258">
        <v>8</v>
      </c>
    </row>
    <row r="259" spans="1:44" x14ac:dyDescent="0.25">
      <c r="A259">
        <v>4117297</v>
      </c>
      <c r="B259">
        <v>1</v>
      </c>
      <c r="C259" t="s">
        <v>892</v>
      </c>
      <c r="D259" t="s">
        <v>1846</v>
      </c>
      <c r="E259" t="s">
        <v>5940</v>
      </c>
      <c r="F259">
        <v>4060</v>
      </c>
      <c r="G259">
        <v>7470</v>
      </c>
      <c r="H259" t="s">
        <v>5940</v>
      </c>
      <c r="I259">
        <v>108</v>
      </c>
      <c r="J259">
        <v>296</v>
      </c>
      <c r="K259">
        <v>8641</v>
      </c>
      <c r="L259">
        <v>6160</v>
      </c>
      <c r="M259">
        <v>8280</v>
      </c>
      <c r="N259">
        <v>0</v>
      </c>
      <c r="O259">
        <v>178</v>
      </c>
      <c r="P259">
        <v>510</v>
      </c>
      <c r="R259">
        <v>4117297</v>
      </c>
      <c r="S259" t="s">
        <v>5940</v>
      </c>
      <c r="T259">
        <v>4060</v>
      </c>
      <c r="U259">
        <v>7470</v>
      </c>
      <c r="V259" t="s">
        <v>5940</v>
      </c>
      <c r="W259">
        <v>108</v>
      </c>
      <c r="X259">
        <v>296</v>
      </c>
      <c r="Z259">
        <v>1506187</v>
      </c>
      <c r="AB259" t="s">
        <v>5940</v>
      </c>
      <c r="AC259">
        <v>1506187</v>
      </c>
      <c r="AD259" t="s">
        <v>6197</v>
      </c>
      <c r="AE259">
        <v>11700</v>
      </c>
      <c r="AF259">
        <v>1506187</v>
      </c>
      <c r="AG259" t="s">
        <v>6197</v>
      </c>
      <c r="AH259" t="s">
        <v>5940</v>
      </c>
      <c r="AI259">
        <v>1506187</v>
      </c>
      <c r="AJ259" t="s">
        <v>6197</v>
      </c>
      <c r="AK259">
        <v>441</v>
      </c>
      <c r="AL259">
        <v>1506187</v>
      </c>
      <c r="AM259" t="s">
        <v>6197</v>
      </c>
      <c r="AN259" t="s">
        <v>5940</v>
      </c>
      <c r="AO259">
        <v>0</v>
      </c>
      <c r="AP259">
        <v>1506559</v>
      </c>
      <c r="AQ259" t="s">
        <v>6203</v>
      </c>
      <c r="AR259">
        <v>270</v>
      </c>
    </row>
    <row r="260" spans="1:44" x14ac:dyDescent="0.25">
      <c r="A260">
        <v>4117305</v>
      </c>
      <c r="B260">
        <v>1</v>
      </c>
      <c r="C260" t="s">
        <v>892</v>
      </c>
      <c r="D260" t="s">
        <v>1847</v>
      </c>
      <c r="E260" t="s">
        <v>5940</v>
      </c>
      <c r="F260">
        <v>46000</v>
      </c>
      <c r="G260">
        <v>57350</v>
      </c>
      <c r="H260" t="s">
        <v>5940</v>
      </c>
      <c r="I260">
        <v>220</v>
      </c>
      <c r="J260">
        <v>1490</v>
      </c>
      <c r="K260">
        <v>0</v>
      </c>
      <c r="L260">
        <v>56100</v>
      </c>
      <c r="M260">
        <v>147900</v>
      </c>
      <c r="N260">
        <v>0</v>
      </c>
      <c r="O260">
        <v>112</v>
      </c>
      <c r="P260">
        <v>8188</v>
      </c>
      <c r="R260">
        <v>4117305</v>
      </c>
      <c r="S260" t="s">
        <v>5940</v>
      </c>
      <c r="T260">
        <v>46000</v>
      </c>
      <c r="U260">
        <v>57350</v>
      </c>
      <c r="V260" t="s">
        <v>5940</v>
      </c>
      <c r="W260">
        <v>220</v>
      </c>
      <c r="X260">
        <v>1490</v>
      </c>
      <c r="Z260">
        <v>1506195</v>
      </c>
      <c r="AB260" t="s">
        <v>5940</v>
      </c>
      <c r="AC260">
        <v>1506195</v>
      </c>
      <c r="AD260" t="s">
        <v>6198</v>
      </c>
      <c r="AE260">
        <v>19629</v>
      </c>
      <c r="AF260">
        <v>1506195</v>
      </c>
      <c r="AG260" t="s">
        <v>6198</v>
      </c>
      <c r="AH260">
        <v>1200</v>
      </c>
      <c r="AI260">
        <v>1506195</v>
      </c>
      <c r="AJ260" t="s">
        <v>6198</v>
      </c>
      <c r="AK260">
        <v>282</v>
      </c>
      <c r="AL260">
        <v>1506195</v>
      </c>
      <c r="AM260" t="s">
        <v>6198</v>
      </c>
      <c r="AN260" t="s">
        <v>5940</v>
      </c>
      <c r="AO260">
        <v>0</v>
      </c>
      <c r="AP260">
        <v>1506583</v>
      </c>
      <c r="AQ260" t="s">
        <v>6204</v>
      </c>
      <c r="AR260">
        <v>17210</v>
      </c>
    </row>
    <row r="261" spans="1:44" x14ac:dyDescent="0.25">
      <c r="A261">
        <v>4117404</v>
      </c>
      <c r="B261">
        <v>1</v>
      </c>
      <c r="C261" t="s">
        <v>892</v>
      </c>
      <c r="D261" t="s">
        <v>1848</v>
      </c>
      <c r="E261">
        <v>110093</v>
      </c>
      <c r="F261">
        <v>30820</v>
      </c>
      <c r="G261">
        <v>26815</v>
      </c>
      <c r="H261" t="s">
        <v>5940</v>
      </c>
      <c r="I261">
        <v>55</v>
      </c>
      <c r="J261">
        <v>5</v>
      </c>
      <c r="K261">
        <v>113040</v>
      </c>
      <c r="L261">
        <v>29250</v>
      </c>
      <c r="M261">
        <v>50220</v>
      </c>
      <c r="N261">
        <v>0</v>
      </c>
      <c r="O261">
        <v>0</v>
      </c>
      <c r="P261">
        <v>0</v>
      </c>
      <c r="R261">
        <v>4117404</v>
      </c>
      <c r="S261">
        <v>110093</v>
      </c>
      <c r="T261">
        <v>30820</v>
      </c>
      <c r="U261">
        <v>26815</v>
      </c>
      <c r="V261" t="s">
        <v>5940</v>
      </c>
      <c r="W261">
        <v>55</v>
      </c>
      <c r="X261">
        <v>5</v>
      </c>
      <c r="Z261">
        <v>1506203</v>
      </c>
      <c r="AB261" t="s">
        <v>5940</v>
      </c>
      <c r="AC261">
        <v>1506203</v>
      </c>
      <c r="AD261" t="s">
        <v>6199</v>
      </c>
      <c r="AE261">
        <v>9</v>
      </c>
      <c r="AF261">
        <v>1506203</v>
      </c>
      <c r="AG261" t="s">
        <v>6199</v>
      </c>
      <c r="AH261" t="s">
        <v>5940</v>
      </c>
      <c r="AI261">
        <v>1506203</v>
      </c>
      <c r="AJ261" t="s">
        <v>6199</v>
      </c>
      <c r="AK261">
        <v>200</v>
      </c>
      <c r="AL261">
        <v>1506203</v>
      </c>
      <c r="AM261" t="s">
        <v>6199</v>
      </c>
      <c r="AN261" t="s">
        <v>5940</v>
      </c>
      <c r="AO261">
        <v>0</v>
      </c>
      <c r="AP261">
        <v>1506609</v>
      </c>
      <c r="AQ261" t="s">
        <v>6205</v>
      </c>
      <c r="AR261">
        <v>4000</v>
      </c>
    </row>
    <row r="262" spans="1:44" x14ac:dyDescent="0.25">
      <c r="A262">
        <v>4117453</v>
      </c>
      <c r="B262">
        <v>1</v>
      </c>
      <c r="C262" t="s">
        <v>892</v>
      </c>
      <c r="D262" t="s">
        <v>1849</v>
      </c>
      <c r="E262" t="s">
        <v>5940</v>
      </c>
      <c r="F262">
        <v>33011</v>
      </c>
      <c r="G262">
        <v>5475</v>
      </c>
      <c r="H262">
        <v>243</v>
      </c>
      <c r="I262">
        <v>33</v>
      </c>
      <c r="J262">
        <v>14</v>
      </c>
      <c r="K262">
        <v>1200</v>
      </c>
      <c r="L262">
        <v>42295</v>
      </c>
      <c r="M262">
        <v>35568</v>
      </c>
      <c r="N262">
        <v>12</v>
      </c>
      <c r="O262">
        <v>25</v>
      </c>
      <c r="P262">
        <v>120</v>
      </c>
      <c r="R262">
        <v>4117453</v>
      </c>
      <c r="S262" t="s">
        <v>5940</v>
      </c>
      <c r="T262">
        <v>33011</v>
      </c>
      <c r="U262">
        <v>5475</v>
      </c>
      <c r="V262">
        <v>243</v>
      </c>
      <c r="W262">
        <v>33</v>
      </c>
      <c r="X262">
        <v>14</v>
      </c>
      <c r="Z262">
        <v>1506302</v>
      </c>
      <c r="AB262" t="s">
        <v>5940</v>
      </c>
      <c r="AC262">
        <v>1506302</v>
      </c>
      <c r="AD262" t="s">
        <v>6200</v>
      </c>
      <c r="AE262">
        <v>2</v>
      </c>
      <c r="AF262">
        <v>1506302</v>
      </c>
      <c r="AG262" t="s">
        <v>6200</v>
      </c>
      <c r="AH262" t="s">
        <v>5940</v>
      </c>
      <c r="AI262">
        <v>1506302</v>
      </c>
      <c r="AJ262" t="s">
        <v>6200</v>
      </c>
      <c r="AK262" t="s">
        <v>5940</v>
      </c>
      <c r="AL262">
        <v>1506302</v>
      </c>
      <c r="AM262" t="s">
        <v>6200</v>
      </c>
      <c r="AN262" t="s">
        <v>5940</v>
      </c>
      <c r="AO262">
        <v>0</v>
      </c>
      <c r="AP262">
        <v>1506708</v>
      </c>
      <c r="AQ262" t="s">
        <v>6206</v>
      </c>
      <c r="AR262">
        <v>3027</v>
      </c>
    </row>
    <row r="263" spans="1:44" x14ac:dyDescent="0.25">
      <c r="A263">
        <v>4117503</v>
      </c>
      <c r="B263">
        <v>1</v>
      </c>
      <c r="C263" t="s">
        <v>892</v>
      </c>
      <c r="D263" t="s">
        <v>1850</v>
      </c>
      <c r="E263">
        <v>253800</v>
      </c>
      <c r="F263">
        <v>25440</v>
      </c>
      <c r="G263">
        <v>18240</v>
      </c>
      <c r="H263" t="s">
        <v>5940</v>
      </c>
      <c r="I263">
        <v>25</v>
      </c>
      <c r="J263">
        <v>12</v>
      </c>
      <c r="K263">
        <v>307400</v>
      </c>
      <c r="L263">
        <v>24440</v>
      </c>
      <c r="M263">
        <v>34920</v>
      </c>
      <c r="N263">
        <v>0</v>
      </c>
      <c r="O263">
        <v>0</v>
      </c>
      <c r="P263">
        <v>2</v>
      </c>
      <c r="R263">
        <v>4117503</v>
      </c>
      <c r="S263">
        <v>253800</v>
      </c>
      <c r="T263">
        <v>25440</v>
      </c>
      <c r="U263">
        <v>18240</v>
      </c>
      <c r="V263" t="s">
        <v>5940</v>
      </c>
      <c r="W263">
        <v>25</v>
      </c>
      <c r="X263">
        <v>12</v>
      </c>
      <c r="Z263">
        <v>1506351</v>
      </c>
      <c r="AB263" t="s">
        <v>5940</v>
      </c>
      <c r="AC263">
        <v>1506351</v>
      </c>
      <c r="AD263" t="s">
        <v>6201</v>
      </c>
      <c r="AE263" t="s">
        <v>5940</v>
      </c>
      <c r="AF263">
        <v>1506351</v>
      </c>
      <c r="AG263" t="s">
        <v>6201</v>
      </c>
      <c r="AH263" t="s">
        <v>5940</v>
      </c>
      <c r="AI263">
        <v>1506351</v>
      </c>
      <c r="AJ263" t="s">
        <v>6201</v>
      </c>
      <c r="AK263" t="s">
        <v>5940</v>
      </c>
      <c r="AL263">
        <v>1506351</v>
      </c>
      <c r="AM263" t="s">
        <v>6201</v>
      </c>
      <c r="AN263" t="s">
        <v>5940</v>
      </c>
      <c r="AO263">
        <v>0</v>
      </c>
      <c r="AP263">
        <v>1506807</v>
      </c>
      <c r="AQ263" t="s">
        <v>6207</v>
      </c>
      <c r="AR263">
        <v>22440</v>
      </c>
    </row>
    <row r="264" spans="1:44" x14ac:dyDescent="0.25">
      <c r="A264">
        <v>4117602</v>
      </c>
      <c r="B264">
        <v>1</v>
      </c>
      <c r="C264" t="s">
        <v>892</v>
      </c>
      <c r="D264" t="s">
        <v>1851</v>
      </c>
      <c r="E264" t="s">
        <v>5940</v>
      </c>
      <c r="F264">
        <v>25740</v>
      </c>
      <c r="G264">
        <v>19144</v>
      </c>
      <c r="H264" t="s">
        <v>5940</v>
      </c>
      <c r="I264">
        <v>36</v>
      </c>
      <c r="J264">
        <v>180</v>
      </c>
      <c r="K264">
        <v>0</v>
      </c>
      <c r="L264">
        <v>34510</v>
      </c>
      <c r="M264">
        <v>35824</v>
      </c>
      <c r="N264">
        <v>0</v>
      </c>
      <c r="O264">
        <v>36</v>
      </c>
      <c r="P264">
        <v>665</v>
      </c>
      <c r="R264">
        <v>4117602</v>
      </c>
      <c r="S264" t="s">
        <v>5940</v>
      </c>
      <c r="T264">
        <v>25740</v>
      </c>
      <c r="U264">
        <v>19144</v>
      </c>
      <c r="V264" t="s">
        <v>5940</v>
      </c>
      <c r="W264">
        <v>36</v>
      </c>
      <c r="X264">
        <v>180</v>
      </c>
      <c r="Z264">
        <v>1506500</v>
      </c>
      <c r="AB264" t="s">
        <v>5940</v>
      </c>
      <c r="AC264">
        <v>1506500</v>
      </c>
      <c r="AD264" t="s">
        <v>6202</v>
      </c>
      <c r="AE264" t="s">
        <v>5940</v>
      </c>
      <c r="AF264">
        <v>1506500</v>
      </c>
      <c r="AG264" t="s">
        <v>6202</v>
      </c>
      <c r="AH264" t="s">
        <v>5940</v>
      </c>
      <c r="AI264">
        <v>1506500</v>
      </c>
      <c r="AJ264" t="s">
        <v>6202</v>
      </c>
      <c r="AK264" t="s">
        <v>5940</v>
      </c>
      <c r="AL264">
        <v>1506500</v>
      </c>
      <c r="AM264" t="s">
        <v>6202</v>
      </c>
      <c r="AN264" t="s">
        <v>5940</v>
      </c>
      <c r="AO264">
        <v>0</v>
      </c>
      <c r="AP264">
        <v>1506906</v>
      </c>
      <c r="AQ264" t="s">
        <v>6208</v>
      </c>
      <c r="AR264">
        <v>540</v>
      </c>
    </row>
    <row r="265" spans="1:44" x14ac:dyDescent="0.25">
      <c r="A265">
        <v>4117701</v>
      </c>
      <c r="B265">
        <v>1</v>
      </c>
      <c r="C265" t="s">
        <v>892</v>
      </c>
      <c r="D265" t="s">
        <v>1852</v>
      </c>
      <c r="E265" t="s">
        <v>5940</v>
      </c>
      <c r="F265">
        <v>105750</v>
      </c>
      <c r="G265">
        <v>50400</v>
      </c>
      <c r="H265" t="s">
        <v>5940</v>
      </c>
      <c r="I265">
        <v>128</v>
      </c>
      <c r="J265">
        <v>4880</v>
      </c>
      <c r="K265">
        <v>0</v>
      </c>
      <c r="L265">
        <v>116100</v>
      </c>
      <c r="M265">
        <v>120000</v>
      </c>
      <c r="N265">
        <v>0</v>
      </c>
      <c r="O265">
        <v>80</v>
      </c>
      <c r="P265">
        <v>13850</v>
      </c>
      <c r="R265">
        <v>4117701</v>
      </c>
      <c r="S265" t="s">
        <v>5940</v>
      </c>
      <c r="T265">
        <v>105750</v>
      </c>
      <c r="U265">
        <v>50400</v>
      </c>
      <c r="V265" t="s">
        <v>5940</v>
      </c>
      <c r="W265">
        <v>128</v>
      </c>
      <c r="X265">
        <v>4880</v>
      </c>
      <c r="Z265">
        <v>1506559</v>
      </c>
      <c r="AB265" t="s">
        <v>5940</v>
      </c>
      <c r="AC265">
        <v>1506559</v>
      </c>
      <c r="AD265" t="s">
        <v>6203</v>
      </c>
      <c r="AE265">
        <v>90</v>
      </c>
      <c r="AF265">
        <v>1506559</v>
      </c>
      <c r="AG265" t="s">
        <v>6203</v>
      </c>
      <c r="AH265" t="s">
        <v>5940</v>
      </c>
      <c r="AI265">
        <v>1506559</v>
      </c>
      <c r="AJ265" t="s">
        <v>6203</v>
      </c>
      <c r="AK265">
        <v>598</v>
      </c>
      <c r="AL265">
        <v>1506559</v>
      </c>
      <c r="AM265" t="s">
        <v>6203</v>
      </c>
      <c r="AN265" t="s">
        <v>5940</v>
      </c>
      <c r="AO265">
        <v>0</v>
      </c>
      <c r="AP265">
        <v>1507003</v>
      </c>
      <c r="AQ265" t="s">
        <v>6209</v>
      </c>
      <c r="AR265">
        <v>50</v>
      </c>
    </row>
    <row r="266" spans="1:44" x14ac:dyDescent="0.25">
      <c r="A266">
        <v>4117800</v>
      </c>
      <c r="B266">
        <v>1</v>
      </c>
      <c r="C266" t="s">
        <v>892</v>
      </c>
      <c r="D266" t="s">
        <v>1853</v>
      </c>
      <c r="E266">
        <v>10800</v>
      </c>
      <c r="F266">
        <v>4935</v>
      </c>
      <c r="G266">
        <v>18240</v>
      </c>
      <c r="H266">
        <v>42</v>
      </c>
      <c r="I266">
        <v>180</v>
      </c>
      <c r="J266">
        <v>915</v>
      </c>
      <c r="K266">
        <v>600</v>
      </c>
      <c r="L266">
        <v>5700</v>
      </c>
      <c r="M266">
        <v>22835</v>
      </c>
      <c r="N266">
        <v>0</v>
      </c>
      <c r="O266">
        <v>180</v>
      </c>
      <c r="P266">
        <v>1200</v>
      </c>
      <c r="R266">
        <v>4117800</v>
      </c>
      <c r="S266">
        <v>10800</v>
      </c>
      <c r="T266">
        <v>4935</v>
      </c>
      <c r="U266">
        <v>18240</v>
      </c>
      <c r="V266">
        <v>42</v>
      </c>
      <c r="W266">
        <v>180</v>
      </c>
      <c r="X266">
        <v>915</v>
      </c>
      <c r="Z266">
        <v>1506583</v>
      </c>
      <c r="AB266" t="s">
        <v>5940</v>
      </c>
      <c r="AC266">
        <v>1506583</v>
      </c>
      <c r="AD266" t="s">
        <v>6204</v>
      </c>
      <c r="AE266">
        <v>33600</v>
      </c>
      <c r="AF266">
        <v>1506583</v>
      </c>
      <c r="AG266" t="s">
        <v>6204</v>
      </c>
      <c r="AH266">
        <v>4400</v>
      </c>
      <c r="AI266">
        <v>1506583</v>
      </c>
      <c r="AJ266" t="s">
        <v>6204</v>
      </c>
      <c r="AK266">
        <v>103</v>
      </c>
      <c r="AL266">
        <v>1506583</v>
      </c>
      <c r="AM266" t="s">
        <v>6204</v>
      </c>
      <c r="AN266">
        <v>2550</v>
      </c>
      <c r="AO266">
        <v>0</v>
      </c>
      <c r="AP266">
        <v>1507102</v>
      </c>
      <c r="AQ266" t="s">
        <v>6210</v>
      </c>
      <c r="AR266">
        <v>35</v>
      </c>
    </row>
    <row r="267" spans="1:44" x14ac:dyDescent="0.25">
      <c r="A267">
        <v>4117909</v>
      </c>
      <c r="B267">
        <v>1</v>
      </c>
      <c r="C267" t="s">
        <v>892</v>
      </c>
      <c r="D267" t="s">
        <v>1854</v>
      </c>
      <c r="E267" t="s">
        <v>5940</v>
      </c>
      <c r="F267">
        <v>134850</v>
      </c>
      <c r="G267">
        <v>47890</v>
      </c>
      <c r="H267" t="s">
        <v>5940</v>
      </c>
      <c r="I267">
        <v>125</v>
      </c>
      <c r="J267">
        <v>52</v>
      </c>
      <c r="K267">
        <v>1800</v>
      </c>
      <c r="L267">
        <v>144700</v>
      </c>
      <c r="M267">
        <v>152360</v>
      </c>
      <c r="N267">
        <v>0</v>
      </c>
      <c r="O267">
        <v>125</v>
      </c>
      <c r="P267">
        <v>0</v>
      </c>
      <c r="R267">
        <v>4117909</v>
      </c>
      <c r="S267" t="s">
        <v>5940</v>
      </c>
      <c r="T267">
        <v>134850</v>
      </c>
      <c r="U267">
        <v>47890</v>
      </c>
      <c r="V267" t="s">
        <v>5940</v>
      </c>
      <c r="W267">
        <v>125</v>
      </c>
      <c r="X267">
        <v>52</v>
      </c>
      <c r="Z267">
        <v>1506609</v>
      </c>
      <c r="AB267" t="s">
        <v>5940</v>
      </c>
      <c r="AC267">
        <v>1506609</v>
      </c>
      <c r="AD267" t="s">
        <v>6205</v>
      </c>
      <c r="AE267">
        <v>180</v>
      </c>
      <c r="AF267">
        <v>1506609</v>
      </c>
      <c r="AG267" t="s">
        <v>6205</v>
      </c>
      <c r="AH267" t="s">
        <v>5940</v>
      </c>
      <c r="AI267">
        <v>1506609</v>
      </c>
      <c r="AJ267" t="s">
        <v>6205</v>
      </c>
      <c r="AK267">
        <v>450</v>
      </c>
      <c r="AL267">
        <v>1506609</v>
      </c>
      <c r="AM267" t="s">
        <v>6205</v>
      </c>
      <c r="AN267" t="s">
        <v>5940</v>
      </c>
      <c r="AO267">
        <v>0</v>
      </c>
      <c r="AP267">
        <v>1507151</v>
      </c>
      <c r="AQ267" t="s">
        <v>6211</v>
      </c>
      <c r="AR267">
        <v>1640</v>
      </c>
    </row>
    <row r="268" spans="1:44" x14ac:dyDescent="0.25">
      <c r="A268">
        <v>4118006</v>
      </c>
      <c r="B268">
        <v>1</v>
      </c>
      <c r="C268" t="s">
        <v>892</v>
      </c>
      <c r="D268" t="s">
        <v>1855</v>
      </c>
      <c r="E268">
        <v>461556</v>
      </c>
      <c r="F268">
        <v>5980</v>
      </c>
      <c r="G268">
        <v>3715</v>
      </c>
      <c r="H268">
        <v>75</v>
      </c>
      <c r="I268">
        <v>85</v>
      </c>
      <c r="J268">
        <v>18</v>
      </c>
      <c r="K268">
        <v>807693</v>
      </c>
      <c r="L268">
        <v>4935</v>
      </c>
      <c r="M268">
        <v>6450</v>
      </c>
      <c r="N268">
        <v>0</v>
      </c>
      <c r="O268">
        <v>37</v>
      </c>
      <c r="P268">
        <v>3</v>
      </c>
      <c r="R268">
        <v>4118006</v>
      </c>
      <c r="S268">
        <v>461556</v>
      </c>
      <c r="T268">
        <v>5980</v>
      </c>
      <c r="U268">
        <v>3715</v>
      </c>
      <c r="V268">
        <v>75</v>
      </c>
      <c r="W268">
        <v>85</v>
      </c>
      <c r="X268">
        <v>18</v>
      </c>
      <c r="Z268">
        <v>1506708</v>
      </c>
      <c r="AB268" t="s">
        <v>5940</v>
      </c>
      <c r="AC268">
        <v>1506708</v>
      </c>
      <c r="AD268" t="s">
        <v>6206</v>
      </c>
      <c r="AE268">
        <v>13428</v>
      </c>
      <c r="AF268">
        <v>1506708</v>
      </c>
      <c r="AG268" t="s">
        <v>6206</v>
      </c>
      <c r="AH268">
        <v>3000</v>
      </c>
      <c r="AI268">
        <v>1506708</v>
      </c>
      <c r="AJ268" t="s">
        <v>6206</v>
      </c>
      <c r="AK268">
        <v>100</v>
      </c>
      <c r="AL268">
        <v>1506708</v>
      </c>
      <c r="AM268" t="s">
        <v>6206</v>
      </c>
      <c r="AN268">
        <v>29700</v>
      </c>
      <c r="AO268">
        <v>0</v>
      </c>
      <c r="AP268">
        <v>1507201</v>
      </c>
      <c r="AQ268" t="s">
        <v>6212</v>
      </c>
      <c r="AR268">
        <v>1080</v>
      </c>
    </row>
    <row r="269" spans="1:44" x14ac:dyDescent="0.25">
      <c r="A269">
        <v>4118105</v>
      </c>
      <c r="B269">
        <v>1</v>
      </c>
      <c r="C269" t="s">
        <v>892</v>
      </c>
      <c r="D269" t="s">
        <v>1856</v>
      </c>
      <c r="E269">
        <v>956756</v>
      </c>
      <c r="F269">
        <v>2328</v>
      </c>
      <c r="G269">
        <v>2010</v>
      </c>
      <c r="H269">
        <v>496</v>
      </c>
      <c r="I269" t="s">
        <v>5940</v>
      </c>
      <c r="J269">
        <v>160</v>
      </c>
      <c r="K269">
        <v>844786</v>
      </c>
      <c r="L269">
        <v>2092</v>
      </c>
      <c r="M269">
        <v>2988</v>
      </c>
      <c r="N269">
        <v>0</v>
      </c>
      <c r="O269">
        <v>0</v>
      </c>
      <c r="P269">
        <v>86</v>
      </c>
      <c r="R269">
        <v>4118105</v>
      </c>
      <c r="S269">
        <v>956756</v>
      </c>
      <c r="T269">
        <v>2328</v>
      </c>
      <c r="U269">
        <v>2010</v>
      </c>
      <c r="V269">
        <v>496</v>
      </c>
      <c r="W269" t="s">
        <v>5940</v>
      </c>
      <c r="X269">
        <v>160</v>
      </c>
      <c r="Z269">
        <v>1506807</v>
      </c>
      <c r="AB269" t="s">
        <v>5940</v>
      </c>
      <c r="AC269">
        <v>1506807</v>
      </c>
      <c r="AD269" t="s">
        <v>6207</v>
      </c>
      <c r="AE269">
        <v>123000</v>
      </c>
      <c r="AF269">
        <v>1506807</v>
      </c>
      <c r="AG269" t="s">
        <v>6207</v>
      </c>
      <c r="AH269">
        <v>600</v>
      </c>
      <c r="AI269">
        <v>1506807</v>
      </c>
      <c r="AJ269" t="s">
        <v>6207</v>
      </c>
      <c r="AK269">
        <v>684</v>
      </c>
      <c r="AL269">
        <v>1506807</v>
      </c>
      <c r="AM269" t="s">
        <v>6207</v>
      </c>
      <c r="AN269">
        <v>66000</v>
      </c>
      <c r="AO269">
        <v>0</v>
      </c>
      <c r="AP269">
        <v>1507300</v>
      </c>
      <c r="AQ269" t="s">
        <v>6213</v>
      </c>
      <c r="AR269">
        <v>5988</v>
      </c>
    </row>
    <row r="270" spans="1:44" x14ac:dyDescent="0.25">
      <c r="A270">
        <v>4118204</v>
      </c>
      <c r="B270">
        <v>1</v>
      </c>
      <c r="C270" t="s">
        <v>892</v>
      </c>
      <c r="D270" t="s">
        <v>1857</v>
      </c>
      <c r="E270">
        <v>3600</v>
      </c>
      <c r="F270" t="s">
        <v>5940</v>
      </c>
      <c r="G270">
        <v>158</v>
      </c>
      <c r="H270" t="s">
        <v>5940</v>
      </c>
      <c r="I270">
        <v>750</v>
      </c>
      <c r="J270">
        <v>20</v>
      </c>
      <c r="K270">
        <v>3675</v>
      </c>
      <c r="L270">
        <v>0</v>
      </c>
      <c r="M270">
        <v>147</v>
      </c>
      <c r="N270">
        <v>0</v>
      </c>
      <c r="O270">
        <v>722</v>
      </c>
      <c r="P270">
        <v>25</v>
      </c>
      <c r="R270">
        <v>4118204</v>
      </c>
      <c r="S270">
        <v>3600</v>
      </c>
      <c r="T270" t="s">
        <v>5940</v>
      </c>
      <c r="U270">
        <v>158</v>
      </c>
      <c r="V270" t="s">
        <v>5940</v>
      </c>
      <c r="W270">
        <v>750</v>
      </c>
      <c r="X270">
        <v>20</v>
      </c>
      <c r="Z270">
        <v>1506906</v>
      </c>
      <c r="AB270" t="s">
        <v>5940</v>
      </c>
      <c r="AC270">
        <v>1506906</v>
      </c>
      <c r="AD270" t="s">
        <v>6208</v>
      </c>
      <c r="AE270">
        <v>60</v>
      </c>
      <c r="AF270">
        <v>1506906</v>
      </c>
      <c r="AG270" t="s">
        <v>6208</v>
      </c>
      <c r="AH270" t="s">
        <v>5940</v>
      </c>
      <c r="AI270">
        <v>1506906</v>
      </c>
      <c r="AJ270" t="s">
        <v>6208</v>
      </c>
      <c r="AK270">
        <v>500</v>
      </c>
      <c r="AL270">
        <v>1506906</v>
      </c>
      <c r="AM270" t="s">
        <v>6208</v>
      </c>
      <c r="AN270" t="s">
        <v>5940</v>
      </c>
      <c r="AO270">
        <v>0</v>
      </c>
      <c r="AP270">
        <v>1507409</v>
      </c>
      <c r="AQ270" t="s">
        <v>6214</v>
      </c>
      <c r="AR270">
        <v>78</v>
      </c>
    </row>
    <row r="271" spans="1:44" x14ac:dyDescent="0.25">
      <c r="A271">
        <v>4118303</v>
      </c>
      <c r="B271">
        <v>1</v>
      </c>
      <c r="C271" t="s">
        <v>892</v>
      </c>
      <c r="D271" t="s">
        <v>1858</v>
      </c>
      <c r="E271" t="s">
        <v>5940</v>
      </c>
      <c r="F271">
        <v>2402</v>
      </c>
      <c r="G271">
        <v>1770</v>
      </c>
      <c r="H271">
        <v>310</v>
      </c>
      <c r="I271" t="s">
        <v>5940</v>
      </c>
      <c r="J271">
        <v>120</v>
      </c>
      <c r="K271">
        <v>370028</v>
      </c>
      <c r="L271">
        <v>2825</v>
      </c>
      <c r="M271">
        <v>2974</v>
      </c>
      <c r="N271">
        <v>0</v>
      </c>
      <c r="O271">
        <v>0</v>
      </c>
      <c r="P271">
        <v>36</v>
      </c>
      <c r="R271">
        <v>4118303</v>
      </c>
      <c r="S271" t="s">
        <v>5940</v>
      </c>
      <c r="T271">
        <v>2402</v>
      </c>
      <c r="U271">
        <v>1770</v>
      </c>
      <c r="V271">
        <v>310</v>
      </c>
      <c r="W271" t="s">
        <v>5940</v>
      </c>
      <c r="X271">
        <v>120</v>
      </c>
      <c r="Z271">
        <v>1507003</v>
      </c>
      <c r="AB271" t="s">
        <v>5940</v>
      </c>
      <c r="AC271">
        <v>1507003</v>
      </c>
      <c r="AD271" t="s">
        <v>6209</v>
      </c>
      <c r="AE271" t="s">
        <v>5940</v>
      </c>
      <c r="AF271">
        <v>1507003</v>
      </c>
      <c r="AG271" t="s">
        <v>6209</v>
      </c>
      <c r="AH271" t="s">
        <v>5940</v>
      </c>
      <c r="AI271">
        <v>1507003</v>
      </c>
      <c r="AJ271" t="s">
        <v>6209</v>
      </c>
      <c r="AK271">
        <v>60</v>
      </c>
      <c r="AL271">
        <v>1507003</v>
      </c>
      <c r="AM271" t="s">
        <v>6209</v>
      </c>
      <c r="AN271" t="s">
        <v>5940</v>
      </c>
      <c r="AO271">
        <v>0</v>
      </c>
      <c r="AP271">
        <v>1507458</v>
      </c>
      <c r="AQ271" t="s">
        <v>6215</v>
      </c>
      <c r="AR271">
        <v>9500</v>
      </c>
    </row>
    <row r="272" spans="1:44" x14ac:dyDescent="0.25">
      <c r="A272">
        <v>4118402</v>
      </c>
      <c r="B272">
        <v>1</v>
      </c>
      <c r="C272" t="s">
        <v>892</v>
      </c>
      <c r="D272" t="s">
        <v>1859</v>
      </c>
      <c r="E272">
        <v>3080</v>
      </c>
      <c r="F272">
        <v>1116</v>
      </c>
      <c r="G272">
        <v>3730</v>
      </c>
      <c r="H272">
        <v>248</v>
      </c>
      <c r="I272">
        <v>15</v>
      </c>
      <c r="J272">
        <v>18</v>
      </c>
      <c r="K272">
        <v>688661</v>
      </c>
      <c r="L272">
        <v>460</v>
      </c>
      <c r="M272">
        <v>4215</v>
      </c>
      <c r="N272">
        <v>0</v>
      </c>
      <c r="O272">
        <v>0</v>
      </c>
      <c r="P272">
        <v>73</v>
      </c>
      <c r="R272">
        <v>4118402</v>
      </c>
      <c r="S272">
        <v>3080</v>
      </c>
      <c r="T272">
        <v>1116</v>
      </c>
      <c r="U272">
        <v>3730</v>
      </c>
      <c r="V272">
        <v>248</v>
      </c>
      <c r="W272">
        <v>15</v>
      </c>
      <c r="X272">
        <v>18</v>
      </c>
      <c r="Z272">
        <v>1507102</v>
      </c>
      <c r="AB272" t="s">
        <v>5940</v>
      </c>
      <c r="AC272">
        <v>1507102</v>
      </c>
      <c r="AD272" t="s">
        <v>6210</v>
      </c>
      <c r="AE272">
        <v>27</v>
      </c>
      <c r="AF272">
        <v>1507102</v>
      </c>
      <c r="AG272" t="s">
        <v>6210</v>
      </c>
      <c r="AH272" t="s">
        <v>5940</v>
      </c>
      <c r="AI272">
        <v>1507102</v>
      </c>
      <c r="AJ272" t="s">
        <v>6210</v>
      </c>
      <c r="AK272">
        <v>150</v>
      </c>
      <c r="AL272">
        <v>1507102</v>
      </c>
      <c r="AM272" t="s">
        <v>6210</v>
      </c>
      <c r="AN272" t="s">
        <v>5940</v>
      </c>
      <c r="AO272">
        <v>0</v>
      </c>
      <c r="AP272">
        <v>1507466</v>
      </c>
      <c r="AQ272" t="s">
        <v>6216</v>
      </c>
      <c r="AR272">
        <v>42</v>
      </c>
    </row>
    <row r="273" spans="1:44" x14ac:dyDescent="0.25">
      <c r="A273">
        <v>4118451</v>
      </c>
      <c r="B273">
        <v>1</v>
      </c>
      <c r="C273" t="s">
        <v>892</v>
      </c>
      <c r="D273" t="s">
        <v>1860</v>
      </c>
      <c r="E273" t="s">
        <v>5940</v>
      </c>
      <c r="F273">
        <v>12220</v>
      </c>
      <c r="G273">
        <v>8410</v>
      </c>
      <c r="H273" t="s">
        <v>5940</v>
      </c>
      <c r="I273">
        <v>18</v>
      </c>
      <c r="J273" t="s">
        <v>5940</v>
      </c>
      <c r="K273">
        <v>900</v>
      </c>
      <c r="L273">
        <v>13440</v>
      </c>
      <c r="M273">
        <v>19960</v>
      </c>
      <c r="N273">
        <v>0</v>
      </c>
      <c r="O273">
        <v>4</v>
      </c>
      <c r="P273">
        <v>2</v>
      </c>
      <c r="R273">
        <v>4118451</v>
      </c>
      <c r="S273" t="s">
        <v>5940</v>
      </c>
      <c r="T273">
        <v>12220</v>
      </c>
      <c r="U273">
        <v>8410</v>
      </c>
      <c r="V273" t="s">
        <v>5940</v>
      </c>
      <c r="W273">
        <v>18</v>
      </c>
      <c r="X273" t="s">
        <v>5940</v>
      </c>
      <c r="Z273">
        <v>1507151</v>
      </c>
      <c r="AB273" t="s">
        <v>5940</v>
      </c>
      <c r="AC273">
        <v>1507151</v>
      </c>
      <c r="AD273" t="s">
        <v>6211</v>
      </c>
      <c r="AE273">
        <v>7662</v>
      </c>
      <c r="AF273">
        <v>1507151</v>
      </c>
      <c r="AG273" t="s">
        <v>6211</v>
      </c>
      <c r="AH273" t="s">
        <v>5940</v>
      </c>
      <c r="AI273">
        <v>1507151</v>
      </c>
      <c r="AJ273" t="s">
        <v>6211</v>
      </c>
      <c r="AK273">
        <v>100</v>
      </c>
      <c r="AL273">
        <v>1507151</v>
      </c>
      <c r="AM273" t="s">
        <v>6211</v>
      </c>
      <c r="AN273" t="s">
        <v>5940</v>
      </c>
      <c r="AO273">
        <v>0</v>
      </c>
      <c r="AP273">
        <v>1507474</v>
      </c>
      <c r="AQ273" t="s">
        <v>6217</v>
      </c>
      <c r="AR273">
        <v>60</v>
      </c>
    </row>
    <row r="274" spans="1:44" x14ac:dyDescent="0.25">
      <c r="A274">
        <v>4118501</v>
      </c>
      <c r="B274">
        <v>1</v>
      </c>
      <c r="C274" t="s">
        <v>892</v>
      </c>
      <c r="D274" t="s">
        <v>1861</v>
      </c>
      <c r="E274">
        <v>480</v>
      </c>
      <c r="F274">
        <v>36300</v>
      </c>
      <c r="G274">
        <v>51600</v>
      </c>
      <c r="H274" t="s">
        <v>5940</v>
      </c>
      <c r="I274">
        <v>16</v>
      </c>
      <c r="J274">
        <v>2180</v>
      </c>
      <c r="K274">
        <v>6000</v>
      </c>
      <c r="L274">
        <v>52200</v>
      </c>
      <c r="M274">
        <v>55250</v>
      </c>
      <c r="N274">
        <v>0</v>
      </c>
      <c r="O274">
        <v>8</v>
      </c>
      <c r="P274">
        <v>8325</v>
      </c>
      <c r="R274">
        <v>4118501</v>
      </c>
      <c r="S274">
        <v>480</v>
      </c>
      <c r="T274">
        <v>36300</v>
      </c>
      <c r="U274">
        <v>51600</v>
      </c>
      <c r="V274" t="s">
        <v>5940</v>
      </c>
      <c r="W274">
        <v>16</v>
      </c>
      <c r="X274">
        <v>2180</v>
      </c>
      <c r="Z274">
        <v>1507201</v>
      </c>
      <c r="AB274" t="s">
        <v>5940</v>
      </c>
      <c r="AC274">
        <v>1507201</v>
      </c>
      <c r="AD274" t="s">
        <v>6212</v>
      </c>
      <c r="AE274">
        <v>86</v>
      </c>
      <c r="AF274">
        <v>1507201</v>
      </c>
      <c r="AG274" t="s">
        <v>6212</v>
      </c>
      <c r="AH274" t="s">
        <v>5940</v>
      </c>
      <c r="AI274">
        <v>1507201</v>
      </c>
      <c r="AJ274" t="s">
        <v>6212</v>
      </c>
      <c r="AK274">
        <v>294</v>
      </c>
      <c r="AL274">
        <v>1507201</v>
      </c>
      <c r="AM274" t="s">
        <v>6212</v>
      </c>
      <c r="AN274" t="s">
        <v>5940</v>
      </c>
      <c r="AO274">
        <v>0</v>
      </c>
      <c r="AP274">
        <v>1507508</v>
      </c>
      <c r="AQ274" t="s">
        <v>6218</v>
      </c>
      <c r="AR274">
        <v>522</v>
      </c>
    </row>
    <row r="275" spans="1:44" x14ac:dyDescent="0.25">
      <c r="A275">
        <v>4118600</v>
      </c>
      <c r="B275">
        <v>1</v>
      </c>
      <c r="C275" t="s">
        <v>892</v>
      </c>
      <c r="D275" t="s">
        <v>1862</v>
      </c>
      <c r="E275">
        <v>70</v>
      </c>
      <c r="F275">
        <v>15510</v>
      </c>
      <c r="G275">
        <v>32500</v>
      </c>
      <c r="H275" t="s">
        <v>5940</v>
      </c>
      <c r="I275">
        <v>163</v>
      </c>
      <c r="J275">
        <v>1880</v>
      </c>
      <c r="K275">
        <v>180</v>
      </c>
      <c r="L275">
        <v>22160</v>
      </c>
      <c r="M275">
        <v>37840</v>
      </c>
      <c r="N275">
        <v>0</v>
      </c>
      <c r="O275">
        <v>188</v>
      </c>
      <c r="P275">
        <v>1740</v>
      </c>
      <c r="R275">
        <v>4118600</v>
      </c>
      <c r="S275">
        <v>70</v>
      </c>
      <c r="T275">
        <v>15510</v>
      </c>
      <c r="U275">
        <v>32500</v>
      </c>
      <c r="V275" t="s">
        <v>5940</v>
      </c>
      <c r="W275">
        <v>163</v>
      </c>
      <c r="X275">
        <v>1880</v>
      </c>
      <c r="Z275">
        <v>1507300</v>
      </c>
      <c r="AB275" t="s">
        <v>5940</v>
      </c>
      <c r="AC275">
        <v>1507300</v>
      </c>
      <c r="AD275" t="s">
        <v>6213</v>
      </c>
      <c r="AE275">
        <v>4117</v>
      </c>
      <c r="AF275">
        <v>1507300</v>
      </c>
      <c r="AG275" t="s">
        <v>6213</v>
      </c>
      <c r="AH275" t="s">
        <v>5940</v>
      </c>
      <c r="AI275">
        <v>1507300</v>
      </c>
      <c r="AJ275" t="s">
        <v>6213</v>
      </c>
      <c r="AK275">
        <v>153</v>
      </c>
      <c r="AL275">
        <v>1507300</v>
      </c>
      <c r="AM275" t="s">
        <v>6213</v>
      </c>
      <c r="AN275" t="s">
        <v>5940</v>
      </c>
      <c r="AO275">
        <v>0</v>
      </c>
      <c r="AP275">
        <v>1507607</v>
      </c>
      <c r="AQ275" t="s">
        <v>6219</v>
      </c>
      <c r="AR275">
        <v>1500</v>
      </c>
    </row>
    <row r="276" spans="1:44" x14ac:dyDescent="0.25">
      <c r="A276">
        <v>4118709</v>
      </c>
      <c r="B276">
        <v>1</v>
      </c>
      <c r="C276" t="s">
        <v>892</v>
      </c>
      <c r="D276" t="s">
        <v>1863</v>
      </c>
      <c r="E276">
        <v>70</v>
      </c>
      <c r="F276">
        <v>15050</v>
      </c>
      <c r="G276">
        <v>22000</v>
      </c>
      <c r="H276" t="s">
        <v>5940</v>
      </c>
      <c r="I276">
        <v>138</v>
      </c>
      <c r="J276">
        <v>1385</v>
      </c>
      <c r="K276">
        <v>180</v>
      </c>
      <c r="L276">
        <v>21602</v>
      </c>
      <c r="M276">
        <v>32075</v>
      </c>
      <c r="N276">
        <v>0</v>
      </c>
      <c r="O276">
        <v>252</v>
      </c>
      <c r="P276">
        <v>1860</v>
      </c>
      <c r="R276">
        <v>4118709</v>
      </c>
      <c r="S276">
        <v>70</v>
      </c>
      <c r="T276">
        <v>15050</v>
      </c>
      <c r="U276">
        <v>22000</v>
      </c>
      <c r="V276" t="s">
        <v>5940</v>
      </c>
      <c r="W276">
        <v>138</v>
      </c>
      <c r="X276">
        <v>1385</v>
      </c>
      <c r="Z276">
        <v>1507409</v>
      </c>
      <c r="AB276" t="s">
        <v>5940</v>
      </c>
      <c r="AC276">
        <v>1507409</v>
      </c>
      <c r="AD276" t="s">
        <v>6214</v>
      </c>
      <c r="AE276" t="s">
        <v>5940</v>
      </c>
      <c r="AF276">
        <v>1507409</v>
      </c>
      <c r="AG276" t="s">
        <v>6214</v>
      </c>
      <c r="AH276" t="s">
        <v>5940</v>
      </c>
      <c r="AI276">
        <v>1507409</v>
      </c>
      <c r="AJ276" t="s">
        <v>6214</v>
      </c>
      <c r="AK276">
        <v>150</v>
      </c>
      <c r="AL276">
        <v>1507409</v>
      </c>
      <c r="AM276" t="s">
        <v>6214</v>
      </c>
      <c r="AN276" t="s">
        <v>5940</v>
      </c>
      <c r="AO276">
        <v>0</v>
      </c>
      <c r="AP276">
        <v>1507706</v>
      </c>
      <c r="AQ276" t="s">
        <v>6220</v>
      </c>
      <c r="AR276">
        <v>20</v>
      </c>
    </row>
    <row r="277" spans="1:44" x14ac:dyDescent="0.25">
      <c r="A277">
        <v>4118808</v>
      </c>
      <c r="B277">
        <v>1</v>
      </c>
      <c r="C277" t="s">
        <v>892</v>
      </c>
      <c r="D277" t="s">
        <v>1864</v>
      </c>
      <c r="E277">
        <v>20000</v>
      </c>
      <c r="F277">
        <v>63120</v>
      </c>
      <c r="G277">
        <v>21550</v>
      </c>
      <c r="H277">
        <v>45</v>
      </c>
      <c r="I277">
        <v>4</v>
      </c>
      <c r="J277">
        <v>946</v>
      </c>
      <c r="K277">
        <v>27000</v>
      </c>
      <c r="L277">
        <v>77740</v>
      </c>
      <c r="M277">
        <v>55940</v>
      </c>
      <c r="N277">
        <v>4</v>
      </c>
      <c r="O277">
        <v>54</v>
      </c>
      <c r="P277">
        <v>1285</v>
      </c>
      <c r="R277">
        <v>4118808</v>
      </c>
      <c r="S277">
        <v>20000</v>
      </c>
      <c r="T277">
        <v>63120</v>
      </c>
      <c r="U277">
        <v>21550</v>
      </c>
      <c r="V277">
        <v>45</v>
      </c>
      <c r="W277">
        <v>4</v>
      </c>
      <c r="X277">
        <v>946</v>
      </c>
      <c r="Z277">
        <v>1507458</v>
      </c>
      <c r="AB277" t="s">
        <v>5940</v>
      </c>
      <c r="AC277">
        <v>1507458</v>
      </c>
      <c r="AD277" t="s">
        <v>6215</v>
      </c>
      <c r="AE277">
        <v>5250</v>
      </c>
      <c r="AF277">
        <v>1507458</v>
      </c>
      <c r="AG277" t="s">
        <v>6215</v>
      </c>
      <c r="AH277" t="s">
        <v>5940</v>
      </c>
      <c r="AI277">
        <v>1507458</v>
      </c>
      <c r="AJ277" t="s">
        <v>6215</v>
      </c>
      <c r="AK277">
        <v>103</v>
      </c>
      <c r="AL277">
        <v>1507458</v>
      </c>
      <c r="AM277" t="s">
        <v>6215</v>
      </c>
      <c r="AN277" t="s">
        <v>5940</v>
      </c>
      <c r="AO277">
        <v>0</v>
      </c>
      <c r="AP277">
        <v>1507755</v>
      </c>
      <c r="AQ277" t="s">
        <v>6221</v>
      </c>
      <c r="AR277">
        <v>388</v>
      </c>
    </row>
    <row r="278" spans="1:44" x14ac:dyDescent="0.25">
      <c r="A278">
        <v>4118857</v>
      </c>
      <c r="B278">
        <v>1</v>
      </c>
      <c r="C278" t="s">
        <v>892</v>
      </c>
      <c r="D278" t="s">
        <v>1865</v>
      </c>
      <c r="E278">
        <v>180047</v>
      </c>
      <c r="F278">
        <v>22625</v>
      </c>
      <c r="G278">
        <v>2860</v>
      </c>
      <c r="H278">
        <v>600</v>
      </c>
      <c r="I278" t="s">
        <v>5940</v>
      </c>
      <c r="J278">
        <v>45</v>
      </c>
      <c r="K278">
        <v>258611</v>
      </c>
      <c r="L278">
        <v>12500</v>
      </c>
      <c r="M278">
        <v>12500</v>
      </c>
      <c r="N278">
        <v>0</v>
      </c>
      <c r="O278">
        <v>0</v>
      </c>
      <c r="P278">
        <v>8</v>
      </c>
      <c r="R278">
        <v>4118857</v>
      </c>
      <c r="S278">
        <v>180047</v>
      </c>
      <c r="T278">
        <v>22625</v>
      </c>
      <c r="U278">
        <v>2860</v>
      </c>
      <c r="V278">
        <v>600</v>
      </c>
      <c r="W278" t="s">
        <v>5940</v>
      </c>
      <c r="X278">
        <v>45</v>
      </c>
      <c r="Z278">
        <v>1507466</v>
      </c>
      <c r="AB278" t="s">
        <v>5940</v>
      </c>
      <c r="AC278">
        <v>1507466</v>
      </c>
      <c r="AD278" t="s">
        <v>6216</v>
      </c>
      <c r="AE278">
        <v>6</v>
      </c>
      <c r="AF278">
        <v>1507466</v>
      </c>
      <c r="AG278" t="s">
        <v>6216</v>
      </c>
      <c r="AH278" t="s">
        <v>5940</v>
      </c>
      <c r="AI278">
        <v>1507466</v>
      </c>
      <c r="AJ278" t="s">
        <v>6216</v>
      </c>
      <c r="AK278">
        <v>105</v>
      </c>
      <c r="AL278">
        <v>1507466</v>
      </c>
      <c r="AM278" t="s">
        <v>6216</v>
      </c>
      <c r="AN278" t="s">
        <v>5940</v>
      </c>
      <c r="AO278">
        <v>0</v>
      </c>
      <c r="AP278">
        <v>1507805</v>
      </c>
      <c r="AQ278" t="s">
        <v>6222</v>
      </c>
      <c r="AR278">
        <v>1140</v>
      </c>
    </row>
    <row r="279" spans="1:44" x14ac:dyDescent="0.25">
      <c r="A279">
        <v>4118907</v>
      </c>
      <c r="B279">
        <v>1</v>
      </c>
      <c r="C279" t="s">
        <v>892</v>
      </c>
      <c r="D279" t="s">
        <v>1866</v>
      </c>
      <c r="E279" t="s">
        <v>5940</v>
      </c>
      <c r="F279">
        <v>1650</v>
      </c>
      <c r="G279">
        <v>1915</v>
      </c>
      <c r="H279">
        <v>660</v>
      </c>
      <c r="I279" t="s">
        <v>5940</v>
      </c>
      <c r="J279">
        <v>113</v>
      </c>
      <c r="K279">
        <v>0</v>
      </c>
      <c r="L279">
        <v>1620</v>
      </c>
      <c r="M279">
        <v>1260</v>
      </c>
      <c r="N279">
        <v>12</v>
      </c>
      <c r="O279">
        <v>0</v>
      </c>
      <c r="P279">
        <v>96</v>
      </c>
      <c r="R279">
        <v>4118907</v>
      </c>
      <c r="S279" t="s">
        <v>5940</v>
      </c>
      <c r="T279">
        <v>1650</v>
      </c>
      <c r="U279">
        <v>1915</v>
      </c>
      <c r="V279">
        <v>660</v>
      </c>
      <c r="W279" t="s">
        <v>5940</v>
      </c>
      <c r="X279">
        <v>113</v>
      </c>
      <c r="Z279">
        <v>1507474</v>
      </c>
      <c r="AB279" t="s">
        <v>5940</v>
      </c>
      <c r="AC279">
        <v>1507474</v>
      </c>
      <c r="AD279" t="s">
        <v>6217</v>
      </c>
      <c r="AE279">
        <v>35</v>
      </c>
      <c r="AF279">
        <v>1507474</v>
      </c>
      <c r="AG279" t="s">
        <v>6217</v>
      </c>
      <c r="AH279" t="s">
        <v>5940</v>
      </c>
      <c r="AI279">
        <v>1507474</v>
      </c>
      <c r="AJ279" t="s">
        <v>6217</v>
      </c>
      <c r="AK279">
        <v>324</v>
      </c>
      <c r="AL279">
        <v>1507474</v>
      </c>
      <c r="AM279" t="s">
        <v>6217</v>
      </c>
      <c r="AN279" t="s">
        <v>5940</v>
      </c>
      <c r="AO279">
        <v>0</v>
      </c>
      <c r="AP279">
        <v>1507904</v>
      </c>
      <c r="AQ279" t="s">
        <v>6223</v>
      </c>
      <c r="AR279">
        <v>20</v>
      </c>
    </row>
    <row r="280" spans="1:44" x14ac:dyDescent="0.25">
      <c r="A280">
        <v>4119004</v>
      </c>
      <c r="B280">
        <v>1</v>
      </c>
      <c r="C280" t="s">
        <v>892</v>
      </c>
      <c r="D280" t="s">
        <v>1867</v>
      </c>
      <c r="E280">
        <v>1750</v>
      </c>
      <c r="F280">
        <v>9520</v>
      </c>
      <c r="G280">
        <v>7130</v>
      </c>
      <c r="H280" t="s">
        <v>5940</v>
      </c>
      <c r="I280" t="s">
        <v>5940</v>
      </c>
      <c r="J280">
        <v>525</v>
      </c>
      <c r="K280">
        <v>1750</v>
      </c>
      <c r="L280">
        <v>20904</v>
      </c>
      <c r="M280">
        <v>23920</v>
      </c>
      <c r="N280">
        <v>0</v>
      </c>
      <c r="O280">
        <v>40</v>
      </c>
      <c r="P280">
        <v>117</v>
      </c>
      <c r="R280">
        <v>4119004</v>
      </c>
      <c r="S280">
        <v>1750</v>
      </c>
      <c r="T280">
        <v>9520</v>
      </c>
      <c r="U280">
        <v>7130</v>
      </c>
      <c r="V280" t="s">
        <v>5940</v>
      </c>
      <c r="W280" t="s">
        <v>5940</v>
      </c>
      <c r="X280">
        <v>525</v>
      </c>
      <c r="Z280">
        <v>1507508</v>
      </c>
      <c r="AB280" t="s">
        <v>5940</v>
      </c>
      <c r="AC280">
        <v>1507508</v>
      </c>
      <c r="AD280" t="s">
        <v>6218</v>
      </c>
      <c r="AE280">
        <v>2276</v>
      </c>
      <c r="AF280">
        <v>1507508</v>
      </c>
      <c r="AG280" t="s">
        <v>6218</v>
      </c>
      <c r="AH280" t="s">
        <v>5940</v>
      </c>
      <c r="AI280">
        <v>1507508</v>
      </c>
      <c r="AJ280" t="s">
        <v>6218</v>
      </c>
      <c r="AK280">
        <v>68</v>
      </c>
      <c r="AL280">
        <v>1507508</v>
      </c>
      <c r="AM280" t="s">
        <v>6218</v>
      </c>
      <c r="AN280" t="s">
        <v>5940</v>
      </c>
      <c r="AO280">
        <v>0</v>
      </c>
      <c r="AP280">
        <v>1507953</v>
      </c>
      <c r="AQ280" t="s">
        <v>6224</v>
      </c>
      <c r="AR280">
        <v>3492</v>
      </c>
    </row>
    <row r="281" spans="1:44" x14ac:dyDescent="0.25">
      <c r="A281">
        <v>4119103</v>
      </c>
      <c r="B281">
        <v>1</v>
      </c>
      <c r="C281" t="s">
        <v>892</v>
      </c>
      <c r="D281" t="s">
        <v>1868</v>
      </c>
      <c r="E281" t="s">
        <v>5940</v>
      </c>
      <c r="F281">
        <v>496</v>
      </c>
      <c r="G281">
        <v>22000</v>
      </c>
      <c r="H281" t="s">
        <v>5940</v>
      </c>
      <c r="I281">
        <v>14</v>
      </c>
      <c r="J281">
        <v>1610</v>
      </c>
      <c r="K281">
        <v>0</v>
      </c>
      <c r="L281">
        <v>1350</v>
      </c>
      <c r="M281">
        <v>28020</v>
      </c>
      <c r="N281">
        <v>0</v>
      </c>
      <c r="O281">
        <v>14</v>
      </c>
      <c r="P281">
        <v>1260</v>
      </c>
      <c r="R281">
        <v>4119103</v>
      </c>
      <c r="S281" t="s">
        <v>5940</v>
      </c>
      <c r="T281">
        <v>496</v>
      </c>
      <c r="U281">
        <v>22000</v>
      </c>
      <c r="V281" t="s">
        <v>5940</v>
      </c>
      <c r="W281">
        <v>14</v>
      </c>
      <c r="X281">
        <v>1610</v>
      </c>
      <c r="Z281">
        <v>1507607</v>
      </c>
      <c r="AB281" t="s">
        <v>5940</v>
      </c>
      <c r="AC281">
        <v>1507607</v>
      </c>
      <c r="AD281" t="s">
        <v>6219</v>
      </c>
      <c r="AE281">
        <v>42</v>
      </c>
      <c r="AF281">
        <v>1507607</v>
      </c>
      <c r="AG281" t="s">
        <v>6219</v>
      </c>
      <c r="AH281" t="s">
        <v>5940</v>
      </c>
      <c r="AI281">
        <v>1507607</v>
      </c>
      <c r="AJ281" t="s">
        <v>6219</v>
      </c>
      <c r="AK281">
        <v>600</v>
      </c>
      <c r="AL281">
        <v>1507607</v>
      </c>
      <c r="AM281" t="s">
        <v>6219</v>
      </c>
      <c r="AN281" t="s">
        <v>5940</v>
      </c>
      <c r="AO281">
        <v>0</v>
      </c>
      <c r="AP281">
        <v>1507961</v>
      </c>
      <c r="AQ281" t="s">
        <v>6225</v>
      </c>
      <c r="AR281">
        <v>27</v>
      </c>
    </row>
    <row r="282" spans="1:44" x14ac:dyDescent="0.25">
      <c r="A282">
        <v>4119152</v>
      </c>
      <c r="B282">
        <v>1</v>
      </c>
      <c r="C282" t="s">
        <v>892</v>
      </c>
      <c r="D282" t="s">
        <v>1869</v>
      </c>
      <c r="E282" t="s">
        <v>5940</v>
      </c>
      <c r="F282" t="s">
        <v>5940</v>
      </c>
      <c r="G282">
        <v>291</v>
      </c>
      <c r="H282" t="s">
        <v>5940</v>
      </c>
      <c r="I282" t="s">
        <v>5940</v>
      </c>
      <c r="J282">
        <v>5</v>
      </c>
      <c r="K282">
        <v>0</v>
      </c>
      <c r="L282">
        <v>0</v>
      </c>
      <c r="M282">
        <v>326</v>
      </c>
      <c r="N282">
        <v>0</v>
      </c>
      <c r="O282">
        <v>0</v>
      </c>
      <c r="P282">
        <v>1</v>
      </c>
      <c r="R282">
        <v>4119152</v>
      </c>
      <c r="S282" t="s">
        <v>5940</v>
      </c>
      <c r="T282" t="s">
        <v>5940</v>
      </c>
      <c r="U282">
        <v>291</v>
      </c>
      <c r="V282" t="s">
        <v>5940</v>
      </c>
      <c r="W282" t="s">
        <v>5940</v>
      </c>
      <c r="X282">
        <v>5</v>
      </c>
      <c r="Z282">
        <v>1507706</v>
      </c>
      <c r="AB282" t="s">
        <v>5940</v>
      </c>
      <c r="AC282">
        <v>1507706</v>
      </c>
      <c r="AD282" t="s">
        <v>6220</v>
      </c>
      <c r="AE282" t="s">
        <v>5940</v>
      </c>
      <c r="AF282">
        <v>1507706</v>
      </c>
      <c r="AG282" t="s">
        <v>6220</v>
      </c>
      <c r="AH282">
        <v>240</v>
      </c>
      <c r="AI282">
        <v>1507706</v>
      </c>
      <c r="AJ282" t="s">
        <v>6220</v>
      </c>
      <c r="AK282">
        <v>6</v>
      </c>
      <c r="AL282">
        <v>1507706</v>
      </c>
      <c r="AM282" t="s">
        <v>6220</v>
      </c>
      <c r="AN282" t="s">
        <v>5940</v>
      </c>
      <c r="AO282">
        <v>0</v>
      </c>
      <c r="AP282">
        <v>1507979</v>
      </c>
      <c r="AQ282" t="s">
        <v>6226</v>
      </c>
      <c r="AR282">
        <v>160</v>
      </c>
    </row>
    <row r="283" spans="1:44" x14ac:dyDescent="0.25">
      <c r="A283">
        <v>4119251</v>
      </c>
      <c r="B283">
        <v>1</v>
      </c>
      <c r="C283" t="s">
        <v>892</v>
      </c>
      <c r="D283" t="s">
        <v>1871</v>
      </c>
      <c r="E283">
        <v>1500</v>
      </c>
      <c r="F283">
        <v>1260</v>
      </c>
      <c r="G283">
        <v>4148</v>
      </c>
      <c r="H283" t="s">
        <v>5940</v>
      </c>
      <c r="I283">
        <v>20</v>
      </c>
      <c r="J283">
        <v>120</v>
      </c>
      <c r="K283">
        <v>1000</v>
      </c>
      <c r="L283">
        <v>1680</v>
      </c>
      <c r="M283">
        <v>15150</v>
      </c>
      <c r="N283">
        <v>0</v>
      </c>
      <c r="O283">
        <v>20</v>
      </c>
      <c r="P283">
        <v>112</v>
      </c>
      <c r="R283">
        <v>4119251</v>
      </c>
      <c r="S283">
        <v>1500</v>
      </c>
      <c r="T283">
        <v>1260</v>
      </c>
      <c r="U283">
        <v>4148</v>
      </c>
      <c r="V283" t="s">
        <v>5940</v>
      </c>
      <c r="W283">
        <v>20</v>
      </c>
      <c r="X283">
        <v>120</v>
      </c>
      <c r="Z283">
        <v>1507755</v>
      </c>
      <c r="AB283" t="s">
        <v>5940</v>
      </c>
      <c r="AC283">
        <v>1507755</v>
      </c>
      <c r="AD283" t="s">
        <v>6221</v>
      </c>
      <c r="AE283">
        <v>95</v>
      </c>
      <c r="AF283">
        <v>1507755</v>
      </c>
      <c r="AG283" t="s">
        <v>6221</v>
      </c>
      <c r="AH283" t="s">
        <v>5940</v>
      </c>
      <c r="AI283">
        <v>1507755</v>
      </c>
      <c r="AJ283" t="s">
        <v>6221</v>
      </c>
      <c r="AK283">
        <v>5</v>
      </c>
      <c r="AL283">
        <v>1507755</v>
      </c>
      <c r="AM283" t="s">
        <v>6221</v>
      </c>
      <c r="AN283" t="s">
        <v>5940</v>
      </c>
      <c r="AO283">
        <v>0</v>
      </c>
      <c r="AP283">
        <v>1508001</v>
      </c>
      <c r="AQ283" t="s">
        <v>6227</v>
      </c>
      <c r="AR283">
        <v>1380</v>
      </c>
    </row>
    <row r="284" spans="1:44" x14ac:dyDescent="0.25">
      <c r="A284">
        <v>4119202</v>
      </c>
      <c r="B284">
        <v>1</v>
      </c>
      <c r="C284" t="s">
        <v>892</v>
      </c>
      <c r="D284" t="s">
        <v>1870</v>
      </c>
      <c r="E284">
        <v>5000</v>
      </c>
      <c r="F284">
        <v>4725</v>
      </c>
      <c r="G284">
        <v>5908</v>
      </c>
      <c r="H284" t="s">
        <v>5940</v>
      </c>
      <c r="I284">
        <v>360</v>
      </c>
      <c r="J284">
        <v>1200</v>
      </c>
      <c r="K284">
        <v>5000</v>
      </c>
      <c r="L284">
        <v>6900</v>
      </c>
      <c r="M284">
        <v>12640</v>
      </c>
      <c r="N284">
        <v>0</v>
      </c>
      <c r="O284">
        <v>1170</v>
      </c>
      <c r="P284">
        <v>4608</v>
      </c>
      <c r="R284">
        <v>4119202</v>
      </c>
      <c r="S284">
        <v>5000</v>
      </c>
      <c r="T284">
        <v>4725</v>
      </c>
      <c r="U284">
        <v>5908</v>
      </c>
      <c r="V284" t="s">
        <v>5940</v>
      </c>
      <c r="W284">
        <v>360</v>
      </c>
      <c r="X284">
        <v>1200</v>
      </c>
      <c r="Z284">
        <v>1507805</v>
      </c>
      <c r="AB284" t="s">
        <v>5940</v>
      </c>
      <c r="AC284">
        <v>1507805</v>
      </c>
      <c r="AD284" t="s">
        <v>6222</v>
      </c>
      <c r="AE284">
        <v>2284</v>
      </c>
      <c r="AF284">
        <v>1507805</v>
      </c>
      <c r="AG284" t="s">
        <v>6222</v>
      </c>
      <c r="AH284">
        <v>500</v>
      </c>
      <c r="AI284">
        <v>1507805</v>
      </c>
      <c r="AJ284" t="s">
        <v>6222</v>
      </c>
      <c r="AK284">
        <v>280</v>
      </c>
      <c r="AL284">
        <v>1507805</v>
      </c>
      <c r="AM284" t="s">
        <v>6222</v>
      </c>
      <c r="AN284" t="s">
        <v>5940</v>
      </c>
      <c r="AO284">
        <v>0</v>
      </c>
      <c r="AP284">
        <v>1508035</v>
      </c>
      <c r="AQ284" t="s">
        <v>6228</v>
      </c>
      <c r="AR284">
        <v>240</v>
      </c>
    </row>
    <row r="285" spans="1:44" x14ac:dyDescent="0.25">
      <c r="A285">
        <v>4119301</v>
      </c>
      <c r="B285">
        <v>1</v>
      </c>
      <c r="C285" t="s">
        <v>892</v>
      </c>
      <c r="D285" t="s">
        <v>1872</v>
      </c>
      <c r="E285">
        <v>90</v>
      </c>
      <c r="F285">
        <v>60945</v>
      </c>
      <c r="G285">
        <v>94350</v>
      </c>
      <c r="H285" t="s">
        <v>5940</v>
      </c>
      <c r="I285">
        <v>480</v>
      </c>
      <c r="J285">
        <v>1540</v>
      </c>
      <c r="K285">
        <v>100</v>
      </c>
      <c r="L285">
        <v>71920</v>
      </c>
      <c r="M285">
        <v>123727</v>
      </c>
      <c r="N285">
        <v>0</v>
      </c>
      <c r="O285">
        <v>340</v>
      </c>
      <c r="P285">
        <v>2675</v>
      </c>
      <c r="R285">
        <v>4119301</v>
      </c>
      <c r="S285">
        <v>90</v>
      </c>
      <c r="T285">
        <v>60945</v>
      </c>
      <c r="U285">
        <v>94350</v>
      </c>
      <c r="V285" t="s">
        <v>5940</v>
      </c>
      <c r="W285">
        <v>480</v>
      </c>
      <c r="X285">
        <v>1540</v>
      </c>
      <c r="Z285">
        <v>1507904</v>
      </c>
      <c r="AB285" t="s">
        <v>5940</v>
      </c>
      <c r="AC285">
        <v>1507904</v>
      </c>
      <c r="AD285" t="s">
        <v>6223</v>
      </c>
      <c r="AE285" t="s">
        <v>5940</v>
      </c>
      <c r="AF285">
        <v>1507904</v>
      </c>
      <c r="AG285" t="s">
        <v>6223</v>
      </c>
      <c r="AH285" t="s">
        <v>5940</v>
      </c>
      <c r="AI285">
        <v>1507904</v>
      </c>
      <c r="AJ285" t="s">
        <v>6223</v>
      </c>
      <c r="AK285">
        <v>16</v>
      </c>
      <c r="AL285">
        <v>1507904</v>
      </c>
      <c r="AM285" t="s">
        <v>6223</v>
      </c>
      <c r="AN285" t="s">
        <v>5940</v>
      </c>
      <c r="AO285">
        <v>0</v>
      </c>
      <c r="AP285">
        <v>1508050</v>
      </c>
      <c r="AQ285" t="s">
        <v>6229</v>
      </c>
      <c r="AR285">
        <v>2604</v>
      </c>
    </row>
    <row r="286" spans="1:44" x14ac:dyDescent="0.25">
      <c r="A286">
        <v>4119400</v>
      </c>
      <c r="B286">
        <v>1</v>
      </c>
      <c r="C286" t="s">
        <v>892</v>
      </c>
      <c r="D286" t="s">
        <v>1873</v>
      </c>
      <c r="E286" t="s">
        <v>5940</v>
      </c>
      <c r="F286">
        <v>39000</v>
      </c>
      <c r="G286">
        <v>71000</v>
      </c>
      <c r="H286" t="s">
        <v>5940</v>
      </c>
      <c r="I286">
        <v>41</v>
      </c>
      <c r="J286">
        <v>3456</v>
      </c>
      <c r="K286">
        <v>0</v>
      </c>
      <c r="L286">
        <v>71250</v>
      </c>
      <c r="M286">
        <v>111800</v>
      </c>
      <c r="N286">
        <v>0</v>
      </c>
      <c r="O286">
        <v>80</v>
      </c>
      <c r="P286">
        <v>6120</v>
      </c>
      <c r="R286">
        <v>4119400</v>
      </c>
      <c r="S286" t="s">
        <v>5940</v>
      </c>
      <c r="T286">
        <v>39000</v>
      </c>
      <c r="U286">
        <v>71000</v>
      </c>
      <c r="V286" t="s">
        <v>5940</v>
      </c>
      <c r="W286">
        <v>41</v>
      </c>
      <c r="X286">
        <v>3456</v>
      </c>
      <c r="Z286">
        <v>1507953</v>
      </c>
      <c r="AB286" t="s">
        <v>5940</v>
      </c>
      <c r="AC286">
        <v>1507953</v>
      </c>
      <c r="AD286" t="s">
        <v>6224</v>
      </c>
      <c r="AE286">
        <v>11970</v>
      </c>
      <c r="AF286">
        <v>1507953</v>
      </c>
      <c r="AG286" t="s">
        <v>6224</v>
      </c>
      <c r="AH286" t="s">
        <v>5940</v>
      </c>
      <c r="AI286">
        <v>1507953</v>
      </c>
      <c r="AJ286" t="s">
        <v>6224</v>
      </c>
      <c r="AK286">
        <v>79</v>
      </c>
      <c r="AL286">
        <v>1507953</v>
      </c>
      <c r="AM286" t="s">
        <v>6224</v>
      </c>
      <c r="AN286" t="s">
        <v>5940</v>
      </c>
      <c r="AO286">
        <v>0</v>
      </c>
      <c r="AP286">
        <v>1508084</v>
      </c>
      <c r="AQ286" t="s">
        <v>6230</v>
      </c>
      <c r="AR286">
        <v>1036</v>
      </c>
    </row>
    <row r="287" spans="1:44" x14ac:dyDescent="0.25">
      <c r="A287">
        <v>4119509</v>
      </c>
      <c r="B287">
        <v>1</v>
      </c>
      <c r="C287" t="s">
        <v>892</v>
      </c>
      <c r="D287" t="s">
        <v>1874</v>
      </c>
      <c r="E287" t="s">
        <v>5940</v>
      </c>
      <c r="F287">
        <v>265</v>
      </c>
      <c r="G287">
        <v>1688</v>
      </c>
      <c r="H287" t="s">
        <v>5940</v>
      </c>
      <c r="I287">
        <v>6</v>
      </c>
      <c r="J287">
        <v>269</v>
      </c>
      <c r="K287">
        <v>0</v>
      </c>
      <c r="L287">
        <v>212</v>
      </c>
      <c r="M287">
        <v>2856</v>
      </c>
      <c r="N287">
        <v>0</v>
      </c>
      <c r="O287">
        <v>2</v>
      </c>
      <c r="P287">
        <v>307</v>
      </c>
      <c r="R287">
        <v>4119509</v>
      </c>
      <c r="S287" t="s">
        <v>5940</v>
      </c>
      <c r="T287">
        <v>265</v>
      </c>
      <c r="U287">
        <v>1688</v>
      </c>
      <c r="V287" t="s">
        <v>5940</v>
      </c>
      <c r="W287">
        <v>6</v>
      </c>
      <c r="X287">
        <v>269</v>
      </c>
      <c r="Z287">
        <v>1507961</v>
      </c>
      <c r="AB287" t="s">
        <v>5940</v>
      </c>
      <c r="AC287">
        <v>1507961</v>
      </c>
      <c r="AD287" t="s">
        <v>6225</v>
      </c>
      <c r="AE287">
        <v>12</v>
      </c>
      <c r="AF287">
        <v>1507961</v>
      </c>
      <c r="AG287" t="s">
        <v>6225</v>
      </c>
      <c r="AH287" t="s">
        <v>5940</v>
      </c>
      <c r="AI287">
        <v>1507961</v>
      </c>
      <c r="AJ287" t="s">
        <v>6225</v>
      </c>
      <c r="AK287">
        <v>108</v>
      </c>
      <c r="AL287">
        <v>1507961</v>
      </c>
      <c r="AM287" t="s">
        <v>6225</v>
      </c>
      <c r="AN287" t="s">
        <v>5940</v>
      </c>
      <c r="AO287">
        <v>0</v>
      </c>
      <c r="AP287">
        <v>1508100</v>
      </c>
      <c r="AQ287" t="s">
        <v>6231</v>
      </c>
      <c r="AR287">
        <v>600</v>
      </c>
    </row>
    <row r="288" spans="1:44" x14ac:dyDescent="0.25">
      <c r="A288">
        <v>4119608</v>
      </c>
      <c r="B288">
        <v>1</v>
      </c>
      <c r="C288" t="s">
        <v>892</v>
      </c>
      <c r="D288" t="s">
        <v>1875</v>
      </c>
      <c r="E288">
        <v>25000</v>
      </c>
      <c r="F288">
        <v>54245</v>
      </c>
      <c r="G288">
        <v>100840</v>
      </c>
      <c r="H288">
        <v>75</v>
      </c>
      <c r="I288">
        <v>270</v>
      </c>
      <c r="J288">
        <v>8026</v>
      </c>
      <c r="K288">
        <v>25000</v>
      </c>
      <c r="L288">
        <v>96990</v>
      </c>
      <c r="M288">
        <v>189075</v>
      </c>
      <c r="N288">
        <v>0</v>
      </c>
      <c r="O288">
        <v>700</v>
      </c>
      <c r="P288">
        <v>5790</v>
      </c>
      <c r="R288">
        <v>4119608</v>
      </c>
      <c r="S288">
        <v>25000</v>
      </c>
      <c r="T288">
        <v>54245</v>
      </c>
      <c r="U288">
        <v>100840</v>
      </c>
      <c r="V288">
        <v>75</v>
      </c>
      <c r="W288">
        <v>270</v>
      </c>
      <c r="X288">
        <v>8026</v>
      </c>
      <c r="Z288">
        <v>1507979</v>
      </c>
      <c r="AB288" t="s">
        <v>5940</v>
      </c>
      <c r="AC288">
        <v>1507979</v>
      </c>
      <c r="AD288" t="s">
        <v>6226</v>
      </c>
      <c r="AE288">
        <v>33</v>
      </c>
      <c r="AF288">
        <v>1507979</v>
      </c>
      <c r="AG288" t="s">
        <v>6226</v>
      </c>
      <c r="AH288">
        <v>72</v>
      </c>
      <c r="AI288">
        <v>1507979</v>
      </c>
      <c r="AJ288" t="s">
        <v>6226</v>
      </c>
      <c r="AK288">
        <v>6</v>
      </c>
      <c r="AL288">
        <v>1507979</v>
      </c>
      <c r="AM288" t="s">
        <v>6226</v>
      </c>
      <c r="AN288" t="s">
        <v>5940</v>
      </c>
      <c r="AO288">
        <v>0</v>
      </c>
      <c r="AP288">
        <v>1508126</v>
      </c>
      <c r="AQ288" t="s">
        <v>6232</v>
      </c>
      <c r="AR288">
        <v>50050</v>
      </c>
    </row>
    <row r="289" spans="1:44" x14ac:dyDescent="0.25">
      <c r="A289">
        <v>4119657</v>
      </c>
      <c r="B289">
        <v>1</v>
      </c>
      <c r="C289" t="s">
        <v>892</v>
      </c>
      <c r="D289" t="s">
        <v>1876</v>
      </c>
      <c r="E289">
        <v>27540</v>
      </c>
      <c r="F289">
        <v>17381</v>
      </c>
      <c r="G289">
        <v>10805</v>
      </c>
      <c r="H289">
        <v>80</v>
      </c>
      <c r="I289">
        <v>135</v>
      </c>
      <c r="J289">
        <v>151</v>
      </c>
      <c r="K289">
        <v>37009</v>
      </c>
      <c r="L289">
        <v>24019</v>
      </c>
      <c r="M289">
        <v>39149</v>
      </c>
      <c r="N289">
        <v>0</v>
      </c>
      <c r="O289">
        <v>113</v>
      </c>
      <c r="P289">
        <v>159</v>
      </c>
      <c r="R289">
        <v>4119657</v>
      </c>
      <c r="S289">
        <v>27540</v>
      </c>
      <c r="T289">
        <v>17381</v>
      </c>
      <c r="U289">
        <v>10805</v>
      </c>
      <c r="V289">
        <v>80</v>
      </c>
      <c r="W289">
        <v>135</v>
      </c>
      <c r="X289">
        <v>151</v>
      </c>
      <c r="Z289">
        <v>1508001</v>
      </c>
      <c r="AB289" t="s">
        <v>5940</v>
      </c>
      <c r="AC289">
        <v>1508001</v>
      </c>
      <c r="AD289" t="s">
        <v>6227</v>
      </c>
      <c r="AE289">
        <v>2400</v>
      </c>
      <c r="AF289">
        <v>1508001</v>
      </c>
      <c r="AG289" t="s">
        <v>6227</v>
      </c>
      <c r="AH289" t="s">
        <v>5940</v>
      </c>
      <c r="AI289">
        <v>1508001</v>
      </c>
      <c r="AJ289" t="s">
        <v>6227</v>
      </c>
      <c r="AK289">
        <v>360</v>
      </c>
      <c r="AL289">
        <v>1508001</v>
      </c>
      <c r="AM289" t="s">
        <v>6227</v>
      </c>
      <c r="AN289" t="s">
        <v>5940</v>
      </c>
      <c r="AO289">
        <v>0</v>
      </c>
      <c r="AP289">
        <v>1508159</v>
      </c>
      <c r="AQ289" t="s">
        <v>6233</v>
      </c>
      <c r="AR289">
        <v>4590</v>
      </c>
    </row>
    <row r="290" spans="1:44" x14ac:dyDescent="0.25">
      <c r="A290">
        <v>4119707</v>
      </c>
      <c r="B290">
        <v>1</v>
      </c>
      <c r="C290" t="s">
        <v>892</v>
      </c>
      <c r="D290" t="s">
        <v>1877</v>
      </c>
      <c r="E290" t="s">
        <v>5940</v>
      </c>
      <c r="F290">
        <v>210</v>
      </c>
      <c r="G290">
        <v>900</v>
      </c>
      <c r="H290" t="s">
        <v>5940</v>
      </c>
      <c r="I290">
        <v>3040</v>
      </c>
      <c r="J290">
        <v>10</v>
      </c>
      <c r="K290">
        <v>75398</v>
      </c>
      <c r="L290">
        <v>0</v>
      </c>
      <c r="M290">
        <v>540</v>
      </c>
      <c r="N290">
        <v>0</v>
      </c>
      <c r="O290">
        <v>5000</v>
      </c>
      <c r="P290">
        <v>36</v>
      </c>
      <c r="R290">
        <v>4119707</v>
      </c>
      <c r="S290" t="s">
        <v>5940</v>
      </c>
      <c r="T290">
        <v>210</v>
      </c>
      <c r="U290">
        <v>900</v>
      </c>
      <c r="V290" t="s">
        <v>5940</v>
      </c>
      <c r="W290">
        <v>3040</v>
      </c>
      <c r="X290">
        <v>10</v>
      </c>
      <c r="Z290">
        <v>1508035</v>
      </c>
      <c r="AB290" t="s">
        <v>5940</v>
      </c>
      <c r="AC290">
        <v>1508035</v>
      </c>
      <c r="AD290" t="s">
        <v>6228</v>
      </c>
      <c r="AE290">
        <v>53</v>
      </c>
      <c r="AF290">
        <v>1508035</v>
      </c>
      <c r="AG290" t="s">
        <v>6228</v>
      </c>
      <c r="AH290" t="s">
        <v>5940</v>
      </c>
      <c r="AI290">
        <v>1508035</v>
      </c>
      <c r="AJ290" t="s">
        <v>6228</v>
      </c>
      <c r="AK290">
        <v>3155</v>
      </c>
      <c r="AL290">
        <v>1508035</v>
      </c>
      <c r="AM290" t="s">
        <v>6228</v>
      </c>
      <c r="AN290">
        <v>1080</v>
      </c>
      <c r="AO290">
        <v>0</v>
      </c>
      <c r="AP290">
        <v>1508209</v>
      </c>
      <c r="AQ290" t="s">
        <v>6234</v>
      </c>
      <c r="AR290">
        <v>30</v>
      </c>
    </row>
    <row r="291" spans="1:44" x14ac:dyDescent="0.25">
      <c r="A291">
        <v>4119806</v>
      </c>
      <c r="B291">
        <v>1</v>
      </c>
      <c r="C291" t="s">
        <v>892</v>
      </c>
      <c r="D291" t="s">
        <v>1878</v>
      </c>
      <c r="E291">
        <v>6000</v>
      </c>
      <c r="F291">
        <v>18850</v>
      </c>
      <c r="G291">
        <v>11250</v>
      </c>
      <c r="H291" t="s">
        <v>5940</v>
      </c>
      <c r="I291" t="s">
        <v>5940</v>
      </c>
      <c r="J291">
        <v>720</v>
      </c>
      <c r="K291">
        <v>7500</v>
      </c>
      <c r="L291">
        <v>33930</v>
      </c>
      <c r="M291">
        <v>18440</v>
      </c>
      <c r="N291">
        <v>0</v>
      </c>
      <c r="O291">
        <v>60</v>
      </c>
      <c r="P291">
        <v>620</v>
      </c>
      <c r="R291">
        <v>4119806</v>
      </c>
      <c r="S291">
        <v>6000</v>
      </c>
      <c r="T291">
        <v>18850</v>
      </c>
      <c r="U291">
        <v>11250</v>
      </c>
      <c r="V291" t="s">
        <v>5940</v>
      </c>
      <c r="W291" t="s">
        <v>5940</v>
      </c>
      <c r="X291">
        <v>720</v>
      </c>
      <c r="Z291">
        <v>1508050</v>
      </c>
      <c r="AB291" t="s">
        <v>5940</v>
      </c>
      <c r="AC291">
        <v>1508050</v>
      </c>
      <c r="AD291" t="s">
        <v>6229</v>
      </c>
      <c r="AE291">
        <v>6270</v>
      </c>
      <c r="AF291">
        <v>1508050</v>
      </c>
      <c r="AG291" t="s">
        <v>6229</v>
      </c>
      <c r="AH291">
        <v>3400</v>
      </c>
      <c r="AI291">
        <v>1508050</v>
      </c>
      <c r="AJ291" t="s">
        <v>6229</v>
      </c>
      <c r="AK291">
        <v>1192</v>
      </c>
      <c r="AL291">
        <v>1508050</v>
      </c>
      <c r="AM291" t="s">
        <v>6229</v>
      </c>
      <c r="AN291">
        <v>270</v>
      </c>
      <c r="AO291">
        <v>0</v>
      </c>
      <c r="AP291">
        <v>1508308</v>
      </c>
      <c r="AQ291" t="s">
        <v>6235</v>
      </c>
      <c r="AR291">
        <v>648</v>
      </c>
    </row>
    <row r="292" spans="1:44" x14ac:dyDescent="0.25">
      <c r="A292">
        <v>4119905</v>
      </c>
      <c r="B292">
        <v>1</v>
      </c>
      <c r="C292" t="s">
        <v>892</v>
      </c>
      <c r="D292" t="s">
        <v>1879</v>
      </c>
      <c r="E292" t="s">
        <v>5940</v>
      </c>
      <c r="F292">
        <v>204750</v>
      </c>
      <c r="G292">
        <v>136984</v>
      </c>
      <c r="H292" t="s">
        <v>5940</v>
      </c>
      <c r="I292">
        <v>225</v>
      </c>
      <c r="J292">
        <v>2034</v>
      </c>
      <c r="K292">
        <v>0</v>
      </c>
      <c r="L292">
        <v>201600</v>
      </c>
      <c r="M292">
        <v>148750</v>
      </c>
      <c r="N292">
        <v>0</v>
      </c>
      <c r="O292">
        <v>160</v>
      </c>
      <c r="P292">
        <v>7680</v>
      </c>
      <c r="R292">
        <v>4119905</v>
      </c>
      <c r="S292" t="s">
        <v>5940</v>
      </c>
      <c r="T292">
        <v>204750</v>
      </c>
      <c r="U292">
        <v>136984</v>
      </c>
      <c r="V292" t="s">
        <v>5940</v>
      </c>
      <c r="W292">
        <v>225</v>
      </c>
      <c r="X292">
        <v>2034</v>
      </c>
      <c r="Z292">
        <v>1508084</v>
      </c>
      <c r="AB292" t="s">
        <v>5940</v>
      </c>
      <c r="AC292">
        <v>1508084</v>
      </c>
      <c r="AD292" t="s">
        <v>6230</v>
      </c>
      <c r="AE292">
        <v>65</v>
      </c>
      <c r="AF292">
        <v>1508084</v>
      </c>
      <c r="AG292" t="s">
        <v>6230</v>
      </c>
      <c r="AH292" t="s">
        <v>5940</v>
      </c>
      <c r="AI292">
        <v>1508084</v>
      </c>
      <c r="AJ292" t="s">
        <v>6230</v>
      </c>
      <c r="AK292" t="s">
        <v>5940</v>
      </c>
      <c r="AL292">
        <v>1508084</v>
      </c>
      <c r="AM292" t="s">
        <v>6230</v>
      </c>
      <c r="AN292" t="s">
        <v>5940</v>
      </c>
      <c r="AO292">
        <v>0</v>
      </c>
      <c r="AP292">
        <v>1508357</v>
      </c>
      <c r="AQ292" t="s">
        <v>6236</v>
      </c>
      <c r="AR292">
        <v>1176</v>
      </c>
    </row>
    <row r="293" spans="1:44" x14ac:dyDescent="0.25">
      <c r="A293">
        <v>4119954</v>
      </c>
      <c r="B293">
        <v>1</v>
      </c>
      <c r="C293" t="s">
        <v>892</v>
      </c>
      <c r="D293" t="s">
        <v>1880</v>
      </c>
      <c r="E293">
        <v>60</v>
      </c>
      <c r="F293" t="s">
        <v>5940</v>
      </c>
      <c r="G293">
        <v>0</v>
      </c>
      <c r="H293" t="s">
        <v>5940</v>
      </c>
      <c r="I293">
        <v>400</v>
      </c>
      <c r="J293" t="s">
        <v>5940</v>
      </c>
      <c r="K293">
        <v>98</v>
      </c>
      <c r="L293">
        <v>0</v>
      </c>
      <c r="M293">
        <v>0</v>
      </c>
      <c r="N293">
        <v>0</v>
      </c>
      <c r="O293">
        <v>400</v>
      </c>
      <c r="P293">
        <v>0</v>
      </c>
      <c r="R293">
        <v>4119954</v>
      </c>
      <c r="S293">
        <v>60</v>
      </c>
      <c r="T293" t="s">
        <v>5940</v>
      </c>
      <c r="U293">
        <v>0</v>
      </c>
      <c r="V293" t="s">
        <v>5940</v>
      </c>
      <c r="W293">
        <v>400</v>
      </c>
      <c r="X293" t="s">
        <v>5940</v>
      </c>
      <c r="Z293">
        <v>1508100</v>
      </c>
      <c r="AB293" t="s">
        <v>5940</v>
      </c>
      <c r="AC293">
        <v>1508100</v>
      </c>
      <c r="AD293" t="s">
        <v>6231</v>
      </c>
      <c r="AE293">
        <v>2520</v>
      </c>
      <c r="AF293">
        <v>1508100</v>
      </c>
      <c r="AG293" t="s">
        <v>6231</v>
      </c>
      <c r="AH293" t="s">
        <v>5940</v>
      </c>
      <c r="AI293">
        <v>1508100</v>
      </c>
      <c r="AJ293" t="s">
        <v>6231</v>
      </c>
      <c r="AK293">
        <v>32</v>
      </c>
      <c r="AL293">
        <v>1508100</v>
      </c>
      <c r="AM293" t="s">
        <v>6231</v>
      </c>
      <c r="AN293" t="s">
        <v>5940</v>
      </c>
      <c r="AO293">
        <v>0</v>
      </c>
      <c r="AP293">
        <v>1508407</v>
      </c>
      <c r="AQ293" t="s">
        <v>6237</v>
      </c>
      <c r="AR293">
        <v>1220</v>
      </c>
    </row>
    <row r="294" spans="1:44" x14ac:dyDescent="0.25">
      <c r="A294">
        <v>4120002</v>
      </c>
      <c r="B294">
        <v>1</v>
      </c>
      <c r="C294" t="s">
        <v>892</v>
      </c>
      <c r="D294" t="s">
        <v>1881</v>
      </c>
      <c r="E294">
        <v>599941</v>
      </c>
      <c r="F294">
        <v>4692</v>
      </c>
      <c r="G294">
        <v>2741</v>
      </c>
      <c r="H294">
        <v>74</v>
      </c>
      <c r="I294" t="s">
        <v>5940</v>
      </c>
      <c r="J294">
        <v>171</v>
      </c>
      <c r="K294">
        <v>250731</v>
      </c>
      <c r="L294">
        <v>3326</v>
      </c>
      <c r="M294">
        <v>2503</v>
      </c>
      <c r="N294">
        <v>0</v>
      </c>
      <c r="O294">
        <v>0</v>
      </c>
      <c r="P294">
        <v>209</v>
      </c>
      <c r="R294">
        <v>4120002</v>
      </c>
      <c r="S294">
        <v>599941</v>
      </c>
      <c r="T294">
        <v>4692</v>
      </c>
      <c r="U294">
        <v>2741</v>
      </c>
      <c r="V294">
        <v>74</v>
      </c>
      <c r="W294" t="s">
        <v>5940</v>
      </c>
      <c r="X294">
        <v>171</v>
      </c>
      <c r="Z294">
        <v>1508126</v>
      </c>
      <c r="AB294" t="s">
        <v>5940</v>
      </c>
      <c r="AC294">
        <v>1508126</v>
      </c>
      <c r="AD294" t="s">
        <v>6232</v>
      </c>
      <c r="AE294">
        <v>40288</v>
      </c>
      <c r="AF294">
        <v>1508126</v>
      </c>
      <c r="AG294" t="s">
        <v>6232</v>
      </c>
      <c r="AH294">
        <v>459000</v>
      </c>
      <c r="AI294">
        <v>1508126</v>
      </c>
      <c r="AJ294" t="s">
        <v>6232</v>
      </c>
      <c r="AK294" t="s">
        <v>5940</v>
      </c>
      <c r="AL294">
        <v>1508126</v>
      </c>
      <c r="AM294" t="s">
        <v>6232</v>
      </c>
      <c r="AN294">
        <v>16779</v>
      </c>
      <c r="AO294">
        <v>0</v>
      </c>
      <c r="AP294">
        <v>1600055</v>
      </c>
      <c r="AQ294" t="s">
        <v>6238</v>
      </c>
      <c r="AR294">
        <v>85</v>
      </c>
    </row>
    <row r="295" spans="1:44" x14ac:dyDescent="0.25">
      <c r="A295">
        <v>4120101</v>
      </c>
      <c r="B295">
        <v>1</v>
      </c>
      <c r="C295" t="s">
        <v>892</v>
      </c>
      <c r="D295" t="s">
        <v>1882</v>
      </c>
      <c r="E295" t="s">
        <v>5940</v>
      </c>
      <c r="F295">
        <v>11155</v>
      </c>
      <c r="G295">
        <v>8480</v>
      </c>
      <c r="H295" t="s">
        <v>5940</v>
      </c>
      <c r="I295">
        <v>56</v>
      </c>
      <c r="J295">
        <v>415</v>
      </c>
      <c r="K295">
        <v>0</v>
      </c>
      <c r="L295">
        <v>13000</v>
      </c>
      <c r="M295">
        <v>14400</v>
      </c>
      <c r="N295">
        <v>0</v>
      </c>
      <c r="O295">
        <v>14</v>
      </c>
      <c r="P295">
        <v>1056</v>
      </c>
      <c r="R295">
        <v>4120101</v>
      </c>
      <c r="S295" t="s">
        <v>5940</v>
      </c>
      <c r="T295">
        <v>11155</v>
      </c>
      <c r="U295">
        <v>8480</v>
      </c>
      <c r="V295" t="s">
        <v>5940</v>
      </c>
      <c r="W295">
        <v>56</v>
      </c>
      <c r="X295">
        <v>415</v>
      </c>
      <c r="Z295">
        <v>1508159</v>
      </c>
      <c r="AB295" t="s">
        <v>5940</v>
      </c>
      <c r="AC295">
        <v>1508159</v>
      </c>
      <c r="AD295" t="s">
        <v>6233</v>
      </c>
      <c r="AE295">
        <v>11534</v>
      </c>
      <c r="AF295">
        <v>1508159</v>
      </c>
      <c r="AG295" t="s">
        <v>6233</v>
      </c>
      <c r="AH295">
        <v>1000</v>
      </c>
      <c r="AI295">
        <v>1508159</v>
      </c>
      <c r="AJ295" t="s">
        <v>6233</v>
      </c>
      <c r="AK295">
        <v>409</v>
      </c>
      <c r="AL295">
        <v>1508159</v>
      </c>
      <c r="AM295" t="s">
        <v>6233</v>
      </c>
      <c r="AN295">
        <v>588</v>
      </c>
      <c r="AO295">
        <v>0</v>
      </c>
      <c r="AP295">
        <v>1600105</v>
      </c>
      <c r="AQ295" t="s">
        <v>6239</v>
      </c>
      <c r="AR295">
        <v>40</v>
      </c>
    </row>
    <row r="296" spans="1:44" x14ac:dyDescent="0.25">
      <c r="A296">
        <v>4120150</v>
      </c>
      <c r="B296">
        <v>1</v>
      </c>
      <c r="C296" t="s">
        <v>892</v>
      </c>
      <c r="D296" t="s">
        <v>1883</v>
      </c>
      <c r="E296">
        <v>250</v>
      </c>
      <c r="F296">
        <v>12000</v>
      </c>
      <c r="G296">
        <v>10800</v>
      </c>
      <c r="H296" t="s">
        <v>5940</v>
      </c>
      <c r="I296">
        <v>39</v>
      </c>
      <c r="J296">
        <v>635</v>
      </c>
      <c r="K296">
        <v>636</v>
      </c>
      <c r="L296">
        <v>18854</v>
      </c>
      <c r="M296">
        <v>21328</v>
      </c>
      <c r="N296">
        <v>0</v>
      </c>
      <c r="O296">
        <v>38</v>
      </c>
      <c r="P296">
        <v>795</v>
      </c>
      <c r="R296">
        <v>4120150</v>
      </c>
      <c r="S296">
        <v>250</v>
      </c>
      <c r="T296">
        <v>12000</v>
      </c>
      <c r="U296">
        <v>10800</v>
      </c>
      <c r="V296" t="s">
        <v>5940</v>
      </c>
      <c r="W296">
        <v>39</v>
      </c>
      <c r="X296">
        <v>635</v>
      </c>
      <c r="Z296">
        <v>1508209</v>
      </c>
      <c r="AB296" t="s">
        <v>5940</v>
      </c>
      <c r="AC296">
        <v>1508209</v>
      </c>
      <c r="AD296" t="s">
        <v>6234</v>
      </c>
      <c r="AE296">
        <v>88</v>
      </c>
      <c r="AF296">
        <v>1508209</v>
      </c>
      <c r="AG296" t="s">
        <v>6234</v>
      </c>
      <c r="AH296">
        <v>100</v>
      </c>
      <c r="AI296">
        <v>1508209</v>
      </c>
      <c r="AJ296" t="s">
        <v>6234</v>
      </c>
      <c r="AK296">
        <v>450</v>
      </c>
      <c r="AL296">
        <v>1508209</v>
      </c>
      <c r="AM296" t="s">
        <v>6234</v>
      </c>
      <c r="AN296" t="s">
        <v>5940</v>
      </c>
      <c r="AO296">
        <v>0</v>
      </c>
      <c r="AP296">
        <v>1600154</v>
      </c>
      <c r="AQ296" t="s">
        <v>6240</v>
      </c>
      <c r="AR296">
        <v>100</v>
      </c>
    </row>
    <row r="297" spans="1:44" x14ac:dyDescent="0.25">
      <c r="A297">
        <v>4120200</v>
      </c>
      <c r="B297">
        <v>1</v>
      </c>
      <c r="C297" t="s">
        <v>892</v>
      </c>
      <c r="D297" t="s">
        <v>1884</v>
      </c>
      <c r="E297" t="s">
        <v>5940</v>
      </c>
      <c r="F297">
        <v>222</v>
      </c>
      <c r="G297">
        <v>104</v>
      </c>
      <c r="H297">
        <v>4</v>
      </c>
      <c r="I297" t="s">
        <v>5940</v>
      </c>
      <c r="J297">
        <v>10</v>
      </c>
      <c r="K297">
        <v>0</v>
      </c>
      <c r="L297">
        <v>0</v>
      </c>
      <c r="M297">
        <v>150</v>
      </c>
      <c r="N297">
        <v>0</v>
      </c>
      <c r="O297">
        <v>0</v>
      </c>
      <c r="P297">
        <v>34</v>
      </c>
      <c r="R297">
        <v>4120200</v>
      </c>
      <c r="S297" t="s">
        <v>5940</v>
      </c>
      <c r="T297">
        <v>222</v>
      </c>
      <c r="U297">
        <v>104</v>
      </c>
      <c r="V297">
        <v>4</v>
      </c>
      <c r="W297" t="s">
        <v>5940</v>
      </c>
      <c r="X297">
        <v>10</v>
      </c>
      <c r="Z297">
        <v>1508308</v>
      </c>
      <c r="AB297" t="s">
        <v>5940</v>
      </c>
      <c r="AC297">
        <v>1508308</v>
      </c>
      <c r="AD297" t="s">
        <v>6235</v>
      </c>
      <c r="AE297">
        <v>408</v>
      </c>
      <c r="AF297">
        <v>1508308</v>
      </c>
      <c r="AG297" t="s">
        <v>6235</v>
      </c>
      <c r="AH297" t="s">
        <v>5940</v>
      </c>
      <c r="AI297">
        <v>1508308</v>
      </c>
      <c r="AJ297" t="s">
        <v>6235</v>
      </c>
      <c r="AK297">
        <v>975</v>
      </c>
      <c r="AL297">
        <v>1508308</v>
      </c>
      <c r="AM297" t="s">
        <v>6235</v>
      </c>
      <c r="AN297" t="s">
        <v>5940</v>
      </c>
      <c r="AO297">
        <v>0</v>
      </c>
      <c r="AP297">
        <v>1600204</v>
      </c>
      <c r="AQ297" t="s">
        <v>6241</v>
      </c>
      <c r="AR297">
        <v>105</v>
      </c>
    </row>
    <row r="298" spans="1:44" x14ac:dyDescent="0.25">
      <c r="A298">
        <v>4120309</v>
      </c>
      <c r="B298">
        <v>1</v>
      </c>
      <c r="C298" t="s">
        <v>892</v>
      </c>
      <c r="D298" t="s">
        <v>1885</v>
      </c>
      <c r="E298">
        <v>350</v>
      </c>
      <c r="F298">
        <v>209</v>
      </c>
      <c r="G298">
        <v>8400</v>
      </c>
      <c r="H298" t="s">
        <v>5940</v>
      </c>
      <c r="I298">
        <v>23</v>
      </c>
      <c r="J298">
        <v>297</v>
      </c>
      <c r="K298">
        <v>350</v>
      </c>
      <c r="L298">
        <v>260</v>
      </c>
      <c r="M298">
        <v>16150</v>
      </c>
      <c r="N298">
        <v>0</v>
      </c>
      <c r="O298">
        <v>85</v>
      </c>
      <c r="P298">
        <v>439</v>
      </c>
      <c r="R298">
        <v>4120309</v>
      </c>
      <c r="S298">
        <v>350</v>
      </c>
      <c r="T298">
        <v>209</v>
      </c>
      <c r="U298">
        <v>8400</v>
      </c>
      <c r="V298" t="s">
        <v>5940</v>
      </c>
      <c r="W298">
        <v>23</v>
      </c>
      <c r="X298">
        <v>297</v>
      </c>
      <c r="Z298">
        <v>1508357</v>
      </c>
      <c r="AB298" t="s">
        <v>5940</v>
      </c>
      <c r="AC298">
        <v>1508357</v>
      </c>
      <c r="AD298" t="s">
        <v>6236</v>
      </c>
      <c r="AE298">
        <v>482</v>
      </c>
      <c r="AF298">
        <v>1508357</v>
      </c>
      <c r="AG298" t="s">
        <v>6236</v>
      </c>
      <c r="AH298">
        <v>3500</v>
      </c>
      <c r="AI298">
        <v>1508357</v>
      </c>
      <c r="AJ298" t="s">
        <v>6236</v>
      </c>
      <c r="AK298">
        <v>177</v>
      </c>
      <c r="AL298">
        <v>1508357</v>
      </c>
      <c r="AM298" t="s">
        <v>6236</v>
      </c>
      <c r="AN298" t="s">
        <v>5940</v>
      </c>
      <c r="AO298">
        <v>0</v>
      </c>
      <c r="AP298">
        <v>1600212</v>
      </c>
      <c r="AQ298" t="s">
        <v>6242</v>
      </c>
      <c r="AR298">
        <v>15</v>
      </c>
    </row>
    <row r="299" spans="1:44" x14ac:dyDescent="0.25">
      <c r="A299">
        <v>4120333</v>
      </c>
      <c r="B299">
        <v>1</v>
      </c>
      <c r="C299" t="s">
        <v>892</v>
      </c>
      <c r="D299" t="s">
        <v>1886</v>
      </c>
      <c r="E299">
        <v>151929</v>
      </c>
      <c r="F299">
        <v>8197</v>
      </c>
      <c r="G299">
        <v>9420</v>
      </c>
      <c r="H299" t="s">
        <v>5940</v>
      </c>
      <c r="I299" t="s">
        <v>5940</v>
      </c>
      <c r="J299">
        <v>245</v>
      </c>
      <c r="K299">
        <v>203404</v>
      </c>
      <c r="L299">
        <v>14872</v>
      </c>
      <c r="M299">
        <v>24995</v>
      </c>
      <c r="N299">
        <v>344</v>
      </c>
      <c r="O299">
        <v>0</v>
      </c>
      <c r="P299">
        <v>0</v>
      </c>
      <c r="R299">
        <v>4120333</v>
      </c>
      <c r="S299">
        <v>151929</v>
      </c>
      <c r="T299">
        <v>8197</v>
      </c>
      <c r="U299">
        <v>9420</v>
      </c>
      <c r="V299" t="s">
        <v>5940</v>
      </c>
      <c r="W299" t="s">
        <v>5940</v>
      </c>
      <c r="X299">
        <v>245</v>
      </c>
      <c r="Z299">
        <v>1508407</v>
      </c>
      <c r="AB299" t="s">
        <v>5940</v>
      </c>
      <c r="AC299">
        <v>1508407</v>
      </c>
      <c r="AD299" t="s">
        <v>6237</v>
      </c>
      <c r="AE299">
        <v>389</v>
      </c>
      <c r="AF299">
        <v>1508407</v>
      </c>
      <c r="AG299" t="s">
        <v>6237</v>
      </c>
      <c r="AH299">
        <v>125</v>
      </c>
      <c r="AI299">
        <v>1508407</v>
      </c>
      <c r="AJ299" t="s">
        <v>6237</v>
      </c>
      <c r="AK299">
        <v>32</v>
      </c>
      <c r="AL299">
        <v>1508407</v>
      </c>
      <c r="AM299" t="s">
        <v>6237</v>
      </c>
      <c r="AN299" t="s">
        <v>5940</v>
      </c>
      <c r="AO299">
        <v>0</v>
      </c>
      <c r="AP299">
        <v>1600238</v>
      </c>
      <c r="AQ299" t="s">
        <v>6243</v>
      </c>
      <c r="AR299">
        <v>40</v>
      </c>
    </row>
    <row r="300" spans="1:44" x14ac:dyDescent="0.25">
      <c r="A300">
        <v>4120358</v>
      </c>
      <c r="B300">
        <v>1</v>
      </c>
      <c r="C300" t="s">
        <v>892</v>
      </c>
      <c r="D300" t="s">
        <v>1887</v>
      </c>
      <c r="E300">
        <v>3500</v>
      </c>
      <c r="F300">
        <v>23715</v>
      </c>
      <c r="G300">
        <v>9850</v>
      </c>
      <c r="H300" t="s">
        <v>5940</v>
      </c>
      <c r="I300">
        <v>25</v>
      </c>
      <c r="J300">
        <v>474</v>
      </c>
      <c r="K300">
        <v>2000</v>
      </c>
      <c r="L300">
        <v>42180</v>
      </c>
      <c r="M300">
        <v>15500</v>
      </c>
      <c r="N300">
        <v>0</v>
      </c>
      <c r="O300">
        <v>20</v>
      </c>
      <c r="P300">
        <v>972</v>
      </c>
      <c r="R300">
        <v>4120358</v>
      </c>
      <c r="S300">
        <v>3500</v>
      </c>
      <c r="T300">
        <v>23715</v>
      </c>
      <c r="U300">
        <v>9850</v>
      </c>
      <c r="V300" t="s">
        <v>5940</v>
      </c>
      <c r="W300">
        <v>25</v>
      </c>
      <c r="X300">
        <v>474</v>
      </c>
      <c r="Z300">
        <v>1600055</v>
      </c>
      <c r="AB300" t="s">
        <v>5940</v>
      </c>
      <c r="AC300">
        <v>1600055</v>
      </c>
      <c r="AD300" t="s">
        <v>6238</v>
      </c>
      <c r="AE300">
        <v>65</v>
      </c>
      <c r="AF300">
        <v>1600055</v>
      </c>
      <c r="AG300" t="s">
        <v>6238</v>
      </c>
      <c r="AH300">
        <v>350</v>
      </c>
      <c r="AI300">
        <v>1600055</v>
      </c>
      <c r="AJ300" t="s">
        <v>6238</v>
      </c>
      <c r="AK300">
        <v>40</v>
      </c>
      <c r="AL300">
        <v>1600055</v>
      </c>
      <c r="AM300" t="s">
        <v>6238</v>
      </c>
      <c r="AN300" t="s">
        <v>5940</v>
      </c>
      <c r="AO300">
        <v>0</v>
      </c>
      <c r="AP300">
        <v>1600253</v>
      </c>
      <c r="AQ300" t="s">
        <v>6244</v>
      </c>
      <c r="AR300">
        <v>20</v>
      </c>
    </row>
    <row r="301" spans="1:44" x14ac:dyDescent="0.25">
      <c r="A301">
        <v>4120408</v>
      </c>
      <c r="B301">
        <v>1</v>
      </c>
      <c r="C301" t="s">
        <v>892</v>
      </c>
      <c r="D301" t="s">
        <v>1888</v>
      </c>
      <c r="E301">
        <v>240000</v>
      </c>
      <c r="F301">
        <v>3920</v>
      </c>
      <c r="G301">
        <v>1850</v>
      </c>
      <c r="H301" t="s">
        <v>5940</v>
      </c>
      <c r="I301">
        <v>10</v>
      </c>
      <c r="J301">
        <v>10</v>
      </c>
      <c r="K301">
        <v>498264</v>
      </c>
      <c r="L301">
        <v>2676</v>
      </c>
      <c r="M301">
        <v>1649</v>
      </c>
      <c r="N301">
        <v>0</v>
      </c>
      <c r="O301">
        <v>0</v>
      </c>
      <c r="P301">
        <v>16</v>
      </c>
      <c r="R301">
        <v>4120408</v>
      </c>
      <c r="S301">
        <v>240000</v>
      </c>
      <c r="T301">
        <v>3920</v>
      </c>
      <c r="U301">
        <v>1850</v>
      </c>
      <c r="V301" t="s">
        <v>5940</v>
      </c>
      <c r="W301">
        <v>10</v>
      </c>
      <c r="X301">
        <v>10</v>
      </c>
      <c r="Z301">
        <v>1600105</v>
      </c>
      <c r="AB301" t="s">
        <v>5940</v>
      </c>
      <c r="AC301">
        <v>1600105</v>
      </c>
      <c r="AD301" t="s">
        <v>6239</v>
      </c>
      <c r="AE301">
        <v>13</v>
      </c>
      <c r="AF301">
        <v>1600105</v>
      </c>
      <c r="AG301" t="s">
        <v>6239</v>
      </c>
      <c r="AH301" t="s">
        <v>5940</v>
      </c>
      <c r="AI301">
        <v>1600105</v>
      </c>
      <c r="AJ301" t="s">
        <v>6239</v>
      </c>
      <c r="AK301">
        <v>12</v>
      </c>
      <c r="AL301">
        <v>1600105</v>
      </c>
      <c r="AM301" t="s">
        <v>6239</v>
      </c>
      <c r="AN301" t="s">
        <v>5940</v>
      </c>
      <c r="AO301">
        <v>0</v>
      </c>
      <c r="AP301">
        <v>1600279</v>
      </c>
      <c r="AQ301" t="s">
        <v>6245</v>
      </c>
      <c r="AR301">
        <v>110</v>
      </c>
    </row>
    <row r="302" spans="1:44" x14ac:dyDescent="0.25">
      <c r="A302">
        <v>4120507</v>
      </c>
      <c r="B302">
        <v>1</v>
      </c>
      <c r="C302" t="s">
        <v>892</v>
      </c>
      <c r="D302" t="s">
        <v>1889</v>
      </c>
      <c r="E302" t="s">
        <v>5940</v>
      </c>
      <c r="F302">
        <v>37125</v>
      </c>
      <c r="G302">
        <v>13230</v>
      </c>
      <c r="H302" t="s">
        <v>5940</v>
      </c>
      <c r="I302">
        <v>122</v>
      </c>
      <c r="J302">
        <v>410</v>
      </c>
      <c r="K302">
        <v>0</v>
      </c>
      <c r="L302">
        <v>56192</v>
      </c>
      <c r="M302">
        <v>84791</v>
      </c>
      <c r="N302">
        <v>0</v>
      </c>
      <c r="O302">
        <v>0</v>
      </c>
      <c r="P302">
        <v>0</v>
      </c>
      <c r="R302">
        <v>4120507</v>
      </c>
      <c r="S302" t="s">
        <v>5940</v>
      </c>
      <c r="T302">
        <v>37125</v>
      </c>
      <c r="U302">
        <v>13230</v>
      </c>
      <c r="V302" t="s">
        <v>5940</v>
      </c>
      <c r="W302">
        <v>122</v>
      </c>
      <c r="X302">
        <v>410</v>
      </c>
      <c r="Z302">
        <v>1600154</v>
      </c>
      <c r="AB302" t="s">
        <v>5940</v>
      </c>
      <c r="AC302">
        <v>1600154</v>
      </c>
      <c r="AD302" t="s">
        <v>6240</v>
      </c>
      <c r="AE302">
        <v>185</v>
      </c>
      <c r="AF302">
        <v>1600154</v>
      </c>
      <c r="AG302" t="s">
        <v>6240</v>
      </c>
      <c r="AH302" t="s">
        <v>5940</v>
      </c>
      <c r="AI302">
        <v>1600154</v>
      </c>
      <c r="AJ302" t="s">
        <v>6240</v>
      </c>
      <c r="AK302">
        <v>50</v>
      </c>
      <c r="AL302">
        <v>1600154</v>
      </c>
      <c r="AM302" t="s">
        <v>6240</v>
      </c>
      <c r="AN302" t="s">
        <v>5940</v>
      </c>
      <c r="AO302">
        <v>0</v>
      </c>
      <c r="AP302">
        <v>1600303</v>
      </c>
      <c r="AQ302" t="s">
        <v>6246</v>
      </c>
      <c r="AR302">
        <v>110</v>
      </c>
    </row>
    <row r="303" spans="1:44" x14ac:dyDescent="0.25">
      <c r="A303">
        <v>4120606</v>
      </c>
      <c r="B303">
        <v>1</v>
      </c>
      <c r="C303" t="s">
        <v>892</v>
      </c>
      <c r="D303" t="s">
        <v>1890</v>
      </c>
      <c r="E303">
        <v>920</v>
      </c>
      <c r="F303">
        <v>31160</v>
      </c>
      <c r="G303">
        <v>63990</v>
      </c>
      <c r="H303" t="s">
        <v>5940</v>
      </c>
      <c r="I303">
        <v>935</v>
      </c>
      <c r="J303">
        <v>31104</v>
      </c>
      <c r="K303">
        <v>1380</v>
      </c>
      <c r="L303">
        <v>39825</v>
      </c>
      <c r="M303">
        <v>101469</v>
      </c>
      <c r="N303">
        <v>5</v>
      </c>
      <c r="O303">
        <v>1581</v>
      </c>
      <c r="P303">
        <v>44677</v>
      </c>
      <c r="R303">
        <v>4120606</v>
      </c>
      <c r="S303">
        <v>920</v>
      </c>
      <c r="T303">
        <v>31160</v>
      </c>
      <c r="U303">
        <v>63990</v>
      </c>
      <c r="V303" t="s">
        <v>5940</v>
      </c>
      <c r="W303">
        <v>935</v>
      </c>
      <c r="X303">
        <v>31104</v>
      </c>
      <c r="Z303">
        <v>1600204</v>
      </c>
      <c r="AB303" t="s">
        <v>5940</v>
      </c>
      <c r="AC303">
        <v>1600204</v>
      </c>
      <c r="AD303" t="s">
        <v>6241</v>
      </c>
      <c r="AE303">
        <v>90</v>
      </c>
      <c r="AF303">
        <v>1600204</v>
      </c>
      <c r="AG303" t="s">
        <v>6241</v>
      </c>
      <c r="AH303" t="s">
        <v>5940</v>
      </c>
      <c r="AI303">
        <v>1600204</v>
      </c>
      <c r="AJ303" t="s">
        <v>6241</v>
      </c>
      <c r="AK303">
        <v>35</v>
      </c>
      <c r="AL303">
        <v>1600204</v>
      </c>
      <c r="AM303" t="s">
        <v>6241</v>
      </c>
      <c r="AN303" t="s">
        <v>5940</v>
      </c>
      <c r="AO303">
        <v>0</v>
      </c>
      <c r="AP303">
        <v>1600402</v>
      </c>
      <c r="AQ303" t="s">
        <v>6247</v>
      </c>
      <c r="AR303">
        <v>40</v>
      </c>
    </row>
    <row r="304" spans="1:44" x14ac:dyDescent="0.25">
      <c r="A304">
        <v>4120655</v>
      </c>
      <c r="B304">
        <v>1</v>
      </c>
      <c r="C304" t="s">
        <v>892</v>
      </c>
      <c r="D304" t="s">
        <v>1891</v>
      </c>
      <c r="E304" t="s">
        <v>5940</v>
      </c>
      <c r="F304">
        <v>48750</v>
      </c>
      <c r="G304">
        <v>26365</v>
      </c>
      <c r="H304">
        <v>599</v>
      </c>
      <c r="I304" t="s">
        <v>5940</v>
      </c>
      <c r="J304">
        <v>45</v>
      </c>
      <c r="K304">
        <v>375</v>
      </c>
      <c r="L304">
        <v>78740</v>
      </c>
      <c r="M304">
        <v>88100</v>
      </c>
      <c r="N304">
        <v>98</v>
      </c>
      <c r="O304">
        <v>24</v>
      </c>
      <c r="P304">
        <v>112</v>
      </c>
      <c r="R304">
        <v>4120655</v>
      </c>
      <c r="S304" t="s">
        <v>5940</v>
      </c>
      <c r="T304">
        <v>48750</v>
      </c>
      <c r="U304">
        <v>26365</v>
      </c>
      <c r="V304">
        <v>599</v>
      </c>
      <c r="W304" t="s">
        <v>5940</v>
      </c>
      <c r="X304">
        <v>45</v>
      </c>
      <c r="Z304">
        <v>1600212</v>
      </c>
      <c r="AB304" t="s">
        <v>5940</v>
      </c>
      <c r="AC304">
        <v>1600212</v>
      </c>
      <c r="AD304" t="s">
        <v>6242</v>
      </c>
      <c r="AE304">
        <v>15</v>
      </c>
      <c r="AF304">
        <v>1600212</v>
      </c>
      <c r="AG304" t="s">
        <v>6242</v>
      </c>
      <c r="AH304" t="s">
        <v>5940</v>
      </c>
      <c r="AI304">
        <v>1600212</v>
      </c>
      <c r="AJ304" t="s">
        <v>6242</v>
      </c>
      <c r="AK304">
        <v>25</v>
      </c>
      <c r="AL304">
        <v>1600212</v>
      </c>
      <c r="AM304" t="s">
        <v>6242</v>
      </c>
      <c r="AN304" t="s">
        <v>5940</v>
      </c>
      <c r="AO304">
        <v>0</v>
      </c>
      <c r="AP304">
        <v>1600501</v>
      </c>
      <c r="AQ304" t="s">
        <v>6248</v>
      </c>
      <c r="AR304">
        <v>70</v>
      </c>
    </row>
    <row r="305" spans="1:44" x14ac:dyDescent="0.25">
      <c r="A305">
        <v>4120705</v>
      </c>
      <c r="B305">
        <v>1</v>
      </c>
      <c r="C305" t="s">
        <v>892</v>
      </c>
      <c r="D305" t="s">
        <v>1892</v>
      </c>
      <c r="E305">
        <v>350</v>
      </c>
      <c r="F305" t="s">
        <v>5940</v>
      </c>
      <c r="G305">
        <v>7280</v>
      </c>
      <c r="H305" t="s">
        <v>5940</v>
      </c>
      <c r="I305">
        <v>30</v>
      </c>
      <c r="J305">
        <v>220</v>
      </c>
      <c r="K305">
        <v>350</v>
      </c>
      <c r="L305">
        <v>0</v>
      </c>
      <c r="M305">
        <v>13730</v>
      </c>
      <c r="N305">
        <v>0</v>
      </c>
      <c r="O305">
        <v>175</v>
      </c>
      <c r="P305">
        <v>390</v>
      </c>
      <c r="R305">
        <v>4120705</v>
      </c>
      <c r="S305">
        <v>350</v>
      </c>
      <c r="T305" t="s">
        <v>5940</v>
      </c>
      <c r="U305">
        <v>7280</v>
      </c>
      <c r="V305" t="s">
        <v>5940</v>
      </c>
      <c r="W305">
        <v>30</v>
      </c>
      <c r="X305">
        <v>220</v>
      </c>
      <c r="Z305">
        <v>1600238</v>
      </c>
      <c r="AB305" t="s">
        <v>5940</v>
      </c>
      <c r="AC305">
        <v>1600238</v>
      </c>
      <c r="AD305" t="s">
        <v>6243</v>
      </c>
      <c r="AE305">
        <v>35</v>
      </c>
      <c r="AF305">
        <v>1600238</v>
      </c>
      <c r="AG305" t="s">
        <v>6243</v>
      </c>
      <c r="AH305" t="s">
        <v>5940</v>
      </c>
      <c r="AI305">
        <v>1600238</v>
      </c>
      <c r="AJ305" t="s">
        <v>6243</v>
      </c>
      <c r="AK305">
        <v>25</v>
      </c>
      <c r="AL305">
        <v>1600238</v>
      </c>
      <c r="AM305" t="s">
        <v>6243</v>
      </c>
      <c r="AN305" t="s">
        <v>5940</v>
      </c>
      <c r="AO305">
        <v>0</v>
      </c>
      <c r="AP305">
        <v>1600535</v>
      </c>
      <c r="AQ305" t="s">
        <v>6249</v>
      </c>
      <c r="AR305">
        <v>60</v>
      </c>
    </row>
    <row r="306" spans="1:44" x14ac:dyDescent="0.25">
      <c r="A306">
        <v>4120804</v>
      </c>
      <c r="B306">
        <v>1</v>
      </c>
      <c r="C306" t="s">
        <v>892</v>
      </c>
      <c r="D306" t="s">
        <v>1893</v>
      </c>
      <c r="E306" t="s">
        <v>5940</v>
      </c>
      <c r="F306" t="s">
        <v>5940</v>
      </c>
      <c r="G306">
        <v>1348</v>
      </c>
      <c r="H306" t="s">
        <v>5940</v>
      </c>
      <c r="I306" t="s">
        <v>5940</v>
      </c>
      <c r="J306">
        <v>172</v>
      </c>
      <c r="K306">
        <v>0</v>
      </c>
      <c r="L306">
        <v>0</v>
      </c>
      <c r="M306">
        <v>1822</v>
      </c>
      <c r="N306">
        <v>0</v>
      </c>
      <c r="O306">
        <v>0</v>
      </c>
      <c r="P306">
        <v>223</v>
      </c>
      <c r="R306">
        <v>4120804</v>
      </c>
      <c r="S306" t="s">
        <v>5940</v>
      </c>
      <c r="T306" t="s">
        <v>5940</v>
      </c>
      <c r="U306">
        <v>1348</v>
      </c>
      <c r="V306" t="s">
        <v>5940</v>
      </c>
      <c r="W306" t="s">
        <v>5940</v>
      </c>
      <c r="X306">
        <v>172</v>
      </c>
      <c r="Z306">
        <v>1600253</v>
      </c>
      <c r="AB306" t="s">
        <v>5940</v>
      </c>
      <c r="AC306">
        <v>1600253</v>
      </c>
      <c r="AD306" t="s">
        <v>6244</v>
      </c>
      <c r="AE306">
        <v>2900</v>
      </c>
      <c r="AF306">
        <v>1600253</v>
      </c>
      <c r="AG306" t="s">
        <v>6244</v>
      </c>
      <c r="AH306" t="s">
        <v>5940</v>
      </c>
      <c r="AI306">
        <v>1600253</v>
      </c>
      <c r="AJ306" t="s">
        <v>6244</v>
      </c>
      <c r="AK306">
        <v>18</v>
      </c>
      <c r="AL306">
        <v>1600253</v>
      </c>
      <c r="AM306" t="s">
        <v>6244</v>
      </c>
      <c r="AN306" t="s">
        <v>5940</v>
      </c>
      <c r="AO306">
        <v>0</v>
      </c>
      <c r="AP306">
        <v>1600550</v>
      </c>
      <c r="AQ306" t="s">
        <v>6250</v>
      </c>
      <c r="AR306">
        <v>28</v>
      </c>
    </row>
    <row r="307" spans="1:44" x14ac:dyDescent="0.25">
      <c r="A307">
        <v>4120853</v>
      </c>
      <c r="B307">
        <v>1</v>
      </c>
      <c r="C307" t="s">
        <v>892</v>
      </c>
      <c r="D307" t="s">
        <v>1894</v>
      </c>
      <c r="E307" t="s">
        <v>5940</v>
      </c>
      <c r="F307">
        <v>28598</v>
      </c>
      <c r="G307">
        <v>3156</v>
      </c>
      <c r="H307" t="s">
        <v>5940</v>
      </c>
      <c r="I307" t="s">
        <v>5940</v>
      </c>
      <c r="J307" t="s">
        <v>5940</v>
      </c>
      <c r="K307">
        <v>0</v>
      </c>
      <c r="L307">
        <v>28700</v>
      </c>
      <c r="M307">
        <v>44350</v>
      </c>
      <c r="N307">
        <v>0</v>
      </c>
      <c r="O307">
        <v>0</v>
      </c>
      <c r="P307">
        <v>10</v>
      </c>
      <c r="R307">
        <v>4120853</v>
      </c>
      <c r="S307" t="s">
        <v>5940</v>
      </c>
      <c r="T307">
        <v>28598</v>
      </c>
      <c r="U307">
        <v>3156</v>
      </c>
      <c r="V307" t="s">
        <v>5940</v>
      </c>
      <c r="W307" t="s">
        <v>5940</v>
      </c>
      <c r="X307" t="s">
        <v>5940</v>
      </c>
      <c r="Z307">
        <v>1600279</v>
      </c>
      <c r="AB307" t="s">
        <v>5940</v>
      </c>
      <c r="AC307">
        <v>1600279</v>
      </c>
      <c r="AD307" t="s">
        <v>6245</v>
      </c>
      <c r="AE307">
        <v>95</v>
      </c>
      <c r="AF307">
        <v>1600279</v>
      </c>
      <c r="AG307" t="s">
        <v>6245</v>
      </c>
      <c r="AH307" t="s">
        <v>5940</v>
      </c>
      <c r="AI307">
        <v>1600279</v>
      </c>
      <c r="AJ307" t="s">
        <v>6245</v>
      </c>
      <c r="AK307">
        <v>75</v>
      </c>
      <c r="AL307">
        <v>1600279</v>
      </c>
      <c r="AM307" t="s">
        <v>6245</v>
      </c>
      <c r="AN307" t="s">
        <v>5940</v>
      </c>
      <c r="AO307">
        <v>0</v>
      </c>
      <c r="AP307">
        <v>1600600</v>
      </c>
      <c r="AQ307" t="s">
        <v>6251</v>
      </c>
      <c r="AR307">
        <v>22</v>
      </c>
    </row>
    <row r="308" spans="1:44" x14ac:dyDescent="0.25">
      <c r="A308">
        <v>4120903</v>
      </c>
      <c r="B308">
        <v>1</v>
      </c>
      <c r="C308" t="s">
        <v>892</v>
      </c>
      <c r="D308" t="s">
        <v>1895</v>
      </c>
      <c r="E308">
        <v>675</v>
      </c>
      <c r="F308">
        <v>34920</v>
      </c>
      <c r="G308">
        <v>51870</v>
      </c>
      <c r="H308" t="s">
        <v>5940</v>
      </c>
      <c r="I308">
        <v>390</v>
      </c>
      <c r="J308">
        <v>892</v>
      </c>
      <c r="K308">
        <v>1060</v>
      </c>
      <c r="L308">
        <v>35712</v>
      </c>
      <c r="M308">
        <v>69140</v>
      </c>
      <c r="N308">
        <v>0</v>
      </c>
      <c r="O308">
        <v>229</v>
      </c>
      <c r="P308">
        <v>838</v>
      </c>
      <c r="R308">
        <v>4120903</v>
      </c>
      <c r="S308">
        <v>675</v>
      </c>
      <c r="T308">
        <v>34920</v>
      </c>
      <c r="U308">
        <v>51870</v>
      </c>
      <c r="V308" t="s">
        <v>5940</v>
      </c>
      <c r="W308">
        <v>390</v>
      </c>
      <c r="X308">
        <v>892</v>
      </c>
      <c r="Z308">
        <v>1600303</v>
      </c>
      <c r="AB308" t="s">
        <v>5940</v>
      </c>
      <c r="AC308">
        <v>1600303</v>
      </c>
      <c r="AD308" t="s">
        <v>6246</v>
      </c>
      <c r="AE308">
        <v>55</v>
      </c>
      <c r="AF308">
        <v>1600303</v>
      </c>
      <c r="AG308" t="s">
        <v>6246</v>
      </c>
      <c r="AH308">
        <v>815</v>
      </c>
      <c r="AI308">
        <v>1600303</v>
      </c>
      <c r="AJ308" t="s">
        <v>6246</v>
      </c>
      <c r="AK308">
        <v>50</v>
      </c>
      <c r="AL308">
        <v>1600303</v>
      </c>
      <c r="AM308" t="s">
        <v>6246</v>
      </c>
      <c r="AN308" t="s">
        <v>5940</v>
      </c>
      <c r="AO308">
        <v>0</v>
      </c>
      <c r="AP308">
        <v>1600709</v>
      </c>
      <c r="AQ308" t="s">
        <v>6252</v>
      </c>
      <c r="AR308">
        <v>450</v>
      </c>
    </row>
    <row r="309" spans="1:44" x14ac:dyDescent="0.25">
      <c r="A309">
        <v>4121000</v>
      </c>
      <c r="B309">
        <v>1</v>
      </c>
      <c r="C309" t="s">
        <v>892</v>
      </c>
      <c r="D309" t="s">
        <v>1896</v>
      </c>
      <c r="E309" t="s">
        <v>5940</v>
      </c>
      <c r="F309">
        <v>13386</v>
      </c>
      <c r="G309">
        <v>21000</v>
      </c>
      <c r="H309">
        <v>1315</v>
      </c>
      <c r="I309">
        <v>18429</v>
      </c>
      <c r="J309">
        <v>1200</v>
      </c>
      <c r="K309">
        <v>0</v>
      </c>
      <c r="L309">
        <v>7600</v>
      </c>
      <c r="M309">
        <v>20700</v>
      </c>
      <c r="N309">
        <v>0</v>
      </c>
      <c r="O309">
        <v>31500</v>
      </c>
      <c r="P309">
        <v>89</v>
      </c>
      <c r="R309">
        <v>4121000</v>
      </c>
      <c r="S309" t="s">
        <v>5940</v>
      </c>
      <c r="T309">
        <v>13386</v>
      </c>
      <c r="U309">
        <v>21000</v>
      </c>
      <c r="V309">
        <v>1315</v>
      </c>
      <c r="W309">
        <v>18429</v>
      </c>
      <c r="X309">
        <v>1200</v>
      </c>
      <c r="Z309">
        <v>1600402</v>
      </c>
      <c r="AB309" t="s">
        <v>5940</v>
      </c>
      <c r="AC309">
        <v>1600402</v>
      </c>
      <c r="AD309" t="s">
        <v>6247</v>
      </c>
      <c r="AE309">
        <v>50</v>
      </c>
      <c r="AF309">
        <v>1600402</v>
      </c>
      <c r="AG309" t="s">
        <v>6247</v>
      </c>
      <c r="AH309" t="s">
        <v>5940</v>
      </c>
      <c r="AI309">
        <v>1600402</v>
      </c>
      <c r="AJ309" t="s">
        <v>6247</v>
      </c>
      <c r="AK309">
        <v>23</v>
      </c>
      <c r="AL309">
        <v>1600402</v>
      </c>
      <c r="AM309" t="s">
        <v>6247</v>
      </c>
      <c r="AN309" t="s">
        <v>5940</v>
      </c>
      <c r="AO309">
        <v>0</v>
      </c>
      <c r="AP309">
        <v>1600808</v>
      </c>
      <c r="AQ309" t="s">
        <v>6253</v>
      </c>
      <c r="AR309">
        <v>35</v>
      </c>
    </row>
    <row r="310" spans="1:44" x14ac:dyDescent="0.25">
      <c r="A310">
        <v>4121109</v>
      </c>
      <c r="B310">
        <v>1</v>
      </c>
      <c r="C310" t="s">
        <v>892</v>
      </c>
      <c r="D310" t="s">
        <v>1897</v>
      </c>
      <c r="E310">
        <v>296000</v>
      </c>
      <c r="F310">
        <v>36795</v>
      </c>
      <c r="G310">
        <v>28559</v>
      </c>
      <c r="H310">
        <v>48</v>
      </c>
      <c r="I310">
        <v>4</v>
      </c>
      <c r="J310">
        <v>99</v>
      </c>
      <c r="K310">
        <v>437000</v>
      </c>
      <c r="L310">
        <v>47236</v>
      </c>
      <c r="M310">
        <v>62062</v>
      </c>
      <c r="N310">
        <v>0</v>
      </c>
      <c r="O310">
        <v>75</v>
      </c>
      <c r="P310">
        <v>144</v>
      </c>
      <c r="R310">
        <v>4121109</v>
      </c>
      <c r="S310">
        <v>296000</v>
      </c>
      <c r="T310">
        <v>36795</v>
      </c>
      <c r="U310">
        <v>28559</v>
      </c>
      <c r="V310">
        <v>48</v>
      </c>
      <c r="W310">
        <v>4</v>
      </c>
      <c r="X310">
        <v>99</v>
      </c>
      <c r="Z310">
        <v>1600501</v>
      </c>
      <c r="AB310" t="s">
        <v>5940</v>
      </c>
      <c r="AC310">
        <v>1600501</v>
      </c>
      <c r="AD310" t="s">
        <v>6248</v>
      </c>
      <c r="AE310">
        <v>40</v>
      </c>
      <c r="AF310">
        <v>1600501</v>
      </c>
      <c r="AG310" t="s">
        <v>6248</v>
      </c>
      <c r="AH310" t="s">
        <v>5940</v>
      </c>
      <c r="AI310">
        <v>1600501</v>
      </c>
      <c r="AJ310" t="s">
        <v>6248</v>
      </c>
      <c r="AK310">
        <v>38</v>
      </c>
      <c r="AL310">
        <v>1600501</v>
      </c>
      <c r="AM310" t="s">
        <v>6248</v>
      </c>
      <c r="AN310" t="s">
        <v>5940</v>
      </c>
      <c r="AO310">
        <v>0</v>
      </c>
      <c r="AP310">
        <v>1700251</v>
      </c>
      <c r="AQ310" t="s">
        <v>6254</v>
      </c>
      <c r="AR310">
        <v>84</v>
      </c>
    </row>
    <row r="311" spans="1:44" x14ac:dyDescent="0.25">
      <c r="A311">
        <v>4121208</v>
      </c>
      <c r="B311">
        <v>1</v>
      </c>
      <c r="C311" t="s">
        <v>892</v>
      </c>
      <c r="D311" t="s">
        <v>1898</v>
      </c>
      <c r="E311" t="s">
        <v>5940</v>
      </c>
      <c r="F311">
        <v>600</v>
      </c>
      <c r="G311">
        <v>39900</v>
      </c>
      <c r="H311" t="s">
        <v>5940</v>
      </c>
      <c r="I311">
        <v>97</v>
      </c>
      <c r="J311">
        <v>9315</v>
      </c>
      <c r="K311">
        <v>0</v>
      </c>
      <c r="L311">
        <v>1400</v>
      </c>
      <c r="M311">
        <v>68250</v>
      </c>
      <c r="N311">
        <v>0</v>
      </c>
      <c r="O311">
        <v>70</v>
      </c>
      <c r="P311">
        <v>16307</v>
      </c>
      <c r="R311">
        <v>4121208</v>
      </c>
      <c r="S311" t="s">
        <v>5940</v>
      </c>
      <c r="T311">
        <v>600</v>
      </c>
      <c r="U311">
        <v>39900</v>
      </c>
      <c r="V311" t="s">
        <v>5940</v>
      </c>
      <c r="W311">
        <v>97</v>
      </c>
      <c r="X311">
        <v>9315</v>
      </c>
      <c r="Z311">
        <v>1600535</v>
      </c>
      <c r="AB311" t="s">
        <v>5940</v>
      </c>
      <c r="AC311">
        <v>1600535</v>
      </c>
      <c r="AD311" t="s">
        <v>6249</v>
      </c>
      <c r="AE311">
        <v>100</v>
      </c>
      <c r="AF311">
        <v>1600535</v>
      </c>
      <c r="AG311" t="s">
        <v>6249</v>
      </c>
      <c r="AH311">
        <v>590</v>
      </c>
      <c r="AI311">
        <v>1600535</v>
      </c>
      <c r="AJ311" t="s">
        <v>6249</v>
      </c>
      <c r="AK311">
        <v>70</v>
      </c>
      <c r="AL311">
        <v>1600535</v>
      </c>
      <c r="AM311" t="s">
        <v>6249</v>
      </c>
      <c r="AN311" t="s">
        <v>5940</v>
      </c>
      <c r="AO311">
        <v>0</v>
      </c>
      <c r="AP311">
        <v>1700301</v>
      </c>
      <c r="AQ311" t="s">
        <v>6255</v>
      </c>
      <c r="AR311">
        <v>344</v>
      </c>
    </row>
    <row r="312" spans="1:44" x14ac:dyDescent="0.25">
      <c r="A312">
        <v>4121257</v>
      </c>
      <c r="B312">
        <v>1</v>
      </c>
      <c r="C312" t="s">
        <v>892</v>
      </c>
      <c r="D312" t="s">
        <v>1899</v>
      </c>
      <c r="E312">
        <v>4860</v>
      </c>
      <c r="F312">
        <v>10412</v>
      </c>
      <c r="G312">
        <v>13740</v>
      </c>
      <c r="H312">
        <v>200</v>
      </c>
      <c r="I312">
        <v>60</v>
      </c>
      <c r="J312">
        <v>102</v>
      </c>
      <c r="K312">
        <v>5400</v>
      </c>
      <c r="L312">
        <v>17876</v>
      </c>
      <c r="M312">
        <v>36510</v>
      </c>
      <c r="N312">
        <v>28</v>
      </c>
      <c r="O312">
        <v>110</v>
      </c>
      <c r="P312">
        <v>350</v>
      </c>
      <c r="R312">
        <v>4121257</v>
      </c>
      <c r="S312">
        <v>4860</v>
      </c>
      <c r="T312">
        <v>10412</v>
      </c>
      <c r="U312">
        <v>13740</v>
      </c>
      <c r="V312">
        <v>200</v>
      </c>
      <c r="W312">
        <v>60</v>
      </c>
      <c r="X312">
        <v>102</v>
      </c>
      <c r="Z312">
        <v>1600550</v>
      </c>
      <c r="AB312" t="s">
        <v>5940</v>
      </c>
      <c r="AC312">
        <v>1600550</v>
      </c>
      <c r="AD312" t="s">
        <v>6250</v>
      </c>
      <c r="AE312">
        <v>40</v>
      </c>
      <c r="AF312">
        <v>1600550</v>
      </c>
      <c r="AG312" t="s">
        <v>6250</v>
      </c>
      <c r="AH312" t="s">
        <v>5940</v>
      </c>
      <c r="AI312">
        <v>1600550</v>
      </c>
      <c r="AJ312" t="s">
        <v>6250</v>
      </c>
      <c r="AK312">
        <v>15</v>
      </c>
      <c r="AL312">
        <v>1600550</v>
      </c>
      <c r="AM312" t="s">
        <v>6250</v>
      </c>
      <c r="AN312" t="s">
        <v>5940</v>
      </c>
      <c r="AO312">
        <v>0</v>
      </c>
      <c r="AP312">
        <v>1700350</v>
      </c>
      <c r="AQ312" t="s">
        <v>6256</v>
      </c>
      <c r="AR312">
        <v>740</v>
      </c>
    </row>
    <row r="313" spans="1:44" x14ac:dyDescent="0.25">
      <c r="A313">
        <v>4121307</v>
      </c>
      <c r="B313">
        <v>1</v>
      </c>
      <c r="C313" t="s">
        <v>892</v>
      </c>
      <c r="D313" t="s">
        <v>1900</v>
      </c>
      <c r="E313" t="s">
        <v>5940</v>
      </c>
      <c r="F313">
        <v>22308</v>
      </c>
      <c r="G313">
        <v>7685</v>
      </c>
      <c r="H313">
        <v>368</v>
      </c>
      <c r="I313">
        <v>51</v>
      </c>
      <c r="J313">
        <v>17</v>
      </c>
      <c r="K313">
        <v>0</v>
      </c>
      <c r="L313">
        <v>30210</v>
      </c>
      <c r="M313">
        <v>46715</v>
      </c>
      <c r="N313">
        <v>0</v>
      </c>
      <c r="O313">
        <v>53</v>
      </c>
      <c r="P313">
        <v>24</v>
      </c>
      <c r="R313">
        <v>4121307</v>
      </c>
      <c r="S313" t="s">
        <v>5940</v>
      </c>
      <c r="T313">
        <v>22308</v>
      </c>
      <c r="U313">
        <v>7685</v>
      </c>
      <c r="V313">
        <v>368</v>
      </c>
      <c r="W313">
        <v>51</v>
      </c>
      <c r="X313">
        <v>17</v>
      </c>
      <c r="Z313">
        <v>1600600</v>
      </c>
      <c r="AB313" t="s">
        <v>5940</v>
      </c>
      <c r="AC313">
        <v>1600600</v>
      </c>
      <c r="AD313" t="s">
        <v>6251</v>
      </c>
      <c r="AE313">
        <v>13</v>
      </c>
      <c r="AF313">
        <v>1600600</v>
      </c>
      <c r="AG313" t="s">
        <v>6251</v>
      </c>
      <c r="AH313" t="s">
        <v>5940</v>
      </c>
      <c r="AI313">
        <v>1600600</v>
      </c>
      <c r="AJ313" t="s">
        <v>6251</v>
      </c>
      <c r="AK313">
        <v>8</v>
      </c>
      <c r="AL313">
        <v>1600600</v>
      </c>
      <c r="AM313" t="s">
        <v>6251</v>
      </c>
      <c r="AN313" t="s">
        <v>5940</v>
      </c>
      <c r="AO313">
        <v>0</v>
      </c>
      <c r="AP313">
        <v>1700400</v>
      </c>
      <c r="AQ313" t="s">
        <v>6257</v>
      </c>
      <c r="AR313">
        <v>4800</v>
      </c>
    </row>
    <row r="314" spans="1:44" x14ac:dyDescent="0.25">
      <c r="A314">
        <v>4121356</v>
      </c>
      <c r="B314">
        <v>1</v>
      </c>
      <c r="C314" t="s">
        <v>892</v>
      </c>
      <c r="D314" t="s">
        <v>1901</v>
      </c>
      <c r="E314" t="s">
        <v>5940</v>
      </c>
      <c r="F314">
        <v>46800</v>
      </c>
      <c r="G314">
        <v>34734</v>
      </c>
      <c r="H314">
        <v>226</v>
      </c>
      <c r="I314" t="s">
        <v>5940</v>
      </c>
      <c r="J314">
        <v>18</v>
      </c>
      <c r="K314">
        <v>750</v>
      </c>
      <c r="L314">
        <v>49290</v>
      </c>
      <c r="M314">
        <v>67500</v>
      </c>
      <c r="N314">
        <v>9</v>
      </c>
      <c r="O314">
        <v>13</v>
      </c>
      <c r="P314">
        <v>70</v>
      </c>
      <c r="R314">
        <v>4121356</v>
      </c>
      <c r="S314" t="s">
        <v>5940</v>
      </c>
      <c r="T314">
        <v>46800</v>
      </c>
      <c r="U314">
        <v>34734</v>
      </c>
      <c r="V314">
        <v>226</v>
      </c>
      <c r="W314" t="s">
        <v>5940</v>
      </c>
      <c r="X314">
        <v>18</v>
      </c>
      <c r="Z314">
        <v>1600709</v>
      </c>
      <c r="AB314" t="s">
        <v>5940</v>
      </c>
      <c r="AC314">
        <v>1600709</v>
      </c>
      <c r="AD314" t="s">
        <v>6252</v>
      </c>
      <c r="AE314">
        <v>270</v>
      </c>
      <c r="AF314">
        <v>1600709</v>
      </c>
      <c r="AG314" t="s">
        <v>6252</v>
      </c>
      <c r="AH314" t="s">
        <v>5940</v>
      </c>
      <c r="AI314">
        <v>1600709</v>
      </c>
      <c r="AJ314" t="s">
        <v>6252</v>
      </c>
      <c r="AK314">
        <v>180</v>
      </c>
      <c r="AL314">
        <v>1600709</v>
      </c>
      <c r="AM314" t="s">
        <v>6252</v>
      </c>
      <c r="AN314" t="s">
        <v>5940</v>
      </c>
      <c r="AO314">
        <v>0</v>
      </c>
      <c r="AP314">
        <v>1700707</v>
      </c>
      <c r="AQ314" t="s">
        <v>6258</v>
      </c>
      <c r="AR314">
        <v>1725</v>
      </c>
    </row>
    <row r="315" spans="1:44" x14ac:dyDescent="0.25">
      <c r="A315">
        <v>4121406</v>
      </c>
      <c r="B315">
        <v>1</v>
      </c>
      <c r="C315" t="s">
        <v>892</v>
      </c>
      <c r="D315" t="s">
        <v>1902</v>
      </c>
      <c r="E315">
        <v>3000</v>
      </c>
      <c r="F315">
        <v>21600</v>
      </c>
      <c r="G315">
        <v>15200</v>
      </c>
      <c r="H315" t="s">
        <v>5940</v>
      </c>
      <c r="I315">
        <v>15</v>
      </c>
      <c r="J315">
        <v>1080</v>
      </c>
      <c r="K315">
        <v>2500</v>
      </c>
      <c r="L315">
        <v>40020</v>
      </c>
      <c r="M315">
        <v>48830</v>
      </c>
      <c r="N315">
        <v>0</v>
      </c>
      <c r="O315">
        <v>20</v>
      </c>
      <c r="P315">
        <v>660</v>
      </c>
      <c r="R315">
        <v>4121406</v>
      </c>
      <c r="S315">
        <v>3000</v>
      </c>
      <c r="T315">
        <v>21600</v>
      </c>
      <c r="U315">
        <v>15200</v>
      </c>
      <c r="V315" t="s">
        <v>5940</v>
      </c>
      <c r="W315">
        <v>15</v>
      </c>
      <c r="X315">
        <v>1080</v>
      </c>
      <c r="Z315">
        <v>1600808</v>
      </c>
      <c r="AB315" t="s">
        <v>5940</v>
      </c>
      <c r="AC315">
        <v>1600808</v>
      </c>
      <c r="AD315" t="s">
        <v>6253</v>
      </c>
      <c r="AE315">
        <v>40</v>
      </c>
      <c r="AF315">
        <v>1600808</v>
      </c>
      <c r="AG315" t="s">
        <v>6253</v>
      </c>
      <c r="AH315" t="s">
        <v>5940</v>
      </c>
      <c r="AI315">
        <v>1600808</v>
      </c>
      <c r="AJ315" t="s">
        <v>6253</v>
      </c>
      <c r="AK315">
        <v>18</v>
      </c>
      <c r="AL315">
        <v>1600808</v>
      </c>
      <c r="AM315" t="s">
        <v>6253</v>
      </c>
      <c r="AN315" t="s">
        <v>5940</v>
      </c>
      <c r="AO315">
        <v>0</v>
      </c>
      <c r="AP315">
        <v>1701002</v>
      </c>
      <c r="AQ315" t="s">
        <v>6259</v>
      </c>
      <c r="AR315">
        <v>750</v>
      </c>
    </row>
    <row r="316" spans="1:44" x14ac:dyDescent="0.25">
      <c r="A316">
        <v>4121505</v>
      </c>
      <c r="B316">
        <v>1</v>
      </c>
      <c r="C316" t="s">
        <v>892</v>
      </c>
      <c r="D316" t="s">
        <v>1903</v>
      </c>
      <c r="E316" t="s">
        <v>5940</v>
      </c>
      <c r="F316">
        <v>18271</v>
      </c>
      <c r="G316">
        <v>47370</v>
      </c>
      <c r="H316" t="s">
        <v>5940</v>
      </c>
      <c r="I316">
        <v>1019</v>
      </c>
      <c r="J316">
        <v>10247</v>
      </c>
      <c r="K316">
        <v>0</v>
      </c>
      <c r="L316">
        <v>24790</v>
      </c>
      <c r="M316">
        <v>53468</v>
      </c>
      <c r="N316">
        <v>0</v>
      </c>
      <c r="O316">
        <v>681</v>
      </c>
      <c r="P316">
        <v>12382</v>
      </c>
      <c r="R316">
        <v>4121505</v>
      </c>
      <c r="S316" t="s">
        <v>5940</v>
      </c>
      <c r="T316">
        <v>18271</v>
      </c>
      <c r="U316">
        <v>47370</v>
      </c>
      <c r="V316" t="s">
        <v>5940</v>
      </c>
      <c r="W316">
        <v>1019</v>
      </c>
      <c r="X316">
        <v>10247</v>
      </c>
      <c r="Z316">
        <v>1700251</v>
      </c>
      <c r="AB316" t="s">
        <v>5940</v>
      </c>
      <c r="AC316">
        <v>1700251</v>
      </c>
      <c r="AD316" t="s">
        <v>6254</v>
      </c>
      <c r="AE316">
        <v>494</v>
      </c>
      <c r="AF316">
        <v>1700251</v>
      </c>
      <c r="AG316" t="s">
        <v>6254</v>
      </c>
      <c r="AH316" t="s">
        <v>5940</v>
      </c>
      <c r="AI316">
        <v>1700251</v>
      </c>
      <c r="AJ316" t="s">
        <v>6254</v>
      </c>
      <c r="AK316" t="s">
        <v>5940</v>
      </c>
      <c r="AL316">
        <v>1700251</v>
      </c>
      <c r="AM316" t="s">
        <v>6254</v>
      </c>
      <c r="AN316">
        <v>864</v>
      </c>
      <c r="AO316">
        <v>0</v>
      </c>
      <c r="AP316">
        <v>1701051</v>
      </c>
      <c r="AQ316" t="s">
        <v>6260</v>
      </c>
      <c r="AR316">
        <v>480</v>
      </c>
    </row>
    <row r="317" spans="1:44" x14ac:dyDescent="0.25">
      <c r="A317">
        <v>4121604</v>
      </c>
      <c r="B317">
        <v>1</v>
      </c>
      <c r="C317" t="s">
        <v>892</v>
      </c>
      <c r="D317" t="s">
        <v>1904</v>
      </c>
      <c r="E317">
        <v>3000</v>
      </c>
      <c r="F317">
        <v>25575</v>
      </c>
      <c r="G317">
        <v>84600</v>
      </c>
      <c r="H317" t="s">
        <v>5940</v>
      </c>
      <c r="I317">
        <v>42</v>
      </c>
      <c r="J317">
        <v>938</v>
      </c>
      <c r="K317">
        <v>2000</v>
      </c>
      <c r="L317">
        <v>59100</v>
      </c>
      <c r="M317">
        <v>97660</v>
      </c>
      <c r="N317">
        <v>0</v>
      </c>
      <c r="O317">
        <v>160</v>
      </c>
      <c r="P317">
        <v>4800</v>
      </c>
      <c r="R317">
        <v>4121604</v>
      </c>
      <c r="S317">
        <v>3000</v>
      </c>
      <c r="T317">
        <v>25575</v>
      </c>
      <c r="U317">
        <v>84600</v>
      </c>
      <c r="V317" t="s">
        <v>5940</v>
      </c>
      <c r="W317">
        <v>42</v>
      </c>
      <c r="X317">
        <v>938</v>
      </c>
      <c r="Z317">
        <v>1700301</v>
      </c>
      <c r="AB317" t="s">
        <v>5940</v>
      </c>
      <c r="AC317">
        <v>1700301</v>
      </c>
      <c r="AD317" t="s">
        <v>6255</v>
      </c>
      <c r="AE317">
        <v>870</v>
      </c>
      <c r="AF317">
        <v>1700301</v>
      </c>
      <c r="AG317" t="s">
        <v>6255</v>
      </c>
      <c r="AH317" t="s">
        <v>5940</v>
      </c>
      <c r="AI317">
        <v>1700301</v>
      </c>
      <c r="AJ317" t="s">
        <v>6255</v>
      </c>
      <c r="AK317">
        <v>36</v>
      </c>
      <c r="AL317">
        <v>1700301</v>
      </c>
      <c r="AM317" t="s">
        <v>6255</v>
      </c>
      <c r="AN317" t="s">
        <v>5940</v>
      </c>
      <c r="AO317">
        <v>0</v>
      </c>
      <c r="AP317">
        <v>1701101</v>
      </c>
      <c r="AQ317" t="s">
        <v>6261</v>
      </c>
      <c r="AR317">
        <v>1400</v>
      </c>
    </row>
    <row r="318" spans="1:44" x14ac:dyDescent="0.25">
      <c r="A318">
        <v>4121703</v>
      </c>
      <c r="B318">
        <v>1</v>
      </c>
      <c r="C318" t="s">
        <v>892</v>
      </c>
      <c r="D318" t="s">
        <v>1905</v>
      </c>
      <c r="E318" t="s">
        <v>5940</v>
      </c>
      <c r="F318">
        <v>39480</v>
      </c>
      <c r="G318">
        <v>96150</v>
      </c>
      <c r="H318" t="s">
        <v>5940</v>
      </c>
      <c r="I318">
        <v>158</v>
      </c>
      <c r="J318">
        <v>22900</v>
      </c>
      <c r="K318">
        <v>0</v>
      </c>
      <c r="L318">
        <v>55100</v>
      </c>
      <c r="M318">
        <v>153500</v>
      </c>
      <c r="N318">
        <v>0</v>
      </c>
      <c r="O318">
        <v>102</v>
      </c>
      <c r="P318">
        <v>31350</v>
      </c>
      <c r="R318">
        <v>4121703</v>
      </c>
      <c r="S318" t="s">
        <v>5940</v>
      </c>
      <c r="T318">
        <v>39480</v>
      </c>
      <c r="U318">
        <v>96150</v>
      </c>
      <c r="V318" t="s">
        <v>5940</v>
      </c>
      <c r="W318">
        <v>158</v>
      </c>
      <c r="X318">
        <v>22900</v>
      </c>
      <c r="Z318">
        <v>1700350</v>
      </c>
      <c r="AB318" t="s">
        <v>5940</v>
      </c>
      <c r="AC318">
        <v>1700350</v>
      </c>
      <c r="AD318" t="s">
        <v>6256</v>
      </c>
      <c r="AE318">
        <v>1978</v>
      </c>
      <c r="AF318">
        <v>1700350</v>
      </c>
      <c r="AG318" t="s">
        <v>6256</v>
      </c>
      <c r="AH318" t="s">
        <v>5940</v>
      </c>
      <c r="AI318">
        <v>1700350</v>
      </c>
      <c r="AJ318" t="s">
        <v>6256</v>
      </c>
      <c r="AK318" t="s">
        <v>5940</v>
      </c>
      <c r="AL318">
        <v>1700350</v>
      </c>
      <c r="AM318" t="s">
        <v>6256</v>
      </c>
      <c r="AN318" t="s">
        <v>5940</v>
      </c>
      <c r="AO318">
        <v>0</v>
      </c>
      <c r="AP318">
        <v>1701309</v>
      </c>
      <c r="AQ318" t="s">
        <v>6262</v>
      </c>
      <c r="AR318">
        <v>520</v>
      </c>
    </row>
    <row r="319" spans="1:44" x14ac:dyDescent="0.25">
      <c r="A319">
        <v>4121752</v>
      </c>
      <c r="B319">
        <v>1</v>
      </c>
      <c r="C319" t="s">
        <v>892</v>
      </c>
      <c r="D319" t="s">
        <v>1906</v>
      </c>
      <c r="E319" t="s">
        <v>5940</v>
      </c>
      <c r="F319">
        <v>27195</v>
      </c>
      <c r="G319">
        <v>32910</v>
      </c>
      <c r="H319" t="s">
        <v>5940</v>
      </c>
      <c r="I319">
        <v>292</v>
      </c>
      <c r="J319">
        <v>695</v>
      </c>
      <c r="K319">
        <v>0</v>
      </c>
      <c r="L319">
        <v>33640</v>
      </c>
      <c r="M319">
        <v>48575</v>
      </c>
      <c r="N319">
        <v>0</v>
      </c>
      <c r="O319">
        <v>60</v>
      </c>
      <c r="P319">
        <v>900</v>
      </c>
      <c r="R319">
        <v>4121752</v>
      </c>
      <c r="S319" t="s">
        <v>5940</v>
      </c>
      <c r="T319">
        <v>27195</v>
      </c>
      <c r="U319">
        <v>32910</v>
      </c>
      <c r="V319" t="s">
        <v>5940</v>
      </c>
      <c r="W319">
        <v>292</v>
      </c>
      <c r="X319">
        <v>695</v>
      </c>
      <c r="Z319">
        <v>1700400</v>
      </c>
      <c r="AB319" t="s">
        <v>5940</v>
      </c>
      <c r="AC319">
        <v>1700400</v>
      </c>
      <c r="AD319" t="s">
        <v>6257</v>
      </c>
      <c r="AE319">
        <v>4900</v>
      </c>
      <c r="AF319">
        <v>1700400</v>
      </c>
      <c r="AG319" t="s">
        <v>6257</v>
      </c>
      <c r="AH319">
        <v>1000</v>
      </c>
      <c r="AI319">
        <v>1700400</v>
      </c>
      <c r="AJ319" t="s">
        <v>6257</v>
      </c>
      <c r="AK319" t="s">
        <v>5940</v>
      </c>
      <c r="AL319">
        <v>1700400</v>
      </c>
      <c r="AM319" t="s">
        <v>6257</v>
      </c>
      <c r="AN319">
        <v>9315</v>
      </c>
      <c r="AO319">
        <v>0</v>
      </c>
      <c r="AP319">
        <v>1701903</v>
      </c>
      <c r="AQ319" t="s">
        <v>6263</v>
      </c>
      <c r="AR319">
        <v>273</v>
      </c>
    </row>
    <row r="320" spans="1:44" x14ac:dyDescent="0.25">
      <c r="A320">
        <v>4121802</v>
      </c>
      <c r="B320">
        <v>1</v>
      </c>
      <c r="C320" t="s">
        <v>892</v>
      </c>
      <c r="D320" t="s">
        <v>1907</v>
      </c>
      <c r="E320">
        <v>7500</v>
      </c>
      <c r="F320">
        <v>1111</v>
      </c>
      <c r="G320">
        <v>8486</v>
      </c>
      <c r="H320" t="s">
        <v>5940</v>
      </c>
      <c r="I320">
        <v>236</v>
      </c>
      <c r="J320">
        <v>769</v>
      </c>
      <c r="K320">
        <v>8625</v>
      </c>
      <c r="L320">
        <v>982</v>
      </c>
      <c r="M320">
        <v>24200</v>
      </c>
      <c r="N320">
        <v>0</v>
      </c>
      <c r="O320">
        <v>615</v>
      </c>
      <c r="P320">
        <v>760</v>
      </c>
      <c r="R320">
        <v>4121802</v>
      </c>
      <c r="S320">
        <v>7500</v>
      </c>
      <c r="T320">
        <v>1111</v>
      </c>
      <c r="U320">
        <v>8486</v>
      </c>
      <c r="V320" t="s">
        <v>5940</v>
      </c>
      <c r="W320">
        <v>236</v>
      </c>
      <c r="X320">
        <v>769</v>
      </c>
      <c r="Z320">
        <v>1700707</v>
      </c>
      <c r="AB320" t="s">
        <v>5940</v>
      </c>
      <c r="AC320">
        <v>1700707</v>
      </c>
      <c r="AD320" t="s">
        <v>6258</v>
      </c>
      <c r="AE320">
        <v>788</v>
      </c>
      <c r="AF320">
        <v>1700707</v>
      </c>
      <c r="AG320" t="s">
        <v>6258</v>
      </c>
      <c r="AH320">
        <v>720</v>
      </c>
      <c r="AI320">
        <v>1700707</v>
      </c>
      <c r="AJ320" t="s">
        <v>6258</v>
      </c>
      <c r="AK320" t="s">
        <v>5940</v>
      </c>
      <c r="AL320">
        <v>1700707</v>
      </c>
      <c r="AM320" t="s">
        <v>6258</v>
      </c>
      <c r="AN320">
        <v>12015</v>
      </c>
      <c r="AO320">
        <v>0</v>
      </c>
      <c r="AP320">
        <v>1702000</v>
      </c>
      <c r="AQ320" t="s">
        <v>6264</v>
      </c>
      <c r="AR320">
        <v>2160</v>
      </c>
    </row>
    <row r="321" spans="1:44" x14ac:dyDescent="0.25">
      <c r="A321">
        <v>4121901</v>
      </c>
      <c r="B321">
        <v>1</v>
      </c>
      <c r="C321" t="s">
        <v>892</v>
      </c>
      <c r="D321" t="s">
        <v>1908</v>
      </c>
      <c r="E321">
        <v>49000</v>
      </c>
      <c r="F321">
        <v>11900</v>
      </c>
      <c r="G321">
        <v>10000</v>
      </c>
      <c r="H321">
        <v>252</v>
      </c>
      <c r="I321">
        <v>173</v>
      </c>
      <c r="J321">
        <v>260</v>
      </c>
      <c r="K321">
        <v>114750</v>
      </c>
      <c r="L321">
        <v>16500</v>
      </c>
      <c r="M321">
        <v>20170</v>
      </c>
      <c r="N321">
        <v>230</v>
      </c>
      <c r="O321">
        <v>289</v>
      </c>
      <c r="P321">
        <v>53</v>
      </c>
      <c r="R321">
        <v>4121901</v>
      </c>
      <c r="S321">
        <v>49000</v>
      </c>
      <c r="T321">
        <v>11900</v>
      </c>
      <c r="U321">
        <v>10000</v>
      </c>
      <c r="V321">
        <v>252</v>
      </c>
      <c r="W321">
        <v>173</v>
      </c>
      <c r="X321">
        <v>260</v>
      </c>
      <c r="Z321">
        <v>1701002</v>
      </c>
      <c r="AB321" t="s">
        <v>5940</v>
      </c>
      <c r="AC321">
        <v>1701002</v>
      </c>
      <c r="AD321" t="s">
        <v>6259</v>
      </c>
      <c r="AE321">
        <v>780</v>
      </c>
      <c r="AF321">
        <v>1701002</v>
      </c>
      <c r="AG321" t="s">
        <v>6259</v>
      </c>
      <c r="AH321" t="s">
        <v>5940</v>
      </c>
      <c r="AI321">
        <v>1701002</v>
      </c>
      <c r="AJ321" t="s">
        <v>6259</v>
      </c>
      <c r="AK321">
        <v>105</v>
      </c>
      <c r="AL321">
        <v>1701002</v>
      </c>
      <c r="AM321" t="s">
        <v>6259</v>
      </c>
      <c r="AN321" t="s">
        <v>5940</v>
      </c>
      <c r="AO321">
        <v>0</v>
      </c>
      <c r="AP321">
        <v>1702109</v>
      </c>
      <c r="AQ321" t="s">
        <v>6265</v>
      </c>
      <c r="AR321">
        <v>2080</v>
      </c>
    </row>
    <row r="322" spans="1:44" x14ac:dyDescent="0.25">
      <c r="A322">
        <v>4122008</v>
      </c>
      <c r="B322">
        <v>1</v>
      </c>
      <c r="C322" t="s">
        <v>892</v>
      </c>
      <c r="D322" t="s">
        <v>1909</v>
      </c>
      <c r="E322" t="s">
        <v>5940</v>
      </c>
      <c r="F322">
        <v>5992</v>
      </c>
      <c r="G322">
        <v>70662</v>
      </c>
      <c r="H322" t="s">
        <v>5940</v>
      </c>
      <c r="I322">
        <v>1122</v>
      </c>
      <c r="J322">
        <v>2995</v>
      </c>
      <c r="K322">
        <v>0</v>
      </c>
      <c r="L322">
        <v>17160</v>
      </c>
      <c r="M322">
        <v>45660</v>
      </c>
      <c r="N322">
        <v>0</v>
      </c>
      <c r="O322">
        <v>612</v>
      </c>
      <c r="P322">
        <v>6308</v>
      </c>
      <c r="R322">
        <v>4122008</v>
      </c>
      <c r="S322" t="s">
        <v>5940</v>
      </c>
      <c r="T322">
        <v>5992</v>
      </c>
      <c r="U322">
        <v>70662</v>
      </c>
      <c r="V322" t="s">
        <v>5940</v>
      </c>
      <c r="W322">
        <v>1122</v>
      </c>
      <c r="X322">
        <v>2995</v>
      </c>
      <c r="Z322">
        <v>1701051</v>
      </c>
      <c r="AB322" t="s">
        <v>5940</v>
      </c>
      <c r="AC322">
        <v>1701051</v>
      </c>
      <c r="AD322" t="s">
        <v>6260</v>
      </c>
      <c r="AE322">
        <v>780</v>
      </c>
      <c r="AF322">
        <v>1701051</v>
      </c>
      <c r="AG322" t="s">
        <v>6260</v>
      </c>
      <c r="AH322">
        <v>442</v>
      </c>
      <c r="AI322">
        <v>1701051</v>
      </c>
      <c r="AJ322" t="s">
        <v>6260</v>
      </c>
      <c r="AK322">
        <v>96</v>
      </c>
      <c r="AL322">
        <v>1701051</v>
      </c>
      <c r="AM322" t="s">
        <v>6260</v>
      </c>
      <c r="AN322" t="s">
        <v>5940</v>
      </c>
      <c r="AO322">
        <v>0</v>
      </c>
      <c r="AP322">
        <v>1702158</v>
      </c>
      <c r="AQ322" t="s">
        <v>6266</v>
      </c>
      <c r="AR322">
        <v>260</v>
      </c>
    </row>
    <row r="323" spans="1:44" x14ac:dyDescent="0.25">
      <c r="A323">
        <v>4122107</v>
      </c>
      <c r="B323">
        <v>1</v>
      </c>
      <c r="C323" t="s">
        <v>892</v>
      </c>
      <c r="D323" t="s">
        <v>1910</v>
      </c>
      <c r="E323" t="s">
        <v>5940</v>
      </c>
      <c r="F323">
        <v>9779</v>
      </c>
      <c r="G323">
        <v>11140</v>
      </c>
      <c r="H323" t="s">
        <v>5940</v>
      </c>
      <c r="I323">
        <v>142</v>
      </c>
      <c r="J323">
        <v>699</v>
      </c>
      <c r="K323">
        <v>0</v>
      </c>
      <c r="L323">
        <v>11880</v>
      </c>
      <c r="M323">
        <v>14440</v>
      </c>
      <c r="N323">
        <v>0</v>
      </c>
      <c r="O323">
        <v>192</v>
      </c>
      <c r="P323">
        <v>600</v>
      </c>
      <c r="R323">
        <v>4122107</v>
      </c>
      <c r="S323" t="s">
        <v>5940</v>
      </c>
      <c r="T323">
        <v>9779</v>
      </c>
      <c r="U323">
        <v>11140</v>
      </c>
      <c r="V323" t="s">
        <v>5940</v>
      </c>
      <c r="W323">
        <v>142</v>
      </c>
      <c r="X323">
        <v>699</v>
      </c>
      <c r="Z323">
        <v>1701101</v>
      </c>
      <c r="AB323" t="s">
        <v>5940</v>
      </c>
      <c r="AC323">
        <v>1701101</v>
      </c>
      <c r="AD323" t="s">
        <v>6261</v>
      </c>
      <c r="AE323">
        <v>2100</v>
      </c>
      <c r="AF323">
        <v>1701101</v>
      </c>
      <c r="AG323" t="s">
        <v>6261</v>
      </c>
      <c r="AH323" t="s">
        <v>5940</v>
      </c>
      <c r="AI323">
        <v>1701101</v>
      </c>
      <c r="AJ323" t="s">
        <v>6261</v>
      </c>
      <c r="AK323">
        <v>9</v>
      </c>
      <c r="AL323">
        <v>1701101</v>
      </c>
      <c r="AM323" t="s">
        <v>6261</v>
      </c>
      <c r="AN323">
        <v>10080</v>
      </c>
      <c r="AO323">
        <v>0</v>
      </c>
      <c r="AP323">
        <v>1702208</v>
      </c>
      <c r="AQ323" t="s">
        <v>6267</v>
      </c>
      <c r="AR323">
        <v>806</v>
      </c>
    </row>
    <row r="324" spans="1:44" x14ac:dyDescent="0.25">
      <c r="A324">
        <v>4122156</v>
      </c>
      <c r="B324">
        <v>1</v>
      </c>
      <c r="C324" t="s">
        <v>892</v>
      </c>
      <c r="D324" t="s">
        <v>1911</v>
      </c>
      <c r="E324">
        <v>180</v>
      </c>
      <c r="F324">
        <v>17640</v>
      </c>
      <c r="G324">
        <v>38410</v>
      </c>
      <c r="H324" t="s">
        <v>5940</v>
      </c>
      <c r="I324">
        <v>1105</v>
      </c>
      <c r="J324">
        <v>3549</v>
      </c>
      <c r="K324">
        <v>795</v>
      </c>
      <c r="L324">
        <v>31040</v>
      </c>
      <c r="M324">
        <v>50284</v>
      </c>
      <c r="N324">
        <v>0</v>
      </c>
      <c r="O324">
        <v>115</v>
      </c>
      <c r="P324">
        <v>3218</v>
      </c>
      <c r="R324">
        <v>4122156</v>
      </c>
      <c r="S324">
        <v>180</v>
      </c>
      <c r="T324">
        <v>17640</v>
      </c>
      <c r="U324">
        <v>38410</v>
      </c>
      <c r="V324" t="s">
        <v>5940</v>
      </c>
      <c r="W324">
        <v>1105</v>
      </c>
      <c r="X324">
        <v>3549</v>
      </c>
      <c r="Z324">
        <v>1701309</v>
      </c>
      <c r="AB324" t="s">
        <v>5940</v>
      </c>
      <c r="AC324">
        <v>1701309</v>
      </c>
      <c r="AD324" t="s">
        <v>6262</v>
      </c>
      <c r="AE324">
        <v>325</v>
      </c>
      <c r="AF324">
        <v>1701309</v>
      </c>
      <c r="AG324" t="s">
        <v>6262</v>
      </c>
      <c r="AH324" t="s">
        <v>5940</v>
      </c>
      <c r="AI324">
        <v>1701309</v>
      </c>
      <c r="AJ324" t="s">
        <v>6262</v>
      </c>
      <c r="AK324">
        <v>102</v>
      </c>
      <c r="AL324">
        <v>1701309</v>
      </c>
      <c r="AM324" t="s">
        <v>6262</v>
      </c>
      <c r="AN324" t="s">
        <v>5940</v>
      </c>
      <c r="AO324">
        <v>0</v>
      </c>
      <c r="AP324">
        <v>1702307</v>
      </c>
      <c r="AQ324" t="s">
        <v>6268</v>
      </c>
      <c r="AR324">
        <v>700</v>
      </c>
    </row>
    <row r="325" spans="1:44" x14ac:dyDescent="0.25">
      <c r="A325">
        <v>4122172</v>
      </c>
      <c r="B325">
        <v>1</v>
      </c>
      <c r="C325" t="s">
        <v>892</v>
      </c>
      <c r="D325" t="s">
        <v>1912</v>
      </c>
      <c r="E325" t="s">
        <v>5940</v>
      </c>
      <c r="F325">
        <v>2400</v>
      </c>
      <c r="G325">
        <v>2888</v>
      </c>
      <c r="H325">
        <v>432</v>
      </c>
      <c r="I325">
        <v>15</v>
      </c>
      <c r="J325">
        <v>508</v>
      </c>
      <c r="K325">
        <v>0</v>
      </c>
      <c r="L325">
        <v>7830</v>
      </c>
      <c r="M325">
        <v>8625</v>
      </c>
      <c r="N325">
        <v>38</v>
      </c>
      <c r="O325">
        <v>54</v>
      </c>
      <c r="P325">
        <v>1014</v>
      </c>
      <c r="R325">
        <v>4122172</v>
      </c>
      <c r="S325" t="s">
        <v>5940</v>
      </c>
      <c r="T325">
        <v>2400</v>
      </c>
      <c r="U325">
        <v>2888</v>
      </c>
      <c r="V325">
        <v>432</v>
      </c>
      <c r="W325">
        <v>15</v>
      </c>
      <c r="X325">
        <v>508</v>
      </c>
      <c r="Z325">
        <v>1701903</v>
      </c>
      <c r="AB325" t="s">
        <v>5940</v>
      </c>
      <c r="AC325">
        <v>1701903</v>
      </c>
      <c r="AD325" t="s">
        <v>6263</v>
      </c>
      <c r="AE325">
        <v>1560</v>
      </c>
      <c r="AF325">
        <v>1701903</v>
      </c>
      <c r="AG325" t="s">
        <v>6263</v>
      </c>
      <c r="AH325">
        <v>175</v>
      </c>
      <c r="AI325">
        <v>1701903</v>
      </c>
      <c r="AJ325" t="s">
        <v>6263</v>
      </c>
      <c r="AK325" t="s">
        <v>5940</v>
      </c>
      <c r="AL325">
        <v>1701903</v>
      </c>
      <c r="AM325" t="s">
        <v>6263</v>
      </c>
      <c r="AN325">
        <v>1440</v>
      </c>
      <c r="AO325">
        <v>0</v>
      </c>
      <c r="AP325">
        <v>1702406</v>
      </c>
      <c r="AQ325" t="s">
        <v>6269</v>
      </c>
      <c r="AR325">
        <v>4800</v>
      </c>
    </row>
    <row r="326" spans="1:44" x14ac:dyDescent="0.25">
      <c r="A326">
        <v>4122206</v>
      </c>
      <c r="B326">
        <v>1</v>
      </c>
      <c r="C326" t="s">
        <v>892</v>
      </c>
      <c r="D326" t="s">
        <v>1913</v>
      </c>
      <c r="E326">
        <v>2030</v>
      </c>
      <c r="F326" t="s">
        <v>5940</v>
      </c>
      <c r="G326">
        <v>23560</v>
      </c>
      <c r="H326" t="s">
        <v>5940</v>
      </c>
      <c r="I326">
        <v>35</v>
      </c>
      <c r="J326">
        <v>2178</v>
      </c>
      <c r="K326">
        <v>2240</v>
      </c>
      <c r="L326">
        <v>0</v>
      </c>
      <c r="M326">
        <v>28426</v>
      </c>
      <c r="N326">
        <v>0</v>
      </c>
      <c r="O326">
        <v>31</v>
      </c>
      <c r="P326">
        <v>1720</v>
      </c>
      <c r="R326">
        <v>4122206</v>
      </c>
      <c r="S326">
        <v>2030</v>
      </c>
      <c r="T326" t="s">
        <v>5940</v>
      </c>
      <c r="U326">
        <v>23560</v>
      </c>
      <c r="V326" t="s">
        <v>5940</v>
      </c>
      <c r="W326">
        <v>35</v>
      </c>
      <c r="X326">
        <v>2178</v>
      </c>
      <c r="Z326">
        <v>1702000</v>
      </c>
      <c r="AB326" t="s">
        <v>5940</v>
      </c>
      <c r="AC326">
        <v>1702000</v>
      </c>
      <c r="AD326" t="s">
        <v>6264</v>
      </c>
      <c r="AE326">
        <v>632</v>
      </c>
      <c r="AF326">
        <v>1702000</v>
      </c>
      <c r="AG326" t="s">
        <v>6264</v>
      </c>
      <c r="AH326">
        <v>416</v>
      </c>
      <c r="AI326">
        <v>1702000</v>
      </c>
      <c r="AJ326" t="s">
        <v>6264</v>
      </c>
      <c r="AK326" t="s">
        <v>5940</v>
      </c>
      <c r="AL326">
        <v>1702000</v>
      </c>
      <c r="AM326" t="s">
        <v>6264</v>
      </c>
      <c r="AN326">
        <v>3780</v>
      </c>
      <c r="AO326">
        <v>0</v>
      </c>
      <c r="AP326">
        <v>1702554</v>
      </c>
      <c r="AQ326" t="s">
        <v>6270</v>
      </c>
      <c r="AR326">
        <v>403</v>
      </c>
    </row>
    <row r="327" spans="1:44" x14ac:dyDescent="0.25">
      <c r="A327">
        <v>4122305</v>
      </c>
      <c r="B327">
        <v>1</v>
      </c>
      <c r="C327" t="s">
        <v>892</v>
      </c>
      <c r="D327" t="s">
        <v>1914</v>
      </c>
      <c r="E327" t="s">
        <v>5940</v>
      </c>
      <c r="F327">
        <v>4590</v>
      </c>
      <c r="G327">
        <v>57000</v>
      </c>
      <c r="H327" t="s">
        <v>5940</v>
      </c>
      <c r="I327">
        <v>102</v>
      </c>
      <c r="J327">
        <v>2820</v>
      </c>
      <c r="K327">
        <v>0</v>
      </c>
      <c r="L327">
        <v>6200</v>
      </c>
      <c r="M327">
        <v>62560</v>
      </c>
      <c r="N327">
        <v>0</v>
      </c>
      <c r="O327">
        <v>68</v>
      </c>
      <c r="P327">
        <v>4440</v>
      </c>
      <c r="R327">
        <v>4122305</v>
      </c>
      <c r="S327" t="s">
        <v>5940</v>
      </c>
      <c r="T327">
        <v>4590</v>
      </c>
      <c r="U327">
        <v>57000</v>
      </c>
      <c r="V327" t="s">
        <v>5940</v>
      </c>
      <c r="W327">
        <v>102</v>
      </c>
      <c r="X327">
        <v>2820</v>
      </c>
      <c r="Z327">
        <v>1702109</v>
      </c>
      <c r="AB327" t="s">
        <v>5940</v>
      </c>
      <c r="AC327">
        <v>1702109</v>
      </c>
      <c r="AD327" t="s">
        <v>6265</v>
      </c>
      <c r="AE327">
        <v>980</v>
      </c>
      <c r="AF327">
        <v>1702109</v>
      </c>
      <c r="AG327" t="s">
        <v>6265</v>
      </c>
      <c r="AH327" t="s">
        <v>5940</v>
      </c>
      <c r="AI327">
        <v>1702109</v>
      </c>
      <c r="AJ327" t="s">
        <v>6265</v>
      </c>
      <c r="AK327">
        <v>154</v>
      </c>
      <c r="AL327">
        <v>1702109</v>
      </c>
      <c r="AM327" t="s">
        <v>6265</v>
      </c>
      <c r="AN327">
        <v>5000</v>
      </c>
      <c r="AO327">
        <v>0</v>
      </c>
      <c r="AP327">
        <v>1702703</v>
      </c>
      <c r="AQ327" t="s">
        <v>6271</v>
      </c>
      <c r="AR327">
        <v>1380</v>
      </c>
    </row>
    <row r="328" spans="1:44" x14ac:dyDescent="0.25">
      <c r="A328">
        <v>4122404</v>
      </c>
      <c r="B328">
        <v>1</v>
      </c>
      <c r="C328" t="s">
        <v>892</v>
      </c>
      <c r="D328" t="s">
        <v>1915</v>
      </c>
      <c r="E328">
        <v>338670</v>
      </c>
      <c r="F328">
        <v>46200</v>
      </c>
      <c r="G328">
        <v>26818</v>
      </c>
      <c r="H328" t="s">
        <v>5940</v>
      </c>
      <c r="I328">
        <v>86</v>
      </c>
      <c r="J328">
        <v>183</v>
      </c>
      <c r="K328">
        <v>305516</v>
      </c>
      <c r="L328">
        <v>66780</v>
      </c>
      <c r="M328">
        <v>37536</v>
      </c>
      <c r="N328">
        <v>0</v>
      </c>
      <c r="O328">
        <v>72</v>
      </c>
      <c r="P328">
        <v>180</v>
      </c>
      <c r="R328">
        <v>4122404</v>
      </c>
      <c r="S328">
        <v>338670</v>
      </c>
      <c r="T328">
        <v>46200</v>
      </c>
      <c r="U328">
        <v>26818</v>
      </c>
      <c r="V328" t="s">
        <v>5940</v>
      </c>
      <c r="W328">
        <v>86</v>
      </c>
      <c r="X328">
        <v>183</v>
      </c>
      <c r="Z328">
        <v>1702158</v>
      </c>
      <c r="AB328" t="s">
        <v>5940</v>
      </c>
      <c r="AC328">
        <v>1702158</v>
      </c>
      <c r="AD328" t="s">
        <v>6266</v>
      </c>
      <c r="AE328">
        <v>120</v>
      </c>
      <c r="AF328">
        <v>1702158</v>
      </c>
      <c r="AG328" t="s">
        <v>6266</v>
      </c>
      <c r="AH328" t="s">
        <v>5940</v>
      </c>
      <c r="AI328">
        <v>1702158</v>
      </c>
      <c r="AJ328" t="s">
        <v>6266</v>
      </c>
      <c r="AK328">
        <v>76</v>
      </c>
      <c r="AL328">
        <v>1702158</v>
      </c>
      <c r="AM328" t="s">
        <v>6266</v>
      </c>
      <c r="AN328" t="s">
        <v>5940</v>
      </c>
      <c r="AO328">
        <v>0</v>
      </c>
      <c r="AP328">
        <v>1702901</v>
      </c>
      <c r="AQ328" t="s">
        <v>6272</v>
      </c>
      <c r="AR328">
        <v>230</v>
      </c>
    </row>
    <row r="329" spans="1:44" x14ac:dyDescent="0.25">
      <c r="A329">
        <v>4122503</v>
      </c>
      <c r="B329">
        <v>1</v>
      </c>
      <c r="C329" t="s">
        <v>892</v>
      </c>
      <c r="D329" t="s">
        <v>1916</v>
      </c>
      <c r="E329">
        <v>500</v>
      </c>
      <c r="F329">
        <v>56000</v>
      </c>
      <c r="G329">
        <v>33250</v>
      </c>
      <c r="H329">
        <v>585</v>
      </c>
      <c r="I329">
        <v>240</v>
      </c>
      <c r="J329">
        <v>830</v>
      </c>
      <c r="K329">
        <v>5600</v>
      </c>
      <c r="L329">
        <v>67000</v>
      </c>
      <c r="M329">
        <v>48600</v>
      </c>
      <c r="N329">
        <v>0</v>
      </c>
      <c r="O329">
        <v>112</v>
      </c>
      <c r="P329">
        <v>2668</v>
      </c>
      <c r="R329">
        <v>4122503</v>
      </c>
      <c r="S329">
        <v>500</v>
      </c>
      <c r="T329">
        <v>56000</v>
      </c>
      <c r="U329">
        <v>33250</v>
      </c>
      <c r="V329">
        <v>585</v>
      </c>
      <c r="W329">
        <v>240</v>
      </c>
      <c r="X329">
        <v>830</v>
      </c>
      <c r="Z329">
        <v>1702208</v>
      </c>
      <c r="AB329" t="s">
        <v>5940</v>
      </c>
      <c r="AC329">
        <v>1702208</v>
      </c>
      <c r="AD329" t="s">
        <v>6267</v>
      </c>
      <c r="AE329">
        <v>1440</v>
      </c>
      <c r="AF329">
        <v>1702208</v>
      </c>
      <c r="AG329" t="s">
        <v>6267</v>
      </c>
      <c r="AH329" t="s">
        <v>5940</v>
      </c>
      <c r="AI329">
        <v>1702208</v>
      </c>
      <c r="AJ329" t="s">
        <v>6267</v>
      </c>
      <c r="AK329">
        <v>88</v>
      </c>
      <c r="AL329">
        <v>1702208</v>
      </c>
      <c r="AM329" t="s">
        <v>6267</v>
      </c>
      <c r="AN329" t="s">
        <v>5940</v>
      </c>
      <c r="AO329">
        <v>0</v>
      </c>
      <c r="AP329">
        <v>1703008</v>
      </c>
      <c r="AQ329" t="s">
        <v>6273</v>
      </c>
      <c r="AR329">
        <v>750</v>
      </c>
    </row>
    <row r="330" spans="1:44" x14ac:dyDescent="0.25">
      <c r="A330">
        <v>4122602</v>
      </c>
      <c r="B330">
        <v>1</v>
      </c>
      <c r="C330" t="s">
        <v>892</v>
      </c>
      <c r="D330" t="s">
        <v>1917</v>
      </c>
      <c r="E330">
        <v>989441</v>
      </c>
      <c r="F330">
        <v>1600</v>
      </c>
      <c r="G330">
        <v>1450</v>
      </c>
      <c r="H330">
        <v>100</v>
      </c>
      <c r="I330">
        <v>29</v>
      </c>
      <c r="J330">
        <v>78</v>
      </c>
      <c r="K330">
        <v>1548710</v>
      </c>
      <c r="L330">
        <v>250</v>
      </c>
      <c r="M330">
        <v>1325</v>
      </c>
      <c r="N330">
        <v>0</v>
      </c>
      <c r="O330">
        <v>36</v>
      </c>
      <c r="P330">
        <v>8</v>
      </c>
      <c r="R330">
        <v>4122602</v>
      </c>
      <c r="S330">
        <v>989441</v>
      </c>
      <c r="T330">
        <v>1600</v>
      </c>
      <c r="U330">
        <v>1450</v>
      </c>
      <c r="V330">
        <v>100</v>
      </c>
      <c r="W330">
        <v>29</v>
      </c>
      <c r="X330">
        <v>78</v>
      </c>
      <c r="Z330">
        <v>1702307</v>
      </c>
      <c r="AB330" t="s">
        <v>5940</v>
      </c>
      <c r="AC330">
        <v>1702307</v>
      </c>
      <c r="AD330" t="s">
        <v>6268</v>
      </c>
      <c r="AE330">
        <v>630</v>
      </c>
      <c r="AF330">
        <v>1702307</v>
      </c>
      <c r="AG330" t="s">
        <v>6268</v>
      </c>
      <c r="AH330" t="s">
        <v>5940</v>
      </c>
      <c r="AI330">
        <v>1702307</v>
      </c>
      <c r="AJ330" t="s">
        <v>6268</v>
      </c>
      <c r="AK330">
        <v>38</v>
      </c>
      <c r="AL330">
        <v>1702307</v>
      </c>
      <c r="AM330" t="s">
        <v>6268</v>
      </c>
      <c r="AN330">
        <v>500</v>
      </c>
      <c r="AO330">
        <v>0</v>
      </c>
      <c r="AP330">
        <v>1703057</v>
      </c>
      <c r="AQ330" t="s">
        <v>6274</v>
      </c>
      <c r="AR330">
        <v>910</v>
      </c>
    </row>
    <row r="331" spans="1:44" x14ac:dyDescent="0.25">
      <c r="A331">
        <v>4122651</v>
      </c>
      <c r="B331">
        <v>1</v>
      </c>
      <c r="C331" t="s">
        <v>892</v>
      </c>
      <c r="D331" t="s">
        <v>1918</v>
      </c>
      <c r="E331" t="s">
        <v>5940</v>
      </c>
      <c r="F331">
        <v>208</v>
      </c>
      <c r="G331">
        <v>3008</v>
      </c>
      <c r="H331">
        <v>288</v>
      </c>
      <c r="I331">
        <v>15</v>
      </c>
      <c r="J331">
        <v>395</v>
      </c>
      <c r="K331">
        <v>0</v>
      </c>
      <c r="L331">
        <v>420</v>
      </c>
      <c r="M331">
        <v>3350</v>
      </c>
      <c r="N331">
        <v>38</v>
      </c>
      <c r="O331">
        <v>54</v>
      </c>
      <c r="P331">
        <v>368</v>
      </c>
      <c r="R331">
        <v>4122651</v>
      </c>
      <c r="S331" t="s">
        <v>5940</v>
      </c>
      <c r="T331">
        <v>208</v>
      </c>
      <c r="U331">
        <v>3008</v>
      </c>
      <c r="V331">
        <v>288</v>
      </c>
      <c r="W331">
        <v>15</v>
      </c>
      <c r="X331">
        <v>395</v>
      </c>
      <c r="Z331">
        <v>1702406</v>
      </c>
      <c r="AB331" t="s">
        <v>5940</v>
      </c>
      <c r="AC331">
        <v>1702406</v>
      </c>
      <c r="AD331" t="s">
        <v>6269</v>
      </c>
      <c r="AE331">
        <v>1190</v>
      </c>
      <c r="AF331">
        <v>1702406</v>
      </c>
      <c r="AG331" t="s">
        <v>6269</v>
      </c>
      <c r="AH331">
        <v>112500</v>
      </c>
      <c r="AI331">
        <v>1702406</v>
      </c>
      <c r="AJ331" t="s">
        <v>6269</v>
      </c>
      <c r="AK331" t="s">
        <v>5940</v>
      </c>
      <c r="AL331">
        <v>1702406</v>
      </c>
      <c r="AM331" t="s">
        <v>6269</v>
      </c>
      <c r="AN331" t="s">
        <v>5940</v>
      </c>
      <c r="AO331">
        <v>0</v>
      </c>
      <c r="AP331">
        <v>1703073</v>
      </c>
      <c r="AQ331" t="s">
        <v>6275</v>
      </c>
      <c r="AR331">
        <v>720</v>
      </c>
    </row>
    <row r="332" spans="1:44" x14ac:dyDescent="0.25">
      <c r="A332">
        <v>4122701</v>
      </c>
      <c r="B332">
        <v>1</v>
      </c>
      <c r="C332" t="s">
        <v>892</v>
      </c>
      <c r="D332" t="s">
        <v>1919</v>
      </c>
      <c r="E332" t="s">
        <v>5940</v>
      </c>
      <c r="F332">
        <v>16125</v>
      </c>
      <c r="G332">
        <v>9970</v>
      </c>
      <c r="H332">
        <v>32</v>
      </c>
      <c r="I332">
        <v>435</v>
      </c>
      <c r="J332">
        <v>120</v>
      </c>
      <c r="K332">
        <v>18360</v>
      </c>
      <c r="L332">
        <v>21300</v>
      </c>
      <c r="M332">
        <v>17200</v>
      </c>
      <c r="N332">
        <v>0</v>
      </c>
      <c r="O332">
        <v>246</v>
      </c>
      <c r="P332">
        <v>79</v>
      </c>
      <c r="R332">
        <v>4122701</v>
      </c>
      <c r="S332" t="s">
        <v>5940</v>
      </c>
      <c r="T332">
        <v>16125</v>
      </c>
      <c r="U332">
        <v>9970</v>
      </c>
      <c r="V332">
        <v>32</v>
      </c>
      <c r="W332">
        <v>435</v>
      </c>
      <c r="X332">
        <v>120</v>
      </c>
      <c r="Z332">
        <v>1702554</v>
      </c>
      <c r="AB332" t="s">
        <v>5940</v>
      </c>
      <c r="AC332">
        <v>1702554</v>
      </c>
      <c r="AD332" t="s">
        <v>6270</v>
      </c>
      <c r="AE332">
        <v>403</v>
      </c>
      <c r="AF332">
        <v>1702554</v>
      </c>
      <c r="AG332" t="s">
        <v>6270</v>
      </c>
      <c r="AH332" t="s">
        <v>5940</v>
      </c>
      <c r="AI332">
        <v>1702554</v>
      </c>
      <c r="AJ332" t="s">
        <v>6270</v>
      </c>
      <c r="AK332">
        <v>63</v>
      </c>
      <c r="AL332">
        <v>1702554</v>
      </c>
      <c r="AM332" t="s">
        <v>6270</v>
      </c>
      <c r="AN332" t="s">
        <v>5940</v>
      </c>
      <c r="AO332">
        <v>0</v>
      </c>
      <c r="AP332">
        <v>1703107</v>
      </c>
      <c r="AQ332" t="s">
        <v>6276</v>
      </c>
      <c r="AR332">
        <v>270</v>
      </c>
    </row>
    <row r="333" spans="1:44" x14ac:dyDescent="0.25">
      <c r="A333">
        <v>4122800</v>
      </c>
      <c r="B333">
        <v>1</v>
      </c>
      <c r="C333" t="s">
        <v>892</v>
      </c>
      <c r="D333" t="s">
        <v>1920</v>
      </c>
      <c r="E333">
        <v>2100</v>
      </c>
      <c r="F333">
        <v>360</v>
      </c>
      <c r="G333">
        <v>15840</v>
      </c>
      <c r="H333" t="s">
        <v>5940</v>
      </c>
      <c r="I333">
        <v>9</v>
      </c>
      <c r="J333">
        <v>304</v>
      </c>
      <c r="K333">
        <v>4000</v>
      </c>
      <c r="L333">
        <v>840</v>
      </c>
      <c r="M333">
        <v>42360</v>
      </c>
      <c r="N333">
        <v>0</v>
      </c>
      <c r="O333">
        <v>60</v>
      </c>
      <c r="P333">
        <v>688</v>
      </c>
      <c r="R333">
        <v>4122800</v>
      </c>
      <c r="S333">
        <v>2100</v>
      </c>
      <c r="T333">
        <v>360</v>
      </c>
      <c r="U333">
        <v>15840</v>
      </c>
      <c r="V333" t="s">
        <v>5940</v>
      </c>
      <c r="W333">
        <v>9</v>
      </c>
      <c r="X333">
        <v>304</v>
      </c>
      <c r="Z333">
        <v>1702703</v>
      </c>
      <c r="AB333" t="s">
        <v>5940</v>
      </c>
      <c r="AC333">
        <v>1702703</v>
      </c>
      <c r="AD333" t="s">
        <v>6271</v>
      </c>
      <c r="AE333">
        <v>490</v>
      </c>
      <c r="AF333">
        <v>1702703</v>
      </c>
      <c r="AG333" t="s">
        <v>6271</v>
      </c>
      <c r="AH333">
        <v>525</v>
      </c>
      <c r="AI333">
        <v>1702703</v>
      </c>
      <c r="AJ333" t="s">
        <v>6271</v>
      </c>
      <c r="AK333" t="s">
        <v>5940</v>
      </c>
      <c r="AL333">
        <v>1702703</v>
      </c>
      <c r="AM333" t="s">
        <v>6271</v>
      </c>
      <c r="AN333" t="s">
        <v>5940</v>
      </c>
      <c r="AO333">
        <v>0</v>
      </c>
      <c r="AP333">
        <v>1703206</v>
      </c>
      <c r="AQ333" t="s">
        <v>6277</v>
      </c>
      <c r="AR333">
        <v>980</v>
      </c>
    </row>
    <row r="334" spans="1:44" x14ac:dyDescent="0.25">
      <c r="A334">
        <v>4122909</v>
      </c>
      <c r="B334">
        <v>1</v>
      </c>
      <c r="C334" t="s">
        <v>892</v>
      </c>
      <c r="D334" t="s">
        <v>1921</v>
      </c>
      <c r="E334">
        <v>1200</v>
      </c>
      <c r="F334">
        <v>1155</v>
      </c>
      <c r="G334">
        <v>7470</v>
      </c>
      <c r="H334" t="s">
        <v>5940</v>
      </c>
      <c r="I334">
        <v>36</v>
      </c>
      <c r="J334">
        <v>1470</v>
      </c>
      <c r="K334">
        <v>6000</v>
      </c>
      <c r="L334">
        <v>4800</v>
      </c>
      <c r="M334">
        <v>23700</v>
      </c>
      <c r="N334">
        <v>0</v>
      </c>
      <c r="O334">
        <v>230</v>
      </c>
      <c r="P334">
        <v>640</v>
      </c>
      <c r="R334">
        <v>4122909</v>
      </c>
      <c r="S334">
        <v>1200</v>
      </c>
      <c r="T334">
        <v>1155</v>
      </c>
      <c r="U334">
        <v>7470</v>
      </c>
      <c r="V334" t="s">
        <v>5940</v>
      </c>
      <c r="W334">
        <v>36</v>
      </c>
      <c r="X334">
        <v>1470</v>
      </c>
      <c r="Z334">
        <v>1702901</v>
      </c>
      <c r="AB334" t="s">
        <v>5940</v>
      </c>
      <c r="AC334">
        <v>1702901</v>
      </c>
      <c r="AD334" t="s">
        <v>6272</v>
      </c>
      <c r="AE334">
        <v>302</v>
      </c>
      <c r="AF334">
        <v>1702901</v>
      </c>
      <c r="AG334" t="s">
        <v>6272</v>
      </c>
      <c r="AH334" t="s">
        <v>5940</v>
      </c>
      <c r="AI334">
        <v>1702901</v>
      </c>
      <c r="AJ334" t="s">
        <v>6272</v>
      </c>
      <c r="AK334">
        <v>91</v>
      </c>
      <c r="AL334">
        <v>1702901</v>
      </c>
      <c r="AM334" t="s">
        <v>6272</v>
      </c>
      <c r="AN334" t="s">
        <v>5940</v>
      </c>
      <c r="AO334">
        <v>0</v>
      </c>
      <c r="AP334">
        <v>1703305</v>
      </c>
      <c r="AQ334" t="s">
        <v>6278</v>
      </c>
      <c r="AR334" t="s">
        <v>5940</v>
      </c>
    </row>
    <row r="335" spans="1:44" x14ac:dyDescent="0.25">
      <c r="A335">
        <v>4123006</v>
      </c>
      <c r="B335">
        <v>1</v>
      </c>
      <c r="C335" t="s">
        <v>892</v>
      </c>
      <c r="D335" t="s">
        <v>1922</v>
      </c>
      <c r="E335">
        <v>2500</v>
      </c>
      <c r="F335">
        <v>15840</v>
      </c>
      <c r="G335">
        <v>28280</v>
      </c>
      <c r="H335" t="s">
        <v>5940</v>
      </c>
      <c r="I335">
        <v>50</v>
      </c>
      <c r="J335">
        <v>1100</v>
      </c>
      <c r="K335">
        <v>2500</v>
      </c>
      <c r="L335">
        <v>18580</v>
      </c>
      <c r="M335">
        <v>59550</v>
      </c>
      <c r="N335">
        <v>0</v>
      </c>
      <c r="O335">
        <v>60</v>
      </c>
      <c r="P335">
        <v>690</v>
      </c>
      <c r="R335">
        <v>4123006</v>
      </c>
      <c r="S335">
        <v>2500</v>
      </c>
      <c r="T335">
        <v>15840</v>
      </c>
      <c r="U335">
        <v>28280</v>
      </c>
      <c r="V335" t="s">
        <v>5940</v>
      </c>
      <c r="W335">
        <v>50</v>
      </c>
      <c r="X335">
        <v>1100</v>
      </c>
      <c r="Z335">
        <v>1703008</v>
      </c>
      <c r="AB335" t="s">
        <v>5940</v>
      </c>
      <c r="AC335">
        <v>1703008</v>
      </c>
      <c r="AD335" t="s">
        <v>6273</v>
      </c>
      <c r="AE335">
        <v>1420</v>
      </c>
      <c r="AF335">
        <v>1703008</v>
      </c>
      <c r="AG335" t="s">
        <v>6273</v>
      </c>
      <c r="AH335">
        <v>192</v>
      </c>
      <c r="AI335">
        <v>1703008</v>
      </c>
      <c r="AJ335" t="s">
        <v>6273</v>
      </c>
      <c r="AK335">
        <v>55</v>
      </c>
      <c r="AL335">
        <v>1703008</v>
      </c>
      <c r="AM335" t="s">
        <v>6273</v>
      </c>
      <c r="AN335">
        <v>1950</v>
      </c>
      <c r="AO335">
        <v>0</v>
      </c>
      <c r="AP335">
        <v>1703602</v>
      </c>
      <c r="AQ335" t="s">
        <v>6279</v>
      </c>
      <c r="AR335">
        <v>1160</v>
      </c>
    </row>
    <row r="336" spans="1:44" x14ac:dyDescent="0.25">
      <c r="A336">
        <v>4123105</v>
      </c>
      <c r="B336">
        <v>1</v>
      </c>
      <c r="C336" t="s">
        <v>892</v>
      </c>
      <c r="D336" t="s">
        <v>1923</v>
      </c>
      <c r="E336">
        <v>13500</v>
      </c>
      <c r="F336">
        <v>4500</v>
      </c>
      <c r="G336">
        <v>1700</v>
      </c>
      <c r="H336">
        <v>578</v>
      </c>
      <c r="I336">
        <v>40</v>
      </c>
      <c r="J336">
        <v>108</v>
      </c>
      <c r="K336">
        <v>34000</v>
      </c>
      <c r="L336">
        <v>8525</v>
      </c>
      <c r="M336">
        <v>4783</v>
      </c>
      <c r="N336">
        <v>312</v>
      </c>
      <c r="O336">
        <v>77</v>
      </c>
      <c r="P336">
        <v>24</v>
      </c>
      <c r="R336">
        <v>4123105</v>
      </c>
      <c r="S336">
        <v>13500</v>
      </c>
      <c r="T336">
        <v>4500</v>
      </c>
      <c r="U336">
        <v>1700</v>
      </c>
      <c r="V336">
        <v>578</v>
      </c>
      <c r="W336">
        <v>40</v>
      </c>
      <c r="X336">
        <v>108</v>
      </c>
      <c r="Z336">
        <v>1703057</v>
      </c>
      <c r="AB336" t="s">
        <v>5940</v>
      </c>
      <c r="AC336">
        <v>1703057</v>
      </c>
      <c r="AD336" t="s">
        <v>6274</v>
      </c>
      <c r="AE336">
        <v>748</v>
      </c>
      <c r="AF336">
        <v>1703057</v>
      </c>
      <c r="AG336" t="s">
        <v>6274</v>
      </c>
      <c r="AH336" t="s">
        <v>5940</v>
      </c>
      <c r="AI336">
        <v>1703057</v>
      </c>
      <c r="AJ336" t="s">
        <v>6274</v>
      </c>
      <c r="AK336">
        <v>41</v>
      </c>
      <c r="AL336">
        <v>1703057</v>
      </c>
      <c r="AM336" t="s">
        <v>6274</v>
      </c>
      <c r="AN336">
        <v>500</v>
      </c>
      <c r="AO336">
        <v>0</v>
      </c>
      <c r="AP336">
        <v>1703701</v>
      </c>
      <c r="AQ336" t="s">
        <v>6280</v>
      </c>
      <c r="AR336">
        <v>1700</v>
      </c>
    </row>
    <row r="337" spans="1:44" x14ac:dyDescent="0.25">
      <c r="A337">
        <v>4123204</v>
      </c>
      <c r="B337">
        <v>1</v>
      </c>
      <c r="C337" t="s">
        <v>892</v>
      </c>
      <c r="D337" t="s">
        <v>1924</v>
      </c>
      <c r="E337">
        <v>11250</v>
      </c>
      <c r="F337">
        <v>11000</v>
      </c>
      <c r="G337">
        <v>2480</v>
      </c>
      <c r="H337">
        <v>156</v>
      </c>
      <c r="I337">
        <v>40</v>
      </c>
      <c r="J337">
        <v>14</v>
      </c>
      <c r="K337">
        <v>7440</v>
      </c>
      <c r="L337">
        <v>14400</v>
      </c>
      <c r="M337">
        <v>9357</v>
      </c>
      <c r="N337">
        <v>0</v>
      </c>
      <c r="O337">
        <v>72</v>
      </c>
      <c r="P337">
        <v>6</v>
      </c>
      <c r="R337">
        <v>4123204</v>
      </c>
      <c r="S337">
        <v>11250</v>
      </c>
      <c r="T337">
        <v>11000</v>
      </c>
      <c r="U337">
        <v>2480</v>
      </c>
      <c r="V337">
        <v>156</v>
      </c>
      <c r="W337">
        <v>40</v>
      </c>
      <c r="X337">
        <v>14</v>
      </c>
      <c r="Z337">
        <v>1703073</v>
      </c>
      <c r="AB337" t="s">
        <v>5940</v>
      </c>
      <c r="AC337">
        <v>1703073</v>
      </c>
      <c r="AD337" t="s">
        <v>6275</v>
      </c>
      <c r="AE337">
        <v>6300</v>
      </c>
      <c r="AF337">
        <v>1703073</v>
      </c>
      <c r="AG337" t="s">
        <v>6275</v>
      </c>
      <c r="AH337" t="s">
        <v>5940</v>
      </c>
      <c r="AI337">
        <v>1703073</v>
      </c>
      <c r="AJ337" t="s">
        <v>6275</v>
      </c>
      <c r="AK337">
        <v>72</v>
      </c>
      <c r="AL337">
        <v>1703073</v>
      </c>
      <c r="AM337" t="s">
        <v>6275</v>
      </c>
      <c r="AN337">
        <v>4240</v>
      </c>
      <c r="AO337">
        <v>0</v>
      </c>
      <c r="AP337">
        <v>1703800</v>
      </c>
      <c r="AQ337" t="s">
        <v>6281</v>
      </c>
      <c r="AR337">
        <v>161</v>
      </c>
    </row>
    <row r="338" spans="1:44" x14ac:dyDescent="0.25">
      <c r="A338">
        <v>4123303</v>
      </c>
      <c r="B338">
        <v>1</v>
      </c>
      <c r="C338" t="s">
        <v>892</v>
      </c>
      <c r="D338" t="s">
        <v>1925</v>
      </c>
      <c r="E338" t="s">
        <v>5940</v>
      </c>
      <c r="F338">
        <v>10278</v>
      </c>
      <c r="G338">
        <v>13000</v>
      </c>
      <c r="H338">
        <v>562</v>
      </c>
      <c r="I338">
        <v>6265</v>
      </c>
      <c r="J338">
        <v>157</v>
      </c>
      <c r="K338">
        <v>12750</v>
      </c>
      <c r="L338">
        <v>8065</v>
      </c>
      <c r="M338">
        <v>20800</v>
      </c>
      <c r="N338">
        <v>0</v>
      </c>
      <c r="O338">
        <v>15889</v>
      </c>
      <c r="P338">
        <v>49</v>
      </c>
      <c r="R338">
        <v>4123303</v>
      </c>
      <c r="S338" t="s">
        <v>5940</v>
      </c>
      <c r="T338">
        <v>10278</v>
      </c>
      <c r="U338">
        <v>13000</v>
      </c>
      <c r="V338">
        <v>562</v>
      </c>
      <c r="W338">
        <v>6265</v>
      </c>
      <c r="X338">
        <v>157</v>
      </c>
      <c r="Z338">
        <v>1703107</v>
      </c>
      <c r="AB338" t="s">
        <v>5940</v>
      </c>
      <c r="AC338">
        <v>1703107</v>
      </c>
      <c r="AD338" t="s">
        <v>6276</v>
      </c>
      <c r="AE338">
        <v>499</v>
      </c>
      <c r="AF338">
        <v>1703107</v>
      </c>
      <c r="AG338" t="s">
        <v>6276</v>
      </c>
      <c r="AH338" t="s">
        <v>5940</v>
      </c>
      <c r="AI338">
        <v>1703107</v>
      </c>
      <c r="AJ338" t="s">
        <v>6276</v>
      </c>
      <c r="AK338" t="s">
        <v>5940</v>
      </c>
      <c r="AL338">
        <v>1703107</v>
      </c>
      <c r="AM338" t="s">
        <v>6276</v>
      </c>
      <c r="AN338">
        <v>2106</v>
      </c>
      <c r="AO338">
        <v>0</v>
      </c>
      <c r="AP338">
        <v>1703826</v>
      </c>
      <c r="AQ338" t="s">
        <v>6282</v>
      </c>
      <c r="AR338">
        <v>80</v>
      </c>
    </row>
    <row r="339" spans="1:44" x14ac:dyDescent="0.25">
      <c r="A339">
        <v>4123402</v>
      </c>
      <c r="B339">
        <v>1</v>
      </c>
      <c r="C339" t="s">
        <v>892</v>
      </c>
      <c r="D339" t="s">
        <v>1926</v>
      </c>
      <c r="E339">
        <v>82448</v>
      </c>
      <c r="F339">
        <v>16275</v>
      </c>
      <c r="G339">
        <v>9188</v>
      </c>
      <c r="H339">
        <v>1080</v>
      </c>
      <c r="I339" t="s">
        <v>5940</v>
      </c>
      <c r="J339">
        <v>8</v>
      </c>
      <c r="K339">
        <v>284727</v>
      </c>
      <c r="L339">
        <v>16695</v>
      </c>
      <c r="M339">
        <v>24450</v>
      </c>
      <c r="N339">
        <v>297</v>
      </c>
      <c r="O339">
        <v>0</v>
      </c>
      <c r="P339">
        <v>0</v>
      </c>
      <c r="R339">
        <v>4123402</v>
      </c>
      <c r="S339">
        <v>82448</v>
      </c>
      <c r="T339">
        <v>16275</v>
      </c>
      <c r="U339">
        <v>9188</v>
      </c>
      <c r="V339">
        <v>1080</v>
      </c>
      <c r="W339" t="s">
        <v>5940</v>
      </c>
      <c r="X339">
        <v>8</v>
      </c>
      <c r="Z339">
        <v>1703206</v>
      </c>
      <c r="AB339" t="s">
        <v>5940</v>
      </c>
      <c r="AC339">
        <v>1703206</v>
      </c>
      <c r="AD339" t="s">
        <v>6277</v>
      </c>
      <c r="AE339">
        <v>770</v>
      </c>
      <c r="AF339">
        <v>1703206</v>
      </c>
      <c r="AG339" t="s">
        <v>6277</v>
      </c>
      <c r="AH339" t="s">
        <v>5940</v>
      </c>
      <c r="AI339">
        <v>1703206</v>
      </c>
      <c r="AJ339" t="s">
        <v>6277</v>
      </c>
      <c r="AK339">
        <v>36</v>
      </c>
      <c r="AL339">
        <v>1703206</v>
      </c>
      <c r="AM339" t="s">
        <v>6277</v>
      </c>
      <c r="AN339" t="s">
        <v>5940</v>
      </c>
      <c r="AO339">
        <v>0</v>
      </c>
      <c r="AP339">
        <v>1703842</v>
      </c>
      <c r="AQ339" t="s">
        <v>6283</v>
      </c>
      <c r="AR339">
        <v>3400</v>
      </c>
    </row>
    <row r="340" spans="1:44" x14ac:dyDescent="0.25">
      <c r="A340">
        <v>4123501</v>
      </c>
      <c r="B340">
        <v>1</v>
      </c>
      <c r="C340" t="s">
        <v>892</v>
      </c>
      <c r="D340" t="s">
        <v>1927</v>
      </c>
      <c r="E340">
        <v>2100</v>
      </c>
      <c r="F340">
        <v>73968</v>
      </c>
      <c r="G340">
        <v>34640</v>
      </c>
      <c r="H340">
        <v>48</v>
      </c>
      <c r="I340">
        <v>10</v>
      </c>
      <c r="J340">
        <v>22</v>
      </c>
      <c r="K340">
        <v>10800</v>
      </c>
      <c r="L340">
        <v>86095</v>
      </c>
      <c r="M340">
        <v>88230</v>
      </c>
      <c r="N340">
        <v>0</v>
      </c>
      <c r="O340">
        <v>10</v>
      </c>
      <c r="P340">
        <v>31</v>
      </c>
      <c r="R340">
        <v>4123501</v>
      </c>
      <c r="S340">
        <v>2100</v>
      </c>
      <c r="T340">
        <v>73968</v>
      </c>
      <c r="U340">
        <v>34640</v>
      </c>
      <c r="V340">
        <v>48</v>
      </c>
      <c r="W340">
        <v>10</v>
      </c>
      <c r="X340">
        <v>22</v>
      </c>
      <c r="Z340">
        <v>1703305</v>
      </c>
      <c r="AB340" t="s">
        <v>5940</v>
      </c>
      <c r="AC340">
        <v>1703305</v>
      </c>
      <c r="AD340" t="s">
        <v>6278</v>
      </c>
      <c r="AE340">
        <v>2736</v>
      </c>
      <c r="AF340">
        <v>1703305</v>
      </c>
      <c r="AG340" t="s">
        <v>6278</v>
      </c>
      <c r="AH340">
        <v>400</v>
      </c>
      <c r="AI340">
        <v>1703305</v>
      </c>
      <c r="AJ340" t="s">
        <v>6278</v>
      </c>
      <c r="AK340" t="s">
        <v>5940</v>
      </c>
      <c r="AL340">
        <v>1703305</v>
      </c>
      <c r="AM340" t="s">
        <v>6278</v>
      </c>
      <c r="AN340">
        <v>16200</v>
      </c>
      <c r="AO340">
        <v>0</v>
      </c>
      <c r="AP340">
        <v>1703867</v>
      </c>
      <c r="AQ340" t="s">
        <v>6284</v>
      </c>
      <c r="AR340">
        <v>1292</v>
      </c>
    </row>
    <row r="341" spans="1:44" x14ac:dyDescent="0.25">
      <c r="A341">
        <v>4123600</v>
      </c>
      <c r="B341">
        <v>1</v>
      </c>
      <c r="C341" t="s">
        <v>892</v>
      </c>
      <c r="D341" t="s">
        <v>1928</v>
      </c>
      <c r="E341">
        <v>37774</v>
      </c>
      <c r="F341">
        <v>4485</v>
      </c>
      <c r="G341">
        <v>2756</v>
      </c>
      <c r="H341">
        <v>1088</v>
      </c>
      <c r="I341" t="s">
        <v>5940</v>
      </c>
      <c r="J341">
        <v>90</v>
      </c>
      <c r="K341">
        <v>247046</v>
      </c>
      <c r="L341">
        <v>1140</v>
      </c>
      <c r="M341">
        <v>1840</v>
      </c>
      <c r="N341">
        <v>446</v>
      </c>
      <c r="O341">
        <v>0</v>
      </c>
      <c r="P341">
        <v>11</v>
      </c>
      <c r="R341">
        <v>4123600</v>
      </c>
      <c r="S341">
        <v>37774</v>
      </c>
      <c r="T341">
        <v>4485</v>
      </c>
      <c r="U341">
        <v>2756</v>
      </c>
      <c r="V341">
        <v>1088</v>
      </c>
      <c r="W341" t="s">
        <v>5940</v>
      </c>
      <c r="X341">
        <v>90</v>
      </c>
      <c r="Z341">
        <v>1703602</v>
      </c>
      <c r="AB341" t="s">
        <v>5940</v>
      </c>
      <c r="AC341">
        <v>1703602</v>
      </c>
      <c r="AD341" t="s">
        <v>6279</v>
      </c>
      <c r="AE341">
        <v>2160</v>
      </c>
      <c r="AF341">
        <v>1703602</v>
      </c>
      <c r="AG341" t="s">
        <v>6279</v>
      </c>
      <c r="AH341" t="s">
        <v>5940</v>
      </c>
      <c r="AI341">
        <v>1703602</v>
      </c>
      <c r="AJ341" t="s">
        <v>6279</v>
      </c>
      <c r="AK341">
        <v>82</v>
      </c>
      <c r="AL341">
        <v>1703602</v>
      </c>
      <c r="AM341" t="s">
        <v>6279</v>
      </c>
      <c r="AN341">
        <v>13000</v>
      </c>
      <c r="AO341">
        <v>0</v>
      </c>
      <c r="AP341">
        <v>1703883</v>
      </c>
      <c r="AQ341" t="s">
        <v>6285</v>
      </c>
      <c r="AR341">
        <v>156</v>
      </c>
    </row>
    <row r="342" spans="1:44" x14ac:dyDescent="0.25">
      <c r="A342">
        <v>4123709</v>
      </c>
      <c r="B342">
        <v>1</v>
      </c>
      <c r="C342" t="s">
        <v>892</v>
      </c>
      <c r="D342" t="s">
        <v>1929</v>
      </c>
      <c r="E342" t="s">
        <v>5940</v>
      </c>
      <c r="F342">
        <v>3990</v>
      </c>
      <c r="G342">
        <v>3940</v>
      </c>
      <c r="H342">
        <v>100</v>
      </c>
      <c r="I342">
        <v>15060</v>
      </c>
      <c r="J342">
        <v>160</v>
      </c>
      <c r="K342">
        <v>42048</v>
      </c>
      <c r="L342">
        <v>3080</v>
      </c>
      <c r="M342">
        <v>9180</v>
      </c>
      <c r="N342">
        <v>0</v>
      </c>
      <c r="O342">
        <v>22500</v>
      </c>
      <c r="P342">
        <v>96</v>
      </c>
      <c r="R342">
        <v>4123709</v>
      </c>
      <c r="S342" t="s">
        <v>5940</v>
      </c>
      <c r="T342">
        <v>3990</v>
      </c>
      <c r="U342">
        <v>3940</v>
      </c>
      <c r="V342">
        <v>100</v>
      </c>
      <c r="W342">
        <v>15060</v>
      </c>
      <c r="X342">
        <v>160</v>
      </c>
      <c r="Z342">
        <v>1703701</v>
      </c>
      <c r="AB342" t="s">
        <v>5940</v>
      </c>
      <c r="AC342">
        <v>1703701</v>
      </c>
      <c r="AD342" t="s">
        <v>6280</v>
      </c>
      <c r="AE342">
        <v>5580</v>
      </c>
      <c r="AF342">
        <v>1703701</v>
      </c>
      <c r="AG342" t="s">
        <v>6280</v>
      </c>
      <c r="AH342">
        <v>620</v>
      </c>
      <c r="AI342">
        <v>1703701</v>
      </c>
      <c r="AJ342" t="s">
        <v>6280</v>
      </c>
      <c r="AK342" t="s">
        <v>5940</v>
      </c>
      <c r="AL342">
        <v>1703701</v>
      </c>
      <c r="AM342" t="s">
        <v>6280</v>
      </c>
      <c r="AN342">
        <v>17040</v>
      </c>
      <c r="AO342">
        <v>0</v>
      </c>
      <c r="AP342">
        <v>1703891</v>
      </c>
      <c r="AQ342" t="s">
        <v>6286</v>
      </c>
      <c r="AR342">
        <v>192</v>
      </c>
    </row>
    <row r="343" spans="1:44" x14ac:dyDescent="0.25">
      <c r="A343">
        <v>4123808</v>
      </c>
      <c r="B343">
        <v>1</v>
      </c>
      <c r="C343" t="s">
        <v>892</v>
      </c>
      <c r="D343" t="s">
        <v>1930</v>
      </c>
      <c r="E343">
        <v>2500</v>
      </c>
      <c r="F343">
        <v>12150</v>
      </c>
      <c r="G343">
        <v>8875</v>
      </c>
      <c r="H343" t="s">
        <v>5940</v>
      </c>
      <c r="I343" t="s">
        <v>5940</v>
      </c>
      <c r="J343">
        <v>600</v>
      </c>
      <c r="K343">
        <v>2750</v>
      </c>
      <c r="L343">
        <v>32200</v>
      </c>
      <c r="M343">
        <v>22200</v>
      </c>
      <c r="N343">
        <v>0</v>
      </c>
      <c r="O343">
        <v>20</v>
      </c>
      <c r="P343">
        <v>900</v>
      </c>
      <c r="R343">
        <v>4123808</v>
      </c>
      <c r="S343">
        <v>2500</v>
      </c>
      <c r="T343">
        <v>12150</v>
      </c>
      <c r="U343">
        <v>8875</v>
      </c>
      <c r="V343" t="s">
        <v>5940</v>
      </c>
      <c r="W343" t="s">
        <v>5940</v>
      </c>
      <c r="X343">
        <v>600</v>
      </c>
      <c r="Z343">
        <v>1703800</v>
      </c>
      <c r="AB343" t="s">
        <v>5940</v>
      </c>
      <c r="AC343">
        <v>1703800</v>
      </c>
      <c r="AD343" t="s">
        <v>6281</v>
      </c>
      <c r="AE343">
        <v>230</v>
      </c>
      <c r="AF343">
        <v>1703800</v>
      </c>
      <c r="AG343" t="s">
        <v>6281</v>
      </c>
      <c r="AH343" t="s">
        <v>5940</v>
      </c>
      <c r="AI343">
        <v>1703800</v>
      </c>
      <c r="AJ343" t="s">
        <v>6281</v>
      </c>
      <c r="AK343">
        <v>60</v>
      </c>
      <c r="AL343">
        <v>1703800</v>
      </c>
      <c r="AM343" t="s">
        <v>6281</v>
      </c>
      <c r="AN343" t="s">
        <v>5940</v>
      </c>
      <c r="AO343">
        <v>0</v>
      </c>
      <c r="AP343">
        <v>1703909</v>
      </c>
      <c r="AQ343" t="s">
        <v>6287</v>
      </c>
      <c r="AR343">
        <v>210</v>
      </c>
    </row>
    <row r="344" spans="1:44" x14ac:dyDescent="0.25">
      <c r="A344">
        <v>4123824</v>
      </c>
      <c r="B344">
        <v>1</v>
      </c>
      <c r="C344" t="s">
        <v>892</v>
      </c>
      <c r="D344" t="s">
        <v>1931</v>
      </c>
      <c r="E344">
        <v>3500</v>
      </c>
      <c r="F344">
        <v>9143</v>
      </c>
      <c r="G344">
        <v>8700</v>
      </c>
      <c r="H344">
        <v>92</v>
      </c>
      <c r="I344">
        <v>500</v>
      </c>
      <c r="J344">
        <v>2100</v>
      </c>
      <c r="K344">
        <v>6600</v>
      </c>
      <c r="L344">
        <v>10824</v>
      </c>
      <c r="M344">
        <v>23240</v>
      </c>
      <c r="N344">
        <v>0</v>
      </c>
      <c r="O344">
        <v>160</v>
      </c>
      <c r="P344">
        <v>640</v>
      </c>
      <c r="R344">
        <v>4123824</v>
      </c>
      <c r="S344">
        <v>3500</v>
      </c>
      <c r="T344">
        <v>9143</v>
      </c>
      <c r="U344">
        <v>8700</v>
      </c>
      <c r="V344">
        <v>92</v>
      </c>
      <c r="W344">
        <v>500</v>
      </c>
      <c r="X344">
        <v>2100</v>
      </c>
      <c r="Z344">
        <v>1703826</v>
      </c>
      <c r="AB344" t="s">
        <v>5940</v>
      </c>
      <c r="AC344">
        <v>1703826</v>
      </c>
      <c r="AD344" t="s">
        <v>6282</v>
      </c>
      <c r="AE344">
        <v>72</v>
      </c>
      <c r="AF344">
        <v>1703826</v>
      </c>
      <c r="AG344" t="s">
        <v>6282</v>
      </c>
      <c r="AH344" t="s">
        <v>5940</v>
      </c>
      <c r="AI344">
        <v>1703826</v>
      </c>
      <c r="AJ344" t="s">
        <v>6282</v>
      </c>
      <c r="AK344">
        <v>20</v>
      </c>
      <c r="AL344">
        <v>1703826</v>
      </c>
      <c r="AM344" t="s">
        <v>6282</v>
      </c>
      <c r="AN344" t="s">
        <v>5940</v>
      </c>
      <c r="AO344">
        <v>0</v>
      </c>
      <c r="AP344">
        <v>1704105</v>
      </c>
      <c r="AQ344" t="s">
        <v>6288</v>
      </c>
      <c r="AR344">
        <v>952</v>
      </c>
    </row>
    <row r="345" spans="1:44" x14ac:dyDescent="0.25">
      <c r="A345">
        <v>4123857</v>
      </c>
      <c r="B345">
        <v>1</v>
      </c>
      <c r="C345" t="s">
        <v>892</v>
      </c>
      <c r="D345" t="s">
        <v>1932</v>
      </c>
      <c r="E345">
        <v>480</v>
      </c>
      <c r="F345">
        <v>22325</v>
      </c>
      <c r="G345">
        <v>14280</v>
      </c>
      <c r="H345" t="s">
        <v>5940</v>
      </c>
      <c r="I345">
        <v>200</v>
      </c>
      <c r="J345">
        <v>2320</v>
      </c>
      <c r="K345">
        <v>500</v>
      </c>
      <c r="L345">
        <v>31500</v>
      </c>
      <c r="M345">
        <v>28283</v>
      </c>
      <c r="N345">
        <v>0</v>
      </c>
      <c r="O345">
        <v>350</v>
      </c>
      <c r="P345">
        <v>1325</v>
      </c>
      <c r="R345">
        <v>4123857</v>
      </c>
      <c r="S345">
        <v>480</v>
      </c>
      <c r="T345">
        <v>22325</v>
      </c>
      <c r="U345">
        <v>14280</v>
      </c>
      <c r="V345" t="s">
        <v>5940</v>
      </c>
      <c r="W345">
        <v>200</v>
      </c>
      <c r="X345">
        <v>2320</v>
      </c>
      <c r="Z345">
        <v>1703842</v>
      </c>
      <c r="AB345">
        <v>1970</v>
      </c>
      <c r="AC345">
        <v>1703842</v>
      </c>
      <c r="AD345" t="s">
        <v>6283</v>
      </c>
      <c r="AE345">
        <v>14300</v>
      </c>
      <c r="AF345">
        <v>1703842</v>
      </c>
      <c r="AG345" t="s">
        <v>6283</v>
      </c>
      <c r="AH345">
        <v>220</v>
      </c>
      <c r="AI345">
        <v>1703842</v>
      </c>
      <c r="AJ345" t="s">
        <v>6283</v>
      </c>
      <c r="AK345">
        <v>150</v>
      </c>
      <c r="AL345">
        <v>1703842</v>
      </c>
      <c r="AM345" t="s">
        <v>6283</v>
      </c>
      <c r="AN345">
        <v>121500</v>
      </c>
      <c r="AO345">
        <v>0</v>
      </c>
      <c r="AP345">
        <v>1704600</v>
      </c>
      <c r="AQ345" t="s">
        <v>6289</v>
      </c>
      <c r="AR345">
        <v>276</v>
      </c>
    </row>
    <row r="346" spans="1:44" x14ac:dyDescent="0.25">
      <c r="A346">
        <v>4123907</v>
      </c>
      <c r="B346">
        <v>1</v>
      </c>
      <c r="C346" t="s">
        <v>892</v>
      </c>
      <c r="D346" t="s">
        <v>1933</v>
      </c>
      <c r="E346">
        <v>270000</v>
      </c>
      <c r="F346">
        <v>44100</v>
      </c>
      <c r="G346">
        <v>33250</v>
      </c>
      <c r="H346">
        <v>215</v>
      </c>
      <c r="I346">
        <v>1236</v>
      </c>
      <c r="J346">
        <v>156</v>
      </c>
      <c r="K346">
        <v>475000</v>
      </c>
      <c r="L346">
        <v>61950</v>
      </c>
      <c r="M346">
        <v>102578</v>
      </c>
      <c r="N346">
        <v>304</v>
      </c>
      <c r="O346">
        <v>1321</v>
      </c>
      <c r="P346">
        <v>71</v>
      </c>
      <c r="R346">
        <v>4123907</v>
      </c>
      <c r="S346">
        <v>270000</v>
      </c>
      <c r="T346">
        <v>44100</v>
      </c>
      <c r="U346">
        <v>33250</v>
      </c>
      <c r="V346">
        <v>215</v>
      </c>
      <c r="W346">
        <v>1236</v>
      </c>
      <c r="X346">
        <v>156</v>
      </c>
      <c r="Z346">
        <v>1703867</v>
      </c>
      <c r="AB346" t="s">
        <v>5940</v>
      </c>
      <c r="AC346">
        <v>1703867</v>
      </c>
      <c r="AD346" t="s">
        <v>6284</v>
      </c>
      <c r="AE346">
        <v>4025</v>
      </c>
      <c r="AF346">
        <v>1703867</v>
      </c>
      <c r="AG346" t="s">
        <v>6284</v>
      </c>
      <c r="AH346" t="s">
        <v>5940</v>
      </c>
      <c r="AI346">
        <v>1703867</v>
      </c>
      <c r="AJ346" t="s">
        <v>6284</v>
      </c>
      <c r="AK346" t="s">
        <v>5940</v>
      </c>
      <c r="AL346">
        <v>1703867</v>
      </c>
      <c r="AM346" t="s">
        <v>6284</v>
      </c>
      <c r="AN346">
        <v>2220</v>
      </c>
      <c r="AO346">
        <v>0</v>
      </c>
      <c r="AP346">
        <v>1705102</v>
      </c>
      <c r="AQ346" t="s">
        <v>6290</v>
      </c>
      <c r="AR346">
        <v>900</v>
      </c>
    </row>
    <row r="347" spans="1:44" x14ac:dyDescent="0.25">
      <c r="A347">
        <v>4123956</v>
      </c>
      <c r="B347">
        <v>1</v>
      </c>
      <c r="C347" t="s">
        <v>892</v>
      </c>
      <c r="D347" t="s">
        <v>1934</v>
      </c>
      <c r="E347" t="s">
        <v>5940</v>
      </c>
      <c r="F347">
        <v>3800</v>
      </c>
      <c r="G347">
        <v>2090</v>
      </c>
      <c r="H347">
        <v>628</v>
      </c>
      <c r="I347">
        <v>8160</v>
      </c>
      <c r="J347">
        <v>26</v>
      </c>
      <c r="K347">
        <v>320832</v>
      </c>
      <c r="L347">
        <v>2296</v>
      </c>
      <c r="M347">
        <v>3875</v>
      </c>
      <c r="N347">
        <v>0</v>
      </c>
      <c r="O347">
        <v>11900</v>
      </c>
      <c r="P347">
        <v>8</v>
      </c>
      <c r="R347">
        <v>4123956</v>
      </c>
      <c r="S347" t="s">
        <v>5940</v>
      </c>
      <c r="T347">
        <v>3800</v>
      </c>
      <c r="U347">
        <v>2090</v>
      </c>
      <c r="V347">
        <v>628</v>
      </c>
      <c r="W347">
        <v>8160</v>
      </c>
      <c r="X347">
        <v>26</v>
      </c>
      <c r="Z347">
        <v>1703883</v>
      </c>
      <c r="AB347" t="s">
        <v>5940</v>
      </c>
      <c r="AC347">
        <v>1703883</v>
      </c>
      <c r="AD347" t="s">
        <v>6285</v>
      </c>
      <c r="AE347">
        <v>120</v>
      </c>
      <c r="AF347">
        <v>1703883</v>
      </c>
      <c r="AG347" t="s">
        <v>6285</v>
      </c>
      <c r="AH347" t="s">
        <v>5940</v>
      </c>
      <c r="AI347">
        <v>1703883</v>
      </c>
      <c r="AJ347" t="s">
        <v>6285</v>
      </c>
      <c r="AK347">
        <v>23</v>
      </c>
      <c r="AL347">
        <v>1703883</v>
      </c>
      <c r="AM347" t="s">
        <v>6285</v>
      </c>
      <c r="AN347" t="s">
        <v>5940</v>
      </c>
      <c r="AO347">
        <v>0</v>
      </c>
      <c r="AP347">
        <v>1705508</v>
      </c>
      <c r="AQ347" t="s">
        <v>6291</v>
      </c>
      <c r="AR347">
        <v>900</v>
      </c>
    </row>
    <row r="348" spans="1:44" x14ac:dyDescent="0.25">
      <c r="A348">
        <v>4124020</v>
      </c>
      <c r="B348">
        <v>1</v>
      </c>
      <c r="C348" t="s">
        <v>892</v>
      </c>
      <c r="D348" t="s">
        <v>1936</v>
      </c>
      <c r="E348">
        <v>15750</v>
      </c>
      <c r="F348">
        <v>51813</v>
      </c>
      <c r="G348">
        <v>52572</v>
      </c>
      <c r="H348" t="s">
        <v>5940</v>
      </c>
      <c r="I348">
        <v>402</v>
      </c>
      <c r="J348">
        <v>2574</v>
      </c>
      <c r="K348">
        <v>21000</v>
      </c>
      <c r="L348">
        <v>60004</v>
      </c>
      <c r="M348">
        <v>95527</v>
      </c>
      <c r="N348">
        <v>0</v>
      </c>
      <c r="O348">
        <v>100</v>
      </c>
      <c r="P348">
        <v>1670</v>
      </c>
      <c r="R348">
        <v>4124020</v>
      </c>
      <c r="S348">
        <v>15750</v>
      </c>
      <c r="T348">
        <v>51813</v>
      </c>
      <c r="U348">
        <v>52572</v>
      </c>
      <c r="V348" t="s">
        <v>5940</v>
      </c>
      <c r="W348">
        <v>402</v>
      </c>
      <c r="X348">
        <v>2574</v>
      </c>
      <c r="Z348">
        <v>1703891</v>
      </c>
      <c r="AB348" t="s">
        <v>5940</v>
      </c>
      <c r="AC348">
        <v>1703891</v>
      </c>
      <c r="AD348" t="s">
        <v>6286</v>
      </c>
      <c r="AE348">
        <v>216</v>
      </c>
      <c r="AF348">
        <v>1703891</v>
      </c>
      <c r="AG348" t="s">
        <v>6286</v>
      </c>
      <c r="AH348" t="s">
        <v>5940</v>
      </c>
      <c r="AI348">
        <v>1703891</v>
      </c>
      <c r="AJ348" t="s">
        <v>6286</v>
      </c>
      <c r="AK348">
        <v>60</v>
      </c>
      <c r="AL348">
        <v>1703891</v>
      </c>
      <c r="AM348" t="s">
        <v>6286</v>
      </c>
      <c r="AN348" t="s">
        <v>5940</v>
      </c>
      <c r="AO348">
        <v>0</v>
      </c>
      <c r="AP348">
        <v>1705557</v>
      </c>
      <c r="AQ348" t="s">
        <v>6292</v>
      </c>
      <c r="AR348">
        <v>4640</v>
      </c>
    </row>
    <row r="349" spans="1:44" x14ac:dyDescent="0.25">
      <c r="A349">
        <v>4124053</v>
      </c>
      <c r="B349">
        <v>1</v>
      </c>
      <c r="C349" t="s">
        <v>892</v>
      </c>
      <c r="D349" t="s">
        <v>1937</v>
      </c>
      <c r="E349">
        <v>4200</v>
      </c>
      <c r="F349">
        <v>37600</v>
      </c>
      <c r="G349">
        <v>5190</v>
      </c>
      <c r="H349" t="s">
        <v>5940</v>
      </c>
      <c r="I349" t="s">
        <v>5940</v>
      </c>
      <c r="J349" t="s">
        <v>5940</v>
      </c>
      <c r="K349">
        <v>4200</v>
      </c>
      <c r="L349">
        <v>55015</v>
      </c>
      <c r="M349">
        <v>58613</v>
      </c>
      <c r="N349">
        <v>0</v>
      </c>
      <c r="O349">
        <v>65</v>
      </c>
      <c r="P349">
        <v>18</v>
      </c>
      <c r="R349">
        <v>4124053</v>
      </c>
      <c r="S349">
        <v>4200</v>
      </c>
      <c r="T349">
        <v>37600</v>
      </c>
      <c r="U349">
        <v>5190</v>
      </c>
      <c r="V349" t="s">
        <v>5940</v>
      </c>
      <c r="W349" t="s">
        <v>5940</v>
      </c>
      <c r="X349" t="s">
        <v>5940</v>
      </c>
      <c r="Z349">
        <v>1703909</v>
      </c>
      <c r="AB349" t="s">
        <v>5940</v>
      </c>
      <c r="AC349">
        <v>1703909</v>
      </c>
      <c r="AD349" t="s">
        <v>6287</v>
      </c>
      <c r="AE349">
        <v>1499</v>
      </c>
      <c r="AF349">
        <v>1703909</v>
      </c>
      <c r="AG349" t="s">
        <v>6287</v>
      </c>
      <c r="AH349" t="s">
        <v>5940</v>
      </c>
      <c r="AI349">
        <v>1703909</v>
      </c>
      <c r="AJ349" t="s">
        <v>6287</v>
      </c>
      <c r="AK349" t="s">
        <v>5940</v>
      </c>
      <c r="AL349">
        <v>1703909</v>
      </c>
      <c r="AM349" t="s">
        <v>6287</v>
      </c>
      <c r="AN349">
        <v>5520</v>
      </c>
      <c r="AO349">
        <v>0</v>
      </c>
      <c r="AP349">
        <v>1705607</v>
      </c>
      <c r="AQ349" t="s">
        <v>6293</v>
      </c>
      <c r="AR349">
        <v>600</v>
      </c>
    </row>
    <row r="350" spans="1:44" x14ac:dyDescent="0.25">
      <c r="A350">
        <v>4124004</v>
      </c>
      <c r="B350">
        <v>1</v>
      </c>
      <c r="C350" t="s">
        <v>892</v>
      </c>
      <c r="D350" t="s">
        <v>1935</v>
      </c>
      <c r="E350">
        <v>600</v>
      </c>
      <c r="F350">
        <v>6440</v>
      </c>
      <c r="G350">
        <v>14735</v>
      </c>
      <c r="H350" t="s">
        <v>5940</v>
      </c>
      <c r="I350">
        <v>27</v>
      </c>
      <c r="J350">
        <v>2939</v>
      </c>
      <c r="K350">
        <v>500</v>
      </c>
      <c r="L350">
        <v>3347</v>
      </c>
      <c r="M350">
        <v>38704</v>
      </c>
      <c r="N350">
        <v>0</v>
      </c>
      <c r="O350">
        <v>40</v>
      </c>
      <c r="P350">
        <v>4900</v>
      </c>
      <c r="R350">
        <v>4124004</v>
      </c>
      <c r="S350">
        <v>600</v>
      </c>
      <c r="T350">
        <v>6440</v>
      </c>
      <c r="U350">
        <v>14735</v>
      </c>
      <c r="V350" t="s">
        <v>5940</v>
      </c>
      <c r="W350">
        <v>27</v>
      </c>
      <c r="X350">
        <v>2939</v>
      </c>
      <c r="Z350">
        <v>1704105</v>
      </c>
      <c r="AB350" t="s">
        <v>5940</v>
      </c>
      <c r="AC350">
        <v>1704105</v>
      </c>
      <c r="AD350" t="s">
        <v>6288</v>
      </c>
      <c r="AE350">
        <v>780</v>
      </c>
      <c r="AF350">
        <v>1704105</v>
      </c>
      <c r="AG350" t="s">
        <v>6288</v>
      </c>
      <c r="AH350" t="s">
        <v>5940</v>
      </c>
      <c r="AI350">
        <v>1704105</v>
      </c>
      <c r="AJ350" t="s">
        <v>6288</v>
      </c>
      <c r="AK350">
        <v>77</v>
      </c>
      <c r="AL350">
        <v>1704105</v>
      </c>
      <c r="AM350" t="s">
        <v>6288</v>
      </c>
      <c r="AN350">
        <v>4590</v>
      </c>
      <c r="AO350">
        <v>0</v>
      </c>
      <c r="AP350">
        <v>1706001</v>
      </c>
      <c r="AQ350" t="s">
        <v>6294</v>
      </c>
      <c r="AR350">
        <v>540</v>
      </c>
    </row>
    <row r="351" spans="1:44" x14ac:dyDescent="0.25">
      <c r="A351">
        <v>4124103</v>
      </c>
      <c r="B351">
        <v>1</v>
      </c>
      <c r="C351" t="s">
        <v>892</v>
      </c>
      <c r="D351" t="s">
        <v>1938</v>
      </c>
      <c r="E351">
        <v>184000</v>
      </c>
      <c r="F351">
        <v>16564</v>
      </c>
      <c r="G351">
        <v>20080</v>
      </c>
      <c r="H351">
        <v>4704</v>
      </c>
      <c r="I351">
        <v>185</v>
      </c>
      <c r="J351">
        <v>842</v>
      </c>
      <c r="K351">
        <v>552000</v>
      </c>
      <c r="L351">
        <v>21375</v>
      </c>
      <c r="M351">
        <v>48072</v>
      </c>
      <c r="N351">
        <v>0</v>
      </c>
      <c r="O351">
        <v>101</v>
      </c>
      <c r="P351">
        <v>1080</v>
      </c>
      <c r="R351">
        <v>4124103</v>
      </c>
      <c r="S351">
        <v>184000</v>
      </c>
      <c r="T351">
        <v>16564</v>
      </c>
      <c r="U351">
        <v>20080</v>
      </c>
      <c r="V351">
        <v>4704</v>
      </c>
      <c r="W351">
        <v>185</v>
      </c>
      <c r="X351">
        <v>842</v>
      </c>
      <c r="Z351">
        <v>1704600</v>
      </c>
      <c r="AB351" t="s">
        <v>5940</v>
      </c>
      <c r="AC351">
        <v>1704600</v>
      </c>
      <c r="AD351" t="s">
        <v>6289</v>
      </c>
      <c r="AE351">
        <v>840</v>
      </c>
      <c r="AF351">
        <v>1704600</v>
      </c>
      <c r="AG351" t="s">
        <v>6289</v>
      </c>
      <c r="AH351">
        <v>300</v>
      </c>
      <c r="AI351">
        <v>1704600</v>
      </c>
      <c r="AJ351" t="s">
        <v>6289</v>
      </c>
      <c r="AK351" t="s">
        <v>5940</v>
      </c>
      <c r="AL351">
        <v>1704600</v>
      </c>
      <c r="AM351" t="s">
        <v>6289</v>
      </c>
      <c r="AN351" t="s">
        <v>5940</v>
      </c>
      <c r="AO351">
        <v>0</v>
      </c>
      <c r="AP351">
        <v>1706100</v>
      </c>
      <c r="AQ351" t="s">
        <v>6295</v>
      </c>
      <c r="AR351">
        <v>1680</v>
      </c>
    </row>
    <row r="352" spans="1:44" x14ac:dyDescent="0.25">
      <c r="A352">
        <v>4124202</v>
      </c>
      <c r="B352">
        <v>1</v>
      </c>
      <c r="C352" t="s">
        <v>892</v>
      </c>
      <c r="D352" t="s">
        <v>1939</v>
      </c>
      <c r="E352" t="s">
        <v>5940</v>
      </c>
      <c r="F352">
        <v>168</v>
      </c>
      <c r="G352">
        <v>479</v>
      </c>
      <c r="H352">
        <v>451</v>
      </c>
      <c r="I352">
        <v>2</v>
      </c>
      <c r="J352">
        <v>120</v>
      </c>
      <c r="K352">
        <v>21190</v>
      </c>
      <c r="L352">
        <v>0</v>
      </c>
      <c r="M352">
        <v>400</v>
      </c>
      <c r="N352">
        <v>0</v>
      </c>
      <c r="O352">
        <v>0</v>
      </c>
      <c r="P352">
        <v>0</v>
      </c>
      <c r="R352">
        <v>4124202</v>
      </c>
      <c r="S352" t="s">
        <v>5940</v>
      </c>
      <c r="T352">
        <v>168</v>
      </c>
      <c r="U352">
        <v>479</v>
      </c>
      <c r="V352">
        <v>451</v>
      </c>
      <c r="W352">
        <v>2</v>
      </c>
      <c r="X352">
        <v>120</v>
      </c>
      <c r="Z352">
        <v>1705102</v>
      </c>
      <c r="AB352" t="s">
        <v>5940</v>
      </c>
      <c r="AC352">
        <v>1705102</v>
      </c>
      <c r="AD352" t="s">
        <v>6290</v>
      </c>
      <c r="AE352">
        <v>2000</v>
      </c>
      <c r="AF352">
        <v>1705102</v>
      </c>
      <c r="AG352" t="s">
        <v>6290</v>
      </c>
      <c r="AH352">
        <v>270</v>
      </c>
      <c r="AI352">
        <v>1705102</v>
      </c>
      <c r="AJ352" t="s">
        <v>6290</v>
      </c>
      <c r="AK352" t="s">
        <v>5940</v>
      </c>
      <c r="AL352">
        <v>1705102</v>
      </c>
      <c r="AM352" t="s">
        <v>6290</v>
      </c>
      <c r="AN352">
        <v>6475</v>
      </c>
      <c r="AO352">
        <v>0</v>
      </c>
      <c r="AP352">
        <v>1706258</v>
      </c>
      <c r="AQ352" t="s">
        <v>6296</v>
      </c>
      <c r="AR352">
        <v>435</v>
      </c>
    </row>
    <row r="353" spans="1:44" x14ac:dyDescent="0.25">
      <c r="A353">
        <v>4124301</v>
      </c>
      <c r="B353">
        <v>1</v>
      </c>
      <c r="C353" t="s">
        <v>892</v>
      </c>
      <c r="D353" t="s">
        <v>1940</v>
      </c>
      <c r="E353">
        <v>16250</v>
      </c>
      <c r="F353">
        <v>19000</v>
      </c>
      <c r="G353">
        <v>3150</v>
      </c>
      <c r="H353">
        <v>180</v>
      </c>
      <c r="I353">
        <v>20</v>
      </c>
      <c r="J353">
        <v>6</v>
      </c>
      <c r="K353">
        <v>62400</v>
      </c>
      <c r="L353">
        <v>25882</v>
      </c>
      <c r="M353">
        <v>11013</v>
      </c>
      <c r="N353">
        <v>0</v>
      </c>
      <c r="O353">
        <v>38</v>
      </c>
      <c r="P353">
        <v>10</v>
      </c>
      <c r="R353">
        <v>4124301</v>
      </c>
      <c r="S353">
        <v>16250</v>
      </c>
      <c r="T353">
        <v>19000</v>
      </c>
      <c r="U353">
        <v>3150</v>
      </c>
      <c r="V353">
        <v>180</v>
      </c>
      <c r="W353">
        <v>20</v>
      </c>
      <c r="X353">
        <v>6</v>
      </c>
      <c r="Z353">
        <v>1705508</v>
      </c>
      <c r="AB353" t="s">
        <v>5940</v>
      </c>
      <c r="AC353">
        <v>1705508</v>
      </c>
      <c r="AD353" t="s">
        <v>6291</v>
      </c>
      <c r="AE353">
        <v>675</v>
      </c>
      <c r="AF353">
        <v>1705508</v>
      </c>
      <c r="AG353" t="s">
        <v>6291</v>
      </c>
      <c r="AH353" t="s">
        <v>5940</v>
      </c>
      <c r="AI353">
        <v>1705508</v>
      </c>
      <c r="AJ353" t="s">
        <v>6291</v>
      </c>
      <c r="AK353">
        <v>34</v>
      </c>
      <c r="AL353">
        <v>1705508</v>
      </c>
      <c r="AM353" t="s">
        <v>6291</v>
      </c>
      <c r="AN353">
        <v>500</v>
      </c>
      <c r="AO353">
        <v>0</v>
      </c>
      <c r="AP353">
        <v>1706506</v>
      </c>
      <c r="AQ353" t="s">
        <v>6297</v>
      </c>
      <c r="AR353">
        <v>720</v>
      </c>
    </row>
    <row r="354" spans="1:44" x14ac:dyDescent="0.25">
      <c r="A354">
        <v>4124400</v>
      </c>
      <c r="B354">
        <v>1</v>
      </c>
      <c r="C354" t="s">
        <v>892</v>
      </c>
      <c r="D354" t="s">
        <v>1941</v>
      </c>
      <c r="E354">
        <v>4480</v>
      </c>
      <c r="F354">
        <v>14820</v>
      </c>
      <c r="G354">
        <v>6450</v>
      </c>
      <c r="H354" t="s">
        <v>5940</v>
      </c>
      <c r="I354" t="s">
        <v>5940</v>
      </c>
      <c r="J354">
        <v>582</v>
      </c>
      <c r="K354">
        <v>2500</v>
      </c>
      <c r="L354">
        <v>24950</v>
      </c>
      <c r="M354">
        <v>41290</v>
      </c>
      <c r="N354">
        <v>0</v>
      </c>
      <c r="O354">
        <v>20</v>
      </c>
      <c r="P354">
        <v>1170</v>
      </c>
      <c r="R354">
        <v>4124400</v>
      </c>
      <c r="S354">
        <v>4480</v>
      </c>
      <c r="T354">
        <v>14820</v>
      </c>
      <c r="U354">
        <v>6450</v>
      </c>
      <c r="V354" t="s">
        <v>5940</v>
      </c>
      <c r="W354" t="s">
        <v>5940</v>
      </c>
      <c r="X354">
        <v>582</v>
      </c>
      <c r="Z354">
        <v>1705557</v>
      </c>
      <c r="AB354" t="s">
        <v>5940</v>
      </c>
      <c r="AC354">
        <v>1705557</v>
      </c>
      <c r="AD354" t="s">
        <v>6292</v>
      </c>
      <c r="AE354">
        <v>700</v>
      </c>
      <c r="AF354">
        <v>1705557</v>
      </c>
      <c r="AG354" t="s">
        <v>6292</v>
      </c>
      <c r="AH354">
        <v>900</v>
      </c>
      <c r="AI354">
        <v>1705557</v>
      </c>
      <c r="AJ354" t="s">
        <v>6292</v>
      </c>
      <c r="AK354" t="s">
        <v>5940</v>
      </c>
      <c r="AL354">
        <v>1705557</v>
      </c>
      <c r="AM354" t="s">
        <v>6292</v>
      </c>
      <c r="AN354" t="s">
        <v>5940</v>
      </c>
      <c r="AO354">
        <v>0</v>
      </c>
      <c r="AP354">
        <v>1707009</v>
      </c>
      <c r="AQ354" t="s">
        <v>6298</v>
      </c>
      <c r="AR354">
        <v>13650</v>
      </c>
    </row>
    <row r="355" spans="1:44" x14ac:dyDescent="0.25">
      <c r="A355">
        <v>4124509</v>
      </c>
      <c r="B355">
        <v>1</v>
      </c>
      <c r="C355" t="s">
        <v>892</v>
      </c>
      <c r="D355" t="s">
        <v>1942</v>
      </c>
      <c r="E355">
        <v>72781</v>
      </c>
      <c r="F355">
        <v>5812</v>
      </c>
      <c r="G355">
        <v>3630</v>
      </c>
      <c r="H355">
        <v>1936</v>
      </c>
      <c r="I355" t="s">
        <v>5940</v>
      </c>
      <c r="J355">
        <v>250</v>
      </c>
      <c r="K355">
        <v>766783</v>
      </c>
      <c r="L355">
        <v>1925</v>
      </c>
      <c r="M355">
        <v>1846</v>
      </c>
      <c r="N355">
        <v>144</v>
      </c>
      <c r="O355">
        <v>0</v>
      </c>
      <c r="P355">
        <v>73</v>
      </c>
      <c r="R355">
        <v>4124509</v>
      </c>
      <c r="S355">
        <v>72781</v>
      </c>
      <c r="T355">
        <v>5812</v>
      </c>
      <c r="U355">
        <v>3630</v>
      </c>
      <c r="V355">
        <v>1936</v>
      </c>
      <c r="W355" t="s">
        <v>5940</v>
      </c>
      <c r="X355">
        <v>250</v>
      </c>
      <c r="Z355">
        <v>1705607</v>
      </c>
      <c r="AB355" t="s">
        <v>5940</v>
      </c>
      <c r="AC355">
        <v>1705607</v>
      </c>
      <c r="AD355" t="s">
        <v>6293</v>
      </c>
      <c r="AE355">
        <v>435</v>
      </c>
      <c r="AF355">
        <v>1705607</v>
      </c>
      <c r="AG355" t="s">
        <v>6293</v>
      </c>
      <c r="AH355">
        <v>150</v>
      </c>
      <c r="AI355">
        <v>1705607</v>
      </c>
      <c r="AJ355" t="s">
        <v>6293</v>
      </c>
      <c r="AK355" t="s">
        <v>5940</v>
      </c>
      <c r="AL355">
        <v>1705607</v>
      </c>
      <c r="AM355" t="s">
        <v>6293</v>
      </c>
      <c r="AN355" t="s">
        <v>5940</v>
      </c>
      <c r="AO355">
        <v>0</v>
      </c>
      <c r="AP355">
        <v>1707108</v>
      </c>
      <c r="AQ355" t="s">
        <v>6299</v>
      </c>
      <c r="AR355">
        <v>280</v>
      </c>
    </row>
    <row r="356" spans="1:44" x14ac:dyDescent="0.25">
      <c r="A356">
        <v>4124608</v>
      </c>
      <c r="B356">
        <v>1</v>
      </c>
      <c r="C356" t="s">
        <v>892</v>
      </c>
      <c r="D356" t="s">
        <v>1943</v>
      </c>
      <c r="E356">
        <v>650126</v>
      </c>
      <c r="F356">
        <v>7350</v>
      </c>
      <c r="G356">
        <v>6560</v>
      </c>
      <c r="H356">
        <v>15</v>
      </c>
      <c r="I356">
        <v>46</v>
      </c>
      <c r="J356">
        <v>3</v>
      </c>
      <c r="K356">
        <v>934403</v>
      </c>
      <c r="L356">
        <v>7560</v>
      </c>
      <c r="M356">
        <v>6419</v>
      </c>
      <c r="N356">
        <v>0</v>
      </c>
      <c r="O356">
        <v>0</v>
      </c>
      <c r="P356">
        <v>0</v>
      </c>
      <c r="R356">
        <v>4124608</v>
      </c>
      <c r="S356">
        <v>650126</v>
      </c>
      <c r="T356">
        <v>7350</v>
      </c>
      <c r="U356">
        <v>6560</v>
      </c>
      <c r="V356">
        <v>15</v>
      </c>
      <c r="W356">
        <v>46</v>
      </c>
      <c r="X356">
        <v>3</v>
      </c>
      <c r="Z356">
        <v>1706001</v>
      </c>
      <c r="AB356" t="s">
        <v>5940</v>
      </c>
      <c r="AC356">
        <v>1706001</v>
      </c>
      <c r="AD356" t="s">
        <v>6294</v>
      </c>
      <c r="AE356">
        <v>441</v>
      </c>
      <c r="AF356">
        <v>1706001</v>
      </c>
      <c r="AG356" t="s">
        <v>6294</v>
      </c>
      <c r="AH356" t="s">
        <v>5940</v>
      </c>
      <c r="AI356">
        <v>1706001</v>
      </c>
      <c r="AJ356" t="s">
        <v>6294</v>
      </c>
      <c r="AK356">
        <v>33</v>
      </c>
      <c r="AL356">
        <v>1706001</v>
      </c>
      <c r="AM356" t="s">
        <v>6294</v>
      </c>
      <c r="AN356">
        <v>1020</v>
      </c>
      <c r="AO356">
        <v>0</v>
      </c>
      <c r="AP356">
        <v>1707207</v>
      </c>
      <c r="AQ356" t="s">
        <v>6300</v>
      </c>
      <c r="AR356">
        <v>264</v>
      </c>
    </row>
    <row r="357" spans="1:44" x14ac:dyDescent="0.25">
      <c r="A357">
        <v>4124707</v>
      </c>
      <c r="B357">
        <v>1</v>
      </c>
      <c r="C357" t="s">
        <v>892</v>
      </c>
      <c r="D357" t="s">
        <v>1944</v>
      </c>
      <c r="E357" t="s">
        <v>5940</v>
      </c>
      <c r="F357">
        <v>22940</v>
      </c>
      <c r="G357">
        <v>10025</v>
      </c>
      <c r="H357">
        <v>240</v>
      </c>
      <c r="I357">
        <v>200</v>
      </c>
      <c r="J357">
        <v>155</v>
      </c>
      <c r="K357">
        <v>14960</v>
      </c>
      <c r="L357">
        <v>39285</v>
      </c>
      <c r="M357">
        <v>21790</v>
      </c>
      <c r="N357">
        <v>0</v>
      </c>
      <c r="O357">
        <v>241</v>
      </c>
      <c r="P357">
        <v>6</v>
      </c>
      <c r="R357">
        <v>4124707</v>
      </c>
      <c r="S357" t="s">
        <v>5940</v>
      </c>
      <c r="T357">
        <v>22940</v>
      </c>
      <c r="U357">
        <v>10025</v>
      </c>
      <c r="V357">
        <v>240</v>
      </c>
      <c r="W357">
        <v>200</v>
      </c>
      <c r="X357">
        <v>155</v>
      </c>
      <c r="Z357">
        <v>1706100</v>
      </c>
      <c r="AB357" t="s">
        <v>5940</v>
      </c>
      <c r="AC357">
        <v>1706100</v>
      </c>
      <c r="AD357" t="s">
        <v>6295</v>
      </c>
      <c r="AE357">
        <v>4566</v>
      </c>
      <c r="AF357">
        <v>1706100</v>
      </c>
      <c r="AG357" t="s">
        <v>6295</v>
      </c>
      <c r="AH357">
        <v>450</v>
      </c>
      <c r="AI357">
        <v>1706100</v>
      </c>
      <c r="AJ357" t="s">
        <v>6295</v>
      </c>
      <c r="AK357" t="s">
        <v>5940</v>
      </c>
      <c r="AL357">
        <v>1706100</v>
      </c>
      <c r="AM357" t="s">
        <v>6295</v>
      </c>
      <c r="AN357" t="s">
        <v>5940</v>
      </c>
      <c r="AO357">
        <v>0</v>
      </c>
      <c r="AP357">
        <v>1707306</v>
      </c>
      <c r="AQ357" t="s">
        <v>6301</v>
      </c>
      <c r="AR357">
        <v>600</v>
      </c>
    </row>
    <row r="358" spans="1:44" x14ac:dyDescent="0.25">
      <c r="A358">
        <v>4124806</v>
      </c>
      <c r="B358">
        <v>1</v>
      </c>
      <c r="C358" t="s">
        <v>892</v>
      </c>
      <c r="D358" t="s">
        <v>1945</v>
      </c>
      <c r="E358">
        <v>200</v>
      </c>
      <c r="F358">
        <v>21190</v>
      </c>
      <c r="G358">
        <v>36395</v>
      </c>
      <c r="H358" t="s">
        <v>5940</v>
      </c>
      <c r="I358">
        <v>24</v>
      </c>
      <c r="J358">
        <v>230</v>
      </c>
      <c r="K358">
        <v>6000</v>
      </c>
      <c r="L358">
        <v>53788</v>
      </c>
      <c r="M358">
        <v>36110</v>
      </c>
      <c r="N358">
        <v>0</v>
      </c>
      <c r="O358">
        <v>9</v>
      </c>
      <c r="P358">
        <v>1125</v>
      </c>
      <c r="R358">
        <v>4124806</v>
      </c>
      <c r="S358">
        <v>200</v>
      </c>
      <c r="T358">
        <v>21190</v>
      </c>
      <c r="U358">
        <v>36395</v>
      </c>
      <c r="V358" t="s">
        <v>5940</v>
      </c>
      <c r="W358">
        <v>24</v>
      </c>
      <c r="X358">
        <v>230</v>
      </c>
      <c r="Z358">
        <v>1706258</v>
      </c>
      <c r="AB358" t="s">
        <v>5940</v>
      </c>
      <c r="AC358">
        <v>1706258</v>
      </c>
      <c r="AD358" t="s">
        <v>6296</v>
      </c>
      <c r="AE358">
        <v>2171</v>
      </c>
      <c r="AF358">
        <v>1706258</v>
      </c>
      <c r="AG358" t="s">
        <v>6296</v>
      </c>
      <c r="AH358" t="s">
        <v>5940</v>
      </c>
      <c r="AI358">
        <v>1706258</v>
      </c>
      <c r="AJ358" t="s">
        <v>6296</v>
      </c>
      <c r="AK358" t="s">
        <v>5940</v>
      </c>
      <c r="AL358">
        <v>1706258</v>
      </c>
      <c r="AM358" t="s">
        <v>6296</v>
      </c>
      <c r="AN358">
        <v>6300</v>
      </c>
      <c r="AO358">
        <v>0</v>
      </c>
      <c r="AP358">
        <v>1707405</v>
      </c>
      <c r="AQ358" t="s">
        <v>6302</v>
      </c>
      <c r="AR358">
        <v>240</v>
      </c>
    </row>
    <row r="359" spans="1:44" x14ac:dyDescent="0.25">
      <c r="A359">
        <v>4124905</v>
      </c>
      <c r="B359">
        <v>1</v>
      </c>
      <c r="C359" t="s">
        <v>892</v>
      </c>
      <c r="D359" t="s">
        <v>1946</v>
      </c>
      <c r="E359">
        <v>73600</v>
      </c>
      <c r="F359">
        <v>372</v>
      </c>
      <c r="G359">
        <v>418</v>
      </c>
      <c r="H359">
        <v>120</v>
      </c>
      <c r="I359" t="s">
        <v>5940</v>
      </c>
      <c r="J359">
        <v>91</v>
      </c>
      <c r="K359">
        <v>200635</v>
      </c>
      <c r="L359">
        <v>0</v>
      </c>
      <c r="M359">
        <v>200</v>
      </c>
      <c r="N359">
        <v>0</v>
      </c>
      <c r="O359">
        <v>0</v>
      </c>
      <c r="P359">
        <v>0</v>
      </c>
      <c r="R359">
        <v>4124905</v>
      </c>
      <c r="S359">
        <v>73600</v>
      </c>
      <c r="T359">
        <v>372</v>
      </c>
      <c r="U359">
        <v>418</v>
      </c>
      <c r="V359">
        <v>120</v>
      </c>
      <c r="W359" t="s">
        <v>5940</v>
      </c>
      <c r="X359">
        <v>91</v>
      </c>
      <c r="Z359">
        <v>1706506</v>
      </c>
      <c r="AB359" t="s">
        <v>5940</v>
      </c>
      <c r="AC359">
        <v>1706506</v>
      </c>
      <c r="AD359" t="s">
        <v>6297</v>
      </c>
      <c r="AE359">
        <v>16120</v>
      </c>
      <c r="AF359">
        <v>1706506</v>
      </c>
      <c r="AG359" t="s">
        <v>6297</v>
      </c>
      <c r="AH359">
        <v>1500</v>
      </c>
      <c r="AI359">
        <v>1706506</v>
      </c>
      <c r="AJ359" t="s">
        <v>6297</v>
      </c>
      <c r="AK359">
        <v>56</v>
      </c>
      <c r="AL359">
        <v>1706506</v>
      </c>
      <c r="AM359" t="s">
        <v>6297</v>
      </c>
      <c r="AN359">
        <v>11750</v>
      </c>
      <c r="AO359">
        <v>0</v>
      </c>
      <c r="AP359">
        <v>1707553</v>
      </c>
      <c r="AQ359" t="s">
        <v>6303</v>
      </c>
      <c r="AR359">
        <v>882</v>
      </c>
    </row>
    <row r="360" spans="1:44" x14ac:dyDescent="0.25">
      <c r="A360">
        <v>4125001</v>
      </c>
      <c r="B360">
        <v>1</v>
      </c>
      <c r="C360" t="s">
        <v>892</v>
      </c>
      <c r="D360" t="s">
        <v>1947</v>
      </c>
      <c r="E360">
        <v>85000</v>
      </c>
      <c r="F360">
        <v>41895</v>
      </c>
      <c r="G360">
        <v>19500</v>
      </c>
      <c r="H360">
        <v>957</v>
      </c>
      <c r="I360">
        <v>30</v>
      </c>
      <c r="J360">
        <v>1094</v>
      </c>
      <c r="K360">
        <v>170000</v>
      </c>
      <c r="L360">
        <v>53320</v>
      </c>
      <c r="M360">
        <v>55500</v>
      </c>
      <c r="N360">
        <v>285</v>
      </c>
      <c r="O360">
        <v>270</v>
      </c>
      <c r="P360">
        <v>1373</v>
      </c>
      <c r="R360">
        <v>4125001</v>
      </c>
      <c r="S360">
        <v>85000</v>
      </c>
      <c r="T360">
        <v>41895</v>
      </c>
      <c r="U360">
        <v>19500</v>
      </c>
      <c r="V360">
        <v>957</v>
      </c>
      <c r="W360">
        <v>30</v>
      </c>
      <c r="X360">
        <v>1094</v>
      </c>
      <c r="Z360">
        <v>1707009</v>
      </c>
      <c r="AB360">
        <v>750</v>
      </c>
      <c r="AC360">
        <v>1707009</v>
      </c>
      <c r="AD360" t="s">
        <v>6298</v>
      </c>
      <c r="AE360">
        <v>1615</v>
      </c>
      <c r="AF360">
        <v>1707009</v>
      </c>
      <c r="AG360" t="s">
        <v>6298</v>
      </c>
      <c r="AH360">
        <v>1800</v>
      </c>
      <c r="AI360">
        <v>1707009</v>
      </c>
      <c r="AJ360" t="s">
        <v>6298</v>
      </c>
      <c r="AK360" t="s">
        <v>5940</v>
      </c>
      <c r="AL360">
        <v>1707009</v>
      </c>
      <c r="AM360" t="s">
        <v>6298</v>
      </c>
      <c r="AN360">
        <v>49950</v>
      </c>
      <c r="AO360">
        <v>0</v>
      </c>
      <c r="AP360">
        <v>1707652</v>
      </c>
      <c r="AQ360" t="s">
        <v>6304</v>
      </c>
      <c r="AR360">
        <v>4760</v>
      </c>
    </row>
    <row r="361" spans="1:44" x14ac:dyDescent="0.25">
      <c r="A361">
        <v>4125100</v>
      </c>
      <c r="B361">
        <v>1</v>
      </c>
      <c r="C361" t="s">
        <v>892</v>
      </c>
      <c r="D361" t="s">
        <v>1948</v>
      </c>
      <c r="E361" t="s">
        <v>5940</v>
      </c>
      <c r="F361">
        <v>8775</v>
      </c>
      <c r="G361">
        <v>14000</v>
      </c>
      <c r="H361" t="s">
        <v>5940</v>
      </c>
      <c r="I361">
        <v>120</v>
      </c>
      <c r="J361">
        <v>3332</v>
      </c>
      <c r="K361">
        <v>0</v>
      </c>
      <c r="L361">
        <v>12220</v>
      </c>
      <c r="M361">
        <v>28500</v>
      </c>
      <c r="N361">
        <v>0</v>
      </c>
      <c r="O361">
        <v>45</v>
      </c>
      <c r="P361">
        <v>5880</v>
      </c>
      <c r="R361">
        <v>4125100</v>
      </c>
      <c r="S361" t="s">
        <v>5940</v>
      </c>
      <c r="T361">
        <v>8775</v>
      </c>
      <c r="U361">
        <v>14000</v>
      </c>
      <c r="V361" t="s">
        <v>5940</v>
      </c>
      <c r="W361">
        <v>120</v>
      </c>
      <c r="X361">
        <v>3332</v>
      </c>
      <c r="Z361">
        <v>1707108</v>
      </c>
      <c r="AB361" t="s">
        <v>5940</v>
      </c>
      <c r="AC361">
        <v>1707108</v>
      </c>
      <c r="AD361" t="s">
        <v>6299</v>
      </c>
      <c r="AE361">
        <v>1120</v>
      </c>
      <c r="AF361">
        <v>1707108</v>
      </c>
      <c r="AG361" t="s">
        <v>6299</v>
      </c>
      <c r="AH361" t="s">
        <v>5940</v>
      </c>
      <c r="AI361">
        <v>1707108</v>
      </c>
      <c r="AJ361" t="s">
        <v>6299</v>
      </c>
      <c r="AK361" t="s">
        <v>5940</v>
      </c>
      <c r="AL361">
        <v>1707108</v>
      </c>
      <c r="AM361" t="s">
        <v>6299</v>
      </c>
      <c r="AN361" t="s">
        <v>5940</v>
      </c>
      <c r="AO361">
        <v>0</v>
      </c>
      <c r="AP361">
        <v>1707702</v>
      </c>
      <c r="AQ361" t="s">
        <v>6305</v>
      </c>
      <c r="AR361">
        <v>1920</v>
      </c>
    </row>
    <row r="362" spans="1:44" x14ac:dyDescent="0.25">
      <c r="A362">
        <v>4125308</v>
      </c>
      <c r="B362">
        <v>1</v>
      </c>
      <c r="C362" t="s">
        <v>892</v>
      </c>
      <c r="D362" t="s">
        <v>1950</v>
      </c>
      <c r="E362">
        <v>27990</v>
      </c>
      <c r="F362">
        <v>65651</v>
      </c>
      <c r="G362">
        <v>78116</v>
      </c>
      <c r="H362" t="s">
        <v>5940</v>
      </c>
      <c r="I362">
        <v>1350</v>
      </c>
      <c r="J362">
        <v>21</v>
      </c>
      <c r="K362">
        <v>136800</v>
      </c>
      <c r="L362">
        <v>70980</v>
      </c>
      <c r="M362">
        <v>122325</v>
      </c>
      <c r="N362">
        <v>0</v>
      </c>
      <c r="O362">
        <v>105</v>
      </c>
      <c r="P362">
        <v>0</v>
      </c>
      <c r="R362">
        <v>4125308</v>
      </c>
      <c r="S362">
        <v>27990</v>
      </c>
      <c r="T362">
        <v>65651</v>
      </c>
      <c r="U362">
        <v>78116</v>
      </c>
      <c r="V362" t="s">
        <v>5940</v>
      </c>
      <c r="W362">
        <v>1350</v>
      </c>
      <c r="X362">
        <v>21</v>
      </c>
      <c r="Z362">
        <v>1707207</v>
      </c>
      <c r="AB362" t="s">
        <v>5940</v>
      </c>
      <c r="AC362">
        <v>1707207</v>
      </c>
      <c r="AD362" t="s">
        <v>6300</v>
      </c>
      <c r="AE362">
        <v>924</v>
      </c>
      <c r="AF362">
        <v>1707207</v>
      </c>
      <c r="AG362" t="s">
        <v>6300</v>
      </c>
      <c r="AH362" t="s">
        <v>5940</v>
      </c>
      <c r="AI362">
        <v>1707207</v>
      </c>
      <c r="AJ362" t="s">
        <v>6300</v>
      </c>
      <c r="AK362" t="s">
        <v>5940</v>
      </c>
      <c r="AL362">
        <v>1707207</v>
      </c>
      <c r="AM362" t="s">
        <v>6300</v>
      </c>
      <c r="AN362">
        <v>151</v>
      </c>
      <c r="AO362">
        <v>0</v>
      </c>
      <c r="AP362">
        <v>1708205</v>
      </c>
      <c r="AQ362" t="s">
        <v>6306</v>
      </c>
      <c r="AR362">
        <v>2124</v>
      </c>
    </row>
    <row r="363" spans="1:44" x14ac:dyDescent="0.25">
      <c r="A363">
        <v>4125357</v>
      </c>
      <c r="B363">
        <v>1</v>
      </c>
      <c r="C363" t="s">
        <v>892</v>
      </c>
      <c r="D363" t="s">
        <v>1951</v>
      </c>
      <c r="E363" t="s">
        <v>5940</v>
      </c>
      <c r="F363">
        <v>1216</v>
      </c>
      <c r="G363">
        <v>2000</v>
      </c>
      <c r="H363">
        <v>880</v>
      </c>
      <c r="I363" t="s">
        <v>5940</v>
      </c>
      <c r="J363">
        <v>270</v>
      </c>
      <c r="K363">
        <v>0</v>
      </c>
      <c r="L363">
        <v>1620</v>
      </c>
      <c r="M363">
        <v>3400</v>
      </c>
      <c r="N363">
        <v>0</v>
      </c>
      <c r="O363">
        <v>0</v>
      </c>
      <c r="P363">
        <v>108</v>
      </c>
      <c r="R363">
        <v>4125357</v>
      </c>
      <c r="S363" t="s">
        <v>5940</v>
      </c>
      <c r="T363">
        <v>1216</v>
      </c>
      <c r="U363">
        <v>2000</v>
      </c>
      <c r="V363">
        <v>880</v>
      </c>
      <c r="W363" t="s">
        <v>5940</v>
      </c>
      <c r="X363">
        <v>270</v>
      </c>
      <c r="Z363">
        <v>1707306</v>
      </c>
      <c r="AB363" t="s">
        <v>5940</v>
      </c>
      <c r="AC363">
        <v>1707306</v>
      </c>
      <c r="AD363" t="s">
        <v>6301</v>
      </c>
      <c r="AE363">
        <v>26160</v>
      </c>
      <c r="AF363">
        <v>1707306</v>
      </c>
      <c r="AG363" t="s">
        <v>6301</v>
      </c>
      <c r="AH363" t="s">
        <v>5940</v>
      </c>
      <c r="AI363">
        <v>1707306</v>
      </c>
      <c r="AJ363" t="s">
        <v>6301</v>
      </c>
      <c r="AK363" t="s">
        <v>5940</v>
      </c>
      <c r="AL363">
        <v>1707306</v>
      </c>
      <c r="AM363" t="s">
        <v>6301</v>
      </c>
      <c r="AN363">
        <v>6090</v>
      </c>
      <c r="AO363">
        <v>0</v>
      </c>
      <c r="AP363">
        <v>1708254</v>
      </c>
      <c r="AQ363" t="s">
        <v>6307</v>
      </c>
      <c r="AR363">
        <v>240</v>
      </c>
    </row>
    <row r="364" spans="1:44" x14ac:dyDescent="0.25">
      <c r="A364">
        <v>4125209</v>
      </c>
      <c r="B364">
        <v>1</v>
      </c>
      <c r="C364" t="s">
        <v>892</v>
      </c>
      <c r="D364" t="s">
        <v>1949</v>
      </c>
      <c r="E364">
        <v>1000</v>
      </c>
      <c r="F364">
        <v>12470</v>
      </c>
      <c r="G364">
        <v>18000</v>
      </c>
      <c r="H364" t="s">
        <v>5940</v>
      </c>
      <c r="I364">
        <v>20</v>
      </c>
      <c r="J364">
        <v>430</v>
      </c>
      <c r="K364">
        <v>1500</v>
      </c>
      <c r="L364">
        <v>22600</v>
      </c>
      <c r="M364">
        <v>32640</v>
      </c>
      <c r="N364">
        <v>0</v>
      </c>
      <c r="O364">
        <v>20</v>
      </c>
      <c r="P364">
        <v>260</v>
      </c>
      <c r="R364">
        <v>4125209</v>
      </c>
      <c r="S364">
        <v>1000</v>
      </c>
      <c r="T364">
        <v>12470</v>
      </c>
      <c r="U364">
        <v>18000</v>
      </c>
      <c r="V364" t="s">
        <v>5940</v>
      </c>
      <c r="W364">
        <v>20</v>
      </c>
      <c r="X364">
        <v>430</v>
      </c>
      <c r="Z364">
        <v>1707405</v>
      </c>
      <c r="AB364" t="s">
        <v>5940</v>
      </c>
      <c r="AC364">
        <v>1707405</v>
      </c>
      <c r="AD364" t="s">
        <v>6302</v>
      </c>
      <c r="AE364">
        <v>489</v>
      </c>
      <c r="AF364">
        <v>1707405</v>
      </c>
      <c r="AG364" t="s">
        <v>6302</v>
      </c>
      <c r="AH364" t="s">
        <v>5940</v>
      </c>
      <c r="AI364">
        <v>1707405</v>
      </c>
      <c r="AJ364" t="s">
        <v>6302</v>
      </c>
      <c r="AK364">
        <v>102</v>
      </c>
      <c r="AL364">
        <v>1707405</v>
      </c>
      <c r="AM364" t="s">
        <v>6302</v>
      </c>
      <c r="AN364" t="s">
        <v>5940</v>
      </c>
      <c r="AO364">
        <v>0</v>
      </c>
      <c r="AP364">
        <v>1708304</v>
      </c>
      <c r="AQ364" t="s">
        <v>6308</v>
      </c>
      <c r="AR364">
        <v>1890</v>
      </c>
    </row>
    <row r="365" spans="1:44" x14ac:dyDescent="0.25">
      <c r="A365">
        <v>4125407</v>
      </c>
      <c r="B365">
        <v>1</v>
      </c>
      <c r="C365" t="s">
        <v>892</v>
      </c>
      <c r="D365" t="s">
        <v>1952</v>
      </c>
      <c r="E365">
        <v>500</v>
      </c>
      <c r="F365">
        <v>9990</v>
      </c>
      <c r="G365">
        <v>24315</v>
      </c>
      <c r="H365" t="s">
        <v>5940</v>
      </c>
      <c r="I365">
        <v>85</v>
      </c>
      <c r="J365">
        <v>3880</v>
      </c>
      <c r="K365">
        <v>500</v>
      </c>
      <c r="L365">
        <v>23100</v>
      </c>
      <c r="M365">
        <v>48750</v>
      </c>
      <c r="N365">
        <v>0</v>
      </c>
      <c r="O365">
        <v>140</v>
      </c>
      <c r="P365">
        <v>3440</v>
      </c>
      <c r="R365">
        <v>4125407</v>
      </c>
      <c r="S365">
        <v>500</v>
      </c>
      <c r="T365">
        <v>9990</v>
      </c>
      <c r="U365">
        <v>24315</v>
      </c>
      <c r="V365" t="s">
        <v>5940</v>
      </c>
      <c r="W365">
        <v>85</v>
      </c>
      <c r="X365">
        <v>3880</v>
      </c>
      <c r="Z365">
        <v>1707553</v>
      </c>
      <c r="AB365" t="s">
        <v>5940</v>
      </c>
      <c r="AC365">
        <v>1707553</v>
      </c>
      <c r="AD365" t="s">
        <v>6303</v>
      </c>
      <c r="AE365">
        <v>2700</v>
      </c>
      <c r="AF365">
        <v>1707553</v>
      </c>
      <c r="AG365" t="s">
        <v>6303</v>
      </c>
      <c r="AH365" t="s">
        <v>5940</v>
      </c>
      <c r="AI365">
        <v>1707553</v>
      </c>
      <c r="AJ365" t="s">
        <v>6303</v>
      </c>
      <c r="AK365" t="s">
        <v>5940</v>
      </c>
      <c r="AL365">
        <v>1707553</v>
      </c>
      <c r="AM365" t="s">
        <v>6303</v>
      </c>
      <c r="AN365" t="s">
        <v>5940</v>
      </c>
      <c r="AO365">
        <v>0</v>
      </c>
      <c r="AP365">
        <v>1709005</v>
      </c>
      <c r="AQ365" t="s">
        <v>6309</v>
      </c>
      <c r="AR365">
        <v>2990</v>
      </c>
    </row>
    <row r="366" spans="1:44" x14ac:dyDescent="0.25">
      <c r="A366">
        <v>4125456</v>
      </c>
      <c r="B366">
        <v>1</v>
      </c>
      <c r="C366" t="s">
        <v>892</v>
      </c>
      <c r="D366" t="s">
        <v>1953</v>
      </c>
      <c r="E366" t="s">
        <v>5940</v>
      </c>
      <c r="F366">
        <v>4160</v>
      </c>
      <c r="G366">
        <v>1485</v>
      </c>
      <c r="H366">
        <v>286</v>
      </c>
      <c r="I366">
        <v>60</v>
      </c>
      <c r="J366">
        <v>120</v>
      </c>
      <c r="K366">
        <v>2400</v>
      </c>
      <c r="L366">
        <v>5780</v>
      </c>
      <c r="M366">
        <v>12280</v>
      </c>
      <c r="N366">
        <v>68</v>
      </c>
      <c r="O366">
        <v>0</v>
      </c>
      <c r="P366">
        <v>68</v>
      </c>
      <c r="R366">
        <v>4125456</v>
      </c>
      <c r="S366" t="s">
        <v>5940</v>
      </c>
      <c r="T366">
        <v>4160</v>
      </c>
      <c r="U366">
        <v>1485</v>
      </c>
      <c r="V366">
        <v>286</v>
      </c>
      <c r="W366">
        <v>60</v>
      </c>
      <c r="X366">
        <v>120</v>
      </c>
      <c r="Z366">
        <v>1707652</v>
      </c>
      <c r="AB366" t="s">
        <v>5940</v>
      </c>
      <c r="AC366">
        <v>1707652</v>
      </c>
      <c r="AD366" t="s">
        <v>6304</v>
      </c>
      <c r="AE366">
        <v>3230</v>
      </c>
      <c r="AF366">
        <v>1707652</v>
      </c>
      <c r="AG366" t="s">
        <v>6304</v>
      </c>
      <c r="AH366">
        <v>495</v>
      </c>
      <c r="AI366">
        <v>1707652</v>
      </c>
      <c r="AJ366" t="s">
        <v>6304</v>
      </c>
      <c r="AK366" t="s">
        <v>5940</v>
      </c>
      <c r="AL366">
        <v>1707652</v>
      </c>
      <c r="AM366" t="s">
        <v>6304</v>
      </c>
      <c r="AN366">
        <v>18360</v>
      </c>
      <c r="AO366">
        <v>0</v>
      </c>
      <c r="AP366">
        <v>1709302</v>
      </c>
      <c r="AQ366" t="s">
        <v>6310</v>
      </c>
      <c r="AR366">
        <v>1260</v>
      </c>
    </row>
    <row r="367" spans="1:44" x14ac:dyDescent="0.25">
      <c r="A367">
        <v>4125506</v>
      </c>
      <c r="B367">
        <v>1</v>
      </c>
      <c r="C367" t="s">
        <v>892</v>
      </c>
      <c r="D367" t="s">
        <v>1954</v>
      </c>
      <c r="E367" t="s">
        <v>5940</v>
      </c>
      <c r="F367">
        <v>210</v>
      </c>
      <c r="G367">
        <v>24678</v>
      </c>
      <c r="H367" t="s">
        <v>5940</v>
      </c>
      <c r="I367">
        <v>28</v>
      </c>
      <c r="J367">
        <v>2561</v>
      </c>
      <c r="K367">
        <v>0</v>
      </c>
      <c r="L367">
        <v>115</v>
      </c>
      <c r="M367">
        <v>32851</v>
      </c>
      <c r="N367">
        <v>0</v>
      </c>
      <c r="O367">
        <v>14</v>
      </c>
      <c r="P367">
        <v>2182</v>
      </c>
      <c r="R367">
        <v>4125506</v>
      </c>
      <c r="S367" t="s">
        <v>5940</v>
      </c>
      <c r="T367">
        <v>210</v>
      </c>
      <c r="U367">
        <v>24678</v>
      </c>
      <c r="V367" t="s">
        <v>5940</v>
      </c>
      <c r="W367">
        <v>28</v>
      </c>
      <c r="X367">
        <v>2561</v>
      </c>
      <c r="Z367">
        <v>1707702</v>
      </c>
      <c r="AB367" t="s">
        <v>5940</v>
      </c>
      <c r="AC367">
        <v>1707702</v>
      </c>
      <c r="AD367" t="s">
        <v>6305</v>
      </c>
      <c r="AE367">
        <v>1360</v>
      </c>
      <c r="AF367">
        <v>1707702</v>
      </c>
      <c r="AG367" t="s">
        <v>6305</v>
      </c>
      <c r="AH367">
        <v>372</v>
      </c>
      <c r="AI367">
        <v>1707702</v>
      </c>
      <c r="AJ367" t="s">
        <v>6305</v>
      </c>
      <c r="AK367">
        <v>81</v>
      </c>
      <c r="AL367">
        <v>1707702</v>
      </c>
      <c r="AM367" t="s">
        <v>6305</v>
      </c>
      <c r="AN367" t="s">
        <v>5940</v>
      </c>
      <c r="AO367">
        <v>0</v>
      </c>
      <c r="AP367">
        <v>1709500</v>
      </c>
      <c r="AQ367" t="s">
        <v>6311</v>
      </c>
      <c r="AR367">
        <v>1025</v>
      </c>
    </row>
    <row r="368" spans="1:44" x14ac:dyDescent="0.25">
      <c r="A368">
        <v>4125555</v>
      </c>
      <c r="B368">
        <v>1</v>
      </c>
      <c r="C368" t="s">
        <v>892</v>
      </c>
      <c r="D368" t="s">
        <v>1955</v>
      </c>
      <c r="E368">
        <v>41532</v>
      </c>
      <c r="F368">
        <v>8000</v>
      </c>
      <c r="G368">
        <v>4025</v>
      </c>
      <c r="H368">
        <v>12</v>
      </c>
      <c r="I368">
        <v>24</v>
      </c>
      <c r="J368">
        <v>18</v>
      </c>
      <c r="K368">
        <v>95288</v>
      </c>
      <c r="L368">
        <v>8100</v>
      </c>
      <c r="M368">
        <v>10328</v>
      </c>
      <c r="N368">
        <v>0</v>
      </c>
      <c r="O368">
        <v>24</v>
      </c>
      <c r="P368">
        <v>5</v>
      </c>
      <c r="R368">
        <v>4125555</v>
      </c>
      <c r="S368">
        <v>41532</v>
      </c>
      <c r="T368">
        <v>8000</v>
      </c>
      <c r="U368">
        <v>4025</v>
      </c>
      <c r="V368">
        <v>12</v>
      </c>
      <c r="W368">
        <v>24</v>
      </c>
      <c r="X368">
        <v>18</v>
      </c>
      <c r="Z368">
        <v>1708205</v>
      </c>
      <c r="AB368" t="s">
        <v>5940</v>
      </c>
      <c r="AC368">
        <v>1708205</v>
      </c>
      <c r="AD368" t="s">
        <v>6306</v>
      </c>
      <c r="AE368">
        <v>99988</v>
      </c>
      <c r="AF368">
        <v>1708205</v>
      </c>
      <c r="AG368" t="s">
        <v>6306</v>
      </c>
      <c r="AH368">
        <v>630</v>
      </c>
      <c r="AI368">
        <v>1708205</v>
      </c>
      <c r="AJ368" t="s">
        <v>6306</v>
      </c>
      <c r="AK368" t="s">
        <v>5940</v>
      </c>
      <c r="AL368">
        <v>1708205</v>
      </c>
      <c r="AM368" t="s">
        <v>6306</v>
      </c>
      <c r="AN368">
        <v>43236</v>
      </c>
      <c r="AO368">
        <v>0</v>
      </c>
      <c r="AP368">
        <v>1709807</v>
      </c>
      <c r="AQ368" t="s">
        <v>6312</v>
      </c>
      <c r="AR368">
        <v>378</v>
      </c>
    </row>
    <row r="369" spans="1:44" x14ac:dyDescent="0.25">
      <c r="A369">
        <v>4125605</v>
      </c>
      <c r="B369">
        <v>1</v>
      </c>
      <c r="C369" t="s">
        <v>892</v>
      </c>
      <c r="D369" t="s">
        <v>1956</v>
      </c>
      <c r="E369">
        <v>350</v>
      </c>
      <c r="F369">
        <v>23000</v>
      </c>
      <c r="G369">
        <v>93600</v>
      </c>
      <c r="H369" t="s">
        <v>5940</v>
      </c>
      <c r="I369">
        <v>1362</v>
      </c>
      <c r="J369">
        <v>14045</v>
      </c>
      <c r="K369">
        <v>480</v>
      </c>
      <c r="L369">
        <v>48988</v>
      </c>
      <c r="M369">
        <v>101750</v>
      </c>
      <c r="N369">
        <v>0</v>
      </c>
      <c r="O369">
        <v>978</v>
      </c>
      <c r="P369">
        <v>17390</v>
      </c>
      <c r="R369">
        <v>4125605</v>
      </c>
      <c r="S369">
        <v>350</v>
      </c>
      <c r="T369">
        <v>23000</v>
      </c>
      <c r="U369">
        <v>93600</v>
      </c>
      <c r="V369" t="s">
        <v>5940</v>
      </c>
      <c r="W369">
        <v>1362</v>
      </c>
      <c r="X369">
        <v>14045</v>
      </c>
      <c r="Z369">
        <v>1708254</v>
      </c>
      <c r="AB369" t="s">
        <v>5940</v>
      </c>
      <c r="AC369">
        <v>1708254</v>
      </c>
      <c r="AD369" t="s">
        <v>6307</v>
      </c>
      <c r="AE369">
        <v>132</v>
      </c>
      <c r="AF369">
        <v>1708254</v>
      </c>
      <c r="AG369" t="s">
        <v>6307</v>
      </c>
      <c r="AH369">
        <v>400</v>
      </c>
      <c r="AI369">
        <v>1708254</v>
      </c>
      <c r="AJ369" t="s">
        <v>6307</v>
      </c>
      <c r="AK369" t="s">
        <v>5940</v>
      </c>
      <c r="AL369">
        <v>1708254</v>
      </c>
      <c r="AM369" t="s">
        <v>6307</v>
      </c>
      <c r="AN369">
        <v>3062</v>
      </c>
      <c r="AO369">
        <v>0</v>
      </c>
      <c r="AP369">
        <v>1710508</v>
      </c>
      <c r="AQ369" t="s">
        <v>6313</v>
      </c>
      <c r="AR369">
        <v>1088</v>
      </c>
    </row>
    <row r="370" spans="1:44" x14ac:dyDescent="0.25">
      <c r="A370">
        <v>4125704</v>
      </c>
      <c r="B370">
        <v>1</v>
      </c>
      <c r="C370" t="s">
        <v>892</v>
      </c>
      <c r="D370" t="s">
        <v>1957</v>
      </c>
      <c r="E370">
        <v>11400</v>
      </c>
      <c r="F370">
        <v>122550</v>
      </c>
      <c r="G370">
        <v>51420</v>
      </c>
      <c r="H370" t="s">
        <v>5940</v>
      </c>
      <c r="I370" t="s">
        <v>5940</v>
      </c>
      <c r="J370" t="s">
        <v>5940</v>
      </c>
      <c r="K370">
        <v>12000</v>
      </c>
      <c r="L370">
        <v>142308</v>
      </c>
      <c r="M370">
        <v>101456</v>
      </c>
      <c r="N370">
        <v>0</v>
      </c>
      <c r="O370">
        <v>650</v>
      </c>
      <c r="P370">
        <v>100</v>
      </c>
      <c r="R370">
        <v>4125704</v>
      </c>
      <c r="S370">
        <v>11400</v>
      </c>
      <c r="T370">
        <v>122550</v>
      </c>
      <c r="U370">
        <v>51420</v>
      </c>
      <c r="V370" t="s">
        <v>5940</v>
      </c>
      <c r="W370" t="s">
        <v>5940</v>
      </c>
      <c r="X370" t="s">
        <v>5940</v>
      </c>
      <c r="Z370">
        <v>1708304</v>
      </c>
      <c r="AB370" t="s">
        <v>5940</v>
      </c>
      <c r="AC370">
        <v>1708304</v>
      </c>
      <c r="AD370" t="s">
        <v>6308</v>
      </c>
      <c r="AE370">
        <v>975</v>
      </c>
      <c r="AF370">
        <v>1708304</v>
      </c>
      <c r="AG370" t="s">
        <v>6308</v>
      </c>
      <c r="AH370" t="s">
        <v>5940</v>
      </c>
      <c r="AI370">
        <v>1708304</v>
      </c>
      <c r="AJ370" t="s">
        <v>6308</v>
      </c>
      <c r="AK370">
        <v>41</v>
      </c>
      <c r="AL370">
        <v>1708304</v>
      </c>
      <c r="AM370" t="s">
        <v>6308</v>
      </c>
      <c r="AN370" t="s">
        <v>5940</v>
      </c>
      <c r="AO370">
        <v>0</v>
      </c>
      <c r="AP370">
        <v>1710706</v>
      </c>
      <c r="AQ370" t="s">
        <v>6314</v>
      </c>
      <c r="AR370">
        <v>44</v>
      </c>
    </row>
    <row r="371" spans="1:44" x14ac:dyDescent="0.25">
      <c r="A371">
        <v>4125753</v>
      </c>
      <c r="B371">
        <v>1</v>
      </c>
      <c r="C371" t="s">
        <v>892</v>
      </c>
      <c r="D371" t="s">
        <v>1958</v>
      </c>
      <c r="E371" t="s">
        <v>5940</v>
      </c>
      <c r="F371">
        <v>37808</v>
      </c>
      <c r="G371">
        <v>5927</v>
      </c>
      <c r="H371">
        <v>144</v>
      </c>
      <c r="I371" t="s">
        <v>5940</v>
      </c>
      <c r="J371">
        <v>48</v>
      </c>
      <c r="K371">
        <v>400</v>
      </c>
      <c r="L371">
        <v>44200</v>
      </c>
      <c r="M371">
        <v>25650</v>
      </c>
      <c r="N371">
        <v>24</v>
      </c>
      <c r="O371">
        <v>20</v>
      </c>
      <c r="P371">
        <v>0</v>
      </c>
      <c r="R371">
        <v>4125753</v>
      </c>
      <c r="S371" t="s">
        <v>5940</v>
      </c>
      <c r="T371">
        <v>37808</v>
      </c>
      <c r="U371">
        <v>5927</v>
      </c>
      <c r="V371">
        <v>144</v>
      </c>
      <c r="W371" t="s">
        <v>5940</v>
      </c>
      <c r="X371">
        <v>48</v>
      </c>
      <c r="Z371">
        <v>1709005</v>
      </c>
      <c r="AB371" t="s">
        <v>5940</v>
      </c>
      <c r="AC371">
        <v>1709005</v>
      </c>
      <c r="AD371" t="s">
        <v>6309</v>
      </c>
      <c r="AE371">
        <v>17250</v>
      </c>
      <c r="AF371">
        <v>1709005</v>
      </c>
      <c r="AG371" t="s">
        <v>6309</v>
      </c>
      <c r="AH371">
        <v>447</v>
      </c>
      <c r="AI371">
        <v>1709005</v>
      </c>
      <c r="AJ371" t="s">
        <v>6309</v>
      </c>
      <c r="AK371">
        <v>228</v>
      </c>
      <c r="AL371">
        <v>1709005</v>
      </c>
      <c r="AM371" t="s">
        <v>6309</v>
      </c>
      <c r="AN371">
        <v>16875</v>
      </c>
      <c r="AO371">
        <v>0</v>
      </c>
      <c r="AP371">
        <v>1710904</v>
      </c>
      <c r="AQ371" t="s">
        <v>6315</v>
      </c>
      <c r="AR371">
        <v>1173</v>
      </c>
    </row>
    <row r="372" spans="1:44" x14ac:dyDescent="0.25">
      <c r="A372">
        <v>4125803</v>
      </c>
      <c r="B372">
        <v>1</v>
      </c>
      <c r="C372" t="s">
        <v>892</v>
      </c>
      <c r="D372" t="s">
        <v>1959</v>
      </c>
      <c r="E372">
        <v>644109</v>
      </c>
      <c r="F372">
        <v>21164</v>
      </c>
      <c r="G372">
        <v>4260</v>
      </c>
      <c r="H372">
        <v>24</v>
      </c>
      <c r="I372">
        <v>161</v>
      </c>
      <c r="J372">
        <v>60</v>
      </c>
      <c r="K372">
        <v>822970</v>
      </c>
      <c r="L372">
        <v>23250</v>
      </c>
      <c r="M372">
        <v>14880</v>
      </c>
      <c r="N372">
        <v>0</v>
      </c>
      <c r="O372">
        <v>50</v>
      </c>
      <c r="P372">
        <v>140</v>
      </c>
      <c r="R372">
        <v>4125803</v>
      </c>
      <c r="S372">
        <v>644109</v>
      </c>
      <c r="T372">
        <v>21164</v>
      </c>
      <c r="U372">
        <v>4260</v>
      </c>
      <c r="V372">
        <v>24</v>
      </c>
      <c r="W372">
        <v>161</v>
      </c>
      <c r="X372">
        <v>60</v>
      </c>
      <c r="Z372">
        <v>1709302</v>
      </c>
      <c r="AB372" t="s">
        <v>5940</v>
      </c>
      <c r="AC372">
        <v>1709302</v>
      </c>
      <c r="AD372" t="s">
        <v>6310</v>
      </c>
      <c r="AE372">
        <v>884</v>
      </c>
      <c r="AF372">
        <v>1709302</v>
      </c>
      <c r="AG372" t="s">
        <v>6310</v>
      </c>
      <c r="AH372" t="s">
        <v>5940</v>
      </c>
      <c r="AI372">
        <v>1709302</v>
      </c>
      <c r="AJ372" t="s">
        <v>6310</v>
      </c>
      <c r="AK372">
        <v>90</v>
      </c>
      <c r="AL372">
        <v>1709302</v>
      </c>
      <c r="AM372" t="s">
        <v>6310</v>
      </c>
      <c r="AN372">
        <v>20655</v>
      </c>
      <c r="AO372">
        <v>0</v>
      </c>
      <c r="AP372">
        <v>1711100</v>
      </c>
      <c r="AQ372" t="s">
        <v>6316</v>
      </c>
      <c r="AR372">
        <v>1065</v>
      </c>
    </row>
    <row r="373" spans="1:44" x14ac:dyDescent="0.25">
      <c r="A373">
        <v>4125902</v>
      </c>
      <c r="B373">
        <v>1</v>
      </c>
      <c r="C373" t="s">
        <v>892</v>
      </c>
      <c r="D373" t="s">
        <v>1960</v>
      </c>
      <c r="E373">
        <v>1118</v>
      </c>
      <c r="F373">
        <v>140</v>
      </c>
      <c r="G373">
        <v>600</v>
      </c>
      <c r="H373" t="s">
        <v>5940</v>
      </c>
      <c r="I373" t="s">
        <v>5940</v>
      </c>
      <c r="J373">
        <v>21</v>
      </c>
      <c r="K373">
        <v>960</v>
      </c>
      <c r="L373">
        <v>0</v>
      </c>
      <c r="M373">
        <v>390</v>
      </c>
      <c r="N373">
        <v>0</v>
      </c>
      <c r="O373">
        <v>0</v>
      </c>
      <c r="P373">
        <v>6</v>
      </c>
      <c r="R373">
        <v>4125902</v>
      </c>
      <c r="S373">
        <v>1118</v>
      </c>
      <c r="T373">
        <v>140</v>
      </c>
      <c r="U373">
        <v>600</v>
      </c>
      <c r="V373" t="s">
        <v>5940</v>
      </c>
      <c r="W373" t="s">
        <v>5940</v>
      </c>
      <c r="X373">
        <v>21</v>
      </c>
      <c r="Z373">
        <v>1709500</v>
      </c>
      <c r="AB373" t="s">
        <v>5940</v>
      </c>
      <c r="AC373">
        <v>1709500</v>
      </c>
      <c r="AD373" t="s">
        <v>6311</v>
      </c>
      <c r="AE373">
        <v>1830</v>
      </c>
      <c r="AF373">
        <v>1709500</v>
      </c>
      <c r="AG373" t="s">
        <v>6311</v>
      </c>
      <c r="AH373" t="s">
        <v>5940</v>
      </c>
      <c r="AI373">
        <v>1709500</v>
      </c>
      <c r="AJ373" t="s">
        <v>6311</v>
      </c>
      <c r="AK373" t="s">
        <v>5940</v>
      </c>
      <c r="AL373">
        <v>1709500</v>
      </c>
      <c r="AM373" t="s">
        <v>6311</v>
      </c>
      <c r="AN373">
        <v>625</v>
      </c>
      <c r="AO373">
        <v>0</v>
      </c>
      <c r="AP373">
        <v>1711506</v>
      </c>
      <c r="AQ373" t="s">
        <v>6317</v>
      </c>
      <c r="AR373">
        <v>525</v>
      </c>
    </row>
    <row r="374" spans="1:44" x14ac:dyDescent="0.25">
      <c r="A374">
        <v>4126009</v>
      </c>
      <c r="B374">
        <v>1</v>
      </c>
      <c r="C374" t="s">
        <v>892</v>
      </c>
      <c r="D374" t="s">
        <v>1961</v>
      </c>
      <c r="E374">
        <v>135000</v>
      </c>
      <c r="F374">
        <v>32240</v>
      </c>
      <c r="G374">
        <v>12500</v>
      </c>
      <c r="H374">
        <v>40</v>
      </c>
      <c r="I374">
        <v>52</v>
      </c>
      <c r="J374">
        <v>12</v>
      </c>
      <c r="K374">
        <v>200000</v>
      </c>
      <c r="L374">
        <v>33150</v>
      </c>
      <c r="M374">
        <v>32650</v>
      </c>
      <c r="N374">
        <v>0</v>
      </c>
      <c r="O374">
        <v>41</v>
      </c>
      <c r="P374">
        <v>2</v>
      </c>
      <c r="R374">
        <v>4126009</v>
      </c>
      <c r="S374">
        <v>135000</v>
      </c>
      <c r="T374">
        <v>32240</v>
      </c>
      <c r="U374">
        <v>12500</v>
      </c>
      <c r="V374">
        <v>40</v>
      </c>
      <c r="W374">
        <v>52</v>
      </c>
      <c r="X374">
        <v>12</v>
      </c>
      <c r="Z374">
        <v>1709807</v>
      </c>
      <c r="AB374" t="s">
        <v>5940</v>
      </c>
      <c r="AC374">
        <v>1709807</v>
      </c>
      <c r="AD374" t="s">
        <v>6312</v>
      </c>
      <c r="AE374">
        <v>2592</v>
      </c>
      <c r="AF374">
        <v>1709807</v>
      </c>
      <c r="AG374" t="s">
        <v>6312</v>
      </c>
      <c r="AH374" t="s">
        <v>5940</v>
      </c>
      <c r="AI374">
        <v>1709807</v>
      </c>
      <c r="AJ374" t="s">
        <v>6312</v>
      </c>
      <c r="AK374" t="s">
        <v>5940</v>
      </c>
      <c r="AL374">
        <v>1709807</v>
      </c>
      <c r="AM374" t="s">
        <v>6312</v>
      </c>
      <c r="AN374">
        <v>903</v>
      </c>
      <c r="AO374">
        <v>0</v>
      </c>
      <c r="AP374">
        <v>1711803</v>
      </c>
      <c r="AQ374" t="s">
        <v>6318</v>
      </c>
      <c r="AR374">
        <v>612</v>
      </c>
    </row>
    <row r="375" spans="1:44" x14ac:dyDescent="0.25">
      <c r="A375">
        <v>4126108</v>
      </c>
      <c r="B375">
        <v>1</v>
      </c>
      <c r="C375" t="s">
        <v>892</v>
      </c>
      <c r="D375" t="s">
        <v>1962</v>
      </c>
      <c r="E375">
        <v>759389</v>
      </c>
      <c r="F375">
        <v>6380</v>
      </c>
      <c r="G375">
        <v>3810</v>
      </c>
      <c r="H375" t="s">
        <v>5940</v>
      </c>
      <c r="I375" t="s">
        <v>5940</v>
      </c>
      <c r="J375">
        <v>27</v>
      </c>
      <c r="K375">
        <v>867000</v>
      </c>
      <c r="L375">
        <v>3740</v>
      </c>
      <c r="M375">
        <v>5775</v>
      </c>
      <c r="N375">
        <v>0</v>
      </c>
      <c r="O375">
        <v>0</v>
      </c>
      <c r="P375">
        <v>7</v>
      </c>
      <c r="R375">
        <v>4126108</v>
      </c>
      <c r="S375">
        <v>759389</v>
      </c>
      <c r="T375">
        <v>6380</v>
      </c>
      <c r="U375">
        <v>3810</v>
      </c>
      <c r="V375" t="s">
        <v>5940</v>
      </c>
      <c r="W375" t="s">
        <v>5940</v>
      </c>
      <c r="X375">
        <v>27</v>
      </c>
      <c r="Z375">
        <v>1710508</v>
      </c>
      <c r="AB375" t="s">
        <v>5940</v>
      </c>
      <c r="AC375">
        <v>1710508</v>
      </c>
      <c r="AD375" t="s">
        <v>6313</v>
      </c>
      <c r="AE375">
        <v>780</v>
      </c>
      <c r="AF375">
        <v>1710508</v>
      </c>
      <c r="AG375" t="s">
        <v>6313</v>
      </c>
      <c r="AH375" t="s">
        <v>5940</v>
      </c>
      <c r="AI375">
        <v>1710508</v>
      </c>
      <c r="AJ375" t="s">
        <v>6313</v>
      </c>
      <c r="AK375">
        <v>83</v>
      </c>
      <c r="AL375">
        <v>1710508</v>
      </c>
      <c r="AM375" t="s">
        <v>6313</v>
      </c>
      <c r="AN375">
        <v>5100</v>
      </c>
      <c r="AO375">
        <v>0</v>
      </c>
      <c r="AP375">
        <v>1711902</v>
      </c>
      <c r="AQ375" t="s">
        <v>6319</v>
      </c>
      <c r="AR375">
        <v>750</v>
      </c>
    </row>
    <row r="376" spans="1:44" x14ac:dyDescent="0.25">
      <c r="A376">
        <v>4126207</v>
      </c>
      <c r="B376">
        <v>1</v>
      </c>
      <c r="C376" t="s">
        <v>892</v>
      </c>
      <c r="D376" t="s">
        <v>1963</v>
      </c>
      <c r="E376" t="s">
        <v>5940</v>
      </c>
      <c r="F376">
        <v>3750</v>
      </c>
      <c r="G376">
        <v>9130</v>
      </c>
      <c r="H376">
        <v>12</v>
      </c>
      <c r="I376">
        <v>300</v>
      </c>
      <c r="J376">
        <v>250</v>
      </c>
      <c r="K376">
        <v>0</v>
      </c>
      <c r="L376">
        <v>12285</v>
      </c>
      <c r="M376">
        <v>23200</v>
      </c>
      <c r="N376">
        <v>0</v>
      </c>
      <c r="O376">
        <v>556</v>
      </c>
      <c r="P376">
        <v>78</v>
      </c>
      <c r="R376">
        <v>4126207</v>
      </c>
      <c r="S376" t="s">
        <v>5940</v>
      </c>
      <c r="T376">
        <v>3750</v>
      </c>
      <c r="U376">
        <v>9130</v>
      </c>
      <c r="V376">
        <v>12</v>
      </c>
      <c r="W376">
        <v>300</v>
      </c>
      <c r="X376">
        <v>250</v>
      </c>
      <c r="Z376">
        <v>1710706</v>
      </c>
      <c r="AB376" t="s">
        <v>5940</v>
      </c>
      <c r="AC376">
        <v>1710706</v>
      </c>
      <c r="AD376" t="s">
        <v>6314</v>
      </c>
      <c r="AE376">
        <v>152</v>
      </c>
      <c r="AF376">
        <v>1710706</v>
      </c>
      <c r="AG376" t="s">
        <v>6314</v>
      </c>
      <c r="AH376" t="s">
        <v>5940</v>
      </c>
      <c r="AI376">
        <v>1710706</v>
      </c>
      <c r="AJ376" t="s">
        <v>6314</v>
      </c>
      <c r="AK376">
        <v>45</v>
      </c>
      <c r="AL376">
        <v>1710706</v>
      </c>
      <c r="AM376" t="s">
        <v>6314</v>
      </c>
      <c r="AN376" t="s">
        <v>5940</v>
      </c>
      <c r="AO376">
        <v>0</v>
      </c>
      <c r="AP376">
        <v>1711951</v>
      </c>
      <c r="AQ376" t="s">
        <v>6320</v>
      </c>
      <c r="AR376">
        <v>600</v>
      </c>
    </row>
    <row r="377" spans="1:44" x14ac:dyDescent="0.25">
      <c r="A377">
        <v>4126256</v>
      </c>
      <c r="B377">
        <v>1</v>
      </c>
      <c r="C377" t="s">
        <v>892</v>
      </c>
      <c r="D377" t="s">
        <v>1964</v>
      </c>
      <c r="E377">
        <v>4860</v>
      </c>
      <c r="F377">
        <v>15400</v>
      </c>
      <c r="G377">
        <v>2820</v>
      </c>
      <c r="H377" t="s">
        <v>5940</v>
      </c>
      <c r="I377">
        <v>20</v>
      </c>
      <c r="J377">
        <v>18</v>
      </c>
      <c r="K377">
        <v>1575</v>
      </c>
      <c r="L377">
        <v>17955</v>
      </c>
      <c r="M377">
        <v>16860</v>
      </c>
      <c r="N377">
        <v>0</v>
      </c>
      <c r="O377">
        <v>25</v>
      </c>
      <c r="P377">
        <v>6</v>
      </c>
      <c r="R377">
        <v>4126256</v>
      </c>
      <c r="S377">
        <v>4860</v>
      </c>
      <c r="T377">
        <v>15400</v>
      </c>
      <c r="U377">
        <v>2820</v>
      </c>
      <c r="V377" t="s">
        <v>5940</v>
      </c>
      <c r="W377">
        <v>20</v>
      </c>
      <c r="X377">
        <v>18</v>
      </c>
      <c r="Z377">
        <v>1710904</v>
      </c>
      <c r="AB377" t="s">
        <v>5940</v>
      </c>
      <c r="AC377">
        <v>1710904</v>
      </c>
      <c r="AD377" t="s">
        <v>6315</v>
      </c>
      <c r="AE377">
        <v>816</v>
      </c>
      <c r="AF377">
        <v>1710904</v>
      </c>
      <c r="AG377" t="s">
        <v>6315</v>
      </c>
      <c r="AH377" t="s">
        <v>5940</v>
      </c>
      <c r="AI377">
        <v>1710904</v>
      </c>
      <c r="AJ377" t="s">
        <v>6315</v>
      </c>
      <c r="AK377">
        <v>63</v>
      </c>
      <c r="AL377">
        <v>1710904</v>
      </c>
      <c r="AM377" t="s">
        <v>6315</v>
      </c>
      <c r="AN377">
        <v>9100</v>
      </c>
      <c r="AO377">
        <v>0</v>
      </c>
      <c r="AP377">
        <v>1712009</v>
      </c>
      <c r="AQ377" t="s">
        <v>6321</v>
      </c>
      <c r="AR377">
        <v>39</v>
      </c>
    </row>
    <row r="378" spans="1:44" x14ac:dyDescent="0.25">
      <c r="A378">
        <v>4126272</v>
      </c>
      <c r="B378">
        <v>1</v>
      </c>
      <c r="C378" t="s">
        <v>892</v>
      </c>
      <c r="D378" t="s">
        <v>1965</v>
      </c>
      <c r="E378">
        <v>200</v>
      </c>
      <c r="F378">
        <v>4050</v>
      </c>
      <c r="G378">
        <v>14535</v>
      </c>
      <c r="H378" t="s">
        <v>5940</v>
      </c>
      <c r="I378">
        <v>14</v>
      </c>
      <c r="J378">
        <v>103</v>
      </c>
      <c r="K378">
        <v>4800</v>
      </c>
      <c r="L378">
        <v>5496</v>
      </c>
      <c r="M378">
        <v>9800</v>
      </c>
      <c r="N378">
        <v>0</v>
      </c>
      <c r="O378">
        <v>34</v>
      </c>
      <c r="P378">
        <v>128</v>
      </c>
      <c r="R378">
        <v>4126272</v>
      </c>
      <c r="S378">
        <v>200</v>
      </c>
      <c r="T378">
        <v>4050</v>
      </c>
      <c r="U378">
        <v>14535</v>
      </c>
      <c r="V378" t="s">
        <v>5940</v>
      </c>
      <c r="W378">
        <v>14</v>
      </c>
      <c r="X378">
        <v>103</v>
      </c>
      <c r="Z378">
        <v>1711100</v>
      </c>
      <c r="AB378" t="s">
        <v>5940</v>
      </c>
      <c r="AC378">
        <v>1711100</v>
      </c>
      <c r="AD378" t="s">
        <v>6316</v>
      </c>
      <c r="AE378">
        <v>910</v>
      </c>
      <c r="AF378">
        <v>1711100</v>
      </c>
      <c r="AG378" t="s">
        <v>6316</v>
      </c>
      <c r="AH378" t="s">
        <v>5940</v>
      </c>
      <c r="AI378">
        <v>1711100</v>
      </c>
      <c r="AJ378" t="s">
        <v>6316</v>
      </c>
      <c r="AK378">
        <v>117</v>
      </c>
      <c r="AL378">
        <v>1711100</v>
      </c>
      <c r="AM378" t="s">
        <v>6316</v>
      </c>
      <c r="AN378" t="s">
        <v>5940</v>
      </c>
      <c r="AO378">
        <v>0</v>
      </c>
      <c r="AP378">
        <v>1712157</v>
      </c>
      <c r="AQ378" t="s">
        <v>6322</v>
      </c>
      <c r="AR378">
        <v>500</v>
      </c>
    </row>
    <row r="379" spans="1:44" x14ac:dyDescent="0.25">
      <c r="A379">
        <v>4126306</v>
      </c>
      <c r="B379">
        <v>1</v>
      </c>
      <c r="C379" t="s">
        <v>892</v>
      </c>
      <c r="D379" t="s">
        <v>1966</v>
      </c>
      <c r="E379">
        <v>5000</v>
      </c>
      <c r="F379">
        <v>20900</v>
      </c>
      <c r="G379">
        <v>20000</v>
      </c>
      <c r="H379" t="s">
        <v>5940</v>
      </c>
      <c r="I379">
        <v>85</v>
      </c>
      <c r="J379">
        <v>3480</v>
      </c>
      <c r="K379">
        <v>1000</v>
      </c>
      <c r="L379">
        <v>21760</v>
      </c>
      <c r="M379">
        <v>52373</v>
      </c>
      <c r="N379">
        <v>0</v>
      </c>
      <c r="O379">
        <v>140</v>
      </c>
      <c r="P379">
        <v>6850</v>
      </c>
      <c r="R379">
        <v>4126306</v>
      </c>
      <c r="S379">
        <v>5000</v>
      </c>
      <c r="T379">
        <v>20900</v>
      </c>
      <c r="U379">
        <v>20000</v>
      </c>
      <c r="V379" t="s">
        <v>5940</v>
      </c>
      <c r="W379">
        <v>85</v>
      </c>
      <c r="X379">
        <v>3480</v>
      </c>
      <c r="Z379">
        <v>1711506</v>
      </c>
      <c r="AB379" t="s">
        <v>5940</v>
      </c>
      <c r="AC379">
        <v>1711506</v>
      </c>
      <c r="AD379" t="s">
        <v>6317</v>
      </c>
      <c r="AE379">
        <v>530</v>
      </c>
      <c r="AF379">
        <v>1711506</v>
      </c>
      <c r="AG379" t="s">
        <v>6317</v>
      </c>
      <c r="AH379" t="s">
        <v>5940</v>
      </c>
      <c r="AI379">
        <v>1711506</v>
      </c>
      <c r="AJ379" t="s">
        <v>6317</v>
      </c>
      <c r="AK379" t="s">
        <v>5940</v>
      </c>
      <c r="AL379">
        <v>1711506</v>
      </c>
      <c r="AM379" t="s">
        <v>6317</v>
      </c>
      <c r="AN379">
        <v>420</v>
      </c>
      <c r="AO379">
        <v>0</v>
      </c>
      <c r="AP379">
        <v>1712405</v>
      </c>
      <c r="AQ379" t="s">
        <v>6323</v>
      </c>
      <c r="AR379">
        <v>50</v>
      </c>
    </row>
    <row r="380" spans="1:44" x14ac:dyDescent="0.25">
      <c r="A380">
        <v>4126355</v>
      </c>
      <c r="B380">
        <v>1</v>
      </c>
      <c r="C380" t="s">
        <v>892</v>
      </c>
      <c r="D380" t="s">
        <v>1967</v>
      </c>
      <c r="E380">
        <v>1800</v>
      </c>
      <c r="F380">
        <v>39100</v>
      </c>
      <c r="G380">
        <v>14475</v>
      </c>
      <c r="H380" t="s">
        <v>5940</v>
      </c>
      <c r="I380">
        <v>9</v>
      </c>
      <c r="J380" t="s">
        <v>5940</v>
      </c>
      <c r="K380">
        <v>1800</v>
      </c>
      <c r="L380">
        <v>40754</v>
      </c>
      <c r="M380">
        <v>22062</v>
      </c>
      <c r="N380">
        <v>0</v>
      </c>
      <c r="O380">
        <v>10</v>
      </c>
      <c r="P380">
        <v>7</v>
      </c>
      <c r="R380">
        <v>4126355</v>
      </c>
      <c r="S380">
        <v>1800</v>
      </c>
      <c r="T380">
        <v>39100</v>
      </c>
      <c r="U380">
        <v>14475</v>
      </c>
      <c r="V380" t="s">
        <v>5940</v>
      </c>
      <c r="W380">
        <v>9</v>
      </c>
      <c r="X380" t="s">
        <v>5940</v>
      </c>
      <c r="Z380">
        <v>1711803</v>
      </c>
      <c r="AB380" t="s">
        <v>5940</v>
      </c>
      <c r="AC380">
        <v>1711803</v>
      </c>
      <c r="AD380" t="s">
        <v>6318</v>
      </c>
      <c r="AE380">
        <v>520</v>
      </c>
      <c r="AF380">
        <v>1711803</v>
      </c>
      <c r="AG380" t="s">
        <v>6318</v>
      </c>
      <c r="AH380" t="s">
        <v>5940</v>
      </c>
      <c r="AI380">
        <v>1711803</v>
      </c>
      <c r="AJ380" t="s">
        <v>6318</v>
      </c>
      <c r="AK380">
        <v>38</v>
      </c>
      <c r="AL380">
        <v>1711803</v>
      </c>
      <c r="AM380" t="s">
        <v>6318</v>
      </c>
      <c r="AN380" t="s">
        <v>5940</v>
      </c>
      <c r="AO380">
        <v>0</v>
      </c>
      <c r="AP380">
        <v>1712454</v>
      </c>
      <c r="AQ380" t="s">
        <v>6324</v>
      </c>
      <c r="AR380">
        <v>168</v>
      </c>
    </row>
    <row r="381" spans="1:44" x14ac:dyDescent="0.25">
      <c r="A381">
        <v>4126405</v>
      </c>
      <c r="B381">
        <v>1</v>
      </c>
      <c r="C381" t="s">
        <v>892</v>
      </c>
      <c r="D381" t="s">
        <v>1968</v>
      </c>
      <c r="E381" t="s">
        <v>5940</v>
      </c>
      <c r="F381">
        <v>58050</v>
      </c>
      <c r="G381">
        <v>46500</v>
      </c>
      <c r="H381" t="s">
        <v>5940</v>
      </c>
      <c r="I381">
        <v>100</v>
      </c>
      <c r="J381">
        <v>51</v>
      </c>
      <c r="K381">
        <v>0</v>
      </c>
      <c r="L381">
        <v>78336</v>
      </c>
      <c r="M381">
        <v>132435</v>
      </c>
      <c r="N381">
        <v>0</v>
      </c>
      <c r="O381">
        <v>136</v>
      </c>
      <c r="P381">
        <v>379</v>
      </c>
      <c r="R381">
        <v>4126405</v>
      </c>
      <c r="S381" t="s">
        <v>5940</v>
      </c>
      <c r="T381">
        <v>58050</v>
      </c>
      <c r="U381">
        <v>46500</v>
      </c>
      <c r="V381" t="s">
        <v>5940</v>
      </c>
      <c r="W381">
        <v>100</v>
      </c>
      <c r="X381">
        <v>51</v>
      </c>
      <c r="Z381">
        <v>1711902</v>
      </c>
      <c r="AB381" t="s">
        <v>5940</v>
      </c>
      <c r="AC381">
        <v>1711902</v>
      </c>
      <c r="AD381" t="s">
        <v>6319</v>
      </c>
      <c r="AE381">
        <v>92880</v>
      </c>
      <c r="AF381">
        <v>1711902</v>
      </c>
      <c r="AG381" t="s">
        <v>6319</v>
      </c>
      <c r="AH381">
        <v>1050</v>
      </c>
      <c r="AI381">
        <v>1711902</v>
      </c>
      <c r="AJ381" t="s">
        <v>6319</v>
      </c>
      <c r="AK381">
        <v>6800</v>
      </c>
      <c r="AL381">
        <v>1711902</v>
      </c>
      <c r="AM381" t="s">
        <v>6319</v>
      </c>
      <c r="AN381">
        <v>24000</v>
      </c>
      <c r="AO381">
        <v>0</v>
      </c>
      <c r="AP381">
        <v>1712504</v>
      </c>
      <c r="AQ381" t="s">
        <v>6325</v>
      </c>
      <c r="AR381">
        <v>212</v>
      </c>
    </row>
    <row r="382" spans="1:44" x14ac:dyDescent="0.25">
      <c r="A382">
        <v>4126504</v>
      </c>
      <c r="B382">
        <v>1</v>
      </c>
      <c r="C382" t="s">
        <v>892</v>
      </c>
      <c r="D382" t="s">
        <v>1969</v>
      </c>
      <c r="E382" t="s">
        <v>5940</v>
      </c>
      <c r="F382">
        <v>48360</v>
      </c>
      <c r="G382">
        <v>35546</v>
      </c>
      <c r="H382" t="s">
        <v>5940</v>
      </c>
      <c r="I382">
        <v>332</v>
      </c>
      <c r="J382">
        <v>16</v>
      </c>
      <c r="K382">
        <v>0</v>
      </c>
      <c r="L382">
        <v>60630</v>
      </c>
      <c r="M382">
        <v>90870</v>
      </c>
      <c r="N382">
        <v>0</v>
      </c>
      <c r="O382">
        <v>93</v>
      </c>
      <c r="P382">
        <v>19</v>
      </c>
      <c r="R382">
        <v>4126504</v>
      </c>
      <c r="S382" t="s">
        <v>5940</v>
      </c>
      <c r="T382">
        <v>48360</v>
      </c>
      <c r="U382">
        <v>35546</v>
      </c>
      <c r="V382" t="s">
        <v>5940</v>
      </c>
      <c r="W382">
        <v>332</v>
      </c>
      <c r="X382">
        <v>16</v>
      </c>
      <c r="Z382">
        <v>1711951</v>
      </c>
      <c r="AB382" t="s">
        <v>5940</v>
      </c>
      <c r="AC382">
        <v>1711951</v>
      </c>
      <c r="AD382" t="s">
        <v>6320</v>
      </c>
      <c r="AE382">
        <v>480</v>
      </c>
      <c r="AF382">
        <v>1711951</v>
      </c>
      <c r="AG382" t="s">
        <v>6320</v>
      </c>
      <c r="AH382">
        <v>300</v>
      </c>
      <c r="AI382">
        <v>1711951</v>
      </c>
      <c r="AJ382" t="s">
        <v>6320</v>
      </c>
      <c r="AK382">
        <v>84</v>
      </c>
      <c r="AL382">
        <v>1711951</v>
      </c>
      <c r="AM382" t="s">
        <v>6320</v>
      </c>
      <c r="AN382" t="s">
        <v>5940</v>
      </c>
      <c r="AO382">
        <v>0</v>
      </c>
      <c r="AP382">
        <v>1712702</v>
      </c>
      <c r="AQ382" t="s">
        <v>6326</v>
      </c>
      <c r="AR382">
        <v>3870</v>
      </c>
    </row>
    <row r="383" spans="1:44" x14ac:dyDescent="0.25">
      <c r="A383">
        <v>4126603</v>
      </c>
      <c r="B383">
        <v>1</v>
      </c>
      <c r="C383" t="s">
        <v>892</v>
      </c>
      <c r="D383" t="s">
        <v>1970</v>
      </c>
      <c r="E383">
        <v>10000</v>
      </c>
      <c r="F383">
        <v>855</v>
      </c>
      <c r="G383">
        <v>9108</v>
      </c>
      <c r="H383" t="s">
        <v>5940</v>
      </c>
      <c r="I383">
        <v>143</v>
      </c>
      <c r="J383">
        <v>1200</v>
      </c>
      <c r="K383">
        <v>9650</v>
      </c>
      <c r="L383">
        <v>2426</v>
      </c>
      <c r="M383">
        <v>23750</v>
      </c>
      <c r="N383">
        <v>0</v>
      </c>
      <c r="O383">
        <v>575</v>
      </c>
      <c r="P383">
        <v>1190</v>
      </c>
      <c r="R383">
        <v>4126603</v>
      </c>
      <c r="S383">
        <v>10000</v>
      </c>
      <c r="T383">
        <v>855</v>
      </c>
      <c r="U383">
        <v>9108</v>
      </c>
      <c r="V383" t="s">
        <v>5940</v>
      </c>
      <c r="W383">
        <v>143</v>
      </c>
      <c r="X383">
        <v>1200</v>
      </c>
      <c r="Z383">
        <v>1712009</v>
      </c>
      <c r="AB383" t="s">
        <v>5940</v>
      </c>
      <c r="AC383">
        <v>1712009</v>
      </c>
      <c r="AD383" t="s">
        <v>6321</v>
      </c>
      <c r="AE383">
        <v>65</v>
      </c>
      <c r="AF383">
        <v>1712009</v>
      </c>
      <c r="AG383" t="s">
        <v>6321</v>
      </c>
      <c r="AH383" t="s">
        <v>5940</v>
      </c>
      <c r="AI383">
        <v>1712009</v>
      </c>
      <c r="AJ383" t="s">
        <v>6321</v>
      </c>
      <c r="AK383" t="s">
        <v>5940</v>
      </c>
      <c r="AL383">
        <v>1712009</v>
      </c>
      <c r="AM383" t="s">
        <v>6321</v>
      </c>
      <c r="AN383" t="s">
        <v>5940</v>
      </c>
      <c r="AO383">
        <v>0</v>
      </c>
      <c r="AP383">
        <v>1712801</v>
      </c>
      <c r="AQ383" t="s">
        <v>6327</v>
      </c>
      <c r="AR383">
        <v>14</v>
      </c>
    </row>
    <row r="384" spans="1:44" x14ac:dyDescent="0.25">
      <c r="A384">
        <v>4126652</v>
      </c>
      <c r="B384">
        <v>1</v>
      </c>
      <c r="C384" t="s">
        <v>892</v>
      </c>
      <c r="D384" t="s">
        <v>1971</v>
      </c>
      <c r="E384">
        <v>400</v>
      </c>
      <c r="F384">
        <v>6719</v>
      </c>
      <c r="G384">
        <v>15325</v>
      </c>
      <c r="H384" t="s">
        <v>5940</v>
      </c>
      <c r="I384">
        <v>21</v>
      </c>
      <c r="J384">
        <v>162</v>
      </c>
      <c r="K384">
        <v>4800</v>
      </c>
      <c r="L384">
        <v>13100</v>
      </c>
      <c r="M384">
        <v>10140</v>
      </c>
      <c r="N384">
        <v>0</v>
      </c>
      <c r="O384">
        <v>8</v>
      </c>
      <c r="P384">
        <v>194</v>
      </c>
      <c r="R384">
        <v>4126652</v>
      </c>
      <c r="S384">
        <v>400</v>
      </c>
      <c r="T384">
        <v>6719</v>
      </c>
      <c r="U384">
        <v>15325</v>
      </c>
      <c r="V384" t="s">
        <v>5940</v>
      </c>
      <c r="W384">
        <v>21</v>
      </c>
      <c r="X384">
        <v>162</v>
      </c>
      <c r="Z384">
        <v>1712157</v>
      </c>
      <c r="AB384" t="s">
        <v>5940</v>
      </c>
      <c r="AC384">
        <v>1712157</v>
      </c>
      <c r="AD384" t="s">
        <v>6322</v>
      </c>
      <c r="AE384">
        <v>215</v>
      </c>
      <c r="AF384">
        <v>1712157</v>
      </c>
      <c r="AG384" t="s">
        <v>6322</v>
      </c>
      <c r="AH384">
        <v>240</v>
      </c>
      <c r="AI384">
        <v>1712157</v>
      </c>
      <c r="AJ384" t="s">
        <v>6322</v>
      </c>
      <c r="AK384" t="s">
        <v>5940</v>
      </c>
      <c r="AL384">
        <v>1712157</v>
      </c>
      <c r="AM384" t="s">
        <v>6322</v>
      </c>
      <c r="AN384" t="s">
        <v>5940</v>
      </c>
      <c r="AO384">
        <v>0</v>
      </c>
      <c r="AP384">
        <v>1713205</v>
      </c>
      <c r="AQ384" t="s">
        <v>6328</v>
      </c>
      <c r="AR384">
        <v>270</v>
      </c>
    </row>
    <row r="385" spans="1:44" x14ac:dyDescent="0.25">
      <c r="A385">
        <v>4126678</v>
      </c>
      <c r="B385">
        <v>1</v>
      </c>
      <c r="C385" t="s">
        <v>892</v>
      </c>
      <c r="D385" t="s">
        <v>1972</v>
      </c>
      <c r="E385" t="s">
        <v>5940</v>
      </c>
      <c r="F385">
        <v>34848</v>
      </c>
      <c r="G385">
        <v>22081</v>
      </c>
      <c r="H385" t="s">
        <v>5940</v>
      </c>
      <c r="I385">
        <v>1173</v>
      </c>
      <c r="J385">
        <v>2619</v>
      </c>
      <c r="K385">
        <v>0</v>
      </c>
      <c r="L385">
        <v>39420</v>
      </c>
      <c r="M385">
        <v>55098</v>
      </c>
      <c r="N385">
        <v>0</v>
      </c>
      <c r="O385">
        <v>641</v>
      </c>
      <c r="P385">
        <v>1511</v>
      </c>
      <c r="R385">
        <v>4126678</v>
      </c>
      <c r="S385" t="s">
        <v>5940</v>
      </c>
      <c r="T385">
        <v>34848</v>
      </c>
      <c r="U385">
        <v>22081</v>
      </c>
      <c r="V385" t="s">
        <v>5940</v>
      </c>
      <c r="W385">
        <v>1173</v>
      </c>
      <c r="X385">
        <v>2619</v>
      </c>
      <c r="Z385">
        <v>1712405</v>
      </c>
      <c r="AB385" t="s">
        <v>5940</v>
      </c>
      <c r="AC385">
        <v>1712405</v>
      </c>
      <c r="AD385" t="s">
        <v>6323</v>
      </c>
      <c r="AE385">
        <v>250</v>
      </c>
      <c r="AF385">
        <v>1712405</v>
      </c>
      <c r="AG385" t="s">
        <v>6323</v>
      </c>
      <c r="AH385" t="s">
        <v>5940</v>
      </c>
      <c r="AI385">
        <v>1712405</v>
      </c>
      <c r="AJ385" t="s">
        <v>6323</v>
      </c>
      <c r="AK385" t="s">
        <v>5940</v>
      </c>
      <c r="AL385">
        <v>1712405</v>
      </c>
      <c r="AM385" t="s">
        <v>6323</v>
      </c>
      <c r="AN385">
        <v>432</v>
      </c>
      <c r="AO385">
        <v>0</v>
      </c>
      <c r="AP385">
        <v>1713304</v>
      </c>
      <c r="AQ385" t="s">
        <v>6329</v>
      </c>
      <c r="AR385">
        <v>180</v>
      </c>
    </row>
    <row r="386" spans="1:44" x14ac:dyDescent="0.25">
      <c r="A386">
        <v>4126702</v>
      </c>
      <c r="B386">
        <v>1</v>
      </c>
      <c r="C386" t="s">
        <v>892</v>
      </c>
      <c r="D386" t="s">
        <v>1973</v>
      </c>
      <c r="E386">
        <v>217311</v>
      </c>
      <c r="F386">
        <v>735</v>
      </c>
      <c r="G386">
        <v>2598</v>
      </c>
      <c r="H386">
        <v>112</v>
      </c>
      <c r="I386">
        <v>10</v>
      </c>
      <c r="J386">
        <v>54</v>
      </c>
      <c r="K386">
        <v>387834</v>
      </c>
      <c r="L386">
        <v>910</v>
      </c>
      <c r="M386">
        <v>1550</v>
      </c>
      <c r="N386">
        <v>0</v>
      </c>
      <c r="O386">
        <v>0</v>
      </c>
      <c r="P386">
        <v>25</v>
      </c>
      <c r="R386">
        <v>4126702</v>
      </c>
      <c r="S386">
        <v>217311</v>
      </c>
      <c r="T386">
        <v>735</v>
      </c>
      <c r="U386">
        <v>2598</v>
      </c>
      <c r="V386">
        <v>112</v>
      </c>
      <c r="W386">
        <v>10</v>
      </c>
      <c r="X386">
        <v>54</v>
      </c>
      <c r="Z386">
        <v>1712454</v>
      </c>
      <c r="AB386" t="s">
        <v>5940</v>
      </c>
      <c r="AC386">
        <v>1712454</v>
      </c>
      <c r="AD386" t="s">
        <v>6324</v>
      </c>
      <c r="AE386">
        <v>163</v>
      </c>
      <c r="AF386">
        <v>1712454</v>
      </c>
      <c r="AG386" t="s">
        <v>6324</v>
      </c>
      <c r="AH386" t="s">
        <v>5940</v>
      </c>
      <c r="AI386">
        <v>1712454</v>
      </c>
      <c r="AJ386" t="s">
        <v>6324</v>
      </c>
      <c r="AK386">
        <v>24</v>
      </c>
      <c r="AL386">
        <v>1712454</v>
      </c>
      <c r="AM386" t="s">
        <v>6324</v>
      </c>
      <c r="AN386" t="s">
        <v>5940</v>
      </c>
      <c r="AO386">
        <v>0</v>
      </c>
      <c r="AP386">
        <v>1713601</v>
      </c>
      <c r="AQ386" t="s">
        <v>6330</v>
      </c>
      <c r="AR386">
        <v>3600</v>
      </c>
    </row>
    <row r="387" spans="1:44" x14ac:dyDescent="0.25">
      <c r="A387">
        <v>4126801</v>
      </c>
      <c r="B387">
        <v>1</v>
      </c>
      <c r="C387" t="s">
        <v>892</v>
      </c>
      <c r="D387" t="s">
        <v>1974</v>
      </c>
      <c r="E387">
        <v>1133320</v>
      </c>
      <c r="F387">
        <v>2400</v>
      </c>
      <c r="G387">
        <v>760</v>
      </c>
      <c r="H387">
        <v>188</v>
      </c>
      <c r="I387">
        <v>15</v>
      </c>
      <c r="J387">
        <v>18</v>
      </c>
      <c r="K387">
        <v>1659004</v>
      </c>
      <c r="L387">
        <v>1584</v>
      </c>
      <c r="M387">
        <v>2440</v>
      </c>
      <c r="N387">
        <v>0</v>
      </c>
      <c r="O387">
        <v>5</v>
      </c>
      <c r="P387">
        <v>3</v>
      </c>
      <c r="R387">
        <v>4126801</v>
      </c>
      <c r="S387">
        <v>1133320</v>
      </c>
      <c r="T387">
        <v>2400</v>
      </c>
      <c r="U387">
        <v>760</v>
      </c>
      <c r="V387">
        <v>188</v>
      </c>
      <c r="W387">
        <v>15</v>
      </c>
      <c r="X387">
        <v>18</v>
      </c>
      <c r="Z387">
        <v>1712504</v>
      </c>
      <c r="AB387" t="s">
        <v>5940</v>
      </c>
      <c r="AC387">
        <v>1712504</v>
      </c>
      <c r="AD387" t="s">
        <v>6325</v>
      </c>
      <c r="AE387">
        <v>5250</v>
      </c>
      <c r="AF387">
        <v>1712504</v>
      </c>
      <c r="AG387" t="s">
        <v>6325</v>
      </c>
      <c r="AH387" t="s">
        <v>5940</v>
      </c>
      <c r="AI387">
        <v>1712504</v>
      </c>
      <c r="AJ387" t="s">
        <v>6325</v>
      </c>
      <c r="AK387" t="s">
        <v>5940</v>
      </c>
      <c r="AL387">
        <v>1712504</v>
      </c>
      <c r="AM387" t="s">
        <v>6325</v>
      </c>
      <c r="AN387">
        <v>648</v>
      </c>
      <c r="AO387">
        <v>0</v>
      </c>
      <c r="AP387">
        <v>1713700</v>
      </c>
      <c r="AQ387" t="s">
        <v>6331</v>
      </c>
      <c r="AR387">
        <v>120</v>
      </c>
    </row>
    <row r="388" spans="1:44" x14ac:dyDescent="0.25">
      <c r="A388">
        <v>4126900</v>
      </c>
      <c r="B388">
        <v>1</v>
      </c>
      <c r="C388" t="s">
        <v>892</v>
      </c>
      <c r="D388" t="s">
        <v>1975</v>
      </c>
      <c r="E388">
        <v>216965</v>
      </c>
      <c r="F388">
        <v>3850</v>
      </c>
      <c r="G388">
        <v>2060</v>
      </c>
      <c r="H388">
        <v>488</v>
      </c>
      <c r="I388">
        <v>3405</v>
      </c>
      <c r="J388">
        <v>50</v>
      </c>
      <c r="K388">
        <v>288407</v>
      </c>
      <c r="L388">
        <v>1440</v>
      </c>
      <c r="M388">
        <v>1480</v>
      </c>
      <c r="N388">
        <v>0</v>
      </c>
      <c r="O388">
        <v>665</v>
      </c>
      <c r="P388">
        <v>6</v>
      </c>
      <c r="R388">
        <v>4126900</v>
      </c>
      <c r="S388">
        <v>216965</v>
      </c>
      <c r="T388">
        <v>3850</v>
      </c>
      <c r="U388">
        <v>2060</v>
      </c>
      <c r="V388">
        <v>488</v>
      </c>
      <c r="W388">
        <v>3405</v>
      </c>
      <c r="X388">
        <v>50</v>
      </c>
      <c r="Z388">
        <v>1712702</v>
      </c>
      <c r="AB388" t="s">
        <v>5940</v>
      </c>
      <c r="AC388">
        <v>1712702</v>
      </c>
      <c r="AD388" t="s">
        <v>6326</v>
      </c>
      <c r="AE388">
        <v>10978</v>
      </c>
      <c r="AF388">
        <v>1712702</v>
      </c>
      <c r="AG388" t="s">
        <v>6326</v>
      </c>
      <c r="AH388" t="s">
        <v>5940</v>
      </c>
      <c r="AI388">
        <v>1712702</v>
      </c>
      <c r="AJ388" t="s">
        <v>6326</v>
      </c>
      <c r="AK388" t="s">
        <v>5940</v>
      </c>
      <c r="AL388">
        <v>1712702</v>
      </c>
      <c r="AM388" t="s">
        <v>6326</v>
      </c>
      <c r="AN388">
        <v>72240</v>
      </c>
      <c r="AO388">
        <v>0</v>
      </c>
      <c r="AP388">
        <v>1713809</v>
      </c>
      <c r="AQ388" t="s">
        <v>6332</v>
      </c>
      <c r="AR388">
        <v>300</v>
      </c>
    </row>
    <row r="389" spans="1:44" x14ac:dyDescent="0.25">
      <c r="A389">
        <v>4127007</v>
      </c>
      <c r="B389">
        <v>1</v>
      </c>
      <c r="C389" t="s">
        <v>892</v>
      </c>
      <c r="D389" t="s">
        <v>1976</v>
      </c>
      <c r="E389" t="s">
        <v>5940</v>
      </c>
      <c r="F389">
        <v>41882</v>
      </c>
      <c r="G389">
        <v>87178</v>
      </c>
      <c r="H389" t="s">
        <v>5940</v>
      </c>
      <c r="I389">
        <v>1168</v>
      </c>
      <c r="J389">
        <v>7627</v>
      </c>
      <c r="K389">
        <v>0</v>
      </c>
      <c r="L389">
        <v>43828</v>
      </c>
      <c r="M389">
        <v>112275</v>
      </c>
      <c r="N389">
        <v>0</v>
      </c>
      <c r="O389">
        <v>771</v>
      </c>
      <c r="P389">
        <v>13146</v>
      </c>
      <c r="R389">
        <v>4127007</v>
      </c>
      <c r="S389" t="s">
        <v>5940</v>
      </c>
      <c r="T389">
        <v>41882</v>
      </c>
      <c r="U389">
        <v>87178</v>
      </c>
      <c r="V389" t="s">
        <v>5940</v>
      </c>
      <c r="W389">
        <v>1168</v>
      </c>
      <c r="X389">
        <v>7627</v>
      </c>
      <c r="Z389">
        <v>1712801</v>
      </c>
      <c r="AB389" t="s">
        <v>5940</v>
      </c>
      <c r="AC389">
        <v>1712801</v>
      </c>
      <c r="AD389" t="s">
        <v>6327</v>
      </c>
      <c r="AE389">
        <v>77</v>
      </c>
      <c r="AF389">
        <v>1712801</v>
      </c>
      <c r="AG389" t="s">
        <v>6327</v>
      </c>
      <c r="AH389" t="s">
        <v>5940</v>
      </c>
      <c r="AI389">
        <v>1712801</v>
      </c>
      <c r="AJ389" t="s">
        <v>6327</v>
      </c>
      <c r="AK389">
        <v>45</v>
      </c>
      <c r="AL389">
        <v>1712801</v>
      </c>
      <c r="AM389" t="s">
        <v>6327</v>
      </c>
      <c r="AN389" t="s">
        <v>5940</v>
      </c>
      <c r="AO389">
        <v>0</v>
      </c>
      <c r="AP389">
        <v>1713957</v>
      </c>
      <c r="AQ389" t="s">
        <v>6333</v>
      </c>
      <c r="AR389">
        <v>480</v>
      </c>
    </row>
    <row r="390" spans="1:44" x14ac:dyDescent="0.25">
      <c r="A390">
        <v>4127106</v>
      </c>
      <c r="B390">
        <v>1</v>
      </c>
      <c r="C390" t="s">
        <v>892</v>
      </c>
      <c r="D390" t="s">
        <v>1977</v>
      </c>
      <c r="E390" t="s">
        <v>5940</v>
      </c>
      <c r="F390">
        <v>625</v>
      </c>
      <c r="G390">
        <v>741</v>
      </c>
      <c r="H390" t="s">
        <v>5940</v>
      </c>
      <c r="I390" t="s">
        <v>5940</v>
      </c>
      <c r="J390">
        <v>13</v>
      </c>
      <c r="K390">
        <v>0</v>
      </c>
      <c r="L390">
        <v>891</v>
      </c>
      <c r="M390">
        <v>1020</v>
      </c>
      <c r="N390">
        <v>0</v>
      </c>
      <c r="O390">
        <v>0</v>
      </c>
      <c r="P390">
        <v>16</v>
      </c>
      <c r="R390">
        <v>4127106</v>
      </c>
      <c r="S390" t="s">
        <v>5940</v>
      </c>
      <c r="T390">
        <v>625</v>
      </c>
      <c r="U390">
        <v>741</v>
      </c>
      <c r="V390" t="s">
        <v>5940</v>
      </c>
      <c r="W390" t="s">
        <v>5940</v>
      </c>
      <c r="X390">
        <v>13</v>
      </c>
      <c r="Z390">
        <v>1713205</v>
      </c>
      <c r="AB390" t="s">
        <v>5940</v>
      </c>
      <c r="AC390">
        <v>1713205</v>
      </c>
      <c r="AD390" t="s">
        <v>6328</v>
      </c>
      <c r="AE390">
        <v>525</v>
      </c>
      <c r="AF390">
        <v>1713205</v>
      </c>
      <c r="AG390" t="s">
        <v>6328</v>
      </c>
      <c r="AH390" t="s">
        <v>5940</v>
      </c>
      <c r="AI390">
        <v>1713205</v>
      </c>
      <c r="AJ390" t="s">
        <v>6328</v>
      </c>
      <c r="AK390">
        <v>8</v>
      </c>
      <c r="AL390">
        <v>1713205</v>
      </c>
      <c r="AM390" t="s">
        <v>6328</v>
      </c>
      <c r="AN390">
        <v>2304</v>
      </c>
      <c r="AO390">
        <v>0</v>
      </c>
      <c r="AP390">
        <v>1714203</v>
      </c>
      <c r="AQ390" t="s">
        <v>6334</v>
      </c>
      <c r="AR390">
        <v>960</v>
      </c>
    </row>
    <row r="391" spans="1:44" x14ac:dyDescent="0.25">
      <c r="A391">
        <v>4127205</v>
      </c>
      <c r="B391">
        <v>1</v>
      </c>
      <c r="C391" t="s">
        <v>892</v>
      </c>
      <c r="D391" t="s">
        <v>1978</v>
      </c>
      <c r="E391">
        <v>124100</v>
      </c>
      <c r="F391">
        <v>37000</v>
      </c>
      <c r="G391">
        <v>13650</v>
      </c>
      <c r="H391">
        <v>9</v>
      </c>
      <c r="I391">
        <v>70</v>
      </c>
      <c r="J391">
        <v>72</v>
      </c>
      <c r="K391">
        <v>172798</v>
      </c>
      <c r="L391">
        <v>34148</v>
      </c>
      <c r="M391">
        <v>35490</v>
      </c>
      <c r="N391">
        <v>0</v>
      </c>
      <c r="O391">
        <v>39</v>
      </c>
      <c r="P391">
        <v>17</v>
      </c>
      <c r="R391">
        <v>4127205</v>
      </c>
      <c r="S391">
        <v>124100</v>
      </c>
      <c r="T391">
        <v>37000</v>
      </c>
      <c r="U391">
        <v>13650</v>
      </c>
      <c r="V391">
        <v>9</v>
      </c>
      <c r="W391">
        <v>70</v>
      </c>
      <c r="X391">
        <v>72</v>
      </c>
      <c r="Z391">
        <v>1713304</v>
      </c>
      <c r="AB391" t="s">
        <v>5940</v>
      </c>
      <c r="AC391">
        <v>1713304</v>
      </c>
      <c r="AD391" t="s">
        <v>6329</v>
      </c>
      <c r="AE391">
        <v>900</v>
      </c>
      <c r="AF391">
        <v>1713304</v>
      </c>
      <c r="AG391" t="s">
        <v>6329</v>
      </c>
      <c r="AH391" t="s">
        <v>5940</v>
      </c>
      <c r="AI391">
        <v>1713304</v>
      </c>
      <c r="AJ391" t="s">
        <v>6329</v>
      </c>
      <c r="AK391" t="s">
        <v>5940</v>
      </c>
      <c r="AL391">
        <v>1713304</v>
      </c>
      <c r="AM391" t="s">
        <v>6329</v>
      </c>
      <c r="AN391">
        <v>1296</v>
      </c>
      <c r="AO391">
        <v>0</v>
      </c>
      <c r="AP391">
        <v>1714302</v>
      </c>
      <c r="AQ391" t="s">
        <v>6335</v>
      </c>
      <c r="AR391">
        <v>80</v>
      </c>
    </row>
    <row r="392" spans="1:44" x14ac:dyDescent="0.25">
      <c r="A392">
        <v>4127304</v>
      </c>
      <c r="B392">
        <v>1</v>
      </c>
      <c r="C392" t="s">
        <v>892</v>
      </c>
      <c r="D392" t="s">
        <v>1979</v>
      </c>
      <c r="E392">
        <v>104963</v>
      </c>
      <c r="F392">
        <v>700</v>
      </c>
      <c r="G392">
        <v>5500</v>
      </c>
      <c r="H392">
        <v>520</v>
      </c>
      <c r="I392">
        <v>836</v>
      </c>
      <c r="J392">
        <v>132</v>
      </c>
      <c r="K392">
        <v>671727</v>
      </c>
      <c r="L392">
        <v>0</v>
      </c>
      <c r="M392">
        <v>1894</v>
      </c>
      <c r="N392">
        <v>18</v>
      </c>
      <c r="O392">
        <v>660</v>
      </c>
      <c r="P392">
        <v>69</v>
      </c>
      <c r="R392">
        <v>4127304</v>
      </c>
      <c r="S392">
        <v>104963</v>
      </c>
      <c r="T392">
        <v>700</v>
      </c>
      <c r="U392">
        <v>5500</v>
      </c>
      <c r="V392">
        <v>520</v>
      </c>
      <c r="W392">
        <v>836</v>
      </c>
      <c r="X392">
        <v>132</v>
      </c>
      <c r="Z392">
        <v>1713601</v>
      </c>
      <c r="AB392" t="s">
        <v>5940</v>
      </c>
      <c r="AC392">
        <v>1713601</v>
      </c>
      <c r="AD392" t="s">
        <v>6330</v>
      </c>
      <c r="AE392">
        <v>5760</v>
      </c>
      <c r="AF392">
        <v>1713601</v>
      </c>
      <c r="AG392" t="s">
        <v>6330</v>
      </c>
      <c r="AH392">
        <v>660</v>
      </c>
      <c r="AI392">
        <v>1713601</v>
      </c>
      <c r="AJ392" t="s">
        <v>6330</v>
      </c>
      <c r="AK392" t="s">
        <v>5940</v>
      </c>
      <c r="AL392">
        <v>1713601</v>
      </c>
      <c r="AM392" t="s">
        <v>6330</v>
      </c>
      <c r="AN392">
        <v>12480</v>
      </c>
      <c r="AO392">
        <v>0</v>
      </c>
      <c r="AP392">
        <v>1714880</v>
      </c>
      <c r="AQ392" t="s">
        <v>6336</v>
      </c>
      <c r="AR392">
        <v>1156</v>
      </c>
    </row>
    <row r="393" spans="1:44" x14ac:dyDescent="0.25">
      <c r="A393">
        <v>4127403</v>
      </c>
      <c r="B393">
        <v>1</v>
      </c>
      <c r="C393" t="s">
        <v>892</v>
      </c>
      <c r="D393" t="s">
        <v>1980</v>
      </c>
      <c r="E393" t="s">
        <v>5940</v>
      </c>
      <c r="F393">
        <v>112832</v>
      </c>
      <c r="G393">
        <v>22364</v>
      </c>
      <c r="H393">
        <v>390</v>
      </c>
      <c r="I393">
        <v>250</v>
      </c>
      <c r="J393">
        <v>120</v>
      </c>
      <c r="K393">
        <v>4400</v>
      </c>
      <c r="L393">
        <v>169250</v>
      </c>
      <c r="M393">
        <v>212180</v>
      </c>
      <c r="N393">
        <v>60</v>
      </c>
      <c r="O393">
        <v>75</v>
      </c>
      <c r="P393">
        <v>0</v>
      </c>
      <c r="R393">
        <v>4127403</v>
      </c>
      <c r="S393" t="s">
        <v>5940</v>
      </c>
      <c r="T393">
        <v>112832</v>
      </c>
      <c r="U393">
        <v>22364</v>
      </c>
      <c r="V393">
        <v>390</v>
      </c>
      <c r="W393">
        <v>250</v>
      </c>
      <c r="X393">
        <v>120</v>
      </c>
      <c r="Z393">
        <v>1713700</v>
      </c>
      <c r="AB393" t="s">
        <v>5940</v>
      </c>
      <c r="AC393">
        <v>1713700</v>
      </c>
      <c r="AD393" t="s">
        <v>6331</v>
      </c>
      <c r="AE393">
        <v>420</v>
      </c>
      <c r="AF393">
        <v>1713700</v>
      </c>
      <c r="AG393" t="s">
        <v>6331</v>
      </c>
      <c r="AH393" t="s">
        <v>5940</v>
      </c>
      <c r="AI393">
        <v>1713700</v>
      </c>
      <c r="AJ393" t="s">
        <v>6331</v>
      </c>
      <c r="AK393" t="s">
        <v>5940</v>
      </c>
      <c r="AL393">
        <v>1713700</v>
      </c>
      <c r="AM393" t="s">
        <v>6331</v>
      </c>
      <c r="AN393" t="s">
        <v>5940</v>
      </c>
      <c r="AO393">
        <v>0</v>
      </c>
      <c r="AP393">
        <v>1715002</v>
      </c>
      <c r="AQ393" t="s">
        <v>6337</v>
      </c>
      <c r="AR393">
        <v>99</v>
      </c>
    </row>
    <row r="394" spans="1:44" x14ac:dyDescent="0.25">
      <c r="A394">
        <v>4127502</v>
      </c>
      <c r="B394">
        <v>1</v>
      </c>
      <c r="C394" t="s">
        <v>892</v>
      </c>
      <c r="D394" t="s">
        <v>1981</v>
      </c>
      <c r="E394" t="s">
        <v>5940</v>
      </c>
      <c r="F394">
        <v>191250</v>
      </c>
      <c r="G394">
        <v>166144</v>
      </c>
      <c r="H394" t="s">
        <v>5940</v>
      </c>
      <c r="I394">
        <v>308</v>
      </c>
      <c r="J394">
        <v>12120</v>
      </c>
      <c r="K394">
        <v>0</v>
      </c>
      <c r="L394">
        <v>231800</v>
      </c>
      <c r="M394">
        <v>224000</v>
      </c>
      <c r="N394">
        <v>0</v>
      </c>
      <c r="O394">
        <v>119</v>
      </c>
      <c r="P394">
        <v>17300</v>
      </c>
      <c r="R394">
        <v>4127502</v>
      </c>
      <c r="S394" t="s">
        <v>5940</v>
      </c>
      <c r="T394">
        <v>191250</v>
      </c>
      <c r="U394">
        <v>166144</v>
      </c>
      <c r="V394" t="s">
        <v>5940</v>
      </c>
      <c r="W394">
        <v>308</v>
      </c>
      <c r="X394">
        <v>12120</v>
      </c>
      <c r="Z394">
        <v>1713809</v>
      </c>
      <c r="AB394" t="s">
        <v>5940</v>
      </c>
      <c r="AC394">
        <v>1713809</v>
      </c>
      <c r="AD394" t="s">
        <v>6332</v>
      </c>
      <c r="AE394">
        <v>65</v>
      </c>
      <c r="AF394">
        <v>1713809</v>
      </c>
      <c r="AG394" t="s">
        <v>6332</v>
      </c>
      <c r="AH394" t="s">
        <v>5940</v>
      </c>
      <c r="AI394">
        <v>1713809</v>
      </c>
      <c r="AJ394" t="s">
        <v>6332</v>
      </c>
      <c r="AK394">
        <v>36</v>
      </c>
      <c r="AL394">
        <v>1713809</v>
      </c>
      <c r="AM394" t="s">
        <v>6332</v>
      </c>
      <c r="AN394" t="s">
        <v>5940</v>
      </c>
      <c r="AO394">
        <v>0</v>
      </c>
      <c r="AP394">
        <v>1715101</v>
      </c>
      <c r="AQ394" t="s">
        <v>6338</v>
      </c>
      <c r="AR394">
        <v>1440</v>
      </c>
    </row>
    <row r="395" spans="1:44" x14ac:dyDescent="0.25">
      <c r="A395">
        <v>4127601</v>
      </c>
      <c r="B395">
        <v>1</v>
      </c>
      <c r="C395" t="s">
        <v>892</v>
      </c>
      <c r="D395" t="s">
        <v>1982</v>
      </c>
      <c r="E395" t="s">
        <v>5940</v>
      </c>
      <c r="F395">
        <v>344</v>
      </c>
      <c r="G395">
        <v>24429</v>
      </c>
      <c r="H395" t="s">
        <v>5940</v>
      </c>
      <c r="I395">
        <v>32</v>
      </c>
      <c r="J395">
        <v>2408</v>
      </c>
      <c r="K395">
        <v>0</v>
      </c>
      <c r="L395">
        <v>1024</v>
      </c>
      <c r="M395">
        <v>34711</v>
      </c>
      <c r="N395">
        <v>0</v>
      </c>
      <c r="O395">
        <v>12</v>
      </c>
      <c r="P395">
        <v>2532</v>
      </c>
      <c r="R395">
        <v>4127601</v>
      </c>
      <c r="S395" t="s">
        <v>5940</v>
      </c>
      <c r="T395">
        <v>344</v>
      </c>
      <c r="U395">
        <v>24429</v>
      </c>
      <c r="V395" t="s">
        <v>5940</v>
      </c>
      <c r="W395">
        <v>32</v>
      </c>
      <c r="X395">
        <v>2408</v>
      </c>
      <c r="Z395">
        <v>1713957</v>
      </c>
      <c r="AB395" t="s">
        <v>5940</v>
      </c>
      <c r="AC395">
        <v>1713957</v>
      </c>
      <c r="AD395" t="s">
        <v>6333</v>
      </c>
      <c r="AE395">
        <v>585</v>
      </c>
      <c r="AF395">
        <v>1713957</v>
      </c>
      <c r="AG395" t="s">
        <v>6333</v>
      </c>
      <c r="AH395" t="s">
        <v>5940</v>
      </c>
      <c r="AI395">
        <v>1713957</v>
      </c>
      <c r="AJ395" t="s">
        <v>6333</v>
      </c>
      <c r="AK395">
        <v>63</v>
      </c>
      <c r="AL395">
        <v>1713957</v>
      </c>
      <c r="AM395" t="s">
        <v>6333</v>
      </c>
      <c r="AN395" t="s">
        <v>5940</v>
      </c>
      <c r="AO395">
        <v>0</v>
      </c>
      <c r="AP395">
        <v>1715150</v>
      </c>
      <c r="AQ395" t="s">
        <v>6339</v>
      </c>
      <c r="AR395">
        <v>800</v>
      </c>
    </row>
    <row r="396" spans="1:44" x14ac:dyDescent="0.25">
      <c r="A396">
        <v>4127700</v>
      </c>
      <c r="B396">
        <v>1</v>
      </c>
      <c r="C396" t="s">
        <v>892</v>
      </c>
      <c r="D396" t="s">
        <v>1983</v>
      </c>
      <c r="E396">
        <v>1500</v>
      </c>
      <c r="F396">
        <v>188496</v>
      </c>
      <c r="G396">
        <v>65800</v>
      </c>
      <c r="H396">
        <v>120</v>
      </c>
      <c r="I396" t="s">
        <v>5940</v>
      </c>
      <c r="J396">
        <v>2040</v>
      </c>
      <c r="K396">
        <v>2500</v>
      </c>
      <c r="L396">
        <v>206634</v>
      </c>
      <c r="M396">
        <v>174050</v>
      </c>
      <c r="N396">
        <v>0</v>
      </c>
      <c r="O396">
        <v>0</v>
      </c>
      <c r="P396">
        <v>4240</v>
      </c>
      <c r="R396">
        <v>4127700</v>
      </c>
      <c r="S396">
        <v>1500</v>
      </c>
      <c r="T396">
        <v>188496</v>
      </c>
      <c r="U396">
        <v>65800</v>
      </c>
      <c r="V396">
        <v>120</v>
      </c>
      <c r="W396" t="s">
        <v>5940</v>
      </c>
      <c r="X396">
        <v>2040</v>
      </c>
      <c r="Z396">
        <v>1714203</v>
      </c>
      <c r="AB396" t="s">
        <v>5940</v>
      </c>
      <c r="AC396">
        <v>1714203</v>
      </c>
      <c r="AD396" t="s">
        <v>6334</v>
      </c>
      <c r="AE396">
        <v>1690</v>
      </c>
      <c r="AF396">
        <v>1714203</v>
      </c>
      <c r="AG396" t="s">
        <v>6334</v>
      </c>
      <c r="AH396">
        <v>450</v>
      </c>
      <c r="AI396">
        <v>1714203</v>
      </c>
      <c r="AJ396" t="s">
        <v>6334</v>
      </c>
      <c r="AK396" t="s">
        <v>5940</v>
      </c>
      <c r="AL396">
        <v>1714203</v>
      </c>
      <c r="AM396" t="s">
        <v>6334</v>
      </c>
      <c r="AN396">
        <v>1900</v>
      </c>
      <c r="AO396">
        <v>0</v>
      </c>
      <c r="AP396">
        <v>1715259</v>
      </c>
      <c r="AQ396" t="s">
        <v>6340</v>
      </c>
      <c r="AR396">
        <v>600</v>
      </c>
    </row>
    <row r="397" spans="1:44" x14ac:dyDescent="0.25">
      <c r="A397">
        <v>4127809</v>
      </c>
      <c r="B397">
        <v>1</v>
      </c>
      <c r="C397" t="s">
        <v>892</v>
      </c>
      <c r="D397" t="s">
        <v>1984</v>
      </c>
      <c r="E397">
        <v>4000</v>
      </c>
      <c r="F397">
        <v>7700</v>
      </c>
      <c r="G397">
        <v>14509</v>
      </c>
      <c r="H397">
        <v>113</v>
      </c>
      <c r="I397">
        <v>372</v>
      </c>
      <c r="J397">
        <v>2658</v>
      </c>
      <c r="K397">
        <v>4000</v>
      </c>
      <c r="L397">
        <v>7750</v>
      </c>
      <c r="M397">
        <v>28500</v>
      </c>
      <c r="N397">
        <v>0</v>
      </c>
      <c r="O397">
        <v>1235</v>
      </c>
      <c r="P397">
        <v>3688</v>
      </c>
      <c r="R397">
        <v>4127809</v>
      </c>
      <c r="S397">
        <v>4000</v>
      </c>
      <c r="T397">
        <v>7700</v>
      </c>
      <c r="U397">
        <v>14509</v>
      </c>
      <c r="V397">
        <v>113</v>
      </c>
      <c r="W397">
        <v>372</v>
      </c>
      <c r="X397">
        <v>2658</v>
      </c>
      <c r="Z397">
        <v>1714302</v>
      </c>
      <c r="AB397" t="s">
        <v>5940</v>
      </c>
      <c r="AC397">
        <v>1714302</v>
      </c>
      <c r="AD397" t="s">
        <v>6335</v>
      </c>
      <c r="AE397">
        <v>50</v>
      </c>
      <c r="AF397">
        <v>1714302</v>
      </c>
      <c r="AG397" t="s">
        <v>6335</v>
      </c>
      <c r="AH397">
        <v>150</v>
      </c>
      <c r="AI397">
        <v>1714302</v>
      </c>
      <c r="AJ397" t="s">
        <v>6335</v>
      </c>
      <c r="AK397">
        <v>27</v>
      </c>
      <c r="AL397">
        <v>1714302</v>
      </c>
      <c r="AM397" t="s">
        <v>6335</v>
      </c>
      <c r="AN397" t="s">
        <v>5940</v>
      </c>
      <c r="AO397">
        <v>0</v>
      </c>
      <c r="AP397">
        <v>1715507</v>
      </c>
      <c r="AQ397" t="s">
        <v>6341</v>
      </c>
      <c r="AR397">
        <v>360</v>
      </c>
    </row>
    <row r="398" spans="1:44" x14ac:dyDescent="0.25">
      <c r="A398">
        <v>4127858</v>
      </c>
      <c r="B398">
        <v>1</v>
      </c>
      <c r="C398" t="s">
        <v>892</v>
      </c>
      <c r="D398" t="s">
        <v>1985</v>
      </c>
      <c r="E398">
        <v>7200</v>
      </c>
      <c r="F398">
        <v>17550</v>
      </c>
      <c r="G398">
        <v>62000</v>
      </c>
      <c r="H398">
        <v>54</v>
      </c>
      <c r="I398">
        <v>600</v>
      </c>
      <c r="J398">
        <v>1735</v>
      </c>
      <c r="K398">
        <v>6600</v>
      </c>
      <c r="L398">
        <v>25072</v>
      </c>
      <c r="M398">
        <v>69573</v>
      </c>
      <c r="N398">
        <v>0</v>
      </c>
      <c r="O398">
        <v>880</v>
      </c>
      <c r="P398">
        <v>2130</v>
      </c>
      <c r="R398">
        <v>4127858</v>
      </c>
      <c r="S398">
        <v>7200</v>
      </c>
      <c r="T398">
        <v>17550</v>
      </c>
      <c r="U398">
        <v>62000</v>
      </c>
      <c r="V398">
        <v>54</v>
      </c>
      <c r="W398">
        <v>600</v>
      </c>
      <c r="X398">
        <v>1735</v>
      </c>
      <c r="Z398">
        <v>1714880</v>
      </c>
      <c r="AB398" t="s">
        <v>5940</v>
      </c>
      <c r="AC398">
        <v>1714880</v>
      </c>
      <c r="AD398" t="s">
        <v>6336</v>
      </c>
      <c r="AE398">
        <v>1040</v>
      </c>
      <c r="AF398">
        <v>1714880</v>
      </c>
      <c r="AG398" t="s">
        <v>6336</v>
      </c>
      <c r="AH398" t="s">
        <v>5940</v>
      </c>
      <c r="AI398">
        <v>1714880</v>
      </c>
      <c r="AJ398" t="s">
        <v>6336</v>
      </c>
      <c r="AK398">
        <v>88</v>
      </c>
      <c r="AL398">
        <v>1714880</v>
      </c>
      <c r="AM398" t="s">
        <v>6336</v>
      </c>
      <c r="AN398">
        <v>12500</v>
      </c>
      <c r="AO398">
        <v>0</v>
      </c>
      <c r="AP398">
        <v>1715705</v>
      </c>
      <c r="AQ398" t="s">
        <v>6342</v>
      </c>
      <c r="AR398">
        <v>845</v>
      </c>
    </row>
    <row r="399" spans="1:44" x14ac:dyDescent="0.25">
      <c r="A399">
        <v>4127882</v>
      </c>
      <c r="B399">
        <v>1</v>
      </c>
      <c r="C399" t="s">
        <v>892</v>
      </c>
      <c r="D399" t="s">
        <v>1986</v>
      </c>
      <c r="E399" t="s">
        <v>5940</v>
      </c>
      <c r="F399" t="s">
        <v>5940</v>
      </c>
      <c r="G399">
        <v>6679</v>
      </c>
      <c r="H399" t="s">
        <v>5940</v>
      </c>
      <c r="I399">
        <v>6</v>
      </c>
      <c r="J399">
        <v>422</v>
      </c>
      <c r="K399">
        <v>0</v>
      </c>
      <c r="L399">
        <v>0</v>
      </c>
      <c r="M399">
        <v>7670</v>
      </c>
      <c r="N399">
        <v>0</v>
      </c>
      <c r="O399">
        <v>2</v>
      </c>
      <c r="P399">
        <v>460</v>
      </c>
      <c r="R399">
        <v>4127882</v>
      </c>
      <c r="S399" t="s">
        <v>5940</v>
      </c>
      <c r="T399" t="s">
        <v>5940</v>
      </c>
      <c r="U399">
        <v>6679</v>
      </c>
      <c r="V399" t="s">
        <v>5940</v>
      </c>
      <c r="W399">
        <v>6</v>
      </c>
      <c r="X399">
        <v>422</v>
      </c>
      <c r="Z399">
        <v>1715002</v>
      </c>
      <c r="AB399" t="s">
        <v>5940</v>
      </c>
      <c r="AC399">
        <v>1715002</v>
      </c>
      <c r="AD399" t="s">
        <v>6337</v>
      </c>
      <c r="AE399">
        <v>1710</v>
      </c>
      <c r="AF399">
        <v>1715002</v>
      </c>
      <c r="AG399" t="s">
        <v>6337</v>
      </c>
      <c r="AH399">
        <v>760</v>
      </c>
      <c r="AI399">
        <v>1715002</v>
      </c>
      <c r="AJ399" t="s">
        <v>6337</v>
      </c>
      <c r="AK399">
        <v>4</v>
      </c>
      <c r="AL399">
        <v>1715002</v>
      </c>
      <c r="AM399" t="s">
        <v>6337</v>
      </c>
      <c r="AN399" t="s">
        <v>5940</v>
      </c>
      <c r="AO399">
        <v>0</v>
      </c>
      <c r="AP399">
        <v>1715754</v>
      </c>
      <c r="AQ399" t="s">
        <v>6343</v>
      </c>
      <c r="AR399">
        <v>1380</v>
      </c>
    </row>
    <row r="400" spans="1:44" x14ac:dyDescent="0.25">
      <c r="A400">
        <v>4127908</v>
      </c>
      <c r="B400">
        <v>1</v>
      </c>
      <c r="C400" t="s">
        <v>892</v>
      </c>
      <c r="D400" t="s">
        <v>1987</v>
      </c>
      <c r="E400">
        <v>634228</v>
      </c>
      <c r="F400">
        <v>30000</v>
      </c>
      <c r="G400">
        <v>3120</v>
      </c>
      <c r="H400">
        <v>720</v>
      </c>
      <c r="I400">
        <v>50</v>
      </c>
      <c r="J400">
        <v>42</v>
      </c>
      <c r="K400">
        <v>984360</v>
      </c>
      <c r="L400">
        <v>25200</v>
      </c>
      <c r="M400">
        <v>22600</v>
      </c>
      <c r="N400">
        <v>18</v>
      </c>
      <c r="O400">
        <v>20</v>
      </c>
      <c r="P400">
        <v>21</v>
      </c>
      <c r="R400">
        <v>4127908</v>
      </c>
      <c r="S400">
        <v>634228</v>
      </c>
      <c r="T400">
        <v>30000</v>
      </c>
      <c r="U400">
        <v>3120</v>
      </c>
      <c r="V400">
        <v>720</v>
      </c>
      <c r="W400">
        <v>50</v>
      </c>
      <c r="X400">
        <v>42</v>
      </c>
      <c r="Z400">
        <v>1715101</v>
      </c>
      <c r="AB400" t="s">
        <v>5940</v>
      </c>
      <c r="AC400">
        <v>1715101</v>
      </c>
      <c r="AD400" t="s">
        <v>6338</v>
      </c>
      <c r="AE400">
        <v>450</v>
      </c>
      <c r="AF400">
        <v>1715101</v>
      </c>
      <c r="AG400" t="s">
        <v>6338</v>
      </c>
      <c r="AH400">
        <v>600</v>
      </c>
      <c r="AI400">
        <v>1715101</v>
      </c>
      <c r="AJ400" t="s">
        <v>6338</v>
      </c>
      <c r="AK400">
        <v>9</v>
      </c>
      <c r="AL400">
        <v>1715101</v>
      </c>
      <c r="AM400" t="s">
        <v>6338</v>
      </c>
      <c r="AN400" t="s">
        <v>5940</v>
      </c>
      <c r="AO400">
        <v>0</v>
      </c>
      <c r="AP400">
        <v>1716109</v>
      </c>
      <c r="AQ400" t="s">
        <v>6344</v>
      </c>
      <c r="AR400">
        <v>420</v>
      </c>
    </row>
    <row r="401" spans="1:44" x14ac:dyDescent="0.25">
      <c r="A401">
        <v>4127957</v>
      </c>
      <c r="B401">
        <v>1</v>
      </c>
      <c r="C401" t="s">
        <v>892</v>
      </c>
      <c r="D401" t="s">
        <v>1988</v>
      </c>
      <c r="E401" t="s">
        <v>5940</v>
      </c>
      <c r="F401">
        <v>60750</v>
      </c>
      <c r="G401">
        <v>55469</v>
      </c>
      <c r="H401" t="s">
        <v>5940</v>
      </c>
      <c r="I401" t="s">
        <v>5940</v>
      </c>
      <c r="J401" t="s">
        <v>5940</v>
      </c>
      <c r="K401">
        <v>650</v>
      </c>
      <c r="L401">
        <v>69300</v>
      </c>
      <c r="M401">
        <v>80800</v>
      </c>
      <c r="N401">
        <v>0</v>
      </c>
      <c r="O401">
        <v>0</v>
      </c>
      <c r="P401">
        <v>0</v>
      </c>
      <c r="R401">
        <v>4127957</v>
      </c>
      <c r="S401" t="s">
        <v>5940</v>
      </c>
      <c r="T401">
        <v>60750</v>
      </c>
      <c r="U401">
        <v>55469</v>
      </c>
      <c r="V401" t="s">
        <v>5940</v>
      </c>
      <c r="W401" t="s">
        <v>5940</v>
      </c>
      <c r="X401" t="s">
        <v>5940</v>
      </c>
      <c r="Z401">
        <v>1715150</v>
      </c>
      <c r="AB401" t="s">
        <v>5940</v>
      </c>
      <c r="AC401">
        <v>1715150</v>
      </c>
      <c r="AD401" t="s">
        <v>6339</v>
      </c>
      <c r="AE401">
        <v>300</v>
      </c>
      <c r="AF401">
        <v>1715150</v>
      </c>
      <c r="AG401" t="s">
        <v>6339</v>
      </c>
      <c r="AH401">
        <v>900</v>
      </c>
      <c r="AI401">
        <v>1715150</v>
      </c>
      <c r="AJ401" t="s">
        <v>6339</v>
      </c>
      <c r="AK401" t="s">
        <v>5940</v>
      </c>
      <c r="AL401">
        <v>1715150</v>
      </c>
      <c r="AM401" t="s">
        <v>6339</v>
      </c>
      <c r="AN401" t="s">
        <v>5940</v>
      </c>
      <c r="AO401">
        <v>0</v>
      </c>
      <c r="AP401">
        <v>1716208</v>
      </c>
      <c r="AQ401" t="s">
        <v>6345</v>
      </c>
      <c r="AR401">
        <v>1092</v>
      </c>
    </row>
    <row r="402" spans="1:44" x14ac:dyDescent="0.25">
      <c r="A402">
        <v>4127965</v>
      </c>
      <c r="B402">
        <v>1</v>
      </c>
      <c r="C402" t="s">
        <v>892</v>
      </c>
      <c r="D402" t="s">
        <v>1989</v>
      </c>
      <c r="E402">
        <v>92</v>
      </c>
      <c r="F402">
        <v>13545</v>
      </c>
      <c r="G402">
        <v>19840</v>
      </c>
      <c r="H402" t="s">
        <v>5940</v>
      </c>
      <c r="I402">
        <v>100</v>
      </c>
      <c r="J402">
        <v>845</v>
      </c>
      <c r="K402">
        <v>110</v>
      </c>
      <c r="L402">
        <v>13275</v>
      </c>
      <c r="M402">
        <v>28755</v>
      </c>
      <c r="N402">
        <v>0</v>
      </c>
      <c r="O402">
        <v>180</v>
      </c>
      <c r="P402">
        <v>1385</v>
      </c>
      <c r="R402">
        <v>4127965</v>
      </c>
      <c r="S402">
        <v>92</v>
      </c>
      <c r="T402">
        <v>13545</v>
      </c>
      <c r="U402">
        <v>19840</v>
      </c>
      <c r="V402" t="s">
        <v>5940</v>
      </c>
      <c r="W402">
        <v>100</v>
      </c>
      <c r="X402">
        <v>845</v>
      </c>
      <c r="Z402">
        <v>1715259</v>
      </c>
      <c r="AB402" t="s">
        <v>5940</v>
      </c>
      <c r="AC402">
        <v>1715259</v>
      </c>
      <c r="AD402" t="s">
        <v>6340</v>
      </c>
      <c r="AE402">
        <v>420</v>
      </c>
      <c r="AF402">
        <v>1715259</v>
      </c>
      <c r="AG402" t="s">
        <v>6340</v>
      </c>
      <c r="AH402">
        <v>240</v>
      </c>
      <c r="AI402">
        <v>1715259</v>
      </c>
      <c r="AJ402" t="s">
        <v>6340</v>
      </c>
      <c r="AK402" t="s">
        <v>5940</v>
      </c>
      <c r="AL402">
        <v>1715259</v>
      </c>
      <c r="AM402" t="s">
        <v>6340</v>
      </c>
      <c r="AN402">
        <v>3240</v>
      </c>
      <c r="AO402">
        <v>0</v>
      </c>
      <c r="AP402">
        <v>1716307</v>
      </c>
      <c r="AQ402" t="s">
        <v>6346</v>
      </c>
      <c r="AR402">
        <v>748</v>
      </c>
    </row>
    <row r="403" spans="1:44" x14ac:dyDescent="0.25">
      <c r="A403">
        <v>4128005</v>
      </c>
      <c r="B403">
        <v>1</v>
      </c>
      <c r="C403" t="s">
        <v>892</v>
      </c>
      <c r="D403" t="s">
        <v>1990</v>
      </c>
      <c r="E403" t="s">
        <v>5940</v>
      </c>
      <c r="F403">
        <v>140168</v>
      </c>
      <c r="G403">
        <v>78820</v>
      </c>
      <c r="H403">
        <v>960</v>
      </c>
      <c r="I403" t="s">
        <v>5940</v>
      </c>
      <c r="J403">
        <v>60</v>
      </c>
      <c r="K403">
        <v>400</v>
      </c>
      <c r="L403">
        <v>163170</v>
      </c>
      <c r="M403">
        <v>192175</v>
      </c>
      <c r="N403">
        <v>77</v>
      </c>
      <c r="O403">
        <v>80</v>
      </c>
      <c r="P403">
        <v>72</v>
      </c>
      <c r="R403">
        <v>4128005</v>
      </c>
      <c r="S403" t="s">
        <v>5940</v>
      </c>
      <c r="T403">
        <v>140168</v>
      </c>
      <c r="U403">
        <v>78820</v>
      </c>
      <c r="V403">
        <v>960</v>
      </c>
      <c r="W403" t="s">
        <v>5940</v>
      </c>
      <c r="X403">
        <v>60</v>
      </c>
      <c r="Z403">
        <v>1715507</v>
      </c>
      <c r="AB403" t="s">
        <v>5940</v>
      </c>
      <c r="AC403">
        <v>1715507</v>
      </c>
      <c r="AD403" t="s">
        <v>6341</v>
      </c>
      <c r="AE403">
        <v>744</v>
      </c>
      <c r="AF403">
        <v>1715507</v>
      </c>
      <c r="AG403" t="s">
        <v>6341</v>
      </c>
      <c r="AH403">
        <v>1085</v>
      </c>
      <c r="AI403">
        <v>1715507</v>
      </c>
      <c r="AJ403" t="s">
        <v>6341</v>
      </c>
      <c r="AK403" t="s">
        <v>5940</v>
      </c>
      <c r="AL403">
        <v>1715507</v>
      </c>
      <c r="AM403" t="s">
        <v>6341</v>
      </c>
      <c r="AN403" t="s">
        <v>5940</v>
      </c>
      <c r="AO403">
        <v>0</v>
      </c>
      <c r="AP403">
        <v>1716505</v>
      </c>
      <c r="AQ403" t="s">
        <v>6347</v>
      </c>
      <c r="AR403" t="s">
        <v>5940</v>
      </c>
    </row>
    <row r="404" spans="1:44" x14ac:dyDescent="0.25">
      <c r="A404">
        <v>4128104</v>
      </c>
      <c r="B404">
        <v>1</v>
      </c>
      <c r="C404" t="s">
        <v>892</v>
      </c>
      <c r="D404" t="s">
        <v>1991</v>
      </c>
      <c r="E404">
        <v>86057</v>
      </c>
      <c r="F404">
        <v>27000</v>
      </c>
      <c r="G404">
        <v>1290</v>
      </c>
      <c r="H404">
        <v>2500</v>
      </c>
      <c r="I404" t="s">
        <v>5940</v>
      </c>
      <c r="J404">
        <v>615</v>
      </c>
      <c r="K404">
        <v>1133532</v>
      </c>
      <c r="L404">
        <v>5460</v>
      </c>
      <c r="M404">
        <v>7500</v>
      </c>
      <c r="N404">
        <v>148</v>
      </c>
      <c r="O404">
        <v>0</v>
      </c>
      <c r="P404">
        <v>220</v>
      </c>
      <c r="R404">
        <v>4128104</v>
      </c>
      <c r="S404">
        <v>86057</v>
      </c>
      <c r="T404">
        <v>27000</v>
      </c>
      <c r="U404">
        <v>1290</v>
      </c>
      <c r="V404">
        <v>2500</v>
      </c>
      <c r="W404" t="s">
        <v>5940</v>
      </c>
      <c r="X404">
        <v>615</v>
      </c>
      <c r="Z404">
        <v>1715705</v>
      </c>
      <c r="AB404" t="s">
        <v>5940</v>
      </c>
      <c r="AC404">
        <v>1715705</v>
      </c>
      <c r="AD404" t="s">
        <v>6342</v>
      </c>
      <c r="AE404">
        <v>715</v>
      </c>
      <c r="AF404">
        <v>1715705</v>
      </c>
      <c r="AG404" t="s">
        <v>6342</v>
      </c>
      <c r="AH404" t="s">
        <v>5940</v>
      </c>
      <c r="AI404">
        <v>1715705</v>
      </c>
      <c r="AJ404" t="s">
        <v>6342</v>
      </c>
      <c r="AK404">
        <v>36</v>
      </c>
      <c r="AL404">
        <v>1715705</v>
      </c>
      <c r="AM404" t="s">
        <v>6342</v>
      </c>
      <c r="AN404">
        <v>5100</v>
      </c>
      <c r="AO404">
        <v>0</v>
      </c>
      <c r="AP404">
        <v>1716604</v>
      </c>
      <c r="AQ404" t="s">
        <v>6348</v>
      </c>
      <c r="AR404">
        <v>1620</v>
      </c>
    </row>
    <row r="405" spans="1:44" x14ac:dyDescent="0.25">
      <c r="A405">
        <v>4128203</v>
      </c>
      <c r="B405">
        <v>1</v>
      </c>
      <c r="C405" t="s">
        <v>892</v>
      </c>
      <c r="D405" t="s">
        <v>1992</v>
      </c>
      <c r="E405">
        <v>525</v>
      </c>
      <c r="F405">
        <v>2200</v>
      </c>
      <c r="G405">
        <v>6300</v>
      </c>
      <c r="H405" t="s">
        <v>5940</v>
      </c>
      <c r="I405">
        <v>120</v>
      </c>
      <c r="J405">
        <v>550</v>
      </c>
      <c r="K405">
        <v>525</v>
      </c>
      <c r="L405">
        <v>3216</v>
      </c>
      <c r="M405">
        <v>14000</v>
      </c>
      <c r="N405">
        <v>0</v>
      </c>
      <c r="O405">
        <v>363</v>
      </c>
      <c r="P405">
        <v>462</v>
      </c>
      <c r="R405">
        <v>4128203</v>
      </c>
      <c r="S405">
        <v>525</v>
      </c>
      <c r="T405">
        <v>2200</v>
      </c>
      <c r="U405">
        <v>6300</v>
      </c>
      <c r="V405" t="s">
        <v>5940</v>
      </c>
      <c r="W405">
        <v>120</v>
      </c>
      <c r="X405">
        <v>550</v>
      </c>
      <c r="Z405">
        <v>1715754</v>
      </c>
      <c r="AB405" t="s">
        <v>5940</v>
      </c>
      <c r="AC405">
        <v>1715754</v>
      </c>
      <c r="AD405" t="s">
        <v>6343</v>
      </c>
      <c r="AE405">
        <v>1925</v>
      </c>
      <c r="AF405">
        <v>1715754</v>
      </c>
      <c r="AG405" t="s">
        <v>6343</v>
      </c>
      <c r="AH405">
        <v>620</v>
      </c>
      <c r="AI405">
        <v>1715754</v>
      </c>
      <c r="AJ405" t="s">
        <v>6343</v>
      </c>
      <c r="AK405">
        <v>11</v>
      </c>
      <c r="AL405">
        <v>1715754</v>
      </c>
      <c r="AM405" t="s">
        <v>6343</v>
      </c>
      <c r="AN405">
        <v>1050</v>
      </c>
      <c r="AO405">
        <v>0</v>
      </c>
      <c r="AP405">
        <v>1716653</v>
      </c>
      <c r="AQ405" t="s">
        <v>6349</v>
      </c>
      <c r="AR405">
        <v>693</v>
      </c>
    </row>
    <row r="406" spans="1:44" x14ac:dyDescent="0.25">
      <c r="A406">
        <v>4128302</v>
      </c>
      <c r="B406">
        <v>1</v>
      </c>
      <c r="C406" t="s">
        <v>892</v>
      </c>
      <c r="D406" t="s">
        <v>1993</v>
      </c>
      <c r="E406">
        <v>104000</v>
      </c>
      <c r="F406">
        <v>3982</v>
      </c>
      <c r="G406">
        <v>1000</v>
      </c>
      <c r="H406">
        <v>150</v>
      </c>
      <c r="I406">
        <v>15</v>
      </c>
      <c r="J406" t="s">
        <v>5940</v>
      </c>
      <c r="K406">
        <v>193211</v>
      </c>
      <c r="L406">
        <v>1935</v>
      </c>
      <c r="M406">
        <v>4336</v>
      </c>
      <c r="N406">
        <v>0</v>
      </c>
      <c r="O406">
        <v>0</v>
      </c>
      <c r="P406">
        <v>10</v>
      </c>
      <c r="R406">
        <v>4128302</v>
      </c>
      <c r="S406">
        <v>104000</v>
      </c>
      <c r="T406">
        <v>3982</v>
      </c>
      <c r="U406">
        <v>1000</v>
      </c>
      <c r="V406">
        <v>150</v>
      </c>
      <c r="W406">
        <v>15</v>
      </c>
      <c r="X406" t="s">
        <v>5940</v>
      </c>
      <c r="Z406">
        <v>1716109</v>
      </c>
      <c r="AB406" t="s">
        <v>5940</v>
      </c>
      <c r="AC406">
        <v>1716109</v>
      </c>
      <c r="AD406" t="s">
        <v>6344</v>
      </c>
      <c r="AE406">
        <v>630</v>
      </c>
      <c r="AF406">
        <v>1716109</v>
      </c>
      <c r="AG406" t="s">
        <v>6344</v>
      </c>
      <c r="AH406">
        <v>300</v>
      </c>
      <c r="AI406">
        <v>1716109</v>
      </c>
      <c r="AJ406" t="s">
        <v>6344</v>
      </c>
      <c r="AK406" t="s">
        <v>5940</v>
      </c>
      <c r="AL406">
        <v>1716109</v>
      </c>
      <c r="AM406" t="s">
        <v>6344</v>
      </c>
      <c r="AN406">
        <v>3600</v>
      </c>
      <c r="AO406">
        <v>0</v>
      </c>
      <c r="AP406">
        <v>1716703</v>
      </c>
      <c r="AQ406" t="s">
        <v>6350</v>
      </c>
      <c r="AR406">
        <v>3710</v>
      </c>
    </row>
    <row r="407" spans="1:44" x14ac:dyDescent="0.25">
      <c r="A407">
        <v>4128401</v>
      </c>
      <c r="B407">
        <v>1</v>
      </c>
      <c r="C407" t="s">
        <v>892</v>
      </c>
      <c r="D407" t="s">
        <v>1994</v>
      </c>
      <c r="E407" t="s">
        <v>5940</v>
      </c>
      <c r="F407">
        <v>19950</v>
      </c>
      <c r="G407">
        <v>6500</v>
      </c>
      <c r="H407">
        <v>380</v>
      </c>
      <c r="I407">
        <v>48</v>
      </c>
      <c r="J407">
        <v>318</v>
      </c>
      <c r="K407">
        <v>10800</v>
      </c>
      <c r="L407">
        <v>32976</v>
      </c>
      <c r="M407">
        <v>22463</v>
      </c>
      <c r="N407">
        <v>0</v>
      </c>
      <c r="O407">
        <v>81</v>
      </c>
      <c r="P407">
        <v>71</v>
      </c>
      <c r="R407">
        <v>4128401</v>
      </c>
      <c r="S407" t="s">
        <v>5940</v>
      </c>
      <c r="T407">
        <v>19950</v>
      </c>
      <c r="U407">
        <v>6500</v>
      </c>
      <c r="V407">
        <v>380</v>
      </c>
      <c r="W407">
        <v>48</v>
      </c>
      <c r="X407">
        <v>318</v>
      </c>
      <c r="Z407">
        <v>1716208</v>
      </c>
      <c r="AB407" t="s">
        <v>5940</v>
      </c>
      <c r="AC407">
        <v>1716208</v>
      </c>
      <c r="AD407" t="s">
        <v>6345</v>
      </c>
      <c r="AE407">
        <v>1086</v>
      </c>
      <c r="AF407">
        <v>1716208</v>
      </c>
      <c r="AG407" t="s">
        <v>6345</v>
      </c>
      <c r="AH407" t="s">
        <v>5940</v>
      </c>
      <c r="AI407">
        <v>1716208</v>
      </c>
      <c r="AJ407" t="s">
        <v>6345</v>
      </c>
      <c r="AK407" t="s">
        <v>5940</v>
      </c>
      <c r="AL407">
        <v>1716208</v>
      </c>
      <c r="AM407" t="s">
        <v>6345</v>
      </c>
      <c r="AN407" t="s">
        <v>5940</v>
      </c>
      <c r="AO407">
        <v>0</v>
      </c>
      <c r="AP407">
        <v>1717008</v>
      </c>
      <c r="AQ407" t="s">
        <v>6351</v>
      </c>
      <c r="AR407">
        <v>1056</v>
      </c>
    </row>
    <row r="408" spans="1:44" x14ac:dyDescent="0.25">
      <c r="A408">
        <v>4128534</v>
      </c>
      <c r="B408">
        <v>1</v>
      </c>
      <c r="C408" t="s">
        <v>892</v>
      </c>
      <c r="D408" t="s">
        <v>1996</v>
      </c>
      <c r="E408" t="s">
        <v>5940</v>
      </c>
      <c r="F408">
        <v>52800</v>
      </c>
      <c r="G408">
        <v>31195</v>
      </c>
      <c r="H408" t="s">
        <v>5940</v>
      </c>
      <c r="I408">
        <v>110</v>
      </c>
      <c r="J408">
        <v>4376</v>
      </c>
      <c r="K408">
        <v>25500</v>
      </c>
      <c r="L408">
        <v>62525</v>
      </c>
      <c r="M408">
        <v>44000</v>
      </c>
      <c r="N408">
        <v>0</v>
      </c>
      <c r="O408">
        <v>26</v>
      </c>
      <c r="P408">
        <v>5520</v>
      </c>
      <c r="R408">
        <v>4128534</v>
      </c>
      <c r="S408" t="s">
        <v>5940</v>
      </c>
      <c r="T408">
        <v>52800</v>
      </c>
      <c r="U408">
        <v>31195</v>
      </c>
      <c r="V408" t="s">
        <v>5940</v>
      </c>
      <c r="W408">
        <v>110</v>
      </c>
      <c r="X408">
        <v>4376</v>
      </c>
      <c r="Z408">
        <v>1716307</v>
      </c>
      <c r="AB408" t="s">
        <v>5940</v>
      </c>
      <c r="AC408">
        <v>1716307</v>
      </c>
      <c r="AD408" t="s">
        <v>6346</v>
      </c>
      <c r="AE408">
        <v>675</v>
      </c>
      <c r="AF408">
        <v>1716307</v>
      </c>
      <c r="AG408" t="s">
        <v>6346</v>
      </c>
      <c r="AH408" t="s">
        <v>5940</v>
      </c>
      <c r="AI408">
        <v>1716307</v>
      </c>
      <c r="AJ408" t="s">
        <v>6346</v>
      </c>
      <c r="AK408">
        <v>28</v>
      </c>
      <c r="AL408">
        <v>1716307</v>
      </c>
      <c r="AM408" t="s">
        <v>6346</v>
      </c>
      <c r="AN408">
        <v>500</v>
      </c>
      <c r="AO408">
        <v>0</v>
      </c>
      <c r="AP408">
        <v>1717206</v>
      </c>
      <c r="AQ408" t="s">
        <v>6352</v>
      </c>
      <c r="AR408">
        <v>450</v>
      </c>
    </row>
    <row r="409" spans="1:44" x14ac:dyDescent="0.25">
      <c r="A409">
        <v>4128559</v>
      </c>
      <c r="B409">
        <v>1</v>
      </c>
      <c r="C409" t="s">
        <v>892</v>
      </c>
      <c r="D409" t="s">
        <v>1997</v>
      </c>
      <c r="E409">
        <v>5400</v>
      </c>
      <c r="F409">
        <v>49932</v>
      </c>
      <c r="G409">
        <v>6525</v>
      </c>
      <c r="H409">
        <v>130</v>
      </c>
      <c r="I409">
        <v>180</v>
      </c>
      <c r="J409">
        <v>375</v>
      </c>
      <c r="K409">
        <v>7800</v>
      </c>
      <c r="L409">
        <v>63519</v>
      </c>
      <c r="M409">
        <v>19832</v>
      </c>
      <c r="N409">
        <v>12</v>
      </c>
      <c r="O409">
        <v>125</v>
      </c>
      <c r="P409">
        <v>990</v>
      </c>
      <c r="R409">
        <v>4128559</v>
      </c>
      <c r="S409">
        <v>5400</v>
      </c>
      <c r="T409">
        <v>49932</v>
      </c>
      <c r="U409">
        <v>6525</v>
      </c>
      <c r="V409">
        <v>130</v>
      </c>
      <c r="W409">
        <v>180</v>
      </c>
      <c r="X409">
        <v>375</v>
      </c>
      <c r="Z409">
        <v>1716505</v>
      </c>
      <c r="AB409" t="s">
        <v>5940</v>
      </c>
      <c r="AC409">
        <v>1716505</v>
      </c>
      <c r="AD409" t="s">
        <v>6347</v>
      </c>
      <c r="AE409">
        <v>5280</v>
      </c>
      <c r="AF409">
        <v>1716505</v>
      </c>
      <c r="AG409" t="s">
        <v>6347</v>
      </c>
      <c r="AH409">
        <v>350</v>
      </c>
      <c r="AI409">
        <v>1716505</v>
      </c>
      <c r="AJ409" t="s">
        <v>6347</v>
      </c>
      <c r="AK409" t="s">
        <v>5940</v>
      </c>
      <c r="AL409">
        <v>1716505</v>
      </c>
      <c r="AM409" t="s">
        <v>6347</v>
      </c>
      <c r="AN409">
        <v>118800</v>
      </c>
      <c r="AO409">
        <v>0</v>
      </c>
      <c r="AP409">
        <v>1717503</v>
      </c>
      <c r="AQ409" t="s">
        <v>6353</v>
      </c>
      <c r="AR409">
        <v>2880</v>
      </c>
    </row>
    <row r="410" spans="1:44" x14ac:dyDescent="0.25">
      <c r="A410">
        <v>4128609</v>
      </c>
      <c r="B410">
        <v>1</v>
      </c>
      <c r="C410" t="s">
        <v>892</v>
      </c>
      <c r="D410" t="s">
        <v>1998</v>
      </c>
      <c r="E410">
        <v>1200</v>
      </c>
      <c r="F410">
        <v>10780</v>
      </c>
      <c r="G410">
        <v>69750</v>
      </c>
      <c r="H410" t="s">
        <v>5940</v>
      </c>
      <c r="I410">
        <v>40</v>
      </c>
      <c r="J410">
        <v>1085</v>
      </c>
      <c r="K410">
        <v>2100</v>
      </c>
      <c r="L410">
        <v>19370</v>
      </c>
      <c r="M410">
        <v>83650</v>
      </c>
      <c r="N410">
        <v>0</v>
      </c>
      <c r="O410">
        <v>40</v>
      </c>
      <c r="P410">
        <v>5250</v>
      </c>
      <c r="R410">
        <v>4128609</v>
      </c>
      <c r="S410">
        <v>1200</v>
      </c>
      <c r="T410">
        <v>10780</v>
      </c>
      <c r="U410">
        <v>69750</v>
      </c>
      <c r="V410" t="s">
        <v>5940</v>
      </c>
      <c r="W410">
        <v>40</v>
      </c>
      <c r="X410">
        <v>1085</v>
      </c>
      <c r="Z410">
        <v>1716604</v>
      </c>
      <c r="AB410" t="s">
        <v>5940</v>
      </c>
      <c r="AC410">
        <v>1716604</v>
      </c>
      <c r="AD410" t="s">
        <v>6348</v>
      </c>
      <c r="AE410">
        <v>3280</v>
      </c>
      <c r="AF410">
        <v>1716604</v>
      </c>
      <c r="AG410" t="s">
        <v>6348</v>
      </c>
      <c r="AH410">
        <v>960</v>
      </c>
      <c r="AI410">
        <v>1716604</v>
      </c>
      <c r="AJ410" t="s">
        <v>6348</v>
      </c>
      <c r="AK410" t="s">
        <v>5940</v>
      </c>
      <c r="AL410">
        <v>1716604</v>
      </c>
      <c r="AM410" t="s">
        <v>6348</v>
      </c>
      <c r="AN410">
        <v>6690</v>
      </c>
      <c r="AO410">
        <v>0</v>
      </c>
      <c r="AP410">
        <v>1717800</v>
      </c>
      <c r="AQ410" t="s">
        <v>6354</v>
      </c>
      <c r="AR410">
        <v>1220</v>
      </c>
    </row>
    <row r="411" spans="1:44" x14ac:dyDescent="0.25">
      <c r="A411">
        <v>4128658</v>
      </c>
      <c r="B411">
        <v>1</v>
      </c>
      <c r="C411" t="s">
        <v>892</v>
      </c>
      <c r="D411" t="s">
        <v>2001</v>
      </c>
      <c r="E411">
        <v>1125</v>
      </c>
      <c r="F411">
        <v>7600</v>
      </c>
      <c r="G411">
        <v>28032</v>
      </c>
      <c r="H411" t="s">
        <v>5940</v>
      </c>
      <c r="I411">
        <v>155</v>
      </c>
      <c r="J411">
        <v>826</v>
      </c>
      <c r="K411">
        <v>1007</v>
      </c>
      <c r="L411">
        <v>13155</v>
      </c>
      <c r="M411">
        <v>25980</v>
      </c>
      <c r="N411">
        <v>0</v>
      </c>
      <c r="O411">
        <v>76</v>
      </c>
      <c r="P411">
        <v>1347</v>
      </c>
      <c r="R411">
        <v>4128658</v>
      </c>
      <c r="S411">
        <v>1125</v>
      </c>
      <c r="T411">
        <v>7600</v>
      </c>
      <c r="U411">
        <v>28032</v>
      </c>
      <c r="V411" t="s">
        <v>5940</v>
      </c>
      <c r="W411">
        <v>155</v>
      </c>
      <c r="X411">
        <v>826</v>
      </c>
      <c r="Z411">
        <v>1716653</v>
      </c>
      <c r="AB411" t="s">
        <v>5940</v>
      </c>
      <c r="AC411">
        <v>1716653</v>
      </c>
      <c r="AD411" t="s">
        <v>6349</v>
      </c>
      <c r="AE411">
        <v>650</v>
      </c>
      <c r="AF411">
        <v>1716653</v>
      </c>
      <c r="AG411" t="s">
        <v>6349</v>
      </c>
      <c r="AH411" t="s">
        <v>5940</v>
      </c>
      <c r="AI411">
        <v>1716653</v>
      </c>
      <c r="AJ411" t="s">
        <v>6349</v>
      </c>
      <c r="AK411">
        <v>38</v>
      </c>
      <c r="AL411">
        <v>1716653</v>
      </c>
      <c r="AM411" t="s">
        <v>6349</v>
      </c>
      <c r="AN411">
        <v>1125</v>
      </c>
      <c r="AO411">
        <v>0</v>
      </c>
      <c r="AP411">
        <v>1717909</v>
      </c>
      <c r="AQ411" t="s">
        <v>6355</v>
      </c>
      <c r="AR411">
        <v>750</v>
      </c>
    </row>
    <row r="412" spans="1:44" x14ac:dyDescent="0.25">
      <c r="A412">
        <v>4128708</v>
      </c>
      <c r="B412">
        <v>1</v>
      </c>
      <c r="C412" t="s">
        <v>892</v>
      </c>
      <c r="D412" t="s">
        <v>2002</v>
      </c>
      <c r="E412">
        <v>400</v>
      </c>
      <c r="F412">
        <v>19725</v>
      </c>
      <c r="G412">
        <v>49715</v>
      </c>
      <c r="H412" t="s">
        <v>5940</v>
      </c>
      <c r="I412">
        <v>6</v>
      </c>
      <c r="J412">
        <v>6183</v>
      </c>
      <c r="K412">
        <v>4000</v>
      </c>
      <c r="L412">
        <v>36330</v>
      </c>
      <c r="M412">
        <v>40410</v>
      </c>
      <c r="N412">
        <v>0</v>
      </c>
      <c r="O412">
        <v>3</v>
      </c>
      <c r="P412">
        <v>13280</v>
      </c>
      <c r="R412">
        <v>4128708</v>
      </c>
      <c r="S412">
        <v>400</v>
      </c>
      <c r="T412">
        <v>19725</v>
      </c>
      <c r="U412">
        <v>49715</v>
      </c>
      <c r="V412" t="s">
        <v>5940</v>
      </c>
      <c r="W412">
        <v>6</v>
      </c>
      <c r="X412">
        <v>6183</v>
      </c>
      <c r="Z412">
        <v>1716703</v>
      </c>
      <c r="AB412" t="s">
        <v>5940</v>
      </c>
      <c r="AC412">
        <v>1716703</v>
      </c>
      <c r="AD412" t="s">
        <v>6350</v>
      </c>
      <c r="AE412">
        <v>1190</v>
      </c>
      <c r="AF412">
        <v>1716703</v>
      </c>
      <c r="AG412" t="s">
        <v>6350</v>
      </c>
      <c r="AH412" t="s">
        <v>5940</v>
      </c>
      <c r="AI412">
        <v>1716703</v>
      </c>
      <c r="AJ412" t="s">
        <v>6350</v>
      </c>
      <c r="AK412">
        <v>110</v>
      </c>
      <c r="AL412">
        <v>1716703</v>
      </c>
      <c r="AM412" t="s">
        <v>6350</v>
      </c>
      <c r="AN412" t="s">
        <v>5940</v>
      </c>
      <c r="AO412">
        <v>0</v>
      </c>
      <c r="AP412">
        <v>1718006</v>
      </c>
      <c r="AQ412" t="s">
        <v>6356</v>
      </c>
      <c r="AR412">
        <v>1065</v>
      </c>
    </row>
    <row r="413" spans="1:44" x14ac:dyDescent="0.25">
      <c r="A413">
        <v>4128500</v>
      </c>
      <c r="B413">
        <v>1</v>
      </c>
      <c r="C413" t="s">
        <v>892</v>
      </c>
      <c r="D413" t="s">
        <v>1995</v>
      </c>
      <c r="E413">
        <v>400</v>
      </c>
      <c r="F413">
        <v>6786</v>
      </c>
      <c r="G413">
        <v>24950</v>
      </c>
      <c r="H413" t="s">
        <v>5940</v>
      </c>
      <c r="I413">
        <v>200</v>
      </c>
      <c r="J413">
        <v>4002</v>
      </c>
      <c r="K413">
        <v>500</v>
      </c>
      <c r="L413">
        <v>17355</v>
      </c>
      <c r="M413">
        <v>56900</v>
      </c>
      <c r="N413">
        <v>0</v>
      </c>
      <c r="O413">
        <v>300</v>
      </c>
      <c r="P413">
        <v>5800</v>
      </c>
      <c r="R413">
        <v>4128500</v>
      </c>
      <c r="S413">
        <v>400</v>
      </c>
      <c r="T413">
        <v>6786</v>
      </c>
      <c r="U413">
        <v>24950</v>
      </c>
      <c r="V413" t="s">
        <v>5940</v>
      </c>
      <c r="W413">
        <v>200</v>
      </c>
      <c r="X413">
        <v>4002</v>
      </c>
      <c r="Z413">
        <v>1717008</v>
      </c>
      <c r="AB413" t="s">
        <v>5940</v>
      </c>
      <c r="AC413">
        <v>1717008</v>
      </c>
      <c r="AD413" t="s">
        <v>6351</v>
      </c>
      <c r="AE413">
        <v>3582</v>
      </c>
      <c r="AF413">
        <v>1717008</v>
      </c>
      <c r="AG413" t="s">
        <v>6351</v>
      </c>
      <c r="AH413">
        <v>1200</v>
      </c>
      <c r="AI413">
        <v>1717008</v>
      </c>
      <c r="AJ413" t="s">
        <v>6351</v>
      </c>
      <c r="AK413" t="s">
        <v>5940</v>
      </c>
      <c r="AL413">
        <v>1717008</v>
      </c>
      <c r="AM413" t="s">
        <v>6351</v>
      </c>
      <c r="AN413" t="s">
        <v>5940</v>
      </c>
      <c r="AO413">
        <v>0</v>
      </c>
      <c r="AP413">
        <v>1718204</v>
      </c>
      <c r="AQ413" t="s">
        <v>6357</v>
      </c>
      <c r="AR413">
        <v>4320</v>
      </c>
    </row>
    <row r="414" spans="1:44" x14ac:dyDescent="0.25">
      <c r="A414">
        <v>4128807</v>
      </c>
      <c r="B414">
        <v>1</v>
      </c>
      <c r="C414" t="s">
        <v>892</v>
      </c>
      <c r="D414" t="s">
        <v>2003</v>
      </c>
      <c r="E414" t="s">
        <v>5940</v>
      </c>
      <c r="F414">
        <v>3528</v>
      </c>
      <c r="G414">
        <v>2620</v>
      </c>
      <c r="H414">
        <v>600</v>
      </c>
      <c r="I414" t="s">
        <v>5940</v>
      </c>
      <c r="J414">
        <v>56</v>
      </c>
      <c r="K414">
        <v>51205</v>
      </c>
      <c r="L414">
        <v>1080</v>
      </c>
      <c r="M414">
        <v>3875</v>
      </c>
      <c r="N414">
        <v>0</v>
      </c>
      <c r="O414">
        <v>0</v>
      </c>
      <c r="P414">
        <v>16</v>
      </c>
      <c r="R414">
        <v>4128807</v>
      </c>
      <c r="S414" t="s">
        <v>5940</v>
      </c>
      <c r="T414">
        <v>3528</v>
      </c>
      <c r="U414">
        <v>2620</v>
      </c>
      <c r="V414">
        <v>600</v>
      </c>
      <c r="W414" t="s">
        <v>5940</v>
      </c>
      <c r="X414">
        <v>56</v>
      </c>
      <c r="Z414">
        <v>1717206</v>
      </c>
      <c r="AB414" t="s">
        <v>5940</v>
      </c>
      <c r="AC414">
        <v>1717206</v>
      </c>
      <c r="AD414" t="s">
        <v>6352</v>
      </c>
      <c r="AE414">
        <v>546</v>
      </c>
      <c r="AF414">
        <v>1717206</v>
      </c>
      <c r="AG414" t="s">
        <v>6352</v>
      </c>
      <c r="AH414" t="s">
        <v>5940</v>
      </c>
      <c r="AI414">
        <v>1717206</v>
      </c>
      <c r="AJ414" t="s">
        <v>6352</v>
      </c>
      <c r="AK414">
        <v>109</v>
      </c>
      <c r="AL414">
        <v>1717206</v>
      </c>
      <c r="AM414" t="s">
        <v>6352</v>
      </c>
      <c r="AN414" t="s">
        <v>5940</v>
      </c>
      <c r="AO414">
        <v>0</v>
      </c>
      <c r="AP414">
        <v>1718303</v>
      </c>
      <c r="AQ414" t="s">
        <v>6358</v>
      </c>
      <c r="AR414">
        <v>75</v>
      </c>
    </row>
    <row r="415" spans="1:44" x14ac:dyDescent="0.25">
      <c r="A415">
        <v>4200051</v>
      </c>
      <c r="B415">
        <v>1</v>
      </c>
      <c r="C415" t="s">
        <v>893</v>
      </c>
      <c r="D415" t="s">
        <v>2004</v>
      </c>
      <c r="E415">
        <v>96</v>
      </c>
      <c r="F415">
        <v>600</v>
      </c>
      <c r="G415">
        <v>5040</v>
      </c>
      <c r="H415" t="s">
        <v>5940</v>
      </c>
      <c r="I415" t="s">
        <v>5940</v>
      </c>
      <c r="J415">
        <v>320</v>
      </c>
      <c r="K415">
        <v>450</v>
      </c>
      <c r="L415">
        <v>5760</v>
      </c>
      <c r="M415">
        <v>16560</v>
      </c>
      <c r="N415">
        <v>0</v>
      </c>
      <c r="O415">
        <v>12</v>
      </c>
      <c r="P415">
        <v>1260</v>
      </c>
      <c r="R415">
        <v>4200051</v>
      </c>
      <c r="S415">
        <v>96</v>
      </c>
      <c r="T415">
        <v>600</v>
      </c>
      <c r="U415">
        <v>5040</v>
      </c>
      <c r="V415" t="s">
        <v>5940</v>
      </c>
      <c r="W415" t="s">
        <v>5940</v>
      </c>
      <c r="X415">
        <v>320</v>
      </c>
      <c r="Z415">
        <v>1717503</v>
      </c>
      <c r="AB415" t="s">
        <v>5940</v>
      </c>
      <c r="AC415">
        <v>1717503</v>
      </c>
      <c r="AD415" t="s">
        <v>6353</v>
      </c>
      <c r="AE415">
        <v>12420</v>
      </c>
      <c r="AF415">
        <v>1717503</v>
      </c>
      <c r="AG415" t="s">
        <v>6353</v>
      </c>
      <c r="AH415">
        <v>341</v>
      </c>
      <c r="AI415">
        <v>1717503</v>
      </c>
      <c r="AJ415" t="s">
        <v>6353</v>
      </c>
      <c r="AK415" t="s">
        <v>5940</v>
      </c>
      <c r="AL415">
        <v>1717503</v>
      </c>
      <c r="AM415" t="s">
        <v>6353</v>
      </c>
      <c r="AN415">
        <v>5280</v>
      </c>
      <c r="AO415">
        <v>0</v>
      </c>
      <c r="AP415">
        <v>1718402</v>
      </c>
      <c r="AQ415" t="s">
        <v>6359</v>
      </c>
      <c r="AR415">
        <v>1120</v>
      </c>
    </row>
    <row r="416" spans="1:44" x14ac:dyDescent="0.25">
      <c r="A416">
        <v>4200101</v>
      </c>
      <c r="B416">
        <v>1</v>
      </c>
      <c r="C416" t="s">
        <v>893</v>
      </c>
      <c r="D416" t="s">
        <v>2005</v>
      </c>
      <c r="E416" t="s">
        <v>5940</v>
      </c>
      <c r="F416">
        <v>51856</v>
      </c>
      <c r="G416">
        <v>105060</v>
      </c>
      <c r="H416" t="s">
        <v>5940</v>
      </c>
      <c r="I416">
        <v>120</v>
      </c>
      <c r="J416">
        <v>3150</v>
      </c>
      <c r="K416">
        <v>1250</v>
      </c>
      <c r="L416">
        <v>73800</v>
      </c>
      <c r="M416">
        <v>152550</v>
      </c>
      <c r="N416">
        <v>0</v>
      </c>
      <c r="O416">
        <v>480</v>
      </c>
      <c r="P416">
        <v>4416</v>
      </c>
      <c r="R416">
        <v>4200101</v>
      </c>
      <c r="S416" t="s">
        <v>5940</v>
      </c>
      <c r="T416">
        <v>51856</v>
      </c>
      <c r="U416">
        <v>105060</v>
      </c>
      <c r="V416" t="s">
        <v>5940</v>
      </c>
      <c r="W416">
        <v>120</v>
      </c>
      <c r="X416">
        <v>3150</v>
      </c>
      <c r="Z416">
        <v>1717800</v>
      </c>
      <c r="AB416" t="s">
        <v>5940</v>
      </c>
      <c r="AC416">
        <v>1717800</v>
      </c>
      <c r="AD416" t="s">
        <v>6354</v>
      </c>
      <c r="AE416">
        <v>935</v>
      </c>
      <c r="AF416">
        <v>1717800</v>
      </c>
      <c r="AG416" t="s">
        <v>6354</v>
      </c>
      <c r="AH416">
        <v>1125</v>
      </c>
      <c r="AI416">
        <v>1717800</v>
      </c>
      <c r="AJ416" t="s">
        <v>6354</v>
      </c>
      <c r="AK416" t="s">
        <v>5940</v>
      </c>
      <c r="AL416">
        <v>1717800</v>
      </c>
      <c r="AM416" t="s">
        <v>6354</v>
      </c>
      <c r="AN416" t="s">
        <v>5940</v>
      </c>
      <c r="AO416">
        <v>0</v>
      </c>
      <c r="AP416">
        <v>1718451</v>
      </c>
      <c r="AQ416" t="s">
        <v>6360</v>
      </c>
      <c r="AR416">
        <v>180</v>
      </c>
    </row>
    <row r="417" spans="1:44" x14ac:dyDescent="0.25">
      <c r="A417">
        <v>4200200</v>
      </c>
      <c r="B417">
        <v>1</v>
      </c>
      <c r="C417" t="s">
        <v>893</v>
      </c>
      <c r="D417" t="s">
        <v>2006</v>
      </c>
      <c r="E417" t="s">
        <v>5940</v>
      </c>
      <c r="F417" t="s">
        <v>5940</v>
      </c>
      <c r="G417">
        <v>3573</v>
      </c>
      <c r="H417" t="s">
        <v>5940</v>
      </c>
      <c r="I417">
        <v>1849</v>
      </c>
      <c r="J417">
        <v>48</v>
      </c>
      <c r="K417">
        <v>0</v>
      </c>
      <c r="L417">
        <v>0</v>
      </c>
      <c r="M417">
        <v>11790</v>
      </c>
      <c r="N417">
        <v>0</v>
      </c>
      <c r="O417">
        <v>1779</v>
      </c>
      <c r="P417">
        <v>42</v>
      </c>
      <c r="R417">
        <v>4200200</v>
      </c>
      <c r="S417" t="s">
        <v>5940</v>
      </c>
      <c r="T417" t="s">
        <v>5940</v>
      </c>
      <c r="U417">
        <v>3573</v>
      </c>
      <c r="V417" t="s">
        <v>5940</v>
      </c>
      <c r="W417">
        <v>1849</v>
      </c>
      <c r="X417">
        <v>48</v>
      </c>
      <c r="Z417">
        <v>1717909</v>
      </c>
      <c r="AB417" t="s">
        <v>5940</v>
      </c>
      <c r="AC417">
        <v>1717909</v>
      </c>
      <c r="AD417" t="s">
        <v>6355</v>
      </c>
      <c r="AE417">
        <v>4986</v>
      </c>
      <c r="AF417">
        <v>1717909</v>
      </c>
      <c r="AG417" t="s">
        <v>6355</v>
      </c>
      <c r="AH417">
        <v>600</v>
      </c>
      <c r="AI417">
        <v>1717909</v>
      </c>
      <c r="AJ417" t="s">
        <v>6355</v>
      </c>
      <c r="AK417">
        <v>42</v>
      </c>
      <c r="AL417">
        <v>1717909</v>
      </c>
      <c r="AM417" t="s">
        <v>6355</v>
      </c>
      <c r="AN417">
        <v>1680</v>
      </c>
      <c r="AO417">
        <v>0</v>
      </c>
      <c r="AP417">
        <v>1718501</v>
      </c>
      <c r="AQ417" t="s">
        <v>6361</v>
      </c>
      <c r="AR417">
        <v>585</v>
      </c>
    </row>
    <row r="418" spans="1:44" x14ac:dyDescent="0.25">
      <c r="A418">
        <v>4200309</v>
      </c>
      <c r="B418">
        <v>1</v>
      </c>
      <c r="C418" t="s">
        <v>893</v>
      </c>
      <c r="D418" t="s">
        <v>2007</v>
      </c>
      <c r="E418" t="s">
        <v>5940</v>
      </c>
      <c r="F418">
        <v>45</v>
      </c>
      <c r="G418">
        <v>4800</v>
      </c>
      <c r="H418" t="s">
        <v>5940</v>
      </c>
      <c r="I418">
        <v>1628</v>
      </c>
      <c r="J418">
        <v>450</v>
      </c>
      <c r="K418">
        <v>0</v>
      </c>
      <c r="L418">
        <v>0</v>
      </c>
      <c r="M418">
        <v>10125</v>
      </c>
      <c r="N418">
        <v>0</v>
      </c>
      <c r="O418">
        <v>2099</v>
      </c>
      <c r="P418">
        <v>450</v>
      </c>
      <c r="R418">
        <v>4200309</v>
      </c>
      <c r="S418" t="s">
        <v>5940</v>
      </c>
      <c r="T418">
        <v>45</v>
      </c>
      <c r="U418">
        <v>4800</v>
      </c>
      <c r="V418" t="s">
        <v>5940</v>
      </c>
      <c r="W418">
        <v>1628</v>
      </c>
      <c r="X418">
        <v>450</v>
      </c>
      <c r="Z418">
        <v>1718006</v>
      </c>
      <c r="AB418" t="s">
        <v>5940</v>
      </c>
      <c r="AC418">
        <v>1718006</v>
      </c>
      <c r="AD418" t="s">
        <v>6356</v>
      </c>
      <c r="AE418">
        <v>580</v>
      </c>
      <c r="AF418">
        <v>1718006</v>
      </c>
      <c r="AG418" t="s">
        <v>6356</v>
      </c>
      <c r="AH418">
        <v>875</v>
      </c>
      <c r="AI418">
        <v>1718006</v>
      </c>
      <c r="AJ418" t="s">
        <v>6356</v>
      </c>
      <c r="AK418" t="s">
        <v>5940</v>
      </c>
      <c r="AL418">
        <v>1718006</v>
      </c>
      <c r="AM418" t="s">
        <v>6356</v>
      </c>
      <c r="AN418">
        <v>1870</v>
      </c>
      <c r="AO418">
        <v>0</v>
      </c>
      <c r="AP418">
        <v>1718550</v>
      </c>
      <c r="AQ418" t="s">
        <v>6362</v>
      </c>
      <c r="AR418">
        <v>520</v>
      </c>
    </row>
    <row r="419" spans="1:44" x14ac:dyDescent="0.25">
      <c r="A419">
        <v>4200408</v>
      </c>
      <c r="B419">
        <v>1</v>
      </c>
      <c r="C419" t="s">
        <v>893</v>
      </c>
      <c r="D419" t="s">
        <v>2008</v>
      </c>
      <c r="E419" t="s">
        <v>5940</v>
      </c>
      <c r="F419">
        <v>16875</v>
      </c>
      <c r="G419">
        <v>16500</v>
      </c>
      <c r="H419" t="s">
        <v>5940</v>
      </c>
      <c r="I419">
        <v>13</v>
      </c>
      <c r="J419">
        <v>180</v>
      </c>
      <c r="K419">
        <v>0</v>
      </c>
      <c r="L419">
        <v>29700</v>
      </c>
      <c r="M419">
        <v>39600</v>
      </c>
      <c r="N419">
        <v>0</v>
      </c>
      <c r="O419">
        <v>20</v>
      </c>
      <c r="P419">
        <v>720</v>
      </c>
      <c r="R419">
        <v>4200408</v>
      </c>
      <c r="S419" t="s">
        <v>5940</v>
      </c>
      <c r="T419">
        <v>16875</v>
      </c>
      <c r="U419">
        <v>16500</v>
      </c>
      <c r="V419" t="s">
        <v>5940</v>
      </c>
      <c r="W419">
        <v>13</v>
      </c>
      <c r="X419">
        <v>180</v>
      </c>
      <c r="Z419">
        <v>1718204</v>
      </c>
      <c r="AB419" t="s">
        <v>5940</v>
      </c>
      <c r="AC419">
        <v>1718204</v>
      </c>
      <c r="AD419" t="s">
        <v>6357</v>
      </c>
      <c r="AE419">
        <v>10576</v>
      </c>
      <c r="AF419">
        <v>1718204</v>
      </c>
      <c r="AG419" t="s">
        <v>6357</v>
      </c>
      <c r="AH419">
        <v>11600</v>
      </c>
      <c r="AI419">
        <v>1718204</v>
      </c>
      <c r="AJ419" t="s">
        <v>6357</v>
      </c>
      <c r="AK419">
        <v>35</v>
      </c>
      <c r="AL419">
        <v>1718204</v>
      </c>
      <c r="AM419" t="s">
        <v>6357</v>
      </c>
      <c r="AN419">
        <v>31200</v>
      </c>
      <c r="AO419">
        <v>0</v>
      </c>
      <c r="AP419">
        <v>1718659</v>
      </c>
      <c r="AQ419" t="s">
        <v>6363</v>
      </c>
      <c r="AR419">
        <v>220</v>
      </c>
    </row>
    <row r="420" spans="1:44" x14ac:dyDescent="0.25">
      <c r="A420">
        <v>4200507</v>
      </c>
      <c r="B420">
        <v>1</v>
      </c>
      <c r="C420" t="s">
        <v>893</v>
      </c>
      <c r="D420" t="s">
        <v>2009</v>
      </c>
      <c r="E420">
        <v>2100</v>
      </c>
      <c r="F420">
        <v>720</v>
      </c>
      <c r="G420">
        <v>6175</v>
      </c>
      <c r="H420" t="s">
        <v>5940</v>
      </c>
      <c r="I420" t="s">
        <v>5940</v>
      </c>
      <c r="J420">
        <v>98</v>
      </c>
      <c r="K420">
        <v>6300</v>
      </c>
      <c r="L420">
        <v>1620</v>
      </c>
      <c r="M420">
        <v>15630</v>
      </c>
      <c r="N420">
        <v>0</v>
      </c>
      <c r="O420">
        <v>18</v>
      </c>
      <c r="P420">
        <v>77</v>
      </c>
      <c r="R420">
        <v>4200507</v>
      </c>
      <c r="S420">
        <v>2100</v>
      </c>
      <c r="T420">
        <v>720</v>
      </c>
      <c r="U420">
        <v>6175</v>
      </c>
      <c r="V420" t="s">
        <v>5940</v>
      </c>
      <c r="W420" t="s">
        <v>5940</v>
      </c>
      <c r="X420">
        <v>98</v>
      </c>
      <c r="Z420">
        <v>1718303</v>
      </c>
      <c r="AB420" t="s">
        <v>5940</v>
      </c>
      <c r="AC420">
        <v>1718303</v>
      </c>
      <c r="AD420" t="s">
        <v>6358</v>
      </c>
      <c r="AE420">
        <v>112</v>
      </c>
      <c r="AF420">
        <v>1718303</v>
      </c>
      <c r="AG420" t="s">
        <v>6358</v>
      </c>
      <c r="AH420" t="s">
        <v>5940</v>
      </c>
      <c r="AI420">
        <v>1718303</v>
      </c>
      <c r="AJ420" t="s">
        <v>6358</v>
      </c>
      <c r="AK420">
        <v>70</v>
      </c>
      <c r="AL420">
        <v>1718303</v>
      </c>
      <c r="AM420" t="s">
        <v>6358</v>
      </c>
      <c r="AN420" t="s">
        <v>5940</v>
      </c>
      <c r="AO420">
        <v>0</v>
      </c>
      <c r="AP420">
        <v>1718709</v>
      </c>
      <c r="AQ420" t="s">
        <v>6364</v>
      </c>
      <c r="AR420">
        <v>65</v>
      </c>
    </row>
    <row r="421" spans="1:44" x14ac:dyDescent="0.25">
      <c r="A421">
        <v>4200556</v>
      </c>
      <c r="B421">
        <v>1</v>
      </c>
      <c r="C421" t="s">
        <v>893</v>
      </c>
      <c r="D421" t="s">
        <v>2010</v>
      </c>
      <c r="E421">
        <v>450</v>
      </c>
      <c r="F421">
        <v>133</v>
      </c>
      <c r="G421">
        <v>8074</v>
      </c>
      <c r="H421" t="s">
        <v>5940</v>
      </c>
      <c r="I421" t="s">
        <v>5940</v>
      </c>
      <c r="J421">
        <v>109</v>
      </c>
      <c r="K421">
        <v>1350</v>
      </c>
      <c r="L421">
        <v>504</v>
      </c>
      <c r="M421">
        <v>13620</v>
      </c>
      <c r="N421">
        <v>0</v>
      </c>
      <c r="O421">
        <v>20</v>
      </c>
      <c r="P421">
        <v>64</v>
      </c>
      <c r="R421">
        <v>4200556</v>
      </c>
      <c r="S421">
        <v>450</v>
      </c>
      <c r="T421">
        <v>133</v>
      </c>
      <c r="U421">
        <v>8074</v>
      </c>
      <c r="V421" t="s">
        <v>5940</v>
      </c>
      <c r="W421" t="s">
        <v>5940</v>
      </c>
      <c r="X421">
        <v>109</v>
      </c>
      <c r="Z421">
        <v>1718402</v>
      </c>
      <c r="AB421" t="s">
        <v>5940</v>
      </c>
      <c r="AC421">
        <v>1718402</v>
      </c>
      <c r="AD421" t="s">
        <v>6359</v>
      </c>
      <c r="AE421">
        <v>1080</v>
      </c>
      <c r="AF421">
        <v>1718402</v>
      </c>
      <c r="AG421" t="s">
        <v>6359</v>
      </c>
      <c r="AH421" t="s">
        <v>5940</v>
      </c>
      <c r="AI421">
        <v>1718402</v>
      </c>
      <c r="AJ421" t="s">
        <v>6359</v>
      </c>
      <c r="AK421">
        <v>70</v>
      </c>
      <c r="AL421">
        <v>1718402</v>
      </c>
      <c r="AM421" t="s">
        <v>6359</v>
      </c>
      <c r="AN421">
        <v>13520</v>
      </c>
      <c r="AO421">
        <v>0</v>
      </c>
      <c r="AP421">
        <v>1718758</v>
      </c>
      <c r="AQ421" t="s">
        <v>6365</v>
      </c>
      <c r="AR421">
        <v>180</v>
      </c>
    </row>
    <row r="422" spans="1:44" x14ac:dyDescent="0.25">
      <c r="A422">
        <v>4200606</v>
      </c>
      <c r="B422">
        <v>1</v>
      </c>
      <c r="C422" t="s">
        <v>893</v>
      </c>
      <c r="D422" t="s">
        <v>2011</v>
      </c>
      <c r="E422">
        <v>5250</v>
      </c>
      <c r="F422" t="s">
        <v>5940</v>
      </c>
      <c r="G422">
        <v>1020</v>
      </c>
      <c r="H422" t="s">
        <v>5940</v>
      </c>
      <c r="I422" t="s">
        <v>5940</v>
      </c>
      <c r="J422">
        <v>88</v>
      </c>
      <c r="K422">
        <v>3500</v>
      </c>
      <c r="L422">
        <v>0</v>
      </c>
      <c r="M422">
        <v>300</v>
      </c>
      <c r="N422">
        <v>0</v>
      </c>
      <c r="O422">
        <v>0</v>
      </c>
      <c r="P422">
        <v>11</v>
      </c>
      <c r="R422">
        <v>4200606</v>
      </c>
      <c r="S422">
        <v>5250</v>
      </c>
      <c r="T422" t="s">
        <v>5940</v>
      </c>
      <c r="U422">
        <v>1020</v>
      </c>
      <c r="V422" t="s">
        <v>5940</v>
      </c>
      <c r="W422" t="s">
        <v>5940</v>
      </c>
      <c r="X422">
        <v>88</v>
      </c>
      <c r="Z422">
        <v>1718451</v>
      </c>
      <c r="AB422" t="s">
        <v>5940</v>
      </c>
      <c r="AC422">
        <v>1718451</v>
      </c>
      <c r="AD422" t="s">
        <v>6360</v>
      </c>
      <c r="AE422">
        <v>1242</v>
      </c>
      <c r="AF422">
        <v>1718451</v>
      </c>
      <c r="AG422" t="s">
        <v>6360</v>
      </c>
      <c r="AH422">
        <v>300</v>
      </c>
      <c r="AI422">
        <v>1718451</v>
      </c>
      <c r="AJ422" t="s">
        <v>6360</v>
      </c>
      <c r="AK422" t="s">
        <v>5940</v>
      </c>
      <c r="AL422">
        <v>1718451</v>
      </c>
      <c r="AM422" t="s">
        <v>6360</v>
      </c>
      <c r="AN422" t="s">
        <v>5940</v>
      </c>
      <c r="AO422">
        <v>0</v>
      </c>
      <c r="AP422">
        <v>1718808</v>
      </c>
      <c r="AQ422" t="s">
        <v>6366</v>
      </c>
      <c r="AR422">
        <v>76</v>
      </c>
    </row>
    <row r="423" spans="1:44" x14ac:dyDescent="0.25">
      <c r="A423">
        <v>4200705</v>
      </c>
      <c r="B423">
        <v>1</v>
      </c>
      <c r="C423" t="s">
        <v>893</v>
      </c>
      <c r="D423" t="s">
        <v>2012</v>
      </c>
      <c r="E423" t="s">
        <v>5940</v>
      </c>
      <c r="F423" t="s">
        <v>5940</v>
      </c>
      <c r="G423">
        <v>10050</v>
      </c>
      <c r="H423" t="s">
        <v>5940</v>
      </c>
      <c r="I423">
        <v>644</v>
      </c>
      <c r="J423">
        <v>1770</v>
      </c>
      <c r="K423">
        <v>0</v>
      </c>
      <c r="L423">
        <v>0</v>
      </c>
      <c r="M423">
        <v>12720</v>
      </c>
      <c r="N423">
        <v>0</v>
      </c>
      <c r="O423">
        <v>1084</v>
      </c>
      <c r="P423">
        <v>540</v>
      </c>
      <c r="R423">
        <v>4200705</v>
      </c>
      <c r="S423" t="s">
        <v>5940</v>
      </c>
      <c r="T423" t="s">
        <v>5940</v>
      </c>
      <c r="U423">
        <v>10050</v>
      </c>
      <c r="V423" t="s">
        <v>5940</v>
      </c>
      <c r="W423">
        <v>644</v>
      </c>
      <c r="X423">
        <v>1770</v>
      </c>
      <c r="Z423">
        <v>1718501</v>
      </c>
      <c r="AB423" t="s">
        <v>5940</v>
      </c>
      <c r="AC423">
        <v>1718501</v>
      </c>
      <c r="AD423" t="s">
        <v>6361</v>
      </c>
      <c r="AE423">
        <v>500</v>
      </c>
      <c r="AF423">
        <v>1718501</v>
      </c>
      <c r="AG423" t="s">
        <v>6361</v>
      </c>
      <c r="AH423" t="s">
        <v>5940</v>
      </c>
      <c r="AI423">
        <v>1718501</v>
      </c>
      <c r="AJ423" t="s">
        <v>6361</v>
      </c>
      <c r="AK423">
        <v>35</v>
      </c>
      <c r="AL423">
        <v>1718501</v>
      </c>
      <c r="AM423" t="s">
        <v>6361</v>
      </c>
      <c r="AN423">
        <v>500</v>
      </c>
      <c r="AO423">
        <v>0</v>
      </c>
      <c r="AP423">
        <v>1718840</v>
      </c>
      <c r="AQ423" t="s">
        <v>6367</v>
      </c>
      <c r="AR423">
        <v>1530</v>
      </c>
    </row>
    <row r="424" spans="1:44" x14ac:dyDescent="0.25">
      <c r="A424">
        <v>4200754</v>
      </c>
      <c r="B424">
        <v>1</v>
      </c>
      <c r="C424" t="s">
        <v>893</v>
      </c>
      <c r="D424" t="s">
        <v>2013</v>
      </c>
      <c r="E424">
        <v>2100</v>
      </c>
      <c r="F424">
        <v>63</v>
      </c>
      <c r="G424">
        <v>4140</v>
      </c>
      <c r="H424" t="s">
        <v>5940</v>
      </c>
      <c r="I424" t="s">
        <v>5940</v>
      </c>
      <c r="J424">
        <v>81</v>
      </c>
      <c r="K424">
        <v>2100</v>
      </c>
      <c r="L424">
        <v>273</v>
      </c>
      <c r="M424">
        <v>3600</v>
      </c>
      <c r="N424">
        <v>0</v>
      </c>
      <c r="O424">
        <v>12</v>
      </c>
      <c r="P424">
        <v>12</v>
      </c>
      <c r="R424">
        <v>4200754</v>
      </c>
      <c r="S424">
        <v>2100</v>
      </c>
      <c r="T424">
        <v>63</v>
      </c>
      <c r="U424">
        <v>4140</v>
      </c>
      <c r="V424" t="s">
        <v>5940</v>
      </c>
      <c r="W424" t="s">
        <v>5940</v>
      </c>
      <c r="X424">
        <v>81</v>
      </c>
      <c r="Z424">
        <v>1718550</v>
      </c>
      <c r="AB424" t="s">
        <v>5940</v>
      </c>
      <c r="AC424">
        <v>1718550</v>
      </c>
      <c r="AD424" t="s">
        <v>6362</v>
      </c>
      <c r="AE424">
        <v>390</v>
      </c>
      <c r="AF424">
        <v>1718550</v>
      </c>
      <c r="AG424" t="s">
        <v>6362</v>
      </c>
      <c r="AH424" t="s">
        <v>5940</v>
      </c>
      <c r="AI424">
        <v>1718550</v>
      </c>
      <c r="AJ424" t="s">
        <v>6362</v>
      </c>
      <c r="AK424">
        <v>93</v>
      </c>
      <c r="AL424">
        <v>1718550</v>
      </c>
      <c r="AM424" t="s">
        <v>6362</v>
      </c>
      <c r="AN424" t="s">
        <v>5940</v>
      </c>
      <c r="AO424">
        <v>0</v>
      </c>
      <c r="AP424">
        <v>1718865</v>
      </c>
      <c r="AQ424" t="s">
        <v>6368</v>
      </c>
      <c r="AR424">
        <v>732</v>
      </c>
    </row>
    <row r="425" spans="1:44" x14ac:dyDescent="0.25">
      <c r="A425">
        <v>4200804</v>
      </c>
      <c r="B425">
        <v>1</v>
      </c>
      <c r="C425" t="s">
        <v>893</v>
      </c>
      <c r="D425" t="s">
        <v>2014</v>
      </c>
      <c r="E425">
        <v>4250</v>
      </c>
      <c r="F425">
        <v>720</v>
      </c>
      <c r="G425">
        <v>7034</v>
      </c>
      <c r="H425" t="s">
        <v>5940</v>
      </c>
      <c r="I425">
        <v>69</v>
      </c>
      <c r="J425">
        <v>72</v>
      </c>
      <c r="K425">
        <v>5000</v>
      </c>
      <c r="L425">
        <v>2430</v>
      </c>
      <c r="M425">
        <v>15493</v>
      </c>
      <c r="N425">
        <v>0</v>
      </c>
      <c r="O425">
        <v>63</v>
      </c>
      <c r="P425">
        <v>72</v>
      </c>
      <c r="R425">
        <v>4200804</v>
      </c>
      <c r="S425">
        <v>4250</v>
      </c>
      <c r="T425">
        <v>720</v>
      </c>
      <c r="U425">
        <v>7034</v>
      </c>
      <c r="V425" t="s">
        <v>5940</v>
      </c>
      <c r="W425">
        <v>69</v>
      </c>
      <c r="X425">
        <v>72</v>
      </c>
      <c r="Z425">
        <v>1718659</v>
      </c>
      <c r="AB425" t="s">
        <v>5940</v>
      </c>
      <c r="AC425">
        <v>1718659</v>
      </c>
      <c r="AD425" t="s">
        <v>6363</v>
      </c>
      <c r="AE425">
        <v>180</v>
      </c>
      <c r="AF425">
        <v>1718659</v>
      </c>
      <c r="AG425" t="s">
        <v>6363</v>
      </c>
      <c r="AH425">
        <v>140</v>
      </c>
      <c r="AI425">
        <v>1718659</v>
      </c>
      <c r="AJ425" t="s">
        <v>6363</v>
      </c>
      <c r="AK425" t="s">
        <v>5940</v>
      </c>
      <c r="AL425">
        <v>1718659</v>
      </c>
      <c r="AM425" t="s">
        <v>6363</v>
      </c>
      <c r="AN425" t="s">
        <v>5940</v>
      </c>
      <c r="AO425">
        <v>0</v>
      </c>
      <c r="AP425">
        <v>1718881</v>
      </c>
      <c r="AQ425" t="s">
        <v>6369</v>
      </c>
      <c r="AR425">
        <v>975</v>
      </c>
    </row>
    <row r="426" spans="1:44" x14ac:dyDescent="0.25">
      <c r="A426">
        <v>4200903</v>
      </c>
      <c r="B426">
        <v>1</v>
      </c>
      <c r="C426" t="s">
        <v>893</v>
      </c>
      <c r="D426" t="s">
        <v>2015</v>
      </c>
      <c r="E426">
        <v>2800</v>
      </c>
      <c r="F426" t="s">
        <v>5940</v>
      </c>
      <c r="G426">
        <v>5525</v>
      </c>
      <c r="H426" t="s">
        <v>5940</v>
      </c>
      <c r="I426">
        <v>10</v>
      </c>
      <c r="J426">
        <v>299</v>
      </c>
      <c r="K426">
        <v>2800</v>
      </c>
      <c r="L426">
        <v>0</v>
      </c>
      <c r="M426">
        <v>5525</v>
      </c>
      <c r="N426">
        <v>0</v>
      </c>
      <c r="O426">
        <v>6</v>
      </c>
      <c r="P426">
        <v>219</v>
      </c>
      <c r="R426">
        <v>4200903</v>
      </c>
      <c r="S426">
        <v>2800</v>
      </c>
      <c r="T426" t="s">
        <v>5940</v>
      </c>
      <c r="U426">
        <v>5525</v>
      </c>
      <c r="V426" t="s">
        <v>5940</v>
      </c>
      <c r="W426">
        <v>10</v>
      </c>
      <c r="X426">
        <v>299</v>
      </c>
      <c r="Z426">
        <v>1718709</v>
      </c>
      <c r="AB426" t="s">
        <v>5940</v>
      </c>
      <c r="AC426">
        <v>1718709</v>
      </c>
      <c r="AD426" t="s">
        <v>6364</v>
      </c>
      <c r="AE426">
        <v>168</v>
      </c>
      <c r="AF426">
        <v>1718709</v>
      </c>
      <c r="AG426" t="s">
        <v>6364</v>
      </c>
      <c r="AH426">
        <v>80</v>
      </c>
      <c r="AI426">
        <v>1718709</v>
      </c>
      <c r="AJ426" t="s">
        <v>6364</v>
      </c>
      <c r="AK426" t="s">
        <v>5940</v>
      </c>
      <c r="AL426">
        <v>1718709</v>
      </c>
      <c r="AM426" t="s">
        <v>6364</v>
      </c>
      <c r="AN426">
        <v>8688</v>
      </c>
      <c r="AO426">
        <v>0</v>
      </c>
      <c r="AP426">
        <v>1718899</v>
      </c>
      <c r="AQ426" t="s">
        <v>6370</v>
      </c>
      <c r="AR426">
        <v>390</v>
      </c>
    </row>
    <row r="427" spans="1:44" x14ac:dyDescent="0.25">
      <c r="A427">
        <v>4201000</v>
      </c>
      <c r="B427">
        <v>1</v>
      </c>
      <c r="C427" t="s">
        <v>893</v>
      </c>
      <c r="D427" t="s">
        <v>2016</v>
      </c>
      <c r="E427">
        <v>360</v>
      </c>
      <c r="F427" t="s">
        <v>5940</v>
      </c>
      <c r="G427">
        <v>26880</v>
      </c>
      <c r="H427" t="s">
        <v>5940</v>
      </c>
      <c r="I427">
        <v>45</v>
      </c>
      <c r="J427">
        <v>1344</v>
      </c>
      <c r="K427">
        <v>160</v>
      </c>
      <c r="L427">
        <v>0</v>
      </c>
      <c r="M427">
        <v>28800</v>
      </c>
      <c r="N427">
        <v>0</v>
      </c>
      <c r="O427">
        <v>225</v>
      </c>
      <c r="P427">
        <v>3360</v>
      </c>
      <c r="R427">
        <v>4201000</v>
      </c>
      <c r="S427">
        <v>360</v>
      </c>
      <c r="T427" t="s">
        <v>5940</v>
      </c>
      <c r="U427">
        <v>26880</v>
      </c>
      <c r="V427" t="s">
        <v>5940</v>
      </c>
      <c r="W427">
        <v>45</v>
      </c>
      <c r="X427">
        <v>1344</v>
      </c>
      <c r="Z427">
        <v>1718758</v>
      </c>
      <c r="AB427" t="s">
        <v>5940</v>
      </c>
      <c r="AC427">
        <v>1718758</v>
      </c>
      <c r="AD427" t="s">
        <v>6365</v>
      </c>
      <c r="AE427">
        <v>533</v>
      </c>
      <c r="AF427">
        <v>1718758</v>
      </c>
      <c r="AG427" t="s">
        <v>6365</v>
      </c>
      <c r="AH427" t="s">
        <v>5940</v>
      </c>
      <c r="AI427">
        <v>1718758</v>
      </c>
      <c r="AJ427" t="s">
        <v>6365</v>
      </c>
      <c r="AK427" t="s">
        <v>5940</v>
      </c>
      <c r="AL427">
        <v>1718758</v>
      </c>
      <c r="AM427" t="s">
        <v>6365</v>
      </c>
      <c r="AN427">
        <v>2160</v>
      </c>
      <c r="AO427">
        <v>0</v>
      </c>
      <c r="AP427">
        <v>1718907</v>
      </c>
      <c r="AQ427" t="s">
        <v>6371</v>
      </c>
      <c r="AR427">
        <v>720</v>
      </c>
    </row>
    <row r="428" spans="1:44" x14ac:dyDescent="0.25">
      <c r="A428">
        <v>4201109</v>
      </c>
      <c r="B428">
        <v>1</v>
      </c>
      <c r="C428" t="s">
        <v>893</v>
      </c>
      <c r="D428" t="s">
        <v>2017</v>
      </c>
      <c r="E428">
        <v>2450</v>
      </c>
      <c r="F428" t="s">
        <v>5940</v>
      </c>
      <c r="G428">
        <v>5600</v>
      </c>
      <c r="H428" t="s">
        <v>5940</v>
      </c>
      <c r="I428">
        <v>180</v>
      </c>
      <c r="J428">
        <v>245</v>
      </c>
      <c r="K428">
        <v>2450</v>
      </c>
      <c r="L428">
        <v>0</v>
      </c>
      <c r="M428">
        <v>5600</v>
      </c>
      <c r="N428">
        <v>0</v>
      </c>
      <c r="O428">
        <v>168</v>
      </c>
      <c r="P428">
        <v>165</v>
      </c>
      <c r="R428">
        <v>4201109</v>
      </c>
      <c r="S428">
        <v>2450</v>
      </c>
      <c r="T428" t="s">
        <v>5940</v>
      </c>
      <c r="U428">
        <v>5600</v>
      </c>
      <c r="V428" t="s">
        <v>5940</v>
      </c>
      <c r="W428">
        <v>180</v>
      </c>
      <c r="X428">
        <v>245</v>
      </c>
      <c r="Z428">
        <v>1718808</v>
      </c>
      <c r="AB428" t="s">
        <v>5940</v>
      </c>
      <c r="AC428">
        <v>1718808</v>
      </c>
      <c r="AD428" t="s">
        <v>6366</v>
      </c>
      <c r="AE428">
        <v>100</v>
      </c>
      <c r="AF428">
        <v>1718808</v>
      </c>
      <c r="AG428" t="s">
        <v>6366</v>
      </c>
      <c r="AH428" t="s">
        <v>5940</v>
      </c>
      <c r="AI428">
        <v>1718808</v>
      </c>
      <c r="AJ428" t="s">
        <v>6366</v>
      </c>
      <c r="AK428">
        <v>42</v>
      </c>
      <c r="AL428">
        <v>1718808</v>
      </c>
      <c r="AM428" t="s">
        <v>6366</v>
      </c>
      <c r="AN428" t="s">
        <v>5940</v>
      </c>
      <c r="AO428">
        <v>0</v>
      </c>
      <c r="AP428">
        <v>1719004</v>
      </c>
      <c r="AQ428" t="s">
        <v>6372</v>
      </c>
      <c r="AR428">
        <v>540</v>
      </c>
    </row>
    <row r="429" spans="1:44" x14ac:dyDescent="0.25">
      <c r="A429">
        <v>4201208</v>
      </c>
      <c r="B429">
        <v>1</v>
      </c>
      <c r="C429" t="s">
        <v>893</v>
      </c>
      <c r="D429" t="s">
        <v>2018</v>
      </c>
      <c r="E429">
        <v>17500</v>
      </c>
      <c r="F429" t="s">
        <v>5940</v>
      </c>
      <c r="G429">
        <v>525</v>
      </c>
      <c r="H429" t="s">
        <v>5940</v>
      </c>
      <c r="I429">
        <v>80</v>
      </c>
      <c r="J429">
        <v>78</v>
      </c>
      <c r="K429">
        <v>17500</v>
      </c>
      <c r="L429">
        <v>0</v>
      </c>
      <c r="M429">
        <v>720</v>
      </c>
      <c r="N429">
        <v>0</v>
      </c>
      <c r="O429">
        <v>0</v>
      </c>
      <c r="P429">
        <v>96</v>
      </c>
      <c r="R429">
        <v>4201208</v>
      </c>
      <c r="S429">
        <v>17500</v>
      </c>
      <c r="T429" t="s">
        <v>5940</v>
      </c>
      <c r="U429">
        <v>525</v>
      </c>
      <c r="V429" t="s">
        <v>5940</v>
      </c>
      <c r="W429">
        <v>80</v>
      </c>
      <c r="X429">
        <v>78</v>
      </c>
      <c r="Z429">
        <v>1718840</v>
      </c>
      <c r="AB429" t="s">
        <v>5940</v>
      </c>
      <c r="AC429">
        <v>1718840</v>
      </c>
      <c r="AD429" t="s">
        <v>6367</v>
      </c>
      <c r="AE429">
        <v>960</v>
      </c>
      <c r="AF429">
        <v>1718840</v>
      </c>
      <c r="AG429" t="s">
        <v>6367</v>
      </c>
      <c r="AH429">
        <v>1320</v>
      </c>
      <c r="AI429">
        <v>1718840</v>
      </c>
      <c r="AJ429" t="s">
        <v>6367</v>
      </c>
      <c r="AK429" t="s">
        <v>5940</v>
      </c>
      <c r="AL429">
        <v>1718840</v>
      </c>
      <c r="AM429" t="s">
        <v>6367</v>
      </c>
      <c r="AN429" t="s">
        <v>5940</v>
      </c>
      <c r="AO429">
        <v>0</v>
      </c>
      <c r="AP429">
        <v>1720002</v>
      </c>
      <c r="AQ429" t="s">
        <v>6373</v>
      </c>
      <c r="AR429">
        <v>84</v>
      </c>
    </row>
    <row r="430" spans="1:44" x14ac:dyDescent="0.25">
      <c r="A430">
        <v>4201257</v>
      </c>
      <c r="B430">
        <v>1</v>
      </c>
      <c r="C430" t="s">
        <v>893</v>
      </c>
      <c r="D430" t="s">
        <v>2019</v>
      </c>
      <c r="E430">
        <v>1200</v>
      </c>
      <c r="F430" t="s">
        <v>5940</v>
      </c>
      <c r="G430">
        <v>325</v>
      </c>
      <c r="H430" t="s">
        <v>5940</v>
      </c>
      <c r="I430">
        <v>297</v>
      </c>
      <c r="J430">
        <v>22</v>
      </c>
      <c r="K430">
        <v>1200</v>
      </c>
      <c r="L430">
        <v>0</v>
      </c>
      <c r="M430">
        <v>250</v>
      </c>
      <c r="N430">
        <v>0</v>
      </c>
      <c r="O430">
        <v>270</v>
      </c>
      <c r="P430">
        <v>24</v>
      </c>
      <c r="R430">
        <v>4201257</v>
      </c>
      <c r="S430">
        <v>1200</v>
      </c>
      <c r="T430" t="s">
        <v>5940</v>
      </c>
      <c r="U430">
        <v>325</v>
      </c>
      <c r="V430" t="s">
        <v>5940</v>
      </c>
      <c r="W430">
        <v>297</v>
      </c>
      <c r="X430">
        <v>22</v>
      </c>
      <c r="Z430">
        <v>1718865</v>
      </c>
      <c r="AB430" t="s">
        <v>5940</v>
      </c>
      <c r="AC430">
        <v>1718865</v>
      </c>
      <c r="AD430" t="s">
        <v>6368</v>
      </c>
      <c r="AE430">
        <v>840</v>
      </c>
      <c r="AF430">
        <v>1718865</v>
      </c>
      <c r="AG430" t="s">
        <v>6368</v>
      </c>
      <c r="AH430" t="s">
        <v>5940</v>
      </c>
      <c r="AI430">
        <v>1718865</v>
      </c>
      <c r="AJ430" t="s">
        <v>6368</v>
      </c>
      <c r="AK430">
        <v>96</v>
      </c>
      <c r="AL430">
        <v>1718865</v>
      </c>
      <c r="AM430" t="s">
        <v>6368</v>
      </c>
      <c r="AN430">
        <v>325</v>
      </c>
      <c r="AO430">
        <v>0</v>
      </c>
      <c r="AP430">
        <v>1720101</v>
      </c>
      <c r="AQ430" t="s">
        <v>6374</v>
      </c>
      <c r="AR430">
        <v>288</v>
      </c>
    </row>
    <row r="431" spans="1:44" x14ac:dyDescent="0.25">
      <c r="A431">
        <v>4201273</v>
      </c>
      <c r="B431">
        <v>1</v>
      </c>
      <c r="C431" t="s">
        <v>893</v>
      </c>
      <c r="D431" t="s">
        <v>2020</v>
      </c>
      <c r="E431">
        <v>1200</v>
      </c>
      <c r="F431" t="s">
        <v>5940</v>
      </c>
      <c r="G431">
        <v>7560</v>
      </c>
      <c r="H431" t="s">
        <v>5940</v>
      </c>
      <c r="I431">
        <v>5</v>
      </c>
      <c r="J431">
        <v>133</v>
      </c>
      <c r="K431">
        <v>1750</v>
      </c>
      <c r="L431">
        <v>0</v>
      </c>
      <c r="M431">
        <v>12600</v>
      </c>
      <c r="N431">
        <v>0</v>
      </c>
      <c r="O431">
        <v>21</v>
      </c>
      <c r="P431">
        <v>18</v>
      </c>
      <c r="R431">
        <v>4201273</v>
      </c>
      <c r="S431">
        <v>1200</v>
      </c>
      <c r="T431" t="s">
        <v>5940</v>
      </c>
      <c r="U431">
        <v>7560</v>
      </c>
      <c r="V431" t="s">
        <v>5940</v>
      </c>
      <c r="W431">
        <v>5</v>
      </c>
      <c r="X431">
        <v>133</v>
      </c>
      <c r="Z431">
        <v>1718881</v>
      </c>
      <c r="AB431" t="s">
        <v>5940</v>
      </c>
      <c r="AC431">
        <v>1718881</v>
      </c>
      <c r="AD431" t="s">
        <v>6369</v>
      </c>
      <c r="AE431">
        <v>910</v>
      </c>
      <c r="AF431">
        <v>1718881</v>
      </c>
      <c r="AG431" t="s">
        <v>6369</v>
      </c>
      <c r="AH431" t="s">
        <v>5940</v>
      </c>
      <c r="AI431">
        <v>1718881</v>
      </c>
      <c r="AJ431" t="s">
        <v>6369</v>
      </c>
      <c r="AK431">
        <v>51</v>
      </c>
      <c r="AL431">
        <v>1718881</v>
      </c>
      <c r="AM431" t="s">
        <v>6369</v>
      </c>
      <c r="AN431">
        <v>7650</v>
      </c>
      <c r="AO431">
        <v>0</v>
      </c>
      <c r="AP431">
        <v>1720150</v>
      </c>
      <c r="AQ431" t="s">
        <v>6375</v>
      </c>
      <c r="AR431">
        <v>135</v>
      </c>
    </row>
    <row r="432" spans="1:44" x14ac:dyDescent="0.25">
      <c r="A432">
        <v>4201307</v>
      </c>
      <c r="B432">
        <v>1</v>
      </c>
      <c r="C432" t="s">
        <v>893</v>
      </c>
      <c r="D432" t="s">
        <v>2021</v>
      </c>
      <c r="E432">
        <v>1040</v>
      </c>
      <c r="F432" t="s">
        <v>5940</v>
      </c>
      <c r="G432">
        <v>25</v>
      </c>
      <c r="H432" t="s">
        <v>5940</v>
      </c>
      <c r="I432">
        <v>14700</v>
      </c>
      <c r="J432">
        <v>10</v>
      </c>
      <c r="K432">
        <v>740</v>
      </c>
      <c r="L432">
        <v>0</v>
      </c>
      <c r="M432">
        <v>20</v>
      </c>
      <c r="N432">
        <v>0</v>
      </c>
      <c r="O432">
        <v>15400</v>
      </c>
      <c r="P432">
        <v>10</v>
      </c>
      <c r="R432">
        <v>4201307</v>
      </c>
      <c r="S432">
        <v>1040</v>
      </c>
      <c r="T432" t="s">
        <v>5940</v>
      </c>
      <c r="U432">
        <v>25</v>
      </c>
      <c r="V432" t="s">
        <v>5940</v>
      </c>
      <c r="W432">
        <v>14700</v>
      </c>
      <c r="X432">
        <v>10</v>
      </c>
      <c r="Z432">
        <v>1718899</v>
      </c>
      <c r="AB432" t="s">
        <v>5940</v>
      </c>
      <c r="AC432">
        <v>1718899</v>
      </c>
      <c r="AD432" t="s">
        <v>6370</v>
      </c>
      <c r="AE432">
        <v>3240</v>
      </c>
      <c r="AF432">
        <v>1718899</v>
      </c>
      <c r="AG432" t="s">
        <v>6370</v>
      </c>
      <c r="AH432">
        <v>496</v>
      </c>
      <c r="AI432">
        <v>1718899</v>
      </c>
      <c r="AJ432" t="s">
        <v>6370</v>
      </c>
      <c r="AK432" t="s">
        <v>5940</v>
      </c>
      <c r="AL432">
        <v>1718899</v>
      </c>
      <c r="AM432" t="s">
        <v>6370</v>
      </c>
      <c r="AN432">
        <v>2100</v>
      </c>
      <c r="AO432">
        <v>0</v>
      </c>
      <c r="AP432">
        <v>1720200</v>
      </c>
      <c r="AQ432" t="s">
        <v>6376</v>
      </c>
      <c r="AR432">
        <v>84</v>
      </c>
    </row>
    <row r="433" spans="1:44" x14ac:dyDescent="0.25">
      <c r="A433">
        <v>4201406</v>
      </c>
      <c r="B433">
        <v>1</v>
      </c>
      <c r="C433" t="s">
        <v>893</v>
      </c>
      <c r="D433" t="s">
        <v>2022</v>
      </c>
      <c r="E433">
        <v>1100</v>
      </c>
      <c r="F433" t="s">
        <v>5940</v>
      </c>
      <c r="G433">
        <v>2100</v>
      </c>
      <c r="H433" t="s">
        <v>5940</v>
      </c>
      <c r="I433">
        <v>29900</v>
      </c>
      <c r="J433">
        <v>95</v>
      </c>
      <c r="K433">
        <v>1400</v>
      </c>
      <c r="L433">
        <v>0</v>
      </c>
      <c r="M433">
        <v>4080</v>
      </c>
      <c r="N433">
        <v>0</v>
      </c>
      <c r="O433">
        <v>29250</v>
      </c>
      <c r="P433">
        <v>300</v>
      </c>
      <c r="R433">
        <v>4201406</v>
      </c>
      <c r="S433">
        <v>1100</v>
      </c>
      <c r="T433" t="s">
        <v>5940</v>
      </c>
      <c r="U433">
        <v>2100</v>
      </c>
      <c r="V433" t="s">
        <v>5940</v>
      </c>
      <c r="W433">
        <v>29900</v>
      </c>
      <c r="X433">
        <v>95</v>
      </c>
      <c r="Z433">
        <v>1718907</v>
      </c>
      <c r="AB433" t="s">
        <v>5940</v>
      </c>
      <c r="AC433">
        <v>1718907</v>
      </c>
      <c r="AD433" t="s">
        <v>6371</v>
      </c>
      <c r="AE433">
        <v>5400</v>
      </c>
      <c r="AF433">
        <v>1718907</v>
      </c>
      <c r="AG433" t="s">
        <v>6371</v>
      </c>
      <c r="AH433">
        <v>750</v>
      </c>
      <c r="AI433">
        <v>1718907</v>
      </c>
      <c r="AJ433" t="s">
        <v>6371</v>
      </c>
      <c r="AK433" t="s">
        <v>5940</v>
      </c>
      <c r="AL433">
        <v>1718907</v>
      </c>
      <c r="AM433" t="s">
        <v>6371</v>
      </c>
      <c r="AN433">
        <v>28800</v>
      </c>
      <c r="AO433">
        <v>0</v>
      </c>
      <c r="AP433">
        <v>1720259</v>
      </c>
      <c r="AQ433" t="s">
        <v>6377</v>
      </c>
      <c r="AR433">
        <v>204</v>
      </c>
    </row>
    <row r="434" spans="1:44" x14ac:dyDescent="0.25">
      <c r="A434">
        <v>4201505</v>
      </c>
      <c r="B434">
        <v>1</v>
      </c>
      <c r="C434" t="s">
        <v>893</v>
      </c>
      <c r="D434" t="s">
        <v>2023</v>
      </c>
      <c r="E434">
        <v>14000</v>
      </c>
      <c r="F434" t="s">
        <v>5940</v>
      </c>
      <c r="G434">
        <v>2136</v>
      </c>
      <c r="H434" t="s">
        <v>5940</v>
      </c>
      <c r="I434" t="s">
        <v>5940</v>
      </c>
      <c r="J434">
        <v>450</v>
      </c>
      <c r="K434">
        <v>14000</v>
      </c>
      <c r="L434">
        <v>0</v>
      </c>
      <c r="M434">
        <v>2352</v>
      </c>
      <c r="N434">
        <v>0</v>
      </c>
      <c r="O434">
        <v>0</v>
      </c>
      <c r="P434">
        <v>388</v>
      </c>
      <c r="R434">
        <v>4201505</v>
      </c>
      <c r="S434">
        <v>14000</v>
      </c>
      <c r="T434" t="s">
        <v>5940</v>
      </c>
      <c r="U434">
        <v>2136</v>
      </c>
      <c r="V434" t="s">
        <v>5940</v>
      </c>
      <c r="W434" t="s">
        <v>5940</v>
      </c>
      <c r="X434">
        <v>450</v>
      </c>
      <c r="Z434">
        <v>1719004</v>
      </c>
      <c r="AB434" t="s">
        <v>5940</v>
      </c>
      <c r="AC434">
        <v>1719004</v>
      </c>
      <c r="AD434" t="s">
        <v>6372</v>
      </c>
      <c r="AE434">
        <v>696</v>
      </c>
      <c r="AF434">
        <v>1719004</v>
      </c>
      <c r="AG434" t="s">
        <v>6372</v>
      </c>
      <c r="AH434" t="s">
        <v>5940</v>
      </c>
      <c r="AI434">
        <v>1719004</v>
      </c>
      <c r="AJ434" t="s">
        <v>6372</v>
      </c>
      <c r="AK434" t="s">
        <v>5940</v>
      </c>
      <c r="AL434">
        <v>1719004</v>
      </c>
      <c r="AM434" t="s">
        <v>6372</v>
      </c>
      <c r="AN434" t="s">
        <v>5940</v>
      </c>
      <c r="AO434">
        <v>0</v>
      </c>
      <c r="AP434">
        <v>1720309</v>
      </c>
      <c r="AQ434" t="s">
        <v>6378</v>
      </c>
      <c r="AR434">
        <v>64</v>
      </c>
    </row>
    <row r="435" spans="1:44" x14ac:dyDescent="0.25">
      <c r="A435">
        <v>4201604</v>
      </c>
      <c r="B435">
        <v>1</v>
      </c>
      <c r="C435" t="s">
        <v>893</v>
      </c>
      <c r="D435" t="s">
        <v>2024</v>
      </c>
      <c r="E435" t="s">
        <v>5940</v>
      </c>
      <c r="F435" t="s">
        <v>5940</v>
      </c>
      <c r="G435">
        <v>5000</v>
      </c>
      <c r="H435" t="s">
        <v>5940</v>
      </c>
      <c r="I435">
        <v>32</v>
      </c>
      <c r="J435">
        <v>72</v>
      </c>
      <c r="K435">
        <v>0</v>
      </c>
      <c r="L435">
        <v>0</v>
      </c>
      <c r="M435">
        <v>13200</v>
      </c>
      <c r="N435">
        <v>0</v>
      </c>
      <c r="O435">
        <v>0</v>
      </c>
      <c r="P435">
        <v>54</v>
      </c>
      <c r="R435">
        <v>4201604</v>
      </c>
      <c r="S435" t="s">
        <v>5940</v>
      </c>
      <c r="T435" t="s">
        <v>5940</v>
      </c>
      <c r="U435">
        <v>5000</v>
      </c>
      <c r="V435" t="s">
        <v>5940</v>
      </c>
      <c r="W435">
        <v>32</v>
      </c>
      <c r="X435">
        <v>72</v>
      </c>
      <c r="Z435">
        <v>1720002</v>
      </c>
      <c r="AB435" t="s">
        <v>5940</v>
      </c>
      <c r="AC435">
        <v>1720002</v>
      </c>
      <c r="AD435" t="s">
        <v>6373</v>
      </c>
      <c r="AE435">
        <v>52</v>
      </c>
      <c r="AF435">
        <v>1720002</v>
      </c>
      <c r="AG435" t="s">
        <v>6373</v>
      </c>
      <c r="AH435" t="s">
        <v>5940</v>
      </c>
      <c r="AI435">
        <v>1720002</v>
      </c>
      <c r="AJ435" t="s">
        <v>6373</v>
      </c>
      <c r="AK435">
        <v>24</v>
      </c>
      <c r="AL435">
        <v>1720002</v>
      </c>
      <c r="AM435" t="s">
        <v>6373</v>
      </c>
      <c r="AN435" t="s">
        <v>5940</v>
      </c>
      <c r="AO435">
        <v>0</v>
      </c>
      <c r="AP435">
        <v>1720499</v>
      </c>
      <c r="AQ435" t="s">
        <v>6379</v>
      </c>
      <c r="AR435">
        <v>350</v>
      </c>
    </row>
    <row r="436" spans="1:44" x14ac:dyDescent="0.25">
      <c r="A436">
        <v>4201653</v>
      </c>
      <c r="B436">
        <v>1</v>
      </c>
      <c r="C436" t="s">
        <v>893</v>
      </c>
      <c r="D436" t="s">
        <v>2025</v>
      </c>
      <c r="E436">
        <v>378</v>
      </c>
      <c r="F436">
        <v>126</v>
      </c>
      <c r="G436">
        <v>6300</v>
      </c>
      <c r="H436" t="s">
        <v>5940</v>
      </c>
      <c r="I436" t="s">
        <v>5940</v>
      </c>
      <c r="J436">
        <v>68</v>
      </c>
      <c r="K436">
        <v>2000</v>
      </c>
      <c r="L436">
        <v>126</v>
      </c>
      <c r="M436">
        <v>9000</v>
      </c>
      <c r="N436">
        <v>0</v>
      </c>
      <c r="O436">
        <v>24</v>
      </c>
      <c r="P436">
        <v>135</v>
      </c>
      <c r="R436">
        <v>4201653</v>
      </c>
      <c r="S436">
        <v>378</v>
      </c>
      <c r="T436">
        <v>126</v>
      </c>
      <c r="U436">
        <v>6300</v>
      </c>
      <c r="V436" t="s">
        <v>5940</v>
      </c>
      <c r="W436" t="s">
        <v>5940</v>
      </c>
      <c r="X436">
        <v>68</v>
      </c>
      <c r="Z436">
        <v>1720101</v>
      </c>
      <c r="AB436" t="s">
        <v>5940</v>
      </c>
      <c r="AC436">
        <v>1720101</v>
      </c>
      <c r="AD436" t="s">
        <v>6374</v>
      </c>
      <c r="AE436">
        <v>182</v>
      </c>
      <c r="AF436">
        <v>1720101</v>
      </c>
      <c r="AG436" t="s">
        <v>6374</v>
      </c>
      <c r="AH436" t="s">
        <v>5940</v>
      </c>
      <c r="AI436">
        <v>1720101</v>
      </c>
      <c r="AJ436" t="s">
        <v>6374</v>
      </c>
      <c r="AK436">
        <v>55</v>
      </c>
      <c r="AL436">
        <v>1720101</v>
      </c>
      <c r="AM436" t="s">
        <v>6374</v>
      </c>
      <c r="AN436">
        <v>800</v>
      </c>
      <c r="AO436">
        <v>0</v>
      </c>
      <c r="AP436">
        <v>1720655</v>
      </c>
      <c r="AQ436" t="s">
        <v>6380</v>
      </c>
      <c r="AR436">
        <v>1320</v>
      </c>
    </row>
    <row r="437" spans="1:44" x14ac:dyDescent="0.25">
      <c r="A437">
        <v>4201703</v>
      </c>
      <c r="B437">
        <v>1</v>
      </c>
      <c r="C437" t="s">
        <v>893</v>
      </c>
      <c r="D437" t="s">
        <v>2026</v>
      </c>
      <c r="E437">
        <v>2720</v>
      </c>
      <c r="F437" t="s">
        <v>5940</v>
      </c>
      <c r="G437">
        <v>228</v>
      </c>
      <c r="H437" t="s">
        <v>5940</v>
      </c>
      <c r="I437">
        <v>4200</v>
      </c>
      <c r="J437">
        <v>4</v>
      </c>
      <c r="K437">
        <v>2720</v>
      </c>
      <c r="L437">
        <v>0</v>
      </c>
      <c r="M437">
        <v>240</v>
      </c>
      <c r="N437">
        <v>0</v>
      </c>
      <c r="O437">
        <v>5100</v>
      </c>
      <c r="P437">
        <v>4</v>
      </c>
      <c r="R437">
        <v>4201703</v>
      </c>
      <c r="S437">
        <v>2720</v>
      </c>
      <c r="T437" t="s">
        <v>5940</v>
      </c>
      <c r="U437">
        <v>228</v>
      </c>
      <c r="V437" t="s">
        <v>5940</v>
      </c>
      <c r="W437">
        <v>4200</v>
      </c>
      <c r="X437">
        <v>4</v>
      </c>
      <c r="Z437">
        <v>1720150</v>
      </c>
      <c r="AB437" t="s">
        <v>5940</v>
      </c>
      <c r="AC437">
        <v>1720150</v>
      </c>
      <c r="AD437" t="s">
        <v>6375</v>
      </c>
      <c r="AE437">
        <v>168</v>
      </c>
      <c r="AF437">
        <v>1720150</v>
      </c>
      <c r="AG437" t="s">
        <v>6375</v>
      </c>
      <c r="AH437" t="s">
        <v>5940</v>
      </c>
      <c r="AI437">
        <v>1720150</v>
      </c>
      <c r="AJ437" t="s">
        <v>6375</v>
      </c>
      <c r="AK437">
        <v>5</v>
      </c>
      <c r="AL437">
        <v>1720150</v>
      </c>
      <c r="AM437" t="s">
        <v>6375</v>
      </c>
      <c r="AN437" t="s">
        <v>5940</v>
      </c>
      <c r="AO437">
        <v>0</v>
      </c>
      <c r="AP437">
        <v>1720804</v>
      </c>
      <c r="AQ437" t="s">
        <v>6381</v>
      </c>
      <c r="AR437">
        <v>115</v>
      </c>
    </row>
    <row r="438" spans="1:44" x14ac:dyDescent="0.25">
      <c r="A438">
        <v>4201802</v>
      </c>
      <c r="B438">
        <v>1</v>
      </c>
      <c r="C438" t="s">
        <v>893</v>
      </c>
      <c r="D438" t="s">
        <v>2027</v>
      </c>
      <c r="E438" t="s">
        <v>5940</v>
      </c>
      <c r="F438" t="s">
        <v>5940</v>
      </c>
      <c r="G438">
        <v>3780</v>
      </c>
      <c r="H438" t="s">
        <v>5940</v>
      </c>
      <c r="I438">
        <v>4</v>
      </c>
      <c r="J438">
        <v>81</v>
      </c>
      <c r="K438">
        <v>0</v>
      </c>
      <c r="L438">
        <v>0</v>
      </c>
      <c r="M438">
        <v>7860</v>
      </c>
      <c r="N438">
        <v>0</v>
      </c>
      <c r="O438">
        <v>2</v>
      </c>
      <c r="P438">
        <v>75</v>
      </c>
      <c r="R438">
        <v>4201802</v>
      </c>
      <c r="S438" t="s">
        <v>5940</v>
      </c>
      <c r="T438" t="s">
        <v>5940</v>
      </c>
      <c r="U438">
        <v>3780</v>
      </c>
      <c r="V438" t="s">
        <v>5940</v>
      </c>
      <c r="W438">
        <v>4</v>
      </c>
      <c r="X438">
        <v>81</v>
      </c>
      <c r="Z438">
        <v>1720200</v>
      </c>
      <c r="AB438" t="s">
        <v>5940</v>
      </c>
      <c r="AC438">
        <v>1720200</v>
      </c>
      <c r="AD438" t="s">
        <v>6376</v>
      </c>
      <c r="AE438">
        <v>98</v>
      </c>
      <c r="AF438">
        <v>1720200</v>
      </c>
      <c r="AG438" t="s">
        <v>6376</v>
      </c>
      <c r="AH438" t="s">
        <v>5940</v>
      </c>
      <c r="AI438">
        <v>1720200</v>
      </c>
      <c r="AJ438" t="s">
        <v>6376</v>
      </c>
      <c r="AK438">
        <v>36</v>
      </c>
      <c r="AL438">
        <v>1720200</v>
      </c>
      <c r="AM438" t="s">
        <v>6376</v>
      </c>
      <c r="AN438" t="s">
        <v>5940</v>
      </c>
      <c r="AO438">
        <v>0</v>
      </c>
      <c r="AP438">
        <v>1720853</v>
      </c>
      <c r="AQ438" t="s">
        <v>6382</v>
      </c>
      <c r="AR438">
        <v>980</v>
      </c>
    </row>
    <row r="439" spans="1:44" x14ac:dyDescent="0.25">
      <c r="A439">
        <v>4201901</v>
      </c>
      <c r="B439">
        <v>1</v>
      </c>
      <c r="C439" t="s">
        <v>893</v>
      </c>
      <c r="D439" t="s">
        <v>2028</v>
      </c>
      <c r="E439">
        <v>250</v>
      </c>
      <c r="F439" t="s">
        <v>5940</v>
      </c>
      <c r="G439">
        <v>7740</v>
      </c>
      <c r="H439" t="s">
        <v>5940</v>
      </c>
      <c r="I439">
        <v>5</v>
      </c>
      <c r="J439">
        <v>240</v>
      </c>
      <c r="K439">
        <v>250</v>
      </c>
      <c r="L439">
        <v>0</v>
      </c>
      <c r="M439">
        <v>13500</v>
      </c>
      <c r="N439">
        <v>0</v>
      </c>
      <c r="O439">
        <v>10</v>
      </c>
      <c r="P439">
        <v>186</v>
      </c>
      <c r="R439">
        <v>4201901</v>
      </c>
      <c r="S439">
        <v>250</v>
      </c>
      <c r="T439" t="s">
        <v>5940</v>
      </c>
      <c r="U439">
        <v>7740</v>
      </c>
      <c r="V439" t="s">
        <v>5940</v>
      </c>
      <c r="W439">
        <v>5</v>
      </c>
      <c r="X439">
        <v>240</v>
      </c>
      <c r="Z439">
        <v>1720259</v>
      </c>
      <c r="AB439" t="s">
        <v>5940</v>
      </c>
      <c r="AC439">
        <v>1720259</v>
      </c>
      <c r="AD439" t="s">
        <v>6377</v>
      </c>
      <c r="AE439">
        <v>224</v>
      </c>
      <c r="AF439">
        <v>1720259</v>
      </c>
      <c r="AG439" t="s">
        <v>6377</v>
      </c>
      <c r="AH439">
        <v>792</v>
      </c>
      <c r="AI439">
        <v>1720259</v>
      </c>
      <c r="AJ439" t="s">
        <v>6377</v>
      </c>
      <c r="AK439" t="s">
        <v>5940</v>
      </c>
      <c r="AL439">
        <v>1720259</v>
      </c>
      <c r="AM439" t="s">
        <v>6377</v>
      </c>
      <c r="AN439" t="s">
        <v>5940</v>
      </c>
      <c r="AO439">
        <v>0</v>
      </c>
      <c r="AP439">
        <v>1720903</v>
      </c>
      <c r="AQ439" t="s">
        <v>6383</v>
      </c>
      <c r="AR439">
        <v>10500</v>
      </c>
    </row>
    <row r="440" spans="1:44" x14ac:dyDescent="0.25">
      <c r="A440">
        <v>4201950</v>
      </c>
      <c r="B440">
        <v>1</v>
      </c>
      <c r="C440" t="s">
        <v>893</v>
      </c>
      <c r="D440" t="s">
        <v>2029</v>
      </c>
      <c r="E440" t="s">
        <v>5940</v>
      </c>
      <c r="F440" t="s">
        <v>5940</v>
      </c>
      <c r="G440">
        <v>0</v>
      </c>
      <c r="H440" t="s">
        <v>5940</v>
      </c>
      <c r="I440" t="s">
        <v>5940</v>
      </c>
      <c r="J440" t="s">
        <v>5940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R440">
        <v>4201950</v>
      </c>
      <c r="S440" t="s">
        <v>5940</v>
      </c>
      <c r="T440" t="s">
        <v>5940</v>
      </c>
      <c r="U440">
        <v>0</v>
      </c>
      <c r="V440" t="s">
        <v>5940</v>
      </c>
      <c r="W440" t="s">
        <v>5940</v>
      </c>
      <c r="X440" t="s">
        <v>5940</v>
      </c>
      <c r="Z440">
        <v>1720309</v>
      </c>
      <c r="AB440" t="s">
        <v>5940</v>
      </c>
      <c r="AC440">
        <v>1720309</v>
      </c>
      <c r="AD440" t="s">
        <v>6378</v>
      </c>
      <c r="AE440">
        <v>104</v>
      </c>
      <c r="AF440">
        <v>1720309</v>
      </c>
      <c r="AG440" t="s">
        <v>6378</v>
      </c>
      <c r="AH440" t="s">
        <v>5940</v>
      </c>
      <c r="AI440">
        <v>1720309</v>
      </c>
      <c r="AJ440" t="s">
        <v>6378</v>
      </c>
      <c r="AK440">
        <v>44</v>
      </c>
      <c r="AL440">
        <v>1720309</v>
      </c>
      <c r="AM440" t="s">
        <v>6378</v>
      </c>
      <c r="AN440">
        <v>252</v>
      </c>
      <c r="AO440">
        <v>0</v>
      </c>
      <c r="AP440">
        <v>1720937</v>
      </c>
      <c r="AQ440" t="s">
        <v>6384</v>
      </c>
      <c r="AR440">
        <v>540</v>
      </c>
    </row>
    <row r="441" spans="1:44" x14ac:dyDescent="0.25">
      <c r="A441">
        <v>4202057</v>
      </c>
      <c r="B441">
        <v>1</v>
      </c>
      <c r="C441" t="s">
        <v>893</v>
      </c>
      <c r="D441" t="s">
        <v>2031</v>
      </c>
      <c r="E441">
        <v>68</v>
      </c>
      <c r="F441" t="s">
        <v>5940</v>
      </c>
      <c r="G441">
        <v>5</v>
      </c>
      <c r="H441" t="s">
        <v>5940</v>
      </c>
      <c r="I441" t="s">
        <v>5940</v>
      </c>
      <c r="J441">
        <v>3</v>
      </c>
      <c r="K441">
        <v>60</v>
      </c>
      <c r="L441">
        <v>0</v>
      </c>
      <c r="M441">
        <v>5</v>
      </c>
      <c r="N441">
        <v>0</v>
      </c>
      <c r="O441">
        <v>0</v>
      </c>
      <c r="P441">
        <v>2</v>
      </c>
      <c r="R441">
        <v>4202057</v>
      </c>
      <c r="S441">
        <v>68</v>
      </c>
      <c r="T441" t="s">
        <v>5940</v>
      </c>
      <c r="U441">
        <v>5</v>
      </c>
      <c r="V441" t="s">
        <v>5940</v>
      </c>
      <c r="W441" t="s">
        <v>5940</v>
      </c>
      <c r="X441">
        <v>3</v>
      </c>
      <c r="Z441">
        <v>1720499</v>
      </c>
      <c r="AB441" t="s">
        <v>5940</v>
      </c>
      <c r="AC441">
        <v>1720499</v>
      </c>
      <c r="AD441" t="s">
        <v>6379</v>
      </c>
      <c r="AE441">
        <v>2336</v>
      </c>
      <c r="AF441">
        <v>1720499</v>
      </c>
      <c r="AG441" t="s">
        <v>6379</v>
      </c>
      <c r="AH441">
        <v>1280</v>
      </c>
      <c r="AI441">
        <v>1720499</v>
      </c>
      <c r="AJ441" t="s">
        <v>6379</v>
      </c>
      <c r="AK441" t="s">
        <v>5940</v>
      </c>
      <c r="AL441">
        <v>1720499</v>
      </c>
      <c r="AM441" t="s">
        <v>6379</v>
      </c>
      <c r="AN441">
        <v>3570</v>
      </c>
      <c r="AO441">
        <v>0</v>
      </c>
      <c r="AP441">
        <v>1720978</v>
      </c>
      <c r="AQ441" t="s">
        <v>6385</v>
      </c>
      <c r="AR441">
        <v>5550</v>
      </c>
    </row>
    <row r="442" spans="1:44" x14ac:dyDescent="0.25">
      <c r="A442">
        <v>4202008</v>
      </c>
      <c r="B442">
        <v>1</v>
      </c>
      <c r="C442" t="s">
        <v>893</v>
      </c>
      <c r="D442" t="s">
        <v>2030</v>
      </c>
      <c r="E442" t="s">
        <v>5940</v>
      </c>
      <c r="F442" t="s">
        <v>5940</v>
      </c>
      <c r="G442">
        <v>0</v>
      </c>
      <c r="H442" t="s">
        <v>5940</v>
      </c>
      <c r="I442">
        <v>23</v>
      </c>
      <c r="J442" t="s">
        <v>5940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R442">
        <v>4202008</v>
      </c>
      <c r="S442" t="s">
        <v>5940</v>
      </c>
      <c r="T442" t="s">
        <v>5940</v>
      </c>
      <c r="U442">
        <v>0</v>
      </c>
      <c r="V442" t="s">
        <v>5940</v>
      </c>
      <c r="W442">
        <v>23</v>
      </c>
      <c r="X442" t="s">
        <v>5940</v>
      </c>
      <c r="Z442">
        <v>1720655</v>
      </c>
      <c r="AB442" t="s">
        <v>5940</v>
      </c>
      <c r="AC442">
        <v>1720655</v>
      </c>
      <c r="AD442" t="s">
        <v>6380</v>
      </c>
      <c r="AE442">
        <v>5760</v>
      </c>
      <c r="AF442">
        <v>1720655</v>
      </c>
      <c r="AG442" t="s">
        <v>6380</v>
      </c>
      <c r="AH442">
        <v>2000</v>
      </c>
      <c r="AI442">
        <v>1720655</v>
      </c>
      <c r="AJ442" t="s">
        <v>6380</v>
      </c>
      <c r="AK442" t="s">
        <v>5940</v>
      </c>
      <c r="AL442">
        <v>1720655</v>
      </c>
      <c r="AM442" t="s">
        <v>6380</v>
      </c>
      <c r="AN442">
        <v>24240</v>
      </c>
      <c r="AO442">
        <v>0</v>
      </c>
      <c r="AP442">
        <v>1721000</v>
      </c>
      <c r="AQ442" t="s">
        <v>6386</v>
      </c>
      <c r="AR442">
        <v>1224</v>
      </c>
    </row>
    <row r="443" spans="1:44" x14ac:dyDescent="0.25">
      <c r="A443">
        <v>4202073</v>
      </c>
      <c r="B443">
        <v>1</v>
      </c>
      <c r="C443" t="s">
        <v>893</v>
      </c>
      <c r="D443" t="s">
        <v>2032</v>
      </c>
      <c r="E443" t="s">
        <v>5940</v>
      </c>
      <c r="F443" t="s">
        <v>5940</v>
      </c>
      <c r="G443">
        <v>684</v>
      </c>
      <c r="H443" t="s">
        <v>5940</v>
      </c>
      <c r="I443">
        <v>60</v>
      </c>
      <c r="J443">
        <v>5</v>
      </c>
      <c r="K443">
        <v>0</v>
      </c>
      <c r="L443">
        <v>0</v>
      </c>
      <c r="M443">
        <v>1026</v>
      </c>
      <c r="N443">
        <v>0</v>
      </c>
      <c r="O443">
        <v>0</v>
      </c>
      <c r="P443">
        <v>0</v>
      </c>
      <c r="R443">
        <v>4202073</v>
      </c>
      <c r="S443" t="s">
        <v>5940</v>
      </c>
      <c r="T443" t="s">
        <v>5940</v>
      </c>
      <c r="U443">
        <v>684</v>
      </c>
      <c r="V443" t="s">
        <v>5940</v>
      </c>
      <c r="W443">
        <v>60</v>
      </c>
      <c r="X443">
        <v>5</v>
      </c>
      <c r="Z443">
        <v>1720804</v>
      </c>
      <c r="AB443" t="s">
        <v>5940</v>
      </c>
      <c r="AC443">
        <v>1720804</v>
      </c>
      <c r="AD443" t="s">
        <v>6381</v>
      </c>
      <c r="AE443">
        <v>182</v>
      </c>
      <c r="AF443">
        <v>1720804</v>
      </c>
      <c r="AG443" t="s">
        <v>6381</v>
      </c>
      <c r="AH443" t="s">
        <v>5940</v>
      </c>
      <c r="AI443">
        <v>1720804</v>
      </c>
      <c r="AJ443" t="s">
        <v>6381</v>
      </c>
      <c r="AK443">
        <v>53</v>
      </c>
      <c r="AL443">
        <v>1720804</v>
      </c>
      <c r="AM443" t="s">
        <v>6381</v>
      </c>
      <c r="AN443" t="s">
        <v>5940</v>
      </c>
      <c r="AO443">
        <v>0</v>
      </c>
      <c r="AP443">
        <v>1721109</v>
      </c>
      <c r="AQ443" t="s">
        <v>6387</v>
      </c>
      <c r="AR443">
        <v>91</v>
      </c>
    </row>
    <row r="444" spans="1:44" x14ac:dyDescent="0.25">
      <c r="A444">
        <v>4212809</v>
      </c>
      <c r="B444">
        <v>1</v>
      </c>
      <c r="C444" t="s">
        <v>893</v>
      </c>
      <c r="D444" t="s">
        <v>2197</v>
      </c>
      <c r="E444">
        <v>140</v>
      </c>
      <c r="F444" t="s">
        <v>5940</v>
      </c>
      <c r="G444">
        <v>0</v>
      </c>
      <c r="H444" t="s">
        <v>5940</v>
      </c>
      <c r="I444">
        <v>2560</v>
      </c>
      <c r="J444" t="s">
        <v>5940</v>
      </c>
      <c r="K444">
        <v>175</v>
      </c>
      <c r="L444">
        <v>0</v>
      </c>
      <c r="M444">
        <v>0</v>
      </c>
      <c r="N444">
        <v>0</v>
      </c>
      <c r="O444">
        <v>3150</v>
      </c>
      <c r="P444">
        <v>0</v>
      </c>
      <c r="R444">
        <v>4212809</v>
      </c>
      <c r="S444">
        <v>140</v>
      </c>
      <c r="T444" t="s">
        <v>5940</v>
      </c>
      <c r="U444">
        <v>0</v>
      </c>
      <c r="V444" t="s">
        <v>5940</v>
      </c>
      <c r="W444">
        <v>2560</v>
      </c>
      <c r="X444" t="s">
        <v>5940</v>
      </c>
      <c r="Z444">
        <v>1720853</v>
      </c>
      <c r="AB444" t="s">
        <v>5940</v>
      </c>
      <c r="AC444">
        <v>1720853</v>
      </c>
      <c r="AD444" t="s">
        <v>6382</v>
      </c>
      <c r="AE444">
        <v>711</v>
      </c>
      <c r="AF444">
        <v>1720853</v>
      </c>
      <c r="AG444" t="s">
        <v>6382</v>
      </c>
      <c r="AH444" t="s">
        <v>5940</v>
      </c>
      <c r="AI444">
        <v>1720853</v>
      </c>
      <c r="AJ444" t="s">
        <v>6382</v>
      </c>
      <c r="AK444" t="s">
        <v>5940</v>
      </c>
      <c r="AL444">
        <v>1720853</v>
      </c>
      <c r="AM444" t="s">
        <v>6382</v>
      </c>
      <c r="AN444">
        <v>14898</v>
      </c>
      <c r="AO444">
        <v>0</v>
      </c>
      <c r="AP444">
        <v>1721208</v>
      </c>
      <c r="AQ444" t="s">
        <v>6388</v>
      </c>
      <c r="AR444">
        <v>240</v>
      </c>
    </row>
    <row r="445" spans="1:44" x14ac:dyDescent="0.25">
      <c r="A445">
        <v>4202081</v>
      </c>
      <c r="B445">
        <v>1</v>
      </c>
      <c r="C445" t="s">
        <v>893</v>
      </c>
      <c r="D445" t="s">
        <v>2033</v>
      </c>
      <c r="E445">
        <v>1500</v>
      </c>
      <c r="F445">
        <v>90</v>
      </c>
      <c r="G445">
        <v>6768</v>
      </c>
      <c r="H445" t="s">
        <v>5940</v>
      </c>
      <c r="I445">
        <v>3</v>
      </c>
      <c r="J445">
        <v>12</v>
      </c>
      <c r="K445">
        <v>2400</v>
      </c>
      <c r="L445">
        <v>120</v>
      </c>
      <c r="M445">
        <v>13650</v>
      </c>
      <c r="N445">
        <v>0</v>
      </c>
      <c r="O445">
        <v>2</v>
      </c>
      <c r="P445">
        <v>33</v>
      </c>
      <c r="R445">
        <v>4202081</v>
      </c>
      <c r="S445">
        <v>1500</v>
      </c>
      <c r="T445">
        <v>90</v>
      </c>
      <c r="U445">
        <v>6768</v>
      </c>
      <c r="V445" t="s">
        <v>5940</v>
      </c>
      <c r="W445">
        <v>3</v>
      </c>
      <c r="X445">
        <v>12</v>
      </c>
      <c r="Z445">
        <v>1720903</v>
      </c>
      <c r="AB445" t="s">
        <v>5940</v>
      </c>
      <c r="AC445">
        <v>1720903</v>
      </c>
      <c r="AD445" t="s">
        <v>6383</v>
      </c>
      <c r="AE445">
        <v>2170</v>
      </c>
      <c r="AF445">
        <v>1720903</v>
      </c>
      <c r="AG445" t="s">
        <v>6383</v>
      </c>
      <c r="AH445">
        <v>2700</v>
      </c>
      <c r="AI445">
        <v>1720903</v>
      </c>
      <c r="AJ445" t="s">
        <v>6383</v>
      </c>
      <c r="AK445" t="s">
        <v>5940</v>
      </c>
      <c r="AL445">
        <v>1720903</v>
      </c>
      <c r="AM445" t="s">
        <v>6383</v>
      </c>
      <c r="AN445" t="s">
        <v>5940</v>
      </c>
      <c r="AO445">
        <v>0</v>
      </c>
      <c r="AP445">
        <v>1721257</v>
      </c>
      <c r="AQ445" t="s">
        <v>6389</v>
      </c>
      <c r="AR445" t="s">
        <v>5940</v>
      </c>
    </row>
    <row r="446" spans="1:44" x14ac:dyDescent="0.25">
      <c r="A446">
        <v>4202099</v>
      </c>
      <c r="B446">
        <v>1</v>
      </c>
      <c r="C446" t="s">
        <v>893</v>
      </c>
      <c r="D446" t="s">
        <v>2034</v>
      </c>
      <c r="E446" t="s">
        <v>5940</v>
      </c>
      <c r="F446">
        <v>43</v>
      </c>
      <c r="G446">
        <v>13616</v>
      </c>
      <c r="H446" t="s">
        <v>5940</v>
      </c>
      <c r="I446">
        <v>13</v>
      </c>
      <c r="J446">
        <v>239</v>
      </c>
      <c r="K446">
        <v>0</v>
      </c>
      <c r="L446">
        <v>360</v>
      </c>
      <c r="M446">
        <v>19440</v>
      </c>
      <c r="N446">
        <v>0</v>
      </c>
      <c r="O446">
        <v>40</v>
      </c>
      <c r="P446">
        <v>180</v>
      </c>
      <c r="R446">
        <v>4202099</v>
      </c>
      <c r="S446" t="s">
        <v>5940</v>
      </c>
      <c r="T446">
        <v>43</v>
      </c>
      <c r="U446">
        <v>13616</v>
      </c>
      <c r="V446" t="s">
        <v>5940</v>
      </c>
      <c r="W446">
        <v>13</v>
      </c>
      <c r="X446">
        <v>239</v>
      </c>
      <c r="Z446">
        <v>1720937</v>
      </c>
      <c r="AB446" t="s">
        <v>5940</v>
      </c>
      <c r="AC446">
        <v>1720937</v>
      </c>
      <c r="AD446" t="s">
        <v>6384</v>
      </c>
      <c r="AE446">
        <v>285</v>
      </c>
      <c r="AF446">
        <v>1720937</v>
      </c>
      <c r="AG446" t="s">
        <v>6384</v>
      </c>
      <c r="AH446">
        <v>150</v>
      </c>
      <c r="AI446">
        <v>1720937</v>
      </c>
      <c r="AJ446" t="s">
        <v>6384</v>
      </c>
      <c r="AK446" t="s">
        <v>5940</v>
      </c>
      <c r="AL446">
        <v>1720937</v>
      </c>
      <c r="AM446" t="s">
        <v>6384</v>
      </c>
      <c r="AN446" t="s">
        <v>5940</v>
      </c>
      <c r="AO446">
        <v>0</v>
      </c>
      <c r="AP446">
        <v>1721307</v>
      </c>
      <c r="AQ446" t="s">
        <v>6390</v>
      </c>
      <c r="AR446">
        <v>1040</v>
      </c>
    </row>
    <row r="447" spans="1:44" x14ac:dyDescent="0.25">
      <c r="A447">
        <v>4202107</v>
      </c>
      <c r="B447">
        <v>1</v>
      </c>
      <c r="C447" t="s">
        <v>893</v>
      </c>
      <c r="D447" t="s">
        <v>2035</v>
      </c>
      <c r="E447" t="s">
        <v>5940</v>
      </c>
      <c r="F447" t="s">
        <v>5940</v>
      </c>
      <c r="G447">
        <v>15</v>
      </c>
      <c r="H447" t="s">
        <v>5940</v>
      </c>
      <c r="I447">
        <v>3300</v>
      </c>
      <c r="J447">
        <v>16</v>
      </c>
      <c r="K447">
        <v>0</v>
      </c>
      <c r="L447">
        <v>0</v>
      </c>
      <c r="M447">
        <v>24</v>
      </c>
      <c r="N447">
        <v>0</v>
      </c>
      <c r="O447">
        <v>3850</v>
      </c>
      <c r="P447">
        <v>8</v>
      </c>
      <c r="R447">
        <v>4202107</v>
      </c>
      <c r="S447" t="s">
        <v>5940</v>
      </c>
      <c r="T447" t="s">
        <v>5940</v>
      </c>
      <c r="U447">
        <v>15</v>
      </c>
      <c r="V447" t="s">
        <v>5940</v>
      </c>
      <c r="W447">
        <v>3300</v>
      </c>
      <c r="X447">
        <v>16</v>
      </c>
      <c r="Z447">
        <v>1720978</v>
      </c>
      <c r="AB447" t="s">
        <v>5940</v>
      </c>
      <c r="AC447">
        <v>1720978</v>
      </c>
      <c r="AD447" t="s">
        <v>6385</v>
      </c>
      <c r="AE447">
        <v>413</v>
      </c>
      <c r="AF447">
        <v>1720978</v>
      </c>
      <c r="AG447" t="s">
        <v>6385</v>
      </c>
      <c r="AH447">
        <v>480</v>
      </c>
      <c r="AI447">
        <v>1720978</v>
      </c>
      <c r="AJ447" t="s">
        <v>6385</v>
      </c>
      <c r="AK447" t="s">
        <v>5940</v>
      </c>
      <c r="AL447">
        <v>1720978</v>
      </c>
      <c r="AM447" t="s">
        <v>6385</v>
      </c>
      <c r="AN447">
        <v>5980</v>
      </c>
      <c r="AO447">
        <v>0</v>
      </c>
      <c r="AP447">
        <v>1722081</v>
      </c>
      <c r="AQ447" t="s">
        <v>6391</v>
      </c>
      <c r="AR447">
        <v>2080</v>
      </c>
    </row>
    <row r="448" spans="1:44" x14ac:dyDescent="0.25">
      <c r="A448">
        <v>4202131</v>
      </c>
      <c r="B448">
        <v>1</v>
      </c>
      <c r="C448" t="s">
        <v>893</v>
      </c>
      <c r="D448" t="s">
        <v>2036</v>
      </c>
      <c r="E448" t="s">
        <v>5940</v>
      </c>
      <c r="F448">
        <v>7160</v>
      </c>
      <c r="G448">
        <v>21060</v>
      </c>
      <c r="H448" t="s">
        <v>5940</v>
      </c>
      <c r="I448">
        <v>10</v>
      </c>
      <c r="J448">
        <v>1770</v>
      </c>
      <c r="K448">
        <v>0</v>
      </c>
      <c r="L448">
        <v>12900</v>
      </c>
      <c r="M448">
        <v>29160</v>
      </c>
      <c r="N448">
        <v>0</v>
      </c>
      <c r="O448">
        <v>18</v>
      </c>
      <c r="P448">
        <v>1660</v>
      </c>
      <c r="R448">
        <v>4202131</v>
      </c>
      <c r="S448" t="s">
        <v>5940</v>
      </c>
      <c r="T448">
        <v>7160</v>
      </c>
      <c r="U448">
        <v>21060</v>
      </c>
      <c r="V448" t="s">
        <v>5940</v>
      </c>
      <c r="W448">
        <v>10</v>
      </c>
      <c r="X448">
        <v>1770</v>
      </c>
      <c r="Z448">
        <v>1721000</v>
      </c>
      <c r="AB448" t="s">
        <v>5940</v>
      </c>
      <c r="AC448">
        <v>1721000</v>
      </c>
      <c r="AD448" t="s">
        <v>6386</v>
      </c>
      <c r="AE448">
        <v>1080</v>
      </c>
      <c r="AF448">
        <v>1721000</v>
      </c>
      <c r="AG448" t="s">
        <v>6386</v>
      </c>
      <c r="AH448">
        <v>1200</v>
      </c>
      <c r="AI448">
        <v>1721000</v>
      </c>
      <c r="AJ448" t="s">
        <v>6386</v>
      </c>
      <c r="AK448">
        <v>450</v>
      </c>
      <c r="AL448">
        <v>1721000</v>
      </c>
      <c r="AM448" t="s">
        <v>6386</v>
      </c>
      <c r="AN448">
        <v>9636</v>
      </c>
      <c r="AO448">
        <v>0</v>
      </c>
      <c r="AP448">
        <v>1722107</v>
      </c>
      <c r="AQ448" t="s">
        <v>6392</v>
      </c>
      <c r="AR448">
        <v>325</v>
      </c>
    </row>
    <row r="449" spans="1:44" x14ac:dyDescent="0.25">
      <c r="A449">
        <v>4202156</v>
      </c>
      <c r="B449">
        <v>1</v>
      </c>
      <c r="C449" t="s">
        <v>893</v>
      </c>
      <c r="D449" t="s">
        <v>2037</v>
      </c>
      <c r="E449">
        <v>2500</v>
      </c>
      <c r="F449">
        <v>576</v>
      </c>
      <c r="G449">
        <v>12360</v>
      </c>
      <c r="H449" t="s">
        <v>5940</v>
      </c>
      <c r="I449">
        <v>7</v>
      </c>
      <c r="J449">
        <v>9</v>
      </c>
      <c r="K449">
        <v>750</v>
      </c>
      <c r="L449">
        <v>750</v>
      </c>
      <c r="M449">
        <v>9210</v>
      </c>
      <c r="N449">
        <v>0</v>
      </c>
      <c r="O449">
        <v>1</v>
      </c>
      <c r="P449">
        <v>33</v>
      </c>
      <c r="R449">
        <v>4202156</v>
      </c>
      <c r="S449">
        <v>2500</v>
      </c>
      <c r="T449">
        <v>576</v>
      </c>
      <c r="U449">
        <v>12360</v>
      </c>
      <c r="V449" t="s">
        <v>5940</v>
      </c>
      <c r="W449">
        <v>7</v>
      </c>
      <c r="X449">
        <v>9</v>
      </c>
      <c r="Z449">
        <v>1721109</v>
      </c>
      <c r="AB449" t="s">
        <v>5940</v>
      </c>
      <c r="AC449">
        <v>1721109</v>
      </c>
      <c r="AD449" t="s">
        <v>6387</v>
      </c>
      <c r="AE449">
        <v>168</v>
      </c>
      <c r="AF449">
        <v>1721109</v>
      </c>
      <c r="AG449" t="s">
        <v>6387</v>
      </c>
      <c r="AH449" t="s">
        <v>5940</v>
      </c>
      <c r="AI449">
        <v>1721109</v>
      </c>
      <c r="AJ449" t="s">
        <v>6387</v>
      </c>
      <c r="AK449" t="s">
        <v>5940</v>
      </c>
      <c r="AL449">
        <v>1721109</v>
      </c>
      <c r="AM449" t="s">
        <v>6387</v>
      </c>
      <c r="AN449">
        <v>888</v>
      </c>
      <c r="AO449">
        <v>0</v>
      </c>
      <c r="AP449">
        <v>2100055</v>
      </c>
      <c r="AQ449" t="s">
        <v>6393</v>
      </c>
      <c r="AR449">
        <v>8750</v>
      </c>
    </row>
    <row r="450" spans="1:44" x14ac:dyDescent="0.25">
      <c r="A450">
        <v>4202206</v>
      </c>
      <c r="B450">
        <v>1</v>
      </c>
      <c r="C450" t="s">
        <v>893</v>
      </c>
      <c r="D450" t="s">
        <v>2038</v>
      </c>
      <c r="E450">
        <v>280</v>
      </c>
      <c r="F450" t="s">
        <v>5940</v>
      </c>
      <c r="G450">
        <v>2420</v>
      </c>
      <c r="H450" t="s">
        <v>5940</v>
      </c>
      <c r="I450">
        <v>2210</v>
      </c>
      <c r="J450">
        <v>36</v>
      </c>
      <c r="K450">
        <v>280</v>
      </c>
      <c r="L450">
        <v>0</v>
      </c>
      <c r="M450">
        <v>3630</v>
      </c>
      <c r="N450">
        <v>0</v>
      </c>
      <c r="O450">
        <v>1904</v>
      </c>
      <c r="P450">
        <v>36</v>
      </c>
      <c r="R450">
        <v>4202206</v>
      </c>
      <c r="S450">
        <v>280</v>
      </c>
      <c r="T450" t="s">
        <v>5940</v>
      </c>
      <c r="U450">
        <v>2420</v>
      </c>
      <c r="V450" t="s">
        <v>5940</v>
      </c>
      <c r="W450">
        <v>2210</v>
      </c>
      <c r="X450">
        <v>36</v>
      </c>
      <c r="Z450">
        <v>1721208</v>
      </c>
      <c r="AB450" t="s">
        <v>5940</v>
      </c>
      <c r="AC450">
        <v>1721208</v>
      </c>
      <c r="AD450" t="s">
        <v>6388</v>
      </c>
      <c r="AE450">
        <v>234</v>
      </c>
      <c r="AF450">
        <v>1721208</v>
      </c>
      <c r="AG450" t="s">
        <v>6388</v>
      </c>
      <c r="AH450" t="s">
        <v>5940</v>
      </c>
      <c r="AI450">
        <v>1721208</v>
      </c>
      <c r="AJ450" t="s">
        <v>6388</v>
      </c>
      <c r="AK450">
        <v>66</v>
      </c>
      <c r="AL450">
        <v>1721208</v>
      </c>
      <c r="AM450" t="s">
        <v>6388</v>
      </c>
      <c r="AN450" t="s">
        <v>5940</v>
      </c>
      <c r="AO450">
        <v>0</v>
      </c>
      <c r="AP450">
        <v>2100105</v>
      </c>
      <c r="AQ450" t="s">
        <v>6394</v>
      </c>
      <c r="AR450">
        <v>230</v>
      </c>
    </row>
    <row r="451" spans="1:44" x14ac:dyDescent="0.25">
      <c r="A451">
        <v>4202305</v>
      </c>
      <c r="B451">
        <v>1</v>
      </c>
      <c r="C451" t="s">
        <v>893</v>
      </c>
      <c r="D451" t="s">
        <v>2039</v>
      </c>
      <c r="E451">
        <v>13500</v>
      </c>
      <c r="F451" t="s">
        <v>5940</v>
      </c>
      <c r="G451">
        <v>720</v>
      </c>
      <c r="H451" t="s">
        <v>5940</v>
      </c>
      <c r="I451">
        <v>5600</v>
      </c>
      <c r="J451">
        <v>11</v>
      </c>
      <c r="K451">
        <v>13500</v>
      </c>
      <c r="L451">
        <v>0</v>
      </c>
      <c r="M451">
        <v>480</v>
      </c>
      <c r="N451">
        <v>0</v>
      </c>
      <c r="O451">
        <v>5720</v>
      </c>
      <c r="P451">
        <v>11</v>
      </c>
      <c r="R451">
        <v>4202305</v>
      </c>
      <c r="S451">
        <v>13500</v>
      </c>
      <c r="T451" t="s">
        <v>5940</v>
      </c>
      <c r="U451">
        <v>720</v>
      </c>
      <c r="V451" t="s">
        <v>5940</v>
      </c>
      <c r="W451">
        <v>5600</v>
      </c>
      <c r="X451">
        <v>11</v>
      </c>
      <c r="Z451">
        <v>1721257</v>
      </c>
      <c r="AB451" t="s">
        <v>5940</v>
      </c>
      <c r="AC451">
        <v>1721257</v>
      </c>
      <c r="AD451" t="s">
        <v>6389</v>
      </c>
      <c r="AE451">
        <v>480</v>
      </c>
      <c r="AF451">
        <v>1721257</v>
      </c>
      <c r="AG451" t="s">
        <v>6389</v>
      </c>
      <c r="AH451" t="s">
        <v>5940</v>
      </c>
      <c r="AI451">
        <v>1721257</v>
      </c>
      <c r="AJ451" t="s">
        <v>6389</v>
      </c>
      <c r="AK451" t="s">
        <v>5940</v>
      </c>
      <c r="AL451">
        <v>1721257</v>
      </c>
      <c r="AM451" t="s">
        <v>6389</v>
      </c>
      <c r="AN451">
        <v>35100</v>
      </c>
      <c r="AO451">
        <v>0</v>
      </c>
      <c r="AP451">
        <v>2100154</v>
      </c>
      <c r="AQ451" t="s">
        <v>6395</v>
      </c>
      <c r="AR451">
        <v>180</v>
      </c>
    </row>
    <row r="452" spans="1:44" x14ac:dyDescent="0.25">
      <c r="A452">
        <v>4202404</v>
      </c>
      <c r="B452">
        <v>1</v>
      </c>
      <c r="C452" t="s">
        <v>893</v>
      </c>
      <c r="D452" t="s">
        <v>2040</v>
      </c>
      <c r="E452">
        <v>8190</v>
      </c>
      <c r="F452" t="s">
        <v>5940</v>
      </c>
      <c r="G452">
        <v>1800</v>
      </c>
      <c r="H452" t="s">
        <v>5940</v>
      </c>
      <c r="I452">
        <v>240</v>
      </c>
      <c r="J452">
        <v>9</v>
      </c>
      <c r="K452">
        <v>8190</v>
      </c>
      <c r="L452">
        <v>0</v>
      </c>
      <c r="M452">
        <v>1800</v>
      </c>
      <c r="N452">
        <v>0</v>
      </c>
      <c r="O452">
        <v>280</v>
      </c>
      <c r="P452">
        <v>23</v>
      </c>
      <c r="R452">
        <v>4202404</v>
      </c>
      <c r="S452">
        <v>8190</v>
      </c>
      <c r="T452" t="s">
        <v>5940</v>
      </c>
      <c r="U452">
        <v>1800</v>
      </c>
      <c r="V452" t="s">
        <v>5940</v>
      </c>
      <c r="W452">
        <v>240</v>
      </c>
      <c r="X452">
        <v>9</v>
      </c>
      <c r="Z452">
        <v>1721307</v>
      </c>
      <c r="AB452" t="s">
        <v>5940</v>
      </c>
      <c r="AC452">
        <v>1721307</v>
      </c>
      <c r="AD452" t="s">
        <v>6390</v>
      </c>
      <c r="AE452">
        <v>780</v>
      </c>
      <c r="AF452">
        <v>1721307</v>
      </c>
      <c r="AG452" t="s">
        <v>6390</v>
      </c>
      <c r="AH452" t="s">
        <v>5940</v>
      </c>
      <c r="AI452">
        <v>1721307</v>
      </c>
      <c r="AJ452" t="s">
        <v>6390</v>
      </c>
      <c r="AK452">
        <v>40</v>
      </c>
      <c r="AL452">
        <v>1721307</v>
      </c>
      <c r="AM452" t="s">
        <v>6390</v>
      </c>
      <c r="AN452">
        <v>5590</v>
      </c>
      <c r="AO452">
        <v>0</v>
      </c>
      <c r="AP452">
        <v>2100204</v>
      </c>
      <c r="AQ452" t="s">
        <v>6396</v>
      </c>
      <c r="AR452">
        <v>122</v>
      </c>
    </row>
    <row r="453" spans="1:44" x14ac:dyDescent="0.25">
      <c r="A453">
        <v>4202438</v>
      </c>
      <c r="B453">
        <v>1</v>
      </c>
      <c r="C453" t="s">
        <v>893</v>
      </c>
      <c r="D453" t="s">
        <v>2041</v>
      </c>
      <c r="E453" t="s">
        <v>5940</v>
      </c>
      <c r="F453">
        <v>225</v>
      </c>
      <c r="G453">
        <v>5460</v>
      </c>
      <c r="H453" t="s">
        <v>5940</v>
      </c>
      <c r="I453" t="s">
        <v>5940</v>
      </c>
      <c r="J453">
        <v>486</v>
      </c>
      <c r="K453">
        <v>0</v>
      </c>
      <c r="L453">
        <v>225</v>
      </c>
      <c r="M453">
        <v>4680</v>
      </c>
      <c r="N453">
        <v>0</v>
      </c>
      <c r="O453">
        <v>0</v>
      </c>
      <c r="P453">
        <v>540</v>
      </c>
      <c r="R453">
        <v>4202438</v>
      </c>
      <c r="S453" t="s">
        <v>5940</v>
      </c>
      <c r="T453">
        <v>225</v>
      </c>
      <c r="U453">
        <v>5460</v>
      </c>
      <c r="V453" t="s">
        <v>5940</v>
      </c>
      <c r="W453" t="s">
        <v>5940</v>
      </c>
      <c r="X453">
        <v>486</v>
      </c>
      <c r="Z453">
        <v>1722081</v>
      </c>
      <c r="AB453" t="s">
        <v>5940</v>
      </c>
      <c r="AC453">
        <v>1722081</v>
      </c>
      <c r="AD453" t="s">
        <v>6391</v>
      </c>
      <c r="AE453">
        <v>2400</v>
      </c>
      <c r="AF453">
        <v>1722081</v>
      </c>
      <c r="AG453" t="s">
        <v>6391</v>
      </c>
      <c r="AH453">
        <v>855</v>
      </c>
      <c r="AI453">
        <v>1722081</v>
      </c>
      <c r="AJ453" t="s">
        <v>6391</v>
      </c>
      <c r="AK453">
        <v>128</v>
      </c>
      <c r="AL453">
        <v>1722081</v>
      </c>
      <c r="AM453" t="s">
        <v>6391</v>
      </c>
      <c r="AN453">
        <v>264</v>
      </c>
      <c r="AO453">
        <v>0</v>
      </c>
      <c r="AP453">
        <v>2100303</v>
      </c>
      <c r="AQ453" t="s">
        <v>6397</v>
      </c>
      <c r="AR453">
        <v>874</v>
      </c>
    </row>
    <row r="454" spans="1:44" x14ac:dyDescent="0.25">
      <c r="A454">
        <v>4202503</v>
      </c>
      <c r="B454">
        <v>1</v>
      </c>
      <c r="C454" t="s">
        <v>893</v>
      </c>
      <c r="D454" t="s">
        <v>2043</v>
      </c>
      <c r="E454" t="s">
        <v>5940</v>
      </c>
      <c r="F454" t="s">
        <v>5940</v>
      </c>
      <c r="G454">
        <v>630</v>
      </c>
      <c r="H454" t="s">
        <v>5940</v>
      </c>
      <c r="I454" t="s">
        <v>5940</v>
      </c>
      <c r="J454">
        <v>98</v>
      </c>
      <c r="K454">
        <v>0</v>
      </c>
      <c r="L454">
        <v>0</v>
      </c>
      <c r="M454">
        <v>1155</v>
      </c>
      <c r="N454">
        <v>0</v>
      </c>
      <c r="O454">
        <v>0</v>
      </c>
      <c r="P454">
        <v>135</v>
      </c>
      <c r="R454">
        <v>4202503</v>
      </c>
      <c r="S454" t="s">
        <v>5940</v>
      </c>
      <c r="T454" t="s">
        <v>5940</v>
      </c>
      <c r="U454">
        <v>630</v>
      </c>
      <c r="V454" t="s">
        <v>5940</v>
      </c>
      <c r="W454" t="s">
        <v>5940</v>
      </c>
      <c r="X454">
        <v>98</v>
      </c>
      <c r="Z454">
        <v>1722107</v>
      </c>
      <c r="AB454" t="s">
        <v>5940</v>
      </c>
      <c r="AC454">
        <v>1722107</v>
      </c>
      <c r="AD454" t="s">
        <v>6392</v>
      </c>
      <c r="AE454">
        <v>156</v>
      </c>
      <c r="AF454">
        <v>1722107</v>
      </c>
      <c r="AG454" t="s">
        <v>6392</v>
      </c>
      <c r="AH454" t="s">
        <v>5940</v>
      </c>
      <c r="AI454">
        <v>1722107</v>
      </c>
      <c r="AJ454" t="s">
        <v>6392</v>
      </c>
      <c r="AK454">
        <v>59</v>
      </c>
      <c r="AL454">
        <v>1722107</v>
      </c>
      <c r="AM454" t="s">
        <v>6392</v>
      </c>
      <c r="AN454" t="s">
        <v>5940</v>
      </c>
      <c r="AO454">
        <v>0</v>
      </c>
      <c r="AP454">
        <v>2100402</v>
      </c>
      <c r="AQ454" t="s">
        <v>6398</v>
      </c>
      <c r="AR454">
        <v>961</v>
      </c>
    </row>
    <row r="455" spans="1:44" x14ac:dyDescent="0.25">
      <c r="A455">
        <v>4202537</v>
      </c>
      <c r="B455">
        <v>1</v>
      </c>
      <c r="C455" t="s">
        <v>893</v>
      </c>
      <c r="D455" t="s">
        <v>2044</v>
      </c>
      <c r="E455">
        <v>450</v>
      </c>
      <c r="F455">
        <v>3290</v>
      </c>
      <c r="G455">
        <v>11259</v>
      </c>
      <c r="H455" t="s">
        <v>5940</v>
      </c>
      <c r="I455" t="s">
        <v>5940</v>
      </c>
      <c r="J455">
        <v>213</v>
      </c>
      <c r="K455">
        <v>900</v>
      </c>
      <c r="L455">
        <v>8100</v>
      </c>
      <c r="M455">
        <v>7830</v>
      </c>
      <c r="N455">
        <v>0</v>
      </c>
      <c r="O455">
        <v>0</v>
      </c>
      <c r="P455">
        <v>147</v>
      </c>
      <c r="R455">
        <v>4202537</v>
      </c>
      <c r="S455">
        <v>450</v>
      </c>
      <c r="T455">
        <v>3290</v>
      </c>
      <c r="U455">
        <v>11259</v>
      </c>
      <c r="V455" t="s">
        <v>5940</v>
      </c>
      <c r="W455" t="s">
        <v>5940</v>
      </c>
      <c r="X455">
        <v>213</v>
      </c>
      <c r="Z455">
        <v>2100055</v>
      </c>
      <c r="AB455" t="s">
        <v>5940</v>
      </c>
      <c r="AC455">
        <v>2100055</v>
      </c>
      <c r="AD455" t="s">
        <v>6393</v>
      </c>
      <c r="AE455">
        <v>8000</v>
      </c>
      <c r="AF455">
        <v>2100055</v>
      </c>
      <c r="AG455" t="s">
        <v>6393</v>
      </c>
      <c r="AH455" t="s">
        <v>5940</v>
      </c>
      <c r="AI455">
        <v>2100055</v>
      </c>
      <c r="AJ455" t="s">
        <v>6393</v>
      </c>
      <c r="AK455">
        <v>275</v>
      </c>
      <c r="AL455">
        <v>2100055</v>
      </c>
      <c r="AM455" t="s">
        <v>6393</v>
      </c>
      <c r="AN455" t="s">
        <v>5940</v>
      </c>
      <c r="AO455">
        <v>0</v>
      </c>
      <c r="AP455">
        <v>2100436</v>
      </c>
      <c r="AQ455" t="s">
        <v>6399</v>
      </c>
      <c r="AR455">
        <v>906</v>
      </c>
    </row>
    <row r="456" spans="1:44" x14ac:dyDescent="0.25">
      <c r="A456">
        <v>4202578</v>
      </c>
      <c r="B456">
        <v>1</v>
      </c>
      <c r="C456" t="s">
        <v>893</v>
      </c>
      <c r="D456" t="s">
        <v>2045</v>
      </c>
      <c r="E456">
        <v>400</v>
      </c>
      <c r="F456">
        <v>840</v>
      </c>
      <c r="G456">
        <v>3365</v>
      </c>
      <c r="H456" t="s">
        <v>5940</v>
      </c>
      <c r="I456" t="s">
        <v>5940</v>
      </c>
      <c r="J456">
        <v>47</v>
      </c>
      <c r="K456">
        <v>300</v>
      </c>
      <c r="L456">
        <v>972</v>
      </c>
      <c r="M456">
        <v>7819</v>
      </c>
      <c r="N456">
        <v>0</v>
      </c>
      <c r="O456">
        <v>0</v>
      </c>
      <c r="P456">
        <v>109</v>
      </c>
      <c r="R456">
        <v>4202578</v>
      </c>
      <c r="S456">
        <v>400</v>
      </c>
      <c r="T456">
        <v>840</v>
      </c>
      <c r="U456">
        <v>3365</v>
      </c>
      <c r="V456" t="s">
        <v>5940</v>
      </c>
      <c r="W456" t="s">
        <v>5940</v>
      </c>
      <c r="X456">
        <v>47</v>
      </c>
      <c r="Z456">
        <v>2100105</v>
      </c>
      <c r="AB456" t="s">
        <v>5940</v>
      </c>
      <c r="AC456">
        <v>2100105</v>
      </c>
      <c r="AD456" t="s">
        <v>6394</v>
      </c>
      <c r="AE456">
        <v>633</v>
      </c>
      <c r="AF456">
        <v>2100105</v>
      </c>
      <c r="AG456" t="s">
        <v>6394</v>
      </c>
      <c r="AH456">
        <v>280</v>
      </c>
      <c r="AI456">
        <v>2100105</v>
      </c>
      <c r="AJ456" t="s">
        <v>6394</v>
      </c>
      <c r="AK456">
        <v>24</v>
      </c>
      <c r="AL456">
        <v>2100105</v>
      </c>
      <c r="AM456" t="s">
        <v>6394</v>
      </c>
      <c r="AN456">
        <v>275</v>
      </c>
      <c r="AO456">
        <v>0</v>
      </c>
      <c r="AP456">
        <v>2100477</v>
      </c>
      <c r="AQ456" t="s">
        <v>6400</v>
      </c>
      <c r="AR456">
        <v>3426</v>
      </c>
    </row>
    <row r="457" spans="1:44" x14ac:dyDescent="0.25">
      <c r="A457">
        <v>4202602</v>
      </c>
      <c r="B457">
        <v>1</v>
      </c>
      <c r="C457" t="s">
        <v>893</v>
      </c>
      <c r="D457" t="s">
        <v>2046</v>
      </c>
      <c r="E457" t="s">
        <v>5940</v>
      </c>
      <c r="F457">
        <v>240</v>
      </c>
      <c r="G457">
        <v>9450</v>
      </c>
      <c r="H457" t="s">
        <v>5940</v>
      </c>
      <c r="I457" t="s">
        <v>5940</v>
      </c>
      <c r="J457">
        <v>349</v>
      </c>
      <c r="K457">
        <v>0</v>
      </c>
      <c r="L457">
        <v>1200</v>
      </c>
      <c r="M457">
        <v>13440</v>
      </c>
      <c r="N457">
        <v>0</v>
      </c>
      <c r="O457">
        <v>0</v>
      </c>
      <c r="P457">
        <v>180</v>
      </c>
      <c r="R457">
        <v>4202602</v>
      </c>
      <c r="S457" t="s">
        <v>5940</v>
      </c>
      <c r="T457">
        <v>240</v>
      </c>
      <c r="U457">
        <v>9450</v>
      </c>
      <c r="V457" t="s">
        <v>5940</v>
      </c>
      <c r="W457" t="s">
        <v>5940</v>
      </c>
      <c r="X457">
        <v>349</v>
      </c>
      <c r="Z457">
        <v>2100154</v>
      </c>
      <c r="AB457" t="s">
        <v>5940</v>
      </c>
      <c r="AC457">
        <v>2100154</v>
      </c>
      <c r="AD457" t="s">
        <v>6395</v>
      </c>
      <c r="AE457" t="s">
        <v>5940</v>
      </c>
      <c r="AF457">
        <v>2100154</v>
      </c>
      <c r="AG457" t="s">
        <v>6395</v>
      </c>
      <c r="AH457">
        <v>26</v>
      </c>
      <c r="AI457">
        <v>2100154</v>
      </c>
      <c r="AJ457" t="s">
        <v>6395</v>
      </c>
      <c r="AK457">
        <v>189</v>
      </c>
      <c r="AL457">
        <v>2100154</v>
      </c>
      <c r="AM457" t="s">
        <v>6395</v>
      </c>
      <c r="AN457" t="s">
        <v>5940</v>
      </c>
      <c r="AO457">
        <v>0</v>
      </c>
      <c r="AP457">
        <v>2100501</v>
      </c>
      <c r="AQ457" t="s">
        <v>6401</v>
      </c>
      <c r="AR457">
        <v>5235</v>
      </c>
    </row>
    <row r="458" spans="1:44" x14ac:dyDescent="0.25">
      <c r="A458">
        <v>4202453</v>
      </c>
      <c r="B458">
        <v>1</v>
      </c>
      <c r="C458" t="s">
        <v>893</v>
      </c>
      <c r="D458" t="s">
        <v>2042</v>
      </c>
      <c r="E458" t="s">
        <v>5940</v>
      </c>
      <c r="F458" t="s">
        <v>5940</v>
      </c>
      <c r="G458">
        <v>0</v>
      </c>
      <c r="H458" t="s">
        <v>5940</v>
      </c>
      <c r="I458" t="s">
        <v>5940</v>
      </c>
      <c r="J458" t="s">
        <v>5940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R458">
        <v>4202453</v>
      </c>
      <c r="S458" t="s">
        <v>5940</v>
      </c>
      <c r="T458" t="s">
        <v>5940</v>
      </c>
      <c r="U458">
        <v>0</v>
      </c>
      <c r="V458" t="s">
        <v>5940</v>
      </c>
      <c r="W458" t="s">
        <v>5940</v>
      </c>
      <c r="X458" t="s">
        <v>5940</v>
      </c>
      <c r="Z458">
        <v>2100204</v>
      </c>
      <c r="AB458" t="s">
        <v>5940</v>
      </c>
      <c r="AC458">
        <v>2100204</v>
      </c>
      <c r="AD458" t="s">
        <v>6396</v>
      </c>
      <c r="AE458">
        <v>586</v>
      </c>
      <c r="AF458">
        <v>2100204</v>
      </c>
      <c r="AG458" t="s">
        <v>6396</v>
      </c>
      <c r="AH458" t="s">
        <v>5940</v>
      </c>
      <c r="AI458">
        <v>2100204</v>
      </c>
      <c r="AJ458" t="s">
        <v>6396</v>
      </c>
      <c r="AK458">
        <v>105</v>
      </c>
      <c r="AL458">
        <v>2100204</v>
      </c>
      <c r="AM458" t="s">
        <v>6396</v>
      </c>
      <c r="AN458" t="s">
        <v>5940</v>
      </c>
      <c r="AO458">
        <v>0</v>
      </c>
      <c r="AP458">
        <v>2100550</v>
      </c>
      <c r="AQ458" t="s">
        <v>6402</v>
      </c>
      <c r="AR458">
        <v>114</v>
      </c>
    </row>
    <row r="459" spans="1:44" x14ac:dyDescent="0.25">
      <c r="A459">
        <v>4202701</v>
      </c>
      <c r="B459">
        <v>1</v>
      </c>
      <c r="C459" t="s">
        <v>893</v>
      </c>
      <c r="D459" t="s">
        <v>2047</v>
      </c>
      <c r="E459" t="s">
        <v>5940</v>
      </c>
      <c r="F459" t="s">
        <v>5940</v>
      </c>
      <c r="G459">
        <v>1280</v>
      </c>
      <c r="H459" t="s">
        <v>5940</v>
      </c>
      <c r="I459" t="s">
        <v>5940</v>
      </c>
      <c r="J459">
        <v>62</v>
      </c>
      <c r="K459">
        <v>0</v>
      </c>
      <c r="L459">
        <v>0</v>
      </c>
      <c r="M459">
        <v>1280</v>
      </c>
      <c r="N459">
        <v>0</v>
      </c>
      <c r="O459">
        <v>0</v>
      </c>
      <c r="P459">
        <v>39</v>
      </c>
      <c r="R459">
        <v>4202701</v>
      </c>
      <c r="S459" t="s">
        <v>5940</v>
      </c>
      <c r="T459" t="s">
        <v>5940</v>
      </c>
      <c r="U459">
        <v>1280</v>
      </c>
      <c r="V459" t="s">
        <v>5940</v>
      </c>
      <c r="W459" t="s">
        <v>5940</v>
      </c>
      <c r="X459">
        <v>62</v>
      </c>
      <c r="Z459">
        <v>2100303</v>
      </c>
      <c r="AB459" t="s">
        <v>5940</v>
      </c>
      <c r="AC459">
        <v>2100303</v>
      </c>
      <c r="AD459" t="s">
        <v>6397</v>
      </c>
      <c r="AE459">
        <v>2887</v>
      </c>
      <c r="AF459">
        <v>2100303</v>
      </c>
      <c r="AG459" t="s">
        <v>6397</v>
      </c>
      <c r="AH459">
        <v>11000</v>
      </c>
      <c r="AI459">
        <v>2100303</v>
      </c>
      <c r="AJ459" t="s">
        <v>6397</v>
      </c>
      <c r="AK459">
        <v>119</v>
      </c>
      <c r="AL459">
        <v>2100303</v>
      </c>
      <c r="AM459" t="s">
        <v>6397</v>
      </c>
      <c r="AN459" t="s">
        <v>5940</v>
      </c>
      <c r="AO459">
        <v>0</v>
      </c>
      <c r="AP459">
        <v>2100600</v>
      </c>
      <c r="AQ459" t="s">
        <v>6403</v>
      </c>
      <c r="AR459">
        <v>5707</v>
      </c>
    </row>
    <row r="460" spans="1:44" x14ac:dyDescent="0.25">
      <c r="A460">
        <v>4202800</v>
      </c>
      <c r="B460">
        <v>1</v>
      </c>
      <c r="C460" t="s">
        <v>893</v>
      </c>
      <c r="D460" t="s">
        <v>2048</v>
      </c>
      <c r="E460">
        <v>18500</v>
      </c>
      <c r="F460" t="s">
        <v>5940</v>
      </c>
      <c r="G460">
        <v>9336</v>
      </c>
      <c r="H460" t="s">
        <v>5940</v>
      </c>
      <c r="I460" t="s">
        <v>5940</v>
      </c>
      <c r="J460">
        <v>353</v>
      </c>
      <c r="K460">
        <v>13950</v>
      </c>
      <c r="L460">
        <v>0</v>
      </c>
      <c r="M460">
        <v>3990</v>
      </c>
      <c r="N460">
        <v>0</v>
      </c>
      <c r="O460">
        <v>0</v>
      </c>
      <c r="P460">
        <v>202</v>
      </c>
      <c r="R460">
        <v>4202800</v>
      </c>
      <c r="S460">
        <v>18500</v>
      </c>
      <c r="T460" t="s">
        <v>5940</v>
      </c>
      <c r="U460">
        <v>9336</v>
      </c>
      <c r="V460" t="s">
        <v>5940</v>
      </c>
      <c r="W460" t="s">
        <v>5940</v>
      </c>
      <c r="X460">
        <v>353</v>
      </c>
      <c r="Z460">
        <v>2100402</v>
      </c>
      <c r="AB460" t="s">
        <v>5940</v>
      </c>
      <c r="AC460">
        <v>2100402</v>
      </c>
      <c r="AD460" t="s">
        <v>6398</v>
      </c>
      <c r="AE460">
        <v>654</v>
      </c>
      <c r="AF460">
        <v>2100402</v>
      </c>
      <c r="AG460" t="s">
        <v>6398</v>
      </c>
      <c r="AH460" t="s">
        <v>5940</v>
      </c>
      <c r="AI460">
        <v>2100402</v>
      </c>
      <c r="AJ460" t="s">
        <v>6398</v>
      </c>
      <c r="AK460">
        <v>200</v>
      </c>
      <c r="AL460">
        <v>2100402</v>
      </c>
      <c r="AM460" t="s">
        <v>6398</v>
      </c>
      <c r="AN460" t="s">
        <v>5940</v>
      </c>
      <c r="AO460">
        <v>0</v>
      </c>
      <c r="AP460">
        <v>2100709</v>
      </c>
      <c r="AQ460" t="s">
        <v>6404</v>
      </c>
      <c r="AR460">
        <v>601</v>
      </c>
    </row>
    <row r="461" spans="1:44" x14ac:dyDescent="0.25">
      <c r="A461">
        <v>4202859</v>
      </c>
      <c r="B461">
        <v>1</v>
      </c>
      <c r="C461" t="s">
        <v>893</v>
      </c>
      <c r="D461" t="s">
        <v>2049</v>
      </c>
      <c r="E461" t="s">
        <v>5940</v>
      </c>
      <c r="F461" t="s">
        <v>5940</v>
      </c>
      <c r="G461">
        <v>930</v>
      </c>
      <c r="H461" t="s">
        <v>5940</v>
      </c>
      <c r="I461">
        <v>495</v>
      </c>
      <c r="J461">
        <v>70</v>
      </c>
      <c r="K461">
        <v>1815</v>
      </c>
      <c r="L461">
        <v>6</v>
      </c>
      <c r="M461">
        <v>2916</v>
      </c>
      <c r="N461">
        <v>0</v>
      </c>
      <c r="O461">
        <v>547</v>
      </c>
      <c r="P461">
        <v>22</v>
      </c>
      <c r="R461">
        <v>4202859</v>
      </c>
      <c r="S461" t="s">
        <v>5940</v>
      </c>
      <c r="T461" t="s">
        <v>5940</v>
      </c>
      <c r="U461">
        <v>930</v>
      </c>
      <c r="V461" t="s">
        <v>5940</v>
      </c>
      <c r="W461">
        <v>495</v>
      </c>
      <c r="X461">
        <v>70</v>
      </c>
      <c r="Z461">
        <v>2100436</v>
      </c>
      <c r="AB461" t="s">
        <v>5940</v>
      </c>
      <c r="AC461">
        <v>2100436</v>
      </c>
      <c r="AD461" t="s">
        <v>6399</v>
      </c>
      <c r="AE461">
        <v>1955</v>
      </c>
      <c r="AF461">
        <v>2100436</v>
      </c>
      <c r="AG461" t="s">
        <v>6399</v>
      </c>
      <c r="AH461" t="s">
        <v>5940</v>
      </c>
      <c r="AI461">
        <v>2100436</v>
      </c>
      <c r="AJ461" t="s">
        <v>6399</v>
      </c>
      <c r="AK461">
        <v>267</v>
      </c>
      <c r="AL461">
        <v>2100436</v>
      </c>
      <c r="AM461" t="s">
        <v>6399</v>
      </c>
      <c r="AN461" t="s">
        <v>5940</v>
      </c>
      <c r="AO461">
        <v>0</v>
      </c>
      <c r="AP461">
        <v>2100808</v>
      </c>
      <c r="AQ461" t="s">
        <v>6405</v>
      </c>
      <c r="AR461">
        <v>1456</v>
      </c>
    </row>
    <row r="462" spans="1:44" x14ac:dyDescent="0.25">
      <c r="A462">
        <v>4202875</v>
      </c>
      <c r="B462">
        <v>1</v>
      </c>
      <c r="C462" t="s">
        <v>893</v>
      </c>
      <c r="D462" t="s">
        <v>2050</v>
      </c>
      <c r="E462" t="s">
        <v>5940</v>
      </c>
      <c r="F462">
        <v>5280</v>
      </c>
      <c r="G462">
        <v>6000</v>
      </c>
      <c r="H462" t="s">
        <v>5940</v>
      </c>
      <c r="I462">
        <v>6</v>
      </c>
      <c r="J462">
        <v>2160</v>
      </c>
      <c r="K462">
        <v>0</v>
      </c>
      <c r="L462">
        <v>9360</v>
      </c>
      <c r="M462">
        <v>21060</v>
      </c>
      <c r="N462">
        <v>0</v>
      </c>
      <c r="O462">
        <v>8</v>
      </c>
      <c r="P462">
        <v>3150</v>
      </c>
      <c r="R462">
        <v>4202875</v>
      </c>
      <c r="S462" t="s">
        <v>5940</v>
      </c>
      <c r="T462">
        <v>5280</v>
      </c>
      <c r="U462">
        <v>6000</v>
      </c>
      <c r="V462" t="s">
        <v>5940</v>
      </c>
      <c r="W462">
        <v>6</v>
      </c>
      <c r="X462">
        <v>2160</v>
      </c>
      <c r="Z462">
        <v>2100477</v>
      </c>
      <c r="AB462" t="s">
        <v>5940</v>
      </c>
      <c r="AC462">
        <v>2100477</v>
      </c>
      <c r="AD462" t="s">
        <v>6400</v>
      </c>
      <c r="AE462">
        <v>11247</v>
      </c>
      <c r="AF462">
        <v>2100477</v>
      </c>
      <c r="AG462" t="s">
        <v>6400</v>
      </c>
      <c r="AH462">
        <v>120</v>
      </c>
      <c r="AI462">
        <v>2100477</v>
      </c>
      <c r="AJ462" t="s">
        <v>6400</v>
      </c>
      <c r="AK462">
        <v>152</v>
      </c>
      <c r="AL462">
        <v>2100477</v>
      </c>
      <c r="AM462" t="s">
        <v>6400</v>
      </c>
      <c r="AN462" t="s">
        <v>5940</v>
      </c>
      <c r="AO462">
        <v>0</v>
      </c>
      <c r="AP462">
        <v>2100832</v>
      </c>
      <c r="AQ462" t="s">
        <v>6406</v>
      </c>
      <c r="AR462">
        <v>27</v>
      </c>
    </row>
    <row r="463" spans="1:44" x14ac:dyDescent="0.25">
      <c r="A463">
        <v>4202909</v>
      </c>
      <c r="B463">
        <v>1</v>
      </c>
      <c r="C463" t="s">
        <v>893</v>
      </c>
      <c r="D463" t="s">
        <v>2051</v>
      </c>
      <c r="E463" t="s">
        <v>5940</v>
      </c>
      <c r="F463" t="s">
        <v>5940</v>
      </c>
      <c r="G463">
        <v>1836</v>
      </c>
      <c r="H463" t="s">
        <v>5940</v>
      </c>
      <c r="I463">
        <v>1260</v>
      </c>
      <c r="J463">
        <v>7</v>
      </c>
      <c r="K463">
        <v>0</v>
      </c>
      <c r="L463">
        <v>0</v>
      </c>
      <c r="M463">
        <v>1040</v>
      </c>
      <c r="N463">
        <v>0</v>
      </c>
      <c r="O463">
        <v>1260</v>
      </c>
      <c r="P463">
        <v>8</v>
      </c>
      <c r="R463">
        <v>4202909</v>
      </c>
      <c r="S463" t="s">
        <v>5940</v>
      </c>
      <c r="T463" t="s">
        <v>5940</v>
      </c>
      <c r="U463">
        <v>1836</v>
      </c>
      <c r="V463" t="s">
        <v>5940</v>
      </c>
      <c r="W463">
        <v>1260</v>
      </c>
      <c r="X463">
        <v>7</v>
      </c>
      <c r="Z463">
        <v>2100501</v>
      </c>
      <c r="AB463" t="s">
        <v>5940</v>
      </c>
      <c r="AC463">
        <v>2100501</v>
      </c>
      <c r="AD463" t="s">
        <v>6401</v>
      </c>
      <c r="AE463">
        <v>2474</v>
      </c>
      <c r="AF463">
        <v>2100501</v>
      </c>
      <c r="AG463" t="s">
        <v>6401</v>
      </c>
      <c r="AH463" t="s">
        <v>5940</v>
      </c>
      <c r="AI463">
        <v>2100501</v>
      </c>
      <c r="AJ463" t="s">
        <v>6401</v>
      </c>
      <c r="AK463">
        <v>1</v>
      </c>
      <c r="AL463">
        <v>2100501</v>
      </c>
      <c r="AM463" t="s">
        <v>6401</v>
      </c>
      <c r="AN463">
        <v>54837</v>
      </c>
      <c r="AO463">
        <v>0</v>
      </c>
      <c r="AP463">
        <v>2100873</v>
      </c>
      <c r="AQ463" t="s">
        <v>6407</v>
      </c>
      <c r="AR463">
        <v>575</v>
      </c>
    </row>
    <row r="464" spans="1:44" x14ac:dyDescent="0.25">
      <c r="A464">
        <v>4203006</v>
      </c>
      <c r="B464">
        <v>1</v>
      </c>
      <c r="C464" t="s">
        <v>893</v>
      </c>
      <c r="D464" t="s">
        <v>2052</v>
      </c>
      <c r="E464" t="s">
        <v>5940</v>
      </c>
      <c r="F464" t="s">
        <v>5940</v>
      </c>
      <c r="G464">
        <v>8910</v>
      </c>
      <c r="H464" t="s">
        <v>5940</v>
      </c>
      <c r="I464">
        <v>18</v>
      </c>
      <c r="J464">
        <v>756</v>
      </c>
      <c r="K464">
        <v>0</v>
      </c>
      <c r="L464">
        <v>480</v>
      </c>
      <c r="M464">
        <v>15540</v>
      </c>
      <c r="N464">
        <v>0</v>
      </c>
      <c r="O464">
        <v>9</v>
      </c>
      <c r="P464">
        <v>1080</v>
      </c>
      <c r="R464">
        <v>4203006</v>
      </c>
      <c r="S464" t="s">
        <v>5940</v>
      </c>
      <c r="T464" t="s">
        <v>5940</v>
      </c>
      <c r="U464">
        <v>8910</v>
      </c>
      <c r="V464" t="s">
        <v>5940</v>
      </c>
      <c r="W464">
        <v>18</v>
      </c>
      <c r="X464">
        <v>756</v>
      </c>
      <c r="Z464">
        <v>2100550</v>
      </c>
      <c r="AB464" t="s">
        <v>5940</v>
      </c>
      <c r="AC464">
        <v>2100550</v>
      </c>
      <c r="AD464" t="s">
        <v>6402</v>
      </c>
      <c r="AE464">
        <v>500</v>
      </c>
      <c r="AF464">
        <v>2100550</v>
      </c>
      <c r="AG464" t="s">
        <v>6402</v>
      </c>
      <c r="AH464" t="s">
        <v>5940</v>
      </c>
      <c r="AI464">
        <v>2100550</v>
      </c>
      <c r="AJ464" t="s">
        <v>6402</v>
      </c>
      <c r="AK464">
        <v>63</v>
      </c>
      <c r="AL464">
        <v>2100550</v>
      </c>
      <c r="AM464" t="s">
        <v>6402</v>
      </c>
      <c r="AN464" t="s">
        <v>5940</v>
      </c>
      <c r="AO464">
        <v>0</v>
      </c>
      <c r="AP464">
        <v>2100907</v>
      </c>
      <c r="AQ464" t="s">
        <v>6408</v>
      </c>
      <c r="AR464">
        <v>525</v>
      </c>
    </row>
    <row r="465" spans="1:44" x14ac:dyDescent="0.25">
      <c r="A465">
        <v>4203105</v>
      </c>
      <c r="B465">
        <v>1</v>
      </c>
      <c r="C465" t="s">
        <v>893</v>
      </c>
      <c r="D465" t="s">
        <v>2053</v>
      </c>
      <c r="E465">
        <v>3650</v>
      </c>
      <c r="F465">
        <v>1800</v>
      </c>
      <c r="G465">
        <v>11280</v>
      </c>
      <c r="H465" t="s">
        <v>5940</v>
      </c>
      <c r="I465" t="s">
        <v>5940</v>
      </c>
      <c r="J465">
        <v>1020</v>
      </c>
      <c r="K465">
        <v>2880</v>
      </c>
      <c r="L465">
        <v>2080</v>
      </c>
      <c r="M465">
        <v>16665</v>
      </c>
      <c r="N465">
        <v>0</v>
      </c>
      <c r="O465">
        <v>0</v>
      </c>
      <c r="P465">
        <v>216</v>
      </c>
      <c r="R465">
        <v>4203105</v>
      </c>
      <c r="S465">
        <v>3650</v>
      </c>
      <c r="T465">
        <v>1800</v>
      </c>
      <c r="U465">
        <v>11280</v>
      </c>
      <c r="V465" t="s">
        <v>5940</v>
      </c>
      <c r="W465" t="s">
        <v>5940</v>
      </c>
      <c r="X465">
        <v>1020</v>
      </c>
      <c r="Z465">
        <v>2100600</v>
      </c>
      <c r="AB465" t="s">
        <v>5940</v>
      </c>
      <c r="AC465">
        <v>2100600</v>
      </c>
      <c r="AD465" t="s">
        <v>6403</v>
      </c>
      <c r="AE465">
        <v>12710</v>
      </c>
      <c r="AF465">
        <v>2100600</v>
      </c>
      <c r="AG465" t="s">
        <v>6403</v>
      </c>
      <c r="AH465">
        <v>135</v>
      </c>
      <c r="AI465">
        <v>2100600</v>
      </c>
      <c r="AJ465" t="s">
        <v>6403</v>
      </c>
      <c r="AK465">
        <v>606</v>
      </c>
      <c r="AL465">
        <v>2100600</v>
      </c>
      <c r="AM465" t="s">
        <v>6403</v>
      </c>
      <c r="AN465" t="s">
        <v>5940</v>
      </c>
      <c r="AO465">
        <v>0</v>
      </c>
      <c r="AP465">
        <v>2100956</v>
      </c>
      <c r="AQ465" t="s">
        <v>6409</v>
      </c>
      <c r="AR465">
        <v>3788</v>
      </c>
    </row>
    <row r="466" spans="1:44" x14ac:dyDescent="0.25">
      <c r="A466">
        <v>4203154</v>
      </c>
      <c r="B466">
        <v>1</v>
      </c>
      <c r="C466" t="s">
        <v>893</v>
      </c>
      <c r="D466" t="s">
        <v>2054</v>
      </c>
      <c r="E466" t="s">
        <v>5940</v>
      </c>
      <c r="F466">
        <v>302</v>
      </c>
      <c r="G466">
        <v>1920</v>
      </c>
      <c r="H466" t="s">
        <v>5940</v>
      </c>
      <c r="I466">
        <v>8</v>
      </c>
      <c r="J466">
        <v>140</v>
      </c>
      <c r="K466">
        <v>0</v>
      </c>
      <c r="L466">
        <v>616</v>
      </c>
      <c r="M466">
        <v>4335</v>
      </c>
      <c r="N466">
        <v>0</v>
      </c>
      <c r="O466">
        <v>18</v>
      </c>
      <c r="P466">
        <v>450</v>
      </c>
      <c r="R466">
        <v>4203154</v>
      </c>
      <c r="S466" t="s">
        <v>5940</v>
      </c>
      <c r="T466">
        <v>302</v>
      </c>
      <c r="U466">
        <v>1920</v>
      </c>
      <c r="V466" t="s">
        <v>5940</v>
      </c>
      <c r="W466">
        <v>8</v>
      </c>
      <c r="X466">
        <v>140</v>
      </c>
      <c r="Z466">
        <v>2100709</v>
      </c>
      <c r="AB466" t="s">
        <v>5940</v>
      </c>
      <c r="AC466">
        <v>2100709</v>
      </c>
      <c r="AD466" t="s">
        <v>6404</v>
      </c>
      <c r="AE466">
        <v>1800</v>
      </c>
      <c r="AF466">
        <v>2100709</v>
      </c>
      <c r="AG466" t="s">
        <v>6404</v>
      </c>
      <c r="AH466" t="s">
        <v>5940</v>
      </c>
      <c r="AI466">
        <v>2100709</v>
      </c>
      <c r="AJ466" t="s">
        <v>6404</v>
      </c>
      <c r="AK466">
        <v>105</v>
      </c>
      <c r="AL466">
        <v>2100709</v>
      </c>
      <c r="AM466" t="s">
        <v>6404</v>
      </c>
      <c r="AN466" t="s">
        <v>5940</v>
      </c>
      <c r="AO466">
        <v>0</v>
      </c>
      <c r="AP466">
        <v>2101004</v>
      </c>
      <c r="AQ466" t="s">
        <v>6410</v>
      </c>
      <c r="AR466">
        <v>614</v>
      </c>
    </row>
    <row r="467" spans="1:44" x14ac:dyDescent="0.25">
      <c r="A467">
        <v>4203204</v>
      </c>
      <c r="B467">
        <v>1</v>
      </c>
      <c r="C467" t="s">
        <v>893</v>
      </c>
      <c r="D467" t="s">
        <v>2055</v>
      </c>
      <c r="E467">
        <v>360</v>
      </c>
      <c r="F467" t="s">
        <v>5940</v>
      </c>
      <c r="G467" t="s">
        <v>5940</v>
      </c>
      <c r="H467" t="s">
        <v>5940</v>
      </c>
      <c r="I467">
        <v>6120</v>
      </c>
      <c r="J467" t="s">
        <v>5940</v>
      </c>
      <c r="K467">
        <v>360</v>
      </c>
      <c r="L467">
        <v>0</v>
      </c>
      <c r="M467">
        <v>20</v>
      </c>
      <c r="N467">
        <v>0</v>
      </c>
      <c r="O467">
        <v>7200</v>
      </c>
      <c r="P467">
        <v>25</v>
      </c>
      <c r="R467">
        <v>4203204</v>
      </c>
      <c r="S467">
        <v>360</v>
      </c>
      <c r="T467" t="s">
        <v>5940</v>
      </c>
      <c r="U467" t="s">
        <v>5940</v>
      </c>
      <c r="V467" t="s">
        <v>5940</v>
      </c>
      <c r="W467">
        <v>6120</v>
      </c>
      <c r="X467" t="s">
        <v>5940</v>
      </c>
      <c r="Z467">
        <v>2100808</v>
      </c>
      <c r="AB467" t="s">
        <v>5940</v>
      </c>
      <c r="AC467">
        <v>2100808</v>
      </c>
      <c r="AD467" t="s">
        <v>6405</v>
      </c>
      <c r="AE467">
        <v>5600</v>
      </c>
      <c r="AF467">
        <v>2100808</v>
      </c>
      <c r="AG467" t="s">
        <v>6405</v>
      </c>
      <c r="AH467">
        <v>1820</v>
      </c>
      <c r="AI467">
        <v>2100808</v>
      </c>
      <c r="AJ467" t="s">
        <v>6405</v>
      </c>
      <c r="AK467">
        <v>346</v>
      </c>
      <c r="AL467">
        <v>2100808</v>
      </c>
      <c r="AM467" t="s">
        <v>6405</v>
      </c>
      <c r="AN467">
        <v>7560</v>
      </c>
      <c r="AO467">
        <v>0</v>
      </c>
      <c r="AP467">
        <v>2101103</v>
      </c>
      <c r="AQ467" t="s">
        <v>6411</v>
      </c>
      <c r="AR467">
        <v>98</v>
      </c>
    </row>
    <row r="468" spans="1:44" x14ac:dyDescent="0.25">
      <c r="A468">
        <v>4203303</v>
      </c>
      <c r="B468">
        <v>1</v>
      </c>
      <c r="C468" t="s">
        <v>893</v>
      </c>
      <c r="D468" t="s">
        <v>2057</v>
      </c>
      <c r="E468" t="s">
        <v>5940</v>
      </c>
      <c r="F468">
        <v>575</v>
      </c>
      <c r="G468">
        <v>27540</v>
      </c>
      <c r="H468" t="s">
        <v>5940</v>
      </c>
      <c r="I468" t="s">
        <v>5940</v>
      </c>
      <c r="J468">
        <v>1137</v>
      </c>
      <c r="K468">
        <v>0</v>
      </c>
      <c r="L468">
        <v>600</v>
      </c>
      <c r="M468">
        <v>22680</v>
      </c>
      <c r="N468">
        <v>0</v>
      </c>
      <c r="O468">
        <v>0</v>
      </c>
      <c r="P468">
        <v>1050</v>
      </c>
      <c r="R468">
        <v>4203303</v>
      </c>
      <c r="S468" t="s">
        <v>5940</v>
      </c>
      <c r="T468">
        <v>575</v>
      </c>
      <c r="U468">
        <v>27540</v>
      </c>
      <c r="V468" t="s">
        <v>5940</v>
      </c>
      <c r="W468" t="s">
        <v>5940</v>
      </c>
      <c r="X468">
        <v>1137</v>
      </c>
      <c r="Z468">
        <v>2100832</v>
      </c>
      <c r="AB468" t="s">
        <v>5940</v>
      </c>
      <c r="AC468">
        <v>2100832</v>
      </c>
      <c r="AD468" t="s">
        <v>6406</v>
      </c>
      <c r="AE468">
        <v>4</v>
      </c>
      <c r="AF468">
        <v>2100832</v>
      </c>
      <c r="AG468" t="s">
        <v>6406</v>
      </c>
      <c r="AH468" t="s">
        <v>5940</v>
      </c>
      <c r="AI468">
        <v>2100832</v>
      </c>
      <c r="AJ468" t="s">
        <v>6406</v>
      </c>
      <c r="AK468" t="s">
        <v>5940</v>
      </c>
      <c r="AL468">
        <v>2100832</v>
      </c>
      <c r="AM468" t="s">
        <v>6406</v>
      </c>
      <c r="AN468" t="s">
        <v>5940</v>
      </c>
      <c r="AO468">
        <v>0</v>
      </c>
      <c r="AP468">
        <v>2101202</v>
      </c>
      <c r="AQ468" t="s">
        <v>6412</v>
      </c>
      <c r="AR468">
        <v>2546</v>
      </c>
    </row>
    <row r="469" spans="1:44" x14ac:dyDescent="0.25">
      <c r="A469">
        <v>4203402</v>
      </c>
      <c r="B469">
        <v>1</v>
      </c>
      <c r="C469" t="s">
        <v>893</v>
      </c>
      <c r="D469" t="s">
        <v>2058</v>
      </c>
      <c r="E469" t="s">
        <v>5940</v>
      </c>
      <c r="F469">
        <v>14918</v>
      </c>
      <c r="G469">
        <v>13200</v>
      </c>
      <c r="H469" t="s">
        <v>5940</v>
      </c>
      <c r="I469">
        <v>16</v>
      </c>
      <c r="J469">
        <v>700</v>
      </c>
      <c r="K469">
        <v>0</v>
      </c>
      <c r="L469">
        <v>17550</v>
      </c>
      <c r="M469">
        <v>37440</v>
      </c>
      <c r="N469">
        <v>0</v>
      </c>
      <c r="O469">
        <v>86</v>
      </c>
      <c r="P469">
        <v>2550</v>
      </c>
      <c r="R469">
        <v>4203402</v>
      </c>
      <c r="S469" t="s">
        <v>5940</v>
      </c>
      <c r="T469">
        <v>14918</v>
      </c>
      <c r="U469">
        <v>13200</v>
      </c>
      <c r="V469" t="s">
        <v>5940</v>
      </c>
      <c r="W469">
        <v>16</v>
      </c>
      <c r="X469">
        <v>700</v>
      </c>
      <c r="Z469">
        <v>2100873</v>
      </c>
      <c r="AB469" t="s">
        <v>5940</v>
      </c>
      <c r="AC469">
        <v>2100873</v>
      </c>
      <c r="AD469" t="s">
        <v>6407</v>
      </c>
      <c r="AE469">
        <v>1828</v>
      </c>
      <c r="AF469">
        <v>2100873</v>
      </c>
      <c r="AG469" t="s">
        <v>6407</v>
      </c>
      <c r="AH469" t="s">
        <v>5940</v>
      </c>
      <c r="AI469">
        <v>2100873</v>
      </c>
      <c r="AJ469" t="s">
        <v>6407</v>
      </c>
      <c r="AK469">
        <v>83</v>
      </c>
      <c r="AL469">
        <v>2100873</v>
      </c>
      <c r="AM469" t="s">
        <v>6407</v>
      </c>
      <c r="AN469" t="s">
        <v>5940</v>
      </c>
      <c r="AO469">
        <v>0</v>
      </c>
      <c r="AP469">
        <v>2101251</v>
      </c>
      <c r="AQ469" t="s">
        <v>6413</v>
      </c>
      <c r="AR469">
        <v>369</v>
      </c>
    </row>
    <row r="470" spans="1:44" x14ac:dyDescent="0.25">
      <c r="A470">
        <v>4203501</v>
      </c>
      <c r="B470">
        <v>1</v>
      </c>
      <c r="C470" t="s">
        <v>893</v>
      </c>
      <c r="D470" t="s">
        <v>2059</v>
      </c>
      <c r="E470">
        <v>720</v>
      </c>
      <c r="F470">
        <v>28800</v>
      </c>
      <c r="G470">
        <v>39348</v>
      </c>
      <c r="H470" t="s">
        <v>5940</v>
      </c>
      <c r="I470">
        <v>18</v>
      </c>
      <c r="J470">
        <v>279</v>
      </c>
      <c r="K470">
        <v>1200</v>
      </c>
      <c r="L470">
        <v>42900</v>
      </c>
      <c r="M470">
        <v>77100</v>
      </c>
      <c r="N470">
        <v>0</v>
      </c>
      <c r="O470">
        <v>11</v>
      </c>
      <c r="P470">
        <v>420</v>
      </c>
      <c r="R470">
        <v>4203501</v>
      </c>
      <c r="S470">
        <v>720</v>
      </c>
      <c r="T470">
        <v>28800</v>
      </c>
      <c r="U470">
        <v>39348</v>
      </c>
      <c r="V470" t="s">
        <v>5940</v>
      </c>
      <c r="W470">
        <v>18</v>
      </c>
      <c r="X470">
        <v>279</v>
      </c>
      <c r="Z470">
        <v>2100907</v>
      </c>
      <c r="AB470" t="s">
        <v>5940</v>
      </c>
      <c r="AC470">
        <v>2100907</v>
      </c>
      <c r="AD470" t="s">
        <v>6408</v>
      </c>
      <c r="AE470">
        <v>2974</v>
      </c>
      <c r="AF470">
        <v>2100907</v>
      </c>
      <c r="AG470" t="s">
        <v>6408</v>
      </c>
      <c r="AH470" t="s">
        <v>5940</v>
      </c>
      <c r="AI470">
        <v>2100907</v>
      </c>
      <c r="AJ470" t="s">
        <v>6408</v>
      </c>
      <c r="AK470">
        <v>407</v>
      </c>
      <c r="AL470">
        <v>2100907</v>
      </c>
      <c r="AM470" t="s">
        <v>6408</v>
      </c>
      <c r="AN470" t="s">
        <v>5940</v>
      </c>
      <c r="AO470">
        <v>0</v>
      </c>
      <c r="AP470">
        <v>2101301</v>
      </c>
      <c r="AQ470" t="s">
        <v>6414</v>
      </c>
      <c r="AR470">
        <v>163</v>
      </c>
    </row>
    <row r="471" spans="1:44" x14ac:dyDescent="0.25">
      <c r="A471">
        <v>4203600</v>
      </c>
      <c r="B471">
        <v>1</v>
      </c>
      <c r="C471" t="s">
        <v>893</v>
      </c>
      <c r="D471" t="s">
        <v>2060</v>
      </c>
      <c r="E471">
        <v>100</v>
      </c>
      <c r="F471">
        <v>39600</v>
      </c>
      <c r="G471">
        <v>97800</v>
      </c>
      <c r="H471" t="s">
        <v>5940</v>
      </c>
      <c r="I471" t="s">
        <v>5940</v>
      </c>
      <c r="J471">
        <v>4680</v>
      </c>
      <c r="K471">
        <v>500</v>
      </c>
      <c r="L471">
        <v>86400</v>
      </c>
      <c r="M471">
        <v>120000</v>
      </c>
      <c r="N471">
        <v>0</v>
      </c>
      <c r="O471">
        <v>0</v>
      </c>
      <c r="P471">
        <v>24000</v>
      </c>
      <c r="R471">
        <v>4203600</v>
      </c>
      <c r="S471">
        <v>100</v>
      </c>
      <c r="T471">
        <v>39600</v>
      </c>
      <c r="U471">
        <v>97800</v>
      </c>
      <c r="V471" t="s">
        <v>5940</v>
      </c>
      <c r="W471" t="s">
        <v>5940</v>
      </c>
      <c r="X471">
        <v>4680</v>
      </c>
      <c r="Z471">
        <v>2100956</v>
      </c>
      <c r="AB471" t="s">
        <v>5940</v>
      </c>
      <c r="AC471">
        <v>2100956</v>
      </c>
      <c r="AD471" t="s">
        <v>6409</v>
      </c>
      <c r="AE471">
        <v>10400</v>
      </c>
      <c r="AF471">
        <v>2100956</v>
      </c>
      <c r="AG471" t="s">
        <v>6409</v>
      </c>
      <c r="AH471" t="s">
        <v>5940</v>
      </c>
      <c r="AI471">
        <v>2100956</v>
      </c>
      <c r="AJ471" t="s">
        <v>6409</v>
      </c>
      <c r="AK471">
        <v>250</v>
      </c>
      <c r="AL471">
        <v>2100956</v>
      </c>
      <c r="AM471" t="s">
        <v>6409</v>
      </c>
      <c r="AN471" t="s">
        <v>5940</v>
      </c>
      <c r="AO471">
        <v>0</v>
      </c>
      <c r="AP471">
        <v>2101350</v>
      </c>
      <c r="AQ471" t="s">
        <v>6415</v>
      </c>
      <c r="AR471">
        <v>19</v>
      </c>
    </row>
    <row r="472" spans="1:44" x14ac:dyDescent="0.25">
      <c r="A472">
        <v>4203709</v>
      </c>
      <c r="B472">
        <v>1</v>
      </c>
      <c r="C472" t="s">
        <v>893</v>
      </c>
      <c r="D472" t="s">
        <v>2061</v>
      </c>
      <c r="E472" t="s">
        <v>5940</v>
      </c>
      <c r="F472" t="s">
        <v>5940</v>
      </c>
      <c r="G472">
        <v>1510</v>
      </c>
      <c r="H472" t="s">
        <v>5940</v>
      </c>
      <c r="I472">
        <v>2250</v>
      </c>
      <c r="J472">
        <v>45</v>
      </c>
      <c r="K472">
        <v>0</v>
      </c>
      <c r="L472">
        <v>0</v>
      </c>
      <c r="M472">
        <v>415</v>
      </c>
      <c r="N472">
        <v>0</v>
      </c>
      <c r="O472">
        <v>3375</v>
      </c>
      <c r="P472">
        <v>17</v>
      </c>
      <c r="R472">
        <v>4203709</v>
      </c>
      <c r="S472" t="s">
        <v>5940</v>
      </c>
      <c r="T472" t="s">
        <v>5940</v>
      </c>
      <c r="U472">
        <v>1510</v>
      </c>
      <c r="V472" t="s">
        <v>5940</v>
      </c>
      <c r="W472">
        <v>2250</v>
      </c>
      <c r="X472">
        <v>45</v>
      </c>
      <c r="Z472">
        <v>2101004</v>
      </c>
      <c r="AB472" t="s">
        <v>5940</v>
      </c>
      <c r="AC472">
        <v>2101004</v>
      </c>
      <c r="AD472" t="s">
        <v>6410</v>
      </c>
      <c r="AE472">
        <v>4264</v>
      </c>
      <c r="AF472">
        <v>2101004</v>
      </c>
      <c r="AG472" t="s">
        <v>6410</v>
      </c>
      <c r="AH472" t="s">
        <v>5940</v>
      </c>
      <c r="AI472">
        <v>2101004</v>
      </c>
      <c r="AJ472" t="s">
        <v>6410</v>
      </c>
      <c r="AK472">
        <v>123</v>
      </c>
      <c r="AL472">
        <v>2101004</v>
      </c>
      <c r="AM472" t="s">
        <v>6410</v>
      </c>
      <c r="AN472" t="s">
        <v>5940</v>
      </c>
      <c r="AO472">
        <v>0</v>
      </c>
      <c r="AP472">
        <v>2101400</v>
      </c>
      <c r="AQ472" t="s">
        <v>6416</v>
      </c>
      <c r="AR472">
        <v>11998</v>
      </c>
    </row>
    <row r="473" spans="1:44" x14ac:dyDescent="0.25">
      <c r="A473">
        <v>4203808</v>
      </c>
      <c r="B473">
        <v>1</v>
      </c>
      <c r="C473" t="s">
        <v>893</v>
      </c>
      <c r="D473" t="s">
        <v>2062</v>
      </c>
      <c r="E473" t="s">
        <v>5940</v>
      </c>
      <c r="F473">
        <v>31284</v>
      </c>
      <c r="G473">
        <v>49590</v>
      </c>
      <c r="H473" t="s">
        <v>5940</v>
      </c>
      <c r="I473">
        <v>36</v>
      </c>
      <c r="J473">
        <v>4080</v>
      </c>
      <c r="K473">
        <v>0</v>
      </c>
      <c r="L473">
        <v>40800</v>
      </c>
      <c r="M473">
        <v>76950</v>
      </c>
      <c r="N473">
        <v>0</v>
      </c>
      <c r="O473">
        <v>30</v>
      </c>
      <c r="P473">
        <v>5400</v>
      </c>
      <c r="R473">
        <v>4203808</v>
      </c>
      <c r="S473" t="s">
        <v>5940</v>
      </c>
      <c r="T473">
        <v>31284</v>
      </c>
      <c r="U473">
        <v>49590</v>
      </c>
      <c r="V473" t="s">
        <v>5940</v>
      </c>
      <c r="W473">
        <v>36</v>
      </c>
      <c r="X473">
        <v>4080</v>
      </c>
      <c r="Z473">
        <v>2101103</v>
      </c>
      <c r="AB473" t="s">
        <v>5940</v>
      </c>
      <c r="AC473">
        <v>2101103</v>
      </c>
      <c r="AD473" t="s">
        <v>6411</v>
      </c>
      <c r="AE473">
        <v>108</v>
      </c>
      <c r="AF473">
        <v>2101103</v>
      </c>
      <c r="AG473" t="s">
        <v>6411</v>
      </c>
      <c r="AH473" t="s">
        <v>5940</v>
      </c>
      <c r="AI473">
        <v>2101103</v>
      </c>
      <c r="AJ473" t="s">
        <v>6411</v>
      </c>
      <c r="AK473">
        <v>5</v>
      </c>
      <c r="AL473">
        <v>2101103</v>
      </c>
      <c r="AM473" t="s">
        <v>6411</v>
      </c>
      <c r="AN473" t="s">
        <v>5940</v>
      </c>
      <c r="AO473">
        <v>0</v>
      </c>
      <c r="AP473">
        <v>2101509</v>
      </c>
      <c r="AQ473" t="s">
        <v>6417</v>
      </c>
      <c r="AR473">
        <v>226</v>
      </c>
    </row>
    <row r="474" spans="1:44" x14ac:dyDescent="0.25">
      <c r="A474">
        <v>4203253</v>
      </c>
      <c r="B474">
        <v>1</v>
      </c>
      <c r="C474" t="s">
        <v>893</v>
      </c>
      <c r="D474" t="s">
        <v>2056</v>
      </c>
      <c r="E474" t="s">
        <v>5940</v>
      </c>
      <c r="F474">
        <v>540</v>
      </c>
      <c r="G474">
        <v>3600</v>
      </c>
      <c r="H474" t="s">
        <v>5940</v>
      </c>
      <c r="I474">
        <v>12</v>
      </c>
      <c r="J474">
        <v>232</v>
      </c>
      <c r="K474">
        <v>0</v>
      </c>
      <c r="L474">
        <v>1485</v>
      </c>
      <c r="M474">
        <v>8640</v>
      </c>
      <c r="N474">
        <v>0</v>
      </c>
      <c r="O474">
        <v>0</v>
      </c>
      <c r="P474">
        <v>306</v>
      </c>
      <c r="R474">
        <v>4203253</v>
      </c>
      <c r="S474" t="s">
        <v>5940</v>
      </c>
      <c r="T474">
        <v>540</v>
      </c>
      <c r="U474">
        <v>3600</v>
      </c>
      <c r="V474" t="s">
        <v>5940</v>
      </c>
      <c r="W474">
        <v>12</v>
      </c>
      <c r="X474">
        <v>232</v>
      </c>
      <c r="Z474">
        <v>2101202</v>
      </c>
      <c r="AB474" t="s">
        <v>5940</v>
      </c>
      <c r="AC474">
        <v>2101202</v>
      </c>
      <c r="AD474" t="s">
        <v>6412</v>
      </c>
      <c r="AE474">
        <v>3927</v>
      </c>
      <c r="AF474">
        <v>2101202</v>
      </c>
      <c r="AG474" t="s">
        <v>6412</v>
      </c>
      <c r="AH474" t="s">
        <v>5940</v>
      </c>
      <c r="AI474">
        <v>2101202</v>
      </c>
      <c r="AJ474" t="s">
        <v>6412</v>
      </c>
      <c r="AK474">
        <v>1002</v>
      </c>
      <c r="AL474">
        <v>2101202</v>
      </c>
      <c r="AM474" t="s">
        <v>6412</v>
      </c>
      <c r="AN474" t="s">
        <v>5940</v>
      </c>
      <c r="AO474">
        <v>0</v>
      </c>
      <c r="AP474">
        <v>2101608</v>
      </c>
      <c r="AQ474" t="s">
        <v>6418</v>
      </c>
      <c r="AR474">
        <v>6612</v>
      </c>
    </row>
    <row r="475" spans="1:44" x14ac:dyDescent="0.25">
      <c r="A475">
        <v>4203907</v>
      </c>
      <c r="B475">
        <v>1</v>
      </c>
      <c r="C475" t="s">
        <v>893</v>
      </c>
      <c r="D475" t="s">
        <v>2063</v>
      </c>
      <c r="E475">
        <v>450</v>
      </c>
      <c r="F475">
        <v>4884</v>
      </c>
      <c r="G475">
        <v>10260</v>
      </c>
      <c r="H475" t="s">
        <v>5940</v>
      </c>
      <c r="I475">
        <v>6</v>
      </c>
      <c r="J475">
        <v>289</v>
      </c>
      <c r="K475">
        <v>300</v>
      </c>
      <c r="L475">
        <v>9840</v>
      </c>
      <c r="M475">
        <v>10650</v>
      </c>
      <c r="N475">
        <v>0</v>
      </c>
      <c r="O475">
        <v>120</v>
      </c>
      <c r="P475">
        <v>198</v>
      </c>
      <c r="R475">
        <v>4203907</v>
      </c>
      <c r="S475">
        <v>450</v>
      </c>
      <c r="T475">
        <v>4884</v>
      </c>
      <c r="U475">
        <v>10260</v>
      </c>
      <c r="V475" t="s">
        <v>5940</v>
      </c>
      <c r="W475">
        <v>6</v>
      </c>
      <c r="X475">
        <v>289</v>
      </c>
      <c r="Z475">
        <v>2101251</v>
      </c>
      <c r="AB475" t="s">
        <v>5940</v>
      </c>
      <c r="AC475">
        <v>2101251</v>
      </c>
      <c r="AD475" t="s">
        <v>6413</v>
      </c>
      <c r="AE475">
        <v>396</v>
      </c>
      <c r="AF475">
        <v>2101251</v>
      </c>
      <c r="AG475" t="s">
        <v>6413</v>
      </c>
      <c r="AH475">
        <v>95</v>
      </c>
      <c r="AI475">
        <v>2101251</v>
      </c>
      <c r="AJ475" t="s">
        <v>6413</v>
      </c>
      <c r="AK475">
        <v>11</v>
      </c>
      <c r="AL475">
        <v>2101251</v>
      </c>
      <c r="AM475" t="s">
        <v>6413</v>
      </c>
      <c r="AN475" t="s">
        <v>5940</v>
      </c>
      <c r="AO475">
        <v>0</v>
      </c>
      <c r="AP475">
        <v>2101707</v>
      </c>
      <c r="AQ475" t="s">
        <v>6419</v>
      </c>
      <c r="AR475">
        <v>936</v>
      </c>
    </row>
    <row r="476" spans="1:44" x14ac:dyDescent="0.25">
      <c r="A476">
        <v>4203956</v>
      </c>
      <c r="B476">
        <v>1</v>
      </c>
      <c r="C476" t="s">
        <v>893</v>
      </c>
      <c r="D476" t="s">
        <v>2064</v>
      </c>
      <c r="E476" t="s">
        <v>5940</v>
      </c>
      <c r="F476" t="s">
        <v>5940</v>
      </c>
      <c r="G476">
        <v>54</v>
      </c>
      <c r="H476" t="s">
        <v>5940</v>
      </c>
      <c r="I476">
        <v>11643</v>
      </c>
      <c r="J476">
        <v>9</v>
      </c>
      <c r="K476">
        <v>0</v>
      </c>
      <c r="L476">
        <v>0</v>
      </c>
      <c r="M476">
        <v>60</v>
      </c>
      <c r="N476">
        <v>0</v>
      </c>
      <c r="O476">
        <v>11437</v>
      </c>
      <c r="P476">
        <v>9</v>
      </c>
      <c r="R476">
        <v>4203956</v>
      </c>
      <c r="S476" t="s">
        <v>5940</v>
      </c>
      <c r="T476" t="s">
        <v>5940</v>
      </c>
      <c r="U476">
        <v>54</v>
      </c>
      <c r="V476" t="s">
        <v>5940</v>
      </c>
      <c r="W476">
        <v>11643</v>
      </c>
      <c r="X476">
        <v>9</v>
      </c>
      <c r="Z476">
        <v>2101301</v>
      </c>
      <c r="AB476" t="s">
        <v>5940</v>
      </c>
      <c r="AC476">
        <v>2101301</v>
      </c>
      <c r="AD476" t="s">
        <v>6414</v>
      </c>
      <c r="AE476">
        <v>8</v>
      </c>
      <c r="AF476">
        <v>2101301</v>
      </c>
      <c r="AG476" t="s">
        <v>6414</v>
      </c>
      <c r="AH476" t="s">
        <v>5940</v>
      </c>
      <c r="AI476">
        <v>2101301</v>
      </c>
      <c r="AJ476" t="s">
        <v>6414</v>
      </c>
      <c r="AK476" t="s">
        <v>5940</v>
      </c>
      <c r="AL476">
        <v>2101301</v>
      </c>
      <c r="AM476" t="s">
        <v>6414</v>
      </c>
      <c r="AN476" t="s">
        <v>5940</v>
      </c>
      <c r="AO476">
        <v>0</v>
      </c>
      <c r="AP476">
        <v>2101731</v>
      </c>
      <c r="AQ476" t="s">
        <v>6420</v>
      </c>
      <c r="AR476">
        <v>457</v>
      </c>
    </row>
    <row r="477" spans="1:44" x14ac:dyDescent="0.25">
      <c r="A477">
        <v>4204004</v>
      </c>
      <c r="B477">
        <v>1</v>
      </c>
      <c r="C477" t="s">
        <v>893</v>
      </c>
      <c r="D477" t="s">
        <v>2065</v>
      </c>
      <c r="E477" t="s">
        <v>5940</v>
      </c>
      <c r="F477">
        <v>130</v>
      </c>
      <c r="G477">
        <v>2652</v>
      </c>
      <c r="H477" t="s">
        <v>5940</v>
      </c>
      <c r="I477" t="s">
        <v>5940</v>
      </c>
      <c r="J477">
        <v>58</v>
      </c>
      <c r="K477">
        <v>0</v>
      </c>
      <c r="L477">
        <v>525</v>
      </c>
      <c r="M477">
        <v>4380</v>
      </c>
      <c r="N477">
        <v>0</v>
      </c>
      <c r="O477">
        <v>12</v>
      </c>
      <c r="P477">
        <v>29</v>
      </c>
      <c r="R477">
        <v>4204004</v>
      </c>
      <c r="S477" t="s">
        <v>5940</v>
      </c>
      <c r="T477">
        <v>130</v>
      </c>
      <c r="U477">
        <v>2652</v>
      </c>
      <c r="V477" t="s">
        <v>5940</v>
      </c>
      <c r="W477" t="s">
        <v>5940</v>
      </c>
      <c r="X477">
        <v>58</v>
      </c>
      <c r="Z477">
        <v>2101350</v>
      </c>
      <c r="AB477" t="s">
        <v>5940</v>
      </c>
      <c r="AC477">
        <v>2101350</v>
      </c>
      <c r="AD477" t="s">
        <v>6415</v>
      </c>
      <c r="AE477">
        <v>27</v>
      </c>
      <c r="AF477">
        <v>2101350</v>
      </c>
      <c r="AG477" t="s">
        <v>6415</v>
      </c>
      <c r="AH477" t="s">
        <v>5940</v>
      </c>
      <c r="AI477">
        <v>2101350</v>
      </c>
      <c r="AJ477" t="s">
        <v>6415</v>
      </c>
      <c r="AK477">
        <v>2</v>
      </c>
      <c r="AL477">
        <v>2101350</v>
      </c>
      <c r="AM477" t="s">
        <v>6415</v>
      </c>
      <c r="AN477" t="s">
        <v>5940</v>
      </c>
      <c r="AO477">
        <v>0</v>
      </c>
      <c r="AP477">
        <v>2101772</v>
      </c>
      <c r="AQ477" t="s">
        <v>6421</v>
      </c>
      <c r="AR477">
        <v>85</v>
      </c>
    </row>
    <row r="478" spans="1:44" x14ac:dyDescent="0.25">
      <c r="A478">
        <v>4204103</v>
      </c>
      <c r="B478">
        <v>1</v>
      </c>
      <c r="C478" t="s">
        <v>893</v>
      </c>
      <c r="D478" t="s">
        <v>2066</v>
      </c>
      <c r="E478">
        <v>3000</v>
      </c>
      <c r="F478">
        <v>3420</v>
      </c>
      <c r="G478">
        <v>4526</v>
      </c>
      <c r="H478" t="s">
        <v>5940</v>
      </c>
      <c r="I478" t="s">
        <v>5940</v>
      </c>
      <c r="J478">
        <v>25</v>
      </c>
      <c r="K478">
        <v>2700</v>
      </c>
      <c r="L478">
        <v>7242</v>
      </c>
      <c r="M478">
        <v>11460</v>
      </c>
      <c r="N478">
        <v>0</v>
      </c>
      <c r="O478">
        <v>0</v>
      </c>
      <c r="P478">
        <v>31</v>
      </c>
      <c r="R478">
        <v>4204103</v>
      </c>
      <c r="S478">
        <v>3000</v>
      </c>
      <c r="T478">
        <v>3420</v>
      </c>
      <c r="U478">
        <v>4526</v>
      </c>
      <c r="V478" t="s">
        <v>5940</v>
      </c>
      <c r="W478" t="s">
        <v>5940</v>
      </c>
      <c r="X478">
        <v>25</v>
      </c>
      <c r="Z478">
        <v>2101400</v>
      </c>
      <c r="AB478">
        <v>14342</v>
      </c>
      <c r="AC478">
        <v>2101400</v>
      </c>
      <c r="AD478" t="s">
        <v>6416</v>
      </c>
      <c r="AE478">
        <v>18491</v>
      </c>
      <c r="AF478">
        <v>2101400</v>
      </c>
      <c r="AG478" t="s">
        <v>6416</v>
      </c>
      <c r="AH478">
        <v>75</v>
      </c>
      <c r="AI478">
        <v>2101400</v>
      </c>
      <c r="AJ478" t="s">
        <v>6416</v>
      </c>
      <c r="AK478">
        <v>621</v>
      </c>
      <c r="AL478">
        <v>2101400</v>
      </c>
      <c r="AM478" t="s">
        <v>6416</v>
      </c>
      <c r="AN478">
        <v>289655</v>
      </c>
      <c r="AO478">
        <v>0</v>
      </c>
      <c r="AP478">
        <v>2101806</v>
      </c>
      <c r="AQ478" t="s">
        <v>6422</v>
      </c>
      <c r="AR478">
        <v>260</v>
      </c>
    </row>
    <row r="479" spans="1:44" x14ac:dyDescent="0.25">
      <c r="A479">
        <v>4204152</v>
      </c>
      <c r="B479">
        <v>1</v>
      </c>
      <c r="C479" t="s">
        <v>893</v>
      </c>
      <c r="D479" t="s">
        <v>2067</v>
      </c>
      <c r="E479">
        <v>253</v>
      </c>
      <c r="F479">
        <v>96</v>
      </c>
      <c r="G479">
        <v>1150</v>
      </c>
      <c r="H479" t="s">
        <v>5940</v>
      </c>
      <c r="I479" t="s">
        <v>5940</v>
      </c>
      <c r="J479">
        <v>1080</v>
      </c>
      <c r="K479">
        <v>1440</v>
      </c>
      <c r="L479">
        <v>600</v>
      </c>
      <c r="M479">
        <v>20890</v>
      </c>
      <c r="N479">
        <v>0</v>
      </c>
      <c r="O479">
        <v>80</v>
      </c>
      <c r="P479">
        <v>1590</v>
      </c>
      <c r="R479">
        <v>4204152</v>
      </c>
      <c r="S479">
        <v>253</v>
      </c>
      <c r="T479">
        <v>96</v>
      </c>
      <c r="U479">
        <v>1150</v>
      </c>
      <c r="V479" t="s">
        <v>5940</v>
      </c>
      <c r="W479" t="s">
        <v>5940</v>
      </c>
      <c r="X479">
        <v>1080</v>
      </c>
      <c r="Z479">
        <v>2101509</v>
      </c>
      <c r="AB479" t="s">
        <v>5940</v>
      </c>
      <c r="AC479">
        <v>2101509</v>
      </c>
      <c r="AD479" t="s">
        <v>6417</v>
      </c>
      <c r="AE479">
        <v>2018</v>
      </c>
      <c r="AF479">
        <v>2101509</v>
      </c>
      <c r="AG479" t="s">
        <v>6417</v>
      </c>
      <c r="AH479">
        <v>152</v>
      </c>
      <c r="AI479">
        <v>2101509</v>
      </c>
      <c r="AJ479" t="s">
        <v>6417</v>
      </c>
      <c r="AK479">
        <v>110</v>
      </c>
      <c r="AL479">
        <v>2101509</v>
      </c>
      <c r="AM479" t="s">
        <v>6417</v>
      </c>
      <c r="AN479" t="s">
        <v>5940</v>
      </c>
      <c r="AO479">
        <v>0</v>
      </c>
      <c r="AP479">
        <v>2101905</v>
      </c>
      <c r="AQ479" t="s">
        <v>6423</v>
      </c>
      <c r="AR479">
        <v>596</v>
      </c>
    </row>
    <row r="480" spans="1:44" x14ac:dyDescent="0.25">
      <c r="A480">
        <v>4204178</v>
      </c>
      <c r="B480">
        <v>1</v>
      </c>
      <c r="C480" t="s">
        <v>893</v>
      </c>
      <c r="D480" t="s">
        <v>2068</v>
      </c>
      <c r="E480" t="s">
        <v>5940</v>
      </c>
      <c r="F480">
        <v>300</v>
      </c>
      <c r="G480">
        <v>6300</v>
      </c>
      <c r="H480" t="s">
        <v>5940</v>
      </c>
      <c r="I480">
        <v>60</v>
      </c>
      <c r="J480">
        <v>720</v>
      </c>
      <c r="K480">
        <v>0</v>
      </c>
      <c r="L480">
        <v>1080</v>
      </c>
      <c r="M480">
        <v>8100</v>
      </c>
      <c r="N480">
        <v>0</v>
      </c>
      <c r="O480">
        <v>70</v>
      </c>
      <c r="P480">
        <v>2244</v>
      </c>
      <c r="R480">
        <v>4204178</v>
      </c>
      <c r="S480" t="s">
        <v>5940</v>
      </c>
      <c r="T480">
        <v>300</v>
      </c>
      <c r="U480">
        <v>6300</v>
      </c>
      <c r="V480" t="s">
        <v>5940</v>
      </c>
      <c r="W480">
        <v>60</v>
      </c>
      <c r="X480">
        <v>720</v>
      </c>
      <c r="Z480">
        <v>2101608</v>
      </c>
      <c r="AB480" t="s">
        <v>5940</v>
      </c>
      <c r="AC480">
        <v>2101608</v>
      </c>
      <c r="AD480" t="s">
        <v>6418</v>
      </c>
      <c r="AE480">
        <v>14953</v>
      </c>
      <c r="AF480">
        <v>2101608</v>
      </c>
      <c r="AG480" t="s">
        <v>6418</v>
      </c>
      <c r="AH480">
        <v>294</v>
      </c>
      <c r="AI480">
        <v>2101608</v>
      </c>
      <c r="AJ480" t="s">
        <v>6418</v>
      </c>
      <c r="AK480">
        <v>941</v>
      </c>
      <c r="AL480">
        <v>2101608</v>
      </c>
      <c r="AM480" t="s">
        <v>6418</v>
      </c>
      <c r="AN480" t="s">
        <v>5940</v>
      </c>
      <c r="AO480">
        <v>0</v>
      </c>
      <c r="AP480">
        <v>2101939</v>
      </c>
      <c r="AQ480" t="s">
        <v>6424</v>
      </c>
      <c r="AR480">
        <v>195</v>
      </c>
    </row>
    <row r="481" spans="1:44" x14ac:dyDescent="0.25">
      <c r="A481">
        <v>4204194</v>
      </c>
      <c r="B481">
        <v>1</v>
      </c>
      <c r="C481" t="s">
        <v>893</v>
      </c>
      <c r="D481" t="s">
        <v>2069</v>
      </c>
      <c r="E481" t="s">
        <v>5940</v>
      </c>
      <c r="F481" t="s">
        <v>5940</v>
      </c>
      <c r="G481">
        <v>2880</v>
      </c>
      <c r="H481" t="s">
        <v>5940</v>
      </c>
      <c r="I481">
        <v>10</v>
      </c>
      <c r="J481">
        <v>330</v>
      </c>
      <c r="K481">
        <v>0</v>
      </c>
      <c r="L481">
        <v>0</v>
      </c>
      <c r="M481">
        <v>4320</v>
      </c>
      <c r="N481">
        <v>0</v>
      </c>
      <c r="O481">
        <v>2</v>
      </c>
      <c r="P481">
        <v>255</v>
      </c>
      <c r="R481">
        <v>4204194</v>
      </c>
      <c r="S481" t="s">
        <v>5940</v>
      </c>
      <c r="T481" t="s">
        <v>5940</v>
      </c>
      <c r="U481">
        <v>2880</v>
      </c>
      <c r="V481" t="s">
        <v>5940</v>
      </c>
      <c r="W481">
        <v>10</v>
      </c>
      <c r="X481">
        <v>330</v>
      </c>
      <c r="Z481">
        <v>2101707</v>
      </c>
      <c r="AB481" t="s">
        <v>5940</v>
      </c>
      <c r="AC481">
        <v>2101707</v>
      </c>
      <c r="AD481" t="s">
        <v>6419</v>
      </c>
      <c r="AE481">
        <v>2603</v>
      </c>
      <c r="AF481">
        <v>2101707</v>
      </c>
      <c r="AG481" t="s">
        <v>6419</v>
      </c>
      <c r="AH481">
        <v>375</v>
      </c>
      <c r="AI481">
        <v>2101707</v>
      </c>
      <c r="AJ481" t="s">
        <v>6419</v>
      </c>
      <c r="AK481">
        <v>558</v>
      </c>
      <c r="AL481">
        <v>2101707</v>
      </c>
      <c r="AM481" t="s">
        <v>6419</v>
      </c>
      <c r="AN481" t="s">
        <v>5940</v>
      </c>
      <c r="AO481">
        <v>0</v>
      </c>
      <c r="AP481">
        <v>2101970</v>
      </c>
      <c r="AQ481" t="s">
        <v>6425</v>
      </c>
      <c r="AR481">
        <v>182</v>
      </c>
    </row>
    <row r="482" spans="1:44" x14ac:dyDescent="0.25">
      <c r="A482">
        <v>4204202</v>
      </c>
      <c r="B482">
        <v>1</v>
      </c>
      <c r="C482" t="s">
        <v>893</v>
      </c>
      <c r="D482" t="s">
        <v>2070</v>
      </c>
      <c r="E482">
        <v>2160</v>
      </c>
      <c r="F482">
        <v>5022</v>
      </c>
      <c r="G482">
        <v>48960</v>
      </c>
      <c r="H482" t="s">
        <v>5940</v>
      </c>
      <c r="I482">
        <v>25</v>
      </c>
      <c r="J482">
        <v>1476</v>
      </c>
      <c r="K482">
        <v>9000</v>
      </c>
      <c r="L482">
        <v>16800</v>
      </c>
      <c r="M482">
        <v>68100</v>
      </c>
      <c r="N482">
        <v>0</v>
      </c>
      <c r="O482">
        <v>0</v>
      </c>
      <c r="P482">
        <v>2280</v>
      </c>
      <c r="R482">
        <v>4204202</v>
      </c>
      <c r="S482">
        <v>2160</v>
      </c>
      <c r="T482">
        <v>5022</v>
      </c>
      <c r="U482">
        <v>48960</v>
      </c>
      <c r="V482" t="s">
        <v>5940</v>
      </c>
      <c r="W482">
        <v>25</v>
      </c>
      <c r="X482">
        <v>1476</v>
      </c>
      <c r="Z482">
        <v>2101731</v>
      </c>
      <c r="AB482" t="s">
        <v>5940</v>
      </c>
      <c r="AC482">
        <v>2101731</v>
      </c>
      <c r="AD482" t="s">
        <v>6420</v>
      </c>
      <c r="AE482">
        <v>720</v>
      </c>
      <c r="AF482">
        <v>2101731</v>
      </c>
      <c r="AG482" t="s">
        <v>6420</v>
      </c>
      <c r="AH482">
        <v>130</v>
      </c>
      <c r="AI482">
        <v>2101731</v>
      </c>
      <c r="AJ482" t="s">
        <v>6420</v>
      </c>
      <c r="AK482">
        <v>241</v>
      </c>
      <c r="AL482">
        <v>2101731</v>
      </c>
      <c r="AM482" t="s">
        <v>6420</v>
      </c>
      <c r="AN482" t="s">
        <v>5940</v>
      </c>
      <c r="AO482">
        <v>0</v>
      </c>
      <c r="AP482">
        <v>2102002</v>
      </c>
      <c r="AQ482" t="s">
        <v>6426</v>
      </c>
      <c r="AR482">
        <v>2571</v>
      </c>
    </row>
    <row r="483" spans="1:44" x14ac:dyDescent="0.25">
      <c r="A483">
        <v>4204251</v>
      </c>
      <c r="B483">
        <v>1</v>
      </c>
      <c r="C483" t="s">
        <v>893</v>
      </c>
      <c r="D483" t="s">
        <v>2071</v>
      </c>
      <c r="E483">
        <v>1350</v>
      </c>
      <c r="F483" t="s">
        <v>5940</v>
      </c>
      <c r="G483">
        <v>1440</v>
      </c>
      <c r="H483" t="s">
        <v>5940</v>
      </c>
      <c r="I483">
        <v>990</v>
      </c>
      <c r="J483">
        <v>121</v>
      </c>
      <c r="K483">
        <v>1350</v>
      </c>
      <c r="L483">
        <v>0</v>
      </c>
      <c r="M483">
        <v>1560</v>
      </c>
      <c r="N483">
        <v>0</v>
      </c>
      <c r="O483">
        <v>1105</v>
      </c>
      <c r="P483">
        <v>84</v>
      </c>
      <c r="R483">
        <v>4204251</v>
      </c>
      <c r="S483">
        <v>1350</v>
      </c>
      <c r="T483" t="s">
        <v>5940</v>
      </c>
      <c r="U483">
        <v>1440</v>
      </c>
      <c r="V483" t="s">
        <v>5940</v>
      </c>
      <c r="W483">
        <v>990</v>
      </c>
      <c r="X483">
        <v>121</v>
      </c>
      <c r="Z483">
        <v>2101772</v>
      </c>
      <c r="AB483" t="s">
        <v>5940</v>
      </c>
      <c r="AC483">
        <v>2101772</v>
      </c>
      <c r="AD483" t="s">
        <v>6421</v>
      </c>
      <c r="AE483">
        <v>440</v>
      </c>
      <c r="AF483">
        <v>2101772</v>
      </c>
      <c r="AG483" t="s">
        <v>6421</v>
      </c>
      <c r="AH483">
        <v>120</v>
      </c>
      <c r="AI483">
        <v>2101772</v>
      </c>
      <c r="AJ483" t="s">
        <v>6421</v>
      </c>
      <c r="AK483">
        <v>64</v>
      </c>
      <c r="AL483">
        <v>2101772</v>
      </c>
      <c r="AM483" t="s">
        <v>6421</v>
      </c>
      <c r="AN483" t="s">
        <v>5940</v>
      </c>
      <c r="AO483">
        <v>0</v>
      </c>
      <c r="AP483">
        <v>2102036</v>
      </c>
      <c r="AQ483" t="s">
        <v>6427</v>
      </c>
      <c r="AR483">
        <v>4340</v>
      </c>
    </row>
    <row r="484" spans="1:44" x14ac:dyDescent="0.25">
      <c r="A484">
        <v>4204301</v>
      </c>
      <c r="B484">
        <v>1</v>
      </c>
      <c r="C484" t="s">
        <v>893</v>
      </c>
      <c r="D484" t="s">
        <v>2072</v>
      </c>
      <c r="E484">
        <v>10960</v>
      </c>
      <c r="F484">
        <v>360</v>
      </c>
      <c r="G484">
        <v>50400</v>
      </c>
      <c r="H484" t="s">
        <v>5940</v>
      </c>
      <c r="I484">
        <v>150</v>
      </c>
      <c r="J484">
        <v>456</v>
      </c>
      <c r="K484">
        <v>18000</v>
      </c>
      <c r="L484">
        <v>480</v>
      </c>
      <c r="M484">
        <v>60000</v>
      </c>
      <c r="N484">
        <v>0</v>
      </c>
      <c r="O484">
        <v>30</v>
      </c>
      <c r="P484">
        <v>420</v>
      </c>
      <c r="R484">
        <v>4204301</v>
      </c>
      <c r="S484">
        <v>10960</v>
      </c>
      <c r="T484">
        <v>360</v>
      </c>
      <c r="U484">
        <v>50400</v>
      </c>
      <c r="V484" t="s">
        <v>5940</v>
      </c>
      <c r="W484">
        <v>150</v>
      </c>
      <c r="X484">
        <v>456</v>
      </c>
      <c r="Z484">
        <v>2101806</v>
      </c>
      <c r="AB484" t="s">
        <v>5940</v>
      </c>
      <c r="AC484">
        <v>2101806</v>
      </c>
      <c r="AD484" t="s">
        <v>6422</v>
      </c>
      <c r="AE484">
        <v>1620</v>
      </c>
      <c r="AF484">
        <v>2101806</v>
      </c>
      <c r="AG484" t="s">
        <v>6422</v>
      </c>
      <c r="AH484" t="s">
        <v>5940</v>
      </c>
      <c r="AI484">
        <v>2101806</v>
      </c>
      <c r="AJ484" t="s">
        <v>6422</v>
      </c>
      <c r="AK484">
        <v>95</v>
      </c>
      <c r="AL484">
        <v>2101806</v>
      </c>
      <c r="AM484" t="s">
        <v>6422</v>
      </c>
      <c r="AN484">
        <v>684</v>
      </c>
      <c r="AO484">
        <v>0</v>
      </c>
      <c r="AP484">
        <v>2102077</v>
      </c>
      <c r="AQ484" t="s">
        <v>6428</v>
      </c>
      <c r="AR484">
        <v>1296</v>
      </c>
    </row>
    <row r="485" spans="1:44" x14ac:dyDescent="0.25">
      <c r="A485">
        <v>4204350</v>
      </c>
      <c r="B485">
        <v>1</v>
      </c>
      <c r="C485" t="s">
        <v>893</v>
      </c>
      <c r="D485" t="s">
        <v>2073</v>
      </c>
      <c r="E485">
        <v>86</v>
      </c>
      <c r="F485">
        <v>135</v>
      </c>
      <c r="G485">
        <v>3860</v>
      </c>
      <c r="H485" t="s">
        <v>5940</v>
      </c>
      <c r="I485" t="s">
        <v>5940</v>
      </c>
      <c r="J485">
        <v>54</v>
      </c>
      <c r="K485">
        <v>480</v>
      </c>
      <c r="L485">
        <v>168</v>
      </c>
      <c r="M485">
        <v>10200</v>
      </c>
      <c r="N485">
        <v>0</v>
      </c>
      <c r="O485">
        <v>0</v>
      </c>
      <c r="P485">
        <v>22</v>
      </c>
      <c r="R485">
        <v>4204350</v>
      </c>
      <c r="S485">
        <v>86</v>
      </c>
      <c r="T485">
        <v>135</v>
      </c>
      <c r="U485">
        <v>3860</v>
      </c>
      <c r="V485" t="s">
        <v>5940</v>
      </c>
      <c r="W485" t="s">
        <v>5940</v>
      </c>
      <c r="X485">
        <v>54</v>
      </c>
      <c r="Z485">
        <v>2101905</v>
      </c>
      <c r="AB485" t="s">
        <v>5940</v>
      </c>
      <c r="AC485">
        <v>2101905</v>
      </c>
      <c r="AD485" t="s">
        <v>6423</v>
      </c>
      <c r="AE485">
        <v>802</v>
      </c>
      <c r="AF485">
        <v>2101905</v>
      </c>
      <c r="AG485" t="s">
        <v>6423</v>
      </c>
      <c r="AH485" t="s">
        <v>5940</v>
      </c>
      <c r="AI485">
        <v>2101905</v>
      </c>
      <c r="AJ485" t="s">
        <v>6423</v>
      </c>
      <c r="AK485">
        <v>192</v>
      </c>
      <c r="AL485">
        <v>2101905</v>
      </c>
      <c r="AM485" t="s">
        <v>6423</v>
      </c>
      <c r="AN485" t="s">
        <v>5940</v>
      </c>
      <c r="AO485">
        <v>0</v>
      </c>
      <c r="AP485">
        <v>2102101</v>
      </c>
      <c r="AQ485" t="s">
        <v>6429</v>
      </c>
      <c r="AR485">
        <v>3185</v>
      </c>
    </row>
    <row r="486" spans="1:44" x14ac:dyDescent="0.25">
      <c r="A486">
        <v>4204400</v>
      </c>
      <c r="B486">
        <v>1</v>
      </c>
      <c r="C486" t="s">
        <v>893</v>
      </c>
      <c r="D486" t="s">
        <v>2074</v>
      </c>
      <c r="E486">
        <v>665</v>
      </c>
      <c r="F486">
        <v>317</v>
      </c>
      <c r="G486">
        <v>15240</v>
      </c>
      <c r="H486" t="s">
        <v>5940</v>
      </c>
      <c r="I486" t="s">
        <v>5940</v>
      </c>
      <c r="J486">
        <v>145</v>
      </c>
      <c r="K486">
        <v>6000</v>
      </c>
      <c r="L486">
        <v>1440</v>
      </c>
      <c r="M486">
        <v>25680</v>
      </c>
      <c r="N486">
        <v>0</v>
      </c>
      <c r="O486">
        <v>10</v>
      </c>
      <c r="P486">
        <v>168</v>
      </c>
      <c r="R486">
        <v>4204400</v>
      </c>
      <c r="S486">
        <v>665</v>
      </c>
      <c r="T486">
        <v>317</v>
      </c>
      <c r="U486">
        <v>15240</v>
      </c>
      <c r="V486" t="s">
        <v>5940</v>
      </c>
      <c r="W486" t="s">
        <v>5940</v>
      </c>
      <c r="X486">
        <v>145</v>
      </c>
      <c r="Z486">
        <v>2101939</v>
      </c>
      <c r="AB486" t="s">
        <v>5940</v>
      </c>
      <c r="AC486">
        <v>2101939</v>
      </c>
      <c r="AD486" t="s">
        <v>6424</v>
      </c>
      <c r="AE486">
        <v>617</v>
      </c>
      <c r="AF486">
        <v>2101939</v>
      </c>
      <c r="AG486" t="s">
        <v>6424</v>
      </c>
      <c r="AH486" t="s">
        <v>5940</v>
      </c>
      <c r="AI486">
        <v>2101939</v>
      </c>
      <c r="AJ486" t="s">
        <v>6424</v>
      </c>
      <c r="AK486">
        <v>13</v>
      </c>
      <c r="AL486">
        <v>2101939</v>
      </c>
      <c r="AM486" t="s">
        <v>6424</v>
      </c>
      <c r="AN486" t="s">
        <v>5940</v>
      </c>
      <c r="AO486">
        <v>0</v>
      </c>
      <c r="AP486">
        <v>2102150</v>
      </c>
      <c r="AQ486" t="s">
        <v>6430</v>
      </c>
      <c r="AR486">
        <v>2167</v>
      </c>
    </row>
    <row r="487" spans="1:44" x14ac:dyDescent="0.25">
      <c r="A487">
        <v>4204459</v>
      </c>
      <c r="B487">
        <v>1</v>
      </c>
      <c r="C487" t="s">
        <v>893</v>
      </c>
      <c r="D487" t="s">
        <v>2075</v>
      </c>
      <c r="E487">
        <v>332</v>
      </c>
      <c r="F487">
        <v>1080</v>
      </c>
      <c r="G487">
        <v>16230</v>
      </c>
      <c r="H487" t="s">
        <v>5940</v>
      </c>
      <c r="I487" t="s">
        <v>5940</v>
      </c>
      <c r="J487">
        <v>53</v>
      </c>
      <c r="K487">
        <v>425</v>
      </c>
      <c r="L487">
        <v>6000</v>
      </c>
      <c r="M487">
        <v>13860</v>
      </c>
      <c r="N487">
        <v>0</v>
      </c>
      <c r="O487">
        <v>10</v>
      </c>
      <c r="P487">
        <v>164</v>
      </c>
      <c r="R487">
        <v>4204459</v>
      </c>
      <c r="S487">
        <v>332</v>
      </c>
      <c r="T487">
        <v>1080</v>
      </c>
      <c r="U487">
        <v>16230</v>
      </c>
      <c r="V487" t="s">
        <v>5940</v>
      </c>
      <c r="W487" t="s">
        <v>5940</v>
      </c>
      <c r="X487">
        <v>53</v>
      </c>
      <c r="Z487">
        <v>2101970</v>
      </c>
      <c r="AB487" t="s">
        <v>5940</v>
      </c>
      <c r="AC487">
        <v>2101970</v>
      </c>
      <c r="AD487" t="s">
        <v>6425</v>
      </c>
      <c r="AE487">
        <v>550</v>
      </c>
      <c r="AF487">
        <v>2101970</v>
      </c>
      <c r="AG487" t="s">
        <v>6425</v>
      </c>
      <c r="AH487" t="s">
        <v>5940</v>
      </c>
      <c r="AI487">
        <v>2101970</v>
      </c>
      <c r="AJ487" t="s">
        <v>6425</v>
      </c>
      <c r="AK487">
        <v>94</v>
      </c>
      <c r="AL487">
        <v>2101970</v>
      </c>
      <c r="AM487" t="s">
        <v>6425</v>
      </c>
      <c r="AN487" t="s">
        <v>5940</v>
      </c>
      <c r="AO487">
        <v>0</v>
      </c>
      <c r="AP487">
        <v>2102200</v>
      </c>
      <c r="AQ487" t="s">
        <v>6431</v>
      </c>
      <c r="AR487">
        <v>1127</v>
      </c>
    </row>
    <row r="488" spans="1:44" x14ac:dyDescent="0.25">
      <c r="A488">
        <v>4204558</v>
      </c>
      <c r="B488">
        <v>1</v>
      </c>
      <c r="C488" t="s">
        <v>893</v>
      </c>
      <c r="D488" t="s">
        <v>2077</v>
      </c>
      <c r="E488" t="s">
        <v>5940</v>
      </c>
      <c r="F488">
        <v>480</v>
      </c>
      <c r="G488">
        <v>7200</v>
      </c>
      <c r="H488" t="s">
        <v>5940</v>
      </c>
      <c r="I488">
        <v>60</v>
      </c>
      <c r="J488">
        <v>1080</v>
      </c>
      <c r="K488">
        <v>0</v>
      </c>
      <c r="L488">
        <v>720</v>
      </c>
      <c r="M488">
        <v>11520</v>
      </c>
      <c r="N488">
        <v>0</v>
      </c>
      <c r="O488">
        <v>30</v>
      </c>
      <c r="P488">
        <v>1440</v>
      </c>
      <c r="R488">
        <v>4204558</v>
      </c>
      <c r="S488" t="s">
        <v>5940</v>
      </c>
      <c r="T488">
        <v>480</v>
      </c>
      <c r="U488">
        <v>7200</v>
      </c>
      <c r="V488" t="s">
        <v>5940</v>
      </c>
      <c r="W488">
        <v>60</v>
      </c>
      <c r="X488">
        <v>1080</v>
      </c>
      <c r="Z488">
        <v>2102002</v>
      </c>
      <c r="AB488" t="s">
        <v>5940</v>
      </c>
      <c r="AC488">
        <v>2102002</v>
      </c>
      <c r="AD488" t="s">
        <v>6426</v>
      </c>
      <c r="AE488">
        <v>9000</v>
      </c>
      <c r="AF488">
        <v>2102002</v>
      </c>
      <c r="AG488" t="s">
        <v>6426</v>
      </c>
      <c r="AH488">
        <v>220</v>
      </c>
      <c r="AI488">
        <v>2102002</v>
      </c>
      <c r="AJ488" t="s">
        <v>6426</v>
      </c>
      <c r="AK488">
        <v>281</v>
      </c>
      <c r="AL488">
        <v>2102002</v>
      </c>
      <c r="AM488" t="s">
        <v>6426</v>
      </c>
      <c r="AN488" t="s">
        <v>5940</v>
      </c>
      <c r="AO488">
        <v>0</v>
      </c>
      <c r="AP488">
        <v>2102309</v>
      </c>
      <c r="AQ488" t="s">
        <v>6432</v>
      </c>
      <c r="AR488">
        <v>1377</v>
      </c>
    </row>
    <row r="489" spans="1:44" x14ac:dyDescent="0.25">
      <c r="A489">
        <v>4204509</v>
      </c>
      <c r="B489">
        <v>1</v>
      </c>
      <c r="C489" t="s">
        <v>893</v>
      </c>
      <c r="D489" t="s">
        <v>2076</v>
      </c>
      <c r="E489">
        <v>1600</v>
      </c>
      <c r="F489" t="s">
        <v>5940</v>
      </c>
      <c r="G489">
        <v>252</v>
      </c>
      <c r="H489" t="s">
        <v>5940</v>
      </c>
      <c r="I489">
        <v>698</v>
      </c>
      <c r="J489" t="s">
        <v>5940</v>
      </c>
      <c r="K489">
        <v>1600</v>
      </c>
      <c r="L489">
        <v>0</v>
      </c>
      <c r="M489">
        <v>252</v>
      </c>
      <c r="N489">
        <v>0</v>
      </c>
      <c r="O489">
        <v>670</v>
      </c>
      <c r="P489">
        <v>0</v>
      </c>
      <c r="R489">
        <v>4204509</v>
      </c>
      <c r="S489">
        <v>1600</v>
      </c>
      <c r="T489" t="s">
        <v>5940</v>
      </c>
      <c r="U489">
        <v>252</v>
      </c>
      <c r="V489" t="s">
        <v>5940</v>
      </c>
      <c r="W489">
        <v>698</v>
      </c>
      <c r="X489" t="s">
        <v>5940</v>
      </c>
      <c r="Z489">
        <v>2102036</v>
      </c>
      <c r="AB489" t="s">
        <v>5940</v>
      </c>
      <c r="AC489">
        <v>2102036</v>
      </c>
      <c r="AD489" t="s">
        <v>6427</v>
      </c>
      <c r="AE489">
        <v>4400</v>
      </c>
      <c r="AF489">
        <v>2102036</v>
      </c>
      <c r="AG489" t="s">
        <v>6427</v>
      </c>
      <c r="AH489" t="s">
        <v>5940</v>
      </c>
      <c r="AI489">
        <v>2102036</v>
      </c>
      <c r="AJ489" t="s">
        <v>6427</v>
      </c>
      <c r="AK489">
        <v>103</v>
      </c>
      <c r="AL489">
        <v>2102036</v>
      </c>
      <c r="AM489" t="s">
        <v>6427</v>
      </c>
      <c r="AN489" t="s">
        <v>5940</v>
      </c>
      <c r="AO489">
        <v>0</v>
      </c>
      <c r="AP489">
        <v>2102325</v>
      </c>
      <c r="AQ489" t="s">
        <v>6433</v>
      </c>
      <c r="AR489">
        <v>24750</v>
      </c>
    </row>
    <row r="490" spans="1:44" x14ac:dyDescent="0.25">
      <c r="A490">
        <v>4204608</v>
      </c>
      <c r="B490">
        <v>1</v>
      </c>
      <c r="C490" t="s">
        <v>893</v>
      </c>
      <c r="D490" t="s">
        <v>2078</v>
      </c>
      <c r="E490">
        <v>5460</v>
      </c>
      <c r="F490" t="s">
        <v>5940</v>
      </c>
      <c r="G490">
        <v>8040</v>
      </c>
      <c r="H490" t="s">
        <v>5940</v>
      </c>
      <c r="I490">
        <v>1885</v>
      </c>
      <c r="J490">
        <v>1230</v>
      </c>
      <c r="K490">
        <v>3000</v>
      </c>
      <c r="L490">
        <v>0</v>
      </c>
      <c r="M490">
        <v>10080</v>
      </c>
      <c r="N490">
        <v>0</v>
      </c>
      <c r="O490">
        <v>1798</v>
      </c>
      <c r="P490">
        <v>804</v>
      </c>
      <c r="R490">
        <v>4204608</v>
      </c>
      <c r="S490">
        <v>5460</v>
      </c>
      <c r="T490" t="s">
        <v>5940</v>
      </c>
      <c r="U490">
        <v>8040</v>
      </c>
      <c r="V490" t="s">
        <v>5940</v>
      </c>
      <c r="W490">
        <v>1885</v>
      </c>
      <c r="X490">
        <v>1230</v>
      </c>
      <c r="Z490">
        <v>2102077</v>
      </c>
      <c r="AB490" t="s">
        <v>5940</v>
      </c>
      <c r="AC490">
        <v>2102077</v>
      </c>
      <c r="AD490" t="s">
        <v>6428</v>
      </c>
      <c r="AE490">
        <v>2160</v>
      </c>
      <c r="AF490">
        <v>2102077</v>
      </c>
      <c r="AG490" t="s">
        <v>6428</v>
      </c>
      <c r="AH490" t="s">
        <v>5940</v>
      </c>
      <c r="AI490">
        <v>2102077</v>
      </c>
      <c r="AJ490" t="s">
        <v>6428</v>
      </c>
      <c r="AK490">
        <v>278</v>
      </c>
      <c r="AL490">
        <v>2102077</v>
      </c>
      <c r="AM490" t="s">
        <v>6428</v>
      </c>
      <c r="AN490" t="s">
        <v>5940</v>
      </c>
      <c r="AO490">
        <v>0</v>
      </c>
      <c r="AP490">
        <v>2102358</v>
      </c>
      <c r="AQ490" t="s">
        <v>6434</v>
      </c>
      <c r="AR490">
        <v>1380</v>
      </c>
    </row>
    <row r="491" spans="1:44" x14ac:dyDescent="0.25">
      <c r="A491">
        <v>4204707</v>
      </c>
      <c r="B491">
        <v>1</v>
      </c>
      <c r="C491" t="s">
        <v>893</v>
      </c>
      <c r="D491" t="s">
        <v>2079</v>
      </c>
      <c r="E491" t="s">
        <v>5940</v>
      </c>
      <c r="F491">
        <v>2700</v>
      </c>
      <c r="G491">
        <v>20790</v>
      </c>
      <c r="H491" t="s">
        <v>5940</v>
      </c>
      <c r="I491" t="s">
        <v>5940</v>
      </c>
      <c r="J491">
        <v>178</v>
      </c>
      <c r="K491">
        <v>0</v>
      </c>
      <c r="L491">
        <v>5940</v>
      </c>
      <c r="M491">
        <v>40800</v>
      </c>
      <c r="N491">
        <v>0</v>
      </c>
      <c r="O491">
        <v>0</v>
      </c>
      <c r="P491">
        <v>456</v>
      </c>
      <c r="R491">
        <v>4204707</v>
      </c>
      <c r="S491" t="s">
        <v>5940</v>
      </c>
      <c r="T491">
        <v>2700</v>
      </c>
      <c r="U491">
        <v>20790</v>
      </c>
      <c r="V491" t="s">
        <v>5940</v>
      </c>
      <c r="W491" t="s">
        <v>5940</v>
      </c>
      <c r="X491">
        <v>178</v>
      </c>
      <c r="Z491">
        <v>2102101</v>
      </c>
      <c r="AB491" t="s">
        <v>5940</v>
      </c>
      <c r="AC491">
        <v>2102101</v>
      </c>
      <c r="AD491" t="s">
        <v>6429</v>
      </c>
      <c r="AE491">
        <v>10858</v>
      </c>
      <c r="AF491">
        <v>2102101</v>
      </c>
      <c r="AG491" t="s">
        <v>6429</v>
      </c>
      <c r="AH491">
        <v>2100</v>
      </c>
      <c r="AI491">
        <v>2102101</v>
      </c>
      <c r="AJ491" t="s">
        <v>6429</v>
      </c>
      <c r="AK491">
        <v>668</v>
      </c>
      <c r="AL491">
        <v>2102101</v>
      </c>
      <c r="AM491" t="s">
        <v>6429</v>
      </c>
      <c r="AN491">
        <v>12792</v>
      </c>
      <c r="AO491">
        <v>0</v>
      </c>
      <c r="AP491">
        <v>2102374</v>
      </c>
      <c r="AQ491" t="s">
        <v>6435</v>
      </c>
      <c r="AR491">
        <v>51</v>
      </c>
    </row>
    <row r="492" spans="1:44" x14ac:dyDescent="0.25">
      <c r="A492">
        <v>4204756</v>
      </c>
      <c r="B492">
        <v>1</v>
      </c>
      <c r="C492" t="s">
        <v>893</v>
      </c>
      <c r="D492" t="s">
        <v>2080</v>
      </c>
      <c r="E492">
        <v>280</v>
      </c>
      <c r="F492">
        <v>76</v>
      </c>
      <c r="G492">
        <v>8256</v>
      </c>
      <c r="H492" t="s">
        <v>5940</v>
      </c>
      <c r="I492" t="s">
        <v>5940</v>
      </c>
      <c r="J492">
        <v>129</v>
      </c>
      <c r="K492">
        <v>322</v>
      </c>
      <c r="L492">
        <v>90</v>
      </c>
      <c r="M492">
        <v>4131</v>
      </c>
      <c r="N492">
        <v>0</v>
      </c>
      <c r="O492">
        <v>0</v>
      </c>
      <c r="P492">
        <v>40</v>
      </c>
      <c r="R492">
        <v>4204756</v>
      </c>
      <c r="S492">
        <v>280</v>
      </c>
      <c r="T492">
        <v>76</v>
      </c>
      <c r="U492">
        <v>8256</v>
      </c>
      <c r="V492" t="s">
        <v>5940</v>
      </c>
      <c r="W492" t="s">
        <v>5940</v>
      </c>
      <c r="X492">
        <v>129</v>
      </c>
      <c r="Z492">
        <v>2102150</v>
      </c>
      <c r="AB492" t="s">
        <v>5940</v>
      </c>
      <c r="AC492">
        <v>2102150</v>
      </c>
      <c r="AD492" t="s">
        <v>6430</v>
      </c>
      <c r="AE492">
        <v>2610</v>
      </c>
      <c r="AF492">
        <v>2102150</v>
      </c>
      <c r="AG492" t="s">
        <v>6430</v>
      </c>
      <c r="AH492" t="s">
        <v>5940</v>
      </c>
      <c r="AI492">
        <v>2102150</v>
      </c>
      <c r="AJ492" t="s">
        <v>6430</v>
      </c>
      <c r="AK492">
        <v>400</v>
      </c>
      <c r="AL492">
        <v>2102150</v>
      </c>
      <c r="AM492" t="s">
        <v>6430</v>
      </c>
      <c r="AN492" t="s">
        <v>5940</v>
      </c>
      <c r="AO492">
        <v>0</v>
      </c>
      <c r="AP492">
        <v>2102408</v>
      </c>
      <c r="AQ492" t="s">
        <v>6436</v>
      </c>
      <c r="AR492">
        <v>74</v>
      </c>
    </row>
    <row r="493" spans="1:44" x14ac:dyDescent="0.25">
      <c r="A493">
        <v>4204806</v>
      </c>
      <c r="B493">
        <v>1</v>
      </c>
      <c r="C493" t="s">
        <v>893</v>
      </c>
      <c r="D493" t="s">
        <v>2081</v>
      </c>
      <c r="E493" t="s">
        <v>5940</v>
      </c>
      <c r="F493">
        <v>6000</v>
      </c>
      <c r="G493">
        <v>18000</v>
      </c>
      <c r="H493" t="s">
        <v>5940</v>
      </c>
      <c r="I493">
        <v>12</v>
      </c>
      <c r="J493">
        <v>5500</v>
      </c>
      <c r="K493">
        <v>0</v>
      </c>
      <c r="L493">
        <v>9600</v>
      </c>
      <c r="M493">
        <v>48000</v>
      </c>
      <c r="N493">
        <v>0</v>
      </c>
      <c r="O493">
        <v>18</v>
      </c>
      <c r="P493">
        <v>12960</v>
      </c>
      <c r="R493">
        <v>4204806</v>
      </c>
      <c r="S493" t="s">
        <v>5940</v>
      </c>
      <c r="T493">
        <v>6000</v>
      </c>
      <c r="U493">
        <v>18000</v>
      </c>
      <c r="V493" t="s">
        <v>5940</v>
      </c>
      <c r="W493">
        <v>12</v>
      </c>
      <c r="X493">
        <v>5500</v>
      </c>
      <c r="Z493">
        <v>2102200</v>
      </c>
      <c r="AB493" t="s">
        <v>5940</v>
      </c>
      <c r="AC493">
        <v>2102200</v>
      </c>
      <c r="AD493" t="s">
        <v>6431</v>
      </c>
      <c r="AE493">
        <v>10910</v>
      </c>
      <c r="AF493">
        <v>2102200</v>
      </c>
      <c r="AG493" t="s">
        <v>6431</v>
      </c>
      <c r="AH493">
        <v>3000</v>
      </c>
      <c r="AI493">
        <v>2102200</v>
      </c>
      <c r="AJ493" t="s">
        <v>6431</v>
      </c>
      <c r="AK493">
        <v>565</v>
      </c>
      <c r="AL493">
        <v>2102200</v>
      </c>
      <c r="AM493" t="s">
        <v>6431</v>
      </c>
      <c r="AN493">
        <v>10449</v>
      </c>
      <c r="AO493">
        <v>0</v>
      </c>
      <c r="AP493">
        <v>2102507</v>
      </c>
      <c r="AQ493" t="s">
        <v>6437</v>
      </c>
      <c r="AR493">
        <v>387</v>
      </c>
    </row>
    <row r="494" spans="1:44" x14ac:dyDescent="0.25">
      <c r="A494">
        <v>4204905</v>
      </c>
      <c r="B494">
        <v>1</v>
      </c>
      <c r="C494" t="s">
        <v>893</v>
      </c>
      <c r="D494" t="s">
        <v>2082</v>
      </c>
      <c r="E494" t="s">
        <v>5940</v>
      </c>
      <c r="F494">
        <v>269</v>
      </c>
      <c r="G494">
        <v>26400</v>
      </c>
      <c r="H494" t="s">
        <v>5940</v>
      </c>
      <c r="I494">
        <v>10</v>
      </c>
      <c r="J494">
        <v>245</v>
      </c>
      <c r="K494">
        <v>1600</v>
      </c>
      <c r="L494">
        <v>1350</v>
      </c>
      <c r="M494">
        <v>35400</v>
      </c>
      <c r="N494">
        <v>0</v>
      </c>
      <c r="O494">
        <v>2</v>
      </c>
      <c r="P494">
        <v>108</v>
      </c>
      <c r="R494">
        <v>4204905</v>
      </c>
      <c r="S494" t="s">
        <v>5940</v>
      </c>
      <c r="T494">
        <v>269</v>
      </c>
      <c r="U494">
        <v>26400</v>
      </c>
      <c r="V494" t="s">
        <v>5940</v>
      </c>
      <c r="W494">
        <v>10</v>
      </c>
      <c r="X494">
        <v>245</v>
      </c>
      <c r="Z494">
        <v>2102309</v>
      </c>
      <c r="AB494">
        <v>37</v>
      </c>
      <c r="AC494">
        <v>2102309</v>
      </c>
      <c r="AD494" t="s">
        <v>6432</v>
      </c>
      <c r="AE494">
        <v>3123</v>
      </c>
      <c r="AF494">
        <v>2102309</v>
      </c>
      <c r="AG494" t="s">
        <v>6432</v>
      </c>
      <c r="AH494">
        <v>1920</v>
      </c>
      <c r="AI494">
        <v>2102309</v>
      </c>
      <c r="AJ494" t="s">
        <v>6432</v>
      </c>
      <c r="AK494">
        <v>282</v>
      </c>
      <c r="AL494">
        <v>2102309</v>
      </c>
      <c r="AM494" t="s">
        <v>6432</v>
      </c>
      <c r="AN494" t="s">
        <v>5940</v>
      </c>
      <c r="AO494">
        <v>0</v>
      </c>
      <c r="AP494">
        <v>2102556</v>
      </c>
      <c r="AQ494" t="s">
        <v>6438</v>
      </c>
      <c r="AR494">
        <v>1746</v>
      </c>
    </row>
    <row r="495" spans="1:44" x14ac:dyDescent="0.25">
      <c r="A495">
        <v>4205001</v>
      </c>
      <c r="B495">
        <v>1</v>
      </c>
      <c r="C495" t="s">
        <v>893</v>
      </c>
      <c r="D495" t="s">
        <v>2083</v>
      </c>
      <c r="E495" t="s">
        <v>5940</v>
      </c>
      <c r="F495">
        <v>6240</v>
      </c>
      <c r="G495">
        <v>9360</v>
      </c>
      <c r="H495" t="s">
        <v>5940</v>
      </c>
      <c r="I495">
        <v>32</v>
      </c>
      <c r="J495">
        <v>252</v>
      </c>
      <c r="K495">
        <v>0</v>
      </c>
      <c r="L495">
        <v>15000</v>
      </c>
      <c r="M495">
        <v>35460</v>
      </c>
      <c r="N495">
        <v>0</v>
      </c>
      <c r="O495">
        <v>100</v>
      </c>
      <c r="P495">
        <v>267</v>
      </c>
      <c r="R495">
        <v>4205001</v>
      </c>
      <c r="S495" t="s">
        <v>5940</v>
      </c>
      <c r="T495">
        <v>6240</v>
      </c>
      <c r="U495">
        <v>9360</v>
      </c>
      <c r="V495" t="s">
        <v>5940</v>
      </c>
      <c r="W495">
        <v>32</v>
      </c>
      <c r="X495">
        <v>252</v>
      </c>
      <c r="Z495">
        <v>2102325</v>
      </c>
      <c r="AB495" t="s">
        <v>5940</v>
      </c>
      <c r="AC495">
        <v>2102325</v>
      </c>
      <c r="AD495" t="s">
        <v>6433</v>
      </c>
      <c r="AE495">
        <v>15890</v>
      </c>
      <c r="AF495">
        <v>2102325</v>
      </c>
      <c r="AG495" t="s">
        <v>6433</v>
      </c>
      <c r="AH495" t="s">
        <v>5940</v>
      </c>
      <c r="AI495">
        <v>2102325</v>
      </c>
      <c r="AJ495" t="s">
        <v>6433</v>
      </c>
      <c r="AK495">
        <v>218</v>
      </c>
      <c r="AL495">
        <v>2102325</v>
      </c>
      <c r="AM495" t="s">
        <v>6433</v>
      </c>
      <c r="AN495" t="s">
        <v>5940</v>
      </c>
      <c r="AO495">
        <v>0</v>
      </c>
      <c r="AP495">
        <v>2102606</v>
      </c>
      <c r="AQ495" t="s">
        <v>6439</v>
      </c>
      <c r="AR495">
        <v>810</v>
      </c>
    </row>
    <row r="496" spans="1:44" x14ac:dyDescent="0.25">
      <c r="A496">
        <v>4205100</v>
      </c>
      <c r="B496">
        <v>1</v>
      </c>
      <c r="C496" t="s">
        <v>893</v>
      </c>
      <c r="D496" t="s">
        <v>2084</v>
      </c>
      <c r="E496" t="s">
        <v>5940</v>
      </c>
      <c r="F496">
        <v>24</v>
      </c>
      <c r="G496">
        <v>2031</v>
      </c>
      <c r="H496" t="s">
        <v>5940</v>
      </c>
      <c r="I496">
        <v>62</v>
      </c>
      <c r="J496">
        <v>57</v>
      </c>
      <c r="K496">
        <v>0</v>
      </c>
      <c r="L496">
        <v>0</v>
      </c>
      <c r="M496">
        <v>5136</v>
      </c>
      <c r="N496">
        <v>0</v>
      </c>
      <c r="O496">
        <v>113</v>
      </c>
      <c r="P496">
        <v>27</v>
      </c>
      <c r="R496">
        <v>4205100</v>
      </c>
      <c r="S496" t="s">
        <v>5940</v>
      </c>
      <c r="T496">
        <v>24</v>
      </c>
      <c r="U496">
        <v>2031</v>
      </c>
      <c r="V496" t="s">
        <v>5940</v>
      </c>
      <c r="W496">
        <v>62</v>
      </c>
      <c r="X496">
        <v>57</v>
      </c>
      <c r="Z496">
        <v>2102358</v>
      </c>
      <c r="AB496" t="s">
        <v>5940</v>
      </c>
      <c r="AC496">
        <v>2102358</v>
      </c>
      <c r="AD496" t="s">
        <v>6434</v>
      </c>
      <c r="AE496">
        <v>3424</v>
      </c>
      <c r="AF496">
        <v>2102358</v>
      </c>
      <c r="AG496" t="s">
        <v>6434</v>
      </c>
      <c r="AH496" t="s">
        <v>5940</v>
      </c>
      <c r="AI496">
        <v>2102358</v>
      </c>
      <c r="AJ496" t="s">
        <v>6434</v>
      </c>
      <c r="AK496">
        <v>461</v>
      </c>
      <c r="AL496">
        <v>2102358</v>
      </c>
      <c r="AM496" t="s">
        <v>6434</v>
      </c>
      <c r="AN496" t="s">
        <v>5940</v>
      </c>
      <c r="AO496">
        <v>0</v>
      </c>
      <c r="AP496">
        <v>2102705</v>
      </c>
      <c r="AQ496" t="s">
        <v>6440</v>
      </c>
      <c r="AR496">
        <v>616</v>
      </c>
    </row>
    <row r="497" spans="1:44" x14ac:dyDescent="0.25">
      <c r="A497">
        <v>4205159</v>
      </c>
      <c r="B497">
        <v>1</v>
      </c>
      <c r="C497" t="s">
        <v>893</v>
      </c>
      <c r="D497" t="s">
        <v>2085</v>
      </c>
      <c r="E497" t="s">
        <v>5940</v>
      </c>
      <c r="F497">
        <v>500</v>
      </c>
      <c r="G497">
        <v>1020</v>
      </c>
      <c r="H497" t="s">
        <v>5940</v>
      </c>
      <c r="I497">
        <v>6000</v>
      </c>
      <c r="J497">
        <v>9</v>
      </c>
      <c r="K497">
        <v>0</v>
      </c>
      <c r="L497">
        <v>500</v>
      </c>
      <c r="M497">
        <v>1020</v>
      </c>
      <c r="N497">
        <v>0</v>
      </c>
      <c r="O497">
        <v>5440</v>
      </c>
      <c r="P497">
        <v>9</v>
      </c>
      <c r="R497">
        <v>4205159</v>
      </c>
      <c r="S497" t="s">
        <v>5940</v>
      </c>
      <c r="T497">
        <v>500</v>
      </c>
      <c r="U497">
        <v>1020</v>
      </c>
      <c r="V497" t="s">
        <v>5940</v>
      </c>
      <c r="W497">
        <v>6000</v>
      </c>
      <c r="X497">
        <v>9</v>
      </c>
      <c r="Z497">
        <v>2102374</v>
      </c>
      <c r="AB497" t="s">
        <v>5940</v>
      </c>
      <c r="AC497">
        <v>2102374</v>
      </c>
      <c r="AD497" t="s">
        <v>6435</v>
      </c>
      <c r="AE497">
        <v>17</v>
      </c>
      <c r="AF497">
        <v>2102374</v>
      </c>
      <c r="AG497" t="s">
        <v>6435</v>
      </c>
      <c r="AH497" t="s">
        <v>5940</v>
      </c>
      <c r="AI497">
        <v>2102374</v>
      </c>
      <c r="AJ497" t="s">
        <v>6435</v>
      </c>
      <c r="AK497">
        <v>6</v>
      </c>
      <c r="AL497">
        <v>2102374</v>
      </c>
      <c r="AM497" t="s">
        <v>6435</v>
      </c>
      <c r="AN497" t="s">
        <v>5940</v>
      </c>
      <c r="AO497">
        <v>0</v>
      </c>
      <c r="AP497">
        <v>2102754</v>
      </c>
      <c r="AQ497" t="s">
        <v>6441</v>
      </c>
      <c r="AR497">
        <v>515</v>
      </c>
    </row>
    <row r="498" spans="1:44" x14ac:dyDescent="0.25">
      <c r="A498">
        <v>4205175</v>
      </c>
      <c r="B498">
        <v>1</v>
      </c>
      <c r="C498" t="s">
        <v>893</v>
      </c>
      <c r="D498" t="s">
        <v>2086</v>
      </c>
      <c r="E498">
        <v>400</v>
      </c>
      <c r="F498">
        <v>840</v>
      </c>
      <c r="G498">
        <v>6435</v>
      </c>
      <c r="H498" t="s">
        <v>5940</v>
      </c>
      <c r="I498">
        <v>8</v>
      </c>
      <c r="J498">
        <v>60</v>
      </c>
      <c r="K498">
        <v>1500</v>
      </c>
      <c r="L498">
        <v>5130</v>
      </c>
      <c r="M498">
        <v>11640</v>
      </c>
      <c r="N498">
        <v>0</v>
      </c>
      <c r="O498">
        <v>15</v>
      </c>
      <c r="P498">
        <v>195</v>
      </c>
      <c r="R498">
        <v>4205175</v>
      </c>
      <c r="S498">
        <v>400</v>
      </c>
      <c r="T498">
        <v>840</v>
      </c>
      <c r="U498">
        <v>6435</v>
      </c>
      <c r="V498" t="s">
        <v>5940</v>
      </c>
      <c r="W498">
        <v>8</v>
      </c>
      <c r="X498">
        <v>60</v>
      </c>
      <c r="Z498">
        <v>2102408</v>
      </c>
      <c r="AB498" t="s">
        <v>5940</v>
      </c>
      <c r="AC498">
        <v>2102408</v>
      </c>
      <c r="AD498" t="s">
        <v>6436</v>
      </c>
      <c r="AE498">
        <v>83</v>
      </c>
      <c r="AF498">
        <v>2102408</v>
      </c>
      <c r="AG498" t="s">
        <v>6436</v>
      </c>
      <c r="AH498" t="s">
        <v>5940</v>
      </c>
      <c r="AI498">
        <v>2102408</v>
      </c>
      <c r="AJ498" t="s">
        <v>6436</v>
      </c>
      <c r="AK498">
        <v>5</v>
      </c>
      <c r="AL498">
        <v>2102408</v>
      </c>
      <c r="AM498" t="s">
        <v>6436</v>
      </c>
      <c r="AN498" t="s">
        <v>5940</v>
      </c>
      <c r="AO498">
        <v>0</v>
      </c>
      <c r="AP498">
        <v>2102804</v>
      </c>
      <c r="AQ498" t="s">
        <v>6442</v>
      </c>
      <c r="AR498">
        <v>1367</v>
      </c>
    </row>
    <row r="499" spans="1:44" x14ac:dyDescent="0.25">
      <c r="A499">
        <v>4205191</v>
      </c>
      <c r="B499">
        <v>1</v>
      </c>
      <c r="C499" t="s">
        <v>893</v>
      </c>
      <c r="D499" t="s">
        <v>2087</v>
      </c>
      <c r="E499">
        <v>420</v>
      </c>
      <c r="F499" t="s">
        <v>5940</v>
      </c>
      <c r="G499">
        <v>1950</v>
      </c>
      <c r="H499" t="s">
        <v>5940</v>
      </c>
      <c r="I499">
        <v>21700</v>
      </c>
      <c r="J499">
        <v>80</v>
      </c>
      <c r="K499">
        <v>420</v>
      </c>
      <c r="L499">
        <v>0</v>
      </c>
      <c r="M499">
        <v>2250</v>
      </c>
      <c r="N499">
        <v>0</v>
      </c>
      <c r="O499">
        <v>21700</v>
      </c>
      <c r="P499">
        <v>155</v>
      </c>
      <c r="R499">
        <v>4205191</v>
      </c>
      <c r="S499">
        <v>420</v>
      </c>
      <c r="T499" t="s">
        <v>5940</v>
      </c>
      <c r="U499">
        <v>1950</v>
      </c>
      <c r="V499" t="s">
        <v>5940</v>
      </c>
      <c r="W499">
        <v>21700</v>
      </c>
      <c r="X499">
        <v>80</v>
      </c>
      <c r="Z499">
        <v>2102507</v>
      </c>
      <c r="AB499" t="s">
        <v>5940</v>
      </c>
      <c r="AC499">
        <v>2102507</v>
      </c>
      <c r="AD499" t="s">
        <v>6437</v>
      </c>
      <c r="AE499">
        <v>428</v>
      </c>
      <c r="AF499">
        <v>2102507</v>
      </c>
      <c r="AG499" t="s">
        <v>6437</v>
      </c>
      <c r="AH499" t="s">
        <v>5940</v>
      </c>
      <c r="AI499">
        <v>2102507</v>
      </c>
      <c r="AJ499" t="s">
        <v>6437</v>
      </c>
      <c r="AK499">
        <v>15</v>
      </c>
      <c r="AL499">
        <v>2102507</v>
      </c>
      <c r="AM499" t="s">
        <v>6437</v>
      </c>
      <c r="AN499" t="s">
        <v>5940</v>
      </c>
      <c r="AO499">
        <v>0</v>
      </c>
      <c r="AP499">
        <v>2102903</v>
      </c>
      <c r="AQ499" t="s">
        <v>6443</v>
      </c>
      <c r="AR499">
        <v>32</v>
      </c>
    </row>
    <row r="500" spans="1:44" x14ac:dyDescent="0.25">
      <c r="A500">
        <v>4205209</v>
      </c>
      <c r="B500">
        <v>1</v>
      </c>
      <c r="C500" t="s">
        <v>893</v>
      </c>
      <c r="D500" t="s">
        <v>2088</v>
      </c>
      <c r="E500">
        <v>150</v>
      </c>
      <c r="F500">
        <v>648</v>
      </c>
      <c r="G500">
        <v>8435</v>
      </c>
      <c r="H500" t="s">
        <v>5940</v>
      </c>
      <c r="I500" t="s">
        <v>5940</v>
      </c>
      <c r="J500">
        <v>864</v>
      </c>
      <c r="K500">
        <v>210</v>
      </c>
      <c r="L500">
        <v>1200</v>
      </c>
      <c r="M500">
        <v>34380</v>
      </c>
      <c r="N500">
        <v>0</v>
      </c>
      <c r="O500">
        <v>40</v>
      </c>
      <c r="P500">
        <v>840</v>
      </c>
      <c r="R500">
        <v>4205209</v>
      </c>
      <c r="S500">
        <v>150</v>
      </c>
      <c r="T500">
        <v>648</v>
      </c>
      <c r="U500">
        <v>8435</v>
      </c>
      <c r="V500" t="s">
        <v>5940</v>
      </c>
      <c r="W500" t="s">
        <v>5940</v>
      </c>
      <c r="X500">
        <v>864</v>
      </c>
      <c r="Z500">
        <v>2102556</v>
      </c>
      <c r="AB500" t="s">
        <v>5940</v>
      </c>
      <c r="AC500">
        <v>2102556</v>
      </c>
      <c r="AD500" t="s">
        <v>6438</v>
      </c>
      <c r="AE500">
        <v>909</v>
      </c>
      <c r="AF500">
        <v>2102556</v>
      </c>
      <c r="AG500" t="s">
        <v>6438</v>
      </c>
      <c r="AH500">
        <v>489600</v>
      </c>
      <c r="AI500">
        <v>2102556</v>
      </c>
      <c r="AJ500" t="s">
        <v>6438</v>
      </c>
      <c r="AK500">
        <v>34</v>
      </c>
      <c r="AL500">
        <v>2102556</v>
      </c>
      <c r="AM500" t="s">
        <v>6438</v>
      </c>
      <c r="AN500" t="s">
        <v>5940</v>
      </c>
      <c r="AO500">
        <v>0</v>
      </c>
      <c r="AP500">
        <v>2103000</v>
      </c>
      <c r="AQ500" t="s">
        <v>6444</v>
      </c>
      <c r="AR500">
        <v>2013</v>
      </c>
    </row>
    <row r="501" spans="1:44" x14ac:dyDescent="0.25">
      <c r="A501">
        <v>4205308</v>
      </c>
      <c r="B501">
        <v>1</v>
      </c>
      <c r="C501" t="s">
        <v>893</v>
      </c>
      <c r="D501" t="s">
        <v>2089</v>
      </c>
      <c r="E501">
        <v>600</v>
      </c>
      <c r="F501">
        <v>17850</v>
      </c>
      <c r="G501">
        <v>39810</v>
      </c>
      <c r="H501" t="s">
        <v>5940</v>
      </c>
      <c r="I501">
        <v>10</v>
      </c>
      <c r="J501">
        <v>930</v>
      </c>
      <c r="K501">
        <v>1400</v>
      </c>
      <c r="L501">
        <v>18900</v>
      </c>
      <c r="M501">
        <v>35580</v>
      </c>
      <c r="N501">
        <v>0</v>
      </c>
      <c r="O501">
        <v>10</v>
      </c>
      <c r="P501">
        <v>2040</v>
      </c>
      <c r="R501">
        <v>4205308</v>
      </c>
      <c r="S501">
        <v>600</v>
      </c>
      <c r="T501">
        <v>17850</v>
      </c>
      <c r="U501">
        <v>39810</v>
      </c>
      <c r="V501" t="s">
        <v>5940</v>
      </c>
      <c r="W501">
        <v>10</v>
      </c>
      <c r="X501">
        <v>930</v>
      </c>
      <c r="Z501">
        <v>2102606</v>
      </c>
      <c r="AB501" t="s">
        <v>5940</v>
      </c>
      <c r="AC501">
        <v>2102606</v>
      </c>
      <c r="AD501" t="s">
        <v>6439</v>
      </c>
      <c r="AE501">
        <v>3150</v>
      </c>
      <c r="AF501">
        <v>2102606</v>
      </c>
      <c r="AG501" t="s">
        <v>6439</v>
      </c>
      <c r="AH501">
        <v>40</v>
      </c>
      <c r="AI501">
        <v>2102606</v>
      </c>
      <c r="AJ501" t="s">
        <v>6439</v>
      </c>
      <c r="AK501">
        <v>88</v>
      </c>
      <c r="AL501">
        <v>2102606</v>
      </c>
      <c r="AM501" t="s">
        <v>6439</v>
      </c>
      <c r="AN501" t="s">
        <v>5940</v>
      </c>
      <c r="AO501">
        <v>0</v>
      </c>
      <c r="AP501">
        <v>2103109</v>
      </c>
      <c r="AQ501" t="s">
        <v>6445</v>
      </c>
      <c r="AR501">
        <v>36</v>
      </c>
    </row>
    <row r="502" spans="1:44" x14ac:dyDescent="0.25">
      <c r="A502">
        <v>4205357</v>
      </c>
      <c r="B502">
        <v>1</v>
      </c>
      <c r="C502" t="s">
        <v>893</v>
      </c>
      <c r="D502" t="s">
        <v>2090</v>
      </c>
      <c r="E502">
        <v>1600</v>
      </c>
      <c r="F502">
        <v>67</v>
      </c>
      <c r="G502">
        <v>7740</v>
      </c>
      <c r="H502" t="s">
        <v>5940</v>
      </c>
      <c r="I502">
        <v>2</v>
      </c>
      <c r="J502">
        <v>38</v>
      </c>
      <c r="K502">
        <v>2000</v>
      </c>
      <c r="L502">
        <v>768</v>
      </c>
      <c r="M502">
        <v>8820</v>
      </c>
      <c r="N502">
        <v>0</v>
      </c>
      <c r="O502">
        <v>10</v>
      </c>
      <c r="P502">
        <v>99</v>
      </c>
      <c r="R502">
        <v>4205357</v>
      </c>
      <c r="S502">
        <v>1600</v>
      </c>
      <c r="T502">
        <v>67</v>
      </c>
      <c r="U502">
        <v>7740</v>
      </c>
      <c r="V502" t="s">
        <v>5940</v>
      </c>
      <c r="W502">
        <v>2</v>
      </c>
      <c r="X502">
        <v>38</v>
      </c>
      <c r="Z502">
        <v>2102705</v>
      </c>
      <c r="AB502" t="s">
        <v>5940</v>
      </c>
      <c r="AC502">
        <v>2102705</v>
      </c>
      <c r="AD502" t="s">
        <v>6440</v>
      </c>
      <c r="AE502">
        <v>2118</v>
      </c>
      <c r="AF502">
        <v>2102705</v>
      </c>
      <c r="AG502" t="s">
        <v>6440</v>
      </c>
      <c r="AH502" t="s">
        <v>5940</v>
      </c>
      <c r="AI502">
        <v>2102705</v>
      </c>
      <c r="AJ502" t="s">
        <v>6440</v>
      </c>
      <c r="AK502">
        <v>416</v>
      </c>
      <c r="AL502">
        <v>2102705</v>
      </c>
      <c r="AM502" t="s">
        <v>6440</v>
      </c>
      <c r="AN502" t="s">
        <v>5940</v>
      </c>
      <c r="AO502">
        <v>0</v>
      </c>
      <c r="AP502">
        <v>2103125</v>
      </c>
      <c r="AQ502" t="s">
        <v>6446</v>
      </c>
      <c r="AR502">
        <v>62</v>
      </c>
    </row>
    <row r="503" spans="1:44" x14ac:dyDescent="0.25">
      <c r="A503">
        <v>4205407</v>
      </c>
      <c r="B503">
        <v>1</v>
      </c>
      <c r="C503" t="s">
        <v>893</v>
      </c>
      <c r="D503" t="s">
        <v>2091</v>
      </c>
      <c r="E503">
        <v>1200</v>
      </c>
      <c r="F503" t="s">
        <v>5940</v>
      </c>
      <c r="G503">
        <v>270</v>
      </c>
      <c r="H503" t="s">
        <v>5940</v>
      </c>
      <c r="I503" t="s">
        <v>5940</v>
      </c>
      <c r="J503">
        <v>15</v>
      </c>
      <c r="K503">
        <v>1200</v>
      </c>
      <c r="L503">
        <v>0</v>
      </c>
      <c r="M503">
        <v>270</v>
      </c>
      <c r="N503">
        <v>0</v>
      </c>
      <c r="O503">
        <v>0</v>
      </c>
      <c r="P503">
        <v>3</v>
      </c>
      <c r="R503">
        <v>4205407</v>
      </c>
      <c r="S503">
        <v>1200</v>
      </c>
      <c r="T503" t="s">
        <v>5940</v>
      </c>
      <c r="U503">
        <v>270</v>
      </c>
      <c r="V503" t="s">
        <v>5940</v>
      </c>
      <c r="W503" t="s">
        <v>5940</v>
      </c>
      <c r="X503">
        <v>15</v>
      </c>
      <c r="Z503">
        <v>2102754</v>
      </c>
      <c r="AB503" t="s">
        <v>5940</v>
      </c>
      <c r="AC503">
        <v>2102754</v>
      </c>
      <c r="AD503" t="s">
        <v>6441</v>
      </c>
      <c r="AE503">
        <v>2099</v>
      </c>
      <c r="AF503">
        <v>2102754</v>
      </c>
      <c r="AG503" t="s">
        <v>6441</v>
      </c>
      <c r="AH503">
        <v>1358</v>
      </c>
      <c r="AI503">
        <v>2102754</v>
      </c>
      <c r="AJ503" t="s">
        <v>6441</v>
      </c>
      <c r="AK503">
        <v>37</v>
      </c>
      <c r="AL503">
        <v>2102754</v>
      </c>
      <c r="AM503" t="s">
        <v>6441</v>
      </c>
      <c r="AN503" t="s">
        <v>5940</v>
      </c>
      <c r="AO503">
        <v>0</v>
      </c>
      <c r="AP503">
        <v>2103158</v>
      </c>
      <c r="AQ503" t="s">
        <v>6447</v>
      </c>
      <c r="AR503">
        <v>683</v>
      </c>
    </row>
    <row r="504" spans="1:44" x14ac:dyDescent="0.25">
      <c r="A504">
        <v>4205431</v>
      </c>
      <c r="B504">
        <v>1</v>
      </c>
      <c r="C504" t="s">
        <v>893</v>
      </c>
      <c r="D504" t="s">
        <v>2092</v>
      </c>
      <c r="E504">
        <v>502</v>
      </c>
      <c r="F504">
        <v>99</v>
      </c>
      <c r="G504">
        <v>5900</v>
      </c>
      <c r="H504" t="s">
        <v>5940</v>
      </c>
      <c r="I504">
        <v>3</v>
      </c>
      <c r="J504">
        <v>43</v>
      </c>
      <c r="K504">
        <v>875</v>
      </c>
      <c r="L504">
        <v>30</v>
      </c>
      <c r="M504">
        <v>7920</v>
      </c>
      <c r="N504">
        <v>0</v>
      </c>
      <c r="O504">
        <v>14</v>
      </c>
      <c r="P504">
        <v>42</v>
      </c>
      <c r="R504">
        <v>4205431</v>
      </c>
      <c r="S504">
        <v>502</v>
      </c>
      <c r="T504">
        <v>99</v>
      </c>
      <c r="U504">
        <v>5900</v>
      </c>
      <c r="V504" t="s">
        <v>5940</v>
      </c>
      <c r="W504">
        <v>3</v>
      </c>
      <c r="X504">
        <v>43</v>
      </c>
      <c r="Z504">
        <v>2102804</v>
      </c>
      <c r="AB504" t="s">
        <v>5940</v>
      </c>
      <c r="AC504">
        <v>2102804</v>
      </c>
      <c r="AD504" t="s">
        <v>6442</v>
      </c>
      <c r="AE504">
        <v>981</v>
      </c>
      <c r="AF504">
        <v>2102804</v>
      </c>
      <c r="AG504" t="s">
        <v>6442</v>
      </c>
      <c r="AH504" t="s">
        <v>5940</v>
      </c>
      <c r="AI504">
        <v>2102804</v>
      </c>
      <c r="AJ504" t="s">
        <v>6442</v>
      </c>
      <c r="AK504">
        <v>4</v>
      </c>
      <c r="AL504">
        <v>2102804</v>
      </c>
      <c r="AM504" t="s">
        <v>6442</v>
      </c>
      <c r="AN504">
        <v>22371</v>
      </c>
      <c r="AO504">
        <v>0</v>
      </c>
      <c r="AP504">
        <v>2103174</v>
      </c>
      <c r="AQ504" t="s">
        <v>6448</v>
      </c>
      <c r="AR504">
        <v>1111</v>
      </c>
    </row>
    <row r="505" spans="1:44" x14ac:dyDescent="0.25">
      <c r="A505">
        <v>4205456</v>
      </c>
      <c r="B505">
        <v>1</v>
      </c>
      <c r="C505" t="s">
        <v>893</v>
      </c>
      <c r="D505" t="s">
        <v>2093</v>
      </c>
      <c r="E505">
        <v>325</v>
      </c>
      <c r="F505" t="s">
        <v>5940</v>
      </c>
      <c r="G505">
        <v>4050</v>
      </c>
      <c r="H505" t="s">
        <v>5940</v>
      </c>
      <c r="I505">
        <v>73125</v>
      </c>
      <c r="J505">
        <v>372</v>
      </c>
      <c r="K505">
        <v>325</v>
      </c>
      <c r="L505">
        <v>0</v>
      </c>
      <c r="M505">
        <v>5280</v>
      </c>
      <c r="N505">
        <v>0</v>
      </c>
      <c r="O505">
        <v>76050</v>
      </c>
      <c r="P505">
        <v>264</v>
      </c>
      <c r="R505">
        <v>4205456</v>
      </c>
      <c r="S505">
        <v>325</v>
      </c>
      <c r="T505" t="s">
        <v>5940</v>
      </c>
      <c r="U505">
        <v>4050</v>
      </c>
      <c r="V505" t="s">
        <v>5940</v>
      </c>
      <c r="W505">
        <v>73125</v>
      </c>
      <c r="X505">
        <v>372</v>
      </c>
      <c r="Z505">
        <v>2102903</v>
      </c>
      <c r="AB505" t="s">
        <v>5940</v>
      </c>
      <c r="AC505">
        <v>2102903</v>
      </c>
      <c r="AD505" t="s">
        <v>6443</v>
      </c>
      <c r="AE505">
        <v>115</v>
      </c>
      <c r="AF505">
        <v>2102903</v>
      </c>
      <c r="AG505" t="s">
        <v>6443</v>
      </c>
      <c r="AH505" t="s">
        <v>5940</v>
      </c>
      <c r="AI505">
        <v>2102903</v>
      </c>
      <c r="AJ505" t="s">
        <v>6443</v>
      </c>
      <c r="AK505">
        <v>74</v>
      </c>
      <c r="AL505">
        <v>2102903</v>
      </c>
      <c r="AM505" t="s">
        <v>6443</v>
      </c>
      <c r="AN505" t="s">
        <v>5940</v>
      </c>
      <c r="AO505">
        <v>0</v>
      </c>
      <c r="AP505">
        <v>2103208</v>
      </c>
      <c r="AQ505" t="s">
        <v>6449</v>
      </c>
      <c r="AR505">
        <v>2293</v>
      </c>
    </row>
    <row r="506" spans="1:44" x14ac:dyDescent="0.25">
      <c r="A506">
        <v>4205506</v>
      </c>
      <c r="B506">
        <v>1</v>
      </c>
      <c r="C506" t="s">
        <v>893</v>
      </c>
      <c r="D506" t="s">
        <v>2094</v>
      </c>
      <c r="E506" t="s">
        <v>5940</v>
      </c>
      <c r="F506" t="s">
        <v>5940</v>
      </c>
      <c r="G506">
        <v>10800</v>
      </c>
      <c r="H506" t="s">
        <v>5940</v>
      </c>
      <c r="I506">
        <v>45</v>
      </c>
      <c r="J506">
        <v>2340</v>
      </c>
      <c r="K506">
        <v>0</v>
      </c>
      <c r="L506">
        <v>0</v>
      </c>
      <c r="M506">
        <v>21120</v>
      </c>
      <c r="N506">
        <v>0</v>
      </c>
      <c r="O506">
        <v>9</v>
      </c>
      <c r="P506">
        <v>5670</v>
      </c>
      <c r="R506">
        <v>4205506</v>
      </c>
      <c r="S506" t="s">
        <v>5940</v>
      </c>
      <c r="T506" t="s">
        <v>5940</v>
      </c>
      <c r="U506">
        <v>10800</v>
      </c>
      <c r="V506" t="s">
        <v>5940</v>
      </c>
      <c r="W506">
        <v>45</v>
      </c>
      <c r="X506">
        <v>2340</v>
      </c>
      <c r="Z506">
        <v>2103000</v>
      </c>
      <c r="AB506" t="s">
        <v>5940</v>
      </c>
      <c r="AC506">
        <v>2103000</v>
      </c>
      <c r="AD506" t="s">
        <v>6444</v>
      </c>
      <c r="AE506">
        <v>7795</v>
      </c>
      <c r="AF506">
        <v>2103000</v>
      </c>
      <c r="AG506" t="s">
        <v>6444</v>
      </c>
      <c r="AH506">
        <v>10450</v>
      </c>
      <c r="AI506">
        <v>2103000</v>
      </c>
      <c r="AJ506" t="s">
        <v>6444</v>
      </c>
      <c r="AK506">
        <v>164</v>
      </c>
      <c r="AL506">
        <v>2103000</v>
      </c>
      <c r="AM506" t="s">
        <v>6444</v>
      </c>
      <c r="AN506" t="s">
        <v>5940</v>
      </c>
      <c r="AO506">
        <v>0</v>
      </c>
      <c r="AP506">
        <v>2103257</v>
      </c>
      <c r="AQ506" t="s">
        <v>6450</v>
      </c>
      <c r="AR506">
        <v>574</v>
      </c>
    </row>
    <row r="507" spans="1:44" x14ac:dyDescent="0.25">
      <c r="A507">
        <v>4205555</v>
      </c>
      <c r="B507">
        <v>1</v>
      </c>
      <c r="C507" t="s">
        <v>893</v>
      </c>
      <c r="D507" t="s">
        <v>2095</v>
      </c>
      <c r="E507" t="s">
        <v>5940</v>
      </c>
      <c r="F507">
        <v>1680</v>
      </c>
      <c r="G507">
        <v>7500</v>
      </c>
      <c r="H507" t="s">
        <v>5940</v>
      </c>
      <c r="I507">
        <v>12</v>
      </c>
      <c r="J507">
        <v>2040</v>
      </c>
      <c r="K507">
        <v>0</v>
      </c>
      <c r="L507">
        <v>1920</v>
      </c>
      <c r="M507">
        <v>15000</v>
      </c>
      <c r="N507">
        <v>0</v>
      </c>
      <c r="O507">
        <v>45</v>
      </c>
      <c r="P507">
        <v>3570</v>
      </c>
      <c r="R507">
        <v>4205555</v>
      </c>
      <c r="S507" t="s">
        <v>5940</v>
      </c>
      <c r="T507">
        <v>1680</v>
      </c>
      <c r="U507">
        <v>7500</v>
      </c>
      <c r="V507" t="s">
        <v>5940</v>
      </c>
      <c r="W507">
        <v>12</v>
      </c>
      <c r="X507">
        <v>2040</v>
      </c>
      <c r="Z507">
        <v>2103109</v>
      </c>
      <c r="AB507" t="s">
        <v>5940</v>
      </c>
      <c r="AC507">
        <v>2103109</v>
      </c>
      <c r="AD507" t="s">
        <v>6445</v>
      </c>
      <c r="AE507">
        <v>12</v>
      </c>
      <c r="AF507">
        <v>2103109</v>
      </c>
      <c r="AG507" t="s">
        <v>6445</v>
      </c>
      <c r="AH507" t="s">
        <v>5940</v>
      </c>
      <c r="AI507">
        <v>2103109</v>
      </c>
      <c r="AJ507" t="s">
        <v>6445</v>
      </c>
      <c r="AK507">
        <v>20</v>
      </c>
      <c r="AL507">
        <v>2103109</v>
      </c>
      <c r="AM507" t="s">
        <v>6445</v>
      </c>
      <c r="AN507" t="s">
        <v>5940</v>
      </c>
      <c r="AO507">
        <v>0</v>
      </c>
      <c r="AP507">
        <v>2103307</v>
      </c>
      <c r="AQ507" t="s">
        <v>6451</v>
      </c>
      <c r="AR507">
        <v>3748</v>
      </c>
    </row>
    <row r="508" spans="1:44" x14ac:dyDescent="0.25">
      <c r="A508">
        <v>4205605</v>
      </c>
      <c r="B508">
        <v>1</v>
      </c>
      <c r="C508" t="s">
        <v>893</v>
      </c>
      <c r="D508" t="s">
        <v>2096</v>
      </c>
      <c r="E508">
        <v>136</v>
      </c>
      <c r="F508">
        <v>2700</v>
      </c>
      <c r="G508">
        <v>17106</v>
      </c>
      <c r="H508" t="s">
        <v>5940</v>
      </c>
      <c r="I508" t="s">
        <v>5940</v>
      </c>
      <c r="J508">
        <v>99</v>
      </c>
      <c r="K508">
        <v>400</v>
      </c>
      <c r="L508">
        <v>10800</v>
      </c>
      <c r="M508">
        <v>15750</v>
      </c>
      <c r="N508">
        <v>0</v>
      </c>
      <c r="O508">
        <v>48</v>
      </c>
      <c r="P508">
        <v>600</v>
      </c>
      <c r="R508">
        <v>4205605</v>
      </c>
      <c r="S508">
        <v>136</v>
      </c>
      <c r="T508">
        <v>2700</v>
      </c>
      <c r="U508">
        <v>17106</v>
      </c>
      <c r="V508" t="s">
        <v>5940</v>
      </c>
      <c r="W508" t="s">
        <v>5940</v>
      </c>
      <c r="X508">
        <v>99</v>
      </c>
      <c r="Z508">
        <v>2103125</v>
      </c>
      <c r="AB508" t="s">
        <v>5940</v>
      </c>
      <c r="AC508">
        <v>2103125</v>
      </c>
      <c r="AD508" t="s">
        <v>6446</v>
      </c>
      <c r="AE508">
        <v>227</v>
      </c>
      <c r="AF508">
        <v>2103125</v>
      </c>
      <c r="AG508" t="s">
        <v>6446</v>
      </c>
      <c r="AH508">
        <v>270</v>
      </c>
      <c r="AI508">
        <v>2103125</v>
      </c>
      <c r="AJ508" t="s">
        <v>6446</v>
      </c>
      <c r="AK508">
        <v>112</v>
      </c>
      <c r="AL508">
        <v>2103125</v>
      </c>
      <c r="AM508" t="s">
        <v>6446</v>
      </c>
      <c r="AN508" t="s">
        <v>5940</v>
      </c>
      <c r="AO508">
        <v>0</v>
      </c>
      <c r="AP508">
        <v>2103406</v>
      </c>
      <c r="AQ508" t="s">
        <v>6452</v>
      </c>
      <c r="AR508">
        <v>493</v>
      </c>
    </row>
    <row r="509" spans="1:44" x14ac:dyDescent="0.25">
      <c r="A509">
        <v>4205704</v>
      </c>
      <c r="B509">
        <v>1</v>
      </c>
      <c r="C509" t="s">
        <v>893</v>
      </c>
      <c r="D509" t="s">
        <v>2097</v>
      </c>
      <c r="E509">
        <v>1575</v>
      </c>
      <c r="F509" t="s">
        <v>5940</v>
      </c>
      <c r="G509">
        <v>120</v>
      </c>
      <c r="H509" t="s">
        <v>5940</v>
      </c>
      <c r="I509">
        <v>280</v>
      </c>
      <c r="J509">
        <v>25</v>
      </c>
      <c r="K509">
        <v>1330</v>
      </c>
      <c r="L509">
        <v>0</v>
      </c>
      <c r="M509">
        <v>144</v>
      </c>
      <c r="N509">
        <v>0</v>
      </c>
      <c r="O509">
        <v>224</v>
      </c>
      <c r="P509">
        <v>18</v>
      </c>
      <c r="R509">
        <v>4205704</v>
      </c>
      <c r="S509">
        <v>1575</v>
      </c>
      <c r="T509" t="s">
        <v>5940</v>
      </c>
      <c r="U509">
        <v>120</v>
      </c>
      <c r="V509" t="s">
        <v>5940</v>
      </c>
      <c r="W509">
        <v>280</v>
      </c>
      <c r="X509">
        <v>25</v>
      </c>
      <c r="Z509">
        <v>2103158</v>
      </c>
      <c r="AB509" t="s">
        <v>5940</v>
      </c>
      <c r="AC509">
        <v>2103158</v>
      </c>
      <c r="AD509" t="s">
        <v>6447</v>
      </c>
      <c r="AE509">
        <v>2030</v>
      </c>
      <c r="AF509">
        <v>2103158</v>
      </c>
      <c r="AG509" t="s">
        <v>6447</v>
      </c>
      <c r="AH509" t="s">
        <v>5940</v>
      </c>
      <c r="AI509">
        <v>2103158</v>
      </c>
      <c r="AJ509" t="s">
        <v>6447</v>
      </c>
      <c r="AK509">
        <v>92</v>
      </c>
      <c r="AL509">
        <v>2103158</v>
      </c>
      <c r="AM509" t="s">
        <v>6447</v>
      </c>
      <c r="AN509" t="s">
        <v>5940</v>
      </c>
      <c r="AO509">
        <v>0</v>
      </c>
      <c r="AP509">
        <v>2103505</v>
      </c>
      <c r="AQ509" t="s">
        <v>6453</v>
      </c>
      <c r="AR509">
        <v>7770</v>
      </c>
    </row>
    <row r="510" spans="1:44" x14ac:dyDescent="0.25">
      <c r="A510">
        <v>4205803</v>
      </c>
      <c r="B510">
        <v>1</v>
      </c>
      <c r="C510" t="s">
        <v>893</v>
      </c>
      <c r="D510" t="s">
        <v>2098</v>
      </c>
      <c r="E510">
        <v>800</v>
      </c>
      <c r="F510" t="s">
        <v>5940</v>
      </c>
      <c r="G510">
        <v>13</v>
      </c>
      <c r="H510" t="s">
        <v>5940</v>
      </c>
      <c r="I510">
        <v>9832</v>
      </c>
      <c r="J510" t="s">
        <v>5940</v>
      </c>
      <c r="K510">
        <v>520</v>
      </c>
      <c r="L510">
        <v>0</v>
      </c>
      <c r="M510">
        <v>13</v>
      </c>
      <c r="N510">
        <v>0</v>
      </c>
      <c r="O510">
        <v>11375</v>
      </c>
      <c r="P510">
        <v>0</v>
      </c>
      <c r="R510">
        <v>4205803</v>
      </c>
      <c r="S510">
        <v>800</v>
      </c>
      <c r="T510" t="s">
        <v>5940</v>
      </c>
      <c r="U510">
        <v>13</v>
      </c>
      <c r="V510" t="s">
        <v>5940</v>
      </c>
      <c r="W510">
        <v>9832</v>
      </c>
      <c r="X510" t="s">
        <v>5940</v>
      </c>
      <c r="Z510">
        <v>2103174</v>
      </c>
      <c r="AB510" t="s">
        <v>5940</v>
      </c>
      <c r="AC510">
        <v>2103174</v>
      </c>
      <c r="AD510" t="s">
        <v>6448</v>
      </c>
      <c r="AE510">
        <v>3300</v>
      </c>
      <c r="AF510">
        <v>2103174</v>
      </c>
      <c r="AG510" t="s">
        <v>6448</v>
      </c>
      <c r="AH510" t="s">
        <v>5940</v>
      </c>
      <c r="AI510">
        <v>2103174</v>
      </c>
      <c r="AJ510" t="s">
        <v>6448</v>
      </c>
      <c r="AK510">
        <v>250</v>
      </c>
      <c r="AL510">
        <v>2103174</v>
      </c>
      <c r="AM510" t="s">
        <v>6448</v>
      </c>
      <c r="AN510" t="s">
        <v>5940</v>
      </c>
      <c r="AO510">
        <v>0</v>
      </c>
      <c r="AP510">
        <v>2103554</v>
      </c>
      <c r="AQ510" t="s">
        <v>6454</v>
      </c>
      <c r="AR510">
        <v>332</v>
      </c>
    </row>
    <row r="511" spans="1:44" x14ac:dyDescent="0.25">
      <c r="A511">
        <v>4205902</v>
      </c>
      <c r="B511">
        <v>1</v>
      </c>
      <c r="C511" t="s">
        <v>893</v>
      </c>
      <c r="D511" t="s">
        <v>2099</v>
      </c>
      <c r="E511">
        <v>12250</v>
      </c>
      <c r="F511" t="s">
        <v>5940</v>
      </c>
      <c r="G511">
        <v>555</v>
      </c>
      <c r="H511" t="s">
        <v>5940</v>
      </c>
      <c r="I511">
        <v>31200</v>
      </c>
      <c r="J511">
        <v>16</v>
      </c>
      <c r="K511">
        <v>12250</v>
      </c>
      <c r="L511">
        <v>0</v>
      </c>
      <c r="M511">
        <v>555</v>
      </c>
      <c r="N511">
        <v>0</v>
      </c>
      <c r="O511">
        <v>27880</v>
      </c>
      <c r="P511">
        <v>16</v>
      </c>
      <c r="R511">
        <v>4205902</v>
      </c>
      <c r="S511">
        <v>12250</v>
      </c>
      <c r="T511" t="s">
        <v>5940</v>
      </c>
      <c r="U511">
        <v>555</v>
      </c>
      <c r="V511" t="s">
        <v>5940</v>
      </c>
      <c r="W511">
        <v>31200</v>
      </c>
      <c r="X511">
        <v>16</v>
      </c>
      <c r="Z511">
        <v>2103208</v>
      </c>
      <c r="AB511" t="s">
        <v>5940</v>
      </c>
      <c r="AC511">
        <v>2103208</v>
      </c>
      <c r="AD511" t="s">
        <v>6449</v>
      </c>
      <c r="AE511">
        <v>8639</v>
      </c>
      <c r="AF511">
        <v>2103208</v>
      </c>
      <c r="AG511" t="s">
        <v>6449</v>
      </c>
      <c r="AH511">
        <v>1040</v>
      </c>
      <c r="AI511">
        <v>2103208</v>
      </c>
      <c r="AJ511" t="s">
        <v>6449</v>
      </c>
      <c r="AK511">
        <v>666</v>
      </c>
      <c r="AL511">
        <v>2103208</v>
      </c>
      <c r="AM511" t="s">
        <v>6449</v>
      </c>
      <c r="AN511">
        <v>1548</v>
      </c>
      <c r="AO511">
        <v>0</v>
      </c>
      <c r="AP511">
        <v>2103604</v>
      </c>
      <c r="AQ511" t="s">
        <v>6455</v>
      </c>
      <c r="AR511">
        <v>1855</v>
      </c>
    </row>
    <row r="512" spans="1:44" x14ac:dyDescent="0.25">
      <c r="A512">
        <v>4206009</v>
      </c>
      <c r="B512">
        <v>1</v>
      </c>
      <c r="C512" t="s">
        <v>893</v>
      </c>
      <c r="D512" t="s">
        <v>2100</v>
      </c>
      <c r="E512">
        <v>600</v>
      </c>
      <c r="F512" t="s">
        <v>5940</v>
      </c>
      <c r="G512">
        <v>45</v>
      </c>
      <c r="H512" t="s">
        <v>5940</v>
      </c>
      <c r="I512" t="s">
        <v>5940</v>
      </c>
      <c r="J512">
        <v>10</v>
      </c>
      <c r="K512">
        <v>2000</v>
      </c>
      <c r="L512">
        <v>0</v>
      </c>
      <c r="M512">
        <v>94</v>
      </c>
      <c r="N512">
        <v>0</v>
      </c>
      <c r="O512">
        <v>0</v>
      </c>
      <c r="P512">
        <v>25</v>
      </c>
      <c r="R512">
        <v>4206009</v>
      </c>
      <c r="S512">
        <v>600</v>
      </c>
      <c r="T512" t="s">
        <v>5940</v>
      </c>
      <c r="U512">
        <v>45</v>
      </c>
      <c r="V512" t="s">
        <v>5940</v>
      </c>
      <c r="W512" t="s">
        <v>5940</v>
      </c>
      <c r="X512">
        <v>10</v>
      </c>
      <c r="Z512">
        <v>2103257</v>
      </c>
      <c r="AB512" t="s">
        <v>5940</v>
      </c>
      <c r="AC512">
        <v>2103257</v>
      </c>
      <c r="AD512" t="s">
        <v>6450</v>
      </c>
      <c r="AE512">
        <v>1581</v>
      </c>
      <c r="AF512">
        <v>2103257</v>
      </c>
      <c r="AG512" t="s">
        <v>6450</v>
      </c>
      <c r="AH512" t="s">
        <v>5940</v>
      </c>
      <c r="AI512">
        <v>2103257</v>
      </c>
      <c r="AJ512" t="s">
        <v>6450</v>
      </c>
      <c r="AK512">
        <v>106</v>
      </c>
      <c r="AL512">
        <v>2103257</v>
      </c>
      <c r="AM512" t="s">
        <v>6450</v>
      </c>
      <c r="AN512" t="s">
        <v>5940</v>
      </c>
      <c r="AO512">
        <v>0</v>
      </c>
      <c r="AP512">
        <v>2103703</v>
      </c>
      <c r="AQ512" t="s">
        <v>6456</v>
      </c>
      <c r="AR512">
        <v>25</v>
      </c>
    </row>
    <row r="513" spans="1:44" x14ac:dyDescent="0.25">
      <c r="A513">
        <v>4206108</v>
      </c>
      <c r="B513">
        <v>1</v>
      </c>
      <c r="C513" t="s">
        <v>893</v>
      </c>
      <c r="D513" t="s">
        <v>2101</v>
      </c>
      <c r="E513">
        <v>10560</v>
      </c>
      <c r="F513" t="s">
        <v>5940</v>
      </c>
      <c r="G513">
        <v>3816</v>
      </c>
      <c r="H513" t="s">
        <v>5940</v>
      </c>
      <c r="I513">
        <v>23</v>
      </c>
      <c r="J513">
        <v>213</v>
      </c>
      <c r="K513">
        <v>11550</v>
      </c>
      <c r="L513">
        <v>0</v>
      </c>
      <c r="M513">
        <v>3792</v>
      </c>
      <c r="N513">
        <v>0</v>
      </c>
      <c r="O513">
        <v>9</v>
      </c>
      <c r="P513">
        <v>193</v>
      </c>
      <c r="R513">
        <v>4206108</v>
      </c>
      <c r="S513">
        <v>10560</v>
      </c>
      <c r="T513" t="s">
        <v>5940</v>
      </c>
      <c r="U513">
        <v>3816</v>
      </c>
      <c r="V513" t="s">
        <v>5940</v>
      </c>
      <c r="W513">
        <v>23</v>
      </c>
      <c r="X513">
        <v>213</v>
      </c>
      <c r="Z513">
        <v>2103307</v>
      </c>
      <c r="AB513" t="s">
        <v>5940</v>
      </c>
      <c r="AC513">
        <v>2103307</v>
      </c>
      <c r="AD513" t="s">
        <v>6451</v>
      </c>
      <c r="AE513">
        <v>9677</v>
      </c>
      <c r="AF513">
        <v>2103307</v>
      </c>
      <c r="AG513" t="s">
        <v>6451</v>
      </c>
      <c r="AH513">
        <v>12960</v>
      </c>
      <c r="AI513">
        <v>2103307</v>
      </c>
      <c r="AJ513" t="s">
        <v>6451</v>
      </c>
      <c r="AK513">
        <v>192</v>
      </c>
      <c r="AL513">
        <v>2103307</v>
      </c>
      <c r="AM513" t="s">
        <v>6451</v>
      </c>
      <c r="AN513" t="s">
        <v>5940</v>
      </c>
      <c r="AO513">
        <v>0</v>
      </c>
      <c r="AP513">
        <v>2103752</v>
      </c>
      <c r="AQ513" t="s">
        <v>6457</v>
      </c>
      <c r="AR513">
        <v>1800</v>
      </c>
    </row>
    <row r="514" spans="1:44" x14ac:dyDescent="0.25">
      <c r="A514">
        <v>4206207</v>
      </c>
      <c r="B514">
        <v>1</v>
      </c>
      <c r="C514" t="s">
        <v>893</v>
      </c>
      <c r="D514" t="s">
        <v>2102</v>
      </c>
      <c r="E514">
        <v>1200</v>
      </c>
      <c r="F514" t="s">
        <v>5940</v>
      </c>
      <c r="G514">
        <v>260</v>
      </c>
      <c r="H514" t="s">
        <v>5940</v>
      </c>
      <c r="I514">
        <v>3875</v>
      </c>
      <c r="J514">
        <v>225</v>
      </c>
      <c r="K514">
        <v>12000</v>
      </c>
      <c r="L514">
        <v>0</v>
      </c>
      <c r="M514">
        <v>396</v>
      </c>
      <c r="N514">
        <v>0</v>
      </c>
      <c r="O514">
        <v>1680</v>
      </c>
      <c r="P514">
        <v>88</v>
      </c>
      <c r="R514">
        <v>4206207</v>
      </c>
      <c r="S514">
        <v>1200</v>
      </c>
      <c r="T514" t="s">
        <v>5940</v>
      </c>
      <c r="U514">
        <v>260</v>
      </c>
      <c r="V514" t="s">
        <v>5940</v>
      </c>
      <c r="W514">
        <v>3875</v>
      </c>
      <c r="X514">
        <v>225</v>
      </c>
      <c r="Z514">
        <v>2103406</v>
      </c>
      <c r="AB514" t="s">
        <v>5940</v>
      </c>
      <c r="AC514">
        <v>2103406</v>
      </c>
      <c r="AD514" t="s">
        <v>6452</v>
      </c>
      <c r="AE514">
        <v>1387</v>
      </c>
      <c r="AF514">
        <v>2103406</v>
      </c>
      <c r="AG514" t="s">
        <v>6452</v>
      </c>
      <c r="AH514">
        <v>171250</v>
      </c>
      <c r="AI514">
        <v>2103406</v>
      </c>
      <c r="AJ514" t="s">
        <v>6452</v>
      </c>
      <c r="AK514">
        <v>85</v>
      </c>
      <c r="AL514">
        <v>2103406</v>
      </c>
      <c r="AM514" t="s">
        <v>6452</v>
      </c>
      <c r="AN514" t="s">
        <v>5940</v>
      </c>
      <c r="AO514">
        <v>0</v>
      </c>
      <c r="AP514">
        <v>2103802</v>
      </c>
      <c r="AQ514" t="s">
        <v>6458</v>
      </c>
      <c r="AR514">
        <v>341</v>
      </c>
    </row>
    <row r="515" spans="1:44" x14ac:dyDescent="0.25">
      <c r="A515">
        <v>4206306</v>
      </c>
      <c r="B515">
        <v>1</v>
      </c>
      <c r="C515" t="s">
        <v>893</v>
      </c>
      <c r="D515" t="s">
        <v>2103</v>
      </c>
      <c r="E515">
        <v>2400</v>
      </c>
      <c r="F515" t="s">
        <v>5940</v>
      </c>
      <c r="G515">
        <v>1070</v>
      </c>
      <c r="H515" t="s">
        <v>5940</v>
      </c>
      <c r="I515">
        <v>300</v>
      </c>
      <c r="J515">
        <v>24</v>
      </c>
      <c r="K515">
        <v>2400</v>
      </c>
      <c r="L515">
        <v>0</v>
      </c>
      <c r="M515">
        <v>375</v>
      </c>
      <c r="N515">
        <v>0</v>
      </c>
      <c r="O515">
        <v>300</v>
      </c>
      <c r="P515">
        <v>24</v>
      </c>
      <c r="R515">
        <v>4206306</v>
      </c>
      <c r="S515">
        <v>2400</v>
      </c>
      <c r="T515" t="s">
        <v>5940</v>
      </c>
      <c r="U515">
        <v>1070</v>
      </c>
      <c r="V515" t="s">
        <v>5940</v>
      </c>
      <c r="W515">
        <v>300</v>
      </c>
      <c r="X515">
        <v>24</v>
      </c>
      <c r="Z515">
        <v>2103505</v>
      </c>
      <c r="AB515" t="s">
        <v>5940</v>
      </c>
      <c r="AC515">
        <v>2103505</v>
      </c>
      <c r="AD515" t="s">
        <v>6453</v>
      </c>
      <c r="AE515">
        <v>7503</v>
      </c>
      <c r="AF515">
        <v>2103505</v>
      </c>
      <c r="AG515" t="s">
        <v>6453</v>
      </c>
      <c r="AH515">
        <v>430</v>
      </c>
      <c r="AI515">
        <v>2103505</v>
      </c>
      <c r="AJ515" t="s">
        <v>6453</v>
      </c>
      <c r="AK515">
        <v>597</v>
      </c>
      <c r="AL515">
        <v>2103505</v>
      </c>
      <c r="AM515" t="s">
        <v>6453</v>
      </c>
      <c r="AN515">
        <v>105</v>
      </c>
      <c r="AO515">
        <v>0</v>
      </c>
      <c r="AP515">
        <v>2103901</v>
      </c>
      <c r="AQ515" t="s">
        <v>6459</v>
      </c>
      <c r="AR515">
        <v>366</v>
      </c>
    </row>
    <row r="516" spans="1:44" x14ac:dyDescent="0.25">
      <c r="A516">
        <v>4206405</v>
      </c>
      <c r="B516">
        <v>1</v>
      </c>
      <c r="C516" t="s">
        <v>893</v>
      </c>
      <c r="D516" t="s">
        <v>2104</v>
      </c>
      <c r="E516">
        <v>2500</v>
      </c>
      <c r="F516">
        <v>4158</v>
      </c>
      <c r="G516">
        <v>28335</v>
      </c>
      <c r="H516" t="s">
        <v>5940</v>
      </c>
      <c r="I516">
        <v>12</v>
      </c>
      <c r="J516">
        <v>232</v>
      </c>
      <c r="K516">
        <v>5000</v>
      </c>
      <c r="L516">
        <v>5760</v>
      </c>
      <c r="M516">
        <v>34800</v>
      </c>
      <c r="N516">
        <v>0</v>
      </c>
      <c r="O516">
        <v>90</v>
      </c>
      <c r="P516">
        <v>165</v>
      </c>
      <c r="R516">
        <v>4206405</v>
      </c>
      <c r="S516">
        <v>2500</v>
      </c>
      <c r="T516">
        <v>4158</v>
      </c>
      <c r="U516">
        <v>28335</v>
      </c>
      <c r="V516" t="s">
        <v>5940</v>
      </c>
      <c r="W516">
        <v>12</v>
      </c>
      <c r="X516">
        <v>232</v>
      </c>
      <c r="Z516">
        <v>2103554</v>
      </c>
      <c r="AB516" t="s">
        <v>5940</v>
      </c>
      <c r="AC516">
        <v>2103554</v>
      </c>
      <c r="AD516" t="s">
        <v>6454</v>
      </c>
      <c r="AE516">
        <v>1186</v>
      </c>
      <c r="AF516">
        <v>2103554</v>
      </c>
      <c r="AG516" t="s">
        <v>6454</v>
      </c>
      <c r="AH516" t="s">
        <v>5940</v>
      </c>
      <c r="AI516">
        <v>2103554</v>
      </c>
      <c r="AJ516" t="s">
        <v>6454</v>
      </c>
      <c r="AK516">
        <v>111</v>
      </c>
      <c r="AL516">
        <v>2103554</v>
      </c>
      <c r="AM516" t="s">
        <v>6454</v>
      </c>
      <c r="AN516" t="s">
        <v>5940</v>
      </c>
      <c r="AO516">
        <v>0</v>
      </c>
      <c r="AP516">
        <v>2104008</v>
      </c>
      <c r="AQ516" t="s">
        <v>6460</v>
      </c>
      <c r="AR516">
        <v>943</v>
      </c>
    </row>
    <row r="517" spans="1:44" x14ac:dyDescent="0.25">
      <c r="A517">
        <v>4206504</v>
      </c>
      <c r="B517">
        <v>1</v>
      </c>
      <c r="C517" t="s">
        <v>893</v>
      </c>
      <c r="D517" t="s">
        <v>2105</v>
      </c>
      <c r="E517">
        <v>2500</v>
      </c>
      <c r="F517" t="s">
        <v>5940</v>
      </c>
      <c r="G517">
        <v>468</v>
      </c>
      <c r="H517" t="s">
        <v>5940</v>
      </c>
      <c r="I517">
        <v>57242</v>
      </c>
      <c r="J517" t="s">
        <v>5940</v>
      </c>
      <c r="K517">
        <v>2500</v>
      </c>
      <c r="L517">
        <v>0</v>
      </c>
      <c r="M517">
        <v>468</v>
      </c>
      <c r="N517">
        <v>0</v>
      </c>
      <c r="O517">
        <v>42240</v>
      </c>
      <c r="P517">
        <v>0</v>
      </c>
      <c r="R517">
        <v>4206504</v>
      </c>
      <c r="S517">
        <v>2500</v>
      </c>
      <c r="T517" t="s">
        <v>5940</v>
      </c>
      <c r="U517">
        <v>468</v>
      </c>
      <c r="V517" t="s">
        <v>5940</v>
      </c>
      <c r="W517">
        <v>57242</v>
      </c>
      <c r="X517" t="s">
        <v>5940</v>
      </c>
      <c r="Z517">
        <v>2103604</v>
      </c>
      <c r="AB517" t="s">
        <v>5940</v>
      </c>
      <c r="AC517">
        <v>2103604</v>
      </c>
      <c r="AD517" t="s">
        <v>6455</v>
      </c>
      <c r="AE517">
        <v>5290</v>
      </c>
      <c r="AF517">
        <v>2103604</v>
      </c>
      <c r="AG517" t="s">
        <v>6455</v>
      </c>
      <c r="AH517">
        <v>175</v>
      </c>
      <c r="AI517">
        <v>2103604</v>
      </c>
      <c r="AJ517" t="s">
        <v>6455</v>
      </c>
      <c r="AK517">
        <v>177</v>
      </c>
      <c r="AL517">
        <v>2103604</v>
      </c>
      <c r="AM517" t="s">
        <v>6455</v>
      </c>
      <c r="AN517" t="s">
        <v>5940</v>
      </c>
      <c r="AO517">
        <v>0</v>
      </c>
      <c r="AP517">
        <v>2104057</v>
      </c>
      <c r="AQ517" t="s">
        <v>6461</v>
      </c>
      <c r="AR517">
        <v>9750</v>
      </c>
    </row>
    <row r="518" spans="1:44" x14ac:dyDescent="0.25">
      <c r="A518">
        <v>4206603</v>
      </c>
      <c r="B518">
        <v>1</v>
      </c>
      <c r="C518" t="s">
        <v>893</v>
      </c>
      <c r="D518" t="s">
        <v>2106</v>
      </c>
      <c r="E518" t="s">
        <v>5940</v>
      </c>
      <c r="F518">
        <v>1274</v>
      </c>
      <c r="G518">
        <v>6300</v>
      </c>
      <c r="H518" t="s">
        <v>5940</v>
      </c>
      <c r="I518">
        <v>6</v>
      </c>
      <c r="J518">
        <v>20</v>
      </c>
      <c r="K518">
        <v>0</v>
      </c>
      <c r="L518">
        <v>2160</v>
      </c>
      <c r="M518">
        <v>13140</v>
      </c>
      <c r="N518">
        <v>0</v>
      </c>
      <c r="O518">
        <v>35</v>
      </c>
      <c r="P518">
        <v>81</v>
      </c>
      <c r="R518">
        <v>4206603</v>
      </c>
      <c r="S518" t="s">
        <v>5940</v>
      </c>
      <c r="T518">
        <v>1274</v>
      </c>
      <c r="U518">
        <v>6300</v>
      </c>
      <c r="V518" t="s">
        <v>5940</v>
      </c>
      <c r="W518">
        <v>6</v>
      </c>
      <c r="X518">
        <v>20</v>
      </c>
      <c r="Z518">
        <v>2103703</v>
      </c>
      <c r="AB518" t="s">
        <v>5940</v>
      </c>
      <c r="AC518">
        <v>2103703</v>
      </c>
      <c r="AD518" t="s">
        <v>6456</v>
      </c>
      <c r="AE518">
        <v>11</v>
      </c>
      <c r="AF518">
        <v>2103703</v>
      </c>
      <c r="AG518" t="s">
        <v>6456</v>
      </c>
      <c r="AH518" t="s">
        <v>5940</v>
      </c>
      <c r="AI518">
        <v>2103703</v>
      </c>
      <c r="AJ518" t="s">
        <v>6456</v>
      </c>
      <c r="AK518">
        <v>2</v>
      </c>
      <c r="AL518">
        <v>2103703</v>
      </c>
      <c r="AM518" t="s">
        <v>6456</v>
      </c>
      <c r="AN518" t="s">
        <v>5940</v>
      </c>
      <c r="AO518">
        <v>0</v>
      </c>
      <c r="AP518">
        <v>2104073</v>
      </c>
      <c r="AQ518" t="s">
        <v>6462</v>
      </c>
      <c r="AR518">
        <v>1733</v>
      </c>
    </row>
    <row r="519" spans="1:44" x14ac:dyDescent="0.25">
      <c r="A519">
        <v>4206652</v>
      </c>
      <c r="B519">
        <v>1</v>
      </c>
      <c r="C519" t="s">
        <v>893</v>
      </c>
      <c r="D519" t="s">
        <v>2107</v>
      </c>
      <c r="E519">
        <v>1840</v>
      </c>
      <c r="F519">
        <v>3240</v>
      </c>
      <c r="G519">
        <v>15330</v>
      </c>
      <c r="H519" t="s">
        <v>5940</v>
      </c>
      <c r="I519" t="s">
        <v>5940</v>
      </c>
      <c r="J519">
        <v>40</v>
      </c>
      <c r="K519">
        <v>3750</v>
      </c>
      <c r="L519">
        <v>8100</v>
      </c>
      <c r="M519">
        <v>13005</v>
      </c>
      <c r="N519">
        <v>0</v>
      </c>
      <c r="O519">
        <v>5</v>
      </c>
      <c r="P519">
        <v>24</v>
      </c>
      <c r="R519">
        <v>4206652</v>
      </c>
      <c r="S519">
        <v>1840</v>
      </c>
      <c r="T519">
        <v>3240</v>
      </c>
      <c r="U519">
        <v>15330</v>
      </c>
      <c r="V519" t="s">
        <v>5940</v>
      </c>
      <c r="W519" t="s">
        <v>5940</v>
      </c>
      <c r="X519">
        <v>40</v>
      </c>
      <c r="Z519">
        <v>2103752</v>
      </c>
      <c r="AB519" t="s">
        <v>5940</v>
      </c>
      <c r="AC519">
        <v>2103752</v>
      </c>
      <c r="AD519" t="s">
        <v>6457</v>
      </c>
      <c r="AE519">
        <v>1608</v>
      </c>
      <c r="AF519">
        <v>2103752</v>
      </c>
      <c r="AG519" t="s">
        <v>6457</v>
      </c>
      <c r="AH519" t="s">
        <v>5940</v>
      </c>
      <c r="AI519">
        <v>2103752</v>
      </c>
      <c r="AJ519" t="s">
        <v>6457</v>
      </c>
      <c r="AK519">
        <v>36</v>
      </c>
      <c r="AL519">
        <v>2103752</v>
      </c>
      <c r="AM519" t="s">
        <v>6457</v>
      </c>
      <c r="AN519" t="s">
        <v>5940</v>
      </c>
      <c r="AO519">
        <v>0</v>
      </c>
      <c r="AP519">
        <v>2104081</v>
      </c>
      <c r="AQ519" t="s">
        <v>6463</v>
      </c>
      <c r="AR519">
        <v>848</v>
      </c>
    </row>
    <row r="520" spans="1:44" x14ac:dyDescent="0.25">
      <c r="A520">
        <v>4206702</v>
      </c>
      <c r="B520">
        <v>1</v>
      </c>
      <c r="C520" t="s">
        <v>893</v>
      </c>
      <c r="D520" t="s">
        <v>2108</v>
      </c>
      <c r="E520">
        <v>400</v>
      </c>
      <c r="F520">
        <v>48</v>
      </c>
      <c r="G520">
        <v>9360</v>
      </c>
      <c r="H520" t="s">
        <v>5940</v>
      </c>
      <c r="I520" t="s">
        <v>5940</v>
      </c>
      <c r="J520">
        <v>90</v>
      </c>
      <c r="K520">
        <v>400</v>
      </c>
      <c r="L520">
        <v>81</v>
      </c>
      <c r="M520">
        <v>22980</v>
      </c>
      <c r="N520">
        <v>0</v>
      </c>
      <c r="O520">
        <v>0</v>
      </c>
      <c r="P520">
        <v>24</v>
      </c>
      <c r="R520">
        <v>4206702</v>
      </c>
      <c r="S520">
        <v>400</v>
      </c>
      <c r="T520">
        <v>48</v>
      </c>
      <c r="U520">
        <v>9360</v>
      </c>
      <c r="V520" t="s">
        <v>5940</v>
      </c>
      <c r="W520" t="s">
        <v>5940</v>
      </c>
      <c r="X520">
        <v>90</v>
      </c>
      <c r="Z520">
        <v>2103802</v>
      </c>
      <c r="AB520" t="s">
        <v>5940</v>
      </c>
      <c r="AC520">
        <v>2103802</v>
      </c>
      <c r="AD520" t="s">
        <v>6458</v>
      </c>
      <c r="AE520">
        <v>1144</v>
      </c>
      <c r="AF520">
        <v>2103802</v>
      </c>
      <c r="AG520" t="s">
        <v>6458</v>
      </c>
      <c r="AH520">
        <v>1701</v>
      </c>
      <c r="AI520">
        <v>2103802</v>
      </c>
      <c r="AJ520" t="s">
        <v>6458</v>
      </c>
      <c r="AK520">
        <v>61</v>
      </c>
      <c r="AL520">
        <v>2103802</v>
      </c>
      <c r="AM520" t="s">
        <v>6458</v>
      </c>
      <c r="AN520" t="s">
        <v>5940</v>
      </c>
      <c r="AO520">
        <v>0</v>
      </c>
      <c r="AP520">
        <v>2104099</v>
      </c>
      <c r="AQ520" t="s">
        <v>6464</v>
      </c>
      <c r="AR520">
        <v>4522</v>
      </c>
    </row>
    <row r="521" spans="1:44" x14ac:dyDescent="0.25">
      <c r="A521">
        <v>4206751</v>
      </c>
      <c r="B521">
        <v>1</v>
      </c>
      <c r="C521" t="s">
        <v>893</v>
      </c>
      <c r="D521" t="s">
        <v>2109</v>
      </c>
      <c r="E521" t="s">
        <v>5940</v>
      </c>
      <c r="F521">
        <v>67</v>
      </c>
      <c r="G521">
        <v>4800</v>
      </c>
      <c r="H521" t="s">
        <v>5940</v>
      </c>
      <c r="I521">
        <v>7</v>
      </c>
      <c r="J521">
        <v>180</v>
      </c>
      <c r="K521">
        <v>0</v>
      </c>
      <c r="L521">
        <v>480</v>
      </c>
      <c r="M521">
        <v>13530</v>
      </c>
      <c r="N521">
        <v>0</v>
      </c>
      <c r="O521">
        <v>9</v>
      </c>
      <c r="P521">
        <v>315</v>
      </c>
      <c r="R521">
        <v>4206751</v>
      </c>
      <c r="S521" t="s">
        <v>5940</v>
      </c>
      <c r="T521">
        <v>67</v>
      </c>
      <c r="U521">
        <v>4800</v>
      </c>
      <c r="V521" t="s">
        <v>5940</v>
      </c>
      <c r="W521">
        <v>7</v>
      </c>
      <c r="X521">
        <v>180</v>
      </c>
      <c r="Z521">
        <v>2103901</v>
      </c>
      <c r="AB521" t="s">
        <v>5940</v>
      </c>
      <c r="AC521">
        <v>2103901</v>
      </c>
      <c r="AD521" t="s">
        <v>6459</v>
      </c>
      <c r="AE521">
        <v>1126</v>
      </c>
      <c r="AF521">
        <v>2103901</v>
      </c>
      <c r="AG521" t="s">
        <v>6459</v>
      </c>
      <c r="AH521">
        <v>8550</v>
      </c>
      <c r="AI521">
        <v>2103901</v>
      </c>
      <c r="AJ521" t="s">
        <v>6459</v>
      </c>
      <c r="AK521">
        <v>79</v>
      </c>
      <c r="AL521">
        <v>2103901</v>
      </c>
      <c r="AM521" t="s">
        <v>6459</v>
      </c>
      <c r="AN521" t="s">
        <v>5940</v>
      </c>
      <c r="AO521">
        <v>0</v>
      </c>
      <c r="AP521">
        <v>2104107</v>
      </c>
      <c r="AQ521" t="s">
        <v>6465</v>
      </c>
      <c r="AR521">
        <v>2529</v>
      </c>
    </row>
    <row r="522" spans="1:44" x14ac:dyDescent="0.25">
      <c r="A522">
        <v>4206801</v>
      </c>
      <c r="B522">
        <v>1</v>
      </c>
      <c r="C522" t="s">
        <v>893</v>
      </c>
      <c r="D522" t="s">
        <v>2110</v>
      </c>
      <c r="E522">
        <v>1296</v>
      </c>
      <c r="F522">
        <v>45</v>
      </c>
      <c r="G522">
        <v>6732</v>
      </c>
      <c r="H522" t="s">
        <v>5940</v>
      </c>
      <c r="I522" t="s">
        <v>5940</v>
      </c>
      <c r="J522">
        <v>90</v>
      </c>
      <c r="K522">
        <v>1296</v>
      </c>
      <c r="L522">
        <v>18</v>
      </c>
      <c r="M522">
        <v>26400</v>
      </c>
      <c r="N522">
        <v>0</v>
      </c>
      <c r="O522">
        <v>25</v>
      </c>
      <c r="P522">
        <v>42</v>
      </c>
      <c r="R522">
        <v>4206801</v>
      </c>
      <c r="S522">
        <v>1296</v>
      </c>
      <c r="T522">
        <v>45</v>
      </c>
      <c r="U522">
        <v>6732</v>
      </c>
      <c r="V522" t="s">
        <v>5940</v>
      </c>
      <c r="W522" t="s">
        <v>5940</v>
      </c>
      <c r="X522">
        <v>90</v>
      </c>
      <c r="Z522">
        <v>2104008</v>
      </c>
      <c r="AB522" t="s">
        <v>5940</v>
      </c>
      <c r="AC522">
        <v>2104008</v>
      </c>
      <c r="AD522" t="s">
        <v>6460</v>
      </c>
      <c r="AE522">
        <v>2465</v>
      </c>
      <c r="AF522">
        <v>2104008</v>
      </c>
      <c r="AG522" t="s">
        <v>6460</v>
      </c>
      <c r="AH522">
        <v>460</v>
      </c>
      <c r="AI522">
        <v>2104008</v>
      </c>
      <c r="AJ522" t="s">
        <v>6460</v>
      </c>
      <c r="AK522">
        <v>45</v>
      </c>
      <c r="AL522">
        <v>2104008</v>
      </c>
      <c r="AM522" t="s">
        <v>6460</v>
      </c>
      <c r="AN522" t="s">
        <v>5940</v>
      </c>
      <c r="AO522">
        <v>0</v>
      </c>
      <c r="AP522">
        <v>2104206</v>
      </c>
      <c r="AQ522" t="s">
        <v>6466</v>
      </c>
      <c r="AR522">
        <v>6503</v>
      </c>
    </row>
    <row r="523" spans="1:44" x14ac:dyDescent="0.25">
      <c r="A523">
        <v>4206900</v>
      </c>
      <c r="B523">
        <v>1</v>
      </c>
      <c r="C523" t="s">
        <v>893</v>
      </c>
      <c r="D523" t="s">
        <v>2111</v>
      </c>
      <c r="E523">
        <v>450</v>
      </c>
      <c r="F523" t="s">
        <v>5940</v>
      </c>
      <c r="G523">
        <v>1710</v>
      </c>
      <c r="H523" t="s">
        <v>5940</v>
      </c>
      <c r="I523">
        <v>490</v>
      </c>
      <c r="J523">
        <v>17</v>
      </c>
      <c r="K523">
        <v>600</v>
      </c>
      <c r="L523">
        <v>0</v>
      </c>
      <c r="M523">
        <v>2220</v>
      </c>
      <c r="N523">
        <v>0</v>
      </c>
      <c r="O523">
        <v>490</v>
      </c>
      <c r="P523">
        <v>24</v>
      </c>
      <c r="R523">
        <v>4206900</v>
      </c>
      <c r="S523">
        <v>450</v>
      </c>
      <c r="T523" t="s">
        <v>5940</v>
      </c>
      <c r="U523">
        <v>1710</v>
      </c>
      <c r="V523" t="s">
        <v>5940</v>
      </c>
      <c r="W523">
        <v>490</v>
      </c>
      <c r="X523">
        <v>17</v>
      </c>
      <c r="Z523">
        <v>2104057</v>
      </c>
      <c r="AB523" t="s">
        <v>5940</v>
      </c>
      <c r="AC523">
        <v>2104057</v>
      </c>
      <c r="AD523" t="s">
        <v>6461</v>
      </c>
      <c r="AE523">
        <v>7398</v>
      </c>
      <c r="AF523">
        <v>2104057</v>
      </c>
      <c r="AG523" t="s">
        <v>6461</v>
      </c>
      <c r="AH523">
        <v>172</v>
      </c>
      <c r="AI523">
        <v>2104057</v>
      </c>
      <c r="AJ523" t="s">
        <v>6461</v>
      </c>
      <c r="AK523">
        <v>247</v>
      </c>
      <c r="AL523">
        <v>2104057</v>
      </c>
      <c r="AM523" t="s">
        <v>6461</v>
      </c>
      <c r="AN523">
        <v>4320</v>
      </c>
      <c r="AO523">
        <v>0</v>
      </c>
      <c r="AP523">
        <v>2104305</v>
      </c>
      <c r="AQ523" t="s">
        <v>6467</v>
      </c>
      <c r="AR523">
        <v>49</v>
      </c>
    </row>
    <row r="524" spans="1:44" x14ac:dyDescent="0.25">
      <c r="A524">
        <v>4207007</v>
      </c>
      <c r="B524">
        <v>1</v>
      </c>
      <c r="C524" t="s">
        <v>893</v>
      </c>
      <c r="D524" t="s">
        <v>2112</v>
      </c>
      <c r="E524">
        <v>3250</v>
      </c>
      <c r="F524" t="s">
        <v>5940</v>
      </c>
      <c r="G524">
        <v>5370</v>
      </c>
      <c r="H524" t="s">
        <v>5940</v>
      </c>
      <c r="I524">
        <v>14250</v>
      </c>
      <c r="J524">
        <v>5184</v>
      </c>
      <c r="K524">
        <v>2500</v>
      </c>
      <c r="L524">
        <v>0</v>
      </c>
      <c r="M524">
        <v>10800</v>
      </c>
      <c r="N524">
        <v>0</v>
      </c>
      <c r="O524">
        <v>14490</v>
      </c>
      <c r="P524">
        <v>6460</v>
      </c>
      <c r="R524">
        <v>4207007</v>
      </c>
      <c r="S524">
        <v>3250</v>
      </c>
      <c r="T524" t="s">
        <v>5940</v>
      </c>
      <c r="U524">
        <v>5370</v>
      </c>
      <c r="V524" t="s">
        <v>5940</v>
      </c>
      <c r="W524">
        <v>14250</v>
      </c>
      <c r="X524">
        <v>5184</v>
      </c>
      <c r="Z524">
        <v>2104073</v>
      </c>
      <c r="AB524" t="s">
        <v>5940</v>
      </c>
      <c r="AC524">
        <v>2104073</v>
      </c>
      <c r="AD524" t="s">
        <v>6462</v>
      </c>
      <c r="AE524">
        <v>2930</v>
      </c>
      <c r="AF524">
        <v>2104073</v>
      </c>
      <c r="AG524" t="s">
        <v>6462</v>
      </c>
      <c r="AH524" t="s">
        <v>5940</v>
      </c>
      <c r="AI524">
        <v>2104073</v>
      </c>
      <c r="AJ524" t="s">
        <v>6462</v>
      </c>
      <c r="AK524">
        <v>8</v>
      </c>
      <c r="AL524">
        <v>2104073</v>
      </c>
      <c r="AM524" t="s">
        <v>6462</v>
      </c>
      <c r="AN524">
        <v>82</v>
      </c>
      <c r="AO524">
        <v>0</v>
      </c>
      <c r="AP524">
        <v>2104404</v>
      </c>
      <c r="AQ524" t="s">
        <v>6468</v>
      </c>
      <c r="AR524">
        <v>2058</v>
      </c>
    </row>
    <row r="525" spans="1:44" x14ac:dyDescent="0.25">
      <c r="A525">
        <v>4207106</v>
      </c>
      <c r="B525">
        <v>1</v>
      </c>
      <c r="C525" t="s">
        <v>893</v>
      </c>
      <c r="D525" t="s">
        <v>2113</v>
      </c>
      <c r="E525">
        <v>1500</v>
      </c>
      <c r="F525" t="s">
        <v>5940</v>
      </c>
      <c r="G525">
        <v>8</v>
      </c>
      <c r="H525" t="s">
        <v>5940</v>
      </c>
      <c r="I525">
        <v>19500</v>
      </c>
      <c r="J525">
        <v>3</v>
      </c>
      <c r="K525">
        <v>103</v>
      </c>
      <c r="L525">
        <v>0</v>
      </c>
      <c r="M525">
        <v>15</v>
      </c>
      <c r="N525">
        <v>0</v>
      </c>
      <c r="O525">
        <v>20800</v>
      </c>
      <c r="P525">
        <v>3</v>
      </c>
      <c r="R525">
        <v>4207106</v>
      </c>
      <c r="S525">
        <v>1500</v>
      </c>
      <c r="T525" t="s">
        <v>5940</v>
      </c>
      <c r="U525">
        <v>8</v>
      </c>
      <c r="V525" t="s">
        <v>5940</v>
      </c>
      <c r="W525">
        <v>19500</v>
      </c>
      <c r="X525">
        <v>3</v>
      </c>
      <c r="Z525">
        <v>2104081</v>
      </c>
      <c r="AB525" t="s">
        <v>5940</v>
      </c>
      <c r="AC525">
        <v>2104081</v>
      </c>
      <c r="AD525" t="s">
        <v>6463</v>
      </c>
      <c r="AE525">
        <v>1835</v>
      </c>
      <c r="AF525">
        <v>2104081</v>
      </c>
      <c r="AG525" t="s">
        <v>6463</v>
      </c>
      <c r="AH525" t="s">
        <v>5940</v>
      </c>
      <c r="AI525">
        <v>2104081</v>
      </c>
      <c r="AJ525" t="s">
        <v>6463</v>
      </c>
      <c r="AK525">
        <v>111</v>
      </c>
      <c r="AL525">
        <v>2104081</v>
      </c>
      <c r="AM525" t="s">
        <v>6463</v>
      </c>
      <c r="AN525">
        <v>65</v>
      </c>
      <c r="AO525">
        <v>0</v>
      </c>
      <c r="AP525">
        <v>2104503</v>
      </c>
      <c r="AQ525" t="s">
        <v>6469</v>
      </c>
      <c r="AR525">
        <v>985</v>
      </c>
    </row>
    <row r="526" spans="1:44" x14ac:dyDescent="0.25">
      <c r="A526">
        <v>4207205</v>
      </c>
      <c r="B526">
        <v>1</v>
      </c>
      <c r="C526" t="s">
        <v>893</v>
      </c>
      <c r="D526" t="s">
        <v>2114</v>
      </c>
      <c r="E526">
        <v>44000</v>
      </c>
      <c r="F526" t="s">
        <v>5940</v>
      </c>
      <c r="G526">
        <v>210</v>
      </c>
      <c r="H526" t="s">
        <v>5940</v>
      </c>
      <c r="I526">
        <v>25208</v>
      </c>
      <c r="J526">
        <v>219</v>
      </c>
      <c r="K526">
        <v>41250</v>
      </c>
      <c r="L526">
        <v>0</v>
      </c>
      <c r="M526">
        <v>810</v>
      </c>
      <c r="N526">
        <v>0</v>
      </c>
      <c r="O526">
        <v>22750</v>
      </c>
      <c r="P526">
        <v>138</v>
      </c>
      <c r="R526">
        <v>4207205</v>
      </c>
      <c r="S526">
        <v>44000</v>
      </c>
      <c r="T526" t="s">
        <v>5940</v>
      </c>
      <c r="U526">
        <v>210</v>
      </c>
      <c r="V526" t="s">
        <v>5940</v>
      </c>
      <c r="W526">
        <v>25208</v>
      </c>
      <c r="X526">
        <v>219</v>
      </c>
      <c r="Z526">
        <v>2104099</v>
      </c>
      <c r="AB526" t="s">
        <v>5940</v>
      </c>
      <c r="AC526">
        <v>2104099</v>
      </c>
      <c r="AD526" t="s">
        <v>6464</v>
      </c>
      <c r="AE526">
        <v>6901</v>
      </c>
      <c r="AF526">
        <v>2104099</v>
      </c>
      <c r="AG526" t="s">
        <v>6464</v>
      </c>
      <c r="AH526">
        <v>40</v>
      </c>
      <c r="AI526">
        <v>2104099</v>
      </c>
      <c r="AJ526" t="s">
        <v>6464</v>
      </c>
      <c r="AK526">
        <v>6</v>
      </c>
      <c r="AL526">
        <v>2104099</v>
      </c>
      <c r="AM526" t="s">
        <v>6464</v>
      </c>
      <c r="AN526">
        <v>2852</v>
      </c>
      <c r="AO526">
        <v>0</v>
      </c>
      <c r="AP526">
        <v>2104552</v>
      </c>
      <c r="AQ526" t="s">
        <v>6470</v>
      </c>
      <c r="AR526">
        <v>501</v>
      </c>
    </row>
    <row r="527" spans="1:44" x14ac:dyDescent="0.25">
      <c r="A527">
        <v>4207304</v>
      </c>
      <c r="B527">
        <v>1</v>
      </c>
      <c r="C527" t="s">
        <v>893</v>
      </c>
      <c r="D527" t="s">
        <v>2115</v>
      </c>
      <c r="E527">
        <v>1000</v>
      </c>
      <c r="F527" t="s">
        <v>5940</v>
      </c>
      <c r="G527">
        <v>756</v>
      </c>
      <c r="H527" t="s">
        <v>5940</v>
      </c>
      <c r="I527">
        <v>17600</v>
      </c>
      <c r="J527">
        <v>36</v>
      </c>
      <c r="K527">
        <v>1000</v>
      </c>
      <c r="L527">
        <v>0</v>
      </c>
      <c r="M527">
        <v>420</v>
      </c>
      <c r="N527">
        <v>0</v>
      </c>
      <c r="O527">
        <v>12600</v>
      </c>
      <c r="P527">
        <v>52</v>
      </c>
      <c r="R527">
        <v>4207304</v>
      </c>
      <c r="S527">
        <v>1000</v>
      </c>
      <c r="T527" t="s">
        <v>5940</v>
      </c>
      <c r="U527">
        <v>756</v>
      </c>
      <c r="V527" t="s">
        <v>5940</v>
      </c>
      <c r="W527">
        <v>17600</v>
      </c>
      <c r="X527">
        <v>36</v>
      </c>
      <c r="Z527">
        <v>2104107</v>
      </c>
      <c r="AB527" t="s">
        <v>5940</v>
      </c>
      <c r="AC527">
        <v>2104107</v>
      </c>
      <c r="AD527" t="s">
        <v>6465</v>
      </c>
      <c r="AE527">
        <v>4032</v>
      </c>
      <c r="AF527">
        <v>2104107</v>
      </c>
      <c r="AG527" t="s">
        <v>6465</v>
      </c>
      <c r="AH527">
        <v>525</v>
      </c>
      <c r="AI527">
        <v>2104107</v>
      </c>
      <c r="AJ527" t="s">
        <v>6465</v>
      </c>
      <c r="AK527">
        <v>14</v>
      </c>
      <c r="AL527">
        <v>2104107</v>
      </c>
      <c r="AM527" t="s">
        <v>6465</v>
      </c>
      <c r="AN527">
        <v>52572</v>
      </c>
      <c r="AO527">
        <v>0</v>
      </c>
      <c r="AP527">
        <v>2104602</v>
      </c>
      <c r="AQ527" t="s">
        <v>6471</v>
      </c>
      <c r="AR527">
        <v>2610</v>
      </c>
    </row>
    <row r="528" spans="1:44" x14ac:dyDescent="0.25">
      <c r="A528">
        <v>4207403</v>
      </c>
      <c r="B528">
        <v>1</v>
      </c>
      <c r="C528" t="s">
        <v>893</v>
      </c>
      <c r="D528" t="s">
        <v>2116</v>
      </c>
      <c r="E528" t="s">
        <v>5940</v>
      </c>
      <c r="F528">
        <v>150</v>
      </c>
      <c r="G528">
        <v>6300</v>
      </c>
      <c r="H528" t="s">
        <v>5940</v>
      </c>
      <c r="I528" t="s">
        <v>5940</v>
      </c>
      <c r="J528">
        <v>387</v>
      </c>
      <c r="K528">
        <v>0</v>
      </c>
      <c r="L528">
        <v>0</v>
      </c>
      <c r="M528">
        <v>7680</v>
      </c>
      <c r="N528">
        <v>0</v>
      </c>
      <c r="O528">
        <v>0</v>
      </c>
      <c r="P528">
        <v>720</v>
      </c>
      <c r="R528">
        <v>4207403</v>
      </c>
      <c r="S528" t="s">
        <v>5940</v>
      </c>
      <c r="T528">
        <v>150</v>
      </c>
      <c r="U528">
        <v>6300</v>
      </c>
      <c r="V528" t="s">
        <v>5940</v>
      </c>
      <c r="W528" t="s">
        <v>5940</v>
      </c>
      <c r="X528">
        <v>387</v>
      </c>
      <c r="Z528">
        <v>2104206</v>
      </c>
      <c r="AB528" t="s">
        <v>5940</v>
      </c>
      <c r="AC528">
        <v>2104206</v>
      </c>
      <c r="AD528" t="s">
        <v>6466</v>
      </c>
      <c r="AE528">
        <v>5576</v>
      </c>
      <c r="AF528">
        <v>2104206</v>
      </c>
      <c r="AG528" t="s">
        <v>6466</v>
      </c>
      <c r="AH528" t="s">
        <v>5940</v>
      </c>
      <c r="AI528">
        <v>2104206</v>
      </c>
      <c r="AJ528" t="s">
        <v>6466</v>
      </c>
      <c r="AK528">
        <v>407</v>
      </c>
      <c r="AL528">
        <v>2104206</v>
      </c>
      <c r="AM528" t="s">
        <v>6466</v>
      </c>
      <c r="AN528">
        <v>57</v>
      </c>
      <c r="AO528">
        <v>0</v>
      </c>
      <c r="AP528">
        <v>2104628</v>
      </c>
      <c r="AQ528" t="s">
        <v>6472</v>
      </c>
      <c r="AR528">
        <v>2291</v>
      </c>
    </row>
    <row r="529" spans="1:44" x14ac:dyDescent="0.25">
      <c r="A529">
        <v>4207502</v>
      </c>
      <c r="B529">
        <v>1</v>
      </c>
      <c r="C529" t="s">
        <v>893</v>
      </c>
      <c r="D529" t="s">
        <v>2117</v>
      </c>
      <c r="E529">
        <v>1400</v>
      </c>
      <c r="F529" t="s">
        <v>5940</v>
      </c>
      <c r="G529">
        <v>240</v>
      </c>
      <c r="H529" t="s">
        <v>5940</v>
      </c>
      <c r="I529">
        <v>1625</v>
      </c>
      <c r="J529">
        <v>4</v>
      </c>
      <c r="K529">
        <v>1225</v>
      </c>
      <c r="L529">
        <v>0</v>
      </c>
      <c r="M529">
        <v>303</v>
      </c>
      <c r="N529">
        <v>0</v>
      </c>
      <c r="O529">
        <v>1583</v>
      </c>
      <c r="P529">
        <v>4</v>
      </c>
      <c r="R529">
        <v>4207502</v>
      </c>
      <c r="S529">
        <v>1400</v>
      </c>
      <c r="T529" t="s">
        <v>5940</v>
      </c>
      <c r="U529">
        <v>240</v>
      </c>
      <c r="V529" t="s">
        <v>5940</v>
      </c>
      <c r="W529">
        <v>1625</v>
      </c>
      <c r="X529">
        <v>4</v>
      </c>
      <c r="Z529">
        <v>2104305</v>
      </c>
      <c r="AB529" t="s">
        <v>5940</v>
      </c>
      <c r="AC529">
        <v>2104305</v>
      </c>
      <c r="AD529" t="s">
        <v>6467</v>
      </c>
      <c r="AE529">
        <v>150</v>
      </c>
      <c r="AF529">
        <v>2104305</v>
      </c>
      <c r="AG529" t="s">
        <v>6467</v>
      </c>
      <c r="AH529" t="s">
        <v>5940</v>
      </c>
      <c r="AI529">
        <v>2104305</v>
      </c>
      <c r="AJ529" t="s">
        <v>6467</v>
      </c>
      <c r="AK529">
        <v>58</v>
      </c>
      <c r="AL529">
        <v>2104305</v>
      </c>
      <c r="AM529" t="s">
        <v>6467</v>
      </c>
      <c r="AN529" t="s">
        <v>5940</v>
      </c>
      <c r="AO529">
        <v>0</v>
      </c>
      <c r="AP529">
        <v>2104651</v>
      </c>
      <c r="AQ529" t="s">
        <v>6473</v>
      </c>
      <c r="AR529">
        <v>675</v>
      </c>
    </row>
    <row r="530" spans="1:44" x14ac:dyDescent="0.25">
      <c r="A530">
        <v>4207577</v>
      </c>
      <c r="B530">
        <v>1</v>
      </c>
      <c r="C530" t="s">
        <v>893</v>
      </c>
      <c r="D530" t="s">
        <v>2118</v>
      </c>
      <c r="E530" t="s">
        <v>5940</v>
      </c>
      <c r="F530" t="s">
        <v>5940</v>
      </c>
      <c r="G530">
        <v>8736</v>
      </c>
      <c r="H530" t="s">
        <v>5940</v>
      </c>
      <c r="I530">
        <v>17</v>
      </c>
      <c r="J530">
        <v>270</v>
      </c>
      <c r="K530">
        <v>0</v>
      </c>
      <c r="L530">
        <v>0</v>
      </c>
      <c r="M530">
        <v>15972</v>
      </c>
      <c r="N530">
        <v>0</v>
      </c>
      <c r="O530">
        <v>9</v>
      </c>
      <c r="P530">
        <v>57</v>
      </c>
      <c r="R530">
        <v>4207577</v>
      </c>
      <c r="S530" t="s">
        <v>5940</v>
      </c>
      <c r="T530" t="s">
        <v>5940</v>
      </c>
      <c r="U530">
        <v>8736</v>
      </c>
      <c r="V530" t="s">
        <v>5940</v>
      </c>
      <c r="W530">
        <v>17</v>
      </c>
      <c r="X530">
        <v>270</v>
      </c>
      <c r="Z530">
        <v>2104404</v>
      </c>
      <c r="AB530" t="s">
        <v>5940</v>
      </c>
      <c r="AC530">
        <v>2104404</v>
      </c>
      <c r="AD530" t="s">
        <v>6468</v>
      </c>
      <c r="AE530">
        <v>3320</v>
      </c>
      <c r="AF530">
        <v>2104404</v>
      </c>
      <c r="AG530" t="s">
        <v>6468</v>
      </c>
      <c r="AH530">
        <v>210</v>
      </c>
      <c r="AI530">
        <v>2104404</v>
      </c>
      <c r="AJ530" t="s">
        <v>6468</v>
      </c>
      <c r="AK530">
        <v>156</v>
      </c>
      <c r="AL530">
        <v>2104404</v>
      </c>
      <c r="AM530" t="s">
        <v>6468</v>
      </c>
      <c r="AN530" t="s">
        <v>5940</v>
      </c>
      <c r="AO530">
        <v>0</v>
      </c>
      <c r="AP530">
        <v>2104677</v>
      </c>
      <c r="AQ530" t="s">
        <v>6474</v>
      </c>
      <c r="AR530">
        <v>299</v>
      </c>
    </row>
    <row r="531" spans="1:44" x14ac:dyDescent="0.25">
      <c r="A531">
        <v>4207601</v>
      </c>
      <c r="B531">
        <v>1</v>
      </c>
      <c r="C531" t="s">
        <v>893</v>
      </c>
      <c r="D531" t="s">
        <v>2119</v>
      </c>
      <c r="E531">
        <v>2250</v>
      </c>
      <c r="F531">
        <v>72</v>
      </c>
      <c r="G531">
        <v>6572</v>
      </c>
      <c r="H531" t="s">
        <v>5940</v>
      </c>
      <c r="I531" t="s">
        <v>5940</v>
      </c>
      <c r="J531">
        <v>206</v>
      </c>
      <c r="K531">
        <v>1800</v>
      </c>
      <c r="L531">
        <v>72</v>
      </c>
      <c r="M531">
        <v>10080</v>
      </c>
      <c r="N531">
        <v>0</v>
      </c>
      <c r="O531">
        <v>12</v>
      </c>
      <c r="P531">
        <v>150</v>
      </c>
      <c r="R531">
        <v>4207601</v>
      </c>
      <c r="S531">
        <v>2250</v>
      </c>
      <c r="T531">
        <v>72</v>
      </c>
      <c r="U531">
        <v>6572</v>
      </c>
      <c r="V531" t="s">
        <v>5940</v>
      </c>
      <c r="W531" t="s">
        <v>5940</v>
      </c>
      <c r="X531">
        <v>206</v>
      </c>
      <c r="Z531">
        <v>2104503</v>
      </c>
      <c r="AB531" t="s">
        <v>5940</v>
      </c>
      <c r="AC531">
        <v>2104503</v>
      </c>
      <c r="AD531" t="s">
        <v>6469</v>
      </c>
      <c r="AE531">
        <v>1573</v>
      </c>
      <c r="AF531">
        <v>2104503</v>
      </c>
      <c r="AG531" t="s">
        <v>6469</v>
      </c>
      <c r="AH531">
        <v>80</v>
      </c>
      <c r="AI531">
        <v>2104503</v>
      </c>
      <c r="AJ531" t="s">
        <v>6469</v>
      </c>
      <c r="AK531">
        <v>133</v>
      </c>
      <c r="AL531">
        <v>2104503</v>
      </c>
      <c r="AM531" t="s">
        <v>6469</v>
      </c>
      <c r="AN531" t="s">
        <v>5940</v>
      </c>
      <c r="AO531">
        <v>0</v>
      </c>
      <c r="AP531">
        <v>2104701</v>
      </c>
      <c r="AQ531" t="s">
        <v>6475</v>
      </c>
      <c r="AR531">
        <v>979</v>
      </c>
    </row>
    <row r="532" spans="1:44" x14ac:dyDescent="0.25">
      <c r="A532">
        <v>4207650</v>
      </c>
      <c r="B532">
        <v>1</v>
      </c>
      <c r="C532" t="s">
        <v>893</v>
      </c>
      <c r="D532" t="s">
        <v>2120</v>
      </c>
      <c r="E532" t="s">
        <v>5940</v>
      </c>
      <c r="F532">
        <v>450</v>
      </c>
      <c r="G532">
        <v>26086</v>
      </c>
      <c r="H532" t="s">
        <v>5940</v>
      </c>
      <c r="I532">
        <v>22</v>
      </c>
      <c r="J532">
        <v>660</v>
      </c>
      <c r="K532">
        <v>6400</v>
      </c>
      <c r="L532">
        <v>720</v>
      </c>
      <c r="M532">
        <v>45000</v>
      </c>
      <c r="N532">
        <v>0</v>
      </c>
      <c r="O532">
        <v>100</v>
      </c>
      <c r="P532">
        <v>780</v>
      </c>
      <c r="R532">
        <v>4207650</v>
      </c>
      <c r="S532" t="s">
        <v>5940</v>
      </c>
      <c r="T532">
        <v>450</v>
      </c>
      <c r="U532">
        <v>26086</v>
      </c>
      <c r="V532" t="s">
        <v>5940</v>
      </c>
      <c r="W532">
        <v>22</v>
      </c>
      <c r="X532">
        <v>660</v>
      </c>
      <c r="Z532">
        <v>2104552</v>
      </c>
      <c r="AB532" t="s">
        <v>5940</v>
      </c>
      <c r="AC532">
        <v>2104552</v>
      </c>
      <c r="AD532" t="s">
        <v>6470</v>
      </c>
      <c r="AE532">
        <v>536</v>
      </c>
      <c r="AF532">
        <v>2104552</v>
      </c>
      <c r="AG532" t="s">
        <v>6470</v>
      </c>
      <c r="AH532" t="s">
        <v>5940</v>
      </c>
      <c r="AI532">
        <v>2104552</v>
      </c>
      <c r="AJ532" t="s">
        <v>6470</v>
      </c>
      <c r="AK532">
        <v>36</v>
      </c>
      <c r="AL532">
        <v>2104552</v>
      </c>
      <c r="AM532" t="s">
        <v>6470</v>
      </c>
      <c r="AN532" t="s">
        <v>5940</v>
      </c>
      <c r="AO532">
        <v>0</v>
      </c>
      <c r="AP532">
        <v>2104800</v>
      </c>
      <c r="AQ532" t="s">
        <v>6476</v>
      </c>
      <c r="AR532">
        <v>9405</v>
      </c>
    </row>
    <row r="533" spans="1:44" x14ac:dyDescent="0.25">
      <c r="A533">
        <v>4207684</v>
      </c>
      <c r="B533">
        <v>1</v>
      </c>
      <c r="C533" t="s">
        <v>893</v>
      </c>
      <c r="D533" t="s">
        <v>2121</v>
      </c>
      <c r="E533">
        <v>560</v>
      </c>
      <c r="F533">
        <v>9504</v>
      </c>
      <c r="G533">
        <v>26760</v>
      </c>
      <c r="H533" t="s">
        <v>5940</v>
      </c>
      <c r="I533">
        <v>12</v>
      </c>
      <c r="J533">
        <v>118</v>
      </c>
      <c r="K533">
        <v>1500</v>
      </c>
      <c r="L533">
        <v>24570</v>
      </c>
      <c r="M533">
        <v>19360</v>
      </c>
      <c r="N533">
        <v>0</v>
      </c>
      <c r="O533">
        <v>16</v>
      </c>
      <c r="P533">
        <v>880</v>
      </c>
      <c r="R533">
        <v>4207684</v>
      </c>
      <c r="S533">
        <v>560</v>
      </c>
      <c r="T533">
        <v>9504</v>
      </c>
      <c r="U533">
        <v>26760</v>
      </c>
      <c r="V533" t="s">
        <v>5940</v>
      </c>
      <c r="W533">
        <v>12</v>
      </c>
      <c r="X533">
        <v>118</v>
      </c>
      <c r="Z533">
        <v>2104602</v>
      </c>
      <c r="AB533" t="s">
        <v>5940</v>
      </c>
      <c r="AC533">
        <v>2104602</v>
      </c>
      <c r="AD533" t="s">
        <v>6471</v>
      </c>
      <c r="AE533">
        <v>3666</v>
      </c>
      <c r="AF533">
        <v>2104602</v>
      </c>
      <c r="AG533" t="s">
        <v>6471</v>
      </c>
      <c r="AH533" t="s">
        <v>5940</v>
      </c>
      <c r="AI533">
        <v>2104602</v>
      </c>
      <c r="AJ533" t="s">
        <v>6471</v>
      </c>
      <c r="AK533">
        <v>136</v>
      </c>
      <c r="AL533">
        <v>2104602</v>
      </c>
      <c r="AM533" t="s">
        <v>6471</v>
      </c>
      <c r="AN533" t="s">
        <v>5940</v>
      </c>
      <c r="AO533">
        <v>0</v>
      </c>
      <c r="AP533">
        <v>2104909</v>
      </c>
      <c r="AQ533" t="s">
        <v>6477</v>
      </c>
      <c r="AR533">
        <v>96</v>
      </c>
    </row>
    <row r="534" spans="1:44" x14ac:dyDescent="0.25">
      <c r="A534">
        <v>4207700</v>
      </c>
      <c r="B534">
        <v>1</v>
      </c>
      <c r="C534" t="s">
        <v>893</v>
      </c>
      <c r="D534" t="s">
        <v>2122</v>
      </c>
      <c r="E534">
        <v>2000</v>
      </c>
      <c r="F534">
        <v>117</v>
      </c>
      <c r="G534">
        <v>10450</v>
      </c>
      <c r="H534" t="s">
        <v>5940</v>
      </c>
      <c r="I534" t="s">
        <v>5940</v>
      </c>
      <c r="J534">
        <v>90</v>
      </c>
      <c r="K534">
        <v>3000</v>
      </c>
      <c r="L534">
        <v>168</v>
      </c>
      <c r="M534">
        <v>21600</v>
      </c>
      <c r="N534">
        <v>0</v>
      </c>
      <c r="O534">
        <v>13</v>
      </c>
      <c r="P534">
        <v>90</v>
      </c>
      <c r="R534">
        <v>4207700</v>
      </c>
      <c r="S534">
        <v>2000</v>
      </c>
      <c r="T534">
        <v>117</v>
      </c>
      <c r="U534">
        <v>10450</v>
      </c>
      <c r="V534" t="s">
        <v>5940</v>
      </c>
      <c r="W534" t="s">
        <v>5940</v>
      </c>
      <c r="X534">
        <v>90</v>
      </c>
      <c r="Z534">
        <v>2104628</v>
      </c>
      <c r="AB534" t="s">
        <v>5940</v>
      </c>
      <c r="AC534">
        <v>2104628</v>
      </c>
      <c r="AD534" t="s">
        <v>6472</v>
      </c>
      <c r="AE534">
        <v>1973</v>
      </c>
      <c r="AF534">
        <v>2104628</v>
      </c>
      <c r="AG534" t="s">
        <v>6472</v>
      </c>
      <c r="AH534" t="s">
        <v>5940</v>
      </c>
      <c r="AI534">
        <v>2104628</v>
      </c>
      <c r="AJ534" t="s">
        <v>6472</v>
      </c>
      <c r="AK534">
        <v>135</v>
      </c>
      <c r="AL534">
        <v>2104628</v>
      </c>
      <c r="AM534" t="s">
        <v>6472</v>
      </c>
      <c r="AN534" t="s">
        <v>5940</v>
      </c>
      <c r="AO534">
        <v>0</v>
      </c>
      <c r="AP534">
        <v>2105005</v>
      </c>
      <c r="AQ534" t="s">
        <v>6478</v>
      </c>
      <c r="AR534">
        <v>595</v>
      </c>
    </row>
    <row r="535" spans="1:44" x14ac:dyDescent="0.25">
      <c r="A535">
        <v>4207759</v>
      </c>
      <c r="B535">
        <v>1</v>
      </c>
      <c r="C535" t="s">
        <v>893</v>
      </c>
      <c r="D535" t="s">
        <v>2123</v>
      </c>
      <c r="E535">
        <v>4840</v>
      </c>
      <c r="F535">
        <v>2220</v>
      </c>
      <c r="G535">
        <v>9404</v>
      </c>
      <c r="H535" t="s">
        <v>5940</v>
      </c>
      <c r="I535" t="s">
        <v>5940</v>
      </c>
      <c r="J535">
        <v>66</v>
      </c>
      <c r="K535">
        <v>10000</v>
      </c>
      <c r="L535">
        <v>3528</v>
      </c>
      <c r="M535">
        <v>20940</v>
      </c>
      <c r="N535">
        <v>0</v>
      </c>
      <c r="O535">
        <v>0</v>
      </c>
      <c r="P535">
        <v>103</v>
      </c>
      <c r="R535">
        <v>4207759</v>
      </c>
      <c r="S535">
        <v>4840</v>
      </c>
      <c r="T535">
        <v>2220</v>
      </c>
      <c r="U535">
        <v>9404</v>
      </c>
      <c r="V535" t="s">
        <v>5940</v>
      </c>
      <c r="W535" t="s">
        <v>5940</v>
      </c>
      <c r="X535">
        <v>66</v>
      </c>
      <c r="Z535">
        <v>2104651</v>
      </c>
      <c r="AB535" t="s">
        <v>5940</v>
      </c>
      <c r="AC535">
        <v>2104651</v>
      </c>
      <c r="AD535" t="s">
        <v>6473</v>
      </c>
      <c r="AE535">
        <v>2310</v>
      </c>
      <c r="AF535">
        <v>2104651</v>
      </c>
      <c r="AG535" t="s">
        <v>6473</v>
      </c>
      <c r="AH535" t="s">
        <v>5940</v>
      </c>
      <c r="AI535">
        <v>2104651</v>
      </c>
      <c r="AJ535" t="s">
        <v>6473</v>
      </c>
      <c r="AK535">
        <v>94</v>
      </c>
      <c r="AL535">
        <v>2104651</v>
      </c>
      <c r="AM535" t="s">
        <v>6473</v>
      </c>
      <c r="AN535" t="s">
        <v>5940</v>
      </c>
      <c r="AO535">
        <v>0</v>
      </c>
      <c r="AP535">
        <v>2105104</v>
      </c>
      <c r="AQ535" t="s">
        <v>6479</v>
      </c>
      <c r="AR535">
        <v>246</v>
      </c>
    </row>
    <row r="536" spans="1:44" x14ac:dyDescent="0.25">
      <c r="A536">
        <v>4207809</v>
      </c>
      <c r="B536">
        <v>1</v>
      </c>
      <c r="C536" t="s">
        <v>893</v>
      </c>
      <c r="D536" t="s">
        <v>2124</v>
      </c>
      <c r="E536">
        <v>2880</v>
      </c>
      <c r="F536">
        <v>3162</v>
      </c>
      <c r="G536">
        <v>11138</v>
      </c>
      <c r="H536" t="s">
        <v>5940</v>
      </c>
      <c r="I536">
        <v>30</v>
      </c>
      <c r="J536">
        <v>90</v>
      </c>
      <c r="K536">
        <v>2400</v>
      </c>
      <c r="L536">
        <v>4050</v>
      </c>
      <c r="M536">
        <v>19200</v>
      </c>
      <c r="N536">
        <v>0</v>
      </c>
      <c r="O536">
        <v>10</v>
      </c>
      <c r="P536">
        <v>90</v>
      </c>
      <c r="R536">
        <v>4207809</v>
      </c>
      <c r="S536">
        <v>2880</v>
      </c>
      <c r="T536">
        <v>3162</v>
      </c>
      <c r="U536">
        <v>11138</v>
      </c>
      <c r="V536" t="s">
        <v>5940</v>
      </c>
      <c r="W536">
        <v>30</v>
      </c>
      <c r="X536">
        <v>90</v>
      </c>
      <c r="Z536">
        <v>2104677</v>
      </c>
      <c r="AB536" t="s">
        <v>5940</v>
      </c>
      <c r="AC536">
        <v>2104677</v>
      </c>
      <c r="AD536" t="s">
        <v>6474</v>
      </c>
      <c r="AE536">
        <v>1265</v>
      </c>
      <c r="AF536">
        <v>2104677</v>
      </c>
      <c r="AG536" t="s">
        <v>6474</v>
      </c>
      <c r="AH536" t="s">
        <v>5940</v>
      </c>
      <c r="AI536">
        <v>2104677</v>
      </c>
      <c r="AJ536" t="s">
        <v>6474</v>
      </c>
      <c r="AK536">
        <v>128</v>
      </c>
      <c r="AL536">
        <v>2104677</v>
      </c>
      <c r="AM536" t="s">
        <v>6474</v>
      </c>
      <c r="AN536" t="s">
        <v>5940</v>
      </c>
      <c r="AO536">
        <v>0</v>
      </c>
      <c r="AP536">
        <v>2105153</v>
      </c>
      <c r="AQ536" t="s">
        <v>6480</v>
      </c>
      <c r="AR536">
        <v>231</v>
      </c>
    </row>
    <row r="537" spans="1:44" x14ac:dyDescent="0.25">
      <c r="A537">
        <v>4207858</v>
      </c>
      <c r="B537">
        <v>1</v>
      </c>
      <c r="C537" t="s">
        <v>893</v>
      </c>
      <c r="D537" t="s">
        <v>2125</v>
      </c>
      <c r="E537">
        <v>800</v>
      </c>
      <c r="F537">
        <v>120</v>
      </c>
      <c r="G537">
        <v>6810</v>
      </c>
      <c r="H537" t="s">
        <v>5940</v>
      </c>
      <c r="I537">
        <v>5</v>
      </c>
      <c r="J537">
        <v>78</v>
      </c>
      <c r="K537">
        <v>2000</v>
      </c>
      <c r="L537">
        <v>480</v>
      </c>
      <c r="M537">
        <v>12600</v>
      </c>
      <c r="N537">
        <v>0</v>
      </c>
      <c r="O537">
        <v>16</v>
      </c>
      <c r="P537">
        <v>225</v>
      </c>
      <c r="R537">
        <v>4207858</v>
      </c>
      <c r="S537">
        <v>800</v>
      </c>
      <c r="T537">
        <v>120</v>
      </c>
      <c r="U537">
        <v>6810</v>
      </c>
      <c r="V537" t="s">
        <v>5940</v>
      </c>
      <c r="W537">
        <v>5</v>
      </c>
      <c r="X537">
        <v>78</v>
      </c>
      <c r="Z537">
        <v>2104701</v>
      </c>
      <c r="AB537" t="s">
        <v>5940</v>
      </c>
      <c r="AC537">
        <v>2104701</v>
      </c>
      <c r="AD537" t="s">
        <v>6475</v>
      </c>
      <c r="AE537">
        <v>1349</v>
      </c>
      <c r="AF537">
        <v>2104701</v>
      </c>
      <c r="AG537" t="s">
        <v>6475</v>
      </c>
      <c r="AH537" t="s">
        <v>5940</v>
      </c>
      <c r="AI537">
        <v>2104701</v>
      </c>
      <c r="AJ537" t="s">
        <v>6475</v>
      </c>
      <c r="AK537">
        <v>88</v>
      </c>
      <c r="AL537">
        <v>2104701</v>
      </c>
      <c r="AM537" t="s">
        <v>6475</v>
      </c>
      <c r="AN537" t="s">
        <v>5940</v>
      </c>
      <c r="AO537">
        <v>0</v>
      </c>
      <c r="AP537">
        <v>2105203</v>
      </c>
      <c r="AQ537" t="s">
        <v>6481</v>
      </c>
      <c r="AR537">
        <v>488</v>
      </c>
    </row>
    <row r="538" spans="1:44" x14ac:dyDescent="0.25">
      <c r="A538">
        <v>4207908</v>
      </c>
      <c r="B538">
        <v>1</v>
      </c>
      <c r="C538" t="s">
        <v>893</v>
      </c>
      <c r="D538" t="s">
        <v>2126</v>
      </c>
      <c r="E538" t="s">
        <v>5940</v>
      </c>
      <c r="F538">
        <v>27236</v>
      </c>
      <c r="G538">
        <v>42114</v>
      </c>
      <c r="H538" t="s">
        <v>5940</v>
      </c>
      <c r="I538">
        <v>30</v>
      </c>
      <c r="J538">
        <v>1854</v>
      </c>
      <c r="K538">
        <v>0</v>
      </c>
      <c r="L538">
        <v>23639</v>
      </c>
      <c r="M538">
        <v>52650</v>
      </c>
      <c r="N538">
        <v>0</v>
      </c>
      <c r="O538">
        <v>20</v>
      </c>
      <c r="P538">
        <v>2052</v>
      </c>
      <c r="R538">
        <v>4207908</v>
      </c>
      <c r="S538" t="s">
        <v>5940</v>
      </c>
      <c r="T538">
        <v>27236</v>
      </c>
      <c r="U538">
        <v>42114</v>
      </c>
      <c r="V538" t="s">
        <v>5940</v>
      </c>
      <c r="W538">
        <v>30</v>
      </c>
      <c r="X538">
        <v>1854</v>
      </c>
      <c r="Z538">
        <v>2104800</v>
      </c>
      <c r="AB538" t="s">
        <v>5940</v>
      </c>
      <c r="AC538">
        <v>2104800</v>
      </c>
      <c r="AD538" t="s">
        <v>6476</v>
      </c>
      <c r="AE538">
        <v>19163</v>
      </c>
      <c r="AF538">
        <v>2104800</v>
      </c>
      <c r="AG538" t="s">
        <v>6476</v>
      </c>
      <c r="AH538" t="s">
        <v>5940</v>
      </c>
      <c r="AI538">
        <v>2104800</v>
      </c>
      <c r="AJ538" t="s">
        <v>6476</v>
      </c>
      <c r="AK538">
        <v>377</v>
      </c>
      <c r="AL538">
        <v>2104800</v>
      </c>
      <c r="AM538" t="s">
        <v>6476</v>
      </c>
      <c r="AN538">
        <v>3232</v>
      </c>
      <c r="AO538">
        <v>0</v>
      </c>
      <c r="AP538">
        <v>2105302</v>
      </c>
      <c r="AQ538" t="s">
        <v>6482</v>
      </c>
      <c r="AR538">
        <v>482</v>
      </c>
    </row>
    <row r="539" spans="1:44" x14ac:dyDescent="0.25">
      <c r="A539">
        <v>4208005</v>
      </c>
      <c r="B539">
        <v>1</v>
      </c>
      <c r="C539" t="s">
        <v>893</v>
      </c>
      <c r="D539" t="s">
        <v>2127</v>
      </c>
      <c r="E539">
        <v>4200</v>
      </c>
      <c r="F539">
        <v>21</v>
      </c>
      <c r="G539">
        <v>2016</v>
      </c>
      <c r="H539" t="s">
        <v>5940</v>
      </c>
      <c r="I539">
        <v>27</v>
      </c>
      <c r="J539">
        <v>60</v>
      </c>
      <c r="K539">
        <v>4200</v>
      </c>
      <c r="L539">
        <v>36</v>
      </c>
      <c r="M539">
        <v>3360</v>
      </c>
      <c r="N539">
        <v>0</v>
      </c>
      <c r="O539">
        <v>45</v>
      </c>
      <c r="P539">
        <v>36</v>
      </c>
      <c r="R539">
        <v>4208005</v>
      </c>
      <c r="S539">
        <v>4200</v>
      </c>
      <c r="T539">
        <v>21</v>
      </c>
      <c r="U539">
        <v>2016</v>
      </c>
      <c r="V539" t="s">
        <v>5940</v>
      </c>
      <c r="W539">
        <v>27</v>
      </c>
      <c r="X539">
        <v>60</v>
      </c>
      <c r="Z539">
        <v>2104909</v>
      </c>
      <c r="AB539" t="s">
        <v>5940</v>
      </c>
      <c r="AC539">
        <v>2104909</v>
      </c>
      <c r="AD539" t="s">
        <v>6477</v>
      </c>
      <c r="AE539">
        <v>145</v>
      </c>
      <c r="AF539">
        <v>2104909</v>
      </c>
      <c r="AG539" t="s">
        <v>6477</v>
      </c>
      <c r="AH539" t="s">
        <v>5940</v>
      </c>
      <c r="AI539">
        <v>2104909</v>
      </c>
      <c r="AJ539" t="s">
        <v>6477</v>
      </c>
      <c r="AK539" t="s">
        <v>5940</v>
      </c>
      <c r="AL539">
        <v>2104909</v>
      </c>
      <c r="AM539" t="s">
        <v>6477</v>
      </c>
      <c r="AN539" t="s">
        <v>5940</v>
      </c>
      <c r="AO539">
        <v>0</v>
      </c>
      <c r="AP539">
        <v>2105351</v>
      </c>
      <c r="AQ539" t="s">
        <v>6483</v>
      </c>
      <c r="AR539">
        <v>3709</v>
      </c>
    </row>
    <row r="540" spans="1:44" x14ac:dyDescent="0.25">
      <c r="A540">
        <v>4208104</v>
      </c>
      <c r="B540">
        <v>1</v>
      </c>
      <c r="C540" t="s">
        <v>893</v>
      </c>
      <c r="D540" t="s">
        <v>2128</v>
      </c>
      <c r="E540" t="s">
        <v>5940</v>
      </c>
      <c r="F540">
        <v>24102</v>
      </c>
      <c r="G540">
        <v>45700</v>
      </c>
      <c r="H540" t="s">
        <v>5940</v>
      </c>
      <c r="I540">
        <v>30</v>
      </c>
      <c r="J540">
        <v>2508</v>
      </c>
      <c r="K540">
        <v>0</v>
      </c>
      <c r="L540">
        <v>35000</v>
      </c>
      <c r="M540">
        <v>96875</v>
      </c>
      <c r="N540">
        <v>0</v>
      </c>
      <c r="O540">
        <v>40</v>
      </c>
      <c r="P540">
        <v>6080</v>
      </c>
      <c r="R540">
        <v>4208104</v>
      </c>
      <c r="S540" t="s">
        <v>5940</v>
      </c>
      <c r="T540">
        <v>24102</v>
      </c>
      <c r="U540">
        <v>45700</v>
      </c>
      <c r="V540" t="s">
        <v>5940</v>
      </c>
      <c r="W540">
        <v>30</v>
      </c>
      <c r="X540">
        <v>2508</v>
      </c>
      <c r="Z540">
        <v>2105005</v>
      </c>
      <c r="AB540" t="s">
        <v>5940</v>
      </c>
      <c r="AC540">
        <v>2105005</v>
      </c>
      <c r="AD540" t="s">
        <v>6478</v>
      </c>
      <c r="AE540">
        <v>14</v>
      </c>
      <c r="AF540">
        <v>2105005</v>
      </c>
      <c r="AG540" t="s">
        <v>6478</v>
      </c>
      <c r="AH540" t="s">
        <v>5940</v>
      </c>
      <c r="AI540">
        <v>2105005</v>
      </c>
      <c r="AJ540" t="s">
        <v>6478</v>
      </c>
      <c r="AK540">
        <v>48</v>
      </c>
      <c r="AL540">
        <v>2105005</v>
      </c>
      <c r="AM540" t="s">
        <v>6478</v>
      </c>
      <c r="AN540" t="s">
        <v>5940</v>
      </c>
      <c r="AO540">
        <v>0</v>
      </c>
      <c r="AP540">
        <v>2105401</v>
      </c>
      <c r="AQ540" t="s">
        <v>6484</v>
      </c>
      <c r="AR540">
        <v>1440</v>
      </c>
    </row>
    <row r="541" spans="1:44" x14ac:dyDescent="0.25">
      <c r="A541">
        <v>4208203</v>
      </c>
      <c r="B541">
        <v>1</v>
      </c>
      <c r="C541" t="s">
        <v>893</v>
      </c>
      <c r="D541" t="s">
        <v>2129</v>
      </c>
      <c r="E541">
        <v>200</v>
      </c>
      <c r="F541" t="s">
        <v>5940</v>
      </c>
      <c r="G541" t="s">
        <v>5940</v>
      </c>
      <c r="H541" t="s">
        <v>5940</v>
      </c>
      <c r="I541">
        <v>15410</v>
      </c>
      <c r="J541" t="s">
        <v>5940</v>
      </c>
      <c r="K541">
        <v>200</v>
      </c>
      <c r="L541">
        <v>0</v>
      </c>
      <c r="M541">
        <v>203</v>
      </c>
      <c r="N541">
        <v>0</v>
      </c>
      <c r="O541">
        <v>16100</v>
      </c>
      <c r="P541">
        <v>33</v>
      </c>
      <c r="R541">
        <v>4208203</v>
      </c>
      <c r="S541">
        <v>200</v>
      </c>
      <c r="T541" t="s">
        <v>5940</v>
      </c>
      <c r="U541" t="s">
        <v>5940</v>
      </c>
      <c r="V541" t="s">
        <v>5940</v>
      </c>
      <c r="W541">
        <v>15410</v>
      </c>
      <c r="X541" t="s">
        <v>5940</v>
      </c>
      <c r="Z541">
        <v>2105104</v>
      </c>
      <c r="AB541" t="s">
        <v>5940</v>
      </c>
      <c r="AC541">
        <v>2105104</v>
      </c>
      <c r="AD541" t="s">
        <v>6479</v>
      </c>
      <c r="AE541">
        <v>23</v>
      </c>
      <c r="AF541">
        <v>2105104</v>
      </c>
      <c r="AG541" t="s">
        <v>6479</v>
      </c>
      <c r="AH541" t="s">
        <v>5940</v>
      </c>
      <c r="AI541">
        <v>2105104</v>
      </c>
      <c r="AJ541" t="s">
        <v>6479</v>
      </c>
      <c r="AK541">
        <v>21</v>
      </c>
      <c r="AL541">
        <v>2105104</v>
      </c>
      <c r="AM541" t="s">
        <v>6479</v>
      </c>
      <c r="AN541" t="s">
        <v>5940</v>
      </c>
      <c r="AO541">
        <v>0</v>
      </c>
      <c r="AP541">
        <v>2105427</v>
      </c>
      <c r="AQ541" t="s">
        <v>6485</v>
      </c>
      <c r="AR541">
        <v>8256</v>
      </c>
    </row>
    <row r="542" spans="1:44" x14ac:dyDescent="0.25">
      <c r="A542">
        <v>4208302</v>
      </c>
      <c r="B542">
        <v>1</v>
      </c>
      <c r="C542" t="s">
        <v>893</v>
      </c>
      <c r="D542" t="s">
        <v>2130</v>
      </c>
      <c r="E542" t="s">
        <v>5940</v>
      </c>
      <c r="F542" t="s">
        <v>5940</v>
      </c>
      <c r="G542">
        <v>0</v>
      </c>
      <c r="H542" t="s">
        <v>5940</v>
      </c>
      <c r="I542">
        <v>1800</v>
      </c>
      <c r="J542" t="s">
        <v>5940</v>
      </c>
      <c r="K542">
        <v>0</v>
      </c>
      <c r="L542">
        <v>0</v>
      </c>
      <c r="M542">
        <v>0</v>
      </c>
      <c r="N542">
        <v>0</v>
      </c>
      <c r="O542">
        <v>2100</v>
      </c>
      <c r="P542">
        <v>0</v>
      </c>
      <c r="R542">
        <v>4208302</v>
      </c>
      <c r="S542" t="s">
        <v>5940</v>
      </c>
      <c r="T542" t="s">
        <v>5940</v>
      </c>
      <c r="U542">
        <v>0</v>
      </c>
      <c r="V542" t="s">
        <v>5940</v>
      </c>
      <c r="W542">
        <v>1800</v>
      </c>
      <c r="X542" t="s">
        <v>5940</v>
      </c>
      <c r="Z542">
        <v>2105153</v>
      </c>
      <c r="AB542" t="s">
        <v>5940</v>
      </c>
      <c r="AC542">
        <v>2105153</v>
      </c>
      <c r="AD542" t="s">
        <v>6480</v>
      </c>
      <c r="AE542">
        <v>550</v>
      </c>
      <c r="AF542">
        <v>2105153</v>
      </c>
      <c r="AG542" t="s">
        <v>6480</v>
      </c>
      <c r="AH542" t="s">
        <v>5940</v>
      </c>
      <c r="AI542">
        <v>2105153</v>
      </c>
      <c r="AJ542" t="s">
        <v>6480</v>
      </c>
      <c r="AK542">
        <v>45</v>
      </c>
      <c r="AL542">
        <v>2105153</v>
      </c>
      <c r="AM542" t="s">
        <v>6480</v>
      </c>
      <c r="AN542" t="s">
        <v>5940</v>
      </c>
      <c r="AO542">
        <v>0</v>
      </c>
      <c r="AP542">
        <v>2105450</v>
      </c>
      <c r="AQ542" t="s">
        <v>6486</v>
      </c>
      <c r="AR542">
        <v>3840</v>
      </c>
    </row>
    <row r="543" spans="1:44" x14ac:dyDescent="0.25">
      <c r="A543">
        <v>4208401</v>
      </c>
      <c r="B543">
        <v>1</v>
      </c>
      <c r="C543" t="s">
        <v>893</v>
      </c>
      <c r="D543" t="s">
        <v>2131</v>
      </c>
      <c r="E543">
        <v>24010</v>
      </c>
      <c r="F543">
        <v>1080</v>
      </c>
      <c r="G543">
        <v>13290</v>
      </c>
      <c r="H543" t="s">
        <v>5940</v>
      </c>
      <c r="I543">
        <v>15</v>
      </c>
      <c r="J543">
        <v>240</v>
      </c>
      <c r="K543">
        <v>34000</v>
      </c>
      <c r="L543">
        <v>1920</v>
      </c>
      <c r="M543">
        <v>28320</v>
      </c>
      <c r="N543">
        <v>0</v>
      </c>
      <c r="O543">
        <v>88</v>
      </c>
      <c r="P543">
        <v>165</v>
      </c>
      <c r="R543">
        <v>4208401</v>
      </c>
      <c r="S543">
        <v>24010</v>
      </c>
      <c r="T543">
        <v>1080</v>
      </c>
      <c r="U543">
        <v>13290</v>
      </c>
      <c r="V543" t="s">
        <v>5940</v>
      </c>
      <c r="W543">
        <v>15</v>
      </c>
      <c r="X543">
        <v>240</v>
      </c>
      <c r="Z543">
        <v>2105203</v>
      </c>
      <c r="AB543" t="s">
        <v>5940</v>
      </c>
      <c r="AC543">
        <v>2105203</v>
      </c>
      <c r="AD543" t="s">
        <v>6481</v>
      </c>
      <c r="AE543">
        <v>1465</v>
      </c>
      <c r="AF543">
        <v>2105203</v>
      </c>
      <c r="AG543" t="s">
        <v>6481</v>
      </c>
      <c r="AH543" t="s">
        <v>5940</v>
      </c>
      <c r="AI543">
        <v>2105203</v>
      </c>
      <c r="AJ543" t="s">
        <v>6481</v>
      </c>
      <c r="AK543">
        <v>25</v>
      </c>
      <c r="AL543">
        <v>2105203</v>
      </c>
      <c r="AM543" t="s">
        <v>6481</v>
      </c>
      <c r="AN543" t="s">
        <v>5940</v>
      </c>
      <c r="AO543">
        <v>0</v>
      </c>
      <c r="AP543">
        <v>2105476</v>
      </c>
      <c r="AQ543" t="s">
        <v>6487</v>
      </c>
      <c r="AR543">
        <v>2522</v>
      </c>
    </row>
    <row r="544" spans="1:44" x14ac:dyDescent="0.25">
      <c r="A544">
        <v>4208450</v>
      </c>
      <c r="B544">
        <v>1</v>
      </c>
      <c r="C544" t="s">
        <v>893</v>
      </c>
      <c r="D544" t="s">
        <v>2132</v>
      </c>
      <c r="E544" t="s">
        <v>5940</v>
      </c>
      <c r="F544" t="s">
        <v>5940</v>
      </c>
      <c r="G544">
        <v>25</v>
      </c>
      <c r="H544" t="s">
        <v>5940</v>
      </c>
      <c r="I544">
        <v>372</v>
      </c>
      <c r="J544" t="s">
        <v>5940</v>
      </c>
      <c r="K544">
        <v>0</v>
      </c>
      <c r="L544">
        <v>0</v>
      </c>
      <c r="M544">
        <v>9</v>
      </c>
      <c r="N544">
        <v>0</v>
      </c>
      <c r="O544">
        <v>408</v>
      </c>
      <c r="P544">
        <v>0</v>
      </c>
      <c r="R544">
        <v>4208450</v>
      </c>
      <c r="S544" t="s">
        <v>5940</v>
      </c>
      <c r="T544" t="s">
        <v>5940</v>
      </c>
      <c r="U544">
        <v>25</v>
      </c>
      <c r="V544" t="s">
        <v>5940</v>
      </c>
      <c r="W544">
        <v>372</v>
      </c>
      <c r="X544" t="s">
        <v>5940</v>
      </c>
      <c r="Z544">
        <v>2105302</v>
      </c>
      <c r="AB544" t="s">
        <v>5940</v>
      </c>
      <c r="AC544">
        <v>2105302</v>
      </c>
      <c r="AD544" t="s">
        <v>6482</v>
      </c>
      <c r="AE544">
        <v>626</v>
      </c>
      <c r="AF544">
        <v>2105302</v>
      </c>
      <c r="AG544" t="s">
        <v>6482</v>
      </c>
      <c r="AH544">
        <v>45</v>
      </c>
      <c r="AI544">
        <v>2105302</v>
      </c>
      <c r="AJ544" t="s">
        <v>6482</v>
      </c>
      <c r="AK544">
        <v>172</v>
      </c>
      <c r="AL544">
        <v>2105302</v>
      </c>
      <c r="AM544" t="s">
        <v>6482</v>
      </c>
      <c r="AN544" t="s">
        <v>5940</v>
      </c>
      <c r="AO544">
        <v>0</v>
      </c>
      <c r="AP544">
        <v>2105500</v>
      </c>
      <c r="AQ544" t="s">
        <v>6488</v>
      </c>
      <c r="AR544">
        <v>833</v>
      </c>
    </row>
    <row r="545" spans="1:44" x14ac:dyDescent="0.25">
      <c r="A545">
        <v>4208500</v>
      </c>
      <c r="B545">
        <v>1</v>
      </c>
      <c r="C545" t="s">
        <v>893</v>
      </c>
      <c r="D545" t="s">
        <v>2133</v>
      </c>
      <c r="E545" t="s">
        <v>5940</v>
      </c>
      <c r="F545">
        <v>500</v>
      </c>
      <c r="G545">
        <v>30900</v>
      </c>
      <c r="H545" t="s">
        <v>5940</v>
      </c>
      <c r="I545">
        <v>6</v>
      </c>
      <c r="J545">
        <v>753</v>
      </c>
      <c r="K545">
        <v>0</v>
      </c>
      <c r="L545">
        <v>1080</v>
      </c>
      <c r="M545">
        <v>28860</v>
      </c>
      <c r="N545">
        <v>0</v>
      </c>
      <c r="O545">
        <v>0</v>
      </c>
      <c r="P545">
        <v>840</v>
      </c>
      <c r="R545">
        <v>4208500</v>
      </c>
      <c r="S545" t="s">
        <v>5940</v>
      </c>
      <c r="T545">
        <v>500</v>
      </c>
      <c r="U545">
        <v>30900</v>
      </c>
      <c r="V545" t="s">
        <v>5940</v>
      </c>
      <c r="W545">
        <v>6</v>
      </c>
      <c r="X545">
        <v>753</v>
      </c>
      <c r="Z545">
        <v>2105351</v>
      </c>
      <c r="AB545" t="s">
        <v>5940</v>
      </c>
      <c r="AC545">
        <v>2105351</v>
      </c>
      <c r="AD545" t="s">
        <v>6483</v>
      </c>
      <c r="AE545">
        <v>7894</v>
      </c>
      <c r="AF545">
        <v>2105351</v>
      </c>
      <c r="AG545" t="s">
        <v>6483</v>
      </c>
      <c r="AH545">
        <v>48</v>
      </c>
      <c r="AI545">
        <v>2105351</v>
      </c>
      <c r="AJ545" t="s">
        <v>6483</v>
      </c>
      <c r="AK545">
        <v>358</v>
      </c>
      <c r="AL545">
        <v>2105351</v>
      </c>
      <c r="AM545" t="s">
        <v>6483</v>
      </c>
      <c r="AN545" t="s">
        <v>5940</v>
      </c>
      <c r="AO545">
        <v>0</v>
      </c>
      <c r="AP545">
        <v>2105609</v>
      </c>
      <c r="AQ545" t="s">
        <v>6489</v>
      </c>
      <c r="AR545">
        <v>1256</v>
      </c>
    </row>
    <row r="546" spans="1:44" x14ac:dyDescent="0.25">
      <c r="A546">
        <v>4208609</v>
      </c>
      <c r="B546">
        <v>1</v>
      </c>
      <c r="C546" t="s">
        <v>893</v>
      </c>
      <c r="D546" t="s">
        <v>2134</v>
      </c>
      <c r="E546">
        <v>210</v>
      </c>
      <c r="F546">
        <v>48</v>
      </c>
      <c r="G546">
        <v>7020</v>
      </c>
      <c r="H546" t="s">
        <v>5940</v>
      </c>
      <c r="I546" t="s">
        <v>5940</v>
      </c>
      <c r="J546">
        <v>90</v>
      </c>
      <c r="K546">
        <v>680</v>
      </c>
      <c r="L546">
        <v>60</v>
      </c>
      <c r="M546">
        <v>24600</v>
      </c>
      <c r="N546">
        <v>0</v>
      </c>
      <c r="O546">
        <v>60</v>
      </c>
      <c r="P546">
        <v>198</v>
      </c>
      <c r="R546">
        <v>4208609</v>
      </c>
      <c r="S546">
        <v>210</v>
      </c>
      <c r="T546">
        <v>48</v>
      </c>
      <c r="U546">
        <v>7020</v>
      </c>
      <c r="V546" t="s">
        <v>5940</v>
      </c>
      <c r="W546" t="s">
        <v>5940</v>
      </c>
      <c r="X546">
        <v>90</v>
      </c>
      <c r="Z546">
        <v>2105401</v>
      </c>
      <c r="AB546" t="s">
        <v>5940</v>
      </c>
      <c r="AC546">
        <v>2105401</v>
      </c>
      <c r="AD546" t="s">
        <v>6484</v>
      </c>
      <c r="AE546">
        <v>4334</v>
      </c>
      <c r="AF546">
        <v>2105401</v>
      </c>
      <c r="AG546" t="s">
        <v>6484</v>
      </c>
      <c r="AH546">
        <v>659</v>
      </c>
      <c r="AI546">
        <v>2105401</v>
      </c>
      <c r="AJ546" t="s">
        <v>6484</v>
      </c>
      <c r="AK546">
        <v>192</v>
      </c>
      <c r="AL546">
        <v>2105401</v>
      </c>
      <c r="AM546" t="s">
        <v>6484</v>
      </c>
      <c r="AN546" t="s">
        <v>5940</v>
      </c>
      <c r="AO546">
        <v>0</v>
      </c>
      <c r="AP546">
        <v>2105658</v>
      </c>
      <c r="AQ546" t="s">
        <v>6490</v>
      </c>
      <c r="AR546">
        <v>126</v>
      </c>
    </row>
    <row r="547" spans="1:44" x14ac:dyDescent="0.25">
      <c r="A547">
        <v>4208708</v>
      </c>
      <c r="B547">
        <v>1</v>
      </c>
      <c r="C547" t="s">
        <v>893</v>
      </c>
      <c r="D547" t="s">
        <v>2135</v>
      </c>
      <c r="E547">
        <v>3920</v>
      </c>
      <c r="F547" t="s">
        <v>5940</v>
      </c>
      <c r="G547">
        <v>4350</v>
      </c>
      <c r="H547" t="s">
        <v>5940</v>
      </c>
      <c r="I547">
        <v>38122</v>
      </c>
      <c r="J547">
        <v>160</v>
      </c>
      <c r="K547">
        <v>3920</v>
      </c>
      <c r="L547">
        <v>0</v>
      </c>
      <c r="M547">
        <v>4275</v>
      </c>
      <c r="N547">
        <v>0</v>
      </c>
      <c r="O547">
        <v>46410</v>
      </c>
      <c r="P547">
        <v>160</v>
      </c>
      <c r="R547">
        <v>4208708</v>
      </c>
      <c r="S547">
        <v>3920</v>
      </c>
      <c r="T547" t="s">
        <v>5940</v>
      </c>
      <c r="U547">
        <v>4350</v>
      </c>
      <c r="V547" t="s">
        <v>5940</v>
      </c>
      <c r="W547">
        <v>38122</v>
      </c>
      <c r="X547">
        <v>160</v>
      </c>
      <c r="Z547">
        <v>2105427</v>
      </c>
      <c r="AB547" t="s">
        <v>5940</v>
      </c>
      <c r="AC547">
        <v>2105427</v>
      </c>
      <c r="AD547" t="s">
        <v>6485</v>
      </c>
      <c r="AE547">
        <v>8318</v>
      </c>
      <c r="AF547">
        <v>2105427</v>
      </c>
      <c r="AG547" t="s">
        <v>6485</v>
      </c>
      <c r="AH547" t="s">
        <v>5940</v>
      </c>
      <c r="AI547">
        <v>2105427</v>
      </c>
      <c r="AJ547" t="s">
        <v>6485</v>
      </c>
      <c r="AK547">
        <v>196</v>
      </c>
      <c r="AL547">
        <v>2105427</v>
      </c>
      <c r="AM547" t="s">
        <v>6485</v>
      </c>
      <c r="AN547" t="s">
        <v>5940</v>
      </c>
      <c r="AO547">
        <v>0</v>
      </c>
      <c r="AP547">
        <v>2105708</v>
      </c>
      <c r="AQ547" t="s">
        <v>6491</v>
      </c>
      <c r="AR547">
        <v>3408</v>
      </c>
    </row>
    <row r="548" spans="1:44" x14ac:dyDescent="0.25">
      <c r="A548">
        <v>4208807</v>
      </c>
      <c r="B548">
        <v>1</v>
      </c>
      <c r="C548" t="s">
        <v>893</v>
      </c>
      <c r="D548" t="s">
        <v>2136</v>
      </c>
      <c r="E548">
        <v>1500</v>
      </c>
      <c r="F548" t="s">
        <v>5940</v>
      </c>
      <c r="G548">
        <v>275</v>
      </c>
      <c r="H548" t="s">
        <v>5940</v>
      </c>
      <c r="I548">
        <v>28740</v>
      </c>
      <c r="J548">
        <v>96</v>
      </c>
      <c r="K548">
        <v>1500</v>
      </c>
      <c r="L548">
        <v>0</v>
      </c>
      <c r="M548">
        <v>1590</v>
      </c>
      <c r="N548">
        <v>0</v>
      </c>
      <c r="O548">
        <v>28500</v>
      </c>
      <c r="P548">
        <v>138</v>
      </c>
      <c r="R548">
        <v>4208807</v>
      </c>
      <c r="S548">
        <v>1500</v>
      </c>
      <c r="T548" t="s">
        <v>5940</v>
      </c>
      <c r="U548">
        <v>275</v>
      </c>
      <c r="V548" t="s">
        <v>5940</v>
      </c>
      <c r="W548">
        <v>28740</v>
      </c>
      <c r="X548">
        <v>96</v>
      </c>
      <c r="Z548">
        <v>2105450</v>
      </c>
      <c r="AB548" t="s">
        <v>5940</v>
      </c>
      <c r="AC548">
        <v>2105450</v>
      </c>
      <c r="AD548" t="s">
        <v>6486</v>
      </c>
      <c r="AE548">
        <v>3549</v>
      </c>
      <c r="AF548">
        <v>2105450</v>
      </c>
      <c r="AG548" t="s">
        <v>6486</v>
      </c>
      <c r="AH548" t="s">
        <v>5940</v>
      </c>
      <c r="AI548">
        <v>2105450</v>
      </c>
      <c r="AJ548" t="s">
        <v>6486</v>
      </c>
      <c r="AK548">
        <v>331</v>
      </c>
      <c r="AL548">
        <v>2105450</v>
      </c>
      <c r="AM548" t="s">
        <v>6486</v>
      </c>
      <c r="AN548" t="s">
        <v>5940</v>
      </c>
      <c r="AO548">
        <v>0</v>
      </c>
      <c r="AP548">
        <v>2105807</v>
      </c>
      <c r="AQ548" t="s">
        <v>6492</v>
      </c>
      <c r="AR548">
        <v>438</v>
      </c>
    </row>
    <row r="549" spans="1:44" x14ac:dyDescent="0.25">
      <c r="A549">
        <v>4208906</v>
      </c>
      <c r="B549">
        <v>1</v>
      </c>
      <c r="C549" t="s">
        <v>893</v>
      </c>
      <c r="D549" t="s">
        <v>2137</v>
      </c>
      <c r="E549">
        <v>4080</v>
      </c>
      <c r="F549" t="s">
        <v>5940</v>
      </c>
      <c r="G549">
        <v>960</v>
      </c>
      <c r="H549" t="s">
        <v>5940</v>
      </c>
      <c r="I549">
        <v>8600</v>
      </c>
      <c r="J549" t="s">
        <v>5940</v>
      </c>
      <c r="K549">
        <v>4080</v>
      </c>
      <c r="L549">
        <v>0</v>
      </c>
      <c r="M549">
        <v>1200</v>
      </c>
      <c r="N549">
        <v>0</v>
      </c>
      <c r="O549">
        <v>6700</v>
      </c>
      <c r="P549">
        <v>0</v>
      </c>
      <c r="R549">
        <v>4208906</v>
      </c>
      <c r="S549">
        <v>4080</v>
      </c>
      <c r="T549" t="s">
        <v>5940</v>
      </c>
      <c r="U549">
        <v>960</v>
      </c>
      <c r="V549" t="s">
        <v>5940</v>
      </c>
      <c r="W549">
        <v>8600</v>
      </c>
      <c r="X549" t="s">
        <v>5940</v>
      </c>
      <c r="Z549">
        <v>2105476</v>
      </c>
      <c r="AB549" t="s">
        <v>5940</v>
      </c>
      <c r="AC549">
        <v>2105476</v>
      </c>
      <c r="AD549" t="s">
        <v>6487</v>
      </c>
      <c r="AE549">
        <v>5423</v>
      </c>
      <c r="AF549">
        <v>2105476</v>
      </c>
      <c r="AG549" t="s">
        <v>6487</v>
      </c>
      <c r="AH549">
        <v>215</v>
      </c>
      <c r="AI549">
        <v>2105476</v>
      </c>
      <c r="AJ549" t="s">
        <v>6487</v>
      </c>
      <c r="AK549">
        <v>392</v>
      </c>
      <c r="AL549">
        <v>2105476</v>
      </c>
      <c r="AM549" t="s">
        <v>6487</v>
      </c>
      <c r="AN549" t="s">
        <v>5940</v>
      </c>
      <c r="AO549">
        <v>0</v>
      </c>
      <c r="AP549">
        <v>2105906</v>
      </c>
      <c r="AQ549" t="s">
        <v>6493</v>
      </c>
      <c r="AR549">
        <v>1082</v>
      </c>
    </row>
    <row r="550" spans="1:44" x14ac:dyDescent="0.25">
      <c r="A550">
        <v>4208955</v>
      </c>
      <c r="B550">
        <v>1</v>
      </c>
      <c r="C550" t="s">
        <v>893</v>
      </c>
      <c r="D550" t="s">
        <v>2138</v>
      </c>
      <c r="E550">
        <v>640</v>
      </c>
      <c r="F550">
        <v>252</v>
      </c>
      <c r="G550">
        <v>5256</v>
      </c>
      <c r="H550" t="s">
        <v>5940</v>
      </c>
      <c r="I550">
        <v>4</v>
      </c>
      <c r="J550">
        <v>81</v>
      </c>
      <c r="K550">
        <v>1600</v>
      </c>
      <c r="L550">
        <v>600</v>
      </c>
      <c r="M550">
        <v>8550</v>
      </c>
      <c r="N550">
        <v>0</v>
      </c>
      <c r="O550">
        <v>30</v>
      </c>
      <c r="P550">
        <v>201</v>
      </c>
      <c r="R550">
        <v>4208955</v>
      </c>
      <c r="S550">
        <v>640</v>
      </c>
      <c r="T550">
        <v>252</v>
      </c>
      <c r="U550">
        <v>5256</v>
      </c>
      <c r="V550" t="s">
        <v>5940</v>
      </c>
      <c r="W550">
        <v>4</v>
      </c>
      <c r="X550">
        <v>81</v>
      </c>
      <c r="Z550">
        <v>2105500</v>
      </c>
      <c r="AB550" t="s">
        <v>5940</v>
      </c>
      <c r="AC550">
        <v>2105500</v>
      </c>
      <c r="AD550" t="s">
        <v>6488</v>
      </c>
      <c r="AE550">
        <v>1310</v>
      </c>
      <c r="AF550">
        <v>2105500</v>
      </c>
      <c r="AG550" t="s">
        <v>6488</v>
      </c>
      <c r="AH550" t="s">
        <v>5940</v>
      </c>
      <c r="AI550">
        <v>2105500</v>
      </c>
      <c r="AJ550" t="s">
        <v>6488</v>
      </c>
      <c r="AK550">
        <v>74</v>
      </c>
      <c r="AL550">
        <v>2105500</v>
      </c>
      <c r="AM550" t="s">
        <v>6488</v>
      </c>
      <c r="AN550" t="s">
        <v>5940</v>
      </c>
      <c r="AO550">
        <v>0</v>
      </c>
      <c r="AP550">
        <v>2105922</v>
      </c>
      <c r="AQ550" t="s">
        <v>6494</v>
      </c>
      <c r="AR550">
        <v>830</v>
      </c>
    </row>
    <row r="551" spans="1:44" x14ac:dyDescent="0.25">
      <c r="A551">
        <v>4209003</v>
      </c>
      <c r="B551">
        <v>1</v>
      </c>
      <c r="C551" t="s">
        <v>893</v>
      </c>
      <c r="D551" t="s">
        <v>2139</v>
      </c>
      <c r="E551">
        <v>320</v>
      </c>
      <c r="F551">
        <v>45</v>
      </c>
      <c r="G551">
        <v>9360</v>
      </c>
      <c r="H551" t="s">
        <v>5940</v>
      </c>
      <c r="I551" t="s">
        <v>5940</v>
      </c>
      <c r="J551">
        <v>65</v>
      </c>
      <c r="K551">
        <v>520</v>
      </c>
      <c r="L551">
        <v>48</v>
      </c>
      <c r="M551">
        <v>29100</v>
      </c>
      <c r="N551">
        <v>0</v>
      </c>
      <c r="O551">
        <v>30</v>
      </c>
      <c r="P551">
        <v>48</v>
      </c>
      <c r="R551">
        <v>4209003</v>
      </c>
      <c r="S551">
        <v>320</v>
      </c>
      <c r="T551">
        <v>45</v>
      </c>
      <c r="U551">
        <v>9360</v>
      </c>
      <c r="V551" t="s">
        <v>5940</v>
      </c>
      <c r="W551" t="s">
        <v>5940</v>
      </c>
      <c r="X551">
        <v>65</v>
      </c>
      <c r="Z551">
        <v>2105609</v>
      </c>
      <c r="AB551" t="s">
        <v>5940</v>
      </c>
      <c r="AC551">
        <v>2105609</v>
      </c>
      <c r="AD551" t="s">
        <v>6489</v>
      </c>
      <c r="AE551">
        <v>3521</v>
      </c>
      <c r="AF551">
        <v>2105609</v>
      </c>
      <c r="AG551" t="s">
        <v>6489</v>
      </c>
      <c r="AH551" t="s">
        <v>5940</v>
      </c>
      <c r="AI551">
        <v>2105609</v>
      </c>
      <c r="AJ551" t="s">
        <v>6489</v>
      </c>
      <c r="AK551">
        <v>39</v>
      </c>
      <c r="AL551">
        <v>2105609</v>
      </c>
      <c r="AM551" t="s">
        <v>6489</v>
      </c>
      <c r="AN551" t="s">
        <v>5940</v>
      </c>
      <c r="AO551">
        <v>0</v>
      </c>
      <c r="AP551">
        <v>2105948</v>
      </c>
      <c r="AQ551" t="s">
        <v>6495</v>
      </c>
      <c r="AR551">
        <v>710</v>
      </c>
    </row>
    <row r="552" spans="1:44" x14ac:dyDescent="0.25">
      <c r="A552">
        <v>4209102</v>
      </c>
      <c r="B552">
        <v>1</v>
      </c>
      <c r="C552" t="s">
        <v>893</v>
      </c>
      <c r="D552" t="s">
        <v>2140</v>
      </c>
      <c r="E552">
        <v>4000</v>
      </c>
      <c r="F552" t="s">
        <v>5940</v>
      </c>
      <c r="G552">
        <v>340</v>
      </c>
      <c r="H552" t="s">
        <v>5940</v>
      </c>
      <c r="I552">
        <v>22500</v>
      </c>
      <c r="J552" t="s">
        <v>5940</v>
      </c>
      <c r="K552">
        <v>20625</v>
      </c>
      <c r="L552">
        <v>0</v>
      </c>
      <c r="M552">
        <v>240</v>
      </c>
      <c r="N552">
        <v>0</v>
      </c>
      <c r="O552">
        <v>22500</v>
      </c>
      <c r="P552">
        <v>0</v>
      </c>
      <c r="R552">
        <v>4209102</v>
      </c>
      <c r="S552">
        <v>4000</v>
      </c>
      <c r="T552" t="s">
        <v>5940</v>
      </c>
      <c r="U552">
        <v>340</v>
      </c>
      <c r="V552" t="s">
        <v>5940</v>
      </c>
      <c r="W552">
        <v>22500</v>
      </c>
      <c r="X552" t="s">
        <v>5940</v>
      </c>
      <c r="Z552">
        <v>2105658</v>
      </c>
      <c r="AB552" t="s">
        <v>5940</v>
      </c>
      <c r="AC552">
        <v>2105658</v>
      </c>
      <c r="AD552" t="s">
        <v>6490</v>
      </c>
      <c r="AE552">
        <v>420</v>
      </c>
      <c r="AF552">
        <v>2105658</v>
      </c>
      <c r="AG552" t="s">
        <v>6490</v>
      </c>
      <c r="AH552" t="s">
        <v>5940</v>
      </c>
      <c r="AI552">
        <v>2105658</v>
      </c>
      <c r="AJ552" t="s">
        <v>6490</v>
      </c>
      <c r="AK552">
        <v>90</v>
      </c>
      <c r="AL552">
        <v>2105658</v>
      </c>
      <c r="AM552" t="s">
        <v>6490</v>
      </c>
      <c r="AN552" t="s">
        <v>5940</v>
      </c>
      <c r="AO552">
        <v>0</v>
      </c>
      <c r="AP552">
        <v>2105963</v>
      </c>
      <c r="AQ552" t="s">
        <v>6496</v>
      </c>
      <c r="AR552">
        <v>1670</v>
      </c>
    </row>
    <row r="553" spans="1:44" x14ac:dyDescent="0.25">
      <c r="A553">
        <v>4209151</v>
      </c>
      <c r="B553">
        <v>1</v>
      </c>
      <c r="C553" t="s">
        <v>893</v>
      </c>
      <c r="D553" t="s">
        <v>2141</v>
      </c>
      <c r="E553">
        <v>450</v>
      </c>
      <c r="F553" t="s">
        <v>5940</v>
      </c>
      <c r="G553">
        <v>828</v>
      </c>
      <c r="H553" t="s">
        <v>5940</v>
      </c>
      <c r="I553">
        <v>8</v>
      </c>
      <c r="J553">
        <v>18</v>
      </c>
      <c r="K553">
        <v>1092</v>
      </c>
      <c r="L553">
        <v>0</v>
      </c>
      <c r="M553">
        <v>2835</v>
      </c>
      <c r="N553">
        <v>0</v>
      </c>
      <c r="O553">
        <v>15</v>
      </c>
      <c r="P553">
        <v>42</v>
      </c>
      <c r="R553">
        <v>4209151</v>
      </c>
      <c r="S553">
        <v>450</v>
      </c>
      <c r="T553" t="s">
        <v>5940</v>
      </c>
      <c r="U553">
        <v>828</v>
      </c>
      <c r="V553" t="s">
        <v>5940</v>
      </c>
      <c r="W553">
        <v>8</v>
      </c>
      <c r="X553">
        <v>18</v>
      </c>
      <c r="Z553">
        <v>2105708</v>
      </c>
      <c r="AB553" t="s">
        <v>5940</v>
      </c>
      <c r="AC553">
        <v>2105708</v>
      </c>
      <c r="AD553" t="s">
        <v>6491</v>
      </c>
      <c r="AE553">
        <v>3960</v>
      </c>
      <c r="AF553">
        <v>2105708</v>
      </c>
      <c r="AG553" t="s">
        <v>6491</v>
      </c>
      <c r="AH553" t="s">
        <v>5940</v>
      </c>
      <c r="AI553">
        <v>2105708</v>
      </c>
      <c r="AJ553" t="s">
        <v>6491</v>
      </c>
      <c r="AK553">
        <v>560</v>
      </c>
      <c r="AL553">
        <v>2105708</v>
      </c>
      <c r="AM553" t="s">
        <v>6491</v>
      </c>
      <c r="AN553" t="s">
        <v>5940</v>
      </c>
      <c r="AO553">
        <v>0</v>
      </c>
      <c r="AP553">
        <v>2105989</v>
      </c>
      <c r="AQ553" t="s">
        <v>6497</v>
      </c>
      <c r="AR553">
        <v>1746</v>
      </c>
    </row>
    <row r="554" spans="1:44" x14ac:dyDescent="0.25">
      <c r="A554">
        <v>4209177</v>
      </c>
      <c r="B554">
        <v>1</v>
      </c>
      <c r="C554" t="s">
        <v>893</v>
      </c>
      <c r="D554" t="s">
        <v>2142</v>
      </c>
      <c r="E554">
        <v>450</v>
      </c>
      <c r="F554">
        <v>960</v>
      </c>
      <c r="G554">
        <v>7690</v>
      </c>
      <c r="H554" t="s">
        <v>5940</v>
      </c>
      <c r="I554">
        <v>7</v>
      </c>
      <c r="J554">
        <v>89</v>
      </c>
      <c r="K554">
        <v>1200</v>
      </c>
      <c r="L554">
        <v>2970</v>
      </c>
      <c r="M554">
        <v>14460</v>
      </c>
      <c r="N554">
        <v>0</v>
      </c>
      <c r="O554">
        <v>12</v>
      </c>
      <c r="P554">
        <v>108</v>
      </c>
      <c r="R554">
        <v>4209177</v>
      </c>
      <c r="S554">
        <v>450</v>
      </c>
      <c r="T554">
        <v>960</v>
      </c>
      <c r="U554">
        <v>7690</v>
      </c>
      <c r="V554" t="s">
        <v>5940</v>
      </c>
      <c r="W554">
        <v>7</v>
      </c>
      <c r="X554">
        <v>89</v>
      </c>
      <c r="Z554">
        <v>2105807</v>
      </c>
      <c r="AB554" t="s">
        <v>5940</v>
      </c>
      <c r="AC554">
        <v>2105807</v>
      </c>
      <c r="AD554" t="s">
        <v>6492</v>
      </c>
      <c r="AE554">
        <v>1752</v>
      </c>
      <c r="AF554">
        <v>2105807</v>
      </c>
      <c r="AG554" t="s">
        <v>6492</v>
      </c>
      <c r="AH554">
        <v>4114</v>
      </c>
      <c r="AI554">
        <v>2105807</v>
      </c>
      <c r="AJ554" t="s">
        <v>6492</v>
      </c>
      <c r="AK554">
        <v>69</v>
      </c>
      <c r="AL554">
        <v>2105807</v>
      </c>
      <c r="AM554" t="s">
        <v>6492</v>
      </c>
      <c r="AN554" t="s">
        <v>5940</v>
      </c>
      <c r="AO554">
        <v>0</v>
      </c>
      <c r="AP554">
        <v>2106003</v>
      </c>
      <c r="AQ554" t="s">
        <v>6498</v>
      </c>
      <c r="AR554">
        <v>162</v>
      </c>
    </row>
    <row r="555" spans="1:44" x14ac:dyDescent="0.25">
      <c r="A555">
        <v>4209201</v>
      </c>
      <c r="B555">
        <v>1</v>
      </c>
      <c r="C555" t="s">
        <v>893</v>
      </c>
      <c r="D555" t="s">
        <v>2143</v>
      </c>
      <c r="E555">
        <v>622</v>
      </c>
      <c r="F555">
        <v>30</v>
      </c>
      <c r="G555">
        <v>4725</v>
      </c>
      <c r="H555" t="s">
        <v>5940</v>
      </c>
      <c r="I555" t="s">
        <v>5940</v>
      </c>
      <c r="J555" t="s">
        <v>5940</v>
      </c>
      <c r="K555">
        <v>1320</v>
      </c>
      <c r="L555">
        <v>96</v>
      </c>
      <c r="M555">
        <v>12810</v>
      </c>
      <c r="N555">
        <v>0</v>
      </c>
      <c r="O555">
        <v>10</v>
      </c>
      <c r="P555">
        <v>23</v>
      </c>
      <c r="R555">
        <v>4209201</v>
      </c>
      <c r="S555">
        <v>622</v>
      </c>
      <c r="T555">
        <v>30</v>
      </c>
      <c r="U555">
        <v>4725</v>
      </c>
      <c r="V555" t="s">
        <v>5940</v>
      </c>
      <c r="W555" t="s">
        <v>5940</v>
      </c>
      <c r="X555" t="s">
        <v>5940</v>
      </c>
      <c r="Z555">
        <v>2105906</v>
      </c>
      <c r="AB555" t="s">
        <v>5940</v>
      </c>
      <c r="AC555">
        <v>2105906</v>
      </c>
      <c r="AD555" t="s">
        <v>6493</v>
      </c>
      <c r="AE555">
        <v>2280</v>
      </c>
      <c r="AF555">
        <v>2105906</v>
      </c>
      <c r="AG555" t="s">
        <v>6493</v>
      </c>
      <c r="AH555" t="s">
        <v>5940</v>
      </c>
      <c r="AI555">
        <v>2105906</v>
      </c>
      <c r="AJ555" t="s">
        <v>6493</v>
      </c>
      <c r="AK555">
        <v>174</v>
      </c>
      <c r="AL555">
        <v>2105906</v>
      </c>
      <c r="AM555" t="s">
        <v>6493</v>
      </c>
      <c r="AN555" t="s">
        <v>5940</v>
      </c>
      <c r="AO555">
        <v>0</v>
      </c>
      <c r="AP555">
        <v>2106102</v>
      </c>
      <c r="AQ555" t="s">
        <v>6499</v>
      </c>
      <c r="AR555">
        <v>5858</v>
      </c>
    </row>
    <row r="556" spans="1:44" x14ac:dyDescent="0.25">
      <c r="A556">
        <v>4209300</v>
      </c>
      <c r="B556">
        <v>1</v>
      </c>
      <c r="C556" t="s">
        <v>893</v>
      </c>
      <c r="D556" t="s">
        <v>2144</v>
      </c>
      <c r="E556" t="s">
        <v>5940</v>
      </c>
      <c r="F556">
        <v>2700</v>
      </c>
      <c r="G556">
        <v>15600</v>
      </c>
      <c r="H556" t="s">
        <v>5940</v>
      </c>
      <c r="I556">
        <v>42</v>
      </c>
      <c r="J556">
        <v>1890</v>
      </c>
      <c r="K556">
        <v>0</v>
      </c>
      <c r="L556">
        <v>5400</v>
      </c>
      <c r="M556">
        <v>23760</v>
      </c>
      <c r="N556">
        <v>0</v>
      </c>
      <c r="O556">
        <v>80</v>
      </c>
      <c r="P556">
        <v>2835</v>
      </c>
      <c r="R556">
        <v>4209300</v>
      </c>
      <c r="S556" t="s">
        <v>5940</v>
      </c>
      <c r="T556">
        <v>2700</v>
      </c>
      <c r="U556">
        <v>15600</v>
      </c>
      <c r="V556" t="s">
        <v>5940</v>
      </c>
      <c r="W556">
        <v>42</v>
      </c>
      <c r="X556">
        <v>1890</v>
      </c>
      <c r="Z556">
        <v>2105922</v>
      </c>
      <c r="AB556" t="s">
        <v>5940</v>
      </c>
      <c r="AC556">
        <v>2105922</v>
      </c>
      <c r="AD556" t="s">
        <v>6494</v>
      </c>
      <c r="AE556">
        <v>3969</v>
      </c>
      <c r="AF556">
        <v>2105922</v>
      </c>
      <c r="AG556" t="s">
        <v>6494</v>
      </c>
      <c r="AH556">
        <v>431</v>
      </c>
      <c r="AI556">
        <v>2105922</v>
      </c>
      <c r="AJ556" t="s">
        <v>6494</v>
      </c>
      <c r="AK556">
        <v>148</v>
      </c>
      <c r="AL556">
        <v>2105922</v>
      </c>
      <c r="AM556" t="s">
        <v>6494</v>
      </c>
      <c r="AN556" t="s">
        <v>5940</v>
      </c>
      <c r="AO556">
        <v>0</v>
      </c>
      <c r="AP556">
        <v>2106201</v>
      </c>
      <c r="AQ556" t="s">
        <v>6500</v>
      </c>
      <c r="AR556">
        <v>33</v>
      </c>
    </row>
    <row r="557" spans="1:44" x14ac:dyDescent="0.25">
      <c r="A557">
        <v>4209409</v>
      </c>
      <c r="B557">
        <v>1</v>
      </c>
      <c r="C557" t="s">
        <v>893</v>
      </c>
      <c r="D557" t="s">
        <v>2145</v>
      </c>
      <c r="E557">
        <v>4000</v>
      </c>
      <c r="F557" t="s">
        <v>5940</v>
      </c>
      <c r="G557">
        <v>216</v>
      </c>
      <c r="H557" t="s">
        <v>5940</v>
      </c>
      <c r="I557">
        <v>5180</v>
      </c>
      <c r="J557">
        <v>18</v>
      </c>
      <c r="K557">
        <v>4000</v>
      </c>
      <c r="L557">
        <v>0</v>
      </c>
      <c r="M557">
        <v>252</v>
      </c>
      <c r="N557">
        <v>0</v>
      </c>
      <c r="O557">
        <v>4300</v>
      </c>
      <c r="P557">
        <v>27</v>
      </c>
      <c r="R557">
        <v>4209409</v>
      </c>
      <c r="S557">
        <v>4000</v>
      </c>
      <c r="T557" t="s">
        <v>5940</v>
      </c>
      <c r="U557">
        <v>216</v>
      </c>
      <c r="V557" t="s">
        <v>5940</v>
      </c>
      <c r="W557">
        <v>5180</v>
      </c>
      <c r="X557">
        <v>18</v>
      </c>
      <c r="Z557">
        <v>2105948</v>
      </c>
      <c r="AB557" t="s">
        <v>5940</v>
      </c>
      <c r="AC557">
        <v>2105948</v>
      </c>
      <c r="AD557" t="s">
        <v>6495</v>
      </c>
      <c r="AE557">
        <v>2856</v>
      </c>
      <c r="AF557">
        <v>2105948</v>
      </c>
      <c r="AG557" t="s">
        <v>6495</v>
      </c>
      <c r="AH557">
        <v>2900</v>
      </c>
      <c r="AI557">
        <v>2105948</v>
      </c>
      <c r="AJ557" t="s">
        <v>6495</v>
      </c>
      <c r="AK557">
        <v>54</v>
      </c>
      <c r="AL557">
        <v>2105948</v>
      </c>
      <c r="AM557" t="s">
        <v>6495</v>
      </c>
      <c r="AN557" t="s">
        <v>5940</v>
      </c>
      <c r="AO557">
        <v>0</v>
      </c>
      <c r="AP557">
        <v>2106300</v>
      </c>
      <c r="AQ557" t="s">
        <v>6501</v>
      </c>
      <c r="AR557">
        <v>390</v>
      </c>
    </row>
    <row r="558" spans="1:44" x14ac:dyDescent="0.25">
      <c r="A558">
        <v>4209458</v>
      </c>
      <c r="B558">
        <v>1</v>
      </c>
      <c r="C558" t="s">
        <v>893</v>
      </c>
      <c r="D558" t="s">
        <v>2146</v>
      </c>
      <c r="E558">
        <v>175</v>
      </c>
      <c r="F558">
        <v>3006</v>
      </c>
      <c r="G558">
        <v>2118</v>
      </c>
      <c r="H558" t="s">
        <v>5940</v>
      </c>
      <c r="I558" t="s">
        <v>5940</v>
      </c>
      <c r="J558">
        <v>32</v>
      </c>
      <c r="K558">
        <v>900</v>
      </c>
      <c r="L558">
        <v>4590</v>
      </c>
      <c r="M558">
        <v>3450</v>
      </c>
      <c r="N558">
        <v>0</v>
      </c>
      <c r="O558">
        <v>0</v>
      </c>
      <c r="P558">
        <v>30</v>
      </c>
      <c r="R558">
        <v>4209458</v>
      </c>
      <c r="S558">
        <v>175</v>
      </c>
      <c r="T558">
        <v>3006</v>
      </c>
      <c r="U558">
        <v>2118</v>
      </c>
      <c r="V558" t="s">
        <v>5940</v>
      </c>
      <c r="W558" t="s">
        <v>5940</v>
      </c>
      <c r="X558">
        <v>32</v>
      </c>
      <c r="Z558">
        <v>2105963</v>
      </c>
      <c r="AB558" t="s">
        <v>5940</v>
      </c>
      <c r="AC558">
        <v>2105963</v>
      </c>
      <c r="AD558" t="s">
        <v>6496</v>
      </c>
      <c r="AE558">
        <v>2594</v>
      </c>
      <c r="AF558">
        <v>2105963</v>
      </c>
      <c r="AG558" t="s">
        <v>6496</v>
      </c>
      <c r="AH558" t="s">
        <v>5940</v>
      </c>
      <c r="AI558">
        <v>2105963</v>
      </c>
      <c r="AJ558" t="s">
        <v>6496</v>
      </c>
      <c r="AK558">
        <v>259</v>
      </c>
      <c r="AL558">
        <v>2105963</v>
      </c>
      <c r="AM558" t="s">
        <v>6496</v>
      </c>
      <c r="AN558" t="s">
        <v>5940</v>
      </c>
      <c r="AO558">
        <v>0</v>
      </c>
      <c r="AP558">
        <v>2106326</v>
      </c>
      <c r="AQ558" t="s">
        <v>6502</v>
      </c>
      <c r="AR558">
        <v>250</v>
      </c>
    </row>
    <row r="559" spans="1:44" x14ac:dyDescent="0.25">
      <c r="A559">
        <v>4209508</v>
      </c>
      <c r="B559">
        <v>1</v>
      </c>
      <c r="C559" t="s">
        <v>893</v>
      </c>
      <c r="D559" t="s">
        <v>2147</v>
      </c>
      <c r="E559" t="s">
        <v>5940</v>
      </c>
      <c r="F559" t="s">
        <v>5940</v>
      </c>
      <c r="G559">
        <v>1197</v>
      </c>
      <c r="H559" t="s">
        <v>5940</v>
      </c>
      <c r="I559">
        <v>560</v>
      </c>
      <c r="J559">
        <v>40</v>
      </c>
      <c r="K559">
        <v>0</v>
      </c>
      <c r="L559">
        <v>0</v>
      </c>
      <c r="M559">
        <v>3285</v>
      </c>
      <c r="N559">
        <v>0</v>
      </c>
      <c r="O559">
        <v>630</v>
      </c>
      <c r="P559">
        <v>88</v>
      </c>
      <c r="R559">
        <v>4209508</v>
      </c>
      <c r="S559" t="s">
        <v>5940</v>
      </c>
      <c r="T559" t="s">
        <v>5940</v>
      </c>
      <c r="U559">
        <v>1197</v>
      </c>
      <c r="V559" t="s">
        <v>5940</v>
      </c>
      <c r="W559">
        <v>560</v>
      </c>
      <c r="X559">
        <v>40</v>
      </c>
      <c r="Z559">
        <v>2105989</v>
      </c>
      <c r="AB559" t="s">
        <v>5940</v>
      </c>
      <c r="AC559">
        <v>2105989</v>
      </c>
      <c r="AD559" t="s">
        <v>6497</v>
      </c>
      <c r="AE559">
        <v>734</v>
      </c>
      <c r="AF559">
        <v>2105989</v>
      </c>
      <c r="AG559" t="s">
        <v>6497</v>
      </c>
      <c r="AH559" t="s">
        <v>5940</v>
      </c>
      <c r="AI559">
        <v>2105989</v>
      </c>
      <c r="AJ559" t="s">
        <v>6497</v>
      </c>
      <c r="AK559">
        <v>14</v>
      </c>
      <c r="AL559">
        <v>2105989</v>
      </c>
      <c r="AM559" t="s">
        <v>6497</v>
      </c>
      <c r="AN559" t="s">
        <v>5940</v>
      </c>
      <c r="AO559">
        <v>0</v>
      </c>
      <c r="AP559">
        <v>2106359</v>
      </c>
      <c r="AQ559" t="s">
        <v>6503</v>
      </c>
      <c r="AR559">
        <v>1344</v>
      </c>
    </row>
    <row r="560" spans="1:44" x14ac:dyDescent="0.25">
      <c r="A560">
        <v>4209607</v>
      </c>
      <c r="B560">
        <v>1</v>
      </c>
      <c r="C560" t="s">
        <v>893</v>
      </c>
      <c r="D560" t="s">
        <v>2148</v>
      </c>
      <c r="E560">
        <v>6160</v>
      </c>
      <c r="F560" t="s">
        <v>5940</v>
      </c>
      <c r="G560">
        <v>2233</v>
      </c>
      <c r="H560" t="s">
        <v>5940</v>
      </c>
      <c r="I560">
        <v>38</v>
      </c>
      <c r="J560">
        <v>135</v>
      </c>
      <c r="K560">
        <v>6200</v>
      </c>
      <c r="L560">
        <v>0</v>
      </c>
      <c r="M560">
        <v>1860</v>
      </c>
      <c r="N560">
        <v>0</v>
      </c>
      <c r="O560">
        <v>12</v>
      </c>
      <c r="P560">
        <v>186</v>
      </c>
      <c r="R560">
        <v>4209607</v>
      </c>
      <c r="S560">
        <v>6160</v>
      </c>
      <c r="T560" t="s">
        <v>5940</v>
      </c>
      <c r="U560">
        <v>2233</v>
      </c>
      <c r="V560" t="s">
        <v>5940</v>
      </c>
      <c r="W560">
        <v>38</v>
      </c>
      <c r="X560">
        <v>135</v>
      </c>
      <c r="Z560">
        <v>2106003</v>
      </c>
      <c r="AB560" t="s">
        <v>5940</v>
      </c>
      <c r="AC560">
        <v>2106003</v>
      </c>
      <c r="AD560" t="s">
        <v>6498</v>
      </c>
      <c r="AE560">
        <v>925</v>
      </c>
      <c r="AF560">
        <v>2106003</v>
      </c>
      <c r="AG560" t="s">
        <v>6498</v>
      </c>
      <c r="AH560">
        <v>146</v>
      </c>
      <c r="AI560">
        <v>2106003</v>
      </c>
      <c r="AJ560" t="s">
        <v>6498</v>
      </c>
      <c r="AK560">
        <v>18</v>
      </c>
      <c r="AL560">
        <v>2106003</v>
      </c>
      <c r="AM560" t="s">
        <v>6498</v>
      </c>
      <c r="AN560" t="s">
        <v>5940</v>
      </c>
      <c r="AO560">
        <v>0</v>
      </c>
      <c r="AP560">
        <v>2106375</v>
      </c>
      <c r="AQ560" t="s">
        <v>6504</v>
      </c>
      <c r="AR560">
        <v>471</v>
      </c>
    </row>
    <row r="561" spans="1:44" x14ac:dyDescent="0.25">
      <c r="A561">
        <v>4209706</v>
      </c>
      <c r="B561">
        <v>1</v>
      </c>
      <c r="C561" t="s">
        <v>893</v>
      </c>
      <c r="D561" t="s">
        <v>2149</v>
      </c>
      <c r="E561" t="s">
        <v>5940</v>
      </c>
      <c r="F561" t="s">
        <v>5940</v>
      </c>
      <c r="G561">
        <v>7770</v>
      </c>
      <c r="H561" t="s">
        <v>5940</v>
      </c>
      <c r="I561">
        <v>18</v>
      </c>
      <c r="J561">
        <v>1200</v>
      </c>
      <c r="K561">
        <v>0</v>
      </c>
      <c r="L561">
        <v>216</v>
      </c>
      <c r="M561">
        <v>17760</v>
      </c>
      <c r="N561">
        <v>0</v>
      </c>
      <c r="O561">
        <v>0</v>
      </c>
      <c r="P561">
        <v>5250</v>
      </c>
      <c r="R561">
        <v>4209706</v>
      </c>
      <c r="S561" t="s">
        <v>5940</v>
      </c>
      <c r="T561" t="s">
        <v>5940</v>
      </c>
      <c r="U561">
        <v>7770</v>
      </c>
      <c r="V561" t="s">
        <v>5940</v>
      </c>
      <c r="W561">
        <v>18</v>
      </c>
      <c r="X561">
        <v>1200</v>
      </c>
      <c r="Z561">
        <v>2106102</v>
      </c>
      <c r="AB561" t="s">
        <v>5940</v>
      </c>
      <c r="AC561">
        <v>2106102</v>
      </c>
      <c r="AD561" t="s">
        <v>6499</v>
      </c>
      <c r="AE561">
        <v>817</v>
      </c>
      <c r="AF561">
        <v>2106102</v>
      </c>
      <c r="AG561" t="s">
        <v>6499</v>
      </c>
      <c r="AH561">
        <v>50</v>
      </c>
      <c r="AI561">
        <v>2106102</v>
      </c>
      <c r="AJ561" t="s">
        <v>6499</v>
      </c>
      <c r="AK561">
        <v>7</v>
      </c>
      <c r="AL561">
        <v>2106102</v>
      </c>
      <c r="AM561" t="s">
        <v>6499</v>
      </c>
      <c r="AN561">
        <v>29700</v>
      </c>
      <c r="AO561">
        <v>0</v>
      </c>
      <c r="AP561">
        <v>2106409</v>
      </c>
      <c r="AQ561" t="s">
        <v>6505</v>
      </c>
      <c r="AR561">
        <v>1260</v>
      </c>
    </row>
    <row r="562" spans="1:44" x14ac:dyDescent="0.25">
      <c r="A562">
        <v>4209805</v>
      </c>
      <c r="B562">
        <v>1</v>
      </c>
      <c r="C562" t="s">
        <v>893</v>
      </c>
      <c r="D562" t="s">
        <v>2150</v>
      </c>
      <c r="E562" t="s">
        <v>5940</v>
      </c>
      <c r="F562" t="s">
        <v>5940</v>
      </c>
      <c r="G562">
        <v>1140</v>
      </c>
      <c r="H562" t="s">
        <v>5940</v>
      </c>
      <c r="I562">
        <v>6</v>
      </c>
      <c r="J562">
        <v>189</v>
      </c>
      <c r="K562">
        <v>0</v>
      </c>
      <c r="L562">
        <v>0</v>
      </c>
      <c r="M562">
        <v>2535</v>
      </c>
      <c r="N562">
        <v>0</v>
      </c>
      <c r="O562">
        <v>0</v>
      </c>
      <c r="P562">
        <v>153</v>
      </c>
      <c r="R562">
        <v>4209805</v>
      </c>
      <c r="S562" t="s">
        <v>5940</v>
      </c>
      <c r="T562" t="s">
        <v>5940</v>
      </c>
      <c r="U562">
        <v>1140</v>
      </c>
      <c r="V562" t="s">
        <v>5940</v>
      </c>
      <c r="W562">
        <v>6</v>
      </c>
      <c r="X562">
        <v>189</v>
      </c>
      <c r="Z562">
        <v>2106201</v>
      </c>
      <c r="AB562" t="s">
        <v>5940</v>
      </c>
      <c r="AC562">
        <v>2106201</v>
      </c>
      <c r="AD562" t="s">
        <v>6500</v>
      </c>
      <c r="AE562">
        <v>100</v>
      </c>
      <c r="AF562">
        <v>2106201</v>
      </c>
      <c r="AG562" t="s">
        <v>6500</v>
      </c>
      <c r="AH562" t="s">
        <v>5940</v>
      </c>
      <c r="AI562">
        <v>2106201</v>
      </c>
      <c r="AJ562" t="s">
        <v>6500</v>
      </c>
      <c r="AK562">
        <v>50</v>
      </c>
      <c r="AL562">
        <v>2106201</v>
      </c>
      <c r="AM562" t="s">
        <v>6500</v>
      </c>
      <c r="AN562" t="s">
        <v>5940</v>
      </c>
      <c r="AO562">
        <v>0</v>
      </c>
      <c r="AP562">
        <v>2106508</v>
      </c>
      <c r="AQ562" t="s">
        <v>6506</v>
      </c>
      <c r="AR562">
        <v>922</v>
      </c>
    </row>
    <row r="563" spans="1:44" x14ac:dyDescent="0.25">
      <c r="A563">
        <v>4209854</v>
      </c>
      <c r="B563">
        <v>1</v>
      </c>
      <c r="C563" t="s">
        <v>893</v>
      </c>
      <c r="D563" t="s">
        <v>2151</v>
      </c>
      <c r="E563">
        <v>1400</v>
      </c>
      <c r="F563">
        <v>135</v>
      </c>
      <c r="G563">
        <v>11520</v>
      </c>
      <c r="H563" t="s">
        <v>5940</v>
      </c>
      <c r="I563">
        <v>9</v>
      </c>
      <c r="J563">
        <v>96</v>
      </c>
      <c r="K563">
        <v>2500</v>
      </c>
      <c r="L563">
        <v>360</v>
      </c>
      <c r="M563">
        <v>17820</v>
      </c>
      <c r="N563">
        <v>0</v>
      </c>
      <c r="O563">
        <v>10</v>
      </c>
      <c r="P563">
        <v>37</v>
      </c>
      <c r="R563">
        <v>4209854</v>
      </c>
      <c r="S563">
        <v>1400</v>
      </c>
      <c r="T563">
        <v>135</v>
      </c>
      <c r="U563">
        <v>11520</v>
      </c>
      <c r="V563" t="s">
        <v>5940</v>
      </c>
      <c r="W563">
        <v>9</v>
      </c>
      <c r="X563">
        <v>96</v>
      </c>
      <c r="Z563">
        <v>2106300</v>
      </c>
      <c r="AB563" t="s">
        <v>5940</v>
      </c>
      <c r="AC563">
        <v>2106300</v>
      </c>
      <c r="AD563" t="s">
        <v>6501</v>
      </c>
      <c r="AE563">
        <v>1463</v>
      </c>
      <c r="AF563">
        <v>2106300</v>
      </c>
      <c r="AG563" t="s">
        <v>6501</v>
      </c>
      <c r="AH563" t="s">
        <v>5940</v>
      </c>
      <c r="AI563">
        <v>2106300</v>
      </c>
      <c r="AJ563" t="s">
        <v>6501</v>
      </c>
      <c r="AK563">
        <v>508</v>
      </c>
      <c r="AL563">
        <v>2106300</v>
      </c>
      <c r="AM563" t="s">
        <v>6501</v>
      </c>
      <c r="AN563">
        <v>2200</v>
      </c>
      <c r="AO563">
        <v>0</v>
      </c>
      <c r="AP563">
        <v>2106607</v>
      </c>
      <c r="AQ563" t="s">
        <v>6507</v>
      </c>
      <c r="AR563">
        <v>1009</v>
      </c>
    </row>
    <row r="564" spans="1:44" x14ac:dyDescent="0.25">
      <c r="A564">
        <v>4209904</v>
      </c>
      <c r="B564">
        <v>1</v>
      </c>
      <c r="C564" t="s">
        <v>893</v>
      </c>
      <c r="D564" t="s">
        <v>2152</v>
      </c>
      <c r="E564">
        <v>750</v>
      </c>
      <c r="F564" t="s">
        <v>5940</v>
      </c>
      <c r="G564">
        <v>2910</v>
      </c>
      <c r="H564" t="s">
        <v>5940</v>
      </c>
      <c r="I564">
        <v>1215</v>
      </c>
      <c r="J564">
        <v>156</v>
      </c>
      <c r="K564">
        <v>850</v>
      </c>
      <c r="L564">
        <v>0</v>
      </c>
      <c r="M564">
        <v>6300</v>
      </c>
      <c r="N564">
        <v>0</v>
      </c>
      <c r="O564">
        <v>1237</v>
      </c>
      <c r="P564">
        <v>135</v>
      </c>
      <c r="R564">
        <v>4209904</v>
      </c>
      <c r="S564">
        <v>750</v>
      </c>
      <c r="T564" t="s">
        <v>5940</v>
      </c>
      <c r="U564">
        <v>2910</v>
      </c>
      <c r="V564" t="s">
        <v>5940</v>
      </c>
      <c r="W564">
        <v>1215</v>
      </c>
      <c r="X564">
        <v>156</v>
      </c>
      <c r="Z564">
        <v>2106326</v>
      </c>
      <c r="AB564" t="s">
        <v>5940</v>
      </c>
      <c r="AC564">
        <v>2106326</v>
      </c>
      <c r="AD564" t="s">
        <v>6502</v>
      </c>
      <c r="AE564">
        <v>1000</v>
      </c>
      <c r="AF564">
        <v>2106326</v>
      </c>
      <c r="AG564" t="s">
        <v>6502</v>
      </c>
      <c r="AH564" t="s">
        <v>5940</v>
      </c>
      <c r="AI564">
        <v>2106326</v>
      </c>
      <c r="AJ564" t="s">
        <v>6502</v>
      </c>
      <c r="AK564">
        <v>120</v>
      </c>
      <c r="AL564">
        <v>2106326</v>
      </c>
      <c r="AM564" t="s">
        <v>6502</v>
      </c>
      <c r="AN564" t="s">
        <v>5940</v>
      </c>
      <c r="AO564">
        <v>0</v>
      </c>
      <c r="AP564">
        <v>2106631</v>
      </c>
      <c r="AQ564" t="s">
        <v>6508</v>
      </c>
      <c r="AR564">
        <v>512</v>
      </c>
    </row>
    <row r="565" spans="1:44" x14ac:dyDescent="0.25">
      <c r="A565">
        <v>4210001</v>
      </c>
      <c r="B565">
        <v>1</v>
      </c>
      <c r="C565" t="s">
        <v>893</v>
      </c>
      <c r="D565" t="s">
        <v>2153</v>
      </c>
      <c r="E565">
        <v>11700</v>
      </c>
      <c r="F565" t="s">
        <v>5940</v>
      </c>
      <c r="G565">
        <v>144</v>
      </c>
      <c r="H565" t="s">
        <v>5940</v>
      </c>
      <c r="I565">
        <v>4225</v>
      </c>
      <c r="J565" t="s">
        <v>5940</v>
      </c>
      <c r="K565">
        <v>16900</v>
      </c>
      <c r="L565">
        <v>0</v>
      </c>
      <c r="M565">
        <v>100</v>
      </c>
      <c r="N565">
        <v>0</v>
      </c>
      <c r="O565">
        <v>3900</v>
      </c>
      <c r="P565">
        <v>0</v>
      </c>
      <c r="R565">
        <v>4210001</v>
      </c>
      <c r="S565">
        <v>11700</v>
      </c>
      <c r="T565" t="s">
        <v>5940</v>
      </c>
      <c r="U565">
        <v>144</v>
      </c>
      <c r="V565" t="s">
        <v>5940</v>
      </c>
      <c r="W565">
        <v>4225</v>
      </c>
      <c r="X565" t="s">
        <v>5940</v>
      </c>
      <c r="Z565">
        <v>2106359</v>
      </c>
      <c r="AB565" t="s">
        <v>5940</v>
      </c>
      <c r="AC565">
        <v>2106359</v>
      </c>
      <c r="AD565" t="s">
        <v>6503</v>
      </c>
      <c r="AE565">
        <v>3622</v>
      </c>
      <c r="AF565">
        <v>2106359</v>
      </c>
      <c r="AG565" t="s">
        <v>6503</v>
      </c>
      <c r="AH565" t="s">
        <v>5940</v>
      </c>
      <c r="AI565">
        <v>2106359</v>
      </c>
      <c r="AJ565" t="s">
        <v>6503</v>
      </c>
      <c r="AK565">
        <v>370</v>
      </c>
      <c r="AL565">
        <v>2106359</v>
      </c>
      <c r="AM565" t="s">
        <v>6503</v>
      </c>
      <c r="AN565" t="s">
        <v>5940</v>
      </c>
      <c r="AO565">
        <v>0</v>
      </c>
      <c r="AP565">
        <v>2106672</v>
      </c>
      <c r="AQ565" t="s">
        <v>6509</v>
      </c>
      <c r="AR565">
        <v>1732</v>
      </c>
    </row>
    <row r="566" spans="1:44" x14ac:dyDescent="0.25">
      <c r="A566">
        <v>4210035</v>
      </c>
      <c r="B566">
        <v>1</v>
      </c>
      <c r="C566" t="s">
        <v>893</v>
      </c>
      <c r="D566" t="s">
        <v>2154</v>
      </c>
      <c r="E566">
        <v>150</v>
      </c>
      <c r="F566" t="s">
        <v>5940</v>
      </c>
      <c r="G566">
        <v>4704</v>
      </c>
      <c r="H566" t="s">
        <v>5940</v>
      </c>
      <c r="I566" t="s">
        <v>5940</v>
      </c>
      <c r="J566">
        <v>30</v>
      </c>
      <c r="K566">
        <v>340</v>
      </c>
      <c r="L566">
        <v>24</v>
      </c>
      <c r="M566">
        <v>13140</v>
      </c>
      <c r="N566">
        <v>0</v>
      </c>
      <c r="O566">
        <v>30</v>
      </c>
      <c r="P566">
        <v>48</v>
      </c>
      <c r="R566">
        <v>4210035</v>
      </c>
      <c r="S566">
        <v>150</v>
      </c>
      <c r="T566" t="s">
        <v>5940</v>
      </c>
      <c r="U566">
        <v>4704</v>
      </c>
      <c r="V566" t="s">
        <v>5940</v>
      </c>
      <c r="W566" t="s">
        <v>5940</v>
      </c>
      <c r="X566">
        <v>30</v>
      </c>
      <c r="Z566">
        <v>2106375</v>
      </c>
      <c r="AB566" t="s">
        <v>5940</v>
      </c>
      <c r="AC566">
        <v>2106375</v>
      </c>
      <c r="AD566" t="s">
        <v>6504</v>
      </c>
      <c r="AE566">
        <v>1415</v>
      </c>
      <c r="AF566">
        <v>2106375</v>
      </c>
      <c r="AG566" t="s">
        <v>6504</v>
      </c>
      <c r="AH566">
        <v>160</v>
      </c>
      <c r="AI566">
        <v>2106375</v>
      </c>
      <c r="AJ566" t="s">
        <v>6504</v>
      </c>
      <c r="AK566">
        <v>138</v>
      </c>
      <c r="AL566">
        <v>2106375</v>
      </c>
      <c r="AM566" t="s">
        <v>6504</v>
      </c>
      <c r="AN566" t="s">
        <v>5940</v>
      </c>
      <c r="AO566">
        <v>0</v>
      </c>
      <c r="AP566">
        <v>2106706</v>
      </c>
      <c r="AQ566" t="s">
        <v>6510</v>
      </c>
      <c r="AR566">
        <v>1999</v>
      </c>
    </row>
    <row r="567" spans="1:44" x14ac:dyDescent="0.25">
      <c r="A567">
        <v>4210050</v>
      </c>
      <c r="B567">
        <v>1</v>
      </c>
      <c r="C567" t="s">
        <v>893</v>
      </c>
      <c r="D567" t="s">
        <v>2155</v>
      </c>
      <c r="E567" t="s">
        <v>5940</v>
      </c>
      <c r="F567" t="s">
        <v>5940</v>
      </c>
      <c r="G567">
        <v>1911</v>
      </c>
      <c r="H567" t="s">
        <v>5940</v>
      </c>
      <c r="I567">
        <v>8</v>
      </c>
      <c r="J567">
        <v>45</v>
      </c>
      <c r="K567">
        <v>0</v>
      </c>
      <c r="L567">
        <v>0</v>
      </c>
      <c r="M567">
        <v>5562</v>
      </c>
      <c r="N567">
        <v>0</v>
      </c>
      <c r="O567">
        <v>0</v>
      </c>
      <c r="P567">
        <v>80</v>
      </c>
      <c r="R567">
        <v>4210050</v>
      </c>
      <c r="S567" t="s">
        <v>5940</v>
      </c>
      <c r="T567" t="s">
        <v>5940</v>
      </c>
      <c r="U567">
        <v>1911</v>
      </c>
      <c r="V567" t="s">
        <v>5940</v>
      </c>
      <c r="W567">
        <v>8</v>
      </c>
      <c r="X567">
        <v>45</v>
      </c>
      <c r="Z567">
        <v>2106409</v>
      </c>
      <c r="AB567" t="s">
        <v>5940</v>
      </c>
      <c r="AC567">
        <v>2106409</v>
      </c>
      <c r="AD567" t="s">
        <v>6505</v>
      </c>
      <c r="AE567">
        <v>4990</v>
      </c>
      <c r="AF567">
        <v>2106409</v>
      </c>
      <c r="AG567" t="s">
        <v>6505</v>
      </c>
      <c r="AH567">
        <v>3120</v>
      </c>
      <c r="AI567">
        <v>2106409</v>
      </c>
      <c r="AJ567" t="s">
        <v>6505</v>
      </c>
      <c r="AK567">
        <v>378</v>
      </c>
      <c r="AL567">
        <v>2106409</v>
      </c>
      <c r="AM567" t="s">
        <v>6505</v>
      </c>
      <c r="AN567">
        <v>4386</v>
      </c>
      <c r="AO567">
        <v>0</v>
      </c>
      <c r="AP567">
        <v>2106755</v>
      </c>
      <c r="AQ567" t="s">
        <v>6511</v>
      </c>
      <c r="AR567">
        <v>104</v>
      </c>
    </row>
    <row r="568" spans="1:44" x14ac:dyDescent="0.25">
      <c r="A568">
        <v>4210100</v>
      </c>
      <c r="B568">
        <v>1</v>
      </c>
      <c r="C568" t="s">
        <v>893</v>
      </c>
      <c r="D568" t="s">
        <v>2156</v>
      </c>
      <c r="E568" t="s">
        <v>5940</v>
      </c>
      <c r="F568">
        <v>46342</v>
      </c>
      <c r="G568">
        <v>81468</v>
      </c>
      <c r="H568" t="s">
        <v>5940</v>
      </c>
      <c r="I568">
        <v>25</v>
      </c>
      <c r="J568">
        <v>5700</v>
      </c>
      <c r="K568">
        <v>0</v>
      </c>
      <c r="L568">
        <v>45900</v>
      </c>
      <c r="M568">
        <v>105300</v>
      </c>
      <c r="N568">
        <v>0</v>
      </c>
      <c r="O568">
        <v>32</v>
      </c>
      <c r="P568">
        <v>7320</v>
      </c>
      <c r="R568">
        <v>4210100</v>
      </c>
      <c r="S568" t="s">
        <v>5940</v>
      </c>
      <c r="T568">
        <v>46342</v>
      </c>
      <c r="U568">
        <v>81468</v>
      </c>
      <c r="V568" t="s">
        <v>5940</v>
      </c>
      <c r="W568">
        <v>25</v>
      </c>
      <c r="X568">
        <v>5700</v>
      </c>
      <c r="Z568">
        <v>2106508</v>
      </c>
      <c r="AB568" t="s">
        <v>5940</v>
      </c>
      <c r="AC568">
        <v>2106508</v>
      </c>
      <c r="AD568" t="s">
        <v>6506</v>
      </c>
      <c r="AE568">
        <v>994</v>
      </c>
      <c r="AF568">
        <v>2106508</v>
      </c>
      <c r="AG568" t="s">
        <v>6506</v>
      </c>
      <c r="AH568" t="s">
        <v>5940</v>
      </c>
      <c r="AI568">
        <v>2106508</v>
      </c>
      <c r="AJ568" t="s">
        <v>6506</v>
      </c>
      <c r="AK568">
        <v>11</v>
      </c>
      <c r="AL568">
        <v>2106508</v>
      </c>
      <c r="AM568" t="s">
        <v>6506</v>
      </c>
      <c r="AN568" t="s">
        <v>5940</v>
      </c>
      <c r="AO568">
        <v>0</v>
      </c>
      <c r="AP568">
        <v>2106805</v>
      </c>
      <c r="AQ568" t="s">
        <v>6512</v>
      </c>
      <c r="AR568">
        <v>137</v>
      </c>
    </row>
    <row r="569" spans="1:44" x14ac:dyDescent="0.25">
      <c r="A569">
        <v>4210209</v>
      </c>
      <c r="B569">
        <v>1</v>
      </c>
      <c r="C569" t="s">
        <v>893</v>
      </c>
      <c r="D569" t="s">
        <v>2157</v>
      </c>
      <c r="E569">
        <v>240</v>
      </c>
      <c r="F569" t="s">
        <v>5940</v>
      </c>
      <c r="G569">
        <v>3100</v>
      </c>
      <c r="H569" t="s">
        <v>5940</v>
      </c>
      <c r="I569" t="s">
        <v>5940</v>
      </c>
      <c r="J569">
        <v>200</v>
      </c>
      <c r="K569">
        <v>240</v>
      </c>
      <c r="L569">
        <v>0</v>
      </c>
      <c r="M569">
        <v>3100</v>
      </c>
      <c r="N569">
        <v>0</v>
      </c>
      <c r="O569">
        <v>0</v>
      </c>
      <c r="P569">
        <v>216</v>
      </c>
      <c r="R569">
        <v>4210209</v>
      </c>
      <c r="S569">
        <v>240</v>
      </c>
      <c r="T569" t="s">
        <v>5940</v>
      </c>
      <c r="U569">
        <v>3100</v>
      </c>
      <c r="V569" t="s">
        <v>5940</v>
      </c>
      <c r="W569" t="s">
        <v>5940</v>
      </c>
      <c r="X569">
        <v>200</v>
      </c>
      <c r="Z569">
        <v>2106607</v>
      </c>
      <c r="AB569" t="s">
        <v>5940</v>
      </c>
      <c r="AC569">
        <v>2106607</v>
      </c>
      <c r="AD569" t="s">
        <v>6507</v>
      </c>
      <c r="AE569">
        <v>3322</v>
      </c>
      <c r="AF569">
        <v>2106607</v>
      </c>
      <c r="AG569" t="s">
        <v>6507</v>
      </c>
      <c r="AH569">
        <v>12960</v>
      </c>
      <c r="AI569">
        <v>2106607</v>
      </c>
      <c r="AJ569" t="s">
        <v>6507</v>
      </c>
      <c r="AK569">
        <v>174</v>
      </c>
      <c r="AL569">
        <v>2106607</v>
      </c>
      <c r="AM569" t="s">
        <v>6507</v>
      </c>
      <c r="AN569" t="s">
        <v>5940</v>
      </c>
      <c r="AO569">
        <v>0</v>
      </c>
      <c r="AP569">
        <v>2106904</v>
      </c>
      <c r="AQ569" t="s">
        <v>6513</v>
      </c>
      <c r="AR569">
        <v>1420</v>
      </c>
    </row>
    <row r="570" spans="1:44" x14ac:dyDescent="0.25">
      <c r="A570">
        <v>4210308</v>
      </c>
      <c r="B570">
        <v>1</v>
      </c>
      <c r="C570" t="s">
        <v>893</v>
      </c>
      <c r="D570" t="s">
        <v>2158</v>
      </c>
      <c r="E570" t="s">
        <v>5940</v>
      </c>
      <c r="F570">
        <v>18478</v>
      </c>
      <c r="G570">
        <v>27810</v>
      </c>
      <c r="H570" t="s">
        <v>5940</v>
      </c>
      <c r="I570">
        <v>85</v>
      </c>
      <c r="J570">
        <v>1660</v>
      </c>
      <c r="K570">
        <v>0</v>
      </c>
      <c r="L570">
        <v>23616</v>
      </c>
      <c r="M570">
        <v>37500</v>
      </c>
      <c r="N570">
        <v>0</v>
      </c>
      <c r="O570">
        <v>93</v>
      </c>
      <c r="P570">
        <v>1830</v>
      </c>
      <c r="R570">
        <v>4210308</v>
      </c>
      <c r="S570" t="s">
        <v>5940</v>
      </c>
      <c r="T570">
        <v>18478</v>
      </c>
      <c r="U570">
        <v>27810</v>
      </c>
      <c r="V570" t="s">
        <v>5940</v>
      </c>
      <c r="W570">
        <v>85</v>
      </c>
      <c r="X570">
        <v>1660</v>
      </c>
      <c r="Z570">
        <v>2106631</v>
      </c>
      <c r="AB570" t="s">
        <v>5940</v>
      </c>
      <c r="AC570">
        <v>2106631</v>
      </c>
      <c r="AD570" t="s">
        <v>6508</v>
      </c>
      <c r="AE570">
        <v>3812</v>
      </c>
      <c r="AF570">
        <v>2106631</v>
      </c>
      <c r="AG570" t="s">
        <v>6508</v>
      </c>
      <c r="AH570" t="s">
        <v>5940</v>
      </c>
      <c r="AI570">
        <v>2106631</v>
      </c>
      <c r="AJ570" t="s">
        <v>6508</v>
      </c>
      <c r="AK570">
        <v>66</v>
      </c>
      <c r="AL570">
        <v>2106631</v>
      </c>
      <c r="AM570" t="s">
        <v>6508</v>
      </c>
      <c r="AN570" t="s">
        <v>5940</v>
      </c>
      <c r="AO570">
        <v>0</v>
      </c>
      <c r="AP570">
        <v>2107001</v>
      </c>
      <c r="AQ570" t="s">
        <v>6514</v>
      </c>
      <c r="AR570">
        <v>376</v>
      </c>
    </row>
    <row r="571" spans="1:44" x14ac:dyDescent="0.25">
      <c r="A571">
        <v>4210407</v>
      </c>
      <c r="B571">
        <v>1</v>
      </c>
      <c r="C571" t="s">
        <v>893</v>
      </c>
      <c r="D571" t="s">
        <v>2159</v>
      </c>
      <c r="E571">
        <v>1450</v>
      </c>
      <c r="F571" t="s">
        <v>5940</v>
      </c>
      <c r="G571">
        <v>850</v>
      </c>
      <c r="H571" t="s">
        <v>5940</v>
      </c>
      <c r="I571">
        <v>8450</v>
      </c>
      <c r="J571">
        <v>85</v>
      </c>
      <c r="K571">
        <v>290</v>
      </c>
      <c r="L571">
        <v>0</v>
      </c>
      <c r="M571">
        <v>1600</v>
      </c>
      <c r="N571">
        <v>0</v>
      </c>
      <c r="O571">
        <v>10500</v>
      </c>
      <c r="P571">
        <v>84</v>
      </c>
      <c r="R571">
        <v>4210407</v>
      </c>
      <c r="S571">
        <v>1450</v>
      </c>
      <c r="T571" t="s">
        <v>5940</v>
      </c>
      <c r="U571">
        <v>850</v>
      </c>
      <c r="V571" t="s">
        <v>5940</v>
      </c>
      <c r="W571">
        <v>8450</v>
      </c>
      <c r="X571">
        <v>85</v>
      </c>
      <c r="Z571">
        <v>2106672</v>
      </c>
      <c r="AB571" t="s">
        <v>5940</v>
      </c>
      <c r="AC571">
        <v>2106672</v>
      </c>
      <c r="AD571" t="s">
        <v>6509</v>
      </c>
      <c r="AE571">
        <v>2870</v>
      </c>
      <c r="AF571">
        <v>2106672</v>
      </c>
      <c r="AG571" t="s">
        <v>6509</v>
      </c>
      <c r="AH571">
        <v>3780</v>
      </c>
      <c r="AI571">
        <v>2106672</v>
      </c>
      <c r="AJ571" t="s">
        <v>6509</v>
      </c>
      <c r="AK571">
        <v>551</v>
      </c>
      <c r="AL571">
        <v>2106672</v>
      </c>
      <c r="AM571" t="s">
        <v>6509</v>
      </c>
      <c r="AN571">
        <v>70</v>
      </c>
      <c r="AO571">
        <v>0</v>
      </c>
      <c r="AP571">
        <v>2107100</v>
      </c>
      <c r="AQ571" t="s">
        <v>6515</v>
      </c>
      <c r="AR571">
        <v>108</v>
      </c>
    </row>
    <row r="572" spans="1:44" x14ac:dyDescent="0.25">
      <c r="A572">
        <v>4210506</v>
      </c>
      <c r="B572">
        <v>1</v>
      </c>
      <c r="C572" t="s">
        <v>893</v>
      </c>
      <c r="D572" t="s">
        <v>2160</v>
      </c>
      <c r="E572">
        <v>3900</v>
      </c>
      <c r="F572">
        <v>1260</v>
      </c>
      <c r="G572">
        <v>13200</v>
      </c>
      <c r="H572" t="s">
        <v>5940</v>
      </c>
      <c r="I572" t="s">
        <v>5940</v>
      </c>
      <c r="J572">
        <v>240</v>
      </c>
      <c r="K572">
        <v>8400</v>
      </c>
      <c r="L572">
        <v>4835</v>
      </c>
      <c r="M572">
        <v>33450</v>
      </c>
      <c r="N572">
        <v>0</v>
      </c>
      <c r="O572">
        <v>15</v>
      </c>
      <c r="P572">
        <v>285</v>
      </c>
      <c r="R572">
        <v>4210506</v>
      </c>
      <c r="S572">
        <v>3900</v>
      </c>
      <c r="T572">
        <v>1260</v>
      </c>
      <c r="U572">
        <v>13200</v>
      </c>
      <c r="V572" t="s">
        <v>5940</v>
      </c>
      <c r="W572" t="s">
        <v>5940</v>
      </c>
      <c r="X572">
        <v>240</v>
      </c>
      <c r="Z572">
        <v>2106706</v>
      </c>
      <c r="AB572">
        <v>6</v>
      </c>
      <c r="AC572">
        <v>2106706</v>
      </c>
      <c r="AD572" t="s">
        <v>6510</v>
      </c>
      <c r="AE572">
        <v>7554</v>
      </c>
      <c r="AF572">
        <v>2106706</v>
      </c>
      <c r="AG572" t="s">
        <v>6510</v>
      </c>
      <c r="AH572">
        <v>11520</v>
      </c>
      <c r="AI572">
        <v>2106706</v>
      </c>
      <c r="AJ572" t="s">
        <v>6510</v>
      </c>
      <c r="AK572">
        <v>102</v>
      </c>
      <c r="AL572">
        <v>2106706</v>
      </c>
      <c r="AM572" t="s">
        <v>6510</v>
      </c>
      <c r="AN572">
        <v>2240</v>
      </c>
      <c r="AO572">
        <v>0</v>
      </c>
      <c r="AP572">
        <v>2107209</v>
      </c>
      <c r="AQ572" t="s">
        <v>6516</v>
      </c>
      <c r="AR572">
        <v>184</v>
      </c>
    </row>
    <row r="573" spans="1:44" x14ac:dyDescent="0.25">
      <c r="A573">
        <v>4210555</v>
      </c>
      <c r="B573">
        <v>1</v>
      </c>
      <c r="C573" t="s">
        <v>893</v>
      </c>
      <c r="D573" t="s">
        <v>2161</v>
      </c>
      <c r="E573">
        <v>420</v>
      </c>
      <c r="F573">
        <v>1312</v>
      </c>
      <c r="G573">
        <v>11580</v>
      </c>
      <c r="H573" t="s">
        <v>5940</v>
      </c>
      <c r="I573">
        <v>22</v>
      </c>
      <c r="J573">
        <v>60</v>
      </c>
      <c r="K573">
        <v>1200</v>
      </c>
      <c r="L573">
        <v>1680</v>
      </c>
      <c r="M573">
        <v>7526</v>
      </c>
      <c r="N573">
        <v>0</v>
      </c>
      <c r="O573">
        <v>0</v>
      </c>
      <c r="P573">
        <v>120</v>
      </c>
      <c r="R573">
        <v>4210555</v>
      </c>
      <c r="S573">
        <v>420</v>
      </c>
      <c r="T573">
        <v>1312</v>
      </c>
      <c r="U573">
        <v>11580</v>
      </c>
      <c r="V573" t="s">
        <v>5940</v>
      </c>
      <c r="W573">
        <v>22</v>
      </c>
      <c r="X573">
        <v>60</v>
      </c>
      <c r="Z573">
        <v>2106755</v>
      </c>
      <c r="AB573" t="s">
        <v>5940</v>
      </c>
      <c r="AC573">
        <v>2106755</v>
      </c>
      <c r="AD573" t="s">
        <v>6511</v>
      </c>
      <c r="AE573">
        <v>460</v>
      </c>
      <c r="AF573">
        <v>2106755</v>
      </c>
      <c r="AG573" t="s">
        <v>6511</v>
      </c>
      <c r="AH573" t="s">
        <v>5940</v>
      </c>
      <c r="AI573">
        <v>2106755</v>
      </c>
      <c r="AJ573" t="s">
        <v>6511</v>
      </c>
      <c r="AK573">
        <v>76</v>
      </c>
      <c r="AL573">
        <v>2106755</v>
      </c>
      <c r="AM573" t="s">
        <v>6511</v>
      </c>
      <c r="AN573" t="s">
        <v>5940</v>
      </c>
      <c r="AO573">
        <v>0</v>
      </c>
      <c r="AP573">
        <v>2107258</v>
      </c>
      <c r="AQ573" t="s">
        <v>6517</v>
      </c>
      <c r="AR573">
        <v>455</v>
      </c>
    </row>
    <row r="574" spans="1:44" x14ac:dyDescent="0.25">
      <c r="A574">
        <v>4210605</v>
      </c>
      <c r="B574">
        <v>1</v>
      </c>
      <c r="C574" t="s">
        <v>893</v>
      </c>
      <c r="D574" t="s">
        <v>2162</v>
      </c>
      <c r="E574">
        <v>7200</v>
      </c>
      <c r="F574" t="s">
        <v>5940</v>
      </c>
      <c r="G574">
        <v>360</v>
      </c>
      <c r="H574" t="s">
        <v>5940</v>
      </c>
      <c r="I574">
        <v>51300</v>
      </c>
      <c r="J574">
        <v>36</v>
      </c>
      <c r="K574">
        <v>7200</v>
      </c>
      <c r="L574">
        <v>0</v>
      </c>
      <c r="M574">
        <v>360</v>
      </c>
      <c r="N574">
        <v>0</v>
      </c>
      <c r="O574">
        <v>47310</v>
      </c>
      <c r="P574">
        <v>25</v>
      </c>
      <c r="R574">
        <v>4210605</v>
      </c>
      <c r="S574">
        <v>7200</v>
      </c>
      <c r="T574" t="s">
        <v>5940</v>
      </c>
      <c r="U574">
        <v>360</v>
      </c>
      <c r="V574" t="s">
        <v>5940</v>
      </c>
      <c r="W574">
        <v>51300</v>
      </c>
      <c r="X574">
        <v>36</v>
      </c>
      <c r="Z574">
        <v>2106805</v>
      </c>
      <c r="AB574" t="s">
        <v>5940</v>
      </c>
      <c r="AC574">
        <v>2106805</v>
      </c>
      <c r="AD574" t="s">
        <v>6512</v>
      </c>
      <c r="AE574">
        <v>368</v>
      </c>
      <c r="AF574">
        <v>2106805</v>
      </c>
      <c r="AG574" t="s">
        <v>6512</v>
      </c>
      <c r="AH574">
        <v>590</v>
      </c>
      <c r="AI574">
        <v>2106805</v>
      </c>
      <c r="AJ574" t="s">
        <v>6512</v>
      </c>
      <c r="AK574">
        <v>12</v>
      </c>
      <c r="AL574">
        <v>2106805</v>
      </c>
      <c r="AM574" t="s">
        <v>6512</v>
      </c>
      <c r="AN574" t="s">
        <v>5940</v>
      </c>
      <c r="AO574">
        <v>0</v>
      </c>
      <c r="AP574">
        <v>2107308</v>
      </c>
      <c r="AQ574" t="s">
        <v>6518</v>
      </c>
      <c r="AR574">
        <v>299</v>
      </c>
    </row>
    <row r="575" spans="1:44" x14ac:dyDescent="0.25">
      <c r="A575">
        <v>4210704</v>
      </c>
      <c r="B575">
        <v>1</v>
      </c>
      <c r="C575" t="s">
        <v>893</v>
      </c>
      <c r="D575" t="s">
        <v>2163</v>
      </c>
      <c r="E575" t="s">
        <v>5940</v>
      </c>
      <c r="F575">
        <v>192</v>
      </c>
      <c r="G575">
        <v>1440</v>
      </c>
      <c r="H575" t="s">
        <v>5940</v>
      </c>
      <c r="I575">
        <v>22</v>
      </c>
      <c r="J575">
        <v>120</v>
      </c>
      <c r="K575">
        <v>0</v>
      </c>
      <c r="L575">
        <v>525</v>
      </c>
      <c r="M575">
        <v>4320</v>
      </c>
      <c r="N575">
        <v>0</v>
      </c>
      <c r="O575">
        <v>18</v>
      </c>
      <c r="P575">
        <v>352</v>
      </c>
      <c r="R575">
        <v>4210704</v>
      </c>
      <c r="S575" t="s">
        <v>5940</v>
      </c>
      <c r="T575">
        <v>192</v>
      </c>
      <c r="U575">
        <v>1440</v>
      </c>
      <c r="V575" t="s">
        <v>5940</v>
      </c>
      <c r="W575">
        <v>22</v>
      </c>
      <c r="X575">
        <v>120</v>
      </c>
      <c r="Z575">
        <v>2106904</v>
      </c>
      <c r="AB575" t="s">
        <v>5940</v>
      </c>
      <c r="AC575">
        <v>2106904</v>
      </c>
      <c r="AD575" t="s">
        <v>6513</v>
      </c>
      <c r="AE575">
        <v>6632</v>
      </c>
      <c r="AF575">
        <v>2106904</v>
      </c>
      <c r="AG575" t="s">
        <v>6513</v>
      </c>
      <c r="AH575" t="s">
        <v>5940</v>
      </c>
      <c r="AI575">
        <v>2106904</v>
      </c>
      <c r="AJ575" t="s">
        <v>6513</v>
      </c>
      <c r="AK575">
        <v>116</v>
      </c>
      <c r="AL575">
        <v>2106904</v>
      </c>
      <c r="AM575" t="s">
        <v>6513</v>
      </c>
      <c r="AN575" t="s">
        <v>5940</v>
      </c>
      <c r="AO575">
        <v>0</v>
      </c>
      <c r="AP575">
        <v>2107357</v>
      </c>
      <c r="AQ575" t="s">
        <v>6519</v>
      </c>
      <c r="AR575">
        <v>820</v>
      </c>
    </row>
    <row r="576" spans="1:44" x14ac:dyDescent="0.25">
      <c r="A576">
        <v>4210803</v>
      </c>
      <c r="B576">
        <v>1</v>
      </c>
      <c r="C576" t="s">
        <v>893</v>
      </c>
      <c r="D576" t="s">
        <v>2164</v>
      </c>
      <c r="E576">
        <v>1000</v>
      </c>
      <c r="F576" t="s">
        <v>5940</v>
      </c>
      <c r="G576">
        <v>5520</v>
      </c>
      <c r="H576" t="s">
        <v>5940</v>
      </c>
      <c r="I576">
        <v>64820</v>
      </c>
      <c r="J576">
        <v>305</v>
      </c>
      <c r="K576">
        <v>1225</v>
      </c>
      <c r="L576">
        <v>0</v>
      </c>
      <c r="M576">
        <v>5880</v>
      </c>
      <c r="N576">
        <v>0</v>
      </c>
      <c r="O576">
        <v>65800</v>
      </c>
      <c r="P576">
        <v>245</v>
      </c>
      <c r="R576">
        <v>4210803</v>
      </c>
      <c r="S576">
        <v>1000</v>
      </c>
      <c r="T576" t="s">
        <v>5940</v>
      </c>
      <c r="U576">
        <v>5520</v>
      </c>
      <c r="V576" t="s">
        <v>5940</v>
      </c>
      <c r="W576">
        <v>64820</v>
      </c>
      <c r="X576">
        <v>305</v>
      </c>
      <c r="Z576">
        <v>2107001</v>
      </c>
      <c r="AB576" t="s">
        <v>5940</v>
      </c>
      <c r="AC576">
        <v>2107001</v>
      </c>
      <c r="AD576" t="s">
        <v>6514</v>
      </c>
      <c r="AE576">
        <v>480</v>
      </c>
      <c r="AF576">
        <v>2107001</v>
      </c>
      <c r="AG576" t="s">
        <v>6514</v>
      </c>
      <c r="AH576">
        <v>45200</v>
      </c>
      <c r="AI576">
        <v>2107001</v>
      </c>
      <c r="AJ576" t="s">
        <v>6514</v>
      </c>
      <c r="AK576">
        <v>52</v>
      </c>
      <c r="AL576">
        <v>2107001</v>
      </c>
      <c r="AM576" t="s">
        <v>6514</v>
      </c>
      <c r="AN576" t="s">
        <v>5940</v>
      </c>
      <c r="AO576">
        <v>0</v>
      </c>
      <c r="AP576">
        <v>2107407</v>
      </c>
      <c r="AQ576" t="s">
        <v>6520</v>
      </c>
      <c r="AR576">
        <v>550</v>
      </c>
    </row>
    <row r="577" spans="1:44" x14ac:dyDescent="0.25">
      <c r="A577">
        <v>4210852</v>
      </c>
      <c r="B577">
        <v>1</v>
      </c>
      <c r="C577" t="s">
        <v>893</v>
      </c>
      <c r="D577" t="s">
        <v>2165</v>
      </c>
      <c r="E577" t="s">
        <v>5940</v>
      </c>
      <c r="F577" t="s">
        <v>5940</v>
      </c>
      <c r="G577">
        <v>378</v>
      </c>
      <c r="H577" t="s">
        <v>5940</v>
      </c>
      <c r="I577">
        <v>16000</v>
      </c>
      <c r="J577">
        <v>7</v>
      </c>
      <c r="K577">
        <v>0</v>
      </c>
      <c r="L577">
        <v>0</v>
      </c>
      <c r="M577">
        <v>774</v>
      </c>
      <c r="N577">
        <v>0</v>
      </c>
      <c r="O577">
        <v>8400</v>
      </c>
      <c r="P577">
        <v>15</v>
      </c>
      <c r="R577">
        <v>4210852</v>
      </c>
      <c r="S577" t="s">
        <v>5940</v>
      </c>
      <c r="T577" t="s">
        <v>5940</v>
      </c>
      <c r="U577">
        <v>378</v>
      </c>
      <c r="V577" t="s">
        <v>5940</v>
      </c>
      <c r="W577">
        <v>16000</v>
      </c>
      <c r="X577">
        <v>7</v>
      </c>
      <c r="Z577">
        <v>2107100</v>
      </c>
      <c r="AB577" t="s">
        <v>5940</v>
      </c>
      <c r="AC577">
        <v>2107100</v>
      </c>
      <c r="AD577" t="s">
        <v>6515</v>
      </c>
      <c r="AE577">
        <v>27</v>
      </c>
      <c r="AF577">
        <v>2107100</v>
      </c>
      <c r="AG577" t="s">
        <v>6515</v>
      </c>
      <c r="AH577" t="s">
        <v>5940</v>
      </c>
      <c r="AI577">
        <v>2107100</v>
      </c>
      <c r="AJ577" t="s">
        <v>6515</v>
      </c>
      <c r="AK577">
        <v>7</v>
      </c>
      <c r="AL577">
        <v>2107100</v>
      </c>
      <c r="AM577" t="s">
        <v>6515</v>
      </c>
      <c r="AN577" t="s">
        <v>5940</v>
      </c>
      <c r="AO577">
        <v>0</v>
      </c>
      <c r="AP577">
        <v>2107456</v>
      </c>
      <c r="AQ577" t="s">
        <v>6521</v>
      </c>
      <c r="AR577">
        <v>1043</v>
      </c>
    </row>
    <row r="578" spans="1:44" x14ac:dyDescent="0.25">
      <c r="A578">
        <v>4210902</v>
      </c>
      <c r="B578">
        <v>1</v>
      </c>
      <c r="C578" t="s">
        <v>893</v>
      </c>
      <c r="D578" t="s">
        <v>2166</v>
      </c>
      <c r="E578">
        <v>1122</v>
      </c>
      <c r="F578">
        <v>472</v>
      </c>
      <c r="G578">
        <v>6282</v>
      </c>
      <c r="H578" t="s">
        <v>5940</v>
      </c>
      <c r="I578" t="s">
        <v>5940</v>
      </c>
      <c r="J578">
        <v>108</v>
      </c>
      <c r="K578">
        <v>1320</v>
      </c>
      <c r="L578">
        <v>714</v>
      </c>
      <c r="M578">
        <v>10368</v>
      </c>
      <c r="N578">
        <v>0</v>
      </c>
      <c r="O578">
        <v>0</v>
      </c>
      <c r="P578">
        <v>326</v>
      </c>
      <c r="R578">
        <v>4210902</v>
      </c>
      <c r="S578">
        <v>1122</v>
      </c>
      <c r="T578">
        <v>472</v>
      </c>
      <c r="U578">
        <v>6282</v>
      </c>
      <c r="V578" t="s">
        <v>5940</v>
      </c>
      <c r="W578" t="s">
        <v>5940</v>
      </c>
      <c r="X578">
        <v>108</v>
      </c>
      <c r="Z578">
        <v>2107209</v>
      </c>
      <c r="AB578" t="s">
        <v>5940</v>
      </c>
      <c r="AC578">
        <v>2107209</v>
      </c>
      <c r="AD578" t="s">
        <v>6516</v>
      </c>
      <c r="AE578">
        <v>672</v>
      </c>
      <c r="AF578">
        <v>2107209</v>
      </c>
      <c r="AG578" t="s">
        <v>6516</v>
      </c>
      <c r="AH578" t="s">
        <v>5940</v>
      </c>
      <c r="AI578">
        <v>2107209</v>
      </c>
      <c r="AJ578" t="s">
        <v>6516</v>
      </c>
      <c r="AK578">
        <v>47</v>
      </c>
      <c r="AL578">
        <v>2107209</v>
      </c>
      <c r="AM578" t="s">
        <v>6516</v>
      </c>
      <c r="AN578" t="s">
        <v>5940</v>
      </c>
      <c r="AO578">
        <v>0</v>
      </c>
      <c r="AP578">
        <v>2107605</v>
      </c>
      <c r="AQ578" t="s">
        <v>6523</v>
      </c>
      <c r="AR578">
        <v>904</v>
      </c>
    </row>
    <row r="579" spans="1:44" x14ac:dyDescent="0.25">
      <c r="A579">
        <v>4211009</v>
      </c>
      <c r="B579">
        <v>1</v>
      </c>
      <c r="C579" t="s">
        <v>893</v>
      </c>
      <c r="D579" t="s">
        <v>2167</v>
      </c>
      <c r="E579">
        <v>8100</v>
      </c>
      <c r="F579">
        <v>480</v>
      </c>
      <c r="G579">
        <v>7589</v>
      </c>
      <c r="H579" t="s">
        <v>5940</v>
      </c>
      <c r="I579">
        <v>10</v>
      </c>
      <c r="J579">
        <v>589</v>
      </c>
      <c r="K579">
        <v>11200</v>
      </c>
      <c r="L579">
        <v>900</v>
      </c>
      <c r="M579">
        <v>13440</v>
      </c>
      <c r="N579">
        <v>0</v>
      </c>
      <c r="O579">
        <v>30</v>
      </c>
      <c r="P579">
        <v>810</v>
      </c>
      <c r="R579">
        <v>4211009</v>
      </c>
      <c r="S579">
        <v>8100</v>
      </c>
      <c r="T579">
        <v>480</v>
      </c>
      <c r="U579">
        <v>7589</v>
      </c>
      <c r="V579" t="s">
        <v>5940</v>
      </c>
      <c r="W579">
        <v>10</v>
      </c>
      <c r="X579">
        <v>589</v>
      </c>
      <c r="Z579">
        <v>2107258</v>
      </c>
      <c r="AB579" t="s">
        <v>5940</v>
      </c>
      <c r="AC579">
        <v>2107258</v>
      </c>
      <c r="AD579" t="s">
        <v>6517</v>
      </c>
      <c r="AE579">
        <v>2167</v>
      </c>
      <c r="AF579">
        <v>2107258</v>
      </c>
      <c r="AG579" t="s">
        <v>6517</v>
      </c>
      <c r="AH579">
        <v>100</v>
      </c>
      <c r="AI579">
        <v>2107258</v>
      </c>
      <c r="AJ579" t="s">
        <v>6517</v>
      </c>
      <c r="AK579">
        <v>24</v>
      </c>
      <c r="AL579">
        <v>2107258</v>
      </c>
      <c r="AM579" t="s">
        <v>6517</v>
      </c>
      <c r="AN579">
        <v>3355</v>
      </c>
      <c r="AO579">
        <v>0</v>
      </c>
      <c r="AP579">
        <v>2107704</v>
      </c>
      <c r="AQ579" t="s">
        <v>6524</v>
      </c>
      <c r="AR579">
        <v>1193</v>
      </c>
    </row>
    <row r="580" spans="1:44" x14ac:dyDescent="0.25">
      <c r="A580">
        <v>4211058</v>
      </c>
      <c r="B580">
        <v>1</v>
      </c>
      <c r="C580" t="s">
        <v>893</v>
      </c>
      <c r="D580" t="s">
        <v>2168</v>
      </c>
      <c r="E580" t="s">
        <v>5940</v>
      </c>
      <c r="F580">
        <v>720</v>
      </c>
      <c r="G580">
        <v>2592</v>
      </c>
      <c r="H580" t="s">
        <v>5940</v>
      </c>
      <c r="I580" t="s">
        <v>5940</v>
      </c>
      <c r="J580">
        <v>546</v>
      </c>
      <c r="K580">
        <v>0</v>
      </c>
      <c r="L580">
        <v>1350</v>
      </c>
      <c r="M580">
        <v>6156</v>
      </c>
      <c r="N580">
        <v>0</v>
      </c>
      <c r="O580">
        <v>50</v>
      </c>
      <c r="P580">
        <v>1440</v>
      </c>
      <c r="R580">
        <v>4211058</v>
      </c>
      <c r="S580" t="s">
        <v>5940</v>
      </c>
      <c r="T580">
        <v>720</v>
      </c>
      <c r="U580">
        <v>2592</v>
      </c>
      <c r="V580" t="s">
        <v>5940</v>
      </c>
      <c r="W580" t="s">
        <v>5940</v>
      </c>
      <c r="X580">
        <v>546</v>
      </c>
      <c r="Z580">
        <v>2107308</v>
      </c>
      <c r="AB580" t="s">
        <v>5940</v>
      </c>
      <c r="AC580">
        <v>2107308</v>
      </c>
      <c r="AD580" t="s">
        <v>6518</v>
      </c>
      <c r="AE580">
        <v>1563</v>
      </c>
      <c r="AF580">
        <v>2107308</v>
      </c>
      <c r="AG580" t="s">
        <v>6518</v>
      </c>
      <c r="AH580" t="s">
        <v>5940</v>
      </c>
      <c r="AI580">
        <v>2107308</v>
      </c>
      <c r="AJ580" t="s">
        <v>6518</v>
      </c>
      <c r="AK580">
        <v>103</v>
      </c>
      <c r="AL580">
        <v>2107308</v>
      </c>
      <c r="AM580" t="s">
        <v>6518</v>
      </c>
      <c r="AN580" t="s">
        <v>5940</v>
      </c>
      <c r="AO580">
        <v>0</v>
      </c>
      <c r="AP580">
        <v>2107803</v>
      </c>
      <c r="AQ580" t="s">
        <v>6525</v>
      </c>
      <c r="AR580">
        <v>1255</v>
      </c>
    </row>
    <row r="581" spans="1:44" x14ac:dyDescent="0.25">
      <c r="A581">
        <v>4211108</v>
      </c>
      <c r="B581">
        <v>1</v>
      </c>
      <c r="C581" t="s">
        <v>893</v>
      </c>
      <c r="D581" t="s">
        <v>2169</v>
      </c>
      <c r="E581" t="s">
        <v>5940</v>
      </c>
      <c r="F581">
        <v>5472</v>
      </c>
      <c r="G581">
        <v>8761</v>
      </c>
      <c r="H581" t="s">
        <v>5940</v>
      </c>
      <c r="I581">
        <v>90</v>
      </c>
      <c r="J581">
        <v>1080</v>
      </c>
      <c r="K581">
        <v>0</v>
      </c>
      <c r="L581">
        <v>9180</v>
      </c>
      <c r="M581">
        <v>13800</v>
      </c>
      <c r="N581">
        <v>0</v>
      </c>
      <c r="O581">
        <v>160</v>
      </c>
      <c r="P581">
        <v>930</v>
      </c>
      <c r="R581">
        <v>4211108</v>
      </c>
      <c r="S581" t="s">
        <v>5940</v>
      </c>
      <c r="T581">
        <v>5472</v>
      </c>
      <c r="U581">
        <v>8761</v>
      </c>
      <c r="V581" t="s">
        <v>5940</v>
      </c>
      <c r="W581">
        <v>90</v>
      </c>
      <c r="X581">
        <v>1080</v>
      </c>
      <c r="Z581">
        <v>2107357</v>
      </c>
      <c r="AB581" t="s">
        <v>5940</v>
      </c>
      <c r="AC581">
        <v>2107357</v>
      </c>
      <c r="AD581" t="s">
        <v>6519</v>
      </c>
      <c r="AE581">
        <v>2430</v>
      </c>
      <c r="AF581">
        <v>2107357</v>
      </c>
      <c r="AG581" t="s">
        <v>6519</v>
      </c>
      <c r="AH581" t="s">
        <v>5940</v>
      </c>
      <c r="AI581">
        <v>2107357</v>
      </c>
      <c r="AJ581" t="s">
        <v>6519</v>
      </c>
      <c r="AK581">
        <v>198</v>
      </c>
      <c r="AL581">
        <v>2107357</v>
      </c>
      <c r="AM581" t="s">
        <v>6519</v>
      </c>
      <c r="AN581" t="s">
        <v>5940</v>
      </c>
      <c r="AO581">
        <v>0</v>
      </c>
      <c r="AP581">
        <v>2107902</v>
      </c>
      <c r="AQ581" t="s">
        <v>6526</v>
      </c>
      <c r="AR581">
        <v>788</v>
      </c>
    </row>
    <row r="582" spans="1:44" x14ac:dyDescent="0.25">
      <c r="A582">
        <v>4211207</v>
      </c>
      <c r="B582">
        <v>1</v>
      </c>
      <c r="C582" t="s">
        <v>893</v>
      </c>
      <c r="D582" t="s">
        <v>2170</v>
      </c>
      <c r="E582">
        <v>1500</v>
      </c>
      <c r="F582" t="s">
        <v>5940</v>
      </c>
      <c r="G582">
        <v>1440</v>
      </c>
      <c r="H582" t="s">
        <v>5940</v>
      </c>
      <c r="I582">
        <v>2400</v>
      </c>
      <c r="J582">
        <v>465</v>
      </c>
      <c r="K582">
        <v>900</v>
      </c>
      <c r="L582">
        <v>0</v>
      </c>
      <c r="M582">
        <v>1800</v>
      </c>
      <c r="N582">
        <v>0</v>
      </c>
      <c r="O582">
        <v>1950</v>
      </c>
      <c r="P582">
        <v>408</v>
      </c>
      <c r="R582">
        <v>4211207</v>
      </c>
      <c r="S582">
        <v>1500</v>
      </c>
      <c r="T582" t="s">
        <v>5940</v>
      </c>
      <c r="U582">
        <v>1440</v>
      </c>
      <c r="V582" t="s">
        <v>5940</v>
      </c>
      <c r="W582">
        <v>2400</v>
      </c>
      <c r="X582">
        <v>465</v>
      </c>
      <c r="Z582">
        <v>2107407</v>
      </c>
      <c r="AB582" t="s">
        <v>5940</v>
      </c>
      <c r="AC582">
        <v>2107407</v>
      </c>
      <c r="AD582" t="s">
        <v>6520</v>
      </c>
      <c r="AE582">
        <v>1319</v>
      </c>
      <c r="AF582">
        <v>2107407</v>
      </c>
      <c r="AG582" t="s">
        <v>6520</v>
      </c>
      <c r="AH582" t="s">
        <v>5940</v>
      </c>
      <c r="AI582">
        <v>2107407</v>
      </c>
      <c r="AJ582" t="s">
        <v>6520</v>
      </c>
      <c r="AK582">
        <v>429</v>
      </c>
      <c r="AL582">
        <v>2107407</v>
      </c>
      <c r="AM582" t="s">
        <v>6520</v>
      </c>
      <c r="AN582" t="s">
        <v>5940</v>
      </c>
      <c r="AO582">
        <v>0</v>
      </c>
      <c r="AP582">
        <v>2108009</v>
      </c>
      <c r="AQ582" t="s">
        <v>6527</v>
      </c>
      <c r="AR582">
        <v>1378</v>
      </c>
    </row>
    <row r="583" spans="1:44" x14ac:dyDescent="0.25">
      <c r="A583">
        <v>4211256</v>
      </c>
      <c r="B583">
        <v>1</v>
      </c>
      <c r="C583" t="s">
        <v>893</v>
      </c>
      <c r="D583" t="s">
        <v>2171</v>
      </c>
      <c r="E583">
        <v>280</v>
      </c>
      <c r="F583" t="s">
        <v>5940</v>
      </c>
      <c r="G583">
        <v>1800</v>
      </c>
      <c r="H583" t="s">
        <v>5940</v>
      </c>
      <c r="I583">
        <v>21560</v>
      </c>
      <c r="J583">
        <v>55</v>
      </c>
      <c r="K583">
        <v>385</v>
      </c>
      <c r="L583">
        <v>0</v>
      </c>
      <c r="M583">
        <v>2160</v>
      </c>
      <c r="N583">
        <v>0</v>
      </c>
      <c r="O583">
        <v>20475</v>
      </c>
      <c r="P583">
        <v>42</v>
      </c>
      <c r="R583">
        <v>4211256</v>
      </c>
      <c r="S583">
        <v>280</v>
      </c>
      <c r="T583" t="s">
        <v>5940</v>
      </c>
      <c r="U583">
        <v>1800</v>
      </c>
      <c r="V583" t="s">
        <v>5940</v>
      </c>
      <c r="W583">
        <v>21560</v>
      </c>
      <c r="X583">
        <v>55</v>
      </c>
      <c r="Z583">
        <v>2107456</v>
      </c>
      <c r="AB583" t="s">
        <v>5940</v>
      </c>
      <c r="AC583">
        <v>2107456</v>
      </c>
      <c r="AD583" t="s">
        <v>6521</v>
      </c>
      <c r="AE583">
        <v>1242</v>
      </c>
      <c r="AF583">
        <v>2107456</v>
      </c>
      <c r="AG583" t="s">
        <v>6521</v>
      </c>
      <c r="AH583" t="s">
        <v>5940</v>
      </c>
      <c r="AI583">
        <v>2107456</v>
      </c>
      <c r="AJ583" t="s">
        <v>6521</v>
      </c>
      <c r="AK583">
        <v>11</v>
      </c>
      <c r="AL583">
        <v>2107456</v>
      </c>
      <c r="AM583" t="s">
        <v>6521</v>
      </c>
      <c r="AN583" t="s">
        <v>5940</v>
      </c>
      <c r="AO583">
        <v>0</v>
      </c>
      <c r="AP583">
        <v>2108058</v>
      </c>
      <c r="AQ583" t="s">
        <v>6528</v>
      </c>
      <c r="AR583">
        <v>285</v>
      </c>
    </row>
    <row r="584" spans="1:44" x14ac:dyDescent="0.25">
      <c r="A584">
        <v>4211306</v>
      </c>
      <c r="B584">
        <v>1</v>
      </c>
      <c r="C584" t="s">
        <v>893</v>
      </c>
      <c r="D584" t="s">
        <v>2172</v>
      </c>
      <c r="E584">
        <v>300</v>
      </c>
      <c r="F584" t="s">
        <v>5940</v>
      </c>
      <c r="G584">
        <v>0</v>
      </c>
      <c r="H584" t="s">
        <v>5940</v>
      </c>
      <c r="I584">
        <v>5850</v>
      </c>
      <c r="J584" t="s">
        <v>5940</v>
      </c>
      <c r="K584">
        <v>300</v>
      </c>
      <c r="L584">
        <v>0</v>
      </c>
      <c r="M584">
        <v>0</v>
      </c>
      <c r="N584">
        <v>0</v>
      </c>
      <c r="O584">
        <v>5460</v>
      </c>
      <c r="P584">
        <v>0</v>
      </c>
      <c r="R584">
        <v>4211306</v>
      </c>
      <c r="S584">
        <v>300</v>
      </c>
      <c r="T584" t="s">
        <v>5940</v>
      </c>
      <c r="U584">
        <v>0</v>
      </c>
      <c r="V584" t="s">
        <v>5940</v>
      </c>
      <c r="W584">
        <v>5850</v>
      </c>
      <c r="X584" t="s">
        <v>5940</v>
      </c>
      <c r="Z584">
        <v>2107506</v>
      </c>
      <c r="AB584" t="s">
        <v>5940</v>
      </c>
      <c r="AC584">
        <v>2107506</v>
      </c>
      <c r="AD584" t="s">
        <v>6522</v>
      </c>
      <c r="AE584" t="s">
        <v>5940</v>
      </c>
      <c r="AF584">
        <v>2107506</v>
      </c>
      <c r="AG584" t="s">
        <v>6522</v>
      </c>
      <c r="AH584" t="s">
        <v>5940</v>
      </c>
      <c r="AI584">
        <v>2107506</v>
      </c>
      <c r="AJ584" t="s">
        <v>6522</v>
      </c>
      <c r="AK584" t="s">
        <v>5940</v>
      </c>
      <c r="AL584">
        <v>2107506</v>
      </c>
      <c r="AM584" t="s">
        <v>6522</v>
      </c>
      <c r="AN584" t="s">
        <v>5940</v>
      </c>
      <c r="AO584">
        <v>0</v>
      </c>
      <c r="AP584">
        <v>2108108</v>
      </c>
      <c r="AQ584" t="s">
        <v>6529</v>
      </c>
      <c r="AR584">
        <v>2576</v>
      </c>
    </row>
    <row r="585" spans="1:44" x14ac:dyDescent="0.25">
      <c r="A585">
        <v>4211405</v>
      </c>
      <c r="B585">
        <v>1</v>
      </c>
      <c r="C585" t="s">
        <v>893</v>
      </c>
      <c r="D585" t="s">
        <v>2173</v>
      </c>
      <c r="E585">
        <v>400</v>
      </c>
      <c r="F585">
        <v>1080</v>
      </c>
      <c r="G585">
        <v>7560</v>
      </c>
      <c r="H585" t="s">
        <v>5940</v>
      </c>
      <c r="I585" t="s">
        <v>5940</v>
      </c>
      <c r="J585">
        <v>34</v>
      </c>
      <c r="K585">
        <v>1200</v>
      </c>
      <c r="L585">
        <v>1920</v>
      </c>
      <c r="M585">
        <v>17760</v>
      </c>
      <c r="N585">
        <v>0</v>
      </c>
      <c r="O585">
        <v>0</v>
      </c>
      <c r="P585">
        <v>27</v>
      </c>
      <c r="R585">
        <v>4211405</v>
      </c>
      <c r="S585">
        <v>400</v>
      </c>
      <c r="T585">
        <v>1080</v>
      </c>
      <c r="U585">
        <v>7560</v>
      </c>
      <c r="V585" t="s">
        <v>5940</v>
      </c>
      <c r="W585" t="s">
        <v>5940</v>
      </c>
      <c r="X585">
        <v>34</v>
      </c>
      <c r="Z585">
        <v>2107605</v>
      </c>
      <c r="AB585" t="s">
        <v>5940</v>
      </c>
      <c r="AC585">
        <v>2107605</v>
      </c>
      <c r="AD585" t="s">
        <v>6523</v>
      </c>
      <c r="AE585">
        <v>2880</v>
      </c>
      <c r="AF585">
        <v>2107605</v>
      </c>
      <c r="AG585" t="s">
        <v>6523</v>
      </c>
      <c r="AH585">
        <v>70</v>
      </c>
      <c r="AI585">
        <v>2107605</v>
      </c>
      <c r="AJ585" t="s">
        <v>6523</v>
      </c>
      <c r="AK585">
        <v>115</v>
      </c>
      <c r="AL585">
        <v>2107605</v>
      </c>
      <c r="AM585" t="s">
        <v>6523</v>
      </c>
      <c r="AN585" t="s">
        <v>5940</v>
      </c>
      <c r="AO585">
        <v>0</v>
      </c>
      <c r="AP585">
        <v>2108207</v>
      </c>
      <c r="AQ585" t="s">
        <v>6530</v>
      </c>
      <c r="AR585">
        <v>269</v>
      </c>
    </row>
    <row r="586" spans="1:44" x14ac:dyDescent="0.25">
      <c r="A586">
        <v>4211454</v>
      </c>
      <c r="B586">
        <v>1</v>
      </c>
      <c r="C586" t="s">
        <v>893</v>
      </c>
      <c r="D586" t="s">
        <v>2174</v>
      </c>
      <c r="E586">
        <v>320</v>
      </c>
      <c r="F586">
        <v>162</v>
      </c>
      <c r="G586">
        <v>6750</v>
      </c>
      <c r="H586" t="s">
        <v>5940</v>
      </c>
      <c r="I586" t="s">
        <v>5940</v>
      </c>
      <c r="J586">
        <v>90</v>
      </c>
      <c r="K586">
        <v>6750</v>
      </c>
      <c r="L586">
        <v>720</v>
      </c>
      <c r="M586">
        <v>12624</v>
      </c>
      <c r="N586">
        <v>0</v>
      </c>
      <c r="O586">
        <v>27</v>
      </c>
      <c r="P586">
        <v>150</v>
      </c>
      <c r="R586">
        <v>4211454</v>
      </c>
      <c r="S586">
        <v>320</v>
      </c>
      <c r="T586">
        <v>162</v>
      </c>
      <c r="U586">
        <v>6750</v>
      </c>
      <c r="V586" t="s">
        <v>5940</v>
      </c>
      <c r="W586" t="s">
        <v>5940</v>
      </c>
      <c r="X586">
        <v>90</v>
      </c>
      <c r="Z586">
        <v>2107704</v>
      </c>
      <c r="AB586" t="s">
        <v>5940</v>
      </c>
      <c r="AC586">
        <v>2107704</v>
      </c>
      <c r="AD586" t="s">
        <v>6524</v>
      </c>
      <c r="AE586">
        <v>5098</v>
      </c>
      <c r="AF586">
        <v>2107704</v>
      </c>
      <c r="AG586" t="s">
        <v>6524</v>
      </c>
      <c r="AH586">
        <v>1812</v>
      </c>
      <c r="AI586">
        <v>2107704</v>
      </c>
      <c r="AJ586" t="s">
        <v>6524</v>
      </c>
      <c r="AK586">
        <v>181</v>
      </c>
      <c r="AL586">
        <v>2107704</v>
      </c>
      <c r="AM586" t="s">
        <v>6524</v>
      </c>
      <c r="AN586" t="s">
        <v>5940</v>
      </c>
      <c r="AO586">
        <v>0</v>
      </c>
      <c r="AP586">
        <v>2108256</v>
      </c>
      <c r="AQ586" t="s">
        <v>6531</v>
      </c>
      <c r="AR586">
        <v>726</v>
      </c>
    </row>
    <row r="587" spans="1:44" x14ac:dyDescent="0.25">
      <c r="A587">
        <v>4211504</v>
      </c>
      <c r="B587">
        <v>1</v>
      </c>
      <c r="C587" t="s">
        <v>893</v>
      </c>
      <c r="D587" t="s">
        <v>2175</v>
      </c>
      <c r="E587" t="s">
        <v>5940</v>
      </c>
      <c r="F587" t="s">
        <v>5940</v>
      </c>
      <c r="G587">
        <v>4280</v>
      </c>
      <c r="H587" t="s">
        <v>5940</v>
      </c>
      <c r="I587" t="s">
        <v>5940</v>
      </c>
      <c r="J587">
        <v>75</v>
      </c>
      <c r="K587">
        <v>0</v>
      </c>
      <c r="L587">
        <v>0</v>
      </c>
      <c r="M587">
        <v>3800</v>
      </c>
      <c r="N587">
        <v>0</v>
      </c>
      <c r="O587">
        <v>0</v>
      </c>
      <c r="P587">
        <v>48</v>
      </c>
      <c r="R587">
        <v>4211504</v>
      </c>
      <c r="S587" t="s">
        <v>5940</v>
      </c>
      <c r="T587" t="s">
        <v>5940</v>
      </c>
      <c r="U587">
        <v>4280</v>
      </c>
      <c r="V587" t="s">
        <v>5940</v>
      </c>
      <c r="W587" t="s">
        <v>5940</v>
      </c>
      <c r="X587">
        <v>75</v>
      </c>
      <c r="Z587">
        <v>2107803</v>
      </c>
      <c r="AB587" t="s">
        <v>5940</v>
      </c>
      <c r="AC587">
        <v>2107803</v>
      </c>
      <c r="AD587" t="s">
        <v>6525</v>
      </c>
      <c r="AE587">
        <v>3549</v>
      </c>
      <c r="AF587">
        <v>2107803</v>
      </c>
      <c r="AG587" t="s">
        <v>6525</v>
      </c>
      <c r="AH587">
        <v>1740</v>
      </c>
      <c r="AI587">
        <v>2107803</v>
      </c>
      <c r="AJ587" t="s">
        <v>6525</v>
      </c>
      <c r="AK587">
        <v>532</v>
      </c>
      <c r="AL587">
        <v>2107803</v>
      </c>
      <c r="AM587" t="s">
        <v>6525</v>
      </c>
      <c r="AN587" t="s">
        <v>5940</v>
      </c>
      <c r="AO587">
        <v>0</v>
      </c>
      <c r="AP587">
        <v>2108306</v>
      </c>
      <c r="AQ587" t="s">
        <v>6532</v>
      </c>
      <c r="AR587">
        <v>1959</v>
      </c>
    </row>
    <row r="588" spans="1:44" x14ac:dyDescent="0.25">
      <c r="A588">
        <v>4211603</v>
      </c>
      <c r="B588">
        <v>1</v>
      </c>
      <c r="C588" t="s">
        <v>893</v>
      </c>
      <c r="D588" t="s">
        <v>2176</v>
      </c>
      <c r="E588">
        <v>1000</v>
      </c>
      <c r="F588" t="s">
        <v>5940</v>
      </c>
      <c r="G588">
        <v>6660</v>
      </c>
      <c r="H588" t="s">
        <v>5940</v>
      </c>
      <c r="I588">
        <v>55440</v>
      </c>
      <c r="J588">
        <v>59</v>
      </c>
      <c r="K588">
        <v>1200</v>
      </c>
      <c r="L588">
        <v>0</v>
      </c>
      <c r="M588">
        <v>7020</v>
      </c>
      <c r="N588">
        <v>0</v>
      </c>
      <c r="O588">
        <v>53900</v>
      </c>
      <c r="P588">
        <v>72</v>
      </c>
      <c r="R588">
        <v>4211603</v>
      </c>
      <c r="S588">
        <v>1000</v>
      </c>
      <c r="T588" t="s">
        <v>5940</v>
      </c>
      <c r="U588">
        <v>6660</v>
      </c>
      <c r="V588" t="s">
        <v>5940</v>
      </c>
      <c r="W588">
        <v>55440</v>
      </c>
      <c r="X588">
        <v>59</v>
      </c>
      <c r="Z588">
        <v>2107902</v>
      </c>
      <c r="AB588" t="s">
        <v>5940</v>
      </c>
      <c r="AC588">
        <v>2107902</v>
      </c>
      <c r="AD588" t="s">
        <v>6526</v>
      </c>
      <c r="AE588">
        <v>3539</v>
      </c>
      <c r="AF588">
        <v>2107902</v>
      </c>
      <c r="AG588" t="s">
        <v>6526</v>
      </c>
      <c r="AH588">
        <v>533</v>
      </c>
      <c r="AI588">
        <v>2107902</v>
      </c>
      <c r="AJ588" t="s">
        <v>6526</v>
      </c>
      <c r="AK588">
        <v>161</v>
      </c>
      <c r="AL588">
        <v>2107902</v>
      </c>
      <c r="AM588" t="s">
        <v>6526</v>
      </c>
      <c r="AN588" t="s">
        <v>5940</v>
      </c>
      <c r="AO588">
        <v>0</v>
      </c>
      <c r="AP588">
        <v>2108405</v>
      </c>
      <c r="AQ588" t="s">
        <v>6533</v>
      </c>
      <c r="AR588">
        <v>181</v>
      </c>
    </row>
    <row r="589" spans="1:44" x14ac:dyDescent="0.25">
      <c r="A589">
        <v>4211652</v>
      </c>
      <c r="B589">
        <v>1</v>
      </c>
      <c r="C589" t="s">
        <v>893</v>
      </c>
      <c r="D589" t="s">
        <v>2177</v>
      </c>
      <c r="E589">
        <v>6000</v>
      </c>
      <c r="F589">
        <v>109</v>
      </c>
      <c r="G589">
        <v>17438</v>
      </c>
      <c r="H589" t="s">
        <v>5940</v>
      </c>
      <c r="I589">
        <v>32</v>
      </c>
      <c r="J589">
        <v>409</v>
      </c>
      <c r="K589">
        <v>8000</v>
      </c>
      <c r="L589">
        <v>600</v>
      </c>
      <c r="M589">
        <v>20280</v>
      </c>
      <c r="N589">
        <v>0</v>
      </c>
      <c r="O589">
        <v>16</v>
      </c>
      <c r="P589">
        <v>534</v>
      </c>
      <c r="R589">
        <v>4211652</v>
      </c>
      <c r="S589">
        <v>6000</v>
      </c>
      <c r="T589">
        <v>109</v>
      </c>
      <c r="U589">
        <v>17438</v>
      </c>
      <c r="V589" t="s">
        <v>5940</v>
      </c>
      <c r="W589">
        <v>32</v>
      </c>
      <c r="X589">
        <v>409</v>
      </c>
      <c r="Z589">
        <v>2108009</v>
      </c>
      <c r="AB589" t="s">
        <v>5940</v>
      </c>
      <c r="AC589">
        <v>2108009</v>
      </c>
      <c r="AD589" t="s">
        <v>6527</v>
      </c>
      <c r="AE589">
        <v>6594</v>
      </c>
      <c r="AF589">
        <v>2108009</v>
      </c>
      <c r="AG589" t="s">
        <v>6527</v>
      </c>
      <c r="AH589">
        <v>2205</v>
      </c>
      <c r="AI589">
        <v>2108009</v>
      </c>
      <c r="AJ589" t="s">
        <v>6527</v>
      </c>
      <c r="AK589">
        <v>224</v>
      </c>
      <c r="AL589">
        <v>2108009</v>
      </c>
      <c r="AM589" t="s">
        <v>6527</v>
      </c>
      <c r="AN589">
        <v>2324</v>
      </c>
      <c r="AO589">
        <v>0</v>
      </c>
      <c r="AP589">
        <v>2108454</v>
      </c>
      <c r="AQ589" t="s">
        <v>6534</v>
      </c>
      <c r="AR589">
        <v>609</v>
      </c>
    </row>
    <row r="590" spans="1:44" x14ac:dyDescent="0.25">
      <c r="A590">
        <v>4211702</v>
      </c>
      <c r="B590">
        <v>1</v>
      </c>
      <c r="C590" t="s">
        <v>893</v>
      </c>
      <c r="D590" t="s">
        <v>2178</v>
      </c>
      <c r="E590">
        <v>32300</v>
      </c>
      <c r="F590" t="s">
        <v>5940</v>
      </c>
      <c r="G590">
        <v>12373</v>
      </c>
      <c r="H590" t="s">
        <v>5940</v>
      </c>
      <c r="I590">
        <v>56</v>
      </c>
      <c r="J590">
        <v>1054</v>
      </c>
      <c r="K590">
        <v>35000</v>
      </c>
      <c r="L590">
        <v>0</v>
      </c>
      <c r="M590">
        <v>8520</v>
      </c>
      <c r="N590">
        <v>0</v>
      </c>
      <c r="O590">
        <v>16</v>
      </c>
      <c r="P590">
        <v>576</v>
      </c>
      <c r="R590">
        <v>4211702</v>
      </c>
      <c r="S590">
        <v>32300</v>
      </c>
      <c r="T590" t="s">
        <v>5940</v>
      </c>
      <c r="U590">
        <v>12373</v>
      </c>
      <c r="V590" t="s">
        <v>5940</v>
      </c>
      <c r="W590">
        <v>56</v>
      </c>
      <c r="X590">
        <v>1054</v>
      </c>
      <c r="Z590">
        <v>2108058</v>
      </c>
      <c r="AB590" t="s">
        <v>5940</v>
      </c>
      <c r="AC590">
        <v>2108058</v>
      </c>
      <c r="AD590" t="s">
        <v>6528</v>
      </c>
      <c r="AE590">
        <v>188</v>
      </c>
      <c r="AF590">
        <v>2108058</v>
      </c>
      <c r="AG590" t="s">
        <v>6528</v>
      </c>
      <c r="AH590" t="s">
        <v>5940</v>
      </c>
      <c r="AI590">
        <v>2108058</v>
      </c>
      <c r="AJ590" t="s">
        <v>6528</v>
      </c>
      <c r="AK590">
        <v>211</v>
      </c>
      <c r="AL590">
        <v>2108058</v>
      </c>
      <c r="AM590" t="s">
        <v>6528</v>
      </c>
      <c r="AN590" t="s">
        <v>5940</v>
      </c>
      <c r="AO590">
        <v>0</v>
      </c>
      <c r="AP590">
        <v>2108504</v>
      </c>
      <c r="AQ590" t="s">
        <v>6535</v>
      </c>
      <c r="AR590">
        <v>105</v>
      </c>
    </row>
    <row r="591" spans="1:44" x14ac:dyDescent="0.25">
      <c r="A591">
        <v>4211751</v>
      </c>
      <c r="B591">
        <v>1</v>
      </c>
      <c r="C591" t="s">
        <v>893</v>
      </c>
      <c r="D591" t="s">
        <v>2179</v>
      </c>
      <c r="E591" t="s">
        <v>5940</v>
      </c>
      <c r="F591">
        <v>720</v>
      </c>
      <c r="G591">
        <v>5760</v>
      </c>
      <c r="H591" t="s">
        <v>5940</v>
      </c>
      <c r="I591">
        <v>15</v>
      </c>
      <c r="J591">
        <v>170</v>
      </c>
      <c r="K591">
        <v>0</v>
      </c>
      <c r="L591">
        <v>600</v>
      </c>
      <c r="M591">
        <v>10560</v>
      </c>
      <c r="N591">
        <v>0</v>
      </c>
      <c r="O591">
        <v>0</v>
      </c>
      <c r="P591">
        <v>216</v>
      </c>
      <c r="R591">
        <v>4211751</v>
      </c>
      <c r="S591" t="s">
        <v>5940</v>
      </c>
      <c r="T591">
        <v>720</v>
      </c>
      <c r="U591">
        <v>5760</v>
      </c>
      <c r="V591" t="s">
        <v>5940</v>
      </c>
      <c r="W591">
        <v>15</v>
      </c>
      <c r="X591">
        <v>170</v>
      </c>
      <c r="Z591">
        <v>2108108</v>
      </c>
      <c r="AB591" t="s">
        <v>5940</v>
      </c>
      <c r="AC591">
        <v>2108108</v>
      </c>
      <c r="AD591" t="s">
        <v>6529</v>
      </c>
      <c r="AE591">
        <v>3478</v>
      </c>
      <c r="AF591">
        <v>2108108</v>
      </c>
      <c r="AG591" t="s">
        <v>6529</v>
      </c>
      <c r="AH591">
        <v>240</v>
      </c>
      <c r="AI591">
        <v>2108108</v>
      </c>
      <c r="AJ591" t="s">
        <v>6529</v>
      </c>
      <c r="AK591">
        <v>202</v>
      </c>
      <c r="AL591">
        <v>2108108</v>
      </c>
      <c r="AM591" t="s">
        <v>6529</v>
      </c>
      <c r="AN591" t="s">
        <v>5940</v>
      </c>
      <c r="AO591">
        <v>0</v>
      </c>
      <c r="AP591">
        <v>2108603</v>
      </c>
      <c r="AQ591" t="s">
        <v>6536</v>
      </c>
      <c r="AR591">
        <v>1188</v>
      </c>
    </row>
    <row r="592" spans="1:44" x14ac:dyDescent="0.25">
      <c r="A592">
        <v>4211801</v>
      </c>
      <c r="B592">
        <v>1</v>
      </c>
      <c r="C592" t="s">
        <v>893</v>
      </c>
      <c r="D592" t="s">
        <v>2180</v>
      </c>
      <c r="E592">
        <v>2550</v>
      </c>
      <c r="F592">
        <v>72</v>
      </c>
      <c r="G592">
        <v>24960</v>
      </c>
      <c r="H592" t="s">
        <v>5940</v>
      </c>
      <c r="I592" t="s">
        <v>5940</v>
      </c>
      <c r="J592">
        <v>720</v>
      </c>
      <c r="K592">
        <v>9000</v>
      </c>
      <c r="L592">
        <v>1000</v>
      </c>
      <c r="M592">
        <v>27000</v>
      </c>
      <c r="N592">
        <v>0</v>
      </c>
      <c r="O592">
        <v>150</v>
      </c>
      <c r="P592">
        <v>264</v>
      </c>
      <c r="R592">
        <v>4211801</v>
      </c>
      <c r="S592">
        <v>2550</v>
      </c>
      <c r="T592">
        <v>72</v>
      </c>
      <c r="U592">
        <v>24960</v>
      </c>
      <c r="V592" t="s">
        <v>5940</v>
      </c>
      <c r="W592" t="s">
        <v>5940</v>
      </c>
      <c r="X592">
        <v>720</v>
      </c>
      <c r="Z592">
        <v>2108207</v>
      </c>
      <c r="AB592" t="s">
        <v>5940</v>
      </c>
      <c r="AC592">
        <v>2108207</v>
      </c>
      <c r="AD592" t="s">
        <v>6530</v>
      </c>
      <c r="AE592">
        <v>785</v>
      </c>
      <c r="AF592">
        <v>2108207</v>
      </c>
      <c r="AG592" t="s">
        <v>6530</v>
      </c>
      <c r="AH592">
        <v>62</v>
      </c>
      <c r="AI592">
        <v>2108207</v>
      </c>
      <c r="AJ592" t="s">
        <v>6530</v>
      </c>
      <c r="AK592">
        <v>31</v>
      </c>
      <c r="AL592">
        <v>2108207</v>
      </c>
      <c r="AM592" t="s">
        <v>6530</v>
      </c>
      <c r="AN592" t="s">
        <v>5940</v>
      </c>
      <c r="AO592">
        <v>0</v>
      </c>
      <c r="AP592">
        <v>2108702</v>
      </c>
      <c r="AQ592" t="s">
        <v>6537</v>
      </c>
      <c r="AR592">
        <v>1088</v>
      </c>
    </row>
    <row r="593" spans="1:44" x14ac:dyDescent="0.25">
      <c r="A593">
        <v>4211850</v>
      </c>
      <c r="B593">
        <v>1</v>
      </c>
      <c r="C593" t="s">
        <v>893</v>
      </c>
      <c r="D593" t="s">
        <v>2181</v>
      </c>
      <c r="E593">
        <v>250</v>
      </c>
      <c r="F593">
        <v>12312</v>
      </c>
      <c r="G593">
        <v>23664</v>
      </c>
      <c r="H593" t="s">
        <v>5940</v>
      </c>
      <c r="I593">
        <v>10</v>
      </c>
      <c r="J593">
        <v>648</v>
      </c>
      <c r="K593">
        <v>250</v>
      </c>
      <c r="L593">
        <v>18480</v>
      </c>
      <c r="M593">
        <v>27200</v>
      </c>
      <c r="N593">
        <v>0</v>
      </c>
      <c r="O593">
        <v>9</v>
      </c>
      <c r="P593">
        <v>1500</v>
      </c>
      <c r="R593">
        <v>4211850</v>
      </c>
      <c r="S593">
        <v>250</v>
      </c>
      <c r="T593">
        <v>12312</v>
      </c>
      <c r="U593">
        <v>23664</v>
      </c>
      <c r="V593" t="s">
        <v>5940</v>
      </c>
      <c r="W593">
        <v>10</v>
      </c>
      <c r="X593">
        <v>648</v>
      </c>
      <c r="Z593">
        <v>2108256</v>
      </c>
      <c r="AB593" t="s">
        <v>5940</v>
      </c>
      <c r="AC593">
        <v>2108256</v>
      </c>
      <c r="AD593" t="s">
        <v>6531</v>
      </c>
      <c r="AE593">
        <v>2424</v>
      </c>
      <c r="AF593">
        <v>2108256</v>
      </c>
      <c r="AG593" t="s">
        <v>6531</v>
      </c>
      <c r="AH593" t="s">
        <v>5940</v>
      </c>
      <c r="AI593">
        <v>2108256</v>
      </c>
      <c r="AJ593" t="s">
        <v>6531</v>
      </c>
      <c r="AK593">
        <v>37</v>
      </c>
      <c r="AL593">
        <v>2108256</v>
      </c>
      <c r="AM593" t="s">
        <v>6531</v>
      </c>
      <c r="AN593" t="s">
        <v>5940</v>
      </c>
      <c r="AO593">
        <v>0</v>
      </c>
      <c r="AP593">
        <v>2108801</v>
      </c>
      <c r="AQ593" t="s">
        <v>6538</v>
      </c>
      <c r="AR593">
        <v>1044</v>
      </c>
    </row>
    <row r="594" spans="1:44" x14ac:dyDescent="0.25">
      <c r="A594">
        <v>4211876</v>
      </c>
      <c r="B594">
        <v>1</v>
      </c>
      <c r="C594" t="s">
        <v>893</v>
      </c>
      <c r="D594" t="s">
        <v>2182</v>
      </c>
      <c r="E594">
        <v>2250</v>
      </c>
      <c r="F594">
        <v>54</v>
      </c>
      <c r="G594">
        <v>2496</v>
      </c>
      <c r="H594" t="s">
        <v>5940</v>
      </c>
      <c r="I594">
        <v>6</v>
      </c>
      <c r="J594">
        <v>24</v>
      </c>
      <c r="K594">
        <v>5250</v>
      </c>
      <c r="L594">
        <v>0</v>
      </c>
      <c r="M594">
        <v>2940</v>
      </c>
      <c r="N594">
        <v>0</v>
      </c>
      <c r="O594">
        <v>4</v>
      </c>
      <c r="P594">
        <v>55</v>
      </c>
      <c r="R594">
        <v>4211876</v>
      </c>
      <c r="S594">
        <v>2250</v>
      </c>
      <c r="T594">
        <v>54</v>
      </c>
      <c r="U594">
        <v>2496</v>
      </c>
      <c r="V594" t="s">
        <v>5940</v>
      </c>
      <c r="W594">
        <v>6</v>
      </c>
      <c r="X594">
        <v>24</v>
      </c>
      <c r="Z594">
        <v>2108306</v>
      </c>
      <c r="AB594" t="s">
        <v>5940</v>
      </c>
      <c r="AC594">
        <v>2108306</v>
      </c>
      <c r="AD594" t="s">
        <v>6532</v>
      </c>
      <c r="AE594">
        <v>2567</v>
      </c>
      <c r="AF594">
        <v>2108306</v>
      </c>
      <c r="AG594" t="s">
        <v>6532</v>
      </c>
      <c r="AH594">
        <v>135</v>
      </c>
      <c r="AI594">
        <v>2108306</v>
      </c>
      <c r="AJ594" t="s">
        <v>6532</v>
      </c>
      <c r="AK594">
        <v>11</v>
      </c>
      <c r="AL594">
        <v>2108306</v>
      </c>
      <c r="AM594" t="s">
        <v>6532</v>
      </c>
      <c r="AN594" t="s">
        <v>5940</v>
      </c>
      <c r="AO594">
        <v>0</v>
      </c>
      <c r="AP594">
        <v>2108900</v>
      </c>
      <c r="AQ594" t="s">
        <v>6539</v>
      </c>
      <c r="AR594">
        <v>1998</v>
      </c>
    </row>
    <row r="595" spans="1:44" x14ac:dyDescent="0.25">
      <c r="A595">
        <v>4211892</v>
      </c>
      <c r="B595">
        <v>1</v>
      </c>
      <c r="C595" t="s">
        <v>893</v>
      </c>
      <c r="D595" t="s">
        <v>2183</v>
      </c>
      <c r="E595" t="s">
        <v>5940</v>
      </c>
      <c r="F595" t="s">
        <v>5940</v>
      </c>
      <c r="G595">
        <v>1135</v>
      </c>
      <c r="H595" t="s">
        <v>5940</v>
      </c>
      <c r="I595" t="s">
        <v>5940</v>
      </c>
      <c r="J595">
        <v>255</v>
      </c>
      <c r="K595">
        <v>0</v>
      </c>
      <c r="L595">
        <v>0</v>
      </c>
      <c r="M595">
        <v>1980</v>
      </c>
      <c r="N595">
        <v>0</v>
      </c>
      <c r="O595">
        <v>0</v>
      </c>
      <c r="P595">
        <v>342</v>
      </c>
      <c r="R595">
        <v>4211892</v>
      </c>
      <c r="S595" t="s">
        <v>5940</v>
      </c>
      <c r="T595" t="s">
        <v>5940</v>
      </c>
      <c r="U595">
        <v>1135</v>
      </c>
      <c r="V595" t="s">
        <v>5940</v>
      </c>
      <c r="W595" t="s">
        <v>5940</v>
      </c>
      <c r="X595">
        <v>255</v>
      </c>
      <c r="Z595">
        <v>2108405</v>
      </c>
      <c r="AB595" t="s">
        <v>5940</v>
      </c>
      <c r="AC595">
        <v>2108405</v>
      </c>
      <c r="AD595" t="s">
        <v>6533</v>
      </c>
      <c r="AE595">
        <v>470</v>
      </c>
      <c r="AF595">
        <v>2108405</v>
      </c>
      <c r="AG595" t="s">
        <v>6533</v>
      </c>
      <c r="AH595">
        <v>165</v>
      </c>
      <c r="AI595">
        <v>2108405</v>
      </c>
      <c r="AJ595" t="s">
        <v>6533</v>
      </c>
      <c r="AK595">
        <v>22</v>
      </c>
      <c r="AL595">
        <v>2108405</v>
      </c>
      <c r="AM595" t="s">
        <v>6533</v>
      </c>
      <c r="AN595" t="s">
        <v>5940</v>
      </c>
      <c r="AO595">
        <v>0</v>
      </c>
      <c r="AP595">
        <v>2109007</v>
      </c>
      <c r="AQ595" t="s">
        <v>6540</v>
      </c>
      <c r="AR595">
        <v>2388</v>
      </c>
    </row>
    <row r="596" spans="1:44" x14ac:dyDescent="0.25">
      <c r="A596">
        <v>4211900</v>
      </c>
      <c r="B596">
        <v>1</v>
      </c>
      <c r="C596" t="s">
        <v>893</v>
      </c>
      <c r="D596" t="s">
        <v>2184</v>
      </c>
      <c r="E596">
        <v>1400</v>
      </c>
      <c r="F596" t="s">
        <v>5940</v>
      </c>
      <c r="G596">
        <v>1260</v>
      </c>
      <c r="H596" t="s">
        <v>5940</v>
      </c>
      <c r="I596">
        <v>4000</v>
      </c>
      <c r="J596">
        <v>29</v>
      </c>
      <c r="K596">
        <v>2100</v>
      </c>
      <c r="L596">
        <v>0</v>
      </c>
      <c r="M596">
        <v>1122</v>
      </c>
      <c r="N596">
        <v>0</v>
      </c>
      <c r="O596">
        <v>5000</v>
      </c>
      <c r="P596">
        <v>30</v>
      </c>
      <c r="R596">
        <v>4211900</v>
      </c>
      <c r="S596">
        <v>1400</v>
      </c>
      <c r="T596" t="s">
        <v>5940</v>
      </c>
      <c r="U596">
        <v>1260</v>
      </c>
      <c r="V596" t="s">
        <v>5940</v>
      </c>
      <c r="W596">
        <v>4000</v>
      </c>
      <c r="X596">
        <v>29</v>
      </c>
      <c r="Z596">
        <v>2108454</v>
      </c>
      <c r="AB596" t="s">
        <v>5940</v>
      </c>
      <c r="AC596">
        <v>2108454</v>
      </c>
      <c r="AD596" t="s">
        <v>6534</v>
      </c>
      <c r="AE596">
        <v>1728</v>
      </c>
      <c r="AF596">
        <v>2108454</v>
      </c>
      <c r="AG596" t="s">
        <v>6534</v>
      </c>
      <c r="AH596">
        <v>128</v>
      </c>
      <c r="AI596">
        <v>2108454</v>
      </c>
      <c r="AJ596" t="s">
        <v>6534</v>
      </c>
      <c r="AK596">
        <v>56</v>
      </c>
      <c r="AL596">
        <v>2108454</v>
      </c>
      <c r="AM596" t="s">
        <v>6534</v>
      </c>
      <c r="AN596" t="s">
        <v>5940</v>
      </c>
      <c r="AO596">
        <v>0</v>
      </c>
      <c r="AP596">
        <v>2109056</v>
      </c>
      <c r="AQ596" t="s">
        <v>6541</v>
      </c>
      <c r="AR596">
        <v>26</v>
      </c>
    </row>
    <row r="597" spans="1:44" x14ac:dyDescent="0.25">
      <c r="A597">
        <v>4212007</v>
      </c>
      <c r="B597">
        <v>1</v>
      </c>
      <c r="C597" t="s">
        <v>893</v>
      </c>
      <c r="D597" t="s">
        <v>2185</v>
      </c>
      <c r="E597">
        <v>3000</v>
      </c>
      <c r="F597">
        <v>9072</v>
      </c>
      <c r="G597">
        <v>33201</v>
      </c>
      <c r="H597" t="s">
        <v>5940</v>
      </c>
      <c r="I597">
        <v>4</v>
      </c>
      <c r="J597">
        <v>336</v>
      </c>
      <c r="K597">
        <v>3000</v>
      </c>
      <c r="L597">
        <v>14310</v>
      </c>
      <c r="M597">
        <v>54180</v>
      </c>
      <c r="N597">
        <v>0</v>
      </c>
      <c r="O597">
        <v>48</v>
      </c>
      <c r="P597">
        <v>660</v>
      </c>
      <c r="R597">
        <v>4212007</v>
      </c>
      <c r="S597">
        <v>3000</v>
      </c>
      <c r="T597">
        <v>9072</v>
      </c>
      <c r="U597">
        <v>33201</v>
      </c>
      <c r="V597" t="s">
        <v>5940</v>
      </c>
      <c r="W597">
        <v>4</v>
      </c>
      <c r="X597">
        <v>336</v>
      </c>
      <c r="Z597">
        <v>2108504</v>
      </c>
      <c r="AB597" t="s">
        <v>5940</v>
      </c>
      <c r="AC597">
        <v>2108504</v>
      </c>
      <c r="AD597" t="s">
        <v>6535</v>
      </c>
      <c r="AE597">
        <v>4325</v>
      </c>
      <c r="AF597">
        <v>2108504</v>
      </c>
      <c r="AG597" t="s">
        <v>6535</v>
      </c>
      <c r="AH597" t="s">
        <v>5940</v>
      </c>
      <c r="AI597">
        <v>2108504</v>
      </c>
      <c r="AJ597" t="s">
        <v>6535</v>
      </c>
      <c r="AK597">
        <v>43</v>
      </c>
      <c r="AL597">
        <v>2108504</v>
      </c>
      <c r="AM597" t="s">
        <v>6535</v>
      </c>
      <c r="AN597" t="s">
        <v>5940</v>
      </c>
      <c r="AO597">
        <v>0</v>
      </c>
      <c r="AP597">
        <v>2109106</v>
      </c>
      <c r="AQ597" t="s">
        <v>6542</v>
      </c>
      <c r="AR597">
        <v>4290</v>
      </c>
    </row>
    <row r="598" spans="1:44" x14ac:dyDescent="0.25">
      <c r="A598">
        <v>4212056</v>
      </c>
      <c r="B598">
        <v>1</v>
      </c>
      <c r="C598" t="s">
        <v>893</v>
      </c>
      <c r="D598" t="s">
        <v>2186</v>
      </c>
      <c r="E598" t="s">
        <v>5940</v>
      </c>
      <c r="F598">
        <v>23</v>
      </c>
      <c r="G598">
        <v>1125</v>
      </c>
      <c r="H598" t="s">
        <v>5940</v>
      </c>
      <c r="I598" t="s">
        <v>5940</v>
      </c>
      <c r="J598">
        <v>144</v>
      </c>
      <c r="K598">
        <v>0</v>
      </c>
      <c r="L598">
        <v>0</v>
      </c>
      <c r="M598">
        <v>4158</v>
      </c>
      <c r="N598">
        <v>0</v>
      </c>
      <c r="O598">
        <v>0</v>
      </c>
      <c r="P598">
        <v>72</v>
      </c>
      <c r="R598">
        <v>4212056</v>
      </c>
      <c r="S598" t="s">
        <v>5940</v>
      </c>
      <c r="T598">
        <v>23</v>
      </c>
      <c r="U598">
        <v>1125</v>
      </c>
      <c r="V598" t="s">
        <v>5940</v>
      </c>
      <c r="W598" t="s">
        <v>5940</v>
      </c>
      <c r="X598">
        <v>144</v>
      </c>
      <c r="Z598">
        <v>2108603</v>
      </c>
      <c r="AB598" t="s">
        <v>5940</v>
      </c>
      <c r="AC598">
        <v>2108603</v>
      </c>
      <c r="AD598" t="s">
        <v>6536</v>
      </c>
      <c r="AE598">
        <v>8690</v>
      </c>
      <c r="AF598">
        <v>2108603</v>
      </c>
      <c r="AG598" t="s">
        <v>6536</v>
      </c>
      <c r="AH598">
        <v>200</v>
      </c>
      <c r="AI598">
        <v>2108603</v>
      </c>
      <c r="AJ598" t="s">
        <v>6536</v>
      </c>
      <c r="AK598">
        <v>131</v>
      </c>
      <c r="AL598">
        <v>2108603</v>
      </c>
      <c r="AM598" t="s">
        <v>6536</v>
      </c>
      <c r="AN598" t="s">
        <v>5940</v>
      </c>
      <c r="AO598">
        <v>0</v>
      </c>
      <c r="AP598">
        <v>2109205</v>
      </c>
      <c r="AQ598" t="s">
        <v>6543</v>
      </c>
      <c r="AR598">
        <v>72</v>
      </c>
    </row>
    <row r="599" spans="1:44" x14ac:dyDescent="0.25">
      <c r="A599">
        <v>4212106</v>
      </c>
      <c r="B599">
        <v>1</v>
      </c>
      <c r="C599" t="s">
        <v>893</v>
      </c>
      <c r="D599" t="s">
        <v>2187</v>
      </c>
      <c r="E599">
        <v>15600</v>
      </c>
      <c r="F599">
        <v>2970</v>
      </c>
      <c r="G599">
        <v>41580</v>
      </c>
      <c r="H599" t="s">
        <v>5940</v>
      </c>
      <c r="I599" t="s">
        <v>5940</v>
      </c>
      <c r="J599">
        <v>2010</v>
      </c>
      <c r="K599">
        <v>14560</v>
      </c>
      <c r="L599">
        <v>5600</v>
      </c>
      <c r="M599">
        <v>48720</v>
      </c>
      <c r="N599">
        <v>0</v>
      </c>
      <c r="O599">
        <v>30</v>
      </c>
      <c r="P599">
        <v>1098</v>
      </c>
      <c r="R599">
        <v>4212106</v>
      </c>
      <c r="S599">
        <v>15600</v>
      </c>
      <c r="T599">
        <v>2970</v>
      </c>
      <c r="U599">
        <v>41580</v>
      </c>
      <c r="V599" t="s">
        <v>5940</v>
      </c>
      <c r="W599" t="s">
        <v>5940</v>
      </c>
      <c r="X599">
        <v>2010</v>
      </c>
      <c r="Z599">
        <v>2108702</v>
      </c>
      <c r="AB599" t="s">
        <v>5940</v>
      </c>
      <c r="AC599">
        <v>2108702</v>
      </c>
      <c r="AD599" t="s">
        <v>6537</v>
      </c>
      <c r="AE599">
        <v>1440</v>
      </c>
      <c r="AF599">
        <v>2108702</v>
      </c>
      <c r="AG599" t="s">
        <v>6537</v>
      </c>
      <c r="AH599">
        <v>53</v>
      </c>
      <c r="AI599">
        <v>2108702</v>
      </c>
      <c r="AJ599" t="s">
        <v>6537</v>
      </c>
      <c r="AK599">
        <v>168</v>
      </c>
      <c r="AL599">
        <v>2108702</v>
      </c>
      <c r="AM599" t="s">
        <v>6537</v>
      </c>
      <c r="AN599" t="s">
        <v>5940</v>
      </c>
      <c r="AO599">
        <v>0</v>
      </c>
      <c r="AP599">
        <v>2109239</v>
      </c>
      <c r="AQ599" t="s">
        <v>6544</v>
      </c>
      <c r="AR599">
        <v>140</v>
      </c>
    </row>
    <row r="600" spans="1:44" x14ac:dyDescent="0.25">
      <c r="A600">
        <v>4212205</v>
      </c>
      <c r="B600">
        <v>1</v>
      </c>
      <c r="C600" t="s">
        <v>893</v>
      </c>
      <c r="D600" t="s">
        <v>2188</v>
      </c>
      <c r="E600" t="s">
        <v>5940</v>
      </c>
      <c r="F600">
        <v>29096</v>
      </c>
      <c r="G600">
        <v>40080</v>
      </c>
      <c r="H600" t="s">
        <v>5940</v>
      </c>
      <c r="I600">
        <v>445</v>
      </c>
      <c r="J600">
        <v>1045</v>
      </c>
      <c r="K600">
        <v>0</v>
      </c>
      <c r="L600">
        <v>27000</v>
      </c>
      <c r="M600">
        <v>56160</v>
      </c>
      <c r="N600">
        <v>0</v>
      </c>
      <c r="O600">
        <v>320</v>
      </c>
      <c r="P600">
        <v>2220</v>
      </c>
      <c r="R600">
        <v>4212205</v>
      </c>
      <c r="S600" t="s">
        <v>5940</v>
      </c>
      <c r="T600">
        <v>29096</v>
      </c>
      <c r="U600">
        <v>40080</v>
      </c>
      <c r="V600" t="s">
        <v>5940</v>
      </c>
      <c r="W600">
        <v>445</v>
      </c>
      <c r="X600">
        <v>1045</v>
      </c>
      <c r="Z600">
        <v>2108801</v>
      </c>
      <c r="AB600" t="s">
        <v>5940</v>
      </c>
      <c r="AC600">
        <v>2108801</v>
      </c>
      <c r="AD600" t="s">
        <v>6538</v>
      </c>
      <c r="AE600">
        <v>4800</v>
      </c>
      <c r="AF600">
        <v>2108801</v>
      </c>
      <c r="AG600" t="s">
        <v>6538</v>
      </c>
      <c r="AH600" t="s">
        <v>5940</v>
      </c>
      <c r="AI600">
        <v>2108801</v>
      </c>
      <c r="AJ600" t="s">
        <v>6538</v>
      </c>
      <c r="AK600">
        <v>255</v>
      </c>
      <c r="AL600">
        <v>2108801</v>
      </c>
      <c r="AM600" t="s">
        <v>6538</v>
      </c>
      <c r="AN600" t="s">
        <v>5940</v>
      </c>
      <c r="AO600">
        <v>0</v>
      </c>
      <c r="AP600">
        <v>2109270</v>
      </c>
      <c r="AQ600" t="s">
        <v>6545</v>
      </c>
      <c r="AR600">
        <v>761</v>
      </c>
    </row>
    <row r="601" spans="1:44" x14ac:dyDescent="0.25">
      <c r="A601">
        <v>4212239</v>
      </c>
      <c r="B601">
        <v>1</v>
      </c>
      <c r="C601" t="s">
        <v>893</v>
      </c>
      <c r="D601" t="s">
        <v>2189</v>
      </c>
      <c r="E601" t="s">
        <v>5940</v>
      </c>
      <c r="F601">
        <v>240</v>
      </c>
      <c r="G601">
        <v>18240</v>
      </c>
      <c r="H601" t="s">
        <v>5940</v>
      </c>
      <c r="I601" t="s">
        <v>5940</v>
      </c>
      <c r="J601">
        <v>27</v>
      </c>
      <c r="K601">
        <v>0</v>
      </c>
      <c r="L601">
        <v>420</v>
      </c>
      <c r="M601">
        <v>18540</v>
      </c>
      <c r="N601">
        <v>0</v>
      </c>
      <c r="O601">
        <v>9</v>
      </c>
      <c r="P601">
        <v>24</v>
      </c>
      <c r="R601">
        <v>4212239</v>
      </c>
      <c r="S601" t="s">
        <v>5940</v>
      </c>
      <c r="T601">
        <v>240</v>
      </c>
      <c r="U601">
        <v>18240</v>
      </c>
      <c r="V601" t="s">
        <v>5940</v>
      </c>
      <c r="W601" t="s">
        <v>5940</v>
      </c>
      <c r="X601">
        <v>27</v>
      </c>
      <c r="Z601">
        <v>2108900</v>
      </c>
      <c r="AB601" t="s">
        <v>5940</v>
      </c>
      <c r="AC601">
        <v>2108900</v>
      </c>
      <c r="AD601" t="s">
        <v>6539</v>
      </c>
      <c r="AE601">
        <v>5701</v>
      </c>
      <c r="AF601">
        <v>2108900</v>
      </c>
      <c r="AG601" t="s">
        <v>6539</v>
      </c>
      <c r="AH601">
        <v>384</v>
      </c>
      <c r="AI601">
        <v>2108900</v>
      </c>
      <c r="AJ601" t="s">
        <v>6539</v>
      </c>
      <c r="AK601">
        <v>134</v>
      </c>
      <c r="AL601">
        <v>2108900</v>
      </c>
      <c r="AM601" t="s">
        <v>6539</v>
      </c>
      <c r="AN601" t="s">
        <v>5940</v>
      </c>
      <c r="AO601">
        <v>0</v>
      </c>
      <c r="AP601">
        <v>2109304</v>
      </c>
      <c r="AQ601" t="s">
        <v>6546</v>
      </c>
      <c r="AR601">
        <v>62</v>
      </c>
    </row>
    <row r="602" spans="1:44" x14ac:dyDescent="0.25">
      <c r="A602">
        <v>4212254</v>
      </c>
      <c r="B602">
        <v>1</v>
      </c>
      <c r="C602" t="s">
        <v>893</v>
      </c>
      <c r="D602" t="s">
        <v>2190</v>
      </c>
      <c r="E602">
        <v>270</v>
      </c>
      <c r="F602" t="s">
        <v>5940</v>
      </c>
      <c r="G602">
        <v>261</v>
      </c>
      <c r="H602" t="s">
        <v>5940</v>
      </c>
      <c r="I602">
        <v>150</v>
      </c>
      <c r="J602">
        <v>5</v>
      </c>
      <c r="K602">
        <v>270</v>
      </c>
      <c r="L602">
        <v>0</v>
      </c>
      <c r="M602">
        <v>449</v>
      </c>
      <c r="N602">
        <v>0</v>
      </c>
      <c r="O602">
        <v>4225</v>
      </c>
      <c r="P602">
        <v>0</v>
      </c>
      <c r="R602">
        <v>4212254</v>
      </c>
      <c r="S602">
        <v>270</v>
      </c>
      <c r="T602" t="s">
        <v>5940</v>
      </c>
      <c r="U602">
        <v>261</v>
      </c>
      <c r="V602" t="s">
        <v>5940</v>
      </c>
      <c r="W602">
        <v>150</v>
      </c>
      <c r="X602">
        <v>5</v>
      </c>
      <c r="Z602">
        <v>2109007</v>
      </c>
      <c r="AB602" t="s">
        <v>5940</v>
      </c>
      <c r="AC602">
        <v>2109007</v>
      </c>
      <c r="AD602" t="s">
        <v>6540</v>
      </c>
      <c r="AE602">
        <v>889</v>
      </c>
      <c r="AF602">
        <v>2109007</v>
      </c>
      <c r="AG602" t="s">
        <v>6540</v>
      </c>
      <c r="AH602">
        <v>57600</v>
      </c>
      <c r="AI602">
        <v>2109007</v>
      </c>
      <c r="AJ602" t="s">
        <v>6540</v>
      </c>
      <c r="AK602">
        <v>45</v>
      </c>
      <c r="AL602">
        <v>2109007</v>
      </c>
      <c r="AM602" t="s">
        <v>6540</v>
      </c>
      <c r="AN602" t="s">
        <v>5940</v>
      </c>
      <c r="AO602">
        <v>0</v>
      </c>
      <c r="AP602">
        <v>2109403</v>
      </c>
      <c r="AQ602" t="s">
        <v>6547</v>
      </c>
      <c r="AR602">
        <v>172</v>
      </c>
    </row>
    <row r="603" spans="1:44" x14ac:dyDescent="0.25">
      <c r="A603">
        <v>4212270</v>
      </c>
      <c r="B603">
        <v>1</v>
      </c>
      <c r="C603" t="s">
        <v>893</v>
      </c>
      <c r="D603" t="s">
        <v>2191</v>
      </c>
      <c r="E603">
        <v>300</v>
      </c>
      <c r="F603">
        <v>2112</v>
      </c>
      <c r="G603">
        <v>6840</v>
      </c>
      <c r="H603" t="s">
        <v>5940</v>
      </c>
      <c r="I603">
        <v>30</v>
      </c>
      <c r="J603">
        <v>144</v>
      </c>
      <c r="K603">
        <v>150</v>
      </c>
      <c r="L603">
        <v>12000</v>
      </c>
      <c r="M603">
        <v>12000</v>
      </c>
      <c r="N603">
        <v>0</v>
      </c>
      <c r="O603">
        <v>100</v>
      </c>
      <c r="P603">
        <v>600</v>
      </c>
      <c r="R603">
        <v>4212270</v>
      </c>
      <c r="S603">
        <v>300</v>
      </c>
      <c r="T603">
        <v>2112</v>
      </c>
      <c r="U603">
        <v>6840</v>
      </c>
      <c r="V603" t="s">
        <v>5940</v>
      </c>
      <c r="W603">
        <v>30</v>
      </c>
      <c r="X603">
        <v>144</v>
      </c>
      <c r="Z603">
        <v>2109056</v>
      </c>
      <c r="AB603" t="s">
        <v>5940</v>
      </c>
      <c r="AC603">
        <v>2109056</v>
      </c>
      <c r="AD603" t="s">
        <v>6541</v>
      </c>
      <c r="AE603">
        <v>31</v>
      </c>
      <c r="AF603">
        <v>2109056</v>
      </c>
      <c r="AG603" t="s">
        <v>6541</v>
      </c>
      <c r="AH603" t="s">
        <v>5940</v>
      </c>
      <c r="AI603">
        <v>2109056</v>
      </c>
      <c r="AJ603" t="s">
        <v>6541</v>
      </c>
      <c r="AK603">
        <v>13</v>
      </c>
      <c r="AL603">
        <v>2109056</v>
      </c>
      <c r="AM603" t="s">
        <v>6541</v>
      </c>
      <c r="AN603" t="s">
        <v>5940</v>
      </c>
      <c r="AO603">
        <v>0</v>
      </c>
      <c r="AP603">
        <v>2109502</v>
      </c>
      <c r="AQ603" t="s">
        <v>6549</v>
      </c>
      <c r="AR603">
        <v>7262</v>
      </c>
    </row>
    <row r="604" spans="1:44" x14ac:dyDescent="0.25">
      <c r="A604">
        <v>4212304</v>
      </c>
      <c r="B604">
        <v>1</v>
      </c>
      <c r="C604" t="s">
        <v>893</v>
      </c>
      <c r="D604" t="s">
        <v>2192</v>
      </c>
      <c r="E604">
        <v>4650</v>
      </c>
      <c r="F604" t="s">
        <v>5940</v>
      </c>
      <c r="G604">
        <v>297</v>
      </c>
      <c r="H604" t="s">
        <v>5940</v>
      </c>
      <c r="I604">
        <v>3200</v>
      </c>
      <c r="J604">
        <v>75</v>
      </c>
      <c r="K604">
        <v>4200</v>
      </c>
      <c r="L604">
        <v>0</v>
      </c>
      <c r="M604">
        <v>231</v>
      </c>
      <c r="N604">
        <v>0</v>
      </c>
      <c r="O604">
        <v>4000</v>
      </c>
      <c r="P604">
        <v>80</v>
      </c>
      <c r="R604">
        <v>4212304</v>
      </c>
      <c r="S604">
        <v>4650</v>
      </c>
      <c r="T604" t="s">
        <v>5940</v>
      </c>
      <c r="U604">
        <v>297</v>
      </c>
      <c r="V604" t="s">
        <v>5940</v>
      </c>
      <c r="W604">
        <v>3200</v>
      </c>
      <c r="X604">
        <v>75</v>
      </c>
      <c r="Z604">
        <v>2109106</v>
      </c>
      <c r="AB604" t="s">
        <v>5940</v>
      </c>
      <c r="AC604">
        <v>2109106</v>
      </c>
      <c r="AD604" t="s">
        <v>6542</v>
      </c>
      <c r="AE604">
        <v>3978</v>
      </c>
      <c r="AF604">
        <v>2109106</v>
      </c>
      <c r="AG604" t="s">
        <v>6542</v>
      </c>
      <c r="AH604">
        <v>2562</v>
      </c>
      <c r="AI604">
        <v>2109106</v>
      </c>
      <c r="AJ604" t="s">
        <v>6542</v>
      </c>
      <c r="AK604">
        <v>137</v>
      </c>
      <c r="AL604">
        <v>2109106</v>
      </c>
      <c r="AM604" t="s">
        <v>6542</v>
      </c>
      <c r="AN604" t="s">
        <v>5940</v>
      </c>
      <c r="AO604">
        <v>0</v>
      </c>
      <c r="AP604">
        <v>2109551</v>
      </c>
      <c r="AQ604" t="s">
        <v>6550</v>
      </c>
      <c r="AR604">
        <v>742</v>
      </c>
    </row>
    <row r="605" spans="1:44" x14ac:dyDescent="0.25">
      <c r="A605">
        <v>4212403</v>
      </c>
      <c r="B605">
        <v>1</v>
      </c>
      <c r="C605" t="s">
        <v>893</v>
      </c>
      <c r="D605" t="s">
        <v>2193</v>
      </c>
      <c r="E605">
        <v>12600</v>
      </c>
      <c r="F605" t="s">
        <v>5940</v>
      </c>
      <c r="G605">
        <v>9108</v>
      </c>
      <c r="H605" t="s">
        <v>5940</v>
      </c>
      <c r="I605">
        <v>60</v>
      </c>
      <c r="J605">
        <v>789</v>
      </c>
      <c r="K605">
        <v>12600</v>
      </c>
      <c r="L605">
        <v>0</v>
      </c>
      <c r="M605">
        <v>11148</v>
      </c>
      <c r="N605">
        <v>0</v>
      </c>
      <c r="O605">
        <v>60</v>
      </c>
      <c r="P605">
        <v>2664</v>
      </c>
      <c r="R605">
        <v>4212403</v>
      </c>
      <c r="S605">
        <v>12600</v>
      </c>
      <c r="T605" t="s">
        <v>5940</v>
      </c>
      <c r="U605">
        <v>9108</v>
      </c>
      <c r="V605" t="s">
        <v>5940</v>
      </c>
      <c r="W605">
        <v>60</v>
      </c>
      <c r="X605">
        <v>789</v>
      </c>
      <c r="Z605">
        <v>2109205</v>
      </c>
      <c r="AB605" t="s">
        <v>5940</v>
      </c>
      <c r="AC605">
        <v>2109205</v>
      </c>
      <c r="AD605" t="s">
        <v>6543</v>
      </c>
      <c r="AE605">
        <v>60</v>
      </c>
      <c r="AF605">
        <v>2109205</v>
      </c>
      <c r="AG605" t="s">
        <v>6543</v>
      </c>
      <c r="AH605" t="s">
        <v>5940</v>
      </c>
      <c r="AI605">
        <v>2109205</v>
      </c>
      <c r="AJ605" t="s">
        <v>6543</v>
      </c>
      <c r="AK605">
        <v>5</v>
      </c>
      <c r="AL605">
        <v>2109205</v>
      </c>
      <c r="AM605" t="s">
        <v>6543</v>
      </c>
      <c r="AN605" t="s">
        <v>5940</v>
      </c>
      <c r="AO605">
        <v>0</v>
      </c>
      <c r="AP605">
        <v>2109601</v>
      </c>
      <c r="AQ605" t="s">
        <v>6551</v>
      </c>
      <c r="AR605">
        <v>483</v>
      </c>
    </row>
    <row r="606" spans="1:44" x14ac:dyDescent="0.25">
      <c r="A606">
        <v>4212502</v>
      </c>
      <c r="B606">
        <v>1</v>
      </c>
      <c r="C606" t="s">
        <v>893</v>
      </c>
      <c r="D606" t="s">
        <v>2194</v>
      </c>
      <c r="E606">
        <v>500</v>
      </c>
      <c r="F606" t="s">
        <v>5940</v>
      </c>
      <c r="G606">
        <v>0</v>
      </c>
      <c r="H606" t="s">
        <v>5940</v>
      </c>
      <c r="I606" t="s">
        <v>5940</v>
      </c>
      <c r="J606" t="s">
        <v>5940</v>
      </c>
      <c r="K606">
        <v>120</v>
      </c>
      <c r="L606">
        <v>0</v>
      </c>
      <c r="M606">
        <v>0</v>
      </c>
      <c r="N606">
        <v>0</v>
      </c>
      <c r="O606">
        <v>0</v>
      </c>
      <c r="P606">
        <v>0</v>
      </c>
      <c r="R606">
        <v>4212502</v>
      </c>
      <c r="S606">
        <v>500</v>
      </c>
      <c r="T606" t="s">
        <v>5940</v>
      </c>
      <c r="U606">
        <v>0</v>
      </c>
      <c r="V606" t="s">
        <v>5940</v>
      </c>
      <c r="W606" t="s">
        <v>5940</v>
      </c>
      <c r="X606" t="s">
        <v>5940</v>
      </c>
      <c r="Z606">
        <v>2109239</v>
      </c>
      <c r="AB606" t="s">
        <v>5940</v>
      </c>
      <c r="AC606">
        <v>2109239</v>
      </c>
      <c r="AD606" t="s">
        <v>6544</v>
      </c>
      <c r="AE606">
        <v>450</v>
      </c>
      <c r="AF606">
        <v>2109239</v>
      </c>
      <c r="AG606" t="s">
        <v>6544</v>
      </c>
      <c r="AH606" t="s">
        <v>5940</v>
      </c>
      <c r="AI606">
        <v>2109239</v>
      </c>
      <c r="AJ606" t="s">
        <v>6544</v>
      </c>
      <c r="AK606">
        <v>54</v>
      </c>
      <c r="AL606">
        <v>2109239</v>
      </c>
      <c r="AM606" t="s">
        <v>6544</v>
      </c>
      <c r="AN606" t="s">
        <v>5940</v>
      </c>
      <c r="AO606">
        <v>0</v>
      </c>
      <c r="AP606">
        <v>2109700</v>
      </c>
      <c r="AQ606" t="s">
        <v>6552</v>
      </c>
      <c r="AR606">
        <v>1503</v>
      </c>
    </row>
    <row r="607" spans="1:44" x14ac:dyDescent="0.25">
      <c r="A607">
        <v>4212601</v>
      </c>
      <c r="B607">
        <v>1</v>
      </c>
      <c r="C607" t="s">
        <v>893</v>
      </c>
      <c r="D607" t="s">
        <v>2195</v>
      </c>
      <c r="E607">
        <v>1125</v>
      </c>
      <c r="F607">
        <v>19</v>
      </c>
      <c r="G607">
        <v>6480</v>
      </c>
      <c r="H607" t="s">
        <v>5940</v>
      </c>
      <c r="I607" t="s">
        <v>5940</v>
      </c>
      <c r="J607">
        <v>87</v>
      </c>
      <c r="K607">
        <v>1800</v>
      </c>
      <c r="L607">
        <v>54</v>
      </c>
      <c r="M607">
        <v>14400</v>
      </c>
      <c r="N607">
        <v>0</v>
      </c>
      <c r="O607">
        <v>24</v>
      </c>
      <c r="P607">
        <v>216</v>
      </c>
      <c r="R607">
        <v>4212601</v>
      </c>
      <c r="S607">
        <v>1125</v>
      </c>
      <c r="T607">
        <v>19</v>
      </c>
      <c r="U607">
        <v>6480</v>
      </c>
      <c r="V607" t="s">
        <v>5940</v>
      </c>
      <c r="W607" t="s">
        <v>5940</v>
      </c>
      <c r="X607">
        <v>87</v>
      </c>
      <c r="Z607">
        <v>2109270</v>
      </c>
      <c r="AB607" t="s">
        <v>5940</v>
      </c>
      <c r="AC607">
        <v>2109270</v>
      </c>
      <c r="AD607" t="s">
        <v>6545</v>
      </c>
      <c r="AE607">
        <v>2271</v>
      </c>
      <c r="AF607">
        <v>2109270</v>
      </c>
      <c r="AG607" t="s">
        <v>6545</v>
      </c>
      <c r="AH607">
        <v>300</v>
      </c>
      <c r="AI607">
        <v>2109270</v>
      </c>
      <c r="AJ607" t="s">
        <v>6545</v>
      </c>
      <c r="AK607">
        <v>57</v>
      </c>
      <c r="AL607">
        <v>2109270</v>
      </c>
      <c r="AM607" t="s">
        <v>6545</v>
      </c>
      <c r="AN607" t="s">
        <v>5940</v>
      </c>
      <c r="AO607">
        <v>0</v>
      </c>
      <c r="AP607">
        <v>2109759</v>
      </c>
      <c r="AQ607" t="s">
        <v>6553</v>
      </c>
      <c r="AR607">
        <v>2532</v>
      </c>
    </row>
    <row r="608" spans="1:44" x14ac:dyDescent="0.25">
      <c r="A608">
        <v>4212700</v>
      </c>
      <c r="B608">
        <v>1</v>
      </c>
      <c r="C608" t="s">
        <v>893</v>
      </c>
      <c r="D608" t="s">
        <v>2196</v>
      </c>
      <c r="E608">
        <v>800</v>
      </c>
      <c r="F608" t="s">
        <v>5940</v>
      </c>
      <c r="G608">
        <v>11491</v>
      </c>
      <c r="H608" t="s">
        <v>5940</v>
      </c>
      <c r="I608">
        <v>157</v>
      </c>
      <c r="J608">
        <v>513</v>
      </c>
      <c r="K608">
        <v>2500</v>
      </c>
      <c r="L608">
        <v>0</v>
      </c>
      <c r="M608">
        <v>18000</v>
      </c>
      <c r="N608">
        <v>0</v>
      </c>
      <c r="O608">
        <v>183</v>
      </c>
      <c r="P608">
        <v>336</v>
      </c>
      <c r="R608">
        <v>4212700</v>
      </c>
      <c r="S608">
        <v>800</v>
      </c>
      <c r="T608" t="s">
        <v>5940</v>
      </c>
      <c r="U608">
        <v>11491</v>
      </c>
      <c r="V608" t="s">
        <v>5940</v>
      </c>
      <c r="W608">
        <v>157</v>
      </c>
      <c r="X608">
        <v>513</v>
      </c>
      <c r="Z608">
        <v>2109304</v>
      </c>
      <c r="AB608" t="s">
        <v>5940</v>
      </c>
      <c r="AC608">
        <v>2109304</v>
      </c>
      <c r="AD608" t="s">
        <v>6546</v>
      </c>
      <c r="AE608">
        <v>936</v>
      </c>
      <c r="AF608">
        <v>2109304</v>
      </c>
      <c r="AG608" t="s">
        <v>6546</v>
      </c>
      <c r="AH608">
        <v>15</v>
      </c>
      <c r="AI608">
        <v>2109304</v>
      </c>
      <c r="AJ608" t="s">
        <v>6546</v>
      </c>
      <c r="AK608">
        <v>19</v>
      </c>
      <c r="AL608">
        <v>2109304</v>
      </c>
      <c r="AM608" t="s">
        <v>6546</v>
      </c>
      <c r="AN608" t="s">
        <v>5940</v>
      </c>
      <c r="AO608">
        <v>0</v>
      </c>
      <c r="AP608">
        <v>2109809</v>
      </c>
      <c r="AQ608" t="s">
        <v>6554</v>
      </c>
      <c r="AR608">
        <v>272</v>
      </c>
    </row>
    <row r="609" spans="1:44" x14ac:dyDescent="0.25">
      <c r="A609">
        <v>4212908</v>
      </c>
      <c r="B609">
        <v>1</v>
      </c>
      <c r="C609" t="s">
        <v>893</v>
      </c>
      <c r="D609" t="s">
        <v>2198</v>
      </c>
      <c r="E609">
        <v>1008</v>
      </c>
      <c r="F609">
        <v>2400</v>
      </c>
      <c r="G609">
        <v>14733</v>
      </c>
      <c r="H609" t="s">
        <v>5940</v>
      </c>
      <c r="I609" t="s">
        <v>5940</v>
      </c>
      <c r="J609">
        <v>158</v>
      </c>
      <c r="K609">
        <v>4050</v>
      </c>
      <c r="L609">
        <v>4800</v>
      </c>
      <c r="M609">
        <v>21192</v>
      </c>
      <c r="N609">
        <v>0</v>
      </c>
      <c r="O609">
        <v>50</v>
      </c>
      <c r="P609">
        <v>120</v>
      </c>
      <c r="R609">
        <v>4212908</v>
      </c>
      <c r="S609">
        <v>1008</v>
      </c>
      <c r="T609">
        <v>2400</v>
      </c>
      <c r="U609">
        <v>14733</v>
      </c>
      <c r="V609" t="s">
        <v>5940</v>
      </c>
      <c r="W609" t="s">
        <v>5940</v>
      </c>
      <c r="X609">
        <v>158</v>
      </c>
      <c r="Z609">
        <v>2109403</v>
      </c>
      <c r="AB609" t="s">
        <v>5940</v>
      </c>
      <c r="AC609">
        <v>2109403</v>
      </c>
      <c r="AD609" t="s">
        <v>6547</v>
      </c>
      <c r="AE609">
        <v>12</v>
      </c>
      <c r="AF609">
        <v>2109403</v>
      </c>
      <c r="AG609" t="s">
        <v>6547</v>
      </c>
      <c r="AH609" t="s">
        <v>5940</v>
      </c>
      <c r="AI609">
        <v>2109403</v>
      </c>
      <c r="AJ609" t="s">
        <v>6547</v>
      </c>
      <c r="AK609">
        <v>28</v>
      </c>
      <c r="AL609">
        <v>2109403</v>
      </c>
      <c r="AM609" t="s">
        <v>6547</v>
      </c>
      <c r="AN609" t="s">
        <v>5940</v>
      </c>
      <c r="AO609">
        <v>0</v>
      </c>
      <c r="AP609">
        <v>2109908</v>
      </c>
      <c r="AQ609" t="s">
        <v>6555</v>
      </c>
      <c r="AR609">
        <v>186</v>
      </c>
    </row>
    <row r="610" spans="1:44" x14ac:dyDescent="0.25">
      <c r="A610">
        <v>4213005</v>
      </c>
      <c r="B610">
        <v>1</v>
      </c>
      <c r="C610" t="s">
        <v>893</v>
      </c>
      <c r="D610" t="s">
        <v>2199</v>
      </c>
      <c r="E610" t="s">
        <v>5940</v>
      </c>
      <c r="F610" t="s">
        <v>5940</v>
      </c>
      <c r="G610">
        <v>3967</v>
      </c>
      <c r="H610" t="s">
        <v>5940</v>
      </c>
      <c r="I610">
        <v>13</v>
      </c>
      <c r="J610">
        <v>90</v>
      </c>
      <c r="K610">
        <v>0</v>
      </c>
      <c r="L610">
        <v>0</v>
      </c>
      <c r="M610">
        <v>6420</v>
      </c>
      <c r="N610">
        <v>0</v>
      </c>
      <c r="O610">
        <v>0</v>
      </c>
      <c r="P610">
        <v>63</v>
      </c>
      <c r="R610">
        <v>4213005</v>
      </c>
      <c r="S610" t="s">
        <v>5940</v>
      </c>
      <c r="T610" t="s">
        <v>5940</v>
      </c>
      <c r="U610">
        <v>3967</v>
      </c>
      <c r="V610" t="s">
        <v>5940</v>
      </c>
      <c r="W610">
        <v>13</v>
      </c>
      <c r="X610">
        <v>90</v>
      </c>
      <c r="Z610">
        <v>2109452</v>
      </c>
      <c r="AB610" t="s">
        <v>5940</v>
      </c>
      <c r="AC610">
        <v>2109452</v>
      </c>
      <c r="AD610" t="s">
        <v>6548</v>
      </c>
      <c r="AE610" t="s">
        <v>5940</v>
      </c>
      <c r="AF610">
        <v>2109452</v>
      </c>
      <c r="AG610" t="s">
        <v>6548</v>
      </c>
      <c r="AH610" t="s">
        <v>5940</v>
      </c>
      <c r="AI610">
        <v>2109452</v>
      </c>
      <c r="AJ610" t="s">
        <v>6548</v>
      </c>
      <c r="AK610" t="s">
        <v>5940</v>
      </c>
      <c r="AL610">
        <v>2109452</v>
      </c>
      <c r="AM610" t="s">
        <v>6548</v>
      </c>
      <c r="AN610" t="s">
        <v>5940</v>
      </c>
      <c r="AO610">
        <v>0</v>
      </c>
      <c r="AP610">
        <v>2110005</v>
      </c>
      <c r="AQ610" t="s">
        <v>6556</v>
      </c>
      <c r="AR610">
        <v>32346</v>
      </c>
    </row>
    <row r="611" spans="1:44" x14ac:dyDescent="0.25">
      <c r="A611">
        <v>4213104</v>
      </c>
      <c r="B611">
        <v>1</v>
      </c>
      <c r="C611" t="s">
        <v>893</v>
      </c>
      <c r="D611" t="s">
        <v>2200</v>
      </c>
      <c r="E611">
        <v>2560</v>
      </c>
      <c r="F611">
        <v>115</v>
      </c>
      <c r="G611">
        <v>5460</v>
      </c>
      <c r="H611" t="s">
        <v>5940</v>
      </c>
      <c r="I611">
        <v>12</v>
      </c>
      <c r="J611">
        <v>106</v>
      </c>
      <c r="K611">
        <v>2960</v>
      </c>
      <c r="L611">
        <v>144</v>
      </c>
      <c r="M611">
        <v>9600</v>
      </c>
      <c r="N611">
        <v>0</v>
      </c>
      <c r="O611">
        <v>5</v>
      </c>
      <c r="P611">
        <v>72</v>
      </c>
      <c r="R611">
        <v>4213104</v>
      </c>
      <c r="S611">
        <v>2560</v>
      </c>
      <c r="T611">
        <v>115</v>
      </c>
      <c r="U611">
        <v>5460</v>
      </c>
      <c r="V611" t="s">
        <v>5940</v>
      </c>
      <c r="W611">
        <v>12</v>
      </c>
      <c r="X611">
        <v>106</v>
      </c>
      <c r="Z611">
        <v>2109502</v>
      </c>
      <c r="AB611">
        <v>785</v>
      </c>
      <c r="AC611">
        <v>2109502</v>
      </c>
      <c r="AD611" t="s">
        <v>6549</v>
      </c>
      <c r="AE611">
        <v>5445</v>
      </c>
      <c r="AF611">
        <v>2109502</v>
      </c>
      <c r="AG611" t="s">
        <v>6549</v>
      </c>
      <c r="AH611">
        <v>176</v>
      </c>
      <c r="AI611">
        <v>2109502</v>
      </c>
      <c r="AJ611" t="s">
        <v>6549</v>
      </c>
      <c r="AK611">
        <v>80</v>
      </c>
      <c r="AL611">
        <v>2109502</v>
      </c>
      <c r="AM611" t="s">
        <v>6549</v>
      </c>
      <c r="AN611">
        <v>72468</v>
      </c>
      <c r="AO611">
        <v>0</v>
      </c>
      <c r="AP611">
        <v>2110039</v>
      </c>
      <c r="AQ611" t="s">
        <v>6557</v>
      </c>
      <c r="AR611">
        <v>858</v>
      </c>
    </row>
    <row r="612" spans="1:44" x14ac:dyDescent="0.25">
      <c r="A612">
        <v>4213153</v>
      </c>
      <c r="B612">
        <v>1</v>
      </c>
      <c r="C612" t="s">
        <v>893</v>
      </c>
      <c r="D612" t="s">
        <v>2201</v>
      </c>
      <c r="E612">
        <v>1120</v>
      </c>
      <c r="F612">
        <v>180</v>
      </c>
      <c r="G612">
        <v>1700</v>
      </c>
      <c r="H612" t="s">
        <v>5940</v>
      </c>
      <c r="I612" t="s">
        <v>5940</v>
      </c>
      <c r="J612">
        <v>51</v>
      </c>
      <c r="K612">
        <v>440</v>
      </c>
      <c r="L612">
        <v>168</v>
      </c>
      <c r="M612">
        <v>5835</v>
      </c>
      <c r="N612">
        <v>0</v>
      </c>
      <c r="O612">
        <v>0</v>
      </c>
      <c r="P612">
        <v>144</v>
      </c>
      <c r="R612">
        <v>4213153</v>
      </c>
      <c r="S612">
        <v>1120</v>
      </c>
      <c r="T612">
        <v>180</v>
      </c>
      <c r="U612">
        <v>1700</v>
      </c>
      <c r="V612" t="s">
        <v>5940</v>
      </c>
      <c r="W612" t="s">
        <v>5940</v>
      </c>
      <c r="X612">
        <v>51</v>
      </c>
      <c r="Z612">
        <v>2109551</v>
      </c>
      <c r="AB612" t="s">
        <v>5940</v>
      </c>
      <c r="AC612">
        <v>2109551</v>
      </c>
      <c r="AD612" t="s">
        <v>6550</v>
      </c>
      <c r="AE612">
        <v>1057</v>
      </c>
      <c r="AF612">
        <v>2109551</v>
      </c>
      <c r="AG612" t="s">
        <v>6550</v>
      </c>
      <c r="AH612">
        <v>83300</v>
      </c>
      <c r="AI612">
        <v>2109551</v>
      </c>
      <c r="AJ612" t="s">
        <v>6550</v>
      </c>
      <c r="AK612">
        <v>58</v>
      </c>
      <c r="AL612">
        <v>2109551</v>
      </c>
      <c r="AM612" t="s">
        <v>6550</v>
      </c>
      <c r="AN612" t="s">
        <v>5940</v>
      </c>
      <c r="AO612">
        <v>0</v>
      </c>
      <c r="AP612">
        <v>2110104</v>
      </c>
      <c r="AQ612" t="s">
        <v>6558</v>
      </c>
      <c r="AR612">
        <v>174</v>
      </c>
    </row>
    <row r="613" spans="1:44" x14ac:dyDescent="0.25">
      <c r="A613">
        <v>4213203</v>
      </c>
      <c r="B613">
        <v>1</v>
      </c>
      <c r="C613" t="s">
        <v>893</v>
      </c>
      <c r="D613" t="s">
        <v>2202</v>
      </c>
      <c r="E613">
        <v>7200</v>
      </c>
      <c r="F613" t="s">
        <v>5940</v>
      </c>
      <c r="G613">
        <v>3024</v>
      </c>
      <c r="H613" t="s">
        <v>5940</v>
      </c>
      <c r="I613">
        <v>60</v>
      </c>
      <c r="J613">
        <v>6</v>
      </c>
      <c r="K613">
        <v>7200</v>
      </c>
      <c r="L613">
        <v>0</v>
      </c>
      <c r="M613">
        <v>4158</v>
      </c>
      <c r="N613">
        <v>0</v>
      </c>
      <c r="O613">
        <v>60</v>
      </c>
      <c r="P613">
        <v>6</v>
      </c>
      <c r="R613">
        <v>4213203</v>
      </c>
      <c r="S613">
        <v>7200</v>
      </c>
      <c r="T613" t="s">
        <v>5940</v>
      </c>
      <c r="U613">
        <v>3024</v>
      </c>
      <c r="V613" t="s">
        <v>5940</v>
      </c>
      <c r="W613">
        <v>60</v>
      </c>
      <c r="X613">
        <v>6</v>
      </c>
      <c r="Z613">
        <v>2109601</v>
      </c>
      <c r="AB613" t="s">
        <v>5940</v>
      </c>
      <c r="AC613">
        <v>2109601</v>
      </c>
      <c r="AD613" t="s">
        <v>6551</v>
      </c>
      <c r="AE613">
        <v>476</v>
      </c>
      <c r="AF613">
        <v>2109601</v>
      </c>
      <c r="AG613" t="s">
        <v>6551</v>
      </c>
      <c r="AH613">
        <v>350</v>
      </c>
      <c r="AI613">
        <v>2109601</v>
      </c>
      <c r="AJ613" t="s">
        <v>6551</v>
      </c>
      <c r="AK613">
        <v>42</v>
      </c>
      <c r="AL613">
        <v>2109601</v>
      </c>
      <c r="AM613" t="s">
        <v>6551</v>
      </c>
      <c r="AN613" t="s">
        <v>5940</v>
      </c>
      <c r="AO613">
        <v>0</v>
      </c>
      <c r="AP613">
        <v>2110203</v>
      </c>
      <c r="AQ613" t="s">
        <v>6559</v>
      </c>
      <c r="AR613">
        <v>248</v>
      </c>
    </row>
    <row r="614" spans="1:44" x14ac:dyDescent="0.25">
      <c r="A614">
        <v>4213302</v>
      </c>
      <c r="B614">
        <v>1</v>
      </c>
      <c r="C614" t="s">
        <v>893</v>
      </c>
      <c r="D614" t="s">
        <v>2203</v>
      </c>
      <c r="E614" t="s">
        <v>5940</v>
      </c>
      <c r="F614">
        <v>1368</v>
      </c>
      <c r="G614">
        <v>4680</v>
      </c>
      <c r="H614" t="s">
        <v>5940</v>
      </c>
      <c r="I614">
        <v>23</v>
      </c>
      <c r="J614">
        <v>540</v>
      </c>
      <c r="K614">
        <v>0</v>
      </c>
      <c r="L614">
        <v>480</v>
      </c>
      <c r="M614">
        <v>5760</v>
      </c>
      <c r="N614">
        <v>0</v>
      </c>
      <c r="O614">
        <v>30</v>
      </c>
      <c r="P614">
        <v>900</v>
      </c>
      <c r="R614">
        <v>4213302</v>
      </c>
      <c r="S614" t="s">
        <v>5940</v>
      </c>
      <c r="T614">
        <v>1368</v>
      </c>
      <c r="U614">
        <v>4680</v>
      </c>
      <c r="V614" t="s">
        <v>5940</v>
      </c>
      <c r="W614">
        <v>23</v>
      </c>
      <c r="X614">
        <v>540</v>
      </c>
      <c r="Z614">
        <v>2109700</v>
      </c>
      <c r="AB614" t="s">
        <v>5940</v>
      </c>
      <c r="AC614">
        <v>2109700</v>
      </c>
      <c r="AD614" t="s">
        <v>6552</v>
      </c>
      <c r="AE614">
        <v>1673</v>
      </c>
      <c r="AF614">
        <v>2109700</v>
      </c>
      <c r="AG614" t="s">
        <v>6552</v>
      </c>
      <c r="AH614">
        <v>396</v>
      </c>
      <c r="AI614">
        <v>2109700</v>
      </c>
      <c r="AJ614" t="s">
        <v>6552</v>
      </c>
      <c r="AK614">
        <v>7</v>
      </c>
      <c r="AL614">
        <v>2109700</v>
      </c>
      <c r="AM614" t="s">
        <v>6552</v>
      </c>
      <c r="AN614">
        <v>93620</v>
      </c>
      <c r="AO614">
        <v>0</v>
      </c>
      <c r="AP614">
        <v>2110237</v>
      </c>
      <c r="AQ614" t="s">
        <v>6560</v>
      </c>
      <c r="AR614">
        <v>270</v>
      </c>
    </row>
    <row r="615" spans="1:44" x14ac:dyDescent="0.25">
      <c r="A615">
        <v>4213351</v>
      </c>
      <c r="B615">
        <v>1</v>
      </c>
      <c r="C615" t="s">
        <v>893</v>
      </c>
      <c r="D615" t="s">
        <v>2204</v>
      </c>
      <c r="E615" t="s">
        <v>5940</v>
      </c>
      <c r="F615">
        <v>460</v>
      </c>
      <c r="G615">
        <v>878</v>
      </c>
      <c r="H615" t="s">
        <v>5940</v>
      </c>
      <c r="I615" t="s">
        <v>5940</v>
      </c>
      <c r="J615">
        <v>61</v>
      </c>
      <c r="K615">
        <v>0</v>
      </c>
      <c r="L615">
        <v>480</v>
      </c>
      <c r="M615">
        <v>1200</v>
      </c>
      <c r="N615">
        <v>0</v>
      </c>
      <c r="O615">
        <v>0</v>
      </c>
      <c r="P615">
        <v>120</v>
      </c>
      <c r="R615">
        <v>4213351</v>
      </c>
      <c r="S615" t="s">
        <v>5940</v>
      </c>
      <c r="T615">
        <v>460</v>
      </c>
      <c r="U615">
        <v>878</v>
      </c>
      <c r="V615" t="s">
        <v>5940</v>
      </c>
      <c r="W615" t="s">
        <v>5940</v>
      </c>
      <c r="X615">
        <v>61</v>
      </c>
      <c r="Z615">
        <v>2109759</v>
      </c>
      <c r="AB615" t="s">
        <v>5940</v>
      </c>
      <c r="AC615">
        <v>2109759</v>
      </c>
      <c r="AD615" t="s">
        <v>6553</v>
      </c>
      <c r="AE615">
        <v>2431</v>
      </c>
      <c r="AF615">
        <v>2109759</v>
      </c>
      <c r="AG615" t="s">
        <v>6553</v>
      </c>
      <c r="AH615" t="s">
        <v>5940</v>
      </c>
      <c r="AI615">
        <v>2109759</v>
      </c>
      <c r="AJ615" t="s">
        <v>6553</v>
      </c>
      <c r="AK615">
        <v>273</v>
      </c>
      <c r="AL615">
        <v>2109759</v>
      </c>
      <c r="AM615" t="s">
        <v>6553</v>
      </c>
      <c r="AN615" t="s">
        <v>5940</v>
      </c>
      <c r="AO615">
        <v>0</v>
      </c>
      <c r="AP615">
        <v>2110278</v>
      </c>
      <c r="AQ615" t="s">
        <v>6561</v>
      </c>
      <c r="AR615">
        <v>92</v>
      </c>
    </row>
    <row r="616" spans="1:44" x14ac:dyDescent="0.25">
      <c r="A616">
        <v>4213401</v>
      </c>
      <c r="B616">
        <v>1</v>
      </c>
      <c r="C616" t="s">
        <v>893</v>
      </c>
      <c r="D616" t="s">
        <v>2205</v>
      </c>
      <c r="E616">
        <v>180</v>
      </c>
      <c r="F616">
        <v>3270</v>
      </c>
      <c r="G616">
        <v>6480</v>
      </c>
      <c r="H616" t="s">
        <v>5940</v>
      </c>
      <c r="I616">
        <v>14</v>
      </c>
      <c r="J616">
        <v>182</v>
      </c>
      <c r="K616">
        <v>210</v>
      </c>
      <c r="L616">
        <v>5040</v>
      </c>
      <c r="M616">
        <v>15120</v>
      </c>
      <c r="N616">
        <v>0</v>
      </c>
      <c r="O616">
        <v>7</v>
      </c>
      <c r="P616">
        <v>132</v>
      </c>
      <c r="R616">
        <v>4213401</v>
      </c>
      <c r="S616">
        <v>180</v>
      </c>
      <c r="T616">
        <v>3270</v>
      </c>
      <c r="U616">
        <v>6480</v>
      </c>
      <c r="V616" t="s">
        <v>5940</v>
      </c>
      <c r="W616">
        <v>14</v>
      </c>
      <c r="X616">
        <v>182</v>
      </c>
      <c r="Z616">
        <v>2109809</v>
      </c>
      <c r="AB616" t="s">
        <v>5940</v>
      </c>
      <c r="AC616">
        <v>2109809</v>
      </c>
      <c r="AD616" t="s">
        <v>6554</v>
      </c>
      <c r="AE616">
        <v>1932</v>
      </c>
      <c r="AF616">
        <v>2109809</v>
      </c>
      <c r="AG616" t="s">
        <v>6554</v>
      </c>
      <c r="AH616" t="s">
        <v>5940</v>
      </c>
      <c r="AI616">
        <v>2109809</v>
      </c>
      <c r="AJ616" t="s">
        <v>6554</v>
      </c>
      <c r="AK616">
        <v>19</v>
      </c>
      <c r="AL616">
        <v>2109809</v>
      </c>
      <c r="AM616" t="s">
        <v>6554</v>
      </c>
      <c r="AN616" t="s">
        <v>5940</v>
      </c>
      <c r="AO616">
        <v>0</v>
      </c>
      <c r="AP616">
        <v>2110302</v>
      </c>
      <c r="AQ616" t="s">
        <v>6562</v>
      </c>
      <c r="AR616">
        <v>709</v>
      </c>
    </row>
    <row r="617" spans="1:44" x14ac:dyDescent="0.25">
      <c r="A617">
        <v>4213500</v>
      </c>
      <c r="B617">
        <v>1</v>
      </c>
      <c r="C617" t="s">
        <v>893</v>
      </c>
      <c r="D617" t="s">
        <v>2206</v>
      </c>
      <c r="E617">
        <v>660</v>
      </c>
      <c r="F617" t="s">
        <v>5940</v>
      </c>
      <c r="G617">
        <v>0</v>
      </c>
      <c r="H617" t="s">
        <v>5940</v>
      </c>
      <c r="I617">
        <v>390</v>
      </c>
      <c r="J617" t="s">
        <v>5940</v>
      </c>
      <c r="K617">
        <v>600</v>
      </c>
      <c r="L617">
        <v>0</v>
      </c>
      <c r="M617">
        <v>0</v>
      </c>
      <c r="N617">
        <v>0</v>
      </c>
      <c r="O617">
        <v>390</v>
      </c>
      <c r="P617">
        <v>0</v>
      </c>
      <c r="R617">
        <v>4213500</v>
      </c>
      <c r="S617">
        <v>660</v>
      </c>
      <c r="T617" t="s">
        <v>5940</v>
      </c>
      <c r="U617">
        <v>0</v>
      </c>
      <c r="V617" t="s">
        <v>5940</v>
      </c>
      <c r="W617">
        <v>390</v>
      </c>
      <c r="X617" t="s">
        <v>5940</v>
      </c>
      <c r="Z617">
        <v>2109908</v>
      </c>
      <c r="AB617" t="s">
        <v>5940</v>
      </c>
      <c r="AC617">
        <v>2109908</v>
      </c>
      <c r="AD617" t="s">
        <v>6555</v>
      </c>
      <c r="AE617">
        <v>823</v>
      </c>
      <c r="AF617">
        <v>2109908</v>
      </c>
      <c r="AG617" t="s">
        <v>6555</v>
      </c>
      <c r="AH617" t="s">
        <v>5940</v>
      </c>
      <c r="AI617">
        <v>2109908</v>
      </c>
      <c r="AJ617" t="s">
        <v>6555</v>
      </c>
      <c r="AK617">
        <v>85</v>
      </c>
      <c r="AL617">
        <v>2109908</v>
      </c>
      <c r="AM617" t="s">
        <v>6555</v>
      </c>
      <c r="AN617" t="s">
        <v>5940</v>
      </c>
      <c r="AO617">
        <v>0</v>
      </c>
      <c r="AP617">
        <v>2110401</v>
      </c>
      <c r="AQ617" t="s">
        <v>6563</v>
      </c>
      <c r="AR617">
        <v>546</v>
      </c>
    </row>
    <row r="618" spans="1:44" x14ac:dyDescent="0.25">
      <c r="A618">
        <v>4213609</v>
      </c>
      <c r="B618">
        <v>1</v>
      </c>
      <c r="C618" t="s">
        <v>893</v>
      </c>
      <c r="D618" t="s">
        <v>2207</v>
      </c>
      <c r="E618" t="s">
        <v>5940</v>
      </c>
      <c r="F618">
        <v>18613</v>
      </c>
      <c r="G618">
        <v>40180</v>
      </c>
      <c r="H618" t="s">
        <v>5940</v>
      </c>
      <c r="I618">
        <v>40</v>
      </c>
      <c r="J618">
        <v>1536</v>
      </c>
      <c r="K618">
        <v>0</v>
      </c>
      <c r="L618">
        <v>21600</v>
      </c>
      <c r="M618">
        <v>54600</v>
      </c>
      <c r="N618">
        <v>0</v>
      </c>
      <c r="O618">
        <v>30</v>
      </c>
      <c r="P618">
        <v>1350</v>
      </c>
      <c r="R618">
        <v>4213609</v>
      </c>
      <c r="S618" t="s">
        <v>5940</v>
      </c>
      <c r="T618">
        <v>18613</v>
      </c>
      <c r="U618">
        <v>40180</v>
      </c>
      <c r="V618" t="s">
        <v>5940</v>
      </c>
      <c r="W618">
        <v>40</v>
      </c>
      <c r="X618">
        <v>1536</v>
      </c>
      <c r="Z618">
        <v>2110005</v>
      </c>
      <c r="AB618" t="s">
        <v>5940</v>
      </c>
      <c r="AC618">
        <v>2110005</v>
      </c>
      <c r="AD618" t="s">
        <v>6556</v>
      </c>
      <c r="AE618">
        <v>20475</v>
      </c>
      <c r="AF618">
        <v>2110005</v>
      </c>
      <c r="AG618" t="s">
        <v>6556</v>
      </c>
      <c r="AH618">
        <v>120</v>
      </c>
      <c r="AI618">
        <v>2110005</v>
      </c>
      <c r="AJ618" t="s">
        <v>6556</v>
      </c>
      <c r="AK618">
        <v>324</v>
      </c>
      <c r="AL618">
        <v>2110005</v>
      </c>
      <c r="AM618" t="s">
        <v>6556</v>
      </c>
      <c r="AN618" t="s">
        <v>5940</v>
      </c>
      <c r="AO618">
        <v>0</v>
      </c>
      <c r="AP618">
        <v>2110500</v>
      </c>
      <c r="AQ618" t="s">
        <v>6564</v>
      </c>
      <c r="AR618">
        <v>605</v>
      </c>
    </row>
    <row r="619" spans="1:44" x14ac:dyDescent="0.25">
      <c r="A619">
        <v>4213708</v>
      </c>
      <c r="B619">
        <v>1</v>
      </c>
      <c r="C619" t="s">
        <v>893</v>
      </c>
      <c r="D619" t="s">
        <v>2208</v>
      </c>
      <c r="E619" t="s">
        <v>5940</v>
      </c>
      <c r="F619">
        <v>162</v>
      </c>
      <c r="G619">
        <v>3900</v>
      </c>
      <c r="H619" t="s">
        <v>5940</v>
      </c>
      <c r="I619">
        <v>24000</v>
      </c>
      <c r="J619">
        <v>63</v>
      </c>
      <c r="K619">
        <v>350</v>
      </c>
      <c r="L619">
        <v>216</v>
      </c>
      <c r="M619">
        <v>7740</v>
      </c>
      <c r="N619">
        <v>0</v>
      </c>
      <c r="O619">
        <v>14300</v>
      </c>
      <c r="P619">
        <v>57</v>
      </c>
      <c r="R619">
        <v>4213708</v>
      </c>
      <c r="S619" t="s">
        <v>5940</v>
      </c>
      <c r="T619">
        <v>162</v>
      </c>
      <c r="U619">
        <v>3900</v>
      </c>
      <c r="V619" t="s">
        <v>5940</v>
      </c>
      <c r="W619">
        <v>24000</v>
      </c>
      <c r="X619">
        <v>63</v>
      </c>
      <c r="Z619">
        <v>2110039</v>
      </c>
      <c r="AB619" t="s">
        <v>5940</v>
      </c>
      <c r="AC619">
        <v>2110039</v>
      </c>
      <c r="AD619" t="s">
        <v>6557</v>
      </c>
      <c r="AE619">
        <v>2020</v>
      </c>
      <c r="AF619">
        <v>2110039</v>
      </c>
      <c r="AG619" t="s">
        <v>6557</v>
      </c>
      <c r="AH619">
        <v>80</v>
      </c>
      <c r="AI619">
        <v>2110039</v>
      </c>
      <c r="AJ619" t="s">
        <v>6557</v>
      </c>
      <c r="AK619">
        <v>146</v>
      </c>
      <c r="AL619">
        <v>2110039</v>
      </c>
      <c r="AM619" t="s">
        <v>6557</v>
      </c>
      <c r="AN619" t="s">
        <v>5940</v>
      </c>
      <c r="AO619">
        <v>0</v>
      </c>
      <c r="AP619">
        <v>2110609</v>
      </c>
      <c r="AQ619" t="s">
        <v>6565</v>
      </c>
      <c r="AR619">
        <v>274</v>
      </c>
    </row>
    <row r="620" spans="1:44" x14ac:dyDescent="0.25">
      <c r="A620">
        <v>4213807</v>
      </c>
      <c r="B620">
        <v>1</v>
      </c>
      <c r="C620" t="s">
        <v>893</v>
      </c>
      <c r="D620" t="s">
        <v>2209</v>
      </c>
      <c r="E620">
        <v>2400</v>
      </c>
      <c r="F620" t="s">
        <v>5940</v>
      </c>
      <c r="G620">
        <v>1404</v>
      </c>
      <c r="H620" t="s">
        <v>5940</v>
      </c>
      <c r="I620">
        <v>21450</v>
      </c>
      <c r="J620">
        <v>40</v>
      </c>
      <c r="K620">
        <v>3600</v>
      </c>
      <c r="L620">
        <v>0</v>
      </c>
      <c r="M620">
        <v>1290</v>
      </c>
      <c r="N620">
        <v>0</v>
      </c>
      <c r="O620">
        <v>21450</v>
      </c>
      <c r="P620">
        <v>40</v>
      </c>
      <c r="R620">
        <v>4213807</v>
      </c>
      <c r="S620">
        <v>2400</v>
      </c>
      <c r="T620" t="s">
        <v>5940</v>
      </c>
      <c r="U620">
        <v>1404</v>
      </c>
      <c r="V620" t="s">
        <v>5940</v>
      </c>
      <c r="W620">
        <v>21450</v>
      </c>
      <c r="X620">
        <v>40</v>
      </c>
      <c r="Z620">
        <v>2110104</v>
      </c>
      <c r="AB620" t="s">
        <v>5940</v>
      </c>
      <c r="AC620">
        <v>2110104</v>
      </c>
      <c r="AD620" t="s">
        <v>6558</v>
      </c>
      <c r="AE620">
        <v>2142</v>
      </c>
      <c r="AF620">
        <v>2110104</v>
      </c>
      <c r="AG620" t="s">
        <v>6558</v>
      </c>
      <c r="AH620">
        <v>3000</v>
      </c>
      <c r="AI620">
        <v>2110104</v>
      </c>
      <c r="AJ620" t="s">
        <v>6558</v>
      </c>
      <c r="AK620">
        <v>247</v>
      </c>
      <c r="AL620">
        <v>2110104</v>
      </c>
      <c r="AM620" t="s">
        <v>6558</v>
      </c>
      <c r="AN620" t="s">
        <v>5940</v>
      </c>
      <c r="AO620">
        <v>0</v>
      </c>
      <c r="AP620">
        <v>2110658</v>
      </c>
      <c r="AQ620" t="s">
        <v>6566</v>
      </c>
      <c r="AR620">
        <v>788</v>
      </c>
    </row>
    <row r="621" spans="1:44" x14ac:dyDescent="0.25">
      <c r="A621">
        <v>4213906</v>
      </c>
      <c r="B621">
        <v>1</v>
      </c>
      <c r="C621" t="s">
        <v>893</v>
      </c>
      <c r="D621" t="s">
        <v>2210</v>
      </c>
      <c r="E621">
        <v>120</v>
      </c>
      <c r="F621" t="s">
        <v>5940</v>
      </c>
      <c r="G621">
        <v>3938</v>
      </c>
      <c r="H621" t="s">
        <v>5940</v>
      </c>
      <c r="I621">
        <v>2</v>
      </c>
      <c r="J621">
        <v>30</v>
      </c>
      <c r="K621">
        <v>280</v>
      </c>
      <c r="L621">
        <v>0</v>
      </c>
      <c r="M621">
        <v>6720</v>
      </c>
      <c r="N621">
        <v>0</v>
      </c>
      <c r="O621">
        <v>6</v>
      </c>
      <c r="P621">
        <v>6</v>
      </c>
      <c r="R621">
        <v>4213906</v>
      </c>
      <c r="S621">
        <v>120</v>
      </c>
      <c r="T621" t="s">
        <v>5940</v>
      </c>
      <c r="U621">
        <v>3938</v>
      </c>
      <c r="V621" t="s">
        <v>5940</v>
      </c>
      <c r="W621">
        <v>2</v>
      </c>
      <c r="X621">
        <v>30</v>
      </c>
      <c r="Z621">
        <v>2110203</v>
      </c>
      <c r="AB621" t="s">
        <v>5940</v>
      </c>
      <c r="AC621">
        <v>2110203</v>
      </c>
      <c r="AD621" t="s">
        <v>6559</v>
      </c>
      <c r="AE621">
        <v>339</v>
      </c>
      <c r="AF621">
        <v>2110203</v>
      </c>
      <c r="AG621" t="s">
        <v>6559</v>
      </c>
      <c r="AH621" t="s">
        <v>5940</v>
      </c>
      <c r="AI621">
        <v>2110203</v>
      </c>
      <c r="AJ621" t="s">
        <v>6559</v>
      </c>
      <c r="AK621">
        <v>31</v>
      </c>
      <c r="AL621">
        <v>2110203</v>
      </c>
      <c r="AM621" t="s">
        <v>6559</v>
      </c>
      <c r="AN621" t="s">
        <v>5940</v>
      </c>
      <c r="AO621">
        <v>0</v>
      </c>
      <c r="AP621">
        <v>2110708</v>
      </c>
      <c r="AQ621" t="s">
        <v>6567</v>
      </c>
      <c r="AR621">
        <v>10809</v>
      </c>
    </row>
    <row r="622" spans="1:44" x14ac:dyDescent="0.25">
      <c r="A622">
        <v>4214003</v>
      </c>
      <c r="B622">
        <v>1</v>
      </c>
      <c r="C622" t="s">
        <v>893</v>
      </c>
      <c r="D622" t="s">
        <v>2211</v>
      </c>
      <c r="E622" t="s">
        <v>5940</v>
      </c>
      <c r="F622">
        <v>120</v>
      </c>
      <c r="G622">
        <v>7752</v>
      </c>
      <c r="H622" t="s">
        <v>5940</v>
      </c>
      <c r="I622">
        <v>509</v>
      </c>
      <c r="J622">
        <v>34</v>
      </c>
      <c r="K622">
        <v>0</v>
      </c>
      <c r="L622">
        <v>0</v>
      </c>
      <c r="M622">
        <v>10440</v>
      </c>
      <c r="N622">
        <v>0</v>
      </c>
      <c r="O622">
        <v>518</v>
      </c>
      <c r="P622">
        <v>97</v>
      </c>
      <c r="R622">
        <v>4214003</v>
      </c>
      <c r="S622" t="s">
        <v>5940</v>
      </c>
      <c r="T622">
        <v>120</v>
      </c>
      <c r="U622">
        <v>7752</v>
      </c>
      <c r="V622" t="s">
        <v>5940</v>
      </c>
      <c r="W622">
        <v>509</v>
      </c>
      <c r="X622">
        <v>34</v>
      </c>
      <c r="Z622">
        <v>2110237</v>
      </c>
      <c r="AB622" t="s">
        <v>5940</v>
      </c>
      <c r="AC622">
        <v>2110237</v>
      </c>
      <c r="AD622" t="s">
        <v>6560</v>
      </c>
      <c r="AE622">
        <v>185</v>
      </c>
      <c r="AF622">
        <v>2110237</v>
      </c>
      <c r="AG622" t="s">
        <v>6560</v>
      </c>
      <c r="AH622" t="s">
        <v>5940</v>
      </c>
      <c r="AI622">
        <v>2110237</v>
      </c>
      <c r="AJ622" t="s">
        <v>6560</v>
      </c>
      <c r="AK622">
        <v>306</v>
      </c>
      <c r="AL622">
        <v>2110237</v>
      </c>
      <c r="AM622" t="s">
        <v>6560</v>
      </c>
      <c r="AN622" t="s">
        <v>5940</v>
      </c>
      <c r="AO622">
        <v>0</v>
      </c>
      <c r="AP622">
        <v>2110807</v>
      </c>
      <c r="AQ622" t="s">
        <v>6568</v>
      </c>
      <c r="AR622">
        <v>461</v>
      </c>
    </row>
    <row r="623" spans="1:44" x14ac:dyDescent="0.25">
      <c r="A623">
        <v>4214102</v>
      </c>
      <c r="B623">
        <v>1</v>
      </c>
      <c r="C623" t="s">
        <v>893</v>
      </c>
      <c r="D623" t="s">
        <v>2212</v>
      </c>
      <c r="E623" t="s">
        <v>5940</v>
      </c>
      <c r="F623" t="s">
        <v>5940</v>
      </c>
      <c r="G623">
        <v>702</v>
      </c>
      <c r="H623" t="s">
        <v>5940</v>
      </c>
      <c r="I623">
        <v>4</v>
      </c>
      <c r="J623">
        <v>24</v>
      </c>
      <c r="K623">
        <v>0</v>
      </c>
      <c r="L623">
        <v>0</v>
      </c>
      <c r="M623">
        <v>2034</v>
      </c>
      <c r="N623">
        <v>0</v>
      </c>
      <c r="O623">
        <v>0</v>
      </c>
      <c r="P623">
        <v>84</v>
      </c>
      <c r="R623">
        <v>4214102</v>
      </c>
      <c r="S623" t="s">
        <v>5940</v>
      </c>
      <c r="T623" t="s">
        <v>5940</v>
      </c>
      <c r="U623">
        <v>702</v>
      </c>
      <c r="V623" t="s">
        <v>5940</v>
      </c>
      <c r="W623">
        <v>4</v>
      </c>
      <c r="X623">
        <v>24</v>
      </c>
      <c r="Z623">
        <v>2110278</v>
      </c>
      <c r="AB623" t="s">
        <v>5940</v>
      </c>
      <c r="AC623">
        <v>2110278</v>
      </c>
      <c r="AD623" t="s">
        <v>6561</v>
      </c>
      <c r="AE623">
        <v>4</v>
      </c>
      <c r="AF623">
        <v>2110278</v>
      </c>
      <c r="AG623" t="s">
        <v>6561</v>
      </c>
      <c r="AH623" t="s">
        <v>5940</v>
      </c>
      <c r="AI623">
        <v>2110278</v>
      </c>
      <c r="AJ623" t="s">
        <v>6561</v>
      </c>
      <c r="AK623">
        <v>19</v>
      </c>
      <c r="AL623">
        <v>2110278</v>
      </c>
      <c r="AM623" t="s">
        <v>6561</v>
      </c>
      <c r="AN623" t="s">
        <v>5940</v>
      </c>
      <c r="AO623">
        <v>0</v>
      </c>
      <c r="AP623">
        <v>2110856</v>
      </c>
      <c r="AQ623" t="s">
        <v>6569</v>
      </c>
      <c r="AR623">
        <v>540</v>
      </c>
    </row>
    <row r="624" spans="1:44" x14ac:dyDescent="0.25">
      <c r="A624">
        <v>4214151</v>
      </c>
      <c r="B624">
        <v>1</v>
      </c>
      <c r="C624" t="s">
        <v>893</v>
      </c>
      <c r="D624" t="s">
        <v>2213</v>
      </c>
      <c r="E624" t="s">
        <v>5940</v>
      </c>
      <c r="F624">
        <v>207</v>
      </c>
      <c r="G624">
        <v>8226</v>
      </c>
      <c r="H624" t="s">
        <v>5940</v>
      </c>
      <c r="I624" t="s">
        <v>5940</v>
      </c>
      <c r="J624">
        <v>30</v>
      </c>
      <c r="K624">
        <v>0</v>
      </c>
      <c r="L624">
        <v>810</v>
      </c>
      <c r="M624">
        <v>10392</v>
      </c>
      <c r="N624">
        <v>0</v>
      </c>
      <c r="O624">
        <v>50</v>
      </c>
      <c r="P624">
        <v>100</v>
      </c>
      <c r="R624">
        <v>4214151</v>
      </c>
      <c r="S624" t="s">
        <v>5940</v>
      </c>
      <c r="T624">
        <v>207</v>
      </c>
      <c r="U624">
        <v>8226</v>
      </c>
      <c r="V624" t="s">
        <v>5940</v>
      </c>
      <c r="W624" t="s">
        <v>5940</v>
      </c>
      <c r="X624">
        <v>30</v>
      </c>
      <c r="Z624">
        <v>2110302</v>
      </c>
      <c r="AB624" t="s">
        <v>5940</v>
      </c>
      <c r="AC624">
        <v>2110302</v>
      </c>
      <c r="AD624" t="s">
        <v>6562</v>
      </c>
      <c r="AE624">
        <v>1861</v>
      </c>
      <c r="AF624">
        <v>2110302</v>
      </c>
      <c r="AG624" t="s">
        <v>6562</v>
      </c>
      <c r="AH624">
        <v>1825</v>
      </c>
      <c r="AI624">
        <v>2110302</v>
      </c>
      <c r="AJ624" t="s">
        <v>6562</v>
      </c>
      <c r="AK624">
        <v>34</v>
      </c>
      <c r="AL624">
        <v>2110302</v>
      </c>
      <c r="AM624" t="s">
        <v>6562</v>
      </c>
      <c r="AN624" t="s">
        <v>5940</v>
      </c>
      <c r="AO624">
        <v>0</v>
      </c>
      <c r="AP624">
        <v>2110906</v>
      </c>
      <c r="AQ624" t="s">
        <v>6570</v>
      </c>
      <c r="AR624">
        <v>782</v>
      </c>
    </row>
    <row r="625" spans="1:44" x14ac:dyDescent="0.25">
      <c r="A625">
        <v>4214201</v>
      </c>
      <c r="B625">
        <v>1</v>
      </c>
      <c r="C625" t="s">
        <v>893</v>
      </c>
      <c r="D625" t="s">
        <v>2214</v>
      </c>
      <c r="E625">
        <v>1400</v>
      </c>
      <c r="F625">
        <v>2160</v>
      </c>
      <c r="G625">
        <v>45600</v>
      </c>
      <c r="H625" t="s">
        <v>5940</v>
      </c>
      <c r="I625">
        <v>8</v>
      </c>
      <c r="J625">
        <v>357</v>
      </c>
      <c r="K625">
        <v>2800</v>
      </c>
      <c r="L625">
        <v>7200</v>
      </c>
      <c r="M625">
        <v>53124</v>
      </c>
      <c r="N625">
        <v>0</v>
      </c>
      <c r="O625">
        <v>65</v>
      </c>
      <c r="P625">
        <v>326</v>
      </c>
      <c r="R625">
        <v>4214201</v>
      </c>
      <c r="S625">
        <v>1400</v>
      </c>
      <c r="T625">
        <v>2160</v>
      </c>
      <c r="U625">
        <v>45600</v>
      </c>
      <c r="V625" t="s">
        <v>5940</v>
      </c>
      <c r="W625">
        <v>8</v>
      </c>
      <c r="X625">
        <v>357</v>
      </c>
      <c r="Z625">
        <v>2110401</v>
      </c>
      <c r="AB625" t="s">
        <v>5940</v>
      </c>
      <c r="AC625">
        <v>2110401</v>
      </c>
      <c r="AD625" t="s">
        <v>6563</v>
      </c>
      <c r="AE625">
        <v>1599</v>
      </c>
      <c r="AF625">
        <v>2110401</v>
      </c>
      <c r="AG625" t="s">
        <v>6563</v>
      </c>
      <c r="AH625">
        <v>390</v>
      </c>
      <c r="AI625">
        <v>2110401</v>
      </c>
      <c r="AJ625" t="s">
        <v>6563</v>
      </c>
      <c r="AK625">
        <v>389</v>
      </c>
      <c r="AL625">
        <v>2110401</v>
      </c>
      <c r="AM625" t="s">
        <v>6563</v>
      </c>
      <c r="AN625" t="s">
        <v>5940</v>
      </c>
      <c r="AO625">
        <v>0</v>
      </c>
      <c r="AP625">
        <v>2111003</v>
      </c>
      <c r="AQ625" t="s">
        <v>6571</v>
      </c>
      <c r="AR625">
        <v>330</v>
      </c>
    </row>
    <row r="626" spans="1:44" x14ac:dyDescent="0.25">
      <c r="A626">
        <v>4214300</v>
      </c>
      <c r="B626">
        <v>1</v>
      </c>
      <c r="C626" t="s">
        <v>893</v>
      </c>
      <c r="D626" t="s">
        <v>2215</v>
      </c>
      <c r="E626" t="s">
        <v>5940</v>
      </c>
      <c r="F626" t="s">
        <v>5940</v>
      </c>
      <c r="G626">
        <v>2100</v>
      </c>
      <c r="H626" t="s">
        <v>5940</v>
      </c>
      <c r="I626" t="s">
        <v>5940</v>
      </c>
      <c r="J626">
        <v>23</v>
      </c>
      <c r="K626">
        <v>0</v>
      </c>
      <c r="L626">
        <v>0</v>
      </c>
      <c r="M626">
        <v>700</v>
      </c>
      <c r="N626">
        <v>0</v>
      </c>
      <c r="O626">
        <v>0</v>
      </c>
      <c r="P626">
        <v>18</v>
      </c>
      <c r="R626">
        <v>4214300</v>
      </c>
      <c r="S626" t="s">
        <v>5940</v>
      </c>
      <c r="T626" t="s">
        <v>5940</v>
      </c>
      <c r="U626">
        <v>2100</v>
      </c>
      <c r="V626" t="s">
        <v>5940</v>
      </c>
      <c r="W626" t="s">
        <v>5940</v>
      </c>
      <c r="X626">
        <v>23</v>
      </c>
      <c r="Z626">
        <v>2110500</v>
      </c>
      <c r="AB626" t="s">
        <v>5940</v>
      </c>
      <c r="AC626">
        <v>2110500</v>
      </c>
      <c r="AD626" t="s">
        <v>6564</v>
      </c>
      <c r="AE626">
        <v>1845</v>
      </c>
      <c r="AF626">
        <v>2110500</v>
      </c>
      <c r="AG626" t="s">
        <v>6564</v>
      </c>
      <c r="AH626" t="s">
        <v>5940</v>
      </c>
      <c r="AI626">
        <v>2110500</v>
      </c>
      <c r="AJ626" t="s">
        <v>6564</v>
      </c>
      <c r="AK626">
        <v>207</v>
      </c>
      <c r="AL626">
        <v>2110500</v>
      </c>
      <c r="AM626" t="s">
        <v>6564</v>
      </c>
      <c r="AN626" t="s">
        <v>5940</v>
      </c>
      <c r="AO626">
        <v>0</v>
      </c>
      <c r="AP626">
        <v>2111029</v>
      </c>
      <c r="AQ626" t="s">
        <v>6572</v>
      </c>
      <c r="AR626">
        <v>3025</v>
      </c>
    </row>
    <row r="627" spans="1:44" x14ac:dyDescent="0.25">
      <c r="A627">
        <v>4214409</v>
      </c>
      <c r="B627">
        <v>1</v>
      </c>
      <c r="C627" t="s">
        <v>893</v>
      </c>
      <c r="D627" t="s">
        <v>2216</v>
      </c>
      <c r="E627" t="s">
        <v>5940</v>
      </c>
      <c r="F627">
        <v>1012</v>
      </c>
      <c r="G627">
        <v>17036</v>
      </c>
      <c r="H627" t="s">
        <v>5940</v>
      </c>
      <c r="I627">
        <v>27</v>
      </c>
      <c r="J627">
        <v>84</v>
      </c>
      <c r="K627">
        <v>0</v>
      </c>
      <c r="L627">
        <v>1300</v>
      </c>
      <c r="M627">
        <v>26400</v>
      </c>
      <c r="N627">
        <v>0</v>
      </c>
      <c r="O627">
        <v>9</v>
      </c>
      <c r="P627">
        <v>95</v>
      </c>
      <c r="R627">
        <v>4214409</v>
      </c>
      <c r="S627" t="s">
        <v>5940</v>
      </c>
      <c r="T627">
        <v>1012</v>
      </c>
      <c r="U627">
        <v>17036</v>
      </c>
      <c r="V627" t="s">
        <v>5940</v>
      </c>
      <c r="W627">
        <v>27</v>
      </c>
      <c r="X627">
        <v>84</v>
      </c>
      <c r="Z627">
        <v>2110609</v>
      </c>
      <c r="AB627" t="s">
        <v>5940</v>
      </c>
      <c r="AC627">
        <v>2110609</v>
      </c>
      <c r="AD627" t="s">
        <v>6565</v>
      </c>
      <c r="AE627">
        <v>1105</v>
      </c>
      <c r="AF627">
        <v>2110609</v>
      </c>
      <c r="AG627" t="s">
        <v>6565</v>
      </c>
      <c r="AH627">
        <v>2750</v>
      </c>
      <c r="AI627">
        <v>2110609</v>
      </c>
      <c r="AJ627" t="s">
        <v>6565</v>
      </c>
      <c r="AK627">
        <v>579</v>
      </c>
      <c r="AL627">
        <v>2110609</v>
      </c>
      <c r="AM627" t="s">
        <v>6565</v>
      </c>
      <c r="AN627" t="s">
        <v>5940</v>
      </c>
      <c r="AO627">
        <v>0</v>
      </c>
      <c r="AP627">
        <v>2111052</v>
      </c>
      <c r="AQ627" t="s">
        <v>6573</v>
      </c>
      <c r="AR627">
        <v>6708</v>
      </c>
    </row>
    <row r="628" spans="1:44" x14ac:dyDescent="0.25">
      <c r="A628">
        <v>4214508</v>
      </c>
      <c r="B628">
        <v>1</v>
      </c>
      <c r="C628" t="s">
        <v>893</v>
      </c>
      <c r="D628" t="s">
        <v>2217</v>
      </c>
      <c r="E628" t="s">
        <v>5940</v>
      </c>
      <c r="F628" t="s">
        <v>5940</v>
      </c>
      <c r="G628">
        <v>4697</v>
      </c>
      <c r="H628" t="s">
        <v>5940</v>
      </c>
      <c r="I628">
        <v>12385</v>
      </c>
      <c r="J628">
        <v>120</v>
      </c>
      <c r="K628">
        <v>0</v>
      </c>
      <c r="L628">
        <v>0</v>
      </c>
      <c r="M628">
        <v>10400</v>
      </c>
      <c r="N628">
        <v>0</v>
      </c>
      <c r="O628">
        <v>3600</v>
      </c>
      <c r="P628">
        <v>44</v>
      </c>
      <c r="R628">
        <v>4214508</v>
      </c>
      <c r="S628" t="s">
        <v>5940</v>
      </c>
      <c r="T628" t="s">
        <v>5940</v>
      </c>
      <c r="U628">
        <v>4697</v>
      </c>
      <c r="V628" t="s">
        <v>5940</v>
      </c>
      <c r="W628">
        <v>12385</v>
      </c>
      <c r="X628">
        <v>120</v>
      </c>
      <c r="Z628">
        <v>2110658</v>
      </c>
      <c r="AB628" t="s">
        <v>5940</v>
      </c>
      <c r="AC628">
        <v>2110658</v>
      </c>
      <c r="AD628" t="s">
        <v>6566</v>
      </c>
      <c r="AE628">
        <v>3908</v>
      </c>
      <c r="AF628">
        <v>2110658</v>
      </c>
      <c r="AG628" t="s">
        <v>6566</v>
      </c>
      <c r="AH628">
        <v>182</v>
      </c>
      <c r="AI628">
        <v>2110658</v>
      </c>
      <c r="AJ628" t="s">
        <v>6566</v>
      </c>
      <c r="AK628">
        <v>238</v>
      </c>
      <c r="AL628">
        <v>2110658</v>
      </c>
      <c r="AM628" t="s">
        <v>6566</v>
      </c>
      <c r="AN628">
        <v>32049</v>
      </c>
      <c r="AO628">
        <v>0</v>
      </c>
      <c r="AP628">
        <v>2111078</v>
      </c>
      <c r="AQ628" t="s">
        <v>6574</v>
      </c>
      <c r="AR628">
        <v>1061</v>
      </c>
    </row>
    <row r="629" spans="1:44" x14ac:dyDescent="0.25">
      <c r="A629">
        <v>4214607</v>
      </c>
      <c r="B629">
        <v>1</v>
      </c>
      <c r="C629" t="s">
        <v>893</v>
      </c>
      <c r="D629" t="s">
        <v>2218</v>
      </c>
      <c r="E629">
        <v>125</v>
      </c>
      <c r="F629" t="s">
        <v>5940</v>
      </c>
      <c r="G629">
        <v>3010</v>
      </c>
      <c r="H629" t="s">
        <v>5940</v>
      </c>
      <c r="I629">
        <v>12100</v>
      </c>
      <c r="J629">
        <v>150</v>
      </c>
      <c r="K629">
        <v>125</v>
      </c>
      <c r="L629">
        <v>24</v>
      </c>
      <c r="M629">
        <v>8100</v>
      </c>
      <c r="N629">
        <v>0</v>
      </c>
      <c r="O629">
        <v>11200</v>
      </c>
      <c r="P629">
        <v>210</v>
      </c>
      <c r="R629">
        <v>4214607</v>
      </c>
      <c r="S629">
        <v>125</v>
      </c>
      <c r="T629" t="s">
        <v>5940</v>
      </c>
      <c r="U629">
        <v>3010</v>
      </c>
      <c r="V629" t="s">
        <v>5940</v>
      </c>
      <c r="W629">
        <v>12100</v>
      </c>
      <c r="X629">
        <v>150</v>
      </c>
      <c r="Z629">
        <v>2110708</v>
      </c>
      <c r="AB629" t="s">
        <v>5940</v>
      </c>
      <c r="AC629">
        <v>2110708</v>
      </c>
      <c r="AD629" t="s">
        <v>6567</v>
      </c>
      <c r="AE629">
        <v>8610</v>
      </c>
      <c r="AF629">
        <v>2110708</v>
      </c>
      <c r="AG629" t="s">
        <v>6567</v>
      </c>
      <c r="AH629" t="s">
        <v>5940</v>
      </c>
      <c r="AI629">
        <v>2110708</v>
      </c>
      <c r="AJ629" t="s">
        <v>6567</v>
      </c>
      <c r="AK629">
        <v>596</v>
      </c>
      <c r="AL629">
        <v>2110708</v>
      </c>
      <c r="AM629" t="s">
        <v>6567</v>
      </c>
      <c r="AN629" t="s">
        <v>5940</v>
      </c>
      <c r="AO629">
        <v>0</v>
      </c>
      <c r="AP629">
        <v>2111102</v>
      </c>
      <c r="AQ629" t="s">
        <v>6575</v>
      </c>
      <c r="AR629">
        <v>809</v>
      </c>
    </row>
    <row r="630" spans="1:44" x14ac:dyDescent="0.25">
      <c r="A630">
        <v>4214805</v>
      </c>
      <c r="B630">
        <v>1</v>
      </c>
      <c r="C630" t="s">
        <v>893</v>
      </c>
      <c r="D630" t="s">
        <v>2220</v>
      </c>
      <c r="E630" t="s">
        <v>5940</v>
      </c>
      <c r="F630" t="s">
        <v>5940</v>
      </c>
      <c r="G630">
        <v>2790</v>
      </c>
      <c r="H630" t="s">
        <v>5940</v>
      </c>
      <c r="I630">
        <v>2537</v>
      </c>
      <c r="J630">
        <v>45</v>
      </c>
      <c r="K630">
        <v>0</v>
      </c>
      <c r="L630">
        <v>0</v>
      </c>
      <c r="M630">
        <v>6120</v>
      </c>
      <c r="N630">
        <v>0</v>
      </c>
      <c r="O630">
        <v>2025</v>
      </c>
      <c r="P630">
        <v>50</v>
      </c>
      <c r="R630">
        <v>4214805</v>
      </c>
      <c r="S630" t="s">
        <v>5940</v>
      </c>
      <c r="T630" t="s">
        <v>5940</v>
      </c>
      <c r="U630">
        <v>2790</v>
      </c>
      <c r="V630" t="s">
        <v>5940</v>
      </c>
      <c r="W630">
        <v>2537</v>
      </c>
      <c r="X630">
        <v>45</v>
      </c>
      <c r="Z630">
        <v>2110807</v>
      </c>
      <c r="AB630">
        <v>36</v>
      </c>
      <c r="AC630">
        <v>2110807</v>
      </c>
      <c r="AD630" t="s">
        <v>6568</v>
      </c>
      <c r="AE630">
        <v>2490</v>
      </c>
      <c r="AF630">
        <v>2110807</v>
      </c>
      <c r="AG630" t="s">
        <v>6568</v>
      </c>
      <c r="AH630">
        <v>68</v>
      </c>
      <c r="AI630">
        <v>2110807</v>
      </c>
      <c r="AJ630" t="s">
        <v>6568</v>
      </c>
      <c r="AK630">
        <v>82</v>
      </c>
      <c r="AL630">
        <v>2110807</v>
      </c>
      <c r="AM630" t="s">
        <v>6568</v>
      </c>
      <c r="AN630">
        <v>486</v>
      </c>
      <c r="AO630">
        <v>0</v>
      </c>
      <c r="AP630">
        <v>2111250</v>
      </c>
      <c r="AQ630" t="s">
        <v>6577</v>
      </c>
      <c r="AR630">
        <v>2304</v>
      </c>
    </row>
    <row r="631" spans="1:44" x14ac:dyDescent="0.25">
      <c r="A631">
        <v>4214706</v>
      </c>
      <c r="B631">
        <v>1</v>
      </c>
      <c r="C631" t="s">
        <v>893</v>
      </c>
      <c r="D631" t="s">
        <v>2219</v>
      </c>
      <c r="E631">
        <v>840</v>
      </c>
      <c r="F631" t="s">
        <v>5940</v>
      </c>
      <c r="G631">
        <v>2100</v>
      </c>
      <c r="H631" t="s">
        <v>5940</v>
      </c>
      <c r="I631">
        <v>7150</v>
      </c>
      <c r="J631">
        <v>40</v>
      </c>
      <c r="K631">
        <v>840</v>
      </c>
      <c r="L631">
        <v>0</v>
      </c>
      <c r="M631">
        <v>1650</v>
      </c>
      <c r="N631">
        <v>0</v>
      </c>
      <c r="O631">
        <v>7150</v>
      </c>
      <c r="P631">
        <v>40</v>
      </c>
      <c r="R631">
        <v>4214706</v>
      </c>
      <c r="S631">
        <v>840</v>
      </c>
      <c r="T631" t="s">
        <v>5940</v>
      </c>
      <c r="U631">
        <v>2100</v>
      </c>
      <c r="V631" t="s">
        <v>5940</v>
      </c>
      <c r="W631">
        <v>7150</v>
      </c>
      <c r="X631">
        <v>40</v>
      </c>
      <c r="Z631">
        <v>2110856</v>
      </c>
      <c r="AB631" t="s">
        <v>5940</v>
      </c>
      <c r="AC631">
        <v>2110856</v>
      </c>
      <c r="AD631" t="s">
        <v>6569</v>
      </c>
      <c r="AE631">
        <v>437</v>
      </c>
      <c r="AF631">
        <v>2110856</v>
      </c>
      <c r="AG631" t="s">
        <v>6569</v>
      </c>
      <c r="AH631" t="s">
        <v>5940</v>
      </c>
      <c r="AI631">
        <v>2110856</v>
      </c>
      <c r="AJ631" t="s">
        <v>6569</v>
      </c>
      <c r="AK631">
        <v>61</v>
      </c>
      <c r="AL631">
        <v>2110856</v>
      </c>
      <c r="AM631" t="s">
        <v>6569</v>
      </c>
      <c r="AN631" t="s">
        <v>5940</v>
      </c>
      <c r="AO631">
        <v>0</v>
      </c>
      <c r="AP631">
        <v>2111409</v>
      </c>
      <c r="AQ631" t="s">
        <v>6579</v>
      </c>
      <c r="AR631">
        <v>2821</v>
      </c>
    </row>
    <row r="632" spans="1:44" x14ac:dyDescent="0.25">
      <c r="A632">
        <v>4214904</v>
      </c>
      <c r="B632">
        <v>1</v>
      </c>
      <c r="C632" t="s">
        <v>893</v>
      </c>
      <c r="D632" t="s">
        <v>2221</v>
      </c>
      <c r="E632">
        <v>9300</v>
      </c>
      <c r="F632" t="s">
        <v>5940</v>
      </c>
      <c r="G632">
        <v>1663</v>
      </c>
      <c r="H632" t="s">
        <v>5940</v>
      </c>
      <c r="I632">
        <v>12</v>
      </c>
      <c r="J632">
        <v>129</v>
      </c>
      <c r="K632">
        <v>9000</v>
      </c>
      <c r="L632">
        <v>0</v>
      </c>
      <c r="M632">
        <v>2434</v>
      </c>
      <c r="N632">
        <v>0</v>
      </c>
      <c r="O632">
        <v>0</v>
      </c>
      <c r="P632">
        <v>115</v>
      </c>
      <c r="R632">
        <v>4214904</v>
      </c>
      <c r="S632">
        <v>9300</v>
      </c>
      <c r="T632" t="s">
        <v>5940</v>
      </c>
      <c r="U632">
        <v>1663</v>
      </c>
      <c r="V632" t="s">
        <v>5940</v>
      </c>
      <c r="W632">
        <v>12</v>
      </c>
      <c r="X632">
        <v>129</v>
      </c>
      <c r="Z632">
        <v>2110906</v>
      </c>
      <c r="AB632" t="s">
        <v>5940</v>
      </c>
      <c r="AC632">
        <v>2110906</v>
      </c>
      <c r="AD632" t="s">
        <v>6570</v>
      </c>
      <c r="AE632">
        <v>3806</v>
      </c>
      <c r="AF632">
        <v>2110906</v>
      </c>
      <c r="AG632" t="s">
        <v>6570</v>
      </c>
      <c r="AH632">
        <v>41</v>
      </c>
      <c r="AI632">
        <v>2110906</v>
      </c>
      <c r="AJ632" t="s">
        <v>6570</v>
      </c>
      <c r="AK632">
        <v>123</v>
      </c>
      <c r="AL632">
        <v>2110906</v>
      </c>
      <c r="AM632" t="s">
        <v>6570</v>
      </c>
      <c r="AN632" t="s">
        <v>5940</v>
      </c>
      <c r="AO632">
        <v>0</v>
      </c>
      <c r="AP632">
        <v>2111508</v>
      </c>
      <c r="AQ632" t="s">
        <v>6580</v>
      </c>
      <c r="AR632">
        <v>1575</v>
      </c>
    </row>
    <row r="633" spans="1:44" x14ac:dyDescent="0.25">
      <c r="A633">
        <v>4215000</v>
      </c>
      <c r="B633">
        <v>1</v>
      </c>
      <c r="C633" t="s">
        <v>893</v>
      </c>
      <c r="D633" t="s">
        <v>2222</v>
      </c>
      <c r="E633" t="s">
        <v>5940</v>
      </c>
      <c r="F633">
        <v>8050</v>
      </c>
      <c r="G633">
        <v>10800</v>
      </c>
      <c r="H633" t="s">
        <v>5940</v>
      </c>
      <c r="I633">
        <v>60</v>
      </c>
      <c r="J633">
        <v>2046</v>
      </c>
      <c r="K633">
        <v>0</v>
      </c>
      <c r="L633">
        <v>8100</v>
      </c>
      <c r="M633">
        <v>12000</v>
      </c>
      <c r="N633">
        <v>0</v>
      </c>
      <c r="O633">
        <v>60</v>
      </c>
      <c r="P633">
        <v>2230</v>
      </c>
      <c r="R633">
        <v>4215000</v>
      </c>
      <c r="S633" t="s">
        <v>5940</v>
      </c>
      <c r="T633">
        <v>8050</v>
      </c>
      <c r="U633">
        <v>10800</v>
      </c>
      <c r="V633" t="s">
        <v>5940</v>
      </c>
      <c r="W633">
        <v>60</v>
      </c>
      <c r="X633">
        <v>2046</v>
      </c>
      <c r="Z633">
        <v>2111003</v>
      </c>
      <c r="AB633" t="s">
        <v>5940</v>
      </c>
      <c r="AC633">
        <v>2111003</v>
      </c>
      <c r="AD633" t="s">
        <v>6571</v>
      </c>
      <c r="AE633">
        <v>143</v>
      </c>
      <c r="AF633">
        <v>2111003</v>
      </c>
      <c r="AG633" t="s">
        <v>6571</v>
      </c>
      <c r="AH633">
        <v>53</v>
      </c>
      <c r="AI633">
        <v>2111003</v>
      </c>
      <c r="AJ633" t="s">
        <v>6571</v>
      </c>
      <c r="AK633">
        <v>27</v>
      </c>
      <c r="AL633">
        <v>2111003</v>
      </c>
      <c r="AM633" t="s">
        <v>6571</v>
      </c>
      <c r="AN633" t="s">
        <v>5940</v>
      </c>
      <c r="AO633">
        <v>0</v>
      </c>
      <c r="AP633">
        <v>2111532</v>
      </c>
      <c r="AQ633" t="s">
        <v>6581</v>
      </c>
      <c r="AR633">
        <v>334</v>
      </c>
    </row>
    <row r="634" spans="1:44" x14ac:dyDescent="0.25">
      <c r="A634">
        <v>4215059</v>
      </c>
      <c r="B634">
        <v>1</v>
      </c>
      <c r="C634" t="s">
        <v>893</v>
      </c>
      <c r="D634" t="s">
        <v>2223</v>
      </c>
      <c r="E634" t="s">
        <v>5940</v>
      </c>
      <c r="F634" t="s">
        <v>5940</v>
      </c>
      <c r="G634">
        <v>1800</v>
      </c>
      <c r="H634" t="s">
        <v>5940</v>
      </c>
      <c r="I634">
        <v>6</v>
      </c>
      <c r="J634">
        <v>54</v>
      </c>
      <c r="K634">
        <v>0</v>
      </c>
      <c r="L634">
        <v>0</v>
      </c>
      <c r="M634">
        <v>2880</v>
      </c>
      <c r="N634">
        <v>0</v>
      </c>
      <c r="O634">
        <v>2</v>
      </c>
      <c r="P634">
        <v>48</v>
      </c>
      <c r="R634">
        <v>4215059</v>
      </c>
      <c r="S634" t="s">
        <v>5940</v>
      </c>
      <c r="T634" t="s">
        <v>5940</v>
      </c>
      <c r="U634">
        <v>1800</v>
      </c>
      <c r="V634" t="s">
        <v>5940</v>
      </c>
      <c r="W634">
        <v>6</v>
      </c>
      <c r="X634">
        <v>54</v>
      </c>
      <c r="Z634">
        <v>2111029</v>
      </c>
      <c r="AB634" t="s">
        <v>5940</v>
      </c>
      <c r="AC634">
        <v>2111029</v>
      </c>
      <c r="AD634" t="s">
        <v>6572</v>
      </c>
      <c r="AE634">
        <v>10059</v>
      </c>
      <c r="AF634">
        <v>2111029</v>
      </c>
      <c r="AG634" t="s">
        <v>6572</v>
      </c>
      <c r="AH634">
        <v>120</v>
      </c>
      <c r="AI634">
        <v>2111029</v>
      </c>
      <c r="AJ634" t="s">
        <v>6572</v>
      </c>
      <c r="AK634">
        <v>157</v>
      </c>
      <c r="AL634">
        <v>2111029</v>
      </c>
      <c r="AM634" t="s">
        <v>6572</v>
      </c>
      <c r="AN634" t="s">
        <v>5940</v>
      </c>
      <c r="AO634">
        <v>0</v>
      </c>
      <c r="AP634">
        <v>2111573</v>
      </c>
      <c r="AQ634" t="s">
        <v>6582</v>
      </c>
      <c r="AR634">
        <v>1271</v>
      </c>
    </row>
    <row r="635" spans="1:44" x14ac:dyDescent="0.25">
      <c r="A635">
        <v>4215075</v>
      </c>
      <c r="B635">
        <v>1</v>
      </c>
      <c r="C635" t="s">
        <v>893</v>
      </c>
      <c r="D635" t="s">
        <v>2224</v>
      </c>
      <c r="E635">
        <v>4500</v>
      </c>
      <c r="F635">
        <v>432</v>
      </c>
      <c r="G635">
        <v>3816</v>
      </c>
      <c r="H635" t="s">
        <v>5940</v>
      </c>
      <c r="I635" t="s">
        <v>5940</v>
      </c>
      <c r="J635">
        <v>91</v>
      </c>
      <c r="K635">
        <v>7500</v>
      </c>
      <c r="L635">
        <v>576</v>
      </c>
      <c r="M635">
        <v>6480</v>
      </c>
      <c r="N635">
        <v>0</v>
      </c>
      <c r="O635">
        <v>31</v>
      </c>
      <c r="P635">
        <v>221</v>
      </c>
      <c r="R635">
        <v>4215075</v>
      </c>
      <c r="S635">
        <v>4500</v>
      </c>
      <c r="T635">
        <v>432</v>
      </c>
      <c r="U635">
        <v>3816</v>
      </c>
      <c r="V635" t="s">
        <v>5940</v>
      </c>
      <c r="W635" t="s">
        <v>5940</v>
      </c>
      <c r="X635">
        <v>91</v>
      </c>
      <c r="Z635">
        <v>2111052</v>
      </c>
      <c r="AB635" t="s">
        <v>5940</v>
      </c>
      <c r="AC635">
        <v>2111052</v>
      </c>
      <c r="AD635" t="s">
        <v>6573</v>
      </c>
      <c r="AE635">
        <v>3470</v>
      </c>
      <c r="AF635">
        <v>2111052</v>
      </c>
      <c r="AG635" t="s">
        <v>6573</v>
      </c>
      <c r="AH635">
        <v>315</v>
      </c>
      <c r="AI635">
        <v>2111052</v>
      </c>
      <c r="AJ635" t="s">
        <v>6573</v>
      </c>
      <c r="AK635">
        <v>99</v>
      </c>
      <c r="AL635">
        <v>2111052</v>
      </c>
      <c r="AM635" t="s">
        <v>6573</v>
      </c>
      <c r="AN635" t="s">
        <v>5940</v>
      </c>
      <c r="AO635">
        <v>0</v>
      </c>
      <c r="AP635">
        <v>2111607</v>
      </c>
      <c r="AQ635" t="s">
        <v>6583</v>
      </c>
      <c r="AR635">
        <v>9240</v>
      </c>
    </row>
    <row r="636" spans="1:44" x14ac:dyDescent="0.25">
      <c r="A636">
        <v>4215109</v>
      </c>
      <c r="B636">
        <v>1</v>
      </c>
      <c r="C636" t="s">
        <v>893</v>
      </c>
      <c r="D636" t="s">
        <v>2225</v>
      </c>
      <c r="E636">
        <v>1590</v>
      </c>
      <c r="F636" t="s">
        <v>5940</v>
      </c>
      <c r="G636">
        <v>336</v>
      </c>
      <c r="H636" t="s">
        <v>5940</v>
      </c>
      <c r="I636">
        <v>5600</v>
      </c>
      <c r="J636">
        <v>4</v>
      </c>
      <c r="K636">
        <v>1590</v>
      </c>
      <c r="L636">
        <v>0</v>
      </c>
      <c r="M636">
        <v>320</v>
      </c>
      <c r="N636">
        <v>0</v>
      </c>
      <c r="O636">
        <v>3920</v>
      </c>
      <c r="P636">
        <v>4</v>
      </c>
      <c r="R636">
        <v>4215109</v>
      </c>
      <c r="S636">
        <v>1590</v>
      </c>
      <c r="T636" t="s">
        <v>5940</v>
      </c>
      <c r="U636">
        <v>336</v>
      </c>
      <c r="V636" t="s">
        <v>5940</v>
      </c>
      <c r="W636">
        <v>5600</v>
      </c>
      <c r="X636">
        <v>4</v>
      </c>
      <c r="Z636">
        <v>2111078</v>
      </c>
      <c r="AB636" t="s">
        <v>5940</v>
      </c>
      <c r="AC636">
        <v>2111078</v>
      </c>
      <c r="AD636" t="s">
        <v>6574</v>
      </c>
      <c r="AE636">
        <v>2633</v>
      </c>
      <c r="AF636">
        <v>2111078</v>
      </c>
      <c r="AG636" t="s">
        <v>6574</v>
      </c>
      <c r="AH636">
        <v>64</v>
      </c>
      <c r="AI636">
        <v>2111078</v>
      </c>
      <c r="AJ636" t="s">
        <v>6574</v>
      </c>
      <c r="AK636">
        <v>70</v>
      </c>
      <c r="AL636">
        <v>2111078</v>
      </c>
      <c r="AM636" t="s">
        <v>6574</v>
      </c>
      <c r="AN636" t="s">
        <v>5940</v>
      </c>
      <c r="AO636">
        <v>0</v>
      </c>
      <c r="AP636">
        <v>2111631</v>
      </c>
      <c r="AQ636" t="s">
        <v>6584</v>
      </c>
      <c r="AR636">
        <v>918</v>
      </c>
    </row>
    <row r="637" spans="1:44" x14ac:dyDescent="0.25">
      <c r="A637">
        <v>4215208</v>
      </c>
      <c r="B637">
        <v>1</v>
      </c>
      <c r="C637" t="s">
        <v>893</v>
      </c>
      <c r="D637" t="s">
        <v>2226</v>
      </c>
      <c r="E637" t="s">
        <v>5940</v>
      </c>
      <c r="F637">
        <v>162</v>
      </c>
      <c r="G637">
        <v>16390</v>
      </c>
      <c r="H637" t="s">
        <v>5940</v>
      </c>
      <c r="I637">
        <v>11</v>
      </c>
      <c r="J637">
        <v>160</v>
      </c>
      <c r="K637">
        <v>0</v>
      </c>
      <c r="L637">
        <v>330</v>
      </c>
      <c r="M637">
        <v>16008</v>
      </c>
      <c r="N637">
        <v>0</v>
      </c>
      <c r="O637">
        <v>40</v>
      </c>
      <c r="P637">
        <v>63</v>
      </c>
      <c r="R637">
        <v>4215208</v>
      </c>
      <c r="S637" t="s">
        <v>5940</v>
      </c>
      <c r="T637">
        <v>162</v>
      </c>
      <c r="U637">
        <v>16390</v>
      </c>
      <c r="V637" t="s">
        <v>5940</v>
      </c>
      <c r="W637">
        <v>11</v>
      </c>
      <c r="X637">
        <v>160</v>
      </c>
      <c r="Z637">
        <v>2111102</v>
      </c>
      <c r="AB637" t="s">
        <v>5940</v>
      </c>
      <c r="AC637">
        <v>2111102</v>
      </c>
      <c r="AD637" t="s">
        <v>6575</v>
      </c>
      <c r="AE637">
        <v>3499</v>
      </c>
      <c r="AF637">
        <v>2111102</v>
      </c>
      <c r="AG637" t="s">
        <v>6575</v>
      </c>
      <c r="AH637">
        <v>518</v>
      </c>
      <c r="AI637">
        <v>2111102</v>
      </c>
      <c r="AJ637" t="s">
        <v>6575</v>
      </c>
      <c r="AK637">
        <v>161</v>
      </c>
      <c r="AL637">
        <v>2111102</v>
      </c>
      <c r="AM637" t="s">
        <v>6575</v>
      </c>
      <c r="AN637" t="s">
        <v>5940</v>
      </c>
      <c r="AO637">
        <v>0</v>
      </c>
      <c r="AP637">
        <v>2111672</v>
      </c>
      <c r="AQ637" t="s">
        <v>6585</v>
      </c>
      <c r="AR637">
        <v>537</v>
      </c>
    </row>
    <row r="638" spans="1:44" x14ac:dyDescent="0.25">
      <c r="A638">
        <v>4215307</v>
      </c>
      <c r="B638">
        <v>1</v>
      </c>
      <c r="C638" t="s">
        <v>893</v>
      </c>
      <c r="D638" t="s">
        <v>2227</v>
      </c>
      <c r="E638" t="s">
        <v>5940</v>
      </c>
      <c r="F638" t="s">
        <v>5940</v>
      </c>
      <c r="G638">
        <v>2148</v>
      </c>
      <c r="H638" t="s">
        <v>5940</v>
      </c>
      <c r="I638">
        <v>840</v>
      </c>
      <c r="J638">
        <v>24</v>
      </c>
      <c r="K638">
        <v>0</v>
      </c>
      <c r="L638">
        <v>0</v>
      </c>
      <c r="M638">
        <v>4530</v>
      </c>
      <c r="N638">
        <v>0</v>
      </c>
      <c r="O638">
        <v>564</v>
      </c>
      <c r="P638">
        <v>24</v>
      </c>
      <c r="R638">
        <v>4215307</v>
      </c>
      <c r="S638" t="s">
        <v>5940</v>
      </c>
      <c r="T638" t="s">
        <v>5940</v>
      </c>
      <c r="U638">
        <v>2148</v>
      </c>
      <c r="V638" t="s">
        <v>5940</v>
      </c>
      <c r="W638">
        <v>840</v>
      </c>
      <c r="X638">
        <v>24</v>
      </c>
      <c r="Z638">
        <v>2111201</v>
      </c>
      <c r="AB638" t="s">
        <v>5940</v>
      </c>
      <c r="AC638">
        <v>2111201</v>
      </c>
      <c r="AD638" t="s">
        <v>6576</v>
      </c>
      <c r="AE638" t="s">
        <v>5940</v>
      </c>
      <c r="AF638">
        <v>2111201</v>
      </c>
      <c r="AG638" t="s">
        <v>6576</v>
      </c>
      <c r="AH638" t="s">
        <v>5940</v>
      </c>
      <c r="AI638">
        <v>2111201</v>
      </c>
      <c r="AJ638" t="s">
        <v>6576</v>
      </c>
      <c r="AK638" t="s">
        <v>5940</v>
      </c>
      <c r="AL638">
        <v>2111201</v>
      </c>
      <c r="AM638" t="s">
        <v>6576</v>
      </c>
      <c r="AN638" t="s">
        <v>5940</v>
      </c>
      <c r="AO638">
        <v>0</v>
      </c>
      <c r="AP638">
        <v>2111706</v>
      </c>
      <c r="AQ638" t="s">
        <v>6586</v>
      </c>
      <c r="AR638">
        <v>839</v>
      </c>
    </row>
    <row r="639" spans="1:44" x14ac:dyDescent="0.25">
      <c r="A639">
        <v>4215356</v>
      </c>
      <c r="B639">
        <v>1</v>
      </c>
      <c r="C639" t="s">
        <v>893</v>
      </c>
      <c r="D639" t="s">
        <v>2228</v>
      </c>
      <c r="E639">
        <v>3000</v>
      </c>
      <c r="F639">
        <v>112</v>
      </c>
      <c r="G639">
        <v>9198</v>
      </c>
      <c r="H639" t="s">
        <v>5940</v>
      </c>
      <c r="I639">
        <v>135</v>
      </c>
      <c r="J639">
        <v>112</v>
      </c>
      <c r="K639">
        <v>7500</v>
      </c>
      <c r="L639">
        <v>240</v>
      </c>
      <c r="M639">
        <v>14400</v>
      </c>
      <c r="N639">
        <v>0</v>
      </c>
      <c r="O639">
        <v>24</v>
      </c>
      <c r="P639">
        <v>75</v>
      </c>
      <c r="R639">
        <v>4215356</v>
      </c>
      <c r="S639">
        <v>3000</v>
      </c>
      <c r="T639">
        <v>112</v>
      </c>
      <c r="U639">
        <v>9198</v>
      </c>
      <c r="V639" t="s">
        <v>5940</v>
      </c>
      <c r="W639">
        <v>135</v>
      </c>
      <c r="X639">
        <v>112</v>
      </c>
      <c r="Z639">
        <v>2111250</v>
      </c>
      <c r="AB639" t="s">
        <v>5940</v>
      </c>
      <c r="AC639">
        <v>2111250</v>
      </c>
      <c r="AD639" t="s">
        <v>6577</v>
      </c>
      <c r="AE639">
        <v>3446</v>
      </c>
      <c r="AF639">
        <v>2111250</v>
      </c>
      <c r="AG639" t="s">
        <v>6577</v>
      </c>
      <c r="AH639">
        <v>2772</v>
      </c>
      <c r="AI639">
        <v>2111250</v>
      </c>
      <c r="AJ639" t="s">
        <v>6577</v>
      </c>
      <c r="AK639">
        <v>177</v>
      </c>
      <c r="AL639">
        <v>2111250</v>
      </c>
      <c r="AM639" t="s">
        <v>6577</v>
      </c>
      <c r="AN639" t="s">
        <v>5940</v>
      </c>
      <c r="AO639">
        <v>0</v>
      </c>
      <c r="AP639">
        <v>2111722</v>
      </c>
      <c r="AQ639" t="s">
        <v>6587</v>
      </c>
      <c r="AR639">
        <v>496</v>
      </c>
    </row>
    <row r="640" spans="1:44" x14ac:dyDescent="0.25">
      <c r="A640">
        <v>4215406</v>
      </c>
      <c r="B640">
        <v>1</v>
      </c>
      <c r="C640" t="s">
        <v>893</v>
      </c>
      <c r="D640" t="s">
        <v>2229</v>
      </c>
      <c r="E640" t="s">
        <v>5940</v>
      </c>
      <c r="F640" t="s">
        <v>5940</v>
      </c>
      <c r="G640">
        <v>7146</v>
      </c>
      <c r="H640" t="s">
        <v>5940</v>
      </c>
      <c r="I640">
        <v>21</v>
      </c>
      <c r="J640">
        <v>45</v>
      </c>
      <c r="K640">
        <v>0</v>
      </c>
      <c r="L640">
        <v>0</v>
      </c>
      <c r="M640">
        <v>12627</v>
      </c>
      <c r="N640">
        <v>0</v>
      </c>
      <c r="O640">
        <v>0</v>
      </c>
      <c r="P640">
        <v>57</v>
      </c>
      <c r="R640">
        <v>4215406</v>
      </c>
      <c r="S640" t="s">
        <v>5940</v>
      </c>
      <c r="T640" t="s">
        <v>5940</v>
      </c>
      <c r="U640">
        <v>7146</v>
      </c>
      <c r="V640" t="s">
        <v>5940</v>
      </c>
      <c r="W640">
        <v>21</v>
      </c>
      <c r="X640">
        <v>45</v>
      </c>
      <c r="Z640">
        <v>2111300</v>
      </c>
      <c r="AB640" t="s">
        <v>5940</v>
      </c>
      <c r="AC640">
        <v>2111300</v>
      </c>
      <c r="AD640" t="s">
        <v>6578</v>
      </c>
      <c r="AE640">
        <v>1</v>
      </c>
      <c r="AF640">
        <v>2111300</v>
      </c>
      <c r="AG640" t="s">
        <v>6578</v>
      </c>
      <c r="AH640">
        <v>255</v>
      </c>
      <c r="AI640">
        <v>2111300</v>
      </c>
      <c r="AJ640" t="s">
        <v>6578</v>
      </c>
      <c r="AK640" t="s">
        <v>5940</v>
      </c>
      <c r="AL640">
        <v>2111300</v>
      </c>
      <c r="AM640" t="s">
        <v>6578</v>
      </c>
      <c r="AN640" t="s">
        <v>5940</v>
      </c>
      <c r="AO640">
        <v>0</v>
      </c>
      <c r="AP640">
        <v>2111748</v>
      </c>
      <c r="AQ640" t="s">
        <v>6588</v>
      </c>
      <c r="AR640">
        <v>2284</v>
      </c>
    </row>
    <row r="641" spans="1:44" x14ac:dyDescent="0.25">
      <c r="A641">
        <v>4215455</v>
      </c>
      <c r="B641">
        <v>1</v>
      </c>
      <c r="C641" t="s">
        <v>893</v>
      </c>
      <c r="D641" t="s">
        <v>2230</v>
      </c>
      <c r="E641">
        <v>1000</v>
      </c>
      <c r="F641" t="s">
        <v>5940</v>
      </c>
      <c r="G641">
        <v>432</v>
      </c>
      <c r="H641" t="s">
        <v>5940</v>
      </c>
      <c r="I641">
        <v>7425</v>
      </c>
      <c r="J641">
        <v>72</v>
      </c>
      <c r="K641">
        <v>1000</v>
      </c>
      <c r="L641">
        <v>0</v>
      </c>
      <c r="M641">
        <v>456</v>
      </c>
      <c r="N641">
        <v>0</v>
      </c>
      <c r="O641">
        <v>6600</v>
      </c>
      <c r="P641">
        <v>72</v>
      </c>
      <c r="R641">
        <v>4215455</v>
      </c>
      <c r="S641">
        <v>1000</v>
      </c>
      <c r="T641" t="s">
        <v>5940</v>
      </c>
      <c r="U641">
        <v>432</v>
      </c>
      <c r="V641" t="s">
        <v>5940</v>
      </c>
      <c r="W641">
        <v>7425</v>
      </c>
      <c r="X641">
        <v>72</v>
      </c>
      <c r="Z641">
        <v>2111409</v>
      </c>
      <c r="AB641" t="s">
        <v>5940</v>
      </c>
      <c r="AC641">
        <v>2111409</v>
      </c>
      <c r="AD641" t="s">
        <v>6579</v>
      </c>
      <c r="AE641">
        <v>6040</v>
      </c>
      <c r="AF641">
        <v>2111409</v>
      </c>
      <c r="AG641" t="s">
        <v>6579</v>
      </c>
      <c r="AH641" t="s">
        <v>5940</v>
      </c>
      <c r="AI641">
        <v>2111409</v>
      </c>
      <c r="AJ641" t="s">
        <v>6579</v>
      </c>
      <c r="AK641">
        <v>314</v>
      </c>
      <c r="AL641">
        <v>2111409</v>
      </c>
      <c r="AM641" t="s">
        <v>6579</v>
      </c>
      <c r="AN641" t="s">
        <v>5940</v>
      </c>
      <c r="AO641">
        <v>0</v>
      </c>
      <c r="AP641">
        <v>2111763</v>
      </c>
      <c r="AQ641" t="s">
        <v>6589</v>
      </c>
      <c r="AR641">
        <v>1948</v>
      </c>
    </row>
    <row r="642" spans="1:44" x14ac:dyDescent="0.25">
      <c r="A642">
        <v>4215505</v>
      </c>
      <c r="B642">
        <v>1</v>
      </c>
      <c r="C642" t="s">
        <v>893</v>
      </c>
      <c r="D642" t="s">
        <v>2231</v>
      </c>
      <c r="E642" t="s">
        <v>5940</v>
      </c>
      <c r="F642">
        <v>1200</v>
      </c>
      <c r="G642">
        <v>6000</v>
      </c>
      <c r="H642" t="s">
        <v>5940</v>
      </c>
      <c r="I642">
        <v>13</v>
      </c>
      <c r="J642">
        <v>168</v>
      </c>
      <c r="K642">
        <v>0</v>
      </c>
      <c r="L642">
        <v>2310</v>
      </c>
      <c r="M642">
        <v>4200</v>
      </c>
      <c r="N642">
        <v>0</v>
      </c>
      <c r="O642">
        <v>4</v>
      </c>
      <c r="P642">
        <v>400</v>
      </c>
      <c r="R642">
        <v>4215505</v>
      </c>
      <c r="S642" t="s">
        <v>5940</v>
      </c>
      <c r="T642">
        <v>1200</v>
      </c>
      <c r="U642">
        <v>6000</v>
      </c>
      <c r="V642" t="s">
        <v>5940</v>
      </c>
      <c r="W642">
        <v>13</v>
      </c>
      <c r="X642">
        <v>168</v>
      </c>
      <c r="Z642">
        <v>2111508</v>
      </c>
      <c r="AB642" t="s">
        <v>5940</v>
      </c>
      <c r="AC642">
        <v>2111508</v>
      </c>
      <c r="AD642" t="s">
        <v>6580</v>
      </c>
      <c r="AE642">
        <v>7895</v>
      </c>
      <c r="AF642">
        <v>2111508</v>
      </c>
      <c r="AG642" t="s">
        <v>6580</v>
      </c>
      <c r="AH642">
        <v>46</v>
      </c>
      <c r="AI642">
        <v>2111508</v>
      </c>
      <c r="AJ642" t="s">
        <v>6580</v>
      </c>
      <c r="AK642">
        <v>172</v>
      </c>
      <c r="AL642">
        <v>2111508</v>
      </c>
      <c r="AM642" t="s">
        <v>6580</v>
      </c>
      <c r="AN642" t="s">
        <v>5940</v>
      </c>
      <c r="AO642">
        <v>0</v>
      </c>
      <c r="AP642">
        <v>2111789</v>
      </c>
      <c r="AQ642" t="s">
        <v>6590</v>
      </c>
      <c r="AR642">
        <v>320</v>
      </c>
    </row>
    <row r="643" spans="1:44" x14ac:dyDescent="0.25">
      <c r="A643">
        <v>4215554</v>
      </c>
      <c r="B643">
        <v>1</v>
      </c>
      <c r="C643" t="s">
        <v>893</v>
      </c>
      <c r="D643" t="s">
        <v>2232</v>
      </c>
      <c r="E643" t="s">
        <v>5940</v>
      </c>
      <c r="F643">
        <v>24</v>
      </c>
      <c r="G643">
        <v>7224</v>
      </c>
      <c r="H643" t="s">
        <v>5940</v>
      </c>
      <c r="I643">
        <v>10</v>
      </c>
      <c r="J643">
        <v>27</v>
      </c>
      <c r="K643">
        <v>0</v>
      </c>
      <c r="L643">
        <v>375</v>
      </c>
      <c r="M643">
        <v>10417</v>
      </c>
      <c r="N643">
        <v>0</v>
      </c>
      <c r="O643">
        <v>5</v>
      </c>
      <c r="P643">
        <v>96</v>
      </c>
      <c r="R643">
        <v>4215554</v>
      </c>
      <c r="S643" t="s">
        <v>5940</v>
      </c>
      <c r="T643">
        <v>24</v>
      </c>
      <c r="U643">
        <v>7224</v>
      </c>
      <c r="V643" t="s">
        <v>5940</v>
      </c>
      <c r="W643">
        <v>10</v>
      </c>
      <c r="X643">
        <v>27</v>
      </c>
      <c r="Z643">
        <v>2111532</v>
      </c>
      <c r="AB643" t="s">
        <v>5940</v>
      </c>
      <c r="AC643">
        <v>2111532</v>
      </c>
      <c r="AD643" t="s">
        <v>6581</v>
      </c>
      <c r="AE643">
        <v>827</v>
      </c>
      <c r="AF643">
        <v>2111532</v>
      </c>
      <c r="AG643" t="s">
        <v>6581</v>
      </c>
      <c r="AH643" t="s">
        <v>5940</v>
      </c>
      <c r="AI643">
        <v>2111532</v>
      </c>
      <c r="AJ643" t="s">
        <v>6581</v>
      </c>
      <c r="AK643">
        <v>59</v>
      </c>
      <c r="AL643">
        <v>2111532</v>
      </c>
      <c r="AM643" t="s">
        <v>6581</v>
      </c>
      <c r="AN643" t="s">
        <v>5940</v>
      </c>
      <c r="AO643">
        <v>0</v>
      </c>
      <c r="AP643">
        <v>2111805</v>
      </c>
      <c r="AQ643" t="s">
        <v>6591</v>
      </c>
      <c r="AR643">
        <v>2762</v>
      </c>
    </row>
    <row r="644" spans="1:44" x14ac:dyDescent="0.25">
      <c r="A644">
        <v>4215604</v>
      </c>
      <c r="B644">
        <v>1</v>
      </c>
      <c r="C644" t="s">
        <v>893</v>
      </c>
      <c r="D644" t="s">
        <v>2233</v>
      </c>
      <c r="E644">
        <v>1600</v>
      </c>
      <c r="F644" t="s">
        <v>5940</v>
      </c>
      <c r="G644">
        <v>522</v>
      </c>
      <c r="H644" t="s">
        <v>5940</v>
      </c>
      <c r="I644">
        <v>6</v>
      </c>
      <c r="J644">
        <v>23</v>
      </c>
      <c r="K644">
        <v>1925</v>
      </c>
      <c r="L644">
        <v>0</v>
      </c>
      <c r="M644">
        <v>360</v>
      </c>
      <c r="N644">
        <v>0</v>
      </c>
      <c r="O644">
        <v>8</v>
      </c>
      <c r="P644">
        <v>19</v>
      </c>
      <c r="R644">
        <v>4215604</v>
      </c>
      <c r="S644">
        <v>1600</v>
      </c>
      <c r="T644" t="s">
        <v>5940</v>
      </c>
      <c r="U644">
        <v>522</v>
      </c>
      <c r="V644" t="s">
        <v>5940</v>
      </c>
      <c r="W644">
        <v>6</v>
      </c>
      <c r="X644">
        <v>23</v>
      </c>
      <c r="Z644">
        <v>2111573</v>
      </c>
      <c r="AB644" t="s">
        <v>5940</v>
      </c>
      <c r="AC644">
        <v>2111573</v>
      </c>
      <c r="AD644" t="s">
        <v>6582</v>
      </c>
      <c r="AE644">
        <v>2219</v>
      </c>
      <c r="AF644">
        <v>2111573</v>
      </c>
      <c r="AG644" t="s">
        <v>6582</v>
      </c>
      <c r="AH644" t="s">
        <v>5940</v>
      </c>
      <c r="AI644">
        <v>2111573</v>
      </c>
      <c r="AJ644" t="s">
        <v>6582</v>
      </c>
      <c r="AK644">
        <v>11</v>
      </c>
      <c r="AL644">
        <v>2111573</v>
      </c>
      <c r="AM644" t="s">
        <v>6582</v>
      </c>
      <c r="AN644">
        <v>250</v>
      </c>
      <c r="AO644">
        <v>0</v>
      </c>
      <c r="AP644">
        <v>2111904</v>
      </c>
      <c r="AQ644" t="s">
        <v>6592</v>
      </c>
      <c r="AR644">
        <v>871</v>
      </c>
    </row>
    <row r="645" spans="1:44" x14ac:dyDescent="0.25">
      <c r="A645">
        <v>4215653</v>
      </c>
      <c r="B645">
        <v>1</v>
      </c>
      <c r="C645" t="s">
        <v>893</v>
      </c>
      <c r="D645" t="s">
        <v>2234</v>
      </c>
      <c r="E645">
        <v>720</v>
      </c>
      <c r="F645" t="s">
        <v>5940</v>
      </c>
      <c r="G645">
        <v>1710</v>
      </c>
      <c r="H645" t="s">
        <v>5940</v>
      </c>
      <c r="I645">
        <v>5200</v>
      </c>
      <c r="J645">
        <v>100</v>
      </c>
      <c r="K645">
        <v>1200</v>
      </c>
      <c r="L645">
        <v>0</v>
      </c>
      <c r="M645">
        <v>1755</v>
      </c>
      <c r="N645">
        <v>0</v>
      </c>
      <c r="O645">
        <v>5040</v>
      </c>
      <c r="P645">
        <v>87</v>
      </c>
      <c r="R645">
        <v>4215653</v>
      </c>
      <c r="S645">
        <v>720</v>
      </c>
      <c r="T645" t="s">
        <v>5940</v>
      </c>
      <c r="U645">
        <v>1710</v>
      </c>
      <c r="V645" t="s">
        <v>5940</v>
      </c>
      <c r="W645">
        <v>5200</v>
      </c>
      <c r="X645">
        <v>100</v>
      </c>
      <c r="Z645">
        <v>2111607</v>
      </c>
      <c r="AB645" t="s">
        <v>5940</v>
      </c>
      <c r="AC645">
        <v>2111607</v>
      </c>
      <c r="AD645" t="s">
        <v>6583</v>
      </c>
      <c r="AE645">
        <v>2012</v>
      </c>
      <c r="AF645">
        <v>2111607</v>
      </c>
      <c r="AG645" t="s">
        <v>6583</v>
      </c>
      <c r="AH645">
        <v>948000</v>
      </c>
      <c r="AI645">
        <v>2111607</v>
      </c>
      <c r="AJ645" t="s">
        <v>6583</v>
      </c>
      <c r="AK645">
        <v>38</v>
      </c>
      <c r="AL645">
        <v>2111607</v>
      </c>
      <c r="AM645" t="s">
        <v>6583</v>
      </c>
      <c r="AN645">
        <v>62394</v>
      </c>
      <c r="AO645">
        <v>0</v>
      </c>
      <c r="AP645">
        <v>2111953</v>
      </c>
      <c r="AQ645" t="s">
        <v>6593</v>
      </c>
      <c r="AR645">
        <v>465</v>
      </c>
    </row>
    <row r="646" spans="1:44" x14ac:dyDescent="0.25">
      <c r="A646">
        <v>4215679</v>
      </c>
      <c r="B646">
        <v>1</v>
      </c>
      <c r="C646" t="s">
        <v>893</v>
      </c>
      <c r="D646" t="s">
        <v>2235</v>
      </c>
      <c r="E646">
        <v>400</v>
      </c>
      <c r="F646">
        <v>330</v>
      </c>
      <c r="G646">
        <v>18040</v>
      </c>
      <c r="H646" t="s">
        <v>5940</v>
      </c>
      <c r="I646">
        <v>232</v>
      </c>
      <c r="J646">
        <v>1280</v>
      </c>
      <c r="K646">
        <v>400</v>
      </c>
      <c r="L646">
        <v>360</v>
      </c>
      <c r="M646">
        <v>36000</v>
      </c>
      <c r="N646">
        <v>0</v>
      </c>
      <c r="O646">
        <v>215</v>
      </c>
      <c r="P646">
        <v>1080</v>
      </c>
      <c r="R646">
        <v>4215679</v>
      </c>
      <c r="S646">
        <v>400</v>
      </c>
      <c r="T646">
        <v>330</v>
      </c>
      <c r="U646">
        <v>18040</v>
      </c>
      <c r="V646" t="s">
        <v>5940</v>
      </c>
      <c r="W646">
        <v>232</v>
      </c>
      <c r="X646">
        <v>1280</v>
      </c>
      <c r="Z646">
        <v>2111631</v>
      </c>
      <c r="AB646" t="s">
        <v>5940</v>
      </c>
      <c r="AC646">
        <v>2111631</v>
      </c>
      <c r="AD646" t="s">
        <v>6584</v>
      </c>
      <c r="AE646">
        <v>2582</v>
      </c>
      <c r="AF646">
        <v>2111631</v>
      </c>
      <c r="AG646" t="s">
        <v>6584</v>
      </c>
      <c r="AH646">
        <v>550</v>
      </c>
      <c r="AI646">
        <v>2111631</v>
      </c>
      <c r="AJ646" t="s">
        <v>6584</v>
      </c>
      <c r="AK646">
        <v>49</v>
      </c>
      <c r="AL646">
        <v>2111631</v>
      </c>
      <c r="AM646" t="s">
        <v>6584</v>
      </c>
      <c r="AN646" t="s">
        <v>5940</v>
      </c>
      <c r="AO646">
        <v>0</v>
      </c>
      <c r="AP646">
        <v>2112001</v>
      </c>
      <c r="AQ646" t="s">
        <v>6594</v>
      </c>
      <c r="AR646">
        <v>15147</v>
      </c>
    </row>
    <row r="647" spans="1:44" x14ac:dyDescent="0.25">
      <c r="A647">
        <v>4215687</v>
      </c>
      <c r="B647">
        <v>1</v>
      </c>
      <c r="C647" t="s">
        <v>893</v>
      </c>
      <c r="D647" t="s">
        <v>2236</v>
      </c>
      <c r="E647">
        <v>4000</v>
      </c>
      <c r="F647">
        <v>10</v>
      </c>
      <c r="G647">
        <v>6990</v>
      </c>
      <c r="H647" t="s">
        <v>5940</v>
      </c>
      <c r="I647">
        <v>18</v>
      </c>
      <c r="J647">
        <v>132</v>
      </c>
      <c r="K647">
        <v>4000</v>
      </c>
      <c r="L647">
        <v>60</v>
      </c>
      <c r="M647">
        <v>11460</v>
      </c>
      <c r="N647">
        <v>0</v>
      </c>
      <c r="O647">
        <v>60</v>
      </c>
      <c r="P647">
        <v>112</v>
      </c>
      <c r="R647">
        <v>4215687</v>
      </c>
      <c r="S647">
        <v>4000</v>
      </c>
      <c r="T647">
        <v>10</v>
      </c>
      <c r="U647">
        <v>6990</v>
      </c>
      <c r="V647" t="s">
        <v>5940</v>
      </c>
      <c r="W647">
        <v>18</v>
      </c>
      <c r="X647">
        <v>132</v>
      </c>
      <c r="Z647">
        <v>2111672</v>
      </c>
      <c r="AB647" t="s">
        <v>5940</v>
      </c>
      <c r="AC647">
        <v>2111672</v>
      </c>
      <c r="AD647" t="s">
        <v>6585</v>
      </c>
      <c r="AE647">
        <v>1640</v>
      </c>
      <c r="AF647">
        <v>2111672</v>
      </c>
      <c r="AG647" t="s">
        <v>6585</v>
      </c>
      <c r="AH647">
        <v>146</v>
      </c>
      <c r="AI647">
        <v>2111672</v>
      </c>
      <c r="AJ647" t="s">
        <v>6585</v>
      </c>
      <c r="AK647">
        <v>31</v>
      </c>
      <c r="AL647">
        <v>2111672</v>
      </c>
      <c r="AM647" t="s">
        <v>6585</v>
      </c>
      <c r="AN647" t="s">
        <v>5940</v>
      </c>
      <c r="AO647">
        <v>0</v>
      </c>
      <c r="AP647">
        <v>2112100</v>
      </c>
      <c r="AQ647" t="s">
        <v>6595</v>
      </c>
      <c r="AR647">
        <v>1129</v>
      </c>
    </row>
    <row r="648" spans="1:44" x14ac:dyDescent="0.25">
      <c r="A648">
        <v>4215695</v>
      </c>
      <c r="B648">
        <v>1</v>
      </c>
      <c r="C648" t="s">
        <v>893</v>
      </c>
      <c r="D648" t="s">
        <v>2237</v>
      </c>
      <c r="E648">
        <v>1100</v>
      </c>
      <c r="F648">
        <v>302</v>
      </c>
      <c r="G648">
        <v>6697</v>
      </c>
      <c r="H648" t="s">
        <v>5940</v>
      </c>
      <c r="I648">
        <v>32</v>
      </c>
      <c r="J648">
        <v>140</v>
      </c>
      <c r="K648">
        <v>1100</v>
      </c>
      <c r="L648">
        <v>840</v>
      </c>
      <c r="M648">
        <v>8340</v>
      </c>
      <c r="N648">
        <v>0</v>
      </c>
      <c r="O648">
        <v>8</v>
      </c>
      <c r="P648">
        <v>70</v>
      </c>
      <c r="R648">
        <v>4215695</v>
      </c>
      <c r="S648">
        <v>1100</v>
      </c>
      <c r="T648">
        <v>302</v>
      </c>
      <c r="U648">
        <v>6697</v>
      </c>
      <c r="V648" t="s">
        <v>5940</v>
      </c>
      <c r="W648">
        <v>32</v>
      </c>
      <c r="X648">
        <v>140</v>
      </c>
      <c r="Z648">
        <v>2111706</v>
      </c>
      <c r="AB648" t="s">
        <v>5940</v>
      </c>
      <c r="AC648">
        <v>2111706</v>
      </c>
      <c r="AD648" t="s">
        <v>6586</v>
      </c>
      <c r="AE648">
        <v>1035</v>
      </c>
      <c r="AF648">
        <v>2111706</v>
      </c>
      <c r="AG648" t="s">
        <v>6586</v>
      </c>
      <c r="AH648" t="s">
        <v>5940</v>
      </c>
      <c r="AI648">
        <v>2111706</v>
      </c>
      <c r="AJ648" t="s">
        <v>6586</v>
      </c>
      <c r="AK648">
        <v>5</v>
      </c>
      <c r="AL648">
        <v>2111706</v>
      </c>
      <c r="AM648" t="s">
        <v>6586</v>
      </c>
      <c r="AN648" t="s">
        <v>5940</v>
      </c>
      <c r="AO648">
        <v>0</v>
      </c>
      <c r="AP648">
        <v>2112209</v>
      </c>
      <c r="AQ648" t="s">
        <v>6596</v>
      </c>
      <c r="AR648">
        <v>670</v>
      </c>
    </row>
    <row r="649" spans="1:44" x14ac:dyDescent="0.25">
      <c r="A649">
        <v>4215703</v>
      </c>
      <c r="B649">
        <v>1</v>
      </c>
      <c r="C649" t="s">
        <v>893</v>
      </c>
      <c r="D649" t="s">
        <v>2238</v>
      </c>
      <c r="E649">
        <v>9800</v>
      </c>
      <c r="F649" t="s">
        <v>5940</v>
      </c>
      <c r="G649">
        <v>1610</v>
      </c>
      <c r="H649" t="s">
        <v>5940</v>
      </c>
      <c r="I649">
        <v>42</v>
      </c>
      <c r="J649">
        <v>140</v>
      </c>
      <c r="K649">
        <v>1500</v>
      </c>
      <c r="L649">
        <v>0</v>
      </c>
      <c r="M649">
        <v>392</v>
      </c>
      <c r="N649">
        <v>0</v>
      </c>
      <c r="O649">
        <v>42</v>
      </c>
      <c r="P649">
        <v>12</v>
      </c>
      <c r="R649">
        <v>4215703</v>
      </c>
      <c r="S649">
        <v>9800</v>
      </c>
      <c r="T649" t="s">
        <v>5940</v>
      </c>
      <c r="U649">
        <v>1610</v>
      </c>
      <c r="V649" t="s">
        <v>5940</v>
      </c>
      <c r="W649">
        <v>42</v>
      </c>
      <c r="X649">
        <v>140</v>
      </c>
      <c r="Z649">
        <v>2111722</v>
      </c>
      <c r="AB649" t="s">
        <v>5940</v>
      </c>
      <c r="AC649">
        <v>2111722</v>
      </c>
      <c r="AD649" t="s">
        <v>6587</v>
      </c>
      <c r="AE649">
        <v>1183</v>
      </c>
      <c r="AF649">
        <v>2111722</v>
      </c>
      <c r="AG649" t="s">
        <v>6587</v>
      </c>
      <c r="AH649" t="s">
        <v>5940</v>
      </c>
      <c r="AI649">
        <v>2111722</v>
      </c>
      <c r="AJ649" t="s">
        <v>6587</v>
      </c>
      <c r="AK649">
        <v>129</v>
      </c>
      <c r="AL649">
        <v>2111722</v>
      </c>
      <c r="AM649" t="s">
        <v>6587</v>
      </c>
      <c r="AN649" t="s">
        <v>5940</v>
      </c>
      <c r="AO649">
        <v>0</v>
      </c>
      <c r="AP649">
        <v>2112233</v>
      </c>
      <c r="AQ649" t="s">
        <v>6597</v>
      </c>
      <c r="AR649">
        <v>220</v>
      </c>
    </row>
    <row r="650" spans="1:44" x14ac:dyDescent="0.25">
      <c r="A650">
        <v>4215802</v>
      </c>
      <c r="B650">
        <v>1</v>
      </c>
      <c r="C650" t="s">
        <v>893</v>
      </c>
      <c r="D650" t="s">
        <v>2240</v>
      </c>
      <c r="E650" t="s">
        <v>5940</v>
      </c>
      <c r="F650" t="s">
        <v>5940</v>
      </c>
      <c r="G650">
        <v>11640</v>
      </c>
      <c r="H650" t="s">
        <v>5940</v>
      </c>
      <c r="I650">
        <v>88</v>
      </c>
      <c r="J650">
        <v>355</v>
      </c>
      <c r="K650">
        <v>0</v>
      </c>
      <c r="L650">
        <v>125</v>
      </c>
      <c r="M650">
        <v>11640</v>
      </c>
      <c r="N650">
        <v>0</v>
      </c>
      <c r="O650">
        <v>88</v>
      </c>
      <c r="P650">
        <v>377</v>
      </c>
      <c r="R650">
        <v>4215802</v>
      </c>
      <c r="S650" t="s">
        <v>5940</v>
      </c>
      <c r="T650" t="s">
        <v>5940</v>
      </c>
      <c r="U650">
        <v>11640</v>
      </c>
      <c r="V650" t="s">
        <v>5940</v>
      </c>
      <c r="W650">
        <v>88</v>
      </c>
      <c r="X650">
        <v>355</v>
      </c>
      <c r="Z650">
        <v>2111748</v>
      </c>
      <c r="AB650" t="s">
        <v>5940</v>
      </c>
      <c r="AC650">
        <v>2111748</v>
      </c>
      <c r="AD650" t="s">
        <v>6588</v>
      </c>
      <c r="AE650">
        <v>3390</v>
      </c>
      <c r="AF650">
        <v>2111748</v>
      </c>
      <c r="AG650" t="s">
        <v>6588</v>
      </c>
      <c r="AH650" t="s">
        <v>5940</v>
      </c>
      <c r="AI650">
        <v>2111748</v>
      </c>
      <c r="AJ650" t="s">
        <v>6588</v>
      </c>
      <c r="AK650">
        <v>253</v>
      </c>
      <c r="AL650">
        <v>2111748</v>
      </c>
      <c r="AM650" t="s">
        <v>6588</v>
      </c>
      <c r="AN650" t="s">
        <v>5940</v>
      </c>
      <c r="AO650">
        <v>0</v>
      </c>
      <c r="AP650">
        <v>2112274</v>
      </c>
      <c r="AQ650" t="s">
        <v>6598</v>
      </c>
      <c r="AR650">
        <v>165</v>
      </c>
    </row>
    <row r="651" spans="1:44" x14ac:dyDescent="0.25">
      <c r="A651">
        <v>4215752</v>
      </c>
      <c r="B651">
        <v>1</v>
      </c>
      <c r="C651" t="s">
        <v>893</v>
      </c>
      <c r="D651" t="s">
        <v>2239</v>
      </c>
      <c r="E651">
        <v>600</v>
      </c>
      <c r="F651">
        <v>300</v>
      </c>
      <c r="G651">
        <v>13110</v>
      </c>
      <c r="H651" t="s">
        <v>5940</v>
      </c>
      <c r="I651">
        <v>10</v>
      </c>
      <c r="J651">
        <v>69</v>
      </c>
      <c r="K651">
        <v>1800</v>
      </c>
      <c r="L651">
        <v>1000</v>
      </c>
      <c r="M651">
        <v>23100</v>
      </c>
      <c r="N651">
        <v>0</v>
      </c>
      <c r="O651">
        <v>8</v>
      </c>
      <c r="P651">
        <v>150</v>
      </c>
      <c r="R651">
        <v>4215752</v>
      </c>
      <c r="S651">
        <v>600</v>
      </c>
      <c r="T651">
        <v>300</v>
      </c>
      <c r="U651">
        <v>13110</v>
      </c>
      <c r="V651" t="s">
        <v>5940</v>
      </c>
      <c r="W651">
        <v>10</v>
      </c>
      <c r="X651">
        <v>69</v>
      </c>
      <c r="Z651">
        <v>2111763</v>
      </c>
      <c r="AB651" t="s">
        <v>5940</v>
      </c>
      <c r="AC651">
        <v>2111763</v>
      </c>
      <c r="AD651" t="s">
        <v>6589</v>
      </c>
      <c r="AE651">
        <v>3390</v>
      </c>
      <c r="AF651">
        <v>2111763</v>
      </c>
      <c r="AG651" t="s">
        <v>6589</v>
      </c>
      <c r="AH651" t="s">
        <v>5940</v>
      </c>
      <c r="AI651">
        <v>2111763</v>
      </c>
      <c r="AJ651" t="s">
        <v>6589</v>
      </c>
      <c r="AK651">
        <v>356</v>
      </c>
      <c r="AL651">
        <v>2111763</v>
      </c>
      <c r="AM651" t="s">
        <v>6589</v>
      </c>
      <c r="AN651" t="s">
        <v>5940</v>
      </c>
      <c r="AO651">
        <v>0</v>
      </c>
      <c r="AP651">
        <v>2112308</v>
      </c>
      <c r="AQ651" t="s">
        <v>6599</v>
      </c>
      <c r="AR651">
        <v>8198</v>
      </c>
    </row>
    <row r="652" spans="1:44" x14ac:dyDescent="0.25">
      <c r="A652">
        <v>4215901</v>
      </c>
      <c r="B652">
        <v>1</v>
      </c>
      <c r="C652" t="s">
        <v>893</v>
      </c>
      <c r="D652" t="s">
        <v>2241</v>
      </c>
      <c r="E652">
        <v>3500</v>
      </c>
      <c r="F652" t="s">
        <v>5940</v>
      </c>
      <c r="G652">
        <v>1920</v>
      </c>
      <c r="H652" t="s">
        <v>5940</v>
      </c>
      <c r="I652">
        <v>9</v>
      </c>
      <c r="J652">
        <v>96</v>
      </c>
      <c r="K652">
        <v>3500</v>
      </c>
      <c r="L652">
        <v>0</v>
      </c>
      <c r="M652">
        <v>1980</v>
      </c>
      <c r="N652">
        <v>0</v>
      </c>
      <c r="O652">
        <v>9</v>
      </c>
      <c r="P652">
        <v>75</v>
      </c>
      <c r="R652">
        <v>4215901</v>
      </c>
      <c r="S652">
        <v>3500</v>
      </c>
      <c r="T652" t="s">
        <v>5940</v>
      </c>
      <c r="U652">
        <v>1920</v>
      </c>
      <c r="V652" t="s">
        <v>5940</v>
      </c>
      <c r="W652">
        <v>9</v>
      </c>
      <c r="X652">
        <v>96</v>
      </c>
      <c r="Z652">
        <v>2111789</v>
      </c>
      <c r="AB652" t="s">
        <v>5940</v>
      </c>
      <c r="AC652">
        <v>2111789</v>
      </c>
      <c r="AD652" t="s">
        <v>6590</v>
      </c>
      <c r="AE652">
        <v>121</v>
      </c>
      <c r="AF652">
        <v>2111789</v>
      </c>
      <c r="AG652" t="s">
        <v>6590</v>
      </c>
      <c r="AH652">
        <v>100</v>
      </c>
      <c r="AI652">
        <v>2111789</v>
      </c>
      <c r="AJ652" t="s">
        <v>6590</v>
      </c>
      <c r="AK652">
        <v>8</v>
      </c>
      <c r="AL652">
        <v>2111789</v>
      </c>
      <c r="AM652" t="s">
        <v>6590</v>
      </c>
      <c r="AN652" t="s">
        <v>5940</v>
      </c>
      <c r="AO652">
        <v>0</v>
      </c>
      <c r="AP652">
        <v>2112407</v>
      </c>
      <c r="AQ652" t="s">
        <v>6600</v>
      </c>
      <c r="AR652">
        <v>3700</v>
      </c>
    </row>
    <row r="653" spans="1:44" x14ac:dyDescent="0.25">
      <c r="A653">
        <v>4216008</v>
      </c>
      <c r="B653">
        <v>1</v>
      </c>
      <c r="C653" t="s">
        <v>893</v>
      </c>
      <c r="D653" t="s">
        <v>2242</v>
      </c>
      <c r="E653">
        <v>1350</v>
      </c>
      <c r="F653">
        <v>540</v>
      </c>
      <c r="G653">
        <v>9450</v>
      </c>
      <c r="H653" t="s">
        <v>5940</v>
      </c>
      <c r="I653" t="s">
        <v>5940</v>
      </c>
      <c r="J653">
        <v>624</v>
      </c>
      <c r="K653">
        <v>3750</v>
      </c>
      <c r="L653">
        <v>810</v>
      </c>
      <c r="M653">
        <v>22200</v>
      </c>
      <c r="N653">
        <v>0</v>
      </c>
      <c r="O653">
        <v>54</v>
      </c>
      <c r="P653">
        <v>642</v>
      </c>
      <c r="R653">
        <v>4216008</v>
      </c>
      <c r="S653">
        <v>1350</v>
      </c>
      <c r="T653">
        <v>540</v>
      </c>
      <c r="U653">
        <v>9450</v>
      </c>
      <c r="V653" t="s">
        <v>5940</v>
      </c>
      <c r="W653" t="s">
        <v>5940</v>
      </c>
      <c r="X653">
        <v>624</v>
      </c>
      <c r="Z653">
        <v>2111805</v>
      </c>
      <c r="AB653" t="s">
        <v>5940</v>
      </c>
      <c r="AC653">
        <v>2111805</v>
      </c>
      <c r="AD653" t="s">
        <v>6591</v>
      </c>
      <c r="AE653">
        <v>5040</v>
      </c>
      <c r="AF653">
        <v>2111805</v>
      </c>
      <c r="AG653" t="s">
        <v>6591</v>
      </c>
      <c r="AH653">
        <v>80</v>
      </c>
      <c r="AI653">
        <v>2111805</v>
      </c>
      <c r="AJ653" t="s">
        <v>6591</v>
      </c>
      <c r="AK653">
        <v>161</v>
      </c>
      <c r="AL653">
        <v>2111805</v>
      </c>
      <c r="AM653" t="s">
        <v>6591</v>
      </c>
      <c r="AN653" t="s">
        <v>5940</v>
      </c>
      <c r="AO653">
        <v>0</v>
      </c>
      <c r="AP653">
        <v>2112456</v>
      </c>
      <c r="AQ653" t="s">
        <v>6601</v>
      </c>
      <c r="AR653">
        <v>1053</v>
      </c>
    </row>
    <row r="654" spans="1:44" x14ac:dyDescent="0.25">
      <c r="A654">
        <v>4216057</v>
      </c>
      <c r="B654">
        <v>1</v>
      </c>
      <c r="C654" t="s">
        <v>893</v>
      </c>
      <c r="D654" t="s">
        <v>2243</v>
      </c>
      <c r="E654" t="s">
        <v>5940</v>
      </c>
      <c r="F654">
        <v>378</v>
      </c>
      <c r="G654">
        <v>2400</v>
      </c>
      <c r="H654" t="s">
        <v>5940</v>
      </c>
      <c r="I654">
        <v>8</v>
      </c>
      <c r="J654">
        <v>270</v>
      </c>
      <c r="K654">
        <v>0</v>
      </c>
      <c r="L654">
        <v>420</v>
      </c>
      <c r="M654">
        <v>3840</v>
      </c>
      <c r="N654">
        <v>0</v>
      </c>
      <c r="O654">
        <v>3</v>
      </c>
      <c r="P654">
        <v>300</v>
      </c>
      <c r="R654">
        <v>4216057</v>
      </c>
      <c r="S654" t="s">
        <v>5940</v>
      </c>
      <c r="T654">
        <v>378</v>
      </c>
      <c r="U654">
        <v>2400</v>
      </c>
      <c r="V654" t="s">
        <v>5940</v>
      </c>
      <c r="W654">
        <v>8</v>
      </c>
      <c r="X654">
        <v>270</v>
      </c>
      <c r="Z654">
        <v>2111904</v>
      </c>
      <c r="AB654" t="s">
        <v>5940</v>
      </c>
      <c r="AC654">
        <v>2111904</v>
      </c>
      <c r="AD654" t="s">
        <v>6592</v>
      </c>
      <c r="AE654">
        <v>4914</v>
      </c>
      <c r="AF654">
        <v>2111904</v>
      </c>
      <c r="AG654" t="s">
        <v>6592</v>
      </c>
      <c r="AH654">
        <v>1906</v>
      </c>
      <c r="AI654">
        <v>2111904</v>
      </c>
      <c r="AJ654" t="s">
        <v>6592</v>
      </c>
      <c r="AK654">
        <v>137</v>
      </c>
      <c r="AL654">
        <v>2111904</v>
      </c>
      <c r="AM654" t="s">
        <v>6592</v>
      </c>
      <c r="AN654">
        <v>2850</v>
      </c>
      <c r="AO654">
        <v>0</v>
      </c>
      <c r="AP654">
        <v>2112506</v>
      </c>
      <c r="AQ654" t="s">
        <v>6602</v>
      </c>
      <c r="AR654">
        <v>615</v>
      </c>
    </row>
    <row r="655" spans="1:44" x14ac:dyDescent="0.25">
      <c r="A655">
        <v>4216107</v>
      </c>
      <c r="B655">
        <v>1</v>
      </c>
      <c r="C655" t="s">
        <v>893</v>
      </c>
      <c r="D655" t="s">
        <v>2244</v>
      </c>
      <c r="E655">
        <v>1800</v>
      </c>
      <c r="F655">
        <v>17760</v>
      </c>
      <c r="G655">
        <v>56338</v>
      </c>
      <c r="H655" t="s">
        <v>5940</v>
      </c>
      <c r="I655">
        <v>3</v>
      </c>
      <c r="J655">
        <v>675</v>
      </c>
      <c r="K655">
        <v>2100</v>
      </c>
      <c r="L655">
        <v>35280</v>
      </c>
      <c r="M655">
        <v>42960</v>
      </c>
      <c r="N655">
        <v>0</v>
      </c>
      <c r="O655">
        <v>4</v>
      </c>
      <c r="P655">
        <v>1700</v>
      </c>
      <c r="R655">
        <v>4216107</v>
      </c>
      <c r="S655">
        <v>1800</v>
      </c>
      <c r="T655">
        <v>17760</v>
      </c>
      <c r="U655">
        <v>56338</v>
      </c>
      <c r="V655" t="s">
        <v>5940</v>
      </c>
      <c r="W655">
        <v>3</v>
      </c>
      <c r="X655">
        <v>675</v>
      </c>
      <c r="Z655">
        <v>2111953</v>
      </c>
      <c r="AB655" t="s">
        <v>5940</v>
      </c>
      <c r="AC655">
        <v>2111953</v>
      </c>
      <c r="AD655" t="s">
        <v>6593</v>
      </c>
      <c r="AE655">
        <v>1704</v>
      </c>
      <c r="AF655">
        <v>2111953</v>
      </c>
      <c r="AG655" t="s">
        <v>6593</v>
      </c>
      <c r="AH655">
        <v>2673</v>
      </c>
      <c r="AI655">
        <v>2111953</v>
      </c>
      <c r="AJ655" t="s">
        <v>6593</v>
      </c>
      <c r="AK655">
        <v>91</v>
      </c>
      <c r="AL655">
        <v>2111953</v>
      </c>
      <c r="AM655" t="s">
        <v>6593</v>
      </c>
      <c r="AN655" t="s">
        <v>5940</v>
      </c>
      <c r="AO655">
        <v>0</v>
      </c>
      <c r="AP655">
        <v>2112605</v>
      </c>
      <c r="AQ655" t="s">
        <v>6603</v>
      </c>
      <c r="AR655">
        <v>710</v>
      </c>
    </row>
    <row r="656" spans="1:44" x14ac:dyDescent="0.25">
      <c r="A656">
        <v>4216206</v>
      </c>
      <c r="B656">
        <v>1</v>
      </c>
      <c r="C656" t="s">
        <v>893</v>
      </c>
      <c r="D656" t="s">
        <v>2245</v>
      </c>
      <c r="E656">
        <v>350</v>
      </c>
      <c r="F656" t="s">
        <v>5940</v>
      </c>
      <c r="G656">
        <v>20</v>
      </c>
      <c r="H656" t="s">
        <v>5940</v>
      </c>
      <c r="I656">
        <v>792</v>
      </c>
      <c r="J656">
        <v>15</v>
      </c>
      <c r="K656">
        <v>630</v>
      </c>
      <c r="L656">
        <v>0</v>
      </c>
      <c r="M656">
        <v>120</v>
      </c>
      <c r="N656">
        <v>0</v>
      </c>
      <c r="O656">
        <v>1050</v>
      </c>
      <c r="P656">
        <v>1</v>
      </c>
      <c r="R656">
        <v>4216206</v>
      </c>
      <c r="S656">
        <v>350</v>
      </c>
      <c r="T656" t="s">
        <v>5940</v>
      </c>
      <c r="U656">
        <v>20</v>
      </c>
      <c r="V656" t="s">
        <v>5940</v>
      </c>
      <c r="W656">
        <v>792</v>
      </c>
      <c r="X656">
        <v>15</v>
      </c>
      <c r="Z656">
        <v>2112001</v>
      </c>
      <c r="AB656">
        <v>14000</v>
      </c>
      <c r="AC656">
        <v>2112001</v>
      </c>
      <c r="AD656" t="s">
        <v>6594</v>
      </c>
      <c r="AE656">
        <v>9849</v>
      </c>
      <c r="AF656">
        <v>2112001</v>
      </c>
      <c r="AG656" t="s">
        <v>6594</v>
      </c>
      <c r="AH656" t="s">
        <v>5940</v>
      </c>
      <c r="AI656">
        <v>2112001</v>
      </c>
      <c r="AJ656" t="s">
        <v>6594</v>
      </c>
      <c r="AK656">
        <v>1</v>
      </c>
      <c r="AL656">
        <v>2112001</v>
      </c>
      <c r="AM656" t="s">
        <v>6594</v>
      </c>
      <c r="AN656">
        <v>225061</v>
      </c>
      <c r="AO656">
        <v>0</v>
      </c>
      <c r="AP656">
        <v>2112704</v>
      </c>
      <c r="AQ656" t="s">
        <v>6604</v>
      </c>
      <c r="AR656">
        <v>1440</v>
      </c>
    </row>
    <row r="657" spans="1:44" x14ac:dyDescent="0.25">
      <c r="A657">
        <v>4216305</v>
      </c>
      <c r="B657">
        <v>1</v>
      </c>
      <c r="C657" t="s">
        <v>893</v>
      </c>
      <c r="D657" t="s">
        <v>2247</v>
      </c>
      <c r="E657" t="s">
        <v>5940</v>
      </c>
      <c r="F657" t="s">
        <v>5940</v>
      </c>
      <c r="G657">
        <v>1338</v>
      </c>
      <c r="H657" t="s">
        <v>5940</v>
      </c>
      <c r="I657" t="s">
        <v>5940</v>
      </c>
      <c r="J657">
        <v>32</v>
      </c>
      <c r="K657">
        <v>0</v>
      </c>
      <c r="L657">
        <v>0</v>
      </c>
      <c r="M657">
        <v>1600</v>
      </c>
      <c r="N657">
        <v>0</v>
      </c>
      <c r="O657">
        <v>300</v>
      </c>
      <c r="P657">
        <v>35</v>
      </c>
      <c r="R657">
        <v>4216305</v>
      </c>
      <c r="S657" t="s">
        <v>5940</v>
      </c>
      <c r="T657" t="s">
        <v>5940</v>
      </c>
      <c r="U657">
        <v>1338</v>
      </c>
      <c r="V657" t="s">
        <v>5940</v>
      </c>
      <c r="W657" t="s">
        <v>5940</v>
      </c>
      <c r="X657">
        <v>32</v>
      </c>
      <c r="Z657">
        <v>2112100</v>
      </c>
      <c r="AB657" t="s">
        <v>5940</v>
      </c>
      <c r="AC657">
        <v>2112100</v>
      </c>
      <c r="AD657" t="s">
        <v>6595</v>
      </c>
      <c r="AE657">
        <v>3456</v>
      </c>
      <c r="AF657">
        <v>2112100</v>
      </c>
      <c r="AG657" t="s">
        <v>6595</v>
      </c>
      <c r="AH657">
        <v>287</v>
      </c>
      <c r="AI657">
        <v>2112100</v>
      </c>
      <c r="AJ657" t="s">
        <v>6595</v>
      </c>
      <c r="AK657">
        <v>117</v>
      </c>
      <c r="AL657">
        <v>2112100</v>
      </c>
      <c r="AM657" t="s">
        <v>6595</v>
      </c>
      <c r="AN657" t="s">
        <v>5940</v>
      </c>
      <c r="AO657">
        <v>0</v>
      </c>
      <c r="AP657">
        <v>2112803</v>
      </c>
      <c r="AQ657" t="s">
        <v>6605</v>
      </c>
      <c r="AR657">
        <v>2157</v>
      </c>
    </row>
    <row r="658" spans="1:44" x14ac:dyDescent="0.25">
      <c r="A658">
        <v>4216354</v>
      </c>
      <c r="B658">
        <v>1</v>
      </c>
      <c r="C658" t="s">
        <v>893</v>
      </c>
      <c r="D658" t="s">
        <v>2248</v>
      </c>
      <c r="E658">
        <v>800</v>
      </c>
      <c r="F658" t="s">
        <v>5940</v>
      </c>
      <c r="G658">
        <v>36</v>
      </c>
      <c r="H658" t="s">
        <v>5940</v>
      </c>
      <c r="I658">
        <v>12405</v>
      </c>
      <c r="J658">
        <v>13</v>
      </c>
      <c r="K658">
        <v>800</v>
      </c>
      <c r="L658">
        <v>0</v>
      </c>
      <c r="M658">
        <v>54</v>
      </c>
      <c r="N658">
        <v>0</v>
      </c>
      <c r="O658">
        <v>13200</v>
      </c>
      <c r="P658">
        <v>22</v>
      </c>
      <c r="R658">
        <v>4216354</v>
      </c>
      <c r="S658">
        <v>800</v>
      </c>
      <c r="T658" t="s">
        <v>5940</v>
      </c>
      <c r="U658">
        <v>36</v>
      </c>
      <c r="V658" t="s">
        <v>5940</v>
      </c>
      <c r="W658">
        <v>12405</v>
      </c>
      <c r="X658">
        <v>13</v>
      </c>
      <c r="Z658">
        <v>2112209</v>
      </c>
      <c r="AB658" t="s">
        <v>5940</v>
      </c>
      <c r="AC658">
        <v>2112209</v>
      </c>
      <c r="AD658" t="s">
        <v>6596</v>
      </c>
      <c r="AE658">
        <v>2432</v>
      </c>
      <c r="AF658">
        <v>2112209</v>
      </c>
      <c r="AG658" t="s">
        <v>6596</v>
      </c>
      <c r="AH658">
        <v>660</v>
      </c>
      <c r="AI658">
        <v>2112209</v>
      </c>
      <c r="AJ658" t="s">
        <v>6596</v>
      </c>
      <c r="AK658">
        <v>312</v>
      </c>
      <c r="AL658">
        <v>2112209</v>
      </c>
      <c r="AM658" t="s">
        <v>6596</v>
      </c>
      <c r="AN658" t="s">
        <v>5940</v>
      </c>
      <c r="AO658">
        <v>0</v>
      </c>
      <c r="AP658">
        <v>2112852</v>
      </c>
      <c r="AQ658" t="s">
        <v>6606</v>
      </c>
      <c r="AR658">
        <v>1075</v>
      </c>
    </row>
    <row r="659" spans="1:44" x14ac:dyDescent="0.25">
      <c r="A659">
        <v>4216255</v>
      </c>
      <c r="B659">
        <v>1</v>
      </c>
      <c r="C659" t="s">
        <v>893</v>
      </c>
      <c r="D659" t="s">
        <v>2246</v>
      </c>
      <c r="E659" t="s">
        <v>5940</v>
      </c>
      <c r="F659">
        <v>72</v>
      </c>
      <c r="G659">
        <v>11124</v>
      </c>
      <c r="H659" t="s">
        <v>5940</v>
      </c>
      <c r="I659">
        <v>4</v>
      </c>
      <c r="J659">
        <v>89</v>
      </c>
      <c r="K659">
        <v>0</v>
      </c>
      <c r="L659">
        <v>126</v>
      </c>
      <c r="M659">
        <v>16047</v>
      </c>
      <c r="N659">
        <v>0</v>
      </c>
      <c r="O659">
        <v>72</v>
      </c>
      <c r="P659">
        <v>75</v>
      </c>
      <c r="R659">
        <v>4216255</v>
      </c>
      <c r="S659" t="s">
        <v>5940</v>
      </c>
      <c r="T659">
        <v>72</v>
      </c>
      <c r="U659">
        <v>11124</v>
      </c>
      <c r="V659" t="s">
        <v>5940</v>
      </c>
      <c r="W659">
        <v>4</v>
      </c>
      <c r="X659">
        <v>89</v>
      </c>
      <c r="Z659">
        <v>2112233</v>
      </c>
      <c r="AB659" t="s">
        <v>5940</v>
      </c>
      <c r="AC659">
        <v>2112233</v>
      </c>
      <c r="AD659" t="s">
        <v>6597</v>
      </c>
      <c r="AE659">
        <v>695</v>
      </c>
      <c r="AF659">
        <v>2112233</v>
      </c>
      <c r="AG659" t="s">
        <v>6597</v>
      </c>
      <c r="AH659">
        <v>362</v>
      </c>
      <c r="AI659">
        <v>2112233</v>
      </c>
      <c r="AJ659" t="s">
        <v>6597</v>
      </c>
      <c r="AK659">
        <v>25</v>
      </c>
      <c r="AL659">
        <v>2112233</v>
      </c>
      <c r="AM659" t="s">
        <v>6597</v>
      </c>
      <c r="AN659" t="s">
        <v>5940</v>
      </c>
      <c r="AO659">
        <v>0</v>
      </c>
      <c r="AP659">
        <v>2112902</v>
      </c>
      <c r="AQ659" t="s">
        <v>6607</v>
      </c>
      <c r="AR659">
        <v>241</v>
      </c>
    </row>
    <row r="660" spans="1:44" x14ac:dyDescent="0.25">
      <c r="A660">
        <v>4216404</v>
      </c>
      <c r="B660">
        <v>1</v>
      </c>
      <c r="C660" t="s">
        <v>893</v>
      </c>
      <c r="D660" t="s">
        <v>2249</v>
      </c>
      <c r="E660">
        <v>570</v>
      </c>
      <c r="F660" t="s">
        <v>5940</v>
      </c>
      <c r="G660">
        <v>2568</v>
      </c>
      <c r="H660" t="s">
        <v>5940</v>
      </c>
      <c r="I660">
        <v>24375</v>
      </c>
      <c r="J660">
        <v>80</v>
      </c>
      <c r="K660">
        <v>150</v>
      </c>
      <c r="L660">
        <v>0</v>
      </c>
      <c r="M660">
        <v>3880</v>
      </c>
      <c r="N660">
        <v>0</v>
      </c>
      <c r="O660">
        <v>25350</v>
      </c>
      <c r="P660">
        <v>80</v>
      </c>
      <c r="R660">
        <v>4216404</v>
      </c>
      <c r="S660">
        <v>570</v>
      </c>
      <c r="T660" t="s">
        <v>5940</v>
      </c>
      <c r="U660">
        <v>2568</v>
      </c>
      <c r="V660" t="s">
        <v>5940</v>
      </c>
      <c r="W660">
        <v>24375</v>
      </c>
      <c r="X660">
        <v>80</v>
      </c>
      <c r="Z660">
        <v>2112274</v>
      </c>
      <c r="AB660" t="s">
        <v>5940</v>
      </c>
      <c r="AC660">
        <v>2112274</v>
      </c>
      <c r="AD660" t="s">
        <v>6598</v>
      </c>
      <c r="AE660">
        <v>1935</v>
      </c>
      <c r="AF660">
        <v>2112274</v>
      </c>
      <c r="AG660" t="s">
        <v>6598</v>
      </c>
      <c r="AH660">
        <v>50</v>
      </c>
      <c r="AI660">
        <v>2112274</v>
      </c>
      <c r="AJ660" t="s">
        <v>6598</v>
      </c>
      <c r="AK660">
        <v>80</v>
      </c>
      <c r="AL660">
        <v>2112274</v>
      </c>
      <c r="AM660" t="s">
        <v>6598</v>
      </c>
      <c r="AN660" t="s">
        <v>5940</v>
      </c>
      <c r="AO660">
        <v>0</v>
      </c>
      <c r="AP660">
        <v>2113009</v>
      </c>
      <c r="AQ660" t="s">
        <v>6608</v>
      </c>
      <c r="AR660">
        <v>2462</v>
      </c>
    </row>
    <row r="661" spans="1:44" x14ac:dyDescent="0.25">
      <c r="A661">
        <v>4216503</v>
      </c>
      <c r="B661">
        <v>1</v>
      </c>
      <c r="C661" t="s">
        <v>893</v>
      </c>
      <c r="D661" t="s">
        <v>2250</v>
      </c>
      <c r="E661" t="s">
        <v>5940</v>
      </c>
      <c r="F661" t="s">
        <v>5940</v>
      </c>
      <c r="G661">
        <v>2274</v>
      </c>
      <c r="H661" t="s">
        <v>5940</v>
      </c>
      <c r="I661" t="s">
        <v>5940</v>
      </c>
      <c r="J661">
        <v>508</v>
      </c>
      <c r="K661">
        <v>0</v>
      </c>
      <c r="L661">
        <v>0</v>
      </c>
      <c r="M661">
        <v>3090</v>
      </c>
      <c r="N661">
        <v>0</v>
      </c>
      <c r="O661">
        <v>0</v>
      </c>
      <c r="P661">
        <v>225</v>
      </c>
      <c r="R661">
        <v>4216503</v>
      </c>
      <c r="S661" t="s">
        <v>5940</v>
      </c>
      <c r="T661" t="s">
        <v>5940</v>
      </c>
      <c r="U661">
        <v>2274</v>
      </c>
      <c r="V661" t="s">
        <v>5940</v>
      </c>
      <c r="W661" t="s">
        <v>5940</v>
      </c>
      <c r="X661">
        <v>508</v>
      </c>
      <c r="Z661">
        <v>2112308</v>
      </c>
      <c r="AB661" t="s">
        <v>5940</v>
      </c>
      <c r="AC661">
        <v>2112308</v>
      </c>
      <c r="AD661" t="s">
        <v>6599</v>
      </c>
      <c r="AE661">
        <v>8141</v>
      </c>
      <c r="AF661">
        <v>2112308</v>
      </c>
      <c r="AG661" t="s">
        <v>6599</v>
      </c>
      <c r="AH661">
        <v>40500</v>
      </c>
      <c r="AI661">
        <v>2112308</v>
      </c>
      <c r="AJ661" t="s">
        <v>6599</v>
      </c>
      <c r="AK661">
        <v>629</v>
      </c>
      <c r="AL661">
        <v>2112308</v>
      </c>
      <c r="AM661" t="s">
        <v>6599</v>
      </c>
      <c r="AN661" t="s">
        <v>5940</v>
      </c>
      <c r="AO661">
        <v>0</v>
      </c>
      <c r="AP661">
        <v>2114007</v>
      </c>
      <c r="AQ661" t="s">
        <v>6609</v>
      </c>
      <c r="AR661">
        <v>2700</v>
      </c>
    </row>
    <row r="662" spans="1:44" x14ac:dyDescent="0.25">
      <c r="A662">
        <v>4216602</v>
      </c>
      <c r="B662">
        <v>1</v>
      </c>
      <c r="C662" t="s">
        <v>893</v>
      </c>
      <c r="D662" t="s">
        <v>2251</v>
      </c>
      <c r="E662">
        <v>5400</v>
      </c>
      <c r="F662" t="s">
        <v>5940</v>
      </c>
      <c r="G662">
        <v>180</v>
      </c>
      <c r="H662" t="s">
        <v>5940</v>
      </c>
      <c r="I662">
        <v>45</v>
      </c>
      <c r="J662">
        <v>15</v>
      </c>
      <c r="K662">
        <v>5400</v>
      </c>
      <c r="L662">
        <v>0</v>
      </c>
      <c r="M662">
        <v>180</v>
      </c>
      <c r="N662">
        <v>0</v>
      </c>
      <c r="O662">
        <v>45</v>
      </c>
      <c r="P662">
        <v>9</v>
      </c>
      <c r="R662">
        <v>4216602</v>
      </c>
      <c r="S662">
        <v>5400</v>
      </c>
      <c r="T662" t="s">
        <v>5940</v>
      </c>
      <c r="U662">
        <v>180</v>
      </c>
      <c r="V662" t="s">
        <v>5940</v>
      </c>
      <c r="W662">
        <v>45</v>
      </c>
      <c r="X662">
        <v>15</v>
      </c>
      <c r="Z662">
        <v>2112407</v>
      </c>
      <c r="AB662" t="s">
        <v>5940</v>
      </c>
      <c r="AC662">
        <v>2112407</v>
      </c>
      <c r="AD662" t="s">
        <v>6600</v>
      </c>
      <c r="AE662">
        <v>3741</v>
      </c>
      <c r="AF662">
        <v>2112407</v>
      </c>
      <c r="AG662" t="s">
        <v>6600</v>
      </c>
      <c r="AH662">
        <v>80</v>
      </c>
      <c r="AI662">
        <v>2112407</v>
      </c>
      <c r="AJ662" t="s">
        <v>6600</v>
      </c>
      <c r="AK662">
        <v>35</v>
      </c>
      <c r="AL662">
        <v>2112407</v>
      </c>
      <c r="AM662" t="s">
        <v>6600</v>
      </c>
      <c r="AN662" t="s">
        <v>5940</v>
      </c>
      <c r="AO662">
        <v>0</v>
      </c>
      <c r="AP662">
        <v>2200053</v>
      </c>
      <c r="AQ662" t="s">
        <v>6610</v>
      </c>
      <c r="AR662">
        <v>828</v>
      </c>
    </row>
    <row r="663" spans="1:44" x14ac:dyDescent="0.25">
      <c r="A663">
        <v>4216701</v>
      </c>
      <c r="B663">
        <v>1</v>
      </c>
      <c r="C663" t="s">
        <v>893</v>
      </c>
      <c r="D663" t="s">
        <v>2252</v>
      </c>
      <c r="E663" t="s">
        <v>5940</v>
      </c>
      <c r="F663">
        <v>1500</v>
      </c>
      <c r="G663">
        <v>30438</v>
      </c>
      <c r="H663" t="s">
        <v>5940</v>
      </c>
      <c r="I663">
        <v>2</v>
      </c>
      <c r="J663">
        <v>108</v>
      </c>
      <c r="K663">
        <v>1000</v>
      </c>
      <c r="L663">
        <v>5400</v>
      </c>
      <c r="M663">
        <v>34020</v>
      </c>
      <c r="N663">
        <v>0</v>
      </c>
      <c r="O663">
        <v>40</v>
      </c>
      <c r="P663">
        <v>99</v>
      </c>
      <c r="R663">
        <v>4216701</v>
      </c>
      <c r="S663" t="s">
        <v>5940</v>
      </c>
      <c r="T663">
        <v>1500</v>
      </c>
      <c r="U663">
        <v>30438</v>
      </c>
      <c r="V663" t="s">
        <v>5940</v>
      </c>
      <c r="W663">
        <v>2</v>
      </c>
      <c r="X663">
        <v>108</v>
      </c>
      <c r="Z663">
        <v>2112456</v>
      </c>
      <c r="AB663" t="s">
        <v>5940</v>
      </c>
      <c r="AC663">
        <v>2112456</v>
      </c>
      <c r="AD663" t="s">
        <v>6601</v>
      </c>
      <c r="AE663">
        <v>3757</v>
      </c>
      <c r="AF663">
        <v>2112456</v>
      </c>
      <c r="AG663" t="s">
        <v>6601</v>
      </c>
      <c r="AH663">
        <v>50</v>
      </c>
      <c r="AI663">
        <v>2112456</v>
      </c>
      <c r="AJ663" t="s">
        <v>6601</v>
      </c>
      <c r="AK663">
        <v>227</v>
      </c>
      <c r="AL663">
        <v>2112456</v>
      </c>
      <c r="AM663" t="s">
        <v>6601</v>
      </c>
      <c r="AN663" t="s">
        <v>5940</v>
      </c>
      <c r="AO663">
        <v>0</v>
      </c>
      <c r="AP663">
        <v>2200103</v>
      </c>
      <c r="AQ663" t="s">
        <v>6611</v>
      </c>
      <c r="AR663">
        <v>144</v>
      </c>
    </row>
    <row r="664" spans="1:44" x14ac:dyDescent="0.25">
      <c r="A664">
        <v>4216800</v>
      </c>
      <c r="B664">
        <v>1</v>
      </c>
      <c r="C664" t="s">
        <v>893</v>
      </c>
      <c r="D664" t="s">
        <v>2253</v>
      </c>
      <c r="E664" t="s">
        <v>5940</v>
      </c>
      <c r="F664">
        <v>45</v>
      </c>
      <c r="G664">
        <v>16800</v>
      </c>
      <c r="H664" t="s">
        <v>5940</v>
      </c>
      <c r="I664" t="s">
        <v>5940</v>
      </c>
      <c r="J664">
        <v>4080</v>
      </c>
      <c r="K664">
        <v>0</v>
      </c>
      <c r="L664">
        <v>1200</v>
      </c>
      <c r="M664">
        <v>36720</v>
      </c>
      <c r="N664">
        <v>0</v>
      </c>
      <c r="O664">
        <v>0</v>
      </c>
      <c r="P664">
        <v>7500</v>
      </c>
      <c r="R664">
        <v>4216800</v>
      </c>
      <c r="S664" t="s">
        <v>5940</v>
      </c>
      <c r="T664">
        <v>45</v>
      </c>
      <c r="U664">
        <v>16800</v>
      </c>
      <c r="V664" t="s">
        <v>5940</v>
      </c>
      <c r="W664" t="s">
        <v>5940</v>
      </c>
      <c r="X664">
        <v>4080</v>
      </c>
      <c r="Z664">
        <v>2112506</v>
      </c>
      <c r="AB664" t="s">
        <v>5940</v>
      </c>
      <c r="AC664">
        <v>2112506</v>
      </c>
      <c r="AD664" t="s">
        <v>6602</v>
      </c>
      <c r="AE664">
        <v>34</v>
      </c>
      <c r="AF664">
        <v>2112506</v>
      </c>
      <c r="AG664" t="s">
        <v>6602</v>
      </c>
      <c r="AH664" t="s">
        <v>5940</v>
      </c>
      <c r="AI664">
        <v>2112506</v>
      </c>
      <c r="AJ664" t="s">
        <v>6602</v>
      </c>
      <c r="AK664">
        <v>519</v>
      </c>
      <c r="AL664">
        <v>2112506</v>
      </c>
      <c r="AM664" t="s">
        <v>6602</v>
      </c>
      <c r="AN664" t="s">
        <v>5940</v>
      </c>
      <c r="AO664">
        <v>0</v>
      </c>
      <c r="AP664">
        <v>2200202</v>
      </c>
      <c r="AQ664" t="s">
        <v>6612</v>
      </c>
      <c r="AR664">
        <v>634</v>
      </c>
    </row>
    <row r="665" spans="1:44" x14ac:dyDescent="0.25">
      <c r="A665">
        <v>4216909</v>
      </c>
      <c r="B665">
        <v>1</v>
      </c>
      <c r="C665" t="s">
        <v>893</v>
      </c>
      <c r="D665" t="s">
        <v>2254</v>
      </c>
      <c r="E665">
        <v>21000</v>
      </c>
      <c r="F665">
        <v>2366</v>
      </c>
      <c r="G665">
        <v>36540</v>
      </c>
      <c r="H665" t="s">
        <v>5940</v>
      </c>
      <c r="I665">
        <v>125</v>
      </c>
      <c r="J665">
        <v>798</v>
      </c>
      <c r="K665">
        <v>24500</v>
      </c>
      <c r="L665">
        <v>4050</v>
      </c>
      <c r="M665">
        <v>68400</v>
      </c>
      <c r="N665">
        <v>0</v>
      </c>
      <c r="O665">
        <v>45</v>
      </c>
      <c r="P665">
        <v>276</v>
      </c>
      <c r="R665">
        <v>4216909</v>
      </c>
      <c r="S665">
        <v>21000</v>
      </c>
      <c r="T665">
        <v>2366</v>
      </c>
      <c r="U665">
        <v>36540</v>
      </c>
      <c r="V665" t="s">
        <v>5940</v>
      </c>
      <c r="W665">
        <v>125</v>
      </c>
      <c r="X665">
        <v>798</v>
      </c>
      <c r="Z665">
        <v>2112605</v>
      </c>
      <c r="AB665" t="s">
        <v>5940</v>
      </c>
      <c r="AC665">
        <v>2112605</v>
      </c>
      <c r="AD665" t="s">
        <v>6603</v>
      </c>
      <c r="AE665">
        <v>3712</v>
      </c>
      <c r="AF665">
        <v>2112605</v>
      </c>
      <c r="AG665" t="s">
        <v>6603</v>
      </c>
      <c r="AH665">
        <v>420</v>
      </c>
      <c r="AI665">
        <v>2112605</v>
      </c>
      <c r="AJ665" t="s">
        <v>6603</v>
      </c>
      <c r="AK665">
        <v>516</v>
      </c>
      <c r="AL665">
        <v>2112605</v>
      </c>
      <c r="AM665" t="s">
        <v>6603</v>
      </c>
      <c r="AN665" t="s">
        <v>5940</v>
      </c>
      <c r="AO665">
        <v>0</v>
      </c>
      <c r="AP665">
        <v>2200251</v>
      </c>
      <c r="AQ665" t="s">
        <v>6613</v>
      </c>
      <c r="AR665">
        <v>504</v>
      </c>
    </row>
    <row r="666" spans="1:44" x14ac:dyDescent="0.25">
      <c r="A666">
        <v>4217006</v>
      </c>
      <c r="B666">
        <v>1</v>
      </c>
      <c r="C666" t="s">
        <v>893</v>
      </c>
      <c r="D666" t="s">
        <v>2255</v>
      </c>
      <c r="E666">
        <v>4290</v>
      </c>
      <c r="F666" t="s">
        <v>5940</v>
      </c>
      <c r="G666">
        <v>1685</v>
      </c>
      <c r="H666" t="s">
        <v>5940</v>
      </c>
      <c r="I666" t="s">
        <v>5940</v>
      </c>
      <c r="J666">
        <v>209</v>
      </c>
      <c r="K666">
        <v>5530</v>
      </c>
      <c r="L666">
        <v>0</v>
      </c>
      <c r="M666">
        <v>756</v>
      </c>
      <c r="N666">
        <v>0</v>
      </c>
      <c r="O666">
        <v>0</v>
      </c>
      <c r="P666">
        <v>220</v>
      </c>
      <c r="R666">
        <v>4217006</v>
      </c>
      <c r="S666">
        <v>4290</v>
      </c>
      <c r="T666" t="s">
        <v>5940</v>
      </c>
      <c r="U666">
        <v>1685</v>
      </c>
      <c r="V666" t="s">
        <v>5940</v>
      </c>
      <c r="W666" t="s">
        <v>5940</v>
      </c>
      <c r="X666">
        <v>209</v>
      </c>
      <c r="Z666">
        <v>2112704</v>
      </c>
      <c r="AB666" t="s">
        <v>5940</v>
      </c>
      <c r="AC666">
        <v>2112704</v>
      </c>
      <c r="AD666" t="s">
        <v>6604</v>
      </c>
      <c r="AE666">
        <v>6000</v>
      </c>
      <c r="AF666">
        <v>2112704</v>
      </c>
      <c r="AG666" t="s">
        <v>6604</v>
      </c>
      <c r="AH666">
        <v>108</v>
      </c>
      <c r="AI666">
        <v>2112704</v>
      </c>
      <c r="AJ666" t="s">
        <v>6604</v>
      </c>
      <c r="AK666">
        <v>127</v>
      </c>
      <c r="AL666">
        <v>2112704</v>
      </c>
      <c r="AM666" t="s">
        <v>6604</v>
      </c>
      <c r="AN666" t="s">
        <v>5940</v>
      </c>
      <c r="AO666">
        <v>0</v>
      </c>
      <c r="AP666">
        <v>2200277</v>
      </c>
      <c r="AQ666" t="s">
        <v>6614</v>
      </c>
      <c r="AR666">
        <v>1134</v>
      </c>
    </row>
    <row r="667" spans="1:44" x14ac:dyDescent="0.25">
      <c r="A667">
        <v>4217105</v>
      </c>
      <c r="B667">
        <v>1</v>
      </c>
      <c r="C667" t="s">
        <v>893</v>
      </c>
      <c r="D667" t="s">
        <v>2256</v>
      </c>
      <c r="E667">
        <v>18000</v>
      </c>
      <c r="F667" t="s">
        <v>5940</v>
      </c>
      <c r="G667">
        <v>2970</v>
      </c>
      <c r="H667" t="s">
        <v>5940</v>
      </c>
      <c r="I667" t="s">
        <v>5940</v>
      </c>
      <c r="J667">
        <v>300</v>
      </c>
      <c r="K667">
        <v>18000</v>
      </c>
      <c r="L667">
        <v>0</v>
      </c>
      <c r="M667">
        <v>1080</v>
      </c>
      <c r="N667">
        <v>0</v>
      </c>
      <c r="O667">
        <v>0</v>
      </c>
      <c r="P667">
        <v>207</v>
      </c>
      <c r="R667">
        <v>4217105</v>
      </c>
      <c r="S667">
        <v>18000</v>
      </c>
      <c r="T667" t="s">
        <v>5940</v>
      </c>
      <c r="U667">
        <v>2970</v>
      </c>
      <c r="V667" t="s">
        <v>5940</v>
      </c>
      <c r="W667" t="s">
        <v>5940</v>
      </c>
      <c r="X667">
        <v>300</v>
      </c>
      <c r="Z667">
        <v>2112803</v>
      </c>
      <c r="AB667" t="s">
        <v>5940</v>
      </c>
      <c r="AC667">
        <v>2112803</v>
      </c>
      <c r="AD667" t="s">
        <v>6605</v>
      </c>
      <c r="AE667">
        <v>2210</v>
      </c>
      <c r="AF667">
        <v>2112803</v>
      </c>
      <c r="AG667" t="s">
        <v>6605</v>
      </c>
      <c r="AH667">
        <v>53</v>
      </c>
      <c r="AI667">
        <v>2112803</v>
      </c>
      <c r="AJ667" t="s">
        <v>6605</v>
      </c>
      <c r="AK667">
        <v>15</v>
      </c>
      <c r="AL667">
        <v>2112803</v>
      </c>
      <c r="AM667" t="s">
        <v>6605</v>
      </c>
      <c r="AN667" t="s">
        <v>5940</v>
      </c>
      <c r="AO667">
        <v>0</v>
      </c>
      <c r="AP667">
        <v>2200301</v>
      </c>
      <c r="AQ667" t="s">
        <v>6615</v>
      </c>
      <c r="AR667">
        <v>378</v>
      </c>
    </row>
    <row r="668" spans="1:44" x14ac:dyDescent="0.25">
      <c r="A668">
        <v>4217154</v>
      </c>
      <c r="B668">
        <v>1</v>
      </c>
      <c r="C668" t="s">
        <v>893</v>
      </c>
      <c r="D668" t="s">
        <v>2257</v>
      </c>
      <c r="E668" t="s">
        <v>5940</v>
      </c>
      <c r="F668">
        <v>96</v>
      </c>
      <c r="G668">
        <v>3600</v>
      </c>
      <c r="H668" t="s">
        <v>5940</v>
      </c>
      <c r="I668" t="s">
        <v>5940</v>
      </c>
      <c r="J668">
        <v>85</v>
      </c>
      <c r="K668">
        <v>0</v>
      </c>
      <c r="L668">
        <v>117</v>
      </c>
      <c r="M668">
        <v>2982</v>
      </c>
      <c r="N668">
        <v>0</v>
      </c>
      <c r="O668">
        <v>18</v>
      </c>
      <c r="P668">
        <v>40</v>
      </c>
      <c r="R668">
        <v>4217154</v>
      </c>
      <c r="S668" t="s">
        <v>5940</v>
      </c>
      <c r="T668">
        <v>96</v>
      </c>
      <c r="U668">
        <v>3600</v>
      </c>
      <c r="V668" t="s">
        <v>5940</v>
      </c>
      <c r="W668" t="s">
        <v>5940</v>
      </c>
      <c r="X668">
        <v>85</v>
      </c>
      <c r="Z668">
        <v>2112852</v>
      </c>
      <c r="AB668" t="s">
        <v>5940</v>
      </c>
      <c r="AC668">
        <v>2112852</v>
      </c>
      <c r="AD668" t="s">
        <v>6606</v>
      </c>
      <c r="AE668">
        <v>1400</v>
      </c>
      <c r="AF668">
        <v>2112852</v>
      </c>
      <c r="AG668" t="s">
        <v>6606</v>
      </c>
      <c r="AH668" t="s">
        <v>5940</v>
      </c>
      <c r="AI668">
        <v>2112852</v>
      </c>
      <c r="AJ668" t="s">
        <v>6606</v>
      </c>
      <c r="AK668">
        <v>158</v>
      </c>
      <c r="AL668">
        <v>2112852</v>
      </c>
      <c r="AM668" t="s">
        <v>6606</v>
      </c>
      <c r="AN668" t="s">
        <v>5940</v>
      </c>
      <c r="AO668">
        <v>0</v>
      </c>
      <c r="AP668">
        <v>2200400</v>
      </c>
      <c r="AQ668" t="s">
        <v>6616</v>
      </c>
      <c r="AR668">
        <v>356</v>
      </c>
    </row>
    <row r="669" spans="1:44" x14ac:dyDescent="0.25">
      <c r="A669">
        <v>4217204</v>
      </c>
      <c r="B669">
        <v>1</v>
      </c>
      <c r="C669" t="s">
        <v>893</v>
      </c>
      <c r="D669" t="s">
        <v>2258</v>
      </c>
      <c r="E669" t="s">
        <v>5940</v>
      </c>
      <c r="F669">
        <v>420</v>
      </c>
      <c r="G669">
        <v>23884</v>
      </c>
      <c r="H669" t="s">
        <v>5940</v>
      </c>
      <c r="I669" t="s">
        <v>5940</v>
      </c>
      <c r="J669">
        <v>40</v>
      </c>
      <c r="K669">
        <v>0</v>
      </c>
      <c r="L669">
        <v>1536</v>
      </c>
      <c r="M669">
        <v>19681</v>
      </c>
      <c r="N669">
        <v>0</v>
      </c>
      <c r="O669">
        <v>20</v>
      </c>
      <c r="P669">
        <v>132</v>
      </c>
      <c r="R669">
        <v>4217204</v>
      </c>
      <c r="S669" t="s">
        <v>5940</v>
      </c>
      <c r="T669">
        <v>420</v>
      </c>
      <c r="U669">
        <v>23884</v>
      </c>
      <c r="V669" t="s">
        <v>5940</v>
      </c>
      <c r="W669" t="s">
        <v>5940</v>
      </c>
      <c r="X669">
        <v>40</v>
      </c>
      <c r="Z669">
        <v>2112902</v>
      </c>
      <c r="AB669" t="s">
        <v>5940</v>
      </c>
      <c r="AC669">
        <v>2112902</v>
      </c>
      <c r="AD669" t="s">
        <v>6607</v>
      </c>
      <c r="AE669">
        <v>4270</v>
      </c>
      <c r="AF669">
        <v>2112902</v>
      </c>
      <c r="AG669" t="s">
        <v>6607</v>
      </c>
      <c r="AH669">
        <v>53</v>
      </c>
      <c r="AI669">
        <v>2112902</v>
      </c>
      <c r="AJ669" t="s">
        <v>6607</v>
      </c>
      <c r="AK669">
        <v>36</v>
      </c>
      <c r="AL669">
        <v>2112902</v>
      </c>
      <c r="AM669" t="s">
        <v>6607</v>
      </c>
      <c r="AN669" t="s">
        <v>5940</v>
      </c>
      <c r="AO669">
        <v>0</v>
      </c>
      <c r="AP669">
        <v>2200459</v>
      </c>
      <c r="AQ669" t="s">
        <v>6617</v>
      </c>
      <c r="AR669">
        <v>7940</v>
      </c>
    </row>
    <row r="670" spans="1:44" x14ac:dyDescent="0.25">
      <c r="A670">
        <v>4217253</v>
      </c>
      <c r="B670">
        <v>1</v>
      </c>
      <c r="C670" t="s">
        <v>893</v>
      </c>
      <c r="D670" t="s">
        <v>2259</v>
      </c>
      <c r="E670">
        <v>11520</v>
      </c>
      <c r="F670" t="s">
        <v>5940</v>
      </c>
      <c r="G670">
        <v>700</v>
      </c>
      <c r="H670" t="s">
        <v>5940</v>
      </c>
      <c r="I670" t="s">
        <v>5940</v>
      </c>
      <c r="J670">
        <v>69</v>
      </c>
      <c r="K670">
        <v>12960</v>
      </c>
      <c r="L670">
        <v>0</v>
      </c>
      <c r="M670">
        <v>960</v>
      </c>
      <c r="N670">
        <v>0</v>
      </c>
      <c r="O670">
        <v>0</v>
      </c>
      <c r="P670">
        <v>74</v>
      </c>
      <c r="R670">
        <v>4217253</v>
      </c>
      <c r="S670">
        <v>11520</v>
      </c>
      <c r="T670" t="s">
        <v>5940</v>
      </c>
      <c r="U670">
        <v>700</v>
      </c>
      <c r="V670" t="s">
        <v>5940</v>
      </c>
      <c r="W670" t="s">
        <v>5940</v>
      </c>
      <c r="X670">
        <v>69</v>
      </c>
      <c r="Z670">
        <v>2113009</v>
      </c>
      <c r="AB670" t="s">
        <v>5940</v>
      </c>
      <c r="AC670">
        <v>2113009</v>
      </c>
      <c r="AD670" t="s">
        <v>6608</v>
      </c>
      <c r="AE670">
        <v>2860</v>
      </c>
      <c r="AF670">
        <v>2113009</v>
      </c>
      <c r="AG670" t="s">
        <v>6608</v>
      </c>
      <c r="AH670">
        <v>100</v>
      </c>
      <c r="AI670">
        <v>2113009</v>
      </c>
      <c r="AJ670" t="s">
        <v>6608</v>
      </c>
      <c r="AK670">
        <v>492</v>
      </c>
      <c r="AL670">
        <v>2113009</v>
      </c>
      <c r="AM670" t="s">
        <v>6608</v>
      </c>
      <c r="AN670" t="s">
        <v>5940</v>
      </c>
      <c r="AO670">
        <v>0</v>
      </c>
      <c r="AP670">
        <v>2200509</v>
      </c>
      <c r="AQ670" t="s">
        <v>6618</v>
      </c>
      <c r="AR670">
        <v>339</v>
      </c>
    </row>
    <row r="671" spans="1:44" x14ac:dyDescent="0.25">
      <c r="A671">
        <v>4217303</v>
      </c>
      <c r="B671">
        <v>1</v>
      </c>
      <c r="C671" t="s">
        <v>893</v>
      </c>
      <c r="D671" t="s">
        <v>2260</v>
      </c>
      <c r="E671">
        <v>4599</v>
      </c>
      <c r="F671">
        <v>1134</v>
      </c>
      <c r="G671">
        <v>15780</v>
      </c>
      <c r="H671" t="s">
        <v>5940</v>
      </c>
      <c r="I671">
        <v>3</v>
      </c>
      <c r="J671">
        <v>672</v>
      </c>
      <c r="K671">
        <v>7020</v>
      </c>
      <c r="L671">
        <v>3000</v>
      </c>
      <c r="M671">
        <v>28200</v>
      </c>
      <c r="N671">
        <v>0</v>
      </c>
      <c r="O671">
        <v>30</v>
      </c>
      <c r="P671">
        <v>390</v>
      </c>
      <c r="R671">
        <v>4217303</v>
      </c>
      <c r="S671">
        <v>4599</v>
      </c>
      <c r="T671">
        <v>1134</v>
      </c>
      <c r="U671">
        <v>15780</v>
      </c>
      <c r="V671" t="s">
        <v>5940</v>
      </c>
      <c r="W671">
        <v>3</v>
      </c>
      <c r="X671">
        <v>672</v>
      </c>
      <c r="Z671">
        <v>2114007</v>
      </c>
      <c r="AB671" t="s">
        <v>5940</v>
      </c>
      <c r="AC671">
        <v>2114007</v>
      </c>
      <c r="AD671" t="s">
        <v>6609</v>
      </c>
      <c r="AE671">
        <v>7000</v>
      </c>
      <c r="AF671">
        <v>2114007</v>
      </c>
      <c r="AG671" t="s">
        <v>6609</v>
      </c>
      <c r="AH671" t="s">
        <v>5940</v>
      </c>
      <c r="AI671">
        <v>2114007</v>
      </c>
      <c r="AJ671" t="s">
        <v>6609</v>
      </c>
      <c r="AK671">
        <v>113</v>
      </c>
      <c r="AL671">
        <v>2114007</v>
      </c>
      <c r="AM671" t="s">
        <v>6609</v>
      </c>
      <c r="AN671" t="s">
        <v>5940</v>
      </c>
      <c r="AO671">
        <v>0</v>
      </c>
      <c r="AP671">
        <v>2200608</v>
      </c>
      <c r="AQ671" t="s">
        <v>6619</v>
      </c>
      <c r="AR671">
        <v>185</v>
      </c>
    </row>
    <row r="672" spans="1:44" x14ac:dyDescent="0.25">
      <c r="A672">
        <v>4217402</v>
      </c>
      <c r="B672">
        <v>1</v>
      </c>
      <c r="C672" t="s">
        <v>893</v>
      </c>
      <c r="D672" t="s">
        <v>2261</v>
      </c>
      <c r="E672">
        <v>2000</v>
      </c>
      <c r="F672" t="s">
        <v>5940</v>
      </c>
      <c r="G672">
        <v>600</v>
      </c>
      <c r="H672" t="s">
        <v>5940</v>
      </c>
      <c r="I672">
        <v>3150</v>
      </c>
      <c r="J672" t="s">
        <v>5940</v>
      </c>
      <c r="K672">
        <v>2000</v>
      </c>
      <c r="L672">
        <v>0</v>
      </c>
      <c r="M672">
        <v>750</v>
      </c>
      <c r="N672">
        <v>0</v>
      </c>
      <c r="O672">
        <v>1742</v>
      </c>
      <c r="P672">
        <v>0</v>
      </c>
      <c r="R672">
        <v>4217402</v>
      </c>
      <c r="S672">
        <v>2000</v>
      </c>
      <c r="T672" t="s">
        <v>5940</v>
      </c>
      <c r="U672">
        <v>600</v>
      </c>
      <c r="V672" t="s">
        <v>5940</v>
      </c>
      <c r="W672">
        <v>3150</v>
      </c>
      <c r="X672" t="s">
        <v>5940</v>
      </c>
      <c r="Z672">
        <v>2200053</v>
      </c>
      <c r="AB672">
        <v>8</v>
      </c>
      <c r="AC672">
        <v>2200053</v>
      </c>
      <c r="AD672" t="s">
        <v>6610</v>
      </c>
      <c r="AE672" t="s">
        <v>5940</v>
      </c>
      <c r="AF672">
        <v>2200053</v>
      </c>
      <c r="AG672" t="s">
        <v>6610</v>
      </c>
      <c r="AH672">
        <v>90</v>
      </c>
      <c r="AI672">
        <v>2200053</v>
      </c>
      <c r="AJ672" t="s">
        <v>6610</v>
      </c>
      <c r="AK672">
        <v>340</v>
      </c>
      <c r="AL672">
        <v>2200053</v>
      </c>
      <c r="AM672" t="s">
        <v>6610</v>
      </c>
      <c r="AN672" t="s">
        <v>5940</v>
      </c>
      <c r="AO672">
        <v>0</v>
      </c>
      <c r="AP672">
        <v>2200707</v>
      </c>
      <c r="AQ672" t="s">
        <v>6620</v>
      </c>
      <c r="AR672">
        <v>2403</v>
      </c>
    </row>
    <row r="673" spans="1:44" x14ac:dyDescent="0.25">
      <c r="A673">
        <v>4217501</v>
      </c>
      <c r="B673">
        <v>1</v>
      </c>
      <c r="C673" t="s">
        <v>893</v>
      </c>
      <c r="D673" t="s">
        <v>2262</v>
      </c>
      <c r="E673">
        <v>3450</v>
      </c>
      <c r="F673">
        <v>450</v>
      </c>
      <c r="G673">
        <v>24000</v>
      </c>
      <c r="H673" t="s">
        <v>5940</v>
      </c>
      <c r="I673">
        <v>5</v>
      </c>
      <c r="J673">
        <v>156</v>
      </c>
      <c r="K673">
        <v>6250</v>
      </c>
      <c r="L673">
        <v>270</v>
      </c>
      <c r="M673">
        <v>43200</v>
      </c>
      <c r="N673">
        <v>0</v>
      </c>
      <c r="O673">
        <v>135</v>
      </c>
      <c r="P673">
        <v>324</v>
      </c>
      <c r="R673">
        <v>4217501</v>
      </c>
      <c r="S673">
        <v>3450</v>
      </c>
      <c r="T673">
        <v>450</v>
      </c>
      <c r="U673">
        <v>24000</v>
      </c>
      <c r="V673" t="s">
        <v>5940</v>
      </c>
      <c r="W673">
        <v>5</v>
      </c>
      <c r="X673">
        <v>156</v>
      </c>
      <c r="Z673">
        <v>2200103</v>
      </c>
      <c r="AB673" t="s">
        <v>5940</v>
      </c>
      <c r="AC673">
        <v>2200103</v>
      </c>
      <c r="AD673" t="s">
        <v>6611</v>
      </c>
      <c r="AE673">
        <v>325</v>
      </c>
      <c r="AF673">
        <v>2200103</v>
      </c>
      <c r="AG673" t="s">
        <v>6611</v>
      </c>
      <c r="AH673" t="s">
        <v>5940</v>
      </c>
      <c r="AI673">
        <v>2200103</v>
      </c>
      <c r="AJ673" t="s">
        <v>6611</v>
      </c>
      <c r="AK673">
        <v>91</v>
      </c>
      <c r="AL673">
        <v>2200103</v>
      </c>
      <c r="AM673" t="s">
        <v>6611</v>
      </c>
      <c r="AN673" t="s">
        <v>5940</v>
      </c>
      <c r="AO673">
        <v>0</v>
      </c>
      <c r="AP673">
        <v>2200806</v>
      </c>
      <c r="AQ673" t="s">
        <v>6621</v>
      </c>
      <c r="AR673">
        <v>255</v>
      </c>
    </row>
    <row r="674" spans="1:44" x14ac:dyDescent="0.25">
      <c r="A674">
        <v>4217550</v>
      </c>
      <c r="B674">
        <v>1</v>
      </c>
      <c r="C674" t="s">
        <v>893</v>
      </c>
      <c r="D674" t="s">
        <v>2263</v>
      </c>
      <c r="E674">
        <v>790</v>
      </c>
      <c r="F674">
        <v>567</v>
      </c>
      <c r="G674">
        <v>3852</v>
      </c>
      <c r="H674" t="s">
        <v>5940</v>
      </c>
      <c r="I674" t="s">
        <v>5940</v>
      </c>
      <c r="J674">
        <v>38</v>
      </c>
      <c r="K674">
        <v>1085</v>
      </c>
      <c r="L674">
        <v>1764</v>
      </c>
      <c r="M674">
        <v>9192</v>
      </c>
      <c r="N674">
        <v>0</v>
      </c>
      <c r="O674">
        <v>0</v>
      </c>
      <c r="P674">
        <v>390</v>
      </c>
      <c r="R674">
        <v>4217550</v>
      </c>
      <c r="S674">
        <v>790</v>
      </c>
      <c r="T674">
        <v>567</v>
      </c>
      <c r="U674">
        <v>3852</v>
      </c>
      <c r="V674" t="s">
        <v>5940</v>
      </c>
      <c r="W674" t="s">
        <v>5940</v>
      </c>
      <c r="X674">
        <v>38</v>
      </c>
      <c r="Z674">
        <v>2200202</v>
      </c>
      <c r="AB674" t="s">
        <v>5940</v>
      </c>
      <c r="AC674">
        <v>2200202</v>
      </c>
      <c r="AD674" t="s">
        <v>6612</v>
      </c>
      <c r="AE674">
        <v>106</v>
      </c>
      <c r="AF674">
        <v>2200202</v>
      </c>
      <c r="AG674" t="s">
        <v>6612</v>
      </c>
      <c r="AH674" t="s">
        <v>5940</v>
      </c>
      <c r="AI674">
        <v>2200202</v>
      </c>
      <c r="AJ674" t="s">
        <v>6612</v>
      </c>
      <c r="AK674">
        <v>5</v>
      </c>
      <c r="AL674">
        <v>2200202</v>
      </c>
      <c r="AM674" t="s">
        <v>6612</v>
      </c>
      <c r="AN674" t="s">
        <v>5940</v>
      </c>
      <c r="AO674">
        <v>0</v>
      </c>
      <c r="AP674">
        <v>2200905</v>
      </c>
      <c r="AQ674" t="s">
        <v>6622</v>
      </c>
      <c r="AR674">
        <v>243</v>
      </c>
    </row>
    <row r="675" spans="1:44" x14ac:dyDescent="0.25">
      <c r="A675">
        <v>4217600</v>
      </c>
      <c r="B675">
        <v>1</v>
      </c>
      <c r="C675" t="s">
        <v>893</v>
      </c>
      <c r="D675" t="s">
        <v>2264</v>
      </c>
      <c r="E675">
        <v>1375</v>
      </c>
      <c r="F675" t="s">
        <v>5940</v>
      </c>
      <c r="G675">
        <v>3240</v>
      </c>
      <c r="H675" t="s">
        <v>5940</v>
      </c>
      <c r="I675">
        <v>651</v>
      </c>
      <c r="J675">
        <v>120</v>
      </c>
      <c r="K675">
        <v>1375</v>
      </c>
      <c r="L675">
        <v>0</v>
      </c>
      <c r="M675">
        <v>3456</v>
      </c>
      <c r="N675">
        <v>0</v>
      </c>
      <c r="O675">
        <v>560</v>
      </c>
      <c r="P675">
        <v>47</v>
      </c>
      <c r="R675">
        <v>4217600</v>
      </c>
      <c r="S675">
        <v>1375</v>
      </c>
      <c r="T675" t="s">
        <v>5940</v>
      </c>
      <c r="U675">
        <v>3240</v>
      </c>
      <c r="V675" t="s">
        <v>5940</v>
      </c>
      <c r="W675">
        <v>651</v>
      </c>
      <c r="X675">
        <v>120</v>
      </c>
      <c r="Z675">
        <v>2200251</v>
      </c>
      <c r="AB675" t="s">
        <v>5940</v>
      </c>
      <c r="AC675">
        <v>2200251</v>
      </c>
      <c r="AD675" t="s">
        <v>6613</v>
      </c>
      <c r="AE675" t="s">
        <v>5940</v>
      </c>
      <c r="AF675">
        <v>2200251</v>
      </c>
      <c r="AG675" t="s">
        <v>6613</v>
      </c>
      <c r="AH675" t="s">
        <v>5940</v>
      </c>
      <c r="AI675">
        <v>2200251</v>
      </c>
      <c r="AJ675" t="s">
        <v>6613</v>
      </c>
      <c r="AK675">
        <v>765</v>
      </c>
      <c r="AL675">
        <v>2200251</v>
      </c>
      <c r="AM675" t="s">
        <v>6613</v>
      </c>
      <c r="AN675" t="s">
        <v>5940</v>
      </c>
      <c r="AO675">
        <v>0</v>
      </c>
      <c r="AP675">
        <v>2200954</v>
      </c>
      <c r="AQ675" t="s">
        <v>6623</v>
      </c>
      <c r="AR675">
        <v>718</v>
      </c>
    </row>
    <row r="676" spans="1:44" x14ac:dyDescent="0.25">
      <c r="A676">
        <v>4217709</v>
      </c>
      <c r="B676">
        <v>1</v>
      </c>
      <c r="C676" t="s">
        <v>893</v>
      </c>
      <c r="D676" t="s">
        <v>2265</v>
      </c>
      <c r="E676" t="s">
        <v>5940</v>
      </c>
      <c r="F676" t="s">
        <v>5940</v>
      </c>
      <c r="G676">
        <v>1660</v>
      </c>
      <c r="H676" t="s">
        <v>5940</v>
      </c>
      <c r="I676">
        <v>9450</v>
      </c>
      <c r="J676">
        <v>110</v>
      </c>
      <c r="K676">
        <v>0</v>
      </c>
      <c r="L676">
        <v>0</v>
      </c>
      <c r="M676">
        <v>2000</v>
      </c>
      <c r="N676">
        <v>0</v>
      </c>
      <c r="O676">
        <v>9750</v>
      </c>
      <c r="P676">
        <v>100</v>
      </c>
      <c r="R676">
        <v>4217709</v>
      </c>
      <c r="S676" t="s">
        <v>5940</v>
      </c>
      <c r="T676" t="s">
        <v>5940</v>
      </c>
      <c r="U676">
        <v>1660</v>
      </c>
      <c r="V676" t="s">
        <v>5940</v>
      </c>
      <c r="W676">
        <v>9450</v>
      </c>
      <c r="X676">
        <v>110</v>
      </c>
      <c r="Z676">
        <v>2200277</v>
      </c>
      <c r="AB676">
        <v>45</v>
      </c>
      <c r="AC676">
        <v>2200277</v>
      </c>
      <c r="AD676" t="s">
        <v>6614</v>
      </c>
      <c r="AE676" t="s">
        <v>5940</v>
      </c>
      <c r="AF676">
        <v>2200277</v>
      </c>
      <c r="AG676" t="s">
        <v>6614</v>
      </c>
      <c r="AH676" t="s">
        <v>5940</v>
      </c>
      <c r="AI676">
        <v>2200277</v>
      </c>
      <c r="AJ676" t="s">
        <v>6614</v>
      </c>
      <c r="AK676">
        <v>672</v>
      </c>
      <c r="AL676">
        <v>2200277</v>
      </c>
      <c r="AM676" t="s">
        <v>6614</v>
      </c>
      <c r="AN676" t="s">
        <v>5940</v>
      </c>
      <c r="AO676">
        <v>0</v>
      </c>
      <c r="AP676">
        <v>2201002</v>
      </c>
      <c r="AQ676" t="s">
        <v>6624</v>
      </c>
      <c r="AR676">
        <v>302</v>
      </c>
    </row>
    <row r="677" spans="1:44" x14ac:dyDescent="0.25">
      <c r="A677">
        <v>4217758</v>
      </c>
      <c r="B677">
        <v>1</v>
      </c>
      <c r="C677" t="s">
        <v>893</v>
      </c>
      <c r="D677" t="s">
        <v>2266</v>
      </c>
      <c r="E677">
        <v>1536</v>
      </c>
      <c r="F677">
        <v>77</v>
      </c>
      <c r="G677">
        <v>10046</v>
      </c>
      <c r="H677" t="s">
        <v>5940</v>
      </c>
      <c r="I677" t="s">
        <v>5940</v>
      </c>
      <c r="J677">
        <v>156</v>
      </c>
      <c r="K677">
        <v>4050</v>
      </c>
      <c r="L677">
        <v>168</v>
      </c>
      <c r="M677">
        <v>12180</v>
      </c>
      <c r="N677">
        <v>0</v>
      </c>
      <c r="O677">
        <v>20</v>
      </c>
      <c r="P677">
        <v>324</v>
      </c>
      <c r="R677">
        <v>4217758</v>
      </c>
      <c r="S677">
        <v>1536</v>
      </c>
      <c r="T677">
        <v>77</v>
      </c>
      <c r="U677">
        <v>10046</v>
      </c>
      <c r="V677" t="s">
        <v>5940</v>
      </c>
      <c r="W677" t="s">
        <v>5940</v>
      </c>
      <c r="X677">
        <v>156</v>
      </c>
      <c r="Z677">
        <v>2200301</v>
      </c>
      <c r="AB677" t="s">
        <v>5940</v>
      </c>
      <c r="AC677">
        <v>2200301</v>
      </c>
      <c r="AD677" t="s">
        <v>6615</v>
      </c>
      <c r="AE677">
        <v>1092</v>
      </c>
      <c r="AF677">
        <v>2200301</v>
      </c>
      <c r="AG677" t="s">
        <v>6615</v>
      </c>
      <c r="AH677">
        <v>1500</v>
      </c>
      <c r="AI677">
        <v>2200301</v>
      </c>
      <c r="AJ677" t="s">
        <v>6615</v>
      </c>
      <c r="AK677">
        <v>143</v>
      </c>
      <c r="AL677">
        <v>2200301</v>
      </c>
      <c r="AM677" t="s">
        <v>6615</v>
      </c>
      <c r="AN677" t="s">
        <v>5940</v>
      </c>
      <c r="AO677">
        <v>0</v>
      </c>
      <c r="AP677">
        <v>2201051</v>
      </c>
      <c r="AQ677" t="s">
        <v>6625</v>
      </c>
      <c r="AR677">
        <v>607</v>
      </c>
    </row>
    <row r="678" spans="1:44" x14ac:dyDescent="0.25">
      <c r="A678">
        <v>4217808</v>
      </c>
      <c r="B678">
        <v>1</v>
      </c>
      <c r="C678" t="s">
        <v>893</v>
      </c>
      <c r="D678" t="s">
        <v>2267</v>
      </c>
      <c r="E678" t="s">
        <v>5940</v>
      </c>
      <c r="F678">
        <v>9</v>
      </c>
      <c r="G678">
        <v>5484</v>
      </c>
      <c r="H678" t="s">
        <v>5940</v>
      </c>
      <c r="I678">
        <v>20500</v>
      </c>
      <c r="J678">
        <v>120</v>
      </c>
      <c r="K678">
        <v>300</v>
      </c>
      <c r="L678">
        <v>0</v>
      </c>
      <c r="M678">
        <v>16350</v>
      </c>
      <c r="N678">
        <v>0</v>
      </c>
      <c r="O678">
        <v>14500</v>
      </c>
      <c r="P678">
        <v>120</v>
      </c>
      <c r="R678">
        <v>4217808</v>
      </c>
      <c r="S678" t="s">
        <v>5940</v>
      </c>
      <c r="T678">
        <v>9</v>
      </c>
      <c r="U678">
        <v>5484</v>
      </c>
      <c r="V678" t="s">
        <v>5940</v>
      </c>
      <c r="W678">
        <v>20500</v>
      </c>
      <c r="X678">
        <v>120</v>
      </c>
      <c r="Z678">
        <v>2200400</v>
      </c>
      <c r="AB678" t="s">
        <v>5940</v>
      </c>
      <c r="AC678">
        <v>2200400</v>
      </c>
      <c r="AD678" t="s">
        <v>6616</v>
      </c>
      <c r="AE678">
        <v>627</v>
      </c>
      <c r="AF678">
        <v>2200400</v>
      </c>
      <c r="AG678" t="s">
        <v>6616</v>
      </c>
      <c r="AH678">
        <v>400</v>
      </c>
      <c r="AI678">
        <v>2200400</v>
      </c>
      <c r="AJ678" t="s">
        <v>6616</v>
      </c>
      <c r="AK678">
        <v>66</v>
      </c>
      <c r="AL678">
        <v>2200400</v>
      </c>
      <c r="AM678" t="s">
        <v>6616</v>
      </c>
      <c r="AN678" t="s">
        <v>5940</v>
      </c>
      <c r="AO678">
        <v>0</v>
      </c>
      <c r="AP678">
        <v>2201101</v>
      </c>
      <c r="AQ678" t="s">
        <v>6626</v>
      </c>
      <c r="AR678">
        <v>600</v>
      </c>
    </row>
    <row r="679" spans="1:44" x14ac:dyDescent="0.25">
      <c r="A679">
        <v>4217907</v>
      </c>
      <c r="B679">
        <v>1</v>
      </c>
      <c r="C679" t="s">
        <v>893</v>
      </c>
      <c r="D679" t="s">
        <v>2268</v>
      </c>
      <c r="E679" t="s">
        <v>5940</v>
      </c>
      <c r="F679" t="s">
        <v>5940</v>
      </c>
      <c r="G679">
        <v>18900</v>
      </c>
      <c r="H679" t="s">
        <v>5940</v>
      </c>
      <c r="I679">
        <v>24</v>
      </c>
      <c r="J679">
        <v>712</v>
      </c>
      <c r="K679">
        <v>0</v>
      </c>
      <c r="L679">
        <v>208</v>
      </c>
      <c r="M679">
        <v>50370</v>
      </c>
      <c r="N679">
        <v>0</v>
      </c>
      <c r="O679">
        <v>0</v>
      </c>
      <c r="P679">
        <v>950</v>
      </c>
      <c r="R679">
        <v>4217907</v>
      </c>
      <c r="S679" t="s">
        <v>5940</v>
      </c>
      <c r="T679" t="s">
        <v>5940</v>
      </c>
      <c r="U679">
        <v>18900</v>
      </c>
      <c r="V679" t="s">
        <v>5940</v>
      </c>
      <c r="W679">
        <v>24</v>
      </c>
      <c r="X679">
        <v>712</v>
      </c>
      <c r="Z679">
        <v>2200459</v>
      </c>
      <c r="AB679" t="s">
        <v>5940</v>
      </c>
      <c r="AC679">
        <v>2200459</v>
      </c>
      <c r="AD679" t="s">
        <v>6617</v>
      </c>
      <c r="AE679">
        <v>2270</v>
      </c>
      <c r="AF679">
        <v>2200459</v>
      </c>
      <c r="AG679" t="s">
        <v>6617</v>
      </c>
      <c r="AH679">
        <v>2500</v>
      </c>
      <c r="AI679">
        <v>2200459</v>
      </c>
      <c r="AJ679" t="s">
        <v>6617</v>
      </c>
      <c r="AK679">
        <v>698</v>
      </c>
      <c r="AL679">
        <v>2200459</v>
      </c>
      <c r="AM679" t="s">
        <v>6617</v>
      </c>
      <c r="AN679">
        <v>2431</v>
      </c>
      <c r="AO679">
        <v>0</v>
      </c>
      <c r="AP679">
        <v>2201150</v>
      </c>
      <c r="AQ679" t="s">
        <v>6627</v>
      </c>
      <c r="AR679">
        <v>3094</v>
      </c>
    </row>
    <row r="680" spans="1:44" x14ac:dyDescent="0.25">
      <c r="A680">
        <v>4217956</v>
      </c>
      <c r="B680">
        <v>1</v>
      </c>
      <c r="C680" t="s">
        <v>893</v>
      </c>
      <c r="D680" t="s">
        <v>2269</v>
      </c>
      <c r="E680">
        <v>400</v>
      </c>
      <c r="F680">
        <v>675</v>
      </c>
      <c r="G680">
        <v>2580</v>
      </c>
      <c r="H680" t="s">
        <v>5940</v>
      </c>
      <c r="I680" t="s">
        <v>5940</v>
      </c>
      <c r="J680">
        <v>4</v>
      </c>
      <c r="K680">
        <v>1500</v>
      </c>
      <c r="L680">
        <v>1764</v>
      </c>
      <c r="M680">
        <v>9750</v>
      </c>
      <c r="N680">
        <v>0</v>
      </c>
      <c r="O680">
        <v>0</v>
      </c>
      <c r="P680">
        <v>18</v>
      </c>
      <c r="R680">
        <v>4217956</v>
      </c>
      <c r="S680">
        <v>400</v>
      </c>
      <c r="T680">
        <v>675</v>
      </c>
      <c r="U680">
        <v>2580</v>
      </c>
      <c r="V680" t="s">
        <v>5940</v>
      </c>
      <c r="W680" t="s">
        <v>5940</v>
      </c>
      <c r="X680">
        <v>4</v>
      </c>
      <c r="Z680">
        <v>2200509</v>
      </c>
      <c r="AB680" t="s">
        <v>5940</v>
      </c>
      <c r="AC680">
        <v>2200509</v>
      </c>
      <c r="AD680" t="s">
        <v>6618</v>
      </c>
      <c r="AE680">
        <v>429</v>
      </c>
      <c r="AF680">
        <v>2200509</v>
      </c>
      <c r="AG680" t="s">
        <v>6618</v>
      </c>
      <c r="AH680">
        <v>720</v>
      </c>
      <c r="AI680">
        <v>2200509</v>
      </c>
      <c r="AJ680" t="s">
        <v>6618</v>
      </c>
      <c r="AK680">
        <v>145</v>
      </c>
      <c r="AL680">
        <v>2200509</v>
      </c>
      <c r="AM680" t="s">
        <v>6618</v>
      </c>
      <c r="AN680" t="s">
        <v>5940</v>
      </c>
      <c r="AO680">
        <v>0</v>
      </c>
      <c r="AP680">
        <v>2201176</v>
      </c>
      <c r="AQ680" t="s">
        <v>6628</v>
      </c>
      <c r="AR680">
        <v>177</v>
      </c>
    </row>
    <row r="681" spans="1:44" x14ac:dyDescent="0.25">
      <c r="A681">
        <v>4218004</v>
      </c>
      <c r="B681">
        <v>1</v>
      </c>
      <c r="C681" t="s">
        <v>893</v>
      </c>
      <c r="D681" t="s">
        <v>2270</v>
      </c>
      <c r="E681">
        <v>5000</v>
      </c>
      <c r="F681" t="s">
        <v>5940</v>
      </c>
      <c r="G681">
        <v>780</v>
      </c>
      <c r="H681" t="s">
        <v>5940</v>
      </c>
      <c r="I681">
        <v>17500</v>
      </c>
      <c r="J681">
        <v>43</v>
      </c>
      <c r="K681">
        <v>0</v>
      </c>
      <c r="L681">
        <v>0</v>
      </c>
      <c r="M681">
        <v>1230</v>
      </c>
      <c r="N681">
        <v>0</v>
      </c>
      <c r="O681">
        <v>15400</v>
      </c>
      <c r="P681">
        <v>42</v>
      </c>
      <c r="R681">
        <v>4218004</v>
      </c>
      <c r="S681">
        <v>5000</v>
      </c>
      <c r="T681" t="s">
        <v>5940</v>
      </c>
      <c r="U681">
        <v>780</v>
      </c>
      <c r="V681" t="s">
        <v>5940</v>
      </c>
      <c r="W681">
        <v>17500</v>
      </c>
      <c r="X681">
        <v>43</v>
      </c>
      <c r="Z681">
        <v>2200608</v>
      </c>
      <c r="AB681" t="s">
        <v>5940</v>
      </c>
      <c r="AC681">
        <v>2200608</v>
      </c>
      <c r="AD681" t="s">
        <v>6619</v>
      </c>
      <c r="AE681">
        <v>329</v>
      </c>
      <c r="AF681">
        <v>2200608</v>
      </c>
      <c r="AG681" t="s">
        <v>6619</v>
      </c>
      <c r="AH681">
        <v>200</v>
      </c>
      <c r="AI681">
        <v>2200608</v>
      </c>
      <c r="AJ681" t="s">
        <v>6619</v>
      </c>
      <c r="AK681">
        <v>4</v>
      </c>
      <c r="AL681">
        <v>2200608</v>
      </c>
      <c r="AM681" t="s">
        <v>6619</v>
      </c>
      <c r="AN681" t="s">
        <v>5940</v>
      </c>
      <c r="AO681">
        <v>0</v>
      </c>
      <c r="AP681">
        <v>2201200</v>
      </c>
      <c r="AQ681" t="s">
        <v>6629</v>
      </c>
      <c r="AR681">
        <v>466</v>
      </c>
    </row>
    <row r="682" spans="1:44" x14ac:dyDescent="0.25">
      <c r="A682">
        <v>4218103</v>
      </c>
      <c r="B682">
        <v>1</v>
      </c>
      <c r="C682" t="s">
        <v>893</v>
      </c>
      <c r="D682" t="s">
        <v>2271</v>
      </c>
      <c r="E682">
        <v>1330</v>
      </c>
      <c r="F682" t="s">
        <v>5940</v>
      </c>
      <c r="G682">
        <v>4210</v>
      </c>
      <c r="H682" t="s">
        <v>5940</v>
      </c>
      <c r="I682">
        <v>13650</v>
      </c>
      <c r="J682">
        <v>110</v>
      </c>
      <c r="K682">
        <v>1750</v>
      </c>
      <c r="L682">
        <v>0</v>
      </c>
      <c r="M682">
        <v>5310</v>
      </c>
      <c r="N682">
        <v>0</v>
      </c>
      <c r="O682">
        <v>15050</v>
      </c>
      <c r="P682">
        <v>55</v>
      </c>
      <c r="R682">
        <v>4218103</v>
      </c>
      <c r="S682">
        <v>1330</v>
      </c>
      <c r="T682" t="s">
        <v>5940</v>
      </c>
      <c r="U682">
        <v>4210</v>
      </c>
      <c r="V682" t="s">
        <v>5940</v>
      </c>
      <c r="W682">
        <v>13650</v>
      </c>
      <c r="X682">
        <v>110</v>
      </c>
      <c r="Z682">
        <v>2200707</v>
      </c>
      <c r="AB682" t="s">
        <v>5940</v>
      </c>
      <c r="AC682">
        <v>2200707</v>
      </c>
      <c r="AD682" t="s">
        <v>6620</v>
      </c>
      <c r="AE682" t="s">
        <v>5940</v>
      </c>
      <c r="AF682">
        <v>2200707</v>
      </c>
      <c r="AG682" t="s">
        <v>6620</v>
      </c>
      <c r="AH682" t="s">
        <v>5940</v>
      </c>
      <c r="AI682">
        <v>2200707</v>
      </c>
      <c r="AJ682" t="s">
        <v>6620</v>
      </c>
      <c r="AK682">
        <v>735</v>
      </c>
      <c r="AL682">
        <v>2200707</v>
      </c>
      <c r="AM682" t="s">
        <v>6620</v>
      </c>
      <c r="AN682" t="s">
        <v>5940</v>
      </c>
      <c r="AO682">
        <v>0</v>
      </c>
      <c r="AP682">
        <v>2201309</v>
      </c>
      <c r="AQ682" t="s">
        <v>6630</v>
      </c>
      <c r="AR682">
        <v>136</v>
      </c>
    </row>
    <row r="683" spans="1:44" x14ac:dyDescent="0.25">
      <c r="A683">
        <v>4218202</v>
      </c>
      <c r="B683">
        <v>1</v>
      </c>
      <c r="C683" t="s">
        <v>893</v>
      </c>
      <c r="D683" t="s">
        <v>2272</v>
      </c>
      <c r="E683">
        <v>1960</v>
      </c>
      <c r="F683" t="s">
        <v>5940</v>
      </c>
      <c r="G683">
        <v>786</v>
      </c>
      <c r="H683" t="s">
        <v>5940</v>
      </c>
      <c r="I683">
        <v>7380</v>
      </c>
      <c r="J683" t="s">
        <v>5940</v>
      </c>
      <c r="K683">
        <v>1960</v>
      </c>
      <c r="L683">
        <v>0</v>
      </c>
      <c r="M683">
        <v>786</v>
      </c>
      <c r="N683">
        <v>0</v>
      </c>
      <c r="O683">
        <v>6970</v>
      </c>
      <c r="P683">
        <v>0</v>
      </c>
      <c r="R683">
        <v>4218202</v>
      </c>
      <c r="S683">
        <v>1960</v>
      </c>
      <c r="T683" t="s">
        <v>5940</v>
      </c>
      <c r="U683">
        <v>786</v>
      </c>
      <c r="V683" t="s">
        <v>5940</v>
      </c>
      <c r="W683">
        <v>7380</v>
      </c>
      <c r="X683" t="s">
        <v>5940</v>
      </c>
      <c r="Z683">
        <v>2200806</v>
      </c>
      <c r="AB683" t="s">
        <v>5940</v>
      </c>
      <c r="AC683">
        <v>2200806</v>
      </c>
      <c r="AD683" t="s">
        <v>6621</v>
      </c>
      <c r="AE683">
        <v>1605</v>
      </c>
      <c r="AF683">
        <v>2200806</v>
      </c>
      <c r="AG683" t="s">
        <v>6621</v>
      </c>
      <c r="AH683" t="s">
        <v>5940</v>
      </c>
      <c r="AI683">
        <v>2200806</v>
      </c>
      <c r="AJ683" t="s">
        <v>6621</v>
      </c>
      <c r="AK683">
        <v>62</v>
      </c>
      <c r="AL683">
        <v>2200806</v>
      </c>
      <c r="AM683" t="s">
        <v>6621</v>
      </c>
      <c r="AN683">
        <v>7688</v>
      </c>
      <c r="AO683">
        <v>0</v>
      </c>
      <c r="AP683">
        <v>2201408</v>
      </c>
      <c r="AQ683" t="s">
        <v>6631</v>
      </c>
      <c r="AR683">
        <v>176</v>
      </c>
    </row>
    <row r="684" spans="1:44" x14ac:dyDescent="0.25">
      <c r="A684">
        <v>4218251</v>
      </c>
      <c r="B684">
        <v>1</v>
      </c>
      <c r="C684" t="s">
        <v>893</v>
      </c>
      <c r="D684" t="s">
        <v>2273</v>
      </c>
      <c r="E684" t="s">
        <v>5940</v>
      </c>
      <c r="F684">
        <v>80</v>
      </c>
      <c r="G684">
        <v>6600</v>
      </c>
      <c r="H684" t="s">
        <v>5940</v>
      </c>
      <c r="I684">
        <v>20</v>
      </c>
      <c r="J684">
        <v>360</v>
      </c>
      <c r="K684">
        <v>0</v>
      </c>
      <c r="L684">
        <v>24</v>
      </c>
      <c r="M684">
        <v>6480</v>
      </c>
      <c r="N684">
        <v>0</v>
      </c>
      <c r="O684">
        <v>12</v>
      </c>
      <c r="P684">
        <v>630</v>
      </c>
      <c r="R684">
        <v>4218251</v>
      </c>
      <c r="S684" t="s">
        <v>5940</v>
      </c>
      <c r="T684">
        <v>80</v>
      </c>
      <c r="U684">
        <v>6600</v>
      </c>
      <c r="V684" t="s">
        <v>5940</v>
      </c>
      <c r="W684">
        <v>20</v>
      </c>
      <c r="X684">
        <v>360</v>
      </c>
      <c r="Z684">
        <v>2200905</v>
      </c>
      <c r="AB684" t="s">
        <v>5940</v>
      </c>
      <c r="AC684">
        <v>2200905</v>
      </c>
      <c r="AD684" t="s">
        <v>6622</v>
      </c>
      <c r="AE684">
        <v>73</v>
      </c>
      <c r="AF684">
        <v>2200905</v>
      </c>
      <c r="AG684" t="s">
        <v>6622</v>
      </c>
      <c r="AH684">
        <v>135</v>
      </c>
      <c r="AI684">
        <v>2200905</v>
      </c>
      <c r="AJ684" t="s">
        <v>6622</v>
      </c>
      <c r="AK684">
        <v>38</v>
      </c>
      <c r="AL684">
        <v>2200905</v>
      </c>
      <c r="AM684" t="s">
        <v>6622</v>
      </c>
      <c r="AN684" t="s">
        <v>5940</v>
      </c>
      <c r="AO684">
        <v>0</v>
      </c>
      <c r="AP684">
        <v>2201507</v>
      </c>
      <c r="AQ684" t="s">
        <v>6632</v>
      </c>
      <c r="AR684">
        <v>302</v>
      </c>
    </row>
    <row r="685" spans="1:44" x14ac:dyDescent="0.25">
      <c r="A685">
        <v>4218301</v>
      </c>
      <c r="B685">
        <v>1</v>
      </c>
      <c r="C685" t="s">
        <v>893</v>
      </c>
      <c r="D685" t="s">
        <v>2274</v>
      </c>
      <c r="E685" t="s">
        <v>5940</v>
      </c>
      <c r="F685">
        <v>10350</v>
      </c>
      <c r="G685">
        <v>21600</v>
      </c>
      <c r="H685" t="s">
        <v>5940</v>
      </c>
      <c r="I685">
        <v>24</v>
      </c>
      <c r="J685">
        <v>720</v>
      </c>
      <c r="K685">
        <v>0</v>
      </c>
      <c r="L685">
        <v>12000</v>
      </c>
      <c r="M685">
        <v>26880</v>
      </c>
      <c r="N685">
        <v>0</v>
      </c>
      <c r="O685">
        <v>15</v>
      </c>
      <c r="P685">
        <v>1200</v>
      </c>
      <c r="R685">
        <v>4218301</v>
      </c>
      <c r="S685" t="s">
        <v>5940</v>
      </c>
      <c r="T685">
        <v>10350</v>
      </c>
      <c r="U685">
        <v>21600</v>
      </c>
      <c r="V685" t="s">
        <v>5940</v>
      </c>
      <c r="W685">
        <v>24</v>
      </c>
      <c r="X685">
        <v>720</v>
      </c>
      <c r="Z685">
        <v>2200954</v>
      </c>
      <c r="AB685" t="s">
        <v>5940</v>
      </c>
      <c r="AC685">
        <v>2200954</v>
      </c>
      <c r="AD685" t="s">
        <v>6623</v>
      </c>
      <c r="AE685">
        <v>180</v>
      </c>
      <c r="AF685">
        <v>2200954</v>
      </c>
      <c r="AG685" t="s">
        <v>6623</v>
      </c>
      <c r="AH685" t="s">
        <v>5940</v>
      </c>
      <c r="AI685">
        <v>2200954</v>
      </c>
      <c r="AJ685" t="s">
        <v>6623</v>
      </c>
      <c r="AK685">
        <v>20</v>
      </c>
      <c r="AL685">
        <v>2200954</v>
      </c>
      <c r="AM685" t="s">
        <v>6623</v>
      </c>
      <c r="AN685" t="s">
        <v>5940</v>
      </c>
      <c r="AO685">
        <v>0</v>
      </c>
      <c r="AP685">
        <v>2201556</v>
      </c>
      <c r="AQ685" t="s">
        <v>6633</v>
      </c>
      <c r="AR685">
        <v>577</v>
      </c>
    </row>
    <row r="686" spans="1:44" x14ac:dyDescent="0.25">
      <c r="A686">
        <v>4218350</v>
      </c>
      <c r="B686">
        <v>1</v>
      </c>
      <c r="C686" t="s">
        <v>893</v>
      </c>
      <c r="D686" t="s">
        <v>2275</v>
      </c>
      <c r="E686">
        <v>1080</v>
      </c>
      <c r="F686" t="s">
        <v>5940</v>
      </c>
      <c r="G686">
        <v>1752</v>
      </c>
      <c r="H686" t="s">
        <v>5940</v>
      </c>
      <c r="I686" t="s">
        <v>5940</v>
      </c>
      <c r="J686">
        <v>19</v>
      </c>
      <c r="K686">
        <v>1080</v>
      </c>
      <c r="L686">
        <v>0</v>
      </c>
      <c r="M686">
        <v>954</v>
      </c>
      <c r="N686">
        <v>0</v>
      </c>
      <c r="O686">
        <v>75</v>
      </c>
      <c r="P686">
        <v>7</v>
      </c>
      <c r="R686">
        <v>4218350</v>
      </c>
      <c r="S686">
        <v>1080</v>
      </c>
      <c r="T686" t="s">
        <v>5940</v>
      </c>
      <c r="U686">
        <v>1752</v>
      </c>
      <c r="V686" t="s">
        <v>5940</v>
      </c>
      <c r="W686" t="s">
        <v>5940</v>
      </c>
      <c r="X686">
        <v>19</v>
      </c>
      <c r="Z686">
        <v>2201002</v>
      </c>
      <c r="AB686" t="s">
        <v>5940</v>
      </c>
      <c r="AC686">
        <v>2201002</v>
      </c>
      <c r="AD686" t="s">
        <v>6624</v>
      </c>
      <c r="AE686">
        <v>316</v>
      </c>
      <c r="AF686">
        <v>2201002</v>
      </c>
      <c r="AG686" t="s">
        <v>6624</v>
      </c>
      <c r="AH686" t="s">
        <v>5940</v>
      </c>
      <c r="AI686">
        <v>2201002</v>
      </c>
      <c r="AJ686" t="s">
        <v>6624</v>
      </c>
      <c r="AK686">
        <v>47</v>
      </c>
      <c r="AL686">
        <v>2201002</v>
      </c>
      <c r="AM686" t="s">
        <v>6624</v>
      </c>
      <c r="AN686" t="s">
        <v>5940</v>
      </c>
      <c r="AO686">
        <v>0</v>
      </c>
      <c r="AP686">
        <v>2201572</v>
      </c>
      <c r="AQ686" t="s">
        <v>6634</v>
      </c>
      <c r="AR686">
        <v>360</v>
      </c>
    </row>
    <row r="687" spans="1:44" x14ac:dyDescent="0.25">
      <c r="A687">
        <v>4218400</v>
      </c>
      <c r="B687">
        <v>1</v>
      </c>
      <c r="C687" t="s">
        <v>893</v>
      </c>
      <c r="D687" t="s">
        <v>2276</v>
      </c>
      <c r="E687">
        <v>7200</v>
      </c>
      <c r="F687" t="s">
        <v>5940</v>
      </c>
      <c r="G687">
        <v>2448</v>
      </c>
      <c r="H687" t="s">
        <v>5940</v>
      </c>
      <c r="I687">
        <v>6615</v>
      </c>
      <c r="J687">
        <v>650</v>
      </c>
      <c r="K687">
        <v>6000</v>
      </c>
      <c r="L687">
        <v>0</v>
      </c>
      <c r="M687">
        <v>3330</v>
      </c>
      <c r="N687">
        <v>0</v>
      </c>
      <c r="O687">
        <v>8700</v>
      </c>
      <c r="P687">
        <v>588</v>
      </c>
      <c r="R687">
        <v>4218400</v>
      </c>
      <c r="S687">
        <v>7200</v>
      </c>
      <c r="T687" t="s">
        <v>5940</v>
      </c>
      <c r="U687">
        <v>2448</v>
      </c>
      <c r="V687" t="s">
        <v>5940</v>
      </c>
      <c r="W687">
        <v>6615</v>
      </c>
      <c r="X687">
        <v>650</v>
      </c>
      <c r="Z687">
        <v>2201051</v>
      </c>
      <c r="AB687" t="s">
        <v>5940</v>
      </c>
      <c r="AC687">
        <v>2201051</v>
      </c>
      <c r="AD687" t="s">
        <v>6625</v>
      </c>
      <c r="AE687">
        <v>16</v>
      </c>
      <c r="AF687">
        <v>2201051</v>
      </c>
      <c r="AG687" t="s">
        <v>6625</v>
      </c>
      <c r="AH687">
        <v>800</v>
      </c>
      <c r="AI687">
        <v>2201051</v>
      </c>
      <c r="AJ687" t="s">
        <v>6625</v>
      </c>
      <c r="AK687">
        <v>1708</v>
      </c>
      <c r="AL687">
        <v>2201051</v>
      </c>
      <c r="AM687" t="s">
        <v>6625</v>
      </c>
      <c r="AN687" t="s">
        <v>5940</v>
      </c>
      <c r="AO687">
        <v>0</v>
      </c>
      <c r="AP687">
        <v>2201606</v>
      </c>
      <c r="AQ687" t="s">
        <v>6635</v>
      </c>
      <c r="AR687">
        <v>229</v>
      </c>
    </row>
    <row r="688" spans="1:44" x14ac:dyDescent="0.25">
      <c r="A688">
        <v>4218509</v>
      </c>
      <c r="B688">
        <v>1</v>
      </c>
      <c r="C688" t="s">
        <v>893</v>
      </c>
      <c r="D688" t="s">
        <v>2277</v>
      </c>
      <c r="E688" t="s">
        <v>5940</v>
      </c>
      <c r="F688">
        <v>24</v>
      </c>
      <c r="G688">
        <v>10694</v>
      </c>
      <c r="H688" t="s">
        <v>5940</v>
      </c>
      <c r="I688" t="s">
        <v>5940</v>
      </c>
      <c r="J688">
        <v>22</v>
      </c>
      <c r="K688">
        <v>0</v>
      </c>
      <c r="L688">
        <v>330</v>
      </c>
      <c r="M688">
        <v>20370</v>
      </c>
      <c r="N688">
        <v>0</v>
      </c>
      <c r="O688">
        <v>30</v>
      </c>
      <c r="P688">
        <v>48</v>
      </c>
      <c r="R688">
        <v>4218509</v>
      </c>
      <c r="S688" t="s">
        <v>5940</v>
      </c>
      <c r="T688">
        <v>24</v>
      </c>
      <c r="U688">
        <v>10694</v>
      </c>
      <c r="V688" t="s">
        <v>5940</v>
      </c>
      <c r="W688" t="s">
        <v>5940</v>
      </c>
      <c r="X688">
        <v>22</v>
      </c>
      <c r="Z688">
        <v>2201101</v>
      </c>
      <c r="AB688" t="s">
        <v>5940</v>
      </c>
      <c r="AC688">
        <v>2201101</v>
      </c>
      <c r="AD688" t="s">
        <v>6626</v>
      </c>
      <c r="AE688">
        <v>50</v>
      </c>
      <c r="AF688">
        <v>2201101</v>
      </c>
      <c r="AG688" t="s">
        <v>6626</v>
      </c>
      <c r="AH688" t="s">
        <v>5940</v>
      </c>
      <c r="AI688">
        <v>2201101</v>
      </c>
      <c r="AJ688" t="s">
        <v>6626</v>
      </c>
      <c r="AK688">
        <v>88</v>
      </c>
      <c r="AL688">
        <v>2201101</v>
      </c>
      <c r="AM688" t="s">
        <v>6626</v>
      </c>
      <c r="AN688" t="s">
        <v>5940</v>
      </c>
      <c r="AO688">
        <v>0</v>
      </c>
      <c r="AP688">
        <v>2201705</v>
      </c>
      <c r="AQ688" t="s">
        <v>6636</v>
      </c>
      <c r="AR688">
        <v>441</v>
      </c>
    </row>
    <row r="689" spans="1:44" x14ac:dyDescent="0.25">
      <c r="A689">
        <v>4218608</v>
      </c>
      <c r="B689">
        <v>1</v>
      </c>
      <c r="C689" t="s">
        <v>893</v>
      </c>
      <c r="D689" t="s">
        <v>2278</v>
      </c>
      <c r="E689" t="s">
        <v>5940</v>
      </c>
      <c r="F689">
        <v>60</v>
      </c>
      <c r="G689">
        <v>2520</v>
      </c>
      <c r="H689" t="s">
        <v>5940</v>
      </c>
      <c r="I689">
        <v>630</v>
      </c>
      <c r="J689">
        <v>36</v>
      </c>
      <c r="K689">
        <v>2100</v>
      </c>
      <c r="L689">
        <v>24</v>
      </c>
      <c r="M689">
        <v>3540</v>
      </c>
      <c r="N689">
        <v>0</v>
      </c>
      <c r="O689">
        <v>600</v>
      </c>
      <c r="P689">
        <v>22</v>
      </c>
      <c r="R689">
        <v>4218608</v>
      </c>
      <c r="S689" t="s">
        <v>5940</v>
      </c>
      <c r="T689">
        <v>60</v>
      </c>
      <c r="U689">
        <v>2520</v>
      </c>
      <c r="V689" t="s">
        <v>5940</v>
      </c>
      <c r="W689">
        <v>630</v>
      </c>
      <c r="X689">
        <v>36</v>
      </c>
      <c r="Z689">
        <v>2201150</v>
      </c>
      <c r="AB689">
        <v>4740</v>
      </c>
      <c r="AC689">
        <v>2201150</v>
      </c>
      <c r="AD689" t="s">
        <v>6627</v>
      </c>
      <c r="AE689">
        <v>22050</v>
      </c>
      <c r="AF689">
        <v>2201150</v>
      </c>
      <c r="AG689" t="s">
        <v>6627</v>
      </c>
      <c r="AH689">
        <v>275</v>
      </c>
      <c r="AI689">
        <v>2201150</v>
      </c>
      <c r="AJ689" t="s">
        <v>6627</v>
      </c>
      <c r="AK689">
        <v>353</v>
      </c>
      <c r="AL689">
        <v>2201150</v>
      </c>
      <c r="AM689" t="s">
        <v>6627</v>
      </c>
      <c r="AN689">
        <v>82399</v>
      </c>
      <c r="AO689">
        <v>0</v>
      </c>
      <c r="AP689">
        <v>2201739</v>
      </c>
      <c r="AQ689" t="s">
        <v>6637</v>
      </c>
      <c r="AR689">
        <v>1793</v>
      </c>
    </row>
    <row r="690" spans="1:44" x14ac:dyDescent="0.25">
      <c r="A690">
        <v>4218707</v>
      </c>
      <c r="B690">
        <v>1</v>
      </c>
      <c r="C690" t="s">
        <v>893</v>
      </c>
      <c r="D690" t="s">
        <v>2279</v>
      </c>
      <c r="E690">
        <v>6000</v>
      </c>
      <c r="F690" t="s">
        <v>5940</v>
      </c>
      <c r="G690">
        <v>1176</v>
      </c>
      <c r="H690" t="s">
        <v>5940</v>
      </c>
      <c r="I690">
        <v>36400</v>
      </c>
      <c r="J690">
        <v>519</v>
      </c>
      <c r="K690">
        <v>7200</v>
      </c>
      <c r="L690">
        <v>0</v>
      </c>
      <c r="M690">
        <v>1908</v>
      </c>
      <c r="N690">
        <v>0</v>
      </c>
      <c r="O690">
        <v>35960</v>
      </c>
      <c r="P690">
        <v>240</v>
      </c>
      <c r="R690">
        <v>4218707</v>
      </c>
      <c r="S690">
        <v>6000</v>
      </c>
      <c r="T690" t="s">
        <v>5940</v>
      </c>
      <c r="U690">
        <v>1176</v>
      </c>
      <c r="V690" t="s">
        <v>5940</v>
      </c>
      <c r="W690">
        <v>36400</v>
      </c>
      <c r="X690">
        <v>519</v>
      </c>
      <c r="Z690">
        <v>2201176</v>
      </c>
      <c r="AB690" t="s">
        <v>5940</v>
      </c>
      <c r="AC690">
        <v>2201176</v>
      </c>
      <c r="AD690" t="s">
        <v>6628</v>
      </c>
      <c r="AE690">
        <v>148</v>
      </c>
      <c r="AF690">
        <v>2201176</v>
      </c>
      <c r="AG690" t="s">
        <v>6628</v>
      </c>
      <c r="AH690" t="s">
        <v>5940</v>
      </c>
      <c r="AI690">
        <v>2201176</v>
      </c>
      <c r="AJ690" t="s">
        <v>6628</v>
      </c>
      <c r="AK690">
        <v>13</v>
      </c>
      <c r="AL690">
        <v>2201176</v>
      </c>
      <c r="AM690" t="s">
        <v>6628</v>
      </c>
      <c r="AN690" t="s">
        <v>5940</v>
      </c>
      <c r="AO690">
        <v>0</v>
      </c>
      <c r="AP690">
        <v>2201770</v>
      </c>
      <c r="AQ690" t="s">
        <v>6638</v>
      </c>
      <c r="AR690">
        <v>11</v>
      </c>
    </row>
    <row r="691" spans="1:44" x14ac:dyDescent="0.25">
      <c r="A691">
        <v>4218756</v>
      </c>
      <c r="B691">
        <v>1</v>
      </c>
      <c r="C691" t="s">
        <v>893</v>
      </c>
      <c r="D691" t="s">
        <v>2280</v>
      </c>
      <c r="E691" t="s">
        <v>5940</v>
      </c>
      <c r="F691">
        <v>90</v>
      </c>
      <c r="G691">
        <v>6314</v>
      </c>
      <c r="H691" t="s">
        <v>5940</v>
      </c>
      <c r="I691">
        <v>1</v>
      </c>
      <c r="J691">
        <v>59</v>
      </c>
      <c r="K691">
        <v>6400</v>
      </c>
      <c r="L691">
        <v>300</v>
      </c>
      <c r="M691">
        <v>16050</v>
      </c>
      <c r="N691">
        <v>0</v>
      </c>
      <c r="O691">
        <v>24</v>
      </c>
      <c r="P691">
        <v>15</v>
      </c>
      <c r="R691">
        <v>4218756</v>
      </c>
      <c r="S691" t="s">
        <v>5940</v>
      </c>
      <c r="T691">
        <v>90</v>
      </c>
      <c r="U691">
        <v>6314</v>
      </c>
      <c r="V691" t="s">
        <v>5940</v>
      </c>
      <c r="W691">
        <v>1</v>
      </c>
      <c r="X691">
        <v>59</v>
      </c>
      <c r="Z691">
        <v>2201200</v>
      </c>
      <c r="AB691" t="s">
        <v>5940</v>
      </c>
      <c r="AC691">
        <v>2201200</v>
      </c>
      <c r="AD691" t="s">
        <v>6629</v>
      </c>
      <c r="AE691">
        <v>960</v>
      </c>
      <c r="AF691">
        <v>2201200</v>
      </c>
      <c r="AG691" t="s">
        <v>6629</v>
      </c>
      <c r="AH691">
        <v>2535</v>
      </c>
      <c r="AI691">
        <v>2201200</v>
      </c>
      <c r="AJ691" t="s">
        <v>6629</v>
      </c>
      <c r="AK691">
        <v>894</v>
      </c>
      <c r="AL691">
        <v>2201200</v>
      </c>
      <c r="AM691" t="s">
        <v>6629</v>
      </c>
      <c r="AN691" t="s">
        <v>5940</v>
      </c>
      <c r="AO691">
        <v>0</v>
      </c>
      <c r="AP691">
        <v>2201804</v>
      </c>
      <c r="AQ691" t="s">
        <v>6639</v>
      </c>
      <c r="AR691">
        <v>528</v>
      </c>
    </row>
    <row r="692" spans="1:44" x14ac:dyDescent="0.25">
      <c r="A692">
        <v>4218806</v>
      </c>
      <c r="B692">
        <v>1</v>
      </c>
      <c r="C692" t="s">
        <v>893</v>
      </c>
      <c r="D692" t="s">
        <v>2281</v>
      </c>
      <c r="E692">
        <v>1050</v>
      </c>
      <c r="F692" t="s">
        <v>5940</v>
      </c>
      <c r="G692">
        <v>4080</v>
      </c>
      <c r="H692" t="s">
        <v>5940</v>
      </c>
      <c r="I692">
        <v>63148</v>
      </c>
      <c r="J692">
        <v>280</v>
      </c>
      <c r="K692">
        <v>2400</v>
      </c>
      <c r="L692">
        <v>0</v>
      </c>
      <c r="M692">
        <v>6330</v>
      </c>
      <c r="N692">
        <v>0</v>
      </c>
      <c r="O692">
        <v>68760</v>
      </c>
      <c r="P692">
        <v>220</v>
      </c>
      <c r="R692">
        <v>4218806</v>
      </c>
      <c r="S692">
        <v>1050</v>
      </c>
      <c r="T692" t="s">
        <v>5940</v>
      </c>
      <c r="U692">
        <v>4080</v>
      </c>
      <c r="V692" t="s">
        <v>5940</v>
      </c>
      <c r="W692">
        <v>63148</v>
      </c>
      <c r="X692">
        <v>280</v>
      </c>
      <c r="Z692">
        <v>2201309</v>
      </c>
      <c r="AB692" t="s">
        <v>5940</v>
      </c>
      <c r="AC692">
        <v>2201309</v>
      </c>
      <c r="AD692" t="s">
        <v>6630</v>
      </c>
      <c r="AE692">
        <v>28</v>
      </c>
      <c r="AF692">
        <v>2201309</v>
      </c>
      <c r="AG692" t="s">
        <v>6630</v>
      </c>
      <c r="AH692">
        <v>220</v>
      </c>
      <c r="AI692">
        <v>2201309</v>
      </c>
      <c r="AJ692" t="s">
        <v>6630</v>
      </c>
      <c r="AK692">
        <v>45</v>
      </c>
      <c r="AL692">
        <v>2201309</v>
      </c>
      <c r="AM692" t="s">
        <v>6630</v>
      </c>
      <c r="AN692" t="s">
        <v>5940</v>
      </c>
      <c r="AO692">
        <v>0</v>
      </c>
      <c r="AP692">
        <v>2201903</v>
      </c>
      <c r="AQ692" t="s">
        <v>6640</v>
      </c>
      <c r="AR692">
        <v>4406</v>
      </c>
    </row>
    <row r="693" spans="1:44" x14ac:dyDescent="0.25">
      <c r="A693">
        <v>4218855</v>
      </c>
      <c r="B693">
        <v>1</v>
      </c>
      <c r="C693" t="s">
        <v>893</v>
      </c>
      <c r="D693" t="s">
        <v>2282</v>
      </c>
      <c r="E693">
        <v>1208</v>
      </c>
      <c r="F693">
        <v>507</v>
      </c>
      <c r="G693">
        <v>9178</v>
      </c>
      <c r="H693" t="s">
        <v>5940</v>
      </c>
      <c r="I693">
        <v>1</v>
      </c>
      <c r="J693">
        <v>27</v>
      </c>
      <c r="K693">
        <v>1800</v>
      </c>
      <c r="L693">
        <v>1188</v>
      </c>
      <c r="M693">
        <v>16800</v>
      </c>
      <c r="N693">
        <v>0</v>
      </c>
      <c r="O693">
        <v>2</v>
      </c>
      <c r="P693">
        <v>252</v>
      </c>
      <c r="R693">
        <v>4218855</v>
      </c>
      <c r="S693">
        <v>1208</v>
      </c>
      <c r="T693">
        <v>507</v>
      </c>
      <c r="U693">
        <v>9178</v>
      </c>
      <c r="V693" t="s">
        <v>5940</v>
      </c>
      <c r="W693">
        <v>1</v>
      </c>
      <c r="X693">
        <v>27</v>
      </c>
      <c r="Z693">
        <v>2201408</v>
      </c>
      <c r="AB693" t="s">
        <v>5940</v>
      </c>
      <c r="AC693">
        <v>2201408</v>
      </c>
      <c r="AD693" t="s">
        <v>6631</v>
      </c>
      <c r="AE693">
        <v>65</v>
      </c>
      <c r="AF693">
        <v>2201408</v>
      </c>
      <c r="AG693" t="s">
        <v>6631</v>
      </c>
      <c r="AH693">
        <v>2736</v>
      </c>
      <c r="AI693">
        <v>2201408</v>
      </c>
      <c r="AJ693" t="s">
        <v>6631</v>
      </c>
      <c r="AK693">
        <v>10</v>
      </c>
      <c r="AL693">
        <v>2201408</v>
      </c>
      <c r="AM693" t="s">
        <v>6631</v>
      </c>
      <c r="AN693" t="s">
        <v>5940</v>
      </c>
      <c r="AO693">
        <v>0</v>
      </c>
      <c r="AP693">
        <v>2201919</v>
      </c>
      <c r="AQ693" t="s">
        <v>6641</v>
      </c>
      <c r="AR693">
        <v>267</v>
      </c>
    </row>
    <row r="694" spans="1:44" x14ac:dyDescent="0.25">
      <c r="A694">
        <v>4218905</v>
      </c>
      <c r="B694">
        <v>1</v>
      </c>
      <c r="C694" t="s">
        <v>893</v>
      </c>
      <c r="D694" t="s">
        <v>2283</v>
      </c>
      <c r="E694" t="s">
        <v>5940</v>
      </c>
      <c r="F694" t="s">
        <v>5940</v>
      </c>
      <c r="G694">
        <v>1680</v>
      </c>
      <c r="H694" t="s">
        <v>5940</v>
      </c>
      <c r="I694">
        <v>2</v>
      </c>
      <c r="J694">
        <v>108</v>
      </c>
      <c r="K694">
        <v>0</v>
      </c>
      <c r="L694">
        <v>0</v>
      </c>
      <c r="M694">
        <v>7200</v>
      </c>
      <c r="N694">
        <v>0</v>
      </c>
      <c r="O694">
        <v>4</v>
      </c>
      <c r="P694">
        <v>180</v>
      </c>
      <c r="R694">
        <v>4218905</v>
      </c>
      <c r="S694" t="s">
        <v>5940</v>
      </c>
      <c r="T694" t="s">
        <v>5940</v>
      </c>
      <c r="U694">
        <v>1680</v>
      </c>
      <c r="V694" t="s">
        <v>5940</v>
      </c>
      <c r="W694">
        <v>2</v>
      </c>
      <c r="X694">
        <v>108</v>
      </c>
      <c r="Z694">
        <v>2201507</v>
      </c>
      <c r="AB694" t="s">
        <v>5940</v>
      </c>
      <c r="AC694">
        <v>2201507</v>
      </c>
      <c r="AD694" t="s">
        <v>6632</v>
      </c>
      <c r="AE694">
        <v>353</v>
      </c>
      <c r="AF694">
        <v>2201507</v>
      </c>
      <c r="AG694" t="s">
        <v>6632</v>
      </c>
      <c r="AH694">
        <v>1650</v>
      </c>
      <c r="AI694">
        <v>2201507</v>
      </c>
      <c r="AJ694" t="s">
        <v>6632</v>
      </c>
      <c r="AK694">
        <v>38</v>
      </c>
      <c r="AL694">
        <v>2201507</v>
      </c>
      <c r="AM694" t="s">
        <v>6632</v>
      </c>
      <c r="AN694" t="s">
        <v>5940</v>
      </c>
      <c r="AO694">
        <v>0</v>
      </c>
      <c r="AP694">
        <v>2201929</v>
      </c>
      <c r="AQ694" t="s">
        <v>6642</v>
      </c>
      <c r="AR694">
        <v>1041</v>
      </c>
    </row>
    <row r="695" spans="1:44" x14ac:dyDescent="0.25">
      <c r="A695">
        <v>4218954</v>
      </c>
      <c r="B695">
        <v>1</v>
      </c>
      <c r="C695" t="s">
        <v>893</v>
      </c>
      <c r="D695" t="s">
        <v>2284</v>
      </c>
      <c r="E695" t="s">
        <v>5940</v>
      </c>
      <c r="F695" t="s">
        <v>5940</v>
      </c>
      <c r="G695">
        <v>720</v>
      </c>
      <c r="H695" t="s">
        <v>5940</v>
      </c>
      <c r="I695" t="s">
        <v>5940</v>
      </c>
      <c r="J695">
        <v>211</v>
      </c>
      <c r="K695">
        <v>0</v>
      </c>
      <c r="L695">
        <v>0</v>
      </c>
      <c r="M695">
        <v>864</v>
      </c>
      <c r="N695">
        <v>0</v>
      </c>
      <c r="O695">
        <v>0</v>
      </c>
      <c r="P695">
        <v>120</v>
      </c>
      <c r="R695">
        <v>4218954</v>
      </c>
      <c r="S695" t="s">
        <v>5940</v>
      </c>
      <c r="T695" t="s">
        <v>5940</v>
      </c>
      <c r="U695">
        <v>720</v>
      </c>
      <c r="V695" t="s">
        <v>5940</v>
      </c>
      <c r="W695" t="s">
        <v>5940</v>
      </c>
      <c r="X695">
        <v>211</v>
      </c>
      <c r="Z695">
        <v>2201556</v>
      </c>
      <c r="AB695">
        <v>12</v>
      </c>
      <c r="AC695">
        <v>2201556</v>
      </c>
      <c r="AD695" t="s">
        <v>6633</v>
      </c>
      <c r="AE695">
        <v>5</v>
      </c>
      <c r="AF695">
        <v>2201556</v>
      </c>
      <c r="AG695" t="s">
        <v>6633</v>
      </c>
      <c r="AH695" t="s">
        <v>5940</v>
      </c>
      <c r="AI695">
        <v>2201556</v>
      </c>
      <c r="AJ695" t="s">
        <v>6633</v>
      </c>
      <c r="AK695">
        <v>127</v>
      </c>
      <c r="AL695">
        <v>2201556</v>
      </c>
      <c r="AM695" t="s">
        <v>6633</v>
      </c>
      <c r="AN695" t="s">
        <v>5940</v>
      </c>
      <c r="AO695">
        <v>0</v>
      </c>
      <c r="AP695">
        <v>2201945</v>
      </c>
      <c r="AQ695" t="s">
        <v>6643</v>
      </c>
      <c r="AR695">
        <v>30</v>
      </c>
    </row>
    <row r="696" spans="1:44" x14ac:dyDescent="0.25">
      <c r="A696">
        <v>4219002</v>
      </c>
      <c r="B696">
        <v>1</v>
      </c>
      <c r="C696" t="s">
        <v>893</v>
      </c>
      <c r="D696" t="s">
        <v>2285</v>
      </c>
      <c r="E696">
        <v>8450</v>
      </c>
      <c r="F696" t="s">
        <v>5940</v>
      </c>
      <c r="G696">
        <v>5520</v>
      </c>
      <c r="H696" t="s">
        <v>5940</v>
      </c>
      <c r="I696">
        <v>236</v>
      </c>
      <c r="J696">
        <v>366</v>
      </c>
      <c r="K696">
        <v>5850</v>
      </c>
      <c r="L696">
        <v>0</v>
      </c>
      <c r="M696">
        <v>4065</v>
      </c>
      <c r="N696">
        <v>0</v>
      </c>
      <c r="O696">
        <v>250</v>
      </c>
      <c r="P696">
        <v>220</v>
      </c>
      <c r="R696">
        <v>4219002</v>
      </c>
      <c r="S696">
        <v>8450</v>
      </c>
      <c r="T696" t="s">
        <v>5940</v>
      </c>
      <c r="U696">
        <v>5520</v>
      </c>
      <c r="V696" t="s">
        <v>5940</v>
      </c>
      <c r="W696">
        <v>236</v>
      </c>
      <c r="X696">
        <v>366</v>
      </c>
      <c r="Z696">
        <v>2201572</v>
      </c>
      <c r="AB696">
        <v>27</v>
      </c>
      <c r="AC696">
        <v>2201572</v>
      </c>
      <c r="AD696" t="s">
        <v>6634</v>
      </c>
      <c r="AE696" t="s">
        <v>5940</v>
      </c>
      <c r="AF696">
        <v>2201572</v>
      </c>
      <c r="AG696" t="s">
        <v>6634</v>
      </c>
      <c r="AH696" t="s">
        <v>5940</v>
      </c>
      <c r="AI696">
        <v>2201572</v>
      </c>
      <c r="AJ696" t="s">
        <v>6634</v>
      </c>
      <c r="AK696">
        <v>378</v>
      </c>
      <c r="AL696">
        <v>2201572</v>
      </c>
      <c r="AM696" t="s">
        <v>6634</v>
      </c>
      <c r="AN696" t="s">
        <v>5940</v>
      </c>
      <c r="AO696">
        <v>0</v>
      </c>
      <c r="AP696">
        <v>2201960</v>
      </c>
      <c r="AQ696" t="s">
        <v>6644</v>
      </c>
      <c r="AR696">
        <v>538</v>
      </c>
    </row>
    <row r="697" spans="1:44" x14ac:dyDescent="0.25">
      <c r="A697">
        <v>4219101</v>
      </c>
      <c r="B697">
        <v>1</v>
      </c>
      <c r="C697" t="s">
        <v>893</v>
      </c>
      <c r="D697" t="s">
        <v>2286</v>
      </c>
      <c r="E697" t="s">
        <v>5940</v>
      </c>
      <c r="F697">
        <v>6480</v>
      </c>
      <c r="G697">
        <v>17475</v>
      </c>
      <c r="H697" t="s">
        <v>5940</v>
      </c>
      <c r="I697">
        <v>18</v>
      </c>
      <c r="J697">
        <v>150</v>
      </c>
      <c r="K697">
        <v>315</v>
      </c>
      <c r="L697">
        <v>11856</v>
      </c>
      <c r="M697">
        <v>12450</v>
      </c>
      <c r="N697">
        <v>0</v>
      </c>
      <c r="O697">
        <v>6</v>
      </c>
      <c r="P697">
        <v>72</v>
      </c>
      <c r="R697">
        <v>4219101</v>
      </c>
      <c r="S697" t="s">
        <v>5940</v>
      </c>
      <c r="T697">
        <v>6480</v>
      </c>
      <c r="U697">
        <v>17475</v>
      </c>
      <c r="V697" t="s">
        <v>5940</v>
      </c>
      <c r="W697">
        <v>18</v>
      </c>
      <c r="X697">
        <v>150</v>
      </c>
      <c r="Z697">
        <v>2201606</v>
      </c>
      <c r="AB697" t="s">
        <v>5940</v>
      </c>
      <c r="AC697">
        <v>2201606</v>
      </c>
      <c r="AD697" t="s">
        <v>6635</v>
      </c>
      <c r="AE697">
        <v>137</v>
      </c>
      <c r="AF697">
        <v>2201606</v>
      </c>
      <c r="AG697" t="s">
        <v>6635</v>
      </c>
      <c r="AH697" t="s">
        <v>5940</v>
      </c>
      <c r="AI697">
        <v>2201606</v>
      </c>
      <c r="AJ697" t="s">
        <v>6635</v>
      </c>
      <c r="AK697">
        <v>100</v>
      </c>
      <c r="AL697">
        <v>2201606</v>
      </c>
      <c r="AM697" t="s">
        <v>6635</v>
      </c>
      <c r="AN697" t="s">
        <v>5940</v>
      </c>
      <c r="AO697">
        <v>0</v>
      </c>
      <c r="AP697">
        <v>2201988</v>
      </c>
      <c r="AQ697" t="s">
        <v>6645</v>
      </c>
      <c r="AR697">
        <v>837</v>
      </c>
    </row>
    <row r="698" spans="1:44" x14ac:dyDescent="0.25">
      <c r="A698">
        <v>4219150</v>
      </c>
      <c r="B698">
        <v>1</v>
      </c>
      <c r="C698" t="s">
        <v>893</v>
      </c>
      <c r="D698" t="s">
        <v>2287</v>
      </c>
      <c r="E698" t="s">
        <v>5940</v>
      </c>
      <c r="F698">
        <v>1548</v>
      </c>
      <c r="G698">
        <v>6615</v>
      </c>
      <c r="H698" t="s">
        <v>5940</v>
      </c>
      <c r="I698" t="s">
        <v>5940</v>
      </c>
      <c r="J698">
        <v>648</v>
      </c>
      <c r="K698">
        <v>0</v>
      </c>
      <c r="L698">
        <v>4080</v>
      </c>
      <c r="M698">
        <v>16800</v>
      </c>
      <c r="N698">
        <v>0</v>
      </c>
      <c r="O698">
        <v>60</v>
      </c>
      <c r="P698">
        <v>2520</v>
      </c>
      <c r="R698">
        <v>4219150</v>
      </c>
      <c r="S698" t="s">
        <v>5940</v>
      </c>
      <c r="T698">
        <v>1548</v>
      </c>
      <c r="U698">
        <v>6615</v>
      </c>
      <c r="V698" t="s">
        <v>5940</v>
      </c>
      <c r="W698" t="s">
        <v>5940</v>
      </c>
      <c r="X698">
        <v>648</v>
      </c>
      <c r="Z698">
        <v>2201705</v>
      </c>
      <c r="AB698" t="s">
        <v>5940</v>
      </c>
      <c r="AC698">
        <v>2201705</v>
      </c>
      <c r="AD698" t="s">
        <v>6636</v>
      </c>
      <c r="AE698">
        <v>1277</v>
      </c>
      <c r="AF698">
        <v>2201705</v>
      </c>
      <c r="AG698" t="s">
        <v>6636</v>
      </c>
      <c r="AH698" t="s">
        <v>5940</v>
      </c>
      <c r="AI698">
        <v>2201705</v>
      </c>
      <c r="AJ698" t="s">
        <v>6636</v>
      </c>
      <c r="AK698">
        <v>129</v>
      </c>
      <c r="AL698">
        <v>2201705</v>
      </c>
      <c r="AM698" t="s">
        <v>6636</v>
      </c>
      <c r="AN698" t="s">
        <v>5940</v>
      </c>
      <c r="AO698">
        <v>0</v>
      </c>
      <c r="AP698">
        <v>2202000</v>
      </c>
      <c r="AQ698" t="s">
        <v>6646</v>
      </c>
      <c r="AR698">
        <v>100</v>
      </c>
    </row>
    <row r="699" spans="1:44" x14ac:dyDescent="0.25">
      <c r="A699">
        <v>4219176</v>
      </c>
      <c r="B699">
        <v>1</v>
      </c>
      <c r="C699" t="s">
        <v>893</v>
      </c>
      <c r="D699" t="s">
        <v>2288</v>
      </c>
      <c r="E699">
        <v>40</v>
      </c>
      <c r="F699">
        <v>1050</v>
      </c>
      <c r="G699">
        <v>3120</v>
      </c>
      <c r="H699" t="s">
        <v>5940</v>
      </c>
      <c r="I699">
        <v>3</v>
      </c>
      <c r="J699">
        <v>14</v>
      </c>
      <c r="K699">
        <v>40</v>
      </c>
      <c r="L699">
        <v>1890</v>
      </c>
      <c r="M699">
        <v>6650</v>
      </c>
      <c r="N699">
        <v>0</v>
      </c>
      <c r="O699">
        <v>10</v>
      </c>
      <c r="P699">
        <v>31</v>
      </c>
      <c r="R699">
        <v>4219176</v>
      </c>
      <c r="S699">
        <v>40</v>
      </c>
      <c r="T699">
        <v>1050</v>
      </c>
      <c r="U699">
        <v>3120</v>
      </c>
      <c r="V699" t="s">
        <v>5940</v>
      </c>
      <c r="W699">
        <v>3</v>
      </c>
      <c r="X699">
        <v>14</v>
      </c>
      <c r="Z699">
        <v>2201739</v>
      </c>
      <c r="AB699">
        <v>304</v>
      </c>
      <c r="AC699">
        <v>2201739</v>
      </c>
      <c r="AD699" t="s">
        <v>6637</v>
      </c>
      <c r="AE699" t="s">
        <v>5940</v>
      </c>
      <c r="AF699">
        <v>2201739</v>
      </c>
      <c r="AG699" t="s">
        <v>6637</v>
      </c>
      <c r="AH699">
        <v>175</v>
      </c>
      <c r="AI699">
        <v>2201739</v>
      </c>
      <c r="AJ699" t="s">
        <v>6637</v>
      </c>
      <c r="AK699">
        <v>274</v>
      </c>
      <c r="AL699">
        <v>2201739</v>
      </c>
      <c r="AM699" t="s">
        <v>6637</v>
      </c>
      <c r="AN699" t="s">
        <v>5940</v>
      </c>
      <c r="AO699">
        <v>0</v>
      </c>
      <c r="AP699">
        <v>2202026</v>
      </c>
      <c r="AQ699" t="s">
        <v>6647</v>
      </c>
      <c r="AR699">
        <v>883</v>
      </c>
    </row>
    <row r="700" spans="1:44" x14ac:dyDescent="0.25">
      <c r="A700">
        <v>4219200</v>
      </c>
      <c r="B700">
        <v>1</v>
      </c>
      <c r="C700" t="s">
        <v>893</v>
      </c>
      <c r="D700" t="s">
        <v>2289</v>
      </c>
      <c r="E700" t="s">
        <v>5940</v>
      </c>
      <c r="F700" t="s">
        <v>5940</v>
      </c>
      <c r="G700">
        <v>6255</v>
      </c>
      <c r="H700" t="s">
        <v>5940</v>
      </c>
      <c r="I700" t="s">
        <v>5940</v>
      </c>
      <c r="J700">
        <v>252</v>
      </c>
      <c r="K700">
        <v>0</v>
      </c>
      <c r="L700">
        <v>0</v>
      </c>
      <c r="M700">
        <v>13320</v>
      </c>
      <c r="N700">
        <v>0</v>
      </c>
      <c r="O700">
        <v>0</v>
      </c>
      <c r="P700">
        <v>345</v>
      </c>
      <c r="R700">
        <v>4219200</v>
      </c>
      <c r="S700" t="s">
        <v>5940</v>
      </c>
      <c r="T700" t="s">
        <v>5940</v>
      </c>
      <c r="U700">
        <v>6255</v>
      </c>
      <c r="V700" t="s">
        <v>5940</v>
      </c>
      <c r="W700" t="s">
        <v>5940</v>
      </c>
      <c r="X700">
        <v>252</v>
      </c>
      <c r="Z700">
        <v>2201770</v>
      </c>
      <c r="AB700" t="s">
        <v>5940</v>
      </c>
      <c r="AC700">
        <v>2201770</v>
      </c>
      <c r="AD700" t="s">
        <v>6638</v>
      </c>
      <c r="AE700">
        <v>42</v>
      </c>
      <c r="AF700">
        <v>2201770</v>
      </c>
      <c r="AG700" t="s">
        <v>6638</v>
      </c>
      <c r="AH700">
        <v>36180</v>
      </c>
      <c r="AI700">
        <v>2201770</v>
      </c>
      <c r="AJ700" t="s">
        <v>6638</v>
      </c>
      <c r="AK700">
        <v>10</v>
      </c>
      <c r="AL700">
        <v>2201770</v>
      </c>
      <c r="AM700" t="s">
        <v>6638</v>
      </c>
      <c r="AN700" t="s">
        <v>5940</v>
      </c>
      <c r="AO700">
        <v>0</v>
      </c>
      <c r="AP700">
        <v>2202059</v>
      </c>
      <c r="AQ700" t="s">
        <v>6648</v>
      </c>
      <c r="AR700">
        <v>75</v>
      </c>
    </row>
    <row r="701" spans="1:44" x14ac:dyDescent="0.25">
      <c r="A701">
        <v>4219309</v>
      </c>
      <c r="B701">
        <v>1</v>
      </c>
      <c r="C701" t="s">
        <v>893</v>
      </c>
      <c r="D701" t="s">
        <v>2290</v>
      </c>
      <c r="E701" t="s">
        <v>5940</v>
      </c>
      <c r="F701" t="s">
        <v>5940</v>
      </c>
      <c r="G701">
        <v>25482</v>
      </c>
      <c r="H701" t="s">
        <v>5940</v>
      </c>
      <c r="I701">
        <v>36</v>
      </c>
      <c r="J701">
        <v>738</v>
      </c>
      <c r="K701">
        <v>0</v>
      </c>
      <c r="L701">
        <v>0</v>
      </c>
      <c r="M701">
        <v>42240</v>
      </c>
      <c r="N701">
        <v>0</v>
      </c>
      <c r="O701">
        <v>18</v>
      </c>
      <c r="P701">
        <v>380</v>
      </c>
      <c r="R701">
        <v>4219309</v>
      </c>
      <c r="S701" t="s">
        <v>5940</v>
      </c>
      <c r="T701" t="s">
        <v>5940</v>
      </c>
      <c r="U701">
        <v>25482</v>
      </c>
      <c r="V701" t="s">
        <v>5940</v>
      </c>
      <c r="W701">
        <v>36</v>
      </c>
      <c r="X701">
        <v>738</v>
      </c>
      <c r="Z701">
        <v>2201804</v>
      </c>
      <c r="AB701" t="s">
        <v>5940</v>
      </c>
      <c r="AC701">
        <v>2201804</v>
      </c>
      <c r="AD701" t="s">
        <v>6639</v>
      </c>
      <c r="AE701">
        <v>316</v>
      </c>
      <c r="AF701">
        <v>2201804</v>
      </c>
      <c r="AG701" t="s">
        <v>6639</v>
      </c>
      <c r="AH701">
        <v>40</v>
      </c>
      <c r="AI701">
        <v>2201804</v>
      </c>
      <c r="AJ701" t="s">
        <v>6639</v>
      </c>
      <c r="AK701">
        <v>129</v>
      </c>
      <c r="AL701">
        <v>2201804</v>
      </c>
      <c r="AM701" t="s">
        <v>6639</v>
      </c>
      <c r="AN701" t="s">
        <v>5940</v>
      </c>
      <c r="AO701">
        <v>0</v>
      </c>
      <c r="AP701">
        <v>2202075</v>
      </c>
      <c r="AQ701" t="s">
        <v>6649</v>
      </c>
      <c r="AR701">
        <v>307</v>
      </c>
    </row>
    <row r="702" spans="1:44" x14ac:dyDescent="0.25">
      <c r="A702">
        <v>4219358</v>
      </c>
      <c r="B702">
        <v>1</v>
      </c>
      <c r="C702" t="s">
        <v>893</v>
      </c>
      <c r="D702" t="s">
        <v>2291</v>
      </c>
      <c r="E702" t="s">
        <v>5940</v>
      </c>
      <c r="F702">
        <v>300</v>
      </c>
      <c r="G702">
        <v>4305</v>
      </c>
      <c r="H702" t="s">
        <v>5940</v>
      </c>
      <c r="I702">
        <v>353</v>
      </c>
      <c r="J702">
        <v>62</v>
      </c>
      <c r="K702">
        <v>0</v>
      </c>
      <c r="L702">
        <v>270</v>
      </c>
      <c r="M702">
        <v>11145</v>
      </c>
      <c r="N702">
        <v>0</v>
      </c>
      <c r="O702">
        <v>328</v>
      </c>
      <c r="P702">
        <v>84</v>
      </c>
      <c r="R702">
        <v>4219358</v>
      </c>
      <c r="S702" t="s">
        <v>5940</v>
      </c>
      <c r="T702">
        <v>300</v>
      </c>
      <c r="U702">
        <v>4305</v>
      </c>
      <c r="V702" t="s">
        <v>5940</v>
      </c>
      <c r="W702">
        <v>353</v>
      </c>
      <c r="X702">
        <v>62</v>
      </c>
      <c r="Z702">
        <v>2201903</v>
      </c>
      <c r="AB702" t="s">
        <v>5940</v>
      </c>
      <c r="AC702">
        <v>2201903</v>
      </c>
      <c r="AD702" t="s">
        <v>6640</v>
      </c>
      <c r="AE702">
        <v>11746</v>
      </c>
      <c r="AF702">
        <v>2201903</v>
      </c>
      <c r="AG702" t="s">
        <v>6640</v>
      </c>
      <c r="AH702">
        <v>2000</v>
      </c>
      <c r="AI702">
        <v>2201903</v>
      </c>
      <c r="AJ702" t="s">
        <v>6640</v>
      </c>
      <c r="AK702">
        <v>1791</v>
      </c>
      <c r="AL702">
        <v>2201903</v>
      </c>
      <c r="AM702" t="s">
        <v>6640</v>
      </c>
      <c r="AN702">
        <v>77446</v>
      </c>
      <c r="AO702">
        <v>0</v>
      </c>
      <c r="AP702">
        <v>2202083</v>
      </c>
      <c r="AQ702" t="s">
        <v>6650</v>
      </c>
      <c r="AR702">
        <v>40</v>
      </c>
    </row>
    <row r="703" spans="1:44" x14ac:dyDescent="0.25">
      <c r="A703">
        <v>4219408</v>
      </c>
      <c r="B703">
        <v>1</v>
      </c>
      <c r="C703" t="s">
        <v>893</v>
      </c>
      <c r="D703" t="s">
        <v>2292</v>
      </c>
      <c r="E703">
        <v>1020</v>
      </c>
      <c r="F703" t="s">
        <v>5940</v>
      </c>
      <c r="G703">
        <v>3036</v>
      </c>
      <c r="H703" t="s">
        <v>5940</v>
      </c>
      <c r="I703">
        <v>187</v>
      </c>
      <c r="J703">
        <v>34</v>
      </c>
      <c r="K703">
        <v>2100</v>
      </c>
      <c r="L703">
        <v>0</v>
      </c>
      <c r="M703">
        <v>7200</v>
      </c>
      <c r="N703">
        <v>0</v>
      </c>
      <c r="O703">
        <v>200</v>
      </c>
      <c r="P703">
        <v>39</v>
      </c>
      <c r="R703">
        <v>4219408</v>
      </c>
      <c r="S703">
        <v>1020</v>
      </c>
      <c r="T703" t="s">
        <v>5940</v>
      </c>
      <c r="U703">
        <v>3036</v>
      </c>
      <c r="V703" t="s">
        <v>5940</v>
      </c>
      <c r="W703">
        <v>187</v>
      </c>
      <c r="X703">
        <v>34</v>
      </c>
      <c r="Z703">
        <v>2201919</v>
      </c>
      <c r="AB703" t="s">
        <v>5940</v>
      </c>
      <c r="AC703">
        <v>2201919</v>
      </c>
      <c r="AD703" t="s">
        <v>6641</v>
      </c>
      <c r="AE703" t="s">
        <v>5940</v>
      </c>
      <c r="AF703">
        <v>2201919</v>
      </c>
      <c r="AG703" t="s">
        <v>6641</v>
      </c>
      <c r="AH703">
        <v>105</v>
      </c>
      <c r="AI703">
        <v>2201919</v>
      </c>
      <c r="AJ703" t="s">
        <v>6641</v>
      </c>
      <c r="AK703">
        <v>282</v>
      </c>
      <c r="AL703">
        <v>2201919</v>
      </c>
      <c r="AM703" t="s">
        <v>6641</v>
      </c>
      <c r="AN703" t="s">
        <v>5940</v>
      </c>
      <c r="AO703">
        <v>0</v>
      </c>
      <c r="AP703">
        <v>2202091</v>
      </c>
      <c r="AQ703" t="s">
        <v>6651</v>
      </c>
      <c r="AR703">
        <v>829</v>
      </c>
    </row>
    <row r="704" spans="1:44" x14ac:dyDescent="0.25">
      <c r="A704">
        <v>4219507</v>
      </c>
      <c r="B704">
        <v>1</v>
      </c>
      <c r="C704" t="s">
        <v>893</v>
      </c>
      <c r="D704" t="s">
        <v>2293</v>
      </c>
      <c r="E704">
        <v>1280</v>
      </c>
      <c r="F704">
        <v>28224</v>
      </c>
      <c r="G704">
        <v>36400</v>
      </c>
      <c r="H704" t="s">
        <v>5940</v>
      </c>
      <c r="I704">
        <v>11</v>
      </c>
      <c r="J704">
        <v>1020</v>
      </c>
      <c r="K704">
        <v>1800</v>
      </c>
      <c r="L704">
        <v>24300</v>
      </c>
      <c r="M704">
        <v>57708</v>
      </c>
      <c r="N704">
        <v>0</v>
      </c>
      <c r="O704">
        <v>0</v>
      </c>
      <c r="P704">
        <v>1620</v>
      </c>
      <c r="R704">
        <v>4219507</v>
      </c>
      <c r="S704">
        <v>1280</v>
      </c>
      <c r="T704">
        <v>28224</v>
      </c>
      <c r="U704">
        <v>36400</v>
      </c>
      <c r="V704" t="s">
        <v>5940</v>
      </c>
      <c r="W704">
        <v>11</v>
      </c>
      <c r="X704">
        <v>1020</v>
      </c>
      <c r="Z704">
        <v>2201929</v>
      </c>
      <c r="AB704" t="s">
        <v>5940</v>
      </c>
      <c r="AC704">
        <v>2201929</v>
      </c>
      <c r="AD704" t="s">
        <v>6642</v>
      </c>
      <c r="AE704" t="s">
        <v>5940</v>
      </c>
      <c r="AF704">
        <v>2201929</v>
      </c>
      <c r="AG704" t="s">
        <v>6642</v>
      </c>
      <c r="AH704" t="s">
        <v>5940</v>
      </c>
      <c r="AI704">
        <v>2201929</v>
      </c>
      <c r="AJ704" t="s">
        <v>6642</v>
      </c>
      <c r="AK704">
        <v>596</v>
      </c>
      <c r="AL704">
        <v>2201929</v>
      </c>
      <c r="AM704" t="s">
        <v>6642</v>
      </c>
      <c r="AN704" t="s">
        <v>5940</v>
      </c>
      <c r="AO704">
        <v>0</v>
      </c>
      <c r="AP704">
        <v>2202109</v>
      </c>
      <c r="AQ704" t="s">
        <v>6652</v>
      </c>
      <c r="AR704">
        <v>450</v>
      </c>
    </row>
    <row r="705" spans="1:44" x14ac:dyDescent="0.25">
      <c r="A705">
        <v>4219606</v>
      </c>
      <c r="B705">
        <v>1</v>
      </c>
      <c r="C705" t="s">
        <v>893</v>
      </c>
      <c r="D705" t="s">
        <v>2294</v>
      </c>
      <c r="E705">
        <v>3802</v>
      </c>
      <c r="F705">
        <v>13</v>
      </c>
      <c r="G705">
        <v>14025</v>
      </c>
      <c r="H705" t="s">
        <v>5940</v>
      </c>
      <c r="I705">
        <v>20</v>
      </c>
      <c r="J705">
        <v>39</v>
      </c>
      <c r="K705">
        <v>5400</v>
      </c>
      <c r="L705">
        <v>40</v>
      </c>
      <c r="M705">
        <v>22950</v>
      </c>
      <c r="N705">
        <v>0</v>
      </c>
      <c r="O705">
        <v>8</v>
      </c>
      <c r="P705">
        <v>72</v>
      </c>
      <c r="R705">
        <v>4219606</v>
      </c>
      <c r="S705">
        <v>3802</v>
      </c>
      <c r="T705">
        <v>13</v>
      </c>
      <c r="U705">
        <v>14025</v>
      </c>
      <c r="V705" t="s">
        <v>5940</v>
      </c>
      <c r="W705">
        <v>20</v>
      </c>
      <c r="X705">
        <v>39</v>
      </c>
      <c r="Z705">
        <v>2201945</v>
      </c>
      <c r="AB705" t="s">
        <v>5940</v>
      </c>
      <c r="AC705">
        <v>2201945</v>
      </c>
      <c r="AD705" t="s">
        <v>6643</v>
      </c>
      <c r="AE705">
        <v>30</v>
      </c>
      <c r="AF705">
        <v>2201945</v>
      </c>
      <c r="AG705" t="s">
        <v>6643</v>
      </c>
      <c r="AH705" t="s">
        <v>5940</v>
      </c>
      <c r="AI705">
        <v>2201945</v>
      </c>
      <c r="AJ705" t="s">
        <v>6643</v>
      </c>
      <c r="AK705">
        <v>18</v>
      </c>
      <c r="AL705">
        <v>2201945</v>
      </c>
      <c r="AM705" t="s">
        <v>6643</v>
      </c>
      <c r="AN705" t="s">
        <v>5940</v>
      </c>
      <c r="AO705">
        <v>0</v>
      </c>
      <c r="AP705">
        <v>2202117</v>
      </c>
      <c r="AQ705" t="s">
        <v>6653</v>
      </c>
      <c r="AR705">
        <v>849</v>
      </c>
    </row>
    <row r="706" spans="1:44" x14ac:dyDescent="0.25">
      <c r="A706">
        <v>4219705</v>
      </c>
      <c r="B706">
        <v>1</v>
      </c>
      <c r="C706" t="s">
        <v>893</v>
      </c>
      <c r="D706" t="s">
        <v>2295</v>
      </c>
      <c r="E706">
        <v>200</v>
      </c>
      <c r="F706">
        <v>5880</v>
      </c>
      <c r="G706">
        <v>25010</v>
      </c>
      <c r="H706" t="s">
        <v>5940</v>
      </c>
      <c r="I706">
        <v>1</v>
      </c>
      <c r="J706">
        <v>150</v>
      </c>
      <c r="K706">
        <v>1800</v>
      </c>
      <c r="L706">
        <v>9600</v>
      </c>
      <c r="M706">
        <v>22320</v>
      </c>
      <c r="N706">
        <v>0</v>
      </c>
      <c r="O706">
        <v>7</v>
      </c>
      <c r="P706">
        <v>216</v>
      </c>
      <c r="R706">
        <v>4219705</v>
      </c>
      <c r="S706">
        <v>200</v>
      </c>
      <c r="T706">
        <v>5880</v>
      </c>
      <c r="U706">
        <v>25010</v>
      </c>
      <c r="V706" t="s">
        <v>5940</v>
      </c>
      <c r="W706">
        <v>1</v>
      </c>
      <c r="X706">
        <v>150</v>
      </c>
      <c r="Z706">
        <v>2201960</v>
      </c>
      <c r="AB706" t="s">
        <v>5940</v>
      </c>
      <c r="AC706">
        <v>2201960</v>
      </c>
      <c r="AD706" t="s">
        <v>6644</v>
      </c>
      <c r="AE706">
        <v>191</v>
      </c>
      <c r="AF706">
        <v>2201960</v>
      </c>
      <c r="AG706" t="s">
        <v>6644</v>
      </c>
      <c r="AH706">
        <v>588</v>
      </c>
      <c r="AI706">
        <v>2201960</v>
      </c>
      <c r="AJ706" t="s">
        <v>6644</v>
      </c>
      <c r="AK706">
        <v>116</v>
      </c>
      <c r="AL706">
        <v>2201960</v>
      </c>
      <c r="AM706" t="s">
        <v>6644</v>
      </c>
      <c r="AN706" t="s">
        <v>5940</v>
      </c>
      <c r="AO706">
        <v>0</v>
      </c>
      <c r="AP706">
        <v>2202133</v>
      </c>
      <c r="AQ706" t="s">
        <v>6654</v>
      </c>
      <c r="AR706">
        <v>168</v>
      </c>
    </row>
    <row r="707" spans="1:44" x14ac:dyDescent="0.25">
      <c r="A707">
        <v>4219853</v>
      </c>
      <c r="B707">
        <v>1</v>
      </c>
      <c r="C707" t="s">
        <v>893</v>
      </c>
      <c r="D707" t="s">
        <v>2296</v>
      </c>
      <c r="E707">
        <v>150</v>
      </c>
      <c r="F707">
        <v>5600</v>
      </c>
      <c r="G707">
        <v>5940</v>
      </c>
      <c r="H707" t="s">
        <v>5940</v>
      </c>
      <c r="I707" t="s">
        <v>5940</v>
      </c>
      <c r="J707">
        <v>52</v>
      </c>
      <c r="K707">
        <v>200</v>
      </c>
      <c r="L707">
        <v>13000</v>
      </c>
      <c r="M707">
        <v>12540</v>
      </c>
      <c r="N707">
        <v>0</v>
      </c>
      <c r="O707">
        <v>6</v>
      </c>
      <c r="P707">
        <v>84</v>
      </c>
      <c r="R707">
        <v>4219853</v>
      </c>
      <c r="S707">
        <v>150</v>
      </c>
      <c r="T707">
        <v>5600</v>
      </c>
      <c r="U707">
        <v>5940</v>
      </c>
      <c r="V707" t="s">
        <v>5940</v>
      </c>
      <c r="W707" t="s">
        <v>5940</v>
      </c>
      <c r="X707">
        <v>52</v>
      </c>
      <c r="Z707">
        <v>2201988</v>
      </c>
      <c r="AB707">
        <v>5</v>
      </c>
      <c r="AC707">
        <v>2201988</v>
      </c>
      <c r="AD707" t="s">
        <v>6645</v>
      </c>
      <c r="AE707">
        <v>49</v>
      </c>
      <c r="AF707">
        <v>2201988</v>
      </c>
      <c r="AG707" t="s">
        <v>6645</v>
      </c>
      <c r="AH707">
        <v>120</v>
      </c>
      <c r="AI707">
        <v>2201988</v>
      </c>
      <c r="AJ707" t="s">
        <v>6645</v>
      </c>
      <c r="AK707">
        <v>216</v>
      </c>
      <c r="AL707">
        <v>2201988</v>
      </c>
      <c r="AM707" t="s">
        <v>6645</v>
      </c>
      <c r="AN707" t="s">
        <v>5940</v>
      </c>
      <c r="AO707">
        <v>0</v>
      </c>
      <c r="AP707">
        <v>2202174</v>
      </c>
      <c r="AQ707" t="s">
        <v>6655</v>
      </c>
      <c r="AR707">
        <v>91</v>
      </c>
    </row>
    <row r="708" spans="1:44" x14ac:dyDescent="0.25">
      <c r="A708">
        <v>4300034</v>
      </c>
      <c r="B708">
        <v>1</v>
      </c>
      <c r="C708" t="s">
        <v>894</v>
      </c>
      <c r="D708" t="s">
        <v>2297</v>
      </c>
      <c r="E708" t="s">
        <v>5940</v>
      </c>
      <c r="F708">
        <v>480</v>
      </c>
      <c r="G708">
        <v>360</v>
      </c>
      <c r="H708" t="s">
        <v>5940</v>
      </c>
      <c r="I708">
        <v>57637</v>
      </c>
      <c r="J708" t="s">
        <v>5940</v>
      </c>
      <c r="K708">
        <v>0</v>
      </c>
      <c r="L708">
        <v>3480</v>
      </c>
      <c r="M708">
        <v>1200</v>
      </c>
      <c r="N708">
        <v>0</v>
      </c>
      <c r="O708">
        <v>25161</v>
      </c>
      <c r="P708">
        <v>0</v>
      </c>
      <c r="R708">
        <v>4300034</v>
      </c>
      <c r="S708" t="s">
        <v>5940</v>
      </c>
      <c r="T708">
        <v>480</v>
      </c>
      <c r="U708">
        <v>360</v>
      </c>
      <c r="V708" t="s">
        <v>5940</v>
      </c>
      <c r="W708">
        <v>57637</v>
      </c>
      <c r="X708" t="s">
        <v>5940</v>
      </c>
      <c r="Z708">
        <v>2202000</v>
      </c>
      <c r="AB708" t="s">
        <v>5940</v>
      </c>
      <c r="AC708">
        <v>2202000</v>
      </c>
      <c r="AD708" t="s">
        <v>6646</v>
      </c>
      <c r="AE708">
        <v>9432</v>
      </c>
      <c r="AF708">
        <v>2202000</v>
      </c>
      <c r="AG708" t="s">
        <v>6646</v>
      </c>
      <c r="AH708" t="s">
        <v>5940</v>
      </c>
      <c r="AI708">
        <v>2202000</v>
      </c>
      <c r="AJ708" t="s">
        <v>6646</v>
      </c>
      <c r="AK708">
        <v>109</v>
      </c>
      <c r="AL708">
        <v>2202000</v>
      </c>
      <c r="AM708" t="s">
        <v>6646</v>
      </c>
      <c r="AN708" t="s">
        <v>5940</v>
      </c>
      <c r="AO708">
        <v>0</v>
      </c>
      <c r="AP708">
        <v>2202208</v>
      </c>
      <c r="AQ708" t="s">
        <v>6656</v>
      </c>
      <c r="AR708">
        <v>285</v>
      </c>
    </row>
    <row r="709" spans="1:44" x14ac:dyDescent="0.25">
      <c r="A709">
        <v>4300059</v>
      </c>
      <c r="B709">
        <v>1</v>
      </c>
      <c r="C709" t="s">
        <v>894</v>
      </c>
      <c r="D709" t="s">
        <v>2298</v>
      </c>
      <c r="E709">
        <v>200</v>
      </c>
      <c r="F709">
        <v>5472</v>
      </c>
      <c r="G709">
        <v>2250</v>
      </c>
      <c r="H709" t="s">
        <v>5940</v>
      </c>
      <c r="I709" t="s">
        <v>5940</v>
      </c>
      <c r="J709">
        <v>9</v>
      </c>
      <c r="K709">
        <v>450</v>
      </c>
      <c r="L709">
        <v>30315</v>
      </c>
      <c r="M709">
        <v>21600</v>
      </c>
      <c r="N709">
        <v>0</v>
      </c>
      <c r="O709">
        <v>2</v>
      </c>
      <c r="P709">
        <v>81</v>
      </c>
      <c r="R709">
        <v>4300059</v>
      </c>
      <c r="S709">
        <v>200</v>
      </c>
      <c r="T709">
        <v>5472</v>
      </c>
      <c r="U709">
        <v>2250</v>
      </c>
      <c r="V709" t="s">
        <v>5940</v>
      </c>
      <c r="W709" t="s">
        <v>5940</v>
      </c>
      <c r="X709">
        <v>9</v>
      </c>
      <c r="Z709">
        <v>2202026</v>
      </c>
      <c r="AB709" t="s">
        <v>5940</v>
      </c>
      <c r="AC709">
        <v>2202026</v>
      </c>
      <c r="AD709" t="s">
        <v>6647</v>
      </c>
      <c r="AE709" t="s">
        <v>5940</v>
      </c>
      <c r="AF709">
        <v>2202026</v>
      </c>
      <c r="AG709" t="s">
        <v>6647</v>
      </c>
      <c r="AH709" t="s">
        <v>5940</v>
      </c>
      <c r="AI709">
        <v>2202026</v>
      </c>
      <c r="AJ709" t="s">
        <v>6647</v>
      </c>
      <c r="AK709">
        <v>427</v>
      </c>
      <c r="AL709">
        <v>2202026</v>
      </c>
      <c r="AM709" t="s">
        <v>6647</v>
      </c>
      <c r="AN709" t="s">
        <v>5940</v>
      </c>
      <c r="AO709">
        <v>0</v>
      </c>
      <c r="AP709">
        <v>2202251</v>
      </c>
      <c r="AQ709" t="s">
        <v>6657</v>
      </c>
      <c r="AR709">
        <v>2790</v>
      </c>
    </row>
    <row r="710" spans="1:44" x14ac:dyDescent="0.25">
      <c r="A710">
        <v>4300109</v>
      </c>
      <c r="B710">
        <v>1</v>
      </c>
      <c r="C710" t="s">
        <v>894</v>
      </c>
      <c r="D710" t="s">
        <v>2299</v>
      </c>
      <c r="E710">
        <v>6400</v>
      </c>
      <c r="F710" t="s">
        <v>5940</v>
      </c>
      <c r="G710">
        <v>1800</v>
      </c>
      <c r="H710" t="s">
        <v>5940</v>
      </c>
      <c r="I710">
        <v>60750</v>
      </c>
      <c r="J710">
        <v>360</v>
      </c>
      <c r="K710">
        <v>6400</v>
      </c>
      <c r="L710">
        <v>48</v>
      </c>
      <c r="M710">
        <v>13500</v>
      </c>
      <c r="N710">
        <v>0</v>
      </c>
      <c r="O710">
        <v>68706</v>
      </c>
      <c r="P710">
        <v>180</v>
      </c>
      <c r="R710">
        <v>4300109</v>
      </c>
      <c r="S710">
        <v>6400</v>
      </c>
      <c r="T710" t="s">
        <v>5940</v>
      </c>
      <c r="U710">
        <v>1800</v>
      </c>
      <c r="V710" t="s">
        <v>5940</v>
      </c>
      <c r="W710">
        <v>60750</v>
      </c>
      <c r="X710">
        <v>360</v>
      </c>
      <c r="Z710">
        <v>2202059</v>
      </c>
      <c r="AB710" t="s">
        <v>5940</v>
      </c>
      <c r="AC710">
        <v>2202059</v>
      </c>
      <c r="AD710" t="s">
        <v>6648</v>
      </c>
      <c r="AE710">
        <v>166</v>
      </c>
      <c r="AF710">
        <v>2202059</v>
      </c>
      <c r="AG710" t="s">
        <v>6648</v>
      </c>
      <c r="AH710" t="s">
        <v>5940</v>
      </c>
      <c r="AI710">
        <v>2202059</v>
      </c>
      <c r="AJ710" t="s">
        <v>6648</v>
      </c>
      <c r="AK710">
        <v>37</v>
      </c>
      <c r="AL710">
        <v>2202059</v>
      </c>
      <c r="AM710" t="s">
        <v>6648</v>
      </c>
      <c r="AN710" t="s">
        <v>5940</v>
      </c>
      <c r="AO710">
        <v>0</v>
      </c>
      <c r="AP710">
        <v>2202307</v>
      </c>
      <c r="AQ710" t="s">
        <v>6658</v>
      </c>
      <c r="AR710">
        <v>5425</v>
      </c>
    </row>
    <row r="711" spans="1:44" x14ac:dyDescent="0.25">
      <c r="A711">
        <v>4300208</v>
      </c>
      <c r="B711">
        <v>1</v>
      </c>
      <c r="C711" t="s">
        <v>894</v>
      </c>
      <c r="D711" t="s">
        <v>2300</v>
      </c>
      <c r="E711">
        <v>2450</v>
      </c>
      <c r="F711">
        <v>8640</v>
      </c>
      <c r="G711">
        <v>2629</v>
      </c>
      <c r="H711" t="s">
        <v>5940</v>
      </c>
      <c r="I711">
        <v>22</v>
      </c>
      <c r="J711">
        <v>32</v>
      </c>
      <c r="K711">
        <v>3850</v>
      </c>
      <c r="L711">
        <v>38850</v>
      </c>
      <c r="M711">
        <v>9240</v>
      </c>
      <c r="N711">
        <v>0</v>
      </c>
      <c r="O711">
        <v>40</v>
      </c>
      <c r="P711">
        <v>63</v>
      </c>
      <c r="R711">
        <v>4300208</v>
      </c>
      <c r="S711">
        <v>2450</v>
      </c>
      <c r="T711">
        <v>8640</v>
      </c>
      <c r="U711">
        <v>2629</v>
      </c>
      <c r="V711" t="s">
        <v>5940</v>
      </c>
      <c r="W711">
        <v>22</v>
      </c>
      <c r="X711">
        <v>32</v>
      </c>
      <c r="Z711">
        <v>2202075</v>
      </c>
      <c r="AB711" t="s">
        <v>5940</v>
      </c>
      <c r="AC711">
        <v>2202075</v>
      </c>
      <c r="AD711" t="s">
        <v>6649</v>
      </c>
      <c r="AE711">
        <v>295</v>
      </c>
      <c r="AF711">
        <v>2202075</v>
      </c>
      <c r="AG711" t="s">
        <v>6649</v>
      </c>
      <c r="AH711" t="s">
        <v>5940</v>
      </c>
      <c r="AI711">
        <v>2202075</v>
      </c>
      <c r="AJ711" t="s">
        <v>6649</v>
      </c>
      <c r="AK711">
        <v>6</v>
      </c>
      <c r="AL711">
        <v>2202075</v>
      </c>
      <c r="AM711" t="s">
        <v>6649</v>
      </c>
      <c r="AN711" t="s">
        <v>5940</v>
      </c>
      <c r="AO711">
        <v>0</v>
      </c>
      <c r="AP711">
        <v>2202406</v>
      </c>
      <c r="AQ711" t="s">
        <v>6659</v>
      </c>
      <c r="AR711">
        <v>528</v>
      </c>
    </row>
    <row r="712" spans="1:44" x14ac:dyDescent="0.25">
      <c r="A712">
        <v>4300307</v>
      </c>
      <c r="B712">
        <v>1</v>
      </c>
      <c r="C712" t="s">
        <v>894</v>
      </c>
      <c r="D712" t="s">
        <v>2301</v>
      </c>
      <c r="E712">
        <v>1875</v>
      </c>
      <c r="F712">
        <v>300</v>
      </c>
      <c r="G712">
        <v>2808</v>
      </c>
      <c r="H712" t="s">
        <v>5940</v>
      </c>
      <c r="I712" t="s">
        <v>5940</v>
      </c>
      <c r="J712">
        <v>18</v>
      </c>
      <c r="K712">
        <v>7500</v>
      </c>
      <c r="L712">
        <v>2520</v>
      </c>
      <c r="M712">
        <v>7200</v>
      </c>
      <c r="N712">
        <v>0</v>
      </c>
      <c r="O712">
        <v>8</v>
      </c>
      <c r="P712">
        <v>41</v>
      </c>
      <c r="R712">
        <v>4300307</v>
      </c>
      <c r="S712">
        <v>1875</v>
      </c>
      <c r="T712">
        <v>300</v>
      </c>
      <c r="U712">
        <v>2808</v>
      </c>
      <c r="V712" t="s">
        <v>5940</v>
      </c>
      <c r="W712" t="s">
        <v>5940</v>
      </c>
      <c r="X712">
        <v>18</v>
      </c>
      <c r="Z712">
        <v>2202083</v>
      </c>
      <c r="AB712" t="s">
        <v>5940</v>
      </c>
      <c r="AC712">
        <v>2202083</v>
      </c>
      <c r="AD712" t="s">
        <v>6650</v>
      </c>
      <c r="AE712" t="s">
        <v>5940</v>
      </c>
      <c r="AF712">
        <v>2202083</v>
      </c>
      <c r="AG712" t="s">
        <v>6650</v>
      </c>
      <c r="AH712" t="s">
        <v>5940</v>
      </c>
      <c r="AI712">
        <v>2202083</v>
      </c>
      <c r="AJ712" t="s">
        <v>6650</v>
      </c>
      <c r="AK712">
        <v>46</v>
      </c>
      <c r="AL712">
        <v>2202083</v>
      </c>
      <c r="AM712" t="s">
        <v>6650</v>
      </c>
      <c r="AN712" t="s">
        <v>5940</v>
      </c>
      <c r="AO712">
        <v>0</v>
      </c>
      <c r="AP712">
        <v>2202455</v>
      </c>
      <c r="AQ712" t="s">
        <v>6660</v>
      </c>
      <c r="AR712">
        <v>789</v>
      </c>
    </row>
    <row r="713" spans="1:44" x14ac:dyDescent="0.25">
      <c r="A713">
        <v>4300406</v>
      </c>
      <c r="B713">
        <v>1</v>
      </c>
      <c r="C713" t="s">
        <v>894</v>
      </c>
      <c r="D713" t="s">
        <v>2302</v>
      </c>
      <c r="E713" t="s">
        <v>5940</v>
      </c>
      <c r="F713">
        <v>26880</v>
      </c>
      <c r="G713">
        <v>7296</v>
      </c>
      <c r="H713" t="s">
        <v>5940</v>
      </c>
      <c r="I713">
        <v>340727</v>
      </c>
      <c r="J713">
        <v>33</v>
      </c>
      <c r="K713">
        <v>0</v>
      </c>
      <c r="L713">
        <v>21000</v>
      </c>
      <c r="M713">
        <v>8460</v>
      </c>
      <c r="N713">
        <v>0</v>
      </c>
      <c r="O713">
        <v>350000</v>
      </c>
      <c r="P713">
        <v>0</v>
      </c>
      <c r="R713">
        <v>4300406</v>
      </c>
      <c r="S713" t="s">
        <v>5940</v>
      </c>
      <c r="T713">
        <v>26880</v>
      </c>
      <c r="U713">
        <v>7296</v>
      </c>
      <c r="V713" t="s">
        <v>5940</v>
      </c>
      <c r="W713">
        <v>340727</v>
      </c>
      <c r="X713">
        <v>33</v>
      </c>
      <c r="Z713">
        <v>2202091</v>
      </c>
      <c r="AB713">
        <v>79</v>
      </c>
      <c r="AC713">
        <v>2202091</v>
      </c>
      <c r="AD713" t="s">
        <v>6651</v>
      </c>
      <c r="AE713">
        <v>1</v>
      </c>
      <c r="AF713">
        <v>2202091</v>
      </c>
      <c r="AG713" t="s">
        <v>6651</v>
      </c>
      <c r="AH713">
        <v>50</v>
      </c>
      <c r="AI713">
        <v>2202091</v>
      </c>
      <c r="AJ713" t="s">
        <v>6651</v>
      </c>
      <c r="AK713">
        <v>222</v>
      </c>
      <c r="AL713">
        <v>2202091</v>
      </c>
      <c r="AM713" t="s">
        <v>6651</v>
      </c>
      <c r="AN713" t="s">
        <v>5940</v>
      </c>
      <c r="AO713">
        <v>0</v>
      </c>
      <c r="AP713">
        <v>2202505</v>
      </c>
      <c r="AQ713" t="s">
        <v>6661</v>
      </c>
      <c r="AR713">
        <v>3408</v>
      </c>
    </row>
    <row r="714" spans="1:44" x14ac:dyDescent="0.25">
      <c r="A714">
        <v>4300455</v>
      </c>
      <c r="B714">
        <v>1</v>
      </c>
      <c r="C714" t="s">
        <v>894</v>
      </c>
      <c r="D714" t="s">
        <v>2303</v>
      </c>
      <c r="E714">
        <v>150</v>
      </c>
      <c r="F714">
        <v>660</v>
      </c>
      <c r="G714">
        <v>1416</v>
      </c>
      <c r="H714" t="s">
        <v>5940</v>
      </c>
      <c r="I714" t="s">
        <v>5940</v>
      </c>
      <c r="J714">
        <v>42</v>
      </c>
      <c r="K714">
        <v>4200</v>
      </c>
      <c r="L714">
        <v>9558</v>
      </c>
      <c r="M714">
        <v>7560</v>
      </c>
      <c r="N714">
        <v>0</v>
      </c>
      <c r="O714">
        <v>0</v>
      </c>
      <c r="P714">
        <v>37</v>
      </c>
      <c r="R714">
        <v>4300455</v>
      </c>
      <c r="S714">
        <v>150</v>
      </c>
      <c r="T714">
        <v>660</v>
      </c>
      <c r="U714">
        <v>1416</v>
      </c>
      <c r="V714" t="s">
        <v>5940</v>
      </c>
      <c r="W714" t="s">
        <v>5940</v>
      </c>
      <c r="X714">
        <v>42</v>
      </c>
      <c r="Z714">
        <v>2202109</v>
      </c>
      <c r="AB714">
        <v>1</v>
      </c>
      <c r="AC714">
        <v>2202109</v>
      </c>
      <c r="AD714" t="s">
        <v>6652</v>
      </c>
      <c r="AE714">
        <v>90</v>
      </c>
      <c r="AF714">
        <v>2202109</v>
      </c>
      <c r="AG714" t="s">
        <v>6652</v>
      </c>
      <c r="AH714" t="s">
        <v>5940</v>
      </c>
      <c r="AI714">
        <v>2202109</v>
      </c>
      <c r="AJ714" t="s">
        <v>6652</v>
      </c>
      <c r="AK714">
        <v>120</v>
      </c>
      <c r="AL714">
        <v>2202109</v>
      </c>
      <c r="AM714" t="s">
        <v>6652</v>
      </c>
      <c r="AN714" t="s">
        <v>5940</v>
      </c>
      <c r="AO714">
        <v>0</v>
      </c>
      <c r="AP714">
        <v>2202539</v>
      </c>
      <c r="AQ714" t="s">
        <v>6662</v>
      </c>
      <c r="AR714">
        <v>167</v>
      </c>
    </row>
    <row r="715" spans="1:44" x14ac:dyDescent="0.25">
      <c r="A715">
        <v>4300471</v>
      </c>
      <c r="B715">
        <v>1</v>
      </c>
      <c r="C715" t="s">
        <v>894</v>
      </c>
      <c r="D715" t="s">
        <v>2304</v>
      </c>
      <c r="E715">
        <v>350</v>
      </c>
      <c r="F715">
        <v>9300</v>
      </c>
      <c r="G715">
        <v>3780</v>
      </c>
      <c r="H715" t="s">
        <v>5940</v>
      </c>
      <c r="I715">
        <v>8</v>
      </c>
      <c r="J715">
        <v>36</v>
      </c>
      <c r="K715">
        <v>420</v>
      </c>
      <c r="L715">
        <v>37800</v>
      </c>
      <c r="M715">
        <v>24000</v>
      </c>
      <c r="N715">
        <v>0</v>
      </c>
      <c r="O715">
        <v>17</v>
      </c>
      <c r="P715">
        <v>47</v>
      </c>
      <c r="R715">
        <v>4300471</v>
      </c>
      <c r="S715">
        <v>350</v>
      </c>
      <c r="T715">
        <v>9300</v>
      </c>
      <c r="U715">
        <v>3780</v>
      </c>
      <c r="V715" t="s">
        <v>5940</v>
      </c>
      <c r="W715">
        <v>8</v>
      </c>
      <c r="X715">
        <v>36</v>
      </c>
      <c r="Z715">
        <v>2202117</v>
      </c>
      <c r="AB715">
        <v>34</v>
      </c>
      <c r="AC715">
        <v>2202117</v>
      </c>
      <c r="AD715" t="s">
        <v>6653</v>
      </c>
      <c r="AE715" t="s">
        <v>5940</v>
      </c>
      <c r="AF715">
        <v>2202117</v>
      </c>
      <c r="AG715" t="s">
        <v>6653</v>
      </c>
      <c r="AH715" t="s">
        <v>5940</v>
      </c>
      <c r="AI715">
        <v>2202117</v>
      </c>
      <c r="AJ715" t="s">
        <v>6653</v>
      </c>
      <c r="AK715">
        <v>82</v>
      </c>
      <c r="AL715">
        <v>2202117</v>
      </c>
      <c r="AM715" t="s">
        <v>6653</v>
      </c>
      <c r="AN715" t="s">
        <v>5940</v>
      </c>
      <c r="AO715">
        <v>0</v>
      </c>
      <c r="AP715">
        <v>2202554</v>
      </c>
      <c r="AQ715" t="s">
        <v>6663</v>
      </c>
      <c r="AR715">
        <v>222</v>
      </c>
    </row>
    <row r="716" spans="1:44" x14ac:dyDescent="0.25">
      <c r="A716">
        <v>4300505</v>
      </c>
      <c r="B716">
        <v>1</v>
      </c>
      <c r="C716" t="s">
        <v>894</v>
      </c>
      <c r="D716" t="s">
        <v>2305</v>
      </c>
      <c r="E716">
        <v>9230</v>
      </c>
      <c r="F716">
        <v>418</v>
      </c>
      <c r="G716">
        <v>6993</v>
      </c>
      <c r="H716" t="s">
        <v>5940</v>
      </c>
      <c r="I716">
        <v>600</v>
      </c>
      <c r="J716">
        <v>1470</v>
      </c>
      <c r="K716">
        <v>14200</v>
      </c>
      <c r="L716">
        <v>369</v>
      </c>
      <c r="M716">
        <v>28220</v>
      </c>
      <c r="N716">
        <v>0</v>
      </c>
      <c r="O716">
        <v>600</v>
      </c>
      <c r="P716">
        <v>819</v>
      </c>
      <c r="R716">
        <v>4300505</v>
      </c>
      <c r="S716">
        <v>9230</v>
      </c>
      <c r="T716">
        <v>418</v>
      </c>
      <c r="U716">
        <v>6993</v>
      </c>
      <c r="V716" t="s">
        <v>5940</v>
      </c>
      <c r="W716">
        <v>600</v>
      </c>
      <c r="X716">
        <v>1470</v>
      </c>
      <c r="Z716">
        <v>2202133</v>
      </c>
      <c r="AB716">
        <v>2</v>
      </c>
      <c r="AC716">
        <v>2202133</v>
      </c>
      <c r="AD716" t="s">
        <v>6654</v>
      </c>
      <c r="AE716" t="s">
        <v>5940</v>
      </c>
      <c r="AF716">
        <v>2202133</v>
      </c>
      <c r="AG716" t="s">
        <v>6654</v>
      </c>
      <c r="AH716" t="s">
        <v>5940</v>
      </c>
      <c r="AI716">
        <v>2202133</v>
      </c>
      <c r="AJ716" t="s">
        <v>6654</v>
      </c>
      <c r="AK716">
        <v>451</v>
      </c>
      <c r="AL716">
        <v>2202133</v>
      </c>
      <c r="AM716" t="s">
        <v>6654</v>
      </c>
      <c r="AN716" t="s">
        <v>5940</v>
      </c>
      <c r="AO716">
        <v>0</v>
      </c>
      <c r="AP716">
        <v>2202604</v>
      </c>
      <c r="AQ716" t="s">
        <v>6664</v>
      </c>
      <c r="AR716">
        <v>309</v>
      </c>
    </row>
    <row r="717" spans="1:44" x14ac:dyDescent="0.25">
      <c r="A717">
        <v>4300554</v>
      </c>
      <c r="B717">
        <v>1</v>
      </c>
      <c r="C717" t="s">
        <v>894</v>
      </c>
      <c r="D717" t="s">
        <v>2306</v>
      </c>
      <c r="E717">
        <v>50</v>
      </c>
      <c r="F717">
        <v>3630</v>
      </c>
      <c r="G717">
        <v>600</v>
      </c>
      <c r="H717" t="s">
        <v>5940</v>
      </c>
      <c r="I717" t="s">
        <v>5940</v>
      </c>
      <c r="J717">
        <v>7</v>
      </c>
      <c r="K717">
        <v>240</v>
      </c>
      <c r="L717">
        <v>11400</v>
      </c>
      <c r="M717">
        <v>4200</v>
      </c>
      <c r="N717">
        <v>0</v>
      </c>
      <c r="O717">
        <v>0</v>
      </c>
      <c r="P717">
        <v>238</v>
      </c>
      <c r="R717">
        <v>4300554</v>
      </c>
      <c r="S717">
        <v>50</v>
      </c>
      <c r="T717">
        <v>3630</v>
      </c>
      <c r="U717">
        <v>600</v>
      </c>
      <c r="V717" t="s">
        <v>5940</v>
      </c>
      <c r="W717" t="s">
        <v>5940</v>
      </c>
      <c r="X717">
        <v>7</v>
      </c>
      <c r="Z717">
        <v>2202174</v>
      </c>
      <c r="AB717" t="s">
        <v>5940</v>
      </c>
      <c r="AC717">
        <v>2202174</v>
      </c>
      <c r="AD717" t="s">
        <v>6655</v>
      </c>
      <c r="AE717">
        <v>894</v>
      </c>
      <c r="AF717">
        <v>2202174</v>
      </c>
      <c r="AG717" t="s">
        <v>6655</v>
      </c>
      <c r="AH717" t="s">
        <v>5940</v>
      </c>
      <c r="AI717">
        <v>2202174</v>
      </c>
      <c r="AJ717" t="s">
        <v>6655</v>
      </c>
      <c r="AK717">
        <v>18</v>
      </c>
      <c r="AL717">
        <v>2202174</v>
      </c>
      <c r="AM717" t="s">
        <v>6655</v>
      </c>
      <c r="AN717" t="s">
        <v>5940</v>
      </c>
      <c r="AO717">
        <v>0</v>
      </c>
      <c r="AP717">
        <v>2202653</v>
      </c>
      <c r="AQ717" t="s">
        <v>6665</v>
      </c>
      <c r="AR717">
        <v>106</v>
      </c>
    </row>
    <row r="718" spans="1:44" x14ac:dyDescent="0.25">
      <c r="A718">
        <v>4300570</v>
      </c>
      <c r="B718">
        <v>1</v>
      </c>
      <c r="C718" t="s">
        <v>894</v>
      </c>
      <c r="D718" t="s">
        <v>2307</v>
      </c>
      <c r="E718">
        <v>250</v>
      </c>
      <c r="F718" t="s">
        <v>5940</v>
      </c>
      <c r="G718">
        <v>113</v>
      </c>
      <c r="H718" t="s">
        <v>5940</v>
      </c>
      <c r="I718">
        <v>4</v>
      </c>
      <c r="J718">
        <v>65</v>
      </c>
      <c r="K718">
        <v>400</v>
      </c>
      <c r="L718">
        <v>0</v>
      </c>
      <c r="M718">
        <v>800</v>
      </c>
      <c r="N718">
        <v>0</v>
      </c>
      <c r="O718">
        <v>4</v>
      </c>
      <c r="P718">
        <v>45</v>
      </c>
      <c r="R718">
        <v>4300570</v>
      </c>
      <c r="S718">
        <v>250</v>
      </c>
      <c r="T718" t="s">
        <v>5940</v>
      </c>
      <c r="U718">
        <v>113</v>
      </c>
      <c r="V718" t="s">
        <v>5940</v>
      </c>
      <c r="W718">
        <v>4</v>
      </c>
      <c r="X718">
        <v>65</v>
      </c>
      <c r="Z718">
        <v>2202208</v>
      </c>
      <c r="AB718" t="s">
        <v>5940</v>
      </c>
      <c r="AC718">
        <v>2202208</v>
      </c>
      <c r="AD718" t="s">
        <v>6656</v>
      </c>
      <c r="AE718">
        <v>125</v>
      </c>
      <c r="AF718">
        <v>2202208</v>
      </c>
      <c r="AG718" t="s">
        <v>6656</v>
      </c>
      <c r="AH718" t="s">
        <v>5940</v>
      </c>
      <c r="AI718">
        <v>2202208</v>
      </c>
      <c r="AJ718" t="s">
        <v>6656</v>
      </c>
      <c r="AK718">
        <v>85</v>
      </c>
      <c r="AL718">
        <v>2202208</v>
      </c>
      <c r="AM718" t="s">
        <v>6656</v>
      </c>
      <c r="AN718" t="s">
        <v>5940</v>
      </c>
      <c r="AO718">
        <v>0</v>
      </c>
      <c r="AP718">
        <v>2202703</v>
      </c>
      <c r="AQ718" t="s">
        <v>6666</v>
      </c>
      <c r="AR718">
        <v>543</v>
      </c>
    </row>
    <row r="719" spans="1:44" x14ac:dyDescent="0.25">
      <c r="A719">
        <v>4300604</v>
      </c>
      <c r="B719">
        <v>1</v>
      </c>
      <c r="C719" t="s">
        <v>894</v>
      </c>
      <c r="D719" t="s">
        <v>2308</v>
      </c>
      <c r="E719" t="s">
        <v>5940</v>
      </c>
      <c r="F719" t="s">
        <v>5940</v>
      </c>
      <c r="G719">
        <v>13</v>
      </c>
      <c r="H719" t="s">
        <v>5940</v>
      </c>
      <c r="I719" t="s">
        <v>5940</v>
      </c>
      <c r="J719">
        <v>1</v>
      </c>
      <c r="K719">
        <v>0</v>
      </c>
      <c r="L719">
        <v>0</v>
      </c>
      <c r="M719">
        <v>8</v>
      </c>
      <c r="N719">
        <v>0</v>
      </c>
      <c r="O719">
        <v>405</v>
      </c>
      <c r="P719">
        <v>1</v>
      </c>
      <c r="R719">
        <v>4300604</v>
      </c>
      <c r="S719" t="s">
        <v>5940</v>
      </c>
      <c r="T719" t="s">
        <v>5940</v>
      </c>
      <c r="U719">
        <v>13</v>
      </c>
      <c r="V719" t="s">
        <v>5940</v>
      </c>
      <c r="W719" t="s">
        <v>5940</v>
      </c>
      <c r="X719">
        <v>1</v>
      </c>
      <c r="Z719">
        <v>2202251</v>
      </c>
      <c r="AB719" t="s">
        <v>5940</v>
      </c>
      <c r="AC719">
        <v>2202251</v>
      </c>
      <c r="AD719" t="s">
        <v>6657</v>
      </c>
      <c r="AE719">
        <v>1050</v>
      </c>
      <c r="AF719">
        <v>2202251</v>
      </c>
      <c r="AG719" t="s">
        <v>6657</v>
      </c>
      <c r="AH719" t="s">
        <v>5940</v>
      </c>
      <c r="AI719">
        <v>2202251</v>
      </c>
      <c r="AJ719" t="s">
        <v>6657</v>
      </c>
      <c r="AK719">
        <v>104</v>
      </c>
      <c r="AL719">
        <v>2202251</v>
      </c>
      <c r="AM719" t="s">
        <v>6657</v>
      </c>
      <c r="AN719" t="s">
        <v>5940</v>
      </c>
      <c r="AO719">
        <v>0</v>
      </c>
      <c r="AP719">
        <v>2202711</v>
      </c>
      <c r="AQ719" t="s">
        <v>6667</v>
      </c>
      <c r="AR719">
        <v>78</v>
      </c>
    </row>
    <row r="720" spans="1:44" x14ac:dyDescent="0.25">
      <c r="A720">
        <v>4300638</v>
      </c>
      <c r="B720">
        <v>1</v>
      </c>
      <c r="C720" t="s">
        <v>894</v>
      </c>
      <c r="D720" t="s">
        <v>2309</v>
      </c>
      <c r="E720" t="s">
        <v>5940</v>
      </c>
      <c r="F720">
        <v>240</v>
      </c>
      <c r="G720">
        <v>600</v>
      </c>
      <c r="H720" t="s">
        <v>5940</v>
      </c>
      <c r="I720">
        <v>2650</v>
      </c>
      <c r="J720">
        <v>91</v>
      </c>
      <c r="K720">
        <v>30</v>
      </c>
      <c r="L720">
        <v>1290</v>
      </c>
      <c r="M720">
        <v>3308</v>
      </c>
      <c r="N720">
        <v>0</v>
      </c>
      <c r="O720">
        <v>2675</v>
      </c>
      <c r="P720">
        <v>119</v>
      </c>
      <c r="R720">
        <v>4300638</v>
      </c>
      <c r="S720" t="s">
        <v>5940</v>
      </c>
      <c r="T720">
        <v>240</v>
      </c>
      <c r="U720">
        <v>600</v>
      </c>
      <c r="V720" t="s">
        <v>5940</v>
      </c>
      <c r="W720">
        <v>2650</v>
      </c>
      <c r="X720">
        <v>91</v>
      </c>
      <c r="Z720">
        <v>2202307</v>
      </c>
      <c r="AB720">
        <v>375</v>
      </c>
      <c r="AC720">
        <v>2202307</v>
      </c>
      <c r="AD720" t="s">
        <v>6658</v>
      </c>
      <c r="AE720">
        <v>60</v>
      </c>
      <c r="AF720">
        <v>2202307</v>
      </c>
      <c r="AG720" t="s">
        <v>6658</v>
      </c>
      <c r="AH720">
        <v>450</v>
      </c>
      <c r="AI720">
        <v>2202307</v>
      </c>
      <c r="AJ720" t="s">
        <v>6658</v>
      </c>
      <c r="AK720">
        <v>675</v>
      </c>
      <c r="AL720">
        <v>2202307</v>
      </c>
      <c r="AM720" t="s">
        <v>6658</v>
      </c>
      <c r="AN720" t="s">
        <v>5940</v>
      </c>
      <c r="AO720">
        <v>0</v>
      </c>
      <c r="AP720">
        <v>2202729</v>
      </c>
      <c r="AQ720" t="s">
        <v>6668</v>
      </c>
      <c r="AR720">
        <v>223</v>
      </c>
    </row>
    <row r="721" spans="1:44" x14ac:dyDescent="0.25">
      <c r="A721">
        <v>4300646</v>
      </c>
      <c r="B721">
        <v>1</v>
      </c>
      <c r="C721" t="s">
        <v>894</v>
      </c>
      <c r="D721" t="s">
        <v>2310</v>
      </c>
      <c r="E721">
        <v>3380</v>
      </c>
      <c r="F721">
        <v>315</v>
      </c>
      <c r="G721">
        <v>2430</v>
      </c>
      <c r="H721" t="s">
        <v>5940</v>
      </c>
      <c r="I721">
        <v>67</v>
      </c>
      <c r="J721">
        <v>1013</v>
      </c>
      <c r="K721">
        <v>3380</v>
      </c>
      <c r="L721">
        <v>315</v>
      </c>
      <c r="M721">
        <v>5670</v>
      </c>
      <c r="N721">
        <v>0</v>
      </c>
      <c r="O721">
        <v>67</v>
      </c>
      <c r="P721">
        <v>525</v>
      </c>
      <c r="R721">
        <v>4300646</v>
      </c>
      <c r="S721">
        <v>3380</v>
      </c>
      <c r="T721">
        <v>315</v>
      </c>
      <c r="U721">
        <v>2430</v>
      </c>
      <c r="V721" t="s">
        <v>5940</v>
      </c>
      <c r="W721">
        <v>67</v>
      </c>
      <c r="X721">
        <v>1013</v>
      </c>
      <c r="Z721">
        <v>2202406</v>
      </c>
      <c r="AB721" t="s">
        <v>5940</v>
      </c>
      <c r="AC721">
        <v>2202406</v>
      </c>
      <c r="AD721" t="s">
        <v>6659</v>
      </c>
      <c r="AE721">
        <v>861</v>
      </c>
      <c r="AF721">
        <v>2202406</v>
      </c>
      <c r="AG721" t="s">
        <v>6659</v>
      </c>
      <c r="AH721">
        <v>2625</v>
      </c>
      <c r="AI721">
        <v>2202406</v>
      </c>
      <c r="AJ721" t="s">
        <v>6659</v>
      </c>
      <c r="AK721">
        <v>127</v>
      </c>
      <c r="AL721">
        <v>2202406</v>
      </c>
      <c r="AM721" t="s">
        <v>6659</v>
      </c>
      <c r="AN721" t="s">
        <v>5940</v>
      </c>
      <c r="AO721">
        <v>0</v>
      </c>
      <c r="AP721">
        <v>2202737</v>
      </c>
      <c r="AQ721" t="s">
        <v>6669</v>
      </c>
      <c r="AR721">
        <v>35</v>
      </c>
    </row>
    <row r="722" spans="1:44" x14ac:dyDescent="0.25">
      <c r="A722">
        <v>4300661</v>
      </c>
      <c r="B722">
        <v>1</v>
      </c>
      <c r="C722" t="s">
        <v>894</v>
      </c>
      <c r="D722" t="s">
        <v>2311</v>
      </c>
      <c r="E722">
        <v>40</v>
      </c>
      <c r="F722">
        <v>4620</v>
      </c>
      <c r="G722">
        <v>768</v>
      </c>
      <c r="H722" t="s">
        <v>5940</v>
      </c>
      <c r="I722" t="s">
        <v>5940</v>
      </c>
      <c r="J722">
        <v>12</v>
      </c>
      <c r="K722">
        <v>20</v>
      </c>
      <c r="L722">
        <v>18700</v>
      </c>
      <c r="M722">
        <v>10080</v>
      </c>
      <c r="N722">
        <v>0</v>
      </c>
      <c r="O722">
        <v>0</v>
      </c>
      <c r="P722">
        <v>12</v>
      </c>
      <c r="R722">
        <v>4300661</v>
      </c>
      <c r="S722">
        <v>40</v>
      </c>
      <c r="T722">
        <v>4620</v>
      </c>
      <c r="U722">
        <v>768</v>
      </c>
      <c r="V722" t="s">
        <v>5940</v>
      </c>
      <c r="W722" t="s">
        <v>5940</v>
      </c>
      <c r="X722">
        <v>12</v>
      </c>
      <c r="Z722">
        <v>2202455</v>
      </c>
      <c r="AB722" t="s">
        <v>5940</v>
      </c>
      <c r="AC722">
        <v>2202455</v>
      </c>
      <c r="AD722" t="s">
        <v>6660</v>
      </c>
      <c r="AE722" t="s">
        <v>5940</v>
      </c>
      <c r="AF722">
        <v>2202455</v>
      </c>
      <c r="AG722" t="s">
        <v>6660</v>
      </c>
      <c r="AH722" t="s">
        <v>5940</v>
      </c>
      <c r="AI722">
        <v>2202455</v>
      </c>
      <c r="AJ722" t="s">
        <v>6660</v>
      </c>
      <c r="AK722">
        <v>107</v>
      </c>
      <c r="AL722">
        <v>2202455</v>
      </c>
      <c r="AM722" t="s">
        <v>6660</v>
      </c>
      <c r="AN722" t="s">
        <v>5940</v>
      </c>
      <c r="AO722">
        <v>0</v>
      </c>
      <c r="AP722">
        <v>2202752</v>
      </c>
      <c r="AQ722" t="s">
        <v>6670</v>
      </c>
      <c r="AR722">
        <v>900</v>
      </c>
    </row>
    <row r="723" spans="1:44" x14ac:dyDescent="0.25">
      <c r="A723">
        <v>4300703</v>
      </c>
      <c r="B723">
        <v>1</v>
      </c>
      <c r="C723" t="s">
        <v>894</v>
      </c>
      <c r="D723" t="s">
        <v>2312</v>
      </c>
      <c r="E723">
        <v>281</v>
      </c>
      <c r="F723">
        <v>50</v>
      </c>
      <c r="G723">
        <v>8100</v>
      </c>
      <c r="H723" t="s">
        <v>5940</v>
      </c>
      <c r="I723" t="s">
        <v>5940</v>
      </c>
      <c r="J723">
        <v>81</v>
      </c>
      <c r="K723">
        <v>660</v>
      </c>
      <c r="L723">
        <v>116</v>
      </c>
      <c r="M723">
        <v>25628</v>
      </c>
      <c r="N723">
        <v>0</v>
      </c>
      <c r="O723">
        <v>60</v>
      </c>
      <c r="P723">
        <v>180</v>
      </c>
      <c r="R723">
        <v>4300703</v>
      </c>
      <c r="S723">
        <v>281</v>
      </c>
      <c r="T723">
        <v>50</v>
      </c>
      <c r="U723">
        <v>8100</v>
      </c>
      <c r="V723" t="s">
        <v>5940</v>
      </c>
      <c r="W723" t="s">
        <v>5940</v>
      </c>
      <c r="X723">
        <v>81</v>
      </c>
      <c r="Z723">
        <v>2202505</v>
      </c>
      <c r="AB723" t="s">
        <v>5940</v>
      </c>
      <c r="AC723">
        <v>2202505</v>
      </c>
      <c r="AD723" t="s">
        <v>6661</v>
      </c>
      <c r="AE723">
        <v>39</v>
      </c>
      <c r="AF723">
        <v>2202505</v>
      </c>
      <c r="AG723" t="s">
        <v>6661</v>
      </c>
      <c r="AH723" t="s">
        <v>5940</v>
      </c>
      <c r="AI723">
        <v>2202505</v>
      </c>
      <c r="AJ723" t="s">
        <v>6661</v>
      </c>
      <c r="AK723">
        <v>1016</v>
      </c>
      <c r="AL723">
        <v>2202505</v>
      </c>
      <c r="AM723" t="s">
        <v>6661</v>
      </c>
      <c r="AN723" t="s">
        <v>5940</v>
      </c>
      <c r="AO723">
        <v>0</v>
      </c>
      <c r="AP723">
        <v>2202778</v>
      </c>
      <c r="AQ723" t="s">
        <v>6671</v>
      </c>
      <c r="AR723">
        <v>715</v>
      </c>
    </row>
    <row r="724" spans="1:44" x14ac:dyDescent="0.25">
      <c r="A724">
        <v>4300802</v>
      </c>
      <c r="B724">
        <v>1</v>
      </c>
      <c r="C724" t="s">
        <v>894</v>
      </c>
      <c r="D724" t="s">
        <v>2313</v>
      </c>
      <c r="E724">
        <v>210</v>
      </c>
      <c r="F724" t="s">
        <v>5940</v>
      </c>
      <c r="G724">
        <v>1250</v>
      </c>
      <c r="H724" t="s">
        <v>5940</v>
      </c>
      <c r="I724" t="s">
        <v>5940</v>
      </c>
      <c r="J724">
        <v>3</v>
      </c>
      <c r="K724">
        <v>300</v>
      </c>
      <c r="L724">
        <v>0</v>
      </c>
      <c r="M724">
        <v>12000</v>
      </c>
      <c r="N724">
        <v>0</v>
      </c>
      <c r="O724">
        <v>0</v>
      </c>
      <c r="P724">
        <v>36</v>
      </c>
      <c r="R724">
        <v>4300802</v>
      </c>
      <c r="S724">
        <v>210</v>
      </c>
      <c r="T724" t="s">
        <v>5940</v>
      </c>
      <c r="U724">
        <v>1250</v>
      </c>
      <c r="V724" t="s">
        <v>5940</v>
      </c>
      <c r="W724" t="s">
        <v>5940</v>
      </c>
      <c r="X724">
        <v>3</v>
      </c>
      <c r="Z724">
        <v>2202539</v>
      </c>
      <c r="AB724" t="s">
        <v>5940</v>
      </c>
      <c r="AC724">
        <v>2202539</v>
      </c>
      <c r="AD724" t="s">
        <v>6662</v>
      </c>
      <c r="AE724">
        <v>523</v>
      </c>
      <c r="AF724">
        <v>2202539</v>
      </c>
      <c r="AG724" t="s">
        <v>6662</v>
      </c>
      <c r="AH724" t="s">
        <v>5940</v>
      </c>
      <c r="AI724">
        <v>2202539</v>
      </c>
      <c r="AJ724" t="s">
        <v>6662</v>
      </c>
      <c r="AK724">
        <v>24</v>
      </c>
      <c r="AL724">
        <v>2202539</v>
      </c>
      <c r="AM724" t="s">
        <v>6662</v>
      </c>
      <c r="AN724" t="s">
        <v>5940</v>
      </c>
      <c r="AO724">
        <v>0</v>
      </c>
      <c r="AP724">
        <v>2202802</v>
      </c>
      <c r="AQ724" t="s">
        <v>6672</v>
      </c>
      <c r="AR724">
        <v>220</v>
      </c>
    </row>
    <row r="725" spans="1:44" x14ac:dyDescent="0.25">
      <c r="A725">
        <v>4300851</v>
      </c>
      <c r="B725">
        <v>1</v>
      </c>
      <c r="C725" t="s">
        <v>894</v>
      </c>
      <c r="D725" t="s">
        <v>2314</v>
      </c>
      <c r="E725" t="s">
        <v>5940</v>
      </c>
      <c r="F725">
        <v>1072</v>
      </c>
      <c r="G725">
        <v>130</v>
      </c>
      <c r="H725" t="s">
        <v>5940</v>
      </c>
      <c r="I725">
        <v>71039</v>
      </c>
      <c r="J725">
        <v>6</v>
      </c>
      <c r="K725">
        <v>0</v>
      </c>
      <c r="L725">
        <v>972</v>
      </c>
      <c r="M725">
        <v>195</v>
      </c>
      <c r="N725">
        <v>0</v>
      </c>
      <c r="O725">
        <v>92816</v>
      </c>
      <c r="P725">
        <v>7</v>
      </c>
      <c r="R725">
        <v>4300851</v>
      </c>
      <c r="S725" t="s">
        <v>5940</v>
      </c>
      <c r="T725">
        <v>1072</v>
      </c>
      <c r="U725">
        <v>130</v>
      </c>
      <c r="V725" t="s">
        <v>5940</v>
      </c>
      <c r="W725">
        <v>71039</v>
      </c>
      <c r="X725">
        <v>6</v>
      </c>
      <c r="Z725">
        <v>2202554</v>
      </c>
      <c r="AB725">
        <v>208</v>
      </c>
      <c r="AC725">
        <v>2202554</v>
      </c>
      <c r="AD725" t="s">
        <v>6663</v>
      </c>
      <c r="AE725" t="s">
        <v>5940</v>
      </c>
      <c r="AF725">
        <v>2202554</v>
      </c>
      <c r="AG725" t="s">
        <v>6663</v>
      </c>
      <c r="AH725" t="s">
        <v>5940</v>
      </c>
      <c r="AI725">
        <v>2202554</v>
      </c>
      <c r="AJ725" t="s">
        <v>6663</v>
      </c>
      <c r="AK725">
        <v>172</v>
      </c>
      <c r="AL725">
        <v>2202554</v>
      </c>
      <c r="AM725" t="s">
        <v>6663</v>
      </c>
      <c r="AN725" t="s">
        <v>5940</v>
      </c>
      <c r="AO725">
        <v>0</v>
      </c>
      <c r="AP725">
        <v>2202851</v>
      </c>
      <c r="AQ725" t="s">
        <v>6673</v>
      </c>
      <c r="AR725">
        <v>388</v>
      </c>
    </row>
    <row r="726" spans="1:44" x14ac:dyDescent="0.25">
      <c r="A726">
        <v>4300877</v>
      </c>
      <c r="B726">
        <v>1</v>
      </c>
      <c r="C726" t="s">
        <v>894</v>
      </c>
      <c r="D726" t="s">
        <v>2315</v>
      </c>
      <c r="E726" t="s">
        <v>5940</v>
      </c>
      <c r="F726" t="s">
        <v>5940</v>
      </c>
      <c r="G726">
        <v>54</v>
      </c>
      <c r="H726" t="s">
        <v>5940</v>
      </c>
      <c r="I726">
        <v>3</v>
      </c>
      <c r="J726">
        <v>13</v>
      </c>
      <c r="K726">
        <v>0</v>
      </c>
      <c r="L726">
        <v>0</v>
      </c>
      <c r="M726">
        <v>60</v>
      </c>
      <c r="N726">
        <v>0</v>
      </c>
      <c r="O726">
        <v>3</v>
      </c>
      <c r="P726">
        <v>13</v>
      </c>
      <c r="R726">
        <v>4300877</v>
      </c>
      <c r="S726" t="s">
        <v>5940</v>
      </c>
      <c r="T726" t="s">
        <v>5940</v>
      </c>
      <c r="U726">
        <v>54</v>
      </c>
      <c r="V726" t="s">
        <v>5940</v>
      </c>
      <c r="W726">
        <v>3</v>
      </c>
      <c r="X726">
        <v>13</v>
      </c>
      <c r="Z726">
        <v>2202604</v>
      </c>
      <c r="AB726" t="s">
        <v>5940</v>
      </c>
      <c r="AC726">
        <v>2202604</v>
      </c>
      <c r="AD726" t="s">
        <v>6664</v>
      </c>
      <c r="AE726">
        <v>17</v>
      </c>
      <c r="AF726">
        <v>2202604</v>
      </c>
      <c r="AG726" t="s">
        <v>6664</v>
      </c>
      <c r="AH726">
        <v>12240</v>
      </c>
      <c r="AI726">
        <v>2202604</v>
      </c>
      <c r="AJ726" t="s">
        <v>6664</v>
      </c>
      <c r="AK726">
        <v>208</v>
      </c>
      <c r="AL726">
        <v>2202604</v>
      </c>
      <c r="AM726" t="s">
        <v>6664</v>
      </c>
      <c r="AN726" t="s">
        <v>5940</v>
      </c>
      <c r="AO726">
        <v>0</v>
      </c>
      <c r="AP726">
        <v>2202901</v>
      </c>
      <c r="AQ726" t="s">
        <v>6674</v>
      </c>
      <c r="AR726">
        <v>2430</v>
      </c>
    </row>
    <row r="727" spans="1:44" x14ac:dyDescent="0.25">
      <c r="A727">
        <v>4300901</v>
      </c>
      <c r="B727">
        <v>1</v>
      </c>
      <c r="C727" t="s">
        <v>894</v>
      </c>
      <c r="D727" t="s">
        <v>2316</v>
      </c>
      <c r="E727">
        <v>4500</v>
      </c>
      <c r="F727">
        <v>192</v>
      </c>
      <c r="G727">
        <v>10200</v>
      </c>
      <c r="H727" t="s">
        <v>5940</v>
      </c>
      <c r="I727" t="s">
        <v>5940</v>
      </c>
      <c r="J727">
        <v>63</v>
      </c>
      <c r="K727">
        <v>30000</v>
      </c>
      <c r="L727">
        <v>720</v>
      </c>
      <c r="M727">
        <v>23400</v>
      </c>
      <c r="N727">
        <v>0</v>
      </c>
      <c r="O727">
        <v>20</v>
      </c>
      <c r="P727">
        <v>378</v>
      </c>
      <c r="R727">
        <v>4300901</v>
      </c>
      <c r="S727">
        <v>4500</v>
      </c>
      <c r="T727">
        <v>192</v>
      </c>
      <c r="U727">
        <v>10200</v>
      </c>
      <c r="V727" t="s">
        <v>5940</v>
      </c>
      <c r="W727" t="s">
        <v>5940</v>
      </c>
      <c r="X727">
        <v>63</v>
      </c>
      <c r="Z727">
        <v>2202653</v>
      </c>
      <c r="AB727" t="s">
        <v>5940</v>
      </c>
      <c r="AC727">
        <v>2202653</v>
      </c>
      <c r="AD727" t="s">
        <v>6665</v>
      </c>
      <c r="AE727">
        <v>1851</v>
      </c>
      <c r="AF727">
        <v>2202653</v>
      </c>
      <c r="AG727" t="s">
        <v>6665</v>
      </c>
      <c r="AH727" t="s">
        <v>5940</v>
      </c>
      <c r="AI727">
        <v>2202653</v>
      </c>
      <c r="AJ727" t="s">
        <v>6665</v>
      </c>
      <c r="AK727">
        <v>15</v>
      </c>
      <c r="AL727">
        <v>2202653</v>
      </c>
      <c r="AM727" t="s">
        <v>6665</v>
      </c>
      <c r="AN727" t="s">
        <v>5940</v>
      </c>
      <c r="AO727">
        <v>0</v>
      </c>
      <c r="AP727">
        <v>2203008</v>
      </c>
      <c r="AQ727" t="s">
        <v>6675</v>
      </c>
      <c r="AR727">
        <v>850</v>
      </c>
    </row>
    <row r="728" spans="1:44" x14ac:dyDescent="0.25">
      <c r="A728">
        <v>4301008</v>
      </c>
      <c r="B728">
        <v>1</v>
      </c>
      <c r="C728" t="s">
        <v>894</v>
      </c>
      <c r="D728" t="s">
        <v>2317</v>
      </c>
      <c r="E728">
        <v>2400</v>
      </c>
      <c r="F728">
        <v>974</v>
      </c>
      <c r="G728">
        <v>4094</v>
      </c>
      <c r="H728" t="s">
        <v>5940</v>
      </c>
      <c r="I728" t="s">
        <v>5940</v>
      </c>
      <c r="J728">
        <v>58</v>
      </c>
      <c r="K728">
        <v>6800</v>
      </c>
      <c r="L728">
        <v>1920</v>
      </c>
      <c r="M728">
        <v>8400</v>
      </c>
      <c r="N728">
        <v>0</v>
      </c>
      <c r="O728">
        <v>0</v>
      </c>
      <c r="P728">
        <v>60</v>
      </c>
      <c r="R728">
        <v>4301008</v>
      </c>
      <c r="S728">
        <v>2400</v>
      </c>
      <c r="T728">
        <v>974</v>
      </c>
      <c r="U728">
        <v>4094</v>
      </c>
      <c r="V728" t="s">
        <v>5940</v>
      </c>
      <c r="W728" t="s">
        <v>5940</v>
      </c>
      <c r="X728">
        <v>58</v>
      </c>
      <c r="Z728">
        <v>2202703</v>
      </c>
      <c r="AB728" t="s">
        <v>5940</v>
      </c>
      <c r="AC728">
        <v>2202703</v>
      </c>
      <c r="AD728" t="s">
        <v>6666</v>
      </c>
      <c r="AE728">
        <v>39</v>
      </c>
      <c r="AF728">
        <v>2202703</v>
      </c>
      <c r="AG728" t="s">
        <v>6666</v>
      </c>
      <c r="AH728">
        <v>600</v>
      </c>
      <c r="AI728">
        <v>2202703</v>
      </c>
      <c r="AJ728" t="s">
        <v>6666</v>
      </c>
      <c r="AK728">
        <v>740</v>
      </c>
      <c r="AL728">
        <v>2202703</v>
      </c>
      <c r="AM728" t="s">
        <v>6666</v>
      </c>
      <c r="AN728" t="s">
        <v>5940</v>
      </c>
      <c r="AO728">
        <v>0</v>
      </c>
      <c r="AP728">
        <v>2203107</v>
      </c>
      <c r="AQ728" t="s">
        <v>6676</v>
      </c>
      <c r="AR728">
        <v>972</v>
      </c>
    </row>
    <row r="729" spans="1:44" x14ac:dyDescent="0.25">
      <c r="A729">
        <v>4301073</v>
      </c>
      <c r="B729">
        <v>1</v>
      </c>
      <c r="C729" t="s">
        <v>894</v>
      </c>
      <c r="D729" t="s">
        <v>2319</v>
      </c>
      <c r="E729" t="s">
        <v>5940</v>
      </c>
      <c r="F729">
        <v>108</v>
      </c>
      <c r="G729">
        <v>10</v>
      </c>
      <c r="H729" t="s">
        <v>5940</v>
      </c>
      <c r="I729" t="s">
        <v>5940</v>
      </c>
      <c r="J729">
        <v>15</v>
      </c>
      <c r="K729">
        <v>0</v>
      </c>
      <c r="L729">
        <v>108</v>
      </c>
      <c r="M729">
        <v>540</v>
      </c>
      <c r="N729">
        <v>0</v>
      </c>
      <c r="O729">
        <v>0</v>
      </c>
      <c r="P729">
        <v>28</v>
      </c>
      <c r="R729">
        <v>4301073</v>
      </c>
      <c r="S729" t="s">
        <v>5940</v>
      </c>
      <c r="T729">
        <v>108</v>
      </c>
      <c r="U729">
        <v>10</v>
      </c>
      <c r="V729" t="s">
        <v>5940</v>
      </c>
      <c r="W729" t="s">
        <v>5940</v>
      </c>
      <c r="X729">
        <v>15</v>
      </c>
      <c r="Z729">
        <v>2202711</v>
      </c>
      <c r="AB729" t="s">
        <v>5940</v>
      </c>
      <c r="AC729">
        <v>2202711</v>
      </c>
      <c r="AD729" t="s">
        <v>6667</v>
      </c>
      <c r="AE729">
        <v>64</v>
      </c>
      <c r="AF729">
        <v>2202711</v>
      </c>
      <c r="AG729" t="s">
        <v>6667</v>
      </c>
      <c r="AH729" t="s">
        <v>5940</v>
      </c>
      <c r="AI729">
        <v>2202711</v>
      </c>
      <c r="AJ729" t="s">
        <v>6667</v>
      </c>
      <c r="AK729">
        <v>29</v>
      </c>
      <c r="AL729">
        <v>2202711</v>
      </c>
      <c r="AM729" t="s">
        <v>6667</v>
      </c>
      <c r="AN729" t="s">
        <v>5940</v>
      </c>
      <c r="AO729">
        <v>0</v>
      </c>
      <c r="AP729">
        <v>2203206</v>
      </c>
      <c r="AQ729" t="s">
        <v>6677</v>
      </c>
      <c r="AR729">
        <v>400</v>
      </c>
    </row>
    <row r="730" spans="1:44" x14ac:dyDescent="0.25">
      <c r="A730">
        <v>4301057</v>
      </c>
      <c r="B730">
        <v>1</v>
      </c>
      <c r="C730" t="s">
        <v>894</v>
      </c>
      <c r="D730" t="s">
        <v>2318</v>
      </c>
      <c r="E730" t="s">
        <v>5940</v>
      </c>
      <c r="F730" t="s">
        <v>5940</v>
      </c>
      <c r="G730">
        <v>36</v>
      </c>
      <c r="H730" t="s">
        <v>5940</v>
      </c>
      <c r="I730" t="s">
        <v>5940</v>
      </c>
      <c r="J730" t="s">
        <v>5940</v>
      </c>
      <c r="K730">
        <v>0</v>
      </c>
      <c r="L730">
        <v>0</v>
      </c>
      <c r="M730">
        <v>43</v>
      </c>
      <c r="N730">
        <v>0</v>
      </c>
      <c r="O730">
        <v>0</v>
      </c>
      <c r="P730">
        <v>0</v>
      </c>
      <c r="R730">
        <v>4301057</v>
      </c>
      <c r="S730" t="s">
        <v>5940</v>
      </c>
      <c r="T730" t="s">
        <v>5940</v>
      </c>
      <c r="U730">
        <v>36</v>
      </c>
      <c r="V730" t="s">
        <v>5940</v>
      </c>
      <c r="W730" t="s">
        <v>5940</v>
      </c>
      <c r="X730" t="s">
        <v>5940</v>
      </c>
      <c r="Z730">
        <v>2202729</v>
      </c>
      <c r="AB730" t="s">
        <v>5940</v>
      </c>
      <c r="AC730">
        <v>2202729</v>
      </c>
      <c r="AD730" t="s">
        <v>6668</v>
      </c>
      <c r="AE730" t="s">
        <v>5940</v>
      </c>
      <c r="AF730">
        <v>2202729</v>
      </c>
      <c r="AG730" t="s">
        <v>6668</v>
      </c>
      <c r="AH730" t="s">
        <v>5940</v>
      </c>
      <c r="AI730">
        <v>2202729</v>
      </c>
      <c r="AJ730" t="s">
        <v>6668</v>
      </c>
      <c r="AK730">
        <v>141</v>
      </c>
      <c r="AL730">
        <v>2202729</v>
      </c>
      <c r="AM730" t="s">
        <v>6668</v>
      </c>
      <c r="AN730" t="s">
        <v>5940</v>
      </c>
      <c r="AO730">
        <v>0</v>
      </c>
      <c r="AP730">
        <v>2203230</v>
      </c>
      <c r="AQ730" t="s">
        <v>6678</v>
      </c>
      <c r="AR730">
        <v>540</v>
      </c>
    </row>
    <row r="731" spans="1:44" x14ac:dyDescent="0.25">
      <c r="A731">
        <v>4301206</v>
      </c>
      <c r="B731">
        <v>1</v>
      </c>
      <c r="C731" t="s">
        <v>894</v>
      </c>
      <c r="D731" t="s">
        <v>2321</v>
      </c>
      <c r="E731">
        <v>432</v>
      </c>
      <c r="F731">
        <v>1848</v>
      </c>
      <c r="G731">
        <v>8201</v>
      </c>
      <c r="H731" t="s">
        <v>5940</v>
      </c>
      <c r="I731" t="s">
        <v>5940</v>
      </c>
      <c r="J731">
        <v>2500</v>
      </c>
      <c r="K731">
        <v>540</v>
      </c>
      <c r="L731">
        <v>10800</v>
      </c>
      <c r="M731">
        <v>36000</v>
      </c>
      <c r="N731">
        <v>0</v>
      </c>
      <c r="O731">
        <v>40</v>
      </c>
      <c r="P731">
        <v>2040</v>
      </c>
      <c r="R731">
        <v>4301206</v>
      </c>
      <c r="S731">
        <v>432</v>
      </c>
      <c r="T731">
        <v>1848</v>
      </c>
      <c r="U731">
        <v>8201</v>
      </c>
      <c r="V731" t="s">
        <v>5940</v>
      </c>
      <c r="W731" t="s">
        <v>5940</v>
      </c>
      <c r="X731">
        <v>2500</v>
      </c>
      <c r="Z731">
        <v>2202737</v>
      </c>
      <c r="AB731" t="s">
        <v>5940</v>
      </c>
      <c r="AC731">
        <v>2202737</v>
      </c>
      <c r="AD731" t="s">
        <v>6669</v>
      </c>
      <c r="AE731">
        <v>68</v>
      </c>
      <c r="AF731">
        <v>2202737</v>
      </c>
      <c r="AG731" t="s">
        <v>6669</v>
      </c>
      <c r="AH731" t="s">
        <v>5940</v>
      </c>
      <c r="AI731">
        <v>2202737</v>
      </c>
      <c r="AJ731" t="s">
        <v>6669</v>
      </c>
      <c r="AK731">
        <v>7</v>
      </c>
      <c r="AL731">
        <v>2202737</v>
      </c>
      <c r="AM731" t="s">
        <v>6669</v>
      </c>
      <c r="AN731" t="s">
        <v>5940</v>
      </c>
      <c r="AO731">
        <v>0</v>
      </c>
      <c r="AP731">
        <v>2203255</v>
      </c>
      <c r="AQ731" t="s">
        <v>6679</v>
      </c>
      <c r="AR731">
        <v>96</v>
      </c>
    </row>
    <row r="732" spans="1:44" x14ac:dyDescent="0.25">
      <c r="A732">
        <v>4301107</v>
      </c>
      <c r="B732">
        <v>1</v>
      </c>
      <c r="C732" t="s">
        <v>894</v>
      </c>
      <c r="D732" t="s">
        <v>2320</v>
      </c>
      <c r="E732" t="s">
        <v>5940</v>
      </c>
      <c r="F732">
        <v>180</v>
      </c>
      <c r="G732">
        <v>600</v>
      </c>
      <c r="H732" t="s">
        <v>5940</v>
      </c>
      <c r="I732">
        <v>8</v>
      </c>
      <c r="J732">
        <v>48</v>
      </c>
      <c r="K732">
        <v>240</v>
      </c>
      <c r="L732">
        <v>2280</v>
      </c>
      <c r="M732">
        <v>753</v>
      </c>
      <c r="N732">
        <v>0</v>
      </c>
      <c r="O732">
        <v>0</v>
      </c>
      <c r="P732">
        <v>80</v>
      </c>
      <c r="R732">
        <v>4301107</v>
      </c>
      <c r="S732" t="s">
        <v>5940</v>
      </c>
      <c r="T732">
        <v>180</v>
      </c>
      <c r="U732">
        <v>600</v>
      </c>
      <c r="V732" t="s">
        <v>5940</v>
      </c>
      <c r="W732">
        <v>8</v>
      </c>
      <c r="X732">
        <v>48</v>
      </c>
      <c r="Z732">
        <v>2202752</v>
      </c>
      <c r="AB732">
        <v>60</v>
      </c>
      <c r="AC732">
        <v>2202752</v>
      </c>
      <c r="AD732" t="s">
        <v>6670</v>
      </c>
      <c r="AE732">
        <v>630</v>
      </c>
      <c r="AF732">
        <v>2202752</v>
      </c>
      <c r="AG732" t="s">
        <v>6670</v>
      </c>
      <c r="AH732">
        <v>400</v>
      </c>
      <c r="AI732">
        <v>2202752</v>
      </c>
      <c r="AJ732" t="s">
        <v>6670</v>
      </c>
      <c r="AK732">
        <v>333</v>
      </c>
      <c r="AL732">
        <v>2202752</v>
      </c>
      <c r="AM732" t="s">
        <v>6670</v>
      </c>
      <c r="AN732" t="s">
        <v>5940</v>
      </c>
      <c r="AO732">
        <v>0</v>
      </c>
      <c r="AP732">
        <v>2203271</v>
      </c>
      <c r="AQ732" t="s">
        <v>6680</v>
      </c>
      <c r="AR732">
        <v>377</v>
      </c>
    </row>
    <row r="733" spans="1:44" x14ac:dyDescent="0.25">
      <c r="A733">
        <v>4301305</v>
      </c>
      <c r="B733">
        <v>1</v>
      </c>
      <c r="C733" t="s">
        <v>894</v>
      </c>
      <c r="D733" t="s">
        <v>2322</v>
      </c>
      <c r="E733" t="s">
        <v>5940</v>
      </c>
      <c r="F733">
        <v>15080</v>
      </c>
      <c r="G733">
        <v>27</v>
      </c>
      <c r="H733" t="s">
        <v>5940</v>
      </c>
      <c r="I733">
        <v>206086</v>
      </c>
      <c r="J733">
        <v>20</v>
      </c>
      <c r="K733">
        <v>0</v>
      </c>
      <c r="L733">
        <v>20160</v>
      </c>
      <c r="M733">
        <v>1920</v>
      </c>
      <c r="N733">
        <v>0</v>
      </c>
      <c r="O733">
        <v>275296</v>
      </c>
      <c r="P733">
        <v>90</v>
      </c>
      <c r="R733">
        <v>4301305</v>
      </c>
      <c r="S733" t="s">
        <v>5940</v>
      </c>
      <c r="T733">
        <v>15080</v>
      </c>
      <c r="U733">
        <v>27</v>
      </c>
      <c r="V733" t="s">
        <v>5940</v>
      </c>
      <c r="W733">
        <v>206086</v>
      </c>
      <c r="X733">
        <v>20</v>
      </c>
      <c r="Z733">
        <v>2202778</v>
      </c>
      <c r="AB733" t="s">
        <v>5940</v>
      </c>
      <c r="AC733">
        <v>2202778</v>
      </c>
      <c r="AD733" t="s">
        <v>6671</v>
      </c>
      <c r="AE733">
        <v>148</v>
      </c>
      <c r="AF733">
        <v>2202778</v>
      </c>
      <c r="AG733" t="s">
        <v>6671</v>
      </c>
      <c r="AH733" t="s">
        <v>5940</v>
      </c>
      <c r="AI733">
        <v>2202778</v>
      </c>
      <c r="AJ733" t="s">
        <v>6671</v>
      </c>
      <c r="AK733">
        <v>86</v>
      </c>
      <c r="AL733">
        <v>2202778</v>
      </c>
      <c r="AM733" t="s">
        <v>6671</v>
      </c>
      <c r="AN733" t="s">
        <v>5940</v>
      </c>
      <c r="AO733">
        <v>0</v>
      </c>
      <c r="AP733">
        <v>2203305</v>
      </c>
      <c r="AQ733" t="s">
        <v>6681</v>
      </c>
      <c r="AR733">
        <v>249</v>
      </c>
    </row>
    <row r="734" spans="1:44" x14ac:dyDescent="0.25">
      <c r="A734">
        <v>4301404</v>
      </c>
      <c r="B734">
        <v>1</v>
      </c>
      <c r="C734" t="s">
        <v>894</v>
      </c>
      <c r="D734" t="s">
        <v>2323</v>
      </c>
      <c r="E734">
        <v>126</v>
      </c>
      <c r="F734">
        <v>367</v>
      </c>
      <c r="G734">
        <v>1399</v>
      </c>
      <c r="H734" t="s">
        <v>5940</v>
      </c>
      <c r="I734" t="s">
        <v>5940</v>
      </c>
      <c r="J734">
        <v>150</v>
      </c>
      <c r="K734">
        <v>625</v>
      </c>
      <c r="L734">
        <v>760</v>
      </c>
      <c r="M734">
        <v>8960</v>
      </c>
      <c r="N734">
        <v>0</v>
      </c>
      <c r="O734">
        <v>18</v>
      </c>
      <c r="P734">
        <v>113</v>
      </c>
      <c r="R734">
        <v>4301404</v>
      </c>
      <c r="S734">
        <v>126</v>
      </c>
      <c r="T734">
        <v>367</v>
      </c>
      <c r="U734">
        <v>1399</v>
      </c>
      <c r="V734" t="s">
        <v>5940</v>
      </c>
      <c r="W734" t="s">
        <v>5940</v>
      </c>
      <c r="X734">
        <v>150</v>
      </c>
      <c r="Z734">
        <v>2202802</v>
      </c>
      <c r="AB734" t="s">
        <v>5940</v>
      </c>
      <c r="AC734">
        <v>2202802</v>
      </c>
      <c r="AD734" t="s">
        <v>6672</v>
      </c>
      <c r="AE734" t="s">
        <v>5940</v>
      </c>
      <c r="AF734">
        <v>2202802</v>
      </c>
      <c r="AG734" t="s">
        <v>6672</v>
      </c>
      <c r="AH734" t="s">
        <v>5940</v>
      </c>
      <c r="AI734">
        <v>2202802</v>
      </c>
      <c r="AJ734" t="s">
        <v>6672</v>
      </c>
      <c r="AK734">
        <v>88</v>
      </c>
      <c r="AL734">
        <v>2202802</v>
      </c>
      <c r="AM734" t="s">
        <v>6672</v>
      </c>
      <c r="AN734" t="s">
        <v>5940</v>
      </c>
      <c r="AO734">
        <v>0</v>
      </c>
      <c r="AP734">
        <v>2203354</v>
      </c>
      <c r="AQ734" t="s">
        <v>6682</v>
      </c>
      <c r="AR734">
        <v>435</v>
      </c>
    </row>
    <row r="735" spans="1:44" x14ac:dyDescent="0.25">
      <c r="A735">
        <v>4301503</v>
      </c>
      <c r="B735">
        <v>1</v>
      </c>
      <c r="C735" t="s">
        <v>894</v>
      </c>
      <c r="D735" t="s">
        <v>2324</v>
      </c>
      <c r="E735">
        <v>6000</v>
      </c>
      <c r="F735">
        <v>7770</v>
      </c>
      <c r="G735">
        <v>2250</v>
      </c>
      <c r="H735" t="s">
        <v>5940</v>
      </c>
      <c r="I735">
        <v>6</v>
      </c>
      <c r="J735">
        <v>18</v>
      </c>
      <c r="K735">
        <v>8400</v>
      </c>
      <c r="L735">
        <v>44400</v>
      </c>
      <c r="M735">
        <v>5400</v>
      </c>
      <c r="N735">
        <v>0</v>
      </c>
      <c r="O735">
        <v>0</v>
      </c>
      <c r="P735">
        <v>21</v>
      </c>
      <c r="R735">
        <v>4301503</v>
      </c>
      <c r="S735">
        <v>6000</v>
      </c>
      <c r="T735">
        <v>7770</v>
      </c>
      <c r="U735">
        <v>2250</v>
      </c>
      <c r="V735" t="s">
        <v>5940</v>
      </c>
      <c r="W735">
        <v>6</v>
      </c>
      <c r="X735">
        <v>18</v>
      </c>
      <c r="Z735">
        <v>2202851</v>
      </c>
      <c r="AB735" t="s">
        <v>5940</v>
      </c>
      <c r="AC735">
        <v>2202851</v>
      </c>
      <c r="AD735" t="s">
        <v>6673</v>
      </c>
      <c r="AE735" t="s">
        <v>5940</v>
      </c>
      <c r="AF735">
        <v>2202851</v>
      </c>
      <c r="AG735" t="s">
        <v>6673</v>
      </c>
      <c r="AH735" t="s">
        <v>5940</v>
      </c>
      <c r="AI735">
        <v>2202851</v>
      </c>
      <c r="AJ735" t="s">
        <v>6673</v>
      </c>
      <c r="AK735">
        <v>267</v>
      </c>
      <c r="AL735">
        <v>2202851</v>
      </c>
      <c r="AM735" t="s">
        <v>6673</v>
      </c>
      <c r="AN735" t="s">
        <v>5940</v>
      </c>
      <c r="AO735">
        <v>0</v>
      </c>
      <c r="AP735">
        <v>2203404</v>
      </c>
      <c r="AQ735" t="s">
        <v>6683</v>
      </c>
      <c r="AR735">
        <v>195</v>
      </c>
    </row>
    <row r="736" spans="1:44" x14ac:dyDescent="0.25">
      <c r="A736">
        <v>4301552</v>
      </c>
      <c r="B736">
        <v>1</v>
      </c>
      <c r="C736" t="s">
        <v>894</v>
      </c>
      <c r="D736" t="s">
        <v>2325</v>
      </c>
      <c r="E736">
        <v>333</v>
      </c>
      <c r="F736">
        <v>2384</v>
      </c>
      <c r="G736">
        <v>2471</v>
      </c>
      <c r="H736" t="s">
        <v>5940</v>
      </c>
      <c r="I736" t="s">
        <v>5940</v>
      </c>
      <c r="J736">
        <v>75</v>
      </c>
      <c r="K736">
        <v>880</v>
      </c>
      <c r="L736">
        <v>12400</v>
      </c>
      <c r="M736">
        <v>20250</v>
      </c>
      <c r="N736">
        <v>0</v>
      </c>
      <c r="O736">
        <v>30</v>
      </c>
      <c r="P736">
        <v>390</v>
      </c>
      <c r="R736">
        <v>4301552</v>
      </c>
      <c r="S736">
        <v>333</v>
      </c>
      <c r="T736">
        <v>2384</v>
      </c>
      <c r="U736">
        <v>2471</v>
      </c>
      <c r="V736" t="s">
        <v>5940</v>
      </c>
      <c r="W736" t="s">
        <v>5940</v>
      </c>
      <c r="X736">
        <v>75</v>
      </c>
      <c r="Z736">
        <v>2202901</v>
      </c>
      <c r="AB736" t="s">
        <v>5940</v>
      </c>
      <c r="AC736">
        <v>2202901</v>
      </c>
      <c r="AD736" t="s">
        <v>6674</v>
      </c>
      <c r="AE736">
        <v>1000</v>
      </c>
      <c r="AF736">
        <v>2202901</v>
      </c>
      <c r="AG736" t="s">
        <v>6674</v>
      </c>
      <c r="AH736">
        <v>350</v>
      </c>
      <c r="AI736">
        <v>2202901</v>
      </c>
      <c r="AJ736" t="s">
        <v>6674</v>
      </c>
      <c r="AK736">
        <v>460</v>
      </c>
      <c r="AL736">
        <v>2202901</v>
      </c>
      <c r="AM736" t="s">
        <v>6674</v>
      </c>
      <c r="AN736" t="s">
        <v>5940</v>
      </c>
      <c r="AO736">
        <v>0</v>
      </c>
      <c r="AP736">
        <v>2203420</v>
      </c>
      <c r="AQ736" t="s">
        <v>6684</v>
      </c>
      <c r="AR736">
        <v>35</v>
      </c>
    </row>
    <row r="737" spans="1:44" x14ac:dyDescent="0.25">
      <c r="A737">
        <v>4301602</v>
      </c>
      <c r="B737">
        <v>1</v>
      </c>
      <c r="C737" t="s">
        <v>894</v>
      </c>
      <c r="D737" t="s">
        <v>2326</v>
      </c>
      <c r="E737" t="s">
        <v>5940</v>
      </c>
      <c r="F737">
        <v>18720</v>
      </c>
      <c r="G737">
        <v>378</v>
      </c>
      <c r="H737" t="s">
        <v>5940</v>
      </c>
      <c r="I737">
        <v>82280</v>
      </c>
      <c r="J737">
        <v>11</v>
      </c>
      <c r="K737">
        <v>0</v>
      </c>
      <c r="L737">
        <v>10500</v>
      </c>
      <c r="M737">
        <v>1350</v>
      </c>
      <c r="N737">
        <v>0</v>
      </c>
      <c r="O737">
        <v>67496</v>
      </c>
      <c r="P737">
        <v>9</v>
      </c>
      <c r="R737">
        <v>4301602</v>
      </c>
      <c r="S737" t="s">
        <v>5940</v>
      </c>
      <c r="T737">
        <v>18720</v>
      </c>
      <c r="U737">
        <v>378</v>
      </c>
      <c r="V737" t="s">
        <v>5940</v>
      </c>
      <c r="W737">
        <v>82280</v>
      </c>
      <c r="X737">
        <v>11</v>
      </c>
      <c r="Z737">
        <v>2203008</v>
      </c>
      <c r="AB737" t="s">
        <v>5940</v>
      </c>
      <c r="AC737">
        <v>2203008</v>
      </c>
      <c r="AD737" t="s">
        <v>6675</v>
      </c>
      <c r="AE737">
        <v>608</v>
      </c>
      <c r="AF737">
        <v>2203008</v>
      </c>
      <c r="AG737" t="s">
        <v>6675</v>
      </c>
      <c r="AH737">
        <v>350</v>
      </c>
      <c r="AI737">
        <v>2203008</v>
      </c>
      <c r="AJ737" t="s">
        <v>6675</v>
      </c>
      <c r="AK737">
        <v>83</v>
      </c>
      <c r="AL737">
        <v>2203008</v>
      </c>
      <c r="AM737" t="s">
        <v>6675</v>
      </c>
      <c r="AN737" t="s">
        <v>5940</v>
      </c>
      <c r="AO737">
        <v>0</v>
      </c>
      <c r="AP737">
        <v>2203453</v>
      </c>
      <c r="AQ737" t="s">
        <v>6685</v>
      </c>
      <c r="AR737">
        <v>1560</v>
      </c>
    </row>
    <row r="738" spans="1:44" x14ac:dyDescent="0.25">
      <c r="A738">
        <v>4301636</v>
      </c>
      <c r="B738">
        <v>1</v>
      </c>
      <c r="C738" t="s">
        <v>894</v>
      </c>
      <c r="D738" t="s">
        <v>2327</v>
      </c>
      <c r="E738" t="s">
        <v>5940</v>
      </c>
      <c r="F738" t="s">
        <v>5940</v>
      </c>
      <c r="G738">
        <v>55</v>
      </c>
      <c r="H738" t="s">
        <v>5940</v>
      </c>
      <c r="I738">
        <v>1761</v>
      </c>
      <c r="J738">
        <v>1</v>
      </c>
      <c r="K738">
        <v>0</v>
      </c>
      <c r="L738">
        <v>0</v>
      </c>
      <c r="M738">
        <v>31</v>
      </c>
      <c r="N738">
        <v>0</v>
      </c>
      <c r="O738">
        <v>1482</v>
      </c>
      <c r="P738">
        <v>1</v>
      </c>
      <c r="R738">
        <v>4301636</v>
      </c>
      <c r="S738" t="s">
        <v>5940</v>
      </c>
      <c r="T738" t="s">
        <v>5940</v>
      </c>
      <c r="U738">
        <v>55</v>
      </c>
      <c r="V738" t="s">
        <v>5940</v>
      </c>
      <c r="W738">
        <v>1761</v>
      </c>
      <c r="X738">
        <v>1</v>
      </c>
      <c r="Z738">
        <v>2203107</v>
      </c>
      <c r="AB738" t="s">
        <v>5940</v>
      </c>
      <c r="AC738">
        <v>2203107</v>
      </c>
      <c r="AD738" t="s">
        <v>6676</v>
      </c>
      <c r="AE738">
        <v>720</v>
      </c>
      <c r="AF738">
        <v>2203107</v>
      </c>
      <c r="AG738" t="s">
        <v>6676</v>
      </c>
      <c r="AH738">
        <v>500</v>
      </c>
      <c r="AI738">
        <v>2203107</v>
      </c>
      <c r="AJ738" t="s">
        <v>6676</v>
      </c>
      <c r="AK738">
        <v>432</v>
      </c>
      <c r="AL738">
        <v>2203107</v>
      </c>
      <c r="AM738" t="s">
        <v>6676</v>
      </c>
      <c r="AN738" t="s">
        <v>5940</v>
      </c>
      <c r="AO738">
        <v>0</v>
      </c>
      <c r="AP738">
        <v>2203503</v>
      </c>
      <c r="AQ738" t="s">
        <v>6686</v>
      </c>
      <c r="AR738">
        <v>1279</v>
      </c>
    </row>
    <row r="739" spans="1:44" x14ac:dyDescent="0.25">
      <c r="A739">
        <v>4301651</v>
      </c>
      <c r="B739">
        <v>1</v>
      </c>
      <c r="C739" t="s">
        <v>894</v>
      </c>
      <c r="D739" t="s">
        <v>2328</v>
      </c>
      <c r="E739">
        <v>630</v>
      </c>
      <c r="F739" t="s">
        <v>5940</v>
      </c>
      <c r="G739">
        <v>900</v>
      </c>
      <c r="H739" t="s">
        <v>5940</v>
      </c>
      <c r="I739">
        <v>8</v>
      </c>
      <c r="J739">
        <v>47</v>
      </c>
      <c r="K739">
        <v>900</v>
      </c>
      <c r="L739">
        <v>0</v>
      </c>
      <c r="M739">
        <v>3075</v>
      </c>
      <c r="N739">
        <v>0</v>
      </c>
      <c r="O739">
        <v>8</v>
      </c>
      <c r="P739">
        <v>84</v>
      </c>
      <c r="R739">
        <v>4301651</v>
      </c>
      <c r="S739">
        <v>630</v>
      </c>
      <c r="T739" t="s">
        <v>5940</v>
      </c>
      <c r="U739">
        <v>900</v>
      </c>
      <c r="V739" t="s">
        <v>5940</v>
      </c>
      <c r="W739">
        <v>8</v>
      </c>
      <c r="X739">
        <v>47</v>
      </c>
      <c r="Z739">
        <v>2203206</v>
      </c>
      <c r="AB739" t="s">
        <v>5940</v>
      </c>
      <c r="AC739">
        <v>2203206</v>
      </c>
      <c r="AD739" t="s">
        <v>6677</v>
      </c>
      <c r="AE739">
        <v>100</v>
      </c>
      <c r="AF739">
        <v>2203206</v>
      </c>
      <c r="AG739" t="s">
        <v>6677</v>
      </c>
      <c r="AH739" t="s">
        <v>5940</v>
      </c>
      <c r="AI739">
        <v>2203206</v>
      </c>
      <c r="AJ739" t="s">
        <v>6677</v>
      </c>
      <c r="AK739">
        <v>120</v>
      </c>
      <c r="AL739">
        <v>2203206</v>
      </c>
      <c r="AM739" t="s">
        <v>6677</v>
      </c>
      <c r="AN739" t="s">
        <v>5940</v>
      </c>
      <c r="AO739">
        <v>0</v>
      </c>
      <c r="AP739">
        <v>2203602</v>
      </c>
      <c r="AQ739" t="s">
        <v>6687</v>
      </c>
      <c r="AR739">
        <v>2200</v>
      </c>
    </row>
    <row r="740" spans="1:44" x14ac:dyDescent="0.25">
      <c r="A740">
        <v>4301701</v>
      </c>
      <c r="B740">
        <v>1</v>
      </c>
      <c r="C740" t="s">
        <v>894</v>
      </c>
      <c r="D740" t="s">
        <v>2329</v>
      </c>
      <c r="E740">
        <v>1425</v>
      </c>
      <c r="F740">
        <v>2016</v>
      </c>
      <c r="G740">
        <v>9088</v>
      </c>
      <c r="H740" t="s">
        <v>5940</v>
      </c>
      <c r="I740">
        <v>33</v>
      </c>
      <c r="J740">
        <v>167</v>
      </c>
      <c r="K740">
        <v>2100</v>
      </c>
      <c r="L740">
        <v>12000</v>
      </c>
      <c r="M740">
        <v>43200</v>
      </c>
      <c r="N740">
        <v>0</v>
      </c>
      <c r="O740">
        <v>79</v>
      </c>
      <c r="P740">
        <v>840</v>
      </c>
      <c r="R740">
        <v>4301701</v>
      </c>
      <c r="S740">
        <v>1425</v>
      </c>
      <c r="T740">
        <v>2016</v>
      </c>
      <c r="U740">
        <v>9088</v>
      </c>
      <c r="V740" t="s">
        <v>5940</v>
      </c>
      <c r="W740">
        <v>33</v>
      </c>
      <c r="X740">
        <v>167</v>
      </c>
      <c r="Z740">
        <v>2203230</v>
      </c>
      <c r="AB740" t="s">
        <v>5940</v>
      </c>
      <c r="AC740">
        <v>2203230</v>
      </c>
      <c r="AD740" t="s">
        <v>6678</v>
      </c>
      <c r="AE740">
        <v>12902</v>
      </c>
      <c r="AF740">
        <v>2203230</v>
      </c>
      <c r="AG740" t="s">
        <v>6678</v>
      </c>
      <c r="AH740">
        <v>1200</v>
      </c>
      <c r="AI740">
        <v>2203230</v>
      </c>
      <c r="AJ740" t="s">
        <v>6678</v>
      </c>
      <c r="AK740">
        <v>176</v>
      </c>
      <c r="AL740">
        <v>2203230</v>
      </c>
      <c r="AM740" t="s">
        <v>6678</v>
      </c>
      <c r="AN740">
        <v>28809</v>
      </c>
      <c r="AO740">
        <v>0</v>
      </c>
      <c r="AP740">
        <v>2203701</v>
      </c>
      <c r="AQ740" t="s">
        <v>6688</v>
      </c>
      <c r="AR740">
        <v>396</v>
      </c>
    </row>
    <row r="741" spans="1:44" x14ac:dyDescent="0.25">
      <c r="A741">
        <v>4301750</v>
      </c>
      <c r="B741">
        <v>1</v>
      </c>
      <c r="C741" t="s">
        <v>894</v>
      </c>
      <c r="D741" t="s">
        <v>2330</v>
      </c>
      <c r="E741">
        <v>750</v>
      </c>
      <c r="F741">
        <v>4</v>
      </c>
      <c r="G741">
        <v>40</v>
      </c>
      <c r="H741" t="s">
        <v>5940</v>
      </c>
      <c r="I741">
        <v>960</v>
      </c>
      <c r="J741">
        <v>252</v>
      </c>
      <c r="K741">
        <v>750</v>
      </c>
      <c r="L741">
        <v>91</v>
      </c>
      <c r="M741">
        <v>8400</v>
      </c>
      <c r="N741">
        <v>0</v>
      </c>
      <c r="O741">
        <v>495</v>
      </c>
      <c r="P741">
        <v>446</v>
      </c>
      <c r="R741">
        <v>4301750</v>
      </c>
      <c r="S741">
        <v>750</v>
      </c>
      <c r="T741">
        <v>4</v>
      </c>
      <c r="U741">
        <v>40</v>
      </c>
      <c r="V741" t="s">
        <v>5940</v>
      </c>
      <c r="W741">
        <v>960</v>
      </c>
      <c r="X741">
        <v>252</v>
      </c>
      <c r="Z741">
        <v>2203255</v>
      </c>
      <c r="AB741" t="s">
        <v>5940</v>
      </c>
      <c r="AC741">
        <v>2203255</v>
      </c>
      <c r="AD741" t="s">
        <v>6679</v>
      </c>
      <c r="AE741">
        <v>222</v>
      </c>
      <c r="AF741">
        <v>2203255</v>
      </c>
      <c r="AG741" t="s">
        <v>6679</v>
      </c>
      <c r="AH741" t="s">
        <v>5940</v>
      </c>
      <c r="AI741">
        <v>2203255</v>
      </c>
      <c r="AJ741" t="s">
        <v>6679</v>
      </c>
      <c r="AK741">
        <v>17</v>
      </c>
      <c r="AL741">
        <v>2203255</v>
      </c>
      <c r="AM741" t="s">
        <v>6679</v>
      </c>
      <c r="AN741" t="s">
        <v>5940</v>
      </c>
      <c r="AO741">
        <v>0</v>
      </c>
      <c r="AP741">
        <v>2203750</v>
      </c>
      <c r="AQ741" t="s">
        <v>6689</v>
      </c>
      <c r="AR741">
        <v>373</v>
      </c>
    </row>
    <row r="742" spans="1:44" x14ac:dyDescent="0.25">
      <c r="A742">
        <v>4301859</v>
      </c>
      <c r="B742">
        <v>1</v>
      </c>
      <c r="C742" t="s">
        <v>894</v>
      </c>
      <c r="D742" t="s">
        <v>2332</v>
      </c>
      <c r="E742">
        <v>840</v>
      </c>
      <c r="F742">
        <v>1920</v>
      </c>
      <c r="G742">
        <v>714</v>
      </c>
      <c r="H742" t="s">
        <v>5940</v>
      </c>
      <c r="I742">
        <v>22</v>
      </c>
      <c r="J742">
        <v>48</v>
      </c>
      <c r="K742">
        <v>840</v>
      </c>
      <c r="L742">
        <v>1760</v>
      </c>
      <c r="M742">
        <v>4000</v>
      </c>
      <c r="N742">
        <v>0</v>
      </c>
      <c r="O742">
        <v>4</v>
      </c>
      <c r="P742">
        <v>54</v>
      </c>
      <c r="R742">
        <v>4301859</v>
      </c>
      <c r="S742">
        <v>840</v>
      </c>
      <c r="T742">
        <v>1920</v>
      </c>
      <c r="U742">
        <v>714</v>
      </c>
      <c r="V742" t="s">
        <v>5940</v>
      </c>
      <c r="W742">
        <v>22</v>
      </c>
      <c r="X742">
        <v>48</v>
      </c>
      <c r="Z742">
        <v>2203271</v>
      </c>
      <c r="AB742">
        <v>145</v>
      </c>
      <c r="AC742">
        <v>2203271</v>
      </c>
      <c r="AD742" t="s">
        <v>6680</v>
      </c>
      <c r="AE742" t="s">
        <v>5940</v>
      </c>
      <c r="AF742">
        <v>2203271</v>
      </c>
      <c r="AG742" t="s">
        <v>6680</v>
      </c>
      <c r="AH742" t="s">
        <v>5940</v>
      </c>
      <c r="AI742">
        <v>2203271</v>
      </c>
      <c r="AJ742" t="s">
        <v>6680</v>
      </c>
      <c r="AK742">
        <v>211</v>
      </c>
      <c r="AL742">
        <v>2203271</v>
      </c>
      <c r="AM742" t="s">
        <v>6680</v>
      </c>
      <c r="AN742" t="s">
        <v>5940</v>
      </c>
      <c r="AO742">
        <v>0</v>
      </c>
      <c r="AP742">
        <v>2203800</v>
      </c>
      <c r="AQ742" t="s">
        <v>6690</v>
      </c>
      <c r="AR742">
        <v>3240</v>
      </c>
    </row>
    <row r="743" spans="1:44" x14ac:dyDescent="0.25">
      <c r="A743">
        <v>4301875</v>
      </c>
      <c r="B743">
        <v>1</v>
      </c>
      <c r="C743" t="s">
        <v>894</v>
      </c>
      <c r="D743" t="s">
        <v>2333</v>
      </c>
      <c r="E743" t="s">
        <v>5940</v>
      </c>
      <c r="F743">
        <v>351</v>
      </c>
      <c r="G743">
        <v>900</v>
      </c>
      <c r="H743" t="s">
        <v>5940</v>
      </c>
      <c r="I743">
        <v>136500</v>
      </c>
      <c r="J743" t="s">
        <v>5940</v>
      </c>
      <c r="K743">
        <v>0</v>
      </c>
      <c r="L743">
        <v>0</v>
      </c>
      <c r="M743">
        <v>0</v>
      </c>
      <c r="N743">
        <v>0</v>
      </c>
      <c r="O743">
        <v>172715</v>
      </c>
      <c r="P743">
        <v>0</v>
      </c>
      <c r="R743">
        <v>4301875</v>
      </c>
      <c r="S743" t="s">
        <v>5940</v>
      </c>
      <c r="T743">
        <v>351</v>
      </c>
      <c r="U743">
        <v>900</v>
      </c>
      <c r="V743" t="s">
        <v>5940</v>
      </c>
      <c r="W743">
        <v>136500</v>
      </c>
      <c r="X743" t="s">
        <v>5940</v>
      </c>
      <c r="Z743">
        <v>2203305</v>
      </c>
      <c r="AB743" t="s">
        <v>5940</v>
      </c>
      <c r="AC743">
        <v>2203305</v>
      </c>
      <c r="AD743" t="s">
        <v>6681</v>
      </c>
      <c r="AE743">
        <v>296</v>
      </c>
      <c r="AF743">
        <v>2203305</v>
      </c>
      <c r="AG743" t="s">
        <v>6681</v>
      </c>
      <c r="AH743">
        <v>360</v>
      </c>
      <c r="AI743">
        <v>2203305</v>
      </c>
      <c r="AJ743" t="s">
        <v>6681</v>
      </c>
      <c r="AK743">
        <v>40</v>
      </c>
      <c r="AL743">
        <v>2203305</v>
      </c>
      <c r="AM743" t="s">
        <v>6681</v>
      </c>
      <c r="AN743" t="s">
        <v>5940</v>
      </c>
      <c r="AO743">
        <v>0</v>
      </c>
      <c r="AP743">
        <v>2203859</v>
      </c>
      <c r="AQ743" t="s">
        <v>6691</v>
      </c>
      <c r="AR743">
        <v>270</v>
      </c>
    </row>
    <row r="744" spans="1:44" x14ac:dyDescent="0.25">
      <c r="A744">
        <v>4301909</v>
      </c>
      <c r="B744">
        <v>1</v>
      </c>
      <c r="C744" t="s">
        <v>894</v>
      </c>
      <c r="D744" t="s">
        <v>2334</v>
      </c>
      <c r="E744">
        <v>72</v>
      </c>
      <c r="F744">
        <v>635</v>
      </c>
      <c r="G744">
        <v>70</v>
      </c>
      <c r="H744" t="s">
        <v>5940</v>
      </c>
      <c r="I744">
        <v>46852</v>
      </c>
      <c r="J744">
        <v>2</v>
      </c>
      <c r="K744">
        <v>200</v>
      </c>
      <c r="L744">
        <v>432</v>
      </c>
      <c r="M744">
        <v>243</v>
      </c>
      <c r="N744">
        <v>0</v>
      </c>
      <c r="O744">
        <v>85932</v>
      </c>
      <c r="P744">
        <v>6</v>
      </c>
      <c r="R744">
        <v>4301909</v>
      </c>
      <c r="S744">
        <v>72</v>
      </c>
      <c r="T744">
        <v>635</v>
      </c>
      <c r="U744">
        <v>70</v>
      </c>
      <c r="V744" t="s">
        <v>5940</v>
      </c>
      <c r="W744">
        <v>46852</v>
      </c>
      <c r="X744">
        <v>2</v>
      </c>
      <c r="Z744">
        <v>2203354</v>
      </c>
      <c r="AB744" t="s">
        <v>5940</v>
      </c>
      <c r="AC744">
        <v>2203354</v>
      </c>
      <c r="AD744" t="s">
        <v>6682</v>
      </c>
      <c r="AE744" t="s">
        <v>5940</v>
      </c>
      <c r="AF744">
        <v>2203354</v>
      </c>
      <c r="AG744" t="s">
        <v>6682</v>
      </c>
      <c r="AH744" t="s">
        <v>5940</v>
      </c>
      <c r="AI744">
        <v>2203354</v>
      </c>
      <c r="AJ744" t="s">
        <v>6682</v>
      </c>
      <c r="AK744">
        <v>352</v>
      </c>
      <c r="AL744">
        <v>2203354</v>
      </c>
      <c r="AM744" t="s">
        <v>6682</v>
      </c>
      <c r="AN744" t="s">
        <v>5940</v>
      </c>
      <c r="AO744">
        <v>0</v>
      </c>
      <c r="AP744">
        <v>2203909</v>
      </c>
      <c r="AQ744" t="s">
        <v>6692</v>
      </c>
      <c r="AR744">
        <v>1162</v>
      </c>
    </row>
    <row r="745" spans="1:44" x14ac:dyDescent="0.25">
      <c r="A745">
        <v>4301925</v>
      </c>
      <c r="B745">
        <v>1</v>
      </c>
      <c r="C745" t="s">
        <v>894</v>
      </c>
      <c r="D745" t="s">
        <v>2335</v>
      </c>
      <c r="E745">
        <v>2700</v>
      </c>
      <c r="F745">
        <v>130</v>
      </c>
      <c r="G745">
        <v>3552</v>
      </c>
      <c r="H745" t="s">
        <v>5940</v>
      </c>
      <c r="I745" t="s">
        <v>5940</v>
      </c>
      <c r="J745">
        <v>2</v>
      </c>
      <c r="K745">
        <v>10500</v>
      </c>
      <c r="L745">
        <v>480</v>
      </c>
      <c r="M745">
        <v>16200</v>
      </c>
      <c r="N745">
        <v>0</v>
      </c>
      <c r="O745">
        <v>18</v>
      </c>
      <c r="P745">
        <v>111</v>
      </c>
      <c r="R745">
        <v>4301925</v>
      </c>
      <c r="S745">
        <v>2700</v>
      </c>
      <c r="T745">
        <v>130</v>
      </c>
      <c r="U745">
        <v>3552</v>
      </c>
      <c r="V745" t="s">
        <v>5940</v>
      </c>
      <c r="W745" t="s">
        <v>5940</v>
      </c>
      <c r="X745">
        <v>2</v>
      </c>
      <c r="Z745">
        <v>2203404</v>
      </c>
      <c r="AB745" t="s">
        <v>5940</v>
      </c>
      <c r="AC745">
        <v>2203404</v>
      </c>
      <c r="AD745" t="s">
        <v>6683</v>
      </c>
      <c r="AE745">
        <v>75</v>
      </c>
      <c r="AF745">
        <v>2203404</v>
      </c>
      <c r="AG745" t="s">
        <v>6683</v>
      </c>
      <c r="AH745">
        <v>480</v>
      </c>
      <c r="AI745">
        <v>2203404</v>
      </c>
      <c r="AJ745" t="s">
        <v>6683</v>
      </c>
      <c r="AK745">
        <v>93</v>
      </c>
      <c r="AL745">
        <v>2203404</v>
      </c>
      <c r="AM745" t="s">
        <v>6683</v>
      </c>
      <c r="AN745" t="s">
        <v>5940</v>
      </c>
      <c r="AO745">
        <v>0</v>
      </c>
      <c r="AP745">
        <v>2204006</v>
      </c>
      <c r="AQ745" t="s">
        <v>6693</v>
      </c>
      <c r="AR745">
        <v>230</v>
      </c>
    </row>
    <row r="746" spans="1:44" x14ac:dyDescent="0.25">
      <c r="A746">
        <v>4301958</v>
      </c>
      <c r="B746">
        <v>1</v>
      </c>
      <c r="C746" t="s">
        <v>894</v>
      </c>
      <c r="D746" t="s">
        <v>2336</v>
      </c>
      <c r="E746">
        <v>2400</v>
      </c>
      <c r="F746">
        <v>1170</v>
      </c>
      <c r="G746">
        <v>1360</v>
      </c>
      <c r="H746" t="s">
        <v>5940</v>
      </c>
      <c r="I746">
        <v>5</v>
      </c>
      <c r="J746">
        <v>7</v>
      </c>
      <c r="K746">
        <v>2400</v>
      </c>
      <c r="L746">
        <v>6720</v>
      </c>
      <c r="M746">
        <v>7200</v>
      </c>
      <c r="N746">
        <v>0</v>
      </c>
      <c r="O746">
        <v>9</v>
      </c>
      <c r="P746">
        <v>6</v>
      </c>
      <c r="R746">
        <v>4301958</v>
      </c>
      <c r="S746">
        <v>2400</v>
      </c>
      <c r="T746">
        <v>1170</v>
      </c>
      <c r="U746">
        <v>1360</v>
      </c>
      <c r="V746" t="s">
        <v>5940</v>
      </c>
      <c r="W746">
        <v>5</v>
      </c>
      <c r="X746">
        <v>7</v>
      </c>
      <c r="Z746">
        <v>2203420</v>
      </c>
      <c r="AB746" t="s">
        <v>5940</v>
      </c>
      <c r="AC746">
        <v>2203420</v>
      </c>
      <c r="AD746" t="s">
        <v>6684</v>
      </c>
      <c r="AE746">
        <v>8</v>
      </c>
      <c r="AF746">
        <v>2203420</v>
      </c>
      <c r="AG746" t="s">
        <v>6684</v>
      </c>
      <c r="AH746" t="s">
        <v>5940</v>
      </c>
      <c r="AI746">
        <v>2203420</v>
      </c>
      <c r="AJ746" t="s">
        <v>6684</v>
      </c>
      <c r="AK746">
        <v>248</v>
      </c>
      <c r="AL746">
        <v>2203420</v>
      </c>
      <c r="AM746" t="s">
        <v>6684</v>
      </c>
      <c r="AN746" t="s">
        <v>5940</v>
      </c>
      <c r="AO746">
        <v>0</v>
      </c>
      <c r="AP746">
        <v>2204105</v>
      </c>
      <c r="AQ746" t="s">
        <v>6694</v>
      </c>
      <c r="AR746">
        <v>816</v>
      </c>
    </row>
    <row r="747" spans="1:44" x14ac:dyDescent="0.25">
      <c r="A747">
        <v>4301800</v>
      </c>
      <c r="B747">
        <v>1</v>
      </c>
      <c r="C747" t="s">
        <v>894</v>
      </c>
      <c r="D747" t="s">
        <v>2331</v>
      </c>
      <c r="E747">
        <v>1250</v>
      </c>
      <c r="F747">
        <v>20724</v>
      </c>
      <c r="G747">
        <v>9768</v>
      </c>
      <c r="H747" t="s">
        <v>5940</v>
      </c>
      <c r="I747">
        <v>6</v>
      </c>
      <c r="J747">
        <v>180</v>
      </c>
      <c r="K747">
        <v>1800</v>
      </c>
      <c r="L747">
        <v>46440</v>
      </c>
      <c r="M747">
        <v>14400</v>
      </c>
      <c r="N747">
        <v>0</v>
      </c>
      <c r="O747">
        <v>13</v>
      </c>
      <c r="P747">
        <v>144</v>
      </c>
      <c r="R747">
        <v>4301800</v>
      </c>
      <c r="S747">
        <v>1250</v>
      </c>
      <c r="T747">
        <v>20724</v>
      </c>
      <c r="U747">
        <v>9768</v>
      </c>
      <c r="V747" t="s">
        <v>5940</v>
      </c>
      <c r="W747">
        <v>6</v>
      </c>
      <c r="X747">
        <v>180</v>
      </c>
      <c r="Z747">
        <v>2203453</v>
      </c>
      <c r="AB747" t="s">
        <v>5940</v>
      </c>
      <c r="AC747">
        <v>2203453</v>
      </c>
      <c r="AD747" t="s">
        <v>6685</v>
      </c>
      <c r="AE747" t="s">
        <v>5940</v>
      </c>
      <c r="AF747">
        <v>2203453</v>
      </c>
      <c r="AG747" t="s">
        <v>6685</v>
      </c>
      <c r="AH747" t="s">
        <v>5940</v>
      </c>
      <c r="AI747">
        <v>2203453</v>
      </c>
      <c r="AJ747" t="s">
        <v>6685</v>
      </c>
      <c r="AK747">
        <v>687</v>
      </c>
      <c r="AL747">
        <v>2203453</v>
      </c>
      <c r="AM747" t="s">
        <v>6685</v>
      </c>
      <c r="AN747" t="s">
        <v>5940</v>
      </c>
      <c r="AO747">
        <v>0</v>
      </c>
      <c r="AP747">
        <v>2204154</v>
      </c>
      <c r="AQ747" t="s">
        <v>6695</v>
      </c>
      <c r="AR747">
        <v>420</v>
      </c>
    </row>
    <row r="748" spans="1:44" x14ac:dyDescent="0.25">
      <c r="A748">
        <v>4302006</v>
      </c>
      <c r="B748">
        <v>1</v>
      </c>
      <c r="C748" t="s">
        <v>894</v>
      </c>
      <c r="D748" t="s">
        <v>2337</v>
      </c>
      <c r="E748">
        <v>60</v>
      </c>
      <c r="F748">
        <v>1346</v>
      </c>
      <c r="G748">
        <v>1200</v>
      </c>
      <c r="H748" t="s">
        <v>5940</v>
      </c>
      <c r="I748">
        <v>8</v>
      </c>
      <c r="J748">
        <v>270</v>
      </c>
      <c r="K748">
        <v>5</v>
      </c>
      <c r="L748">
        <v>6900</v>
      </c>
      <c r="M748">
        <v>7200</v>
      </c>
      <c r="N748">
        <v>0</v>
      </c>
      <c r="O748">
        <v>60</v>
      </c>
      <c r="P748">
        <v>335</v>
      </c>
      <c r="R748">
        <v>4302006</v>
      </c>
      <c r="S748">
        <v>60</v>
      </c>
      <c r="T748">
        <v>1346</v>
      </c>
      <c r="U748">
        <v>1200</v>
      </c>
      <c r="V748" t="s">
        <v>5940</v>
      </c>
      <c r="W748">
        <v>8</v>
      </c>
      <c r="X748">
        <v>270</v>
      </c>
      <c r="Z748">
        <v>2203503</v>
      </c>
      <c r="AB748" t="s">
        <v>5940</v>
      </c>
      <c r="AC748">
        <v>2203503</v>
      </c>
      <c r="AD748" t="s">
        <v>6686</v>
      </c>
      <c r="AE748">
        <v>393</v>
      </c>
      <c r="AF748">
        <v>2203503</v>
      </c>
      <c r="AG748" t="s">
        <v>6686</v>
      </c>
      <c r="AH748" t="s">
        <v>5940</v>
      </c>
      <c r="AI748">
        <v>2203503</v>
      </c>
      <c r="AJ748" t="s">
        <v>6686</v>
      </c>
      <c r="AK748">
        <v>172</v>
      </c>
      <c r="AL748">
        <v>2203503</v>
      </c>
      <c r="AM748" t="s">
        <v>6686</v>
      </c>
      <c r="AN748" t="s">
        <v>5940</v>
      </c>
      <c r="AO748">
        <v>0</v>
      </c>
      <c r="AP748">
        <v>2204204</v>
      </c>
      <c r="AQ748" t="s">
        <v>6696</v>
      </c>
      <c r="AR748">
        <v>237</v>
      </c>
    </row>
    <row r="749" spans="1:44" x14ac:dyDescent="0.25">
      <c r="A749">
        <v>4302055</v>
      </c>
      <c r="B749">
        <v>1</v>
      </c>
      <c r="C749" t="s">
        <v>894</v>
      </c>
      <c r="D749" t="s">
        <v>2338</v>
      </c>
      <c r="E749">
        <v>315</v>
      </c>
      <c r="F749">
        <v>288</v>
      </c>
      <c r="G749">
        <v>1920</v>
      </c>
      <c r="H749" t="s">
        <v>5940</v>
      </c>
      <c r="I749" t="s">
        <v>5940</v>
      </c>
      <c r="J749">
        <v>207</v>
      </c>
      <c r="K749">
        <v>2000</v>
      </c>
      <c r="L749">
        <v>1170</v>
      </c>
      <c r="M749">
        <v>11700</v>
      </c>
      <c r="N749">
        <v>0</v>
      </c>
      <c r="O749">
        <v>12</v>
      </c>
      <c r="P749">
        <v>390</v>
      </c>
      <c r="R749">
        <v>4302055</v>
      </c>
      <c r="S749">
        <v>315</v>
      </c>
      <c r="T749">
        <v>288</v>
      </c>
      <c r="U749">
        <v>1920</v>
      </c>
      <c r="V749" t="s">
        <v>5940</v>
      </c>
      <c r="W749" t="s">
        <v>5940</v>
      </c>
      <c r="X749">
        <v>207</v>
      </c>
      <c r="Z749">
        <v>2203602</v>
      </c>
      <c r="AB749" t="s">
        <v>5940</v>
      </c>
      <c r="AC749">
        <v>2203602</v>
      </c>
      <c r="AD749" t="s">
        <v>6687</v>
      </c>
      <c r="AE749">
        <v>400</v>
      </c>
      <c r="AF749">
        <v>2203602</v>
      </c>
      <c r="AG749" t="s">
        <v>6687</v>
      </c>
      <c r="AH749" t="s">
        <v>5940</v>
      </c>
      <c r="AI749">
        <v>2203602</v>
      </c>
      <c r="AJ749" t="s">
        <v>6687</v>
      </c>
      <c r="AK749">
        <v>312</v>
      </c>
      <c r="AL749">
        <v>2203602</v>
      </c>
      <c r="AM749" t="s">
        <v>6687</v>
      </c>
      <c r="AN749" t="s">
        <v>5940</v>
      </c>
      <c r="AO749">
        <v>0</v>
      </c>
      <c r="AP749">
        <v>2204303</v>
      </c>
      <c r="AQ749" t="s">
        <v>6697</v>
      </c>
      <c r="AR749">
        <v>416</v>
      </c>
    </row>
    <row r="750" spans="1:44" x14ac:dyDescent="0.25">
      <c r="A750">
        <v>4302105</v>
      </c>
      <c r="B750">
        <v>1</v>
      </c>
      <c r="C750" t="s">
        <v>894</v>
      </c>
      <c r="D750" t="s">
        <v>2339</v>
      </c>
      <c r="E750">
        <v>720</v>
      </c>
      <c r="F750" t="s">
        <v>5940</v>
      </c>
      <c r="G750">
        <v>360</v>
      </c>
      <c r="H750" t="s">
        <v>5940</v>
      </c>
      <c r="I750">
        <v>3</v>
      </c>
      <c r="J750">
        <v>480</v>
      </c>
      <c r="K750">
        <v>2100</v>
      </c>
      <c r="L750">
        <v>0</v>
      </c>
      <c r="M750">
        <v>3654</v>
      </c>
      <c r="N750">
        <v>0</v>
      </c>
      <c r="O750">
        <v>3</v>
      </c>
      <c r="P750">
        <v>240</v>
      </c>
      <c r="R750">
        <v>4302105</v>
      </c>
      <c r="S750">
        <v>720</v>
      </c>
      <c r="T750" t="s">
        <v>5940</v>
      </c>
      <c r="U750">
        <v>360</v>
      </c>
      <c r="V750" t="s">
        <v>5940</v>
      </c>
      <c r="W750">
        <v>3</v>
      </c>
      <c r="X750">
        <v>480</v>
      </c>
      <c r="Z750">
        <v>2203701</v>
      </c>
      <c r="AB750" t="s">
        <v>5940</v>
      </c>
      <c r="AC750">
        <v>2203701</v>
      </c>
      <c r="AD750" t="s">
        <v>6688</v>
      </c>
      <c r="AE750">
        <v>495</v>
      </c>
      <c r="AF750">
        <v>2203701</v>
      </c>
      <c r="AG750" t="s">
        <v>6688</v>
      </c>
      <c r="AH750" t="s">
        <v>5940</v>
      </c>
      <c r="AI750">
        <v>2203701</v>
      </c>
      <c r="AJ750" t="s">
        <v>6688</v>
      </c>
      <c r="AK750">
        <v>39</v>
      </c>
      <c r="AL750">
        <v>2203701</v>
      </c>
      <c r="AM750" t="s">
        <v>6688</v>
      </c>
      <c r="AN750" t="s">
        <v>5940</v>
      </c>
      <c r="AO750">
        <v>0</v>
      </c>
      <c r="AP750">
        <v>2204352</v>
      </c>
      <c r="AQ750" t="s">
        <v>6698</v>
      </c>
      <c r="AR750">
        <v>360</v>
      </c>
    </row>
    <row r="751" spans="1:44" x14ac:dyDescent="0.25">
      <c r="A751">
        <v>4302154</v>
      </c>
      <c r="B751">
        <v>1</v>
      </c>
      <c r="C751" t="s">
        <v>894</v>
      </c>
      <c r="D751" t="s">
        <v>2340</v>
      </c>
      <c r="E751">
        <v>1400</v>
      </c>
      <c r="F751">
        <v>7250</v>
      </c>
      <c r="G751">
        <v>5180</v>
      </c>
      <c r="H751" t="s">
        <v>5940</v>
      </c>
      <c r="I751">
        <v>40</v>
      </c>
      <c r="J751">
        <v>180</v>
      </c>
      <c r="K751">
        <v>2000</v>
      </c>
      <c r="L751">
        <v>45000</v>
      </c>
      <c r="M751">
        <v>22500</v>
      </c>
      <c r="N751">
        <v>0</v>
      </c>
      <c r="O751">
        <v>50</v>
      </c>
      <c r="P751">
        <v>633</v>
      </c>
      <c r="R751">
        <v>4302154</v>
      </c>
      <c r="S751">
        <v>1400</v>
      </c>
      <c r="T751">
        <v>7250</v>
      </c>
      <c r="U751">
        <v>5180</v>
      </c>
      <c r="V751" t="s">
        <v>5940</v>
      </c>
      <c r="W751">
        <v>40</v>
      </c>
      <c r="X751">
        <v>180</v>
      </c>
      <c r="Z751">
        <v>2203750</v>
      </c>
      <c r="AB751" t="s">
        <v>5940</v>
      </c>
      <c r="AC751">
        <v>2203750</v>
      </c>
      <c r="AD751" t="s">
        <v>6689</v>
      </c>
      <c r="AE751" t="s">
        <v>5940</v>
      </c>
      <c r="AF751">
        <v>2203750</v>
      </c>
      <c r="AG751" t="s">
        <v>6689</v>
      </c>
      <c r="AH751" t="s">
        <v>5940</v>
      </c>
      <c r="AI751">
        <v>2203750</v>
      </c>
      <c r="AJ751" t="s">
        <v>6689</v>
      </c>
      <c r="AK751">
        <v>231</v>
      </c>
      <c r="AL751">
        <v>2203750</v>
      </c>
      <c r="AM751" t="s">
        <v>6689</v>
      </c>
      <c r="AN751" t="s">
        <v>5940</v>
      </c>
      <c r="AO751">
        <v>0</v>
      </c>
      <c r="AP751">
        <v>2204402</v>
      </c>
      <c r="AQ751" t="s">
        <v>6699</v>
      </c>
      <c r="AR751">
        <v>800</v>
      </c>
    </row>
    <row r="752" spans="1:44" x14ac:dyDescent="0.25">
      <c r="A752">
        <v>4302204</v>
      </c>
      <c r="B752">
        <v>1</v>
      </c>
      <c r="C752" t="s">
        <v>894</v>
      </c>
      <c r="D752" t="s">
        <v>2341</v>
      </c>
      <c r="E752">
        <v>720</v>
      </c>
      <c r="F752">
        <v>1200</v>
      </c>
      <c r="G752">
        <v>5157</v>
      </c>
      <c r="H752" t="s">
        <v>5940</v>
      </c>
      <c r="I752" t="s">
        <v>5940</v>
      </c>
      <c r="J752">
        <v>14</v>
      </c>
      <c r="K752">
        <v>2100</v>
      </c>
      <c r="L752">
        <v>3458</v>
      </c>
      <c r="M752">
        <v>10000</v>
      </c>
      <c r="N752">
        <v>0</v>
      </c>
      <c r="O752">
        <v>0</v>
      </c>
      <c r="P752">
        <v>33</v>
      </c>
      <c r="R752">
        <v>4302204</v>
      </c>
      <c r="S752">
        <v>720</v>
      </c>
      <c r="T752">
        <v>1200</v>
      </c>
      <c r="U752">
        <v>5157</v>
      </c>
      <c r="V752" t="s">
        <v>5940</v>
      </c>
      <c r="W752" t="s">
        <v>5940</v>
      </c>
      <c r="X752">
        <v>14</v>
      </c>
      <c r="Z752">
        <v>2203800</v>
      </c>
      <c r="AB752" t="s">
        <v>5940</v>
      </c>
      <c r="AC752">
        <v>2203800</v>
      </c>
      <c r="AD752" t="s">
        <v>6690</v>
      </c>
      <c r="AE752">
        <v>788</v>
      </c>
      <c r="AF752">
        <v>2203800</v>
      </c>
      <c r="AG752" t="s">
        <v>6690</v>
      </c>
      <c r="AH752" t="s">
        <v>5940</v>
      </c>
      <c r="AI752">
        <v>2203800</v>
      </c>
      <c r="AJ752" t="s">
        <v>6690</v>
      </c>
      <c r="AK752">
        <v>400</v>
      </c>
      <c r="AL752">
        <v>2203800</v>
      </c>
      <c r="AM752" t="s">
        <v>6690</v>
      </c>
      <c r="AN752" t="s">
        <v>5940</v>
      </c>
      <c r="AO752">
        <v>0</v>
      </c>
      <c r="AP752">
        <v>2204501</v>
      </c>
      <c r="AQ752" t="s">
        <v>6700</v>
      </c>
      <c r="AR752">
        <v>340</v>
      </c>
    </row>
    <row r="753" spans="1:44" x14ac:dyDescent="0.25">
      <c r="A753">
        <v>4302220</v>
      </c>
      <c r="B753">
        <v>1</v>
      </c>
      <c r="C753" t="s">
        <v>894</v>
      </c>
      <c r="D753" t="s">
        <v>2342</v>
      </c>
      <c r="E753">
        <v>230</v>
      </c>
      <c r="F753">
        <v>19278</v>
      </c>
      <c r="G753">
        <v>4800</v>
      </c>
      <c r="H753" t="s">
        <v>5940</v>
      </c>
      <c r="I753" t="s">
        <v>5940</v>
      </c>
      <c r="J753">
        <v>19</v>
      </c>
      <c r="K753">
        <v>720</v>
      </c>
      <c r="L753">
        <v>85176</v>
      </c>
      <c r="M753">
        <v>21384</v>
      </c>
      <c r="N753">
        <v>0</v>
      </c>
      <c r="O753">
        <v>63</v>
      </c>
      <c r="P753">
        <v>385</v>
      </c>
      <c r="R753">
        <v>4302220</v>
      </c>
      <c r="S753">
        <v>230</v>
      </c>
      <c r="T753">
        <v>19278</v>
      </c>
      <c r="U753">
        <v>4800</v>
      </c>
      <c r="V753" t="s">
        <v>5940</v>
      </c>
      <c r="W753" t="s">
        <v>5940</v>
      </c>
      <c r="X753">
        <v>19</v>
      </c>
      <c r="Z753">
        <v>2203859</v>
      </c>
      <c r="AB753" t="s">
        <v>5940</v>
      </c>
      <c r="AC753">
        <v>2203859</v>
      </c>
      <c r="AD753" t="s">
        <v>6691</v>
      </c>
      <c r="AE753">
        <v>28</v>
      </c>
      <c r="AF753">
        <v>2203859</v>
      </c>
      <c r="AG753" t="s">
        <v>6691</v>
      </c>
      <c r="AH753" t="s">
        <v>5940</v>
      </c>
      <c r="AI753">
        <v>2203859</v>
      </c>
      <c r="AJ753" t="s">
        <v>6691</v>
      </c>
      <c r="AK753">
        <v>106</v>
      </c>
      <c r="AL753">
        <v>2203859</v>
      </c>
      <c r="AM753" t="s">
        <v>6691</v>
      </c>
      <c r="AN753" t="s">
        <v>5940</v>
      </c>
      <c r="AO753">
        <v>0</v>
      </c>
      <c r="AP753">
        <v>2204550</v>
      </c>
      <c r="AQ753" t="s">
        <v>6701</v>
      </c>
      <c r="AR753">
        <v>1030</v>
      </c>
    </row>
    <row r="754" spans="1:44" x14ac:dyDescent="0.25">
      <c r="A754">
        <v>4302238</v>
      </c>
      <c r="B754">
        <v>1</v>
      </c>
      <c r="C754" t="s">
        <v>894</v>
      </c>
      <c r="D754" t="s">
        <v>2343</v>
      </c>
      <c r="E754">
        <v>75</v>
      </c>
      <c r="F754">
        <v>20880</v>
      </c>
      <c r="G754">
        <v>15552</v>
      </c>
      <c r="H754" t="s">
        <v>5940</v>
      </c>
      <c r="I754">
        <v>4</v>
      </c>
      <c r="J754">
        <v>155</v>
      </c>
      <c r="K754">
        <v>150</v>
      </c>
      <c r="L754">
        <v>51000</v>
      </c>
      <c r="M754">
        <v>20000</v>
      </c>
      <c r="N754">
        <v>0</v>
      </c>
      <c r="O754">
        <v>34</v>
      </c>
      <c r="P754">
        <v>150</v>
      </c>
      <c r="R754">
        <v>4302238</v>
      </c>
      <c r="S754">
        <v>75</v>
      </c>
      <c r="T754">
        <v>20880</v>
      </c>
      <c r="U754">
        <v>15552</v>
      </c>
      <c r="V754" t="s">
        <v>5940</v>
      </c>
      <c r="W754">
        <v>4</v>
      </c>
      <c r="X754">
        <v>155</v>
      </c>
      <c r="Z754">
        <v>2203909</v>
      </c>
      <c r="AB754" t="s">
        <v>5940</v>
      </c>
      <c r="AC754">
        <v>2203909</v>
      </c>
      <c r="AD754" t="s">
        <v>6692</v>
      </c>
      <c r="AE754">
        <v>360</v>
      </c>
      <c r="AF754">
        <v>2203909</v>
      </c>
      <c r="AG754" t="s">
        <v>6692</v>
      </c>
      <c r="AH754" t="s">
        <v>5940</v>
      </c>
      <c r="AI754">
        <v>2203909</v>
      </c>
      <c r="AJ754" t="s">
        <v>6692</v>
      </c>
      <c r="AK754">
        <v>118</v>
      </c>
      <c r="AL754">
        <v>2203909</v>
      </c>
      <c r="AM754" t="s">
        <v>6692</v>
      </c>
      <c r="AN754" t="s">
        <v>5940</v>
      </c>
      <c r="AO754">
        <v>0</v>
      </c>
      <c r="AP754">
        <v>2204600</v>
      </c>
      <c r="AQ754" t="s">
        <v>6702</v>
      </c>
      <c r="AR754">
        <v>105</v>
      </c>
    </row>
    <row r="755" spans="1:44" x14ac:dyDescent="0.25">
      <c r="A755">
        <v>4302253</v>
      </c>
      <c r="B755">
        <v>1</v>
      </c>
      <c r="C755" t="s">
        <v>894</v>
      </c>
      <c r="D755" t="s">
        <v>2344</v>
      </c>
      <c r="E755">
        <v>30</v>
      </c>
      <c r="F755" t="s">
        <v>5940</v>
      </c>
      <c r="G755">
        <v>432</v>
      </c>
      <c r="H755" t="s">
        <v>5940</v>
      </c>
      <c r="I755">
        <v>2</v>
      </c>
      <c r="J755">
        <v>32</v>
      </c>
      <c r="K755">
        <v>120</v>
      </c>
      <c r="L755">
        <v>0</v>
      </c>
      <c r="M755">
        <v>2100</v>
      </c>
      <c r="N755">
        <v>0</v>
      </c>
      <c r="O755">
        <v>2</v>
      </c>
      <c r="P755">
        <v>37</v>
      </c>
      <c r="R755">
        <v>4302253</v>
      </c>
      <c r="S755">
        <v>30</v>
      </c>
      <c r="T755" t="s">
        <v>5940</v>
      </c>
      <c r="U755">
        <v>432</v>
      </c>
      <c r="V755" t="s">
        <v>5940</v>
      </c>
      <c r="W755">
        <v>2</v>
      </c>
      <c r="X755">
        <v>32</v>
      </c>
      <c r="Z755">
        <v>2204006</v>
      </c>
      <c r="AB755" t="s">
        <v>5940</v>
      </c>
      <c r="AC755">
        <v>2204006</v>
      </c>
      <c r="AD755" t="s">
        <v>6693</v>
      </c>
      <c r="AE755">
        <v>124</v>
      </c>
      <c r="AF755">
        <v>2204006</v>
      </c>
      <c r="AG755" t="s">
        <v>6693</v>
      </c>
      <c r="AH755" t="s">
        <v>5940</v>
      </c>
      <c r="AI755">
        <v>2204006</v>
      </c>
      <c r="AJ755" t="s">
        <v>6693</v>
      </c>
      <c r="AK755">
        <v>4</v>
      </c>
      <c r="AL755">
        <v>2204006</v>
      </c>
      <c r="AM755" t="s">
        <v>6693</v>
      </c>
      <c r="AN755" t="s">
        <v>5940</v>
      </c>
      <c r="AO755">
        <v>0</v>
      </c>
      <c r="AP755">
        <v>2204659</v>
      </c>
      <c r="AQ755" t="s">
        <v>6703</v>
      </c>
      <c r="AR755">
        <v>12</v>
      </c>
    </row>
    <row r="756" spans="1:44" x14ac:dyDescent="0.25">
      <c r="A756">
        <v>4302303</v>
      </c>
      <c r="B756">
        <v>1</v>
      </c>
      <c r="C756" t="s">
        <v>894</v>
      </c>
      <c r="D756" t="s">
        <v>2345</v>
      </c>
      <c r="E756" t="s">
        <v>5940</v>
      </c>
      <c r="F756">
        <v>2016</v>
      </c>
      <c r="G756">
        <v>4687</v>
      </c>
      <c r="H756" t="s">
        <v>5940</v>
      </c>
      <c r="I756" t="s">
        <v>5940</v>
      </c>
      <c r="J756">
        <v>45</v>
      </c>
      <c r="K756">
        <v>0</v>
      </c>
      <c r="L756">
        <v>7200</v>
      </c>
      <c r="M756">
        <v>27000</v>
      </c>
      <c r="N756">
        <v>0</v>
      </c>
      <c r="O756">
        <v>0</v>
      </c>
      <c r="P756">
        <v>525</v>
      </c>
      <c r="R756">
        <v>4302303</v>
      </c>
      <c r="S756" t="s">
        <v>5940</v>
      </c>
      <c r="T756">
        <v>2016</v>
      </c>
      <c r="U756">
        <v>4687</v>
      </c>
      <c r="V756" t="s">
        <v>5940</v>
      </c>
      <c r="W756" t="s">
        <v>5940</v>
      </c>
      <c r="X756">
        <v>45</v>
      </c>
      <c r="Z756">
        <v>2204105</v>
      </c>
      <c r="AB756" t="s">
        <v>5940</v>
      </c>
      <c r="AC756">
        <v>2204105</v>
      </c>
      <c r="AD756" t="s">
        <v>6694</v>
      </c>
      <c r="AE756">
        <v>725</v>
      </c>
      <c r="AF756">
        <v>2204105</v>
      </c>
      <c r="AG756" t="s">
        <v>6694</v>
      </c>
      <c r="AH756" t="s">
        <v>5940</v>
      </c>
      <c r="AI756">
        <v>2204105</v>
      </c>
      <c r="AJ756" t="s">
        <v>6694</v>
      </c>
      <c r="AK756">
        <v>32</v>
      </c>
      <c r="AL756">
        <v>2204105</v>
      </c>
      <c r="AM756" t="s">
        <v>6694</v>
      </c>
      <c r="AN756" t="s">
        <v>5940</v>
      </c>
      <c r="AO756">
        <v>0</v>
      </c>
      <c r="AP756">
        <v>2204709</v>
      </c>
      <c r="AQ756" t="s">
        <v>6704</v>
      </c>
      <c r="AR756">
        <v>504</v>
      </c>
    </row>
    <row r="757" spans="1:44" x14ac:dyDescent="0.25">
      <c r="A757">
        <v>4302352</v>
      </c>
      <c r="B757">
        <v>1</v>
      </c>
      <c r="C757" t="s">
        <v>894</v>
      </c>
      <c r="D757" t="s">
        <v>2346</v>
      </c>
      <c r="E757">
        <v>1275</v>
      </c>
      <c r="F757">
        <v>12</v>
      </c>
      <c r="G757">
        <v>2880</v>
      </c>
      <c r="H757" t="s">
        <v>5940</v>
      </c>
      <c r="I757" t="s">
        <v>5940</v>
      </c>
      <c r="J757">
        <v>180</v>
      </c>
      <c r="K757">
        <v>6800</v>
      </c>
      <c r="L757">
        <v>0</v>
      </c>
      <c r="M757">
        <v>4320</v>
      </c>
      <c r="N757">
        <v>0</v>
      </c>
      <c r="O757">
        <v>0</v>
      </c>
      <c r="P757">
        <v>204</v>
      </c>
      <c r="R757">
        <v>4302352</v>
      </c>
      <c r="S757">
        <v>1275</v>
      </c>
      <c r="T757">
        <v>12</v>
      </c>
      <c r="U757">
        <v>2880</v>
      </c>
      <c r="V757" t="s">
        <v>5940</v>
      </c>
      <c r="W757" t="s">
        <v>5940</v>
      </c>
      <c r="X757">
        <v>180</v>
      </c>
      <c r="Z757">
        <v>2204154</v>
      </c>
      <c r="AB757">
        <v>45</v>
      </c>
      <c r="AC757">
        <v>2204154</v>
      </c>
      <c r="AD757" t="s">
        <v>6695</v>
      </c>
      <c r="AE757" t="s">
        <v>5940</v>
      </c>
      <c r="AF757">
        <v>2204154</v>
      </c>
      <c r="AG757" t="s">
        <v>6695</v>
      </c>
      <c r="AH757" t="s">
        <v>5940</v>
      </c>
      <c r="AI757">
        <v>2204154</v>
      </c>
      <c r="AJ757" t="s">
        <v>6695</v>
      </c>
      <c r="AK757">
        <v>325</v>
      </c>
      <c r="AL757">
        <v>2204154</v>
      </c>
      <c r="AM757" t="s">
        <v>6695</v>
      </c>
      <c r="AN757" t="s">
        <v>5940</v>
      </c>
      <c r="AO757">
        <v>0</v>
      </c>
      <c r="AP757">
        <v>2204808</v>
      </c>
      <c r="AQ757" t="s">
        <v>6705</v>
      </c>
      <c r="AR757">
        <v>144</v>
      </c>
    </row>
    <row r="758" spans="1:44" x14ac:dyDescent="0.25">
      <c r="A758">
        <v>4302378</v>
      </c>
      <c r="B758">
        <v>1</v>
      </c>
      <c r="C758" t="s">
        <v>894</v>
      </c>
      <c r="D758" t="s">
        <v>2347</v>
      </c>
      <c r="E758">
        <v>525</v>
      </c>
      <c r="F758">
        <v>2538</v>
      </c>
      <c r="G758">
        <v>1600</v>
      </c>
      <c r="H758" t="s">
        <v>5940</v>
      </c>
      <c r="I758">
        <v>23</v>
      </c>
      <c r="J758">
        <v>7</v>
      </c>
      <c r="K758">
        <v>525</v>
      </c>
      <c r="L758">
        <v>7600</v>
      </c>
      <c r="M758">
        <v>4200</v>
      </c>
      <c r="N758">
        <v>0</v>
      </c>
      <c r="O758">
        <v>0</v>
      </c>
      <c r="P758">
        <v>13</v>
      </c>
      <c r="R758">
        <v>4302378</v>
      </c>
      <c r="S758">
        <v>525</v>
      </c>
      <c r="T758">
        <v>2538</v>
      </c>
      <c r="U758">
        <v>1600</v>
      </c>
      <c r="V758" t="s">
        <v>5940</v>
      </c>
      <c r="W758">
        <v>23</v>
      </c>
      <c r="X758">
        <v>7</v>
      </c>
      <c r="Z758">
        <v>2204204</v>
      </c>
      <c r="AB758" t="s">
        <v>5940</v>
      </c>
      <c r="AC758">
        <v>2204204</v>
      </c>
      <c r="AD758" t="s">
        <v>6696</v>
      </c>
      <c r="AE758" t="s">
        <v>5940</v>
      </c>
      <c r="AF758">
        <v>2204204</v>
      </c>
      <c r="AG758" t="s">
        <v>6696</v>
      </c>
      <c r="AH758" t="s">
        <v>5940</v>
      </c>
      <c r="AI758">
        <v>2204204</v>
      </c>
      <c r="AJ758" t="s">
        <v>6696</v>
      </c>
      <c r="AK758">
        <v>769</v>
      </c>
      <c r="AL758">
        <v>2204204</v>
      </c>
      <c r="AM758" t="s">
        <v>6696</v>
      </c>
      <c r="AN758" t="s">
        <v>5940</v>
      </c>
      <c r="AO758">
        <v>0</v>
      </c>
      <c r="AP758">
        <v>2204907</v>
      </c>
      <c r="AQ758" t="s">
        <v>6706</v>
      </c>
      <c r="AR758">
        <v>707</v>
      </c>
    </row>
    <row r="759" spans="1:44" x14ac:dyDescent="0.25">
      <c r="A759">
        <v>4302402</v>
      </c>
      <c r="B759">
        <v>1</v>
      </c>
      <c r="C759" t="s">
        <v>894</v>
      </c>
      <c r="D759" t="s">
        <v>2348</v>
      </c>
      <c r="E759" t="s">
        <v>5940</v>
      </c>
      <c r="F759" t="s">
        <v>5940</v>
      </c>
      <c r="G759">
        <v>360</v>
      </c>
      <c r="H759" t="s">
        <v>5940</v>
      </c>
      <c r="I759">
        <v>72</v>
      </c>
      <c r="J759">
        <v>48</v>
      </c>
      <c r="K759">
        <v>0</v>
      </c>
      <c r="L759">
        <v>88</v>
      </c>
      <c r="M759">
        <v>1350</v>
      </c>
      <c r="N759">
        <v>0</v>
      </c>
      <c r="O759">
        <v>114</v>
      </c>
      <c r="P759">
        <v>72</v>
      </c>
      <c r="R759">
        <v>4302402</v>
      </c>
      <c r="S759" t="s">
        <v>5940</v>
      </c>
      <c r="T759" t="s">
        <v>5940</v>
      </c>
      <c r="U759">
        <v>360</v>
      </c>
      <c r="V759" t="s">
        <v>5940</v>
      </c>
      <c r="W759">
        <v>72</v>
      </c>
      <c r="X759">
        <v>48</v>
      </c>
      <c r="Z759">
        <v>2204303</v>
      </c>
      <c r="AB759">
        <v>75</v>
      </c>
      <c r="AC759">
        <v>2204303</v>
      </c>
      <c r="AD759" t="s">
        <v>6697</v>
      </c>
      <c r="AE759" t="s">
        <v>5940</v>
      </c>
      <c r="AF759">
        <v>2204303</v>
      </c>
      <c r="AG759" t="s">
        <v>6697</v>
      </c>
      <c r="AH759" t="s">
        <v>5940</v>
      </c>
      <c r="AI759">
        <v>2204303</v>
      </c>
      <c r="AJ759" t="s">
        <v>6697</v>
      </c>
      <c r="AK759">
        <v>494</v>
      </c>
      <c r="AL759">
        <v>2204303</v>
      </c>
      <c r="AM759" t="s">
        <v>6697</v>
      </c>
      <c r="AN759" t="s">
        <v>5940</v>
      </c>
      <c r="AO759">
        <v>0</v>
      </c>
      <c r="AP759">
        <v>2205003</v>
      </c>
      <c r="AQ759" t="s">
        <v>6707</v>
      </c>
      <c r="AR759">
        <v>1224</v>
      </c>
    </row>
    <row r="760" spans="1:44" x14ac:dyDescent="0.25">
      <c r="A760">
        <v>4302451</v>
      </c>
      <c r="B760">
        <v>1</v>
      </c>
      <c r="C760" t="s">
        <v>894</v>
      </c>
      <c r="D760" t="s">
        <v>2349</v>
      </c>
      <c r="E760">
        <v>53</v>
      </c>
      <c r="F760" t="s">
        <v>5940</v>
      </c>
      <c r="G760">
        <v>540</v>
      </c>
      <c r="H760" t="s">
        <v>5940</v>
      </c>
      <c r="I760">
        <v>8</v>
      </c>
      <c r="J760">
        <v>210</v>
      </c>
      <c r="K760">
        <v>200</v>
      </c>
      <c r="L760">
        <v>90</v>
      </c>
      <c r="M760">
        <v>4800</v>
      </c>
      <c r="N760">
        <v>0</v>
      </c>
      <c r="O760">
        <v>30</v>
      </c>
      <c r="P760">
        <v>354</v>
      </c>
      <c r="R760">
        <v>4302451</v>
      </c>
      <c r="S760">
        <v>53</v>
      </c>
      <c r="T760" t="s">
        <v>5940</v>
      </c>
      <c r="U760">
        <v>540</v>
      </c>
      <c r="V760" t="s">
        <v>5940</v>
      </c>
      <c r="W760">
        <v>8</v>
      </c>
      <c r="X760">
        <v>210</v>
      </c>
      <c r="Z760">
        <v>2204352</v>
      </c>
      <c r="AB760">
        <v>1</v>
      </c>
      <c r="AC760">
        <v>2204352</v>
      </c>
      <c r="AD760" t="s">
        <v>6698</v>
      </c>
      <c r="AE760">
        <v>36</v>
      </c>
      <c r="AF760">
        <v>2204352</v>
      </c>
      <c r="AG760" t="s">
        <v>6698</v>
      </c>
      <c r="AH760" t="s">
        <v>5940</v>
      </c>
      <c r="AI760">
        <v>2204352</v>
      </c>
      <c r="AJ760" t="s">
        <v>6698</v>
      </c>
      <c r="AK760">
        <v>112</v>
      </c>
      <c r="AL760">
        <v>2204352</v>
      </c>
      <c r="AM760" t="s">
        <v>6698</v>
      </c>
      <c r="AN760" t="s">
        <v>5940</v>
      </c>
      <c r="AO760">
        <v>0</v>
      </c>
      <c r="AP760">
        <v>2205102</v>
      </c>
      <c r="AQ760" t="s">
        <v>6708</v>
      </c>
      <c r="AR760">
        <v>15470</v>
      </c>
    </row>
    <row r="761" spans="1:44" x14ac:dyDescent="0.25">
      <c r="A761">
        <v>4302501</v>
      </c>
      <c r="B761">
        <v>1</v>
      </c>
      <c r="C761" t="s">
        <v>894</v>
      </c>
      <c r="D761" t="s">
        <v>2350</v>
      </c>
      <c r="E761">
        <v>1584</v>
      </c>
      <c r="F761">
        <v>12240</v>
      </c>
      <c r="G761">
        <v>2676</v>
      </c>
      <c r="H761" t="s">
        <v>5940</v>
      </c>
      <c r="I761">
        <v>881</v>
      </c>
      <c r="J761">
        <v>12</v>
      </c>
      <c r="K761">
        <v>2660</v>
      </c>
      <c r="L761">
        <v>52500</v>
      </c>
      <c r="M761">
        <v>10500</v>
      </c>
      <c r="N761">
        <v>0</v>
      </c>
      <c r="O761">
        <v>497</v>
      </c>
      <c r="P761">
        <v>9</v>
      </c>
      <c r="R761">
        <v>4302501</v>
      </c>
      <c r="S761">
        <v>1584</v>
      </c>
      <c r="T761">
        <v>12240</v>
      </c>
      <c r="U761">
        <v>2676</v>
      </c>
      <c r="V761" t="s">
        <v>5940</v>
      </c>
      <c r="W761">
        <v>881</v>
      </c>
      <c r="X761">
        <v>12</v>
      </c>
      <c r="Z761">
        <v>2204402</v>
      </c>
      <c r="AB761" t="s">
        <v>5940</v>
      </c>
      <c r="AC761">
        <v>2204402</v>
      </c>
      <c r="AD761" t="s">
        <v>6699</v>
      </c>
      <c r="AE761">
        <v>10693</v>
      </c>
      <c r="AF761">
        <v>2204402</v>
      </c>
      <c r="AG761" t="s">
        <v>6699</v>
      </c>
      <c r="AH761" t="s">
        <v>5940</v>
      </c>
      <c r="AI761">
        <v>2204402</v>
      </c>
      <c r="AJ761" t="s">
        <v>6699</v>
      </c>
      <c r="AK761">
        <v>120</v>
      </c>
      <c r="AL761">
        <v>2204402</v>
      </c>
      <c r="AM761" t="s">
        <v>6699</v>
      </c>
      <c r="AN761">
        <v>18019</v>
      </c>
      <c r="AO761">
        <v>0</v>
      </c>
      <c r="AP761">
        <v>2205151</v>
      </c>
      <c r="AQ761" t="s">
        <v>6709</v>
      </c>
      <c r="AR761">
        <v>363</v>
      </c>
    </row>
    <row r="762" spans="1:44" x14ac:dyDescent="0.25">
      <c r="A762">
        <v>4302584</v>
      </c>
      <c r="B762">
        <v>1</v>
      </c>
      <c r="C762" t="s">
        <v>894</v>
      </c>
      <c r="D762" t="s">
        <v>2351</v>
      </c>
      <c r="E762">
        <v>800</v>
      </c>
      <c r="F762">
        <v>4620</v>
      </c>
      <c r="G762">
        <v>1115</v>
      </c>
      <c r="H762" t="s">
        <v>5940</v>
      </c>
      <c r="I762">
        <v>4</v>
      </c>
      <c r="J762">
        <v>21</v>
      </c>
      <c r="K762">
        <v>675</v>
      </c>
      <c r="L762">
        <v>20010</v>
      </c>
      <c r="M762">
        <v>4600</v>
      </c>
      <c r="N762">
        <v>0</v>
      </c>
      <c r="O762">
        <v>13</v>
      </c>
      <c r="P762">
        <v>40</v>
      </c>
      <c r="R762">
        <v>4302584</v>
      </c>
      <c r="S762">
        <v>800</v>
      </c>
      <c r="T762">
        <v>4620</v>
      </c>
      <c r="U762">
        <v>1115</v>
      </c>
      <c r="V762" t="s">
        <v>5940</v>
      </c>
      <c r="W762">
        <v>4</v>
      </c>
      <c r="X762">
        <v>21</v>
      </c>
      <c r="Z762">
        <v>2204501</v>
      </c>
      <c r="AB762" t="s">
        <v>5940</v>
      </c>
      <c r="AC762">
        <v>2204501</v>
      </c>
      <c r="AD762" t="s">
        <v>6700</v>
      </c>
      <c r="AE762">
        <v>883</v>
      </c>
      <c r="AF762">
        <v>2204501</v>
      </c>
      <c r="AG762" t="s">
        <v>6700</v>
      </c>
      <c r="AH762" t="s">
        <v>5940</v>
      </c>
      <c r="AI762">
        <v>2204501</v>
      </c>
      <c r="AJ762" t="s">
        <v>6700</v>
      </c>
      <c r="AK762">
        <v>523</v>
      </c>
      <c r="AL762">
        <v>2204501</v>
      </c>
      <c r="AM762" t="s">
        <v>6700</v>
      </c>
      <c r="AN762">
        <v>116</v>
      </c>
      <c r="AO762">
        <v>0</v>
      </c>
      <c r="AP762">
        <v>2205201</v>
      </c>
      <c r="AQ762" t="s">
        <v>6710</v>
      </c>
      <c r="AR762">
        <v>1345</v>
      </c>
    </row>
    <row r="763" spans="1:44" x14ac:dyDescent="0.25">
      <c r="A763">
        <v>4302600</v>
      </c>
      <c r="B763">
        <v>1</v>
      </c>
      <c r="C763" t="s">
        <v>894</v>
      </c>
      <c r="D763" t="s">
        <v>2352</v>
      </c>
      <c r="E763">
        <v>2800</v>
      </c>
      <c r="F763">
        <v>3360</v>
      </c>
      <c r="G763">
        <v>1125</v>
      </c>
      <c r="H763" t="s">
        <v>5940</v>
      </c>
      <c r="I763">
        <v>20</v>
      </c>
      <c r="J763">
        <v>7</v>
      </c>
      <c r="K763">
        <v>2800</v>
      </c>
      <c r="L763">
        <v>12600</v>
      </c>
      <c r="M763">
        <v>8580</v>
      </c>
      <c r="N763">
        <v>0</v>
      </c>
      <c r="O763">
        <v>10</v>
      </c>
      <c r="P763">
        <v>11</v>
      </c>
      <c r="R763">
        <v>4302600</v>
      </c>
      <c r="S763">
        <v>2800</v>
      </c>
      <c r="T763">
        <v>3360</v>
      </c>
      <c r="U763">
        <v>1125</v>
      </c>
      <c r="V763" t="s">
        <v>5940</v>
      </c>
      <c r="W763">
        <v>20</v>
      </c>
      <c r="X763">
        <v>7</v>
      </c>
      <c r="Z763">
        <v>2204550</v>
      </c>
      <c r="AB763" t="s">
        <v>5940</v>
      </c>
      <c r="AC763">
        <v>2204550</v>
      </c>
      <c r="AD763" t="s">
        <v>6701</v>
      </c>
      <c r="AE763">
        <v>32</v>
      </c>
      <c r="AF763">
        <v>2204550</v>
      </c>
      <c r="AG763" t="s">
        <v>6701</v>
      </c>
      <c r="AH763">
        <v>124</v>
      </c>
      <c r="AI763">
        <v>2204550</v>
      </c>
      <c r="AJ763" t="s">
        <v>6701</v>
      </c>
      <c r="AK763">
        <v>290</v>
      </c>
      <c r="AL763">
        <v>2204550</v>
      </c>
      <c r="AM763" t="s">
        <v>6701</v>
      </c>
      <c r="AN763" t="s">
        <v>5940</v>
      </c>
      <c r="AO763">
        <v>0</v>
      </c>
      <c r="AP763">
        <v>2205250</v>
      </c>
      <c r="AQ763" t="s">
        <v>6711</v>
      </c>
      <c r="AR763">
        <v>138</v>
      </c>
    </row>
    <row r="764" spans="1:44" x14ac:dyDescent="0.25">
      <c r="A764">
        <v>4302659</v>
      </c>
      <c r="B764">
        <v>1</v>
      </c>
      <c r="C764" t="s">
        <v>894</v>
      </c>
      <c r="D764" t="s">
        <v>2353</v>
      </c>
      <c r="E764">
        <v>2200</v>
      </c>
      <c r="F764">
        <v>1</v>
      </c>
      <c r="G764">
        <v>792</v>
      </c>
      <c r="H764" t="s">
        <v>5940</v>
      </c>
      <c r="I764">
        <v>3</v>
      </c>
      <c r="J764">
        <v>86</v>
      </c>
      <c r="K764">
        <v>1500</v>
      </c>
      <c r="L764">
        <v>3</v>
      </c>
      <c r="M764">
        <v>2200</v>
      </c>
      <c r="N764">
        <v>0</v>
      </c>
      <c r="O764">
        <v>10</v>
      </c>
      <c r="P764">
        <v>115</v>
      </c>
      <c r="R764">
        <v>4302659</v>
      </c>
      <c r="S764">
        <v>2200</v>
      </c>
      <c r="T764">
        <v>1</v>
      </c>
      <c r="U764">
        <v>792</v>
      </c>
      <c r="V764" t="s">
        <v>5940</v>
      </c>
      <c r="W764">
        <v>3</v>
      </c>
      <c r="X764">
        <v>86</v>
      </c>
      <c r="Z764">
        <v>2204600</v>
      </c>
      <c r="AB764" t="s">
        <v>5940</v>
      </c>
      <c r="AC764">
        <v>2204600</v>
      </c>
      <c r="AD764" t="s">
        <v>6702</v>
      </c>
      <c r="AE764">
        <v>123</v>
      </c>
      <c r="AF764">
        <v>2204600</v>
      </c>
      <c r="AG764" t="s">
        <v>6702</v>
      </c>
      <c r="AH764" t="s">
        <v>5940</v>
      </c>
      <c r="AI764">
        <v>2204600</v>
      </c>
      <c r="AJ764" t="s">
        <v>6702</v>
      </c>
      <c r="AK764">
        <v>8</v>
      </c>
      <c r="AL764">
        <v>2204600</v>
      </c>
      <c r="AM764" t="s">
        <v>6702</v>
      </c>
      <c r="AN764" t="s">
        <v>5940</v>
      </c>
      <c r="AO764">
        <v>0</v>
      </c>
      <c r="AP764">
        <v>2205276</v>
      </c>
      <c r="AQ764" t="s">
        <v>6712</v>
      </c>
      <c r="AR764">
        <v>224</v>
      </c>
    </row>
    <row r="765" spans="1:44" x14ac:dyDescent="0.25">
      <c r="A765">
        <v>4302709</v>
      </c>
      <c r="B765">
        <v>1</v>
      </c>
      <c r="C765" t="s">
        <v>894</v>
      </c>
      <c r="D765" t="s">
        <v>2354</v>
      </c>
      <c r="E765" t="s">
        <v>5940</v>
      </c>
      <c r="F765">
        <v>2448</v>
      </c>
      <c r="G765">
        <v>588</v>
      </c>
      <c r="H765" t="s">
        <v>5940</v>
      </c>
      <c r="I765">
        <v>3500</v>
      </c>
      <c r="J765">
        <v>1</v>
      </c>
      <c r="K765">
        <v>0</v>
      </c>
      <c r="L765">
        <v>8400</v>
      </c>
      <c r="M765">
        <v>2250</v>
      </c>
      <c r="N765">
        <v>0</v>
      </c>
      <c r="O765">
        <v>7750</v>
      </c>
      <c r="P765">
        <v>18</v>
      </c>
      <c r="R765">
        <v>4302709</v>
      </c>
      <c r="S765" t="s">
        <v>5940</v>
      </c>
      <c r="T765">
        <v>2448</v>
      </c>
      <c r="U765">
        <v>588</v>
      </c>
      <c r="V765" t="s">
        <v>5940</v>
      </c>
      <c r="W765">
        <v>3500</v>
      </c>
      <c r="X765">
        <v>1</v>
      </c>
      <c r="Z765">
        <v>2204659</v>
      </c>
      <c r="AB765" t="s">
        <v>5940</v>
      </c>
      <c r="AC765">
        <v>2204659</v>
      </c>
      <c r="AD765" t="s">
        <v>6703</v>
      </c>
      <c r="AE765">
        <v>2070</v>
      </c>
      <c r="AF765">
        <v>2204659</v>
      </c>
      <c r="AG765" t="s">
        <v>6703</v>
      </c>
      <c r="AH765">
        <v>500</v>
      </c>
      <c r="AI765">
        <v>2204659</v>
      </c>
      <c r="AJ765" t="s">
        <v>6703</v>
      </c>
      <c r="AK765">
        <v>27</v>
      </c>
      <c r="AL765">
        <v>2204659</v>
      </c>
      <c r="AM765" t="s">
        <v>6703</v>
      </c>
      <c r="AN765" t="s">
        <v>5940</v>
      </c>
      <c r="AO765">
        <v>0</v>
      </c>
      <c r="AP765">
        <v>2205300</v>
      </c>
      <c r="AQ765" t="s">
        <v>6713</v>
      </c>
      <c r="AR765">
        <v>115</v>
      </c>
    </row>
    <row r="766" spans="1:44" x14ac:dyDescent="0.25">
      <c r="A766">
        <v>4302808</v>
      </c>
      <c r="B766">
        <v>1</v>
      </c>
      <c r="C766" t="s">
        <v>894</v>
      </c>
      <c r="D766" t="s">
        <v>2355</v>
      </c>
      <c r="E766" t="s">
        <v>5940</v>
      </c>
      <c r="F766">
        <v>3780</v>
      </c>
      <c r="G766">
        <v>1440</v>
      </c>
      <c r="H766" t="s">
        <v>5940</v>
      </c>
      <c r="I766">
        <v>22313</v>
      </c>
      <c r="J766">
        <v>168</v>
      </c>
      <c r="K766">
        <v>0</v>
      </c>
      <c r="L766">
        <v>15600</v>
      </c>
      <c r="M766">
        <v>2760</v>
      </c>
      <c r="N766">
        <v>0</v>
      </c>
      <c r="O766">
        <v>23750</v>
      </c>
      <c r="P766">
        <v>625</v>
      </c>
      <c r="R766">
        <v>4302808</v>
      </c>
      <c r="S766" t="s">
        <v>5940</v>
      </c>
      <c r="T766">
        <v>3780</v>
      </c>
      <c r="U766">
        <v>1440</v>
      </c>
      <c r="V766" t="s">
        <v>5940</v>
      </c>
      <c r="W766">
        <v>22313</v>
      </c>
      <c r="X766">
        <v>168</v>
      </c>
      <c r="Z766">
        <v>2204709</v>
      </c>
      <c r="AB766" t="s">
        <v>5940</v>
      </c>
      <c r="AC766">
        <v>2204709</v>
      </c>
      <c r="AD766" t="s">
        <v>6704</v>
      </c>
      <c r="AE766">
        <v>196</v>
      </c>
      <c r="AF766">
        <v>2204709</v>
      </c>
      <c r="AG766" t="s">
        <v>6704</v>
      </c>
      <c r="AH766">
        <v>18000</v>
      </c>
      <c r="AI766">
        <v>2204709</v>
      </c>
      <c r="AJ766" t="s">
        <v>6704</v>
      </c>
      <c r="AK766">
        <v>240</v>
      </c>
      <c r="AL766">
        <v>2204709</v>
      </c>
      <c r="AM766" t="s">
        <v>6704</v>
      </c>
      <c r="AN766" t="s">
        <v>5940</v>
      </c>
      <c r="AO766">
        <v>0</v>
      </c>
      <c r="AP766">
        <v>2205359</v>
      </c>
      <c r="AQ766" t="s">
        <v>6714</v>
      </c>
      <c r="AR766">
        <v>1491</v>
      </c>
    </row>
    <row r="767" spans="1:44" x14ac:dyDescent="0.25">
      <c r="A767">
        <v>4302907</v>
      </c>
      <c r="B767">
        <v>1</v>
      </c>
      <c r="C767" t="s">
        <v>894</v>
      </c>
      <c r="D767" t="s">
        <v>2356</v>
      </c>
      <c r="E767" t="s">
        <v>5940</v>
      </c>
      <c r="F767">
        <v>12600</v>
      </c>
      <c r="G767">
        <v>112</v>
      </c>
      <c r="H767" t="s">
        <v>5940</v>
      </c>
      <c r="I767">
        <v>84992</v>
      </c>
      <c r="J767" t="s">
        <v>5940</v>
      </c>
      <c r="K767">
        <v>0</v>
      </c>
      <c r="L767">
        <v>10800</v>
      </c>
      <c r="M767">
        <v>800</v>
      </c>
      <c r="N767">
        <v>0</v>
      </c>
      <c r="O767">
        <v>110550</v>
      </c>
      <c r="P767">
        <v>0</v>
      </c>
      <c r="R767">
        <v>4302907</v>
      </c>
      <c r="S767" t="s">
        <v>5940</v>
      </c>
      <c r="T767">
        <v>12600</v>
      </c>
      <c r="U767">
        <v>112</v>
      </c>
      <c r="V767" t="s">
        <v>5940</v>
      </c>
      <c r="W767">
        <v>84992</v>
      </c>
      <c r="X767" t="s">
        <v>5940</v>
      </c>
      <c r="Z767">
        <v>2204808</v>
      </c>
      <c r="AB767" t="s">
        <v>5940</v>
      </c>
      <c r="AC767">
        <v>2204808</v>
      </c>
      <c r="AD767" t="s">
        <v>6705</v>
      </c>
      <c r="AE767">
        <v>30</v>
      </c>
      <c r="AF767">
        <v>2204808</v>
      </c>
      <c r="AG767" t="s">
        <v>6705</v>
      </c>
      <c r="AH767">
        <v>3993</v>
      </c>
      <c r="AI767">
        <v>2204808</v>
      </c>
      <c r="AJ767" t="s">
        <v>6705</v>
      </c>
      <c r="AK767">
        <v>73</v>
      </c>
      <c r="AL767">
        <v>2204808</v>
      </c>
      <c r="AM767" t="s">
        <v>6705</v>
      </c>
      <c r="AN767" t="s">
        <v>5940</v>
      </c>
      <c r="AO767">
        <v>0</v>
      </c>
      <c r="AP767">
        <v>2205409</v>
      </c>
      <c r="AQ767" t="s">
        <v>6715</v>
      </c>
      <c r="AR767">
        <v>223</v>
      </c>
    </row>
    <row r="768" spans="1:44" x14ac:dyDescent="0.25">
      <c r="A768">
        <v>4303004</v>
      </c>
      <c r="B768">
        <v>1</v>
      </c>
      <c r="C768" t="s">
        <v>894</v>
      </c>
      <c r="D768" t="s">
        <v>2357</v>
      </c>
      <c r="E768">
        <v>2730</v>
      </c>
      <c r="F768">
        <v>39950</v>
      </c>
      <c r="G768">
        <v>4742</v>
      </c>
      <c r="H768" t="s">
        <v>5940</v>
      </c>
      <c r="I768">
        <v>247462</v>
      </c>
      <c r="J768">
        <v>22</v>
      </c>
      <c r="K768">
        <v>2730</v>
      </c>
      <c r="L768">
        <v>100800</v>
      </c>
      <c r="M768">
        <v>18000</v>
      </c>
      <c r="N768">
        <v>0</v>
      </c>
      <c r="O768">
        <v>265954</v>
      </c>
      <c r="P768">
        <v>24</v>
      </c>
      <c r="R768">
        <v>4303004</v>
      </c>
      <c r="S768">
        <v>2730</v>
      </c>
      <c r="T768">
        <v>39950</v>
      </c>
      <c r="U768">
        <v>4742</v>
      </c>
      <c r="V768" t="s">
        <v>5940</v>
      </c>
      <c r="W768">
        <v>247462</v>
      </c>
      <c r="X768">
        <v>22</v>
      </c>
      <c r="Z768">
        <v>2204907</v>
      </c>
      <c r="AB768">
        <v>17</v>
      </c>
      <c r="AC768">
        <v>2204907</v>
      </c>
      <c r="AD768" t="s">
        <v>6706</v>
      </c>
      <c r="AE768">
        <v>63</v>
      </c>
      <c r="AF768">
        <v>2204907</v>
      </c>
      <c r="AG768" t="s">
        <v>6706</v>
      </c>
      <c r="AH768" t="s">
        <v>5940</v>
      </c>
      <c r="AI768">
        <v>2204907</v>
      </c>
      <c r="AJ768" t="s">
        <v>6706</v>
      </c>
      <c r="AK768">
        <v>197</v>
      </c>
      <c r="AL768">
        <v>2204907</v>
      </c>
      <c r="AM768" t="s">
        <v>6706</v>
      </c>
      <c r="AN768" t="s">
        <v>5940</v>
      </c>
      <c r="AO768">
        <v>0</v>
      </c>
      <c r="AP768">
        <v>2205458</v>
      </c>
      <c r="AQ768" t="s">
        <v>6716</v>
      </c>
      <c r="AR768">
        <v>45</v>
      </c>
    </row>
    <row r="769" spans="1:44" x14ac:dyDescent="0.25">
      <c r="A769">
        <v>4303103</v>
      </c>
      <c r="B769">
        <v>1</v>
      </c>
      <c r="C769" t="s">
        <v>894</v>
      </c>
      <c r="D769" t="s">
        <v>2358</v>
      </c>
      <c r="E769" t="s">
        <v>5940</v>
      </c>
      <c r="F769" t="s">
        <v>5940</v>
      </c>
      <c r="G769">
        <v>2</v>
      </c>
      <c r="H769" t="s">
        <v>5940</v>
      </c>
      <c r="I769" t="s">
        <v>5940</v>
      </c>
      <c r="J769" t="s">
        <v>5940</v>
      </c>
      <c r="K769">
        <v>0</v>
      </c>
      <c r="L769">
        <v>0</v>
      </c>
      <c r="M769">
        <v>2</v>
      </c>
      <c r="N769">
        <v>0</v>
      </c>
      <c r="O769">
        <v>0</v>
      </c>
      <c r="P769">
        <v>0</v>
      </c>
      <c r="R769">
        <v>4303103</v>
      </c>
      <c r="S769" t="s">
        <v>5940</v>
      </c>
      <c r="T769" t="s">
        <v>5940</v>
      </c>
      <c r="U769">
        <v>2</v>
      </c>
      <c r="V769" t="s">
        <v>5940</v>
      </c>
      <c r="W769" t="s">
        <v>5940</v>
      </c>
      <c r="X769" t="s">
        <v>5940</v>
      </c>
      <c r="Z769">
        <v>2205003</v>
      </c>
      <c r="AB769">
        <v>15</v>
      </c>
      <c r="AC769">
        <v>2205003</v>
      </c>
      <c r="AD769" t="s">
        <v>6707</v>
      </c>
      <c r="AE769">
        <v>152</v>
      </c>
      <c r="AF769">
        <v>2205003</v>
      </c>
      <c r="AG769" t="s">
        <v>6707</v>
      </c>
      <c r="AH769" t="s">
        <v>5940</v>
      </c>
      <c r="AI769">
        <v>2205003</v>
      </c>
      <c r="AJ769" t="s">
        <v>6707</v>
      </c>
      <c r="AK769">
        <v>325</v>
      </c>
      <c r="AL769">
        <v>2205003</v>
      </c>
      <c r="AM769" t="s">
        <v>6707</v>
      </c>
      <c r="AN769" t="s">
        <v>5940</v>
      </c>
      <c r="AO769">
        <v>0</v>
      </c>
      <c r="AP769">
        <v>2205508</v>
      </c>
      <c r="AQ769" t="s">
        <v>6717</v>
      </c>
      <c r="AR769">
        <v>207</v>
      </c>
    </row>
    <row r="770" spans="1:44" x14ac:dyDescent="0.25">
      <c r="A770">
        <v>4303202</v>
      </c>
      <c r="B770">
        <v>1</v>
      </c>
      <c r="C770" t="s">
        <v>894</v>
      </c>
      <c r="D770" t="s">
        <v>2359</v>
      </c>
      <c r="E770">
        <v>1500</v>
      </c>
      <c r="F770">
        <v>3375</v>
      </c>
      <c r="G770">
        <v>3648</v>
      </c>
      <c r="H770" t="s">
        <v>5940</v>
      </c>
      <c r="I770">
        <v>20</v>
      </c>
      <c r="J770">
        <v>54</v>
      </c>
      <c r="K770">
        <v>1500</v>
      </c>
      <c r="L770">
        <v>14400</v>
      </c>
      <c r="M770">
        <v>17010</v>
      </c>
      <c r="N770">
        <v>0</v>
      </c>
      <c r="O770">
        <v>10</v>
      </c>
      <c r="P770">
        <v>600</v>
      </c>
      <c r="R770">
        <v>4303202</v>
      </c>
      <c r="S770">
        <v>1500</v>
      </c>
      <c r="T770">
        <v>3375</v>
      </c>
      <c r="U770">
        <v>3648</v>
      </c>
      <c r="V770" t="s">
        <v>5940</v>
      </c>
      <c r="W770">
        <v>20</v>
      </c>
      <c r="X770">
        <v>54</v>
      </c>
      <c r="Z770">
        <v>2205102</v>
      </c>
      <c r="AB770" t="s">
        <v>5940</v>
      </c>
      <c r="AC770">
        <v>2205102</v>
      </c>
      <c r="AD770" t="s">
        <v>6708</v>
      </c>
      <c r="AE770">
        <v>4430</v>
      </c>
      <c r="AF770">
        <v>2205102</v>
      </c>
      <c r="AG770" t="s">
        <v>6708</v>
      </c>
      <c r="AH770" t="s">
        <v>5940</v>
      </c>
      <c r="AI770">
        <v>2205102</v>
      </c>
      <c r="AJ770" t="s">
        <v>6708</v>
      </c>
      <c r="AK770">
        <v>432</v>
      </c>
      <c r="AL770">
        <v>2205102</v>
      </c>
      <c r="AM770" t="s">
        <v>6708</v>
      </c>
      <c r="AN770" t="s">
        <v>5940</v>
      </c>
      <c r="AO770">
        <v>0</v>
      </c>
      <c r="AP770">
        <v>2205516</v>
      </c>
      <c r="AQ770" t="s">
        <v>6718</v>
      </c>
      <c r="AR770">
        <v>99</v>
      </c>
    </row>
    <row r="771" spans="1:44" x14ac:dyDescent="0.25">
      <c r="A771">
        <v>4303301</v>
      </c>
      <c r="B771">
        <v>1</v>
      </c>
      <c r="C771" t="s">
        <v>894</v>
      </c>
      <c r="D771" t="s">
        <v>2360</v>
      </c>
      <c r="E771">
        <v>1050</v>
      </c>
      <c r="F771">
        <v>3312</v>
      </c>
      <c r="G771">
        <v>3150</v>
      </c>
      <c r="H771" t="s">
        <v>5940</v>
      </c>
      <c r="I771">
        <v>249</v>
      </c>
      <c r="J771">
        <v>11</v>
      </c>
      <c r="K771">
        <v>1050</v>
      </c>
      <c r="L771">
        <v>19140</v>
      </c>
      <c r="M771">
        <v>15000</v>
      </c>
      <c r="N771">
        <v>0</v>
      </c>
      <c r="O771">
        <v>358</v>
      </c>
      <c r="P771">
        <v>17</v>
      </c>
      <c r="R771">
        <v>4303301</v>
      </c>
      <c r="S771">
        <v>1050</v>
      </c>
      <c r="T771">
        <v>3312</v>
      </c>
      <c r="U771">
        <v>3150</v>
      </c>
      <c r="V771" t="s">
        <v>5940</v>
      </c>
      <c r="W771">
        <v>249</v>
      </c>
      <c r="X771">
        <v>11</v>
      </c>
      <c r="Z771">
        <v>2205151</v>
      </c>
      <c r="AB771">
        <v>118</v>
      </c>
      <c r="AC771">
        <v>2205151</v>
      </c>
      <c r="AD771" t="s">
        <v>6709</v>
      </c>
      <c r="AE771" t="s">
        <v>5940</v>
      </c>
      <c r="AF771">
        <v>2205151</v>
      </c>
      <c r="AG771" t="s">
        <v>6709</v>
      </c>
      <c r="AH771" t="s">
        <v>5940</v>
      </c>
      <c r="AI771">
        <v>2205151</v>
      </c>
      <c r="AJ771" t="s">
        <v>6709</v>
      </c>
      <c r="AK771">
        <v>111</v>
      </c>
      <c r="AL771">
        <v>2205151</v>
      </c>
      <c r="AM771" t="s">
        <v>6709</v>
      </c>
      <c r="AN771" t="s">
        <v>5940</v>
      </c>
      <c r="AO771">
        <v>0</v>
      </c>
      <c r="AP771">
        <v>2205524</v>
      </c>
      <c r="AQ771" t="s">
        <v>6719</v>
      </c>
      <c r="AR771">
        <v>475</v>
      </c>
    </row>
    <row r="772" spans="1:44" x14ac:dyDescent="0.25">
      <c r="A772">
        <v>4303400</v>
      </c>
      <c r="B772">
        <v>1</v>
      </c>
      <c r="C772" t="s">
        <v>894</v>
      </c>
      <c r="D772" t="s">
        <v>2361</v>
      </c>
      <c r="E772">
        <v>10850</v>
      </c>
      <c r="F772">
        <v>1326</v>
      </c>
      <c r="G772">
        <v>9500</v>
      </c>
      <c r="H772" t="s">
        <v>5940</v>
      </c>
      <c r="I772">
        <v>455</v>
      </c>
      <c r="J772">
        <v>3254</v>
      </c>
      <c r="K772">
        <v>10850</v>
      </c>
      <c r="L772">
        <v>3015</v>
      </c>
      <c r="M772">
        <v>15464</v>
      </c>
      <c r="N772">
        <v>0</v>
      </c>
      <c r="O772">
        <v>455</v>
      </c>
      <c r="P772">
        <v>1410</v>
      </c>
      <c r="R772">
        <v>4303400</v>
      </c>
      <c r="S772">
        <v>10850</v>
      </c>
      <c r="T772">
        <v>1326</v>
      </c>
      <c r="U772">
        <v>9500</v>
      </c>
      <c r="V772" t="s">
        <v>5940</v>
      </c>
      <c r="W772">
        <v>455</v>
      </c>
      <c r="X772">
        <v>3254</v>
      </c>
      <c r="Z772">
        <v>2205201</v>
      </c>
      <c r="AB772">
        <v>3</v>
      </c>
      <c r="AC772">
        <v>2205201</v>
      </c>
      <c r="AD772" t="s">
        <v>6710</v>
      </c>
      <c r="AE772">
        <v>2</v>
      </c>
      <c r="AF772">
        <v>2205201</v>
      </c>
      <c r="AG772" t="s">
        <v>6710</v>
      </c>
      <c r="AH772" t="s">
        <v>5940</v>
      </c>
      <c r="AI772">
        <v>2205201</v>
      </c>
      <c r="AJ772" t="s">
        <v>6710</v>
      </c>
      <c r="AK772">
        <v>725</v>
      </c>
      <c r="AL772">
        <v>2205201</v>
      </c>
      <c r="AM772" t="s">
        <v>6710</v>
      </c>
      <c r="AN772" t="s">
        <v>5940</v>
      </c>
      <c r="AO772">
        <v>0</v>
      </c>
      <c r="AP772">
        <v>2205532</v>
      </c>
      <c r="AQ772" t="s">
        <v>6720</v>
      </c>
      <c r="AR772">
        <v>2763</v>
      </c>
    </row>
    <row r="773" spans="1:44" x14ac:dyDescent="0.25">
      <c r="A773">
        <v>4303509</v>
      </c>
      <c r="B773">
        <v>1</v>
      </c>
      <c r="C773" t="s">
        <v>894</v>
      </c>
      <c r="D773" t="s">
        <v>2362</v>
      </c>
      <c r="E773" t="s">
        <v>5940</v>
      </c>
      <c r="F773">
        <v>5754</v>
      </c>
      <c r="G773">
        <v>1410</v>
      </c>
      <c r="H773" t="s">
        <v>5940</v>
      </c>
      <c r="I773">
        <v>179888</v>
      </c>
      <c r="J773">
        <v>360</v>
      </c>
      <c r="K773">
        <v>0</v>
      </c>
      <c r="L773">
        <v>6678</v>
      </c>
      <c r="M773">
        <v>9180</v>
      </c>
      <c r="N773">
        <v>0</v>
      </c>
      <c r="O773">
        <v>185520</v>
      </c>
      <c r="P773">
        <v>249</v>
      </c>
      <c r="R773">
        <v>4303509</v>
      </c>
      <c r="S773" t="s">
        <v>5940</v>
      </c>
      <c r="T773">
        <v>5754</v>
      </c>
      <c r="U773">
        <v>1410</v>
      </c>
      <c r="V773" t="s">
        <v>5940</v>
      </c>
      <c r="W773">
        <v>179888</v>
      </c>
      <c r="X773">
        <v>360</v>
      </c>
      <c r="Z773">
        <v>2205250</v>
      </c>
      <c r="AB773" t="s">
        <v>5940</v>
      </c>
      <c r="AC773">
        <v>2205250</v>
      </c>
      <c r="AD773" t="s">
        <v>6711</v>
      </c>
      <c r="AE773">
        <v>162</v>
      </c>
      <c r="AF773">
        <v>2205250</v>
      </c>
      <c r="AG773" t="s">
        <v>6711</v>
      </c>
      <c r="AH773">
        <v>180</v>
      </c>
      <c r="AI773">
        <v>2205250</v>
      </c>
      <c r="AJ773" t="s">
        <v>6711</v>
      </c>
      <c r="AK773">
        <v>8</v>
      </c>
      <c r="AL773">
        <v>2205250</v>
      </c>
      <c r="AM773" t="s">
        <v>6711</v>
      </c>
      <c r="AN773" t="s">
        <v>5940</v>
      </c>
      <c r="AO773">
        <v>0</v>
      </c>
      <c r="AP773">
        <v>2205540</v>
      </c>
      <c r="AQ773" t="s">
        <v>6721</v>
      </c>
      <c r="AR773">
        <v>193</v>
      </c>
    </row>
    <row r="774" spans="1:44" x14ac:dyDescent="0.25">
      <c r="A774">
        <v>4303558</v>
      </c>
      <c r="B774">
        <v>1</v>
      </c>
      <c r="C774" t="s">
        <v>894</v>
      </c>
      <c r="D774" t="s">
        <v>2363</v>
      </c>
      <c r="E774">
        <v>750</v>
      </c>
      <c r="F774">
        <v>1977</v>
      </c>
      <c r="G774">
        <v>1875</v>
      </c>
      <c r="H774" t="s">
        <v>5940</v>
      </c>
      <c r="I774" t="s">
        <v>5940</v>
      </c>
      <c r="J774">
        <v>8</v>
      </c>
      <c r="K774">
        <v>875</v>
      </c>
      <c r="L774">
        <v>8820</v>
      </c>
      <c r="M774">
        <v>14820</v>
      </c>
      <c r="N774">
        <v>0</v>
      </c>
      <c r="O774">
        <v>12</v>
      </c>
      <c r="P774">
        <v>54</v>
      </c>
      <c r="R774">
        <v>4303558</v>
      </c>
      <c r="S774">
        <v>750</v>
      </c>
      <c r="T774">
        <v>1977</v>
      </c>
      <c r="U774">
        <v>1875</v>
      </c>
      <c r="V774" t="s">
        <v>5940</v>
      </c>
      <c r="W774" t="s">
        <v>5940</v>
      </c>
      <c r="X774">
        <v>8</v>
      </c>
      <c r="Z774">
        <v>2205276</v>
      </c>
      <c r="AB774" t="s">
        <v>5940</v>
      </c>
      <c r="AC774">
        <v>2205276</v>
      </c>
      <c r="AD774" t="s">
        <v>6712</v>
      </c>
      <c r="AE774">
        <v>45</v>
      </c>
      <c r="AF774">
        <v>2205276</v>
      </c>
      <c r="AG774" t="s">
        <v>6712</v>
      </c>
      <c r="AH774" t="s">
        <v>5940</v>
      </c>
      <c r="AI774">
        <v>2205276</v>
      </c>
      <c r="AJ774" t="s">
        <v>6712</v>
      </c>
      <c r="AK774">
        <v>120</v>
      </c>
      <c r="AL774">
        <v>2205276</v>
      </c>
      <c r="AM774" t="s">
        <v>6712</v>
      </c>
      <c r="AN774" t="s">
        <v>5940</v>
      </c>
      <c r="AO774">
        <v>0</v>
      </c>
      <c r="AP774">
        <v>2205557</v>
      </c>
      <c r="AQ774" t="s">
        <v>6722</v>
      </c>
      <c r="AR774">
        <v>258</v>
      </c>
    </row>
    <row r="775" spans="1:44" x14ac:dyDescent="0.25">
      <c r="A775">
        <v>4303608</v>
      </c>
      <c r="B775">
        <v>1</v>
      </c>
      <c r="C775" t="s">
        <v>894</v>
      </c>
      <c r="D775" t="s">
        <v>2364</v>
      </c>
      <c r="E775" t="s">
        <v>5940</v>
      </c>
      <c r="F775" t="s">
        <v>5940</v>
      </c>
      <c r="G775" t="s">
        <v>5940</v>
      </c>
      <c r="H775" t="s">
        <v>5940</v>
      </c>
      <c r="I775" t="s">
        <v>5940</v>
      </c>
      <c r="J775">
        <v>80</v>
      </c>
      <c r="K775">
        <v>0</v>
      </c>
      <c r="L775">
        <v>0</v>
      </c>
      <c r="M775">
        <v>1000</v>
      </c>
      <c r="N775">
        <v>0</v>
      </c>
      <c r="O775">
        <v>0</v>
      </c>
      <c r="P775">
        <v>180</v>
      </c>
      <c r="R775">
        <v>4303608</v>
      </c>
      <c r="S775" t="s">
        <v>5940</v>
      </c>
      <c r="T775" t="s">
        <v>5940</v>
      </c>
      <c r="U775" t="s">
        <v>5940</v>
      </c>
      <c r="V775" t="s">
        <v>5940</v>
      </c>
      <c r="W775" t="s">
        <v>5940</v>
      </c>
      <c r="X775">
        <v>80</v>
      </c>
      <c r="Z775">
        <v>2205300</v>
      </c>
      <c r="AB775" t="s">
        <v>5940</v>
      </c>
      <c r="AC775">
        <v>2205300</v>
      </c>
      <c r="AD775" t="s">
        <v>6713</v>
      </c>
      <c r="AE775">
        <v>120</v>
      </c>
      <c r="AF775">
        <v>2205300</v>
      </c>
      <c r="AG775" t="s">
        <v>6713</v>
      </c>
      <c r="AH775" t="s">
        <v>5940</v>
      </c>
      <c r="AI775">
        <v>2205300</v>
      </c>
      <c r="AJ775" t="s">
        <v>6713</v>
      </c>
      <c r="AK775">
        <v>26</v>
      </c>
      <c r="AL775">
        <v>2205300</v>
      </c>
      <c r="AM775" t="s">
        <v>6713</v>
      </c>
      <c r="AN775" t="s">
        <v>5940</v>
      </c>
      <c r="AO775">
        <v>0</v>
      </c>
      <c r="AP775">
        <v>2205565</v>
      </c>
      <c r="AQ775" t="s">
        <v>6723</v>
      </c>
      <c r="AR775">
        <v>749</v>
      </c>
    </row>
    <row r="776" spans="1:44" x14ac:dyDescent="0.25">
      <c r="A776">
        <v>4303673</v>
      </c>
      <c r="B776">
        <v>1</v>
      </c>
      <c r="C776" t="s">
        <v>894</v>
      </c>
      <c r="D776" t="s">
        <v>2365</v>
      </c>
      <c r="E776">
        <v>20</v>
      </c>
      <c r="F776">
        <v>1716</v>
      </c>
      <c r="G776">
        <v>1440</v>
      </c>
      <c r="H776" t="s">
        <v>5940</v>
      </c>
      <c r="I776" t="s">
        <v>5940</v>
      </c>
      <c r="J776">
        <v>35</v>
      </c>
      <c r="K776">
        <v>20</v>
      </c>
      <c r="L776">
        <v>7200</v>
      </c>
      <c r="M776">
        <v>10557</v>
      </c>
      <c r="N776">
        <v>0</v>
      </c>
      <c r="O776">
        <v>0</v>
      </c>
      <c r="P776">
        <v>135</v>
      </c>
      <c r="R776">
        <v>4303673</v>
      </c>
      <c r="S776">
        <v>20</v>
      </c>
      <c r="T776">
        <v>1716</v>
      </c>
      <c r="U776">
        <v>1440</v>
      </c>
      <c r="V776" t="s">
        <v>5940</v>
      </c>
      <c r="W776" t="s">
        <v>5940</v>
      </c>
      <c r="X776">
        <v>35</v>
      </c>
      <c r="Z776">
        <v>2205359</v>
      </c>
      <c r="AB776">
        <v>12</v>
      </c>
      <c r="AC776">
        <v>2205359</v>
      </c>
      <c r="AD776" t="s">
        <v>6714</v>
      </c>
      <c r="AE776">
        <v>10</v>
      </c>
      <c r="AF776">
        <v>2205359</v>
      </c>
      <c r="AG776" t="s">
        <v>6714</v>
      </c>
      <c r="AH776" t="s">
        <v>5940</v>
      </c>
      <c r="AI776">
        <v>2205359</v>
      </c>
      <c r="AJ776" t="s">
        <v>6714</v>
      </c>
      <c r="AK776">
        <v>206</v>
      </c>
      <c r="AL776">
        <v>2205359</v>
      </c>
      <c r="AM776" t="s">
        <v>6714</v>
      </c>
      <c r="AN776" t="s">
        <v>5940</v>
      </c>
      <c r="AO776">
        <v>0</v>
      </c>
      <c r="AP776">
        <v>2205573</v>
      </c>
      <c r="AQ776" t="s">
        <v>6724</v>
      </c>
      <c r="AR776">
        <v>178</v>
      </c>
    </row>
    <row r="777" spans="1:44" x14ac:dyDescent="0.25">
      <c r="A777">
        <v>4303707</v>
      </c>
      <c r="B777">
        <v>1</v>
      </c>
      <c r="C777" t="s">
        <v>894</v>
      </c>
      <c r="D777" t="s">
        <v>2366</v>
      </c>
      <c r="E777">
        <v>6375</v>
      </c>
      <c r="F777">
        <v>720</v>
      </c>
      <c r="G777">
        <v>5792</v>
      </c>
      <c r="H777" t="s">
        <v>5940</v>
      </c>
      <c r="I777" t="s">
        <v>5940</v>
      </c>
      <c r="J777">
        <v>113</v>
      </c>
      <c r="K777">
        <v>7500</v>
      </c>
      <c r="L777">
        <v>4410</v>
      </c>
      <c r="M777">
        <v>8424</v>
      </c>
      <c r="N777">
        <v>0</v>
      </c>
      <c r="O777">
        <v>0</v>
      </c>
      <c r="P777">
        <v>180</v>
      </c>
      <c r="R777">
        <v>4303707</v>
      </c>
      <c r="S777">
        <v>6375</v>
      </c>
      <c r="T777">
        <v>720</v>
      </c>
      <c r="U777">
        <v>5792</v>
      </c>
      <c r="V777" t="s">
        <v>5940</v>
      </c>
      <c r="W777" t="s">
        <v>5940</v>
      </c>
      <c r="X777">
        <v>113</v>
      </c>
      <c r="Z777">
        <v>2205409</v>
      </c>
      <c r="AB777" t="s">
        <v>5940</v>
      </c>
      <c r="AC777">
        <v>2205409</v>
      </c>
      <c r="AD777" t="s">
        <v>6715</v>
      </c>
      <c r="AE777">
        <v>863</v>
      </c>
      <c r="AF777">
        <v>2205409</v>
      </c>
      <c r="AG777" t="s">
        <v>6715</v>
      </c>
      <c r="AH777" t="s">
        <v>5940</v>
      </c>
      <c r="AI777">
        <v>2205409</v>
      </c>
      <c r="AJ777" t="s">
        <v>6715</v>
      </c>
      <c r="AK777">
        <v>66</v>
      </c>
      <c r="AL777">
        <v>2205409</v>
      </c>
      <c r="AM777" t="s">
        <v>6715</v>
      </c>
      <c r="AN777" t="s">
        <v>5940</v>
      </c>
      <c r="AO777">
        <v>0</v>
      </c>
      <c r="AP777">
        <v>2205581</v>
      </c>
      <c r="AQ777" t="s">
        <v>6725</v>
      </c>
      <c r="AR777">
        <v>107</v>
      </c>
    </row>
    <row r="778" spans="1:44" x14ac:dyDescent="0.25">
      <c r="A778">
        <v>4303806</v>
      </c>
      <c r="B778">
        <v>1</v>
      </c>
      <c r="C778" t="s">
        <v>894</v>
      </c>
      <c r="D778" t="s">
        <v>2367</v>
      </c>
      <c r="E778">
        <v>600</v>
      </c>
      <c r="F778">
        <v>7896</v>
      </c>
      <c r="G778">
        <v>7182</v>
      </c>
      <c r="H778" t="s">
        <v>5940</v>
      </c>
      <c r="I778" t="s">
        <v>5940</v>
      </c>
      <c r="J778">
        <v>18</v>
      </c>
      <c r="K778">
        <v>1650</v>
      </c>
      <c r="L778">
        <v>24420</v>
      </c>
      <c r="M778">
        <v>21000</v>
      </c>
      <c r="N778">
        <v>0</v>
      </c>
      <c r="O778">
        <v>0</v>
      </c>
      <c r="P778">
        <v>42</v>
      </c>
      <c r="R778">
        <v>4303806</v>
      </c>
      <c r="S778">
        <v>600</v>
      </c>
      <c r="T778">
        <v>7896</v>
      </c>
      <c r="U778">
        <v>7182</v>
      </c>
      <c r="V778" t="s">
        <v>5940</v>
      </c>
      <c r="W778" t="s">
        <v>5940</v>
      </c>
      <c r="X778">
        <v>18</v>
      </c>
      <c r="Z778">
        <v>2205458</v>
      </c>
      <c r="AB778" t="s">
        <v>5940</v>
      </c>
      <c r="AC778">
        <v>2205458</v>
      </c>
      <c r="AD778" t="s">
        <v>6716</v>
      </c>
      <c r="AE778">
        <v>730</v>
      </c>
      <c r="AF778">
        <v>2205458</v>
      </c>
      <c r="AG778" t="s">
        <v>6716</v>
      </c>
      <c r="AH778" t="s">
        <v>5940</v>
      </c>
      <c r="AI778">
        <v>2205458</v>
      </c>
      <c r="AJ778" t="s">
        <v>6716</v>
      </c>
      <c r="AK778">
        <v>51</v>
      </c>
      <c r="AL778">
        <v>2205458</v>
      </c>
      <c r="AM778" t="s">
        <v>6716</v>
      </c>
      <c r="AN778" t="s">
        <v>5940</v>
      </c>
      <c r="AO778">
        <v>0</v>
      </c>
      <c r="AP778">
        <v>2205599</v>
      </c>
      <c r="AQ778" t="s">
        <v>6726</v>
      </c>
      <c r="AR778">
        <v>883</v>
      </c>
    </row>
    <row r="779" spans="1:44" x14ac:dyDescent="0.25">
      <c r="A779">
        <v>4303905</v>
      </c>
      <c r="B779">
        <v>1</v>
      </c>
      <c r="C779" t="s">
        <v>894</v>
      </c>
      <c r="D779" t="s">
        <v>2368</v>
      </c>
      <c r="E779">
        <v>840</v>
      </c>
      <c r="F779" t="s">
        <v>5940</v>
      </c>
      <c r="G779">
        <v>11</v>
      </c>
      <c r="H779" t="s">
        <v>5940</v>
      </c>
      <c r="I779">
        <v>1500</v>
      </c>
      <c r="J779">
        <v>6</v>
      </c>
      <c r="K779">
        <v>1350</v>
      </c>
      <c r="L779">
        <v>0</v>
      </c>
      <c r="M779">
        <v>126</v>
      </c>
      <c r="N779">
        <v>0</v>
      </c>
      <c r="O779">
        <v>900</v>
      </c>
      <c r="P779">
        <v>7</v>
      </c>
      <c r="R779">
        <v>4303905</v>
      </c>
      <c r="S779">
        <v>840</v>
      </c>
      <c r="T779" t="s">
        <v>5940</v>
      </c>
      <c r="U779">
        <v>11</v>
      </c>
      <c r="V779" t="s">
        <v>5940</v>
      </c>
      <c r="W779">
        <v>1500</v>
      </c>
      <c r="X779">
        <v>6</v>
      </c>
      <c r="Z779">
        <v>2205508</v>
      </c>
      <c r="AB779" t="s">
        <v>5940</v>
      </c>
      <c r="AC779">
        <v>2205508</v>
      </c>
      <c r="AD779" t="s">
        <v>6717</v>
      </c>
      <c r="AE779">
        <v>375</v>
      </c>
      <c r="AF779">
        <v>2205508</v>
      </c>
      <c r="AG779" t="s">
        <v>6717</v>
      </c>
      <c r="AH779">
        <v>149766</v>
      </c>
      <c r="AI779">
        <v>2205508</v>
      </c>
      <c r="AJ779" t="s">
        <v>6717</v>
      </c>
      <c r="AK779">
        <v>83</v>
      </c>
      <c r="AL779">
        <v>2205508</v>
      </c>
      <c r="AM779" t="s">
        <v>6717</v>
      </c>
      <c r="AN779" t="s">
        <v>5940</v>
      </c>
      <c r="AO779">
        <v>0</v>
      </c>
      <c r="AP779">
        <v>2205607</v>
      </c>
      <c r="AQ779" t="s">
        <v>6727</v>
      </c>
      <c r="AR779">
        <v>506</v>
      </c>
    </row>
    <row r="780" spans="1:44" x14ac:dyDescent="0.25">
      <c r="A780">
        <v>4304002</v>
      </c>
      <c r="B780">
        <v>1</v>
      </c>
      <c r="C780" t="s">
        <v>894</v>
      </c>
      <c r="D780" t="s">
        <v>2369</v>
      </c>
      <c r="E780">
        <v>600</v>
      </c>
      <c r="F780">
        <v>6750</v>
      </c>
      <c r="G780">
        <v>3744</v>
      </c>
      <c r="H780" t="s">
        <v>5940</v>
      </c>
      <c r="I780">
        <v>50</v>
      </c>
      <c r="J780">
        <v>86</v>
      </c>
      <c r="K780">
        <v>1200</v>
      </c>
      <c r="L780">
        <v>25740</v>
      </c>
      <c r="M780">
        <v>6250</v>
      </c>
      <c r="N780">
        <v>0</v>
      </c>
      <c r="O780">
        <v>5</v>
      </c>
      <c r="P780">
        <v>66</v>
      </c>
      <c r="R780">
        <v>4304002</v>
      </c>
      <c r="S780">
        <v>600</v>
      </c>
      <c r="T780">
        <v>6750</v>
      </c>
      <c r="U780">
        <v>3744</v>
      </c>
      <c r="V780" t="s">
        <v>5940</v>
      </c>
      <c r="W780">
        <v>50</v>
      </c>
      <c r="X780">
        <v>86</v>
      </c>
      <c r="Z780">
        <v>2205516</v>
      </c>
      <c r="AB780" t="s">
        <v>5940</v>
      </c>
      <c r="AC780">
        <v>2205516</v>
      </c>
      <c r="AD780" t="s">
        <v>6718</v>
      </c>
      <c r="AE780">
        <v>8</v>
      </c>
      <c r="AF780">
        <v>2205516</v>
      </c>
      <c r="AG780" t="s">
        <v>6718</v>
      </c>
      <c r="AH780" t="s">
        <v>5940</v>
      </c>
      <c r="AI780">
        <v>2205516</v>
      </c>
      <c r="AJ780" t="s">
        <v>6718</v>
      </c>
      <c r="AK780">
        <v>36</v>
      </c>
      <c r="AL780">
        <v>2205516</v>
      </c>
      <c r="AM780" t="s">
        <v>6718</v>
      </c>
      <c r="AN780" t="s">
        <v>5940</v>
      </c>
      <c r="AO780">
        <v>0</v>
      </c>
      <c r="AP780">
        <v>2205706</v>
      </c>
      <c r="AQ780" t="s">
        <v>6728</v>
      </c>
      <c r="AR780">
        <v>236</v>
      </c>
    </row>
    <row r="781" spans="1:44" x14ac:dyDescent="0.25">
      <c r="A781">
        <v>4304101</v>
      </c>
      <c r="B781">
        <v>1</v>
      </c>
      <c r="C781" t="s">
        <v>894</v>
      </c>
      <c r="D781" t="s">
        <v>2370</v>
      </c>
      <c r="E781">
        <v>300</v>
      </c>
      <c r="F781">
        <v>2772</v>
      </c>
      <c r="G781">
        <v>45</v>
      </c>
      <c r="H781" t="s">
        <v>5940</v>
      </c>
      <c r="I781" t="s">
        <v>5940</v>
      </c>
      <c r="J781">
        <v>5</v>
      </c>
      <c r="K781">
        <v>520</v>
      </c>
      <c r="L781">
        <v>15800</v>
      </c>
      <c r="M781">
        <v>1800</v>
      </c>
      <c r="N781">
        <v>0</v>
      </c>
      <c r="O781">
        <v>20</v>
      </c>
      <c r="P781">
        <v>6</v>
      </c>
      <c r="R781">
        <v>4304101</v>
      </c>
      <c r="S781">
        <v>300</v>
      </c>
      <c r="T781">
        <v>2772</v>
      </c>
      <c r="U781">
        <v>45</v>
      </c>
      <c r="V781" t="s">
        <v>5940</v>
      </c>
      <c r="W781" t="s">
        <v>5940</v>
      </c>
      <c r="X781">
        <v>5</v>
      </c>
      <c r="Z781">
        <v>2205524</v>
      </c>
      <c r="AB781" t="s">
        <v>5940</v>
      </c>
      <c r="AC781">
        <v>2205524</v>
      </c>
      <c r="AD781" t="s">
        <v>6719</v>
      </c>
      <c r="AE781">
        <v>30</v>
      </c>
      <c r="AF781">
        <v>2205524</v>
      </c>
      <c r="AG781" t="s">
        <v>6719</v>
      </c>
      <c r="AH781" t="s">
        <v>5940</v>
      </c>
      <c r="AI781">
        <v>2205524</v>
      </c>
      <c r="AJ781" t="s">
        <v>6719</v>
      </c>
      <c r="AK781">
        <v>86</v>
      </c>
      <c r="AL781">
        <v>2205524</v>
      </c>
      <c r="AM781" t="s">
        <v>6719</v>
      </c>
      <c r="AN781" t="s">
        <v>5940</v>
      </c>
      <c r="AO781">
        <v>0</v>
      </c>
      <c r="AP781">
        <v>2205805</v>
      </c>
      <c r="AQ781" t="s">
        <v>6729</v>
      </c>
      <c r="AR781">
        <v>221</v>
      </c>
    </row>
    <row r="782" spans="1:44" x14ac:dyDescent="0.25">
      <c r="A782">
        <v>4304200</v>
      </c>
      <c r="B782">
        <v>1</v>
      </c>
      <c r="C782" t="s">
        <v>894</v>
      </c>
      <c r="D782" t="s">
        <v>2371</v>
      </c>
      <c r="E782">
        <v>7500</v>
      </c>
      <c r="F782">
        <v>9072</v>
      </c>
      <c r="G782">
        <v>12973</v>
      </c>
      <c r="H782" t="s">
        <v>5940</v>
      </c>
      <c r="I782">
        <v>33774</v>
      </c>
      <c r="J782">
        <v>1254</v>
      </c>
      <c r="K782">
        <v>10000</v>
      </c>
      <c r="L782">
        <v>30240</v>
      </c>
      <c r="M782">
        <v>37950</v>
      </c>
      <c r="N782">
        <v>0</v>
      </c>
      <c r="O782">
        <v>53130</v>
      </c>
      <c r="P782">
        <v>618</v>
      </c>
      <c r="R782">
        <v>4304200</v>
      </c>
      <c r="S782">
        <v>7500</v>
      </c>
      <c r="T782">
        <v>9072</v>
      </c>
      <c r="U782">
        <v>12973</v>
      </c>
      <c r="V782" t="s">
        <v>5940</v>
      </c>
      <c r="W782">
        <v>33774</v>
      </c>
      <c r="X782">
        <v>1254</v>
      </c>
      <c r="Z782">
        <v>2205532</v>
      </c>
      <c r="AB782" t="s">
        <v>5940</v>
      </c>
      <c r="AC782">
        <v>2205532</v>
      </c>
      <c r="AD782" t="s">
        <v>6720</v>
      </c>
      <c r="AE782">
        <v>18</v>
      </c>
      <c r="AF782">
        <v>2205532</v>
      </c>
      <c r="AG782" t="s">
        <v>6720</v>
      </c>
      <c r="AH782" t="s">
        <v>5940</v>
      </c>
      <c r="AI782">
        <v>2205532</v>
      </c>
      <c r="AJ782" t="s">
        <v>6720</v>
      </c>
      <c r="AK782">
        <v>535</v>
      </c>
      <c r="AL782">
        <v>2205532</v>
      </c>
      <c r="AM782" t="s">
        <v>6720</v>
      </c>
      <c r="AN782" t="s">
        <v>5940</v>
      </c>
      <c r="AO782">
        <v>0</v>
      </c>
      <c r="AP782">
        <v>2205854</v>
      </c>
      <c r="AQ782" t="s">
        <v>6730</v>
      </c>
      <c r="AR782">
        <v>28</v>
      </c>
    </row>
    <row r="783" spans="1:44" x14ac:dyDescent="0.25">
      <c r="A783">
        <v>4304309</v>
      </c>
      <c r="B783">
        <v>1</v>
      </c>
      <c r="C783" t="s">
        <v>894</v>
      </c>
      <c r="D783" t="s">
        <v>2372</v>
      </c>
      <c r="E783">
        <v>3800</v>
      </c>
      <c r="F783">
        <v>2016</v>
      </c>
      <c r="G783">
        <v>9882</v>
      </c>
      <c r="H783" t="s">
        <v>5940</v>
      </c>
      <c r="I783">
        <v>2</v>
      </c>
      <c r="J783">
        <v>47</v>
      </c>
      <c r="K783">
        <v>9800</v>
      </c>
      <c r="L783">
        <v>8640</v>
      </c>
      <c r="M783">
        <v>16200</v>
      </c>
      <c r="N783">
        <v>0</v>
      </c>
      <c r="O783">
        <v>0</v>
      </c>
      <c r="P783">
        <v>41</v>
      </c>
      <c r="R783">
        <v>4304309</v>
      </c>
      <c r="S783">
        <v>3800</v>
      </c>
      <c r="T783">
        <v>2016</v>
      </c>
      <c r="U783">
        <v>9882</v>
      </c>
      <c r="V783" t="s">
        <v>5940</v>
      </c>
      <c r="W783">
        <v>2</v>
      </c>
      <c r="X783">
        <v>47</v>
      </c>
      <c r="Z783">
        <v>2205540</v>
      </c>
      <c r="AB783" t="s">
        <v>5940</v>
      </c>
      <c r="AC783">
        <v>2205540</v>
      </c>
      <c r="AD783" t="s">
        <v>6721</v>
      </c>
      <c r="AE783">
        <v>195</v>
      </c>
      <c r="AF783">
        <v>2205540</v>
      </c>
      <c r="AG783" t="s">
        <v>6721</v>
      </c>
      <c r="AH783" t="s">
        <v>5940</v>
      </c>
      <c r="AI783">
        <v>2205540</v>
      </c>
      <c r="AJ783" t="s">
        <v>6721</v>
      </c>
      <c r="AK783">
        <v>5</v>
      </c>
      <c r="AL783">
        <v>2205540</v>
      </c>
      <c r="AM783" t="s">
        <v>6721</v>
      </c>
      <c r="AN783" t="s">
        <v>5940</v>
      </c>
      <c r="AO783">
        <v>0</v>
      </c>
      <c r="AP783">
        <v>2205904</v>
      </c>
      <c r="AQ783" t="s">
        <v>6731</v>
      </c>
      <c r="AR783">
        <v>4080</v>
      </c>
    </row>
    <row r="784" spans="1:44" x14ac:dyDescent="0.25">
      <c r="A784">
        <v>4304358</v>
      </c>
      <c r="B784">
        <v>1</v>
      </c>
      <c r="C784" t="s">
        <v>894</v>
      </c>
      <c r="D784" t="s">
        <v>2373</v>
      </c>
      <c r="E784" t="s">
        <v>5940</v>
      </c>
      <c r="F784">
        <v>1800</v>
      </c>
      <c r="G784">
        <v>1920</v>
      </c>
      <c r="H784" t="s">
        <v>5940</v>
      </c>
      <c r="I784">
        <v>7262</v>
      </c>
      <c r="J784">
        <v>90</v>
      </c>
      <c r="K784">
        <v>0</v>
      </c>
      <c r="L784">
        <v>1200</v>
      </c>
      <c r="M784">
        <v>4500</v>
      </c>
      <c r="N784">
        <v>0</v>
      </c>
      <c r="O784">
        <v>5436</v>
      </c>
      <c r="P784">
        <v>108</v>
      </c>
      <c r="R784">
        <v>4304358</v>
      </c>
      <c r="S784" t="s">
        <v>5940</v>
      </c>
      <c r="T784">
        <v>1800</v>
      </c>
      <c r="U784">
        <v>1920</v>
      </c>
      <c r="V784" t="s">
        <v>5940</v>
      </c>
      <c r="W784">
        <v>7262</v>
      </c>
      <c r="X784">
        <v>90</v>
      </c>
      <c r="Z784">
        <v>2205557</v>
      </c>
      <c r="AB784" t="s">
        <v>5940</v>
      </c>
      <c r="AC784">
        <v>2205557</v>
      </c>
      <c r="AD784" t="s">
        <v>6722</v>
      </c>
      <c r="AE784">
        <v>197</v>
      </c>
      <c r="AF784">
        <v>2205557</v>
      </c>
      <c r="AG784" t="s">
        <v>6722</v>
      </c>
      <c r="AH784" t="s">
        <v>5940</v>
      </c>
      <c r="AI784">
        <v>2205557</v>
      </c>
      <c r="AJ784" t="s">
        <v>6722</v>
      </c>
      <c r="AK784">
        <v>39</v>
      </c>
      <c r="AL784">
        <v>2205557</v>
      </c>
      <c r="AM784" t="s">
        <v>6722</v>
      </c>
      <c r="AN784" t="s">
        <v>5940</v>
      </c>
      <c r="AO784">
        <v>0</v>
      </c>
      <c r="AP784">
        <v>2205953</v>
      </c>
      <c r="AQ784" t="s">
        <v>6732</v>
      </c>
      <c r="AR784">
        <v>167</v>
      </c>
    </row>
    <row r="785" spans="1:44" x14ac:dyDescent="0.25">
      <c r="A785">
        <v>4304408</v>
      </c>
      <c r="B785">
        <v>1</v>
      </c>
      <c r="C785" t="s">
        <v>894</v>
      </c>
      <c r="D785" t="s">
        <v>2374</v>
      </c>
      <c r="E785">
        <v>600</v>
      </c>
      <c r="F785" t="s">
        <v>5940</v>
      </c>
      <c r="G785">
        <v>245</v>
      </c>
      <c r="H785" t="s">
        <v>5940</v>
      </c>
      <c r="I785">
        <v>1</v>
      </c>
      <c r="J785">
        <v>18</v>
      </c>
      <c r="K785">
        <v>1200</v>
      </c>
      <c r="L785">
        <v>0</v>
      </c>
      <c r="M785">
        <v>1260</v>
      </c>
      <c r="N785">
        <v>0</v>
      </c>
      <c r="O785">
        <v>2</v>
      </c>
      <c r="P785">
        <v>60</v>
      </c>
      <c r="R785">
        <v>4304408</v>
      </c>
      <c r="S785">
        <v>600</v>
      </c>
      <c r="T785" t="s">
        <v>5940</v>
      </c>
      <c r="U785">
        <v>245</v>
      </c>
      <c r="V785" t="s">
        <v>5940</v>
      </c>
      <c r="W785">
        <v>1</v>
      </c>
      <c r="X785">
        <v>18</v>
      </c>
      <c r="Z785">
        <v>2205565</v>
      </c>
      <c r="AB785">
        <v>4</v>
      </c>
      <c r="AC785">
        <v>2205565</v>
      </c>
      <c r="AD785" t="s">
        <v>6723</v>
      </c>
      <c r="AE785" t="s">
        <v>5940</v>
      </c>
      <c r="AF785">
        <v>2205565</v>
      </c>
      <c r="AG785" t="s">
        <v>6723</v>
      </c>
      <c r="AH785" t="s">
        <v>5940</v>
      </c>
      <c r="AI785">
        <v>2205565</v>
      </c>
      <c r="AJ785" t="s">
        <v>6723</v>
      </c>
      <c r="AK785">
        <v>261</v>
      </c>
      <c r="AL785">
        <v>2205565</v>
      </c>
      <c r="AM785" t="s">
        <v>6723</v>
      </c>
      <c r="AN785" t="s">
        <v>5940</v>
      </c>
      <c r="AO785">
        <v>0</v>
      </c>
      <c r="AP785">
        <v>2206001</v>
      </c>
      <c r="AQ785" t="s">
        <v>6733</v>
      </c>
      <c r="AR785">
        <v>615</v>
      </c>
    </row>
    <row r="786" spans="1:44" x14ac:dyDescent="0.25">
      <c r="A786">
        <v>4304507</v>
      </c>
      <c r="B786">
        <v>1</v>
      </c>
      <c r="C786" t="s">
        <v>894</v>
      </c>
      <c r="D786" t="s">
        <v>2375</v>
      </c>
      <c r="E786" t="s">
        <v>5940</v>
      </c>
      <c r="F786">
        <v>7088</v>
      </c>
      <c r="G786">
        <v>12000</v>
      </c>
      <c r="H786" t="s">
        <v>5940</v>
      </c>
      <c r="I786">
        <v>3880</v>
      </c>
      <c r="J786">
        <v>2160</v>
      </c>
      <c r="K786">
        <v>0</v>
      </c>
      <c r="L786">
        <v>18000</v>
      </c>
      <c r="M786">
        <v>45000</v>
      </c>
      <c r="N786">
        <v>0</v>
      </c>
      <c r="O786">
        <v>4802</v>
      </c>
      <c r="P786">
        <v>1134</v>
      </c>
      <c r="R786">
        <v>4304507</v>
      </c>
      <c r="S786" t="s">
        <v>5940</v>
      </c>
      <c r="T786">
        <v>7088</v>
      </c>
      <c r="U786">
        <v>12000</v>
      </c>
      <c r="V786" t="s">
        <v>5940</v>
      </c>
      <c r="W786">
        <v>3880</v>
      </c>
      <c r="X786">
        <v>2160</v>
      </c>
      <c r="Z786">
        <v>2205573</v>
      </c>
      <c r="AB786" t="s">
        <v>5940</v>
      </c>
      <c r="AC786">
        <v>2205573</v>
      </c>
      <c r="AD786" t="s">
        <v>6724</v>
      </c>
      <c r="AE786">
        <v>108</v>
      </c>
      <c r="AF786">
        <v>2205573</v>
      </c>
      <c r="AG786" t="s">
        <v>6724</v>
      </c>
      <c r="AH786" t="s">
        <v>5940</v>
      </c>
      <c r="AI786">
        <v>2205573</v>
      </c>
      <c r="AJ786" t="s">
        <v>6724</v>
      </c>
      <c r="AK786">
        <v>63</v>
      </c>
      <c r="AL786">
        <v>2205573</v>
      </c>
      <c r="AM786" t="s">
        <v>6724</v>
      </c>
      <c r="AN786" t="s">
        <v>5940</v>
      </c>
      <c r="AO786">
        <v>0</v>
      </c>
      <c r="AP786">
        <v>2206050</v>
      </c>
      <c r="AQ786" t="s">
        <v>6734</v>
      </c>
      <c r="AR786">
        <v>1162</v>
      </c>
    </row>
    <row r="787" spans="1:44" x14ac:dyDescent="0.25">
      <c r="A787">
        <v>4304606</v>
      </c>
      <c r="B787">
        <v>1</v>
      </c>
      <c r="C787" t="s">
        <v>894</v>
      </c>
      <c r="D787" t="s">
        <v>2376</v>
      </c>
      <c r="E787" t="s">
        <v>5940</v>
      </c>
      <c r="F787" t="s">
        <v>5940</v>
      </c>
      <c r="G787" t="s">
        <v>5940</v>
      </c>
      <c r="H787" t="s">
        <v>5940</v>
      </c>
      <c r="I787">
        <v>2016</v>
      </c>
      <c r="J787" t="s">
        <v>5940</v>
      </c>
      <c r="K787">
        <v>0</v>
      </c>
      <c r="L787">
        <v>0</v>
      </c>
      <c r="M787">
        <v>0</v>
      </c>
      <c r="N787">
        <v>0</v>
      </c>
      <c r="O787">
        <v>4800</v>
      </c>
      <c r="P787">
        <v>0</v>
      </c>
      <c r="R787">
        <v>4304606</v>
      </c>
      <c r="S787" t="s">
        <v>5940</v>
      </c>
      <c r="T787" t="s">
        <v>5940</v>
      </c>
      <c r="U787" t="s">
        <v>5940</v>
      </c>
      <c r="V787" t="s">
        <v>5940</v>
      </c>
      <c r="W787">
        <v>2016</v>
      </c>
      <c r="X787" t="s">
        <v>5940</v>
      </c>
      <c r="Z787">
        <v>2205581</v>
      </c>
      <c r="AB787" t="s">
        <v>5940</v>
      </c>
      <c r="AC787">
        <v>2205581</v>
      </c>
      <c r="AD787" t="s">
        <v>6725</v>
      </c>
      <c r="AE787">
        <v>213</v>
      </c>
      <c r="AF787">
        <v>2205581</v>
      </c>
      <c r="AG787" t="s">
        <v>6725</v>
      </c>
      <c r="AH787" t="s">
        <v>5940</v>
      </c>
      <c r="AI787">
        <v>2205581</v>
      </c>
      <c r="AJ787" t="s">
        <v>6725</v>
      </c>
      <c r="AK787">
        <v>21</v>
      </c>
      <c r="AL787">
        <v>2205581</v>
      </c>
      <c r="AM787" t="s">
        <v>6725</v>
      </c>
      <c r="AN787" t="s">
        <v>5940</v>
      </c>
      <c r="AO787">
        <v>0</v>
      </c>
      <c r="AP787">
        <v>2206100</v>
      </c>
      <c r="AQ787" t="s">
        <v>6735</v>
      </c>
      <c r="AR787">
        <v>53</v>
      </c>
    </row>
    <row r="788" spans="1:44" x14ac:dyDescent="0.25">
      <c r="A788">
        <v>4304614</v>
      </c>
      <c r="B788">
        <v>1</v>
      </c>
      <c r="C788" t="s">
        <v>894</v>
      </c>
      <c r="D788" t="s">
        <v>2377</v>
      </c>
      <c r="E788">
        <v>810</v>
      </c>
      <c r="F788" t="s">
        <v>5940</v>
      </c>
      <c r="G788">
        <v>779</v>
      </c>
      <c r="H788" t="s">
        <v>5940</v>
      </c>
      <c r="I788">
        <v>1</v>
      </c>
      <c r="J788">
        <v>34</v>
      </c>
      <c r="K788">
        <v>2400</v>
      </c>
      <c r="L788">
        <v>1</v>
      </c>
      <c r="M788">
        <v>2325</v>
      </c>
      <c r="N788">
        <v>0</v>
      </c>
      <c r="O788">
        <v>5</v>
      </c>
      <c r="P788">
        <v>25</v>
      </c>
      <c r="R788">
        <v>4304614</v>
      </c>
      <c r="S788">
        <v>810</v>
      </c>
      <c r="T788" t="s">
        <v>5940</v>
      </c>
      <c r="U788">
        <v>779</v>
      </c>
      <c r="V788" t="s">
        <v>5940</v>
      </c>
      <c r="W788">
        <v>1</v>
      </c>
      <c r="X788">
        <v>34</v>
      </c>
      <c r="Z788">
        <v>2205599</v>
      </c>
      <c r="AB788" t="s">
        <v>5940</v>
      </c>
      <c r="AC788">
        <v>2205599</v>
      </c>
      <c r="AD788" t="s">
        <v>6726</v>
      </c>
      <c r="AE788">
        <v>68</v>
      </c>
      <c r="AF788">
        <v>2205599</v>
      </c>
      <c r="AG788" t="s">
        <v>6726</v>
      </c>
      <c r="AH788" t="s">
        <v>5940</v>
      </c>
      <c r="AI788">
        <v>2205599</v>
      </c>
      <c r="AJ788" t="s">
        <v>6726</v>
      </c>
      <c r="AK788">
        <v>76</v>
      </c>
      <c r="AL788">
        <v>2205599</v>
      </c>
      <c r="AM788" t="s">
        <v>6726</v>
      </c>
      <c r="AN788" t="s">
        <v>5940</v>
      </c>
      <c r="AO788">
        <v>0</v>
      </c>
      <c r="AP788">
        <v>2206209</v>
      </c>
      <c r="AQ788" t="s">
        <v>6736</v>
      </c>
      <c r="AR788">
        <v>525</v>
      </c>
    </row>
    <row r="789" spans="1:44" x14ac:dyDescent="0.25">
      <c r="A789">
        <v>4304622</v>
      </c>
      <c r="B789">
        <v>1</v>
      </c>
      <c r="C789" t="s">
        <v>894</v>
      </c>
      <c r="D789" t="s">
        <v>2378</v>
      </c>
      <c r="E789" t="s">
        <v>5940</v>
      </c>
      <c r="F789">
        <v>17000</v>
      </c>
      <c r="G789">
        <v>4050</v>
      </c>
      <c r="H789" t="s">
        <v>5940</v>
      </c>
      <c r="I789">
        <v>2</v>
      </c>
      <c r="J789">
        <v>30</v>
      </c>
      <c r="K789">
        <v>0</v>
      </c>
      <c r="L789">
        <v>35340</v>
      </c>
      <c r="M789">
        <v>33000</v>
      </c>
      <c r="N789">
        <v>0</v>
      </c>
      <c r="O789">
        <v>0</v>
      </c>
      <c r="P789">
        <v>156</v>
      </c>
      <c r="R789">
        <v>4304622</v>
      </c>
      <c r="S789" t="s">
        <v>5940</v>
      </c>
      <c r="T789">
        <v>17000</v>
      </c>
      <c r="U789">
        <v>4050</v>
      </c>
      <c r="V789" t="s">
        <v>5940</v>
      </c>
      <c r="W789">
        <v>2</v>
      </c>
      <c r="X789">
        <v>30</v>
      </c>
      <c r="Z789">
        <v>2205607</v>
      </c>
      <c r="AB789" t="s">
        <v>5940</v>
      </c>
      <c r="AC789">
        <v>2205607</v>
      </c>
      <c r="AD789" t="s">
        <v>6727</v>
      </c>
      <c r="AE789">
        <v>1895</v>
      </c>
      <c r="AF789">
        <v>2205607</v>
      </c>
      <c r="AG789" t="s">
        <v>6727</v>
      </c>
      <c r="AH789">
        <v>240</v>
      </c>
      <c r="AI789">
        <v>2205607</v>
      </c>
      <c r="AJ789" t="s">
        <v>6727</v>
      </c>
      <c r="AK789">
        <v>177</v>
      </c>
      <c r="AL789">
        <v>2205607</v>
      </c>
      <c r="AM789" t="s">
        <v>6727</v>
      </c>
      <c r="AN789" t="s">
        <v>5940</v>
      </c>
      <c r="AO789">
        <v>0</v>
      </c>
      <c r="AP789">
        <v>2206308</v>
      </c>
      <c r="AQ789" t="s">
        <v>6737</v>
      </c>
      <c r="AR789">
        <v>480</v>
      </c>
    </row>
    <row r="790" spans="1:44" x14ac:dyDescent="0.25">
      <c r="A790">
        <v>4304630</v>
      </c>
      <c r="B790">
        <v>1</v>
      </c>
      <c r="C790" t="s">
        <v>894</v>
      </c>
      <c r="D790" t="s">
        <v>2379</v>
      </c>
      <c r="E790" t="s">
        <v>5940</v>
      </c>
      <c r="F790" t="s">
        <v>5940</v>
      </c>
      <c r="G790">
        <v>81</v>
      </c>
      <c r="H790" t="s">
        <v>5940</v>
      </c>
      <c r="I790">
        <v>2250</v>
      </c>
      <c r="J790" t="s">
        <v>5940</v>
      </c>
      <c r="K790">
        <v>0</v>
      </c>
      <c r="L790">
        <v>0</v>
      </c>
      <c r="M790">
        <v>108</v>
      </c>
      <c r="N790">
        <v>0</v>
      </c>
      <c r="O790">
        <v>1950</v>
      </c>
      <c r="P790">
        <v>0</v>
      </c>
      <c r="R790">
        <v>4304630</v>
      </c>
      <c r="S790" t="s">
        <v>5940</v>
      </c>
      <c r="T790" t="s">
        <v>5940</v>
      </c>
      <c r="U790">
        <v>81</v>
      </c>
      <c r="V790" t="s">
        <v>5940</v>
      </c>
      <c r="W790">
        <v>2250</v>
      </c>
      <c r="X790" t="s">
        <v>5940</v>
      </c>
      <c r="Z790">
        <v>2205706</v>
      </c>
      <c r="AB790" t="s">
        <v>5940</v>
      </c>
      <c r="AC790">
        <v>2205706</v>
      </c>
      <c r="AD790" t="s">
        <v>6728</v>
      </c>
      <c r="AE790" t="s">
        <v>5940</v>
      </c>
      <c r="AF790">
        <v>2205706</v>
      </c>
      <c r="AG790" t="s">
        <v>6728</v>
      </c>
      <c r="AH790" t="s">
        <v>5940</v>
      </c>
      <c r="AI790">
        <v>2205706</v>
      </c>
      <c r="AJ790" t="s">
        <v>6728</v>
      </c>
      <c r="AK790">
        <v>117</v>
      </c>
      <c r="AL790">
        <v>2205706</v>
      </c>
      <c r="AM790" t="s">
        <v>6728</v>
      </c>
      <c r="AN790" t="s">
        <v>5940</v>
      </c>
      <c r="AO790">
        <v>0</v>
      </c>
      <c r="AP790">
        <v>2206357</v>
      </c>
      <c r="AQ790" t="s">
        <v>6738</v>
      </c>
      <c r="AR790">
        <v>124</v>
      </c>
    </row>
    <row r="791" spans="1:44" x14ac:dyDescent="0.25">
      <c r="A791">
        <v>4304655</v>
      </c>
      <c r="B791">
        <v>1</v>
      </c>
      <c r="C791" t="s">
        <v>894</v>
      </c>
      <c r="D791" t="s">
        <v>2380</v>
      </c>
      <c r="E791">
        <v>1365</v>
      </c>
      <c r="F791">
        <v>28800</v>
      </c>
      <c r="G791">
        <v>1125</v>
      </c>
      <c r="H791" t="s">
        <v>5940</v>
      </c>
      <c r="I791">
        <v>240</v>
      </c>
      <c r="J791">
        <v>20</v>
      </c>
      <c r="K791">
        <v>2250</v>
      </c>
      <c r="L791">
        <v>102300</v>
      </c>
      <c r="M791">
        <v>5040</v>
      </c>
      <c r="N791">
        <v>0</v>
      </c>
      <c r="O791">
        <v>131</v>
      </c>
      <c r="P791">
        <v>12</v>
      </c>
      <c r="R791">
        <v>4304655</v>
      </c>
      <c r="S791">
        <v>1365</v>
      </c>
      <c r="T791">
        <v>28800</v>
      </c>
      <c r="U791">
        <v>1125</v>
      </c>
      <c r="V791" t="s">
        <v>5940</v>
      </c>
      <c r="W791">
        <v>240</v>
      </c>
      <c r="X791">
        <v>20</v>
      </c>
      <c r="Z791">
        <v>2205805</v>
      </c>
      <c r="AB791" t="s">
        <v>5940</v>
      </c>
      <c r="AC791">
        <v>2205805</v>
      </c>
      <c r="AD791" t="s">
        <v>6729</v>
      </c>
      <c r="AE791">
        <v>1252</v>
      </c>
      <c r="AF791">
        <v>2205805</v>
      </c>
      <c r="AG791" t="s">
        <v>6729</v>
      </c>
      <c r="AH791" t="s">
        <v>5940</v>
      </c>
      <c r="AI791">
        <v>2205805</v>
      </c>
      <c r="AJ791" t="s">
        <v>6729</v>
      </c>
      <c r="AK791">
        <v>145</v>
      </c>
      <c r="AL791">
        <v>2205805</v>
      </c>
      <c r="AM791" t="s">
        <v>6729</v>
      </c>
      <c r="AN791" t="s">
        <v>5940</v>
      </c>
      <c r="AO791">
        <v>0</v>
      </c>
      <c r="AP791">
        <v>2206407</v>
      </c>
      <c r="AQ791" t="s">
        <v>6739</v>
      </c>
      <c r="AR791">
        <v>750</v>
      </c>
    </row>
    <row r="792" spans="1:44" x14ac:dyDescent="0.25">
      <c r="A792">
        <v>4304663</v>
      </c>
      <c r="B792">
        <v>1</v>
      </c>
      <c r="C792" t="s">
        <v>894</v>
      </c>
      <c r="D792" t="s">
        <v>2381</v>
      </c>
      <c r="E792" t="s">
        <v>5940</v>
      </c>
      <c r="F792">
        <v>1680</v>
      </c>
      <c r="G792">
        <v>38</v>
      </c>
      <c r="H792" t="s">
        <v>5940</v>
      </c>
      <c r="I792">
        <v>42818</v>
      </c>
      <c r="J792">
        <v>14</v>
      </c>
      <c r="K792">
        <v>0</v>
      </c>
      <c r="L792">
        <v>10500</v>
      </c>
      <c r="M792">
        <v>6650</v>
      </c>
      <c r="N792">
        <v>0</v>
      </c>
      <c r="O792">
        <v>55753</v>
      </c>
      <c r="P792">
        <v>27</v>
      </c>
      <c r="R792">
        <v>4304663</v>
      </c>
      <c r="S792" t="s">
        <v>5940</v>
      </c>
      <c r="T792">
        <v>1680</v>
      </c>
      <c r="U792">
        <v>38</v>
      </c>
      <c r="V792" t="s">
        <v>5940</v>
      </c>
      <c r="W792">
        <v>42818</v>
      </c>
      <c r="X792">
        <v>14</v>
      </c>
      <c r="Z792">
        <v>2205854</v>
      </c>
      <c r="AB792" t="s">
        <v>5940</v>
      </c>
      <c r="AC792">
        <v>2205854</v>
      </c>
      <c r="AD792" t="s">
        <v>6730</v>
      </c>
      <c r="AE792">
        <v>2211</v>
      </c>
      <c r="AF792">
        <v>2205854</v>
      </c>
      <c r="AG792" t="s">
        <v>6730</v>
      </c>
      <c r="AH792" t="s">
        <v>5940</v>
      </c>
      <c r="AI792">
        <v>2205854</v>
      </c>
      <c r="AJ792" t="s">
        <v>6730</v>
      </c>
      <c r="AK792">
        <v>131</v>
      </c>
      <c r="AL792">
        <v>2205854</v>
      </c>
      <c r="AM792" t="s">
        <v>6730</v>
      </c>
      <c r="AN792" t="s">
        <v>5940</v>
      </c>
      <c r="AO792">
        <v>0</v>
      </c>
      <c r="AP792">
        <v>2206506</v>
      </c>
      <c r="AQ792" t="s">
        <v>6740</v>
      </c>
      <c r="AR792">
        <v>480</v>
      </c>
    </row>
    <row r="793" spans="1:44" x14ac:dyDescent="0.25">
      <c r="A793">
        <v>4304689</v>
      </c>
      <c r="B793">
        <v>1</v>
      </c>
      <c r="C793" t="s">
        <v>894</v>
      </c>
      <c r="D793" t="s">
        <v>2383</v>
      </c>
      <c r="E793">
        <v>810</v>
      </c>
      <c r="F793" t="s">
        <v>5940</v>
      </c>
      <c r="G793">
        <v>292</v>
      </c>
      <c r="H793" t="s">
        <v>5940</v>
      </c>
      <c r="I793">
        <v>3000</v>
      </c>
      <c r="J793">
        <v>6</v>
      </c>
      <c r="K793">
        <v>900</v>
      </c>
      <c r="L793">
        <v>0</v>
      </c>
      <c r="M793">
        <v>440</v>
      </c>
      <c r="N793">
        <v>0</v>
      </c>
      <c r="O793">
        <v>4750</v>
      </c>
      <c r="P793">
        <v>10</v>
      </c>
      <c r="R793">
        <v>4304689</v>
      </c>
      <c r="S793">
        <v>810</v>
      </c>
      <c r="T793" t="s">
        <v>5940</v>
      </c>
      <c r="U793">
        <v>292</v>
      </c>
      <c r="V793" t="s">
        <v>5940</v>
      </c>
      <c r="W793">
        <v>3000</v>
      </c>
      <c r="X793">
        <v>6</v>
      </c>
      <c r="Z793">
        <v>2205904</v>
      </c>
      <c r="AB793" t="s">
        <v>5940</v>
      </c>
      <c r="AC793">
        <v>2205904</v>
      </c>
      <c r="AD793" t="s">
        <v>6731</v>
      </c>
      <c r="AE793">
        <v>4530</v>
      </c>
      <c r="AF793">
        <v>2205904</v>
      </c>
      <c r="AG793" t="s">
        <v>6731</v>
      </c>
      <c r="AH793">
        <v>400</v>
      </c>
      <c r="AI793">
        <v>2205904</v>
      </c>
      <c r="AJ793" t="s">
        <v>6731</v>
      </c>
      <c r="AK793">
        <v>240</v>
      </c>
      <c r="AL793">
        <v>2205904</v>
      </c>
      <c r="AM793" t="s">
        <v>6731</v>
      </c>
      <c r="AN793">
        <v>2205</v>
      </c>
      <c r="AO793">
        <v>0</v>
      </c>
      <c r="AP793">
        <v>2206605</v>
      </c>
      <c r="AQ793" t="s">
        <v>6741</v>
      </c>
      <c r="AR793">
        <v>536</v>
      </c>
    </row>
    <row r="794" spans="1:44" x14ac:dyDescent="0.25">
      <c r="A794">
        <v>4304697</v>
      </c>
      <c r="B794">
        <v>1</v>
      </c>
      <c r="C794" t="s">
        <v>894</v>
      </c>
      <c r="D794" t="s">
        <v>2384</v>
      </c>
      <c r="E794">
        <v>345</v>
      </c>
      <c r="F794">
        <v>12</v>
      </c>
      <c r="G794">
        <v>588</v>
      </c>
      <c r="H794" t="s">
        <v>5940</v>
      </c>
      <c r="I794">
        <v>1</v>
      </c>
      <c r="J794">
        <v>132</v>
      </c>
      <c r="K794">
        <v>690</v>
      </c>
      <c r="L794">
        <v>0</v>
      </c>
      <c r="M794">
        <v>490</v>
      </c>
      <c r="N794">
        <v>0</v>
      </c>
      <c r="O794">
        <v>3</v>
      </c>
      <c r="P794">
        <v>29</v>
      </c>
      <c r="R794">
        <v>4304697</v>
      </c>
      <c r="S794">
        <v>345</v>
      </c>
      <c r="T794">
        <v>12</v>
      </c>
      <c r="U794">
        <v>588</v>
      </c>
      <c r="V794" t="s">
        <v>5940</v>
      </c>
      <c r="W794">
        <v>1</v>
      </c>
      <c r="X794">
        <v>132</v>
      </c>
      <c r="Z794">
        <v>2205953</v>
      </c>
      <c r="AB794">
        <v>14</v>
      </c>
      <c r="AC794">
        <v>2205953</v>
      </c>
      <c r="AD794" t="s">
        <v>6732</v>
      </c>
      <c r="AE794" t="s">
        <v>5940</v>
      </c>
      <c r="AF794">
        <v>2205953</v>
      </c>
      <c r="AG794" t="s">
        <v>6732</v>
      </c>
      <c r="AH794" t="s">
        <v>5940</v>
      </c>
      <c r="AI794">
        <v>2205953</v>
      </c>
      <c r="AJ794" t="s">
        <v>6732</v>
      </c>
      <c r="AK794">
        <v>97</v>
      </c>
      <c r="AL794">
        <v>2205953</v>
      </c>
      <c r="AM794" t="s">
        <v>6732</v>
      </c>
      <c r="AN794" t="s">
        <v>5940</v>
      </c>
      <c r="AO794">
        <v>0</v>
      </c>
      <c r="AP794">
        <v>2206654</v>
      </c>
      <c r="AQ794" t="s">
        <v>6742</v>
      </c>
      <c r="AR794">
        <v>320</v>
      </c>
    </row>
    <row r="795" spans="1:44" x14ac:dyDescent="0.25">
      <c r="A795">
        <v>4304671</v>
      </c>
      <c r="B795">
        <v>1</v>
      </c>
      <c r="C795" t="s">
        <v>894</v>
      </c>
      <c r="D795" t="s">
        <v>2382</v>
      </c>
      <c r="E795" t="s">
        <v>5940</v>
      </c>
      <c r="F795">
        <v>600</v>
      </c>
      <c r="G795">
        <v>24</v>
      </c>
      <c r="H795" t="s">
        <v>5940</v>
      </c>
      <c r="I795">
        <v>86535</v>
      </c>
      <c r="J795">
        <v>1</v>
      </c>
      <c r="K795">
        <v>0</v>
      </c>
      <c r="L795">
        <v>330</v>
      </c>
      <c r="M795">
        <v>34</v>
      </c>
      <c r="N795">
        <v>0</v>
      </c>
      <c r="O795">
        <v>80799</v>
      </c>
      <c r="P795">
        <v>1</v>
      </c>
      <c r="R795">
        <v>4304671</v>
      </c>
      <c r="S795" t="s">
        <v>5940</v>
      </c>
      <c r="T795">
        <v>600</v>
      </c>
      <c r="U795">
        <v>24</v>
      </c>
      <c r="V795" t="s">
        <v>5940</v>
      </c>
      <c r="W795">
        <v>86535</v>
      </c>
      <c r="X795">
        <v>1</v>
      </c>
      <c r="Z795">
        <v>2206001</v>
      </c>
      <c r="AB795" t="s">
        <v>5940</v>
      </c>
      <c r="AC795">
        <v>2206001</v>
      </c>
      <c r="AD795" t="s">
        <v>6733</v>
      </c>
      <c r="AE795">
        <v>440</v>
      </c>
      <c r="AF795">
        <v>2206001</v>
      </c>
      <c r="AG795" t="s">
        <v>6733</v>
      </c>
      <c r="AH795" t="s">
        <v>5940</v>
      </c>
      <c r="AI795">
        <v>2206001</v>
      </c>
      <c r="AJ795" t="s">
        <v>6733</v>
      </c>
      <c r="AK795">
        <v>108</v>
      </c>
      <c r="AL795">
        <v>2206001</v>
      </c>
      <c r="AM795" t="s">
        <v>6733</v>
      </c>
      <c r="AN795" t="s">
        <v>5940</v>
      </c>
      <c r="AO795">
        <v>0</v>
      </c>
      <c r="AP795">
        <v>2206670</v>
      </c>
      <c r="AQ795" t="s">
        <v>6743</v>
      </c>
      <c r="AR795">
        <v>205</v>
      </c>
    </row>
    <row r="796" spans="1:44" x14ac:dyDescent="0.25">
      <c r="A796">
        <v>4304713</v>
      </c>
      <c r="B796">
        <v>1</v>
      </c>
      <c r="C796" t="s">
        <v>894</v>
      </c>
      <c r="D796" t="s">
        <v>2386</v>
      </c>
      <c r="E796">
        <v>2100</v>
      </c>
      <c r="F796" t="s">
        <v>5940</v>
      </c>
      <c r="G796">
        <v>1943</v>
      </c>
      <c r="H796" t="s">
        <v>5940</v>
      </c>
      <c r="I796">
        <v>838</v>
      </c>
      <c r="J796">
        <v>425</v>
      </c>
      <c r="K796">
        <v>2750</v>
      </c>
      <c r="L796">
        <v>0</v>
      </c>
      <c r="M796">
        <v>1800</v>
      </c>
      <c r="N796">
        <v>0</v>
      </c>
      <c r="O796">
        <v>952</v>
      </c>
      <c r="P796">
        <v>464</v>
      </c>
      <c r="R796">
        <v>4304713</v>
      </c>
      <c r="S796">
        <v>2100</v>
      </c>
      <c r="T796" t="s">
        <v>5940</v>
      </c>
      <c r="U796">
        <v>1943</v>
      </c>
      <c r="V796" t="s">
        <v>5940</v>
      </c>
      <c r="W796">
        <v>838</v>
      </c>
      <c r="X796">
        <v>425</v>
      </c>
      <c r="Z796">
        <v>2206050</v>
      </c>
      <c r="AB796">
        <v>5</v>
      </c>
      <c r="AC796">
        <v>2206050</v>
      </c>
      <c r="AD796" t="s">
        <v>6734</v>
      </c>
      <c r="AE796">
        <v>7</v>
      </c>
      <c r="AF796">
        <v>2206050</v>
      </c>
      <c r="AG796" t="s">
        <v>6734</v>
      </c>
      <c r="AH796" t="s">
        <v>5940</v>
      </c>
      <c r="AI796">
        <v>2206050</v>
      </c>
      <c r="AJ796" t="s">
        <v>6734</v>
      </c>
      <c r="AK796">
        <v>275</v>
      </c>
      <c r="AL796">
        <v>2206050</v>
      </c>
      <c r="AM796" t="s">
        <v>6734</v>
      </c>
      <c r="AN796" t="s">
        <v>5940</v>
      </c>
      <c r="AO796">
        <v>0</v>
      </c>
      <c r="AP796">
        <v>2206696</v>
      </c>
      <c r="AQ796" t="s">
        <v>6744</v>
      </c>
      <c r="AR796">
        <v>317</v>
      </c>
    </row>
    <row r="797" spans="1:44" x14ac:dyDescent="0.25">
      <c r="A797">
        <v>4304705</v>
      </c>
      <c r="B797">
        <v>1</v>
      </c>
      <c r="C797" t="s">
        <v>894</v>
      </c>
      <c r="D797" t="s">
        <v>2385</v>
      </c>
      <c r="E797">
        <v>175</v>
      </c>
      <c r="F797">
        <v>24696</v>
      </c>
      <c r="G797">
        <v>18000</v>
      </c>
      <c r="H797" t="s">
        <v>5940</v>
      </c>
      <c r="I797">
        <v>2</v>
      </c>
      <c r="J797">
        <v>120</v>
      </c>
      <c r="K797">
        <v>210</v>
      </c>
      <c r="L797">
        <v>73471</v>
      </c>
      <c r="M797">
        <v>26730</v>
      </c>
      <c r="N797">
        <v>0</v>
      </c>
      <c r="O797">
        <v>9</v>
      </c>
      <c r="P797">
        <v>0</v>
      </c>
      <c r="R797">
        <v>4304705</v>
      </c>
      <c r="S797">
        <v>175</v>
      </c>
      <c r="T797">
        <v>24696</v>
      </c>
      <c r="U797">
        <v>18000</v>
      </c>
      <c r="V797" t="s">
        <v>5940</v>
      </c>
      <c r="W797">
        <v>2</v>
      </c>
      <c r="X797">
        <v>120</v>
      </c>
      <c r="Z797">
        <v>2206100</v>
      </c>
      <c r="AB797" t="s">
        <v>5940</v>
      </c>
      <c r="AC797">
        <v>2206100</v>
      </c>
      <c r="AD797" t="s">
        <v>6735</v>
      </c>
      <c r="AE797">
        <v>293</v>
      </c>
      <c r="AF797">
        <v>2206100</v>
      </c>
      <c r="AG797" t="s">
        <v>6735</v>
      </c>
      <c r="AH797" t="s">
        <v>5940</v>
      </c>
      <c r="AI797">
        <v>2206100</v>
      </c>
      <c r="AJ797" t="s">
        <v>6735</v>
      </c>
      <c r="AK797">
        <v>20</v>
      </c>
      <c r="AL797">
        <v>2206100</v>
      </c>
      <c r="AM797" t="s">
        <v>6735</v>
      </c>
      <c r="AN797" t="s">
        <v>5940</v>
      </c>
      <c r="AO797">
        <v>0</v>
      </c>
      <c r="AP797">
        <v>2206704</v>
      </c>
      <c r="AQ797" t="s">
        <v>6745</v>
      </c>
      <c r="AR797">
        <v>1020</v>
      </c>
    </row>
    <row r="798" spans="1:44" x14ac:dyDescent="0.25">
      <c r="A798">
        <v>4304804</v>
      </c>
      <c r="B798">
        <v>1</v>
      </c>
      <c r="C798" t="s">
        <v>894</v>
      </c>
      <c r="D798" t="s">
        <v>2387</v>
      </c>
      <c r="E798">
        <v>300</v>
      </c>
      <c r="F798" t="s">
        <v>5940</v>
      </c>
      <c r="G798">
        <v>240</v>
      </c>
      <c r="H798" t="s">
        <v>5940</v>
      </c>
      <c r="I798">
        <v>3</v>
      </c>
      <c r="J798">
        <v>72</v>
      </c>
      <c r="K798">
        <v>1000</v>
      </c>
      <c r="L798">
        <v>0</v>
      </c>
      <c r="M798">
        <v>3150</v>
      </c>
      <c r="N798">
        <v>0</v>
      </c>
      <c r="O798">
        <v>3</v>
      </c>
      <c r="P798">
        <v>97</v>
      </c>
      <c r="R798">
        <v>4304804</v>
      </c>
      <c r="S798">
        <v>300</v>
      </c>
      <c r="T798" t="s">
        <v>5940</v>
      </c>
      <c r="U798">
        <v>240</v>
      </c>
      <c r="V798" t="s">
        <v>5940</v>
      </c>
      <c r="W798">
        <v>3</v>
      </c>
      <c r="X798">
        <v>72</v>
      </c>
      <c r="Z798">
        <v>2206209</v>
      </c>
      <c r="AB798" t="s">
        <v>5940</v>
      </c>
      <c r="AC798">
        <v>2206209</v>
      </c>
      <c r="AD798" t="s">
        <v>6736</v>
      </c>
      <c r="AE798">
        <v>8666</v>
      </c>
      <c r="AF798">
        <v>2206209</v>
      </c>
      <c r="AG798" t="s">
        <v>6736</v>
      </c>
      <c r="AH798">
        <v>1064</v>
      </c>
      <c r="AI798">
        <v>2206209</v>
      </c>
      <c r="AJ798" t="s">
        <v>6736</v>
      </c>
      <c r="AK798">
        <v>130</v>
      </c>
      <c r="AL798">
        <v>2206209</v>
      </c>
      <c r="AM798" t="s">
        <v>6736</v>
      </c>
      <c r="AN798" t="s">
        <v>5940</v>
      </c>
      <c r="AO798">
        <v>0</v>
      </c>
      <c r="AP798">
        <v>2206753</v>
      </c>
      <c r="AQ798" t="s">
        <v>6746</v>
      </c>
      <c r="AR798">
        <v>58</v>
      </c>
    </row>
    <row r="799" spans="1:44" x14ac:dyDescent="0.25">
      <c r="A799">
        <v>4304853</v>
      </c>
      <c r="B799">
        <v>1</v>
      </c>
      <c r="C799" t="s">
        <v>894</v>
      </c>
      <c r="D799" t="s">
        <v>2388</v>
      </c>
      <c r="E799">
        <v>1625</v>
      </c>
      <c r="F799">
        <v>702</v>
      </c>
      <c r="G799">
        <v>1566</v>
      </c>
      <c r="H799" t="s">
        <v>5940</v>
      </c>
      <c r="I799" t="s">
        <v>5940</v>
      </c>
      <c r="J799">
        <v>202</v>
      </c>
      <c r="K799">
        <v>2720</v>
      </c>
      <c r="L799">
        <v>2700</v>
      </c>
      <c r="M799">
        <v>7875</v>
      </c>
      <c r="N799">
        <v>0</v>
      </c>
      <c r="O799">
        <v>7</v>
      </c>
      <c r="P799">
        <v>1073</v>
      </c>
      <c r="R799">
        <v>4304853</v>
      </c>
      <c r="S799">
        <v>1625</v>
      </c>
      <c r="T799">
        <v>702</v>
      </c>
      <c r="U799">
        <v>1566</v>
      </c>
      <c r="V799" t="s">
        <v>5940</v>
      </c>
      <c r="W799" t="s">
        <v>5940</v>
      </c>
      <c r="X799">
        <v>202</v>
      </c>
      <c r="Z799">
        <v>2206308</v>
      </c>
      <c r="AB799" t="s">
        <v>5940</v>
      </c>
      <c r="AC799">
        <v>2206308</v>
      </c>
      <c r="AD799" t="s">
        <v>6737</v>
      </c>
      <c r="AE799">
        <v>501</v>
      </c>
      <c r="AF799">
        <v>2206308</v>
      </c>
      <c r="AG799" t="s">
        <v>6737</v>
      </c>
      <c r="AH799" t="s">
        <v>5940</v>
      </c>
      <c r="AI799">
        <v>2206308</v>
      </c>
      <c r="AJ799" t="s">
        <v>6737</v>
      </c>
      <c r="AK799">
        <v>167</v>
      </c>
      <c r="AL799">
        <v>2206308</v>
      </c>
      <c r="AM799" t="s">
        <v>6737</v>
      </c>
      <c r="AN799" t="s">
        <v>5940</v>
      </c>
      <c r="AO799">
        <v>0</v>
      </c>
      <c r="AP799">
        <v>2206803</v>
      </c>
      <c r="AQ799" t="s">
        <v>6747</v>
      </c>
      <c r="AR799">
        <v>92</v>
      </c>
    </row>
    <row r="800" spans="1:44" x14ac:dyDescent="0.25">
      <c r="A800">
        <v>4304903</v>
      </c>
      <c r="B800">
        <v>1</v>
      </c>
      <c r="C800" t="s">
        <v>894</v>
      </c>
      <c r="D800" t="s">
        <v>2389</v>
      </c>
      <c r="E800">
        <v>1400</v>
      </c>
      <c r="F800">
        <v>1786</v>
      </c>
      <c r="G800">
        <v>2700</v>
      </c>
      <c r="H800" t="s">
        <v>5940</v>
      </c>
      <c r="I800" t="s">
        <v>5940</v>
      </c>
      <c r="J800">
        <v>30</v>
      </c>
      <c r="K800">
        <v>960</v>
      </c>
      <c r="L800">
        <v>16200</v>
      </c>
      <c r="M800">
        <v>36000</v>
      </c>
      <c r="N800">
        <v>0</v>
      </c>
      <c r="O800">
        <v>0</v>
      </c>
      <c r="P800">
        <v>208</v>
      </c>
      <c r="R800">
        <v>4304903</v>
      </c>
      <c r="S800">
        <v>1400</v>
      </c>
      <c r="T800">
        <v>1786</v>
      </c>
      <c r="U800">
        <v>2700</v>
      </c>
      <c r="V800" t="s">
        <v>5940</v>
      </c>
      <c r="W800" t="s">
        <v>5940</v>
      </c>
      <c r="X800">
        <v>30</v>
      </c>
      <c r="Z800">
        <v>2206357</v>
      </c>
      <c r="AB800" t="s">
        <v>5940</v>
      </c>
      <c r="AC800">
        <v>2206357</v>
      </c>
      <c r="AD800" t="s">
        <v>6738</v>
      </c>
      <c r="AE800">
        <v>30</v>
      </c>
      <c r="AF800">
        <v>2206357</v>
      </c>
      <c r="AG800" t="s">
        <v>6738</v>
      </c>
      <c r="AH800">
        <v>907</v>
      </c>
      <c r="AI800">
        <v>2206357</v>
      </c>
      <c r="AJ800" t="s">
        <v>6738</v>
      </c>
      <c r="AK800">
        <v>128</v>
      </c>
      <c r="AL800">
        <v>2206357</v>
      </c>
      <c r="AM800" t="s">
        <v>6738</v>
      </c>
      <c r="AN800" t="s">
        <v>5940</v>
      </c>
      <c r="AO800">
        <v>0</v>
      </c>
      <c r="AP800">
        <v>2206902</v>
      </c>
      <c r="AQ800" t="s">
        <v>6748</v>
      </c>
      <c r="AR800">
        <v>428</v>
      </c>
    </row>
    <row r="801" spans="1:44" x14ac:dyDescent="0.25">
      <c r="A801">
        <v>4304952</v>
      </c>
      <c r="B801">
        <v>1</v>
      </c>
      <c r="C801" t="s">
        <v>894</v>
      </c>
      <c r="D801" t="s">
        <v>2390</v>
      </c>
      <c r="E801">
        <v>58</v>
      </c>
      <c r="F801">
        <v>2880</v>
      </c>
      <c r="G801">
        <v>1080</v>
      </c>
      <c r="H801" t="s">
        <v>5940</v>
      </c>
      <c r="I801" t="s">
        <v>5940</v>
      </c>
      <c r="J801">
        <v>8</v>
      </c>
      <c r="K801">
        <v>58</v>
      </c>
      <c r="L801">
        <v>13650</v>
      </c>
      <c r="M801">
        <v>10800</v>
      </c>
      <c r="N801">
        <v>0</v>
      </c>
      <c r="O801">
        <v>0</v>
      </c>
      <c r="P801">
        <v>93</v>
      </c>
      <c r="R801">
        <v>4304952</v>
      </c>
      <c r="S801">
        <v>58</v>
      </c>
      <c r="T801">
        <v>2880</v>
      </c>
      <c r="U801">
        <v>1080</v>
      </c>
      <c r="V801" t="s">
        <v>5940</v>
      </c>
      <c r="W801" t="s">
        <v>5940</v>
      </c>
      <c r="X801">
        <v>8</v>
      </c>
      <c r="Z801">
        <v>2206407</v>
      </c>
      <c r="AB801" t="s">
        <v>5940</v>
      </c>
      <c r="AC801">
        <v>2206407</v>
      </c>
      <c r="AD801" t="s">
        <v>6739</v>
      </c>
      <c r="AE801">
        <v>627</v>
      </c>
      <c r="AF801">
        <v>2206407</v>
      </c>
      <c r="AG801" t="s">
        <v>6739</v>
      </c>
      <c r="AH801">
        <v>350</v>
      </c>
      <c r="AI801">
        <v>2206407</v>
      </c>
      <c r="AJ801" t="s">
        <v>6739</v>
      </c>
      <c r="AK801">
        <v>156</v>
      </c>
      <c r="AL801">
        <v>2206407</v>
      </c>
      <c r="AM801" t="s">
        <v>6739</v>
      </c>
      <c r="AN801" t="s">
        <v>5940</v>
      </c>
      <c r="AO801">
        <v>0</v>
      </c>
      <c r="AP801">
        <v>2206951</v>
      </c>
      <c r="AQ801" t="s">
        <v>6749</v>
      </c>
      <c r="AR801">
        <v>313</v>
      </c>
    </row>
    <row r="802" spans="1:44" x14ac:dyDescent="0.25">
      <c r="A802">
        <v>4305009</v>
      </c>
      <c r="B802">
        <v>1</v>
      </c>
      <c r="C802" t="s">
        <v>894</v>
      </c>
      <c r="D802" t="s">
        <v>2391</v>
      </c>
      <c r="E802">
        <v>750</v>
      </c>
      <c r="F802">
        <v>17750</v>
      </c>
      <c r="G802">
        <v>3960</v>
      </c>
      <c r="H802" t="s">
        <v>5940</v>
      </c>
      <c r="I802">
        <v>15</v>
      </c>
      <c r="J802">
        <v>42</v>
      </c>
      <c r="K802">
        <v>2000</v>
      </c>
      <c r="L802">
        <v>68000</v>
      </c>
      <c r="M802">
        <v>7200</v>
      </c>
      <c r="N802">
        <v>0</v>
      </c>
      <c r="O802">
        <v>10</v>
      </c>
      <c r="P802">
        <v>44</v>
      </c>
      <c r="R802">
        <v>4305009</v>
      </c>
      <c r="S802">
        <v>750</v>
      </c>
      <c r="T802">
        <v>17750</v>
      </c>
      <c r="U802">
        <v>3960</v>
      </c>
      <c r="V802" t="s">
        <v>5940</v>
      </c>
      <c r="W802">
        <v>15</v>
      </c>
      <c r="X802">
        <v>42</v>
      </c>
      <c r="Z802">
        <v>2206506</v>
      </c>
      <c r="AB802" t="s">
        <v>5940</v>
      </c>
      <c r="AC802">
        <v>2206506</v>
      </c>
      <c r="AD802" t="s">
        <v>6740</v>
      </c>
      <c r="AE802" t="s">
        <v>5940</v>
      </c>
      <c r="AF802">
        <v>2206506</v>
      </c>
      <c r="AG802" t="s">
        <v>6740</v>
      </c>
      <c r="AH802" t="s">
        <v>5940</v>
      </c>
      <c r="AI802">
        <v>2206506</v>
      </c>
      <c r="AJ802" t="s">
        <v>6740</v>
      </c>
      <c r="AK802">
        <v>877</v>
      </c>
      <c r="AL802">
        <v>2206506</v>
      </c>
      <c r="AM802" t="s">
        <v>6740</v>
      </c>
      <c r="AN802" t="s">
        <v>5940</v>
      </c>
      <c r="AO802">
        <v>0</v>
      </c>
      <c r="AP802">
        <v>2207009</v>
      </c>
      <c r="AQ802" t="s">
        <v>6750</v>
      </c>
      <c r="AR802">
        <v>1158</v>
      </c>
    </row>
    <row r="803" spans="1:44" x14ac:dyDescent="0.25">
      <c r="A803">
        <v>4305108</v>
      </c>
      <c r="B803">
        <v>1</v>
      </c>
      <c r="C803" t="s">
        <v>894</v>
      </c>
      <c r="D803" t="s">
        <v>2392</v>
      </c>
      <c r="E803">
        <v>600</v>
      </c>
      <c r="F803" t="s">
        <v>5940</v>
      </c>
      <c r="G803">
        <v>2163</v>
      </c>
      <c r="H803" t="s">
        <v>5940</v>
      </c>
      <c r="I803" t="s">
        <v>5940</v>
      </c>
      <c r="J803">
        <v>273</v>
      </c>
      <c r="K803">
        <v>600</v>
      </c>
      <c r="L803">
        <v>0</v>
      </c>
      <c r="M803">
        <v>18000</v>
      </c>
      <c r="N803">
        <v>0</v>
      </c>
      <c r="O803">
        <v>0</v>
      </c>
      <c r="P803">
        <v>286</v>
      </c>
      <c r="R803">
        <v>4305108</v>
      </c>
      <c r="S803">
        <v>600</v>
      </c>
      <c r="T803" t="s">
        <v>5940</v>
      </c>
      <c r="U803">
        <v>2163</v>
      </c>
      <c r="V803" t="s">
        <v>5940</v>
      </c>
      <c r="W803" t="s">
        <v>5940</v>
      </c>
      <c r="X803">
        <v>273</v>
      </c>
      <c r="Z803">
        <v>2206605</v>
      </c>
      <c r="AB803" t="s">
        <v>5940</v>
      </c>
      <c r="AC803">
        <v>2206605</v>
      </c>
      <c r="AD803" t="s">
        <v>6741</v>
      </c>
      <c r="AE803">
        <v>8021</v>
      </c>
      <c r="AF803">
        <v>2206605</v>
      </c>
      <c r="AG803" t="s">
        <v>6741</v>
      </c>
      <c r="AH803">
        <v>630</v>
      </c>
      <c r="AI803">
        <v>2206605</v>
      </c>
      <c r="AJ803" t="s">
        <v>6741</v>
      </c>
      <c r="AK803">
        <v>135</v>
      </c>
      <c r="AL803">
        <v>2206605</v>
      </c>
      <c r="AM803" t="s">
        <v>6741</v>
      </c>
      <c r="AN803">
        <v>14009</v>
      </c>
      <c r="AO803">
        <v>0</v>
      </c>
      <c r="AP803">
        <v>2207108</v>
      </c>
      <c r="AQ803" t="s">
        <v>6751</v>
      </c>
      <c r="AR803">
        <v>270</v>
      </c>
    </row>
    <row r="804" spans="1:44" x14ac:dyDescent="0.25">
      <c r="A804">
        <v>4305116</v>
      </c>
      <c r="B804">
        <v>1</v>
      </c>
      <c r="C804" t="s">
        <v>894</v>
      </c>
      <c r="D804" t="s">
        <v>2393</v>
      </c>
      <c r="E804">
        <v>1050</v>
      </c>
      <c r="F804">
        <v>2549</v>
      </c>
      <c r="G804">
        <v>2064</v>
      </c>
      <c r="H804" t="s">
        <v>5940</v>
      </c>
      <c r="I804" t="s">
        <v>5940</v>
      </c>
      <c r="J804">
        <v>244</v>
      </c>
      <c r="K804">
        <v>2200</v>
      </c>
      <c r="L804">
        <v>9000</v>
      </c>
      <c r="M804">
        <v>10238</v>
      </c>
      <c r="N804">
        <v>0</v>
      </c>
      <c r="O804">
        <v>10</v>
      </c>
      <c r="P804">
        <v>714</v>
      </c>
      <c r="R804">
        <v>4305116</v>
      </c>
      <c r="S804">
        <v>1050</v>
      </c>
      <c r="T804">
        <v>2549</v>
      </c>
      <c r="U804">
        <v>2064</v>
      </c>
      <c r="V804" t="s">
        <v>5940</v>
      </c>
      <c r="W804" t="s">
        <v>5940</v>
      </c>
      <c r="X804">
        <v>244</v>
      </c>
      <c r="Z804">
        <v>2206654</v>
      </c>
      <c r="AB804" t="s">
        <v>5940</v>
      </c>
      <c r="AC804">
        <v>2206654</v>
      </c>
      <c r="AD804" t="s">
        <v>6742</v>
      </c>
      <c r="AE804">
        <v>25</v>
      </c>
      <c r="AF804">
        <v>2206654</v>
      </c>
      <c r="AG804" t="s">
        <v>6742</v>
      </c>
      <c r="AH804" t="s">
        <v>5940</v>
      </c>
      <c r="AI804">
        <v>2206654</v>
      </c>
      <c r="AJ804" t="s">
        <v>6742</v>
      </c>
      <c r="AK804">
        <v>128</v>
      </c>
      <c r="AL804">
        <v>2206654</v>
      </c>
      <c r="AM804" t="s">
        <v>6742</v>
      </c>
      <c r="AN804" t="s">
        <v>5940</v>
      </c>
      <c r="AO804">
        <v>0</v>
      </c>
      <c r="AP804">
        <v>2207207</v>
      </c>
      <c r="AQ804" t="s">
        <v>6752</v>
      </c>
      <c r="AR804">
        <v>408</v>
      </c>
    </row>
    <row r="805" spans="1:44" x14ac:dyDescent="0.25">
      <c r="A805">
        <v>4305124</v>
      </c>
      <c r="B805">
        <v>1</v>
      </c>
      <c r="C805" t="s">
        <v>894</v>
      </c>
      <c r="D805" t="s">
        <v>2394</v>
      </c>
      <c r="E805" t="s">
        <v>5940</v>
      </c>
      <c r="F805">
        <v>2160</v>
      </c>
      <c r="G805">
        <v>1200</v>
      </c>
      <c r="H805" t="s">
        <v>5940</v>
      </c>
      <c r="I805">
        <v>3120</v>
      </c>
      <c r="J805">
        <v>90</v>
      </c>
      <c r="K805">
        <v>0</v>
      </c>
      <c r="L805">
        <v>4500</v>
      </c>
      <c r="M805">
        <v>7200</v>
      </c>
      <c r="N805">
        <v>0</v>
      </c>
      <c r="O805">
        <v>3469</v>
      </c>
      <c r="P805">
        <v>135</v>
      </c>
      <c r="R805">
        <v>4305124</v>
      </c>
      <c r="S805" t="s">
        <v>5940</v>
      </c>
      <c r="T805">
        <v>2160</v>
      </c>
      <c r="U805">
        <v>1200</v>
      </c>
      <c r="V805" t="s">
        <v>5940</v>
      </c>
      <c r="W805">
        <v>3120</v>
      </c>
      <c r="X805">
        <v>90</v>
      </c>
      <c r="Z805">
        <v>2206670</v>
      </c>
      <c r="AB805" t="s">
        <v>5940</v>
      </c>
      <c r="AC805">
        <v>2206670</v>
      </c>
      <c r="AD805" t="s">
        <v>6743</v>
      </c>
      <c r="AE805">
        <v>270</v>
      </c>
      <c r="AF805">
        <v>2206670</v>
      </c>
      <c r="AG805" t="s">
        <v>6743</v>
      </c>
      <c r="AH805" t="s">
        <v>5940</v>
      </c>
      <c r="AI805">
        <v>2206670</v>
      </c>
      <c r="AJ805" t="s">
        <v>6743</v>
      </c>
      <c r="AK805">
        <v>10</v>
      </c>
      <c r="AL805">
        <v>2206670</v>
      </c>
      <c r="AM805" t="s">
        <v>6743</v>
      </c>
      <c r="AN805" t="s">
        <v>5940</v>
      </c>
      <c r="AO805">
        <v>0</v>
      </c>
      <c r="AP805">
        <v>2207306</v>
      </c>
      <c r="AQ805" t="s">
        <v>6753</v>
      </c>
      <c r="AR805">
        <v>530</v>
      </c>
    </row>
    <row r="806" spans="1:44" x14ac:dyDescent="0.25">
      <c r="A806">
        <v>4305132</v>
      </c>
      <c r="B806">
        <v>1</v>
      </c>
      <c r="C806" t="s">
        <v>894</v>
      </c>
      <c r="D806" t="s">
        <v>2395</v>
      </c>
      <c r="E806">
        <v>8000</v>
      </c>
      <c r="F806">
        <v>216</v>
      </c>
      <c r="G806">
        <v>1094</v>
      </c>
      <c r="H806" t="s">
        <v>5940</v>
      </c>
      <c r="I806">
        <v>5412</v>
      </c>
      <c r="J806">
        <v>300</v>
      </c>
      <c r="K806">
        <v>8750</v>
      </c>
      <c r="L806">
        <v>500</v>
      </c>
      <c r="M806">
        <v>5700</v>
      </c>
      <c r="N806">
        <v>0</v>
      </c>
      <c r="O806">
        <v>5951</v>
      </c>
      <c r="P806">
        <v>54</v>
      </c>
      <c r="R806">
        <v>4305132</v>
      </c>
      <c r="S806">
        <v>8000</v>
      </c>
      <c r="T806">
        <v>216</v>
      </c>
      <c r="U806">
        <v>1094</v>
      </c>
      <c r="V806" t="s">
        <v>5940</v>
      </c>
      <c r="W806">
        <v>5412</v>
      </c>
      <c r="X806">
        <v>300</v>
      </c>
      <c r="Z806">
        <v>2206696</v>
      </c>
      <c r="AB806" t="s">
        <v>5940</v>
      </c>
      <c r="AC806">
        <v>2206696</v>
      </c>
      <c r="AD806" t="s">
        <v>6744</v>
      </c>
      <c r="AE806">
        <v>1753</v>
      </c>
      <c r="AF806">
        <v>2206696</v>
      </c>
      <c r="AG806" t="s">
        <v>6744</v>
      </c>
      <c r="AH806" t="s">
        <v>5940</v>
      </c>
      <c r="AI806">
        <v>2206696</v>
      </c>
      <c r="AJ806" t="s">
        <v>6744</v>
      </c>
      <c r="AK806">
        <v>583</v>
      </c>
      <c r="AL806">
        <v>2206696</v>
      </c>
      <c r="AM806" t="s">
        <v>6744</v>
      </c>
      <c r="AN806" t="s">
        <v>5940</v>
      </c>
      <c r="AO806">
        <v>0</v>
      </c>
      <c r="AP806">
        <v>2207355</v>
      </c>
      <c r="AQ806" t="s">
        <v>6754</v>
      </c>
      <c r="AR806">
        <v>2372</v>
      </c>
    </row>
    <row r="807" spans="1:44" x14ac:dyDescent="0.25">
      <c r="A807">
        <v>4305157</v>
      </c>
      <c r="B807">
        <v>1</v>
      </c>
      <c r="C807" t="s">
        <v>894</v>
      </c>
      <c r="D807" t="s">
        <v>2396</v>
      </c>
      <c r="E807">
        <v>2000</v>
      </c>
      <c r="F807">
        <v>1152</v>
      </c>
      <c r="G807">
        <v>1560</v>
      </c>
      <c r="H807" t="s">
        <v>5940</v>
      </c>
      <c r="I807">
        <v>33</v>
      </c>
      <c r="J807">
        <v>40</v>
      </c>
      <c r="K807">
        <v>3000</v>
      </c>
      <c r="L807">
        <v>3024</v>
      </c>
      <c r="M807">
        <v>5610</v>
      </c>
      <c r="N807">
        <v>0</v>
      </c>
      <c r="O807">
        <v>35</v>
      </c>
      <c r="P807">
        <v>300</v>
      </c>
      <c r="R807">
        <v>4305157</v>
      </c>
      <c r="S807">
        <v>2000</v>
      </c>
      <c r="T807">
        <v>1152</v>
      </c>
      <c r="U807">
        <v>1560</v>
      </c>
      <c r="V807" t="s">
        <v>5940</v>
      </c>
      <c r="W807">
        <v>33</v>
      </c>
      <c r="X807">
        <v>40</v>
      </c>
      <c r="Z807">
        <v>2206704</v>
      </c>
      <c r="AB807" t="s">
        <v>5940</v>
      </c>
      <c r="AC807">
        <v>2206704</v>
      </c>
      <c r="AD807" t="s">
        <v>6745</v>
      </c>
      <c r="AE807">
        <v>450</v>
      </c>
      <c r="AF807">
        <v>2206704</v>
      </c>
      <c r="AG807" t="s">
        <v>6745</v>
      </c>
      <c r="AH807">
        <v>140</v>
      </c>
      <c r="AI807">
        <v>2206704</v>
      </c>
      <c r="AJ807" t="s">
        <v>6745</v>
      </c>
      <c r="AK807">
        <v>31</v>
      </c>
      <c r="AL807">
        <v>2206704</v>
      </c>
      <c r="AM807" t="s">
        <v>6745</v>
      </c>
      <c r="AN807" t="s">
        <v>5940</v>
      </c>
      <c r="AO807">
        <v>0</v>
      </c>
      <c r="AP807">
        <v>2207405</v>
      </c>
      <c r="AQ807" t="s">
        <v>6755</v>
      </c>
      <c r="AR807">
        <v>1161</v>
      </c>
    </row>
    <row r="808" spans="1:44" x14ac:dyDescent="0.25">
      <c r="A808">
        <v>4305173</v>
      </c>
      <c r="B808">
        <v>1</v>
      </c>
      <c r="C808" t="s">
        <v>894</v>
      </c>
      <c r="D808" t="s">
        <v>2397</v>
      </c>
      <c r="E808">
        <v>500</v>
      </c>
      <c r="F808">
        <v>15</v>
      </c>
      <c r="G808">
        <v>36</v>
      </c>
      <c r="H808" t="s">
        <v>5940</v>
      </c>
      <c r="I808">
        <v>4257</v>
      </c>
      <c r="J808">
        <v>144</v>
      </c>
      <c r="K808">
        <v>620</v>
      </c>
      <c r="L808">
        <v>84</v>
      </c>
      <c r="M808">
        <v>5900</v>
      </c>
      <c r="N808">
        <v>0</v>
      </c>
      <c r="O808">
        <v>4823</v>
      </c>
      <c r="P808">
        <v>268</v>
      </c>
      <c r="R808">
        <v>4305173</v>
      </c>
      <c r="S808">
        <v>500</v>
      </c>
      <c r="T808">
        <v>15</v>
      </c>
      <c r="U808">
        <v>36</v>
      </c>
      <c r="V808" t="s">
        <v>5940</v>
      </c>
      <c r="W808">
        <v>4257</v>
      </c>
      <c r="X808">
        <v>144</v>
      </c>
      <c r="Z808">
        <v>2206753</v>
      </c>
      <c r="AB808" t="s">
        <v>5940</v>
      </c>
      <c r="AC808">
        <v>2206753</v>
      </c>
      <c r="AD808" t="s">
        <v>6746</v>
      </c>
      <c r="AE808">
        <v>8</v>
      </c>
      <c r="AF808">
        <v>2206753</v>
      </c>
      <c r="AG808" t="s">
        <v>6746</v>
      </c>
      <c r="AH808" t="s">
        <v>5940</v>
      </c>
      <c r="AI808">
        <v>2206753</v>
      </c>
      <c r="AJ808" t="s">
        <v>6746</v>
      </c>
      <c r="AK808">
        <v>20</v>
      </c>
      <c r="AL808">
        <v>2206753</v>
      </c>
      <c r="AM808" t="s">
        <v>6746</v>
      </c>
      <c r="AN808" t="s">
        <v>5940</v>
      </c>
      <c r="AO808">
        <v>0</v>
      </c>
      <c r="AP808">
        <v>2207504</v>
      </c>
      <c r="AQ808" t="s">
        <v>6756</v>
      </c>
      <c r="AR808">
        <v>775</v>
      </c>
    </row>
    <row r="809" spans="1:44" x14ac:dyDescent="0.25">
      <c r="A809">
        <v>4305207</v>
      </c>
      <c r="B809">
        <v>1</v>
      </c>
      <c r="C809" t="s">
        <v>894</v>
      </c>
      <c r="D809" t="s">
        <v>2398</v>
      </c>
      <c r="E809">
        <v>1200</v>
      </c>
      <c r="F809">
        <v>1710</v>
      </c>
      <c r="G809">
        <v>6000</v>
      </c>
      <c r="H809" t="s">
        <v>5940</v>
      </c>
      <c r="I809">
        <v>6</v>
      </c>
      <c r="J809">
        <v>38</v>
      </c>
      <c r="K809">
        <v>4050</v>
      </c>
      <c r="L809">
        <v>6300</v>
      </c>
      <c r="M809">
        <v>10800</v>
      </c>
      <c r="N809">
        <v>0</v>
      </c>
      <c r="O809">
        <v>8</v>
      </c>
      <c r="P809">
        <v>45</v>
      </c>
      <c r="R809">
        <v>4305207</v>
      </c>
      <c r="S809">
        <v>1200</v>
      </c>
      <c r="T809">
        <v>1710</v>
      </c>
      <c r="U809">
        <v>6000</v>
      </c>
      <c r="V809" t="s">
        <v>5940</v>
      </c>
      <c r="W809">
        <v>6</v>
      </c>
      <c r="X809">
        <v>38</v>
      </c>
      <c r="Z809">
        <v>2206803</v>
      </c>
      <c r="AB809" t="s">
        <v>5940</v>
      </c>
      <c r="AC809">
        <v>2206803</v>
      </c>
      <c r="AD809" t="s">
        <v>6747</v>
      </c>
      <c r="AE809">
        <v>221</v>
      </c>
      <c r="AF809">
        <v>2206803</v>
      </c>
      <c r="AG809" t="s">
        <v>6747</v>
      </c>
      <c r="AH809" t="s">
        <v>5940</v>
      </c>
      <c r="AI809">
        <v>2206803</v>
      </c>
      <c r="AJ809" t="s">
        <v>6747</v>
      </c>
      <c r="AK809">
        <v>20</v>
      </c>
      <c r="AL809">
        <v>2206803</v>
      </c>
      <c r="AM809" t="s">
        <v>6747</v>
      </c>
      <c r="AN809" t="s">
        <v>5940</v>
      </c>
      <c r="AO809">
        <v>0</v>
      </c>
      <c r="AP809">
        <v>2207553</v>
      </c>
      <c r="AQ809" t="s">
        <v>6757</v>
      </c>
      <c r="AR809">
        <v>324</v>
      </c>
    </row>
    <row r="810" spans="1:44" x14ac:dyDescent="0.25">
      <c r="A810">
        <v>4305306</v>
      </c>
      <c r="B810">
        <v>1</v>
      </c>
      <c r="C810" t="s">
        <v>894</v>
      </c>
      <c r="D810" t="s">
        <v>2399</v>
      </c>
      <c r="E810">
        <v>2600</v>
      </c>
      <c r="F810">
        <v>30400</v>
      </c>
      <c r="G810">
        <v>7000</v>
      </c>
      <c r="H810" t="s">
        <v>5940</v>
      </c>
      <c r="I810">
        <v>128</v>
      </c>
      <c r="J810">
        <v>260</v>
      </c>
      <c r="K810">
        <v>4000</v>
      </c>
      <c r="L810">
        <v>88800</v>
      </c>
      <c r="M810">
        <v>44650</v>
      </c>
      <c r="N810">
        <v>0</v>
      </c>
      <c r="O810">
        <v>160</v>
      </c>
      <c r="P810">
        <v>425</v>
      </c>
      <c r="R810">
        <v>4305306</v>
      </c>
      <c r="S810">
        <v>2600</v>
      </c>
      <c r="T810">
        <v>30400</v>
      </c>
      <c r="U810">
        <v>7000</v>
      </c>
      <c r="V810" t="s">
        <v>5940</v>
      </c>
      <c r="W810">
        <v>128</v>
      </c>
      <c r="X810">
        <v>260</v>
      </c>
      <c r="Z810">
        <v>2206902</v>
      </c>
      <c r="AB810" t="s">
        <v>5940</v>
      </c>
      <c r="AC810">
        <v>2206902</v>
      </c>
      <c r="AD810" t="s">
        <v>6748</v>
      </c>
      <c r="AE810">
        <v>410</v>
      </c>
      <c r="AF810">
        <v>2206902</v>
      </c>
      <c r="AG810" t="s">
        <v>6748</v>
      </c>
      <c r="AH810">
        <v>855</v>
      </c>
      <c r="AI810">
        <v>2206902</v>
      </c>
      <c r="AJ810" t="s">
        <v>6748</v>
      </c>
      <c r="AK810">
        <v>22</v>
      </c>
      <c r="AL810">
        <v>2206902</v>
      </c>
      <c r="AM810" t="s">
        <v>6748</v>
      </c>
      <c r="AN810" t="s">
        <v>5940</v>
      </c>
      <c r="AO810">
        <v>0</v>
      </c>
      <c r="AP810">
        <v>2207603</v>
      </c>
      <c r="AQ810" t="s">
        <v>6758</v>
      </c>
      <c r="AR810">
        <v>1600</v>
      </c>
    </row>
    <row r="811" spans="1:44" x14ac:dyDescent="0.25">
      <c r="A811">
        <v>4305355</v>
      </c>
      <c r="B811">
        <v>1</v>
      </c>
      <c r="C811" t="s">
        <v>894</v>
      </c>
      <c r="D811" t="s">
        <v>2400</v>
      </c>
      <c r="E811">
        <v>120</v>
      </c>
      <c r="F811" t="s">
        <v>5940</v>
      </c>
      <c r="G811">
        <v>150</v>
      </c>
      <c r="H811" t="s">
        <v>5940</v>
      </c>
      <c r="I811">
        <v>18000</v>
      </c>
      <c r="J811" t="s">
        <v>5940</v>
      </c>
      <c r="K811">
        <v>210</v>
      </c>
      <c r="L811">
        <v>60</v>
      </c>
      <c r="M811">
        <v>180</v>
      </c>
      <c r="N811">
        <v>0</v>
      </c>
      <c r="O811">
        <v>17600</v>
      </c>
      <c r="P811">
        <v>6</v>
      </c>
      <c r="R811">
        <v>4305355</v>
      </c>
      <c r="S811">
        <v>120</v>
      </c>
      <c r="T811" t="s">
        <v>5940</v>
      </c>
      <c r="U811">
        <v>150</v>
      </c>
      <c r="V811" t="s">
        <v>5940</v>
      </c>
      <c r="W811">
        <v>18000</v>
      </c>
      <c r="X811" t="s">
        <v>5940</v>
      </c>
      <c r="Z811">
        <v>2206951</v>
      </c>
      <c r="AB811" t="s">
        <v>5940</v>
      </c>
      <c r="AC811">
        <v>2206951</v>
      </c>
      <c r="AD811" t="s">
        <v>6749</v>
      </c>
      <c r="AE811">
        <v>248</v>
      </c>
      <c r="AF811">
        <v>2206951</v>
      </c>
      <c r="AG811" t="s">
        <v>6749</v>
      </c>
      <c r="AH811" t="s">
        <v>5940</v>
      </c>
      <c r="AI811">
        <v>2206951</v>
      </c>
      <c r="AJ811" t="s">
        <v>6749</v>
      </c>
      <c r="AK811">
        <v>164</v>
      </c>
      <c r="AL811">
        <v>2206951</v>
      </c>
      <c r="AM811" t="s">
        <v>6749</v>
      </c>
      <c r="AN811" t="s">
        <v>5940</v>
      </c>
      <c r="AO811">
        <v>0</v>
      </c>
      <c r="AP811">
        <v>2207702</v>
      </c>
      <c r="AQ811" t="s">
        <v>6759</v>
      </c>
      <c r="AR811">
        <v>61</v>
      </c>
    </row>
    <row r="812" spans="1:44" x14ac:dyDescent="0.25">
      <c r="A812">
        <v>4305371</v>
      </c>
      <c r="B812">
        <v>1</v>
      </c>
      <c r="C812" t="s">
        <v>894</v>
      </c>
      <c r="D812" t="s">
        <v>2401</v>
      </c>
      <c r="E812">
        <v>460</v>
      </c>
      <c r="F812">
        <v>3110</v>
      </c>
      <c r="G812">
        <v>2100</v>
      </c>
      <c r="H812" t="s">
        <v>5940</v>
      </c>
      <c r="I812" t="s">
        <v>5940</v>
      </c>
      <c r="J812">
        <v>30</v>
      </c>
      <c r="K812">
        <v>1125</v>
      </c>
      <c r="L812">
        <v>17500</v>
      </c>
      <c r="M812">
        <v>19500</v>
      </c>
      <c r="N812">
        <v>0</v>
      </c>
      <c r="O812">
        <v>6</v>
      </c>
      <c r="P812">
        <v>312</v>
      </c>
      <c r="R812">
        <v>4305371</v>
      </c>
      <c r="S812">
        <v>460</v>
      </c>
      <c r="T812">
        <v>3110</v>
      </c>
      <c r="U812">
        <v>2100</v>
      </c>
      <c r="V812" t="s">
        <v>5940</v>
      </c>
      <c r="W812" t="s">
        <v>5940</v>
      </c>
      <c r="X812">
        <v>30</v>
      </c>
      <c r="Z812">
        <v>2207009</v>
      </c>
      <c r="AB812" t="s">
        <v>5940</v>
      </c>
      <c r="AC812">
        <v>2207009</v>
      </c>
      <c r="AD812" t="s">
        <v>6750</v>
      </c>
      <c r="AE812">
        <v>314</v>
      </c>
      <c r="AF812">
        <v>2207009</v>
      </c>
      <c r="AG812" t="s">
        <v>6750</v>
      </c>
      <c r="AH812">
        <v>420</v>
      </c>
      <c r="AI812">
        <v>2207009</v>
      </c>
      <c r="AJ812" t="s">
        <v>6750</v>
      </c>
      <c r="AK812">
        <v>201</v>
      </c>
      <c r="AL812">
        <v>2207009</v>
      </c>
      <c r="AM812" t="s">
        <v>6750</v>
      </c>
      <c r="AN812" t="s">
        <v>5940</v>
      </c>
      <c r="AO812">
        <v>0</v>
      </c>
      <c r="AP812">
        <v>2207751</v>
      </c>
      <c r="AQ812" t="s">
        <v>6760</v>
      </c>
      <c r="AR812">
        <v>275</v>
      </c>
    </row>
    <row r="813" spans="1:44" x14ac:dyDescent="0.25">
      <c r="A813">
        <v>4305405</v>
      </c>
      <c r="B813">
        <v>1</v>
      </c>
      <c r="C813" t="s">
        <v>894</v>
      </c>
      <c r="D813" t="s">
        <v>2402</v>
      </c>
      <c r="E813">
        <v>300</v>
      </c>
      <c r="F813">
        <v>10080</v>
      </c>
      <c r="G813">
        <v>1879</v>
      </c>
      <c r="H813" t="s">
        <v>5940</v>
      </c>
      <c r="I813">
        <v>98</v>
      </c>
      <c r="J813">
        <v>10</v>
      </c>
      <c r="K813">
        <v>2100</v>
      </c>
      <c r="L813">
        <v>45120</v>
      </c>
      <c r="M813">
        <v>9180</v>
      </c>
      <c r="N813">
        <v>0</v>
      </c>
      <c r="O813">
        <v>0</v>
      </c>
      <c r="P813">
        <v>38</v>
      </c>
      <c r="R813">
        <v>4305405</v>
      </c>
      <c r="S813">
        <v>300</v>
      </c>
      <c r="T813">
        <v>10080</v>
      </c>
      <c r="U813">
        <v>1879</v>
      </c>
      <c r="V813" t="s">
        <v>5940</v>
      </c>
      <c r="W813">
        <v>98</v>
      </c>
      <c r="X813">
        <v>10</v>
      </c>
      <c r="Z813">
        <v>2207108</v>
      </c>
      <c r="AB813" t="s">
        <v>5940</v>
      </c>
      <c r="AC813">
        <v>2207108</v>
      </c>
      <c r="AD813" t="s">
        <v>6751</v>
      </c>
      <c r="AE813">
        <v>119</v>
      </c>
      <c r="AF813">
        <v>2207108</v>
      </c>
      <c r="AG813" t="s">
        <v>6751</v>
      </c>
      <c r="AH813" t="s">
        <v>5940</v>
      </c>
      <c r="AI813">
        <v>2207108</v>
      </c>
      <c r="AJ813" t="s">
        <v>6751</v>
      </c>
      <c r="AK813">
        <v>14</v>
      </c>
      <c r="AL813">
        <v>2207108</v>
      </c>
      <c r="AM813" t="s">
        <v>6751</v>
      </c>
      <c r="AN813" t="s">
        <v>5940</v>
      </c>
      <c r="AO813">
        <v>0</v>
      </c>
      <c r="AP813">
        <v>2207777</v>
      </c>
      <c r="AQ813" t="s">
        <v>6761</v>
      </c>
      <c r="AR813">
        <v>205</v>
      </c>
    </row>
    <row r="814" spans="1:44" x14ac:dyDescent="0.25">
      <c r="A814">
        <v>4305439</v>
      </c>
      <c r="B814">
        <v>1</v>
      </c>
      <c r="C814" t="s">
        <v>894</v>
      </c>
      <c r="D814" t="s">
        <v>2403</v>
      </c>
      <c r="E814" t="s">
        <v>5940</v>
      </c>
      <c r="F814" t="s">
        <v>5940</v>
      </c>
      <c r="G814" t="s">
        <v>5940</v>
      </c>
      <c r="H814" t="s">
        <v>5940</v>
      </c>
      <c r="I814">
        <v>16500</v>
      </c>
      <c r="J814" t="s">
        <v>5940</v>
      </c>
      <c r="K814">
        <v>0</v>
      </c>
      <c r="L814">
        <v>0</v>
      </c>
      <c r="M814">
        <v>60</v>
      </c>
      <c r="N814">
        <v>0</v>
      </c>
      <c r="O814">
        <v>24009</v>
      </c>
      <c r="P814">
        <v>0</v>
      </c>
      <c r="R814">
        <v>4305439</v>
      </c>
      <c r="S814" t="s">
        <v>5940</v>
      </c>
      <c r="T814" t="s">
        <v>5940</v>
      </c>
      <c r="U814" t="s">
        <v>5940</v>
      </c>
      <c r="V814" t="s">
        <v>5940</v>
      </c>
      <c r="W814">
        <v>16500</v>
      </c>
      <c r="X814" t="s">
        <v>5940</v>
      </c>
      <c r="Z814">
        <v>2207207</v>
      </c>
      <c r="AB814">
        <v>92</v>
      </c>
      <c r="AC814">
        <v>2207207</v>
      </c>
      <c r="AD814" t="s">
        <v>6752</v>
      </c>
      <c r="AE814" t="s">
        <v>5940</v>
      </c>
      <c r="AF814">
        <v>2207207</v>
      </c>
      <c r="AG814" t="s">
        <v>6752</v>
      </c>
      <c r="AH814" t="s">
        <v>5940</v>
      </c>
      <c r="AI814">
        <v>2207207</v>
      </c>
      <c r="AJ814" t="s">
        <v>6752</v>
      </c>
      <c r="AK814">
        <v>291</v>
      </c>
      <c r="AL814">
        <v>2207207</v>
      </c>
      <c r="AM814" t="s">
        <v>6752</v>
      </c>
      <c r="AN814" t="s">
        <v>5940</v>
      </c>
      <c r="AO814">
        <v>0</v>
      </c>
      <c r="AP814">
        <v>2207793</v>
      </c>
      <c r="AQ814" t="s">
        <v>6762</v>
      </c>
      <c r="AR814">
        <v>113</v>
      </c>
    </row>
    <row r="815" spans="1:44" x14ac:dyDescent="0.25">
      <c r="A815">
        <v>4305447</v>
      </c>
      <c r="B815">
        <v>1</v>
      </c>
      <c r="C815" t="s">
        <v>894</v>
      </c>
      <c r="D815" t="s">
        <v>2404</v>
      </c>
      <c r="E815">
        <v>500</v>
      </c>
      <c r="F815" t="s">
        <v>5940</v>
      </c>
      <c r="G815">
        <v>950</v>
      </c>
      <c r="H815" t="s">
        <v>5940</v>
      </c>
      <c r="I815" t="s">
        <v>5940</v>
      </c>
      <c r="J815">
        <v>324</v>
      </c>
      <c r="K815">
        <v>560</v>
      </c>
      <c r="L815">
        <v>0</v>
      </c>
      <c r="M815">
        <v>12000</v>
      </c>
      <c r="N815">
        <v>0</v>
      </c>
      <c r="O815">
        <v>0</v>
      </c>
      <c r="P815">
        <v>462</v>
      </c>
      <c r="R815">
        <v>4305447</v>
      </c>
      <c r="S815">
        <v>500</v>
      </c>
      <c r="T815" t="s">
        <v>5940</v>
      </c>
      <c r="U815">
        <v>950</v>
      </c>
      <c r="V815" t="s">
        <v>5940</v>
      </c>
      <c r="W815" t="s">
        <v>5940</v>
      </c>
      <c r="X815">
        <v>324</v>
      </c>
      <c r="Z815">
        <v>2207306</v>
      </c>
      <c r="AB815">
        <v>2</v>
      </c>
      <c r="AC815">
        <v>2207306</v>
      </c>
      <c r="AD815" t="s">
        <v>6753</v>
      </c>
      <c r="AE815">
        <v>26</v>
      </c>
      <c r="AF815">
        <v>2207306</v>
      </c>
      <c r="AG815" t="s">
        <v>6753</v>
      </c>
      <c r="AH815" t="s">
        <v>5940</v>
      </c>
      <c r="AI815">
        <v>2207306</v>
      </c>
      <c r="AJ815" t="s">
        <v>6753</v>
      </c>
      <c r="AK815">
        <v>97</v>
      </c>
      <c r="AL815">
        <v>2207306</v>
      </c>
      <c r="AM815" t="s">
        <v>6753</v>
      </c>
      <c r="AN815" t="s">
        <v>5940</v>
      </c>
      <c r="AO815">
        <v>0</v>
      </c>
      <c r="AP815">
        <v>2207801</v>
      </c>
      <c r="AQ815" t="s">
        <v>6763</v>
      </c>
      <c r="AR815">
        <v>427</v>
      </c>
    </row>
    <row r="816" spans="1:44" x14ac:dyDescent="0.25">
      <c r="A816">
        <v>4305454</v>
      </c>
      <c r="B816">
        <v>1</v>
      </c>
      <c r="C816" t="s">
        <v>894</v>
      </c>
      <c r="D816" t="s">
        <v>2405</v>
      </c>
      <c r="E816" t="s">
        <v>5940</v>
      </c>
      <c r="F816" t="s">
        <v>5940</v>
      </c>
      <c r="G816">
        <v>30</v>
      </c>
      <c r="H816" t="s">
        <v>5940</v>
      </c>
      <c r="I816">
        <v>2548</v>
      </c>
      <c r="J816">
        <v>1</v>
      </c>
      <c r="K816">
        <v>0</v>
      </c>
      <c r="L816">
        <v>0</v>
      </c>
      <c r="M816">
        <v>24</v>
      </c>
      <c r="N816">
        <v>0</v>
      </c>
      <c r="O816">
        <v>5856</v>
      </c>
      <c r="P816">
        <v>1</v>
      </c>
      <c r="R816">
        <v>4305454</v>
      </c>
      <c r="S816" t="s">
        <v>5940</v>
      </c>
      <c r="T816" t="s">
        <v>5940</v>
      </c>
      <c r="U816">
        <v>30</v>
      </c>
      <c r="V816" t="s">
        <v>5940</v>
      </c>
      <c r="W816">
        <v>2548</v>
      </c>
      <c r="X816">
        <v>1</v>
      </c>
      <c r="Z816">
        <v>2207355</v>
      </c>
      <c r="AB816" t="s">
        <v>5940</v>
      </c>
      <c r="AC816">
        <v>2207355</v>
      </c>
      <c r="AD816" t="s">
        <v>6754</v>
      </c>
      <c r="AE816">
        <v>308</v>
      </c>
      <c r="AF816">
        <v>2207355</v>
      </c>
      <c r="AG816" t="s">
        <v>6754</v>
      </c>
      <c r="AH816">
        <v>320</v>
      </c>
      <c r="AI816">
        <v>2207355</v>
      </c>
      <c r="AJ816" t="s">
        <v>6754</v>
      </c>
      <c r="AK816">
        <v>273</v>
      </c>
      <c r="AL816">
        <v>2207355</v>
      </c>
      <c r="AM816" t="s">
        <v>6754</v>
      </c>
      <c r="AN816" t="s">
        <v>5940</v>
      </c>
      <c r="AO816">
        <v>0</v>
      </c>
      <c r="AP816">
        <v>2207850</v>
      </c>
      <c r="AQ816" t="s">
        <v>6764</v>
      </c>
      <c r="AR816">
        <v>1980</v>
      </c>
    </row>
    <row r="817" spans="1:44" x14ac:dyDescent="0.25">
      <c r="A817">
        <v>4305504</v>
      </c>
      <c r="B817">
        <v>1</v>
      </c>
      <c r="C817" t="s">
        <v>894</v>
      </c>
      <c r="D817" t="s">
        <v>2406</v>
      </c>
      <c r="E817">
        <v>750</v>
      </c>
      <c r="F817">
        <v>4488</v>
      </c>
      <c r="G817">
        <v>5250</v>
      </c>
      <c r="H817" t="s">
        <v>5940</v>
      </c>
      <c r="I817" t="s">
        <v>5940</v>
      </c>
      <c r="J817">
        <v>102</v>
      </c>
      <c r="K817">
        <v>750</v>
      </c>
      <c r="L817">
        <v>21870</v>
      </c>
      <c r="M817">
        <v>21600</v>
      </c>
      <c r="N817">
        <v>0</v>
      </c>
      <c r="O817">
        <v>0</v>
      </c>
      <c r="P817">
        <v>270</v>
      </c>
      <c r="R817">
        <v>4305504</v>
      </c>
      <c r="S817">
        <v>750</v>
      </c>
      <c r="T817">
        <v>4488</v>
      </c>
      <c r="U817">
        <v>5250</v>
      </c>
      <c r="V817" t="s">
        <v>5940</v>
      </c>
      <c r="W817" t="s">
        <v>5940</v>
      </c>
      <c r="X817">
        <v>102</v>
      </c>
      <c r="Z817">
        <v>2207405</v>
      </c>
      <c r="AB817" t="s">
        <v>5940</v>
      </c>
      <c r="AC817">
        <v>2207405</v>
      </c>
      <c r="AD817" t="s">
        <v>6755</v>
      </c>
      <c r="AE817">
        <v>775</v>
      </c>
      <c r="AF817">
        <v>2207405</v>
      </c>
      <c r="AG817" t="s">
        <v>6755</v>
      </c>
      <c r="AH817">
        <v>18000</v>
      </c>
      <c r="AI817">
        <v>2207405</v>
      </c>
      <c r="AJ817" t="s">
        <v>6755</v>
      </c>
      <c r="AK817">
        <v>288</v>
      </c>
      <c r="AL817">
        <v>2207405</v>
      </c>
      <c r="AM817" t="s">
        <v>6755</v>
      </c>
      <c r="AN817">
        <v>10612</v>
      </c>
      <c r="AO817">
        <v>0</v>
      </c>
      <c r="AP817">
        <v>2207900</v>
      </c>
      <c r="AQ817" t="s">
        <v>6765</v>
      </c>
      <c r="AR817">
        <v>377</v>
      </c>
    </row>
    <row r="818" spans="1:44" x14ac:dyDescent="0.25">
      <c r="A818">
        <v>4305587</v>
      </c>
      <c r="B818">
        <v>1</v>
      </c>
      <c r="C818" t="s">
        <v>894</v>
      </c>
      <c r="D818" t="s">
        <v>2407</v>
      </c>
      <c r="E818">
        <v>875</v>
      </c>
      <c r="F818">
        <v>180</v>
      </c>
      <c r="G818">
        <v>662</v>
      </c>
      <c r="H818" t="s">
        <v>5940</v>
      </c>
      <c r="I818" t="s">
        <v>5940</v>
      </c>
      <c r="J818">
        <v>2</v>
      </c>
      <c r="K818">
        <v>980</v>
      </c>
      <c r="L818">
        <v>1080</v>
      </c>
      <c r="M818">
        <v>1344</v>
      </c>
      <c r="N818">
        <v>0</v>
      </c>
      <c r="O818">
        <v>0</v>
      </c>
      <c r="P818">
        <v>5</v>
      </c>
      <c r="R818">
        <v>4305587</v>
      </c>
      <c r="S818">
        <v>875</v>
      </c>
      <c r="T818">
        <v>180</v>
      </c>
      <c r="U818">
        <v>662</v>
      </c>
      <c r="V818" t="s">
        <v>5940</v>
      </c>
      <c r="W818" t="s">
        <v>5940</v>
      </c>
      <c r="X818">
        <v>2</v>
      </c>
      <c r="Z818">
        <v>2207504</v>
      </c>
      <c r="AB818" t="s">
        <v>5940</v>
      </c>
      <c r="AC818">
        <v>2207504</v>
      </c>
      <c r="AD818" t="s">
        <v>6756</v>
      </c>
      <c r="AE818">
        <v>987</v>
      </c>
      <c r="AF818">
        <v>2207504</v>
      </c>
      <c r="AG818" t="s">
        <v>6756</v>
      </c>
      <c r="AH818">
        <v>160</v>
      </c>
      <c r="AI818">
        <v>2207504</v>
      </c>
      <c r="AJ818" t="s">
        <v>6756</v>
      </c>
      <c r="AK818">
        <v>119</v>
      </c>
      <c r="AL818">
        <v>2207504</v>
      </c>
      <c r="AM818" t="s">
        <v>6756</v>
      </c>
      <c r="AN818" t="s">
        <v>5940</v>
      </c>
      <c r="AO818">
        <v>0</v>
      </c>
      <c r="AP818">
        <v>2207934</v>
      </c>
      <c r="AQ818" t="s">
        <v>6766</v>
      </c>
      <c r="AR818">
        <v>523</v>
      </c>
    </row>
    <row r="819" spans="1:44" x14ac:dyDescent="0.25">
      <c r="A819">
        <v>4305603</v>
      </c>
      <c r="B819">
        <v>1</v>
      </c>
      <c r="C819" t="s">
        <v>894</v>
      </c>
      <c r="D819" t="s">
        <v>2408</v>
      </c>
      <c r="E819">
        <v>480</v>
      </c>
      <c r="F819">
        <v>15273</v>
      </c>
      <c r="G819">
        <v>17200</v>
      </c>
      <c r="H819" t="s">
        <v>5940</v>
      </c>
      <c r="I819">
        <v>8</v>
      </c>
      <c r="J819">
        <v>27</v>
      </c>
      <c r="K819">
        <v>640</v>
      </c>
      <c r="L819">
        <v>45900</v>
      </c>
      <c r="M819">
        <v>19500</v>
      </c>
      <c r="N819">
        <v>0</v>
      </c>
      <c r="O819">
        <v>14</v>
      </c>
      <c r="P819">
        <v>43</v>
      </c>
      <c r="R819">
        <v>4305603</v>
      </c>
      <c r="S819">
        <v>480</v>
      </c>
      <c r="T819">
        <v>15273</v>
      </c>
      <c r="U819">
        <v>17200</v>
      </c>
      <c r="V819" t="s">
        <v>5940</v>
      </c>
      <c r="W819">
        <v>8</v>
      </c>
      <c r="X819">
        <v>27</v>
      </c>
      <c r="Z819">
        <v>2207553</v>
      </c>
      <c r="AB819" t="s">
        <v>5940</v>
      </c>
      <c r="AC819">
        <v>2207553</v>
      </c>
      <c r="AD819" t="s">
        <v>6757</v>
      </c>
      <c r="AE819">
        <v>31</v>
      </c>
      <c r="AF819">
        <v>2207553</v>
      </c>
      <c r="AG819" t="s">
        <v>6757</v>
      </c>
      <c r="AH819">
        <v>800</v>
      </c>
      <c r="AI819">
        <v>2207553</v>
      </c>
      <c r="AJ819" t="s">
        <v>6757</v>
      </c>
      <c r="AK819">
        <v>126</v>
      </c>
      <c r="AL819">
        <v>2207553</v>
      </c>
      <c r="AM819" t="s">
        <v>6757</v>
      </c>
      <c r="AN819" t="s">
        <v>5940</v>
      </c>
      <c r="AO819">
        <v>0</v>
      </c>
      <c r="AP819">
        <v>2207959</v>
      </c>
      <c r="AQ819" t="s">
        <v>6767</v>
      </c>
      <c r="AR819">
        <v>1451</v>
      </c>
    </row>
    <row r="820" spans="1:44" x14ac:dyDescent="0.25">
      <c r="A820">
        <v>4305702</v>
      </c>
      <c r="B820">
        <v>1</v>
      </c>
      <c r="C820" t="s">
        <v>894</v>
      </c>
      <c r="D820" t="s">
        <v>2409</v>
      </c>
      <c r="E820">
        <v>600</v>
      </c>
      <c r="F820">
        <v>17160</v>
      </c>
      <c r="G820">
        <v>5145</v>
      </c>
      <c r="H820" t="s">
        <v>5940</v>
      </c>
      <c r="I820">
        <v>10</v>
      </c>
      <c r="J820">
        <v>22</v>
      </c>
      <c r="K820">
        <v>1050</v>
      </c>
      <c r="L820">
        <v>58800</v>
      </c>
      <c r="M820">
        <v>15300</v>
      </c>
      <c r="N820">
        <v>0</v>
      </c>
      <c r="O820">
        <v>19</v>
      </c>
      <c r="P820">
        <v>35</v>
      </c>
      <c r="R820">
        <v>4305702</v>
      </c>
      <c r="S820">
        <v>600</v>
      </c>
      <c r="T820">
        <v>17160</v>
      </c>
      <c r="U820">
        <v>5145</v>
      </c>
      <c r="V820" t="s">
        <v>5940</v>
      </c>
      <c r="W820">
        <v>10</v>
      </c>
      <c r="X820">
        <v>22</v>
      </c>
      <c r="Z820">
        <v>2207603</v>
      </c>
      <c r="AB820" t="s">
        <v>5940</v>
      </c>
      <c r="AC820">
        <v>2207603</v>
      </c>
      <c r="AD820" t="s">
        <v>6758</v>
      </c>
      <c r="AE820">
        <v>560</v>
      </c>
      <c r="AF820">
        <v>2207603</v>
      </c>
      <c r="AG820" t="s">
        <v>6758</v>
      </c>
      <c r="AH820">
        <v>1200</v>
      </c>
      <c r="AI820">
        <v>2207603</v>
      </c>
      <c r="AJ820" t="s">
        <v>6758</v>
      </c>
      <c r="AK820">
        <v>216</v>
      </c>
      <c r="AL820">
        <v>2207603</v>
      </c>
      <c r="AM820" t="s">
        <v>6758</v>
      </c>
      <c r="AN820" t="s">
        <v>5940</v>
      </c>
      <c r="AO820">
        <v>0</v>
      </c>
      <c r="AP820">
        <v>2208007</v>
      </c>
      <c r="AQ820" t="s">
        <v>6768</v>
      </c>
      <c r="AR820">
        <v>1281</v>
      </c>
    </row>
    <row r="821" spans="1:44" x14ac:dyDescent="0.25">
      <c r="A821">
        <v>4305801</v>
      </c>
      <c r="B821">
        <v>1</v>
      </c>
      <c r="C821" t="s">
        <v>894</v>
      </c>
      <c r="D821" t="s">
        <v>2410</v>
      </c>
      <c r="E821">
        <v>1750</v>
      </c>
      <c r="F821">
        <v>2400</v>
      </c>
      <c r="G821">
        <v>2016</v>
      </c>
      <c r="H821" t="s">
        <v>5940</v>
      </c>
      <c r="I821">
        <v>4</v>
      </c>
      <c r="J821">
        <v>24</v>
      </c>
      <c r="K821">
        <v>1875</v>
      </c>
      <c r="L821">
        <v>17955</v>
      </c>
      <c r="M821">
        <v>13338</v>
      </c>
      <c r="N821">
        <v>0</v>
      </c>
      <c r="O821">
        <v>9</v>
      </c>
      <c r="P821">
        <v>230</v>
      </c>
      <c r="R821">
        <v>4305801</v>
      </c>
      <c r="S821">
        <v>1750</v>
      </c>
      <c r="T821">
        <v>2400</v>
      </c>
      <c r="U821">
        <v>2016</v>
      </c>
      <c r="V821" t="s">
        <v>5940</v>
      </c>
      <c r="W821">
        <v>4</v>
      </c>
      <c r="X821">
        <v>24</v>
      </c>
      <c r="Z821">
        <v>2207702</v>
      </c>
      <c r="AB821" t="s">
        <v>5940</v>
      </c>
      <c r="AC821">
        <v>2207702</v>
      </c>
      <c r="AD821" t="s">
        <v>6759</v>
      </c>
      <c r="AE821">
        <v>113</v>
      </c>
      <c r="AF821">
        <v>2207702</v>
      </c>
      <c r="AG821" t="s">
        <v>6759</v>
      </c>
      <c r="AH821" t="s">
        <v>5940</v>
      </c>
      <c r="AI821">
        <v>2207702</v>
      </c>
      <c r="AJ821" t="s">
        <v>6759</v>
      </c>
      <c r="AK821">
        <v>176</v>
      </c>
      <c r="AL821">
        <v>2207702</v>
      </c>
      <c r="AM821" t="s">
        <v>6759</v>
      </c>
      <c r="AN821" t="s">
        <v>5940</v>
      </c>
      <c r="AO821">
        <v>0</v>
      </c>
      <c r="AP821">
        <v>2208106</v>
      </c>
      <c r="AQ821" t="s">
        <v>6769</v>
      </c>
      <c r="AR821">
        <v>596</v>
      </c>
    </row>
    <row r="822" spans="1:44" x14ac:dyDescent="0.25">
      <c r="A822">
        <v>4305835</v>
      </c>
      <c r="B822">
        <v>1</v>
      </c>
      <c r="C822" t="s">
        <v>894</v>
      </c>
      <c r="D822" t="s">
        <v>2411</v>
      </c>
      <c r="E822">
        <v>420</v>
      </c>
      <c r="F822">
        <v>12</v>
      </c>
      <c r="G822">
        <v>360</v>
      </c>
      <c r="H822" t="s">
        <v>5940</v>
      </c>
      <c r="I822" t="s">
        <v>5940</v>
      </c>
      <c r="J822">
        <v>480</v>
      </c>
      <c r="K822">
        <v>1050</v>
      </c>
      <c r="L822">
        <v>81</v>
      </c>
      <c r="M822">
        <v>3900</v>
      </c>
      <c r="N822">
        <v>0</v>
      </c>
      <c r="O822">
        <v>9</v>
      </c>
      <c r="P822">
        <v>45</v>
      </c>
      <c r="R822">
        <v>4305835</v>
      </c>
      <c r="S822">
        <v>420</v>
      </c>
      <c r="T822">
        <v>12</v>
      </c>
      <c r="U822">
        <v>360</v>
      </c>
      <c r="V822" t="s">
        <v>5940</v>
      </c>
      <c r="W822" t="s">
        <v>5940</v>
      </c>
      <c r="X822">
        <v>480</v>
      </c>
      <c r="Z822">
        <v>2207751</v>
      </c>
      <c r="AB822" t="s">
        <v>5940</v>
      </c>
      <c r="AC822">
        <v>2207751</v>
      </c>
      <c r="AD822" t="s">
        <v>6760</v>
      </c>
      <c r="AE822">
        <v>250</v>
      </c>
      <c r="AF822">
        <v>2207751</v>
      </c>
      <c r="AG822" t="s">
        <v>6760</v>
      </c>
      <c r="AH822" t="s">
        <v>5940</v>
      </c>
      <c r="AI822">
        <v>2207751</v>
      </c>
      <c r="AJ822" t="s">
        <v>6760</v>
      </c>
      <c r="AK822">
        <v>35</v>
      </c>
      <c r="AL822">
        <v>2207751</v>
      </c>
      <c r="AM822" t="s">
        <v>6760</v>
      </c>
      <c r="AN822" t="s">
        <v>5940</v>
      </c>
      <c r="AO822">
        <v>0</v>
      </c>
      <c r="AP822">
        <v>2208205</v>
      </c>
      <c r="AQ822" t="s">
        <v>6770</v>
      </c>
      <c r="AR822">
        <v>600</v>
      </c>
    </row>
    <row r="823" spans="1:44" x14ac:dyDescent="0.25">
      <c r="A823">
        <v>4305850</v>
      </c>
      <c r="B823">
        <v>1</v>
      </c>
      <c r="C823" t="s">
        <v>894</v>
      </c>
      <c r="D823" t="s">
        <v>2412</v>
      </c>
      <c r="E823">
        <v>1000</v>
      </c>
      <c r="F823">
        <v>5590</v>
      </c>
      <c r="G823">
        <v>5400</v>
      </c>
      <c r="H823" t="s">
        <v>5940</v>
      </c>
      <c r="I823">
        <v>3</v>
      </c>
      <c r="J823">
        <v>6</v>
      </c>
      <c r="K823">
        <v>1000</v>
      </c>
      <c r="L823">
        <v>25200</v>
      </c>
      <c r="M823">
        <v>24000</v>
      </c>
      <c r="N823">
        <v>0</v>
      </c>
      <c r="O823">
        <v>0</v>
      </c>
      <c r="P823">
        <v>40</v>
      </c>
      <c r="R823">
        <v>4305850</v>
      </c>
      <c r="S823">
        <v>1000</v>
      </c>
      <c r="T823">
        <v>5590</v>
      </c>
      <c r="U823">
        <v>5400</v>
      </c>
      <c r="V823" t="s">
        <v>5940</v>
      </c>
      <c r="W823">
        <v>3</v>
      </c>
      <c r="X823">
        <v>6</v>
      </c>
      <c r="Z823">
        <v>2207777</v>
      </c>
      <c r="AB823">
        <v>1</v>
      </c>
      <c r="AC823">
        <v>2207777</v>
      </c>
      <c r="AD823" t="s">
        <v>6761</v>
      </c>
      <c r="AE823">
        <v>3</v>
      </c>
      <c r="AF823">
        <v>2207777</v>
      </c>
      <c r="AG823" t="s">
        <v>6761</v>
      </c>
      <c r="AH823" t="s">
        <v>5940</v>
      </c>
      <c r="AI823">
        <v>2207777</v>
      </c>
      <c r="AJ823" t="s">
        <v>6761</v>
      </c>
      <c r="AK823">
        <v>162</v>
      </c>
      <c r="AL823">
        <v>2207777</v>
      </c>
      <c r="AM823" t="s">
        <v>6761</v>
      </c>
      <c r="AN823" t="s">
        <v>5940</v>
      </c>
      <c r="AO823">
        <v>0</v>
      </c>
      <c r="AP823">
        <v>2208304</v>
      </c>
      <c r="AQ823" t="s">
        <v>6771</v>
      </c>
      <c r="AR823">
        <v>759</v>
      </c>
    </row>
    <row r="824" spans="1:44" x14ac:dyDescent="0.25">
      <c r="A824">
        <v>4305871</v>
      </c>
      <c r="B824">
        <v>1</v>
      </c>
      <c r="C824" t="s">
        <v>894</v>
      </c>
      <c r="D824" t="s">
        <v>2413</v>
      </c>
      <c r="E824">
        <v>375</v>
      </c>
      <c r="F824">
        <v>4838</v>
      </c>
      <c r="G824">
        <v>1140</v>
      </c>
      <c r="H824" t="s">
        <v>5940</v>
      </c>
      <c r="I824">
        <v>5</v>
      </c>
      <c r="J824">
        <v>8</v>
      </c>
      <c r="K824">
        <v>1200</v>
      </c>
      <c r="L824">
        <v>21000</v>
      </c>
      <c r="M824">
        <v>2880</v>
      </c>
      <c r="N824">
        <v>0</v>
      </c>
      <c r="O824">
        <v>0</v>
      </c>
      <c r="P824">
        <v>6</v>
      </c>
      <c r="R824">
        <v>4305871</v>
      </c>
      <c r="S824">
        <v>375</v>
      </c>
      <c r="T824">
        <v>4838</v>
      </c>
      <c r="U824">
        <v>1140</v>
      </c>
      <c r="V824" t="s">
        <v>5940</v>
      </c>
      <c r="W824">
        <v>5</v>
      </c>
      <c r="X824">
        <v>8</v>
      </c>
      <c r="Z824">
        <v>2207793</v>
      </c>
      <c r="AB824" t="s">
        <v>5940</v>
      </c>
      <c r="AC824">
        <v>2207793</v>
      </c>
      <c r="AD824" t="s">
        <v>6762</v>
      </c>
      <c r="AE824">
        <v>164</v>
      </c>
      <c r="AF824">
        <v>2207793</v>
      </c>
      <c r="AG824" t="s">
        <v>6762</v>
      </c>
      <c r="AH824" t="s">
        <v>5940</v>
      </c>
      <c r="AI824">
        <v>2207793</v>
      </c>
      <c r="AJ824" t="s">
        <v>6762</v>
      </c>
      <c r="AK824">
        <v>33</v>
      </c>
      <c r="AL824">
        <v>2207793</v>
      </c>
      <c r="AM824" t="s">
        <v>6762</v>
      </c>
      <c r="AN824" t="s">
        <v>5940</v>
      </c>
      <c r="AO824">
        <v>0</v>
      </c>
      <c r="AP824">
        <v>2208403</v>
      </c>
      <c r="AQ824" t="s">
        <v>6772</v>
      </c>
      <c r="AR824">
        <v>711</v>
      </c>
    </row>
    <row r="825" spans="1:44" x14ac:dyDescent="0.25">
      <c r="A825">
        <v>4305900</v>
      </c>
      <c r="B825">
        <v>1</v>
      </c>
      <c r="C825" t="s">
        <v>894</v>
      </c>
      <c r="D825" t="s">
        <v>2414</v>
      </c>
      <c r="E825">
        <v>500</v>
      </c>
      <c r="F825">
        <v>6600</v>
      </c>
      <c r="G825">
        <v>1200</v>
      </c>
      <c r="H825" t="s">
        <v>5940</v>
      </c>
      <c r="I825">
        <v>558</v>
      </c>
      <c r="J825">
        <v>110</v>
      </c>
      <c r="K825">
        <v>700</v>
      </c>
      <c r="L825">
        <v>34560</v>
      </c>
      <c r="M825">
        <v>6000</v>
      </c>
      <c r="N825">
        <v>0</v>
      </c>
      <c r="O825">
        <v>1500</v>
      </c>
      <c r="P825">
        <v>250</v>
      </c>
      <c r="R825">
        <v>4305900</v>
      </c>
      <c r="S825">
        <v>500</v>
      </c>
      <c r="T825">
        <v>6600</v>
      </c>
      <c r="U825">
        <v>1200</v>
      </c>
      <c r="V825" t="s">
        <v>5940</v>
      </c>
      <c r="W825">
        <v>558</v>
      </c>
      <c r="X825">
        <v>110</v>
      </c>
      <c r="Z825">
        <v>2207801</v>
      </c>
      <c r="AB825">
        <v>196</v>
      </c>
      <c r="AC825">
        <v>2207801</v>
      </c>
      <c r="AD825" t="s">
        <v>6763</v>
      </c>
      <c r="AE825" t="s">
        <v>5940</v>
      </c>
      <c r="AF825">
        <v>2207801</v>
      </c>
      <c r="AG825" t="s">
        <v>6763</v>
      </c>
      <c r="AH825" t="s">
        <v>5940</v>
      </c>
      <c r="AI825">
        <v>2207801</v>
      </c>
      <c r="AJ825" t="s">
        <v>6763</v>
      </c>
      <c r="AK825">
        <v>150</v>
      </c>
      <c r="AL825">
        <v>2207801</v>
      </c>
      <c r="AM825" t="s">
        <v>6763</v>
      </c>
      <c r="AN825" t="s">
        <v>5940</v>
      </c>
      <c r="AO825">
        <v>0</v>
      </c>
      <c r="AP825">
        <v>2208502</v>
      </c>
      <c r="AQ825" t="s">
        <v>6773</v>
      </c>
      <c r="AR825">
        <v>119</v>
      </c>
    </row>
    <row r="826" spans="1:44" x14ac:dyDescent="0.25">
      <c r="A826">
        <v>4305934</v>
      </c>
      <c r="B826">
        <v>1</v>
      </c>
      <c r="C826" t="s">
        <v>894</v>
      </c>
      <c r="D826" t="s">
        <v>2415</v>
      </c>
      <c r="E826">
        <v>252</v>
      </c>
      <c r="F826">
        <v>12</v>
      </c>
      <c r="G826">
        <v>700</v>
      </c>
      <c r="H826" t="s">
        <v>5940</v>
      </c>
      <c r="I826" t="s">
        <v>5940</v>
      </c>
      <c r="J826">
        <v>38</v>
      </c>
      <c r="K826">
        <v>980</v>
      </c>
      <c r="L826">
        <v>14</v>
      </c>
      <c r="M826">
        <v>4410</v>
      </c>
      <c r="N826">
        <v>0</v>
      </c>
      <c r="O826">
        <v>2</v>
      </c>
      <c r="P826">
        <v>43</v>
      </c>
      <c r="R826">
        <v>4305934</v>
      </c>
      <c r="S826">
        <v>252</v>
      </c>
      <c r="T826">
        <v>12</v>
      </c>
      <c r="U826">
        <v>700</v>
      </c>
      <c r="V826" t="s">
        <v>5940</v>
      </c>
      <c r="W826" t="s">
        <v>5940</v>
      </c>
      <c r="X826">
        <v>38</v>
      </c>
      <c r="Z826">
        <v>2207850</v>
      </c>
      <c r="AB826" t="s">
        <v>5940</v>
      </c>
      <c r="AC826">
        <v>2207850</v>
      </c>
      <c r="AD826" t="s">
        <v>6764</v>
      </c>
      <c r="AE826">
        <v>595</v>
      </c>
      <c r="AF826">
        <v>2207850</v>
      </c>
      <c r="AG826" t="s">
        <v>6764</v>
      </c>
      <c r="AH826">
        <v>400</v>
      </c>
      <c r="AI826">
        <v>2207850</v>
      </c>
      <c r="AJ826" t="s">
        <v>6764</v>
      </c>
      <c r="AK826">
        <v>243</v>
      </c>
      <c r="AL826">
        <v>2207850</v>
      </c>
      <c r="AM826" t="s">
        <v>6764</v>
      </c>
      <c r="AN826" t="s">
        <v>5940</v>
      </c>
      <c r="AO826">
        <v>0</v>
      </c>
      <c r="AP826">
        <v>2208551</v>
      </c>
      <c r="AQ826" t="s">
        <v>6774</v>
      </c>
      <c r="AR826">
        <v>240</v>
      </c>
    </row>
    <row r="827" spans="1:44" x14ac:dyDescent="0.25">
      <c r="A827">
        <v>4305959</v>
      </c>
      <c r="B827">
        <v>1</v>
      </c>
      <c r="C827" t="s">
        <v>894</v>
      </c>
      <c r="D827" t="s">
        <v>2416</v>
      </c>
      <c r="E827">
        <v>4000</v>
      </c>
      <c r="F827">
        <v>36</v>
      </c>
      <c r="G827">
        <v>1200</v>
      </c>
      <c r="H827" t="s">
        <v>5940</v>
      </c>
      <c r="I827" t="s">
        <v>5940</v>
      </c>
      <c r="J827">
        <v>13</v>
      </c>
      <c r="K827">
        <v>8000</v>
      </c>
      <c r="L827">
        <v>162</v>
      </c>
      <c r="M827">
        <v>12000</v>
      </c>
      <c r="N827">
        <v>0</v>
      </c>
      <c r="O827">
        <v>0</v>
      </c>
      <c r="P827">
        <v>20</v>
      </c>
      <c r="R827">
        <v>4305959</v>
      </c>
      <c r="S827">
        <v>4000</v>
      </c>
      <c r="T827">
        <v>36</v>
      </c>
      <c r="U827">
        <v>1200</v>
      </c>
      <c r="V827" t="s">
        <v>5940</v>
      </c>
      <c r="W827" t="s">
        <v>5940</v>
      </c>
      <c r="X827">
        <v>13</v>
      </c>
      <c r="Z827">
        <v>2207900</v>
      </c>
      <c r="AB827" t="s">
        <v>5940</v>
      </c>
      <c r="AC827">
        <v>2207900</v>
      </c>
      <c r="AD827" t="s">
        <v>6765</v>
      </c>
      <c r="AE827">
        <v>74</v>
      </c>
      <c r="AF827">
        <v>2207900</v>
      </c>
      <c r="AG827" t="s">
        <v>6765</v>
      </c>
      <c r="AH827">
        <v>2268</v>
      </c>
      <c r="AI827">
        <v>2207900</v>
      </c>
      <c r="AJ827" t="s">
        <v>6765</v>
      </c>
      <c r="AK827">
        <v>245</v>
      </c>
      <c r="AL827">
        <v>2207900</v>
      </c>
      <c r="AM827" t="s">
        <v>6765</v>
      </c>
      <c r="AN827" t="s">
        <v>5940</v>
      </c>
      <c r="AO827">
        <v>0</v>
      </c>
      <c r="AP827">
        <v>2208601</v>
      </c>
      <c r="AQ827" t="s">
        <v>6775</v>
      </c>
      <c r="AR827">
        <v>24</v>
      </c>
    </row>
    <row r="828" spans="1:44" x14ac:dyDescent="0.25">
      <c r="A828">
        <v>4305975</v>
      </c>
      <c r="B828">
        <v>1</v>
      </c>
      <c r="C828" t="s">
        <v>894</v>
      </c>
      <c r="D828" t="s">
        <v>2417</v>
      </c>
      <c r="E828">
        <v>144</v>
      </c>
      <c r="F828">
        <v>24300</v>
      </c>
      <c r="G828">
        <v>10500</v>
      </c>
      <c r="H828" t="s">
        <v>5940</v>
      </c>
      <c r="I828">
        <v>1</v>
      </c>
      <c r="J828">
        <v>315</v>
      </c>
      <c r="K828">
        <v>240</v>
      </c>
      <c r="L828">
        <v>7056</v>
      </c>
      <c r="M828">
        <v>46200</v>
      </c>
      <c r="N828">
        <v>0</v>
      </c>
      <c r="O828">
        <v>8</v>
      </c>
      <c r="P828">
        <v>444</v>
      </c>
      <c r="R828">
        <v>4305975</v>
      </c>
      <c r="S828">
        <v>144</v>
      </c>
      <c r="T828">
        <v>24300</v>
      </c>
      <c r="U828">
        <v>10500</v>
      </c>
      <c r="V828" t="s">
        <v>5940</v>
      </c>
      <c r="W828">
        <v>1</v>
      </c>
      <c r="X828">
        <v>315</v>
      </c>
      <c r="Z828">
        <v>2207934</v>
      </c>
      <c r="AB828">
        <v>5</v>
      </c>
      <c r="AC828">
        <v>2207934</v>
      </c>
      <c r="AD828" t="s">
        <v>6766</v>
      </c>
      <c r="AE828">
        <v>23</v>
      </c>
      <c r="AF828">
        <v>2207934</v>
      </c>
      <c r="AG828" t="s">
        <v>6766</v>
      </c>
      <c r="AH828" t="s">
        <v>5940</v>
      </c>
      <c r="AI828">
        <v>2207934</v>
      </c>
      <c r="AJ828" t="s">
        <v>6766</v>
      </c>
      <c r="AK828">
        <v>47</v>
      </c>
      <c r="AL828">
        <v>2207934</v>
      </c>
      <c r="AM828" t="s">
        <v>6766</v>
      </c>
      <c r="AN828" t="s">
        <v>5940</v>
      </c>
      <c r="AO828">
        <v>0</v>
      </c>
      <c r="AP828">
        <v>2208650</v>
      </c>
      <c r="AQ828" t="s">
        <v>6776</v>
      </c>
      <c r="AR828">
        <v>1219</v>
      </c>
    </row>
    <row r="829" spans="1:44" x14ac:dyDescent="0.25">
      <c r="A829">
        <v>4306007</v>
      </c>
      <c r="B829">
        <v>1</v>
      </c>
      <c r="C829" t="s">
        <v>894</v>
      </c>
      <c r="D829" t="s">
        <v>2418</v>
      </c>
      <c r="E829">
        <v>4800</v>
      </c>
      <c r="F829">
        <v>2880</v>
      </c>
      <c r="G829">
        <v>3375</v>
      </c>
      <c r="H829" t="s">
        <v>5940</v>
      </c>
      <c r="I829" t="s">
        <v>5940</v>
      </c>
      <c r="J829">
        <v>14</v>
      </c>
      <c r="K829">
        <v>10500</v>
      </c>
      <c r="L829">
        <v>7560</v>
      </c>
      <c r="M829">
        <v>7500</v>
      </c>
      <c r="N829">
        <v>0</v>
      </c>
      <c r="O829">
        <v>10</v>
      </c>
      <c r="P829">
        <v>42</v>
      </c>
      <c r="R829">
        <v>4306007</v>
      </c>
      <c r="S829">
        <v>4800</v>
      </c>
      <c r="T829">
        <v>2880</v>
      </c>
      <c r="U829">
        <v>3375</v>
      </c>
      <c r="V829" t="s">
        <v>5940</v>
      </c>
      <c r="W829" t="s">
        <v>5940</v>
      </c>
      <c r="X829">
        <v>14</v>
      </c>
      <c r="Z829">
        <v>2207959</v>
      </c>
      <c r="AB829">
        <v>24</v>
      </c>
      <c r="AC829">
        <v>2207959</v>
      </c>
      <c r="AD829" t="s">
        <v>6767</v>
      </c>
      <c r="AE829">
        <v>9</v>
      </c>
      <c r="AF829">
        <v>2207959</v>
      </c>
      <c r="AG829" t="s">
        <v>6767</v>
      </c>
      <c r="AH829" t="s">
        <v>5940</v>
      </c>
      <c r="AI829">
        <v>2207959</v>
      </c>
      <c r="AJ829" t="s">
        <v>6767</v>
      </c>
      <c r="AK829">
        <v>266</v>
      </c>
      <c r="AL829">
        <v>2207959</v>
      </c>
      <c r="AM829" t="s">
        <v>6767</v>
      </c>
      <c r="AN829" t="s">
        <v>5940</v>
      </c>
      <c r="AO829">
        <v>0</v>
      </c>
      <c r="AP829">
        <v>2208700</v>
      </c>
      <c r="AQ829" t="s">
        <v>6777</v>
      </c>
      <c r="AR829">
        <v>360</v>
      </c>
    </row>
    <row r="830" spans="1:44" x14ac:dyDescent="0.25">
      <c r="A830">
        <v>4306056</v>
      </c>
      <c r="B830">
        <v>1</v>
      </c>
      <c r="C830" t="s">
        <v>894</v>
      </c>
      <c r="D830" t="s">
        <v>2419</v>
      </c>
      <c r="E830">
        <v>288</v>
      </c>
      <c r="F830">
        <v>2160</v>
      </c>
      <c r="G830">
        <v>786</v>
      </c>
      <c r="H830" t="s">
        <v>5940</v>
      </c>
      <c r="I830">
        <v>32359</v>
      </c>
      <c r="J830">
        <v>73</v>
      </c>
      <c r="K830">
        <v>320</v>
      </c>
      <c r="L830">
        <v>4800</v>
      </c>
      <c r="M830">
        <v>9000</v>
      </c>
      <c r="N830">
        <v>0</v>
      </c>
      <c r="O830">
        <v>32515</v>
      </c>
      <c r="P830">
        <v>69</v>
      </c>
      <c r="R830">
        <v>4306056</v>
      </c>
      <c r="S830">
        <v>288</v>
      </c>
      <c r="T830">
        <v>2160</v>
      </c>
      <c r="U830">
        <v>786</v>
      </c>
      <c r="V830" t="s">
        <v>5940</v>
      </c>
      <c r="W830">
        <v>32359</v>
      </c>
      <c r="X830">
        <v>73</v>
      </c>
      <c r="Z830">
        <v>2208007</v>
      </c>
      <c r="AB830">
        <v>18</v>
      </c>
      <c r="AC830">
        <v>2208007</v>
      </c>
      <c r="AD830" t="s">
        <v>6768</v>
      </c>
      <c r="AE830">
        <v>1813</v>
      </c>
      <c r="AF830">
        <v>2208007</v>
      </c>
      <c r="AG830" t="s">
        <v>6768</v>
      </c>
      <c r="AH830">
        <v>480</v>
      </c>
      <c r="AI830">
        <v>2208007</v>
      </c>
      <c r="AJ830" t="s">
        <v>6768</v>
      </c>
      <c r="AK830">
        <v>123</v>
      </c>
      <c r="AL830">
        <v>2208007</v>
      </c>
      <c r="AM830" t="s">
        <v>6768</v>
      </c>
      <c r="AN830" t="s">
        <v>5940</v>
      </c>
      <c r="AO830">
        <v>0</v>
      </c>
      <c r="AP830">
        <v>2208809</v>
      </c>
      <c r="AQ830" t="s">
        <v>6778</v>
      </c>
      <c r="AR830">
        <v>540</v>
      </c>
    </row>
    <row r="831" spans="1:44" x14ac:dyDescent="0.25">
      <c r="A831">
        <v>4306072</v>
      </c>
      <c r="B831">
        <v>1</v>
      </c>
      <c r="C831" t="s">
        <v>894</v>
      </c>
      <c r="D831" t="s">
        <v>2420</v>
      </c>
      <c r="E831">
        <v>3500</v>
      </c>
      <c r="F831">
        <v>2736</v>
      </c>
      <c r="G831">
        <v>12230</v>
      </c>
      <c r="H831" t="s">
        <v>5940</v>
      </c>
      <c r="I831">
        <v>87</v>
      </c>
      <c r="J831">
        <v>191</v>
      </c>
      <c r="K831">
        <v>3500</v>
      </c>
      <c r="L831">
        <v>7296</v>
      </c>
      <c r="M831">
        <v>16800</v>
      </c>
      <c r="N831">
        <v>0</v>
      </c>
      <c r="O831">
        <v>87</v>
      </c>
      <c r="P831">
        <v>935</v>
      </c>
      <c r="R831">
        <v>4306072</v>
      </c>
      <c r="S831">
        <v>3500</v>
      </c>
      <c r="T831">
        <v>2736</v>
      </c>
      <c r="U831">
        <v>12230</v>
      </c>
      <c r="V831" t="s">
        <v>5940</v>
      </c>
      <c r="W831">
        <v>87</v>
      </c>
      <c r="X831">
        <v>191</v>
      </c>
      <c r="Z831">
        <v>2208106</v>
      </c>
      <c r="AB831" t="s">
        <v>5940</v>
      </c>
      <c r="AC831">
        <v>2208106</v>
      </c>
      <c r="AD831" t="s">
        <v>6769</v>
      </c>
      <c r="AE831">
        <v>618</v>
      </c>
      <c r="AF831">
        <v>2208106</v>
      </c>
      <c r="AG831" t="s">
        <v>6769</v>
      </c>
      <c r="AH831" t="s">
        <v>5940</v>
      </c>
      <c r="AI831">
        <v>2208106</v>
      </c>
      <c r="AJ831" t="s">
        <v>6769</v>
      </c>
      <c r="AK831">
        <v>302</v>
      </c>
      <c r="AL831">
        <v>2208106</v>
      </c>
      <c r="AM831" t="s">
        <v>6769</v>
      </c>
      <c r="AN831" t="s">
        <v>5940</v>
      </c>
      <c r="AO831">
        <v>0</v>
      </c>
      <c r="AP831">
        <v>2208858</v>
      </c>
      <c r="AQ831" t="s">
        <v>6779</v>
      </c>
      <c r="AR831">
        <v>600</v>
      </c>
    </row>
    <row r="832" spans="1:44" x14ac:dyDescent="0.25">
      <c r="A832">
        <v>4306106</v>
      </c>
      <c r="B832">
        <v>1</v>
      </c>
      <c r="C832" t="s">
        <v>894</v>
      </c>
      <c r="D832" t="s">
        <v>2421</v>
      </c>
      <c r="E832">
        <v>100</v>
      </c>
      <c r="F832">
        <v>62166</v>
      </c>
      <c r="G832">
        <v>24613</v>
      </c>
      <c r="H832" t="s">
        <v>5940</v>
      </c>
      <c r="I832">
        <v>520</v>
      </c>
      <c r="J832">
        <v>693</v>
      </c>
      <c r="K832">
        <v>175</v>
      </c>
      <c r="L832">
        <v>168000</v>
      </c>
      <c r="M832">
        <v>49500</v>
      </c>
      <c r="N832">
        <v>0</v>
      </c>
      <c r="O832">
        <v>203</v>
      </c>
      <c r="P832">
        <v>942</v>
      </c>
      <c r="R832">
        <v>4306106</v>
      </c>
      <c r="S832">
        <v>100</v>
      </c>
      <c r="T832">
        <v>62166</v>
      </c>
      <c r="U832">
        <v>24613</v>
      </c>
      <c r="V832" t="s">
        <v>5940</v>
      </c>
      <c r="W832">
        <v>520</v>
      </c>
      <c r="X832">
        <v>693</v>
      </c>
      <c r="Z832">
        <v>2208205</v>
      </c>
      <c r="AB832">
        <v>30</v>
      </c>
      <c r="AC832">
        <v>2208205</v>
      </c>
      <c r="AD832" t="s">
        <v>6770</v>
      </c>
      <c r="AE832" t="s">
        <v>5940</v>
      </c>
      <c r="AF832">
        <v>2208205</v>
      </c>
      <c r="AG832" t="s">
        <v>6770</v>
      </c>
      <c r="AH832" t="s">
        <v>5940</v>
      </c>
      <c r="AI832">
        <v>2208205</v>
      </c>
      <c r="AJ832" t="s">
        <v>6770</v>
      </c>
      <c r="AK832">
        <v>882</v>
      </c>
      <c r="AL832">
        <v>2208205</v>
      </c>
      <c r="AM832" t="s">
        <v>6770</v>
      </c>
      <c r="AN832" t="s">
        <v>5940</v>
      </c>
      <c r="AO832">
        <v>0</v>
      </c>
      <c r="AP832">
        <v>2208874</v>
      </c>
      <c r="AQ832" t="s">
        <v>6780</v>
      </c>
      <c r="AR832">
        <v>356</v>
      </c>
    </row>
    <row r="833" spans="1:44" x14ac:dyDescent="0.25">
      <c r="A833">
        <v>4306130</v>
      </c>
      <c r="B833">
        <v>1</v>
      </c>
      <c r="C833" t="s">
        <v>894</v>
      </c>
      <c r="D833" t="s">
        <v>2422</v>
      </c>
      <c r="E833">
        <v>189</v>
      </c>
      <c r="F833">
        <v>2722</v>
      </c>
      <c r="G833">
        <v>1428</v>
      </c>
      <c r="H833" t="s">
        <v>5940</v>
      </c>
      <c r="I833" t="s">
        <v>5940</v>
      </c>
      <c r="J833">
        <v>8</v>
      </c>
      <c r="K833">
        <v>880</v>
      </c>
      <c r="L833">
        <v>14883</v>
      </c>
      <c r="M833">
        <v>12000</v>
      </c>
      <c r="N833">
        <v>0</v>
      </c>
      <c r="O833">
        <v>5</v>
      </c>
      <c r="P833">
        <v>205</v>
      </c>
      <c r="R833">
        <v>4306130</v>
      </c>
      <c r="S833">
        <v>189</v>
      </c>
      <c r="T833">
        <v>2722</v>
      </c>
      <c r="U833">
        <v>1428</v>
      </c>
      <c r="V833" t="s">
        <v>5940</v>
      </c>
      <c r="W833" t="s">
        <v>5940</v>
      </c>
      <c r="X833">
        <v>8</v>
      </c>
      <c r="Z833">
        <v>2208304</v>
      </c>
      <c r="AB833" t="s">
        <v>5940</v>
      </c>
      <c r="AC833">
        <v>2208304</v>
      </c>
      <c r="AD833" t="s">
        <v>6771</v>
      </c>
      <c r="AE833">
        <v>398</v>
      </c>
      <c r="AF833">
        <v>2208304</v>
      </c>
      <c r="AG833" t="s">
        <v>6771</v>
      </c>
      <c r="AH833" t="s">
        <v>5940</v>
      </c>
      <c r="AI833">
        <v>2208304</v>
      </c>
      <c r="AJ833" t="s">
        <v>6771</v>
      </c>
      <c r="AK833">
        <v>206</v>
      </c>
      <c r="AL833">
        <v>2208304</v>
      </c>
      <c r="AM833" t="s">
        <v>6771</v>
      </c>
      <c r="AN833">
        <v>18</v>
      </c>
      <c r="AO833">
        <v>0</v>
      </c>
      <c r="AP833">
        <v>2208908</v>
      </c>
      <c r="AQ833" t="s">
        <v>6781</v>
      </c>
      <c r="AR833">
        <v>10438</v>
      </c>
    </row>
    <row r="834" spans="1:44" x14ac:dyDescent="0.25">
      <c r="A834">
        <v>4306205</v>
      </c>
      <c r="B834">
        <v>1</v>
      </c>
      <c r="C834" t="s">
        <v>894</v>
      </c>
      <c r="D834" t="s">
        <v>2423</v>
      </c>
      <c r="E834">
        <v>352</v>
      </c>
      <c r="F834">
        <v>840</v>
      </c>
      <c r="G834">
        <v>6750</v>
      </c>
      <c r="H834" t="s">
        <v>5940</v>
      </c>
      <c r="I834">
        <v>3780</v>
      </c>
      <c r="J834">
        <v>275</v>
      </c>
      <c r="K834">
        <v>1760</v>
      </c>
      <c r="L834">
        <v>7840</v>
      </c>
      <c r="M834">
        <v>20790</v>
      </c>
      <c r="N834">
        <v>0</v>
      </c>
      <c r="O834">
        <v>5805</v>
      </c>
      <c r="P834">
        <v>135</v>
      </c>
      <c r="R834">
        <v>4306205</v>
      </c>
      <c r="S834">
        <v>352</v>
      </c>
      <c r="T834">
        <v>840</v>
      </c>
      <c r="U834">
        <v>6750</v>
      </c>
      <c r="V834" t="s">
        <v>5940</v>
      </c>
      <c r="W834">
        <v>3780</v>
      </c>
      <c r="X834">
        <v>275</v>
      </c>
      <c r="Z834">
        <v>2208403</v>
      </c>
      <c r="AB834" t="s">
        <v>5940</v>
      </c>
      <c r="AC834">
        <v>2208403</v>
      </c>
      <c r="AD834" t="s">
        <v>6772</v>
      </c>
      <c r="AE834">
        <v>521</v>
      </c>
      <c r="AF834">
        <v>2208403</v>
      </c>
      <c r="AG834" t="s">
        <v>6772</v>
      </c>
      <c r="AH834">
        <v>2000</v>
      </c>
      <c r="AI834">
        <v>2208403</v>
      </c>
      <c r="AJ834" t="s">
        <v>6772</v>
      </c>
      <c r="AK834">
        <v>365</v>
      </c>
      <c r="AL834">
        <v>2208403</v>
      </c>
      <c r="AM834" t="s">
        <v>6772</v>
      </c>
      <c r="AN834" t="s">
        <v>5940</v>
      </c>
      <c r="AO834">
        <v>0</v>
      </c>
      <c r="AP834">
        <v>2209005</v>
      </c>
      <c r="AQ834" t="s">
        <v>6782</v>
      </c>
      <c r="AR834">
        <v>3240</v>
      </c>
    </row>
    <row r="835" spans="1:44" x14ac:dyDescent="0.25">
      <c r="A835">
        <v>4306304</v>
      </c>
      <c r="B835">
        <v>1</v>
      </c>
      <c r="C835" t="s">
        <v>894</v>
      </c>
      <c r="D835" t="s">
        <v>2424</v>
      </c>
      <c r="E835">
        <v>1100</v>
      </c>
      <c r="F835">
        <v>1613</v>
      </c>
      <c r="G835">
        <v>3840</v>
      </c>
      <c r="H835" t="s">
        <v>5940</v>
      </c>
      <c r="I835" t="s">
        <v>5940</v>
      </c>
      <c r="J835">
        <v>480</v>
      </c>
      <c r="K835">
        <v>1100</v>
      </c>
      <c r="L835">
        <v>10206</v>
      </c>
      <c r="M835">
        <v>24000</v>
      </c>
      <c r="N835">
        <v>0</v>
      </c>
      <c r="O835">
        <v>0</v>
      </c>
      <c r="P835">
        <v>1020</v>
      </c>
      <c r="R835">
        <v>4306304</v>
      </c>
      <c r="S835">
        <v>1100</v>
      </c>
      <c r="T835">
        <v>1613</v>
      </c>
      <c r="U835">
        <v>3840</v>
      </c>
      <c r="V835" t="s">
        <v>5940</v>
      </c>
      <c r="W835" t="s">
        <v>5940</v>
      </c>
      <c r="X835">
        <v>480</v>
      </c>
      <c r="Z835">
        <v>2208502</v>
      </c>
      <c r="AB835" t="s">
        <v>5940</v>
      </c>
      <c r="AC835">
        <v>2208502</v>
      </c>
      <c r="AD835" t="s">
        <v>6773</v>
      </c>
      <c r="AE835">
        <v>1053</v>
      </c>
      <c r="AF835">
        <v>2208502</v>
      </c>
      <c r="AG835" t="s">
        <v>6773</v>
      </c>
      <c r="AH835" t="s">
        <v>5940</v>
      </c>
      <c r="AI835">
        <v>2208502</v>
      </c>
      <c r="AJ835" t="s">
        <v>6773</v>
      </c>
      <c r="AK835">
        <v>26</v>
      </c>
      <c r="AL835">
        <v>2208502</v>
      </c>
      <c r="AM835" t="s">
        <v>6773</v>
      </c>
      <c r="AN835" t="s">
        <v>5940</v>
      </c>
      <c r="AO835">
        <v>0</v>
      </c>
      <c r="AP835">
        <v>2209104</v>
      </c>
      <c r="AQ835" t="s">
        <v>6783</v>
      </c>
      <c r="AR835">
        <v>995</v>
      </c>
    </row>
    <row r="836" spans="1:44" x14ac:dyDescent="0.25">
      <c r="A836">
        <v>4306320</v>
      </c>
      <c r="B836">
        <v>1</v>
      </c>
      <c r="C836" t="s">
        <v>894</v>
      </c>
      <c r="D836" t="s">
        <v>2425</v>
      </c>
      <c r="E836">
        <v>2700</v>
      </c>
      <c r="F836">
        <v>6534</v>
      </c>
      <c r="G836">
        <v>1465</v>
      </c>
      <c r="H836" t="s">
        <v>5940</v>
      </c>
      <c r="I836">
        <v>6</v>
      </c>
      <c r="J836">
        <v>31</v>
      </c>
      <c r="K836">
        <v>2700</v>
      </c>
      <c r="L836">
        <v>13440</v>
      </c>
      <c r="M836">
        <v>9000</v>
      </c>
      <c r="N836">
        <v>0</v>
      </c>
      <c r="O836">
        <v>0</v>
      </c>
      <c r="P836">
        <v>68</v>
      </c>
      <c r="R836">
        <v>4306320</v>
      </c>
      <c r="S836">
        <v>2700</v>
      </c>
      <c r="T836">
        <v>6534</v>
      </c>
      <c r="U836">
        <v>1465</v>
      </c>
      <c r="V836" t="s">
        <v>5940</v>
      </c>
      <c r="W836">
        <v>6</v>
      </c>
      <c r="X836">
        <v>31</v>
      </c>
      <c r="Z836">
        <v>2208551</v>
      </c>
      <c r="AB836" t="s">
        <v>5940</v>
      </c>
      <c r="AC836">
        <v>2208551</v>
      </c>
      <c r="AD836" t="s">
        <v>6774</v>
      </c>
      <c r="AE836">
        <v>450</v>
      </c>
      <c r="AF836">
        <v>2208551</v>
      </c>
      <c r="AG836" t="s">
        <v>6774</v>
      </c>
      <c r="AH836" t="s">
        <v>5940</v>
      </c>
      <c r="AI836">
        <v>2208551</v>
      </c>
      <c r="AJ836" t="s">
        <v>6774</v>
      </c>
      <c r="AK836">
        <v>108</v>
      </c>
      <c r="AL836">
        <v>2208551</v>
      </c>
      <c r="AM836" t="s">
        <v>6774</v>
      </c>
      <c r="AN836" t="s">
        <v>5940</v>
      </c>
      <c r="AO836">
        <v>0</v>
      </c>
      <c r="AP836">
        <v>2209153</v>
      </c>
      <c r="AQ836" t="s">
        <v>6784</v>
      </c>
      <c r="AR836">
        <v>96</v>
      </c>
    </row>
    <row r="837" spans="1:44" x14ac:dyDescent="0.25">
      <c r="A837">
        <v>4306353</v>
      </c>
      <c r="B837">
        <v>1</v>
      </c>
      <c r="C837" t="s">
        <v>894</v>
      </c>
      <c r="D837" t="s">
        <v>2426</v>
      </c>
      <c r="E837">
        <v>4000</v>
      </c>
      <c r="F837">
        <v>351</v>
      </c>
      <c r="G837">
        <v>1260</v>
      </c>
      <c r="H837" t="s">
        <v>5940</v>
      </c>
      <c r="I837" t="s">
        <v>5940</v>
      </c>
      <c r="J837">
        <v>22</v>
      </c>
      <c r="K837">
        <v>6000</v>
      </c>
      <c r="L837">
        <v>1344</v>
      </c>
      <c r="M837">
        <v>3060</v>
      </c>
      <c r="N837">
        <v>0</v>
      </c>
      <c r="O837">
        <v>0</v>
      </c>
      <c r="P837">
        <v>15</v>
      </c>
      <c r="R837">
        <v>4306353</v>
      </c>
      <c r="S837">
        <v>4000</v>
      </c>
      <c r="T837">
        <v>351</v>
      </c>
      <c r="U837">
        <v>1260</v>
      </c>
      <c r="V837" t="s">
        <v>5940</v>
      </c>
      <c r="W837" t="s">
        <v>5940</v>
      </c>
      <c r="X837">
        <v>22</v>
      </c>
      <c r="Z837">
        <v>2208601</v>
      </c>
      <c r="AB837" t="s">
        <v>5940</v>
      </c>
      <c r="AC837">
        <v>2208601</v>
      </c>
      <c r="AD837" t="s">
        <v>6775</v>
      </c>
      <c r="AE837">
        <v>26</v>
      </c>
      <c r="AF837">
        <v>2208601</v>
      </c>
      <c r="AG837" t="s">
        <v>6775</v>
      </c>
      <c r="AH837" t="s">
        <v>5940</v>
      </c>
      <c r="AI837">
        <v>2208601</v>
      </c>
      <c r="AJ837" t="s">
        <v>6775</v>
      </c>
      <c r="AK837">
        <v>12</v>
      </c>
      <c r="AL837">
        <v>2208601</v>
      </c>
      <c r="AM837" t="s">
        <v>6775</v>
      </c>
      <c r="AN837" t="s">
        <v>5940</v>
      </c>
      <c r="AO837">
        <v>0</v>
      </c>
      <c r="AP837">
        <v>2209203</v>
      </c>
      <c r="AQ837" t="s">
        <v>6785</v>
      </c>
      <c r="AR837">
        <v>6694</v>
      </c>
    </row>
    <row r="838" spans="1:44" x14ac:dyDescent="0.25">
      <c r="A838">
        <v>4306379</v>
      </c>
      <c r="B838">
        <v>1</v>
      </c>
      <c r="C838" t="s">
        <v>894</v>
      </c>
      <c r="D838" t="s">
        <v>2427</v>
      </c>
      <c r="E838">
        <v>882</v>
      </c>
      <c r="F838">
        <v>8035</v>
      </c>
      <c r="G838">
        <v>420</v>
      </c>
      <c r="H838" t="s">
        <v>5940</v>
      </c>
      <c r="I838">
        <v>9844</v>
      </c>
      <c r="J838">
        <v>3</v>
      </c>
      <c r="K838">
        <v>882</v>
      </c>
      <c r="L838">
        <v>18354</v>
      </c>
      <c r="M838">
        <v>2640</v>
      </c>
      <c r="N838">
        <v>0</v>
      </c>
      <c r="O838">
        <v>22780</v>
      </c>
      <c r="P838">
        <v>35</v>
      </c>
      <c r="R838">
        <v>4306379</v>
      </c>
      <c r="S838">
        <v>882</v>
      </c>
      <c r="T838">
        <v>8035</v>
      </c>
      <c r="U838">
        <v>420</v>
      </c>
      <c r="V838" t="s">
        <v>5940</v>
      </c>
      <c r="W838">
        <v>9844</v>
      </c>
      <c r="X838">
        <v>3</v>
      </c>
      <c r="Z838">
        <v>2208650</v>
      </c>
      <c r="AB838">
        <v>5</v>
      </c>
      <c r="AC838">
        <v>2208650</v>
      </c>
      <c r="AD838" t="s">
        <v>6776</v>
      </c>
      <c r="AE838" t="s">
        <v>5940</v>
      </c>
      <c r="AF838">
        <v>2208650</v>
      </c>
      <c r="AG838" t="s">
        <v>6776</v>
      </c>
      <c r="AH838">
        <v>210</v>
      </c>
      <c r="AI838">
        <v>2208650</v>
      </c>
      <c r="AJ838" t="s">
        <v>6776</v>
      </c>
      <c r="AK838">
        <v>288</v>
      </c>
      <c r="AL838">
        <v>2208650</v>
      </c>
      <c r="AM838" t="s">
        <v>6776</v>
      </c>
      <c r="AN838" t="s">
        <v>5940</v>
      </c>
      <c r="AO838">
        <v>0</v>
      </c>
      <c r="AP838">
        <v>2209302</v>
      </c>
      <c r="AQ838" t="s">
        <v>6786</v>
      </c>
      <c r="AR838">
        <v>3960</v>
      </c>
    </row>
    <row r="839" spans="1:44" x14ac:dyDescent="0.25">
      <c r="A839">
        <v>4306403</v>
      </c>
      <c r="B839">
        <v>1</v>
      </c>
      <c r="C839" t="s">
        <v>894</v>
      </c>
      <c r="D839" t="s">
        <v>2428</v>
      </c>
      <c r="E839">
        <v>1155</v>
      </c>
      <c r="F839" t="s">
        <v>5940</v>
      </c>
      <c r="G839">
        <v>144</v>
      </c>
      <c r="H839" t="s">
        <v>5940</v>
      </c>
      <c r="I839" t="s">
        <v>5940</v>
      </c>
      <c r="J839">
        <v>16</v>
      </c>
      <c r="K839">
        <v>2160</v>
      </c>
      <c r="L839">
        <v>0</v>
      </c>
      <c r="M839">
        <v>900</v>
      </c>
      <c r="N839">
        <v>0</v>
      </c>
      <c r="O839">
        <v>1</v>
      </c>
      <c r="P839">
        <v>30</v>
      </c>
      <c r="R839">
        <v>4306403</v>
      </c>
      <c r="S839">
        <v>1155</v>
      </c>
      <c r="T839" t="s">
        <v>5940</v>
      </c>
      <c r="U839">
        <v>144</v>
      </c>
      <c r="V839" t="s">
        <v>5940</v>
      </c>
      <c r="W839" t="s">
        <v>5940</v>
      </c>
      <c r="X839">
        <v>16</v>
      </c>
      <c r="Z839">
        <v>2208700</v>
      </c>
      <c r="AB839" t="s">
        <v>5940</v>
      </c>
      <c r="AC839">
        <v>2208700</v>
      </c>
      <c r="AD839" t="s">
        <v>6777</v>
      </c>
      <c r="AE839">
        <v>1030</v>
      </c>
      <c r="AF839">
        <v>2208700</v>
      </c>
      <c r="AG839" t="s">
        <v>6777</v>
      </c>
      <c r="AH839">
        <v>2000</v>
      </c>
      <c r="AI839">
        <v>2208700</v>
      </c>
      <c r="AJ839" t="s">
        <v>6777</v>
      </c>
      <c r="AK839">
        <v>184</v>
      </c>
      <c r="AL839">
        <v>2208700</v>
      </c>
      <c r="AM839" t="s">
        <v>6777</v>
      </c>
      <c r="AN839" t="s">
        <v>5940</v>
      </c>
      <c r="AO839">
        <v>0</v>
      </c>
      <c r="AP839">
        <v>2209351</v>
      </c>
      <c r="AQ839" t="s">
        <v>6787</v>
      </c>
      <c r="AR839">
        <v>389</v>
      </c>
    </row>
    <row r="840" spans="1:44" x14ac:dyDescent="0.25">
      <c r="A840">
        <v>4306429</v>
      </c>
      <c r="B840">
        <v>1</v>
      </c>
      <c r="C840" t="s">
        <v>894</v>
      </c>
      <c r="D840" t="s">
        <v>2429</v>
      </c>
      <c r="E840">
        <v>400</v>
      </c>
      <c r="F840">
        <v>8640</v>
      </c>
      <c r="G840">
        <v>2400</v>
      </c>
      <c r="H840" t="s">
        <v>5940</v>
      </c>
      <c r="I840">
        <v>38</v>
      </c>
      <c r="J840">
        <v>40</v>
      </c>
      <c r="K840">
        <v>500</v>
      </c>
      <c r="L840">
        <v>20925</v>
      </c>
      <c r="M840">
        <v>13500</v>
      </c>
      <c r="N840">
        <v>0</v>
      </c>
      <c r="O840">
        <v>46</v>
      </c>
      <c r="P840">
        <v>85</v>
      </c>
      <c r="R840">
        <v>4306429</v>
      </c>
      <c r="S840">
        <v>400</v>
      </c>
      <c r="T840">
        <v>8640</v>
      </c>
      <c r="U840">
        <v>2400</v>
      </c>
      <c r="V840" t="s">
        <v>5940</v>
      </c>
      <c r="W840">
        <v>38</v>
      </c>
      <c r="X840">
        <v>40</v>
      </c>
      <c r="Z840">
        <v>2208809</v>
      </c>
      <c r="AB840" t="s">
        <v>5940</v>
      </c>
      <c r="AC840">
        <v>2208809</v>
      </c>
      <c r="AD840" t="s">
        <v>6778</v>
      </c>
      <c r="AE840">
        <v>218</v>
      </c>
      <c r="AF840">
        <v>2208809</v>
      </c>
      <c r="AG840" t="s">
        <v>6778</v>
      </c>
      <c r="AH840">
        <v>288</v>
      </c>
      <c r="AI840">
        <v>2208809</v>
      </c>
      <c r="AJ840" t="s">
        <v>6778</v>
      </c>
      <c r="AK840">
        <v>66</v>
      </c>
      <c r="AL840">
        <v>2208809</v>
      </c>
      <c r="AM840" t="s">
        <v>6778</v>
      </c>
      <c r="AN840" t="s">
        <v>5940</v>
      </c>
      <c r="AO840">
        <v>0</v>
      </c>
      <c r="AP840">
        <v>2209377</v>
      </c>
      <c r="AQ840" t="s">
        <v>6788</v>
      </c>
      <c r="AR840">
        <v>635</v>
      </c>
    </row>
    <row r="841" spans="1:44" x14ac:dyDescent="0.25">
      <c r="A841">
        <v>4306452</v>
      </c>
      <c r="B841">
        <v>1</v>
      </c>
      <c r="C841" t="s">
        <v>894</v>
      </c>
      <c r="D841" t="s">
        <v>2430</v>
      </c>
      <c r="E841">
        <v>140</v>
      </c>
      <c r="F841">
        <v>90</v>
      </c>
      <c r="G841">
        <v>3472</v>
      </c>
      <c r="H841" t="s">
        <v>5940</v>
      </c>
      <c r="I841">
        <v>13</v>
      </c>
      <c r="J841">
        <v>24</v>
      </c>
      <c r="K841">
        <v>840</v>
      </c>
      <c r="L841">
        <v>420</v>
      </c>
      <c r="M841">
        <v>18600</v>
      </c>
      <c r="N841">
        <v>0</v>
      </c>
      <c r="O841">
        <v>8</v>
      </c>
      <c r="P841">
        <v>30</v>
      </c>
      <c r="R841">
        <v>4306452</v>
      </c>
      <c r="S841">
        <v>140</v>
      </c>
      <c r="T841">
        <v>90</v>
      </c>
      <c r="U841">
        <v>3472</v>
      </c>
      <c r="V841" t="s">
        <v>5940</v>
      </c>
      <c r="W841">
        <v>13</v>
      </c>
      <c r="X841">
        <v>24</v>
      </c>
      <c r="Z841">
        <v>2208858</v>
      </c>
      <c r="AB841" t="s">
        <v>5940</v>
      </c>
      <c r="AC841">
        <v>2208858</v>
      </c>
      <c r="AD841" t="s">
        <v>6779</v>
      </c>
      <c r="AE841">
        <v>200</v>
      </c>
      <c r="AF841">
        <v>2208858</v>
      </c>
      <c r="AG841" t="s">
        <v>6779</v>
      </c>
      <c r="AH841">
        <v>400</v>
      </c>
      <c r="AI841">
        <v>2208858</v>
      </c>
      <c r="AJ841" t="s">
        <v>6779</v>
      </c>
      <c r="AK841">
        <v>122</v>
      </c>
      <c r="AL841">
        <v>2208858</v>
      </c>
      <c r="AM841" t="s">
        <v>6779</v>
      </c>
      <c r="AN841" t="s">
        <v>5940</v>
      </c>
      <c r="AO841">
        <v>0</v>
      </c>
      <c r="AP841">
        <v>2209401</v>
      </c>
      <c r="AQ841" t="s">
        <v>6789</v>
      </c>
      <c r="AR841">
        <v>144</v>
      </c>
    </row>
    <row r="842" spans="1:44" x14ac:dyDescent="0.25">
      <c r="A842">
        <v>4306502</v>
      </c>
      <c r="B842">
        <v>1</v>
      </c>
      <c r="C842" t="s">
        <v>894</v>
      </c>
      <c r="D842" t="s">
        <v>2431</v>
      </c>
      <c r="E842" t="s">
        <v>5940</v>
      </c>
      <c r="F842" t="s">
        <v>5940</v>
      </c>
      <c r="G842">
        <v>2434</v>
      </c>
      <c r="H842" t="s">
        <v>5940</v>
      </c>
      <c r="I842">
        <v>500</v>
      </c>
      <c r="J842">
        <v>474</v>
      </c>
      <c r="K842">
        <v>0</v>
      </c>
      <c r="L842">
        <v>2</v>
      </c>
      <c r="M842">
        <v>14950</v>
      </c>
      <c r="N842">
        <v>0</v>
      </c>
      <c r="O842">
        <v>250</v>
      </c>
      <c r="P842">
        <v>549</v>
      </c>
      <c r="R842">
        <v>4306502</v>
      </c>
      <c r="S842" t="s">
        <v>5940</v>
      </c>
      <c r="T842" t="s">
        <v>5940</v>
      </c>
      <c r="U842">
        <v>2434</v>
      </c>
      <c r="V842" t="s">
        <v>5940</v>
      </c>
      <c r="W842">
        <v>500</v>
      </c>
      <c r="X842">
        <v>474</v>
      </c>
      <c r="Z842">
        <v>2208874</v>
      </c>
      <c r="AB842" t="s">
        <v>5940</v>
      </c>
      <c r="AC842">
        <v>2208874</v>
      </c>
      <c r="AD842" t="s">
        <v>6780</v>
      </c>
      <c r="AE842">
        <v>168</v>
      </c>
      <c r="AF842">
        <v>2208874</v>
      </c>
      <c r="AG842" t="s">
        <v>6780</v>
      </c>
      <c r="AH842" t="s">
        <v>5940</v>
      </c>
      <c r="AI842">
        <v>2208874</v>
      </c>
      <c r="AJ842" t="s">
        <v>6780</v>
      </c>
      <c r="AK842">
        <v>37</v>
      </c>
      <c r="AL842">
        <v>2208874</v>
      </c>
      <c r="AM842" t="s">
        <v>6780</v>
      </c>
      <c r="AN842" t="s">
        <v>5940</v>
      </c>
      <c r="AO842">
        <v>0</v>
      </c>
      <c r="AP842">
        <v>2209450</v>
      </c>
      <c r="AQ842" t="s">
        <v>6790</v>
      </c>
      <c r="AR842">
        <v>14</v>
      </c>
    </row>
    <row r="843" spans="1:44" x14ac:dyDescent="0.25">
      <c r="A843">
        <v>4306601</v>
      </c>
      <c r="B843">
        <v>1</v>
      </c>
      <c r="C843" t="s">
        <v>894</v>
      </c>
      <c r="D843" t="s">
        <v>2433</v>
      </c>
      <c r="E843" t="s">
        <v>5940</v>
      </c>
      <c r="F843">
        <v>14520</v>
      </c>
      <c r="G843">
        <v>1285</v>
      </c>
      <c r="H843" t="s">
        <v>5940</v>
      </c>
      <c r="I843">
        <v>301063</v>
      </c>
      <c r="J843" t="s">
        <v>5940</v>
      </c>
      <c r="K843">
        <v>0</v>
      </c>
      <c r="L843">
        <v>39600</v>
      </c>
      <c r="M843">
        <v>3200</v>
      </c>
      <c r="N843">
        <v>0</v>
      </c>
      <c r="O843">
        <v>347170</v>
      </c>
      <c r="P843">
        <v>0</v>
      </c>
      <c r="R843">
        <v>4306601</v>
      </c>
      <c r="S843" t="s">
        <v>5940</v>
      </c>
      <c r="T843">
        <v>14520</v>
      </c>
      <c r="U843">
        <v>1285</v>
      </c>
      <c r="V843" t="s">
        <v>5940</v>
      </c>
      <c r="W843">
        <v>301063</v>
      </c>
      <c r="X843" t="s">
        <v>5940</v>
      </c>
      <c r="Z843">
        <v>2208908</v>
      </c>
      <c r="AB843" t="s">
        <v>5940</v>
      </c>
      <c r="AC843">
        <v>2208908</v>
      </c>
      <c r="AD843" t="s">
        <v>6781</v>
      </c>
      <c r="AE843">
        <v>16716</v>
      </c>
      <c r="AF843">
        <v>2208908</v>
      </c>
      <c r="AG843" t="s">
        <v>6781</v>
      </c>
      <c r="AH843">
        <v>1925</v>
      </c>
      <c r="AI843">
        <v>2208908</v>
      </c>
      <c r="AJ843" t="s">
        <v>6781</v>
      </c>
      <c r="AK843">
        <v>104</v>
      </c>
      <c r="AL843">
        <v>2208908</v>
      </c>
      <c r="AM843" t="s">
        <v>6781</v>
      </c>
      <c r="AN843">
        <v>85860</v>
      </c>
      <c r="AO843">
        <v>0</v>
      </c>
      <c r="AP843">
        <v>2209500</v>
      </c>
      <c r="AQ843" t="s">
        <v>6791</v>
      </c>
      <c r="AR843">
        <v>245</v>
      </c>
    </row>
    <row r="844" spans="1:44" x14ac:dyDescent="0.25">
      <c r="A844">
        <v>4306551</v>
      </c>
      <c r="B844">
        <v>1</v>
      </c>
      <c r="C844" t="s">
        <v>894</v>
      </c>
      <c r="D844" t="s">
        <v>2432</v>
      </c>
      <c r="E844">
        <v>4500</v>
      </c>
      <c r="F844" t="s">
        <v>5940</v>
      </c>
      <c r="G844">
        <v>103</v>
      </c>
      <c r="H844" t="s">
        <v>5940</v>
      </c>
      <c r="I844">
        <v>1518</v>
      </c>
      <c r="J844">
        <v>23</v>
      </c>
      <c r="K844">
        <v>3200</v>
      </c>
      <c r="L844">
        <v>0</v>
      </c>
      <c r="M844">
        <v>0</v>
      </c>
      <c r="N844">
        <v>0</v>
      </c>
      <c r="O844">
        <v>1568</v>
      </c>
      <c r="P844">
        <v>10</v>
      </c>
      <c r="R844">
        <v>4306551</v>
      </c>
      <c r="S844">
        <v>4500</v>
      </c>
      <c r="T844" t="s">
        <v>5940</v>
      </c>
      <c r="U844">
        <v>103</v>
      </c>
      <c r="V844" t="s">
        <v>5940</v>
      </c>
      <c r="W844">
        <v>1518</v>
      </c>
      <c r="X844">
        <v>23</v>
      </c>
      <c r="Z844">
        <v>2209005</v>
      </c>
      <c r="AB844" t="s">
        <v>5940</v>
      </c>
      <c r="AC844">
        <v>2209005</v>
      </c>
      <c r="AD844" t="s">
        <v>6782</v>
      </c>
      <c r="AE844">
        <v>980</v>
      </c>
      <c r="AF844">
        <v>2209005</v>
      </c>
      <c r="AG844" t="s">
        <v>6782</v>
      </c>
      <c r="AH844">
        <v>320</v>
      </c>
      <c r="AI844">
        <v>2209005</v>
      </c>
      <c r="AJ844" t="s">
        <v>6782</v>
      </c>
      <c r="AK844">
        <v>429</v>
      </c>
      <c r="AL844">
        <v>2209005</v>
      </c>
      <c r="AM844" t="s">
        <v>6782</v>
      </c>
      <c r="AN844" t="s">
        <v>5940</v>
      </c>
      <c r="AO844">
        <v>0</v>
      </c>
      <c r="AP844">
        <v>2209559</v>
      </c>
      <c r="AQ844" t="s">
        <v>6792</v>
      </c>
      <c r="AR844">
        <v>1081</v>
      </c>
    </row>
    <row r="845" spans="1:44" x14ac:dyDescent="0.25">
      <c r="A845">
        <v>4306700</v>
      </c>
      <c r="B845">
        <v>1</v>
      </c>
      <c r="C845" t="s">
        <v>894</v>
      </c>
      <c r="D845" t="s">
        <v>2434</v>
      </c>
      <c r="E845">
        <v>5200</v>
      </c>
      <c r="F845">
        <v>79</v>
      </c>
      <c r="G845">
        <v>1260</v>
      </c>
      <c r="H845" t="s">
        <v>5940</v>
      </c>
      <c r="I845">
        <v>18170</v>
      </c>
      <c r="J845">
        <v>137</v>
      </c>
      <c r="K845">
        <v>5200</v>
      </c>
      <c r="L845">
        <v>296</v>
      </c>
      <c r="M845">
        <v>2250</v>
      </c>
      <c r="N845">
        <v>0</v>
      </c>
      <c r="O845">
        <v>19035</v>
      </c>
      <c r="P845">
        <v>154</v>
      </c>
      <c r="R845">
        <v>4306700</v>
      </c>
      <c r="S845">
        <v>5200</v>
      </c>
      <c r="T845">
        <v>79</v>
      </c>
      <c r="U845">
        <v>1260</v>
      </c>
      <c r="V845" t="s">
        <v>5940</v>
      </c>
      <c r="W845">
        <v>18170</v>
      </c>
      <c r="X845">
        <v>137</v>
      </c>
      <c r="Z845">
        <v>2209104</v>
      </c>
      <c r="AB845" t="s">
        <v>5940</v>
      </c>
      <c r="AC845">
        <v>2209104</v>
      </c>
      <c r="AD845" t="s">
        <v>6783</v>
      </c>
      <c r="AE845">
        <v>64</v>
      </c>
      <c r="AF845">
        <v>2209104</v>
      </c>
      <c r="AG845" t="s">
        <v>6783</v>
      </c>
      <c r="AH845" t="s">
        <v>5940</v>
      </c>
      <c r="AI845">
        <v>2209104</v>
      </c>
      <c r="AJ845" t="s">
        <v>6783</v>
      </c>
      <c r="AK845">
        <v>286</v>
      </c>
      <c r="AL845">
        <v>2209104</v>
      </c>
      <c r="AM845" t="s">
        <v>6783</v>
      </c>
      <c r="AN845" t="s">
        <v>5940</v>
      </c>
      <c r="AO845">
        <v>0</v>
      </c>
      <c r="AP845">
        <v>2209609</v>
      </c>
      <c r="AQ845" t="s">
        <v>6793</v>
      </c>
      <c r="AR845">
        <v>106</v>
      </c>
    </row>
    <row r="846" spans="1:44" x14ac:dyDescent="0.25">
      <c r="A846">
        <v>4306734</v>
      </c>
      <c r="B846">
        <v>1</v>
      </c>
      <c r="C846" t="s">
        <v>894</v>
      </c>
      <c r="D846" t="s">
        <v>2435</v>
      </c>
      <c r="E846">
        <v>2000</v>
      </c>
      <c r="F846">
        <v>5040</v>
      </c>
      <c r="G846">
        <v>11905</v>
      </c>
      <c r="H846" t="s">
        <v>5940</v>
      </c>
      <c r="I846">
        <v>1</v>
      </c>
      <c r="J846">
        <v>30</v>
      </c>
      <c r="K846">
        <v>7000</v>
      </c>
      <c r="L846">
        <v>21060</v>
      </c>
      <c r="M846">
        <v>31500</v>
      </c>
      <c r="N846">
        <v>0</v>
      </c>
      <c r="O846">
        <v>2</v>
      </c>
      <c r="P846">
        <v>44</v>
      </c>
      <c r="R846">
        <v>4306734</v>
      </c>
      <c r="S846">
        <v>2000</v>
      </c>
      <c r="T846">
        <v>5040</v>
      </c>
      <c r="U846">
        <v>11905</v>
      </c>
      <c r="V846" t="s">
        <v>5940</v>
      </c>
      <c r="W846">
        <v>1</v>
      </c>
      <c r="X846">
        <v>30</v>
      </c>
      <c r="Z846">
        <v>2209153</v>
      </c>
      <c r="AB846" t="s">
        <v>5940</v>
      </c>
      <c r="AC846">
        <v>2209153</v>
      </c>
      <c r="AD846" t="s">
        <v>6784</v>
      </c>
      <c r="AE846">
        <v>37</v>
      </c>
      <c r="AF846">
        <v>2209153</v>
      </c>
      <c r="AG846" t="s">
        <v>6784</v>
      </c>
      <c r="AH846" t="s">
        <v>5940</v>
      </c>
      <c r="AI846">
        <v>2209153</v>
      </c>
      <c r="AJ846" t="s">
        <v>6784</v>
      </c>
      <c r="AK846">
        <v>14</v>
      </c>
      <c r="AL846">
        <v>2209153</v>
      </c>
      <c r="AM846" t="s">
        <v>6784</v>
      </c>
      <c r="AN846" t="s">
        <v>5940</v>
      </c>
      <c r="AO846">
        <v>0</v>
      </c>
      <c r="AP846">
        <v>2209658</v>
      </c>
      <c r="AQ846" t="s">
        <v>6794</v>
      </c>
      <c r="AR846">
        <v>573</v>
      </c>
    </row>
    <row r="847" spans="1:44" x14ac:dyDescent="0.25">
      <c r="A847">
        <v>4306759</v>
      </c>
      <c r="B847">
        <v>1</v>
      </c>
      <c r="C847" t="s">
        <v>894</v>
      </c>
      <c r="D847" t="s">
        <v>2436</v>
      </c>
      <c r="E847">
        <v>81</v>
      </c>
      <c r="F847">
        <v>18</v>
      </c>
      <c r="G847">
        <v>1915</v>
      </c>
      <c r="H847" t="s">
        <v>5940</v>
      </c>
      <c r="I847">
        <v>1</v>
      </c>
      <c r="J847">
        <v>37</v>
      </c>
      <c r="K847">
        <v>1000</v>
      </c>
      <c r="L847">
        <v>18</v>
      </c>
      <c r="M847">
        <v>6510</v>
      </c>
      <c r="N847">
        <v>0</v>
      </c>
      <c r="O847">
        <v>8</v>
      </c>
      <c r="P847">
        <v>12</v>
      </c>
      <c r="R847">
        <v>4306759</v>
      </c>
      <c r="S847">
        <v>81</v>
      </c>
      <c r="T847">
        <v>18</v>
      </c>
      <c r="U847">
        <v>1915</v>
      </c>
      <c r="V847" t="s">
        <v>5940</v>
      </c>
      <c r="W847">
        <v>1</v>
      </c>
      <c r="X847">
        <v>37</v>
      </c>
      <c r="Z847">
        <v>2209203</v>
      </c>
      <c r="AB847">
        <v>1555</v>
      </c>
      <c r="AC847">
        <v>2209203</v>
      </c>
      <c r="AD847" t="s">
        <v>6785</v>
      </c>
      <c r="AE847">
        <v>17878</v>
      </c>
      <c r="AF847">
        <v>2209203</v>
      </c>
      <c r="AG847" t="s">
        <v>6785</v>
      </c>
      <c r="AH847">
        <v>550</v>
      </c>
      <c r="AI847">
        <v>2209203</v>
      </c>
      <c r="AJ847" t="s">
        <v>6785</v>
      </c>
      <c r="AK847">
        <v>145</v>
      </c>
      <c r="AL847">
        <v>2209203</v>
      </c>
      <c r="AM847" t="s">
        <v>6785</v>
      </c>
      <c r="AN847">
        <v>31001</v>
      </c>
      <c r="AO847">
        <v>0</v>
      </c>
      <c r="AP847">
        <v>2209708</v>
      </c>
      <c r="AQ847" t="s">
        <v>6795</v>
      </c>
      <c r="AR847">
        <v>520</v>
      </c>
    </row>
    <row r="848" spans="1:44" x14ac:dyDescent="0.25">
      <c r="A848">
        <v>4306767</v>
      </c>
      <c r="B848">
        <v>1</v>
      </c>
      <c r="C848" t="s">
        <v>894</v>
      </c>
      <c r="D848" t="s">
        <v>2437</v>
      </c>
      <c r="E848">
        <v>400</v>
      </c>
      <c r="F848">
        <v>100</v>
      </c>
      <c r="G848">
        <v>60</v>
      </c>
      <c r="H848" t="s">
        <v>5940</v>
      </c>
      <c r="I848">
        <v>55018</v>
      </c>
      <c r="J848">
        <v>34</v>
      </c>
      <c r="K848">
        <v>450</v>
      </c>
      <c r="L848">
        <v>0</v>
      </c>
      <c r="M848">
        <v>225</v>
      </c>
      <c r="N848">
        <v>0</v>
      </c>
      <c r="O848">
        <v>54952</v>
      </c>
      <c r="P848">
        <v>49</v>
      </c>
      <c r="R848">
        <v>4306767</v>
      </c>
      <c r="S848">
        <v>400</v>
      </c>
      <c r="T848">
        <v>100</v>
      </c>
      <c r="U848">
        <v>60</v>
      </c>
      <c r="V848" t="s">
        <v>5940</v>
      </c>
      <c r="W848">
        <v>55018</v>
      </c>
      <c r="X848">
        <v>34</v>
      </c>
      <c r="Z848">
        <v>2209302</v>
      </c>
      <c r="AB848" t="s">
        <v>5940</v>
      </c>
      <c r="AC848">
        <v>2209302</v>
      </c>
      <c r="AD848" t="s">
        <v>6786</v>
      </c>
      <c r="AE848">
        <v>880</v>
      </c>
      <c r="AF848">
        <v>2209302</v>
      </c>
      <c r="AG848" t="s">
        <v>6786</v>
      </c>
      <c r="AH848" t="s">
        <v>5940</v>
      </c>
      <c r="AI848">
        <v>2209302</v>
      </c>
      <c r="AJ848" t="s">
        <v>6786</v>
      </c>
      <c r="AK848">
        <v>330</v>
      </c>
      <c r="AL848">
        <v>2209302</v>
      </c>
      <c r="AM848" t="s">
        <v>6786</v>
      </c>
      <c r="AN848" t="s">
        <v>5940</v>
      </c>
      <c r="AO848">
        <v>0</v>
      </c>
      <c r="AP848">
        <v>2209757</v>
      </c>
      <c r="AQ848" t="s">
        <v>6796</v>
      </c>
      <c r="AR848">
        <v>260</v>
      </c>
    </row>
    <row r="849" spans="1:44" x14ac:dyDescent="0.25">
      <c r="A849">
        <v>4306809</v>
      </c>
      <c r="B849">
        <v>1</v>
      </c>
      <c r="C849" t="s">
        <v>894</v>
      </c>
      <c r="D849" t="s">
        <v>2438</v>
      </c>
      <c r="E849">
        <v>720</v>
      </c>
      <c r="F849">
        <v>130</v>
      </c>
      <c r="G849">
        <v>1166</v>
      </c>
      <c r="H849" t="s">
        <v>5940</v>
      </c>
      <c r="I849" t="s">
        <v>5940</v>
      </c>
      <c r="J849">
        <v>56</v>
      </c>
      <c r="K849">
        <v>2100</v>
      </c>
      <c r="L849">
        <v>648</v>
      </c>
      <c r="M849">
        <v>6480</v>
      </c>
      <c r="N849">
        <v>0</v>
      </c>
      <c r="O849">
        <v>1</v>
      </c>
      <c r="P849">
        <v>56</v>
      </c>
      <c r="R849">
        <v>4306809</v>
      </c>
      <c r="S849">
        <v>720</v>
      </c>
      <c r="T849">
        <v>130</v>
      </c>
      <c r="U849">
        <v>1166</v>
      </c>
      <c r="V849" t="s">
        <v>5940</v>
      </c>
      <c r="W849" t="s">
        <v>5940</v>
      </c>
      <c r="X849">
        <v>56</v>
      </c>
      <c r="Z849">
        <v>2209351</v>
      </c>
      <c r="AB849" t="s">
        <v>5940</v>
      </c>
      <c r="AC849">
        <v>2209351</v>
      </c>
      <c r="AD849" t="s">
        <v>6787</v>
      </c>
      <c r="AE849">
        <v>4</v>
      </c>
      <c r="AF849">
        <v>2209351</v>
      </c>
      <c r="AG849" t="s">
        <v>6787</v>
      </c>
      <c r="AH849" t="s">
        <v>5940</v>
      </c>
      <c r="AI849">
        <v>2209351</v>
      </c>
      <c r="AJ849" t="s">
        <v>6787</v>
      </c>
      <c r="AK849">
        <v>108</v>
      </c>
      <c r="AL849">
        <v>2209351</v>
      </c>
      <c r="AM849" t="s">
        <v>6787</v>
      </c>
      <c r="AN849" t="s">
        <v>5940</v>
      </c>
      <c r="AO849">
        <v>0</v>
      </c>
      <c r="AP849">
        <v>2209807</v>
      </c>
      <c r="AQ849" t="s">
        <v>6797</v>
      </c>
      <c r="AR849">
        <v>186</v>
      </c>
    </row>
    <row r="850" spans="1:44" x14ac:dyDescent="0.25">
      <c r="A850">
        <v>4306908</v>
      </c>
      <c r="B850">
        <v>1</v>
      </c>
      <c r="C850" t="s">
        <v>894</v>
      </c>
      <c r="D850" t="s">
        <v>2439</v>
      </c>
      <c r="E850" t="s">
        <v>5940</v>
      </c>
      <c r="F850">
        <v>2880</v>
      </c>
      <c r="G850">
        <v>2160</v>
      </c>
      <c r="H850" t="s">
        <v>5940</v>
      </c>
      <c r="I850">
        <v>5750</v>
      </c>
      <c r="J850">
        <v>405</v>
      </c>
      <c r="K850">
        <v>0</v>
      </c>
      <c r="L850">
        <v>3840</v>
      </c>
      <c r="M850">
        <v>10800</v>
      </c>
      <c r="N850">
        <v>0</v>
      </c>
      <c r="O850">
        <v>6150</v>
      </c>
      <c r="P850">
        <v>390</v>
      </c>
      <c r="R850">
        <v>4306908</v>
      </c>
      <c r="S850" t="s">
        <v>5940</v>
      </c>
      <c r="T850">
        <v>2880</v>
      </c>
      <c r="U850">
        <v>2160</v>
      </c>
      <c r="V850" t="s">
        <v>5940</v>
      </c>
      <c r="W850">
        <v>5750</v>
      </c>
      <c r="X850">
        <v>405</v>
      </c>
      <c r="Z850">
        <v>2209377</v>
      </c>
      <c r="AB850" t="s">
        <v>5940</v>
      </c>
      <c r="AC850">
        <v>2209377</v>
      </c>
      <c r="AD850" t="s">
        <v>6788</v>
      </c>
      <c r="AE850">
        <v>271</v>
      </c>
      <c r="AF850">
        <v>2209377</v>
      </c>
      <c r="AG850" t="s">
        <v>6788</v>
      </c>
      <c r="AH850" t="s">
        <v>5940</v>
      </c>
      <c r="AI850">
        <v>2209377</v>
      </c>
      <c r="AJ850" t="s">
        <v>6788</v>
      </c>
      <c r="AK850">
        <v>8</v>
      </c>
      <c r="AL850">
        <v>2209377</v>
      </c>
      <c r="AM850" t="s">
        <v>6788</v>
      </c>
      <c r="AN850" t="s">
        <v>5940</v>
      </c>
      <c r="AO850">
        <v>0</v>
      </c>
      <c r="AP850">
        <v>2209856</v>
      </c>
      <c r="AQ850" t="s">
        <v>6798</v>
      </c>
      <c r="AR850">
        <v>202</v>
      </c>
    </row>
    <row r="851" spans="1:44" x14ac:dyDescent="0.25">
      <c r="A851">
        <v>4306924</v>
      </c>
      <c r="B851">
        <v>1</v>
      </c>
      <c r="C851" t="s">
        <v>894</v>
      </c>
      <c r="D851" t="s">
        <v>2440</v>
      </c>
      <c r="E851">
        <v>2400</v>
      </c>
      <c r="F851">
        <v>960</v>
      </c>
      <c r="G851">
        <v>504</v>
      </c>
      <c r="H851" t="s">
        <v>5940</v>
      </c>
      <c r="I851">
        <v>2</v>
      </c>
      <c r="J851">
        <v>8</v>
      </c>
      <c r="K851">
        <v>2800</v>
      </c>
      <c r="L851">
        <v>5985</v>
      </c>
      <c r="M851">
        <v>7488</v>
      </c>
      <c r="N851">
        <v>0</v>
      </c>
      <c r="O851">
        <v>9</v>
      </c>
      <c r="P851">
        <v>20</v>
      </c>
      <c r="R851">
        <v>4306924</v>
      </c>
      <c r="S851">
        <v>2400</v>
      </c>
      <c r="T851">
        <v>960</v>
      </c>
      <c r="U851">
        <v>504</v>
      </c>
      <c r="V851" t="s">
        <v>5940</v>
      </c>
      <c r="W851">
        <v>2</v>
      </c>
      <c r="X851">
        <v>8</v>
      </c>
      <c r="Z851">
        <v>2209401</v>
      </c>
      <c r="AB851" t="s">
        <v>5940</v>
      </c>
      <c r="AC851">
        <v>2209401</v>
      </c>
      <c r="AD851" t="s">
        <v>6789</v>
      </c>
      <c r="AE851">
        <v>8</v>
      </c>
      <c r="AF851">
        <v>2209401</v>
      </c>
      <c r="AG851" t="s">
        <v>6789</v>
      </c>
      <c r="AH851" t="s">
        <v>5940</v>
      </c>
      <c r="AI851">
        <v>2209401</v>
      </c>
      <c r="AJ851" t="s">
        <v>6789</v>
      </c>
      <c r="AK851">
        <v>534</v>
      </c>
      <c r="AL851">
        <v>2209401</v>
      </c>
      <c r="AM851" t="s">
        <v>6789</v>
      </c>
      <c r="AN851" t="s">
        <v>5940</v>
      </c>
      <c r="AO851">
        <v>0</v>
      </c>
      <c r="AP851">
        <v>2209872</v>
      </c>
      <c r="AQ851" t="s">
        <v>6799</v>
      </c>
      <c r="AR851">
        <v>99</v>
      </c>
    </row>
    <row r="852" spans="1:44" x14ac:dyDescent="0.25">
      <c r="A852">
        <v>4306957</v>
      </c>
      <c r="B852">
        <v>1</v>
      </c>
      <c r="C852" t="s">
        <v>894</v>
      </c>
      <c r="D852" t="s">
        <v>2442</v>
      </c>
      <c r="E852">
        <v>1440</v>
      </c>
      <c r="F852">
        <v>3230</v>
      </c>
      <c r="G852">
        <v>3690</v>
      </c>
      <c r="H852" t="s">
        <v>5940</v>
      </c>
      <c r="I852" t="s">
        <v>5940</v>
      </c>
      <c r="J852">
        <v>579</v>
      </c>
      <c r="K852">
        <v>2440</v>
      </c>
      <c r="L852">
        <v>14507</v>
      </c>
      <c r="M852">
        <v>11603</v>
      </c>
      <c r="N852">
        <v>0</v>
      </c>
      <c r="O852">
        <v>7</v>
      </c>
      <c r="P852">
        <v>486</v>
      </c>
      <c r="R852">
        <v>4306957</v>
      </c>
      <c r="S852">
        <v>1440</v>
      </c>
      <c r="T852">
        <v>3230</v>
      </c>
      <c r="U852">
        <v>3690</v>
      </c>
      <c r="V852" t="s">
        <v>5940</v>
      </c>
      <c r="W852" t="s">
        <v>5940</v>
      </c>
      <c r="X852">
        <v>579</v>
      </c>
      <c r="Z852">
        <v>2209450</v>
      </c>
      <c r="AB852" t="s">
        <v>5940</v>
      </c>
      <c r="AC852">
        <v>2209450</v>
      </c>
      <c r="AD852" t="s">
        <v>6790</v>
      </c>
      <c r="AE852">
        <v>18</v>
      </c>
      <c r="AF852">
        <v>2209450</v>
      </c>
      <c r="AG852" t="s">
        <v>6790</v>
      </c>
      <c r="AH852" t="s">
        <v>5940</v>
      </c>
      <c r="AI852">
        <v>2209450</v>
      </c>
      <c r="AJ852" t="s">
        <v>6790</v>
      </c>
      <c r="AK852">
        <v>2</v>
      </c>
      <c r="AL852">
        <v>2209450</v>
      </c>
      <c r="AM852" t="s">
        <v>6790</v>
      </c>
      <c r="AN852" t="s">
        <v>5940</v>
      </c>
      <c r="AO852">
        <v>0</v>
      </c>
      <c r="AP852">
        <v>2209906</v>
      </c>
      <c r="AQ852" t="s">
        <v>6800</v>
      </c>
      <c r="AR852">
        <v>65</v>
      </c>
    </row>
    <row r="853" spans="1:44" x14ac:dyDescent="0.25">
      <c r="A853">
        <v>4306932</v>
      </c>
      <c r="B853">
        <v>1</v>
      </c>
      <c r="C853" t="s">
        <v>894</v>
      </c>
      <c r="D853" t="s">
        <v>2441</v>
      </c>
      <c r="E853">
        <v>3000</v>
      </c>
      <c r="F853">
        <v>4500</v>
      </c>
      <c r="G853">
        <v>7200</v>
      </c>
      <c r="H853" t="s">
        <v>5940</v>
      </c>
      <c r="I853" t="s">
        <v>5940</v>
      </c>
      <c r="J853">
        <v>132</v>
      </c>
      <c r="K853">
        <v>3000</v>
      </c>
      <c r="L853">
        <v>54000</v>
      </c>
      <c r="M853">
        <v>7500</v>
      </c>
      <c r="N853">
        <v>0</v>
      </c>
      <c r="O853">
        <v>36</v>
      </c>
      <c r="P853">
        <v>300</v>
      </c>
      <c r="R853">
        <v>4306932</v>
      </c>
      <c r="S853">
        <v>3000</v>
      </c>
      <c r="T853">
        <v>4500</v>
      </c>
      <c r="U853">
        <v>7200</v>
      </c>
      <c r="V853" t="s">
        <v>5940</v>
      </c>
      <c r="W853" t="s">
        <v>5940</v>
      </c>
      <c r="X853">
        <v>132</v>
      </c>
      <c r="Z853">
        <v>2209500</v>
      </c>
      <c r="AB853" t="s">
        <v>5940</v>
      </c>
      <c r="AC853">
        <v>2209500</v>
      </c>
      <c r="AD853" t="s">
        <v>6791</v>
      </c>
      <c r="AE853">
        <v>16</v>
      </c>
      <c r="AF853">
        <v>2209500</v>
      </c>
      <c r="AG853" t="s">
        <v>6791</v>
      </c>
      <c r="AH853" t="s">
        <v>5940</v>
      </c>
      <c r="AI853">
        <v>2209500</v>
      </c>
      <c r="AJ853" t="s">
        <v>6791</v>
      </c>
      <c r="AK853">
        <v>55</v>
      </c>
      <c r="AL853">
        <v>2209500</v>
      </c>
      <c r="AM853" t="s">
        <v>6791</v>
      </c>
      <c r="AN853" t="s">
        <v>5940</v>
      </c>
      <c r="AO853">
        <v>0</v>
      </c>
      <c r="AP853">
        <v>2209955</v>
      </c>
      <c r="AQ853" t="s">
        <v>6801</v>
      </c>
      <c r="AR853">
        <v>738</v>
      </c>
    </row>
    <row r="854" spans="1:44" x14ac:dyDescent="0.25">
      <c r="A854">
        <v>4306973</v>
      </c>
      <c r="B854">
        <v>1</v>
      </c>
      <c r="C854" t="s">
        <v>894</v>
      </c>
      <c r="D854" t="s">
        <v>2443</v>
      </c>
      <c r="E854">
        <v>450</v>
      </c>
      <c r="F854">
        <v>5460</v>
      </c>
      <c r="G854">
        <v>4704</v>
      </c>
      <c r="H854" t="s">
        <v>5940</v>
      </c>
      <c r="I854">
        <v>15</v>
      </c>
      <c r="J854">
        <v>5</v>
      </c>
      <c r="K854">
        <v>750</v>
      </c>
      <c r="L854">
        <v>17280</v>
      </c>
      <c r="M854">
        <v>12000</v>
      </c>
      <c r="N854">
        <v>0</v>
      </c>
      <c r="O854">
        <v>33</v>
      </c>
      <c r="P854">
        <v>66</v>
      </c>
      <c r="R854">
        <v>4306973</v>
      </c>
      <c r="S854">
        <v>450</v>
      </c>
      <c r="T854">
        <v>5460</v>
      </c>
      <c r="U854">
        <v>4704</v>
      </c>
      <c r="V854" t="s">
        <v>5940</v>
      </c>
      <c r="W854">
        <v>15</v>
      </c>
      <c r="X854">
        <v>5</v>
      </c>
      <c r="Z854">
        <v>2209559</v>
      </c>
      <c r="AB854" t="s">
        <v>5940</v>
      </c>
      <c r="AC854">
        <v>2209559</v>
      </c>
      <c r="AD854" t="s">
        <v>6792</v>
      </c>
      <c r="AE854" t="s">
        <v>5940</v>
      </c>
      <c r="AF854">
        <v>2209559</v>
      </c>
      <c r="AG854" t="s">
        <v>6792</v>
      </c>
      <c r="AH854">
        <v>153</v>
      </c>
      <c r="AI854">
        <v>2209559</v>
      </c>
      <c r="AJ854" t="s">
        <v>6792</v>
      </c>
      <c r="AK854">
        <v>397</v>
      </c>
      <c r="AL854">
        <v>2209559</v>
      </c>
      <c r="AM854" t="s">
        <v>6792</v>
      </c>
      <c r="AN854" t="s">
        <v>5940</v>
      </c>
      <c r="AO854">
        <v>0</v>
      </c>
      <c r="AP854">
        <v>2209971</v>
      </c>
      <c r="AQ854" t="s">
        <v>6802</v>
      </c>
      <c r="AR854">
        <v>89</v>
      </c>
    </row>
    <row r="855" spans="1:44" x14ac:dyDescent="0.25">
      <c r="A855">
        <v>4307005</v>
      </c>
      <c r="B855">
        <v>1</v>
      </c>
      <c r="C855" t="s">
        <v>894</v>
      </c>
      <c r="D855" t="s">
        <v>2444</v>
      </c>
      <c r="E855">
        <v>780</v>
      </c>
      <c r="F855">
        <v>5670</v>
      </c>
      <c r="G855">
        <v>5550</v>
      </c>
      <c r="H855" t="s">
        <v>5940</v>
      </c>
      <c r="I855" t="s">
        <v>5940</v>
      </c>
      <c r="J855">
        <v>81</v>
      </c>
      <c r="K855">
        <v>2600</v>
      </c>
      <c r="L855">
        <v>17280</v>
      </c>
      <c r="M855">
        <v>20300</v>
      </c>
      <c r="N855">
        <v>0</v>
      </c>
      <c r="O855">
        <v>0</v>
      </c>
      <c r="P855">
        <v>570</v>
      </c>
      <c r="R855">
        <v>4307005</v>
      </c>
      <c r="S855">
        <v>780</v>
      </c>
      <c r="T855">
        <v>5670</v>
      </c>
      <c r="U855">
        <v>5550</v>
      </c>
      <c r="V855" t="s">
        <v>5940</v>
      </c>
      <c r="W855" t="s">
        <v>5940</v>
      </c>
      <c r="X855">
        <v>81</v>
      </c>
      <c r="Z855">
        <v>2209609</v>
      </c>
      <c r="AB855" t="s">
        <v>5940</v>
      </c>
      <c r="AC855">
        <v>2209609</v>
      </c>
      <c r="AD855" t="s">
        <v>6793</v>
      </c>
      <c r="AE855">
        <v>62</v>
      </c>
      <c r="AF855">
        <v>2209609</v>
      </c>
      <c r="AG855" t="s">
        <v>6793</v>
      </c>
      <c r="AH855" t="s">
        <v>5940</v>
      </c>
      <c r="AI855">
        <v>2209609</v>
      </c>
      <c r="AJ855" t="s">
        <v>6793</v>
      </c>
      <c r="AK855">
        <v>8</v>
      </c>
      <c r="AL855">
        <v>2209609</v>
      </c>
      <c r="AM855" t="s">
        <v>6793</v>
      </c>
      <c r="AN855" t="s">
        <v>5940</v>
      </c>
      <c r="AO855">
        <v>0</v>
      </c>
      <c r="AP855">
        <v>2210003</v>
      </c>
      <c r="AQ855" t="s">
        <v>6803</v>
      </c>
      <c r="AR855">
        <v>3783</v>
      </c>
    </row>
    <row r="856" spans="1:44" x14ac:dyDescent="0.25">
      <c r="A856">
        <v>4307054</v>
      </c>
      <c r="B856">
        <v>1</v>
      </c>
      <c r="C856" t="s">
        <v>894</v>
      </c>
      <c r="D856" t="s">
        <v>2445</v>
      </c>
      <c r="E856">
        <v>330</v>
      </c>
      <c r="F856">
        <v>6615</v>
      </c>
      <c r="G856">
        <v>2131</v>
      </c>
      <c r="H856" t="s">
        <v>5940</v>
      </c>
      <c r="I856" t="s">
        <v>5940</v>
      </c>
      <c r="J856">
        <v>1</v>
      </c>
      <c r="K856">
        <v>330</v>
      </c>
      <c r="L856">
        <v>32640</v>
      </c>
      <c r="M856">
        <v>6885</v>
      </c>
      <c r="N856">
        <v>0</v>
      </c>
      <c r="O856">
        <v>3</v>
      </c>
      <c r="P856">
        <v>8</v>
      </c>
      <c r="R856">
        <v>4307054</v>
      </c>
      <c r="S856">
        <v>330</v>
      </c>
      <c r="T856">
        <v>6615</v>
      </c>
      <c r="U856">
        <v>2131</v>
      </c>
      <c r="V856" t="s">
        <v>5940</v>
      </c>
      <c r="W856" t="s">
        <v>5940</v>
      </c>
      <c r="X856">
        <v>1</v>
      </c>
      <c r="Z856">
        <v>2209658</v>
      </c>
      <c r="AB856">
        <v>40</v>
      </c>
      <c r="AC856">
        <v>2209658</v>
      </c>
      <c r="AD856" t="s">
        <v>6794</v>
      </c>
      <c r="AE856">
        <v>6</v>
      </c>
      <c r="AF856">
        <v>2209658</v>
      </c>
      <c r="AG856" t="s">
        <v>6794</v>
      </c>
      <c r="AH856" t="s">
        <v>5940</v>
      </c>
      <c r="AI856">
        <v>2209658</v>
      </c>
      <c r="AJ856" t="s">
        <v>6794</v>
      </c>
      <c r="AK856">
        <v>280</v>
      </c>
      <c r="AL856">
        <v>2209658</v>
      </c>
      <c r="AM856" t="s">
        <v>6794</v>
      </c>
      <c r="AN856" t="s">
        <v>5940</v>
      </c>
      <c r="AO856">
        <v>0</v>
      </c>
      <c r="AP856">
        <v>2210052</v>
      </c>
      <c r="AQ856" t="s">
        <v>6804</v>
      </c>
      <c r="AR856">
        <v>267</v>
      </c>
    </row>
    <row r="857" spans="1:44" x14ac:dyDescent="0.25">
      <c r="A857">
        <v>4307203</v>
      </c>
      <c r="B857">
        <v>1</v>
      </c>
      <c r="C857" t="s">
        <v>894</v>
      </c>
      <c r="D857" t="s">
        <v>2447</v>
      </c>
      <c r="E857">
        <v>1500</v>
      </c>
      <c r="F857">
        <v>1530</v>
      </c>
      <c r="G857">
        <v>4212</v>
      </c>
      <c r="H857" t="s">
        <v>5940</v>
      </c>
      <c r="I857" t="s">
        <v>5940</v>
      </c>
      <c r="J857">
        <v>177</v>
      </c>
      <c r="K857">
        <v>3000</v>
      </c>
      <c r="L857">
        <v>5814</v>
      </c>
      <c r="M857">
        <v>10080</v>
      </c>
      <c r="N857">
        <v>0</v>
      </c>
      <c r="O857">
        <v>9</v>
      </c>
      <c r="P857">
        <v>230</v>
      </c>
      <c r="R857">
        <v>4307203</v>
      </c>
      <c r="S857">
        <v>1500</v>
      </c>
      <c r="T857">
        <v>1530</v>
      </c>
      <c r="U857">
        <v>4212</v>
      </c>
      <c r="V857" t="s">
        <v>5940</v>
      </c>
      <c r="W857" t="s">
        <v>5940</v>
      </c>
      <c r="X857">
        <v>177</v>
      </c>
      <c r="Z857">
        <v>2209708</v>
      </c>
      <c r="AB857" t="s">
        <v>5940</v>
      </c>
      <c r="AC857">
        <v>2209708</v>
      </c>
      <c r="AD857" t="s">
        <v>6795</v>
      </c>
      <c r="AE857">
        <v>249</v>
      </c>
      <c r="AF857">
        <v>2209708</v>
      </c>
      <c r="AG857" t="s">
        <v>6795</v>
      </c>
      <c r="AH857" t="s">
        <v>5940</v>
      </c>
      <c r="AI857">
        <v>2209708</v>
      </c>
      <c r="AJ857" t="s">
        <v>6795</v>
      </c>
      <c r="AK857">
        <v>215</v>
      </c>
      <c r="AL857">
        <v>2209708</v>
      </c>
      <c r="AM857" t="s">
        <v>6795</v>
      </c>
      <c r="AN857" t="s">
        <v>5940</v>
      </c>
      <c r="AO857">
        <v>0</v>
      </c>
      <c r="AP857">
        <v>2210102</v>
      </c>
      <c r="AQ857" t="s">
        <v>6805</v>
      </c>
      <c r="AR857">
        <v>1050</v>
      </c>
    </row>
    <row r="858" spans="1:44" x14ac:dyDescent="0.25">
      <c r="A858">
        <v>4307302</v>
      </c>
      <c r="B858">
        <v>1</v>
      </c>
      <c r="C858" t="s">
        <v>894</v>
      </c>
      <c r="D858" t="s">
        <v>2448</v>
      </c>
      <c r="E858">
        <v>2000</v>
      </c>
      <c r="F858">
        <v>9000</v>
      </c>
      <c r="G858">
        <v>6600</v>
      </c>
      <c r="H858" t="s">
        <v>5940</v>
      </c>
      <c r="I858">
        <v>229</v>
      </c>
      <c r="J858">
        <v>346</v>
      </c>
      <c r="K858">
        <v>2400</v>
      </c>
      <c r="L858">
        <v>15000</v>
      </c>
      <c r="M858">
        <v>22050</v>
      </c>
      <c r="N858">
        <v>0</v>
      </c>
      <c r="O858">
        <v>140</v>
      </c>
      <c r="P858">
        <v>544</v>
      </c>
      <c r="R858">
        <v>4307302</v>
      </c>
      <c r="S858">
        <v>2000</v>
      </c>
      <c r="T858">
        <v>9000</v>
      </c>
      <c r="U858">
        <v>6600</v>
      </c>
      <c r="V858" t="s">
        <v>5940</v>
      </c>
      <c r="W858">
        <v>229</v>
      </c>
      <c r="X858">
        <v>346</v>
      </c>
      <c r="Z858">
        <v>2209757</v>
      </c>
      <c r="AB858" t="s">
        <v>5940</v>
      </c>
      <c r="AC858">
        <v>2209757</v>
      </c>
      <c r="AD858" t="s">
        <v>6796</v>
      </c>
      <c r="AE858">
        <v>120</v>
      </c>
      <c r="AF858">
        <v>2209757</v>
      </c>
      <c r="AG858" t="s">
        <v>6796</v>
      </c>
      <c r="AH858" t="s">
        <v>5940</v>
      </c>
      <c r="AI858">
        <v>2209757</v>
      </c>
      <c r="AJ858" t="s">
        <v>6796</v>
      </c>
      <c r="AK858">
        <v>80</v>
      </c>
      <c r="AL858">
        <v>2209757</v>
      </c>
      <c r="AM858" t="s">
        <v>6796</v>
      </c>
      <c r="AN858" t="s">
        <v>5940</v>
      </c>
      <c r="AO858">
        <v>0</v>
      </c>
      <c r="AP858">
        <v>2210201</v>
      </c>
      <c r="AQ858" t="s">
        <v>6806</v>
      </c>
      <c r="AR858">
        <v>1129</v>
      </c>
    </row>
    <row r="859" spans="1:44" x14ac:dyDescent="0.25">
      <c r="A859">
        <v>4307401</v>
      </c>
      <c r="B859">
        <v>1</v>
      </c>
      <c r="C859" t="s">
        <v>894</v>
      </c>
      <c r="D859" t="s">
        <v>2449</v>
      </c>
      <c r="E859">
        <v>42</v>
      </c>
      <c r="F859">
        <v>14175</v>
      </c>
      <c r="G859">
        <v>9720</v>
      </c>
      <c r="H859" t="s">
        <v>5940</v>
      </c>
      <c r="I859" t="s">
        <v>5940</v>
      </c>
      <c r="J859">
        <v>130</v>
      </c>
      <c r="K859">
        <v>90</v>
      </c>
      <c r="L859">
        <v>27300</v>
      </c>
      <c r="M859">
        <v>40800</v>
      </c>
      <c r="N859">
        <v>0</v>
      </c>
      <c r="O859">
        <v>0</v>
      </c>
      <c r="P859">
        <v>450</v>
      </c>
      <c r="R859">
        <v>4307401</v>
      </c>
      <c r="S859">
        <v>42</v>
      </c>
      <c r="T859">
        <v>14175</v>
      </c>
      <c r="U859">
        <v>9720</v>
      </c>
      <c r="V859" t="s">
        <v>5940</v>
      </c>
      <c r="W859" t="s">
        <v>5940</v>
      </c>
      <c r="X859">
        <v>130</v>
      </c>
      <c r="Z859">
        <v>2209807</v>
      </c>
      <c r="AB859" t="s">
        <v>5940</v>
      </c>
      <c r="AC859">
        <v>2209807</v>
      </c>
      <c r="AD859" t="s">
        <v>6797</v>
      </c>
      <c r="AE859">
        <v>245</v>
      </c>
      <c r="AF859">
        <v>2209807</v>
      </c>
      <c r="AG859" t="s">
        <v>6797</v>
      </c>
      <c r="AH859" t="s">
        <v>5940</v>
      </c>
      <c r="AI859">
        <v>2209807</v>
      </c>
      <c r="AJ859" t="s">
        <v>6797</v>
      </c>
      <c r="AK859">
        <v>18</v>
      </c>
      <c r="AL859">
        <v>2209807</v>
      </c>
      <c r="AM859" t="s">
        <v>6797</v>
      </c>
      <c r="AN859" t="s">
        <v>5940</v>
      </c>
      <c r="AO859">
        <v>0</v>
      </c>
      <c r="AP859">
        <v>2210300</v>
      </c>
      <c r="AQ859" t="s">
        <v>6807</v>
      </c>
      <c r="AR859">
        <v>324</v>
      </c>
    </row>
    <row r="860" spans="1:44" x14ac:dyDescent="0.25">
      <c r="A860">
        <v>4307450</v>
      </c>
      <c r="B860">
        <v>1</v>
      </c>
      <c r="C860" t="s">
        <v>894</v>
      </c>
      <c r="D860" t="s">
        <v>2450</v>
      </c>
      <c r="E860">
        <v>1960</v>
      </c>
      <c r="F860">
        <v>2100</v>
      </c>
      <c r="G860">
        <v>1380</v>
      </c>
      <c r="H860" t="s">
        <v>5940</v>
      </c>
      <c r="I860" t="s">
        <v>5940</v>
      </c>
      <c r="J860">
        <v>15</v>
      </c>
      <c r="K860">
        <v>1960</v>
      </c>
      <c r="L860">
        <v>7200</v>
      </c>
      <c r="M860">
        <v>4950</v>
      </c>
      <c r="N860">
        <v>0</v>
      </c>
      <c r="O860">
        <v>0</v>
      </c>
      <c r="P860">
        <v>40</v>
      </c>
      <c r="R860">
        <v>4307450</v>
      </c>
      <c r="S860">
        <v>1960</v>
      </c>
      <c r="T860">
        <v>2100</v>
      </c>
      <c r="U860">
        <v>1380</v>
      </c>
      <c r="V860" t="s">
        <v>5940</v>
      </c>
      <c r="W860" t="s">
        <v>5940</v>
      </c>
      <c r="X860">
        <v>15</v>
      </c>
      <c r="Z860">
        <v>2209856</v>
      </c>
      <c r="AB860" t="s">
        <v>5940</v>
      </c>
      <c r="AC860">
        <v>2209856</v>
      </c>
      <c r="AD860" t="s">
        <v>6798</v>
      </c>
      <c r="AE860">
        <v>34</v>
      </c>
      <c r="AF860">
        <v>2209856</v>
      </c>
      <c r="AG860" t="s">
        <v>6798</v>
      </c>
      <c r="AH860">
        <v>120</v>
      </c>
      <c r="AI860">
        <v>2209856</v>
      </c>
      <c r="AJ860" t="s">
        <v>6798</v>
      </c>
      <c r="AK860">
        <v>132</v>
      </c>
      <c r="AL860">
        <v>2209856</v>
      </c>
      <c r="AM860" t="s">
        <v>6798</v>
      </c>
      <c r="AN860" t="s">
        <v>5940</v>
      </c>
      <c r="AO860">
        <v>0</v>
      </c>
      <c r="AP860">
        <v>2210359</v>
      </c>
      <c r="AQ860" t="s">
        <v>6808</v>
      </c>
      <c r="AR860">
        <v>221</v>
      </c>
    </row>
    <row r="861" spans="1:44" x14ac:dyDescent="0.25">
      <c r="A861">
        <v>4307500</v>
      </c>
      <c r="B861">
        <v>1</v>
      </c>
      <c r="C861" t="s">
        <v>894</v>
      </c>
      <c r="D861" t="s">
        <v>2451</v>
      </c>
      <c r="E861">
        <v>128</v>
      </c>
      <c r="F861">
        <v>28656</v>
      </c>
      <c r="G861">
        <v>3864</v>
      </c>
      <c r="H861" t="s">
        <v>5940</v>
      </c>
      <c r="I861">
        <v>7</v>
      </c>
      <c r="J861">
        <v>14</v>
      </c>
      <c r="K861">
        <v>360</v>
      </c>
      <c r="L861">
        <v>76800</v>
      </c>
      <c r="M861">
        <v>10710</v>
      </c>
      <c r="N861">
        <v>0</v>
      </c>
      <c r="O861">
        <v>20</v>
      </c>
      <c r="P861">
        <v>105</v>
      </c>
      <c r="R861">
        <v>4307500</v>
      </c>
      <c r="S861">
        <v>128</v>
      </c>
      <c r="T861">
        <v>28656</v>
      </c>
      <c r="U861">
        <v>3864</v>
      </c>
      <c r="V861" t="s">
        <v>5940</v>
      </c>
      <c r="W861">
        <v>7</v>
      </c>
      <c r="X861">
        <v>14</v>
      </c>
      <c r="Z861">
        <v>2209872</v>
      </c>
      <c r="AB861" t="s">
        <v>5940</v>
      </c>
      <c r="AC861">
        <v>2209872</v>
      </c>
      <c r="AD861" t="s">
        <v>6799</v>
      </c>
      <c r="AE861">
        <v>1</v>
      </c>
      <c r="AF861">
        <v>2209872</v>
      </c>
      <c r="AG861" t="s">
        <v>6799</v>
      </c>
      <c r="AH861">
        <v>1152</v>
      </c>
      <c r="AI861">
        <v>2209872</v>
      </c>
      <c r="AJ861" t="s">
        <v>6799</v>
      </c>
      <c r="AK861">
        <v>111</v>
      </c>
      <c r="AL861">
        <v>2209872</v>
      </c>
      <c r="AM861" t="s">
        <v>6799</v>
      </c>
      <c r="AN861" t="s">
        <v>5940</v>
      </c>
      <c r="AO861">
        <v>0</v>
      </c>
      <c r="AP861">
        <v>2210375</v>
      </c>
      <c r="AQ861" t="s">
        <v>6809</v>
      </c>
      <c r="AR861">
        <v>208</v>
      </c>
    </row>
    <row r="862" spans="1:44" x14ac:dyDescent="0.25">
      <c r="A862">
        <v>4307559</v>
      </c>
      <c r="B862">
        <v>1</v>
      </c>
      <c r="C862" t="s">
        <v>894</v>
      </c>
      <c r="D862" t="s">
        <v>2452</v>
      </c>
      <c r="E862">
        <v>300</v>
      </c>
      <c r="F862">
        <v>3072</v>
      </c>
      <c r="G862">
        <v>2087</v>
      </c>
      <c r="H862" t="s">
        <v>5940</v>
      </c>
      <c r="I862" t="s">
        <v>5940</v>
      </c>
      <c r="J862">
        <v>3</v>
      </c>
      <c r="K862">
        <v>600</v>
      </c>
      <c r="L862">
        <v>12763</v>
      </c>
      <c r="M862">
        <v>3960</v>
      </c>
      <c r="N862">
        <v>0</v>
      </c>
      <c r="O862">
        <v>0</v>
      </c>
      <c r="P862">
        <v>8</v>
      </c>
      <c r="R862">
        <v>4307559</v>
      </c>
      <c r="S862">
        <v>300</v>
      </c>
      <c r="T862">
        <v>3072</v>
      </c>
      <c r="U862">
        <v>2087</v>
      </c>
      <c r="V862" t="s">
        <v>5940</v>
      </c>
      <c r="W862" t="s">
        <v>5940</v>
      </c>
      <c r="X862">
        <v>3</v>
      </c>
      <c r="Z862">
        <v>2209906</v>
      </c>
      <c r="AB862" t="s">
        <v>5940</v>
      </c>
      <c r="AC862">
        <v>2209906</v>
      </c>
      <c r="AD862" t="s">
        <v>6800</v>
      </c>
      <c r="AE862">
        <v>94</v>
      </c>
      <c r="AF862">
        <v>2209906</v>
      </c>
      <c r="AG862" t="s">
        <v>6800</v>
      </c>
      <c r="AH862" t="s">
        <v>5940</v>
      </c>
      <c r="AI862">
        <v>2209906</v>
      </c>
      <c r="AJ862" t="s">
        <v>6800</v>
      </c>
      <c r="AK862">
        <v>66</v>
      </c>
      <c r="AL862">
        <v>2209906</v>
      </c>
      <c r="AM862" t="s">
        <v>6800</v>
      </c>
      <c r="AN862" t="s">
        <v>5940</v>
      </c>
      <c r="AO862">
        <v>0</v>
      </c>
      <c r="AP862">
        <v>2210383</v>
      </c>
      <c r="AQ862" t="s">
        <v>6810</v>
      </c>
      <c r="AR862">
        <v>47</v>
      </c>
    </row>
    <row r="863" spans="1:44" x14ac:dyDescent="0.25">
      <c r="A863">
        <v>4307609</v>
      </c>
      <c r="B863">
        <v>1</v>
      </c>
      <c r="C863" t="s">
        <v>894</v>
      </c>
      <c r="D863" t="s">
        <v>2453</v>
      </c>
      <c r="E863">
        <v>490</v>
      </c>
      <c r="F863" t="s">
        <v>5940</v>
      </c>
      <c r="G863">
        <v>59</v>
      </c>
      <c r="H863" t="s">
        <v>5940</v>
      </c>
      <c r="I863" t="s">
        <v>5940</v>
      </c>
      <c r="J863">
        <v>8</v>
      </c>
      <c r="K863">
        <v>1200</v>
      </c>
      <c r="L863">
        <v>0</v>
      </c>
      <c r="M863">
        <v>480</v>
      </c>
      <c r="N863">
        <v>0</v>
      </c>
      <c r="O863">
        <v>0</v>
      </c>
      <c r="P863">
        <v>12</v>
      </c>
      <c r="R863">
        <v>4307609</v>
      </c>
      <c r="S863">
        <v>490</v>
      </c>
      <c r="T863" t="s">
        <v>5940</v>
      </c>
      <c r="U863">
        <v>59</v>
      </c>
      <c r="V863" t="s">
        <v>5940</v>
      </c>
      <c r="W863" t="s">
        <v>5940</v>
      </c>
      <c r="X863">
        <v>8</v>
      </c>
      <c r="Z863">
        <v>2209955</v>
      </c>
      <c r="AB863" t="s">
        <v>5940</v>
      </c>
      <c r="AC863">
        <v>2209955</v>
      </c>
      <c r="AD863" t="s">
        <v>6801</v>
      </c>
      <c r="AE863">
        <v>133</v>
      </c>
      <c r="AF863">
        <v>2209955</v>
      </c>
      <c r="AG863" t="s">
        <v>6801</v>
      </c>
      <c r="AH863">
        <v>420</v>
      </c>
      <c r="AI863">
        <v>2209955</v>
      </c>
      <c r="AJ863" t="s">
        <v>6801</v>
      </c>
      <c r="AK863">
        <v>141</v>
      </c>
      <c r="AL863">
        <v>2209955</v>
      </c>
      <c r="AM863" t="s">
        <v>6801</v>
      </c>
      <c r="AN863" t="s">
        <v>5940</v>
      </c>
      <c r="AO863">
        <v>0</v>
      </c>
      <c r="AP863">
        <v>2210391</v>
      </c>
      <c r="AQ863" t="s">
        <v>6811</v>
      </c>
      <c r="AR863">
        <v>1272</v>
      </c>
    </row>
    <row r="864" spans="1:44" x14ac:dyDescent="0.25">
      <c r="A864">
        <v>4307708</v>
      </c>
      <c r="B864">
        <v>1</v>
      </c>
      <c r="C864" t="s">
        <v>894</v>
      </c>
      <c r="D864" t="s">
        <v>2454</v>
      </c>
      <c r="E864" t="s">
        <v>5940</v>
      </c>
      <c r="F864" t="s">
        <v>5940</v>
      </c>
      <c r="G864">
        <v>0</v>
      </c>
      <c r="H864" t="s">
        <v>5940</v>
      </c>
      <c r="I864">
        <v>1932</v>
      </c>
      <c r="J864" t="s">
        <v>5940</v>
      </c>
      <c r="K864">
        <v>0</v>
      </c>
      <c r="L864">
        <v>0</v>
      </c>
      <c r="M864">
        <v>0</v>
      </c>
      <c r="N864">
        <v>0</v>
      </c>
      <c r="O864">
        <v>2100</v>
      </c>
      <c r="P864">
        <v>0</v>
      </c>
      <c r="R864">
        <v>4307708</v>
      </c>
      <c r="S864" t="s">
        <v>5940</v>
      </c>
      <c r="T864" t="s">
        <v>5940</v>
      </c>
      <c r="U864">
        <v>0</v>
      </c>
      <c r="V864" t="s">
        <v>5940</v>
      </c>
      <c r="W864">
        <v>1932</v>
      </c>
      <c r="X864" t="s">
        <v>5940</v>
      </c>
      <c r="Z864">
        <v>2209971</v>
      </c>
      <c r="AB864" t="s">
        <v>5940</v>
      </c>
      <c r="AC864">
        <v>2209971</v>
      </c>
      <c r="AD864" t="s">
        <v>6802</v>
      </c>
      <c r="AE864">
        <v>126</v>
      </c>
      <c r="AF864">
        <v>2209971</v>
      </c>
      <c r="AG864" t="s">
        <v>6802</v>
      </c>
      <c r="AH864" t="s">
        <v>5940</v>
      </c>
      <c r="AI864">
        <v>2209971</v>
      </c>
      <c r="AJ864" t="s">
        <v>6802</v>
      </c>
      <c r="AK864">
        <v>5</v>
      </c>
      <c r="AL864">
        <v>2209971</v>
      </c>
      <c r="AM864" t="s">
        <v>6802</v>
      </c>
      <c r="AN864" t="s">
        <v>5940</v>
      </c>
      <c r="AO864">
        <v>0</v>
      </c>
      <c r="AP864">
        <v>2210409</v>
      </c>
      <c r="AQ864" t="s">
        <v>6812</v>
      </c>
      <c r="AR864">
        <v>1204</v>
      </c>
    </row>
    <row r="865" spans="1:44" x14ac:dyDescent="0.25">
      <c r="A865">
        <v>4307807</v>
      </c>
      <c r="B865">
        <v>1</v>
      </c>
      <c r="C865" t="s">
        <v>894</v>
      </c>
      <c r="D865" t="s">
        <v>2455</v>
      </c>
      <c r="E865">
        <v>800</v>
      </c>
      <c r="F865">
        <v>24</v>
      </c>
      <c r="G865">
        <v>2700</v>
      </c>
      <c r="H865" t="s">
        <v>5940</v>
      </c>
      <c r="I865" t="s">
        <v>5940</v>
      </c>
      <c r="J865">
        <v>21</v>
      </c>
      <c r="K865">
        <v>10800</v>
      </c>
      <c r="L865">
        <v>1365</v>
      </c>
      <c r="M865">
        <v>10500</v>
      </c>
      <c r="N865">
        <v>0</v>
      </c>
      <c r="O865">
        <v>0</v>
      </c>
      <c r="P865">
        <v>72</v>
      </c>
      <c r="R865">
        <v>4307807</v>
      </c>
      <c r="S865">
        <v>800</v>
      </c>
      <c r="T865">
        <v>24</v>
      </c>
      <c r="U865">
        <v>2700</v>
      </c>
      <c r="V865" t="s">
        <v>5940</v>
      </c>
      <c r="W865" t="s">
        <v>5940</v>
      </c>
      <c r="X865">
        <v>21</v>
      </c>
      <c r="Z865">
        <v>2210003</v>
      </c>
      <c r="AB865">
        <v>10</v>
      </c>
      <c r="AC865">
        <v>2210003</v>
      </c>
      <c r="AD865" t="s">
        <v>6803</v>
      </c>
      <c r="AE865">
        <v>12</v>
      </c>
      <c r="AF865">
        <v>2210003</v>
      </c>
      <c r="AG865" t="s">
        <v>6803</v>
      </c>
      <c r="AH865" t="s">
        <v>5940</v>
      </c>
      <c r="AI865">
        <v>2210003</v>
      </c>
      <c r="AJ865" t="s">
        <v>6803</v>
      </c>
      <c r="AK865">
        <v>221</v>
      </c>
      <c r="AL865">
        <v>2210003</v>
      </c>
      <c r="AM865" t="s">
        <v>6803</v>
      </c>
      <c r="AN865" t="s">
        <v>5940</v>
      </c>
      <c r="AO865">
        <v>0</v>
      </c>
      <c r="AP865">
        <v>2210508</v>
      </c>
      <c r="AQ865" t="s">
        <v>6813</v>
      </c>
      <c r="AR865">
        <v>1249</v>
      </c>
    </row>
    <row r="866" spans="1:44" x14ac:dyDescent="0.25">
      <c r="A866">
        <v>4307815</v>
      </c>
      <c r="B866">
        <v>1</v>
      </c>
      <c r="C866" t="s">
        <v>894</v>
      </c>
      <c r="D866" t="s">
        <v>2456</v>
      </c>
      <c r="E866">
        <v>240</v>
      </c>
      <c r="F866">
        <v>6835</v>
      </c>
      <c r="G866">
        <v>600</v>
      </c>
      <c r="H866" t="s">
        <v>5940</v>
      </c>
      <c r="I866" t="s">
        <v>5940</v>
      </c>
      <c r="J866">
        <v>504</v>
      </c>
      <c r="K866">
        <v>480</v>
      </c>
      <c r="L866">
        <v>25536</v>
      </c>
      <c r="M866">
        <v>4800</v>
      </c>
      <c r="N866">
        <v>0</v>
      </c>
      <c r="O866">
        <v>0</v>
      </c>
      <c r="P866">
        <v>855</v>
      </c>
      <c r="R866">
        <v>4307815</v>
      </c>
      <c r="S866">
        <v>240</v>
      </c>
      <c r="T866">
        <v>6835</v>
      </c>
      <c r="U866">
        <v>600</v>
      </c>
      <c r="V866" t="s">
        <v>5940</v>
      </c>
      <c r="W866" t="s">
        <v>5940</v>
      </c>
      <c r="X866">
        <v>504</v>
      </c>
      <c r="Z866">
        <v>2210052</v>
      </c>
      <c r="AB866" t="s">
        <v>5940</v>
      </c>
      <c r="AC866">
        <v>2210052</v>
      </c>
      <c r="AD866" t="s">
        <v>6804</v>
      </c>
      <c r="AE866">
        <v>671</v>
      </c>
      <c r="AF866">
        <v>2210052</v>
      </c>
      <c r="AG866" t="s">
        <v>6804</v>
      </c>
      <c r="AH866">
        <v>448</v>
      </c>
      <c r="AI866">
        <v>2210052</v>
      </c>
      <c r="AJ866" t="s">
        <v>6804</v>
      </c>
      <c r="AK866">
        <v>55</v>
      </c>
      <c r="AL866">
        <v>2210052</v>
      </c>
      <c r="AM866" t="s">
        <v>6804</v>
      </c>
      <c r="AN866" t="s">
        <v>5940</v>
      </c>
      <c r="AO866">
        <v>0</v>
      </c>
      <c r="AP866">
        <v>2210607</v>
      </c>
      <c r="AQ866" t="s">
        <v>6814</v>
      </c>
      <c r="AR866">
        <v>1904</v>
      </c>
    </row>
    <row r="867" spans="1:44" x14ac:dyDescent="0.25">
      <c r="A867">
        <v>4307831</v>
      </c>
      <c r="B867">
        <v>1</v>
      </c>
      <c r="C867" t="s">
        <v>894</v>
      </c>
      <c r="D867" t="s">
        <v>2457</v>
      </c>
      <c r="E867">
        <v>1200</v>
      </c>
      <c r="F867">
        <v>4320</v>
      </c>
      <c r="G867">
        <v>960</v>
      </c>
      <c r="H867" t="s">
        <v>5940</v>
      </c>
      <c r="I867" t="s">
        <v>5940</v>
      </c>
      <c r="J867">
        <v>68</v>
      </c>
      <c r="K867">
        <v>1200</v>
      </c>
      <c r="L867">
        <v>52500</v>
      </c>
      <c r="M867">
        <v>10500</v>
      </c>
      <c r="N867">
        <v>0</v>
      </c>
      <c r="O867">
        <v>1</v>
      </c>
      <c r="P867">
        <v>9</v>
      </c>
      <c r="R867">
        <v>4307831</v>
      </c>
      <c r="S867">
        <v>1200</v>
      </c>
      <c r="T867">
        <v>4320</v>
      </c>
      <c r="U867">
        <v>960</v>
      </c>
      <c r="V867" t="s">
        <v>5940</v>
      </c>
      <c r="W867" t="s">
        <v>5940</v>
      </c>
      <c r="X867">
        <v>68</v>
      </c>
      <c r="Z867">
        <v>2210102</v>
      </c>
      <c r="AB867" t="s">
        <v>5940</v>
      </c>
      <c r="AC867">
        <v>2210102</v>
      </c>
      <c r="AD867" t="s">
        <v>6805</v>
      </c>
      <c r="AE867">
        <v>270</v>
      </c>
      <c r="AF867">
        <v>2210102</v>
      </c>
      <c r="AG867" t="s">
        <v>6805</v>
      </c>
      <c r="AH867" t="s">
        <v>5940</v>
      </c>
      <c r="AI867">
        <v>2210102</v>
      </c>
      <c r="AJ867" t="s">
        <v>6805</v>
      </c>
      <c r="AK867">
        <v>40</v>
      </c>
      <c r="AL867">
        <v>2210102</v>
      </c>
      <c r="AM867" t="s">
        <v>6805</v>
      </c>
      <c r="AN867" t="s">
        <v>5940</v>
      </c>
      <c r="AO867">
        <v>0</v>
      </c>
      <c r="AP867">
        <v>2210623</v>
      </c>
      <c r="AQ867" t="s">
        <v>6815</v>
      </c>
      <c r="AR867">
        <v>672</v>
      </c>
    </row>
    <row r="868" spans="1:44" x14ac:dyDescent="0.25">
      <c r="A868">
        <v>4307864</v>
      </c>
      <c r="B868">
        <v>1</v>
      </c>
      <c r="C868" t="s">
        <v>894</v>
      </c>
      <c r="D868" t="s">
        <v>2458</v>
      </c>
      <c r="E868">
        <v>225</v>
      </c>
      <c r="F868">
        <v>48</v>
      </c>
      <c r="G868">
        <v>3456</v>
      </c>
      <c r="H868" t="s">
        <v>5940</v>
      </c>
      <c r="I868" t="s">
        <v>5940</v>
      </c>
      <c r="J868">
        <v>20</v>
      </c>
      <c r="K868">
        <v>225</v>
      </c>
      <c r="L868">
        <v>480</v>
      </c>
      <c r="M868">
        <v>10800</v>
      </c>
      <c r="N868">
        <v>0</v>
      </c>
      <c r="O868">
        <v>0</v>
      </c>
      <c r="P868">
        <v>27</v>
      </c>
      <c r="R868">
        <v>4307864</v>
      </c>
      <c r="S868">
        <v>225</v>
      </c>
      <c r="T868">
        <v>48</v>
      </c>
      <c r="U868">
        <v>3456</v>
      </c>
      <c r="V868" t="s">
        <v>5940</v>
      </c>
      <c r="W868" t="s">
        <v>5940</v>
      </c>
      <c r="X868">
        <v>20</v>
      </c>
      <c r="Z868">
        <v>2210201</v>
      </c>
      <c r="AB868" t="s">
        <v>5940</v>
      </c>
      <c r="AC868">
        <v>2210201</v>
      </c>
      <c r="AD868" t="s">
        <v>6806</v>
      </c>
      <c r="AE868">
        <v>8</v>
      </c>
      <c r="AF868">
        <v>2210201</v>
      </c>
      <c r="AG868" t="s">
        <v>6806</v>
      </c>
      <c r="AH868" t="s">
        <v>5940</v>
      </c>
      <c r="AI868">
        <v>2210201</v>
      </c>
      <c r="AJ868" t="s">
        <v>6806</v>
      </c>
      <c r="AK868">
        <v>609</v>
      </c>
      <c r="AL868">
        <v>2210201</v>
      </c>
      <c r="AM868" t="s">
        <v>6806</v>
      </c>
      <c r="AN868" t="s">
        <v>5940</v>
      </c>
      <c r="AO868">
        <v>0</v>
      </c>
      <c r="AP868">
        <v>2210631</v>
      </c>
      <c r="AQ868" t="s">
        <v>6816</v>
      </c>
      <c r="AR868">
        <v>140</v>
      </c>
    </row>
    <row r="869" spans="1:44" x14ac:dyDescent="0.25">
      <c r="A869">
        <v>4307906</v>
      </c>
      <c r="B869">
        <v>1</v>
      </c>
      <c r="C869" t="s">
        <v>894</v>
      </c>
      <c r="D869" t="s">
        <v>2459</v>
      </c>
      <c r="E869" t="s">
        <v>5940</v>
      </c>
      <c r="F869" t="s">
        <v>5940</v>
      </c>
      <c r="G869">
        <v>3360</v>
      </c>
      <c r="H869" t="s">
        <v>5940</v>
      </c>
      <c r="I869">
        <v>3</v>
      </c>
      <c r="J869">
        <v>26</v>
      </c>
      <c r="K869">
        <v>0</v>
      </c>
      <c r="L869">
        <v>0</v>
      </c>
      <c r="M869">
        <v>8640</v>
      </c>
      <c r="N869">
        <v>0</v>
      </c>
      <c r="O869">
        <v>0</v>
      </c>
      <c r="P869">
        <v>60</v>
      </c>
      <c r="R869">
        <v>4307906</v>
      </c>
      <c r="S869" t="s">
        <v>5940</v>
      </c>
      <c r="T869" t="s">
        <v>5940</v>
      </c>
      <c r="U869">
        <v>3360</v>
      </c>
      <c r="V869" t="s">
        <v>5940</v>
      </c>
      <c r="W869">
        <v>3</v>
      </c>
      <c r="X869">
        <v>26</v>
      </c>
      <c r="Z869">
        <v>2210300</v>
      </c>
      <c r="AB869">
        <v>16</v>
      </c>
      <c r="AC869">
        <v>2210300</v>
      </c>
      <c r="AD869" t="s">
        <v>6807</v>
      </c>
      <c r="AE869" t="s">
        <v>5940</v>
      </c>
      <c r="AF869">
        <v>2210300</v>
      </c>
      <c r="AG869" t="s">
        <v>6807</v>
      </c>
      <c r="AH869" t="s">
        <v>5940</v>
      </c>
      <c r="AI869">
        <v>2210300</v>
      </c>
      <c r="AJ869" t="s">
        <v>6807</v>
      </c>
      <c r="AK869">
        <v>296</v>
      </c>
      <c r="AL869">
        <v>2210300</v>
      </c>
      <c r="AM869" t="s">
        <v>6807</v>
      </c>
      <c r="AN869" t="s">
        <v>5940</v>
      </c>
      <c r="AO869">
        <v>0</v>
      </c>
      <c r="AP869">
        <v>2210656</v>
      </c>
      <c r="AQ869" t="s">
        <v>6817</v>
      </c>
      <c r="AR869">
        <v>453</v>
      </c>
    </row>
    <row r="870" spans="1:44" x14ac:dyDescent="0.25">
      <c r="A870">
        <v>4308003</v>
      </c>
      <c r="B870">
        <v>1</v>
      </c>
      <c r="C870" t="s">
        <v>894</v>
      </c>
      <c r="D870" t="s">
        <v>2460</v>
      </c>
      <c r="E870">
        <v>10000</v>
      </c>
      <c r="F870">
        <v>288</v>
      </c>
      <c r="G870">
        <v>450</v>
      </c>
      <c r="H870" t="s">
        <v>5940</v>
      </c>
      <c r="I870">
        <v>13185</v>
      </c>
      <c r="J870">
        <v>480</v>
      </c>
      <c r="K870">
        <v>10000</v>
      </c>
      <c r="L870">
        <v>1610</v>
      </c>
      <c r="M870">
        <v>3360</v>
      </c>
      <c r="N870">
        <v>0</v>
      </c>
      <c r="O870">
        <v>13808</v>
      </c>
      <c r="P870">
        <v>541</v>
      </c>
      <c r="R870">
        <v>4308003</v>
      </c>
      <c r="S870">
        <v>10000</v>
      </c>
      <c r="T870">
        <v>288</v>
      </c>
      <c r="U870">
        <v>450</v>
      </c>
      <c r="V870" t="s">
        <v>5940</v>
      </c>
      <c r="W870">
        <v>13185</v>
      </c>
      <c r="X870">
        <v>480</v>
      </c>
      <c r="Z870">
        <v>2210359</v>
      </c>
      <c r="AB870" t="s">
        <v>5940</v>
      </c>
      <c r="AC870">
        <v>2210359</v>
      </c>
      <c r="AD870" t="s">
        <v>6808</v>
      </c>
      <c r="AE870" t="s">
        <v>5940</v>
      </c>
      <c r="AF870">
        <v>2210359</v>
      </c>
      <c r="AG870" t="s">
        <v>6808</v>
      </c>
      <c r="AH870" t="s">
        <v>5940</v>
      </c>
      <c r="AI870">
        <v>2210359</v>
      </c>
      <c r="AJ870" t="s">
        <v>6808</v>
      </c>
      <c r="AK870">
        <v>259</v>
      </c>
      <c r="AL870">
        <v>2210359</v>
      </c>
      <c r="AM870" t="s">
        <v>6808</v>
      </c>
      <c r="AN870" t="s">
        <v>5940</v>
      </c>
      <c r="AO870">
        <v>0</v>
      </c>
      <c r="AP870">
        <v>2210706</v>
      </c>
      <c r="AQ870" t="s">
        <v>6818</v>
      </c>
      <c r="AR870">
        <v>1835</v>
      </c>
    </row>
    <row r="871" spans="1:44" x14ac:dyDescent="0.25">
      <c r="A871">
        <v>4308052</v>
      </c>
      <c r="B871">
        <v>1</v>
      </c>
      <c r="C871" t="s">
        <v>894</v>
      </c>
      <c r="D871" t="s">
        <v>2461</v>
      </c>
      <c r="E871">
        <v>700</v>
      </c>
      <c r="F871">
        <v>2640</v>
      </c>
      <c r="G871">
        <v>816</v>
      </c>
      <c r="H871" t="s">
        <v>5940</v>
      </c>
      <c r="I871" t="s">
        <v>5940</v>
      </c>
      <c r="J871">
        <v>63</v>
      </c>
      <c r="K871">
        <v>880</v>
      </c>
      <c r="L871">
        <v>12240</v>
      </c>
      <c r="M871">
        <v>7800</v>
      </c>
      <c r="N871">
        <v>0</v>
      </c>
      <c r="O871">
        <v>15</v>
      </c>
      <c r="P871">
        <v>810</v>
      </c>
      <c r="R871">
        <v>4308052</v>
      </c>
      <c r="S871">
        <v>700</v>
      </c>
      <c r="T871">
        <v>2640</v>
      </c>
      <c r="U871">
        <v>816</v>
      </c>
      <c r="V871" t="s">
        <v>5940</v>
      </c>
      <c r="W871" t="s">
        <v>5940</v>
      </c>
      <c r="X871">
        <v>63</v>
      </c>
      <c r="Z871">
        <v>2210375</v>
      </c>
      <c r="AB871" t="s">
        <v>5940</v>
      </c>
      <c r="AC871">
        <v>2210375</v>
      </c>
      <c r="AD871" t="s">
        <v>6809</v>
      </c>
      <c r="AE871">
        <v>50</v>
      </c>
      <c r="AF871">
        <v>2210375</v>
      </c>
      <c r="AG871" t="s">
        <v>6809</v>
      </c>
      <c r="AH871" t="s">
        <v>5940</v>
      </c>
      <c r="AI871">
        <v>2210375</v>
      </c>
      <c r="AJ871" t="s">
        <v>6809</v>
      </c>
      <c r="AK871">
        <v>29</v>
      </c>
      <c r="AL871">
        <v>2210375</v>
      </c>
      <c r="AM871" t="s">
        <v>6809</v>
      </c>
      <c r="AN871" t="s">
        <v>5940</v>
      </c>
      <c r="AO871">
        <v>0</v>
      </c>
      <c r="AP871">
        <v>2210805</v>
      </c>
      <c r="AQ871" t="s">
        <v>6819</v>
      </c>
      <c r="AR871">
        <v>533</v>
      </c>
    </row>
    <row r="872" spans="1:44" x14ac:dyDescent="0.25">
      <c r="A872">
        <v>4308078</v>
      </c>
      <c r="B872">
        <v>1</v>
      </c>
      <c r="C872" t="s">
        <v>894</v>
      </c>
      <c r="D872" t="s">
        <v>2462</v>
      </c>
      <c r="E872">
        <v>300</v>
      </c>
      <c r="F872">
        <v>15</v>
      </c>
      <c r="G872">
        <v>432</v>
      </c>
      <c r="H872" t="s">
        <v>5940</v>
      </c>
      <c r="I872" t="s">
        <v>5940</v>
      </c>
      <c r="J872">
        <v>72</v>
      </c>
      <c r="K872">
        <v>400</v>
      </c>
      <c r="L872">
        <v>960</v>
      </c>
      <c r="M872">
        <v>1260</v>
      </c>
      <c r="N872">
        <v>0</v>
      </c>
      <c r="O872">
        <v>8</v>
      </c>
      <c r="P872">
        <v>65</v>
      </c>
      <c r="R872">
        <v>4308078</v>
      </c>
      <c r="S872">
        <v>300</v>
      </c>
      <c r="T872">
        <v>15</v>
      </c>
      <c r="U872">
        <v>432</v>
      </c>
      <c r="V872" t="s">
        <v>5940</v>
      </c>
      <c r="W872" t="s">
        <v>5940</v>
      </c>
      <c r="X872">
        <v>72</v>
      </c>
      <c r="Z872">
        <v>2210383</v>
      </c>
      <c r="AB872" t="s">
        <v>5940</v>
      </c>
      <c r="AC872">
        <v>2210383</v>
      </c>
      <c r="AD872" t="s">
        <v>6810</v>
      </c>
      <c r="AE872">
        <v>25</v>
      </c>
      <c r="AF872">
        <v>2210383</v>
      </c>
      <c r="AG872" t="s">
        <v>6810</v>
      </c>
      <c r="AH872" t="s">
        <v>5940</v>
      </c>
      <c r="AI872">
        <v>2210383</v>
      </c>
      <c r="AJ872" t="s">
        <v>6810</v>
      </c>
      <c r="AK872">
        <v>7</v>
      </c>
      <c r="AL872">
        <v>2210383</v>
      </c>
      <c r="AM872" t="s">
        <v>6810</v>
      </c>
      <c r="AN872" t="s">
        <v>5940</v>
      </c>
      <c r="AO872">
        <v>0</v>
      </c>
      <c r="AP872">
        <v>2210904</v>
      </c>
      <c r="AQ872" t="s">
        <v>6820</v>
      </c>
      <c r="AR872">
        <v>199</v>
      </c>
    </row>
    <row r="873" spans="1:44" x14ac:dyDescent="0.25">
      <c r="A873">
        <v>4308102</v>
      </c>
      <c r="B873">
        <v>1</v>
      </c>
      <c r="C873" t="s">
        <v>894</v>
      </c>
      <c r="D873" t="s">
        <v>2463</v>
      </c>
      <c r="E873">
        <v>1080</v>
      </c>
      <c r="F873">
        <v>1</v>
      </c>
      <c r="G873">
        <v>798</v>
      </c>
      <c r="H873" t="s">
        <v>5940</v>
      </c>
      <c r="I873">
        <v>5</v>
      </c>
      <c r="J873">
        <v>19</v>
      </c>
      <c r="K873">
        <v>1200</v>
      </c>
      <c r="L873">
        <v>1</v>
      </c>
      <c r="M873">
        <v>1026</v>
      </c>
      <c r="N873">
        <v>0</v>
      </c>
      <c r="O873">
        <v>10</v>
      </c>
      <c r="P873">
        <v>31</v>
      </c>
      <c r="R873">
        <v>4308102</v>
      </c>
      <c r="S873">
        <v>1080</v>
      </c>
      <c r="T873">
        <v>1</v>
      </c>
      <c r="U873">
        <v>798</v>
      </c>
      <c r="V873" t="s">
        <v>5940</v>
      </c>
      <c r="W873">
        <v>5</v>
      </c>
      <c r="X873">
        <v>19</v>
      </c>
      <c r="Z873">
        <v>2210391</v>
      </c>
      <c r="AB873" t="s">
        <v>5940</v>
      </c>
      <c r="AC873">
        <v>2210391</v>
      </c>
      <c r="AD873" t="s">
        <v>6811</v>
      </c>
      <c r="AE873">
        <v>235</v>
      </c>
      <c r="AF873">
        <v>2210391</v>
      </c>
      <c r="AG873" t="s">
        <v>6811</v>
      </c>
      <c r="AH873" t="s">
        <v>5940</v>
      </c>
      <c r="AI873">
        <v>2210391</v>
      </c>
      <c r="AJ873" t="s">
        <v>6811</v>
      </c>
      <c r="AK873">
        <v>69</v>
      </c>
      <c r="AL873">
        <v>2210391</v>
      </c>
      <c r="AM873" t="s">
        <v>6811</v>
      </c>
      <c r="AN873" t="s">
        <v>5940</v>
      </c>
      <c r="AO873">
        <v>0</v>
      </c>
      <c r="AP873">
        <v>2210938</v>
      </c>
      <c r="AQ873" t="s">
        <v>6821</v>
      </c>
      <c r="AR873">
        <v>286</v>
      </c>
    </row>
    <row r="874" spans="1:44" x14ac:dyDescent="0.25">
      <c r="A874">
        <v>4308201</v>
      </c>
      <c r="B874">
        <v>1</v>
      </c>
      <c r="C874" t="s">
        <v>894</v>
      </c>
      <c r="D874" t="s">
        <v>2464</v>
      </c>
      <c r="E874" t="s">
        <v>5940</v>
      </c>
      <c r="F874" t="s">
        <v>5940</v>
      </c>
      <c r="G874">
        <v>1075</v>
      </c>
      <c r="H874" t="s">
        <v>5940</v>
      </c>
      <c r="I874" t="s">
        <v>5940</v>
      </c>
      <c r="J874">
        <v>48</v>
      </c>
      <c r="K874">
        <v>0</v>
      </c>
      <c r="L874">
        <v>0</v>
      </c>
      <c r="M874">
        <v>2940</v>
      </c>
      <c r="N874">
        <v>0</v>
      </c>
      <c r="O874">
        <v>0</v>
      </c>
      <c r="P874">
        <v>14</v>
      </c>
      <c r="R874">
        <v>4308201</v>
      </c>
      <c r="S874" t="s">
        <v>5940</v>
      </c>
      <c r="T874" t="s">
        <v>5940</v>
      </c>
      <c r="U874">
        <v>1075</v>
      </c>
      <c r="V874" t="s">
        <v>5940</v>
      </c>
      <c r="W874" t="s">
        <v>5940</v>
      </c>
      <c r="X874">
        <v>48</v>
      </c>
      <c r="Z874">
        <v>2210409</v>
      </c>
      <c r="AB874" t="s">
        <v>5940</v>
      </c>
      <c r="AC874">
        <v>2210409</v>
      </c>
      <c r="AD874" t="s">
        <v>6812</v>
      </c>
      <c r="AE874">
        <v>206</v>
      </c>
      <c r="AF874">
        <v>2210409</v>
      </c>
      <c r="AG874" t="s">
        <v>6812</v>
      </c>
      <c r="AH874">
        <v>7350</v>
      </c>
      <c r="AI874">
        <v>2210409</v>
      </c>
      <c r="AJ874" t="s">
        <v>6812</v>
      </c>
      <c r="AK874">
        <v>790</v>
      </c>
      <c r="AL874">
        <v>2210409</v>
      </c>
      <c r="AM874" t="s">
        <v>6812</v>
      </c>
      <c r="AN874" t="s">
        <v>5940</v>
      </c>
      <c r="AO874">
        <v>0</v>
      </c>
      <c r="AP874">
        <v>2210953</v>
      </c>
      <c r="AQ874" t="s">
        <v>6822</v>
      </c>
      <c r="AR874">
        <v>1350</v>
      </c>
    </row>
    <row r="875" spans="1:44" x14ac:dyDescent="0.25">
      <c r="A875">
        <v>4308250</v>
      </c>
      <c r="B875">
        <v>1</v>
      </c>
      <c r="C875" t="s">
        <v>894</v>
      </c>
      <c r="D875" t="s">
        <v>2465</v>
      </c>
      <c r="E875">
        <v>1200</v>
      </c>
      <c r="F875">
        <v>1704</v>
      </c>
      <c r="G875">
        <v>2970</v>
      </c>
      <c r="H875" t="s">
        <v>5940</v>
      </c>
      <c r="I875" t="s">
        <v>5940</v>
      </c>
      <c r="J875">
        <v>72</v>
      </c>
      <c r="K875">
        <v>3600</v>
      </c>
      <c r="L875">
        <v>8316</v>
      </c>
      <c r="M875">
        <v>20400</v>
      </c>
      <c r="N875">
        <v>0</v>
      </c>
      <c r="O875">
        <v>0</v>
      </c>
      <c r="P875">
        <v>202</v>
      </c>
      <c r="R875">
        <v>4308250</v>
      </c>
      <c r="S875">
        <v>1200</v>
      </c>
      <c r="T875">
        <v>1704</v>
      </c>
      <c r="U875">
        <v>2970</v>
      </c>
      <c r="V875" t="s">
        <v>5940</v>
      </c>
      <c r="W875" t="s">
        <v>5940</v>
      </c>
      <c r="X875">
        <v>72</v>
      </c>
      <c r="Z875">
        <v>2210508</v>
      </c>
      <c r="AB875" t="s">
        <v>5940</v>
      </c>
      <c r="AC875">
        <v>2210508</v>
      </c>
      <c r="AD875" t="s">
        <v>6813</v>
      </c>
      <c r="AE875">
        <v>960</v>
      </c>
      <c r="AF875">
        <v>2210508</v>
      </c>
      <c r="AG875" t="s">
        <v>6813</v>
      </c>
      <c r="AH875">
        <v>400</v>
      </c>
      <c r="AI875">
        <v>2210508</v>
      </c>
      <c r="AJ875" t="s">
        <v>6813</v>
      </c>
      <c r="AK875">
        <v>111</v>
      </c>
      <c r="AL875">
        <v>2210508</v>
      </c>
      <c r="AM875" t="s">
        <v>6813</v>
      </c>
      <c r="AN875" t="s">
        <v>5940</v>
      </c>
      <c r="AO875">
        <v>0</v>
      </c>
      <c r="AP875">
        <v>2210979</v>
      </c>
      <c r="AQ875" t="s">
        <v>6823</v>
      </c>
      <c r="AR875">
        <v>156</v>
      </c>
    </row>
    <row r="876" spans="1:44" x14ac:dyDescent="0.25">
      <c r="A876">
        <v>4308300</v>
      </c>
      <c r="B876">
        <v>1</v>
      </c>
      <c r="C876" t="s">
        <v>894</v>
      </c>
      <c r="D876" t="s">
        <v>2466</v>
      </c>
      <c r="E876">
        <v>250</v>
      </c>
      <c r="F876">
        <v>420</v>
      </c>
      <c r="G876">
        <v>174</v>
      </c>
      <c r="H876" t="s">
        <v>5940</v>
      </c>
      <c r="I876">
        <v>2</v>
      </c>
      <c r="J876">
        <v>36</v>
      </c>
      <c r="K876">
        <v>125</v>
      </c>
      <c r="L876">
        <v>2700</v>
      </c>
      <c r="M876">
        <v>2760</v>
      </c>
      <c r="N876">
        <v>0</v>
      </c>
      <c r="O876">
        <v>8</v>
      </c>
      <c r="P876">
        <v>180</v>
      </c>
      <c r="R876">
        <v>4308300</v>
      </c>
      <c r="S876">
        <v>250</v>
      </c>
      <c r="T876">
        <v>420</v>
      </c>
      <c r="U876">
        <v>174</v>
      </c>
      <c r="V876" t="s">
        <v>5940</v>
      </c>
      <c r="W876">
        <v>2</v>
      </c>
      <c r="X876">
        <v>36</v>
      </c>
      <c r="Z876">
        <v>2210607</v>
      </c>
      <c r="AB876" t="s">
        <v>5940</v>
      </c>
      <c r="AC876">
        <v>2210607</v>
      </c>
      <c r="AD876" t="s">
        <v>6814</v>
      </c>
      <c r="AE876" t="s">
        <v>5940</v>
      </c>
      <c r="AF876">
        <v>2210607</v>
      </c>
      <c r="AG876" t="s">
        <v>6814</v>
      </c>
      <c r="AH876" t="s">
        <v>5940</v>
      </c>
      <c r="AI876">
        <v>2210607</v>
      </c>
      <c r="AJ876" t="s">
        <v>6814</v>
      </c>
      <c r="AK876">
        <v>1022</v>
      </c>
      <c r="AL876">
        <v>2210607</v>
      </c>
      <c r="AM876" t="s">
        <v>6814</v>
      </c>
      <c r="AN876" t="s">
        <v>5940</v>
      </c>
      <c r="AO876">
        <v>0</v>
      </c>
      <c r="AP876">
        <v>2211001</v>
      </c>
      <c r="AQ876" t="s">
        <v>6824</v>
      </c>
      <c r="AR876">
        <v>1078</v>
      </c>
    </row>
    <row r="877" spans="1:44" x14ac:dyDescent="0.25">
      <c r="A877">
        <v>4308409</v>
      </c>
      <c r="B877">
        <v>1</v>
      </c>
      <c r="C877" t="s">
        <v>894</v>
      </c>
      <c r="D877" t="s">
        <v>2467</v>
      </c>
      <c r="E877">
        <v>600</v>
      </c>
      <c r="F877">
        <v>2520</v>
      </c>
      <c r="G877">
        <v>252</v>
      </c>
      <c r="H877" t="s">
        <v>5940</v>
      </c>
      <c r="I877">
        <v>33885</v>
      </c>
      <c r="J877">
        <v>12</v>
      </c>
      <c r="K877">
        <v>1400</v>
      </c>
      <c r="L877">
        <v>3150</v>
      </c>
      <c r="M877">
        <v>1780</v>
      </c>
      <c r="N877">
        <v>0</v>
      </c>
      <c r="O877">
        <v>61759</v>
      </c>
      <c r="P877">
        <v>14</v>
      </c>
      <c r="R877">
        <v>4308409</v>
      </c>
      <c r="S877">
        <v>600</v>
      </c>
      <c r="T877">
        <v>2520</v>
      </c>
      <c r="U877">
        <v>252</v>
      </c>
      <c r="V877" t="s">
        <v>5940</v>
      </c>
      <c r="W877">
        <v>33885</v>
      </c>
      <c r="X877">
        <v>12</v>
      </c>
      <c r="Z877">
        <v>2210623</v>
      </c>
      <c r="AB877" t="s">
        <v>5940</v>
      </c>
      <c r="AC877">
        <v>2210623</v>
      </c>
      <c r="AD877" t="s">
        <v>6815</v>
      </c>
      <c r="AE877">
        <v>374</v>
      </c>
      <c r="AF877">
        <v>2210623</v>
      </c>
      <c r="AG877" t="s">
        <v>6815</v>
      </c>
      <c r="AH877" t="s">
        <v>5940</v>
      </c>
      <c r="AI877">
        <v>2210623</v>
      </c>
      <c r="AJ877" t="s">
        <v>6815</v>
      </c>
      <c r="AK877">
        <v>108</v>
      </c>
      <c r="AL877">
        <v>2210623</v>
      </c>
      <c r="AM877" t="s">
        <v>6815</v>
      </c>
      <c r="AN877" t="s">
        <v>5940</v>
      </c>
      <c r="AO877">
        <v>0</v>
      </c>
      <c r="AP877">
        <v>2211100</v>
      </c>
      <c r="AQ877" t="s">
        <v>6825</v>
      </c>
      <c r="AR877">
        <v>416</v>
      </c>
    </row>
    <row r="878" spans="1:44" x14ac:dyDescent="0.25">
      <c r="A878">
        <v>4308433</v>
      </c>
      <c r="B878">
        <v>1</v>
      </c>
      <c r="C878" t="s">
        <v>894</v>
      </c>
      <c r="D878" t="s">
        <v>2468</v>
      </c>
      <c r="E878">
        <v>1400</v>
      </c>
      <c r="F878">
        <v>60</v>
      </c>
      <c r="G878">
        <v>2280</v>
      </c>
      <c r="H878" t="s">
        <v>5940</v>
      </c>
      <c r="I878">
        <v>1</v>
      </c>
      <c r="J878">
        <v>48</v>
      </c>
      <c r="K878">
        <v>3200</v>
      </c>
      <c r="L878">
        <v>192</v>
      </c>
      <c r="M878">
        <v>5850</v>
      </c>
      <c r="N878">
        <v>0</v>
      </c>
      <c r="O878">
        <v>2</v>
      </c>
      <c r="P878">
        <v>63</v>
      </c>
      <c r="R878">
        <v>4308433</v>
      </c>
      <c r="S878">
        <v>1400</v>
      </c>
      <c r="T878">
        <v>60</v>
      </c>
      <c r="U878">
        <v>2280</v>
      </c>
      <c r="V878" t="s">
        <v>5940</v>
      </c>
      <c r="W878">
        <v>1</v>
      </c>
      <c r="X878">
        <v>48</v>
      </c>
      <c r="Z878">
        <v>2210631</v>
      </c>
      <c r="AB878">
        <v>1050</v>
      </c>
      <c r="AC878">
        <v>2210631</v>
      </c>
      <c r="AD878" t="s">
        <v>6816</v>
      </c>
      <c r="AE878">
        <v>7827</v>
      </c>
      <c r="AF878">
        <v>2210631</v>
      </c>
      <c r="AG878" t="s">
        <v>6816</v>
      </c>
      <c r="AH878" t="s">
        <v>5940</v>
      </c>
      <c r="AI878">
        <v>2210631</v>
      </c>
      <c r="AJ878" t="s">
        <v>6816</v>
      </c>
      <c r="AK878">
        <v>108</v>
      </c>
      <c r="AL878">
        <v>2210631</v>
      </c>
      <c r="AM878" t="s">
        <v>6816</v>
      </c>
      <c r="AN878">
        <v>30404</v>
      </c>
      <c r="AO878">
        <v>0</v>
      </c>
      <c r="AP878">
        <v>2211209</v>
      </c>
      <c r="AQ878" t="s">
        <v>6826</v>
      </c>
      <c r="AR878">
        <v>803</v>
      </c>
    </row>
    <row r="879" spans="1:44" x14ac:dyDescent="0.25">
      <c r="A879">
        <v>4308458</v>
      </c>
      <c r="B879">
        <v>1</v>
      </c>
      <c r="C879" t="s">
        <v>894</v>
      </c>
      <c r="D879" t="s">
        <v>2469</v>
      </c>
      <c r="E879">
        <v>320</v>
      </c>
      <c r="F879">
        <v>33935</v>
      </c>
      <c r="G879">
        <v>6750</v>
      </c>
      <c r="H879" t="s">
        <v>5940</v>
      </c>
      <c r="I879" t="s">
        <v>5940</v>
      </c>
      <c r="J879">
        <v>66</v>
      </c>
      <c r="K879">
        <v>672</v>
      </c>
      <c r="L879">
        <v>76752</v>
      </c>
      <c r="M879">
        <v>19575</v>
      </c>
      <c r="N879">
        <v>0</v>
      </c>
      <c r="O879">
        <v>6</v>
      </c>
      <c r="P879">
        <v>86</v>
      </c>
      <c r="R879">
        <v>4308458</v>
      </c>
      <c r="S879">
        <v>320</v>
      </c>
      <c r="T879">
        <v>33935</v>
      </c>
      <c r="U879">
        <v>6750</v>
      </c>
      <c r="V879" t="s">
        <v>5940</v>
      </c>
      <c r="W879" t="s">
        <v>5940</v>
      </c>
      <c r="X879">
        <v>66</v>
      </c>
      <c r="Z879">
        <v>2210656</v>
      </c>
      <c r="AB879" t="s">
        <v>5940</v>
      </c>
      <c r="AC879">
        <v>2210656</v>
      </c>
      <c r="AD879" t="s">
        <v>6817</v>
      </c>
      <c r="AE879">
        <v>18</v>
      </c>
      <c r="AF879">
        <v>2210656</v>
      </c>
      <c r="AG879" t="s">
        <v>6817</v>
      </c>
      <c r="AH879" t="s">
        <v>5940</v>
      </c>
      <c r="AI879">
        <v>2210656</v>
      </c>
      <c r="AJ879" t="s">
        <v>6817</v>
      </c>
      <c r="AK879">
        <v>378</v>
      </c>
      <c r="AL879">
        <v>2210656</v>
      </c>
      <c r="AM879" t="s">
        <v>6817</v>
      </c>
      <c r="AN879" t="s">
        <v>5940</v>
      </c>
      <c r="AO879">
        <v>0</v>
      </c>
      <c r="AP879">
        <v>2211308</v>
      </c>
      <c r="AQ879" t="s">
        <v>6827</v>
      </c>
      <c r="AR879">
        <v>180</v>
      </c>
    </row>
    <row r="880" spans="1:44" x14ac:dyDescent="0.25">
      <c r="A880">
        <v>4308508</v>
      </c>
      <c r="B880">
        <v>1</v>
      </c>
      <c r="C880" t="s">
        <v>894</v>
      </c>
      <c r="D880" t="s">
        <v>2470</v>
      </c>
      <c r="E880">
        <v>15060</v>
      </c>
      <c r="F880">
        <v>4080</v>
      </c>
      <c r="G880">
        <v>12096</v>
      </c>
      <c r="H880" t="s">
        <v>5940</v>
      </c>
      <c r="I880">
        <v>420</v>
      </c>
      <c r="J880">
        <v>1205</v>
      </c>
      <c r="K880">
        <v>15060</v>
      </c>
      <c r="L880">
        <v>10010</v>
      </c>
      <c r="M880">
        <v>18000</v>
      </c>
      <c r="N880">
        <v>0</v>
      </c>
      <c r="O880">
        <v>200</v>
      </c>
      <c r="P880">
        <v>729</v>
      </c>
      <c r="R880">
        <v>4308508</v>
      </c>
      <c r="S880">
        <v>15060</v>
      </c>
      <c r="T880">
        <v>4080</v>
      </c>
      <c r="U880">
        <v>12096</v>
      </c>
      <c r="V880" t="s">
        <v>5940</v>
      </c>
      <c r="W880">
        <v>420</v>
      </c>
      <c r="X880">
        <v>1205</v>
      </c>
      <c r="Z880">
        <v>2210706</v>
      </c>
      <c r="AB880">
        <v>340</v>
      </c>
      <c r="AC880">
        <v>2210706</v>
      </c>
      <c r="AD880" t="s">
        <v>6818</v>
      </c>
      <c r="AE880" t="s">
        <v>5940</v>
      </c>
      <c r="AF880">
        <v>2210706</v>
      </c>
      <c r="AG880" t="s">
        <v>6818</v>
      </c>
      <c r="AH880" t="s">
        <v>5940</v>
      </c>
      <c r="AI880">
        <v>2210706</v>
      </c>
      <c r="AJ880" t="s">
        <v>6818</v>
      </c>
      <c r="AK880">
        <v>473</v>
      </c>
      <c r="AL880">
        <v>2210706</v>
      </c>
      <c r="AM880" t="s">
        <v>6818</v>
      </c>
      <c r="AN880" t="s">
        <v>5940</v>
      </c>
      <c r="AO880">
        <v>0</v>
      </c>
      <c r="AP880">
        <v>2211357</v>
      </c>
      <c r="AQ880" t="s">
        <v>6828</v>
      </c>
      <c r="AR880">
        <v>854</v>
      </c>
    </row>
    <row r="881" spans="1:44" x14ac:dyDescent="0.25">
      <c r="A881">
        <v>4308607</v>
      </c>
      <c r="B881">
        <v>1</v>
      </c>
      <c r="C881" t="s">
        <v>894</v>
      </c>
      <c r="D881" t="s">
        <v>2471</v>
      </c>
      <c r="E881">
        <v>96</v>
      </c>
      <c r="F881" t="s">
        <v>5940</v>
      </c>
      <c r="G881">
        <v>1440</v>
      </c>
      <c r="H881" t="s">
        <v>5940</v>
      </c>
      <c r="I881" t="s">
        <v>5940</v>
      </c>
      <c r="J881">
        <v>27</v>
      </c>
      <c r="K881">
        <v>150</v>
      </c>
      <c r="L881">
        <v>0</v>
      </c>
      <c r="M881">
        <v>2400</v>
      </c>
      <c r="N881">
        <v>0</v>
      </c>
      <c r="O881">
        <v>0</v>
      </c>
      <c r="P881">
        <v>34</v>
      </c>
      <c r="R881">
        <v>4308607</v>
      </c>
      <c r="S881">
        <v>96</v>
      </c>
      <c r="T881" t="s">
        <v>5940</v>
      </c>
      <c r="U881">
        <v>1440</v>
      </c>
      <c r="V881" t="s">
        <v>5940</v>
      </c>
      <c r="W881" t="s">
        <v>5940</v>
      </c>
      <c r="X881">
        <v>27</v>
      </c>
      <c r="Z881">
        <v>2210805</v>
      </c>
      <c r="AB881">
        <v>15</v>
      </c>
      <c r="AC881">
        <v>2210805</v>
      </c>
      <c r="AD881" t="s">
        <v>6819</v>
      </c>
      <c r="AE881">
        <v>14</v>
      </c>
      <c r="AF881">
        <v>2210805</v>
      </c>
      <c r="AG881" t="s">
        <v>6819</v>
      </c>
      <c r="AH881" t="s">
        <v>5940</v>
      </c>
      <c r="AI881">
        <v>2210805</v>
      </c>
      <c r="AJ881" t="s">
        <v>6819</v>
      </c>
      <c r="AK881">
        <v>58</v>
      </c>
      <c r="AL881">
        <v>2210805</v>
      </c>
      <c r="AM881" t="s">
        <v>6819</v>
      </c>
      <c r="AN881" t="s">
        <v>5940</v>
      </c>
      <c r="AO881">
        <v>0</v>
      </c>
      <c r="AP881">
        <v>2211407</v>
      </c>
      <c r="AQ881" t="s">
        <v>6829</v>
      </c>
      <c r="AR881">
        <v>260</v>
      </c>
    </row>
    <row r="882" spans="1:44" x14ac:dyDescent="0.25">
      <c r="A882">
        <v>4308656</v>
      </c>
      <c r="B882">
        <v>1</v>
      </c>
      <c r="C882" t="s">
        <v>894</v>
      </c>
      <c r="D882" t="s">
        <v>2472</v>
      </c>
      <c r="E882">
        <v>3410</v>
      </c>
      <c r="F882">
        <v>6600</v>
      </c>
      <c r="G882">
        <v>6930</v>
      </c>
      <c r="H882" t="s">
        <v>5940</v>
      </c>
      <c r="I882">
        <v>5572</v>
      </c>
      <c r="J882" t="s">
        <v>5940</v>
      </c>
      <c r="K882">
        <v>4160</v>
      </c>
      <c r="L882">
        <v>18000</v>
      </c>
      <c r="M882">
        <v>12000</v>
      </c>
      <c r="N882">
        <v>0</v>
      </c>
      <c r="O882">
        <v>2319</v>
      </c>
      <c r="P882">
        <v>0</v>
      </c>
      <c r="R882">
        <v>4308656</v>
      </c>
      <c r="S882">
        <v>3410</v>
      </c>
      <c r="T882">
        <v>6600</v>
      </c>
      <c r="U882">
        <v>6930</v>
      </c>
      <c r="V882" t="s">
        <v>5940</v>
      </c>
      <c r="W882">
        <v>5572</v>
      </c>
      <c r="X882" t="s">
        <v>5940</v>
      </c>
      <c r="Z882">
        <v>2210904</v>
      </c>
      <c r="AB882" t="s">
        <v>5940</v>
      </c>
      <c r="AC882">
        <v>2210904</v>
      </c>
      <c r="AD882" t="s">
        <v>6820</v>
      </c>
      <c r="AE882">
        <v>39</v>
      </c>
      <c r="AF882">
        <v>2210904</v>
      </c>
      <c r="AG882" t="s">
        <v>6820</v>
      </c>
      <c r="AH882" t="s">
        <v>5940</v>
      </c>
      <c r="AI882">
        <v>2210904</v>
      </c>
      <c r="AJ882" t="s">
        <v>6820</v>
      </c>
      <c r="AK882">
        <v>50</v>
      </c>
      <c r="AL882">
        <v>2210904</v>
      </c>
      <c r="AM882" t="s">
        <v>6820</v>
      </c>
      <c r="AN882" t="s">
        <v>5940</v>
      </c>
      <c r="AO882">
        <v>0</v>
      </c>
      <c r="AP882">
        <v>2211506</v>
      </c>
      <c r="AQ882" t="s">
        <v>6830</v>
      </c>
      <c r="AR882">
        <v>360</v>
      </c>
    </row>
    <row r="883" spans="1:44" x14ac:dyDescent="0.25">
      <c r="A883">
        <v>4308706</v>
      </c>
      <c r="B883">
        <v>1</v>
      </c>
      <c r="C883" t="s">
        <v>894</v>
      </c>
      <c r="D883" t="s">
        <v>2473</v>
      </c>
      <c r="E883">
        <v>1092</v>
      </c>
      <c r="F883">
        <v>3042</v>
      </c>
      <c r="G883">
        <v>8100</v>
      </c>
      <c r="H883" t="s">
        <v>5940</v>
      </c>
      <c r="I883" t="s">
        <v>5940</v>
      </c>
      <c r="J883">
        <v>130</v>
      </c>
      <c r="K883">
        <v>6300</v>
      </c>
      <c r="L883">
        <v>16200</v>
      </c>
      <c r="M883">
        <v>21420</v>
      </c>
      <c r="N883">
        <v>0</v>
      </c>
      <c r="O883">
        <v>36</v>
      </c>
      <c r="P883">
        <v>480</v>
      </c>
      <c r="R883">
        <v>4308706</v>
      </c>
      <c r="S883">
        <v>1092</v>
      </c>
      <c r="T883">
        <v>3042</v>
      </c>
      <c r="U883">
        <v>8100</v>
      </c>
      <c r="V883" t="s">
        <v>5940</v>
      </c>
      <c r="W883" t="s">
        <v>5940</v>
      </c>
      <c r="X883">
        <v>130</v>
      </c>
      <c r="Z883">
        <v>2210938</v>
      </c>
      <c r="AB883" t="s">
        <v>5940</v>
      </c>
      <c r="AC883">
        <v>2210938</v>
      </c>
      <c r="AD883" t="s">
        <v>6821</v>
      </c>
      <c r="AE883">
        <v>234</v>
      </c>
      <c r="AF883">
        <v>2210938</v>
      </c>
      <c r="AG883" t="s">
        <v>6821</v>
      </c>
      <c r="AH883" t="s">
        <v>5940</v>
      </c>
      <c r="AI883">
        <v>2210938</v>
      </c>
      <c r="AJ883" t="s">
        <v>6821</v>
      </c>
      <c r="AK883">
        <v>50</v>
      </c>
      <c r="AL883">
        <v>2210938</v>
      </c>
      <c r="AM883" t="s">
        <v>6821</v>
      </c>
      <c r="AN883" t="s">
        <v>5940</v>
      </c>
      <c r="AO883">
        <v>0</v>
      </c>
      <c r="AP883">
        <v>2211605</v>
      </c>
      <c r="AQ883" t="s">
        <v>6831</v>
      </c>
      <c r="AR883">
        <v>446</v>
      </c>
    </row>
    <row r="884" spans="1:44" x14ac:dyDescent="0.25">
      <c r="A884">
        <v>4308805</v>
      </c>
      <c r="B884">
        <v>1</v>
      </c>
      <c r="C884" t="s">
        <v>894</v>
      </c>
      <c r="D884" t="s">
        <v>2474</v>
      </c>
      <c r="E884">
        <v>600</v>
      </c>
      <c r="F884">
        <v>357</v>
      </c>
      <c r="G884">
        <v>1080</v>
      </c>
      <c r="H884" t="s">
        <v>5940</v>
      </c>
      <c r="I884">
        <v>10320</v>
      </c>
      <c r="J884">
        <v>56</v>
      </c>
      <c r="K884">
        <v>600</v>
      </c>
      <c r="L884">
        <v>2400</v>
      </c>
      <c r="M884">
        <v>18550</v>
      </c>
      <c r="N884">
        <v>0</v>
      </c>
      <c r="O884">
        <v>12110</v>
      </c>
      <c r="P884">
        <v>126</v>
      </c>
      <c r="R884">
        <v>4308805</v>
      </c>
      <c r="S884">
        <v>600</v>
      </c>
      <c r="T884">
        <v>357</v>
      </c>
      <c r="U884">
        <v>1080</v>
      </c>
      <c r="V884" t="s">
        <v>5940</v>
      </c>
      <c r="W884">
        <v>10320</v>
      </c>
      <c r="X884">
        <v>56</v>
      </c>
      <c r="Z884">
        <v>2210953</v>
      </c>
      <c r="AB884" t="s">
        <v>5940</v>
      </c>
      <c r="AC884">
        <v>2210953</v>
      </c>
      <c r="AD884" t="s">
        <v>6822</v>
      </c>
      <c r="AE884">
        <v>60</v>
      </c>
      <c r="AF884">
        <v>2210953</v>
      </c>
      <c r="AG884" t="s">
        <v>6822</v>
      </c>
      <c r="AH884">
        <v>200</v>
      </c>
      <c r="AI884">
        <v>2210953</v>
      </c>
      <c r="AJ884" t="s">
        <v>6822</v>
      </c>
      <c r="AK884">
        <v>298</v>
      </c>
      <c r="AL884">
        <v>2210953</v>
      </c>
      <c r="AM884" t="s">
        <v>6822</v>
      </c>
      <c r="AN884" t="s">
        <v>5940</v>
      </c>
      <c r="AO884">
        <v>0</v>
      </c>
      <c r="AP884">
        <v>2211704</v>
      </c>
      <c r="AQ884" t="s">
        <v>6832</v>
      </c>
      <c r="AR884">
        <v>628</v>
      </c>
    </row>
    <row r="885" spans="1:44" x14ac:dyDescent="0.25">
      <c r="A885">
        <v>4308854</v>
      </c>
      <c r="B885">
        <v>1</v>
      </c>
      <c r="C885" t="s">
        <v>894</v>
      </c>
      <c r="D885" t="s">
        <v>2475</v>
      </c>
      <c r="E885">
        <v>450</v>
      </c>
      <c r="F885">
        <v>3564</v>
      </c>
      <c r="G885">
        <v>1080</v>
      </c>
      <c r="H885" t="s">
        <v>5940</v>
      </c>
      <c r="I885" t="s">
        <v>5940</v>
      </c>
      <c r="J885">
        <v>32</v>
      </c>
      <c r="K885">
        <v>540</v>
      </c>
      <c r="L885">
        <v>21600</v>
      </c>
      <c r="M885">
        <v>13750</v>
      </c>
      <c r="N885">
        <v>0</v>
      </c>
      <c r="O885">
        <v>18</v>
      </c>
      <c r="P885">
        <v>26</v>
      </c>
      <c r="R885">
        <v>4308854</v>
      </c>
      <c r="S885">
        <v>450</v>
      </c>
      <c r="T885">
        <v>3564</v>
      </c>
      <c r="U885">
        <v>1080</v>
      </c>
      <c r="V885" t="s">
        <v>5940</v>
      </c>
      <c r="W885" t="s">
        <v>5940</v>
      </c>
      <c r="X885">
        <v>32</v>
      </c>
      <c r="Z885">
        <v>2210979</v>
      </c>
      <c r="AB885" t="s">
        <v>5940</v>
      </c>
      <c r="AC885">
        <v>2210979</v>
      </c>
      <c r="AD885" t="s">
        <v>6823</v>
      </c>
      <c r="AE885">
        <v>42</v>
      </c>
      <c r="AF885">
        <v>2210979</v>
      </c>
      <c r="AG885" t="s">
        <v>6823</v>
      </c>
      <c r="AH885">
        <v>210</v>
      </c>
      <c r="AI885">
        <v>2210979</v>
      </c>
      <c r="AJ885" t="s">
        <v>6823</v>
      </c>
      <c r="AK885">
        <v>12</v>
      </c>
      <c r="AL885">
        <v>2210979</v>
      </c>
      <c r="AM885" t="s">
        <v>6823</v>
      </c>
      <c r="AN885" t="s">
        <v>5940</v>
      </c>
      <c r="AO885">
        <v>0</v>
      </c>
      <c r="AP885">
        <v>2300101</v>
      </c>
      <c r="AQ885" t="s">
        <v>6833</v>
      </c>
      <c r="AR885">
        <v>903</v>
      </c>
    </row>
    <row r="886" spans="1:44" x14ac:dyDescent="0.25">
      <c r="A886">
        <v>4308904</v>
      </c>
      <c r="B886">
        <v>1</v>
      </c>
      <c r="C886" t="s">
        <v>894</v>
      </c>
      <c r="D886" t="s">
        <v>2476</v>
      </c>
      <c r="E886">
        <v>750</v>
      </c>
      <c r="F886">
        <v>5994</v>
      </c>
      <c r="G886">
        <v>5913</v>
      </c>
      <c r="H886" t="s">
        <v>5940</v>
      </c>
      <c r="I886" t="s">
        <v>5940</v>
      </c>
      <c r="J886">
        <v>48</v>
      </c>
      <c r="K886">
        <v>1500</v>
      </c>
      <c r="L886">
        <v>27216</v>
      </c>
      <c r="M886">
        <v>35640</v>
      </c>
      <c r="N886">
        <v>0</v>
      </c>
      <c r="O886">
        <v>5</v>
      </c>
      <c r="P886">
        <v>152</v>
      </c>
      <c r="R886">
        <v>4308904</v>
      </c>
      <c r="S886">
        <v>750</v>
      </c>
      <c r="T886">
        <v>5994</v>
      </c>
      <c r="U886">
        <v>5913</v>
      </c>
      <c r="V886" t="s">
        <v>5940</v>
      </c>
      <c r="W886" t="s">
        <v>5940</v>
      </c>
      <c r="X886">
        <v>48</v>
      </c>
      <c r="Z886">
        <v>2211001</v>
      </c>
      <c r="AB886" t="s">
        <v>5940</v>
      </c>
      <c r="AC886">
        <v>2211001</v>
      </c>
      <c r="AD886" t="s">
        <v>6824</v>
      </c>
      <c r="AE886">
        <v>867</v>
      </c>
      <c r="AF886">
        <v>2211001</v>
      </c>
      <c r="AG886" t="s">
        <v>6824</v>
      </c>
      <c r="AH886">
        <v>77380</v>
      </c>
      <c r="AI886">
        <v>2211001</v>
      </c>
      <c r="AJ886" t="s">
        <v>6824</v>
      </c>
      <c r="AK886">
        <v>212</v>
      </c>
      <c r="AL886">
        <v>2211001</v>
      </c>
      <c r="AM886" t="s">
        <v>6824</v>
      </c>
      <c r="AN886" t="s">
        <v>5940</v>
      </c>
      <c r="AO886">
        <v>0</v>
      </c>
      <c r="AP886">
        <v>2300150</v>
      </c>
      <c r="AQ886" t="s">
        <v>6834</v>
      </c>
      <c r="AR886">
        <v>679</v>
      </c>
    </row>
    <row r="887" spans="1:44" x14ac:dyDescent="0.25">
      <c r="A887">
        <v>4309001</v>
      </c>
      <c r="B887">
        <v>1</v>
      </c>
      <c r="C887" t="s">
        <v>894</v>
      </c>
      <c r="D887" t="s">
        <v>2477</v>
      </c>
      <c r="E887">
        <v>5000</v>
      </c>
      <c r="F887">
        <v>18000</v>
      </c>
      <c r="G887">
        <v>3200</v>
      </c>
      <c r="H887" t="s">
        <v>5940</v>
      </c>
      <c r="I887">
        <v>102</v>
      </c>
      <c r="J887">
        <v>35</v>
      </c>
      <c r="K887">
        <v>5000</v>
      </c>
      <c r="L887">
        <v>78660</v>
      </c>
      <c r="M887">
        <v>14964</v>
      </c>
      <c r="N887">
        <v>0</v>
      </c>
      <c r="O887">
        <v>200</v>
      </c>
      <c r="P887">
        <v>93</v>
      </c>
      <c r="R887">
        <v>4309001</v>
      </c>
      <c r="S887">
        <v>5000</v>
      </c>
      <c r="T887">
        <v>18000</v>
      </c>
      <c r="U887">
        <v>3200</v>
      </c>
      <c r="V887" t="s">
        <v>5940</v>
      </c>
      <c r="W887">
        <v>102</v>
      </c>
      <c r="X887">
        <v>35</v>
      </c>
      <c r="Z887">
        <v>2211100</v>
      </c>
      <c r="AB887" t="s">
        <v>5940</v>
      </c>
      <c r="AC887">
        <v>2211100</v>
      </c>
      <c r="AD887" t="s">
        <v>6825</v>
      </c>
      <c r="AE887">
        <v>529</v>
      </c>
      <c r="AF887">
        <v>2211100</v>
      </c>
      <c r="AG887" t="s">
        <v>6825</v>
      </c>
      <c r="AH887">
        <v>276880</v>
      </c>
      <c r="AI887">
        <v>2211100</v>
      </c>
      <c r="AJ887" t="s">
        <v>6825</v>
      </c>
      <c r="AK887">
        <v>141</v>
      </c>
      <c r="AL887">
        <v>2211100</v>
      </c>
      <c r="AM887" t="s">
        <v>6825</v>
      </c>
      <c r="AN887" t="s">
        <v>5940</v>
      </c>
      <c r="AO887">
        <v>0</v>
      </c>
      <c r="AP887">
        <v>2300200</v>
      </c>
      <c r="AQ887" t="s">
        <v>6835</v>
      </c>
      <c r="AR887">
        <v>461</v>
      </c>
    </row>
    <row r="888" spans="1:44" x14ac:dyDescent="0.25">
      <c r="A888">
        <v>4309050</v>
      </c>
      <c r="B888">
        <v>1</v>
      </c>
      <c r="C888" t="s">
        <v>894</v>
      </c>
      <c r="D888" t="s">
        <v>2478</v>
      </c>
      <c r="E888">
        <v>1925</v>
      </c>
      <c r="F888" t="s">
        <v>5940</v>
      </c>
      <c r="G888">
        <v>46</v>
      </c>
      <c r="H888" t="s">
        <v>5940</v>
      </c>
      <c r="I888">
        <v>6373</v>
      </c>
      <c r="J888">
        <v>6</v>
      </c>
      <c r="K888">
        <v>3500</v>
      </c>
      <c r="L888">
        <v>272</v>
      </c>
      <c r="M888">
        <v>250</v>
      </c>
      <c r="N888">
        <v>0</v>
      </c>
      <c r="O888">
        <v>5916</v>
      </c>
      <c r="P888">
        <v>12</v>
      </c>
      <c r="R888">
        <v>4309050</v>
      </c>
      <c r="S888">
        <v>1925</v>
      </c>
      <c r="T888" t="s">
        <v>5940</v>
      </c>
      <c r="U888">
        <v>46</v>
      </c>
      <c r="V888" t="s">
        <v>5940</v>
      </c>
      <c r="W888">
        <v>6373</v>
      </c>
      <c r="X888">
        <v>6</v>
      </c>
      <c r="Z888">
        <v>2211209</v>
      </c>
      <c r="AB888">
        <v>15</v>
      </c>
      <c r="AC888">
        <v>2211209</v>
      </c>
      <c r="AD888" t="s">
        <v>6826</v>
      </c>
      <c r="AE888">
        <v>32191</v>
      </c>
      <c r="AF888">
        <v>2211209</v>
      </c>
      <c r="AG888" t="s">
        <v>6826</v>
      </c>
      <c r="AH888">
        <v>500</v>
      </c>
      <c r="AI888">
        <v>2211209</v>
      </c>
      <c r="AJ888" t="s">
        <v>6826</v>
      </c>
      <c r="AK888">
        <v>350</v>
      </c>
      <c r="AL888">
        <v>2211209</v>
      </c>
      <c r="AM888" t="s">
        <v>6826</v>
      </c>
      <c r="AN888">
        <v>168528</v>
      </c>
      <c r="AO888">
        <v>0</v>
      </c>
      <c r="AP888">
        <v>2300309</v>
      </c>
      <c r="AQ888" t="s">
        <v>6836</v>
      </c>
      <c r="AR888">
        <v>595</v>
      </c>
    </row>
    <row r="889" spans="1:44" x14ac:dyDescent="0.25">
      <c r="A889">
        <v>4309100</v>
      </c>
      <c r="B889">
        <v>1</v>
      </c>
      <c r="C889" t="s">
        <v>894</v>
      </c>
      <c r="D889" t="s">
        <v>2479</v>
      </c>
      <c r="E889">
        <v>230</v>
      </c>
      <c r="F889" t="s">
        <v>5940</v>
      </c>
      <c r="G889">
        <v>624</v>
      </c>
      <c r="H889" t="s">
        <v>5940</v>
      </c>
      <c r="I889" t="s">
        <v>5940</v>
      </c>
      <c r="J889">
        <v>38</v>
      </c>
      <c r="K889">
        <v>450</v>
      </c>
      <c r="L889">
        <v>0</v>
      </c>
      <c r="M889">
        <v>4275</v>
      </c>
      <c r="N889">
        <v>0</v>
      </c>
      <c r="O889">
        <v>0</v>
      </c>
      <c r="P889">
        <v>39</v>
      </c>
      <c r="R889">
        <v>4309100</v>
      </c>
      <c r="S889">
        <v>230</v>
      </c>
      <c r="T889" t="s">
        <v>5940</v>
      </c>
      <c r="U889">
        <v>624</v>
      </c>
      <c r="V889" t="s">
        <v>5940</v>
      </c>
      <c r="W889" t="s">
        <v>5940</v>
      </c>
      <c r="X889">
        <v>38</v>
      </c>
      <c r="Z889">
        <v>2211308</v>
      </c>
      <c r="AB889" t="s">
        <v>5940</v>
      </c>
      <c r="AC889">
        <v>2211308</v>
      </c>
      <c r="AD889" t="s">
        <v>6827</v>
      </c>
      <c r="AE889">
        <v>360</v>
      </c>
      <c r="AF889">
        <v>2211308</v>
      </c>
      <c r="AG889" t="s">
        <v>6827</v>
      </c>
      <c r="AH889">
        <v>800</v>
      </c>
      <c r="AI889">
        <v>2211308</v>
      </c>
      <c r="AJ889" t="s">
        <v>6827</v>
      </c>
      <c r="AK889">
        <v>97</v>
      </c>
      <c r="AL889">
        <v>2211308</v>
      </c>
      <c r="AM889" t="s">
        <v>6827</v>
      </c>
      <c r="AN889" t="s">
        <v>5940</v>
      </c>
      <c r="AO889">
        <v>0</v>
      </c>
      <c r="AP889">
        <v>2300408</v>
      </c>
      <c r="AQ889" t="s">
        <v>6837</v>
      </c>
      <c r="AR889">
        <v>4595</v>
      </c>
    </row>
    <row r="890" spans="1:44" x14ac:dyDescent="0.25">
      <c r="A890">
        <v>4309126</v>
      </c>
      <c r="B890">
        <v>1</v>
      </c>
      <c r="C890" t="s">
        <v>894</v>
      </c>
      <c r="D890" t="s">
        <v>2480</v>
      </c>
      <c r="E890">
        <v>1300</v>
      </c>
      <c r="F890">
        <v>3666</v>
      </c>
      <c r="G890">
        <v>1920</v>
      </c>
      <c r="H890" t="s">
        <v>5940</v>
      </c>
      <c r="I890" t="s">
        <v>5940</v>
      </c>
      <c r="J890">
        <v>72</v>
      </c>
      <c r="K890">
        <v>6800</v>
      </c>
      <c r="L890">
        <v>9408</v>
      </c>
      <c r="M890">
        <v>9216</v>
      </c>
      <c r="N890">
        <v>0</v>
      </c>
      <c r="O890">
        <v>2</v>
      </c>
      <c r="P890">
        <v>154</v>
      </c>
      <c r="R890">
        <v>4309126</v>
      </c>
      <c r="S890">
        <v>1300</v>
      </c>
      <c r="T890">
        <v>3666</v>
      </c>
      <c r="U890">
        <v>1920</v>
      </c>
      <c r="V890" t="s">
        <v>5940</v>
      </c>
      <c r="W890" t="s">
        <v>5940</v>
      </c>
      <c r="X890">
        <v>72</v>
      </c>
      <c r="Z890">
        <v>2211357</v>
      </c>
      <c r="AB890" t="s">
        <v>5940</v>
      </c>
      <c r="AC890">
        <v>2211357</v>
      </c>
      <c r="AD890" t="s">
        <v>6828</v>
      </c>
      <c r="AE890" t="s">
        <v>5940</v>
      </c>
      <c r="AF890">
        <v>2211357</v>
      </c>
      <c r="AG890" t="s">
        <v>6828</v>
      </c>
      <c r="AH890" t="s">
        <v>5940</v>
      </c>
      <c r="AI890">
        <v>2211357</v>
      </c>
      <c r="AJ890" t="s">
        <v>6828</v>
      </c>
      <c r="AK890">
        <v>497</v>
      </c>
      <c r="AL890">
        <v>2211357</v>
      </c>
      <c r="AM890" t="s">
        <v>6828</v>
      </c>
      <c r="AN890" t="s">
        <v>5940</v>
      </c>
      <c r="AO890">
        <v>0</v>
      </c>
      <c r="AP890">
        <v>2300507</v>
      </c>
      <c r="AQ890" t="s">
        <v>6838</v>
      </c>
      <c r="AR890">
        <v>588</v>
      </c>
    </row>
    <row r="891" spans="1:44" x14ac:dyDescent="0.25">
      <c r="A891">
        <v>4309159</v>
      </c>
      <c r="B891">
        <v>1</v>
      </c>
      <c r="C891" t="s">
        <v>894</v>
      </c>
      <c r="D891" t="s">
        <v>2481</v>
      </c>
      <c r="E891" t="s">
        <v>5940</v>
      </c>
      <c r="F891">
        <v>97</v>
      </c>
      <c r="G891">
        <v>324</v>
      </c>
      <c r="H891" t="s">
        <v>5940</v>
      </c>
      <c r="I891">
        <v>4</v>
      </c>
      <c r="J891">
        <v>114</v>
      </c>
      <c r="K891">
        <v>0</v>
      </c>
      <c r="L891">
        <v>1032</v>
      </c>
      <c r="M891">
        <v>4275</v>
      </c>
      <c r="N891">
        <v>0</v>
      </c>
      <c r="O891">
        <v>5</v>
      </c>
      <c r="P891">
        <v>170</v>
      </c>
      <c r="R891">
        <v>4309159</v>
      </c>
      <c r="S891" t="s">
        <v>5940</v>
      </c>
      <c r="T891">
        <v>97</v>
      </c>
      <c r="U891">
        <v>324</v>
      </c>
      <c r="V891" t="s">
        <v>5940</v>
      </c>
      <c r="W891">
        <v>4</v>
      </c>
      <c r="X891">
        <v>114</v>
      </c>
      <c r="Z891">
        <v>2211407</v>
      </c>
      <c r="AB891" t="s">
        <v>5940</v>
      </c>
      <c r="AC891">
        <v>2211407</v>
      </c>
      <c r="AD891" t="s">
        <v>6829</v>
      </c>
      <c r="AE891">
        <v>188</v>
      </c>
      <c r="AF891">
        <v>2211407</v>
      </c>
      <c r="AG891" t="s">
        <v>6829</v>
      </c>
      <c r="AH891">
        <v>198</v>
      </c>
      <c r="AI891">
        <v>2211407</v>
      </c>
      <c r="AJ891" t="s">
        <v>6829</v>
      </c>
      <c r="AK891">
        <v>10</v>
      </c>
      <c r="AL891">
        <v>2211407</v>
      </c>
      <c r="AM891" t="s">
        <v>6829</v>
      </c>
      <c r="AN891" t="s">
        <v>5940</v>
      </c>
      <c r="AO891">
        <v>0</v>
      </c>
      <c r="AP891">
        <v>2300606</v>
      </c>
      <c r="AQ891" t="s">
        <v>6839</v>
      </c>
      <c r="AR891">
        <v>716</v>
      </c>
    </row>
    <row r="892" spans="1:44" x14ac:dyDescent="0.25">
      <c r="A892">
        <v>4309209</v>
      </c>
      <c r="B892">
        <v>1</v>
      </c>
      <c r="C892" t="s">
        <v>894</v>
      </c>
      <c r="D892" t="s">
        <v>2482</v>
      </c>
      <c r="E892">
        <v>1200</v>
      </c>
      <c r="F892" t="s">
        <v>5940</v>
      </c>
      <c r="G892">
        <v>149</v>
      </c>
      <c r="H892" t="s">
        <v>5940</v>
      </c>
      <c r="I892">
        <v>2250</v>
      </c>
      <c r="J892">
        <v>28</v>
      </c>
      <c r="K892">
        <v>1200</v>
      </c>
      <c r="L892">
        <v>0</v>
      </c>
      <c r="M892">
        <v>149</v>
      </c>
      <c r="N892">
        <v>0</v>
      </c>
      <c r="O892">
        <v>2983</v>
      </c>
      <c r="P892">
        <v>28</v>
      </c>
      <c r="R892">
        <v>4309209</v>
      </c>
      <c r="S892">
        <v>1200</v>
      </c>
      <c r="T892" t="s">
        <v>5940</v>
      </c>
      <c r="U892">
        <v>149</v>
      </c>
      <c r="V892" t="s">
        <v>5940</v>
      </c>
      <c r="W892">
        <v>2250</v>
      </c>
      <c r="X892">
        <v>28</v>
      </c>
      <c r="Z892">
        <v>2211506</v>
      </c>
      <c r="AB892">
        <v>3</v>
      </c>
      <c r="AC892">
        <v>2211506</v>
      </c>
      <c r="AD892" t="s">
        <v>6830</v>
      </c>
      <c r="AE892">
        <v>42</v>
      </c>
      <c r="AF892">
        <v>2211506</v>
      </c>
      <c r="AG892" t="s">
        <v>6830</v>
      </c>
      <c r="AH892" t="s">
        <v>5940</v>
      </c>
      <c r="AI892">
        <v>2211506</v>
      </c>
      <c r="AJ892" t="s">
        <v>6830</v>
      </c>
      <c r="AK892">
        <v>148</v>
      </c>
      <c r="AL892">
        <v>2211506</v>
      </c>
      <c r="AM892" t="s">
        <v>6830</v>
      </c>
      <c r="AN892" t="s">
        <v>5940</v>
      </c>
      <c r="AO892">
        <v>0</v>
      </c>
      <c r="AP892">
        <v>2300705</v>
      </c>
      <c r="AQ892" t="s">
        <v>6840</v>
      </c>
      <c r="AR892">
        <v>85</v>
      </c>
    </row>
    <row r="893" spans="1:44" x14ac:dyDescent="0.25">
      <c r="A893">
        <v>4309258</v>
      </c>
      <c r="B893">
        <v>1</v>
      </c>
      <c r="C893" t="s">
        <v>894</v>
      </c>
      <c r="D893" t="s">
        <v>2483</v>
      </c>
      <c r="E893">
        <v>150</v>
      </c>
      <c r="F893">
        <v>576</v>
      </c>
      <c r="G893">
        <v>252</v>
      </c>
      <c r="H893" t="s">
        <v>5940</v>
      </c>
      <c r="I893" t="s">
        <v>5940</v>
      </c>
      <c r="J893">
        <v>19</v>
      </c>
      <c r="K893">
        <v>200</v>
      </c>
      <c r="L893">
        <v>5000</v>
      </c>
      <c r="M893">
        <v>9600</v>
      </c>
      <c r="N893">
        <v>0</v>
      </c>
      <c r="O893">
        <v>0</v>
      </c>
      <c r="P893">
        <v>28</v>
      </c>
      <c r="R893">
        <v>4309258</v>
      </c>
      <c r="S893">
        <v>150</v>
      </c>
      <c r="T893">
        <v>576</v>
      </c>
      <c r="U893">
        <v>252</v>
      </c>
      <c r="V893" t="s">
        <v>5940</v>
      </c>
      <c r="W893" t="s">
        <v>5940</v>
      </c>
      <c r="X893">
        <v>19</v>
      </c>
      <c r="Z893">
        <v>2211605</v>
      </c>
      <c r="AB893" t="s">
        <v>5940</v>
      </c>
      <c r="AC893">
        <v>2211605</v>
      </c>
      <c r="AD893" t="s">
        <v>6831</v>
      </c>
      <c r="AE893" t="s">
        <v>5940</v>
      </c>
      <c r="AF893">
        <v>2211605</v>
      </c>
      <c r="AG893" t="s">
        <v>6831</v>
      </c>
      <c r="AH893" t="s">
        <v>5940</v>
      </c>
      <c r="AI893">
        <v>2211605</v>
      </c>
      <c r="AJ893" t="s">
        <v>6831</v>
      </c>
      <c r="AK893">
        <v>185</v>
      </c>
      <c r="AL893">
        <v>2211605</v>
      </c>
      <c r="AM893" t="s">
        <v>6831</v>
      </c>
      <c r="AN893" t="s">
        <v>5940</v>
      </c>
      <c r="AO893">
        <v>0</v>
      </c>
      <c r="AP893">
        <v>2300754</v>
      </c>
      <c r="AQ893" t="s">
        <v>6841</v>
      </c>
      <c r="AR893">
        <v>2238</v>
      </c>
    </row>
    <row r="894" spans="1:44" x14ac:dyDescent="0.25">
      <c r="A894">
        <v>4309308</v>
      </c>
      <c r="B894">
        <v>1</v>
      </c>
      <c r="C894" t="s">
        <v>894</v>
      </c>
      <c r="D894" t="s">
        <v>2484</v>
      </c>
      <c r="E894" t="s">
        <v>5940</v>
      </c>
      <c r="F894">
        <v>100</v>
      </c>
      <c r="G894">
        <v>238</v>
      </c>
      <c r="H894" t="s">
        <v>5940</v>
      </c>
      <c r="I894">
        <v>19382</v>
      </c>
      <c r="J894">
        <v>11</v>
      </c>
      <c r="K894">
        <v>0</v>
      </c>
      <c r="L894">
        <v>0</v>
      </c>
      <c r="M894">
        <v>322</v>
      </c>
      <c r="N894">
        <v>0</v>
      </c>
      <c r="O894">
        <v>25145</v>
      </c>
      <c r="P894">
        <v>17</v>
      </c>
      <c r="R894">
        <v>4309308</v>
      </c>
      <c r="S894" t="s">
        <v>5940</v>
      </c>
      <c r="T894">
        <v>100</v>
      </c>
      <c r="U894">
        <v>238</v>
      </c>
      <c r="V894" t="s">
        <v>5940</v>
      </c>
      <c r="W894">
        <v>19382</v>
      </c>
      <c r="X894">
        <v>11</v>
      </c>
      <c r="Z894">
        <v>2211704</v>
      </c>
      <c r="AB894" t="s">
        <v>5940</v>
      </c>
      <c r="AC894">
        <v>2211704</v>
      </c>
      <c r="AD894" t="s">
        <v>6832</v>
      </c>
      <c r="AE894">
        <v>60</v>
      </c>
      <c r="AF894">
        <v>2211704</v>
      </c>
      <c r="AG894" t="s">
        <v>6832</v>
      </c>
      <c r="AH894" t="s">
        <v>5940</v>
      </c>
      <c r="AI894">
        <v>2211704</v>
      </c>
      <c r="AJ894" t="s">
        <v>6832</v>
      </c>
      <c r="AK894">
        <v>259</v>
      </c>
      <c r="AL894">
        <v>2211704</v>
      </c>
      <c r="AM894" t="s">
        <v>6832</v>
      </c>
      <c r="AN894" t="s">
        <v>5940</v>
      </c>
      <c r="AO894">
        <v>0</v>
      </c>
      <c r="AP894">
        <v>2300804</v>
      </c>
      <c r="AQ894" t="s">
        <v>6842</v>
      </c>
      <c r="AR894">
        <v>352</v>
      </c>
    </row>
    <row r="895" spans="1:44" x14ac:dyDescent="0.25">
      <c r="A895">
        <v>4309407</v>
      </c>
      <c r="B895">
        <v>1</v>
      </c>
      <c r="C895" t="s">
        <v>894</v>
      </c>
      <c r="D895" t="s">
        <v>2485</v>
      </c>
      <c r="E895">
        <v>900</v>
      </c>
      <c r="F895">
        <v>125</v>
      </c>
      <c r="G895">
        <v>4038</v>
      </c>
      <c r="H895" t="s">
        <v>5940</v>
      </c>
      <c r="I895">
        <v>7</v>
      </c>
      <c r="J895">
        <v>30</v>
      </c>
      <c r="K895">
        <v>1680</v>
      </c>
      <c r="L895">
        <v>960</v>
      </c>
      <c r="M895">
        <v>24000</v>
      </c>
      <c r="N895">
        <v>0</v>
      </c>
      <c r="O895">
        <v>13</v>
      </c>
      <c r="P895">
        <v>57</v>
      </c>
      <c r="R895">
        <v>4309407</v>
      </c>
      <c r="S895">
        <v>900</v>
      </c>
      <c r="T895">
        <v>125</v>
      </c>
      <c r="U895">
        <v>4038</v>
      </c>
      <c r="V895" t="s">
        <v>5940</v>
      </c>
      <c r="W895">
        <v>7</v>
      </c>
      <c r="X895">
        <v>30</v>
      </c>
      <c r="Z895">
        <v>2300101</v>
      </c>
      <c r="AB895" t="s">
        <v>5940</v>
      </c>
      <c r="AC895">
        <v>2300101</v>
      </c>
      <c r="AD895" t="s">
        <v>6833</v>
      </c>
      <c r="AE895">
        <v>189</v>
      </c>
      <c r="AF895">
        <v>2300101</v>
      </c>
      <c r="AG895" t="s">
        <v>6833</v>
      </c>
      <c r="AH895">
        <v>3360</v>
      </c>
      <c r="AI895">
        <v>2300101</v>
      </c>
      <c r="AJ895" t="s">
        <v>6833</v>
      </c>
      <c r="AK895">
        <v>117</v>
      </c>
      <c r="AL895">
        <v>2300101</v>
      </c>
      <c r="AM895" t="s">
        <v>6833</v>
      </c>
      <c r="AN895" t="s">
        <v>5940</v>
      </c>
      <c r="AO895">
        <v>0</v>
      </c>
      <c r="AP895">
        <v>2300903</v>
      </c>
      <c r="AQ895" t="s">
        <v>6843</v>
      </c>
      <c r="AR895">
        <v>167</v>
      </c>
    </row>
    <row r="896" spans="1:44" x14ac:dyDescent="0.25">
      <c r="A896">
        <v>4309506</v>
      </c>
      <c r="B896">
        <v>1</v>
      </c>
      <c r="C896" t="s">
        <v>894</v>
      </c>
      <c r="D896" t="s">
        <v>2486</v>
      </c>
      <c r="E896">
        <v>4500</v>
      </c>
      <c r="F896">
        <v>2160</v>
      </c>
      <c r="G896">
        <v>6000</v>
      </c>
      <c r="H896" t="s">
        <v>5940</v>
      </c>
      <c r="I896" t="s">
        <v>5940</v>
      </c>
      <c r="J896">
        <v>36</v>
      </c>
      <c r="K896">
        <v>7500</v>
      </c>
      <c r="L896">
        <v>25500</v>
      </c>
      <c r="M896">
        <v>14100</v>
      </c>
      <c r="N896">
        <v>0</v>
      </c>
      <c r="O896">
        <v>10</v>
      </c>
      <c r="P896">
        <v>105</v>
      </c>
      <c r="R896">
        <v>4309506</v>
      </c>
      <c r="S896">
        <v>4500</v>
      </c>
      <c r="T896">
        <v>2160</v>
      </c>
      <c r="U896">
        <v>6000</v>
      </c>
      <c r="V896" t="s">
        <v>5940</v>
      </c>
      <c r="W896" t="s">
        <v>5940</v>
      </c>
      <c r="X896">
        <v>36</v>
      </c>
      <c r="Z896">
        <v>2300150</v>
      </c>
      <c r="AB896" t="s">
        <v>5940</v>
      </c>
      <c r="AC896">
        <v>2300150</v>
      </c>
      <c r="AD896" t="s">
        <v>6834</v>
      </c>
      <c r="AE896">
        <v>194</v>
      </c>
      <c r="AF896">
        <v>2300150</v>
      </c>
      <c r="AG896" t="s">
        <v>6834</v>
      </c>
      <c r="AH896">
        <v>28350</v>
      </c>
      <c r="AI896">
        <v>2300150</v>
      </c>
      <c r="AJ896" t="s">
        <v>6834</v>
      </c>
      <c r="AK896">
        <v>445</v>
      </c>
      <c r="AL896">
        <v>2300150</v>
      </c>
      <c r="AM896" t="s">
        <v>6834</v>
      </c>
      <c r="AN896" t="s">
        <v>5940</v>
      </c>
      <c r="AO896">
        <v>0</v>
      </c>
      <c r="AP896">
        <v>2301000</v>
      </c>
      <c r="AQ896" t="s">
        <v>6844</v>
      </c>
      <c r="AR896">
        <v>206</v>
      </c>
    </row>
    <row r="897" spans="1:44" x14ac:dyDescent="0.25">
      <c r="A897">
        <v>4309555</v>
      </c>
      <c r="B897">
        <v>1</v>
      </c>
      <c r="C897" t="s">
        <v>894</v>
      </c>
      <c r="D897" t="s">
        <v>2487</v>
      </c>
      <c r="E897">
        <v>240</v>
      </c>
      <c r="F897" t="s">
        <v>5940</v>
      </c>
      <c r="G897">
        <v>336</v>
      </c>
      <c r="H897" t="s">
        <v>5940</v>
      </c>
      <c r="I897">
        <v>3</v>
      </c>
      <c r="J897">
        <v>9</v>
      </c>
      <c r="K897">
        <v>900</v>
      </c>
      <c r="L897">
        <v>0</v>
      </c>
      <c r="M897">
        <v>1400</v>
      </c>
      <c r="N897">
        <v>0</v>
      </c>
      <c r="O897">
        <v>6</v>
      </c>
      <c r="P897">
        <v>9</v>
      </c>
      <c r="R897">
        <v>4309555</v>
      </c>
      <c r="S897">
        <v>240</v>
      </c>
      <c r="T897" t="s">
        <v>5940</v>
      </c>
      <c r="U897">
        <v>336</v>
      </c>
      <c r="V897" t="s">
        <v>5940</v>
      </c>
      <c r="W897">
        <v>3</v>
      </c>
      <c r="X897">
        <v>9</v>
      </c>
      <c r="Z897">
        <v>2300200</v>
      </c>
      <c r="AB897" t="s">
        <v>5940</v>
      </c>
      <c r="AC897">
        <v>2300200</v>
      </c>
      <c r="AD897" t="s">
        <v>6835</v>
      </c>
      <c r="AE897" t="s">
        <v>5940</v>
      </c>
      <c r="AF897">
        <v>2300200</v>
      </c>
      <c r="AG897" t="s">
        <v>6835</v>
      </c>
      <c r="AH897" t="s">
        <v>5940</v>
      </c>
      <c r="AI897">
        <v>2300200</v>
      </c>
      <c r="AJ897" t="s">
        <v>6835</v>
      </c>
      <c r="AK897">
        <v>1054</v>
      </c>
      <c r="AL897">
        <v>2300200</v>
      </c>
      <c r="AM897" t="s">
        <v>6835</v>
      </c>
      <c r="AN897" t="s">
        <v>5940</v>
      </c>
      <c r="AO897">
        <v>0</v>
      </c>
      <c r="AP897">
        <v>2301109</v>
      </c>
      <c r="AQ897" t="s">
        <v>6845</v>
      </c>
      <c r="AR897">
        <v>645</v>
      </c>
    </row>
    <row r="898" spans="1:44" x14ac:dyDescent="0.25">
      <c r="A898">
        <v>4307104</v>
      </c>
      <c r="B898">
        <v>1</v>
      </c>
      <c r="C898" t="s">
        <v>894</v>
      </c>
      <c r="D898" t="s">
        <v>2446</v>
      </c>
      <c r="E898" t="s">
        <v>5940</v>
      </c>
      <c r="F898">
        <v>600</v>
      </c>
      <c r="G898">
        <v>338</v>
      </c>
      <c r="H898" t="s">
        <v>5940</v>
      </c>
      <c r="I898">
        <v>2898</v>
      </c>
      <c r="J898">
        <v>50</v>
      </c>
      <c r="K898">
        <v>0</v>
      </c>
      <c r="L898">
        <v>2000</v>
      </c>
      <c r="M898">
        <v>3750</v>
      </c>
      <c r="N898">
        <v>0</v>
      </c>
      <c r="O898">
        <v>2400</v>
      </c>
      <c r="P898">
        <v>290</v>
      </c>
      <c r="R898">
        <v>4307104</v>
      </c>
      <c r="S898" t="s">
        <v>5940</v>
      </c>
      <c r="T898">
        <v>600</v>
      </c>
      <c r="U898">
        <v>338</v>
      </c>
      <c r="V898" t="s">
        <v>5940</v>
      </c>
      <c r="W898">
        <v>2898</v>
      </c>
      <c r="X898">
        <v>50</v>
      </c>
      <c r="Z898">
        <v>2300309</v>
      </c>
      <c r="AB898">
        <v>128</v>
      </c>
      <c r="AC898">
        <v>2300309</v>
      </c>
      <c r="AD898" t="s">
        <v>6836</v>
      </c>
      <c r="AE898">
        <v>61</v>
      </c>
      <c r="AF898">
        <v>2300309</v>
      </c>
      <c r="AG898" t="s">
        <v>6836</v>
      </c>
      <c r="AH898">
        <v>800</v>
      </c>
      <c r="AI898">
        <v>2300309</v>
      </c>
      <c r="AJ898" t="s">
        <v>6836</v>
      </c>
      <c r="AK898">
        <v>540</v>
      </c>
      <c r="AL898">
        <v>2300309</v>
      </c>
      <c r="AM898" t="s">
        <v>6836</v>
      </c>
      <c r="AN898" t="s">
        <v>5940</v>
      </c>
      <c r="AO898">
        <v>0</v>
      </c>
      <c r="AP898">
        <v>2301208</v>
      </c>
      <c r="AQ898" t="s">
        <v>6846</v>
      </c>
      <c r="AR898">
        <v>3065</v>
      </c>
    </row>
    <row r="899" spans="1:44" x14ac:dyDescent="0.25">
      <c r="A899">
        <v>4309571</v>
      </c>
      <c r="B899">
        <v>1</v>
      </c>
      <c r="C899" t="s">
        <v>894</v>
      </c>
      <c r="D899" t="s">
        <v>2488</v>
      </c>
      <c r="E899">
        <v>500</v>
      </c>
      <c r="F899">
        <v>1</v>
      </c>
      <c r="G899">
        <v>636</v>
      </c>
      <c r="H899" t="s">
        <v>5940</v>
      </c>
      <c r="I899">
        <v>20</v>
      </c>
      <c r="J899">
        <v>156</v>
      </c>
      <c r="K899">
        <v>750</v>
      </c>
      <c r="L899">
        <v>5</v>
      </c>
      <c r="M899">
        <v>2418</v>
      </c>
      <c r="N899">
        <v>0</v>
      </c>
      <c r="O899">
        <v>4</v>
      </c>
      <c r="P899">
        <v>132</v>
      </c>
      <c r="R899">
        <v>4309571</v>
      </c>
      <c r="S899">
        <v>500</v>
      </c>
      <c r="T899">
        <v>1</v>
      </c>
      <c r="U899">
        <v>636</v>
      </c>
      <c r="V899" t="s">
        <v>5940</v>
      </c>
      <c r="W899">
        <v>20</v>
      </c>
      <c r="X899">
        <v>156</v>
      </c>
      <c r="Z899">
        <v>2300408</v>
      </c>
      <c r="AB899">
        <v>252</v>
      </c>
      <c r="AC899">
        <v>2300408</v>
      </c>
      <c r="AD899" t="s">
        <v>6837</v>
      </c>
      <c r="AE899">
        <v>56</v>
      </c>
      <c r="AF899">
        <v>2300408</v>
      </c>
      <c r="AG899" t="s">
        <v>6837</v>
      </c>
      <c r="AH899">
        <v>155</v>
      </c>
      <c r="AI899">
        <v>2300408</v>
      </c>
      <c r="AJ899" t="s">
        <v>6837</v>
      </c>
      <c r="AK899">
        <v>869</v>
      </c>
      <c r="AL899">
        <v>2300408</v>
      </c>
      <c r="AM899" t="s">
        <v>6837</v>
      </c>
      <c r="AN899" t="s">
        <v>5940</v>
      </c>
      <c r="AO899">
        <v>0</v>
      </c>
      <c r="AP899">
        <v>2301257</v>
      </c>
      <c r="AQ899" t="s">
        <v>6847</v>
      </c>
      <c r="AR899">
        <v>1905</v>
      </c>
    </row>
    <row r="900" spans="1:44" x14ac:dyDescent="0.25">
      <c r="A900">
        <v>4309605</v>
      </c>
      <c r="B900">
        <v>1</v>
      </c>
      <c r="C900" t="s">
        <v>894</v>
      </c>
      <c r="D900" t="s">
        <v>2489</v>
      </c>
      <c r="E900">
        <v>795</v>
      </c>
      <c r="F900">
        <v>3590</v>
      </c>
      <c r="G900">
        <v>7687</v>
      </c>
      <c r="H900" t="s">
        <v>5940</v>
      </c>
      <c r="I900" t="s">
        <v>5940</v>
      </c>
      <c r="J900">
        <v>18</v>
      </c>
      <c r="K900">
        <v>2750</v>
      </c>
      <c r="L900">
        <v>16104</v>
      </c>
      <c r="M900">
        <v>21350</v>
      </c>
      <c r="N900">
        <v>0</v>
      </c>
      <c r="O900">
        <v>0</v>
      </c>
      <c r="P900">
        <v>5</v>
      </c>
      <c r="R900">
        <v>4309605</v>
      </c>
      <c r="S900">
        <v>795</v>
      </c>
      <c r="T900">
        <v>3590</v>
      </c>
      <c r="U900">
        <v>7687</v>
      </c>
      <c r="V900" t="s">
        <v>5940</v>
      </c>
      <c r="W900" t="s">
        <v>5940</v>
      </c>
      <c r="X900">
        <v>18</v>
      </c>
      <c r="Z900">
        <v>2300507</v>
      </c>
      <c r="AB900" t="s">
        <v>5940</v>
      </c>
      <c r="AC900">
        <v>2300507</v>
      </c>
      <c r="AD900" t="s">
        <v>6838</v>
      </c>
      <c r="AE900" t="s">
        <v>5940</v>
      </c>
      <c r="AF900">
        <v>2300507</v>
      </c>
      <c r="AG900" t="s">
        <v>6838</v>
      </c>
      <c r="AH900">
        <v>1900</v>
      </c>
      <c r="AI900">
        <v>2300507</v>
      </c>
      <c r="AJ900" t="s">
        <v>6838</v>
      </c>
      <c r="AK900">
        <v>941</v>
      </c>
      <c r="AL900">
        <v>2300507</v>
      </c>
      <c r="AM900" t="s">
        <v>6838</v>
      </c>
      <c r="AN900" t="s">
        <v>5940</v>
      </c>
      <c r="AO900">
        <v>0</v>
      </c>
      <c r="AP900">
        <v>2301307</v>
      </c>
      <c r="AQ900" t="s">
        <v>6848</v>
      </c>
      <c r="AR900">
        <v>4806</v>
      </c>
    </row>
    <row r="901" spans="1:44" x14ac:dyDescent="0.25">
      <c r="A901">
        <v>4309654</v>
      </c>
      <c r="B901">
        <v>1</v>
      </c>
      <c r="C901" t="s">
        <v>894</v>
      </c>
      <c r="D901" t="s">
        <v>2490</v>
      </c>
      <c r="E901" t="s">
        <v>5940</v>
      </c>
      <c r="F901">
        <v>1697</v>
      </c>
      <c r="G901">
        <v>1323</v>
      </c>
      <c r="H901" t="s">
        <v>5940</v>
      </c>
      <c r="I901">
        <v>10437</v>
      </c>
      <c r="J901">
        <v>18</v>
      </c>
      <c r="K901">
        <v>0</v>
      </c>
      <c r="L901">
        <v>2880</v>
      </c>
      <c r="M901">
        <v>4620</v>
      </c>
      <c r="N901">
        <v>0</v>
      </c>
      <c r="O901">
        <v>6413</v>
      </c>
      <c r="P901">
        <v>42</v>
      </c>
      <c r="R901">
        <v>4309654</v>
      </c>
      <c r="S901" t="s">
        <v>5940</v>
      </c>
      <c r="T901">
        <v>1697</v>
      </c>
      <c r="U901">
        <v>1323</v>
      </c>
      <c r="V901" t="s">
        <v>5940</v>
      </c>
      <c r="W901">
        <v>10437</v>
      </c>
      <c r="X901">
        <v>18</v>
      </c>
      <c r="Z901">
        <v>2300606</v>
      </c>
      <c r="AB901">
        <v>8</v>
      </c>
      <c r="AC901">
        <v>2300606</v>
      </c>
      <c r="AD901" t="s">
        <v>6839</v>
      </c>
      <c r="AE901">
        <v>14</v>
      </c>
      <c r="AF901">
        <v>2300606</v>
      </c>
      <c r="AG901" t="s">
        <v>6839</v>
      </c>
      <c r="AH901">
        <v>195</v>
      </c>
      <c r="AI901">
        <v>2300606</v>
      </c>
      <c r="AJ901" t="s">
        <v>6839</v>
      </c>
      <c r="AK901">
        <v>101</v>
      </c>
      <c r="AL901">
        <v>2300606</v>
      </c>
      <c r="AM901" t="s">
        <v>6839</v>
      </c>
      <c r="AN901" t="s">
        <v>5940</v>
      </c>
      <c r="AO901">
        <v>0</v>
      </c>
      <c r="AP901">
        <v>2301406</v>
      </c>
      <c r="AQ901" t="s">
        <v>6849</v>
      </c>
      <c r="AR901">
        <v>630</v>
      </c>
    </row>
    <row r="902" spans="1:44" x14ac:dyDescent="0.25">
      <c r="A902">
        <v>4309704</v>
      </c>
      <c r="B902">
        <v>1</v>
      </c>
      <c r="C902" t="s">
        <v>894</v>
      </c>
      <c r="D902" t="s">
        <v>2491</v>
      </c>
      <c r="E902">
        <v>450</v>
      </c>
      <c r="F902">
        <v>2326</v>
      </c>
      <c r="G902">
        <v>3419</v>
      </c>
      <c r="H902" t="s">
        <v>5940</v>
      </c>
      <c r="I902" t="s">
        <v>5940</v>
      </c>
      <c r="J902">
        <v>2</v>
      </c>
      <c r="K902">
        <v>600</v>
      </c>
      <c r="L902">
        <v>11760</v>
      </c>
      <c r="M902">
        <v>11250</v>
      </c>
      <c r="N902">
        <v>0</v>
      </c>
      <c r="O902">
        <v>0</v>
      </c>
      <c r="P902">
        <v>11</v>
      </c>
      <c r="R902">
        <v>4309704</v>
      </c>
      <c r="S902">
        <v>450</v>
      </c>
      <c r="T902">
        <v>2326</v>
      </c>
      <c r="U902">
        <v>3419</v>
      </c>
      <c r="V902" t="s">
        <v>5940</v>
      </c>
      <c r="W902" t="s">
        <v>5940</v>
      </c>
      <c r="X902">
        <v>2</v>
      </c>
      <c r="Z902">
        <v>2300705</v>
      </c>
      <c r="AB902">
        <v>50</v>
      </c>
      <c r="AC902">
        <v>2300705</v>
      </c>
      <c r="AD902" t="s">
        <v>6840</v>
      </c>
      <c r="AE902" t="s">
        <v>5940</v>
      </c>
      <c r="AF902">
        <v>2300705</v>
      </c>
      <c r="AG902" t="s">
        <v>6840</v>
      </c>
      <c r="AH902" t="s">
        <v>5940</v>
      </c>
      <c r="AI902">
        <v>2300705</v>
      </c>
      <c r="AJ902" t="s">
        <v>6840</v>
      </c>
      <c r="AK902">
        <v>1033</v>
      </c>
      <c r="AL902">
        <v>2300705</v>
      </c>
      <c r="AM902" t="s">
        <v>6840</v>
      </c>
      <c r="AN902" t="s">
        <v>5940</v>
      </c>
      <c r="AO902">
        <v>0</v>
      </c>
      <c r="AP902">
        <v>2301505</v>
      </c>
      <c r="AQ902" t="s">
        <v>6850</v>
      </c>
      <c r="AR902">
        <v>898</v>
      </c>
    </row>
    <row r="903" spans="1:44" x14ac:dyDescent="0.25">
      <c r="A903">
        <v>4309753</v>
      </c>
      <c r="B903">
        <v>1</v>
      </c>
      <c r="C903" t="s">
        <v>894</v>
      </c>
      <c r="D903" t="s">
        <v>2492</v>
      </c>
      <c r="E903">
        <v>1800</v>
      </c>
      <c r="F903">
        <v>58</v>
      </c>
      <c r="G903">
        <v>2940</v>
      </c>
      <c r="H903" t="s">
        <v>5940</v>
      </c>
      <c r="I903" t="s">
        <v>5940</v>
      </c>
      <c r="J903">
        <v>420</v>
      </c>
      <c r="K903">
        <v>2800</v>
      </c>
      <c r="L903">
        <v>192</v>
      </c>
      <c r="M903">
        <v>10500</v>
      </c>
      <c r="N903">
        <v>0</v>
      </c>
      <c r="O903">
        <v>7</v>
      </c>
      <c r="P903">
        <v>255</v>
      </c>
      <c r="R903">
        <v>4309753</v>
      </c>
      <c r="S903">
        <v>1800</v>
      </c>
      <c r="T903">
        <v>58</v>
      </c>
      <c r="U903">
        <v>2940</v>
      </c>
      <c r="V903" t="s">
        <v>5940</v>
      </c>
      <c r="W903" t="s">
        <v>5940</v>
      </c>
      <c r="X903">
        <v>420</v>
      </c>
      <c r="Z903">
        <v>2300754</v>
      </c>
      <c r="AB903">
        <v>13</v>
      </c>
      <c r="AC903">
        <v>2300754</v>
      </c>
      <c r="AD903" t="s">
        <v>6841</v>
      </c>
      <c r="AE903" t="s">
        <v>5940</v>
      </c>
      <c r="AF903">
        <v>2300754</v>
      </c>
      <c r="AG903" t="s">
        <v>6841</v>
      </c>
      <c r="AH903">
        <v>488</v>
      </c>
      <c r="AI903">
        <v>2300754</v>
      </c>
      <c r="AJ903" t="s">
        <v>6841</v>
      </c>
      <c r="AK903">
        <v>1671</v>
      </c>
      <c r="AL903">
        <v>2300754</v>
      </c>
      <c r="AM903" t="s">
        <v>6841</v>
      </c>
      <c r="AN903" t="s">
        <v>5940</v>
      </c>
      <c r="AO903">
        <v>0</v>
      </c>
      <c r="AP903">
        <v>2301604</v>
      </c>
      <c r="AQ903" t="s">
        <v>6851</v>
      </c>
      <c r="AR903">
        <v>2037</v>
      </c>
    </row>
    <row r="904" spans="1:44" x14ac:dyDescent="0.25">
      <c r="A904">
        <v>4309803</v>
      </c>
      <c r="B904">
        <v>1</v>
      </c>
      <c r="C904" t="s">
        <v>894</v>
      </c>
      <c r="D904" t="s">
        <v>2493</v>
      </c>
      <c r="E904">
        <v>120</v>
      </c>
      <c r="F904">
        <v>8640</v>
      </c>
      <c r="G904">
        <v>4725</v>
      </c>
      <c r="H904" t="s">
        <v>5940</v>
      </c>
      <c r="I904" t="s">
        <v>5940</v>
      </c>
      <c r="J904">
        <v>23</v>
      </c>
      <c r="K904">
        <v>150</v>
      </c>
      <c r="L904">
        <v>39120</v>
      </c>
      <c r="M904">
        <v>18000</v>
      </c>
      <c r="N904">
        <v>0</v>
      </c>
      <c r="O904">
        <v>8</v>
      </c>
      <c r="P904">
        <v>87</v>
      </c>
      <c r="R904">
        <v>4309803</v>
      </c>
      <c r="S904">
        <v>120</v>
      </c>
      <c r="T904">
        <v>8640</v>
      </c>
      <c r="U904">
        <v>4725</v>
      </c>
      <c r="V904" t="s">
        <v>5940</v>
      </c>
      <c r="W904" t="s">
        <v>5940</v>
      </c>
      <c r="X904">
        <v>23</v>
      </c>
      <c r="Z904">
        <v>2300804</v>
      </c>
      <c r="AB904">
        <v>90</v>
      </c>
      <c r="AC904">
        <v>2300804</v>
      </c>
      <c r="AD904" t="s">
        <v>6842</v>
      </c>
      <c r="AE904">
        <v>88</v>
      </c>
      <c r="AF904">
        <v>2300804</v>
      </c>
      <c r="AG904" t="s">
        <v>6842</v>
      </c>
      <c r="AH904" t="s">
        <v>5940</v>
      </c>
      <c r="AI904">
        <v>2300804</v>
      </c>
      <c r="AJ904" t="s">
        <v>6842</v>
      </c>
      <c r="AK904">
        <v>112</v>
      </c>
      <c r="AL904">
        <v>2300804</v>
      </c>
      <c r="AM904" t="s">
        <v>6842</v>
      </c>
      <c r="AN904" t="s">
        <v>5940</v>
      </c>
      <c r="AO904">
        <v>0</v>
      </c>
      <c r="AP904">
        <v>2301703</v>
      </c>
      <c r="AQ904" t="s">
        <v>6852</v>
      </c>
      <c r="AR904">
        <v>3932</v>
      </c>
    </row>
    <row r="905" spans="1:44" x14ac:dyDescent="0.25">
      <c r="A905">
        <v>4309902</v>
      </c>
      <c r="B905">
        <v>1</v>
      </c>
      <c r="C905" t="s">
        <v>894</v>
      </c>
      <c r="D905" t="s">
        <v>2494</v>
      </c>
      <c r="E905">
        <v>200</v>
      </c>
      <c r="F905">
        <v>6048</v>
      </c>
      <c r="G905">
        <v>4320</v>
      </c>
      <c r="H905" t="s">
        <v>5940</v>
      </c>
      <c r="I905" t="s">
        <v>5940</v>
      </c>
      <c r="J905">
        <v>288</v>
      </c>
      <c r="K905">
        <v>200</v>
      </c>
      <c r="L905">
        <v>15504</v>
      </c>
      <c r="M905">
        <v>31680</v>
      </c>
      <c r="N905">
        <v>0</v>
      </c>
      <c r="O905">
        <v>0</v>
      </c>
      <c r="P905">
        <v>1600</v>
      </c>
      <c r="R905">
        <v>4309902</v>
      </c>
      <c r="S905">
        <v>200</v>
      </c>
      <c r="T905">
        <v>6048</v>
      </c>
      <c r="U905">
        <v>4320</v>
      </c>
      <c r="V905" t="s">
        <v>5940</v>
      </c>
      <c r="W905" t="s">
        <v>5940</v>
      </c>
      <c r="X905">
        <v>288</v>
      </c>
      <c r="Z905">
        <v>2300903</v>
      </c>
      <c r="AB905" t="s">
        <v>5940</v>
      </c>
      <c r="AC905">
        <v>2300903</v>
      </c>
      <c r="AD905" t="s">
        <v>6843</v>
      </c>
      <c r="AE905" t="s">
        <v>5940</v>
      </c>
      <c r="AF905">
        <v>2300903</v>
      </c>
      <c r="AG905" t="s">
        <v>6843</v>
      </c>
      <c r="AH905" t="s">
        <v>5940</v>
      </c>
      <c r="AI905">
        <v>2300903</v>
      </c>
      <c r="AJ905" t="s">
        <v>6843</v>
      </c>
      <c r="AK905">
        <v>119</v>
      </c>
      <c r="AL905">
        <v>2300903</v>
      </c>
      <c r="AM905" t="s">
        <v>6843</v>
      </c>
      <c r="AN905" t="s">
        <v>5940</v>
      </c>
      <c r="AO905">
        <v>0</v>
      </c>
      <c r="AP905">
        <v>2301802</v>
      </c>
      <c r="AQ905" t="s">
        <v>6853</v>
      </c>
      <c r="AR905">
        <v>370</v>
      </c>
    </row>
    <row r="906" spans="1:44" x14ac:dyDescent="0.25">
      <c r="A906">
        <v>4309951</v>
      </c>
      <c r="B906">
        <v>1</v>
      </c>
      <c r="C906" t="s">
        <v>894</v>
      </c>
      <c r="D906" t="s">
        <v>2495</v>
      </c>
      <c r="E906">
        <v>225</v>
      </c>
      <c r="F906">
        <v>5990</v>
      </c>
      <c r="G906">
        <v>2016</v>
      </c>
      <c r="H906" t="s">
        <v>5940</v>
      </c>
      <c r="I906" t="s">
        <v>5940</v>
      </c>
      <c r="J906">
        <v>60</v>
      </c>
      <c r="K906">
        <v>270</v>
      </c>
      <c r="L906">
        <v>24192</v>
      </c>
      <c r="M906">
        <v>5670</v>
      </c>
      <c r="N906">
        <v>0</v>
      </c>
      <c r="O906">
        <v>40</v>
      </c>
      <c r="P906">
        <v>60</v>
      </c>
      <c r="R906">
        <v>4309951</v>
      </c>
      <c r="S906">
        <v>225</v>
      </c>
      <c r="T906">
        <v>5990</v>
      </c>
      <c r="U906">
        <v>2016</v>
      </c>
      <c r="V906" t="s">
        <v>5940</v>
      </c>
      <c r="W906" t="s">
        <v>5940</v>
      </c>
      <c r="X906">
        <v>60</v>
      </c>
      <c r="Z906">
        <v>2301000</v>
      </c>
      <c r="AB906" t="s">
        <v>5940</v>
      </c>
      <c r="AC906">
        <v>2301000</v>
      </c>
      <c r="AD906" t="s">
        <v>6844</v>
      </c>
      <c r="AE906" t="s">
        <v>5940</v>
      </c>
      <c r="AF906">
        <v>2301000</v>
      </c>
      <c r="AG906" t="s">
        <v>6844</v>
      </c>
      <c r="AH906">
        <v>73500</v>
      </c>
      <c r="AI906">
        <v>2301000</v>
      </c>
      <c r="AJ906" t="s">
        <v>6844</v>
      </c>
      <c r="AK906">
        <v>389</v>
      </c>
      <c r="AL906">
        <v>2301000</v>
      </c>
      <c r="AM906" t="s">
        <v>6844</v>
      </c>
      <c r="AN906" t="s">
        <v>5940</v>
      </c>
      <c r="AO906">
        <v>0</v>
      </c>
      <c r="AP906">
        <v>2301851</v>
      </c>
      <c r="AQ906" t="s">
        <v>6854</v>
      </c>
      <c r="AR906">
        <v>640</v>
      </c>
    </row>
    <row r="907" spans="1:44" x14ac:dyDescent="0.25">
      <c r="A907">
        <v>4310009</v>
      </c>
      <c r="B907">
        <v>1</v>
      </c>
      <c r="C907" t="s">
        <v>894</v>
      </c>
      <c r="D907" t="s">
        <v>2496</v>
      </c>
      <c r="E907">
        <v>140</v>
      </c>
      <c r="F907">
        <v>23700</v>
      </c>
      <c r="G907">
        <v>14364</v>
      </c>
      <c r="H907" t="s">
        <v>5940</v>
      </c>
      <c r="I907">
        <v>40</v>
      </c>
      <c r="J907">
        <v>550</v>
      </c>
      <c r="K907">
        <v>480</v>
      </c>
      <c r="L907">
        <v>113100</v>
      </c>
      <c r="M907">
        <v>27000</v>
      </c>
      <c r="N907">
        <v>0</v>
      </c>
      <c r="O907">
        <v>29</v>
      </c>
      <c r="P907">
        <v>425</v>
      </c>
      <c r="R907">
        <v>4310009</v>
      </c>
      <c r="S907">
        <v>140</v>
      </c>
      <c r="T907">
        <v>23700</v>
      </c>
      <c r="U907">
        <v>14364</v>
      </c>
      <c r="V907" t="s">
        <v>5940</v>
      </c>
      <c r="W907">
        <v>40</v>
      </c>
      <c r="X907">
        <v>550</v>
      </c>
      <c r="Z907">
        <v>2301109</v>
      </c>
      <c r="AB907">
        <v>240</v>
      </c>
      <c r="AC907">
        <v>2301109</v>
      </c>
      <c r="AD907" t="s">
        <v>6845</v>
      </c>
      <c r="AE907" t="s">
        <v>5940</v>
      </c>
      <c r="AF907">
        <v>2301109</v>
      </c>
      <c r="AG907" t="s">
        <v>6845</v>
      </c>
      <c r="AH907">
        <v>180</v>
      </c>
      <c r="AI907">
        <v>2301109</v>
      </c>
      <c r="AJ907" t="s">
        <v>6845</v>
      </c>
      <c r="AK907">
        <v>567</v>
      </c>
      <c r="AL907">
        <v>2301109</v>
      </c>
      <c r="AM907" t="s">
        <v>6845</v>
      </c>
      <c r="AN907" t="s">
        <v>5940</v>
      </c>
      <c r="AO907">
        <v>0</v>
      </c>
      <c r="AP907">
        <v>2301901</v>
      </c>
      <c r="AQ907" t="s">
        <v>6855</v>
      </c>
      <c r="AR907">
        <v>243</v>
      </c>
    </row>
    <row r="908" spans="1:44" x14ac:dyDescent="0.25">
      <c r="A908">
        <v>4310108</v>
      </c>
      <c r="B908">
        <v>1</v>
      </c>
      <c r="C908" t="s">
        <v>894</v>
      </c>
      <c r="D908" t="s">
        <v>2497</v>
      </c>
      <c r="E908">
        <v>500</v>
      </c>
      <c r="F908">
        <v>24</v>
      </c>
      <c r="G908">
        <v>174</v>
      </c>
      <c r="H908" t="s">
        <v>5940</v>
      </c>
      <c r="I908">
        <v>2</v>
      </c>
      <c r="J908">
        <v>30</v>
      </c>
      <c r="K908">
        <v>500</v>
      </c>
      <c r="L908">
        <v>10</v>
      </c>
      <c r="M908">
        <v>960</v>
      </c>
      <c r="N908">
        <v>0</v>
      </c>
      <c r="O908">
        <v>8</v>
      </c>
      <c r="P908">
        <v>51</v>
      </c>
      <c r="R908">
        <v>4310108</v>
      </c>
      <c r="S908">
        <v>500</v>
      </c>
      <c r="T908">
        <v>24</v>
      </c>
      <c r="U908">
        <v>174</v>
      </c>
      <c r="V908" t="s">
        <v>5940</v>
      </c>
      <c r="W908">
        <v>2</v>
      </c>
      <c r="X908">
        <v>30</v>
      </c>
      <c r="Z908">
        <v>2301208</v>
      </c>
      <c r="AB908" t="s">
        <v>5940</v>
      </c>
      <c r="AC908">
        <v>2301208</v>
      </c>
      <c r="AD908" t="s">
        <v>6846</v>
      </c>
      <c r="AE908">
        <v>7</v>
      </c>
      <c r="AF908">
        <v>2301208</v>
      </c>
      <c r="AG908" t="s">
        <v>6846</v>
      </c>
      <c r="AH908">
        <v>756</v>
      </c>
      <c r="AI908">
        <v>2301208</v>
      </c>
      <c r="AJ908" t="s">
        <v>6846</v>
      </c>
      <c r="AK908">
        <v>734</v>
      </c>
      <c r="AL908">
        <v>2301208</v>
      </c>
      <c r="AM908" t="s">
        <v>6846</v>
      </c>
      <c r="AN908" t="s">
        <v>5940</v>
      </c>
      <c r="AO908">
        <v>0</v>
      </c>
      <c r="AP908">
        <v>2301950</v>
      </c>
      <c r="AQ908" t="s">
        <v>6856</v>
      </c>
      <c r="AR908">
        <v>831</v>
      </c>
    </row>
    <row r="909" spans="1:44" x14ac:dyDescent="0.25">
      <c r="A909">
        <v>4310207</v>
      </c>
      <c r="B909">
        <v>1</v>
      </c>
      <c r="C909" t="s">
        <v>894</v>
      </c>
      <c r="D909" t="s">
        <v>2498</v>
      </c>
      <c r="E909">
        <v>11400</v>
      </c>
      <c r="F909">
        <v>16380</v>
      </c>
      <c r="G909">
        <v>6240</v>
      </c>
      <c r="H909" t="s">
        <v>5940</v>
      </c>
      <c r="I909">
        <v>6</v>
      </c>
      <c r="J909">
        <v>125</v>
      </c>
      <c r="K909">
        <v>12000</v>
      </c>
      <c r="L909">
        <v>92400</v>
      </c>
      <c r="M909">
        <v>7200</v>
      </c>
      <c r="N909">
        <v>0</v>
      </c>
      <c r="O909">
        <v>125</v>
      </c>
      <c r="P909">
        <v>180</v>
      </c>
      <c r="R909">
        <v>4310207</v>
      </c>
      <c r="S909">
        <v>11400</v>
      </c>
      <c r="T909">
        <v>16380</v>
      </c>
      <c r="U909">
        <v>6240</v>
      </c>
      <c r="V909" t="s">
        <v>5940</v>
      </c>
      <c r="W909">
        <v>6</v>
      </c>
      <c r="X909">
        <v>125</v>
      </c>
      <c r="Z909">
        <v>2301257</v>
      </c>
      <c r="AB909" t="s">
        <v>5940</v>
      </c>
      <c r="AC909">
        <v>2301257</v>
      </c>
      <c r="AD909" t="s">
        <v>6847</v>
      </c>
      <c r="AE909" t="s">
        <v>5940</v>
      </c>
      <c r="AF909">
        <v>2301257</v>
      </c>
      <c r="AG909" t="s">
        <v>6847</v>
      </c>
      <c r="AH909">
        <v>1680</v>
      </c>
      <c r="AI909">
        <v>2301257</v>
      </c>
      <c r="AJ909" t="s">
        <v>6847</v>
      </c>
      <c r="AK909">
        <v>404</v>
      </c>
      <c r="AL909">
        <v>2301257</v>
      </c>
      <c r="AM909" t="s">
        <v>6847</v>
      </c>
      <c r="AN909" t="s">
        <v>5940</v>
      </c>
      <c r="AO909">
        <v>0</v>
      </c>
      <c r="AP909">
        <v>2302008</v>
      </c>
      <c r="AQ909" t="s">
        <v>6857</v>
      </c>
      <c r="AR909">
        <v>1178</v>
      </c>
    </row>
    <row r="910" spans="1:44" x14ac:dyDescent="0.25">
      <c r="A910">
        <v>4310306</v>
      </c>
      <c r="B910">
        <v>1</v>
      </c>
      <c r="C910" t="s">
        <v>894</v>
      </c>
      <c r="D910" t="s">
        <v>2499</v>
      </c>
      <c r="E910">
        <v>70</v>
      </c>
      <c r="F910">
        <v>27</v>
      </c>
      <c r="G910">
        <v>1080</v>
      </c>
      <c r="H910" t="s">
        <v>5940</v>
      </c>
      <c r="I910">
        <v>3</v>
      </c>
      <c r="J910">
        <v>210</v>
      </c>
      <c r="K910">
        <v>100</v>
      </c>
      <c r="L910">
        <v>72</v>
      </c>
      <c r="M910">
        <v>6300</v>
      </c>
      <c r="N910">
        <v>0</v>
      </c>
      <c r="O910">
        <v>4</v>
      </c>
      <c r="P910">
        <v>108</v>
      </c>
      <c r="R910">
        <v>4310306</v>
      </c>
      <c r="S910">
        <v>70</v>
      </c>
      <c r="T910">
        <v>27</v>
      </c>
      <c r="U910">
        <v>1080</v>
      </c>
      <c r="V910" t="s">
        <v>5940</v>
      </c>
      <c r="W910">
        <v>3</v>
      </c>
      <c r="X910">
        <v>210</v>
      </c>
      <c r="Z910">
        <v>2301307</v>
      </c>
      <c r="AB910">
        <v>60</v>
      </c>
      <c r="AC910">
        <v>2301307</v>
      </c>
      <c r="AD910" t="s">
        <v>6848</v>
      </c>
      <c r="AE910">
        <v>138</v>
      </c>
      <c r="AF910">
        <v>2301307</v>
      </c>
      <c r="AG910" t="s">
        <v>6848</v>
      </c>
      <c r="AH910">
        <v>570</v>
      </c>
      <c r="AI910">
        <v>2301307</v>
      </c>
      <c r="AJ910" t="s">
        <v>6848</v>
      </c>
      <c r="AK910">
        <v>407</v>
      </c>
      <c r="AL910">
        <v>2301307</v>
      </c>
      <c r="AM910" t="s">
        <v>6848</v>
      </c>
      <c r="AN910" t="s">
        <v>5940</v>
      </c>
      <c r="AO910">
        <v>0</v>
      </c>
      <c r="AP910">
        <v>2302057</v>
      </c>
      <c r="AQ910" t="s">
        <v>6858</v>
      </c>
      <c r="AR910">
        <v>676</v>
      </c>
    </row>
    <row r="911" spans="1:44" x14ac:dyDescent="0.25">
      <c r="A911">
        <v>4310330</v>
      </c>
      <c r="B911">
        <v>1</v>
      </c>
      <c r="C911" t="s">
        <v>894</v>
      </c>
      <c r="D911" t="s">
        <v>2500</v>
      </c>
      <c r="E911" t="s">
        <v>5940</v>
      </c>
      <c r="F911" t="s">
        <v>5940</v>
      </c>
      <c r="G911">
        <v>0</v>
      </c>
      <c r="H911" t="s">
        <v>5940</v>
      </c>
      <c r="I911">
        <v>600</v>
      </c>
      <c r="J911" t="s">
        <v>5940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R911">
        <v>4310330</v>
      </c>
      <c r="S911" t="s">
        <v>5940</v>
      </c>
      <c r="T911" t="s">
        <v>5940</v>
      </c>
      <c r="U911">
        <v>0</v>
      </c>
      <c r="V911" t="s">
        <v>5940</v>
      </c>
      <c r="W911">
        <v>600</v>
      </c>
      <c r="X911" t="s">
        <v>5940</v>
      </c>
      <c r="Z911">
        <v>2301406</v>
      </c>
      <c r="AB911">
        <v>36</v>
      </c>
      <c r="AC911">
        <v>2301406</v>
      </c>
      <c r="AD911" t="s">
        <v>6849</v>
      </c>
      <c r="AE911" t="s">
        <v>5940</v>
      </c>
      <c r="AF911">
        <v>2301406</v>
      </c>
      <c r="AG911" t="s">
        <v>6849</v>
      </c>
      <c r="AH911">
        <v>5510</v>
      </c>
      <c r="AI911">
        <v>2301406</v>
      </c>
      <c r="AJ911" t="s">
        <v>6849</v>
      </c>
      <c r="AK911">
        <v>619</v>
      </c>
      <c r="AL911">
        <v>2301406</v>
      </c>
      <c r="AM911" t="s">
        <v>6849</v>
      </c>
      <c r="AN911" t="s">
        <v>5940</v>
      </c>
      <c r="AO911">
        <v>0</v>
      </c>
      <c r="AP911">
        <v>2302107</v>
      </c>
      <c r="AQ911" t="s">
        <v>6859</v>
      </c>
      <c r="AR911">
        <v>6032</v>
      </c>
    </row>
    <row r="912" spans="1:44" x14ac:dyDescent="0.25">
      <c r="A912">
        <v>4310363</v>
      </c>
      <c r="B912">
        <v>1</v>
      </c>
      <c r="C912" t="s">
        <v>894</v>
      </c>
      <c r="D912" t="s">
        <v>2501</v>
      </c>
      <c r="E912">
        <v>252</v>
      </c>
      <c r="F912">
        <v>16</v>
      </c>
      <c r="G912">
        <v>1053</v>
      </c>
      <c r="H912" t="s">
        <v>5940</v>
      </c>
      <c r="I912" t="s">
        <v>5940</v>
      </c>
      <c r="J912">
        <v>32</v>
      </c>
      <c r="K912">
        <v>2500</v>
      </c>
      <c r="L912">
        <v>36</v>
      </c>
      <c r="M912">
        <v>6885</v>
      </c>
      <c r="N912">
        <v>0</v>
      </c>
      <c r="O912">
        <v>0</v>
      </c>
      <c r="P912">
        <v>43</v>
      </c>
      <c r="R912">
        <v>4310363</v>
      </c>
      <c r="S912">
        <v>252</v>
      </c>
      <c r="T912">
        <v>16</v>
      </c>
      <c r="U912">
        <v>1053</v>
      </c>
      <c r="V912" t="s">
        <v>5940</v>
      </c>
      <c r="W912" t="s">
        <v>5940</v>
      </c>
      <c r="X912">
        <v>32</v>
      </c>
      <c r="Z912">
        <v>2301505</v>
      </c>
      <c r="AB912" t="s">
        <v>5940</v>
      </c>
      <c r="AC912">
        <v>2301505</v>
      </c>
      <c r="AD912" t="s">
        <v>6850</v>
      </c>
      <c r="AE912" t="s">
        <v>5940</v>
      </c>
      <c r="AF912">
        <v>2301505</v>
      </c>
      <c r="AG912" t="s">
        <v>6850</v>
      </c>
      <c r="AH912" t="s">
        <v>5940</v>
      </c>
      <c r="AI912">
        <v>2301505</v>
      </c>
      <c r="AJ912" t="s">
        <v>6850</v>
      </c>
      <c r="AK912">
        <v>365</v>
      </c>
      <c r="AL912">
        <v>2301505</v>
      </c>
      <c r="AM912" t="s">
        <v>6850</v>
      </c>
      <c r="AN912" t="s">
        <v>5940</v>
      </c>
      <c r="AO912">
        <v>0</v>
      </c>
      <c r="AP912">
        <v>2302206</v>
      </c>
      <c r="AQ912" t="s">
        <v>6860</v>
      </c>
      <c r="AR912">
        <v>1425</v>
      </c>
    </row>
    <row r="913" spans="1:44" x14ac:dyDescent="0.25">
      <c r="A913">
        <v>4310405</v>
      </c>
      <c r="B913">
        <v>1</v>
      </c>
      <c r="C913" t="s">
        <v>894</v>
      </c>
      <c r="D913" t="s">
        <v>2502</v>
      </c>
      <c r="E913">
        <v>360</v>
      </c>
      <c r="F913">
        <v>4198</v>
      </c>
      <c r="G913">
        <v>5928</v>
      </c>
      <c r="H913" t="s">
        <v>5940</v>
      </c>
      <c r="I913">
        <v>86</v>
      </c>
      <c r="J913">
        <v>81</v>
      </c>
      <c r="K913">
        <v>2800</v>
      </c>
      <c r="L913">
        <v>26400</v>
      </c>
      <c r="M913">
        <v>27360</v>
      </c>
      <c r="N913">
        <v>0</v>
      </c>
      <c r="O913">
        <v>60</v>
      </c>
      <c r="P913">
        <v>24</v>
      </c>
      <c r="R913">
        <v>4310405</v>
      </c>
      <c r="S913">
        <v>360</v>
      </c>
      <c r="T913">
        <v>4198</v>
      </c>
      <c r="U913">
        <v>5928</v>
      </c>
      <c r="V913" t="s">
        <v>5940</v>
      </c>
      <c r="W913">
        <v>86</v>
      </c>
      <c r="X913">
        <v>81</v>
      </c>
      <c r="Z913">
        <v>2301604</v>
      </c>
      <c r="AB913">
        <v>336</v>
      </c>
      <c r="AC913">
        <v>2301604</v>
      </c>
      <c r="AD913" t="s">
        <v>6851</v>
      </c>
      <c r="AE913">
        <v>1073</v>
      </c>
      <c r="AF913">
        <v>2301604</v>
      </c>
      <c r="AG913" t="s">
        <v>6851</v>
      </c>
      <c r="AH913" t="s">
        <v>5940</v>
      </c>
      <c r="AI913">
        <v>2301604</v>
      </c>
      <c r="AJ913" t="s">
        <v>6851</v>
      </c>
      <c r="AK913">
        <v>641</v>
      </c>
      <c r="AL913">
        <v>2301604</v>
      </c>
      <c r="AM913" t="s">
        <v>6851</v>
      </c>
      <c r="AN913" t="s">
        <v>5940</v>
      </c>
      <c r="AO913">
        <v>0</v>
      </c>
      <c r="AP913">
        <v>2302305</v>
      </c>
      <c r="AQ913" t="s">
        <v>6861</v>
      </c>
      <c r="AR913">
        <v>782</v>
      </c>
    </row>
    <row r="914" spans="1:44" x14ac:dyDescent="0.25">
      <c r="A914">
        <v>4310413</v>
      </c>
      <c r="B914">
        <v>1</v>
      </c>
      <c r="C914" t="s">
        <v>894</v>
      </c>
      <c r="D914" t="s">
        <v>2503</v>
      </c>
      <c r="E914">
        <v>375</v>
      </c>
      <c r="F914">
        <v>2520</v>
      </c>
      <c r="G914">
        <v>324</v>
      </c>
      <c r="H914" t="s">
        <v>5940</v>
      </c>
      <c r="I914">
        <v>10</v>
      </c>
      <c r="J914">
        <v>8</v>
      </c>
      <c r="K914">
        <v>375</v>
      </c>
      <c r="L914">
        <v>8550</v>
      </c>
      <c r="M914">
        <v>2843</v>
      </c>
      <c r="N914">
        <v>0</v>
      </c>
      <c r="O914">
        <v>10</v>
      </c>
      <c r="P914">
        <v>14</v>
      </c>
      <c r="R914">
        <v>4310413</v>
      </c>
      <c r="S914">
        <v>375</v>
      </c>
      <c r="T914">
        <v>2520</v>
      </c>
      <c r="U914">
        <v>324</v>
      </c>
      <c r="V914" t="s">
        <v>5940</v>
      </c>
      <c r="W914">
        <v>10</v>
      </c>
      <c r="X914">
        <v>8</v>
      </c>
      <c r="Z914">
        <v>2301703</v>
      </c>
      <c r="AB914">
        <v>48</v>
      </c>
      <c r="AC914">
        <v>2301703</v>
      </c>
      <c r="AD914" t="s">
        <v>6852</v>
      </c>
      <c r="AE914">
        <v>832</v>
      </c>
      <c r="AF914">
        <v>2301703</v>
      </c>
      <c r="AG914" t="s">
        <v>6852</v>
      </c>
      <c r="AH914">
        <v>2730</v>
      </c>
      <c r="AI914">
        <v>2301703</v>
      </c>
      <c r="AJ914" t="s">
        <v>6852</v>
      </c>
      <c r="AK914">
        <v>715</v>
      </c>
      <c r="AL914">
        <v>2301703</v>
      </c>
      <c r="AM914" t="s">
        <v>6852</v>
      </c>
      <c r="AN914" t="s">
        <v>5940</v>
      </c>
      <c r="AO914">
        <v>0</v>
      </c>
      <c r="AP914">
        <v>2302404</v>
      </c>
      <c r="AQ914" t="s">
        <v>6862</v>
      </c>
      <c r="AR914">
        <v>7444</v>
      </c>
    </row>
    <row r="915" spans="1:44" x14ac:dyDescent="0.25">
      <c r="A915">
        <v>4310439</v>
      </c>
      <c r="B915">
        <v>1</v>
      </c>
      <c r="C915" t="s">
        <v>894</v>
      </c>
      <c r="D915" t="s">
        <v>2504</v>
      </c>
      <c r="E915" t="s">
        <v>5940</v>
      </c>
      <c r="F915">
        <v>2875</v>
      </c>
      <c r="G915">
        <v>900</v>
      </c>
      <c r="H915" t="s">
        <v>5940</v>
      </c>
      <c r="I915" t="s">
        <v>5940</v>
      </c>
      <c r="J915">
        <v>165</v>
      </c>
      <c r="K915">
        <v>0</v>
      </c>
      <c r="L915">
        <v>9900</v>
      </c>
      <c r="M915">
        <v>20000</v>
      </c>
      <c r="N915">
        <v>0</v>
      </c>
      <c r="O915">
        <v>0</v>
      </c>
      <c r="P915">
        <v>270</v>
      </c>
      <c r="R915">
        <v>4310439</v>
      </c>
      <c r="S915" t="s">
        <v>5940</v>
      </c>
      <c r="T915">
        <v>2875</v>
      </c>
      <c r="U915">
        <v>900</v>
      </c>
      <c r="V915" t="s">
        <v>5940</v>
      </c>
      <c r="W915" t="s">
        <v>5940</v>
      </c>
      <c r="X915">
        <v>165</v>
      </c>
      <c r="Z915">
        <v>2301802</v>
      </c>
      <c r="AB915" t="s">
        <v>5940</v>
      </c>
      <c r="AC915">
        <v>2301802</v>
      </c>
      <c r="AD915" t="s">
        <v>6853</v>
      </c>
      <c r="AE915">
        <v>6</v>
      </c>
      <c r="AF915">
        <v>2301802</v>
      </c>
      <c r="AG915" t="s">
        <v>6853</v>
      </c>
      <c r="AH915" t="s">
        <v>5940</v>
      </c>
      <c r="AI915">
        <v>2301802</v>
      </c>
      <c r="AJ915" t="s">
        <v>6853</v>
      </c>
      <c r="AK915">
        <v>80</v>
      </c>
      <c r="AL915">
        <v>2301802</v>
      </c>
      <c r="AM915" t="s">
        <v>6853</v>
      </c>
      <c r="AN915" t="s">
        <v>5940</v>
      </c>
      <c r="AO915">
        <v>0</v>
      </c>
      <c r="AP915">
        <v>2302503</v>
      </c>
      <c r="AQ915" t="s">
        <v>6863</v>
      </c>
      <c r="AR915">
        <v>3679</v>
      </c>
    </row>
    <row r="916" spans="1:44" x14ac:dyDescent="0.25">
      <c r="A916">
        <v>4310462</v>
      </c>
      <c r="B916">
        <v>1</v>
      </c>
      <c r="C916" t="s">
        <v>894</v>
      </c>
      <c r="D916" t="s">
        <v>2505</v>
      </c>
      <c r="E916">
        <v>300</v>
      </c>
      <c r="F916">
        <v>7263</v>
      </c>
      <c r="G916">
        <v>8280</v>
      </c>
      <c r="H916" t="s">
        <v>5940</v>
      </c>
      <c r="I916" t="s">
        <v>5940</v>
      </c>
      <c r="J916">
        <v>18</v>
      </c>
      <c r="K916">
        <v>250</v>
      </c>
      <c r="L916">
        <v>18648</v>
      </c>
      <c r="M916">
        <v>14400</v>
      </c>
      <c r="N916">
        <v>0</v>
      </c>
      <c r="O916">
        <v>0</v>
      </c>
      <c r="P916">
        <v>63</v>
      </c>
      <c r="R916">
        <v>4310462</v>
      </c>
      <c r="S916">
        <v>300</v>
      </c>
      <c r="T916">
        <v>7263</v>
      </c>
      <c r="U916">
        <v>8280</v>
      </c>
      <c r="V916" t="s">
        <v>5940</v>
      </c>
      <c r="W916" t="s">
        <v>5940</v>
      </c>
      <c r="X916">
        <v>18</v>
      </c>
      <c r="Z916">
        <v>2301851</v>
      </c>
      <c r="AB916">
        <v>38</v>
      </c>
      <c r="AC916">
        <v>2301851</v>
      </c>
      <c r="AD916" t="s">
        <v>6854</v>
      </c>
      <c r="AE916" t="s">
        <v>5940</v>
      </c>
      <c r="AF916">
        <v>2301851</v>
      </c>
      <c r="AG916" t="s">
        <v>6854</v>
      </c>
      <c r="AH916" t="s">
        <v>5940</v>
      </c>
      <c r="AI916">
        <v>2301851</v>
      </c>
      <c r="AJ916" t="s">
        <v>6854</v>
      </c>
      <c r="AK916">
        <v>326</v>
      </c>
      <c r="AL916">
        <v>2301851</v>
      </c>
      <c r="AM916" t="s">
        <v>6854</v>
      </c>
      <c r="AN916" t="s">
        <v>5940</v>
      </c>
      <c r="AO916">
        <v>0</v>
      </c>
      <c r="AP916">
        <v>2302602</v>
      </c>
      <c r="AQ916" t="s">
        <v>6864</v>
      </c>
      <c r="AR916">
        <v>982</v>
      </c>
    </row>
    <row r="917" spans="1:44" x14ac:dyDescent="0.25">
      <c r="A917">
        <v>4310504</v>
      </c>
      <c r="B917">
        <v>1</v>
      </c>
      <c r="C917" t="s">
        <v>894</v>
      </c>
      <c r="D917" t="s">
        <v>2506</v>
      </c>
      <c r="E917">
        <v>21000</v>
      </c>
      <c r="F917">
        <v>1909</v>
      </c>
      <c r="G917">
        <v>6790</v>
      </c>
      <c r="H917" t="s">
        <v>5940</v>
      </c>
      <c r="I917">
        <v>45</v>
      </c>
      <c r="J917">
        <v>1983</v>
      </c>
      <c r="K917">
        <v>21000</v>
      </c>
      <c r="L917">
        <v>6914</v>
      </c>
      <c r="M917">
        <v>13398</v>
      </c>
      <c r="N917">
        <v>0</v>
      </c>
      <c r="O917">
        <v>45</v>
      </c>
      <c r="P917">
        <v>1554</v>
      </c>
      <c r="R917">
        <v>4310504</v>
      </c>
      <c r="S917">
        <v>21000</v>
      </c>
      <c r="T917">
        <v>1909</v>
      </c>
      <c r="U917">
        <v>6790</v>
      </c>
      <c r="V917" t="s">
        <v>5940</v>
      </c>
      <c r="W917">
        <v>45</v>
      </c>
      <c r="X917">
        <v>1983</v>
      </c>
      <c r="Z917">
        <v>2301901</v>
      </c>
      <c r="AB917" t="s">
        <v>5940</v>
      </c>
      <c r="AC917">
        <v>2301901</v>
      </c>
      <c r="AD917" t="s">
        <v>6855</v>
      </c>
      <c r="AE917">
        <v>112</v>
      </c>
      <c r="AF917">
        <v>2301901</v>
      </c>
      <c r="AG917" t="s">
        <v>6855</v>
      </c>
      <c r="AH917">
        <v>112500</v>
      </c>
      <c r="AI917">
        <v>2301901</v>
      </c>
      <c r="AJ917" t="s">
        <v>6855</v>
      </c>
      <c r="AK917">
        <v>94</v>
      </c>
      <c r="AL917">
        <v>2301901</v>
      </c>
      <c r="AM917" t="s">
        <v>6855</v>
      </c>
      <c r="AN917" t="s">
        <v>5940</v>
      </c>
      <c r="AO917">
        <v>0</v>
      </c>
      <c r="AP917">
        <v>2302701</v>
      </c>
      <c r="AQ917" t="s">
        <v>6865</v>
      </c>
      <c r="AR917">
        <v>2668</v>
      </c>
    </row>
    <row r="918" spans="1:44" x14ac:dyDescent="0.25">
      <c r="A918">
        <v>4310538</v>
      </c>
      <c r="B918">
        <v>1</v>
      </c>
      <c r="C918" t="s">
        <v>894</v>
      </c>
      <c r="D918" t="s">
        <v>2507</v>
      </c>
      <c r="E918">
        <v>405</v>
      </c>
      <c r="F918">
        <v>3120</v>
      </c>
      <c r="G918">
        <v>916</v>
      </c>
      <c r="H918" t="s">
        <v>5940</v>
      </c>
      <c r="I918" t="s">
        <v>5940</v>
      </c>
      <c r="J918">
        <v>152</v>
      </c>
      <c r="K918">
        <v>600</v>
      </c>
      <c r="L918">
        <v>6204</v>
      </c>
      <c r="M918">
        <v>3822</v>
      </c>
      <c r="N918">
        <v>0</v>
      </c>
      <c r="O918">
        <v>0</v>
      </c>
      <c r="P918">
        <v>274</v>
      </c>
      <c r="R918">
        <v>4310538</v>
      </c>
      <c r="S918">
        <v>405</v>
      </c>
      <c r="T918">
        <v>3120</v>
      </c>
      <c r="U918">
        <v>916</v>
      </c>
      <c r="V918" t="s">
        <v>5940</v>
      </c>
      <c r="W918" t="s">
        <v>5940</v>
      </c>
      <c r="X918">
        <v>152</v>
      </c>
      <c r="Z918">
        <v>2301950</v>
      </c>
      <c r="AB918" t="s">
        <v>5940</v>
      </c>
      <c r="AC918">
        <v>2301950</v>
      </c>
      <c r="AD918" t="s">
        <v>6856</v>
      </c>
      <c r="AE918" t="s">
        <v>5940</v>
      </c>
      <c r="AF918">
        <v>2301950</v>
      </c>
      <c r="AG918" t="s">
        <v>6856</v>
      </c>
      <c r="AH918">
        <v>228</v>
      </c>
      <c r="AI918">
        <v>2301950</v>
      </c>
      <c r="AJ918" t="s">
        <v>6856</v>
      </c>
      <c r="AK918">
        <v>1179</v>
      </c>
      <c r="AL918">
        <v>2301950</v>
      </c>
      <c r="AM918" t="s">
        <v>6856</v>
      </c>
      <c r="AN918" t="s">
        <v>5940</v>
      </c>
      <c r="AO918">
        <v>0</v>
      </c>
      <c r="AP918">
        <v>2302800</v>
      </c>
      <c r="AQ918" t="s">
        <v>6866</v>
      </c>
      <c r="AR918">
        <v>7124</v>
      </c>
    </row>
    <row r="919" spans="1:44" x14ac:dyDescent="0.25">
      <c r="A919">
        <v>4310553</v>
      </c>
      <c r="B919">
        <v>1</v>
      </c>
      <c r="C919" t="s">
        <v>894</v>
      </c>
      <c r="D919" t="s">
        <v>2508</v>
      </c>
      <c r="E919">
        <v>836</v>
      </c>
      <c r="F919">
        <v>2124</v>
      </c>
      <c r="G919">
        <v>2376</v>
      </c>
      <c r="H919" t="s">
        <v>5940</v>
      </c>
      <c r="I919">
        <v>13223</v>
      </c>
      <c r="J919" t="s">
        <v>5940</v>
      </c>
      <c r="K919">
        <v>1430</v>
      </c>
      <c r="L919">
        <v>6240</v>
      </c>
      <c r="M919">
        <v>2496</v>
      </c>
      <c r="N919">
        <v>0</v>
      </c>
      <c r="O919">
        <v>14595</v>
      </c>
      <c r="P919">
        <v>0</v>
      </c>
      <c r="R919">
        <v>4310553</v>
      </c>
      <c r="S919">
        <v>836</v>
      </c>
      <c r="T919">
        <v>2124</v>
      </c>
      <c r="U919">
        <v>2376</v>
      </c>
      <c r="V919" t="s">
        <v>5940</v>
      </c>
      <c r="W919">
        <v>13223</v>
      </c>
      <c r="X919" t="s">
        <v>5940</v>
      </c>
      <c r="Z919">
        <v>2302008</v>
      </c>
      <c r="AB919">
        <v>60</v>
      </c>
      <c r="AC919">
        <v>2302008</v>
      </c>
      <c r="AD919" t="s">
        <v>6857</v>
      </c>
      <c r="AE919">
        <v>614</v>
      </c>
      <c r="AF919">
        <v>2302008</v>
      </c>
      <c r="AG919" t="s">
        <v>6857</v>
      </c>
      <c r="AH919">
        <v>2940</v>
      </c>
      <c r="AI919">
        <v>2302008</v>
      </c>
      <c r="AJ919" t="s">
        <v>6857</v>
      </c>
      <c r="AK919">
        <v>535</v>
      </c>
      <c r="AL919">
        <v>2302008</v>
      </c>
      <c r="AM919" t="s">
        <v>6857</v>
      </c>
      <c r="AN919" t="s">
        <v>5940</v>
      </c>
      <c r="AO919">
        <v>0</v>
      </c>
      <c r="AP919">
        <v>2302909</v>
      </c>
      <c r="AQ919" t="s">
        <v>6867</v>
      </c>
      <c r="AR919">
        <v>4538</v>
      </c>
    </row>
    <row r="920" spans="1:44" x14ac:dyDescent="0.25">
      <c r="A920">
        <v>4310579</v>
      </c>
      <c r="B920">
        <v>1</v>
      </c>
      <c r="C920" t="s">
        <v>894</v>
      </c>
      <c r="D920" t="s">
        <v>2509</v>
      </c>
      <c r="E920">
        <v>224</v>
      </c>
      <c r="F920">
        <v>720</v>
      </c>
      <c r="G920">
        <v>1040</v>
      </c>
      <c r="H920" t="s">
        <v>5940</v>
      </c>
      <c r="I920" t="s">
        <v>5940</v>
      </c>
      <c r="J920">
        <v>102</v>
      </c>
      <c r="K920">
        <v>512</v>
      </c>
      <c r="L920">
        <v>2125</v>
      </c>
      <c r="M920">
        <v>7335</v>
      </c>
      <c r="N920">
        <v>0</v>
      </c>
      <c r="O920">
        <v>4</v>
      </c>
      <c r="P920">
        <v>180</v>
      </c>
      <c r="R920">
        <v>4310579</v>
      </c>
      <c r="S920">
        <v>224</v>
      </c>
      <c r="T920">
        <v>720</v>
      </c>
      <c r="U920">
        <v>1040</v>
      </c>
      <c r="V920" t="s">
        <v>5940</v>
      </c>
      <c r="W920" t="s">
        <v>5940</v>
      </c>
      <c r="X920">
        <v>102</v>
      </c>
      <c r="Z920">
        <v>2302057</v>
      </c>
      <c r="AB920" t="s">
        <v>5940</v>
      </c>
      <c r="AC920">
        <v>2302057</v>
      </c>
      <c r="AD920" t="s">
        <v>6858</v>
      </c>
      <c r="AE920">
        <v>14</v>
      </c>
      <c r="AF920">
        <v>2302057</v>
      </c>
      <c r="AG920" t="s">
        <v>6858</v>
      </c>
      <c r="AH920" t="s">
        <v>5940</v>
      </c>
      <c r="AI920">
        <v>2302057</v>
      </c>
      <c r="AJ920" t="s">
        <v>6858</v>
      </c>
      <c r="AK920">
        <v>361</v>
      </c>
      <c r="AL920">
        <v>2302057</v>
      </c>
      <c r="AM920" t="s">
        <v>6858</v>
      </c>
      <c r="AN920" t="s">
        <v>5940</v>
      </c>
      <c r="AO920">
        <v>0</v>
      </c>
      <c r="AP920">
        <v>2303006</v>
      </c>
      <c r="AQ920" t="s">
        <v>6868</v>
      </c>
      <c r="AR920">
        <v>1509</v>
      </c>
    </row>
    <row r="921" spans="1:44" x14ac:dyDescent="0.25">
      <c r="A921">
        <v>4310603</v>
      </c>
      <c r="B921">
        <v>1</v>
      </c>
      <c r="C921" t="s">
        <v>894</v>
      </c>
      <c r="D921" t="s">
        <v>2510</v>
      </c>
      <c r="E921" t="s">
        <v>5940</v>
      </c>
      <c r="F921">
        <v>10080</v>
      </c>
      <c r="G921">
        <v>720</v>
      </c>
      <c r="H921" t="s">
        <v>5940</v>
      </c>
      <c r="I921">
        <v>368619</v>
      </c>
      <c r="J921" t="s">
        <v>5940</v>
      </c>
      <c r="K921">
        <v>0</v>
      </c>
      <c r="L921">
        <v>27000</v>
      </c>
      <c r="M921">
        <v>10800</v>
      </c>
      <c r="N921">
        <v>0</v>
      </c>
      <c r="O921">
        <v>491250</v>
      </c>
      <c r="P921">
        <v>0</v>
      </c>
      <c r="R921">
        <v>4310603</v>
      </c>
      <c r="S921" t="s">
        <v>5940</v>
      </c>
      <c r="T921">
        <v>10080</v>
      </c>
      <c r="U921">
        <v>720</v>
      </c>
      <c r="V921" t="s">
        <v>5940</v>
      </c>
      <c r="W921">
        <v>368619</v>
      </c>
      <c r="X921" t="s">
        <v>5940</v>
      </c>
      <c r="Z921">
        <v>2302107</v>
      </c>
      <c r="AB921" t="s">
        <v>5940</v>
      </c>
      <c r="AC921">
        <v>2302107</v>
      </c>
      <c r="AD921" t="s">
        <v>6859</v>
      </c>
      <c r="AE921">
        <v>600</v>
      </c>
      <c r="AF921">
        <v>2302107</v>
      </c>
      <c r="AG921" t="s">
        <v>6859</v>
      </c>
      <c r="AH921">
        <v>5200</v>
      </c>
      <c r="AI921">
        <v>2302107</v>
      </c>
      <c r="AJ921" t="s">
        <v>6859</v>
      </c>
      <c r="AK921">
        <v>262</v>
      </c>
      <c r="AL921">
        <v>2302107</v>
      </c>
      <c r="AM921" t="s">
        <v>6859</v>
      </c>
      <c r="AN921" t="s">
        <v>5940</v>
      </c>
      <c r="AO921">
        <v>0</v>
      </c>
      <c r="AP921">
        <v>2303105</v>
      </c>
      <c r="AQ921" t="s">
        <v>6869</v>
      </c>
      <c r="AR921">
        <v>1775</v>
      </c>
    </row>
    <row r="922" spans="1:44" x14ac:dyDescent="0.25">
      <c r="A922">
        <v>4310652</v>
      </c>
      <c r="B922">
        <v>1</v>
      </c>
      <c r="C922" t="s">
        <v>894</v>
      </c>
      <c r="D922" t="s">
        <v>2511</v>
      </c>
      <c r="E922">
        <v>5000</v>
      </c>
      <c r="F922" t="s">
        <v>5940</v>
      </c>
      <c r="G922">
        <v>180</v>
      </c>
      <c r="H922" t="s">
        <v>5940</v>
      </c>
      <c r="I922">
        <v>12</v>
      </c>
      <c r="J922">
        <v>35</v>
      </c>
      <c r="K922">
        <v>4700</v>
      </c>
      <c r="L922">
        <v>0</v>
      </c>
      <c r="M922">
        <v>684</v>
      </c>
      <c r="N922">
        <v>0</v>
      </c>
      <c r="O922">
        <v>0</v>
      </c>
      <c r="P922">
        <v>67</v>
      </c>
      <c r="R922">
        <v>4310652</v>
      </c>
      <c r="S922">
        <v>5000</v>
      </c>
      <c r="T922" t="s">
        <v>5940</v>
      </c>
      <c r="U922">
        <v>180</v>
      </c>
      <c r="V922" t="s">
        <v>5940</v>
      </c>
      <c r="W922">
        <v>12</v>
      </c>
      <c r="X922">
        <v>35</v>
      </c>
      <c r="Z922">
        <v>2302206</v>
      </c>
      <c r="AB922">
        <v>14</v>
      </c>
      <c r="AC922">
        <v>2302206</v>
      </c>
      <c r="AD922" t="s">
        <v>6860</v>
      </c>
      <c r="AE922" t="s">
        <v>5940</v>
      </c>
      <c r="AF922">
        <v>2302206</v>
      </c>
      <c r="AG922" t="s">
        <v>6860</v>
      </c>
      <c r="AH922">
        <v>14440</v>
      </c>
      <c r="AI922">
        <v>2302206</v>
      </c>
      <c r="AJ922" t="s">
        <v>6860</v>
      </c>
      <c r="AK922">
        <v>928</v>
      </c>
      <c r="AL922">
        <v>2302206</v>
      </c>
      <c r="AM922" t="s">
        <v>6860</v>
      </c>
      <c r="AN922" t="s">
        <v>5940</v>
      </c>
      <c r="AO922">
        <v>0</v>
      </c>
      <c r="AP922">
        <v>2303204</v>
      </c>
      <c r="AQ922" t="s">
        <v>6870</v>
      </c>
      <c r="AR922">
        <v>857</v>
      </c>
    </row>
    <row r="923" spans="1:44" x14ac:dyDescent="0.25">
      <c r="A923">
        <v>4310702</v>
      </c>
      <c r="B923">
        <v>1</v>
      </c>
      <c r="C923" t="s">
        <v>894</v>
      </c>
      <c r="D923" t="s">
        <v>2512</v>
      </c>
      <c r="E923">
        <v>4500</v>
      </c>
      <c r="F923">
        <v>240</v>
      </c>
      <c r="G923">
        <v>2880</v>
      </c>
      <c r="H923" t="s">
        <v>5940</v>
      </c>
      <c r="I923" t="s">
        <v>5940</v>
      </c>
      <c r="J923">
        <v>19</v>
      </c>
      <c r="K923">
        <v>7500</v>
      </c>
      <c r="L923">
        <v>946</v>
      </c>
      <c r="M923">
        <v>18000</v>
      </c>
      <c r="N923">
        <v>0</v>
      </c>
      <c r="O923">
        <v>8</v>
      </c>
      <c r="P923">
        <v>375</v>
      </c>
      <c r="R923">
        <v>4310702</v>
      </c>
      <c r="S923">
        <v>4500</v>
      </c>
      <c r="T923">
        <v>240</v>
      </c>
      <c r="U923">
        <v>2880</v>
      </c>
      <c r="V923" t="s">
        <v>5940</v>
      </c>
      <c r="W923" t="s">
        <v>5940</v>
      </c>
      <c r="X923">
        <v>19</v>
      </c>
      <c r="Z923">
        <v>2302305</v>
      </c>
      <c r="AB923" t="s">
        <v>5940</v>
      </c>
      <c r="AC923">
        <v>2302305</v>
      </c>
      <c r="AD923" t="s">
        <v>6861</v>
      </c>
      <c r="AE923" t="s">
        <v>5940</v>
      </c>
      <c r="AF923">
        <v>2302305</v>
      </c>
      <c r="AG923" t="s">
        <v>6861</v>
      </c>
      <c r="AH923" t="s">
        <v>5940</v>
      </c>
      <c r="AI923">
        <v>2302305</v>
      </c>
      <c r="AJ923" t="s">
        <v>6861</v>
      </c>
      <c r="AK923">
        <v>695</v>
      </c>
      <c r="AL923">
        <v>2302305</v>
      </c>
      <c r="AM923" t="s">
        <v>6861</v>
      </c>
      <c r="AN923" t="s">
        <v>5940</v>
      </c>
      <c r="AO923">
        <v>0</v>
      </c>
      <c r="AP923">
        <v>2303303</v>
      </c>
      <c r="AQ923" t="s">
        <v>6871</v>
      </c>
      <c r="AR923">
        <v>885</v>
      </c>
    </row>
    <row r="924" spans="1:44" x14ac:dyDescent="0.25">
      <c r="A924">
        <v>4310751</v>
      </c>
      <c r="B924">
        <v>1</v>
      </c>
      <c r="C924" t="s">
        <v>894</v>
      </c>
      <c r="D924" t="s">
        <v>2513</v>
      </c>
      <c r="E924">
        <v>2320</v>
      </c>
      <c r="F924">
        <v>396</v>
      </c>
      <c r="G924">
        <v>1242</v>
      </c>
      <c r="H924" t="s">
        <v>5940</v>
      </c>
      <c r="I924">
        <v>228</v>
      </c>
      <c r="J924">
        <v>749</v>
      </c>
      <c r="K924">
        <v>2200</v>
      </c>
      <c r="L924">
        <v>4320</v>
      </c>
      <c r="M924">
        <v>7560</v>
      </c>
      <c r="N924">
        <v>0</v>
      </c>
      <c r="O924">
        <v>280</v>
      </c>
      <c r="P924">
        <v>1260</v>
      </c>
      <c r="R924">
        <v>4310751</v>
      </c>
      <c r="S924">
        <v>2320</v>
      </c>
      <c r="T924">
        <v>396</v>
      </c>
      <c r="U924">
        <v>1242</v>
      </c>
      <c r="V924" t="s">
        <v>5940</v>
      </c>
      <c r="W924">
        <v>228</v>
      </c>
      <c r="X924">
        <v>749</v>
      </c>
      <c r="Z924">
        <v>2302404</v>
      </c>
      <c r="AB924" t="s">
        <v>5940</v>
      </c>
      <c r="AC924">
        <v>2302404</v>
      </c>
      <c r="AD924" t="s">
        <v>6862</v>
      </c>
      <c r="AE924" t="s">
        <v>5940</v>
      </c>
      <c r="AF924">
        <v>2302404</v>
      </c>
      <c r="AG924" t="s">
        <v>6862</v>
      </c>
      <c r="AH924">
        <v>2385</v>
      </c>
      <c r="AI924">
        <v>2302404</v>
      </c>
      <c r="AJ924" t="s">
        <v>6862</v>
      </c>
      <c r="AK924">
        <v>2071</v>
      </c>
      <c r="AL924">
        <v>2302404</v>
      </c>
      <c r="AM924" t="s">
        <v>6862</v>
      </c>
      <c r="AN924" t="s">
        <v>5940</v>
      </c>
      <c r="AO924">
        <v>0</v>
      </c>
      <c r="AP924">
        <v>2303402</v>
      </c>
      <c r="AQ924" t="s">
        <v>6872</v>
      </c>
      <c r="AR924">
        <v>642</v>
      </c>
    </row>
    <row r="925" spans="1:44" x14ac:dyDescent="0.25">
      <c r="A925">
        <v>4310801</v>
      </c>
      <c r="B925">
        <v>1</v>
      </c>
      <c r="C925" t="s">
        <v>894</v>
      </c>
      <c r="D925" t="s">
        <v>2514</v>
      </c>
      <c r="E925">
        <v>1890</v>
      </c>
      <c r="F925" t="s">
        <v>5940</v>
      </c>
      <c r="G925">
        <v>27</v>
      </c>
      <c r="H925" t="s">
        <v>5940</v>
      </c>
      <c r="I925" t="s">
        <v>5940</v>
      </c>
      <c r="J925">
        <v>12</v>
      </c>
      <c r="K925">
        <v>3600</v>
      </c>
      <c r="L925">
        <v>0</v>
      </c>
      <c r="M925">
        <v>225</v>
      </c>
      <c r="N925">
        <v>0</v>
      </c>
      <c r="O925">
        <v>0</v>
      </c>
      <c r="P925">
        <v>12</v>
      </c>
      <c r="R925">
        <v>4310801</v>
      </c>
      <c r="S925">
        <v>1890</v>
      </c>
      <c r="T925" t="s">
        <v>5940</v>
      </c>
      <c r="U925">
        <v>27</v>
      </c>
      <c r="V925" t="s">
        <v>5940</v>
      </c>
      <c r="W925" t="s">
        <v>5940</v>
      </c>
      <c r="X925">
        <v>12</v>
      </c>
      <c r="Z925">
        <v>2302503</v>
      </c>
      <c r="AB925" t="s">
        <v>5940</v>
      </c>
      <c r="AC925">
        <v>2302503</v>
      </c>
      <c r="AD925" t="s">
        <v>6863</v>
      </c>
      <c r="AE925">
        <v>74</v>
      </c>
      <c r="AF925">
        <v>2302503</v>
      </c>
      <c r="AG925" t="s">
        <v>6863</v>
      </c>
      <c r="AH925">
        <v>1800</v>
      </c>
      <c r="AI925">
        <v>2302503</v>
      </c>
      <c r="AJ925" t="s">
        <v>6863</v>
      </c>
      <c r="AK925">
        <v>1013</v>
      </c>
      <c r="AL925">
        <v>2302503</v>
      </c>
      <c r="AM925" t="s">
        <v>6863</v>
      </c>
      <c r="AN925" t="s">
        <v>5940</v>
      </c>
      <c r="AO925">
        <v>0</v>
      </c>
      <c r="AP925">
        <v>2303501</v>
      </c>
      <c r="AQ925" t="s">
        <v>6873</v>
      </c>
      <c r="AR925">
        <v>439</v>
      </c>
    </row>
    <row r="926" spans="1:44" x14ac:dyDescent="0.25">
      <c r="A926">
        <v>4310850</v>
      </c>
      <c r="B926">
        <v>1</v>
      </c>
      <c r="C926" t="s">
        <v>894</v>
      </c>
      <c r="D926" t="s">
        <v>2515</v>
      </c>
      <c r="E926">
        <v>4000</v>
      </c>
      <c r="F926">
        <v>3600</v>
      </c>
      <c r="G926">
        <v>3000</v>
      </c>
      <c r="H926" t="s">
        <v>5940</v>
      </c>
      <c r="I926">
        <v>288</v>
      </c>
      <c r="J926">
        <v>376</v>
      </c>
      <c r="K926">
        <v>6000</v>
      </c>
      <c r="L926">
        <v>6750</v>
      </c>
      <c r="M926">
        <v>13299</v>
      </c>
      <c r="N926">
        <v>0</v>
      </c>
      <c r="O926">
        <v>288</v>
      </c>
      <c r="P926">
        <v>360</v>
      </c>
      <c r="R926">
        <v>4310850</v>
      </c>
      <c r="S926">
        <v>4000</v>
      </c>
      <c r="T926">
        <v>3600</v>
      </c>
      <c r="U926">
        <v>3000</v>
      </c>
      <c r="V926" t="s">
        <v>5940</v>
      </c>
      <c r="W926">
        <v>288</v>
      </c>
      <c r="X926">
        <v>376</v>
      </c>
      <c r="Z926">
        <v>2302602</v>
      </c>
      <c r="AB926" t="s">
        <v>5940</v>
      </c>
      <c r="AC926">
        <v>2302602</v>
      </c>
      <c r="AD926" t="s">
        <v>6864</v>
      </c>
      <c r="AE926">
        <v>90</v>
      </c>
      <c r="AF926">
        <v>2302602</v>
      </c>
      <c r="AG926" t="s">
        <v>6864</v>
      </c>
      <c r="AH926">
        <v>440</v>
      </c>
      <c r="AI926">
        <v>2302602</v>
      </c>
      <c r="AJ926" t="s">
        <v>6864</v>
      </c>
      <c r="AK926">
        <v>490</v>
      </c>
      <c r="AL926">
        <v>2302602</v>
      </c>
      <c r="AM926" t="s">
        <v>6864</v>
      </c>
      <c r="AN926" t="s">
        <v>5940</v>
      </c>
      <c r="AO926">
        <v>0</v>
      </c>
      <c r="AP926">
        <v>2303600</v>
      </c>
      <c r="AQ926" t="s">
        <v>6874</v>
      </c>
      <c r="AR926">
        <v>110</v>
      </c>
    </row>
    <row r="927" spans="1:44" x14ac:dyDescent="0.25">
      <c r="A927">
        <v>4310876</v>
      </c>
      <c r="B927">
        <v>1</v>
      </c>
      <c r="C927" t="s">
        <v>894</v>
      </c>
      <c r="D927" t="s">
        <v>2516</v>
      </c>
      <c r="E927">
        <v>160</v>
      </c>
      <c r="F927">
        <v>4392</v>
      </c>
      <c r="G927">
        <v>576</v>
      </c>
      <c r="H927" t="s">
        <v>5940</v>
      </c>
      <c r="I927" t="s">
        <v>5940</v>
      </c>
      <c r="J927">
        <v>39</v>
      </c>
      <c r="K927">
        <v>294</v>
      </c>
      <c r="L927">
        <v>31800</v>
      </c>
      <c r="M927">
        <v>2310</v>
      </c>
      <c r="N927">
        <v>0</v>
      </c>
      <c r="O927">
        <v>15</v>
      </c>
      <c r="P927">
        <v>95</v>
      </c>
      <c r="R927">
        <v>4310876</v>
      </c>
      <c r="S927">
        <v>160</v>
      </c>
      <c r="T927">
        <v>4392</v>
      </c>
      <c r="U927">
        <v>576</v>
      </c>
      <c r="V927" t="s">
        <v>5940</v>
      </c>
      <c r="W927" t="s">
        <v>5940</v>
      </c>
      <c r="X927">
        <v>39</v>
      </c>
      <c r="Z927">
        <v>2302701</v>
      </c>
      <c r="AB927">
        <v>54</v>
      </c>
      <c r="AC927">
        <v>2302701</v>
      </c>
      <c r="AD927" t="s">
        <v>6865</v>
      </c>
      <c r="AE927" t="s">
        <v>5940</v>
      </c>
      <c r="AF927">
        <v>2302701</v>
      </c>
      <c r="AG927" t="s">
        <v>6865</v>
      </c>
      <c r="AH927" t="s">
        <v>5940</v>
      </c>
      <c r="AI927">
        <v>2302701</v>
      </c>
      <c r="AJ927" t="s">
        <v>6865</v>
      </c>
      <c r="AK927">
        <v>497</v>
      </c>
      <c r="AL927">
        <v>2302701</v>
      </c>
      <c r="AM927" t="s">
        <v>6865</v>
      </c>
      <c r="AN927" t="s">
        <v>5940</v>
      </c>
      <c r="AO927">
        <v>0</v>
      </c>
      <c r="AP927">
        <v>2303659</v>
      </c>
      <c r="AQ927" t="s">
        <v>6875</v>
      </c>
      <c r="AR927">
        <v>1295</v>
      </c>
    </row>
    <row r="928" spans="1:44" x14ac:dyDescent="0.25">
      <c r="A928">
        <v>4310900</v>
      </c>
      <c r="B928">
        <v>1</v>
      </c>
      <c r="C928" t="s">
        <v>894</v>
      </c>
      <c r="D928" t="s">
        <v>2517</v>
      </c>
      <c r="E928">
        <v>330</v>
      </c>
      <c r="F928">
        <v>7800</v>
      </c>
      <c r="G928">
        <v>4200</v>
      </c>
      <c r="H928" t="s">
        <v>5940</v>
      </c>
      <c r="I928">
        <v>6</v>
      </c>
      <c r="J928">
        <v>2</v>
      </c>
      <c r="K928">
        <v>1500</v>
      </c>
      <c r="L928">
        <v>34320</v>
      </c>
      <c r="M928">
        <v>15000</v>
      </c>
      <c r="N928">
        <v>0</v>
      </c>
      <c r="O928">
        <v>4</v>
      </c>
      <c r="P928">
        <v>18</v>
      </c>
      <c r="R928">
        <v>4310900</v>
      </c>
      <c r="S928">
        <v>330</v>
      </c>
      <c r="T928">
        <v>7800</v>
      </c>
      <c r="U928">
        <v>4200</v>
      </c>
      <c r="V928" t="s">
        <v>5940</v>
      </c>
      <c r="W928">
        <v>6</v>
      </c>
      <c r="X928">
        <v>2</v>
      </c>
      <c r="Z928">
        <v>2302800</v>
      </c>
      <c r="AB928" t="s">
        <v>5940</v>
      </c>
      <c r="AC928">
        <v>2302800</v>
      </c>
      <c r="AD928" t="s">
        <v>6866</v>
      </c>
      <c r="AE928" t="s">
        <v>5940</v>
      </c>
      <c r="AF928">
        <v>2302800</v>
      </c>
      <c r="AG928" t="s">
        <v>6866</v>
      </c>
      <c r="AH928">
        <v>2940</v>
      </c>
      <c r="AI928">
        <v>2302800</v>
      </c>
      <c r="AJ928" t="s">
        <v>6866</v>
      </c>
      <c r="AK928">
        <v>1644</v>
      </c>
      <c r="AL928">
        <v>2302800</v>
      </c>
      <c r="AM928" t="s">
        <v>6866</v>
      </c>
      <c r="AN928" t="s">
        <v>5940</v>
      </c>
      <c r="AO928">
        <v>0</v>
      </c>
      <c r="AP928">
        <v>2303709</v>
      </c>
      <c r="AQ928" t="s">
        <v>6876</v>
      </c>
      <c r="AR928">
        <v>271</v>
      </c>
    </row>
    <row r="929" spans="1:44" x14ac:dyDescent="0.25">
      <c r="A929">
        <v>4311007</v>
      </c>
      <c r="B929">
        <v>1</v>
      </c>
      <c r="C929" t="s">
        <v>894</v>
      </c>
      <c r="D929" t="s">
        <v>2518</v>
      </c>
      <c r="E929" t="s">
        <v>5940</v>
      </c>
      <c r="F929">
        <v>8937</v>
      </c>
      <c r="G929">
        <v>1176</v>
      </c>
      <c r="H929" t="s">
        <v>5940</v>
      </c>
      <c r="I929">
        <v>110803</v>
      </c>
      <c r="J929">
        <v>18</v>
      </c>
      <c r="K929">
        <v>0</v>
      </c>
      <c r="L929">
        <v>10950</v>
      </c>
      <c r="M929">
        <v>2800</v>
      </c>
      <c r="N929">
        <v>0</v>
      </c>
      <c r="O929">
        <v>136350</v>
      </c>
      <c r="P929">
        <v>37</v>
      </c>
      <c r="R929">
        <v>4311007</v>
      </c>
      <c r="S929" t="s">
        <v>5940</v>
      </c>
      <c r="T929">
        <v>8937</v>
      </c>
      <c r="U929">
        <v>1176</v>
      </c>
      <c r="V929" t="s">
        <v>5940</v>
      </c>
      <c r="W929">
        <v>110803</v>
      </c>
      <c r="X929">
        <v>18</v>
      </c>
      <c r="Z929">
        <v>2302909</v>
      </c>
      <c r="AB929" t="s">
        <v>5940</v>
      </c>
      <c r="AC929">
        <v>2302909</v>
      </c>
      <c r="AD929" t="s">
        <v>6867</v>
      </c>
      <c r="AE929" t="s">
        <v>5940</v>
      </c>
      <c r="AF929">
        <v>2302909</v>
      </c>
      <c r="AG929" t="s">
        <v>6867</v>
      </c>
      <c r="AH929">
        <v>540</v>
      </c>
      <c r="AI929">
        <v>2302909</v>
      </c>
      <c r="AJ929" t="s">
        <v>6867</v>
      </c>
      <c r="AK929">
        <v>588</v>
      </c>
      <c r="AL929">
        <v>2302909</v>
      </c>
      <c r="AM929" t="s">
        <v>6867</v>
      </c>
      <c r="AN929" t="s">
        <v>5940</v>
      </c>
      <c r="AO929">
        <v>0</v>
      </c>
      <c r="AP929">
        <v>2303808</v>
      </c>
      <c r="AQ929" t="s">
        <v>6877</v>
      </c>
      <c r="AR929">
        <v>1081</v>
      </c>
    </row>
    <row r="930" spans="1:44" x14ac:dyDescent="0.25">
      <c r="A930">
        <v>4311106</v>
      </c>
      <c r="B930">
        <v>1</v>
      </c>
      <c r="C930" t="s">
        <v>894</v>
      </c>
      <c r="D930" t="s">
        <v>2519</v>
      </c>
      <c r="E930">
        <v>30000</v>
      </c>
      <c r="F930">
        <v>4116</v>
      </c>
      <c r="G930">
        <v>1800</v>
      </c>
      <c r="H930" t="s">
        <v>5940</v>
      </c>
      <c r="I930">
        <v>14476</v>
      </c>
      <c r="J930">
        <v>189</v>
      </c>
      <c r="K930">
        <v>38000</v>
      </c>
      <c r="L930">
        <v>6174</v>
      </c>
      <c r="M930">
        <v>4050</v>
      </c>
      <c r="N930">
        <v>0</v>
      </c>
      <c r="O930">
        <v>17150</v>
      </c>
      <c r="P930">
        <v>88</v>
      </c>
      <c r="R930">
        <v>4311106</v>
      </c>
      <c r="S930">
        <v>30000</v>
      </c>
      <c r="T930">
        <v>4116</v>
      </c>
      <c r="U930">
        <v>1800</v>
      </c>
      <c r="V930" t="s">
        <v>5940</v>
      </c>
      <c r="W930">
        <v>14476</v>
      </c>
      <c r="X930">
        <v>189</v>
      </c>
      <c r="Z930">
        <v>2303006</v>
      </c>
      <c r="AB930" t="s">
        <v>5940</v>
      </c>
      <c r="AC930">
        <v>2303006</v>
      </c>
      <c r="AD930" t="s">
        <v>6868</v>
      </c>
      <c r="AE930" t="s">
        <v>5940</v>
      </c>
      <c r="AF930">
        <v>2303006</v>
      </c>
      <c r="AG930" t="s">
        <v>6868</v>
      </c>
      <c r="AH930">
        <v>258</v>
      </c>
      <c r="AI930">
        <v>2303006</v>
      </c>
      <c r="AJ930" t="s">
        <v>6868</v>
      </c>
      <c r="AK930">
        <v>621</v>
      </c>
      <c r="AL930">
        <v>2303006</v>
      </c>
      <c r="AM930" t="s">
        <v>6868</v>
      </c>
      <c r="AN930" t="s">
        <v>5940</v>
      </c>
      <c r="AO930">
        <v>0</v>
      </c>
      <c r="AP930">
        <v>2303907</v>
      </c>
      <c r="AQ930" t="s">
        <v>6878</v>
      </c>
      <c r="AR930">
        <v>401</v>
      </c>
    </row>
    <row r="931" spans="1:44" x14ac:dyDescent="0.25">
      <c r="A931">
        <v>4311122</v>
      </c>
      <c r="B931">
        <v>1</v>
      </c>
      <c r="C931" t="s">
        <v>894</v>
      </c>
      <c r="D931" t="s">
        <v>2520</v>
      </c>
      <c r="E931" t="s">
        <v>5940</v>
      </c>
      <c r="F931" t="s">
        <v>5940</v>
      </c>
      <c r="G931">
        <v>720</v>
      </c>
      <c r="H931" t="s">
        <v>5940</v>
      </c>
      <c r="I931" t="s">
        <v>5940</v>
      </c>
      <c r="J931">
        <v>57</v>
      </c>
      <c r="K931">
        <v>0</v>
      </c>
      <c r="L931">
        <v>0</v>
      </c>
      <c r="M931">
        <v>2520</v>
      </c>
      <c r="N931">
        <v>0</v>
      </c>
      <c r="O931">
        <v>0</v>
      </c>
      <c r="P931">
        <v>162</v>
      </c>
      <c r="R931">
        <v>4311122</v>
      </c>
      <c r="S931" t="s">
        <v>5940</v>
      </c>
      <c r="T931" t="s">
        <v>5940</v>
      </c>
      <c r="U931">
        <v>720</v>
      </c>
      <c r="V931" t="s">
        <v>5940</v>
      </c>
      <c r="W931" t="s">
        <v>5940</v>
      </c>
      <c r="X931">
        <v>57</v>
      </c>
      <c r="Z931">
        <v>2303105</v>
      </c>
      <c r="AB931" t="s">
        <v>5940</v>
      </c>
      <c r="AC931">
        <v>2303105</v>
      </c>
      <c r="AD931" t="s">
        <v>6869</v>
      </c>
      <c r="AE931">
        <v>19</v>
      </c>
      <c r="AF931">
        <v>2303105</v>
      </c>
      <c r="AG931" t="s">
        <v>6869</v>
      </c>
      <c r="AH931">
        <v>875</v>
      </c>
      <c r="AI931">
        <v>2303105</v>
      </c>
      <c r="AJ931" t="s">
        <v>6869</v>
      </c>
      <c r="AK931">
        <v>956</v>
      </c>
      <c r="AL931">
        <v>2303105</v>
      </c>
      <c r="AM931" t="s">
        <v>6869</v>
      </c>
      <c r="AN931" t="s">
        <v>5940</v>
      </c>
      <c r="AO931">
        <v>0</v>
      </c>
      <c r="AP931">
        <v>2303931</v>
      </c>
      <c r="AQ931" t="s">
        <v>6879</v>
      </c>
      <c r="AR931">
        <v>1680</v>
      </c>
    </row>
    <row r="932" spans="1:44" x14ac:dyDescent="0.25">
      <c r="A932">
        <v>4311130</v>
      </c>
      <c r="B932">
        <v>1</v>
      </c>
      <c r="C932" t="s">
        <v>894</v>
      </c>
      <c r="D932" t="s">
        <v>2521</v>
      </c>
      <c r="E932">
        <v>750</v>
      </c>
      <c r="F932">
        <v>24120</v>
      </c>
      <c r="G932">
        <v>4620</v>
      </c>
      <c r="H932" t="s">
        <v>5940</v>
      </c>
      <c r="I932">
        <v>15</v>
      </c>
      <c r="J932">
        <v>280</v>
      </c>
      <c r="K932">
        <v>1250</v>
      </c>
      <c r="L932">
        <v>69600</v>
      </c>
      <c r="M932">
        <v>13500</v>
      </c>
      <c r="N932">
        <v>0</v>
      </c>
      <c r="O932">
        <v>0</v>
      </c>
      <c r="P932">
        <v>450</v>
      </c>
      <c r="R932">
        <v>4311130</v>
      </c>
      <c r="S932">
        <v>750</v>
      </c>
      <c r="T932">
        <v>24120</v>
      </c>
      <c r="U932">
        <v>4620</v>
      </c>
      <c r="V932" t="s">
        <v>5940</v>
      </c>
      <c r="W932">
        <v>15</v>
      </c>
      <c r="X932">
        <v>280</v>
      </c>
      <c r="Z932">
        <v>2303204</v>
      </c>
      <c r="AB932" t="s">
        <v>5940</v>
      </c>
      <c r="AC932">
        <v>2303204</v>
      </c>
      <c r="AD932" t="s">
        <v>6870</v>
      </c>
      <c r="AE932">
        <v>680</v>
      </c>
      <c r="AF932">
        <v>2303204</v>
      </c>
      <c r="AG932" t="s">
        <v>6870</v>
      </c>
      <c r="AH932">
        <v>1680</v>
      </c>
      <c r="AI932">
        <v>2303204</v>
      </c>
      <c r="AJ932" t="s">
        <v>6870</v>
      </c>
      <c r="AK932">
        <v>267</v>
      </c>
      <c r="AL932">
        <v>2303204</v>
      </c>
      <c r="AM932" t="s">
        <v>6870</v>
      </c>
      <c r="AN932" t="s">
        <v>5940</v>
      </c>
      <c r="AO932">
        <v>0</v>
      </c>
      <c r="AP932">
        <v>2303956</v>
      </c>
      <c r="AQ932" t="s">
        <v>6880</v>
      </c>
      <c r="AR932">
        <v>392</v>
      </c>
    </row>
    <row r="933" spans="1:44" x14ac:dyDescent="0.25">
      <c r="A933">
        <v>4311155</v>
      </c>
      <c r="B933">
        <v>1</v>
      </c>
      <c r="C933" t="s">
        <v>894</v>
      </c>
      <c r="D933" t="s">
        <v>2522</v>
      </c>
      <c r="E933">
        <v>600</v>
      </c>
      <c r="F933">
        <v>27000</v>
      </c>
      <c r="G933">
        <v>12358</v>
      </c>
      <c r="H933" t="s">
        <v>5940</v>
      </c>
      <c r="I933" t="s">
        <v>5940</v>
      </c>
      <c r="J933">
        <v>18</v>
      </c>
      <c r="K933">
        <v>1250</v>
      </c>
      <c r="L933">
        <v>153300</v>
      </c>
      <c r="M933">
        <v>23100</v>
      </c>
      <c r="N933">
        <v>0</v>
      </c>
      <c r="O933">
        <v>22</v>
      </c>
      <c r="P933">
        <v>90</v>
      </c>
      <c r="R933">
        <v>4311155</v>
      </c>
      <c r="S933">
        <v>600</v>
      </c>
      <c r="T933">
        <v>27000</v>
      </c>
      <c r="U933">
        <v>12358</v>
      </c>
      <c r="V933" t="s">
        <v>5940</v>
      </c>
      <c r="W933" t="s">
        <v>5940</v>
      </c>
      <c r="X933">
        <v>18</v>
      </c>
      <c r="Z933">
        <v>2303303</v>
      </c>
      <c r="AB933">
        <v>6</v>
      </c>
      <c r="AC933">
        <v>2303303</v>
      </c>
      <c r="AD933" t="s">
        <v>6871</v>
      </c>
      <c r="AE933">
        <v>494</v>
      </c>
      <c r="AF933">
        <v>2303303</v>
      </c>
      <c r="AG933" t="s">
        <v>6871</v>
      </c>
      <c r="AH933">
        <v>840</v>
      </c>
      <c r="AI933">
        <v>2303303</v>
      </c>
      <c r="AJ933" t="s">
        <v>6871</v>
      </c>
      <c r="AK933">
        <v>335</v>
      </c>
      <c r="AL933">
        <v>2303303</v>
      </c>
      <c r="AM933" t="s">
        <v>6871</v>
      </c>
      <c r="AN933" t="s">
        <v>5940</v>
      </c>
      <c r="AO933">
        <v>0</v>
      </c>
      <c r="AP933">
        <v>2304004</v>
      </c>
      <c r="AQ933" t="s">
        <v>6881</v>
      </c>
      <c r="AR933">
        <v>552</v>
      </c>
    </row>
    <row r="934" spans="1:44" x14ac:dyDescent="0.25">
      <c r="A934">
        <v>4311205</v>
      </c>
      <c r="B934">
        <v>1</v>
      </c>
      <c r="C934" t="s">
        <v>894</v>
      </c>
      <c r="D934" t="s">
        <v>2523</v>
      </c>
      <c r="E934">
        <v>500</v>
      </c>
      <c r="F934">
        <v>65970</v>
      </c>
      <c r="G934">
        <v>8123</v>
      </c>
      <c r="H934" t="s">
        <v>5940</v>
      </c>
      <c r="I934">
        <v>75</v>
      </c>
      <c r="J934">
        <v>312</v>
      </c>
      <c r="K934">
        <v>875</v>
      </c>
      <c r="L934">
        <v>157500</v>
      </c>
      <c r="M934">
        <v>22200</v>
      </c>
      <c r="N934">
        <v>0</v>
      </c>
      <c r="O934">
        <v>40</v>
      </c>
      <c r="P934">
        <v>486</v>
      </c>
      <c r="R934">
        <v>4311205</v>
      </c>
      <c r="S934">
        <v>500</v>
      </c>
      <c r="T934">
        <v>65970</v>
      </c>
      <c r="U934">
        <v>8123</v>
      </c>
      <c r="V934" t="s">
        <v>5940</v>
      </c>
      <c r="W934">
        <v>75</v>
      </c>
      <c r="X934">
        <v>312</v>
      </c>
      <c r="Z934">
        <v>2303402</v>
      </c>
      <c r="AB934" t="s">
        <v>5940</v>
      </c>
      <c r="AC934">
        <v>2303402</v>
      </c>
      <c r="AD934" t="s">
        <v>6872</v>
      </c>
      <c r="AE934" t="s">
        <v>5940</v>
      </c>
      <c r="AF934">
        <v>2303402</v>
      </c>
      <c r="AG934" t="s">
        <v>6872</v>
      </c>
      <c r="AH934">
        <v>9805</v>
      </c>
      <c r="AI934">
        <v>2303402</v>
      </c>
      <c r="AJ934" t="s">
        <v>6872</v>
      </c>
      <c r="AK934">
        <v>828</v>
      </c>
      <c r="AL934">
        <v>2303402</v>
      </c>
      <c r="AM934" t="s">
        <v>6872</v>
      </c>
      <c r="AN934" t="s">
        <v>5940</v>
      </c>
      <c r="AO934">
        <v>0</v>
      </c>
      <c r="AP934">
        <v>2304103</v>
      </c>
      <c r="AQ934" t="s">
        <v>6882</v>
      </c>
      <c r="AR934">
        <v>6038</v>
      </c>
    </row>
    <row r="935" spans="1:44" x14ac:dyDescent="0.25">
      <c r="A935">
        <v>4311239</v>
      </c>
      <c r="B935">
        <v>1</v>
      </c>
      <c r="C935" t="s">
        <v>894</v>
      </c>
      <c r="D935" t="s">
        <v>2524</v>
      </c>
      <c r="E935">
        <v>570</v>
      </c>
      <c r="F935">
        <v>391</v>
      </c>
      <c r="G935">
        <v>475</v>
      </c>
      <c r="H935" t="s">
        <v>5940</v>
      </c>
      <c r="I935">
        <v>2</v>
      </c>
      <c r="J935">
        <v>303</v>
      </c>
      <c r="K935">
        <v>1325</v>
      </c>
      <c r="L935">
        <v>2484</v>
      </c>
      <c r="M935">
        <v>5400</v>
      </c>
      <c r="N935">
        <v>0</v>
      </c>
      <c r="O935">
        <v>5</v>
      </c>
      <c r="P935">
        <v>262</v>
      </c>
      <c r="R935">
        <v>4311239</v>
      </c>
      <c r="S935">
        <v>570</v>
      </c>
      <c r="T935">
        <v>391</v>
      </c>
      <c r="U935">
        <v>475</v>
      </c>
      <c r="V935" t="s">
        <v>5940</v>
      </c>
      <c r="W935">
        <v>2</v>
      </c>
      <c r="X935">
        <v>303</v>
      </c>
      <c r="Z935">
        <v>2303501</v>
      </c>
      <c r="AB935">
        <v>21</v>
      </c>
      <c r="AC935">
        <v>2303501</v>
      </c>
      <c r="AD935" t="s">
        <v>6873</v>
      </c>
      <c r="AE935" t="s">
        <v>5940</v>
      </c>
      <c r="AF935">
        <v>2303501</v>
      </c>
      <c r="AG935" t="s">
        <v>6873</v>
      </c>
      <c r="AH935">
        <v>39550</v>
      </c>
      <c r="AI935">
        <v>2303501</v>
      </c>
      <c r="AJ935" t="s">
        <v>6873</v>
      </c>
      <c r="AK935">
        <v>358</v>
      </c>
      <c r="AL935">
        <v>2303501</v>
      </c>
      <c r="AM935" t="s">
        <v>6873</v>
      </c>
      <c r="AN935" t="s">
        <v>5940</v>
      </c>
      <c r="AO935">
        <v>0</v>
      </c>
      <c r="AP935">
        <v>2304202</v>
      </c>
      <c r="AQ935" t="s">
        <v>6883</v>
      </c>
      <c r="AR935">
        <v>1104</v>
      </c>
    </row>
    <row r="936" spans="1:44" x14ac:dyDescent="0.25">
      <c r="A936">
        <v>4311270</v>
      </c>
      <c r="B936">
        <v>1</v>
      </c>
      <c r="C936" t="s">
        <v>894</v>
      </c>
      <c r="D936" t="s">
        <v>2526</v>
      </c>
      <c r="E936">
        <v>180</v>
      </c>
      <c r="F936">
        <v>7650</v>
      </c>
      <c r="G936">
        <v>4080</v>
      </c>
      <c r="H936" t="s">
        <v>5940</v>
      </c>
      <c r="I936" t="s">
        <v>5940</v>
      </c>
      <c r="J936">
        <v>7</v>
      </c>
      <c r="K936">
        <v>360</v>
      </c>
      <c r="L936">
        <v>23220</v>
      </c>
      <c r="M936">
        <v>6480</v>
      </c>
      <c r="N936">
        <v>0</v>
      </c>
      <c r="O936">
        <v>3</v>
      </c>
      <c r="P936">
        <v>33</v>
      </c>
      <c r="R936">
        <v>4311270</v>
      </c>
      <c r="S936">
        <v>180</v>
      </c>
      <c r="T936">
        <v>7650</v>
      </c>
      <c r="U936">
        <v>4080</v>
      </c>
      <c r="V936" t="s">
        <v>5940</v>
      </c>
      <c r="W936" t="s">
        <v>5940</v>
      </c>
      <c r="X936">
        <v>7</v>
      </c>
      <c r="Z936">
        <v>2303600</v>
      </c>
      <c r="AB936">
        <v>10</v>
      </c>
      <c r="AC936">
        <v>2303600</v>
      </c>
      <c r="AD936" t="s">
        <v>6874</v>
      </c>
      <c r="AE936">
        <v>2</v>
      </c>
      <c r="AF936">
        <v>2303600</v>
      </c>
      <c r="AG936" t="s">
        <v>6874</v>
      </c>
      <c r="AH936">
        <v>420</v>
      </c>
      <c r="AI936">
        <v>2303600</v>
      </c>
      <c r="AJ936" t="s">
        <v>6874</v>
      </c>
      <c r="AK936">
        <v>151</v>
      </c>
      <c r="AL936">
        <v>2303600</v>
      </c>
      <c r="AM936" t="s">
        <v>6874</v>
      </c>
      <c r="AN936" t="s">
        <v>5940</v>
      </c>
      <c r="AO936">
        <v>0</v>
      </c>
      <c r="AP936">
        <v>2304236</v>
      </c>
      <c r="AQ936" t="s">
        <v>6884</v>
      </c>
      <c r="AR936">
        <v>1850</v>
      </c>
    </row>
    <row r="937" spans="1:44" x14ac:dyDescent="0.25">
      <c r="A937">
        <v>4311304</v>
      </c>
      <c r="B937">
        <v>1</v>
      </c>
      <c r="C937" t="s">
        <v>894</v>
      </c>
      <c r="D937" t="s">
        <v>2527</v>
      </c>
      <c r="E937">
        <v>36</v>
      </c>
      <c r="F937">
        <v>32640</v>
      </c>
      <c r="G937">
        <v>8640</v>
      </c>
      <c r="H937" t="s">
        <v>5940</v>
      </c>
      <c r="I937">
        <v>24</v>
      </c>
      <c r="J937">
        <v>60</v>
      </c>
      <c r="K937">
        <v>36</v>
      </c>
      <c r="L937">
        <v>73440</v>
      </c>
      <c r="M937">
        <v>54000</v>
      </c>
      <c r="N937">
        <v>0</v>
      </c>
      <c r="O937">
        <v>0</v>
      </c>
      <c r="P937">
        <v>324</v>
      </c>
      <c r="R937">
        <v>4311304</v>
      </c>
      <c r="S937">
        <v>36</v>
      </c>
      <c r="T937">
        <v>32640</v>
      </c>
      <c r="U937">
        <v>8640</v>
      </c>
      <c r="V937" t="s">
        <v>5940</v>
      </c>
      <c r="W937">
        <v>24</v>
      </c>
      <c r="X937">
        <v>60</v>
      </c>
      <c r="Z937">
        <v>2303659</v>
      </c>
      <c r="AB937" t="s">
        <v>5940</v>
      </c>
      <c r="AC937">
        <v>2303659</v>
      </c>
      <c r="AD937" t="s">
        <v>6875</v>
      </c>
      <c r="AE937" t="s">
        <v>5940</v>
      </c>
      <c r="AF937">
        <v>2303659</v>
      </c>
      <c r="AG937" t="s">
        <v>6875</v>
      </c>
      <c r="AH937">
        <v>219</v>
      </c>
      <c r="AI937">
        <v>2303659</v>
      </c>
      <c r="AJ937" t="s">
        <v>6875</v>
      </c>
      <c r="AK937">
        <v>653</v>
      </c>
      <c r="AL937">
        <v>2303659</v>
      </c>
      <c r="AM937" t="s">
        <v>6875</v>
      </c>
      <c r="AN937" t="s">
        <v>5940</v>
      </c>
      <c r="AO937">
        <v>0</v>
      </c>
      <c r="AP937">
        <v>2304251</v>
      </c>
      <c r="AQ937" t="s">
        <v>6885</v>
      </c>
      <c r="AR937">
        <v>432</v>
      </c>
    </row>
    <row r="938" spans="1:44" x14ac:dyDescent="0.25">
      <c r="A938">
        <v>4311254</v>
      </c>
      <c r="B938">
        <v>1</v>
      </c>
      <c r="C938" t="s">
        <v>894</v>
      </c>
      <c r="D938" t="s">
        <v>2525</v>
      </c>
      <c r="E938">
        <v>75</v>
      </c>
      <c r="F938">
        <v>1120</v>
      </c>
      <c r="G938">
        <v>892</v>
      </c>
      <c r="H938" t="s">
        <v>5940</v>
      </c>
      <c r="I938" t="s">
        <v>5940</v>
      </c>
      <c r="J938">
        <v>336</v>
      </c>
      <c r="K938">
        <v>100</v>
      </c>
      <c r="L938">
        <v>3840</v>
      </c>
      <c r="M938">
        <v>9600</v>
      </c>
      <c r="N938">
        <v>0</v>
      </c>
      <c r="O938">
        <v>75</v>
      </c>
      <c r="P938">
        <v>360</v>
      </c>
      <c r="R938">
        <v>4311254</v>
      </c>
      <c r="S938">
        <v>75</v>
      </c>
      <c r="T938">
        <v>1120</v>
      </c>
      <c r="U938">
        <v>892</v>
      </c>
      <c r="V938" t="s">
        <v>5940</v>
      </c>
      <c r="W938" t="s">
        <v>5940</v>
      </c>
      <c r="X938">
        <v>336</v>
      </c>
      <c r="Z938">
        <v>2303709</v>
      </c>
      <c r="AB938" t="s">
        <v>5940</v>
      </c>
      <c r="AC938">
        <v>2303709</v>
      </c>
      <c r="AD938" t="s">
        <v>6876</v>
      </c>
      <c r="AE938">
        <v>11</v>
      </c>
      <c r="AF938">
        <v>2303709</v>
      </c>
      <c r="AG938" t="s">
        <v>6876</v>
      </c>
      <c r="AH938">
        <v>31250</v>
      </c>
      <c r="AI938">
        <v>2303709</v>
      </c>
      <c r="AJ938" t="s">
        <v>6876</v>
      </c>
      <c r="AK938">
        <v>455</v>
      </c>
      <c r="AL938">
        <v>2303709</v>
      </c>
      <c r="AM938" t="s">
        <v>6876</v>
      </c>
      <c r="AN938" t="s">
        <v>5940</v>
      </c>
      <c r="AO938">
        <v>0</v>
      </c>
      <c r="AP938">
        <v>2304269</v>
      </c>
      <c r="AQ938" t="s">
        <v>6886</v>
      </c>
      <c r="AR938">
        <v>1617</v>
      </c>
    </row>
    <row r="939" spans="1:44" x14ac:dyDescent="0.25">
      <c r="A939">
        <v>4311403</v>
      </c>
      <c r="B939">
        <v>1</v>
      </c>
      <c r="C939" t="s">
        <v>894</v>
      </c>
      <c r="D939" t="s">
        <v>2528</v>
      </c>
      <c r="E939">
        <v>675</v>
      </c>
      <c r="F939">
        <v>164</v>
      </c>
      <c r="G939">
        <v>1018</v>
      </c>
      <c r="H939" t="s">
        <v>5940</v>
      </c>
      <c r="I939" t="s">
        <v>5940</v>
      </c>
      <c r="J939">
        <v>23</v>
      </c>
      <c r="K939">
        <v>3300</v>
      </c>
      <c r="L939">
        <v>720</v>
      </c>
      <c r="M939">
        <v>3990</v>
      </c>
      <c r="N939">
        <v>0</v>
      </c>
      <c r="O939">
        <v>0</v>
      </c>
      <c r="P939">
        <v>38</v>
      </c>
      <c r="R939">
        <v>4311403</v>
      </c>
      <c r="S939">
        <v>675</v>
      </c>
      <c r="T939">
        <v>164</v>
      </c>
      <c r="U939">
        <v>1018</v>
      </c>
      <c r="V939" t="s">
        <v>5940</v>
      </c>
      <c r="W939" t="s">
        <v>5940</v>
      </c>
      <c r="X939">
        <v>23</v>
      </c>
      <c r="Z939">
        <v>2303808</v>
      </c>
      <c r="AB939">
        <v>6</v>
      </c>
      <c r="AC939">
        <v>2303808</v>
      </c>
      <c r="AD939" t="s">
        <v>6877</v>
      </c>
      <c r="AE939">
        <v>338</v>
      </c>
      <c r="AF939">
        <v>2303808</v>
      </c>
      <c r="AG939" t="s">
        <v>6877</v>
      </c>
      <c r="AH939">
        <v>400</v>
      </c>
      <c r="AI939">
        <v>2303808</v>
      </c>
      <c r="AJ939" t="s">
        <v>6877</v>
      </c>
      <c r="AK939">
        <v>268</v>
      </c>
      <c r="AL939">
        <v>2303808</v>
      </c>
      <c r="AM939" t="s">
        <v>6877</v>
      </c>
      <c r="AN939" t="s">
        <v>5940</v>
      </c>
      <c r="AO939">
        <v>0</v>
      </c>
      <c r="AP939">
        <v>2304277</v>
      </c>
      <c r="AQ939" t="s">
        <v>6887</v>
      </c>
      <c r="AR939">
        <v>437</v>
      </c>
    </row>
    <row r="940" spans="1:44" x14ac:dyDescent="0.25">
      <c r="A940">
        <v>4311429</v>
      </c>
      <c r="B940">
        <v>1</v>
      </c>
      <c r="C940" t="s">
        <v>894</v>
      </c>
      <c r="D940" t="s">
        <v>2529</v>
      </c>
      <c r="E940">
        <v>800</v>
      </c>
      <c r="F940">
        <v>2208</v>
      </c>
      <c r="G940">
        <v>1320</v>
      </c>
      <c r="H940" t="s">
        <v>5940</v>
      </c>
      <c r="I940">
        <v>27</v>
      </c>
      <c r="J940">
        <v>160</v>
      </c>
      <c r="K940">
        <v>1000</v>
      </c>
      <c r="L940">
        <v>7440</v>
      </c>
      <c r="M940">
        <v>16800</v>
      </c>
      <c r="N940">
        <v>0</v>
      </c>
      <c r="O940">
        <v>40</v>
      </c>
      <c r="P940">
        <v>320</v>
      </c>
      <c r="R940">
        <v>4311429</v>
      </c>
      <c r="S940">
        <v>800</v>
      </c>
      <c r="T940">
        <v>2208</v>
      </c>
      <c r="U940">
        <v>1320</v>
      </c>
      <c r="V940" t="s">
        <v>5940</v>
      </c>
      <c r="W940">
        <v>27</v>
      </c>
      <c r="X940">
        <v>160</v>
      </c>
      <c r="Z940">
        <v>2303907</v>
      </c>
      <c r="AB940" t="s">
        <v>5940</v>
      </c>
      <c r="AC940">
        <v>2303907</v>
      </c>
      <c r="AD940" t="s">
        <v>6878</v>
      </c>
      <c r="AE940">
        <v>26</v>
      </c>
      <c r="AF940">
        <v>2303907</v>
      </c>
      <c r="AG940" t="s">
        <v>6878</v>
      </c>
      <c r="AH940" t="s">
        <v>5940</v>
      </c>
      <c r="AI940">
        <v>2303907</v>
      </c>
      <c r="AJ940" t="s">
        <v>6878</v>
      </c>
      <c r="AK940">
        <v>227</v>
      </c>
      <c r="AL940">
        <v>2303907</v>
      </c>
      <c r="AM940" t="s">
        <v>6878</v>
      </c>
      <c r="AN940" t="s">
        <v>5940</v>
      </c>
      <c r="AO940">
        <v>0</v>
      </c>
      <c r="AP940">
        <v>2304285</v>
      </c>
      <c r="AQ940" t="s">
        <v>6888</v>
      </c>
      <c r="AR940">
        <v>21</v>
      </c>
    </row>
    <row r="941" spans="1:44" x14ac:dyDescent="0.25">
      <c r="A941">
        <v>4311502</v>
      </c>
      <c r="B941">
        <v>1</v>
      </c>
      <c r="C941" t="s">
        <v>894</v>
      </c>
      <c r="D941" t="s">
        <v>2530</v>
      </c>
      <c r="E941" t="s">
        <v>5940</v>
      </c>
      <c r="F941">
        <v>12480</v>
      </c>
      <c r="G941">
        <v>454</v>
      </c>
      <c r="H941" t="s">
        <v>5940</v>
      </c>
      <c r="I941">
        <v>20762</v>
      </c>
      <c r="J941">
        <v>45</v>
      </c>
      <c r="K941">
        <v>0</v>
      </c>
      <c r="L941">
        <v>19380</v>
      </c>
      <c r="M941">
        <v>3780</v>
      </c>
      <c r="N941">
        <v>0</v>
      </c>
      <c r="O941">
        <v>18755</v>
      </c>
      <c r="P941">
        <v>55</v>
      </c>
      <c r="R941">
        <v>4311502</v>
      </c>
      <c r="S941" t="s">
        <v>5940</v>
      </c>
      <c r="T941">
        <v>12480</v>
      </c>
      <c r="U941">
        <v>454</v>
      </c>
      <c r="V941" t="s">
        <v>5940</v>
      </c>
      <c r="W941">
        <v>20762</v>
      </c>
      <c r="X941">
        <v>45</v>
      </c>
      <c r="Z941">
        <v>2303931</v>
      </c>
      <c r="AB941">
        <v>80</v>
      </c>
      <c r="AC941">
        <v>2303931</v>
      </c>
      <c r="AD941" t="s">
        <v>6879</v>
      </c>
      <c r="AE941">
        <v>2</v>
      </c>
      <c r="AF941">
        <v>2303931</v>
      </c>
      <c r="AG941" t="s">
        <v>6879</v>
      </c>
      <c r="AH941">
        <v>32</v>
      </c>
      <c r="AI941">
        <v>2303931</v>
      </c>
      <c r="AJ941" t="s">
        <v>6879</v>
      </c>
      <c r="AK941">
        <v>351</v>
      </c>
      <c r="AL941">
        <v>2303931</v>
      </c>
      <c r="AM941" t="s">
        <v>6879</v>
      </c>
      <c r="AN941" t="s">
        <v>5940</v>
      </c>
      <c r="AO941">
        <v>0</v>
      </c>
      <c r="AP941">
        <v>2304301</v>
      </c>
      <c r="AQ941" t="s">
        <v>6889</v>
      </c>
      <c r="AR941">
        <v>964</v>
      </c>
    </row>
    <row r="942" spans="1:44" x14ac:dyDescent="0.25">
      <c r="A942">
        <v>4311601</v>
      </c>
      <c r="B942">
        <v>1</v>
      </c>
      <c r="C942" t="s">
        <v>894</v>
      </c>
      <c r="D942" t="s">
        <v>2531</v>
      </c>
      <c r="E942">
        <v>1800</v>
      </c>
      <c r="F942">
        <v>578</v>
      </c>
      <c r="G942">
        <v>1800</v>
      </c>
      <c r="H942" t="s">
        <v>5940</v>
      </c>
      <c r="I942">
        <v>24</v>
      </c>
      <c r="J942">
        <v>810</v>
      </c>
      <c r="K942">
        <v>2400</v>
      </c>
      <c r="L942">
        <v>3150</v>
      </c>
      <c r="M942">
        <v>4800</v>
      </c>
      <c r="N942">
        <v>0</v>
      </c>
      <c r="O942">
        <v>40</v>
      </c>
      <c r="P942">
        <v>1500</v>
      </c>
      <c r="R942">
        <v>4311601</v>
      </c>
      <c r="S942">
        <v>1800</v>
      </c>
      <c r="T942">
        <v>578</v>
      </c>
      <c r="U942">
        <v>1800</v>
      </c>
      <c r="V942" t="s">
        <v>5940</v>
      </c>
      <c r="W942">
        <v>24</v>
      </c>
      <c r="X942">
        <v>810</v>
      </c>
      <c r="Z942">
        <v>2303956</v>
      </c>
      <c r="AB942" t="s">
        <v>5940</v>
      </c>
      <c r="AC942">
        <v>2303956</v>
      </c>
      <c r="AD942" t="s">
        <v>6880</v>
      </c>
      <c r="AE942">
        <v>5</v>
      </c>
      <c r="AF942">
        <v>2303956</v>
      </c>
      <c r="AG942" t="s">
        <v>6880</v>
      </c>
      <c r="AH942">
        <v>108</v>
      </c>
      <c r="AI942">
        <v>2303956</v>
      </c>
      <c r="AJ942" t="s">
        <v>6880</v>
      </c>
      <c r="AK942">
        <v>267</v>
      </c>
      <c r="AL942">
        <v>2303956</v>
      </c>
      <c r="AM942" t="s">
        <v>6880</v>
      </c>
      <c r="AN942" t="s">
        <v>5940</v>
      </c>
      <c r="AO942">
        <v>0</v>
      </c>
      <c r="AP942">
        <v>2304350</v>
      </c>
      <c r="AQ942" t="s">
        <v>6890</v>
      </c>
      <c r="AR942">
        <v>1604</v>
      </c>
    </row>
    <row r="943" spans="1:44" x14ac:dyDescent="0.25">
      <c r="A943">
        <v>4311627</v>
      </c>
      <c r="B943">
        <v>1</v>
      </c>
      <c r="C943" t="s">
        <v>894</v>
      </c>
      <c r="D943" t="s">
        <v>2532</v>
      </c>
      <c r="E943">
        <v>1544</v>
      </c>
      <c r="F943" t="s">
        <v>5940</v>
      </c>
      <c r="G943">
        <v>135</v>
      </c>
      <c r="H943" t="s">
        <v>5940</v>
      </c>
      <c r="I943" t="s">
        <v>5940</v>
      </c>
      <c r="J943">
        <v>12</v>
      </c>
      <c r="K943">
        <v>2205</v>
      </c>
      <c r="L943">
        <v>0</v>
      </c>
      <c r="M943">
        <v>210</v>
      </c>
      <c r="N943">
        <v>0</v>
      </c>
      <c r="O943">
        <v>0</v>
      </c>
      <c r="P943">
        <v>12</v>
      </c>
      <c r="R943">
        <v>4311627</v>
      </c>
      <c r="S943">
        <v>1544</v>
      </c>
      <c r="T943" t="s">
        <v>5940</v>
      </c>
      <c r="U943">
        <v>135</v>
      </c>
      <c r="V943" t="s">
        <v>5940</v>
      </c>
      <c r="W943" t="s">
        <v>5940</v>
      </c>
      <c r="X943">
        <v>12</v>
      </c>
      <c r="Z943">
        <v>2304004</v>
      </c>
      <c r="AB943" t="s">
        <v>5940</v>
      </c>
      <c r="AC943">
        <v>2304004</v>
      </c>
      <c r="AD943" t="s">
        <v>6881</v>
      </c>
      <c r="AE943">
        <v>110</v>
      </c>
      <c r="AF943">
        <v>2304004</v>
      </c>
      <c r="AG943" t="s">
        <v>6881</v>
      </c>
      <c r="AH943">
        <v>500</v>
      </c>
      <c r="AI943">
        <v>2304004</v>
      </c>
      <c r="AJ943" t="s">
        <v>6881</v>
      </c>
      <c r="AK943">
        <v>288</v>
      </c>
      <c r="AL943">
        <v>2304004</v>
      </c>
      <c r="AM943" t="s">
        <v>6881</v>
      </c>
      <c r="AN943" t="s">
        <v>5940</v>
      </c>
      <c r="AO943">
        <v>0</v>
      </c>
      <c r="AP943">
        <v>2304400</v>
      </c>
      <c r="AQ943" t="s">
        <v>6891</v>
      </c>
      <c r="AR943">
        <v>4</v>
      </c>
    </row>
    <row r="944" spans="1:44" x14ac:dyDescent="0.25">
      <c r="A944">
        <v>4311643</v>
      </c>
      <c r="B944">
        <v>1</v>
      </c>
      <c r="C944" t="s">
        <v>894</v>
      </c>
      <c r="D944" t="s">
        <v>2533</v>
      </c>
      <c r="E944">
        <v>1680</v>
      </c>
      <c r="F944" t="s">
        <v>5940</v>
      </c>
      <c r="G944">
        <v>120</v>
      </c>
      <c r="H944" t="s">
        <v>5940</v>
      </c>
      <c r="I944">
        <v>2</v>
      </c>
      <c r="J944">
        <v>25</v>
      </c>
      <c r="K944">
        <v>2100</v>
      </c>
      <c r="L944">
        <v>0</v>
      </c>
      <c r="M944">
        <v>675</v>
      </c>
      <c r="N944">
        <v>0</v>
      </c>
      <c r="O944">
        <v>8</v>
      </c>
      <c r="P944">
        <v>36</v>
      </c>
      <c r="R944">
        <v>4311643</v>
      </c>
      <c r="S944">
        <v>1680</v>
      </c>
      <c r="T944" t="s">
        <v>5940</v>
      </c>
      <c r="U944">
        <v>120</v>
      </c>
      <c r="V944" t="s">
        <v>5940</v>
      </c>
      <c r="W944">
        <v>2</v>
      </c>
      <c r="X944">
        <v>25</v>
      </c>
      <c r="Z944">
        <v>2304103</v>
      </c>
      <c r="AB944" t="s">
        <v>5940</v>
      </c>
      <c r="AC944">
        <v>2304103</v>
      </c>
      <c r="AD944" t="s">
        <v>6882</v>
      </c>
      <c r="AE944" t="s">
        <v>5940</v>
      </c>
      <c r="AF944">
        <v>2304103</v>
      </c>
      <c r="AG944" t="s">
        <v>6882</v>
      </c>
      <c r="AH944">
        <v>280</v>
      </c>
      <c r="AI944">
        <v>2304103</v>
      </c>
      <c r="AJ944" t="s">
        <v>6882</v>
      </c>
      <c r="AK944">
        <v>3045</v>
      </c>
      <c r="AL944">
        <v>2304103</v>
      </c>
      <c r="AM944" t="s">
        <v>6882</v>
      </c>
      <c r="AN944" t="s">
        <v>5940</v>
      </c>
      <c r="AO944">
        <v>0</v>
      </c>
      <c r="AP944">
        <v>2304459</v>
      </c>
      <c r="AQ944" t="s">
        <v>6892</v>
      </c>
      <c r="AR944">
        <v>420</v>
      </c>
    </row>
    <row r="945" spans="1:44" x14ac:dyDescent="0.25">
      <c r="A945">
        <v>4311718</v>
      </c>
      <c r="B945">
        <v>1</v>
      </c>
      <c r="C945" t="s">
        <v>894</v>
      </c>
      <c r="D945" t="s">
        <v>2535</v>
      </c>
      <c r="E945">
        <v>200</v>
      </c>
      <c r="F945">
        <v>9900</v>
      </c>
      <c r="G945">
        <v>2970</v>
      </c>
      <c r="H945" t="s">
        <v>5940</v>
      </c>
      <c r="I945">
        <v>103815</v>
      </c>
      <c r="J945" t="s">
        <v>5940</v>
      </c>
      <c r="K945">
        <v>900</v>
      </c>
      <c r="L945">
        <v>24000</v>
      </c>
      <c r="M945">
        <v>8160</v>
      </c>
      <c r="N945">
        <v>0</v>
      </c>
      <c r="O945">
        <v>127875</v>
      </c>
      <c r="P945">
        <v>8</v>
      </c>
      <c r="R945">
        <v>4311718</v>
      </c>
      <c r="S945">
        <v>200</v>
      </c>
      <c r="T945">
        <v>9900</v>
      </c>
      <c r="U945">
        <v>2970</v>
      </c>
      <c r="V945" t="s">
        <v>5940</v>
      </c>
      <c r="W945">
        <v>103815</v>
      </c>
      <c r="X945" t="s">
        <v>5940</v>
      </c>
      <c r="Z945">
        <v>2304202</v>
      </c>
      <c r="AB945" t="s">
        <v>5940</v>
      </c>
      <c r="AC945">
        <v>2304202</v>
      </c>
      <c r="AD945" t="s">
        <v>6883</v>
      </c>
      <c r="AE945">
        <v>454</v>
      </c>
      <c r="AF945">
        <v>2304202</v>
      </c>
      <c r="AG945" t="s">
        <v>6883</v>
      </c>
      <c r="AH945">
        <v>47300</v>
      </c>
      <c r="AI945">
        <v>2304202</v>
      </c>
      <c r="AJ945" t="s">
        <v>6883</v>
      </c>
      <c r="AK945">
        <v>393</v>
      </c>
      <c r="AL945">
        <v>2304202</v>
      </c>
      <c r="AM945" t="s">
        <v>6883</v>
      </c>
      <c r="AN945" t="s">
        <v>5940</v>
      </c>
      <c r="AO945">
        <v>0</v>
      </c>
      <c r="AP945">
        <v>2304509</v>
      </c>
      <c r="AQ945" t="s">
        <v>6893</v>
      </c>
      <c r="AR945">
        <v>630</v>
      </c>
    </row>
    <row r="946" spans="1:44" x14ac:dyDescent="0.25">
      <c r="A946">
        <v>4311700</v>
      </c>
      <c r="B946">
        <v>1</v>
      </c>
      <c r="C946" t="s">
        <v>894</v>
      </c>
      <c r="D946" t="s">
        <v>2534</v>
      </c>
      <c r="E946">
        <v>2400</v>
      </c>
      <c r="F946">
        <v>5082</v>
      </c>
      <c r="G946">
        <v>4309</v>
      </c>
      <c r="H946" t="s">
        <v>5940</v>
      </c>
      <c r="I946" t="s">
        <v>5940</v>
      </c>
      <c r="J946">
        <v>30</v>
      </c>
      <c r="K946">
        <v>3250</v>
      </c>
      <c r="L946">
        <v>20815</v>
      </c>
      <c r="M946">
        <v>8942</v>
      </c>
      <c r="N946">
        <v>0</v>
      </c>
      <c r="O946">
        <v>0</v>
      </c>
      <c r="P946">
        <v>30</v>
      </c>
      <c r="R946">
        <v>4311700</v>
      </c>
      <c r="S946">
        <v>2400</v>
      </c>
      <c r="T946">
        <v>5082</v>
      </c>
      <c r="U946">
        <v>4309</v>
      </c>
      <c r="V946" t="s">
        <v>5940</v>
      </c>
      <c r="W946" t="s">
        <v>5940</v>
      </c>
      <c r="X946">
        <v>30</v>
      </c>
      <c r="Z946">
        <v>2304236</v>
      </c>
      <c r="AB946" t="s">
        <v>5940</v>
      </c>
      <c r="AC946">
        <v>2304236</v>
      </c>
      <c r="AD946" t="s">
        <v>6884</v>
      </c>
      <c r="AE946" t="s">
        <v>5940</v>
      </c>
      <c r="AF946">
        <v>2304236</v>
      </c>
      <c r="AG946" t="s">
        <v>6884</v>
      </c>
      <c r="AH946">
        <v>960</v>
      </c>
      <c r="AI946">
        <v>2304236</v>
      </c>
      <c r="AJ946" t="s">
        <v>6884</v>
      </c>
      <c r="AK946">
        <v>1502</v>
      </c>
      <c r="AL946">
        <v>2304236</v>
      </c>
      <c r="AM946" t="s">
        <v>6884</v>
      </c>
      <c r="AN946" t="s">
        <v>5940</v>
      </c>
      <c r="AO946">
        <v>0</v>
      </c>
      <c r="AP946">
        <v>2304608</v>
      </c>
      <c r="AQ946" t="s">
        <v>6894</v>
      </c>
      <c r="AR946">
        <v>99</v>
      </c>
    </row>
    <row r="947" spans="1:44" x14ac:dyDescent="0.25">
      <c r="A947">
        <v>4311734</v>
      </c>
      <c r="B947">
        <v>1</v>
      </c>
      <c r="C947" t="s">
        <v>894</v>
      </c>
      <c r="D947" t="s">
        <v>2536</v>
      </c>
      <c r="E947">
        <v>7800</v>
      </c>
      <c r="F947" t="s">
        <v>5940</v>
      </c>
      <c r="G947">
        <v>612</v>
      </c>
      <c r="H947" t="s">
        <v>5940</v>
      </c>
      <c r="I947">
        <v>4660</v>
      </c>
      <c r="J947">
        <v>99</v>
      </c>
      <c r="K947">
        <v>7020</v>
      </c>
      <c r="L947">
        <v>0</v>
      </c>
      <c r="M947">
        <v>956</v>
      </c>
      <c r="N947">
        <v>0</v>
      </c>
      <c r="O947">
        <v>8363</v>
      </c>
      <c r="P947">
        <v>95</v>
      </c>
      <c r="R947">
        <v>4311734</v>
      </c>
      <c r="S947">
        <v>7800</v>
      </c>
      <c r="T947" t="s">
        <v>5940</v>
      </c>
      <c r="U947">
        <v>612</v>
      </c>
      <c r="V947" t="s">
        <v>5940</v>
      </c>
      <c r="W947">
        <v>4660</v>
      </c>
      <c r="X947">
        <v>99</v>
      </c>
      <c r="Z947">
        <v>2304251</v>
      </c>
      <c r="AB947" t="s">
        <v>5940</v>
      </c>
      <c r="AC947">
        <v>2304251</v>
      </c>
      <c r="AD947" t="s">
        <v>6885</v>
      </c>
      <c r="AE947" t="s">
        <v>5940</v>
      </c>
      <c r="AF947">
        <v>2304251</v>
      </c>
      <c r="AG947" t="s">
        <v>6885</v>
      </c>
      <c r="AH947" t="s">
        <v>5940</v>
      </c>
      <c r="AI947">
        <v>2304251</v>
      </c>
      <c r="AJ947" t="s">
        <v>6885</v>
      </c>
      <c r="AK947">
        <v>549</v>
      </c>
      <c r="AL947">
        <v>2304251</v>
      </c>
      <c r="AM947" t="s">
        <v>6885</v>
      </c>
      <c r="AN947" t="s">
        <v>5940</v>
      </c>
      <c r="AO947">
        <v>0</v>
      </c>
      <c r="AP947">
        <v>2304657</v>
      </c>
      <c r="AQ947" t="s">
        <v>6895</v>
      </c>
      <c r="AR947">
        <v>314</v>
      </c>
    </row>
    <row r="948" spans="1:44" x14ac:dyDescent="0.25">
      <c r="A948">
        <v>4311759</v>
      </c>
      <c r="B948">
        <v>1</v>
      </c>
      <c r="C948" t="s">
        <v>894</v>
      </c>
      <c r="D948" t="s">
        <v>2537</v>
      </c>
      <c r="E948">
        <v>103</v>
      </c>
      <c r="F948">
        <v>20160</v>
      </c>
      <c r="G948">
        <v>660</v>
      </c>
      <c r="H948" t="s">
        <v>5940</v>
      </c>
      <c r="I948">
        <v>25744</v>
      </c>
      <c r="J948" t="s">
        <v>5940</v>
      </c>
      <c r="K948">
        <v>2100</v>
      </c>
      <c r="L948">
        <v>52500</v>
      </c>
      <c r="M948">
        <v>5565</v>
      </c>
      <c r="N948">
        <v>0</v>
      </c>
      <c r="O948">
        <v>24000</v>
      </c>
      <c r="P948">
        <v>0</v>
      </c>
      <c r="R948">
        <v>4311759</v>
      </c>
      <c r="S948">
        <v>103</v>
      </c>
      <c r="T948">
        <v>20160</v>
      </c>
      <c r="U948">
        <v>660</v>
      </c>
      <c r="V948" t="s">
        <v>5940</v>
      </c>
      <c r="W948">
        <v>25744</v>
      </c>
      <c r="X948" t="s">
        <v>5940</v>
      </c>
      <c r="Z948">
        <v>2304269</v>
      </c>
      <c r="AB948" t="s">
        <v>5940</v>
      </c>
      <c r="AC948">
        <v>2304269</v>
      </c>
      <c r="AD948" t="s">
        <v>6886</v>
      </c>
      <c r="AE948">
        <v>384</v>
      </c>
      <c r="AF948">
        <v>2304269</v>
      </c>
      <c r="AG948" t="s">
        <v>6886</v>
      </c>
      <c r="AH948">
        <v>278</v>
      </c>
      <c r="AI948">
        <v>2304269</v>
      </c>
      <c r="AJ948" t="s">
        <v>6886</v>
      </c>
      <c r="AK948">
        <v>764</v>
      </c>
      <c r="AL948">
        <v>2304269</v>
      </c>
      <c r="AM948" t="s">
        <v>6886</v>
      </c>
      <c r="AN948" t="s">
        <v>5940</v>
      </c>
      <c r="AO948">
        <v>0</v>
      </c>
      <c r="AP948">
        <v>2304707</v>
      </c>
      <c r="AQ948" t="s">
        <v>6896</v>
      </c>
      <c r="AR948">
        <v>243</v>
      </c>
    </row>
    <row r="949" spans="1:44" x14ac:dyDescent="0.25">
      <c r="A949">
        <v>4311775</v>
      </c>
      <c r="B949">
        <v>1</v>
      </c>
      <c r="C949" t="s">
        <v>894</v>
      </c>
      <c r="D949" t="s">
        <v>2538</v>
      </c>
      <c r="E949">
        <v>960</v>
      </c>
      <c r="F949" t="s">
        <v>5940</v>
      </c>
      <c r="G949">
        <v>2016</v>
      </c>
      <c r="H949" t="s">
        <v>5940</v>
      </c>
      <c r="I949">
        <v>2100</v>
      </c>
      <c r="J949">
        <v>181</v>
      </c>
      <c r="K949">
        <v>2400</v>
      </c>
      <c r="L949">
        <v>0</v>
      </c>
      <c r="M949">
        <v>1785</v>
      </c>
      <c r="N949">
        <v>0</v>
      </c>
      <c r="O949">
        <v>1800</v>
      </c>
      <c r="P949">
        <v>152</v>
      </c>
      <c r="R949">
        <v>4311775</v>
      </c>
      <c r="S949">
        <v>960</v>
      </c>
      <c r="T949" t="s">
        <v>5940</v>
      </c>
      <c r="U949">
        <v>2016</v>
      </c>
      <c r="V949" t="s">
        <v>5940</v>
      </c>
      <c r="W949">
        <v>2100</v>
      </c>
      <c r="X949">
        <v>181</v>
      </c>
      <c r="Z949">
        <v>2304277</v>
      </c>
      <c r="AB949">
        <v>22</v>
      </c>
      <c r="AC949">
        <v>2304277</v>
      </c>
      <c r="AD949" t="s">
        <v>6887</v>
      </c>
      <c r="AE949">
        <v>10</v>
      </c>
      <c r="AF949">
        <v>2304277</v>
      </c>
      <c r="AG949" t="s">
        <v>6887</v>
      </c>
      <c r="AH949" t="s">
        <v>5940</v>
      </c>
      <c r="AI949">
        <v>2304277</v>
      </c>
      <c r="AJ949" t="s">
        <v>6887</v>
      </c>
      <c r="AK949">
        <v>136</v>
      </c>
      <c r="AL949">
        <v>2304277</v>
      </c>
      <c r="AM949" t="s">
        <v>6887</v>
      </c>
      <c r="AN949" t="s">
        <v>5940</v>
      </c>
      <c r="AO949">
        <v>0</v>
      </c>
      <c r="AP949">
        <v>2304806</v>
      </c>
      <c r="AQ949" t="s">
        <v>6897</v>
      </c>
      <c r="AR949">
        <v>244</v>
      </c>
    </row>
    <row r="950" spans="1:44" x14ac:dyDescent="0.25">
      <c r="A950">
        <v>4311791</v>
      </c>
      <c r="B950">
        <v>1</v>
      </c>
      <c r="C950" t="s">
        <v>894</v>
      </c>
      <c r="D950" t="s">
        <v>2539</v>
      </c>
      <c r="E950">
        <v>2160</v>
      </c>
      <c r="F950">
        <v>16</v>
      </c>
      <c r="G950">
        <v>1062</v>
      </c>
      <c r="H950" t="s">
        <v>5940</v>
      </c>
      <c r="I950">
        <v>18</v>
      </c>
      <c r="J950">
        <v>29</v>
      </c>
      <c r="K950">
        <v>2560</v>
      </c>
      <c r="L950">
        <v>0</v>
      </c>
      <c r="M950">
        <v>3240</v>
      </c>
      <c r="N950">
        <v>0</v>
      </c>
      <c r="O950">
        <v>25</v>
      </c>
      <c r="P950">
        <v>47</v>
      </c>
      <c r="R950">
        <v>4311791</v>
      </c>
      <c r="S950">
        <v>2160</v>
      </c>
      <c r="T950">
        <v>16</v>
      </c>
      <c r="U950">
        <v>1062</v>
      </c>
      <c r="V950" t="s">
        <v>5940</v>
      </c>
      <c r="W950">
        <v>18</v>
      </c>
      <c r="X950">
        <v>29</v>
      </c>
      <c r="Z950">
        <v>2304285</v>
      </c>
      <c r="AB950" t="s">
        <v>5940</v>
      </c>
      <c r="AC950">
        <v>2304285</v>
      </c>
      <c r="AD950" t="s">
        <v>6888</v>
      </c>
      <c r="AE950" t="s">
        <v>5940</v>
      </c>
      <c r="AF950">
        <v>2304285</v>
      </c>
      <c r="AG950" t="s">
        <v>6888</v>
      </c>
      <c r="AH950">
        <v>4500</v>
      </c>
      <c r="AI950">
        <v>2304285</v>
      </c>
      <c r="AJ950" t="s">
        <v>6888</v>
      </c>
      <c r="AK950">
        <v>19</v>
      </c>
      <c r="AL950">
        <v>2304285</v>
      </c>
      <c r="AM950" t="s">
        <v>6888</v>
      </c>
      <c r="AN950" t="s">
        <v>5940</v>
      </c>
      <c r="AO950">
        <v>0</v>
      </c>
      <c r="AP950">
        <v>2304905</v>
      </c>
      <c r="AQ950" t="s">
        <v>6898</v>
      </c>
      <c r="AR950">
        <v>456</v>
      </c>
    </row>
    <row r="951" spans="1:44" x14ac:dyDescent="0.25">
      <c r="A951">
        <v>4311809</v>
      </c>
      <c r="B951">
        <v>1</v>
      </c>
      <c r="C951" t="s">
        <v>894</v>
      </c>
      <c r="D951" t="s">
        <v>2540</v>
      </c>
      <c r="E951">
        <v>2000</v>
      </c>
      <c r="F951">
        <v>7910</v>
      </c>
      <c r="G951">
        <v>3456</v>
      </c>
      <c r="H951" t="s">
        <v>5940</v>
      </c>
      <c r="I951" t="s">
        <v>5940</v>
      </c>
      <c r="J951">
        <v>108</v>
      </c>
      <c r="K951">
        <v>1750</v>
      </c>
      <c r="L951">
        <v>70350</v>
      </c>
      <c r="M951">
        <v>33000</v>
      </c>
      <c r="N951">
        <v>0</v>
      </c>
      <c r="O951">
        <v>120</v>
      </c>
      <c r="P951">
        <v>120</v>
      </c>
      <c r="R951">
        <v>4311809</v>
      </c>
      <c r="S951">
        <v>2000</v>
      </c>
      <c r="T951">
        <v>7910</v>
      </c>
      <c r="U951">
        <v>3456</v>
      </c>
      <c r="V951" t="s">
        <v>5940</v>
      </c>
      <c r="W951" t="s">
        <v>5940</v>
      </c>
      <c r="X951">
        <v>108</v>
      </c>
      <c r="Z951">
        <v>2304301</v>
      </c>
      <c r="AB951" t="s">
        <v>5940</v>
      </c>
      <c r="AC951">
        <v>2304301</v>
      </c>
      <c r="AD951" t="s">
        <v>6889</v>
      </c>
      <c r="AE951">
        <v>423</v>
      </c>
      <c r="AF951">
        <v>2304301</v>
      </c>
      <c r="AG951" t="s">
        <v>6889</v>
      </c>
      <c r="AH951">
        <v>1600</v>
      </c>
      <c r="AI951">
        <v>2304301</v>
      </c>
      <c r="AJ951" t="s">
        <v>6889</v>
      </c>
      <c r="AK951">
        <v>300</v>
      </c>
      <c r="AL951">
        <v>2304301</v>
      </c>
      <c r="AM951" t="s">
        <v>6889</v>
      </c>
      <c r="AN951" t="s">
        <v>5940</v>
      </c>
      <c r="AO951">
        <v>0</v>
      </c>
      <c r="AP951">
        <v>2304954</v>
      </c>
      <c r="AQ951" t="s">
        <v>6899</v>
      </c>
      <c r="AR951">
        <v>591</v>
      </c>
    </row>
    <row r="952" spans="1:44" x14ac:dyDescent="0.25">
      <c r="A952">
        <v>4311908</v>
      </c>
      <c r="B952">
        <v>1</v>
      </c>
      <c r="C952" t="s">
        <v>894</v>
      </c>
      <c r="D952" t="s">
        <v>2541</v>
      </c>
      <c r="E952">
        <v>10800</v>
      </c>
      <c r="F952">
        <v>900</v>
      </c>
      <c r="G952">
        <v>5346</v>
      </c>
      <c r="H952" t="s">
        <v>5940</v>
      </c>
      <c r="I952" t="s">
        <v>5940</v>
      </c>
      <c r="J952">
        <v>275</v>
      </c>
      <c r="K952">
        <v>19250</v>
      </c>
      <c r="L952">
        <v>4800</v>
      </c>
      <c r="M952">
        <v>15120</v>
      </c>
      <c r="N952">
        <v>0</v>
      </c>
      <c r="O952">
        <v>30</v>
      </c>
      <c r="P952">
        <v>560</v>
      </c>
      <c r="R952">
        <v>4311908</v>
      </c>
      <c r="S952">
        <v>10800</v>
      </c>
      <c r="T952">
        <v>900</v>
      </c>
      <c r="U952">
        <v>5346</v>
      </c>
      <c r="V952" t="s">
        <v>5940</v>
      </c>
      <c r="W952" t="s">
        <v>5940</v>
      </c>
      <c r="X952">
        <v>275</v>
      </c>
      <c r="Z952">
        <v>2304350</v>
      </c>
      <c r="AB952" t="s">
        <v>5940</v>
      </c>
      <c r="AC952">
        <v>2304350</v>
      </c>
      <c r="AD952" t="s">
        <v>6890</v>
      </c>
      <c r="AE952">
        <v>17</v>
      </c>
      <c r="AF952">
        <v>2304350</v>
      </c>
      <c r="AG952" t="s">
        <v>6890</v>
      </c>
      <c r="AH952" t="s">
        <v>5940</v>
      </c>
      <c r="AI952">
        <v>2304350</v>
      </c>
      <c r="AJ952" t="s">
        <v>6890</v>
      </c>
      <c r="AK952">
        <v>750</v>
      </c>
      <c r="AL952">
        <v>2304350</v>
      </c>
      <c r="AM952" t="s">
        <v>6890</v>
      </c>
      <c r="AN952" t="s">
        <v>5940</v>
      </c>
      <c r="AO952">
        <v>0</v>
      </c>
      <c r="AP952">
        <v>2305001</v>
      </c>
      <c r="AQ952" t="s">
        <v>6900</v>
      </c>
      <c r="AR952">
        <v>1920</v>
      </c>
    </row>
    <row r="953" spans="1:44" x14ac:dyDescent="0.25">
      <c r="A953">
        <v>4311981</v>
      </c>
      <c r="B953">
        <v>1</v>
      </c>
      <c r="C953" t="s">
        <v>894</v>
      </c>
      <c r="D953" t="s">
        <v>2542</v>
      </c>
      <c r="E953">
        <v>238</v>
      </c>
      <c r="F953" t="s">
        <v>5940</v>
      </c>
      <c r="G953">
        <v>154</v>
      </c>
      <c r="H953" t="s">
        <v>5940</v>
      </c>
      <c r="I953">
        <v>2206</v>
      </c>
      <c r="J953">
        <v>60</v>
      </c>
      <c r="K953">
        <v>340</v>
      </c>
      <c r="L953">
        <v>0</v>
      </c>
      <c r="M953">
        <v>360</v>
      </c>
      <c r="N953">
        <v>0</v>
      </c>
      <c r="O953">
        <v>3902</v>
      </c>
      <c r="P953">
        <v>60</v>
      </c>
      <c r="R953">
        <v>4311981</v>
      </c>
      <c r="S953">
        <v>238</v>
      </c>
      <c r="T953" t="s">
        <v>5940</v>
      </c>
      <c r="U953">
        <v>154</v>
      </c>
      <c r="V953" t="s">
        <v>5940</v>
      </c>
      <c r="W953">
        <v>2206</v>
      </c>
      <c r="X953">
        <v>60</v>
      </c>
      <c r="Z953">
        <v>2304400</v>
      </c>
      <c r="AB953" t="s">
        <v>5940</v>
      </c>
      <c r="AC953">
        <v>2304400</v>
      </c>
      <c r="AD953" t="s">
        <v>6891</v>
      </c>
      <c r="AE953">
        <v>7</v>
      </c>
      <c r="AF953">
        <v>2304400</v>
      </c>
      <c r="AG953" t="s">
        <v>6891</v>
      </c>
      <c r="AH953">
        <v>922</v>
      </c>
      <c r="AI953">
        <v>2304400</v>
      </c>
      <c r="AJ953" t="s">
        <v>6891</v>
      </c>
      <c r="AK953">
        <v>7</v>
      </c>
      <c r="AL953">
        <v>2304400</v>
      </c>
      <c r="AM953" t="s">
        <v>6891</v>
      </c>
      <c r="AN953" t="s">
        <v>5940</v>
      </c>
      <c r="AO953">
        <v>0</v>
      </c>
      <c r="AP953">
        <v>2305100</v>
      </c>
      <c r="AQ953" t="s">
        <v>6901</v>
      </c>
      <c r="AR953">
        <v>90</v>
      </c>
    </row>
    <row r="954" spans="1:44" x14ac:dyDescent="0.25">
      <c r="A954">
        <v>4312005</v>
      </c>
      <c r="B954">
        <v>1</v>
      </c>
      <c r="C954" t="s">
        <v>894</v>
      </c>
      <c r="D954" t="s">
        <v>2543</v>
      </c>
      <c r="E954">
        <v>630</v>
      </c>
      <c r="F954">
        <v>80</v>
      </c>
      <c r="G954">
        <v>3360</v>
      </c>
      <c r="H954" t="s">
        <v>5940</v>
      </c>
      <c r="I954">
        <v>8</v>
      </c>
      <c r="J954">
        <v>267</v>
      </c>
      <c r="K954">
        <v>1120</v>
      </c>
      <c r="L954">
        <v>75</v>
      </c>
      <c r="M954">
        <v>5760</v>
      </c>
      <c r="N954">
        <v>0</v>
      </c>
      <c r="O954">
        <v>9</v>
      </c>
      <c r="P954">
        <v>186</v>
      </c>
      <c r="R954">
        <v>4312005</v>
      </c>
      <c r="S954">
        <v>630</v>
      </c>
      <c r="T954">
        <v>80</v>
      </c>
      <c r="U954">
        <v>3360</v>
      </c>
      <c r="V954" t="s">
        <v>5940</v>
      </c>
      <c r="W954">
        <v>8</v>
      </c>
      <c r="X954">
        <v>267</v>
      </c>
      <c r="Z954">
        <v>2304459</v>
      </c>
      <c r="AB954">
        <v>27</v>
      </c>
      <c r="AC954">
        <v>2304459</v>
      </c>
      <c r="AD954" t="s">
        <v>6892</v>
      </c>
      <c r="AE954" t="s">
        <v>5940</v>
      </c>
      <c r="AF954">
        <v>2304459</v>
      </c>
      <c r="AG954" t="s">
        <v>6892</v>
      </c>
      <c r="AH954" t="s">
        <v>5940</v>
      </c>
      <c r="AI954">
        <v>2304459</v>
      </c>
      <c r="AJ954" t="s">
        <v>6892</v>
      </c>
      <c r="AK954">
        <v>234</v>
      </c>
      <c r="AL954">
        <v>2304459</v>
      </c>
      <c r="AM954" t="s">
        <v>6892</v>
      </c>
      <c r="AN954" t="s">
        <v>5940</v>
      </c>
      <c r="AO954">
        <v>0</v>
      </c>
      <c r="AP954">
        <v>2305209</v>
      </c>
      <c r="AQ954" t="s">
        <v>6902</v>
      </c>
      <c r="AR954">
        <v>2318</v>
      </c>
    </row>
    <row r="955" spans="1:44" x14ac:dyDescent="0.25">
      <c r="A955">
        <v>4312054</v>
      </c>
      <c r="B955">
        <v>1</v>
      </c>
      <c r="C955" t="s">
        <v>894</v>
      </c>
      <c r="D955" t="s">
        <v>2544</v>
      </c>
      <c r="E955">
        <v>223</v>
      </c>
      <c r="F955">
        <v>180</v>
      </c>
      <c r="G955">
        <v>1050</v>
      </c>
      <c r="H955" t="s">
        <v>5940</v>
      </c>
      <c r="I955" t="s">
        <v>5940</v>
      </c>
      <c r="J955">
        <v>70</v>
      </c>
      <c r="K955">
        <v>1600</v>
      </c>
      <c r="L955">
        <v>180</v>
      </c>
      <c r="M955">
        <v>3240</v>
      </c>
      <c r="N955">
        <v>0</v>
      </c>
      <c r="O955">
        <v>15</v>
      </c>
      <c r="P955">
        <v>108</v>
      </c>
      <c r="R955">
        <v>4312054</v>
      </c>
      <c r="S955">
        <v>223</v>
      </c>
      <c r="T955">
        <v>180</v>
      </c>
      <c r="U955">
        <v>1050</v>
      </c>
      <c r="V955" t="s">
        <v>5940</v>
      </c>
      <c r="W955" t="s">
        <v>5940</v>
      </c>
      <c r="X955">
        <v>70</v>
      </c>
      <c r="Z955">
        <v>2304509</v>
      </c>
      <c r="AB955">
        <v>15</v>
      </c>
      <c r="AC955">
        <v>2304509</v>
      </c>
      <c r="AD955" t="s">
        <v>6893</v>
      </c>
      <c r="AE955">
        <v>95</v>
      </c>
      <c r="AF955">
        <v>2304509</v>
      </c>
      <c r="AG955" t="s">
        <v>6893</v>
      </c>
      <c r="AH955">
        <v>1040</v>
      </c>
      <c r="AI955">
        <v>2304509</v>
      </c>
      <c r="AJ955" t="s">
        <v>6893</v>
      </c>
      <c r="AK955">
        <v>315</v>
      </c>
      <c r="AL955">
        <v>2304509</v>
      </c>
      <c r="AM955" t="s">
        <v>6893</v>
      </c>
      <c r="AN955" t="s">
        <v>5940</v>
      </c>
      <c r="AO955">
        <v>0</v>
      </c>
      <c r="AP955">
        <v>2305233</v>
      </c>
      <c r="AQ955" t="s">
        <v>6903</v>
      </c>
      <c r="AR955">
        <v>183</v>
      </c>
    </row>
    <row r="956" spans="1:44" x14ac:dyDescent="0.25">
      <c r="A956">
        <v>4312104</v>
      </c>
      <c r="B956">
        <v>1</v>
      </c>
      <c r="C956" t="s">
        <v>894</v>
      </c>
      <c r="D956" t="s">
        <v>2545</v>
      </c>
      <c r="E956">
        <v>2475</v>
      </c>
      <c r="F956">
        <v>432</v>
      </c>
      <c r="G956">
        <v>360</v>
      </c>
      <c r="H956" t="s">
        <v>5940</v>
      </c>
      <c r="I956">
        <v>9562</v>
      </c>
      <c r="J956">
        <v>1080</v>
      </c>
      <c r="K956">
        <v>3000</v>
      </c>
      <c r="L956">
        <v>1800</v>
      </c>
      <c r="M956">
        <v>5250</v>
      </c>
      <c r="N956">
        <v>0</v>
      </c>
      <c r="O956">
        <v>9600</v>
      </c>
      <c r="P956">
        <v>320</v>
      </c>
      <c r="R956">
        <v>4312104</v>
      </c>
      <c r="S956">
        <v>2475</v>
      </c>
      <c r="T956">
        <v>432</v>
      </c>
      <c r="U956">
        <v>360</v>
      </c>
      <c r="V956" t="s">
        <v>5940</v>
      </c>
      <c r="W956">
        <v>9562</v>
      </c>
      <c r="X956">
        <v>1080</v>
      </c>
      <c r="Z956">
        <v>2304608</v>
      </c>
      <c r="AB956" t="s">
        <v>5940</v>
      </c>
      <c r="AC956">
        <v>2304608</v>
      </c>
      <c r="AD956" t="s">
        <v>6894</v>
      </c>
      <c r="AE956" t="s">
        <v>5940</v>
      </c>
      <c r="AF956">
        <v>2304608</v>
      </c>
      <c r="AG956" t="s">
        <v>6894</v>
      </c>
      <c r="AH956" t="s">
        <v>5940</v>
      </c>
      <c r="AI956">
        <v>2304608</v>
      </c>
      <c r="AJ956" t="s">
        <v>6894</v>
      </c>
      <c r="AK956">
        <v>82</v>
      </c>
      <c r="AL956">
        <v>2304608</v>
      </c>
      <c r="AM956" t="s">
        <v>6894</v>
      </c>
      <c r="AN956" t="s">
        <v>5940</v>
      </c>
      <c r="AO956">
        <v>0</v>
      </c>
      <c r="AP956">
        <v>2305266</v>
      </c>
      <c r="AQ956" t="s">
        <v>6904</v>
      </c>
      <c r="AR956">
        <v>2160</v>
      </c>
    </row>
    <row r="957" spans="1:44" x14ac:dyDescent="0.25">
      <c r="A957">
        <v>4312138</v>
      </c>
      <c r="B957">
        <v>1</v>
      </c>
      <c r="C957" t="s">
        <v>894</v>
      </c>
      <c r="D957" t="s">
        <v>2546</v>
      </c>
      <c r="E957">
        <v>375</v>
      </c>
      <c r="F957">
        <v>8032</v>
      </c>
      <c r="G957">
        <v>4410</v>
      </c>
      <c r="H957" t="s">
        <v>5940</v>
      </c>
      <c r="I957">
        <v>31</v>
      </c>
      <c r="J957">
        <v>30</v>
      </c>
      <c r="K957">
        <v>250</v>
      </c>
      <c r="L957">
        <v>33480</v>
      </c>
      <c r="M957">
        <v>13770</v>
      </c>
      <c r="N957">
        <v>0</v>
      </c>
      <c r="O957">
        <v>32</v>
      </c>
      <c r="P957">
        <v>50</v>
      </c>
      <c r="R957">
        <v>4312138</v>
      </c>
      <c r="S957">
        <v>375</v>
      </c>
      <c r="T957">
        <v>8032</v>
      </c>
      <c r="U957">
        <v>4410</v>
      </c>
      <c r="V957" t="s">
        <v>5940</v>
      </c>
      <c r="W957">
        <v>31</v>
      </c>
      <c r="X957">
        <v>30</v>
      </c>
      <c r="Z957">
        <v>2304657</v>
      </c>
      <c r="AB957" t="s">
        <v>5940</v>
      </c>
      <c r="AC957">
        <v>2304657</v>
      </c>
      <c r="AD957" t="s">
        <v>6895</v>
      </c>
      <c r="AE957">
        <v>269</v>
      </c>
      <c r="AF957">
        <v>2304657</v>
      </c>
      <c r="AG957" t="s">
        <v>6895</v>
      </c>
      <c r="AH957">
        <v>630</v>
      </c>
      <c r="AI957">
        <v>2304657</v>
      </c>
      <c r="AJ957" t="s">
        <v>6895</v>
      </c>
      <c r="AK957">
        <v>230</v>
      </c>
      <c r="AL957">
        <v>2304657</v>
      </c>
      <c r="AM957" t="s">
        <v>6895</v>
      </c>
      <c r="AN957" t="s">
        <v>5940</v>
      </c>
      <c r="AO957">
        <v>0</v>
      </c>
      <c r="AP957">
        <v>2305308</v>
      </c>
      <c r="AQ957" t="s">
        <v>6905</v>
      </c>
      <c r="AR957">
        <v>675</v>
      </c>
    </row>
    <row r="958" spans="1:44" x14ac:dyDescent="0.25">
      <c r="A958">
        <v>4312153</v>
      </c>
      <c r="B958">
        <v>1</v>
      </c>
      <c r="C958" t="s">
        <v>894</v>
      </c>
      <c r="D958" t="s">
        <v>2547</v>
      </c>
      <c r="E958">
        <v>84</v>
      </c>
      <c r="F958" t="s">
        <v>5940</v>
      </c>
      <c r="G958">
        <v>2492</v>
      </c>
      <c r="H958" t="s">
        <v>5940</v>
      </c>
      <c r="I958" t="s">
        <v>5940</v>
      </c>
      <c r="J958">
        <v>71</v>
      </c>
      <c r="K958">
        <v>560</v>
      </c>
      <c r="L958">
        <v>160</v>
      </c>
      <c r="M958">
        <v>5880</v>
      </c>
      <c r="N958">
        <v>0</v>
      </c>
      <c r="O958">
        <v>0</v>
      </c>
      <c r="P958">
        <v>49</v>
      </c>
      <c r="R958">
        <v>4312153</v>
      </c>
      <c r="S958">
        <v>84</v>
      </c>
      <c r="T958" t="s">
        <v>5940</v>
      </c>
      <c r="U958">
        <v>2492</v>
      </c>
      <c r="V958" t="s">
        <v>5940</v>
      </c>
      <c r="W958" t="s">
        <v>5940</v>
      </c>
      <c r="X958">
        <v>71</v>
      </c>
      <c r="Z958">
        <v>2304707</v>
      </c>
      <c r="AB958" t="s">
        <v>5940</v>
      </c>
      <c r="AC958">
        <v>2304707</v>
      </c>
      <c r="AD958" t="s">
        <v>6896</v>
      </c>
      <c r="AE958">
        <v>212</v>
      </c>
      <c r="AF958">
        <v>2304707</v>
      </c>
      <c r="AG958" t="s">
        <v>6896</v>
      </c>
      <c r="AH958">
        <v>2170</v>
      </c>
      <c r="AI958">
        <v>2304707</v>
      </c>
      <c r="AJ958" t="s">
        <v>6896</v>
      </c>
      <c r="AK958">
        <v>1035</v>
      </c>
      <c r="AL958">
        <v>2304707</v>
      </c>
      <c r="AM958" t="s">
        <v>6896</v>
      </c>
      <c r="AN958" t="s">
        <v>5940</v>
      </c>
      <c r="AO958">
        <v>0</v>
      </c>
      <c r="AP958">
        <v>2305332</v>
      </c>
      <c r="AQ958" t="s">
        <v>6906</v>
      </c>
      <c r="AR958">
        <v>1725</v>
      </c>
    </row>
    <row r="959" spans="1:44" x14ac:dyDescent="0.25">
      <c r="A959">
        <v>4312179</v>
      </c>
      <c r="B959">
        <v>1</v>
      </c>
      <c r="C959" t="s">
        <v>894</v>
      </c>
      <c r="D959" t="s">
        <v>2548</v>
      </c>
      <c r="E959">
        <v>700</v>
      </c>
      <c r="F959">
        <v>630</v>
      </c>
      <c r="G959">
        <v>2535</v>
      </c>
      <c r="H959" t="s">
        <v>5940</v>
      </c>
      <c r="I959" t="s">
        <v>5940</v>
      </c>
      <c r="J959" t="s">
        <v>5940</v>
      </c>
      <c r="K959">
        <v>700</v>
      </c>
      <c r="L959">
        <v>6836</v>
      </c>
      <c r="M959">
        <v>11340</v>
      </c>
      <c r="N959">
        <v>0</v>
      </c>
      <c r="O959">
        <v>0</v>
      </c>
      <c r="P959">
        <v>6</v>
      </c>
      <c r="R959">
        <v>4312179</v>
      </c>
      <c r="S959">
        <v>700</v>
      </c>
      <c r="T959">
        <v>630</v>
      </c>
      <c r="U959">
        <v>2535</v>
      </c>
      <c r="V959" t="s">
        <v>5940</v>
      </c>
      <c r="W959" t="s">
        <v>5940</v>
      </c>
      <c r="X959" t="s">
        <v>5940</v>
      </c>
      <c r="Z959">
        <v>2304806</v>
      </c>
      <c r="AB959" t="s">
        <v>5940</v>
      </c>
      <c r="AC959">
        <v>2304806</v>
      </c>
      <c r="AD959" t="s">
        <v>6897</v>
      </c>
      <c r="AE959">
        <v>73</v>
      </c>
      <c r="AF959">
        <v>2304806</v>
      </c>
      <c r="AG959" t="s">
        <v>6897</v>
      </c>
      <c r="AH959">
        <v>160</v>
      </c>
      <c r="AI959">
        <v>2304806</v>
      </c>
      <c r="AJ959" t="s">
        <v>6897</v>
      </c>
      <c r="AK959">
        <v>78</v>
      </c>
      <c r="AL959">
        <v>2304806</v>
      </c>
      <c r="AM959" t="s">
        <v>6897</v>
      </c>
      <c r="AN959" t="s">
        <v>5940</v>
      </c>
      <c r="AO959">
        <v>0</v>
      </c>
      <c r="AP959">
        <v>2305357</v>
      </c>
      <c r="AQ959" t="s">
        <v>6907</v>
      </c>
      <c r="AR959">
        <v>168</v>
      </c>
    </row>
    <row r="960" spans="1:44" x14ac:dyDescent="0.25">
      <c r="A960">
        <v>4312203</v>
      </c>
      <c r="B960">
        <v>1</v>
      </c>
      <c r="C960" t="s">
        <v>894</v>
      </c>
      <c r="D960" t="s">
        <v>2549</v>
      </c>
      <c r="E960">
        <v>2800</v>
      </c>
      <c r="F960">
        <v>1800</v>
      </c>
      <c r="G960">
        <v>8418</v>
      </c>
      <c r="H960" t="s">
        <v>5940</v>
      </c>
      <c r="I960" t="s">
        <v>5940</v>
      </c>
      <c r="J960">
        <v>108</v>
      </c>
      <c r="K960">
        <v>7000</v>
      </c>
      <c r="L960">
        <v>5985</v>
      </c>
      <c r="M960">
        <v>19890</v>
      </c>
      <c r="N960">
        <v>0</v>
      </c>
      <c r="O960">
        <v>5</v>
      </c>
      <c r="P960">
        <v>446</v>
      </c>
      <c r="R960">
        <v>4312203</v>
      </c>
      <c r="S960">
        <v>2800</v>
      </c>
      <c r="T960">
        <v>1800</v>
      </c>
      <c r="U960">
        <v>8418</v>
      </c>
      <c r="V960" t="s">
        <v>5940</v>
      </c>
      <c r="W960" t="s">
        <v>5940</v>
      </c>
      <c r="X960">
        <v>108</v>
      </c>
      <c r="Z960">
        <v>2304905</v>
      </c>
      <c r="AB960" t="s">
        <v>5940</v>
      </c>
      <c r="AC960">
        <v>2304905</v>
      </c>
      <c r="AD960" t="s">
        <v>6898</v>
      </c>
      <c r="AE960">
        <v>10</v>
      </c>
      <c r="AF960">
        <v>2304905</v>
      </c>
      <c r="AG960" t="s">
        <v>6898</v>
      </c>
      <c r="AH960">
        <v>150</v>
      </c>
      <c r="AI960">
        <v>2304905</v>
      </c>
      <c r="AJ960" t="s">
        <v>6898</v>
      </c>
      <c r="AK960">
        <v>336</v>
      </c>
      <c r="AL960">
        <v>2304905</v>
      </c>
      <c r="AM960" t="s">
        <v>6898</v>
      </c>
      <c r="AN960" t="s">
        <v>5940</v>
      </c>
      <c r="AO960">
        <v>0</v>
      </c>
      <c r="AP960">
        <v>2305407</v>
      </c>
      <c r="AQ960" t="s">
        <v>6908</v>
      </c>
      <c r="AR960">
        <v>4096</v>
      </c>
    </row>
    <row r="961" spans="1:44" x14ac:dyDescent="0.25">
      <c r="A961">
        <v>4312252</v>
      </c>
      <c r="B961">
        <v>1</v>
      </c>
      <c r="C961" t="s">
        <v>894</v>
      </c>
      <c r="D961" t="s">
        <v>2550</v>
      </c>
      <c r="E961" t="s">
        <v>5940</v>
      </c>
      <c r="F961">
        <v>3535</v>
      </c>
      <c r="G961">
        <v>120</v>
      </c>
      <c r="H961" t="s">
        <v>5940</v>
      </c>
      <c r="I961">
        <v>16650</v>
      </c>
      <c r="J961" t="s">
        <v>5940</v>
      </c>
      <c r="K961">
        <v>0</v>
      </c>
      <c r="L961">
        <v>7745</v>
      </c>
      <c r="M961">
        <v>250</v>
      </c>
      <c r="N961">
        <v>0</v>
      </c>
      <c r="O961">
        <v>31900</v>
      </c>
      <c r="P961">
        <v>0</v>
      </c>
      <c r="R961">
        <v>4312252</v>
      </c>
      <c r="S961" t="s">
        <v>5940</v>
      </c>
      <c r="T961">
        <v>3535</v>
      </c>
      <c r="U961">
        <v>120</v>
      </c>
      <c r="V961" t="s">
        <v>5940</v>
      </c>
      <c r="W961">
        <v>16650</v>
      </c>
      <c r="X961" t="s">
        <v>5940</v>
      </c>
      <c r="Z961">
        <v>2304954</v>
      </c>
      <c r="AB961" t="s">
        <v>5940</v>
      </c>
      <c r="AC961">
        <v>2304954</v>
      </c>
      <c r="AD961" t="s">
        <v>6899</v>
      </c>
      <c r="AE961">
        <v>35</v>
      </c>
      <c r="AF961">
        <v>2304954</v>
      </c>
      <c r="AG961" t="s">
        <v>6899</v>
      </c>
      <c r="AH961">
        <v>7536</v>
      </c>
      <c r="AI961">
        <v>2304954</v>
      </c>
      <c r="AJ961" t="s">
        <v>6899</v>
      </c>
      <c r="AK961">
        <v>444</v>
      </c>
      <c r="AL961">
        <v>2304954</v>
      </c>
      <c r="AM961" t="s">
        <v>6899</v>
      </c>
      <c r="AN961" t="s">
        <v>5940</v>
      </c>
      <c r="AO961">
        <v>0</v>
      </c>
      <c r="AP961">
        <v>2305506</v>
      </c>
      <c r="AQ961" t="s">
        <v>6909</v>
      </c>
      <c r="AR961">
        <v>452</v>
      </c>
    </row>
    <row r="962" spans="1:44" x14ac:dyDescent="0.25">
      <c r="A962">
        <v>4312302</v>
      </c>
      <c r="B962">
        <v>1</v>
      </c>
      <c r="C962" t="s">
        <v>894</v>
      </c>
      <c r="D962" t="s">
        <v>2551</v>
      </c>
      <c r="E962">
        <v>900</v>
      </c>
      <c r="F962">
        <v>2400</v>
      </c>
      <c r="G962">
        <v>2800</v>
      </c>
      <c r="H962" t="s">
        <v>5940</v>
      </c>
      <c r="I962">
        <v>16</v>
      </c>
      <c r="J962">
        <v>16</v>
      </c>
      <c r="K962">
        <v>1500</v>
      </c>
      <c r="L962">
        <v>5040</v>
      </c>
      <c r="M962">
        <v>5760</v>
      </c>
      <c r="N962">
        <v>0</v>
      </c>
      <c r="O962">
        <v>20</v>
      </c>
      <c r="P962">
        <v>128</v>
      </c>
      <c r="R962">
        <v>4312302</v>
      </c>
      <c r="S962">
        <v>900</v>
      </c>
      <c r="T962">
        <v>2400</v>
      </c>
      <c r="U962">
        <v>2800</v>
      </c>
      <c r="V962" t="s">
        <v>5940</v>
      </c>
      <c r="W962">
        <v>16</v>
      </c>
      <c r="X962">
        <v>16</v>
      </c>
      <c r="Z962">
        <v>2305001</v>
      </c>
      <c r="AB962" t="s">
        <v>5940</v>
      </c>
      <c r="AC962">
        <v>2305001</v>
      </c>
      <c r="AD962" t="s">
        <v>6900</v>
      </c>
      <c r="AE962" t="s">
        <v>5940</v>
      </c>
      <c r="AF962">
        <v>2305001</v>
      </c>
      <c r="AG962" t="s">
        <v>6900</v>
      </c>
      <c r="AH962">
        <v>49280</v>
      </c>
      <c r="AI962">
        <v>2305001</v>
      </c>
      <c r="AJ962" t="s">
        <v>6900</v>
      </c>
      <c r="AK962">
        <v>1160</v>
      </c>
      <c r="AL962">
        <v>2305001</v>
      </c>
      <c r="AM962" t="s">
        <v>6900</v>
      </c>
      <c r="AN962" t="s">
        <v>5940</v>
      </c>
      <c r="AO962">
        <v>0</v>
      </c>
      <c r="AP962">
        <v>2305605</v>
      </c>
      <c r="AQ962" t="s">
        <v>6910</v>
      </c>
      <c r="AR962">
        <v>3033</v>
      </c>
    </row>
    <row r="963" spans="1:44" x14ac:dyDescent="0.25">
      <c r="A963">
        <v>4312351</v>
      </c>
      <c r="B963">
        <v>1</v>
      </c>
      <c r="C963" t="s">
        <v>894</v>
      </c>
      <c r="D963" t="s">
        <v>2552</v>
      </c>
      <c r="E963">
        <v>105</v>
      </c>
      <c r="F963">
        <v>576</v>
      </c>
      <c r="G963">
        <v>1519</v>
      </c>
      <c r="H963" t="s">
        <v>5940</v>
      </c>
      <c r="I963" t="s">
        <v>5940</v>
      </c>
      <c r="J963">
        <v>5</v>
      </c>
      <c r="K963">
        <v>210</v>
      </c>
      <c r="L963">
        <v>4620</v>
      </c>
      <c r="M963">
        <v>7800</v>
      </c>
      <c r="N963">
        <v>0</v>
      </c>
      <c r="O963">
        <v>0</v>
      </c>
      <c r="P963">
        <v>30</v>
      </c>
      <c r="R963">
        <v>4312351</v>
      </c>
      <c r="S963">
        <v>105</v>
      </c>
      <c r="T963">
        <v>576</v>
      </c>
      <c r="U963">
        <v>1519</v>
      </c>
      <c r="V963" t="s">
        <v>5940</v>
      </c>
      <c r="W963" t="s">
        <v>5940</v>
      </c>
      <c r="X963">
        <v>5</v>
      </c>
      <c r="Z963">
        <v>2305100</v>
      </c>
      <c r="AB963" t="s">
        <v>5940</v>
      </c>
      <c r="AC963">
        <v>2305100</v>
      </c>
      <c r="AD963" t="s">
        <v>6901</v>
      </c>
      <c r="AE963" t="s">
        <v>5940</v>
      </c>
      <c r="AF963">
        <v>2305100</v>
      </c>
      <c r="AG963" t="s">
        <v>6901</v>
      </c>
      <c r="AH963">
        <v>226</v>
      </c>
      <c r="AI963">
        <v>2305100</v>
      </c>
      <c r="AJ963" t="s">
        <v>6901</v>
      </c>
      <c r="AK963">
        <v>25</v>
      </c>
      <c r="AL963">
        <v>2305100</v>
      </c>
      <c r="AM963" t="s">
        <v>6901</v>
      </c>
      <c r="AN963" t="s">
        <v>5940</v>
      </c>
      <c r="AO963">
        <v>0</v>
      </c>
      <c r="AP963">
        <v>2305654</v>
      </c>
      <c r="AQ963" t="s">
        <v>6911</v>
      </c>
      <c r="AR963">
        <v>1188</v>
      </c>
    </row>
    <row r="964" spans="1:44" x14ac:dyDescent="0.25">
      <c r="A964">
        <v>4312377</v>
      </c>
      <c r="B964">
        <v>1</v>
      </c>
      <c r="C964" t="s">
        <v>894</v>
      </c>
      <c r="D964" t="s">
        <v>2553</v>
      </c>
      <c r="E964" t="s">
        <v>5940</v>
      </c>
      <c r="F964">
        <v>945</v>
      </c>
      <c r="G964">
        <v>1152</v>
      </c>
      <c r="H964" t="s">
        <v>5940</v>
      </c>
      <c r="I964" t="s">
        <v>5940</v>
      </c>
      <c r="J964">
        <v>139</v>
      </c>
      <c r="K964">
        <v>0</v>
      </c>
      <c r="L964">
        <v>1260</v>
      </c>
      <c r="M964">
        <v>3990</v>
      </c>
      <c r="N964">
        <v>0</v>
      </c>
      <c r="O964">
        <v>0</v>
      </c>
      <c r="P964">
        <v>210</v>
      </c>
      <c r="R964">
        <v>4312377</v>
      </c>
      <c r="S964" t="s">
        <v>5940</v>
      </c>
      <c r="T964">
        <v>945</v>
      </c>
      <c r="U964">
        <v>1152</v>
      </c>
      <c r="V964" t="s">
        <v>5940</v>
      </c>
      <c r="W964" t="s">
        <v>5940</v>
      </c>
      <c r="X964">
        <v>139</v>
      </c>
      <c r="Z964">
        <v>2305209</v>
      </c>
      <c r="AB964" t="s">
        <v>5940</v>
      </c>
      <c r="AC964">
        <v>2305209</v>
      </c>
      <c r="AD964" t="s">
        <v>6902</v>
      </c>
      <c r="AE964" t="s">
        <v>5940</v>
      </c>
      <c r="AF964">
        <v>2305209</v>
      </c>
      <c r="AG964" t="s">
        <v>6902</v>
      </c>
      <c r="AH964">
        <v>1333</v>
      </c>
      <c r="AI964">
        <v>2305209</v>
      </c>
      <c r="AJ964" t="s">
        <v>6902</v>
      </c>
      <c r="AK964">
        <v>1239</v>
      </c>
      <c r="AL964">
        <v>2305209</v>
      </c>
      <c r="AM964" t="s">
        <v>6902</v>
      </c>
      <c r="AN964" t="s">
        <v>5940</v>
      </c>
      <c r="AO964">
        <v>0</v>
      </c>
      <c r="AP964">
        <v>2305704</v>
      </c>
      <c r="AQ964" t="s">
        <v>6912</v>
      </c>
      <c r="AR964">
        <v>693</v>
      </c>
    </row>
    <row r="965" spans="1:44" x14ac:dyDescent="0.25">
      <c r="A965">
        <v>4312385</v>
      </c>
      <c r="B965">
        <v>1</v>
      </c>
      <c r="C965" t="s">
        <v>894</v>
      </c>
      <c r="D965" t="s">
        <v>2554</v>
      </c>
      <c r="E965">
        <v>480</v>
      </c>
      <c r="F965" t="s">
        <v>5940</v>
      </c>
      <c r="G965">
        <v>324</v>
      </c>
      <c r="H965" t="s">
        <v>5940</v>
      </c>
      <c r="I965" t="s">
        <v>5940</v>
      </c>
      <c r="J965">
        <v>44</v>
      </c>
      <c r="K965">
        <v>1200</v>
      </c>
      <c r="L965">
        <v>0</v>
      </c>
      <c r="M965">
        <v>1116</v>
      </c>
      <c r="N965">
        <v>0</v>
      </c>
      <c r="O965">
        <v>0</v>
      </c>
      <c r="P965">
        <v>52</v>
      </c>
      <c r="R965">
        <v>4312385</v>
      </c>
      <c r="S965">
        <v>480</v>
      </c>
      <c r="T965" t="s">
        <v>5940</v>
      </c>
      <c r="U965">
        <v>324</v>
      </c>
      <c r="V965" t="s">
        <v>5940</v>
      </c>
      <c r="W965" t="s">
        <v>5940</v>
      </c>
      <c r="X965">
        <v>44</v>
      </c>
      <c r="Z965">
        <v>2305233</v>
      </c>
      <c r="AB965" t="s">
        <v>5940</v>
      </c>
      <c r="AC965">
        <v>2305233</v>
      </c>
      <c r="AD965" t="s">
        <v>6903</v>
      </c>
      <c r="AE965" t="s">
        <v>5940</v>
      </c>
      <c r="AF965">
        <v>2305233</v>
      </c>
      <c r="AG965" t="s">
        <v>6903</v>
      </c>
      <c r="AH965">
        <v>3590</v>
      </c>
      <c r="AI965">
        <v>2305233</v>
      </c>
      <c r="AJ965" t="s">
        <v>6903</v>
      </c>
      <c r="AK965">
        <v>254</v>
      </c>
      <c r="AL965">
        <v>2305233</v>
      </c>
      <c r="AM965" t="s">
        <v>6903</v>
      </c>
      <c r="AN965" t="s">
        <v>5940</v>
      </c>
      <c r="AO965">
        <v>0</v>
      </c>
      <c r="AP965">
        <v>2305803</v>
      </c>
      <c r="AQ965" t="s">
        <v>6913</v>
      </c>
      <c r="AR965">
        <v>8451</v>
      </c>
    </row>
    <row r="966" spans="1:44" x14ac:dyDescent="0.25">
      <c r="A966">
        <v>4312401</v>
      </c>
      <c r="B966">
        <v>1</v>
      </c>
      <c r="C966" t="s">
        <v>894</v>
      </c>
      <c r="D966" t="s">
        <v>2555</v>
      </c>
      <c r="E966">
        <v>3315</v>
      </c>
      <c r="F966" t="s">
        <v>5940</v>
      </c>
      <c r="G966">
        <v>880</v>
      </c>
      <c r="H966" t="s">
        <v>5940</v>
      </c>
      <c r="I966">
        <v>1014</v>
      </c>
      <c r="J966">
        <v>35</v>
      </c>
      <c r="K966">
        <v>3900</v>
      </c>
      <c r="L966">
        <v>0</v>
      </c>
      <c r="M966">
        <v>1920</v>
      </c>
      <c r="N966">
        <v>0</v>
      </c>
      <c r="O966">
        <v>2024</v>
      </c>
      <c r="P966">
        <v>45</v>
      </c>
      <c r="R966">
        <v>4312401</v>
      </c>
      <c r="S966">
        <v>3315</v>
      </c>
      <c r="T966" t="s">
        <v>5940</v>
      </c>
      <c r="U966">
        <v>880</v>
      </c>
      <c r="V966" t="s">
        <v>5940</v>
      </c>
      <c r="W966">
        <v>1014</v>
      </c>
      <c r="X966">
        <v>35</v>
      </c>
      <c r="Z966">
        <v>2305266</v>
      </c>
      <c r="AB966">
        <v>50</v>
      </c>
      <c r="AC966">
        <v>2305266</v>
      </c>
      <c r="AD966" t="s">
        <v>6904</v>
      </c>
      <c r="AE966">
        <v>2</v>
      </c>
      <c r="AF966">
        <v>2305266</v>
      </c>
      <c r="AG966" t="s">
        <v>6904</v>
      </c>
      <c r="AH966" t="s">
        <v>5940</v>
      </c>
      <c r="AI966">
        <v>2305266</v>
      </c>
      <c r="AJ966" t="s">
        <v>6904</v>
      </c>
      <c r="AK966">
        <v>2240</v>
      </c>
      <c r="AL966">
        <v>2305266</v>
      </c>
      <c r="AM966" t="s">
        <v>6904</v>
      </c>
      <c r="AN966" t="s">
        <v>5940</v>
      </c>
      <c r="AO966">
        <v>0</v>
      </c>
      <c r="AP966">
        <v>2305902</v>
      </c>
      <c r="AQ966" t="s">
        <v>6914</v>
      </c>
      <c r="AR966">
        <v>3203</v>
      </c>
    </row>
    <row r="967" spans="1:44" x14ac:dyDescent="0.25">
      <c r="A967">
        <v>4312427</v>
      </c>
      <c r="B967">
        <v>1</v>
      </c>
      <c r="C967" t="s">
        <v>894</v>
      </c>
      <c r="D967" t="s">
        <v>2556</v>
      </c>
      <c r="E967">
        <v>375</v>
      </c>
      <c r="F967">
        <v>3550</v>
      </c>
      <c r="G967">
        <v>1440</v>
      </c>
      <c r="H967" t="s">
        <v>5940</v>
      </c>
      <c r="I967" t="s">
        <v>5940</v>
      </c>
      <c r="J967">
        <v>8</v>
      </c>
      <c r="K967">
        <v>475</v>
      </c>
      <c r="L967">
        <v>15300</v>
      </c>
      <c r="M967">
        <v>5760</v>
      </c>
      <c r="N967">
        <v>0</v>
      </c>
      <c r="O967">
        <v>4</v>
      </c>
      <c r="P967">
        <v>23</v>
      </c>
      <c r="R967">
        <v>4312427</v>
      </c>
      <c r="S967">
        <v>375</v>
      </c>
      <c r="T967">
        <v>3550</v>
      </c>
      <c r="U967">
        <v>1440</v>
      </c>
      <c r="V967" t="s">
        <v>5940</v>
      </c>
      <c r="W967" t="s">
        <v>5940</v>
      </c>
      <c r="X967">
        <v>8</v>
      </c>
      <c r="Z967">
        <v>2305308</v>
      </c>
      <c r="AB967" t="s">
        <v>5940</v>
      </c>
      <c r="AC967">
        <v>2305308</v>
      </c>
      <c r="AD967" t="s">
        <v>6905</v>
      </c>
      <c r="AE967">
        <v>40</v>
      </c>
      <c r="AF967">
        <v>2305308</v>
      </c>
      <c r="AG967" t="s">
        <v>6905</v>
      </c>
      <c r="AH967">
        <v>204160</v>
      </c>
      <c r="AI967">
        <v>2305308</v>
      </c>
      <c r="AJ967" t="s">
        <v>6905</v>
      </c>
      <c r="AK967">
        <v>664</v>
      </c>
      <c r="AL967">
        <v>2305308</v>
      </c>
      <c r="AM967" t="s">
        <v>6905</v>
      </c>
      <c r="AN967" t="s">
        <v>5940</v>
      </c>
      <c r="AO967">
        <v>0</v>
      </c>
      <c r="AP967">
        <v>2306009</v>
      </c>
      <c r="AQ967" t="s">
        <v>6915</v>
      </c>
      <c r="AR967">
        <v>321</v>
      </c>
    </row>
    <row r="968" spans="1:44" x14ac:dyDescent="0.25">
      <c r="A968">
        <v>4312443</v>
      </c>
      <c r="B968">
        <v>1</v>
      </c>
      <c r="C968" t="s">
        <v>894</v>
      </c>
      <c r="D968" t="s">
        <v>2557</v>
      </c>
      <c r="E968">
        <v>5200</v>
      </c>
      <c r="F968" t="s">
        <v>5940</v>
      </c>
      <c r="G968">
        <v>192</v>
      </c>
      <c r="H968" t="s">
        <v>5940</v>
      </c>
      <c r="I968">
        <v>9417</v>
      </c>
      <c r="J968">
        <v>95</v>
      </c>
      <c r="K968">
        <v>5200</v>
      </c>
      <c r="L968">
        <v>0</v>
      </c>
      <c r="M968">
        <v>216</v>
      </c>
      <c r="N968">
        <v>0</v>
      </c>
      <c r="O968">
        <v>8060</v>
      </c>
      <c r="P968">
        <v>40</v>
      </c>
      <c r="R968">
        <v>4312443</v>
      </c>
      <c r="S968">
        <v>5200</v>
      </c>
      <c r="T968" t="s">
        <v>5940</v>
      </c>
      <c r="U968">
        <v>192</v>
      </c>
      <c r="V968" t="s">
        <v>5940</v>
      </c>
      <c r="W968">
        <v>9417</v>
      </c>
      <c r="X968">
        <v>95</v>
      </c>
      <c r="Z968">
        <v>2305332</v>
      </c>
      <c r="AB968" t="s">
        <v>5940</v>
      </c>
      <c r="AC968">
        <v>2305332</v>
      </c>
      <c r="AD968" t="s">
        <v>6906</v>
      </c>
      <c r="AE968" t="s">
        <v>5940</v>
      </c>
      <c r="AF968">
        <v>2305332</v>
      </c>
      <c r="AG968" t="s">
        <v>6906</v>
      </c>
      <c r="AH968" t="s">
        <v>5940</v>
      </c>
      <c r="AI968">
        <v>2305332</v>
      </c>
      <c r="AJ968" t="s">
        <v>6906</v>
      </c>
      <c r="AK968">
        <v>2124</v>
      </c>
      <c r="AL968">
        <v>2305332</v>
      </c>
      <c r="AM968" t="s">
        <v>6906</v>
      </c>
      <c r="AN968" t="s">
        <v>5940</v>
      </c>
      <c r="AO968">
        <v>0</v>
      </c>
      <c r="AP968">
        <v>2306108</v>
      </c>
      <c r="AQ968" t="s">
        <v>6916</v>
      </c>
      <c r="AR968">
        <v>619</v>
      </c>
    </row>
    <row r="969" spans="1:44" x14ac:dyDescent="0.25">
      <c r="A969">
        <v>4312450</v>
      </c>
      <c r="B969">
        <v>1</v>
      </c>
      <c r="C969" t="s">
        <v>894</v>
      </c>
      <c r="D969" t="s">
        <v>2558</v>
      </c>
      <c r="E969" t="s">
        <v>5940</v>
      </c>
      <c r="F969">
        <v>35</v>
      </c>
      <c r="G969">
        <v>720</v>
      </c>
      <c r="H969" t="s">
        <v>5940</v>
      </c>
      <c r="I969" t="s">
        <v>5940</v>
      </c>
      <c r="J969">
        <v>96</v>
      </c>
      <c r="K969">
        <v>0</v>
      </c>
      <c r="L969">
        <v>36</v>
      </c>
      <c r="M969">
        <v>3600</v>
      </c>
      <c r="N969">
        <v>0</v>
      </c>
      <c r="O969">
        <v>0</v>
      </c>
      <c r="P969">
        <v>54</v>
      </c>
      <c r="R969">
        <v>4312450</v>
      </c>
      <c r="S969" t="s">
        <v>5940</v>
      </c>
      <c r="T969">
        <v>35</v>
      </c>
      <c r="U969">
        <v>720</v>
      </c>
      <c r="V969" t="s">
        <v>5940</v>
      </c>
      <c r="W969" t="s">
        <v>5940</v>
      </c>
      <c r="X969">
        <v>96</v>
      </c>
      <c r="Z969">
        <v>2305357</v>
      </c>
      <c r="AB969">
        <v>27</v>
      </c>
      <c r="AC969">
        <v>2305357</v>
      </c>
      <c r="AD969" t="s">
        <v>6907</v>
      </c>
      <c r="AE969" t="s">
        <v>5940</v>
      </c>
      <c r="AF969">
        <v>2305357</v>
      </c>
      <c r="AG969" t="s">
        <v>6907</v>
      </c>
      <c r="AH969">
        <v>1860</v>
      </c>
      <c r="AI969">
        <v>2305357</v>
      </c>
      <c r="AJ969" t="s">
        <v>6907</v>
      </c>
      <c r="AK969">
        <v>115</v>
      </c>
      <c r="AL969">
        <v>2305357</v>
      </c>
      <c r="AM969" t="s">
        <v>6907</v>
      </c>
      <c r="AN969" t="s">
        <v>5940</v>
      </c>
      <c r="AO969">
        <v>0</v>
      </c>
      <c r="AP969">
        <v>2306207</v>
      </c>
      <c r="AQ969" t="s">
        <v>6917</v>
      </c>
      <c r="AR969">
        <v>192</v>
      </c>
    </row>
    <row r="970" spans="1:44" x14ac:dyDescent="0.25">
      <c r="A970">
        <v>4312476</v>
      </c>
      <c r="B970">
        <v>1</v>
      </c>
      <c r="C970" t="s">
        <v>894</v>
      </c>
      <c r="D970" t="s">
        <v>2559</v>
      </c>
      <c r="E970">
        <v>1470</v>
      </c>
      <c r="F970" t="s">
        <v>5940</v>
      </c>
      <c r="G970">
        <v>130</v>
      </c>
      <c r="H970" t="s">
        <v>5940</v>
      </c>
      <c r="I970">
        <v>1</v>
      </c>
      <c r="J970">
        <v>36</v>
      </c>
      <c r="K970">
        <v>1800</v>
      </c>
      <c r="L970">
        <v>0</v>
      </c>
      <c r="M970">
        <v>1350</v>
      </c>
      <c r="N970">
        <v>0</v>
      </c>
      <c r="O970">
        <v>4</v>
      </c>
      <c r="P970">
        <v>72</v>
      </c>
      <c r="R970">
        <v>4312476</v>
      </c>
      <c r="S970">
        <v>1470</v>
      </c>
      <c r="T970" t="s">
        <v>5940</v>
      </c>
      <c r="U970">
        <v>130</v>
      </c>
      <c r="V970" t="s">
        <v>5940</v>
      </c>
      <c r="W970">
        <v>1</v>
      </c>
      <c r="X970">
        <v>36</v>
      </c>
      <c r="Z970">
        <v>2305407</v>
      </c>
      <c r="AB970">
        <v>118</v>
      </c>
      <c r="AC970">
        <v>2305407</v>
      </c>
      <c r="AD970" t="s">
        <v>6908</v>
      </c>
      <c r="AE970">
        <v>2635</v>
      </c>
      <c r="AF970">
        <v>2305407</v>
      </c>
      <c r="AG970" t="s">
        <v>6908</v>
      </c>
      <c r="AH970">
        <v>860</v>
      </c>
      <c r="AI970">
        <v>2305407</v>
      </c>
      <c r="AJ970" t="s">
        <v>6908</v>
      </c>
      <c r="AK970">
        <v>1881</v>
      </c>
      <c r="AL970">
        <v>2305407</v>
      </c>
      <c r="AM970" t="s">
        <v>6908</v>
      </c>
      <c r="AN970" t="s">
        <v>5940</v>
      </c>
      <c r="AO970">
        <v>0</v>
      </c>
      <c r="AP970">
        <v>2306256</v>
      </c>
      <c r="AQ970" t="s">
        <v>6918</v>
      </c>
      <c r="AR970">
        <v>157</v>
      </c>
    </row>
    <row r="971" spans="1:44" x14ac:dyDescent="0.25">
      <c r="A971">
        <v>4312500</v>
      </c>
      <c r="B971">
        <v>1</v>
      </c>
      <c r="C971" t="s">
        <v>894</v>
      </c>
      <c r="D971" t="s">
        <v>2560</v>
      </c>
      <c r="E971">
        <v>75</v>
      </c>
      <c r="F971" t="s">
        <v>5940</v>
      </c>
      <c r="G971">
        <v>199</v>
      </c>
      <c r="H971" t="s">
        <v>5940</v>
      </c>
      <c r="I971">
        <v>211738</v>
      </c>
      <c r="J971">
        <v>119</v>
      </c>
      <c r="K971">
        <v>60</v>
      </c>
      <c r="L971">
        <v>0</v>
      </c>
      <c r="M971">
        <v>371</v>
      </c>
      <c r="N971">
        <v>0</v>
      </c>
      <c r="O971">
        <v>213240</v>
      </c>
      <c r="P971">
        <v>149</v>
      </c>
      <c r="R971">
        <v>4312500</v>
      </c>
      <c r="S971">
        <v>75</v>
      </c>
      <c r="T971" t="s">
        <v>5940</v>
      </c>
      <c r="U971">
        <v>199</v>
      </c>
      <c r="V971" t="s">
        <v>5940</v>
      </c>
      <c r="W971">
        <v>211738</v>
      </c>
      <c r="X971">
        <v>119</v>
      </c>
      <c r="Z971">
        <v>2305506</v>
      </c>
      <c r="AB971">
        <v>472</v>
      </c>
      <c r="AC971">
        <v>2305506</v>
      </c>
      <c r="AD971" t="s">
        <v>6909</v>
      </c>
      <c r="AE971">
        <v>25143</v>
      </c>
      <c r="AF971">
        <v>2305506</v>
      </c>
      <c r="AG971" t="s">
        <v>6909</v>
      </c>
      <c r="AH971">
        <v>320</v>
      </c>
      <c r="AI971">
        <v>2305506</v>
      </c>
      <c r="AJ971" t="s">
        <v>6909</v>
      </c>
      <c r="AK971">
        <v>611</v>
      </c>
      <c r="AL971">
        <v>2305506</v>
      </c>
      <c r="AM971" t="s">
        <v>6909</v>
      </c>
      <c r="AN971" t="s">
        <v>5940</v>
      </c>
      <c r="AO971">
        <v>0</v>
      </c>
      <c r="AP971">
        <v>2306306</v>
      </c>
      <c r="AQ971" t="s">
        <v>6919</v>
      </c>
      <c r="AR971">
        <v>604</v>
      </c>
    </row>
    <row r="972" spans="1:44" x14ac:dyDescent="0.25">
      <c r="A972">
        <v>4312609</v>
      </c>
      <c r="B972">
        <v>1</v>
      </c>
      <c r="C972" t="s">
        <v>894</v>
      </c>
      <c r="D972" t="s">
        <v>2561</v>
      </c>
      <c r="E972">
        <v>3900</v>
      </c>
      <c r="F972">
        <v>84</v>
      </c>
      <c r="G972">
        <v>720</v>
      </c>
      <c r="H972" t="s">
        <v>5940</v>
      </c>
      <c r="I972" t="s">
        <v>5940</v>
      </c>
      <c r="J972">
        <v>24</v>
      </c>
      <c r="K972">
        <v>7800</v>
      </c>
      <c r="L972">
        <v>420</v>
      </c>
      <c r="M972">
        <v>3960</v>
      </c>
      <c r="N972">
        <v>0</v>
      </c>
      <c r="O972">
        <v>2</v>
      </c>
      <c r="P972">
        <v>23</v>
      </c>
      <c r="R972">
        <v>4312609</v>
      </c>
      <c r="S972">
        <v>3900</v>
      </c>
      <c r="T972">
        <v>84</v>
      </c>
      <c r="U972">
        <v>720</v>
      </c>
      <c r="V972" t="s">
        <v>5940</v>
      </c>
      <c r="W972" t="s">
        <v>5940</v>
      </c>
      <c r="X972">
        <v>24</v>
      </c>
      <c r="Z972">
        <v>2305605</v>
      </c>
      <c r="AB972" t="s">
        <v>5940</v>
      </c>
      <c r="AC972">
        <v>2305605</v>
      </c>
      <c r="AD972" t="s">
        <v>6910</v>
      </c>
      <c r="AE972" t="s">
        <v>5940</v>
      </c>
      <c r="AF972">
        <v>2305605</v>
      </c>
      <c r="AG972" t="s">
        <v>6910</v>
      </c>
      <c r="AH972">
        <v>440</v>
      </c>
      <c r="AI972">
        <v>2305605</v>
      </c>
      <c r="AJ972" t="s">
        <v>6910</v>
      </c>
      <c r="AK972">
        <v>1029</v>
      </c>
      <c r="AL972">
        <v>2305605</v>
      </c>
      <c r="AM972" t="s">
        <v>6910</v>
      </c>
      <c r="AN972" t="s">
        <v>5940</v>
      </c>
      <c r="AO972">
        <v>0</v>
      </c>
      <c r="AP972">
        <v>2306405</v>
      </c>
      <c r="AQ972" t="s">
        <v>6920</v>
      </c>
      <c r="AR972">
        <v>3674</v>
      </c>
    </row>
    <row r="973" spans="1:44" x14ac:dyDescent="0.25">
      <c r="A973">
        <v>4312617</v>
      </c>
      <c r="B973">
        <v>1</v>
      </c>
      <c r="C973" t="s">
        <v>894</v>
      </c>
      <c r="D973" t="s">
        <v>2562</v>
      </c>
      <c r="E973">
        <v>60</v>
      </c>
      <c r="F973">
        <v>57600</v>
      </c>
      <c r="G973">
        <v>43200</v>
      </c>
      <c r="H973" t="s">
        <v>5940</v>
      </c>
      <c r="I973">
        <v>2</v>
      </c>
      <c r="J973">
        <v>666</v>
      </c>
      <c r="K973">
        <v>0</v>
      </c>
      <c r="L973">
        <v>108000</v>
      </c>
      <c r="M973">
        <v>108000</v>
      </c>
      <c r="N973">
        <v>0</v>
      </c>
      <c r="O973">
        <v>0</v>
      </c>
      <c r="P973">
        <v>1600</v>
      </c>
      <c r="R973">
        <v>4312617</v>
      </c>
      <c r="S973">
        <v>60</v>
      </c>
      <c r="T973">
        <v>57600</v>
      </c>
      <c r="U973">
        <v>43200</v>
      </c>
      <c r="V973" t="s">
        <v>5940</v>
      </c>
      <c r="W973">
        <v>2</v>
      </c>
      <c r="X973">
        <v>666</v>
      </c>
      <c r="Z973">
        <v>2305654</v>
      </c>
      <c r="AB973" t="s">
        <v>5940</v>
      </c>
      <c r="AC973">
        <v>2305654</v>
      </c>
      <c r="AD973" t="s">
        <v>6911</v>
      </c>
      <c r="AE973" t="s">
        <v>5940</v>
      </c>
      <c r="AF973">
        <v>2305654</v>
      </c>
      <c r="AG973" t="s">
        <v>6911</v>
      </c>
      <c r="AH973">
        <v>320</v>
      </c>
      <c r="AI973">
        <v>2305654</v>
      </c>
      <c r="AJ973" t="s">
        <v>6911</v>
      </c>
      <c r="AK973">
        <v>611</v>
      </c>
      <c r="AL973">
        <v>2305654</v>
      </c>
      <c r="AM973" t="s">
        <v>6911</v>
      </c>
      <c r="AN973" t="s">
        <v>5940</v>
      </c>
      <c r="AO973">
        <v>0</v>
      </c>
      <c r="AP973">
        <v>2306504</v>
      </c>
      <c r="AQ973" t="s">
        <v>4879</v>
      </c>
      <c r="AR973">
        <v>3359</v>
      </c>
    </row>
    <row r="974" spans="1:44" x14ac:dyDescent="0.25">
      <c r="A974">
        <v>4312625</v>
      </c>
      <c r="B974">
        <v>1</v>
      </c>
      <c r="C974" t="s">
        <v>894</v>
      </c>
      <c r="D974" t="s">
        <v>2563</v>
      </c>
      <c r="E974">
        <v>300</v>
      </c>
      <c r="F974">
        <v>900</v>
      </c>
      <c r="G974">
        <v>720</v>
      </c>
      <c r="H974" t="s">
        <v>5940</v>
      </c>
      <c r="I974" t="s">
        <v>5940</v>
      </c>
      <c r="J974">
        <v>187</v>
      </c>
      <c r="K974">
        <v>300</v>
      </c>
      <c r="L974">
        <v>6345</v>
      </c>
      <c r="M974">
        <v>16500</v>
      </c>
      <c r="N974">
        <v>0</v>
      </c>
      <c r="O974">
        <v>13</v>
      </c>
      <c r="P974">
        <v>432</v>
      </c>
      <c r="R974">
        <v>4312625</v>
      </c>
      <c r="S974">
        <v>300</v>
      </c>
      <c r="T974">
        <v>900</v>
      </c>
      <c r="U974">
        <v>720</v>
      </c>
      <c r="V974" t="s">
        <v>5940</v>
      </c>
      <c r="W974" t="s">
        <v>5940</v>
      </c>
      <c r="X974">
        <v>187</v>
      </c>
      <c r="Z974">
        <v>2305704</v>
      </c>
      <c r="AB974" t="s">
        <v>5940</v>
      </c>
      <c r="AC974">
        <v>2305704</v>
      </c>
      <c r="AD974" t="s">
        <v>6912</v>
      </c>
      <c r="AE974">
        <v>19</v>
      </c>
      <c r="AF974">
        <v>2305704</v>
      </c>
      <c r="AG974" t="s">
        <v>6912</v>
      </c>
      <c r="AH974">
        <v>1295</v>
      </c>
      <c r="AI974">
        <v>2305704</v>
      </c>
      <c r="AJ974" t="s">
        <v>6912</v>
      </c>
      <c r="AK974">
        <v>136</v>
      </c>
      <c r="AL974">
        <v>2305704</v>
      </c>
      <c r="AM974" t="s">
        <v>6912</v>
      </c>
      <c r="AN974" t="s">
        <v>5940</v>
      </c>
      <c r="AO974">
        <v>0</v>
      </c>
      <c r="AP974">
        <v>2306553</v>
      </c>
      <c r="AQ974" t="s">
        <v>4880</v>
      </c>
      <c r="AR974">
        <v>555</v>
      </c>
    </row>
    <row r="975" spans="1:44" x14ac:dyDescent="0.25">
      <c r="A975">
        <v>4312658</v>
      </c>
      <c r="B975">
        <v>1</v>
      </c>
      <c r="C975" t="s">
        <v>894</v>
      </c>
      <c r="D975" t="s">
        <v>2564</v>
      </c>
      <c r="E975">
        <v>600</v>
      </c>
      <c r="F975">
        <v>14688</v>
      </c>
      <c r="G975">
        <v>19200</v>
      </c>
      <c r="H975" t="s">
        <v>5940</v>
      </c>
      <c r="I975">
        <v>8</v>
      </c>
      <c r="J975">
        <v>14</v>
      </c>
      <c r="K975">
        <v>600</v>
      </c>
      <c r="L975">
        <v>52583</v>
      </c>
      <c r="M975">
        <v>29670</v>
      </c>
      <c r="N975">
        <v>0</v>
      </c>
      <c r="O975">
        <v>13</v>
      </c>
      <c r="P975">
        <v>12</v>
      </c>
      <c r="R975">
        <v>4312658</v>
      </c>
      <c r="S975">
        <v>600</v>
      </c>
      <c r="T975">
        <v>14688</v>
      </c>
      <c r="U975">
        <v>19200</v>
      </c>
      <c r="V975" t="s">
        <v>5940</v>
      </c>
      <c r="W975">
        <v>8</v>
      </c>
      <c r="X975">
        <v>14</v>
      </c>
      <c r="Z975">
        <v>2305803</v>
      </c>
      <c r="AB975" t="s">
        <v>5940</v>
      </c>
      <c r="AC975">
        <v>2305803</v>
      </c>
      <c r="AD975" t="s">
        <v>6913</v>
      </c>
      <c r="AE975">
        <v>190</v>
      </c>
      <c r="AF975">
        <v>2305803</v>
      </c>
      <c r="AG975" t="s">
        <v>6913</v>
      </c>
      <c r="AH975">
        <v>7420</v>
      </c>
      <c r="AI975">
        <v>2305803</v>
      </c>
      <c r="AJ975" t="s">
        <v>6913</v>
      </c>
      <c r="AK975">
        <v>3246</v>
      </c>
      <c r="AL975">
        <v>2305803</v>
      </c>
      <c r="AM975" t="s">
        <v>6913</v>
      </c>
      <c r="AN975" t="s">
        <v>5940</v>
      </c>
      <c r="AO975">
        <v>0</v>
      </c>
      <c r="AP975">
        <v>2306603</v>
      </c>
      <c r="AQ975" t="s">
        <v>4881</v>
      </c>
      <c r="AR975">
        <v>1072</v>
      </c>
    </row>
    <row r="976" spans="1:44" x14ac:dyDescent="0.25">
      <c r="A976">
        <v>4312674</v>
      </c>
      <c r="B976">
        <v>1</v>
      </c>
      <c r="C976" t="s">
        <v>894</v>
      </c>
      <c r="D976" t="s">
        <v>2565</v>
      </c>
      <c r="E976">
        <v>500</v>
      </c>
      <c r="F976">
        <v>4830</v>
      </c>
      <c r="G976">
        <v>924</v>
      </c>
      <c r="H976" t="s">
        <v>5940</v>
      </c>
      <c r="I976" t="s">
        <v>5940</v>
      </c>
      <c r="J976">
        <v>36</v>
      </c>
      <c r="K976">
        <v>616</v>
      </c>
      <c r="L976">
        <v>21168</v>
      </c>
      <c r="M976">
        <v>2736</v>
      </c>
      <c r="N976">
        <v>0</v>
      </c>
      <c r="O976">
        <v>17</v>
      </c>
      <c r="P976">
        <v>48</v>
      </c>
      <c r="R976">
        <v>4312674</v>
      </c>
      <c r="S976">
        <v>500</v>
      </c>
      <c r="T976">
        <v>4830</v>
      </c>
      <c r="U976">
        <v>924</v>
      </c>
      <c r="V976" t="s">
        <v>5940</v>
      </c>
      <c r="W976" t="s">
        <v>5940</v>
      </c>
      <c r="X976">
        <v>36</v>
      </c>
      <c r="Z976">
        <v>2305902</v>
      </c>
      <c r="AB976">
        <v>16</v>
      </c>
      <c r="AC976">
        <v>2305902</v>
      </c>
      <c r="AD976" t="s">
        <v>6914</v>
      </c>
      <c r="AE976">
        <v>15</v>
      </c>
      <c r="AF976">
        <v>2305902</v>
      </c>
      <c r="AG976" t="s">
        <v>6914</v>
      </c>
      <c r="AH976">
        <v>4240</v>
      </c>
      <c r="AI976">
        <v>2305902</v>
      </c>
      <c r="AJ976" t="s">
        <v>6914</v>
      </c>
      <c r="AK976">
        <v>1201</v>
      </c>
      <c r="AL976">
        <v>2305902</v>
      </c>
      <c r="AM976" t="s">
        <v>6914</v>
      </c>
      <c r="AN976" t="s">
        <v>5940</v>
      </c>
      <c r="AO976">
        <v>0</v>
      </c>
      <c r="AP976">
        <v>2306702</v>
      </c>
      <c r="AQ976" t="s">
        <v>4882</v>
      </c>
      <c r="AR976">
        <v>634</v>
      </c>
    </row>
    <row r="977" spans="1:44" x14ac:dyDescent="0.25">
      <c r="A977">
        <v>4312708</v>
      </c>
      <c r="B977">
        <v>1</v>
      </c>
      <c r="C977" t="s">
        <v>894</v>
      </c>
      <c r="D977" t="s">
        <v>2566</v>
      </c>
      <c r="E977">
        <v>3000</v>
      </c>
      <c r="F977">
        <v>7650</v>
      </c>
      <c r="G977">
        <v>6300</v>
      </c>
      <c r="H977" t="s">
        <v>5940</v>
      </c>
      <c r="I977" t="s">
        <v>5940</v>
      </c>
      <c r="J977">
        <v>54</v>
      </c>
      <c r="K977">
        <v>7500</v>
      </c>
      <c r="L977">
        <v>40800</v>
      </c>
      <c r="M977">
        <v>29040</v>
      </c>
      <c r="N977">
        <v>0</v>
      </c>
      <c r="O977">
        <v>54</v>
      </c>
      <c r="P977">
        <v>255</v>
      </c>
      <c r="R977">
        <v>4312708</v>
      </c>
      <c r="S977">
        <v>3000</v>
      </c>
      <c r="T977">
        <v>7650</v>
      </c>
      <c r="U977">
        <v>6300</v>
      </c>
      <c r="V977" t="s">
        <v>5940</v>
      </c>
      <c r="W977" t="s">
        <v>5940</v>
      </c>
      <c r="X977">
        <v>54</v>
      </c>
      <c r="Z977">
        <v>2306009</v>
      </c>
      <c r="AB977">
        <v>44</v>
      </c>
      <c r="AC977">
        <v>2306009</v>
      </c>
      <c r="AD977" t="s">
        <v>6915</v>
      </c>
      <c r="AE977" t="s">
        <v>5940</v>
      </c>
      <c r="AF977">
        <v>2306009</v>
      </c>
      <c r="AG977" t="s">
        <v>6915</v>
      </c>
      <c r="AH977" t="s">
        <v>5940</v>
      </c>
      <c r="AI977">
        <v>2306009</v>
      </c>
      <c r="AJ977" t="s">
        <v>6915</v>
      </c>
      <c r="AK977">
        <v>68</v>
      </c>
      <c r="AL977">
        <v>2306009</v>
      </c>
      <c r="AM977" t="s">
        <v>6915</v>
      </c>
      <c r="AN977" t="s">
        <v>5940</v>
      </c>
      <c r="AO977">
        <v>0</v>
      </c>
      <c r="AP977">
        <v>2306801</v>
      </c>
      <c r="AQ977" t="s">
        <v>4883</v>
      </c>
      <c r="AR977">
        <v>185</v>
      </c>
    </row>
    <row r="978" spans="1:44" x14ac:dyDescent="0.25">
      <c r="A978">
        <v>4312757</v>
      </c>
      <c r="B978">
        <v>1</v>
      </c>
      <c r="C978" t="s">
        <v>894</v>
      </c>
      <c r="D978" t="s">
        <v>2567</v>
      </c>
      <c r="E978">
        <v>75</v>
      </c>
      <c r="F978">
        <v>1908</v>
      </c>
      <c r="G978">
        <v>1800</v>
      </c>
      <c r="H978" t="s">
        <v>5940</v>
      </c>
      <c r="I978">
        <v>3</v>
      </c>
      <c r="J978">
        <v>50</v>
      </c>
      <c r="K978">
        <v>400</v>
      </c>
      <c r="L978">
        <v>6851</v>
      </c>
      <c r="M978">
        <v>9563</v>
      </c>
      <c r="N978">
        <v>0</v>
      </c>
      <c r="O978">
        <v>16</v>
      </c>
      <c r="P978">
        <v>105</v>
      </c>
      <c r="R978">
        <v>4312757</v>
      </c>
      <c r="S978">
        <v>75</v>
      </c>
      <c r="T978">
        <v>1908</v>
      </c>
      <c r="U978">
        <v>1800</v>
      </c>
      <c r="V978" t="s">
        <v>5940</v>
      </c>
      <c r="W978">
        <v>3</v>
      </c>
      <c r="X978">
        <v>50</v>
      </c>
      <c r="Z978">
        <v>2306108</v>
      </c>
      <c r="AB978" t="s">
        <v>5940</v>
      </c>
      <c r="AC978">
        <v>2306108</v>
      </c>
      <c r="AD978" t="s">
        <v>6916</v>
      </c>
      <c r="AE978" t="s">
        <v>5940</v>
      </c>
      <c r="AF978">
        <v>2306108</v>
      </c>
      <c r="AG978" t="s">
        <v>6916</v>
      </c>
      <c r="AH978" t="s">
        <v>5940</v>
      </c>
      <c r="AI978">
        <v>2306108</v>
      </c>
      <c r="AJ978" t="s">
        <v>6916</v>
      </c>
      <c r="AK978">
        <v>575</v>
      </c>
      <c r="AL978">
        <v>2306108</v>
      </c>
      <c r="AM978" t="s">
        <v>6916</v>
      </c>
      <c r="AN978" t="s">
        <v>5940</v>
      </c>
      <c r="AO978">
        <v>0</v>
      </c>
      <c r="AP978">
        <v>2306900</v>
      </c>
      <c r="AQ978" t="s">
        <v>4884</v>
      </c>
      <c r="AR978">
        <v>547</v>
      </c>
    </row>
    <row r="979" spans="1:44" x14ac:dyDescent="0.25">
      <c r="A979">
        <v>4312807</v>
      </c>
      <c r="B979">
        <v>1</v>
      </c>
      <c r="C979" t="s">
        <v>894</v>
      </c>
      <c r="D979" t="s">
        <v>2568</v>
      </c>
      <c r="E979">
        <v>100</v>
      </c>
      <c r="F979">
        <v>135</v>
      </c>
      <c r="G979">
        <v>2400</v>
      </c>
      <c r="H979" t="s">
        <v>5940</v>
      </c>
      <c r="I979" t="s">
        <v>5940</v>
      </c>
      <c r="J979">
        <v>5</v>
      </c>
      <c r="K979">
        <v>440</v>
      </c>
      <c r="L979">
        <v>360</v>
      </c>
      <c r="M979">
        <v>13110</v>
      </c>
      <c r="N979">
        <v>0</v>
      </c>
      <c r="O979">
        <v>0</v>
      </c>
      <c r="P979">
        <v>6</v>
      </c>
      <c r="R979">
        <v>4312807</v>
      </c>
      <c r="S979">
        <v>100</v>
      </c>
      <c r="T979">
        <v>135</v>
      </c>
      <c r="U979">
        <v>2400</v>
      </c>
      <c r="V979" t="s">
        <v>5940</v>
      </c>
      <c r="W979" t="s">
        <v>5940</v>
      </c>
      <c r="X979">
        <v>5</v>
      </c>
      <c r="Z979">
        <v>2306207</v>
      </c>
      <c r="AB979">
        <v>48</v>
      </c>
      <c r="AC979">
        <v>2306207</v>
      </c>
      <c r="AD979" t="s">
        <v>6917</v>
      </c>
      <c r="AE979" t="s">
        <v>5940</v>
      </c>
      <c r="AF979">
        <v>2306207</v>
      </c>
      <c r="AG979" t="s">
        <v>6917</v>
      </c>
      <c r="AH979" t="s">
        <v>5940</v>
      </c>
      <c r="AI979">
        <v>2306207</v>
      </c>
      <c r="AJ979" t="s">
        <v>6917</v>
      </c>
      <c r="AK979">
        <v>213</v>
      </c>
      <c r="AL979">
        <v>2306207</v>
      </c>
      <c r="AM979" t="s">
        <v>6917</v>
      </c>
      <c r="AN979" t="s">
        <v>5940</v>
      </c>
      <c r="AO979">
        <v>0</v>
      </c>
      <c r="AP979">
        <v>2307007</v>
      </c>
      <c r="AQ979" t="s">
        <v>4885</v>
      </c>
      <c r="AR979">
        <v>1867</v>
      </c>
    </row>
    <row r="980" spans="1:44" x14ac:dyDescent="0.25">
      <c r="A980">
        <v>4312906</v>
      </c>
      <c r="B980">
        <v>1</v>
      </c>
      <c r="C980" t="s">
        <v>894</v>
      </c>
      <c r="D980" t="s">
        <v>2569</v>
      </c>
      <c r="E980">
        <v>1500</v>
      </c>
      <c r="F980">
        <v>540</v>
      </c>
      <c r="G980">
        <v>6750</v>
      </c>
      <c r="H980" t="s">
        <v>5940</v>
      </c>
      <c r="I980" t="s">
        <v>5940</v>
      </c>
      <c r="J980" t="s">
        <v>5940</v>
      </c>
      <c r="K980">
        <v>3000</v>
      </c>
      <c r="L980">
        <v>3300</v>
      </c>
      <c r="M980">
        <v>37500</v>
      </c>
      <c r="N980">
        <v>0</v>
      </c>
      <c r="O980">
        <v>0</v>
      </c>
      <c r="P980">
        <v>12</v>
      </c>
      <c r="R980">
        <v>4312906</v>
      </c>
      <c r="S980">
        <v>1500</v>
      </c>
      <c r="T980">
        <v>540</v>
      </c>
      <c r="U980">
        <v>6750</v>
      </c>
      <c r="V980" t="s">
        <v>5940</v>
      </c>
      <c r="W980" t="s">
        <v>5940</v>
      </c>
      <c r="X980" t="s">
        <v>5940</v>
      </c>
      <c r="Z980">
        <v>2306256</v>
      </c>
      <c r="AB980" t="s">
        <v>5940</v>
      </c>
      <c r="AC980">
        <v>2306256</v>
      </c>
      <c r="AD980" t="s">
        <v>6918</v>
      </c>
      <c r="AE980" t="s">
        <v>5940</v>
      </c>
      <c r="AF980">
        <v>2306256</v>
      </c>
      <c r="AG980" t="s">
        <v>6918</v>
      </c>
      <c r="AH980">
        <v>155</v>
      </c>
      <c r="AI980">
        <v>2306256</v>
      </c>
      <c r="AJ980" t="s">
        <v>6918</v>
      </c>
      <c r="AK980">
        <v>126</v>
      </c>
      <c r="AL980">
        <v>2306256</v>
      </c>
      <c r="AM980" t="s">
        <v>6918</v>
      </c>
      <c r="AN980" t="s">
        <v>5940</v>
      </c>
      <c r="AO980">
        <v>0</v>
      </c>
      <c r="AP980">
        <v>2307106</v>
      </c>
      <c r="AQ980" t="s">
        <v>4886</v>
      </c>
      <c r="AR980">
        <v>609</v>
      </c>
    </row>
    <row r="981" spans="1:44" x14ac:dyDescent="0.25">
      <c r="A981">
        <v>4312955</v>
      </c>
      <c r="B981">
        <v>1</v>
      </c>
      <c r="C981" t="s">
        <v>894</v>
      </c>
      <c r="D981" t="s">
        <v>2570</v>
      </c>
      <c r="E981">
        <v>1080</v>
      </c>
      <c r="F981">
        <v>1200</v>
      </c>
      <c r="G981">
        <v>1350</v>
      </c>
      <c r="H981" t="s">
        <v>5940</v>
      </c>
      <c r="I981">
        <v>3</v>
      </c>
      <c r="J981">
        <v>3</v>
      </c>
      <c r="K981">
        <v>1350</v>
      </c>
      <c r="L981">
        <v>7805</v>
      </c>
      <c r="M981">
        <v>7560</v>
      </c>
      <c r="N981">
        <v>0</v>
      </c>
      <c r="O981">
        <v>9</v>
      </c>
      <c r="P981">
        <v>0</v>
      </c>
      <c r="R981">
        <v>4312955</v>
      </c>
      <c r="S981">
        <v>1080</v>
      </c>
      <c r="T981">
        <v>1200</v>
      </c>
      <c r="U981">
        <v>1350</v>
      </c>
      <c r="V981" t="s">
        <v>5940</v>
      </c>
      <c r="W981">
        <v>3</v>
      </c>
      <c r="X981">
        <v>3</v>
      </c>
      <c r="Z981">
        <v>2306306</v>
      </c>
      <c r="AB981" t="s">
        <v>5940</v>
      </c>
      <c r="AC981">
        <v>2306306</v>
      </c>
      <c r="AD981" t="s">
        <v>6919</v>
      </c>
      <c r="AE981">
        <v>89</v>
      </c>
      <c r="AF981">
        <v>2306306</v>
      </c>
      <c r="AG981" t="s">
        <v>6919</v>
      </c>
      <c r="AH981">
        <v>135</v>
      </c>
      <c r="AI981">
        <v>2306306</v>
      </c>
      <c r="AJ981" t="s">
        <v>6919</v>
      </c>
      <c r="AK981">
        <v>410</v>
      </c>
      <c r="AL981">
        <v>2306306</v>
      </c>
      <c r="AM981" t="s">
        <v>6919</v>
      </c>
      <c r="AN981" t="s">
        <v>5940</v>
      </c>
      <c r="AO981">
        <v>0</v>
      </c>
      <c r="AP981">
        <v>2307205</v>
      </c>
      <c r="AQ981" t="s">
        <v>4887</v>
      </c>
      <c r="AR981">
        <v>1248</v>
      </c>
    </row>
    <row r="982" spans="1:44" x14ac:dyDescent="0.25">
      <c r="A982">
        <v>4313003</v>
      </c>
      <c r="B982">
        <v>1</v>
      </c>
      <c r="C982" t="s">
        <v>894</v>
      </c>
      <c r="D982" t="s">
        <v>2571</v>
      </c>
      <c r="E982">
        <v>252</v>
      </c>
      <c r="F982" t="s">
        <v>5940</v>
      </c>
      <c r="G982">
        <v>1004</v>
      </c>
      <c r="H982" t="s">
        <v>5940</v>
      </c>
      <c r="I982">
        <v>14</v>
      </c>
      <c r="J982">
        <v>144</v>
      </c>
      <c r="K982">
        <v>629</v>
      </c>
      <c r="L982">
        <v>0</v>
      </c>
      <c r="M982">
        <v>1800</v>
      </c>
      <c r="N982">
        <v>0</v>
      </c>
      <c r="O982">
        <v>10</v>
      </c>
      <c r="P982">
        <v>60</v>
      </c>
      <c r="R982">
        <v>4313003</v>
      </c>
      <c r="S982">
        <v>252</v>
      </c>
      <c r="T982" t="s">
        <v>5940</v>
      </c>
      <c r="U982">
        <v>1004</v>
      </c>
      <c r="V982" t="s">
        <v>5940</v>
      </c>
      <c r="W982">
        <v>14</v>
      </c>
      <c r="X982">
        <v>144</v>
      </c>
      <c r="Z982">
        <v>2306405</v>
      </c>
      <c r="AB982" t="s">
        <v>5940</v>
      </c>
      <c r="AC982">
        <v>2306405</v>
      </c>
      <c r="AD982" t="s">
        <v>6920</v>
      </c>
      <c r="AE982">
        <v>14</v>
      </c>
      <c r="AF982">
        <v>2306405</v>
      </c>
      <c r="AG982" t="s">
        <v>6920</v>
      </c>
      <c r="AH982">
        <v>1963</v>
      </c>
      <c r="AI982">
        <v>2306405</v>
      </c>
      <c r="AJ982" t="s">
        <v>6920</v>
      </c>
      <c r="AK982">
        <v>2784</v>
      </c>
      <c r="AL982">
        <v>2306405</v>
      </c>
      <c r="AM982" t="s">
        <v>6920</v>
      </c>
      <c r="AN982" t="s">
        <v>5940</v>
      </c>
      <c r="AO982">
        <v>0</v>
      </c>
      <c r="AP982">
        <v>2307254</v>
      </c>
      <c r="AQ982" t="s">
        <v>4888</v>
      </c>
      <c r="AR982">
        <v>115</v>
      </c>
    </row>
    <row r="983" spans="1:44" x14ac:dyDescent="0.25">
      <c r="A983">
        <v>4313011</v>
      </c>
      <c r="B983">
        <v>1</v>
      </c>
      <c r="C983" t="s">
        <v>894</v>
      </c>
      <c r="D983" t="s">
        <v>2572</v>
      </c>
      <c r="E983">
        <v>100</v>
      </c>
      <c r="F983">
        <v>730</v>
      </c>
      <c r="G983">
        <v>2228</v>
      </c>
      <c r="H983" t="s">
        <v>5940</v>
      </c>
      <c r="I983" t="s">
        <v>5940</v>
      </c>
      <c r="J983">
        <v>5</v>
      </c>
      <c r="K983">
        <v>350</v>
      </c>
      <c r="L983">
        <v>2880</v>
      </c>
      <c r="M983">
        <v>4200</v>
      </c>
      <c r="N983">
        <v>0</v>
      </c>
      <c r="O983">
        <v>0</v>
      </c>
      <c r="P983">
        <v>5</v>
      </c>
      <c r="R983">
        <v>4313011</v>
      </c>
      <c r="S983">
        <v>100</v>
      </c>
      <c r="T983">
        <v>730</v>
      </c>
      <c r="U983">
        <v>2228</v>
      </c>
      <c r="V983" t="s">
        <v>5940</v>
      </c>
      <c r="W983" t="s">
        <v>5940</v>
      </c>
      <c r="X983">
        <v>5</v>
      </c>
      <c r="Z983">
        <v>2306504</v>
      </c>
      <c r="AB983" t="s">
        <v>5940</v>
      </c>
      <c r="AC983">
        <v>2306504</v>
      </c>
      <c r="AD983" t="s">
        <v>4879</v>
      </c>
      <c r="AE983" t="s">
        <v>5940</v>
      </c>
      <c r="AF983">
        <v>2306504</v>
      </c>
      <c r="AG983" t="s">
        <v>4879</v>
      </c>
      <c r="AH983">
        <v>240</v>
      </c>
      <c r="AI983">
        <v>2306504</v>
      </c>
      <c r="AJ983" t="s">
        <v>4879</v>
      </c>
      <c r="AK983">
        <v>281</v>
      </c>
      <c r="AL983">
        <v>2306504</v>
      </c>
      <c r="AM983" t="s">
        <v>4879</v>
      </c>
      <c r="AN983" t="s">
        <v>5940</v>
      </c>
      <c r="AO983">
        <v>0</v>
      </c>
      <c r="AP983">
        <v>2307304</v>
      </c>
      <c r="AQ983" t="s">
        <v>4889</v>
      </c>
      <c r="AR983">
        <v>314</v>
      </c>
    </row>
    <row r="984" spans="1:44" x14ac:dyDescent="0.25">
      <c r="A984">
        <v>4313037</v>
      </c>
      <c r="B984">
        <v>1</v>
      </c>
      <c r="C984" t="s">
        <v>894</v>
      </c>
      <c r="D984" t="s">
        <v>2573</v>
      </c>
      <c r="E984">
        <v>1936</v>
      </c>
      <c r="F984">
        <v>4440</v>
      </c>
      <c r="G984">
        <v>2700</v>
      </c>
      <c r="H984" t="s">
        <v>5940</v>
      </c>
      <c r="I984">
        <v>2860</v>
      </c>
      <c r="J984">
        <v>17</v>
      </c>
      <c r="K984">
        <v>2470</v>
      </c>
      <c r="L984">
        <v>7770</v>
      </c>
      <c r="M984">
        <v>4050</v>
      </c>
      <c r="N984">
        <v>0</v>
      </c>
      <c r="O984">
        <v>1890</v>
      </c>
      <c r="P984">
        <v>6</v>
      </c>
      <c r="R984">
        <v>4313037</v>
      </c>
      <c r="S984">
        <v>1936</v>
      </c>
      <c r="T984">
        <v>4440</v>
      </c>
      <c r="U984">
        <v>2700</v>
      </c>
      <c r="V984" t="s">
        <v>5940</v>
      </c>
      <c r="W984">
        <v>2860</v>
      </c>
      <c r="X984">
        <v>17</v>
      </c>
      <c r="Z984">
        <v>2306553</v>
      </c>
      <c r="AB984" t="s">
        <v>5940</v>
      </c>
      <c r="AC984">
        <v>2306553</v>
      </c>
      <c r="AD984" t="s">
        <v>4880</v>
      </c>
      <c r="AE984" t="s">
        <v>5940</v>
      </c>
      <c r="AF984">
        <v>2306553</v>
      </c>
      <c r="AG984" t="s">
        <v>4880</v>
      </c>
      <c r="AH984">
        <v>452</v>
      </c>
      <c r="AI984">
        <v>2306553</v>
      </c>
      <c r="AJ984" t="s">
        <v>4880</v>
      </c>
      <c r="AK984">
        <v>735</v>
      </c>
      <c r="AL984">
        <v>2306553</v>
      </c>
      <c r="AM984" t="s">
        <v>4880</v>
      </c>
      <c r="AN984" t="s">
        <v>5940</v>
      </c>
      <c r="AO984">
        <v>0</v>
      </c>
      <c r="AP984">
        <v>2307403</v>
      </c>
      <c r="AQ984" t="s">
        <v>4890</v>
      </c>
      <c r="AR984">
        <v>689</v>
      </c>
    </row>
    <row r="985" spans="1:44" x14ac:dyDescent="0.25">
      <c r="A985">
        <v>4313060</v>
      </c>
      <c r="B985">
        <v>1</v>
      </c>
      <c r="C985" t="s">
        <v>894</v>
      </c>
      <c r="D985" t="s">
        <v>2574</v>
      </c>
      <c r="E985">
        <v>260</v>
      </c>
      <c r="F985" t="s">
        <v>5940</v>
      </c>
      <c r="G985">
        <v>190</v>
      </c>
      <c r="H985" t="s">
        <v>5940</v>
      </c>
      <c r="I985">
        <v>6</v>
      </c>
      <c r="J985">
        <v>59</v>
      </c>
      <c r="K985">
        <v>260</v>
      </c>
      <c r="L985">
        <v>0</v>
      </c>
      <c r="M985">
        <v>342</v>
      </c>
      <c r="N985">
        <v>0</v>
      </c>
      <c r="O985">
        <v>6</v>
      </c>
      <c r="P985">
        <v>56</v>
      </c>
      <c r="R985">
        <v>4313060</v>
      </c>
      <c r="S985">
        <v>260</v>
      </c>
      <c r="T985" t="s">
        <v>5940</v>
      </c>
      <c r="U985">
        <v>190</v>
      </c>
      <c r="V985" t="s">
        <v>5940</v>
      </c>
      <c r="W985">
        <v>6</v>
      </c>
      <c r="X985">
        <v>59</v>
      </c>
      <c r="Z985">
        <v>2306603</v>
      </c>
      <c r="AB985" t="s">
        <v>5940</v>
      </c>
      <c r="AC985">
        <v>2306603</v>
      </c>
      <c r="AD985" t="s">
        <v>4881</v>
      </c>
      <c r="AE985" t="s">
        <v>5940</v>
      </c>
      <c r="AF985">
        <v>2306603</v>
      </c>
      <c r="AG985" t="s">
        <v>4881</v>
      </c>
      <c r="AH985">
        <v>615</v>
      </c>
      <c r="AI985">
        <v>2306603</v>
      </c>
      <c r="AJ985" t="s">
        <v>4881</v>
      </c>
      <c r="AK985">
        <v>668</v>
      </c>
      <c r="AL985">
        <v>2306603</v>
      </c>
      <c r="AM985" t="s">
        <v>4881</v>
      </c>
      <c r="AN985" t="s">
        <v>5940</v>
      </c>
      <c r="AO985">
        <v>0</v>
      </c>
      <c r="AP985">
        <v>2307502</v>
      </c>
      <c r="AQ985" t="s">
        <v>4891</v>
      </c>
      <c r="AR985">
        <v>1046</v>
      </c>
    </row>
    <row r="986" spans="1:44" x14ac:dyDescent="0.25">
      <c r="A986">
        <v>4313086</v>
      </c>
      <c r="B986">
        <v>1</v>
      </c>
      <c r="C986" t="s">
        <v>894</v>
      </c>
      <c r="D986" t="s">
        <v>2575</v>
      </c>
      <c r="E986" t="s">
        <v>5940</v>
      </c>
      <c r="F986" t="s">
        <v>5940</v>
      </c>
      <c r="G986">
        <v>210</v>
      </c>
      <c r="H986" t="s">
        <v>5940</v>
      </c>
      <c r="I986" t="s">
        <v>5940</v>
      </c>
      <c r="J986">
        <v>7</v>
      </c>
      <c r="K986">
        <v>0</v>
      </c>
      <c r="L986">
        <v>0</v>
      </c>
      <c r="M986">
        <v>1000</v>
      </c>
      <c r="N986">
        <v>0</v>
      </c>
      <c r="O986">
        <v>0</v>
      </c>
      <c r="P986">
        <v>10</v>
      </c>
      <c r="R986">
        <v>4313086</v>
      </c>
      <c r="S986" t="s">
        <v>5940</v>
      </c>
      <c r="T986" t="s">
        <v>5940</v>
      </c>
      <c r="U986">
        <v>210</v>
      </c>
      <c r="V986" t="s">
        <v>5940</v>
      </c>
      <c r="W986" t="s">
        <v>5940</v>
      </c>
      <c r="X986">
        <v>7</v>
      </c>
      <c r="Z986">
        <v>2306702</v>
      </c>
      <c r="AB986">
        <v>18</v>
      </c>
      <c r="AC986">
        <v>2306702</v>
      </c>
      <c r="AD986" t="s">
        <v>4882</v>
      </c>
      <c r="AE986">
        <v>210</v>
      </c>
      <c r="AF986">
        <v>2306702</v>
      </c>
      <c r="AG986" t="s">
        <v>4882</v>
      </c>
      <c r="AH986" t="s">
        <v>5940</v>
      </c>
      <c r="AI986">
        <v>2306702</v>
      </c>
      <c r="AJ986" t="s">
        <v>4882</v>
      </c>
      <c r="AK986">
        <v>1100</v>
      </c>
      <c r="AL986">
        <v>2306702</v>
      </c>
      <c r="AM986" t="s">
        <v>4882</v>
      </c>
      <c r="AN986" t="s">
        <v>5940</v>
      </c>
      <c r="AO986">
        <v>0</v>
      </c>
      <c r="AP986">
        <v>2307601</v>
      </c>
      <c r="AQ986" t="s">
        <v>4892</v>
      </c>
      <c r="AR986">
        <v>2939</v>
      </c>
    </row>
    <row r="987" spans="1:44" x14ac:dyDescent="0.25">
      <c r="A987">
        <v>4313102</v>
      </c>
      <c r="B987">
        <v>1</v>
      </c>
      <c r="C987" t="s">
        <v>894</v>
      </c>
      <c r="D987" t="s">
        <v>2576</v>
      </c>
      <c r="E987">
        <v>9500</v>
      </c>
      <c r="F987">
        <v>2016</v>
      </c>
      <c r="G987">
        <v>750</v>
      </c>
      <c r="H987" t="s">
        <v>5940</v>
      </c>
      <c r="I987">
        <v>1050</v>
      </c>
      <c r="J987">
        <v>1760</v>
      </c>
      <c r="K987">
        <v>9500</v>
      </c>
      <c r="L987">
        <v>9600</v>
      </c>
      <c r="M987">
        <v>14400</v>
      </c>
      <c r="N987">
        <v>0</v>
      </c>
      <c r="O987">
        <v>1138</v>
      </c>
      <c r="P987">
        <v>3450</v>
      </c>
      <c r="R987">
        <v>4313102</v>
      </c>
      <c r="S987">
        <v>9500</v>
      </c>
      <c r="T987">
        <v>2016</v>
      </c>
      <c r="U987">
        <v>750</v>
      </c>
      <c r="V987" t="s">
        <v>5940</v>
      </c>
      <c r="W987">
        <v>1050</v>
      </c>
      <c r="X987">
        <v>1760</v>
      </c>
      <c r="Z987">
        <v>2306801</v>
      </c>
      <c r="AB987">
        <v>15</v>
      </c>
      <c r="AC987">
        <v>2306801</v>
      </c>
      <c r="AD987" t="s">
        <v>4883</v>
      </c>
      <c r="AE987" t="s">
        <v>5940</v>
      </c>
      <c r="AF987">
        <v>2306801</v>
      </c>
      <c r="AG987" t="s">
        <v>4883</v>
      </c>
      <c r="AH987" t="s">
        <v>5940</v>
      </c>
      <c r="AI987">
        <v>2306801</v>
      </c>
      <c r="AJ987" t="s">
        <v>4883</v>
      </c>
      <c r="AK987">
        <v>329</v>
      </c>
      <c r="AL987">
        <v>2306801</v>
      </c>
      <c r="AM987" t="s">
        <v>4883</v>
      </c>
      <c r="AN987" t="s">
        <v>5940</v>
      </c>
      <c r="AO987">
        <v>0</v>
      </c>
      <c r="AP987">
        <v>2307635</v>
      </c>
      <c r="AQ987" t="s">
        <v>4893</v>
      </c>
      <c r="AR987">
        <v>1197</v>
      </c>
    </row>
    <row r="988" spans="1:44" x14ac:dyDescent="0.25">
      <c r="A988">
        <v>4313201</v>
      </c>
      <c r="B988">
        <v>1</v>
      </c>
      <c r="C988" t="s">
        <v>894</v>
      </c>
      <c r="D988" t="s">
        <v>2577</v>
      </c>
      <c r="E988">
        <v>189</v>
      </c>
      <c r="F988" t="s">
        <v>5940</v>
      </c>
      <c r="G988">
        <v>1260</v>
      </c>
      <c r="H988" t="s">
        <v>5940</v>
      </c>
      <c r="I988">
        <v>4</v>
      </c>
      <c r="J988">
        <v>66</v>
      </c>
      <c r="K988">
        <v>320</v>
      </c>
      <c r="L988">
        <v>0</v>
      </c>
      <c r="M988">
        <v>8100</v>
      </c>
      <c r="N988">
        <v>0</v>
      </c>
      <c r="O988">
        <v>2</v>
      </c>
      <c r="P988">
        <v>147</v>
      </c>
      <c r="R988">
        <v>4313201</v>
      </c>
      <c r="S988">
        <v>189</v>
      </c>
      <c r="T988" t="s">
        <v>5940</v>
      </c>
      <c r="U988">
        <v>1260</v>
      </c>
      <c r="V988" t="s">
        <v>5940</v>
      </c>
      <c r="W988">
        <v>4</v>
      </c>
      <c r="X988">
        <v>66</v>
      </c>
      <c r="Z988">
        <v>2306900</v>
      </c>
      <c r="AB988" t="s">
        <v>5940</v>
      </c>
      <c r="AC988">
        <v>2306900</v>
      </c>
      <c r="AD988" t="s">
        <v>4884</v>
      </c>
      <c r="AE988">
        <v>215</v>
      </c>
      <c r="AF988">
        <v>2306900</v>
      </c>
      <c r="AG988" t="s">
        <v>4884</v>
      </c>
      <c r="AH988">
        <v>782</v>
      </c>
      <c r="AI988">
        <v>2306900</v>
      </c>
      <c r="AJ988" t="s">
        <v>4884</v>
      </c>
      <c r="AK988">
        <v>1234</v>
      </c>
      <c r="AL988">
        <v>2306900</v>
      </c>
      <c r="AM988" t="s">
        <v>4884</v>
      </c>
      <c r="AN988" t="s">
        <v>5940</v>
      </c>
      <c r="AO988">
        <v>0</v>
      </c>
      <c r="AP988">
        <v>2307650</v>
      </c>
      <c r="AQ988" t="s">
        <v>4894</v>
      </c>
      <c r="AR988">
        <v>60</v>
      </c>
    </row>
    <row r="989" spans="1:44" x14ac:dyDescent="0.25">
      <c r="A989">
        <v>4313300</v>
      </c>
      <c r="B989">
        <v>1</v>
      </c>
      <c r="C989" t="s">
        <v>894</v>
      </c>
      <c r="D989" t="s">
        <v>2578</v>
      </c>
      <c r="E989">
        <v>150</v>
      </c>
      <c r="F989">
        <v>600</v>
      </c>
      <c r="G989">
        <v>2880</v>
      </c>
      <c r="H989" t="s">
        <v>5940</v>
      </c>
      <c r="I989" t="s">
        <v>5940</v>
      </c>
      <c r="J989">
        <v>6</v>
      </c>
      <c r="K989">
        <v>175</v>
      </c>
      <c r="L989">
        <v>2400</v>
      </c>
      <c r="M989">
        <v>16800</v>
      </c>
      <c r="N989">
        <v>0</v>
      </c>
      <c r="O989">
        <v>0</v>
      </c>
      <c r="P989">
        <v>26</v>
      </c>
      <c r="R989">
        <v>4313300</v>
      </c>
      <c r="S989">
        <v>150</v>
      </c>
      <c r="T989">
        <v>600</v>
      </c>
      <c r="U989">
        <v>2880</v>
      </c>
      <c r="V989" t="s">
        <v>5940</v>
      </c>
      <c r="W989" t="s">
        <v>5940</v>
      </c>
      <c r="X989">
        <v>6</v>
      </c>
      <c r="Z989">
        <v>2307007</v>
      </c>
      <c r="AB989">
        <v>1140</v>
      </c>
      <c r="AC989">
        <v>2307007</v>
      </c>
      <c r="AD989" t="s">
        <v>4885</v>
      </c>
      <c r="AE989">
        <v>5700</v>
      </c>
      <c r="AF989">
        <v>2307007</v>
      </c>
      <c r="AG989" t="s">
        <v>4885</v>
      </c>
      <c r="AH989" t="s">
        <v>5940</v>
      </c>
      <c r="AI989">
        <v>2307007</v>
      </c>
      <c r="AJ989" t="s">
        <v>4885</v>
      </c>
      <c r="AK989">
        <v>572</v>
      </c>
      <c r="AL989">
        <v>2307007</v>
      </c>
      <c r="AM989" t="s">
        <v>4885</v>
      </c>
      <c r="AN989" t="s">
        <v>5940</v>
      </c>
      <c r="AO989">
        <v>0</v>
      </c>
      <c r="AP989">
        <v>2307700</v>
      </c>
      <c r="AQ989" t="s">
        <v>4895</v>
      </c>
      <c r="AR989">
        <v>412</v>
      </c>
    </row>
    <row r="990" spans="1:44" x14ac:dyDescent="0.25">
      <c r="A990">
        <v>4313334</v>
      </c>
      <c r="B990">
        <v>1</v>
      </c>
      <c r="C990" t="s">
        <v>894</v>
      </c>
      <c r="D990" t="s">
        <v>2579</v>
      </c>
      <c r="E990">
        <v>1200</v>
      </c>
      <c r="F990">
        <v>2940</v>
      </c>
      <c r="G990">
        <v>1386</v>
      </c>
      <c r="H990" t="s">
        <v>5940</v>
      </c>
      <c r="I990">
        <v>45</v>
      </c>
      <c r="J990">
        <v>12</v>
      </c>
      <c r="K990">
        <v>1800</v>
      </c>
      <c r="L990">
        <v>32880</v>
      </c>
      <c r="M990">
        <v>5400</v>
      </c>
      <c r="N990">
        <v>0</v>
      </c>
      <c r="O990">
        <v>36</v>
      </c>
      <c r="P990">
        <v>43</v>
      </c>
      <c r="R990">
        <v>4313334</v>
      </c>
      <c r="S990">
        <v>1200</v>
      </c>
      <c r="T990">
        <v>2940</v>
      </c>
      <c r="U990">
        <v>1386</v>
      </c>
      <c r="V990" t="s">
        <v>5940</v>
      </c>
      <c r="W990">
        <v>45</v>
      </c>
      <c r="X990">
        <v>12</v>
      </c>
      <c r="Z990">
        <v>2307106</v>
      </c>
      <c r="AB990" t="s">
        <v>5940</v>
      </c>
      <c r="AC990">
        <v>2307106</v>
      </c>
      <c r="AD990" t="s">
        <v>4886</v>
      </c>
      <c r="AE990">
        <v>57</v>
      </c>
      <c r="AF990">
        <v>2307106</v>
      </c>
      <c r="AG990" t="s">
        <v>4886</v>
      </c>
      <c r="AH990">
        <v>2940</v>
      </c>
      <c r="AI990">
        <v>2307106</v>
      </c>
      <c r="AJ990" t="s">
        <v>4886</v>
      </c>
      <c r="AK990">
        <v>174</v>
      </c>
      <c r="AL990">
        <v>2307106</v>
      </c>
      <c r="AM990" t="s">
        <v>4886</v>
      </c>
      <c r="AN990" t="s">
        <v>5940</v>
      </c>
      <c r="AO990">
        <v>0</v>
      </c>
      <c r="AP990">
        <v>2307809</v>
      </c>
      <c r="AQ990" t="s">
        <v>4896</v>
      </c>
      <c r="AR990">
        <v>542</v>
      </c>
    </row>
    <row r="991" spans="1:44" x14ac:dyDescent="0.25">
      <c r="A991">
        <v>4313359</v>
      </c>
      <c r="B991">
        <v>1</v>
      </c>
      <c r="C991" t="s">
        <v>894</v>
      </c>
      <c r="D991" t="s">
        <v>2580</v>
      </c>
      <c r="E991">
        <v>300</v>
      </c>
      <c r="F991" t="s">
        <v>5940</v>
      </c>
      <c r="G991">
        <v>650</v>
      </c>
      <c r="H991" t="s">
        <v>5940</v>
      </c>
      <c r="I991" t="s">
        <v>5940</v>
      </c>
      <c r="J991">
        <v>5</v>
      </c>
      <c r="K991">
        <v>600</v>
      </c>
      <c r="L991">
        <v>0</v>
      </c>
      <c r="M991">
        <v>6000</v>
      </c>
      <c r="N991">
        <v>0</v>
      </c>
      <c r="O991">
        <v>0</v>
      </c>
      <c r="P991">
        <v>90</v>
      </c>
      <c r="R991">
        <v>4313359</v>
      </c>
      <c r="S991">
        <v>300</v>
      </c>
      <c r="T991" t="s">
        <v>5940</v>
      </c>
      <c r="U991">
        <v>650</v>
      </c>
      <c r="V991" t="s">
        <v>5940</v>
      </c>
      <c r="W991" t="s">
        <v>5940</v>
      </c>
      <c r="X991">
        <v>5</v>
      </c>
      <c r="Z991">
        <v>2307205</v>
      </c>
      <c r="AB991" t="s">
        <v>5940</v>
      </c>
      <c r="AC991">
        <v>2307205</v>
      </c>
      <c r="AD991" t="s">
        <v>4887</v>
      </c>
      <c r="AE991">
        <v>11</v>
      </c>
      <c r="AF991">
        <v>2307205</v>
      </c>
      <c r="AG991" t="s">
        <v>4887</v>
      </c>
      <c r="AH991">
        <v>210</v>
      </c>
      <c r="AI991">
        <v>2307205</v>
      </c>
      <c r="AJ991" t="s">
        <v>4887</v>
      </c>
      <c r="AK991">
        <v>126</v>
      </c>
      <c r="AL991">
        <v>2307205</v>
      </c>
      <c r="AM991" t="s">
        <v>4887</v>
      </c>
      <c r="AN991" t="s">
        <v>5940</v>
      </c>
      <c r="AO991">
        <v>0</v>
      </c>
      <c r="AP991">
        <v>2307908</v>
      </c>
      <c r="AQ991" t="s">
        <v>4897</v>
      </c>
      <c r="AR991">
        <v>305</v>
      </c>
    </row>
    <row r="992" spans="1:44" x14ac:dyDescent="0.25">
      <c r="A992">
        <v>4313375</v>
      </c>
      <c r="B992">
        <v>1</v>
      </c>
      <c r="C992" t="s">
        <v>894</v>
      </c>
      <c r="D992" t="s">
        <v>2581</v>
      </c>
      <c r="E992" t="s">
        <v>5940</v>
      </c>
      <c r="F992" t="s">
        <v>5940</v>
      </c>
      <c r="G992">
        <v>306</v>
      </c>
      <c r="H992" t="s">
        <v>5940</v>
      </c>
      <c r="I992">
        <v>6750</v>
      </c>
      <c r="J992">
        <v>84</v>
      </c>
      <c r="K992">
        <v>0</v>
      </c>
      <c r="L992">
        <v>0</v>
      </c>
      <c r="M992">
        <v>540</v>
      </c>
      <c r="N992">
        <v>0</v>
      </c>
      <c r="O992">
        <v>14950</v>
      </c>
      <c r="P992">
        <v>84</v>
      </c>
      <c r="R992">
        <v>4313375</v>
      </c>
      <c r="S992" t="s">
        <v>5940</v>
      </c>
      <c r="T992" t="s">
        <v>5940</v>
      </c>
      <c r="U992">
        <v>306</v>
      </c>
      <c r="V992" t="s">
        <v>5940</v>
      </c>
      <c r="W992">
        <v>6750</v>
      </c>
      <c r="X992">
        <v>84</v>
      </c>
      <c r="Z992">
        <v>2307254</v>
      </c>
      <c r="AB992" t="s">
        <v>5940</v>
      </c>
      <c r="AC992">
        <v>2307254</v>
      </c>
      <c r="AD992" t="s">
        <v>4888</v>
      </c>
      <c r="AE992" t="s">
        <v>5940</v>
      </c>
      <c r="AF992">
        <v>2307254</v>
      </c>
      <c r="AG992" t="s">
        <v>4888</v>
      </c>
      <c r="AH992" t="s">
        <v>5940</v>
      </c>
      <c r="AI992">
        <v>2307254</v>
      </c>
      <c r="AJ992" t="s">
        <v>4888</v>
      </c>
      <c r="AK992">
        <v>183</v>
      </c>
      <c r="AL992">
        <v>2307254</v>
      </c>
      <c r="AM992" t="s">
        <v>4888</v>
      </c>
      <c r="AN992" t="s">
        <v>5940</v>
      </c>
      <c r="AO992">
        <v>0</v>
      </c>
      <c r="AP992">
        <v>2308005</v>
      </c>
      <c r="AQ992" t="s">
        <v>4898</v>
      </c>
      <c r="AR992">
        <v>1600</v>
      </c>
    </row>
    <row r="993" spans="1:44" x14ac:dyDescent="0.25">
      <c r="A993">
        <v>4313490</v>
      </c>
      <c r="B993">
        <v>1</v>
      </c>
      <c r="C993" t="s">
        <v>894</v>
      </c>
      <c r="D993" t="s">
        <v>2587</v>
      </c>
      <c r="E993">
        <v>2400</v>
      </c>
      <c r="F993">
        <v>1769</v>
      </c>
      <c r="G993">
        <v>1200</v>
      </c>
      <c r="H993" t="s">
        <v>5940</v>
      </c>
      <c r="I993">
        <v>48</v>
      </c>
      <c r="J993">
        <v>64</v>
      </c>
      <c r="K993">
        <v>3000</v>
      </c>
      <c r="L993">
        <v>6075</v>
      </c>
      <c r="M993">
        <v>8925</v>
      </c>
      <c r="N993">
        <v>0</v>
      </c>
      <c r="O993">
        <v>60</v>
      </c>
      <c r="P993">
        <v>128</v>
      </c>
      <c r="R993">
        <v>4313490</v>
      </c>
      <c r="S993">
        <v>2400</v>
      </c>
      <c r="T993">
        <v>1769</v>
      </c>
      <c r="U993">
        <v>1200</v>
      </c>
      <c r="V993" t="s">
        <v>5940</v>
      </c>
      <c r="W993">
        <v>48</v>
      </c>
      <c r="X993">
        <v>64</v>
      </c>
      <c r="Z993">
        <v>2307304</v>
      </c>
      <c r="AB993" t="s">
        <v>5940</v>
      </c>
      <c r="AC993">
        <v>2307304</v>
      </c>
      <c r="AD993" t="s">
        <v>4889</v>
      </c>
      <c r="AE993">
        <v>221</v>
      </c>
      <c r="AF993">
        <v>2307304</v>
      </c>
      <c r="AG993" t="s">
        <v>4889</v>
      </c>
      <c r="AH993">
        <v>450</v>
      </c>
      <c r="AI993">
        <v>2307304</v>
      </c>
      <c r="AJ993" t="s">
        <v>4889</v>
      </c>
      <c r="AK993">
        <v>148</v>
      </c>
      <c r="AL993">
        <v>2307304</v>
      </c>
      <c r="AM993" t="s">
        <v>4889</v>
      </c>
      <c r="AN993" t="s">
        <v>5940</v>
      </c>
      <c r="AO993">
        <v>0</v>
      </c>
      <c r="AP993">
        <v>2308104</v>
      </c>
      <c r="AQ993" t="s">
        <v>4899</v>
      </c>
      <c r="AR993">
        <v>3571</v>
      </c>
    </row>
    <row r="994" spans="1:44" x14ac:dyDescent="0.25">
      <c r="A994">
        <v>4313391</v>
      </c>
      <c r="B994">
        <v>1</v>
      </c>
      <c r="C994" t="s">
        <v>894</v>
      </c>
      <c r="D994" t="s">
        <v>2582</v>
      </c>
      <c r="E994">
        <v>1176</v>
      </c>
      <c r="F994">
        <v>2592</v>
      </c>
      <c r="G994">
        <v>783</v>
      </c>
      <c r="H994" t="s">
        <v>5940</v>
      </c>
      <c r="I994">
        <v>12726</v>
      </c>
      <c r="J994">
        <v>60</v>
      </c>
      <c r="K994">
        <v>1176</v>
      </c>
      <c r="L994">
        <v>5184</v>
      </c>
      <c r="M994">
        <v>5016</v>
      </c>
      <c r="N994">
        <v>0</v>
      </c>
      <c r="O994">
        <v>14238</v>
      </c>
      <c r="P994">
        <v>60</v>
      </c>
      <c r="R994">
        <v>4313391</v>
      </c>
      <c r="S994">
        <v>1176</v>
      </c>
      <c r="T994">
        <v>2592</v>
      </c>
      <c r="U994">
        <v>783</v>
      </c>
      <c r="V994" t="s">
        <v>5940</v>
      </c>
      <c r="W994">
        <v>12726</v>
      </c>
      <c r="X994">
        <v>60</v>
      </c>
      <c r="Z994">
        <v>2307403</v>
      </c>
      <c r="AB994">
        <v>14</v>
      </c>
      <c r="AC994">
        <v>2307403</v>
      </c>
      <c r="AD994" t="s">
        <v>4890</v>
      </c>
      <c r="AE994">
        <v>232</v>
      </c>
      <c r="AF994">
        <v>2307403</v>
      </c>
      <c r="AG994" t="s">
        <v>4890</v>
      </c>
      <c r="AH994">
        <v>200</v>
      </c>
      <c r="AI994">
        <v>2307403</v>
      </c>
      <c r="AJ994" t="s">
        <v>4890</v>
      </c>
      <c r="AK994">
        <v>350</v>
      </c>
      <c r="AL994">
        <v>2307403</v>
      </c>
      <c r="AM994" t="s">
        <v>4890</v>
      </c>
      <c r="AN994" t="s">
        <v>5940</v>
      </c>
      <c r="AO994">
        <v>0</v>
      </c>
      <c r="AP994">
        <v>2308203</v>
      </c>
      <c r="AQ994" t="s">
        <v>4900</v>
      </c>
      <c r="AR994">
        <v>300</v>
      </c>
    </row>
    <row r="995" spans="1:44" x14ac:dyDescent="0.25">
      <c r="A995">
        <v>4313409</v>
      </c>
      <c r="B995">
        <v>1</v>
      </c>
      <c r="C995" t="s">
        <v>894</v>
      </c>
      <c r="D995" t="s">
        <v>2583</v>
      </c>
      <c r="E995">
        <v>4480</v>
      </c>
      <c r="F995">
        <v>50</v>
      </c>
      <c r="G995">
        <v>336</v>
      </c>
      <c r="H995" t="s">
        <v>5940</v>
      </c>
      <c r="I995" t="s">
        <v>5940</v>
      </c>
      <c r="J995">
        <v>84</v>
      </c>
      <c r="K995">
        <v>12800</v>
      </c>
      <c r="L995">
        <v>125</v>
      </c>
      <c r="M995">
        <v>2925</v>
      </c>
      <c r="N995">
        <v>0</v>
      </c>
      <c r="O995">
        <v>0</v>
      </c>
      <c r="P995">
        <v>136</v>
      </c>
      <c r="R995">
        <v>4313409</v>
      </c>
      <c r="S995">
        <v>4480</v>
      </c>
      <c r="T995">
        <v>50</v>
      </c>
      <c r="U995">
        <v>336</v>
      </c>
      <c r="V995" t="s">
        <v>5940</v>
      </c>
      <c r="W995" t="s">
        <v>5940</v>
      </c>
      <c r="X995">
        <v>84</v>
      </c>
      <c r="Z995">
        <v>2307502</v>
      </c>
      <c r="AB995">
        <v>30</v>
      </c>
      <c r="AC995">
        <v>2307502</v>
      </c>
      <c r="AD995" t="s">
        <v>4891</v>
      </c>
      <c r="AE995">
        <v>2044</v>
      </c>
      <c r="AF995">
        <v>2307502</v>
      </c>
      <c r="AG995" t="s">
        <v>4891</v>
      </c>
      <c r="AH995">
        <v>7400</v>
      </c>
      <c r="AI995">
        <v>2307502</v>
      </c>
      <c r="AJ995" t="s">
        <v>4891</v>
      </c>
      <c r="AK995">
        <v>352</v>
      </c>
      <c r="AL995">
        <v>2307502</v>
      </c>
      <c r="AM995" t="s">
        <v>4891</v>
      </c>
      <c r="AN995" t="s">
        <v>5940</v>
      </c>
      <c r="AO995">
        <v>0</v>
      </c>
      <c r="AP995">
        <v>2308302</v>
      </c>
      <c r="AQ995" t="s">
        <v>4901</v>
      </c>
      <c r="AR995">
        <v>644</v>
      </c>
    </row>
    <row r="996" spans="1:44" x14ac:dyDescent="0.25">
      <c r="A996">
        <v>4313425</v>
      </c>
      <c r="B996">
        <v>1</v>
      </c>
      <c r="C996" t="s">
        <v>894</v>
      </c>
      <c r="D996" t="s">
        <v>2584</v>
      </c>
      <c r="E996">
        <v>675</v>
      </c>
      <c r="F996">
        <v>2438</v>
      </c>
      <c r="G996">
        <v>4253</v>
      </c>
      <c r="H996" t="s">
        <v>5940</v>
      </c>
      <c r="I996">
        <v>3</v>
      </c>
      <c r="J996">
        <v>56</v>
      </c>
      <c r="K996">
        <v>2400</v>
      </c>
      <c r="L996">
        <v>14520</v>
      </c>
      <c r="M996">
        <v>10710</v>
      </c>
      <c r="N996">
        <v>0</v>
      </c>
      <c r="O996">
        <v>6</v>
      </c>
      <c r="P996">
        <v>41</v>
      </c>
      <c r="R996">
        <v>4313425</v>
      </c>
      <c r="S996">
        <v>675</v>
      </c>
      <c r="T996">
        <v>2438</v>
      </c>
      <c r="U996">
        <v>4253</v>
      </c>
      <c r="V996" t="s">
        <v>5940</v>
      </c>
      <c r="W996">
        <v>3</v>
      </c>
      <c r="X996">
        <v>56</v>
      </c>
      <c r="Z996">
        <v>2307601</v>
      </c>
      <c r="AB996">
        <v>714</v>
      </c>
      <c r="AC996">
        <v>2307601</v>
      </c>
      <c r="AD996" t="s">
        <v>4892</v>
      </c>
      <c r="AE996">
        <v>6000</v>
      </c>
      <c r="AF996">
        <v>2307601</v>
      </c>
      <c r="AG996" t="s">
        <v>4892</v>
      </c>
      <c r="AH996" t="s">
        <v>5940</v>
      </c>
      <c r="AI996">
        <v>2307601</v>
      </c>
      <c r="AJ996" t="s">
        <v>4892</v>
      </c>
      <c r="AK996">
        <v>1356</v>
      </c>
      <c r="AL996">
        <v>2307601</v>
      </c>
      <c r="AM996" t="s">
        <v>4892</v>
      </c>
      <c r="AN996">
        <v>630</v>
      </c>
      <c r="AO996">
        <v>0</v>
      </c>
      <c r="AP996">
        <v>2308351</v>
      </c>
      <c r="AQ996" t="s">
        <v>4902</v>
      </c>
      <c r="AR996">
        <v>3336</v>
      </c>
    </row>
    <row r="997" spans="1:44" x14ac:dyDescent="0.25">
      <c r="A997">
        <v>4313441</v>
      </c>
      <c r="B997">
        <v>1</v>
      </c>
      <c r="C997" t="s">
        <v>894</v>
      </c>
      <c r="D997" t="s">
        <v>2585</v>
      </c>
      <c r="E997">
        <v>1600</v>
      </c>
      <c r="F997">
        <v>1368</v>
      </c>
      <c r="G997">
        <v>2340</v>
      </c>
      <c r="H997" t="s">
        <v>5940</v>
      </c>
      <c r="I997">
        <v>36</v>
      </c>
      <c r="J997">
        <v>46</v>
      </c>
      <c r="K997">
        <v>2400</v>
      </c>
      <c r="L997">
        <v>1800</v>
      </c>
      <c r="M997">
        <v>7680</v>
      </c>
      <c r="N997">
        <v>0</v>
      </c>
      <c r="O997">
        <v>40</v>
      </c>
      <c r="P997">
        <v>56</v>
      </c>
      <c r="R997">
        <v>4313441</v>
      </c>
      <c r="S997">
        <v>1600</v>
      </c>
      <c r="T997">
        <v>1368</v>
      </c>
      <c r="U997">
        <v>2340</v>
      </c>
      <c r="V997" t="s">
        <v>5940</v>
      </c>
      <c r="W997">
        <v>36</v>
      </c>
      <c r="X997">
        <v>46</v>
      </c>
      <c r="Z997">
        <v>2307635</v>
      </c>
      <c r="AB997" t="s">
        <v>5940</v>
      </c>
      <c r="AC997">
        <v>2307635</v>
      </c>
      <c r="AD997" t="s">
        <v>4893</v>
      </c>
      <c r="AE997" t="s">
        <v>5940</v>
      </c>
      <c r="AF997">
        <v>2307635</v>
      </c>
      <c r="AG997" t="s">
        <v>4893</v>
      </c>
      <c r="AH997">
        <v>1008</v>
      </c>
      <c r="AI997">
        <v>2307635</v>
      </c>
      <c r="AJ997" t="s">
        <v>4893</v>
      </c>
      <c r="AK997">
        <v>355</v>
      </c>
      <c r="AL997">
        <v>2307635</v>
      </c>
      <c r="AM997" t="s">
        <v>4893</v>
      </c>
      <c r="AN997" t="s">
        <v>5940</v>
      </c>
      <c r="AO997">
        <v>0</v>
      </c>
      <c r="AP997">
        <v>2308377</v>
      </c>
      <c r="AQ997" t="s">
        <v>4903</v>
      </c>
      <c r="AR997">
        <v>622</v>
      </c>
    </row>
    <row r="998" spans="1:44" x14ac:dyDescent="0.25">
      <c r="A998">
        <v>4313466</v>
      </c>
      <c r="B998">
        <v>1</v>
      </c>
      <c r="C998" t="s">
        <v>894</v>
      </c>
      <c r="D998" t="s">
        <v>2586</v>
      </c>
      <c r="E998">
        <v>1225</v>
      </c>
      <c r="F998">
        <v>1080</v>
      </c>
      <c r="G998">
        <v>1056</v>
      </c>
      <c r="H998" t="s">
        <v>5940</v>
      </c>
      <c r="I998">
        <v>2</v>
      </c>
      <c r="J998">
        <v>12</v>
      </c>
      <c r="K998">
        <v>1200</v>
      </c>
      <c r="L998">
        <v>7200</v>
      </c>
      <c r="M998">
        <v>10260</v>
      </c>
      <c r="N998">
        <v>0</v>
      </c>
      <c r="O998">
        <v>5</v>
      </c>
      <c r="P998">
        <v>36</v>
      </c>
      <c r="R998">
        <v>4313466</v>
      </c>
      <c r="S998">
        <v>1225</v>
      </c>
      <c r="T998">
        <v>1080</v>
      </c>
      <c r="U998">
        <v>1056</v>
      </c>
      <c r="V998" t="s">
        <v>5940</v>
      </c>
      <c r="W998">
        <v>2</v>
      </c>
      <c r="X998">
        <v>12</v>
      </c>
      <c r="Z998">
        <v>2307650</v>
      </c>
      <c r="AB998" t="s">
        <v>5940</v>
      </c>
      <c r="AC998">
        <v>2307650</v>
      </c>
      <c r="AD998" t="s">
        <v>4894</v>
      </c>
      <c r="AE998">
        <v>4</v>
      </c>
      <c r="AF998">
        <v>2307650</v>
      </c>
      <c r="AG998" t="s">
        <v>4894</v>
      </c>
      <c r="AH998">
        <v>16733</v>
      </c>
      <c r="AI998">
        <v>2307650</v>
      </c>
      <c r="AJ998" t="s">
        <v>4894</v>
      </c>
      <c r="AK998">
        <v>22</v>
      </c>
      <c r="AL998">
        <v>2307650</v>
      </c>
      <c r="AM998" t="s">
        <v>4894</v>
      </c>
      <c r="AN998" t="s">
        <v>5940</v>
      </c>
      <c r="AO998">
        <v>0</v>
      </c>
      <c r="AP998">
        <v>2308401</v>
      </c>
      <c r="AQ998" t="s">
        <v>4904</v>
      </c>
      <c r="AR998">
        <v>390</v>
      </c>
    </row>
    <row r="999" spans="1:44" x14ac:dyDescent="0.25">
      <c r="A999">
        <v>4313508</v>
      </c>
      <c r="B999">
        <v>1</v>
      </c>
      <c r="C999" t="s">
        <v>894</v>
      </c>
      <c r="D999" t="s">
        <v>2588</v>
      </c>
      <c r="E999">
        <v>3000</v>
      </c>
      <c r="F999" t="s">
        <v>5940</v>
      </c>
      <c r="G999">
        <v>473</v>
      </c>
      <c r="H999" t="s">
        <v>5940</v>
      </c>
      <c r="I999">
        <v>26197</v>
      </c>
      <c r="J999">
        <v>110</v>
      </c>
      <c r="K999">
        <v>5400</v>
      </c>
      <c r="L999">
        <v>0</v>
      </c>
      <c r="M999">
        <v>630</v>
      </c>
      <c r="N999">
        <v>0</v>
      </c>
      <c r="O999">
        <v>18000</v>
      </c>
      <c r="P999">
        <v>132</v>
      </c>
      <c r="R999">
        <v>4313508</v>
      </c>
      <c r="S999">
        <v>3000</v>
      </c>
      <c r="T999" t="s">
        <v>5940</v>
      </c>
      <c r="U999">
        <v>473</v>
      </c>
      <c r="V999" t="s">
        <v>5940</v>
      </c>
      <c r="W999">
        <v>26197</v>
      </c>
      <c r="X999">
        <v>110</v>
      </c>
      <c r="Z999">
        <v>2307700</v>
      </c>
      <c r="AB999" t="s">
        <v>5940</v>
      </c>
      <c r="AC999">
        <v>2307700</v>
      </c>
      <c r="AD999" t="s">
        <v>4895</v>
      </c>
      <c r="AE999">
        <v>168</v>
      </c>
      <c r="AF999">
        <v>2307700</v>
      </c>
      <c r="AG999" t="s">
        <v>4895</v>
      </c>
      <c r="AH999">
        <v>13068</v>
      </c>
      <c r="AI999">
        <v>2307700</v>
      </c>
      <c r="AJ999" t="s">
        <v>4895</v>
      </c>
      <c r="AK999">
        <v>125</v>
      </c>
      <c r="AL999">
        <v>2307700</v>
      </c>
      <c r="AM999" t="s">
        <v>4895</v>
      </c>
      <c r="AN999" t="s">
        <v>5940</v>
      </c>
      <c r="AO999">
        <v>0</v>
      </c>
      <c r="AP999">
        <v>2308500</v>
      </c>
      <c r="AQ999" t="s">
        <v>4905</v>
      </c>
      <c r="AR999">
        <v>3288</v>
      </c>
    </row>
    <row r="1000" spans="1:44" x14ac:dyDescent="0.25">
      <c r="A1000">
        <v>4313607</v>
      </c>
      <c r="B1000">
        <v>1</v>
      </c>
      <c r="C1000" t="s">
        <v>894</v>
      </c>
      <c r="D1000" t="s">
        <v>2589</v>
      </c>
      <c r="E1000">
        <v>2800</v>
      </c>
      <c r="F1000">
        <v>1320</v>
      </c>
      <c r="G1000">
        <v>5550</v>
      </c>
      <c r="H1000" t="s">
        <v>5940</v>
      </c>
      <c r="I1000" t="s">
        <v>5940</v>
      </c>
      <c r="J1000">
        <v>135</v>
      </c>
      <c r="K1000">
        <v>3600</v>
      </c>
      <c r="L1000">
        <v>7920</v>
      </c>
      <c r="M1000">
        <v>14760</v>
      </c>
      <c r="N1000">
        <v>0</v>
      </c>
      <c r="O1000">
        <v>23</v>
      </c>
      <c r="P1000">
        <v>210</v>
      </c>
      <c r="R1000">
        <v>4313607</v>
      </c>
      <c r="S1000">
        <v>2800</v>
      </c>
      <c r="T1000">
        <v>1320</v>
      </c>
      <c r="U1000">
        <v>5550</v>
      </c>
      <c r="V1000" t="s">
        <v>5940</v>
      </c>
      <c r="W1000" t="s">
        <v>5940</v>
      </c>
      <c r="X1000">
        <v>135</v>
      </c>
      <c r="Z1000">
        <v>2307809</v>
      </c>
      <c r="AB1000" t="s">
        <v>5940</v>
      </c>
      <c r="AC1000">
        <v>2307809</v>
      </c>
      <c r="AD1000" t="s">
        <v>4896</v>
      </c>
      <c r="AE1000" t="s">
        <v>5940</v>
      </c>
      <c r="AF1000">
        <v>2307809</v>
      </c>
      <c r="AG1000" t="s">
        <v>4896</v>
      </c>
      <c r="AH1000" t="s">
        <v>5940</v>
      </c>
      <c r="AI1000">
        <v>2307809</v>
      </c>
      <c r="AJ1000" t="s">
        <v>4896</v>
      </c>
      <c r="AK1000">
        <v>323</v>
      </c>
      <c r="AL1000">
        <v>2307809</v>
      </c>
      <c r="AM1000" t="s">
        <v>4896</v>
      </c>
      <c r="AN1000" t="s">
        <v>5940</v>
      </c>
      <c r="AO1000">
        <v>0</v>
      </c>
      <c r="AP1000">
        <v>2308609</v>
      </c>
      <c r="AQ1000" t="s">
        <v>4906</v>
      </c>
      <c r="AR1000">
        <v>1085</v>
      </c>
    </row>
    <row r="1001" spans="1:44" x14ac:dyDescent="0.25">
      <c r="A1001">
        <v>4313656</v>
      </c>
      <c r="B1001">
        <v>1</v>
      </c>
      <c r="C1001" t="s">
        <v>894</v>
      </c>
      <c r="D1001" t="s">
        <v>2590</v>
      </c>
      <c r="E1001">
        <v>90</v>
      </c>
      <c r="F1001" t="s">
        <v>5940</v>
      </c>
      <c r="G1001">
        <v>350</v>
      </c>
      <c r="H1001" t="s">
        <v>5940</v>
      </c>
      <c r="I1001">
        <v>126997</v>
      </c>
      <c r="J1001">
        <v>41</v>
      </c>
      <c r="K1001">
        <v>84</v>
      </c>
      <c r="L1001">
        <v>0</v>
      </c>
      <c r="M1001">
        <v>225</v>
      </c>
      <c r="N1001">
        <v>0</v>
      </c>
      <c r="O1001">
        <v>115944</v>
      </c>
      <c r="P1001">
        <v>38</v>
      </c>
      <c r="R1001">
        <v>4313656</v>
      </c>
      <c r="S1001">
        <v>90</v>
      </c>
      <c r="T1001" t="s">
        <v>5940</v>
      </c>
      <c r="U1001">
        <v>350</v>
      </c>
      <c r="V1001" t="s">
        <v>5940</v>
      </c>
      <c r="W1001">
        <v>126997</v>
      </c>
      <c r="X1001">
        <v>41</v>
      </c>
      <c r="Z1001">
        <v>2307908</v>
      </c>
      <c r="AB1001" t="s">
        <v>5940</v>
      </c>
      <c r="AC1001">
        <v>2307908</v>
      </c>
      <c r="AD1001" t="s">
        <v>4897</v>
      </c>
      <c r="AE1001">
        <v>75</v>
      </c>
      <c r="AF1001">
        <v>2307908</v>
      </c>
      <c r="AG1001" t="s">
        <v>4897</v>
      </c>
      <c r="AH1001" t="s">
        <v>5940</v>
      </c>
      <c r="AI1001">
        <v>2307908</v>
      </c>
      <c r="AJ1001" t="s">
        <v>4897</v>
      </c>
      <c r="AK1001">
        <v>150</v>
      </c>
      <c r="AL1001">
        <v>2307908</v>
      </c>
      <c r="AM1001" t="s">
        <v>4897</v>
      </c>
      <c r="AN1001" t="s">
        <v>5940</v>
      </c>
      <c r="AO1001">
        <v>0</v>
      </c>
      <c r="AP1001">
        <v>2308708</v>
      </c>
      <c r="AQ1001" t="s">
        <v>4907</v>
      </c>
      <c r="AR1001">
        <v>864</v>
      </c>
    </row>
    <row r="1002" spans="1:44" x14ac:dyDescent="0.25">
      <c r="A1002">
        <v>4313706</v>
      </c>
      <c r="B1002">
        <v>1</v>
      </c>
      <c r="C1002" t="s">
        <v>894</v>
      </c>
      <c r="D1002" t="s">
        <v>2591</v>
      </c>
      <c r="E1002">
        <v>4000</v>
      </c>
      <c r="F1002">
        <v>49680</v>
      </c>
      <c r="G1002">
        <v>11200</v>
      </c>
      <c r="H1002" t="s">
        <v>5940</v>
      </c>
      <c r="I1002">
        <v>476</v>
      </c>
      <c r="J1002">
        <v>300</v>
      </c>
      <c r="K1002">
        <v>6400</v>
      </c>
      <c r="L1002">
        <v>194400</v>
      </c>
      <c r="M1002">
        <v>61200</v>
      </c>
      <c r="N1002">
        <v>0</v>
      </c>
      <c r="O1002">
        <v>800</v>
      </c>
      <c r="P1002">
        <v>680</v>
      </c>
      <c r="R1002">
        <v>4313706</v>
      </c>
      <c r="S1002">
        <v>4000</v>
      </c>
      <c r="T1002">
        <v>49680</v>
      </c>
      <c r="U1002">
        <v>11200</v>
      </c>
      <c r="V1002" t="s">
        <v>5940</v>
      </c>
      <c r="W1002">
        <v>476</v>
      </c>
      <c r="X1002">
        <v>300</v>
      </c>
      <c r="Z1002">
        <v>2308005</v>
      </c>
      <c r="AB1002" t="s">
        <v>5940</v>
      </c>
      <c r="AC1002">
        <v>2308005</v>
      </c>
      <c r="AD1002" t="s">
        <v>4898</v>
      </c>
      <c r="AE1002">
        <v>81</v>
      </c>
      <c r="AF1002">
        <v>2308005</v>
      </c>
      <c r="AG1002" t="s">
        <v>4898</v>
      </c>
      <c r="AH1002">
        <v>1815</v>
      </c>
      <c r="AI1002">
        <v>2308005</v>
      </c>
      <c r="AJ1002" t="s">
        <v>4898</v>
      </c>
      <c r="AK1002">
        <v>1369</v>
      </c>
      <c r="AL1002">
        <v>2308005</v>
      </c>
      <c r="AM1002" t="s">
        <v>4898</v>
      </c>
      <c r="AN1002" t="s">
        <v>5940</v>
      </c>
      <c r="AO1002">
        <v>0</v>
      </c>
      <c r="AP1002">
        <v>2308807</v>
      </c>
      <c r="AQ1002" t="s">
        <v>4908</v>
      </c>
      <c r="AR1002">
        <v>300</v>
      </c>
    </row>
    <row r="1003" spans="1:44" x14ac:dyDescent="0.25">
      <c r="A1003">
        <v>4313805</v>
      </c>
      <c r="B1003">
        <v>1</v>
      </c>
      <c r="C1003" t="s">
        <v>894</v>
      </c>
      <c r="D1003" t="s">
        <v>2592</v>
      </c>
      <c r="E1003">
        <v>16100</v>
      </c>
      <c r="F1003">
        <v>713</v>
      </c>
      <c r="G1003">
        <v>6300</v>
      </c>
      <c r="H1003" t="s">
        <v>5940</v>
      </c>
      <c r="I1003">
        <v>120</v>
      </c>
      <c r="J1003">
        <v>294</v>
      </c>
      <c r="K1003">
        <v>16100</v>
      </c>
      <c r="L1003">
        <v>1728</v>
      </c>
      <c r="M1003">
        <v>12675</v>
      </c>
      <c r="N1003">
        <v>0</v>
      </c>
      <c r="O1003">
        <v>120</v>
      </c>
      <c r="P1003">
        <v>171</v>
      </c>
      <c r="R1003">
        <v>4313805</v>
      </c>
      <c r="S1003">
        <v>16100</v>
      </c>
      <c r="T1003">
        <v>713</v>
      </c>
      <c r="U1003">
        <v>6300</v>
      </c>
      <c r="V1003" t="s">
        <v>5940</v>
      </c>
      <c r="W1003">
        <v>120</v>
      </c>
      <c r="X1003">
        <v>294</v>
      </c>
      <c r="Z1003">
        <v>2308104</v>
      </c>
      <c r="AB1003">
        <v>225</v>
      </c>
      <c r="AC1003">
        <v>2308104</v>
      </c>
      <c r="AD1003" t="s">
        <v>4899</v>
      </c>
      <c r="AE1003">
        <v>143</v>
      </c>
      <c r="AF1003">
        <v>2308104</v>
      </c>
      <c r="AG1003" t="s">
        <v>4899</v>
      </c>
      <c r="AH1003">
        <v>3360</v>
      </c>
      <c r="AI1003">
        <v>2308104</v>
      </c>
      <c r="AJ1003" t="s">
        <v>4899</v>
      </c>
      <c r="AK1003">
        <v>1212</v>
      </c>
      <c r="AL1003">
        <v>2308104</v>
      </c>
      <c r="AM1003" t="s">
        <v>4899</v>
      </c>
      <c r="AN1003" t="s">
        <v>5940</v>
      </c>
      <c r="AO1003">
        <v>0</v>
      </c>
      <c r="AP1003">
        <v>2308906</v>
      </c>
      <c r="AQ1003" t="s">
        <v>4909</v>
      </c>
      <c r="AR1003">
        <v>256</v>
      </c>
    </row>
    <row r="1004" spans="1:44" x14ac:dyDescent="0.25">
      <c r="A1004">
        <v>4313904</v>
      </c>
      <c r="B1004">
        <v>1</v>
      </c>
      <c r="C1004" t="s">
        <v>894</v>
      </c>
      <c r="D1004" t="s">
        <v>2593</v>
      </c>
      <c r="E1004">
        <v>750</v>
      </c>
      <c r="F1004">
        <v>16740</v>
      </c>
      <c r="G1004">
        <v>5564</v>
      </c>
      <c r="H1004" t="s">
        <v>5940</v>
      </c>
      <c r="I1004">
        <v>10</v>
      </c>
      <c r="J1004">
        <v>24</v>
      </c>
      <c r="K1004">
        <v>2000</v>
      </c>
      <c r="L1004">
        <v>57420</v>
      </c>
      <c r="M1004">
        <v>12600</v>
      </c>
      <c r="N1004">
        <v>0</v>
      </c>
      <c r="O1004">
        <v>9</v>
      </c>
      <c r="P1004">
        <v>55</v>
      </c>
      <c r="R1004">
        <v>4313904</v>
      </c>
      <c r="S1004">
        <v>750</v>
      </c>
      <c r="T1004">
        <v>16740</v>
      </c>
      <c r="U1004">
        <v>5564</v>
      </c>
      <c r="V1004" t="s">
        <v>5940</v>
      </c>
      <c r="W1004">
        <v>10</v>
      </c>
      <c r="X1004">
        <v>24</v>
      </c>
      <c r="Z1004">
        <v>2308203</v>
      </c>
      <c r="AB1004" t="s">
        <v>5940</v>
      </c>
      <c r="AC1004">
        <v>2308203</v>
      </c>
      <c r="AD1004" t="s">
        <v>4900</v>
      </c>
      <c r="AE1004" t="s">
        <v>5940</v>
      </c>
      <c r="AF1004">
        <v>2308203</v>
      </c>
      <c r="AG1004" t="s">
        <v>4900</v>
      </c>
      <c r="AH1004">
        <v>10710</v>
      </c>
      <c r="AI1004">
        <v>2308203</v>
      </c>
      <c r="AJ1004" t="s">
        <v>4900</v>
      </c>
      <c r="AK1004">
        <v>295</v>
      </c>
      <c r="AL1004">
        <v>2308203</v>
      </c>
      <c r="AM1004" t="s">
        <v>4900</v>
      </c>
      <c r="AN1004" t="s">
        <v>5940</v>
      </c>
      <c r="AO1004">
        <v>0</v>
      </c>
      <c r="AP1004">
        <v>2309003</v>
      </c>
      <c r="AQ1004" t="s">
        <v>4910</v>
      </c>
      <c r="AR1004">
        <v>305</v>
      </c>
    </row>
    <row r="1005" spans="1:44" x14ac:dyDescent="0.25">
      <c r="A1005">
        <v>4313953</v>
      </c>
      <c r="B1005">
        <v>1</v>
      </c>
      <c r="C1005" t="s">
        <v>894</v>
      </c>
      <c r="D1005" t="s">
        <v>2594</v>
      </c>
      <c r="E1005" t="s">
        <v>5940</v>
      </c>
      <c r="F1005">
        <v>8640</v>
      </c>
      <c r="G1005">
        <v>550</v>
      </c>
      <c r="H1005" t="s">
        <v>5940</v>
      </c>
      <c r="I1005">
        <v>27313</v>
      </c>
      <c r="J1005">
        <v>6</v>
      </c>
      <c r="K1005">
        <v>0</v>
      </c>
      <c r="L1005">
        <v>21600</v>
      </c>
      <c r="M1005">
        <v>2400</v>
      </c>
      <c r="N1005">
        <v>0</v>
      </c>
      <c r="O1005">
        <v>32500</v>
      </c>
      <c r="P1005">
        <v>61</v>
      </c>
      <c r="R1005">
        <v>4313953</v>
      </c>
      <c r="S1005" t="s">
        <v>5940</v>
      </c>
      <c r="T1005">
        <v>8640</v>
      </c>
      <c r="U1005">
        <v>550</v>
      </c>
      <c r="V1005" t="s">
        <v>5940</v>
      </c>
      <c r="W1005">
        <v>27313</v>
      </c>
      <c r="X1005">
        <v>6</v>
      </c>
      <c r="Z1005">
        <v>2308302</v>
      </c>
      <c r="AB1005">
        <v>32</v>
      </c>
      <c r="AC1005">
        <v>2308302</v>
      </c>
      <c r="AD1005" t="s">
        <v>4901</v>
      </c>
      <c r="AE1005">
        <v>88</v>
      </c>
      <c r="AF1005">
        <v>2308302</v>
      </c>
      <c r="AG1005" t="s">
        <v>4901</v>
      </c>
      <c r="AH1005">
        <v>2520</v>
      </c>
      <c r="AI1005">
        <v>2308302</v>
      </c>
      <c r="AJ1005" t="s">
        <v>4901</v>
      </c>
      <c r="AK1005">
        <v>175</v>
      </c>
      <c r="AL1005">
        <v>2308302</v>
      </c>
      <c r="AM1005" t="s">
        <v>4901</v>
      </c>
      <c r="AN1005" t="s">
        <v>5940</v>
      </c>
      <c r="AO1005">
        <v>0</v>
      </c>
      <c r="AP1005">
        <v>2309102</v>
      </c>
      <c r="AQ1005" t="s">
        <v>4911</v>
      </c>
      <c r="AR1005">
        <v>676</v>
      </c>
    </row>
    <row r="1006" spans="1:44" x14ac:dyDescent="0.25">
      <c r="A1006">
        <v>4314001</v>
      </c>
      <c r="B1006">
        <v>1</v>
      </c>
      <c r="C1006" t="s">
        <v>894</v>
      </c>
      <c r="D1006" t="s">
        <v>2595</v>
      </c>
      <c r="E1006">
        <v>960</v>
      </c>
      <c r="F1006">
        <v>405</v>
      </c>
      <c r="G1006">
        <v>5040</v>
      </c>
      <c r="H1006" t="s">
        <v>5940</v>
      </c>
      <c r="I1006" t="s">
        <v>5940</v>
      </c>
      <c r="J1006">
        <v>60</v>
      </c>
      <c r="K1006">
        <v>1600</v>
      </c>
      <c r="L1006">
        <v>1350</v>
      </c>
      <c r="M1006">
        <v>25200</v>
      </c>
      <c r="N1006">
        <v>0</v>
      </c>
      <c r="O1006">
        <v>0</v>
      </c>
      <c r="P1006">
        <v>41</v>
      </c>
      <c r="R1006">
        <v>4314001</v>
      </c>
      <c r="S1006">
        <v>960</v>
      </c>
      <c r="T1006">
        <v>405</v>
      </c>
      <c r="U1006">
        <v>5040</v>
      </c>
      <c r="V1006" t="s">
        <v>5940</v>
      </c>
      <c r="W1006" t="s">
        <v>5940</v>
      </c>
      <c r="X1006">
        <v>60</v>
      </c>
      <c r="Z1006">
        <v>2308351</v>
      </c>
      <c r="AB1006">
        <v>324</v>
      </c>
      <c r="AC1006">
        <v>2308351</v>
      </c>
      <c r="AD1006" t="s">
        <v>4902</v>
      </c>
      <c r="AE1006">
        <v>162</v>
      </c>
      <c r="AF1006">
        <v>2308351</v>
      </c>
      <c r="AG1006" t="s">
        <v>4902</v>
      </c>
      <c r="AH1006">
        <v>286</v>
      </c>
      <c r="AI1006">
        <v>2308351</v>
      </c>
      <c r="AJ1006" t="s">
        <v>4902</v>
      </c>
      <c r="AK1006">
        <v>1032</v>
      </c>
      <c r="AL1006">
        <v>2308351</v>
      </c>
      <c r="AM1006" t="s">
        <v>4902</v>
      </c>
      <c r="AN1006" t="s">
        <v>5940</v>
      </c>
      <c r="AO1006">
        <v>0</v>
      </c>
      <c r="AP1006">
        <v>2309201</v>
      </c>
      <c r="AQ1006" t="s">
        <v>4912</v>
      </c>
      <c r="AR1006">
        <v>851</v>
      </c>
    </row>
    <row r="1007" spans="1:44" x14ac:dyDescent="0.25">
      <c r="A1007">
        <v>4314027</v>
      </c>
      <c r="B1007">
        <v>1</v>
      </c>
      <c r="C1007" t="s">
        <v>894</v>
      </c>
      <c r="D1007" t="s">
        <v>2596</v>
      </c>
      <c r="E1007">
        <v>2000</v>
      </c>
      <c r="F1007">
        <v>643</v>
      </c>
      <c r="G1007">
        <v>1536</v>
      </c>
      <c r="H1007" t="s">
        <v>5940</v>
      </c>
      <c r="I1007">
        <v>21644</v>
      </c>
      <c r="J1007">
        <v>248</v>
      </c>
      <c r="K1007">
        <v>2000</v>
      </c>
      <c r="L1007">
        <v>2700</v>
      </c>
      <c r="M1007">
        <v>5780</v>
      </c>
      <c r="N1007">
        <v>0</v>
      </c>
      <c r="O1007">
        <v>30814</v>
      </c>
      <c r="P1007">
        <v>204</v>
      </c>
      <c r="R1007">
        <v>4314027</v>
      </c>
      <c r="S1007">
        <v>2000</v>
      </c>
      <c r="T1007">
        <v>643</v>
      </c>
      <c r="U1007">
        <v>1536</v>
      </c>
      <c r="V1007" t="s">
        <v>5940</v>
      </c>
      <c r="W1007">
        <v>21644</v>
      </c>
      <c r="X1007">
        <v>248</v>
      </c>
      <c r="Z1007">
        <v>2308377</v>
      </c>
      <c r="AB1007">
        <v>44</v>
      </c>
      <c r="AC1007">
        <v>2308377</v>
      </c>
      <c r="AD1007" t="s">
        <v>4903</v>
      </c>
      <c r="AE1007" t="s">
        <v>5940</v>
      </c>
      <c r="AF1007">
        <v>2308377</v>
      </c>
      <c r="AG1007" t="s">
        <v>4903</v>
      </c>
      <c r="AH1007" t="s">
        <v>5940</v>
      </c>
      <c r="AI1007">
        <v>2308377</v>
      </c>
      <c r="AJ1007" t="s">
        <v>4903</v>
      </c>
      <c r="AK1007">
        <v>517</v>
      </c>
      <c r="AL1007">
        <v>2308377</v>
      </c>
      <c r="AM1007" t="s">
        <v>4903</v>
      </c>
      <c r="AN1007" t="s">
        <v>5940</v>
      </c>
      <c r="AO1007">
        <v>0</v>
      </c>
      <c r="AP1007">
        <v>2309300</v>
      </c>
      <c r="AQ1007" t="s">
        <v>4913</v>
      </c>
      <c r="AR1007">
        <v>1672</v>
      </c>
    </row>
    <row r="1008" spans="1:44" x14ac:dyDescent="0.25">
      <c r="A1008">
        <v>4314035</v>
      </c>
      <c r="B1008">
        <v>1</v>
      </c>
      <c r="C1008" t="s">
        <v>894</v>
      </c>
      <c r="D1008" t="s">
        <v>2597</v>
      </c>
      <c r="E1008">
        <v>1080</v>
      </c>
      <c r="F1008" t="s">
        <v>5940</v>
      </c>
      <c r="G1008">
        <v>80</v>
      </c>
      <c r="H1008" t="s">
        <v>5940</v>
      </c>
      <c r="I1008" t="s">
        <v>5940</v>
      </c>
      <c r="J1008">
        <v>21</v>
      </c>
      <c r="K1008">
        <v>1350</v>
      </c>
      <c r="L1008">
        <v>0</v>
      </c>
      <c r="M1008">
        <v>375</v>
      </c>
      <c r="N1008">
        <v>0</v>
      </c>
      <c r="O1008">
        <v>0</v>
      </c>
      <c r="P1008">
        <v>24</v>
      </c>
      <c r="R1008">
        <v>4314035</v>
      </c>
      <c r="S1008">
        <v>1080</v>
      </c>
      <c r="T1008" t="s">
        <v>5940</v>
      </c>
      <c r="U1008">
        <v>80</v>
      </c>
      <c r="V1008" t="s">
        <v>5940</v>
      </c>
      <c r="W1008" t="s">
        <v>5940</v>
      </c>
      <c r="X1008">
        <v>21</v>
      </c>
      <c r="Z1008">
        <v>2308401</v>
      </c>
      <c r="AB1008" t="s">
        <v>5940</v>
      </c>
      <c r="AC1008">
        <v>2308401</v>
      </c>
      <c r="AD1008" t="s">
        <v>4904</v>
      </c>
      <c r="AE1008">
        <v>140</v>
      </c>
      <c r="AF1008">
        <v>2308401</v>
      </c>
      <c r="AG1008" t="s">
        <v>4904</v>
      </c>
      <c r="AH1008">
        <v>53550</v>
      </c>
      <c r="AI1008">
        <v>2308401</v>
      </c>
      <c r="AJ1008" t="s">
        <v>4904</v>
      </c>
      <c r="AK1008">
        <v>358</v>
      </c>
      <c r="AL1008">
        <v>2308401</v>
      </c>
      <c r="AM1008" t="s">
        <v>4904</v>
      </c>
      <c r="AN1008" t="s">
        <v>5940</v>
      </c>
      <c r="AO1008">
        <v>0</v>
      </c>
      <c r="AP1008">
        <v>2309409</v>
      </c>
      <c r="AQ1008" t="s">
        <v>4914</v>
      </c>
      <c r="AR1008">
        <v>4257</v>
      </c>
    </row>
    <row r="1009" spans="1:44" x14ac:dyDescent="0.25">
      <c r="A1009">
        <v>4314050</v>
      </c>
      <c r="B1009">
        <v>1</v>
      </c>
      <c r="C1009" t="s">
        <v>894</v>
      </c>
      <c r="D1009" t="s">
        <v>2598</v>
      </c>
      <c r="E1009">
        <v>280</v>
      </c>
      <c r="F1009">
        <v>2</v>
      </c>
      <c r="G1009">
        <v>259</v>
      </c>
      <c r="H1009" t="s">
        <v>5940</v>
      </c>
      <c r="I1009">
        <v>19</v>
      </c>
      <c r="J1009">
        <v>9</v>
      </c>
      <c r="K1009">
        <v>280</v>
      </c>
      <c r="L1009">
        <v>0</v>
      </c>
      <c r="M1009">
        <v>393</v>
      </c>
      <c r="N1009">
        <v>0</v>
      </c>
      <c r="O1009">
        <v>73</v>
      </c>
      <c r="P1009">
        <v>17</v>
      </c>
      <c r="R1009">
        <v>4314050</v>
      </c>
      <c r="S1009">
        <v>280</v>
      </c>
      <c r="T1009">
        <v>2</v>
      </c>
      <c r="U1009">
        <v>259</v>
      </c>
      <c r="V1009" t="s">
        <v>5940</v>
      </c>
      <c r="W1009">
        <v>19</v>
      </c>
      <c r="X1009">
        <v>9</v>
      </c>
      <c r="Z1009">
        <v>2308500</v>
      </c>
      <c r="AB1009">
        <v>409</v>
      </c>
      <c r="AC1009">
        <v>2308500</v>
      </c>
      <c r="AD1009" t="s">
        <v>4905</v>
      </c>
      <c r="AE1009">
        <v>54</v>
      </c>
      <c r="AF1009">
        <v>2308500</v>
      </c>
      <c r="AG1009" t="s">
        <v>4905</v>
      </c>
      <c r="AH1009">
        <v>1600</v>
      </c>
      <c r="AI1009">
        <v>2308500</v>
      </c>
      <c r="AJ1009" t="s">
        <v>4905</v>
      </c>
      <c r="AK1009">
        <v>1249</v>
      </c>
      <c r="AL1009">
        <v>2308500</v>
      </c>
      <c r="AM1009" t="s">
        <v>4905</v>
      </c>
      <c r="AN1009" t="s">
        <v>5940</v>
      </c>
      <c r="AO1009">
        <v>0</v>
      </c>
      <c r="AP1009">
        <v>2309458</v>
      </c>
      <c r="AQ1009" t="s">
        <v>4915</v>
      </c>
      <c r="AR1009">
        <v>1716</v>
      </c>
    </row>
    <row r="1010" spans="1:44" x14ac:dyDescent="0.25">
      <c r="A1010">
        <v>4314068</v>
      </c>
      <c r="B1010">
        <v>1</v>
      </c>
      <c r="C1010" t="s">
        <v>894</v>
      </c>
      <c r="D1010" t="s">
        <v>2599</v>
      </c>
      <c r="E1010" t="s">
        <v>5940</v>
      </c>
      <c r="F1010">
        <v>1652</v>
      </c>
      <c r="G1010">
        <v>945</v>
      </c>
      <c r="H1010" t="s">
        <v>5940</v>
      </c>
      <c r="I1010">
        <v>9</v>
      </c>
      <c r="J1010">
        <v>324</v>
      </c>
      <c r="K1010">
        <v>0</v>
      </c>
      <c r="L1010">
        <v>4560</v>
      </c>
      <c r="M1010">
        <v>6656</v>
      </c>
      <c r="N1010">
        <v>0</v>
      </c>
      <c r="O1010">
        <v>0</v>
      </c>
      <c r="P1010">
        <v>502</v>
      </c>
      <c r="R1010">
        <v>4314068</v>
      </c>
      <c r="S1010" t="s">
        <v>5940</v>
      </c>
      <c r="T1010">
        <v>1652</v>
      </c>
      <c r="U1010">
        <v>945</v>
      </c>
      <c r="V1010" t="s">
        <v>5940</v>
      </c>
      <c r="W1010">
        <v>9</v>
      </c>
      <c r="X1010">
        <v>324</v>
      </c>
      <c r="Z1010">
        <v>2308609</v>
      </c>
      <c r="AB1010" t="s">
        <v>5940</v>
      </c>
      <c r="AC1010">
        <v>2308609</v>
      </c>
      <c r="AD1010" t="s">
        <v>4906</v>
      </c>
      <c r="AE1010" t="s">
        <v>5940</v>
      </c>
      <c r="AF1010">
        <v>2308609</v>
      </c>
      <c r="AG1010" t="s">
        <v>4906</v>
      </c>
      <c r="AH1010">
        <v>190</v>
      </c>
      <c r="AI1010">
        <v>2308609</v>
      </c>
      <c r="AJ1010" t="s">
        <v>4906</v>
      </c>
      <c r="AK1010">
        <v>437</v>
      </c>
      <c r="AL1010">
        <v>2308609</v>
      </c>
      <c r="AM1010" t="s">
        <v>4906</v>
      </c>
      <c r="AN1010" t="s">
        <v>5940</v>
      </c>
      <c r="AO1010">
        <v>0</v>
      </c>
      <c r="AP1010">
        <v>2309508</v>
      </c>
      <c r="AQ1010" t="s">
        <v>4916</v>
      </c>
      <c r="AR1010">
        <v>1373</v>
      </c>
    </row>
    <row r="1011" spans="1:44" x14ac:dyDescent="0.25">
      <c r="A1011">
        <v>4314076</v>
      </c>
      <c r="B1011">
        <v>1</v>
      </c>
      <c r="C1011" t="s">
        <v>894</v>
      </c>
      <c r="D1011" t="s">
        <v>2600</v>
      </c>
      <c r="E1011">
        <v>450</v>
      </c>
      <c r="F1011">
        <v>504</v>
      </c>
      <c r="G1011">
        <v>2268</v>
      </c>
      <c r="H1011" t="s">
        <v>5940</v>
      </c>
      <c r="I1011">
        <v>3182</v>
      </c>
      <c r="J1011">
        <v>36</v>
      </c>
      <c r="K1011">
        <v>1050</v>
      </c>
      <c r="L1011">
        <v>2700</v>
      </c>
      <c r="M1011">
        <v>7500</v>
      </c>
      <c r="N1011">
        <v>0</v>
      </c>
      <c r="O1011">
        <v>3900</v>
      </c>
      <c r="P1011">
        <v>74</v>
      </c>
      <c r="R1011">
        <v>4314076</v>
      </c>
      <c r="S1011">
        <v>450</v>
      </c>
      <c r="T1011">
        <v>504</v>
      </c>
      <c r="U1011">
        <v>2268</v>
      </c>
      <c r="V1011" t="s">
        <v>5940</v>
      </c>
      <c r="W1011">
        <v>3182</v>
      </c>
      <c r="X1011">
        <v>36</v>
      </c>
      <c r="Z1011">
        <v>2308708</v>
      </c>
      <c r="AB1011">
        <v>50</v>
      </c>
      <c r="AC1011">
        <v>2308708</v>
      </c>
      <c r="AD1011" t="s">
        <v>4907</v>
      </c>
      <c r="AE1011">
        <v>10386</v>
      </c>
      <c r="AF1011">
        <v>2308708</v>
      </c>
      <c r="AG1011" t="s">
        <v>4907</v>
      </c>
      <c r="AH1011" t="s">
        <v>5940</v>
      </c>
      <c r="AI1011">
        <v>2308708</v>
      </c>
      <c r="AJ1011" t="s">
        <v>4907</v>
      </c>
      <c r="AK1011">
        <v>4477</v>
      </c>
      <c r="AL1011">
        <v>2308708</v>
      </c>
      <c r="AM1011" t="s">
        <v>4907</v>
      </c>
      <c r="AN1011" t="s">
        <v>5940</v>
      </c>
      <c r="AO1011">
        <v>0</v>
      </c>
      <c r="AP1011">
        <v>2309607</v>
      </c>
      <c r="AQ1011" t="s">
        <v>4917</v>
      </c>
      <c r="AR1011">
        <v>197</v>
      </c>
    </row>
    <row r="1012" spans="1:44" x14ac:dyDescent="0.25">
      <c r="A1012">
        <v>4314100</v>
      </c>
      <c r="B1012">
        <v>1</v>
      </c>
      <c r="C1012" t="s">
        <v>894</v>
      </c>
      <c r="D1012" t="s">
        <v>2601</v>
      </c>
      <c r="E1012">
        <v>400</v>
      </c>
      <c r="F1012">
        <v>27000</v>
      </c>
      <c r="G1012">
        <v>8250</v>
      </c>
      <c r="H1012" t="s">
        <v>5940</v>
      </c>
      <c r="I1012">
        <v>9</v>
      </c>
      <c r="J1012">
        <v>22</v>
      </c>
      <c r="K1012">
        <v>200</v>
      </c>
      <c r="L1012">
        <v>92365</v>
      </c>
      <c r="M1012">
        <v>13860</v>
      </c>
      <c r="N1012">
        <v>0</v>
      </c>
      <c r="O1012">
        <v>42</v>
      </c>
      <c r="P1012">
        <v>60</v>
      </c>
      <c r="R1012">
        <v>4314100</v>
      </c>
      <c r="S1012">
        <v>400</v>
      </c>
      <c r="T1012">
        <v>27000</v>
      </c>
      <c r="U1012">
        <v>8250</v>
      </c>
      <c r="V1012" t="s">
        <v>5940</v>
      </c>
      <c r="W1012">
        <v>9</v>
      </c>
      <c r="X1012">
        <v>22</v>
      </c>
      <c r="Z1012">
        <v>2308807</v>
      </c>
      <c r="AB1012" t="s">
        <v>5940</v>
      </c>
      <c r="AC1012">
        <v>2308807</v>
      </c>
      <c r="AD1012" t="s">
        <v>4908</v>
      </c>
      <c r="AE1012">
        <v>130</v>
      </c>
      <c r="AF1012">
        <v>2308807</v>
      </c>
      <c r="AG1012" t="s">
        <v>4908</v>
      </c>
      <c r="AH1012">
        <v>1225</v>
      </c>
      <c r="AI1012">
        <v>2308807</v>
      </c>
      <c r="AJ1012" t="s">
        <v>4908</v>
      </c>
      <c r="AK1012">
        <v>169</v>
      </c>
      <c r="AL1012">
        <v>2308807</v>
      </c>
      <c r="AM1012" t="s">
        <v>4908</v>
      </c>
      <c r="AN1012" t="s">
        <v>5940</v>
      </c>
      <c r="AO1012">
        <v>0</v>
      </c>
      <c r="AP1012">
        <v>2309706</v>
      </c>
      <c r="AQ1012" t="s">
        <v>4918</v>
      </c>
      <c r="AR1012">
        <v>116</v>
      </c>
    </row>
    <row r="1013" spans="1:44" x14ac:dyDescent="0.25">
      <c r="A1013">
        <v>4314134</v>
      </c>
      <c r="B1013">
        <v>1</v>
      </c>
      <c r="C1013" t="s">
        <v>894</v>
      </c>
      <c r="D1013" t="s">
        <v>2602</v>
      </c>
      <c r="E1013">
        <v>300</v>
      </c>
      <c r="F1013">
        <v>2820</v>
      </c>
      <c r="G1013">
        <v>2400</v>
      </c>
      <c r="H1013" t="s">
        <v>5940</v>
      </c>
      <c r="I1013" t="s">
        <v>5940</v>
      </c>
      <c r="J1013">
        <v>45</v>
      </c>
      <c r="K1013">
        <v>500</v>
      </c>
      <c r="L1013">
        <v>16560</v>
      </c>
      <c r="M1013">
        <v>13248</v>
      </c>
      <c r="N1013">
        <v>0</v>
      </c>
      <c r="O1013">
        <v>3</v>
      </c>
      <c r="P1013">
        <v>67</v>
      </c>
      <c r="R1013">
        <v>4314134</v>
      </c>
      <c r="S1013">
        <v>300</v>
      </c>
      <c r="T1013">
        <v>2820</v>
      </c>
      <c r="U1013">
        <v>2400</v>
      </c>
      <c r="V1013" t="s">
        <v>5940</v>
      </c>
      <c r="W1013" t="s">
        <v>5940</v>
      </c>
      <c r="X1013">
        <v>45</v>
      </c>
      <c r="Z1013">
        <v>2308906</v>
      </c>
      <c r="AB1013" t="s">
        <v>5940</v>
      </c>
      <c r="AC1013">
        <v>2308906</v>
      </c>
      <c r="AD1013" t="s">
        <v>4909</v>
      </c>
      <c r="AE1013" t="s">
        <v>5940</v>
      </c>
      <c r="AF1013">
        <v>2308906</v>
      </c>
      <c r="AG1013" t="s">
        <v>4909</v>
      </c>
      <c r="AH1013" t="s">
        <v>5940</v>
      </c>
      <c r="AI1013">
        <v>2308906</v>
      </c>
      <c r="AJ1013" t="s">
        <v>4909</v>
      </c>
      <c r="AK1013">
        <v>219</v>
      </c>
      <c r="AL1013">
        <v>2308906</v>
      </c>
      <c r="AM1013" t="s">
        <v>4909</v>
      </c>
      <c r="AN1013" t="s">
        <v>5940</v>
      </c>
      <c r="AO1013">
        <v>0</v>
      </c>
      <c r="AP1013">
        <v>2309805</v>
      </c>
      <c r="AQ1013" t="s">
        <v>4919</v>
      </c>
      <c r="AR1013">
        <v>206</v>
      </c>
    </row>
    <row r="1014" spans="1:44" x14ac:dyDescent="0.25">
      <c r="A1014">
        <v>4314159</v>
      </c>
      <c r="B1014">
        <v>1</v>
      </c>
      <c r="C1014" t="s">
        <v>894</v>
      </c>
      <c r="D1014" t="s">
        <v>2603</v>
      </c>
      <c r="E1014">
        <v>300</v>
      </c>
      <c r="F1014" t="s">
        <v>5940</v>
      </c>
      <c r="G1014">
        <v>1056</v>
      </c>
      <c r="H1014" t="s">
        <v>5940</v>
      </c>
      <c r="I1014">
        <v>2</v>
      </c>
      <c r="J1014">
        <v>27</v>
      </c>
      <c r="K1014">
        <v>300</v>
      </c>
      <c r="L1014">
        <v>540</v>
      </c>
      <c r="M1014">
        <v>3600</v>
      </c>
      <c r="N1014">
        <v>0</v>
      </c>
      <c r="O1014">
        <v>6</v>
      </c>
      <c r="P1014">
        <v>77</v>
      </c>
      <c r="R1014">
        <v>4314159</v>
      </c>
      <c r="S1014">
        <v>300</v>
      </c>
      <c r="T1014" t="s">
        <v>5940</v>
      </c>
      <c r="U1014">
        <v>1056</v>
      </c>
      <c r="V1014" t="s">
        <v>5940</v>
      </c>
      <c r="W1014">
        <v>2</v>
      </c>
      <c r="X1014">
        <v>27</v>
      </c>
      <c r="Z1014">
        <v>2309003</v>
      </c>
      <c r="AB1014" t="s">
        <v>5940</v>
      </c>
      <c r="AC1014">
        <v>2309003</v>
      </c>
      <c r="AD1014" t="s">
        <v>4910</v>
      </c>
      <c r="AE1014">
        <v>208</v>
      </c>
      <c r="AF1014">
        <v>2309003</v>
      </c>
      <c r="AG1014" t="s">
        <v>4910</v>
      </c>
      <c r="AH1014">
        <v>424</v>
      </c>
      <c r="AI1014">
        <v>2309003</v>
      </c>
      <c r="AJ1014" t="s">
        <v>4910</v>
      </c>
      <c r="AK1014">
        <v>267</v>
      </c>
      <c r="AL1014">
        <v>2309003</v>
      </c>
      <c r="AM1014" t="s">
        <v>4910</v>
      </c>
      <c r="AN1014" t="s">
        <v>5940</v>
      </c>
      <c r="AO1014">
        <v>0</v>
      </c>
      <c r="AP1014">
        <v>2309904</v>
      </c>
      <c r="AQ1014" t="s">
        <v>4920</v>
      </c>
      <c r="AR1014">
        <v>147</v>
      </c>
    </row>
    <row r="1015" spans="1:44" x14ac:dyDescent="0.25">
      <c r="A1015">
        <v>4314175</v>
      </c>
      <c r="B1015">
        <v>1</v>
      </c>
      <c r="C1015" t="s">
        <v>894</v>
      </c>
      <c r="D1015" t="s">
        <v>2604</v>
      </c>
      <c r="E1015" t="s">
        <v>5940</v>
      </c>
      <c r="F1015">
        <v>898</v>
      </c>
      <c r="G1015">
        <v>540</v>
      </c>
      <c r="H1015" t="s">
        <v>5940</v>
      </c>
      <c r="I1015">
        <v>11858</v>
      </c>
      <c r="J1015" t="s">
        <v>5940</v>
      </c>
      <c r="K1015">
        <v>0</v>
      </c>
      <c r="L1015">
        <v>3432</v>
      </c>
      <c r="M1015">
        <v>1395</v>
      </c>
      <c r="N1015">
        <v>0</v>
      </c>
      <c r="O1015">
        <v>13064</v>
      </c>
      <c r="P1015">
        <v>0</v>
      </c>
      <c r="R1015">
        <v>4314175</v>
      </c>
      <c r="S1015" t="s">
        <v>5940</v>
      </c>
      <c r="T1015">
        <v>898</v>
      </c>
      <c r="U1015">
        <v>540</v>
      </c>
      <c r="V1015" t="s">
        <v>5940</v>
      </c>
      <c r="W1015">
        <v>11858</v>
      </c>
      <c r="X1015" t="s">
        <v>5940</v>
      </c>
      <c r="Z1015">
        <v>2309102</v>
      </c>
      <c r="AB1015" t="s">
        <v>5940</v>
      </c>
      <c r="AC1015">
        <v>2309102</v>
      </c>
      <c r="AD1015" t="s">
        <v>4911</v>
      </c>
      <c r="AE1015" t="s">
        <v>5940</v>
      </c>
      <c r="AF1015">
        <v>2309102</v>
      </c>
      <c r="AG1015" t="s">
        <v>4911</v>
      </c>
      <c r="AH1015">
        <v>836</v>
      </c>
      <c r="AI1015">
        <v>2309102</v>
      </c>
      <c r="AJ1015" t="s">
        <v>4911</v>
      </c>
      <c r="AK1015">
        <v>314</v>
      </c>
      <c r="AL1015">
        <v>2309102</v>
      </c>
      <c r="AM1015" t="s">
        <v>4911</v>
      </c>
      <c r="AN1015" t="s">
        <v>5940</v>
      </c>
      <c r="AO1015">
        <v>0</v>
      </c>
      <c r="AP1015">
        <v>2310001</v>
      </c>
      <c r="AQ1015" t="s">
        <v>4921</v>
      </c>
      <c r="AR1015">
        <v>186</v>
      </c>
    </row>
    <row r="1016" spans="1:44" x14ac:dyDescent="0.25">
      <c r="A1016">
        <v>4314209</v>
      </c>
      <c r="B1016">
        <v>1</v>
      </c>
      <c r="C1016" t="s">
        <v>894</v>
      </c>
      <c r="D1016" t="s">
        <v>2605</v>
      </c>
      <c r="E1016" t="s">
        <v>5940</v>
      </c>
      <c r="F1016">
        <v>3015</v>
      </c>
      <c r="G1016">
        <v>302</v>
      </c>
      <c r="H1016" t="s">
        <v>5940</v>
      </c>
      <c r="I1016">
        <v>18080</v>
      </c>
      <c r="J1016">
        <v>3</v>
      </c>
      <c r="K1016">
        <v>0</v>
      </c>
      <c r="L1016">
        <v>2200</v>
      </c>
      <c r="M1016">
        <v>1260</v>
      </c>
      <c r="N1016">
        <v>0</v>
      </c>
      <c r="O1016">
        <v>18850</v>
      </c>
      <c r="P1016">
        <v>6</v>
      </c>
      <c r="R1016">
        <v>4314209</v>
      </c>
      <c r="S1016" t="s">
        <v>5940</v>
      </c>
      <c r="T1016">
        <v>3015</v>
      </c>
      <c r="U1016">
        <v>302</v>
      </c>
      <c r="V1016" t="s">
        <v>5940</v>
      </c>
      <c r="W1016">
        <v>18080</v>
      </c>
      <c r="X1016">
        <v>3</v>
      </c>
      <c r="Z1016">
        <v>2309201</v>
      </c>
      <c r="AB1016">
        <v>7</v>
      </c>
      <c r="AC1016">
        <v>2309201</v>
      </c>
      <c r="AD1016" t="s">
        <v>4912</v>
      </c>
      <c r="AE1016">
        <v>188</v>
      </c>
      <c r="AF1016">
        <v>2309201</v>
      </c>
      <c r="AG1016" t="s">
        <v>4912</v>
      </c>
      <c r="AH1016">
        <v>360</v>
      </c>
      <c r="AI1016">
        <v>2309201</v>
      </c>
      <c r="AJ1016" t="s">
        <v>4912</v>
      </c>
      <c r="AK1016">
        <v>166</v>
      </c>
      <c r="AL1016">
        <v>2309201</v>
      </c>
      <c r="AM1016" t="s">
        <v>4912</v>
      </c>
      <c r="AN1016" t="s">
        <v>5940</v>
      </c>
      <c r="AO1016">
        <v>0</v>
      </c>
      <c r="AP1016">
        <v>2310100</v>
      </c>
      <c r="AQ1016" t="s">
        <v>4922</v>
      </c>
      <c r="AR1016">
        <v>321</v>
      </c>
    </row>
    <row r="1017" spans="1:44" x14ac:dyDescent="0.25">
      <c r="A1017">
        <v>4314308</v>
      </c>
      <c r="B1017">
        <v>1</v>
      </c>
      <c r="C1017" t="s">
        <v>894</v>
      </c>
      <c r="D1017" t="s">
        <v>2606</v>
      </c>
      <c r="E1017">
        <v>450</v>
      </c>
      <c r="F1017">
        <v>13500</v>
      </c>
      <c r="G1017">
        <v>3893</v>
      </c>
      <c r="H1017" t="s">
        <v>5940</v>
      </c>
      <c r="I1017" t="s">
        <v>5940</v>
      </c>
      <c r="J1017">
        <v>126</v>
      </c>
      <c r="K1017">
        <v>1100</v>
      </c>
      <c r="L1017">
        <v>64320</v>
      </c>
      <c r="M1017">
        <v>15000</v>
      </c>
      <c r="N1017">
        <v>0</v>
      </c>
      <c r="O1017">
        <v>0</v>
      </c>
      <c r="P1017">
        <v>460</v>
      </c>
      <c r="R1017">
        <v>4314308</v>
      </c>
      <c r="S1017">
        <v>450</v>
      </c>
      <c r="T1017">
        <v>13500</v>
      </c>
      <c r="U1017">
        <v>3893</v>
      </c>
      <c r="V1017" t="s">
        <v>5940</v>
      </c>
      <c r="W1017" t="s">
        <v>5940</v>
      </c>
      <c r="X1017">
        <v>126</v>
      </c>
      <c r="Z1017">
        <v>2309300</v>
      </c>
      <c r="AB1017" t="s">
        <v>5940</v>
      </c>
      <c r="AC1017">
        <v>2309300</v>
      </c>
      <c r="AD1017" t="s">
        <v>4913</v>
      </c>
      <c r="AE1017" t="s">
        <v>5940</v>
      </c>
      <c r="AF1017">
        <v>2309300</v>
      </c>
      <c r="AG1017" t="s">
        <v>4913</v>
      </c>
      <c r="AH1017">
        <v>570</v>
      </c>
      <c r="AI1017">
        <v>2309300</v>
      </c>
      <c r="AJ1017" t="s">
        <v>4913</v>
      </c>
      <c r="AK1017">
        <v>523</v>
      </c>
      <c r="AL1017">
        <v>2309300</v>
      </c>
      <c r="AM1017" t="s">
        <v>4913</v>
      </c>
      <c r="AN1017" t="s">
        <v>5940</v>
      </c>
      <c r="AO1017">
        <v>0</v>
      </c>
      <c r="AP1017">
        <v>2310209</v>
      </c>
      <c r="AQ1017" t="s">
        <v>4923</v>
      </c>
      <c r="AR1017">
        <v>459</v>
      </c>
    </row>
    <row r="1018" spans="1:44" x14ac:dyDescent="0.25">
      <c r="A1018">
        <v>4314407</v>
      </c>
      <c r="B1018">
        <v>1</v>
      </c>
      <c r="C1018" t="s">
        <v>894</v>
      </c>
      <c r="D1018" t="s">
        <v>2607</v>
      </c>
      <c r="E1018" t="s">
        <v>5940</v>
      </c>
      <c r="F1018">
        <v>6300</v>
      </c>
      <c r="G1018">
        <v>8160</v>
      </c>
      <c r="H1018" t="s">
        <v>5940</v>
      </c>
      <c r="I1018">
        <v>35357</v>
      </c>
      <c r="J1018">
        <v>600</v>
      </c>
      <c r="K1018">
        <v>0</v>
      </c>
      <c r="L1018">
        <v>10800</v>
      </c>
      <c r="M1018">
        <v>36000</v>
      </c>
      <c r="N1018">
        <v>0</v>
      </c>
      <c r="O1018">
        <v>69030</v>
      </c>
      <c r="P1018">
        <v>360</v>
      </c>
      <c r="R1018">
        <v>4314407</v>
      </c>
      <c r="S1018" t="s">
        <v>5940</v>
      </c>
      <c r="T1018">
        <v>6300</v>
      </c>
      <c r="U1018">
        <v>8160</v>
      </c>
      <c r="V1018" t="s">
        <v>5940</v>
      </c>
      <c r="W1018">
        <v>35357</v>
      </c>
      <c r="X1018">
        <v>600</v>
      </c>
      <c r="Z1018">
        <v>2309409</v>
      </c>
      <c r="AB1018" t="s">
        <v>5940</v>
      </c>
      <c r="AC1018">
        <v>2309409</v>
      </c>
      <c r="AD1018" t="s">
        <v>4914</v>
      </c>
      <c r="AE1018" t="s">
        <v>5940</v>
      </c>
      <c r="AF1018">
        <v>2309409</v>
      </c>
      <c r="AG1018" t="s">
        <v>4914</v>
      </c>
      <c r="AH1018">
        <v>420</v>
      </c>
      <c r="AI1018">
        <v>2309409</v>
      </c>
      <c r="AJ1018" t="s">
        <v>4914</v>
      </c>
      <c r="AK1018">
        <v>1403</v>
      </c>
      <c r="AL1018">
        <v>2309409</v>
      </c>
      <c r="AM1018" t="s">
        <v>4914</v>
      </c>
      <c r="AN1018" t="s">
        <v>5940</v>
      </c>
      <c r="AO1018">
        <v>0</v>
      </c>
      <c r="AP1018">
        <v>2310258</v>
      </c>
      <c r="AQ1018" t="s">
        <v>4924</v>
      </c>
      <c r="AR1018">
        <v>845</v>
      </c>
    </row>
    <row r="1019" spans="1:44" x14ac:dyDescent="0.25">
      <c r="A1019">
        <v>4314423</v>
      </c>
      <c r="B1019">
        <v>1</v>
      </c>
      <c r="C1019" t="s">
        <v>894</v>
      </c>
      <c r="D1019" t="s">
        <v>2608</v>
      </c>
      <c r="E1019">
        <v>2520</v>
      </c>
      <c r="F1019" t="s">
        <v>5940</v>
      </c>
      <c r="G1019">
        <v>221</v>
      </c>
      <c r="H1019" t="s">
        <v>5940</v>
      </c>
      <c r="I1019">
        <v>1</v>
      </c>
      <c r="J1019">
        <v>36</v>
      </c>
      <c r="K1019">
        <v>4800</v>
      </c>
      <c r="L1019">
        <v>0</v>
      </c>
      <c r="M1019">
        <v>1688</v>
      </c>
      <c r="N1019">
        <v>0</v>
      </c>
      <c r="O1019">
        <v>6</v>
      </c>
      <c r="P1019">
        <v>36</v>
      </c>
      <c r="R1019">
        <v>4314423</v>
      </c>
      <c r="S1019">
        <v>2520</v>
      </c>
      <c r="T1019" t="s">
        <v>5940</v>
      </c>
      <c r="U1019">
        <v>221</v>
      </c>
      <c r="V1019" t="s">
        <v>5940</v>
      </c>
      <c r="W1019">
        <v>1</v>
      </c>
      <c r="X1019">
        <v>36</v>
      </c>
      <c r="Z1019">
        <v>2309458</v>
      </c>
      <c r="AB1019">
        <v>364</v>
      </c>
      <c r="AC1019">
        <v>2309458</v>
      </c>
      <c r="AD1019" t="s">
        <v>4915</v>
      </c>
      <c r="AE1019" t="s">
        <v>5940</v>
      </c>
      <c r="AF1019">
        <v>2309458</v>
      </c>
      <c r="AG1019" t="s">
        <v>4915</v>
      </c>
      <c r="AH1019">
        <v>264</v>
      </c>
      <c r="AI1019">
        <v>2309458</v>
      </c>
      <c r="AJ1019" t="s">
        <v>4915</v>
      </c>
      <c r="AK1019">
        <v>1935</v>
      </c>
      <c r="AL1019">
        <v>2309458</v>
      </c>
      <c r="AM1019" t="s">
        <v>4915</v>
      </c>
      <c r="AN1019" t="s">
        <v>5940</v>
      </c>
      <c r="AO1019">
        <v>0</v>
      </c>
      <c r="AP1019">
        <v>2310308</v>
      </c>
      <c r="AQ1019" t="s">
        <v>4925</v>
      </c>
      <c r="AR1019">
        <v>8228</v>
      </c>
    </row>
    <row r="1020" spans="1:44" x14ac:dyDescent="0.25">
      <c r="A1020">
        <v>4314456</v>
      </c>
      <c r="B1020">
        <v>1</v>
      </c>
      <c r="C1020" t="s">
        <v>894</v>
      </c>
      <c r="D1020" t="s">
        <v>2609</v>
      </c>
      <c r="E1020">
        <v>3000</v>
      </c>
      <c r="F1020">
        <v>1080</v>
      </c>
      <c r="G1020">
        <v>1980</v>
      </c>
      <c r="H1020" t="s">
        <v>5940</v>
      </c>
      <c r="I1020">
        <v>36</v>
      </c>
      <c r="J1020">
        <v>720</v>
      </c>
      <c r="K1020">
        <v>3300</v>
      </c>
      <c r="L1020">
        <v>1950</v>
      </c>
      <c r="M1020">
        <v>5040</v>
      </c>
      <c r="N1020">
        <v>0</v>
      </c>
      <c r="O1020">
        <v>20</v>
      </c>
      <c r="P1020">
        <v>430</v>
      </c>
      <c r="R1020">
        <v>4314456</v>
      </c>
      <c r="S1020">
        <v>3000</v>
      </c>
      <c r="T1020">
        <v>1080</v>
      </c>
      <c r="U1020">
        <v>1980</v>
      </c>
      <c r="V1020" t="s">
        <v>5940</v>
      </c>
      <c r="W1020">
        <v>36</v>
      </c>
      <c r="X1020">
        <v>720</v>
      </c>
      <c r="Z1020">
        <v>2309508</v>
      </c>
      <c r="AB1020">
        <v>52</v>
      </c>
      <c r="AC1020">
        <v>2309508</v>
      </c>
      <c r="AD1020" t="s">
        <v>4916</v>
      </c>
      <c r="AE1020">
        <v>1598</v>
      </c>
      <c r="AF1020">
        <v>2309508</v>
      </c>
      <c r="AG1020" t="s">
        <v>4916</v>
      </c>
      <c r="AH1020">
        <v>124</v>
      </c>
      <c r="AI1020">
        <v>2309508</v>
      </c>
      <c r="AJ1020" t="s">
        <v>4916</v>
      </c>
      <c r="AK1020">
        <v>355</v>
      </c>
      <c r="AL1020">
        <v>2309508</v>
      </c>
      <c r="AM1020" t="s">
        <v>4916</v>
      </c>
      <c r="AN1020" t="s">
        <v>5940</v>
      </c>
      <c r="AO1020">
        <v>0</v>
      </c>
      <c r="AP1020">
        <v>2310407</v>
      </c>
      <c r="AQ1020" t="s">
        <v>4926</v>
      </c>
      <c r="AR1020">
        <v>1210</v>
      </c>
    </row>
    <row r="1021" spans="1:44" x14ac:dyDescent="0.25">
      <c r="A1021">
        <v>4314464</v>
      </c>
      <c r="B1021">
        <v>1</v>
      </c>
      <c r="C1021" t="s">
        <v>894</v>
      </c>
      <c r="D1021" t="s">
        <v>2610</v>
      </c>
      <c r="E1021">
        <v>40</v>
      </c>
      <c r="F1021">
        <v>6600</v>
      </c>
      <c r="G1021">
        <v>4640</v>
      </c>
      <c r="H1021" t="s">
        <v>5940</v>
      </c>
      <c r="I1021" t="s">
        <v>5940</v>
      </c>
      <c r="J1021">
        <v>216</v>
      </c>
      <c r="K1021">
        <v>100</v>
      </c>
      <c r="L1021">
        <v>14400</v>
      </c>
      <c r="M1021">
        <v>26400</v>
      </c>
      <c r="N1021">
        <v>0</v>
      </c>
      <c r="O1021">
        <v>0</v>
      </c>
      <c r="P1021">
        <v>600</v>
      </c>
      <c r="R1021">
        <v>4314464</v>
      </c>
      <c r="S1021">
        <v>40</v>
      </c>
      <c r="T1021">
        <v>6600</v>
      </c>
      <c r="U1021">
        <v>4640</v>
      </c>
      <c r="V1021" t="s">
        <v>5940</v>
      </c>
      <c r="W1021" t="s">
        <v>5940</v>
      </c>
      <c r="X1021">
        <v>216</v>
      </c>
      <c r="Z1021">
        <v>2309607</v>
      </c>
      <c r="AB1021" t="s">
        <v>5940</v>
      </c>
      <c r="AC1021">
        <v>2309607</v>
      </c>
      <c r="AD1021" t="s">
        <v>4917</v>
      </c>
      <c r="AE1021" t="s">
        <v>5940</v>
      </c>
      <c r="AF1021">
        <v>2309607</v>
      </c>
      <c r="AG1021" t="s">
        <v>4917</v>
      </c>
      <c r="AH1021">
        <v>1203</v>
      </c>
      <c r="AI1021">
        <v>2309607</v>
      </c>
      <c r="AJ1021" t="s">
        <v>4917</v>
      </c>
      <c r="AK1021">
        <v>307</v>
      </c>
      <c r="AL1021">
        <v>2309607</v>
      </c>
      <c r="AM1021" t="s">
        <v>4917</v>
      </c>
      <c r="AN1021" t="s">
        <v>5940</v>
      </c>
      <c r="AO1021">
        <v>0</v>
      </c>
      <c r="AP1021">
        <v>2310506</v>
      </c>
      <c r="AQ1021" t="s">
        <v>4927</v>
      </c>
      <c r="AR1021">
        <v>11424</v>
      </c>
    </row>
    <row r="1022" spans="1:44" x14ac:dyDescent="0.25">
      <c r="A1022">
        <v>4314472</v>
      </c>
      <c r="B1022">
        <v>1</v>
      </c>
      <c r="C1022" t="s">
        <v>894</v>
      </c>
      <c r="D1022" t="s">
        <v>2611</v>
      </c>
      <c r="E1022">
        <v>1050</v>
      </c>
      <c r="F1022">
        <v>8190</v>
      </c>
      <c r="G1022">
        <v>3780</v>
      </c>
      <c r="H1022" t="s">
        <v>5940</v>
      </c>
      <c r="I1022">
        <v>840</v>
      </c>
      <c r="J1022">
        <v>1680</v>
      </c>
      <c r="K1022">
        <v>1400</v>
      </c>
      <c r="L1022">
        <v>32760</v>
      </c>
      <c r="M1022">
        <v>10080</v>
      </c>
      <c r="N1022">
        <v>0</v>
      </c>
      <c r="O1022">
        <v>720</v>
      </c>
      <c r="P1022">
        <v>2016</v>
      </c>
      <c r="R1022">
        <v>4314472</v>
      </c>
      <c r="S1022">
        <v>1050</v>
      </c>
      <c r="T1022">
        <v>8190</v>
      </c>
      <c r="U1022">
        <v>3780</v>
      </c>
      <c r="V1022" t="s">
        <v>5940</v>
      </c>
      <c r="W1022">
        <v>840</v>
      </c>
      <c r="X1022">
        <v>1680</v>
      </c>
      <c r="Z1022">
        <v>2309706</v>
      </c>
      <c r="AB1022" t="s">
        <v>5940</v>
      </c>
      <c r="AC1022">
        <v>2309706</v>
      </c>
      <c r="AD1022" t="s">
        <v>4918</v>
      </c>
      <c r="AE1022">
        <v>13</v>
      </c>
      <c r="AF1022">
        <v>2309706</v>
      </c>
      <c r="AG1022" t="s">
        <v>4918</v>
      </c>
      <c r="AH1022">
        <v>2448</v>
      </c>
      <c r="AI1022">
        <v>2309706</v>
      </c>
      <c r="AJ1022" t="s">
        <v>4918</v>
      </c>
      <c r="AK1022">
        <v>105</v>
      </c>
      <c r="AL1022">
        <v>2309706</v>
      </c>
      <c r="AM1022" t="s">
        <v>4918</v>
      </c>
      <c r="AN1022" t="s">
        <v>5940</v>
      </c>
      <c r="AO1022">
        <v>0</v>
      </c>
      <c r="AP1022">
        <v>2310605</v>
      </c>
      <c r="AQ1022" t="s">
        <v>4928</v>
      </c>
      <c r="AR1022">
        <v>124</v>
      </c>
    </row>
    <row r="1023" spans="1:44" x14ac:dyDescent="0.25">
      <c r="A1023">
        <v>4314498</v>
      </c>
      <c r="B1023">
        <v>1</v>
      </c>
      <c r="C1023" t="s">
        <v>894</v>
      </c>
      <c r="D1023" t="s">
        <v>2612</v>
      </c>
      <c r="E1023">
        <v>12000</v>
      </c>
      <c r="F1023">
        <v>1344</v>
      </c>
      <c r="G1023">
        <v>3276</v>
      </c>
      <c r="H1023" t="s">
        <v>5940</v>
      </c>
      <c r="I1023">
        <v>101</v>
      </c>
      <c r="J1023">
        <v>110</v>
      </c>
      <c r="K1023">
        <v>12000</v>
      </c>
      <c r="L1023">
        <v>720</v>
      </c>
      <c r="M1023">
        <v>3744</v>
      </c>
      <c r="N1023">
        <v>0</v>
      </c>
      <c r="O1023">
        <v>101</v>
      </c>
      <c r="P1023">
        <v>105</v>
      </c>
      <c r="R1023">
        <v>4314498</v>
      </c>
      <c r="S1023">
        <v>12000</v>
      </c>
      <c r="T1023">
        <v>1344</v>
      </c>
      <c r="U1023">
        <v>3276</v>
      </c>
      <c r="V1023" t="s">
        <v>5940</v>
      </c>
      <c r="W1023">
        <v>101</v>
      </c>
      <c r="X1023">
        <v>110</v>
      </c>
      <c r="Z1023">
        <v>2309805</v>
      </c>
      <c r="AB1023" t="s">
        <v>5940</v>
      </c>
      <c r="AC1023">
        <v>2309805</v>
      </c>
      <c r="AD1023" t="s">
        <v>4919</v>
      </c>
      <c r="AE1023">
        <v>734</v>
      </c>
      <c r="AF1023">
        <v>2309805</v>
      </c>
      <c r="AG1023" t="s">
        <v>4919</v>
      </c>
      <c r="AH1023">
        <v>1600</v>
      </c>
      <c r="AI1023">
        <v>2309805</v>
      </c>
      <c r="AJ1023" t="s">
        <v>4919</v>
      </c>
      <c r="AK1023">
        <v>29</v>
      </c>
      <c r="AL1023">
        <v>2309805</v>
      </c>
      <c r="AM1023" t="s">
        <v>4919</v>
      </c>
      <c r="AN1023" t="s">
        <v>5940</v>
      </c>
      <c r="AO1023">
        <v>0</v>
      </c>
      <c r="AP1023">
        <v>2310704</v>
      </c>
      <c r="AQ1023" t="s">
        <v>4929</v>
      </c>
      <c r="AR1023">
        <v>310</v>
      </c>
    </row>
    <row r="1024" spans="1:44" x14ac:dyDescent="0.25">
      <c r="A1024">
        <v>4314506</v>
      </c>
      <c r="B1024">
        <v>1</v>
      </c>
      <c r="C1024" t="s">
        <v>894</v>
      </c>
      <c r="D1024" t="s">
        <v>2613</v>
      </c>
      <c r="E1024" t="s">
        <v>5940</v>
      </c>
      <c r="F1024">
        <v>768</v>
      </c>
      <c r="G1024">
        <v>1890</v>
      </c>
      <c r="H1024" t="s">
        <v>5940</v>
      </c>
      <c r="I1024">
        <v>213</v>
      </c>
      <c r="J1024">
        <v>317</v>
      </c>
      <c r="K1024">
        <v>0</v>
      </c>
      <c r="L1024">
        <v>2232</v>
      </c>
      <c r="M1024">
        <v>3150</v>
      </c>
      <c r="N1024">
        <v>0</v>
      </c>
      <c r="O1024">
        <v>283</v>
      </c>
      <c r="P1024">
        <v>48</v>
      </c>
      <c r="R1024">
        <v>4314506</v>
      </c>
      <c r="S1024" t="s">
        <v>5940</v>
      </c>
      <c r="T1024">
        <v>768</v>
      </c>
      <c r="U1024">
        <v>1890</v>
      </c>
      <c r="V1024" t="s">
        <v>5940</v>
      </c>
      <c r="W1024">
        <v>213</v>
      </c>
      <c r="X1024">
        <v>317</v>
      </c>
      <c r="Z1024">
        <v>2309904</v>
      </c>
      <c r="AB1024" t="s">
        <v>5940</v>
      </c>
      <c r="AC1024">
        <v>2309904</v>
      </c>
      <c r="AD1024" t="s">
        <v>4920</v>
      </c>
      <c r="AE1024">
        <v>40</v>
      </c>
      <c r="AF1024">
        <v>2309904</v>
      </c>
      <c r="AG1024" t="s">
        <v>4920</v>
      </c>
      <c r="AH1024" t="s">
        <v>5940</v>
      </c>
      <c r="AI1024">
        <v>2309904</v>
      </c>
      <c r="AJ1024" t="s">
        <v>4920</v>
      </c>
      <c r="AK1024">
        <v>199</v>
      </c>
      <c r="AL1024">
        <v>2309904</v>
      </c>
      <c r="AM1024" t="s">
        <v>4920</v>
      </c>
      <c r="AN1024" t="s">
        <v>5940</v>
      </c>
      <c r="AO1024">
        <v>0</v>
      </c>
      <c r="AP1024">
        <v>2310803</v>
      </c>
      <c r="AQ1024" t="s">
        <v>4930</v>
      </c>
      <c r="AR1024">
        <v>877</v>
      </c>
    </row>
    <row r="1025" spans="1:44" x14ac:dyDescent="0.25">
      <c r="A1025">
        <v>4314555</v>
      </c>
      <c r="B1025">
        <v>1</v>
      </c>
      <c r="C1025" t="s">
        <v>894</v>
      </c>
      <c r="D1025" t="s">
        <v>2614</v>
      </c>
      <c r="E1025">
        <v>2250</v>
      </c>
      <c r="F1025">
        <v>1350</v>
      </c>
      <c r="G1025">
        <v>600</v>
      </c>
      <c r="H1025" t="s">
        <v>5940</v>
      </c>
      <c r="I1025" t="s">
        <v>5940</v>
      </c>
      <c r="J1025">
        <v>61</v>
      </c>
      <c r="K1025">
        <v>2550</v>
      </c>
      <c r="L1025">
        <v>4800</v>
      </c>
      <c r="M1025">
        <v>4320</v>
      </c>
      <c r="N1025">
        <v>0</v>
      </c>
      <c r="O1025">
        <v>6</v>
      </c>
      <c r="P1025">
        <v>22</v>
      </c>
      <c r="R1025">
        <v>4314555</v>
      </c>
      <c r="S1025">
        <v>2250</v>
      </c>
      <c r="T1025">
        <v>1350</v>
      </c>
      <c r="U1025">
        <v>600</v>
      </c>
      <c r="V1025" t="s">
        <v>5940</v>
      </c>
      <c r="W1025" t="s">
        <v>5940</v>
      </c>
      <c r="X1025">
        <v>61</v>
      </c>
      <c r="Z1025">
        <v>2310001</v>
      </c>
      <c r="AB1025" t="s">
        <v>5940</v>
      </c>
      <c r="AC1025">
        <v>2310001</v>
      </c>
      <c r="AD1025" t="s">
        <v>4921</v>
      </c>
      <c r="AE1025" t="s">
        <v>5940</v>
      </c>
      <c r="AF1025">
        <v>2310001</v>
      </c>
      <c r="AG1025" t="s">
        <v>4921</v>
      </c>
      <c r="AH1025" t="s">
        <v>5940</v>
      </c>
      <c r="AI1025">
        <v>2310001</v>
      </c>
      <c r="AJ1025" t="s">
        <v>4921</v>
      </c>
      <c r="AK1025">
        <v>436</v>
      </c>
      <c r="AL1025">
        <v>2310001</v>
      </c>
      <c r="AM1025" t="s">
        <v>4921</v>
      </c>
      <c r="AN1025" t="s">
        <v>5940</v>
      </c>
      <c r="AO1025">
        <v>0</v>
      </c>
      <c r="AP1025">
        <v>2310852</v>
      </c>
      <c r="AQ1025" t="s">
        <v>4931</v>
      </c>
      <c r="AR1025">
        <v>51</v>
      </c>
    </row>
    <row r="1026" spans="1:44" x14ac:dyDescent="0.25">
      <c r="A1026">
        <v>4314605</v>
      </c>
      <c r="B1026">
        <v>1</v>
      </c>
      <c r="C1026" t="s">
        <v>894</v>
      </c>
      <c r="D1026" t="s">
        <v>2615</v>
      </c>
      <c r="E1026" t="s">
        <v>5940</v>
      </c>
      <c r="F1026">
        <v>7830</v>
      </c>
      <c r="G1026">
        <v>3360</v>
      </c>
      <c r="H1026" t="s">
        <v>5940</v>
      </c>
      <c r="I1026">
        <v>6264</v>
      </c>
      <c r="J1026">
        <v>227</v>
      </c>
      <c r="K1026">
        <v>0</v>
      </c>
      <c r="L1026">
        <v>20400</v>
      </c>
      <c r="M1026">
        <v>8400</v>
      </c>
      <c r="N1026">
        <v>0</v>
      </c>
      <c r="O1026">
        <v>5200</v>
      </c>
      <c r="P1026">
        <v>540</v>
      </c>
      <c r="R1026">
        <v>4314605</v>
      </c>
      <c r="S1026" t="s">
        <v>5940</v>
      </c>
      <c r="T1026">
        <v>7830</v>
      </c>
      <c r="U1026">
        <v>3360</v>
      </c>
      <c r="V1026" t="s">
        <v>5940</v>
      </c>
      <c r="W1026">
        <v>6264</v>
      </c>
      <c r="X1026">
        <v>227</v>
      </c>
      <c r="Z1026">
        <v>2310100</v>
      </c>
      <c r="AB1026" t="s">
        <v>5940</v>
      </c>
      <c r="AC1026">
        <v>2310100</v>
      </c>
      <c r="AD1026" t="s">
        <v>4922</v>
      </c>
      <c r="AE1026">
        <v>752</v>
      </c>
      <c r="AF1026">
        <v>2310100</v>
      </c>
      <c r="AG1026" t="s">
        <v>4922</v>
      </c>
      <c r="AH1026">
        <v>3520</v>
      </c>
      <c r="AI1026">
        <v>2310100</v>
      </c>
      <c r="AJ1026" t="s">
        <v>4922</v>
      </c>
      <c r="AK1026">
        <v>52</v>
      </c>
      <c r="AL1026">
        <v>2310100</v>
      </c>
      <c r="AM1026" t="s">
        <v>4922</v>
      </c>
      <c r="AN1026" t="s">
        <v>5940</v>
      </c>
      <c r="AO1026">
        <v>0</v>
      </c>
      <c r="AP1026">
        <v>2310902</v>
      </c>
      <c r="AQ1026" t="s">
        <v>4932</v>
      </c>
      <c r="AR1026">
        <v>1287</v>
      </c>
    </row>
    <row r="1027" spans="1:44" x14ac:dyDescent="0.25">
      <c r="A1027">
        <v>4314704</v>
      </c>
      <c r="B1027">
        <v>1</v>
      </c>
      <c r="C1027" t="s">
        <v>894</v>
      </c>
      <c r="D1027" t="s">
        <v>2616</v>
      </c>
      <c r="E1027">
        <v>5460</v>
      </c>
      <c r="F1027">
        <v>648</v>
      </c>
      <c r="G1027">
        <v>3000</v>
      </c>
      <c r="H1027" t="s">
        <v>5940</v>
      </c>
      <c r="I1027">
        <v>250</v>
      </c>
      <c r="J1027">
        <v>1991</v>
      </c>
      <c r="K1027">
        <v>5460</v>
      </c>
      <c r="L1027">
        <v>432</v>
      </c>
      <c r="M1027">
        <v>9360</v>
      </c>
      <c r="N1027">
        <v>0</v>
      </c>
      <c r="O1027">
        <v>175</v>
      </c>
      <c r="P1027">
        <v>1404</v>
      </c>
      <c r="R1027">
        <v>4314704</v>
      </c>
      <c r="S1027">
        <v>5460</v>
      </c>
      <c r="T1027">
        <v>648</v>
      </c>
      <c r="U1027">
        <v>3000</v>
      </c>
      <c r="V1027" t="s">
        <v>5940</v>
      </c>
      <c r="W1027">
        <v>250</v>
      </c>
      <c r="X1027">
        <v>1991</v>
      </c>
      <c r="Z1027">
        <v>2310209</v>
      </c>
      <c r="AB1027" t="s">
        <v>5940</v>
      </c>
      <c r="AC1027">
        <v>2310209</v>
      </c>
      <c r="AD1027" t="s">
        <v>4923</v>
      </c>
      <c r="AE1027" t="s">
        <v>5940</v>
      </c>
      <c r="AF1027">
        <v>2310209</v>
      </c>
      <c r="AG1027" t="s">
        <v>4923</v>
      </c>
      <c r="AH1027">
        <v>150600</v>
      </c>
      <c r="AI1027">
        <v>2310209</v>
      </c>
      <c r="AJ1027" t="s">
        <v>4923</v>
      </c>
      <c r="AK1027">
        <v>906</v>
      </c>
      <c r="AL1027">
        <v>2310209</v>
      </c>
      <c r="AM1027" t="s">
        <v>4923</v>
      </c>
      <c r="AN1027" t="s">
        <v>5940</v>
      </c>
      <c r="AO1027">
        <v>0</v>
      </c>
      <c r="AP1027">
        <v>2310951</v>
      </c>
      <c r="AQ1027" t="s">
        <v>4933</v>
      </c>
      <c r="AR1027">
        <v>3003</v>
      </c>
    </row>
    <row r="1028" spans="1:44" x14ac:dyDescent="0.25">
      <c r="A1028">
        <v>4314753</v>
      </c>
      <c r="B1028">
        <v>1</v>
      </c>
      <c r="C1028" t="s">
        <v>894</v>
      </c>
      <c r="D1028" t="s">
        <v>2617</v>
      </c>
      <c r="E1028">
        <v>1050</v>
      </c>
      <c r="F1028" t="s">
        <v>5940</v>
      </c>
      <c r="G1028">
        <v>164</v>
      </c>
      <c r="H1028" t="s">
        <v>5940</v>
      </c>
      <c r="I1028" t="s">
        <v>5940</v>
      </c>
      <c r="J1028">
        <v>18</v>
      </c>
      <c r="K1028">
        <v>6300</v>
      </c>
      <c r="L1028">
        <v>0</v>
      </c>
      <c r="M1028">
        <v>1596</v>
      </c>
      <c r="N1028">
        <v>0</v>
      </c>
      <c r="O1028">
        <v>2</v>
      </c>
      <c r="P1028">
        <v>27</v>
      </c>
      <c r="R1028">
        <v>4314753</v>
      </c>
      <c r="S1028">
        <v>1050</v>
      </c>
      <c r="T1028" t="s">
        <v>5940</v>
      </c>
      <c r="U1028">
        <v>164</v>
      </c>
      <c r="V1028" t="s">
        <v>5940</v>
      </c>
      <c r="W1028" t="s">
        <v>5940</v>
      </c>
      <c r="X1028">
        <v>18</v>
      </c>
      <c r="Z1028">
        <v>2310258</v>
      </c>
      <c r="AB1028" t="s">
        <v>5940</v>
      </c>
      <c r="AC1028">
        <v>2310258</v>
      </c>
      <c r="AD1028" t="s">
        <v>4924</v>
      </c>
      <c r="AE1028" t="s">
        <v>5940</v>
      </c>
      <c r="AF1028">
        <v>2310258</v>
      </c>
      <c r="AG1028" t="s">
        <v>4924</v>
      </c>
      <c r="AH1028">
        <v>202740</v>
      </c>
      <c r="AI1028">
        <v>2310258</v>
      </c>
      <c r="AJ1028" t="s">
        <v>4924</v>
      </c>
      <c r="AK1028">
        <v>997</v>
      </c>
      <c r="AL1028">
        <v>2310258</v>
      </c>
      <c r="AM1028" t="s">
        <v>4924</v>
      </c>
      <c r="AN1028" t="s">
        <v>5940</v>
      </c>
      <c r="AO1028">
        <v>0</v>
      </c>
      <c r="AP1028">
        <v>2311009</v>
      </c>
      <c r="AQ1028" t="s">
        <v>4934</v>
      </c>
      <c r="AR1028">
        <v>521</v>
      </c>
    </row>
    <row r="1029" spans="1:44" x14ac:dyDescent="0.25">
      <c r="A1029">
        <v>4314779</v>
      </c>
      <c r="B1029">
        <v>1</v>
      </c>
      <c r="C1029" t="s">
        <v>894</v>
      </c>
      <c r="D1029" t="s">
        <v>2618</v>
      </c>
      <c r="E1029">
        <v>4000</v>
      </c>
      <c r="F1029">
        <v>23517</v>
      </c>
      <c r="G1029">
        <v>9180</v>
      </c>
      <c r="H1029" t="s">
        <v>5940</v>
      </c>
      <c r="I1029">
        <v>20</v>
      </c>
      <c r="J1029">
        <v>49</v>
      </c>
      <c r="K1029">
        <v>1000</v>
      </c>
      <c r="L1029">
        <v>67200</v>
      </c>
      <c r="M1029">
        <v>28800</v>
      </c>
      <c r="N1029">
        <v>0</v>
      </c>
      <c r="O1029">
        <v>30</v>
      </c>
      <c r="P1029">
        <v>114</v>
      </c>
      <c r="R1029">
        <v>4314779</v>
      </c>
      <c r="S1029">
        <v>4000</v>
      </c>
      <c r="T1029">
        <v>23517</v>
      </c>
      <c r="U1029">
        <v>9180</v>
      </c>
      <c r="V1029" t="s">
        <v>5940</v>
      </c>
      <c r="W1029">
        <v>20</v>
      </c>
      <c r="X1029">
        <v>49</v>
      </c>
      <c r="Z1029">
        <v>2310308</v>
      </c>
      <c r="AB1029" t="s">
        <v>5940</v>
      </c>
      <c r="AC1029">
        <v>2310308</v>
      </c>
      <c r="AD1029" t="s">
        <v>4925</v>
      </c>
      <c r="AE1029" t="s">
        <v>5940</v>
      </c>
      <c r="AF1029">
        <v>2310308</v>
      </c>
      <c r="AG1029" t="s">
        <v>4925</v>
      </c>
      <c r="AH1029">
        <v>200</v>
      </c>
      <c r="AI1029">
        <v>2310308</v>
      </c>
      <c r="AJ1029" t="s">
        <v>4925</v>
      </c>
      <c r="AK1029">
        <v>3141</v>
      </c>
      <c r="AL1029">
        <v>2310308</v>
      </c>
      <c r="AM1029" t="s">
        <v>4925</v>
      </c>
      <c r="AN1029" t="s">
        <v>5940</v>
      </c>
      <c r="AO1029">
        <v>0</v>
      </c>
      <c r="AP1029">
        <v>2311108</v>
      </c>
      <c r="AQ1029" t="s">
        <v>4935</v>
      </c>
      <c r="AR1029">
        <v>587</v>
      </c>
    </row>
    <row r="1030" spans="1:44" x14ac:dyDescent="0.25">
      <c r="A1030">
        <v>4314787</v>
      </c>
      <c r="B1030">
        <v>1</v>
      </c>
      <c r="C1030" t="s">
        <v>894</v>
      </c>
      <c r="D1030" t="s">
        <v>2619</v>
      </c>
      <c r="E1030">
        <v>300</v>
      </c>
      <c r="F1030">
        <v>2880</v>
      </c>
      <c r="G1030">
        <v>2016</v>
      </c>
      <c r="H1030" t="s">
        <v>5940</v>
      </c>
      <c r="I1030" t="s">
        <v>5940</v>
      </c>
      <c r="J1030">
        <v>191</v>
      </c>
      <c r="K1030">
        <v>350</v>
      </c>
      <c r="L1030">
        <v>8492</v>
      </c>
      <c r="M1030">
        <v>8037</v>
      </c>
      <c r="N1030">
        <v>0</v>
      </c>
      <c r="O1030">
        <v>15</v>
      </c>
      <c r="P1030">
        <v>185</v>
      </c>
      <c r="R1030">
        <v>4314787</v>
      </c>
      <c r="S1030">
        <v>300</v>
      </c>
      <c r="T1030">
        <v>2880</v>
      </c>
      <c r="U1030">
        <v>2016</v>
      </c>
      <c r="V1030" t="s">
        <v>5940</v>
      </c>
      <c r="W1030" t="s">
        <v>5940</v>
      </c>
      <c r="X1030">
        <v>191</v>
      </c>
      <c r="Z1030">
        <v>2310407</v>
      </c>
      <c r="AB1030" t="s">
        <v>5940</v>
      </c>
      <c r="AC1030">
        <v>2310407</v>
      </c>
      <c r="AD1030" t="s">
        <v>4926</v>
      </c>
      <c r="AE1030" t="s">
        <v>5940</v>
      </c>
      <c r="AF1030">
        <v>2310407</v>
      </c>
      <c r="AG1030" t="s">
        <v>4926</v>
      </c>
      <c r="AH1030">
        <v>630</v>
      </c>
      <c r="AI1030">
        <v>2310407</v>
      </c>
      <c r="AJ1030" t="s">
        <v>4926</v>
      </c>
      <c r="AK1030">
        <v>573</v>
      </c>
      <c r="AL1030">
        <v>2310407</v>
      </c>
      <c r="AM1030" t="s">
        <v>4926</v>
      </c>
      <c r="AN1030" t="s">
        <v>5940</v>
      </c>
      <c r="AO1030">
        <v>0</v>
      </c>
      <c r="AP1030">
        <v>2311207</v>
      </c>
      <c r="AQ1030" t="s">
        <v>4936</v>
      </c>
      <c r="AR1030">
        <v>3076</v>
      </c>
    </row>
    <row r="1031" spans="1:44" x14ac:dyDescent="0.25">
      <c r="A1031">
        <v>4314803</v>
      </c>
      <c r="B1031">
        <v>1</v>
      </c>
      <c r="C1031" t="s">
        <v>894</v>
      </c>
      <c r="D1031" t="s">
        <v>2620</v>
      </c>
      <c r="E1031">
        <v>520</v>
      </c>
      <c r="F1031" t="s">
        <v>5940</v>
      </c>
      <c r="G1031">
        <v>600</v>
      </c>
      <c r="H1031" t="s">
        <v>5940</v>
      </c>
      <c r="I1031">
        <v>5</v>
      </c>
      <c r="J1031">
        <v>41</v>
      </c>
      <c r="K1031">
        <v>600</v>
      </c>
      <c r="L1031">
        <v>0</v>
      </c>
      <c r="M1031">
        <v>702</v>
      </c>
      <c r="N1031">
        <v>0</v>
      </c>
      <c r="O1031">
        <v>771</v>
      </c>
      <c r="P1031">
        <v>38</v>
      </c>
      <c r="R1031">
        <v>4314803</v>
      </c>
      <c r="S1031">
        <v>520</v>
      </c>
      <c r="T1031" t="s">
        <v>5940</v>
      </c>
      <c r="U1031">
        <v>600</v>
      </c>
      <c r="V1031" t="s">
        <v>5940</v>
      </c>
      <c r="W1031">
        <v>5</v>
      </c>
      <c r="X1031">
        <v>41</v>
      </c>
      <c r="Z1031">
        <v>2310506</v>
      </c>
      <c r="AB1031" t="s">
        <v>5940</v>
      </c>
      <c r="AC1031">
        <v>2310506</v>
      </c>
      <c r="AD1031" t="s">
        <v>4927</v>
      </c>
      <c r="AE1031">
        <v>135</v>
      </c>
      <c r="AF1031">
        <v>2310506</v>
      </c>
      <c r="AG1031" t="s">
        <v>4927</v>
      </c>
      <c r="AH1031">
        <v>5000</v>
      </c>
      <c r="AI1031">
        <v>2310506</v>
      </c>
      <c r="AJ1031" t="s">
        <v>4927</v>
      </c>
      <c r="AK1031">
        <v>2769</v>
      </c>
      <c r="AL1031">
        <v>2310506</v>
      </c>
      <c r="AM1031" t="s">
        <v>4927</v>
      </c>
      <c r="AN1031" t="s">
        <v>5940</v>
      </c>
      <c r="AO1031">
        <v>0</v>
      </c>
      <c r="AP1031">
        <v>2311231</v>
      </c>
      <c r="AQ1031" t="s">
        <v>4937</v>
      </c>
      <c r="AR1031">
        <v>125</v>
      </c>
    </row>
    <row r="1032" spans="1:44" x14ac:dyDescent="0.25">
      <c r="A1032">
        <v>4314902</v>
      </c>
      <c r="B1032">
        <v>1</v>
      </c>
      <c r="C1032" t="s">
        <v>894</v>
      </c>
      <c r="D1032" t="s">
        <v>2621</v>
      </c>
      <c r="E1032">
        <v>630</v>
      </c>
      <c r="F1032" t="s">
        <v>5940</v>
      </c>
      <c r="G1032">
        <v>0</v>
      </c>
      <c r="H1032" t="s">
        <v>5940</v>
      </c>
      <c r="I1032">
        <v>3000</v>
      </c>
      <c r="J1032">
        <v>8</v>
      </c>
      <c r="K1032">
        <v>630</v>
      </c>
      <c r="L1032">
        <v>0</v>
      </c>
      <c r="M1032">
        <v>125</v>
      </c>
      <c r="N1032">
        <v>0</v>
      </c>
      <c r="O1032">
        <v>3050</v>
      </c>
      <c r="P1032">
        <v>5</v>
      </c>
      <c r="R1032">
        <v>4314902</v>
      </c>
      <c r="S1032">
        <v>630</v>
      </c>
      <c r="T1032" t="s">
        <v>5940</v>
      </c>
      <c r="U1032">
        <v>0</v>
      </c>
      <c r="V1032" t="s">
        <v>5940</v>
      </c>
      <c r="W1032">
        <v>3000</v>
      </c>
      <c r="X1032">
        <v>8</v>
      </c>
      <c r="Z1032">
        <v>2310605</v>
      </c>
      <c r="AB1032" t="s">
        <v>5940</v>
      </c>
      <c r="AC1032">
        <v>2310605</v>
      </c>
      <c r="AD1032" t="s">
        <v>4928</v>
      </c>
      <c r="AE1032">
        <v>15</v>
      </c>
      <c r="AF1032">
        <v>2310605</v>
      </c>
      <c r="AG1032" t="s">
        <v>4928</v>
      </c>
      <c r="AH1032">
        <v>200</v>
      </c>
      <c r="AI1032">
        <v>2310605</v>
      </c>
      <c r="AJ1032" t="s">
        <v>4928</v>
      </c>
      <c r="AK1032">
        <v>61</v>
      </c>
      <c r="AL1032">
        <v>2310605</v>
      </c>
      <c r="AM1032" t="s">
        <v>4928</v>
      </c>
      <c r="AN1032" t="s">
        <v>5940</v>
      </c>
      <c r="AO1032">
        <v>0</v>
      </c>
      <c r="AP1032">
        <v>2311264</v>
      </c>
      <c r="AQ1032" t="s">
        <v>4938</v>
      </c>
      <c r="AR1032">
        <v>6196</v>
      </c>
    </row>
    <row r="1033" spans="1:44" x14ac:dyDescent="0.25">
      <c r="A1033">
        <v>4315008</v>
      </c>
      <c r="B1033">
        <v>1</v>
      </c>
      <c r="C1033" t="s">
        <v>894</v>
      </c>
      <c r="D1033" t="s">
        <v>2622</v>
      </c>
      <c r="E1033">
        <v>2000</v>
      </c>
      <c r="F1033">
        <v>960</v>
      </c>
      <c r="G1033">
        <v>2997</v>
      </c>
      <c r="H1033" t="s">
        <v>5940</v>
      </c>
      <c r="I1033" t="s">
        <v>5940</v>
      </c>
      <c r="J1033">
        <v>11</v>
      </c>
      <c r="K1033">
        <v>5100</v>
      </c>
      <c r="L1033">
        <v>3360</v>
      </c>
      <c r="M1033">
        <v>4617</v>
      </c>
      <c r="N1033">
        <v>0</v>
      </c>
      <c r="O1033">
        <v>1</v>
      </c>
      <c r="P1033">
        <v>14</v>
      </c>
      <c r="R1033">
        <v>4315008</v>
      </c>
      <c r="S1033">
        <v>2000</v>
      </c>
      <c r="T1033">
        <v>960</v>
      </c>
      <c r="U1033">
        <v>2997</v>
      </c>
      <c r="V1033" t="s">
        <v>5940</v>
      </c>
      <c r="W1033" t="s">
        <v>5940</v>
      </c>
      <c r="X1033">
        <v>11</v>
      </c>
      <c r="Z1033">
        <v>2310704</v>
      </c>
      <c r="AB1033" t="s">
        <v>5940</v>
      </c>
      <c r="AC1033">
        <v>2310704</v>
      </c>
      <c r="AD1033" t="s">
        <v>4929</v>
      </c>
      <c r="AE1033" t="s">
        <v>5940</v>
      </c>
      <c r="AF1033">
        <v>2310704</v>
      </c>
      <c r="AG1033" t="s">
        <v>4929</v>
      </c>
      <c r="AH1033">
        <v>335</v>
      </c>
      <c r="AI1033">
        <v>2310704</v>
      </c>
      <c r="AJ1033" t="s">
        <v>4929</v>
      </c>
      <c r="AK1033">
        <v>251</v>
      </c>
      <c r="AL1033">
        <v>2310704</v>
      </c>
      <c r="AM1033" t="s">
        <v>4929</v>
      </c>
      <c r="AN1033" t="s">
        <v>5940</v>
      </c>
      <c r="AO1033">
        <v>0</v>
      </c>
      <c r="AP1033">
        <v>2311306</v>
      </c>
      <c r="AQ1033" t="s">
        <v>4939</v>
      </c>
      <c r="AR1033">
        <v>4320</v>
      </c>
    </row>
    <row r="1034" spans="1:44" x14ac:dyDescent="0.25">
      <c r="A1034">
        <v>4315057</v>
      </c>
      <c r="B1034">
        <v>1</v>
      </c>
      <c r="C1034" t="s">
        <v>894</v>
      </c>
      <c r="D1034" t="s">
        <v>2623</v>
      </c>
      <c r="E1034">
        <v>2000</v>
      </c>
      <c r="F1034">
        <v>709</v>
      </c>
      <c r="G1034">
        <v>1620</v>
      </c>
      <c r="H1034" t="s">
        <v>5940</v>
      </c>
      <c r="I1034">
        <v>1</v>
      </c>
      <c r="J1034">
        <v>9</v>
      </c>
      <c r="K1034">
        <v>3150</v>
      </c>
      <c r="L1034">
        <v>3840</v>
      </c>
      <c r="M1034">
        <v>2776</v>
      </c>
      <c r="N1034">
        <v>0</v>
      </c>
      <c r="O1034">
        <v>1</v>
      </c>
      <c r="P1034">
        <v>15</v>
      </c>
      <c r="R1034">
        <v>4315057</v>
      </c>
      <c r="S1034">
        <v>2000</v>
      </c>
      <c r="T1034">
        <v>709</v>
      </c>
      <c r="U1034">
        <v>1620</v>
      </c>
      <c r="V1034" t="s">
        <v>5940</v>
      </c>
      <c r="W1034">
        <v>1</v>
      </c>
      <c r="X1034">
        <v>9</v>
      </c>
      <c r="Z1034">
        <v>2310803</v>
      </c>
      <c r="AB1034" t="s">
        <v>5940</v>
      </c>
      <c r="AC1034">
        <v>2310803</v>
      </c>
      <c r="AD1034" t="s">
        <v>4930</v>
      </c>
      <c r="AE1034">
        <v>27</v>
      </c>
      <c r="AF1034">
        <v>2310803</v>
      </c>
      <c r="AG1034" t="s">
        <v>4930</v>
      </c>
      <c r="AH1034">
        <v>372</v>
      </c>
      <c r="AI1034">
        <v>2310803</v>
      </c>
      <c r="AJ1034" t="s">
        <v>4930</v>
      </c>
      <c r="AK1034">
        <v>414</v>
      </c>
      <c r="AL1034">
        <v>2310803</v>
      </c>
      <c r="AM1034" t="s">
        <v>4930</v>
      </c>
      <c r="AN1034" t="s">
        <v>5940</v>
      </c>
      <c r="AO1034">
        <v>0</v>
      </c>
      <c r="AP1034">
        <v>2311355</v>
      </c>
      <c r="AQ1034" t="s">
        <v>4940</v>
      </c>
      <c r="AR1034">
        <v>384</v>
      </c>
    </row>
    <row r="1035" spans="1:44" x14ac:dyDescent="0.25">
      <c r="A1035">
        <v>4315073</v>
      </c>
      <c r="B1035">
        <v>1</v>
      </c>
      <c r="C1035" t="s">
        <v>894</v>
      </c>
      <c r="D1035" t="s">
        <v>2624</v>
      </c>
      <c r="E1035">
        <v>420</v>
      </c>
      <c r="F1035">
        <v>72</v>
      </c>
      <c r="G1035">
        <v>1248</v>
      </c>
      <c r="H1035" t="s">
        <v>5940</v>
      </c>
      <c r="I1035" t="s">
        <v>5940</v>
      </c>
      <c r="J1035">
        <v>41</v>
      </c>
      <c r="K1035">
        <v>4000</v>
      </c>
      <c r="L1035">
        <v>644</v>
      </c>
      <c r="M1035">
        <v>3648</v>
      </c>
      <c r="N1035">
        <v>0</v>
      </c>
      <c r="O1035">
        <v>0</v>
      </c>
      <c r="P1035">
        <v>20</v>
      </c>
      <c r="R1035">
        <v>4315073</v>
      </c>
      <c r="S1035">
        <v>420</v>
      </c>
      <c r="T1035">
        <v>72</v>
      </c>
      <c r="U1035">
        <v>1248</v>
      </c>
      <c r="V1035" t="s">
        <v>5940</v>
      </c>
      <c r="W1035" t="s">
        <v>5940</v>
      </c>
      <c r="X1035">
        <v>41</v>
      </c>
      <c r="Z1035">
        <v>2310852</v>
      </c>
      <c r="AB1035" t="s">
        <v>5940</v>
      </c>
      <c r="AC1035">
        <v>2310852</v>
      </c>
      <c r="AD1035" t="s">
        <v>4931</v>
      </c>
      <c r="AE1035" t="s">
        <v>5940</v>
      </c>
      <c r="AF1035">
        <v>2310852</v>
      </c>
      <c r="AG1035" t="s">
        <v>4931</v>
      </c>
      <c r="AH1035">
        <v>43000</v>
      </c>
      <c r="AI1035">
        <v>2310852</v>
      </c>
      <c r="AJ1035" t="s">
        <v>4931</v>
      </c>
      <c r="AK1035">
        <v>109</v>
      </c>
      <c r="AL1035">
        <v>2310852</v>
      </c>
      <c r="AM1035" t="s">
        <v>4931</v>
      </c>
      <c r="AN1035" t="s">
        <v>5940</v>
      </c>
      <c r="AO1035">
        <v>0</v>
      </c>
      <c r="AP1035">
        <v>2311405</v>
      </c>
      <c r="AQ1035" t="s">
        <v>4941</v>
      </c>
      <c r="AR1035">
        <v>6564</v>
      </c>
    </row>
    <row r="1036" spans="1:44" x14ac:dyDescent="0.25">
      <c r="A1036">
        <v>4315107</v>
      </c>
      <c r="B1036">
        <v>1</v>
      </c>
      <c r="C1036" t="s">
        <v>894</v>
      </c>
      <c r="D1036" t="s">
        <v>2625</v>
      </c>
      <c r="E1036">
        <v>50050</v>
      </c>
      <c r="F1036">
        <v>480</v>
      </c>
      <c r="G1036">
        <v>1800</v>
      </c>
      <c r="H1036" t="s">
        <v>5940</v>
      </c>
      <c r="I1036" t="s">
        <v>5940</v>
      </c>
      <c r="J1036">
        <v>151</v>
      </c>
      <c r="K1036">
        <v>60000</v>
      </c>
      <c r="L1036">
        <v>1350</v>
      </c>
      <c r="M1036">
        <v>3247</v>
      </c>
      <c r="N1036">
        <v>0</v>
      </c>
      <c r="O1036">
        <v>5</v>
      </c>
      <c r="P1036">
        <v>38</v>
      </c>
      <c r="R1036">
        <v>4315107</v>
      </c>
      <c r="S1036">
        <v>50050</v>
      </c>
      <c r="T1036">
        <v>480</v>
      </c>
      <c r="U1036">
        <v>1800</v>
      </c>
      <c r="V1036" t="s">
        <v>5940</v>
      </c>
      <c r="W1036" t="s">
        <v>5940</v>
      </c>
      <c r="X1036">
        <v>151</v>
      </c>
      <c r="Z1036">
        <v>2310902</v>
      </c>
      <c r="AB1036">
        <v>167</v>
      </c>
      <c r="AC1036">
        <v>2310902</v>
      </c>
      <c r="AD1036" t="s">
        <v>4932</v>
      </c>
      <c r="AE1036">
        <v>4</v>
      </c>
      <c r="AF1036">
        <v>2310902</v>
      </c>
      <c r="AG1036" t="s">
        <v>4932</v>
      </c>
      <c r="AH1036">
        <v>900</v>
      </c>
      <c r="AI1036">
        <v>2310902</v>
      </c>
      <c r="AJ1036" t="s">
        <v>4932</v>
      </c>
      <c r="AK1036">
        <v>377</v>
      </c>
      <c r="AL1036">
        <v>2310902</v>
      </c>
      <c r="AM1036" t="s">
        <v>4932</v>
      </c>
      <c r="AN1036" t="s">
        <v>5940</v>
      </c>
      <c r="AO1036">
        <v>0</v>
      </c>
      <c r="AP1036">
        <v>2311504</v>
      </c>
      <c r="AQ1036" t="s">
        <v>4942</v>
      </c>
      <c r="AR1036">
        <v>495</v>
      </c>
    </row>
    <row r="1037" spans="1:44" x14ac:dyDescent="0.25">
      <c r="A1037">
        <v>4315131</v>
      </c>
      <c r="B1037">
        <v>1</v>
      </c>
      <c r="C1037" t="s">
        <v>894</v>
      </c>
      <c r="D1037" t="s">
        <v>2626</v>
      </c>
      <c r="E1037">
        <v>1215</v>
      </c>
      <c r="F1037">
        <v>27</v>
      </c>
      <c r="G1037">
        <v>1080</v>
      </c>
      <c r="H1037" t="s">
        <v>5940</v>
      </c>
      <c r="I1037" t="s">
        <v>5940</v>
      </c>
      <c r="J1037">
        <v>71</v>
      </c>
      <c r="K1037">
        <v>2400</v>
      </c>
      <c r="L1037">
        <v>48</v>
      </c>
      <c r="M1037">
        <v>5346</v>
      </c>
      <c r="N1037">
        <v>0</v>
      </c>
      <c r="O1037">
        <v>32</v>
      </c>
      <c r="P1037">
        <v>461</v>
      </c>
      <c r="R1037">
        <v>4315131</v>
      </c>
      <c r="S1037">
        <v>1215</v>
      </c>
      <c r="T1037">
        <v>27</v>
      </c>
      <c r="U1037">
        <v>1080</v>
      </c>
      <c r="V1037" t="s">
        <v>5940</v>
      </c>
      <c r="W1037" t="s">
        <v>5940</v>
      </c>
      <c r="X1037">
        <v>71</v>
      </c>
      <c r="Z1037">
        <v>2310951</v>
      </c>
      <c r="AB1037" t="s">
        <v>5940</v>
      </c>
      <c r="AC1037">
        <v>2310951</v>
      </c>
      <c r="AD1037" t="s">
        <v>4933</v>
      </c>
      <c r="AE1037">
        <v>130</v>
      </c>
      <c r="AF1037">
        <v>2310951</v>
      </c>
      <c r="AG1037" t="s">
        <v>4933</v>
      </c>
      <c r="AH1037">
        <v>1428</v>
      </c>
      <c r="AI1037">
        <v>2310951</v>
      </c>
      <c r="AJ1037" t="s">
        <v>4933</v>
      </c>
      <c r="AK1037">
        <v>1360</v>
      </c>
      <c r="AL1037">
        <v>2310951</v>
      </c>
      <c r="AM1037" t="s">
        <v>4933</v>
      </c>
      <c r="AN1037" t="s">
        <v>5940</v>
      </c>
      <c r="AO1037">
        <v>0</v>
      </c>
      <c r="AP1037">
        <v>2311603</v>
      </c>
      <c r="AQ1037" t="s">
        <v>4943</v>
      </c>
      <c r="AR1037">
        <v>483</v>
      </c>
    </row>
    <row r="1038" spans="1:44" x14ac:dyDescent="0.25">
      <c r="A1038">
        <v>4315149</v>
      </c>
      <c r="B1038">
        <v>1</v>
      </c>
      <c r="C1038" t="s">
        <v>894</v>
      </c>
      <c r="D1038" t="s">
        <v>2627</v>
      </c>
      <c r="E1038">
        <v>5513</v>
      </c>
      <c r="F1038" t="s">
        <v>5940</v>
      </c>
      <c r="G1038">
        <v>324</v>
      </c>
      <c r="H1038" t="s">
        <v>5940</v>
      </c>
      <c r="I1038">
        <v>1</v>
      </c>
      <c r="J1038">
        <v>32</v>
      </c>
      <c r="K1038">
        <v>12500</v>
      </c>
      <c r="L1038">
        <v>0</v>
      </c>
      <c r="M1038">
        <v>675</v>
      </c>
      <c r="N1038">
        <v>0</v>
      </c>
      <c r="O1038">
        <v>5</v>
      </c>
      <c r="P1038">
        <v>30</v>
      </c>
      <c r="R1038">
        <v>4315149</v>
      </c>
      <c r="S1038">
        <v>5513</v>
      </c>
      <c r="T1038" t="s">
        <v>5940</v>
      </c>
      <c r="U1038">
        <v>324</v>
      </c>
      <c r="V1038" t="s">
        <v>5940</v>
      </c>
      <c r="W1038">
        <v>1</v>
      </c>
      <c r="X1038">
        <v>32</v>
      </c>
      <c r="Z1038">
        <v>2311009</v>
      </c>
      <c r="AB1038" t="s">
        <v>5940</v>
      </c>
      <c r="AC1038">
        <v>2311009</v>
      </c>
      <c r="AD1038" t="s">
        <v>4934</v>
      </c>
      <c r="AE1038" t="s">
        <v>5940</v>
      </c>
      <c r="AF1038">
        <v>2311009</v>
      </c>
      <c r="AG1038" t="s">
        <v>4934</v>
      </c>
      <c r="AH1038">
        <v>481</v>
      </c>
      <c r="AI1038">
        <v>2311009</v>
      </c>
      <c r="AJ1038" t="s">
        <v>4934</v>
      </c>
      <c r="AK1038">
        <v>366</v>
      </c>
      <c r="AL1038">
        <v>2311009</v>
      </c>
      <c r="AM1038" t="s">
        <v>4934</v>
      </c>
      <c r="AN1038" t="s">
        <v>5940</v>
      </c>
      <c r="AO1038">
        <v>0</v>
      </c>
      <c r="AP1038">
        <v>2311702</v>
      </c>
      <c r="AQ1038" t="s">
        <v>4944</v>
      </c>
      <c r="AR1038">
        <v>3031</v>
      </c>
    </row>
    <row r="1039" spans="1:44" x14ac:dyDescent="0.25">
      <c r="A1039">
        <v>4315156</v>
      </c>
      <c r="B1039">
        <v>1</v>
      </c>
      <c r="C1039" t="s">
        <v>894</v>
      </c>
      <c r="D1039" t="s">
        <v>2628</v>
      </c>
      <c r="E1039">
        <v>138</v>
      </c>
      <c r="F1039" t="s">
        <v>5940</v>
      </c>
      <c r="G1039">
        <v>648</v>
      </c>
      <c r="H1039" t="s">
        <v>5940</v>
      </c>
      <c r="I1039" t="s">
        <v>5940</v>
      </c>
      <c r="J1039">
        <v>108</v>
      </c>
      <c r="K1039">
        <v>2000</v>
      </c>
      <c r="L1039">
        <v>24</v>
      </c>
      <c r="M1039">
        <v>13860</v>
      </c>
      <c r="N1039">
        <v>0</v>
      </c>
      <c r="O1039">
        <v>38</v>
      </c>
      <c r="P1039">
        <v>540</v>
      </c>
      <c r="R1039">
        <v>4315156</v>
      </c>
      <c r="S1039">
        <v>138</v>
      </c>
      <c r="T1039" t="s">
        <v>5940</v>
      </c>
      <c r="U1039">
        <v>648</v>
      </c>
      <c r="V1039" t="s">
        <v>5940</v>
      </c>
      <c r="W1039" t="s">
        <v>5940</v>
      </c>
      <c r="X1039">
        <v>108</v>
      </c>
      <c r="Z1039">
        <v>2311108</v>
      </c>
      <c r="AB1039" t="s">
        <v>5940</v>
      </c>
      <c r="AC1039">
        <v>2311108</v>
      </c>
      <c r="AD1039" t="s">
        <v>4935</v>
      </c>
      <c r="AE1039">
        <v>18</v>
      </c>
      <c r="AF1039">
        <v>2311108</v>
      </c>
      <c r="AG1039" t="s">
        <v>4935</v>
      </c>
      <c r="AH1039">
        <v>4032</v>
      </c>
      <c r="AI1039">
        <v>2311108</v>
      </c>
      <c r="AJ1039" t="s">
        <v>4935</v>
      </c>
      <c r="AK1039">
        <v>249</v>
      </c>
      <c r="AL1039">
        <v>2311108</v>
      </c>
      <c r="AM1039" t="s">
        <v>4935</v>
      </c>
      <c r="AN1039" t="s">
        <v>5940</v>
      </c>
      <c r="AO1039">
        <v>0</v>
      </c>
      <c r="AP1039">
        <v>2311801</v>
      </c>
      <c r="AQ1039" t="s">
        <v>4945</v>
      </c>
      <c r="AR1039">
        <v>416</v>
      </c>
    </row>
    <row r="1040" spans="1:44" x14ac:dyDescent="0.25">
      <c r="A1040">
        <v>4315172</v>
      </c>
      <c r="B1040">
        <v>1</v>
      </c>
      <c r="C1040" t="s">
        <v>894</v>
      </c>
      <c r="D1040" t="s">
        <v>2629</v>
      </c>
      <c r="E1040">
        <v>375</v>
      </c>
      <c r="F1040">
        <v>284</v>
      </c>
      <c r="G1040">
        <v>1218</v>
      </c>
      <c r="H1040" t="s">
        <v>5940</v>
      </c>
      <c r="I1040">
        <v>15</v>
      </c>
      <c r="J1040">
        <v>18</v>
      </c>
      <c r="K1040">
        <v>450</v>
      </c>
      <c r="L1040">
        <v>1680</v>
      </c>
      <c r="M1040">
        <v>6720</v>
      </c>
      <c r="N1040">
        <v>0</v>
      </c>
      <c r="O1040">
        <v>15</v>
      </c>
      <c r="P1040">
        <v>32</v>
      </c>
      <c r="R1040">
        <v>4315172</v>
      </c>
      <c r="S1040">
        <v>375</v>
      </c>
      <c r="T1040">
        <v>284</v>
      </c>
      <c r="U1040">
        <v>1218</v>
      </c>
      <c r="V1040" t="s">
        <v>5940</v>
      </c>
      <c r="W1040">
        <v>15</v>
      </c>
      <c r="X1040">
        <v>18</v>
      </c>
      <c r="Z1040">
        <v>2311207</v>
      </c>
      <c r="AB1040" t="s">
        <v>5940</v>
      </c>
      <c r="AC1040">
        <v>2311207</v>
      </c>
      <c r="AD1040" t="s">
        <v>4936</v>
      </c>
      <c r="AE1040">
        <v>25</v>
      </c>
      <c r="AF1040">
        <v>2311207</v>
      </c>
      <c r="AG1040" t="s">
        <v>4936</v>
      </c>
      <c r="AH1040">
        <v>180</v>
      </c>
      <c r="AI1040">
        <v>2311207</v>
      </c>
      <c r="AJ1040" t="s">
        <v>4936</v>
      </c>
      <c r="AK1040">
        <v>664</v>
      </c>
      <c r="AL1040">
        <v>2311207</v>
      </c>
      <c r="AM1040" t="s">
        <v>4936</v>
      </c>
      <c r="AN1040" t="s">
        <v>5940</v>
      </c>
      <c r="AO1040">
        <v>0</v>
      </c>
      <c r="AP1040">
        <v>2311900</v>
      </c>
      <c r="AQ1040" t="s">
        <v>4946</v>
      </c>
      <c r="AR1040">
        <v>874</v>
      </c>
    </row>
    <row r="1041" spans="1:44" x14ac:dyDescent="0.25">
      <c r="A1041">
        <v>4315206</v>
      </c>
      <c r="B1041">
        <v>1</v>
      </c>
      <c r="C1041" t="s">
        <v>894</v>
      </c>
      <c r="D1041" t="s">
        <v>2630</v>
      </c>
      <c r="E1041">
        <v>208</v>
      </c>
      <c r="F1041" t="s">
        <v>5940</v>
      </c>
      <c r="G1041">
        <v>3168</v>
      </c>
      <c r="H1041" t="s">
        <v>5940</v>
      </c>
      <c r="I1041" t="s">
        <v>5940</v>
      </c>
      <c r="J1041">
        <v>190</v>
      </c>
      <c r="K1041">
        <v>416</v>
      </c>
      <c r="L1041">
        <v>55</v>
      </c>
      <c r="M1041">
        <v>24000</v>
      </c>
      <c r="N1041">
        <v>0</v>
      </c>
      <c r="O1041">
        <v>5</v>
      </c>
      <c r="P1041">
        <v>220</v>
      </c>
      <c r="R1041">
        <v>4315206</v>
      </c>
      <c r="S1041">
        <v>208</v>
      </c>
      <c r="T1041" t="s">
        <v>5940</v>
      </c>
      <c r="U1041">
        <v>3168</v>
      </c>
      <c r="V1041" t="s">
        <v>5940</v>
      </c>
      <c r="W1041" t="s">
        <v>5940</v>
      </c>
      <c r="X1041">
        <v>190</v>
      </c>
      <c r="Z1041">
        <v>2311231</v>
      </c>
      <c r="AB1041">
        <v>32</v>
      </c>
      <c r="AC1041">
        <v>2311231</v>
      </c>
      <c r="AD1041" t="s">
        <v>4937</v>
      </c>
      <c r="AE1041" t="s">
        <v>5940</v>
      </c>
      <c r="AF1041">
        <v>2311231</v>
      </c>
      <c r="AG1041" t="s">
        <v>4937</v>
      </c>
      <c r="AH1041" t="s">
        <v>5940</v>
      </c>
      <c r="AI1041">
        <v>2311231</v>
      </c>
      <c r="AJ1041" t="s">
        <v>4937</v>
      </c>
      <c r="AK1041">
        <v>255</v>
      </c>
      <c r="AL1041">
        <v>2311231</v>
      </c>
      <c r="AM1041" t="s">
        <v>4937</v>
      </c>
      <c r="AN1041" t="s">
        <v>5940</v>
      </c>
      <c r="AO1041">
        <v>0</v>
      </c>
      <c r="AP1041">
        <v>2311959</v>
      </c>
      <c r="AQ1041" t="s">
        <v>4947</v>
      </c>
      <c r="AR1041">
        <v>1779</v>
      </c>
    </row>
    <row r="1042" spans="1:44" x14ac:dyDescent="0.25">
      <c r="A1042">
        <v>4315305</v>
      </c>
      <c r="B1042">
        <v>1</v>
      </c>
      <c r="C1042" t="s">
        <v>894</v>
      </c>
      <c r="D1042" t="s">
        <v>2631</v>
      </c>
      <c r="E1042" t="s">
        <v>5940</v>
      </c>
      <c r="F1042" t="s">
        <v>5940</v>
      </c>
      <c r="G1042">
        <v>125</v>
      </c>
      <c r="H1042" t="s">
        <v>5940</v>
      </c>
      <c r="I1042">
        <v>63189</v>
      </c>
      <c r="J1042" t="s">
        <v>5940</v>
      </c>
      <c r="K1042">
        <v>0</v>
      </c>
      <c r="L1042">
        <v>125</v>
      </c>
      <c r="M1042">
        <v>698</v>
      </c>
      <c r="N1042">
        <v>0</v>
      </c>
      <c r="O1042">
        <v>96363</v>
      </c>
      <c r="P1042">
        <v>0</v>
      </c>
      <c r="R1042">
        <v>4315305</v>
      </c>
      <c r="S1042" t="s">
        <v>5940</v>
      </c>
      <c r="T1042" t="s">
        <v>5940</v>
      </c>
      <c r="U1042">
        <v>125</v>
      </c>
      <c r="V1042" t="s">
        <v>5940</v>
      </c>
      <c r="W1042">
        <v>63189</v>
      </c>
      <c r="X1042" t="s">
        <v>5940</v>
      </c>
      <c r="Z1042">
        <v>2311264</v>
      </c>
      <c r="AB1042" t="s">
        <v>5940</v>
      </c>
      <c r="AC1042">
        <v>2311264</v>
      </c>
      <c r="AD1042" t="s">
        <v>4938</v>
      </c>
      <c r="AE1042" t="s">
        <v>5940</v>
      </c>
      <c r="AF1042">
        <v>2311264</v>
      </c>
      <c r="AG1042" t="s">
        <v>4938</v>
      </c>
      <c r="AH1042">
        <v>492</v>
      </c>
      <c r="AI1042">
        <v>2311264</v>
      </c>
      <c r="AJ1042" t="s">
        <v>4938</v>
      </c>
      <c r="AK1042">
        <v>1444</v>
      </c>
      <c r="AL1042">
        <v>2311264</v>
      </c>
      <c r="AM1042" t="s">
        <v>4938</v>
      </c>
      <c r="AN1042" t="s">
        <v>5940</v>
      </c>
      <c r="AO1042">
        <v>0</v>
      </c>
      <c r="AP1042">
        <v>2312007</v>
      </c>
      <c r="AQ1042" t="s">
        <v>4948</v>
      </c>
      <c r="AR1042">
        <v>575</v>
      </c>
    </row>
    <row r="1043" spans="1:44" x14ac:dyDescent="0.25">
      <c r="A1043">
        <v>4315313</v>
      </c>
      <c r="B1043">
        <v>1</v>
      </c>
      <c r="C1043" t="s">
        <v>894</v>
      </c>
      <c r="D1043" t="s">
        <v>2632</v>
      </c>
      <c r="E1043">
        <v>390</v>
      </c>
      <c r="F1043">
        <v>15390</v>
      </c>
      <c r="G1043">
        <v>9710</v>
      </c>
      <c r="H1043" t="s">
        <v>5940</v>
      </c>
      <c r="I1043">
        <v>2</v>
      </c>
      <c r="J1043">
        <v>28</v>
      </c>
      <c r="K1043">
        <v>390</v>
      </c>
      <c r="L1043">
        <v>32550</v>
      </c>
      <c r="M1043">
        <v>18600</v>
      </c>
      <c r="N1043">
        <v>0</v>
      </c>
      <c r="O1043">
        <v>5</v>
      </c>
      <c r="P1043">
        <v>51</v>
      </c>
      <c r="R1043">
        <v>4315313</v>
      </c>
      <c r="S1043">
        <v>390</v>
      </c>
      <c r="T1043">
        <v>15390</v>
      </c>
      <c r="U1043">
        <v>9710</v>
      </c>
      <c r="V1043" t="s">
        <v>5940</v>
      </c>
      <c r="W1043">
        <v>2</v>
      </c>
      <c r="X1043">
        <v>28</v>
      </c>
      <c r="Z1043">
        <v>2311306</v>
      </c>
      <c r="AB1043">
        <v>140</v>
      </c>
      <c r="AC1043">
        <v>2311306</v>
      </c>
      <c r="AD1043" t="s">
        <v>4939</v>
      </c>
      <c r="AE1043">
        <v>2</v>
      </c>
      <c r="AF1043">
        <v>2311306</v>
      </c>
      <c r="AG1043" t="s">
        <v>4939</v>
      </c>
      <c r="AH1043" t="s">
        <v>5940</v>
      </c>
      <c r="AI1043">
        <v>2311306</v>
      </c>
      <c r="AJ1043" t="s">
        <v>4939</v>
      </c>
      <c r="AK1043">
        <v>4333</v>
      </c>
      <c r="AL1043">
        <v>2311306</v>
      </c>
      <c r="AM1043" t="s">
        <v>4939</v>
      </c>
      <c r="AN1043" t="s">
        <v>5940</v>
      </c>
      <c r="AO1043">
        <v>0</v>
      </c>
      <c r="AP1043">
        <v>2312106</v>
      </c>
      <c r="AQ1043" t="s">
        <v>4949</v>
      </c>
      <c r="AR1043">
        <v>4219</v>
      </c>
    </row>
    <row r="1044" spans="1:44" x14ac:dyDescent="0.25">
      <c r="A1044">
        <v>4315321</v>
      </c>
      <c r="B1044">
        <v>1</v>
      </c>
      <c r="C1044" t="s">
        <v>894</v>
      </c>
      <c r="D1044" t="s">
        <v>2633</v>
      </c>
      <c r="E1044">
        <v>45</v>
      </c>
      <c r="F1044">
        <v>24000</v>
      </c>
      <c r="G1044">
        <v>504</v>
      </c>
      <c r="H1044" t="s">
        <v>5940</v>
      </c>
      <c r="I1044">
        <v>2</v>
      </c>
      <c r="J1044">
        <v>138</v>
      </c>
      <c r="K1044">
        <v>60</v>
      </c>
      <c r="L1044">
        <v>48000</v>
      </c>
      <c r="M1044">
        <v>3120</v>
      </c>
      <c r="N1044">
        <v>0</v>
      </c>
      <c r="O1044">
        <v>1</v>
      </c>
      <c r="P1044">
        <v>312</v>
      </c>
      <c r="R1044">
        <v>4315321</v>
      </c>
      <c r="S1044">
        <v>45</v>
      </c>
      <c r="T1044">
        <v>24000</v>
      </c>
      <c r="U1044">
        <v>504</v>
      </c>
      <c r="V1044" t="s">
        <v>5940</v>
      </c>
      <c r="W1044">
        <v>2</v>
      </c>
      <c r="X1044">
        <v>138</v>
      </c>
      <c r="Z1044">
        <v>2311355</v>
      </c>
      <c r="AB1044">
        <v>52</v>
      </c>
      <c r="AC1044">
        <v>2311355</v>
      </c>
      <c r="AD1044" t="s">
        <v>4940</v>
      </c>
      <c r="AE1044">
        <v>12905</v>
      </c>
      <c r="AF1044">
        <v>2311355</v>
      </c>
      <c r="AG1044" t="s">
        <v>4940</v>
      </c>
      <c r="AH1044">
        <v>1680</v>
      </c>
      <c r="AI1044">
        <v>2311355</v>
      </c>
      <c r="AJ1044" t="s">
        <v>4940</v>
      </c>
      <c r="AK1044">
        <v>453</v>
      </c>
      <c r="AL1044">
        <v>2311355</v>
      </c>
      <c r="AM1044" t="s">
        <v>4940</v>
      </c>
      <c r="AN1044" t="s">
        <v>5940</v>
      </c>
      <c r="AO1044">
        <v>0</v>
      </c>
      <c r="AP1044">
        <v>2312205</v>
      </c>
      <c r="AQ1044" t="s">
        <v>4950</v>
      </c>
      <c r="AR1044">
        <v>3835</v>
      </c>
    </row>
    <row r="1045" spans="1:44" x14ac:dyDescent="0.25">
      <c r="A1045">
        <v>4315354</v>
      </c>
      <c r="B1045">
        <v>1</v>
      </c>
      <c r="C1045" t="s">
        <v>894</v>
      </c>
      <c r="D1045" t="s">
        <v>2634</v>
      </c>
      <c r="E1045">
        <v>324</v>
      </c>
      <c r="F1045">
        <v>11295</v>
      </c>
      <c r="G1045">
        <v>990</v>
      </c>
      <c r="H1045" t="s">
        <v>5940</v>
      </c>
      <c r="I1045" t="s">
        <v>5940</v>
      </c>
      <c r="J1045">
        <v>11</v>
      </c>
      <c r="K1045">
        <v>810</v>
      </c>
      <c r="L1045">
        <v>27120</v>
      </c>
      <c r="M1045">
        <v>9600</v>
      </c>
      <c r="N1045">
        <v>0</v>
      </c>
      <c r="O1045">
        <v>4</v>
      </c>
      <c r="P1045">
        <v>43</v>
      </c>
      <c r="R1045">
        <v>4315354</v>
      </c>
      <c r="S1045">
        <v>324</v>
      </c>
      <c r="T1045">
        <v>11295</v>
      </c>
      <c r="U1045">
        <v>990</v>
      </c>
      <c r="V1045" t="s">
        <v>5940</v>
      </c>
      <c r="W1045" t="s">
        <v>5940</v>
      </c>
      <c r="X1045">
        <v>11</v>
      </c>
      <c r="Z1045">
        <v>2311405</v>
      </c>
      <c r="AB1045">
        <v>1200</v>
      </c>
      <c r="AC1045">
        <v>2311405</v>
      </c>
      <c r="AD1045" t="s">
        <v>4941</v>
      </c>
      <c r="AE1045">
        <v>2</v>
      </c>
      <c r="AF1045">
        <v>2311405</v>
      </c>
      <c r="AG1045" t="s">
        <v>4941</v>
      </c>
      <c r="AH1045" t="s">
        <v>5940</v>
      </c>
      <c r="AI1045">
        <v>2311405</v>
      </c>
      <c r="AJ1045" t="s">
        <v>4941</v>
      </c>
      <c r="AK1045">
        <v>1588</v>
      </c>
      <c r="AL1045">
        <v>2311405</v>
      </c>
      <c r="AM1045" t="s">
        <v>4941</v>
      </c>
      <c r="AN1045" t="s">
        <v>5940</v>
      </c>
      <c r="AO1045">
        <v>0</v>
      </c>
      <c r="AP1045">
        <v>2312304</v>
      </c>
      <c r="AQ1045" t="s">
        <v>4951</v>
      </c>
      <c r="AR1045">
        <v>633</v>
      </c>
    </row>
    <row r="1046" spans="1:44" x14ac:dyDescent="0.25">
      <c r="A1046">
        <v>4315404</v>
      </c>
      <c r="B1046">
        <v>1</v>
      </c>
      <c r="C1046" t="s">
        <v>894</v>
      </c>
      <c r="D1046" t="s">
        <v>2635</v>
      </c>
      <c r="E1046">
        <v>375</v>
      </c>
      <c r="F1046">
        <v>2600</v>
      </c>
      <c r="G1046">
        <v>500</v>
      </c>
      <c r="H1046" t="s">
        <v>5940</v>
      </c>
      <c r="I1046">
        <v>160</v>
      </c>
      <c r="J1046">
        <v>126</v>
      </c>
      <c r="K1046">
        <v>625</v>
      </c>
      <c r="L1046">
        <v>11700</v>
      </c>
      <c r="M1046">
        <v>4000</v>
      </c>
      <c r="N1046">
        <v>0</v>
      </c>
      <c r="O1046">
        <v>160</v>
      </c>
      <c r="P1046">
        <v>240</v>
      </c>
      <c r="R1046">
        <v>4315404</v>
      </c>
      <c r="S1046">
        <v>375</v>
      </c>
      <c r="T1046">
        <v>2600</v>
      </c>
      <c r="U1046">
        <v>500</v>
      </c>
      <c r="V1046" t="s">
        <v>5940</v>
      </c>
      <c r="W1046">
        <v>160</v>
      </c>
      <c r="X1046">
        <v>126</v>
      </c>
      <c r="Z1046">
        <v>2311504</v>
      </c>
      <c r="AB1046">
        <v>495</v>
      </c>
      <c r="AC1046">
        <v>2311504</v>
      </c>
      <c r="AD1046" t="s">
        <v>4942</v>
      </c>
      <c r="AE1046">
        <v>180</v>
      </c>
      <c r="AF1046">
        <v>2311504</v>
      </c>
      <c r="AG1046" t="s">
        <v>4942</v>
      </c>
      <c r="AH1046" t="s">
        <v>5940</v>
      </c>
      <c r="AI1046">
        <v>2311504</v>
      </c>
      <c r="AJ1046" t="s">
        <v>4942</v>
      </c>
      <c r="AK1046">
        <v>446</v>
      </c>
      <c r="AL1046">
        <v>2311504</v>
      </c>
      <c r="AM1046" t="s">
        <v>4942</v>
      </c>
      <c r="AN1046" t="s">
        <v>5940</v>
      </c>
      <c r="AO1046">
        <v>0</v>
      </c>
      <c r="AP1046">
        <v>2312403</v>
      </c>
      <c r="AQ1046" t="s">
        <v>4952</v>
      </c>
      <c r="AR1046">
        <v>605</v>
      </c>
    </row>
    <row r="1047" spans="1:44" x14ac:dyDescent="0.25">
      <c r="A1047">
        <v>4315453</v>
      </c>
      <c r="B1047">
        <v>1</v>
      </c>
      <c r="C1047" t="s">
        <v>894</v>
      </c>
      <c r="D1047" t="s">
        <v>2636</v>
      </c>
      <c r="E1047">
        <v>175</v>
      </c>
      <c r="F1047">
        <v>51</v>
      </c>
      <c r="G1047">
        <v>1273</v>
      </c>
      <c r="H1047" t="s">
        <v>5940</v>
      </c>
      <c r="I1047">
        <v>1</v>
      </c>
      <c r="J1047">
        <v>81</v>
      </c>
      <c r="K1047">
        <v>625</v>
      </c>
      <c r="L1047">
        <v>72</v>
      </c>
      <c r="M1047">
        <v>7560</v>
      </c>
      <c r="N1047">
        <v>0</v>
      </c>
      <c r="O1047">
        <v>8</v>
      </c>
      <c r="P1047">
        <v>96</v>
      </c>
      <c r="R1047">
        <v>4315453</v>
      </c>
      <c r="S1047">
        <v>175</v>
      </c>
      <c r="T1047">
        <v>51</v>
      </c>
      <c r="U1047">
        <v>1273</v>
      </c>
      <c r="V1047" t="s">
        <v>5940</v>
      </c>
      <c r="W1047">
        <v>1</v>
      </c>
      <c r="X1047">
        <v>81</v>
      </c>
      <c r="Z1047">
        <v>2311603</v>
      </c>
      <c r="AB1047" t="s">
        <v>5940</v>
      </c>
      <c r="AC1047">
        <v>2311603</v>
      </c>
      <c r="AD1047" t="s">
        <v>4943</v>
      </c>
      <c r="AE1047">
        <v>1980</v>
      </c>
      <c r="AF1047">
        <v>2311603</v>
      </c>
      <c r="AG1047" t="s">
        <v>4943</v>
      </c>
      <c r="AH1047">
        <v>9600</v>
      </c>
      <c r="AI1047">
        <v>2311603</v>
      </c>
      <c r="AJ1047" t="s">
        <v>4943</v>
      </c>
      <c r="AK1047">
        <v>427</v>
      </c>
      <c r="AL1047">
        <v>2311603</v>
      </c>
      <c r="AM1047" t="s">
        <v>4943</v>
      </c>
      <c r="AN1047" t="s">
        <v>5940</v>
      </c>
      <c r="AO1047">
        <v>0</v>
      </c>
      <c r="AP1047">
        <v>2312502</v>
      </c>
      <c r="AQ1047" t="s">
        <v>4953</v>
      </c>
      <c r="AR1047">
        <v>14</v>
      </c>
    </row>
    <row r="1048" spans="1:44" x14ac:dyDescent="0.25">
      <c r="A1048">
        <v>4315503</v>
      </c>
      <c r="B1048">
        <v>1</v>
      </c>
      <c r="C1048" t="s">
        <v>894</v>
      </c>
      <c r="D1048" t="s">
        <v>2637</v>
      </c>
      <c r="E1048">
        <v>1500</v>
      </c>
      <c r="F1048">
        <v>11960</v>
      </c>
      <c r="G1048">
        <v>762</v>
      </c>
      <c r="H1048" t="s">
        <v>5940</v>
      </c>
      <c r="I1048">
        <v>95639</v>
      </c>
      <c r="J1048">
        <v>45</v>
      </c>
      <c r="K1048">
        <v>9800</v>
      </c>
      <c r="L1048">
        <v>35100</v>
      </c>
      <c r="M1048">
        <v>4500</v>
      </c>
      <c r="N1048">
        <v>0</v>
      </c>
      <c r="O1048">
        <v>117640</v>
      </c>
      <c r="P1048">
        <v>42</v>
      </c>
      <c r="R1048">
        <v>4315503</v>
      </c>
      <c r="S1048">
        <v>1500</v>
      </c>
      <c r="T1048">
        <v>11960</v>
      </c>
      <c r="U1048">
        <v>762</v>
      </c>
      <c r="V1048" t="s">
        <v>5940</v>
      </c>
      <c r="W1048">
        <v>95639</v>
      </c>
      <c r="X1048">
        <v>45</v>
      </c>
      <c r="Z1048">
        <v>2311702</v>
      </c>
      <c r="AB1048">
        <v>16</v>
      </c>
      <c r="AC1048">
        <v>2311702</v>
      </c>
      <c r="AD1048" t="s">
        <v>4944</v>
      </c>
      <c r="AE1048">
        <v>57</v>
      </c>
      <c r="AF1048">
        <v>2311702</v>
      </c>
      <c r="AG1048" t="s">
        <v>4944</v>
      </c>
      <c r="AH1048">
        <v>2040</v>
      </c>
      <c r="AI1048">
        <v>2311702</v>
      </c>
      <c r="AJ1048" t="s">
        <v>4944</v>
      </c>
      <c r="AK1048">
        <v>1307</v>
      </c>
      <c r="AL1048">
        <v>2311702</v>
      </c>
      <c r="AM1048" t="s">
        <v>4944</v>
      </c>
      <c r="AN1048" t="s">
        <v>5940</v>
      </c>
      <c r="AO1048">
        <v>0</v>
      </c>
      <c r="AP1048">
        <v>2312601</v>
      </c>
      <c r="AQ1048" t="s">
        <v>4954</v>
      </c>
      <c r="AR1048">
        <v>466</v>
      </c>
    </row>
    <row r="1049" spans="1:44" x14ac:dyDescent="0.25">
      <c r="A1049">
        <v>4315552</v>
      </c>
      <c r="B1049">
        <v>1</v>
      </c>
      <c r="C1049" t="s">
        <v>894</v>
      </c>
      <c r="D1049" t="s">
        <v>2638</v>
      </c>
      <c r="E1049">
        <v>4000</v>
      </c>
      <c r="F1049">
        <v>5873</v>
      </c>
      <c r="G1049">
        <v>1296</v>
      </c>
      <c r="H1049" t="s">
        <v>5940</v>
      </c>
      <c r="I1049" t="s">
        <v>5940</v>
      </c>
      <c r="J1049">
        <v>68</v>
      </c>
      <c r="K1049">
        <v>10000</v>
      </c>
      <c r="L1049">
        <v>16800</v>
      </c>
      <c r="M1049">
        <v>11880</v>
      </c>
      <c r="N1049">
        <v>0</v>
      </c>
      <c r="O1049">
        <v>11</v>
      </c>
      <c r="P1049">
        <v>170</v>
      </c>
      <c r="R1049">
        <v>4315552</v>
      </c>
      <c r="S1049">
        <v>4000</v>
      </c>
      <c r="T1049">
        <v>5873</v>
      </c>
      <c r="U1049">
        <v>1296</v>
      </c>
      <c r="V1049" t="s">
        <v>5940</v>
      </c>
      <c r="W1049" t="s">
        <v>5940</v>
      </c>
      <c r="X1049">
        <v>68</v>
      </c>
      <c r="Z1049">
        <v>2311801</v>
      </c>
      <c r="AB1049">
        <v>18</v>
      </c>
      <c r="AC1049">
        <v>2311801</v>
      </c>
      <c r="AD1049" t="s">
        <v>4945</v>
      </c>
      <c r="AE1049">
        <v>900</v>
      </c>
      <c r="AF1049">
        <v>2311801</v>
      </c>
      <c r="AG1049" t="s">
        <v>4945</v>
      </c>
      <c r="AH1049" t="s">
        <v>5940</v>
      </c>
      <c r="AI1049">
        <v>2311801</v>
      </c>
      <c r="AJ1049" t="s">
        <v>4945</v>
      </c>
      <c r="AK1049">
        <v>1397</v>
      </c>
      <c r="AL1049">
        <v>2311801</v>
      </c>
      <c r="AM1049" t="s">
        <v>4945</v>
      </c>
      <c r="AN1049" t="s">
        <v>5940</v>
      </c>
      <c r="AO1049">
        <v>0</v>
      </c>
      <c r="AP1049">
        <v>2312700</v>
      </c>
      <c r="AQ1049" t="s">
        <v>4955</v>
      </c>
      <c r="AR1049">
        <v>4670</v>
      </c>
    </row>
    <row r="1050" spans="1:44" x14ac:dyDescent="0.25">
      <c r="A1050">
        <v>4315602</v>
      </c>
      <c r="B1050">
        <v>1</v>
      </c>
      <c r="C1050" t="s">
        <v>894</v>
      </c>
      <c r="D1050" t="s">
        <v>2639</v>
      </c>
      <c r="E1050" t="s">
        <v>5940</v>
      </c>
      <c r="F1050" t="s">
        <v>5940</v>
      </c>
      <c r="G1050">
        <v>45</v>
      </c>
      <c r="H1050" t="s">
        <v>5940</v>
      </c>
      <c r="I1050">
        <v>104539</v>
      </c>
      <c r="J1050">
        <v>24</v>
      </c>
      <c r="K1050">
        <v>0</v>
      </c>
      <c r="L1050">
        <v>0</v>
      </c>
      <c r="M1050">
        <v>150</v>
      </c>
      <c r="N1050">
        <v>0</v>
      </c>
      <c r="O1050">
        <v>123525</v>
      </c>
      <c r="P1050">
        <v>24</v>
      </c>
      <c r="R1050">
        <v>4315602</v>
      </c>
      <c r="S1050" t="s">
        <v>5940</v>
      </c>
      <c r="T1050" t="s">
        <v>5940</v>
      </c>
      <c r="U1050">
        <v>45</v>
      </c>
      <c r="V1050" t="s">
        <v>5940</v>
      </c>
      <c r="W1050">
        <v>104539</v>
      </c>
      <c r="X1050">
        <v>24</v>
      </c>
      <c r="Z1050">
        <v>2311900</v>
      </c>
      <c r="AB1050">
        <v>5</v>
      </c>
      <c r="AC1050">
        <v>2311900</v>
      </c>
      <c r="AD1050" t="s">
        <v>4946</v>
      </c>
      <c r="AE1050">
        <v>13</v>
      </c>
      <c r="AF1050">
        <v>2311900</v>
      </c>
      <c r="AG1050" t="s">
        <v>4946</v>
      </c>
      <c r="AH1050">
        <v>400</v>
      </c>
      <c r="AI1050">
        <v>2311900</v>
      </c>
      <c r="AJ1050" t="s">
        <v>4946</v>
      </c>
      <c r="AK1050">
        <v>224</v>
      </c>
      <c r="AL1050">
        <v>2311900</v>
      </c>
      <c r="AM1050" t="s">
        <v>4946</v>
      </c>
      <c r="AN1050" t="s">
        <v>5940</v>
      </c>
      <c r="AO1050">
        <v>0</v>
      </c>
      <c r="AP1050">
        <v>2312809</v>
      </c>
      <c r="AQ1050" t="s">
        <v>4956</v>
      </c>
      <c r="AR1050">
        <v>868</v>
      </c>
    </row>
    <row r="1051" spans="1:44" x14ac:dyDescent="0.25">
      <c r="A1051">
        <v>4315701</v>
      </c>
      <c r="B1051">
        <v>1</v>
      </c>
      <c r="C1051" t="s">
        <v>894</v>
      </c>
      <c r="D1051" t="s">
        <v>2640</v>
      </c>
      <c r="E1051">
        <v>600</v>
      </c>
      <c r="F1051">
        <v>13200</v>
      </c>
      <c r="G1051">
        <v>5040</v>
      </c>
      <c r="H1051" t="s">
        <v>5940</v>
      </c>
      <c r="I1051">
        <v>58012</v>
      </c>
      <c r="J1051">
        <v>210</v>
      </c>
      <c r="K1051">
        <v>600</v>
      </c>
      <c r="L1051">
        <v>52800</v>
      </c>
      <c r="M1051">
        <v>21000</v>
      </c>
      <c r="N1051">
        <v>0</v>
      </c>
      <c r="O1051">
        <v>69348</v>
      </c>
      <c r="P1051">
        <v>175</v>
      </c>
      <c r="R1051">
        <v>4315701</v>
      </c>
      <c r="S1051">
        <v>600</v>
      </c>
      <c r="T1051">
        <v>13200</v>
      </c>
      <c r="U1051">
        <v>5040</v>
      </c>
      <c r="V1051" t="s">
        <v>5940</v>
      </c>
      <c r="W1051">
        <v>58012</v>
      </c>
      <c r="X1051">
        <v>210</v>
      </c>
      <c r="Z1051">
        <v>2311959</v>
      </c>
      <c r="AB1051" t="s">
        <v>5940</v>
      </c>
      <c r="AC1051">
        <v>2311959</v>
      </c>
      <c r="AD1051" t="s">
        <v>4947</v>
      </c>
      <c r="AE1051" t="s">
        <v>5940</v>
      </c>
      <c r="AF1051">
        <v>2311959</v>
      </c>
      <c r="AG1051" t="s">
        <v>4947</v>
      </c>
      <c r="AH1051" t="s">
        <v>5940</v>
      </c>
      <c r="AI1051">
        <v>2311959</v>
      </c>
      <c r="AJ1051" t="s">
        <v>4947</v>
      </c>
      <c r="AK1051">
        <v>1227</v>
      </c>
      <c r="AL1051">
        <v>2311959</v>
      </c>
      <c r="AM1051" t="s">
        <v>4947</v>
      </c>
      <c r="AN1051" t="s">
        <v>5940</v>
      </c>
      <c r="AO1051">
        <v>0</v>
      </c>
      <c r="AP1051">
        <v>2312908</v>
      </c>
      <c r="AQ1051" t="s">
        <v>4957</v>
      </c>
      <c r="AR1051">
        <v>3379</v>
      </c>
    </row>
    <row r="1052" spans="1:44" x14ac:dyDescent="0.25">
      <c r="A1052">
        <v>4315750</v>
      </c>
      <c r="B1052">
        <v>1</v>
      </c>
      <c r="C1052" t="s">
        <v>894</v>
      </c>
      <c r="D1052" t="s">
        <v>2641</v>
      </c>
      <c r="E1052">
        <v>800</v>
      </c>
      <c r="F1052" t="s">
        <v>5940</v>
      </c>
      <c r="G1052">
        <v>705</v>
      </c>
      <c r="H1052" t="s">
        <v>5940</v>
      </c>
      <c r="I1052">
        <v>15</v>
      </c>
      <c r="J1052">
        <v>29</v>
      </c>
      <c r="K1052">
        <v>1000</v>
      </c>
      <c r="L1052">
        <v>0</v>
      </c>
      <c r="M1052">
        <v>1500</v>
      </c>
      <c r="N1052">
        <v>0</v>
      </c>
      <c r="O1052">
        <v>15</v>
      </c>
      <c r="P1052">
        <v>74</v>
      </c>
      <c r="R1052">
        <v>4315750</v>
      </c>
      <c r="S1052">
        <v>800</v>
      </c>
      <c r="T1052" t="s">
        <v>5940</v>
      </c>
      <c r="U1052">
        <v>705</v>
      </c>
      <c r="V1052" t="s">
        <v>5940</v>
      </c>
      <c r="W1052">
        <v>15</v>
      </c>
      <c r="X1052">
        <v>29</v>
      </c>
      <c r="Z1052">
        <v>2312007</v>
      </c>
      <c r="AB1052" t="s">
        <v>5940</v>
      </c>
      <c r="AC1052">
        <v>2312007</v>
      </c>
      <c r="AD1052" t="s">
        <v>4948</v>
      </c>
      <c r="AE1052" t="s">
        <v>5940</v>
      </c>
      <c r="AF1052">
        <v>2312007</v>
      </c>
      <c r="AG1052" t="s">
        <v>4948</v>
      </c>
      <c r="AH1052" t="s">
        <v>5940</v>
      </c>
      <c r="AI1052">
        <v>2312007</v>
      </c>
      <c r="AJ1052" t="s">
        <v>4948</v>
      </c>
      <c r="AK1052">
        <v>652</v>
      </c>
      <c r="AL1052">
        <v>2312007</v>
      </c>
      <c r="AM1052" t="s">
        <v>4948</v>
      </c>
      <c r="AN1052" t="s">
        <v>5940</v>
      </c>
      <c r="AO1052">
        <v>0</v>
      </c>
      <c r="AP1052">
        <v>2313005</v>
      </c>
      <c r="AQ1052" t="s">
        <v>4958</v>
      </c>
      <c r="AR1052">
        <v>1676</v>
      </c>
    </row>
    <row r="1053" spans="1:44" x14ac:dyDescent="0.25">
      <c r="A1053">
        <v>4315800</v>
      </c>
      <c r="B1053">
        <v>1</v>
      </c>
      <c r="C1053" t="s">
        <v>894</v>
      </c>
      <c r="D1053" t="s">
        <v>2642</v>
      </c>
      <c r="E1053">
        <v>900</v>
      </c>
      <c r="F1053">
        <v>1511</v>
      </c>
      <c r="G1053">
        <v>3200</v>
      </c>
      <c r="H1053" t="s">
        <v>5940</v>
      </c>
      <c r="I1053" t="s">
        <v>5940</v>
      </c>
      <c r="J1053">
        <v>43</v>
      </c>
      <c r="K1053">
        <v>12720</v>
      </c>
      <c r="L1053">
        <v>5040</v>
      </c>
      <c r="M1053">
        <v>18900</v>
      </c>
      <c r="N1053">
        <v>0</v>
      </c>
      <c r="O1053">
        <v>0</v>
      </c>
      <c r="P1053">
        <v>54</v>
      </c>
      <c r="R1053">
        <v>4315800</v>
      </c>
      <c r="S1053">
        <v>900</v>
      </c>
      <c r="T1053">
        <v>1511</v>
      </c>
      <c r="U1053">
        <v>3200</v>
      </c>
      <c r="V1053" t="s">
        <v>5940</v>
      </c>
      <c r="W1053" t="s">
        <v>5940</v>
      </c>
      <c r="X1053">
        <v>43</v>
      </c>
      <c r="Z1053">
        <v>2312106</v>
      </c>
      <c r="AB1053">
        <v>7</v>
      </c>
      <c r="AC1053">
        <v>2312106</v>
      </c>
      <c r="AD1053" t="s">
        <v>4949</v>
      </c>
      <c r="AE1053">
        <v>207</v>
      </c>
      <c r="AF1053">
        <v>2312106</v>
      </c>
      <c r="AG1053" t="s">
        <v>4949</v>
      </c>
      <c r="AH1053">
        <v>220</v>
      </c>
      <c r="AI1053">
        <v>2312106</v>
      </c>
      <c r="AJ1053" t="s">
        <v>4949</v>
      </c>
      <c r="AK1053">
        <v>375</v>
      </c>
      <c r="AL1053">
        <v>2312106</v>
      </c>
      <c r="AM1053" t="s">
        <v>4949</v>
      </c>
      <c r="AN1053" t="s">
        <v>5940</v>
      </c>
      <c r="AO1053">
        <v>0</v>
      </c>
      <c r="AP1053">
        <v>2313104</v>
      </c>
      <c r="AQ1053" t="s">
        <v>4959</v>
      </c>
      <c r="AR1053">
        <v>92</v>
      </c>
    </row>
    <row r="1054" spans="1:44" x14ac:dyDescent="0.25">
      <c r="A1054">
        <v>4315909</v>
      </c>
      <c r="B1054">
        <v>1</v>
      </c>
      <c r="C1054" t="s">
        <v>894</v>
      </c>
      <c r="D1054" t="s">
        <v>2643</v>
      </c>
      <c r="E1054">
        <v>4200</v>
      </c>
      <c r="F1054">
        <v>960</v>
      </c>
      <c r="G1054">
        <v>3600</v>
      </c>
      <c r="H1054" t="s">
        <v>5940</v>
      </c>
      <c r="I1054">
        <v>92</v>
      </c>
      <c r="J1054">
        <v>480</v>
      </c>
      <c r="K1054">
        <v>4200</v>
      </c>
      <c r="L1054">
        <v>4200</v>
      </c>
      <c r="M1054">
        <v>9555</v>
      </c>
      <c r="N1054">
        <v>0</v>
      </c>
      <c r="O1054">
        <v>92</v>
      </c>
      <c r="P1054">
        <v>120</v>
      </c>
      <c r="R1054">
        <v>4315909</v>
      </c>
      <c r="S1054">
        <v>4200</v>
      </c>
      <c r="T1054">
        <v>960</v>
      </c>
      <c r="U1054">
        <v>3600</v>
      </c>
      <c r="V1054" t="s">
        <v>5940</v>
      </c>
      <c r="W1054">
        <v>92</v>
      </c>
      <c r="X1054">
        <v>480</v>
      </c>
      <c r="Z1054">
        <v>2312205</v>
      </c>
      <c r="AB1054" t="s">
        <v>5940</v>
      </c>
      <c r="AC1054">
        <v>2312205</v>
      </c>
      <c r="AD1054" t="s">
        <v>4950</v>
      </c>
      <c r="AE1054" t="s">
        <v>5940</v>
      </c>
      <c r="AF1054">
        <v>2312205</v>
      </c>
      <c r="AG1054" t="s">
        <v>4950</v>
      </c>
      <c r="AH1054">
        <v>1260</v>
      </c>
      <c r="AI1054">
        <v>2312205</v>
      </c>
      <c r="AJ1054" t="s">
        <v>4950</v>
      </c>
      <c r="AK1054">
        <v>1832</v>
      </c>
      <c r="AL1054">
        <v>2312205</v>
      </c>
      <c r="AM1054" t="s">
        <v>4950</v>
      </c>
      <c r="AN1054" t="s">
        <v>5940</v>
      </c>
      <c r="AO1054">
        <v>0</v>
      </c>
      <c r="AP1054">
        <v>2313203</v>
      </c>
      <c r="AQ1054" t="s">
        <v>4960</v>
      </c>
      <c r="AR1054">
        <v>1697</v>
      </c>
    </row>
    <row r="1055" spans="1:44" x14ac:dyDescent="0.25">
      <c r="A1055">
        <v>4315958</v>
      </c>
      <c r="B1055">
        <v>1</v>
      </c>
      <c r="C1055" t="s">
        <v>894</v>
      </c>
      <c r="D1055" t="s">
        <v>2644</v>
      </c>
      <c r="E1055">
        <v>3000</v>
      </c>
      <c r="F1055">
        <v>5124</v>
      </c>
      <c r="G1055">
        <v>7140</v>
      </c>
      <c r="H1055" t="s">
        <v>5940</v>
      </c>
      <c r="I1055">
        <v>10</v>
      </c>
      <c r="J1055">
        <v>30</v>
      </c>
      <c r="K1055">
        <v>3000</v>
      </c>
      <c r="L1055">
        <v>20160</v>
      </c>
      <c r="M1055">
        <v>13500</v>
      </c>
      <c r="N1055">
        <v>0</v>
      </c>
      <c r="O1055">
        <v>10</v>
      </c>
      <c r="P1055">
        <v>15</v>
      </c>
      <c r="R1055">
        <v>4315958</v>
      </c>
      <c r="S1055">
        <v>3000</v>
      </c>
      <c r="T1055">
        <v>5124</v>
      </c>
      <c r="U1055">
        <v>7140</v>
      </c>
      <c r="V1055" t="s">
        <v>5940</v>
      </c>
      <c r="W1055">
        <v>10</v>
      </c>
      <c r="X1055">
        <v>30</v>
      </c>
      <c r="Z1055">
        <v>2312304</v>
      </c>
      <c r="AB1055" t="s">
        <v>5940</v>
      </c>
      <c r="AC1055">
        <v>2312304</v>
      </c>
      <c r="AD1055" t="s">
        <v>4951</v>
      </c>
      <c r="AE1055" t="s">
        <v>5940</v>
      </c>
      <c r="AF1055">
        <v>2312304</v>
      </c>
      <c r="AG1055" t="s">
        <v>4951</v>
      </c>
      <c r="AH1055">
        <v>216000</v>
      </c>
      <c r="AI1055">
        <v>2312304</v>
      </c>
      <c r="AJ1055" t="s">
        <v>4951</v>
      </c>
      <c r="AK1055">
        <v>918</v>
      </c>
      <c r="AL1055">
        <v>2312304</v>
      </c>
      <c r="AM1055" t="s">
        <v>4951</v>
      </c>
      <c r="AN1055" t="s">
        <v>5940</v>
      </c>
      <c r="AO1055">
        <v>0</v>
      </c>
      <c r="AP1055">
        <v>2313252</v>
      </c>
      <c r="AQ1055" t="s">
        <v>4961</v>
      </c>
      <c r="AR1055">
        <v>745</v>
      </c>
    </row>
    <row r="1056" spans="1:44" x14ac:dyDescent="0.25">
      <c r="A1056">
        <v>4316006</v>
      </c>
      <c r="B1056">
        <v>1</v>
      </c>
      <c r="C1056" t="s">
        <v>894</v>
      </c>
      <c r="D1056" t="s">
        <v>2645</v>
      </c>
      <c r="E1056">
        <v>3000</v>
      </c>
      <c r="F1056" t="s">
        <v>5940</v>
      </c>
      <c r="G1056">
        <v>1800</v>
      </c>
      <c r="H1056" t="s">
        <v>5940</v>
      </c>
      <c r="I1056">
        <v>405</v>
      </c>
      <c r="J1056">
        <v>231</v>
      </c>
      <c r="K1056">
        <v>3000</v>
      </c>
      <c r="L1056">
        <v>0</v>
      </c>
      <c r="M1056">
        <v>3600</v>
      </c>
      <c r="N1056">
        <v>0</v>
      </c>
      <c r="O1056">
        <v>380</v>
      </c>
      <c r="P1056">
        <v>319</v>
      </c>
      <c r="R1056">
        <v>4316006</v>
      </c>
      <c r="S1056">
        <v>3000</v>
      </c>
      <c r="T1056" t="s">
        <v>5940</v>
      </c>
      <c r="U1056">
        <v>1800</v>
      </c>
      <c r="V1056" t="s">
        <v>5940</v>
      </c>
      <c r="W1056">
        <v>405</v>
      </c>
      <c r="X1056">
        <v>231</v>
      </c>
      <c r="Z1056">
        <v>2312403</v>
      </c>
      <c r="AB1056" t="s">
        <v>5940</v>
      </c>
      <c r="AC1056">
        <v>2312403</v>
      </c>
      <c r="AD1056" t="s">
        <v>4952</v>
      </c>
      <c r="AE1056" t="s">
        <v>5940</v>
      </c>
      <c r="AF1056">
        <v>2312403</v>
      </c>
      <c r="AG1056" t="s">
        <v>4952</v>
      </c>
      <c r="AH1056">
        <v>90848</v>
      </c>
      <c r="AI1056">
        <v>2312403</v>
      </c>
      <c r="AJ1056" t="s">
        <v>4952</v>
      </c>
      <c r="AK1056">
        <v>1047</v>
      </c>
      <c r="AL1056">
        <v>2312403</v>
      </c>
      <c r="AM1056" t="s">
        <v>4952</v>
      </c>
      <c r="AN1056" t="s">
        <v>5940</v>
      </c>
      <c r="AO1056">
        <v>0</v>
      </c>
      <c r="AP1056">
        <v>2313302</v>
      </c>
      <c r="AQ1056" t="s">
        <v>4962</v>
      </c>
      <c r="AR1056">
        <v>10382</v>
      </c>
    </row>
    <row r="1057" spans="1:44" x14ac:dyDescent="0.25">
      <c r="A1057">
        <v>4316105</v>
      </c>
      <c r="B1057">
        <v>1</v>
      </c>
      <c r="C1057" t="s">
        <v>894</v>
      </c>
      <c r="D1057" t="s">
        <v>2646</v>
      </c>
      <c r="E1057">
        <v>3000</v>
      </c>
      <c r="F1057">
        <v>11520</v>
      </c>
      <c r="G1057">
        <v>2100</v>
      </c>
      <c r="H1057" t="s">
        <v>5940</v>
      </c>
      <c r="I1057">
        <v>5</v>
      </c>
      <c r="J1057">
        <v>11</v>
      </c>
      <c r="K1057">
        <v>2600</v>
      </c>
      <c r="L1057">
        <v>51840</v>
      </c>
      <c r="M1057">
        <v>25245</v>
      </c>
      <c r="N1057">
        <v>0</v>
      </c>
      <c r="O1057">
        <v>9</v>
      </c>
      <c r="P1057">
        <v>11</v>
      </c>
      <c r="R1057">
        <v>4316105</v>
      </c>
      <c r="S1057">
        <v>3000</v>
      </c>
      <c r="T1057">
        <v>11520</v>
      </c>
      <c r="U1057">
        <v>2100</v>
      </c>
      <c r="V1057" t="s">
        <v>5940</v>
      </c>
      <c r="W1057">
        <v>5</v>
      </c>
      <c r="X1057">
        <v>11</v>
      </c>
      <c r="Z1057">
        <v>2312502</v>
      </c>
      <c r="AB1057" t="s">
        <v>5940</v>
      </c>
      <c r="AC1057">
        <v>2312502</v>
      </c>
      <c r="AD1057" t="s">
        <v>4953</v>
      </c>
      <c r="AE1057">
        <v>780</v>
      </c>
      <c r="AF1057">
        <v>2312502</v>
      </c>
      <c r="AG1057" t="s">
        <v>4953</v>
      </c>
      <c r="AH1057" t="s">
        <v>5940</v>
      </c>
      <c r="AI1057">
        <v>2312502</v>
      </c>
      <c r="AJ1057" t="s">
        <v>4953</v>
      </c>
      <c r="AK1057">
        <v>311</v>
      </c>
      <c r="AL1057">
        <v>2312502</v>
      </c>
      <c r="AM1057" t="s">
        <v>4953</v>
      </c>
      <c r="AN1057" t="s">
        <v>5940</v>
      </c>
      <c r="AO1057">
        <v>0</v>
      </c>
      <c r="AP1057">
        <v>2313351</v>
      </c>
      <c r="AQ1057" t="s">
        <v>4963</v>
      </c>
      <c r="AR1057">
        <v>680</v>
      </c>
    </row>
    <row r="1058" spans="1:44" x14ac:dyDescent="0.25">
      <c r="A1058">
        <v>4316204</v>
      </c>
      <c r="B1058">
        <v>1</v>
      </c>
      <c r="C1058" t="s">
        <v>894</v>
      </c>
      <c r="D1058" t="s">
        <v>2647</v>
      </c>
      <c r="E1058">
        <v>2700</v>
      </c>
      <c r="F1058">
        <v>4392</v>
      </c>
      <c r="G1058">
        <v>3600</v>
      </c>
      <c r="H1058" t="s">
        <v>5940</v>
      </c>
      <c r="I1058">
        <v>4</v>
      </c>
      <c r="J1058">
        <v>105</v>
      </c>
      <c r="K1058">
        <v>2700</v>
      </c>
      <c r="L1058">
        <v>20970</v>
      </c>
      <c r="M1058">
        <v>14784</v>
      </c>
      <c r="N1058">
        <v>0</v>
      </c>
      <c r="O1058">
        <v>9</v>
      </c>
      <c r="P1058">
        <v>90</v>
      </c>
      <c r="R1058">
        <v>4316204</v>
      </c>
      <c r="S1058">
        <v>2700</v>
      </c>
      <c r="T1058">
        <v>4392</v>
      </c>
      <c r="U1058">
        <v>3600</v>
      </c>
      <c r="V1058" t="s">
        <v>5940</v>
      </c>
      <c r="W1058">
        <v>4</v>
      </c>
      <c r="X1058">
        <v>105</v>
      </c>
      <c r="Z1058">
        <v>2312601</v>
      </c>
      <c r="AB1058" t="s">
        <v>5940</v>
      </c>
      <c r="AC1058">
        <v>2312601</v>
      </c>
      <c r="AD1058" t="s">
        <v>4954</v>
      </c>
      <c r="AE1058" t="s">
        <v>5940</v>
      </c>
      <c r="AF1058">
        <v>2312601</v>
      </c>
      <c r="AG1058" t="s">
        <v>4954</v>
      </c>
      <c r="AH1058">
        <v>5060</v>
      </c>
      <c r="AI1058">
        <v>2312601</v>
      </c>
      <c r="AJ1058" t="s">
        <v>4954</v>
      </c>
      <c r="AK1058">
        <v>380</v>
      </c>
      <c r="AL1058">
        <v>2312601</v>
      </c>
      <c r="AM1058" t="s">
        <v>4954</v>
      </c>
      <c r="AN1058" t="s">
        <v>5940</v>
      </c>
      <c r="AO1058">
        <v>0</v>
      </c>
      <c r="AP1058">
        <v>2313401</v>
      </c>
      <c r="AQ1058" t="s">
        <v>4964</v>
      </c>
      <c r="AR1058">
        <v>1698</v>
      </c>
    </row>
    <row r="1059" spans="1:44" x14ac:dyDescent="0.25">
      <c r="A1059">
        <v>4316303</v>
      </c>
      <c r="B1059">
        <v>1</v>
      </c>
      <c r="C1059" t="s">
        <v>894</v>
      </c>
      <c r="D1059" t="s">
        <v>2648</v>
      </c>
      <c r="E1059">
        <v>65000</v>
      </c>
      <c r="F1059">
        <v>3120</v>
      </c>
      <c r="G1059">
        <v>3600</v>
      </c>
      <c r="H1059" t="s">
        <v>5940</v>
      </c>
      <c r="I1059" t="s">
        <v>5940</v>
      </c>
      <c r="J1059">
        <v>69</v>
      </c>
      <c r="K1059">
        <v>132000</v>
      </c>
      <c r="L1059">
        <v>6909</v>
      </c>
      <c r="M1059">
        <v>8100</v>
      </c>
      <c r="N1059">
        <v>0</v>
      </c>
      <c r="O1059">
        <v>8</v>
      </c>
      <c r="P1059">
        <v>36</v>
      </c>
      <c r="R1059">
        <v>4316303</v>
      </c>
      <c r="S1059">
        <v>65000</v>
      </c>
      <c r="T1059">
        <v>3120</v>
      </c>
      <c r="U1059">
        <v>3600</v>
      </c>
      <c r="V1059" t="s">
        <v>5940</v>
      </c>
      <c r="W1059" t="s">
        <v>5940</v>
      </c>
      <c r="X1059">
        <v>69</v>
      </c>
      <c r="Z1059">
        <v>2312700</v>
      </c>
      <c r="AB1059">
        <v>302</v>
      </c>
      <c r="AC1059">
        <v>2312700</v>
      </c>
      <c r="AD1059" t="s">
        <v>4955</v>
      </c>
      <c r="AE1059">
        <v>144</v>
      </c>
      <c r="AF1059">
        <v>2312700</v>
      </c>
      <c r="AG1059" t="s">
        <v>4955</v>
      </c>
      <c r="AH1059">
        <v>220</v>
      </c>
      <c r="AI1059">
        <v>2312700</v>
      </c>
      <c r="AJ1059" t="s">
        <v>4955</v>
      </c>
      <c r="AK1059">
        <v>1961</v>
      </c>
      <c r="AL1059">
        <v>2312700</v>
      </c>
      <c r="AM1059" t="s">
        <v>4955</v>
      </c>
      <c r="AN1059" t="s">
        <v>5940</v>
      </c>
      <c r="AO1059">
        <v>0</v>
      </c>
      <c r="AP1059">
        <v>2313500</v>
      </c>
      <c r="AQ1059" t="s">
        <v>4965</v>
      </c>
      <c r="AR1059">
        <v>2001</v>
      </c>
    </row>
    <row r="1060" spans="1:44" x14ac:dyDescent="0.25">
      <c r="A1060">
        <v>4316402</v>
      </c>
      <c r="B1060">
        <v>1</v>
      </c>
      <c r="C1060" t="s">
        <v>894</v>
      </c>
      <c r="D1060" t="s">
        <v>2649</v>
      </c>
      <c r="E1060" t="s">
        <v>5940</v>
      </c>
      <c r="F1060">
        <v>26994</v>
      </c>
      <c r="G1060">
        <v>252</v>
      </c>
      <c r="H1060" t="s">
        <v>5940</v>
      </c>
      <c r="I1060">
        <v>124129</v>
      </c>
      <c r="J1060" t="s">
        <v>5940</v>
      </c>
      <c r="K1060">
        <v>960</v>
      </c>
      <c r="L1060">
        <v>49500</v>
      </c>
      <c r="M1060">
        <v>3600</v>
      </c>
      <c r="N1060">
        <v>0</v>
      </c>
      <c r="O1060">
        <v>155100</v>
      </c>
      <c r="P1060">
        <v>0</v>
      </c>
      <c r="R1060">
        <v>4316402</v>
      </c>
      <c r="S1060" t="s">
        <v>5940</v>
      </c>
      <c r="T1060">
        <v>26994</v>
      </c>
      <c r="U1060">
        <v>252</v>
      </c>
      <c r="V1060" t="s">
        <v>5940</v>
      </c>
      <c r="W1060">
        <v>124129</v>
      </c>
      <c r="X1060" t="s">
        <v>5940</v>
      </c>
      <c r="Z1060">
        <v>2312809</v>
      </c>
      <c r="AB1060" t="s">
        <v>5940</v>
      </c>
      <c r="AC1060">
        <v>2312809</v>
      </c>
      <c r="AD1060" t="s">
        <v>4956</v>
      </c>
      <c r="AE1060">
        <v>50</v>
      </c>
      <c r="AF1060">
        <v>2312809</v>
      </c>
      <c r="AG1060" t="s">
        <v>4956</v>
      </c>
      <c r="AH1060" t="s">
        <v>5940</v>
      </c>
      <c r="AI1060">
        <v>2312809</v>
      </c>
      <c r="AJ1060" t="s">
        <v>4956</v>
      </c>
      <c r="AK1060">
        <v>594</v>
      </c>
      <c r="AL1060">
        <v>2312809</v>
      </c>
      <c r="AM1060" t="s">
        <v>4956</v>
      </c>
      <c r="AN1060" t="s">
        <v>5940</v>
      </c>
      <c r="AO1060">
        <v>0</v>
      </c>
      <c r="AP1060">
        <v>2313559</v>
      </c>
      <c r="AQ1060" t="s">
        <v>4966</v>
      </c>
      <c r="AR1060">
        <v>676</v>
      </c>
    </row>
    <row r="1061" spans="1:44" x14ac:dyDescent="0.25">
      <c r="A1061">
        <v>4316428</v>
      </c>
      <c r="B1061">
        <v>1</v>
      </c>
      <c r="C1061" t="s">
        <v>894</v>
      </c>
      <c r="D1061" t="s">
        <v>2650</v>
      </c>
      <c r="E1061">
        <v>1000</v>
      </c>
      <c r="F1061">
        <v>2310</v>
      </c>
      <c r="G1061">
        <v>1650</v>
      </c>
      <c r="H1061" t="s">
        <v>5940</v>
      </c>
      <c r="I1061">
        <v>19</v>
      </c>
      <c r="J1061">
        <v>44</v>
      </c>
      <c r="K1061">
        <v>1400</v>
      </c>
      <c r="L1061">
        <v>7200</v>
      </c>
      <c r="M1061">
        <v>10000</v>
      </c>
      <c r="N1061">
        <v>0</v>
      </c>
      <c r="O1061">
        <v>24</v>
      </c>
      <c r="P1061">
        <v>240</v>
      </c>
      <c r="R1061">
        <v>4316428</v>
      </c>
      <c r="S1061">
        <v>1000</v>
      </c>
      <c r="T1061">
        <v>2310</v>
      </c>
      <c r="U1061">
        <v>1650</v>
      </c>
      <c r="V1061" t="s">
        <v>5940</v>
      </c>
      <c r="W1061">
        <v>19</v>
      </c>
      <c r="X1061">
        <v>44</v>
      </c>
      <c r="Z1061">
        <v>2312908</v>
      </c>
      <c r="AB1061" t="s">
        <v>5940</v>
      </c>
      <c r="AC1061">
        <v>2312908</v>
      </c>
      <c r="AD1061" t="s">
        <v>4957</v>
      </c>
      <c r="AE1061">
        <v>18</v>
      </c>
      <c r="AF1061">
        <v>2312908</v>
      </c>
      <c r="AG1061" t="s">
        <v>4957</v>
      </c>
      <c r="AH1061">
        <v>1100</v>
      </c>
      <c r="AI1061">
        <v>2312908</v>
      </c>
      <c r="AJ1061" t="s">
        <v>4957</v>
      </c>
      <c r="AK1061">
        <v>1757</v>
      </c>
      <c r="AL1061">
        <v>2312908</v>
      </c>
      <c r="AM1061" t="s">
        <v>4957</v>
      </c>
      <c r="AN1061" t="s">
        <v>5940</v>
      </c>
      <c r="AO1061">
        <v>0</v>
      </c>
      <c r="AP1061">
        <v>2313609</v>
      </c>
      <c r="AQ1061" t="s">
        <v>4967</v>
      </c>
      <c r="AR1061">
        <v>561</v>
      </c>
    </row>
    <row r="1062" spans="1:44" x14ac:dyDescent="0.25">
      <c r="A1062">
        <v>4316436</v>
      </c>
      <c r="B1062">
        <v>1</v>
      </c>
      <c r="C1062" t="s">
        <v>894</v>
      </c>
      <c r="D1062" t="s">
        <v>2651</v>
      </c>
      <c r="E1062">
        <v>240</v>
      </c>
      <c r="F1062">
        <v>9707</v>
      </c>
      <c r="G1062">
        <v>6750</v>
      </c>
      <c r="H1062" t="s">
        <v>5940</v>
      </c>
      <c r="I1062" t="s">
        <v>5940</v>
      </c>
      <c r="J1062">
        <v>12</v>
      </c>
      <c r="K1062">
        <v>240</v>
      </c>
      <c r="L1062">
        <v>28800</v>
      </c>
      <c r="M1062">
        <v>12000</v>
      </c>
      <c r="N1062">
        <v>0</v>
      </c>
      <c r="O1062">
        <v>11</v>
      </c>
      <c r="P1062">
        <v>14</v>
      </c>
      <c r="R1062">
        <v>4316436</v>
      </c>
      <c r="S1062">
        <v>240</v>
      </c>
      <c r="T1062">
        <v>9707</v>
      </c>
      <c r="U1062">
        <v>6750</v>
      </c>
      <c r="V1062" t="s">
        <v>5940</v>
      </c>
      <c r="W1062" t="s">
        <v>5940</v>
      </c>
      <c r="X1062">
        <v>12</v>
      </c>
      <c r="Z1062">
        <v>2313005</v>
      </c>
      <c r="AB1062">
        <v>96</v>
      </c>
      <c r="AC1062">
        <v>2313005</v>
      </c>
      <c r="AD1062" t="s">
        <v>4958</v>
      </c>
      <c r="AE1062">
        <v>310</v>
      </c>
      <c r="AF1062">
        <v>2313005</v>
      </c>
      <c r="AG1062" t="s">
        <v>4958</v>
      </c>
      <c r="AH1062">
        <v>63</v>
      </c>
      <c r="AI1062">
        <v>2313005</v>
      </c>
      <c r="AJ1062" t="s">
        <v>4958</v>
      </c>
      <c r="AK1062">
        <v>880</v>
      </c>
      <c r="AL1062">
        <v>2313005</v>
      </c>
      <c r="AM1062" t="s">
        <v>4958</v>
      </c>
      <c r="AN1062" t="s">
        <v>5940</v>
      </c>
      <c r="AO1062">
        <v>0</v>
      </c>
      <c r="AP1062">
        <v>2313708</v>
      </c>
      <c r="AQ1062" t="s">
        <v>4968</v>
      </c>
      <c r="AR1062">
        <v>410</v>
      </c>
    </row>
    <row r="1063" spans="1:44" x14ac:dyDescent="0.25">
      <c r="A1063">
        <v>4316451</v>
      </c>
      <c r="B1063">
        <v>1</v>
      </c>
      <c r="C1063" t="s">
        <v>894</v>
      </c>
      <c r="D1063" t="s">
        <v>2652</v>
      </c>
      <c r="E1063">
        <v>35015</v>
      </c>
      <c r="F1063">
        <v>12012</v>
      </c>
      <c r="G1063">
        <v>4125</v>
      </c>
      <c r="H1063" t="s">
        <v>5940</v>
      </c>
      <c r="I1063">
        <v>12</v>
      </c>
      <c r="J1063">
        <v>427</v>
      </c>
      <c r="K1063">
        <v>32900</v>
      </c>
      <c r="L1063">
        <v>32580</v>
      </c>
      <c r="M1063">
        <v>11130</v>
      </c>
      <c r="N1063">
        <v>0</v>
      </c>
      <c r="O1063">
        <v>38</v>
      </c>
      <c r="P1063">
        <v>1020</v>
      </c>
      <c r="R1063">
        <v>4316451</v>
      </c>
      <c r="S1063">
        <v>35015</v>
      </c>
      <c r="T1063">
        <v>12012</v>
      </c>
      <c r="U1063">
        <v>4125</v>
      </c>
      <c r="V1063" t="s">
        <v>5940</v>
      </c>
      <c r="W1063">
        <v>12</v>
      </c>
      <c r="X1063">
        <v>427</v>
      </c>
      <c r="Z1063">
        <v>2313104</v>
      </c>
      <c r="AB1063">
        <v>120</v>
      </c>
      <c r="AC1063">
        <v>2313104</v>
      </c>
      <c r="AD1063" t="s">
        <v>4959</v>
      </c>
      <c r="AE1063">
        <v>1200</v>
      </c>
      <c r="AF1063">
        <v>2313104</v>
      </c>
      <c r="AG1063" t="s">
        <v>4959</v>
      </c>
      <c r="AH1063" t="s">
        <v>5940</v>
      </c>
      <c r="AI1063">
        <v>2313104</v>
      </c>
      <c r="AJ1063" t="s">
        <v>4959</v>
      </c>
      <c r="AK1063">
        <v>312</v>
      </c>
      <c r="AL1063">
        <v>2313104</v>
      </c>
      <c r="AM1063" t="s">
        <v>4959</v>
      </c>
      <c r="AN1063" t="s">
        <v>5940</v>
      </c>
      <c r="AO1063">
        <v>0</v>
      </c>
      <c r="AP1063">
        <v>2313757</v>
      </c>
      <c r="AQ1063" t="s">
        <v>4969</v>
      </c>
      <c r="AR1063">
        <v>575</v>
      </c>
    </row>
    <row r="1064" spans="1:44" x14ac:dyDescent="0.25">
      <c r="A1064">
        <v>4316477</v>
      </c>
      <c r="B1064">
        <v>1</v>
      </c>
      <c r="C1064" t="s">
        <v>894</v>
      </c>
      <c r="D1064" t="s">
        <v>2653</v>
      </c>
      <c r="E1064">
        <v>900</v>
      </c>
      <c r="F1064">
        <v>1155</v>
      </c>
      <c r="G1064">
        <v>3024</v>
      </c>
      <c r="H1064" t="s">
        <v>5940</v>
      </c>
      <c r="I1064" t="s">
        <v>5940</v>
      </c>
      <c r="J1064">
        <v>12</v>
      </c>
      <c r="K1064">
        <v>1680</v>
      </c>
      <c r="L1064">
        <v>5916</v>
      </c>
      <c r="M1064">
        <v>5100</v>
      </c>
      <c r="N1064">
        <v>0</v>
      </c>
      <c r="O1064">
        <v>2</v>
      </c>
      <c r="P1064">
        <v>5</v>
      </c>
      <c r="R1064">
        <v>4316477</v>
      </c>
      <c r="S1064">
        <v>900</v>
      </c>
      <c r="T1064">
        <v>1155</v>
      </c>
      <c r="U1064">
        <v>3024</v>
      </c>
      <c r="V1064" t="s">
        <v>5940</v>
      </c>
      <c r="W1064" t="s">
        <v>5940</v>
      </c>
      <c r="X1064">
        <v>12</v>
      </c>
      <c r="Z1064">
        <v>2313203</v>
      </c>
      <c r="AB1064" t="s">
        <v>5940</v>
      </c>
      <c r="AC1064">
        <v>2313203</v>
      </c>
      <c r="AD1064" t="s">
        <v>4960</v>
      </c>
      <c r="AE1064" t="s">
        <v>5940</v>
      </c>
      <c r="AF1064">
        <v>2313203</v>
      </c>
      <c r="AG1064" t="s">
        <v>4960</v>
      </c>
      <c r="AH1064">
        <v>264</v>
      </c>
      <c r="AI1064">
        <v>2313203</v>
      </c>
      <c r="AJ1064" t="s">
        <v>4960</v>
      </c>
      <c r="AK1064">
        <v>701</v>
      </c>
      <c r="AL1064">
        <v>2313203</v>
      </c>
      <c r="AM1064" t="s">
        <v>4960</v>
      </c>
      <c r="AN1064" t="s">
        <v>5940</v>
      </c>
      <c r="AO1064">
        <v>0</v>
      </c>
      <c r="AP1064">
        <v>2313807</v>
      </c>
      <c r="AQ1064" t="s">
        <v>4970</v>
      </c>
      <c r="AR1064">
        <v>247</v>
      </c>
    </row>
    <row r="1065" spans="1:44" x14ac:dyDescent="0.25">
      <c r="A1065">
        <v>4316501</v>
      </c>
      <c r="B1065">
        <v>1</v>
      </c>
      <c r="C1065" t="s">
        <v>894</v>
      </c>
      <c r="D1065" t="s">
        <v>2654</v>
      </c>
      <c r="E1065">
        <v>525</v>
      </c>
      <c r="F1065" t="s">
        <v>5940</v>
      </c>
      <c r="G1065">
        <v>2340</v>
      </c>
      <c r="H1065" t="s">
        <v>5940</v>
      </c>
      <c r="I1065" t="s">
        <v>5940</v>
      </c>
      <c r="J1065">
        <v>23</v>
      </c>
      <c r="K1065">
        <v>805</v>
      </c>
      <c r="L1065">
        <v>0</v>
      </c>
      <c r="M1065">
        <v>4550</v>
      </c>
      <c r="N1065">
        <v>0</v>
      </c>
      <c r="O1065">
        <v>12</v>
      </c>
      <c r="P1065">
        <v>48</v>
      </c>
      <c r="R1065">
        <v>4316501</v>
      </c>
      <c r="S1065">
        <v>525</v>
      </c>
      <c r="T1065" t="s">
        <v>5940</v>
      </c>
      <c r="U1065">
        <v>2340</v>
      </c>
      <c r="V1065" t="s">
        <v>5940</v>
      </c>
      <c r="W1065" t="s">
        <v>5940</v>
      </c>
      <c r="X1065">
        <v>23</v>
      </c>
      <c r="Z1065">
        <v>2313252</v>
      </c>
      <c r="AB1065">
        <v>25</v>
      </c>
      <c r="AC1065">
        <v>2313252</v>
      </c>
      <c r="AD1065" t="s">
        <v>4961</v>
      </c>
      <c r="AE1065">
        <v>229</v>
      </c>
      <c r="AF1065">
        <v>2313252</v>
      </c>
      <c r="AG1065" t="s">
        <v>4961</v>
      </c>
      <c r="AH1065">
        <v>175</v>
      </c>
      <c r="AI1065">
        <v>2313252</v>
      </c>
      <c r="AJ1065" t="s">
        <v>4961</v>
      </c>
      <c r="AK1065">
        <v>239</v>
      </c>
      <c r="AL1065">
        <v>2313252</v>
      </c>
      <c r="AM1065" t="s">
        <v>4961</v>
      </c>
      <c r="AN1065" t="s">
        <v>5940</v>
      </c>
      <c r="AO1065">
        <v>0</v>
      </c>
      <c r="AP1065">
        <v>2313906</v>
      </c>
      <c r="AQ1065" t="s">
        <v>4971</v>
      </c>
      <c r="AR1065">
        <v>630</v>
      </c>
    </row>
    <row r="1066" spans="1:44" x14ac:dyDescent="0.25">
      <c r="A1066">
        <v>4316600</v>
      </c>
      <c r="B1066">
        <v>1</v>
      </c>
      <c r="C1066" t="s">
        <v>894</v>
      </c>
      <c r="D1066" t="s">
        <v>2655</v>
      </c>
      <c r="E1066">
        <v>2400</v>
      </c>
      <c r="F1066">
        <v>9360</v>
      </c>
      <c r="G1066">
        <v>15120</v>
      </c>
      <c r="H1066" t="s">
        <v>5940</v>
      </c>
      <c r="I1066" t="s">
        <v>5940</v>
      </c>
      <c r="J1066">
        <v>90</v>
      </c>
      <c r="K1066">
        <v>4550</v>
      </c>
      <c r="L1066">
        <v>43848</v>
      </c>
      <c r="M1066">
        <v>42600</v>
      </c>
      <c r="N1066">
        <v>0</v>
      </c>
      <c r="O1066">
        <v>14</v>
      </c>
      <c r="P1066">
        <v>314</v>
      </c>
      <c r="R1066">
        <v>4316600</v>
      </c>
      <c r="S1066">
        <v>2400</v>
      </c>
      <c r="T1066">
        <v>9360</v>
      </c>
      <c r="U1066">
        <v>15120</v>
      </c>
      <c r="V1066" t="s">
        <v>5940</v>
      </c>
      <c r="W1066" t="s">
        <v>5940</v>
      </c>
      <c r="X1066">
        <v>90</v>
      </c>
      <c r="Z1066">
        <v>2313302</v>
      </c>
      <c r="AB1066" t="s">
        <v>5940</v>
      </c>
      <c r="AC1066">
        <v>2313302</v>
      </c>
      <c r="AD1066" t="s">
        <v>4962</v>
      </c>
      <c r="AE1066" t="s">
        <v>5940</v>
      </c>
      <c r="AF1066">
        <v>2313302</v>
      </c>
      <c r="AG1066" t="s">
        <v>4962</v>
      </c>
      <c r="AH1066">
        <v>473</v>
      </c>
      <c r="AI1066">
        <v>2313302</v>
      </c>
      <c r="AJ1066" t="s">
        <v>4962</v>
      </c>
      <c r="AK1066">
        <v>2295</v>
      </c>
      <c r="AL1066">
        <v>2313302</v>
      </c>
      <c r="AM1066" t="s">
        <v>4962</v>
      </c>
      <c r="AN1066" t="s">
        <v>5940</v>
      </c>
      <c r="AO1066">
        <v>0</v>
      </c>
      <c r="AP1066">
        <v>2313955</v>
      </c>
      <c r="AQ1066" t="s">
        <v>4972</v>
      </c>
      <c r="AR1066">
        <v>931</v>
      </c>
    </row>
    <row r="1067" spans="1:44" x14ac:dyDescent="0.25">
      <c r="A1067">
        <v>4316709</v>
      </c>
      <c r="B1067">
        <v>1</v>
      </c>
      <c r="C1067" t="s">
        <v>894</v>
      </c>
      <c r="D1067" t="s">
        <v>2656</v>
      </c>
      <c r="E1067">
        <v>570</v>
      </c>
      <c r="F1067">
        <v>79105</v>
      </c>
      <c r="G1067">
        <v>17640</v>
      </c>
      <c r="H1067" t="s">
        <v>5940</v>
      </c>
      <c r="I1067">
        <v>9</v>
      </c>
      <c r="J1067">
        <v>1110</v>
      </c>
      <c r="K1067">
        <v>1200</v>
      </c>
      <c r="L1067">
        <v>153600</v>
      </c>
      <c r="M1067">
        <v>52800</v>
      </c>
      <c r="N1067">
        <v>0</v>
      </c>
      <c r="O1067">
        <v>12</v>
      </c>
      <c r="P1067">
        <v>1600</v>
      </c>
      <c r="R1067">
        <v>4316709</v>
      </c>
      <c r="S1067">
        <v>570</v>
      </c>
      <c r="T1067">
        <v>79105</v>
      </c>
      <c r="U1067">
        <v>17640</v>
      </c>
      <c r="V1067" t="s">
        <v>5940</v>
      </c>
      <c r="W1067">
        <v>9</v>
      </c>
      <c r="X1067">
        <v>1110</v>
      </c>
      <c r="Z1067">
        <v>2313351</v>
      </c>
      <c r="AB1067" t="s">
        <v>5940</v>
      </c>
      <c r="AC1067">
        <v>2313351</v>
      </c>
      <c r="AD1067" t="s">
        <v>4963</v>
      </c>
      <c r="AE1067" t="s">
        <v>5940</v>
      </c>
      <c r="AF1067">
        <v>2313351</v>
      </c>
      <c r="AG1067" t="s">
        <v>4963</v>
      </c>
      <c r="AH1067" t="s">
        <v>5940</v>
      </c>
      <c r="AI1067">
        <v>2313351</v>
      </c>
      <c r="AJ1067" t="s">
        <v>4963</v>
      </c>
      <c r="AK1067">
        <v>403</v>
      </c>
      <c r="AL1067">
        <v>2313351</v>
      </c>
      <c r="AM1067" t="s">
        <v>4963</v>
      </c>
      <c r="AN1067" t="s">
        <v>5940</v>
      </c>
      <c r="AO1067">
        <v>0</v>
      </c>
      <c r="AP1067">
        <v>2314003</v>
      </c>
      <c r="AQ1067" t="s">
        <v>4973</v>
      </c>
      <c r="AR1067">
        <v>1650</v>
      </c>
    </row>
    <row r="1068" spans="1:44" x14ac:dyDescent="0.25">
      <c r="A1068">
        <v>4316733</v>
      </c>
      <c r="B1068">
        <v>1</v>
      </c>
      <c r="C1068" t="s">
        <v>894</v>
      </c>
      <c r="D1068" t="s">
        <v>2657</v>
      </c>
      <c r="E1068">
        <v>600</v>
      </c>
      <c r="F1068">
        <v>3300</v>
      </c>
      <c r="G1068">
        <v>1440</v>
      </c>
      <c r="H1068" t="s">
        <v>5940</v>
      </c>
      <c r="I1068" t="s">
        <v>5940</v>
      </c>
      <c r="J1068">
        <v>6</v>
      </c>
      <c r="K1068">
        <v>1000</v>
      </c>
      <c r="L1068">
        <v>15600</v>
      </c>
      <c r="M1068">
        <v>9900</v>
      </c>
      <c r="N1068">
        <v>0</v>
      </c>
      <c r="O1068">
        <v>2</v>
      </c>
      <c r="P1068">
        <v>28</v>
      </c>
      <c r="R1068">
        <v>4316733</v>
      </c>
      <c r="S1068">
        <v>600</v>
      </c>
      <c r="T1068">
        <v>3300</v>
      </c>
      <c r="U1068">
        <v>1440</v>
      </c>
      <c r="V1068" t="s">
        <v>5940</v>
      </c>
      <c r="W1068" t="s">
        <v>5940</v>
      </c>
      <c r="X1068">
        <v>6</v>
      </c>
      <c r="Z1068">
        <v>2313401</v>
      </c>
      <c r="AB1068" t="s">
        <v>5940</v>
      </c>
      <c r="AC1068">
        <v>2313401</v>
      </c>
      <c r="AD1068" t="s">
        <v>4964</v>
      </c>
      <c r="AE1068">
        <v>124</v>
      </c>
      <c r="AF1068">
        <v>2313401</v>
      </c>
      <c r="AG1068" t="s">
        <v>4964</v>
      </c>
      <c r="AH1068">
        <v>81000</v>
      </c>
      <c r="AI1068">
        <v>2313401</v>
      </c>
      <c r="AJ1068" t="s">
        <v>4964</v>
      </c>
      <c r="AK1068">
        <v>1286</v>
      </c>
      <c r="AL1068">
        <v>2313401</v>
      </c>
      <c r="AM1068" t="s">
        <v>4964</v>
      </c>
      <c r="AN1068" t="s">
        <v>5940</v>
      </c>
      <c r="AO1068">
        <v>0</v>
      </c>
      <c r="AP1068">
        <v>2314102</v>
      </c>
      <c r="AQ1068" t="s">
        <v>4974</v>
      </c>
      <c r="AR1068">
        <v>2161</v>
      </c>
    </row>
    <row r="1069" spans="1:44" x14ac:dyDescent="0.25">
      <c r="A1069">
        <v>4316758</v>
      </c>
      <c r="B1069">
        <v>1</v>
      </c>
      <c r="C1069" t="s">
        <v>894</v>
      </c>
      <c r="D1069" t="s">
        <v>2658</v>
      </c>
      <c r="E1069">
        <v>189</v>
      </c>
      <c r="F1069">
        <v>90</v>
      </c>
      <c r="G1069">
        <v>1848</v>
      </c>
      <c r="H1069" t="s">
        <v>5940</v>
      </c>
      <c r="I1069" t="s">
        <v>5940</v>
      </c>
      <c r="J1069">
        <v>58</v>
      </c>
      <c r="K1069">
        <v>2500</v>
      </c>
      <c r="L1069">
        <v>900</v>
      </c>
      <c r="M1069">
        <v>9660</v>
      </c>
      <c r="N1069">
        <v>0</v>
      </c>
      <c r="O1069">
        <v>0</v>
      </c>
      <c r="P1069">
        <v>36</v>
      </c>
      <c r="R1069">
        <v>4316758</v>
      </c>
      <c r="S1069">
        <v>189</v>
      </c>
      <c r="T1069">
        <v>90</v>
      </c>
      <c r="U1069">
        <v>1848</v>
      </c>
      <c r="V1069" t="s">
        <v>5940</v>
      </c>
      <c r="W1069" t="s">
        <v>5940</v>
      </c>
      <c r="X1069">
        <v>58</v>
      </c>
      <c r="Z1069">
        <v>2313500</v>
      </c>
      <c r="AB1069" t="s">
        <v>5940</v>
      </c>
      <c r="AC1069">
        <v>2313500</v>
      </c>
      <c r="AD1069" t="s">
        <v>4965</v>
      </c>
      <c r="AE1069" t="s">
        <v>5940</v>
      </c>
      <c r="AF1069">
        <v>2313500</v>
      </c>
      <c r="AG1069" t="s">
        <v>4965</v>
      </c>
      <c r="AH1069">
        <v>7638</v>
      </c>
      <c r="AI1069">
        <v>2313500</v>
      </c>
      <c r="AJ1069" t="s">
        <v>4965</v>
      </c>
      <c r="AK1069">
        <v>1287</v>
      </c>
      <c r="AL1069">
        <v>2313500</v>
      </c>
      <c r="AM1069" t="s">
        <v>4965</v>
      </c>
      <c r="AN1069" t="s">
        <v>5940</v>
      </c>
      <c r="AO1069">
        <v>0</v>
      </c>
      <c r="AP1069">
        <v>2400109</v>
      </c>
      <c r="AQ1069" t="s">
        <v>4975</v>
      </c>
      <c r="AR1069">
        <v>18</v>
      </c>
    </row>
    <row r="1070" spans="1:44" x14ac:dyDescent="0.25">
      <c r="A1070">
        <v>4316808</v>
      </c>
      <c r="B1070">
        <v>1</v>
      </c>
      <c r="C1070" t="s">
        <v>894</v>
      </c>
      <c r="D1070" t="s">
        <v>2659</v>
      </c>
      <c r="E1070">
        <v>12600</v>
      </c>
      <c r="F1070">
        <v>1080</v>
      </c>
      <c r="G1070">
        <v>13200</v>
      </c>
      <c r="H1070" t="s">
        <v>5940</v>
      </c>
      <c r="I1070">
        <v>4800</v>
      </c>
      <c r="J1070">
        <v>660</v>
      </c>
      <c r="K1070">
        <v>4500</v>
      </c>
      <c r="L1070">
        <v>2520</v>
      </c>
      <c r="M1070">
        <v>39600</v>
      </c>
      <c r="N1070">
        <v>0</v>
      </c>
      <c r="O1070">
        <v>10460</v>
      </c>
      <c r="P1070">
        <v>358</v>
      </c>
      <c r="R1070">
        <v>4316808</v>
      </c>
      <c r="S1070">
        <v>12600</v>
      </c>
      <c r="T1070">
        <v>1080</v>
      </c>
      <c r="U1070">
        <v>13200</v>
      </c>
      <c r="V1070" t="s">
        <v>5940</v>
      </c>
      <c r="W1070">
        <v>4800</v>
      </c>
      <c r="X1070">
        <v>660</v>
      </c>
      <c r="Z1070">
        <v>2313559</v>
      </c>
      <c r="AB1070" t="s">
        <v>5940</v>
      </c>
      <c r="AC1070">
        <v>2313559</v>
      </c>
      <c r="AD1070" t="s">
        <v>4966</v>
      </c>
      <c r="AE1070" t="s">
        <v>5940</v>
      </c>
      <c r="AF1070">
        <v>2313559</v>
      </c>
      <c r="AG1070" t="s">
        <v>4966</v>
      </c>
      <c r="AH1070">
        <v>248</v>
      </c>
      <c r="AI1070">
        <v>2313559</v>
      </c>
      <c r="AJ1070" t="s">
        <v>4966</v>
      </c>
      <c r="AK1070">
        <v>405</v>
      </c>
      <c r="AL1070">
        <v>2313559</v>
      </c>
      <c r="AM1070" t="s">
        <v>4966</v>
      </c>
      <c r="AN1070" t="s">
        <v>5940</v>
      </c>
      <c r="AO1070">
        <v>0</v>
      </c>
      <c r="AP1070">
        <v>2400208</v>
      </c>
      <c r="AQ1070" t="s">
        <v>4976</v>
      </c>
      <c r="AR1070">
        <v>135</v>
      </c>
    </row>
    <row r="1071" spans="1:44" x14ac:dyDescent="0.25">
      <c r="A1071">
        <v>4316972</v>
      </c>
      <c r="B1071">
        <v>1</v>
      </c>
      <c r="C1071" t="s">
        <v>894</v>
      </c>
      <c r="D1071" t="s">
        <v>2662</v>
      </c>
      <c r="E1071" t="s">
        <v>5940</v>
      </c>
      <c r="F1071">
        <v>16800</v>
      </c>
      <c r="G1071">
        <v>960</v>
      </c>
      <c r="H1071" t="s">
        <v>5940</v>
      </c>
      <c r="I1071">
        <v>36720</v>
      </c>
      <c r="J1071">
        <v>32</v>
      </c>
      <c r="K1071">
        <v>0</v>
      </c>
      <c r="L1071">
        <v>34320</v>
      </c>
      <c r="M1071">
        <v>315</v>
      </c>
      <c r="N1071">
        <v>0</v>
      </c>
      <c r="O1071">
        <v>36000</v>
      </c>
      <c r="P1071">
        <v>0</v>
      </c>
      <c r="R1071">
        <v>4316972</v>
      </c>
      <c r="S1071" t="s">
        <v>5940</v>
      </c>
      <c r="T1071">
        <v>16800</v>
      </c>
      <c r="U1071">
        <v>960</v>
      </c>
      <c r="V1071" t="s">
        <v>5940</v>
      </c>
      <c r="W1071">
        <v>36720</v>
      </c>
      <c r="X1071">
        <v>32</v>
      </c>
      <c r="Z1071">
        <v>2313609</v>
      </c>
      <c r="AB1071" t="s">
        <v>5940</v>
      </c>
      <c r="AC1071">
        <v>2313609</v>
      </c>
      <c r="AD1071" t="s">
        <v>4967</v>
      </c>
      <c r="AE1071">
        <v>140</v>
      </c>
      <c r="AF1071">
        <v>2313609</v>
      </c>
      <c r="AG1071" t="s">
        <v>4967</v>
      </c>
      <c r="AH1071">
        <v>40500</v>
      </c>
      <c r="AI1071">
        <v>2313609</v>
      </c>
      <c r="AJ1071" t="s">
        <v>4967</v>
      </c>
      <c r="AK1071">
        <v>588</v>
      </c>
      <c r="AL1071">
        <v>2313609</v>
      </c>
      <c r="AM1071" t="s">
        <v>4967</v>
      </c>
      <c r="AN1071" t="s">
        <v>5940</v>
      </c>
      <c r="AO1071">
        <v>0</v>
      </c>
      <c r="AP1071">
        <v>2400307</v>
      </c>
      <c r="AQ1071" t="s">
        <v>4977</v>
      </c>
      <c r="AR1071">
        <v>10</v>
      </c>
    </row>
    <row r="1072" spans="1:44" x14ac:dyDescent="0.25">
      <c r="A1072">
        <v>4316907</v>
      </c>
      <c r="B1072">
        <v>1</v>
      </c>
      <c r="C1072" t="s">
        <v>894</v>
      </c>
      <c r="D1072" t="s">
        <v>2660</v>
      </c>
      <c r="E1072">
        <v>1680</v>
      </c>
      <c r="F1072">
        <v>15960</v>
      </c>
      <c r="G1072">
        <v>1560</v>
      </c>
      <c r="H1072" t="s">
        <v>5940</v>
      </c>
      <c r="I1072">
        <v>53714</v>
      </c>
      <c r="J1072">
        <v>16</v>
      </c>
      <c r="K1072">
        <v>4400</v>
      </c>
      <c r="L1072">
        <v>58916</v>
      </c>
      <c r="M1072">
        <v>8580</v>
      </c>
      <c r="N1072">
        <v>0</v>
      </c>
      <c r="O1072">
        <v>64175</v>
      </c>
      <c r="P1072">
        <v>485</v>
      </c>
      <c r="R1072">
        <v>4316907</v>
      </c>
      <c r="S1072">
        <v>1680</v>
      </c>
      <c r="T1072">
        <v>15960</v>
      </c>
      <c r="U1072">
        <v>1560</v>
      </c>
      <c r="V1072" t="s">
        <v>5940</v>
      </c>
      <c r="W1072">
        <v>53714</v>
      </c>
      <c r="X1072">
        <v>16</v>
      </c>
      <c r="Z1072">
        <v>2313708</v>
      </c>
      <c r="AB1072" t="s">
        <v>5940</v>
      </c>
      <c r="AC1072">
        <v>2313708</v>
      </c>
      <c r="AD1072" t="s">
        <v>4968</v>
      </c>
      <c r="AE1072">
        <v>4</v>
      </c>
      <c r="AF1072">
        <v>2313708</v>
      </c>
      <c r="AG1072" t="s">
        <v>4968</v>
      </c>
      <c r="AH1072">
        <v>775</v>
      </c>
      <c r="AI1072">
        <v>2313708</v>
      </c>
      <c r="AJ1072" t="s">
        <v>4968</v>
      </c>
      <c r="AK1072">
        <v>103</v>
      </c>
      <c r="AL1072">
        <v>2313708</v>
      </c>
      <c r="AM1072" t="s">
        <v>4968</v>
      </c>
      <c r="AN1072" t="s">
        <v>5940</v>
      </c>
      <c r="AO1072">
        <v>0</v>
      </c>
      <c r="AP1072">
        <v>2400406</v>
      </c>
      <c r="AQ1072" t="s">
        <v>4978</v>
      </c>
      <c r="AR1072">
        <v>88</v>
      </c>
    </row>
    <row r="1073" spans="1:44" x14ac:dyDescent="0.25">
      <c r="A1073">
        <v>4316956</v>
      </c>
      <c r="B1073">
        <v>1</v>
      </c>
      <c r="C1073" t="s">
        <v>894</v>
      </c>
      <c r="D1073" t="s">
        <v>2661</v>
      </c>
      <c r="E1073">
        <v>960</v>
      </c>
      <c r="F1073" t="s">
        <v>5940</v>
      </c>
      <c r="G1073">
        <v>47</v>
      </c>
      <c r="H1073" t="s">
        <v>5940</v>
      </c>
      <c r="I1073">
        <v>1</v>
      </c>
      <c r="J1073">
        <v>158</v>
      </c>
      <c r="K1073">
        <v>1600</v>
      </c>
      <c r="L1073">
        <v>0</v>
      </c>
      <c r="M1073">
        <v>3250</v>
      </c>
      <c r="N1073">
        <v>0</v>
      </c>
      <c r="O1073">
        <v>4</v>
      </c>
      <c r="P1073">
        <v>311</v>
      </c>
      <c r="R1073">
        <v>4316956</v>
      </c>
      <c r="S1073">
        <v>960</v>
      </c>
      <c r="T1073" t="s">
        <v>5940</v>
      </c>
      <c r="U1073">
        <v>47</v>
      </c>
      <c r="V1073" t="s">
        <v>5940</v>
      </c>
      <c r="W1073">
        <v>1</v>
      </c>
      <c r="X1073">
        <v>158</v>
      </c>
      <c r="Z1073">
        <v>2313757</v>
      </c>
      <c r="AB1073" t="s">
        <v>5940</v>
      </c>
      <c r="AC1073">
        <v>2313757</v>
      </c>
      <c r="AD1073" t="s">
        <v>4969</v>
      </c>
      <c r="AE1073" t="s">
        <v>5940</v>
      </c>
      <c r="AF1073">
        <v>2313757</v>
      </c>
      <c r="AG1073" t="s">
        <v>4969</v>
      </c>
      <c r="AH1073">
        <v>580</v>
      </c>
      <c r="AI1073">
        <v>2313757</v>
      </c>
      <c r="AJ1073" t="s">
        <v>4969</v>
      </c>
      <c r="AK1073">
        <v>268</v>
      </c>
      <c r="AL1073">
        <v>2313757</v>
      </c>
      <c r="AM1073" t="s">
        <v>4969</v>
      </c>
      <c r="AN1073" t="s">
        <v>5940</v>
      </c>
      <c r="AO1073">
        <v>0</v>
      </c>
      <c r="AP1073">
        <v>2400505</v>
      </c>
      <c r="AQ1073" t="s">
        <v>4979</v>
      </c>
      <c r="AR1073">
        <v>90</v>
      </c>
    </row>
    <row r="1074" spans="1:44" x14ac:dyDescent="0.25">
      <c r="A1074">
        <v>4317202</v>
      </c>
      <c r="B1074">
        <v>1</v>
      </c>
      <c r="C1074" t="s">
        <v>894</v>
      </c>
      <c r="D1074" t="s">
        <v>2665</v>
      </c>
      <c r="E1074">
        <v>378</v>
      </c>
      <c r="F1074">
        <v>3402</v>
      </c>
      <c r="G1074">
        <v>7200</v>
      </c>
      <c r="H1074" t="s">
        <v>5940</v>
      </c>
      <c r="I1074">
        <v>3</v>
      </c>
      <c r="J1074">
        <v>12</v>
      </c>
      <c r="K1074">
        <v>3500</v>
      </c>
      <c r="L1074">
        <v>23100</v>
      </c>
      <c r="M1074">
        <v>14685</v>
      </c>
      <c r="N1074">
        <v>0</v>
      </c>
      <c r="O1074">
        <v>0</v>
      </c>
      <c r="P1074">
        <v>35</v>
      </c>
      <c r="R1074">
        <v>4317202</v>
      </c>
      <c r="S1074">
        <v>378</v>
      </c>
      <c r="T1074">
        <v>3402</v>
      </c>
      <c r="U1074">
        <v>7200</v>
      </c>
      <c r="V1074" t="s">
        <v>5940</v>
      </c>
      <c r="W1074">
        <v>3</v>
      </c>
      <c r="X1074">
        <v>12</v>
      </c>
      <c r="Z1074">
        <v>2313807</v>
      </c>
      <c r="AB1074" t="s">
        <v>5940</v>
      </c>
      <c r="AC1074">
        <v>2313807</v>
      </c>
      <c r="AD1074" t="s">
        <v>4970</v>
      </c>
      <c r="AE1074">
        <v>54</v>
      </c>
      <c r="AF1074">
        <v>2313807</v>
      </c>
      <c r="AG1074" t="s">
        <v>4970</v>
      </c>
      <c r="AH1074">
        <v>42</v>
      </c>
      <c r="AI1074">
        <v>2313807</v>
      </c>
      <c r="AJ1074" t="s">
        <v>4970</v>
      </c>
      <c r="AK1074">
        <v>151</v>
      </c>
      <c r="AL1074">
        <v>2313807</v>
      </c>
      <c r="AM1074" t="s">
        <v>4970</v>
      </c>
      <c r="AN1074" t="s">
        <v>5940</v>
      </c>
      <c r="AO1074">
        <v>0</v>
      </c>
      <c r="AP1074">
        <v>2400604</v>
      </c>
      <c r="AQ1074" t="s">
        <v>4980</v>
      </c>
      <c r="AR1074">
        <v>120</v>
      </c>
    </row>
    <row r="1075" spans="1:44" x14ac:dyDescent="0.25">
      <c r="A1075">
        <v>4317251</v>
      </c>
      <c r="B1075">
        <v>1</v>
      </c>
      <c r="C1075" t="s">
        <v>894</v>
      </c>
      <c r="D1075" t="s">
        <v>2666</v>
      </c>
      <c r="E1075">
        <v>540</v>
      </c>
      <c r="F1075">
        <v>1</v>
      </c>
      <c r="G1075">
        <v>338</v>
      </c>
      <c r="H1075" t="s">
        <v>5940</v>
      </c>
      <c r="I1075" t="s">
        <v>5940</v>
      </c>
      <c r="J1075">
        <v>36</v>
      </c>
      <c r="K1075">
        <v>2000</v>
      </c>
      <c r="L1075">
        <v>0</v>
      </c>
      <c r="M1075">
        <v>2646</v>
      </c>
      <c r="N1075">
        <v>0</v>
      </c>
      <c r="O1075">
        <v>0</v>
      </c>
      <c r="P1075">
        <v>32</v>
      </c>
      <c r="R1075">
        <v>4317251</v>
      </c>
      <c r="S1075">
        <v>540</v>
      </c>
      <c r="T1075">
        <v>1</v>
      </c>
      <c r="U1075">
        <v>338</v>
      </c>
      <c r="V1075" t="s">
        <v>5940</v>
      </c>
      <c r="W1075" t="s">
        <v>5940</v>
      </c>
      <c r="X1075">
        <v>36</v>
      </c>
      <c r="Z1075">
        <v>2313906</v>
      </c>
      <c r="AB1075" t="s">
        <v>5940</v>
      </c>
      <c r="AC1075">
        <v>2313906</v>
      </c>
      <c r="AD1075" t="s">
        <v>4971</v>
      </c>
      <c r="AE1075">
        <v>88</v>
      </c>
      <c r="AF1075">
        <v>2313906</v>
      </c>
      <c r="AG1075" t="s">
        <v>4971</v>
      </c>
      <c r="AH1075" t="s">
        <v>5940</v>
      </c>
      <c r="AI1075">
        <v>2313906</v>
      </c>
      <c r="AJ1075" t="s">
        <v>4971</v>
      </c>
      <c r="AK1075">
        <v>419</v>
      </c>
      <c r="AL1075">
        <v>2313906</v>
      </c>
      <c r="AM1075" t="s">
        <v>4971</v>
      </c>
      <c r="AN1075" t="s">
        <v>5940</v>
      </c>
      <c r="AO1075">
        <v>0</v>
      </c>
      <c r="AP1075">
        <v>2400703</v>
      </c>
      <c r="AQ1075" t="s">
        <v>4981</v>
      </c>
      <c r="AR1075">
        <v>125</v>
      </c>
    </row>
    <row r="1076" spans="1:44" x14ac:dyDescent="0.25">
      <c r="A1076">
        <v>4317301</v>
      </c>
      <c r="B1076">
        <v>1</v>
      </c>
      <c r="C1076" t="s">
        <v>894</v>
      </c>
      <c r="D1076" t="s">
        <v>2667</v>
      </c>
      <c r="E1076" t="s">
        <v>5940</v>
      </c>
      <c r="F1076">
        <v>491</v>
      </c>
      <c r="G1076">
        <v>74</v>
      </c>
      <c r="H1076" t="s">
        <v>5940</v>
      </c>
      <c r="I1076">
        <v>412500</v>
      </c>
      <c r="J1076">
        <v>1</v>
      </c>
      <c r="K1076">
        <v>0</v>
      </c>
      <c r="L1076">
        <v>0</v>
      </c>
      <c r="M1076">
        <v>15</v>
      </c>
      <c r="N1076">
        <v>0</v>
      </c>
      <c r="O1076">
        <v>385982</v>
      </c>
      <c r="P1076">
        <v>0</v>
      </c>
      <c r="R1076">
        <v>4317301</v>
      </c>
      <c r="S1076" t="s">
        <v>5940</v>
      </c>
      <c r="T1076">
        <v>491</v>
      </c>
      <c r="U1076">
        <v>74</v>
      </c>
      <c r="V1076" t="s">
        <v>5940</v>
      </c>
      <c r="W1076">
        <v>412500</v>
      </c>
      <c r="X1076">
        <v>1</v>
      </c>
      <c r="Z1076">
        <v>2313955</v>
      </c>
      <c r="AB1076">
        <v>5</v>
      </c>
      <c r="AC1076">
        <v>2313955</v>
      </c>
      <c r="AD1076" t="s">
        <v>4972</v>
      </c>
      <c r="AE1076">
        <v>13</v>
      </c>
      <c r="AF1076">
        <v>2313955</v>
      </c>
      <c r="AG1076" t="s">
        <v>4972</v>
      </c>
      <c r="AH1076">
        <v>255</v>
      </c>
      <c r="AI1076">
        <v>2313955</v>
      </c>
      <c r="AJ1076" t="s">
        <v>4972</v>
      </c>
      <c r="AK1076">
        <v>373</v>
      </c>
      <c r="AL1076">
        <v>2313955</v>
      </c>
      <c r="AM1076" t="s">
        <v>4972</v>
      </c>
      <c r="AN1076" t="s">
        <v>5940</v>
      </c>
      <c r="AO1076">
        <v>0</v>
      </c>
      <c r="AP1076">
        <v>2400802</v>
      </c>
      <c r="AQ1076" t="s">
        <v>4982</v>
      </c>
      <c r="AR1076">
        <v>20</v>
      </c>
    </row>
    <row r="1077" spans="1:44" x14ac:dyDescent="0.25">
      <c r="A1077">
        <v>4317004</v>
      </c>
      <c r="B1077">
        <v>1</v>
      </c>
      <c r="C1077" t="s">
        <v>894</v>
      </c>
      <c r="D1077" t="s">
        <v>2663</v>
      </c>
      <c r="E1077" t="s">
        <v>5940</v>
      </c>
      <c r="F1077">
        <v>5040</v>
      </c>
      <c r="G1077">
        <v>1575</v>
      </c>
      <c r="H1077" t="s">
        <v>5940</v>
      </c>
      <c r="I1077">
        <v>2875</v>
      </c>
      <c r="J1077">
        <v>616</v>
      </c>
      <c r="K1077">
        <v>0</v>
      </c>
      <c r="L1077">
        <v>15470</v>
      </c>
      <c r="M1077">
        <v>7200</v>
      </c>
      <c r="N1077">
        <v>0</v>
      </c>
      <c r="O1077">
        <v>1995</v>
      </c>
      <c r="P1077">
        <v>424</v>
      </c>
      <c r="R1077">
        <v>4317004</v>
      </c>
      <c r="S1077" t="s">
        <v>5940</v>
      </c>
      <c r="T1077">
        <v>5040</v>
      </c>
      <c r="U1077">
        <v>1575</v>
      </c>
      <c r="V1077" t="s">
        <v>5940</v>
      </c>
      <c r="W1077">
        <v>2875</v>
      </c>
      <c r="X1077">
        <v>616</v>
      </c>
      <c r="Z1077">
        <v>2314003</v>
      </c>
      <c r="AB1077">
        <v>70</v>
      </c>
      <c r="AC1077">
        <v>2314003</v>
      </c>
      <c r="AD1077" t="s">
        <v>4973</v>
      </c>
      <c r="AE1077">
        <v>3237</v>
      </c>
      <c r="AF1077">
        <v>2314003</v>
      </c>
      <c r="AG1077" t="s">
        <v>4973</v>
      </c>
      <c r="AH1077">
        <v>225</v>
      </c>
      <c r="AI1077">
        <v>2314003</v>
      </c>
      <c r="AJ1077" t="s">
        <v>4973</v>
      </c>
      <c r="AK1077">
        <v>395</v>
      </c>
      <c r="AL1077">
        <v>2314003</v>
      </c>
      <c r="AM1077" t="s">
        <v>4973</v>
      </c>
      <c r="AN1077" t="s">
        <v>5940</v>
      </c>
      <c r="AO1077">
        <v>0</v>
      </c>
      <c r="AP1077">
        <v>2400901</v>
      </c>
      <c r="AQ1077" t="s">
        <v>4983</v>
      </c>
      <c r="AR1077">
        <v>118</v>
      </c>
    </row>
    <row r="1078" spans="1:44" x14ac:dyDescent="0.25">
      <c r="A1078">
        <v>4317103</v>
      </c>
      <c r="B1078">
        <v>1</v>
      </c>
      <c r="C1078" t="s">
        <v>894</v>
      </c>
      <c r="D1078" t="s">
        <v>2664</v>
      </c>
      <c r="E1078" t="s">
        <v>5940</v>
      </c>
      <c r="F1078">
        <v>12204</v>
      </c>
      <c r="G1078">
        <v>135</v>
      </c>
      <c r="H1078" t="s">
        <v>5940</v>
      </c>
      <c r="I1078">
        <v>66316</v>
      </c>
      <c r="J1078" t="s">
        <v>5940</v>
      </c>
      <c r="K1078">
        <v>0</v>
      </c>
      <c r="L1078">
        <v>25200</v>
      </c>
      <c r="M1078">
        <v>9000</v>
      </c>
      <c r="N1078">
        <v>0</v>
      </c>
      <c r="O1078">
        <v>70658</v>
      </c>
      <c r="P1078">
        <v>0</v>
      </c>
      <c r="R1078">
        <v>4317103</v>
      </c>
      <c r="S1078" t="s">
        <v>5940</v>
      </c>
      <c r="T1078">
        <v>12204</v>
      </c>
      <c r="U1078">
        <v>135</v>
      </c>
      <c r="V1078" t="s">
        <v>5940</v>
      </c>
      <c r="W1078">
        <v>66316</v>
      </c>
      <c r="X1078" t="s">
        <v>5940</v>
      </c>
      <c r="Z1078">
        <v>2314102</v>
      </c>
      <c r="AB1078" t="s">
        <v>5940</v>
      </c>
      <c r="AC1078">
        <v>2314102</v>
      </c>
      <c r="AD1078" t="s">
        <v>4974</v>
      </c>
      <c r="AE1078">
        <v>194</v>
      </c>
      <c r="AF1078">
        <v>2314102</v>
      </c>
      <c r="AG1078" t="s">
        <v>4974</v>
      </c>
      <c r="AH1078">
        <v>90100</v>
      </c>
      <c r="AI1078">
        <v>2314102</v>
      </c>
      <c r="AJ1078" t="s">
        <v>4974</v>
      </c>
      <c r="AK1078">
        <v>1351</v>
      </c>
      <c r="AL1078">
        <v>2314102</v>
      </c>
      <c r="AM1078" t="s">
        <v>4974</v>
      </c>
      <c r="AN1078" t="s">
        <v>5940</v>
      </c>
      <c r="AO1078">
        <v>0</v>
      </c>
      <c r="AP1078">
        <v>2401008</v>
      </c>
      <c r="AQ1078" t="s">
        <v>4984</v>
      </c>
      <c r="AR1078">
        <v>916</v>
      </c>
    </row>
    <row r="1079" spans="1:44" x14ac:dyDescent="0.25">
      <c r="A1079">
        <v>4317400</v>
      </c>
      <c r="B1079">
        <v>1</v>
      </c>
      <c r="C1079" t="s">
        <v>894</v>
      </c>
      <c r="D1079" t="s">
        <v>2668</v>
      </c>
      <c r="E1079">
        <v>3960</v>
      </c>
      <c r="F1079">
        <v>13566</v>
      </c>
      <c r="G1079">
        <v>2520</v>
      </c>
      <c r="H1079" t="s">
        <v>5940</v>
      </c>
      <c r="I1079">
        <v>293</v>
      </c>
      <c r="J1079">
        <v>152</v>
      </c>
      <c r="K1079">
        <v>5850</v>
      </c>
      <c r="L1079">
        <v>27000</v>
      </c>
      <c r="M1079">
        <v>5100</v>
      </c>
      <c r="N1079">
        <v>0</v>
      </c>
      <c r="O1079">
        <v>330</v>
      </c>
      <c r="P1079">
        <v>22</v>
      </c>
      <c r="R1079">
        <v>4317400</v>
      </c>
      <c r="S1079">
        <v>3960</v>
      </c>
      <c r="T1079">
        <v>13566</v>
      </c>
      <c r="U1079">
        <v>2520</v>
      </c>
      <c r="V1079" t="s">
        <v>5940</v>
      </c>
      <c r="W1079">
        <v>293</v>
      </c>
      <c r="X1079">
        <v>152</v>
      </c>
      <c r="Z1079">
        <v>2400109</v>
      </c>
      <c r="AB1079" t="s">
        <v>5940</v>
      </c>
      <c r="AC1079">
        <v>2400109</v>
      </c>
      <c r="AD1079" t="s">
        <v>4975</v>
      </c>
      <c r="AE1079" t="s">
        <v>5940</v>
      </c>
      <c r="AF1079">
        <v>2400109</v>
      </c>
      <c r="AG1079" t="s">
        <v>4975</v>
      </c>
      <c r="AH1079" t="s">
        <v>5940</v>
      </c>
      <c r="AI1079">
        <v>2400109</v>
      </c>
      <c r="AJ1079" t="s">
        <v>4975</v>
      </c>
      <c r="AK1079">
        <v>22</v>
      </c>
      <c r="AL1079">
        <v>2400109</v>
      </c>
      <c r="AM1079" t="s">
        <v>4975</v>
      </c>
      <c r="AN1079" t="s">
        <v>5940</v>
      </c>
      <c r="AO1079">
        <v>0</v>
      </c>
      <c r="AP1079">
        <v>2401107</v>
      </c>
      <c r="AQ1079" t="s">
        <v>4985</v>
      </c>
      <c r="AR1079">
        <v>30</v>
      </c>
    </row>
    <row r="1080" spans="1:44" x14ac:dyDescent="0.25">
      <c r="A1080">
        <v>4317509</v>
      </c>
      <c r="B1080">
        <v>1</v>
      </c>
      <c r="C1080" t="s">
        <v>894</v>
      </c>
      <c r="D1080" t="s">
        <v>2669</v>
      </c>
      <c r="E1080">
        <v>10500</v>
      </c>
      <c r="F1080">
        <v>6825</v>
      </c>
      <c r="G1080">
        <v>13440</v>
      </c>
      <c r="H1080" t="s">
        <v>5940</v>
      </c>
      <c r="I1080">
        <v>100</v>
      </c>
      <c r="J1080">
        <v>30</v>
      </c>
      <c r="K1080">
        <v>12000</v>
      </c>
      <c r="L1080">
        <v>56000</v>
      </c>
      <c r="M1080">
        <v>19600</v>
      </c>
      <c r="N1080">
        <v>0</v>
      </c>
      <c r="O1080">
        <v>90</v>
      </c>
      <c r="P1080">
        <v>51</v>
      </c>
      <c r="R1080">
        <v>4317509</v>
      </c>
      <c r="S1080">
        <v>10500</v>
      </c>
      <c r="T1080">
        <v>6825</v>
      </c>
      <c r="U1080">
        <v>13440</v>
      </c>
      <c r="V1080" t="s">
        <v>5940</v>
      </c>
      <c r="W1080">
        <v>100</v>
      </c>
      <c r="X1080">
        <v>30</v>
      </c>
      <c r="Z1080">
        <v>2400208</v>
      </c>
      <c r="AB1080">
        <v>74</v>
      </c>
      <c r="AC1080">
        <v>2400208</v>
      </c>
      <c r="AD1080" t="s">
        <v>4976</v>
      </c>
      <c r="AE1080" t="s">
        <v>5940</v>
      </c>
      <c r="AF1080">
        <v>2400208</v>
      </c>
      <c r="AG1080" t="s">
        <v>4976</v>
      </c>
      <c r="AH1080" t="s">
        <v>5940</v>
      </c>
      <c r="AI1080">
        <v>2400208</v>
      </c>
      <c r="AJ1080" t="s">
        <v>4976</v>
      </c>
      <c r="AK1080">
        <v>200</v>
      </c>
      <c r="AL1080">
        <v>2400208</v>
      </c>
      <c r="AM1080" t="s">
        <v>4976</v>
      </c>
      <c r="AN1080" t="s">
        <v>5940</v>
      </c>
      <c r="AO1080">
        <v>0</v>
      </c>
      <c r="AP1080">
        <v>2401206</v>
      </c>
      <c r="AQ1080" t="s">
        <v>4986</v>
      </c>
      <c r="AR1080">
        <v>110</v>
      </c>
    </row>
    <row r="1081" spans="1:44" x14ac:dyDescent="0.25">
      <c r="A1081">
        <v>4317608</v>
      </c>
      <c r="B1081">
        <v>1</v>
      </c>
      <c r="C1081" t="s">
        <v>894</v>
      </c>
      <c r="D1081" t="s">
        <v>2671</v>
      </c>
      <c r="E1081">
        <v>7000</v>
      </c>
      <c r="F1081" t="s">
        <v>5940</v>
      </c>
      <c r="G1081">
        <v>1080</v>
      </c>
      <c r="H1081" t="s">
        <v>5940</v>
      </c>
      <c r="I1081">
        <v>87884</v>
      </c>
      <c r="J1081">
        <v>210</v>
      </c>
      <c r="K1081">
        <v>18000</v>
      </c>
      <c r="L1081">
        <v>840</v>
      </c>
      <c r="M1081">
        <v>6000</v>
      </c>
      <c r="N1081">
        <v>0</v>
      </c>
      <c r="O1081">
        <v>88400</v>
      </c>
      <c r="P1081">
        <v>266</v>
      </c>
      <c r="R1081">
        <v>4317608</v>
      </c>
      <c r="S1081">
        <v>7000</v>
      </c>
      <c r="T1081" t="s">
        <v>5940</v>
      </c>
      <c r="U1081">
        <v>1080</v>
      </c>
      <c r="V1081" t="s">
        <v>5940</v>
      </c>
      <c r="W1081">
        <v>87884</v>
      </c>
      <c r="X1081">
        <v>210</v>
      </c>
      <c r="Z1081">
        <v>2400307</v>
      </c>
      <c r="AB1081">
        <v>18</v>
      </c>
      <c r="AC1081">
        <v>2400307</v>
      </c>
      <c r="AD1081" t="s">
        <v>4977</v>
      </c>
      <c r="AE1081" t="s">
        <v>5940</v>
      </c>
      <c r="AF1081">
        <v>2400307</v>
      </c>
      <c r="AG1081" t="s">
        <v>4977</v>
      </c>
      <c r="AH1081" t="s">
        <v>5940</v>
      </c>
      <c r="AI1081">
        <v>2400307</v>
      </c>
      <c r="AJ1081" t="s">
        <v>4977</v>
      </c>
      <c r="AK1081">
        <v>38</v>
      </c>
      <c r="AL1081">
        <v>2400307</v>
      </c>
      <c r="AM1081" t="s">
        <v>4977</v>
      </c>
      <c r="AN1081" t="s">
        <v>5940</v>
      </c>
      <c r="AO1081">
        <v>0</v>
      </c>
      <c r="AP1081">
        <v>2401305</v>
      </c>
      <c r="AQ1081" t="s">
        <v>4987</v>
      </c>
      <c r="AR1081">
        <v>202</v>
      </c>
    </row>
    <row r="1082" spans="1:44" x14ac:dyDescent="0.25">
      <c r="A1082">
        <v>4317707</v>
      </c>
      <c r="B1082">
        <v>1</v>
      </c>
      <c r="C1082" t="s">
        <v>894</v>
      </c>
      <c r="D1082" t="s">
        <v>2672</v>
      </c>
      <c r="E1082">
        <v>1804</v>
      </c>
      <c r="F1082">
        <v>9840</v>
      </c>
      <c r="G1082">
        <v>2512</v>
      </c>
      <c r="H1082" t="s">
        <v>5940</v>
      </c>
      <c r="I1082">
        <v>27193</v>
      </c>
      <c r="J1082" t="s">
        <v>5940</v>
      </c>
      <c r="K1082">
        <v>2600</v>
      </c>
      <c r="L1082">
        <v>31500</v>
      </c>
      <c r="M1082">
        <v>4007</v>
      </c>
      <c r="N1082">
        <v>0</v>
      </c>
      <c r="O1082">
        <v>28717</v>
      </c>
      <c r="P1082">
        <v>0</v>
      </c>
      <c r="R1082">
        <v>4317707</v>
      </c>
      <c r="S1082">
        <v>1804</v>
      </c>
      <c r="T1082">
        <v>9840</v>
      </c>
      <c r="U1082">
        <v>2512</v>
      </c>
      <c r="V1082" t="s">
        <v>5940</v>
      </c>
      <c r="W1082">
        <v>27193</v>
      </c>
      <c r="X1082" t="s">
        <v>5940</v>
      </c>
      <c r="Z1082">
        <v>2400406</v>
      </c>
      <c r="AB1082">
        <v>1</v>
      </c>
      <c r="AC1082">
        <v>2400406</v>
      </c>
      <c r="AD1082" t="s">
        <v>4978</v>
      </c>
      <c r="AE1082">
        <v>4</v>
      </c>
      <c r="AF1082">
        <v>2400406</v>
      </c>
      <c r="AG1082" t="s">
        <v>4978</v>
      </c>
      <c r="AH1082" t="s">
        <v>5940</v>
      </c>
      <c r="AI1082">
        <v>2400406</v>
      </c>
      <c r="AJ1082" t="s">
        <v>4978</v>
      </c>
      <c r="AK1082">
        <v>43</v>
      </c>
      <c r="AL1082">
        <v>2400406</v>
      </c>
      <c r="AM1082" t="s">
        <v>4978</v>
      </c>
      <c r="AN1082" t="s">
        <v>5940</v>
      </c>
      <c r="AO1082">
        <v>0</v>
      </c>
      <c r="AP1082">
        <v>2401404</v>
      </c>
      <c r="AQ1082" t="s">
        <v>4988</v>
      </c>
      <c r="AR1082">
        <v>1</v>
      </c>
    </row>
    <row r="1083" spans="1:44" x14ac:dyDescent="0.25">
      <c r="A1083">
        <v>4317558</v>
      </c>
      <c r="B1083">
        <v>1</v>
      </c>
      <c r="C1083" t="s">
        <v>894</v>
      </c>
      <c r="D1083" t="s">
        <v>2670</v>
      </c>
      <c r="E1083">
        <v>240</v>
      </c>
      <c r="F1083">
        <v>756</v>
      </c>
      <c r="G1083">
        <v>4320</v>
      </c>
      <c r="H1083" t="s">
        <v>5940</v>
      </c>
      <c r="I1083">
        <v>6</v>
      </c>
      <c r="J1083">
        <v>34</v>
      </c>
      <c r="K1083">
        <v>320</v>
      </c>
      <c r="L1083">
        <v>6750</v>
      </c>
      <c r="M1083">
        <v>12960</v>
      </c>
      <c r="N1083">
        <v>0</v>
      </c>
      <c r="O1083">
        <v>20</v>
      </c>
      <c r="P1083">
        <v>60</v>
      </c>
      <c r="R1083">
        <v>4317558</v>
      </c>
      <c r="S1083">
        <v>240</v>
      </c>
      <c r="T1083">
        <v>756</v>
      </c>
      <c r="U1083">
        <v>4320</v>
      </c>
      <c r="V1083" t="s">
        <v>5940</v>
      </c>
      <c r="W1083">
        <v>6</v>
      </c>
      <c r="X1083">
        <v>34</v>
      </c>
      <c r="Z1083">
        <v>2400505</v>
      </c>
      <c r="AB1083">
        <v>36</v>
      </c>
      <c r="AC1083">
        <v>2400505</v>
      </c>
      <c r="AD1083" t="s">
        <v>4979</v>
      </c>
      <c r="AE1083">
        <v>1</v>
      </c>
      <c r="AF1083">
        <v>2400505</v>
      </c>
      <c r="AG1083" t="s">
        <v>4979</v>
      </c>
      <c r="AH1083">
        <v>600</v>
      </c>
      <c r="AI1083">
        <v>2400505</v>
      </c>
      <c r="AJ1083" t="s">
        <v>4979</v>
      </c>
      <c r="AK1083">
        <v>108</v>
      </c>
      <c r="AL1083">
        <v>2400505</v>
      </c>
      <c r="AM1083" t="s">
        <v>4979</v>
      </c>
      <c r="AN1083" t="s">
        <v>5940</v>
      </c>
      <c r="AO1083">
        <v>0</v>
      </c>
      <c r="AP1083">
        <v>2401453</v>
      </c>
      <c r="AQ1083" t="s">
        <v>4989</v>
      </c>
      <c r="AR1083">
        <v>1800</v>
      </c>
    </row>
    <row r="1084" spans="1:44" x14ac:dyDescent="0.25">
      <c r="A1084">
        <v>4317756</v>
      </c>
      <c r="B1084">
        <v>1</v>
      </c>
      <c r="C1084" t="s">
        <v>894</v>
      </c>
      <c r="D1084" t="s">
        <v>2673</v>
      </c>
      <c r="E1084">
        <v>400</v>
      </c>
      <c r="F1084">
        <v>7125</v>
      </c>
      <c r="G1084">
        <v>13260</v>
      </c>
      <c r="H1084" t="s">
        <v>5940</v>
      </c>
      <c r="I1084">
        <v>4</v>
      </c>
      <c r="J1084">
        <v>33</v>
      </c>
      <c r="K1084">
        <v>450</v>
      </c>
      <c r="L1084">
        <v>25920</v>
      </c>
      <c r="M1084">
        <v>21660</v>
      </c>
      <c r="N1084">
        <v>0</v>
      </c>
      <c r="O1084">
        <v>9</v>
      </c>
      <c r="P1084">
        <v>40</v>
      </c>
      <c r="R1084">
        <v>4317756</v>
      </c>
      <c r="S1084">
        <v>400</v>
      </c>
      <c r="T1084">
        <v>7125</v>
      </c>
      <c r="U1084">
        <v>13260</v>
      </c>
      <c r="V1084" t="s">
        <v>5940</v>
      </c>
      <c r="W1084">
        <v>4</v>
      </c>
      <c r="X1084">
        <v>33</v>
      </c>
      <c r="Z1084">
        <v>2400604</v>
      </c>
      <c r="AB1084">
        <v>7</v>
      </c>
      <c r="AC1084">
        <v>2400604</v>
      </c>
      <c r="AD1084" t="s">
        <v>4980</v>
      </c>
      <c r="AE1084">
        <v>14</v>
      </c>
      <c r="AF1084">
        <v>2400604</v>
      </c>
      <c r="AG1084" t="s">
        <v>4980</v>
      </c>
      <c r="AH1084">
        <v>1200</v>
      </c>
      <c r="AI1084">
        <v>2400604</v>
      </c>
      <c r="AJ1084" t="s">
        <v>4980</v>
      </c>
      <c r="AK1084">
        <v>93</v>
      </c>
      <c r="AL1084">
        <v>2400604</v>
      </c>
      <c r="AM1084" t="s">
        <v>4980</v>
      </c>
      <c r="AN1084" t="s">
        <v>5940</v>
      </c>
      <c r="AO1084">
        <v>0</v>
      </c>
      <c r="AP1084">
        <v>2401503</v>
      </c>
      <c r="AQ1084" t="s">
        <v>4990</v>
      </c>
      <c r="AR1084">
        <v>24</v>
      </c>
    </row>
    <row r="1085" spans="1:44" x14ac:dyDescent="0.25">
      <c r="A1085">
        <v>4317806</v>
      </c>
      <c r="B1085">
        <v>1</v>
      </c>
      <c r="C1085" t="s">
        <v>894</v>
      </c>
      <c r="D1085" t="s">
        <v>2674</v>
      </c>
      <c r="E1085">
        <v>2100</v>
      </c>
      <c r="F1085">
        <v>13650</v>
      </c>
      <c r="G1085">
        <v>4668</v>
      </c>
      <c r="H1085" t="s">
        <v>5940</v>
      </c>
      <c r="I1085">
        <v>234</v>
      </c>
      <c r="J1085">
        <v>306</v>
      </c>
      <c r="K1085">
        <v>2760</v>
      </c>
      <c r="L1085">
        <v>59520</v>
      </c>
      <c r="M1085">
        <v>22200</v>
      </c>
      <c r="N1085">
        <v>0</v>
      </c>
      <c r="O1085">
        <v>330</v>
      </c>
      <c r="P1085">
        <v>1365</v>
      </c>
      <c r="R1085">
        <v>4317806</v>
      </c>
      <c r="S1085">
        <v>2100</v>
      </c>
      <c r="T1085">
        <v>13650</v>
      </c>
      <c r="U1085">
        <v>4668</v>
      </c>
      <c r="V1085" t="s">
        <v>5940</v>
      </c>
      <c r="W1085">
        <v>234</v>
      </c>
      <c r="X1085">
        <v>306</v>
      </c>
      <c r="Z1085">
        <v>2400703</v>
      </c>
      <c r="AB1085">
        <v>842</v>
      </c>
      <c r="AC1085">
        <v>2400703</v>
      </c>
      <c r="AD1085" t="s">
        <v>4981</v>
      </c>
      <c r="AE1085" t="s">
        <v>5940</v>
      </c>
      <c r="AF1085">
        <v>2400703</v>
      </c>
      <c r="AG1085" t="s">
        <v>4981</v>
      </c>
      <c r="AH1085">
        <v>6500</v>
      </c>
      <c r="AI1085">
        <v>2400703</v>
      </c>
      <c r="AJ1085" t="s">
        <v>4981</v>
      </c>
      <c r="AK1085">
        <v>174</v>
      </c>
      <c r="AL1085">
        <v>2400703</v>
      </c>
      <c r="AM1085" t="s">
        <v>4981</v>
      </c>
      <c r="AN1085" t="s">
        <v>5940</v>
      </c>
      <c r="AO1085">
        <v>0</v>
      </c>
      <c r="AP1085">
        <v>2401602</v>
      </c>
      <c r="AQ1085" t="s">
        <v>4991</v>
      </c>
      <c r="AR1085">
        <v>129</v>
      </c>
    </row>
    <row r="1086" spans="1:44" x14ac:dyDescent="0.25">
      <c r="A1086">
        <v>4317905</v>
      </c>
      <c r="B1086">
        <v>1</v>
      </c>
      <c r="C1086" t="s">
        <v>894</v>
      </c>
      <c r="D1086" t="s">
        <v>2675</v>
      </c>
      <c r="E1086">
        <v>1800</v>
      </c>
      <c r="F1086">
        <v>2576</v>
      </c>
      <c r="G1086">
        <v>10584</v>
      </c>
      <c r="H1086" t="s">
        <v>5940</v>
      </c>
      <c r="I1086" t="s">
        <v>5940</v>
      </c>
      <c r="J1086">
        <v>70</v>
      </c>
      <c r="K1086">
        <v>10500</v>
      </c>
      <c r="L1086">
        <v>8400</v>
      </c>
      <c r="M1086">
        <v>25200</v>
      </c>
      <c r="N1086">
        <v>0</v>
      </c>
      <c r="O1086">
        <v>0</v>
      </c>
      <c r="P1086">
        <v>108</v>
      </c>
      <c r="R1086">
        <v>4317905</v>
      </c>
      <c r="S1086">
        <v>1800</v>
      </c>
      <c r="T1086">
        <v>2576</v>
      </c>
      <c r="U1086">
        <v>10584</v>
      </c>
      <c r="V1086" t="s">
        <v>5940</v>
      </c>
      <c r="W1086" t="s">
        <v>5940</v>
      </c>
      <c r="X1086">
        <v>70</v>
      </c>
      <c r="Z1086">
        <v>2400802</v>
      </c>
      <c r="AB1086">
        <v>18</v>
      </c>
      <c r="AC1086">
        <v>2400802</v>
      </c>
      <c r="AD1086" t="s">
        <v>4982</v>
      </c>
      <c r="AE1086" t="s">
        <v>5940</v>
      </c>
      <c r="AF1086">
        <v>2400802</v>
      </c>
      <c r="AG1086" t="s">
        <v>4982</v>
      </c>
      <c r="AH1086" t="s">
        <v>5940</v>
      </c>
      <c r="AI1086">
        <v>2400802</v>
      </c>
      <c r="AJ1086" t="s">
        <v>4982</v>
      </c>
      <c r="AK1086">
        <v>67</v>
      </c>
      <c r="AL1086">
        <v>2400802</v>
      </c>
      <c r="AM1086" t="s">
        <v>4982</v>
      </c>
      <c r="AN1086" t="s">
        <v>5940</v>
      </c>
      <c r="AO1086">
        <v>0</v>
      </c>
      <c r="AP1086">
        <v>2401651</v>
      </c>
      <c r="AQ1086" t="s">
        <v>4992</v>
      </c>
      <c r="AR1086">
        <v>144</v>
      </c>
    </row>
    <row r="1087" spans="1:44" x14ac:dyDescent="0.25">
      <c r="A1087">
        <v>4317954</v>
      </c>
      <c r="B1087">
        <v>1</v>
      </c>
      <c r="C1087" t="s">
        <v>894</v>
      </c>
      <c r="D1087" t="s">
        <v>2676</v>
      </c>
      <c r="E1087">
        <v>150</v>
      </c>
      <c r="F1087">
        <v>2646</v>
      </c>
      <c r="G1087">
        <v>466</v>
      </c>
      <c r="H1087" t="s">
        <v>5940</v>
      </c>
      <c r="I1087">
        <v>4</v>
      </c>
      <c r="J1087">
        <v>22</v>
      </c>
      <c r="K1087">
        <v>100</v>
      </c>
      <c r="L1087">
        <v>13824</v>
      </c>
      <c r="M1087">
        <v>3960</v>
      </c>
      <c r="N1087">
        <v>0</v>
      </c>
      <c r="O1087">
        <v>0</v>
      </c>
      <c r="P1087">
        <v>70</v>
      </c>
      <c r="R1087">
        <v>4317954</v>
      </c>
      <c r="S1087">
        <v>150</v>
      </c>
      <c r="T1087">
        <v>2646</v>
      </c>
      <c r="U1087">
        <v>466</v>
      </c>
      <c r="V1087" t="s">
        <v>5940</v>
      </c>
      <c r="W1087">
        <v>4</v>
      </c>
      <c r="X1087">
        <v>22</v>
      </c>
      <c r="Z1087">
        <v>2400901</v>
      </c>
      <c r="AB1087">
        <v>9</v>
      </c>
      <c r="AC1087">
        <v>2400901</v>
      </c>
      <c r="AD1087" t="s">
        <v>4983</v>
      </c>
      <c r="AE1087">
        <v>3</v>
      </c>
      <c r="AF1087">
        <v>2400901</v>
      </c>
      <c r="AG1087" t="s">
        <v>4983</v>
      </c>
      <c r="AH1087">
        <v>372</v>
      </c>
      <c r="AI1087">
        <v>2400901</v>
      </c>
      <c r="AJ1087" t="s">
        <v>4983</v>
      </c>
      <c r="AK1087">
        <v>90</v>
      </c>
      <c r="AL1087">
        <v>2400901</v>
      </c>
      <c r="AM1087" t="s">
        <v>4983</v>
      </c>
      <c r="AN1087" t="s">
        <v>5940</v>
      </c>
      <c r="AO1087">
        <v>0</v>
      </c>
      <c r="AP1087">
        <v>2401701</v>
      </c>
      <c r="AQ1087" t="s">
        <v>4993</v>
      </c>
      <c r="AR1087">
        <v>91</v>
      </c>
    </row>
    <row r="1088" spans="1:44" x14ac:dyDescent="0.25">
      <c r="A1088">
        <v>4318002</v>
      </c>
      <c r="B1088">
        <v>1</v>
      </c>
      <c r="C1088" t="s">
        <v>894</v>
      </c>
      <c r="D1088" t="s">
        <v>2677</v>
      </c>
      <c r="E1088" t="s">
        <v>5940</v>
      </c>
      <c r="F1088">
        <v>5460</v>
      </c>
      <c r="G1088">
        <v>9750</v>
      </c>
      <c r="H1088" t="s">
        <v>5940</v>
      </c>
      <c r="I1088">
        <v>263232</v>
      </c>
      <c r="J1088" t="s">
        <v>5940</v>
      </c>
      <c r="K1088">
        <v>0</v>
      </c>
      <c r="L1088">
        <v>31500</v>
      </c>
      <c r="M1088">
        <v>12000</v>
      </c>
      <c r="N1088">
        <v>0</v>
      </c>
      <c r="O1088">
        <v>331742</v>
      </c>
      <c r="P1088">
        <v>0</v>
      </c>
      <c r="R1088">
        <v>4318002</v>
      </c>
      <c r="S1088" t="s">
        <v>5940</v>
      </c>
      <c r="T1088">
        <v>5460</v>
      </c>
      <c r="U1088">
        <v>9750</v>
      </c>
      <c r="V1088" t="s">
        <v>5940</v>
      </c>
      <c r="W1088">
        <v>263232</v>
      </c>
      <c r="X1088" t="s">
        <v>5940</v>
      </c>
      <c r="Z1088">
        <v>2401008</v>
      </c>
      <c r="AB1088">
        <v>1614</v>
      </c>
      <c r="AC1088">
        <v>2401008</v>
      </c>
      <c r="AD1088" t="s">
        <v>4984</v>
      </c>
      <c r="AE1088">
        <v>2485</v>
      </c>
      <c r="AF1088">
        <v>2401008</v>
      </c>
      <c r="AG1088" t="s">
        <v>4984</v>
      </c>
      <c r="AH1088" t="s">
        <v>5940</v>
      </c>
      <c r="AI1088">
        <v>2401008</v>
      </c>
      <c r="AJ1088" t="s">
        <v>4984</v>
      </c>
      <c r="AK1088">
        <v>1012</v>
      </c>
      <c r="AL1088">
        <v>2401008</v>
      </c>
      <c r="AM1088" t="s">
        <v>4984</v>
      </c>
      <c r="AN1088" t="s">
        <v>5940</v>
      </c>
      <c r="AO1088">
        <v>0</v>
      </c>
      <c r="AP1088">
        <v>2401800</v>
      </c>
      <c r="AQ1088" t="s">
        <v>4994</v>
      </c>
      <c r="AR1088">
        <v>29</v>
      </c>
    </row>
    <row r="1089" spans="1:44" x14ac:dyDescent="0.25">
      <c r="A1089">
        <v>4318051</v>
      </c>
      <c r="B1089">
        <v>1</v>
      </c>
      <c r="C1089" t="s">
        <v>894</v>
      </c>
      <c r="D1089" t="s">
        <v>2678</v>
      </c>
      <c r="E1089">
        <v>240</v>
      </c>
      <c r="F1089">
        <v>27</v>
      </c>
      <c r="G1089">
        <v>1426</v>
      </c>
      <c r="H1089" t="s">
        <v>5940</v>
      </c>
      <c r="I1089" t="s">
        <v>5940</v>
      </c>
      <c r="J1089">
        <v>10</v>
      </c>
      <c r="K1089">
        <v>336</v>
      </c>
      <c r="L1089">
        <v>1080</v>
      </c>
      <c r="M1089">
        <v>12600</v>
      </c>
      <c r="N1089">
        <v>0</v>
      </c>
      <c r="O1089">
        <v>4</v>
      </c>
      <c r="P1089">
        <v>36</v>
      </c>
      <c r="R1089">
        <v>4318051</v>
      </c>
      <c r="S1089">
        <v>240</v>
      </c>
      <c r="T1089">
        <v>27</v>
      </c>
      <c r="U1089">
        <v>1426</v>
      </c>
      <c r="V1089" t="s">
        <v>5940</v>
      </c>
      <c r="W1089" t="s">
        <v>5940</v>
      </c>
      <c r="X1089">
        <v>10</v>
      </c>
      <c r="Z1089">
        <v>2401107</v>
      </c>
      <c r="AB1089" t="s">
        <v>5940</v>
      </c>
      <c r="AC1089">
        <v>2401107</v>
      </c>
      <c r="AD1089" t="s">
        <v>4985</v>
      </c>
      <c r="AE1089" t="s">
        <v>5940</v>
      </c>
      <c r="AF1089">
        <v>2401107</v>
      </c>
      <c r="AG1089" t="s">
        <v>4985</v>
      </c>
      <c r="AH1089" t="s">
        <v>5940</v>
      </c>
      <c r="AI1089">
        <v>2401107</v>
      </c>
      <c r="AJ1089" t="s">
        <v>4985</v>
      </c>
      <c r="AK1089">
        <v>79</v>
      </c>
      <c r="AL1089">
        <v>2401107</v>
      </c>
      <c r="AM1089" t="s">
        <v>4985</v>
      </c>
      <c r="AN1089" t="s">
        <v>5940</v>
      </c>
      <c r="AO1089">
        <v>0</v>
      </c>
      <c r="AP1089">
        <v>2401859</v>
      </c>
      <c r="AQ1089" t="s">
        <v>4995</v>
      </c>
      <c r="AR1089">
        <v>40</v>
      </c>
    </row>
    <row r="1090" spans="1:44" x14ac:dyDescent="0.25">
      <c r="A1090">
        <v>4318101</v>
      </c>
      <c r="B1090">
        <v>1</v>
      </c>
      <c r="C1090" t="s">
        <v>894</v>
      </c>
      <c r="D1090" t="s">
        <v>2679</v>
      </c>
      <c r="E1090">
        <v>16200</v>
      </c>
      <c r="F1090">
        <v>23191</v>
      </c>
      <c r="G1090">
        <v>6000</v>
      </c>
      <c r="H1090" t="s">
        <v>5940</v>
      </c>
      <c r="I1090">
        <v>22000</v>
      </c>
      <c r="J1090">
        <v>718</v>
      </c>
      <c r="K1090">
        <v>30000</v>
      </c>
      <c r="L1090">
        <v>23460</v>
      </c>
      <c r="M1090">
        <v>13600</v>
      </c>
      <c r="N1090">
        <v>0</v>
      </c>
      <c r="O1090">
        <v>28210</v>
      </c>
      <c r="P1090">
        <v>630</v>
      </c>
      <c r="R1090">
        <v>4318101</v>
      </c>
      <c r="S1090">
        <v>16200</v>
      </c>
      <c r="T1090">
        <v>23191</v>
      </c>
      <c r="U1090">
        <v>6000</v>
      </c>
      <c r="V1090" t="s">
        <v>5940</v>
      </c>
      <c r="W1090">
        <v>22000</v>
      </c>
      <c r="X1090">
        <v>718</v>
      </c>
      <c r="Z1090">
        <v>2401206</v>
      </c>
      <c r="AB1090">
        <v>27</v>
      </c>
      <c r="AC1090">
        <v>2401206</v>
      </c>
      <c r="AD1090" t="s">
        <v>4986</v>
      </c>
      <c r="AE1090" t="s">
        <v>5940</v>
      </c>
      <c r="AF1090">
        <v>2401206</v>
      </c>
      <c r="AG1090" t="s">
        <v>4986</v>
      </c>
      <c r="AH1090">
        <v>241440</v>
      </c>
      <c r="AI1090">
        <v>2401206</v>
      </c>
      <c r="AJ1090" t="s">
        <v>4986</v>
      </c>
      <c r="AK1090">
        <v>115</v>
      </c>
      <c r="AL1090">
        <v>2401206</v>
      </c>
      <c r="AM1090" t="s">
        <v>4986</v>
      </c>
      <c r="AN1090" t="s">
        <v>5940</v>
      </c>
      <c r="AO1090">
        <v>0</v>
      </c>
      <c r="AP1090">
        <v>2401909</v>
      </c>
      <c r="AQ1090" t="s">
        <v>4996</v>
      </c>
      <c r="AR1090">
        <v>23</v>
      </c>
    </row>
    <row r="1091" spans="1:44" x14ac:dyDescent="0.25">
      <c r="A1091">
        <v>4318200</v>
      </c>
      <c r="B1091">
        <v>1</v>
      </c>
      <c r="C1091" t="s">
        <v>894</v>
      </c>
      <c r="D1091" t="s">
        <v>2680</v>
      </c>
      <c r="E1091" t="s">
        <v>5940</v>
      </c>
      <c r="F1091" t="s">
        <v>5940</v>
      </c>
      <c r="G1091">
        <v>3024</v>
      </c>
      <c r="H1091" t="s">
        <v>5940</v>
      </c>
      <c r="I1091" t="s">
        <v>5940</v>
      </c>
      <c r="J1091">
        <v>192</v>
      </c>
      <c r="K1091">
        <v>0</v>
      </c>
      <c r="L1091">
        <v>0</v>
      </c>
      <c r="M1091">
        <v>11400</v>
      </c>
      <c r="N1091">
        <v>0</v>
      </c>
      <c r="O1091">
        <v>0</v>
      </c>
      <c r="P1091">
        <v>240</v>
      </c>
      <c r="R1091">
        <v>4318200</v>
      </c>
      <c r="S1091" t="s">
        <v>5940</v>
      </c>
      <c r="T1091" t="s">
        <v>5940</v>
      </c>
      <c r="U1091">
        <v>3024</v>
      </c>
      <c r="V1091" t="s">
        <v>5940</v>
      </c>
      <c r="W1091" t="s">
        <v>5940</v>
      </c>
      <c r="X1091">
        <v>192</v>
      </c>
      <c r="Z1091">
        <v>2401305</v>
      </c>
      <c r="AB1091">
        <v>4</v>
      </c>
      <c r="AC1091">
        <v>2401305</v>
      </c>
      <c r="AD1091" t="s">
        <v>4987</v>
      </c>
      <c r="AE1091" t="s">
        <v>5940</v>
      </c>
      <c r="AF1091">
        <v>2401305</v>
      </c>
      <c r="AG1091" t="s">
        <v>4987</v>
      </c>
      <c r="AH1091" t="s">
        <v>5940</v>
      </c>
      <c r="AI1091">
        <v>2401305</v>
      </c>
      <c r="AJ1091" t="s">
        <v>4987</v>
      </c>
      <c r="AK1091">
        <v>210</v>
      </c>
      <c r="AL1091">
        <v>2401305</v>
      </c>
      <c r="AM1091" t="s">
        <v>4987</v>
      </c>
      <c r="AN1091" t="s">
        <v>5940</v>
      </c>
      <c r="AO1091">
        <v>0</v>
      </c>
      <c r="AP1091">
        <v>2402006</v>
      </c>
      <c r="AQ1091" t="s">
        <v>4997</v>
      </c>
      <c r="AR1091">
        <v>30</v>
      </c>
    </row>
    <row r="1092" spans="1:44" x14ac:dyDescent="0.25">
      <c r="A1092">
        <v>4318309</v>
      </c>
      <c r="B1092">
        <v>1</v>
      </c>
      <c r="C1092" t="s">
        <v>894</v>
      </c>
      <c r="D1092" t="s">
        <v>2681</v>
      </c>
      <c r="E1092" t="s">
        <v>5940</v>
      </c>
      <c r="F1092">
        <v>51000</v>
      </c>
      <c r="G1092">
        <v>614</v>
      </c>
      <c r="H1092" t="s">
        <v>5940</v>
      </c>
      <c r="I1092">
        <v>153000</v>
      </c>
      <c r="J1092">
        <v>60</v>
      </c>
      <c r="K1092">
        <v>0</v>
      </c>
      <c r="L1092">
        <v>68880</v>
      </c>
      <c r="M1092">
        <v>3780</v>
      </c>
      <c r="N1092">
        <v>0</v>
      </c>
      <c r="O1092">
        <v>208800</v>
      </c>
      <c r="P1092">
        <v>135</v>
      </c>
      <c r="R1092">
        <v>4318309</v>
      </c>
      <c r="S1092" t="s">
        <v>5940</v>
      </c>
      <c r="T1092">
        <v>51000</v>
      </c>
      <c r="U1092">
        <v>614</v>
      </c>
      <c r="V1092" t="s">
        <v>5940</v>
      </c>
      <c r="W1092">
        <v>153000</v>
      </c>
      <c r="X1092">
        <v>60</v>
      </c>
      <c r="Z1092">
        <v>2401404</v>
      </c>
      <c r="AB1092" t="s">
        <v>5940</v>
      </c>
      <c r="AC1092">
        <v>2401404</v>
      </c>
      <c r="AD1092" t="s">
        <v>4988</v>
      </c>
      <c r="AE1092" t="s">
        <v>5940</v>
      </c>
      <c r="AF1092">
        <v>2401404</v>
      </c>
      <c r="AG1092" t="s">
        <v>4988</v>
      </c>
      <c r="AH1092">
        <v>513000</v>
      </c>
      <c r="AI1092">
        <v>2401404</v>
      </c>
      <c r="AJ1092" t="s">
        <v>4988</v>
      </c>
      <c r="AK1092">
        <v>4</v>
      </c>
      <c r="AL1092">
        <v>2401404</v>
      </c>
      <c r="AM1092" t="s">
        <v>4988</v>
      </c>
      <c r="AN1092" t="s">
        <v>5940</v>
      </c>
      <c r="AO1092">
        <v>0</v>
      </c>
      <c r="AP1092">
        <v>2402105</v>
      </c>
      <c r="AQ1092" t="s">
        <v>4998</v>
      </c>
      <c r="AR1092">
        <v>700</v>
      </c>
    </row>
    <row r="1093" spans="1:44" x14ac:dyDescent="0.25">
      <c r="A1093">
        <v>4318408</v>
      </c>
      <c r="B1093">
        <v>1</v>
      </c>
      <c r="C1093" t="s">
        <v>894</v>
      </c>
      <c r="D1093" t="s">
        <v>2682</v>
      </c>
      <c r="E1093">
        <v>400</v>
      </c>
      <c r="F1093">
        <v>144</v>
      </c>
      <c r="G1093">
        <v>480</v>
      </c>
      <c r="H1093" t="s">
        <v>5940</v>
      </c>
      <c r="I1093">
        <v>6564</v>
      </c>
      <c r="J1093">
        <v>168</v>
      </c>
      <c r="K1093">
        <v>100</v>
      </c>
      <c r="L1093">
        <v>1536</v>
      </c>
      <c r="M1093">
        <v>9180</v>
      </c>
      <c r="N1093">
        <v>0</v>
      </c>
      <c r="O1093">
        <v>13640</v>
      </c>
      <c r="P1093">
        <v>263</v>
      </c>
      <c r="R1093">
        <v>4318408</v>
      </c>
      <c r="S1093">
        <v>400</v>
      </c>
      <c r="T1093">
        <v>144</v>
      </c>
      <c r="U1093">
        <v>480</v>
      </c>
      <c r="V1093" t="s">
        <v>5940</v>
      </c>
      <c r="W1093">
        <v>6564</v>
      </c>
      <c r="X1093">
        <v>168</v>
      </c>
      <c r="Z1093">
        <v>2401453</v>
      </c>
      <c r="AB1093">
        <v>845</v>
      </c>
      <c r="AC1093">
        <v>2401453</v>
      </c>
      <c r="AD1093" t="s">
        <v>4989</v>
      </c>
      <c r="AE1093" t="s">
        <v>5940</v>
      </c>
      <c r="AF1093">
        <v>2401453</v>
      </c>
      <c r="AG1093" t="s">
        <v>4989</v>
      </c>
      <c r="AH1093" t="s">
        <v>5940</v>
      </c>
      <c r="AI1093">
        <v>2401453</v>
      </c>
      <c r="AJ1093" t="s">
        <v>4989</v>
      </c>
      <c r="AK1093">
        <v>424</v>
      </c>
      <c r="AL1093">
        <v>2401453</v>
      </c>
      <c r="AM1093" t="s">
        <v>4989</v>
      </c>
      <c r="AN1093" t="s">
        <v>5940</v>
      </c>
      <c r="AO1093">
        <v>0</v>
      </c>
      <c r="AP1093">
        <v>2402204</v>
      </c>
      <c r="AQ1093" t="s">
        <v>4999</v>
      </c>
      <c r="AR1093">
        <v>25</v>
      </c>
    </row>
    <row r="1094" spans="1:44" x14ac:dyDescent="0.25">
      <c r="A1094">
        <v>4318424</v>
      </c>
      <c r="B1094">
        <v>1</v>
      </c>
      <c r="C1094" t="s">
        <v>894</v>
      </c>
      <c r="D1094" t="s">
        <v>2683</v>
      </c>
      <c r="E1094">
        <v>4000</v>
      </c>
      <c r="F1094">
        <v>2160</v>
      </c>
      <c r="G1094">
        <v>3870</v>
      </c>
      <c r="H1094" t="s">
        <v>5940</v>
      </c>
      <c r="I1094" t="s">
        <v>5940</v>
      </c>
      <c r="J1094">
        <v>399</v>
      </c>
      <c r="K1094">
        <v>6000</v>
      </c>
      <c r="L1094">
        <v>10320</v>
      </c>
      <c r="M1094">
        <v>21600</v>
      </c>
      <c r="N1094">
        <v>0</v>
      </c>
      <c r="O1094">
        <v>5</v>
      </c>
      <c r="P1094">
        <v>351</v>
      </c>
      <c r="R1094">
        <v>4318424</v>
      </c>
      <c r="S1094">
        <v>4000</v>
      </c>
      <c r="T1094">
        <v>2160</v>
      </c>
      <c r="U1094">
        <v>3870</v>
      </c>
      <c r="V1094" t="s">
        <v>5940</v>
      </c>
      <c r="W1094" t="s">
        <v>5940</v>
      </c>
      <c r="X1094">
        <v>399</v>
      </c>
      <c r="Z1094">
        <v>2401503</v>
      </c>
      <c r="AB1094">
        <v>18</v>
      </c>
      <c r="AC1094">
        <v>2401503</v>
      </c>
      <c r="AD1094" t="s">
        <v>4990</v>
      </c>
      <c r="AE1094" t="s">
        <v>5940</v>
      </c>
      <c r="AF1094">
        <v>2401503</v>
      </c>
      <c r="AG1094" t="s">
        <v>4990</v>
      </c>
      <c r="AH1094" t="s">
        <v>5940</v>
      </c>
      <c r="AI1094">
        <v>2401503</v>
      </c>
      <c r="AJ1094" t="s">
        <v>4990</v>
      </c>
      <c r="AK1094">
        <v>46</v>
      </c>
      <c r="AL1094">
        <v>2401503</v>
      </c>
      <c r="AM1094" t="s">
        <v>4990</v>
      </c>
      <c r="AN1094" t="s">
        <v>5940</v>
      </c>
      <c r="AO1094">
        <v>0</v>
      </c>
      <c r="AP1094">
        <v>2402303</v>
      </c>
      <c r="AQ1094" t="s">
        <v>5000</v>
      </c>
      <c r="AR1094">
        <v>408</v>
      </c>
    </row>
    <row r="1095" spans="1:44" x14ac:dyDescent="0.25">
      <c r="A1095">
        <v>4318432</v>
      </c>
      <c r="B1095">
        <v>1</v>
      </c>
      <c r="C1095" t="s">
        <v>894</v>
      </c>
      <c r="D1095" t="s">
        <v>2684</v>
      </c>
      <c r="E1095">
        <v>2400</v>
      </c>
      <c r="F1095">
        <v>75</v>
      </c>
      <c r="G1095">
        <v>75</v>
      </c>
      <c r="H1095" t="s">
        <v>5940</v>
      </c>
      <c r="I1095">
        <v>13110</v>
      </c>
      <c r="J1095">
        <v>63</v>
      </c>
      <c r="K1095">
        <v>3200</v>
      </c>
      <c r="L1095">
        <v>777</v>
      </c>
      <c r="M1095">
        <v>630</v>
      </c>
      <c r="N1095">
        <v>0</v>
      </c>
      <c r="O1095">
        <v>15000</v>
      </c>
      <c r="P1095">
        <v>45</v>
      </c>
      <c r="R1095">
        <v>4318432</v>
      </c>
      <c r="S1095">
        <v>2400</v>
      </c>
      <c r="T1095">
        <v>75</v>
      </c>
      <c r="U1095">
        <v>75</v>
      </c>
      <c r="V1095" t="s">
        <v>5940</v>
      </c>
      <c r="W1095">
        <v>13110</v>
      </c>
      <c r="X1095">
        <v>63</v>
      </c>
      <c r="Z1095">
        <v>2401602</v>
      </c>
      <c r="AB1095">
        <v>160</v>
      </c>
      <c r="AC1095">
        <v>2401602</v>
      </c>
      <c r="AD1095" t="s">
        <v>4991</v>
      </c>
      <c r="AE1095" t="s">
        <v>5940</v>
      </c>
      <c r="AF1095">
        <v>2401602</v>
      </c>
      <c r="AG1095" t="s">
        <v>4991</v>
      </c>
      <c r="AH1095" t="s">
        <v>5940</v>
      </c>
      <c r="AI1095">
        <v>2401602</v>
      </c>
      <c r="AJ1095" t="s">
        <v>4991</v>
      </c>
      <c r="AK1095">
        <v>174</v>
      </c>
      <c r="AL1095">
        <v>2401602</v>
      </c>
      <c r="AM1095" t="s">
        <v>4991</v>
      </c>
      <c r="AN1095" t="s">
        <v>5940</v>
      </c>
      <c r="AO1095">
        <v>0</v>
      </c>
      <c r="AP1095">
        <v>2402402</v>
      </c>
      <c r="AQ1095" t="s">
        <v>5001</v>
      </c>
      <c r="AR1095">
        <v>10</v>
      </c>
    </row>
    <row r="1096" spans="1:44" x14ac:dyDescent="0.25">
      <c r="A1096">
        <v>4318440</v>
      </c>
      <c r="B1096">
        <v>1</v>
      </c>
      <c r="C1096" t="s">
        <v>894</v>
      </c>
      <c r="D1096" t="s">
        <v>2685</v>
      </c>
      <c r="E1096">
        <v>600</v>
      </c>
      <c r="F1096">
        <v>1215</v>
      </c>
      <c r="G1096">
        <v>1311</v>
      </c>
      <c r="H1096" t="s">
        <v>5940</v>
      </c>
      <c r="I1096" t="s">
        <v>5940</v>
      </c>
      <c r="J1096">
        <v>38</v>
      </c>
      <c r="K1096">
        <v>600</v>
      </c>
      <c r="L1096">
        <v>5244</v>
      </c>
      <c r="M1096">
        <v>15120</v>
      </c>
      <c r="N1096">
        <v>0</v>
      </c>
      <c r="O1096">
        <v>0</v>
      </c>
      <c r="P1096">
        <v>35</v>
      </c>
      <c r="R1096">
        <v>4318440</v>
      </c>
      <c r="S1096">
        <v>600</v>
      </c>
      <c r="T1096">
        <v>1215</v>
      </c>
      <c r="U1096">
        <v>1311</v>
      </c>
      <c r="V1096" t="s">
        <v>5940</v>
      </c>
      <c r="W1096" t="s">
        <v>5940</v>
      </c>
      <c r="X1096">
        <v>38</v>
      </c>
      <c r="Z1096">
        <v>2401651</v>
      </c>
      <c r="AB1096">
        <v>9</v>
      </c>
      <c r="AC1096">
        <v>2401651</v>
      </c>
      <c r="AD1096" t="s">
        <v>4992</v>
      </c>
      <c r="AE1096" t="s">
        <v>5940</v>
      </c>
      <c r="AF1096">
        <v>2401651</v>
      </c>
      <c r="AG1096" t="s">
        <v>4992</v>
      </c>
      <c r="AH1096" t="s">
        <v>5940</v>
      </c>
      <c r="AI1096">
        <v>2401651</v>
      </c>
      <c r="AJ1096" t="s">
        <v>4992</v>
      </c>
      <c r="AK1096">
        <v>120</v>
      </c>
      <c r="AL1096">
        <v>2401651</v>
      </c>
      <c r="AM1096" t="s">
        <v>4992</v>
      </c>
      <c r="AN1096" t="s">
        <v>5940</v>
      </c>
      <c r="AO1096">
        <v>0</v>
      </c>
      <c r="AP1096">
        <v>2402501</v>
      </c>
      <c r="AQ1096" t="s">
        <v>5002</v>
      </c>
      <c r="AR1096">
        <v>90</v>
      </c>
    </row>
    <row r="1097" spans="1:44" x14ac:dyDescent="0.25">
      <c r="A1097">
        <v>4318457</v>
      </c>
      <c r="B1097">
        <v>1</v>
      </c>
      <c r="C1097" t="s">
        <v>894</v>
      </c>
      <c r="D1097" t="s">
        <v>2686</v>
      </c>
      <c r="E1097">
        <v>400</v>
      </c>
      <c r="F1097">
        <v>2580</v>
      </c>
      <c r="G1097">
        <v>1360</v>
      </c>
      <c r="H1097" t="s">
        <v>5940</v>
      </c>
      <c r="I1097">
        <v>160</v>
      </c>
      <c r="J1097">
        <v>50</v>
      </c>
      <c r="K1097">
        <v>500</v>
      </c>
      <c r="L1097">
        <v>6669</v>
      </c>
      <c r="M1097">
        <v>9408</v>
      </c>
      <c r="N1097">
        <v>0</v>
      </c>
      <c r="O1097">
        <v>200</v>
      </c>
      <c r="P1097">
        <v>136</v>
      </c>
      <c r="R1097">
        <v>4318457</v>
      </c>
      <c r="S1097">
        <v>400</v>
      </c>
      <c r="T1097">
        <v>2580</v>
      </c>
      <c r="U1097">
        <v>1360</v>
      </c>
      <c r="V1097" t="s">
        <v>5940</v>
      </c>
      <c r="W1097">
        <v>160</v>
      </c>
      <c r="X1097">
        <v>50</v>
      </c>
      <c r="Z1097">
        <v>2401701</v>
      </c>
      <c r="AB1097">
        <v>44</v>
      </c>
      <c r="AC1097">
        <v>2401701</v>
      </c>
      <c r="AD1097" t="s">
        <v>4993</v>
      </c>
      <c r="AE1097" t="s">
        <v>5940</v>
      </c>
      <c r="AF1097">
        <v>2401701</v>
      </c>
      <c r="AG1097" t="s">
        <v>4993</v>
      </c>
      <c r="AH1097" t="s">
        <v>5940</v>
      </c>
      <c r="AI1097">
        <v>2401701</v>
      </c>
      <c r="AJ1097" t="s">
        <v>4993</v>
      </c>
      <c r="AK1097">
        <v>267</v>
      </c>
      <c r="AL1097">
        <v>2401701</v>
      </c>
      <c r="AM1097" t="s">
        <v>4993</v>
      </c>
      <c r="AN1097" t="s">
        <v>5940</v>
      </c>
      <c r="AO1097">
        <v>0</v>
      </c>
      <c r="AP1097">
        <v>2402600</v>
      </c>
      <c r="AQ1097" t="s">
        <v>5003</v>
      </c>
      <c r="AR1097">
        <v>75</v>
      </c>
    </row>
    <row r="1098" spans="1:44" x14ac:dyDescent="0.25">
      <c r="A1098">
        <v>4318465</v>
      </c>
      <c r="B1098">
        <v>1</v>
      </c>
      <c r="C1098" t="s">
        <v>894</v>
      </c>
      <c r="D1098" t="s">
        <v>2687</v>
      </c>
      <c r="E1098">
        <v>400</v>
      </c>
      <c r="F1098">
        <v>18</v>
      </c>
      <c r="G1098">
        <v>204</v>
      </c>
      <c r="H1098" t="s">
        <v>5940</v>
      </c>
      <c r="I1098" t="s">
        <v>5940</v>
      </c>
      <c r="J1098">
        <v>65</v>
      </c>
      <c r="K1098">
        <v>300</v>
      </c>
      <c r="L1098">
        <v>330</v>
      </c>
      <c r="M1098">
        <v>900</v>
      </c>
      <c r="N1098">
        <v>0</v>
      </c>
      <c r="O1098">
        <v>14</v>
      </c>
      <c r="P1098">
        <v>120</v>
      </c>
      <c r="R1098">
        <v>4318465</v>
      </c>
      <c r="S1098">
        <v>400</v>
      </c>
      <c r="T1098">
        <v>18</v>
      </c>
      <c r="U1098">
        <v>204</v>
      </c>
      <c r="V1098" t="s">
        <v>5940</v>
      </c>
      <c r="W1098" t="s">
        <v>5940</v>
      </c>
      <c r="X1098">
        <v>65</v>
      </c>
      <c r="Z1098">
        <v>2401800</v>
      </c>
      <c r="AB1098" t="s">
        <v>5940</v>
      </c>
      <c r="AC1098">
        <v>2401800</v>
      </c>
      <c r="AD1098" t="s">
        <v>4994</v>
      </c>
      <c r="AE1098" t="s">
        <v>5940</v>
      </c>
      <c r="AF1098">
        <v>2401800</v>
      </c>
      <c r="AG1098" t="s">
        <v>4994</v>
      </c>
      <c r="AH1098">
        <v>186413</v>
      </c>
      <c r="AI1098">
        <v>2401800</v>
      </c>
      <c r="AJ1098" t="s">
        <v>4994</v>
      </c>
      <c r="AK1098">
        <v>44</v>
      </c>
      <c r="AL1098">
        <v>2401800</v>
      </c>
      <c r="AM1098" t="s">
        <v>4994</v>
      </c>
      <c r="AN1098" t="s">
        <v>5940</v>
      </c>
      <c r="AO1098">
        <v>0</v>
      </c>
      <c r="AP1098">
        <v>2402709</v>
      </c>
      <c r="AQ1098" t="s">
        <v>5004</v>
      </c>
      <c r="AR1098">
        <v>24</v>
      </c>
    </row>
    <row r="1099" spans="1:44" x14ac:dyDescent="0.25">
      <c r="A1099">
        <v>4318481</v>
      </c>
      <c r="B1099">
        <v>1</v>
      </c>
      <c r="C1099" t="s">
        <v>894</v>
      </c>
      <c r="D1099" t="s">
        <v>2688</v>
      </c>
      <c r="E1099">
        <v>3400</v>
      </c>
      <c r="F1099" t="s">
        <v>5940</v>
      </c>
      <c r="G1099">
        <v>495</v>
      </c>
      <c r="H1099" t="s">
        <v>5940</v>
      </c>
      <c r="I1099">
        <v>1</v>
      </c>
      <c r="J1099">
        <v>60</v>
      </c>
      <c r="K1099">
        <v>6120</v>
      </c>
      <c r="L1099">
        <v>0</v>
      </c>
      <c r="M1099">
        <v>1720</v>
      </c>
      <c r="N1099">
        <v>0</v>
      </c>
      <c r="O1099">
        <v>6</v>
      </c>
      <c r="P1099">
        <v>60</v>
      </c>
      <c r="R1099">
        <v>4318481</v>
      </c>
      <c r="S1099">
        <v>3400</v>
      </c>
      <c r="T1099" t="s">
        <v>5940</v>
      </c>
      <c r="U1099">
        <v>495</v>
      </c>
      <c r="V1099" t="s">
        <v>5940</v>
      </c>
      <c r="W1099">
        <v>1</v>
      </c>
      <c r="X1099">
        <v>60</v>
      </c>
      <c r="Z1099">
        <v>2401859</v>
      </c>
      <c r="AB1099" t="s">
        <v>5940</v>
      </c>
      <c r="AC1099">
        <v>2401859</v>
      </c>
      <c r="AD1099" t="s">
        <v>4995</v>
      </c>
      <c r="AE1099" t="s">
        <v>5940</v>
      </c>
      <c r="AF1099">
        <v>2401859</v>
      </c>
      <c r="AG1099" t="s">
        <v>4995</v>
      </c>
      <c r="AH1099" t="s">
        <v>5940</v>
      </c>
      <c r="AI1099">
        <v>2401859</v>
      </c>
      <c r="AJ1099" t="s">
        <v>4995</v>
      </c>
      <c r="AK1099">
        <v>27</v>
      </c>
      <c r="AL1099">
        <v>2401859</v>
      </c>
      <c r="AM1099" t="s">
        <v>4995</v>
      </c>
      <c r="AN1099" t="s">
        <v>5940</v>
      </c>
      <c r="AO1099">
        <v>0</v>
      </c>
      <c r="AP1099">
        <v>2402808</v>
      </c>
      <c r="AQ1099" t="s">
        <v>5005</v>
      </c>
      <c r="AR1099">
        <v>500</v>
      </c>
    </row>
    <row r="1100" spans="1:44" x14ac:dyDescent="0.25">
      <c r="A1100">
        <v>4318499</v>
      </c>
      <c r="B1100">
        <v>1</v>
      </c>
      <c r="C1100" t="s">
        <v>894</v>
      </c>
      <c r="D1100" t="s">
        <v>2689</v>
      </c>
      <c r="E1100">
        <v>400</v>
      </c>
      <c r="F1100">
        <v>607</v>
      </c>
      <c r="G1100">
        <v>887</v>
      </c>
      <c r="H1100" t="s">
        <v>5940</v>
      </c>
      <c r="I1100" t="s">
        <v>5940</v>
      </c>
      <c r="J1100">
        <v>6</v>
      </c>
      <c r="K1100">
        <v>1250</v>
      </c>
      <c r="L1100">
        <v>1152</v>
      </c>
      <c r="M1100">
        <v>4914</v>
      </c>
      <c r="N1100">
        <v>0</v>
      </c>
      <c r="O1100">
        <v>1</v>
      </c>
      <c r="P1100">
        <v>23</v>
      </c>
      <c r="R1100">
        <v>4318499</v>
      </c>
      <c r="S1100">
        <v>400</v>
      </c>
      <c r="T1100">
        <v>607</v>
      </c>
      <c r="U1100">
        <v>887</v>
      </c>
      <c r="V1100" t="s">
        <v>5940</v>
      </c>
      <c r="W1100" t="s">
        <v>5940</v>
      </c>
      <c r="X1100">
        <v>6</v>
      </c>
      <c r="Z1100">
        <v>2401909</v>
      </c>
      <c r="AB1100">
        <v>15</v>
      </c>
      <c r="AC1100">
        <v>2401909</v>
      </c>
      <c r="AD1100" t="s">
        <v>4996</v>
      </c>
      <c r="AE1100" t="s">
        <v>5940</v>
      </c>
      <c r="AF1100">
        <v>2401909</v>
      </c>
      <c r="AG1100" t="s">
        <v>4996</v>
      </c>
      <c r="AH1100" t="s">
        <v>5940</v>
      </c>
      <c r="AI1100">
        <v>2401909</v>
      </c>
      <c r="AJ1100" t="s">
        <v>4996</v>
      </c>
      <c r="AK1100">
        <v>104</v>
      </c>
      <c r="AL1100">
        <v>2401909</v>
      </c>
      <c r="AM1100" t="s">
        <v>4996</v>
      </c>
      <c r="AN1100" t="s">
        <v>5940</v>
      </c>
      <c r="AO1100">
        <v>0</v>
      </c>
      <c r="AP1100">
        <v>2402907</v>
      </c>
      <c r="AQ1100" t="s">
        <v>5006</v>
      </c>
      <c r="AR1100">
        <v>312</v>
      </c>
    </row>
    <row r="1101" spans="1:44" x14ac:dyDescent="0.25">
      <c r="A1101">
        <v>4318507</v>
      </c>
      <c r="B1101">
        <v>1</v>
      </c>
      <c r="C1101" t="s">
        <v>894</v>
      </c>
      <c r="D1101" t="s">
        <v>2690</v>
      </c>
      <c r="E1101" t="s">
        <v>5940</v>
      </c>
      <c r="F1101" t="s">
        <v>5940</v>
      </c>
      <c r="G1101">
        <v>108</v>
      </c>
      <c r="H1101" t="s">
        <v>5940</v>
      </c>
      <c r="I1101">
        <v>10200</v>
      </c>
      <c r="J1101">
        <v>15</v>
      </c>
      <c r="K1101">
        <v>0</v>
      </c>
      <c r="L1101">
        <v>0</v>
      </c>
      <c r="M1101">
        <v>72</v>
      </c>
      <c r="N1101">
        <v>0</v>
      </c>
      <c r="O1101">
        <v>15400</v>
      </c>
      <c r="P1101">
        <v>88</v>
      </c>
      <c r="R1101">
        <v>4318507</v>
      </c>
      <c r="S1101" t="s">
        <v>5940</v>
      </c>
      <c r="T1101" t="s">
        <v>5940</v>
      </c>
      <c r="U1101">
        <v>108</v>
      </c>
      <c r="V1101" t="s">
        <v>5940</v>
      </c>
      <c r="W1101">
        <v>10200</v>
      </c>
      <c r="X1101">
        <v>15</v>
      </c>
      <c r="Z1101">
        <v>2402006</v>
      </c>
      <c r="AB1101" t="s">
        <v>5940</v>
      </c>
      <c r="AC1101">
        <v>2402006</v>
      </c>
      <c r="AD1101" t="s">
        <v>4997</v>
      </c>
      <c r="AE1101">
        <v>12</v>
      </c>
      <c r="AF1101">
        <v>2402006</v>
      </c>
      <c r="AG1101" t="s">
        <v>4997</v>
      </c>
      <c r="AH1101" t="s">
        <v>5940</v>
      </c>
      <c r="AI1101">
        <v>2402006</v>
      </c>
      <c r="AJ1101" t="s">
        <v>4997</v>
      </c>
      <c r="AK1101">
        <v>108</v>
      </c>
      <c r="AL1101">
        <v>2402006</v>
      </c>
      <c r="AM1101" t="s">
        <v>4997</v>
      </c>
      <c r="AN1101" t="s">
        <v>5940</v>
      </c>
      <c r="AO1101">
        <v>0</v>
      </c>
      <c r="AP1101">
        <v>2403004</v>
      </c>
      <c r="AQ1101" t="s">
        <v>5007</v>
      </c>
      <c r="AR1101">
        <v>1</v>
      </c>
    </row>
    <row r="1102" spans="1:44" x14ac:dyDescent="0.25">
      <c r="A1102">
        <v>4318606</v>
      </c>
      <c r="B1102">
        <v>1</v>
      </c>
      <c r="C1102" t="s">
        <v>894</v>
      </c>
      <c r="D1102" t="s">
        <v>2691</v>
      </c>
      <c r="E1102">
        <v>360</v>
      </c>
      <c r="F1102">
        <v>9120</v>
      </c>
      <c r="G1102">
        <v>4050</v>
      </c>
      <c r="H1102" t="s">
        <v>5940</v>
      </c>
      <c r="I1102">
        <v>2</v>
      </c>
      <c r="J1102">
        <v>75</v>
      </c>
      <c r="K1102">
        <v>1000</v>
      </c>
      <c r="L1102">
        <v>45360</v>
      </c>
      <c r="M1102">
        <v>21600</v>
      </c>
      <c r="N1102">
        <v>0</v>
      </c>
      <c r="O1102">
        <v>9</v>
      </c>
      <c r="P1102">
        <v>312</v>
      </c>
      <c r="R1102">
        <v>4318606</v>
      </c>
      <c r="S1102">
        <v>360</v>
      </c>
      <c r="T1102">
        <v>9120</v>
      </c>
      <c r="U1102">
        <v>4050</v>
      </c>
      <c r="V1102" t="s">
        <v>5940</v>
      </c>
      <c r="W1102">
        <v>2</v>
      </c>
      <c r="X1102">
        <v>75</v>
      </c>
      <c r="Z1102">
        <v>2402105</v>
      </c>
      <c r="AB1102">
        <v>10</v>
      </c>
      <c r="AC1102">
        <v>2402105</v>
      </c>
      <c r="AD1102" t="s">
        <v>4998</v>
      </c>
      <c r="AE1102" t="s">
        <v>5940</v>
      </c>
      <c r="AF1102">
        <v>2402105</v>
      </c>
      <c r="AG1102" t="s">
        <v>4998</v>
      </c>
      <c r="AH1102" t="s">
        <v>5940</v>
      </c>
      <c r="AI1102">
        <v>2402105</v>
      </c>
      <c r="AJ1102" t="s">
        <v>4998</v>
      </c>
      <c r="AK1102">
        <v>300</v>
      </c>
      <c r="AL1102">
        <v>2402105</v>
      </c>
      <c r="AM1102" t="s">
        <v>4998</v>
      </c>
      <c r="AN1102" t="s">
        <v>5940</v>
      </c>
      <c r="AO1102">
        <v>0</v>
      </c>
      <c r="AP1102">
        <v>2403103</v>
      </c>
      <c r="AQ1102" t="s">
        <v>5008</v>
      </c>
      <c r="AR1102">
        <v>7</v>
      </c>
    </row>
    <row r="1103" spans="1:44" x14ac:dyDescent="0.25">
      <c r="A1103">
        <v>4318614</v>
      </c>
      <c r="B1103">
        <v>1</v>
      </c>
      <c r="C1103" t="s">
        <v>894</v>
      </c>
      <c r="D1103" t="s">
        <v>2692</v>
      </c>
      <c r="E1103">
        <v>1260</v>
      </c>
      <c r="F1103">
        <v>2</v>
      </c>
      <c r="G1103">
        <v>616</v>
      </c>
      <c r="H1103" t="s">
        <v>5940</v>
      </c>
      <c r="I1103" t="s">
        <v>5940</v>
      </c>
      <c r="J1103">
        <v>13</v>
      </c>
      <c r="K1103">
        <v>1260</v>
      </c>
      <c r="L1103">
        <v>5</v>
      </c>
      <c r="M1103">
        <v>1430</v>
      </c>
      <c r="N1103">
        <v>0</v>
      </c>
      <c r="O1103">
        <v>0</v>
      </c>
      <c r="P1103">
        <v>15</v>
      </c>
      <c r="R1103">
        <v>4318614</v>
      </c>
      <c r="S1103">
        <v>1260</v>
      </c>
      <c r="T1103">
        <v>2</v>
      </c>
      <c r="U1103">
        <v>616</v>
      </c>
      <c r="V1103" t="s">
        <v>5940</v>
      </c>
      <c r="W1103" t="s">
        <v>5940</v>
      </c>
      <c r="X1103">
        <v>13</v>
      </c>
      <c r="Z1103">
        <v>2402204</v>
      </c>
      <c r="AB1103" t="s">
        <v>5940</v>
      </c>
      <c r="AC1103">
        <v>2402204</v>
      </c>
      <c r="AD1103" t="s">
        <v>4999</v>
      </c>
      <c r="AE1103" t="s">
        <v>5940</v>
      </c>
      <c r="AF1103">
        <v>2402204</v>
      </c>
      <c r="AG1103" t="s">
        <v>4999</v>
      </c>
      <c r="AH1103">
        <v>459060</v>
      </c>
      <c r="AI1103">
        <v>2402204</v>
      </c>
      <c r="AJ1103" t="s">
        <v>4999</v>
      </c>
      <c r="AK1103">
        <v>35</v>
      </c>
      <c r="AL1103">
        <v>2402204</v>
      </c>
      <c r="AM1103" t="s">
        <v>4999</v>
      </c>
      <c r="AN1103" t="s">
        <v>5940</v>
      </c>
      <c r="AO1103">
        <v>0</v>
      </c>
      <c r="AP1103">
        <v>2403202</v>
      </c>
      <c r="AQ1103" t="s">
        <v>5009</v>
      </c>
      <c r="AR1103">
        <v>1468</v>
      </c>
    </row>
    <row r="1104" spans="1:44" x14ac:dyDescent="0.25">
      <c r="A1104">
        <v>4318622</v>
      </c>
      <c r="B1104">
        <v>1</v>
      </c>
      <c r="C1104" t="s">
        <v>894</v>
      </c>
      <c r="D1104" t="s">
        <v>2693</v>
      </c>
      <c r="E1104" t="s">
        <v>5940</v>
      </c>
      <c r="F1104" t="s">
        <v>5940</v>
      </c>
      <c r="G1104">
        <v>1728</v>
      </c>
      <c r="H1104" t="s">
        <v>5940</v>
      </c>
      <c r="I1104" t="s">
        <v>5940</v>
      </c>
      <c r="J1104">
        <v>70</v>
      </c>
      <c r="K1104">
        <v>0</v>
      </c>
      <c r="L1104">
        <v>0</v>
      </c>
      <c r="M1104">
        <v>2280</v>
      </c>
      <c r="N1104">
        <v>0</v>
      </c>
      <c r="O1104">
        <v>0</v>
      </c>
      <c r="P1104">
        <v>104</v>
      </c>
      <c r="R1104">
        <v>4318622</v>
      </c>
      <c r="S1104" t="s">
        <v>5940</v>
      </c>
      <c r="T1104" t="s">
        <v>5940</v>
      </c>
      <c r="U1104">
        <v>1728</v>
      </c>
      <c r="V1104" t="s">
        <v>5940</v>
      </c>
      <c r="W1104" t="s">
        <v>5940</v>
      </c>
      <c r="X1104">
        <v>70</v>
      </c>
      <c r="Z1104">
        <v>2402303</v>
      </c>
      <c r="AB1104">
        <v>180</v>
      </c>
      <c r="AC1104">
        <v>2402303</v>
      </c>
      <c r="AD1104" t="s">
        <v>5000</v>
      </c>
      <c r="AE1104">
        <v>67</v>
      </c>
      <c r="AF1104">
        <v>2402303</v>
      </c>
      <c r="AG1104" t="s">
        <v>5000</v>
      </c>
      <c r="AH1104" t="s">
        <v>5940</v>
      </c>
      <c r="AI1104">
        <v>2402303</v>
      </c>
      <c r="AJ1104" t="s">
        <v>5000</v>
      </c>
      <c r="AK1104">
        <v>647</v>
      </c>
      <c r="AL1104">
        <v>2402303</v>
      </c>
      <c r="AM1104" t="s">
        <v>5000</v>
      </c>
      <c r="AN1104" t="s">
        <v>5940</v>
      </c>
      <c r="AO1104">
        <v>0</v>
      </c>
      <c r="AP1104">
        <v>2403251</v>
      </c>
      <c r="AQ1104" t="s">
        <v>5010</v>
      </c>
      <c r="AR1104">
        <v>52</v>
      </c>
    </row>
    <row r="1105" spans="1:44" x14ac:dyDescent="0.25">
      <c r="A1105">
        <v>4318705</v>
      </c>
      <c r="B1105">
        <v>1</v>
      </c>
      <c r="C1105" t="s">
        <v>894</v>
      </c>
      <c r="D1105" t="s">
        <v>2694</v>
      </c>
      <c r="E1105">
        <v>800</v>
      </c>
      <c r="F1105" t="s">
        <v>5940</v>
      </c>
      <c r="G1105">
        <v>83</v>
      </c>
      <c r="H1105" t="s">
        <v>5940</v>
      </c>
      <c r="I1105" t="s">
        <v>5940</v>
      </c>
      <c r="J1105">
        <v>1</v>
      </c>
      <c r="K1105">
        <v>800</v>
      </c>
      <c r="L1105">
        <v>0</v>
      </c>
      <c r="M1105">
        <v>182</v>
      </c>
      <c r="N1105">
        <v>0</v>
      </c>
      <c r="O1105">
        <v>0</v>
      </c>
      <c r="P1105">
        <v>1</v>
      </c>
      <c r="R1105">
        <v>4318705</v>
      </c>
      <c r="S1105">
        <v>800</v>
      </c>
      <c r="T1105" t="s">
        <v>5940</v>
      </c>
      <c r="U1105">
        <v>83</v>
      </c>
      <c r="V1105" t="s">
        <v>5940</v>
      </c>
      <c r="W1105" t="s">
        <v>5940</v>
      </c>
      <c r="X1105">
        <v>1</v>
      </c>
      <c r="Z1105">
        <v>2402402</v>
      </c>
      <c r="AB1105" t="s">
        <v>5940</v>
      </c>
      <c r="AC1105">
        <v>2402402</v>
      </c>
      <c r="AD1105" t="s">
        <v>5001</v>
      </c>
      <c r="AE1105">
        <v>2</v>
      </c>
      <c r="AF1105">
        <v>2402402</v>
      </c>
      <c r="AG1105" t="s">
        <v>5001</v>
      </c>
      <c r="AH1105" t="s">
        <v>5940</v>
      </c>
      <c r="AI1105">
        <v>2402402</v>
      </c>
      <c r="AJ1105" t="s">
        <v>5001</v>
      </c>
      <c r="AK1105">
        <v>14</v>
      </c>
      <c r="AL1105">
        <v>2402402</v>
      </c>
      <c r="AM1105" t="s">
        <v>5001</v>
      </c>
      <c r="AN1105" t="s">
        <v>5940</v>
      </c>
      <c r="AO1105">
        <v>0</v>
      </c>
      <c r="AP1105">
        <v>2403301</v>
      </c>
      <c r="AQ1105" t="s">
        <v>5011</v>
      </c>
      <c r="AR1105">
        <v>231</v>
      </c>
    </row>
    <row r="1106" spans="1:44" x14ac:dyDescent="0.25">
      <c r="A1106">
        <v>4318804</v>
      </c>
      <c r="B1106">
        <v>1</v>
      </c>
      <c r="C1106" t="s">
        <v>894</v>
      </c>
      <c r="D1106" t="s">
        <v>2695</v>
      </c>
      <c r="E1106" t="s">
        <v>5940</v>
      </c>
      <c r="F1106">
        <v>10494</v>
      </c>
      <c r="G1106">
        <v>7866</v>
      </c>
      <c r="H1106" t="s">
        <v>5940</v>
      </c>
      <c r="I1106">
        <v>49793</v>
      </c>
      <c r="J1106">
        <v>666</v>
      </c>
      <c r="K1106">
        <v>0</v>
      </c>
      <c r="L1106">
        <v>18900</v>
      </c>
      <c r="M1106">
        <v>54000</v>
      </c>
      <c r="N1106">
        <v>0</v>
      </c>
      <c r="O1106">
        <v>61191</v>
      </c>
      <c r="P1106">
        <v>1374</v>
      </c>
      <c r="R1106">
        <v>4318804</v>
      </c>
      <c r="S1106" t="s">
        <v>5940</v>
      </c>
      <c r="T1106">
        <v>10494</v>
      </c>
      <c r="U1106">
        <v>7866</v>
      </c>
      <c r="V1106" t="s">
        <v>5940</v>
      </c>
      <c r="W1106">
        <v>49793</v>
      </c>
      <c r="X1106">
        <v>666</v>
      </c>
      <c r="Z1106">
        <v>2402501</v>
      </c>
      <c r="AB1106">
        <v>48</v>
      </c>
      <c r="AC1106">
        <v>2402501</v>
      </c>
      <c r="AD1106" t="s">
        <v>5002</v>
      </c>
      <c r="AE1106" t="s">
        <v>5940</v>
      </c>
      <c r="AF1106">
        <v>2402501</v>
      </c>
      <c r="AG1106" t="s">
        <v>5002</v>
      </c>
      <c r="AH1106" t="s">
        <v>5940</v>
      </c>
      <c r="AI1106">
        <v>2402501</v>
      </c>
      <c r="AJ1106" t="s">
        <v>5002</v>
      </c>
      <c r="AK1106">
        <v>103</v>
      </c>
      <c r="AL1106">
        <v>2402501</v>
      </c>
      <c r="AM1106" t="s">
        <v>5002</v>
      </c>
      <c r="AN1106" t="s">
        <v>5940</v>
      </c>
      <c r="AO1106">
        <v>0</v>
      </c>
      <c r="AP1106">
        <v>2403400</v>
      </c>
      <c r="AQ1106" t="s">
        <v>5012</v>
      </c>
      <c r="AR1106">
        <v>6</v>
      </c>
    </row>
    <row r="1107" spans="1:44" x14ac:dyDescent="0.25">
      <c r="A1107">
        <v>4318903</v>
      </c>
      <c r="B1107">
        <v>1</v>
      </c>
      <c r="C1107" t="s">
        <v>894</v>
      </c>
      <c r="D1107" t="s">
        <v>2696</v>
      </c>
      <c r="E1107">
        <v>6000</v>
      </c>
      <c r="F1107">
        <v>27300</v>
      </c>
      <c r="G1107">
        <v>10800</v>
      </c>
      <c r="H1107" t="s">
        <v>5940</v>
      </c>
      <c r="I1107">
        <v>2093</v>
      </c>
      <c r="J1107">
        <v>90</v>
      </c>
      <c r="K1107">
        <v>18000</v>
      </c>
      <c r="L1107">
        <v>109440</v>
      </c>
      <c r="M1107">
        <v>28080</v>
      </c>
      <c r="N1107">
        <v>0</v>
      </c>
      <c r="O1107">
        <v>2415</v>
      </c>
      <c r="P1107">
        <v>810</v>
      </c>
      <c r="R1107">
        <v>4318903</v>
      </c>
      <c r="S1107">
        <v>6000</v>
      </c>
      <c r="T1107">
        <v>27300</v>
      </c>
      <c r="U1107">
        <v>10800</v>
      </c>
      <c r="V1107" t="s">
        <v>5940</v>
      </c>
      <c r="W1107">
        <v>2093</v>
      </c>
      <c r="X1107">
        <v>90</v>
      </c>
      <c r="Z1107">
        <v>2402600</v>
      </c>
      <c r="AB1107">
        <v>32</v>
      </c>
      <c r="AC1107">
        <v>2402600</v>
      </c>
      <c r="AD1107" t="s">
        <v>5003</v>
      </c>
      <c r="AE1107" t="s">
        <v>5940</v>
      </c>
      <c r="AF1107">
        <v>2402600</v>
      </c>
      <c r="AG1107" t="s">
        <v>5003</v>
      </c>
      <c r="AH1107">
        <v>260000</v>
      </c>
      <c r="AI1107">
        <v>2402600</v>
      </c>
      <c r="AJ1107" t="s">
        <v>5003</v>
      </c>
      <c r="AK1107">
        <v>168</v>
      </c>
      <c r="AL1107">
        <v>2402600</v>
      </c>
      <c r="AM1107" t="s">
        <v>5003</v>
      </c>
      <c r="AN1107" t="s">
        <v>5940</v>
      </c>
      <c r="AO1107">
        <v>0</v>
      </c>
      <c r="AP1107">
        <v>2403509</v>
      </c>
      <c r="AQ1107" t="s">
        <v>5013</v>
      </c>
      <c r="AR1107">
        <v>50</v>
      </c>
    </row>
    <row r="1108" spans="1:44" x14ac:dyDescent="0.25">
      <c r="A1108">
        <v>4319000</v>
      </c>
      <c r="B1108">
        <v>1</v>
      </c>
      <c r="C1108" t="s">
        <v>894</v>
      </c>
      <c r="D1108" t="s">
        <v>2697</v>
      </c>
      <c r="E1108" t="s">
        <v>5940</v>
      </c>
      <c r="F1108" t="s">
        <v>5940</v>
      </c>
      <c r="G1108">
        <v>330</v>
      </c>
      <c r="H1108" t="s">
        <v>5940</v>
      </c>
      <c r="I1108" t="s">
        <v>5940</v>
      </c>
      <c r="J1108">
        <v>358</v>
      </c>
      <c r="K1108">
        <v>0</v>
      </c>
      <c r="L1108">
        <v>0</v>
      </c>
      <c r="M1108">
        <v>2400</v>
      </c>
      <c r="N1108">
        <v>0</v>
      </c>
      <c r="O1108">
        <v>0</v>
      </c>
      <c r="P1108">
        <v>930</v>
      </c>
      <c r="R1108">
        <v>4319000</v>
      </c>
      <c r="S1108" t="s">
        <v>5940</v>
      </c>
      <c r="T1108" t="s">
        <v>5940</v>
      </c>
      <c r="U1108">
        <v>330</v>
      </c>
      <c r="V1108" t="s">
        <v>5940</v>
      </c>
      <c r="W1108" t="s">
        <v>5940</v>
      </c>
      <c r="X1108">
        <v>358</v>
      </c>
      <c r="Z1108">
        <v>2402709</v>
      </c>
      <c r="AB1108" t="s">
        <v>5940</v>
      </c>
      <c r="AC1108">
        <v>2402709</v>
      </c>
      <c r="AD1108" t="s">
        <v>5004</v>
      </c>
      <c r="AE1108" t="s">
        <v>5940</v>
      </c>
      <c r="AF1108">
        <v>2402709</v>
      </c>
      <c r="AG1108" t="s">
        <v>5004</v>
      </c>
      <c r="AH1108" t="s">
        <v>5940</v>
      </c>
      <c r="AI1108">
        <v>2402709</v>
      </c>
      <c r="AJ1108" t="s">
        <v>5004</v>
      </c>
      <c r="AK1108">
        <v>26</v>
      </c>
      <c r="AL1108">
        <v>2402709</v>
      </c>
      <c r="AM1108" t="s">
        <v>5004</v>
      </c>
      <c r="AN1108" t="s">
        <v>5940</v>
      </c>
      <c r="AO1108">
        <v>0</v>
      </c>
      <c r="AP1108">
        <v>2403608</v>
      </c>
      <c r="AQ1108" t="s">
        <v>5014</v>
      </c>
      <c r="AR1108">
        <v>77</v>
      </c>
    </row>
    <row r="1109" spans="1:44" x14ac:dyDescent="0.25">
      <c r="A1109">
        <v>4319109</v>
      </c>
      <c r="B1109">
        <v>1</v>
      </c>
      <c r="C1109" t="s">
        <v>894</v>
      </c>
      <c r="D1109" t="s">
        <v>2698</v>
      </c>
      <c r="E1109">
        <v>1200</v>
      </c>
      <c r="F1109">
        <v>4860</v>
      </c>
      <c r="G1109">
        <v>1248</v>
      </c>
      <c r="H1109" t="s">
        <v>5940</v>
      </c>
      <c r="I1109">
        <v>45</v>
      </c>
      <c r="J1109">
        <v>6</v>
      </c>
      <c r="K1109">
        <v>1600</v>
      </c>
      <c r="L1109">
        <v>17850</v>
      </c>
      <c r="M1109">
        <v>4200</v>
      </c>
      <c r="N1109">
        <v>0</v>
      </c>
      <c r="O1109">
        <v>20</v>
      </c>
      <c r="P1109">
        <v>21</v>
      </c>
      <c r="R1109">
        <v>4319109</v>
      </c>
      <c r="S1109">
        <v>1200</v>
      </c>
      <c r="T1109">
        <v>4860</v>
      </c>
      <c r="U1109">
        <v>1248</v>
      </c>
      <c r="V1109" t="s">
        <v>5940</v>
      </c>
      <c r="W1109">
        <v>45</v>
      </c>
      <c r="X1109">
        <v>6</v>
      </c>
      <c r="Z1109">
        <v>2402808</v>
      </c>
      <c r="AB1109">
        <v>40</v>
      </c>
      <c r="AC1109">
        <v>2402808</v>
      </c>
      <c r="AD1109" t="s">
        <v>5005</v>
      </c>
      <c r="AE1109" t="s">
        <v>5940</v>
      </c>
      <c r="AF1109">
        <v>2402808</v>
      </c>
      <c r="AG1109" t="s">
        <v>5005</v>
      </c>
      <c r="AH1109" t="s">
        <v>5940</v>
      </c>
      <c r="AI1109">
        <v>2402808</v>
      </c>
      <c r="AJ1109" t="s">
        <v>5005</v>
      </c>
      <c r="AK1109">
        <v>405</v>
      </c>
      <c r="AL1109">
        <v>2402808</v>
      </c>
      <c r="AM1109" t="s">
        <v>5005</v>
      </c>
      <c r="AN1109" t="s">
        <v>5940</v>
      </c>
      <c r="AO1109">
        <v>0</v>
      </c>
      <c r="AP1109">
        <v>2403707</v>
      </c>
      <c r="AQ1109" t="s">
        <v>5015</v>
      </c>
      <c r="AR1109">
        <v>53</v>
      </c>
    </row>
    <row r="1110" spans="1:44" x14ac:dyDescent="0.25">
      <c r="A1110">
        <v>4319125</v>
      </c>
      <c r="B1110">
        <v>1</v>
      </c>
      <c r="C1110" t="s">
        <v>894</v>
      </c>
      <c r="D1110" t="s">
        <v>2699</v>
      </c>
      <c r="E1110">
        <v>1500</v>
      </c>
      <c r="F1110">
        <v>22500</v>
      </c>
      <c r="G1110">
        <v>1260</v>
      </c>
      <c r="H1110" t="s">
        <v>5940</v>
      </c>
      <c r="I1110">
        <v>1350</v>
      </c>
      <c r="J1110">
        <v>120</v>
      </c>
      <c r="K1110">
        <v>1500</v>
      </c>
      <c r="L1110">
        <v>57400</v>
      </c>
      <c r="M1110">
        <v>15480</v>
      </c>
      <c r="N1110">
        <v>0</v>
      </c>
      <c r="O1110">
        <v>1013</v>
      </c>
      <c r="P1110">
        <v>353</v>
      </c>
      <c r="R1110">
        <v>4319125</v>
      </c>
      <c r="S1110">
        <v>1500</v>
      </c>
      <c r="T1110">
        <v>22500</v>
      </c>
      <c r="U1110">
        <v>1260</v>
      </c>
      <c r="V1110" t="s">
        <v>5940</v>
      </c>
      <c r="W1110">
        <v>1350</v>
      </c>
      <c r="X1110">
        <v>120</v>
      </c>
      <c r="Z1110">
        <v>2402907</v>
      </c>
      <c r="AB1110">
        <v>21</v>
      </c>
      <c r="AC1110">
        <v>2402907</v>
      </c>
      <c r="AD1110" t="s">
        <v>5006</v>
      </c>
      <c r="AE1110">
        <v>11</v>
      </c>
      <c r="AF1110">
        <v>2402907</v>
      </c>
      <c r="AG1110" t="s">
        <v>5006</v>
      </c>
      <c r="AH1110">
        <v>1000</v>
      </c>
      <c r="AI1110">
        <v>2402907</v>
      </c>
      <c r="AJ1110" t="s">
        <v>5006</v>
      </c>
      <c r="AK1110">
        <v>105</v>
      </c>
      <c r="AL1110">
        <v>2402907</v>
      </c>
      <c r="AM1110" t="s">
        <v>5006</v>
      </c>
      <c r="AN1110" t="s">
        <v>5940</v>
      </c>
      <c r="AO1110">
        <v>0</v>
      </c>
      <c r="AP1110">
        <v>2403756</v>
      </c>
      <c r="AQ1110" t="s">
        <v>5016</v>
      </c>
      <c r="AR1110">
        <v>6</v>
      </c>
    </row>
    <row r="1111" spans="1:44" x14ac:dyDescent="0.25">
      <c r="A1111">
        <v>4319158</v>
      </c>
      <c r="B1111">
        <v>1</v>
      </c>
      <c r="C1111" t="s">
        <v>894</v>
      </c>
      <c r="D1111" t="s">
        <v>2700</v>
      </c>
      <c r="E1111">
        <v>1000</v>
      </c>
      <c r="F1111">
        <v>33600</v>
      </c>
      <c r="G1111">
        <v>4704</v>
      </c>
      <c r="H1111" t="s">
        <v>5940</v>
      </c>
      <c r="I1111">
        <v>428</v>
      </c>
      <c r="J1111">
        <v>385</v>
      </c>
      <c r="K1111">
        <v>1000</v>
      </c>
      <c r="L1111">
        <v>102600</v>
      </c>
      <c r="M1111">
        <v>13500</v>
      </c>
      <c r="N1111">
        <v>0</v>
      </c>
      <c r="O1111">
        <v>465</v>
      </c>
      <c r="P1111">
        <v>669</v>
      </c>
      <c r="R1111">
        <v>4319158</v>
      </c>
      <c r="S1111">
        <v>1000</v>
      </c>
      <c r="T1111">
        <v>33600</v>
      </c>
      <c r="U1111">
        <v>4704</v>
      </c>
      <c r="V1111" t="s">
        <v>5940</v>
      </c>
      <c r="W1111">
        <v>428</v>
      </c>
      <c r="X1111">
        <v>385</v>
      </c>
      <c r="Z1111">
        <v>2403004</v>
      </c>
      <c r="AB1111" t="s">
        <v>5940</v>
      </c>
      <c r="AC1111">
        <v>2403004</v>
      </c>
      <c r="AD1111" t="s">
        <v>5007</v>
      </c>
      <c r="AE1111" t="s">
        <v>5940</v>
      </c>
      <c r="AF1111">
        <v>2403004</v>
      </c>
      <c r="AG1111" t="s">
        <v>5007</v>
      </c>
      <c r="AH1111" t="s">
        <v>5940</v>
      </c>
      <c r="AI1111">
        <v>2403004</v>
      </c>
      <c r="AJ1111" t="s">
        <v>5007</v>
      </c>
      <c r="AK1111">
        <v>9</v>
      </c>
      <c r="AL1111">
        <v>2403004</v>
      </c>
      <c r="AM1111" t="s">
        <v>5007</v>
      </c>
      <c r="AN1111" t="s">
        <v>5940</v>
      </c>
      <c r="AO1111">
        <v>0</v>
      </c>
      <c r="AP1111">
        <v>2403806</v>
      </c>
      <c r="AQ1111" t="s">
        <v>5017</v>
      </c>
      <c r="AR1111">
        <v>24</v>
      </c>
    </row>
    <row r="1112" spans="1:44" x14ac:dyDescent="0.25">
      <c r="A1112">
        <v>4319208</v>
      </c>
      <c r="B1112">
        <v>1</v>
      </c>
      <c r="C1112" t="s">
        <v>894</v>
      </c>
      <c r="D1112" t="s">
        <v>2701</v>
      </c>
      <c r="E1112">
        <v>1625</v>
      </c>
      <c r="F1112">
        <v>4590</v>
      </c>
      <c r="G1112">
        <v>2025</v>
      </c>
      <c r="H1112" t="s">
        <v>5940</v>
      </c>
      <c r="I1112">
        <v>240</v>
      </c>
      <c r="J1112">
        <v>54</v>
      </c>
      <c r="K1112">
        <v>2280</v>
      </c>
      <c r="L1112">
        <v>11088</v>
      </c>
      <c r="M1112">
        <v>7560</v>
      </c>
      <c r="N1112">
        <v>0</v>
      </c>
      <c r="O1112">
        <v>1200</v>
      </c>
      <c r="P1112">
        <v>30</v>
      </c>
      <c r="R1112">
        <v>4319208</v>
      </c>
      <c r="S1112">
        <v>1625</v>
      </c>
      <c r="T1112">
        <v>4590</v>
      </c>
      <c r="U1112">
        <v>2025</v>
      </c>
      <c r="V1112" t="s">
        <v>5940</v>
      </c>
      <c r="W1112">
        <v>240</v>
      </c>
      <c r="X1112">
        <v>54</v>
      </c>
      <c r="Z1112">
        <v>2403103</v>
      </c>
      <c r="AB1112" t="s">
        <v>5940</v>
      </c>
      <c r="AC1112">
        <v>2403103</v>
      </c>
      <c r="AD1112" t="s">
        <v>5008</v>
      </c>
      <c r="AE1112" t="s">
        <v>5940</v>
      </c>
      <c r="AF1112">
        <v>2403103</v>
      </c>
      <c r="AG1112" t="s">
        <v>5008</v>
      </c>
      <c r="AH1112" t="s">
        <v>5940</v>
      </c>
      <c r="AI1112">
        <v>2403103</v>
      </c>
      <c r="AJ1112" t="s">
        <v>5008</v>
      </c>
      <c r="AK1112">
        <v>16</v>
      </c>
      <c r="AL1112">
        <v>2403103</v>
      </c>
      <c r="AM1112" t="s">
        <v>5008</v>
      </c>
      <c r="AN1112" t="s">
        <v>5940</v>
      </c>
      <c r="AO1112">
        <v>0</v>
      </c>
      <c r="AP1112">
        <v>2403905</v>
      </c>
      <c r="AQ1112" t="s">
        <v>5018</v>
      </c>
      <c r="AR1112">
        <v>147</v>
      </c>
    </row>
    <row r="1113" spans="1:44" x14ac:dyDescent="0.25">
      <c r="A1113">
        <v>4319307</v>
      </c>
      <c r="B1113">
        <v>1</v>
      </c>
      <c r="C1113" t="s">
        <v>894</v>
      </c>
      <c r="D1113" t="s">
        <v>2702</v>
      </c>
      <c r="E1113">
        <v>1200</v>
      </c>
      <c r="F1113">
        <v>750</v>
      </c>
      <c r="G1113">
        <v>9425</v>
      </c>
      <c r="H1113" t="s">
        <v>5940</v>
      </c>
      <c r="I1113">
        <v>6</v>
      </c>
      <c r="J1113">
        <v>78</v>
      </c>
      <c r="K1113">
        <v>3600</v>
      </c>
      <c r="L1113">
        <v>6000</v>
      </c>
      <c r="M1113">
        <v>15000</v>
      </c>
      <c r="N1113">
        <v>0</v>
      </c>
      <c r="O1113">
        <v>15</v>
      </c>
      <c r="P1113">
        <v>18</v>
      </c>
      <c r="R1113">
        <v>4319307</v>
      </c>
      <c r="S1113">
        <v>1200</v>
      </c>
      <c r="T1113">
        <v>750</v>
      </c>
      <c r="U1113">
        <v>9425</v>
      </c>
      <c r="V1113" t="s">
        <v>5940</v>
      </c>
      <c r="W1113">
        <v>6</v>
      </c>
      <c r="X1113">
        <v>78</v>
      </c>
      <c r="Z1113">
        <v>2403202</v>
      </c>
      <c r="AB1113">
        <v>1</v>
      </c>
      <c r="AC1113">
        <v>2403202</v>
      </c>
      <c r="AD1113" t="s">
        <v>5009</v>
      </c>
      <c r="AE1113">
        <v>12</v>
      </c>
      <c r="AF1113">
        <v>2403202</v>
      </c>
      <c r="AG1113" t="s">
        <v>5009</v>
      </c>
      <c r="AH1113">
        <v>84</v>
      </c>
      <c r="AI1113">
        <v>2403202</v>
      </c>
      <c r="AJ1113" t="s">
        <v>5009</v>
      </c>
      <c r="AK1113">
        <v>376</v>
      </c>
      <c r="AL1113">
        <v>2403202</v>
      </c>
      <c r="AM1113" t="s">
        <v>5009</v>
      </c>
      <c r="AN1113" t="s">
        <v>5940</v>
      </c>
      <c r="AO1113">
        <v>0</v>
      </c>
      <c r="AP1113">
        <v>2404002</v>
      </c>
      <c r="AQ1113" t="s">
        <v>5019</v>
      </c>
      <c r="AR1113">
        <v>72</v>
      </c>
    </row>
    <row r="1114" spans="1:44" x14ac:dyDescent="0.25">
      <c r="A1114">
        <v>4319356</v>
      </c>
      <c r="B1114">
        <v>1</v>
      </c>
      <c r="C1114" t="s">
        <v>894</v>
      </c>
      <c r="D1114" t="s">
        <v>2703</v>
      </c>
      <c r="E1114">
        <v>480</v>
      </c>
      <c r="F1114" t="s">
        <v>5940</v>
      </c>
      <c r="G1114">
        <v>1500</v>
      </c>
      <c r="H1114" t="s">
        <v>5940</v>
      </c>
      <c r="I1114">
        <v>4</v>
      </c>
      <c r="J1114">
        <v>20</v>
      </c>
      <c r="K1114">
        <v>480</v>
      </c>
      <c r="L1114">
        <v>0</v>
      </c>
      <c r="M1114">
        <v>1500</v>
      </c>
      <c r="N1114">
        <v>0</v>
      </c>
      <c r="O1114">
        <v>8</v>
      </c>
      <c r="P1114">
        <v>26</v>
      </c>
      <c r="R1114">
        <v>4319356</v>
      </c>
      <c r="S1114">
        <v>480</v>
      </c>
      <c r="T1114" t="s">
        <v>5940</v>
      </c>
      <c r="U1114">
        <v>1500</v>
      </c>
      <c r="V1114" t="s">
        <v>5940</v>
      </c>
      <c r="W1114">
        <v>4</v>
      </c>
      <c r="X1114">
        <v>20</v>
      </c>
      <c r="Z1114">
        <v>2403251</v>
      </c>
      <c r="AB1114" t="s">
        <v>5940</v>
      </c>
      <c r="AC1114">
        <v>2403251</v>
      </c>
      <c r="AD1114" t="s">
        <v>5010</v>
      </c>
      <c r="AE1114" t="s">
        <v>5940</v>
      </c>
      <c r="AF1114">
        <v>2403251</v>
      </c>
      <c r="AG1114" t="s">
        <v>5010</v>
      </c>
      <c r="AH1114">
        <v>14520</v>
      </c>
      <c r="AI1114">
        <v>2403251</v>
      </c>
      <c r="AJ1114" t="s">
        <v>5010</v>
      </c>
      <c r="AK1114">
        <v>42</v>
      </c>
      <c r="AL1114">
        <v>2403251</v>
      </c>
      <c r="AM1114" t="s">
        <v>5010</v>
      </c>
      <c r="AN1114" t="s">
        <v>5940</v>
      </c>
      <c r="AO1114">
        <v>0</v>
      </c>
      <c r="AP1114">
        <v>2404101</v>
      </c>
      <c r="AQ1114" t="s">
        <v>5020</v>
      </c>
      <c r="AR1114">
        <v>3</v>
      </c>
    </row>
    <row r="1115" spans="1:44" x14ac:dyDescent="0.25">
      <c r="A1115">
        <v>4319364</v>
      </c>
      <c r="B1115">
        <v>1</v>
      </c>
      <c r="C1115" t="s">
        <v>894</v>
      </c>
      <c r="D1115" t="s">
        <v>2704</v>
      </c>
      <c r="E1115">
        <v>400</v>
      </c>
      <c r="F1115">
        <v>1620</v>
      </c>
      <c r="G1115">
        <v>2000</v>
      </c>
      <c r="H1115" t="s">
        <v>5940</v>
      </c>
      <c r="I1115">
        <v>6</v>
      </c>
      <c r="J1115">
        <v>44</v>
      </c>
      <c r="K1115">
        <v>600</v>
      </c>
      <c r="L1115">
        <v>10800</v>
      </c>
      <c r="M1115">
        <v>7770</v>
      </c>
      <c r="N1115">
        <v>0</v>
      </c>
      <c r="O1115">
        <v>6</v>
      </c>
      <c r="P1115">
        <v>162</v>
      </c>
      <c r="R1115">
        <v>4319364</v>
      </c>
      <c r="S1115">
        <v>400</v>
      </c>
      <c r="T1115">
        <v>1620</v>
      </c>
      <c r="U1115">
        <v>2000</v>
      </c>
      <c r="V1115" t="s">
        <v>5940</v>
      </c>
      <c r="W1115">
        <v>6</v>
      </c>
      <c r="X1115">
        <v>44</v>
      </c>
      <c r="Z1115">
        <v>2403301</v>
      </c>
      <c r="AB1115">
        <v>4</v>
      </c>
      <c r="AC1115">
        <v>2403301</v>
      </c>
      <c r="AD1115" t="s">
        <v>5011</v>
      </c>
      <c r="AE1115">
        <v>5</v>
      </c>
      <c r="AF1115">
        <v>2403301</v>
      </c>
      <c r="AG1115" t="s">
        <v>5011</v>
      </c>
      <c r="AH1115">
        <v>300</v>
      </c>
      <c r="AI1115">
        <v>2403301</v>
      </c>
      <c r="AJ1115" t="s">
        <v>5011</v>
      </c>
      <c r="AK1115">
        <v>108</v>
      </c>
      <c r="AL1115">
        <v>2403301</v>
      </c>
      <c r="AM1115" t="s">
        <v>5011</v>
      </c>
      <c r="AN1115" t="s">
        <v>5940</v>
      </c>
      <c r="AO1115">
        <v>0</v>
      </c>
      <c r="AP1115">
        <v>2404200</v>
      </c>
      <c r="AQ1115" t="s">
        <v>5021</v>
      </c>
      <c r="AR1115">
        <v>97</v>
      </c>
    </row>
    <row r="1116" spans="1:44" x14ac:dyDescent="0.25">
      <c r="A1116">
        <v>4319372</v>
      </c>
      <c r="B1116">
        <v>1</v>
      </c>
      <c r="C1116" t="s">
        <v>894</v>
      </c>
      <c r="D1116" t="s">
        <v>2705</v>
      </c>
      <c r="E1116">
        <v>2100</v>
      </c>
      <c r="F1116">
        <v>1472</v>
      </c>
      <c r="G1116">
        <v>5184</v>
      </c>
      <c r="H1116" t="s">
        <v>5940</v>
      </c>
      <c r="I1116" t="s">
        <v>5940</v>
      </c>
      <c r="J1116">
        <v>31</v>
      </c>
      <c r="K1116">
        <v>4250</v>
      </c>
      <c r="L1116">
        <v>5040</v>
      </c>
      <c r="M1116">
        <v>13500</v>
      </c>
      <c r="N1116">
        <v>0</v>
      </c>
      <c r="O1116">
        <v>0</v>
      </c>
      <c r="P1116">
        <v>3</v>
      </c>
      <c r="R1116">
        <v>4319372</v>
      </c>
      <c r="S1116">
        <v>2100</v>
      </c>
      <c r="T1116">
        <v>1472</v>
      </c>
      <c r="U1116">
        <v>5184</v>
      </c>
      <c r="V1116" t="s">
        <v>5940</v>
      </c>
      <c r="W1116" t="s">
        <v>5940</v>
      </c>
      <c r="X1116">
        <v>31</v>
      </c>
      <c r="Z1116">
        <v>2403400</v>
      </c>
      <c r="AB1116" t="s">
        <v>5940</v>
      </c>
      <c r="AC1116">
        <v>2403400</v>
      </c>
      <c r="AD1116" t="s">
        <v>5012</v>
      </c>
      <c r="AE1116" t="s">
        <v>5940</v>
      </c>
      <c r="AF1116">
        <v>2403400</v>
      </c>
      <c r="AG1116" t="s">
        <v>5012</v>
      </c>
      <c r="AH1116" t="s">
        <v>5940</v>
      </c>
      <c r="AI1116">
        <v>2403400</v>
      </c>
      <c r="AJ1116" t="s">
        <v>5012</v>
      </c>
      <c r="AK1116">
        <v>6</v>
      </c>
      <c r="AL1116">
        <v>2403400</v>
      </c>
      <c r="AM1116" t="s">
        <v>5012</v>
      </c>
      <c r="AN1116" t="s">
        <v>5940</v>
      </c>
      <c r="AO1116">
        <v>0</v>
      </c>
      <c r="AP1116">
        <v>2404309</v>
      </c>
      <c r="AQ1116" t="s">
        <v>5022</v>
      </c>
      <c r="AR1116">
        <v>700</v>
      </c>
    </row>
    <row r="1117" spans="1:44" x14ac:dyDescent="0.25">
      <c r="A1117">
        <v>4319406</v>
      </c>
      <c r="B1117">
        <v>1</v>
      </c>
      <c r="C1117" t="s">
        <v>894</v>
      </c>
      <c r="D1117" t="s">
        <v>2706</v>
      </c>
      <c r="E1117">
        <v>6450</v>
      </c>
      <c r="F1117">
        <v>3600</v>
      </c>
      <c r="G1117">
        <v>3150</v>
      </c>
      <c r="H1117" t="s">
        <v>5940</v>
      </c>
      <c r="I1117">
        <v>24000</v>
      </c>
      <c r="J1117">
        <v>113</v>
      </c>
      <c r="K1117">
        <v>12900</v>
      </c>
      <c r="L1117">
        <v>8400</v>
      </c>
      <c r="M1117">
        <v>6300</v>
      </c>
      <c r="N1117">
        <v>0</v>
      </c>
      <c r="O1117">
        <v>27485</v>
      </c>
      <c r="P1117">
        <v>160</v>
      </c>
      <c r="R1117">
        <v>4319406</v>
      </c>
      <c r="S1117">
        <v>6450</v>
      </c>
      <c r="T1117">
        <v>3600</v>
      </c>
      <c r="U1117">
        <v>3150</v>
      </c>
      <c r="V1117" t="s">
        <v>5940</v>
      </c>
      <c r="W1117">
        <v>24000</v>
      </c>
      <c r="X1117">
        <v>113</v>
      </c>
      <c r="Z1117">
        <v>2403509</v>
      </c>
      <c r="AB1117" t="s">
        <v>5940</v>
      </c>
      <c r="AC1117">
        <v>2403509</v>
      </c>
      <c r="AD1117" t="s">
        <v>5013</v>
      </c>
      <c r="AE1117" t="s">
        <v>5940</v>
      </c>
      <c r="AF1117">
        <v>2403509</v>
      </c>
      <c r="AG1117" t="s">
        <v>5013</v>
      </c>
      <c r="AH1117">
        <v>98000</v>
      </c>
      <c r="AI1117">
        <v>2403509</v>
      </c>
      <c r="AJ1117" t="s">
        <v>5013</v>
      </c>
      <c r="AK1117">
        <v>50</v>
      </c>
      <c r="AL1117">
        <v>2403509</v>
      </c>
      <c r="AM1117" t="s">
        <v>5013</v>
      </c>
      <c r="AN1117" t="s">
        <v>5940</v>
      </c>
      <c r="AO1117">
        <v>0</v>
      </c>
      <c r="AP1117">
        <v>2404408</v>
      </c>
      <c r="AQ1117" t="s">
        <v>5023</v>
      </c>
      <c r="AR1117">
        <v>133</v>
      </c>
    </row>
    <row r="1118" spans="1:44" x14ac:dyDescent="0.25">
      <c r="A1118">
        <v>4319505</v>
      </c>
      <c r="B1118">
        <v>1</v>
      </c>
      <c r="C1118" t="s">
        <v>894</v>
      </c>
      <c r="D1118" t="s">
        <v>2707</v>
      </c>
      <c r="E1118">
        <v>350</v>
      </c>
      <c r="F1118" t="s">
        <v>5940</v>
      </c>
      <c r="G1118">
        <v>1344</v>
      </c>
      <c r="H1118" t="s">
        <v>5940</v>
      </c>
      <c r="I1118" t="s">
        <v>5940</v>
      </c>
      <c r="J1118">
        <v>16</v>
      </c>
      <c r="K1118">
        <v>400</v>
      </c>
      <c r="L1118">
        <v>0</v>
      </c>
      <c r="M1118">
        <v>2016</v>
      </c>
      <c r="N1118">
        <v>0</v>
      </c>
      <c r="O1118">
        <v>0</v>
      </c>
      <c r="P1118">
        <v>46</v>
      </c>
      <c r="R1118">
        <v>4319505</v>
      </c>
      <c r="S1118">
        <v>350</v>
      </c>
      <c r="T1118" t="s">
        <v>5940</v>
      </c>
      <c r="U1118">
        <v>1344</v>
      </c>
      <c r="V1118" t="s">
        <v>5940</v>
      </c>
      <c r="W1118" t="s">
        <v>5940</v>
      </c>
      <c r="X1118">
        <v>16</v>
      </c>
      <c r="Z1118">
        <v>2403608</v>
      </c>
      <c r="AB1118" t="s">
        <v>5940</v>
      </c>
      <c r="AC1118">
        <v>2403608</v>
      </c>
      <c r="AD1118" t="s">
        <v>5014</v>
      </c>
      <c r="AE1118" t="s">
        <v>5940</v>
      </c>
      <c r="AF1118">
        <v>2403608</v>
      </c>
      <c r="AG1118" t="s">
        <v>5014</v>
      </c>
      <c r="AH1118">
        <v>21600</v>
      </c>
      <c r="AI1118">
        <v>2403608</v>
      </c>
      <c r="AJ1118" t="s">
        <v>5014</v>
      </c>
      <c r="AK1118">
        <v>95</v>
      </c>
      <c r="AL1118">
        <v>2403608</v>
      </c>
      <c r="AM1118" t="s">
        <v>5014</v>
      </c>
      <c r="AN1118" t="s">
        <v>5940</v>
      </c>
      <c r="AO1118">
        <v>0</v>
      </c>
      <c r="AP1118">
        <v>2404507</v>
      </c>
      <c r="AQ1118" t="s">
        <v>5024</v>
      </c>
      <c r="AR1118">
        <v>32</v>
      </c>
    </row>
    <row r="1119" spans="1:44" x14ac:dyDescent="0.25">
      <c r="A1119">
        <v>4319604</v>
      </c>
      <c r="B1119">
        <v>1</v>
      </c>
      <c r="C1119" t="s">
        <v>894</v>
      </c>
      <c r="D1119" t="s">
        <v>2708</v>
      </c>
      <c r="E1119">
        <v>250</v>
      </c>
      <c r="F1119">
        <v>27000</v>
      </c>
      <c r="G1119">
        <v>2664</v>
      </c>
      <c r="H1119" t="s">
        <v>5940</v>
      </c>
      <c r="I1119">
        <v>105634</v>
      </c>
      <c r="J1119">
        <v>227</v>
      </c>
      <c r="K1119">
        <v>250</v>
      </c>
      <c r="L1119">
        <v>49920</v>
      </c>
      <c r="M1119">
        <v>2880</v>
      </c>
      <c r="N1119">
        <v>0</v>
      </c>
      <c r="O1119">
        <v>133620</v>
      </c>
      <c r="P1119">
        <v>125</v>
      </c>
      <c r="R1119">
        <v>4319604</v>
      </c>
      <c r="S1119">
        <v>250</v>
      </c>
      <c r="T1119">
        <v>27000</v>
      </c>
      <c r="U1119">
        <v>2664</v>
      </c>
      <c r="V1119" t="s">
        <v>5940</v>
      </c>
      <c r="W1119">
        <v>105634</v>
      </c>
      <c r="X1119">
        <v>227</v>
      </c>
      <c r="Z1119">
        <v>2403707</v>
      </c>
      <c r="AB1119">
        <v>22</v>
      </c>
      <c r="AC1119">
        <v>2403707</v>
      </c>
      <c r="AD1119" t="s">
        <v>5015</v>
      </c>
      <c r="AE1119">
        <v>210</v>
      </c>
      <c r="AF1119">
        <v>2403707</v>
      </c>
      <c r="AG1119" t="s">
        <v>5015</v>
      </c>
      <c r="AH1119" t="s">
        <v>5940</v>
      </c>
      <c r="AI1119">
        <v>2403707</v>
      </c>
      <c r="AJ1119" t="s">
        <v>5015</v>
      </c>
      <c r="AK1119">
        <v>162</v>
      </c>
      <c r="AL1119">
        <v>2403707</v>
      </c>
      <c r="AM1119" t="s">
        <v>5015</v>
      </c>
      <c r="AN1119" t="s">
        <v>5940</v>
      </c>
      <c r="AO1119">
        <v>0</v>
      </c>
      <c r="AP1119">
        <v>2404606</v>
      </c>
      <c r="AQ1119" t="s">
        <v>5025</v>
      </c>
      <c r="AR1119">
        <v>80</v>
      </c>
    </row>
    <row r="1120" spans="1:44" x14ac:dyDescent="0.25">
      <c r="A1120">
        <v>4319703</v>
      </c>
      <c r="B1120">
        <v>1</v>
      </c>
      <c r="C1120" t="s">
        <v>894</v>
      </c>
      <c r="D1120" t="s">
        <v>2709</v>
      </c>
      <c r="E1120">
        <v>450</v>
      </c>
      <c r="F1120">
        <v>1860</v>
      </c>
      <c r="G1120">
        <v>6750</v>
      </c>
      <c r="H1120" t="s">
        <v>5940</v>
      </c>
      <c r="I1120" t="s">
        <v>5940</v>
      </c>
      <c r="J1120">
        <v>360</v>
      </c>
      <c r="K1120">
        <v>2925</v>
      </c>
      <c r="L1120">
        <v>6160</v>
      </c>
      <c r="M1120">
        <v>33000</v>
      </c>
      <c r="N1120">
        <v>0</v>
      </c>
      <c r="O1120">
        <v>27</v>
      </c>
      <c r="P1120">
        <v>480</v>
      </c>
      <c r="R1120">
        <v>4319703</v>
      </c>
      <c r="S1120">
        <v>450</v>
      </c>
      <c r="T1120">
        <v>1860</v>
      </c>
      <c r="U1120">
        <v>6750</v>
      </c>
      <c r="V1120" t="s">
        <v>5940</v>
      </c>
      <c r="W1120" t="s">
        <v>5940</v>
      </c>
      <c r="X1120">
        <v>360</v>
      </c>
      <c r="Z1120">
        <v>2403756</v>
      </c>
      <c r="AB1120" t="s">
        <v>5940</v>
      </c>
      <c r="AC1120">
        <v>2403756</v>
      </c>
      <c r="AD1120" t="s">
        <v>5016</v>
      </c>
      <c r="AE1120" t="s">
        <v>5940</v>
      </c>
      <c r="AF1120">
        <v>2403756</v>
      </c>
      <c r="AG1120" t="s">
        <v>5016</v>
      </c>
      <c r="AH1120" t="s">
        <v>5940</v>
      </c>
      <c r="AI1120">
        <v>2403756</v>
      </c>
      <c r="AJ1120" t="s">
        <v>5016</v>
      </c>
      <c r="AK1120">
        <v>18</v>
      </c>
      <c r="AL1120">
        <v>2403756</v>
      </c>
      <c r="AM1120" t="s">
        <v>5016</v>
      </c>
      <c r="AN1120" t="s">
        <v>5940</v>
      </c>
      <c r="AO1120">
        <v>0</v>
      </c>
      <c r="AP1120">
        <v>2404705</v>
      </c>
      <c r="AQ1120" t="s">
        <v>5026</v>
      </c>
      <c r="AR1120">
        <v>80</v>
      </c>
    </row>
    <row r="1121" spans="1:44" x14ac:dyDescent="0.25">
      <c r="A1121">
        <v>4319711</v>
      </c>
      <c r="B1121">
        <v>1</v>
      </c>
      <c r="C1121" t="s">
        <v>894</v>
      </c>
      <c r="D1121" t="s">
        <v>2710</v>
      </c>
      <c r="E1121">
        <v>1200</v>
      </c>
      <c r="F1121">
        <v>162</v>
      </c>
      <c r="G1121">
        <v>1323</v>
      </c>
      <c r="H1121" t="s">
        <v>5940</v>
      </c>
      <c r="I1121">
        <v>2</v>
      </c>
      <c r="J1121">
        <v>11</v>
      </c>
      <c r="K1121">
        <v>1750</v>
      </c>
      <c r="L1121">
        <v>324</v>
      </c>
      <c r="M1121">
        <v>12000</v>
      </c>
      <c r="N1121">
        <v>0</v>
      </c>
      <c r="O1121">
        <v>7</v>
      </c>
      <c r="P1121">
        <v>16</v>
      </c>
      <c r="R1121">
        <v>4319711</v>
      </c>
      <c r="S1121">
        <v>1200</v>
      </c>
      <c r="T1121">
        <v>162</v>
      </c>
      <c r="U1121">
        <v>1323</v>
      </c>
      <c r="V1121" t="s">
        <v>5940</v>
      </c>
      <c r="W1121">
        <v>2</v>
      </c>
      <c r="X1121">
        <v>11</v>
      </c>
      <c r="Z1121">
        <v>2403806</v>
      </c>
      <c r="AB1121" t="s">
        <v>5940</v>
      </c>
      <c r="AC1121">
        <v>2403806</v>
      </c>
      <c r="AD1121" t="s">
        <v>5017</v>
      </c>
      <c r="AE1121" t="s">
        <v>5940</v>
      </c>
      <c r="AF1121">
        <v>2403806</v>
      </c>
      <c r="AG1121" t="s">
        <v>5017</v>
      </c>
      <c r="AH1121" t="s">
        <v>5940</v>
      </c>
      <c r="AI1121">
        <v>2403806</v>
      </c>
      <c r="AJ1121" t="s">
        <v>5017</v>
      </c>
      <c r="AK1121">
        <v>43</v>
      </c>
      <c r="AL1121">
        <v>2403806</v>
      </c>
      <c r="AM1121" t="s">
        <v>5017</v>
      </c>
      <c r="AN1121" t="s">
        <v>5940</v>
      </c>
      <c r="AO1121">
        <v>0</v>
      </c>
      <c r="AP1121">
        <v>2404804</v>
      </c>
      <c r="AQ1121" t="s">
        <v>5027</v>
      </c>
      <c r="AR1121">
        <v>6</v>
      </c>
    </row>
    <row r="1122" spans="1:44" x14ac:dyDescent="0.25">
      <c r="A1122">
        <v>4319737</v>
      </c>
      <c r="B1122">
        <v>1</v>
      </c>
      <c r="C1122" t="s">
        <v>894</v>
      </c>
      <c r="D1122" t="s">
        <v>2711</v>
      </c>
      <c r="E1122">
        <v>300</v>
      </c>
      <c r="F1122">
        <v>2088</v>
      </c>
      <c r="G1122">
        <v>378</v>
      </c>
      <c r="H1122" t="s">
        <v>5940</v>
      </c>
      <c r="I1122">
        <v>8</v>
      </c>
      <c r="J1122">
        <v>8</v>
      </c>
      <c r="K1122">
        <v>900</v>
      </c>
      <c r="L1122">
        <v>10440</v>
      </c>
      <c r="M1122">
        <v>3276</v>
      </c>
      <c r="N1122">
        <v>0</v>
      </c>
      <c r="O1122">
        <v>24</v>
      </c>
      <c r="P1122">
        <v>19</v>
      </c>
      <c r="R1122">
        <v>4319737</v>
      </c>
      <c r="S1122">
        <v>300</v>
      </c>
      <c r="T1122">
        <v>2088</v>
      </c>
      <c r="U1122">
        <v>378</v>
      </c>
      <c r="V1122" t="s">
        <v>5940</v>
      </c>
      <c r="W1122">
        <v>8</v>
      </c>
      <c r="X1122">
        <v>8</v>
      </c>
      <c r="Z1122">
        <v>2403905</v>
      </c>
      <c r="AB1122">
        <v>6</v>
      </c>
      <c r="AC1122">
        <v>2403905</v>
      </c>
      <c r="AD1122" t="s">
        <v>5018</v>
      </c>
      <c r="AE1122">
        <v>2</v>
      </c>
      <c r="AF1122">
        <v>2403905</v>
      </c>
      <c r="AG1122" t="s">
        <v>5018</v>
      </c>
      <c r="AH1122">
        <v>150</v>
      </c>
      <c r="AI1122">
        <v>2403905</v>
      </c>
      <c r="AJ1122" t="s">
        <v>5018</v>
      </c>
      <c r="AK1122">
        <v>75</v>
      </c>
      <c r="AL1122">
        <v>2403905</v>
      </c>
      <c r="AM1122" t="s">
        <v>5018</v>
      </c>
      <c r="AN1122" t="s">
        <v>5940</v>
      </c>
      <c r="AO1122">
        <v>0</v>
      </c>
      <c r="AP1122">
        <v>2404853</v>
      </c>
      <c r="AQ1122" t="s">
        <v>5028</v>
      </c>
      <c r="AR1122">
        <v>42</v>
      </c>
    </row>
    <row r="1123" spans="1:44" x14ac:dyDescent="0.25">
      <c r="A1123">
        <v>4319752</v>
      </c>
      <c r="B1123">
        <v>1</v>
      </c>
      <c r="C1123" t="s">
        <v>894</v>
      </c>
      <c r="D1123" t="s">
        <v>2712</v>
      </c>
      <c r="E1123">
        <v>880</v>
      </c>
      <c r="F1123" t="s">
        <v>5940</v>
      </c>
      <c r="G1123">
        <v>441</v>
      </c>
      <c r="H1123" t="s">
        <v>5940</v>
      </c>
      <c r="I1123">
        <v>5</v>
      </c>
      <c r="J1123">
        <v>10</v>
      </c>
      <c r="K1123">
        <v>1080</v>
      </c>
      <c r="L1123">
        <v>0</v>
      </c>
      <c r="M1123">
        <v>1000</v>
      </c>
      <c r="N1123">
        <v>0</v>
      </c>
      <c r="O1123">
        <v>4</v>
      </c>
      <c r="P1123">
        <v>12</v>
      </c>
      <c r="R1123">
        <v>4319752</v>
      </c>
      <c r="S1123">
        <v>880</v>
      </c>
      <c r="T1123" t="s">
        <v>5940</v>
      </c>
      <c r="U1123">
        <v>441</v>
      </c>
      <c r="V1123" t="s">
        <v>5940</v>
      </c>
      <c r="W1123">
        <v>5</v>
      </c>
      <c r="X1123">
        <v>10</v>
      </c>
      <c r="Z1123">
        <v>2404002</v>
      </c>
      <c r="AB1123">
        <v>1</v>
      </c>
      <c r="AC1123">
        <v>2404002</v>
      </c>
      <c r="AD1123" t="s">
        <v>5019</v>
      </c>
      <c r="AE1123">
        <v>6</v>
      </c>
      <c r="AF1123">
        <v>2404002</v>
      </c>
      <c r="AG1123" t="s">
        <v>5019</v>
      </c>
      <c r="AH1123">
        <v>1200</v>
      </c>
      <c r="AI1123">
        <v>2404002</v>
      </c>
      <c r="AJ1123" t="s">
        <v>5019</v>
      </c>
      <c r="AK1123">
        <v>51</v>
      </c>
      <c r="AL1123">
        <v>2404002</v>
      </c>
      <c r="AM1123" t="s">
        <v>5019</v>
      </c>
      <c r="AN1123" t="s">
        <v>5940</v>
      </c>
      <c r="AO1123">
        <v>0</v>
      </c>
      <c r="AP1123">
        <v>2404903</v>
      </c>
      <c r="AQ1123" t="s">
        <v>5029</v>
      </c>
      <c r="AR1123">
        <v>334</v>
      </c>
    </row>
    <row r="1124" spans="1:44" x14ac:dyDescent="0.25">
      <c r="A1124">
        <v>4319802</v>
      </c>
      <c r="B1124">
        <v>1</v>
      </c>
      <c r="C1124" t="s">
        <v>894</v>
      </c>
      <c r="D1124" t="s">
        <v>2713</v>
      </c>
      <c r="E1124">
        <v>4800</v>
      </c>
      <c r="F1124">
        <v>9800</v>
      </c>
      <c r="G1124">
        <v>1320</v>
      </c>
      <c r="H1124" t="s">
        <v>5940</v>
      </c>
      <c r="I1124">
        <v>57252</v>
      </c>
      <c r="J1124" t="s">
        <v>5940</v>
      </c>
      <c r="K1124">
        <v>13410</v>
      </c>
      <c r="L1124">
        <v>12600</v>
      </c>
      <c r="M1124">
        <v>4080</v>
      </c>
      <c r="N1124">
        <v>0</v>
      </c>
      <c r="O1124">
        <v>62720</v>
      </c>
      <c r="P1124">
        <v>0</v>
      </c>
      <c r="R1124">
        <v>4319802</v>
      </c>
      <c r="S1124">
        <v>4800</v>
      </c>
      <c r="T1124">
        <v>9800</v>
      </c>
      <c r="U1124">
        <v>1320</v>
      </c>
      <c r="V1124" t="s">
        <v>5940</v>
      </c>
      <c r="W1124">
        <v>57252</v>
      </c>
      <c r="X1124" t="s">
        <v>5940</v>
      </c>
      <c r="Z1124">
        <v>2404101</v>
      </c>
      <c r="AB1124" t="s">
        <v>5940</v>
      </c>
      <c r="AC1124">
        <v>2404101</v>
      </c>
      <c r="AD1124" t="s">
        <v>5020</v>
      </c>
      <c r="AE1124" t="s">
        <v>5940</v>
      </c>
      <c r="AF1124">
        <v>2404101</v>
      </c>
      <c r="AG1124" t="s">
        <v>5020</v>
      </c>
      <c r="AH1124" t="s">
        <v>5940</v>
      </c>
      <c r="AI1124">
        <v>2404101</v>
      </c>
      <c r="AJ1124" t="s">
        <v>5020</v>
      </c>
      <c r="AK1124">
        <v>25</v>
      </c>
      <c r="AL1124">
        <v>2404101</v>
      </c>
      <c r="AM1124" t="s">
        <v>5020</v>
      </c>
      <c r="AN1124" t="s">
        <v>5940</v>
      </c>
      <c r="AO1124">
        <v>0</v>
      </c>
      <c r="AP1124">
        <v>2405009</v>
      </c>
      <c r="AQ1124" t="s">
        <v>5030</v>
      </c>
      <c r="AR1124">
        <v>85</v>
      </c>
    </row>
    <row r="1125" spans="1:44" x14ac:dyDescent="0.25">
      <c r="A1125">
        <v>4319901</v>
      </c>
      <c r="B1125">
        <v>1</v>
      </c>
      <c r="C1125" t="s">
        <v>894</v>
      </c>
      <c r="D1125" t="s">
        <v>2714</v>
      </c>
      <c r="E1125">
        <v>260</v>
      </c>
      <c r="F1125" t="s">
        <v>5940</v>
      </c>
      <c r="G1125">
        <v>525</v>
      </c>
      <c r="H1125" t="s">
        <v>5940</v>
      </c>
      <c r="I1125">
        <v>426</v>
      </c>
      <c r="J1125">
        <v>80</v>
      </c>
      <c r="K1125">
        <v>260</v>
      </c>
      <c r="L1125">
        <v>0</v>
      </c>
      <c r="M1125">
        <v>720</v>
      </c>
      <c r="N1125">
        <v>0</v>
      </c>
      <c r="O1125">
        <v>426</v>
      </c>
      <c r="P1125">
        <v>90</v>
      </c>
      <c r="R1125">
        <v>4319901</v>
      </c>
      <c r="S1125">
        <v>260</v>
      </c>
      <c r="T1125" t="s">
        <v>5940</v>
      </c>
      <c r="U1125">
        <v>525</v>
      </c>
      <c r="V1125" t="s">
        <v>5940</v>
      </c>
      <c r="W1125">
        <v>426</v>
      </c>
      <c r="X1125">
        <v>80</v>
      </c>
      <c r="Z1125">
        <v>2404200</v>
      </c>
      <c r="AB1125" t="s">
        <v>5940</v>
      </c>
      <c r="AC1125">
        <v>2404200</v>
      </c>
      <c r="AD1125" t="s">
        <v>5021</v>
      </c>
      <c r="AE1125" t="s">
        <v>5940</v>
      </c>
      <c r="AF1125">
        <v>2404200</v>
      </c>
      <c r="AG1125" t="s">
        <v>5021</v>
      </c>
      <c r="AH1125">
        <v>319680</v>
      </c>
      <c r="AI1125">
        <v>2404200</v>
      </c>
      <c r="AJ1125" t="s">
        <v>5021</v>
      </c>
      <c r="AK1125">
        <v>112</v>
      </c>
      <c r="AL1125">
        <v>2404200</v>
      </c>
      <c r="AM1125" t="s">
        <v>5021</v>
      </c>
      <c r="AN1125" t="s">
        <v>5940</v>
      </c>
      <c r="AO1125">
        <v>0</v>
      </c>
      <c r="AP1125">
        <v>2405108</v>
      </c>
      <c r="AQ1125" t="s">
        <v>5031</v>
      </c>
      <c r="AR1125">
        <v>36</v>
      </c>
    </row>
    <row r="1126" spans="1:44" x14ac:dyDescent="0.25">
      <c r="A1126">
        <v>4320008</v>
      </c>
      <c r="B1126">
        <v>1</v>
      </c>
      <c r="C1126" t="s">
        <v>894</v>
      </c>
      <c r="D1126" t="s">
        <v>2715</v>
      </c>
      <c r="E1126">
        <v>150</v>
      </c>
      <c r="F1126" t="s">
        <v>5940</v>
      </c>
      <c r="G1126">
        <v>10</v>
      </c>
      <c r="H1126" t="s">
        <v>5940</v>
      </c>
      <c r="I1126" t="s">
        <v>5940</v>
      </c>
      <c r="J1126" t="s">
        <v>5940</v>
      </c>
      <c r="K1126">
        <v>150</v>
      </c>
      <c r="L1126">
        <v>0</v>
      </c>
      <c r="M1126">
        <v>10</v>
      </c>
      <c r="N1126">
        <v>0</v>
      </c>
      <c r="O1126">
        <v>0</v>
      </c>
      <c r="P1126">
        <v>0</v>
      </c>
      <c r="R1126">
        <v>4320008</v>
      </c>
      <c r="S1126">
        <v>150</v>
      </c>
      <c r="T1126" t="s">
        <v>5940</v>
      </c>
      <c r="U1126">
        <v>10</v>
      </c>
      <c r="V1126" t="s">
        <v>5940</v>
      </c>
      <c r="W1126" t="s">
        <v>5940</v>
      </c>
      <c r="X1126" t="s">
        <v>5940</v>
      </c>
      <c r="Z1126">
        <v>2404309</v>
      </c>
      <c r="AB1126">
        <v>50</v>
      </c>
      <c r="AC1126">
        <v>2404309</v>
      </c>
      <c r="AD1126" t="s">
        <v>5022</v>
      </c>
      <c r="AE1126" t="s">
        <v>5940</v>
      </c>
      <c r="AF1126">
        <v>2404309</v>
      </c>
      <c r="AG1126" t="s">
        <v>5022</v>
      </c>
      <c r="AH1126" t="s">
        <v>5940</v>
      </c>
      <c r="AI1126">
        <v>2404309</v>
      </c>
      <c r="AJ1126" t="s">
        <v>5022</v>
      </c>
      <c r="AK1126">
        <v>100</v>
      </c>
      <c r="AL1126">
        <v>2404309</v>
      </c>
      <c r="AM1126" t="s">
        <v>5022</v>
      </c>
      <c r="AN1126" t="s">
        <v>5940</v>
      </c>
      <c r="AO1126">
        <v>0</v>
      </c>
      <c r="AP1126">
        <v>2405207</v>
      </c>
      <c r="AQ1126" t="s">
        <v>5032</v>
      </c>
      <c r="AR1126">
        <v>20</v>
      </c>
    </row>
    <row r="1127" spans="1:44" x14ac:dyDescent="0.25">
      <c r="A1127">
        <v>4320107</v>
      </c>
      <c r="B1127">
        <v>1</v>
      </c>
      <c r="C1127" t="s">
        <v>894</v>
      </c>
      <c r="D1127" t="s">
        <v>2716</v>
      </c>
      <c r="E1127">
        <v>3000</v>
      </c>
      <c r="F1127">
        <v>5530</v>
      </c>
      <c r="G1127">
        <v>4590</v>
      </c>
      <c r="H1127" t="s">
        <v>5940</v>
      </c>
      <c r="I1127">
        <v>4</v>
      </c>
      <c r="J1127">
        <v>4</v>
      </c>
      <c r="K1127">
        <v>2700</v>
      </c>
      <c r="L1127">
        <v>34800</v>
      </c>
      <c r="M1127">
        <v>22950</v>
      </c>
      <c r="N1127">
        <v>0</v>
      </c>
      <c r="O1127">
        <v>9</v>
      </c>
      <c r="P1127">
        <v>0</v>
      </c>
      <c r="R1127">
        <v>4320107</v>
      </c>
      <c r="S1127">
        <v>3000</v>
      </c>
      <c r="T1127">
        <v>5530</v>
      </c>
      <c r="U1127">
        <v>4590</v>
      </c>
      <c r="V1127" t="s">
        <v>5940</v>
      </c>
      <c r="W1127">
        <v>4</v>
      </c>
      <c r="X1127">
        <v>4</v>
      </c>
      <c r="Z1127">
        <v>2404408</v>
      </c>
      <c r="AB1127">
        <v>37</v>
      </c>
      <c r="AC1127">
        <v>2404408</v>
      </c>
      <c r="AD1127" t="s">
        <v>5023</v>
      </c>
      <c r="AE1127" t="s">
        <v>5940</v>
      </c>
      <c r="AF1127">
        <v>2404408</v>
      </c>
      <c r="AG1127" t="s">
        <v>5023</v>
      </c>
      <c r="AH1127" t="s">
        <v>5940</v>
      </c>
      <c r="AI1127">
        <v>2404408</v>
      </c>
      <c r="AJ1127" t="s">
        <v>5023</v>
      </c>
      <c r="AK1127">
        <v>92</v>
      </c>
      <c r="AL1127">
        <v>2404408</v>
      </c>
      <c r="AM1127" t="s">
        <v>5023</v>
      </c>
      <c r="AN1127" t="s">
        <v>5940</v>
      </c>
      <c r="AO1127">
        <v>0</v>
      </c>
      <c r="AP1127">
        <v>2405306</v>
      </c>
      <c r="AQ1127" t="s">
        <v>5033</v>
      </c>
      <c r="AR1127">
        <v>93</v>
      </c>
    </row>
    <row r="1128" spans="1:44" x14ac:dyDescent="0.25">
      <c r="A1128">
        <v>4320206</v>
      </c>
      <c r="B1128">
        <v>1</v>
      </c>
      <c r="C1128" t="s">
        <v>894</v>
      </c>
      <c r="D1128" t="s">
        <v>2717</v>
      </c>
      <c r="E1128">
        <v>9900</v>
      </c>
      <c r="F1128">
        <v>3510</v>
      </c>
      <c r="G1128">
        <v>8000</v>
      </c>
      <c r="H1128" t="s">
        <v>5940</v>
      </c>
      <c r="I1128">
        <v>1370</v>
      </c>
      <c r="J1128">
        <v>796</v>
      </c>
      <c r="K1128">
        <v>14850</v>
      </c>
      <c r="L1128">
        <v>13500</v>
      </c>
      <c r="M1128">
        <v>41800</v>
      </c>
      <c r="N1128">
        <v>0</v>
      </c>
      <c r="O1128">
        <v>1180</v>
      </c>
      <c r="P1128">
        <v>998</v>
      </c>
      <c r="R1128">
        <v>4320206</v>
      </c>
      <c r="S1128">
        <v>9900</v>
      </c>
      <c r="T1128">
        <v>3510</v>
      </c>
      <c r="U1128">
        <v>8000</v>
      </c>
      <c r="V1128" t="s">
        <v>5940</v>
      </c>
      <c r="W1128">
        <v>1370</v>
      </c>
      <c r="X1128">
        <v>796</v>
      </c>
      <c r="Z1128">
        <v>2404507</v>
      </c>
      <c r="AB1128">
        <v>24</v>
      </c>
      <c r="AC1128">
        <v>2404507</v>
      </c>
      <c r="AD1128" t="s">
        <v>5024</v>
      </c>
      <c r="AE1128" t="s">
        <v>5940</v>
      </c>
      <c r="AF1128">
        <v>2404507</v>
      </c>
      <c r="AG1128" t="s">
        <v>5024</v>
      </c>
      <c r="AH1128" t="s">
        <v>5940</v>
      </c>
      <c r="AI1128">
        <v>2404507</v>
      </c>
      <c r="AJ1128" t="s">
        <v>5024</v>
      </c>
      <c r="AK1128">
        <v>112</v>
      </c>
      <c r="AL1128">
        <v>2404507</v>
      </c>
      <c r="AM1128" t="s">
        <v>5024</v>
      </c>
      <c r="AN1128" t="s">
        <v>5940</v>
      </c>
      <c r="AO1128">
        <v>0</v>
      </c>
      <c r="AP1128">
        <v>2405405</v>
      </c>
      <c r="AQ1128" t="s">
        <v>5034</v>
      </c>
      <c r="AR1128">
        <v>285</v>
      </c>
    </row>
    <row r="1129" spans="1:44" x14ac:dyDescent="0.25">
      <c r="A1129">
        <v>4320230</v>
      </c>
      <c r="B1129">
        <v>1</v>
      </c>
      <c r="C1129" t="s">
        <v>894</v>
      </c>
      <c r="D1129" t="s">
        <v>2718</v>
      </c>
      <c r="E1129">
        <v>600</v>
      </c>
      <c r="F1129">
        <v>2520</v>
      </c>
      <c r="G1129">
        <v>1412</v>
      </c>
      <c r="H1129" t="s">
        <v>5940</v>
      </c>
      <c r="I1129" t="s">
        <v>5940</v>
      </c>
      <c r="J1129">
        <v>2</v>
      </c>
      <c r="K1129">
        <v>600</v>
      </c>
      <c r="L1129">
        <v>10800</v>
      </c>
      <c r="M1129">
        <v>900</v>
      </c>
      <c r="N1129">
        <v>0</v>
      </c>
      <c r="O1129">
        <v>0</v>
      </c>
      <c r="P1129">
        <v>2</v>
      </c>
      <c r="R1129">
        <v>4320230</v>
      </c>
      <c r="S1129">
        <v>600</v>
      </c>
      <c r="T1129">
        <v>2520</v>
      </c>
      <c r="U1129">
        <v>1412</v>
      </c>
      <c r="V1129" t="s">
        <v>5940</v>
      </c>
      <c r="W1129" t="s">
        <v>5940</v>
      </c>
      <c r="X1129">
        <v>2</v>
      </c>
      <c r="Z1129">
        <v>2404606</v>
      </c>
      <c r="AB1129">
        <v>21</v>
      </c>
      <c r="AC1129">
        <v>2404606</v>
      </c>
      <c r="AD1129" t="s">
        <v>5025</v>
      </c>
      <c r="AE1129" t="s">
        <v>5940</v>
      </c>
      <c r="AF1129">
        <v>2404606</v>
      </c>
      <c r="AG1129" t="s">
        <v>5025</v>
      </c>
      <c r="AH1129">
        <v>32000</v>
      </c>
      <c r="AI1129">
        <v>2404606</v>
      </c>
      <c r="AJ1129" t="s">
        <v>5025</v>
      </c>
      <c r="AK1129">
        <v>112</v>
      </c>
      <c r="AL1129">
        <v>2404606</v>
      </c>
      <c r="AM1129" t="s">
        <v>5025</v>
      </c>
      <c r="AN1129" t="s">
        <v>5940</v>
      </c>
      <c r="AO1129">
        <v>0</v>
      </c>
      <c r="AP1129">
        <v>2405504</v>
      </c>
      <c r="AQ1129" t="s">
        <v>5035</v>
      </c>
      <c r="AR1129">
        <v>52</v>
      </c>
    </row>
    <row r="1130" spans="1:44" x14ac:dyDescent="0.25">
      <c r="A1130">
        <v>4320263</v>
      </c>
      <c r="B1130">
        <v>1</v>
      </c>
      <c r="C1130" t="s">
        <v>894</v>
      </c>
      <c r="D1130" t="s">
        <v>2719</v>
      </c>
      <c r="E1130">
        <v>1275</v>
      </c>
      <c r="F1130">
        <v>900</v>
      </c>
      <c r="G1130">
        <v>2100</v>
      </c>
      <c r="H1130" t="s">
        <v>5940</v>
      </c>
      <c r="I1130" t="s">
        <v>5940</v>
      </c>
      <c r="J1130">
        <v>441</v>
      </c>
      <c r="K1130">
        <v>1530</v>
      </c>
      <c r="L1130">
        <v>4500</v>
      </c>
      <c r="M1130">
        <v>12600</v>
      </c>
      <c r="N1130">
        <v>0</v>
      </c>
      <c r="O1130">
        <v>20</v>
      </c>
      <c r="P1130">
        <v>280</v>
      </c>
      <c r="R1130">
        <v>4320263</v>
      </c>
      <c r="S1130">
        <v>1275</v>
      </c>
      <c r="T1130">
        <v>900</v>
      </c>
      <c r="U1130">
        <v>2100</v>
      </c>
      <c r="V1130" t="s">
        <v>5940</v>
      </c>
      <c r="W1130" t="s">
        <v>5940</v>
      </c>
      <c r="X1130">
        <v>441</v>
      </c>
      <c r="Z1130">
        <v>2404705</v>
      </c>
      <c r="AB1130">
        <v>546</v>
      </c>
      <c r="AC1130">
        <v>2404705</v>
      </c>
      <c r="AD1130" t="s">
        <v>5026</v>
      </c>
      <c r="AE1130" t="s">
        <v>5940</v>
      </c>
      <c r="AF1130">
        <v>2404705</v>
      </c>
      <c r="AG1130" t="s">
        <v>5026</v>
      </c>
      <c r="AH1130" t="s">
        <v>5940</v>
      </c>
      <c r="AI1130">
        <v>2404705</v>
      </c>
      <c r="AJ1130" t="s">
        <v>5026</v>
      </c>
      <c r="AK1130">
        <v>66</v>
      </c>
      <c r="AL1130">
        <v>2404705</v>
      </c>
      <c r="AM1130" t="s">
        <v>5026</v>
      </c>
      <c r="AN1130" t="s">
        <v>5940</v>
      </c>
      <c r="AO1130">
        <v>0</v>
      </c>
      <c r="AP1130">
        <v>2405603</v>
      </c>
      <c r="AQ1130" t="s">
        <v>5036</v>
      </c>
      <c r="AR1130">
        <v>10</v>
      </c>
    </row>
    <row r="1131" spans="1:44" x14ac:dyDescent="0.25">
      <c r="A1131">
        <v>4320305</v>
      </c>
      <c r="B1131">
        <v>1</v>
      </c>
      <c r="C1131" t="s">
        <v>894</v>
      </c>
      <c r="D1131" t="s">
        <v>2720</v>
      </c>
      <c r="E1131">
        <v>480</v>
      </c>
      <c r="F1131">
        <v>8064</v>
      </c>
      <c r="G1131">
        <v>4800</v>
      </c>
      <c r="H1131" t="s">
        <v>5940</v>
      </c>
      <c r="I1131">
        <v>8</v>
      </c>
      <c r="J1131">
        <v>48</v>
      </c>
      <c r="K1131">
        <v>480</v>
      </c>
      <c r="L1131">
        <v>23520</v>
      </c>
      <c r="M1131">
        <v>16500</v>
      </c>
      <c r="N1131">
        <v>0</v>
      </c>
      <c r="O1131">
        <v>4</v>
      </c>
      <c r="P1131">
        <v>96</v>
      </c>
      <c r="R1131">
        <v>4320305</v>
      </c>
      <c r="S1131">
        <v>480</v>
      </c>
      <c r="T1131">
        <v>8064</v>
      </c>
      <c r="U1131">
        <v>4800</v>
      </c>
      <c r="V1131" t="s">
        <v>5940</v>
      </c>
      <c r="W1131">
        <v>8</v>
      </c>
      <c r="X1131">
        <v>48</v>
      </c>
      <c r="Z1131">
        <v>2404804</v>
      </c>
      <c r="AB1131" t="s">
        <v>5940</v>
      </c>
      <c r="AC1131">
        <v>2404804</v>
      </c>
      <c r="AD1131" t="s">
        <v>5027</v>
      </c>
      <c r="AE1131">
        <v>2</v>
      </c>
      <c r="AF1131">
        <v>2404804</v>
      </c>
      <c r="AG1131" t="s">
        <v>5027</v>
      </c>
      <c r="AH1131">
        <v>120</v>
      </c>
      <c r="AI1131">
        <v>2404804</v>
      </c>
      <c r="AJ1131" t="s">
        <v>5027</v>
      </c>
      <c r="AK1131">
        <v>10</v>
      </c>
      <c r="AL1131">
        <v>2404804</v>
      </c>
      <c r="AM1131" t="s">
        <v>5027</v>
      </c>
      <c r="AN1131" t="s">
        <v>5940</v>
      </c>
      <c r="AO1131">
        <v>0</v>
      </c>
      <c r="AP1131">
        <v>2405702</v>
      </c>
      <c r="AQ1131" t="s">
        <v>5037</v>
      </c>
      <c r="AR1131">
        <v>5</v>
      </c>
    </row>
    <row r="1132" spans="1:44" x14ac:dyDescent="0.25">
      <c r="A1132">
        <v>4320321</v>
      </c>
      <c r="B1132">
        <v>1</v>
      </c>
      <c r="C1132" t="s">
        <v>894</v>
      </c>
      <c r="D1132" t="s">
        <v>2721</v>
      </c>
      <c r="E1132">
        <v>2500</v>
      </c>
      <c r="F1132">
        <v>2785</v>
      </c>
      <c r="G1132">
        <v>1440</v>
      </c>
      <c r="H1132" t="s">
        <v>5940</v>
      </c>
      <c r="I1132" t="s">
        <v>5940</v>
      </c>
      <c r="J1132">
        <v>27</v>
      </c>
      <c r="K1132">
        <v>2800</v>
      </c>
      <c r="L1132">
        <v>11340</v>
      </c>
      <c r="M1132">
        <v>2700</v>
      </c>
      <c r="N1132">
        <v>0</v>
      </c>
      <c r="O1132">
        <v>15</v>
      </c>
      <c r="P1132">
        <v>17</v>
      </c>
      <c r="R1132">
        <v>4320321</v>
      </c>
      <c r="S1132">
        <v>2500</v>
      </c>
      <c r="T1132">
        <v>2785</v>
      </c>
      <c r="U1132">
        <v>1440</v>
      </c>
      <c r="V1132" t="s">
        <v>5940</v>
      </c>
      <c r="W1132" t="s">
        <v>5940</v>
      </c>
      <c r="X1132">
        <v>27</v>
      </c>
      <c r="Z1132">
        <v>2404853</v>
      </c>
      <c r="AB1132" t="s">
        <v>5940</v>
      </c>
      <c r="AC1132">
        <v>2404853</v>
      </c>
      <c r="AD1132" t="s">
        <v>5028</v>
      </c>
      <c r="AE1132" t="s">
        <v>5940</v>
      </c>
      <c r="AF1132">
        <v>2404853</v>
      </c>
      <c r="AG1132" t="s">
        <v>5028</v>
      </c>
      <c r="AH1132" t="s">
        <v>5940</v>
      </c>
      <c r="AI1132">
        <v>2404853</v>
      </c>
      <c r="AJ1132" t="s">
        <v>5028</v>
      </c>
      <c r="AK1132">
        <v>36</v>
      </c>
      <c r="AL1132">
        <v>2404853</v>
      </c>
      <c r="AM1132" t="s">
        <v>5028</v>
      </c>
      <c r="AN1132" t="s">
        <v>5940</v>
      </c>
      <c r="AO1132">
        <v>0</v>
      </c>
      <c r="AP1132">
        <v>2405801</v>
      </c>
      <c r="AQ1132" t="s">
        <v>5038</v>
      </c>
      <c r="AR1132">
        <v>98</v>
      </c>
    </row>
    <row r="1133" spans="1:44" x14ac:dyDescent="0.25">
      <c r="A1133">
        <v>4320354</v>
      </c>
      <c r="B1133">
        <v>1</v>
      </c>
      <c r="C1133" t="s">
        <v>894</v>
      </c>
      <c r="D1133" t="s">
        <v>2722</v>
      </c>
      <c r="E1133">
        <v>700</v>
      </c>
      <c r="F1133" t="s">
        <v>5940</v>
      </c>
      <c r="G1133">
        <v>360</v>
      </c>
      <c r="H1133" t="s">
        <v>5940</v>
      </c>
      <c r="I1133">
        <v>9350</v>
      </c>
      <c r="J1133">
        <v>43</v>
      </c>
      <c r="K1133">
        <v>760</v>
      </c>
      <c r="L1133">
        <v>0</v>
      </c>
      <c r="M1133">
        <v>2730</v>
      </c>
      <c r="N1133">
        <v>0</v>
      </c>
      <c r="O1133">
        <v>13789</v>
      </c>
      <c r="P1133">
        <v>86</v>
      </c>
      <c r="R1133">
        <v>4320354</v>
      </c>
      <c r="S1133">
        <v>700</v>
      </c>
      <c r="T1133" t="s">
        <v>5940</v>
      </c>
      <c r="U1133">
        <v>360</v>
      </c>
      <c r="V1133" t="s">
        <v>5940</v>
      </c>
      <c r="W1133">
        <v>9350</v>
      </c>
      <c r="X1133">
        <v>43</v>
      </c>
      <c r="Z1133">
        <v>2404903</v>
      </c>
      <c r="AB1133">
        <v>119</v>
      </c>
      <c r="AC1133">
        <v>2404903</v>
      </c>
      <c r="AD1133" t="s">
        <v>5029</v>
      </c>
      <c r="AE1133" t="s">
        <v>5940</v>
      </c>
      <c r="AF1133">
        <v>2404903</v>
      </c>
      <c r="AG1133" t="s">
        <v>5029</v>
      </c>
      <c r="AH1133" t="s">
        <v>5940</v>
      </c>
      <c r="AI1133">
        <v>2404903</v>
      </c>
      <c r="AJ1133" t="s">
        <v>5029</v>
      </c>
      <c r="AK1133">
        <v>361</v>
      </c>
      <c r="AL1133">
        <v>2404903</v>
      </c>
      <c r="AM1133" t="s">
        <v>5029</v>
      </c>
      <c r="AN1133" t="s">
        <v>5940</v>
      </c>
      <c r="AO1133">
        <v>0</v>
      </c>
      <c r="AP1133">
        <v>2405900</v>
      </c>
      <c r="AQ1133" t="s">
        <v>5039</v>
      </c>
      <c r="AR1133">
        <v>60</v>
      </c>
    </row>
    <row r="1134" spans="1:44" x14ac:dyDescent="0.25">
      <c r="A1134">
        <v>4320404</v>
      </c>
      <c r="B1134">
        <v>1</v>
      </c>
      <c r="C1134" t="s">
        <v>894</v>
      </c>
      <c r="D1134" t="s">
        <v>2723</v>
      </c>
      <c r="E1134">
        <v>60</v>
      </c>
      <c r="F1134">
        <v>330</v>
      </c>
      <c r="G1134">
        <v>3146</v>
      </c>
      <c r="H1134" t="s">
        <v>5940</v>
      </c>
      <c r="I1134" t="s">
        <v>5940</v>
      </c>
      <c r="J1134">
        <v>7</v>
      </c>
      <c r="K1134">
        <v>720</v>
      </c>
      <c r="L1134">
        <v>1800</v>
      </c>
      <c r="M1134">
        <v>21060</v>
      </c>
      <c r="N1134">
        <v>0</v>
      </c>
      <c r="O1134">
        <v>2</v>
      </c>
      <c r="P1134">
        <v>16</v>
      </c>
      <c r="R1134">
        <v>4320404</v>
      </c>
      <c r="S1134">
        <v>60</v>
      </c>
      <c r="T1134">
        <v>330</v>
      </c>
      <c r="U1134">
        <v>3146</v>
      </c>
      <c r="V1134" t="s">
        <v>5940</v>
      </c>
      <c r="W1134" t="s">
        <v>5940</v>
      </c>
      <c r="X1134">
        <v>7</v>
      </c>
      <c r="Z1134">
        <v>2405009</v>
      </c>
      <c r="AB1134">
        <v>24</v>
      </c>
      <c r="AC1134">
        <v>2405009</v>
      </c>
      <c r="AD1134" t="s">
        <v>5030</v>
      </c>
      <c r="AE1134" t="s">
        <v>5940</v>
      </c>
      <c r="AF1134">
        <v>2405009</v>
      </c>
      <c r="AG1134" t="s">
        <v>5030</v>
      </c>
      <c r="AH1134" t="s">
        <v>5940</v>
      </c>
      <c r="AI1134">
        <v>2405009</v>
      </c>
      <c r="AJ1134" t="s">
        <v>5030</v>
      </c>
      <c r="AK1134">
        <v>100</v>
      </c>
      <c r="AL1134">
        <v>2405009</v>
      </c>
      <c r="AM1134" t="s">
        <v>5030</v>
      </c>
      <c r="AN1134" t="s">
        <v>5940</v>
      </c>
      <c r="AO1134">
        <v>0</v>
      </c>
      <c r="AP1134">
        <v>2406007</v>
      </c>
      <c r="AQ1134" t="s">
        <v>5040</v>
      </c>
      <c r="AR1134">
        <v>429</v>
      </c>
    </row>
    <row r="1135" spans="1:44" x14ac:dyDescent="0.25">
      <c r="A1135">
        <v>4320453</v>
      </c>
      <c r="B1135">
        <v>1</v>
      </c>
      <c r="C1135" t="s">
        <v>894</v>
      </c>
      <c r="D1135" t="s">
        <v>2724</v>
      </c>
      <c r="E1135">
        <v>405</v>
      </c>
      <c r="F1135">
        <v>14</v>
      </c>
      <c r="G1135">
        <v>842</v>
      </c>
      <c r="H1135" t="s">
        <v>5940</v>
      </c>
      <c r="I1135" t="s">
        <v>5940</v>
      </c>
      <c r="J1135">
        <v>96</v>
      </c>
      <c r="K1135">
        <v>675</v>
      </c>
      <c r="L1135">
        <v>16</v>
      </c>
      <c r="M1135">
        <v>3520</v>
      </c>
      <c r="N1135">
        <v>0</v>
      </c>
      <c r="O1135">
        <v>21</v>
      </c>
      <c r="P1135">
        <v>96</v>
      </c>
      <c r="R1135">
        <v>4320453</v>
      </c>
      <c r="S1135">
        <v>405</v>
      </c>
      <c r="T1135">
        <v>14</v>
      </c>
      <c r="U1135">
        <v>842</v>
      </c>
      <c r="V1135" t="s">
        <v>5940</v>
      </c>
      <c r="W1135" t="s">
        <v>5940</v>
      </c>
      <c r="X1135">
        <v>96</v>
      </c>
      <c r="Z1135">
        <v>2405108</v>
      </c>
      <c r="AB1135">
        <v>48</v>
      </c>
      <c r="AC1135">
        <v>2405108</v>
      </c>
      <c r="AD1135" t="s">
        <v>5031</v>
      </c>
      <c r="AE1135" t="s">
        <v>5940</v>
      </c>
      <c r="AF1135">
        <v>2405108</v>
      </c>
      <c r="AG1135" t="s">
        <v>5031</v>
      </c>
      <c r="AH1135" t="s">
        <v>5940</v>
      </c>
      <c r="AI1135">
        <v>2405108</v>
      </c>
      <c r="AJ1135" t="s">
        <v>5031</v>
      </c>
      <c r="AK1135">
        <v>34</v>
      </c>
      <c r="AL1135">
        <v>2405108</v>
      </c>
      <c r="AM1135" t="s">
        <v>5031</v>
      </c>
      <c r="AN1135" t="s">
        <v>5940</v>
      </c>
      <c r="AO1135">
        <v>0</v>
      </c>
      <c r="AP1135">
        <v>2406106</v>
      </c>
      <c r="AQ1135" t="s">
        <v>5041</v>
      </c>
      <c r="AR1135">
        <v>16</v>
      </c>
    </row>
    <row r="1136" spans="1:44" x14ac:dyDescent="0.25">
      <c r="A1136">
        <v>4320503</v>
      </c>
      <c r="B1136">
        <v>1</v>
      </c>
      <c r="C1136" t="s">
        <v>894</v>
      </c>
      <c r="D1136" t="s">
        <v>2725</v>
      </c>
      <c r="E1136">
        <v>960</v>
      </c>
      <c r="F1136">
        <v>27300</v>
      </c>
      <c r="G1136">
        <v>7200</v>
      </c>
      <c r="H1136" t="s">
        <v>5940</v>
      </c>
      <c r="I1136">
        <v>12</v>
      </c>
      <c r="J1136">
        <v>60</v>
      </c>
      <c r="K1136">
        <v>1120</v>
      </c>
      <c r="L1136">
        <v>64800</v>
      </c>
      <c r="M1136">
        <v>51840</v>
      </c>
      <c r="N1136">
        <v>0</v>
      </c>
      <c r="O1136">
        <v>36</v>
      </c>
      <c r="P1136">
        <v>93</v>
      </c>
      <c r="R1136">
        <v>4320503</v>
      </c>
      <c r="S1136">
        <v>960</v>
      </c>
      <c r="T1136">
        <v>27300</v>
      </c>
      <c r="U1136">
        <v>7200</v>
      </c>
      <c r="V1136" t="s">
        <v>5940</v>
      </c>
      <c r="W1136">
        <v>12</v>
      </c>
      <c r="X1136">
        <v>60</v>
      </c>
      <c r="Z1136">
        <v>2405207</v>
      </c>
      <c r="AB1136">
        <v>24</v>
      </c>
      <c r="AC1136">
        <v>2405207</v>
      </c>
      <c r="AD1136" t="s">
        <v>5032</v>
      </c>
      <c r="AE1136">
        <v>6</v>
      </c>
      <c r="AF1136">
        <v>2405207</v>
      </c>
      <c r="AG1136" t="s">
        <v>5032</v>
      </c>
      <c r="AH1136">
        <v>100</v>
      </c>
      <c r="AI1136">
        <v>2405207</v>
      </c>
      <c r="AJ1136" t="s">
        <v>5032</v>
      </c>
      <c r="AK1136">
        <v>46</v>
      </c>
      <c r="AL1136">
        <v>2405207</v>
      </c>
      <c r="AM1136" t="s">
        <v>5032</v>
      </c>
      <c r="AN1136" t="s">
        <v>5940</v>
      </c>
      <c r="AO1136">
        <v>0</v>
      </c>
      <c r="AP1136">
        <v>2406155</v>
      </c>
      <c r="AQ1136" t="s">
        <v>5042</v>
      </c>
      <c r="AR1136">
        <v>74</v>
      </c>
    </row>
    <row r="1137" spans="1:44" x14ac:dyDescent="0.25">
      <c r="A1137">
        <v>4320552</v>
      </c>
      <c r="B1137">
        <v>1</v>
      </c>
      <c r="C1137" t="s">
        <v>894</v>
      </c>
      <c r="D1137" t="s">
        <v>2726</v>
      </c>
      <c r="E1137">
        <v>1920</v>
      </c>
      <c r="F1137" t="s">
        <v>5940</v>
      </c>
      <c r="G1137">
        <v>150</v>
      </c>
      <c r="H1137" t="s">
        <v>5940</v>
      </c>
      <c r="I1137">
        <v>6053</v>
      </c>
      <c r="J1137">
        <v>130</v>
      </c>
      <c r="K1137">
        <v>3000</v>
      </c>
      <c r="L1137">
        <v>0</v>
      </c>
      <c r="M1137">
        <v>3000</v>
      </c>
      <c r="N1137">
        <v>0</v>
      </c>
      <c r="O1137">
        <v>7200</v>
      </c>
      <c r="P1137">
        <v>105</v>
      </c>
      <c r="R1137">
        <v>4320552</v>
      </c>
      <c r="S1137">
        <v>1920</v>
      </c>
      <c r="T1137" t="s">
        <v>5940</v>
      </c>
      <c r="U1137">
        <v>150</v>
      </c>
      <c r="V1137" t="s">
        <v>5940</v>
      </c>
      <c r="W1137">
        <v>6053</v>
      </c>
      <c r="X1137">
        <v>130</v>
      </c>
      <c r="Z1137">
        <v>2405306</v>
      </c>
      <c r="AB1137">
        <v>51</v>
      </c>
      <c r="AC1137">
        <v>2405306</v>
      </c>
      <c r="AD1137" t="s">
        <v>5033</v>
      </c>
      <c r="AE1137" t="s">
        <v>5940</v>
      </c>
      <c r="AF1137">
        <v>2405306</v>
      </c>
      <c r="AG1137" t="s">
        <v>5033</v>
      </c>
      <c r="AH1137" t="s">
        <v>5940</v>
      </c>
      <c r="AI1137">
        <v>2405306</v>
      </c>
      <c r="AJ1137" t="s">
        <v>5033</v>
      </c>
      <c r="AK1137">
        <v>130</v>
      </c>
      <c r="AL1137">
        <v>2405306</v>
      </c>
      <c r="AM1137" t="s">
        <v>5033</v>
      </c>
      <c r="AN1137" t="s">
        <v>5940</v>
      </c>
      <c r="AO1137">
        <v>0</v>
      </c>
      <c r="AP1137">
        <v>2406205</v>
      </c>
      <c r="AQ1137" t="s">
        <v>5043</v>
      </c>
      <c r="AR1137">
        <v>26</v>
      </c>
    </row>
    <row r="1138" spans="1:44" x14ac:dyDescent="0.25">
      <c r="A1138">
        <v>4320578</v>
      </c>
      <c r="B1138">
        <v>1</v>
      </c>
      <c r="C1138" t="s">
        <v>894</v>
      </c>
      <c r="D1138" t="s">
        <v>2727</v>
      </c>
      <c r="E1138">
        <v>1500</v>
      </c>
      <c r="F1138">
        <v>1080</v>
      </c>
      <c r="G1138">
        <v>1920</v>
      </c>
      <c r="H1138" t="s">
        <v>5940</v>
      </c>
      <c r="I1138">
        <v>5</v>
      </c>
      <c r="J1138">
        <v>123</v>
      </c>
      <c r="K1138">
        <v>1800</v>
      </c>
      <c r="L1138">
        <v>7140</v>
      </c>
      <c r="M1138">
        <v>5760</v>
      </c>
      <c r="N1138">
        <v>0</v>
      </c>
      <c r="O1138">
        <v>10</v>
      </c>
      <c r="P1138">
        <v>88</v>
      </c>
      <c r="R1138">
        <v>4320578</v>
      </c>
      <c r="S1138">
        <v>1500</v>
      </c>
      <c r="T1138">
        <v>1080</v>
      </c>
      <c r="U1138">
        <v>1920</v>
      </c>
      <c r="V1138" t="s">
        <v>5940</v>
      </c>
      <c r="W1138">
        <v>5</v>
      </c>
      <c r="X1138">
        <v>123</v>
      </c>
      <c r="Z1138">
        <v>2405405</v>
      </c>
      <c r="AB1138">
        <v>58</v>
      </c>
      <c r="AC1138">
        <v>2405405</v>
      </c>
      <c r="AD1138" t="s">
        <v>5034</v>
      </c>
      <c r="AE1138" t="s">
        <v>5940</v>
      </c>
      <c r="AF1138">
        <v>2405405</v>
      </c>
      <c r="AG1138" t="s">
        <v>5034</v>
      </c>
      <c r="AH1138" t="s">
        <v>5940</v>
      </c>
      <c r="AI1138">
        <v>2405405</v>
      </c>
      <c r="AJ1138" t="s">
        <v>5034</v>
      </c>
      <c r="AK1138">
        <v>304</v>
      </c>
      <c r="AL1138">
        <v>2405405</v>
      </c>
      <c r="AM1138" t="s">
        <v>5034</v>
      </c>
      <c r="AN1138" t="s">
        <v>5940</v>
      </c>
      <c r="AO1138">
        <v>0</v>
      </c>
      <c r="AP1138">
        <v>2406304</v>
      </c>
      <c r="AQ1138" t="s">
        <v>5044</v>
      </c>
      <c r="AR1138">
        <v>441</v>
      </c>
    </row>
    <row r="1139" spans="1:44" x14ac:dyDescent="0.25">
      <c r="A1139">
        <v>4320602</v>
      </c>
      <c r="B1139">
        <v>1</v>
      </c>
      <c r="C1139" t="s">
        <v>894</v>
      </c>
      <c r="D1139" t="s">
        <v>2728</v>
      </c>
      <c r="E1139">
        <v>1050</v>
      </c>
      <c r="F1139">
        <v>192</v>
      </c>
      <c r="G1139">
        <v>7196</v>
      </c>
      <c r="H1139" t="s">
        <v>5940</v>
      </c>
      <c r="I1139">
        <v>5</v>
      </c>
      <c r="J1139">
        <v>168</v>
      </c>
      <c r="K1139">
        <v>4000</v>
      </c>
      <c r="L1139">
        <v>765</v>
      </c>
      <c r="M1139">
        <v>15520</v>
      </c>
      <c r="N1139">
        <v>0</v>
      </c>
      <c r="O1139">
        <v>9</v>
      </c>
      <c r="P1139">
        <v>644</v>
      </c>
      <c r="R1139">
        <v>4320602</v>
      </c>
      <c r="S1139">
        <v>1050</v>
      </c>
      <c r="T1139">
        <v>192</v>
      </c>
      <c r="U1139">
        <v>7196</v>
      </c>
      <c r="V1139" t="s">
        <v>5940</v>
      </c>
      <c r="W1139">
        <v>5</v>
      </c>
      <c r="X1139">
        <v>168</v>
      </c>
      <c r="Z1139">
        <v>2405504</v>
      </c>
      <c r="AB1139">
        <v>15</v>
      </c>
      <c r="AC1139">
        <v>2405504</v>
      </c>
      <c r="AD1139" t="s">
        <v>5035</v>
      </c>
      <c r="AE1139" t="s">
        <v>5940</v>
      </c>
      <c r="AF1139">
        <v>2405504</v>
      </c>
      <c r="AG1139" t="s">
        <v>5035</v>
      </c>
      <c r="AH1139" t="s">
        <v>5940</v>
      </c>
      <c r="AI1139">
        <v>2405504</v>
      </c>
      <c r="AJ1139" t="s">
        <v>5035</v>
      </c>
      <c r="AK1139">
        <v>93</v>
      </c>
      <c r="AL1139">
        <v>2405504</v>
      </c>
      <c r="AM1139" t="s">
        <v>5035</v>
      </c>
      <c r="AN1139" t="s">
        <v>5940</v>
      </c>
      <c r="AO1139">
        <v>0</v>
      </c>
      <c r="AP1139">
        <v>2406403</v>
      </c>
      <c r="AQ1139" t="s">
        <v>5045</v>
      </c>
      <c r="AR1139">
        <v>86</v>
      </c>
    </row>
    <row r="1140" spans="1:44" x14ac:dyDescent="0.25">
      <c r="A1140">
        <v>4320651</v>
      </c>
      <c r="B1140">
        <v>1</v>
      </c>
      <c r="C1140" t="s">
        <v>894</v>
      </c>
      <c r="D1140" t="s">
        <v>2729</v>
      </c>
      <c r="E1140">
        <v>600</v>
      </c>
      <c r="F1140">
        <v>1152</v>
      </c>
      <c r="G1140">
        <v>240</v>
      </c>
      <c r="H1140" t="s">
        <v>5940</v>
      </c>
      <c r="I1140" t="s">
        <v>5940</v>
      </c>
      <c r="J1140">
        <v>378</v>
      </c>
      <c r="K1140">
        <v>1400</v>
      </c>
      <c r="L1140">
        <v>6100</v>
      </c>
      <c r="M1140">
        <v>2400</v>
      </c>
      <c r="N1140">
        <v>0</v>
      </c>
      <c r="O1140">
        <v>0</v>
      </c>
      <c r="P1140">
        <v>395</v>
      </c>
      <c r="R1140">
        <v>4320651</v>
      </c>
      <c r="S1140">
        <v>600</v>
      </c>
      <c r="T1140">
        <v>1152</v>
      </c>
      <c r="U1140">
        <v>240</v>
      </c>
      <c r="V1140" t="s">
        <v>5940</v>
      </c>
      <c r="W1140" t="s">
        <v>5940</v>
      </c>
      <c r="X1140">
        <v>378</v>
      </c>
      <c r="Z1140">
        <v>2405603</v>
      </c>
      <c r="AB1140" t="s">
        <v>5940</v>
      </c>
      <c r="AC1140">
        <v>2405603</v>
      </c>
      <c r="AD1140" t="s">
        <v>5036</v>
      </c>
      <c r="AE1140" t="s">
        <v>5940</v>
      </c>
      <c r="AF1140">
        <v>2405603</v>
      </c>
      <c r="AG1140" t="s">
        <v>5036</v>
      </c>
      <c r="AH1140">
        <v>102</v>
      </c>
      <c r="AI1140">
        <v>2405603</v>
      </c>
      <c r="AJ1140" t="s">
        <v>5036</v>
      </c>
      <c r="AK1140">
        <v>36</v>
      </c>
      <c r="AL1140">
        <v>2405603</v>
      </c>
      <c r="AM1140" t="s">
        <v>5036</v>
      </c>
      <c r="AN1140" t="s">
        <v>5940</v>
      </c>
      <c r="AO1140">
        <v>0</v>
      </c>
      <c r="AP1140">
        <v>2406502</v>
      </c>
      <c r="AQ1140" t="s">
        <v>5046</v>
      </c>
      <c r="AR1140">
        <v>12</v>
      </c>
    </row>
    <row r="1141" spans="1:44" x14ac:dyDescent="0.25">
      <c r="A1141">
        <v>4320677</v>
      </c>
      <c r="B1141">
        <v>1</v>
      </c>
      <c r="C1141" t="s">
        <v>894</v>
      </c>
      <c r="D1141" t="s">
        <v>2730</v>
      </c>
      <c r="E1141">
        <v>1500</v>
      </c>
      <c r="F1141" t="s">
        <v>5940</v>
      </c>
      <c r="G1141">
        <v>987</v>
      </c>
      <c r="H1141" t="s">
        <v>5940</v>
      </c>
      <c r="I1141">
        <v>6</v>
      </c>
      <c r="J1141">
        <v>540</v>
      </c>
      <c r="K1141">
        <v>1500</v>
      </c>
      <c r="L1141">
        <v>0</v>
      </c>
      <c r="M1141">
        <v>14700</v>
      </c>
      <c r="N1141">
        <v>0</v>
      </c>
      <c r="O1141">
        <v>25</v>
      </c>
      <c r="P1141">
        <v>300</v>
      </c>
      <c r="R1141">
        <v>4320677</v>
      </c>
      <c r="S1141">
        <v>1500</v>
      </c>
      <c r="T1141" t="s">
        <v>5940</v>
      </c>
      <c r="U1141">
        <v>987</v>
      </c>
      <c r="V1141" t="s">
        <v>5940</v>
      </c>
      <c r="W1141">
        <v>6</v>
      </c>
      <c r="X1141">
        <v>540</v>
      </c>
      <c r="Z1141">
        <v>2405702</v>
      </c>
      <c r="AB1141" t="s">
        <v>5940</v>
      </c>
      <c r="AC1141">
        <v>2405702</v>
      </c>
      <c r="AD1141" t="s">
        <v>5037</v>
      </c>
      <c r="AE1141" t="s">
        <v>5940</v>
      </c>
      <c r="AF1141">
        <v>2405702</v>
      </c>
      <c r="AG1141" t="s">
        <v>5037</v>
      </c>
      <c r="AH1141">
        <v>28</v>
      </c>
      <c r="AI1141">
        <v>2405702</v>
      </c>
      <c r="AJ1141" t="s">
        <v>5037</v>
      </c>
      <c r="AK1141">
        <v>20</v>
      </c>
      <c r="AL1141">
        <v>2405702</v>
      </c>
      <c r="AM1141" t="s">
        <v>5037</v>
      </c>
      <c r="AN1141" t="s">
        <v>5940</v>
      </c>
      <c r="AO1141">
        <v>0</v>
      </c>
      <c r="AP1141">
        <v>2406601</v>
      </c>
      <c r="AQ1141" t="s">
        <v>5047</v>
      </c>
      <c r="AR1141">
        <v>338</v>
      </c>
    </row>
    <row r="1142" spans="1:44" x14ac:dyDescent="0.25">
      <c r="A1142">
        <v>4320701</v>
      </c>
      <c r="B1142">
        <v>1</v>
      </c>
      <c r="C1142" t="s">
        <v>894</v>
      </c>
      <c r="D1142" t="s">
        <v>2731</v>
      </c>
      <c r="E1142">
        <v>750</v>
      </c>
      <c r="F1142">
        <v>739</v>
      </c>
      <c r="G1142">
        <v>720</v>
      </c>
      <c r="H1142" t="s">
        <v>5940</v>
      </c>
      <c r="I1142" t="s">
        <v>5940</v>
      </c>
      <c r="J1142">
        <v>221</v>
      </c>
      <c r="K1142">
        <v>900</v>
      </c>
      <c r="L1142">
        <v>3102</v>
      </c>
      <c r="M1142">
        <v>6480</v>
      </c>
      <c r="N1142">
        <v>0</v>
      </c>
      <c r="O1142">
        <v>0</v>
      </c>
      <c r="P1142">
        <v>239</v>
      </c>
      <c r="R1142">
        <v>4320701</v>
      </c>
      <c r="S1142">
        <v>750</v>
      </c>
      <c r="T1142">
        <v>739</v>
      </c>
      <c r="U1142">
        <v>720</v>
      </c>
      <c r="V1142" t="s">
        <v>5940</v>
      </c>
      <c r="W1142" t="s">
        <v>5940</v>
      </c>
      <c r="X1142">
        <v>221</v>
      </c>
      <c r="Z1142">
        <v>2405801</v>
      </c>
      <c r="AB1142">
        <v>160</v>
      </c>
      <c r="AC1142">
        <v>2405801</v>
      </c>
      <c r="AD1142" t="s">
        <v>5038</v>
      </c>
      <c r="AE1142" t="s">
        <v>5940</v>
      </c>
      <c r="AF1142">
        <v>2405801</v>
      </c>
      <c r="AG1142" t="s">
        <v>5038</v>
      </c>
      <c r="AH1142" t="s">
        <v>5940</v>
      </c>
      <c r="AI1142">
        <v>2405801</v>
      </c>
      <c r="AJ1142" t="s">
        <v>5038</v>
      </c>
      <c r="AK1142">
        <v>126</v>
      </c>
      <c r="AL1142">
        <v>2405801</v>
      </c>
      <c r="AM1142" t="s">
        <v>5038</v>
      </c>
      <c r="AN1142" t="s">
        <v>5940</v>
      </c>
      <c r="AO1142">
        <v>0</v>
      </c>
      <c r="AP1142">
        <v>2406700</v>
      </c>
      <c r="AQ1142" t="s">
        <v>5048</v>
      </c>
      <c r="AR1142">
        <v>4</v>
      </c>
    </row>
    <row r="1143" spans="1:44" x14ac:dyDescent="0.25">
      <c r="A1143">
        <v>4320800</v>
      </c>
      <c r="B1143">
        <v>1</v>
      </c>
      <c r="C1143" t="s">
        <v>894</v>
      </c>
      <c r="D1143" t="s">
        <v>2732</v>
      </c>
      <c r="E1143">
        <v>180</v>
      </c>
      <c r="F1143">
        <v>7980</v>
      </c>
      <c r="G1143">
        <v>108</v>
      </c>
      <c r="H1143" t="s">
        <v>5940</v>
      </c>
      <c r="I1143">
        <v>28</v>
      </c>
      <c r="J1143">
        <v>72</v>
      </c>
      <c r="K1143">
        <v>150</v>
      </c>
      <c r="L1143">
        <v>39312</v>
      </c>
      <c r="M1143">
        <v>7056</v>
      </c>
      <c r="N1143">
        <v>0</v>
      </c>
      <c r="O1143">
        <v>60</v>
      </c>
      <c r="P1143">
        <v>324</v>
      </c>
      <c r="R1143">
        <v>4320800</v>
      </c>
      <c r="S1143">
        <v>180</v>
      </c>
      <c r="T1143">
        <v>7980</v>
      </c>
      <c r="U1143">
        <v>108</v>
      </c>
      <c r="V1143" t="s">
        <v>5940</v>
      </c>
      <c r="W1143">
        <v>28</v>
      </c>
      <c r="X1143">
        <v>72</v>
      </c>
      <c r="Z1143">
        <v>2405900</v>
      </c>
      <c r="AB1143">
        <v>3</v>
      </c>
      <c r="AC1143">
        <v>2405900</v>
      </c>
      <c r="AD1143" t="s">
        <v>5039</v>
      </c>
      <c r="AE1143">
        <v>2</v>
      </c>
      <c r="AF1143">
        <v>2405900</v>
      </c>
      <c r="AG1143" t="s">
        <v>5039</v>
      </c>
      <c r="AH1143">
        <v>128</v>
      </c>
      <c r="AI1143">
        <v>2405900</v>
      </c>
      <c r="AJ1143" t="s">
        <v>5039</v>
      </c>
      <c r="AK1143">
        <v>20</v>
      </c>
      <c r="AL1143">
        <v>2405900</v>
      </c>
      <c r="AM1143" t="s">
        <v>5039</v>
      </c>
      <c r="AN1143" t="s">
        <v>5940</v>
      </c>
      <c r="AO1143">
        <v>0</v>
      </c>
      <c r="AP1143">
        <v>2406809</v>
      </c>
      <c r="AQ1143" t="s">
        <v>5049</v>
      </c>
      <c r="AR1143">
        <v>221</v>
      </c>
    </row>
    <row r="1144" spans="1:44" x14ac:dyDescent="0.25">
      <c r="A1144">
        <v>4320859</v>
      </c>
      <c r="B1144">
        <v>1</v>
      </c>
      <c r="C1144" t="s">
        <v>894</v>
      </c>
      <c r="D1144" t="s">
        <v>2733</v>
      </c>
      <c r="E1144" t="s">
        <v>5940</v>
      </c>
      <c r="F1144" t="s">
        <v>5940</v>
      </c>
      <c r="G1144">
        <v>37</v>
      </c>
      <c r="H1144" t="s">
        <v>5940</v>
      </c>
      <c r="I1144" t="s">
        <v>5940</v>
      </c>
      <c r="J1144">
        <v>16</v>
      </c>
      <c r="K1144">
        <v>0</v>
      </c>
      <c r="L1144">
        <v>0</v>
      </c>
      <c r="M1144">
        <v>263</v>
      </c>
      <c r="N1144">
        <v>0</v>
      </c>
      <c r="O1144">
        <v>0</v>
      </c>
      <c r="P1144">
        <v>18</v>
      </c>
      <c r="R1144">
        <v>4320859</v>
      </c>
      <c r="S1144" t="s">
        <v>5940</v>
      </c>
      <c r="T1144" t="s">
        <v>5940</v>
      </c>
      <c r="U1144">
        <v>37</v>
      </c>
      <c r="V1144" t="s">
        <v>5940</v>
      </c>
      <c r="W1144" t="s">
        <v>5940</v>
      </c>
      <c r="X1144">
        <v>16</v>
      </c>
      <c r="Z1144">
        <v>2406007</v>
      </c>
      <c r="AB1144">
        <v>1</v>
      </c>
      <c r="AC1144">
        <v>2406007</v>
      </c>
      <c r="AD1144" t="s">
        <v>5040</v>
      </c>
      <c r="AE1144">
        <v>9</v>
      </c>
      <c r="AF1144">
        <v>2406007</v>
      </c>
      <c r="AG1144" t="s">
        <v>5040</v>
      </c>
      <c r="AH1144">
        <v>300</v>
      </c>
      <c r="AI1144">
        <v>2406007</v>
      </c>
      <c r="AJ1144" t="s">
        <v>5040</v>
      </c>
      <c r="AK1144">
        <v>235</v>
      </c>
      <c r="AL1144">
        <v>2406007</v>
      </c>
      <c r="AM1144" t="s">
        <v>5040</v>
      </c>
      <c r="AN1144" t="s">
        <v>5940</v>
      </c>
      <c r="AO1144">
        <v>0</v>
      </c>
      <c r="AP1144">
        <v>2406908</v>
      </c>
      <c r="AQ1144" t="s">
        <v>5050</v>
      </c>
      <c r="AR1144">
        <v>112</v>
      </c>
    </row>
    <row r="1145" spans="1:44" x14ac:dyDescent="0.25">
      <c r="A1145">
        <v>4320909</v>
      </c>
      <c r="B1145">
        <v>1</v>
      </c>
      <c r="C1145" t="s">
        <v>894</v>
      </c>
      <c r="D1145" t="s">
        <v>2734</v>
      </c>
      <c r="E1145">
        <v>400</v>
      </c>
      <c r="F1145">
        <v>7116</v>
      </c>
      <c r="G1145">
        <v>2388</v>
      </c>
      <c r="H1145" t="s">
        <v>5940</v>
      </c>
      <c r="I1145" t="s">
        <v>5940</v>
      </c>
      <c r="J1145">
        <v>12</v>
      </c>
      <c r="K1145">
        <v>2100</v>
      </c>
      <c r="L1145">
        <v>32400</v>
      </c>
      <c r="M1145">
        <v>18000</v>
      </c>
      <c r="N1145">
        <v>0</v>
      </c>
      <c r="O1145">
        <v>5</v>
      </c>
      <c r="P1145">
        <v>34</v>
      </c>
      <c r="R1145">
        <v>4320909</v>
      </c>
      <c r="S1145">
        <v>400</v>
      </c>
      <c r="T1145">
        <v>7116</v>
      </c>
      <c r="U1145">
        <v>2388</v>
      </c>
      <c r="V1145" t="s">
        <v>5940</v>
      </c>
      <c r="W1145" t="s">
        <v>5940</v>
      </c>
      <c r="X1145">
        <v>12</v>
      </c>
      <c r="Z1145">
        <v>2406106</v>
      </c>
      <c r="AB1145" t="s">
        <v>5940</v>
      </c>
      <c r="AC1145">
        <v>2406106</v>
      </c>
      <c r="AD1145" t="s">
        <v>5041</v>
      </c>
      <c r="AE1145" t="s">
        <v>5940</v>
      </c>
      <c r="AF1145">
        <v>2406106</v>
      </c>
      <c r="AG1145" t="s">
        <v>5041</v>
      </c>
      <c r="AH1145" t="s">
        <v>5940</v>
      </c>
      <c r="AI1145">
        <v>2406106</v>
      </c>
      <c r="AJ1145" t="s">
        <v>5041</v>
      </c>
      <c r="AK1145">
        <v>28</v>
      </c>
      <c r="AL1145">
        <v>2406106</v>
      </c>
      <c r="AM1145" t="s">
        <v>5041</v>
      </c>
      <c r="AN1145" t="s">
        <v>5940</v>
      </c>
      <c r="AO1145">
        <v>0</v>
      </c>
      <c r="AP1145">
        <v>2407005</v>
      </c>
      <c r="AQ1145" t="s">
        <v>5051</v>
      </c>
      <c r="AR1145">
        <v>236</v>
      </c>
    </row>
    <row r="1146" spans="1:44" x14ac:dyDescent="0.25">
      <c r="A1146">
        <v>4321006</v>
      </c>
      <c r="B1146">
        <v>1</v>
      </c>
      <c r="C1146" t="s">
        <v>894</v>
      </c>
      <c r="D1146" t="s">
        <v>2735</v>
      </c>
      <c r="E1146">
        <v>30</v>
      </c>
      <c r="F1146">
        <v>10080</v>
      </c>
      <c r="G1146">
        <v>10368</v>
      </c>
      <c r="H1146" t="s">
        <v>5940</v>
      </c>
      <c r="I1146">
        <v>8</v>
      </c>
      <c r="J1146">
        <v>12</v>
      </c>
      <c r="K1146">
        <v>90</v>
      </c>
      <c r="L1146">
        <v>24860</v>
      </c>
      <c r="M1146">
        <v>12000</v>
      </c>
      <c r="N1146">
        <v>0</v>
      </c>
      <c r="O1146">
        <v>21</v>
      </c>
      <c r="P1146">
        <v>76</v>
      </c>
      <c r="R1146">
        <v>4321006</v>
      </c>
      <c r="S1146">
        <v>30</v>
      </c>
      <c r="T1146">
        <v>10080</v>
      </c>
      <c r="U1146">
        <v>10368</v>
      </c>
      <c r="V1146" t="s">
        <v>5940</v>
      </c>
      <c r="W1146">
        <v>8</v>
      </c>
      <c r="X1146">
        <v>12</v>
      </c>
      <c r="Z1146">
        <v>2406155</v>
      </c>
      <c r="AB1146">
        <v>22</v>
      </c>
      <c r="AC1146">
        <v>2406155</v>
      </c>
      <c r="AD1146" t="s">
        <v>5042</v>
      </c>
      <c r="AE1146" t="s">
        <v>5940</v>
      </c>
      <c r="AF1146">
        <v>2406155</v>
      </c>
      <c r="AG1146" t="s">
        <v>5042</v>
      </c>
      <c r="AH1146">
        <v>11055</v>
      </c>
      <c r="AI1146">
        <v>2406155</v>
      </c>
      <c r="AJ1146" t="s">
        <v>5042</v>
      </c>
      <c r="AK1146">
        <v>83</v>
      </c>
      <c r="AL1146">
        <v>2406155</v>
      </c>
      <c r="AM1146" t="s">
        <v>5042</v>
      </c>
      <c r="AN1146" t="s">
        <v>5940</v>
      </c>
      <c r="AO1146">
        <v>0</v>
      </c>
      <c r="AP1146">
        <v>2407104</v>
      </c>
      <c r="AQ1146" t="s">
        <v>5052</v>
      </c>
      <c r="AR1146">
        <v>131</v>
      </c>
    </row>
    <row r="1147" spans="1:44" x14ac:dyDescent="0.25">
      <c r="A1147">
        <v>4321105</v>
      </c>
      <c r="B1147">
        <v>1</v>
      </c>
      <c r="C1147" t="s">
        <v>894</v>
      </c>
      <c r="D1147" t="s">
        <v>2736</v>
      </c>
      <c r="E1147" t="s">
        <v>5940</v>
      </c>
      <c r="F1147">
        <v>480</v>
      </c>
      <c r="G1147">
        <v>150</v>
      </c>
      <c r="H1147" t="s">
        <v>5940</v>
      </c>
      <c r="I1147">
        <v>67842</v>
      </c>
      <c r="J1147">
        <v>4</v>
      </c>
      <c r="K1147">
        <v>0</v>
      </c>
      <c r="L1147">
        <v>720</v>
      </c>
      <c r="M1147">
        <v>630</v>
      </c>
      <c r="N1147">
        <v>0</v>
      </c>
      <c r="O1147">
        <v>87482</v>
      </c>
      <c r="P1147">
        <v>4</v>
      </c>
      <c r="R1147">
        <v>4321105</v>
      </c>
      <c r="S1147" t="s">
        <v>5940</v>
      </c>
      <c r="T1147">
        <v>480</v>
      </c>
      <c r="U1147">
        <v>150</v>
      </c>
      <c r="V1147" t="s">
        <v>5940</v>
      </c>
      <c r="W1147">
        <v>67842</v>
      </c>
      <c r="X1147">
        <v>4</v>
      </c>
      <c r="Z1147">
        <v>2406205</v>
      </c>
      <c r="AB1147" t="s">
        <v>5940</v>
      </c>
      <c r="AC1147">
        <v>2406205</v>
      </c>
      <c r="AD1147" t="s">
        <v>5043</v>
      </c>
      <c r="AE1147" t="s">
        <v>5940</v>
      </c>
      <c r="AF1147">
        <v>2406205</v>
      </c>
      <c r="AG1147" t="s">
        <v>5043</v>
      </c>
      <c r="AH1147" t="s">
        <v>5940</v>
      </c>
      <c r="AI1147">
        <v>2406205</v>
      </c>
      <c r="AJ1147" t="s">
        <v>5043</v>
      </c>
      <c r="AK1147">
        <v>40</v>
      </c>
      <c r="AL1147">
        <v>2406205</v>
      </c>
      <c r="AM1147" t="s">
        <v>5043</v>
      </c>
      <c r="AN1147" t="s">
        <v>5940</v>
      </c>
      <c r="AO1147">
        <v>0</v>
      </c>
      <c r="AP1147">
        <v>2407203</v>
      </c>
      <c r="AQ1147" t="s">
        <v>5053</v>
      </c>
      <c r="AR1147">
        <v>15</v>
      </c>
    </row>
    <row r="1148" spans="1:44" x14ac:dyDescent="0.25">
      <c r="A1148">
        <v>4321204</v>
      </c>
      <c r="B1148">
        <v>1</v>
      </c>
      <c r="C1148" t="s">
        <v>894</v>
      </c>
      <c r="D1148" t="s">
        <v>2737</v>
      </c>
      <c r="E1148">
        <v>1760</v>
      </c>
      <c r="F1148" t="s">
        <v>5940</v>
      </c>
      <c r="G1148">
        <v>963</v>
      </c>
      <c r="H1148" t="s">
        <v>5940</v>
      </c>
      <c r="I1148">
        <v>3314</v>
      </c>
      <c r="J1148">
        <v>63</v>
      </c>
      <c r="K1148">
        <v>1760</v>
      </c>
      <c r="L1148">
        <v>0</v>
      </c>
      <c r="M1148">
        <v>1575</v>
      </c>
      <c r="N1148">
        <v>0</v>
      </c>
      <c r="O1148">
        <v>5610</v>
      </c>
      <c r="P1148">
        <v>88</v>
      </c>
      <c r="R1148">
        <v>4321204</v>
      </c>
      <c r="S1148">
        <v>1760</v>
      </c>
      <c r="T1148" t="s">
        <v>5940</v>
      </c>
      <c r="U1148">
        <v>963</v>
      </c>
      <c r="V1148" t="s">
        <v>5940</v>
      </c>
      <c r="W1148">
        <v>3314</v>
      </c>
      <c r="X1148">
        <v>63</v>
      </c>
      <c r="Z1148">
        <v>2406304</v>
      </c>
      <c r="AB1148">
        <v>30</v>
      </c>
      <c r="AC1148">
        <v>2406304</v>
      </c>
      <c r="AD1148" t="s">
        <v>5044</v>
      </c>
      <c r="AE1148" t="s">
        <v>5940</v>
      </c>
      <c r="AF1148">
        <v>2406304</v>
      </c>
      <c r="AG1148" t="s">
        <v>5044</v>
      </c>
      <c r="AH1148" t="s">
        <v>5940</v>
      </c>
      <c r="AI1148">
        <v>2406304</v>
      </c>
      <c r="AJ1148" t="s">
        <v>5044</v>
      </c>
      <c r="AK1148">
        <v>183</v>
      </c>
      <c r="AL1148">
        <v>2406304</v>
      </c>
      <c r="AM1148" t="s">
        <v>5044</v>
      </c>
      <c r="AN1148" t="s">
        <v>5940</v>
      </c>
      <c r="AO1148">
        <v>0</v>
      </c>
      <c r="AP1148">
        <v>2407252</v>
      </c>
      <c r="AQ1148" t="s">
        <v>5054</v>
      </c>
      <c r="AR1148">
        <v>173</v>
      </c>
    </row>
    <row r="1149" spans="1:44" x14ac:dyDescent="0.25">
      <c r="A1149">
        <v>4321303</v>
      </c>
      <c r="B1149">
        <v>1</v>
      </c>
      <c r="C1149" t="s">
        <v>894</v>
      </c>
      <c r="D1149" t="s">
        <v>2738</v>
      </c>
      <c r="E1149">
        <v>500</v>
      </c>
      <c r="F1149" t="s">
        <v>5940</v>
      </c>
      <c r="G1149">
        <v>2850</v>
      </c>
      <c r="H1149" t="s">
        <v>5940</v>
      </c>
      <c r="I1149">
        <v>9100</v>
      </c>
      <c r="J1149">
        <v>42</v>
      </c>
      <c r="K1149">
        <v>320</v>
      </c>
      <c r="L1149">
        <v>0</v>
      </c>
      <c r="M1149">
        <v>5200</v>
      </c>
      <c r="N1149">
        <v>0</v>
      </c>
      <c r="O1149">
        <v>21870</v>
      </c>
      <c r="P1149">
        <v>49</v>
      </c>
      <c r="R1149">
        <v>4321303</v>
      </c>
      <c r="S1149">
        <v>500</v>
      </c>
      <c r="T1149" t="s">
        <v>5940</v>
      </c>
      <c r="U1149">
        <v>2850</v>
      </c>
      <c r="V1149" t="s">
        <v>5940</v>
      </c>
      <c r="W1149">
        <v>9100</v>
      </c>
      <c r="X1149">
        <v>42</v>
      </c>
      <c r="Z1149">
        <v>2406403</v>
      </c>
      <c r="AB1149">
        <v>40</v>
      </c>
      <c r="AC1149">
        <v>2406403</v>
      </c>
      <c r="AD1149" t="s">
        <v>5045</v>
      </c>
      <c r="AE1149" t="s">
        <v>5940</v>
      </c>
      <c r="AF1149">
        <v>2406403</v>
      </c>
      <c r="AG1149" t="s">
        <v>5045</v>
      </c>
      <c r="AH1149" t="s">
        <v>5940</v>
      </c>
      <c r="AI1149">
        <v>2406403</v>
      </c>
      <c r="AJ1149" t="s">
        <v>5045</v>
      </c>
      <c r="AK1149">
        <v>122</v>
      </c>
      <c r="AL1149">
        <v>2406403</v>
      </c>
      <c r="AM1149" t="s">
        <v>5045</v>
      </c>
      <c r="AN1149" t="s">
        <v>5940</v>
      </c>
      <c r="AO1149">
        <v>0</v>
      </c>
      <c r="AP1149">
        <v>2407302</v>
      </c>
      <c r="AQ1149" t="s">
        <v>5055</v>
      </c>
      <c r="AR1149">
        <v>220</v>
      </c>
    </row>
    <row r="1150" spans="1:44" x14ac:dyDescent="0.25">
      <c r="A1150">
        <v>4321329</v>
      </c>
      <c r="B1150">
        <v>1</v>
      </c>
      <c r="C1150" t="s">
        <v>894</v>
      </c>
      <c r="D1150" t="s">
        <v>2739</v>
      </c>
      <c r="E1150">
        <v>3150</v>
      </c>
      <c r="F1150">
        <v>1349</v>
      </c>
      <c r="G1150">
        <v>4432</v>
      </c>
      <c r="H1150" t="s">
        <v>5940</v>
      </c>
      <c r="I1150">
        <v>78</v>
      </c>
      <c r="J1150">
        <v>63</v>
      </c>
      <c r="K1150">
        <v>3150</v>
      </c>
      <c r="L1150">
        <v>1213</v>
      </c>
      <c r="M1150">
        <v>6512</v>
      </c>
      <c r="N1150">
        <v>0</v>
      </c>
      <c r="O1150">
        <v>78</v>
      </c>
      <c r="P1150">
        <v>103</v>
      </c>
      <c r="R1150">
        <v>4321329</v>
      </c>
      <c r="S1150">
        <v>3150</v>
      </c>
      <c r="T1150">
        <v>1349</v>
      </c>
      <c r="U1150">
        <v>4432</v>
      </c>
      <c r="V1150" t="s">
        <v>5940</v>
      </c>
      <c r="W1150">
        <v>78</v>
      </c>
      <c r="X1150">
        <v>63</v>
      </c>
      <c r="Z1150">
        <v>2406502</v>
      </c>
      <c r="AB1150" t="s">
        <v>5940</v>
      </c>
      <c r="AC1150">
        <v>2406502</v>
      </c>
      <c r="AD1150" t="s">
        <v>5046</v>
      </c>
      <c r="AE1150" t="s">
        <v>5940</v>
      </c>
      <c r="AF1150">
        <v>2406502</v>
      </c>
      <c r="AG1150" t="s">
        <v>5046</v>
      </c>
      <c r="AH1150" t="s">
        <v>5940</v>
      </c>
      <c r="AI1150">
        <v>2406502</v>
      </c>
      <c r="AJ1150" t="s">
        <v>5046</v>
      </c>
      <c r="AK1150">
        <v>32</v>
      </c>
      <c r="AL1150">
        <v>2406502</v>
      </c>
      <c r="AM1150" t="s">
        <v>5046</v>
      </c>
      <c r="AN1150" t="s">
        <v>5940</v>
      </c>
      <c r="AO1150">
        <v>0</v>
      </c>
      <c r="AP1150">
        <v>2407401</v>
      </c>
      <c r="AQ1150" t="s">
        <v>5056</v>
      </c>
      <c r="AR1150">
        <v>354</v>
      </c>
    </row>
    <row r="1151" spans="1:44" x14ac:dyDescent="0.25">
      <c r="A1151">
        <v>4321352</v>
      </c>
      <c r="B1151">
        <v>1</v>
      </c>
      <c r="C1151" t="s">
        <v>894</v>
      </c>
      <c r="D1151" t="s">
        <v>2740</v>
      </c>
      <c r="E1151" t="s">
        <v>5940</v>
      </c>
      <c r="F1151" t="s">
        <v>5940</v>
      </c>
      <c r="G1151">
        <v>29</v>
      </c>
      <c r="H1151" t="s">
        <v>5940</v>
      </c>
      <c r="I1151">
        <v>11765</v>
      </c>
      <c r="J1151">
        <v>173</v>
      </c>
      <c r="K1151">
        <v>0</v>
      </c>
      <c r="L1151">
        <v>0</v>
      </c>
      <c r="M1151">
        <v>225</v>
      </c>
      <c r="N1151">
        <v>0</v>
      </c>
      <c r="O1151">
        <v>14081</v>
      </c>
      <c r="P1151">
        <v>95</v>
      </c>
      <c r="R1151">
        <v>4321352</v>
      </c>
      <c r="S1151" t="s">
        <v>5940</v>
      </c>
      <c r="T1151" t="s">
        <v>5940</v>
      </c>
      <c r="U1151">
        <v>29</v>
      </c>
      <c r="V1151" t="s">
        <v>5940</v>
      </c>
      <c r="W1151">
        <v>11765</v>
      </c>
      <c r="X1151">
        <v>173</v>
      </c>
      <c r="Z1151">
        <v>2406601</v>
      </c>
      <c r="AB1151">
        <v>22</v>
      </c>
      <c r="AC1151">
        <v>2406601</v>
      </c>
      <c r="AD1151" t="s">
        <v>5047</v>
      </c>
      <c r="AE1151" t="s">
        <v>5940</v>
      </c>
      <c r="AF1151">
        <v>2406601</v>
      </c>
      <c r="AG1151" t="s">
        <v>5047</v>
      </c>
      <c r="AH1151" t="s">
        <v>5940</v>
      </c>
      <c r="AI1151">
        <v>2406601</v>
      </c>
      <c r="AJ1151" t="s">
        <v>5047</v>
      </c>
      <c r="AK1151">
        <v>270</v>
      </c>
      <c r="AL1151">
        <v>2406601</v>
      </c>
      <c r="AM1151" t="s">
        <v>5047</v>
      </c>
      <c r="AN1151" t="s">
        <v>5940</v>
      </c>
      <c r="AO1151">
        <v>0</v>
      </c>
      <c r="AP1151">
        <v>2407500</v>
      </c>
      <c r="AQ1151" t="s">
        <v>5057</v>
      </c>
      <c r="AR1151">
        <v>35</v>
      </c>
    </row>
    <row r="1152" spans="1:44" x14ac:dyDescent="0.25">
      <c r="A1152">
        <v>4321402</v>
      </c>
      <c r="B1152">
        <v>1</v>
      </c>
      <c r="C1152" t="s">
        <v>894</v>
      </c>
      <c r="D1152" t="s">
        <v>2741</v>
      </c>
      <c r="E1152">
        <v>6160</v>
      </c>
      <c r="F1152">
        <v>9000</v>
      </c>
      <c r="G1152">
        <v>4320</v>
      </c>
      <c r="H1152" t="s">
        <v>5940</v>
      </c>
      <c r="I1152">
        <v>19</v>
      </c>
      <c r="J1152">
        <v>14</v>
      </c>
      <c r="K1152">
        <v>4000</v>
      </c>
      <c r="L1152">
        <v>22500</v>
      </c>
      <c r="M1152">
        <v>12300</v>
      </c>
      <c r="N1152">
        <v>0</v>
      </c>
      <c r="O1152">
        <v>8</v>
      </c>
      <c r="P1152">
        <v>38</v>
      </c>
      <c r="R1152">
        <v>4321402</v>
      </c>
      <c r="S1152">
        <v>6160</v>
      </c>
      <c r="T1152">
        <v>9000</v>
      </c>
      <c r="U1152">
        <v>4320</v>
      </c>
      <c r="V1152" t="s">
        <v>5940</v>
      </c>
      <c r="W1152">
        <v>19</v>
      </c>
      <c r="X1152">
        <v>14</v>
      </c>
      <c r="Z1152">
        <v>2406700</v>
      </c>
      <c r="AB1152">
        <v>5</v>
      </c>
      <c r="AC1152">
        <v>2406700</v>
      </c>
      <c r="AD1152" t="s">
        <v>5048</v>
      </c>
      <c r="AE1152" t="s">
        <v>5940</v>
      </c>
      <c r="AF1152">
        <v>2406700</v>
      </c>
      <c r="AG1152" t="s">
        <v>5048</v>
      </c>
      <c r="AH1152" t="s">
        <v>5940</v>
      </c>
      <c r="AI1152">
        <v>2406700</v>
      </c>
      <c r="AJ1152" t="s">
        <v>5048</v>
      </c>
      <c r="AK1152">
        <v>12</v>
      </c>
      <c r="AL1152">
        <v>2406700</v>
      </c>
      <c r="AM1152" t="s">
        <v>5048</v>
      </c>
      <c r="AN1152" t="s">
        <v>5940</v>
      </c>
      <c r="AO1152">
        <v>0</v>
      </c>
      <c r="AP1152">
        <v>2407609</v>
      </c>
      <c r="AQ1152" t="s">
        <v>5058</v>
      </c>
      <c r="AR1152">
        <v>26</v>
      </c>
    </row>
    <row r="1153" spans="1:44" x14ac:dyDescent="0.25">
      <c r="A1153">
        <v>4321436</v>
      </c>
      <c r="B1153">
        <v>1</v>
      </c>
      <c r="C1153" t="s">
        <v>894</v>
      </c>
      <c r="D1153" t="s">
        <v>2742</v>
      </c>
      <c r="E1153">
        <v>2800</v>
      </c>
      <c r="F1153" t="s">
        <v>5940</v>
      </c>
      <c r="G1153">
        <v>170</v>
      </c>
      <c r="H1153" t="s">
        <v>5940</v>
      </c>
      <c r="I1153">
        <v>1257</v>
      </c>
      <c r="J1153">
        <v>40</v>
      </c>
      <c r="K1153">
        <v>2400</v>
      </c>
      <c r="L1153">
        <v>0</v>
      </c>
      <c r="M1153">
        <v>120</v>
      </c>
      <c r="N1153">
        <v>0</v>
      </c>
      <c r="O1153">
        <v>1120</v>
      </c>
      <c r="P1153">
        <v>51</v>
      </c>
      <c r="R1153">
        <v>4321436</v>
      </c>
      <c r="S1153">
        <v>2800</v>
      </c>
      <c r="T1153" t="s">
        <v>5940</v>
      </c>
      <c r="U1153">
        <v>170</v>
      </c>
      <c r="V1153" t="s">
        <v>5940</v>
      </c>
      <c r="W1153">
        <v>1257</v>
      </c>
      <c r="X1153">
        <v>40</v>
      </c>
      <c r="Z1153">
        <v>2406809</v>
      </c>
      <c r="AB1153">
        <v>14</v>
      </c>
      <c r="AC1153">
        <v>2406809</v>
      </c>
      <c r="AD1153" t="s">
        <v>5049</v>
      </c>
      <c r="AE1153" t="s">
        <v>5940</v>
      </c>
      <c r="AF1153">
        <v>2406809</v>
      </c>
      <c r="AG1153" t="s">
        <v>5049</v>
      </c>
      <c r="AH1153" t="s">
        <v>5940</v>
      </c>
      <c r="AI1153">
        <v>2406809</v>
      </c>
      <c r="AJ1153" t="s">
        <v>5049</v>
      </c>
      <c r="AK1153">
        <v>138</v>
      </c>
      <c r="AL1153">
        <v>2406809</v>
      </c>
      <c r="AM1153" t="s">
        <v>5049</v>
      </c>
      <c r="AN1153" t="s">
        <v>5940</v>
      </c>
      <c r="AO1153">
        <v>0</v>
      </c>
      <c r="AP1153">
        <v>2407708</v>
      </c>
      <c r="AQ1153" t="s">
        <v>5059</v>
      </c>
      <c r="AR1153">
        <v>67</v>
      </c>
    </row>
    <row r="1154" spans="1:44" x14ac:dyDescent="0.25">
      <c r="A1154">
        <v>4321451</v>
      </c>
      <c r="B1154">
        <v>1</v>
      </c>
      <c r="C1154" t="s">
        <v>894</v>
      </c>
      <c r="D1154" t="s">
        <v>2743</v>
      </c>
      <c r="E1154">
        <v>800</v>
      </c>
      <c r="F1154">
        <v>86</v>
      </c>
      <c r="G1154">
        <v>2499</v>
      </c>
      <c r="H1154" t="s">
        <v>5940</v>
      </c>
      <c r="I1154">
        <v>1</v>
      </c>
      <c r="J1154">
        <v>62</v>
      </c>
      <c r="K1154">
        <v>3450</v>
      </c>
      <c r="L1154">
        <v>210</v>
      </c>
      <c r="M1154">
        <v>10500</v>
      </c>
      <c r="N1154">
        <v>0</v>
      </c>
      <c r="O1154">
        <v>2</v>
      </c>
      <c r="P1154">
        <v>36</v>
      </c>
      <c r="R1154">
        <v>4321451</v>
      </c>
      <c r="S1154">
        <v>800</v>
      </c>
      <c r="T1154">
        <v>86</v>
      </c>
      <c r="U1154">
        <v>2499</v>
      </c>
      <c r="V1154" t="s">
        <v>5940</v>
      </c>
      <c r="W1154">
        <v>1</v>
      </c>
      <c r="X1154">
        <v>62</v>
      </c>
      <c r="Z1154">
        <v>2406908</v>
      </c>
      <c r="AB1154">
        <v>6</v>
      </c>
      <c r="AC1154">
        <v>2406908</v>
      </c>
      <c r="AD1154" t="s">
        <v>5050</v>
      </c>
      <c r="AE1154">
        <v>6</v>
      </c>
      <c r="AF1154">
        <v>2406908</v>
      </c>
      <c r="AG1154" t="s">
        <v>5050</v>
      </c>
      <c r="AH1154">
        <v>160</v>
      </c>
      <c r="AI1154">
        <v>2406908</v>
      </c>
      <c r="AJ1154" t="s">
        <v>5050</v>
      </c>
      <c r="AK1154">
        <v>89</v>
      </c>
      <c r="AL1154">
        <v>2406908</v>
      </c>
      <c r="AM1154" t="s">
        <v>5050</v>
      </c>
      <c r="AN1154" t="s">
        <v>5940</v>
      </c>
      <c r="AO1154">
        <v>0</v>
      </c>
      <c r="AP1154">
        <v>2407807</v>
      </c>
      <c r="AQ1154" t="s">
        <v>5060</v>
      </c>
      <c r="AR1154">
        <v>88</v>
      </c>
    </row>
    <row r="1155" spans="1:44" x14ac:dyDescent="0.25">
      <c r="A1155">
        <v>4321469</v>
      </c>
      <c r="B1155">
        <v>1</v>
      </c>
      <c r="C1155" t="s">
        <v>894</v>
      </c>
      <c r="D1155" t="s">
        <v>2744</v>
      </c>
      <c r="E1155">
        <v>90</v>
      </c>
      <c r="F1155">
        <v>3240</v>
      </c>
      <c r="G1155">
        <v>420</v>
      </c>
      <c r="H1155" t="s">
        <v>5940</v>
      </c>
      <c r="I1155">
        <v>2</v>
      </c>
      <c r="J1155">
        <v>5</v>
      </c>
      <c r="K1155">
        <v>180</v>
      </c>
      <c r="L1155">
        <v>9450</v>
      </c>
      <c r="M1155">
        <v>605</v>
      </c>
      <c r="N1155">
        <v>0</v>
      </c>
      <c r="O1155">
        <v>4</v>
      </c>
      <c r="P1155">
        <v>14</v>
      </c>
      <c r="R1155">
        <v>4321469</v>
      </c>
      <c r="S1155">
        <v>90</v>
      </c>
      <c r="T1155">
        <v>3240</v>
      </c>
      <c r="U1155">
        <v>420</v>
      </c>
      <c r="V1155" t="s">
        <v>5940</v>
      </c>
      <c r="W1155">
        <v>2</v>
      </c>
      <c r="X1155">
        <v>5</v>
      </c>
      <c r="Z1155">
        <v>2407005</v>
      </c>
      <c r="AB1155">
        <v>7</v>
      </c>
      <c r="AC1155">
        <v>2407005</v>
      </c>
      <c r="AD1155" t="s">
        <v>5051</v>
      </c>
      <c r="AE1155">
        <v>4</v>
      </c>
      <c r="AF1155">
        <v>2407005</v>
      </c>
      <c r="AG1155" t="s">
        <v>5051</v>
      </c>
      <c r="AH1155">
        <v>1950</v>
      </c>
      <c r="AI1155">
        <v>2407005</v>
      </c>
      <c r="AJ1155" t="s">
        <v>5051</v>
      </c>
      <c r="AK1155">
        <v>119</v>
      </c>
      <c r="AL1155">
        <v>2407005</v>
      </c>
      <c r="AM1155" t="s">
        <v>5051</v>
      </c>
      <c r="AN1155" t="s">
        <v>5940</v>
      </c>
      <c r="AO1155">
        <v>0</v>
      </c>
      <c r="AP1155">
        <v>2407906</v>
      </c>
      <c r="AQ1155" t="s">
        <v>5061</v>
      </c>
      <c r="AR1155">
        <v>75</v>
      </c>
    </row>
    <row r="1156" spans="1:44" x14ac:dyDescent="0.25">
      <c r="A1156">
        <v>4321477</v>
      </c>
      <c r="B1156">
        <v>1</v>
      </c>
      <c r="C1156" t="s">
        <v>894</v>
      </c>
      <c r="D1156" t="s">
        <v>2745</v>
      </c>
      <c r="E1156">
        <v>4250</v>
      </c>
      <c r="F1156">
        <v>1575</v>
      </c>
      <c r="G1156">
        <v>4155</v>
      </c>
      <c r="H1156" t="s">
        <v>5940</v>
      </c>
      <c r="I1156" t="s">
        <v>5940</v>
      </c>
      <c r="J1156">
        <v>30</v>
      </c>
      <c r="K1156">
        <v>5100</v>
      </c>
      <c r="L1156">
        <v>5400</v>
      </c>
      <c r="M1156">
        <v>10200</v>
      </c>
      <c r="N1156">
        <v>0</v>
      </c>
      <c r="O1156">
        <v>10</v>
      </c>
      <c r="P1156">
        <v>65</v>
      </c>
      <c r="R1156">
        <v>4321477</v>
      </c>
      <c r="S1156">
        <v>4250</v>
      </c>
      <c r="T1156">
        <v>1575</v>
      </c>
      <c r="U1156">
        <v>4155</v>
      </c>
      <c r="V1156" t="s">
        <v>5940</v>
      </c>
      <c r="W1156" t="s">
        <v>5940</v>
      </c>
      <c r="X1156">
        <v>30</v>
      </c>
      <c r="Z1156">
        <v>2407104</v>
      </c>
      <c r="AB1156">
        <v>24</v>
      </c>
      <c r="AC1156">
        <v>2407104</v>
      </c>
      <c r="AD1156" t="s">
        <v>5052</v>
      </c>
      <c r="AE1156" t="s">
        <v>5940</v>
      </c>
      <c r="AF1156">
        <v>2407104</v>
      </c>
      <c r="AG1156" t="s">
        <v>5052</v>
      </c>
      <c r="AH1156">
        <v>3600</v>
      </c>
      <c r="AI1156">
        <v>2407104</v>
      </c>
      <c r="AJ1156" t="s">
        <v>5052</v>
      </c>
      <c r="AK1156">
        <v>268</v>
      </c>
      <c r="AL1156">
        <v>2407104</v>
      </c>
      <c r="AM1156" t="s">
        <v>5052</v>
      </c>
      <c r="AN1156" t="s">
        <v>5940</v>
      </c>
      <c r="AO1156">
        <v>0</v>
      </c>
      <c r="AP1156">
        <v>2408003</v>
      </c>
      <c r="AQ1156" t="s">
        <v>5062</v>
      </c>
      <c r="AR1156">
        <v>343</v>
      </c>
    </row>
    <row r="1157" spans="1:44" x14ac:dyDescent="0.25">
      <c r="A1157">
        <v>4321493</v>
      </c>
      <c r="B1157">
        <v>1</v>
      </c>
      <c r="C1157" t="s">
        <v>894</v>
      </c>
      <c r="D1157" t="s">
        <v>2746</v>
      </c>
      <c r="E1157">
        <v>840</v>
      </c>
      <c r="F1157">
        <v>420</v>
      </c>
      <c r="G1157">
        <v>1940</v>
      </c>
      <c r="H1157" t="s">
        <v>5940</v>
      </c>
      <c r="I1157">
        <v>1500</v>
      </c>
      <c r="J1157">
        <v>259</v>
      </c>
      <c r="K1157">
        <v>1750</v>
      </c>
      <c r="L1157">
        <v>1050</v>
      </c>
      <c r="M1157">
        <v>3800</v>
      </c>
      <c r="N1157">
        <v>0</v>
      </c>
      <c r="O1157">
        <v>1800</v>
      </c>
      <c r="P1157">
        <v>132</v>
      </c>
      <c r="R1157">
        <v>4321493</v>
      </c>
      <c r="S1157">
        <v>840</v>
      </c>
      <c r="T1157">
        <v>420</v>
      </c>
      <c r="U1157">
        <v>1940</v>
      </c>
      <c r="V1157" t="s">
        <v>5940</v>
      </c>
      <c r="W1157">
        <v>1500</v>
      </c>
      <c r="X1157">
        <v>259</v>
      </c>
      <c r="Z1157">
        <v>2407203</v>
      </c>
      <c r="AB1157">
        <v>4</v>
      </c>
      <c r="AC1157">
        <v>2407203</v>
      </c>
      <c r="AD1157" t="s">
        <v>5053</v>
      </c>
      <c r="AE1157" t="s">
        <v>5940</v>
      </c>
      <c r="AF1157">
        <v>2407203</v>
      </c>
      <c r="AG1157" t="s">
        <v>5053</v>
      </c>
      <c r="AH1157" t="s">
        <v>5940</v>
      </c>
      <c r="AI1157">
        <v>2407203</v>
      </c>
      <c r="AJ1157" t="s">
        <v>5053</v>
      </c>
      <c r="AK1157">
        <v>64</v>
      </c>
      <c r="AL1157">
        <v>2407203</v>
      </c>
      <c r="AM1157" t="s">
        <v>5053</v>
      </c>
      <c r="AN1157" t="s">
        <v>5940</v>
      </c>
      <c r="AO1157">
        <v>0</v>
      </c>
      <c r="AP1157">
        <v>2408201</v>
      </c>
      <c r="AQ1157" t="s">
        <v>5064</v>
      </c>
      <c r="AR1157">
        <v>124</v>
      </c>
    </row>
    <row r="1158" spans="1:44" x14ac:dyDescent="0.25">
      <c r="A1158">
        <v>4321501</v>
      </c>
      <c r="B1158">
        <v>1</v>
      </c>
      <c r="C1158" t="s">
        <v>894</v>
      </c>
      <c r="D1158" t="s">
        <v>2747</v>
      </c>
      <c r="E1158" t="s">
        <v>5940</v>
      </c>
      <c r="F1158" t="s">
        <v>5940</v>
      </c>
      <c r="G1158">
        <v>166</v>
      </c>
      <c r="H1158" t="s">
        <v>5940</v>
      </c>
      <c r="I1158">
        <v>19600</v>
      </c>
      <c r="J1158">
        <v>13</v>
      </c>
      <c r="K1158">
        <v>3364</v>
      </c>
      <c r="L1158">
        <v>0</v>
      </c>
      <c r="M1158">
        <v>525</v>
      </c>
      <c r="N1158">
        <v>0</v>
      </c>
      <c r="O1158">
        <v>24500</v>
      </c>
      <c r="P1158">
        <v>81</v>
      </c>
      <c r="R1158">
        <v>4321501</v>
      </c>
      <c r="S1158" t="s">
        <v>5940</v>
      </c>
      <c r="T1158" t="s">
        <v>5940</v>
      </c>
      <c r="U1158">
        <v>166</v>
      </c>
      <c r="V1158" t="s">
        <v>5940</v>
      </c>
      <c r="W1158">
        <v>19600</v>
      </c>
      <c r="X1158">
        <v>13</v>
      </c>
      <c r="Z1158">
        <v>2407252</v>
      </c>
      <c r="AB1158">
        <v>3</v>
      </c>
      <c r="AC1158">
        <v>2407252</v>
      </c>
      <c r="AD1158" t="s">
        <v>5054</v>
      </c>
      <c r="AE1158">
        <v>40</v>
      </c>
      <c r="AF1158">
        <v>2407252</v>
      </c>
      <c r="AG1158" t="s">
        <v>5054</v>
      </c>
      <c r="AH1158">
        <v>442</v>
      </c>
      <c r="AI1158">
        <v>2407252</v>
      </c>
      <c r="AJ1158" t="s">
        <v>5054</v>
      </c>
      <c r="AK1158">
        <v>77</v>
      </c>
      <c r="AL1158">
        <v>2407252</v>
      </c>
      <c r="AM1158" t="s">
        <v>5054</v>
      </c>
      <c r="AN1158" t="s">
        <v>5940</v>
      </c>
      <c r="AO1158">
        <v>0</v>
      </c>
      <c r="AP1158">
        <v>2408300</v>
      </c>
      <c r="AQ1158" t="s">
        <v>5065</v>
      </c>
      <c r="AR1158">
        <v>180</v>
      </c>
    </row>
    <row r="1159" spans="1:44" x14ac:dyDescent="0.25">
      <c r="A1159">
        <v>4321600</v>
      </c>
      <c r="B1159">
        <v>1</v>
      </c>
      <c r="C1159" t="s">
        <v>894</v>
      </c>
      <c r="D1159" t="s">
        <v>2748</v>
      </c>
      <c r="E1159" t="s">
        <v>5940</v>
      </c>
      <c r="F1159" t="s">
        <v>5940</v>
      </c>
      <c r="G1159">
        <v>34</v>
      </c>
      <c r="H1159" t="s">
        <v>5940</v>
      </c>
      <c r="I1159">
        <v>1820</v>
      </c>
      <c r="J1159" t="s">
        <v>5940</v>
      </c>
      <c r="K1159">
        <v>0</v>
      </c>
      <c r="L1159">
        <v>0</v>
      </c>
      <c r="M1159">
        <v>45</v>
      </c>
      <c r="N1159">
        <v>0</v>
      </c>
      <c r="O1159">
        <v>1500</v>
      </c>
      <c r="P1159">
        <v>0</v>
      </c>
      <c r="R1159">
        <v>4321600</v>
      </c>
      <c r="S1159" t="s">
        <v>5940</v>
      </c>
      <c r="T1159" t="s">
        <v>5940</v>
      </c>
      <c r="U1159">
        <v>34</v>
      </c>
      <c r="V1159" t="s">
        <v>5940</v>
      </c>
      <c r="W1159">
        <v>1820</v>
      </c>
      <c r="X1159" t="s">
        <v>5940</v>
      </c>
      <c r="Z1159">
        <v>2407302</v>
      </c>
      <c r="AB1159">
        <v>3</v>
      </c>
      <c r="AC1159">
        <v>2407302</v>
      </c>
      <c r="AD1159" t="s">
        <v>5055</v>
      </c>
      <c r="AE1159">
        <v>5</v>
      </c>
      <c r="AF1159">
        <v>2407302</v>
      </c>
      <c r="AG1159" t="s">
        <v>5055</v>
      </c>
      <c r="AH1159">
        <v>900</v>
      </c>
      <c r="AI1159">
        <v>2407302</v>
      </c>
      <c r="AJ1159" t="s">
        <v>5055</v>
      </c>
      <c r="AK1159">
        <v>114</v>
      </c>
      <c r="AL1159">
        <v>2407302</v>
      </c>
      <c r="AM1159" t="s">
        <v>5055</v>
      </c>
      <c r="AN1159" t="s">
        <v>5940</v>
      </c>
      <c r="AO1159">
        <v>0</v>
      </c>
      <c r="AP1159">
        <v>2408409</v>
      </c>
      <c r="AQ1159" t="s">
        <v>5066</v>
      </c>
      <c r="AR1159">
        <v>72</v>
      </c>
    </row>
    <row r="1160" spans="1:44" x14ac:dyDescent="0.25">
      <c r="A1160">
        <v>4321626</v>
      </c>
      <c r="B1160">
        <v>1</v>
      </c>
      <c r="C1160" t="s">
        <v>894</v>
      </c>
      <c r="D1160" t="s">
        <v>2749</v>
      </c>
      <c r="E1160">
        <v>270</v>
      </c>
      <c r="F1160">
        <v>437</v>
      </c>
      <c r="G1160">
        <v>900</v>
      </c>
      <c r="H1160" t="s">
        <v>5940</v>
      </c>
      <c r="I1160" t="s">
        <v>5940</v>
      </c>
      <c r="J1160">
        <v>45</v>
      </c>
      <c r="K1160">
        <v>2100</v>
      </c>
      <c r="L1160">
        <v>810</v>
      </c>
      <c r="M1160">
        <v>2340</v>
      </c>
      <c r="N1160">
        <v>0</v>
      </c>
      <c r="O1160">
        <v>0</v>
      </c>
      <c r="P1160">
        <v>15</v>
      </c>
      <c r="R1160">
        <v>4321626</v>
      </c>
      <c r="S1160">
        <v>270</v>
      </c>
      <c r="T1160">
        <v>437</v>
      </c>
      <c r="U1160">
        <v>900</v>
      </c>
      <c r="V1160" t="s">
        <v>5940</v>
      </c>
      <c r="W1160" t="s">
        <v>5940</v>
      </c>
      <c r="X1160">
        <v>45</v>
      </c>
      <c r="Z1160">
        <v>2407401</v>
      </c>
      <c r="AB1160" t="s">
        <v>5940</v>
      </c>
      <c r="AC1160">
        <v>2407401</v>
      </c>
      <c r="AD1160" t="s">
        <v>5056</v>
      </c>
      <c r="AE1160">
        <v>7</v>
      </c>
      <c r="AF1160">
        <v>2407401</v>
      </c>
      <c r="AG1160" t="s">
        <v>5056</v>
      </c>
      <c r="AH1160">
        <v>320</v>
      </c>
      <c r="AI1160">
        <v>2407401</v>
      </c>
      <c r="AJ1160" t="s">
        <v>5056</v>
      </c>
      <c r="AK1160">
        <v>154</v>
      </c>
      <c r="AL1160">
        <v>2407401</v>
      </c>
      <c r="AM1160" t="s">
        <v>5056</v>
      </c>
      <c r="AN1160" t="s">
        <v>5940</v>
      </c>
      <c r="AO1160">
        <v>0</v>
      </c>
      <c r="AP1160">
        <v>2408508</v>
      </c>
      <c r="AQ1160" t="s">
        <v>5067</v>
      </c>
      <c r="AR1160">
        <v>2</v>
      </c>
    </row>
    <row r="1161" spans="1:44" x14ac:dyDescent="0.25">
      <c r="A1161">
        <v>4321634</v>
      </c>
      <c r="B1161">
        <v>1</v>
      </c>
      <c r="C1161" t="s">
        <v>894</v>
      </c>
      <c r="D1161" t="s">
        <v>2750</v>
      </c>
      <c r="E1161">
        <v>1220</v>
      </c>
      <c r="F1161">
        <v>504</v>
      </c>
      <c r="G1161">
        <v>6720</v>
      </c>
      <c r="H1161" t="s">
        <v>5940</v>
      </c>
      <c r="I1161">
        <v>1</v>
      </c>
      <c r="J1161">
        <v>131</v>
      </c>
      <c r="K1161">
        <v>3050</v>
      </c>
      <c r="L1161">
        <v>1080</v>
      </c>
      <c r="M1161">
        <v>18960</v>
      </c>
      <c r="N1161">
        <v>0</v>
      </c>
      <c r="O1161">
        <v>8</v>
      </c>
      <c r="P1161">
        <v>452</v>
      </c>
      <c r="R1161">
        <v>4321634</v>
      </c>
      <c r="S1161">
        <v>1220</v>
      </c>
      <c r="T1161">
        <v>504</v>
      </c>
      <c r="U1161">
        <v>6720</v>
      </c>
      <c r="V1161" t="s">
        <v>5940</v>
      </c>
      <c r="W1161">
        <v>1</v>
      </c>
      <c r="X1161">
        <v>131</v>
      </c>
      <c r="Z1161">
        <v>2407500</v>
      </c>
      <c r="AB1161" t="s">
        <v>5940</v>
      </c>
      <c r="AC1161">
        <v>2407500</v>
      </c>
      <c r="AD1161" t="s">
        <v>5057</v>
      </c>
      <c r="AE1161" t="s">
        <v>5940</v>
      </c>
      <c r="AF1161">
        <v>2407500</v>
      </c>
      <c r="AG1161" t="s">
        <v>5057</v>
      </c>
      <c r="AH1161" t="s">
        <v>5940</v>
      </c>
      <c r="AI1161">
        <v>2407500</v>
      </c>
      <c r="AJ1161" t="s">
        <v>5057</v>
      </c>
      <c r="AK1161">
        <v>49</v>
      </c>
      <c r="AL1161">
        <v>2407500</v>
      </c>
      <c r="AM1161" t="s">
        <v>5057</v>
      </c>
      <c r="AN1161" t="s">
        <v>5940</v>
      </c>
      <c r="AO1161">
        <v>0</v>
      </c>
      <c r="AP1161">
        <v>2408607</v>
      </c>
      <c r="AQ1161" t="s">
        <v>5068</v>
      </c>
      <c r="AR1161">
        <v>209</v>
      </c>
    </row>
    <row r="1162" spans="1:44" x14ac:dyDescent="0.25">
      <c r="A1162">
        <v>4321667</v>
      </c>
      <c r="B1162">
        <v>1</v>
      </c>
      <c r="C1162" t="s">
        <v>894</v>
      </c>
      <c r="D1162" t="s">
        <v>2751</v>
      </c>
      <c r="E1162">
        <v>2688</v>
      </c>
      <c r="F1162" t="s">
        <v>5940</v>
      </c>
      <c r="G1162">
        <v>227</v>
      </c>
      <c r="H1162" t="s">
        <v>5940</v>
      </c>
      <c r="I1162">
        <v>2620</v>
      </c>
      <c r="J1162">
        <v>56</v>
      </c>
      <c r="K1162">
        <v>3150</v>
      </c>
      <c r="L1162">
        <v>0</v>
      </c>
      <c r="M1162">
        <v>324</v>
      </c>
      <c r="N1162">
        <v>0</v>
      </c>
      <c r="O1162">
        <v>3500</v>
      </c>
      <c r="P1162">
        <v>83</v>
      </c>
      <c r="R1162">
        <v>4321667</v>
      </c>
      <c r="S1162">
        <v>2688</v>
      </c>
      <c r="T1162" t="s">
        <v>5940</v>
      </c>
      <c r="U1162">
        <v>227</v>
      </c>
      <c r="V1162" t="s">
        <v>5940</v>
      </c>
      <c r="W1162">
        <v>2620</v>
      </c>
      <c r="X1162">
        <v>56</v>
      </c>
      <c r="Z1162">
        <v>2407609</v>
      </c>
      <c r="AB1162">
        <v>8</v>
      </c>
      <c r="AC1162">
        <v>2407609</v>
      </c>
      <c r="AD1162" t="s">
        <v>5058</v>
      </c>
      <c r="AE1162">
        <v>7</v>
      </c>
      <c r="AF1162">
        <v>2407609</v>
      </c>
      <c r="AG1162" t="s">
        <v>5058</v>
      </c>
      <c r="AH1162">
        <v>50</v>
      </c>
      <c r="AI1162">
        <v>2407609</v>
      </c>
      <c r="AJ1162" t="s">
        <v>5058</v>
      </c>
      <c r="AK1162">
        <v>21</v>
      </c>
      <c r="AL1162">
        <v>2407609</v>
      </c>
      <c r="AM1162" t="s">
        <v>5058</v>
      </c>
      <c r="AN1162" t="s">
        <v>5940</v>
      </c>
      <c r="AO1162">
        <v>0</v>
      </c>
      <c r="AP1162">
        <v>2408706</v>
      </c>
      <c r="AQ1162" t="s">
        <v>5069</v>
      </c>
      <c r="AR1162">
        <v>32</v>
      </c>
    </row>
    <row r="1163" spans="1:44" x14ac:dyDescent="0.25">
      <c r="A1163">
        <v>4321709</v>
      </c>
      <c r="B1163">
        <v>1</v>
      </c>
      <c r="C1163" t="s">
        <v>894</v>
      </c>
      <c r="D1163" t="s">
        <v>2752</v>
      </c>
      <c r="E1163">
        <v>560</v>
      </c>
      <c r="F1163" t="s">
        <v>5940</v>
      </c>
      <c r="G1163">
        <v>360</v>
      </c>
      <c r="H1163" t="s">
        <v>5940</v>
      </c>
      <c r="I1163">
        <v>2</v>
      </c>
      <c r="J1163">
        <v>50</v>
      </c>
      <c r="K1163">
        <v>560</v>
      </c>
      <c r="L1163">
        <v>0</v>
      </c>
      <c r="M1163">
        <v>620</v>
      </c>
      <c r="N1163">
        <v>0</v>
      </c>
      <c r="O1163">
        <v>2</v>
      </c>
      <c r="P1163">
        <v>45</v>
      </c>
      <c r="R1163">
        <v>4321709</v>
      </c>
      <c r="S1163">
        <v>560</v>
      </c>
      <c r="T1163" t="s">
        <v>5940</v>
      </c>
      <c r="U1163">
        <v>360</v>
      </c>
      <c r="V1163" t="s">
        <v>5940</v>
      </c>
      <c r="W1163">
        <v>2</v>
      </c>
      <c r="X1163">
        <v>50</v>
      </c>
      <c r="Z1163">
        <v>2407708</v>
      </c>
      <c r="AB1163" t="s">
        <v>5940</v>
      </c>
      <c r="AC1163">
        <v>2407708</v>
      </c>
      <c r="AD1163" t="s">
        <v>5059</v>
      </c>
      <c r="AE1163" t="s">
        <v>5940</v>
      </c>
      <c r="AF1163">
        <v>2407708</v>
      </c>
      <c r="AG1163" t="s">
        <v>5059</v>
      </c>
      <c r="AH1163" t="s">
        <v>5940</v>
      </c>
      <c r="AI1163">
        <v>2407708</v>
      </c>
      <c r="AJ1163" t="s">
        <v>5059</v>
      </c>
      <c r="AK1163">
        <v>69</v>
      </c>
      <c r="AL1163">
        <v>2407708</v>
      </c>
      <c r="AM1163" t="s">
        <v>5059</v>
      </c>
      <c r="AN1163" t="s">
        <v>5940</v>
      </c>
      <c r="AO1163">
        <v>0</v>
      </c>
      <c r="AP1163">
        <v>2408805</v>
      </c>
      <c r="AQ1163" t="s">
        <v>5070</v>
      </c>
      <c r="AR1163">
        <v>4</v>
      </c>
    </row>
    <row r="1164" spans="1:44" x14ac:dyDescent="0.25">
      <c r="A1164">
        <v>4321808</v>
      </c>
      <c r="B1164">
        <v>1</v>
      </c>
      <c r="C1164" t="s">
        <v>894</v>
      </c>
      <c r="D1164" t="s">
        <v>2753</v>
      </c>
      <c r="E1164">
        <v>2288</v>
      </c>
      <c r="F1164">
        <v>6276</v>
      </c>
      <c r="G1164">
        <v>5910</v>
      </c>
      <c r="H1164" t="s">
        <v>5940</v>
      </c>
      <c r="I1164">
        <v>16</v>
      </c>
      <c r="J1164">
        <v>30</v>
      </c>
      <c r="K1164">
        <v>7800</v>
      </c>
      <c r="L1164">
        <v>38220</v>
      </c>
      <c r="M1164">
        <v>24300</v>
      </c>
      <c r="N1164">
        <v>0</v>
      </c>
      <c r="O1164">
        <v>15</v>
      </c>
      <c r="P1164">
        <v>78</v>
      </c>
      <c r="R1164">
        <v>4321808</v>
      </c>
      <c r="S1164">
        <v>2288</v>
      </c>
      <c r="T1164">
        <v>6276</v>
      </c>
      <c r="U1164">
        <v>5910</v>
      </c>
      <c r="V1164" t="s">
        <v>5940</v>
      </c>
      <c r="W1164">
        <v>16</v>
      </c>
      <c r="X1164">
        <v>30</v>
      </c>
      <c r="Z1164">
        <v>2407807</v>
      </c>
      <c r="AB1164">
        <v>18</v>
      </c>
      <c r="AC1164">
        <v>2407807</v>
      </c>
      <c r="AD1164" t="s">
        <v>5060</v>
      </c>
      <c r="AE1164" t="s">
        <v>5940</v>
      </c>
      <c r="AF1164">
        <v>2407807</v>
      </c>
      <c r="AG1164" t="s">
        <v>5060</v>
      </c>
      <c r="AH1164">
        <v>3000</v>
      </c>
      <c r="AI1164">
        <v>2407807</v>
      </c>
      <c r="AJ1164" t="s">
        <v>5060</v>
      </c>
      <c r="AK1164">
        <v>38</v>
      </c>
      <c r="AL1164">
        <v>2407807</v>
      </c>
      <c r="AM1164" t="s">
        <v>5060</v>
      </c>
      <c r="AN1164" t="s">
        <v>5940</v>
      </c>
      <c r="AO1164">
        <v>0</v>
      </c>
      <c r="AP1164">
        <v>2408904</v>
      </c>
      <c r="AQ1164" t="s">
        <v>5071</v>
      </c>
      <c r="AR1164">
        <v>5</v>
      </c>
    </row>
    <row r="1165" spans="1:44" x14ac:dyDescent="0.25">
      <c r="A1165">
        <v>4321832</v>
      </c>
      <c r="B1165">
        <v>1</v>
      </c>
      <c r="C1165" t="s">
        <v>894</v>
      </c>
      <c r="D1165" t="s">
        <v>2754</v>
      </c>
      <c r="E1165">
        <v>3000</v>
      </c>
      <c r="F1165" t="s">
        <v>5940</v>
      </c>
      <c r="G1165">
        <v>407</v>
      </c>
      <c r="H1165" t="s">
        <v>5940</v>
      </c>
      <c r="I1165">
        <v>67</v>
      </c>
      <c r="J1165">
        <v>44</v>
      </c>
      <c r="K1165">
        <v>3000</v>
      </c>
      <c r="L1165">
        <v>0</v>
      </c>
      <c r="M1165">
        <v>459</v>
      </c>
      <c r="N1165">
        <v>0</v>
      </c>
      <c r="O1165">
        <v>0</v>
      </c>
      <c r="P1165">
        <v>75</v>
      </c>
      <c r="R1165">
        <v>4321832</v>
      </c>
      <c r="S1165">
        <v>3000</v>
      </c>
      <c r="T1165" t="s">
        <v>5940</v>
      </c>
      <c r="U1165">
        <v>407</v>
      </c>
      <c r="V1165" t="s">
        <v>5940</v>
      </c>
      <c r="W1165">
        <v>67</v>
      </c>
      <c r="X1165">
        <v>44</v>
      </c>
      <c r="Z1165">
        <v>2407906</v>
      </c>
      <c r="AB1165">
        <v>120</v>
      </c>
      <c r="AC1165">
        <v>2407906</v>
      </c>
      <c r="AD1165" t="s">
        <v>5061</v>
      </c>
      <c r="AE1165" t="s">
        <v>5940</v>
      </c>
      <c r="AF1165">
        <v>2407906</v>
      </c>
      <c r="AG1165" t="s">
        <v>5061</v>
      </c>
      <c r="AH1165" t="s">
        <v>5940</v>
      </c>
      <c r="AI1165">
        <v>2407906</v>
      </c>
      <c r="AJ1165" t="s">
        <v>5061</v>
      </c>
      <c r="AK1165">
        <v>150</v>
      </c>
      <c r="AL1165">
        <v>2407906</v>
      </c>
      <c r="AM1165" t="s">
        <v>5061</v>
      </c>
      <c r="AN1165" t="s">
        <v>5940</v>
      </c>
      <c r="AO1165">
        <v>0</v>
      </c>
      <c r="AP1165">
        <v>2408953</v>
      </c>
      <c r="AQ1165" t="s">
        <v>5072</v>
      </c>
      <c r="AR1165">
        <v>24</v>
      </c>
    </row>
    <row r="1166" spans="1:44" x14ac:dyDescent="0.25">
      <c r="A1166">
        <v>4321857</v>
      </c>
      <c r="B1166">
        <v>1</v>
      </c>
      <c r="C1166" t="s">
        <v>894</v>
      </c>
      <c r="D1166" t="s">
        <v>2755</v>
      </c>
      <c r="E1166">
        <v>1500</v>
      </c>
      <c r="F1166">
        <v>5160</v>
      </c>
      <c r="G1166">
        <v>2160</v>
      </c>
      <c r="H1166" t="s">
        <v>5940</v>
      </c>
      <c r="I1166">
        <v>5</v>
      </c>
      <c r="J1166">
        <v>21</v>
      </c>
      <c r="K1166">
        <v>2100</v>
      </c>
      <c r="L1166">
        <v>17280</v>
      </c>
      <c r="M1166">
        <v>11520</v>
      </c>
      <c r="N1166">
        <v>0</v>
      </c>
      <c r="O1166">
        <v>9</v>
      </c>
      <c r="P1166">
        <v>45</v>
      </c>
      <c r="R1166">
        <v>4321857</v>
      </c>
      <c r="S1166">
        <v>1500</v>
      </c>
      <c r="T1166">
        <v>5160</v>
      </c>
      <c r="U1166">
        <v>2160</v>
      </c>
      <c r="V1166" t="s">
        <v>5940</v>
      </c>
      <c r="W1166">
        <v>5</v>
      </c>
      <c r="X1166">
        <v>21</v>
      </c>
      <c r="Z1166">
        <v>2408003</v>
      </c>
      <c r="AB1166">
        <v>450</v>
      </c>
      <c r="AC1166">
        <v>2408003</v>
      </c>
      <c r="AD1166" t="s">
        <v>5062</v>
      </c>
      <c r="AE1166" t="s">
        <v>5940</v>
      </c>
      <c r="AF1166">
        <v>2408003</v>
      </c>
      <c r="AG1166" t="s">
        <v>5062</v>
      </c>
      <c r="AH1166" t="s">
        <v>5940</v>
      </c>
      <c r="AI1166">
        <v>2408003</v>
      </c>
      <c r="AJ1166" t="s">
        <v>5062</v>
      </c>
      <c r="AK1166">
        <v>1123</v>
      </c>
      <c r="AL1166">
        <v>2408003</v>
      </c>
      <c r="AM1166" t="s">
        <v>5062</v>
      </c>
      <c r="AN1166" t="s">
        <v>5940</v>
      </c>
      <c r="AO1166">
        <v>0</v>
      </c>
      <c r="AP1166">
        <v>2409100</v>
      </c>
      <c r="AQ1166" t="s">
        <v>5073</v>
      </c>
      <c r="AR1166">
        <v>420</v>
      </c>
    </row>
    <row r="1167" spans="1:44" x14ac:dyDescent="0.25">
      <c r="A1167">
        <v>4321907</v>
      </c>
      <c r="B1167">
        <v>1</v>
      </c>
      <c r="C1167" t="s">
        <v>894</v>
      </c>
      <c r="D1167" t="s">
        <v>2756</v>
      </c>
      <c r="E1167">
        <v>4200</v>
      </c>
      <c r="F1167">
        <v>3300</v>
      </c>
      <c r="G1167">
        <v>3040</v>
      </c>
      <c r="H1167" t="s">
        <v>5940</v>
      </c>
      <c r="I1167">
        <v>5</v>
      </c>
      <c r="J1167">
        <v>5</v>
      </c>
      <c r="K1167">
        <v>4000</v>
      </c>
      <c r="L1167">
        <v>11340</v>
      </c>
      <c r="M1167">
        <v>12000</v>
      </c>
      <c r="N1167">
        <v>0</v>
      </c>
      <c r="O1167">
        <v>9</v>
      </c>
      <c r="P1167">
        <v>25</v>
      </c>
      <c r="R1167">
        <v>4321907</v>
      </c>
      <c r="S1167">
        <v>4200</v>
      </c>
      <c r="T1167">
        <v>3300</v>
      </c>
      <c r="U1167">
        <v>3040</v>
      </c>
      <c r="V1167" t="s">
        <v>5940</v>
      </c>
      <c r="W1167">
        <v>5</v>
      </c>
      <c r="X1167">
        <v>5</v>
      </c>
      <c r="Z1167">
        <v>2408102</v>
      </c>
      <c r="AB1167" t="s">
        <v>5940</v>
      </c>
      <c r="AC1167">
        <v>2408102</v>
      </c>
      <c r="AD1167" t="s">
        <v>5063</v>
      </c>
      <c r="AE1167" t="s">
        <v>5940</v>
      </c>
      <c r="AF1167">
        <v>2408102</v>
      </c>
      <c r="AG1167" t="s">
        <v>5063</v>
      </c>
      <c r="AH1167" t="s">
        <v>5940</v>
      </c>
      <c r="AI1167">
        <v>2408102</v>
      </c>
      <c r="AJ1167" t="s">
        <v>5063</v>
      </c>
      <c r="AK1167" t="s">
        <v>5940</v>
      </c>
      <c r="AL1167">
        <v>2408102</v>
      </c>
      <c r="AM1167" t="s">
        <v>5063</v>
      </c>
      <c r="AN1167" t="s">
        <v>5940</v>
      </c>
      <c r="AO1167">
        <v>0</v>
      </c>
      <c r="AP1167">
        <v>2409209</v>
      </c>
      <c r="AQ1167" t="s">
        <v>5074</v>
      </c>
      <c r="AR1167">
        <v>26</v>
      </c>
    </row>
    <row r="1168" spans="1:44" x14ac:dyDescent="0.25">
      <c r="A1168">
        <v>4321956</v>
      </c>
      <c r="B1168">
        <v>1</v>
      </c>
      <c r="C1168" t="s">
        <v>894</v>
      </c>
      <c r="D1168" t="s">
        <v>2757</v>
      </c>
      <c r="E1168">
        <v>7500</v>
      </c>
      <c r="F1168">
        <v>4800</v>
      </c>
      <c r="G1168">
        <v>4020</v>
      </c>
      <c r="H1168" t="s">
        <v>5940</v>
      </c>
      <c r="I1168" t="s">
        <v>5940</v>
      </c>
      <c r="J1168">
        <v>240</v>
      </c>
      <c r="K1168">
        <v>4650</v>
      </c>
      <c r="L1168">
        <v>21263</v>
      </c>
      <c r="M1168">
        <v>20412</v>
      </c>
      <c r="N1168">
        <v>0</v>
      </c>
      <c r="O1168">
        <v>3</v>
      </c>
      <c r="P1168">
        <v>309</v>
      </c>
      <c r="R1168">
        <v>4321956</v>
      </c>
      <c r="S1168">
        <v>7500</v>
      </c>
      <c r="T1168">
        <v>4800</v>
      </c>
      <c r="U1168">
        <v>4020</v>
      </c>
      <c r="V1168" t="s">
        <v>5940</v>
      </c>
      <c r="W1168" t="s">
        <v>5940</v>
      </c>
      <c r="X1168">
        <v>240</v>
      </c>
      <c r="Z1168">
        <v>2408201</v>
      </c>
      <c r="AB1168" t="s">
        <v>5940</v>
      </c>
      <c r="AC1168">
        <v>2408201</v>
      </c>
      <c r="AD1168" t="s">
        <v>5064</v>
      </c>
      <c r="AE1168" t="s">
        <v>5940</v>
      </c>
      <c r="AF1168">
        <v>2408201</v>
      </c>
      <c r="AG1168" t="s">
        <v>5064</v>
      </c>
      <c r="AH1168">
        <v>42780</v>
      </c>
      <c r="AI1168">
        <v>2408201</v>
      </c>
      <c r="AJ1168" t="s">
        <v>5064</v>
      </c>
      <c r="AK1168">
        <v>85</v>
      </c>
      <c r="AL1168">
        <v>2408201</v>
      </c>
      <c r="AM1168" t="s">
        <v>5064</v>
      </c>
      <c r="AN1168" t="s">
        <v>5940</v>
      </c>
      <c r="AO1168">
        <v>0</v>
      </c>
      <c r="AP1168">
        <v>2409308</v>
      </c>
      <c r="AQ1168" t="s">
        <v>5075</v>
      </c>
      <c r="AR1168">
        <v>48</v>
      </c>
    </row>
    <row r="1169" spans="1:44" x14ac:dyDescent="0.25">
      <c r="A1169">
        <v>4322004</v>
      </c>
      <c r="B1169">
        <v>1</v>
      </c>
      <c r="C1169" t="s">
        <v>894</v>
      </c>
      <c r="D1169" t="s">
        <v>2758</v>
      </c>
      <c r="E1169">
        <v>90</v>
      </c>
      <c r="F1169">
        <v>22</v>
      </c>
      <c r="G1169">
        <v>1000</v>
      </c>
      <c r="H1169" t="s">
        <v>5940</v>
      </c>
      <c r="I1169">
        <v>35100</v>
      </c>
      <c r="J1169">
        <v>12</v>
      </c>
      <c r="K1169">
        <v>240</v>
      </c>
      <c r="L1169">
        <v>23</v>
      </c>
      <c r="M1169">
        <v>2000</v>
      </c>
      <c r="N1169">
        <v>0</v>
      </c>
      <c r="O1169">
        <v>57400</v>
      </c>
      <c r="P1169">
        <v>31</v>
      </c>
      <c r="R1169">
        <v>4322004</v>
      </c>
      <c r="S1169">
        <v>90</v>
      </c>
      <c r="T1169">
        <v>22</v>
      </c>
      <c r="U1169">
        <v>1000</v>
      </c>
      <c r="V1169" t="s">
        <v>5940</v>
      </c>
      <c r="W1169">
        <v>35100</v>
      </c>
      <c r="X1169">
        <v>12</v>
      </c>
      <c r="Z1169">
        <v>2408300</v>
      </c>
      <c r="AB1169">
        <v>200</v>
      </c>
      <c r="AC1169">
        <v>2408300</v>
      </c>
      <c r="AD1169" t="s">
        <v>5065</v>
      </c>
      <c r="AE1169" t="s">
        <v>5940</v>
      </c>
      <c r="AF1169">
        <v>2408300</v>
      </c>
      <c r="AG1169" t="s">
        <v>5065</v>
      </c>
      <c r="AH1169" t="s">
        <v>5940</v>
      </c>
      <c r="AI1169">
        <v>2408300</v>
      </c>
      <c r="AJ1169" t="s">
        <v>5065</v>
      </c>
      <c r="AK1169">
        <v>94</v>
      </c>
      <c r="AL1169">
        <v>2408300</v>
      </c>
      <c r="AM1169" t="s">
        <v>5065</v>
      </c>
      <c r="AN1169" t="s">
        <v>5940</v>
      </c>
      <c r="AO1169">
        <v>0</v>
      </c>
      <c r="AP1169">
        <v>2409332</v>
      </c>
      <c r="AQ1169" t="s">
        <v>5076</v>
      </c>
      <c r="AR1169">
        <v>41</v>
      </c>
    </row>
    <row r="1170" spans="1:44" x14ac:dyDescent="0.25">
      <c r="A1170">
        <v>4322103</v>
      </c>
      <c r="B1170">
        <v>1</v>
      </c>
      <c r="C1170" t="s">
        <v>894</v>
      </c>
      <c r="D1170" t="s">
        <v>2759</v>
      </c>
      <c r="E1170">
        <v>150</v>
      </c>
      <c r="F1170">
        <v>1848</v>
      </c>
      <c r="G1170">
        <v>6000</v>
      </c>
      <c r="H1170" t="s">
        <v>5940</v>
      </c>
      <c r="I1170" t="s">
        <v>5940</v>
      </c>
      <c r="J1170">
        <v>11</v>
      </c>
      <c r="K1170">
        <v>1680</v>
      </c>
      <c r="L1170">
        <v>10458</v>
      </c>
      <c r="M1170">
        <v>18528</v>
      </c>
      <c r="N1170">
        <v>0</v>
      </c>
      <c r="O1170">
        <v>0</v>
      </c>
      <c r="P1170">
        <v>14</v>
      </c>
      <c r="R1170">
        <v>4322103</v>
      </c>
      <c r="S1170">
        <v>150</v>
      </c>
      <c r="T1170">
        <v>1848</v>
      </c>
      <c r="U1170">
        <v>6000</v>
      </c>
      <c r="V1170" t="s">
        <v>5940</v>
      </c>
      <c r="W1170" t="s">
        <v>5940</v>
      </c>
      <c r="X1170">
        <v>11</v>
      </c>
      <c r="Z1170">
        <v>2408409</v>
      </c>
      <c r="AB1170">
        <v>60</v>
      </c>
      <c r="AC1170">
        <v>2408409</v>
      </c>
      <c r="AD1170" t="s">
        <v>5066</v>
      </c>
      <c r="AE1170">
        <v>2</v>
      </c>
      <c r="AF1170">
        <v>2408409</v>
      </c>
      <c r="AG1170" t="s">
        <v>5066</v>
      </c>
      <c r="AH1170" t="s">
        <v>5940</v>
      </c>
      <c r="AI1170">
        <v>2408409</v>
      </c>
      <c r="AJ1170" t="s">
        <v>5066</v>
      </c>
      <c r="AK1170">
        <v>32</v>
      </c>
      <c r="AL1170">
        <v>2408409</v>
      </c>
      <c r="AM1170" t="s">
        <v>5066</v>
      </c>
      <c r="AN1170" t="s">
        <v>5940</v>
      </c>
      <c r="AO1170">
        <v>0</v>
      </c>
      <c r="AP1170">
        <v>2409407</v>
      </c>
      <c r="AQ1170" t="s">
        <v>5077</v>
      </c>
      <c r="AR1170">
        <v>275</v>
      </c>
    </row>
    <row r="1171" spans="1:44" x14ac:dyDescent="0.25">
      <c r="A1171">
        <v>4322152</v>
      </c>
      <c r="B1171">
        <v>1</v>
      </c>
      <c r="C1171" t="s">
        <v>894</v>
      </c>
      <c r="D1171" t="s">
        <v>2760</v>
      </c>
      <c r="E1171">
        <v>100</v>
      </c>
      <c r="F1171">
        <v>1218</v>
      </c>
      <c r="G1171">
        <v>1080</v>
      </c>
      <c r="H1171" t="s">
        <v>5940</v>
      </c>
      <c r="I1171" t="s">
        <v>5940</v>
      </c>
      <c r="J1171">
        <v>176</v>
      </c>
      <c r="K1171">
        <v>396</v>
      </c>
      <c r="L1171">
        <v>7350</v>
      </c>
      <c r="M1171">
        <v>5803</v>
      </c>
      <c r="N1171">
        <v>0</v>
      </c>
      <c r="O1171">
        <v>0</v>
      </c>
      <c r="P1171">
        <v>168</v>
      </c>
      <c r="R1171">
        <v>4322152</v>
      </c>
      <c r="S1171">
        <v>100</v>
      </c>
      <c r="T1171">
        <v>1218</v>
      </c>
      <c r="U1171">
        <v>1080</v>
      </c>
      <c r="V1171" t="s">
        <v>5940</v>
      </c>
      <c r="W1171" t="s">
        <v>5940</v>
      </c>
      <c r="X1171">
        <v>176</v>
      </c>
      <c r="Z1171">
        <v>2408508</v>
      </c>
      <c r="AB1171" t="s">
        <v>5940</v>
      </c>
      <c r="AC1171">
        <v>2408508</v>
      </c>
      <c r="AD1171" t="s">
        <v>5067</v>
      </c>
      <c r="AE1171" t="s">
        <v>5940</v>
      </c>
      <c r="AF1171">
        <v>2408508</v>
      </c>
      <c r="AG1171" t="s">
        <v>5067</v>
      </c>
      <c r="AH1171" t="s">
        <v>5940</v>
      </c>
      <c r="AI1171">
        <v>2408508</v>
      </c>
      <c r="AJ1171" t="s">
        <v>5067</v>
      </c>
      <c r="AK1171">
        <v>29</v>
      </c>
      <c r="AL1171">
        <v>2408508</v>
      </c>
      <c r="AM1171" t="s">
        <v>5067</v>
      </c>
      <c r="AN1171" t="s">
        <v>5940</v>
      </c>
      <c r="AO1171">
        <v>0</v>
      </c>
      <c r="AP1171">
        <v>2409506</v>
      </c>
      <c r="AQ1171" t="s">
        <v>5078</v>
      </c>
      <c r="AR1171">
        <v>18</v>
      </c>
    </row>
    <row r="1172" spans="1:44" x14ac:dyDescent="0.25">
      <c r="A1172">
        <v>4322186</v>
      </c>
      <c r="B1172">
        <v>1</v>
      </c>
      <c r="C1172" t="s">
        <v>894</v>
      </c>
      <c r="D1172" t="s">
        <v>2761</v>
      </c>
      <c r="E1172">
        <v>30</v>
      </c>
      <c r="F1172">
        <v>4442</v>
      </c>
      <c r="G1172">
        <v>1944</v>
      </c>
      <c r="H1172" t="s">
        <v>5940</v>
      </c>
      <c r="I1172" t="s">
        <v>5940</v>
      </c>
      <c r="J1172">
        <v>81</v>
      </c>
      <c r="K1172">
        <v>80</v>
      </c>
      <c r="L1172">
        <v>7200</v>
      </c>
      <c r="M1172">
        <v>9082</v>
      </c>
      <c r="N1172">
        <v>0</v>
      </c>
      <c r="O1172">
        <v>0</v>
      </c>
      <c r="P1172">
        <v>300</v>
      </c>
      <c r="R1172">
        <v>4322186</v>
      </c>
      <c r="S1172">
        <v>30</v>
      </c>
      <c r="T1172">
        <v>4442</v>
      </c>
      <c r="U1172">
        <v>1944</v>
      </c>
      <c r="V1172" t="s">
        <v>5940</v>
      </c>
      <c r="W1172" t="s">
        <v>5940</v>
      </c>
      <c r="X1172">
        <v>81</v>
      </c>
      <c r="Z1172">
        <v>2408607</v>
      </c>
      <c r="AB1172">
        <v>3</v>
      </c>
      <c r="AC1172">
        <v>2408607</v>
      </c>
      <c r="AD1172" t="s">
        <v>5068</v>
      </c>
      <c r="AE1172">
        <v>4</v>
      </c>
      <c r="AF1172">
        <v>2408607</v>
      </c>
      <c r="AG1172" t="s">
        <v>5068</v>
      </c>
      <c r="AH1172">
        <v>270</v>
      </c>
      <c r="AI1172">
        <v>2408607</v>
      </c>
      <c r="AJ1172" t="s">
        <v>5068</v>
      </c>
      <c r="AK1172">
        <v>86</v>
      </c>
      <c r="AL1172">
        <v>2408607</v>
      </c>
      <c r="AM1172" t="s">
        <v>5068</v>
      </c>
      <c r="AN1172" t="s">
        <v>5940</v>
      </c>
      <c r="AO1172">
        <v>0</v>
      </c>
      <c r="AP1172">
        <v>2409605</v>
      </c>
      <c r="AQ1172" t="s">
        <v>5079</v>
      </c>
      <c r="AR1172">
        <v>4</v>
      </c>
    </row>
    <row r="1173" spans="1:44" x14ac:dyDescent="0.25">
      <c r="A1173">
        <v>4322202</v>
      </c>
      <c r="B1173">
        <v>1</v>
      </c>
      <c r="C1173" t="s">
        <v>894</v>
      </c>
      <c r="D1173" t="s">
        <v>2762</v>
      </c>
      <c r="E1173">
        <v>150</v>
      </c>
      <c r="F1173">
        <v>94896</v>
      </c>
      <c r="G1173">
        <v>5831</v>
      </c>
      <c r="H1173" t="s">
        <v>5940</v>
      </c>
      <c r="I1173">
        <v>20</v>
      </c>
      <c r="J1173">
        <v>26</v>
      </c>
      <c r="K1173">
        <v>250</v>
      </c>
      <c r="L1173">
        <v>326400</v>
      </c>
      <c r="M1173">
        <v>17500</v>
      </c>
      <c r="N1173">
        <v>0</v>
      </c>
      <c r="O1173">
        <v>85</v>
      </c>
      <c r="P1173">
        <v>45</v>
      </c>
      <c r="R1173">
        <v>4322202</v>
      </c>
      <c r="S1173">
        <v>150</v>
      </c>
      <c r="T1173">
        <v>94896</v>
      </c>
      <c r="U1173">
        <v>5831</v>
      </c>
      <c r="V1173" t="s">
        <v>5940</v>
      </c>
      <c r="W1173">
        <v>20</v>
      </c>
      <c r="X1173">
        <v>26</v>
      </c>
      <c r="Z1173">
        <v>2408706</v>
      </c>
      <c r="AB1173">
        <v>21</v>
      </c>
      <c r="AC1173">
        <v>2408706</v>
      </c>
      <c r="AD1173" t="s">
        <v>5069</v>
      </c>
      <c r="AE1173" t="s">
        <v>5940</v>
      </c>
      <c r="AF1173">
        <v>2408706</v>
      </c>
      <c r="AG1173" t="s">
        <v>5069</v>
      </c>
      <c r="AH1173" t="s">
        <v>5940</v>
      </c>
      <c r="AI1173">
        <v>2408706</v>
      </c>
      <c r="AJ1173" t="s">
        <v>5069</v>
      </c>
      <c r="AK1173">
        <v>52</v>
      </c>
      <c r="AL1173">
        <v>2408706</v>
      </c>
      <c r="AM1173" t="s">
        <v>5069</v>
      </c>
      <c r="AN1173" t="s">
        <v>5940</v>
      </c>
      <c r="AO1173">
        <v>0</v>
      </c>
      <c r="AP1173">
        <v>2409704</v>
      </c>
      <c r="AQ1173" t="s">
        <v>5080</v>
      </c>
      <c r="AR1173">
        <v>10</v>
      </c>
    </row>
    <row r="1174" spans="1:44" x14ac:dyDescent="0.25">
      <c r="A1174">
        <v>4322251</v>
      </c>
      <c r="B1174">
        <v>1</v>
      </c>
      <c r="C1174" t="s">
        <v>894</v>
      </c>
      <c r="D1174" t="s">
        <v>2763</v>
      </c>
      <c r="E1174">
        <v>1200</v>
      </c>
      <c r="F1174">
        <v>1</v>
      </c>
      <c r="G1174">
        <v>165</v>
      </c>
      <c r="H1174" t="s">
        <v>5940</v>
      </c>
      <c r="I1174">
        <v>8</v>
      </c>
      <c r="J1174">
        <v>33</v>
      </c>
      <c r="K1174">
        <v>1200</v>
      </c>
      <c r="L1174">
        <v>3</v>
      </c>
      <c r="M1174">
        <v>750</v>
      </c>
      <c r="N1174">
        <v>0</v>
      </c>
      <c r="O1174">
        <v>16</v>
      </c>
      <c r="P1174">
        <v>66</v>
      </c>
      <c r="R1174">
        <v>4322251</v>
      </c>
      <c r="S1174">
        <v>1200</v>
      </c>
      <c r="T1174">
        <v>1</v>
      </c>
      <c r="U1174">
        <v>165</v>
      </c>
      <c r="V1174" t="s">
        <v>5940</v>
      </c>
      <c r="W1174">
        <v>8</v>
      </c>
      <c r="X1174">
        <v>33</v>
      </c>
      <c r="Z1174">
        <v>2408805</v>
      </c>
      <c r="AB1174">
        <v>135</v>
      </c>
      <c r="AC1174">
        <v>2408805</v>
      </c>
      <c r="AD1174" t="s">
        <v>5070</v>
      </c>
      <c r="AE1174" t="s">
        <v>5940</v>
      </c>
      <c r="AF1174">
        <v>2408805</v>
      </c>
      <c r="AG1174" t="s">
        <v>5070</v>
      </c>
      <c r="AH1174" t="s">
        <v>5940</v>
      </c>
      <c r="AI1174">
        <v>2408805</v>
      </c>
      <c r="AJ1174" t="s">
        <v>5070</v>
      </c>
      <c r="AK1174">
        <v>62</v>
      </c>
      <c r="AL1174">
        <v>2408805</v>
      </c>
      <c r="AM1174" t="s">
        <v>5070</v>
      </c>
      <c r="AN1174" t="s">
        <v>5940</v>
      </c>
      <c r="AO1174">
        <v>0</v>
      </c>
      <c r="AP1174">
        <v>2409803</v>
      </c>
      <c r="AQ1174" t="s">
        <v>5081</v>
      </c>
      <c r="AR1174">
        <v>45</v>
      </c>
    </row>
    <row r="1175" spans="1:44" x14ac:dyDescent="0.25">
      <c r="A1175">
        <v>4322301</v>
      </c>
      <c r="B1175">
        <v>1</v>
      </c>
      <c r="C1175" t="s">
        <v>894</v>
      </c>
      <c r="D1175" t="s">
        <v>2764</v>
      </c>
      <c r="E1175">
        <v>400</v>
      </c>
      <c r="F1175">
        <v>1530</v>
      </c>
      <c r="G1175">
        <v>7350</v>
      </c>
      <c r="H1175" t="s">
        <v>5940</v>
      </c>
      <c r="I1175">
        <v>3</v>
      </c>
      <c r="J1175">
        <v>15</v>
      </c>
      <c r="K1175">
        <v>4200</v>
      </c>
      <c r="L1175">
        <v>13500</v>
      </c>
      <c r="M1175">
        <v>17640</v>
      </c>
      <c r="N1175">
        <v>0</v>
      </c>
      <c r="O1175">
        <v>12</v>
      </c>
      <c r="P1175">
        <v>39</v>
      </c>
      <c r="R1175">
        <v>4322301</v>
      </c>
      <c r="S1175">
        <v>400</v>
      </c>
      <c r="T1175">
        <v>1530</v>
      </c>
      <c r="U1175">
        <v>7350</v>
      </c>
      <c r="V1175" t="s">
        <v>5940</v>
      </c>
      <c r="W1175">
        <v>3</v>
      </c>
      <c r="X1175">
        <v>15</v>
      </c>
      <c r="Z1175">
        <v>2408904</v>
      </c>
      <c r="AB1175" t="s">
        <v>5940</v>
      </c>
      <c r="AC1175">
        <v>2408904</v>
      </c>
      <c r="AD1175" t="s">
        <v>5071</v>
      </c>
      <c r="AE1175" t="s">
        <v>5940</v>
      </c>
      <c r="AF1175">
        <v>2408904</v>
      </c>
      <c r="AG1175" t="s">
        <v>5071</v>
      </c>
      <c r="AH1175" t="s">
        <v>5940</v>
      </c>
      <c r="AI1175">
        <v>2408904</v>
      </c>
      <c r="AJ1175" t="s">
        <v>5071</v>
      </c>
      <c r="AK1175">
        <v>23</v>
      </c>
      <c r="AL1175">
        <v>2408904</v>
      </c>
      <c r="AM1175" t="s">
        <v>5071</v>
      </c>
      <c r="AN1175" t="s">
        <v>5940</v>
      </c>
      <c r="AO1175">
        <v>0</v>
      </c>
      <c r="AP1175">
        <v>2409902</v>
      </c>
      <c r="AQ1175" t="s">
        <v>5082</v>
      </c>
      <c r="AR1175">
        <v>42</v>
      </c>
    </row>
    <row r="1176" spans="1:44" x14ac:dyDescent="0.25">
      <c r="A1176">
        <v>4322327</v>
      </c>
      <c r="B1176">
        <v>1</v>
      </c>
      <c r="C1176" t="s">
        <v>894</v>
      </c>
      <c r="D1176" t="s">
        <v>2765</v>
      </c>
      <c r="E1176" t="s">
        <v>5940</v>
      </c>
      <c r="F1176">
        <v>2363</v>
      </c>
      <c r="G1176">
        <v>882</v>
      </c>
      <c r="H1176" t="s">
        <v>5940</v>
      </c>
      <c r="I1176">
        <v>7625</v>
      </c>
      <c r="J1176">
        <v>34</v>
      </c>
      <c r="K1176">
        <v>0</v>
      </c>
      <c r="L1176">
        <v>3330</v>
      </c>
      <c r="M1176">
        <v>2295</v>
      </c>
      <c r="N1176">
        <v>0</v>
      </c>
      <c r="O1176">
        <v>13177</v>
      </c>
      <c r="P1176">
        <v>33</v>
      </c>
      <c r="R1176">
        <v>4322327</v>
      </c>
      <c r="S1176" t="s">
        <v>5940</v>
      </c>
      <c r="T1176">
        <v>2363</v>
      </c>
      <c r="U1176">
        <v>882</v>
      </c>
      <c r="V1176" t="s">
        <v>5940</v>
      </c>
      <c r="W1176">
        <v>7625</v>
      </c>
      <c r="X1176">
        <v>34</v>
      </c>
      <c r="Z1176">
        <v>2408953</v>
      </c>
      <c r="AB1176" t="s">
        <v>5940</v>
      </c>
      <c r="AC1176">
        <v>2408953</v>
      </c>
      <c r="AD1176" t="s">
        <v>5072</v>
      </c>
      <c r="AE1176" t="s">
        <v>5940</v>
      </c>
      <c r="AF1176">
        <v>2408953</v>
      </c>
      <c r="AG1176" t="s">
        <v>5072</v>
      </c>
      <c r="AH1176" t="s">
        <v>5940</v>
      </c>
      <c r="AI1176">
        <v>2408953</v>
      </c>
      <c r="AJ1176" t="s">
        <v>5072</v>
      </c>
      <c r="AK1176">
        <v>28</v>
      </c>
      <c r="AL1176">
        <v>2408953</v>
      </c>
      <c r="AM1176" t="s">
        <v>5072</v>
      </c>
      <c r="AN1176" t="s">
        <v>5940</v>
      </c>
      <c r="AO1176">
        <v>0</v>
      </c>
      <c r="AP1176">
        <v>2410009</v>
      </c>
      <c r="AQ1176" t="s">
        <v>5083</v>
      </c>
      <c r="AR1176">
        <v>174</v>
      </c>
    </row>
    <row r="1177" spans="1:44" x14ac:dyDescent="0.25">
      <c r="A1177">
        <v>4322343</v>
      </c>
      <c r="B1177">
        <v>1</v>
      </c>
      <c r="C1177" t="s">
        <v>894</v>
      </c>
      <c r="D1177" t="s">
        <v>2766</v>
      </c>
      <c r="E1177">
        <v>1800</v>
      </c>
      <c r="F1177">
        <v>630</v>
      </c>
      <c r="G1177">
        <v>2592</v>
      </c>
      <c r="H1177" t="s">
        <v>5940</v>
      </c>
      <c r="I1177">
        <v>2</v>
      </c>
      <c r="J1177">
        <v>12</v>
      </c>
      <c r="K1177">
        <v>4800</v>
      </c>
      <c r="L1177">
        <v>3625</v>
      </c>
      <c r="M1177">
        <v>2482</v>
      </c>
      <c r="N1177">
        <v>0</v>
      </c>
      <c r="O1177">
        <v>8</v>
      </c>
      <c r="P1177">
        <v>16</v>
      </c>
      <c r="R1177">
        <v>4322343</v>
      </c>
      <c r="S1177">
        <v>1800</v>
      </c>
      <c r="T1177">
        <v>630</v>
      </c>
      <c r="U1177">
        <v>2592</v>
      </c>
      <c r="V1177" t="s">
        <v>5940</v>
      </c>
      <c r="W1177">
        <v>2</v>
      </c>
      <c r="X1177">
        <v>12</v>
      </c>
      <c r="Z1177">
        <v>2409100</v>
      </c>
      <c r="AB1177">
        <v>16</v>
      </c>
      <c r="AC1177">
        <v>2409100</v>
      </c>
      <c r="AD1177" t="s">
        <v>5073</v>
      </c>
      <c r="AE1177" t="s">
        <v>5940</v>
      </c>
      <c r="AF1177">
        <v>2409100</v>
      </c>
      <c r="AG1177" t="s">
        <v>5073</v>
      </c>
      <c r="AH1177" t="s">
        <v>5940</v>
      </c>
      <c r="AI1177">
        <v>2409100</v>
      </c>
      <c r="AJ1177" t="s">
        <v>5073</v>
      </c>
      <c r="AK1177">
        <v>650</v>
      </c>
      <c r="AL1177">
        <v>2409100</v>
      </c>
      <c r="AM1177" t="s">
        <v>5073</v>
      </c>
      <c r="AN1177" t="s">
        <v>5940</v>
      </c>
      <c r="AO1177">
        <v>0</v>
      </c>
      <c r="AP1177">
        <v>2410108</v>
      </c>
      <c r="AQ1177" t="s">
        <v>5084</v>
      </c>
      <c r="AR1177">
        <v>76</v>
      </c>
    </row>
    <row r="1178" spans="1:44" x14ac:dyDescent="0.25">
      <c r="A1178">
        <v>4322350</v>
      </c>
      <c r="B1178">
        <v>1</v>
      </c>
      <c r="C1178" t="s">
        <v>894</v>
      </c>
      <c r="D1178" t="s">
        <v>2767</v>
      </c>
      <c r="E1178">
        <v>390</v>
      </c>
      <c r="F1178">
        <v>90</v>
      </c>
      <c r="G1178">
        <v>3260</v>
      </c>
      <c r="H1178" t="s">
        <v>5940</v>
      </c>
      <c r="I1178" t="s">
        <v>5940</v>
      </c>
      <c r="J1178">
        <v>60</v>
      </c>
      <c r="K1178">
        <v>1125</v>
      </c>
      <c r="L1178">
        <v>262</v>
      </c>
      <c r="M1178">
        <v>21500</v>
      </c>
      <c r="N1178">
        <v>0</v>
      </c>
      <c r="O1178">
        <v>3</v>
      </c>
      <c r="P1178">
        <v>44</v>
      </c>
      <c r="R1178">
        <v>4322350</v>
      </c>
      <c r="S1178">
        <v>390</v>
      </c>
      <c r="T1178">
        <v>90</v>
      </c>
      <c r="U1178">
        <v>3260</v>
      </c>
      <c r="V1178" t="s">
        <v>5940</v>
      </c>
      <c r="W1178" t="s">
        <v>5940</v>
      </c>
      <c r="X1178">
        <v>60</v>
      </c>
      <c r="Z1178">
        <v>2409209</v>
      </c>
      <c r="AB1178" t="s">
        <v>5940</v>
      </c>
      <c r="AC1178">
        <v>2409209</v>
      </c>
      <c r="AD1178" t="s">
        <v>5074</v>
      </c>
      <c r="AE1178" t="s">
        <v>5940</v>
      </c>
      <c r="AF1178">
        <v>2409209</v>
      </c>
      <c r="AG1178" t="s">
        <v>5074</v>
      </c>
      <c r="AH1178" t="s">
        <v>5940</v>
      </c>
      <c r="AI1178">
        <v>2409209</v>
      </c>
      <c r="AJ1178" t="s">
        <v>5074</v>
      </c>
      <c r="AK1178">
        <v>40</v>
      </c>
      <c r="AL1178">
        <v>2409209</v>
      </c>
      <c r="AM1178" t="s">
        <v>5074</v>
      </c>
      <c r="AN1178" t="s">
        <v>5940</v>
      </c>
      <c r="AO1178">
        <v>0</v>
      </c>
      <c r="AP1178">
        <v>2410207</v>
      </c>
      <c r="AQ1178" t="s">
        <v>5085</v>
      </c>
      <c r="AR1178">
        <v>132</v>
      </c>
    </row>
    <row r="1179" spans="1:44" x14ac:dyDescent="0.25">
      <c r="A1179">
        <v>4322376</v>
      </c>
      <c r="B1179">
        <v>1</v>
      </c>
      <c r="C1179" t="s">
        <v>894</v>
      </c>
      <c r="D1179" t="s">
        <v>2768</v>
      </c>
      <c r="E1179">
        <v>1870</v>
      </c>
      <c r="F1179">
        <v>4200</v>
      </c>
      <c r="G1179">
        <v>936</v>
      </c>
      <c r="H1179" t="s">
        <v>5940</v>
      </c>
      <c r="I1179" t="s">
        <v>5940</v>
      </c>
      <c r="J1179">
        <v>105</v>
      </c>
      <c r="K1179">
        <v>2500</v>
      </c>
      <c r="L1179">
        <v>6930</v>
      </c>
      <c r="M1179">
        <v>543</v>
      </c>
      <c r="N1179">
        <v>0</v>
      </c>
      <c r="O1179">
        <v>810</v>
      </c>
      <c r="P1179">
        <v>9</v>
      </c>
      <c r="R1179">
        <v>4322376</v>
      </c>
      <c r="S1179">
        <v>1870</v>
      </c>
      <c r="T1179">
        <v>4200</v>
      </c>
      <c r="U1179">
        <v>936</v>
      </c>
      <c r="V1179" t="s">
        <v>5940</v>
      </c>
      <c r="W1179" t="s">
        <v>5940</v>
      </c>
      <c r="X1179">
        <v>105</v>
      </c>
      <c r="Z1179">
        <v>2409308</v>
      </c>
      <c r="AB1179">
        <v>53</v>
      </c>
      <c r="AC1179">
        <v>2409308</v>
      </c>
      <c r="AD1179" t="s">
        <v>5075</v>
      </c>
      <c r="AE1179" t="s">
        <v>5940</v>
      </c>
      <c r="AF1179">
        <v>2409308</v>
      </c>
      <c r="AG1179" t="s">
        <v>5075</v>
      </c>
      <c r="AH1179">
        <v>120</v>
      </c>
      <c r="AI1179">
        <v>2409308</v>
      </c>
      <c r="AJ1179" t="s">
        <v>5075</v>
      </c>
      <c r="AK1179">
        <v>75</v>
      </c>
      <c r="AL1179">
        <v>2409308</v>
      </c>
      <c r="AM1179" t="s">
        <v>5075</v>
      </c>
      <c r="AN1179" t="s">
        <v>5940</v>
      </c>
      <c r="AO1179">
        <v>0</v>
      </c>
      <c r="AP1179">
        <v>2410256</v>
      </c>
      <c r="AQ1179" t="s">
        <v>5086</v>
      </c>
      <c r="AR1179">
        <v>18</v>
      </c>
    </row>
    <row r="1180" spans="1:44" x14ac:dyDescent="0.25">
      <c r="A1180">
        <v>4322400</v>
      </c>
      <c r="B1180">
        <v>1</v>
      </c>
      <c r="C1180" t="s">
        <v>894</v>
      </c>
      <c r="D1180" t="s">
        <v>2769</v>
      </c>
      <c r="E1180" t="s">
        <v>5940</v>
      </c>
      <c r="F1180">
        <v>640</v>
      </c>
      <c r="G1180">
        <v>14</v>
      </c>
      <c r="H1180" t="s">
        <v>5940</v>
      </c>
      <c r="I1180">
        <v>403000</v>
      </c>
      <c r="J1180" t="s">
        <v>5940</v>
      </c>
      <c r="K1180">
        <v>0</v>
      </c>
      <c r="L1180">
        <v>555</v>
      </c>
      <c r="M1180">
        <v>0</v>
      </c>
      <c r="N1180">
        <v>0</v>
      </c>
      <c r="O1180">
        <v>650642</v>
      </c>
      <c r="P1180">
        <v>0</v>
      </c>
      <c r="R1180">
        <v>4322400</v>
      </c>
      <c r="S1180" t="s">
        <v>5940</v>
      </c>
      <c r="T1180">
        <v>640</v>
      </c>
      <c r="U1180">
        <v>14</v>
      </c>
      <c r="V1180" t="s">
        <v>5940</v>
      </c>
      <c r="W1180">
        <v>403000</v>
      </c>
      <c r="X1180" t="s">
        <v>5940</v>
      </c>
      <c r="Z1180">
        <v>2409332</v>
      </c>
      <c r="AB1180">
        <v>20</v>
      </c>
      <c r="AC1180">
        <v>2409332</v>
      </c>
      <c r="AD1180" t="s">
        <v>5076</v>
      </c>
      <c r="AE1180" t="s">
        <v>5940</v>
      </c>
      <c r="AF1180">
        <v>2409332</v>
      </c>
      <c r="AG1180" t="s">
        <v>5076</v>
      </c>
      <c r="AH1180" t="s">
        <v>5940</v>
      </c>
      <c r="AI1180">
        <v>2409332</v>
      </c>
      <c r="AJ1180" t="s">
        <v>5076</v>
      </c>
      <c r="AK1180">
        <v>115</v>
      </c>
      <c r="AL1180">
        <v>2409332</v>
      </c>
      <c r="AM1180" t="s">
        <v>5076</v>
      </c>
      <c r="AN1180" t="s">
        <v>5940</v>
      </c>
      <c r="AO1180">
        <v>0</v>
      </c>
      <c r="AP1180">
        <v>2410306</v>
      </c>
      <c r="AQ1180" t="s">
        <v>5087</v>
      </c>
      <c r="AR1180">
        <v>407</v>
      </c>
    </row>
    <row r="1181" spans="1:44" x14ac:dyDescent="0.25">
      <c r="A1181">
        <v>4322509</v>
      </c>
      <c r="B1181">
        <v>1</v>
      </c>
      <c r="C1181" t="s">
        <v>894</v>
      </c>
      <c r="D1181" t="s">
        <v>2770</v>
      </c>
      <c r="E1181">
        <v>100</v>
      </c>
      <c r="F1181">
        <v>39600</v>
      </c>
      <c r="G1181">
        <v>28350</v>
      </c>
      <c r="H1181" t="s">
        <v>5940</v>
      </c>
      <c r="I1181" t="s">
        <v>5940</v>
      </c>
      <c r="J1181">
        <v>648</v>
      </c>
      <c r="K1181">
        <v>100</v>
      </c>
      <c r="L1181">
        <v>79000</v>
      </c>
      <c r="M1181">
        <v>90000</v>
      </c>
      <c r="N1181">
        <v>0</v>
      </c>
      <c r="O1181">
        <v>0</v>
      </c>
      <c r="P1181">
        <v>1944</v>
      </c>
      <c r="R1181">
        <v>4322509</v>
      </c>
      <c r="S1181">
        <v>100</v>
      </c>
      <c r="T1181">
        <v>39600</v>
      </c>
      <c r="U1181">
        <v>28350</v>
      </c>
      <c r="V1181" t="s">
        <v>5940</v>
      </c>
      <c r="W1181" t="s">
        <v>5940</v>
      </c>
      <c r="X1181">
        <v>648</v>
      </c>
      <c r="Z1181">
        <v>2409407</v>
      </c>
      <c r="AB1181">
        <v>12</v>
      </c>
      <c r="AC1181">
        <v>2409407</v>
      </c>
      <c r="AD1181" t="s">
        <v>5077</v>
      </c>
      <c r="AE1181">
        <v>24</v>
      </c>
      <c r="AF1181">
        <v>2409407</v>
      </c>
      <c r="AG1181" t="s">
        <v>5077</v>
      </c>
      <c r="AH1181">
        <v>300</v>
      </c>
      <c r="AI1181">
        <v>2409407</v>
      </c>
      <c r="AJ1181" t="s">
        <v>5077</v>
      </c>
      <c r="AK1181">
        <v>220</v>
      </c>
      <c r="AL1181">
        <v>2409407</v>
      </c>
      <c r="AM1181" t="s">
        <v>5077</v>
      </c>
      <c r="AN1181" t="s">
        <v>5940</v>
      </c>
      <c r="AO1181">
        <v>0</v>
      </c>
      <c r="AP1181">
        <v>2410405</v>
      </c>
      <c r="AQ1181" t="s">
        <v>5088</v>
      </c>
      <c r="AR1181">
        <v>54</v>
      </c>
    </row>
    <row r="1182" spans="1:44" x14ac:dyDescent="0.25">
      <c r="A1182">
        <v>4322533</v>
      </c>
      <c r="B1182">
        <v>1</v>
      </c>
      <c r="C1182" t="s">
        <v>894</v>
      </c>
      <c r="D1182" t="s">
        <v>2772</v>
      </c>
      <c r="E1182">
        <v>360</v>
      </c>
      <c r="F1182">
        <v>225</v>
      </c>
      <c r="G1182">
        <v>7600</v>
      </c>
      <c r="H1182" t="s">
        <v>5940</v>
      </c>
      <c r="I1182">
        <v>3442</v>
      </c>
      <c r="J1182">
        <v>89</v>
      </c>
      <c r="K1182">
        <v>600</v>
      </c>
      <c r="L1182">
        <v>357</v>
      </c>
      <c r="M1182">
        <v>15360</v>
      </c>
      <c r="N1182">
        <v>0</v>
      </c>
      <c r="O1182">
        <v>5790</v>
      </c>
      <c r="P1182">
        <v>91</v>
      </c>
      <c r="R1182">
        <v>4322533</v>
      </c>
      <c r="S1182">
        <v>360</v>
      </c>
      <c r="T1182">
        <v>225</v>
      </c>
      <c r="U1182">
        <v>7600</v>
      </c>
      <c r="V1182" t="s">
        <v>5940</v>
      </c>
      <c r="W1182">
        <v>3442</v>
      </c>
      <c r="X1182">
        <v>89</v>
      </c>
      <c r="Z1182">
        <v>2409506</v>
      </c>
      <c r="AB1182">
        <v>240</v>
      </c>
      <c r="AC1182">
        <v>2409506</v>
      </c>
      <c r="AD1182" t="s">
        <v>5078</v>
      </c>
      <c r="AE1182" t="s">
        <v>5940</v>
      </c>
      <c r="AF1182">
        <v>2409506</v>
      </c>
      <c r="AG1182" t="s">
        <v>5078</v>
      </c>
      <c r="AH1182" t="s">
        <v>5940</v>
      </c>
      <c r="AI1182">
        <v>2409506</v>
      </c>
      <c r="AJ1182" t="s">
        <v>5078</v>
      </c>
      <c r="AK1182">
        <v>20</v>
      </c>
      <c r="AL1182">
        <v>2409506</v>
      </c>
      <c r="AM1182" t="s">
        <v>5078</v>
      </c>
      <c r="AN1182" t="s">
        <v>5940</v>
      </c>
      <c r="AO1182">
        <v>0</v>
      </c>
      <c r="AP1182">
        <v>2410504</v>
      </c>
      <c r="AQ1182" t="s">
        <v>5089</v>
      </c>
      <c r="AR1182">
        <v>94</v>
      </c>
    </row>
    <row r="1183" spans="1:44" x14ac:dyDescent="0.25">
      <c r="A1183">
        <v>4322541</v>
      </c>
      <c r="B1183">
        <v>1</v>
      </c>
      <c r="C1183" t="s">
        <v>894</v>
      </c>
      <c r="D1183" t="s">
        <v>2773</v>
      </c>
      <c r="E1183">
        <v>189</v>
      </c>
      <c r="F1183" t="s">
        <v>5940</v>
      </c>
      <c r="G1183">
        <v>306</v>
      </c>
      <c r="H1183" t="s">
        <v>5940</v>
      </c>
      <c r="I1183">
        <v>3</v>
      </c>
      <c r="J1183">
        <v>23</v>
      </c>
      <c r="K1183">
        <v>1350</v>
      </c>
      <c r="L1183">
        <v>0</v>
      </c>
      <c r="M1183">
        <v>975</v>
      </c>
      <c r="N1183">
        <v>0</v>
      </c>
      <c r="O1183">
        <v>3</v>
      </c>
      <c r="P1183">
        <v>27</v>
      </c>
      <c r="R1183">
        <v>4322541</v>
      </c>
      <c r="S1183">
        <v>189</v>
      </c>
      <c r="T1183" t="s">
        <v>5940</v>
      </c>
      <c r="U1183">
        <v>306</v>
      </c>
      <c r="V1183" t="s">
        <v>5940</v>
      </c>
      <c r="W1183">
        <v>3</v>
      </c>
      <c r="X1183">
        <v>23</v>
      </c>
      <c r="Z1183">
        <v>2409605</v>
      </c>
      <c r="AB1183">
        <v>14</v>
      </c>
      <c r="AC1183">
        <v>2409605</v>
      </c>
      <c r="AD1183" t="s">
        <v>5079</v>
      </c>
      <c r="AE1183" t="s">
        <v>5940</v>
      </c>
      <c r="AF1183">
        <v>2409605</v>
      </c>
      <c r="AG1183" t="s">
        <v>5079</v>
      </c>
      <c r="AH1183" t="s">
        <v>5940</v>
      </c>
      <c r="AI1183">
        <v>2409605</v>
      </c>
      <c r="AJ1183" t="s">
        <v>5079</v>
      </c>
      <c r="AK1183">
        <v>20</v>
      </c>
      <c r="AL1183">
        <v>2409605</v>
      </c>
      <c r="AM1183" t="s">
        <v>5079</v>
      </c>
      <c r="AN1183" t="s">
        <v>5940</v>
      </c>
      <c r="AO1183">
        <v>0</v>
      </c>
      <c r="AP1183">
        <v>2410603</v>
      </c>
      <c r="AQ1183" t="s">
        <v>5090</v>
      </c>
      <c r="AR1183">
        <v>88</v>
      </c>
    </row>
    <row r="1184" spans="1:44" x14ac:dyDescent="0.25">
      <c r="A1184">
        <v>4322525</v>
      </c>
      <c r="B1184">
        <v>1</v>
      </c>
      <c r="C1184" t="s">
        <v>894</v>
      </c>
      <c r="D1184" t="s">
        <v>2771</v>
      </c>
      <c r="E1184">
        <v>900</v>
      </c>
      <c r="F1184">
        <v>480</v>
      </c>
      <c r="G1184">
        <v>416</v>
      </c>
      <c r="H1184" t="s">
        <v>5940</v>
      </c>
      <c r="I1184">
        <v>5338</v>
      </c>
      <c r="J1184">
        <v>72</v>
      </c>
      <c r="K1184">
        <v>1200</v>
      </c>
      <c r="L1184">
        <v>5358</v>
      </c>
      <c r="M1184">
        <v>2808</v>
      </c>
      <c r="N1184">
        <v>0</v>
      </c>
      <c r="O1184">
        <v>10300</v>
      </c>
      <c r="P1184">
        <v>38</v>
      </c>
      <c r="R1184">
        <v>4322525</v>
      </c>
      <c r="S1184">
        <v>900</v>
      </c>
      <c r="T1184">
        <v>480</v>
      </c>
      <c r="U1184">
        <v>416</v>
      </c>
      <c r="V1184" t="s">
        <v>5940</v>
      </c>
      <c r="W1184">
        <v>5338</v>
      </c>
      <c r="X1184">
        <v>72</v>
      </c>
      <c r="Z1184">
        <v>2409704</v>
      </c>
      <c r="AB1184">
        <v>8</v>
      </c>
      <c r="AC1184">
        <v>2409704</v>
      </c>
      <c r="AD1184" t="s">
        <v>5080</v>
      </c>
      <c r="AE1184" t="s">
        <v>5940</v>
      </c>
      <c r="AF1184">
        <v>2409704</v>
      </c>
      <c r="AG1184" t="s">
        <v>5080</v>
      </c>
      <c r="AH1184" t="s">
        <v>5940</v>
      </c>
      <c r="AI1184">
        <v>2409704</v>
      </c>
      <c r="AJ1184" t="s">
        <v>5080</v>
      </c>
      <c r="AK1184">
        <v>28</v>
      </c>
      <c r="AL1184">
        <v>2409704</v>
      </c>
      <c r="AM1184" t="s">
        <v>5080</v>
      </c>
      <c r="AN1184" t="s">
        <v>5940</v>
      </c>
      <c r="AO1184">
        <v>0</v>
      </c>
      <c r="AP1184">
        <v>2410702</v>
      </c>
      <c r="AQ1184" t="s">
        <v>5091</v>
      </c>
      <c r="AR1184">
        <v>90</v>
      </c>
    </row>
    <row r="1185" spans="1:44" x14ac:dyDescent="0.25">
      <c r="A1185">
        <v>4322558</v>
      </c>
      <c r="B1185">
        <v>1</v>
      </c>
      <c r="C1185" t="s">
        <v>894</v>
      </c>
      <c r="D1185" t="s">
        <v>2774</v>
      </c>
      <c r="E1185">
        <v>300</v>
      </c>
      <c r="F1185">
        <v>168</v>
      </c>
      <c r="G1185">
        <v>630</v>
      </c>
      <c r="H1185" t="s">
        <v>5940</v>
      </c>
      <c r="I1185">
        <v>2</v>
      </c>
      <c r="J1185">
        <v>30</v>
      </c>
      <c r="K1185">
        <v>300</v>
      </c>
      <c r="L1185">
        <v>2280</v>
      </c>
      <c r="M1185">
        <v>7500</v>
      </c>
      <c r="N1185">
        <v>0</v>
      </c>
      <c r="O1185">
        <v>8</v>
      </c>
      <c r="P1185">
        <v>70</v>
      </c>
      <c r="R1185">
        <v>4322558</v>
      </c>
      <c r="S1185">
        <v>300</v>
      </c>
      <c r="T1185">
        <v>168</v>
      </c>
      <c r="U1185">
        <v>630</v>
      </c>
      <c r="V1185" t="s">
        <v>5940</v>
      </c>
      <c r="W1185">
        <v>2</v>
      </c>
      <c r="X1185">
        <v>30</v>
      </c>
      <c r="Z1185">
        <v>2409803</v>
      </c>
      <c r="AB1185" t="s">
        <v>5940</v>
      </c>
      <c r="AC1185">
        <v>2409803</v>
      </c>
      <c r="AD1185" t="s">
        <v>5081</v>
      </c>
      <c r="AE1185" t="s">
        <v>5940</v>
      </c>
      <c r="AF1185">
        <v>2409803</v>
      </c>
      <c r="AG1185" t="s">
        <v>5081</v>
      </c>
      <c r="AH1185">
        <v>141600</v>
      </c>
      <c r="AI1185">
        <v>2409803</v>
      </c>
      <c r="AJ1185" t="s">
        <v>5081</v>
      </c>
      <c r="AK1185">
        <v>162</v>
      </c>
      <c r="AL1185">
        <v>2409803</v>
      </c>
      <c r="AM1185" t="s">
        <v>5081</v>
      </c>
      <c r="AN1185" t="s">
        <v>5940</v>
      </c>
      <c r="AO1185">
        <v>0</v>
      </c>
      <c r="AP1185">
        <v>2410801</v>
      </c>
      <c r="AQ1185" t="s">
        <v>5092</v>
      </c>
      <c r="AR1185">
        <v>136</v>
      </c>
    </row>
    <row r="1186" spans="1:44" x14ac:dyDescent="0.25">
      <c r="A1186">
        <v>4322608</v>
      </c>
      <c r="B1186">
        <v>1</v>
      </c>
      <c r="C1186" t="s">
        <v>894</v>
      </c>
      <c r="D1186" t="s">
        <v>2775</v>
      </c>
      <c r="E1186">
        <v>5840</v>
      </c>
      <c r="F1186">
        <v>599</v>
      </c>
      <c r="G1186">
        <v>12285</v>
      </c>
      <c r="H1186" t="s">
        <v>5940</v>
      </c>
      <c r="I1186">
        <v>6890</v>
      </c>
      <c r="J1186">
        <v>600</v>
      </c>
      <c r="K1186">
        <v>9125</v>
      </c>
      <c r="L1186">
        <v>1140</v>
      </c>
      <c r="M1186">
        <v>68975</v>
      </c>
      <c r="N1186">
        <v>0</v>
      </c>
      <c r="O1186">
        <v>11175</v>
      </c>
      <c r="P1186">
        <v>387</v>
      </c>
      <c r="R1186">
        <v>4322608</v>
      </c>
      <c r="S1186">
        <v>5840</v>
      </c>
      <c r="T1186">
        <v>599</v>
      </c>
      <c r="U1186">
        <v>12285</v>
      </c>
      <c r="V1186" t="s">
        <v>5940</v>
      </c>
      <c r="W1186">
        <v>6890</v>
      </c>
      <c r="X1186">
        <v>600</v>
      </c>
      <c r="Z1186">
        <v>2409902</v>
      </c>
      <c r="AB1186">
        <v>32</v>
      </c>
      <c r="AC1186">
        <v>2409902</v>
      </c>
      <c r="AD1186" t="s">
        <v>5082</v>
      </c>
      <c r="AE1186" t="s">
        <v>5940</v>
      </c>
      <c r="AF1186">
        <v>2409902</v>
      </c>
      <c r="AG1186" t="s">
        <v>5082</v>
      </c>
      <c r="AH1186" t="s">
        <v>5940</v>
      </c>
      <c r="AI1186">
        <v>2409902</v>
      </c>
      <c r="AJ1186" t="s">
        <v>5082</v>
      </c>
      <c r="AK1186">
        <v>48</v>
      </c>
      <c r="AL1186">
        <v>2409902</v>
      </c>
      <c r="AM1186" t="s">
        <v>5082</v>
      </c>
      <c r="AN1186" t="s">
        <v>5940</v>
      </c>
      <c r="AO1186">
        <v>0</v>
      </c>
      <c r="AP1186">
        <v>2410900</v>
      </c>
      <c r="AQ1186" t="s">
        <v>5093</v>
      </c>
      <c r="AR1186">
        <v>118</v>
      </c>
    </row>
    <row r="1187" spans="1:44" x14ac:dyDescent="0.25">
      <c r="A1187">
        <v>4322707</v>
      </c>
      <c r="B1187">
        <v>1</v>
      </c>
      <c r="C1187" t="s">
        <v>894</v>
      </c>
      <c r="D1187" t="s">
        <v>2776</v>
      </c>
      <c r="E1187">
        <v>1625</v>
      </c>
      <c r="F1187">
        <v>90</v>
      </c>
      <c r="G1187">
        <v>4560</v>
      </c>
      <c r="H1187" t="s">
        <v>5940</v>
      </c>
      <c r="I1187">
        <v>4560</v>
      </c>
      <c r="J1187">
        <v>135</v>
      </c>
      <c r="K1187">
        <v>2025</v>
      </c>
      <c r="L1187">
        <v>90</v>
      </c>
      <c r="M1187">
        <v>12960</v>
      </c>
      <c r="N1187">
        <v>0</v>
      </c>
      <c r="O1187">
        <v>6045</v>
      </c>
      <c r="P1187">
        <v>158</v>
      </c>
      <c r="R1187">
        <v>4322707</v>
      </c>
      <c r="S1187">
        <v>1625</v>
      </c>
      <c r="T1187">
        <v>90</v>
      </c>
      <c r="U1187">
        <v>4560</v>
      </c>
      <c r="V1187" t="s">
        <v>5940</v>
      </c>
      <c r="W1187">
        <v>4560</v>
      </c>
      <c r="X1187">
        <v>135</v>
      </c>
      <c r="Z1187">
        <v>2410009</v>
      </c>
      <c r="AB1187">
        <v>4</v>
      </c>
      <c r="AC1187">
        <v>2410009</v>
      </c>
      <c r="AD1187" t="s">
        <v>5083</v>
      </c>
      <c r="AE1187">
        <v>2</v>
      </c>
      <c r="AF1187">
        <v>2410009</v>
      </c>
      <c r="AG1187" t="s">
        <v>5083</v>
      </c>
      <c r="AH1187">
        <v>224</v>
      </c>
      <c r="AI1187">
        <v>2410009</v>
      </c>
      <c r="AJ1187" t="s">
        <v>5083</v>
      </c>
      <c r="AK1187">
        <v>78</v>
      </c>
      <c r="AL1187">
        <v>2410009</v>
      </c>
      <c r="AM1187" t="s">
        <v>5083</v>
      </c>
      <c r="AN1187" t="s">
        <v>5940</v>
      </c>
      <c r="AO1187">
        <v>0</v>
      </c>
      <c r="AP1187">
        <v>2411007</v>
      </c>
      <c r="AQ1187" t="s">
        <v>5094</v>
      </c>
      <c r="AR1187">
        <v>55</v>
      </c>
    </row>
    <row r="1188" spans="1:44" x14ac:dyDescent="0.25">
      <c r="A1188">
        <v>4322806</v>
      </c>
      <c r="B1188">
        <v>1</v>
      </c>
      <c r="C1188" t="s">
        <v>894</v>
      </c>
      <c r="D1188" t="s">
        <v>2777</v>
      </c>
      <c r="E1188">
        <v>630</v>
      </c>
      <c r="F1188">
        <v>127</v>
      </c>
      <c r="G1188">
        <v>1350</v>
      </c>
      <c r="H1188" t="s">
        <v>5940</v>
      </c>
      <c r="I1188">
        <v>3</v>
      </c>
      <c r="J1188">
        <v>59</v>
      </c>
      <c r="K1188">
        <v>630</v>
      </c>
      <c r="L1188">
        <v>520</v>
      </c>
      <c r="M1188">
        <v>7950</v>
      </c>
      <c r="N1188">
        <v>0</v>
      </c>
      <c r="O1188">
        <v>4</v>
      </c>
      <c r="P1188">
        <v>99</v>
      </c>
      <c r="R1188">
        <v>4322806</v>
      </c>
      <c r="S1188">
        <v>630</v>
      </c>
      <c r="T1188">
        <v>127</v>
      </c>
      <c r="U1188">
        <v>1350</v>
      </c>
      <c r="V1188" t="s">
        <v>5940</v>
      </c>
      <c r="W1188">
        <v>3</v>
      </c>
      <c r="X1188">
        <v>59</v>
      </c>
      <c r="Z1188">
        <v>2410108</v>
      </c>
      <c r="AB1188">
        <v>56</v>
      </c>
      <c r="AC1188">
        <v>2410108</v>
      </c>
      <c r="AD1188" t="s">
        <v>5084</v>
      </c>
      <c r="AE1188" t="s">
        <v>5940</v>
      </c>
      <c r="AF1188">
        <v>2410108</v>
      </c>
      <c r="AG1188" t="s">
        <v>5084</v>
      </c>
      <c r="AH1188">
        <v>10800</v>
      </c>
      <c r="AI1188">
        <v>2410108</v>
      </c>
      <c r="AJ1188" t="s">
        <v>5084</v>
      </c>
      <c r="AK1188">
        <v>34</v>
      </c>
      <c r="AL1188">
        <v>2410108</v>
      </c>
      <c r="AM1188" t="s">
        <v>5084</v>
      </c>
      <c r="AN1188" t="s">
        <v>5940</v>
      </c>
      <c r="AO1188">
        <v>0</v>
      </c>
      <c r="AP1188">
        <v>2411056</v>
      </c>
      <c r="AQ1188" t="s">
        <v>5095</v>
      </c>
      <c r="AR1188">
        <v>56</v>
      </c>
    </row>
    <row r="1189" spans="1:44" x14ac:dyDescent="0.25">
      <c r="A1189">
        <v>4322855</v>
      </c>
      <c r="B1189">
        <v>1</v>
      </c>
      <c r="C1189" t="s">
        <v>894</v>
      </c>
      <c r="D1189" t="s">
        <v>2778</v>
      </c>
      <c r="E1189">
        <v>500</v>
      </c>
      <c r="F1189">
        <v>270</v>
      </c>
      <c r="G1189">
        <v>540</v>
      </c>
      <c r="H1189" t="s">
        <v>5940</v>
      </c>
      <c r="I1189" t="s">
        <v>5940</v>
      </c>
      <c r="J1189">
        <v>7</v>
      </c>
      <c r="K1189">
        <v>1200</v>
      </c>
      <c r="L1189">
        <v>5130</v>
      </c>
      <c r="M1189">
        <v>16380</v>
      </c>
      <c r="N1189">
        <v>0</v>
      </c>
      <c r="O1189">
        <v>5</v>
      </c>
      <c r="P1189">
        <v>12</v>
      </c>
      <c r="R1189">
        <v>4322855</v>
      </c>
      <c r="S1189">
        <v>500</v>
      </c>
      <c r="T1189">
        <v>270</v>
      </c>
      <c r="U1189">
        <v>540</v>
      </c>
      <c r="V1189" t="s">
        <v>5940</v>
      </c>
      <c r="W1189" t="s">
        <v>5940</v>
      </c>
      <c r="X1189">
        <v>7</v>
      </c>
      <c r="Z1189">
        <v>2410207</v>
      </c>
      <c r="AB1189" t="s">
        <v>5940</v>
      </c>
      <c r="AC1189">
        <v>2410207</v>
      </c>
      <c r="AD1189" t="s">
        <v>5085</v>
      </c>
      <c r="AE1189">
        <v>1</v>
      </c>
      <c r="AF1189">
        <v>2410207</v>
      </c>
      <c r="AG1189" t="s">
        <v>5085</v>
      </c>
      <c r="AH1189">
        <v>500</v>
      </c>
      <c r="AI1189">
        <v>2410207</v>
      </c>
      <c r="AJ1189" t="s">
        <v>5085</v>
      </c>
      <c r="AK1189">
        <v>65</v>
      </c>
      <c r="AL1189">
        <v>2410207</v>
      </c>
      <c r="AM1189" t="s">
        <v>5085</v>
      </c>
      <c r="AN1189" t="s">
        <v>5940</v>
      </c>
      <c r="AO1189">
        <v>0</v>
      </c>
      <c r="AP1189">
        <v>2411106</v>
      </c>
      <c r="AQ1189" t="s">
        <v>5096</v>
      </c>
      <c r="AR1189">
        <v>91</v>
      </c>
    </row>
    <row r="1190" spans="1:44" x14ac:dyDescent="0.25">
      <c r="A1190">
        <v>4322905</v>
      </c>
      <c r="B1190">
        <v>1</v>
      </c>
      <c r="C1190" t="s">
        <v>894</v>
      </c>
      <c r="D1190" t="s">
        <v>2779</v>
      </c>
      <c r="E1190">
        <v>525</v>
      </c>
      <c r="F1190">
        <v>945</v>
      </c>
      <c r="G1190">
        <v>10404</v>
      </c>
      <c r="H1190" t="s">
        <v>5940</v>
      </c>
      <c r="I1190" t="s">
        <v>5940</v>
      </c>
      <c r="J1190">
        <v>270</v>
      </c>
      <c r="K1190">
        <v>4550</v>
      </c>
      <c r="L1190">
        <v>7920</v>
      </c>
      <c r="M1190">
        <v>23712</v>
      </c>
      <c r="N1190">
        <v>0</v>
      </c>
      <c r="O1190">
        <v>18</v>
      </c>
      <c r="P1190">
        <v>360</v>
      </c>
      <c r="R1190">
        <v>4322905</v>
      </c>
      <c r="S1190">
        <v>525</v>
      </c>
      <c r="T1190">
        <v>945</v>
      </c>
      <c r="U1190">
        <v>10404</v>
      </c>
      <c r="V1190" t="s">
        <v>5940</v>
      </c>
      <c r="W1190" t="s">
        <v>5940</v>
      </c>
      <c r="X1190">
        <v>270</v>
      </c>
      <c r="Z1190">
        <v>2410256</v>
      </c>
      <c r="AB1190">
        <v>20</v>
      </c>
      <c r="AC1190">
        <v>2410256</v>
      </c>
      <c r="AD1190" t="s">
        <v>5086</v>
      </c>
      <c r="AE1190" t="s">
        <v>5940</v>
      </c>
      <c r="AF1190">
        <v>2410256</v>
      </c>
      <c r="AG1190" t="s">
        <v>5086</v>
      </c>
      <c r="AH1190" t="s">
        <v>5940</v>
      </c>
      <c r="AI1190">
        <v>2410256</v>
      </c>
      <c r="AJ1190" t="s">
        <v>5086</v>
      </c>
      <c r="AK1190">
        <v>112</v>
      </c>
      <c r="AL1190">
        <v>2410256</v>
      </c>
      <c r="AM1190" t="s">
        <v>5086</v>
      </c>
      <c r="AN1190" t="s">
        <v>5940</v>
      </c>
      <c r="AO1190">
        <v>0</v>
      </c>
      <c r="AP1190">
        <v>2411205</v>
      </c>
      <c r="AQ1190" t="s">
        <v>5097</v>
      </c>
      <c r="AR1190">
        <v>710</v>
      </c>
    </row>
    <row r="1191" spans="1:44" x14ac:dyDescent="0.25">
      <c r="A1191">
        <v>4323002</v>
      </c>
      <c r="B1191">
        <v>1</v>
      </c>
      <c r="C1191" t="s">
        <v>894</v>
      </c>
      <c r="D1191" t="s">
        <v>2780</v>
      </c>
      <c r="E1191">
        <v>3840</v>
      </c>
      <c r="F1191">
        <v>375</v>
      </c>
      <c r="G1191">
        <v>536</v>
      </c>
      <c r="H1191" t="s">
        <v>5940</v>
      </c>
      <c r="I1191">
        <v>108539</v>
      </c>
      <c r="J1191">
        <v>92</v>
      </c>
      <c r="K1191">
        <v>3344</v>
      </c>
      <c r="L1191">
        <v>0</v>
      </c>
      <c r="M1191">
        <v>570</v>
      </c>
      <c r="N1191">
        <v>0</v>
      </c>
      <c r="O1191">
        <v>140266</v>
      </c>
      <c r="P1191">
        <v>97</v>
      </c>
      <c r="R1191">
        <v>4323002</v>
      </c>
      <c r="S1191">
        <v>3840</v>
      </c>
      <c r="T1191">
        <v>375</v>
      </c>
      <c r="U1191">
        <v>536</v>
      </c>
      <c r="V1191" t="s">
        <v>5940</v>
      </c>
      <c r="W1191">
        <v>108539</v>
      </c>
      <c r="X1191">
        <v>92</v>
      </c>
      <c r="Z1191">
        <v>2410306</v>
      </c>
      <c r="AB1191">
        <v>162</v>
      </c>
      <c r="AC1191">
        <v>2410306</v>
      </c>
      <c r="AD1191" t="s">
        <v>5087</v>
      </c>
      <c r="AE1191" t="s">
        <v>5940</v>
      </c>
      <c r="AF1191">
        <v>2410306</v>
      </c>
      <c r="AG1191" t="s">
        <v>5087</v>
      </c>
      <c r="AH1191" t="s">
        <v>5940</v>
      </c>
      <c r="AI1191">
        <v>2410306</v>
      </c>
      <c r="AJ1191" t="s">
        <v>5087</v>
      </c>
      <c r="AK1191">
        <v>291</v>
      </c>
      <c r="AL1191">
        <v>2410306</v>
      </c>
      <c r="AM1191" t="s">
        <v>5087</v>
      </c>
      <c r="AN1191" t="s">
        <v>5940</v>
      </c>
      <c r="AO1191">
        <v>0</v>
      </c>
      <c r="AP1191">
        <v>2411403</v>
      </c>
      <c r="AQ1191" t="s">
        <v>5098</v>
      </c>
      <c r="AR1191">
        <v>10</v>
      </c>
    </row>
    <row r="1192" spans="1:44" x14ac:dyDescent="0.25">
      <c r="A1192">
        <v>4323101</v>
      </c>
      <c r="B1192">
        <v>1</v>
      </c>
      <c r="C1192" t="s">
        <v>894</v>
      </c>
      <c r="D1192" t="s">
        <v>2781</v>
      </c>
      <c r="E1192">
        <v>20250</v>
      </c>
      <c r="F1192">
        <v>1596</v>
      </c>
      <c r="G1192">
        <v>8820</v>
      </c>
      <c r="H1192" t="s">
        <v>5940</v>
      </c>
      <c r="I1192">
        <v>90</v>
      </c>
      <c r="J1192">
        <v>4590</v>
      </c>
      <c r="K1192">
        <v>20250</v>
      </c>
      <c r="L1192">
        <v>3876</v>
      </c>
      <c r="M1192">
        <v>17850</v>
      </c>
      <c r="N1192">
        <v>0</v>
      </c>
      <c r="O1192">
        <v>90</v>
      </c>
      <c r="P1192">
        <v>5940</v>
      </c>
      <c r="R1192">
        <v>4323101</v>
      </c>
      <c r="S1192">
        <v>20250</v>
      </c>
      <c r="T1192">
        <v>1596</v>
      </c>
      <c r="U1192">
        <v>8820</v>
      </c>
      <c r="V1192" t="s">
        <v>5940</v>
      </c>
      <c r="W1192">
        <v>90</v>
      </c>
      <c r="X1192">
        <v>4590</v>
      </c>
      <c r="Z1192">
        <v>2410405</v>
      </c>
      <c r="AB1192" t="s">
        <v>5940</v>
      </c>
      <c r="AC1192">
        <v>2410405</v>
      </c>
      <c r="AD1192" t="s">
        <v>5088</v>
      </c>
      <c r="AE1192" t="s">
        <v>5940</v>
      </c>
      <c r="AF1192">
        <v>2410405</v>
      </c>
      <c r="AG1192" t="s">
        <v>5088</v>
      </c>
      <c r="AH1192">
        <v>24000</v>
      </c>
      <c r="AI1192">
        <v>2410405</v>
      </c>
      <c r="AJ1192" t="s">
        <v>5088</v>
      </c>
      <c r="AK1192">
        <v>53</v>
      </c>
      <c r="AL1192">
        <v>2410405</v>
      </c>
      <c r="AM1192" t="s">
        <v>5088</v>
      </c>
      <c r="AN1192" t="s">
        <v>5940</v>
      </c>
      <c r="AO1192">
        <v>0</v>
      </c>
      <c r="AP1192">
        <v>2411429</v>
      </c>
      <c r="AQ1192" t="s">
        <v>5099</v>
      </c>
      <c r="AR1192" t="s">
        <v>5940</v>
      </c>
    </row>
    <row r="1193" spans="1:44" x14ac:dyDescent="0.25">
      <c r="A1193">
        <v>4323200</v>
      </c>
      <c r="B1193">
        <v>1</v>
      </c>
      <c r="C1193" t="s">
        <v>894</v>
      </c>
      <c r="D1193" t="s">
        <v>2782</v>
      </c>
      <c r="E1193">
        <v>360</v>
      </c>
      <c r="F1193">
        <v>9018</v>
      </c>
      <c r="G1193">
        <v>10800</v>
      </c>
      <c r="H1193" t="s">
        <v>5940</v>
      </c>
      <c r="I1193">
        <v>3</v>
      </c>
      <c r="J1193">
        <v>2</v>
      </c>
      <c r="K1193">
        <v>462</v>
      </c>
      <c r="L1193">
        <v>36120</v>
      </c>
      <c r="M1193">
        <v>27600</v>
      </c>
      <c r="N1193">
        <v>0</v>
      </c>
      <c r="O1193">
        <v>8</v>
      </c>
      <c r="P1193">
        <v>396</v>
      </c>
      <c r="R1193">
        <v>4323200</v>
      </c>
      <c r="S1193">
        <v>360</v>
      </c>
      <c r="T1193">
        <v>9018</v>
      </c>
      <c r="U1193">
        <v>10800</v>
      </c>
      <c r="V1193" t="s">
        <v>5940</v>
      </c>
      <c r="W1193">
        <v>3</v>
      </c>
      <c r="X1193">
        <v>2</v>
      </c>
      <c r="Z1193">
        <v>2410504</v>
      </c>
      <c r="AB1193">
        <v>3</v>
      </c>
      <c r="AC1193">
        <v>2410504</v>
      </c>
      <c r="AD1193" t="s">
        <v>5089</v>
      </c>
      <c r="AE1193">
        <v>2</v>
      </c>
      <c r="AF1193">
        <v>2410504</v>
      </c>
      <c r="AG1193" t="s">
        <v>5089</v>
      </c>
      <c r="AH1193">
        <v>100</v>
      </c>
      <c r="AI1193">
        <v>2410504</v>
      </c>
      <c r="AJ1193" t="s">
        <v>5089</v>
      </c>
      <c r="AK1193">
        <v>44</v>
      </c>
      <c r="AL1193">
        <v>2410504</v>
      </c>
      <c r="AM1193" t="s">
        <v>5089</v>
      </c>
      <c r="AN1193" t="s">
        <v>5940</v>
      </c>
      <c r="AO1193">
        <v>0</v>
      </c>
      <c r="AP1193">
        <v>2411502</v>
      </c>
      <c r="AQ1193" t="s">
        <v>5100</v>
      </c>
      <c r="AR1193">
        <v>82</v>
      </c>
    </row>
    <row r="1194" spans="1:44" x14ac:dyDescent="0.25">
      <c r="A1194">
        <v>4323309</v>
      </c>
      <c r="B1194">
        <v>1</v>
      </c>
      <c r="C1194" t="s">
        <v>894</v>
      </c>
      <c r="D1194" t="s">
        <v>2783</v>
      </c>
      <c r="E1194">
        <v>20</v>
      </c>
      <c r="F1194" t="s">
        <v>5940</v>
      </c>
      <c r="G1194">
        <v>0</v>
      </c>
      <c r="H1194" t="s">
        <v>5940</v>
      </c>
      <c r="I1194" t="s">
        <v>5940</v>
      </c>
      <c r="J1194" t="s">
        <v>5940</v>
      </c>
      <c r="K1194">
        <v>30</v>
      </c>
      <c r="L1194">
        <v>480</v>
      </c>
      <c r="M1194">
        <v>6900</v>
      </c>
      <c r="N1194">
        <v>0</v>
      </c>
      <c r="O1194">
        <v>0</v>
      </c>
      <c r="P1194">
        <v>23</v>
      </c>
      <c r="R1194">
        <v>4323309</v>
      </c>
      <c r="S1194">
        <v>20</v>
      </c>
      <c r="T1194" t="s">
        <v>5940</v>
      </c>
      <c r="U1194">
        <v>0</v>
      </c>
      <c r="V1194" t="s">
        <v>5940</v>
      </c>
      <c r="W1194" t="s">
        <v>5940</v>
      </c>
      <c r="X1194" t="s">
        <v>5940</v>
      </c>
      <c r="Z1194">
        <v>2410603</v>
      </c>
      <c r="AB1194">
        <v>32</v>
      </c>
      <c r="AC1194">
        <v>2410603</v>
      </c>
      <c r="AD1194" t="s">
        <v>5090</v>
      </c>
      <c r="AE1194">
        <v>2</v>
      </c>
      <c r="AF1194">
        <v>2410603</v>
      </c>
      <c r="AG1194" t="s">
        <v>5090</v>
      </c>
      <c r="AH1194">
        <v>90</v>
      </c>
      <c r="AI1194">
        <v>2410603</v>
      </c>
      <c r="AJ1194" t="s">
        <v>5090</v>
      </c>
      <c r="AK1194">
        <v>55</v>
      </c>
      <c r="AL1194">
        <v>2410603</v>
      </c>
      <c r="AM1194" t="s">
        <v>5090</v>
      </c>
      <c r="AN1194" t="s">
        <v>5940</v>
      </c>
      <c r="AO1194">
        <v>0</v>
      </c>
      <c r="AP1194">
        <v>2411601</v>
      </c>
      <c r="AQ1194" t="s">
        <v>5101</v>
      </c>
      <c r="AR1194">
        <v>120</v>
      </c>
    </row>
    <row r="1195" spans="1:44" x14ac:dyDescent="0.25">
      <c r="A1195">
        <v>4323358</v>
      </c>
      <c r="B1195">
        <v>1</v>
      </c>
      <c r="C1195" t="s">
        <v>894</v>
      </c>
      <c r="D1195" t="s">
        <v>2784</v>
      </c>
      <c r="E1195">
        <v>500</v>
      </c>
      <c r="F1195">
        <v>4293</v>
      </c>
      <c r="G1195">
        <v>2184</v>
      </c>
      <c r="H1195" t="s">
        <v>5940</v>
      </c>
      <c r="I1195" t="s">
        <v>5940</v>
      </c>
      <c r="J1195">
        <v>25</v>
      </c>
      <c r="K1195">
        <v>1500</v>
      </c>
      <c r="L1195">
        <v>19875</v>
      </c>
      <c r="M1195">
        <v>14950</v>
      </c>
      <c r="N1195">
        <v>0</v>
      </c>
      <c r="O1195">
        <v>6</v>
      </c>
      <c r="P1195">
        <v>191</v>
      </c>
      <c r="R1195">
        <v>4323358</v>
      </c>
      <c r="S1195">
        <v>500</v>
      </c>
      <c r="T1195">
        <v>4293</v>
      </c>
      <c r="U1195">
        <v>2184</v>
      </c>
      <c r="V1195" t="s">
        <v>5940</v>
      </c>
      <c r="W1195" t="s">
        <v>5940</v>
      </c>
      <c r="X1195">
        <v>25</v>
      </c>
      <c r="Z1195">
        <v>2410702</v>
      </c>
      <c r="AB1195">
        <v>24</v>
      </c>
      <c r="AC1195">
        <v>2410702</v>
      </c>
      <c r="AD1195" t="s">
        <v>5091</v>
      </c>
      <c r="AE1195">
        <v>2</v>
      </c>
      <c r="AF1195">
        <v>2410702</v>
      </c>
      <c r="AG1195" t="s">
        <v>5091</v>
      </c>
      <c r="AH1195">
        <v>120</v>
      </c>
      <c r="AI1195">
        <v>2410702</v>
      </c>
      <c r="AJ1195" t="s">
        <v>5091</v>
      </c>
      <c r="AK1195">
        <v>42</v>
      </c>
      <c r="AL1195">
        <v>2410702</v>
      </c>
      <c r="AM1195" t="s">
        <v>5091</v>
      </c>
      <c r="AN1195" t="s">
        <v>5940</v>
      </c>
      <c r="AO1195">
        <v>0</v>
      </c>
      <c r="AP1195">
        <v>2411700</v>
      </c>
      <c r="AQ1195" t="s">
        <v>5102</v>
      </c>
      <c r="AR1195">
        <v>161</v>
      </c>
    </row>
    <row r="1196" spans="1:44" x14ac:dyDescent="0.25">
      <c r="A1196">
        <v>4323408</v>
      </c>
      <c r="B1196">
        <v>1</v>
      </c>
      <c r="C1196" t="s">
        <v>894</v>
      </c>
      <c r="D1196" t="s">
        <v>2785</v>
      </c>
      <c r="E1196">
        <v>400</v>
      </c>
      <c r="F1196">
        <v>1500</v>
      </c>
      <c r="G1196">
        <v>2520</v>
      </c>
      <c r="H1196" t="s">
        <v>5940</v>
      </c>
      <c r="I1196" t="s">
        <v>5940</v>
      </c>
      <c r="J1196">
        <v>38</v>
      </c>
      <c r="K1196">
        <v>630</v>
      </c>
      <c r="L1196">
        <v>11340</v>
      </c>
      <c r="M1196">
        <v>21600</v>
      </c>
      <c r="N1196">
        <v>0</v>
      </c>
      <c r="O1196">
        <v>12</v>
      </c>
      <c r="P1196">
        <v>108</v>
      </c>
      <c r="R1196">
        <v>4323408</v>
      </c>
      <c r="S1196">
        <v>400</v>
      </c>
      <c r="T1196">
        <v>1500</v>
      </c>
      <c r="U1196">
        <v>2520</v>
      </c>
      <c r="V1196" t="s">
        <v>5940</v>
      </c>
      <c r="W1196" t="s">
        <v>5940</v>
      </c>
      <c r="X1196">
        <v>38</v>
      </c>
      <c r="Z1196">
        <v>2410801</v>
      </c>
      <c r="AB1196">
        <v>4</v>
      </c>
      <c r="AC1196">
        <v>2410801</v>
      </c>
      <c r="AD1196" t="s">
        <v>5092</v>
      </c>
      <c r="AE1196">
        <v>7</v>
      </c>
      <c r="AF1196">
        <v>2410801</v>
      </c>
      <c r="AG1196" t="s">
        <v>5092</v>
      </c>
      <c r="AH1196">
        <v>200</v>
      </c>
      <c r="AI1196">
        <v>2410801</v>
      </c>
      <c r="AJ1196" t="s">
        <v>5092</v>
      </c>
      <c r="AK1196">
        <v>102</v>
      </c>
      <c r="AL1196">
        <v>2410801</v>
      </c>
      <c r="AM1196" t="s">
        <v>5092</v>
      </c>
      <c r="AN1196" t="s">
        <v>5940</v>
      </c>
      <c r="AO1196">
        <v>0</v>
      </c>
      <c r="AP1196">
        <v>2411809</v>
      </c>
      <c r="AQ1196" t="s">
        <v>5103</v>
      </c>
      <c r="AR1196">
        <v>2</v>
      </c>
    </row>
    <row r="1197" spans="1:44" x14ac:dyDescent="0.25">
      <c r="A1197">
        <v>4323457</v>
      </c>
      <c r="B1197">
        <v>1</v>
      </c>
      <c r="C1197" t="s">
        <v>894</v>
      </c>
      <c r="D1197" t="s">
        <v>2786</v>
      </c>
      <c r="E1197">
        <v>90</v>
      </c>
      <c r="F1197">
        <v>1974</v>
      </c>
      <c r="G1197">
        <v>630</v>
      </c>
      <c r="H1197" t="s">
        <v>5940</v>
      </c>
      <c r="I1197">
        <v>2027</v>
      </c>
      <c r="J1197">
        <v>23</v>
      </c>
      <c r="K1197">
        <v>750</v>
      </c>
      <c r="L1197">
        <v>6192</v>
      </c>
      <c r="M1197">
        <v>420</v>
      </c>
      <c r="N1197">
        <v>0</v>
      </c>
      <c r="O1197">
        <v>2750</v>
      </c>
      <c r="P1197">
        <v>11</v>
      </c>
      <c r="R1197">
        <v>4323457</v>
      </c>
      <c r="S1197">
        <v>90</v>
      </c>
      <c r="T1197">
        <v>1974</v>
      </c>
      <c r="U1197">
        <v>630</v>
      </c>
      <c r="V1197" t="s">
        <v>5940</v>
      </c>
      <c r="W1197">
        <v>2027</v>
      </c>
      <c r="X1197">
        <v>23</v>
      </c>
      <c r="Z1197">
        <v>2410900</v>
      </c>
      <c r="AB1197">
        <v>47</v>
      </c>
      <c r="AC1197">
        <v>2410900</v>
      </c>
      <c r="AD1197" t="s">
        <v>5093</v>
      </c>
      <c r="AE1197" t="s">
        <v>5940</v>
      </c>
      <c r="AF1197">
        <v>2410900</v>
      </c>
      <c r="AG1197" t="s">
        <v>5093</v>
      </c>
      <c r="AH1197" t="s">
        <v>5940</v>
      </c>
      <c r="AI1197">
        <v>2410900</v>
      </c>
      <c r="AJ1197" t="s">
        <v>5093</v>
      </c>
      <c r="AK1197">
        <v>197</v>
      </c>
      <c r="AL1197">
        <v>2410900</v>
      </c>
      <c r="AM1197" t="s">
        <v>5093</v>
      </c>
      <c r="AN1197" t="s">
        <v>5940</v>
      </c>
      <c r="AO1197">
        <v>0</v>
      </c>
      <c r="AP1197">
        <v>2411908</v>
      </c>
      <c r="AQ1197" t="s">
        <v>5104</v>
      </c>
      <c r="AR1197">
        <v>88</v>
      </c>
    </row>
    <row r="1198" spans="1:44" x14ac:dyDescent="0.25">
      <c r="A1198">
        <v>4323507</v>
      </c>
      <c r="B1198">
        <v>1</v>
      </c>
      <c r="C1198" t="s">
        <v>894</v>
      </c>
      <c r="D1198" t="s">
        <v>2787</v>
      </c>
      <c r="E1198">
        <v>5590</v>
      </c>
      <c r="F1198">
        <v>1164</v>
      </c>
      <c r="G1198">
        <v>2568</v>
      </c>
      <c r="H1198" t="s">
        <v>5940</v>
      </c>
      <c r="I1198">
        <v>156</v>
      </c>
      <c r="J1198">
        <v>77</v>
      </c>
      <c r="K1198">
        <v>8600</v>
      </c>
      <c r="L1198">
        <v>1257</v>
      </c>
      <c r="M1198">
        <v>4637</v>
      </c>
      <c r="N1198">
        <v>0</v>
      </c>
      <c r="O1198">
        <v>90</v>
      </c>
      <c r="P1198">
        <v>123</v>
      </c>
      <c r="R1198">
        <v>4323507</v>
      </c>
      <c r="S1198">
        <v>5590</v>
      </c>
      <c r="T1198">
        <v>1164</v>
      </c>
      <c r="U1198">
        <v>2568</v>
      </c>
      <c r="V1198" t="s">
        <v>5940</v>
      </c>
      <c r="W1198">
        <v>156</v>
      </c>
      <c r="X1198">
        <v>77</v>
      </c>
      <c r="Z1198">
        <v>2411007</v>
      </c>
      <c r="AB1198">
        <v>1</v>
      </c>
      <c r="AC1198">
        <v>2411007</v>
      </c>
      <c r="AD1198" t="s">
        <v>5094</v>
      </c>
      <c r="AE1198">
        <v>1</v>
      </c>
      <c r="AF1198">
        <v>2411007</v>
      </c>
      <c r="AG1198" t="s">
        <v>5094</v>
      </c>
      <c r="AH1198">
        <v>24</v>
      </c>
      <c r="AI1198">
        <v>2411007</v>
      </c>
      <c r="AJ1198" t="s">
        <v>5094</v>
      </c>
      <c r="AK1198">
        <v>32</v>
      </c>
      <c r="AL1198">
        <v>2411007</v>
      </c>
      <c r="AM1198" t="s">
        <v>5094</v>
      </c>
      <c r="AN1198" t="s">
        <v>5940</v>
      </c>
      <c r="AO1198">
        <v>0</v>
      </c>
      <c r="AP1198">
        <v>2412005</v>
      </c>
      <c r="AQ1198" t="s">
        <v>5105</v>
      </c>
      <c r="AR1198">
        <v>130</v>
      </c>
    </row>
    <row r="1199" spans="1:44" x14ac:dyDescent="0.25">
      <c r="A1199">
        <v>4323606</v>
      </c>
      <c r="B1199">
        <v>1</v>
      </c>
      <c r="C1199" t="s">
        <v>894</v>
      </c>
      <c r="D1199" t="s">
        <v>2788</v>
      </c>
      <c r="E1199">
        <v>120</v>
      </c>
      <c r="F1199">
        <v>60</v>
      </c>
      <c r="G1199">
        <v>780</v>
      </c>
      <c r="H1199" t="s">
        <v>5940</v>
      </c>
      <c r="I1199" t="s">
        <v>5940</v>
      </c>
      <c r="J1199">
        <v>18</v>
      </c>
      <c r="K1199">
        <v>209</v>
      </c>
      <c r="L1199">
        <v>405</v>
      </c>
      <c r="M1199">
        <v>14100</v>
      </c>
      <c r="N1199">
        <v>0</v>
      </c>
      <c r="O1199">
        <v>5</v>
      </c>
      <c r="P1199">
        <v>23</v>
      </c>
      <c r="R1199">
        <v>4323606</v>
      </c>
      <c r="S1199">
        <v>120</v>
      </c>
      <c r="T1199">
        <v>60</v>
      </c>
      <c r="U1199">
        <v>780</v>
      </c>
      <c r="V1199" t="s">
        <v>5940</v>
      </c>
      <c r="W1199" t="s">
        <v>5940</v>
      </c>
      <c r="X1199">
        <v>18</v>
      </c>
      <c r="Z1199">
        <v>2411056</v>
      </c>
      <c r="AB1199">
        <v>36</v>
      </c>
      <c r="AC1199">
        <v>2411056</v>
      </c>
      <c r="AD1199" t="s">
        <v>5095</v>
      </c>
      <c r="AE1199" t="s">
        <v>5940</v>
      </c>
      <c r="AF1199">
        <v>2411056</v>
      </c>
      <c r="AG1199" t="s">
        <v>5095</v>
      </c>
      <c r="AH1199" t="s">
        <v>5940</v>
      </c>
      <c r="AI1199">
        <v>2411056</v>
      </c>
      <c r="AJ1199" t="s">
        <v>5095</v>
      </c>
      <c r="AK1199">
        <v>90</v>
      </c>
      <c r="AL1199">
        <v>2411056</v>
      </c>
      <c r="AM1199" t="s">
        <v>5095</v>
      </c>
      <c r="AN1199" t="s">
        <v>5940</v>
      </c>
      <c r="AO1199">
        <v>0</v>
      </c>
      <c r="AP1199">
        <v>2412104</v>
      </c>
      <c r="AQ1199" t="s">
        <v>5106</v>
      </c>
      <c r="AR1199">
        <v>14</v>
      </c>
    </row>
    <row r="1200" spans="1:44" x14ac:dyDescent="0.25">
      <c r="A1200">
        <v>4323705</v>
      </c>
      <c r="B1200">
        <v>1</v>
      </c>
      <c r="C1200" t="s">
        <v>894</v>
      </c>
      <c r="D1200" t="s">
        <v>2789</v>
      </c>
      <c r="E1200">
        <v>750</v>
      </c>
      <c r="F1200">
        <v>2280</v>
      </c>
      <c r="G1200">
        <v>2100</v>
      </c>
      <c r="H1200" t="s">
        <v>5940</v>
      </c>
      <c r="I1200">
        <v>6</v>
      </c>
      <c r="J1200">
        <v>36</v>
      </c>
      <c r="K1200">
        <v>750</v>
      </c>
      <c r="L1200">
        <v>5760</v>
      </c>
      <c r="M1200">
        <v>6300</v>
      </c>
      <c r="N1200">
        <v>0</v>
      </c>
      <c r="O1200">
        <v>20</v>
      </c>
      <c r="P1200">
        <v>37</v>
      </c>
      <c r="R1200">
        <v>4323705</v>
      </c>
      <c r="S1200">
        <v>750</v>
      </c>
      <c r="T1200">
        <v>2280</v>
      </c>
      <c r="U1200">
        <v>2100</v>
      </c>
      <c r="V1200" t="s">
        <v>5940</v>
      </c>
      <c r="W1200">
        <v>6</v>
      </c>
      <c r="X1200">
        <v>36</v>
      </c>
      <c r="Z1200">
        <v>2411106</v>
      </c>
      <c r="AB1200">
        <v>20</v>
      </c>
      <c r="AC1200">
        <v>2411106</v>
      </c>
      <c r="AD1200" t="s">
        <v>5096</v>
      </c>
      <c r="AE1200" t="s">
        <v>5940</v>
      </c>
      <c r="AF1200">
        <v>2411106</v>
      </c>
      <c r="AG1200" t="s">
        <v>5096</v>
      </c>
      <c r="AH1200" t="s">
        <v>5940</v>
      </c>
      <c r="AI1200">
        <v>2411106</v>
      </c>
      <c r="AJ1200" t="s">
        <v>5096</v>
      </c>
      <c r="AK1200">
        <v>46</v>
      </c>
      <c r="AL1200">
        <v>2411106</v>
      </c>
      <c r="AM1200" t="s">
        <v>5096</v>
      </c>
      <c r="AN1200" t="s">
        <v>5940</v>
      </c>
      <c r="AO1200">
        <v>0</v>
      </c>
      <c r="AP1200">
        <v>2412203</v>
      </c>
      <c r="AQ1200" t="s">
        <v>5107</v>
      </c>
      <c r="AR1200">
        <v>276</v>
      </c>
    </row>
    <row r="1201" spans="1:44" x14ac:dyDescent="0.25">
      <c r="A1201">
        <v>4323754</v>
      </c>
      <c r="B1201">
        <v>1</v>
      </c>
      <c r="C1201" t="s">
        <v>894</v>
      </c>
      <c r="D1201" t="s">
        <v>2790</v>
      </c>
      <c r="E1201">
        <v>4000</v>
      </c>
      <c r="F1201">
        <v>1800</v>
      </c>
      <c r="G1201">
        <v>1504</v>
      </c>
      <c r="H1201" t="s">
        <v>5940</v>
      </c>
      <c r="I1201">
        <v>350</v>
      </c>
      <c r="J1201">
        <v>12</v>
      </c>
      <c r="K1201">
        <v>4000</v>
      </c>
      <c r="L1201">
        <v>14250</v>
      </c>
      <c r="M1201">
        <v>8400</v>
      </c>
      <c r="N1201">
        <v>0</v>
      </c>
      <c r="O1201">
        <v>420</v>
      </c>
      <c r="P1201">
        <v>48</v>
      </c>
      <c r="R1201">
        <v>4323754</v>
      </c>
      <c r="S1201">
        <v>4000</v>
      </c>
      <c r="T1201">
        <v>1800</v>
      </c>
      <c r="U1201">
        <v>1504</v>
      </c>
      <c r="V1201" t="s">
        <v>5940</v>
      </c>
      <c r="W1201">
        <v>350</v>
      </c>
      <c r="X1201">
        <v>12</v>
      </c>
      <c r="Z1201">
        <v>2411205</v>
      </c>
      <c r="AB1201">
        <v>200</v>
      </c>
      <c r="AC1201">
        <v>2411205</v>
      </c>
      <c r="AD1201" t="s">
        <v>5097</v>
      </c>
      <c r="AE1201" t="s">
        <v>5940</v>
      </c>
      <c r="AF1201">
        <v>2411205</v>
      </c>
      <c r="AG1201" t="s">
        <v>5097</v>
      </c>
      <c r="AH1201" t="s">
        <v>5940</v>
      </c>
      <c r="AI1201">
        <v>2411205</v>
      </c>
      <c r="AJ1201" t="s">
        <v>5097</v>
      </c>
      <c r="AK1201">
        <v>705</v>
      </c>
      <c r="AL1201">
        <v>2411205</v>
      </c>
      <c r="AM1201" t="s">
        <v>5097</v>
      </c>
      <c r="AN1201" t="s">
        <v>5940</v>
      </c>
      <c r="AO1201">
        <v>0</v>
      </c>
      <c r="AP1201">
        <v>2412302</v>
      </c>
      <c r="AQ1201" t="s">
        <v>5108</v>
      </c>
      <c r="AR1201">
        <v>248</v>
      </c>
    </row>
    <row r="1202" spans="1:44" x14ac:dyDescent="0.25">
      <c r="A1202">
        <v>4323770</v>
      </c>
      <c r="B1202">
        <v>1</v>
      </c>
      <c r="C1202" t="s">
        <v>894</v>
      </c>
      <c r="D1202" t="s">
        <v>2791</v>
      </c>
      <c r="E1202">
        <v>188</v>
      </c>
      <c r="F1202" t="s">
        <v>5940</v>
      </c>
      <c r="G1202">
        <v>180</v>
      </c>
      <c r="H1202" t="s">
        <v>5940</v>
      </c>
      <c r="I1202" t="s">
        <v>5940</v>
      </c>
      <c r="J1202">
        <v>24</v>
      </c>
      <c r="K1202">
        <v>675</v>
      </c>
      <c r="L1202">
        <v>36</v>
      </c>
      <c r="M1202">
        <v>660</v>
      </c>
      <c r="N1202">
        <v>0</v>
      </c>
      <c r="O1202">
        <v>0</v>
      </c>
      <c r="P1202">
        <v>24</v>
      </c>
      <c r="R1202">
        <v>4323770</v>
      </c>
      <c r="S1202">
        <v>188</v>
      </c>
      <c r="T1202" t="s">
        <v>5940</v>
      </c>
      <c r="U1202">
        <v>180</v>
      </c>
      <c r="V1202" t="s">
        <v>5940</v>
      </c>
      <c r="W1202" t="s">
        <v>5940</v>
      </c>
      <c r="X1202">
        <v>24</v>
      </c>
      <c r="Z1202">
        <v>2411403</v>
      </c>
      <c r="AB1202">
        <v>3</v>
      </c>
      <c r="AC1202">
        <v>2411403</v>
      </c>
      <c r="AD1202" t="s">
        <v>5098</v>
      </c>
      <c r="AE1202" t="s">
        <v>5940</v>
      </c>
      <c r="AF1202">
        <v>2411403</v>
      </c>
      <c r="AG1202" t="s">
        <v>5098</v>
      </c>
      <c r="AH1202" t="s">
        <v>5940</v>
      </c>
      <c r="AI1202">
        <v>2411403</v>
      </c>
      <c r="AJ1202" t="s">
        <v>5098</v>
      </c>
      <c r="AK1202">
        <v>35</v>
      </c>
      <c r="AL1202">
        <v>2411403</v>
      </c>
      <c r="AM1202" t="s">
        <v>5098</v>
      </c>
      <c r="AN1202" t="s">
        <v>5940</v>
      </c>
      <c r="AO1202">
        <v>0</v>
      </c>
      <c r="AP1202">
        <v>2412401</v>
      </c>
      <c r="AQ1202" t="s">
        <v>5109</v>
      </c>
      <c r="AR1202" t="s">
        <v>5940</v>
      </c>
    </row>
    <row r="1203" spans="1:44" x14ac:dyDescent="0.25">
      <c r="A1203">
        <v>4323804</v>
      </c>
      <c r="B1203">
        <v>1</v>
      </c>
      <c r="C1203" t="s">
        <v>894</v>
      </c>
      <c r="D1203" t="s">
        <v>2792</v>
      </c>
      <c r="E1203" t="s">
        <v>5940</v>
      </c>
      <c r="F1203" t="s">
        <v>5940</v>
      </c>
      <c r="G1203">
        <v>12</v>
      </c>
      <c r="H1203" t="s">
        <v>5940</v>
      </c>
      <c r="I1203">
        <v>1285</v>
      </c>
      <c r="J1203" t="s">
        <v>5940</v>
      </c>
      <c r="K1203">
        <v>0</v>
      </c>
      <c r="L1203">
        <v>0</v>
      </c>
      <c r="M1203">
        <v>16</v>
      </c>
      <c r="N1203">
        <v>0</v>
      </c>
      <c r="O1203">
        <v>362</v>
      </c>
      <c r="P1203">
        <v>0</v>
      </c>
      <c r="R1203">
        <v>4323804</v>
      </c>
      <c r="S1203" t="s">
        <v>5940</v>
      </c>
      <c r="T1203" t="s">
        <v>5940</v>
      </c>
      <c r="U1203">
        <v>12</v>
      </c>
      <c r="V1203" t="s">
        <v>5940</v>
      </c>
      <c r="W1203">
        <v>1285</v>
      </c>
      <c r="X1203" t="s">
        <v>5940</v>
      </c>
      <c r="Z1203">
        <v>2411429</v>
      </c>
      <c r="AB1203" t="s">
        <v>5940</v>
      </c>
      <c r="AC1203">
        <v>2411429</v>
      </c>
      <c r="AD1203" t="s">
        <v>5099</v>
      </c>
      <c r="AE1203" t="s">
        <v>5940</v>
      </c>
      <c r="AF1203">
        <v>2411429</v>
      </c>
      <c r="AG1203" t="s">
        <v>5099</v>
      </c>
      <c r="AH1203" t="s">
        <v>5940</v>
      </c>
      <c r="AI1203">
        <v>2411429</v>
      </c>
      <c r="AJ1203" t="s">
        <v>5099</v>
      </c>
      <c r="AK1203">
        <v>3</v>
      </c>
      <c r="AL1203">
        <v>2411429</v>
      </c>
      <c r="AM1203" t="s">
        <v>5099</v>
      </c>
      <c r="AN1203" t="s">
        <v>5940</v>
      </c>
      <c r="AO1203">
        <v>0</v>
      </c>
      <c r="AP1203">
        <v>2412500</v>
      </c>
      <c r="AQ1203" t="s">
        <v>5110</v>
      </c>
      <c r="AR1203">
        <v>1062</v>
      </c>
    </row>
    <row r="1204" spans="1:44" x14ac:dyDescent="0.25">
      <c r="A1204">
        <v>3100104</v>
      </c>
      <c r="B1204">
        <v>2</v>
      </c>
      <c r="C1204" t="s">
        <v>888</v>
      </c>
      <c r="D1204" t="s">
        <v>4077</v>
      </c>
      <c r="E1204" t="s">
        <v>5940</v>
      </c>
      <c r="F1204">
        <v>6885</v>
      </c>
      <c r="G1204">
        <v>7104</v>
      </c>
      <c r="H1204" t="s">
        <v>5940</v>
      </c>
      <c r="I1204">
        <v>79</v>
      </c>
      <c r="J1204">
        <v>43</v>
      </c>
      <c r="K1204">
        <v>0</v>
      </c>
      <c r="L1204">
        <v>4032</v>
      </c>
      <c r="M1204">
        <v>9690</v>
      </c>
      <c r="N1204">
        <v>0</v>
      </c>
      <c r="O1204">
        <v>216</v>
      </c>
      <c r="P1204">
        <v>336</v>
      </c>
      <c r="R1204">
        <v>3100104</v>
      </c>
      <c r="S1204" t="s">
        <v>5940</v>
      </c>
      <c r="T1204">
        <v>6885</v>
      </c>
      <c r="U1204">
        <v>7104</v>
      </c>
      <c r="V1204" t="s">
        <v>5940</v>
      </c>
      <c r="W1204">
        <v>79</v>
      </c>
      <c r="X1204">
        <v>43</v>
      </c>
      <c r="Z1204">
        <v>2411502</v>
      </c>
      <c r="AB1204">
        <v>24</v>
      </c>
      <c r="AC1204">
        <v>2411502</v>
      </c>
      <c r="AD1204" t="s">
        <v>5100</v>
      </c>
      <c r="AE1204" t="s">
        <v>5940</v>
      </c>
      <c r="AF1204">
        <v>2411502</v>
      </c>
      <c r="AG1204" t="s">
        <v>5100</v>
      </c>
      <c r="AH1204" t="s">
        <v>5940</v>
      </c>
      <c r="AI1204">
        <v>2411502</v>
      </c>
      <c r="AJ1204" t="s">
        <v>5100</v>
      </c>
      <c r="AK1204">
        <v>107</v>
      </c>
      <c r="AL1204">
        <v>2411502</v>
      </c>
      <c r="AM1204" t="s">
        <v>5100</v>
      </c>
      <c r="AN1204" t="s">
        <v>5940</v>
      </c>
      <c r="AO1204">
        <v>0</v>
      </c>
      <c r="AP1204">
        <v>2412559</v>
      </c>
      <c r="AQ1204" t="s">
        <v>5111</v>
      </c>
      <c r="AR1204">
        <v>162</v>
      </c>
    </row>
    <row r="1205" spans="1:44" x14ac:dyDescent="0.25">
      <c r="A1205">
        <v>3100203</v>
      </c>
      <c r="B1205">
        <v>2</v>
      </c>
      <c r="C1205" t="s">
        <v>888</v>
      </c>
      <c r="D1205" t="s">
        <v>4078</v>
      </c>
      <c r="E1205">
        <v>15275</v>
      </c>
      <c r="F1205" t="s">
        <v>5940</v>
      </c>
      <c r="G1205">
        <v>10360</v>
      </c>
      <c r="H1205" t="s">
        <v>5940</v>
      </c>
      <c r="I1205">
        <v>40</v>
      </c>
      <c r="J1205">
        <v>5</v>
      </c>
      <c r="K1205">
        <v>15275</v>
      </c>
      <c r="L1205">
        <v>0</v>
      </c>
      <c r="M1205">
        <v>8400</v>
      </c>
      <c r="N1205">
        <v>0</v>
      </c>
      <c r="O1205">
        <v>45</v>
      </c>
      <c r="P1205">
        <v>0</v>
      </c>
      <c r="R1205">
        <v>3100203</v>
      </c>
      <c r="S1205">
        <v>15275</v>
      </c>
      <c r="T1205" t="s">
        <v>5940</v>
      </c>
      <c r="U1205">
        <v>10360</v>
      </c>
      <c r="V1205" t="s">
        <v>5940</v>
      </c>
      <c r="W1205">
        <v>40</v>
      </c>
      <c r="X1205">
        <v>5</v>
      </c>
      <c r="Z1205">
        <v>2411601</v>
      </c>
      <c r="AB1205">
        <v>100</v>
      </c>
      <c r="AC1205">
        <v>2411601</v>
      </c>
      <c r="AD1205" t="s">
        <v>5101</v>
      </c>
      <c r="AE1205" t="s">
        <v>5940</v>
      </c>
      <c r="AF1205">
        <v>2411601</v>
      </c>
      <c r="AG1205" t="s">
        <v>5101</v>
      </c>
      <c r="AH1205" t="s">
        <v>5940</v>
      </c>
      <c r="AI1205">
        <v>2411601</v>
      </c>
      <c r="AJ1205" t="s">
        <v>5101</v>
      </c>
      <c r="AK1205">
        <v>125</v>
      </c>
      <c r="AL1205">
        <v>2411601</v>
      </c>
      <c r="AM1205" t="s">
        <v>5101</v>
      </c>
      <c r="AN1205" t="s">
        <v>5940</v>
      </c>
      <c r="AO1205">
        <v>0</v>
      </c>
      <c r="AP1205">
        <v>2412609</v>
      </c>
      <c r="AQ1205" t="s">
        <v>5112</v>
      </c>
      <c r="AR1205">
        <v>88</v>
      </c>
    </row>
    <row r="1206" spans="1:44" x14ac:dyDescent="0.25">
      <c r="A1206">
        <v>3100302</v>
      </c>
      <c r="B1206">
        <v>2</v>
      </c>
      <c r="C1206" t="s">
        <v>888</v>
      </c>
      <c r="D1206" t="s">
        <v>4079</v>
      </c>
      <c r="E1206">
        <v>5104</v>
      </c>
      <c r="F1206" t="s">
        <v>5940</v>
      </c>
      <c r="G1206">
        <v>2880</v>
      </c>
      <c r="H1206" t="s">
        <v>5940</v>
      </c>
      <c r="I1206">
        <v>38</v>
      </c>
      <c r="J1206">
        <v>729</v>
      </c>
      <c r="K1206">
        <v>4518</v>
      </c>
      <c r="L1206">
        <v>0</v>
      </c>
      <c r="M1206">
        <v>1796</v>
      </c>
      <c r="N1206">
        <v>0</v>
      </c>
      <c r="O1206">
        <v>14</v>
      </c>
      <c r="P1206">
        <v>690</v>
      </c>
      <c r="R1206">
        <v>3100302</v>
      </c>
      <c r="S1206">
        <v>5104</v>
      </c>
      <c r="T1206" t="s">
        <v>5940</v>
      </c>
      <c r="U1206">
        <v>2880</v>
      </c>
      <c r="V1206" t="s">
        <v>5940</v>
      </c>
      <c r="W1206">
        <v>38</v>
      </c>
      <c r="X1206">
        <v>729</v>
      </c>
      <c r="Z1206">
        <v>2411700</v>
      </c>
      <c r="AB1206">
        <v>29</v>
      </c>
      <c r="AC1206">
        <v>2411700</v>
      </c>
      <c r="AD1206" t="s">
        <v>5102</v>
      </c>
      <c r="AE1206" t="s">
        <v>5940</v>
      </c>
      <c r="AF1206">
        <v>2411700</v>
      </c>
      <c r="AG1206" t="s">
        <v>5102</v>
      </c>
      <c r="AH1206" t="s">
        <v>5940</v>
      </c>
      <c r="AI1206">
        <v>2411700</v>
      </c>
      <c r="AJ1206" t="s">
        <v>5102</v>
      </c>
      <c r="AK1206">
        <v>102</v>
      </c>
      <c r="AL1206">
        <v>2411700</v>
      </c>
      <c r="AM1206" t="s">
        <v>5102</v>
      </c>
      <c r="AN1206" t="s">
        <v>5940</v>
      </c>
      <c r="AO1206">
        <v>0</v>
      </c>
      <c r="AP1206">
        <v>2412708</v>
      </c>
      <c r="AQ1206" t="s">
        <v>5113</v>
      </c>
      <c r="AR1206">
        <v>77</v>
      </c>
    </row>
    <row r="1207" spans="1:44" x14ac:dyDescent="0.25">
      <c r="A1207">
        <v>3100401</v>
      </c>
      <c r="B1207">
        <v>2</v>
      </c>
      <c r="C1207" t="s">
        <v>888</v>
      </c>
      <c r="D1207" t="s">
        <v>4080</v>
      </c>
      <c r="E1207">
        <v>1200</v>
      </c>
      <c r="F1207" t="s">
        <v>5940</v>
      </c>
      <c r="G1207">
        <v>1110</v>
      </c>
      <c r="H1207" t="s">
        <v>5940</v>
      </c>
      <c r="I1207">
        <v>48</v>
      </c>
      <c r="J1207">
        <v>180</v>
      </c>
      <c r="K1207">
        <v>4250</v>
      </c>
      <c r="L1207">
        <v>0</v>
      </c>
      <c r="M1207">
        <v>660</v>
      </c>
      <c r="N1207">
        <v>0</v>
      </c>
      <c r="O1207">
        <v>3</v>
      </c>
      <c r="P1207">
        <v>90</v>
      </c>
      <c r="R1207">
        <v>3100401</v>
      </c>
      <c r="S1207">
        <v>1200</v>
      </c>
      <c r="T1207" t="s">
        <v>5940</v>
      </c>
      <c r="U1207">
        <v>1110</v>
      </c>
      <c r="V1207" t="s">
        <v>5940</v>
      </c>
      <c r="W1207">
        <v>48</v>
      </c>
      <c r="X1207">
        <v>180</v>
      </c>
      <c r="Z1207">
        <v>2411809</v>
      </c>
      <c r="AB1207" t="s">
        <v>5940</v>
      </c>
      <c r="AC1207">
        <v>2411809</v>
      </c>
      <c r="AD1207" t="s">
        <v>5103</v>
      </c>
      <c r="AE1207" t="s">
        <v>5940</v>
      </c>
      <c r="AF1207">
        <v>2411809</v>
      </c>
      <c r="AG1207" t="s">
        <v>5103</v>
      </c>
      <c r="AH1207" t="s">
        <v>5940</v>
      </c>
      <c r="AI1207">
        <v>2411809</v>
      </c>
      <c r="AJ1207" t="s">
        <v>5103</v>
      </c>
      <c r="AK1207">
        <v>25</v>
      </c>
      <c r="AL1207">
        <v>2411809</v>
      </c>
      <c r="AM1207" t="s">
        <v>5103</v>
      </c>
      <c r="AN1207" t="s">
        <v>5940</v>
      </c>
      <c r="AO1207">
        <v>0</v>
      </c>
      <c r="AP1207">
        <v>2412807</v>
      </c>
      <c r="AQ1207" t="s">
        <v>5114</v>
      </c>
      <c r="AR1207">
        <v>6</v>
      </c>
    </row>
    <row r="1208" spans="1:44" x14ac:dyDescent="0.25">
      <c r="A1208">
        <v>3100500</v>
      </c>
      <c r="B1208">
        <v>2</v>
      </c>
      <c r="C1208" t="s">
        <v>888</v>
      </c>
      <c r="D1208" t="s">
        <v>4081</v>
      </c>
      <c r="E1208">
        <v>11160</v>
      </c>
      <c r="F1208" t="s">
        <v>5940</v>
      </c>
      <c r="G1208">
        <v>588</v>
      </c>
      <c r="H1208" t="s">
        <v>5940</v>
      </c>
      <c r="I1208">
        <v>55</v>
      </c>
      <c r="J1208">
        <v>94</v>
      </c>
      <c r="K1208">
        <v>11160</v>
      </c>
      <c r="L1208">
        <v>0</v>
      </c>
      <c r="M1208">
        <v>158</v>
      </c>
      <c r="N1208">
        <v>0</v>
      </c>
      <c r="O1208">
        <v>23</v>
      </c>
      <c r="P1208">
        <v>144</v>
      </c>
      <c r="R1208">
        <v>3100500</v>
      </c>
      <c r="S1208">
        <v>11160</v>
      </c>
      <c r="T1208" t="s">
        <v>5940</v>
      </c>
      <c r="U1208">
        <v>588</v>
      </c>
      <c r="V1208" t="s">
        <v>5940</v>
      </c>
      <c r="W1208">
        <v>55</v>
      </c>
      <c r="X1208">
        <v>94</v>
      </c>
      <c r="Z1208">
        <v>2411908</v>
      </c>
      <c r="AB1208">
        <v>3</v>
      </c>
      <c r="AC1208">
        <v>2411908</v>
      </c>
      <c r="AD1208" t="s">
        <v>5104</v>
      </c>
      <c r="AE1208">
        <v>2</v>
      </c>
      <c r="AF1208">
        <v>2411908</v>
      </c>
      <c r="AG1208" t="s">
        <v>5104</v>
      </c>
      <c r="AH1208">
        <v>150</v>
      </c>
      <c r="AI1208">
        <v>2411908</v>
      </c>
      <c r="AJ1208" t="s">
        <v>5104</v>
      </c>
      <c r="AK1208">
        <v>57</v>
      </c>
      <c r="AL1208">
        <v>2411908</v>
      </c>
      <c r="AM1208" t="s">
        <v>5104</v>
      </c>
      <c r="AN1208" t="s">
        <v>5940</v>
      </c>
      <c r="AO1208">
        <v>0</v>
      </c>
      <c r="AP1208">
        <v>2412906</v>
      </c>
      <c r="AQ1208" t="s">
        <v>5115</v>
      </c>
      <c r="AR1208">
        <v>79</v>
      </c>
    </row>
    <row r="1209" spans="1:44" x14ac:dyDescent="0.25">
      <c r="A1209">
        <v>3100609</v>
      </c>
      <c r="B1209">
        <v>2</v>
      </c>
      <c r="C1209" t="s">
        <v>888</v>
      </c>
      <c r="D1209" t="s">
        <v>4082</v>
      </c>
      <c r="E1209">
        <v>24500</v>
      </c>
      <c r="F1209" t="s">
        <v>5940</v>
      </c>
      <c r="G1209">
        <v>12000</v>
      </c>
      <c r="H1209" t="s">
        <v>5940</v>
      </c>
      <c r="I1209">
        <v>205</v>
      </c>
      <c r="J1209">
        <v>664</v>
      </c>
      <c r="K1209">
        <v>21000</v>
      </c>
      <c r="L1209">
        <v>0</v>
      </c>
      <c r="M1209">
        <v>8750</v>
      </c>
      <c r="N1209">
        <v>0</v>
      </c>
      <c r="O1209">
        <v>150</v>
      </c>
      <c r="P1209">
        <v>513</v>
      </c>
      <c r="R1209">
        <v>3100609</v>
      </c>
      <c r="S1209">
        <v>24500</v>
      </c>
      <c r="T1209" t="s">
        <v>5940</v>
      </c>
      <c r="U1209">
        <v>12000</v>
      </c>
      <c r="V1209" t="s">
        <v>5940</v>
      </c>
      <c r="W1209">
        <v>205</v>
      </c>
      <c r="X1209">
        <v>664</v>
      </c>
      <c r="Z1209">
        <v>2412005</v>
      </c>
      <c r="AB1209">
        <v>5</v>
      </c>
      <c r="AC1209">
        <v>2412005</v>
      </c>
      <c r="AD1209" t="s">
        <v>5105</v>
      </c>
      <c r="AE1209" t="s">
        <v>5940</v>
      </c>
      <c r="AF1209">
        <v>2412005</v>
      </c>
      <c r="AG1209" t="s">
        <v>5105</v>
      </c>
      <c r="AH1209">
        <v>132000</v>
      </c>
      <c r="AI1209">
        <v>2412005</v>
      </c>
      <c r="AJ1209" t="s">
        <v>5105</v>
      </c>
      <c r="AK1209">
        <v>200</v>
      </c>
      <c r="AL1209">
        <v>2412005</v>
      </c>
      <c r="AM1209" t="s">
        <v>5105</v>
      </c>
      <c r="AN1209" t="s">
        <v>5940</v>
      </c>
      <c r="AO1209">
        <v>0</v>
      </c>
      <c r="AP1209">
        <v>2413003</v>
      </c>
      <c r="AQ1209" t="s">
        <v>5116</v>
      </c>
      <c r="AR1209">
        <v>7</v>
      </c>
    </row>
    <row r="1210" spans="1:44" x14ac:dyDescent="0.25">
      <c r="A1210">
        <v>3100708</v>
      </c>
      <c r="B1210">
        <v>2</v>
      </c>
      <c r="C1210" t="s">
        <v>888</v>
      </c>
      <c r="D1210" t="s">
        <v>4083</v>
      </c>
      <c r="E1210">
        <v>492800</v>
      </c>
      <c r="F1210">
        <v>23520</v>
      </c>
      <c r="G1210">
        <v>19710</v>
      </c>
      <c r="H1210">
        <v>1650</v>
      </c>
      <c r="I1210">
        <v>480</v>
      </c>
      <c r="J1210">
        <v>720</v>
      </c>
      <c r="K1210">
        <v>700000</v>
      </c>
      <c r="L1210">
        <v>10800</v>
      </c>
      <c r="M1210">
        <v>36000</v>
      </c>
      <c r="N1210">
        <v>330</v>
      </c>
      <c r="O1210">
        <v>150</v>
      </c>
      <c r="P1210">
        <v>0</v>
      </c>
      <c r="R1210">
        <v>3100708</v>
      </c>
      <c r="S1210">
        <v>492800</v>
      </c>
      <c r="T1210">
        <v>23520</v>
      </c>
      <c r="U1210">
        <v>19710</v>
      </c>
      <c r="V1210">
        <v>1650</v>
      </c>
      <c r="W1210">
        <v>480</v>
      </c>
      <c r="X1210">
        <v>720</v>
      </c>
      <c r="Z1210">
        <v>2412104</v>
      </c>
      <c r="AB1210" t="s">
        <v>5940</v>
      </c>
      <c r="AC1210">
        <v>2412104</v>
      </c>
      <c r="AD1210" t="s">
        <v>5106</v>
      </c>
      <c r="AE1210" t="s">
        <v>5940</v>
      </c>
      <c r="AF1210">
        <v>2412104</v>
      </c>
      <c r="AG1210" t="s">
        <v>5106</v>
      </c>
      <c r="AH1210" t="s">
        <v>5940</v>
      </c>
      <c r="AI1210">
        <v>2412104</v>
      </c>
      <c r="AJ1210" t="s">
        <v>5106</v>
      </c>
      <c r="AK1210">
        <v>26</v>
      </c>
      <c r="AL1210">
        <v>2412104</v>
      </c>
      <c r="AM1210" t="s">
        <v>5106</v>
      </c>
      <c r="AN1210" t="s">
        <v>5940</v>
      </c>
      <c r="AO1210">
        <v>0</v>
      </c>
      <c r="AP1210">
        <v>2413102</v>
      </c>
      <c r="AQ1210" t="s">
        <v>5117</v>
      </c>
      <c r="AR1210">
        <v>143</v>
      </c>
    </row>
    <row r="1211" spans="1:44" x14ac:dyDescent="0.25">
      <c r="A1211">
        <v>3100807</v>
      </c>
      <c r="B1211">
        <v>2</v>
      </c>
      <c r="C1211" t="s">
        <v>888</v>
      </c>
      <c r="D1211" t="s">
        <v>4084</v>
      </c>
      <c r="E1211">
        <v>600</v>
      </c>
      <c r="F1211" t="s">
        <v>5940</v>
      </c>
      <c r="G1211">
        <v>4860</v>
      </c>
      <c r="H1211" t="s">
        <v>5940</v>
      </c>
      <c r="I1211">
        <v>130</v>
      </c>
      <c r="J1211">
        <v>297</v>
      </c>
      <c r="K1211">
        <v>600</v>
      </c>
      <c r="L1211">
        <v>0</v>
      </c>
      <c r="M1211">
        <v>4800</v>
      </c>
      <c r="N1211">
        <v>0</v>
      </c>
      <c r="O1211">
        <v>100</v>
      </c>
      <c r="P1211">
        <v>153</v>
      </c>
      <c r="R1211">
        <v>3100807</v>
      </c>
      <c r="S1211">
        <v>600</v>
      </c>
      <c r="T1211" t="s">
        <v>5940</v>
      </c>
      <c r="U1211">
        <v>4860</v>
      </c>
      <c r="V1211" t="s">
        <v>5940</v>
      </c>
      <c r="W1211">
        <v>130</v>
      </c>
      <c r="X1211">
        <v>297</v>
      </c>
      <c r="Z1211">
        <v>2412203</v>
      </c>
      <c r="AB1211" t="s">
        <v>5940</v>
      </c>
      <c r="AC1211">
        <v>2412203</v>
      </c>
      <c r="AD1211" t="s">
        <v>5107</v>
      </c>
      <c r="AE1211" t="s">
        <v>5940</v>
      </c>
      <c r="AF1211">
        <v>2412203</v>
      </c>
      <c r="AG1211" t="s">
        <v>5107</v>
      </c>
      <c r="AH1211">
        <v>298650</v>
      </c>
      <c r="AI1211">
        <v>2412203</v>
      </c>
      <c r="AJ1211" t="s">
        <v>5107</v>
      </c>
      <c r="AK1211">
        <v>264</v>
      </c>
      <c r="AL1211">
        <v>2412203</v>
      </c>
      <c r="AM1211" t="s">
        <v>5107</v>
      </c>
      <c r="AN1211" t="s">
        <v>5940</v>
      </c>
      <c r="AO1211">
        <v>0</v>
      </c>
      <c r="AP1211">
        <v>2413201</v>
      </c>
      <c r="AQ1211" t="s">
        <v>5118</v>
      </c>
      <c r="AR1211">
        <v>108</v>
      </c>
    </row>
    <row r="1212" spans="1:44" x14ac:dyDescent="0.25">
      <c r="A1212">
        <v>3100906</v>
      </c>
      <c r="B1212">
        <v>2</v>
      </c>
      <c r="C1212" t="s">
        <v>888</v>
      </c>
      <c r="D1212" t="s">
        <v>4085</v>
      </c>
      <c r="E1212">
        <v>6000</v>
      </c>
      <c r="F1212" t="s">
        <v>5940</v>
      </c>
      <c r="G1212">
        <v>225</v>
      </c>
      <c r="H1212" t="s">
        <v>5940</v>
      </c>
      <c r="I1212">
        <v>10</v>
      </c>
      <c r="J1212">
        <v>95</v>
      </c>
      <c r="K1212">
        <v>6000</v>
      </c>
      <c r="L1212">
        <v>0</v>
      </c>
      <c r="M1212">
        <v>68</v>
      </c>
      <c r="N1212">
        <v>0</v>
      </c>
      <c r="O1212">
        <v>0</v>
      </c>
      <c r="P1212">
        <v>11</v>
      </c>
      <c r="R1212">
        <v>3100906</v>
      </c>
      <c r="S1212">
        <v>6000</v>
      </c>
      <c r="T1212" t="s">
        <v>5940</v>
      </c>
      <c r="U1212">
        <v>225</v>
      </c>
      <c r="V1212" t="s">
        <v>5940</v>
      </c>
      <c r="W1212">
        <v>10</v>
      </c>
      <c r="X1212">
        <v>95</v>
      </c>
      <c r="Z1212">
        <v>2412302</v>
      </c>
      <c r="AB1212">
        <v>250</v>
      </c>
      <c r="AC1212">
        <v>2412302</v>
      </c>
      <c r="AD1212" t="s">
        <v>5108</v>
      </c>
      <c r="AE1212" t="s">
        <v>5940</v>
      </c>
      <c r="AF1212">
        <v>2412302</v>
      </c>
      <c r="AG1212" t="s">
        <v>5108</v>
      </c>
      <c r="AH1212" t="s">
        <v>5940</v>
      </c>
      <c r="AI1212">
        <v>2412302</v>
      </c>
      <c r="AJ1212" t="s">
        <v>5108</v>
      </c>
      <c r="AK1212">
        <v>500</v>
      </c>
      <c r="AL1212">
        <v>2412302</v>
      </c>
      <c r="AM1212" t="s">
        <v>5108</v>
      </c>
      <c r="AN1212" t="s">
        <v>5940</v>
      </c>
      <c r="AO1212">
        <v>0</v>
      </c>
      <c r="AP1212">
        <v>2413300</v>
      </c>
      <c r="AQ1212" t="s">
        <v>5119</v>
      </c>
      <c r="AR1212">
        <v>28</v>
      </c>
    </row>
    <row r="1213" spans="1:44" x14ac:dyDescent="0.25">
      <c r="A1213">
        <v>3101003</v>
      </c>
      <c r="B1213">
        <v>2</v>
      </c>
      <c r="C1213" t="s">
        <v>888</v>
      </c>
      <c r="D1213" t="s">
        <v>4086</v>
      </c>
      <c r="E1213">
        <v>7200</v>
      </c>
      <c r="F1213" t="s">
        <v>5940</v>
      </c>
      <c r="G1213">
        <v>300</v>
      </c>
      <c r="H1213" t="s">
        <v>5940</v>
      </c>
      <c r="I1213">
        <v>4</v>
      </c>
      <c r="J1213">
        <v>220</v>
      </c>
      <c r="K1213">
        <v>800</v>
      </c>
      <c r="L1213">
        <v>0</v>
      </c>
      <c r="M1213">
        <v>318</v>
      </c>
      <c r="N1213">
        <v>0</v>
      </c>
      <c r="O1213">
        <v>2</v>
      </c>
      <c r="P1213">
        <v>240</v>
      </c>
      <c r="R1213">
        <v>3101003</v>
      </c>
      <c r="S1213">
        <v>7200</v>
      </c>
      <c r="T1213" t="s">
        <v>5940</v>
      </c>
      <c r="U1213">
        <v>300</v>
      </c>
      <c r="V1213" t="s">
        <v>5940</v>
      </c>
      <c r="W1213">
        <v>4</v>
      </c>
      <c r="X1213">
        <v>220</v>
      </c>
      <c r="Z1213">
        <v>2412401</v>
      </c>
      <c r="AB1213" t="s">
        <v>5940</v>
      </c>
      <c r="AC1213">
        <v>2412401</v>
      </c>
      <c r="AD1213" t="s">
        <v>5109</v>
      </c>
      <c r="AE1213" t="s">
        <v>5940</v>
      </c>
      <c r="AF1213">
        <v>2412401</v>
      </c>
      <c r="AG1213" t="s">
        <v>5109</v>
      </c>
      <c r="AH1213" t="s">
        <v>5940</v>
      </c>
      <c r="AI1213">
        <v>2412401</v>
      </c>
      <c r="AJ1213" t="s">
        <v>5109</v>
      </c>
      <c r="AK1213">
        <v>3</v>
      </c>
      <c r="AL1213">
        <v>2412401</v>
      </c>
      <c r="AM1213" t="s">
        <v>5109</v>
      </c>
      <c r="AN1213" t="s">
        <v>5940</v>
      </c>
      <c r="AO1213">
        <v>0</v>
      </c>
      <c r="AP1213">
        <v>2413359</v>
      </c>
      <c r="AQ1213" t="s">
        <v>5120</v>
      </c>
      <c r="AR1213">
        <v>60</v>
      </c>
    </row>
    <row r="1214" spans="1:44" x14ac:dyDescent="0.25">
      <c r="A1214">
        <v>3101102</v>
      </c>
      <c r="B1214">
        <v>2</v>
      </c>
      <c r="C1214" t="s">
        <v>888</v>
      </c>
      <c r="D1214" t="s">
        <v>4087</v>
      </c>
      <c r="E1214">
        <v>2668</v>
      </c>
      <c r="F1214" t="s">
        <v>5940</v>
      </c>
      <c r="G1214">
        <v>13585</v>
      </c>
      <c r="H1214" t="s">
        <v>5940</v>
      </c>
      <c r="I1214">
        <v>6300</v>
      </c>
      <c r="J1214">
        <v>1147</v>
      </c>
      <c r="K1214">
        <v>2576</v>
      </c>
      <c r="L1214">
        <v>0</v>
      </c>
      <c r="M1214">
        <v>10845</v>
      </c>
      <c r="N1214">
        <v>0</v>
      </c>
      <c r="O1214">
        <v>5284</v>
      </c>
      <c r="P1214">
        <v>843</v>
      </c>
      <c r="R1214">
        <v>3101102</v>
      </c>
      <c r="S1214">
        <v>2668</v>
      </c>
      <c r="T1214" t="s">
        <v>5940</v>
      </c>
      <c r="U1214">
        <v>13585</v>
      </c>
      <c r="V1214" t="s">
        <v>5940</v>
      </c>
      <c r="W1214">
        <v>6300</v>
      </c>
      <c r="X1214">
        <v>1147</v>
      </c>
      <c r="Z1214">
        <v>2412500</v>
      </c>
      <c r="AB1214">
        <v>14</v>
      </c>
      <c r="AC1214">
        <v>2412500</v>
      </c>
      <c r="AD1214" t="s">
        <v>5110</v>
      </c>
      <c r="AE1214">
        <v>4</v>
      </c>
      <c r="AF1214">
        <v>2412500</v>
      </c>
      <c r="AG1214" t="s">
        <v>5110</v>
      </c>
      <c r="AH1214">
        <v>605</v>
      </c>
      <c r="AI1214">
        <v>2412500</v>
      </c>
      <c r="AJ1214" t="s">
        <v>5110</v>
      </c>
      <c r="AK1214">
        <v>597</v>
      </c>
      <c r="AL1214">
        <v>2412500</v>
      </c>
      <c r="AM1214" t="s">
        <v>5110</v>
      </c>
      <c r="AN1214" t="s">
        <v>5940</v>
      </c>
      <c r="AO1214">
        <v>0</v>
      </c>
      <c r="AP1214">
        <v>2413409</v>
      </c>
      <c r="AQ1214" t="s">
        <v>5121</v>
      </c>
      <c r="AR1214">
        <v>4</v>
      </c>
    </row>
    <row r="1215" spans="1:44" x14ac:dyDescent="0.25">
      <c r="A1215">
        <v>3101201</v>
      </c>
      <c r="B1215">
        <v>2</v>
      </c>
      <c r="C1215" t="s">
        <v>888</v>
      </c>
      <c r="D1215" t="s">
        <v>4088</v>
      </c>
      <c r="E1215">
        <v>1100</v>
      </c>
      <c r="F1215" t="s">
        <v>5940</v>
      </c>
      <c r="G1215">
        <v>7000</v>
      </c>
      <c r="H1215" t="s">
        <v>5940</v>
      </c>
      <c r="I1215" t="s">
        <v>5940</v>
      </c>
      <c r="J1215">
        <v>300</v>
      </c>
      <c r="K1215">
        <v>1100</v>
      </c>
      <c r="L1215">
        <v>0</v>
      </c>
      <c r="M1215">
        <v>9000</v>
      </c>
      <c r="N1215">
        <v>0</v>
      </c>
      <c r="O1215">
        <v>0</v>
      </c>
      <c r="P1215">
        <v>580</v>
      </c>
      <c r="R1215">
        <v>3101201</v>
      </c>
      <c r="S1215">
        <v>1100</v>
      </c>
      <c r="T1215" t="s">
        <v>5940</v>
      </c>
      <c r="U1215">
        <v>7000</v>
      </c>
      <c r="V1215" t="s">
        <v>5940</v>
      </c>
      <c r="W1215" t="s">
        <v>5940</v>
      </c>
      <c r="X1215">
        <v>300</v>
      </c>
      <c r="Z1215">
        <v>2412559</v>
      </c>
      <c r="AB1215">
        <v>154</v>
      </c>
      <c r="AC1215">
        <v>2412559</v>
      </c>
      <c r="AD1215" t="s">
        <v>5111</v>
      </c>
      <c r="AE1215" t="s">
        <v>5940</v>
      </c>
      <c r="AF1215">
        <v>2412559</v>
      </c>
      <c r="AG1215" t="s">
        <v>5111</v>
      </c>
      <c r="AH1215" t="s">
        <v>5940</v>
      </c>
      <c r="AI1215">
        <v>2412559</v>
      </c>
      <c r="AJ1215" t="s">
        <v>5111</v>
      </c>
      <c r="AK1215">
        <v>90</v>
      </c>
      <c r="AL1215">
        <v>2412559</v>
      </c>
      <c r="AM1215" t="s">
        <v>5111</v>
      </c>
      <c r="AN1215" t="s">
        <v>5940</v>
      </c>
      <c r="AO1215">
        <v>0</v>
      </c>
      <c r="AP1215">
        <v>2413508</v>
      </c>
      <c r="AQ1215" t="s">
        <v>5122</v>
      </c>
      <c r="AR1215">
        <v>33</v>
      </c>
    </row>
    <row r="1216" spans="1:44" x14ac:dyDescent="0.25">
      <c r="A1216">
        <v>3101300</v>
      </c>
      <c r="B1216">
        <v>2</v>
      </c>
      <c r="C1216" t="s">
        <v>888</v>
      </c>
      <c r="D1216" t="s">
        <v>4089</v>
      </c>
      <c r="E1216" t="s">
        <v>5940</v>
      </c>
      <c r="F1216" t="s">
        <v>5940</v>
      </c>
      <c r="G1216">
        <v>810</v>
      </c>
      <c r="H1216" t="s">
        <v>5940</v>
      </c>
      <c r="I1216" t="s">
        <v>5940</v>
      </c>
      <c r="J1216">
        <v>63</v>
      </c>
      <c r="K1216">
        <v>3960</v>
      </c>
      <c r="L1216">
        <v>0</v>
      </c>
      <c r="M1216">
        <v>952</v>
      </c>
      <c r="N1216">
        <v>0</v>
      </c>
      <c r="O1216">
        <v>0</v>
      </c>
      <c r="P1216">
        <v>34</v>
      </c>
      <c r="R1216">
        <v>3101300</v>
      </c>
      <c r="S1216" t="s">
        <v>5940</v>
      </c>
      <c r="T1216" t="s">
        <v>5940</v>
      </c>
      <c r="U1216">
        <v>810</v>
      </c>
      <c r="V1216" t="s">
        <v>5940</v>
      </c>
      <c r="W1216" t="s">
        <v>5940</v>
      </c>
      <c r="X1216">
        <v>63</v>
      </c>
      <c r="Z1216">
        <v>2412609</v>
      </c>
      <c r="AB1216">
        <v>88</v>
      </c>
      <c r="AC1216">
        <v>2412609</v>
      </c>
      <c r="AD1216" t="s">
        <v>5112</v>
      </c>
      <c r="AE1216" t="s">
        <v>5940</v>
      </c>
      <c r="AF1216">
        <v>2412609</v>
      </c>
      <c r="AG1216" t="s">
        <v>5112</v>
      </c>
      <c r="AH1216" t="s">
        <v>5940</v>
      </c>
      <c r="AI1216">
        <v>2412609</v>
      </c>
      <c r="AJ1216" t="s">
        <v>5112</v>
      </c>
      <c r="AK1216">
        <v>234</v>
      </c>
      <c r="AL1216">
        <v>2412609</v>
      </c>
      <c r="AM1216" t="s">
        <v>5112</v>
      </c>
      <c r="AN1216" t="s">
        <v>5940</v>
      </c>
      <c r="AO1216">
        <v>0</v>
      </c>
      <c r="AP1216">
        <v>2413557</v>
      </c>
      <c r="AQ1216" t="s">
        <v>5123</v>
      </c>
      <c r="AR1216">
        <v>268</v>
      </c>
    </row>
    <row r="1217" spans="1:44" x14ac:dyDescent="0.25">
      <c r="A1217">
        <v>3101409</v>
      </c>
      <c r="B1217">
        <v>2</v>
      </c>
      <c r="C1217" t="s">
        <v>888</v>
      </c>
      <c r="D1217" t="s">
        <v>4090</v>
      </c>
      <c r="E1217">
        <v>1200</v>
      </c>
      <c r="F1217" t="s">
        <v>5940</v>
      </c>
      <c r="G1217">
        <v>351</v>
      </c>
      <c r="H1217" t="s">
        <v>5940</v>
      </c>
      <c r="I1217">
        <v>16</v>
      </c>
      <c r="J1217">
        <v>86</v>
      </c>
      <c r="K1217">
        <v>0</v>
      </c>
      <c r="L1217">
        <v>0</v>
      </c>
      <c r="M1217">
        <v>88</v>
      </c>
      <c r="N1217">
        <v>0</v>
      </c>
      <c r="O1217">
        <v>0</v>
      </c>
      <c r="P1217">
        <v>22</v>
      </c>
      <c r="R1217">
        <v>3101409</v>
      </c>
      <c r="S1217">
        <v>1200</v>
      </c>
      <c r="T1217" t="s">
        <v>5940</v>
      </c>
      <c r="U1217">
        <v>351</v>
      </c>
      <c r="V1217" t="s">
        <v>5940</v>
      </c>
      <c r="W1217">
        <v>16</v>
      </c>
      <c r="X1217">
        <v>86</v>
      </c>
      <c r="Z1217">
        <v>2412708</v>
      </c>
      <c r="AB1217">
        <v>6</v>
      </c>
      <c r="AC1217">
        <v>2412708</v>
      </c>
      <c r="AD1217" t="s">
        <v>5113</v>
      </c>
      <c r="AE1217" t="s">
        <v>5940</v>
      </c>
      <c r="AF1217">
        <v>2412708</v>
      </c>
      <c r="AG1217" t="s">
        <v>5113</v>
      </c>
      <c r="AH1217" t="s">
        <v>5940</v>
      </c>
      <c r="AI1217">
        <v>2412708</v>
      </c>
      <c r="AJ1217" t="s">
        <v>5113</v>
      </c>
      <c r="AK1217">
        <v>120</v>
      </c>
      <c r="AL1217">
        <v>2412708</v>
      </c>
      <c r="AM1217" t="s">
        <v>5113</v>
      </c>
      <c r="AN1217" t="s">
        <v>5940</v>
      </c>
      <c r="AO1217">
        <v>0</v>
      </c>
      <c r="AP1217">
        <v>2413607</v>
      </c>
      <c r="AQ1217" t="s">
        <v>5124</v>
      </c>
      <c r="AR1217">
        <v>108</v>
      </c>
    </row>
    <row r="1218" spans="1:44" x14ac:dyDescent="0.25">
      <c r="A1218">
        <v>3101508</v>
      </c>
      <c r="B1218">
        <v>2</v>
      </c>
      <c r="C1218" t="s">
        <v>888</v>
      </c>
      <c r="D1218" t="s">
        <v>4091</v>
      </c>
      <c r="E1218">
        <v>4320</v>
      </c>
      <c r="F1218" t="s">
        <v>5940</v>
      </c>
      <c r="G1218">
        <v>1600</v>
      </c>
      <c r="H1218" t="s">
        <v>5940</v>
      </c>
      <c r="I1218">
        <v>50</v>
      </c>
      <c r="J1218">
        <v>45</v>
      </c>
      <c r="K1218">
        <v>4860</v>
      </c>
      <c r="L1218">
        <v>0</v>
      </c>
      <c r="M1218">
        <v>525</v>
      </c>
      <c r="N1218">
        <v>0</v>
      </c>
      <c r="O1218">
        <v>0</v>
      </c>
      <c r="P1218">
        <v>7</v>
      </c>
      <c r="R1218">
        <v>3101508</v>
      </c>
      <c r="S1218">
        <v>4320</v>
      </c>
      <c r="T1218" t="s">
        <v>5940</v>
      </c>
      <c r="U1218">
        <v>1600</v>
      </c>
      <c r="V1218" t="s">
        <v>5940</v>
      </c>
      <c r="W1218">
        <v>50</v>
      </c>
      <c r="X1218">
        <v>45</v>
      </c>
      <c r="Z1218">
        <v>2412807</v>
      </c>
      <c r="AB1218">
        <v>2</v>
      </c>
      <c r="AC1218">
        <v>2412807</v>
      </c>
      <c r="AD1218" t="s">
        <v>5114</v>
      </c>
      <c r="AE1218" t="s">
        <v>5940</v>
      </c>
      <c r="AF1218">
        <v>2412807</v>
      </c>
      <c r="AG1218" t="s">
        <v>5114</v>
      </c>
      <c r="AH1218" t="s">
        <v>5940</v>
      </c>
      <c r="AI1218">
        <v>2412807</v>
      </c>
      <c r="AJ1218" t="s">
        <v>5114</v>
      </c>
      <c r="AK1218">
        <v>18</v>
      </c>
      <c r="AL1218">
        <v>2412807</v>
      </c>
      <c r="AM1218" t="s">
        <v>5114</v>
      </c>
      <c r="AN1218" t="s">
        <v>5940</v>
      </c>
      <c r="AO1218">
        <v>0</v>
      </c>
      <c r="AP1218">
        <v>2413706</v>
      </c>
      <c r="AQ1218" t="s">
        <v>5125</v>
      </c>
      <c r="AR1218">
        <v>116</v>
      </c>
    </row>
    <row r="1219" spans="1:44" x14ac:dyDescent="0.25">
      <c r="A1219">
        <v>3101607</v>
      </c>
      <c r="B1219">
        <v>2</v>
      </c>
      <c r="C1219" t="s">
        <v>888</v>
      </c>
      <c r="D1219" t="s">
        <v>4092</v>
      </c>
      <c r="E1219">
        <v>187920</v>
      </c>
      <c r="F1219">
        <v>360</v>
      </c>
      <c r="G1219">
        <v>39000</v>
      </c>
      <c r="H1219" t="s">
        <v>5940</v>
      </c>
      <c r="I1219">
        <v>306</v>
      </c>
      <c r="J1219">
        <v>2280</v>
      </c>
      <c r="K1219">
        <v>194304</v>
      </c>
      <c r="L1219">
        <v>0</v>
      </c>
      <c r="M1219">
        <v>36000</v>
      </c>
      <c r="N1219">
        <v>0</v>
      </c>
      <c r="O1219">
        <v>270</v>
      </c>
      <c r="P1219">
        <v>3800</v>
      </c>
      <c r="R1219">
        <v>3101607</v>
      </c>
      <c r="S1219">
        <v>187920</v>
      </c>
      <c r="T1219">
        <v>360</v>
      </c>
      <c r="U1219">
        <v>39000</v>
      </c>
      <c r="V1219" t="s">
        <v>5940</v>
      </c>
      <c r="W1219">
        <v>306</v>
      </c>
      <c r="X1219">
        <v>2280</v>
      </c>
      <c r="Z1219">
        <v>2412906</v>
      </c>
      <c r="AB1219">
        <v>8</v>
      </c>
      <c r="AC1219">
        <v>2412906</v>
      </c>
      <c r="AD1219" t="s">
        <v>5115</v>
      </c>
      <c r="AE1219" t="s">
        <v>5940</v>
      </c>
      <c r="AF1219">
        <v>2412906</v>
      </c>
      <c r="AG1219" t="s">
        <v>5115</v>
      </c>
      <c r="AH1219" t="s">
        <v>5940</v>
      </c>
      <c r="AI1219">
        <v>2412906</v>
      </c>
      <c r="AJ1219" t="s">
        <v>5115</v>
      </c>
      <c r="AK1219">
        <v>98</v>
      </c>
      <c r="AL1219">
        <v>2412906</v>
      </c>
      <c r="AM1219" t="s">
        <v>5115</v>
      </c>
      <c r="AN1219" t="s">
        <v>5940</v>
      </c>
      <c r="AO1219">
        <v>0</v>
      </c>
      <c r="AP1219">
        <v>2413805</v>
      </c>
      <c r="AQ1219" t="s">
        <v>5126</v>
      </c>
      <c r="AR1219">
        <v>96</v>
      </c>
    </row>
    <row r="1220" spans="1:44" x14ac:dyDescent="0.25">
      <c r="A1220">
        <v>3101631</v>
      </c>
      <c r="B1220">
        <v>2</v>
      </c>
      <c r="C1220" t="s">
        <v>888</v>
      </c>
      <c r="D1220" t="s">
        <v>4093</v>
      </c>
      <c r="E1220">
        <v>150</v>
      </c>
      <c r="F1220" t="s">
        <v>5940</v>
      </c>
      <c r="G1220">
        <v>760</v>
      </c>
      <c r="H1220" t="s">
        <v>5940</v>
      </c>
      <c r="I1220" t="s">
        <v>5940</v>
      </c>
      <c r="J1220">
        <v>70</v>
      </c>
      <c r="K1220">
        <v>0</v>
      </c>
      <c r="L1220">
        <v>0</v>
      </c>
      <c r="M1220">
        <v>840</v>
      </c>
      <c r="N1220">
        <v>0</v>
      </c>
      <c r="O1220">
        <v>0</v>
      </c>
      <c r="P1220">
        <v>204</v>
      </c>
      <c r="R1220">
        <v>3101631</v>
      </c>
      <c r="S1220">
        <v>150</v>
      </c>
      <c r="T1220" t="s">
        <v>5940</v>
      </c>
      <c r="U1220">
        <v>760</v>
      </c>
      <c r="V1220" t="s">
        <v>5940</v>
      </c>
      <c r="W1220" t="s">
        <v>5940</v>
      </c>
      <c r="X1220">
        <v>70</v>
      </c>
      <c r="Z1220">
        <v>2413003</v>
      </c>
      <c r="AB1220" t="s">
        <v>5940</v>
      </c>
      <c r="AC1220">
        <v>2413003</v>
      </c>
      <c r="AD1220" t="s">
        <v>5116</v>
      </c>
      <c r="AE1220" t="s">
        <v>5940</v>
      </c>
      <c r="AF1220">
        <v>2413003</v>
      </c>
      <c r="AG1220" t="s">
        <v>5116</v>
      </c>
      <c r="AH1220" t="s">
        <v>5940</v>
      </c>
      <c r="AI1220">
        <v>2413003</v>
      </c>
      <c r="AJ1220" t="s">
        <v>5116</v>
      </c>
      <c r="AK1220">
        <v>14</v>
      </c>
      <c r="AL1220">
        <v>2413003</v>
      </c>
      <c r="AM1220" t="s">
        <v>5116</v>
      </c>
      <c r="AN1220" t="s">
        <v>5940</v>
      </c>
      <c r="AO1220">
        <v>0</v>
      </c>
      <c r="AP1220">
        <v>2413904</v>
      </c>
      <c r="AQ1220" t="s">
        <v>5127</v>
      </c>
      <c r="AR1220">
        <v>70</v>
      </c>
    </row>
    <row r="1221" spans="1:44" x14ac:dyDescent="0.25">
      <c r="A1221">
        <v>3101706</v>
      </c>
      <c r="B1221">
        <v>2</v>
      </c>
      <c r="C1221" t="s">
        <v>888</v>
      </c>
      <c r="D1221" t="s">
        <v>4094</v>
      </c>
      <c r="E1221">
        <v>13500</v>
      </c>
      <c r="F1221" t="s">
        <v>5940</v>
      </c>
      <c r="G1221">
        <v>126</v>
      </c>
      <c r="H1221" t="s">
        <v>5940</v>
      </c>
      <c r="I1221">
        <v>4</v>
      </c>
      <c r="J1221">
        <v>136</v>
      </c>
      <c r="K1221">
        <v>13500</v>
      </c>
      <c r="L1221">
        <v>0</v>
      </c>
      <c r="M1221">
        <v>504</v>
      </c>
      <c r="N1221">
        <v>0</v>
      </c>
      <c r="O1221">
        <v>4</v>
      </c>
      <c r="P1221">
        <v>350</v>
      </c>
      <c r="R1221">
        <v>3101706</v>
      </c>
      <c r="S1221">
        <v>13500</v>
      </c>
      <c r="T1221" t="s">
        <v>5940</v>
      </c>
      <c r="U1221">
        <v>126</v>
      </c>
      <c r="V1221" t="s">
        <v>5940</v>
      </c>
      <c r="W1221">
        <v>4</v>
      </c>
      <c r="X1221">
        <v>136</v>
      </c>
      <c r="Z1221">
        <v>2413102</v>
      </c>
      <c r="AB1221">
        <v>34</v>
      </c>
      <c r="AC1221">
        <v>2413102</v>
      </c>
      <c r="AD1221" t="s">
        <v>5117</v>
      </c>
      <c r="AE1221" t="s">
        <v>5940</v>
      </c>
      <c r="AF1221">
        <v>2413102</v>
      </c>
      <c r="AG1221" t="s">
        <v>5117</v>
      </c>
      <c r="AH1221" t="s">
        <v>5940</v>
      </c>
      <c r="AI1221">
        <v>2413102</v>
      </c>
      <c r="AJ1221" t="s">
        <v>5117</v>
      </c>
      <c r="AK1221">
        <v>157</v>
      </c>
      <c r="AL1221">
        <v>2413102</v>
      </c>
      <c r="AM1221" t="s">
        <v>5117</v>
      </c>
      <c r="AN1221" t="s">
        <v>5940</v>
      </c>
      <c r="AO1221">
        <v>0</v>
      </c>
      <c r="AP1221">
        <v>2414001</v>
      </c>
      <c r="AQ1221" t="s">
        <v>5128</v>
      </c>
      <c r="AR1221">
        <v>235</v>
      </c>
    </row>
    <row r="1222" spans="1:44" x14ac:dyDescent="0.25">
      <c r="A1222">
        <v>3101805</v>
      </c>
      <c r="B1222">
        <v>2</v>
      </c>
      <c r="C1222" t="s">
        <v>888</v>
      </c>
      <c r="D1222" t="s">
        <v>4095</v>
      </c>
      <c r="E1222">
        <v>750</v>
      </c>
      <c r="F1222" t="s">
        <v>5940</v>
      </c>
      <c r="G1222">
        <v>400</v>
      </c>
      <c r="H1222" t="s">
        <v>5940</v>
      </c>
      <c r="I1222">
        <v>45</v>
      </c>
      <c r="J1222">
        <v>27</v>
      </c>
      <c r="K1222">
        <v>336</v>
      </c>
      <c r="L1222">
        <v>0</v>
      </c>
      <c r="M1222">
        <v>130</v>
      </c>
      <c r="N1222">
        <v>0</v>
      </c>
      <c r="O1222">
        <v>14</v>
      </c>
      <c r="P1222">
        <v>15</v>
      </c>
      <c r="R1222">
        <v>3101805</v>
      </c>
      <c r="S1222">
        <v>750</v>
      </c>
      <c r="T1222" t="s">
        <v>5940</v>
      </c>
      <c r="U1222">
        <v>400</v>
      </c>
      <c r="V1222" t="s">
        <v>5940</v>
      </c>
      <c r="W1222">
        <v>45</v>
      </c>
      <c r="X1222">
        <v>27</v>
      </c>
      <c r="Z1222">
        <v>2413201</v>
      </c>
      <c r="AB1222" t="s">
        <v>5940</v>
      </c>
      <c r="AC1222">
        <v>2413201</v>
      </c>
      <c r="AD1222" t="s">
        <v>5118</v>
      </c>
      <c r="AE1222" t="s">
        <v>5940</v>
      </c>
      <c r="AF1222">
        <v>2413201</v>
      </c>
      <c r="AG1222" t="s">
        <v>5118</v>
      </c>
      <c r="AH1222" t="s">
        <v>5940</v>
      </c>
      <c r="AI1222">
        <v>2413201</v>
      </c>
      <c r="AJ1222" t="s">
        <v>5118</v>
      </c>
      <c r="AK1222">
        <v>75</v>
      </c>
      <c r="AL1222">
        <v>2413201</v>
      </c>
      <c r="AM1222" t="s">
        <v>5118</v>
      </c>
      <c r="AN1222" t="s">
        <v>5940</v>
      </c>
      <c r="AO1222">
        <v>0</v>
      </c>
      <c r="AP1222">
        <v>2414100</v>
      </c>
      <c r="AQ1222" t="s">
        <v>5129</v>
      </c>
      <c r="AR1222">
        <v>214</v>
      </c>
    </row>
    <row r="1223" spans="1:44" x14ac:dyDescent="0.25">
      <c r="A1223">
        <v>3101904</v>
      </c>
      <c r="B1223">
        <v>2</v>
      </c>
      <c r="C1223" t="s">
        <v>888</v>
      </c>
      <c r="D1223" t="s">
        <v>4096</v>
      </c>
      <c r="E1223">
        <v>79624</v>
      </c>
      <c r="F1223">
        <v>600</v>
      </c>
      <c r="G1223">
        <v>18000</v>
      </c>
      <c r="H1223" t="s">
        <v>5940</v>
      </c>
      <c r="I1223">
        <v>160</v>
      </c>
      <c r="J1223">
        <v>240</v>
      </c>
      <c r="K1223">
        <v>79083</v>
      </c>
      <c r="L1223">
        <v>0</v>
      </c>
      <c r="M1223">
        <v>22800</v>
      </c>
      <c r="N1223">
        <v>0</v>
      </c>
      <c r="O1223">
        <v>60</v>
      </c>
      <c r="P1223">
        <v>176</v>
      </c>
      <c r="R1223">
        <v>3101904</v>
      </c>
      <c r="S1223">
        <v>79624</v>
      </c>
      <c r="T1223">
        <v>600</v>
      </c>
      <c r="U1223">
        <v>18000</v>
      </c>
      <c r="V1223" t="s">
        <v>5940</v>
      </c>
      <c r="W1223">
        <v>160</v>
      </c>
      <c r="X1223">
        <v>240</v>
      </c>
      <c r="Z1223">
        <v>2413300</v>
      </c>
      <c r="AB1223">
        <v>15</v>
      </c>
      <c r="AC1223">
        <v>2413300</v>
      </c>
      <c r="AD1223" t="s">
        <v>5119</v>
      </c>
      <c r="AE1223" t="s">
        <v>5940</v>
      </c>
      <c r="AF1223">
        <v>2413300</v>
      </c>
      <c r="AG1223" t="s">
        <v>5119</v>
      </c>
      <c r="AH1223" t="s">
        <v>5940</v>
      </c>
      <c r="AI1223">
        <v>2413300</v>
      </c>
      <c r="AJ1223" t="s">
        <v>5119</v>
      </c>
      <c r="AK1223">
        <v>32</v>
      </c>
      <c r="AL1223">
        <v>2413300</v>
      </c>
      <c r="AM1223" t="s">
        <v>5119</v>
      </c>
      <c r="AN1223" t="s">
        <v>5940</v>
      </c>
      <c r="AO1223">
        <v>0</v>
      </c>
      <c r="AP1223">
        <v>2414159</v>
      </c>
      <c r="AQ1223" t="s">
        <v>5130</v>
      </c>
      <c r="AR1223">
        <v>30</v>
      </c>
    </row>
    <row r="1224" spans="1:44" x14ac:dyDescent="0.25">
      <c r="A1224">
        <v>3102001</v>
      </c>
      <c r="B1224">
        <v>2</v>
      </c>
      <c r="C1224" t="s">
        <v>888</v>
      </c>
      <c r="D1224" t="s">
        <v>4097</v>
      </c>
      <c r="E1224">
        <v>11926</v>
      </c>
      <c r="F1224">
        <v>500</v>
      </c>
      <c r="G1224">
        <v>17500</v>
      </c>
      <c r="H1224" t="s">
        <v>5940</v>
      </c>
      <c r="I1224">
        <v>2200</v>
      </c>
      <c r="J1224">
        <v>182</v>
      </c>
      <c r="K1224">
        <v>65934</v>
      </c>
      <c r="L1224">
        <v>0</v>
      </c>
      <c r="M1224">
        <v>17500</v>
      </c>
      <c r="N1224">
        <v>0</v>
      </c>
      <c r="O1224">
        <v>420</v>
      </c>
      <c r="P1224">
        <v>137</v>
      </c>
      <c r="R1224">
        <v>3102001</v>
      </c>
      <c r="S1224">
        <v>11926</v>
      </c>
      <c r="T1224">
        <v>500</v>
      </c>
      <c r="U1224">
        <v>17500</v>
      </c>
      <c r="V1224" t="s">
        <v>5940</v>
      </c>
      <c r="W1224">
        <v>2200</v>
      </c>
      <c r="X1224">
        <v>182</v>
      </c>
      <c r="Z1224">
        <v>2413359</v>
      </c>
      <c r="AB1224">
        <v>4</v>
      </c>
      <c r="AC1224">
        <v>2413359</v>
      </c>
      <c r="AD1224" t="s">
        <v>5120</v>
      </c>
      <c r="AE1224" t="s">
        <v>5940</v>
      </c>
      <c r="AF1224">
        <v>2413359</v>
      </c>
      <c r="AG1224" t="s">
        <v>5120</v>
      </c>
      <c r="AH1224" t="s">
        <v>5940</v>
      </c>
      <c r="AI1224">
        <v>2413359</v>
      </c>
      <c r="AJ1224" t="s">
        <v>5120</v>
      </c>
      <c r="AK1224">
        <v>450</v>
      </c>
      <c r="AL1224">
        <v>2413359</v>
      </c>
      <c r="AM1224" t="s">
        <v>5120</v>
      </c>
      <c r="AN1224" t="s">
        <v>5940</v>
      </c>
      <c r="AO1224">
        <v>0</v>
      </c>
      <c r="AP1224">
        <v>2414209</v>
      </c>
      <c r="AQ1224" t="s">
        <v>5131</v>
      </c>
      <c r="AR1224">
        <v>60</v>
      </c>
    </row>
    <row r="1225" spans="1:44" x14ac:dyDescent="0.25">
      <c r="A1225">
        <v>3102050</v>
      </c>
      <c r="B1225">
        <v>2</v>
      </c>
      <c r="C1225" t="s">
        <v>888</v>
      </c>
      <c r="D1225" t="s">
        <v>4098</v>
      </c>
      <c r="E1225">
        <v>250</v>
      </c>
      <c r="F1225" t="s">
        <v>5940</v>
      </c>
      <c r="G1225">
        <v>212</v>
      </c>
      <c r="H1225" t="s">
        <v>5940</v>
      </c>
      <c r="I1225" t="s">
        <v>5940</v>
      </c>
      <c r="J1225">
        <v>156</v>
      </c>
      <c r="K1225">
        <v>250</v>
      </c>
      <c r="L1225">
        <v>0</v>
      </c>
      <c r="M1225">
        <v>297</v>
      </c>
      <c r="N1225">
        <v>0</v>
      </c>
      <c r="O1225">
        <v>0</v>
      </c>
      <c r="P1225">
        <v>168</v>
      </c>
      <c r="R1225">
        <v>3102050</v>
      </c>
      <c r="S1225">
        <v>250</v>
      </c>
      <c r="T1225" t="s">
        <v>5940</v>
      </c>
      <c r="U1225">
        <v>212</v>
      </c>
      <c r="V1225" t="s">
        <v>5940</v>
      </c>
      <c r="W1225" t="s">
        <v>5940</v>
      </c>
      <c r="X1225">
        <v>156</v>
      </c>
      <c r="Z1225">
        <v>2413409</v>
      </c>
      <c r="AB1225" t="s">
        <v>5940</v>
      </c>
      <c r="AC1225">
        <v>2413409</v>
      </c>
      <c r="AD1225" t="s">
        <v>5121</v>
      </c>
      <c r="AE1225">
        <v>40</v>
      </c>
      <c r="AF1225">
        <v>2413409</v>
      </c>
      <c r="AG1225" t="s">
        <v>5121</v>
      </c>
      <c r="AH1225">
        <v>140</v>
      </c>
      <c r="AI1225">
        <v>2413409</v>
      </c>
      <c r="AJ1225" t="s">
        <v>5121</v>
      </c>
      <c r="AK1225">
        <v>29</v>
      </c>
      <c r="AL1225">
        <v>2413409</v>
      </c>
      <c r="AM1225" t="s">
        <v>5121</v>
      </c>
      <c r="AN1225" t="s">
        <v>5940</v>
      </c>
      <c r="AO1225">
        <v>0</v>
      </c>
      <c r="AP1225">
        <v>2414308</v>
      </c>
      <c r="AQ1225" t="s">
        <v>5132</v>
      </c>
      <c r="AR1225">
        <v>5</v>
      </c>
    </row>
    <row r="1226" spans="1:44" x14ac:dyDescent="0.25">
      <c r="A1226">
        <v>3153509</v>
      </c>
      <c r="B1226">
        <v>2</v>
      </c>
      <c r="C1226" t="s">
        <v>888</v>
      </c>
      <c r="D1226" t="s">
        <v>4700</v>
      </c>
      <c r="E1226">
        <v>200</v>
      </c>
      <c r="F1226" t="s">
        <v>5940</v>
      </c>
      <c r="G1226">
        <v>1400</v>
      </c>
      <c r="H1226" t="s">
        <v>5940</v>
      </c>
      <c r="I1226">
        <v>17</v>
      </c>
      <c r="J1226">
        <v>33</v>
      </c>
      <c r="K1226">
        <v>175</v>
      </c>
      <c r="L1226">
        <v>0</v>
      </c>
      <c r="M1226">
        <v>2100</v>
      </c>
      <c r="N1226">
        <v>0</v>
      </c>
      <c r="O1226">
        <v>0</v>
      </c>
      <c r="P1226">
        <v>284</v>
      </c>
      <c r="R1226">
        <v>3153509</v>
      </c>
      <c r="S1226">
        <v>200</v>
      </c>
      <c r="T1226" t="s">
        <v>5940</v>
      </c>
      <c r="U1226">
        <v>1400</v>
      </c>
      <c r="V1226" t="s">
        <v>5940</v>
      </c>
      <c r="W1226">
        <v>17</v>
      </c>
      <c r="X1226">
        <v>33</v>
      </c>
      <c r="Z1226">
        <v>2413508</v>
      </c>
      <c r="AB1226">
        <v>91</v>
      </c>
      <c r="AC1226">
        <v>2413508</v>
      </c>
      <c r="AD1226" t="s">
        <v>5122</v>
      </c>
      <c r="AE1226" t="s">
        <v>5940</v>
      </c>
      <c r="AF1226">
        <v>2413508</v>
      </c>
      <c r="AG1226" t="s">
        <v>5122</v>
      </c>
      <c r="AH1226" t="s">
        <v>5940</v>
      </c>
      <c r="AI1226">
        <v>2413508</v>
      </c>
      <c r="AJ1226" t="s">
        <v>5122</v>
      </c>
      <c r="AK1226">
        <v>7</v>
      </c>
      <c r="AL1226">
        <v>2413508</v>
      </c>
      <c r="AM1226" t="s">
        <v>5122</v>
      </c>
      <c r="AN1226" t="s">
        <v>5940</v>
      </c>
      <c r="AO1226">
        <v>0</v>
      </c>
      <c r="AP1226">
        <v>2414407</v>
      </c>
      <c r="AQ1226" t="s">
        <v>5133</v>
      </c>
      <c r="AR1226">
        <v>100</v>
      </c>
    </row>
    <row r="1227" spans="1:44" x14ac:dyDescent="0.25">
      <c r="A1227">
        <v>3102100</v>
      </c>
      <c r="B1227">
        <v>2</v>
      </c>
      <c r="C1227" t="s">
        <v>888</v>
      </c>
      <c r="D1227" t="s">
        <v>4099</v>
      </c>
      <c r="E1227">
        <v>22500</v>
      </c>
      <c r="F1227" t="s">
        <v>5940</v>
      </c>
      <c r="G1227">
        <v>11850</v>
      </c>
      <c r="H1227" t="s">
        <v>5940</v>
      </c>
      <c r="I1227">
        <v>352</v>
      </c>
      <c r="J1227">
        <v>1290</v>
      </c>
      <c r="K1227">
        <v>31500</v>
      </c>
      <c r="L1227">
        <v>0</v>
      </c>
      <c r="M1227">
        <v>13650</v>
      </c>
      <c r="N1227">
        <v>0</v>
      </c>
      <c r="O1227">
        <v>456</v>
      </c>
      <c r="P1227">
        <v>1560</v>
      </c>
      <c r="R1227">
        <v>3102100</v>
      </c>
      <c r="S1227">
        <v>22500</v>
      </c>
      <c r="T1227" t="s">
        <v>5940</v>
      </c>
      <c r="U1227">
        <v>11850</v>
      </c>
      <c r="V1227" t="s">
        <v>5940</v>
      </c>
      <c r="W1227">
        <v>352</v>
      </c>
      <c r="X1227">
        <v>1290</v>
      </c>
      <c r="Z1227">
        <v>2413557</v>
      </c>
      <c r="AB1227" t="s">
        <v>5940</v>
      </c>
      <c r="AC1227">
        <v>2413557</v>
      </c>
      <c r="AD1227" t="s">
        <v>5123</v>
      </c>
      <c r="AE1227">
        <v>2</v>
      </c>
      <c r="AF1227">
        <v>2413557</v>
      </c>
      <c r="AG1227" t="s">
        <v>5123</v>
      </c>
      <c r="AH1227">
        <v>496</v>
      </c>
      <c r="AI1227">
        <v>2413557</v>
      </c>
      <c r="AJ1227" t="s">
        <v>5123</v>
      </c>
      <c r="AK1227">
        <v>104</v>
      </c>
      <c r="AL1227">
        <v>2413557</v>
      </c>
      <c r="AM1227" t="s">
        <v>5123</v>
      </c>
      <c r="AN1227" t="s">
        <v>5940</v>
      </c>
      <c r="AO1227">
        <v>0</v>
      </c>
      <c r="AP1227">
        <v>2414456</v>
      </c>
      <c r="AQ1227" t="s">
        <v>5134</v>
      </c>
      <c r="AR1227">
        <v>38</v>
      </c>
    </row>
    <row r="1228" spans="1:44" x14ac:dyDescent="0.25">
      <c r="A1228">
        <v>3102209</v>
      </c>
      <c r="B1228">
        <v>2</v>
      </c>
      <c r="C1228" t="s">
        <v>888</v>
      </c>
      <c r="D1228" t="s">
        <v>4100</v>
      </c>
      <c r="E1228">
        <v>1029</v>
      </c>
      <c r="F1228" t="s">
        <v>5940</v>
      </c>
      <c r="G1228">
        <v>3007</v>
      </c>
      <c r="H1228" t="s">
        <v>5940</v>
      </c>
      <c r="I1228">
        <v>671</v>
      </c>
      <c r="J1228">
        <v>157</v>
      </c>
      <c r="K1228">
        <v>940</v>
      </c>
      <c r="L1228">
        <v>0</v>
      </c>
      <c r="M1228">
        <v>1680</v>
      </c>
      <c r="N1228">
        <v>0</v>
      </c>
      <c r="O1228">
        <v>144</v>
      </c>
      <c r="P1228">
        <v>160</v>
      </c>
      <c r="R1228">
        <v>3102209</v>
      </c>
      <c r="S1228">
        <v>1029</v>
      </c>
      <c r="T1228" t="s">
        <v>5940</v>
      </c>
      <c r="U1228">
        <v>3007</v>
      </c>
      <c r="V1228" t="s">
        <v>5940</v>
      </c>
      <c r="W1228">
        <v>671</v>
      </c>
      <c r="X1228">
        <v>157</v>
      </c>
      <c r="Z1228">
        <v>2413607</v>
      </c>
      <c r="AB1228">
        <v>18</v>
      </c>
      <c r="AC1228">
        <v>2413607</v>
      </c>
      <c r="AD1228" t="s">
        <v>5124</v>
      </c>
      <c r="AE1228">
        <v>3</v>
      </c>
      <c r="AF1228">
        <v>2413607</v>
      </c>
      <c r="AG1228" t="s">
        <v>5124</v>
      </c>
      <c r="AH1228">
        <v>120</v>
      </c>
      <c r="AI1228">
        <v>2413607</v>
      </c>
      <c r="AJ1228" t="s">
        <v>5124</v>
      </c>
      <c r="AK1228">
        <v>300</v>
      </c>
      <c r="AL1228">
        <v>2413607</v>
      </c>
      <c r="AM1228" t="s">
        <v>5124</v>
      </c>
      <c r="AN1228" t="s">
        <v>5940</v>
      </c>
      <c r="AO1228">
        <v>0</v>
      </c>
      <c r="AP1228">
        <v>2414506</v>
      </c>
      <c r="AQ1228" t="s">
        <v>5135</v>
      </c>
      <c r="AR1228">
        <v>96</v>
      </c>
    </row>
    <row r="1229" spans="1:44" x14ac:dyDescent="0.25">
      <c r="A1229">
        <v>3102308</v>
      </c>
      <c r="B1229">
        <v>2</v>
      </c>
      <c r="C1229" t="s">
        <v>888</v>
      </c>
      <c r="D1229" t="s">
        <v>4101</v>
      </c>
      <c r="E1229">
        <v>10000</v>
      </c>
      <c r="F1229" t="s">
        <v>5940</v>
      </c>
      <c r="G1229">
        <v>5120</v>
      </c>
      <c r="H1229" t="s">
        <v>5940</v>
      </c>
      <c r="I1229">
        <v>118</v>
      </c>
      <c r="J1229">
        <v>660</v>
      </c>
      <c r="K1229">
        <v>6500</v>
      </c>
      <c r="L1229">
        <v>0</v>
      </c>
      <c r="M1229">
        <v>4500</v>
      </c>
      <c r="N1229">
        <v>0</v>
      </c>
      <c r="O1229">
        <v>84</v>
      </c>
      <c r="P1229">
        <v>498</v>
      </c>
      <c r="R1229">
        <v>3102308</v>
      </c>
      <c r="S1229">
        <v>10000</v>
      </c>
      <c r="T1229" t="s">
        <v>5940</v>
      </c>
      <c r="U1229">
        <v>5120</v>
      </c>
      <c r="V1229" t="s">
        <v>5940</v>
      </c>
      <c r="W1229">
        <v>118</v>
      </c>
      <c r="X1229">
        <v>660</v>
      </c>
      <c r="Z1229">
        <v>2413706</v>
      </c>
      <c r="AB1229">
        <v>35</v>
      </c>
      <c r="AC1229">
        <v>2413706</v>
      </c>
      <c r="AD1229" t="s">
        <v>5125</v>
      </c>
      <c r="AE1229" t="s">
        <v>5940</v>
      </c>
      <c r="AF1229">
        <v>2413706</v>
      </c>
      <c r="AG1229" t="s">
        <v>5125</v>
      </c>
      <c r="AH1229" t="s">
        <v>5940</v>
      </c>
      <c r="AI1229">
        <v>2413706</v>
      </c>
      <c r="AJ1229" t="s">
        <v>5125</v>
      </c>
      <c r="AK1229">
        <v>79</v>
      </c>
      <c r="AL1229">
        <v>2413706</v>
      </c>
      <c r="AM1229" t="s">
        <v>5125</v>
      </c>
      <c r="AN1229" t="s">
        <v>5940</v>
      </c>
      <c r="AO1229">
        <v>0</v>
      </c>
      <c r="AP1229">
        <v>2414605</v>
      </c>
      <c r="AQ1229" t="s">
        <v>5136</v>
      </c>
      <c r="AR1229">
        <v>36</v>
      </c>
    </row>
    <row r="1230" spans="1:44" x14ac:dyDescent="0.25">
      <c r="A1230">
        <v>3102407</v>
      </c>
      <c r="B1230">
        <v>2</v>
      </c>
      <c r="C1230" t="s">
        <v>888</v>
      </c>
      <c r="D1230" t="s">
        <v>4102</v>
      </c>
      <c r="E1230">
        <v>4800</v>
      </c>
      <c r="F1230" t="s">
        <v>5940</v>
      </c>
      <c r="G1230">
        <v>750</v>
      </c>
      <c r="H1230" t="s">
        <v>5940</v>
      </c>
      <c r="I1230">
        <v>13</v>
      </c>
      <c r="J1230">
        <v>36</v>
      </c>
      <c r="K1230">
        <v>4800</v>
      </c>
      <c r="L1230">
        <v>0</v>
      </c>
      <c r="M1230">
        <v>750</v>
      </c>
      <c r="N1230">
        <v>0</v>
      </c>
      <c r="O1230">
        <v>13</v>
      </c>
      <c r="P1230">
        <v>42</v>
      </c>
      <c r="R1230">
        <v>3102407</v>
      </c>
      <c r="S1230">
        <v>4800</v>
      </c>
      <c r="T1230" t="s">
        <v>5940</v>
      </c>
      <c r="U1230">
        <v>750</v>
      </c>
      <c r="V1230" t="s">
        <v>5940</v>
      </c>
      <c r="W1230">
        <v>13</v>
      </c>
      <c r="X1230">
        <v>36</v>
      </c>
      <c r="Z1230">
        <v>2413805</v>
      </c>
      <c r="AB1230">
        <v>3</v>
      </c>
      <c r="AC1230">
        <v>2413805</v>
      </c>
      <c r="AD1230" t="s">
        <v>5126</v>
      </c>
      <c r="AE1230">
        <v>2</v>
      </c>
      <c r="AF1230">
        <v>2413805</v>
      </c>
      <c r="AG1230" t="s">
        <v>5126</v>
      </c>
      <c r="AH1230">
        <v>120</v>
      </c>
      <c r="AI1230">
        <v>2413805</v>
      </c>
      <c r="AJ1230" t="s">
        <v>5126</v>
      </c>
      <c r="AK1230">
        <v>44</v>
      </c>
      <c r="AL1230">
        <v>2413805</v>
      </c>
      <c r="AM1230" t="s">
        <v>5126</v>
      </c>
      <c r="AN1230" t="s">
        <v>5940</v>
      </c>
      <c r="AO1230">
        <v>0</v>
      </c>
      <c r="AP1230">
        <v>2414704</v>
      </c>
      <c r="AQ1230" t="s">
        <v>5137</v>
      </c>
      <c r="AR1230">
        <v>75</v>
      </c>
    </row>
    <row r="1231" spans="1:44" x14ac:dyDescent="0.25">
      <c r="A1231">
        <v>3102506</v>
      </c>
      <c r="B1231">
        <v>2</v>
      </c>
      <c r="C1231" t="s">
        <v>888</v>
      </c>
      <c r="D1231" t="s">
        <v>4103</v>
      </c>
      <c r="E1231">
        <v>10000</v>
      </c>
      <c r="F1231" t="s">
        <v>5940</v>
      </c>
      <c r="G1231">
        <v>600</v>
      </c>
      <c r="H1231" t="s">
        <v>5940</v>
      </c>
      <c r="I1231" t="s">
        <v>5940</v>
      </c>
      <c r="J1231">
        <v>31</v>
      </c>
      <c r="K1231">
        <v>10000</v>
      </c>
      <c r="L1231">
        <v>0</v>
      </c>
      <c r="M1231">
        <v>324</v>
      </c>
      <c r="N1231">
        <v>0</v>
      </c>
      <c r="O1231">
        <v>0</v>
      </c>
      <c r="P1231">
        <v>12</v>
      </c>
      <c r="R1231">
        <v>3102506</v>
      </c>
      <c r="S1231">
        <v>10000</v>
      </c>
      <c r="T1231" t="s">
        <v>5940</v>
      </c>
      <c r="U1231">
        <v>600</v>
      </c>
      <c r="V1231" t="s">
        <v>5940</v>
      </c>
      <c r="W1231" t="s">
        <v>5940</v>
      </c>
      <c r="X1231">
        <v>31</v>
      </c>
      <c r="Z1231">
        <v>2413904</v>
      </c>
      <c r="AB1231">
        <v>18</v>
      </c>
      <c r="AC1231">
        <v>2413904</v>
      </c>
      <c r="AD1231" t="s">
        <v>5127</v>
      </c>
      <c r="AE1231" t="s">
        <v>5940</v>
      </c>
      <c r="AF1231">
        <v>2413904</v>
      </c>
      <c r="AG1231" t="s">
        <v>5127</v>
      </c>
      <c r="AH1231">
        <v>238000</v>
      </c>
      <c r="AI1231">
        <v>2413904</v>
      </c>
      <c r="AJ1231" t="s">
        <v>5127</v>
      </c>
      <c r="AK1231">
        <v>62</v>
      </c>
      <c r="AL1231">
        <v>2413904</v>
      </c>
      <c r="AM1231" t="s">
        <v>5127</v>
      </c>
      <c r="AN1231" t="s">
        <v>5940</v>
      </c>
      <c r="AO1231">
        <v>0</v>
      </c>
      <c r="AP1231">
        <v>2414753</v>
      </c>
      <c r="AQ1231" t="s">
        <v>5138</v>
      </c>
      <c r="AR1231">
        <v>210</v>
      </c>
    </row>
    <row r="1232" spans="1:44" x14ac:dyDescent="0.25">
      <c r="A1232">
        <v>3102605</v>
      </c>
      <c r="B1232">
        <v>2</v>
      </c>
      <c r="C1232" t="s">
        <v>888</v>
      </c>
      <c r="D1232" t="s">
        <v>4104</v>
      </c>
      <c r="E1232">
        <v>2100</v>
      </c>
      <c r="F1232" t="s">
        <v>5940</v>
      </c>
      <c r="G1232">
        <v>7500</v>
      </c>
      <c r="H1232" t="s">
        <v>5940</v>
      </c>
      <c r="I1232">
        <v>24</v>
      </c>
      <c r="J1232">
        <v>297</v>
      </c>
      <c r="K1232">
        <v>2100</v>
      </c>
      <c r="L1232">
        <v>0</v>
      </c>
      <c r="M1232">
        <v>7700</v>
      </c>
      <c r="N1232">
        <v>0</v>
      </c>
      <c r="O1232">
        <v>8</v>
      </c>
      <c r="P1232">
        <v>345</v>
      </c>
      <c r="R1232">
        <v>3102605</v>
      </c>
      <c r="S1232">
        <v>2100</v>
      </c>
      <c r="T1232" t="s">
        <v>5940</v>
      </c>
      <c r="U1232">
        <v>7500</v>
      </c>
      <c r="V1232" t="s">
        <v>5940</v>
      </c>
      <c r="W1232">
        <v>24</v>
      </c>
      <c r="X1232">
        <v>297</v>
      </c>
      <c r="Z1232">
        <v>2414001</v>
      </c>
      <c r="AB1232">
        <v>103</v>
      </c>
      <c r="AC1232">
        <v>2414001</v>
      </c>
      <c r="AD1232" t="s">
        <v>5128</v>
      </c>
      <c r="AE1232" t="s">
        <v>5940</v>
      </c>
      <c r="AF1232">
        <v>2414001</v>
      </c>
      <c r="AG1232" t="s">
        <v>5128</v>
      </c>
      <c r="AH1232" t="s">
        <v>5940</v>
      </c>
      <c r="AI1232">
        <v>2414001</v>
      </c>
      <c r="AJ1232" t="s">
        <v>5128</v>
      </c>
      <c r="AK1232">
        <v>206</v>
      </c>
      <c r="AL1232">
        <v>2414001</v>
      </c>
      <c r="AM1232" t="s">
        <v>5128</v>
      </c>
      <c r="AN1232" t="s">
        <v>5940</v>
      </c>
      <c r="AO1232">
        <v>0</v>
      </c>
      <c r="AP1232">
        <v>2414803</v>
      </c>
      <c r="AQ1232" t="s">
        <v>5139</v>
      </c>
      <c r="AR1232">
        <v>48</v>
      </c>
    </row>
    <row r="1233" spans="1:44" x14ac:dyDescent="0.25">
      <c r="A1233">
        <v>3102803</v>
      </c>
      <c r="B1233">
        <v>2</v>
      </c>
      <c r="C1233" t="s">
        <v>888</v>
      </c>
      <c r="D1233" t="s">
        <v>4106</v>
      </c>
      <c r="E1233">
        <v>59085</v>
      </c>
      <c r="F1233">
        <v>1650</v>
      </c>
      <c r="G1233">
        <v>11210</v>
      </c>
      <c r="H1233" t="s">
        <v>5940</v>
      </c>
      <c r="I1233" t="s">
        <v>5940</v>
      </c>
      <c r="J1233">
        <v>989</v>
      </c>
      <c r="K1233">
        <v>1600</v>
      </c>
      <c r="L1233">
        <v>0</v>
      </c>
      <c r="M1233">
        <v>15600</v>
      </c>
      <c r="N1233">
        <v>0</v>
      </c>
      <c r="O1233">
        <v>0</v>
      </c>
      <c r="P1233">
        <v>960</v>
      </c>
      <c r="R1233">
        <v>3102803</v>
      </c>
      <c r="S1233">
        <v>59085</v>
      </c>
      <c r="T1233">
        <v>1650</v>
      </c>
      <c r="U1233">
        <v>11210</v>
      </c>
      <c r="V1233" t="s">
        <v>5940</v>
      </c>
      <c r="W1233" t="s">
        <v>5940</v>
      </c>
      <c r="X1233">
        <v>989</v>
      </c>
      <c r="Z1233">
        <v>2414100</v>
      </c>
      <c r="AB1233">
        <v>8</v>
      </c>
      <c r="AC1233">
        <v>2414100</v>
      </c>
      <c r="AD1233" t="s">
        <v>5129</v>
      </c>
      <c r="AE1233">
        <v>2</v>
      </c>
      <c r="AF1233">
        <v>2414100</v>
      </c>
      <c r="AG1233" t="s">
        <v>5129</v>
      </c>
      <c r="AH1233">
        <v>600</v>
      </c>
      <c r="AI1233">
        <v>2414100</v>
      </c>
      <c r="AJ1233" t="s">
        <v>5129</v>
      </c>
      <c r="AK1233">
        <v>129</v>
      </c>
      <c r="AL1233">
        <v>2414100</v>
      </c>
      <c r="AM1233" t="s">
        <v>5129</v>
      </c>
      <c r="AN1233" t="s">
        <v>5940</v>
      </c>
      <c r="AO1233">
        <v>0</v>
      </c>
      <c r="AP1233">
        <v>2414902</v>
      </c>
      <c r="AQ1233" t="s">
        <v>5140</v>
      </c>
      <c r="AR1233">
        <v>27</v>
      </c>
    </row>
    <row r="1234" spans="1:44" x14ac:dyDescent="0.25">
      <c r="A1234">
        <v>3102852</v>
      </c>
      <c r="B1234">
        <v>2</v>
      </c>
      <c r="C1234" t="s">
        <v>888</v>
      </c>
      <c r="D1234" t="s">
        <v>4107</v>
      </c>
      <c r="E1234">
        <v>3000</v>
      </c>
      <c r="F1234" t="s">
        <v>5940</v>
      </c>
      <c r="G1234">
        <v>2250</v>
      </c>
      <c r="H1234" t="s">
        <v>5940</v>
      </c>
      <c r="I1234">
        <v>442</v>
      </c>
      <c r="J1234">
        <v>322</v>
      </c>
      <c r="K1234">
        <v>1600</v>
      </c>
      <c r="L1234">
        <v>0</v>
      </c>
      <c r="M1234">
        <v>1750</v>
      </c>
      <c r="N1234">
        <v>0</v>
      </c>
      <c r="O1234">
        <v>190</v>
      </c>
      <c r="P1234">
        <v>327</v>
      </c>
      <c r="R1234">
        <v>3102852</v>
      </c>
      <c r="S1234">
        <v>3000</v>
      </c>
      <c r="T1234" t="s">
        <v>5940</v>
      </c>
      <c r="U1234">
        <v>2250</v>
      </c>
      <c r="V1234" t="s">
        <v>5940</v>
      </c>
      <c r="W1234">
        <v>442</v>
      </c>
      <c r="X1234">
        <v>322</v>
      </c>
      <c r="Z1234">
        <v>2414159</v>
      </c>
      <c r="AB1234">
        <v>10</v>
      </c>
      <c r="AC1234">
        <v>2414159</v>
      </c>
      <c r="AD1234" t="s">
        <v>5130</v>
      </c>
      <c r="AE1234" t="s">
        <v>5940</v>
      </c>
      <c r="AF1234">
        <v>2414159</v>
      </c>
      <c r="AG1234" t="s">
        <v>5130</v>
      </c>
      <c r="AH1234" t="s">
        <v>5940</v>
      </c>
      <c r="AI1234">
        <v>2414159</v>
      </c>
      <c r="AJ1234" t="s">
        <v>5130</v>
      </c>
      <c r="AK1234">
        <v>18</v>
      </c>
      <c r="AL1234">
        <v>2414159</v>
      </c>
      <c r="AM1234" t="s">
        <v>5130</v>
      </c>
      <c r="AN1234" t="s">
        <v>5940</v>
      </c>
      <c r="AO1234">
        <v>0</v>
      </c>
      <c r="AP1234">
        <v>2415008</v>
      </c>
      <c r="AQ1234" t="s">
        <v>5141</v>
      </c>
      <c r="AR1234">
        <v>12</v>
      </c>
    </row>
    <row r="1235" spans="1:44" x14ac:dyDescent="0.25">
      <c r="A1235">
        <v>3102902</v>
      </c>
      <c r="B1235">
        <v>2</v>
      </c>
      <c r="C1235" t="s">
        <v>888</v>
      </c>
      <c r="D1235" t="s">
        <v>4108</v>
      </c>
      <c r="E1235">
        <v>800</v>
      </c>
      <c r="F1235" t="s">
        <v>5940</v>
      </c>
      <c r="G1235">
        <v>2550</v>
      </c>
      <c r="H1235" t="s">
        <v>5940</v>
      </c>
      <c r="I1235">
        <v>15</v>
      </c>
      <c r="J1235">
        <v>306</v>
      </c>
      <c r="K1235">
        <v>1600</v>
      </c>
      <c r="L1235">
        <v>0</v>
      </c>
      <c r="M1235">
        <v>1500</v>
      </c>
      <c r="N1235">
        <v>0</v>
      </c>
      <c r="O1235">
        <v>15</v>
      </c>
      <c r="P1235">
        <v>187</v>
      </c>
      <c r="R1235">
        <v>3102902</v>
      </c>
      <c r="S1235">
        <v>800</v>
      </c>
      <c r="T1235" t="s">
        <v>5940</v>
      </c>
      <c r="U1235">
        <v>2550</v>
      </c>
      <c r="V1235" t="s">
        <v>5940</v>
      </c>
      <c r="W1235">
        <v>15</v>
      </c>
      <c r="X1235">
        <v>306</v>
      </c>
      <c r="Z1235">
        <v>2414209</v>
      </c>
      <c r="AB1235" t="s">
        <v>5940</v>
      </c>
      <c r="AC1235">
        <v>2414209</v>
      </c>
      <c r="AD1235" t="s">
        <v>5131</v>
      </c>
      <c r="AE1235" t="s">
        <v>5940</v>
      </c>
      <c r="AF1235">
        <v>2414209</v>
      </c>
      <c r="AG1235" t="s">
        <v>5131</v>
      </c>
      <c r="AH1235">
        <v>104880</v>
      </c>
      <c r="AI1235">
        <v>2414209</v>
      </c>
      <c r="AJ1235" t="s">
        <v>5131</v>
      </c>
      <c r="AK1235">
        <v>85</v>
      </c>
      <c r="AL1235">
        <v>2414209</v>
      </c>
      <c r="AM1235" t="s">
        <v>5131</v>
      </c>
      <c r="AN1235" t="s">
        <v>5940</v>
      </c>
      <c r="AO1235">
        <v>0</v>
      </c>
      <c r="AP1235">
        <v>2500106</v>
      </c>
      <c r="AQ1235" t="s">
        <v>5142</v>
      </c>
      <c r="AR1235">
        <v>300</v>
      </c>
    </row>
    <row r="1236" spans="1:44" x14ac:dyDescent="0.25">
      <c r="A1236">
        <v>3103009</v>
      </c>
      <c r="B1236">
        <v>2</v>
      </c>
      <c r="C1236" t="s">
        <v>888</v>
      </c>
      <c r="D1236" t="s">
        <v>4109</v>
      </c>
      <c r="E1236" t="s">
        <v>5940</v>
      </c>
      <c r="F1236" t="s">
        <v>5940</v>
      </c>
      <c r="G1236">
        <v>391</v>
      </c>
      <c r="H1236" t="s">
        <v>5940</v>
      </c>
      <c r="I1236">
        <v>5</v>
      </c>
      <c r="J1236">
        <v>52</v>
      </c>
      <c r="K1236">
        <v>0</v>
      </c>
      <c r="L1236">
        <v>0</v>
      </c>
      <c r="M1236">
        <v>95</v>
      </c>
      <c r="N1236">
        <v>0</v>
      </c>
      <c r="O1236">
        <v>0</v>
      </c>
      <c r="P1236">
        <v>25</v>
      </c>
      <c r="R1236">
        <v>3103009</v>
      </c>
      <c r="S1236" t="s">
        <v>5940</v>
      </c>
      <c r="T1236" t="s">
        <v>5940</v>
      </c>
      <c r="U1236">
        <v>391</v>
      </c>
      <c r="V1236" t="s">
        <v>5940</v>
      </c>
      <c r="W1236">
        <v>5</v>
      </c>
      <c r="X1236">
        <v>52</v>
      </c>
      <c r="Z1236">
        <v>2414308</v>
      </c>
      <c r="AB1236" t="s">
        <v>5940</v>
      </c>
      <c r="AC1236">
        <v>2414308</v>
      </c>
      <c r="AD1236" t="s">
        <v>5132</v>
      </c>
      <c r="AE1236">
        <v>54</v>
      </c>
      <c r="AF1236">
        <v>2414308</v>
      </c>
      <c r="AG1236" t="s">
        <v>5132</v>
      </c>
      <c r="AH1236">
        <v>140</v>
      </c>
      <c r="AI1236">
        <v>2414308</v>
      </c>
      <c r="AJ1236" t="s">
        <v>5132</v>
      </c>
      <c r="AK1236">
        <v>14</v>
      </c>
      <c r="AL1236">
        <v>2414308</v>
      </c>
      <c r="AM1236" t="s">
        <v>5132</v>
      </c>
      <c r="AN1236" t="s">
        <v>5940</v>
      </c>
      <c r="AO1236">
        <v>0</v>
      </c>
      <c r="AP1236">
        <v>2500205</v>
      </c>
      <c r="AQ1236" t="s">
        <v>5143</v>
      </c>
      <c r="AR1236">
        <v>200</v>
      </c>
    </row>
    <row r="1237" spans="1:44" x14ac:dyDescent="0.25">
      <c r="A1237">
        <v>3103108</v>
      </c>
      <c r="B1237">
        <v>2</v>
      </c>
      <c r="C1237" t="s">
        <v>888</v>
      </c>
      <c r="D1237" t="s">
        <v>4110</v>
      </c>
      <c r="E1237">
        <v>2000</v>
      </c>
      <c r="F1237" t="s">
        <v>5940</v>
      </c>
      <c r="G1237">
        <v>750</v>
      </c>
      <c r="H1237" t="s">
        <v>5940</v>
      </c>
      <c r="I1237">
        <v>630</v>
      </c>
      <c r="J1237">
        <v>30</v>
      </c>
      <c r="K1237">
        <v>8000</v>
      </c>
      <c r="L1237">
        <v>0</v>
      </c>
      <c r="M1237">
        <v>1330</v>
      </c>
      <c r="N1237">
        <v>0</v>
      </c>
      <c r="O1237">
        <v>55</v>
      </c>
      <c r="P1237">
        <v>27</v>
      </c>
      <c r="R1237">
        <v>3103108</v>
      </c>
      <c r="S1237">
        <v>2000</v>
      </c>
      <c r="T1237" t="s">
        <v>5940</v>
      </c>
      <c r="U1237">
        <v>750</v>
      </c>
      <c r="V1237" t="s">
        <v>5940</v>
      </c>
      <c r="W1237">
        <v>630</v>
      </c>
      <c r="X1237">
        <v>30</v>
      </c>
      <c r="Z1237">
        <v>2414407</v>
      </c>
      <c r="AB1237">
        <v>84</v>
      </c>
      <c r="AC1237">
        <v>2414407</v>
      </c>
      <c r="AD1237" t="s">
        <v>5133</v>
      </c>
      <c r="AE1237" t="s">
        <v>5940</v>
      </c>
      <c r="AF1237">
        <v>2414407</v>
      </c>
      <c r="AG1237" t="s">
        <v>5133</v>
      </c>
      <c r="AH1237" t="s">
        <v>5940</v>
      </c>
      <c r="AI1237">
        <v>2414407</v>
      </c>
      <c r="AJ1237" t="s">
        <v>5133</v>
      </c>
      <c r="AK1237">
        <v>119</v>
      </c>
      <c r="AL1237">
        <v>2414407</v>
      </c>
      <c r="AM1237" t="s">
        <v>5133</v>
      </c>
      <c r="AN1237" t="s">
        <v>5940</v>
      </c>
      <c r="AO1237">
        <v>0</v>
      </c>
      <c r="AP1237">
        <v>2500304</v>
      </c>
      <c r="AQ1237" t="s">
        <v>5144</v>
      </c>
      <c r="AR1237">
        <v>1600</v>
      </c>
    </row>
    <row r="1238" spans="1:44" x14ac:dyDescent="0.25">
      <c r="A1238">
        <v>3103207</v>
      </c>
      <c r="B1238">
        <v>2</v>
      </c>
      <c r="C1238" t="s">
        <v>888</v>
      </c>
      <c r="D1238" t="s">
        <v>4111</v>
      </c>
      <c r="E1238">
        <v>1800</v>
      </c>
      <c r="F1238" t="s">
        <v>5940</v>
      </c>
      <c r="G1238">
        <v>140</v>
      </c>
      <c r="H1238" t="s">
        <v>5940</v>
      </c>
      <c r="I1238" t="s">
        <v>5940</v>
      </c>
      <c r="J1238">
        <v>10</v>
      </c>
      <c r="K1238">
        <v>4800</v>
      </c>
      <c r="L1238">
        <v>0</v>
      </c>
      <c r="M1238">
        <v>320</v>
      </c>
      <c r="N1238">
        <v>0</v>
      </c>
      <c r="O1238">
        <v>0</v>
      </c>
      <c r="P1238">
        <v>5</v>
      </c>
      <c r="R1238">
        <v>3103207</v>
      </c>
      <c r="S1238">
        <v>1800</v>
      </c>
      <c r="T1238" t="s">
        <v>5940</v>
      </c>
      <c r="U1238">
        <v>140</v>
      </c>
      <c r="V1238" t="s">
        <v>5940</v>
      </c>
      <c r="W1238" t="s">
        <v>5940</v>
      </c>
      <c r="X1238">
        <v>10</v>
      </c>
      <c r="Z1238">
        <v>2414456</v>
      </c>
      <c r="AB1238">
        <v>4</v>
      </c>
      <c r="AC1238">
        <v>2414456</v>
      </c>
      <c r="AD1238" t="s">
        <v>5134</v>
      </c>
      <c r="AE1238" t="s">
        <v>5940</v>
      </c>
      <c r="AF1238">
        <v>2414456</v>
      </c>
      <c r="AG1238" t="s">
        <v>5134</v>
      </c>
      <c r="AH1238" t="s">
        <v>5940</v>
      </c>
      <c r="AI1238">
        <v>2414456</v>
      </c>
      <c r="AJ1238" t="s">
        <v>5134</v>
      </c>
      <c r="AK1238">
        <v>42</v>
      </c>
      <c r="AL1238">
        <v>2414456</v>
      </c>
      <c r="AM1238" t="s">
        <v>5134</v>
      </c>
      <c r="AN1238" t="s">
        <v>5940</v>
      </c>
      <c r="AO1238">
        <v>0</v>
      </c>
      <c r="AP1238">
        <v>2500403</v>
      </c>
      <c r="AQ1238" t="s">
        <v>5145</v>
      </c>
      <c r="AR1238">
        <v>240</v>
      </c>
    </row>
    <row r="1239" spans="1:44" x14ac:dyDescent="0.25">
      <c r="A1239">
        <v>3103306</v>
      </c>
      <c r="B1239">
        <v>2</v>
      </c>
      <c r="C1239" t="s">
        <v>888</v>
      </c>
      <c r="D1239" t="s">
        <v>4112</v>
      </c>
      <c r="E1239">
        <v>420</v>
      </c>
      <c r="F1239" t="s">
        <v>5940</v>
      </c>
      <c r="G1239">
        <v>510</v>
      </c>
      <c r="H1239" t="s">
        <v>5940</v>
      </c>
      <c r="I1239">
        <v>31</v>
      </c>
      <c r="J1239">
        <v>60</v>
      </c>
      <c r="K1239">
        <v>210</v>
      </c>
      <c r="L1239">
        <v>0</v>
      </c>
      <c r="M1239">
        <v>140</v>
      </c>
      <c r="N1239">
        <v>0</v>
      </c>
      <c r="O1239">
        <v>0</v>
      </c>
      <c r="P1239">
        <v>49</v>
      </c>
      <c r="R1239">
        <v>3103306</v>
      </c>
      <c r="S1239">
        <v>420</v>
      </c>
      <c r="T1239" t="s">
        <v>5940</v>
      </c>
      <c r="U1239">
        <v>510</v>
      </c>
      <c r="V1239" t="s">
        <v>5940</v>
      </c>
      <c r="W1239">
        <v>31</v>
      </c>
      <c r="X1239">
        <v>60</v>
      </c>
      <c r="Z1239">
        <v>2414506</v>
      </c>
      <c r="AB1239">
        <v>480</v>
      </c>
      <c r="AC1239">
        <v>2414506</v>
      </c>
      <c r="AD1239" t="s">
        <v>5135</v>
      </c>
      <c r="AE1239" t="s">
        <v>5940</v>
      </c>
      <c r="AF1239">
        <v>2414506</v>
      </c>
      <c r="AG1239" t="s">
        <v>5135</v>
      </c>
      <c r="AH1239" t="s">
        <v>5940</v>
      </c>
      <c r="AI1239">
        <v>2414506</v>
      </c>
      <c r="AJ1239" t="s">
        <v>5135</v>
      </c>
      <c r="AK1239">
        <v>96</v>
      </c>
      <c r="AL1239">
        <v>2414506</v>
      </c>
      <c r="AM1239" t="s">
        <v>5135</v>
      </c>
      <c r="AN1239" t="s">
        <v>5940</v>
      </c>
      <c r="AO1239">
        <v>0</v>
      </c>
      <c r="AP1239">
        <v>2500502</v>
      </c>
      <c r="AQ1239" t="s">
        <v>5146</v>
      </c>
      <c r="AR1239">
        <v>100</v>
      </c>
    </row>
    <row r="1240" spans="1:44" x14ac:dyDescent="0.25">
      <c r="A1240">
        <v>3103405</v>
      </c>
      <c r="B1240">
        <v>2</v>
      </c>
      <c r="C1240" t="s">
        <v>888</v>
      </c>
      <c r="D1240" t="s">
        <v>4113</v>
      </c>
      <c r="E1240">
        <v>8480</v>
      </c>
      <c r="F1240" t="s">
        <v>5940</v>
      </c>
      <c r="G1240">
        <v>924</v>
      </c>
      <c r="H1240" t="s">
        <v>5940</v>
      </c>
      <c r="I1240" t="s">
        <v>5940</v>
      </c>
      <c r="J1240">
        <v>150</v>
      </c>
      <c r="K1240">
        <v>14400</v>
      </c>
      <c r="L1240">
        <v>0</v>
      </c>
      <c r="M1240">
        <v>81</v>
      </c>
      <c r="N1240">
        <v>0</v>
      </c>
      <c r="O1240">
        <v>0</v>
      </c>
      <c r="P1240">
        <v>134</v>
      </c>
      <c r="R1240">
        <v>3103405</v>
      </c>
      <c r="S1240">
        <v>8480</v>
      </c>
      <c r="T1240" t="s">
        <v>5940</v>
      </c>
      <c r="U1240">
        <v>924</v>
      </c>
      <c r="V1240" t="s">
        <v>5940</v>
      </c>
      <c r="W1240" t="s">
        <v>5940</v>
      </c>
      <c r="X1240">
        <v>150</v>
      </c>
      <c r="Z1240">
        <v>2414605</v>
      </c>
      <c r="AB1240">
        <v>100</v>
      </c>
      <c r="AC1240">
        <v>2414605</v>
      </c>
      <c r="AD1240" t="s">
        <v>5136</v>
      </c>
      <c r="AE1240" t="s">
        <v>5940</v>
      </c>
      <c r="AF1240">
        <v>2414605</v>
      </c>
      <c r="AG1240" t="s">
        <v>5136</v>
      </c>
      <c r="AH1240" t="s">
        <v>5940</v>
      </c>
      <c r="AI1240">
        <v>2414605</v>
      </c>
      <c r="AJ1240" t="s">
        <v>5136</v>
      </c>
      <c r="AK1240">
        <v>75</v>
      </c>
      <c r="AL1240">
        <v>2414605</v>
      </c>
      <c r="AM1240" t="s">
        <v>5136</v>
      </c>
      <c r="AN1240" t="s">
        <v>5940</v>
      </c>
      <c r="AO1240">
        <v>0</v>
      </c>
      <c r="AP1240">
        <v>2500536</v>
      </c>
      <c r="AQ1240" t="s">
        <v>5147</v>
      </c>
      <c r="AR1240">
        <v>180</v>
      </c>
    </row>
    <row r="1241" spans="1:44" x14ac:dyDescent="0.25">
      <c r="A1241">
        <v>3103504</v>
      </c>
      <c r="B1241">
        <v>2</v>
      </c>
      <c r="C1241" t="s">
        <v>888</v>
      </c>
      <c r="D1241" t="s">
        <v>4114</v>
      </c>
      <c r="E1241" t="s">
        <v>5940</v>
      </c>
      <c r="F1241">
        <v>54000</v>
      </c>
      <c r="G1241">
        <v>81000</v>
      </c>
      <c r="H1241" t="s">
        <v>5940</v>
      </c>
      <c r="I1241">
        <v>104</v>
      </c>
      <c r="J1241">
        <v>619</v>
      </c>
      <c r="K1241">
        <v>0</v>
      </c>
      <c r="L1241">
        <v>51200</v>
      </c>
      <c r="M1241">
        <v>81120</v>
      </c>
      <c r="N1241">
        <v>0</v>
      </c>
      <c r="O1241">
        <v>130</v>
      </c>
      <c r="P1241">
        <v>1053</v>
      </c>
      <c r="R1241">
        <v>3103504</v>
      </c>
      <c r="S1241" t="s">
        <v>5940</v>
      </c>
      <c r="T1241">
        <v>54000</v>
      </c>
      <c r="U1241">
        <v>81000</v>
      </c>
      <c r="V1241" t="s">
        <v>5940</v>
      </c>
      <c r="W1241">
        <v>104</v>
      </c>
      <c r="X1241">
        <v>619</v>
      </c>
      <c r="Z1241">
        <v>2414704</v>
      </c>
      <c r="AB1241">
        <v>48</v>
      </c>
      <c r="AC1241">
        <v>2414704</v>
      </c>
      <c r="AD1241" t="s">
        <v>5137</v>
      </c>
      <c r="AE1241" t="s">
        <v>5940</v>
      </c>
      <c r="AF1241">
        <v>2414704</v>
      </c>
      <c r="AG1241" t="s">
        <v>5137</v>
      </c>
      <c r="AH1241">
        <v>10200</v>
      </c>
      <c r="AI1241">
        <v>2414704</v>
      </c>
      <c r="AJ1241" t="s">
        <v>5137</v>
      </c>
      <c r="AK1241">
        <v>98</v>
      </c>
      <c r="AL1241">
        <v>2414704</v>
      </c>
      <c r="AM1241" t="s">
        <v>5137</v>
      </c>
      <c r="AN1241" t="s">
        <v>5940</v>
      </c>
      <c r="AO1241">
        <v>0</v>
      </c>
      <c r="AP1241">
        <v>2500577</v>
      </c>
      <c r="AQ1241" t="s">
        <v>5148</v>
      </c>
      <c r="AR1241">
        <v>75</v>
      </c>
    </row>
    <row r="1242" spans="1:44" x14ac:dyDescent="0.25">
      <c r="A1242">
        <v>3103603</v>
      </c>
      <c r="B1242">
        <v>2</v>
      </c>
      <c r="C1242" t="s">
        <v>888</v>
      </c>
      <c r="D1242" t="s">
        <v>4115</v>
      </c>
      <c r="E1242">
        <v>560</v>
      </c>
      <c r="F1242" t="s">
        <v>5940</v>
      </c>
      <c r="G1242">
        <v>1260</v>
      </c>
      <c r="H1242" t="s">
        <v>5940</v>
      </c>
      <c r="I1242">
        <v>14</v>
      </c>
      <c r="J1242">
        <v>21</v>
      </c>
      <c r="K1242">
        <v>0</v>
      </c>
      <c r="L1242">
        <v>0</v>
      </c>
      <c r="M1242">
        <v>1285</v>
      </c>
      <c r="N1242">
        <v>0</v>
      </c>
      <c r="O1242">
        <v>0</v>
      </c>
      <c r="P1242">
        <v>20</v>
      </c>
      <c r="R1242">
        <v>3103603</v>
      </c>
      <c r="S1242">
        <v>560</v>
      </c>
      <c r="T1242" t="s">
        <v>5940</v>
      </c>
      <c r="U1242">
        <v>1260</v>
      </c>
      <c r="V1242" t="s">
        <v>5940</v>
      </c>
      <c r="W1242">
        <v>14</v>
      </c>
      <c r="X1242">
        <v>21</v>
      </c>
      <c r="Z1242">
        <v>2414753</v>
      </c>
      <c r="AB1242" t="s">
        <v>5940</v>
      </c>
      <c r="AC1242">
        <v>2414753</v>
      </c>
      <c r="AD1242" t="s">
        <v>5138</v>
      </c>
      <c r="AE1242">
        <v>1</v>
      </c>
      <c r="AF1242">
        <v>2414753</v>
      </c>
      <c r="AG1242" t="s">
        <v>5138</v>
      </c>
      <c r="AH1242">
        <v>1350</v>
      </c>
      <c r="AI1242">
        <v>2414753</v>
      </c>
      <c r="AJ1242" t="s">
        <v>5138</v>
      </c>
      <c r="AK1242">
        <v>87</v>
      </c>
      <c r="AL1242">
        <v>2414753</v>
      </c>
      <c r="AM1242" t="s">
        <v>5138</v>
      </c>
      <c r="AN1242" t="s">
        <v>5940</v>
      </c>
      <c r="AO1242">
        <v>0</v>
      </c>
      <c r="AP1242">
        <v>2500700</v>
      </c>
      <c r="AQ1242" t="s">
        <v>5150</v>
      </c>
      <c r="AR1242">
        <v>30</v>
      </c>
    </row>
    <row r="1243" spans="1:44" x14ac:dyDescent="0.25">
      <c r="A1243">
        <v>3103702</v>
      </c>
      <c r="B1243">
        <v>2</v>
      </c>
      <c r="C1243" t="s">
        <v>888</v>
      </c>
      <c r="D1243" t="s">
        <v>4116</v>
      </c>
      <c r="E1243">
        <v>2002</v>
      </c>
      <c r="F1243" t="s">
        <v>5940</v>
      </c>
      <c r="G1243">
        <v>1260</v>
      </c>
      <c r="H1243" t="s">
        <v>5940</v>
      </c>
      <c r="I1243" t="s">
        <v>5940</v>
      </c>
      <c r="J1243">
        <v>435</v>
      </c>
      <c r="K1243">
        <v>2002</v>
      </c>
      <c r="L1243">
        <v>0</v>
      </c>
      <c r="M1243">
        <v>1920</v>
      </c>
      <c r="N1243">
        <v>0</v>
      </c>
      <c r="O1243">
        <v>0</v>
      </c>
      <c r="P1243">
        <v>362</v>
      </c>
      <c r="R1243">
        <v>3103702</v>
      </c>
      <c r="S1243">
        <v>2002</v>
      </c>
      <c r="T1243" t="s">
        <v>5940</v>
      </c>
      <c r="U1243">
        <v>1260</v>
      </c>
      <c r="V1243" t="s">
        <v>5940</v>
      </c>
      <c r="W1243" t="s">
        <v>5940</v>
      </c>
      <c r="X1243">
        <v>435</v>
      </c>
      <c r="Z1243">
        <v>2414803</v>
      </c>
      <c r="AB1243" t="s">
        <v>5940</v>
      </c>
      <c r="AC1243">
        <v>2414803</v>
      </c>
      <c r="AD1243" t="s">
        <v>5139</v>
      </c>
      <c r="AE1243" t="s">
        <v>5940</v>
      </c>
      <c r="AF1243">
        <v>2414803</v>
      </c>
      <c r="AG1243" t="s">
        <v>5139</v>
      </c>
      <c r="AH1243" t="s">
        <v>5940</v>
      </c>
      <c r="AI1243">
        <v>2414803</v>
      </c>
      <c r="AJ1243" t="s">
        <v>5139</v>
      </c>
      <c r="AK1243">
        <v>182</v>
      </c>
      <c r="AL1243">
        <v>2414803</v>
      </c>
      <c r="AM1243" t="s">
        <v>5139</v>
      </c>
      <c r="AN1243" t="s">
        <v>5940</v>
      </c>
      <c r="AO1243">
        <v>0</v>
      </c>
      <c r="AP1243">
        <v>2500734</v>
      </c>
      <c r="AQ1243" t="s">
        <v>5151</v>
      </c>
      <c r="AR1243">
        <v>400</v>
      </c>
    </row>
    <row r="1244" spans="1:44" x14ac:dyDescent="0.25">
      <c r="A1244">
        <v>3103751</v>
      </c>
      <c r="B1244">
        <v>2</v>
      </c>
      <c r="C1244" t="s">
        <v>888</v>
      </c>
      <c r="D1244" t="s">
        <v>4117</v>
      </c>
      <c r="E1244">
        <v>412620</v>
      </c>
      <c r="F1244">
        <v>1512</v>
      </c>
      <c r="G1244">
        <v>2450</v>
      </c>
      <c r="H1244">
        <v>1680</v>
      </c>
      <c r="I1244" t="s">
        <v>5940</v>
      </c>
      <c r="J1244" t="s">
        <v>5940</v>
      </c>
      <c r="K1244">
        <v>614400</v>
      </c>
      <c r="L1244">
        <v>10500</v>
      </c>
      <c r="M1244">
        <v>4800</v>
      </c>
      <c r="N1244">
        <v>100</v>
      </c>
      <c r="O1244">
        <v>23</v>
      </c>
      <c r="P1244">
        <v>0</v>
      </c>
      <c r="R1244">
        <v>3103751</v>
      </c>
      <c r="S1244">
        <v>412620</v>
      </c>
      <c r="T1244">
        <v>1512</v>
      </c>
      <c r="U1244">
        <v>2450</v>
      </c>
      <c r="V1244">
        <v>1680</v>
      </c>
      <c r="W1244" t="s">
        <v>5940</v>
      </c>
      <c r="X1244" t="s">
        <v>5940</v>
      </c>
      <c r="Z1244">
        <v>2414902</v>
      </c>
      <c r="AB1244">
        <v>2</v>
      </c>
      <c r="AC1244">
        <v>2414902</v>
      </c>
      <c r="AD1244" t="s">
        <v>5140</v>
      </c>
      <c r="AE1244">
        <v>2</v>
      </c>
      <c r="AF1244">
        <v>2414902</v>
      </c>
      <c r="AG1244" t="s">
        <v>5140</v>
      </c>
      <c r="AH1244" t="s">
        <v>5940</v>
      </c>
      <c r="AI1244">
        <v>2414902</v>
      </c>
      <c r="AJ1244" t="s">
        <v>5140</v>
      </c>
      <c r="AK1244">
        <v>33</v>
      </c>
      <c r="AL1244">
        <v>2414902</v>
      </c>
      <c r="AM1244" t="s">
        <v>5140</v>
      </c>
      <c r="AN1244" t="s">
        <v>5940</v>
      </c>
      <c r="AO1244">
        <v>0</v>
      </c>
      <c r="AP1244">
        <v>2500775</v>
      </c>
      <c r="AQ1244" t="s">
        <v>5152</v>
      </c>
      <c r="AR1244">
        <v>84</v>
      </c>
    </row>
    <row r="1245" spans="1:44" x14ac:dyDescent="0.25">
      <c r="A1245">
        <v>3103801</v>
      </c>
      <c r="B1245">
        <v>2</v>
      </c>
      <c r="C1245" t="s">
        <v>888</v>
      </c>
      <c r="D1245" t="s">
        <v>4118</v>
      </c>
      <c r="E1245">
        <v>150</v>
      </c>
      <c r="F1245" t="s">
        <v>5940</v>
      </c>
      <c r="G1245">
        <v>1680</v>
      </c>
      <c r="H1245" t="s">
        <v>5940</v>
      </c>
      <c r="I1245">
        <v>94</v>
      </c>
      <c r="J1245">
        <v>88</v>
      </c>
      <c r="K1245">
        <v>250</v>
      </c>
      <c r="L1245">
        <v>0</v>
      </c>
      <c r="M1245">
        <v>1920</v>
      </c>
      <c r="N1245">
        <v>0</v>
      </c>
      <c r="O1245">
        <v>60</v>
      </c>
      <c r="P1245">
        <v>50</v>
      </c>
      <c r="R1245">
        <v>3103801</v>
      </c>
      <c r="S1245">
        <v>150</v>
      </c>
      <c r="T1245" t="s">
        <v>5940</v>
      </c>
      <c r="U1245">
        <v>1680</v>
      </c>
      <c r="V1245" t="s">
        <v>5940</v>
      </c>
      <c r="W1245">
        <v>94</v>
      </c>
      <c r="X1245">
        <v>88</v>
      </c>
      <c r="Z1245">
        <v>2415008</v>
      </c>
      <c r="AB1245" t="s">
        <v>5940</v>
      </c>
      <c r="AC1245">
        <v>2415008</v>
      </c>
      <c r="AD1245" t="s">
        <v>5141</v>
      </c>
      <c r="AE1245" t="s">
        <v>5940</v>
      </c>
      <c r="AF1245">
        <v>2415008</v>
      </c>
      <c r="AG1245" t="s">
        <v>5141</v>
      </c>
      <c r="AH1245">
        <v>98475</v>
      </c>
      <c r="AI1245">
        <v>2415008</v>
      </c>
      <c r="AJ1245" t="s">
        <v>5141</v>
      </c>
      <c r="AK1245">
        <v>40</v>
      </c>
      <c r="AL1245">
        <v>2415008</v>
      </c>
      <c r="AM1245" t="s">
        <v>5141</v>
      </c>
      <c r="AN1245" t="s">
        <v>5940</v>
      </c>
      <c r="AO1245">
        <v>0</v>
      </c>
      <c r="AP1245">
        <v>2500809</v>
      </c>
      <c r="AQ1245" t="s">
        <v>5153</v>
      </c>
      <c r="AR1245">
        <v>720</v>
      </c>
    </row>
    <row r="1246" spans="1:44" x14ac:dyDescent="0.25">
      <c r="A1246">
        <v>3103900</v>
      </c>
      <c r="B1246">
        <v>2</v>
      </c>
      <c r="C1246" t="s">
        <v>888</v>
      </c>
      <c r="D1246" t="s">
        <v>4119</v>
      </c>
      <c r="E1246">
        <v>1890</v>
      </c>
      <c r="F1246" t="s">
        <v>5940</v>
      </c>
      <c r="G1246">
        <v>1800</v>
      </c>
      <c r="H1246" t="s">
        <v>5940</v>
      </c>
      <c r="I1246" t="s">
        <v>5940</v>
      </c>
      <c r="J1246">
        <v>104</v>
      </c>
      <c r="K1246">
        <v>1890</v>
      </c>
      <c r="L1246">
        <v>0</v>
      </c>
      <c r="M1246">
        <v>2340</v>
      </c>
      <c r="N1246">
        <v>0</v>
      </c>
      <c r="O1246">
        <v>0</v>
      </c>
      <c r="P1246">
        <v>84</v>
      </c>
      <c r="R1246">
        <v>3103900</v>
      </c>
      <c r="S1246">
        <v>1890</v>
      </c>
      <c r="T1246" t="s">
        <v>5940</v>
      </c>
      <c r="U1246">
        <v>1800</v>
      </c>
      <c r="V1246" t="s">
        <v>5940</v>
      </c>
      <c r="W1246" t="s">
        <v>5940</v>
      </c>
      <c r="X1246">
        <v>104</v>
      </c>
      <c r="Z1246">
        <v>2500106</v>
      </c>
      <c r="AB1246">
        <v>27</v>
      </c>
      <c r="AC1246">
        <v>2500106</v>
      </c>
      <c r="AD1246" t="s">
        <v>5142</v>
      </c>
      <c r="AE1246">
        <v>6</v>
      </c>
      <c r="AF1246">
        <v>2500106</v>
      </c>
      <c r="AG1246" t="s">
        <v>5142</v>
      </c>
      <c r="AH1246">
        <v>60</v>
      </c>
      <c r="AI1246">
        <v>2500106</v>
      </c>
      <c r="AJ1246" t="s">
        <v>5142</v>
      </c>
      <c r="AK1246">
        <v>420</v>
      </c>
      <c r="AL1246">
        <v>2500106</v>
      </c>
      <c r="AM1246" t="s">
        <v>5142</v>
      </c>
      <c r="AN1246" t="s">
        <v>5940</v>
      </c>
      <c r="AO1246">
        <v>0</v>
      </c>
      <c r="AP1246">
        <v>2500908</v>
      </c>
      <c r="AQ1246" t="s">
        <v>5154</v>
      </c>
      <c r="AR1246">
        <v>1200</v>
      </c>
    </row>
    <row r="1247" spans="1:44" x14ac:dyDescent="0.25">
      <c r="A1247">
        <v>3104007</v>
      </c>
      <c r="B1247">
        <v>2</v>
      </c>
      <c r="C1247" t="s">
        <v>888</v>
      </c>
      <c r="D1247" t="s">
        <v>4120</v>
      </c>
      <c r="E1247">
        <v>11900</v>
      </c>
      <c r="F1247">
        <v>15252</v>
      </c>
      <c r="G1247">
        <v>25300</v>
      </c>
      <c r="H1247" t="s">
        <v>5940</v>
      </c>
      <c r="I1247">
        <v>215</v>
      </c>
      <c r="J1247">
        <v>540</v>
      </c>
      <c r="K1247">
        <v>14700</v>
      </c>
      <c r="L1247">
        <v>13500</v>
      </c>
      <c r="M1247">
        <v>24000</v>
      </c>
      <c r="N1247">
        <v>0</v>
      </c>
      <c r="O1247">
        <v>170</v>
      </c>
      <c r="P1247">
        <v>456</v>
      </c>
      <c r="R1247">
        <v>3104007</v>
      </c>
      <c r="S1247">
        <v>11900</v>
      </c>
      <c r="T1247">
        <v>15252</v>
      </c>
      <c r="U1247">
        <v>25300</v>
      </c>
      <c r="V1247" t="s">
        <v>5940</v>
      </c>
      <c r="W1247">
        <v>215</v>
      </c>
      <c r="X1247">
        <v>540</v>
      </c>
      <c r="Z1247">
        <v>2500205</v>
      </c>
      <c r="AB1247">
        <v>20</v>
      </c>
      <c r="AC1247">
        <v>2500205</v>
      </c>
      <c r="AD1247" t="s">
        <v>5143</v>
      </c>
      <c r="AE1247">
        <v>79</v>
      </c>
      <c r="AF1247">
        <v>2500205</v>
      </c>
      <c r="AG1247" t="s">
        <v>5143</v>
      </c>
      <c r="AH1247">
        <v>540</v>
      </c>
      <c r="AI1247">
        <v>2500205</v>
      </c>
      <c r="AJ1247" t="s">
        <v>5143</v>
      </c>
      <c r="AK1247">
        <v>106</v>
      </c>
      <c r="AL1247">
        <v>2500205</v>
      </c>
      <c r="AM1247" t="s">
        <v>5143</v>
      </c>
      <c r="AN1247" t="s">
        <v>5940</v>
      </c>
      <c r="AO1247">
        <v>0</v>
      </c>
      <c r="AP1247">
        <v>2501005</v>
      </c>
      <c r="AQ1247" t="s">
        <v>5155</v>
      </c>
      <c r="AR1247">
        <v>1800</v>
      </c>
    </row>
    <row r="1248" spans="1:44" x14ac:dyDescent="0.25">
      <c r="A1248">
        <v>3104106</v>
      </c>
      <c r="B1248">
        <v>2</v>
      </c>
      <c r="C1248" t="s">
        <v>888</v>
      </c>
      <c r="D1248" t="s">
        <v>4121</v>
      </c>
      <c r="E1248">
        <v>91840</v>
      </c>
      <c r="F1248" t="s">
        <v>5940</v>
      </c>
      <c r="G1248">
        <v>3000</v>
      </c>
      <c r="H1248" t="s">
        <v>5940</v>
      </c>
      <c r="I1248">
        <v>188</v>
      </c>
      <c r="J1248">
        <v>35</v>
      </c>
      <c r="K1248">
        <v>109880</v>
      </c>
      <c r="L1248">
        <v>0</v>
      </c>
      <c r="M1248">
        <v>3120</v>
      </c>
      <c r="N1248">
        <v>0</v>
      </c>
      <c r="O1248">
        <v>78</v>
      </c>
      <c r="P1248">
        <v>20</v>
      </c>
      <c r="R1248">
        <v>3104106</v>
      </c>
      <c r="S1248">
        <v>91840</v>
      </c>
      <c r="T1248" t="s">
        <v>5940</v>
      </c>
      <c r="U1248">
        <v>3000</v>
      </c>
      <c r="V1248" t="s">
        <v>5940</v>
      </c>
      <c r="W1248">
        <v>188</v>
      </c>
      <c r="X1248">
        <v>35</v>
      </c>
      <c r="Z1248">
        <v>2500304</v>
      </c>
      <c r="AB1248">
        <v>30</v>
      </c>
      <c r="AC1248">
        <v>2500304</v>
      </c>
      <c r="AD1248" t="s">
        <v>5144</v>
      </c>
      <c r="AE1248" t="s">
        <v>5940</v>
      </c>
      <c r="AF1248">
        <v>2500304</v>
      </c>
      <c r="AG1248" t="s">
        <v>5144</v>
      </c>
      <c r="AH1248">
        <v>57000</v>
      </c>
      <c r="AI1248">
        <v>2500304</v>
      </c>
      <c r="AJ1248" t="s">
        <v>5144</v>
      </c>
      <c r="AK1248">
        <v>990</v>
      </c>
      <c r="AL1248">
        <v>2500304</v>
      </c>
      <c r="AM1248" t="s">
        <v>5144</v>
      </c>
      <c r="AN1248" t="s">
        <v>5940</v>
      </c>
      <c r="AO1248">
        <v>0</v>
      </c>
      <c r="AP1248">
        <v>2501104</v>
      </c>
      <c r="AQ1248" t="s">
        <v>5156</v>
      </c>
      <c r="AR1248">
        <v>480</v>
      </c>
    </row>
    <row r="1249" spans="1:44" x14ac:dyDescent="0.25">
      <c r="A1249">
        <v>3104205</v>
      </c>
      <c r="B1249">
        <v>2</v>
      </c>
      <c r="C1249" t="s">
        <v>888</v>
      </c>
      <c r="D1249" t="s">
        <v>4122</v>
      </c>
      <c r="E1249">
        <v>74009</v>
      </c>
      <c r="F1249">
        <v>234</v>
      </c>
      <c r="G1249">
        <v>13440</v>
      </c>
      <c r="H1249" t="s">
        <v>5940</v>
      </c>
      <c r="I1249">
        <v>2925</v>
      </c>
      <c r="J1249">
        <v>124</v>
      </c>
      <c r="K1249">
        <v>167416</v>
      </c>
      <c r="L1249">
        <v>0</v>
      </c>
      <c r="M1249">
        <v>11424</v>
      </c>
      <c r="N1249">
        <v>0</v>
      </c>
      <c r="O1249">
        <v>2600</v>
      </c>
      <c r="P1249">
        <v>84</v>
      </c>
      <c r="R1249">
        <v>3104205</v>
      </c>
      <c r="S1249">
        <v>74009</v>
      </c>
      <c r="T1249">
        <v>234</v>
      </c>
      <c r="U1249">
        <v>13440</v>
      </c>
      <c r="V1249" t="s">
        <v>5940</v>
      </c>
      <c r="W1249">
        <v>2925</v>
      </c>
      <c r="X1249">
        <v>124</v>
      </c>
      <c r="Z1249">
        <v>2500403</v>
      </c>
      <c r="AB1249">
        <v>15</v>
      </c>
      <c r="AC1249">
        <v>2500403</v>
      </c>
      <c r="AD1249" t="s">
        <v>5145</v>
      </c>
      <c r="AE1249" t="s">
        <v>5940</v>
      </c>
      <c r="AF1249">
        <v>2500403</v>
      </c>
      <c r="AG1249" t="s">
        <v>5145</v>
      </c>
      <c r="AH1249">
        <v>13400</v>
      </c>
      <c r="AI1249">
        <v>2500403</v>
      </c>
      <c r="AJ1249" t="s">
        <v>5145</v>
      </c>
      <c r="AK1249">
        <v>645</v>
      </c>
      <c r="AL1249">
        <v>2500403</v>
      </c>
      <c r="AM1249" t="s">
        <v>5145</v>
      </c>
      <c r="AN1249" t="s">
        <v>5940</v>
      </c>
      <c r="AO1249">
        <v>0</v>
      </c>
      <c r="AP1249">
        <v>2501153</v>
      </c>
      <c r="AQ1249" t="s">
        <v>5157</v>
      </c>
      <c r="AR1249">
        <v>24</v>
      </c>
    </row>
    <row r="1250" spans="1:44" x14ac:dyDescent="0.25">
      <c r="A1250">
        <v>3104304</v>
      </c>
      <c r="B1250">
        <v>2</v>
      </c>
      <c r="C1250" t="s">
        <v>888</v>
      </c>
      <c r="D1250" t="s">
        <v>4123</v>
      </c>
      <c r="E1250">
        <v>127281</v>
      </c>
      <c r="F1250" t="s">
        <v>5940</v>
      </c>
      <c r="G1250">
        <v>7680</v>
      </c>
      <c r="H1250" t="s">
        <v>5940</v>
      </c>
      <c r="I1250">
        <v>560</v>
      </c>
      <c r="J1250">
        <v>235</v>
      </c>
      <c r="K1250">
        <v>151923</v>
      </c>
      <c r="L1250">
        <v>0</v>
      </c>
      <c r="M1250">
        <v>7000</v>
      </c>
      <c r="N1250">
        <v>0</v>
      </c>
      <c r="O1250">
        <v>480</v>
      </c>
      <c r="P1250">
        <v>132</v>
      </c>
      <c r="R1250">
        <v>3104304</v>
      </c>
      <c r="S1250">
        <v>127281</v>
      </c>
      <c r="T1250" t="s">
        <v>5940</v>
      </c>
      <c r="U1250">
        <v>7680</v>
      </c>
      <c r="V1250" t="s">
        <v>5940</v>
      </c>
      <c r="W1250">
        <v>560</v>
      </c>
      <c r="X1250">
        <v>235</v>
      </c>
      <c r="Z1250">
        <v>2500502</v>
      </c>
      <c r="AB1250">
        <v>50</v>
      </c>
      <c r="AC1250">
        <v>2500502</v>
      </c>
      <c r="AD1250" t="s">
        <v>5146</v>
      </c>
      <c r="AE1250">
        <v>5</v>
      </c>
      <c r="AF1250">
        <v>2500502</v>
      </c>
      <c r="AG1250" t="s">
        <v>5146</v>
      </c>
      <c r="AH1250">
        <v>12000</v>
      </c>
      <c r="AI1250">
        <v>2500502</v>
      </c>
      <c r="AJ1250" t="s">
        <v>5146</v>
      </c>
      <c r="AK1250">
        <v>120</v>
      </c>
      <c r="AL1250">
        <v>2500502</v>
      </c>
      <c r="AM1250" t="s">
        <v>5146</v>
      </c>
      <c r="AN1250" t="s">
        <v>5940</v>
      </c>
      <c r="AO1250">
        <v>0</v>
      </c>
      <c r="AP1250">
        <v>2501203</v>
      </c>
      <c r="AQ1250" t="s">
        <v>5158</v>
      </c>
      <c r="AR1250">
        <v>123</v>
      </c>
    </row>
    <row r="1251" spans="1:44" x14ac:dyDescent="0.25">
      <c r="A1251">
        <v>3104403</v>
      </c>
      <c r="B1251">
        <v>2</v>
      </c>
      <c r="C1251" t="s">
        <v>888</v>
      </c>
      <c r="D1251" t="s">
        <v>4124</v>
      </c>
      <c r="E1251">
        <v>200</v>
      </c>
      <c r="F1251" t="s">
        <v>5940</v>
      </c>
      <c r="G1251">
        <v>180</v>
      </c>
      <c r="H1251" t="s">
        <v>5940</v>
      </c>
      <c r="I1251">
        <v>180</v>
      </c>
      <c r="J1251">
        <v>18</v>
      </c>
      <c r="K1251">
        <v>320</v>
      </c>
      <c r="L1251">
        <v>0</v>
      </c>
      <c r="M1251">
        <v>150</v>
      </c>
      <c r="N1251">
        <v>0</v>
      </c>
      <c r="O1251">
        <v>108</v>
      </c>
      <c r="P1251">
        <v>5</v>
      </c>
      <c r="R1251">
        <v>3104403</v>
      </c>
      <c r="S1251">
        <v>200</v>
      </c>
      <c r="T1251" t="s">
        <v>5940</v>
      </c>
      <c r="U1251">
        <v>180</v>
      </c>
      <c r="V1251" t="s">
        <v>5940</v>
      </c>
      <c r="W1251">
        <v>180</v>
      </c>
      <c r="X1251">
        <v>18</v>
      </c>
      <c r="Z1251">
        <v>2500536</v>
      </c>
      <c r="AB1251">
        <v>8</v>
      </c>
      <c r="AC1251">
        <v>2500536</v>
      </c>
      <c r="AD1251" t="s">
        <v>5147</v>
      </c>
      <c r="AE1251" t="s">
        <v>5940</v>
      </c>
      <c r="AF1251">
        <v>2500536</v>
      </c>
      <c r="AG1251" t="s">
        <v>5147</v>
      </c>
      <c r="AH1251" t="s">
        <v>5940</v>
      </c>
      <c r="AI1251">
        <v>2500536</v>
      </c>
      <c r="AJ1251" t="s">
        <v>5147</v>
      </c>
      <c r="AK1251">
        <v>240</v>
      </c>
      <c r="AL1251">
        <v>2500536</v>
      </c>
      <c r="AM1251" t="s">
        <v>5147</v>
      </c>
      <c r="AN1251" t="s">
        <v>5940</v>
      </c>
      <c r="AO1251">
        <v>0</v>
      </c>
      <c r="AP1251">
        <v>2501302</v>
      </c>
      <c r="AQ1251" t="s">
        <v>5159</v>
      </c>
      <c r="AR1251">
        <v>240</v>
      </c>
    </row>
    <row r="1252" spans="1:44" x14ac:dyDescent="0.25">
      <c r="A1252">
        <v>3104452</v>
      </c>
      <c r="B1252">
        <v>2</v>
      </c>
      <c r="C1252" t="s">
        <v>888</v>
      </c>
      <c r="D1252" t="s">
        <v>4125</v>
      </c>
      <c r="E1252">
        <v>3600</v>
      </c>
      <c r="F1252" t="s">
        <v>5940</v>
      </c>
      <c r="G1252">
        <v>1725</v>
      </c>
      <c r="H1252" t="s">
        <v>5940</v>
      </c>
      <c r="I1252">
        <v>285</v>
      </c>
      <c r="J1252">
        <v>211</v>
      </c>
      <c r="K1252">
        <v>3300</v>
      </c>
      <c r="L1252">
        <v>0</v>
      </c>
      <c r="M1252">
        <v>1400</v>
      </c>
      <c r="N1252">
        <v>0</v>
      </c>
      <c r="O1252">
        <v>230</v>
      </c>
      <c r="P1252">
        <v>180</v>
      </c>
      <c r="R1252">
        <v>3104452</v>
      </c>
      <c r="S1252">
        <v>3600</v>
      </c>
      <c r="T1252" t="s">
        <v>5940</v>
      </c>
      <c r="U1252">
        <v>1725</v>
      </c>
      <c r="V1252" t="s">
        <v>5940</v>
      </c>
      <c r="W1252">
        <v>285</v>
      </c>
      <c r="X1252">
        <v>211</v>
      </c>
      <c r="Z1252">
        <v>2500577</v>
      </c>
      <c r="AB1252">
        <v>200</v>
      </c>
      <c r="AC1252">
        <v>2500577</v>
      </c>
      <c r="AD1252" t="s">
        <v>5148</v>
      </c>
      <c r="AE1252" t="s">
        <v>5940</v>
      </c>
      <c r="AF1252">
        <v>2500577</v>
      </c>
      <c r="AG1252" t="s">
        <v>5148</v>
      </c>
      <c r="AH1252" t="s">
        <v>5940</v>
      </c>
      <c r="AI1252">
        <v>2500577</v>
      </c>
      <c r="AJ1252" t="s">
        <v>5148</v>
      </c>
      <c r="AK1252">
        <v>71</v>
      </c>
      <c r="AL1252">
        <v>2500577</v>
      </c>
      <c r="AM1252" t="s">
        <v>5148</v>
      </c>
      <c r="AN1252" t="s">
        <v>5940</v>
      </c>
      <c r="AO1252">
        <v>0</v>
      </c>
      <c r="AP1252">
        <v>2501351</v>
      </c>
      <c r="AQ1252" t="s">
        <v>5160</v>
      </c>
      <c r="AR1252">
        <v>90</v>
      </c>
    </row>
    <row r="1253" spans="1:44" x14ac:dyDescent="0.25">
      <c r="A1253">
        <v>3104502</v>
      </c>
      <c r="B1253">
        <v>2</v>
      </c>
      <c r="C1253" t="s">
        <v>888</v>
      </c>
      <c r="D1253" t="s">
        <v>4126</v>
      </c>
      <c r="E1253">
        <v>750</v>
      </c>
      <c r="F1253">
        <v>9975</v>
      </c>
      <c r="G1253">
        <v>12125</v>
      </c>
      <c r="H1253" t="s">
        <v>5940</v>
      </c>
      <c r="I1253">
        <v>3650</v>
      </c>
      <c r="J1253">
        <v>3360</v>
      </c>
      <c r="K1253">
        <v>3500</v>
      </c>
      <c r="L1253">
        <v>16470</v>
      </c>
      <c r="M1253">
        <v>12600</v>
      </c>
      <c r="N1253">
        <v>0</v>
      </c>
      <c r="O1253">
        <v>450</v>
      </c>
      <c r="P1253">
        <v>1394</v>
      </c>
      <c r="R1253">
        <v>3104502</v>
      </c>
      <c r="S1253">
        <v>750</v>
      </c>
      <c r="T1253">
        <v>9975</v>
      </c>
      <c r="U1253">
        <v>12125</v>
      </c>
      <c r="V1253" t="s">
        <v>5940</v>
      </c>
      <c r="W1253">
        <v>3650</v>
      </c>
      <c r="X1253">
        <v>3360</v>
      </c>
      <c r="Z1253">
        <v>2500601</v>
      </c>
      <c r="AB1253" t="s">
        <v>5940</v>
      </c>
      <c r="AC1253">
        <v>2500601</v>
      </c>
      <c r="AD1253" t="s">
        <v>5149</v>
      </c>
      <c r="AE1253" t="s">
        <v>5940</v>
      </c>
      <c r="AF1253">
        <v>2500601</v>
      </c>
      <c r="AG1253" t="s">
        <v>5149</v>
      </c>
      <c r="AH1253">
        <v>200000</v>
      </c>
      <c r="AI1253">
        <v>2500601</v>
      </c>
      <c r="AJ1253" t="s">
        <v>5149</v>
      </c>
      <c r="AK1253">
        <v>20</v>
      </c>
      <c r="AL1253">
        <v>2500601</v>
      </c>
      <c r="AM1253" t="s">
        <v>5149</v>
      </c>
      <c r="AN1253" t="s">
        <v>5940</v>
      </c>
      <c r="AO1253">
        <v>0</v>
      </c>
      <c r="AP1253">
        <v>2501401</v>
      </c>
      <c r="AQ1253" t="s">
        <v>5161</v>
      </c>
      <c r="AR1253">
        <v>8</v>
      </c>
    </row>
    <row r="1254" spans="1:44" x14ac:dyDescent="0.25">
      <c r="A1254">
        <v>3104601</v>
      </c>
      <c r="B1254">
        <v>2</v>
      </c>
      <c r="C1254" t="s">
        <v>888</v>
      </c>
      <c r="D1254" t="s">
        <v>4127</v>
      </c>
      <c r="E1254">
        <v>1400</v>
      </c>
      <c r="F1254" t="s">
        <v>5940</v>
      </c>
      <c r="G1254">
        <v>380</v>
      </c>
      <c r="H1254" t="s">
        <v>5940</v>
      </c>
      <c r="I1254">
        <v>250</v>
      </c>
      <c r="J1254">
        <v>38</v>
      </c>
      <c r="K1254">
        <v>2100</v>
      </c>
      <c r="L1254">
        <v>0</v>
      </c>
      <c r="M1254">
        <v>540</v>
      </c>
      <c r="N1254">
        <v>0</v>
      </c>
      <c r="O1254">
        <v>210</v>
      </c>
      <c r="P1254">
        <v>36</v>
      </c>
      <c r="R1254">
        <v>3104601</v>
      </c>
      <c r="S1254">
        <v>1400</v>
      </c>
      <c r="T1254" t="s">
        <v>5940</v>
      </c>
      <c r="U1254">
        <v>380</v>
      </c>
      <c r="V1254" t="s">
        <v>5940</v>
      </c>
      <c r="W1254">
        <v>250</v>
      </c>
      <c r="X1254">
        <v>38</v>
      </c>
      <c r="Z1254">
        <v>2500700</v>
      </c>
      <c r="AB1254">
        <v>290</v>
      </c>
      <c r="AC1254">
        <v>2500700</v>
      </c>
      <c r="AD1254" t="s">
        <v>5150</v>
      </c>
      <c r="AE1254">
        <v>1132</v>
      </c>
      <c r="AF1254">
        <v>2500700</v>
      </c>
      <c r="AG1254" t="s">
        <v>5150</v>
      </c>
      <c r="AH1254">
        <v>150</v>
      </c>
      <c r="AI1254">
        <v>2500700</v>
      </c>
      <c r="AJ1254" t="s">
        <v>5150</v>
      </c>
      <c r="AK1254">
        <v>42</v>
      </c>
      <c r="AL1254">
        <v>2500700</v>
      </c>
      <c r="AM1254" t="s">
        <v>5150</v>
      </c>
      <c r="AN1254" t="s">
        <v>5940</v>
      </c>
      <c r="AO1254">
        <v>0</v>
      </c>
      <c r="AP1254">
        <v>2501500</v>
      </c>
      <c r="AQ1254" t="s">
        <v>5162</v>
      </c>
      <c r="AR1254">
        <v>100</v>
      </c>
    </row>
    <row r="1255" spans="1:44" x14ac:dyDescent="0.25">
      <c r="A1255">
        <v>3104700</v>
      </c>
      <c r="B1255">
        <v>2</v>
      </c>
      <c r="C1255" t="s">
        <v>888</v>
      </c>
      <c r="D1255" t="s">
        <v>4128</v>
      </c>
      <c r="E1255">
        <v>5500</v>
      </c>
      <c r="F1255" t="s">
        <v>5940</v>
      </c>
      <c r="G1255">
        <v>200</v>
      </c>
      <c r="H1255" t="s">
        <v>5940</v>
      </c>
      <c r="I1255">
        <v>580</v>
      </c>
      <c r="J1255">
        <v>180</v>
      </c>
      <c r="K1255">
        <v>14000</v>
      </c>
      <c r="L1255">
        <v>0</v>
      </c>
      <c r="M1255">
        <v>200</v>
      </c>
      <c r="N1255">
        <v>0</v>
      </c>
      <c r="O1255">
        <v>460</v>
      </c>
      <c r="P1255">
        <v>315</v>
      </c>
      <c r="R1255">
        <v>3104700</v>
      </c>
      <c r="S1255">
        <v>5500</v>
      </c>
      <c r="T1255" t="s">
        <v>5940</v>
      </c>
      <c r="U1255">
        <v>200</v>
      </c>
      <c r="V1255" t="s">
        <v>5940</v>
      </c>
      <c r="W1255">
        <v>580</v>
      </c>
      <c r="X1255">
        <v>180</v>
      </c>
      <c r="Z1255">
        <v>2500734</v>
      </c>
      <c r="AB1255">
        <v>11</v>
      </c>
      <c r="AC1255">
        <v>2500734</v>
      </c>
      <c r="AD1255" t="s">
        <v>5151</v>
      </c>
      <c r="AE1255" t="s">
        <v>5940</v>
      </c>
      <c r="AF1255">
        <v>2500734</v>
      </c>
      <c r="AG1255" t="s">
        <v>5151</v>
      </c>
      <c r="AH1255" t="s">
        <v>5940</v>
      </c>
      <c r="AI1255">
        <v>2500734</v>
      </c>
      <c r="AJ1255" t="s">
        <v>5151</v>
      </c>
      <c r="AK1255">
        <v>214</v>
      </c>
      <c r="AL1255">
        <v>2500734</v>
      </c>
      <c r="AM1255" t="s">
        <v>5151</v>
      </c>
      <c r="AN1255" t="s">
        <v>5940</v>
      </c>
      <c r="AO1255">
        <v>0</v>
      </c>
      <c r="AP1255">
        <v>2501534</v>
      </c>
      <c r="AQ1255" t="s">
        <v>5163</v>
      </c>
      <c r="AR1255">
        <v>36</v>
      </c>
    </row>
    <row r="1256" spans="1:44" x14ac:dyDescent="0.25">
      <c r="A1256">
        <v>3104809</v>
      </c>
      <c r="B1256">
        <v>2</v>
      </c>
      <c r="C1256" t="s">
        <v>888</v>
      </c>
      <c r="D1256" t="s">
        <v>4129</v>
      </c>
      <c r="E1256">
        <v>2500</v>
      </c>
      <c r="F1256" t="s">
        <v>5940</v>
      </c>
      <c r="G1256">
        <v>6080</v>
      </c>
      <c r="H1256" t="s">
        <v>5940</v>
      </c>
      <c r="I1256">
        <v>100</v>
      </c>
      <c r="J1256">
        <v>330</v>
      </c>
      <c r="K1256">
        <v>2500</v>
      </c>
      <c r="L1256">
        <v>0</v>
      </c>
      <c r="M1256">
        <v>3125</v>
      </c>
      <c r="N1256">
        <v>0</v>
      </c>
      <c r="O1256">
        <v>100</v>
      </c>
      <c r="P1256">
        <v>440</v>
      </c>
      <c r="R1256">
        <v>3104809</v>
      </c>
      <c r="S1256">
        <v>2500</v>
      </c>
      <c r="T1256" t="s">
        <v>5940</v>
      </c>
      <c r="U1256">
        <v>6080</v>
      </c>
      <c r="V1256" t="s">
        <v>5940</v>
      </c>
      <c r="W1256">
        <v>100</v>
      </c>
      <c r="X1256">
        <v>330</v>
      </c>
      <c r="Z1256">
        <v>2500775</v>
      </c>
      <c r="AB1256">
        <v>48</v>
      </c>
      <c r="AC1256">
        <v>2500775</v>
      </c>
      <c r="AD1256" t="s">
        <v>5152</v>
      </c>
      <c r="AE1256">
        <v>16</v>
      </c>
      <c r="AF1256">
        <v>2500775</v>
      </c>
      <c r="AG1256" t="s">
        <v>5152</v>
      </c>
      <c r="AH1256">
        <v>100</v>
      </c>
      <c r="AI1256">
        <v>2500775</v>
      </c>
      <c r="AJ1256" t="s">
        <v>5152</v>
      </c>
      <c r="AK1256">
        <v>32</v>
      </c>
      <c r="AL1256">
        <v>2500775</v>
      </c>
      <c r="AM1256" t="s">
        <v>5152</v>
      </c>
      <c r="AN1256" t="s">
        <v>5940</v>
      </c>
      <c r="AO1256">
        <v>0</v>
      </c>
      <c r="AP1256">
        <v>2501575</v>
      </c>
      <c r="AQ1256" t="s">
        <v>5164</v>
      </c>
      <c r="AR1256">
        <v>300</v>
      </c>
    </row>
    <row r="1257" spans="1:44" x14ac:dyDescent="0.25">
      <c r="A1257">
        <v>3104908</v>
      </c>
      <c r="B1257">
        <v>2</v>
      </c>
      <c r="C1257" t="s">
        <v>888</v>
      </c>
      <c r="D1257" t="s">
        <v>4130</v>
      </c>
      <c r="E1257">
        <v>2160</v>
      </c>
      <c r="F1257" t="s">
        <v>5940</v>
      </c>
      <c r="G1257">
        <v>9000</v>
      </c>
      <c r="H1257" t="s">
        <v>5940</v>
      </c>
      <c r="I1257">
        <v>20</v>
      </c>
      <c r="J1257">
        <v>470</v>
      </c>
      <c r="K1257">
        <v>2160</v>
      </c>
      <c r="L1257">
        <v>0</v>
      </c>
      <c r="M1257">
        <v>9000</v>
      </c>
      <c r="N1257">
        <v>0</v>
      </c>
      <c r="O1257">
        <v>20</v>
      </c>
      <c r="P1257">
        <v>428</v>
      </c>
      <c r="R1257">
        <v>3104908</v>
      </c>
      <c r="S1257">
        <v>2160</v>
      </c>
      <c r="T1257" t="s">
        <v>5940</v>
      </c>
      <c r="U1257">
        <v>9000</v>
      </c>
      <c r="V1257" t="s">
        <v>5940</v>
      </c>
      <c r="W1257">
        <v>20</v>
      </c>
      <c r="X1257">
        <v>470</v>
      </c>
      <c r="Z1257">
        <v>2500809</v>
      </c>
      <c r="AB1257" t="s">
        <v>5940</v>
      </c>
      <c r="AC1257">
        <v>2500809</v>
      </c>
      <c r="AD1257" t="s">
        <v>5153</v>
      </c>
      <c r="AE1257" t="s">
        <v>5940</v>
      </c>
      <c r="AF1257">
        <v>2500809</v>
      </c>
      <c r="AG1257" t="s">
        <v>5153</v>
      </c>
      <c r="AH1257">
        <v>7200</v>
      </c>
      <c r="AI1257">
        <v>2500809</v>
      </c>
      <c r="AJ1257" t="s">
        <v>5153</v>
      </c>
      <c r="AK1257">
        <v>730</v>
      </c>
      <c r="AL1257">
        <v>2500809</v>
      </c>
      <c r="AM1257" t="s">
        <v>5153</v>
      </c>
      <c r="AN1257" t="s">
        <v>5940</v>
      </c>
      <c r="AO1257">
        <v>0</v>
      </c>
      <c r="AP1257">
        <v>2501609</v>
      </c>
      <c r="AQ1257" t="s">
        <v>5165</v>
      </c>
      <c r="AR1257">
        <v>600</v>
      </c>
    </row>
    <row r="1258" spans="1:44" x14ac:dyDescent="0.25">
      <c r="A1258">
        <v>3105004</v>
      </c>
      <c r="B1258">
        <v>2</v>
      </c>
      <c r="C1258" t="s">
        <v>888</v>
      </c>
      <c r="D1258" t="s">
        <v>4131</v>
      </c>
      <c r="E1258">
        <v>14560</v>
      </c>
      <c r="F1258" t="s">
        <v>5940</v>
      </c>
      <c r="G1258">
        <v>7600</v>
      </c>
      <c r="H1258" t="s">
        <v>5940</v>
      </c>
      <c r="I1258" t="s">
        <v>5940</v>
      </c>
      <c r="J1258">
        <v>131</v>
      </c>
      <c r="K1258">
        <v>36400</v>
      </c>
      <c r="L1258">
        <v>0</v>
      </c>
      <c r="M1258">
        <v>8000</v>
      </c>
      <c r="N1258">
        <v>0</v>
      </c>
      <c r="O1258">
        <v>0</v>
      </c>
      <c r="P1258">
        <v>111</v>
      </c>
      <c r="R1258">
        <v>3105004</v>
      </c>
      <c r="S1258">
        <v>14560</v>
      </c>
      <c r="T1258" t="s">
        <v>5940</v>
      </c>
      <c r="U1258">
        <v>7600</v>
      </c>
      <c r="V1258" t="s">
        <v>5940</v>
      </c>
      <c r="W1258" t="s">
        <v>5940</v>
      </c>
      <c r="X1258">
        <v>131</v>
      </c>
      <c r="Z1258">
        <v>2500908</v>
      </c>
      <c r="AB1258">
        <v>100</v>
      </c>
      <c r="AC1258">
        <v>2500908</v>
      </c>
      <c r="AD1258" t="s">
        <v>5154</v>
      </c>
      <c r="AE1258" t="s">
        <v>5940</v>
      </c>
      <c r="AF1258">
        <v>2500908</v>
      </c>
      <c r="AG1258" t="s">
        <v>5154</v>
      </c>
      <c r="AH1258" t="s">
        <v>5940</v>
      </c>
      <c r="AI1258">
        <v>2500908</v>
      </c>
      <c r="AJ1258" t="s">
        <v>5154</v>
      </c>
      <c r="AK1258">
        <v>720</v>
      </c>
      <c r="AL1258">
        <v>2500908</v>
      </c>
      <c r="AM1258" t="s">
        <v>5154</v>
      </c>
      <c r="AN1258" t="s">
        <v>5940</v>
      </c>
      <c r="AO1258">
        <v>0</v>
      </c>
      <c r="AP1258">
        <v>2501708</v>
      </c>
      <c r="AQ1258" t="s">
        <v>5166</v>
      </c>
      <c r="AR1258">
        <v>150</v>
      </c>
    </row>
    <row r="1259" spans="1:44" x14ac:dyDescent="0.25">
      <c r="A1259">
        <v>3105103</v>
      </c>
      <c r="B1259">
        <v>2</v>
      </c>
      <c r="C1259" t="s">
        <v>888</v>
      </c>
      <c r="D1259" t="s">
        <v>4132</v>
      </c>
      <c r="E1259">
        <v>1000</v>
      </c>
      <c r="F1259">
        <v>6000</v>
      </c>
      <c r="G1259">
        <v>43140</v>
      </c>
      <c r="H1259" t="s">
        <v>5940</v>
      </c>
      <c r="I1259">
        <v>1161</v>
      </c>
      <c r="J1259">
        <v>2853</v>
      </c>
      <c r="K1259">
        <v>237000</v>
      </c>
      <c r="L1259">
        <v>8400</v>
      </c>
      <c r="M1259">
        <v>33530</v>
      </c>
      <c r="N1259">
        <v>0</v>
      </c>
      <c r="O1259">
        <v>831</v>
      </c>
      <c r="P1259">
        <v>2736</v>
      </c>
      <c r="R1259">
        <v>3105103</v>
      </c>
      <c r="S1259">
        <v>1000</v>
      </c>
      <c r="T1259">
        <v>6000</v>
      </c>
      <c r="U1259">
        <v>43140</v>
      </c>
      <c r="V1259" t="s">
        <v>5940</v>
      </c>
      <c r="W1259">
        <v>1161</v>
      </c>
      <c r="X1259">
        <v>2853</v>
      </c>
      <c r="Z1259">
        <v>2501005</v>
      </c>
      <c r="AB1259">
        <v>200</v>
      </c>
      <c r="AC1259">
        <v>2501005</v>
      </c>
      <c r="AD1259" t="s">
        <v>5155</v>
      </c>
      <c r="AE1259" t="s">
        <v>5940</v>
      </c>
      <c r="AF1259">
        <v>2501005</v>
      </c>
      <c r="AG1259" t="s">
        <v>5155</v>
      </c>
      <c r="AH1259" t="s">
        <v>5940</v>
      </c>
      <c r="AI1259">
        <v>2501005</v>
      </c>
      <c r="AJ1259" t="s">
        <v>5155</v>
      </c>
      <c r="AK1259">
        <v>3120</v>
      </c>
      <c r="AL1259">
        <v>2501005</v>
      </c>
      <c r="AM1259" t="s">
        <v>5155</v>
      </c>
      <c r="AN1259" t="s">
        <v>5940</v>
      </c>
      <c r="AO1259">
        <v>0</v>
      </c>
      <c r="AP1259">
        <v>2501906</v>
      </c>
      <c r="AQ1259" t="s">
        <v>5168</v>
      </c>
      <c r="AR1259">
        <v>80</v>
      </c>
    </row>
    <row r="1260" spans="1:44" x14ac:dyDescent="0.25">
      <c r="A1260">
        <v>3105202</v>
      </c>
      <c r="B1260">
        <v>2</v>
      </c>
      <c r="C1260" t="s">
        <v>888</v>
      </c>
      <c r="D1260" t="s">
        <v>4133</v>
      </c>
      <c r="E1260">
        <v>11440</v>
      </c>
      <c r="F1260" t="s">
        <v>5940</v>
      </c>
      <c r="G1260">
        <v>30</v>
      </c>
      <c r="H1260" t="s">
        <v>5940</v>
      </c>
      <c r="I1260" t="s">
        <v>5940</v>
      </c>
      <c r="J1260">
        <v>85</v>
      </c>
      <c r="K1260">
        <v>11000</v>
      </c>
      <c r="L1260">
        <v>0</v>
      </c>
      <c r="M1260">
        <v>159</v>
      </c>
      <c r="N1260">
        <v>0</v>
      </c>
      <c r="O1260">
        <v>0</v>
      </c>
      <c r="P1260">
        <v>150</v>
      </c>
      <c r="R1260">
        <v>3105202</v>
      </c>
      <c r="S1260">
        <v>11440</v>
      </c>
      <c r="T1260" t="s">
        <v>5940</v>
      </c>
      <c r="U1260">
        <v>30</v>
      </c>
      <c r="V1260" t="s">
        <v>5940</v>
      </c>
      <c r="W1260" t="s">
        <v>5940</v>
      </c>
      <c r="X1260">
        <v>85</v>
      </c>
      <c r="Z1260">
        <v>2501104</v>
      </c>
      <c r="AB1260">
        <v>22</v>
      </c>
      <c r="AC1260">
        <v>2501104</v>
      </c>
      <c r="AD1260" t="s">
        <v>5156</v>
      </c>
      <c r="AE1260" t="s">
        <v>5940</v>
      </c>
      <c r="AF1260">
        <v>2501104</v>
      </c>
      <c r="AG1260" t="s">
        <v>5156</v>
      </c>
      <c r="AH1260">
        <v>55000</v>
      </c>
      <c r="AI1260">
        <v>2501104</v>
      </c>
      <c r="AJ1260" t="s">
        <v>5156</v>
      </c>
      <c r="AK1260">
        <v>750</v>
      </c>
      <c r="AL1260">
        <v>2501104</v>
      </c>
      <c r="AM1260" t="s">
        <v>5156</v>
      </c>
      <c r="AN1260" t="s">
        <v>5940</v>
      </c>
      <c r="AO1260">
        <v>0</v>
      </c>
      <c r="AP1260">
        <v>2502003</v>
      </c>
      <c r="AQ1260" t="s">
        <v>5169</v>
      </c>
      <c r="AR1260">
        <v>0</v>
      </c>
    </row>
    <row r="1261" spans="1:44" x14ac:dyDescent="0.25">
      <c r="A1261">
        <v>3105301</v>
      </c>
      <c r="B1261">
        <v>2</v>
      </c>
      <c r="C1261" t="s">
        <v>888</v>
      </c>
      <c r="D1261" t="s">
        <v>4134</v>
      </c>
      <c r="E1261" t="s">
        <v>5940</v>
      </c>
      <c r="F1261" t="s">
        <v>5940</v>
      </c>
      <c r="G1261">
        <v>1000</v>
      </c>
      <c r="H1261" t="s">
        <v>5940</v>
      </c>
      <c r="I1261">
        <v>15</v>
      </c>
      <c r="J1261">
        <v>92</v>
      </c>
      <c r="K1261">
        <v>0</v>
      </c>
      <c r="L1261">
        <v>0</v>
      </c>
      <c r="M1261">
        <v>1200</v>
      </c>
      <c r="N1261">
        <v>0</v>
      </c>
      <c r="O1261">
        <v>0</v>
      </c>
      <c r="P1261">
        <v>91</v>
      </c>
      <c r="R1261">
        <v>3105301</v>
      </c>
      <c r="S1261" t="s">
        <v>5940</v>
      </c>
      <c r="T1261" t="s">
        <v>5940</v>
      </c>
      <c r="U1261">
        <v>1000</v>
      </c>
      <c r="V1261" t="s">
        <v>5940</v>
      </c>
      <c r="W1261">
        <v>15</v>
      </c>
      <c r="X1261">
        <v>92</v>
      </c>
      <c r="Z1261">
        <v>2501153</v>
      </c>
      <c r="AB1261" t="s">
        <v>5940</v>
      </c>
      <c r="AC1261">
        <v>2501153</v>
      </c>
      <c r="AD1261" t="s">
        <v>5157</v>
      </c>
      <c r="AE1261" t="s">
        <v>5940</v>
      </c>
      <c r="AF1261">
        <v>2501153</v>
      </c>
      <c r="AG1261" t="s">
        <v>5157</v>
      </c>
      <c r="AH1261" t="s">
        <v>5940</v>
      </c>
      <c r="AI1261">
        <v>2501153</v>
      </c>
      <c r="AJ1261" t="s">
        <v>5157</v>
      </c>
      <c r="AK1261">
        <v>18</v>
      </c>
      <c r="AL1261">
        <v>2501153</v>
      </c>
      <c r="AM1261" t="s">
        <v>5157</v>
      </c>
      <c r="AN1261" t="s">
        <v>5940</v>
      </c>
      <c r="AO1261">
        <v>0</v>
      </c>
      <c r="AP1261">
        <v>2502052</v>
      </c>
      <c r="AQ1261" t="s">
        <v>5170</v>
      </c>
      <c r="AR1261">
        <v>30</v>
      </c>
    </row>
    <row r="1262" spans="1:44" x14ac:dyDescent="0.25">
      <c r="A1262">
        <v>3105400</v>
      </c>
      <c r="B1262">
        <v>2</v>
      </c>
      <c r="C1262" t="s">
        <v>888</v>
      </c>
      <c r="D1262" t="s">
        <v>4135</v>
      </c>
      <c r="E1262">
        <v>5600</v>
      </c>
      <c r="F1262" t="s">
        <v>5940</v>
      </c>
      <c r="G1262">
        <v>578</v>
      </c>
      <c r="H1262" t="s">
        <v>5940</v>
      </c>
      <c r="I1262" t="s">
        <v>5940</v>
      </c>
      <c r="J1262">
        <v>58</v>
      </c>
      <c r="K1262">
        <v>5800</v>
      </c>
      <c r="L1262">
        <v>0</v>
      </c>
      <c r="M1262">
        <v>396</v>
      </c>
      <c r="N1262">
        <v>0</v>
      </c>
      <c r="O1262">
        <v>10</v>
      </c>
      <c r="P1262">
        <v>37</v>
      </c>
      <c r="R1262">
        <v>3105400</v>
      </c>
      <c r="S1262">
        <v>5600</v>
      </c>
      <c r="T1262" t="s">
        <v>5940</v>
      </c>
      <c r="U1262">
        <v>578</v>
      </c>
      <c r="V1262" t="s">
        <v>5940</v>
      </c>
      <c r="W1262" t="s">
        <v>5940</v>
      </c>
      <c r="X1262">
        <v>58</v>
      </c>
      <c r="Z1262">
        <v>2501203</v>
      </c>
      <c r="AB1262">
        <v>60</v>
      </c>
      <c r="AC1262">
        <v>2501203</v>
      </c>
      <c r="AD1262" t="s">
        <v>5158</v>
      </c>
      <c r="AE1262" t="s">
        <v>5940</v>
      </c>
      <c r="AF1262">
        <v>2501203</v>
      </c>
      <c r="AG1262" t="s">
        <v>5158</v>
      </c>
      <c r="AH1262" t="s">
        <v>5940</v>
      </c>
      <c r="AI1262">
        <v>2501203</v>
      </c>
      <c r="AJ1262" t="s">
        <v>5158</v>
      </c>
      <c r="AK1262">
        <v>300</v>
      </c>
      <c r="AL1262">
        <v>2501203</v>
      </c>
      <c r="AM1262" t="s">
        <v>5158</v>
      </c>
      <c r="AN1262" t="s">
        <v>5940</v>
      </c>
      <c r="AO1262">
        <v>0</v>
      </c>
      <c r="AP1262">
        <v>2502102</v>
      </c>
      <c r="AQ1262" t="s">
        <v>5171</v>
      </c>
      <c r="AR1262">
        <v>184</v>
      </c>
    </row>
    <row r="1263" spans="1:44" x14ac:dyDescent="0.25">
      <c r="A1263">
        <v>3105509</v>
      </c>
      <c r="B1263">
        <v>2</v>
      </c>
      <c r="C1263" t="s">
        <v>888</v>
      </c>
      <c r="D1263" t="s">
        <v>4136</v>
      </c>
      <c r="E1263">
        <v>3900</v>
      </c>
      <c r="F1263" t="s">
        <v>5940</v>
      </c>
      <c r="G1263">
        <v>625</v>
      </c>
      <c r="H1263" t="s">
        <v>5940</v>
      </c>
      <c r="I1263">
        <v>2100</v>
      </c>
      <c r="J1263">
        <v>45</v>
      </c>
      <c r="K1263">
        <v>600</v>
      </c>
      <c r="L1263">
        <v>0</v>
      </c>
      <c r="M1263">
        <v>420</v>
      </c>
      <c r="N1263">
        <v>0</v>
      </c>
      <c r="O1263">
        <v>1325</v>
      </c>
      <c r="P1263">
        <v>49</v>
      </c>
      <c r="R1263">
        <v>3105509</v>
      </c>
      <c r="S1263">
        <v>3900</v>
      </c>
      <c r="T1263" t="s">
        <v>5940</v>
      </c>
      <c r="U1263">
        <v>625</v>
      </c>
      <c r="V1263" t="s">
        <v>5940</v>
      </c>
      <c r="W1263">
        <v>2100</v>
      </c>
      <c r="X1263">
        <v>45</v>
      </c>
      <c r="Z1263">
        <v>2501302</v>
      </c>
      <c r="AB1263">
        <v>8</v>
      </c>
      <c r="AC1263">
        <v>2501302</v>
      </c>
      <c r="AD1263" t="s">
        <v>5159</v>
      </c>
      <c r="AE1263" t="s">
        <v>5940</v>
      </c>
      <c r="AF1263">
        <v>2501302</v>
      </c>
      <c r="AG1263" t="s">
        <v>5159</v>
      </c>
      <c r="AH1263" t="s">
        <v>5940</v>
      </c>
      <c r="AI1263">
        <v>2501302</v>
      </c>
      <c r="AJ1263" t="s">
        <v>5159</v>
      </c>
      <c r="AK1263">
        <v>180</v>
      </c>
      <c r="AL1263">
        <v>2501302</v>
      </c>
      <c r="AM1263" t="s">
        <v>5159</v>
      </c>
      <c r="AN1263" t="s">
        <v>5940</v>
      </c>
      <c r="AO1263">
        <v>0</v>
      </c>
      <c r="AP1263">
        <v>2502151</v>
      </c>
      <c r="AQ1263" t="s">
        <v>5172</v>
      </c>
      <c r="AR1263">
        <v>180</v>
      </c>
    </row>
    <row r="1264" spans="1:44" x14ac:dyDescent="0.25">
      <c r="A1264">
        <v>3105608</v>
      </c>
      <c r="B1264">
        <v>2</v>
      </c>
      <c r="C1264" t="s">
        <v>888</v>
      </c>
      <c r="D1264" t="s">
        <v>4137</v>
      </c>
      <c r="E1264">
        <v>1200</v>
      </c>
      <c r="F1264" t="s">
        <v>5940</v>
      </c>
      <c r="G1264">
        <v>7560</v>
      </c>
      <c r="H1264" t="s">
        <v>5940</v>
      </c>
      <c r="I1264" t="s">
        <v>5940</v>
      </c>
      <c r="J1264">
        <v>720</v>
      </c>
      <c r="K1264">
        <v>800</v>
      </c>
      <c r="L1264">
        <v>0</v>
      </c>
      <c r="M1264">
        <v>6000</v>
      </c>
      <c r="N1264">
        <v>0</v>
      </c>
      <c r="O1264">
        <v>0</v>
      </c>
      <c r="P1264">
        <v>660</v>
      </c>
      <c r="R1264">
        <v>3105608</v>
      </c>
      <c r="S1264">
        <v>1200</v>
      </c>
      <c r="T1264" t="s">
        <v>5940</v>
      </c>
      <c r="U1264">
        <v>7560</v>
      </c>
      <c r="V1264" t="s">
        <v>5940</v>
      </c>
      <c r="W1264" t="s">
        <v>5940</v>
      </c>
      <c r="X1264">
        <v>720</v>
      </c>
      <c r="Z1264">
        <v>2501351</v>
      </c>
      <c r="AB1264" t="s">
        <v>5940</v>
      </c>
      <c r="AC1264">
        <v>2501351</v>
      </c>
      <c r="AD1264" t="s">
        <v>5160</v>
      </c>
      <c r="AE1264" t="s">
        <v>5940</v>
      </c>
      <c r="AF1264">
        <v>2501351</v>
      </c>
      <c r="AG1264" t="s">
        <v>5160</v>
      </c>
      <c r="AH1264" t="s">
        <v>5940</v>
      </c>
      <c r="AI1264">
        <v>2501351</v>
      </c>
      <c r="AJ1264" t="s">
        <v>5160</v>
      </c>
      <c r="AK1264">
        <v>60</v>
      </c>
      <c r="AL1264">
        <v>2501351</v>
      </c>
      <c r="AM1264" t="s">
        <v>5160</v>
      </c>
      <c r="AN1264" t="s">
        <v>5940</v>
      </c>
      <c r="AO1264">
        <v>0</v>
      </c>
      <c r="AP1264">
        <v>2502201</v>
      </c>
      <c r="AQ1264" t="s">
        <v>5173</v>
      </c>
      <c r="AR1264">
        <v>36</v>
      </c>
    </row>
    <row r="1265" spans="1:44" x14ac:dyDescent="0.25">
      <c r="A1265">
        <v>3105707</v>
      </c>
      <c r="B1265">
        <v>2</v>
      </c>
      <c r="C1265" t="s">
        <v>888</v>
      </c>
      <c r="D1265" t="s">
        <v>4138</v>
      </c>
      <c r="E1265">
        <v>3200</v>
      </c>
      <c r="F1265" t="s">
        <v>5940</v>
      </c>
      <c r="G1265">
        <v>3600</v>
      </c>
      <c r="H1265" t="s">
        <v>5940</v>
      </c>
      <c r="I1265">
        <v>140</v>
      </c>
      <c r="J1265">
        <v>315</v>
      </c>
      <c r="K1265">
        <v>7200</v>
      </c>
      <c r="L1265">
        <v>0</v>
      </c>
      <c r="M1265">
        <v>1530</v>
      </c>
      <c r="N1265">
        <v>0</v>
      </c>
      <c r="O1265">
        <v>0</v>
      </c>
      <c r="P1265">
        <v>120</v>
      </c>
      <c r="R1265">
        <v>3105707</v>
      </c>
      <c r="S1265">
        <v>3200</v>
      </c>
      <c r="T1265" t="s">
        <v>5940</v>
      </c>
      <c r="U1265">
        <v>3600</v>
      </c>
      <c r="V1265" t="s">
        <v>5940</v>
      </c>
      <c r="W1265">
        <v>140</v>
      </c>
      <c r="X1265">
        <v>315</v>
      </c>
      <c r="Z1265">
        <v>2501401</v>
      </c>
      <c r="AB1265" t="s">
        <v>5940</v>
      </c>
      <c r="AC1265">
        <v>2501401</v>
      </c>
      <c r="AD1265" t="s">
        <v>5161</v>
      </c>
      <c r="AE1265" t="s">
        <v>5940</v>
      </c>
      <c r="AF1265">
        <v>2501401</v>
      </c>
      <c r="AG1265" t="s">
        <v>5161</v>
      </c>
      <c r="AH1265">
        <v>7500</v>
      </c>
      <c r="AI1265">
        <v>2501401</v>
      </c>
      <c r="AJ1265" t="s">
        <v>5161</v>
      </c>
      <c r="AK1265">
        <v>6</v>
      </c>
      <c r="AL1265">
        <v>2501401</v>
      </c>
      <c r="AM1265" t="s">
        <v>5161</v>
      </c>
      <c r="AN1265" t="s">
        <v>5940</v>
      </c>
      <c r="AO1265">
        <v>0</v>
      </c>
      <c r="AP1265">
        <v>2502300</v>
      </c>
      <c r="AQ1265" t="s">
        <v>5174</v>
      </c>
      <c r="AR1265">
        <v>18</v>
      </c>
    </row>
    <row r="1266" spans="1:44" x14ac:dyDescent="0.25">
      <c r="A1266">
        <v>3105905</v>
      </c>
      <c r="B1266">
        <v>2</v>
      </c>
      <c r="C1266" t="s">
        <v>888</v>
      </c>
      <c r="D1266" t="s">
        <v>4139</v>
      </c>
      <c r="E1266">
        <v>600</v>
      </c>
      <c r="F1266" t="s">
        <v>5940</v>
      </c>
      <c r="G1266">
        <v>750</v>
      </c>
      <c r="H1266" t="s">
        <v>5940</v>
      </c>
      <c r="I1266">
        <v>6</v>
      </c>
      <c r="J1266">
        <v>69</v>
      </c>
      <c r="K1266">
        <v>600</v>
      </c>
      <c r="L1266">
        <v>0</v>
      </c>
      <c r="M1266">
        <v>800</v>
      </c>
      <c r="N1266">
        <v>0</v>
      </c>
      <c r="O1266">
        <v>0</v>
      </c>
      <c r="P1266">
        <v>51</v>
      </c>
      <c r="R1266">
        <v>3105905</v>
      </c>
      <c r="S1266">
        <v>600</v>
      </c>
      <c r="T1266" t="s">
        <v>5940</v>
      </c>
      <c r="U1266">
        <v>750</v>
      </c>
      <c r="V1266" t="s">
        <v>5940</v>
      </c>
      <c r="W1266">
        <v>6</v>
      </c>
      <c r="X1266">
        <v>69</v>
      </c>
      <c r="Z1266">
        <v>2501500</v>
      </c>
      <c r="AB1266">
        <v>50</v>
      </c>
      <c r="AC1266">
        <v>2501500</v>
      </c>
      <c r="AD1266" t="s">
        <v>5162</v>
      </c>
      <c r="AE1266">
        <v>10</v>
      </c>
      <c r="AF1266">
        <v>2501500</v>
      </c>
      <c r="AG1266" t="s">
        <v>5162</v>
      </c>
      <c r="AH1266">
        <v>3900</v>
      </c>
      <c r="AI1266">
        <v>2501500</v>
      </c>
      <c r="AJ1266" t="s">
        <v>5162</v>
      </c>
      <c r="AK1266">
        <v>250</v>
      </c>
      <c r="AL1266">
        <v>2501500</v>
      </c>
      <c r="AM1266" t="s">
        <v>5162</v>
      </c>
      <c r="AN1266" t="s">
        <v>5940</v>
      </c>
      <c r="AO1266">
        <v>0</v>
      </c>
      <c r="AP1266">
        <v>2502409</v>
      </c>
      <c r="AQ1266" t="s">
        <v>5175</v>
      </c>
      <c r="AR1266">
        <v>635</v>
      </c>
    </row>
    <row r="1267" spans="1:44" x14ac:dyDescent="0.25">
      <c r="A1267">
        <v>3106002</v>
      </c>
      <c r="B1267">
        <v>2</v>
      </c>
      <c r="C1267" t="s">
        <v>888</v>
      </c>
      <c r="D1267" t="s">
        <v>4140</v>
      </c>
      <c r="E1267" t="s">
        <v>5940</v>
      </c>
      <c r="F1267" t="s">
        <v>5940</v>
      </c>
      <c r="G1267">
        <v>215</v>
      </c>
      <c r="H1267" t="s">
        <v>5940</v>
      </c>
      <c r="I1267">
        <v>16</v>
      </c>
      <c r="J1267">
        <v>37</v>
      </c>
      <c r="K1267">
        <v>280</v>
      </c>
      <c r="L1267">
        <v>0</v>
      </c>
      <c r="M1267">
        <v>180</v>
      </c>
      <c r="N1267">
        <v>0</v>
      </c>
      <c r="O1267">
        <v>9</v>
      </c>
      <c r="P1267">
        <v>22</v>
      </c>
      <c r="R1267">
        <v>3106002</v>
      </c>
      <c r="S1267" t="s">
        <v>5940</v>
      </c>
      <c r="T1267" t="s">
        <v>5940</v>
      </c>
      <c r="U1267">
        <v>215</v>
      </c>
      <c r="V1267" t="s">
        <v>5940</v>
      </c>
      <c r="W1267">
        <v>16</v>
      </c>
      <c r="X1267">
        <v>37</v>
      </c>
      <c r="Z1267">
        <v>2501534</v>
      </c>
      <c r="AB1267">
        <v>6</v>
      </c>
      <c r="AC1267">
        <v>2501534</v>
      </c>
      <c r="AD1267" t="s">
        <v>5163</v>
      </c>
      <c r="AE1267" t="s">
        <v>5940</v>
      </c>
      <c r="AF1267">
        <v>2501534</v>
      </c>
      <c r="AG1267" t="s">
        <v>5163</v>
      </c>
      <c r="AH1267" t="s">
        <v>5940</v>
      </c>
      <c r="AI1267">
        <v>2501534</v>
      </c>
      <c r="AJ1267" t="s">
        <v>5163</v>
      </c>
      <c r="AK1267">
        <v>327</v>
      </c>
      <c r="AL1267">
        <v>2501534</v>
      </c>
      <c r="AM1267" t="s">
        <v>5163</v>
      </c>
      <c r="AN1267" t="s">
        <v>5940</v>
      </c>
      <c r="AO1267">
        <v>0</v>
      </c>
      <c r="AP1267">
        <v>2502508</v>
      </c>
      <c r="AQ1267" t="s">
        <v>5176</v>
      </c>
      <c r="AR1267">
        <v>240</v>
      </c>
    </row>
    <row r="1268" spans="1:44" x14ac:dyDescent="0.25">
      <c r="A1268">
        <v>3106101</v>
      </c>
      <c r="B1268">
        <v>2</v>
      </c>
      <c r="C1268" t="s">
        <v>888</v>
      </c>
      <c r="D1268" t="s">
        <v>4141</v>
      </c>
      <c r="E1268">
        <v>4250</v>
      </c>
      <c r="F1268" t="s">
        <v>5940</v>
      </c>
      <c r="G1268">
        <v>576</v>
      </c>
      <c r="H1268" t="s">
        <v>5940</v>
      </c>
      <c r="I1268" t="s">
        <v>5940</v>
      </c>
      <c r="J1268">
        <v>62</v>
      </c>
      <c r="K1268">
        <v>5400</v>
      </c>
      <c r="L1268">
        <v>0</v>
      </c>
      <c r="M1268">
        <v>480</v>
      </c>
      <c r="N1268">
        <v>0</v>
      </c>
      <c r="O1268">
        <v>0</v>
      </c>
      <c r="P1268">
        <v>73</v>
      </c>
      <c r="R1268">
        <v>3106101</v>
      </c>
      <c r="S1268">
        <v>4250</v>
      </c>
      <c r="T1268" t="s">
        <v>5940</v>
      </c>
      <c r="U1268">
        <v>576</v>
      </c>
      <c r="V1268" t="s">
        <v>5940</v>
      </c>
      <c r="W1268" t="s">
        <v>5940</v>
      </c>
      <c r="X1268">
        <v>62</v>
      </c>
      <c r="Z1268">
        <v>2501575</v>
      </c>
      <c r="AB1268">
        <v>9</v>
      </c>
      <c r="AC1268">
        <v>2501575</v>
      </c>
      <c r="AD1268" t="s">
        <v>5164</v>
      </c>
      <c r="AE1268" t="s">
        <v>5940</v>
      </c>
      <c r="AF1268">
        <v>2501575</v>
      </c>
      <c r="AG1268" t="s">
        <v>5164</v>
      </c>
      <c r="AH1268" t="s">
        <v>5940</v>
      </c>
      <c r="AI1268">
        <v>2501575</v>
      </c>
      <c r="AJ1268" t="s">
        <v>5164</v>
      </c>
      <c r="AK1268">
        <v>170</v>
      </c>
      <c r="AL1268">
        <v>2501575</v>
      </c>
      <c r="AM1268" t="s">
        <v>5164</v>
      </c>
      <c r="AN1268" t="s">
        <v>5940</v>
      </c>
      <c r="AO1268">
        <v>0</v>
      </c>
      <c r="AP1268">
        <v>2502607</v>
      </c>
      <c r="AQ1268" t="s">
        <v>5177</v>
      </c>
      <c r="AR1268">
        <v>152</v>
      </c>
    </row>
    <row r="1269" spans="1:44" x14ac:dyDescent="0.25">
      <c r="A1269">
        <v>3106200</v>
      </c>
      <c r="B1269">
        <v>2</v>
      </c>
      <c r="C1269" t="s">
        <v>888</v>
      </c>
      <c r="D1269" t="s">
        <v>4142</v>
      </c>
      <c r="E1269" t="s">
        <v>5940</v>
      </c>
      <c r="F1269" t="s">
        <v>5940</v>
      </c>
      <c r="G1269">
        <v>0</v>
      </c>
      <c r="H1269" t="s">
        <v>5940</v>
      </c>
      <c r="I1269" t="s">
        <v>5940</v>
      </c>
      <c r="J1269" t="s">
        <v>5940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R1269">
        <v>3106200</v>
      </c>
      <c r="S1269" t="s">
        <v>5940</v>
      </c>
      <c r="T1269" t="s">
        <v>5940</v>
      </c>
      <c r="U1269">
        <v>0</v>
      </c>
      <c r="V1269" t="s">
        <v>5940</v>
      </c>
      <c r="W1269" t="s">
        <v>5940</v>
      </c>
      <c r="X1269" t="s">
        <v>5940</v>
      </c>
      <c r="Z1269">
        <v>2501609</v>
      </c>
      <c r="AB1269">
        <v>40</v>
      </c>
      <c r="AC1269">
        <v>2501609</v>
      </c>
      <c r="AD1269" t="s">
        <v>5165</v>
      </c>
      <c r="AE1269" t="s">
        <v>5940</v>
      </c>
      <c r="AF1269">
        <v>2501609</v>
      </c>
      <c r="AG1269" t="s">
        <v>5165</v>
      </c>
      <c r="AH1269" t="s">
        <v>5940</v>
      </c>
      <c r="AI1269">
        <v>2501609</v>
      </c>
      <c r="AJ1269" t="s">
        <v>5165</v>
      </c>
      <c r="AK1269">
        <v>390</v>
      </c>
      <c r="AL1269">
        <v>2501609</v>
      </c>
      <c r="AM1269" t="s">
        <v>5165</v>
      </c>
      <c r="AN1269" t="s">
        <v>5940</v>
      </c>
      <c r="AO1269">
        <v>0</v>
      </c>
      <c r="AP1269">
        <v>2502706</v>
      </c>
      <c r="AQ1269" t="s">
        <v>5178</v>
      </c>
      <c r="AR1269">
        <v>18</v>
      </c>
    </row>
    <row r="1270" spans="1:44" x14ac:dyDescent="0.25">
      <c r="A1270">
        <v>3106309</v>
      </c>
      <c r="B1270">
        <v>2</v>
      </c>
      <c r="C1270" t="s">
        <v>888</v>
      </c>
      <c r="D1270" t="s">
        <v>4143</v>
      </c>
      <c r="E1270">
        <v>12000</v>
      </c>
      <c r="F1270" t="s">
        <v>5940</v>
      </c>
      <c r="G1270">
        <v>2275</v>
      </c>
      <c r="H1270" t="s">
        <v>5940</v>
      </c>
      <c r="I1270">
        <v>52</v>
      </c>
      <c r="J1270">
        <v>250</v>
      </c>
      <c r="K1270">
        <v>12000</v>
      </c>
      <c r="L1270">
        <v>0</v>
      </c>
      <c r="M1270">
        <v>135</v>
      </c>
      <c r="N1270">
        <v>0</v>
      </c>
      <c r="O1270">
        <v>34</v>
      </c>
      <c r="P1270">
        <v>217</v>
      </c>
      <c r="R1270">
        <v>3106309</v>
      </c>
      <c r="S1270">
        <v>12000</v>
      </c>
      <c r="T1270" t="s">
        <v>5940</v>
      </c>
      <c r="U1270">
        <v>2275</v>
      </c>
      <c r="V1270" t="s">
        <v>5940</v>
      </c>
      <c r="W1270">
        <v>52</v>
      </c>
      <c r="X1270">
        <v>250</v>
      </c>
      <c r="Z1270">
        <v>2501708</v>
      </c>
      <c r="AB1270" t="s">
        <v>5940</v>
      </c>
      <c r="AC1270">
        <v>2501708</v>
      </c>
      <c r="AD1270" t="s">
        <v>5166</v>
      </c>
      <c r="AE1270" t="s">
        <v>5940</v>
      </c>
      <c r="AF1270">
        <v>2501708</v>
      </c>
      <c r="AG1270" t="s">
        <v>5166</v>
      </c>
      <c r="AH1270" t="s">
        <v>5940</v>
      </c>
      <c r="AI1270">
        <v>2501708</v>
      </c>
      <c r="AJ1270" t="s">
        <v>5166</v>
      </c>
      <c r="AK1270">
        <v>100</v>
      </c>
      <c r="AL1270">
        <v>2501708</v>
      </c>
      <c r="AM1270" t="s">
        <v>5166</v>
      </c>
      <c r="AN1270" t="s">
        <v>5940</v>
      </c>
      <c r="AO1270">
        <v>0</v>
      </c>
      <c r="AP1270">
        <v>2502805</v>
      </c>
      <c r="AQ1270" t="s">
        <v>5179</v>
      </c>
      <c r="AR1270">
        <v>7</v>
      </c>
    </row>
    <row r="1271" spans="1:44" x14ac:dyDescent="0.25">
      <c r="A1271">
        <v>3106408</v>
      </c>
      <c r="B1271">
        <v>2</v>
      </c>
      <c r="C1271" t="s">
        <v>888</v>
      </c>
      <c r="D1271" t="s">
        <v>4144</v>
      </c>
      <c r="E1271">
        <v>2700</v>
      </c>
      <c r="F1271" t="s">
        <v>5940</v>
      </c>
      <c r="G1271">
        <v>1950</v>
      </c>
      <c r="H1271" t="s">
        <v>5940</v>
      </c>
      <c r="I1271">
        <v>9</v>
      </c>
      <c r="J1271">
        <v>136</v>
      </c>
      <c r="K1271">
        <v>1960</v>
      </c>
      <c r="L1271">
        <v>0</v>
      </c>
      <c r="M1271">
        <v>1924</v>
      </c>
      <c r="N1271">
        <v>0</v>
      </c>
      <c r="O1271">
        <v>6</v>
      </c>
      <c r="P1271">
        <v>138</v>
      </c>
      <c r="R1271">
        <v>3106408</v>
      </c>
      <c r="S1271">
        <v>2700</v>
      </c>
      <c r="T1271" t="s">
        <v>5940</v>
      </c>
      <c r="U1271">
        <v>1950</v>
      </c>
      <c r="V1271" t="s">
        <v>5940</v>
      </c>
      <c r="W1271">
        <v>9</v>
      </c>
      <c r="X1271">
        <v>136</v>
      </c>
      <c r="Z1271">
        <v>2501807</v>
      </c>
      <c r="AB1271" t="s">
        <v>5940</v>
      </c>
      <c r="AC1271">
        <v>2501807</v>
      </c>
      <c r="AD1271" t="s">
        <v>5167</v>
      </c>
      <c r="AE1271" t="s">
        <v>5940</v>
      </c>
      <c r="AF1271">
        <v>2501807</v>
      </c>
      <c r="AG1271" t="s">
        <v>5167</v>
      </c>
      <c r="AH1271" t="s">
        <v>5940</v>
      </c>
      <c r="AI1271">
        <v>2501807</v>
      </c>
      <c r="AJ1271" t="s">
        <v>5167</v>
      </c>
      <c r="AK1271" t="s">
        <v>5940</v>
      </c>
      <c r="AL1271">
        <v>2501807</v>
      </c>
      <c r="AM1271" t="s">
        <v>5167</v>
      </c>
      <c r="AN1271" t="s">
        <v>5940</v>
      </c>
      <c r="AO1271">
        <v>0</v>
      </c>
      <c r="AP1271">
        <v>2502904</v>
      </c>
      <c r="AQ1271" t="s">
        <v>5180</v>
      </c>
      <c r="AR1271">
        <v>0</v>
      </c>
    </row>
    <row r="1272" spans="1:44" x14ac:dyDescent="0.25">
      <c r="A1272">
        <v>3106507</v>
      </c>
      <c r="B1272">
        <v>2</v>
      </c>
      <c r="C1272" t="s">
        <v>888</v>
      </c>
      <c r="D1272" t="s">
        <v>4145</v>
      </c>
      <c r="E1272">
        <v>2700</v>
      </c>
      <c r="F1272" t="s">
        <v>5940</v>
      </c>
      <c r="G1272">
        <v>800</v>
      </c>
      <c r="H1272">
        <v>5</v>
      </c>
      <c r="I1272">
        <v>21</v>
      </c>
      <c r="J1272">
        <v>66</v>
      </c>
      <c r="K1272">
        <v>1500</v>
      </c>
      <c r="L1272">
        <v>0</v>
      </c>
      <c r="M1272">
        <v>390</v>
      </c>
      <c r="N1272">
        <v>0</v>
      </c>
      <c r="O1272">
        <v>4</v>
      </c>
      <c r="P1272">
        <v>24</v>
      </c>
      <c r="R1272">
        <v>3106507</v>
      </c>
      <c r="S1272">
        <v>2700</v>
      </c>
      <c r="T1272" t="s">
        <v>5940</v>
      </c>
      <c r="U1272">
        <v>800</v>
      </c>
      <c r="V1272">
        <v>5</v>
      </c>
      <c r="W1272">
        <v>21</v>
      </c>
      <c r="X1272">
        <v>66</v>
      </c>
      <c r="Z1272">
        <v>2501906</v>
      </c>
      <c r="AB1272">
        <v>240</v>
      </c>
      <c r="AC1272">
        <v>2501906</v>
      </c>
      <c r="AD1272" t="s">
        <v>5168</v>
      </c>
      <c r="AE1272">
        <v>8</v>
      </c>
      <c r="AF1272">
        <v>2501906</v>
      </c>
      <c r="AG1272" t="s">
        <v>5168</v>
      </c>
      <c r="AH1272">
        <v>900</v>
      </c>
      <c r="AI1272">
        <v>2501906</v>
      </c>
      <c r="AJ1272" t="s">
        <v>5168</v>
      </c>
      <c r="AK1272">
        <v>190</v>
      </c>
      <c r="AL1272">
        <v>2501906</v>
      </c>
      <c r="AM1272" t="s">
        <v>5168</v>
      </c>
      <c r="AN1272" t="s">
        <v>5940</v>
      </c>
      <c r="AO1272">
        <v>0</v>
      </c>
      <c r="AP1272">
        <v>2503100</v>
      </c>
      <c r="AQ1272" t="s">
        <v>5182</v>
      </c>
      <c r="AR1272">
        <v>120</v>
      </c>
    </row>
    <row r="1273" spans="1:44" x14ac:dyDescent="0.25">
      <c r="A1273">
        <v>3106655</v>
      </c>
      <c r="B1273">
        <v>2</v>
      </c>
      <c r="C1273" t="s">
        <v>888</v>
      </c>
      <c r="D1273" t="s">
        <v>4147</v>
      </c>
      <c r="E1273" t="s">
        <v>5940</v>
      </c>
      <c r="F1273" t="s">
        <v>5940</v>
      </c>
      <c r="G1273">
        <v>204</v>
      </c>
      <c r="H1273" t="s">
        <v>5940</v>
      </c>
      <c r="I1273" t="s">
        <v>5940</v>
      </c>
      <c r="J1273">
        <v>132</v>
      </c>
      <c r="K1273">
        <v>275</v>
      </c>
      <c r="L1273">
        <v>0</v>
      </c>
      <c r="M1273">
        <v>153</v>
      </c>
      <c r="N1273">
        <v>0</v>
      </c>
      <c r="O1273">
        <v>0</v>
      </c>
      <c r="P1273">
        <v>150</v>
      </c>
      <c r="R1273">
        <v>3106655</v>
      </c>
      <c r="S1273" t="s">
        <v>5940</v>
      </c>
      <c r="T1273" t="s">
        <v>5940</v>
      </c>
      <c r="U1273">
        <v>204</v>
      </c>
      <c r="V1273" t="s">
        <v>5940</v>
      </c>
      <c r="W1273" t="s">
        <v>5940</v>
      </c>
      <c r="X1273">
        <v>132</v>
      </c>
      <c r="Z1273">
        <v>2502003</v>
      </c>
      <c r="AB1273">
        <v>60</v>
      </c>
      <c r="AC1273">
        <v>2502003</v>
      </c>
      <c r="AD1273" t="s">
        <v>5169</v>
      </c>
      <c r="AE1273" t="s">
        <v>5940</v>
      </c>
      <c r="AF1273">
        <v>2502003</v>
      </c>
      <c r="AG1273" t="s">
        <v>5169</v>
      </c>
      <c r="AH1273" t="s">
        <v>5940</v>
      </c>
      <c r="AI1273">
        <v>2502003</v>
      </c>
      <c r="AJ1273" t="s">
        <v>5169</v>
      </c>
      <c r="AK1273">
        <v>3</v>
      </c>
      <c r="AL1273">
        <v>2502003</v>
      </c>
      <c r="AM1273" t="s">
        <v>5169</v>
      </c>
      <c r="AN1273" t="s">
        <v>5940</v>
      </c>
      <c r="AO1273">
        <v>0</v>
      </c>
      <c r="AP1273">
        <v>2503308</v>
      </c>
      <c r="AQ1273" t="s">
        <v>5183</v>
      </c>
      <c r="AR1273">
        <v>210</v>
      </c>
    </row>
    <row r="1274" spans="1:44" x14ac:dyDescent="0.25">
      <c r="A1274">
        <v>3106606</v>
      </c>
      <c r="B1274">
        <v>2</v>
      </c>
      <c r="C1274" t="s">
        <v>888</v>
      </c>
      <c r="D1274" t="s">
        <v>4146</v>
      </c>
      <c r="E1274">
        <v>2200</v>
      </c>
      <c r="F1274" t="s">
        <v>5940</v>
      </c>
      <c r="G1274">
        <v>10</v>
      </c>
      <c r="H1274" t="s">
        <v>5940</v>
      </c>
      <c r="I1274" t="s">
        <v>5940</v>
      </c>
      <c r="J1274">
        <v>4</v>
      </c>
      <c r="K1274">
        <v>3600</v>
      </c>
      <c r="L1274">
        <v>0</v>
      </c>
      <c r="M1274">
        <v>6</v>
      </c>
      <c r="N1274">
        <v>0</v>
      </c>
      <c r="O1274">
        <v>0</v>
      </c>
      <c r="P1274">
        <v>6</v>
      </c>
      <c r="R1274">
        <v>3106606</v>
      </c>
      <c r="S1274">
        <v>2200</v>
      </c>
      <c r="T1274" t="s">
        <v>5940</v>
      </c>
      <c r="U1274">
        <v>10</v>
      </c>
      <c r="V1274" t="s">
        <v>5940</v>
      </c>
      <c r="W1274" t="s">
        <v>5940</v>
      </c>
      <c r="X1274">
        <v>4</v>
      </c>
      <c r="Z1274">
        <v>2502052</v>
      </c>
      <c r="AB1274">
        <v>4</v>
      </c>
      <c r="AC1274">
        <v>2502052</v>
      </c>
      <c r="AD1274" t="s">
        <v>5170</v>
      </c>
      <c r="AE1274">
        <v>1</v>
      </c>
      <c r="AF1274">
        <v>2502052</v>
      </c>
      <c r="AG1274" t="s">
        <v>5170</v>
      </c>
      <c r="AH1274">
        <v>100</v>
      </c>
      <c r="AI1274">
        <v>2502052</v>
      </c>
      <c r="AJ1274" t="s">
        <v>5170</v>
      </c>
      <c r="AK1274">
        <v>18</v>
      </c>
      <c r="AL1274">
        <v>2502052</v>
      </c>
      <c r="AM1274" t="s">
        <v>5170</v>
      </c>
      <c r="AN1274" t="s">
        <v>5940</v>
      </c>
      <c r="AO1274">
        <v>0</v>
      </c>
      <c r="AP1274">
        <v>2503407</v>
      </c>
      <c r="AQ1274" t="s">
        <v>5184</v>
      </c>
      <c r="AR1274">
        <v>10</v>
      </c>
    </row>
    <row r="1275" spans="1:44" x14ac:dyDescent="0.25">
      <c r="A1275">
        <v>3106705</v>
      </c>
      <c r="B1275">
        <v>2</v>
      </c>
      <c r="C1275" t="s">
        <v>888</v>
      </c>
      <c r="D1275" t="s">
        <v>4148</v>
      </c>
      <c r="E1275">
        <v>3000</v>
      </c>
      <c r="F1275" t="s">
        <v>5940</v>
      </c>
      <c r="G1275">
        <v>228</v>
      </c>
      <c r="H1275" t="s">
        <v>5940</v>
      </c>
      <c r="I1275" t="s">
        <v>5940</v>
      </c>
      <c r="J1275">
        <v>63</v>
      </c>
      <c r="K1275">
        <v>3600</v>
      </c>
      <c r="L1275">
        <v>0</v>
      </c>
      <c r="M1275">
        <v>216</v>
      </c>
      <c r="N1275">
        <v>0</v>
      </c>
      <c r="O1275">
        <v>0</v>
      </c>
      <c r="P1275">
        <v>11</v>
      </c>
      <c r="R1275">
        <v>3106705</v>
      </c>
      <c r="S1275">
        <v>3000</v>
      </c>
      <c r="T1275" t="s">
        <v>5940</v>
      </c>
      <c r="U1275">
        <v>228</v>
      </c>
      <c r="V1275" t="s">
        <v>5940</v>
      </c>
      <c r="W1275" t="s">
        <v>5940</v>
      </c>
      <c r="X1275">
        <v>63</v>
      </c>
      <c r="Z1275">
        <v>2502102</v>
      </c>
      <c r="AB1275">
        <v>62</v>
      </c>
      <c r="AC1275">
        <v>2502102</v>
      </c>
      <c r="AD1275" t="s">
        <v>5171</v>
      </c>
      <c r="AE1275">
        <v>150</v>
      </c>
      <c r="AF1275">
        <v>2502102</v>
      </c>
      <c r="AG1275" t="s">
        <v>5171</v>
      </c>
      <c r="AH1275">
        <v>500</v>
      </c>
      <c r="AI1275">
        <v>2502102</v>
      </c>
      <c r="AJ1275" t="s">
        <v>5171</v>
      </c>
      <c r="AK1275">
        <v>128</v>
      </c>
      <c r="AL1275">
        <v>2502102</v>
      </c>
      <c r="AM1275" t="s">
        <v>5171</v>
      </c>
      <c r="AN1275" t="s">
        <v>5940</v>
      </c>
      <c r="AO1275">
        <v>0</v>
      </c>
      <c r="AP1275">
        <v>2503506</v>
      </c>
      <c r="AQ1275" t="s">
        <v>5185</v>
      </c>
      <c r="AR1275">
        <v>1400</v>
      </c>
    </row>
    <row r="1276" spans="1:44" x14ac:dyDescent="0.25">
      <c r="A1276">
        <v>3106804</v>
      </c>
      <c r="B1276">
        <v>2</v>
      </c>
      <c r="C1276" t="s">
        <v>888</v>
      </c>
      <c r="D1276" t="s">
        <v>4149</v>
      </c>
      <c r="E1276">
        <v>3600</v>
      </c>
      <c r="F1276" t="s">
        <v>5940</v>
      </c>
      <c r="G1276">
        <v>945</v>
      </c>
      <c r="H1276" t="s">
        <v>5940</v>
      </c>
      <c r="I1276">
        <v>13</v>
      </c>
      <c r="J1276">
        <v>180</v>
      </c>
      <c r="K1276">
        <v>3000</v>
      </c>
      <c r="L1276">
        <v>0</v>
      </c>
      <c r="M1276">
        <v>1260</v>
      </c>
      <c r="N1276">
        <v>0</v>
      </c>
      <c r="O1276">
        <v>56</v>
      </c>
      <c r="P1276">
        <v>258</v>
      </c>
      <c r="R1276">
        <v>3106804</v>
      </c>
      <c r="S1276">
        <v>3600</v>
      </c>
      <c r="T1276" t="s">
        <v>5940</v>
      </c>
      <c r="U1276">
        <v>945</v>
      </c>
      <c r="V1276" t="s">
        <v>5940</v>
      </c>
      <c r="W1276">
        <v>13</v>
      </c>
      <c r="X1276">
        <v>180</v>
      </c>
      <c r="Z1276">
        <v>2502151</v>
      </c>
      <c r="AB1276">
        <v>3</v>
      </c>
      <c r="AC1276">
        <v>2502151</v>
      </c>
      <c r="AD1276" t="s">
        <v>5172</v>
      </c>
      <c r="AE1276" t="s">
        <v>5940</v>
      </c>
      <c r="AF1276">
        <v>2502151</v>
      </c>
      <c r="AG1276" t="s">
        <v>5172</v>
      </c>
      <c r="AH1276" t="s">
        <v>5940</v>
      </c>
      <c r="AI1276">
        <v>2502151</v>
      </c>
      <c r="AJ1276" t="s">
        <v>5172</v>
      </c>
      <c r="AK1276">
        <v>68</v>
      </c>
      <c r="AL1276">
        <v>2502151</v>
      </c>
      <c r="AM1276" t="s">
        <v>5172</v>
      </c>
      <c r="AN1276" t="s">
        <v>5940</v>
      </c>
      <c r="AO1276">
        <v>0</v>
      </c>
      <c r="AP1276">
        <v>2503555</v>
      </c>
      <c r="AQ1276" t="s">
        <v>5186</v>
      </c>
      <c r="AR1276">
        <v>186</v>
      </c>
    </row>
    <row r="1277" spans="1:44" x14ac:dyDescent="0.25">
      <c r="A1277">
        <v>3106903</v>
      </c>
      <c r="B1277">
        <v>2</v>
      </c>
      <c r="C1277" t="s">
        <v>888</v>
      </c>
      <c r="D1277" t="s">
        <v>4150</v>
      </c>
      <c r="E1277">
        <v>728</v>
      </c>
      <c r="F1277" t="s">
        <v>5940</v>
      </c>
      <c r="G1277">
        <v>152</v>
      </c>
      <c r="H1277" t="s">
        <v>5940</v>
      </c>
      <c r="I1277" t="s">
        <v>5940</v>
      </c>
      <c r="J1277">
        <v>43</v>
      </c>
      <c r="K1277">
        <v>900</v>
      </c>
      <c r="L1277">
        <v>0</v>
      </c>
      <c r="M1277">
        <v>400</v>
      </c>
      <c r="N1277">
        <v>0</v>
      </c>
      <c r="O1277">
        <v>0</v>
      </c>
      <c r="P1277">
        <v>38</v>
      </c>
      <c r="R1277">
        <v>3106903</v>
      </c>
      <c r="S1277">
        <v>728</v>
      </c>
      <c r="T1277" t="s">
        <v>5940</v>
      </c>
      <c r="U1277">
        <v>152</v>
      </c>
      <c r="V1277" t="s">
        <v>5940</v>
      </c>
      <c r="W1277" t="s">
        <v>5940</v>
      </c>
      <c r="X1277">
        <v>43</v>
      </c>
      <c r="Z1277">
        <v>2502201</v>
      </c>
      <c r="AB1277">
        <v>4</v>
      </c>
      <c r="AC1277">
        <v>2502201</v>
      </c>
      <c r="AD1277" t="s">
        <v>5173</v>
      </c>
      <c r="AE1277">
        <v>3</v>
      </c>
      <c r="AF1277">
        <v>2502201</v>
      </c>
      <c r="AG1277" t="s">
        <v>5173</v>
      </c>
      <c r="AH1277" t="s">
        <v>5940</v>
      </c>
      <c r="AI1277">
        <v>2502201</v>
      </c>
      <c r="AJ1277" t="s">
        <v>5173</v>
      </c>
      <c r="AK1277">
        <v>12</v>
      </c>
      <c r="AL1277">
        <v>2502201</v>
      </c>
      <c r="AM1277" t="s">
        <v>5173</v>
      </c>
      <c r="AN1277" t="s">
        <v>5940</v>
      </c>
      <c r="AO1277">
        <v>0</v>
      </c>
      <c r="AP1277">
        <v>2503605</v>
      </c>
      <c r="AQ1277" t="s">
        <v>5187</v>
      </c>
      <c r="AR1277">
        <v>120</v>
      </c>
    </row>
    <row r="1278" spans="1:44" x14ac:dyDescent="0.25">
      <c r="A1278">
        <v>3107000</v>
      </c>
      <c r="B1278">
        <v>2</v>
      </c>
      <c r="C1278" t="s">
        <v>888</v>
      </c>
      <c r="D1278" t="s">
        <v>4151</v>
      </c>
      <c r="E1278">
        <v>2700</v>
      </c>
      <c r="F1278" t="s">
        <v>5940</v>
      </c>
      <c r="G1278">
        <v>3520</v>
      </c>
      <c r="H1278" t="s">
        <v>5940</v>
      </c>
      <c r="I1278">
        <v>87</v>
      </c>
      <c r="J1278">
        <v>5</v>
      </c>
      <c r="K1278">
        <v>2700</v>
      </c>
      <c r="L1278">
        <v>0</v>
      </c>
      <c r="M1278">
        <v>2720</v>
      </c>
      <c r="N1278">
        <v>0</v>
      </c>
      <c r="O1278">
        <v>60</v>
      </c>
      <c r="P1278">
        <v>5</v>
      </c>
      <c r="R1278">
        <v>3107000</v>
      </c>
      <c r="S1278">
        <v>2700</v>
      </c>
      <c r="T1278" t="s">
        <v>5940</v>
      </c>
      <c r="U1278">
        <v>3520</v>
      </c>
      <c r="V1278" t="s">
        <v>5940</v>
      </c>
      <c r="W1278">
        <v>87</v>
      </c>
      <c r="X1278">
        <v>5</v>
      </c>
      <c r="Z1278">
        <v>2502300</v>
      </c>
      <c r="AB1278" t="s">
        <v>5940</v>
      </c>
      <c r="AC1278">
        <v>2502300</v>
      </c>
      <c r="AD1278" t="s">
        <v>5174</v>
      </c>
      <c r="AE1278" t="s">
        <v>5940</v>
      </c>
      <c r="AF1278">
        <v>2502300</v>
      </c>
      <c r="AG1278" t="s">
        <v>5174</v>
      </c>
      <c r="AH1278">
        <v>210</v>
      </c>
      <c r="AI1278">
        <v>2502300</v>
      </c>
      <c r="AJ1278" t="s">
        <v>5174</v>
      </c>
      <c r="AK1278">
        <v>384</v>
      </c>
      <c r="AL1278">
        <v>2502300</v>
      </c>
      <c r="AM1278" t="s">
        <v>5174</v>
      </c>
      <c r="AN1278" t="s">
        <v>5940</v>
      </c>
      <c r="AO1278">
        <v>0</v>
      </c>
      <c r="AP1278">
        <v>2503704</v>
      </c>
      <c r="AQ1278" t="s">
        <v>5188</v>
      </c>
      <c r="AR1278">
        <v>207</v>
      </c>
    </row>
    <row r="1279" spans="1:44" x14ac:dyDescent="0.25">
      <c r="A1279">
        <v>3107109</v>
      </c>
      <c r="B1279">
        <v>2</v>
      </c>
      <c r="C1279" t="s">
        <v>888</v>
      </c>
      <c r="D1279" t="s">
        <v>4152</v>
      </c>
      <c r="E1279">
        <v>600</v>
      </c>
      <c r="F1279">
        <v>360</v>
      </c>
      <c r="G1279">
        <v>35000</v>
      </c>
      <c r="H1279" t="s">
        <v>5940</v>
      </c>
      <c r="I1279" t="s">
        <v>5940</v>
      </c>
      <c r="J1279">
        <v>762</v>
      </c>
      <c r="K1279">
        <v>600</v>
      </c>
      <c r="L1279">
        <v>45</v>
      </c>
      <c r="M1279">
        <v>40500</v>
      </c>
      <c r="N1279">
        <v>0</v>
      </c>
      <c r="O1279">
        <v>0</v>
      </c>
      <c r="P1279">
        <v>1045</v>
      </c>
      <c r="R1279">
        <v>3107109</v>
      </c>
      <c r="S1279">
        <v>600</v>
      </c>
      <c r="T1279">
        <v>360</v>
      </c>
      <c r="U1279">
        <v>35000</v>
      </c>
      <c r="V1279" t="s">
        <v>5940</v>
      </c>
      <c r="W1279" t="s">
        <v>5940</v>
      </c>
      <c r="X1279">
        <v>762</v>
      </c>
      <c r="Z1279">
        <v>2502409</v>
      </c>
      <c r="AB1279">
        <v>24</v>
      </c>
      <c r="AC1279">
        <v>2502409</v>
      </c>
      <c r="AD1279" t="s">
        <v>5175</v>
      </c>
      <c r="AE1279">
        <v>35</v>
      </c>
      <c r="AF1279">
        <v>2502409</v>
      </c>
      <c r="AG1279" t="s">
        <v>5175</v>
      </c>
      <c r="AH1279">
        <v>2250</v>
      </c>
      <c r="AI1279">
        <v>2502409</v>
      </c>
      <c r="AJ1279" t="s">
        <v>5175</v>
      </c>
      <c r="AK1279">
        <v>322</v>
      </c>
      <c r="AL1279">
        <v>2502409</v>
      </c>
      <c r="AM1279" t="s">
        <v>5175</v>
      </c>
      <c r="AN1279" t="s">
        <v>5940</v>
      </c>
      <c r="AO1279">
        <v>0</v>
      </c>
      <c r="AP1279">
        <v>2503753</v>
      </c>
      <c r="AQ1279" t="s">
        <v>5189</v>
      </c>
      <c r="AR1279">
        <v>24</v>
      </c>
    </row>
    <row r="1280" spans="1:44" x14ac:dyDescent="0.25">
      <c r="A1280">
        <v>3107208</v>
      </c>
      <c r="B1280">
        <v>2</v>
      </c>
      <c r="C1280" t="s">
        <v>888</v>
      </c>
      <c r="D1280" t="s">
        <v>4153</v>
      </c>
      <c r="E1280">
        <v>455</v>
      </c>
      <c r="F1280" t="s">
        <v>5940</v>
      </c>
      <c r="G1280">
        <v>1750</v>
      </c>
      <c r="H1280" t="s">
        <v>5940</v>
      </c>
      <c r="I1280" t="s">
        <v>5940</v>
      </c>
      <c r="J1280">
        <v>124</v>
      </c>
      <c r="K1280">
        <v>455</v>
      </c>
      <c r="L1280">
        <v>0</v>
      </c>
      <c r="M1280">
        <v>900</v>
      </c>
      <c r="N1280">
        <v>0</v>
      </c>
      <c r="O1280">
        <v>0</v>
      </c>
      <c r="P1280">
        <v>20</v>
      </c>
      <c r="R1280">
        <v>3107208</v>
      </c>
      <c r="S1280">
        <v>455</v>
      </c>
      <c r="T1280" t="s">
        <v>5940</v>
      </c>
      <c r="U1280">
        <v>1750</v>
      </c>
      <c r="V1280" t="s">
        <v>5940</v>
      </c>
      <c r="W1280" t="s">
        <v>5940</v>
      </c>
      <c r="X1280">
        <v>124</v>
      </c>
      <c r="Z1280">
        <v>2502508</v>
      </c>
      <c r="AB1280">
        <v>16</v>
      </c>
      <c r="AC1280">
        <v>2502508</v>
      </c>
      <c r="AD1280" t="s">
        <v>5176</v>
      </c>
      <c r="AE1280" t="s">
        <v>5940</v>
      </c>
      <c r="AF1280">
        <v>2502508</v>
      </c>
      <c r="AG1280" t="s">
        <v>5176</v>
      </c>
      <c r="AH1280" t="s">
        <v>5940</v>
      </c>
      <c r="AI1280">
        <v>2502508</v>
      </c>
      <c r="AJ1280" t="s">
        <v>5176</v>
      </c>
      <c r="AK1280">
        <v>220</v>
      </c>
      <c r="AL1280">
        <v>2502508</v>
      </c>
      <c r="AM1280" t="s">
        <v>5176</v>
      </c>
      <c r="AN1280" t="s">
        <v>5940</v>
      </c>
      <c r="AO1280">
        <v>0</v>
      </c>
      <c r="AP1280">
        <v>2503803</v>
      </c>
      <c r="AQ1280" t="s">
        <v>5190</v>
      </c>
      <c r="AR1280">
        <v>90</v>
      </c>
    </row>
    <row r="1281" spans="1:44" x14ac:dyDescent="0.25">
      <c r="A1281">
        <v>3107307</v>
      </c>
      <c r="B1281">
        <v>2</v>
      </c>
      <c r="C1281" t="s">
        <v>888</v>
      </c>
      <c r="D1281" t="s">
        <v>4154</v>
      </c>
      <c r="E1281">
        <v>174000</v>
      </c>
      <c r="F1281" t="s">
        <v>5940</v>
      </c>
      <c r="G1281">
        <v>9120</v>
      </c>
      <c r="H1281">
        <v>570</v>
      </c>
      <c r="I1281">
        <v>180</v>
      </c>
      <c r="J1281">
        <v>1290</v>
      </c>
      <c r="K1281">
        <v>134400</v>
      </c>
      <c r="L1281">
        <v>0</v>
      </c>
      <c r="M1281">
        <v>4788</v>
      </c>
      <c r="N1281">
        <v>0</v>
      </c>
      <c r="O1281">
        <v>151</v>
      </c>
      <c r="P1281">
        <v>949</v>
      </c>
      <c r="R1281">
        <v>3107307</v>
      </c>
      <c r="S1281">
        <v>174000</v>
      </c>
      <c r="T1281" t="s">
        <v>5940</v>
      </c>
      <c r="U1281">
        <v>9120</v>
      </c>
      <c r="V1281">
        <v>570</v>
      </c>
      <c r="W1281">
        <v>180</v>
      </c>
      <c r="X1281">
        <v>1290</v>
      </c>
      <c r="Z1281">
        <v>2502607</v>
      </c>
      <c r="AB1281">
        <v>15</v>
      </c>
      <c r="AC1281">
        <v>2502607</v>
      </c>
      <c r="AD1281" t="s">
        <v>5177</v>
      </c>
      <c r="AE1281">
        <v>84</v>
      </c>
      <c r="AF1281">
        <v>2502607</v>
      </c>
      <c r="AG1281" t="s">
        <v>5177</v>
      </c>
      <c r="AH1281" t="s">
        <v>5940</v>
      </c>
      <c r="AI1281">
        <v>2502607</v>
      </c>
      <c r="AJ1281" t="s">
        <v>5177</v>
      </c>
      <c r="AK1281">
        <v>91</v>
      </c>
      <c r="AL1281">
        <v>2502607</v>
      </c>
      <c r="AM1281" t="s">
        <v>5177</v>
      </c>
      <c r="AN1281" t="s">
        <v>5940</v>
      </c>
      <c r="AO1281">
        <v>0</v>
      </c>
      <c r="AP1281">
        <v>2503902</v>
      </c>
      <c r="AQ1281" t="s">
        <v>5191</v>
      </c>
      <c r="AR1281">
        <v>240</v>
      </c>
    </row>
    <row r="1282" spans="1:44" x14ac:dyDescent="0.25">
      <c r="A1282">
        <v>3107406</v>
      </c>
      <c r="B1282">
        <v>2</v>
      </c>
      <c r="C1282" t="s">
        <v>888</v>
      </c>
      <c r="D1282" t="s">
        <v>4155</v>
      </c>
      <c r="E1282">
        <v>5000</v>
      </c>
      <c r="F1282">
        <v>2400</v>
      </c>
      <c r="G1282">
        <v>16700</v>
      </c>
      <c r="H1282" t="s">
        <v>5940</v>
      </c>
      <c r="I1282">
        <v>75</v>
      </c>
      <c r="J1282">
        <v>340</v>
      </c>
      <c r="K1282">
        <v>29322</v>
      </c>
      <c r="L1282">
        <v>800</v>
      </c>
      <c r="M1282">
        <v>18300</v>
      </c>
      <c r="N1282">
        <v>0</v>
      </c>
      <c r="O1282">
        <v>100</v>
      </c>
      <c r="P1282">
        <v>300</v>
      </c>
      <c r="R1282">
        <v>3107406</v>
      </c>
      <c r="S1282">
        <v>5000</v>
      </c>
      <c r="T1282">
        <v>2400</v>
      </c>
      <c r="U1282">
        <v>16700</v>
      </c>
      <c r="V1282" t="s">
        <v>5940</v>
      </c>
      <c r="W1282">
        <v>75</v>
      </c>
      <c r="X1282">
        <v>340</v>
      </c>
      <c r="Z1282">
        <v>2502706</v>
      </c>
      <c r="AB1282">
        <v>4</v>
      </c>
      <c r="AC1282">
        <v>2502706</v>
      </c>
      <c r="AD1282" t="s">
        <v>5178</v>
      </c>
      <c r="AE1282">
        <v>10</v>
      </c>
      <c r="AF1282">
        <v>2502706</v>
      </c>
      <c r="AG1282" t="s">
        <v>5178</v>
      </c>
      <c r="AH1282" t="s">
        <v>5940</v>
      </c>
      <c r="AI1282">
        <v>2502706</v>
      </c>
      <c r="AJ1282" t="s">
        <v>5178</v>
      </c>
      <c r="AK1282">
        <v>158</v>
      </c>
      <c r="AL1282">
        <v>2502706</v>
      </c>
      <c r="AM1282" t="s">
        <v>5178</v>
      </c>
      <c r="AN1282" t="s">
        <v>5940</v>
      </c>
      <c r="AO1282">
        <v>0</v>
      </c>
      <c r="AP1282">
        <v>2504009</v>
      </c>
      <c r="AQ1282" t="s">
        <v>5192</v>
      </c>
      <c r="AR1282">
        <v>900</v>
      </c>
    </row>
    <row r="1283" spans="1:44" x14ac:dyDescent="0.25">
      <c r="A1283">
        <v>3107505</v>
      </c>
      <c r="B1283">
        <v>2</v>
      </c>
      <c r="C1283" t="s">
        <v>888</v>
      </c>
      <c r="D1283" t="s">
        <v>4156</v>
      </c>
      <c r="E1283">
        <v>2820</v>
      </c>
      <c r="F1283" t="s">
        <v>5940</v>
      </c>
      <c r="G1283">
        <v>1250</v>
      </c>
      <c r="H1283" t="s">
        <v>5940</v>
      </c>
      <c r="I1283">
        <v>13</v>
      </c>
      <c r="J1283">
        <v>170</v>
      </c>
      <c r="K1283">
        <v>3120</v>
      </c>
      <c r="L1283">
        <v>0</v>
      </c>
      <c r="M1283">
        <v>482</v>
      </c>
      <c r="N1283">
        <v>0</v>
      </c>
      <c r="O1283">
        <v>5</v>
      </c>
      <c r="P1283">
        <v>39</v>
      </c>
      <c r="R1283">
        <v>3107505</v>
      </c>
      <c r="S1283">
        <v>2820</v>
      </c>
      <c r="T1283" t="s">
        <v>5940</v>
      </c>
      <c r="U1283">
        <v>1250</v>
      </c>
      <c r="V1283" t="s">
        <v>5940</v>
      </c>
      <c r="W1283">
        <v>13</v>
      </c>
      <c r="X1283">
        <v>170</v>
      </c>
      <c r="Z1283">
        <v>2502805</v>
      </c>
      <c r="AB1283" t="s">
        <v>5940</v>
      </c>
      <c r="AC1283">
        <v>2502805</v>
      </c>
      <c r="AD1283" t="s">
        <v>5179</v>
      </c>
      <c r="AE1283" t="s">
        <v>5940</v>
      </c>
      <c r="AF1283">
        <v>2502805</v>
      </c>
      <c r="AG1283" t="s">
        <v>5179</v>
      </c>
      <c r="AH1283" t="s">
        <v>5940</v>
      </c>
      <c r="AI1283">
        <v>2502805</v>
      </c>
      <c r="AJ1283" t="s">
        <v>5179</v>
      </c>
      <c r="AK1283">
        <v>6</v>
      </c>
      <c r="AL1283">
        <v>2502805</v>
      </c>
      <c r="AM1283" t="s">
        <v>5179</v>
      </c>
      <c r="AN1283" t="s">
        <v>5940</v>
      </c>
      <c r="AO1283">
        <v>0</v>
      </c>
      <c r="AP1283">
        <v>2504033</v>
      </c>
      <c r="AQ1283" t="s">
        <v>5193</v>
      </c>
      <c r="AR1283">
        <v>6</v>
      </c>
    </row>
    <row r="1284" spans="1:44" x14ac:dyDescent="0.25">
      <c r="A1284">
        <v>3107604</v>
      </c>
      <c r="B1284">
        <v>2</v>
      </c>
      <c r="C1284" t="s">
        <v>888</v>
      </c>
      <c r="D1284" t="s">
        <v>4157</v>
      </c>
      <c r="E1284" t="s">
        <v>5940</v>
      </c>
      <c r="F1284">
        <v>1680</v>
      </c>
      <c r="G1284">
        <v>30800</v>
      </c>
      <c r="H1284" t="s">
        <v>5940</v>
      </c>
      <c r="I1284">
        <v>400</v>
      </c>
      <c r="J1284">
        <v>1440</v>
      </c>
      <c r="K1284">
        <v>0</v>
      </c>
      <c r="L1284">
        <v>1250</v>
      </c>
      <c r="M1284">
        <v>27800</v>
      </c>
      <c r="N1284">
        <v>0</v>
      </c>
      <c r="O1284">
        <v>320</v>
      </c>
      <c r="P1284">
        <v>1150</v>
      </c>
      <c r="R1284">
        <v>3107604</v>
      </c>
      <c r="S1284" t="s">
        <v>5940</v>
      </c>
      <c r="T1284">
        <v>1680</v>
      </c>
      <c r="U1284">
        <v>30800</v>
      </c>
      <c r="V1284" t="s">
        <v>5940</v>
      </c>
      <c r="W1284">
        <v>400</v>
      </c>
      <c r="X1284">
        <v>1440</v>
      </c>
      <c r="Z1284">
        <v>2502904</v>
      </c>
      <c r="AB1284" t="s">
        <v>5940</v>
      </c>
      <c r="AC1284">
        <v>2502904</v>
      </c>
      <c r="AD1284" t="s">
        <v>5180</v>
      </c>
      <c r="AE1284" t="s">
        <v>5940</v>
      </c>
      <c r="AF1284">
        <v>2502904</v>
      </c>
      <c r="AG1284" t="s">
        <v>5180</v>
      </c>
      <c r="AH1284" t="s">
        <v>5940</v>
      </c>
      <c r="AI1284">
        <v>2502904</v>
      </c>
      <c r="AJ1284" t="s">
        <v>5180</v>
      </c>
      <c r="AK1284">
        <v>19</v>
      </c>
      <c r="AL1284">
        <v>2502904</v>
      </c>
      <c r="AM1284" t="s">
        <v>5180</v>
      </c>
      <c r="AN1284" t="s">
        <v>5940</v>
      </c>
      <c r="AO1284">
        <v>0</v>
      </c>
      <c r="AP1284">
        <v>2504074</v>
      </c>
      <c r="AQ1284" t="s">
        <v>5194</v>
      </c>
      <c r="AR1284">
        <v>105</v>
      </c>
    </row>
    <row r="1285" spans="1:44" x14ac:dyDescent="0.25">
      <c r="A1285">
        <v>3107703</v>
      </c>
      <c r="B1285">
        <v>2</v>
      </c>
      <c r="C1285" t="s">
        <v>888</v>
      </c>
      <c r="D1285" t="s">
        <v>4158</v>
      </c>
      <c r="E1285">
        <v>2736</v>
      </c>
      <c r="F1285" t="s">
        <v>5940</v>
      </c>
      <c r="G1285">
        <v>1400</v>
      </c>
      <c r="H1285" t="s">
        <v>5940</v>
      </c>
      <c r="I1285" t="s">
        <v>5940</v>
      </c>
      <c r="J1285">
        <v>155</v>
      </c>
      <c r="K1285">
        <v>3610</v>
      </c>
      <c r="L1285">
        <v>0</v>
      </c>
      <c r="M1285">
        <v>1348</v>
      </c>
      <c r="N1285">
        <v>0</v>
      </c>
      <c r="O1285">
        <v>0</v>
      </c>
      <c r="P1285">
        <v>165</v>
      </c>
      <c r="R1285">
        <v>3107703</v>
      </c>
      <c r="S1285">
        <v>2736</v>
      </c>
      <c r="T1285" t="s">
        <v>5940</v>
      </c>
      <c r="U1285">
        <v>1400</v>
      </c>
      <c r="V1285" t="s">
        <v>5940</v>
      </c>
      <c r="W1285" t="s">
        <v>5940</v>
      </c>
      <c r="X1285">
        <v>155</v>
      </c>
      <c r="Z1285">
        <v>2503001</v>
      </c>
      <c r="AB1285" t="s">
        <v>5940</v>
      </c>
      <c r="AC1285">
        <v>2503001</v>
      </c>
      <c r="AD1285" t="s">
        <v>5181</v>
      </c>
      <c r="AE1285" t="s">
        <v>5940</v>
      </c>
      <c r="AF1285">
        <v>2503001</v>
      </c>
      <c r="AG1285" t="s">
        <v>5181</v>
      </c>
      <c r="AH1285">
        <v>198000</v>
      </c>
      <c r="AI1285">
        <v>2503001</v>
      </c>
      <c r="AJ1285" t="s">
        <v>5181</v>
      </c>
      <c r="AK1285">
        <v>3</v>
      </c>
      <c r="AL1285">
        <v>2503001</v>
      </c>
      <c r="AM1285" t="s">
        <v>5181</v>
      </c>
      <c r="AN1285" t="s">
        <v>5940</v>
      </c>
      <c r="AO1285">
        <v>0</v>
      </c>
      <c r="AP1285">
        <v>2504108</v>
      </c>
      <c r="AQ1285" t="s">
        <v>5195</v>
      </c>
      <c r="AR1285">
        <v>24</v>
      </c>
    </row>
    <row r="1286" spans="1:44" x14ac:dyDescent="0.25">
      <c r="A1286">
        <v>3107802</v>
      </c>
      <c r="B1286">
        <v>2</v>
      </c>
      <c r="C1286" t="s">
        <v>888</v>
      </c>
      <c r="D1286" t="s">
        <v>4159</v>
      </c>
      <c r="E1286">
        <v>1680</v>
      </c>
      <c r="F1286" t="s">
        <v>5940</v>
      </c>
      <c r="G1286">
        <v>1080</v>
      </c>
      <c r="H1286" t="s">
        <v>5940</v>
      </c>
      <c r="I1286">
        <v>450</v>
      </c>
      <c r="J1286">
        <v>535</v>
      </c>
      <c r="K1286">
        <v>4800</v>
      </c>
      <c r="L1286">
        <v>0</v>
      </c>
      <c r="M1286">
        <v>1500</v>
      </c>
      <c r="N1286">
        <v>0</v>
      </c>
      <c r="O1286">
        <v>450</v>
      </c>
      <c r="P1286">
        <v>390</v>
      </c>
      <c r="R1286">
        <v>3107802</v>
      </c>
      <c r="S1286">
        <v>1680</v>
      </c>
      <c r="T1286" t="s">
        <v>5940</v>
      </c>
      <c r="U1286">
        <v>1080</v>
      </c>
      <c r="V1286" t="s">
        <v>5940</v>
      </c>
      <c r="W1286">
        <v>450</v>
      </c>
      <c r="X1286">
        <v>535</v>
      </c>
      <c r="Z1286">
        <v>2503100</v>
      </c>
      <c r="AB1286">
        <v>6</v>
      </c>
      <c r="AC1286">
        <v>2503100</v>
      </c>
      <c r="AD1286" t="s">
        <v>5182</v>
      </c>
      <c r="AE1286" t="s">
        <v>5940</v>
      </c>
      <c r="AF1286">
        <v>2503100</v>
      </c>
      <c r="AG1286" t="s">
        <v>5182</v>
      </c>
      <c r="AH1286" t="s">
        <v>5940</v>
      </c>
      <c r="AI1286">
        <v>2503100</v>
      </c>
      <c r="AJ1286" t="s">
        <v>5182</v>
      </c>
      <c r="AK1286">
        <v>75</v>
      </c>
      <c r="AL1286">
        <v>2503100</v>
      </c>
      <c r="AM1286" t="s">
        <v>5182</v>
      </c>
      <c r="AN1286" t="s">
        <v>5940</v>
      </c>
      <c r="AO1286">
        <v>0</v>
      </c>
      <c r="AP1286">
        <v>2504157</v>
      </c>
      <c r="AQ1286" t="s">
        <v>5196</v>
      </c>
      <c r="AR1286">
        <v>2100</v>
      </c>
    </row>
    <row r="1287" spans="1:44" x14ac:dyDescent="0.25">
      <c r="A1287">
        <v>3107901</v>
      </c>
      <c r="B1287">
        <v>2</v>
      </c>
      <c r="C1287" t="s">
        <v>888</v>
      </c>
      <c r="D1287" t="s">
        <v>4160</v>
      </c>
      <c r="E1287" t="s">
        <v>5940</v>
      </c>
      <c r="F1287" t="s">
        <v>5940</v>
      </c>
      <c r="G1287">
        <v>2800</v>
      </c>
      <c r="H1287" t="s">
        <v>5940</v>
      </c>
      <c r="I1287" t="s">
        <v>5940</v>
      </c>
      <c r="J1287">
        <v>128</v>
      </c>
      <c r="K1287">
        <v>0</v>
      </c>
      <c r="L1287">
        <v>0</v>
      </c>
      <c r="M1287">
        <v>3840</v>
      </c>
      <c r="N1287">
        <v>0</v>
      </c>
      <c r="O1287">
        <v>0</v>
      </c>
      <c r="P1287">
        <v>90</v>
      </c>
      <c r="R1287">
        <v>3107901</v>
      </c>
      <c r="S1287" t="s">
        <v>5940</v>
      </c>
      <c r="T1287" t="s">
        <v>5940</v>
      </c>
      <c r="U1287">
        <v>2800</v>
      </c>
      <c r="V1287" t="s">
        <v>5940</v>
      </c>
      <c r="W1287" t="s">
        <v>5940</v>
      </c>
      <c r="X1287">
        <v>128</v>
      </c>
      <c r="Z1287">
        <v>2503308</v>
      </c>
      <c r="AB1287">
        <v>22</v>
      </c>
      <c r="AC1287">
        <v>2503308</v>
      </c>
      <c r="AD1287" t="s">
        <v>5183</v>
      </c>
      <c r="AE1287">
        <v>6</v>
      </c>
      <c r="AF1287">
        <v>2503308</v>
      </c>
      <c r="AG1287" t="s">
        <v>5183</v>
      </c>
      <c r="AH1287" t="s">
        <v>5940</v>
      </c>
      <c r="AI1287">
        <v>2503308</v>
      </c>
      <c r="AJ1287" t="s">
        <v>5183</v>
      </c>
      <c r="AK1287">
        <v>80</v>
      </c>
      <c r="AL1287">
        <v>2503308</v>
      </c>
      <c r="AM1287" t="s">
        <v>5183</v>
      </c>
      <c r="AN1287" t="s">
        <v>5940</v>
      </c>
      <c r="AO1287">
        <v>0</v>
      </c>
      <c r="AP1287">
        <v>2504207</v>
      </c>
      <c r="AQ1287" t="s">
        <v>5197</v>
      </c>
      <c r="AR1287">
        <v>420</v>
      </c>
    </row>
    <row r="1288" spans="1:44" x14ac:dyDescent="0.25">
      <c r="A1288">
        <v>3108008</v>
      </c>
      <c r="B1288">
        <v>2</v>
      </c>
      <c r="C1288" t="s">
        <v>888</v>
      </c>
      <c r="D1288" t="s">
        <v>4161</v>
      </c>
      <c r="E1288">
        <v>7500</v>
      </c>
      <c r="F1288" t="s">
        <v>5940</v>
      </c>
      <c r="G1288">
        <v>14335</v>
      </c>
      <c r="H1288" t="s">
        <v>5940</v>
      </c>
      <c r="I1288">
        <v>275</v>
      </c>
      <c r="J1288">
        <v>863</v>
      </c>
      <c r="K1288">
        <v>9375</v>
      </c>
      <c r="L1288">
        <v>0</v>
      </c>
      <c r="M1288">
        <v>12000</v>
      </c>
      <c r="N1288">
        <v>0</v>
      </c>
      <c r="O1288">
        <v>200</v>
      </c>
      <c r="P1288">
        <v>785</v>
      </c>
      <c r="R1288">
        <v>3108008</v>
      </c>
      <c r="S1288">
        <v>7500</v>
      </c>
      <c r="T1288" t="s">
        <v>5940</v>
      </c>
      <c r="U1288">
        <v>14335</v>
      </c>
      <c r="V1288" t="s">
        <v>5940</v>
      </c>
      <c r="W1288">
        <v>275</v>
      </c>
      <c r="X1288">
        <v>863</v>
      </c>
      <c r="Z1288">
        <v>2503407</v>
      </c>
      <c r="AB1288" t="s">
        <v>5940</v>
      </c>
      <c r="AC1288">
        <v>2503407</v>
      </c>
      <c r="AD1288" t="s">
        <v>5184</v>
      </c>
      <c r="AE1288">
        <v>1</v>
      </c>
      <c r="AF1288">
        <v>2503407</v>
      </c>
      <c r="AG1288" t="s">
        <v>5184</v>
      </c>
      <c r="AH1288" t="s">
        <v>5940</v>
      </c>
      <c r="AI1288">
        <v>2503407</v>
      </c>
      <c r="AJ1288" t="s">
        <v>5184</v>
      </c>
      <c r="AK1288">
        <v>20</v>
      </c>
      <c r="AL1288">
        <v>2503407</v>
      </c>
      <c r="AM1288" t="s">
        <v>5184</v>
      </c>
      <c r="AN1288" t="s">
        <v>5940</v>
      </c>
      <c r="AO1288">
        <v>0</v>
      </c>
      <c r="AP1288">
        <v>2504306</v>
      </c>
      <c r="AQ1288" t="s">
        <v>5198</v>
      </c>
      <c r="AR1288">
        <v>24</v>
      </c>
    </row>
    <row r="1289" spans="1:44" x14ac:dyDescent="0.25">
      <c r="A1289">
        <v>3108107</v>
      </c>
      <c r="B1289">
        <v>2</v>
      </c>
      <c r="C1289" t="s">
        <v>888</v>
      </c>
      <c r="D1289" t="s">
        <v>4162</v>
      </c>
      <c r="E1289">
        <v>3900</v>
      </c>
      <c r="F1289" t="s">
        <v>5940</v>
      </c>
      <c r="G1289">
        <v>600</v>
      </c>
      <c r="H1289" t="s">
        <v>5940</v>
      </c>
      <c r="I1289" t="s">
        <v>5940</v>
      </c>
      <c r="J1289">
        <v>86</v>
      </c>
      <c r="K1289">
        <v>9100</v>
      </c>
      <c r="L1289">
        <v>0</v>
      </c>
      <c r="M1289">
        <v>532</v>
      </c>
      <c r="N1289">
        <v>0</v>
      </c>
      <c r="O1289">
        <v>0</v>
      </c>
      <c r="P1289">
        <v>57</v>
      </c>
      <c r="R1289">
        <v>3108107</v>
      </c>
      <c r="S1289">
        <v>3900</v>
      </c>
      <c r="T1289" t="s">
        <v>5940</v>
      </c>
      <c r="U1289">
        <v>600</v>
      </c>
      <c r="V1289" t="s">
        <v>5940</v>
      </c>
      <c r="W1289" t="s">
        <v>5940</v>
      </c>
      <c r="X1289">
        <v>86</v>
      </c>
      <c r="Z1289">
        <v>2503506</v>
      </c>
      <c r="AB1289">
        <v>30</v>
      </c>
      <c r="AC1289">
        <v>2503506</v>
      </c>
      <c r="AD1289" t="s">
        <v>5185</v>
      </c>
      <c r="AE1289" t="s">
        <v>5940</v>
      </c>
      <c r="AF1289">
        <v>2503506</v>
      </c>
      <c r="AG1289" t="s">
        <v>5185</v>
      </c>
      <c r="AH1289" t="s">
        <v>5940</v>
      </c>
      <c r="AI1289">
        <v>2503506</v>
      </c>
      <c r="AJ1289" t="s">
        <v>5185</v>
      </c>
      <c r="AK1289">
        <v>1005</v>
      </c>
      <c r="AL1289">
        <v>2503506</v>
      </c>
      <c r="AM1289" t="s">
        <v>5185</v>
      </c>
      <c r="AN1289" t="s">
        <v>5940</v>
      </c>
      <c r="AO1289">
        <v>0</v>
      </c>
      <c r="AP1289">
        <v>2504355</v>
      </c>
      <c r="AQ1289" t="s">
        <v>5199</v>
      </c>
      <c r="AR1289">
        <v>320</v>
      </c>
    </row>
    <row r="1290" spans="1:44" x14ac:dyDescent="0.25">
      <c r="A1290">
        <v>3108206</v>
      </c>
      <c r="B1290">
        <v>2</v>
      </c>
      <c r="C1290" t="s">
        <v>888</v>
      </c>
      <c r="D1290" t="s">
        <v>4163</v>
      </c>
      <c r="E1290">
        <v>1750</v>
      </c>
      <c r="F1290">
        <v>36000</v>
      </c>
      <c r="G1290">
        <v>33870</v>
      </c>
      <c r="H1290">
        <v>1406</v>
      </c>
      <c r="I1290">
        <v>360</v>
      </c>
      <c r="J1290">
        <v>11112</v>
      </c>
      <c r="K1290">
        <v>2000</v>
      </c>
      <c r="L1290">
        <v>37500</v>
      </c>
      <c r="M1290">
        <v>48300</v>
      </c>
      <c r="N1290">
        <v>515</v>
      </c>
      <c r="O1290">
        <v>0</v>
      </c>
      <c r="P1290">
        <v>7980</v>
      </c>
      <c r="R1290">
        <v>3108206</v>
      </c>
      <c r="S1290">
        <v>1750</v>
      </c>
      <c r="T1290">
        <v>36000</v>
      </c>
      <c r="U1290">
        <v>33870</v>
      </c>
      <c r="V1290">
        <v>1406</v>
      </c>
      <c r="W1290">
        <v>360</v>
      </c>
      <c r="X1290">
        <v>11112</v>
      </c>
      <c r="Z1290">
        <v>2503555</v>
      </c>
      <c r="AB1290" t="s">
        <v>5940</v>
      </c>
      <c r="AC1290">
        <v>2503555</v>
      </c>
      <c r="AD1290" t="s">
        <v>5186</v>
      </c>
      <c r="AE1290">
        <v>2</v>
      </c>
      <c r="AF1290">
        <v>2503555</v>
      </c>
      <c r="AG1290" t="s">
        <v>5186</v>
      </c>
      <c r="AH1290">
        <v>90</v>
      </c>
      <c r="AI1290">
        <v>2503555</v>
      </c>
      <c r="AJ1290" t="s">
        <v>5186</v>
      </c>
      <c r="AK1290">
        <v>169</v>
      </c>
      <c r="AL1290">
        <v>2503555</v>
      </c>
      <c r="AM1290" t="s">
        <v>5186</v>
      </c>
      <c r="AN1290" t="s">
        <v>5940</v>
      </c>
      <c r="AO1290">
        <v>0</v>
      </c>
      <c r="AP1290">
        <v>2504405</v>
      </c>
      <c r="AQ1290" t="s">
        <v>5200</v>
      </c>
      <c r="AR1290">
        <v>661</v>
      </c>
    </row>
    <row r="1291" spans="1:44" x14ac:dyDescent="0.25">
      <c r="A1291">
        <v>3108255</v>
      </c>
      <c r="B1291">
        <v>2</v>
      </c>
      <c r="C1291" t="s">
        <v>888</v>
      </c>
      <c r="D1291" t="s">
        <v>4164</v>
      </c>
      <c r="E1291" t="s">
        <v>5940</v>
      </c>
      <c r="F1291" t="s">
        <v>5940</v>
      </c>
      <c r="G1291">
        <v>1775</v>
      </c>
      <c r="H1291" t="s">
        <v>5940</v>
      </c>
      <c r="I1291">
        <v>984</v>
      </c>
      <c r="J1291">
        <v>430</v>
      </c>
      <c r="K1291">
        <v>0</v>
      </c>
      <c r="L1291">
        <v>0</v>
      </c>
      <c r="M1291">
        <v>510</v>
      </c>
      <c r="N1291">
        <v>0</v>
      </c>
      <c r="O1291">
        <v>750</v>
      </c>
      <c r="P1291">
        <v>650</v>
      </c>
      <c r="R1291">
        <v>3108255</v>
      </c>
      <c r="S1291" t="s">
        <v>5940</v>
      </c>
      <c r="T1291" t="s">
        <v>5940</v>
      </c>
      <c r="U1291">
        <v>1775</v>
      </c>
      <c r="V1291" t="s">
        <v>5940</v>
      </c>
      <c r="W1291">
        <v>984</v>
      </c>
      <c r="X1291">
        <v>430</v>
      </c>
      <c r="Z1291">
        <v>2503605</v>
      </c>
      <c r="AB1291">
        <v>200</v>
      </c>
      <c r="AC1291">
        <v>2503605</v>
      </c>
      <c r="AD1291" t="s">
        <v>5187</v>
      </c>
      <c r="AE1291" t="s">
        <v>5940</v>
      </c>
      <c r="AF1291">
        <v>2503605</v>
      </c>
      <c r="AG1291" t="s">
        <v>5187</v>
      </c>
      <c r="AH1291" t="s">
        <v>5940</v>
      </c>
      <c r="AI1291">
        <v>2503605</v>
      </c>
      <c r="AJ1291" t="s">
        <v>5187</v>
      </c>
      <c r="AK1291">
        <v>90</v>
      </c>
      <c r="AL1291">
        <v>2503605</v>
      </c>
      <c r="AM1291" t="s">
        <v>5187</v>
      </c>
      <c r="AN1291" t="s">
        <v>5940</v>
      </c>
      <c r="AO1291">
        <v>0</v>
      </c>
      <c r="AP1291">
        <v>2504504</v>
      </c>
      <c r="AQ1291" t="s">
        <v>5201</v>
      </c>
      <c r="AR1291">
        <v>18</v>
      </c>
    </row>
    <row r="1292" spans="1:44" x14ac:dyDescent="0.25">
      <c r="A1292">
        <v>3108305</v>
      </c>
      <c r="B1292">
        <v>2</v>
      </c>
      <c r="C1292" t="s">
        <v>888</v>
      </c>
      <c r="D1292" t="s">
        <v>4165</v>
      </c>
      <c r="E1292">
        <v>190</v>
      </c>
      <c r="F1292" t="s">
        <v>5940</v>
      </c>
      <c r="G1292">
        <v>9130</v>
      </c>
      <c r="H1292" t="s">
        <v>5940</v>
      </c>
      <c r="I1292">
        <v>535</v>
      </c>
      <c r="J1292">
        <v>210</v>
      </c>
      <c r="K1292">
        <v>300</v>
      </c>
      <c r="L1292">
        <v>0</v>
      </c>
      <c r="M1292">
        <v>9000</v>
      </c>
      <c r="N1292">
        <v>0</v>
      </c>
      <c r="O1292">
        <v>862</v>
      </c>
      <c r="P1292">
        <v>195</v>
      </c>
      <c r="R1292">
        <v>3108305</v>
      </c>
      <c r="S1292">
        <v>190</v>
      </c>
      <c r="T1292" t="s">
        <v>5940</v>
      </c>
      <c r="U1292">
        <v>9130</v>
      </c>
      <c r="V1292" t="s">
        <v>5940</v>
      </c>
      <c r="W1292">
        <v>535</v>
      </c>
      <c r="X1292">
        <v>210</v>
      </c>
      <c r="Z1292">
        <v>2503704</v>
      </c>
      <c r="AB1292">
        <v>39</v>
      </c>
      <c r="AC1292">
        <v>2503704</v>
      </c>
      <c r="AD1292" t="s">
        <v>5188</v>
      </c>
      <c r="AE1292">
        <v>5</v>
      </c>
      <c r="AF1292">
        <v>2503704</v>
      </c>
      <c r="AG1292" t="s">
        <v>5188</v>
      </c>
      <c r="AH1292">
        <v>300</v>
      </c>
      <c r="AI1292">
        <v>2503704</v>
      </c>
      <c r="AJ1292" t="s">
        <v>5188</v>
      </c>
      <c r="AK1292">
        <v>78</v>
      </c>
      <c r="AL1292">
        <v>2503704</v>
      </c>
      <c r="AM1292" t="s">
        <v>5188</v>
      </c>
      <c r="AN1292" t="s">
        <v>5940</v>
      </c>
      <c r="AO1292">
        <v>0</v>
      </c>
      <c r="AP1292">
        <v>2504702</v>
      </c>
      <c r="AQ1292" t="s">
        <v>5203</v>
      </c>
      <c r="AR1292">
        <v>120</v>
      </c>
    </row>
    <row r="1293" spans="1:44" x14ac:dyDescent="0.25">
      <c r="A1293">
        <v>3108404</v>
      </c>
      <c r="B1293">
        <v>2</v>
      </c>
      <c r="C1293" t="s">
        <v>888</v>
      </c>
      <c r="D1293" t="s">
        <v>4166</v>
      </c>
      <c r="E1293">
        <v>7000</v>
      </c>
      <c r="F1293" t="s">
        <v>5940</v>
      </c>
      <c r="G1293">
        <v>13000</v>
      </c>
      <c r="H1293" t="s">
        <v>5940</v>
      </c>
      <c r="I1293">
        <v>120</v>
      </c>
      <c r="J1293">
        <v>610</v>
      </c>
      <c r="K1293">
        <v>6300</v>
      </c>
      <c r="L1293">
        <v>0</v>
      </c>
      <c r="M1293">
        <v>11400</v>
      </c>
      <c r="N1293">
        <v>0</v>
      </c>
      <c r="O1293">
        <v>22</v>
      </c>
      <c r="P1293">
        <v>350</v>
      </c>
      <c r="R1293">
        <v>3108404</v>
      </c>
      <c r="S1293">
        <v>7000</v>
      </c>
      <c r="T1293" t="s">
        <v>5940</v>
      </c>
      <c r="U1293">
        <v>13000</v>
      </c>
      <c r="V1293" t="s">
        <v>5940</v>
      </c>
      <c r="W1293">
        <v>120</v>
      </c>
      <c r="X1293">
        <v>610</v>
      </c>
      <c r="Z1293">
        <v>2503753</v>
      </c>
      <c r="AB1293">
        <v>17</v>
      </c>
      <c r="AC1293">
        <v>2503753</v>
      </c>
      <c r="AD1293" t="s">
        <v>5189</v>
      </c>
      <c r="AE1293">
        <v>2</v>
      </c>
      <c r="AF1293">
        <v>2503753</v>
      </c>
      <c r="AG1293" t="s">
        <v>5189</v>
      </c>
      <c r="AH1293" t="s">
        <v>5940</v>
      </c>
      <c r="AI1293">
        <v>2503753</v>
      </c>
      <c r="AJ1293" t="s">
        <v>5189</v>
      </c>
      <c r="AK1293">
        <v>60</v>
      </c>
      <c r="AL1293">
        <v>2503753</v>
      </c>
      <c r="AM1293" t="s">
        <v>5189</v>
      </c>
      <c r="AN1293" t="s">
        <v>5940</v>
      </c>
      <c r="AO1293">
        <v>0</v>
      </c>
      <c r="AP1293">
        <v>2504801</v>
      </c>
      <c r="AQ1293" t="s">
        <v>5204</v>
      </c>
      <c r="AR1293">
        <v>15</v>
      </c>
    </row>
    <row r="1294" spans="1:44" x14ac:dyDescent="0.25">
      <c r="A1294">
        <v>3108503</v>
      </c>
      <c r="B1294">
        <v>2</v>
      </c>
      <c r="C1294" t="s">
        <v>888</v>
      </c>
      <c r="D1294" t="s">
        <v>4167</v>
      </c>
      <c r="E1294">
        <v>8500</v>
      </c>
      <c r="F1294" t="s">
        <v>5940</v>
      </c>
      <c r="G1294">
        <v>1080</v>
      </c>
      <c r="H1294" t="s">
        <v>5940</v>
      </c>
      <c r="I1294">
        <v>96</v>
      </c>
      <c r="J1294">
        <v>414</v>
      </c>
      <c r="K1294">
        <v>3750</v>
      </c>
      <c r="L1294">
        <v>0</v>
      </c>
      <c r="M1294">
        <v>246</v>
      </c>
      <c r="N1294">
        <v>0</v>
      </c>
      <c r="O1294">
        <v>30</v>
      </c>
      <c r="P1294">
        <v>194</v>
      </c>
      <c r="R1294">
        <v>3108503</v>
      </c>
      <c r="S1294">
        <v>8500</v>
      </c>
      <c r="T1294" t="s">
        <v>5940</v>
      </c>
      <c r="U1294">
        <v>1080</v>
      </c>
      <c r="V1294" t="s">
        <v>5940</v>
      </c>
      <c r="W1294">
        <v>96</v>
      </c>
      <c r="X1294">
        <v>414</v>
      </c>
      <c r="Z1294">
        <v>2503803</v>
      </c>
      <c r="AB1294">
        <v>2</v>
      </c>
      <c r="AC1294">
        <v>2503803</v>
      </c>
      <c r="AD1294" t="s">
        <v>5190</v>
      </c>
      <c r="AE1294" t="s">
        <v>5940</v>
      </c>
      <c r="AF1294">
        <v>2503803</v>
      </c>
      <c r="AG1294" t="s">
        <v>5190</v>
      </c>
      <c r="AH1294" t="s">
        <v>5940</v>
      </c>
      <c r="AI1294">
        <v>2503803</v>
      </c>
      <c r="AJ1294" t="s">
        <v>5190</v>
      </c>
      <c r="AK1294">
        <v>52</v>
      </c>
      <c r="AL1294">
        <v>2503803</v>
      </c>
      <c r="AM1294" t="s">
        <v>5190</v>
      </c>
      <c r="AN1294" t="s">
        <v>5940</v>
      </c>
      <c r="AO1294">
        <v>0</v>
      </c>
      <c r="AP1294">
        <v>2504850</v>
      </c>
      <c r="AQ1294" t="s">
        <v>5205</v>
      </c>
      <c r="AR1294">
        <v>75</v>
      </c>
    </row>
    <row r="1295" spans="1:44" x14ac:dyDescent="0.25">
      <c r="A1295">
        <v>3108701</v>
      </c>
      <c r="B1295">
        <v>2</v>
      </c>
      <c r="C1295" t="s">
        <v>888</v>
      </c>
      <c r="D1295" t="s">
        <v>4170</v>
      </c>
      <c r="E1295">
        <v>15000</v>
      </c>
      <c r="F1295" t="s">
        <v>5940</v>
      </c>
      <c r="G1295">
        <v>3395</v>
      </c>
      <c r="H1295" t="s">
        <v>5940</v>
      </c>
      <c r="I1295">
        <v>493</v>
      </c>
      <c r="J1295">
        <v>611</v>
      </c>
      <c r="K1295">
        <v>20000</v>
      </c>
      <c r="L1295">
        <v>0</v>
      </c>
      <c r="M1295">
        <v>3395</v>
      </c>
      <c r="N1295">
        <v>0</v>
      </c>
      <c r="O1295">
        <v>70</v>
      </c>
      <c r="P1295">
        <v>60</v>
      </c>
      <c r="R1295">
        <v>3108701</v>
      </c>
      <c r="S1295">
        <v>15000</v>
      </c>
      <c r="T1295" t="s">
        <v>5940</v>
      </c>
      <c r="U1295">
        <v>3395</v>
      </c>
      <c r="V1295" t="s">
        <v>5940</v>
      </c>
      <c r="W1295">
        <v>493</v>
      </c>
      <c r="X1295">
        <v>611</v>
      </c>
      <c r="Z1295">
        <v>2503902</v>
      </c>
      <c r="AB1295">
        <v>8</v>
      </c>
      <c r="AC1295">
        <v>2503902</v>
      </c>
      <c r="AD1295" t="s">
        <v>5191</v>
      </c>
      <c r="AE1295" t="s">
        <v>5940</v>
      </c>
      <c r="AF1295">
        <v>2503902</v>
      </c>
      <c r="AG1295" t="s">
        <v>5191</v>
      </c>
      <c r="AH1295" t="s">
        <v>5940</v>
      </c>
      <c r="AI1295">
        <v>2503902</v>
      </c>
      <c r="AJ1295" t="s">
        <v>5191</v>
      </c>
      <c r="AK1295">
        <v>252</v>
      </c>
      <c r="AL1295">
        <v>2503902</v>
      </c>
      <c r="AM1295" t="s">
        <v>5191</v>
      </c>
      <c r="AN1295" t="s">
        <v>5940</v>
      </c>
      <c r="AO1295">
        <v>0</v>
      </c>
      <c r="AP1295">
        <v>2504900</v>
      </c>
      <c r="AQ1295" t="s">
        <v>5206</v>
      </c>
      <c r="AR1295">
        <v>8</v>
      </c>
    </row>
    <row r="1296" spans="1:44" x14ac:dyDescent="0.25">
      <c r="A1296">
        <v>3108552</v>
      </c>
      <c r="B1296">
        <v>2</v>
      </c>
      <c r="C1296" t="s">
        <v>888</v>
      </c>
      <c r="D1296" t="s">
        <v>4168</v>
      </c>
      <c r="E1296" t="s">
        <v>5940</v>
      </c>
      <c r="F1296">
        <v>1120</v>
      </c>
      <c r="G1296">
        <v>7560</v>
      </c>
      <c r="H1296" t="s">
        <v>5940</v>
      </c>
      <c r="I1296">
        <v>1266</v>
      </c>
      <c r="J1296">
        <v>1506</v>
      </c>
      <c r="K1296">
        <v>0</v>
      </c>
      <c r="L1296">
        <v>59</v>
      </c>
      <c r="M1296">
        <v>7095</v>
      </c>
      <c r="N1296">
        <v>0</v>
      </c>
      <c r="O1296">
        <v>475</v>
      </c>
      <c r="P1296">
        <v>45</v>
      </c>
      <c r="R1296">
        <v>3108552</v>
      </c>
      <c r="S1296" t="s">
        <v>5940</v>
      </c>
      <c r="T1296">
        <v>1120</v>
      </c>
      <c r="U1296">
        <v>7560</v>
      </c>
      <c r="V1296" t="s">
        <v>5940</v>
      </c>
      <c r="W1296">
        <v>1266</v>
      </c>
      <c r="X1296">
        <v>1506</v>
      </c>
      <c r="Z1296">
        <v>2504009</v>
      </c>
      <c r="AB1296">
        <v>48</v>
      </c>
      <c r="AC1296">
        <v>2504009</v>
      </c>
      <c r="AD1296" t="s">
        <v>5192</v>
      </c>
      <c r="AE1296" t="s">
        <v>5940</v>
      </c>
      <c r="AF1296">
        <v>2504009</v>
      </c>
      <c r="AG1296" t="s">
        <v>5192</v>
      </c>
      <c r="AH1296" t="s">
        <v>5940</v>
      </c>
      <c r="AI1296">
        <v>2504009</v>
      </c>
      <c r="AJ1296" t="s">
        <v>5192</v>
      </c>
      <c r="AK1296">
        <v>1400</v>
      </c>
      <c r="AL1296">
        <v>2504009</v>
      </c>
      <c r="AM1296" t="s">
        <v>5192</v>
      </c>
      <c r="AN1296" t="s">
        <v>5940</v>
      </c>
      <c r="AO1296">
        <v>0</v>
      </c>
      <c r="AP1296">
        <v>2505006</v>
      </c>
      <c r="AQ1296" t="s">
        <v>5207</v>
      </c>
      <c r="AR1296">
        <v>75</v>
      </c>
    </row>
    <row r="1297" spans="1:44" x14ac:dyDescent="0.25">
      <c r="A1297">
        <v>3108602</v>
      </c>
      <c r="B1297">
        <v>2</v>
      </c>
      <c r="C1297" t="s">
        <v>888</v>
      </c>
      <c r="D1297" t="s">
        <v>4169</v>
      </c>
      <c r="E1297">
        <v>7500</v>
      </c>
      <c r="F1297" t="s">
        <v>5940</v>
      </c>
      <c r="G1297">
        <v>3600</v>
      </c>
      <c r="H1297" t="s">
        <v>5940</v>
      </c>
      <c r="I1297">
        <v>75</v>
      </c>
      <c r="J1297">
        <v>1050</v>
      </c>
      <c r="K1297">
        <v>15200</v>
      </c>
      <c r="L1297">
        <v>0</v>
      </c>
      <c r="M1297">
        <v>1800</v>
      </c>
      <c r="N1297">
        <v>0</v>
      </c>
      <c r="O1297">
        <v>84</v>
      </c>
      <c r="P1297">
        <v>688</v>
      </c>
      <c r="R1297">
        <v>3108602</v>
      </c>
      <c r="S1297">
        <v>7500</v>
      </c>
      <c r="T1297" t="s">
        <v>5940</v>
      </c>
      <c r="U1297">
        <v>3600</v>
      </c>
      <c r="V1297" t="s">
        <v>5940</v>
      </c>
      <c r="W1297">
        <v>75</v>
      </c>
      <c r="X1297">
        <v>1050</v>
      </c>
      <c r="Z1297">
        <v>2504033</v>
      </c>
      <c r="AB1297" t="s">
        <v>5940</v>
      </c>
      <c r="AC1297">
        <v>2504033</v>
      </c>
      <c r="AD1297" t="s">
        <v>5193</v>
      </c>
      <c r="AE1297" t="s">
        <v>5940</v>
      </c>
      <c r="AF1297">
        <v>2504033</v>
      </c>
      <c r="AG1297" t="s">
        <v>5193</v>
      </c>
      <c r="AH1297">
        <v>100000</v>
      </c>
      <c r="AI1297">
        <v>2504033</v>
      </c>
      <c r="AJ1297" t="s">
        <v>5193</v>
      </c>
      <c r="AK1297">
        <v>10</v>
      </c>
      <c r="AL1297">
        <v>2504033</v>
      </c>
      <c r="AM1297" t="s">
        <v>5193</v>
      </c>
      <c r="AN1297" t="s">
        <v>5940</v>
      </c>
      <c r="AO1297">
        <v>0</v>
      </c>
      <c r="AP1297">
        <v>2505105</v>
      </c>
      <c r="AQ1297" t="s">
        <v>5208</v>
      </c>
      <c r="AR1297">
        <v>150</v>
      </c>
    </row>
    <row r="1298" spans="1:44" x14ac:dyDescent="0.25">
      <c r="A1298">
        <v>3108909</v>
      </c>
      <c r="B1298">
        <v>2</v>
      </c>
      <c r="C1298" t="s">
        <v>888</v>
      </c>
      <c r="D1298" t="s">
        <v>4172</v>
      </c>
      <c r="E1298">
        <v>4200</v>
      </c>
      <c r="F1298" t="s">
        <v>5940</v>
      </c>
      <c r="G1298">
        <v>3150</v>
      </c>
      <c r="H1298" t="s">
        <v>5940</v>
      </c>
      <c r="I1298">
        <v>96</v>
      </c>
      <c r="J1298">
        <v>56</v>
      </c>
      <c r="K1298">
        <v>4900</v>
      </c>
      <c r="L1298">
        <v>0</v>
      </c>
      <c r="M1298">
        <v>2759</v>
      </c>
      <c r="N1298">
        <v>0</v>
      </c>
      <c r="O1298">
        <v>96</v>
      </c>
      <c r="P1298">
        <v>51</v>
      </c>
      <c r="R1298">
        <v>3108909</v>
      </c>
      <c r="S1298">
        <v>4200</v>
      </c>
      <c r="T1298" t="s">
        <v>5940</v>
      </c>
      <c r="U1298">
        <v>3150</v>
      </c>
      <c r="V1298" t="s">
        <v>5940</v>
      </c>
      <c r="W1298">
        <v>96</v>
      </c>
      <c r="X1298">
        <v>56</v>
      </c>
      <c r="Z1298">
        <v>2504074</v>
      </c>
      <c r="AB1298" t="s">
        <v>5940</v>
      </c>
      <c r="AC1298">
        <v>2504074</v>
      </c>
      <c r="AD1298" t="s">
        <v>5194</v>
      </c>
      <c r="AE1298" t="s">
        <v>5940</v>
      </c>
      <c r="AF1298">
        <v>2504074</v>
      </c>
      <c r="AG1298" t="s">
        <v>5194</v>
      </c>
      <c r="AH1298" t="s">
        <v>5940</v>
      </c>
      <c r="AI1298">
        <v>2504074</v>
      </c>
      <c r="AJ1298" t="s">
        <v>5194</v>
      </c>
      <c r="AK1298">
        <v>140</v>
      </c>
      <c r="AL1298">
        <v>2504074</v>
      </c>
      <c r="AM1298" t="s">
        <v>5194</v>
      </c>
      <c r="AN1298" t="s">
        <v>5940</v>
      </c>
      <c r="AO1298">
        <v>0</v>
      </c>
      <c r="AP1298">
        <v>2505204</v>
      </c>
      <c r="AQ1298" t="s">
        <v>5209</v>
      </c>
      <c r="AR1298">
        <v>12</v>
      </c>
    </row>
    <row r="1299" spans="1:44" x14ac:dyDescent="0.25">
      <c r="A1299">
        <v>3108800</v>
      </c>
      <c r="B1299">
        <v>2</v>
      </c>
      <c r="C1299" t="s">
        <v>888</v>
      </c>
      <c r="D1299" t="s">
        <v>4171</v>
      </c>
      <c r="E1299">
        <v>1096</v>
      </c>
      <c r="F1299" t="s">
        <v>5940</v>
      </c>
      <c r="G1299">
        <v>198</v>
      </c>
      <c r="H1299" t="s">
        <v>5940</v>
      </c>
      <c r="I1299">
        <v>22</v>
      </c>
      <c r="J1299">
        <v>55</v>
      </c>
      <c r="K1299">
        <v>840</v>
      </c>
      <c r="L1299">
        <v>0</v>
      </c>
      <c r="M1299">
        <v>168</v>
      </c>
      <c r="N1299">
        <v>0</v>
      </c>
      <c r="O1299">
        <v>15</v>
      </c>
      <c r="P1299">
        <v>28</v>
      </c>
      <c r="R1299">
        <v>3108800</v>
      </c>
      <c r="S1299">
        <v>1096</v>
      </c>
      <c r="T1299" t="s">
        <v>5940</v>
      </c>
      <c r="U1299">
        <v>198</v>
      </c>
      <c r="V1299" t="s">
        <v>5940</v>
      </c>
      <c r="W1299">
        <v>22</v>
      </c>
      <c r="X1299">
        <v>55</v>
      </c>
      <c r="Z1299">
        <v>2504108</v>
      </c>
      <c r="AB1299" t="s">
        <v>5940</v>
      </c>
      <c r="AC1299">
        <v>2504108</v>
      </c>
      <c r="AD1299" t="s">
        <v>5195</v>
      </c>
      <c r="AE1299">
        <v>3</v>
      </c>
      <c r="AF1299">
        <v>2504108</v>
      </c>
      <c r="AG1299" t="s">
        <v>5195</v>
      </c>
      <c r="AH1299" t="s">
        <v>5940</v>
      </c>
      <c r="AI1299">
        <v>2504108</v>
      </c>
      <c r="AJ1299" t="s">
        <v>5195</v>
      </c>
      <c r="AK1299">
        <v>16</v>
      </c>
      <c r="AL1299">
        <v>2504108</v>
      </c>
      <c r="AM1299" t="s">
        <v>5195</v>
      </c>
      <c r="AN1299" t="s">
        <v>5940</v>
      </c>
      <c r="AO1299">
        <v>0</v>
      </c>
      <c r="AP1299">
        <v>2505238</v>
      </c>
      <c r="AQ1299" t="s">
        <v>5210</v>
      </c>
      <c r="AR1299">
        <v>216</v>
      </c>
    </row>
    <row r="1300" spans="1:44" x14ac:dyDescent="0.25">
      <c r="A1300">
        <v>3109006</v>
      </c>
      <c r="B1300">
        <v>2</v>
      </c>
      <c r="C1300" t="s">
        <v>888</v>
      </c>
      <c r="D1300" t="s">
        <v>4173</v>
      </c>
      <c r="E1300">
        <v>20000</v>
      </c>
      <c r="F1300" t="s">
        <v>5940</v>
      </c>
      <c r="G1300">
        <v>1350</v>
      </c>
      <c r="H1300" t="s">
        <v>5940</v>
      </c>
      <c r="I1300" t="s">
        <v>5940</v>
      </c>
      <c r="J1300">
        <v>412</v>
      </c>
      <c r="K1300">
        <v>20000</v>
      </c>
      <c r="L1300">
        <v>0</v>
      </c>
      <c r="M1300">
        <v>1280</v>
      </c>
      <c r="N1300">
        <v>0</v>
      </c>
      <c r="O1300">
        <v>16</v>
      </c>
      <c r="P1300">
        <v>384</v>
      </c>
      <c r="R1300">
        <v>3109006</v>
      </c>
      <c r="S1300">
        <v>20000</v>
      </c>
      <c r="T1300" t="s">
        <v>5940</v>
      </c>
      <c r="U1300">
        <v>1350</v>
      </c>
      <c r="V1300" t="s">
        <v>5940</v>
      </c>
      <c r="W1300" t="s">
        <v>5940</v>
      </c>
      <c r="X1300">
        <v>412</v>
      </c>
      <c r="Z1300">
        <v>2504157</v>
      </c>
      <c r="AB1300">
        <v>56</v>
      </c>
      <c r="AC1300">
        <v>2504157</v>
      </c>
      <c r="AD1300" t="s">
        <v>5196</v>
      </c>
      <c r="AE1300" t="s">
        <v>5940</v>
      </c>
      <c r="AF1300">
        <v>2504157</v>
      </c>
      <c r="AG1300" t="s">
        <v>5196</v>
      </c>
      <c r="AH1300" t="s">
        <v>5940</v>
      </c>
      <c r="AI1300">
        <v>2504157</v>
      </c>
      <c r="AJ1300" t="s">
        <v>5196</v>
      </c>
      <c r="AK1300">
        <v>2614</v>
      </c>
      <c r="AL1300">
        <v>2504157</v>
      </c>
      <c r="AM1300" t="s">
        <v>5196</v>
      </c>
      <c r="AN1300" t="s">
        <v>5940</v>
      </c>
      <c r="AO1300">
        <v>0</v>
      </c>
      <c r="AP1300">
        <v>2505279</v>
      </c>
      <c r="AQ1300" t="s">
        <v>5211</v>
      </c>
      <c r="AR1300">
        <v>15</v>
      </c>
    </row>
    <row r="1301" spans="1:44" x14ac:dyDescent="0.25">
      <c r="A1301">
        <v>3109105</v>
      </c>
      <c r="B1301">
        <v>2</v>
      </c>
      <c r="C1301" t="s">
        <v>888</v>
      </c>
      <c r="D1301" t="s">
        <v>4174</v>
      </c>
      <c r="E1301">
        <v>1200</v>
      </c>
      <c r="F1301" t="s">
        <v>5940</v>
      </c>
      <c r="G1301">
        <v>2208</v>
      </c>
      <c r="H1301" t="s">
        <v>5940</v>
      </c>
      <c r="I1301">
        <v>7</v>
      </c>
      <c r="J1301">
        <v>133</v>
      </c>
      <c r="K1301">
        <v>1740</v>
      </c>
      <c r="L1301">
        <v>0</v>
      </c>
      <c r="M1301">
        <v>900</v>
      </c>
      <c r="N1301">
        <v>0</v>
      </c>
      <c r="O1301">
        <v>4</v>
      </c>
      <c r="P1301">
        <v>36</v>
      </c>
      <c r="R1301">
        <v>3109105</v>
      </c>
      <c r="S1301">
        <v>1200</v>
      </c>
      <c r="T1301" t="s">
        <v>5940</v>
      </c>
      <c r="U1301">
        <v>2208</v>
      </c>
      <c r="V1301" t="s">
        <v>5940</v>
      </c>
      <c r="W1301">
        <v>7</v>
      </c>
      <c r="X1301">
        <v>133</v>
      </c>
      <c r="Z1301">
        <v>2504207</v>
      </c>
      <c r="AB1301">
        <v>38</v>
      </c>
      <c r="AC1301">
        <v>2504207</v>
      </c>
      <c r="AD1301" t="s">
        <v>5197</v>
      </c>
      <c r="AE1301">
        <v>110</v>
      </c>
      <c r="AF1301">
        <v>2504207</v>
      </c>
      <c r="AG1301" t="s">
        <v>5197</v>
      </c>
      <c r="AH1301">
        <v>600</v>
      </c>
      <c r="AI1301">
        <v>2504207</v>
      </c>
      <c r="AJ1301" t="s">
        <v>5197</v>
      </c>
      <c r="AK1301">
        <v>260</v>
      </c>
      <c r="AL1301">
        <v>2504207</v>
      </c>
      <c r="AM1301" t="s">
        <v>5197</v>
      </c>
      <c r="AN1301" t="s">
        <v>5940</v>
      </c>
      <c r="AO1301">
        <v>0</v>
      </c>
      <c r="AP1301">
        <v>2505303</v>
      </c>
      <c r="AQ1301" t="s">
        <v>5212</v>
      </c>
      <c r="AR1301">
        <v>109</v>
      </c>
    </row>
    <row r="1302" spans="1:44" x14ac:dyDescent="0.25">
      <c r="A1302">
        <v>3109204</v>
      </c>
      <c r="B1302">
        <v>2</v>
      </c>
      <c r="C1302" t="s">
        <v>888</v>
      </c>
      <c r="D1302" t="s">
        <v>4175</v>
      </c>
      <c r="E1302">
        <v>5600</v>
      </c>
      <c r="F1302" t="s">
        <v>5940</v>
      </c>
      <c r="G1302">
        <v>11100</v>
      </c>
      <c r="H1302" t="s">
        <v>5940</v>
      </c>
      <c r="I1302">
        <v>60</v>
      </c>
      <c r="J1302">
        <v>221</v>
      </c>
      <c r="K1302">
        <v>13300</v>
      </c>
      <c r="L1302">
        <v>0</v>
      </c>
      <c r="M1302">
        <v>9250</v>
      </c>
      <c r="N1302">
        <v>0</v>
      </c>
      <c r="O1302">
        <v>45</v>
      </c>
      <c r="P1302">
        <v>171</v>
      </c>
      <c r="R1302">
        <v>3109204</v>
      </c>
      <c r="S1302">
        <v>5600</v>
      </c>
      <c r="T1302" t="s">
        <v>5940</v>
      </c>
      <c r="U1302">
        <v>11100</v>
      </c>
      <c r="V1302" t="s">
        <v>5940</v>
      </c>
      <c r="W1302">
        <v>60</v>
      </c>
      <c r="X1302">
        <v>221</v>
      </c>
      <c r="Z1302">
        <v>2504306</v>
      </c>
      <c r="AB1302" t="s">
        <v>5940</v>
      </c>
      <c r="AC1302">
        <v>2504306</v>
      </c>
      <c r="AD1302" t="s">
        <v>5198</v>
      </c>
      <c r="AE1302" t="s">
        <v>5940</v>
      </c>
      <c r="AF1302">
        <v>2504306</v>
      </c>
      <c r="AG1302" t="s">
        <v>5198</v>
      </c>
      <c r="AH1302">
        <v>150</v>
      </c>
      <c r="AI1302">
        <v>2504306</v>
      </c>
      <c r="AJ1302" t="s">
        <v>5198</v>
      </c>
      <c r="AK1302">
        <v>15</v>
      </c>
      <c r="AL1302">
        <v>2504306</v>
      </c>
      <c r="AM1302" t="s">
        <v>5198</v>
      </c>
      <c r="AN1302" t="s">
        <v>5940</v>
      </c>
      <c r="AO1302">
        <v>0</v>
      </c>
      <c r="AP1302">
        <v>2505352</v>
      </c>
      <c r="AQ1302" t="s">
        <v>5213</v>
      </c>
      <c r="AR1302">
        <v>480</v>
      </c>
    </row>
    <row r="1303" spans="1:44" x14ac:dyDescent="0.25">
      <c r="A1303">
        <v>3109253</v>
      </c>
      <c r="B1303">
        <v>2</v>
      </c>
      <c r="C1303" t="s">
        <v>888</v>
      </c>
      <c r="D1303" t="s">
        <v>4176</v>
      </c>
      <c r="E1303">
        <v>181</v>
      </c>
      <c r="F1303" t="s">
        <v>5940</v>
      </c>
      <c r="G1303">
        <v>132</v>
      </c>
      <c r="H1303" t="s">
        <v>5940</v>
      </c>
      <c r="I1303">
        <v>69</v>
      </c>
      <c r="J1303">
        <v>94</v>
      </c>
      <c r="K1303">
        <v>150</v>
      </c>
      <c r="L1303">
        <v>0</v>
      </c>
      <c r="M1303">
        <v>216</v>
      </c>
      <c r="N1303">
        <v>0</v>
      </c>
      <c r="O1303">
        <v>36</v>
      </c>
      <c r="P1303">
        <v>142</v>
      </c>
      <c r="R1303">
        <v>3109253</v>
      </c>
      <c r="S1303">
        <v>181</v>
      </c>
      <c r="T1303" t="s">
        <v>5940</v>
      </c>
      <c r="U1303">
        <v>132</v>
      </c>
      <c r="V1303" t="s">
        <v>5940</v>
      </c>
      <c r="W1303">
        <v>69</v>
      </c>
      <c r="X1303">
        <v>94</v>
      </c>
      <c r="Z1303">
        <v>2504355</v>
      </c>
      <c r="AB1303">
        <v>8</v>
      </c>
      <c r="AC1303">
        <v>2504355</v>
      </c>
      <c r="AD1303" t="s">
        <v>5199</v>
      </c>
      <c r="AE1303" t="s">
        <v>5940</v>
      </c>
      <c r="AF1303">
        <v>2504355</v>
      </c>
      <c r="AG1303" t="s">
        <v>5199</v>
      </c>
      <c r="AH1303" t="s">
        <v>5940</v>
      </c>
      <c r="AI1303">
        <v>2504355</v>
      </c>
      <c r="AJ1303" t="s">
        <v>5199</v>
      </c>
      <c r="AK1303">
        <v>180</v>
      </c>
      <c r="AL1303">
        <v>2504355</v>
      </c>
      <c r="AM1303" t="s">
        <v>5199</v>
      </c>
      <c r="AN1303" t="s">
        <v>5940</v>
      </c>
      <c r="AO1303">
        <v>0</v>
      </c>
      <c r="AP1303">
        <v>2505402</v>
      </c>
      <c r="AQ1303" t="s">
        <v>5214</v>
      </c>
      <c r="AR1303">
        <v>88</v>
      </c>
    </row>
    <row r="1304" spans="1:44" x14ac:dyDescent="0.25">
      <c r="A1304">
        <v>3109303</v>
      </c>
      <c r="B1304">
        <v>2</v>
      </c>
      <c r="C1304" t="s">
        <v>888</v>
      </c>
      <c r="D1304" t="s">
        <v>4177</v>
      </c>
      <c r="E1304">
        <v>2000</v>
      </c>
      <c r="F1304">
        <v>165000</v>
      </c>
      <c r="G1304">
        <v>90000</v>
      </c>
      <c r="H1304">
        <v>9562</v>
      </c>
      <c r="I1304">
        <v>2700</v>
      </c>
      <c r="J1304">
        <v>19476</v>
      </c>
      <c r="K1304">
        <v>3480</v>
      </c>
      <c r="L1304">
        <v>180000</v>
      </c>
      <c r="M1304">
        <v>112800</v>
      </c>
      <c r="N1304">
        <v>13053</v>
      </c>
      <c r="O1304">
        <v>1150</v>
      </c>
      <c r="P1304">
        <v>25920</v>
      </c>
      <c r="R1304">
        <v>3109303</v>
      </c>
      <c r="S1304">
        <v>2000</v>
      </c>
      <c r="T1304">
        <v>165000</v>
      </c>
      <c r="U1304">
        <v>90000</v>
      </c>
      <c r="V1304">
        <v>9562</v>
      </c>
      <c r="W1304">
        <v>2700</v>
      </c>
      <c r="X1304">
        <v>19476</v>
      </c>
      <c r="Z1304">
        <v>2504405</v>
      </c>
      <c r="AB1304">
        <v>44</v>
      </c>
      <c r="AC1304">
        <v>2504405</v>
      </c>
      <c r="AD1304" t="s">
        <v>5200</v>
      </c>
      <c r="AE1304">
        <v>27</v>
      </c>
      <c r="AF1304">
        <v>2504405</v>
      </c>
      <c r="AG1304" t="s">
        <v>5200</v>
      </c>
      <c r="AH1304">
        <v>7500</v>
      </c>
      <c r="AI1304">
        <v>2504405</v>
      </c>
      <c r="AJ1304" t="s">
        <v>5200</v>
      </c>
      <c r="AK1304">
        <v>501</v>
      </c>
      <c r="AL1304">
        <v>2504405</v>
      </c>
      <c r="AM1304" t="s">
        <v>5200</v>
      </c>
      <c r="AN1304" t="s">
        <v>5940</v>
      </c>
      <c r="AO1304">
        <v>0</v>
      </c>
      <c r="AP1304">
        <v>2505501</v>
      </c>
      <c r="AQ1304" t="s">
        <v>5215</v>
      </c>
      <c r="AR1304">
        <v>17</v>
      </c>
    </row>
    <row r="1305" spans="1:44" x14ac:dyDescent="0.25">
      <c r="A1305">
        <v>3109402</v>
      </c>
      <c r="B1305">
        <v>2</v>
      </c>
      <c r="C1305" t="s">
        <v>888</v>
      </c>
      <c r="D1305" t="s">
        <v>4178</v>
      </c>
      <c r="E1305">
        <v>5100</v>
      </c>
      <c r="F1305">
        <v>64800</v>
      </c>
      <c r="G1305">
        <v>11500</v>
      </c>
      <c r="H1305">
        <v>2520</v>
      </c>
      <c r="I1305">
        <v>1803</v>
      </c>
      <c r="J1305">
        <v>5526</v>
      </c>
      <c r="K1305">
        <v>7500</v>
      </c>
      <c r="L1305">
        <v>57600</v>
      </c>
      <c r="M1305">
        <v>30000</v>
      </c>
      <c r="N1305">
        <v>3000</v>
      </c>
      <c r="O1305">
        <v>1291</v>
      </c>
      <c r="P1305">
        <v>1638</v>
      </c>
      <c r="R1305">
        <v>3109402</v>
      </c>
      <c r="S1305">
        <v>5100</v>
      </c>
      <c r="T1305">
        <v>64800</v>
      </c>
      <c r="U1305">
        <v>11500</v>
      </c>
      <c r="V1305">
        <v>2520</v>
      </c>
      <c r="W1305">
        <v>1803</v>
      </c>
      <c r="X1305">
        <v>5526</v>
      </c>
      <c r="Z1305">
        <v>2504504</v>
      </c>
      <c r="AB1305">
        <v>6</v>
      </c>
      <c r="AC1305">
        <v>2504504</v>
      </c>
      <c r="AD1305" t="s">
        <v>5201</v>
      </c>
      <c r="AE1305" t="s">
        <v>5940</v>
      </c>
      <c r="AF1305">
        <v>2504504</v>
      </c>
      <c r="AG1305" t="s">
        <v>5201</v>
      </c>
      <c r="AH1305" t="s">
        <v>5940</v>
      </c>
      <c r="AI1305">
        <v>2504504</v>
      </c>
      <c r="AJ1305" t="s">
        <v>5201</v>
      </c>
      <c r="AK1305">
        <v>114</v>
      </c>
      <c r="AL1305">
        <v>2504504</v>
      </c>
      <c r="AM1305" t="s">
        <v>5201</v>
      </c>
      <c r="AN1305" t="s">
        <v>5940</v>
      </c>
      <c r="AO1305">
        <v>0</v>
      </c>
      <c r="AP1305">
        <v>2505600</v>
      </c>
      <c r="AQ1305" t="s">
        <v>5216</v>
      </c>
      <c r="AR1305">
        <v>315</v>
      </c>
    </row>
    <row r="1306" spans="1:44" x14ac:dyDescent="0.25">
      <c r="A1306">
        <v>3109451</v>
      </c>
      <c r="B1306">
        <v>2</v>
      </c>
      <c r="C1306" t="s">
        <v>888</v>
      </c>
      <c r="D1306" t="s">
        <v>4179</v>
      </c>
      <c r="E1306" t="s">
        <v>5940</v>
      </c>
      <c r="F1306">
        <v>22200</v>
      </c>
      <c r="G1306">
        <v>29100</v>
      </c>
      <c r="H1306">
        <v>750</v>
      </c>
      <c r="I1306">
        <v>630</v>
      </c>
      <c r="J1306">
        <v>14040</v>
      </c>
      <c r="K1306">
        <v>600</v>
      </c>
      <c r="L1306">
        <v>18600</v>
      </c>
      <c r="M1306">
        <v>53160</v>
      </c>
      <c r="N1306">
        <v>1018</v>
      </c>
      <c r="O1306">
        <v>0</v>
      </c>
      <c r="P1306">
        <v>10170</v>
      </c>
      <c r="R1306">
        <v>3109451</v>
      </c>
      <c r="S1306" t="s">
        <v>5940</v>
      </c>
      <c r="T1306">
        <v>22200</v>
      </c>
      <c r="U1306">
        <v>29100</v>
      </c>
      <c r="V1306">
        <v>750</v>
      </c>
      <c r="W1306">
        <v>630</v>
      </c>
      <c r="X1306">
        <v>14040</v>
      </c>
      <c r="Z1306">
        <v>2504603</v>
      </c>
      <c r="AB1306" t="s">
        <v>5940</v>
      </c>
      <c r="AC1306">
        <v>2504603</v>
      </c>
      <c r="AD1306" t="s">
        <v>5202</v>
      </c>
      <c r="AE1306" t="s">
        <v>5940</v>
      </c>
      <c r="AF1306">
        <v>2504603</v>
      </c>
      <c r="AG1306" t="s">
        <v>5202</v>
      </c>
      <c r="AH1306">
        <v>15950</v>
      </c>
      <c r="AI1306">
        <v>2504603</v>
      </c>
      <c r="AJ1306" t="s">
        <v>5202</v>
      </c>
      <c r="AK1306">
        <v>12</v>
      </c>
      <c r="AL1306">
        <v>2504603</v>
      </c>
      <c r="AM1306" t="s">
        <v>5202</v>
      </c>
      <c r="AN1306" t="s">
        <v>5940</v>
      </c>
      <c r="AO1306">
        <v>0</v>
      </c>
      <c r="AP1306">
        <v>2505709</v>
      </c>
      <c r="AQ1306" t="s">
        <v>5217</v>
      </c>
      <c r="AR1306">
        <v>200</v>
      </c>
    </row>
    <row r="1307" spans="1:44" x14ac:dyDescent="0.25">
      <c r="A1307">
        <v>3109501</v>
      </c>
      <c r="B1307">
        <v>2</v>
      </c>
      <c r="C1307" t="s">
        <v>888</v>
      </c>
      <c r="D1307" t="s">
        <v>4180</v>
      </c>
      <c r="E1307">
        <v>1162</v>
      </c>
      <c r="F1307">
        <v>132</v>
      </c>
      <c r="G1307">
        <v>9200</v>
      </c>
      <c r="H1307" t="s">
        <v>5940</v>
      </c>
      <c r="I1307">
        <v>774</v>
      </c>
      <c r="J1307">
        <v>336</v>
      </c>
      <c r="K1307">
        <v>38180</v>
      </c>
      <c r="L1307">
        <v>150</v>
      </c>
      <c r="M1307">
        <v>9200</v>
      </c>
      <c r="N1307">
        <v>0</v>
      </c>
      <c r="O1307">
        <v>774</v>
      </c>
      <c r="P1307">
        <v>336</v>
      </c>
      <c r="R1307">
        <v>3109501</v>
      </c>
      <c r="S1307">
        <v>1162</v>
      </c>
      <c r="T1307">
        <v>132</v>
      </c>
      <c r="U1307">
        <v>9200</v>
      </c>
      <c r="V1307" t="s">
        <v>5940</v>
      </c>
      <c r="W1307">
        <v>774</v>
      </c>
      <c r="X1307">
        <v>336</v>
      </c>
      <c r="Z1307">
        <v>2504702</v>
      </c>
      <c r="AB1307">
        <v>4</v>
      </c>
      <c r="AC1307">
        <v>2504702</v>
      </c>
      <c r="AD1307" t="s">
        <v>5203</v>
      </c>
      <c r="AE1307" t="s">
        <v>5940</v>
      </c>
      <c r="AF1307">
        <v>2504702</v>
      </c>
      <c r="AG1307" t="s">
        <v>5203</v>
      </c>
      <c r="AH1307" t="s">
        <v>5940</v>
      </c>
      <c r="AI1307">
        <v>2504702</v>
      </c>
      <c r="AJ1307" t="s">
        <v>5203</v>
      </c>
      <c r="AK1307">
        <v>60</v>
      </c>
      <c r="AL1307">
        <v>2504702</v>
      </c>
      <c r="AM1307" t="s">
        <v>5203</v>
      </c>
      <c r="AN1307" t="s">
        <v>5940</v>
      </c>
      <c r="AO1307">
        <v>0</v>
      </c>
      <c r="AP1307">
        <v>2505808</v>
      </c>
      <c r="AQ1307" t="s">
        <v>5218</v>
      </c>
      <c r="AR1307">
        <v>120</v>
      </c>
    </row>
    <row r="1308" spans="1:44" x14ac:dyDescent="0.25">
      <c r="A1308">
        <v>3109600</v>
      </c>
      <c r="B1308">
        <v>2</v>
      </c>
      <c r="C1308" t="s">
        <v>888</v>
      </c>
      <c r="D1308" t="s">
        <v>4181</v>
      </c>
      <c r="E1308">
        <v>1440</v>
      </c>
      <c r="F1308" t="s">
        <v>5940</v>
      </c>
      <c r="G1308">
        <v>32</v>
      </c>
      <c r="H1308" t="s">
        <v>5940</v>
      </c>
      <c r="I1308">
        <v>4</v>
      </c>
      <c r="J1308" t="s">
        <v>5940</v>
      </c>
      <c r="K1308">
        <v>2800</v>
      </c>
      <c r="L1308">
        <v>0</v>
      </c>
      <c r="M1308">
        <v>20</v>
      </c>
      <c r="N1308">
        <v>0</v>
      </c>
      <c r="O1308">
        <v>0</v>
      </c>
      <c r="P1308">
        <v>0</v>
      </c>
      <c r="R1308">
        <v>3109600</v>
      </c>
      <c r="S1308">
        <v>1440</v>
      </c>
      <c r="T1308" t="s">
        <v>5940</v>
      </c>
      <c r="U1308">
        <v>32</v>
      </c>
      <c r="V1308" t="s">
        <v>5940</v>
      </c>
      <c r="W1308">
        <v>4</v>
      </c>
      <c r="X1308" t="s">
        <v>5940</v>
      </c>
      <c r="Z1308">
        <v>2504801</v>
      </c>
      <c r="AB1308">
        <v>16</v>
      </c>
      <c r="AC1308">
        <v>2504801</v>
      </c>
      <c r="AD1308" t="s">
        <v>5204</v>
      </c>
      <c r="AE1308">
        <v>3</v>
      </c>
      <c r="AF1308">
        <v>2504801</v>
      </c>
      <c r="AG1308" t="s">
        <v>5204</v>
      </c>
      <c r="AH1308" t="s">
        <v>5940</v>
      </c>
      <c r="AI1308">
        <v>2504801</v>
      </c>
      <c r="AJ1308" t="s">
        <v>5204</v>
      </c>
      <c r="AK1308">
        <v>19</v>
      </c>
      <c r="AL1308">
        <v>2504801</v>
      </c>
      <c r="AM1308" t="s">
        <v>5204</v>
      </c>
      <c r="AN1308" t="s">
        <v>5940</v>
      </c>
      <c r="AO1308">
        <v>0</v>
      </c>
      <c r="AP1308">
        <v>2505907</v>
      </c>
      <c r="AQ1308" t="s">
        <v>5219</v>
      </c>
      <c r="AR1308">
        <v>200</v>
      </c>
    </row>
    <row r="1309" spans="1:44" x14ac:dyDescent="0.25">
      <c r="A1309">
        <v>3109709</v>
      </c>
      <c r="B1309">
        <v>2</v>
      </c>
      <c r="C1309" t="s">
        <v>888</v>
      </c>
      <c r="D1309" t="s">
        <v>4182</v>
      </c>
      <c r="E1309">
        <v>3500</v>
      </c>
      <c r="F1309" t="s">
        <v>5940</v>
      </c>
      <c r="G1309">
        <v>2772</v>
      </c>
      <c r="H1309" t="s">
        <v>5940</v>
      </c>
      <c r="I1309">
        <v>81</v>
      </c>
      <c r="J1309">
        <v>351</v>
      </c>
      <c r="K1309">
        <v>3500</v>
      </c>
      <c r="L1309">
        <v>0</v>
      </c>
      <c r="M1309">
        <v>2700</v>
      </c>
      <c r="N1309">
        <v>0</v>
      </c>
      <c r="O1309">
        <v>37</v>
      </c>
      <c r="P1309">
        <v>297</v>
      </c>
      <c r="R1309">
        <v>3109709</v>
      </c>
      <c r="S1309">
        <v>3500</v>
      </c>
      <c r="T1309" t="s">
        <v>5940</v>
      </c>
      <c r="U1309">
        <v>2772</v>
      </c>
      <c r="V1309" t="s">
        <v>5940</v>
      </c>
      <c r="W1309">
        <v>81</v>
      </c>
      <c r="X1309">
        <v>351</v>
      </c>
      <c r="Z1309">
        <v>2504850</v>
      </c>
      <c r="AB1309">
        <v>4</v>
      </c>
      <c r="AC1309">
        <v>2504850</v>
      </c>
      <c r="AD1309" t="s">
        <v>5205</v>
      </c>
      <c r="AE1309" t="s">
        <v>5940</v>
      </c>
      <c r="AF1309">
        <v>2504850</v>
      </c>
      <c r="AG1309" t="s">
        <v>5205</v>
      </c>
      <c r="AH1309" t="s">
        <v>5940</v>
      </c>
      <c r="AI1309">
        <v>2504850</v>
      </c>
      <c r="AJ1309" t="s">
        <v>5205</v>
      </c>
      <c r="AK1309">
        <v>45</v>
      </c>
      <c r="AL1309">
        <v>2504850</v>
      </c>
      <c r="AM1309" t="s">
        <v>5205</v>
      </c>
      <c r="AN1309" t="s">
        <v>5940</v>
      </c>
      <c r="AO1309">
        <v>0</v>
      </c>
      <c r="AP1309">
        <v>2506004</v>
      </c>
      <c r="AQ1309" t="s">
        <v>5220</v>
      </c>
      <c r="AR1309">
        <v>350</v>
      </c>
    </row>
    <row r="1310" spans="1:44" x14ac:dyDescent="0.25">
      <c r="A1310">
        <v>3102704</v>
      </c>
      <c r="B1310">
        <v>2</v>
      </c>
      <c r="C1310" t="s">
        <v>888</v>
      </c>
      <c r="D1310" t="s">
        <v>4105</v>
      </c>
      <c r="E1310">
        <v>18000</v>
      </c>
      <c r="F1310" t="s">
        <v>5940</v>
      </c>
      <c r="G1310">
        <v>350</v>
      </c>
      <c r="H1310" t="s">
        <v>5940</v>
      </c>
      <c r="I1310">
        <v>4</v>
      </c>
      <c r="J1310">
        <v>80</v>
      </c>
      <c r="K1310">
        <v>20000</v>
      </c>
      <c r="L1310">
        <v>0</v>
      </c>
      <c r="M1310">
        <v>320</v>
      </c>
      <c r="N1310">
        <v>0</v>
      </c>
      <c r="O1310">
        <v>3</v>
      </c>
      <c r="P1310">
        <v>152</v>
      </c>
      <c r="R1310">
        <v>3102704</v>
      </c>
      <c r="S1310">
        <v>18000</v>
      </c>
      <c r="T1310" t="s">
        <v>5940</v>
      </c>
      <c r="U1310">
        <v>350</v>
      </c>
      <c r="V1310" t="s">
        <v>5940</v>
      </c>
      <c r="W1310">
        <v>4</v>
      </c>
      <c r="X1310">
        <v>80</v>
      </c>
      <c r="Z1310">
        <v>2504900</v>
      </c>
      <c r="AB1310" t="s">
        <v>5940</v>
      </c>
      <c r="AC1310">
        <v>2504900</v>
      </c>
      <c r="AD1310" t="s">
        <v>5206</v>
      </c>
      <c r="AE1310" t="s">
        <v>5940</v>
      </c>
      <c r="AF1310">
        <v>2504900</v>
      </c>
      <c r="AG1310" t="s">
        <v>5206</v>
      </c>
      <c r="AH1310">
        <v>524800</v>
      </c>
      <c r="AI1310">
        <v>2504900</v>
      </c>
      <c r="AJ1310" t="s">
        <v>5206</v>
      </c>
      <c r="AK1310">
        <v>23</v>
      </c>
      <c r="AL1310">
        <v>2504900</v>
      </c>
      <c r="AM1310" t="s">
        <v>5206</v>
      </c>
      <c r="AN1310" t="s">
        <v>5940</v>
      </c>
      <c r="AO1310">
        <v>0</v>
      </c>
      <c r="AP1310">
        <v>2506103</v>
      </c>
      <c r="AQ1310" t="s">
        <v>5221</v>
      </c>
      <c r="AR1310">
        <v>600</v>
      </c>
    </row>
    <row r="1311" spans="1:44" x14ac:dyDescent="0.25">
      <c r="A1311">
        <v>3109808</v>
      </c>
      <c r="B1311">
        <v>2</v>
      </c>
      <c r="C1311" t="s">
        <v>888</v>
      </c>
      <c r="D1311" t="s">
        <v>4183</v>
      </c>
      <c r="E1311">
        <v>15000</v>
      </c>
      <c r="F1311">
        <v>15000</v>
      </c>
      <c r="G1311">
        <v>7200</v>
      </c>
      <c r="H1311">
        <v>1520</v>
      </c>
      <c r="I1311">
        <v>72</v>
      </c>
      <c r="J1311" t="s">
        <v>5940</v>
      </c>
      <c r="K1311">
        <v>40000</v>
      </c>
      <c r="L1311">
        <v>19656</v>
      </c>
      <c r="M1311">
        <v>18700</v>
      </c>
      <c r="N1311">
        <v>0</v>
      </c>
      <c r="O1311">
        <v>40</v>
      </c>
      <c r="P1311">
        <v>0</v>
      </c>
      <c r="R1311">
        <v>3109808</v>
      </c>
      <c r="S1311">
        <v>15000</v>
      </c>
      <c r="T1311">
        <v>15000</v>
      </c>
      <c r="U1311">
        <v>7200</v>
      </c>
      <c r="V1311">
        <v>1520</v>
      </c>
      <c r="W1311">
        <v>72</v>
      </c>
      <c r="X1311" t="s">
        <v>5940</v>
      </c>
      <c r="Z1311">
        <v>2505006</v>
      </c>
      <c r="AB1311" t="s">
        <v>5940</v>
      </c>
      <c r="AC1311">
        <v>2505006</v>
      </c>
      <c r="AD1311" t="s">
        <v>5207</v>
      </c>
      <c r="AE1311" t="s">
        <v>5940</v>
      </c>
      <c r="AF1311">
        <v>2505006</v>
      </c>
      <c r="AG1311" t="s">
        <v>5207</v>
      </c>
      <c r="AH1311" t="s">
        <v>5940</v>
      </c>
      <c r="AI1311">
        <v>2505006</v>
      </c>
      <c r="AJ1311" t="s">
        <v>5207</v>
      </c>
      <c r="AK1311">
        <v>200</v>
      </c>
      <c r="AL1311">
        <v>2505006</v>
      </c>
      <c r="AM1311" t="s">
        <v>5207</v>
      </c>
      <c r="AN1311" t="s">
        <v>5940</v>
      </c>
      <c r="AO1311">
        <v>0</v>
      </c>
      <c r="AP1311">
        <v>2506202</v>
      </c>
      <c r="AQ1311" t="s">
        <v>5222</v>
      </c>
      <c r="AR1311">
        <v>270</v>
      </c>
    </row>
    <row r="1312" spans="1:44" x14ac:dyDescent="0.25">
      <c r="A1312">
        <v>3109907</v>
      </c>
      <c r="B1312">
        <v>2</v>
      </c>
      <c r="C1312" t="s">
        <v>888</v>
      </c>
      <c r="D1312" t="s">
        <v>4184</v>
      </c>
      <c r="E1312">
        <v>540</v>
      </c>
      <c r="F1312" t="s">
        <v>5940</v>
      </c>
      <c r="G1312">
        <v>264</v>
      </c>
      <c r="H1312" t="s">
        <v>5940</v>
      </c>
      <c r="I1312">
        <v>15</v>
      </c>
      <c r="J1312">
        <v>48</v>
      </c>
      <c r="K1312">
        <v>1500</v>
      </c>
      <c r="L1312">
        <v>0</v>
      </c>
      <c r="M1312">
        <v>1000</v>
      </c>
      <c r="N1312">
        <v>0</v>
      </c>
      <c r="O1312">
        <v>11</v>
      </c>
      <c r="P1312">
        <v>54</v>
      </c>
      <c r="R1312">
        <v>3109907</v>
      </c>
      <c r="S1312">
        <v>540</v>
      </c>
      <c r="T1312" t="s">
        <v>5940</v>
      </c>
      <c r="U1312">
        <v>264</v>
      </c>
      <c r="V1312" t="s">
        <v>5940</v>
      </c>
      <c r="W1312">
        <v>15</v>
      </c>
      <c r="X1312">
        <v>48</v>
      </c>
      <c r="Z1312">
        <v>2505105</v>
      </c>
      <c r="AB1312">
        <v>30</v>
      </c>
      <c r="AC1312">
        <v>2505105</v>
      </c>
      <c r="AD1312" t="s">
        <v>5208</v>
      </c>
      <c r="AE1312" t="s">
        <v>5940</v>
      </c>
      <c r="AF1312">
        <v>2505105</v>
      </c>
      <c r="AG1312" t="s">
        <v>5208</v>
      </c>
      <c r="AH1312" t="s">
        <v>5940</v>
      </c>
      <c r="AI1312">
        <v>2505105</v>
      </c>
      <c r="AJ1312" t="s">
        <v>5208</v>
      </c>
      <c r="AK1312">
        <v>460</v>
      </c>
      <c r="AL1312">
        <v>2505105</v>
      </c>
      <c r="AM1312" t="s">
        <v>5208</v>
      </c>
      <c r="AN1312" t="s">
        <v>5940</v>
      </c>
      <c r="AO1312">
        <v>0</v>
      </c>
      <c r="AP1312">
        <v>2506251</v>
      </c>
      <c r="AQ1312" t="s">
        <v>5223</v>
      </c>
      <c r="AR1312">
        <v>200</v>
      </c>
    </row>
    <row r="1313" spans="1:44" x14ac:dyDescent="0.25">
      <c r="A1313">
        <v>3110004</v>
      </c>
      <c r="B1313">
        <v>2</v>
      </c>
      <c r="C1313" t="s">
        <v>888</v>
      </c>
      <c r="D1313" t="s">
        <v>4185</v>
      </c>
      <c r="E1313" t="s">
        <v>5940</v>
      </c>
      <c r="F1313" t="s">
        <v>5940</v>
      </c>
      <c r="G1313">
        <v>2145</v>
      </c>
      <c r="H1313" t="s">
        <v>5940</v>
      </c>
      <c r="I1313" t="s">
        <v>5940</v>
      </c>
      <c r="J1313">
        <v>88</v>
      </c>
      <c r="K1313">
        <v>0</v>
      </c>
      <c r="L1313">
        <v>0</v>
      </c>
      <c r="M1313">
        <v>1530</v>
      </c>
      <c r="N1313">
        <v>0</v>
      </c>
      <c r="O1313">
        <v>0</v>
      </c>
      <c r="P1313">
        <v>133</v>
      </c>
      <c r="R1313">
        <v>3110004</v>
      </c>
      <c r="S1313" t="s">
        <v>5940</v>
      </c>
      <c r="T1313" t="s">
        <v>5940</v>
      </c>
      <c r="U1313">
        <v>2145</v>
      </c>
      <c r="V1313" t="s">
        <v>5940</v>
      </c>
      <c r="W1313" t="s">
        <v>5940</v>
      </c>
      <c r="X1313">
        <v>88</v>
      </c>
      <c r="Z1313">
        <v>2505204</v>
      </c>
      <c r="AB1313">
        <v>8</v>
      </c>
      <c r="AC1313">
        <v>2505204</v>
      </c>
      <c r="AD1313" t="s">
        <v>5209</v>
      </c>
      <c r="AE1313" t="s">
        <v>5940</v>
      </c>
      <c r="AF1313">
        <v>2505204</v>
      </c>
      <c r="AG1313" t="s">
        <v>5209</v>
      </c>
      <c r="AH1313">
        <v>6000</v>
      </c>
      <c r="AI1313">
        <v>2505204</v>
      </c>
      <c r="AJ1313" t="s">
        <v>5209</v>
      </c>
      <c r="AK1313">
        <v>22</v>
      </c>
      <c r="AL1313">
        <v>2505204</v>
      </c>
      <c r="AM1313" t="s">
        <v>5209</v>
      </c>
      <c r="AN1313" t="s">
        <v>5940</v>
      </c>
      <c r="AO1313">
        <v>0</v>
      </c>
      <c r="AP1313">
        <v>2506301</v>
      </c>
      <c r="AQ1313" t="s">
        <v>5224</v>
      </c>
      <c r="AR1313">
        <v>120</v>
      </c>
    </row>
    <row r="1314" spans="1:44" x14ac:dyDescent="0.25">
      <c r="A1314">
        <v>3110103</v>
      </c>
      <c r="B1314">
        <v>2</v>
      </c>
      <c r="C1314" t="s">
        <v>888</v>
      </c>
      <c r="D1314" t="s">
        <v>4186</v>
      </c>
      <c r="E1314">
        <v>800</v>
      </c>
      <c r="F1314" t="s">
        <v>5940</v>
      </c>
      <c r="G1314">
        <v>250</v>
      </c>
      <c r="H1314" t="s">
        <v>5940</v>
      </c>
      <c r="I1314">
        <v>60</v>
      </c>
      <c r="J1314">
        <v>222</v>
      </c>
      <c r="K1314">
        <v>240</v>
      </c>
      <c r="L1314">
        <v>0</v>
      </c>
      <c r="M1314">
        <v>250</v>
      </c>
      <c r="N1314">
        <v>0</v>
      </c>
      <c r="O1314">
        <v>1</v>
      </c>
      <c r="P1314">
        <v>140</v>
      </c>
      <c r="R1314">
        <v>3110103</v>
      </c>
      <c r="S1314">
        <v>800</v>
      </c>
      <c r="T1314" t="s">
        <v>5940</v>
      </c>
      <c r="U1314">
        <v>250</v>
      </c>
      <c r="V1314" t="s">
        <v>5940</v>
      </c>
      <c r="W1314">
        <v>60</v>
      </c>
      <c r="X1314">
        <v>222</v>
      </c>
      <c r="Z1314">
        <v>2505238</v>
      </c>
      <c r="AB1314" t="s">
        <v>5940</v>
      </c>
      <c r="AC1314">
        <v>2505238</v>
      </c>
      <c r="AD1314" t="s">
        <v>5210</v>
      </c>
      <c r="AE1314" t="s">
        <v>5940</v>
      </c>
      <c r="AF1314">
        <v>2505238</v>
      </c>
      <c r="AG1314" t="s">
        <v>5210</v>
      </c>
      <c r="AH1314">
        <v>12000</v>
      </c>
      <c r="AI1314">
        <v>2505238</v>
      </c>
      <c r="AJ1314" t="s">
        <v>5210</v>
      </c>
      <c r="AK1314">
        <v>100</v>
      </c>
      <c r="AL1314">
        <v>2505238</v>
      </c>
      <c r="AM1314" t="s">
        <v>5210</v>
      </c>
      <c r="AN1314" t="s">
        <v>5940</v>
      </c>
      <c r="AO1314">
        <v>0</v>
      </c>
      <c r="AP1314">
        <v>2506400</v>
      </c>
      <c r="AQ1314" t="s">
        <v>5225</v>
      </c>
      <c r="AR1314">
        <v>600</v>
      </c>
    </row>
    <row r="1315" spans="1:44" x14ac:dyDescent="0.25">
      <c r="A1315">
        <v>3110202</v>
      </c>
      <c r="B1315">
        <v>2</v>
      </c>
      <c r="C1315" t="s">
        <v>888</v>
      </c>
      <c r="D1315" t="s">
        <v>4187</v>
      </c>
      <c r="E1315">
        <v>5700</v>
      </c>
      <c r="F1315" t="s">
        <v>5940</v>
      </c>
      <c r="G1315">
        <v>2100</v>
      </c>
      <c r="H1315" t="s">
        <v>5940</v>
      </c>
      <c r="I1315">
        <v>26</v>
      </c>
      <c r="J1315">
        <v>414</v>
      </c>
      <c r="K1315">
        <v>5700</v>
      </c>
      <c r="L1315">
        <v>0</v>
      </c>
      <c r="M1315">
        <v>2100</v>
      </c>
      <c r="N1315">
        <v>0</v>
      </c>
      <c r="O1315">
        <v>29</v>
      </c>
      <c r="P1315">
        <v>396</v>
      </c>
      <c r="R1315">
        <v>3110202</v>
      </c>
      <c r="S1315">
        <v>5700</v>
      </c>
      <c r="T1315" t="s">
        <v>5940</v>
      </c>
      <c r="U1315">
        <v>2100</v>
      </c>
      <c r="V1315" t="s">
        <v>5940</v>
      </c>
      <c r="W1315">
        <v>26</v>
      </c>
      <c r="X1315">
        <v>414</v>
      </c>
      <c r="Z1315">
        <v>2505279</v>
      </c>
      <c r="AB1315" t="s">
        <v>5940</v>
      </c>
      <c r="AC1315">
        <v>2505279</v>
      </c>
      <c r="AD1315" t="s">
        <v>5211</v>
      </c>
      <c r="AE1315" t="s">
        <v>5940</v>
      </c>
      <c r="AF1315">
        <v>2505279</v>
      </c>
      <c r="AG1315" t="s">
        <v>5211</v>
      </c>
      <c r="AH1315">
        <v>10000</v>
      </c>
      <c r="AI1315">
        <v>2505279</v>
      </c>
      <c r="AJ1315" t="s">
        <v>5211</v>
      </c>
      <c r="AK1315">
        <v>30</v>
      </c>
      <c r="AL1315">
        <v>2505279</v>
      </c>
      <c r="AM1315" t="s">
        <v>5211</v>
      </c>
      <c r="AN1315" t="s">
        <v>5940</v>
      </c>
      <c r="AO1315">
        <v>0</v>
      </c>
      <c r="AP1315">
        <v>2506509</v>
      </c>
      <c r="AQ1315" t="s">
        <v>5226</v>
      </c>
      <c r="AR1315">
        <v>180</v>
      </c>
    </row>
    <row r="1316" spans="1:44" x14ac:dyDescent="0.25">
      <c r="A1316">
        <v>3110301</v>
      </c>
      <c r="B1316">
        <v>2</v>
      </c>
      <c r="C1316" t="s">
        <v>888</v>
      </c>
      <c r="D1316" t="s">
        <v>4188</v>
      </c>
      <c r="E1316">
        <v>750</v>
      </c>
      <c r="F1316" t="s">
        <v>5940</v>
      </c>
      <c r="G1316">
        <v>14400</v>
      </c>
      <c r="H1316" t="s">
        <v>5940</v>
      </c>
      <c r="I1316">
        <v>114</v>
      </c>
      <c r="J1316">
        <v>1000</v>
      </c>
      <c r="K1316">
        <v>1200</v>
      </c>
      <c r="L1316">
        <v>0</v>
      </c>
      <c r="M1316">
        <v>13500</v>
      </c>
      <c r="N1316">
        <v>0</v>
      </c>
      <c r="O1316">
        <v>75</v>
      </c>
      <c r="P1316">
        <v>985</v>
      </c>
      <c r="R1316">
        <v>3110301</v>
      </c>
      <c r="S1316">
        <v>750</v>
      </c>
      <c r="T1316" t="s">
        <v>5940</v>
      </c>
      <c r="U1316">
        <v>14400</v>
      </c>
      <c r="V1316" t="s">
        <v>5940</v>
      </c>
      <c r="W1316">
        <v>114</v>
      </c>
      <c r="X1316">
        <v>1000</v>
      </c>
      <c r="Z1316">
        <v>2505303</v>
      </c>
      <c r="AB1316">
        <v>16</v>
      </c>
      <c r="AC1316">
        <v>2505303</v>
      </c>
      <c r="AD1316" t="s">
        <v>5212</v>
      </c>
      <c r="AE1316">
        <v>72</v>
      </c>
      <c r="AF1316">
        <v>2505303</v>
      </c>
      <c r="AG1316" t="s">
        <v>5212</v>
      </c>
      <c r="AH1316">
        <v>400</v>
      </c>
      <c r="AI1316">
        <v>2505303</v>
      </c>
      <c r="AJ1316" t="s">
        <v>5212</v>
      </c>
      <c r="AK1316">
        <v>61</v>
      </c>
      <c r="AL1316">
        <v>2505303</v>
      </c>
      <c r="AM1316" t="s">
        <v>5212</v>
      </c>
      <c r="AN1316" t="s">
        <v>5940</v>
      </c>
      <c r="AO1316">
        <v>0</v>
      </c>
      <c r="AP1316">
        <v>2506608</v>
      </c>
      <c r="AQ1316" t="s">
        <v>5227</v>
      </c>
      <c r="AR1316">
        <v>320</v>
      </c>
    </row>
    <row r="1317" spans="1:44" x14ac:dyDescent="0.25">
      <c r="A1317">
        <v>3110400</v>
      </c>
      <c r="B1317">
        <v>2</v>
      </c>
      <c r="C1317" t="s">
        <v>888</v>
      </c>
      <c r="D1317" t="s">
        <v>4189</v>
      </c>
      <c r="E1317">
        <v>3500</v>
      </c>
      <c r="F1317" t="s">
        <v>5940</v>
      </c>
      <c r="G1317">
        <v>4320</v>
      </c>
      <c r="H1317" t="s">
        <v>5940</v>
      </c>
      <c r="I1317">
        <v>44</v>
      </c>
      <c r="J1317">
        <v>720</v>
      </c>
      <c r="K1317">
        <v>3500</v>
      </c>
      <c r="L1317">
        <v>0</v>
      </c>
      <c r="M1317">
        <v>4320</v>
      </c>
      <c r="N1317">
        <v>0</v>
      </c>
      <c r="O1317">
        <v>42</v>
      </c>
      <c r="P1317">
        <v>123</v>
      </c>
      <c r="R1317">
        <v>3110400</v>
      </c>
      <c r="S1317">
        <v>3500</v>
      </c>
      <c r="T1317" t="s">
        <v>5940</v>
      </c>
      <c r="U1317">
        <v>4320</v>
      </c>
      <c r="V1317" t="s">
        <v>5940</v>
      </c>
      <c r="W1317">
        <v>44</v>
      </c>
      <c r="X1317">
        <v>720</v>
      </c>
      <c r="Z1317">
        <v>2505352</v>
      </c>
      <c r="AB1317">
        <v>80</v>
      </c>
      <c r="AC1317">
        <v>2505352</v>
      </c>
      <c r="AD1317" t="s">
        <v>5213</v>
      </c>
      <c r="AE1317" t="s">
        <v>5940</v>
      </c>
      <c r="AF1317">
        <v>2505352</v>
      </c>
      <c r="AG1317" t="s">
        <v>5213</v>
      </c>
      <c r="AH1317" t="s">
        <v>5940</v>
      </c>
      <c r="AI1317">
        <v>2505352</v>
      </c>
      <c r="AJ1317" t="s">
        <v>5213</v>
      </c>
      <c r="AK1317">
        <v>1260</v>
      </c>
      <c r="AL1317">
        <v>2505352</v>
      </c>
      <c r="AM1317" t="s">
        <v>5213</v>
      </c>
      <c r="AN1317" t="s">
        <v>5940</v>
      </c>
      <c r="AO1317">
        <v>0</v>
      </c>
      <c r="AP1317">
        <v>2506707</v>
      </c>
      <c r="AQ1317" t="s">
        <v>5228</v>
      </c>
      <c r="AR1317">
        <v>640</v>
      </c>
    </row>
    <row r="1318" spans="1:44" x14ac:dyDescent="0.25">
      <c r="A1318">
        <v>3110509</v>
      </c>
      <c r="B1318">
        <v>2</v>
      </c>
      <c r="C1318" t="s">
        <v>888</v>
      </c>
      <c r="D1318" t="s">
        <v>4190</v>
      </c>
      <c r="E1318" t="s">
        <v>5940</v>
      </c>
      <c r="F1318" t="s">
        <v>5940</v>
      </c>
      <c r="G1318">
        <v>2000</v>
      </c>
      <c r="H1318" t="s">
        <v>5940</v>
      </c>
      <c r="I1318" t="s">
        <v>5940</v>
      </c>
      <c r="J1318">
        <v>170</v>
      </c>
      <c r="K1318">
        <v>0</v>
      </c>
      <c r="L1318">
        <v>0</v>
      </c>
      <c r="M1318">
        <v>1890</v>
      </c>
      <c r="N1318">
        <v>0</v>
      </c>
      <c r="O1318">
        <v>0</v>
      </c>
      <c r="P1318">
        <v>227</v>
      </c>
      <c r="R1318">
        <v>3110509</v>
      </c>
      <c r="S1318" t="s">
        <v>5940</v>
      </c>
      <c r="T1318" t="s">
        <v>5940</v>
      </c>
      <c r="U1318">
        <v>2000</v>
      </c>
      <c r="V1318" t="s">
        <v>5940</v>
      </c>
      <c r="W1318" t="s">
        <v>5940</v>
      </c>
      <c r="X1318">
        <v>170</v>
      </c>
      <c r="Z1318">
        <v>2505402</v>
      </c>
      <c r="AB1318">
        <v>5</v>
      </c>
      <c r="AC1318">
        <v>2505402</v>
      </c>
      <c r="AD1318" t="s">
        <v>5214</v>
      </c>
      <c r="AE1318">
        <v>6</v>
      </c>
      <c r="AF1318">
        <v>2505402</v>
      </c>
      <c r="AG1318" t="s">
        <v>5214</v>
      </c>
      <c r="AH1318">
        <v>120</v>
      </c>
      <c r="AI1318">
        <v>2505402</v>
      </c>
      <c r="AJ1318" t="s">
        <v>5214</v>
      </c>
      <c r="AK1318">
        <v>43</v>
      </c>
      <c r="AL1318">
        <v>2505402</v>
      </c>
      <c r="AM1318" t="s">
        <v>5214</v>
      </c>
      <c r="AN1318" t="s">
        <v>5940</v>
      </c>
      <c r="AO1318">
        <v>0</v>
      </c>
      <c r="AP1318">
        <v>2506806</v>
      </c>
      <c r="AQ1318" t="s">
        <v>5229</v>
      </c>
      <c r="AR1318">
        <v>800</v>
      </c>
    </row>
    <row r="1319" spans="1:44" x14ac:dyDescent="0.25">
      <c r="A1319">
        <v>3110608</v>
      </c>
      <c r="B1319">
        <v>2</v>
      </c>
      <c r="C1319" t="s">
        <v>888</v>
      </c>
      <c r="D1319" t="s">
        <v>4191</v>
      </c>
      <c r="E1319" t="s">
        <v>5940</v>
      </c>
      <c r="F1319" t="s">
        <v>5940</v>
      </c>
      <c r="G1319">
        <v>2200</v>
      </c>
      <c r="H1319" t="s">
        <v>5940</v>
      </c>
      <c r="I1319" t="s">
        <v>5940</v>
      </c>
      <c r="J1319">
        <v>99</v>
      </c>
      <c r="K1319">
        <v>0</v>
      </c>
      <c r="L1319">
        <v>0</v>
      </c>
      <c r="M1319">
        <v>1760</v>
      </c>
      <c r="N1319">
        <v>0</v>
      </c>
      <c r="O1319">
        <v>0</v>
      </c>
      <c r="P1319">
        <v>188</v>
      </c>
      <c r="R1319">
        <v>3110608</v>
      </c>
      <c r="S1319" t="s">
        <v>5940</v>
      </c>
      <c r="T1319" t="s">
        <v>5940</v>
      </c>
      <c r="U1319">
        <v>2200</v>
      </c>
      <c r="V1319" t="s">
        <v>5940</v>
      </c>
      <c r="W1319" t="s">
        <v>5940</v>
      </c>
      <c r="X1319">
        <v>99</v>
      </c>
      <c r="Z1319">
        <v>2505501</v>
      </c>
      <c r="AB1319">
        <v>1</v>
      </c>
      <c r="AC1319">
        <v>2505501</v>
      </c>
      <c r="AD1319" t="s">
        <v>5215</v>
      </c>
      <c r="AE1319" t="s">
        <v>5940</v>
      </c>
      <c r="AF1319">
        <v>2505501</v>
      </c>
      <c r="AG1319" t="s">
        <v>5215</v>
      </c>
      <c r="AH1319" t="s">
        <v>5940</v>
      </c>
      <c r="AI1319">
        <v>2505501</v>
      </c>
      <c r="AJ1319" t="s">
        <v>5215</v>
      </c>
      <c r="AK1319">
        <v>19</v>
      </c>
      <c r="AL1319">
        <v>2505501</v>
      </c>
      <c r="AM1319" t="s">
        <v>5215</v>
      </c>
      <c r="AN1319" t="s">
        <v>5940</v>
      </c>
      <c r="AO1319">
        <v>0</v>
      </c>
      <c r="AP1319">
        <v>2506905</v>
      </c>
      <c r="AQ1319" t="s">
        <v>5230</v>
      </c>
      <c r="AR1319">
        <v>780</v>
      </c>
    </row>
    <row r="1320" spans="1:44" x14ac:dyDescent="0.25">
      <c r="A1320">
        <v>3110707</v>
      </c>
      <c r="B1320">
        <v>2</v>
      </c>
      <c r="C1320" t="s">
        <v>888</v>
      </c>
      <c r="D1320" t="s">
        <v>4192</v>
      </c>
      <c r="E1320">
        <v>900</v>
      </c>
      <c r="F1320">
        <v>360</v>
      </c>
      <c r="G1320">
        <v>23100</v>
      </c>
      <c r="H1320" t="s">
        <v>5940</v>
      </c>
      <c r="I1320">
        <v>50</v>
      </c>
      <c r="J1320">
        <v>220</v>
      </c>
      <c r="K1320">
        <v>900</v>
      </c>
      <c r="L1320">
        <v>0</v>
      </c>
      <c r="M1320">
        <v>15000</v>
      </c>
      <c r="N1320">
        <v>0</v>
      </c>
      <c r="O1320">
        <v>0</v>
      </c>
      <c r="P1320">
        <v>317</v>
      </c>
      <c r="R1320">
        <v>3110707</v>
      </c>
      <c r="S1320">
        <v>900</v>
      </c>
      <c r="T1320">
        <v>360</v>
      </c>
      <c r="U1320">
        <v>23100</v>
      </c>
      <c r="V1320" t="s">
        <v>5940</v>
      </c>
      <c r="W1320">
        <v>50</v>
      </c>
      <c r="X1320">
        <v>220</v>
      </c>
      <c r="Z1320">
        <v>2505600</v>
      </c>
      <c r="AB1320">
        <v>101</v>
      </c>
      <c r="AC1320">
        <v>2505600</v>
      </c>
      <c r="AD1320" t="s">
        <v>5216</v>
      </c>
      <c r="AE1320">
        <v>180</v>
      </c>
      <c r="AF1320">
        <v>2505600</v>
      </c>
      <c r="AG1320" t="s">
        <v>5216</v>
      </c>
      <c r="AH1320">
        <v>500</v>
      </c>
      <c r="AI1320">
        <v>2505600</v>
      </c>
      <c r="AJ1320" t="s">
        <v>5216</v>
      </c>
      <c r="AK1320">
        <v>232</v>
      </c>
      <c r="AL1320">
        <v>2505600</v>
      </c>
      <c r="AM1320" t="s">
        <v>5216</v>
      </c>
      <c r="AN1320" t="s">
        <v>5940</v>
      </c>
      <c r="AO1320">
        <v>0</v>
      </c>
      <c r="AP1320">
        <v>2507002</v>
      </c>
      <c r="AQ1320" t="s">
        <v>5231</v>
      </c>
      <c r="AR1320">
        <v>870</v>
      </c>
    </row>
    <row r="1321" spans="1:44" x14ac:dyDescent="0.25">
      <c r="A1321">
        <v>3110806</v>
      </c>
      <c r="B1321">
        <v>2</v>
      </c>
      <c r="C1321" t="s">
        <v>888</v>
      </c>
      <c r="D1321" t="s">
        <v>4193</v>
      </c>
      <c r="E1321">
        <v>14000</v>
      </c>
      <c r="F1321" t="s">
        <v>5940</v>
      </c>
      <c r="G1321">
        <v>252</v>
      </c>
      <c r="H1321" t="s">
        <v>5940</v>
      </c>
      <c r="I1321" t="s">
        <v>5940</v>
      </c>
      <c r="J1321">
        <v>96</v>
      </c>
      <c r="K1321">
        <v>21000</v>
      </c>
      <c r="L1321">
        <v>0</v>
      </c>
      <c r="M1321">
        <v>200</v>
      </c>
      <c r="N1321">
        <v>0</v>
      </c>
      <c r="O1321">
        <v>0</v>
      </c>
      <c r="P1321">
        <v>84</v>
      </c>
      <c r="R1321">
        <v>3110806</v>
      </c>
      <c r="S1321">
        <v>14000</v>
      </c>
      <c r="T1321" t="s">
        <v>5940</v>
      </c>
      <c r="U1321">
        <v>252</v>
      </c>
      <c r="V1321" t="s">
        <v>5940</v>
      </c>
      <c r="W1321" t="s">
        <v>5940</v>
      </c>
      <c r="X1321">
        <v>96</v>
      </c>
      <c r="Z1321">
        <v>2505709</v>
      </c>
      <c r="AB1321">
        <v>75</v>
      </c>
      <c r="AC1321">
        <v>2505709</v>
      </c>
      <c r="AD1321" t="s">
        <v>5217</v>
      </c>
      <c r="AE1321" t="s">
        <v>5940</v>
      </c>
      <c r="AF1321">
        <v>2505709</v>
      </c>
      <c r="AG1321" t="s">
        <v>5217</v>
      </c>
      <c r="AH1321" t="s">
        <v>5940</v>
      </c>
      <c r="AI1321">
        <v>2505709</v>
      </c>
      <c r="AJ1321" t="s">
        <v>5217</v>
      </c>
      <c r="AK1321">
        <v>272</v>
      </c>
      <c r="AL1321">
        <v>2505709</v>
      </c>
      <c r="AM1321" t="s">
        <v>5217</v>
      </c>
      <c r="AN1321" t="s">
        <v>5940</v>
      </c>
      <c r="AO1321">
        <v>0</v>
      </c>
      <c r="AP1321">
        <v>2507101</v>
      </c>
      <c r="AQ1321" t="s">
        <v>5232</v>
      </c>
      <c r="AR1321">
        <v>180</v>
      </c>
    </row>
    <row r="1322" spans="1:44" x14ac:dyDescent="0.25">
      <c r="A1322">
        <v>3110905</v>
      </c>
      <c r="B1322">
        <v>2</v>
      </c>
      <c r="C1322" t="s">
        <v>888</v>
      </c>
      <c r="D1322" t="s">
        <v>4194</v>
      </c>
      <c r="E1322">
        <v>300</v>
      </c>
      <c r="F1322" t="s">
        <v>5940</v>
      </c>
      <c r="G1322">
        <v>22080</v>
      </c>
      <c r="H1322" t="s">
        <v>5940</v>
      </c>
      <c r="I1322">
        <v>60</v>
      </c>
      <c r="J1322">
        <v>734</v>
      </c>
      <c r="K1322">
        <v>300</v>
      </c>
      <c r="L1322">
        <v>0</v>
      </c>
      <c r="M1322">
        <v>15000</v>
      </c>
      <c r="N1322">
        <v>0</v>
      </c>
      <c r="O1322">
        <v>0</v>
      </c>
      <c r="P1322">
        <v>96</v>
      </c>
      <c r="R1322">
        <v>3110905</v>
      </c>
      <c r="S1322">
        <v>300</v>
      </c>
      <c r="T1322" t="s">
        <v>5940</v>
      </c>
      <c r="U1322">
        <v>22080</v>
      </c>
      <c r="V1322" t="s">
        <v>5940</v>
      </c>
      <c r="W1322">
        <v>60</v>
      </c>
      <c r="X1322">
        <v>734</v>
      </c>
      <c r="Z1322">
        <v>2505808</v>
      </c>
      <c r="AB1322">
        <v>20</v>
      </c>
      <c r="AC1322">
        <v>2505808</v>
      </c>
      <c r="AD1322" t="s">
        <v>5218</v>
      </c>
      <c r="AE1322" t="s">
        <v>5940</v>
      </c>
      <c r="AF1322">
        <v>2505808</v>
      </c>
      <c r="AG1322" t="s">
        <v>5218</v>
      </c>
      <c r="AH1322">
        <v>600</v>
      </c>
      <c r="AI1322">
        <v>2505808</v>
      </c>
      <c r="AJ1322" t="s">
        <v>5218</v>
      </c>
      <c r="AK1322">
        <v>78</v>
      </c>
      <c r="AL1322">
        <v>2505808</v>
      </c>
      <c r="AM1322" t="s">
        <v>5218</v>
      </c>
      <c r="AN1322" t="s">
        <v>5940</v>
      </c>
      <c r="AO1322">
        <v>0</v>
      </c>
      <c r="AP1322">
        <v>2507200</v>
      </c>
      <c r="AQ1322" t="s">
        <v>5233</v>
      </c>
      <c r="AR1322">
        <v>550</v>
      </c>
    </row>
    <row r="1323" spans="1:44" x14ac:dyDescent="0.25">
      <c r="A1323">
        <v>3111002</v>
      </c>
      <c r="B1323">
        <v>2</v>
      </c>
      <c r="C1323" t="s">
        <v>888</v>
      </c>
      <c r="D1323" t="s">
        <v>4195</v>
      </c>
      <c r="E1323">
        <v>8250</v>
      </c>
      <c r="F1323">
        <v>72</v>
      </c>
      <c r="G1323">
        <v>30250</v>
      </c>
      <c r="H1323" t="s">
        <v>5940</v>
      </c>
      <c r="I1323">
        <v>475</v>
      </c>
      <c r="J1323">
        <v>1215</v>
      </c>
      <c r="K1323">
        <v>11250</v>
      </c>
      <c r="L1323">
        <v>0</v>
      </c>
      <c r="M1323">
        <v>15000</v>
      </c>
      <c r="N1323">
        <v>0</v>
      </c>
      <c r="O1323">
        <v>275</v>
      </c>
      <c r="P1323">
        <v>710</v>
      </c>
      <c r="R1323">
        <v>3111002</v>
      </c>
      <c r="S1323">
        <v>8250</v>
      </c>
      <c r="T1323">
        <v>72</v>
      </c>
      <c r="U1323">
        <v>30250</v>
      </c>
      <c r="V1323" t="s">
        <v>5940</v>
      </c>
      <c r="W1323">
        <v>475</v>
      </c>
      <c r="X1323">
        <v>1215</v>
      </c>
      <c r="Z1323">
        <v>2505907</v>
      </c>
      <c r="AB1323">
        <v>3</v>
      </c>
      <c r="AC1323">
        <v>2505907</v>
      </c>
      <c r="AD1323" t="s">
        <v>5219</v>
      </c>
      <c r="AE1323">
        <v>120</v>
      </c>
      <c r="AF1323">
        <v>2505907</v>
      </c>
      <c r="AG1323" t="s">
        <v>5219</v>
      </c>
      <c r="AH1323">
        <v>150</v>
      </c>
      <c r="AI1323">
        <v>2505907</v>
      </c>
      <c r="AJ1323" t="s">
        <v>5219</v>
      </c>
      <c r="AK1323">
        <v>175</v>
      </c>
      <c r="AL1323">
        <v>2505907</v>
      </c>
      <c r="AM1323" t="s">
        <v>5219</v>
      </c>
      <c r="AN1323" t="s">
        <v>5940</v>
      </c>
      <c r="AO1323">
        <v>0</v>
      </c>
      <c r="AP1323">
        <v>2507309</v>
      </c>
      <c r="AQ1323" t="s">
        <v>5234</v>
      </c>
      <c r="AR1323">
        <v>80</v>
      </c>
    </row>
    <row r="1324" spans="1:44" x14ac:dyDescent="0.25">
      <c r="A1324">
        <v>3111101</v>
      </c>
      <c r="B1324">
        <v>2</v>
      </c>
      <c r="C1324" t="s">
        <v>888</v>
      </c>
      <c r="D1324" t="s">
        <v>4196</v>
      </c>
      <c r="E1324" t="s">
        <v>5940</v>
      </c>
      <c r="F1324">
        <v>6000</v>
      </c>
      <c r="G1324">
        <v>24000</v>
      </c>
      <c r="H1324" t="s">
        <v>5940</v>
      </c>
      <c r="I1324" t="s">
        <v>5940</v>
      </c>
      <c r="J1324" t="s">
        <v>5940</v>
      </c>
      <c r="K1324">
        <v>0</v>
      </c>
      <c r="L1324">
        <v>2430</v>
      </c>
      <c r="M1324">
        <v>17500</v>
      </c>
      <c r="N1324">
        <v>0</v>
      </c>
      <c r="O1324">
        <v>0</v>
      </c>
      <c r="P1324">
        <v>0</v>
      </c>
      <c r="R1324">
        <v>3111101</v>
      </c>
      <c r="S1324" t="s">
        <v>5940</v>
      </c>
      <c r="T1324">
        <v>6000</v>
      </c>
      <c r="U1324">
        <v>24000</v>
      </c>
      <c r="V1324" t="s">
        <v>5940</v>
      </c>
      <c r="W1324" t="s">
        <v>5940</v>
      </c>
      <c r="X1324" t="s">
        <v>5940</v>
      </c>
      <c r="Z1324">
        <v>2506004</v>
      </c>
      <c r="AB1324">
        <v>105</v>
      </c>
      <c r="AC1324">
        <v>2506004</v>
      </c>
      <c r="AD1324" t="s">
        <v>5220</v>
      </c>
      <c r="AE1324" t="s">
        <v>5940</v>
      </c>
      <c r="AF1324">
        <v>2506004</v>
      </c>
      <c r="AG1324" t="s">
        <v>5220</v>
      </c>
      <c r="AH1324" t="s">
        <v>5940</v>
      </c>
      <c r="AI1324">
        <v>2506004</v>
      </c>
      <c r="AJ1324" t="s">
        <v>5220</v>
      </c>
      <c r="AK1324">
        <v>1591</v>
      </c>
      <c r="AL1324">
        <v>2506004</v>
      </c>
      <c r="AM1324" t="s">
        <v>5220</v>
      </c>
      <c r="AN1324" t="s">
        <v>5940</v>
      </c>
      <c r="AO1324">
        <v>0</v>
      </c>
      <c r="AP1324">
        <v>2507408</v>
      </c>
      <c r="AQ1324" t="s">
        <v>5235</v>
      </c>
      <c r="AR1324">
        <v>0</v>
      </c>
    </row>
    <row r="1325" spans="1:44" x14ac:dyDescent="0.25">
      <c r="A1325">
        <v>3111150</v>
      </c>
      <c r="B1325">
        <v>2</v>
      </c>
      <c r="C1325" t="s">
        <v>888</v>
      </c>
      <c r="D1325" t="s">
        <v>4197</v>
      </c>
      <c r="E1325">
        <v>3600</v>
      </c>
      <c r="F1325" t="s">
        <v>5940</v>
      </c>
      <c r="G1325">
        <v>700</v>
      </c>
      <c r="H1325" t="s">
        <v>5940</v>
      </c>
      <c r="I1325">
        <v>60</v>
      </c>
      <c r="J1325">
        <v>145</v>
      </c>
      <c r="K1325">
        <v>8800</v>
      </c>
      <c r="L1325">
        <v>0</v>
      </c>
      <c r="M1325">
        <v>540</v>
      </c>
      <c r="N1325">
        <v>0</v>
      </c>
      <c r="O1325">
        <v>21</v>
      </c>
      <c r="P1325">
        <v>138</v>
      </c>
      <c r="R1325">
        <v>3111150</v>
      </c>
      <c r="S1325">
        <v>3600</v>
      </c>
      <c r="T1325" t="s">
        <v>5940</v>
      </c>
      <c r="U1325">
        <v>700</v>
      </c>
      <c r="V1325" t="s">
        <v>5940</v>
      </c>
      <c r="W1325">
        <v>60</v>
      </c>
      <c r="X1325">
        <v>145</v>
      </c>
      <c r="Z1325">
        <v>2506103</v>
      </c>
      <c r="AB1325">
        <v>4</v>
      </c>
      <c r="AC1325">
        <v>2506103</v>
      </c>
      <c r="AD1325" t="s">
        <v>5221</v>
      </c>
      <c r="AE1325" t="s">
        <v>5940</v>
      </c>
      <c r="AF1325">
        <v>2506103</v>
      </c>
      <c r="AG1325" t="s">
        <v>5221</v>
      </c>
      <c r="AH1325" t="s">
        <v>5940</v>
      </c>
      <c r="AI1325">
        <v>2506103</v>
      </c>
      <c r="AJ1325" t="s">
        <v>5221</v>
      </c>
      <c r="AK1325">
        <v>432</v>
      </c>
      <c r="AL1325">
        <v>2506103</v>
      </c>
      <c r="AM1325" t="s">
        <v>5221</v>
      </c>
      <c r="AN1325" t="s">
        <v>5940</v>
      </c>
      <c r="AO1325">
        <v>0</v>
      </c>
      <c r="AP1325">
        <v>2507606</v>
      </c>
      <c r="AQ1325" t="s">
        <v>5237</v>
      </c>
      <c r="AR1325">
        <v>480</v>
      </c>
    </row>
    <row r="1326" spans="1:44" x14ac:dyDescent="0.25">
      <c r="A1326">
        <v>3111200</v>
      </c>
      <c r="B1326">
        <v>2</v>
      </c>
      <c r="C1326" t="s">
        <v>888</v>
      </c>
      <c r="D1326" t="s">
        <v>4198</v>
      </c>
      <c r="E1326">
        <v>1920</v>
      </c>
      <c r="F1326" t="s">
        <v>5940</v>
      </c>
      <c r="G1326">
        <v>16200</v>
      </c>
      <c r="H1326" t="s">
        <v>5940</v>
      </c>
      <c r="I1326">
        <v>131</v>
      </c>
      <c r="J1326">
        <v>468</v>
      </c>
      <c r="K1326">
        <v>18400</v>
      </c>
      <c r="L1326">
        <v>0</v>
      </c>
      <c r="M1326">
        <v>12960</v>
      </c>
      <c r="N1326">
        <v>0</v>
      </c>
      <c r="O1326">
        <v>65</v>
      </c>
      <c r="P1326">
        <v>384</v>
      </c>
      <c r="R1326">
        <v>3111200</v>
      </c>
      <c r="S1326">
        <v>1920</v>
      </c>
      <c r="T1326" t="s">
        <v>5940</v>
      </c>
      <c r="U1326">
        <v>16200</v>
      </c>
      <c r="V1326" t="s">
        <v>5940</v>
      </c>
      <c r="W1326">
        <v>131</v>
      </c>
      <c r="X1326">
        <v>468</v>
      </c>
      <c r="Z1326">
        <v>2506202</v>
      </c>
      <c r="AB1326" t="s">
        <v>5940</v>
      </c>
      <c r="AC1326">
        <v>2506202</v>
      </c>
      <c r="AD1326" t="s">
        <v>5222</v>
      </c>
      <c r="AE1326" t="s">
        <v>5940</v>
      </c>
      <c r="AF1326">
        <v>2506202</v>
      </c>
      <c r="AG1326" t="s">
        <v>5222</v>
      </c>
      <c r="AH1326" t="s">
        <v>5940</v>
      </c>
      <c r="AI1326">
        <v>2506202</v>
      </c>
      <c r="AJ1326" t="s">
        <v>5222</v>
      </c>
      <c r="AK1326">
        <v>250</v>
      </c>
      <c r="AL1326">
        <v>2506202</v>
      </c>
      <c r="AM1326" t="s">
        <v>5222</v>
      </c>
      <c r="AN1326" t="s">
        <v>5940</v>
      </c>
      <c r="AO1326">
        <v>0</v>
      </c>
      <c r="AP1326">
        <v>2507705</v>
      </c>
      <c r="AQ1326" t="s">
        <v>5238</v>
      </c>
      <c r="AR1326">
        <v>12</v>
      </c>
    </row>
    <row r="1327" spans="1:44" x14ac:dyDescent="0.25">
      <c r="A1327">
        <v>3111309</v>
      </c>
      <c r="B1327">
        <v>2</v>
      </c>
      <c r="C1327" t="s">
        <v>888</v>
      </c>
      <c r="D1327" t="s">
        <v>4199</v>
      </c>
      <c r="E1327">
        <v>3000</v>
      </c>
      <c r="F1327" t="s">
        <v>5940</v>
      </c>
      <c r="G1327">
        <v>11000</v>
      </c>
      <c r="H1327" t="s">
        <v>5940</v>
      </c>
      <c r="I1327">
        <v>239</v>
      </c>
      <c r="J1327">
        <v>612</v>
      </c>
      <c r="K1327">
        <v>1200</v>
      </c>
      <c r="L1327">
        <v>0</v>
      </c>
      <c r="M1327">
        <v>19800</v>
      </c>
      <c r="N1327">
        <v>0</v>
      </c>
      <c r="O1327">
        <v>193</v>
      </c>
      <c r="P1327">
        <v>343</v>
      </c>
      <c r="R1327">
        <v>3111309</v>
      </c>
      <c r="S1327">
        <v>3000</v>
      </c>
      <c r="T1327" t="s">
        <v>5940</v>
      </c>
      <c r="U1327">
        <v>11000</v>
      </c>
      <c r="V1327" t="s">
        <v>5940</v>
      </c>
      <c r="W1327">
        <v>239</v>
      </c>
      <c r="X1327">
        <v>612</v>
      </c>
      <c r="Z1327">
        <v>2506251</v>
      </c>
      <c r="AB1327">
        <v>8</v>
      </c>
      <c r="AC1327">
        <v>2506251</v>
      </c>
      <c r="AD1327" t="s">
        <v>5223</v>
      </c>
      <c r="AE1327" t="s">
        <v>5940</v>
      </c>
      <c r="AF1327">
        <v>2506251</v>
      </c>
      <c r="AG1327" t="s">
        <v>5223</v>
      </c>
      <c r="AH1327" t="s">
        <v>5940</v>
      </c>
      <c r="AI1327">
        <v>2506251</v>
      </c>
      <c r="AJ1327" t="s">
        <v>5223</v>
      </c>
      <c r="AK1327">
        <v>170</v>
      </c>
      <c r="AL1327">
        <v>2506251</v>
      </c>
      <c r="AM1327" t="s">
        <v>5223</v>
      </c>
      <c r="AN1327" t="s">
        <v>5940</v>
      </c>
      <c r="AO1327">
        <v>0</v>
      </c>
      <c r="AP1327">
        <v>2507804</v>
      </c>
      <c r="AQ1327" t="s">
        <v>5239</v>
      </c>
      <c r="AR1327">
        <v>140</v>
      </c>
    </row>
    <row r="1328" spans="1:44" x14ac:dyDescent="0.25">
      <c r="A1328">
        <v>3111408</v>
      </c>
      <c r="B1328">
        <v>2</v>
      </c>
      <c r="C1328" t="s">
        <v>888</v>
      </c>
      <c r="D1328" t="s">
        <v>4200</v>
      </c>
      <c r="E1328">
        <v>1134000</v>
      </c>
      <c r="F1328">
        <v>48000</v>
      </c>
      <c r="G1328">
        <v>26000</v>
      </c>
      <c r="H1328">
        <v>218</v>
      </c>
      <c r="I1328">
        <v>765</v>
      </c>
      <c r="J1328">
        <v>1584</v>
      </c>
      <c r="K1328">
        <v>1728000</v>
      </c>
      <c r="L1328">
        <v>36000</v>
      </c>
      <c r="M1328">
        <v>31600</v>
      </c>
      <c r="N1328">
        <v>0</v>
      </c>
      <c r="O1328">
        <v>1200</v>
      </c>
      <c r="P1328">
        <v>15</v>
      </c>
      <c r="R1328">
        <v>3111408</v>
      </c>
      <c r="S1328">
        <v>1134000</v>
      </c>
      <c r="T1328">
        <v>48000</v>
      </c>
      <c r="U1328">
        <v>26000</v>
      </c>
      <c r="V1328">
        <v>218</v>
      </c>
      <c r="W1328">
        <v>765</v>
      </c>
      <c r="X1328">
        <v>1584</v>
      </c>
      <c r="Z1328">
        <v>2506301</v>
      </c>
      <c r="AB1328">
        <v>12</v>
      </c>
      <c r="AC1328">
        <v>2506301</v>
      </c>
      <c r="AD1328" t="s">
        <v>5224</v>
      </c>
      <c r="AE1328" t="s">
        <v>5940</v>
      </c>
      <c r="AF1328">
        <v>2506301</v>
      </c>
      <c r="AG1328" t="s">
        <v>5224</v>
      </c>
      <c r="AH1328">
        <v>1200</v>
      </c>
      <c r="AI1328">
        <v>2506301</v>
      </c>
      <c r="AJ1328" t="s">
        <v>5224</v>
      </c>
      <c r="AK1328">
        <v>49</v>
      </c>
      <c r="AL1328">
        <v>2506301</v>
      </c>
      <c r="AM1328" t="s">
        <v>5224</v>
      </c>
      <c r="AN1328" t="s">
        <v>5940</v>
      </c>
      <c r="AO1328">
        <v>0</v>
      </c>
      <c r="AP1328">
        <v>2507903</v>
      </c>
      <c r="AQ1328" t="s">
        <v>5240</v>
      </c>
      <c r="AR1328">
        <v>104</v>
      </c>
    </row>
    <row r="1329" spans="1:44" x14ac:dyDescent="0.25">
      <c r="A1329">
        <v>3111507</v>
      </c>
      <c r="B1329">
        <v>2</v>
      </c>
      <c r="C1329" t="s">
        <v>888</v>
      </c>
      <c r="D1329" t="s">
        <v>4201</v>
      </c>
      <c r="E1329" t="s">
        <v>5940</v>
      </c>
      <c r="F1329">
        <v>5940</v>
      </c>
      <c r="G1329">
        <v>32400</v>
      </c>
      <c r="H1329" t="s">
        <v>5940</v>
      </c>
      <c r="I1329">
        <v>108</v>
      </c>
      <c r="J1329">
        <v>925</v>
      </c>
      <c r="K1329">
        <v>0</v>
      </c>
      <c r="L1329">
        <v>7500</v>
      </c>
      <c r="M1329">
        <v>39000</v>
      </c>
      <c r="N1329">
        <v>0</v>
      </c>
      <c r="O1329">
        <v>36</v>
      </c>
      <c r="P1329">
        <v>1170</v>
      </c>
      <c r="R1329">
        <v>3111507</v>
      </c>
      <c r="S1329" t="s">
        <v>5940</v>
      </c>
      <c r="T1329">
        <v>5940</v>
      </c>
      <c r="U1329">
        <v>32400</v>
      </c>
      <c r="V1329" t="s">
        <v>5940</v>
      </c>
      <c r="W1329">
        <v>108</v>
      </c>
      <c r="X1329">
        <v>925</v>
      </c>
      <c r="Z1329">
        <v>2506400</v>
      </c>
      <c r="AB1329">
        <v>300</v>
      </c>
      <c r="AC1329">
        <v>2506400</v>
      </c>
      <c r="AD1329" t="s">
        <v>5225</v>
      </c>
      <c r="AE1329" t="s">
        <v>5940</v>
      </c>
      <c r="AF1329">
        <v>2506400</v>
      </c>
      <c r="AG1329" t="s">
        <v>5225</v>
      </c>
      <c r="AH1329" t="s">
        <v>5940</v>
      </c>
      <c r="AI1329">
        <v>2506400</v>
      </c>
      <c r="AJ1329" t="s">
        <v>5225</v>
      </c>
      <c r="AK1329">
        <v>104</v>
      </c>
      <c r="AL1329">
        <v>2506400</v>
      </c>
      <c r="AM1329" t="s">
        <v>5225</v>
      </c>
      <c r="AN1329" t="s">
        <v>5940</v>
      </c>
      <c r="AO1329">
        <v>0</v>
      </c>
      <c r="AP1329">
        <v>2508000</v>
      </c>
      <c r="AQ1329" t="s">
        <v>5241</v>
      </c>
      <c r="AR1329">
        <v>3000</v>
      </c>
    </row>
    <row r="1330" spans="1:44" x14ac:dyDescent="0.25">
      <c r="A1330">
        <v>3111606</v>
      </c>
      <c r="B1330">
        <v>2</v>
      </c>
      <c r="C1330" t="s">
        <v>888</v>
      </c>
      <c r="D1330" t="s">
        <v>4202</v>
      </c>
      <c r="E1330" t="s">
        <v>5940</v>
      </c>
      <c r="F1330">
        <v>360</v>
      </c>
      <c r="G1330">
        <v>23375</v>
      </c>
      <c r="H1330" t="s">
        <v>5940</v>
      </c>
      <c r="I1330">
        <v>1075</v>
      </c>
      <c r="J1330">
        <v>1848</v>
      </c>
      <c r="K1330">
        <v>0</v>
      </c>
      <c r="L1330">
        <v>200</v>
      </c>
      <c r="M1330">
        <v>30700</v>
      </c>
      <c r="N1330">
        <v>0</v>
      </c>
      <c r="O1330">
        <v>1150</v>
      </c>
      <c r="P1330">
        <v>1760</v>
      </c>
      <c r="R1330">
        <v>3111606</v>
      </c>
      <c r="S1330" t="s">
        <v>5940</v>
      </c>
      <c r="T1330">
        <v>360</v>
      </c>
      <c r="U1330">
        <v>23375</v>
      </c>
      <c r="V1330" t="s">
        <v>5940</v>
      </c>
      <c r="W1330">
        <v>1075</v>
      </c>
      <c r="X1330">
        <v>1848</v>
      </c>
      <c r="Z1330">
        <v>2506509</v>
      </c>
      <c r="AB1330">
        <v>20</v>
      </c>
      <c r="AC1330">
        <v>2506509</v>
      </c>
      <c r="AD1330" t="s">
        <v>5226</v>
      </c>
      <c r="AE1330" t="s">
        <v>5940</v>
      </c>
      <c r="AF1330">
        <v>2506509</v>
      </c>
      <c r="AG1330" t="s">
        <v>5226</v>
      </c>
      <c r="AH1330" t="s">
        <v>5940</v>
      </c>
      <c r="AI1330">
        <v>2506509</v>
      </c>
      <c r="AJ1330" t="s">
        <v>5226</v>
      </c>
      <c r="AK1330">
        <v>120</v>
      </c>
      <c r="AL1330">
        <v>2506509</v>
      </c>
      <c r="AM1330" t="s">
        <v>5226</v>
      </c>
      <c r="AN1330" t="s">
        <v>5940</v>
      </c>
      <c r="AO1330">
        <v>0</v>
      </c>
      <c r="AP1330">
        <v>2508109</v>
      </c>
      <c r="AQ1330" t="s">
        <v>5242</v>
      </c>
      <c r="AR1330">
        <v>14</v>
      </c>
    </row>
    <row r="1331" spans="1:44" x14ac:dyDescent="0.25">
      <c r="A1331">
        <v>3111903</v>
      </c>
      <c r="B1331">
        <v>2</v>
      </c>
      <c r="C1331" t="s">
        <v>888</v>
      </c>
      <c r="D1331" t="s">
        <v>4205</v>
      </c>
      <c r="E1331">
        <v>840</v>
      </c>
      <c r="F1331" t="s">
        <v>5940</v>
      </c>
      <c r="G1331">
        <v>6760</v>
      </c>
      <c r="H1331" t="s">
        <v>5940</v>
      </c>
      <c r="I1331">
        <v>64</v>
      </c>
      <c r="J1331">
        <v>290</v>
      </c>
      <c r="K1331">
        <v>840</v>
      </c>
      <c r="L1331">
        <v>0</v>
      </c>
      <c r="M1331">
        <v>4560</v>
      </c>
      <c r="N1331">
        <v>0</v>
      </c>
      <c r="O1331">
        <v>51</v>
      </c>
      <c r="P1331">
        <v>368</v>
      </c>
      <c r="R1331">
        <v>3111903</v>
      </c>
      <c r="S1331">
        <v>840</v>
      </c>
      <c r="T1331" t="s">
        <v>5940</v>
      </c>
      <c r="U1331">
        <v>6760</v>
      </c>
      <c r="V1331" t="s">
        <v>5940</v>
      </c>
      <c r="W1331">
        <v>64</v>
      </c>
      <c r="X1331">
        <v>290</v>
      </c>
      <c r="Z1331">
        <v>2506608</v>
      </c>
      <c r="AB1331">
        <v>40</v>
      </c>
      <c r="AC1331">
        <v>2506608</v>
      </c>
      <c r="AD1331" t="s">
        <v>5227</v>
      </c>
      <c r="AE1331">
        <v>120</v>
      </c>
      <c r="AF1331">
        <v>2506608</v>
      </c>
      <c r="AG1331" t="s">
        <v>5227</v>
      </c>
      <c r="AH1331">
        <v>2300</v>
      </c>
      <c r="AI1331">
        <v>2506608</v>
      </c>
      <c r="AJ1331" t="s">
        <v>5227</v>
      </c>
      <c r="AK1331">
        <v>180</v>
      </c>
      <c r="AL1331">
        <v>2506608</v>
      </c>
      <c r="AM1331" t="s">
        <v>5227</v>
      </c>
      <c r="AN1331" t="s">
        <v>5940</v>
      </c>
      <c r="AO1331">
        <v>0</v>
      </c>
      <c r="AP1331">
        <v>2508208</v>
      </c>
      <c r="AQ1331" t="s">
        <v>5243</v>
      </c>
      <c r="AR1331">
        <v>120</v>
      </c>
    </row>
    <row r="1332" spans="1:44" x14ac:dyDescent="0.25">
      <c r="A1332">
        <v>3111705</v>
      </c>
      <c r="B1332">
        <v>2</v>
      </c>
      <c r="C1332" t="s">
        <v>888</v>
      </c>
      <c r="D1332" t="s">
        <v>4203</v>
      </c>
      <c r="E1332">
        <v>1450</v>
      </c>
      <c r="F1332" t="s">
        <v>5940</v>
      </c>
      <c r="G1332">
        <v>4200</v>
      </c>
      <c r="H1332" t="s">
        <v>5940</v>
      </c>
      <c r="I1332">
        <v>92</v>
      </c>
      <c r="J1332">
        <v>720</v>
      </c>
      <c r="K1332">
        <v>1450</v>
      </c>
      <c r="L1332">
        <v>0</v>
      </c>
      <c r="M1332">
        <v>4800</v>
      </c>
      <c r="N1332">
        <v>0</v>
      </c>
      <c r="O1332">
        <v>72</v>
      </c>
      <c r="P1332">
        <v>900</v>
      </c>
      <c r="R1332">
        <v>3111705</v>
      </c>
      <c r="S1332">
        <v>1450</v>
      </c>
      <c r="T1332" t="s">
        <v>5940</v>
      </c>
      <c r="U1332">
        <v>4200</v>
      </c>
      <c r="V1332" t="s">
        <v>5940</v>
      </c>
      <c r="W1332">
        <v>92</v>
      </c>
      <c r="X1332">
        <v>720</v>
      </c>
      <c r="Z1332">
        <v>2506707</v>
      </c>
      <c r="AB1332">
        <v>9</v>
      </c>
      <c r="AC1332">
        <v>2506707</v>
      </c>
      <c r="AD1332" t="s">
        <v>5228</v>
      </c>
      <c r="AE1332">
        <v>10</v>
      </c>
      <c r="AF1332">
        <v>2506707</v>
      </c>
      <c r="AG1332" t="s">
        <v>5228</v>
      </c>
      <c r="AH1332">
        <v>450</v>
      </c>
      <c r="AI1332">
        <v>2506707</v>
      </c>
      <c r="AJ1332" t="s">
        <v>5228</v>
      </c>
      <c r="AK1332">
        <v>483</v>
      </c>
      <c r="AL1332">
        <v>2506707</v>
      </c>
      <c r="AM1332" t="s">
        <v>5228</v>
      </c>
      <c r="AN1332" t="s">
        <v>5940</v>
      </c>
      <c r="AO1332">
        <v>0</v>
      </c>
      <c r="AP1332">
        <v>2508307</v>
      </c>
      <c r="AQ1332" t="s">
        <v>5244</v>
      </c>
      <c r="AR1332">
        <v>60</v>
      </c>
    </row>
    <row r="1333" spans="1:44" x14ac:dyDescent="0.25">
      <c r="A1333">
        <v>3111804</v>
      </c>
      <c r="B1333">
        <v>2</v>
      </c>
      <c r="C1333" t="s">
        <v>888</v>
      </c>
      <c r="D1333" t="s">
        <v>4204</v>
      </c>
      <c r="E1333">
        <v>1540000</v>
      </c>
      <c r="F1333">
        <v>6720</v>
      </c>
      <c r="G1333">
        <v>10125</v>
      </c>
      <c r="H1333">
        <v>3750</v>
      </c>
      <c r="I1333">
        <v>702</v>
      </c>
      <c r="J1333">
        <v>84</v>
      </c>
      <c r="K1333">
        <v>1628000</v>
      </c>
      <c r="L1333">
        <v>4800</v>
      </c>
      <c r="M1333">
        <v>12600</v>
      </c>
      <c r="N1333">
        <v>359</v>
      </c>
      <c r="O1333">
        <v>1080</v>
      </c>
      <c r="P1333">
        <v>1116</v>
      </c>
      <c r="R1333">
        <v>3111804</v>
      </c>
      <c r="S1333">
        <v>1540000</v>
      </c>
      <c r="T1333">
        <v>6720</v>
      </c>
      <c r="U1333">
        <v>10125</v>
      </c>
      <c r="V1333">
        <v>3750</v>
      </c>
      <c r="W1333">
        <v>702</v>
      </c>
      <c r="X1333">
        <v>84</v>
      </c>
      <c r="Z1333">
        <v>2506806</v>
      </c>
      <c r="AB1333">
        <v>100</v>
      </c>
      <c r="AC1333">
        <v>2506806</v>
      </c>
      <c r="AD1333" t="s">
        <v>5229</v>
      </c>
      <c r="AE1333" t="s">
        <v>5940</v>
      </c>
      <c r="AF1333">
        <v>2506806</v>
      </c>
      <c r="AG1333" t="s">
        <v>5229</v>
      </c>
      <c r="AH1333" t="s">
        <v>5940</v>
      </c>
      <c r="AI1333">
        <v>2506806</v>
      </c>
      <c r="AJ1333" t="s">
        <v>5229</v>
      </c>
      <c r="AK1333">
        <v>180</v>
      </c>
      <c r="AL1333">
        <v>2506806</v>
      </c>
      <c r="AM1333" t="s">
        <v>5229</v>
      </c>
      <c r="AN1333" t="s">
        <v>5940</v>
      </c>
      <c r="AO1333">
        <v>0</v>
      </c>
      <c r="AP1333">
        <v>2508406</v>
      </c>
      <c r="AQ1333" t="s">
        <v>5245</v>
      </c>
      <c r="AR1333">
        <v>15</v>
      </c>
    </row>
    <row r="1334" spans="1:44" x14ac:dyDescent="0.25">
      <c r="A1334">
        <v>3112000</v>
      </c>
      <c r="B1334">
        <v>2</v>
      </c>
      <c r="C1334" t="s">
        <v>888</v>
      </c>
      <c r="D1334" t="s">
        <v>4206</v>
      </c>
      <c r="E1334">
        <v>1850</v>
      </c>
      <c r="F1334" t="s">
        <v>5940</v>
      </c>
      <c r="G1334">
        <v>13680</v>
      </c>
      <c r="H1334" t="s">
        <v>5940</v>
      </c>
      <c r="I1334">
        <v>180</v>
      </c>
      <c r="J1334">
        <v>864</v>
      </c>
      <c r="K1334">
        <v>1850</v>
      </c>
      <c r="L1334">
        <v>0</v>
      </c>
      <c r="M1334">
        <v>12600</v>
      </c>
      <c r="N1334">
        <v>0</v>
      </c>
      <c r="O1334">
        <v>165</v>
      </c>
      <c r="P1334">
        <v>1500</v>
      </c>
      <c r="R1334">
        <v>3112000</v>
      </c>
      <c r="S1334">
        <v>1850</v>
      </c>
      <c r="T1334" t="s">
        <v>5940</v>
      </c>
      <c r="U1334">
        <v>13680</v>
      </c>
      <c r="V1334" t="s">
        <v>5940</v>
      </c>
      <c r="W1334">
        <v>180</v>
      </c>
      <c r="X1334">
        <v>864</v>
      </c>
      <c r="Z1334">
        <v>2506905</v>
      </c>
      <c r="AB1334">
        <v>9</v>
      </c>
      <c r="AC1334">
        <v>2506905</v>
      </c>
      <c r="AD1334" t="s">
        <v>5230</v>
      </c>
      <c r="AE1334" t="s">
        <v>5940</v>
      </c>
      <c r="AF1334">
        <v>2506905</v>
      </c>
      <c r="AG1334" t="s">
        <v>5230</v>
      </c>
      <c r="AH1334">
        <v>6400</v>
      </c>
      <c r="AI1334">
        <v>2506905</v>
      </c>
      <c r="AJ1334" t="s">
        <v>5230</v>
      </c>
      <c r="AK1334">
        <v>90</v>
      </c>
      <c r="AL1334">
        <v>2506905</v>
      </c>
      <c r="AM1334" t="s">
        <v>5230</v>
      </c>
      <c r="AN1334" t="s">
        <v>5940</v>
      </c>
      <c r="AO1334">
        <v>0</v>
      </c>
      <c r="AP1334">
        <v>2508505</v>
      </c>
      <c r="AQ1334" t="s">
        <v>5246</v>
      </c>
      <c r="AR1334">
        <v>126</v>
      </c>
    </row>
    <row r="1335" spans="1:44" x14ac:dyDescent="0.25">
      <c r="A1335">
        <v>3112059</v>
      </c>
      <c r="B1335">
        <v>2</v>
      </c>
      <c r="C1335" t="s">
        <v>888</v>
      </c>
      <c r="D1335" t="s">
        <v>4207</v>
      </c>
      <c r="E1335">
        <v>7500</v>
      </c>
      <c r="F1335" t="s">
        <v>5940</v>
      </c>
      <c r="G1335">
        <v>3600</v>
      </c>
      <c r="H1335" t="s">
        <v>5940</v>
      </c>
      <c r="I1335">
        <v>30</v>
      </c>
      <c r="J1335">
        <v>338</v>
      </c>
      <c r="K1335">
        <v>10200</v>
      </c>
      <c r="L1335">
        <v>0</v>
      </c>
      <c r="M1335">
        <v>2850</v>
      </c>
      <c r="N1335">
        <v>0</v>
      </c>
      <c r="O1335">
        <v>16</v>
      </c>
      <c r="P1335">
        <v>138</v>
      </c>
      <c r="R1335">
        <v>3112059</v>
      </c>
      <c r="S1335">
        <v>7500</v>
      </c>
      <c r="T1335" t="s">
        <v>5940</v>
      </c>
      <c r="U1335">
        <v>3600</v>
      </c>
      <c r="V1335" t="s">
        <v>5940</v>
      </c>
      <c r="W1335">
        <v>30</v>
      </c>
      <c r="X1335">
        <v>338</v>
      </c>
      <c r="Z1335">
        <v>2507002</v>
      </c>
      <c r="AB1335">
        <v>194</v>
      </c>
      <c r="AC1335">
        <v>2507002</v>
      </c>
      <c r="AD1335" t="s">
        <v>5231</v>
      </c>
      <c r="AE1335">
        <v>910</v>
      </c>
      <c r="AF1335">
        <v>2507002</v>
      </c>
      <c r="AG1335" t="s">
        <v>5231</v>
      </c>
      <c r="AH1335">
        <v>1500</v>
      </c>
      <c r="AI1335">
        <v>2507002</v>
      </c>
      <c r="AJ1335" t="s">
        <v>5231</v>
      </c>
      <c r="AK1335">
        <v>334</v>
      </c>
      <c r="AL1335">
        <v>2507002</v>
      </c>
      <c r="AM1335" t="s">
        <v>5231</v>
      </c>
      <c r="AN1335" t="s">
        <v>5940</v>
      </c>
      <c r="AO1335">
        <v>0</v>
      </c>
      <c r="AP1335">
        <v>2508554</v>
      </c>
      <c r="AQ1335" t="s">
        <v>5247</v>
      </c>
      <c r="AR1335">
        <v>90</v>
      </c>
    </row>
    <row r="1336" spans="1:44" x14ac:dyDescent="0.25">
      <c r="A1336">
        <v>3112109</v>
      </c>
      <c r="B1336">
        <v>2</v>
      </c>
      <c r="C1336" t="s">
        <v>888</v>
      </c>
      <c r="D1336" t="s">
        <v>4208</v>
      </c>
      <c r="E1336" t="s">
        <v>5940</v>
      </c>
      <c r="F1336" t="s">
        <v>5940</v>
      </c>
      <c r="G1336">
        <v>630</v>
      </c>
      <c r="H1336" t="s">
        <v>5940</v>
      </c>
      <c r="I1336" t="s">
        <v>5940</v>
      </c>
      <c r="J1336">
        <v>157</v>
      </c>
      <c r="K1336">
        <v>0</v>
      </c>
      <c r="L1336">
        <v>0</v>
      </c>
      <c r="M1336">
        <v>1225</v>
      </c>
      <c r="N1336">
        <v>0</v>
      </c>
      <c r="O1336">
        <v>0</v>
      </c>
      <c r="P1336">
        <v>203</v>
      </c>
      <c r="R1336">
        <v>3112109</v>
      </c>
      <c r="S1336" t="s">
        <v>5940</v>
      </c>
      <c r="T1336" t="s">
        <v>5940</v>
      </c>
      <c r="U1336">
        <v>630</v>
      </c>
      <c r="V1336" t="s">
        <v>5940</v>
      </c>
      <c r="W1336" t="s">
        <v>5940</v>
      </c>
      <c r="X1336">
        <v>157</v>
      </c>
      <c r="Z1336">
        <v>2507101</v>
      </c>
      <c r="AB1336">
        <v>8</v>
      </c>
      <c r="AC1336">
        <v>2507101</v>
      </c>
      <c r="AD1336" t="s">
        <v>5232</v>
      </c>
      <c r="AE1336" t="s">
        <v>5940</v>
      </c>
      <c r="AF1336">
        <v>2507101</v>
      </c>
      <c r="AG1336" t="s">
        <v>5232</v>
      </c>
      <c r="AH1336">
        <v>67742</v>
      </c>
      <c r="AI1336">
        <v>2507101</v>
      </c>
      <c r="AJ1336" t="s">
        <v>5232</v>
      </c>
      <c r="AK1336">
        <v>90</v>
      </c>
      <c r="AL1336">
        <v>2507101</v>
      </c>
      <c r="AM1336" t="s">
        <v>5232</v>
      </c>
      <c r="AN1336" t="s">
        <v>5940</v>
      </c>
      <c r="AO1336">
        <v>0</v>
      </c>
      <c r="AP1336">
        <v>2508703</v>
      </c>
      <c r="AQ1336" t="s">
        <v>5249</v>
      </c>
      <c r="AR1336">
        <v>28</v>
      </c>
    </row>
    <row r="1337" spans="1:44" x14ac:dyDescent="0.25">
      <c r="A1337">
        <v>3112208</v>
      </c>
      <c r="B1337">
        <v>2</v>
      </c>
      <c r="C1337" t="s">
        <v>888</v>
      </c>
      <c r="D1337" t="s">
        <v>4209</v>
      </c>
      <c r="E1337">
        <v>810</v>
      </c>
      <c r="F1337" t="s">
        <v>5940</v>
      </c>
      <c r="G1337">
        <v>1750</v>
      </c>
      <c r="H1337" t="s">
        <v>5940</v>
      </c>
      <c r="I1337">
        <v>57</v>
      </c>
      <c r="J1337">
        <v>228</v>
      </c>
      <c r="K1337">
        <v>6750</v>
      </c>
      <c r="L1337">
        <v>0</v>
      </c>
      <c r="M1337">
        <v>2450</v>
      </c>
      <c r="N1337">
        <v>0</v>
      </c>
      <c r="O1337">
        <v>115</v>
      </c>
      <c r="P1337">
        <v>251</v>
      </c>
      <c r="R1337">
        <v>3112208</v>
      </c>
      <c r="S1337">
        <v>810</v>
      </c>
      <c r="T1337" t="s">
        <v>5940</v>
      </c>
      <c r="U1337">
        <v>1750</v>
      </c>
      <c r="V1337" t="s">
        <v>5940</v>
      </c>
      <c r="W1337">
        <v>57</v>
      </c>
      <c r="X1337">
        <v>228</v>
      </c>
      <c r="Z1337">
        <v>2507200</v>
      </c>
      <c r="AB1337">
        <v>178</v>
      </c>
      <c r="AC1337">
        <v>2507200</v>
      </c>
      <c r="AD1337" t="s">
        <v>5233</v>
      </c>
      <c r="AE1337" t="s">
        <v>5940</v>
      </c>
      <c r="AF1337">
        <v>2507200</v>
      </c>
      <c r="AG1337" t="s">
        <v>5233</v>
      </c>
      <c r="AH1337" t="s">
        <v>5940</v>
      </c>
      <c r="AI1337">
        <v>2507200</v>
      </c>
      <c r="AJ1337" t="s">
        <v>5233</v>
      </c>
      <c r="AK1337">
        <v>220</v>
      </c>
      <c r="AL1337">
        <v>2507200</v>
      </c>
      <c r="AM1337" t="s">
        <v>5233</v>
      </c>
      <c r="AN1337" t="s">
        <v>5940</v>
      </c>
      <c r="AO1337">
        <v>0</v>
      </c>
      <c r="AP1337">
        <v>2508802</v>
      </c>
      <c r="AQ1337" t="s">
        <v>5250</v>
      </c>
      <c r="AR1337">
        <v>8</v>
      </c>
    </row>
    <row r="1338" spans="1:44" x14ac:dyDescent="0.25">
      <c r="A1338">
        <v>3112307</v>
      </c>
      <c r="B1338">
        <v>2</v>
      </c>
      <c r="C1338" t="s">
        <v>888</v>
      </c>
      <c r="D1338" t="s">
        <v>4210</v>
      </c>
      <c r="E1338">
        <v>14000</v>
      </c>
      <c r="F1338" t="s">
        <v>5940</v>
      </c>
      <c r="G1338">
        <v>5400</v>
      </c>
      <c r="H1338" t="s">
        <v>5940</v>
      </c>
      <c r="I1338">
        <v>120</v>
      </c>
      <c r="J1338">
        <v>362</v>
      </c>
      <c r="K1338">
        <v>12000</v>
      </c>
      <c r="L1338">
        <v>0</v>
      </c>
      <c r="M1338">
        <v>4250</v>
      </c>
      <c r="N1338">
        <v>0</v>
      </c>
      <c r="O1338">
        <v>150</v>
      </c>
      <c r="P1338">
        <v>482</v>
      </c>
      <c r="R1338">
        <v>3112307</v>
      </c>
      <c r="S1338">
        <v>14000</v>
      </c>
      <c r="T1338" t="s">
        <v>5940</v>
      </c>
      <c r="U1338">
        <v>5400</v>
      </c>
      <c r="V1338" t="s">
        <v>5940</v>
      </c>
      <c r="W1338">
        <v>120</v>
      </c>
      <c r="X1338">
        <v>362</v>
      </c>
      <c r="Z1338">
        <v>2507309</v>
      </c>
      <c r="AB1338">
        <v>26</v>
      </c>
      <c r="AC1338">
        <v>2507309</v>
      </c>
      <c r="AD1338" t="s">
        <v>5234</v>
      </c>
      <c r="AE1338" t="s">
        <v>5940</v>
      </c>
      <c r="AF1338">
        <v>2507309</v>
      </c>
      <c r="AG1338" t="s">
        <v>5234</v>
      </c>
      <c r="AH1338">
        <v>70000</v>
      </c>
      <c r="AI1338">
        <v>2507309</v>
      </c>
      <c r="AJ1338" t="s">
        <v>5234</v>
      </c>
      <c r="AK1338">
        <v>92</v>
      </c>
      <c r="AL1338">
        <v>2507309</v>
      </c>
      <c r="AM1338" t="s">
        <v>5234</v>
      </c>
      <c r="AN1338" t="s">
        <v>5940</v>
      </c>
      <c r="AO1338">
        <v>0</v>
      </c>
      <c r="AP1338">
        <v>2508901</v>
      </c>
      <c r="AQ1338" t="s">
        <v>5251</v>
      </c>
      <c r="AR1338">
        <v>18</v>
      </c>
    </row>
    <row r="1339" spans="1:44" x14ac:dyDescent="0.25">
      <c r="A1339">
        <v>3112406</v>
      </c>
      <c r="B1339">
        <v>2</v>
      </c>
      <c r="C1339" t="s">
        <v>888</v>
      </c>
      <c r="D1339" t="s">
        <v>4211</v>
      </c>
      <c r="E1339" t="s">
        <v>5940</v>
      </c>
      <c r="F1339">
        <v>720</v>
      </c>
      <c r="G1339">
        <v>6550</v>
      </c>
      <c r="H1339" t="s">
        <v>5940</v>
      </c>
      <c r="I1339">
        <v>717</v>
      </c>
      <c r="J1339">
        <v>905</v>
      </c>
      <c r="K1339">
        <v>0</v>
      </c>
      <c r="L1339">
        <v>0</v>
      </c>
      <c r="M1339">
        <v>7393</v>
      </c>
      <c r="N1339">
        <v>0</v>
      </c>
      <c r="O1339">
        <v>607</v>
      </c>
      <c r="P1339">
        <v>855</v>
      </c>
      <c r="R1339">
        <v>3112406</v>
      </c>
      <c r="S1339" t="s">
        <v>5940</v>
      </c>
      <c r="T1339">
        <v>720</v>
      </c>
      <c r="U1339">
        <v>6550</v>
      </c>
      <c r="V1339" t="s">
        <v>5940</v>
      </c>
      <c r="W1339">
        <v>717</v>
      </c>
      <c r="X1339">
        <v>905</v>
      </c>
      <c r="Z1339">
        <v>2507408</v>
      </c>
      <c r="AB1339">
        <v>12</v>
      </c>
      <c r="AC1339">
        <v>2507408</v>
      </c>
      <c r="AD1339" t="s">
        <v>5235</v>
      </c>
      <c r="AE1339" t="s">
        <v>5940</v>
      </c>
      <c r="AF1339">
        <v>2507408</v>
      </c>
      <c r="AG1339" t="s">
        <v>5235</v>
      </c>
      <c r="AH1339" t="s">
        <v>5940</v>
      </c>
      <c r="AI1339">
        <v>2507408</v>
      </c>
      <c r="AJ1339" t="s">
        <v>5235</v>
      </c>
      <c r="AK1339">
        <v>82</v>
      </c>
      <c r="AL1339">
        <v>2507408</v>
      </c>
      <c r="AM1339" t="s">
        <v>5235</v>
      </c>
      <c r="AN1339" t="s">
        <v>5940</v>
      </c>
      <c r="AO1339">
        <v>0</v>
      </c>
      <c r="AP1339">
        <v>2509008</v>
      </c>
      <c r="AQ1339" t="s">
        <v>5252</v>
      </c>
      <c r="AR1339">
        <v>300</v>
      </c>
    </row>
    <row r="1340" spans="1:44" x14ac:dyDescent="0.25">
      <c r="A1340">
        <v>3112505</v>
      </c>
      <c r="B1340">
        <v>2</v>
      </c>
      <c r="C1340" t="s">
        <v>888</v>
      </c>
      <c r="D1340" t="s">
        <v>4212</v>
      </c>
      <c r="E1340">
        <v>1800</v>
      </c>
      <c r="F1340" t="s">
        <v>5940</v>
      </c>
      <c r="G1340">
        <v>364</v>
      </c>
      <c r="H1340" t="s">
        <v>5940</v>
      </c>
      <c r="I1340" t="s">
        <v>5940</v>
      </c>
      <c r="J1340">
        <v>13</v>
      </c>
      <c r="K1340">
        <v>2400</v>
      </c>
      <c r="L1340">
        <v>0</v>
      </c>
      <c r="M1340">
        <v>405</v>
      </c>
      <c r="N1340">
        <v>0</v>
      </c>
      <c r="O1340">
        <v>0</v>
      </c>
      <c r="P1340">
        <v>58</v>
      </c>
      <c r="R1340">
        <v>3112505</v>
      </c>
      <c r="S1340">
        <v>1800</v>
      </c>
      <c r="T1340" t="s">
        <v>5940</v>
      </c>
      <c r="U1340">
        <v>364</v>
      </c>
      <c r="V1340" t="s">
        <v>5940</v>
      </c>
      <c r="W1340" t="s">
        <v>5940</v>
      </c>
      <c r="X1340">
        <v>13</v>
      </c>
      <c r="Z1340">
        <v>2507507</v>
      </c>
      <c r="AB1340" t="s">
        <v>5940</v>
      </c>
      <c r="AC1340">
        <v>2507507</v>
      </c>
      <c r="AD1340" t="s">
        <v>5236</v>
      </c>
      <c r="AE1340" t="s">
        <v>5940</v>
      </c>
      <c r="AF1340">
        <v>2507507</v>
      </c>
      <c r="AG1340" t="s">
        <v>5236</v>
      </c>
      <c r="AH1340" t="s">
        <v>5940</v>
      </c>
      <c r="AI1340">
        <v>2507507</v>
      </c>
      <c r="AJ1340" t="s">
        <v>5236</v>
      </c>
      <c r="AK1340" t="s">
        <v>5940</v>
      </c>
      <c r="AL1340">
        <v>2507507</v>
      </c>
      <c r="AM1340" t="s">
        <v>5236</v>
      </c>
      <c r="AN1340" t="s">
        <v>5940</v>
      </c>
      <c r="AO1340">
        <v>0</v>
      </c>
      <c r="AP1340">
        <v>2509107</v>
      </c>
      <c r="AQ1340" t="s">
        <v>5254</v>
      </c>
      <c r="AR1340">
        <v>8</v>
      </c>
    </row>
    <row r="1341" spans="1:44" x14ac:dyDescent="0.25">
      <c r="A1341">
        <v>3112604</v>
      </c>
      <c r="B1341">
        <v>2</v>
      </c>
      <c r="C1341" t="s">
        <v>888</v>
      </c>
      <c r="D1341" t="s">
        <v>4213</v>
      </c>
      <c r="E1341">
        <v>489250</v>
      </c>
      <c r="F1341">
        <v>51060</v>
      </c>
      <c r="G1341">
        <v>21000</v>
      </c>
      <c r="H1341">
        <v>1920</v>
      </c>
      <c r="I1341" t="s">
        <v>5940</v>
      </c>
      <c r="J1341">
        <v>83</v>
      </c>
      <c r="K1341">
        <v>795340</v>
      </c>
      <c r="L1341">
        <v>53125</v>
      </c>
      <c r="M1341">
        <v>28500</v>
      </c>
      <c r="N1341">
        <v>0</v>
      </c>
      <c r="O1341">
        <v>0</v>
      </c>
      <c r="P1341">
        <v>50</v>
      </c>
      <c r="R1341">
        <v>3112604</v>
      </c>
      <c r="S1341">
        <v>489250</v>
      </c>
      <c r="T1341">
        <v>51060</v>
      </c>
      <c r="U1341">
        <v>21000</v>
      </c>
      <c r="V1341">
        <v>1920</v>
      </c>
      <c r="W1341" t="s">
        <v>5940</v>
      </c>
      <c r="X1341">
        <v>83</v>
      </c>
      <c r="Z1341">
        <v>2507606</v>
      </c>
      <c r="AB1341">
        <v>120</v>
      </c>
      <c r="AC1341">
        <v>2507606</v>
      </c>
      <c r="AD1341" t="s">
        <v>5237</v>
      </c>
      <c r="AE1341" t="s">
        <v>5940</v>
      </c>
      <c r="AF1341">
        <v>2507606</v>
      </c>
      <c r="AG1341" t="s">
        <v>5237</v>
      </c>
      <c r="AH1341" t="s">
        <v>5940</v>
      </c>
      <c r="AI1341">
        <v>2507606</v>
      </c>
      <c r="AJ1341" t="s">
        <v>5237</v>
      </c>
      <c r="AK1341">
        <v>438</v>
      </c>
      <c r="AL1341">
        <v>2507606</v>
      </c>
      <c r="AM1341" t="s">
        <v>5237</v>
      </c>
      <c r="AN1341" t="s">
        <v>5940</v>
      </c>
      <c r="AO1341">
        <v>0</v>
      </c>
      <c r="AP1341">
        <v>2509156</v>
      </c>
      <c r="AQ1341" t="s">
        <v>5255</v>
      </c>
      <c r="AR1341">
        <v>45</v>
      </c>
    </row>
    <row r="1342" spans="1:44" x14ac:dyDescent="0.25">
      <c r="A1342">
        <v>3112653</v>
      </c>
      <c r="B1342">
        <v>2</v>
      </c>
      <c r="C1342" t="s">
        <v>888</v>
      </c>
      <c r="D1342" t="s">
        <v>4214</v>
      </c>
      <c r="E1342">
        <v>1200</v>
      </c>
      <c r="F1342" t="s">
        <v>5940</v>
      </c>
      <c r="G1342">
        <v>360</v>
      </c>
      <c r="H1342" t="s">
        <v>5940</v>
      </c>
      <c r="I1342">
        <v>30</v>
      </c>
      <c r="J1342">
        <v>42</v>
      </c>
      <c r="K1342">
        <v>550</v>
      </c>
      <c r="L1342">
        <v>0</v>
      </c>
      <c r="M1342">
        <v>507</v>
      </c>
      <c r="N1342">
        <v>0</v>
      </c>
      <c r="O1342">
        <v>70</v>
      </c>
      <c r="P1342">
        <v>51</v>
      </c>
      <c r="R1342">
        <v>3112653</v>
      </c>
      <c r="S1342">
        <v>1200</v>
      </c>
      <c r="T1342" t="s">
        <v>5940</v>
      </c>
      <c r="U1342">
        <v>360</v>
      </c>
      <c r="V1342" t="s">
        <v>5940</v>
      </c>
      <c r="W1342">
        <v>30</v>
      </c>
      <c r="X1342">
        <v>42</v>
      </c>
      <c r="Z1342">
        <v>2507705</v>
      </c>
      <c r="AB1342" t="s">
        <v>5940</v>
      </c>
      <c r="AC1342">
        <v>2507705</v>
      </c>
      <c r="AD1342" t="s">
        <v>5238</v>
      </c>
      <c r="AE1342" t="s">
        <v>5940</v>
      </c>
      <c r="AF1342">
        <v>2507705</v>
      </c>
      <c r="AG1342" t="s">
        <v>5238</v>
      </c>
      <c r="AH1342" t="s">
        <v>5940</v>
      </c>
      <c r="AI1342">
        <v>2507705</v>
      </c>
      <c r="AJ1342" t="s">
        <v>5238</v>
      </c>
      <c r="AK1342">
        <v>80</v>
      </c>
      <c r="AL1342">
        <v>2507705</v>
      </c>
      <c r="AM1342" t="s">
        <v>5238</v>
      </c>
      <c r="AN1342" t="s">
        <v>5940</v>
      </c>
      <c r="AO1342">
        <v>0</v>
      </c>
      <c r="AP1342">
        <v>2509206</v>
      </c>
      <c r="AQ1342" t="s">
        <v>5256</v>
      </c>
      <c r="AR1342">
        <v>720</v>
      </c>
    </row>
    <row r="1343" spans="1:44" x14ac:dyDescent="0.25">
      <c r="A1343">
        <v>3112703</v>
      </c>
      <c r="B1343">
        <v>2</v>
      </c>
      <c r="C1343" t="s">
        <v>888</v>
      </c>
      <c r="D1343" t="s">
        <v>4215</v>
      </c>
      <c r="E1343">
        <v>5500</v>
      </c>
      <c r="F1343" t="s">
        <v>5940</v>
      </c>
      <c r="G1343">
        <v>4500</v>
      </c>
      <c r="H1343">
        <v>105</v>
      </c>
      <c r="I1343">
        <v>6</v>
      </c>
      <c r="J1343">
        <v>1000</v>
      </c>
      <c r="K1343">
        <v>5000</v>
      </c>
      <c r="L1343">
        <v>0</v>
      </c>
      <c r="M1343">
        <v>3600</v>
      </c>
      <c r="N1343">
        <v>0</v>
      </c>
      <c r="O1343">
        <v>8</v>
      </c>
      <c r="P1343">
        <v>4080</v>
      </c>
      <c r="R1343">
        <v>3112703</v>
      </c>
      <c r="S1343">
        <v>5500</v>
      </c>
      <c r="T1343" t="s">
        <v>5940</v>
      </c>
      <c r="U1343">
        <v>4500</v>
      </c>
      <c r="V1343">
        <v>105</v>
      </c>
      <c r="W1343">
        <v>6</v>
      </c>
      <c r="X1343">
        <v>1000</v>
      </c>
      <c r="Z1343">
        <v>2507804</v>
      </c>
      <c r="AB1343" t="s">
        <v>5940</v>
      </c>
      <c r="AC1343">
        <v>2507804</v>
      </c>
      <c r="AD1343" t="s">
        <v>5239</v>
      </c>
      <c r="AE1343" t="s">
        <v>5940</v>
      </c>
      <c r="AF1343">
        <v>2507804</v>
      </c>
      <c r="AG1343" t="s">
        <v>5239</v>
      </c>
      <c r="AH1343" t="s">
        <v>5940</v>
      </c>
      <c r="AI1343">
        <v>2507804</v>
      </c>
      <c r="AJ1343" t="s">
        <v>5239</v>
      </c>
      <c r="AK1343">
        <v>70</v>
      </c>
      <c r="AL1343">
        <v>2507804</v>
      </c>
      <c r="AM1343" t="s">
        <v>5239</v>
      </c>
      <c r="AN1343" t="s">
        <v>5940</v>
      </c>
      <c r="AO1343">
        <v>0</v>
      </c>
      <c r="AP1343">
        <v>2509339</v>
      </c>
      <c r="AQ1343" t="s">
        <v>5258</v>
      </c>
      <c r="AR1343">
        <v>120</v>
      </c>
    </row>
    <row r="1344" spans="1:44" x14ac:dyDescent="0.25">
      <c r="A1344">
        <v>3112802</v>
      </c>
      <c r="B1344">
        <v>2</v>
      </c>
      <c r="C1344" t="s">
        <v>888</v>
      </c>
      <c r="D1344" t="s">
        <v>4216</v>
      </c>
      <c r="E1344">
        <v>1750</v>
      </c>
      <c r="F1344">
        <v>280</v>
      </c>
      <c r="G1344">
        <v>9000</v>
      </c>
      <c r="H1344" t="s">
        <v>5940</v>
      </c>
      <c r="I1344">
        <v>99</v>
      </c>
      <c r="J1344">
        <v>1025</v>
      </c>
      <c r="K1344">
        <v>3000</v>
      </c>
      <c r="L1344">
        <v>0</v>
      </c>
      <c r="M1344">
        <v>5700</v>
      </c>
      <c r="N1344">
        <v>0</v>
      </c>
      <c r="O1344">
        <v>25</v>
      </c>
      <c r="P1344">
        <v>648</v>
      </c>
      <c r="R1344">
        <v>3112802</v>
      </c>
      <c r="S1344">
        <v>1750</v>
      </c>
      <c r="T1344">
        <v>280</v>
      </c>
      <c r="U1344">
        <v>9000</v>
      </c>
      <c r="V1344" t="s">
        <v>5940</v>
      </c>
      <c r="W1344">
        <v>99</v>
      </c>
      <c r="X1344">
        <v>1025</v>
      </c>
      <c r="Z1344">
        <v>2507903</v>
      </c>
      <c r="AB1344">
        <v>4</v>
      </c>
      <c r="AC1344">
        <v>2507903</v>
      </c>
      <c r="AD1344" t="s">
        <v>5240</v>
      </c>
      <c r="AE1344" t="s">
        <v>5940</v>
      </c>
      <c r="AF1344">
        <v>2507903</v>
      </c>
      <c r="AG1344" t="s">
        <v>5240</v>
      </c>
      <c r="AH1344">
        <v>352500</v>
      </c>
      <c r="AI1344">
        <v>2507903</v>
      </c>
      <c r="AJ1344" t="s">
        <v>5240</v>
      </c>
      <c r="AK1344">
        <v>47</v>
      </c>
      <c r="AL1344">
        <v>2507903</v>
      </c>
      <c r="AM1344" t="s">
        <v>5240</v>
      </c>
      <c r="AN1344" t="s">
        <v>5940</v>
      </c>
      <c r="AO1344">
        <v>0</v>
      </c>
      <c r="AP1344">
        <v>2509370</v>
      </c>
      <c r="AQ1344" t="s">
        <v>5259</v>
      </c>
      <c r="AR1344">
        <v>36</v>
      </c>
    </row>
    <row r="1345" spans="1:44" x14ac:dyDescent="0.25">
      <c r="A1345">
        <v>3112901</v>
      </c>
      <c r="B1345">
        <v>2</v>
      </c>
      <c r="C1345" t="s">
        <v>888</v>
      </c>
      <c r="D1345" t="s">
        <v>4217</v>
      </c>
      <c r="E1345">
        <v>624</v>
      </c>
      <c r="F1345" t="s">
        <v>5940</v>
      </c>
      <c r="G1345">
        <v>3900</v>
      </c>
      <c r="H1345" t="s">
        <v>5940</v>
      </c>
      <c r="I1345">
        <v>390</v>
      </c>
      <c r="J1345">
        <v>744</v>
      </c>
      <c r="K1345">
        <v>672</v>
      </c>
      <c r="L1345">
        <v>0</v>
      </c>
      <c r="M1345">
        <v>3000</v>
      </c>
      <c r="N1345">
        <v>0</v>
      </c>
      <c r="O1345">
        <v>242</v>
      </c>
      <c r="P1345">
        <v>840</v>
      </c>
      <c r="R1345">
        <v>3112901</v>
      </c>
      <c r="S1345">
        <v>624</v>
      </c>
      <c r="T1345" t="s">
        <v>5940</v>
      </c>
      <c r="U1345">
        <v>3900</v>
      </c>
      <c r="V1345" t="s">
        <v>5940</v>
      </c>
      <c r="W1345">
        <v>390</v>
      </c>
      <c r="X1345">
        <v>744</v>
      </c>
      <c r="Z1345">
        <v>2508000</v>
      </c>
      <c r="AB1345">
        <v>90</v>
      </c>
      <c r="AC1345">
        <v>2508000</v>
      </c>
      <c r="AD1345" t="s">
        <v>5241</v>
      </c>
      <c r="AE1345">
        <v>90</v>
      </c>
      <c r="AF1345">
        <v>2508000</v>
      </c>
      <c r="AG1345" t="s">
        <v>5241</v>
      </c>
      <c r="AH1345">
        <v>1500</v>
      </c>
      <c r="AI1345">
        <v>2508000</v>
      </c>
      <c r="AJ1345" t="s">
        <v>5241</v>
      </c>
      <c r="AK1345">
        <v>1410</v>
      </c>
      <c r="AL1345">
        <v>2508000</v>
      </c>
      <c r="AM1345" t="s">
        <v>5241</v>
      </c>
      <c r="AN1345" t="s">
        <v>5940</v>
      </c>
      <c r="AO1345">
        <v>0</v>
      </c>
      <c r="AP1345">
        <v>2509396</v>
      </c>
      <c r="AQ1345" t="s">
        <v>5260</v>
      </c>
      <c r="AR1345">
        <v>240</v>
      </c>
    </row>
    <row r="1346" spans="1:44" x14ac:dyDescent="0.25">
      <c r="A1346">
        <v>3113008</v>
      </c>
      <c r="B1346">
        <v>2</v>
      </c>
      <c r="C1346" t="s">
        <v>888</v>
      </c>
      <c r="D1346" t="s">
        <v>4218</v>
      </c>
      <c r="E1346">
        <v>18000</v>
      </c>
      <c r="F1346" t="s">
        <v>5940</v>
      </c>
      <c r="G1346">
        <v>720</v>
      </c>
      <c r="H1346" t="s">
        <v>5940</v>
      </c>
      <c r="I1346">
        <v>130</v>
      </c>
      <c r="J1346">
        <v>202</v>
      </c>
      <c r="K1346">
        <v>16000</v>
      </c>
      <c r="L1346">
        <v>0</v>
      </c>
      <c r="M1346">
        <v>600</v>
      </c>
      <c r="N1346">
        <v>0</v>
      </c>
      <c r="O1346">
        <v>100</v>
      </c>
      <c r="P1346">
        <v>540</v>
      </c>
      <c r="R1346">
        <v>3113008</v>
      </c>
      <c r="S1346">
        <v>18000</v>
      </c>
      <c r="T1346" t="s">
        <v>5940</v>
      </c>
      <c r="U1346">
        <v>720</v>
      </c>
      <c r="V1346" t="s">
        <v>5940</v>
      </c>
      <c r="W1346">
        <v>130</v>
      </c>
      <c r="X1346">
        <v>202</v>
      </c>
      <c r="Z1346">
        <v>2508109</v>
      </c>
      <c r="AB1346">
        <v>28</v>
      </c>
      <c r="AC1346">
        <v>2508109</v>
      </c>
      <c r="AD1346" t="s">
        <v>5242</v>
      </c>
      <c r="AE1346">
        <v>2</v>
      </c>
      <c r="AF1346">
        <v>2508109</v>
      </c>
      <c r="AG1346" t="s">
        <v>5242</v>
      </c>
      <c r="AH1346" t="s">
        <v>5940</v>
      </c>
      <c r="AI1346">
        <v>2508109</v>
      </c>
      <c r="AJ1346" t="s">
        <v>5242</v>
      </c>
      <c r="AK1346">
        <v>98</v>
      </c>
      <c r="AL1346">
        <v>2508109</v>
      </c>
      <c r="AM1346" t="s">
        <v>5242</v>
      </c>
      <c r="AN1346" t="s">
        <v>5940</v>
      </c>
      <c r="AO1346">
        <v>0</v>
      </c>
      <c r="AP1346">
        <v>2509404</v>
      </c>
      <c r="AQ1346" t="s">
        <v>5261</v>
      </c>
      <c r="AR1346">
        <v>800</v>
      </c>
    </row>
    <row r="1347" spans="1:44" x14ac:dyDescent="0.25">
      <c r="A1347">
        <v>3113107</v>
      </c>
      <c r="B1347">
        <v>2</v>
      </c>
      <c r="C1347" t="s">
        <v>888</v>
      </c>
      <c r="D1347" t="s">
        <v>4219</v>
      </c>
      <c r="E1347">
        <v>638</v>
      </c>
      <c r="F1347" t="s">
        <v>5940</v>
      </c>
      <c r="G1347">
        <v>1656</v>
      </c>
      <c r="H1347" t="s">
        <v>5940</v>
      </c>
      <c r="I1347">
        <v>98</v>
      </c>
      <c r="J1347">
        <v>78</v>
      </c>
      <c r="K1347">
        <v>396</v>
      </c>
      <c r="L1347">
        <v>0</v>
      </c>
      <c r="M1347">
        <v>1680</v>
      </c>
      <c r="N1347">
        <v>0</v>
      </c>
      <c r="O1347">
        <v>63</v>
      </c>
      <c r="P1347">
        <v>83</v>
      </c>
      <c r="R1347">
        <v>3113107</v>
      </c>
      <c r="S1347">
        <v>638</v>
      </c>
      <c r="T1347" t="s">
        <v>5940</v>
      </c>
      <c r="U1347">
        <v>1656</v>
      </c>
      <c r="V1347" t="s">
        <v>5940</v>
      </c>
      <c r="W1347">
        <v>98</v>
      </c>
      <c r="X1347">
        <v>78</v>
      </c>
      <c r="Z1347">
        <v>2508208</v>
      </c>
      <c r="AB1347">
        <v>20</v>
      </c>
      <c r="AC1347">
        <v>2508208</v>
      </c>
      <c r="AD1347" t="s">
        <v>5243</v>
      </c>
      <c r="AE1347" t="s">
        <v>5940</v>
      </c>
      <c r="AF1347">
        <v>2508208</v>
      </c>
      <c r="AG1347" t="s">
        <v>5243</v>
      </c>
      <c r="AH1347" t="s">
        <v>5940</v>
      </c>
      <c r="AI1347">
        <v>2508208</v>
      </c>
      <c r="AJ1347" t="s">
        <v>5243</v>
      </c>
      <c r="AK1347">
        <v>110</v>
      </c>
      <c r="AL1347">
        <v>2508208</v>
      </c>
      <c r="AM1347" t="s">
        <v>5243</v>
      </c>
      <c r="AN1347" t="s">
        <v>5940</v>
      </c>
      <c r="AO1347">
        <v>0</v>
      </c>
      <c r="AP1347">
        <v>2509503</v>
      </c>
      <c r="AQ1347" t="s">
        <v>5262</v>
      </c>
      <c r="AR1347">
        <v>120</v>
      </c>
    </row>
    <row r="1348" spans="1:44" x14ac:dyDescent="0.25">
      <c r="A1348">
        <v>3113206</v>
      </c>
      <c r="B1348">
        <v>2</v>
      </c>
      <c r="C1348" t="s">
        <v>888</v>
      </c>
      <c r="D1348" t="s">
        <v>4220</v>
      </c>
      <c r="E1348">
        <v>1500</v>
      </c>
      <c r="F1348" t="s">
        <v>5940</v>
      </c>
      <c r="G1348">
        <v>27000</v>
      </c>
      <c r="H1348" t="s">
        <v>5940</v>
      </c>
      <c r="I1348">
        <v>60</v>
      </c>
      <c r="J1348">
        <v>3800</v>
      </c>
      <c r="K1348">
        <v>600</v>
      </c>
      <c r="L1348">
        <v>0</v>
      </c>
      <c r="M1348">
        <v>24180</v>
      </c>
      <c r="N1348">
        <v>0</v>
      </c>
      <c r="O1348">
        <v>30</v>
      </c>
      <c r="P1348">
        <v>4320</v>
      </c>
      <c r="R1348">
        <v>3113206</v>
      </c>
      <c r="S1348">
        <v>1500</v>
      </c>
      <c r="T1348" t="s">
        <v>5940</v>
      </c>
      <c r="U1348">
        <v>27000</v>
      </c>
      <c r="V1348" t="s">
        <v>5940</v>
      </c>
      <c r="W1348">
        <v>60</v>
      </c>
      <c r="X1348">
        <v>3800</v>
      </c>
      <c r="Z1348">
        <v>2508307</v>
      </c>
      <c r="AB1348" t="s">
        <v>5940</v>
      </c>
      <c r="AC1348">
        <v>2508307</v>
      </c>
      <c r="AD1348" t="s">
        <v>5244</v>
      </c>
      <c r="AE1348" t="s">
        <v>5940</v>
      </c>
      <c r="AF1348">
        <v>2508307</v>
      </c>
      <c r="AG1348" t="s">
        <v>5244</v>
      </c>
      <c r="AH1348" t="s">
        <v>5940</v>
      </c>
      <c r="AI1348">
        <v>2508307</v>
      </c>
      <c r="AJ1348" t="s">
        <v>5244</v>
      </c>
      <c r="AK1348">
        <v>240</v>
      </c>
      <c r="AL1348">
        <v>2508307</v>
      </c>
      <c r="AM1348" t="s">
        <v>5244</v>
      </c>
      <c r="AN1348" t="s">
        <v>5940</v>
      </c>
      <c r="AO1348">
        <v>0</v>
      </c>
      <c r="AP1348">
        <v>2509602</v>
      </c>
      <c r="AQ1348" t="s">
        <v>5263</v>
      </c>
      <c r="AR1348">
        <v>120</v>
      </c>
    </row>
    <row r="1349" spans="1:44" x14ac:dyDescent="0.25">
      <c r="A1349">
        <v>3113305</v>
      </c>
      <c r="B1349">
        <v>2</v>
      </c>
      <c r="C1349" t="s">
        <v>888</v>
      </c>
      <c r="D1349" t="s">
        <v>4221</v>
      </c>
      <c r="E1349" t="s">
        <v>5940</v>
      </c>
      <c r="F1349" t="s">
        <v>5940</v>
      </c>
      <c r="G1349">
        <v>1125</v>
      </c>
      <c r="H1349" t="s">
        <v>5940</v>
      </c>
      <c r="I1349">
        <v>100</v>
      </c>
      <c r="J1349">
        <v>212</v>
      </c>
      <c r="K1349">
        <v>0</v>
      </c>
      <c r="L1349">
        <v>0</v>
      </c>
      <c r="M1349">
        <v>1350</v>
      </c>
      <c r="N1349">
        <v>0</v>
      </c>
      <c r="O1349">
        <v>34</v>
      </c>
      <c r="P1349">
        <v>270</v>
      </c>
      <c r="R1349">
        <v>3113305</v>
      </c>
      <c r="S1349" t="s">
        <v>5940</v>
      </c>
      <c r="T1349" t="s">
        <v>5940</v>
      </c>
      <c r="U1349">
        <v>1125</v>
      </c>
      <c r="V1349" t="s">
        <v>5940</v>
      </c>
      <c r="W1349">
        <v>100</v>
      </c>
      <c r="X1349">
        <v>212</v>
      </c>
      <c r="Z1349">
        <v>2508406</v>
      </c>
      <c r="AB1349">
        <v>15</v>
      </c>
      <c r="AC1349">
        <v>2508406</v>
      </c>
      <c r="AD1349" t="s">
        <v>5245</v>
      </c>
      <c r="AE1349">
        <v>1</v>
      </c>
      <c r="AF1349">
        <v>2508406</v>
      </c>
      <c r="AG1349" t="s">
        <v>5245</v>
      </c>
      <c r="AH1349">
        <v>1250</v>
      </c>
      <c r="AI1349">
        <v>2508406</v>
      </c>
      <c r="AJ1349" t="s">
        <v>5245</v>
      </c>
      <c r="AK1349">
        <v>5</v>
      </c>
      <c r="AL1349">
        <v>2508406</v>
      </c>
      <c r="AM1349" t="s">
        <v>5245</v>
      </c>
      <c r="AN1349" t="s">
        <v>5940</v>
      </c>
      <c r="AO1349">
        <v>0</v>
      </c>
      <c r="AP1349">
        <v>2509701</v>
      </c>
      <c r="AQ1349" t="s">
        <v>5264</v>
      </c>
      <c r="AR1349">
        <v>800</v>
      </c>
    </row>
    <row r="1350" spans="1:44" x14ac:dyDescent="0.25">
      <c r="A1350">
        <v>3113404</v>
      </c>
      <c r="B1350">
        <v>2</v>
      </c>
      <c r="C1350" t="s">
        <v>888</v>
      </c>
      <c r="D1350" t="s">
        <v>4222</v>
      </c>
      <c r="E1350">
        <v>9750</v>
      </c>
      <c r="F1350" t="s">
        <v>5940</v>
      </c>
      <c r="G1350">
        <v>3300</v>
      </c>
      <c r="H1350" t="s">
        <v>5940</v>
      </c>
      <c r="I1350">
        <v>1200</v>
      </c>
      <c r="J1350">
        <v>240</v>
      </c>
      <c r="K1350">
        <v>10725</v>
      </c>
      <c r="L1350">
        <v>0</v>
      </c>
      <c r="M1350">
        <v>3750</v>
      </c>
      <c r="N1350">
        <v>0</v>
      </c>
      <c r="O1350">
        <v>1036</v>
      </c>
      <c r="P1350">
        <v>390</v>
      </c>
      <c r="R1350">
        <v>3113404</v>
      </c>
      <c r="S1350">
        <v>9750</v>
      </c>
      <c r="T1350" t="s">
        <v>5940</v>
      </c>
      <c r="U1350">
        <v>3300</v>
      </c>
      <c r="V1350" t="s">
        <v>5940</v>
      </c>
      <c r="W1350">
        <v>1200</v>
      </c>
      <c r="X1350">
        <v>240</v>
      </c>
      <c r="Z1350">
        <v>2508505</v>
      </c>
      <c r="AB1350" t="s">
        <v>5940</v>
      </c>
      <c r="AC1350">
        <v>2508505</v>
      </c>
      <c r="AD1350" t="s">
        <v>5246</v>
      </c>
      <c r="AE1350" t="s">
        <v>5940</v>
      </c>
      <c r="AF1350">
        <v>2508505</v>
      </c>
      <c r="AG1350" t="s">
        <v>5246</v>
      </c>
      <c r="AH1350" t="s">
        <v>5940</v>
      </c>
      <c r="AI1350">
        <v>2508505</v>
      </c>
      <c r="AJ1350" t="s">
        <v>5246</v>
      </c>
      <c r="AK1350">
        <v>60</v>
      </c>
      <c r="AL1350">
        <v>2508505</v>
      </c>
      <c r="AM1350" t="s">
        <v>5246</v>
      </c>
      <c r="AN1350" t="s">
        <v>5940</v>
      </c>
      <c r="AO1350">
        <v>0</v>
      </c>
      <c r="AP1350">
        <v>2509800</v>
      </c>
      <c r="AQ1350" t="s">
        <v>5265</v>
      </c>
      <c r="AR1350">
        <v>105</v>
      </c>
    </row>
    <row r="1351" spans="1:44" x14ac:dyDescent="0.25">
      <c r="A1351">
        <v>3113503</v>
      </c>
      <c r="B1351">
        <v>2</v>
      </c>
      <c r="C1351" t="s">
        <v>888</v>
      </c>
      <c r="D1351" t="s">
        <v>4223</v>
      </c>
      <c r="E1351">
        <v>3000</v>
      </c>
      <c r="F1351" t="s">
        <v>5940</v>
      </c>
      <c r="G1351">
        <v>1750</v>
      </c>
      <c r="H1351" t="s">
        <v>5940</v>
      </c>
      <c r="I1351">
        <v>45</v>
      </c>
      <c r="J1351">
        <v>76</v>
      </c>
      <c r="K1351">
        <v>3200</v>
      </c>
      <c r="L1351">
        <v>0</v>
      </c>
      <c r="M1351">
        <v>1800</v>
      </c>
      <c r="N1351">
        <v>0</v>
      </c>
      <c r="O1351">
        <v>6</v>
      </c>
      <c r="P1351">
        <v>50</v>
      </c>
      <c r="R1351">
        <v>3113503</v>
      </c>
      <c r="S1351">
        <v>3000</v>
      </c>
      <c r="T1351" t="s">
        <v>5940</v>
      </c>
      <c r="U1351">
        <v>1750</v>
      </c>
      <c r="V1351" t="s">
        <v>5940</v>
      </c>
      <c r="W1351">
        <v>45</v>
      </c>
      <c r="X1351">
        <v>76</v>
      </c>
      <c r="Z1351">
        <v>2508554</v>
      </c>
      <c r="AB1351">
        <v>60</v>
      </c>
      <c r="AC1351">
        <v>2508554</v>
      </c>
      <c r="AD1351" t="s">
        <v>5247</v>
      </c>
      <c r="AE1351" t="s">
        <v>5940</v>
      </c>
      <c r="AF1351">
        <v>2508554</v>
      </c>
      <c r="AG1351" t="s">
        <v>5247</v>
      </c>
      <c r="AH1351" t="s">
        <v>5940</v>
      </c>
      <c r="AI1351">
        <v>2508554</v>
      </c>
      <c r="AJ1351" t="s">
        <v>5247</v>
      </c>
      <c r="AK1351">
        <v>55</v>
      </c>
      <c r="AL1351">
        <v>2508554</v>
      </c>
      <c r="AM1351" t="s">
        <v>5247</v>
      </c>
      <c r="AN1351" t="s">
        <v>5940</v>
      </c>
      <c r="AO1351">
        <v>0</v>
      </c>
      <c r="AP1351">
        <v>2509909</v>
      </c>
      <c r="AQ1351" t="s">
        <v>5266</v>
      </c>
      <c r="AR1351">
        <v>140</v>
      </c>
    </row>
    <row r="1352" spans="1:44" x14ac:dyDescent="0.25">
      <c r="A1352">
        <v>3113602</v>
      </c>
      <c r="B1352">
        <v>2</v>
      </c>
      <c r="C1352" t="s">
        <v>888</v>
      </c>
      <c r="D1352" t="s">
        <v>4224</v>
      </c>
      <c r="E1352">
        <v>900</v>
      </c>
      <c r="F1352" t="s">
        <v>5940</v>
      </c>
      <c r="G1352">
        <v>1230</v>
      </c>
      <c r="H1352" t="s">
        <v>5940</v>
      </c>
      <c r="I1352">
        <v>660</v>
      </c>
      <c r="J1352">
        <v>204</v>
      </c>
      <c r="K1352">
        <v>2400</v>
      </c>
      <c r="L1352">
        <v>0</v>
      </c>
      <c r="M1352">
        <v>2500</v>
      </c>
      <c r="N1352">
        <v>0</v>
      </c>
      <c r="O1352">
        <v>1036</v>
      </c>
      <c r="P1352">
        <v>232</v>
      </c>
      <c r="R1352">
        <v>3113602</v>
      </c>
      <c r="S1352">
        <v>900</v>
      </c>
      <c r="T1352" t="s">
        <v>5940</v>
      </c>
      <c r="U1352">
        <v>1230</v>
      </c>
      <c r="V1352" t="s">
        <v>5940</v>
      </c>
      <c r="W1352">
        <v>660</v>
      </c>
      <c r="X1352">
        <v>204</v>
      </c>
      <c r="Z1352">
        <v>2508604</v>
      </c>
      <c r="AB1352" t="s">
        <v>5940</v>
      </c>
      <c r="AC1352">
        <v>2508604</v>
      </c>
      <c r="AD1352" t="s">
        <v>5248</v>
      </c>
      <c r="AE1352" t="s">
        <v>5940</v>
      </c>
      <c r="AF1352">
        <v>2508604</v>
      </c>
      <c r="AG1352" t="s">
        <v>5248</v>
      </c>
      <c r="AH1352">
        <v>144430</v>
      </c>
      <c r="AI1352">
        <v>2508604</v>
      </c>
      <c r="AJ1352" t="s">
        <v>5248</v>
      </c>
      <c r="AK1352">
        <v>9</v>
      </c>
      <c r="AL1352">
        <v>2508604</v>
      </c>
      <c r="AM1352" t="s">
        <v>5248</v>
      </c>
      <c r="AN1352" t="s">
        <v>5940</v>
      </c>
      <c r="AO1352">
        <v>0</v>
      </c>
      <c r="AP1352">
        <v>2510006</v>
      </c>
      <c r="AQ1352" t="s">
        <v>5267</v>
      </c>
      <c r="AR1352">
        <v>75</v>
      </c>
    </row>
    <row r="1353" spans="1:44" x14ac:dyDescent="0.25">
      <c r="A1353">
        <v>3113701</v>
      </c>
      <c r="B1353">
        <v>2</v>
      </c>
      <c r="C1353" t="s">
        <v>888</v>
      </c>
      <c r="D1353" t="s">
        <v>4225</v>
      </c>
      <c r="E1353">
        <v>25600</v>
      </c>
      <c r="F1353" t="s">
        <v>5940</v>
      </c>
      <c r="G1353">
        <v>72</v>
      </c>
      <c r="H1353" t="s">
        <v>5940</v>
      </c>
      <c r="I1353" t="s">
        <v>5940</v>
      </c>
      <c r="J1353">
        <v>56</v>
      </c>
      <c r="K1353">
        <v>6000</v>
      </c>
      <c r="L1353">
        <v>0</v>
      </c>
      <c r="M1353">
        <v>96</v>
      </c>
      <c r="N1353">
        <v>0</v>
      </c>
      <c r="O1353">
        <v>0</v>
      </c>
      <c r="P1353">
        <v>60</v>
      </c>
      <c r="R1353">
        <v>3113701</v>
      </c>
      <c r="S1353">
        <v>25600</v>
      </c>
      <c r="T1353" t="s">
        <v>5940</v>
      </c>
      <c r="U1353">
        <v>72</v>
      </c>
      <c r="V1353" t="s">
        <v>5940</v>
      </c>
      <c r="W1353" t="s">
        <v>5940</v>
      </c>
      <c r="X1353">
        <v>56</v>
      </c>
      <c r="Z1353">
        <v>2508703</v>
      </c>
      <c r="AB1353">
        <v>4</v>
      </c>
      <c r="AC1353">
        <v>2508703</v>
      </c>
      <c r="AD1353" t="s">
        <v>5249</v>
      </c>
      <c r="AE1353">
        <v>1</v>
      </c>
      <c r="AF1353">
        <v>2508703</v>
      </c>
      <c r="AG1353" t="s">
        <v>5249</v>
      </c>
      <c r="AH1353">
        <v>150</v>
      </c>
      <c r="AI1353">
        <v>2508703</v>
      </c>
      <c r="AJ1353" t="s">
        <v>5249</v>
      </c>
      <c r="AK1353">
        <v>17</v>
      </c>
      <c r="AL1353">
        <v>2508703</v>
      </c>
      <c r="AM1353" t="s">
        <v>5249</v>
      </c>
      <c r="AN1353" t="s">
        <v>5940</v>
      </c>
      <c r="AO1353">
        <v>0</v>
      </c>
      <c r="AP1353">
        <v>2510105</v>
      </c>
      <c r="AQ1353" t="s">
        <v>5268</v>
      </c>
      <c r="AR1353">
        <v>75</v>
      </c>
    </row>
    <row r="1354" spans="1:44" x14ac:dyDescent="0.25">
      <c r="A1354">
        <v>3113800</v>
      </c>
      <c r="B1354">
        <v>2</v>
      </c>
      <c r="C1354" t="s">
        <v>888</v>
      </c>
      <c r="D1354" t="s">
        <v>4226</v>
      </c>
      <c r="E1354">
        <v>3960</v>
      </c>
      <c r="F1354" t="s">
        <v>5940</v>
      </c>
      <c r="G1354">
        <v>108</v>
      </c>
      <c r="H1354" t="s">
        <v>5940</v>
      </c>
      <c r="I1354" t="s">
        <v>5940</v>
      </c>
      <c r="J1354">
        <v>56</v>
      </c>
      <c r="K1354">
        <v>4040</v>
      </c>
      <c r="L1354">
        <v>0</v>
      </c>
      <c r="M1354">
        <v>198</v>
      </c>
      <c r="N1354">
        <v>0</v>
      </c>
      <c r="O1354">
        <v>0</v>
      </c>
      <c r="P1354">
        <v>46</v>
      </c>
      <c r="R1354">
        <v>3113800</v>
      </c>
      <c r="S1354">
        <v>3960</v>
      </c>
      <c r="T1354" t="s">
        <v>5940</v>
      </c>
      <c r="U1354">
        <v>108</v>
      </c>
      <c r="V1354" t="s">
        <v>5940</v>
      </c>
      <c r="W1354" t="s">
        <v>5940</v>
      </c>
      <c r="X1354">
        <v>56</v>
      </c>
      <c r="Z1354">
        <v>2508802</v>
      </c>
      <c r="AB1354" t="s">
        <v>5940</v>
      </c>
      <c r="AC1354">
        <v>2508802</v>
      </c>
      <c r="AD1354" t="s">
        <v>5250</v>
      </c>
      <c r="AE1354" t="s">
        <v>5940</v>
      </c>
      <c r="AF1354">
        <v>2508802</v>
      </c>
      <c r="AG1354" t="s">
        <v>5250</v>
      </c>
      <c r="AH1354" t="s">
        <v>5940</v>
      </c>
      <c r="AI1354">
        <v>2508802</v>
      </c>
      <c r="AJ1354" t="s">
        <v>5250</v>
      </c>
      <c r="AK1354">
        <v>3</v>
      </c>
      <c r="AL1354">
        <v>2508802</v>
      </c>
      <c r="AM1354" t="s">
        <v>5250</v>
      </c>
      <c r="AN1354" t="s">
        <v>5940</v>
      </c>
      <c r="AO1354">
        <v>0</v>
      </c>
      <c r="AP1354">
        <v>2510204</v>
      </c>
      <c r="AQ1354" t="s">
        <v>5269</v>
      </c>
      <c r="AR1354">
        <v>130</v>
      </c>
    </row>
    <row r="1355" spans="1:44" x14ac:dyDescent="0.25">
      <c r="A1355">
        <v>3113909</v>
      </c>
      <c r="B1355">
        <v>2</v>
      </c>
      <c r="C1355" t="s">
        <v>888</v>
      </c>
      <c r="D1355" t="s">
        <v>4227</v>
      </c>
      <c r="E1355">
        <v>1170</v>
      </c>
      <c r="F1355">
        <v>4</v>
      </c>
      <c r="G1355">
        <v>18000</v>
      </c>
      <c r="H1355" t="s">
        <v>5940</v>
      </c>
      <c r="I1355">
        <v>51</v>
      </c>
      <c r="J1355">
        <v>306</v>
      </c>
      <c r="K1355">
        <v>1170</v>
      </c>
      <c r="L1355">
        <v>200</v>
      </c>
      <c r="M1355">
        <v>13500</v>
      </c>
      <c r="N1355">
        <v>0</v>
      </c>
      <c r="O1355">
        <v>90</v>
      </c>
      <c r="P1355">
        <v>230</v>
      </c>
      <c r="R1355">
        <v>3113909</v>
      </c>
      <c r="S1355">
        <v>1170</v>
      </c>
      <c r="T1355">
        <v>4</v>
      </c>
      <c r="U1355">
        <v>18000</v>
      </c>
      <c r="V1355" t="s">
        <v>5940</v>
      </c>
      <c r="W1355">
        <v>51</v>
      </c>
      <c r="X1355">
        <v>306</v>
      </c>
      <c r="Z1355">
        <v>2508901</v>
      </c>
      <c r="AB1355" t="s">
        <v>5940</v>
      </c>
      <c r="AC1355">
        <v>2508901</v>
      </c>
      <c r="AD1355" t="s">
        <v>5251</v>
      </c>
      <c r="AE1355" t="s">
        <v>5940</v>
      </c>
      <c r="AF1355">
        <v>2508901</v>
      </c>
      <c r="AG1355" t="s">
        <v>5251</v>
      </c>
      <c r="AH1355">
        <v>280000</v>
      </c>
      <c r="AI1355">
        <v>2508901</v>
      </c>
      <c r="AJ1355" t="s">
        <v>5251</v>
      </c>
      <c r="AK1355">
        <v>30</v>
      </c>
      <c r="AL1355">
        <v>2508901</v>
      </c>
      <c r="AM1355" t="s">
        <v>5251</v>
      </c>
      <c r="AN1355" t="s">
        <v>5940</v>
      </c>
      <c r="AO1355">
        <v>0</v>
      </c>
      <c r="AP1355">
        <v>2510303</v>
      </c>
      <c r="AQ1355" t="s">
        <v>5270</v>
      </c>
      <c r="AR1355">
        <v>250</v>
      </c>
    </row>
    <row r="1356" spans="1:44" x14ac:dyDescent="0.25">
      <c r="A1356">
        <v>3114006</v>
      </c>
      <c r="B1356">
        <v>2</v>
      </c>
      <c r="C1356" t="s">
        <v>888</v>
      </c>
      <c r="D1356" t="s">
        <v>4228</v>
      </c>
      <c r="E1356">
        <v>21000</v>
      </c>
      <c r="F1356" t="s">
        <v>5940</v>
      </c>
      <c r="G1356">
        <v>6080</v>
      </c>
      <c r="H1356" t="s">
        <v>5940</v>
      </c>
      <c r="I1356" t="s">
        <v>5940</v>
      </c>
      <c r="J1356">
        <v>36</v>
      </c>
      <c r="K1356">
        <v>21000</v>
      </c>
      <c r="L1356">
        <v>0</v>
      </c>
      <c r="M1356">
        <v>8100</v>
      </c>
      <c r="N1356">
        <v>0</v>
      </c>
      <c r="O1356">
        <v>0</v>
      </c>
      <c r="P1356">
        <v>40</v>
      </c>
      <c r="R1356">
        <v>3114006</v>
      </c>
      <c r="S1356">
        <v>21000</v>
      </c>
      <c r="T1356" t="s">
        <v>5940</v>
      </c>
      <c r="U1356">
        <v>6080</v>
      </c>
      <c r="V1356" t="s">
        <v>5940</v>
      </c>
      <c r="W1356" t="s">
        <v>5940</v>
      </c>
      <c r="X1356">
        <v>36</v>
      </c>
      <c r="Z1356">
        <v>2509008</v>
      </c>
      <c r="AB1356">
        <v>21</v>
      </c>
      <c r="AC1356">
        <v>2509008</v>
      </c>
      <c r="AD1356" t="s">
        <v>5252</v>
      </c>
      <c r="AE1356">
        <v>1</v>
      </c>
      <c r="AF1356">
        <v>2509008</v>
      </c>
      <c r="AG1356" t="s">
        <v>5252</v>
      </c>
      <c r="AH1356">
        <v>280</v>
      </c>
      <c r="AI1356">
        <v>2509008</v>
      </c>
      <c r="AJ1356" t="s">
        <v>5252</v>
      </c>
      <c r="AK1356">
        <v>300</v>
      </c>
      <c r="AL1356">
        <v>2509008</v>
      </c>
      <c r="AM1356" t="s">
        <v>5252</v>
      </c>
      <c r="AN1356" t="s">
        <v>5940</v>
      </c>
      <c r="AO1356">
        <v>0</v>
      </c>
      <c r="AP1356">
        <v>2510402</v>
      </c>
      <c r="AQ1356" t="s">
        <v>5271</v>
      </c>
      <c r="AR1356">
        <v>450</v>
      </c>
    </row>
    <row r="1357" spans="1:44" x14ac:dyDescent="0.25">
      <c r="A1357">
        <v>3114105</v>
      </c>
      <c r="B1357">
        <v>2</v>
      </c>
      <c r="C1357" t="s">
        <v>888</v>
      </c>
      <c r="D1357" t="s">
        <v>4229</v>
      </c>
      <c r="E1357">
        <v>8800</v>
      </c>
      <c r="F1357" t="s">
        <v>5940</v>
      </c>
      <c r="G1357">
        <v>8100</v>
      </c>
      <c r="H1357" t="s">
        <v>5940</v>
      </c>
      <c r="I1357">
        <v>134</v>
      </c>
      <c r="J1357">
        <v>190</v>
      </c>
      <c r="K1357">
        <v>3520</v>
      </c>
      <c r="L1357">
        <v>0</v>
      </c>
      <c r="M1357">
        <v>4800</v>
      </c>
      <c r="N1357">
        <v>0</v>
      </c>
      <c r="O1357">
        <v>114</v>
      </c>
      <c r="P1357">
        <v>212</v>
      </c>
      <c r="R1357">
        <v>3114105</v>
      </c>
      <c r="S1357">
        <v>8800</v>
      </c>
      <c r="T1357" t="s">
        <v>5940</v>
      </c>
      <c r="U1357">
        <v>8100</v>
      </c>
      <c r="V1357" t="s">
        <v>5940</v>
      </c>
      <c r="W1357">
        <v>134</v>
      </c>
      <c r="X1357">
        <v>190</v>
      </c>
      <c r="Z1357">
        <v>2509057</v>
      </c>
      <c r="AB1357" t="s">
        <v>5940</v>
      </c>
      <c r="AC1357">
        <v>2509057</v>
      </c>
      <c r="AD1357" t="s">
        <v>5253</v>
      </c>
      <c r="AE1357" t="s">
        <v>5940</v>
      </c>
      <c r="AF1357">
        <v>2509057</v>
      </c>
      <c r="AG1357" t="s">
        <v>5253</v>
      </c>
      <c r="AH1357">
        <v>120000</v>
      </c>
      <c r="AI1357">
        <v>2509057</v>
      </c>
      <c r="AJ1357" t="s">
        <v>5253</v>
      </c>
      <c r="AK1357">
        <v>8</v>
      </c>
      <c r="AL1357">
        <v>2509057</v>
      </c>
      <c r="AM1357" t="s">
        <v>5253</v>
      </c>
      <c r="AN1357" t="s">
        <v>5940</v>
      </c>
      <c r="AO1357">
        <v>0</v>
      </c>
      <c r="AP1357">
        <v>2510501</v>
      </c>
      <c r="AQ1357" t="s">
        <v>5272</v>
      </c>
      <c r="AR1357">
        <v>400</v>
      </c>
    </row>
    <row r="1358" spans="1:44" x14ac:dyDescent="0.25">
      <c r="A1358">
        <v>3114204</v>
      </c>
      <c r="B1358">
        <v>2</v>
      </c>
      <c r="C1358" t="s">
        <v>888</v>
      </c>
      <c r="D1358" t="s">
        <v>4230</v>
      </c>
      <c r="E1358">
        <v>2720</v>
      </c>
      <c r="F1358" t="s">
        <v>5940</v>
      </c>
      <c r="G1358">
        <v>4050</v>
      </c>
      <c r="H1358" t="s">
        <v>5940</v>
      </c>
      <c r="I1358">
        <v>90</v>
      </c>
      <c r="J1358">
        <v>405</v>
      </c>
      <c r="K1358">
        <v>2720</v>
      </c>
      <c r="L1358">
        <v>0</v>
      </c>
      <c r="M1358">
        <v>4050</v>
      </c>
      <c r="N1358">
        <v>0</v>
      </c>
      <c r="O1358">
        <v>45</v>
      </c>
      <c r="P1358">
        <v>165</v>
      </c>
      <c r="R1358">
        <v>3114204</v>
      </c>
      <c r="S1358">
        <v>2720</v>
      </c>
      <c r="T1358" t="s">
        <v>5940</v>
      </c>
      <c r="U1358">
        <v>4050</v>
      </c>
      <c r="V1358" t="s">
        <v>5940</v>
      </c>
      <c r="W1358">
        <v>90</v>
      </c>
      <c r="X1358">
        <v>405</v>
      </c>
      <c r="Z1358">
        <v>2509107</v>
      </c>
      <c r="AB1358" t="s">
        <v>5940</v>
      </c>
      <c r="AC1358">
        <v>2509107</v>
      </c>
      <c r="AD1358" t="s">
        <v>5254</v>
      </c>
      <c r="AE1358" t="s">
        <v>5940</v>
      </c>
      <c r="AF1358">
        <v>2509107</v>
      </c>
      <c r="AG1358" t="s">
        <v>5254</v>
      </c>
      <c r="AH1358">
        <v>33000</v>
      </c>
      <c r="AI1358">
        <v>2509107</v>
      </c>
      <c r="AJ1358" t="s">
        <v>5254</v>
      </c>
      <c r="AK1358">
        <v>8</v>
      </c>
      <c r="AL1358">
        <v>2509107</v>
      </c>
      <c r="AM1358" t="s">
        <v>5254</v>
      </c>
      <c r="AN1358" t="s">
        <v>5940</v>
      </c>
      <c r="AO1358">
        <v>0</v>
      </c>
      <c r="AP1358">
        <v>2510600</v>
      </c>
      <c r="AQ1358" t="s">
        <v>5273</v>
      </c>
      <c r="AR1358">
        <v>360</v>
      </c>
    </row>
    <row r="1359" spans="1:44" x14ac:dyDescent="0.25">
      <c r="A1359">
        <v>3114303</v>
      </c>
      <c r="B1359">
        <v>2</v>
      </c>
      <c r="C1359" t="s">
        <v>888</v>
      </c>
      <c r="D1359" t="s">
        <v>4231</v>
      </c>
      <c r="E1359">
        <v>720</v>
      </c>
      <c r="F1359">
        <v>600</v>
      </c>
      <c r="G1359">
        <v>12500</v>
      </c>
      <c r="H1359" t="s">
        <v>5940</v>
      </c>
      <c r="I1359">
        <v>75</v>
      </c>
      <c r="J1359">
        <v>2640</v>
      </c>
      <c r="K1359">
        <v>0</v>
      </c>
      <c r="L1359">
        <v>720</v>
      </c>
      <c r="M1359">
        <v>18900</v>
      </c>
      <c r="N1359">
        <v>0</v>
      </c>
      <c r="O1359">
        <v>75</v>
      </c>
      <c r="P1359">
        <v>1800</v>
      </c>
      <c r="R1359">
        <v>3114303</v>
      </c>
      <c r="S1359">
        <v>720</v>
      </c>
      <c r="T1359">
        <v>600</v>
      </c>
      <c r="U1359">
        <v>12500</v>
      </c>
      <c r="V1359" t="s">
        <v>5940</v>
      </c>
      <c r="W1359">
        <v>75</v>
      </c>
      <c r="X1359">
        <v>2640</v>
      </c>
      <c r="Z1359">
        <v>2509156</v>
      </c>
      <c r="AB1359">
        <v>14</v>
      </c>
      <c r="AC1359">
        <v>2509156</v>
      </c>
      <c r="AD1359" t="s">
        <v>5255</v>
      </c>
      <c r="AE1359">
        <v>32</v>
      </c>
      <c r="AF1359">
        <v>2509156</v>
      </c>
      <c r="AG1359" t="s">
        <v>5255</v>
      </c>
      <c r="AH1359" t="s">
        <v>5940</v>
      </c>
      <c r="AI1359">
        <v>2509156</v>
      </c>
      <c r="AJ1359" t="s">
        <v>5255</v>
      </c>
      <c r="AK1359">
        <v>22</v>
      </c>
      <c r="AL1359">
        <v>2509156</v>
      </c>
      <c r="AM1359" t="s">
        <v>5255</v>
      </c>
      <c r="AN1359" t="s">
        <v>5940</v>
      </c>
      <c r="AO1359">
        <v>0</v>
      </c>
      <c r="AP1359">
        <v>2510659</v>
      </c>
      <c r="AQ1359" t="s">
        <v>5274</v>
      </c>
      <c r="AR1359">
        <v>280</v>
      </c>
    </row>
    <row r="1360" spans="1:44" x14ac:dyDescent="0.25">
      <c r="A1360">
        <v>3114402</v>
      </c>
      <c r="B1360">
        <v>2</v>
      </c>
      <c r="C1360" t="s">
        <v>888</v>
      </c>
      <c r="D1360" t="s">
        <v>4232</v>
      </c>
      <c r="E1360">
        <v>2500</v>
      </c>
      <c r="F1360">
        <v>720</v>
      </c>
      <c r="G1360">
        <v>50420</v>
      </c>
      <c r="H1360" t="s">
        <v>5940</v>
      </c>
      <c r="I1360">
        <v>835</v>
      </c>
      <c r="J1360">
        <v>6450</v>
      </c>
      <c r="K1360">
        <v>3500</v>
      </c>
      <c r="L1360">
        <v>840</v>
      </c>
      <c r="M1360">
        <v>58800</v>
      </c>
      <c r="N1360">
        <v>0</v>
      </c>
      <c r="O1360">
        <v>870</v>
      </c>
      <c r="P1360">
        <v>3750</v>
      </c>
      <c r="R1360">
        <v>3114402</v>
      </c>
      <c r="S1360">
        <v>2500</v>
      </c>
      <c r="T1360">
        <v>720</v>
      </c>
      <c r="U1360">
        <v>50420</v>
      </c>
      <c r="V1360" t="s">
        <v>5940</v>
      </c>
      <c r="W1360">
        <v>835</v>
      </c>
      <c r="X1360">
        <v>6450</v>
      </c>
      <c r="Z1360">
        <v>2509206</v>
      </c>
      <c r="AB1360">
        <v>3</v>
      </c>
      <c r="AC1360">
        <v>2509206</v>
      </c>
      <c r="AD1360" t="s">
        <v>5256</v>
      </c>
      <c r="AE1360" t="s">
        <v>5940</v>
      </c>
      <c r="AF1360">
        <v>2509206</v>
      </c>
      <c r="AG1360" t="s">
        <v>5256</v>
      </c>
      <c r="AH1360" t="s">
        <v>5940</v>
      </c>
      <c r="AI1360">
        <v>2509206</v>
      </c>
      <c r="AJ1360" t="s">
        <v>5256</v>
      </c>
      <c r="AK1360">
        <v>609</v>
      </c>
      <c r="AL1360">
        <v>2509206</v>
      </c>
      <c r="AM1360" t="s">
        <v>5256</v>
      </c>
      <c r="AN1360" t="s">
        <v>5940</v>
      </c>
      <c r="AO1360">
        <v>0</v>
      </c>
      <c r="AP1360">
        <v>2510709</v>
      </c>
      <c r="AQ1360" t="s">
        <v>5275</v>
      </c>
      <c r="AR1360">
        <v>27</v>
      </c>
    </row>
    <row r="1361" spans="1:44" x14ac:dyDescent="0.25">
      <c r="A1361">
        <v>3114501</v>
      </c>
      <c r="B1361">
        <v>2</v>
      </c>
      <c r="C1361" t="s">
        <v>888</v>
      </c>
      <c r="D1361" t="s">
        <v>4233</v>
      </c>
      <c r="E1361">
        <v>2800</v>
      </c>
      <c r="F1361" t="s">
        <v>5940</v>
      </c>
      <c r="G1361">
        <v>3150</v>
      </c>
      <c r="H1361" t="s">
        <v>5940</v>
      </c>
      <c r="I1361">
        <v>59</v>
      </c>
      <c r="J1361">
        <v>59</v>
      </c>
      <c r="K1361">
        <v>3600</v>
      </c>
      <c r="L1361">
        <v>0</v>
      </c>
      <c r="M1361">
        <v>2940</v>
      </c>
      <c r="N1361">
        <v>0</v>
      </c>
      <c r="O1361">
        <v>0</v>
      </c>
      <c r="P1361">
        <v>54</v>
      </c>
      <c r="R1361">
        <v>3114501</v>
      </c>
      <c r="S1361">
        <v>2800</v>
      </c>
      <c r="T1361" t="s">
        <v>5940</v>
      </c>
      <c r="U1361">
        <v>3150</v>
      </c>
      <c r="V1361" t="s">
        <v>5940</v>
      </c>
      <c r="W1361">
        <v>59</v>
      </c>
      <c r="X1361">
        <v>59</v>
      </c>
      <c r="Z1361">
        <v>2509305</v>
      </c>
      <c r="AB1361" t="s">
        <v>5940</v>
      </c>
      <c r="AC1361">
        <v>2509305</v>
      </c>
      <c r="AD1361" t="s">
        <v>5257</v>
      </c>
      <c r="AE1361" t="s">
        <v>5940</v>
      </c>
      <c r="AF1361">
        <v>2509305</v>
      </c>
      <c r="AG1361" t="s">
        <v>5257</v>
      </c>
      <c r="AH1361">
        <v>120000</v>
      </c>
      <c r="AI1361">
        <v>2509305</v>
      </c>
      <c r="AJ1361" t="s">
        <v>5257</v>
      </c>
      <c r="AK1361">
        <v>3</v>
      </c>
      <c r="AL1361">
        <v>2509305</v>
      </c>
      <c r="AM1361" t="s">
        <v>5257</v>
      </c>
      <c r="AN1361" t="s">
        <v>5940</v>
      </c>
      <c r="AO1361">
        <v>0</v>
      </c>
      <c r="AP1361">
        <v>2510808</v>
      </c>
      <c r="AQ1361" t="s">
        <v>5276</v>
      </c>
      <c r="AR1361">
        <v>46</v>
      </c>
    </row>
    <row r="1362" spans="1:44" x14ac:dyDescent="0.25">
      <c r="A1362">
        <v>3114550</v>
      </c>
      <c r="B1362">
        <v>2</v>
      </c>
      <c r="C1362" t="s">
        <v>888</v>
      </c>
      <c r="D1362" t="s">
        <v>4234</v>
      </c>
      <c r="E1362">
        <v>16000</v>
      </c>
      <c r="F1362" t="s">
        <v>5940</v>
      </c>
      <c r="G1362">
        <v>6650</v>
      </c>
      <c r="H1362">
        <v>630</v>
      </c>
      <c r="I1362">
        <v>182</v>
      </c>
      <c r="J1362">
        <v>112</v>
      </c>
      <c r="K1362">
        <v>390000</v>
      </c>
      <c r="L1362">
        <v>0</v>
      </c>
      <c r="M1362">
        <v>1170</v>
      </c>
      <c r="N1362">
        <v>0</v>
      </c>
      <c r="O1362">
        <v>0</v>
      </c>
      <c r="P1362">
        <v>0</v>
      </c>
      <c r="R1362">
        <v>3114550</v>
      </c>
      <c r="S1362">
        <v>16000</v>
      </c>
      <c r="T1362" t="s">
        <v>5940</v>
      </c>
      <c r="U1362">
        <v>6650</v>
      </c>
      <c r="V1362">
        <v>630</v>
      </c>
      <c r="W1362">
        <v>182</v>
      </c>
      <c r="X1362">
        <v>112</v>
      </c>
      <c r="Z1362">
        <v>2509339</v>
      </c>
      <c r="AB1362" t="s">
        <v>5940</v>
      </c>
      <c r="AC1362">
        <v>2509339</v>
      </c>
      <c r="AD1362" t="s">
        <v>5258</v>
      </c>
      <c r="AE1362" t="s">
        <v>5940</v>
      </c>
      <c r="AF1362">
        <v>2509339</v>
      </c>
      <c r="AG1362" t="s">
        <v>5258</v>
      </c>
      <c r="AH1362" t="s">
        <v>5940</v>
      </c>
      <c r="AI1362">
        <v>2509339</v>
      </c>
      <c r="AJ1362" t="s">
        <v>5258</v>
      </c>
      <c r="AK1362">
        <v>288</v>
      </c>
      <c r="AL1362">
        <v>2509339</v>
      </c>
      <c r="AM1362" t="s">
        <v>5258</v>
      </c>
      <c r="AN1362" t="s">
        <v>5940</v>
      </c>
      <c r="AO1362">
        <v>0</v>
      </c>
      <c r="AP1362">
        <v>2510907</v>
      </c>
      <c r="AQ1362" t="s">
        <v>5277</v>
      </c>
      <c r="AR1362">
        <v>7</v>
      </c>
    </row>
    <row r="1363" spans="1:44" x14ac:dyDescent="0.25">
      <c r="A1363">
        <v>3114600</v>
      </c>
      <c r="B1363">
        <v>2</v>
      </c>
      <c r="C1363" t="s">
        <v>888</v>
      </c>
      <c r="D1363" t="s">
        <v>4235</v>
      </c>
      <c r="E1363">
        <v>3500</v>
      </c>
      <c r="F1363">
        <v>1080</v>
      </c>
      <c r="G1363">
        <v>14500</v>
      </c>
      <c r="H1363" t="s">
        <v>5940</v>
      </c>
      <c r="I1363">
        <v>240</v>
      </c>
      <c r="J1363">
        <v>335</v>
      </c>
      <c r="K1363">
        <v>3500</v>
      </c>
      <c r="L1363">
        <v>0</v>
      </c>
      <c r="M1363">
        <v>11100</v>
      </c>
      <c r="N1363">
        <v>0</v>
      </c>
      <c r="O1363">
        <v>60</v>
      </c>
      <c r="P1363">
        <v>356</v>
      </c>
      <c r="R1363">
        <v>3114600</v>
      </c>
      <c r="S1363">
        <v>3500</v>
      </c>
      <c r="T1363">
        <v>1080</v>
      </c>
      <c r="U1363">
        <v>14500</v>
      </c>
      <c r="V1363" t="s">
        <v>5940</v>
      </c>
      <c r="W1363">
        <v>240</v>
      </c>
      <c r="X1363">
        <v>335</v>
      </c>
      <c r="Z1363">
        <v>2509370</v>
      </c>
      <c r="AB1363">
        <v>9</v>
      </c>
      <c r="AC1363">
        <v>2509370</v>
      </c>
      <c r="AD1363" t="s">
        <v>5259</v>
      </c>
      <c r="AE1363" t="s">
        <v>5940</v>
      </c>
      <c r="AF1363">
        <v>2509370</v>
      </c>
      <c r="AG1363" t="s">
        <v>5259</v>
      </c>
      <c r="AH1363" t="s">
        <v>5940</v>
      </c>
      <c r="AI1363">
        <v>2509370</v>
      </c>
      <c r="AJ1363" t="s">
        <v>5259</v>
      </c>
      <c r="AK1363">
        <v>63</v>
      </c>
      <c r="AL1363">
        <v>2509370</v>
      </c>
      <c r="AM1363" t="s">
        <v>5259</v>
      </c>
      <c r="AN1363" t="s">
        <v>5940</v>
      </c>
      <c r="AO1363">
        <v>0</v>
      </c>
      <c r="AP1363">
        <v>2511004</v>
      </c>
      <c r="AQ1363" t="s">
        <v>5278</v>
      </c>
      <c r="AR1363">
        <v>126</v>
      </c>
    </row>
    <row r="1364" spans="1:44" x14ac:dyDescent="0.25">
      <c r="A1364">
        <v>3114709</v>
      </c>
      <c r="B1364">
        <v>2</v>
      </c>
      <c r="C1364" t="s">
        <v>888</v>
      </c>
      <c r="D1364" t="s">
        <v>4236</v>
      </c>
      <c r="E1364">
        <v>400</v>
      </c>
      <c r="F1364" t="s">
        <v>5940</v>
      </c>
      <c r="G1364">
        <v>1596</v>
      </c>
      <c r="H1364" t="s">
        <v>5940</v>
      </c>
      <c r="I1364">
        <v>109</v>
      </c>
      <c r="J1364">
        <v>252</v>
      </c>
      <c r="K1364">
        <v>975</v>
      </c>
      <c r="L1364">
        <v>0</v>
      </c>
      <c r="M1364">
        <v>1218</v>
      </c>
      <c r="N1364">
        <v>0</v>
      </c>
      <c r="O1364">
        <v>15</v>
      </c>
      <c r="P1364">
        <v>108</v>
      </c>
      <c r="R1364">
        <v>3114709</v>
      </c>
      <c r="S1364">
        <v>400</v>
      </c>
      <c r="T1364" t="s">
        <v>5940</v>
      </c>
      <c r="U1364">
        <v>1596</v>
      </c>
      <c r="V1364" t="s">
        <v>5940</v>
      </c>
      <c r="W1364">
        <v>109</v>
      </c>
      <c r="X1364">
        <v>252</v>
      </c>
      <c r="Z1364">
        <v>2509396</v>
      </c>
      <c r="AB1364" t="s">
        <v>5940</v>
      </c>
      <c r="AC1364">
        <v>2509396</v>
      </c>
      <c r="AD1364" t="s">
        <v>5260</v>
      </c>
      <c r="AE1364">
        <v>4</v>
      </c>
      <c r="AF1364">
        <v>2509396</v>
      </c>
      <c r="AG1364" t="s">
        <v>5260</v>
      </c>
      <c r="AH1364">
        <v>290</v>
      </c>
      <c r="AI1364">
        <v>2509396</v>
      </c>
      <c r="AJ1364" t="s">
        <v>5260</v>
      </c>
      <c r="AK1364">
        <v>114</v>
      </c>
      <c r="AL1364">
        <v>2509396</v>
      </c>
      <c r="AM1364" t="s">
        <v>5260</v>
      </c>
      <c r="AN1364" t="s">
        <v>5940</v>
      </c>
      <c r="AO1364">
        <v>0</v>
      </c>
      <c r="AP1364">
        <v>2511103</v>
      </c>
      <c r="AQ1364" t="s">
        <v>5279</v>
      </c>
      <c r="AR1364">
        <v>60</v>
      </c>
    </row>
    <row r="1365" spans="1:44" x14ac:dyDescent="0.25">
      <c r="A1365">
        <v>3114808</v>
      </c>
      <c r="B1365">
        <v>2</v>
      </c>
      <c r="C1365" t="s">
        <v>888</v>
      </c>
      <c r="D1365" t="s">
        <v>4237</v>
      </c>
      <c r="E1365" t="s">
        <v>5940</v>
      </c>
      <c r="F1365" t="s">
        <v>5940</v>
      </c>
      <c r="G1365">
        <v>1500</v>
      </c>
      <c r="H1365" t="s">
        <v>5940</v>
      </c>
      <c r="I1365" t="s">
        <v>5940</v>
      </c>
      <c r="J1365">
        <v>486</v>
      </c>
      <c r="K1365">
        <v>0</v>
      </c>
      <c r="L1365">
        <v>0</v>
      </c>
      <c r="M1365">
        <v>2400</v>
      </c>
      <c r="N1365">
        <v>0</v>
      </c>
      <c r="O1365">
        <v>0</v>
      </c>
      <c r="P1365">
        <v>83</v>
      </c>
      <c r="R1365">
        <v>3114808</v>
      </c>
      <c r="S1365" t="s">
        <v>5940</v>
      </c>
      <c r="T1365" t="s">
        <v>5940</v>
      </c>
      <c r="U1365">
        <v>1500</v>
      </c>
      <c r="V1365" t="s">
        <v>5940</v>
      </c>
      <c r="W1365" t="s">
        <v>5940</v>
      </c>
      <c r="X1365">
        <v>486</v>
      </c>
      <c r="Z1365">
        <v>2509404</v>
      </c>
      <c r="AB1365">
        <v>18</v>
      </c>
      <c r="AC1365">
        <v>2509404</v>
      </c>
      <c r="AD1365" t="s">
        <v>5261</v>
      </c>
      <c r="AE1365" t="s">
        <v>5940</v>
      </c>
      <c r="AF1365">
        <v>2509404</v>
      </c>
      <c r="AG1365" t="s">
        <v>5261</v>
      </c>
      <c r="AH1365" t="s">
        <v>5940</v>
      </c>
      <c r="AI1365">
        <v>2509404</v>
      </c>
      <c r="AJ1365" t="s">
        <v>5261</v>
      </c>
      <c r="AK1365">
        <v>440</v>
      </c>
      <c r="AL1365">
        <v>2509404</v>
      </c>
      <c r="AM1365" t="s">
        <v>5261</v>
      </c>
      <c r="AN1365" t="s">
        <v>5940</v>
      </c>
      <c r="AO1365">
        <v>0</v>
      </c>
      <c r="AP1365">
        <v>2511202</v>
      </c>
      <c r="AQ1365" t="s">
        <v>5280</v>
      </c>
      <c r="AR1365">
        <v>207</v>
      </c>
    </row>
    <row r="1366" spans="1:44" x14ac:dyDescent="0.25">
      <c r="A1366">
        <v>3114907</v>
      </c>
      <c r="B1366">
        <v>2</v>
      </c>
      <c r="C1366" t="s">
        <v>888</v>
      </c>
      <c r="D1366" t="s">
        <v>4238</v>
      </c>
      <c r="E1366">
        <v>800</v>
      </c>
      <c r="F1366" t="s">
        <v>5940</v>
      </c>
      <c r="G1366">
        <v>1875</v>
      </c>
      <c r="H1366" t="s">
        <v>5940</v>
      </c>
      <c r="I1366">
        <v>38</v>
      </c>
      <c r="J1366">
        <v>32</v>
      </c>
      <c r="K1366">
        <v>0</v>
      </c>
      <c r="L1366">
        <v>0</v>
      </c>
      <c r="M1366">
        <v>2280</v>
      </c>
      <c r="N1366">
        <v>0</v>
      </c>
      <c r="O1366">
        <v>29</v>
      </c>
      <c r="P1366">
        <v>44</v>
      </c>
      <c r="R1366">
        <v>3114907</v>
      </c>
      <c r="S1366">
        <v>800</v>
      </c>
      <c r="T1366" t="s">
        <v>5940</v>
      </c>
      <c r="U1366">
        <v>1875</v>
      </c>
      <c r="V1366" t="s">
        <v>5940</v>
      </c>
      <c r="W1366">
        <v>38</v>
      </c>
      <c r="X1366">
        <v>32</v>
      </c>
      <c r="Z1366">
        <v>2509503</v>
      </c>
      <c r="AB1366">
        <v>45</v>
      </c>
      <c r="AC1366">
        <v>2509503</v>
      </c>
      <c r="AD1366" t="s">
        <v>5262</v>
      </c>
      <c r="AE1366" t="s">
        <v>5940</v>
      </c>
      <c r="AF1366">
        <v>2509503</v>
      </c>
      <c r="AG1366" t="s">
        <v>5262</v>
      </c>
      <c r="AH1366" t="s">
        <v>5940</v>
      </c>
      <c r="AI1366">
        <v>2509503</v>
      </c>
      <c r="AJ1366" t="s">
        <v>5262</v>
      </c>
      <c r="AK1366">
        <v>1170</v>
      </c>
      <c r="AL1366">
        <v>2509503</v>
      </c>
      <c r="AM1366" t="s">
        <v>5262</v>
      </c>
      <c r="AN1366" t="s">
        <v>5940</v>
      </c>
      <c r="AO1366">
        <v>0</v>
      </c>
      <c r="AP1366">
        <v>2511301</v>
      </c>
      <c r="AQ1366" t="s">
        <v>5281</v>
      </c>
      <c r="AR1366">
        <v>170</v>
      </c>
    </row>
    <row r="1367" spans="1:44" x14ac:dyDescent="0.25">
      <c r="A1367">
        <v>3115003</v>
      </c>
      <c r="B1367">
        <v>2</v>
      </c>
      <c r="C1367" t="s">
        <v>888</v>
      </c>
      <c r="D1367" t="s">
        <v>4239</v>
      </c>
      <c r="E1367" t="s">
        <v>5940</v>
      </c>
      <c r="F1367">
        <v>4500</v>
      </c>
      <c r="G1367">
        <v>7800</v>
      </c>
      <c r="H1367" t="s">
        <v>5940</v>
      </c>
      <c r="I1367" t="s">
        <v>5940</v>
      </c>
      <c r="J1367" t="s">
        <v>5940</v>
      </c>
      <c r="K1367">
        <v>0</v>
      </c>
      <c r="L1367">
        <v>4200</v>
      </c>
      <c r="M1367">
        <v>9000</v>
      </c>
      <c r="N1367">
        <v>0</v>
      </c>
      <c r="O1367">
        <v>0</v>
      </c>
      <c r="P1367">
        <v>0</v>
      </c>
      <c r="R1367">
        <v>3115003</v>
      </c>
      <c r="S1367" t="s">
        <v>5940</v>
      </c>
      <c r="T1367">
        <v>4500</v>
      </c>
      <c r="U1367">
        <v>7800</v>
      </c>
      <c r="V1367" t="s">
        <v>5940</v>
      </c>
      <c r="W1367" t="s">
        <v>5940</v>
      </c>
      <c r="X1367" t="s">
        <v>5940</v>
      </c>
      <c r="Z1367">
        <v>2509602</v>
      </c>
      <c r="AB1367" t="s">
        <v>5940</v>
      </c>
      <c r="AC1367">
        <v>2509602</v>
      </c>
      <c r="AD1367" t="s">
        <v>5263</v>
      </c>
      <c r="AE1367">
        <v>2</v>
      </c>
      <c r="AF1367">
        <v>2509602</v>
      </c>
      <c r="AG1367" t="s">
        <v>5263</v>
      </c>
      <c r="AH1367" t="s">
        <v>5940</v>
      </c>
      <c r="AI1367">
        <v>2509602</v>
      </c>
      <c r="AJ1367" t="s">
        <v>5263</v>
      </c>
      <c r="AK1367">
        <v>40</v>
      </c>
      <c r="AL1367">
        <v>2509602</v>
      </c>
      <c r="AM1367" t="s">
        <v>5263</v>
      </c>
      <c r="AN1367" t="s">
        <v>5940</v>
      </c>
      <c r="AO1367">
        <v>0</v>
      </c>
      <c r="AP1367">
        <v>2511400</v>
      </c>
      <c r="AQ1367" t="s">
        <v>5282</v>
      </c>
      <c r="AR1367">
        <v>66</v>
      </c>
    </row>
    <row r="1368" spans="1:44" x14ac:dyDescent="0.25">
      <c r="A1368">
        <v>3115102</v>
      </c>
      <c r="B1368">
        <v>2</v>
      </c>
      <c r="C1368" t="s">
        <v>888</v>
      </c>
      <c r="D1368" t="s">
        <v>4240</v>
      </c>
      <c r="E1368" t="s">
        <v>5940</v>
      </c>
      <c r="F1368">
        <v>720</v>
      </c>
      <c r="G1368">
        <v>29700</v>
      </c>
      <c r="H1368" t="s">
        <v>5940</v>
      </c>
      <c r="I1368">
        <v>1000</v>
      </c>
      <c r="J1368">
        <v>330</v>
      </c>
      <c r="K1368">
        <v>42000</v>
      </c>
      <c r="L1368">
        <v>0</v>
      </c>
      <c r="M1368">
        <v>30250</v>
      </c>
      <c r="N1368">
        <v>0</v>
      </c>
      <c r="O1368">
        <v>600</v>
      </c>
      <c r="P1368">
        <v>455</v>
      </c>
      <c r="R1368">
        <v>3115102</v>
      </c>
      <c r="S1368" t="s">
        <v>5940</v>
      </c>
      <c r="T1368">
        <v>720</v>
      </c>
      <c r="U1368">
        <v>29700</v>
      </c>
      <c r="V1368" t="s">
        <v>5940</v>
      </c>
      <c r="W1368">
        <v>1000</v>
      </c>
      <c r="X1368">
        <v>330</v>
      </c>
      <c r="Z1368">
        <v>2509701</v>
      </c>
      <c r="AB1368">
        <v>24</v>
      </c>
      <c r="AC1368">
        <v>2509701</v>
      </c>
      <c r="AD1368" t="s">
        <v>5264</v>
      </c>
      <c r="AE1368" t="s">
        <v>5940</v>
      </c>
      <c r="AF1368">
        <v>2509701</v>
      </c>
      <c r="AG1368" t="s">
        <v>5264</v>
      </c>
      <c r="AH1368" t="s">
        <v>5940</v>
      </c>
      <c r="AI1368">
        <v>2509701</v>
      </c>
      <c r="AJ1368" t="s">
        <v>5264</v>
      </c>
      <c r="AK1368">
        <v>600</v>
      </c>
      <c r="AL1368">
        <v>2509701</v>
      </c>
      <c r="AM1368" t="s">
        <v>5264</v>
      </c>
      <c r="AN1368" t="s">
        <v>5940</v>
      </c>
      <c r="AO1368">
        <v>0</v>
      </c>
      <c r="AP1368">
        <v>2511509</v>
      </c>
      <c r="AQ1368" t="s">
        <v>5283</v>
      </c>
      <c r="AR1368">
        <v>70</v>
      </c>
    </row>
    <row r="1369" spans="1:44" x14ac:dyDescent="0.25">
      <c r="A1369">
        <v>3115300</v>
      </c>
      <c r="B1369">
        <v>2</v>
      </c>
      <c r="C1369" t="s">
        <v>888</v>
      </c>
      <c r="D1369" t="s">
        <v>4242</v>
      </c>
      <c r="E1369">
        <v>5600</v>
      </c>
      <c r="F1369" t="s">
        <v>5940</v>
      </c>
      <c r="G1369">
        <v>1500</v>
      </c>
      <c r="H1369" t="s">
        <v>5940</v>
      </c>
      <c r="I1369">
        <v>1200</v>
      </c>
      <c r="J1369">
        <v>108</v>
      </c>
      <c r="K1369">
        <v>5600</v>
      </c>
      <c r="L1369">
        <v>0</v>
      </c>
      <c r="M1369">
        <v>750</v>
      </c>
      <c r="N1369">
        <v>0</v>
      </c>
      <c r="O1369">
        <v>80</v>
      </c>
      <c r="P1369">
        <v>76</v>
      </c>
      <c r="R1369">
        <v>3115300</v>
      </c>
      <c r="S1369">
        <v>5600</v>
      </c>
      <c r="T1369" t="s">
        <v>5940</v>
      </c>
      <c r="U1369">
        <v>1500</v>
      </c>
      <c r="V1369" t="s">
        <v>5940</v>
      </c>
      <c r="W1369">
        <v>1200</v>
      </c>
      <c r="X1369">
        <v>108</v>
      </c>
      <c r="Z1369">
        <v>2509800</v>
      </c>
      <c r="AB1369">
        <v>12</v>
      </c>
      <c r="AC1369">
        <v>2509800</v>
      </c>
      <c r="AD1369" t="s">
        <v>5265</v>
      </c>
      <c r="AE1369" t="s">
        <v>5940</v>
      </c>
      <c r="AF1369">
        <v>2509800</v>
      </c>
      <c r="AG1369" t="s">
        <v>5265</v>
      </c>
      <c r="AH1369" t="s">
        <v>5940</v>
      </c>
      <c r="AI1369">
        <v>2509800</v>
      </c>
      <c r="AJ1369" t="s">
        <v>5265</v>
      </c>
      <c r="AK1369">
        <v>65</v>
      </c>
      <c r="AL1369">
        <v>2509800</v>
      </c>
      <c r="AM1369" t="s">
        <v>5265</v>
      </c>
      <c r="AN1369" t="s">
        <v>5940</v>
      </c>
      <c r="AO1369">
        <v>0</v>
      </c>
      <c r="AP1369">
        <v>2511608</v>
      </c>
      <c r="AQ1369" t="s">
        <v>5284</v>
      </c>
      <c r="AR1369">
        <v>240</v>
      </c>
    </row>
    <row r="1370" spans="1:44" x14ac:dyDescent="0.25">
      <c r="A1370">
        <v>3115359</v>
      </c>
      <c r="B1370">
        <v>2</v>
      </c>
      <c r="C1370" t="s">
        <v>888</v>
      </c>
      <c r="D1370" t="s">
        <v>4243</v>
      </c>
      <c r="E1370">
        <v>2360</v>
      </c>
      <c r="F1370" t="s">
        <v>5940</v>
      </c>
      <c r="G1370">
        <v>300</v>
      </c>
      <c r="H1370" t="s">
        <v>5940</v>
      </c>
      <c r="I1370">
        <v>2</v>
      </c>
      <c r="J1370">
        <v>25</v>
      </c>
      <c r="K1370">
        <v>4520</v>
      </c>
      <c r="L1370">
        <v>0</v>
      </c>
      <c r="M1370">
        <v>312</v>
      </c>
      <c r="N1370">
        <v>0</v>
      </c>
      <c r="O1370">
        <v>8</v>
      </c>
      <c r="P1370">
        <v>46</v>
      </c>
      <c r="R1370">
        <v>3115359</v>
      </c>
      <c r="S1370">
        <v>2360</v>
      </c>
      <c r="T1370" t="s">
        <v>5940</v>
      </c>
      <c r="U1370">
        <v>300</v>
      </c>
      <c r="V1370" t="s">
        <v>5940</v>
      </c>
      <c r="W1370">
        <v>2</v>
      </c>
      <c r="X1370">
        <v>25</v>
      </c>
      <c r="Z1370">
        <v>2509909</v>
      </c>
      <c r="AB1370" t="s">
        <v>5940</v>
      </c>
      <c r="AC1370">
        <v>2509909</v>
      </c>
      <c r="AD1370" t="s">
        <v>5266</v>
      </c>
      <c r="AE1370" t="s">
        <v>5940</v>
      </c>
      <c r="AF1370">
        <v>2509909</v>
      </c>
      <c r="AG1370" t="s">
        <v>5266</v>
      </c>
      <c r="AH1370" t="s">
        <v>5940</v>
      </c>
      <c r="AI1370">
        <v>2509909</v>
      </c>
      <c r="AJ1370" t="s">
        <v>5266</v>
      </c>
      <c r="AK1370">
        <v>50</v>
      </c>
      <c r="AL1370">
        <v>2509909</v>
      </c>
      <c r="AM1370" t="s">
        <v>5266</v>
      </c>
      <c r="AN1370" t="s">
        <v>5940</v>
      </c>
      <c r="AO1370">
        <v>0</v>
      </c>
      <c r="AP1370">
        <v>2511707</v>
      </c>
      <c r="AQ1370" t="s">
        <v>5285</v>
      </c>
      <c r="AR1370">
        <v>48</v>
      </c>
    </row>
    <row r="1371" spans="1:44" x14ac:dyDescent="0.25">
      <c r="A1371">
        <v>3115409</v>
      </c>
      <c r="B1371">
        <v>2</v>
      </c>
      <c r="C1371" t="s">
        <v>888</v>
      </c>
      <c r="D1371" t="s">
        <v>4244</v>
      </c>
      <c r="E1371">
        <v>1800</v>
      </c>
      <c r="F1371" t="s">
        <v>5940</v>
      </c>
      <c r="G1371">
        <v>1120</v>
      </c>
      <c r="H1371" t="s">
        <v>5940</v>
      </c>
      <c r="I1371">
        <v>118</v>
      </c>
      <c r="J1371">
        <v>83</v>
      </c>
      <c r="K1371">
        <v>4080</v>
      </c>
      <c r="L1371">
        <v>0</v>
      </c>
      <c r="M1371">
        <v>1512</v>
      </c>
      <c r="N1371">
        <v>0</v>
      </c>
      <c r="O1371">
        <v>284</v>
      </c>
      <c r="P1371">
        <v>68</v>
      </c>
      <c r="R1371">
        <v>3115409</v>
      </c>
      <c r="S1371">
        <v>1800</v>
      </c>
      <c r="T1371" t="s">
        <v>5940</v>
      </c>
      <c r="U1371">
        <v>1120</v>
      </c>
      <c r="V1371" t="s">
        <v>5940</v>
      </c>
      <c r="W1371">
        <v>118</v>
      </c>
      <c r="X1371">
        <v>83</v>
      </c>
      <c r="Z1371">
        <v>2510006</v>
      </c>
      <c r="AB1371">
        <v>7</v>
      </c>
      <c r="AC1371">
        <v>2510006</v>
      </c>
      <c r="AD1371" t="s">
        <v>5267</v>
      </c>
      <c r="AE1371">
        <v>58</v>
      </c>
      <c r="AF1371">
        <v>2510006</v>
      </c>
      <c r="AG1371" t="s">
        <v>5267</v>
      </c>
      <c r="AH1371">
        <v>1250</v>
      </c>
      <c r="AI1371">
        <v>2510006</v>
      </c>
      <c r="AJ1371" t="s">
        <v>5267</v>
      </c>
      <c r="AK1371">
        <v>35</v>
      </c>
      <c r="AL1371">
        <v>2510006</v>
      </c>
      <c r="AM1371" t="s">
        <v>5267</v>
      </c>
      <c r="AN1371" t="s">
        <v>5940</v>
      </c>
      <c r="AO1371">
        <v>0</v>
      </c>
      <c r="AP1371">
        <v>2511806</v>
      </c>
      <c r="AQ1371" t="s">
        <v>5286</v>
      </c>
      <c r="AR1371">
        <v>30</v>
      </c>
    </row>
    <row r="1372" spans="1:44" x14ac:dyDescent="0.25">
      <c r="A1372">
        <v>3115458</v>
      </c>
      <c r="B1372">
        <v>2</v>
      </c>
      <c r="C1372" t="s">
        <v>888</v>
      </c>
      <c r="D1372" t="s">
        <v>4245</v>
      </c>
      <c r="E1372">
        <v>3600</v>
      </c>
      <c r="F1372" t="s">
        <v>5940</v>
      </c>
      <c r="G1372">
        <v>270</v>
      </c>
      <c r="H1372" t="s">
        <v>5940</v>
      </c>
      <c r="I1372">
        <v>99</v>
      </c>
      <c r="J1372">
        <v>110</v>
      </c>
      <c r="K1372">
        <v>4800</v>
      </c>
      <c r="L1372">
        <v>0</v>
      </c>
      <c r="M1372">
        <v>195</v>
      </c>
      <c r="N1372">
        <v>0</v>
      </c>
      <c r="O1372">
        <v>60</v>
      </c>
      <c r="P1372">
        <v>154</v>
      </c>
      <c r="R1372">
        <v>3115458</v>
      </c>
      <c r="S1372">
        <v>3600</v>
      </c>
      <c r="T1372" t="s">
        <v>5940</v>
      </c>
      <c r="U1372">
        <v>270</v>
      </c>
      <c r="V1372" t="s">
        <v>5940</v>
      </c>
      <c r="W1372">
        <v>99</v>
      </c>
      <c r="X1372">
        <v>110</v>
      </c>
      <c r="Z1372">
        <v>2510105</v>
      </c>
      <c r="AB1372">
        <v>8</v>
      </c>
      <c r="AC1372">
        <v>2510105</v>
      </c>
      <c r="AD1372" t="s">
        <v>5268</v>
      </c>
      <c r="AE1372" t="s">
        <v>5940</v>
      </c>
      <c r="AF1372">
        <v>2510105</v>
      </c>
      <c r="AG1372" t="s">
        <v>5268</v>
      </c>
      <c r="AH1372" t="s">
        <v>5940</v>
      </c>
      <c r="AI1372">
        <v>2510105</v>
      </c>
      <c r="AJ1372" t="s">
        <v>5268</v>
      </c>
      <c r="AK1372">
        <v>180</v>
      </c>
      <c r="AL1372">
        <v>2510105</v>
      </c>
      <c r="AM1372" t="s">
        <v>5268</v>
      </c>
      <c r="AN1372" t="s">
        <v>5940</v>
      </c>
      <c r="AO1372">
        <v>0</v>
      </c>
      <c r="AP1372">
        <v>2512002</v>
      </c>
      <c r="AQ1372" t="s">
        <v>5288</v>
      </c>
      <c r="AR1372">
        <v>320</v>
      </c>
    </row>
    <row r="1373" spans="1:44" x14ac:dyDescent="0.25">
      <c r="A1373">
        <v>3115474</v>
      </c>
      <c r="B1373">
        <v>2</v>
      </c>
      <c r="C1373" t="s">
        <v>888</v>
      </c>
      <c r="D1373" t="s">
        <v>4246</v>
      </c>
      <c r="E1373" t="s">
        <v>5940</v>
      </c>
      <c r="F1373" t="s">
        <v>5940</v>
      </c>
      <c r="G1373">
        <v>255</v>
      </c>
      <c r="H1373">
        <v>2282</v>
      </c>
      <c r="I1373">
        <v>27</v>
      </c>
      <c r="J1373">
        <v>166</v>
      </c>
      <c r="K1373">
        <v>0</v>
      </c>
      <c r="L1373">
        <v>0</v>
      </c>
      <c r="M1373">
        <v>585</v>
      </c>
      <c r="N1373">
        <v>128</v>
      </c>
      <c r="O1373">
        <v>35</v>
      </c>
      <c r="P1373">
        <v>231</v>
      </c>
      <c r="R1373">
        <v>3115474</v>
      </c>
      <c r="S1373" t="s">
        <v>5940</v>
      </c>
      <c r="T1373" t="s">
        <v>5940</v>
      </c>
      <c r="U1373">
        <v>255</v>
      </c>
      <c r="V1373">
        <v>2282</v>
      </c>
      <c r="W1373">
        <v>27</v>
      </c>
      <c r="X1373">
        <v>166</v>
      </c>
      <c r="Z1373">
        <v>2510204</v>
      </c>
      <c r="AB1373">
        <v>24</v>
      </c>
      <c r="AC1373">
        <v>2510204</v>
      </c>
      <c r="AD1373" t="s">
        <v>5269</v>
      </c>
      <c r="AE1373">
        <v>180</v>
      </c>
      <c r="AF1373">
        <v>2510204</v>
      </c>
      <c r="AG1373" t="s">
        <v>5269</v>
      </c>
      <c r="AH1373" t="s">
        <v>5940</v>
      </c>
      <c r="AI1373">
        <v>2510204</v>
      </c>
      <c r="AJ1373" t="s">
        <v>5269</v>
      </c>
      <c r="AK1373">
        <v>50</v>
      </c>
      <c r="AL1373">
        <v>2510204</v>
      </c>
      <c r="AM1373" t="s">
        <v>5269</v>
      </c>
      <c r="AN1373" t="s">
        <v>5940</v>
      </c>
      <c r="AO1373">
        <v>0</v>
      </c>
      <c r="AP1373">
        <v>2512036</v>
      </c>
      <c r="AQ1373" t="s">
        <v>5289</v>
      </c>
      <c r="AR1373">
        <v>57</v>
      </c>
    </row>
    <row r="1374" spans="1:44" x14ac:dyDescent="0.25">
      <c r="A1374">
        <v>3115508</v>
      </c>
      <c r="B1374">
        <v>2</v>
      </c>
      <c r="C1374" t="s">
        <v>888</v>
      </c>
      <c r="D1374" t="s">
        <v>4247</v>
      </c>
      <c r="E1374">
        <v>765</v>
      </c>
      <c r="F1374" t="s">
        <v>5940</v>
      </c>
      <c r="G1374">
        <v>810</v>
      </c>
      <c r="H1374" t="s">
        <v>5940</v>
      </c>
      <c r="I1374" t="s">
        <v>5940</v>
      </c>
      <c r="J1374">
        <v>17</v>
      </c>
      <c r="K1374">
        <v>1950</v>
      </c>
      <c r="L1374">
        <v>0</v>
      </c>
      <c r="M1374">
        <v>1338</v>
      </c>
      <c r="N1374">
        <v>0</v>
      </c>
      <c r="O1374">
        <v>0</v>
      </c>
      <c r="P1374">
        <v>27</v>
      </c>
      <c r="R1374">
        <v>3115508</v>
      </c>
      <c r="S1374">
        <v>765</v>
      </c>
      <c r="T1374" t="s">
        <v>5940</v>
      </c>
      <c r="U1374">
        <v>810</v>
      </c>
      <c r="V1374" t="s">
        <v>5940</v>
      </c>
      <c r="W1374" t="s">
        <v>5940</v>
      </c>
      <c r="X1374">
        <v>17</v>
      </c>
      <c r="Z1374">
        <v>2510303</v>
      </c>
      <c r="AB1374" t="s">
        <v>5940</v>
      </c>
      <c r="AC1374">
        <v>2510303</v>
      </c>
      <c r="AD1374" t="s">
        <v>5270</v>
      </c>
      <c r="AE1374" t="s">
        <v>5940</v>
      </c>
      <c r="AF1374">
        <v>2510303</v>
      </c>
      <c r="AG1374" t="s">
        <v>5270</v>
      </c>
      <c r="AH1374" t="s">
        <v>5940</v>
      </c>
      <c r="AI1374">
        <v>2510303</v>
      </c>
      <c r="AJ1374" t="s">
        <v>5270</v>
      </c>
      <c r="AK1374">
        <v>200</v>
      </c>
      <c r="AL1374">
        <v>2510303</v>
      </c>
      <c r="AM1374" t="s">
        <v>5270</v>
      </c>
      <c r="AN1374" t="s">
        <v>5940</v>
      </c>
      <c r="AO1374">
        <v>0</v>
      </c>
      <c r="AP1374">
        <v>2512077</v>
      </c>
      <c r="AQ1374" t="s">
        <v>5290</v>
      </c>
      <c r="AR1374">
        <v>48</v>
      </c>
    </row>
    <row r="1375" spans="1:44" x14ac:dyDescent="0.25">
      <c r="A1375">
        <v>3115607</v>
      </c>
      <c r="B1375">
        <v>2</v>
      </c>
      <c r="C1375" t="s">
        <v>888</v>
      </c>
      <c r="D1375" t="s">
        <v>4248</v>
      </c>
      <c r="E1375">
        <v>1062</v>
      </c>
      <c r="F1375" t="s">
        <v>5940</v>
      </c>
      <c r="G1375">
        <v>625</v>
      </c>
      <c r="H1375" t="s">
        <v>5940</v>
      </c>
      <c r="I1375">
        <v>30</v>
      </c>
      <c r="J1375" t="s">
        <v>5940</v>
      </c>
      <c r="K1375">
        <v>1062</v>
      </c>
      <c r="L1375">
        <v>0</v>
      </c>
      <c r="M1375">
        <v>750</v>
      </c>
      <c r="N1375">
        <v>0</v>
      </c>
      <c r="O1375">
        <v>15</v>
      </c>
      <c r="P1375">
        <v>0</v>
      </c>
      <c r="R1375">
        <v>3115607</v>
      </c>
      <c r="S1375">
        <v>1062</v>
      </c>
      <c r="T1375" t="s">
        <v>5940</v>
      </c>
      <c r="U1375">
        <v>625</v>
      </c>
      <c r="V1375" t="s">
        <v>5940</v>
      </c>
      <c r="W1375">
        <v>30</v>
      </c>
      <c r="X1375" t="s">
        <v>5940</v>
      </c>
      <c r="Z1375">
        <v>2510402</v>
      </c>
      <c r="AB1375">
        <v>22</v>
      </c>
      <c r="AC1375">
        <v>2510402</v>
      </c>
      <c r="AD1375" t="s">
        <v>5271</v>
      </c>
      <c r="AE1375">
        <v>211</v>
      </c>
      <c r="AF1375">
        <v>2510402</v>
      </c>
      <c r="AG1375" t="s">
        <v>5271</v>
      </c>
      <c r="AH1375">
        <v>290</v>
      </c>
      <c r="AI1375">
        <v>2510402</v>
      </c>
      <c r="AJ1375" t="s">
        <v>5271</v>
      </c>
      <c r="AK1375">
        <v>54</v>
      </c>
      <c r="AL1375">
        <v>2510402</v>
      </c>
      <c r="AM1375" t="s">
        <v>5271</v>
      </c>
      <c r="AN1375" t="s">
        <v>5940</v>
      </c>
      <c r="AO1375">
        <v>0</v>
      </c>
      <c r="AP1375">
        <v>2512101</v>
      </c>
      <c r="AQ1375" t="s">
        <v>5291</v>
      </c>
      <c r="AR1375">
        <v>80</v>
      </c>
    </row>
    <row r="1376" spans="1:44" x14ac:dyDescent="0.25">
      <c r="A1376">
        <v>3115706</v>
      </c>
      <c r="B1376">
        <v>2</v>
      </c>
      <c r="C1376" t="s">
        <v>888</v>
      </c>
      <c r="D1376" t="s">
        <v>4249</v>
      </c>
      <c r="E1376">
        <v>650</v>
      </c>
      <c r="F1376" t="s">
        <v>5940</v>
      </c>
      <c r="G1376">
        <v>65</v>
      </c>
      <c r="H1376" t="s">
        <v>5940</v>
      </c>
      <c r="I1376">
        <v>252</v>
      </c>
      <c r="J1376">
        <v>34</v>
      </c>
      <c r="K1376">
        <v>1600</v>
      </c>
      <c r="L1376">
        <v>0</v>
      </c>
      <c r="M1376">
        <v>480</v>
      </c>
      <c r="N1376">
        <v>0</v>
      </c>
      <c r="O1376">
        <v>80</v>
      </c>
      <c r="P1376">
        <v>53</v>
      </c>
      <c r="R1376">
        <v>3115706</v>
      </c>
      <c r="S1376">
        <v>650</v>
      </c>
      <c r="T1376" t="s">
        <v>5940</v>
      </c>
      <c r="U1376">
        <v>65</v>
      </c>
      <c r="V1376" t="s">
        <v>5940</v>
      </c>
      <c r="W1376">
        <v>252</v>
      </c>
      <c r="X1376">
        <v>34</v>
      </c>
      <c r="Z1376">
        <v>2510501</v>
      </c>
      <c r="AB1376" t="s">
        <v>5940</v>
      </c>
      <c r="AC1376">
        <v>2510501</v>
      </c>
      <c r="AD1376" t="s">
        <v>5272</v>
      </c>
      <c r="AE1376" t="s">
        <v>5940</v>
      </c>
      <c r="AF1376">
        <v>2510501</v>
      </c>
      <c r="AG1376" t="s">
        <v>5272</v>
      </c>
      <c r="AH1376" t="s">
        <v>5940</v>
      </c>
      <c r="AI1376">
        <v>2510501</v>
      </c>
      <c r="AJ1376" t="s">
        <v>5272</v>
      </c>
      <c r="AK1376">
        <v>365</v>
      </c>
      <c r="AL1376">
        <v>2510501</v>
      </c>
      <c r="AM1376" t="s">
        <v>5272</v>
      </c>
      <c r="AN1376" t="s">
        <v>5940</v>
      </c>
      <c r="AO1376">
        <v>0</v>
      </c>
      <c r="AP1376">
        <v>2512200</v>
      </c>
      <c r="AQ1376" t="s">
        <v>5292</v>
      </c>
      <c r="AR1376">
        <v>315</v>
      </c>
    </row>
    <row r="1377" spans="1:44" x14ac:dyDescent="0.25">
      <c r="A1377">
        <v>3115805</v>
      </c>
      <c r="B1377">
        <v>2</v>
      </c>
      <c r="C1377" t="s">
        <v>888</v>
      </c>
      <c r="D1377" t="s">
        <v>4250</v>
      </c>
      <c r="E1377">
        <v>120000</v>
      </c>
      <c r="F1377">
        <v>15600</v>
      </c>
      <c r="G1377">
        <v>10320</v>
      </c>
      <c r="H1377">
        <v>7650</v>
      </c>
      <c r="I1377">
        <v>2808</v>
      </c>
      <c r="J1377">
        <v>2880</v>
      </c>
      <c r="K1377">
        <v>400000</v>
      </c>
      <c r="L1377">
        <v>19500</v>
      </c>
      <c r="M1377">
        <v>18480</v>
      </c>
      <c r="N1377">
        <v>1323</v>
      </c>
      <c r="O1377">
        <v>1418</v>
      </c>
      <c r="P1377">
        <v>960</v>
      </c>
      <c r="R1377">
        <v>3115805</v>
      </c>
      <c r="S1377">
        <v>120000</v>
      </c>
      <c r="T1377">
        <v>15600</v>
      </c>
      <c r="U1377">
        <v>10320</v>
      </c>
      <c r="V1377">
        <v>7650</v>
      </c>
      <c r="W1377">
        <v>2808</v>
      </c>
      <c r="X1377">
        <v>2880</v>
      </c>
      <c r="Z1377">
        <v>2510600</v>
      </c>
      <c r="AB1377">
        <v>8</v>
      </c>
      <c r="AC1377">
        <v>2510600</v>
      </c>
      <c r="AD1377" t="s">
        <v>5273</v>
      </c>
      <c r="AE1377" t="s">
        <v>5940</v>
      </c>
      <c r="AF1377">
        <v>2510600</v>
      </c>
      <c r="AG1377" t="s">
        <v>5273</v>
      </c>
      <c r="AH1377" t="s">
        <v>5940</v>
      </c>
      <c r="AI1377">
        <v>2510600</v>
      </c>
      <c r="AJ1377" t="s">
        <v>5273</v>
      </c>
      <c r="AK1377">
        <v>480</v>
      </c>
      <c r="AL1377">
        <v>2510600</v>
      </c>
      <c r="AM1377" t="s">
        <v>5273</v>
      </c>
      <c r="AN1377" t="s">
        <v>5940</v>
      </c>
      <c r="AO1377">
        <v>0</v>
      </c>
      <c r="AP1377">
        <v>2512309</v>
      </c>
      <c r="AQ1377" t="s">
        <v>5293</v>
      </c>
      <c r="AR1377">
        <v>2200</v>
      </c>
    </row>
    <row r="1378" spans="1:44" x14ac:dyDescent="0.25">
      <c r="A1378">
        <v>3115904</v>
      </c>
      <c r="B1378">
        <v>2</v>
      </c>
      <c r="C1378" t="s">
        <v>888</v>
      </c>
      <c r="D1378" t="s">
        <v>4251</v>
      </c>
      <c r="E1378" t="s">
        <v>5940</v>
      </c>
      <c r="F1378" t="s">
        <v>5940</v>
      </c>
      <c r="G1378">
        <v>238</v>
      </c>
      <c r="H1378" t="s">
        <v>5940</v>
      </c>
      <c r="I1378" t="s">
        <v>5940</v>
      </c>
      <c r="J1378">
        <v>54</v>
      </c>
      <c r="K1378">
        <v>0</v>
      </c>
      <c r="L1378">
        <v>0</v>
      </c>
      <c r="M1378">
        <v>270</v>
      </c>
      <c r="N1378">
        <v>0</v>
      </c>
      <c r="O1378">
        <v>0</v>
      </c>
      <c r="P1378">
        <v>33</v>
      </c>
      <c r="R1378">
        <v>3115904</v>
      </c>
      <c r="S1378" t="s">
        <v>5940</v>
      </c>
      <c r="T1378" t="s">
        <v>5940</v>
      </c>
      <c r="U1378">
        <v>238</v>
      </c>
      <c r="V1378" t="s">
        <v>5940</v>
      </c>
      <c r="W1378" t="s">
        <v>5940</v>
      </c>
      <c r="X1378">
        <v>54</v>
      </c>
      <c r="Z1378">
        <v>2510659</v>
      </c>
      <c r="AB1378" t="s">
        <v>5940</v>
      </c>
      <c r="AC1378">
        <v>2510659</v>
      </c>
      <c r="AD1378" t="s">
        <v>5274</v>
      </c>
      <c r="AE1378" t="s">
        <v>5940</v>
      </c>
      <c r="AF1378">
        <v>2510659</v>
      </c>
      <c r="AG1378" t="s">
        <v>5274</v>
      </c>
      <c r="AH1378" t="s">
        <v>5940</v>
      </c>
      <c r="AI1378">
        <v>2510659</v>
      </c>
      <c r="AJ1378" t="s">
        <v>5274</v>
      </c>
      <c r="AK1378">
        <v>160</v>
      </c>
      <c r="AL1378">
        <v>2510659</v>
      </c>
      <c r="AM1378" t="s">
        <v>5274</v>
      </c>
      <c r="AN1378" t="s">
        <v>5940</v>
      </c>
      <c r="AO1378">
        <v>0</v>
      </c>
      <c r="AP1378">
        <v>2512408</v>
      </c>
      <c r="AQ1378" t="s">
        <v>5294</v>
      </c>
      <c r="AR1378">
        <v>300</v>
      </c>
    </row>
    <row r="1379" spans="1:44" x14ac:dyDescent="0.25">
      <c r="A1379">
        <v>3116001</v>
      </c>
      <c r="B1379">
        <v>2</v>
      </c>
      <c r="C1379" t="s">
        <v>888</v>
      </c>
      <c r="D1379" t="s">
        <v>4252</v>
      </c>
      <c r="E1379">
        <v>562</v>
      </c>
      <c r="F1379" t="s">
        <v>5940</v>
      </c>
      <c r="G1379">
        <v>646</v>
      </c>
      <c r="H1379" t="s">
        <v>5940</v>
      </c>
      <c r="I1379">
        <v>72</v>
      </c>
      <c r="J1379">
        <v>44</v>
      </c>
      <c r="K1379">
        <v>599</v>
      </c>
      <c r="L1379">
        <v>0</v>
      </c>
      <c r="M1379">
        <v>680</v>
      </c>
      <c r="N1379">
        <v>0</v>
      </c>
      <c r="O1379">
        <v>72</v>
      </c>
      <c r="P1379">
        <v>43</v>
      </c>
      <c r="R1379">
        <v>3116001</v>
      </c>
      <c r="S1379">
        <v>562</v>
      </c>
      <c r="T1379" t="s">
        <v>5940</v>
      </c>
      <c r="U1379">
        <v>646</v>
      </c>
      <c r="V1379" t="s">
        <v>5940</v>
      </c>
      <c r="W1379">
        <v>72</v>
      </c>
      <c r="X1379">
        <v>44</v>
      </c>
      <c r="Z1379">
        <v>2510709</v>
      </c>
      <c r="AB1379" t="s">
        <v>5940</v>
      </c>
      <c r="AC1379">
        <v>2510709</v>
      </c>
      <c r="AD1379" t="s">
        <v>5275</v>
      </c>
      <c r="AE1379" t="s">
        <v>5940</v>
      </c>
      <c r="AF1379">
        <v>2510709</v>
      </c>
      <c r="AG1379" t="s">
        <v>5275</v>
      </c>
      <c r="AH1379" t="s">
        <v>5940</v>
      </c>
      <c r="AI1379">
        <v>2510709</v>
      </c>
      <c r="AJ1379" t="s">
        <v>5275</v>
      </c>
      <c r="AK1379">
        <v>21</v>
      </c>
      <c r="AL1379">
        <v>2510709</v>
      </c>
      <c r="AM1379" t="s">
        <v>5275</v>
      </c>
      <c r="AN1379" t="s">
        <v>5940</v>
      </c>
      <c r="AO1379">
        <v>0</v>
      </c>
      <c r="AP1379">
        <v>2512507</v>
      </c>
      <c r="AQ1379" t="s">
        <v>5295</v>
      </c>
      <c r="AR1379">
        <v>2500</v>
      </c>
    </row>
    <row r="1380" spans="1:44" x14ac:dyDescent="0.25">
      <c r="A1380">
        <v>3116100</v>
      </c>
      <c r="B1380">
        <v>2</v>
      </c>
      <c r="C1380" t="s">
        <v>888</v>
      </c>
      <c r="D1380" t="s">
        <v>4253</v>
      </c>
      <c r="E1380">
        <v>2000</v>
      </c>
      <c r="F1380" t="s">
        <v>5940</v>
      </c>
      <c r="G1380">
        <v>200</v>
      </c>
      <c r="H1380">
        <v>1</v>
      </c>
      <c r="I1380">
        <v>12</v>
      </c>
      <c r="J1380">
        <v>48</v>
      </c>
      <c r="K1380">
        <v>1400</v>
      </c>
      <c r="L1380">
        <v>0</v>
      </c>
      <c r="M1380">
        <v>450</v>
      </c>
      <c r="N1380">
        <v>0</v>
      </c>
      <c r="O1380">
        <v>4</v>
      </c>
      <c r="P1380">
        <v>45</v>
      </c>
      <c r="R1380">
        <v>3116100</v>
      </c>
      <c r="S1380">
        <v>2000</v>
      </c>
      <c r="T1380" t="s">
        <v>5940</v>
      </c>
      <c r="U1380">
        <v>200</v>
      </c>
      <c r="V1380">
        <v>1</v>
      </c>
      <c r="W1380">
        <v>12</v>
      </c>
      <c r="X1380">
        <v>48</v>
      </c>
      <c r="Z1380">
        <v>2510808</v>
      </c>
      <c r="AB1380" t="s">
        <v>5940</v>
      </c>
      <c r="AC1380">
        <v>2510808</v>
      </c>
      <c r="AD1380" t="s">
        <v>5276</v>
      </c>
      <c r="AE1380" t="s">
        <v>5940</v>
      </c>
      <c r="AF1380">
        <v>2510808</v>
      </c>
      <c r="AG1380" t="s">
        <v>5276</v>
      </c>
      <c r="AH1380">
        <v>116</v>
      </c>
      <c r="AI1380">
        <v>2510808</v>
      </c>
      <c r="AJ1380" t="s">
        <v>5276</v>
      </c>
      <c r="AK1380">
        <v>20</v>
      </c>
      <c r="AL1380">
        <v>2510808</v>
      </c>
      <c r="AM1380" t="s">
        <v>5276</v>
      </c>
      <c r="AN1380" t="s">
        <v>5940</v>
      </c>
      <c r="AO1380">
        <v>0</v>
      </c>
      <c r="AP1380">
        <v>2512606</v>
      </c>
      <c r="AQ1380" t="s">
        <v>5296</v>
      </c>
      <c r="AR1380">
        <v>0</v>
      </c>
    </row>
    <row r="1381" spans="1:44" x14ac:dyDescent="0.25">
      <c r="A1381">
        <v>3116159</v>
      </c>
      <c r="B1381">
        <v>2</v>
      </c>
      <c r="C1381" t="s">
        <v>888</v>
      </c>
      <c r="D1381" t="s">
        <v>4254</v>
      </c>
      <c r="E1381">
        <v>3300</v>
      </c>
      <c r="F1381">
        <v>23760</v>
      </c>
      <c r="G1381">
        <v>805</v>
      </c>
      <c r="H1381" t="s">
        <v>5940</v>
      </c>
      <c r="I1381">
        <v>4584</v>
      </c>
      <c r="J1381">
        <v>351</v>
      </c>
      <c r="K1381">
        <v>3600</v>
      </c>
      <c r="L1381">
        <v>32400</v>
      </c>
      <c r="M1381">
        <v>770</v>
      </c>
      <c r="N1381">
        <v>0</v>
      </c>
      <c r="O1381">
        <v>570</v>
      </c>
      <c r="P1381">
        <v>372</v>
      </c>
      <c r="R1381">
        <v>3116159</v>
      </c>
      <c r="S1381">
        <v>3300</v>
      </c>
      <c r="T1381">
        <v>23760</v>
      </c>
      <c r="U1381">
        <v>805</v>
      </c>
      <c r="V1381" t="s">
        <v>5940</v>
      </c>
      <c r="W1381">
        <v>4584</v>
      </c>
      <c r="X1381">
        <v>351</v>
      </c>
      <c r="Z1381">
        <v>2510907</v>
      </c>
      <c r="AB1381">
        <v>43</v>
      </c>
      <c r="AC1381">
        <v>2510907</v>
      </c>
      <c r="AD1381" t="s">
        <v>5277</v>
      </c>
      <c r="AE1381">
        <v>1</v>
      </c>
      <c r="AF1381">
        <v>2510907</v>
      </c>
      <c r="AG1381" t="s">
        <v>5277</v>
      </c>
      <c r="AH1381">
        <v>240</v>
      </c>
      <c r="AI1381">
        <v>2510907</v>
      </c>
      <c r="AJ1381" t="s">
        <v>5277</v>
      </c>
      <c r="AK1381">
        <v>215</v>
      </c>
      <c r="AL1381">
        <v>2510907</v>
      </c>
      <c r="AM1381" t="s">
        <v>5277</v>
      </c>
      <c r="AN1381" t="s">
        <v>5940</v>
      </c>
      <c r="AO1381">
        <v>0</v>
      </c>
      <c r="AP1381">
        <v>2512705</v>
      </c>
      <c r="AQ1381" t="s">
        <v>5297</v>
      </c>
      <c r="AR1381">
        <v>500</v>
      </c>
    </row>
    <row r="1382" spans="1:44" x14ac:dyDescent="0.25">
      <c r="A1382">
        <v>3116209</v>
      </c>
      <c r="B1382">
        <v>2</v>
      </c>
      <c r="C1382" t="s">
        <v>888</v>
      </c>
      <c r="D1382" t="s">
        <v>4255</v>
      </c>
      <c r="E1382">
        <v>1080</v>
      </c>
      <c r="F1382" t="s">
        <v>5940</v>
      </c>
      <c r="G1382">
        <v>40</v>
      </c>
      <c r="H1382" t="s">
        <v>5940</v>
      </c>
      <c r="I1382" t="s">
        <v>5940</v>
      </c>
      <c r="J1382">
        <v>5</v>
      </c>
      <c r="K1382">
        <v>1000</v>
      </c>
      <c r="L1382">
        <v>0</v>
      </c>
      <c r="M1382">
        <v>75</v>
      </c>
      <c r="N1382">
        <v>0</v>
      </c>
      <c r="O1382">
        <v>0</v>
      </c>
      <c r="P1382">
        <v>6</v>
      </c>
      <c r="R1382">
        <v>3116209</v>
      </c>
      <c r="S1382">
        <v>1080</v>
      </c>
      <c r="T1382" t="s">
        <v>5940</v>
      </c>
      <c r="U1382">
        <v>40</v>
      </c>
      <c r="V1382" t="s">
        <v>5940</v>
      </c>
      <c r="W1382" t="s">
        <v>5940</v>
      </c>
      <c r="X1382">
        <v>5</v>
      </c>
      <c r="Z1382">
        <v>2511004</v>
      </c>
      <c r="AB1382">
        <v>12</v>
      </c>
      <c r="AC1382">
        <v>2511004</v>
      </c>
      <c r="AD1382" t="s">
        <v>5278</v>
      </c>
      <c r="AE1382">
        <v>280</v>
      </c>
      <c r="AF1382">
        <v>2511004</v>
      </c>
      <c r="AG1382" t="s">
        <v>5278</v>
      </c>
      <c r="AH1382">
        <v>275</v>
      </c>
      <c r="AI1382">
        <v>2511004</v>
      </c>
      <c r="AJ1382" t="s">
        <v>5278</v>
      </c>
      <c r="AK1382">
        <v>65</v>
      </c>
      <c r="AL1382">
        <v>2511004</v>
      </c>
      <c r="AM1382" t="s">
        <v>5278</v>
      </c>
      <c r="AN1382" t="s">
        <v>5940</v>
      </c>
      <c r="AO1382">
        <v>0</v>
      </c>
      <c r="AP1382">
        <v>2512721</v>
      </c>
      <c r="AQ1382" t="s">
        <v>5298</v>
      </c>
      <c r="AR1382">
        <v>48</v>
      </c>
    </row>
    <row r="1383" spans="1:44" x14ac:dyDescent="0.25">
      <c r="A1383">
        <v>3116308</v>
      </c>
      <c r="B1383">
        <v>2</v>
      </c>
      <c r="C1383" t="s">
        <v>888</v>
      </c>
      <c r="D1383" t="s">
        <v>4256</v>
      </c>
      <c r="E1383">
        <v>3600</v>
      </c>
      <c r="F1383" t="s">
        <v>5940</v>
      </c>
      <c r="G1383">
        <v>7540</v>
      </c>
      <c r="H1383" t="s">
        <v>5940</v>
      </c>
      <c r="I1383">
        <v>546</v>
      </c>
      <c r="J1383">
        <v>1014</v>
      </c>
      <c r="K1383">
        <v>2000</v>
      </c>
      <c r="L1383">
        <v>0</v>
      </c>
      <c r="M1383">
        <v>5040</v>
      </c>
      <c r="N1383">
        <v>0</v>
      </c>
      <c r="O1383">
        <v>512</v>
      </c>
      <c r="P1383">
        <v>649</v>
      </c>
      <c r="R1383">
        <v>3116308</v>
      </c>
      <c r="S1383">
        <v>3600</v>
      </c>
      <c r="T1383" t="s">
        <v>5940</v>
      </c>
      <c r="U1383">
        <v>7540</v>
      </c>
      <c r="V1383" t="s">
        <v>5940</v>
      </c>
      <c r="W1383">
        <v>546</v>
      </c>
      <c r="X1383">
        <v>1014</v>
      </c>
      <c r="Z1383">
        <v>2511103</v>
      </c>
      <c r="AB1383" t="s">
        <v>5940</v>
      </c>
      <c r="AC1383">
        <v>2511103</v>
      </c>
      <c r="AD1383" t="s">
        <v>5279</v>
      </c>
      <c r="AE1383" t="s">
        <v>5940</v>
      </c>
      <c r="AF1383">
        <v>2511103</v>
      </c>
      <c r="AG1383" t="s">
        <v>5279</v>
      </c>
      <c r="AH1383" t="s">
        <v>5940</v>
      </c>
      <c r="AI1383">
        <v>2511103</v>
      </c>
      <c r="AJ1383" t="s">
        <v>5279</v>
      </c>
      <c r="AK1383">
        <v>160</v>
      </c>
      <c r="AL1383">
        <v>2511103</v>
      </c>
      <c r="AM1383" t="s">
        <v>5279</v>
      </c>
      <c r="AN1383" t="s">
        <v>5940</v>
      </c>
      <c r="AO1383">
        <v>0</v>
      </c>
      <c r="AP1383">
        <v>2512747</v>
      </c>
      <c r="AQ1383" t="s">
        <v>5299</v>
      </c>
      <c r="AR1383">
        <v>240</v>
      </c>
    </row>
    <row r="1384" spans="1:44" x14ac:dyDescent="0.25">
      <c r="A1384">
        <v>3116407</v>
      </c>
      <c r="B1384">
        <v>2</v>
      </c>
      <c r="C1384" t="s">
        <v>888</v>
      </c>
      <c r="D1384" t="s">
        <v>4257</v>
      </c>
      <c r="E1384" t="s">
        <v>5940</v>
      </c>
      <c r="F1384">
        <v>220</v>
      </c>
      <c r="G1384">
        <v>7560</v>
      </c>
      <c r="H1384" t="s">
        <v>5940</v>
      </c>
      <c r="I1384">
        <v>154</v>
      </c>
      <c r="J1384">
        <v>109</v>
      </c>
      <c r="K1384">
        <v>16100</v>
      </c>
      <c r="L1384">
        <v>250</v>
      </c>
      <c r="M1384">
        <v>9168</v>
      </c>
      <c r="N1384">
        <v>0</v>
      </c>
      <c r="O1384">
        <v>54</v>
      </c>
      <c r="P1384">
        <v>154</v>
      </c>
      <c r="R1384">
        <v>3116407</v>
      </c>
      <c r="S1384" t="s">
        <v>5940</v>
      </c>
      <c r="T1384">
        <v>220</v>
      </c>
      <c r="U1384">
        <v>7560</v>
      </c>
      <c r="V1384" t="s">
        <v>5940</v>
      </c>
      <c r="W1384">
        <v>154</v>
      </c>
      <c r="X1384">
        <v>109</v>
      </c>
      <c r="Z1384">
        <v>2511202</v>
      </c>
      <c r="AB1384" t="s">
        <v>5940</v>
      </c>
      <c r="AC1384">
        <v>2511202</v>
      </c>
      <c r="AD1384" t="s">
        <v>5280</v>
      </c>
      <c r="AE1384" t="s">
        <v>5940</v>
      </c>
      <c r="AF1384">
        <v>2511202</v>
      </c>
      <c r="AG1384" t="s">
        <v>5280</v>
      </c>
      <c r="AH1384">
        <v>1268500</v>
      </c>
      <c r="AI1384">
        <v>2511202</v>
      </c>
      <c r="AJ1384" t="s">
        <v>5280</v>
      </c>
      <c r="AK1384">
        <v>240</v>
      </c>
      <c r="AL1384">
        <v>2511202</v>
      </c>
      <c r="AM1384" t="s">
        <v>5280</v>
      </c>
      <c r="AN1384" t="s">
        <v>5940</v>
      </c>
      <c r="AO1384">
        <v>0</v>
      </c>
      <c r="AP1384">
        <v>2512754</v>
      </c>
      <c r="AQ1384" t="s">
        <v>5300</v>
      </c>
      <c r="AR1384">
        <v>75</v>
      </c>
    </row>
    <row r="1385" spans="1:44" x14ac:dyDescent="0.25">
      <c r="A1385">
        <v>3116506</v>
      </c>
      <c r="B1385">
        <v>2</v>
      </c>
      <c r="C1385" t="s">
        <v>888</v>
      </c>
      <c r="D1385" t="s">
        <v>4258</v>
      </c>
      <c r="E1385">
        <v>27500</v>
      </c>
      <c r="F1385" t="s">
        <v>5940</v>
      </c>
      <c r="G1385">
        <v>6250</v>
      </c>
      <c r="H1385" t="s">
        <v>5940</v>
      </c>
      <c r="I1385">
        <v>75</v>
      </c>
      <c r="J1385">
        <v>429</v>
      </c>
      <c r="K1385">
        <v>32500</v>
      </c>
      <c r="L1385">
        <v>0</v>
      </c>
      <c r="M1385">
        <v>7500</v>
      </c>
      <c r="N1385">
        <v>0</v>
      </c>
      <c r="O1385">
        <v>30</v>
      </c>
      <c r="P1385">
        <v>360</v>
      </c>
      <c r="R1385">
        <v>3116506</v>
      </c>
      <c r="S1385">
        <v>27500</v>
      </c>
      <c r="T1385" t="s">
        <v>5940</v>
      </c>
      <c r="U1385">
        <v>6250</v>
      </c>
      <c r="V1385" t="s">
        <v>5940</v>
      </c>
      <c r="W1385">
        <v>75</v>
      </c>
      <c r="X1385">
        <v>429</v>
      </c>
      <c r="Z1385">
        <v>2511301</v>
      </c>
      <c r="AB1385">
        <v>23</v>
      </c>
      <c r="AC1385">
        <v>2511301</v>
      </c>
      <c r="AD1385" t="s">
        <v>5281</v>
      </c>
      <c r="AE1385">
        <v>140</v>
      </c>
      <c r="AF1385">
        <v>2511301</v>
      </c>
      <c r="AG1385" t="s">
        <v>5281</v>
      </c>
      <c r="AH1385" t="s">
        <v>5940</v>
      </c>
      <c r="AI1385">
        <v>2511301</v>
      </c>
      <c r="AJ1385" t="s">
        <v>5281</v>
      </c>
      <c r="AK1385">
        <v>172</v>
      </c>
      <c r="AL1385">
        <v>2511301</v>
      </c>
      <c r="AM1385" t="s">
        <v>5281</v>
      </c>
      <c r="AN1385" t="s">
        <v>5940</v>
      </c>
      <c r="AO1385">
        <v>0</v>
      </c>
      <c r="AP1385">
        <v>2512762</v>
      </c>
      <c r="AQ1385" t="s">
        <v>5301</v>
      </c>
      <c r="AR1385">
        <v>32</v>
      </c>
    </row>
    <row r="1386" spans="1:44" x14ac:dyDescent="0.25">
      <c r="A1386">
        <v>3116605</v>
      </c>
      <c r="B1386">
        <v>2</v>
      </c>
      <c r="C1386" t="s">
        <v>888</v>
      </c>
      <c r="D1386" t="s">
        <v>4259</v>
      </c>
      <c r="E1386">
        <v>6500</v>
      </c>
      <c r="F1386" t="s">
        <v>5940</v>
      </c>
      <c r="G1386">
        <v>9120</v>
      </c>
      <c r="H1386" t="s">
        <v>5940</v>
      </c>
      <c r="I1386">
        <v>72</v>
      </c>
      <c r="J1386">
        <v>49</v>
      </c>
      <c r="K1386">
        <v>6500</v>
      </c>
      <c r="L1386">
        <v>0</v>
      </c>
      <c r="M1386">
        <v>10800</v>
      </c>
      <c r="N1386">
        <v>0</v>
      </c>
      <c r="O1386">
        <v>66</v>
      </c>
      <c r="P1386">
        <v>41</v>
      </c>
      <c r="R1386">
        <v>3116605</v>
      </c>
      <c r="S1386">
        <v>6500</v>
      </c>
      <c r="T1386" t="s">
        <v>5940</v>
      </c>
      <c r="U1386">
        <v>9120</v>
      </c>
      <c r="V1386" t="s">
        <v>5940</v>
      </c>
      <c r="W1386">
        <v>72</v>
      </c>
      <c r="X1386">
        <v>49</v>
      </c>
      <c r="Z1386">
        <v>2511400</v>
      </c>
      <c r="AB1386">
        <v>30</v>
      </c>
      <c r="AC1386">
        <v>2511400</v>
      </c>
      <c r="AD1386" t="s">
        <v>5282</v>
      </c>
      <c r="AE1386" t="s">
        <v>5940</v>
      </c>
      <c r="AF1386">
        <v>2511400</v>
      </c>
      <c r="AG1386" t="s">
        <v>5282</v>
      </c>
      <c r="AH1386" t="s">
        <v>5940</v>
      </c>
      <c r="AI1386">
        <v>2511400</v>
      </c>
      <c r="AJ1386" t="s">
        <v>5282</v>
      </c>
      <c r="AK1386">
        <v>455</v>
      </c>
      <c r="AL1386">
        <v>2511400</v>
      </c>
      <c r="AM1386" t="s">
        <v>5282</v>
      </c>
      <c r="AN1386" t="s">
        <v>5940</v>
      </c>
      <c r="AO1386">
        <v>0</v>
      </c>
      <c r="AP1386">
        <v>2512788</v>
      </c>
      <c r="AQ1386" t="s">
        <v>5302</v>
      </c>
      <c r="AR1386">
        <v>120</v>
      </c>
    </row>
    <row r="1387" spans="1:44" x14ac:dyDescent="0.25">
      <c r="A1387">
        <v>3116704</v>
      </c>
      <c r="B1387">
        <v>2</v>
      </c>
      <c r="C1387" t="s">
        <v>888</v>
      </c>
      <c r="D1387" t="s">
        <v>4260</v>
      </c>
      <c r="E1387">
        <v>585</v>
      </c>
      <c r="F1387" t="s">
        <v>5940</v>
      </c>
      <c r="G1387">
        <v>3570</v>
      </c>
      <c r="H1387" t="s">
        <v>5940</v>
      </c>
      <c r="I1387">
        <v>17</v>
      </c>
      <c r="J1387">
        <v>860</v>
      </c>
      <c r="K1387">
        <v>585</v>
      </c>
      <c r="L1387">
        <v>0</v>
      </c>
      <c r="M1387">
        <v>4320</v>
      </c>
      <c r="N1387">
        <v>0</v>
      </c>
      <c r="O1387">
        <v>20</v>
      </c>
      <c r="P1387">
        <v>810</v>
      </c>
      <c r="R1387">
        <v>3116704</v>
      </c>
      <c r="S1387">
        <v>585</v>
      </c>
      <c r="T1387" t="s">
        <v>5940</v>
      </c>
      <c r="U1387">
        <v>3570</v>
      </c>
      <c r="V1387" t="s">
        <v>5940</v>
      </c>
      <c r="W1387">
        <v>17</v>
      </c>
      <c r="X1387">
        <v>860</v>
      </c>
      <c r="Z1387">
        <v>2511509</v>
      </c>
      <c r="AB1387">
        <v>6</v>
      </c>
      <c r="AC1387">
        <v>2511509</v>
      </c>
      <c r="AD1387" t="s">
        <v>5283</v>
      </c>
      <c r="AE1387" t="s">
        <v>5940</v>
      </c>
      <c r="AF1387">
        <v>2511509</v>
      </c>
      <c r="AG1387" t="s">
        <v>5283</v>
      </c>
      <c r="AH1387">
        <v>4800</v>
      </c>
      <c r="AI1387">
        <v>2511509</v>
      </c>
      <c r="AJ1387" t="s">
        <v>5283</v>
      </c>
      <c r="AK1387">
        <v>23</v>
      </c>
      <c r="AL1387">
        <v>2511509</v>
      </c>
      <c r="AM1387" t="s">
        <v>5283</v>
      </c>
      <c r="AN1387" t="s">
        <v>5940</v>
      </c>
      <c r="AO1387">
        <v>0</v>
      </c>
      <c r="AP1387">
        <v>2512804</v>
      </c>
      <c r="AQ1387" t="s">
        <v>5303</v>
      </c>
      <c r="AR1387">
        <v>0</v>
      </c>
    </row>
    <row r="1388" spans="1:44" x14ac:dyDescent="0.25">
      <c r="A1388">
        <v>3116803</v>
      </c>
      <c r="B1388">
        <v>2</v>
      </c>
      <c r="C1388" t="s">
        <v>888</v>
      </c>
      <c r="D1388" t="s">
        <v>4261</v>
      </c>
      <c r="E1388">
        <v>9600</v>
      </c>
      <c r="F1388" t="s">
        <v>5940</v>
      </c>
      <c r="G1388">
        <v>3345</v>
      </c>
      <c r="H1388" t="s">
        <v>5940</v>
      </c>
      <c r="I1388">
        <v>4</v>
      </c>
      <c r="J1388">
        <v>250</v>
      </c>
      <c r="K1388">
        <v>11700</v>
      </c>
      <c r="L1388">
        <v>0</v>
      </c>
      <c r="M1388">
        <v>3186</v>
      </c>
      <c r="N1388">
        <v>0</v>
      </c>
      <c r="O1388">
        <v>4</v>
      </c>
      <c r="P1388">
        <v>165</v>
      </c>
      <c r="R1388">
        <v>3116803</v>
      </c>
      <c r="S1388">
        <v>9600</v>
      </c>
      <c r="T1388" t="s">
        <v>5940</v>
      </c>
      <c r="U1388">
        <v>3345</v>
      </c>
      <c r="V1388" t="s">
        <v>5940</v>
      </c>
      <c r="W1388">
        <v>4</v>
      </c>
      <c r="X1388">
        <v>250</v>
      </c>
      <c r="Z1388">
        <v>2511608</v>
      </c>
      <c r="AB1388" t="s">
        <v>5940</v>
      </c>
      <c r="AC1388">
        <v>2511608</v>
      </c>
      <c r="AD1388" t="s">
        <v>5284</v>
      </c>
      <c r="AE1388" t="s">
        <v>5940</v>
      </c>
      <c r="AF1388">
        <v>2511608</v>
      </c>
      <c r="AG1388" t="s">
        <v>5284</v>
      </c>
      <c r="AH1388">
        <v>15000</v>
      </c>
      <c r="AI1388">
        <v>2511608</v>
      </c>
      <c r="AJ1388" t="s">
        <v>5284</v>
      </c>
      <c r="AK1388">
        <v>135</v>
      </c>
      <c r="AL1388">
        <v>2511608</v>
      </c>
      <c r="AM1388" t="s">
        <v>5284</v>
      </c>
      <c r="AN1388" t="s">
        <v>5940</v>
      </c>
      <c r="AO1388">
        <v>0</v>
      </c>
      <c r="AP1388">
        <v>2513000</v>
      </c>
      <c r="AQ1388" t="s">
        <v>5305</v>
      </c>
      <c r="AR1388">
        <v>40</v>
      </c>
    </row>
    <row r="1389" spans="1:44" x14ac:dyDescent="0.25">
      <c r="A1389">
        <v>3116902</v>
      </c>
      <c r="B1389">
        <v>2</v>
      </c>
      <c r="C1389" t="s">
        <v>888</v>
      </c>
      <c r="D1389" t="s">
        <v>4262</v>
      </c>
      <c r="E1389">
        <v>54880</v>
      </c>
      <c r="F1389">
        <v>1300</v>
      </c>
      <c r="G1389">
        <v>8820</v>
      </c>
      <c r="H1389" t="s">
        <v>5940</v>
      </c>
      <c r="I1389">
        <v>228</v>
      </c>
      <c r="J1389" t="s">
        <v>5940</v>
      </c>
      <c r="K1389">
        <v>54880</v>
      </c>
      <c r="L1389">
        <v>265</v>
      </c>
      <c r="M1389">
        <v>11900</v>
      </c>
      <c r="N1389">
        <v>0</v>
      </c>
      <c r="O1389">
        <v>256</v>
      </c>
      <c r="P1389">
        <v>0</v>
      </c>
      <c r="R1389">
        <v>3116902</v>
      </c>
      <c r="S1389">
        <v>54880</v>
      </c>
      <c r="T1389">
        <v>1300</v>
      </c>
      <c r="U1389">
        <v>8820</v>
      </c>
      <c r="V1389" t="s">
        <v>5940</v>
      </c>
      <c r="W1389">
        <v>228</v>
      </c>
      <c r="X1389" t="s">
        <v>5940</v>
      </c>
      <c r="Z1389">
        <v>2511707</v>
      </c>
      <c r="AB1389" t="s">
        <v>5940</v>
      </c>
      <c r="AC1389">
        <v>2511707</v>
      </c>
      <c r="AD1389" t="s">
        <v>5285</v>
      </c>
      <c r="AE1389" t="s">
        <v>5940</v>
      </c>
      <c r="AF1389">
        <v>2511707</v>
      </c>
      <c r="AG1389" t="s">
        <v>5285</v>
      </c>
      <c r="AH1389">
        <v>1575</v>
      </c>
      <c r="AI1389">
        <v>2511707</v>
      </c>
      <c r="AJ1389" t="s">
        <v>5285</v>
      </c>
      <c r="AK1389">
        <v>56</v>
      </c>
      <c r="AL1389">
        <v>2511707</v>
      </c>
      <c r="AM1389" t="s">
        <v>5285</v>
      </c>
      <c r="AN1389" t="s">
        <v>5940</v>
      </c>
      <c r="AO1389">
        <v>0</v>
      </c>
      <c r="AP1389">
        <v>2513109</v>
      </c>
      <c r="AQ1389" t="s">
        <v>5306</v>
      </c>
      <c r="AR1389">
        <v>252</v>
      </c>
    </row>
    <row r="1390" spans="1:44" x14ac:dyDescent="0.25">
      <c r="A1390">
        <v>3117009</v>
      </c>
      <c r="B1390">
        <v>2</v>
      </c>
      <c r="C1390" t="s">
        <v>888</v>
      </c>
      <c r="D1390" t="s">
        <v>4263</v>
      </c>
      <c r="E1390">
        <v>18000</v>
      </c>
      <c r="F1390" t="s">
        <v>5940</v>
      </c>
      <c r="G1390">
        <v>500</v>
      </c>
      <c r="H1390" t="s">
        <v>5940</v>
      </c>
      <c r="I1390">
        <v>6</v>
      </c>
      <c r="J1390">
        <v>165</v>
      </c>
      <c r="K1390">
        <v>20000</v>
      </c>
      <c r="L1390">
        <v>0</v>
      </c>
      <c r="M1390">
        <v>400</v>
      </c>
      <c r="N1390">
        <v>0</v>
      </c>
      <c r="O1390">
        <v>3</v>
      </c>
      <c r="P1390">
        <v>277</v>
      </c>
      <c r="R1390">
        <v>3117009</v>
      </c>
      <c r="S1390">
        <v>18000</v>
      </c>
      <c r="T1390" t="s">
        <v>5940</v>
      </c>
      <c r="U1390">
        <v>500</v>
      </c>
      <c r="V1390" t="s">
        <v>5940</v>
      </c>
      <c r="W1390">
        <v>6</v>
      </c>
      <c r="X1390">
        <v>165</v>
      </c>
      <c r="Z1390">
        <v>2511806</v>
      </c>
      <c r="AB1390">
        <v>12</v>
      </c>
      <c r="AC1390">
        <v>2511806</v>
      </c>
      <c r="AD1390" t="s">
        <v>5286</v>
      </c>
      <c r="AE1390">
        <v>2</v>
      </c>
      <c r="AF1390">
        <v>2511806</v>
      </c>
      <c r="AG1390" t="s">
        <v>5286</v>
      </c>
      <c r="AH1390">
        <v>6000</v>
      </c>
      <c r="AI1390">
        <v>2511806</v>
      </c>
      <c r="AJ1390" t="s">
        <v>5286</v>
      </c>
      <c r="AK1390">
        <v>79</v>
      </c>
      <c r="AL1390">
        <v>2511806</v>
      </c>
      <c r="AM1390" t="s">
        <v>5286</v>
      </c>
      <c r="AN1390" t="s">
        <v>5940</v>
      </c>
      <c r="AO1390">
        <v>0</v>
      </c>
      <c r="AP1390">
        <v>2513158</v>
      </c>
      <c r="AQ1390" t="s">
        <v>5307</v>
      </c>
      <c r="AR1390">
        <v>100</v>
      </c>
    </row>
    <row r="1391" spans="1:44" x14ac:dyDescent="0.25">
      <c r="A1391">
        <v>3117108</v>
      </c>
      <c r="B1391">
        <v>2</v>
      </c>
      <c r="C1391" t="s">
        <v>888</v>
      </c>
      <c r="D1391" t="s">
        <v>4264</v>
      </c>
      <c r="E1391">
        <v>1800</v>
      </c>
      <c r="F1391" t="s">
        <v>5940</v>
      </c>
      <c r="G1391">
        <v>5200</v>
      </c>
      <c r="H1391" t="s">
        <v>5940</v>
      </c>
      <c r="I1391">
        <v>264</v>
      </c>
      <c r="J1391">
        <v>171</v>
      </c>
      <c r="K1391">
        <v>2100</v>
      </c>
      <c r="L1391">
        <v>0</v>
      </c>
      <c r="M1391">
        <v>6750</v>
      </c>
      <c r="N1391">
        <v>0</v>
      </c>
      <c r="O1391">
        <v>54</v>
      </c>
      <c r="P1391">
        <v>209</v>
      </c>
      <c r="R1391">
        <v>3117108</v>
      </c>
      <c r="S1391">
        <v>1800</v>
      </c>
      <c r="T1391" t="s">
        <v>5940</v>
      </c>
      <c r="U1391">
        <v>5200</v>
      </c>
      <c r="V1391" t="s">
        <v>5940</v>
      </c>
      <c r="W1391">
        <v>264</v>
      </c>
      <c r="X1391">
        <v>171</v>
      </c>
      <c r="Z1391">
        <v>2511905</v>
      </c>
      <c r="AB1391" t="s">
        <v>5940</v>
      </c>
      <c r="AC1391">
        <v>2511905</v>
      </c>
      <c r="AD1391" t="s">
        <v>5287</v>
      </c>
      <c r="AE1391" t="s">
        <v>5940</v>
      </c>
      <c r="AF1391">
        <v>2511905</v>
      </c>
      <c r="AG1391" t="s">
        <v>5287</v>
      </c>
      <c r="AH1391">
        <v>120000</v>
      </c>
      <c r="AI1391">
        <v>2511905</v>
      </c>
      <c r="AJ1391" t="s">
        <v>5287</v>
      </c>
      <c r="AK1391">
        <v>20</v>
      </c>
      <c r="AL1391">
        <v>2511905</v>
      </c>
      <c r="AM1391" t="s">
        <v>5287</v>
      </c>
      <c r="AN1391" t="s">
        <v>5940</v>
      </c>
      <c r="AO1391">
        <v>0</v>
      </c>
      <c r="AP1391">
        <v>2513208</v>
      </c>
      <c r="AQ1391" t="s">
        <v>5308</v>
      </c>
      <c r="AR1391">
        <v>32</v>
      </c>
    </row>
    <row r="1392" spans="1:44" x14ac:dyDescent="0.25">
      <c r="A1392">
        <v>3115201</v>
      </c>
      <c r="B1392">
        <v>2</v>
      </c>
      <c r="C1392" t="s">
        <v>888</v>
      </c>
      <c r="D1392" t="s">
        <v>4241</v>
      </c>
      <c r="E1392">
        <v>1840</v>
      </c>
      <c r="F1392" t="s">
        <v>5940</v>
      </c>
      <c r="G1392">
        <v>5040</v>
      </c>
      <c r="H1392" t="s">
        <v>5940</v>
      </c>
      <c r="I1392">
        <v>135</v>
      </c>
      <c r="J1392">
        <v>210</v>
      </c>
      <c r="K1392">
        <v>900</v>
      </c>
      <c r="L1392">
        <v>90</v>
      </c>
      <c r="M1392">
        <v>5625</v>
      </c>
      <c r="N1392">
        <v>0</v>
      </c>
      <c r="O1392">
        <v>64</v>
      </c>
      <c r="P1392">
        <v>120</v>
      </c>
      <c r="R1392">
        <v>3115201</v>
      </c>
      <c r="S1392">
        <v>1840</v>
      </c>
      <c r="T1392" t="s">
        <v>5940</v>
      </c>
      <c r="U1392">
        <v>5040</v>
      </c>
      <c r="V1392" t="s">
        <v>5940</v>
      </c>
      <c r="W1392">
        <v>135</v>
      </c>
      <c r="X1392">
        <v>210</v>
      </c>
      <c r="Z1392">
        <v>2512002</v>
      </c>
      <c r="AB1392">
        <v>48</v>
      </c>
      <c r="AC1392">
        <v>2512002</v>
      </c>
      <c r="AD1392" t="s">
        <v>5288</v>
      </c>
      <c r="AE1392" t="s">
        <v>5940</v>
      </c>
      <c r="AF1392">
        <v>2512002</v>
      </c>
      <c r="AG1392" t="s">
        <v>5288</v>
      </c>
      <c r="AH1392" t="s">
        <v>5940</v>
      </c>
      <c r="AI1392">
        <v>2512002</v>
      </c>
      <c r="AJ1392" t="s">
        <v>5288</v>
      </c>
      <c r="AK1392">
        <v>450</v>
      </c>
      <c r="AL1392">
        <v>2512002</v>
      </c>
      <c r="AM1392" t="s">
        <v>5288</v>
      </c>
      <c r="AN1392" t="s">
        <v>5940</v>
      </c>
      <c r="AO1392">
        <v>0</v>
      </c>
      <c r="AP1392">
        <v>2513307</v>
      </c>
      <c r="AQ1392" t="s">
        <v>5309</v>
      </c>
      <c r="AR1392">
        <v>210</v>
      </c>
    </row>
    <row r="1393" spans="1:44" x14ac:dyDescent="0.25">
      <c r="A1393">
        <v>3117306</v>
      </c>
      <c r="B1393">
        <v>2</v>
      </c>
      <c r="C1393" t="s">
        <v>888</v>
      </c>
      <c r="D1393" t="s">
        <v>4266</v>
      </c>
      <c r="E1393">
        <v>1330000</v>
      </c>
      <c r="F1393">
        <v>84000</v>
      </c>
      <c r="G1393">
        <v>51900</v>
      </c>
      <c r="H1393" t="s">
        <v>5940</v>
      </c>
      <c r="I1393" t="s">
        <v>5940</v>
      </c>
      <c r="J1393">
        <v>4080</v>
      </c>
      <c r="K1393">
        <v>3320000</v>
      </c>
      <c r="L1393">
        <v>56000</v>
      </c>
      <c r="M1393">
        <v>66300</v>
      </c>
      <c r="N1393">
        <v>0</v>
      </c>
      <c r="O1393">
        <v>925</v>
      </c>
      <c r="P1393">
        <v>3216</v>
      </c>
      <c r="R1393">
        <v>3117306</v>
      </c>
      <c r="S1393">
        <v>1330000</v>
      </c>
      <c r="T1393">
        <v>84000</v>
      </c>
      <c r="U1393">
        <v>51900</v>
      </c>
      <c r="V1393" t="s">
        <v>5940</v>
      </c>
      <c r="W1393" t="s">
        <v>5940</v>
      </c>
      <c r="X1393">
        <v>4080</v>
      </c>
      <c r="Z1393">
        <v>2512036</v>
      </c>
      <c r="AB1393" t="s">
        <v>5940</v>
      </c>
      <c r="AC1393">
        <v>2512036</v>
      </c>
      <c r="AD1393" t="s">
        <v>5289</v>
      </c>
      <c r="AE1393">
        <v>1</v>
      </c>
      <c r="AF1393">
        <v>2512036</v>
      </c>
      <c r="AG1393" t="s">
        <v>5289</v>
      </c>
      <c r="AH1393" t="s">
        <v>5940</v>
      </c>
      <c r="AI1393">
        <v>2512036</v>
      </c>
      <c r="AJ1393" t="s">
        <v>5289</v>
      </c>
      <c r="AK1393">
        <v>28</v>
      </c>
      <c r="AL1393">
        <v>2512036</v>
      </c>
      <c r="AM1393" t="s">
        <v>5289</v>
      </c>
      <c r="AN1393" t="s">
        <v>5940</v>
      </c>
      <c r="AO1393">
        <v>0</v>
      </c>
      <c r="AP1393">
        <v>2513356</v>
      </c>
      <c r="AQ1393" t="s">
        <v>5310</v>
      </c>
      <c r="AR1393">
        <v>514</v>
      </c>
    </row>
    <row r="1394" spans="1:44" x14ac:dyDescent="0.25">
      <c r="A1394">
        <v>3117207</v>
      </c>
      <c r="B1394">
        <v>2</v>
      </c>
      <c r="C1394" t="s">
        <v>888</v>
      </c>
      <c r="D1394" t="s">
        <v>4265</v>
      </c>
      <c r="E1394">
        <v>600</v>
      </c>
      <c r="F1394" t="s">
        <v>5940</v>
      </c>
      <c r="G1394">
        <v>759</v>
      </c>
      <c r="H1394" t="s">
        <v>5940</v>
      </c>
      <c r="I1394">
        <v>4</v>
      </c>
      <c r="J1394">
        <v>180</v>
      </c>
      <c r="K1394">
        <v>600</v>
      </c>
      <c r="L1394">
        <v>0</v>
      </c>
      <c r="M1394">
        <v>1216</v>
      </c>
      <c r="N1394">
        <v>0</v>
      </c>
      <c r="O1394">
        <v>5</v>
      </c>
      <c r="P1394">
        <v>173</v>
      </c>
      <c r="R1394">
        <v>3117207</v>
      </c>
      <c r="S1394">
        <v>600</v>
      </c>
      <c r="T1394" t="s">
        <v>5940</v>
      </c>
      <c r="U1394">
        <v>759</v>
      </c>
      <c r="V1394" t="s">
        <v>5940</v>
      </c>
      <c r="W1394">
        <v>4</v>
      </c>
      <c r="X1394">
        <v>180</v>
      </c>
      <c r="Z1394">
        <v>2512077</v>
      </c>
      <c r="AB1394">
        <v>28</v>
      </c>
      <c r="AC1394">
        <v>2512077</v>
      </c>
      <c r="AD1394" t="s">
        <v>5290</v>
      </c>
      <c r="AE1394">
        <v>308</v>
      </c>
      <c r="AF1394">
        <v>2512077</v>
      </c>
      <c r="AG1394" t="s">
        <v>5290</v>
      </c>
      <c r="AH1394" t="s">
        <v>5940</v>
      </c>
      <c r="AI1394">
        <v>2512077</v>
      </c>
      <c r="AJ1394" t="s">
        <v>5290</v>
      </c>
      <c r="AK1394">
        <v>18</v>
      </c>
      <c r="AL1394">
        <v>2512077</v>
      </c>
      <c r="AM1394" t="s">
        <v>5290</v>
      </c>
      <c r="AN1394" t="s">
        <v>5940</v>
      </c>
      <c r="AO1394">
        <v>0</v>
      </c>
      <c r="AP1394">
        <v>2513406</v>
      </c>
      <c r="AQ1394" t="s">
        <v>5311</v>
      </c>
      <c r="AR1394">
        <v>0</v>
      </c>
    </row>
    <row r="1395" spans="1:44" x14ac:dyDescent="0.25">
      <c r="A1395">
        <v>3117405</v>
      </c>
      <c r="B1395">
        <v>2</v>
      </c>
      <c r="C1395" t="s">
        <v>888</v>
      </c>
      <c r="D1395" t="s">
        <v>4267</v>
      </c>
      <c r="E1395">
        <v>7500</v>
      </c>
      <c r="F1395" t="s">
        <v>5940</v>
      </c>
      <c r="G1395">
        <v>1215</v>
      </c>
      <c r="H1395" t="s">
        <v>5940</v>
      </c>
      <c r="I1395">
        <v>513</v>
      </c>
      <c r="J1395">
        <v>61</v>
      </c>
      <c r="K1395">
        <v>11060</v>
      </c>
      <c r="L1395">
        <v>0</v>
      </c>
      <c r="M1395">
        <v>1575</v>
      </c>
      <c r="N1395">
        <v>0</v>
      </c>
      <c r="O1395">
        <v>300</v>
      </c>
      <c r="P1395">
        <v>64</v>
      </c>
      <c r="R1395">
        <v>3117405</v>
      </c>
      <c r="S1395">
        <v>7500</v>
      </c>
      <c r="T1395" t="s">
        <v>5940</v>
      </c>
      <c r="U1395">
        <v>1215</v>
      </c>
      <c r="V1395" t="s">
        <v>5940</v>
      </c>
      <c r="W1395">
        <v>513</v>
      </c>
      <c r="X1395">
        <v>61</v>
      </c>
      <c r="Z1395">
        <v>2512101</v>
      </c>
      <c r="AB1395">
        <v>124</v>
      </c>
      <c r="AC1395">
        <v>2512101</v>
      </c>
      <c r="AD1395" t="s">
        <v>5291</v>
      </c>
      <c r="AE1395" t="s">
        <v>5940</v>
      </c>
      <c r="AF1395">
        <v>2512101</v>
      </c>
      <c r="AG1395" t="s">
        <v>5291</v>
      </c>
      <c r="AH1395">
        <v>450</v>
      </c>
      <c r="AI1395">
        <v>2512101</v>
      </c>
      <c r="AJ1395" t="s">
        <v>5291</v>
      </c>
      <c r="AK1395">
        <v>259</v>
      </c>
      <c r="AL1395">
        <v>2512101</v>
      </c>
      <c r="AM1395" t="s">
        <v>5291</v>
      </c>
      <c r="AN1395" t="s">
        <v>5940</v>
      </c>
      <c r="AO1395">
        <v>0</v>
      </c>
      <c r="AP1395">
        <v>2513505</v>
      </c>
      <c r="AQ1395" t="s">
        <v>5312</v>
      </c>
      <c r="AR1395">
        <v>512</v>
      </c>
    </row>
    <row r="1396" spans="1:44" x14ac:dyDescent="0.25">
      <c r="A1396">
        <v>3117504</v>
      </c>
      <c r="B1396">
        <v>2</v>
      </c>
      <c r="C1396" t="s">
        <v>888</v>
      </c>
      <c r="D1396" t="s">
        <v>4268</v>
      </c>
      <c r="E1396">
        <v>7200</v>
      </c>
      <c r="F1396" t="s">
        <v>5940</v>
      </c>
      <c r="G1396">
        <v>2975</v>
      </c>
      <c r="H1396" t="s">
        <v>5940</v>
      </c>
      <c r="I1396">
        <v>393</v>
      </c>
      <c r="J1396">
        <v>75</v>
      </c>
      <c r="K1396">
        <v>15000</v>
      </c>
      <c r="L1396">
        <v>0</v>
      </c>
      <c r="M1396">
        <v>1500</v>
      </c>
      <c r="N1396">
        <v>0</v>
      </c>
      <c r="O1396">
        <v>79</v>
      </c>
      <c r="P1396">
        <v>109</v>
      </c>
      <c r="R1396">
        <v>3117504</v>
      </c>
      <c r="S1396">
        <v>7200</v>
      </c>
      <c r="T1396" t="s">
        <v>5940</v>
      </c>
      <c r="U1396">
        <v>2975</v>
      </c>
      <c r="V1396" t="s">
        <v>5940</v>
      </c>
      <c r="W1396">
        <v>393</v>
      </c>
      <c r="X1396">
        <v>75</v>
      </c>
      <c r="Z1396">
        <v>2512200</v>
      </c>
      <c r="AB1396">
        <v>4</v>
      </c>
      <c r="AC1396">
        <v>2512200</v>
      </c>
      <c r="AD1396" t="s">
        <v>5292</v>
      </c>
      <c r="AE1396" t="s">
        <v>5940</v>
      </c>
      <c r="AF1396">
        <v>2512200</v>
      </c>
      <c r="AG1396" t="s">
        <v>5292</v>
      </c>
      <c r="AH1396" t="s">
        <v>5940</v>
      </c>
      <c r="AI1396">
        <v>2512200</v>
      </c>
      <c r="AJ1396" t="s">
        <v>5292</v>
      </c>
      <c r="AK1396">
        <v>378</v>
      </c>
      <c r="AL1396">
        <v>2512200</v>
      </c>
      <c r="AM1396" t="s">
        <v>5292</v>
      </c>
      <c r="AN1396" t="s">
        <v>5940</v>
      </c>
      <c r="AO1396">
        <v>0</v>
      </c>
      <c r="AP1396">
        <v>2513604</v>
      </c>
      <c r="AQ1396" t="s">
        <v>5313</v>
      </c>
      <c r="AR1396">
        <v>250</v>
      </c>
    </row>
    <row r="1397" spans="1:44" x14ac:dyDescent="0.25">
      <c r="A1397">
        <v>3117603</v>
      </c>
      <c r="B1397">
        <v>2</v>
      </c>
      <c r="C1397" t="s">
        <v>888</v>
      </c>
      <c r="D1397" t="s">
        <v>4269</v>
      </c>
      <c r="E1397">
        <v>9750</v>
      </c>
      <c r="F1397" t="s">
        <v>5940</v>
      </c>
      <c r="G1397">
        <v>1520</v>
      </c>
      <c r="H1397" t="s">
        <v>5940</v>
      </c>
      <c r="I1397">
        <v>60</v>
      </c>
      <c r="J1397">
        <v>102</v>
      </c>
      <c r="K1397">
        <v>9750</v>
      </c>
      <c r="L1397">
        <v>0</v>
      </c>
      <c r="M1397">
        <v>1800</v>
      </c>
      <c r="N1397">
        <v>0</v>
      </c>
      <c r="O1397">
        <v>60</v>
      </c>
      <c r="P1397">
        <v>78</v>
      </c>
      <c r="R1397">
        <v>3117603</v>
      </c>
      <c r="S1397">
        <v>9750</v>
      </c>
      <c r="T1397" t="s">
        <v>5940</v>
      </c>
      <c r="U1397">
        <v>1520</v>
      </c>
      <c r="V1397" t="s">
        <v>5940</v>
      </c>
      <c r="W1397">
        <v>60</v>
      </c>
      <c r="X1397">
        <v>102</v>
      </c>
      <c r="Z1397">
        <v>2512309</v>
      </c>
      <c r="AB1397">
        <v>162</v>
      </c>
      <c r="AC1397">
        <v>2512309</v>
      </c>
      <c r="AD1397" t="s">
        <v>5293</v>
      </c>
      <c r="AE1397">
        <v>30</v>
      </c>
      <c r="AF1397">
        <v>2512309</v>
      </c>
      <c r="AG1397" t="s">
        <v>5293</v>
      </c>
      <c r="AH1397">
        <v>280</v>
      </c>
      <c r="AI1397">
        <v>2512309</v>
      </c>
      <c r="AJ1397" t="s">
        <v>5293</v>
      </c>
      <c r="AK1397">
        <v>2300</v>
      </c>
      <c r="AL1397">
        <v>2512309</v>
      </c>
      <c r="AM1397" t="s">
        <v>5293</v>
      </c>
      <c r="AN1397" t="s">
        <v>5940</v>
      </c>
      <c r="AO1397">
        <v>0</v>
      </c>
      <c r="AP1397">
        <v>2513653</v>
      </c>
      <c r="AQ1397" t="s">
        <v>5314</v>
      </c>
      <c r="AR1397">
        <v>90</v>
      </c>
    </row>
    <row r="1398" spans="1:44" x14ac:dyDescent="0.25">
      <c r="A1398">
        <v>3117702</v>
      </c>
      <c r="B1398">
        <v>2</v>
      </c>
      <c r="C1398" t="s">
        <v>888</v>
      </c>
      <c r="D1398" t="s">
        <v>4270</v>
      </c>
      <c r="E1398" t="s">
        <v>5940</v>
      </c>
      <c r="F1398">
        <v>248</v>
      </c>
      <c r="G1398">
        <v>21460</v>
      </c>
      <c r="H1398" t="s">
        <v>5940</v>
      </c>
      <c r="I1398">
        <v>152</v>
      </c>
      <c r="J1398">
        <v>228</v>
      </c>
      <c r="K1398">
        <v>0</v>
      </c>
      <c r="L1398">
        <v>418</v>
      </c>
      <c r="M1398">
        <v>25547</v>
      </c>
      <c r="N1398">
        <v>0</v>
      </c>
      <c r="O1398">
        <v>57</v>
      </c>
      <c r="P1398">
        <v>278</v>
      </c>
      <c r="R1398">
        <v>3117702</v>
      </c>
      <c r="S1398" t="s">
        <v>5940</v>
      </c>
      <c r="T1398">
        <v>248</v>
      </c>
      <c r="U1398">
        <v>21460</v>
      </c>
      <c r="V1398" t="s">
        <v>5940</v>
      </c>
      <c r="W1398">
        <v>152</v>
      </c>
      <c r="X1398">
        <v>228</v>
      </c>
      <c r="Z1398">
        <v>2512408</v>
      </c>
      <c r="AB1398">
        <v>24</v>
      </c>
      <c r="AC1398">
        <v>2512408</v>
      </c>
      <c r="AD1398" t="s">
        <v>5294</v>
      </c>
      <c r="AE1398" t="s">
        <v>5940</v>
      </c>
      <c r="AF1398">
        <v>2512408</v>
      </c>
      <c r="AG1398" t="s">
        <v>5294</v>
      </c>
      <c r="AH1398" t="s">
        <v>5940</v>
      </c>
      <c r="AI1398">
        <v>2512408</v>
      </c>
      <c r="AJ1398" t="s">
        <v>5294</v>
      </c>
      <c r="AK1398">
        <v>1350</v>
      </c>
      <c r="AL1398">
        <v>2512408</v>
      </c>
      <c r="AM1398" t="s">
        <v>5294</v>
      </c>
      <c r="AN1398" t="s">
        <v>5940</v>
      </c>
      <c r="AO1398">
        <v>0</v>
      </c>
      <c r="AP1398">
        <v>2513802</v>
      </c>
      <c r="AQ1398" t="s">
        <v>5316</v>
      </c>
      <c r="AR1398">
        <v>70</v>
      </c>
    </row>
    <row r="1399" spans="1:44" x14ac:dyDescent="0.25">
      <c r="A1399">
        <v>3117801</v>
      </c>
      <c r="B1399">
        <v>2</v>
      </c>
      <c r="C1399" t="s">
        <v>888</v>
      </c>
      <c r="D1399" t="s">
        <v>4271</v>
      </c>
      <c r="E1399" t="s">
        <v>5940</v>
      </c>
      <c r="F1399" t="s">
        <v>5940</v>
      </c>
      <c r="G1399">
        <v>1722</v>
      </c>
      <c r="H1399" t="s">
        <v>5940</v>
      </c>
      <c r="I1399">
        <v>120</v>
      </c>
      <c r="J1399">
        <v>14</v>
      </c>
      <c r="K1399">
        <v>0</v>
      </c>
      <c r="L1399">
        <v>0</v>
      </c>
      <c r="M1399">
        <v>2600</v>
      </c>
      <c r="N1399">
        <v>0</v>
      </c>
      <c r="O1399">
        <v>64</v>
      </c>
      <c r="P1399">
        <v>10</v>
      </c>
      <c r="R1399">
        <v>3117801</v>
      </c>
      <c r="S1399" t="s">
        <v>5940</v>
      </c>
      <c r="T1399" t="s">
        <v>5940</v>
      </c>
      <c r="U1399">
        <v>1722</v>
      </c>
      <c r="V1399" t="s">
        <v>5940</v>
      </c>
      <c r="W1399">
        <v>120</v>
      </c>
      <c r="X1399">
        <v>14</v>
      </c>
      <c r="Z1399">
        <v>2512507</v>
      </c>
      <c r="AB1399">
        <v>1</v>
      </c>
      <c r="AC1399">
        <v>2512507</v>
      </c>
      <c r="AD1399" t="s">
        <v>5295</v>
      </c>
      <c r="AE1399" t="s">
        <v>5940</v>
      </c>
      <c r="AF1399">
        <v>2512507</v>
      </c>
      <c r="AG1399" t="s">
        <v>5295</v>
      </c>
      <c r="AH1399" t="s">
        <v>5940</v>
      </c>
      <c r="AI1399">
        <v>2512507</v>
      </c>
      <c r="AJ1399" t="s">
        <v>5295</v>
      </c>
      <c r="AK1399">
        <v>1220</v>
      </c>
      <c r="AL1399">
        <v>2512507</v>
      </c>
      <c r="AM1399" t="s">
        <v>5295</v>
      </c>
      <c r="AN1399" t="s">
        <v>5940</v>
      </c>
      <c r="AO1399">
        <v>0</v>
      </c>
      <c r="AP1399">
        <v>2513851</v>
      </c>
      <c r="AQ1399" t="s">
        <v>5317</v>
      </c>
      <c r="AR1399">
        <v>360</v>
      </c>
    </row>
    <row r="1400" spans="1:44" x14ac:dyDescent="0.25">
      <c r="A1400">
        <v>3117836</v>
      </c>
      <c r="B1400">
        <v>2</v>
      </c>
      <c r="C1400" t="s">
        <v>888</v>
      </c>
      <c r="D1400" t="s">
        <v>4272</v>
      </c>
      <c r="E1400">
        <v>10400</v>
      </c>
      <c r="F1400" t="s">
        <v>5940</v>
      </c>
      <c r="G1400">
        <v>2520</v>
      </c>
      <c r="H1400" t="s">
        <v>5940</v>
      </c>
      <c r="I1400">
        <v>300</v>
      </c>
      <c r="J1400">
        <v>264</v>
      </c>
      <c r="K1400">
        <v>10400</v>
      </c>
      <c r="L1400">
        <v>0</v>
      </c>
      <c r="M1400">
        <v>1350</v>
      </c>
      <c r="N1400">
        <v>0</v>
      </c>
      <c r="O1400">
        <v>90</v>
      </c>
      <c r="P1400">
        <v>425</v>
      </c>
      <c r="R1400">
        <v>3117836</v>
      </c>
      <c r="S1400">
        <v>10400</v>
      </c>
      <c r="T1400" t="s">
        <v>5940</v>
      </c>
      <c r="U1400">
        <v>2520</v>
      </c>
      <c r="V1400" t="s">
        <v>5940</v>
      </c>
      <c r="W1400">
        <v>300</v>
      </c>
      <c r="X1400">
        <v>264</v>
      </c>
      <c r="Z1400">
        <v>2512606</v>
      </c>
      <c r="AB1400" t="s">
        <v>5940</v>
      </c>
      <c r="AC1400">
        <v>2512606</v>
      </c>
      <c r="AD1400" t="s">
        <v>5296</v>
      </c>
      <c r="AE1400" t="s">
        <v>5940</v>
      </c>
      <c r="AF1400">
        <v>2512606</v>
      </c>
      <c r="AG1400" t="s">
        <v>5296</v>
      </c>
      <c r="AH1400" t="s">
        <v>5940</v>
      </c>
      <c r="AI1400">
        <v>2512606</v>
      </c>
      <c r="AJ1400" t="s">
        <v>5296</v>
      </c>
      <c r="AK1400">
        <v>6</v>
      </c>
      <c r="AL1400">
        <v>2512606</v>
      </c>
      <c r="AM1400" t="s">
        <v>5296</v>
      </c>
      <c r="AN1400" t="s">
        <v>5940</v>
      </c>
      <c r="AO1400">
        <v>0</v>
      </c>
      <c r="AP1400">
        <v>2513901</v>
      </c>
      <c r="AQ1400" t="s">
        <v>5318</v>
      </c>
      <c r="AR1400">
        <v>0</v>
      </c>
    </row>
    <row r="1401" spans="1:44" x14ac:dyDescent="0.25">
      <c r="A1401">
        <v>3117876</v>
      </c>
      <c r="B1401">
        <v>2</v>
      </c>
      <c r="C1401" t="s">
        <v>888</v>
      </c>
      <c r="D1401" t="s">
        <v>4273</v>
      </c>
      <c r="E1401" t="s">
        <v>5940</v>
      </c>
      <c r="F1401" t="s">
        <v>5940</v>
      </c>
      <c r="G1401">
        <v>30</v>
      </c>
      <c r="H1401" t="s">
        <v>5940</v>
      </c>
      <c r="I1401" t="s">
        <v>5940</v>
      </c>
      <c r="J1401" t="s">
        <v>5940</v>
      </c>
      <c r="K1401">
        <v>0</v>
      </c>
      <c r="L1401">
        <v>0</v>
      </c>
      <c r="M1401">
        <v>38</v>
      </c>
      <c r="N1401">
        <v>0</v>
      </c>
      <c r="O1401">
        <v>0</v>
      </c>
      <c r="P1401">
        <v>2</v>
      </c>
      <c r="R1401">
        <v>3117876</v>
      </c>
      <c r="S1401" t="s">
        <v>5940</v>
      </c>
      <c r="T1401" t="s">
        <v>5940</v>
      </c>
      <c r="U1401">
        <v>30</v>
      </c>
      <c r="V1401" t="s">
        <v>5940</v>
      </c>
      <c r="W1401" t="s">
        <v>5940</v>
      </c>
      <c r="X1401" t="s">
        <v>5940</v>
      </c>
      <c r="Z1401">
        <v>2512705</v>
      </c>
      <c r="AB1401">
        <v>200</v>
      </c>
      <c r="AC1401">
        <v>2512705</v>
      </c>
      <c r="AD1401" t="s">
        <v>5297</v>
      </c>
      <c r="AE1401" t="s">
        <v>5940</v>
      </c>
      <c r="AF1401">
        <v>2512705</v>
      </c>
      <c r="AG1401" t="s">
        <v>5297</v>
      </c>
      <c r="AH1401" t="s">
        <v>5940</v>
      </c>
      <c r="AI1401">
        <v>2512705</v>
      </c>
      <c r="AJ1401" t="s">
        <v>5297</v>
      </c>
      <c r="AK1401">
        <v>920</v>
      </c>
      <c r="AL1401">
        <v>2512705</v>
      </c>
      <c r="AM1401" t="s">
        <v>5297</v>
      </c>
      <c r="AN1401" t="s">
        <v>5940</v>
      </c>
      <c r="AO1401">
        <v>0</v>
      </c>
      <c r="AP1401">
        <v>2513927</v>
      </c>
      <c r="AQ1401" t="s">
        <v>5319</v>
      </c>
      <c r="AR1401">
        <v>24</v>
      </c>
    </row>
    <row r="1402" spans="1:44" x14ac:dyDescent="0.25">
      <c r="A1402">
        <v>3117900</v>
      </c>
      <c r="B1402">
        <v>2</v>
      </c>
      <c r="C1402" t="s">
        <v>888</v>
      </c>
      <c r="D1402" t="s">
        <v>4274</v>
      </c>
      <c r="E1402" t="s">
        <v>5940</v>
      </c>
      <c r="F1402" t="s">
        <v>5940</v>
      </c>
      <c r="G1402">
        <v>2700</v>
      </c>
      <c r="H1402" t="s">
        <v>5940</v>
      </c>
      <c r="I1402">
        <v>620</v>
      </c>
      <c r="J1402">
        <v>468</v>
      </c>
      <c r="K1402">
        <v>1600</v>
      </c>
      <c r="L1402">
        <v>0</v>
      </c>
      <c r="M1402">
        <v>2276</v>
      </c>
      <c r="N1402">
        <v>0</v>
      </c>
      <c r="O1402">
        <v>58</v>
      </c>
      <c r="P1402">
        <v>142</v>
      </c>
      <c r="R1402">
        <v>3117900</v>
      </c>
      <c r="S1402" t="s">
        <v>5940</v>
      </c>
      <c r="T1402" t="s">
        <v>5940</v>
      </c>
      <c r="U1402">
        <v>2700</v>
      </c>
      <c r="V1402" t="s">
        <v>5940</v>
      </c>
      <c r="W1402">
        <v>620</v>
      </c>
      <c r="X1402">
        <v>468</v>
      </c>
      <c r="Z1402">
        <v>2512721</v>
      </c>
      <c r="AB1402" t="s">
        <v>5940</v>
      </c>
      <c r="AC1402">
        <v>2512721</v>
      </c>
      <c r="AD1402" t="s">
        <v>5298</v>
      </c>
      <c r="AE1402" t="s">
        <v>5940</v>
      </c>
      <c r="AF1402">
        <v>2512721</v>
      </c>
      <c r="AG1402" t="s">
        <v>5298</v>
      </c>
      <c r="AH1402" t="s">
        <v>5940</v>
      </c>
      <c r="AI1402">
        <v>2512721</v>
      </c>
      <c r="AJ1402" t="s">
        <v>5298</v>
      </c>
      <c r="AK1402">
        <v>53</v>
      </c>
      <c r="AL1402">
        <v>2512721</v>
      </c>
      <c r="AM1402" t="s">
        <v>5298</v>
      </c>
      <c r="AN1402" t="s">
        <v>5940</v>
      </c>
      <c r="AO1402">
        <v>0</v>
      </c>
      <c r="AP1402">
        <v>2513943</v>
      </c>
      <c r="AQ1402" t="s">
        <v>5320</v>
      </c>
      <c r="AR1402">
        <v>150</v>
      </c>
    </row>
    <row r="1403" spans="1:44" x14ac:dyDescent="0.25">
      <c r="A1403">
        <v>3118007</v>
      </c>
      <c r="B1403">
        <v>2</v>
      </c>
      <c r="C1403" t="s">
        <v>888</v>
      </c>
      <c r="D1403" t="s">
        <v>4275</v>
      </c>
      <c r="E1403">
        <v>425</v>
      </c>
      <c r="F1403" t="s">
        <v>5940</v>
      </c>
      <c r="G1403">
        <v>1687</v>
      </c>
      <c r="H1403" t="s">
        <v>5940</v>
      </c>
      <c r="I1403" t="s">
        <v>5940</v>
      </c>
      <c r="J1403">
        <v>76</v>
      </c>
      <c r="K1403">
        <v>120</v>
      </c>
      <c r="L1403">
        <v>0</v>
      </c>
      <c r="M1403">
        <v>1520</v>
      </c>
      <c r="N1403">
        <v>0</v>
      </c>
      <c r="O1403">
        <v>0</v>
      </c>
      <c r="P1403">
        <v>130</v>
      </c>
      <c r="R1403">
        <v>3118007</v>
      </c>
      <c r="S1403">
        <v>425</v>
      </c>
      <c r="T1403" t="s">
        <v>5940</v>
      </c>
      <c r="U1403">
        <v>1687</v>
      </c>
      <c r="V1403" t="s">
        <v>5940</v>
      </c>
      <c r="W1403" t="s">
        <v>5940</v>
      </c>
      <c r="X1403">
        <v>76</v>
      </c>
      <c r="Z1403">
        <v>2512747</v>
      </c>
      <c r="AB1403">
        <v>157</v>
      </c>
      <c r="AC1403">
        <v>2512747</v>
      </c>
      <c r="AD1403" t="s">
        <v>5299</v>
      </c>
      <c r="AE1403" t="s">
        <v>5940</v>
      </c>
      <c r="AF1403">
        <v>2512747</v>
      </c>
      <c r="AG1403" t="s">
        <v>5299</v>
      </c>
      <c r="AH1403" t="s">
        <v>5940</v>
      </c>
      <c r="AI1403">
        <v>2512747</v>
      </c>
      <c r="AJ1403" t="s">
        <v>5299</v>
      </c>
      <c r="AK1403">
        <v>193</v>
      </c>
      <c r="AL1403">
        <v>2512747</v>
      </c>
      <c r="AM1403" t="s">
        <v>5299</v>
      </c>
      <c r="AN1403" t="s">
        <v>5940</v>
      </c>
      <c r="AO1403">
        <v>0</v>
      </c>
      <c r="AP1403">
        <v>2513968</v>
      </c>
      <c r="AQ1403" t="s">
        <v>5321</v>
      </c>
      <c r="AR1403">
        <v>3</v>
      </c>
    </row>
    <row r="1404" spans="1:44" x14ac:dyDescent="0.25">
      <c r="A1404">
        <v>3118106</v>
      </c>
      <c r="B1404">
        <v>2</v>
      </c>
      <c r="C1404" t="s">
        <v>888</v>
      </c>
      <c r="D1404" t="s">
        <v>4276</v>
      </c>
      <c r="E1404">
        <v>9000</v>
      </c>
      <c r="F1404" t="s">
        <v>5940</v>
      </c>
      <c r="G1404">
        <v>1350</v>
      </c>
      <c r="H1404" t="s">
        <v>5940</v>
      </c>
      <c r="I1404">
        <v>65</v>
      </c>
      <c r="J1404">
        <v>113</v>
      </c>
      <c r="K1404">
        <v>6000</v>
      </c>
      <c r="L1404">
        <v>0</v>
      </c>
      <c r="M1404">
        <v>1500</v>
      </c>
      <c r="N1404">
        <v>0</v>
      </c>
      <c r="O1404">
        <v>20</v>
      </c>
      <c r="P1404">
        <v>207</v>
      </c>
      <c r="R1404">
        <v>3118106</v>
      </c>
      <c r="S1404">
        <v>9000</v>
      </c>
      <c r="T1404" t="s">
        <v>5940</v>
      </c>
      <c r="U1404">
        <v>1350</v>
      </c>
      <c r="V1404" t="s">
        <v>5940</v>
      </c>
      <c r="W1404">
        <v>65</v>
      </c>
      <c r="X1404">
        <v>113</v>
      </c>
      <c r="Z1404">
        <v>2512754</v>
      </c>
      <c r="AB1404">
        <v>1</v>
      </c>
      <c r="AC1404">
        <v>2512754</v>
      </c>
      <c r="AD1404" t="s">
        <v>5300</v>
      </c>
      <c r="AE1404" t="s">
        <v>5940</v>
      </c>
      <c r="AF1404">
        <v>2512754</v>
      </c>
      <c r="AG1404" t="s">
        <v>5300</v>
      </c>
      <c r="AH1404" t="s">
        <v>5940</v>
      </c>
      <c r="AI1404">
        <v>2512754</v>
      </c>
      <c r="AJ1404" t="s">
        <v>5300</v>
      </c>
      <c r="AK1404">
        <v>30</v>
      </c>
      <c r="AL1404">
        <v>2512754</v>
      </c>
      <c r="AM1404" t="s">
        <v>5300</v>
      </c>
      <c r="AN1404" t="s">
        <v>5940</v>
      </c>
      <c r="AO1404">
        <v>0</v>
      </c>
      <c r="AP1404">
        <v>2513984</v>
      </c>
      <c r="AQ1404" t="s">
        <v>5322</v>
      </c>
      <c r="AR1404">
        <v>28</v>
      </c>
    </row>
    <row r="1405" spans="1:44" x14ac:dyDescent="0.25">
      <c r="A1405">
        <v>3118205</v>
      </c>
      <c r="B1405">
        <v>2</v>
      </c>
      <c r="C1405" t="s">
        <v>888</v>
      </c>
      <c r="D1405" t="s">
        <v>4277</v>
      </c>
      <c r="E1405">
        <v>562500</v>
      </c>
      <c r="F1405">
        <v>33750</v>
      </c>
      <c r="G1405">
        <v>42000</v>
      </c>
      <c r="H1405" t="s">
        <v>5940</v>
      </c>
      <c r="I1405">
        <v>1920</v>
      </c>
      <c r="J1405">
        <v>270</v>
      </c>
      <c r="K1405">
        <v>960000</v>
      </c>
      <c r="L1405">
        <v>5400</v>
      </c>
      <c r="M1405">
        <v>35640</v>
      </c>
      <c r="N1405">
        <v>0</v>
      </c>
      <c r="O1405">
        <v>3500</v>
      </c>
      <c r="P1405">
        <v>90</v>
      </c>
      <c r="R1405">
        <v>3118205</v>
      </c>
      <c r="S1405">
        <v>562500</v>
      </c>
      <c r="T1405">
        <v>33750</v>
      </c>
      <c r="U1405">
        <v>42000</v>
      </c>
      <c r="V1405" t="s">
        <v>5940</v>
      </c>
      <c r="W1405">
        <v>1920</v>
      </c>
      <c r="X1405">
        <v>270</v>
      </c>
      <c r="Z1405">
        <v>2512762</v>
      </c>
      <c r="AB1405" t="s">
        <v>5940</v>
      </c>
      <c r="AC1405">
        <v>2512762</v>
      </c>
      <c r="AD1405" t="s">
        <v>5301</v>
      </c>
      <c r="AE1405" t="s">
        <v>5940</v>
      </c>
      <c r="AF1405">
        <v>2512762</v>
      </c>
      <c r="AG1405" t="s">
        <v>5301</v>
      </c>
      <c r="AH1405">
        <v>2400</v>
      </c>
      <c r="AI1405">
        <v>2512762</v>
      </c>
      <c r="AJ1405" t="s">
        <v>5301</v>
      </c>
      <c r="AK1405">
        <v>33</v>
      </c>
      <c r="AL1405">
        <v>2512762</v>
      </c>
      <c r="AM1405" t="s">
        <v>5301</v>
      </c>
      <c r="AN1405" t="s">
        <v>5940</v>
      </c>
      <c r="AO1405">
        <v>0</v>
      </c>
      <c r="AP1405">
        <v>2514008</v>
      </c>
      <c r="AQ1405" t="s">
        <v>5323</v>
      </c>
      <c r="AR1405">
        <v>240</v>
      </c>
    </row>
    <row r="1406" spans="1:44" x14ac:dyDescent="0.25">
      <c r="A1406">
        <v>3118304</v>
      </c>
      <c r="B1406">
        <v>2</v>
      </c>
      <c r="C1406" t="s">
        <v>888</v>
      </c>
      <c r="D1406" t="s">
        <v>4278</v>
      </c>
      <c r="E1406">
        <v>360</v>
      </c>
      <c r="F1406" t="s">
        <v>5940</v>
      </c>
      <c r="G1406">
        <v>1325</v>
      </c>
      <c r="H1406" t="s">
        <v>5940</v>
      </c>
      <c r="I1406" t="s">
        <v>5940</v>
      </c>
      <c r="J1406">
        <v>90</v>
      </c>
      <c r="K1406">
        <v>1100</v>
      </c>
      <c r="L1406">
        <v>0</v>
      </c>
      <c r="M1406">
        <v>2880</v>
      </c>
      <c r="N1406">
        <v>0</v>
      </c>
      <c r="O1406">
        <v>5</v>
      </c>
      <c r="P1406">
        <v>162</v>
      </c>
      <c r="R1406">
        <v>3118304</v>
      </c>
      <c r="S1406">
        <v>360</v>
      </c>
      <c r="T1406" t="s">
        <v>5940</v>
      </c>
      <c r="U1406">
        <v>1325</v>
      </c>
      <c r="V1406" t="s">
        <v>5940</v>
      </c>
      <c r="W1406" t="s">
        <v>5940</v>
      </c>
      <c r="X1406">
        <v>90</v>
      </c>
      <c r="Z1406">
        <v>2512788</v>
      </c>
      <c r="AB1406">
        <v>8</v>
      </c>
      <c r="AC1406">
        <v>2512788</v>
      </c>
      <c r="AD1406" t="s">
        <v>5302</v>
      </c>
      <c r="AE1406" t="s">
        <v>5940</v>
      </c>
      <c r="AF1406">
        <v>2512788</v>
      </c>
      <c r="AG1406" t="s">
        <v>5302</v>
      </c>
      <c r="AH1406" t="s">
        <v>5940</v>
      </c>
      <c r="AI1406">
        <v>2512788</v>
      </c>
      <c r="AJ1406" t="s">
        <v>5302</v>
      </c>
      <c r="AK1406">
        <v>80</v>
      </c>
      <c r="AL1406">
        <v>2512788</v>
      </c>
      <c r="AM1406" t="s">
        <v>5302</v>
      </c>
      <c r="AN1406" t="s">
        <v>5940</v>
      </c>
      <c r="AO1406">
        <v>0</v>
      </c>
      <c r="AP1406">
        <v>2514107</v>
      </c>
      <c r="AQ1406" t="s">
        <v>5324</v>
      </c>
      <c r="AR1406">
        <v>240</v>
      </c>
    </row>
    <row r="1407" spans="1:44" x14ac:dyDescent="0.25">
      <c r="A1407">
        <v>3118403</v>
      </c>
      <c r="B1407">
        <v>2</v>
      </c>
      <c r="C1407" t="s">
        <v>888</v>
      </c>
      <c r="D1407" t="s">
        <v>4279</v>
      </c>
      <c r="E1407">
        <v>2254</v>
      </c>
      <c r="F1407" t="s">
        <v>5940</v>
      </c>
      <c r="G1407">
        <v>8031</v>
      </c>
      <c r="H1407" t="s">
        <v>5940</v>
      </c>
      <c r="I1407">
        <v>346</v>
      </c>
      <c r="J1407">
        <v>298</v>
      </c>
      <c r="K1407">
        <v>2116</v>
      </c>
      <c r="L1407">
        <v>0</v>
      </c>
      <c r="M1407">
        <v>9093</v>
      </c>
      <c r="N1407">
        <v>0</v>
      </c>
      <c r="O1407">
        <v>170</v>
      </c>
      <c r="P1407">
        <v>168</v>
      </c>
      <c r="R1407">
        <v>3118403</v>
      </c>
      <c r="S1407">
        <v>2254</v>
      </c>
      <c r="T1407" t="s">
        <v>5940</v>
      </c>
      <c r="U1407">
        <v>8031</v>
      </c>
      <c r="V1407" t="s">
        <v>5940</v>
      </c>
      <c r="W1407">
        <v>346</v>
      </c>
      <c r="X1407">
        <v>298</v>
      </c>
      <c r="Z1407">
        <v>2512804</v>
      </c>
      <c r="AB1407" t="s">
        <v>5940</v>
      </c>
      <c r="AC1407">
        <v>2512804</v>
      </c>
      <c r="AD1407" t="s">
        <v>5303</v>
      </c>
      <c r="AE1407" t="s">
        <v>5940</v>
      </c>
      <c r="AF1407">
        <v>2512804</v>
      </c>
      <c r="AG1407" t="s">
        <v>5303</v>
      </c>
      <c r="AH1407" t="s">
        <v>5940</v>
      </c>
      <c r="AI1407">
        <v>2512804</v>
      </c>
      <c r="AJ1407" t="s">
        <v>5303</v>
      </c>
      <c r="AK1407">
        <v>4</v>
      </c>
      <c r="AL1407">
        <v>2512804</v>
      </c>
      <c r="AM1407" t="s">
        <v>5303</v>
      </c>
      <c r="AN1407" t="s">
        <v>5940</v>
      </c>
      <c r="AO1407">
        <v>0</v>
      </c>
      <c r="AP1407">
        <v>2514206</v>
      </c>
      <c r="AQ1407" t="s">
        <v>5325</v>
      </c>
      <c r="AR1407">
        <v>84</v>
      </c>
    </row>
    <row r="1408" spans="1:44" x14ac:dyDescent="0.25">
      <c r="A1408">
        <v>3118502</v>
      </c>
      <c r="B1408">
        <v>2</v>
      </c>
      <c r="C1408" t="s">
        <v>888</v>
      </c>
      <c r="D1408" t="s">
        <v>4280</v>
      </c>
      <c r="E1408">
        <v>420</v>
      </c>
      <c r="F1408" t="s">
        <v>5940</v>
      </c>
      <c r="G1408">
        <v>525</v>
      </c>
      <c r="H1408" t="s">
        <v>5940</v>
      </c>
      <c r="I1408" t="s">
        <v>5940</v>
      </c>
      <c r="J1408">
        <v>17</v>
      </c>
      <c r="K1408">
        <v>420</v>
      </c>
      <c r="L1408">
        <v>0</v>
      </c>
      <c r="M1408">
        <v>600</v>
      </c>
      <c r="N1408">
        <v>0</v>
      </c>
      <c r="O1408">
        <v>0</v>
      </c>
      <c r="P1408">
        <v>15</v>
      </c>
      <c r="R1408">
        <v>3118502</v>
      </c>
      <c r="S1408">
        <v>420</v>
      </c>
      <c r="T1408" t="s">
        <v>5940</v>
      </c>
      <c r="U1408">
        <v>525</v>
      </c>
      <c r="V1408" t="s">
        <v>5940</v>
      </c>
      <c r="W1408" t="s">
        <v>5940</v>
      </c>
      <c r="X1408">
        <v>17</v>
      </c>
      <c r="Z1408">
        <v>2512903</v>
      </c>
      <c r="AB1408" t="s">
        <v>5940</v>
      </c>
      <c r="AC1408">
        <v>2512903</v>
      </c>
      <c r="AD1408" t="s">
        <v>5304</v>
      </c>
      <c r="AE1408" t="s">
        <v>5940</v>
      </c>
      <c r="AF1408">
        <v>2512903</v>
      </c>
      <c r="AG1408" t="s">
        <v>5304</v>
      </c>
      <c r="AH1408">
        <v>285210</v>
      </c>
      <c r="AI1408">
        <v>2512903</v>
      </c>
      <c r="AJ1408" t="s">
        <v>5304</v>
      </c>
      <c r="AK1408">
        <v>8</v>
      </c>
      <c r="AL1408">
        <v>2512903</v>
      </c>
      <c r="AM1408" t="s">
        <v>5304</v>
      </c>
      <c r="AN1408" t="s">
        <v>5940</v>
      </c>
      <c r="AO1408">
        <v>0</v>
      </c>
      <c r="AP1408">
        <v>2514305</v>
      </c>
      <c r="AQ1408" t="s">
        <v>5326</v>
      </c>
      <c r="AR1408">
        <v>851</v>
      </c>
    </row>
    <row r="1409" spans="1:44" x14ac:dyDescent="0.25">
      <c r="A1409">
        <v>3118601</v>
      </c>
      <c r="B1409">
        <v>2</v>
      </c>
      <c r="C1409" t="s">
        <v>888</v>
      </c>
      <c r="D1409" t="s">
        <v>4281</v>
      </c>
      <c r="E1409" t="s">
        <v>5940</v>
      </c>
      <c r="F1409" t="s">
        <v>5940</v>
      </c>
      <c r="G1409">
        <v>0</v>
      </c>
      <c r="H1409" t="s">
        <v>5940</v>
      </c>
      <c r="I1409" t="s">
        <v>5940</v>
      </c>
      <c r="J1409" t="s">
        <v>5940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R1409">
        <v>3118601</v>
      </c>
      <c r="S1409" t="s">
        <v>5940</v>
      </c>
      <c r="T1409" t="s">
        <v>5940</v>
      </c>
      <c r="U1409">
        <v>0</v>
      </c>
      <c r="V1409" t="s">
        <v>5940</v>
      </c>
      <c r="W1409" t="s">
        <v>5940</v>
      </c>
      <c r="X1409" t="s">
        <v>5940</v>
      </c>
      <c r="Z1409">
        <v>2513000</v>
      </c>
      <c r="AB1409" t="s">
        <v>5940</v>
      </c>
      <c r="AC1409">
        <v>2513000</v>
      </c>
      <c r="AD1409" t="s">
        <v>5305</v>
      </c>
      <c r="AE1409" t="s">
        <v>5940</v>
      </c>
      <c r="AF1409">
        <v>2513000</v>
      </c>
      <c r="AG1409" t="s">
        <v>5305</v>
      </c>
      <c r="AH1409" t="s">
        <v>5940</v>
      </c>
      <c r="AI1409">
        <v>2513000</v>
      </c>
      <c r="AJ1409" t="s">
        <v>5305</v>
      </c>
      <c r="AK1409">
        <v>40</v>
      </c>
      <c r="AL1409">
        <v>2513000</v>
      </c>
      <c r="AM1409" t="s">
        <v>5305</v>
      </c>
      <c r="AN1409" t="s">
        <v>5940</v>
      </c>
      <c r="AO1409">
        <v>0</v>
      </c>
      <c r="AP1409">
        <v>2514404</v>
      </c>
      <c r="AQ1409" t="s">
        <v>5327</v>
      </c>
      <c r="AR1409">
        <v>20</v>
      </c>
    </row>
    <row r="1410" spans="1:44" x14ac:dyDescent="0.25">
      <c r="A1410">
        <v>3118700</v>
      </c>
      <c r="B1410">
        <v>2</v>
      </c>
      <c r="C1410" t="s">
        <v>888</v>
      </c>
      <c r="D1410" t="s">
        <v>4282</v>
      </c>
      <c r="E1410">
        <v>1200</v>
      </c>
      <c r="F1410">
        <v>400</v>
      </c>
      <c r="G1410">
        <v>12500</v>
      </c>
      <c r="H1410" t="s">
        <v>5940</v>
      </c>
      <c r="I1410">
        <v>200</v>
      </c>
      <c r="J1410">
        <v>533</v>
      </c>
      <c r="K1410">
        <v>1200</v>
      </c>
      <c r="L1410">
        <v>0</v>
      </c>
      <c r="M1410">
        <v>10000</v>
      </c>
      <c r="N1410">
        <v>0</v>
      </c>
      <c r="O1410">
        <v>0</v>
      </c>
      <c r="P1410">
        <v>576</v>
      </c>
      <c r="R1410">
        <v>3118700</v>
      </c>
      <c r="S1410">
        <v>1200</v>
      </c>
      <c r="T1410">
        <v>400</v>
      </c>
      <c r="U1410">
        <v>12500</v>
      </c>
      <c r="V1410" t="s">
        <v>5940</v>
      </c>
      <c r="W1410">
        <v>200</v>
      </c>
      <c r="X1410">
        <v>533</v>
      </c>
      <c r="Z1410">
        <v>2513109</v>
      </c>
      <c r="AB1410">
        <v>54</v>
      </c>
      <c r="AC1410">
        <v>2513109</v>
      </c>
      <c r="AD1410" t="s">
        <v>5306</v>
      </c>
      <c r="AE1410" t="s">
        <v>5940</v>
      </c>
      <c r="AF1410">
        <v>2513109</v>
      </c>
      <c r="AG1410" t="s">
        <v>5306</v>
      </c>
      <c r="AH1410" t="s">
        <v>5940</v>
      </c>
      <c r="AI1410">
        <v>2513109</v>
      </c>
      <c r="AJ1410" t="s">
        <v>5306</v>
      </c>
      <c r="AK1410">
        <v>54</v>
      </c>
      <c r="AL1410">
        <v>2513109</v>
      </c>
      <c r="AM1410" t="s">
        <v>5306</v>
      </c>
      <c r="AN1410" t="s">
        <v>5940</v>
      </c>
      <c r="AO1410">
        <v>0</v>
      </c>
      <c r="AP1410">
        <v>2514453</v>
      </c>
      <c r="AQ1410" t="s">
        <v>5328</v>
      </c>
      <c r="AR1410">
        <v>300</v>
      </c>
    </row>
    <row r="1411" spans="1:44" x14ac:dyDescent="0.25">
      <c r="A1411">
        <v>3118809</v>
      </c>
      <c r="B1411">
        <v>2</v>
      </c>
      <c r="C1411" t="s">
        <v>888</v>
      </c>
      <c r="D1411" t="s">
        <v>4283</v>
      </c>
      <c r="E1411">
        <v>66000</v>
      </c>
      <c r="F1411" t="s">
        <v>5940</v>
      </c>
      <c r="G1411">
        <v>12600</v>
      </c>
      <c r="H1411" t="s">
        <v>5940</v>
      </c>
      <c r="I1411">
        <v>113</v>
      </c>
      <c r="J1411">
        <v>1104</v>
      </c>
      <c r="K1411">
        <v>66000</v>
      </c>
      <c r="L1411">
        <v>0</v>
      </c>
      <c r="M1411">
        <v>14400</v>
      </c>
      <c r="N1411">
        <v>0</v>
      </c>
      <c r="O1411">
        <v>90</v>
      </c>
      <c r="P1411">
        <v>791</v>
      </c>
      <c r="R1411">
        <v>3118809</v>
      </c>
      <c r="S1411">
        <v>66000</v>
      </c>
      <c r="T1411" t="s">
        <v>5940</v>
      </c>
      <c r="U1411">
        <v>12600</v>
      </c>
      <c r="V1411" t="s">
        <v>5940</v>
      </c>
      <c r="W1411">
        <v>113</v>
      </c>
      <c r="X1411">
        <v>1104</v>
      </c>
      <c r="Z1411">
        <v>2513158</v>
      </c>
      <c r="AB1411">
        <v>12</v>
      </c>
      <c r="AC1411">
        <v>2513158</v>
      </c>
      <c r="AD1411" t="s">
        <v>5307</v>
      </c>
      <c r="AE1411" t="s">
        <v>5940</v>
      </c>
      <c r="AF1411">
        <v>2513158</v>
      </c>
      <c r="AG1411" t="s">
        <v>5307</v>
      </c>
      <c r="AH1411" t="s">
        <v>5940</v>
      </c>
      <c r="AI1411">
        <v>2513158</v>
      </c>
      <c r="AJ1411" t="s">
        <v>5307</v>
      </c>
      <c r="AK1411">
        <v>180</v>
      </c>
      <c r="AL1411">
        <v>2513158</v>
      </c>
      <c r="AM1411" t="s">
        <v>5307</v>
      </c>
      <c r="AN1411" t="s">
        <v>5940</v>
      </c>
      <c r="AO1411">
        <v>0</v>
      </c>
      <c r="AP1411">
        <v>2514503</v>
      </c>
      <c r="AQ1411" t="s">
        <v>5329</v>
      </c>
      <c r="AR1411">
        <v>105</v>
      </c>
    </row>
    <row r="1412" spans="1:44" x14ac:dyDescent="0.25">
      <c r="A1412">
        <v>3118908</v>
      </c>
      <c r="B1412">
        <v>2</v>
      </c>
      <c r="C1412" t="s">
        <v>888</v>
      </c>
      <c r="D1412" t="s">
        <v>4284</v>
      </c>
      <c r="E1412">
        <v>7000</v>
      </c>
      <c r="F1412" t="s">
        <v>5940</v>
      </c>
      <c r="G1412">
        <v>3990</v>
      </c>
      <c r="H1412" t="s">
        <v>5940</v>
      </c>
      <c r="I1412">
        <v>14</v>
      </c>
      <c r="J1412">
        <v>105</v>
      </c>
      <c r="K1412">
        <v>10800</v>
      </c>
      <c r="L1412">
        <v>0</v>
      </c>
      <c r="M1412">
        <v>3120</v>
      </c>
      <c r="N1412">
        <v>0</v>
      </c>
      <c r="O1412">
        <v>0</v>
      </c>
      <c r="P1412">
        <v>70</v>
      </c>
      <c r="R1412">
        <v>3118908</v>
      </c>
      <c r="S1412">
        <v>7000</v>
      </c>
      <c r="T1412" t="s">
        <v>5940</v>
      </c>
      <c r="U1412">
        <v>3990</v>
      </c>
      <c r="V1412" t="s">
        <v>5940</v>
      </c>
      <c r="W1412">
        <v>14</v>
      </c>
      <c r="X1412">
        <v>105</v>
      </c>
      <c r="Z1412">
        <v>2513208</v>
      </c>
      <c r="AB1412">
        <v>15</v>
      </c>
      <c r="AC1412">
        <v>2513208</v>
      </c>
      <c r="AD1412" t="s">
        <v>5308</v>
      </c>
      <c r="AE1412">
        <v>4</v>
      </c>
      <c r="AF1412">
        <v>2513208</v>
      </c>
      <c r="AG1412" t="s">
        <v>5308</v>
      </c>
      <c r="AH1412">
        <v>1750</v>
      </c>
      <c r="AI1412">
        <v>2513208</v>
      </c>
      <c r="AJ1412" t="s">
        <v>5308</v>
      </c>
      <c r="AK1412">
        <v>16</v>
      </c>
      <c r="AL1412">
        <v>2513208</v>
      </c>
      <c r="AM1412" t="s">
        <v>5308</v>
      </c>
      <c r="AN1412" t="s">
        <v>5940</v>
      </c>
      <c r="AO1412">
        <v>0</v>
      </c>
      <c r="AP1412">
        <v>2514552</v>
      </c>
      <c r="AQ1412" t="s">
        <v>5330</v>
      </c>
      <c r="AR1412">
        <v>400</v>
      </c>
    </row>
    <row r="1413" spans="1:44" x14ac:dyDescent="0.25">
      <c r="A1413">
        <v>3119005</v>
      </c>
      <c r="B1413">
        <v>2</v>
      </c>
      <c r="C1413" t="s">
        <v>888</v>
      </c>
      <c r="D1413" t="s">
        <v>4285</v>
      </c>
      <c r="E1413">
        <v>1050</v>
      </c>
      <c r="F1413" t="s">
        <v>5940</v>
      </c>
      <c r="G1413">
        <v>23460</v>
      </c>
      <c r="H1413" t="s">
        <v>5940</v>
      </c>
      <c r="I1413">
        <v>336</v>
      </c>
      <c r="J1413">
        <v>204</v>
      </c>
      <c r="K1413">
        <v>1050</v>
      </c>
      <c r="L1413">
        <v>0</v>
      </c>
      <c r="M1413">
        <v>19500</v>
      </c>
      <c r="N1413">
        <v>0</v>
      </c>
      <c r="O1413">
        <v>150</v>
      </c>
      <c r="P1413">
        <v>204</v>
      </c>
      <c r="R1413">
        <v>3119005</v>
      </c>
      <c r="S1413">
        <v>1050</v>
      </c>
      <c r="T1413" t="s">
        <v>5940</v>
      </c>
      <c r="U1413">
        <v>23460</v>
      </c>
      <c r="V1413" t="s">
        <v>5940</v>
      </c>
      <c r="W1413">
        <v>336</v>
      </c>
      <c r="X1413">
        <v>204</v>
      </c>
      <c r="Z1413">
        <v>2513307</v>
      </c>
      <c r="AB1413">
        <v>342</v>
      </c>
      <c r="AC1413">
        <v>2513307</v>
      </c>
      <c r="AD1413" t="s">
        <v>5309</v>
      </c>
      <c r="AE1413">
        <v>331</v>
      </c>
      <c r="AF1413">
        <v>2513307</v>
      </c>
      <c r="AG1413" t="s">
        <v>5309</v>
      </c>
      <c r="AH1413" t="s">
        <v>5940</v>
      </c>
      <c r="AI1413">
        <v>2513307</v>
      </c>
      <c r="AJ1413" t="s">
        <v>5309</v>
      </c>
      <c r="AK1413">
        <v>66</v>
      </c>
      <c r="AL1413">
        <v>2513307</v>
      </c>
      <c r="AM1413" t="s">
        <v>5309</v>
      </c>
      <c r="AN1413" t="s">
        <v>5940</v>
      </c>
      <c r="AO1413">
        <v>0</v>
      </c>
      <c r="AP1413">
        <v>2514602</v>
      </c>
      <c r="AQ1413" t="s">
        <v>5331</v>
      </c>
      <c r="AR1413">
        <v>25</v>
      </c>
    </row>
    <row r="1414" spans="1:44" x14ac:dyDescent="0.25">
      <c r="A1414">
        <v>3119104</v>
      </c>
      <c r="B1414">
        <v>2</v>
      </c>
      <c r="C1414" t="s">
        <v>888</v>
      </c>
      <c r="D1414" t="s">
        <v>4286</v>
      </c>
      <c r="E1414" t="s">
        <v>5940</v>
      </c>
      <c r="F1414" t="s">
        <v>5940</v>
      </c>
      <c r="G1414">
        <v>9500</v>
      </c>
      <c r="H1414" t="s">
        <v>5940</v>
      </c>
      <c r="I1414">
        <v>800</v>
      </c>
      <c r="J1414">
        <v>1120</v>
      </c>
      <c r="K1414">
        <v>0</v>
      </c>
      <c r="L1414">
        <v>0</v>
      </c>
      <c r="M1414">
        <v>2800</v>
      </c>
      <c r="N1414">
        <v>0</v>
      </c>
      <c r="O1414">
        <v>850</v>
      </c>
      <c r="P1414">
        <v>460</v>
      </c>
      <c r="R1414">
        <v>3119104</v>
      </c>
      <c r="S1414" t="s">
        <v>5940</v>
      </c>
      <c r="T1414" t="s">
        <v>5940</v>
      </c>
      <c r="U1414">
        <v>9500</v>
      </c>
      <c r="V1414" t="s">
        <v>5940</v>
      </c>
      <c r="W1414">
        <v>800</v>
      </c>
      <c r="X1414">
        <v>1120</v>
      </c>
      <c r="Z1414">
        <v>2513356</v>
      </c>
      <c r="AB1414">
        <v>16</v>
      </c>
      <c r="AC1414">
        <v>2513356</v>
      </c>
      <c r="AD1414" t="s">
        <v>5310</v>
      </c>
      <c r="AE1414">
        <v>27</v>
      </c>
      <c r="AF1414">
        <v>2513356</v>
      </c>
      <c r="AG1414" t="s">
        <v>5310</v>
      </c>
      <c r="AH1414">
        <v>550</v>
      </c>
      <c r="AI1414">
        <v>2513356</v>
      </c>
      <c r="AJ1414" t="s">
        <v>5310</v>
      </c>
      <c r="AK1414">
        <v>381</v>
      </c>
      <c r="AL1414">
        <v>2513356</v>
      </c>
      <c r="AM1414" t="s">
        <v>5310</v>
      </c>
      <c r="AN1414" t="s">
        <v>5940</v>
      </c>
      <c r="AO1414">
        <v>0</v>
      </c>
      <c r="AP1414">
        <v>2514651</v>
      </c>
      <c r="AQ1414" t="s">
        <v>5332</v>
      </c>
      <c r="AR1414">
        <v>2</v>
      </c>
    </row>
    <row r="1415" spans="1:44" x14ac:dyDescent="0.25">
      <c r="A1415">
        <v>3119203</v>
      </c>
      <c r="B1415">
        <v>2</v>
      </c>
      <c r="C1415" t="s">
        <v>888</v>
      </c>
      <c r="D1415" t="s">
        <v>4287</v>
      </c>
      <c r="E1415">
        <v>17500</v>
      </c>
      <c r="F1415" t="s">
        <v>5940</v>
      </c>
      <c r="G1415">
        <v>500</v>
      </c>
      <c r="H1415" t="s">
        <v>5940</v>
      </c>
      <c r="I1415">
        <v>42</v>
      </c>
      <c r="J1415">
        <v>314</v>
      </c>
      <c r="K1415">
        <v>16800</v>
      </c>
      <c r="L1415">
        <v>0</v>
      </c>
      <c r="M1415">
        <v>1470</v>
      </c>
      <c r="N1415">
        <v>0</v>
      </c>
      <c r="O1415">
        <v>14</v>
      </c>
      <c r="P1415">
        <v>137</v>
      </c>
      <c r="R1415">
        <v>3119203</v>
      </c>
      <c r="S1415">
        <v>17500</v>
      </c>
      <c r="T1415" t="s">
        <v>5940</v>
      </c>
      <c r="U1415">
        <v>500</v>
      </c>
      <c r="V1415" t="s">
        <v>5940</v>
      </c>
      <c r="W1415">
        <v>42</v>
      </c>
      <c r="X1415">
        <v>314</v>
      </c>
      <c r="Z1415">
        <v>2513406</v>
      </c>
      <c r="AB1415" t="s">
        <v>5940</v>
      </c>
      <c r="AC1415">
        <v>2513406</v>
      </c>
      <c r="AD1415" t="s">
        <v>5311</v>
      </c>
      <c r="AE1415" t="s">
        <v>5940</v>
      </c>
      <c r="AF1415">
        <v>2513406</v>
      </c>
      <c r="AG1415" t="s">
        <v>5311</v>
      </c>
      <c r="AH1415" t="s">
        <v>5940</v>
      </c>
      <c r="AI1415">
        <v>2513406</v>
      </c>
      <c r="AJ1415" t="s">
        <v>5311</v>
      </c>
      <c r="AK1415" t="s">
        <v>5940</v>
      </c>
      <c r="AL1415">
        <v>2513406</v>
      </c>
      <c r="AM1415" t="s">
        <v>5311</v>
      </c>
      <c r="AN1415" t="s">
        <v>5940</v>
      </c>
      <c r="AO1415">
        <v>0</v>
      </c>
      <c r="AP1415">
        <v>2514701</v>
      </c>
      <c r="AQ1415" t="s">
        <v>5333</v>
      </c>
      <c r="AR1415">
        <v>0</v>
      </c>
    </row>
    <row r="1416" spans="1:44" x14ac:dyDescent="0.25">
      <c r="A1416">
        <v>3119302</v>
      </c>
      <c r="B1416">
        <v>2</v>
      </c>
      <c r="C1416" t="s">
        <v>888</v>
      </c>
      <c r="D1416" t="s">
        <v>4288</v>
      </c>
      <c r="E1416" t="s">
        <v>5940</v>
      </c>
      <c r="F1416">
        <v>87000</v>
      </c>
      <c r="G1416">
        <v>54428</v>
      </c>
      <c r="H1416">
        <v>8415</v>
      </c>
      <c r="I1416">
        <v>1082</v>
      </c>
      <c r="J1416">
        <v>5640</v>
      </c>
      <c r="K1416">
        <v>0</v>
      </c>
      <c r="L1416">
        <v>87480</v>
      </c>
      <c r="M1416">
        <v>103500</v>
      </c>
      <c r="N1416">
        <v>6220</v>
      </c>
      <c r="O1416">
        <v>720</v>
      </c>
      <c r="P1416">
        <v>9330</v>
      </c>
      <c r="R1416">
        <v>3119302</v>
      </c>
      <c r="S1416" t="s">
        <v>5940</v>
      </c>
      <c r="T1416">
        <v>87000</v>
      </c>
      <c r="U1416">
        <v>54428</v>
      </c>
      <c r="V1416">
        <v>8415</v>
      </c>
      <c r="W1416">
        <v>1082</v>
      </c>
      <c r="X1416">
        <v>5640</v>
      </c>
      <c r="Z1416">
        <v>2513505</v>
      </c>
      <c r="AB1416">
        <v>67</v>
      </c>
      <c r="AC1416">
        <v>2513505</v>
      </c>
      <c r="AD1416" t="s">
        <v>5312</v>
      </c>
      <c r="AE1416">
        <v>42</v>
      </c>
      <c r="AF1416">
        <v>2513505</v>
      </c>
      <c r="AG1416" t="s">
        <v>5312</v>
      </c>
      <c r="AH1416">
        <v>825</v>
      </c>
      <c r="AI1416">
        <v>2513505</v>
      </c>
      <c r="AJ1416" t="s">
        <v>5312</v>
      </c>
      <c r="AK1416">
        <v>283</v>
      </c>
      <c r="AL1416">
        <v>2513505</v>
      </c>
      <c r="AM1416" t="s">
        <v>5312</v>
      </c>
      <c r="AN1416" t="s">
        <v>5940</v>
      </c>
      <c r="AO1416">
        <v>0</v>
      </c>
      <c r="AP1416">
        <v>2514800</v>
      </c>
      <c r="AQ1416" t="s">
        <v>5334</v>
      </c>
      <c r="AR1416">
        <v>595</v>
      </c>
    </row>
    <row r="1417" spans="1:44" x14ac:dyDescent="0.25">
      <c r="A1417">
        <v>3119401</v>
      </c>
      <c r="B1417">
        <v>2</v>
      </c>
      <c r="C1417" t="s">
        <v>888</v>
      </c>
      <c r="D1417" t="s">
        <v>4289</v>
      </c>
      <c r="E1417">
        <v>630</v>
      </c>
      <c r="F1417" t="s">
        <v>5940</v>
      </c>
      <c r="G1417">
        <v>108</v>
      </c>
      <c r="H1417" t="s">
        <v>5940</v>
      </c>
      <c r="I1417">
        <v>28</v>
      </c>
      <c r="J1417">
        <v>16</v>
      </c>
      <c r="K1417">
        <v>480</v>
      </c>
      <c r="L1417">
        <v>0</v>
      </c>
      <c r="M1417">
        <v>22</v>
      </c>
      <c r="N1417">
        <v>0</v>
      </c>
      <c r="O1417">
        <v>0</v>
      </c>
      <c r="P1417">
        <v>14</v>
      </c>
      <c r="R1417">
        <v>3119401</v>
      </c>
      <c r="S1417">
        <v>630</v>
      </c>
      <c r="T1417" t="s">
        <v>5940</v>
      </c>
      <c r="U1417">
        <v>108</v>
      </c>
      <c r="V1417" t="s">
        <v>5940</v>
      </c>
      <c r="W1417">
        <v>28</v>
      </c>
      <c r="X1417">
        <v>16</v>
      </c>
      <c r="Z1417">
        <v>2513604</v>
      </c>
      <c r="AB1417">
        <v>37</v>
      </c>
      <c r="AC1417">
        <v>2513604</v>
      </c>
      <c r="AD1417" t="s">
        <v>5313</v>
      </c>
      <c r="AE1417">
        <v>240</v>
      </c>
      <c r="AF1417">
        <v>2513604</v>
      </c>
      <c r="AG1417" t="s">
        <v>5313</v>
      </c>
      <c r="AH1417" t="s">
        <v>5940</v>
      </c>
      <c r="AI1417">
        <v>2513604</v>
      </c>
      <c r="AJ1417" t="s">
        <v>5313</v>
      </c>
      <c r="AK1417">
        <v>175</v>
      </c>
      <c r="AL1417">
        <v>2513604</v>
      </c>
      <c r="AM1417" t="s">
        <v>5313</v>
      </c>
      <c r="AN1417" t="s">
        <v>5940</v>
      </c>
      <c r="AO1417">
        <v>0</v>
      </c>
      <c r="AP1417">
        <v>2514909</v>
      </c>
      <c r="AQ1417" t="s">
        <v>5335</v>
      </c>
      <c r="AR1417">
        <v>24</v>
      </c>
    </row>
    <row r="1418" spans="1:44" x14ac:dyDescent="0.25">
      <c r="A1418">
        <v>3119500</v>
      </c>
      <c r="B1418">
        <v>2</v>
      </c>
      <c r="C1418" t="s">
        <v>888</v>
      </c>
      <c r="D1418" t="s">
        <v>4290</v>
      </c>
      <c r="E1418">
        <v>2520</v>
      </c>
      <c r="F1418" t="s">
        <v>5940</v>
      </c>
      <c r="G1418">
        <v>300</v>
      </c>
      <c r="H1418" t="s">
        <v>5940</v>
      </c>
      <c r="I1418" t="s">
        <v>5940</v>
      </c>
      <c r="J1418">
        <v>50</v>
      </c>
      <c r="K1418">
        <v>2960</v>
      </c>
      <c r="L1418">
        <v>0</v>
      </c>
      <c r="M1418">
        <v>29</v>
      </c>
      <c r="N1418">
        <v>0</v>
      </c>
      <c r="O1418">
        <v>0</v>
      </c>
      <c r="P1418">
        <v>26</v>
      </c>
      <c r="R1418">
        <v>3119500</v>
      </c>
      <c r="S1418">
        <v>2520</v>
      </c>
      <c r="T1418" t="s">
        <v>5940</v>
      </c>
      <c r="U1418">
        <v>300</v>
      </c>
      <c r="V1418" t="s">
        <v>5940</v>
      </c>
      <c r="W1418" t="s">
        <v>5940</v>
      </c>
      <c r="X1418">
        <v>50</v>
      </c>
      <c r="Z1418">
        <v>2513653</v>
      </c>
      <c r="AB1418" t="s">
        <v>5940</v>
      </c>
      <c r="AC1418">
        <v>2513653</v>
      </c>
      <c r="AD1418" t="s">
        <v>5314</v>
      </c>
      <c r="AE1418">
        <v>3</v>
      </c>
      <c r="AF1418">
        <v>2513653</v>
      </c>
      <c r="AG1418" t="s">
        <v>5314</v>
      </c>
      <c r="AH1418">
        <v>75</v>
      </c>
      <c r="AI1418">
        <v>2513653</v>
      </c>
      <c r="AJ1418" t="s">
        <v>5314</v>
      </c>
      <c r="AK1418">
        <v>27</v>
      </c>
      <c r="AL1418">
        <v>2513653</v>
      </c>
      <c r="AM1418" t="s">
        <v>5314</v>
      </c>
      <c r="AN1418" t="s">
        <v>5940</v>
      </c>
      <c r="AO1418">
        <v>0</v>
      </c>
      <c r="AP1418">
        <v>2515005</v>
      </c>
      <c r="AQ1418" t="s">
        <v>5336</v>
      </c>
      <c r="AR1418">
        <v>128</v>
      </c>
    </row>
    <row r="1419" spans="1:44" x14ac:dyDescent="0.25">
      <c r="A1419">
        <v>3119609</v>
      </c>
      <c r="B1419">
        <v>2</v>
      </c>
      <c r="C1419" t="s">
        <v>888</v>
      </c>
      <c r="D1419" t="s">
        <v>4291</v>
      </c>
      <c r="E1419" t="s">
        <v>5940</v>
      </c>
      <c r="F1419" t="s">
        <v>5940</v>
      </c>
      <c r="G1419">
        <v>390</v>
      </c>
      <c r="H1419" t="s">
        <v>5940</v>
      </c>
      <c r="I1419" t="s">
        <v>5940</v>
      </c>
      <c r="J1419">
        <v>98</v>
      </c>
      <c r="K1419">
        <v>0</v>
      </c>
      <c r="L1419">
        <v>0</v>
      </c>
      <c r="M1419">
        <v>360</v>
      </c>
      <c r="N1419">
        <v>0</v>
      </c>
      <c r="O1419">
        <v>0</v>
      </c>
      <c r="P1419">
        <v>30</v>
      </c>
      <c r="R1419">
        <v>3119609</v>
      </c>
      <c r="S1419" t="s">
        <v>5940</v>
      </c>
      <c r="T1419" t="s">
        <v>5940</v>
      </c>
      <c r="U1419">
        <v>390</v>
      </c>
      <c r="V1419" t="s">
        <v>5940</v>
      </c>
      <c r="W1419" t="s">
        <v>5940</v>
      </c>
      <c r="X1419">
        <v>98</v>
      </c>
      <c r="Z1419">
        <v>2513703</v>
      </c>
      <c r="AB1419" t="s">
        <v>5940</v>
      </c>
      <c r="AC1419">
        <v>2513703</v>
      </c>
      <c r="AD1419" t="s">
        <v>5315</v>
      </c>
      <c r="AE1419" t="s">
        <v>5940</v>
      </c>
      <c r="AF1419">
        <v>2513703</v>
      </c>
      <c r="AG1419" t="s">
        <v>5315</v>
      </c>
      <c r="AH1419">
        <v>630000</v>
      </c>
      <c r="AI1419">
        <v>2513703</v>
      </c>
      <c r="AJ1419" t="s">
        <v>5315</v>
      </c>
      <c r="AK1419" t="s">
        <v>5940</v>
      </c>
      <c r="AL1419">
        <v>2513703</v>
      </c>
      <c r="AM1419" t="s">
        <v>5315</v>
      </c>
      <c r="AN1419" t="s">
        <v>5940</v>
      </c>
      <c r="AO1419">
        <v>0</v>
      </c>
      <c r="AP1419">
        <v>2515104</v>
      </c>
      <c r="AQ1419" t="s">
        <v>5337</v>
      </c>
      <c r="AR1419">
        <v>60</v>
      </c>
    </row>
    <row r="1420" spans="1:44" x14ac:dyDescent="0.25">
      <c r="A1420">
        <v>3119708</v>
      </c>
      <c r="B1420">
        <v>2</v>
      </c>
      <c r="C1420" t="s">
        <v>888</v>
      </c>
      <c r="D1420" t="s">
        <v>4292</v>
      </c>
      <c r="E1420">
        <v>12000</v>
      </c>
      <c r="F1420" t="s">
        <v>5940</v>
      </c>
      <c r="G1420">
        <v>2520</v>
      </c>
      <c r="H1420" t="s">
        <v>5940</v>
      </c>
      <c r="I1420" t="s">
        <v>5940</v>
      </c>
      <c r="J1420">
        <v>127</v>
      </c>
      <c r="K1420">
        <v>14400</v>
      </c>
      <c r="L1420">
        <v>0</v>
      </c>
      <c r="M1420">
        <v>1430</v>
      </c>
      <c r="N1420">
        <v>0</v>
      </c>
      <c r="O1420">
        <v>0</v>
      </c>
      <c r="P1420">
        <v>185</v>
      </c>
      <c r="R1420">
        <v>3119708</v>
      </c>
      <c r="S1420">
        <v>12000</v>
      </c>
      <c r="T1420" t="s">
        <v>5940</v>
      </c>
      <c r="U1420">
        <v>2520</v>
      </c>
      <c r="V1420" t="s">
        <v>5940</v>
      </c>
      <c r="W1420" t="s">
        <v>5940</v>
      </c>
      <c r="X1420">
        <v>127</v>
      </c>
      <c r="Z1420">
        <v>2513802</v>
      </c>
      <c r="AB1420">
        <v>20</v>
      </c>
      <c r="AC1420">
        <v>2513802</v>
      </c>
      <c r="AD1420" t="s">
        <v>5316</v>
      </c>
      <c r="AE1420">
        <v>12</v>
      </c>
      <c r="AF1420">
        <v>2513802</v>
      </c>
      <c r="AG1420" t="s">
        <v>5316</v>
      </c>
      <c r="AH1420" t="s">
        <v>5940</v>
      </c>
      <c r="AI1420">
        <v>2513802</v>
      </c>
      <c r="AJ1420" t="s">
        <v>5316</v>
      </c>
      <c r="AK1420">
        <v>70</v>
      </c>
      <c r="AL1420">
        <v>2513802</v>
      </c>
      <c r="AM1420" t="s">
        <v>5316</v>
      </c>
      <c r="AN1420" t="s">
        <v>5940</v>
      </c>
      <c r="AO1420">
        <v>0</v>
      </c>
      <c r="AP1420">
        <v>2515203</v>
      </c>
      <c r="AQ1420" t="s">
        <v>5338</v>
      </c>
      <c r="AR1420">
        <v>175</v>
      </c>
    </row>
    <row r="1421" spans="1:44" x14ac:dyDescent="0.25">
      <c r="A1421">
        <v>3119807</v>
      </c>
      <c r="B1421">
        <v>2</v>
      </c>
      <c r="C1421" t="s">
        <v>888</v>
      </c>
      <c r="D1421" t="s">
        <v>4293</v>
      </c>
      <c r="E1421">
        <v>3600</v>
      </c>
      <c r="F1421" t="s">
        <v>5940</v>
      </c>
      <c r="G1421">
        <v>3420</v>
      </c>
      <c r="H1421" t="s">
        <v>5940</v>
      </c>
      <c r="I1421">
        <v>128</v>
      </c>
      <c r="J1421">
        <v>113</v>
      </c>
      <c r="K1421">
        <v>16200</v>
      </c>
      <c r="L1421">
        <v>0</v>
      </c>
      <c r="M1421">
        <v>2795</v>
      </c>
      <c r="N1421">
        <v>0</v>
      </c>
      <c r="O1421">
        <v>90</v>
      </c>
      <c r="P1421">
        <v>84</v>
      </c>
      <c r="R1421">
        <v>3119807</v>
      </c>
      <c r="S1421">
        <v>3600</v>
      </c>
      <c r="T1421" t="s">
        <v>5940</v>
      </c>
      <c r="U1421">
        <v>3420</v>
      </c>
      <c r="V1421" t="s">
        <v>5940</v>
      </c>
      <c r="W1421">
        <v>128</v>
      </c>
      <c r="X1421">
        <v>113</v>
      </c>
      <c r="Z1421">
        <v>2513851</v>
      </c>
      <c r="AB1421">
        <v>40</v>
      </c>
      <c r="AC1421">
        <v>2513851</v>
      </c>
      <c r="AD1421" t="s">
        <v>5317</v>
      </c>
      <c r="AE1421" t="s">
        <v>5940</v>
      </c>
      <c r="AF1421">
        <v>2513851</v>
      </c>
      <c r="AG1421" t="s">
        <v>5317</v>
      </c>
      <c r="AH1421" t="s">
        <v>5940</v>
      </c>
      <c r="AI1421">
        <v>2513851</v>
      </c>
      <c r="AJ1421" t="s">
        <v>5317</v>
      </c>
      <c r="AK1421">
        <v>180</v>
      </c>
      <c r="AL1421">
        <v>2513851</v>
      </c>
      <c r="AM1421" t="s">
        <v>5317</v>
      </c>
      <c r="AN1421" t="s">
        <v>5940</v>
      </c>
      <c r="AO1421">
        <v>0</v>
      </c>
      <c r="AP1421">
        <v>2515302</v>
      </c>
      <c r="AQ1421" t="s">
        <v>5339</v>
      </c>
      <c r="AR1421">
        <v>48</v>
      </c>
    </row>
    <row r="1422" spans="1:44" x14ac:dyDescent="0.25">
      <c r="A1422">
        <v>3119906</v>
      </c>
      <c r="B1422">
        <v>2</v>
      </c>
      <c r="C1422" t="s">
        <v>888</v>
      </c>
      <c r="D1422" t="s">
        <v>4294</v>
      </c>
      <c r="E1422" t="s">
        <v>5940</v>
      </c>
      <c r="F1422" t="s">
        <v>5940</v>
      </c>
      <c r="G1422">
        <v>1800</v>
      </c>
      <c r="H1422" t="s">
        <v>5940</v>
      </c>
      <c r="I1422" t="s">
        <v>5940</v>
      </c>
      <c r="J1422">
        <v>86</v>
      </c>
      <c r="K1422">
        <v>0</v>
      </c>
      <c r="L1422">
        <v>0</v>
      </c>
      <c r="M1422">
        <v>1000</v>
      </c>
      <c r="N1422">
        <v>0</v>
      </c>
      <c r="O1422">
        <v>0</v>
      </c>
      <c r="P1422">
        <v>29</v>
      </c>
      <c r="R1422">
        <v>3119906</v>
      </c>
      <c r="S1422" t="s">
        <v>5940</v>
      </c>
      <c r="T1422" t="s">
        <v>5940</v>
      </c>
      <c r="U1422">
        <v>1800</v>
      </c>
      <c r="V1422" t="s">
        <v>5940</v>
      </c>
      <c r="W1422" t="s">
        <v>5940</v>
      </c>
      <c r="X1422">
        <v>86</v>
      </c>
      <c r="Z1422">
        <v>2513901</v>
      </c>
      <c r="AB1422" t="s">
        <v>5940</v>
      </c>
      <c r="AC1422">
        <v>2513901</v>
      </c>
      <c r="AD1422" t="s">
        <v>5318</v>
      </c>
      <c r="AE1422" t="s">
        <v>5940</v>
      </c>
      <c r="AF1422">
        <v>2513901</v>
      </c>
      <c r="AG1422" t="s">
        <v>5318</v>
      </c>
      <c r="AH1422" t="s">
        <v>5940</v>
      </c>
      <c r="AI1422">
        <v>2513901</v>
      </c>
      <c r="AJ1422" t="s">
        <v>5318</v>
      </c>
      <c r="AK1422">
        <v>135</v>
      </c>
      <c r="AL1422">
        <v>2513901</v>
      </c>
      <c r="AM1422" t="s">
        <v>5318</v>
      </c>
      <c r="AN1422" t="s">
        <v>5940</v>
      </c>
      <c r="AO1422">
        <v>0</v>
      </c>
      <c r="AP1422">
        <v>2515401</v>
      </c>
      <c r="AQ1422" t="s">
        <v>5340</v>
      </c>
      <c r="AR1422">
        <v>8</v>
      </c>
    </row>
    <row r="1423" spans="1:44" x14ac:dyDescent="0.25">
      <c r="A1423">
        <v>3119955</v>
      </c>
      <c r="B1423">
        <v>2</v>
      </c>
      <c r="C1423" t="s">
        <v>888</v>
      </c>
      <c r="D1423" t="s">
        <v>4295</v>
      </c>
      <c r="E1423" t="s">
        <v>5940</v>
      </c>
      <c r="F1423" t="s">
        <v>5940</v>
      </c>
      <c r="G1423">
        <v>2100</v>
      </c>
      <c r="H1423" t="s">
        <v>5940</v>
      </c>
      <c r="I1423">
        <v>90</v>
      </c>
      <c r="J1423">
        <v>72</v>
      </c>
      <c r="K1423">
        <v>15000</v>
      </c>
      <c r="L1423">
        <v>0</v>
      </c>
      <c r="M1423">
        <v>4000</v>
      </c>
      <c r="N1423">
        <v>0</v>
      </c>
      <c r="O1423">
        <v>336</v>
      </c>
      <c r="P1423">
        <v>340</v>
      </c>
      <c r="R1423">
        <v>3119955</v>
      </c>
      <c r="S1423" t="s">
        <v>5940</v>
      </c>
      <c r="T1423" t="s">
        <v>5940</v>
      </c>
      <c r="U1423">
        <v>2100</v>
      </c>
      <c r="V1423" t="s">
        <v>5940</v>
      </c>
      <c r="W1423">
        <v>90</v>
      </c>
      <c r="X1423">
        <v>72</v>
      </c>
      <c r="Z1423">
        <v>2513927</v>
      </c>
      <c r="AB1423">
        <v>5</v>
      </c>
      <c r="AC1423">
        <v>2513927</v>
      </c>
      <c r="AD1423" t="s">
        <v>5319</v>
      </c>
      <c r="AE1423">
        <v>1</v>
      </c>
      <c r="AF1423">
        <v>2513927</v>
      </c>
      <c r="AG1423" t="s">
        <v>5319</v>
      </c>
      <c r="AH1423">
        <v>150</v>
      </c>
      <c r="AI1423">
        <v>2513927</v>
      </c>
      <c r="AJ1423" t="s">
        <v>5319</v>
      </c>
      <c r="AK1423">
        <v>25</v>
      </c>
      <c r="AL1423">
        <v>2513927</v>
      </c>
      <c r="AM1423" t="s">
        <v>5319</v>
      </c>
      <c r="AN1423" t="s">
        <v>5940</v>
      </c>
      <c r="AO1423">
        <v>0</v>
      </c>
      <c r="AP1423">
        <v>2515500</v>
      </c>
      <c r="AQ1423" t="s">
        <v>5341</v>
      </c>
      <c r="AR1423">
        <v>700</v>
      </c>
    </row>
    <row r="1424" spans="1:44" x14ac:dyDescent="0.25">
      <c r="A1424">
        <v>3120003</v>
      </c>
      <c r="B1424">
        <v>2</v>
      </c>
      <c r="C1424" t="s">
        <v>888</v>
      </c>
      <c r="D1424" t="s">
        <v>4296</v>
      </c>
      <c r="E1424">
        <v>2050</v>
      </c>
      <c r="F1424" t="s">
        <v>5940</v>
      </c>
      <c r="G1424">
        <v>1715</v>
      </c>
      <c r="H1424" t="s">
        <v>5940</v>
      </c>
      <c r="I1424">
        <v>1200</v>
      </c>
      <c r="J1424">
        <v>147</v>
      </c>
      <c r="K1424">
        <v>3250</v>
      </c>
      <c r="L1424">
        <v>0</v>
      </c>
      <c r="M1424">
        <v>2450</v>
      </c>
      <c r="N1424">
        <v>0</v>
      </c>
      <c r="O1424">
        <v>1200</v>
      </c>
      <c r="P1424">
        <v>24</v>
      </c>
      <c r="R1424">
        <v>3120003</v>
      </c>
      <c r="S1424">
        <v>2050</v>
      </c>
      <c r="T1424" t="s">
        <v>5940</v>
      </c>
      <c r="U1424">
        <v>1715</v>
      </c>
      <c r="V1424" t="s">
        <v>5940</v>
      </c>
      <c r="W1424">
        <v>1200</v>
      </c>
      <c r="X1424">
        <v>147</v>
      </c>
      <c r="Z1424">
        <v>2513943</v>
      </c>
      <c r="AB1424">
        <v>8</v>
      </c>
      <c r="AC1424">
        <v>2513943</v>
      </c>
      <c r="AD1424" t="s">
        <v>5320</v>
      </c>
      <c r="AE1424" t="s">
        <v>5940</v>
      </c>
      <c r="AF1424">
        <v>2513943</v>
      </c>
      <c r="AG1424" t="s">
        <v>5320</v>
      </c>
      <c r="AH1424" t="s">
        <v>5940</v>
      </c>
      <c r="AI1424">
        <v>2513943</v>
      </c>
      <c r="AJ1424" t="s">
        <v>5320</v>
      </c>
      <c r="AK1424">
        <v>150</v>
      </c>
      <c r="AL1424">
        <v>2513943</v>
      </c>
      <c r="AM1424" t="s">
        <v>5320</v>
      </c>
      <c r="AN1424" t="s">
        <v>5940</v>
      </c>
      <c r="AO1424">
        <v>0</v>
      </c>
      <c r="AP1424">
        <v>2515609</v>
      </c>
      <c r="AQ1424" t="s">
        <v>5342</v>
      </c>
      <c r="AR1424">
        <v>60</v>
      </c>
    </row>
    <row r="1425" spans="1:44" x14ac:dyDescent="0.25">
      <c r="A1425">
        <v>3120102</v>
      </c>
      <c r="B1425">
        <v>2</v>
      </c>
      <c r="C1425" t="s">
        <v>888</v>
      </c>
      <c r="D1425" t="s">
        <v>4297</v>
      </c>
      <c r="E1425">
        <v>2600</v>
      </c>
      <c r="F1425" t="s">
        <v>5940</v>
      </c>
      <c r="G1425">
        <v>735</v>
      </c>
      <c r="H1425" t="s">
        <v>5940</v>
      </c>
      <c r="I1425">
        <v>156</v>
      </c>
      <c r="J1425">
        <v>148</v>
      </c>
      <c r="K1425">
        <v>2600</v>
      </c>
      <c r="L1425">
        <v>0</v>
      </c>
      <c r="M1425">
        <v>525</v>
      </c>
      <c r="N1425">
        <v>0</v>
      </c>
      <c r="O1425">
        <v>44</v>
      </c>
      <c r="P1425">
        <v>132</v>
      </c>
      <c r="R1425">
        <v>3120102</v>
      </c>
      <c r="S1425">
        <v>2600</v>
      </c>
      <c r="T1425" t="s">
        <v>5940</v>
      </c>
      <c r="U1425">
        <v>735</v>
      </c>
      <c r="V1425" t="s">
        <v>5940</v>
      </c>
      <c r="W1425">
        <v>156</v>
      </c>
      <c r="X1425">
        <v>148</v>
      </c>
      <c r="Z1425">
        <v>2513968</v>
      </c>
      <c r="AB1425">
        <v>5</v>
      </c>
      <c r="AC1425">
        <v>2513968</v>
      </c>
      <c r="AD1425" t="s">
        <v>5321</v>
      </c>
      <c r="AE1425" t="s">
        <v>5940</v>
      </c>
      <c r="AF1425">
        <v>2513968</v>
      </c>
      <c r="AG1425" t="s">
        <v>5321</v>
      </c>
      <c r="AH1425" t="s">
        <v>5940</v>
      </c>
      <c r="AI1425">
        <v>2513968</v>
      </c>
      <c r="AJ1425" t="s">
        <v>5321</v>
      </c>
      <c r="AK1425">
        <v>92</v>
      </c>
      <c r="AL1425">
        <v>2513968</v>
      </c>
      <c r="AM1425" t="s">
        <v>5321</v>
      </c>
      <c r="AN1425" t="s">
        <v>5940</v>
      </c>
      <c r="AO1425">
        <v>0</v>
      </c>
      <c r="AP1425">
        <v>2515708</v>
      </c>
      <c r="AQ1425" t="s">
        <v>5343</v>
      </c>
      <c r="AR1425">
        <v>282</v>
      </c>
    </row>
    <row r="1426" spans="1:44" x14ac:dyDescent="0.25">
      <c r="A1426">
        <v>3120151</v>
      </c>
      <c r="B1426">
        <v>2</v>
      </c>
      <c r="C1426" t="s">
        <v>888</v>
      </c>
      <c r="D1426" t="s">
        <v>4298</v>
      </c>
      <c r="E1426">
        <v>4400</v>
      </c>
      <c r="F1426" t="s">
        <v>5940</v>
      </c>
      <c r="G1426">
        <v>18</v>
      </c>
      <c r="H1426" t="s">
        <v>5940</v>
      </c>
      <c r="I1426" t="s">
        <v>5940</v>
      </c>
      <c r="J1426">
        <v>15</v>
      </c>
      <c r="K1426">
        <v>6000</v>
      </c>
      <c r="L1426">
        <v>0</v>
      </c>
      <c r="M1426">
        <v>95</v>
      </c>
      <c r="N1426">
        <v>0</v>
      </c>
      <c r="O1426">
        <v>36</v>
      </c>
      <c r="P1426">
        <v>43</v>
      </c>
      <c r="R1426">
        <v>3120151</v>
      </c>
      <c r="S1426">
        <v>4400</v>
      </c>
      <c r="T1426" t="s">
        <v>5940</v>
      </c>
      <c r="U1426">
        <v>18</v>
      </c>
      <c r="V1426" t="s">
        <v>5940</v>
      </c>
      <c r="W1426" t="s">
        <v>5940</v>
      </c>
      <c r="X1426">
        <v>15</v>
      </c>
      <c r="Z1426">
        <v>2513984</v>
      </c>
      <c r="AB1426">
        <v>3</v>
      </c>
      <c r="AC1426">
        <v>2513984</v>
      </c>
      <c r="AD1426" t="s">
        <v>5322</v>
      </c>
      <c r="AE1426">
        <v>4</v>
      </c>
      <c r="AF1426">
        <v>2513984</v>
      </c>
      <c r="AG1426" t="s">
        <v>5322</v>
      </c>
      <c r="AH1426">
        <v>300</v>
      </c>
      <c r="AI1426">
        <v>2513984</v>
      </c>
      <c r="AJ1426" t="s">
        <v>5322</v>
      </c>
      <c r="AK1426">
        <v>18</v>
      </c>
      <c r="AL1426">
        <v>2513984</v>
      </c>
      <c r="AM1426" t="s">
        <v>5322</v>
      </c>
      <c r="AN1426" t="s">
        <v>5940</v>
      </c>
      <c r="AO1426">
        <v>0</v>
      </c>
      <c r="AP1426">
        <v>2515807</v>
      </c>
      <c r="AQ1426" t="s">
        <v>5344</v>
      </c>
      <c r="AR1426">
        <v>120</v>
      </c>
    </row>
    <row r="1427" spans="1:44" x14ac:dyDescent="0.25">
      <c r="A1427">
        <v>3120201</v>
      </c>
      <c r="B1427">
        <v>2</v>
      </c>
      <c r="C1427" t="s">
        <v>888</v>
      </c>
      <c r="D1427" t="s">
        <v>4299</v>
      </c>
      <c r="E1427">
        <v>150</v>
      </c>
      <c r="F1427">
        <v>2400</v>
      </c>
      <c r="G1427">
        <v>22000</v>
      </c>
      <c r="H1427" t="s">
        <v>5940</v>
      </c>
      <c r="I1427">
        <v>500</v>
      </c>
      <c r="J1427">
        <v>2000</v>
      </c>
      <c r="K1427">
        <v>150</v>
      </c>
      <c r="L1427">
        <v>0</v>
      </c>
      <c r="M1427">
        <v>20240</v>
      </c>
      <c r="N1427">
        <v>0</v>
      </c>
      <c r="O1427">
        <v>385</v>
      </c>
      <c r="P1427">
        <v>990</v>
      </c>
      <c r="R1427">
        <v>3120201</v>
      </c>
      <c r="S1427">
        <v>150</v>
      </c>
      <c r="T1427">
        <v>2400</v>
      </c>
      <c r="U1427">
        <v>22000</v>
      </c>
      <c r="V1427" t="s">
        <v>5940</v>
      </c>
      <c r="W1427">
        <v>500</v>
      </c>
      <c r="X1427">
        <v>2000</v>
      </c>
      <c r="Z1427">
        <v>2514008</v>
      </c>
      <c r="AB1427">
        <v>12</v>
      </c>
      <c r="AC1427">
        <v>2514008</v>
      </c>
      <c r="AD1427" t="s">
        <v>5323</v>
      </c>
      <c r="AE1427" t="s">
        <v>5940</v>
      </c>
      <c r="AF1427">
        <v>2514008</v>
      </c>
      <c r="AG1427" t="s">
        <v>5323</v>
      </c>
      <c r="AH1427" t="s">
        <v>5940</v>
      </c>
      <c r="AI1427">
        <v>2514008</v>
      </c>
      <c r="AJ1427" t="s">
        <v>5323</v>
      </c>
      <c r="AK1427">
        <v>110</v>
      </c>
      <c r="AL1427">
        <v>2514008</v>
      </c>
      <c r="AM1427" t="s">
        <v>5323</v>
      </c>
      <c r="AN1427" t="s">
        <v>5940</v>
      </c>
      <c r="AO1427">
        <v>0</v>
      </c>
      <c r="AP1427">
        <v>2515906</v>
      </c>
      <c r="AQ1427" t="s">
        <v>5345</v>
      </c>
      <c r="AR1427">
        <v>36</v>
      </c>
    </row>
    <row r="1428" spans="1:44" x14ac:dyDescent="0.25">
      <c r="A1428">
        <v>3120300</v>
      </c>
      <c r="B1428">
        <v>2</v>
      </c>
      <c r="C1428" t="s">
        <v>888</v>
      </c>
      <c r="D1428" t="s">
        <v>4300</v>
      </c>
      <c r="E1428">
        <v>3900</v>
      </c>
      <c r="F1428" t="s">
        <v>5940</v>
      </c>
      <c r="G1428">
        <v>1851</v>
      </c>
      <c r="H1428" t="s">
        <v>5940</v>
      </c>
      <c r="I1428">
        <v>139</v>
      </c>
      <c r="J1428">
        <v>110</v>
      </c>
      <c r="K1428">
        <v>3900</v>
      </c>
      <c r="L1428">
        <v>0</v>
      </c>
      <c r="M1428">
        <v>1080</v>
      </c>
      <c r="N1428">
        <v>0</v>
      </c>
      <c r="O1428">
        <v>106</v>
      </c>
      <c r="P1428">
        <v>136</v>
      </c>
      <c r="R1428">
        <v>3120300</v>
      </c>
      <c r="S1428">
        <v>3900</v>
      </c>
      <c r="T1428" t="s">
        <v>5940</v>
      </c>
      <c r="U1428">
        <v>1851</v>
      </c>
      <c r="V1428" t="s">
        <v>5940</v>
      </c>
      <c r="W1428">
        <v>139</v>
      </c>
      <c r="X1428">
        <v>110</v>
      </c>
      <c r="Z1428">
        <v>2514107</v>
      </c>
      <c r="AB1428">
        <v>16</v>
      </c>
      <c r="AC1428">
        <v>2514107</v>
      </c>
      <c r="AD1428" t="s">
        <v>5324</v>
      </c>
      <c r="AE1428" t="s">
        <v>5940</v>
      </c>
      <c r="AF1428">
        <v>2514107</v>
      </c>
      <c r="AG1428" t="s">
        <v>5324</v>
      </c>
      <c r="AH1428" t="s">
        <v>5940</v>
      </c>
      <c r="AI1428">
        <v>2514107</v>
      </c>
      <c r="AJ1428" t="s">
        <v>5324</v>
      </c>
      <c r="AK1428">
        <v>240</v>
      </c>
      <c r="AL1428">
        <v>2514107</v>
      </c>
      <c r="AM1428" t="s">
        <v>5324</v>
      </c>
      <c r="AN1428" t="s">
        <v>5940</v>
      </c>
      <c r="AO1428">
        <v>0</v>
      </c>
      <c r="AP1428">
        <v>2515930</v>
      </c>
      <c r="AQ1428" t="s">
        <v>5346</v>
      </c>
      <c r="AR1428">
        <v>15</v>
      </c>
    </row>
    <row r="1429" spans="1:44" x14ac:dyDescent="0.25">
      <c r="A1429">
        <v>3120409</v>
      </c>
      <c r="B1429">
        <v>2</v>
      </c>
      <c r="C1429" t="s">
        <v>888</v>
      </c>
      <c r="D1429" t="s">
        <v>4301</v>
      </c>
      <c r="E1429">
        <v>198</v>
      </c>
      <c r="F1429" t="s">
        <v>5940</v>
      </c>
      <c r="G1429">
        <v>1040</v>
      </c>
      <c r="H1429" t="s">
        <v>5940</v>
      </c>
      <c r="I1429">
        <v>50</v>
      </c>
      <c r="J1429">
        <v>65</v>
      </c>
      <c r="K1429">
        <v>100</v>
      </c>
      <c r="L1429">
        <v>0</v>
      </c>
      <c r="M1429">
        <v>1325</v>
      </c>
      <c r="N1429">
        <v>0</v>
      </c>
      <c r="O1429">
        <v>37</v>
      </c>
      <c r="P1429">
        <v>58</v>
      </c>
      <c r="R1429">
        <v>3120409</v>
      </c>
      <c r="S1429">
        <v>198</v>
      </c>
      <c r="T1429" t="s">
        <v>5940</v>
      </c>
      <c r="U1429">
        <v>1040</v>
      </c>
      <c r="V1429" t="s">
        <v>5940</v>
      </c>
      <c r="W1429">
        <v>50</v>
      </c>
      <c r="X1429">
        <v>65</v>
      </c>
      <c r="Z1429">
        <v>2514206</v>
      </c>
      <c r="AB1429">
        <v>40</v>
      </c>
      <c r="AC1429">
        <v>2514206</v>
      </c>
      <c r="AD1429" t="s">
        <v>5325</v>
      </c>
      <c r="AE1429">
        <v>24</v>
      </c>
      <c r="AF1429">
        <v>2514206</v>
      </c>
      <c r="AG1429" t="s">
        <v>5325</v>
      </c>
      <c r="AH1429">
        <v>750</v>
      </c>
      <c r="AI1429">
        <v>2514206</v>
      </c>
      <c r="AJ1429" t="s">
        <v>5325</v>
      </c>
      <c r="AK1429">
        <v>32</v>
      </c>
      <c r="AL1429">
        <v>2514206</v>
      </c>
      <c r="AM1429" t="s">
        <v>5325</v>
      </c>
      <c r="AN1429" t="s">
        <v>5940</v>
      </c>
      <c r="AO1429">
        <v>0</v>
      </c>
      <c r="AP1429">
        <v>2515971</v>
      </c>
      <c r="AQ1429" t="s">
        <v>5347</v>
      </c>
      <c r="AR1429">
        <v>40</v>
      </c>
    </row>
    <row r="1430" spans="1:44" x14ac:dyDescent="0.25">
      <c r="A1430">
        <v>3120508</v>
      </c>
      <c r="B1430">
        <v>2</v>
      </c>
      <c r="C1430" t="s">
        <v>888</v>
      </c>
      <c r="D1430" t="s">
        <v>4302</v>
      </c>
      <c r="E1430" t="s">
        <v>5940</v>
      </c>
      <c r="F1430" t="s">
        <v>5940</v>
      </c>
      <c r="G1430">
        <v>2800</v>
      </c>
      <c r="H1430" t="s">
        <v>5940</v>
      </c>
      <c r="I1430">
        <v>450</v>
      </c>
      <c r="J1430">
        <v>107</v>
      </c>
      <c r="K1430">
        <v>480</v>
      </c>
      <c r="L1430">
        <v>0</v>
      </c>
      <c r="M1430">
        <v>1900</v>
      </c>
      <c r="N1430">
        <v>0</v>
      </c>
      <c r="O1430">
        <v>175</v>
      </c>
      <c r="P1430">
        <v>116</v>
      </c>
      <c r="R1430">
        <v>3120508</v>
      </c>
      <c r="S1430" t="s">
        <v>5940</v>
      </c>
      <c r="T1430" t="s">
        <v>5940</v>
      </c>
      <c r="U1430">
        <v>2800</v>
      </c>
      <c r="V1430" t="s">
        <v>5940</v>
      </c>
      <c r="W1430">
        <v>450</v>
      </c>
      <c r="X1430">
        <v>107</v>
      </c>
      <c r="Z1430">
        <v>2514305</v>
      </c>
      <c r="AB1430">
        <v>7</v>
      </c>
      <c r="AC1430">
        <v>2514305</v>
      </c>
      <c r="AD1430" t="s">
        <v>5326</v>
      </c>
      <c r="AE1430">
        <v>30</v>
      </c>
      <c r="AF1430">
        <v>2514305</v>
      </c>
      <c r="AG1430" t="s">
        <v>5326</v>
      </c>
      <c r="AH1430">
        <v>1100</v>
      </c>
      <c r="AI1430">
        <v>2514305</v>
      </c>
      <c r="AJ1430" t="s">
        <v>5326</v>
      </c>
      <c r="AK1430">
        <v>383</v>
      </c>
      <c r="AL1430">
        <v>2514305</v>
      </c>
      <c r="AM1430" t="s">
        <v>5326</v>
      </c>
      <c r="AN1430" t="s">
        <v>5940</v>
      </c>
      <c r="AO1430">
        <v>0</v>
      </c>
      <c r="AP1430">
        <v>2516003</v>
      </c>
      <c r="AQ1430" t="s">
        <v>5348</v>
      </c>
      <c r="AR1430">
        <v>300</v>
      </c>
    </row>
    <row r="1431" spans="1:44" x14ac:dyDescent="0.25">
      <c r="A1431">
        <v>3120607</v>
      </c>
      <c r="B1431">
        <v>2</v>
      </c>
      <c r="C1431" t="s">
        <v>888</v>
      </c>
      <c r="D1431" t="s">
        <v>4303</v>
      </c>
      <c r="E1431">
        <v>24000</v>
      </c>
      <c r="F1431" t="s">
        <v>5940</v>
      </c>
      <c r="G1431">
        <v>750</v>
      </c>
      <c r="H1431" t="s">
        <v>5940</v>
      </c>
      <c r="I1431">
        <v>27</v>
      </c>
      <c r="J1431">
        <v>23</v>
      </c>
      <c r="K1431">
        <v>30000</v>
      </c>
      <c r="L1431">
        <v>0</v>
      </c>
      <c r="M1431">
        <v>750</v>
      </c>
      <c r="N1431">
        <v>0</v>
      </c>
      <c r="O1431">
        <v>25</v>
      </c>
      <c r="P1431">
        <v>99</v>
      </c>
      <c r="R1431">
        <v>3120607</v>
      </c>
      <c r="S1431">
        <v>24000</v>
      </c>
      <c r="T1431" t="s">
        <v>5940</v>
      </c>
      <c r="U1431">
        <v>750</v>
      </c>
      <c r="V1431" t="s">
        <v>5940</v>
      </c>
      <c r="W1431">
        <v>27</v>
      </c>
      <c r="X1431">
        <v>23</v>
      </c>
      <c r="Z1431">
        <v>2514404</v>
      </c>
      <c r="AB1431">
        <v>24</v>
      </c>
      <c r="AC1431">
        <v>2514404</v>
      </c>
      <c r="AD1431" t="s">
        <v>5327</v>
      </c>
      <c r="AE1431">
        <v>8</v>
      </c>
      <c r="AF1431">
        <v>2514404</v>
      </c>
      <c r="AG1431" t="s">
        <v>5327</v>
      </c>
      <c r="AH1431">
        <v>174</v>
      </c>
      <c r="AI1431">
        <v>2514404</v>
      </c>
      <c r="AJ1431" t="s">
        <v>5327</v>
      </c>
      <c r="AK1431">
        <v>22</v>
      </c>
      <c r="AL1431">
        <v>2514404</v>
      </c>
      <c r="AM1431" t="s">
        <v>5327</v>
      </c>
      <c r="AN1431" t="s">
        <v>5940</v>
      </c>
      <c r="AO1431">
        <v>0</v>
      </c>
      <c r="AP1431">
        <v>2516102</v>
      </c>
      <c r="AQ1431" t="s">
        <v>5349</v>
      </c>
      <c r="AR1431">
        <v>400</v>
      </c>
    </row>
    <row r="1432" spans="1:44" x14ac:dyDescent="0.25">
      <c r="A1432">
        <v>3120706</v>
      </c>
      <c r="B1432">
        <v>2</v>
      </c>
      <c r="C1432" t="s">
        <v>888</v>
      </c>
      <c r="D1432" t="s">
        <v>4304</v>
      </c>
      <c r="E1432">
        <v>400</v>
      </c>
      <c r="F1432">
        <v>2970</v>
      </c>
      <c r="G1432">
        <v>6696</v>
      </c>
      <c r="H1432" t="s">
        <v>5940</v>
      </c>
      <c r="I1432">
        <v>131</v>
      </c>
      <c r="J1432">
        <v>132</v>
      </c>
      <c r="K1432">
        <v>600</v>
      </c>
      <c r="L1432">
        <v>1755</v>
      </c>
      <c r="M1432">
        <v>9800</v>
      </c>
      <c r="N1432">
        <v>0</v>
      </c>
      <c r="O1432">
        <v>8</v>
      </c>
      <c r="P1432">
        <v>158</v>
      </c>
      <c r="R1432">
        <v>3120706</v>
      </c>
      <c r="S1432">
        <v>400</v>
      </c>
      <c r="T1432">
        <v>2970</v>
      </c>
      <c r="U1432">
        <v>6696</v>
      </c>
      <c r="V1432" t="s">
        <v>5940</v>
      </c>
      <c r="W1432">
        <v>131</v>
      </c>
      <c r="X1432">
        <v>132</v>
      </c>
      <c r="Z1432">
        <v>2514453</v>
      </c>
      <c r="AB1432">
        <v>7</v>
      </c>
      <c r="AC1432">
        <v>2514453</v>
      </c>
      <c r="AD1432" t="s">
        <v>5328</v>
      </c>
      <c r="AE1432" t="s">
        <v>5940</v>
      </c>
      <c r="AF1432">
        <v>2514453</v>
      </c>
      <c r="AG1432" t="s">
        <v>5328</v>
      </c>
      <c r="AH1432">
        <v>4400</v>
      </c>
      <c r="AI1432">
        <v>2514453</v>
      </c>
      <c r="AJ1432" t="s">
        <v>5328</v>
      </c>
      <c r="AK1432">
        <v>124</v>
      </c>
      <c r="AL1432">
        <v>2514453</v>
      </c>
      <c r="AM1432" t="s">
        <v>5328</v>
      </c>
      <c r="AN1432" t="s">
        <v>5940</v>
      </c>
      <c r="AO1432">
        <v>0</v>
      </c>
      <c r="AP1432">
        <v>2516151</v>
      </c>
      <c r="AQ1432" t="s">
        <v>5350</v>
      </c>
      <c r="AR1432">
        <v>75</v>
      </c>
    </row>
    <row r="1433" spans="1:44" x14ac:dyDescent="0.25">
      <c r="A1433">
        <v>3120805</v>
      </c>
      <c r="B1433">
        <v>2</v>
      </c>
      <c r="C1433" t="s">
        <v>888</v>
      </c>
      <c r="D1433" t="s">
        <v>4305</v>
      </c>
      <c r="E1433">
        <v>1120</v>
      </c>
      <c r="F1433" t="s">
        <v>5940</v>
      </c>
      <c r="G1433">
        <v>10661</v>
      </c>
      <c r="H1433" t="s">
        <v>5940</v>
      </c>
      <c r="I1433">
        <v>646</v>
      </c>
      <c r="J1433">
        <v>335</v>
      </c>
      <c r="K1433">
        <v>1120</v>
      </c>
      <c r="L1433">
        <v>0</v>
      </c>
      <c r="M1433">
        <v>19390</v>
      </c>
      <c r="N1433">
        <v>0</v>
      </c>
      <c r="O1433">
        <v>639</v>
      </c>
      <c r="P1433">
        <v>215</v>
      </c>
      <c r="R1433">
        <v>3120805</v>
      </c>
      <c r="S1433">
        <v>1120</v>
      </c>
      <c r="T1433" t="s">
        <v>5940</v>
      </c>
      <c r="U1433">
        <v>10661</v>
      </c>
      <c r="V1433" t="s">
        <v>5940</v>
      </c>
      <c r="W1433">
        <v>646</v>
      </c>
      <c r="X1433">
        <v>335</v>
      </c>
      <c r="Z1433">
        <v>2514503</v>
      </c>
      <c r="AB1433">
        <v>27</v>
      </c>
      <c r="AC1433">
        <v>2514503</v>
      </c>
      <c r="AD1433" t="s">
        <v>5329</v>
      </c>
      <c r="AE1433">
        <v>49</v>
      </c>
      <c r="AF1433">
        <v>2514503</v>
      </c>
      <c r="AG1433" t="s">
        <v>5329</v>
      </c>
      <c r="AH1433">
        <v>450</v>
      </c>
      <c r="AI1433">
        <v>2514503</v>
      </c>
      <c r="AJ1433" t="s">
        <v>5329</v>
      </c>
      <c r="AK1433">
        <v>74</v>
      </c>
      <c r="AL1433">
        <v>2514503</v>
      </c>
      <c r="AM1433" t="s">
        <v>5329</v>
      </c>
      <c r="AN1433" t="s">
        <v>5940</v>
      </c>
      <c r="AO1433">
        <v>0</v>
      </c>
      <c r="AP1433">
        <v>2516201</v>
      </c>
      <c r="AQ1433" t="s">
        <v>5351</v>
      </c>
      <c r="AR1433">
        <v>480</v>
      </c>
    </row>
    <row r="1434" spans="1:44" x14ac:dyDescent="0.25">
      <c r="A1434">
        <v>3120839</v>
      </c>
      <c r="B1434">
        <v>2</v>
      </c>
      <c r="C1434" t="s">
        <v>888</v>
      </c>
      <c r="D1434" t="s">
        <v>4306</v>
      </c>
      <c r="E1434">
        <v>1372</v>
      </c>
      <c r="F1434" t="s">
        <v>5940</v>
      </c>
      <c r="G1434">
        <v>435</v>
      </c>
      <c r="H1434" t="s">
        <v>5940</v>
      </c>
      <c r="I1434">
        <v>325</v>
      </c>
      <c r="J1434">
        <v>22</v>
      </c>
      <c r="K1434">
        <v>1269</v>
      </c>
      <c r="L1434">
        <v>0</v>
      </c>
      <c r="M1434">
        <v>225</v>
      </c>
      <c r="N1434">
        <v>0</v>
      </c>
      <c r="O1434">
        <v>200</v>
      </c>
      <c r="P1434">
        <v>9</v>
      </c>
      <c r="R1434">
        <v>3120839</v>
      </c>
      <c r="S1434">
        <v>1372</v>
      </c>
      <c r="T1434" t="s">
        <v>5940</v>
      </c>
      <c r="U1434">
        <v>435</v>
      </c>
      <c r="V1434" t="s">
        <v>5940</v>
      </c>
      <c r="W1434">
        <v>325</v>
      </c>
      <c r="X1434">
        <v>22</v>
      </c>
      <c r="Z1434">
        <v>2514552</v>
      </c>
      <c r="AB1434">
        <v>2</v>
      </c>
      <c r="AC1434">
        <v>2514552</v>
      </c>
      <c r="AD1434" t="s">
        <v>5330</v>
      </c>
      <c r="AE1434" t="s">
        <v>5940</v>
      </c>
      <c r="AF1434">
        <v>2514552</v>
      </c>
      <c r="AG1434" t="s">
        <v>5330</v>
      </c>
      <c r="AH1434">
        <v>600</v>
      </c>
      <c r="AI1434">
        <v>2514552</v>
      </c>
      <c r="AJ1434" t="s">
        <v>5330</v>
      </c>
      <c r="AK1434">
        <v>140</v>
      </c>
      <c r="AL1434">
        <v>2514552</v>
      </c>
      <c r="AM1434" t="s">
        <v>5330</v>
      </c>
      <c r="AN1434" t="s">
        <v>5940</v>
      </c>
      <c r="AO1434">
        <v>0</v>
      </c>
      <c r="AP1434">
        <v>2516300</v>
      </c>
      <c r="AQ1434" t="s">
        <v>5352</v>
      </c>
      <c r="AR1434">
        <v>640</v>
      </c>
    </row>
    <row r="1435" spans="1:44" x14ac:dyDescent="0.25">
      <c r="A1435">
        <v>3120870</v>
      </c>
      <c r="B1435">
        <v>2</v>
      </c>
      <c r="C1435" t="s">
        <v>888</v>
      </c>
      <c r="D1435" t="s">
        <v>4307</v>
      </c>
      <c r="E1435">
        <v>4500</v>
      </c>
      <c r="F1435" t="s">
        <v>5940</v>
      </c>
      <c r="G1435">
        <v>450</v>
      </c>
      <c r="H1435" t="s">
        <v>5940</v>
      </c>
      <c r="I1435">
        <v>4</v>
      </c>
      <c r="J1435">
        <v>170</v>
      </c>
      <c r="K1435">
        <v>6000</v>
      </c>
      <c r="L1435">
        <v>0</v>
      </c>
      <c r="M1435">
        <v>420</v>
      </c>
      <c r="N1435">
        <v>0</v>
      </c>
      <c r="O1435">
        <v>3</v>
      </c>
      <c r="P1435">
        <v>252</v>
      </c>
      <c r="R1435">
        <v>3120870</v>
      </c>
      <c r="S1435">
        <v>4500</v>
      </c>
      <c r="T1435" t="s">
        <v>5940</v>
      </c>
      <c r="U1435">
        <v>450</v>
      </c>
      <c r="V1435" t="s">
        <v>5940</v>
      </c>
      <c r="W1435">
        <v>4</v>
      </c>
      <c r="X1435">
        <v>170</v>
      </c>
      <c r="Z1435">
        <v>2514602</v>
      </c>
      <c r="AB1435">
        <v>10</v>
      </c>
      <c r="AC1435">
        <v>2514602</v>
      </c>
      <c r="AD1435" t="s">
        <v>5331</v>
      </c>
      <c r="AE1435" t="s">
        <v>5940</v>
      </c>
      <c r="AF1435">
        <v>2514602</v>
      </c>
      <c r="AG1435" t="s">
        <v>5331</v>
      </c>
      <c r="AH1435">
        <v>150</v>
      </c>
      <c r="AI1435">
        <v>2514602</v>
      </c>
      <c r="AJ1435" t="s">
        <v>5331</v>
      </c>
      <c r="AK1435">
        <v>17</v>
      </c>
      <c r="AL1435">
        <v>2514602</v>
      </c>
      <c r="AM1435" t="s">
        <v>5331</v>
      </c>
      <c r="AN1435" t="s">
        <v>5940</v>
      </c>
      <c r="AO1435">
        <v>0</v>
      </c>
      <c r="AP1435">
        <v>2516409</v>
      </c>
      <c r="AQ1435" t="s">
        <v>5353</v>
      </c>
      <c r="AR1435">
        <v>360</v>
      </c>
    </row>
    <row r="1436" spans="1:44" x14ac:dyDescent="0.25">
      <c r="A1436">
        <v>3120904</v>
      </c>
      <c r="B1436">
        <v>2</v>
      </c>
      <c r="C1436" t="s">
        <v>888</v>
      </c>
      <c r="D1436" t="s">
        <v>4308</v>
      </c>
      <c r="E1436">
        <v>16250</v>
      </c>
      <c r="F1436" t="s">
        <v>5940</v>
      </c>
      <c r="G1436">
        <v>10850</v>
      </c>
      <c r="H1436" t="s">
        <v>5940</v>
      </c>
      <c r="I1436">
        <v>105</v>
      </c>
      <c r="J1436">
        <v>337</v>
      </c>
      <c r="K1436">
        <v>20000</v>
      </c>
      <c r="L1436">
        <v>0</v>
      </c>
      <c r="M1436">
        <v>9000</v>
      </c>
      <c r="N1436">
        <v>0</v>
      </c>
      <c r="O1436">
        <v>189</v>
      </c>
      <c r="P1436">
        <v>175</v>
      </c>
      <c r="R1436">
        <v>3120904</v>
      </c>
      <c r="S1436">
        <v>16250</v>
      </c>
      <c r="T1436" t="s">
        <v>5940</v>
      </c>
      <c r="U1436">
        <v>10850</v>
      </c>
      <c r="V1436" t="s">
        <v>5940</v>
      </c>
      <c r="W1436">
        <v>105</v>
      </c>
      <c r="X1436">
        <v>337</v>
      </c>
      <c r="Z1436">
        <v>2514651</v>
      </c>
      <c r="AB1436" t="s">
        <v>5940</v>
      </c>
      <c r="AC1436">
        <v>2514651</v>
      </c>
      <c r="AD1436" t="s">
        <v>5332</v>
      </c>
      <c r="AE1436" t="s">
        <v>5940</v>
      </c>
      <c r="AF1436">
        <v>2514651</v>
      </c>
      <c r="AG1436" t="s">
        <v>5332</v>
      </c>
      <c r="AH1436" t="s">
        <v>5940</v>
      </c>
      <c r="AI1436">
        <v>2514651</v>
      </c>
      <c r="AJ1436" t="s">
        <v>5332</v>
      </c>
      <c r="AK1436">
        <v>32</v>
      </c>
      <c r="AL1436">
        <v>2514651</v>
      </c>
      <c r="AM1436" t="s">
        <v>5332</v>
      </c>
      <c r="AN1436" t="s">
        <v>5940</v>
      </c>
      <c r="AO1436">
        <v>0</v>
      </c>
      <c r="AP1436">
        <v>2516508</v>
      </c>
      <c r="AQ1436" t="s">
        <v>5354</v>
      </c>
      <c r="AR1436">
        <v>750</v>
      </c>
    </row>
    <row r="1437" spans="1:44" x14ac:dyDescent="0.25">
      <c r="A1437">
        <v>3121001</v>
      </c>
      <c r="B1437">
        <v>2</v>
      </c>
      <c r="C1437" t="s">
        <v>888</v>
      </c>
      <c r="D1437" t="s">
        <v>4309</v>
      </c>
      <c r="E1437">
        <v>990</v>
      </c>
      <c r="F1437" t="s">
        <v>5940</v>
      </c>
      <c r="G1437">
        <v>300</v>
      </c>
      <c r="H1437" t="s">
        <v>5940</v>
      </c>
      <c r="I1437">
        <v>60</v>
      </c>
      <c r="J1437">
        <v>96</v>
      </c>
      <c r="K1437">
        <v>2475</v>
      </c>
      <c r="L1437">
        <v>0</v>
      </c>
      <c r="M1437">
        <v>700</v>
      </c>
      <c r="N1437">
        <v>0</v>
      </c>
      <c r="O1437">
        <v>51</v>
      </c>
      <c r="P1437">
        <v>88</v>
      </c>
      <c r="R1437">
        <v>3121001</v>
      </c>
      <c r="S1437">
        <v>990</v>
      </c>
      <c r="T1437" t="s">
        <v>5940</v>
      </c>
      <c r="U1437">
        <v>300</v>
      </c>
      <c r="V1437" t="s">
        <v>5940</v>
      </c>
      <c r="W1437">
        <v>60</v>
      </c>
      <c r="X1437">
        <v>96</v>
      </c>
      <c r="Z1437">
        <v>2514701</v>
      </c>
      <c r="AB1437" t="s">
        <v>5940</v>
      </c>
      <c r="AC1437">
        <v>2514701</v>
      </c>
      <c r="AD1437" t="s">
        <v>5333</v>
      </c>
      <c r="AE1437" t="s">
        <v>5940</v>
      </c>
      <c r="AF1437">
        <v>2514701</v>
      </c>
      <c r="AG1437" t="s">
        <v>5333</v>
      </c>
      <c r="AH1437" t="s">
        <v>5940</v>
      </c>
      <c r="AI1437">
        <v>2514701</v>
      </c>
      <c r="AJ1437" t="s">
        <v>5333</v>
      </c>
      <c r="AK1437">
        <v>27</v>
      </c>
      <c r="AL1437">
        <v>2514701</v>
      </c>
      <c r="AM1437" t="s">
        <v>5333</v>
      </c>
      <c r="AN1437" t="s">
        <v>5940</v>
      </c>
      <c r="AO1437">
        <v>0</v>
      </c>
      <c r="AP1437">
        <v>2516607</v>
      </c>
      <c r="AQ1437" t="s">
        <v>5355</v>
      </c>
      <c r="AR1437">
        <v>6000</v>
      </c>
    </row>
    <row r="1438" spans="1:44" x14ac:dyDescent="0.25">
      <c r="A1438">
        <v>3121100</v>
      </c>
      <c r="B1438">
        <v>2</v>
      </c>
      <c r="C1438" t="s">
        <v>888</v>
      </c>
      <c r="D1438" t="s">
        <v>4310</v>
      </c>
      <c r="E1438" t="s">
        <v>5940</v>
      </c>
      <c r="F1438" t="s">
        <v>5940</v>
      </c>
      <c r="G1438">
        <v>280</v>
      </c>
      <c r="H1438" t="s">
        <v>5940</v>
      </c>
      <c r="I1438" t="s">
        <v>5940</v>
      </c>
      <c r="J1438">
        <v>11</v>
      </c>
      <c r="K1438">
        <v>0</v>
      </c>
      <c r="L1438">
        <v>0</v>
      </c>
      <c r="M1438">
        <v>800</v>
      </c>
      <c r="N1438">
        <v>0</v>
      </c>
      <c r="O1438">
        <v>0</v>
      </c>
      <c r="P1438">
        <v>9</v>
      </c>
      <c r="R1438">
        <v>3121100</v>
      </c>
      <c r="S1438" t="s">
        <v>5940</v>
      </c>
      <c r="T1438" t="s">
        <v>5940</v>
      </c>
      <c r="U1438">
        <v>280</v>
      </c>
      <c r="V1438" t="s">
        <v>5940</v>
      </c>
      <c r="W1438" t="s">
        <v>5940</v>
      </c>
      <c r="X1438">
        <v>11</v>
      </c>
      <c r="Z1438">
        <v>2514800</v>
      </c>
      <c r="AB1438">
        <v>8</v>
      </c>
      <c r="AC1438">
        <v>2514800</v>
      </c>
      <c r="AD1438" t="s">
        <v>5334</v>
      </c>
      <c r="AE1438" t="s">
        <v>5940</v>
      </c>
      <c r="AF1438">
        <v>2514800</v>
      </c>
      <c r="AG1438" t="s">
        <v>5334</v>
      </c>
      <c r="AH1438" t="s">
        <v>5940</v>
      </c>
      <c r="AI1438">
        <v>2514800</v>
      </c>
      <c r="AJ1438" t="s">
        <v>5334</v>
      </c>
      <c r="AK1438">
        <v>340</v>
      </c>
      <c r="AL1438">
        <v>2514800</v>
      </c>
      <c r="AM1438" t="s">
        <v>5334</v>
      </c>
      <c r="AN1438" t="s">
        <v>5940</v>
      </c>
      <c r="AO1438">
        <v>0</v>
      </c>
      <c r="AP1438">
        <v>2516706</v>
      </c>
      <c r="AQ1438" t="s">
        <v>5356</v>
      </c>
      <c r="AR1438">
        <v>80</v>
      </c>
    </row>
    <row r="1439" spans="1:44" x14ac:dyDescent="0.25">
      <c r="A1439">
        <v>3121209</v>
      </c>
      <c r="B1439">
        <v>2</v>
      </c>
      <c r="C1439" t="s">
        <v>888</v>
      </c>
      <c r="D1439" t="s">
        <v>4311</v>
      </c>
      <c r="E1439">
        <v>160000</v>
      </c>
      <c r="F1439">
        <v>3938</v>
      </c>
      <c r="G1439">
        <v>34220</v>
      </c>
      <c r="H1439" t="s">
        <v>5940</v>
      </c>
      <c r="I1439">
        <v>1320</v>
      </c>
      <c r="J1439">
        <v>525</v>
      </c>
      <c r="K1439">
        <v>642400</v>
      </c>
      <c r="L1439">
        <v>2880</v>
      </c>
      <c r="M1439">
        <v>37800</v>
      </c>
      <c r="N1439">
        <v>0</v>
      </c>
      <c r="O1439">
        <v>220</v>
      </c>
      <c r="P1439">
        <v>111</v>
      </c>
      <c r="R1439">
        <v>3121209</v>
      </c>
      <c r="S1439">
        <v>160000</v>
      </c>
      <c r="T1439">
        <v>3938</v>
      </c>
      <c r="U1439">
        <v>34220</v>
      </c>
      <c r="V1439" t="s">
        <v>5940</v>
      </c>
      <c r="W1439">
        <v>1320</v>
      </c>
      <c r="X1439">
        <v>525</v>
      </c>
      <c r="Z1439">
        <v>2514909</v>
      </c>
      <c r="AB1439" t="s">
        <v>5940</v>
      </c>
      <c r="AC1439">
        <v>2514909</v>
      </c>
      <c r="AD1439" t="s">
        <v>5335</v>
      </c>
      <c r="AE1439" t="s">
        <v>5940</v>
      </c>
      <c r="AF1439">
        <v>2514909</v>
      </c>
      <c r="AG1439" t="s">
        <v>5335</v>
      </c>
      <c r="AH1439" t="s">
        <v>5940</v>
      </c>
      <c r="AI1439">
        <v>2514909</v>
      </c>
      <c r="AJ1439" t="s">
        <v>5335</v>
      </c>
      <c r="AK1439">
        <v>18</v>
      </c>
      <c r="AL1439">
        <v>2514909</v>
      </c>
      <c r="AM1439" t="s">
        <v>5335</v>
      </c>
      <c r="AN1439" t="s">
        <v>5940</v>
      </c>
      <c r="AO1439">
        <v>0</v>
      </c>
      <c r="AP1439">
        <v>2516755</v>
      </c>
      <c r="AQ1439" t="s">
        <v>5357</v>
      </c>
      <c r="AR1439">
        <v>58</v>
      </c>
    </row>
    <row r="1440" spans="1:44" x14ac:dyDescent="0.25">
      <c r="A1440">
        <v>3121258</v>
      </c>
      <c r="B1440">
        <v>2</v>
      </c>
      <c r="C1440" t="s">
        <v>888</v>
      </c>
      <c r="D1440" t="s">
        <v>4312</v>
      </c>
      <c r="E1440">
        <v>266000</v>
      </c>
      <c r="F1440">
        <v>1400</v>
      </c>
      <c r="G1440">
        <v>3300</v>
      </c>
      <c r="H1440">
        <v>576</v>
      </c>
      <c r="I1440" t="s">
        <v>5940</v>
      </c>
      <c r="J1440" t="s">
        <v>5940</v>
      </c>
      <c r="K1440">
        <v>480000</v>
      </c>
      <c r="L1440">
        <v>1974</v>
      </c>
      <c r="M1440">
        <v>3240</v>
      </c>
      <c r="N1440">
        <v>0</v>
      </c>
      <c r="O1440">
        <v>0</v>
      </c>
      <c r="P1440">
        <v>0</v>
      </c>
      <c r="R1440">
        <v>3121258</v>
      </c>
      <c r="S1440">
        <v>266000</v>
      </c>
      <c r="T1440">
        <v>1400</v>
      </c>
      <c r="U1440">
        <v>3300</v>
      </c>
      <c r="V1440">
        <v>576</v>
      </c>
      <c r="W1440" t="s">
        <v>5940</v>
      </c>
      <c r="X1440" t="s">
        <v>5940</v>
      </c>
      <c r="Z1440">
        <v>2515005</v>
      </c>
      <c r="AB1440">
        <v>16</v>
      </c>
      <c r="AC1440">
        <v>2515005</v>
      </c>
      <c r="AD1440" t="s">
        <v>5336</v>
      </c>
      <c r="AE1440" t="s">
        <v>5940</v>
      </c>
      <c r="AF1440">
        <v>2515005</v>
      </c>
      <c r="AG1440" t="s">
        <v>5336</v>
      </c>
      <c r="AH1440">
        <v>8000</v>
      </c>
      <c r="AI1440">
        <v>2515005</v>
      </c>
      <c r="AJ1440" t="s">
        <v>5336</v>
      </c>
      <c r="AK1440">
        <v>37</v>
      </c>
      <c r="AL1440">
        <v>2515005</v>
      </c>
      <c r="AM1440" t="s">
        <v>5336</v>
      </c>
      <c r="AN1440" t="s">
        <v>5940</v>
      </c>
      <c r="AO1440">
        <v>0</v>
      </c>
      <c r="AP1440">
        <v>2516805</v>
      </c>
      <c r="AQ1440" t="s">
        <v>5358</v>
      </c>
      <c r="AR1440">
        <v>210</v>
      </c>
    </row>
    <row r="1441" spans="1:44" x14ac:dyDescent="0.25">
      <c r="A1441">
        <v>3121308</v>
      </c>
      <c r="B1441">
        <v>2</v>
      </c>
      <c r="C1441" t="s">
        <v>888</v>
      </c>
      <c r="D1441" t="s">
        <v>4313</v>
      </c>
      <c r="E1441">
        <v>6000</v>
      </c>
      <c r="F1441" t="s">
        <v>5940</v>
      </c>
      <c r="G1441">
        <v>1800</v>
      </c>
      <c r="H1441" t="s">
        <v>5940</v>
      </c>
      <c r="I1441">
        <v>240</v>
      </c>
      <c r="J1441">
        <v>136</v>
      </c>
      <c r="K1441">
        <v>7500</v>
      </c>
      <c r="L1441">
        <v>0</v>
      </c>
      <c r="M1441">
        <v>320</v>
      </c>
      <c r="N1441">
        <v>0</v>
      </c>
      <c r="O1441">
        <v>0</v>
      </c>
      <c r="P1441">
        <v>24</v>
      </c>
      <c r="R1441">
        <v>3121308</v>
      </c>
      <c r="S1441">
        <v>6000</v>
      </c>
      <c r="T1441" t="s">
        <v>5940</v>
      </c>
      <c r="U1441">
        <v>1800</v>
      </c>
      <c r="V1441" t="s">
        <v>5940</v>
      </c>
      <c r="W1441">
        <v>240</v>
      </c>
      <c r="X1441">
        <v>136</v>
      </c>
      <c r="Z1441">
        <v>2515104</v>
      </c>
      <c r="AB1441">
        <v>20</v>
      </c>
      <c r="AC1441">
        <v>2515104</v>
      </c>
      <c r="AD1441" t="s">
        <v>5337</v>
      </c>
      <c r="AE1441" t="s">
        <v>5940</v>
      </c>
      <c r="AF1441">
        <v>2515104</v>
      </c>
      <c r="AG1441" t="s">
        <v>5337</v>
      </c>
      <c r="AH1441" t="s">
        <v>5940</v>
      </c>
      <c r="AI1441">
        <v>2515104</v>
      </c>
      <c r="AJ1441" t="s">
        <v>5337</v>
      </c>
      <c r="AK1441">
        <v>540</v>
      </c>
      <c r="AL1441">
        <v>2515104</v>
      </c>
      <c r="AM1441" t="s">
        <v>5337</v>
      </c>
      <c r="AN1441" t="s">
        <v>5940</v>
      </c>
      <c r="AO1441">
        <v>0</v>
      </c>
      <c r="AP1441">
        <v>2516904</v>
      </c>
      <c r="AQ1441" t="s">
        <v>5359</v>
      </c>
      <c r="AR1441">
        <v>180</v>
      </c>
    </row>
    <row r="1442" spans="1:44" x14ac:dyDescent="0.25">
      <c r="A1442">
        <v>3121407</v>
      </c>
      <c r="B1442">
        <v>2</v>
      </c>
      <c r="C1442" t="s">
        <v>888</v>
      </c>
      <c r="D1442" t="s">
        <v>4314</v>
      </c>
      <c r="E1442">
        <v>3600</v>
      </c>
      <c r="F1442" t="s">
        <v>5940</v>
      </c>
      <c r="G1442">
        <v>7500</v>
      </c>
      <c r="H1442" t="s">
        <v>5940</v>
      </c>
      <c r="I1442">
        <v>150</v>
      </c>
      <c r="J1442">
        <v>545</v>
      </c>
      <c r="K1442">
        <v>3300</v>
      </c>
      <c r="L1442">
        <v>0</v>
      </c>
      <c r="M1442">
        <v>7800</v>
      </c>
      <c r="N1442">
        <v>0</v>
      </c>
      <c r="O1442">
        <v>120</v>
      </c>
      <c r="P1442">
        <v>435</v>
      </c>
      <c r="R1442">
        <v>3121407</v>
      </c>
      <c r="S1442">
        <v>3600</v>
      </c>
      <c r="T1442" t="s">
        <v>5940</v>
      </c>
      <c r="U1442">
        <v>7500</v>
      </c>
      <c r="V1442" t="s">
        <v>5940</v>
      </c>
      <c r="W1442">
        <v>150</v>
      </c>
      <c r="X1442">
        <v>545</v>
      </c>
      <c r="Z1442">
        <v>2515203</v>
      </c>
      <c r="AB1442">
        <v>8</v>
      </c>
      <c r="AC1442">
        <v>2515203</v>
      </c>
      <c r="AD1442" t="s">
        <v>5338</v>
      </c>
      <c r="AE1442" t="s">
        <v>5940</v>
      </c>
      <c r="AF1442">
        <v>2515203</v>
      </c>
      <c r="AG1442" t="s">
        <v>5338</v>
      </c>
      <c r="AH1442" t="s">
        <v>5940</v>
      </c>
      <c r="AI1442">
        <v>2515203</v>
      </c>
      <c r="AJ1442" t="s">
        <v>5338</v>
      </c>
      <c r="AK1442">
        <v>105</v>
      </c>
      <c r="AL1442">
        <v>2515203</v>
      </c>
      <c r="AM1442" t="s">
        <v>5338</v>
      </c>
      <c r="AN1442" t="s">
        <v>5940</v>
      </c>
      <c r="AO1442">
        <v>0</v>
      </c>
      <c r="AP1442">
        <v>2517001</v>
      </c>
      <c r="AQ1442" t="s">
        <v>5360</v>
      </c>
      <c r="AR1442">
        <v>150</v>
      </c>
    </row>
    <row r="1443" spans="1:44" x14ac:dyDescent="0.25">
      <c r="A1443">
        <v>3121506</v>
      </c>
      <c r="B1443">
        <v>2</v>
      </c>
      <c r="C1443" t="s">
        <v>888</v>
      </c>
      <c r="D1443" t="s">
        <v>4315</v>
      </c>
      <c r="E1443">
        <v>6000</v>
      </c>
      <c r="F1443" t="s">
        <v>5940</v>
      </c>
      <c r="G1443">
        <v>1508</v>
      </c>
      <c r="H1443" t="s">
        <v>5940</v>
      </c>
      <c r="I1443">
        <v>52</v>
      </c>
      <c r="J1443">
        <v>420</v>
      </c>
      <c r="K1443">
        <v>9000</v>
      </c>
      <c r="L1443">
        <v>0</v>
      </c>
      <c r="M1443">
        <v>2100</v>
      </c>
      <c r="N1443">
        <v>0</v>
      </c>
      <c r="O1443">
        <v>70</v>
      </c>
      <c r="P1443">
        <v>415</v>
      </c>
      <c r="R1443">
        <v>3121506</v>
      </c>
      <c r="S1443">
        <v>6000</v>
      </c>
      <c r="T1443" t="s">
        <v>5940</v>
      </c>
      <c r="U1443">
        <v>1508</v>
      </c>
      <c r="V1443" t="s">
        <v>5940</v>
      </c>
      <c r="W1443">
        <v>52</v>
      </c>
      <c r="X1443">
        <v>420</v>
      </c>
      <c r="Z1443">
        <v>2515302</v>
      </c>
      <c r="AB1443" t="s">
        <v>5940</v>
      </c>
      <c r="AC1443">
        <v>2515302</v>
      </c>
      <c r="AD1443" t="s">
        <v>5339</v>
      </c>
      <c r="AE1443" t="s">
        <v>5940</v>
      </c>
      <c r="AF1443">
        <v>2515302</v>
      </c>
      <c r="AG1443" t="s">
        <v>5339</v>
      </c>
      <c r="AH1443">
        <v>126000</v>
      </c>
      <c r="AI1443">
        <v>2515302</v>
      </c>
      <c r="AJ1443" t="s">
        <v>5339</v>
      </c>
      <c r="AK1443">
        <v>86</v>
      </c>
      <c r="AL1443">
        <v>2515302</v>
      </c>
      <c r="AM1443" t="s">
        <v>5339</v>
      </c>
      <c r="AN1443" t="s">
        <v>5940</v>
      </c>
      <c r="AO1443">
        <v>0</v>
      </c>
      <c r="AP1443">
        <v>2517100</v>
      </c>
      <c r="AQ1443" t="s">
        <v>5361</v>
      </c>
      <c r="AR1443">
        <v>0</v>
      </c>
    </row>
    <row r="1444" spans="1:44" x14ac:dyDescent="0.25">
      <c r="A1444">
        <v>3121605</v>
      </c>
      <c r="B1444">
        <v>2</v>
      </c>
      <c r="C1444" t="s">
        <v>888</v>
      </c>
      <c r="D1444" t="s">
        <v>4316</v>
      </c>
      <c r="E1444">
        <v>15000</v>
      </c>
      <c r="F1444" t="s">
        <v>5940</v>
      </c>
      <c r="G1444">
        <v>2400</v>
      </c>
      <c r="H1444" t="s">
        <v>5940</v>
      </c>
      <c r="I1444" t="s">
        <v>5940</v>
      </c>
      <c r="J1444">
        <v>300</v>
      </c>
      <c r="K1444">
        <v>20000</v>
      </c>
      <c r="L1444">
        <v>0</v>
      </c>
      <c r="M1444">
        <v>2400</v>
      </c>
      <c r="N1444">
        <v>0</v>
      </c>
      <c r="O1444">
        <v>6</v>
      </c>
      <c r="P1444">
        <v>480</v>
      </c>
      <c r="R1444">
        <v>3121605</v>
      </c>
      <c r="S1444">
        <v>15000</v>
      </c>
      <c r="T1444" t="s">
        <v>5940</v>
      </c>
      <c r="U1444">
        <v>2400</v>
      </c>
      <c r="V1444" t="s">
        <v>5940</v>
      </c>
      <c r="W1444" t="s">
        <v>5940</v>
      </c>
      <c r="X1444">
        <v>300</v>
      </c>
      <c r="Z1444">
        <v>2515401</v>
      </c>
      <c r="AB1444" t="s">
        <v>5940</v>
      </c>
      <c r="AC1444">
        <v>2515401</v>
      </c>
      <c r="AD1444" t="s">
        <v>5340</v>
      </c>
      <c r="AE1444" t="s">
        <v>5940</v>
      </c>
      <c r="AF1444">
        <v>2515401</v>
      </c>
      <c r="AG1444" t="s">
        <v>5340</v>
      </c>
      <c r="AH1444" t="s">
        <v>5940</v>
      </c>
      <c r="AI1444">
        <v>2515401</v>
      </c>
      <c r="AJ1444" t="s">
        <v>5340</v>
      </c>
      <c r="AK1444">
        <v>27</v>
      </c>
      <c r="AL1444">
        <v>2515401</v>
      </c>
      <c r="AM1444" t="s">
        <v>5340</v>
      </c>
      <c r="AN1444" t="s">
        <v>5940</v>
      </c>
      <c r="AO1444">
        <v>0</v>
      </c>
      <c r="AP1444">
        <v>2517209</v>
      </c>
      <c r="AQ1444" t="s">
        <v>5362</v>
      </c>
      <c r="AR1444">
        <v>64</v>
      </c>
    </row>
    <row r="1445" spans="1:44" x14ac:dyDescent="0.25">
      <c r="A1445">
        <v>3121704</v>
      </c>
      <c r="B1445">
        <v>2</v>
      </c>
      <c r="C1445" t="s">
        <v>888</v>
      </c>
      <c r="D1445" t="s">
        <v>4317</v>
      </c>
      <c r="E1445">
        <v>1950</v>
      </c>
      <c r="F1445" t="s">
        <v>5940</v>
      </c>
      <c r="G1445">
        <v>3600</v>
      </c>
      <c r="H1445" t="s">
        <v>5940</v>
      </c>
      <c r="I1445">
        <v>108</v>
      </c>
      <c r="J1445">
        <v>98</v>
      </c>
      <c r="K1445">
        <v>750</v>
      </c>
      <c r="L1445">
        <v>0</v>
      </c>
      <c r="M1445">
        <v>3325</v>
      </c>
      <c r="N1445">
        <v>0</v>
      </c>
      <c r="O1445">
        <v>370</v>
      </c>
      <c r="P1445">
        <v>180</v>
      </c>
      <c r="R1445">
        <v>3121704</v>
      </c>
      <c r="S1445">
        <v>1950</v>
      </c>
      <c r="T1445" t="s">
        <v>5940</v>
      </c>
      <c r="U1445">
        <v>3600</v>
      </c>
      <c r="V1445" t="s">
        <v>5940</v>
      </c>
      <c r="W1445">
        <v>108</v>
      </c>
      <c r="X1445">
        <v>98</v>
      </c>
      <c r="Z1445">
        <v>2515500</v>
      </c>
      <c r="AB1445" t="s">
        <v>5940</v>
      </c>
      <c r="AC1445">
        <v>2515500</v>
      </c>
      <c r="AD1445" t="s">
        <v>5341</v>
      </c>
      <c r="AE1445" t="s">
        <v>5940</v>
      </c>
      <c r="AF1445">
        <v>2515500</v>
      </c>
      <c r="AG1445" t="s">
        <v>5341</v>
      </c>
      <c r="AH1445" t="s">
        <v>5940</v>
      </c>
      <c r="AI1445">
        <v>2515500</v>
      </c>
      <c r="AJ1445" t="s">
        <v>5341</v>
      </c>
      <c r="AK1445">
        <v>720</v>
      </c>
      <c r="AL1445">
        <v>2515500</v>
      </c>
      <c r="AM1445" t="s">
        <v>5341</v>
      </c>
      <c r="AN1445" t="s">
        <v>5940</v>
      </c>
      <c r="AO1445">
        <v>0</v>
      </c>
      <c r="AP1445">
        <v>2517407</v>
      </c>
      <c r="AQ1445" t="s">
        <v>5363</v>
      </c>
      <c r="AR1445">
        <v>125</v>
      </c>
    </row>
    <row r="1446" spans="1:44" x14ac:dyDescent="0.25">
      <c r="A1446">
        <v>3121803</v>
      </c>
      <c r="B1446">
        <v>2</v>
      </c>
      <c r="C1446" t="s">
        <v>888</v>
      </c>
      <c r="D1446" t="s">
        <v>4318</v>
      </c>
      <c r="E1446">
        <v>4000</v>
      </c>
      <c r="F1446" t="s">
        <v>5940</v>
      </c>
      <c r="G1446">
        <v>2013</v>
      </c>
      <c r="H1446" t="s">
        <v>5940</v>
      </c>
      <c r="I1446">
        <v>184</v>
      </c>
      <c r="J1446">
        <v>63</v>
      </c>
      <c r="K1446">
        <v>2000</v>
      </c>
      <c r="L1446">
        <v>0</v>
      </c>
      <c r="M1446">
        <v>1860</v>
      </c>
      <c r="N1446">
        <v>0</v>
      </c>
      <c r="O1446">
        <v>60</v>
      </c>
      <c r="P1446">
        <v>62</v>
      </c>
      <c r="R1446">
        <v>3121803</v>
      </c>
      <c r="S1446">
        <v>4000</v>
      </c>
      <c r="T1446" t="s">
        <v>5940</v>
      </c>
      <c r="U1446">
        <v>2013</v>
      </c>
      <c r="V1446" t="s">
        <v>5940</v>
      </c>
      <c r="W1446">
        <v>184</v>
      </c>
      <c r="X1446">
        <v>63</v>
      </c>
      <c r="Z1446">
        <v>2515609</v>
      </c>
      <c r="AB1446">
        <v>20</v>
      </c>
      <c r="AC1446">
        <v>2515609</v>
      </c>
      <c r="AD1446" t="s">
        <v>5342</v>
      </c>
      <c r="AE1446" t="s">
        <v>5940</v>
      </c>
      <c r="AF1446">
        <v>2515609</v>
      </c>
      <c r="AG1446" t="s">
        <v>5342</v>
      </c>
      <c r="AH1446">
        <v>1050</v>
      </c>
      <c r="AI1446">
        <v>2515609</v>
      </c>
      <c r="AJ1446" t="s">
        <v>5342</v>
      </c>
      <c r="AK1446">
        <v>60</v>
      </c>
      <c r="AL1446">
        <v>2515609</v>
      </c>
      <c r="AM1446" t="s">
        <v>5342</v>
      </c>
      <c r="AN1446" t="s">
        <v>5940</v>
      </c>
      <c r="AO1446">
        <v>0</v>
      </c>
      <c r="AP1446">
        <v>2600104</v>
      </c>
      <c r="AQ1446" t="s">
        <v>5365</v>
      </c>
      <c r="AR1446">
        <v>3150</v>
      </c>
    </row>
    <row r="1447" spans="1:44" x14ac:dyDescent="0.25">
      <c r="A1447">
        <v>3121902</v>
      </c>
      <c r="B1447">
        <v>2</v>
      </c>
      <c r="C1447" t="s">
        <v>888</v>
      </c>
      <c r="D1447" t="s">
        <v>4319</v>
      </c>
      <c r="E1447">
        <v>25000</v>
      </c>
      <c r="F1447" t="s">
        <v>5940</v>
      </c>
      <c r="G1447">
        <v>1920</v>
      </c>
      <c r="H1447" t="s">
        <v>5940</v>
      </c>
      <c r="I1447">
        <v>100</v>
      </c>
      <c r="J1447">
        <v>630</v>
      </c>
      <c r="K1447">
        <v>42000</v>
      </c>
      <c r="L1447">
        <v>0</v>
      </c>
      <c r="M1447">
        <v>1197</v>
      </c>
      <c r="N1447">
        <v>0</v>
      </c>
      <c r="O1447">
        <v>12</v>
      </c>
      <c r="P1447">
        <v>133</v>
      </c>
      <c r="R1447">
        <v>3121902</v>
      </c>
      <c r="S1447">
        <v>25000</v>
      </c>
      <c r="T1447" t="s">
        <v>5940</v>
      </c>
      <c r="U1447">
        <v>1920</v>
      </c>
      <c r="V1447" t="s">
        <v>5940</v>
      </c>
      <c r="W1447">
        <v>100</v>
      </c>
      <c r="X1447">
        <v>630</v>
      </c>
      <c r="Z1447">
        <v>2515708</v>
      </c>
      <c r="AB1447">
        <v>8</v>
      </c>
      <c r="AC1447">
        <v>2515708</v>
      </c>
      <c r="AD1447" t="s">
        <v>5343</v>
      </c>
      <c r="AE1447">
        <v>13</v>
      </c>
      <c r="AF1447">
        <v>2515708</v>
      </c>
      <c r="AG1447" t="s">
        <v>5343</v>
      </c>
      <c r="AH1447">
        <v>600</v>
      </c>
      <c r="AI1447">
        <v>2515708</v>
      </c>
      <c r="AJ1447" t="s">
        <v>5343</v>
      </c>
      <c r="AK1447">
        <v>101</v>
      </c>
      <c r="AL1447">
        <v>2515708</v>
      </c>
      <c r="AM1447" t="s">
        <v>5343</v>
      </c>
      <c r="AN1447" t="s">
        <v>5940</v>
      </c>
      <c r="AO1447">
        <v>0</v>
      </c>
      <c r="AP1447">
        <v>2600203</v>
      </c>
      <c r="AQ1447" t="s">
        <v>5366</v>
      </c>
      <c r="AR1447">
        <v>840</v>
      </c>
    </row>
    <row r="1448" spans="1:44" x14ac:dyDescent="0.25">
      <c r="A1448">
        <v>3122009</v>
      </c>
      <c r="B1448">
        <v>2</v>
      </c>
      <c r="C1448" t="s">
        <v>888</v>
      </c>
      <c r="D1448" t="s">
        <v>4320</v>
      </c>
      <c r="E1448" t="s">
        <v>5940</v>
      </c>
      <c r="F1448" t="s">
        <v>5940</v>
      </c>
      <c r="G1448">
        <v>3500</v>
      </c>
      <c r="H1448" t="s">
        <v>5940</v>
      </c>
      <c r="I1448">
        <v>50</v>
      </c>
      <c r="J1448">
        <v>698</v>
      </c>
      <c r="K1448">
        <v>3040</v>
      </c>
      <c r="L1448">
        <v>0</v>
      </c>
      <c r="M1448">
        <v>3850</v>
      </c>
      <c r="N1448">
        <v>0</v>
      </c>
      <c r="O1448">
        <v>0</v>
      </c>
      <c r="P1448">
        <v>563</v>
      </c>
      <c r="R1448">
        <v>3122009</v>
      </c>
      <c r="S1448" t="s">
        <v>5940</v>
      </c>
      <c r="T1448" t="s">
        <v>5940</v>
      </c>
      <c r="U1448">
        <v>3500</v>
      </c>
      <c r="V1448" t="s">
        <v>5940</v>
      </c>
      <c r="W1448">
        <v>50</v>
      </c>
      <c r="X1448">
        <v>698</v>
      </c>
      <c r="Z1448">
        <v>2515807</v>
      </c>
      <c r="AB1448" t="s">
        <v>5940</v>
      </c>
      <c r="AC1448">
        <v>2515807</v>
      </c>
      <c r="AD1448" t="s">
        <v>5344</v>
      </c>
      <c r="AE1448" t="s">
        <v>5940</v>
      </c>
      <c r="AF1448">
        <v>2515807</v>
      </c>
      <c r="AG1448" t="s">
        <v>5344</v>
      </c>
      <c r="AH1448" t="s">
        <v>5940</v>
      </c>
      <c r="AI1448">
        <v>2515807</v>
      </c>
      <c r="AJ1448" t="s">
        <v>5344</v>
      </c>
      <c r="AK1448">
        <v>450</v>
      </c>
      <c r="AL1448">
        <v>2515807</v>
      </c>
      <c r="AM1448" t="s">
        <v>5344</v>
      </c>
      <c r="AN1448" t="s">
        <v>5940</v>
      </c>
      <c r="AO1448">
        <v>0</v>
      </c>
      <c r="AP1448">
        <v>2600302</v>
      </c>
      <c r="AQ1448" t="s">
        <v>5367</v>
      </c>
      <c r="AR1448">
        <v>30</v>
      </c>
    </row>
    <row r="1449" spans="1:44" x14ac:dyDescent="0.25">
      <c r="A1449">
        <v>3122108</v>
      </c>
      <c r="B1449">
        <v>2</v>
      </c>
      <c r="C1449" t="s">
        <v>888</v>
      </c>
      <c r="D1449" t="s">
        <v>4321</v>
      </c>
      <c r="E1449">
        <v>600</v>
      </c>
      <c r="F1449" t="s">
        <v>5940</v>
      </c>
      <c r="G1449">
        <v>120</v>
      </c>
      <c r="H1449" t="s">
        <v>5940</v>
      </c>
      <c r="I1449">
        <v>15</v>
      </c>
      <c r="J1449">
        <v>13</v>
      </c>
      <c r="K1449">
        <v>700</v>
      </c>
      <c r="L1449">
        <v>0</v>
      </c>
      <c r="M1449">
        <v>32</v>
      </c>
      <c r="N1449">
        <v>0</v>
      </c>
      <c r="O1449">
        <v>10</v>
      </c>
      <c r="P1449">
        <v>6</v>
      </c>
      <c r="R1449">
        <v>3122108</v>
      </c>
      <c r="S1449">
        <v>600</v>
      </c>
      <c r="T1449" t="s">
        <v>5940</v>
      </c>
      <c r="U1449">
        <v>120</v>
      </c>
      <c r="V1449" t="s">
        <v>5940</v>
      </c>
      <c r="W1449">
        <v>15</v>
      </c>
      <c r="X1449">
        <v>13</v>
      </c>
      <c r="Z1449">
        <v>2515906</v>
      </c>
      <c r="AB1449">
        <v>12</v>
      </c>
      <c r="AC1449">
        <v>2515906</v>
      </c>
      <c r="AD1449" t="s">
        <v>5345</v>
      </c>
      <c r="AE1449" t="s">
        <v>5940</v>
      </c>
      <c r="AF1449">
        <v>2515906</v>
      </c>
      <c r="AG1449" t="s">
        <v>5345</v>
      </c>
      <c r="AH1449">
        <v>16000</v>
      </c>
      <c r="AI1449">
        <v>2515906</v>
      </c>
      <c r="AJ1449" t="s">
        <v>5345</v>
      </c>
      <c r="AK1449">
        <v>124</v>
      </c>
      <c r="AL1449">
        <v>2515906</v>
      </c>
      <c r="AM1449" t="s">
        <v>5345</v>
      </c>
      <c r="AN1449" t="s">
        <v>5940</v>
      </c>
      <c r="AO1449">
        <v>0</v>
      </c>
      <c r="AP1449">
        <v>2600500</v>
      </c>
      <c r="AQ1449" t="s">
        <v>5369</v>
      </c>
      <c r="AR1449">
        <v>2000</v>
      </c>
    </row>
    <row r="1450" spans="1:44" x14ac:dyDescent="0.25">
      <c r="A1450">
        <v>3122207</v>
      </c>
      <c r="B1450">
        <v>2</v>
      </c>
      <c r="C1450" t="s">
        <v>888</v>
      </c>
      <c r="D1450" t="s">
        <v>4322</v>
      </c>
      <c r="E1450">
        <v>8100</v>
      </c>
      <c r="F1450" t="s">
        <v>5940</v>
      </c>
      <c r="G1450">
        <v>1184</v>
      </c>
      <c r="H1450" t="s">
        <v>5940</v>
      </c>
      <c r="I1450">
        <v>2</v>
      </c>
      <c r="J1450">
        <v>48</v>
      </c>
      <c r="K1450">
        <v>9600</v>
      </c>
      <c r="L1450">
        <v>0</v>
      </c>
      <c r="M1450">
        <v>896</v>
      </c>
      <c r="N1450">
        <v>0</v>
      </c>
      <c r="O1450">
        <v>2</v>
      </c>
      <c r="P1450">
        <v>39</v>
      </c>
      <c r="R1450">
        <v>3122207</v>
      </c>
      <c r="S1450">
        <v>8100</v>
      </c>
      <c r="T1450" t="s">
        <v>5940</v>
      </c>
      <c r="U1450">
        <v>1184</v>
      </c>
      <c r="V1450" t="s">
        <v>5940</v>
      </c>
      <c r="W1450">
        <v>2</v>
      </c>
      <c r="X1450">
        <v>48</v>
      </c>
      <c r="Z1450">
        <v>2515930</v>
      </c>
      <c r="AB1450">
        <v>1</v>
      </c>
      <c r="AC1450">
        <v>2515930</v>
      </c>
      <c r="AD1450" t="s">
        <v>5346</v>
      </c>
      <c r="AE1450">
        <v>1</v>
      </c>
      <c r="AF1450">
        <v>2515930</v>
      </c>
      <c r="AG1450" t="s">
        <v>5346</v>
      </c>
      <c r="AH1450" t="s">
        <v>5940</v>
      </c>
      <c r="AI1450">
        <v>2515930</v>
      </c>
      <c r="AJ1450" t="s">
        <v>5346</v>
      </c>
      <c r="AK1450">
        <v>44</v>
      </c>
      <c r="AL1450">
        <v>2515930</v>
      </c>
      <c r="AM1450" t="s">
        <v>5346</v>
      </c>
      <c r="AN1450" t="s">
        <v>5940</v>
      </c>
      <c r="AO1450">
        <v>0</v>
      </c>
      <c r="AP1450">
        <v>2600609</v>
      </c>
      <c r="AQ1450" t="s">
        <v>5370</v>
      </c>
      <c r="AR1450">
        <v>274</v>
      </c>
    </row>
    <row r="1451" spans="1:44" x14ac:dyDescent="0.25">
      <c r="A1451">
        <v>3122306</v>
      </c>
      <c r="B1451">
        <v>2</v>
      </c>
      <c r="C1451" t="s">
        <v>888</v>
      </c>
      <c r="D1451" t="s">
        <v>4323</v>
      </c>
      <c r="E1451">
        <v>7800</v>
      </c>
      <c r="F1451" t="s">
        <v>5940</v>
      </c>
      <c r="G1451">
        <v>4020</v>
      </c>
      <c r="H1451" t="s">
        <v>5940</v>
      </c>
      <c r="I1451">
        <v>160</v>
      </c>
      <c r="J1451">
        <v>126</v>
      </c>
      <c r="K1451">
        <v>7800</v>
      </c>
      <c r="L1451">
        <v>0</v>
      </c>
      <c r="M1451">
        <v>4050</v>
      </c>
      <c r="N1451">
        <v>0</v>
      </c>
      <c r="O1451">
        <v>160</v>
      </c>
      <c r="P1451">
        <v>66</v>
      </c>
      <c r="R1451">
        <v>3122306</v>
      </c>
      <c r="S1451">
        <v>7800</v>
      </c>
      <c r="T1451" t="s">
        <v>5940</v>
      </c>
      <c r="U1451">
        <v>4020</v>
      </c>
      <c r="V1451" t="s">
        <v>5940</v>
      </c>
      <c r="W1451">
        <v>160</v>
      </c>
      <c r="X1451">
        <v>126</v>
      </c>
      <c r="Z1451">
        <v>2515971</v>
      </c>
      <c r="AB1451" t="s">
        <v>5940</v>
      </c>
      <c r="AC1451">
        <v>2515971</v>
      </c>
      <c r="AD1451" t="s">
        <v>5347</v>
      </c>
      <c r="AE1451" t="s">
        <v>5940</v>
      </c>
      <c r="AF1451">
        <v>2515971</v>
      </c>
      <c r="AG1451" t="s">
        <v>5347</v>
      </c>
      <c r="AH1451">
        <v>32000</v>
      </c>
      <c r="AI1451">
        <v>2515971</v>
      </c>
      <c r="AJ1451" t="s">
        <v>5347</v>
      </c>
      <c r="AK1451">
        <v>45</v>
      </c>
      <c r="AL1451">
        <v>2515971</v>
      </c>
      <c r="AM1451" t="s">
        <v>5347</v>
      </c>
      <c r="AN1451" t="s">
        <v>5940</v>
      </c>
      <c r="AO1451">
        <v>0</v>
      </c>
      <c r="AP1451">
        <v>2600708</v>
      </c>
      <c r="AQ1451" t="s">
        <v>5371</v>
      </c>
      <c r="AR1451">
        <v>17</v>
      </c>
    </row>
    <row r="1452" spans="1:44" x14ac:dyDescent="0.25">
      <c r="A1452">
        <v>3122355</v>
      </c>
      <c r="B1452">
        <v>2</v>
      </c>
      <c r="C1452" t="s">
        <v>888</v>
      </c>
      <c r="D1452" t="s">
        <v>4324</v>
      </c>
      <c r="E1452">
        <v>3500</v>
      </c>
      <c r="F1452" t="s">
        <v>5940</v>
      </c>
      <c r="G1452">
        <v>100</v>
      </c>
      <c r="H1452" t="s">
        <v>5940</v>
      </c>
      <c r="I1452">
        <v>3</v>
      </c>
      <c r="J1452">
        <v>110</v>
      </c>
      <c r="K1452">
        <v>4000</v>
      </c>
      <c r="L1452">
        <v>0</v>
      </c>
      <c r="M1452">
        <v>80</v>
      </c>
      <c r="N1452">
        <v>0</v>
      </c>
      <c r="O1452">
        <v>0</v>
      </c>
      <c r="P1452">
        <v>125</v>
      </c>
      <c r="R1452">
        <v>3122355</v>
      </c>
      <c r="S1452">
        <v>3500</v>
      </c>
      <c r="T1452" t="s">
        <v>5940</v>
      </c>
      <c r="U1452">
        <v>100</v>
      </c>
      <c r="V1452" t="s">
        <v>5940</v>
      </c>
      <c r="W1452">
        <v>3</v>
      </c>
      <c r="X1452">
        <v>110</v>
      </c>
      <c r="Z1452">
        <v>2516003</v>
      </c>
      <c r="AB1452">
        <v>212</v>
      </c>
      <c r="AC1452">
        <v>2516003</v>
      </c>
      <c r="AD1452" t="s">
        <v>5348</v>
      </c>
      <c r="AE1452">
        <v>24</v>
      </c>
      <c r="AF1452">
        <v>2516003</v>
      </c>
      <c r="AG1452" t="s">
        <v>5348</v>
      </c>
      <c r="AH1452">
        <v>500</v>
      </c>
      <c r="AI1452">
        <v>2516003</v>
      </c>
      <c r="AJ1452" t="s">
        <v>5348</v>
      </c>
      <c r="AK1452">
        <v>452</v>
      </c>
      <c r="AL1452">
        <v>2516003</v>
      </c>
      <c r="AM1452" t="s">
        <v>5348</v>
      </c>
      <c r="AN1452" t="s">
        <v>5940</v>
      </c>
      <c r="AO1452">
        <v>0</v>
      </c>
      <c r="AP1452">
        <v>2600807</v>
      </c>
      <c r="AQ1452" t="s">
        <v>5372</v>
      </c>
      <c r="AR1452">
        <v>36</v>
      </c>
    </row>
    <row r="1453" spans="1:44" x14ac:dyDescent="0.25">
      <c r="A1453">
        <v>3122405</v>
      </c>
      <c r="B1453">
        <v>2</v>
      </c>
      <c r="C1453" t="s">
        <v>888</v>
      </c>
      <c r="D1453" t="s">
        <v>4325</v>
      </c>
      <c r="E1453">
        <v>20325</v>
      </c>
      <c r="F1453" t="s">
        <v>5940</v>
      </c>
      <c r="G1453">
        <v>8670</v>
      </c>
      <c r="H1453" t="s">
        <v>5940</v>
      </c>
      <c r="I1453">
        <v>356</v>
      </c>
      <c r="J1453">
        <v>180</v>
      </c>
      <c r="K1453">
        <v>67068</v>
      </c>
      <c r="L1453">
        <v>0</v>
      </c>
      <c r="M1453">
        <v>5000</v>
      </c>
      <c r="N1453">
        <v>0</v>
      </c>
      <c r="O1453">
        <v>230</v>
      </c>
      <c r="P1453">
        <v>132</v>
      </c>
      <c r="R1453">
        <v>3122405</v>
      </c>
      <c r="S1453">
        <v>20325</v>
      </c>
      <c r="T1453" t="s">
        <v>5940</v>
      </c>
      <c r="U1453">
        <v>8670</v>
      </c>
      <c r="V1453" t="s">
        <v>5940</v>
      </c>
      <c r="W1453">
        <v>356</v>
      </c>
      <c r="X1453">
        <v>180</v>
      </c>
      <c r="Z1453">
        <v>2516102</v>
      </c>
      <c r="AB1453" t="s">
        <v>5940</v>
      </c>
      <c r="AC1453">
        <v>2516102</v>
      </c>
      <c r="AD1453" t="s">
        <v>5349</v>
      </c>
      <c r="AE1453" t="s">
        <v>5940</v>
      </c>
      <c r="AF1453">
        <v>2516102</v>
      </c>
      <c r="AG1453" t="s">
        <v>5349</v>
      </c>
      <c r="AH1453" t="s">
        <v>5940</v>
      </c>
      <c r="AI1453">
        <v>2516102</v>
      </c>
      <c r="AJ1453" t="s">
        <v>5349</v>
      </c>
      <c r="AK1453">
        <v>600</v>
      </c>
      <c r="AL1453">
        <v>2516102</v>
      </c>
      <c r="AM1453" t="s">
        <v>5349</v>
      </c>
      <c r="AN1453" t="s">
        <v>5940</v>
      </c>
      <c r="AO1453">
        <v>0</v>
      </c>
      <c r="AP1453">
        <v>2601003</v>
      </c>
      <c r="AQ1453" t="s">
        <v>5374</v>
      </c>
      <c r="AR1453">
        <v>50</v>
      </c>
    </row>
    <row r="1454" spans="1:44" x14ac:dyDescent="0.25">
      <c r="A1454">
        <v>3122454</v>
      </c>
      <c r="B1454">
        <v>2</v>
      </c>
      <c r="C1454" t="s">
        <v>888</v>
      </c>
      <c r="D1454" t="s">
        <v>4326</v>
      </c>
      <c r="E1454">
        <v>4320</v>
      </c>
      <c r="F1454" t="s">
        <v>5940</v>
      </c>
      <c r="G1454">
        <v>138</v>
      </c>
      <c r="H1454" t="s">
        <v>5940</v>
      </c>
      <c r="I1454" t="s">
        <v>5940</v>
      </c>
      <c r="J1454">
        <v>322</v>
      </c>
      <c r="K1454">
        <v>4500</v>
      </c>
      <c r="L1454">
        <v>0</v>
      </c>
      <c r="M1454">
        <v>370</v>
      </c>
      <c r="N1454">
        <v>0</v>
      </c>
      <c r="O1454">
        <v>0</v>
      </c>
      <c r="P1454">
        <v>488</v>
      </c>
      <c r="R1454">
        <v>3122454</v>
      </c>
      <c r="S1454">
        <v>4320</v>
      </c>
      <c r="T1454" t="s">
        <v>5940</v>
      </c>
      <c r="U1454">
        <v>138</v>
      </c>
      <c r="V1454" t="s">
        <v>5940</v>
      </c>
      <c r="W1454" t="s">
        <v>5940</v>
      </c>
      <c r="X1454">
        <v>322</v>
      </c>
      <c r="Z1454">
        <v>2516151</v>
      </c>
      <c r="AB1454">
        <v>6</v>
      </c>
      <c r="AC1454">
        <v>2516151</v>
      </c>
      <c r="AD1454" t="s">
        <v>5350</v>
      </c>
      <c r="AE1454" t="s">
        <v>5940</v>
      </c>
      <c r="AF1454">
        <v>2516151</v>
      </c>
      <c r="AG1454" t="s">
        <v>5350</v>
      </c>
      <c r="AH1454" t="s">
        <v>5940</v>
      </c>
      <c r="AI1454">
        <v>2516151</v>
      </c>
      <c r="AJ1454" t="s">
        <v>5350</v>
      </c>
      <c r="AK1454">
        <v>191</v>
      </c>
      <c r="AL1454">
        <v>2516151</v>
      </c>
      <c r="AM1454" t="s">
        <v>5350</v>
      </c>
      <c r="AN1454" t="s">
        <v>5940</v>
      </c>
      <c r="AO1454">
        <v>0</v>
      </c>
      <c r="AP1454">
        <v>2601052</v>
      </c>
      <c r="AQ1454" t="s">
        <v>5375</v>
      </c>
      <c r="AR1454" t="s">
        <v>5940</v>
      </c>
    </row>
    <row r="1455" spans="1:44" x14ac:dyDescent="0.25">
      <c r="A1455">
        <v>3122470</v>
      </c>
      <c r="B1455">
        <v>2</v>
      </c>
      <c r="C1455" t="s">
        <v>888</v>
      </c>
      <c r="D1455" t="s">
        <v>4327</v>
      </c>
      <c r="E1455">
        <v>600</v>
      </c>
      <c r="F1455">
        <v>360</v>
      </c>
      <c r="G1455">
        <v>6840</v>
      </c>
      <c r="H1455" t="s">
        <v>5940</v>
      </c>
      <c r="I1455">
        <v>937</v>
      </c>
      <c r="J1455">
        <v>758</v>
      </c>
      <c r="K1455">
        <v>900</v>
      </c>
      <c r="L1455">
        <v>0</v>
      </c>
      <c r="M1455">
        <v>6300</v>
      </c>
      <c r="N1455">
        <v>0</v>
      </c>
      <c r="O1455">
        <v>234</v>
      </c>
      <c r="P1455">
        <v>922</v>
      </c>
      <c r="R1455">
        <v>3122470</v>
      </c>
      <c r="S1455">
        <v>600</v>
      </c>
      <c r="T1455">
        <v>360</v>
      </c>
      <c r="U1455">
        <v>6840</v>
      </c>
      <c r="V1455" t="s">
        <v>5940</v>
      </c>
      <c r="W1455">
        <v>937</v>
      </c>
      <c r="X1455">
        <v>758</v>
      </c>
      <c r="Z1455">
        <v>2516201</v>
      </c>
      <c r="AB1455">
        <v>362</v>
      </c>
      <c r="AC1455">
        <v>2516201</v>
      </c>
      <c r="AD1455" t="s">
        <v>5351</v>
      </c>
      <c r="AE1455">
        <v>560</v>
      </c>
      <c r="AF1455">
        <v>2516201</v>
      </c>
      <c r="AG1455" t="s">
        <v>5351</v>
      </c>
      <c r="AH1455">
        <v>600</v>
      </c>
      <c r="AI1455">
        <v>2516201</v>
      </c>
      <c r="AJ1455" t="s">
        <v>5351</v>
      </c>
      <c r="AK1455">
        <v>192</v>
      </c>
      <c r="AL1455">
        <v>2516201</v>
      </c>
      <c r="AM1455" t="s">
        <v>5351</v>
      </c>
      <c r="AN1455" t="s">
        <v>5940</v>
      </c>
      <c r="AO1455">
        <v>0</v>
      </c>
      <c r="AP1455">
        <v>2601102</v>
      </c>
      <c r="AQ1455" t="s">
        <v>5376</v>
      </c>
      <c r="AR1455">
        <v>2800</v>
      </c>
    </row>
    <row r="1456" spans="1:44" x14ac:dyDescent="0.25">
      <c r="A1456">
        <v>3122504</v>
      </c>
      <c r="B1456">
        <v>2</v>
      </c>
      <c r="C1456" t="s">
        <v>888</v>
      </c>
      <c r="D1456" t="s">
        <v>4328</v>
      </c>
      <c r="E1456">
        <v>1500</v>
      </c>
      <c r="F1456" t="s">
        <v>5940</v>
      </c>
      <c r="G1456">
        <v>176</v>
      </c>
      <c r="H1456" t="s">
        <v>5940</v>
      </c>
      <c r="I1456">
        <v>128</v>
      </c>
      <c r="J1456">
        <v>34</v>
      </c>
      <c r="K1456">
        <v>4500</v>
      </c>
      <c r="L1456">
        <v>0</v>
      </c>
      <c r="M1456">
        <v>319</v>
      </c>
      <c r="N1456">
        <v>0</v>
      </c>
      <c r="O1456">
        <v>7</v>
      </c>
      <c r="P1456">
        <v>79</v>
      </c>
      <c r="R1456">
        <v>3122504</v>
      </c>
      <c r="S1456">
        <v>1500</v>
      </c>
      <c r="T1456" t="s">
        <v>5940</v>
      </c>
      <c r="U1456">
        <v>176</v>
      </c>
      <c r="V1456" t="s">
        <v>5940</v>
      </c>
      <c r="W1456">
        <v>128</v>
      </c>
      <c r="X1456">
        <v>34</v>
      </c>
      <c r="Z1456">
        <v>2516300</v>
      </c>
      <c r="AB1456" t="s">
        <v>5940</v>
      </c>
      <c r="AC1456">
        <v>2516300</v>
      </c>
      <c r="AD1456" t="s">
        <v>5352</v>
      </c>
      <c r="AE1456" t="s">
        <v>5940</v>
      </c>
      <c r="AF1456">
        <v>2516300</v>
      </c>
      <c r="AG1456" t="s">
        <v>5352</v>
      </c>
      <c r="AH1456" t="s">
        <v>5940</v>
      </c>
      <c r="AI1456">
        <v>2516300</v>
      </c>
      <c r="AJ1456" t="s">
        <v>5352</v>
      </c>
      <c r="AK1456">
        <v>450</v>
      </c>
      <c r="AL1456">
        <v>2516300</v>
      </c>
      <c r="AM1456" t="s">
        <v>5352</v>
      </c>
      <c r="AN1456" t="s">
        <v>5940</v>
      </c>
      <c r="AO1456">
        <v>0</v>
      </c>
      <c r="AP1456">
        <v>2601201</v>
      </c>
      <c r="AQ1456" t="s">
        <v>5377</v>
      </c>
      <c r="AR1456">
        <v>900</v>
      </c>
    </row>
    <row r="1457" spans="1:44" x14ac:dyDescent="0.25">
      <c r="A1457">
        <v>3122603</v>
      </c>
      <c r="B1457">
        <v>2</v>
      </c>
      <c r="C1457" t="s">
        <v>888</v>
      </c>
      <c r="D1457" t="s">
        <v>4329</v>
      </c>
      <c r="E1457">
        <v>7000</v>
      </c>
      <c r="F1457" t="s">
        <v>5940</v>
      </c>
      <c r="G1457">
        <v>600</v>
      </c>
      <c r="H1457" t="s">
        <v>5940</v>
      </c>
      <c r="I1457">
        <v>20</v>
      </c>
      <c r="J1457">
        <v>63</v>
      </c>
      <c r="K1457">
        <v>7250</v>
      </c>
      <c r="L1457">
        <v>0</v>
      </c>
      <c r="M1457">
        <v>750</v>
      </c>
      <c r="N1457">
        <v>0</v>
      </c>
      <c r="O1457">
        <v>30</v>
      </c>
      <c r="P1457">
        <v>30</v>
      </c>
      <c r="R1457">
        <v>3122603</v>
      </c>
      <c r="S1457">
        <v>7000</v>
      </c>
      <c r="T1457" t="s">
        <v>5940</v>
      </c>
      <c r="U1457">
        <v>600</v>
      </c>
      <c r="V1457" t="s">
        <v>5940</v>
      </c>
      <c r="W1457">
        <v>20</v>
      </c>
      <c r="X1457">
        <v>63</v>
      </c>
      <c r="Z1457">
        <v>2516409</v>
      </c>
      <c r="AB1457">
        <v>150</v>
      </c>
      <c r="AC1457">
        <v>2516409</v>
      </c>
      <c r="AD1457" t="s">
        <v>5353</v>
      </c>
      <c r="AE1457" t="s">
        <v>5940</v>
      </c>
      <c r="AF1457">
        <v>2516409</v>
      </c>
      <c r="AG1457" t="s">
        <v>5353</v>
      </c>
      <c r="AH1457" t="s">
        <v>5940</v>
      </c>
      <c r="AI1457">
        <v>2516409</v>
      </c>
      <c r="AJ1457" t="s">
        <v>5353</v>
      </c>
      <c r="AK1457">
        <v>245</v>
      </c>
      <c r="AL1457">
        <v>2516409</v>
      </c>
      <c r="AM1457" t="s">
        <v>5353</v>
      </c>
      <c r="AN1457" t="s">
        <v>5940</v>
      </c>
      <c r="AO1457">
        <v>0</v>
      </c>
      <c r="AP1457">
        <v>2601409</v>
      </c>
      <c r="AQ1457" t="s">
        <v>5379</v>
      </c>
      <c r="AR1457">
        <v>2</v>
      </c>
    </row>
    <row r="1458" spans="1:44" x14ac:dyDescent="0.25">
      <c r="A1458">
        <v>3122702</v>
      </c>
      <c r="B1458">
        <v>2</v>
      </c>
      <c r="C1458" t="s">
        <v>888</v>
      </c>
      <c r="D1458" t="s">
        <v>4330</v>
      </c>
      <c r="E1458">
        <v>2500</v>
      </c>
      <c r="F1458" t="s">
        <v>5940</v>
      </c>
      <c r="G1458">
        <v>1860</v>
      </c>
      <c r="H1458" t="s">
        <v>5940</v>
      </c>
      <c r="I1458">
        <v>35</v>
      </c>
      <c r="J1458">
        <v>103</v>
      </c>
      <c r="K1458">
        <v>4500</v>
      </c>
      <c r="L1458">
        <v>0</v>
      </c>
      <c r="M1458">
        <v>1500</v>
      </c>
      <c r="N1458">
        <v>0</v>
      </c>
      <c r="O1458">
        <v>42</v>
      </c>
      <c r="P1458">
        <v>102</v>
      </c>
      <c r="R1458">
        <v>3122702</v>
      </c>
      <c r="S1458">
        <v>2500</v>
      </c>
      <c r="T1458" t="s">
        <v>5940</v>
      </c>
      <c r="U1458">
        <v>1860</v>
      </c>
      <c r="V1458" t="s">
        <v>5940</v>
      </c>
      <c r="W1458">
        <v>35</v>
      </c>
      <c r="X1458">
        <v>103</v>
      </c>
      <c r="Z1458">
        <v>2516508</v>
      </c>
      <c r="AB1458" t="s">
        <v>5940</v>
      </c>
      <c r="AC1458">
        <v>2516508</v>
      </c>
      <c r="AD1458" t="s">
        <v>5354</v>
      </c>
      <c r="AE1458" t="s">
        <v>5940</v>
      </c>
      <c r="AF1458">
        <v>2516508</v>
      </c>
      <c r="AG1458" t="s">
        <v>5354</v>
      </c>
      <c r="AH1458" t="s">
        <v>5940</v>
      </c>
      <c r="AI1458">
        <v>2516508</v>
      </c>
      <c r="AJ1458" t="s">
        <v>5354</v>
      </c>
      <c r="AK1458">
        <v>189</v>
      </c>
      <c r="AL1458">
        <v>2516508</v>
      </c>
      <c r="AM1458" t="s">
        <v>5354</v>
      </c>
      <c r="AN1458" t="s">
        <v>5940</v>
      </c>
      <c r="AO1458">
        <v>0</v>
      </c>
      <c r="AP1458">
        <v>2601508</v>
      </c>
      <c r="AQ1458" t="s">
        <v>5380</v>
      </c>
      <c r="AR1458">
        <v>11</v>
      </c>
    </row>
    <row r="1459" spans="1:44" x14ac:dyDescent="0.25">
      <c r="A1459">
        <v>3122801</v>
      </c>
      <c r="B1459">
        <v>2</v>
      </c>
      <c r="C1459" t="s">
        <v>888</v>
      </c>
      <c r="D1459" t="s">
        <v>4331</v>
      </c>
      <c r="E1459">
        <v>1600</v>
      </c>
      <c r="F1459" t="s">
        <v>5940</v>
      </c>
      <c r="G1459">
        <v>1320</v>
      </c>
      <c r="H1459" t="s">
        <v>5940</v>
      </c>
      <c r="I1459">
        <v>300</v>
      </c>
      <c r="J1459">
        <v>170</v>
      </c>
      <c r="K1459">
        <v>3200</v>
      </c>
      <c r="L1459">
        <v>0</v>
      </c>
      <c r="M1459">
        <v>1200</v>
      </c>
      <c r="N1459">
        <v>0</v>
      </c>
      <c r="O1459">
        <v>150</v>
      </c>
      <c r="P1459">
        <v>86</v>
      </c>
      <c r="R1459">
        <v>3122801</v>
      </c>
      <c r="S1459">
        <v>1600</v>
      </c>
      <c r="T1459" t="s">
        <v>5940</v>
      </c>
      <c r="U1459">
        <v>1320</v>
      </c>
      <c r="V1459" t="s">
        <v>5940</v>
      </c>
      <c r="W1459">
        <v>300</v>
      </c>
      <c r="X1459">
        <v>170</v>
      </c>
      <c r="Z1459">
        <v>2516607</v>
      </c>
      <c r="AB1459">
        <v>18</v>
      </c>
      <c r="AC1459">
        <v>2516607</v>
      </c>
      <c r="AD1459" t="s">
        <v>5355</v>
      </c>
      <c r="AE1459">
        <v>9</v>
      </c>
      <c r="AF1459">
        <v>2516607</v>
      </c>
      <c r="AG1459" t="s">
        <v>5355</v>
      </c>
      <c r="AH1459">
        <v>725</v>
      </c>
      <c r="AI1459">
        <v>2516607</v>
      </c>
      <c r="AJ1459" t="s">
        <v>5355</v>
      </c>
      <c r="AK1459">
        <v>1170</v>
      </c>
      <c r="AL1459">
        <v>2516607</v>
      </c>
      <c r="AM1459" t="s">
        <v>5355</v>
      </c>
      <c r="AN1459" t="s">
        <v>5940</v>
      </c>
      <c r="AO1459">
        <v>0</v>
      </c>
      <c r="AP1459">
        <v>2601607</v>
      </c>
      <c r="AQ1459" t="s">
        <v>5381</v>
      </c>
      <c r="AR1459">
        <v>240</v>
      </c>
    </row>
    <row r="1460" spans="1:44" x14ac:dyDescent="0.25">
      <c r="A1460">
        <v>3122900</v>
      </c>
      <c r="B1460">
        <v>2</v>
      </c>
      <c r="C1460" t="s">
        <v>888</v>
      </c>
      <c r="D1460" t="s">
        <v>4332</v>
      </c>
      <c r="E1460">
        <v>1820</v>
      </c>
      <c r="F1460" t="s">
        <v>5940</v>
      </c>
      <c r="G1460">
        <v>60</v>
      </c>
      <c r="H1460" t="s">
        <v>5940</v>
      </c>
      <c r="I1460">
        <v>24</v>
      </c>
      <c r="J1460">
        <v>14</v>
      </c>
      <c r="K1460">
        <v>2310</v>
      </c>
      <c r="L1460">
        <v>0</v>
      </c>
      <c r="M1460">
        <v>60</v>
      </c>
      <c r="N1460">
        <v>0</v>
      </c>
      <c r="O1460">
        <v>9</v>
      </c>
      <c r="P1460">
        <v>12</v>
      </c>
      <c r="R1460">
        <v>3122900</v>
      </c>
      <c r="S1460">
        <v>1820</v>
      </c>
      <c r="T1460" t="s">
        <v>5940</v>
      </c>
      <c r="U1460">
        <v>60</v>
      </c>
      <c r="V1460" t="s">
        <v>5940</v>
      </c>
      <c r="W1460">
        <v>24</v>
      </c>
      <c r="X1460">
        <v>14</v>
      </c>
      <c r="Z1460">
        <v>2516706</v>
      </c>
      <c r="AB1460">
        <v>57</v>
      </c>
      <c r="AC1460">
        <v>2516706</v>
      </c>
      <c r="AD1460" t="s">
        <v>5356</v>
      </c>
      <c r="AE1460" t="s">
        <v>5940</v>
      </c>
      <c r="AF1460">
        <v>2516706</v>
      </c>
      <c r="AG1460" t="s">
        <v>5356</v>
      </c>
      <c r="AH1460">
        <v>150</v>
      </c>
      <c r="AI1460">
        <v>2516706</v>
      </c>
      <c r="AJ1460" t="s">
        <v>5356</v>
      </c>
      <c r="AK1460">
        <v>96</v>
      </c>
      <c r="AL1460">
        <v>2516706</v>
      </c>
      <c r="AM1460" t="s">
        <v>5356</v>
      </c>
      <c r="AN1460" t="s">
        <v>5940</v>
      </c>
      <c r="AO1460">
        <v>0</v>
      </c>
      <c r="AP1460">
        <v>2601706</v>
      </c>
      <c r="AQ1460" t="s">
        <v>5382</v>
      </c>
      <c r="AR1460">
        <v>30</v>
      </c>
    </row>
    <row r="1461" spans="1:44" x14ac:dyDescent="0.25">
      <c r="A1461">
        <v>3123007</v>
      </c>
      <c r="B1461">
        <v>2</v>
      </c>
      <c r="C1461" t="s">
        <v>888</v>
      </c>
      <c r="D1461" t="s">
        <v>4333</v>
      </c>
      <c r="E1461">
        <v>600</v>
      </c>
      <c r="F1461" t="s">
        <v>5940</v>
      </c>
      <c r="G1461">
        <v>220</v>
      </c>
      <c r="H1461" t="s">
        <v>5940</v>
      </c>
      <c r="I1461" t="s">
        <v>5940</v>
      </c>
      <c r="J1461">
        <v>27</v>
      </c>
      <c r="K1461">
        <v>600</v>
      </c>
      <c r="L1461">
        <v>0</v>
      </c>
      <c r="M1461">
        <v>300</v>
      </c>
      <c r="N1461">
        <v>0</v>
      </c>
      <c r="O1461">
        <v>0</v>
      </c>
      <c r="P1461">
        <v>24</v>
      </c>
      <c r="R1461">
        <v>3123007</v>
      </c>
      <c r="S1461">
        <v>600</v>
      </c>
      <c r="T1461" t="s">
        <v>5940</v>
      </c>
      <c r="U1461">
        <v>220</v>
      </c>
      <c r="V1461" t="s">
        <v>5940</v>
      </c>
      <c r="W1461" t="s">
        <v>5940</v>
      </c>
      <c r="X1461">
        <v>27</v>
      </c>
      <c r="Z1461">
        <v>2516755</v>
      </c>
      <c r="AB1461" t="s">
        <v>5940</v>
      </c>
      <c r="AC1461">
        <v>2516755</v>
      </c>
      <c r="AD1461" t="s">
        <v>5357</v>
      </c>
      <c r="AE1461" t="s">
        <v>5940</v>
      </c>
      <c r="AF1461">
        <v>2516755</v>
      </c>
      <c r="AG1461" t="s">
        <v>5357</v>
      </c>
      <c r="AH1461" t="s">
        <v>5940</v>
      </c>
      <c r="AI1461">
        <v>2516755</v>
      </c>
      <c r="AJ1461" t="s">
        <v>5357</v>
      </c>
      <c r="AK1461">
        <v>32</v>
      </c>
      <c r="AL1461">
        <v>2516755</v>
      </c>
      <c r="AM1461" t="s">
        <v>5357</v>
      </c>
      <c r="AN1461" t="s">
        <v>5940</v>
      </c>
      <c r="AO1461">
        <v>0</v>
      </c>
      <c r="AP1461">
        <v>2601805</v>
      </c>
      <c r="AQ1461" t="s">
        <v>5383</v>
      </c>
      <c r="AR1461">
        <v>3000</v>
      </c>
    </row>
    <row r="1462" spans="1:44" x14ac:dyDescent="0.25">
      <c r="A1462">
        <v>3123106</v>
      </c>
      <c r="B1462">
        <v>2</v>
      </c>
      <c r="C1462" t="s">
        <v>888</v>
      </c>
      <c r="D1462" t="s">
        <v>4334</v>
      </c>
      <c r="E1462">
        <v>11800</v>
      </c>
      <c r="F1462" t="s">
        <v>5940</v>
      </c>
      <c r="G1462">
        <v>600</v>
      </c>
      <c r="H1462" t="s">
        <v>5940</v>
      </c>
      <c r="I1462">
        <v>1</v>
      </c>
      <c r="J1462">
        <v>135</v>
      </c>
      <c r="K1462">
        <v>2000</v>
      </c>
      <c r="L1462">
        <v>0</v>
      </c>
      <c r="M1462">
        <v>198</v>
      </c>
      <c r="N1462">
        <v>0</v>
      </c>
      <c r="O1462">
        <v>0</v>
      </c>
      <c r="P1462">
        <v>42</v>
      </c>
      <c r="R1462">
        <v>3123106</v>
      </c>
      <c r="S1462">
        <v>11800</v>
      </c>
      <c r="T1462" t="s">
        <v>5940</v>
      </c>
      <c r="U1462">
        <v>600</v>
      </c>
      <c r="V1462" t="s">
        <v>5940</v>
      </c>
      <c r="W1462">
        <v>1</v>
      </c>
      <c r="X1462">
        <v>135</v>
      </c>
      <c r="Z1462">
        <v>2516805</v>
      </c>
      <c r="AB1462">
        <v>200</v>
      </c>
      <c r="AC1462">
        <v>2516805</v>
      </c>
      <c r="AD1462" t="s">
        <v>5358</v>
      </c>
      <c r="AE1462">
        <v>452</v>
      </c>
      <c r="AF1462">
        <v>2516805</v>
      </c>
      <c r="AG1462" t="s">
        <v>5358</v>
      </c>
      <c r="AH1462" t="s">
        <v>5940</v>
      </c>
      <c r="AI1462">
        <v>2516805</v>
      </c>
      <c r="AJ1462" t="s">
        <v>5358</v>
      </c>
      <c r="AK1462">
        <v>90</v>
      </c>
      <c r="AL1462">
        <v>2516805</v>
      </c>
      <c r="AM1462" t="s">
        <v>5358</v>
      </c>
      <c r="AN1462" t="s">
        <v>5940</v>
      </c>
      <c r="AO1462">
        <v>0</v>
      </c>
      <c r="AP1462">
        <v>2601904</v>
      </c>
      <c r="AQ1462" t="s">
        <v>5384</v>
      </c>
      <c r="AR1462">
        <v>180</v>
      </c>
    </row>
    <row r="1463" spans="1:44" x14ac:dyDescent="0.25">
      <c r="A1463">
        <v>3123205</v>
      </c>
      <c r="B1463">
        <v>2</v>
      </c>
      <c r="C1463" t="s">
        <v>888</v>
      </c>
      <c r="D1463" t="s">
        <v>4335</v>
      </c>
      <c r="E1463">
        <v>6200</v>
      </c>
      <c r="F1463" t="s">
        <v>5940</v>
      </c>
      <c r="G1463">
        <v>8100</v>
      </c>
      <c r="H1463" t="s">
        <v>5940</v>
      </c>
      <c r="I1463">
        <v>11</v>
      </c>
      <c r="J1463">
        <v>5</v>
      </c>
      <c r="K1463">
        <v>5600</v>
      </c>
      <c r="L1463">
        <v>0</v>
      </c>
      <c r="M1463">
        <v>6000</v>
      </c>
      <c r="N1463">
        <v>0</v>
      </c>
      <c r="O1463">
        <v>30</v>
      </c>
      <c r="P1463">
        <v>5</v>
      </c>
      <c r="R1463">
        <v>3123205</v>
      </c>
      <c r="S1463">
        <v>6200</v>
      </c>
      <c r="T1463" t="s">
        <v>5940</v>
      </c>
      <c r="U1463">
        <v>8100</v>
      </c>
      <c r="V1463" t="s">
        <v>5940</v>
      </c>
      <c r="W1463">
        <v>11</v>
      </c>
      <c r="X1463">
        <v>5</v>
      </c>
      <c r="Z1463">
        <v>2516904</v>
      </c>
      <c r="AB1463">
        <v>112</v>
      </c>
      <c r="AC1463">
        <v>2516904</v>
      </c>
      <c r="AD1463" t="s">
        <v>5359</v>
      </c>
      <c r="AE1463">
        <v>22</v>
      </c>
      <c r="AF1463">
        <v>2516904</v>
      </c>
      <c r="AG1463" t="s">
        <v>5359</v>
      </c>
      <c r="AH1463">
        <v>1050</v>
      </c>
      <c r="AI1463">
        <v>2516904</v>
      </c>
      <c r="AJ1463" t="s">
        <v>5359</v>
      </c>
      <c r="AK1463">
        <v>64</v>
      </c>
      <c r="AL1463">
        <v>2516904</v>
      </c>
      <c r="AM1463" t="s">
        <v>5359</v>
      </c>
      <c r="AN1463" t="s">
        <v>5940</v>
      </c>
      <c r="AO1463">
        <v>0</v>
      </c>
      <c r="AP1463">
        <v>2602001</v>
      </c>
      <c r="AQ1463" t="s">
        <v>5385</v>
      </c>
      <c r="AR1463">
        <v>2640</v>
      </c>
    </row>
    <row r="1464" spans="1:44" x14ac:dyDescent="0.25">
      <c r="A1464">
        <v>3123304</v>
      </c>
      <c r="B1464">
        <v>2</v>
      </c>
      <c r="C1464" t="s">
        <v>888</v>
      </c>
      <c r="D1464" t="s">
        <v>4336</v>
      </c>
      <c r="E1464">
        <v>18000</v>
      </c>
      <c r="F1464" t="s">
        <v>5940</v>
      </c>
      <c r="G1464">
        <v>1600</v>
      </c>
      <c r="H1464" t="s">
        <v>5940</v>
      </c>
      <c r="I1464">
        <v>516</v>
      </c>
      <c r="J1464">
        <v>682</v>
      </c>
      <c r="K1464">
        <v>24000</v>
      </c>
      <c r="L1464">
        <v>0</v>
      </c>
      <c r="M1464">
        <v>1260</v>
      </c>
      <c r="N1464">
        <v>0</v>
      </c>
      <c r="O1464">
        <v>366</v>
      </c>
      <c r="P1464">
        <v>300</v>
      </c>
      <c r="R1464">
        <v>3123304</v>
      </c>
      <c r="S1464">
        <v>18000</v>
      </c>
      <c r="T1464" t="s">
        <v>5940</v>
      </c>
      <c r="U1464">
        <v>1600</v>
      </c>
      <c r="V1464" t="s">
        <v>5940</v>
      </c>
      <c r="W1464">
        <v>516</v>
      </c>
      <c r="X1464">
        <v>682</v>
      </c>
      <c r="Z1464">
        <v>2517001</v>
      </c>
      <c r="AB1464">
        <v>3</v>
      </c>
      <c r="AC1464">
        <v>2517001</v>
      </c>
      <c r="AD1464" t="s">
        <v>5360</v>
      </c>
      <c r="AE1464" t="s">
        <v>5940</v>
      </c>
      <c r="AF1464">
        <v>2517001</v>
      </c>
      <c r="AG1464" t="s">
        <v>5360</v>
      </c>
      <c r="AH1464" t="s">
        <v>5940</v>
      </c>
      <c r="AI1464">
        <v>2517001</v>
      </c>
      <c r="AJ1464" t="s">
        <v>5360</v>
      </c>
      <c r="AK1464">
        <v>165</v>
      </c>
      <c r="AL1464">
        <v>2517001</v>
      </c>
      <c r="AM1464" t="s">
        <v>5360</v>
      </c>
      <c r="AN1464" t="s">
        <v>5940</v>
      </c>
      <c r="AO1464">
        <v>0</v>
      </c>
      <c r="AP1464">
        <v>2602100</v>
      </c>
      <c r="AQ1464" t="s">
        <v>5386</v>
      </c>
      <c r="AR1464">
        <v>720</v>
      </c>
    </row>
    <row r="1465" spans="1:44" x14ac:dyDescent="0.25">
      <c r="A1465">
        <v>3123403</v>
      </c>
      <c r="B1465">
        <v>2</v>
      </c>
      <c r="C1465" t="s">
        <v>888</v>
      </c>
      <c r="D1465" t="s">
        <v>4337</v>
      </c>
      <c r="E1465">
        <v>720</v>
      </c>
      <c r="F1465" t="s">
        <v>5940</v>
      </c>
      <c r="G1465">
        <v>1080</v>
      </c>
      <c r="H1465" t="s">
        <v>5940</v>
      </c>
      <c r="I1465">
        <v>86</v>
      </c>
      <c r="J1465">
        <v>99</v>
      </c>
      <c r="K1465">
        <v>1200</v>
      </c>
      <c r="L1465">
        <v>0</v>
      </c>
      <c r="M1465">
        <v>1254</v>
      </c>
      <c r="N1465">
        <v>0</v>
      </c>
      <c r="O1465">
        <v>38</v>
      </c>
      <c r="P1465">
        <v>156</v>
      </c>
      <c r="R1465">
        <v>3123403</v>
      </c>
      <c r="S1465">
        <v>720</v>
      </c>
      <c r="T1465" t="s">
        <v>5940</v>
      </c>
      <c r="U1465">
        <v>1080</v>
      </c>
      <c r="V1465" t="s">
        <v>5940</v>
      </c>
      <c r="W1465">
        <v>86</v>
      </c>
      <c r="X1465">
        <v>99</v>
      </c>
      <c r="Z1465">
        <v>2517100</v>
      </c>
      <c r="AB1465" t="s">
        <v>5940</v>
      </c>
      <c r="AC1465">
        <v>2517100</v>
      </c>
      <c r="AD1465" t="s">
        <v>5361</v>
      </c>
      <c r="AE1465">
        <v>6</v>
      </c>
      <c r="AF1465">
        <v>2517100</v>
      </c>
      <c r="AG1465" t="s">
        <v>5361</v>
      </c>
      <c r="AH1465" t="s">
        <v>5940</v>
      </c>
      <c r="AI1465">
        <v>2517100</v>
      </c>
      <c r="AJ1465" t="s">
        <v>5361</v>
      </c>
      <c r="AK1465" t="s">
        <v>5940</v>
      </c>
      <c r="AL1465">
        <v>2517100</v>
      </c>
      <c r="AM1465" t="s">
        <v>5361</v>
      </c>
      <c r="AN1465" t="s">
        <v>5940</v>
      </c>
      <c r="AO1465">
        <v>0</v>
      </c>
      <c r="AP1465">
        <v>2602209</v>
      </c>
      <c r="AQ1465" t="s">
        <v>5387</v>
      </c>
      <c r="AR1465">
        <v>600</v>
      </c>
    </row>
    <row r="1466" spans="1:44" x14ac:dyDescent="0.25">
      <c r="A1466">
        <v>3123502</v>
      </c>
      <c r="B1466">
        <v>2</v>
      </c>
      <c r="C1466" t="s">
        <v>888</v>
      </c>
      <c r="D1466" t="s">
        <v>4338</v>
      </c>
      <c r="E1466">
        <v>700</v>
      </c>
      <c r="F1466">
        <v>730</v>
      </c>
      <c r="G1466">
        <v>2250</v>
      </c>
      <c r="H1466" t="s">
        <v>5940</v>
      </c>
      <c r="I1466">
        <v>11</v>
      </c>
      <c r="J1466">
        <v>3</v>
      </c>
      <c r="K1466">
        <v>500</v>
      </c>
      <c r="L1466">
        <v>0</v>
      </c>
      <c r="M1466">
        <v>1440</v>
      </c>
      <c r="N1466">
        <v>0</v>
      </c>
      <c r="O1466">
        <v>3</v>
      </c>
      <c r="P1466">
        <v>0</v>
      </c>
      <c r="R1466">
        <v>3123502</v>
      </c>
      <c r="S1466">
        <v>700</v>
      </c>
      <c r="T1466">
        <v>730</v>
      </c>
      <c r="U1466">
        <v>2250</v>
      </c>
      <c r="V1466" t="s">
        <v>5940</v>
      </c>
      <c r="W1466">
        <v>11</v>
      </c>
      <c r="X1466">
        <v>3</v>
      </c>
      <c r="Z1466">
        <v>2517209</v>
      </c>
      <c r="AB1466">
        <v>112</v>
      </c>
      <c r="AC1466">
        <v>2517209</v>
      </c>
      <c r="AD1466" t="s">
        <v>5362</v>
      </c>
      <c r="AE1466">
        <v>8</v>
      </c>
      <c r="AF1466">
        <v>2517209</v>
      </c>
      <c r="AG1466" t="s">
        <v>5362</v>
      </c>
      <c r="AH1466">
        <v>500</v>
      </c>
      <c r="AI1466">
        <v>2517209</v>
      </c>
      <c r="AJ1466" t="s">
        <v>5362</v>
      </c>
      <c r="AK1466">
        <v>16</v>
      </c>
      <c r="AL1466">
        <v>2517209</v>
      </c>
      <c r="AM1466" t="s">
        <v>5362</v>
      </c>
      <c r="AN1466" t="s">
        <v>5940</v>
      </c>
      <c r="AO1466">
        <v>0</v>
      </c>
      <c r="AP1466">
        <v>2602407</v>
      </c>
      <c r="AQ1466" t="s">
        <v>5389</v>
      </c>
      <c r="AR1466">
        <v>120</v>
      </c>
    </row>
    <row r="1467" spans="1:44" x14ac:dyDescent="0.25">
      <c r="A1467">
        <v>3123528</v>
      </c>
      <c r="B1467">
        <v>2</v>
      </c>
      <c r="C1467" t="s">
        <v>888</v>
      </c>
      <c r="D1467" t="s">
        <v>4339</v>
      </c>
      <c r="E1467">
        <v>425</v>
      </c>
      <c r="F1467" t="s">
        <v>5940</v>
      </c>
      <c r="G1467">
        <v>2280</v>
      </c>
      <c r="H1467" t="s">
        <v>5940</v>
      </c>
      <c r="I1467">
        <v>15</v>
      </c>
      <c r="J1467">
        <v>738</v>
      </c>
      <c r="K1467">
        <v>425</v>
      </c>
      <c r="L1467">
        <v>0</v>
      </c>
      <c r="M1467">
        <v>1800</v>
      </c>
      <c r="N1467">
        <v>0</v>
      </c>
      <c r="O1467">
        <v>0</v>
      </c>
      <c r="P1467">
        <v>335</v>
      </c>
      <c r="R1467">
        <v>3123528</v>
      </c>
      <c r="S1467">
        <v>425</v>
      </c>
      <c r="T1467" t="s">
        <v>5940</v>
      </c>
      <c r="U1467">
        <v>2280</v>
      </c>
      <c r="V1467" t="s">
        <v>5940</v>
      </c>
      <c r="W1467">
        <v>15</v>
      </c>
      <c r="X1467">
        <v>738</v>
      </c>
      <c r="Z1467">
        <v>2517407</v>
      </c>
      <c r="AB1467">
        <v>16</v>
      </c>
      <c r="AC1467">
        <v>2517407</v>
      </c>
      <c r="AD1467" t="s">
        <v>5363</v>
      </c>
      <c r="AE1467" t="s">
        <v>5940</v>
      </c>
      <c r="AF1467">
        <v>2517407</v>
      </c>
      <c r="AG1467" t="s">
        <v>5363</v>
      </c>
      <c r="AH1467" t="s">
        <v>5940</v>
      </c>
      <c r="AI1467">
        <v>2517407</v>
      </c>
      <c r="AJ1467" t="s">
        <v>5363</v>
      </c>
      <c r="AK1467">
        <v>150</v>
      </c>
      <c r="AL1467">
        <v>2517407</v>
      </c>
      <c r="AM1467" t="s">
        <v>5363</v>
      </c>
      <c r="AN1467" t="s">
        <v>5940</v>
      </c>
      <c r="AO1467">
        <v>0</v>
      </c>
      <c r="AP1467">
        <v>2602506</v>
      </c>
      <c r="AQ1467" t="s">
        <v>5390</v>
      </c>
      <c r="AR1467">
        <v>1134</v>
      </c>
    </row>
    <row r="1468" spans="1:44" x14ac:dyDescent="0.25">
      <c r="A1468">
        <v>3123601</v>
      </c>
      <c r="B1468">
        <v>2</v>
      </c>
      <c r="C1468" t="s">
        <v>888</v>
      </c>
      <c r="D1468" t="s">
        <v>4340</v>
      </c>
      <c r="E1468">
        <v>2800</v>
      </c>
      <c r="F1468" t="s">
        <v>5940</v>
      </c>
      <c r="G1468">
        <v>14400</v>
      </c>
      <c r="H1468" t="s">
        <v>5940</v>
      </c>
      <c r="I1468">
        <v>520</v>
      </c>
      <c r="J1468">
        <v>480</v>
      </c>
      <c r="K1468">
        <v>2800</v>
      </c>
      <c r="L1468">
        <v>0</v>
      </c>
      <c r="M1468">
        <v>9900</v>
      </c>
      <c r="N1468">
        <v>0</v>
      </c>
      <c r="O1468">
        <v>150</v>
      </c>
      <c r="P1468">
        <v>480</v>
      </c>
      <c r="R1468">
        <v>3123601</v>
      </c>
      <c r="S1468">
        <v>2800</v>
      </c>
      <c r="T1468" t="s">
        <v>5940</v>
      </c>
      <c r="U1468">
        <v>14400</v>
      </c>
      <c r="V1468" t="s">
        <v>5940</v>
      </c>
      <c r="W1468">
        <v>520</v>
      </c>
      <c r="X1468">
        <v>480</v>
      </c>
      <c r="Z1468">
        <v>2600054</v>
      </c>
      <c r="AB1468" t="s">
        <v>5940</v>
      </c>
      <c r="AC1468">
        <v>2600054</v>
      </c>
      <c r="AD1468" t="s">
        <v>5364</v>
      </c>
      <c r="AE1468" t="s">
        <v>5940</v>
      </c>
      <c r="AF1468">
        <v>2600054</v>
      </c>
      <c r="AG1468" t="s">
        <v>5364</v>
      </c>
      <c r="AH1468" t="s">
        <v>5940</v>
      </c>
      <c r="AI1468">
        <v>2600054</v>
      </c>
      <c r="AJ1468" t="s">
        <v>5364</v>
      </c>
      <c r="AK1468" t="s">
        <v>5940</v>
      </c>
      <c r="AL1468">
        <v>2600054</v>
      </c>
      <c r="AM1468" t="s">
        <v>5364</v>
      </c>
      <c r="AN1468" t="s">
        <v>5940</v>
      </c>
      <c r="AO1468">
        <v>0</v>
      </c>
      <c r="AP1468">
        <v>2602605</v>
      </c>
      <c r="AQ1468" t="s">
        <v>5391</v>
      </c>
      <c r="AR1468">
        <v>80</v>
      </c>
    </row>
    <row r="1469" spans="1:44" x14ac:dyDescent="0.25">
      <c r="A1469">
        <v>3123700</v>
      </c>
      <c r="B1469">
        <v>2</v>
      </c>
      <c r="C1469" t="s">
        <v>888</v>
      </c>
      <c r="D1469" t="s">
        <v>4341</v>
      </c>
      <c r="E1469">
        <v>3500</v>
      </c>
      <c r="F1469" t="s">
        <v>5940</v>
      </c>
      <c r="G1469">
        <v>360</v>
      </c>
      <c r="H1469" t="s">
        <v>5940</v>
      </c>
      <c r="I1469">
        <v>105</v>
      </c>
      <c r="J1469">
        <v>44</v>
      </c>
      <c r="K1469">
        <v>960</v>
      </c>
      <c r="L1469">
        <v>0</v>
      </c>
      <c r="M1469">
        <v>210</v>
      </c>
      <c r="N1469">
        <v>0</v>
      </c>
      <c r="O1469">
        <v>42</v>
      </c>
      <c r="P1469">
        <v>37</v>
      </c>
      <c r="R1469">
        <v>3123700</v>
      </c>
      <c r="S1469">
        <v>3500</v>
      </c>
      <c r="T1469" t="s">
        <v>5940</v>
      </c>
      <c r="U1469">
        <v>360</v>
      </c>
      <c r="V1469" t="s">
        <v>5940</v>
      </c>
      <c r="W1469">
        <v>105</v>
      </c>
      <c r="X1469">
        <v>44</v>
      </c>
      <c r="Z1469">
        <v>2600104</v>
      </c>
      <c r="AB1469">
        <v>6</v>
      </c>
      <c r="AC1469">
        <v>2600104</v>
      </c>
      <c r="AD1469" t="s">
        <v>5365</v>
      </c>
      <c r="AE1469" t="s">
        <v>5940</v>
      </c>
      <c r="AF1469">
        <v>2600104</v>
      </c>
      <c r="AG1469" t="s">
        <v>5365</v>
      </c>
      <c r="AH1469" t="s">
        <v>5940</v>
      </c>
      <c r="AI1469">
        <v>2600104</v>
      </c>
      <c r="AJ1469" t="s">
        <v>5365</v>
      </c>
      <c r="AK1469">
        <v>1014</v>
      </c>
      <c r="AL1469">
        <v>2600104</v>
      </c>
      <c r="AM1469" t="s">
        <v>5365</v>
      </c>
      <c r="AN1469" t="s">
        <v>5940</v>
      </c>
      <c r="AO1469">
        <v>0</v>
      </c>
      <c r="AP1469">
        <v>2602704</v>
      </c>
      <c r="AQ1469" t="s">
        <v>5392</v>
      </c>
      <c r="AR1469">
        <v>6</v>
      </c>
    </row>
    <row r="1470" spans="1:44" x14ac:dyDescent="0.25">
      <c r="A1470">
        <v>3123809</v>
      </c>
      <c r="B1470">
        <v>2</v>
      </c>
      <c r="C1470" t="s">
        <v>888</v>
      </c>
      <c r="D1470" t="s">
        <v>4342</v>
      </c>
      <c r="E1470">
        <v>21000</v>
      </c>
      <c r="F1470" t="s">
        <v>5940</v>
      </c>
      <c r="G1470">
        <v>3000</v>
      </c>
      <c r="H1470">
        <v>675</v>
      </c>
      <c r="I1470">
        <v>76</v>
      </c>
      <c r="J1470">
        <v>366</v>
      </c>
      <c r="K1470">
        <v>21000</v>
      </c>
      <c r="L1470">
        <v>0</v>
      </c>
      <c r="M1470">
        <v>3000</v>
      </c>
      <c r="N1470">
        <v>0</v>
      </c>
      <c r="O1470">
        <v>75</v>
      </c>
      <c r="P1470">
        <v>340</v>
      </c>
      <c r="R1470">
        <v>3123809</v>
      </c>
      <c r="S1470">
        <v>21000</v>
      </c>
      <c r="T1470" t="s">
        <v>5940</v>
      </c>
      <c r="U1470">
        <v>3000</v>
      </c>
      <c r="V1470">
        <v>675</v>
      </c>
      <c r="W1470">
        <v>76</v>
      </c>
      <c r="X1470">
        <v>366</v>
      </c>
      <c r="Z1470">
        <v>2600203</v>
      </c>
      <c r="AB1470">
        <v>12</v>
      </c>
      <c r="AC1470">
        <v>2600203</v>
      </c>
      <c r="AD1470" t="s">
        <v>5366</v>
      </c>
      <c r="AE1470" t="s">
        <v>5940</v>
      </c>
      <c r="AF1470">
        <v>2600203</v>
      </c>
      <c r="AG1470" t="s">
        <v>5366</v>
      </c>
      <c r="AH1470">
        <v>105</v>
      </c>
      <c r="AI1470">
        <v>2600203</v>
      </c>
      <c r="AJ1470" t="s">
        <v>5366</v>
      </c>
      <c r="AK1470">
        <v>750</v>
      </c>
      <c r="AL1470">
        <v>2600203</v>
      </c>
      <c r="AM1470" t="s">
        <v>5366</v>
      </c>
      <c r="AN1470" t="s">
        <v>5940</v>
      </c>
      <c r="AO1470">
        <v>0</v>
      </c>
      <c r="AP1470">
        <v>2602803</v>
      </c>
      <c r="AQ1470" t="s">
        <v>5393</v>
      </c>
      <c r="AR1470">
        <v>3600</v>
      </c>
    </row>
    <row r="1471" spans="1:44" x14ac:dyDescent="0.25">
      <c r="A1471">
        <v>3123858</v>
      </c>
      <c r="B1471">
        <v>2</v>
      </c>
      <c r="C1471" t="s">
        <v>888</v>
      </c>
      <c r="D1471" t="s">
        <v>4343</v>
      </c>
      <c r="E1471">
        <v>1500</v>
      </c>
      <c r="F1471" t="s">
        <v>5940</v>
      </c>
      <c r="G1471">
        <v>350</v>
      </c>
      <c r="H1471" t="s">
        <v>5940</v>
      </c>
      <c r="I1471">
        <v>156</v>
      </c>
      <c r="J1471">
        <v>43</v>
      </c>
      <c r="K1471">
        <v>3000</v>
      </c>
      <c r="L1471">
        <v>0</v>
      </c>
      <c r="M1471">
        <v>929</v>
      </c>
      <c r="N1471">
        <v>0</v>
      </c>
      <c r="O1471">
        <v>195</v>
      </c>
      <c r="P1471">
        <v>108</v>
      </c>
      <c r="R1471">
        <v>3123858</v>
      </c>
      <c r="S1471">
        <v>1500</v>
      </c>
      <c r="T1471" t="s">
        <v>5940</v>
      </c>
      <c r="U1471">
        <v>350</v>
      </c>
      <c r="V1471" t="s">
        <v>5940</v>
      </c>
      <c r="W1471">
        <v>156</v>
      </c>
      <c r="X1471">
        <v>43</v>
      </c>
      <c r="Z1471">
        <v>2600302</v>
      </c>
      <c r="AB1471" t="s">
        <v>5940</v>
      </c>
      <c r="AC1471">
        <v>2600302</v>
      </c>
      <c r="AD1471" t="s">
        <v>5367</v>
      </c>
      <c r="AE1471" t="s">
        <v>5940</v>
      </c>
      <c r="AF1471">
        <v>2600302</v>
      </c>
      <c r="AG1471" t="s">
        <v>5367</v>
      </c>
      <c r="AH1471" t="s">
        <v>5940</v>
      </c>
      <c r="AI1471">
        <v>2600302</v>
      </c>
      <c r="AJ1471" t="s">
        <v>5367</v>
      </c>
      <c r="AK1471">
        <v>25</v>
      </c>
      <c r="AL1471">
        <v>2600302</v>
      </c>
      <c r="AM1471" t="s">
        <v>5367</v>
      </c>
      <c r="AN1471" t="s">
        <v>5940</v>
      </c>
      <c r="AO1471">
        <v>0</v>
      </c>
      <c r="AP1471">
        <v>2603009</v>
      </c>
      <c r="AQ1471" t="s">
        <v>5395</v>
      </c>
      <c r="AR1471">
        <v>90</v>
      </c>
    </row>
    <row r="1472" spans="1:44" x14ac:dyDescent="0.25">
      <c r="A1472">
        <v>3123908</v>
      </c>
      <c r="B1472">
        <v>2</v>
      </c>
      <c r="C1472" t="s">
        <v>888</v>
      </c>
      <c r="D1472" t="s">
        <v>4344</v>
      </c>
      <c r="E1472">
        <v>7200</v>
      </c>
      <c r="F1472" t="s">
        <v>5940</v>
      </c>
      <c r="G1472">
        <v>13725</v>
      </c>
      <c r="H1472" t="s">
        <v>5940</v>
      </c>
      <c r="I1472" t="s">
        <v>5940</v>
      </c>
      <c r="J1472">
        <v>372</v>
      </c>
      <c r="K1472">
        <v>10800</v>
      </c>
      <c r="L1472">
        <v>0</v>
      </c>
      <c r="M1472">
        <v>29155</v>
      </c>
      <c r="N1472">
        <v>0</v>
      </c>
      <c r="O1472">
        <v>25</v>
      </c>
      <c r="P1472">
        <v>811</v>
      </c>
      <c r="R1472">
        <v>3123908</v>
      </c>
      <c r="S1472">
        <v>7200</v>
      </c>
      <c r="T1472" t="s">
        <v>5940</v>
      </c>
      <c r="U1472">
        <v>13725</v>
      </c>
      <c r="V1472" t="s">
        <v>5940</v>
      </c>
      <c r="W1472" t="s">
        <v>5940</v>
      </c>
      <c r="X1472">
        <v>372</v>
      </c>
      <c r="Z1472">
        <v>2600401</v>
      </c>
      <c r="AB1472" t="s">
        <v>5940</v>
      </c>
      <c r="AC1472">
        <v>2600401</v>
      </c>
      <c r="AD1472" t="s">
        <v>5368</v>
      </c>
      <c r="AE1472" t="s">
        <v>5940</v>
      </c>
      <c r="AF1472">
        <v>2600401</v>
      </c>
      <c r="AG1472" t="s">
        <v>5368</v>
      </c>
      <c r="AH1472">
        <v>576000</v>
      </c>
      <c r="AI1472">
        <v>2600401</v>
      </c>
      <c r="AJ1472" t="s">
        <v>5368</v>
      </c>
      <c r="AK1472" t="s">
        <v>5940</v>
      </c>
      <c r="AL1472">
        <v>2600401</v>
      </c>
      <c r="AM1472" t="s">
        <v>5368</v>
      </c>
      <c r="AN1472" t="s">
        <v>5940</v>
      </c>
      <c r="AO1472">
        <v>0</v>
      </c>
      <c r="AP1472">
        <v>2603108</v>
      </c>
      <c r="AQ1472" t="s">
        <v>5396</v>
      </c>
      <c r="AR1472">
        <v>720</v>
      </c>
    </row>
    <row r="1473" spans="1:44" x14ac:dyDescent="0.25">
      <c r="A1473">
        <v>3124005</v>
      </c>
      <c r="B1473">
        <v>2</v>
      </c>
      <c r="C1473" t="s">
        <v>888</v>
      </c>
      <c r="D1473" t="s">
        <v>4345</v>
      </c>
      <c r="E1473">
        <v>800</v>
      </c>
      <c r="F1473" t="s">
        <v>5940</v>
      </c>
      <c r="G1473">
        <v>4900</v>
      </c>
      <c r="H1473" t="s">
        <v>5940</v>
      </c>
      <c r="I1473">
        <v>160</v>
      </c>
      <c r="J1473">
        <v>2580</v>
      </c>
      <c r="K1473">
        <v>800</v>
      </c>
      <c r="L1473">
        <v>0</v>
      </c>
      <c r="M1473">
        <v>9000</v>
      </c>
      <c r="N1473">
        <v>0</v>
      </c>
      <c r="O1473">
        <v>168</v>
      </c>
      <c r="P1473">
        <v>1664</v>
      </c>
      <c r="R1473">
        <v>3124005</v>
      </c>
      <c r="S1473">
        <v>800</v>
      </c>
      <c r="T1473" t="s">
        <v>5940</v>
      </c>
      <c r="U1473">
        <v>4900</v>
      </c>
      <c r="V1473" t="s">
        <v>5940</v>
      </c>
      <c r="W1473">
        <v>160</v>
      </c>
      <c r="X1473">
        <v>2580</v>
      </c>
      <c r="Z1473">
        <v>2600500</v>
      </c>
      <c r="AB1473">
        <v>80</v>
      </c>
      <c r="AC1473">
        <v>2600500</v>
      </c>
      <c r="AD1473" t="s">
        <v>5369</v>
      </c>
      <c r="AE1473" t="s">
        <v>5940</v>
      </c>
      <c r="AF1473">
        <v>2600500</v>
      </c>
      <c r="AG1473" t="s">
        <v>5369</v>
      </c>
      <c r="AH1473" t="s">
        <v>5940</v>
      </c>
      <c r="AI1473">
        <v>2600500</v>
      </c>
      <c r="AJ1473" t="s">
        <v>5369</v>
      </c>
      <c r="AK1473">
        <v>2787</v>
      </c>
      <c r="AL1473">
        <v>2600500</v>
      </c>
      <c r="AM1473" t="s">
        <v>5369</v>
      </c>
      <c r="AN1473" t="s">
        <v>5940</v>
      </c>
      <c r="AO1473">
        <v>0</v>
      </c>
      <c r="AP1473">
        <v>2603207</v>
      </c>
      <c r="AQ1473" t="s">
        <v>5397</v>
      </c>
      <c r="AR1473">
        <v>660</v>
      </c>
    </row>
    <row r="1474" spans="1:44" x14ac:dyDescent="0.25">
      <c r="A1474">
        <v>3124104</v>
      </c>
      <c r="B1474">
        <v>2</v>
      </c>
      <c r="C1474" t="s">
        <v>888</v>
      </c>
      <c r="D1474" t="s">
        <v>4346</v>
      </c>
      <c r="E1474">
        <v>16000</v>
      </c>
      <c r="F1474" t="s">
        <v>5940</v>
      </c>
      <c r="G1474">
        <v>2080</v>
      </c>
      <c r="H1474" t="s">
        <v>5940</v>
      </c>
      <c r="I1474">
        <v>120</v>
      </c>
      <c r="J1474">
        <v>26</v>
      </c>
      <c r="K1474">
        <v>14400</v>
      </c>
      <c r="L1474">
        <v>0</v>
      </c>
      <c r="M1474">
        <v>2600</v>
      </c>
      <c r="N1474">
        <v>0</v>
      </c>
      <c r="O1474">
        <v>150</v>
      </c>
      <c r="P1474">
        <v>56</v>
      </c>
      <c r="R1474">
        <v>3124104</v>
      </c>
      <c r="S1474">
        <v>16000</v>
      </c>
      <c r="T1474" t="s">
        <v>5940</v>
      </c>
      <c r="U1474">
        <v>2080</v>
      </c>
      <c r="V1474" t="s">
        <v>5940</v>
      </c>
      <c r="W1474">
        <v>120</v>
      </c>
      <c r="X1474">
        <v>26</v>
      </c>
      <c r="Z1474">
        <v>2600609</v>
      </c>
      <c r="AB1474" t="s">
        <v>5940</v>
      </c>
      <c r="AC1474">
        <v>2600609</v>
      </c>
      <c r="AD1474" t="s">
        <v>5370</v>
      </c>
      <c r="AE1474" t="s">
        <v>5940</v>
      </c>
      <c r="AF1474">
        <v>2600609</v>
      </c>
      <c r="AG1474" t="s">
        <v>5370</v>
      </c>
      <c r="AH1474" t="s">
        <v>5940</v>
      </c>
      <c r="AI1474">
        <v>2600609</v>
      </c>
      <c r="AJ1474" t="s">
        <v>5370</v>
      </c>
      <c r="AK1474">
        <v>225</v>
      </c>
      <c r="AL1474">
        <v>2600609</v>
      </c>
      <c r="AM1474" t="s">
        <v>5370</v>
      </c>
      <c r="AN1474" t="s">
        <v>5940</v>
      </c>
      <c r="AO1474">
        <v>0</v>
      </c>
      <c r="AP1474">
        <v>2603306</v>
      </c>
      <c r="AQ1474" t="s">
        <v>5398</v>
      </c>
      <c r="AR1474">
        <v>351</v>
      </c>
    </row>
    <row r="1475" spans="1:44" x14ac:dyDescent="0.25">
      <c r="A1475">
        <v>3124203</v>
      </c>
      <c r="B1475">
        <v>2</v>
      </c>
      <c r="C1475" t="s">
        <v>888</v>
      </c>
      <c r="D1475" t="s">
        <v>4347</v>
      </c>
      <c r="E1475" t="s">
        <v>5940</v>
      </c>
      <c r="F1475" t="s">
        <v>5940</v>
      </c>
      <c r="G1475">
        <v>3150</v>
      </c>
      <c r="H1475" t="s">
        <v>5940</v>
      </c>
      <c r="I1475">
        <v>55</v>
      </c>
      <c r="J1475">
        <v>1720</v>
      </c>
      <c r="K1475">
        <v>0</v>
      </c>
      <c r="L1475">
        <v>0</v>
      </c>
      <c r="M1475">
        <v>2400</v>
      </c>
      <c r="N1475">
        <v>0</v>
      </c>
      <c r="O1475">
        <v>50</v>
      </c>
      <c r="P1475">
        <v>1453</v>
      </c>
      <c r="R1475">
        <v>3124203</v>
      </c>
      <c r="S1475" t="s">
        <v>5940</v>
      </c>
      <c r="T1475" t="s">
        <v>5940</v>
      </c>
      <c r="U1475">
        <v>3150</v>
      </c>
      <c r="V1475" t="s">
        <v>5940</v>
      </c>
      <c r="W1475">
        <v>55</v>
      </c>
      <c r="X1475">
        <v>1720</v>
      </c>
      <c r="Z1475">
        <v>2600708</v>
      </c>
      <c r="AB1475" t="s">
        <v>5940</v>
      </c>
      <c r="AC1475">
        <v>2600708</v>
      </c>
      <c r="AD1475" t="s">
        <v>5371</v>
      </c>
      <c r="AE1475" t="s">
        <v>5940</v>
      </c>
      <c r="AF1475">
        <v>2600708</v>
      </c>
      <c r="AG1475" t="s">
        <v>5371</v>
      </c>
      <c r="AH1475">
        <v>600000</v>
      </c>
      <c r="AI1475">
        <v>2600708</v>
      </c>
      <c r="AJ1475" t="s">
        <v>5371</v>
      </c>
      <c r="AK1475">
        <v>21</v>
      </c>
      <c r="AL1475">
        <v>2600708</v>
      </c>
      <c r="AM1475" t="s">
        <v>5371</v>
      </c>
      <c r="AN1475" t="s">
        <v>5940</v>
      </c>
      <c r="AO1475">
        <v>0</v>
      </c>
      <c r="AP1475">
        <v>2603405</v>
      </c>
      <c r="AQ1475" t="s">
        <v>5399</v>
      </c>
      <c r="AR1475">
        <v>450</v>
      </c>
    </row>
    <row r="1476" spans="1:44" x14ac:dyDescent="0.25">
      <c r="A1476">
        <v>3124302</v>
      </c>
      <c r="B1476">
        <v>2</v>
      </c>
      <c r="C1476" t="s">
        <v>888</v>
      </c>
      <c r="D1476" t="s">
        <v>4348</v>
      </c>
      <c r="E1476">
        <v>2800</v>
      </c>
      <c r="F1476" t="s">
        <v>5940</v>
      </c>
      <c r="G1476">
        <v>1944</v>
      </c>
      <c r="H1476">
        <v>1260</v>
      </c>
      <c r="I1476">
        <v>24</v>
      </c>
      <c r="J1476">
        <v>544</v>
      </c>
      <c r="K1476">
        <v>2800</v>
      </c>
      <c r="L1476">
        <v>0</v>
      </c>
      <c r="M1476">
        <v>1400</v>
      </c>
      <c r="N1476">
        <v>12</v>
      </c>
      <c r="O1476">
        <v>90</v>
      </c>
      <c r="P1476">
        <v>935</v>
      </c>
      <c r="R1476">
        <v>3124302</v>
      </c>
      <c r="S1476">
        <v>2800</v>
      </c>
      <c r="T1476" t="s">
        <v>5940</v>
      </c>
      <c r="U1476">
        <v>1944</v>
      </c>
      <c r="V1476">
        <v>1260</v>
      </c>
      <c r="W1476">
        <v>24</v>
      </c>
      <c r="X1476">
        <v>544</v>
      </c>
      <c r="Z1476">
        <v>2600807</v>
      </c>
      <c r="AB1476" t="s">
        <v>5940</v>
      </c>
      <c r="AC1476">
        <v>2600807</v>
      </c>
      <c r="AD1476" t="s">
        <v>5372</v>
      </c>
      <c r="AE1476" t="s">
        <v>5940</v>
      </c>
      <c r="AF1476">
        <v>2600807</v>
      </c>
      <c r="AG1476" t="s">
        <v>5372</v>
      </c>
      <c r="AH1476" t="s">
        <v>5940</v>
      </c>
      <c r="AI1476">
        <v>2600807</v>
      </c>
      <c r="AJ1476" t="s">
        <v>5372</v>
      </c>
      <c r="AK1476">
        <v>48</v>
      </c>
      <c r="AL1476">
        <v>2600807</v>
      </c>
      <c r="AM1476" t="s">
        <v>5372</v>
      </c>
      <c r="AN1476" t="s">
        <v>5940</v>
      </c>
      <c r="AO1476">
        <v>0</v>
      </c>
      <c r="AP1476">
        <v>2603603</v>
      </c>
      <c r="AQ1476" t="s">
        <v>5402</v>
      </c>
      <c r="AR1476">
        <v>20</v>
      </c>
    </row>
    <row r="1477" spans="1:44" x14ac:dyDescent="0.25">
      <c r="A1477">
        <v>3124401</v>
      </c>
      <c r="B1477">
        <v>2</v>
      </c>
      <c r="C1477" t="s">
        <v>888</v>
      </c>
      <c r="D1477" t="s">
        <v>4349</v>
      </c>
      <c r="E1477" t="s">
        <v>5940</v>
      </c>
      <c r="F1477" t="s">
        <v>5940</v>
      </c>
      <c r="G1477">
        <v>2681</v>
      </c>
      <c r="H1477" t="s">
        <v>5940</v>
      </c>
      <c r="I1477">
        <v>452</v>
      </c>
      <c r="J1477">
        <v>600</v>
      </c>
      <c r="K1477">
        <v>0</v>
      </c>
      <c r="L1477">
        <v>0</v>
      </c>
      <c r="M1477">
        <v>2838</v>
      </c>
      <c r="N1477">
        <v>0</v>
      </c>
      <c r="O1477">
        <v>155</v>
      </c>
      <c r="P1477">
        <v>144</v>
      </c>
      <c r="R1477">
        <v>3124401</v>
      </c>
      <c r="S1477" t="s">
        <v>5940</v>
      </c>
      <c r="T1477" t="s">
        <v>5940</v>
      </c>
      <c r="U1477">
        <v>2681</v>
      </c>
      <c r="V1477" t="s">
        <v>5940</v>
      </c>
      <c r="W1477">
        <v>452</v>
      </c>
      <c r="X1477">
        <v>600</v>
      </c>
      <c r="Z1477">
        <v>2600906</v>
      </c>
      <c r="AB1477" t="s">
        <v>5940</v>
      </c>
      <c r="AC1477">
        <v>2600906</v>
      </c>
      <c r="AD1477" t="s">
        <v>5373</v>
      </c>
      <c r="AE1477" t="s">
        <v>5940</v>
      </c>
      <c r="AF1477">
        <v>2600906</v>
      </c>
      <c r="AG1477" t="s">
        <v>5373</v>
      </c>
      <c r="AH1477">
        <v>318720</v>
      </c>
      <c r="AI1477">
        <v>2600906</v>
      </c>
      <c r="AJ1477" t="s">
        <v>5373</v>
      </c>
      <c r="AK1477" t="s">
        <v>5940</v>
      </c>
      <c r="AL1477">
        <v>2600906</v>
      </c>
      <c r="AM1477" t="s">
        <v>5373</v>
      </c>
      <c r="AN1477" t="s">
        <v>5940</v>
      </c>
      <c r="AO1477">
        <v>0</v>
      </c>
      <c r="AP1477">
        <v>2603702</v>
      </c>
      <c r="AQ1477" t="s">
        <v>5403</v>
      </c>
      <c r="AR1477">
        <v>140</v>
      </c>
    </row>
    <row r="1478" spans="1:44" x14ac:dyDescent="0.25">
      <c r="A1478">
        <v>3124500</v>
      </c>
      <c r="B1478">
        <v>2</v>
      </c>
      <c r="C1478" t="s">
        <v>888</v>
      </c>
      <c r="D1478" t="s">
        <v>4350</v>
      </c>
      <c r="E1478">
        <v>600</v>
      </c>
      <c r="F1478" t="s">
        <v>5940</v>
      </c>
      <c r="G1478">
        <v>2500</v>
      </c>
      <c r="H1478" t="s">
        <v>5940</v>
      </c>
      <c r="I1478">
        <v>117</v>
      </c>
      <c r="J1478">
        <v>149</v>
      </c>
      <c r="K1478">
        <v>600</v>
      </c>
      <c r="L1478">
        <v>0</v>
      </c>
      <c r="M1478">
        <v>3400</v>
      </c>
      <c r="N1478">
        <v>0</v>
      </c>
      <c r="O1478">
        <v>33</v>
      </c>
      <c r="P1478">
        <v>190</v>
      </c>
      <c r="R1478">
        <v>3124500</v>
      </c>
      <c r="S1478">
        <v>600</v>
      </c>
      <c r="T1478" t="s">
        <v>5940</v>
      </c>
      <c r="U1478">
        <v>2500</v>
      </c>
      <c r="V1478" t="s">
        <v>5940</v>
      </c>
      <c r="W1478">
        <v>117</v>
      </c>
      <c r="X1478">
        <v>149</v>
      </c>
      <c r="Z1478">
        <v>2601003</v>
      </c>
      <c r="AB1478" t="s">
        <v>5940</v>
      </c>
      <c r="AC1478">
        <v>2601003</v>
      </c>
      <c r="AD1478" t="s">
        <v>5374</v>
      </c>
      <c r="AE1478" t="s">
        <v>5940</v>
      </c>
      <c r="AF1478">
        <v>2601003</v>
      </c>
      <c r="AG1478" t="s">
        <v>5374</v>
      </c>
      <c r="AH1478" t="s">
        <v>5940</v>
      </c>
      <c r="AI1478">
        <v>2601003</v>
      </c>
      <c r="AJ1478" t="s">
        <v>5374</v>
      </c>
      <c r="AK1478">
        <v>249</v>
      </c>
      <c r="AL1478">
        <v>2601003</v>
      </c>
      <c r="AM1478" t="s">
        <v>5374</v>
      </c>
      <c r="AN1478" t="s">
        <v>5940</v>
      </c>
      <c r="AO1478">
        <v>0</v>
      </c>
      <c r="AP1478">
        <v>2603801</v>
      </c>
      <c r="AQ1478" t="s">
        <v>5404</v>
      </c>
      <c r="AR1478">
        <v>660</v>
      </c>
    </row>
    <row r="1479" spans="1:44" x14ac:dyDescent="0.25">
      <c r="A1479">
        <v>3124609</v>
      </c>
      <c r="B1479">
        <v>2</v>
      </c>
      <c r="C1479" t="s">
        <v>888</v>
      </c>
      <c r="D1479" t="s">
        <v>4351</v>
      </c>
      <c r="E1479">
        <v>1080</v>
      </c>
      <c r="F1479" t="s">
        <v>5940</v>
      </c>
      <c r="G1479">
        <v>360</v>
      </c>
      <c r="H1479" t="s">
        <v>5940</v>
      </c>
      <c r="I1479">
        <v>40</v>
      </c>
      <c r="J1479">
        <v>7</v>
      </c>
      <c r="K1479">
        <v>1350</v>
      </c>
      <c r="L1479">
        <v>0</v>
      </c>
      <c r="M1479">
        <v>360</v>
      </c>
      <c r="N1479">
        <v>0</v>
      </c>
      <c r="O1479">
        <v>40</v>
      </c>
      <c r="P1479">
        <v>7</v>
      </c>
      <c r="R1479">
        <v>3124609</v>
      </c>
      <c r="S1479">
        <v>1080</v>
      </c>
      <c r="T1479" t="s">
        <v>5940</v>
      </c>
      <c r="U1479">
        <v>360</v>
      </c>
      <c r="V1479" t="s">
        <v>5940</v>
      </c>
      <c r="W1479">
        <v>40</v>
      </c>
      <c r="X1479">
        <v>7</v>
      </c>
      <c r="Z1479">
        <v>2601052</v>
      </c>
      <c r="AB1479" t="s">
        <v>5940</v>
      </c>
      <c r="AC1479">
        <v>2601052</v>
      </c>
      <c r="AD1479" t="s">
        <v>5375</v>
      </c>
      <c r="AE1479" t="s">
        <v>5940</v>
      </c>
      <c r="AF1479">
        <v>2601052</v>
      </c>
      <c r="AG1479" t="s">
        <v>5375</v>
      </c>
      <c r="AH1479">
        <v>54450</v>
      </c>
      <c r="AI1479">
        <v>2601052</v>
      </c>
      <c r="AJ1479" t="s">
        <v>5375</v>
      </c>
      <c r="AK1479" t="s">
        <v>5940</v>
      </c>
      <c r="AL1479">
        <v>2601052</v>
      </c>
      <c r="AM1479" t="s">
        <v>5375</v>
      </c>
      <c r="AN1479" t="s">
        <v>5940</v>
      </c>
      <c r="AO1479">
        <v>0</v>
      </c>
      <c r="AP1479">
        <v>2603900</v>
      </c>
      <c r="AQ1479" t="s">
        <v>5405</v>
      </c>
      <c r="AR1479">
        <v>3150</v>
      </c>
    </row>
    <row r="1480" spans="1:44" x14ac:dyDescent="0.25">
      <c r="A1480">
        <v>3124708</v>
      </c>
      <c r="B1480">
        <v>2</v>
      </c>
      <c r="C1480" t="s">
        <v>888</v>
      </c>
      <c r="D1480" t="s">
        <v>4352</v>
      </c>
      <c r="E1480">
        <v>5000</v>
      </c>
      <c r="F1480">
        <v>2400</v>
      </c>
      <c r="G1480">
        <v>4800</v>
      </c>
      <c r="H1480" t="s">
        <v>5940</v>
      </c>
      <c r="I1480">
        <v>18</v>
      </c>
      <c r="J1480">
        <v>6</v>
      </c>
      <c r="K1480">
        <v>5000</v>
      </c>
      <c r="L1480">
        <v>1000</v>
      </c>
      <c r="M1480">
        <v>2800</v>
      </c>
      <c r="N1480">
        <v>0</v>
      </c>
      <c r="O1480">
        <v>0</v>
      </c>
      <c r="P1480">
        <v>5</v>
      </c>
      <c r="R1480">
        <v>3124708</v>
      </c>
      <c r="S1480">
        <v>5000</v>
      </c>
      <c r="T1480">
        <v>2400</v>
      </c>
      <c r="U1480">
        <v>4800</v>
      </c>
      <c r="V1480" t="s">
        <v>5940</v>
      </c>
      <c r="W1480">
        <v>18</v>
      </c>
      <c r="X1480">
        <v>6</v>
      </c>
      <c r="Z1480">
        <v>2601102</v>
      </c>
      <c r="AB1480">
        <v>15</v>
      </c>
      <c r="AC1480">
        <v>2601102</v>
      </c>
      <c r="AD1480" t="s">
        <v>5376</v>
      </c>
      <c r="AE1480" t="s">
        <v>5940</v>
      </c>
      <c r="AF1480">
        <v>2601102</v>
      </c>
      <c r="AG1480" t="s">
        <v>5376</v>
      </c>
      <c r="AH1480">
        <v>200</v>
      </c>
      <c r="AI1480">
        <v>2601102</v>
      </c>
      <c r="AJ1480" t="s">
        <v>5376</v>
      </c>
      <c r="AK1480">
        <v>1815</v>
      </c>
      <c r="AL1480">
        <v>2601102</v>
      </c>
      <c r="AM1480" t="s">
        <v>5376</v>
      </c>
      <c r="AN1480" t="s">
        <v>5940</v>
      </c>
      <c r="AO1480">
        <v>0</v>
      </c>
      <c r="AP1480">
        <v>2603926</v>
      </c>
      <c r="AQ1480" t="s">
        <v>5406</v>
      </c>
      <c r="AR1480">
        <v>770</v>
      </c>
    </row>
    <row r="1481" spans="1:44" x14ac:dyDescent="0.25">
      <c r="A1481">
        <v>3124807</v>
      </c>
      <c r="B1481">
        <v>2</v>
      </c>
      <c r="C1481" t="s">
        <v>888</v>
      </c>
      <c r="D1481" t="s">
        <v>4353</v>
      </c>
      <c r="E1481" t="s">
        <v>5940</v>
      </c>
      <c r="F1481">
        <v>13500</v>
      </c>
      <c r="G1481">
        <v>18000</v>
      </c>
      <c r="H1481" t="s">
        <v>5940</v>
      </c>
      <c r="I1481">
        <v>120</v>
      </c>
      <c r="J1481">
        <v>1329</v>
      </c>
      <c r="K1481">
        <v>0</v>
      </c>
      <c r="L1481">
        <v>12000</v>
      </c>
      <c r="M1481">
        <v>27000</v>
      </c>
      <c r="N1481">
        <v>0</v>
      </c>
      <c r="O1481">
        <v>96</v>
      </c>
      <c r="P1481">
        <v>888</v>
      </c>
      <c r="R1481">
        <v>3124807</v>
      </c>
      <c r="S1481" t="s">
        <v>5940</v>
      </c>
      <c r="T1481">
        <v>13500</v>
      </c>
      <c r="U1481">
        <v>18000</v>
      </c>
      <c r="V1481" t="s">
        <v>5940</v>
      </c>
      <c r="W1481">
        <v>120</v>
      </c>
      <c r="X1481">
        <v>1329</v>
      </c>
      <c r="Z1481">
        <v>2601201</v>
      </c>
      <c r="AB1481" t="s">
        <v>5940</v>
      </c>
      <c r="AC1481">
        <v>2601201</v>
      </c>
      <c r="AD1481" t="s">
        <v>5377</v>
      </c>
      <c r="AE1481" t="s">
        <v>5940</v>
      </c>
      <c r="AF1481">
        <v>2601201</v>
      </c>
      <c r="AG1481" t="s">
        <v>5377</v>
      </c>
      <c r="AH1481" t="s">
        <v>5940</v>
      </c>
      <c r="AI1481">
        <v>2601201</v>
      </c>
      <c r="AJ1481" t="s">
        <v>5377</v>
      </c>
      <c r="AK1481">
        <v>330</v>
      </c>
      <c r="AL1481">
        <v>2601201</v>
      </c>
      <c r="AM1481" t="s">
        <v>5377</v>
      </c>
      <c r="AN1481" t="s">
        <v>5940</v>
      </c>
      <c r="AO1481">
        <v>0</v>
      </c>
      <c r="AP1481">
        <v>2604007</v>
      </c>
      <c r="AQ1481" t="s">
        <v>5407</v>
      </c>
      <c r="AR1481">
        <v>10</v>
      </c>
    </row>
    <row r="1482" spans="1:44" x14ac:dyDescent="0.25">
      <c r="A1482">
        <v>3124906</v>
      </c>
      <c r="B1482">
        <v>2</v>
      </c>
      <c r="C1482" t="s">
        <v>888</v>
      </c>
      <c r="D1482" t="s">
        <v>4354</v>
      </c>
      <c r="E1482">
        <v>3150</v>
      </c>
      <c r="F1482" t="s">
        <v>5940</v>
      </c>
      <c r="G1482">
        <v>3250</v>
      </c>
      <c r="H1482" t="s">
        <v>5940</v>
      </c>
      <c r="I1482">
        <v>1590</v>
      </c>
      <c r="J1482">
        <v>92</v>
      </c>
      <c r="K1482">
        <v>8000</v>
      </c>
      <c r="L1482">
        <v>0</v>
      </c>
      <c r="M1482">
        <v>8000</v>
      </c>
      <c r="N1482">
        <v>0</v>
      </c>
      <c r="O1482">
        <v>550</v>
      </c>
      <c r="P1482">
        <v>160</v>
      </c>
      <c r="R1482">
        <v>3124906</v>
      </c>
      <c r="S1482">
        <v>3150</v>
      </c>
      <c r="T1482" t="s">
        <v>5940</v>
      </c>
      <c r="U1482">
        <v>3250</v>
      </c>
      <c r="V1482" t="s">
        <v>5940</v>
      </c>
      <c r="W1482">
        <v>1590</v>
      </c>
      <c r="X1482">
        <v>92</v>
      </c>
      <c r="Z1482">
        <v>2601300</v>
      </c>
      <c r="AB1482" t="s">
        <v>5940</v>
      </c>
      <c r="AC1482">
        <v>2601300</v>
      </c>
      <c r="AD1482" t="s">
        <v>5378</v>
      </c>
      <c r="AE1482" t="s">
        <v>5940</v>
      </c>
      <c r="AF1482">
        <v>2601300</v>
      </c>
      <c r="AG1482" t="s">
        <v>5378</v>
      </c>
      <c r="AH1482">
        <v>22500</v>
      </c>
      <c r="AI1482">
        <v>2601300</v>
      </c>
      <c r="AJ1482" t="s">
        <v>5378</v>
      </c>
      <c r="AK1482" t="s">
        <v>5940</v>
      </c>
      <c r="AL1482">
        <v>2601300</v>
      </c>
      <c r="AM1482" t="s">
        <v>5378</v>
      </c>
      <c r="AN1482" t="s">
        <v>5940</v>
      </c>
      <c r="AO1482">
        <v>0</v>
      </c>
      <c r="AP1482">
        <v>2604106</v>
      </c>
      <c r="AQ1482" t="s">
        <v>5408</v>
      </c>
      <c r="AR1482">
        <v>420</v>
      </c>
    </row>
    <row r="1483" spans="1:44" x14ac:dyDescent="0.25">
      <c r="A1483">
        <v>3125002</v>
      </c>
      <c r="B1483">
        <v>2</v>
      </c>
      <c r="C1483" t="s">
        <v>888</v>
      </c>
      <c r="D1483" t="s">
        <v>4355</v>
      </c>
      <c r="E1483" t="s">
        <v>5940</v>
      </c>
      <c r="F1483" t="s">
        <v>5940</v>
      </c>
      <c r="G1483">
        <v>231</v>
      </c>
      <c r="H1483" t="s">
        <v>5940</v>
      </c>
      <c r="I1483" t="s">
        <v>5940</v>
      </c>
      <c r="J1483">
        <v>28</v>
      </c>
      <c r="K1483">
        <v>0</v>
      </c>
      <c r="L1483">
        <v>0</v>
      </c>
      <c r="M1483">
        <v>274</v>
      </c>
      <c r="N1483">
        <v>0</v>
      </c>
      <c r="O1483">
        <v>0</v>
      </c>
      <c r="P1483">
        <v>35</v>
      </c>
      <c r="R1483">
        <v>3125002</v>
      </c>
      <c r="S1483" t="s">
        <v>5940</v>
      </c>
      <c r="T1483" t="s">
        <v>5940</v>
      </c>
      <c r="U1483">
        <v>231</v>
      </c>
      <c r="V1483" t="s">
        <v>5940</v>
      </c>
      <c r="W1483" t="s">
        <v>5940</v>
      </c>
      <c r="X1483">
        <v>28</v>
      </c>
      <c r="Z1483">
        <v>2601409</v>
      </c>
      <c r="AB1483" t="s">
        <v>5940</v>
      </c>
      <c r="AC1483">
        <v>2601409</v>
      </c>
      <c r="AD1483" t="s">
        <v>5379</v>
      </c>
      <c r="AE1483" t="s">
        <v>5940</v>
      </c>
      <c r="AF1483">
        <v>2601409</v>
      </c>
      <c r="AG1483" t="s">
        <v>5379</v>
      </c>
      <c r="AH1483">
        <v>268800</v>
      </c>
      <c r="AI1483">
        <v>2601409</v>
      </c>
      <c r="AJ1483" t="s">
        <v>5379</v>
      </c>
      <c r="AK1483">
        <v>3</v>
      </c>
      <c r="AL1483">
        <v>2601409</v>
      </c>
      <c r="AM1483" t="s">
        <v>5379</v>
      </c>
      <c r="AN1483" t="s">
        <v>5940</v>
      </c>
      <c r="AO1483">
        <v>0</v>
      </c>
      <c r="AP1483">
        <v>2604155</v>
      </c>
      <c r="AQ1483" t="s">
        <v>5409</v>
      </c>
      <c r="AR1483">
        <v>100</v>
      </c>
    </row>
    <row r="1484" spans="1:44" x14ac:dyDescent="0.25">
      <c r="A1484">
        <v>3125101</v>
      </c>
      <c r="B1484">
        <v>2</v>
      </c>
      <c r="C1484" t="s">
        <v>888</v>
      </c>
      <c r="D1484" t="s">
        <v>4356</v>
      </c>
      <c r="E1484">
        <v>720</v>
      </c>
      <c r="F1484" t="s">
        <v>5940</v>
      </c>
      <c r="G1484">
        <v>2400</v>
      </c>
      <c r="H1484" t="s">
        <v>5940</v>
      </c>
      <c r="I1484" t="s">
        <v>5940</v>
      </c>
      <c r="J1484">
        <v>79</v>
      </c>
      <c r="K1484">
        <v>720</v>
      </c>
      <c r="L1484">
        <v>0</v>
      </c>
      <c r="M1484">
        <v>2400</v>
      </c>
      <c r="N1484">
        <v>0</v>
      </c>
      <c r="O1484">
        <v>0</v>
      </c>
      <c r="P1484">
        <v>76</v>
      </c>
      <c r="R1484">
        <v>3125101</v>
      </c>
      <c r="S1484">
        <v>720</v>
      </c>
      <c r="T1484" t="s">
        <v>5940</v>
      </c>
      <c r="U1484">
        <v>2400</v>
      </c>
      <c r="V1484" t="s">
        <v>5940</v>
      </c>
      <c r="W1484" t="s">
        <v>5940</v>
      </c>
      <c r="X1484">
        <v>79</v>
      </c>
      <c r="Z1484">
        <v>2601508</v>
      </c>
      <c r="AB1484" t="s">
        <v>5940</v>
      </c>
      <c r="AC1484">
        <v>2601508</v>
      </c>
      <c r="AD1484" t="s">
        <v>5380</v>
      </c>
      <c r="AE1484" t="s">
        <v>5940</v>
      </c>
      <c r="AF1484">
        <v>2601508</v>
      </c>
      <c r="AG1484" t="s">
        <v>5380</v>
      </c>
      <c r="AH1484">
        <v>30000</v>
      </c>
      <c r="AI1484">
        <v>2601508</v>
      </c>
      <c r="AJ1484" t="s">
        <v>5380</v>
      </c>
      <c r="AK1484">
        <v>41</v>
      </c>
      <c r="AL1484">
        <v>2601508</v>
      </c>
      <c r="AM1484" t="s">
        <v>5380</v>
      </c>
      <c r="AN1484" t="s">
        <v>5940</v>
      </c>
      <c r="AO1484">
        <v>0</v>
      </c>
      <c r="AP1484">
        <v>2604304</v>
      </c>
      <c r="AQ1484" t="s">
        <v>5411</v>
      </c>
      <c r="AR1484">
        <v>70</v>
      </c>
    </row>
    <row r="1485" spans="1:44" x14ac:dyDescent="0.25">
      <c r="A1485">
        <v>3125200</v>
      </c>
      <c r="B1485">
        <v>2</v>
      </c>
      <c r="C1485" t="s">
        <v>888</v>
      </c>
      <c r="D1485" t="s">
        <v>4357</v>
      </c>
      <c r="E1485">
        <v>240</v>
      </c>
      <c r="F1485" t="s">
        <v>5940</v>
      </c>
      <c r="G1485">
        <v>2120</v>
      </c>
      <c r="H1485" t="s">
        <v>5940</v>
      </c>
      <c r="I1485">
        <v>128</v>
      </c>
      <c r="J1485">
        <v>486</v>
      </c>
      <c r="K1485">
        <v>800</v>
      </c>
      <c r="L1485">
        <v>0</v>
      </c>
      <c r="M1485">
        <v>2000</v>
      </c>
      <c r="N1485">
        <v>0</v>
      </c>
      <c r="O1485">
        <v>128</v>
      </c>
      <c r="P1485">
        <v>380</v>
      </c>
      <c r="R1485">
        <v>3125200</v>
      </c>
      <c r="S1485">
        <v>240</v>
      </c>
      <c r="T1485" t="s">
        <v>5940</v>
      </c>
      <c r="U1485">
        <v>2120</v>
      </c>
      <c r="V1485" t="s">
        <v>5940</v>
      </c>
      <c r="W1485">
        <v>128</v>
      </c>
      <c r="X1485">
        <v>486</v>
      </c>
      <c r="Z1485">
        <v>2601607</v>
      </c>
      <c r="AB1485">
        <v>120</v>
      </c>
      <c r="AC1485">
        <v>2601607</v>
      </c>
      <c r="AD1485" t="s">
        <v>5381</v>
      </c>
      <c r="AE1485">
        <v>7417</v>
      </c>
      <c r="AF1485">
        <v>2601607</v>
      </c>
      <c r="AG1485" t="s">
        <v>5381</v>
      </c>
      <c r="AH1485" t="s">
        <v>5940</v>
      </c>
      <c r="AI1485">
        <v>2601607</v>
      </c>
      <c r="AJ1485" t="s">
        <v>5381</v>
      </c>
      <c r="AK1485">
        <v>185</v>
      </c>
      <c r="AL1485">
        <v>2601607</v>
      </c>
      <c r="AM1485" t="s">
        <v>5381</v>
      </c>
      <c r="AN1485" t="s">
        <v>5940</v>
      </c>
      <c r="AO1485">
        <v>0</v>
      </c>
      <c r="AP1485">
        <v>2604601</v>
      </c>
      <c r="AQ1485" t="s">
        <v>5414</v>
      </c>
      <c r="AR1485">
        <v>17</v>
      </c>
    </row>
    <row r="1486" spans="1:44" x14ac:dyDescent="0.25">
      <c r="A1486">
        <v>3125309</v>
      </c>
      <c r="B1486">
        <v>2</v>
      </c>
      <c r="C1486" t="s">
        <v>888</v>
      </c>
      <c r="D1486" t="s">
        <v>4358</v>
      </c>
      <c r="E1486">
        <v>1360</v>
      </c>
      <c r="F1486" t="s">
        <v>5940</v>
      </c>
      <c r="G1486">
        <v>555</v>
      </c>
      <c r="H1486" t="s">
        <v>5940</v>
      </c>
      <c r="I1486">
        <v>9</v>
      </c>
      <c r="J1486">
        <v>159</v>
      </c>
      <c r="K1486">
        <v>2210</v>
      </c>
      <c r="L1486">
        <v>0</v>
      </c>
      <c r="M1486">
        <v>280</v>
      </c>
      <c r="N1486">
        <v>0</v>
      </c>
      <c r="O1486">
        <v>3</v>
      </c>
      <c r="P1486">
        <v>161</v>
      </c>
      <c r="R1486">
        <v>3125309</v>
      </c>
      <c r="S1486">
        <v>1360</v>
      </c>
      <c r="T1486" t="s">
        <v>5940</v>
      </c>
      <c r="U1486">
        <v>555</v>
      </c>
      <c r="V1486" t="s">
        <v>5940</v>
      </c>
      <c r="W1486">
        <v>9</v>
      </c>
      <c r="X1486">
        <v>159</v>
      </c>
      <c r="Z1486">
        <v>2601706</v>
      </c>
      <c r="AB1486" t="s">
        <v>5940</v>
      </c>
      <c r="AC1486">
        <v>2601706</v>
      </c>
      <c r="AD1486" t="s">
        <v>5382</v>
      </c>
      <c r="AE1486" t="s">
        <v>5940</v>
      </c>
      <c r="AF1486">
        <v>2601706</v>
      </c>
      <c r="AG1486" t="s">
        <v>5382</v>
      </c>
      <c r="AH1486" t="s">
        <v>5940</v>
      </c>
      <c r="AI1486">
        <v>2601706</v>
      </c>
      <c r="AJ1486" t="s">
        <v>5382</v>
      </c>
      <c r="AK1486">
        <v>255</v>
      </c>
      <c r="AL1486">
        <v>2601706</v>
      </c>
      <c r="AM1486" t="s">
        <v>5382</v>
      </c>
      <c r="AN1486" t="s">
        <v>5940</v>
      </c>
      <c r="AO1486">
        <v>0</v>
      </c>
      <c r="AP1486">
        <v>2604700</v>
      </c>
      <c r="AQ1486" t="s">
        <v>5415</v>
      </c>
      <c r="AR1486">
        <v>144</v>
      </c>
    </row>
    <row r="1487" spans="1:44" x14ac:dyDescent="0.25">
      <c r="A1487">
        <v>3125408</v>
      </c>
      <c r="B1487">
        <v>2</v>
      </c>
      <c r="C1487" t="s">
        <v>888</v>
      </c>
      <c r="D1487" t="s">
        <v>4359</v>
      </c>
      <c r="E1487">
        <v>2475</v>
      </c>
      <c r="F1487" t="s">
        <v>5940</v>
      </c>
      <c r="G1487">
        <v>1540</v>
      </c>
      <c r="H1487" t="s">
        <v>5940</v>
      </c>
      <c r="I1487">
        <v>201</v>
      </c>
      <c r="J1487">
        <v>288</v>
      </c>
      <c r="K1487">
        <v>3015</v>
      </c>
      <c r="L1487">
        <v>0</v>
      </c>
      <c r="M1487">
        <v>2100</v>
      </c>
      <c r="N1487">
        <v>0</v>
      </c>
      <c r="O1487">
        <v>151</v>
      </c>
      <c r="P1487">
        <v>258</v>
      </c>
      <c r="R1487">
        <v>3125408</v>
      </c>
      <c r="S1487">
        <v>2475</v>
      </c>
      <c r="T1487" t="s">
        <v>5940</v>
      </c>
      <c r="U1487">
        <v>1540</v>
      </c>
      <c r="V1487" t="s">
        <v>5940</v>
      </c>
      <c r="W1487">
        <v>201</v>
      </c>
      <c r="X1487">
        <v>288</v>
      </c>
      <c r="Z1487">
        <v>2601805</v>
      </c>
      <c r="AB1487">
        <v>36</v>
      </c>
      <c r="AC1487">
        <v>2601805</v>
      </c>
      <c r="AD1487" t="s">
        <v>5383</v>
      </c>
      <c r="AE1487" t="s">
        <v>5940</v>
      </c>
      <c r="AF1487">
        <v>2601805</v>
      </c>
      <c r="AG1487" t="s">
        <v>5383</v>
      </c>
      <c r="AH1487" t="s">
        <v>5940</v>
      </c>
      <c r="AI1487">
        <v>2601805</v>
      </c>
      <c r="AJ1487" t="s">
        <v>5383</v>
      </c>
      <c r="AK1487">
        <v>637</v>
      </c>
      <c r="AL1487">
        <v>2601805</v>
      </c>
      <c r="AM1487" t="s">
        <v>5383</v>
      </c>
      <c r="AN1487" t="s">
        <v>5940</v>
      </c>
      <c r="AO1487">
        <v>0</v>
      </c>
      <c r="AP1487">
        <v>2604908</v>
      </c>
      <c r="AQ1487" t="s">
        <v>5417</v>
      </c>
      <c r="AR1487">
        <v>900</v>
      </c>
    </row>
    <row r="1488" spans="1:44" x14ac:dyDescent="0.25">
      <c r="A1488">
        <v>3125606</v>
      </c>
      <c r="B1488">
        <v>2</v>
      </c>
      <c r="C1488" t="s">
        <v>888</v>
      </c>
      <c r="D1488" t="s">
        <v>4361</v>
      </c>
      <c r="E1488">
        <v>1060</v>
      </c>
      <c r="F1488" t="s">
        <v>5940</v>
      </c>
      <c r="G1488">
        <v>174</v>
      </c>
      <c r="H1488" t="s">
        <v>5940</v>
      </c>
      <c r="I1488" t="s">
        <v>5940</v>
      </c>
      <c r="J1488">
        <v>202</v>
      </c>
      <c r="K1488">
        <v>490</v>
      </c>
      <c r="L1488">
        <v>0</v>
      </c>
      <c r="M1488">
        <v>196</v>
      </c>
      <c r="N1488">
        <v>0</v>
      </c>
      <c r="O1488">
        <v>0</v>
      </c>
      <c r="P1488">
        <v>205</v>
      </c>
      <c r="R1488">
        <v>3125606</v>
      </c>
      <c r="S1488">
        <v>1060</v>
      </c>
      <c r="T1488" t="s">
        <v>5940</v>
      </c>
      <c r="U1488">
        <v>174</v>
      </c>
      <c r="V1488" t="s">
        <v>5940</v>
      </c>
      <c r="W1488" t="s">
        <v>5940</v>
      </c>
      <c r="X1488">
        <v>202</v>
      </c>
      <c r="Z1488">
        <v>2601904</v>
      </c>
      <c r="AB1488" t="s">
        <v>5940</v>
      </c>
      <c r="AC1488">
        <v>2601904</v>
      </c>
      <c r="AD1488" t="s">
        <v>5384</v>
      </c>
      <c r="AE1488" t="s">
        <v>5940</v>
      </c>
      <c r="AF1488">
        <v>2601904</v>
      </c>
      <c r="AG1488" t="s">
        <v>5384</v>
      </c>
      <c r="AH1488" t="s">
        <v>5940</v>
      </c>
      <c r="AI1488">
        <v>2601904</v>
      </c>
      <c r="AJ1488" t="s">
        <v>5384</v>
      </c>
      <c r="AK1488">
        <v>94</v>
      </c>
      <c r="AL1488">
        <v>2601904</v>
      </c>
      <c r="AM1488" t="s">
        <v>5384</v>
      </c>
      <c r="AN1488" t="s">
        <v>5940</v>
      </c>
      <c r="AO1488">
        <v>0</v>
      </c>
      <c r="AP1488">
        <v>2605004</v>
      </c>
      <c r="AQ1488" t="s">
        <v>5418</v>
      </c>
      <c r="AR1488">
        <v>35</v>
      </c>
    </row>
    <row r="1489" spans="1:44" x14ac:dyDescent="0.25">
      <c r="A1489">
        <v>3125705</v>
      </c>
      <c r="B1489">
        <v>2</v>
      </c>
      <c r="C1489" t="s">
        <v>888</v>
      </c>
      <c r="D1489" t="s">
        <v>4362</v>
      </c>
      <c r="E1489" t="s">
        <v>5940</v>
      </c>
      <c r="F1489" t="s">
        <v>5940</v>
      </c>
      <c r="G1489">
        <v>2160</v>
      </c>
      <c r="H1489" t="s">
        <v>5940</v>
      </c>
      <c r="I1489">
        <v>800</v>
      </c>
      <c r="J1489">
        <v>580</v>
      </c>
      <c r="K1489">
        <v>72250</v>
      </c>
      <c r="L1489">
        <v>120</v>
      </c>
      <c r="M1489">
        <v>1750</v>
      </c>
      <c r="N1489">
        <v>0</v>
      </c>
      <c r="O1489">
        <v>158</v>
      </c>
      <c r="P1489">
        <v>457</v>
      </c>
      <c r="R1489">
        <v>3125705</v>
      </c>
      <c r="S1489" t="s">
        <v>5940</v>
      </c>
      <c r="T1489" t="s">
        <v>5940</v>
      </c>
      <c r="U1489">
        <v>2160</v>
      </c>
      <c r="V1489" t="s">
        <v>5940</v>
      </c>
      <c r="W1489">
        <v>800</v>
      </c>
      <c r="X1489">
        <v>580</v>
      </c>
      <c r="Z1489">
        <v>2602001</v>
      </c>
      <c r="AB1489">
        <v>90</v>
      </c>
      <c r="AC1489">
        <v>2602001</v>
      </c>
      <c r="AD1489" t="s">
        <v>5385</v>
      </c>
      <c r="AE1489" t="s">
        <v>5940</v>
      </c>
      <c r="AF1489">
        <v>2602001</v>
      </c>
      <c r="AG1489" t="s">
        <v>5385</v>
      </c>
      <c r="AH1489" t="s">
        <v>5940</v>
      </c>
      <c r="AI1489">
        <v>2602001</v>
      </c>
      <c r="AJ1489" t="s">
        <v>5385</v>
      </c>
      <c r="AK1489">
        <v>612</v>
      </c>
      <c r="AL1489">
        <v>2602001</v>
      </c>
      <c r="AM1489" t="s">
        <v>5385</v>
      </c>
      <c r="AN1489" t="s">
        <v>5940</v>
      </c>
      <c r="AO1489">
        <v>0</v>
      </c>
      <c r="AP1489">
        <v>2605103</v>
      </c>
      <c r="AQ1489" t="s">
        <v>5419</v>
      </c>
      <c r="AR1489">
        <v>4800</v>
      </c>
    </row>
    <row r="1490" spans="1:44" x14ac:dyDescent="0.25">
      <c r="A1490">
        <v>3125804</v>
      </c>
      <c r="B1490">
        <v>2</v>
      </c>
      <c r="C1490" t="s">
        <v>888</v>
      </c>
      <c r="D1490" t="s">
        <v>4363</v>
      </c>
      <c r="E1490">
        <v>7500</v>
      </c>
      <c r="F1490" t="s">
        <v>5940</v>
      </c>
      <c r="G1490">
        <v>260</v>
      </c>
      <c r="H1490" t="s">
        <v>5940</v>
      </c>
      <c r="I1490">
        <v>30</v>
      </c>
      <c r="J1490">
        <v>50</v>
      </c>
      <c r="K1490">
        <v>150</v>
      </c>
      <c r="L1490">
        <v>0</v>
      </c>
      <c r="M1490">
        <v>330</v>
      </c>
      <c r="N1490">
        <v>0</v>
      </c>
      <c r="O1490">
        <v>103</v>
      </c>
      <c r="P1490">
        <v>89</v>
      </c>
      <c r="R1490">
        <v>3125804</v>
      </c>
      <c r="S1490">
        <v>7500</v>
      </c>
      <c r="T1490" t="s">
        <v>5940</v>
      </c>
      <c r="U1490">
        <v>260</v>
      </c>
      <c r="V1490" t="s">
        <v>5940</v>
      </c>
      <c r="W1490">
        <v>30</v>
      </c>
      <c r="X1490">
        <v>50</v>
      </c>
      <c r="Z1490">
        <v>2602100</v>
      </c>
      <c r="AB1490">
        <v>54</v>
      </c>
      <c r="AC1490">
        <v>2602100</v>
      </c>
      <c r="AD1490" t="s">
        <v>5386</v>
      </c>
      <c r="AE1490" t="s">
        <v>5940</v>
      </c>
      <c r="AF1490">
        <v>2602100</v>
      </c>
      <c r="AG1490" t="s">
        <v>5386</v>
      </c>
      <c r="AH1490" t="s">
        <v>5940</v>
      </c>
      <c r="AI1490">
        <v>2602100</v>
      </c>
      <c r="AJ1490" t="s">
        <v>5386</v>
      </c>
      <c r="AK1490">
        <v>3579</v>
      </c>
      <c r="AL1490">
        <v>2602100</v>
      </c>
      <c r="AM1490" t="s">
        <v>5386</v>
      </c>
      <c r="AN1490" t="s">
        <v>5940</v>
      </c>
      <c r="AO1490">
        <v>0</v>
      </c>
      <c r="AP1490">
        <v>2605152</v>
      </c>
      <c r="AQ1490" t="s">
        <v>5420</v>
      </c>
      <c r="AR1490">
        <v>1080</v>
      </c>
    </row>
    <row r="1491" spans="1:44" x14ac:dyDescent="0.25">
      <c r="A1491">
        <v>3125903</v>
      </c>
      <c r="B1491">
        <v>2</v>
      </c>
      <c r="C1491" t="s">
        <v>888</v>
      </c>
      <c r="D1491" t="s">
        <v>4364</v>
      </c>
      <c r="E1491">
        <v>22750</v>
      </c>
      <c r="F1491" t="s">
        <v>5940</v>
      </c>
      <c r="G1491">
        <v>3640</v>
      </c>
      <c r="H1491" t="s">
        <v>5940</v>
      </c>
      <c r="I1491" t="s">
        <v>5940</v>
      </c>
      <c r="J1491">
        <v>444</v>
      </c>
      <c r="K1491">
        <v>24080</v>
      </c>
      <c r="L1491">
        <v>0</v>
      </c>
      <c r="M1491">
        <v>5180</v>
      </c>
      <c r="N1491">
        <v>0</v>
      </c>
      <c r="O1491">
        <v>0</v>
      </c>
      <c r="P1491">
        <v>507</v>
      </c>
      <c r="R1491">
        <v>3125903</v>
      </c>
      <c r="S1491">
        <v>22750</v>
      </c>
      <c r="T1491" t="s">
        <v>5940</v>
      </c>
      <c r="U1491">
        <v>3640</v>
      </c>
      <c r="V1491" t="s">
        <v>5940</v>
      </c>
      <c r="W1491" t="s">
        <v>5940</v>
      </c>
      <c r="X1491">
        <v>444</v>
      </c>
      <c r="Z1491">
        <v>2602209</v>
      </c>
      <c r="AB1491" t="s">
        <v>5940</v>
      </c>
      <c r="AC1491">
        <v>2602209</v>
      </c>
      <c r="AD1491" t="s">
        <v>5387</v>
      </c>
      <c r="AE1491" t="s">
        <v>5940</v>
      </c>
      <c r="AF1491">
        <v>2602209</v>
      </c>
      <c r="AG1491" t="s">
        <v>5387</v>
      </c>
      <c r="AH1491">
        <v>11970</v>
      </c>
      <c r="AI1491">
        <v>2602209</v>
      </c>
      <c r="AJ1491" t="s">
        <v>5387</v>
      </c>
      <c r="AK1491">
        <v>118</v>
      </c>
      <c r="AL1491">
        <v>2602209</v>
      </c>
      <c r="AM1491" t="s">
        <v>5387</v>
      </c>
      <c r="AN1491" t="s">
        <v>5940</v>
      </c>
      <c r="AO1491">
        <v>0</v>
      </c>
      <c r="AP1491">
        <v>2605301</v>
      </c>
      <c r="AQ1491" t="s">
        <v>5422</v>
      </c>
      <c r="AR1491">
        <v>500</v>
      </c>
    </row>
    <row r="1492" spans="1:44" x14ac:dyDescent="0.25">
      <c r="A1492">
        <v>3125952</v>
      </c>
      <c r="B1492">
        <v>2</v>
      </c>
      <c r="C1492" t="s">
        <v>888</v>
      </c>
      <c r="D1492" t="s">
        <v>4365</v>
      </c>
      <c r="E1492" t="s">
        <v>5940</v>
      </c>
      <c r="F1492" t="s">
        <v>5940</v>
      </c>
      <c r="G1492">
        <v>640</v>
      </c>
      <c r="H1492" t="s">
        <v>5940</v>
      </c>
      <c r="I1492" t="s">
        <v>5940</v>
      </c>
      <c r="J1492">
        <v>192</v>
      </c>
      <c r="K1492">
        <v>1200</v>
      </c>
      <c r="L1492">
        <v>0</v>
      </c>
      <c r="M1492">
        <v>473</v>
      </c>
      <c r="N1492">
        <v>0</v>
      </c>
      <c r="O1492">
        <v>0</v>
      </c>
      <c r="P1492">
        <v>111</v>
      </c>
      <c r="R1492">
        <v>3125952</v>
      </c>
      <c r="S1492" t="s">
        <v>5940</v>
      </c>
      <c r="T1492" t="s">
        <v>5940</v>
      </c>
      <c r="U1492">
        <v>640</v>
      </c>
      <c r="V1492" t="s">
        <v>5940</v>
      </c>
      <c r="W1492" t="s">
        <v>5940</v>
      </c>
      <c r="X1492">
        <v>192</v>
      </c>
      <c r="Z1492">
        <v>2602308</v>
      </c>
      <c r="AB1492" t="s">
        <v>5940</v>
      </c>
      <c r="AC1492">
        <v>2602308</v>
      </c>
      <c r="AD1492" t="s">
        <v>5388</v>
      </c>
      <c r="AE1492" t="s">
        <v>5940</v>
      </c>
      <c r="AF1492">
        <v>2602308</v>
      </c>
      <c r="AG1492" t="s">
        <v>5388</v>
      </c>
      <c r="AH1492">
        <v>180000</v>
      </c>
      <c r="AI1492">
        <v>2602308</v>
      </c>
      <c r="AJ1492" t="s">
        <v>5388</v>
      </c>
      <c r="AK1492">
        <v>70</v>
      </c>
      <c r="AL1492">
        <v>2602308</v>
      </c>
      <c r="AM1492" t="s">
        <v>5388</v>
      </c>
      <c r="AN1492" t="s">
        <v>5940</v>
      </c>
      <c r="AO1492">
        <v>0</v>
      </c>
      <c r="AP1492">
        <v>2605400</v>
      </c>
      <c r="AQ1492" t="s">
        <v>5423</v>
      </c>
      <c r="AR1492">
        <v>180</v>
      </c>
    </row>
    <row r="1493" spans="1:44" x14ac:dyDescent="0.25">
      <c r="A1493">
        <v>3126000</v>
      </c>
      <c r="B1493">
        <v>2</v>
      </c>
      <c r="C1493" t="s">
        <v>888</v>
      </c>
      <c r="D1493" t="s">
        <v>4366</v>
      </c>
      <c r="E1493">
        <v>900</v>
      </c>
      <c r="F1493" t="s">
        <v>5940</v>
      </c>
      <c r="G1493">
        <v>650</v>
      </c>
      <c r="H1493" t="s">
        <v>5940</v>
      </c>
      <c r="I1493">
        <v>63</v>
      </c>
      <c r="J1493">
        <v>33</v>
      </c>
      <c r="K1493">
        <v>900</v>
      </c>
      <c r="L1493">
        <v>0</v>
      </c>
      <c r="M1493">
        <v>630</v>
      </c>
      <c r="N1493">
        <v>0</v>
      </c>
      <c r="O1493">
        <v>58</v>
      </c>
      <c r="P1493">
        <v>30</v>
      </c>
      <c r="R1493">
        <v>3126000</v>
      </c>
      <c r="S1493">
        <v>900</v>
      </c>
      <c r="T1493" t="s">
        <v>5940</v>
      </c>
      <c r="U1493">
        <v>650</v>
      </c>
      <c r="V1493" t="s">
        <v>5940</v>
      </c>
      <c r="W1493">
        <v>63</v>
      </c>
      <c r="X1493">
        <v>33</v>
      </c>
      <c r="Z1493">
        <v>2602407</v>
      </c>
      <c r="AB1493" t="s">
        <v>5940</v>
      </c>
      <c r="AC1493">
        <v>2602407</v>
      </c>
      <c r="AD1493" t="s">
        <v>5389</v>
      </c>
      <c r="AE1493" t="s">
        <v>5940</v>
      </c>
      <c r="AF1493">
        <v>2602407</v>
      </c>
      <c r="AG1493" t="s">
        <v>5389</v>
      </c>
      <c r="AH1493" t="s">
        <v>5940</v>
      </c>
      <c r="AI1493">
        <v>2602407</v>
      </c>
      <c r="AJ1493" t="s">
        <v>5389</v>
      </c>
      <c r="AK1493">
        <v>324</v>
      </c>
      <c r="AL1493">
        <v>2602407</v>
      </c>
      <c r="AM1493" t="s">
        <v>5389</v>
      </c>
      <c r="AN1493" t="s">
        <v>5940</v>
      </c>
      <c r="AO1493">
        <v>0</v>
      </c>
      <c r="AP1493">
        <v>2605509</v>
      </c>
      <c r="AQ1493" t="s">
        <v>5425</v>
      </c>
      <c r="AR1493">
        <v>10</v>
      </c>
    </row>
    <row r="1494" spans="1:44" x14ac:dyDescent="0.25">
      <c r="A1494">
        <v>3126109</v>
      </c>
      <c r="B1494">
        <v>2</v>
      </c>
      <c r="C1494" t="s">
        <v>888</v>
      </c>
      <c r="D1494" t="s">
        <v>4367</v>
      </c>
      <c r="E1494">
        <v>8250</v>
      </c>
      <c r="F1494">
        <v>2506</v>
      </c>
      <c r="G1494">
        <v>39060</v>
      </c>
      <c r="H1494" t="s">
        <v>5940</v>
      </c>
      <c r="I1494">
        <v>1145</v>
      </c>
      <c r="J1494">
        <v>1575</v>
      </c>
      <c r="K1494">
        <v>8250</v>
      </c>
      <c r="L1494">
        <v>1800</v>
      </c>
      <c r="M1494">
        <v>37800</v>
      </c>
      <c r="N1494">
        <v>0</v>
      </c>
      <c r="O1494">
        <v>800</v>
      </c>
      <c r="P1494">
        <v>1400</v>
      </c>
      <c r="R1494">
        <v>3126109</v>
      </c>
      <c r="S1494">
        <v>8250</v>
      </c>
      <c r="T1494">
        <v>2506</v>
      </c>
      <c r="U1494">
        <v>39060</v>
      </c>
      <c r="V1494" t="s">
        <v>5940</v>
      </c>
      <c r="W1494">
        <v>1145</v>
      </c>
      <c r="X1494">
        <v>1575</v>
      </c>
      <c r="Z1494">
        <v>2602506</v>
      </c>
      <c r="AB1494">
        <v>5</v>
      </c>
      <c r="AC1494">
        <v>2602506</v>
      </c>
      <c r="AD1494" t="s">
        <v>5390</v>
      </c>
      <c r="AE1494">
        <v>3</v>
      </c>
      <c r="AF1494">
        <v>2602506</v>
      </c>
      <c r="AG1494" t="s">
        <v>5390</v>
      </c>
      <c r="AH1494">
        <v>320</v>
      </c>
      <c r="AI1494">
        <v>2602506</v>
      </c>
      <c r="AJ1494" t="s">
        <v>5390</v>
      </c>
      <c r="AK1494">
        <v>329</v>
      </c>
      <c r="AL1494">
        <v>2602506</v>
      </c>
      <c r="AM1494" t="s">
        <v>5390</v>
      </c>
      <c r="AN1494" t="s">
        <v>5940</v>
      </c>
      <c r="AO1494">
        <v>0</v>
      </c>
      <c r="AP1494">
        <v>2605608</v>
      </c>
      <c r="AQ1494" t="s">
        <v>5426</v>
      </c>
      <c r="AR1494">
        <v>6600</v>
      </c>
    </row>
    <row r="1495" spans="1:44" x14ac:dyDescent="0.25">
      <c r="A1495">
        <v>3126208</v>
      </c>
      <c r="B1495">
        <v>2</v>
      </c>
      <c r="C1495" t="s">
        <v>888</v>
      </c>
      <c r="D1495" t="s">
        <v>4368</v>
      </c>
      <c r="E1495" t="s">
        <v>5940</v>
      </c>
      <c r="F1495">
        <v>56700</v>
      </c>
      <c r="G1495">
        <v>36600</v>
      </c>
      <c r="H1495" t="s">
        <v>5940</v>
      </c>
      <c r="I1495">
        <v>1800</v>
      </c>
      <c r="J1495">
        <v>4890</v>
      </c>
      <c r="K1495">
        <v>6000</v>
      </c>
      <c r="L1495">
        <v>57780</v>
      </c>
      <c r="M1495">
        <v>31740</v>
      </c>
      <c r="N1495">
        <v>0</v>
      </c>
      <c r="O1495">
        <v>1950</v>
      </c>
      <c r="P1495">
        <v>3300</v>
      </c>
      <c r="R1495">
        <v>3126208</v>
      </c>
      <c r="S1495" t="s">
        <v>5940</v>
      </c>
      <c r="T1495">
        <v>56700</v>
      </c>
      <c r="U1495">
        <v>36600</v>
      </c>
      <c r="V1495" t="s">
        <v>5940</v>
      </c>
      <c r="W1495">
        <v>1800</v>
      </c>
      <c r="X1495">
        <v>4890</v>
      </c>
      <c r="Z1495">
        <v>2602605</v>
      </c>
      <c r="AB1495" t="s">
        <v>5940</v>
      </c>
      <c r="AC1495">
        <v>2602605</v>
      </c>
      <c r="AD1495" t="s">
        <v>5391</v>
      </c>
      <c r="AE1495" t="s">
        <v>5940</v>
      </c>
      <c r="AF1495">
        <v>2602605</v>
      </c>
      <c r="AG1495" t="s">
        <v>5391</v>
      </c>
      <c r="AH1495">
        <v>100</v>
      </c>
      <c r="AI1495">
        <v>2602605</v>
      </c>
      <c r="AJ1495" t="s">
        <v>5391</v>
      </c>
      <c r="AK1495">
        <v>52</v>
      </c>
      <c r="AL1495">
        <v>2602605</v>
      </c>
      <c r="AM1495" t="s">
        <v>5391</v>
      </c>
      <c r="AN1495" t="s">
        <v>5940</v>
      </c>
      <c r="AO1495">
        <v>0</v>
      </c>
      <c r="AP1495">
        <v>2605707</v>
      </c>
      <c r="AQ1495" t="s">
        <v>5427</v>
      </c>
      <c r="AR1495">
        <v>300</v>
      </c>
    </row>
    <row r="1496" spans="1:44" x14ac:dyDescent="0.25">
      <c r="A1496">
        <v>3126307</v>
      </c>
      <c r="B1496">
        <v>2</v>
      </c>
      <c r="C1496" t="s">
        <v>888</v>
      </c>
      <c r="D1496" t="s">
        <v>4369</v>
      </c>
      <c r="E1496" t="s">
        <v>5940</v>
      </c>
      <c r="F1496" t="s">
        <v>5940</v>
      </c>
      <c r="G1496">
        <v>4560</v>
      </c>
      <c r="H1496" t="s">
        <v>5940</v>
      </c>
      <c r="I1496">
        <v>55</v>
      </c>
      <c r="J1496">
        <v>154</v>
      </c>
      <c r="K1496">
        <v>0</v>
      </c>
      <c r="L1496">
        <v>0</v>
      </c>
      <c r="M1496">
        <v>4800</v>
      </c>
      <c r="N1496">
        <v>0</v>
      </c>
      <c r="O1496">
        <v>55</v>
      </c>
      <c r="P1496">
        <v>152</v>
      </c>
      <c r="R1496">
        <v>3126307</v>
      </c>
      <c r="S1496" t="s">
        <v>5940</v>
      </c>
      <c r="T1496" t="s">
        <v>5940</v>
      </c>
      <c r="U1496">
        <v>4560</v>
      </c>
      <c r="V1496" t="s">
        <v>5940</v>
      </c>
      <c r="W1496">
        <v>55</v>
      </c>
      <c r="X1496">
        <v>154</v>
      </c>
      <c r="Z1496">
        <v>2602704</v>
      </c>
      <c r="AB1496" t="s">
        <v>5940</v>
      </c>
      <c r="AC1496">
        <v>2602704</v>
      </c>
      <c r="AD1496" t="s">
        <v>5392</v>
      </c>
      <c r="AE1496" t="s">
        <v>5940</v>
      </c>
      <c r="AF1496">
        <v>2602704</v>
      </c>
      <c r="AG1496" t="s">
        <v>5392</v>
      </c>
      <c r="AH1496">
        <v>182000</v>
      </c>
      <c r="AI1496">
        <v>2602704</v>
      </c>
      <c r="AJ1496" t="s">
        <v>5392</v>
      </c>
      <c r="AK1496">
        <v>8</v>
      </c>
      <c r="AL1496">
        <v>2602704</v>
      </c>
      <c r="AM1496" t="s">
        <v>5392</v>
      </c>
      <c r="AN1496" t="s">
        <v>5940</v>
      </c>
      <c r="AO1496">
        <v>0</v>
      </c>
      <c r="AP1496">
        <v>2605806</v>
      </c>
      <c r="AQ1496" t="s">
        <v>5428</v>
      </c>
      <c r="AR1496">
        <v>180</v>
      </c>
    </row>
    <row r="1497" spans="1:44" x14ac:dyDescent="0.25">
      <c r="A1497">
        <v>3126406</v>
      </c>
      <c r="B1497">
        <v>2</v>
      </c>
      <c r="C1497" t="s">
        <v>888</v>
      </c>
      <c r="D1497" t="s">
        <v>4370</v>
      </c>
      <c r="E1497">
        <v>5160</v>
      </c>
      <c r="F1497" t="s">
        <v>5940</v>
      </c>
      <c r="G1497">
        <v>648</v>
      </c>
      <c r="H1497" t="s">
        <v>5940</v>
      </c>
      <c r="I1497">
        <v>180</v>
      </c>
      <c r="J1497">
        <v>79</v>
      </c>
      <c r="K1497">
        <v>12600</v>
      </c>
      <c r="L1497">
        <v>0</v>
      </c>
      <c r="M1497">
        <v>292</v>
      </c>
      <c r="N1497">
        <v>0</v>
      </c>
      <c r="O1497">
        <v>52</v>
      </c>
      <c r="P1497">
        <v>40</v>
      </c>
      <c r="R1497">
        <v>3126406</v>
      </c>
      <c r="S1497">
        <v>5160</v>
      </c>
      <c r="T1497" t="s">
        <v>5940</v>
      </c>
      <c r="U1497">
        <v>648</v>
      </c>
      <c r="V1497" t="s">
        <v>5940</v>
      </c>
      <c r="W1497">
        <v>180</v>
      </c>
      <c r="X1497">
        <v>79</v>
      </c>
      <c r="Z1497">
        <v>2602803</v>
      </c>
      <c r="AB1497">
        <v>300</v>
      </c>
      <c r="AC1497">
        <v>2602803</v>
      </c>
      <c r="AD1497" t="s">
        <v>5393</v>
      </c>
      <c r="AE1497" t="s">
        <v>5940</v>
      </c>
      <c r="AF1497">
        <v>2602803</v>
      </c>
      <c r="AG1497" t="s">
        <v>5393</v>
      </c>
      <c r="AH1497" t="s">
        <v>5940</v>
      </c>
      <c r="AI1497">
        <v>2602803</v>
      </c>
      <c r="AJ1497" t="s">
        <v>5393</v>
      </c>
      <c r="AK1497">
        <v>3180</v>
      </c>
      <c r="AL1497">
        <v>2602803</v>
      </c>
      <c r="AM1497" t="s">
        <v>5393</v>
      </c>
      <c r="AN1497" t="s">
        <v>5940</v>
      </c>
      <c r="AO1497">
        <v>0</v>
      </c>
      <c r="AP1497">
        <v>2606002</v>
      </c>
      <c r="AQ1497" t="s">
        <v>5430</v>
      </c>
      <c r="AR1497">
        <v>270</v>
      </c>
    </row>
    <row r="1498" spans="1:44" x14ac:dyDescent="0.25">
      <c r="A1498">
        <v>3126505</v>
      </c>
      <c r="B1498">
        <v>2</v>
      </c>
      <c r="C1498" t="s">
        <v>888</v>
      </c>
      <c r="D1498" t="s">
        <v>4371</v>
      </c>
      <c r="E1498">
        <v>1170</v>
      </c>
      <c r="F1498" t="s">
        <v>5940</v>
      </c>
      <c r="G1498">
        <v>547</v>
      </c>
      <c r="H1498" t="s">
        <v>5940</v>
      </c>
      <c r="I1498">
        <v>7</v>
      </c>
      <c r="J1498">
        <v>9</v>
      </c>
      <c r="K1498">
        <v>950</v>
      </c>
      <c r="L1498">
        <v>0</v>
      </c>
      <c r="M1498">
        <v>3</v>
      </c>
      <c r="N1498">
        <v>0</v>
      </c>
      <c r="O1498">
        <v>0</v>
      </c>
      <c r="P1498">
        <v>18</v>
      </c>
      <c r="R1498">
        <v>3126505</v>
      </c>
      <c r="S1498">
        <v>1170</v>
      </c>
      <c r="T1498" t="s">
        <v>5940</v>
      </c>
      <c r="U1498">
        <v>547</v>
      </c>
      <c r="V1498" t="s">
        <v>5940</v>
      </c>
      <c r="W1498">
        <v>7</v>
      </c>
      <c r="X1498">
        <v>9</v>
      </c>
      <c r="Z1498">
        <v>2602902</v>
      </c>
      <c r="AB1498" t="s">
        <v>5940</v>
      </c>
      <c r="AC1498">
        <v>2602902</v>
      </c>
      <c r="AD1498" t="s">
        <v>5394</v>
      </c>
      <c r="AE1498" t="s">
        <v>5940</v>
      </c>
      <c r="AF1498">
        <v>2602902</v>
      </c>
      <c r="AG1498" t="s">
        <v>5394</v>
      </c>
      <c r="AH1498">
        <v>1100000</v>
      </c>
      <c r="AI1498">
        <v>2602902</v>
      </c>
      <c r="AJ1498" t="s">
        <v>5394</v>
      </c>
      <c r="AK1498" t="s">
        <v>5940</v>
      </c>
      <c r="AL1498">
        <v>2602902</v>
      </c>
      <c r="AM1498" t="s">
        <v>5394</v>
      </c>
      <c r="AN1498" t="s">
        <v>5940</v>
      </c>
      <c r="AO1498">
        <v>0</v>
      </c>
      <c r="AP1498">
        <v>2606101</v>
      </c>
      <c r="AQ1498" t="s">
        <v>5431</v>
      </c>
      <c r="AR1498">
        <v>10</v>
      </c>
    </row>
    <row r="1499" spans="1:44" x14ac:dyDescent="0.25">
      <c r="A1499">
        <v>3126604</v>
      </c>
      <c r="B1499">
        <v>2</v>
      </c>
      <c r="C1499" t="s">
        <v>888</v>
      </c>
      <c r="D1499" t="s">
        <v>4372</v>
      </c>
      <c r="E1499">
        <v>6600</v>
      </c>
      <c r="F1499" t="s">
        <v>5940</v>
      </c>
      <c r="G1499">
        <v>2500</v>
      </c>
      <c r="H1499" t="s">
        <v>5940</v>
      </c>
      <c r="I1499">
        <v>60</v>
      </c>
      <c r="J1499">
        <v>202</v>
      </c>
      <c r="K1499">
        <v>6600</v>
      </c>
      <c r="L1499">
        <v>0</v>
      </c>
      <c r="M1499">
        <v>1750</v>
      </c>
      <c r="N1499">
        <v>0</v>
      </c>
      <c r="O1499">
        <v>117</v>
      </c>
      <c r="P1499">
        <v>232</v>
      </c>
      <c r="R1499">
        <v>3126604</v>
      </c>
      <c r="S1499">
        <v>6600</v>
      </c>
      <c r="T1499" t="s">
        <v>5940</v>
      </c>
      <c r="U1499">
        <v>2500</v>
      </c>
      <c r="V1499" t="s">
        <v>5940</v>
      </c>
      <c r="W1499">
        <v>60</v>
      </c>
      <c r="X1499">
        <v>202</v>
      </c>
      <c r="Z1499">
        <v>2603009</v>
      </c>
      <c r="AB1499" t="s">
        <v>5940</v>
      </c>
      <c r="AC1499">
        <v>2603009</v>
      </c>
      <c r="AD1499" t="s">
        <v>5395</v>
      </c>
      <c r="AE1499">
        <v>30000</v>
      </c>
      <c r="AF1499">
        <v>2603009</v>
      </c>
      <c r="AG1499" t="s">
        <v>5395</v>
      </c>
      <c r="AH1499" t="s">
        <v>5940</v>
      </c>
      <c r="AI1499">
        <v>2603009</v>
      </c>
      <c r="AJ1499" t="s">
        <v>5395</v>
      </c>
      <c r="AK1499">
        <v>388</v>
      </c>
      <c r="AL1499">
        <v>2603009</v>
      </c>
      <c r="AM1499" t="s">
        <v>5395</v>
      </c>
      <c r="AN1499" t="s">
        <v>5940</v>
      </c>
      <c r="AO1499">
        <v>0</v>
      </c>
      <c r="AP1499">
        <v>2606200</v>
      </c>
      <c r="AQ1499" t="s">
        <v>5432</v>
      </c>
      <c r="AR1499">
        <v>40</v>
      </c>
    </row>
    <row r="1500" spans="1:44" x14ac:dyDescent="0.25">
      <c r="A1500">
        <v>3126703</v>
      </c>
      <c r="B1500">
        <v>2</v>
      </c>
      <c r="C1500" t="s">
        <v>888</v>
      </c>
      <c r="D1500" t="s">
        <v>4373</v>
      </c>
      <c r="E1500">
        <v>27000</v>
      </c>
      <c r="F1500" t="s">
        <v>5940</v>
      </c>
      <c r="G1500">
        <v>2700</v>
      </c>
      <c r="H1500">
        <v>45</v>
      </c>
      <c r="I1500">
        <v>23</v>
      </c>
      <c r="J1500">
        <v>248</v>
      </c>
      <c r="K1500">
        <v>27000</v>
      </c>
      <c r="L1500">
        <v>0</v>
      </c>
      <c r="M1500">
        <v>540</v>
      </c>
      <c r="N1500">
        <v>6</v>
      </c>
      <c r="O1500">
        <v>15</v>
      </c>
      <c r="P1500">
        <v>189</v>
      </c>
      <c r="R1500">
        <v>3126703</v>
      </c>
      <c r="S1500">
        <v>27000</v>
      </c>
      <c r="T1500" t="s">
        <v>5940</v>
      </c>
      <c r="U1500">
        <v>2700</v>
      </c>
      <c r="V1500">
        <v>45</v>
      </c>
      <c r="W1500">
        <v>23</v>
      </c>
      <c r="X1500">
        <v>248</v>
      </c>
      <c r="Z1500">
        <v>2603108</v>
      </c>
      <c r="AB1500" t="s">
        <v>5940</v>
      </c>
      <c r="AC1500">
        <v>2603108</v>
      </c>
      <c r="AD1500" t="s">
        <v>5396</v>
      </c>
      <c r="AE1500" t="s">
        <v>5940</v>
      </c>
      <c r="AF1500">
        <v>2603108</v>
      </c>
      <c r="AG1500" t="s">
        <v>5396</v>
      </c>
      <c r="AH1500" t="s">
        <v>5940</v>
      </c>
      <c r="AI1500">
        <v>2603108</v>
      </c>
      <c r="AJ1500" t="s">
        <v>5396</v>
      </c>
      <c r="AK1500">
        <v>250</v>
      </c>
      <c r="AL1500">
        <v>2603108</v>
      </c>
      <c r="AM1500" t="s">
        <v>5396</v>
      </c>
      <c r="AN1500" t="s">
        <v>5940</v>
      </c>
      <c r="AO1500">
        <v>0</v>
      </c>
      <c r="AP1500">
        <v>2606309</v>
      </c>
      <c r="AQ1500" t="s">
        <v>5433</v>
      </c>
      <c r="AR1500">
        <v>80</v>
      </c>
    </row>
    <row r="1501" spans="1:44" x14ac:dyDescent="0.25">
      <c r="A1501">
        <v>3126752</v>
      </c>
      <c r="B1501">
        <v>2</v>
      </c>
      <c r="C1501" t="s">
        <v>888</v>
      </c>
      <c r="D1501" t="s">
        <v>4374</v>
      </c>
      <c r="E1501">
        <v>6500</v>
      </c>
      <c r="F1501" t="s">
        <v>5940</v>
      </c>
      <c r="G1501">
        <v>500</v>
      </c>
      <c r="H1501" t="s">
        <v>5940</v>
      </c>
      <c r="I1501">
        <v>80</v>
      </c>
      <c r="J1501">
        <v>12</v>
      </c>
      <c r="K1501">
        <v>7200</v>
      </c>
      <c r="L1501">
        <v>0</v>
      </c>
      <c r="M1501">
        <v>600</v>
      </c>
      <c r="N1501">
        <v>0</v>
      </c>
      <c r="O1501">
        <v>45</v>
      </c>
      <c r="P1501">
        <v>145</v>
      </c>
      <c r="R1501">
        <v>3126752</v>
      </c>
      <c r="S1501">
        <v>6500</v>
      </c>
      <c r="T1501" t="s">
        <v>5940</v>
      </c>
      <c r="U1501">
        <v>500</v>
      </c>
      <c r="V1501" t="s">
        <v>5940</v>
      </c>
      <c r="W1501">
        <v>80</v>
      </c>
      <c r="X1501">
        <v>12</v>
      </c>
      <c r="Z1501">
        <v>2603207</v>
      </c>
      <c r="AB1501">
        <v>19</v>
      </c>
      <c r="AC1501">
        <v>2603207</v>
      </c>
      <c r="AD1501" t="s">
        <v>5397</v>
      </c>
      <c r="AE1501" t="s">
        <v>5940</v>
      </c>
      <c r="AF1501">
        <v>2603207</v>
      </c>
      <c r="AG1501" t="s">
        <v>5397</v>
      </c>
      <c r="AH1501" t="s">
        <v>5940</v>
      </c>
      <c r="AI1501">
        <v>2603207</v>
      </c>
      <c r="AJ1501" t="s">
        <v>5397</v>
      </c>
      <c r="AK1501">
        <v>2748</v>
      </c>
      <c r="AL1501">
        <v>2603207</v>
      </c>
      <c r="AM1501" t="s">
        <v>5397</v>
      </c>
      <c r="AN1501" t="s">
        <v>5940</v>
      </c>
      <c r="AO1501">
        <v>0</v>
      </c>
      <c r="AP1501">
        <v>2606408</v>
      </c>
      <c r="AQ1501" t="s">
        <v>5434</v>
      </c>
      <c r="AR1501">
        <v>120</v>
      </c>
    </row>
    <row r="1502" spans="1:44" x14ac:dyDescent="0.25">
      <c r="A1502">
        <v>3126802</v>
      </c>
      <c r="B1502">
        <v>2</v>
      </c>
      <c r="C1502" t="s">
        <v>888</v>
      </c>
      <c r="D1502" t="s">
        <v>4375</v>
      </c>
      <c r="E1502">
        <v>7500</v>
      </c>
      <c r="F1502" t="s">
        <v>5940</v>
      </c>
      <c r="G1502">
        <v>750</v>
      </c>
      <c r="H1502" t="s">
        <v>5940</v>
      </c>
      <c r="I1502">
        <v>150</v>
      </c>
      <c r="J1502">
        <v>36</v>
      </c>
      <c r="K1502">
        <v>6750</v>
      </c>
      <c r="L1502">
        <v>0</v>
      </c>
      <c r="M1502">
        <v>375</v>
      </c>
      <c r="N1502">
        <v>0</v>
      </c>
      <c r="O1502">
        <v>75</v>
      </c>
      <c r="P1502">
        <v>162</v>
      </c>
      <c r="R1502">
        <v>3126802</v>
      </c>
      <c r="S1502">
        <v>7500</v>
      </c>
      <c r="T1502" t="s">
        <v>5940</v>
      </c>
      <c r="U1502">
        <v>750</v>
      </c>
      <c r="V1502" t="s">
        <v>5940</v>
      </c>
      <c r="W1502">
        <v>150</v>
      </c>
      <c r="X1502">
        <v>36</v>
      </c>
      <c r="Z1502">
        <v>2603306</v>
      </c>
      <c r="AB1502">
        <v>2</v>
      </c>
      <c r="AC1502">
        <v>2603306</v>
      </c>
      <c r="AD1502" t="s">
        <v>5398</v>
      </c>
      <c r="AE1502" t="s">
        <v>5940</v>
      </c>
      <c r="AF1502">
        <v>2603306</v>
      </c>
      <c r="AG1502" t="s">
        <v>5398</v>
      </c>
      <c r="AH1502" t="s">
        <v>5940</v>
      </c>
      <c r="AI1502">
        <v>2603306</v>
      </c>
      <c r="AJ1502" t="s">
        <v>5398</v>
      </c>
      <c r="AK1502">
        <v>1944</v>
      </c>
      <c r="AL1502">
        <v>2603306</v>
      </c>
      <c r="AM1502" t="s">
        <v>5398</v>
      </c>
      <c r="AN1502" t="s">
        <v>5940</v>
      </c>
      <c r="AO1502">
        <v>0</v>
      </c>
      <c r="AP1502">
        <v>2606507</v>
      </c>
      <c r="AQ1502" t="s">
        <v>5435</v>
      </c>
      <c r="AR1502">
        <v>720</v>
      </c>
    </row>
    <row r="1503" spans="1:44" x14ac:dyDescent="0.25">
      <c r="A1503">
        <v>3126901</v>
      </c>
      <c r="B1503">
        <v>2</v>
      </c>
      <c r="C1503" t="s">
        <v>888</v>
      </c>
      <c r="D1503" t="s">
        <v>4376</v>
      </c>
      <c r="E1503">
        <v>3300</v>
      </c>
      <c r="F1503" t="s">
        <v>5940</v>
      </c>
      <c r="G1503">
        <v>700</v>
      </c>
      <c r="H1503" t="s">
        <v>5940</v>
      </c>
      <c r="I1503">
        <v>15</v>
      </c>
      <c r="J1503">
        <v>45</v>
      </c>
      <c r="K1503">
        <v>600</v>
      </c>
      <c r="L1503">
        <v>0</v>
      </c>
      <c r="M1503">
        <v>105</v>
      </c>
      <c r="N1503">
        <v>0</v>
      </c>
      <c r="O1503">
        <v>0</v>
      </c>
      <c r="P1503">
        <v>13</v>
      </c>
      <c r="R1503">
        <v>3126901</v>
      </c>
      <c r="S1503">
        <v>3300</v>
      </c>
      <c r="T1503" t="s">
        <v>5940</v>
      </c>
      <c r="U1503">
        <v>700</v>
      </c>
      <c r="V1503" t="s">
        <v>5940</v>
      </c>
      <c r="W1503">
        <v>15</v>
      </c>
      <c r="X1503">
        <v>45</v>
      </c>
      <c r="Z1503">
        <v>2603405</v>
      </c>
      <c r="AB1503">
        <v>9</v>
      </c>
      <c r="AC1503">
        <v>2603405</v>
      </c>
      <c r="AD1503" t="s">
        <v>5399</v>
      </c>
      <c r="AE1503" t="s">
        <v>5940</v>
      </c>
      <c r="AF1503">
        <v>2603405</v>
      </c>
      <c r="AG1503" t="s">
        <v>5399</v>
      </c>
      <c r="AH1503" t="s">
        <v>5940</v>
      </c>
      <c r="AI1503">
        <v>2603405</v>
      </c>
      <c r="AJ1503" t="s">
        <v>5399</v>
      </c>
      <c r="AK1503">
        <v>130</v>
      </c>
      <c r="AL1503">
        <v>2603405</v>
      </c>
      <c r="AM1503" t="s">
        <v>5399</v>
      </c>
      <c r="AN1503" t="s">
        <v>5940</v>
      </c>
      <c r="AO1503">
        <v>0</v>
      </c>
      <c r="AP1503">
        <v>2606606</v>
      </c>
      <c r="AQ1503" t="s">
        <v>5436</v>
      </c>
      <c r="AR1503">
        <v>1200</v>
      </c>
    </row>
    <row r="1504" spans="1:44" x14ac:dyDescent="0.25">
      <c r="A1504">
        <v>3126950</v>
      </c>
      <c r="B1504">
        <v>2</v>
      </c>
      <c r="C1504" t="s">
        <v>888</v>
      </c>
      <c r="D1504" t="s">
        <v>4377</v>
      </c>
      <c r="E1504">
        <v>7200</v>
      </c>
      <c r="F1504" t="s">
        <v>5940</v>
      </c>
      <c r="G1504">
        <v>2250</v>
      </c>
      <c r="H1504" t="s">
        <v>5940</v>
      </c>
      <c r="I1504">
        <v>4</v>
      </c>
      <c r="J1504">
        <v>115</v>
      </c>
      <c r="K1504">
        <v>9000</v>
      </c>
      <c r="L1504">
        <v>0</v>
      </c>
      <c r="M1504">
        <v>1860</v>
      </c>
      <c r="N1504">
        <v>0</v>
      </c>
      <c r="O1504">
        <v>2</v>
      </c>
      <c r="P1504">
        <v>65</v>
      </c>
      <c r="R1504">
        <v>3126950</v>
      </c>
      <c r="S1504">
        <v>7200</v>
      </c>
      <c r="T1504" t="s">
        <v>5940</v>
      </c>
      <c r="U1504">
        <v>2250</v>
      </c>
      <c r="V1504" t="s">
        <v>5940</v>
      </c>
      <c r="W1504">
        <v>4</v>
      </c>
      <c r="X1504">
        <v>115</v>
      </c>
      <c r="Z1504">
        <v>2603454</v>
      </c>
      <c r="AB1504" t="s">
        <v>5940</v>
      </c>
      <c r="AC1504">
        <v>2603454</v>
      </c>
      <c r="AD1504" t="s">
        <v>5400</v>
      </c>
      <c r="AE1504" t="s">
        <v>5940</v>
      </c>
      <c r="AF1504">
        <v>2603454</v>
      </c>
      <c r="AG1504" t="s">
        <v>5400</v>
      </c>
      <c r="AH1504" t="s">
        <v>5940</v>
      </c>
      <c r="AI1504">
        <v>2603454</v>
      </c>
      <c r="AJ1504" t="s">
        <v>5400</v>
      </c>
      <c r="AK1504" t="s">
        <v>5940</v>
      </c>
      <c r="AL1504">
        <v>2603454</v>
      </c>
      <c r="AM1504" t="s">
        <v>5400</v>
      </c>
      <c r="AN1504" t="s">
        <v>5940</v>
      </c>
      <c r="AO1504">
        <v>0</v>
      </c>
      <c r="AP1504">
        <v>2606705</v>
      </c>
      <c r="AQ1504" t="s">
        <v>5437</v>
      </c>
      <c r="AR1504">
        <v>1000</v>
      </c>
    </row>
    <row r="1505" spans="1:44" x14ac:dyDescent="0.25">
      <c r="A1505">
        <v>3127008</v>
      </c>
      <c r="B1505">
        <v>2</v>
      </c>
      <c r="C1505" t="s">
        <v>888</v>
      </c>
      <c r="D1505" t="s">
        <v>4378</v>
      </c>
      <c r="E1505">
        <v>360000</v>
      </c>
      <c r="F1505">
        <v>572</v>
      </c>
      <c r="G1505" t="s">
        <v>5940</v>
      </c>
      <c r="H1505" t="s">
        <v>5940</v>
      </c>
      <c r="I1505" t="s">
        <v>5940</v>
      </c>
      <c r="J1505" t="s">
        <v>5940</v>
      </c>
      <c r="K1505">
        <v>423200</v>
      </c>
      <c r="L1505">
        <v>945</v>
      </c>
      <c r="M1505">
        <v>714</v>
      </c>
      <c r="N1505">
        <v>0</v>
      </c>
      <c r="O1505">
        <v>0</v>
      </c>
      <c r="P1505">
        <v>0</v>
      </c>
      <c r="R1505">
        <v>3127008</v>
      </c>
      <c r="S1505">
        <v>360000</v>
      </c>
      <c r="T1505">
        <v>572</v>
      </c>
      <c r="U1505" t="s">
        <v>5940</v>
      </c>
      <c r="V1505" t="s">
        <v>5940</v>
      </c>
      <c r="W1505" t="s">
        <v>5940</v>
      </c>
      <c r="X1505" t="s">
        <v>5940</v>
      </c>
      <c r="Z1505">
        <v>2603504</v>
      </c>
      <c r="AB1505" t="s">
        <v>5940</v>
      </c>
      <c r="AC1505">
        <v>2603504</v>
      </c>
      <c r="AD1505" t="s">
        <v>5401</v>
      </c>
      <c r="AE1505" t="s">
        <v>5940</v>
      </c>
      <c r="AF1505">
        <v>2603504</v>
      </c>
      <c r="AG1505" t="s">
        <v>5401</v>
      </c>
      <c r="AH1505" t="s">
        <v>5940</v>
      </c>
      <c r="AI1505">
        <v>2603504</v>
      </c>
      <c r="AJ1505" t="s">
        <v>5401</v>
      </c>
      <c r="AK1505" t="s">
        <v>5940</v>
      </c>
      <c r="AL1505">
        <v>2603504</v>
      </c>
      <c r="AM1505" t="s">
        <v>5401</v>
      </c>
      <c r="AN1505" t="s">
        <v>5940</v>
      </c>
      <c r="AO1505">
        <v>0</v>
      </c>
      <c r="AP1505">
        <v>2606804</v>
      </c>
      <c r="AQ1505" t="s">
        <v>5438</v>
      </c>
      <c r="AR1505" t="s">
        <v>5940</v>
      </c>
    </row>
    <row r="1506" spans="1:44" x14ac:dyDescent="0.25">
      <c r="A1506">
        <v>3127057</v>
      </c>
      <c r="B1506">
        <v>2</v>
      </c>
      <c r="C1506" t="s">
        <v>888</v>
      </c>
      <c r="D1506" t="s">
        <v>4379</v>
      </c>
      <c r="E1506">
        <v>990</v>
      </c>
      <c r="F1506" t="s">
        <v>5940</v>
      </c>
      <c r="G1506">
        <v>18</v>
      </c>
      <c r="H1506" t="s">
        <v>5940</v>
      </c>
      <c r="I1506" t="s">
        <v>5940</v>
      </c>
      <c r="J1506">
        <v>5</v>
      </c>
      <c r="K1506">
        <v>7200</v>
      </c>
      <c r="L1506">
        <v>0</v>
      </c>
      <c r="M1506">
        <v>40</v>
      </c>
      <c r="N1506">
        <v>0</v>
      </c>
      <c r="O1506">
        <v>0</v>
      </c>
      <c r="P1506">
        <v>18</v>
      </c>
      <c r="R1506">
        <v>3127057</v>
      </c>
      <c r="S1506">
        <v>990</v>
      </c>
      <c r="T1506" t="s">
        <v>5940</v>
      </c>
      <c r="U1506">
        <v>18</v>
      </c>
      <c r="V1506" t="s">
        <v>5940</v>
      </c>
      <c r="W1506" t="s">
        <v>5940</v>
      </c>
      <c r="X1506">
        <v>5</v>
      </c>
      <c r="Z1506">
        <v>2603603</v>
      </c>
      <c r="AB1506" t="s">
        <v>5940</v>
      </c>
      <c r="AC1506">
        <v>2603603</v>
      </c>
      <c r="AD1506" t="s">
        <v>5402</v>
      </c>
      <c r="AE1506" t="s">
        <v>5940</v>
      </c>
      <c r="AF1506">
        <v>2603603</v>
      </c>
      <c r="AG1506" t="s">
        <v>5402</v>
      </c>
      <c r="AH1506">
        <v>114000</v>
      </c>
      <c r="AI1506">
        <v>2603603</v>
      </c>
      <c r="AJ1506" t="s">
        <v>5402</v>
      </c>
      <c r="AK1506">
        <v>22</v>
      </c>
      <c r="AL1506">
        <v>2603603</v>
      </c>
      <c r="AM1506" t="s">
        <v>5402</v>
      </c>
      <c r="AN1506" t="s">
        <v>5940</v>
      </c>
      <c r="AO1506">
        <v>0</v>
      </c>
      <c r="AP1506">
        <v>2606903</v>
      </c>
      <c r="AQ1506" t="s">
        <v>5439</v>
      </c>
      <c r="AR1506">
        <v>3780</v>
      </c>
    </row>
    <row r="1507" spans="1:44" x14ac:dyDescent="0.25">
      <c r="A1507">
        <v>3127073</v>
      </c>
      <c r="B1507">
        <v>2</v>
      </c>
      <c r="C1507" t="s">
        <v>888</v>
      </c>
      <c r="D1507" t="s">
        <v>4380</v>
      </c>
      <c r="E1507">
        <v>2500</v>
      </c>
      <c r="F1507" t="s">
        <v>5940</v>
      </c>
      <c r="G1507">
        <v>806</v>
      </c>
      <c r="H1507" t="s">
        <v>5940</v>
      </c>
      <c r="I1507" t="s">
        <v>5940</v>
      </c>
      <c r="J1507">
        <v>90</v>
      </c>
      <c r="K1507">
        <v>4675</v>
      </c>
      <c r="L1507">
        <v>0</v>
      </c>
      <c r="M1507">
        <v>600</v>
      </c>
      <c r="N1507">
        <v>0</v>
      </c>
      <c r="O1507">
        <v>5</v>
      </c>
      <c r="P1507">
        <v>226</v>
      </c>
      <c r="R1507">
        <v>3127073</v>
      </c>
      <c r="S1507">
        <v>2500</v>
      </c>
      <c r="T1507" t="s">
        <v>5940</v>
      </c>
      <c r="U1507">
        <v>806</v>
      </c>
      <c r="V1507" t="s">
        <v>5940</v>
      </c>
      <c r="W1507" t="s">
        <v>5940</v>
      </c>
      <c r="X1507">
        <v>90</v>
      </c>
      <c r="Z1507">
        <v>2603702</v>
      </c>
      <c r="AB1507" t="s">
        <v>5940</v>
      </c>
      <c r="AC1507">
        <v>2603702</v>
      </c>
      <c r="AD1507" t="s">
        <v>5403</v>
      </c>
      <c r="AE1507" t="s">
        <v>5940</v>
      </c>
      <c r="AF1507">
        <v>2603702</v>
      </c>
      <c r="AG1507" t="s">
        <v>5403</v>
      </c>
      <c r="AH1507">
        <v>27000</v>
      </c>
      <c r="AI1507">
        <v>2603702</v>
      </c>
      <c r="AJ1507" t="s">
        <v>5403</v>
      </c>
      <c r="AK1507">
        <v>524</v>
      </c>
      <c r="AL1507">
        <v>2603702</v>
      </c>
      <c r="AM1507" t="s">
        <v>5403</v>
      </c>
      <c r="AN1507" t="s">
        <v>5940</v>
      </c>
      <c r="AO1507">
        <v>0</v>
      </c>
      <c r="AP1507">
        <v>2607000</v>
      </c>
      <c r="AQ1507" t="s">
        <v>5440</v>
      </c>
      <c r="AR1507">
        <v>300</v>
      </c>
    </row>
    <row r="1508" spans="1:44" x14ac:dyDescent="0.25">
      <c r="A1508">
        <v>3127107</v>
      </c>
      <c r="B1508">
        <v>2</v>
      </c>
      <c r="C1508" t="s">
        <v>888</v>
      </c>
      <c r="D1508" t="s">
        <v>4381</v>
      </c>
      <c r="E1508">
        <v>658240</v>
      </c>
      <c r="F1508">
        <v>39600</v>
      </c>
      <c r="G1508">
        <v>17100</v>
      </c>
      <c r="H1508" t="s">
        <v>5940</v>
      </c>
      <c r="I1508">
        <v>73</v>
      </c>
      <c r="J1508">
        <v>1200</v>
      </c>
      <c r="K1508">
        <v>2455120</v>
      </c>
      <c r="L1508">
        <v>22500</v>
      </c>
      <c r="M1508">
        <v>21215</v>
      </c>
      <c r="N1508">
        <v>0</v>
      </c>
      <c r="O1508">
        <v>100</v>
      </c>
      <c r="P1508">
        <v>0</v>
      </c>
      <c r="R1508">
        <v>3127107</v>
      </c>
      <c r="S1508">
        <v>658240</v>
      </c>
      <c r="T1508">
        <v>39600</v>
      </c>
      <c r="U1508">
        <v>17100</v>
      </c>
      <c r="V1508" t="s">
        <v>5940</v>
      </c>
      <c r="W1508">
        <v>73</v>
      </c>
      <c r="X1508">
        <v>1200</v>
      </c>
      <c r="Z1508">
        <v>2603801</v>
      </c>
      <c r="AB1508">
        <v>16</v>
      </c>
      <c r="AC1508">
        <v>2603801</v>
      </c>
      <c r="AD1508" t="s">
        <v>5404</v>
      </c>
      <c r="AE1508" t="s">
        <v>5940</v>
      </c>
      <c r="AF1508">
        <v>2603801</v>
      </c>
      <c r="AG1508" t="s">
        <v>5404</v>
      </c>
      <c r="AH1508" t="s">
        <v>5940</v>
      </c>
      <c r="AI1508">
        <v>2603801</v>
      </c>
      <c r="AJ1508" t="s">
        <v>5404</v>
      </c>
      <c r="AK1508">
        <v>1632</v>
      </c>
      <c r="AL1508">
        <v>2603801</v>
      </c>
      <c r="AM1508" t="s">
        <v>5404</v>
      </c>
      <c r="AN1508" t="s">
        <v>5940</v>
      </c>
      <c r="AO1508">
        <v>0</v>
      </c>
      <c r="AP1508">
        <v>2607109</v>
      </c>
      <c r="AQ1508" t="s">
        <v>5441</v>
      </c>
      <c r="AR1508">
        <v>3360</v>
      </c>
    </row>
    <row r="1509" spans="1:44" x14ac:dyDescent="0.25">
      <c r="A1509">
        <v>3127206</v>
      </c>
      <c r="B1509">
        <v>2</v>
      </c>
      <c r="C1509" t="s">
        <v>888</v>
      </c>
      <c r="D1509" t="s">
        <v>4382</v>
      </c>
      <c r="E1509">
        <v>2640</v>
      </c>
      <c r="F1509" t="s">
        <v>5940</v>
      </c>
      <c r="G1509">
        <v>1330</v>
      </c>
      <c r="H1509" t="s">
        <v>5940</v>
      </c>
      <c r="I1509">
        <v>10</v>
      </c>
      <c r="J1509">
        <v>89</v>
      </c>
      <c r="K1509">
        <v>3850</v>
      </c>
      <c r="L1509">
        <v>0</v>
      </c>
      <c r="M1509">
        <v>840</v>
      </c>
      <c r="N1509">
        <v>0</v>
      </c>
      <c r="O1509">
        <v>12</v>
      </c>
      <c r="P1509">
        <v>82</v>
      </c>
      <c r="R1509">
        <v>3127206</v>
      </c>
      <c r="S1509">
        <v>2640</v>
      </c>
      <c r="T1509" t="s">
        <v>5940</v>
      </c>
      <c r="U1509">
        <v>1330</v>
      </c>
      <c r="V1509" t="s">
        <v>5940</v>
      </c>
      <c r="W1509">
        <v>10</v>
      </c>
      <c r="X1509">
        <v>89</v>
      </c>
      <c r="Z1509">
        <v>2603900</v>
      </c>
      <c r="AB1509">
        <v>6</v>
      </c>
      <c r="AC1509">
        <v>2603900</v>
      </c>
      <c r="AD1509" t="s">
        <v>5405</v>
      </c>
      <c r="AE1509">
        <v>10</v>
      </c>
      <c r="AF1509">
        <v>2603900</v>
      </c>
      <c r="AG1509" t="s">
        <v>5405</v>
      </c>
      <c r="AH1509" t="s">
        <v>5940</v>
      </c>
      <c r="AI1509">
        <v>2603900</v>
      </c>
      <c r="AJ1509" t="s">
        <v>5405</v>
      </c>
      <c r="AK1509">
        <v>730</v>
      </c>
      <c r="AL1509">
        <v>2603900</v>
      </c>
      <c r="AM1509" t="s">
        <v>5405</v>
      </c>
      <c r="AN1509" t="s">
        <v>5940</v>
      </c>
      <c r="AO1509">
        <v>0</v>
      </c>
      <c r="AP1509">
        <v>2607307</v>
      </c>
      <c r="AQ1509" t="s">
        <v>5443</v>
      </c>
      <c r="AR1509">
        <v>750</v>
      </c>
    </row>
    <row r="1510" spans="1:44" x14ac:dyDescent="0.25">
      <c r="A1510">
        <v>3127305</v>
      </c>
      <c r="B1510">
        <v>2</v>
      </c>
      <c r="C1510" t="s">
        <v>888</v>
      </c>
      <c r="D1510" t="s">
        <v>4383</v>
      </c>
      <c r="E1510">
        <v>600</v>
      </c>
      <c r="F1510" t="s">
        <v>5940</v>
      </c>
      <c r="G1510">
        <v>300</v>
      </c>
      <c r="H1510" t="s">
        <v>5940</v>
      </c>
      <c r="I1510">
        <v>105</v>
      </c>
      <c r="J1510">
        <v>60</v>
      </c>
      <c r="K1510">
        <v>700</v>
      </c>
      <c r="L1510">
        <v>0</v>
      </c>
      <c r="M1510">
        <v>225</v>
      </c>
      <c r="N1510">
        <v>0</v>
      </c>
      <c r="O1510">
        <v>120</v>
      </c>
      <c r="P1510">
        <v>78</v>
      </c>
      <c r="R1510">
        <v>3127305</v>
      </c>
      <c r="S1510">
        <v>600</v>
      </c>
      <c r="T1510" t="s">
        <v>5940</v>
      </c>
      <c r="U1510">
        <v>300</v>
      </c>
      <c r="V1510" t="s">
        <v>5940</v>
      </c>
      <c r="W1510">
        <v>105</v>
      </c>
      <c r="X1510">
        <v>60</v>
      </c>
      <c r="Z1510">
        <v>2603926</v>
      </c>
      <c r="AB1510">
        <v>72</v>
      </c>
      <c r="AC1510">
        <v>2603926</v>
      </c>
      <c r="AD1510" t="s">
        <v>5406</v>
      </c>
      <c r="AE1510">
        <v>8</v>
      </c>
      <c r="AF1510">
        <v>2603926</v>
      </c>
      <c r="AG1510" t="s">
        <v>5406</v>
      </c>
      <c r="AH1510" t="s">
        <v>5940</v>
      </c>
      <c r="AI1510">
        <v>2603926</v>
      </c>
      <c r="AJ1510" t="s">
        <v>5406</v>
      </c>
      <c r="AK1510">
        <v>439</v>
      </c>
      <c r="AL1510">
        <v>2603926</v>
      </c>
      <c r="AM1510" t="s">
        <v>5406</v>
      </c>
      <c r="AN1510" t="s">
        <v>5940</v>
      </c>
      <c r="AO1510">
        <v>0</v>
      </c>
      <c r="AP1510">
        <v>2607406</v>
      </c>
      <c r="AQ1510" t="s">
        <v>5444</v>
      </c>
      <c r="AR1510">
        <v>80</v>
      </c>
    </row>
    <row r="1511" spans="1:44" x14ac:dyDescent="0.25">
      <c r="A1511">
        <v>3127339</v>
      </c>
      <c r="B1511">
        <v>2</v>
      </c>
      <c r="C1511" t="s">
        <v>888</v>
      </c>
      <c r="D1511" t="s">
        <v>4384</v>
      </c>
      <c r="E1511">
        <v>150</v>
      </c>
      <c r="F1511" t="s">
        <v>5940</v>
      </c>
      <c r="G1511">
        <v>1440</v>
      </c>
      <c r="H1511">
        <v>126</v>
      </c>
      <c r="I1511">
        <v>525</v>
      </c>
      <c r="J1511">
        <v>774</v>
      </c>
      <c r="K1511">
        <v>3600</v>
      </c>
      <c r="L1511">
        <v>0</v>
      </c>
      <c r="M1511">
        <v>1260</v>
      </c>
      <c r="N1511">
        <v>2</v>
      </c>
      <c r="O1511">
        <v>1760</v>
      </c>
      <c r="P1511">
        <v>620</v>
      </c>
      <c r="R1511">
        <v>3127339</v>
      </c>
      <c r="S1511">
        <v>150</v>
      </c>
      <c r="T1511" t="s">
        <v>5940</v>
      </c>
      <c r="U1511">
        <v>1440</v>
      </c>
      <c r="V1511">
        <v>126</v>
      </c>
      <c r="W1511">
        <v>525</v>
      </c>
      <c r="X1511">
        <v>774</v>
      </c>
      <c r="Z1511">
        <v>2604007</v>
      </c>
      <c r="AB1511" t="s">
        <v>5940</v>
      </c>
      <c r="AC1511">
        <v>2604007</v>
      </c>
      <c r="AD1511" t="s">
        <v>5407</v>
      </c>
      <c r="AE1511" t="s">
        <v>5940</v>
      </c>
      <c r="AF1511">
        <v>2604007</v>
      </c>
      <c r="AG1511" t="s">
        <v>5407</v>
      </c>
      <c r="AH1511">
        <v>195000</v>
      </c>
      <c r="AI1511">
        <v>2604007</v>
      </c>
      <c r="AJ1511" t="s">
        <v>5407</v>
      </c>
      <c r="AK1511">
        <v>9</v>
      </c>
      <c r="AL1511">
        <v>2604007</v>
      </c>
      <c r="AM1511" t="s">
        <v>5407</v>
      </c>
      <c r="AN1511" t="s">
        <v>5940</v>
      </c>
      <c r="AO1511">
        <v>0</v>
      </c>
      <c r="AP1511">
        <v>2607505</v>
      </c>
      <c r="AQ1511" t="s">
        <v>5445</v>
      </c>
      <c r="AR1511">
        <v>3000</v>
      </c>
    </row>
    <row r="1512" spans="1:44" x14ac:dyDescent="0.25">
      <c r="A1512">
        <v>3127354</v>
      </c>
      <c r="B1512">
        <v>2</v>
      </c>
      <c r="C1512" t="s">
        <v>888</v>
      </c>
      <c r="D1512" t="s">
        <v>4385</v>
      </c>
      <c r="E1512">
        <v>1200</v>
      </c>
      <c r="F1512" t="s">
        <v>5940</v>
      </c>
      <c r="G1512">
        <v>4250</v>
      </c>
      <c r="H1512" t="s">
        <v>5940</v>
      </c>
      <c r="I1512" t="s">
        <v>5940</v>
      </c>
      <c r="J1512">
        <v>429</v>
      </c>
      <c r="K1512">
        <v>1200</v>
      </c>
      <c r="L1512">
        <v>0</v>
      </c>
      <c r="M1512">
        <v>1750</v>
      </c>
      <c r="N1512">
        <v>0</v>
      </c>
      <c r="O1512">
        <v>0</v>
      </c>
      <c r="P1512">
        <v>50</v>
      </c>
      <c r="R1512">
        <v>3127354</v>
      </c>
      <c r="S1512">
        <v>1200</v>
      </c>
      <c r="T1512" t="s">
        <v>5940</v>
      </c>
      <c r="U1512">
        <v>4250</v>
      </c>
      <c r="V1512" t="s">
        <v>5940</v>
      </c>
      <c r="W1512" t="s">
        <v>5940</v>
      </c>
      <c r="X1512">
        <v>429</v>
      </c>
      <c r="Z1512">
        <v>2604106</v>
      </c>
      <c r="AB1512" t="s">
        <v>5940</v>
      </c>
      <c r="AC1512">
        <v>2604106</v>
      </c>
      <c r="AD1512" t="s">
        <v>5408</v>
      </c>
      <c r="AE1512" t="s">
        <v>5940</v>
      </c>
      <c r="AF1512">
        <v>2604106</v>
      </c>
      <c r="AG1512" t="s">
        <v>5408</v>
      </c>
      <c r="AH1512">
        <v>45</v>
      </c>
      <c r="AI1512">
        <v>2604106</v>
      </c>
      <c r="AJ1512" t="s">
        <v>5408</v>
      </c>
      <c r="AK1512">
        <v>144</v>
      </c>
      <c r="AL1512">
        <v>2604106</v>
      </c>
      <c r="AM1512" t="s">
        <v>5408</v>
      </c>
      <c r="AN1512" t="s">
        <v>5940</v>
      </c>
      <c r="AO1512">
        <v>0</v>
      </c>
      <c r="AP1512">
        <v>2607604</v>
      </c>
      <c r="AQ1512" t="s">
        <v>5446</v>
      </c>
      <c r="AR1512" t="s">
        <v>5940</v>
      </c>
    </row>
    <row r="1513" spans="1:44" x14ac:dyDescent="0.25">
      <c r="A1513">
        <v>3127370</v>
      </c>
      <c r="B1513">
        <v>2</v>
      </c>
      <c r="C1513" t="s">
        <v>888</v>
      </c>
      <c r="D1513" t="s">
        <v>4386</v>
      </c>
      <c r="E1513">
        <v>138</v>
      </c>
      <c r="F1513" t="s">
        <v>5940</v>
      </c>
      <c r="G1513">
        <v>465</v>
      </c>
      <c r="H1513" t="s">
        <v>5940</v>
      </c>
      <c r="I1513">
        <v>432</v>
      </c>
      <c r="J1513">
        <v>13</v>
      </c>
      <c r="K1513">
        <v>138</v>
      </c>
      <c r="L1513">
        <v>0</v>
      </c>
      <c r="M1513">
        <v>100</v>
      </c>
      <c r="N1513">
        <v>0</v>
      </c>
      <c r="O1513">
        <v>76</v>
      </c>
      <c r="P1513">
        <v>13</v>
      </c>
      <c r="R1513">
        <v>3127370</v>
      </c>
      <c r="S1513">
        <v>138</v>
      </c>
      <c r="T1513" t="s">
        <v>5940</v>
      </c>
      <c r="U1513">
        <v>465</v>
      </c>
      <c r="V1513" t="s">
        <v>5940</v>
      </c>
      <c r="W1513">
        <v>432</v>
      </c>
      <c r="X1513">
        <v>13</v>
      </c>
      <c r="Z1513">
        <v>2604155</v>
      </c>
      <c r="AB1513" t="s">
        <v>5940</v>
      </c>
      <c r="AC1513">
        <v>2604155</v>
      </c>
      <c r="AD1513" t="s">
        <v>5409</v>
      </c>
      <c r="AE1513" t="s">
        <v>5940</v>
      </c>
      <c r="AF1513">
        <v>2604155</v>
      </c>
      <c r="AG1513" t="s">
        <v>5409</v>
      </c>
      <c r="AH1513" t="s">
        <v>5940</v>
      </c>
      <c r="AI1513">
        <v>2604155</v>
      </c>
      <c r="AJ1513" t="s">
        <v>5409</v>
      </c>
      <c r="AK1513">
        <v>66</v>
      </c>
      <c r="AL1513">
        <v>2604155</v>
      </c>
      <c r="AM1513" t="s">
        <v>5409</v>
      </c>
      <c r="AN1513" t="s">
        <v>5940</v>
      </c>
      <c r="AO1513">
        <v>0</v>
      </c>
      <c r="AP1513">
        <v>2607653</v>
      </c>
      <c r="AQ1513" t="s">
        <v>5447</v>
      </c>
      <c r="AR1513">
        <v>21</v>
      </c>
    </row>
    <row r="1514" spans="1:44" x14ac:dyDescent="0.25">
      <c r="A1514">
        <v>3127388</v>
      </c>
      <c r="B1514">
        <v>2</v>
      </c>
      <c r="C1514" t="s">
        <v>888</v>
      </c>
      <c r="D1514" t="s">
        <v>4387</v>
      </c>
      <c r="E1514">
        <v>2200</v>
      </c>
      <c r="F1514" t="s">
        <v>5940</v>
      </c>
      <c r="G1514">
        <v>288</v>
      </c>
      <c r="H1514" t="s">
        <v>5940</v>
      </c>
      <c r="I1514">
        <v>72</v>
      </c>
      <c r="J1514">
        <v>98</v>
      </c>
      <c r="K1514">
        <v>1840</v>
      </c>
      <c r="L1514">
        <v>0</v>
      </c>
      <c r="M1514">
        <v>405</v>
      </c>
      <c r="N1514">
        <v>0</v>
      </c>
      <c r="O1514">
        <v>39</v>
      </c>
      <c r="P1514">
        <v>120</v>
      </c>
      <c r="R1514">
        <v>3127388</v>
      </c>
      <c r="S1514">
        <v>2200</v>
      </c>
      <c r="T1514" t="s">
        <v>5940</v>
      </c>
      <c r="U1514">
        <v>288</v>
      </c>
      <c r="V1514" t="s">
        <v>5940</v>
      </c>
      <c r="W1514">
        <v>72</v>
      </c>
      <c r="X1514">
        <v>98</v>
      </c>
      <c r="Z1514">
        <v>2604205</v>
      </c>
      <c r="AB1514" t="s">
        <v>5940</v>
      </c>
      <c r="AC1514">
        <v>2604205</v>
      </c>
      <c r="AD1514" t="s">
        <v>5410</v>
      </c>
      <c r="AE1514" t="s">
        <v>5940</v>
      </c>
      <c r="AF1514">
        <v>2604205</v>
      </c>
      <c r="AG1514" t="s">
        <v>5410</v>
      </c>
      <c r="AH1514">
        <v>210000</v>
      </c>
      <c r="AI1514">
        <v>2604205</v>
      </c>
      <c r="AJ1514" t="s">
        <v>5410</v>
      </c>
      <c r="AK1514" t="s">
        <v>5940</v>
      </c>
      <c r="AL1514">
        <v>2604205</v>
      </c>
      <c r="AM1514" t="s">
        <v>5410</v>
      </c>
      <c r="AN1514" t="s">
        <v>5940</v>
      </c>
      <c r="AO1514">
        <v>0</v>
      </c>
      <c r="AP1514">
        <v>2607703</v>
      </c>
      <c r="AQ1514" t="s">
        <v>5448</v>
      </c>
      <c r="AR1514">
        <v>1911</v>
      </c>
    </row>
    <row r="1515" spans="1:44" x14ac:dyDescent="0.25">
      <c r="A1515">
        <v>3127404</v>
      </c>
      <c r="B1515">
        <v>2</v>
      </c>
      <c r="C1515" t="s">
        <v>888</v>
      </c>
      <c r="D1515" t="s">
        <v>4388</v>
      </c>
      <c r="E1515">
        <v>80</v>
      </c>
      <c r="F1515" t="s">
        <v>5940</v>
      </c>
      <c r="G1515">
        <v>1920</v>
      </c>
      <c r="H1515" t="s">
        <v>5940</v>
      </c>
      <c r="I1515" t="s">
        <v>5940</v>
      </c>
      <c r="J1515">
        <v>21</v>
      </c>
      <c r="K1515">
        <v>140</v>
      </c>
      <c r="L1515">
        <v>0</v>
      </c>
      <c r="M1515">
        <v>576</v>
      </c>
      <c r="N1515">
        <v>0</v>
      </c>
      <c r="O1515">
        <v>0</v>
      </c>
      <c r="P1515">
        <v>18</v>
      </c>
      <c r="R1515">
        <v>3127404</v>
      </c>
      <c r="S1515">
        <v>80</v>
      </c>
      <c r="T1515" t="s">
        <v>5940</v>
      </c>
      <c r="U1515">
        <v>1920</v>
      </c>
      <c r="V1515" t="s">
        <v>5940</v>
      </c>
      <c r="W1515" t="s">
        <v>5940</v>
      </c>
      <c r="X1515">
        <v>21</v>
      </c>
      <c r="Z1515">
        <v>2604304</v>
      </c>
      <c r="AB1515" t="s">
        <v>5940</v>
      </c>
      <c r="AC1515">
        <v>2604304</v>
      </c>
      <c r="AD1515" t="s">
        <v>5411</v>
      </c>
      <c r="AE1515">
        <v>2</v>
      </c>
      <c r="AF1515">
        <v>2604304</v>
      </c>
      <c r="AG1515" t="s">
        <v>5411</v>
      </c>
      <c r="AH1515" t="s">
        <v>5940</v>
      </c>
      <c r="AI1515">
        <v>2604304</v>
      </c>
      <c r="AJ1515" t="s">
        <v>5411</v>
      </c>
      <c r="AK1515">
        <v>26</v>
      </c>
      <c r="AL1515">
        <v>2604304</v>
      </c>
      <c r="AM1515" t="s">
        <v>5411</v>
      </c>
      <c r="AN1515" t="s">
        <v>5940</v>
      </c>
      <c r="AO1515">
        <v>0</v>
      </c>
      <c r="AP1515">
        <v>2607752</v>
      </c>
      <c r="AQ1515" t="s">
        <v>5449</v>
      </c>
      <c r="AR1515" t="s">
        <v>5940</v>
      </c>
    </row>
    <row r="1516" spans="1:44" x14ac:dyDescent="0.25">
      <c r="A1516">
        <v>3127503</v>
      </c>
      <c r="B1516">
        <v>2</v>
      </c>
      <c r="C1516" t="s">
        <v>888</v>
      </c>
      <c r="D1516" t="s">
        <v>4389</v>
      </c>
      <c r="E1516">
        <v>4000</v>
      </c>
      <c r="F1516" t="s">
        <v>5940</v>
      </c>
      <c r="G1516">
        <v>400</v>
      </c>
      <c r="H1516" t="s">
        <v>5940</v>
      </c>
      <c r="I1516" t="s">
        <v>5940</v>
      </c>
      <c r="J1516">
        <v>72</v>
      </c>
      <c r="K1516">
        <v>3000</v>
      </c>
      <c r="L1516">
        <v>0</v>
      </c>
      <c r="M1516">
        <v>450</v>
      </c>
      <c r="N1516">
        <v>0</v>
      </c>
      <c r="O1516">
        <v>0</v>
      </c>
      <c r="P1516">
        <v>48</v>
      </c>
      <c r="R1516">
        <v>3127503</v>
      </c>
      <c r="S1516">
        <v>4000</v>
      </c>
      <c r="T1516" t="s">
        <v>5940</v>
      </c>
      <c r="U1516">
        <v>400</v>
      </c>
      <c r="V1516" t="s">
        <v>5940</v>
      </c>
      <c r="W1516" t="s">
        <v>5940</v>
      </c>
      <c r="X1516">
        <v>72</v>
      </c>
      <c r="Z1516">
        <v>2604403</v>
      </c>
      <c r="AB1516" t="s">
        <v>5940</v>
      </c>
      <c r="AC1516">
        <v>2604403</v>
      </c>
      <c r="AD1516" t="s">
        <v>5412</v>
      </c>
      <c r="AE1516" t="s">
        <v>5940</v>
      </c>
      <c r="AF1516">
        <v>2604403</v>
      </c>
      <c r="AG1516" t="s">
        <v>5412</v>
      </c>
      <c r="AH1516">
        <v>124800</v>
      </c>
      <c r="AI1516">
        <v>2604403</v>
      </c>
      <c r="AJ1516" t="s">
        <v>5412</v>
      </c>
      <c r="AK1516" t="s">
        <v>5940</v>
      </c>
      <c r="AL1516">
        <v>2604403</v>
      </c>
      <c r="AM1516" t="s">
        <v>5412</v>
      </c>
      <c r="AN1516" t="s">
        <v>5940</v>
      </c>
      <c r="AO1516">
        <v>0</v>
      </c>
      <c r="AP1516">
        <v>2607802</v>
      </c>
      <c r="AQ1516" t="s">
        <v>5450</v>
      </c>
      <c r="AR1516">
        <v>10</v>
      </c>
    </row>
    <row r="1517" spans="1:44" x14ac:dyDescent="0.25">
      <c r="A1517">
        <v>3127602</v>
      </c>
      <c r="B1517">
        <v>2</v>
      </c>
      <c r="C1517" t="s">
        <v>888</v>
      </c>
      <c r="D1517" t="s">
        <v>4390</v>
      </c>
      <c r="E1517">
        <v>8400</v>
      </c>
      <c r="F1517" t="s">
        <v>5940</v>
      </c>
      <c r="G1517">
        <v>1000</v>
      </c>
      <c r="H1517" t="s">
        <v>5940</v>
      </c>
      <c r="I1517">
        <v>48</v>
      </c>
      <c r="J1517">
        <v>168</v>
      </c>
      <c r="K1517">
        <v>7200</v>
      </c>
      <c r="L1517">
        <v>2</v>
      </c>
      <c r="M1517">
        <v>1125</v>
      </c>
      <c r="N1517">
        <v>0</v>
      </c>
      <c r="O1517">
        <v>18</v>
      </c>
      <c r="P1517">
        <v>125</v>
      </c>
      <c r="R1517">
        <v>3127602</v>
      </c>
      <c r="S1517">
        <v>8400</v>
      </c>
      <c r="T1517" t="s">
        <v>5940</v>
      </c>
      <c r="U1517">
        <v>1000</v>
      </c>
      <c r="V1517" t="s">
        <v>5940</v>
      </c>
      <c r="W1517">
        <v>48</v>
      </c>
      <c r="X1517">
        <v>168</v>
      </c>
      <c r="Z1517">
        <v>2604502</v>
      </c>
      <c r="AB1517" t="s">
        <v>5940</v>
      </c>
      <c r="AC1517">
        <v>2604502</v>
      </c>
      <c r="AD1517" t="s">
        <v>5413</v>
      </c>
      <c r="AE1517" t="s">
        <v>5940</v>
      </c>
      <c r="AF1517">
        <v>2604502</v>
      </c>
      <c r="AG1517" t="s">
        <v>5413</v>
      </c>
      <c r="AH1517">
        <v>16000</v>
      </c>
      <c r="AI1517">
        <v>2604502</v>
      </c>
      <c r="AJ1517" t="s">
        <v>5413</v>
      </c>
      <c r="AK1517" t="s">
        <v>5940</v>
      </c>
      <c r="AL1517">
        <v>2604502</v>
      </c>
      <c r="AM1517" t="s">
        <v>5413</v>
      </c>
      <c r="AN1517" t="s">
        <v>5940</v>
      </c>
      <c r="AO1517">
        <v>0</v>
      </c>
      <c r="AP1517">
        <v>2608008</v>
      </c>
      <c r="AQ1517" t="s">
        <v>5453</v>
      </c>
      <c r="AR1517">
        <v>48</v>
      </c>
    </row>
    <row r="1518" spans="1:44" x14ac:dyDescent="0.25">
      <c r="A1518">
        <v>3127701</v>
      </c>
      <c r="B1518">
        <v>2</v>
      </c>
      <c r="C1518" t="s">
        <v>888</v>
      </c>
      <c r="D1518" t="s">
        <v>4391</v>
      </c>
      <c r="E1518">
        <v>7500</v>
      </c>
      <c r="F1518" t="s">
        <v>5940</v>
      </c>
      <c r="G1518">
        <v>3600</v>
      </c>
      <c r="H1518" t="s">
        <v>5940</v>
      </c>
      <c r="I1518">
        <v>105</v>
      </c>
      <c r="J1518">
        <v>174</v>
      </c>
      <c r="K1518">
        <v>500</v>
      </c>
      <c r="L1518">
        <v>0</v>
      </c>
      <c r="M1518">
        <v>3200</v>
      </c>
      <c r="N1518">
        <v>0</v>
      </c>
      <c r="O1518">
        <v>75</v>
      </c>
      <c r="P1518">
        <v>62</v>
      </c>
      <c r="R1518">
        <v>3127701</v>
      </c>
      <c r="S1518">
        <v>7500</v>
      </c>
      <c r="T1518" t="s">
        <v>5940</v>
      </c>
      <c r="U1518">
        <v>3600</v>
      </c>
      <c r="V1518" t="s">
        <v>5940</v>
      </c>
      <c r="W1518">
        <v>105</v>
      </c>
      <c r="X1518">
        <v>174</v>
      </c>
      <c r="Z1518">
        <v>2604601</v>
      </c>
      <c r="AB1518" t="s">
        <v>5940</v>
      </c>
      <c r="AC1518">
        <v>2604601</v>
      </c>
      <c r="AD1518" t="s">
        <v>5414</v>
      </c>
      <c r="AE1518" t="s">
        <v>5940</v>
      </c>
      <c r="AF1518">
        <v>2604601</v>
      </c>
      <c r="AG1518" t="s">
        <v>5414</v>
      </c>
      <c r="AH1518">
        <v>178000</v>
      </c>
      <c r="AI1518">
        <v>2604601</v>
      </c>
      <c r="AJ1518" t="s">
        <v>5414</v>
      </c>
      <c r="AK1518">
        <v>19</v>
      </c>
      <c r="AL1518">
        <v>2604601</v>
      </c>
      <c r="AM1518" t="s">
        <v>5414</v>
      </c>
      <c r="AN1518" t="s">
        <v>5940</v>
      </c>
      <c r="AO1518">
        <v>0</v>
      </c>
      <c r="AP1518">
        <v>2608057</v>
      </c>
      <c r="AQ1518" t="s">
        <v>5454</v>
      </c>
      <c r="AR1518">
        <v>504</v>
      </c>
    </row>
    <row r="1519" spans="1:44" x14ac:dyDescent="0.25">
      <c r="A1519">
        <v>3127800</v>
      </c>
      <c r="B1519">
        <v>2</v>
      </c>
      <c r="C1519" t="s">
        <v>888</v>
      </c>
      <c r="D1519" t="s">
        <v>4392</v>
      </c>
      <c r="E1519">
        <v>4800</v>
      </c>
      <c r="F1519" t="s">
        <v>5940</v>
      </c>
      <c r="G1519">
        <v>2970</v>
      </c>
      <c r="H1519" t="s">
        <v>5940</v>
      </c>
      <c r="I1519">
        <v>253</v>
      </c>
      <c r="J1519">
        <v>909</v>
      </c>
      <c r="K1519">
        <v>6000</v>
      </c>
      <c r="L1519">
        <v>0</v>
      </c>
      <c r="M1519">
        <v>1500</v>
      </c>
      <c r="N1519">
        <v>0</v>
      </c>
      <c r="O1519">
        <v>274</v>
      </c>
      <c r="P1519">
        <v>480</v>
      </c>
      <c r="R1519">
        <v>3127800</v>
      </c>
      <c r="S1519">
        <v>4800</v>
      </c>
      <c r="T1519" t="s">
        <v>5940</v>
      </c>
      <c r="U1519">
        <v>2970</v>
      </c>
      <c r="V1519" t="s">
        <v>5940</v>
      </c>
      <c r="W1519">
        <v>253</v>
      </c>
      <c r="X1519">
        <v>909</v>
      </c>
      <c r="Z1519">
        <v>2604700</v>
      </c>
      <c r="AB1519" t="s">
        <v>5940</v>
      </c>
      <c r="AC1519">
        <v>2604700</v>
      </c>
      <c r="AD1519" t="s">
        <v>5415</v>
      </c>
      <c r="AE1519" t="s">
        <v>5940</v>
      </c>
      <c r="AF1519">
        <v>2604700</v>
      </c>
      <c r="AG1519" t="s">
        <v>5415</v>
      </c>
      <c r="AH1519">
        <v>504</v>
      </c>
      <c r="AI1519">
        <v>2604700</v>
      </c>
      <c r="AJ1519" t="s">
        <v>5415</v>
      </c>
      <c r="AK1519">
        <v>410</v>
      </c>
      <c r="AL1519">
        <v>2604700</v>
      </c>
      <c r="AM1519" t="s">
        <v>5415</v>
      </c>
      <c r="AN1519" t="s">
        <v>5940</v>
      </c>
      <c r="AO1519">
        <v>0</v>
      </c>
      <c r="AP1519">
        <v>2608107</v>
      </c>
      <c r="AQ1519" t="s">
        <v>5455</v>
      </c>
      <c r="AR1519">
        <v>800</v>
      </c>
    </row>
    <row r="1520" spans="1:44" x14ac:dyDescent="0.25">
      <c r="A1520">
        <v>3127909</v>
      </c>
      <c r="B1520">
        <v>2</v>
      </c>
      <c r="C1520" t="s">
        <v>888</v>
      </c>
      <c r="D1520" t="s">
        <v>4393</v>
      </c>
      <c r="E1520" t="s">
        <v>5940</v>
      </c>
      <c r="F1520">
        <v>960</v>
      </c>
      <c r="G1520">
        <v>4050</v>
      </c>
      <c r="H1520" t="s">
        <v>5940</v>
      </c>
      <c r="I1520" t="s">
        <v>5940</v>
      </c>
      <c r="J1520" t="s">
        <v>5940</v>
      </c>
      <c r="K1520">
        <v>0</v>
      </c>
      <c r="L1520">
        <v>300</v>
      </c>
      <c r="M1520">
        <v>3400</v>
      </c>
      <c r="N1520">
        <v>0</v>
      </c>
      <c r="O1520">
        <v>4</v>
      </c>
      <c r="P1520">
        <v>9</v>
      </c>
      <c r="R1520">
        <v>3127909</v>
      </c>
      <c r="S1520" t="s">
        <v>5940</v>
      </c>
      <c r="T1520">
        <v>960</v>
      </c>
      <c r="U1520">
        <v>4050</v>
      </c>
      <c r="V1520" t="s">
        <v>5940</v>
      </c>
      <c r="W1520" t="s">
        <v>5940</v>
      </c>
      <c r="X1520" t="s">
        <v>5940</v>
      </c>
      <c r="Z1520">
        <v>2604809</v>
      </c>
      <c r="AB1520" t="s">
        <v>5940</v>
      </c>
      <c r="AC1520">
        <v>2604809</v>
      </c>
      <c r="AD1520" t="s">
        <v>5416</v>
      </c>
      <c r="AE1520" t="s">
        <v>5940</v>
      </c>
      <c r="AF1520">
        <v>2604809</v>
      </c>
      <c r="AG1520" t="s">
        <v>5416</v>
      </c>
      <c r="AH1520">
        <v>192920</v>
      </c>
      <c r="AI1520">
        <v>2604809</v>
      </c>
      <c r="AJ1520" t="s">
        <v>5416</v>
      </c>
      <c r="AK1520">
        <v>65</v>
      </c>
      <c r="AL1520">
        <v>2604809</v>
      </c>
      <c r="AM1520" t="s">
        <v>5416</v>
      </c>
      <c r="AN1520" t="s">
        <v>5940</v>
      </c>
      <c r="AO1520">
        <v>0</v>
      </c>
      <c r="AP1520">
        <v>2608255</v>
      </c>
      <c r="AQ1520" t="s">
        <v>5457</v>
      </c>
      <c r="AR1520">
        <v>175</v>
      </c>
    </row>
    <row r="1521" spans="1:44" x14ac:dyDescent="0.25">
      <c r="A1521">
        <v>3128006</v>
      </c>
      <c r="B1521">
        <v>2</v>
      </c>
      <c r="C1521" t="s">
        <v>888</v>
      </c>
      <c r="D1521" t="s">
        <v>4394</v>
      </c>
      <c r="E1521">
        <v>22800</v>
      </c>
      <c r="F1521" t="s">
        <v>5940</v>
      </c>
      <c r="G1521">
        <v>3150</v>
      </c>
      <c r="H1521" t="s">
        <v>5940</v>
      </c>
      <c r="I1521">
        <v>8</v>
      </c>
      <c r="J1521">
        <v>180</v>
      </c>
      <c r="K1521">
        <v>25800</v>
      </c>
      <c r="L1521">
        <v>0</v>
      </c>
      <c r="M1521">
        <v>2940</v>
      </c>
      <c r="N1521">
        <v>0</v>
      </c>
      <c r="O1521">
        <v>8</v>
      </c>
      <c r="P1521">
        <v>118</v>
      </c>
      <c r="R1521">
        <v>3128006</v>
      </c>
      <c r="S1521">
        <v>22800</v>
      </c>
      <c r="T1521" t="s">
        <v>5940</v>
      </c>
      <c r="U1521">
        <v>3150</v>
      </c>
      <c r="V1521" t="s">
        <v>5940</v>
      </c>
      <c r="W1521">
        <v>8</v>
      </c>
      <c r="X1521">
        <v>180</v>
      </c>
      <c r="Z1521">
        <v>2604908</v>
      </c>
      <c r="AB1521" t="s">
        <v>5940</v>
      </c>
      <c r="AC1521">
        <v>2604908</v>
      </c>
      <c r="AD1521" t="s">
        <v>5417</v>
      </c>
      <c r="AE1521" t="s">
        <v>5940</v>
      </c>
      <c r="AF1521">
        <v>2604908</v>
      </c>
      <c r="AG1521" t="s">
        <v>5417</v>
      </c>
      <c r="AH1521" t="s">
        <v>5940</v>
      </c>
      <c r="AI1521">
        <v>2604908</v>
      </c>
      <c r="AJ1521" t="s">
        <v>5417</v>
      </c>
      <c r="AK1521">
        <v>189</v>
      </c>
      <c r="AL1521">
        <v>2604908</v>
      </c>
      <c r="AM1521" t="s">
        <v>5417</v>
      </c>
      <c r="AN1521" t="s">
        <v>5940</v>
      </c>
      <c r="AO1521">
        <v>0</v>
      </c>
      <c r="AP1521">
        <v>2608305</v>
      </c>
      <c r="AQ1521" t="s">
        <v>5458</v>
      </c>
      <c r="AR1521">
        <v>175</v>
      </c>
    </row>
    <row r="1522" spans="1:44" x14ac:dyDescent="0.25">
      <c r="A1522">
        <v>3128105</v>
      </c>
      <c r="B1522">
        <v>2</v>
      </c>
      <c r="C1522" t="s">
        <v>888</v>
      </c>
      <c r="D1522" t="s">
        <v>4395</v>
      </c>
      <c r="E1522" t="s">
        <v>5940</v>
      </c>
      <c r="F1522">
        <v>240</v>
      </c>
      <c r="G1522">
        <v>18000</v>
      </c>
      <c r="H1522" t="s">
        <v>5940</v>
      </c>
      <c r="I1522">
        <v>250</v>
      </c>
      <c r="J1522">
        <v>1200</v>
      </c>
      <c r="K1522">
        <v>0</v>
      </c>
      <c r="L1522">
        <v>0</v>
      </c>
      <c r="M1522">
        <v>9000</v>
      </c>
      <c r="N1522">
        <v>0</v>
      </c>
      <c r="O1522">
        <v>200</v>
      </c>
      <c r="P1522">
        <v>390</v>
      </c>
      <c r="R1522">
        <v>3128105</v>
      </c>
      <c r="S1522" t="s">
        <v>5940</v>
      </c>
      <c r="T1522">
        <v>240</v>
      </c>
      <c r="U1522">
        <v>18000</v>
      </c>
      <c r="V1522" t="s">
        <v>5940</v>
      </c>
      <c r="W1522">
        <v>250</v>
      </c>
      <c r="X1522">
        <v>1200</v>
      </c>
      <c r="Z1522">
        <v>2605004</v>
      </c>
      <c r="AB1522" t="s">
        <v>5940</v>
      </c>
      <c r="AC1522">
        <v>2605004</v>
      </c>
      <c r="AD1522" t="s">
        <v>5418</v>
      </c>
      <c r="AE1522" t="s">
        <v>5940</v>
      </c>
      <c r="AF1522">
        <v>2605004</v>
      </c>
      <c r="AG1522" t="s">
        <v>5418</v>
      </c>
      <c r="AH1522" t="s">
        <v>5940</v>
      </c>
      <c r="AI1522">
        <v>2605004</v>
      </c>
      <c r="AJ1522" t="s">
        <v>5418</v>
      </c>
      <c r="AK1522">
        <v>38</v>
      </c>
      <c r="AL1522">
        <v>2605004</v>
      </c>
      <c r="AM1522" t="s">
        <v>5418</v>
      </c>
      <c r="AN1522" t="s">
        <v>5940</v>
      </c>
      <c r="AO1522">
        <v>0</v>
      </c>
      <c r="AP1522">
        <v>2608404</v>
      </c>
      <c r="AQ1522" t="s">
        <v>5459</v>
      </c>
      <c r="AR1522">
        <v>100</v>
      </c>
    </row>
    <row r="1523" spans="1:44" x14ac:dyDescent="0.25">
      <c r="A1523">
        <v>3128204</v>
      </c>
      <c r="B1523">
        <v>2</v>
      </c>
      <c r="C1523" t="s">
        <v>888</v>
      </c>
      <c r="D1523" t="s">
        <v>4396</v>
      </c>
      <c r="E1523">
        <v>8750</v>
      </c>
      <c r="F1523" t="s">
        <v>5940</v>
      </c>
      <c r="G1523">
        <v>9000</v>
      </c>
      <c r="H1523" t="s">
        <v>5940</v>
      </c>
      <c r="I1523">
        <v>283</v>
      </c>
      <c r="J1523">
        <v>79</v>
      </c>
      <c r="K1523">
        <v>9500</v>
      </c>
      <c r="L1523">
        <v>0</v>
      </c>
      <c r="M1523">
        <v>4200</v>
      </c>
      <c r="N1523">
        <v>0</v>
      </c>
      <c r="O1523">
        <v>188</v>
      </c>
      <c r="P1523">
        <v>12</v>
      </c>
      <c r="R1523">
        <v>3128204</v>
      </c>
      <c r="S1523">
        <v>8750</v>
      </c>
      <c r="T1523" t="s">
        <v>5940</v>
      </c>
      <c r="U1523">
        <v>9000</v>
      </c>
      <c r="V1523" t="s">
        <v>5940</v>
      </c>
      <c r="W1523">
        <v>283</v>
      </c>
      <c r="X1523">
        <v>79</v>
      </c>
      <c r="Z1523">
        <v>2605103</v>
      </c>
      <c r="AB1523">
        <v>110</v>
      </c>
      <c r="AC1523">
        <v>2605103</v>
      </c>
      <c r="AD1523" t="s">
        <v>5419</v>
      </c>
      <c r="AE1523" t="s">
        <v>5940</v>
      </c>
      <c r="AF1523">
        <v>2605103</v>
      </c>
      <c r="AG1523" t="s">
        <v>5419</v>
      </c>
      <c r="AH1523" t="s">
        <v>5940</v>
      </c>
      <c r="AI1523">
        <v>2605103</v>
      </c>
      <c r="AJ1523" t="s">
        <v>5419</v>
      </c>
      <c r="AK1523">
        <v>3000</v>
      </c>
      <c r="AL1523">
        <v>2605103</v>
      </c>
      <c r="AM1523" t="s">
        <v>5419</v>
      </c>
      <c r="AN1523" t="s">
        <v>5940</v>
      </c>
      <c r="AO1523">
        <v>0</v>
      </c>
      <c r="AP1523">
        <v>2608453</v>
      </c>
      <c r="AQ1523" t="s">
        <v>5460</v>
      </c>
      <c r="AR1523" t="s">
        <v>5940</v>
      </c>
    </row>
    <row r="1524" spans="1:44" x14ac:dyDescent="0.25">
      <c r="A1524">
        <v>3128253</v>
      </c>
      <c r="B1524">
        <v>2</v>
      </c>
      <c r="C1524" t="s">
        <v>888</v>
      </c>
      <c r="D1524" t="s">
        <v>4397</v>
      </c>
      <c r="E1524">
        <v>4500</v>
      </c>
      <c r="F1524" t="s">
        <v>5940</v>
      </c>
      <c r="G1524">
        <v>2520</v>
      </c>
      <c r="H1524" t="s">
        <v>5940</v>
      </c>
      <c r="I1524">
        <v>50</v>
      </c>
      <c r="J1524">
        <v>240</v>
      </c>
      <c r="K1524">
        <v>4500</v>
      </c>
      <c r="L1524">
        <v>0</v>
      </c>
      <c r="M1524">
        <v>1050</v>
      </c>
      <c r="N1524">
        <v>0</v>
      </c>
      <c r="O1524">
        <v>40</v>
      </c>
      <c r="P1524">
        <v>20</v>
      </c>
      <c r="R1524">
        <v>3128253</v>
      </c>
      <c r="S1524">
        <v>4500</v>
      </c>
      <c r="T1524" t="s">
        <v>5940</v>
      </c>
      <c r="U1524">
        <v>2520</v>
      </c>
      <c r="V1524" t="s">
        <v>5940</v>
      </c>
      <c r="W1524">
        <v>50</v>
      </c>
      <c r="X1524">
        <v>240</v>
      </c>
      <c r="Z1524">
        <v>2605152</v>
      </c>
      <c r="AB1524">
        <v>21</v>
      </c>
      <c r="AC1524">
        <v>2605152</v>
      </c>
      <c r="AD1524" t="s">
        <v>5420</v>
      </c>
      <c r="AE1524" t="s">
        <v>5940</v>
      </c>
      <c r="AF1524">
        <v>2605152</v>
      </c>
      <c r="AG1524" t="s">
        <v>5420</v>
      </c>
      <c r="AH1524">
        <v>180</v>
      </c>
      <c r="AI1524">
        <v>2605152</v>
      </c>
      <c r="AJ1524" t="s">
        <v>5420</v>
      </c>
      <c r="AK1524">
        <v>810</v>
      </c>
      <c r="AL1524">
        <v>2605152</v>
      </c>
      <c r="AM1524" t="s">
        <v>5420</v>
      </c>
      <c r="AN1524" t="s">
        <v>5940</v>
      </c>
      <c r="AO1524">
        <v>0</v>
      </c>
      <c r="AP1524">
        <v>2608503</v>
      </c>
      <c r="AQ1524" t="s">
        <v>5461</v>
      </c>
      <c r="AR1524">
        <v>12</v>
      </c>
    </row>
    <row r="1525" spans="1:44" x14ac:dyDescent="0.25">
      <c r="A1525">
        <v>3128303</v>
      </c>
      <c r="B1525">
        <v>2</v>
      </c>
      <c r="C1525" t="s">
        <v>888</v>
      </c>
      <c r="D1525" t="s">
        <v>4398</v>
      </c>
      <c r="E1525">
        <v>209100</v>
      </c>
      <c r="F1525">
        <v>198</v>
      </c>
      <c r="G1525">
        <v>5574</v>
      </c>
      <c r="H1525">
        <v>20</v>
      </c>
      <c r="I1525">
        <v>105</v>
      </c>
      <c r="J1525">
        <v>83</v>
      </c>
      <c r="K1525">
        <v>209100</v>
      </c>
      <c r="L1525">
        <v>0</v>
      </c>
      <c r="M1525">
        <v>2250</v>
      </c>
      <c r="N1525">
        <v>0</v>
      </c>
      <c r="O1525">
        <v>90</v>
      </c>
      <c r="P1525">
        <v>72</v>
      </c>
      <c r="R1525">
        <v>3128303</v>
      </c>
      <c r="S1525">
        <v>209100</v>
      </c>
      <c r="T1525">
        <v>198</v>
      </c>
      <c r="U1525">
        <v>5574</v>
      </c>
      <c r="V1525">
        <v>20</v>
      </c>
      <c r="W1525">
        <v>105</v>
      </c>
      <c r="X1525">
        <v>83</v>
      </c>
      <c r="Z1525">
        <v>2605202</v>
      </c>
      <c r="AB1525" t="s">
        <v>5940</v>
      </c>
      <c r="AC1525">
        <v>2605202</v>
      </c>
      <c r="AD1525" t="s">
        <v>5421</v>
      </c>
      <c r="AE1525" t="s">
        <v>5940</v>
      </c>
      <c r="AF1525">
        <v>2605202</v>
      </c>
      <c r="AG1525" t="s">
        <v>5421</v>
      </c>
      <c r="AH1525">
        <v>485100</v>
      </c>
      <c r="AI1525">
        <v>2605202</v>
      </c>
      <c r="AJ1525" t="s">
        <v>5421</v>
      </c>
      <c r="AK1525" t="s">
        <v>5940</v>
      </c>
      <c r="AL1525">
        <v>2605202</v>
      </c>
      <c r="AM1525" t="s">
        <v>5421</v>
      </c>
      <c r="AN1525" t="s">
        <v>5940</v>
      </c>
      <c r="AO1525">
        <v>0</v>
      </c>
      <c r="AP1525">
        <v>2608602</v>
      </c>
      <c r="AQ1525" t="s">
        <v>5462</v>
      </c>
      <c r="AR1525">
        <v>392</v>
      </c>
    </row>
    <row r="1526" spans="1:44" x14ac:dyDescent="0.25">
      <c r="A1526">
        <v>3128402</v>
      </c>
      <c r="B1526">
        <v>2</v>
      </c>
      <c r="C1526" t="s">
        <v>888</v>
      </c>
      <c r="D1526" t="s">
        <v>4399</v>
      </c>
      <c r="E1526">
        <v>5400</v>
      </c>
      <c r="F1526" t="s">
        <v>5940</v>
      </c>
      <c r="G1526">
        <v>1000</v>
      </c>
      <c r="H1526" t="s">
        <v>5940</v>
      </c>
      <c r="I1526">
        <v>46</v>
      </c>
      <c r="J1526">
        <v>1770</v>
      </c>
      <c r="K1526">
        <v>6600</v>
      </c>
      <c r="L1526">
        <v>0</v>
      </c>
      <c r="M1526">
        <v>1050</v>
      </c>
      <c r="N1526">
        <v>0</v>
      </c>
      <c r="O1526">
        <v>0</v>
      </c>
      <c r="P1526">
        <v>135</v>
      </c>
      <c r="R1526">
        <v>3128402</v>
      </c>
      <c r="S1526">
        <v>5400</v>
      </c>
      <c r="T1526" t="s">
        <v>5940</v>
      </c>
      <c r="U1526">
        <v>1000</v>
      </c>
      <c r="V1526" t="s">
        <v>5940</v>
      </c>
      <c r="W1526">
        <v>46</v>
      </c>
      <c r="X1526">
        <v>1770</v>
      </c>
      <c r="Z1526">
        <v>2605301</v>
      </c>
      <c r="AB1526" t="s">
        <v>5940</v>
      </c>
      <c r="AC1526">
        <v>2605301</v>
      </c>
      <c r="AD1526" t="s">
        <v>5422</v>
      </c>
      <c r="AE1526">
        <v>7</v>
      </c>
      <c r="AF1526">
        <v>2605301</v>
      </c>
      <c r="AG1526" t="s">
        <v>5422</v>
      </c>
      <c r="AH1526" t="s">
        <v>5940</v>
      </c>
      <c r="AI1526">
        <v>2605301</v>
      </c>
      <c r="AJ1526" t="s">
        <v>5422</v>
      </c>
      <c r="AK1526">
        <v>300</v>
      </c>
      <c r="AL1526">
        <v>2605301</v>
      </c>
      <c r="AM1526" t="s">
        <v>5422</v>
      </c>
      <c r="AN1526" t="s">
        <v>5940</v>
      </c>
      <c r="AO1526">
        <v>0</v>
      </c>
      <c r="AP1526">
        <v>2608701</v>
      </c>
      <c r="AQ1526" t="s">
        <v>5463</v>
      </c>
      <c r="AR1526">
        <v>18</v>
      </c>
    </row>
    <row r="1527" spans="1:44" x14ac:dyDescent="0.25">
      <c r="A1527">
        <v>3128501</v>
      </c>
      <c r="B1527">
        <v>2</v>
      </c>
      <c r="C1527" t="s">
        <v>888</v>
      </c>
      <c r="D1527" t="s">
        <v>4400</v>
      </c>
      <c r="E1527">
        <v>1240</v>
      </c>
      <c r="F1527" t="s">
        <v>5940</v>
      </c>
      <c r="G1527">
        <v>300</v>
      </c>
      <c r="H1527" t="s">
        <v>5940</v>
      </c>
      <c r="I1527" t="s">
        <v>5940</v>
      </c>
      <c r="J1527">
        <v>52</v>
      </c>
      <c r="K1527">
        <v>1625</v>
      </c>
      <c r="L1527">
        <v>0</v>
      </c>
      <c r="M1527">
        <v>240</v>
      </c>
      <c r="N1527">
        <v>0</v>
      </c>
      <c r="O1527">
        <v>0</v>
      </c>
      <c r="P1527">
        <v>78</v>
      </c>
      <c r="R1527">
        <v>3128501</v>
      </c>
      <c r="S1527">
        <v>1240</v>
      </c>
      <c r="T1527" t="s">
        <v>5940</v>
      </c>
      <c r="U1527">
        <v>300</v>
      </c>
      <c r="V1527" t="s">
        <v>5940</v>
      </c>
      <c r="W1527" t="s">
        <v>5940</v>
      </c>
      <c r="X1527">
        <v>52</v>
      </c>
      <c r="Z1527">
        <v>2605400</v>
      </c>
      <c r="AB1527" t="s">
        <v>5940</v>
      </c>
      <c r="AC1527">
        <v>2605400</v>
      </c>
      <c r="AD1527" t="s">
        <v>5423</v>
      </c>
      <c r="AE1527" t="s">
        <v>5940</v>
      </c>
      <c r="AF1527">
        <v>2605400</v>
      </c>
      <c r="AG1527" t="s">
        <v>5423</v>
      </c>
      <c r="AH1527" t="s">
        <v>5940</v>
      </c>
      <c r="AI1527">
        <v>2605400</v>
      </c>
      <c r="AJ1527" t="s">
        <v>5423</v>
      </c>
      <c r="AK1527">
        <v>12</v>
      </c>
      <c r="AL1527">
        <v>2605400</v>
      </c>
      <c r="AM1527" t="s">
        <v>5423</v>
      </c>
      <c r="AN1527" t="s">
        <v>5940</v>
      </c>
      <c r="AO1527">
        <v>0</v>
      </c>
      <c r="AP1527">
        <v>2608750</v>
      </c>
      <c r="AQ1527" t="s">
        <v>5464</v>
      </c>
      <c r="AR1527">
        <v>280</v>
      </c>
    </row>
    <row r="1528" spans="1:44" x14ac:dyDescent="0.25">
      <c r="A1528">
        <v>3128600</v>
      </c>
      <c r="B1528">
        <v>2</v>
      </c>
      <c r="C1528" t="s">
        <v>888</v>
      </c>
      <c r="D1528" t="s">
        <v>4401</v>
      </c>
      <c r="E1528">
        <v>2940</v>
      </c>
      <c r="F1528">
        <v>106000</v>
      </c>
      <c r="G1528">
        <v>20500</v>
      </c>
      <c r="H1528" t="s">
        <v>5940</v>
      </c>
      <c r="I1528">
        <v>855</v>
      </c>
      <c r="J1528">
        <v>4150</v>
      </c>
      <c r="K1528">
        <v>3780</v>
      </c>
      <c r="L1528">
        <v>112500</v>
      </c>
      <c r="M1528">
        <v>30900</v>
      </c>
      <c r="N1528">
        <v>3636</v>
      </c>
      <c r="O1528">
        <v>750</v>
      </c>
      <c r="P1528">
        <v>4500</v>
      </c>
      <c r="R1528">
        <v>3128600</v>
      </c>
      <c r="S1528">
        <v>2940</v>
      </c>
      <c r="T1528">
        <v>106000</v>
      </c>
      <c r="U1528">
        <v>20500</v>
      </c>
      <c r="V1528" t="s">
        <v>5940</v>
      </c>
      <c r="W1528">
        <v>855</v>
      </c>
      <c r="X1528">
        <v>4150</v>
      </c>
      <c r="Z1528">
        <v>2605459</v>
      </c>
      <c r="AB1528" t="s">
        <v>5940</v>
      </c>
      <c r="AC1528">
        <v>2605459</v>
      </c>
      <c r="AD1528" t="s">
        <v>5424</v>
      </c>
      <c r="AE1528" t="s">
        <v>5940</v>
      </c>
      <c r="AF1528">
        <v>2605459</v>
      </c>
      <c r="AG1528" t="s">
        <v>5424</v>
      </c>
      <c r="AH1528" t="s">
        <v>5940</v>
      </c>
      <c r="AI1528">
        <v>2605459</v>
      </c>
      <c r="AJ1528" t="s">
        <v>5424</v>
      </c>
      <c r="AK1528" t="s">
        <v>5940</v>
      </c>
      <c r="AL1528">
        <v>2605459</v>
      </c>
      <c r="AM1528" t="s">
        <v>5424</v>
      </c>
      <c r="AN1528" t="s">
        <v>5940</v>
      </c>
      <c r="AO1528">
        <v>0</v>
      </c>
      <c r="AP1528">
        <v>2608800</v>
      </c>
      <c r="AQ1528" t="s">
        <v>5465</v>
      </c>
      <c r="AR1528">
        <v>1125</v>
      </c>
    </row>
    <row r="1529" spans="1:44" x14ac:dyDescent="0.25">
      <c r="A1529">
        <v>3128709</v>
      </c>
      <c r="B1529">
        <v>2</v>
      </c>
      <c r="C1529" t="s">
        <v>888</v>
      </c>
      <c r="D1529" t="s">
        <v>4402</v>
      </c>
      <c r="E1529">
        <v>104550</v>
      </c>
      <c r="F1529">
        <v>650</v>
      </c>
      <c r="G1529">
        <v>6240</v>
      </c>
      <c r="H1529" t="s">
        <v>5940</v>
      </c>
      <c r="I1529">
        <v>126</v>
      </c>
      <c r="J1529">
        <v>117</v>
      </c>
      <c r="K1529">
        <v>104550</v>
      </c>
      <c r="L1529">
        <v>0</v>
      </c>
      <c r="M1529">
        <v>7200</v>
      </c>
      <c r="N1529">
        <v>0</v>
      </c>
      <c r="O1529">
        <v>94</v>
      </c>
      <c r="P1529">
        <v>72</v>
      </c>
      <c r="R1529">
        <v>3128709</v>
      </c>
      <c r="S1529">
        <v>104550</v>
      </c>
      <c r="T1529">
        <v>650</v>
      </c>
      <c r="U1529">
        <v>6240</v>
      </c>
      <c r="V1529" t="s">
        <v>5940</v>
      </c>
      <c r="W1529">
        <v>126</v>
      </c>
      <c r="X1529">
        <v>117</v>
      </c>
      <c r="Z1529">
        <v>2605509</v>
      </c>
      <c r="AB1529" t="s">
        <v>5940</v>
      </c>
      <c r="AC1529">
        <v>2605509</v>
      </c>
      <c r="AD1529" t="s">
        <v>5425</v>
      </c>
      <c r="AE1529" t="s">
        <v>5940</v>
      </c>
      <c r="AF1529">
        <v>2605509</v>
      </c>
      <c r="AG1529" t="s">
        <v>5425</v>
      </c>
      <c r="AH1529">
        <v>140000</v>
      </c>
      <c r="AI1529">
        <v>2605509</v>
      </c>
      <c r="AJ1529" t="s">
        <v>5425</v>
      </c>
      <c r="AK1529">
        <v>14</v>
      </c>
      <c r="AL1529">
        <v>2605509</v>
      </c>
      <c r="AM1529" t="s">
        <v>5425</v>
      </c>
      <c r="AN1529" t="s">
        <v>5940</v>
      </c>
      <c r="AO1529">
        <v>0</v>
      </c>
      <c r="AP1529">
        <v>2608909</v>
      </c>
      <c r="AQ1529" t="s">
        <v>5466</v>
      </c>
      <c r="AR1529">
        <v>480</v>
      </c>
    </row>
    <row r="1530" spans="1:44" x14ac:dyDescent="0.25">
      <c r="A1530">
        <v>3128808</v>
      </c>
      <c r="B1530">
        <v>2</v>
      </c>
      <c r="C1530" t="s">
        <v>888</v>
      </c>
      <c r="D1530" t="s">
        <v>4403</v>
      </c>
      <c r="E1530">
        <v>6250</v>
      </c>
      <c r="F1530" t="s">
        <v>5940</v>
      </c>
      <c r="G1530">
        <v>1000</v>
      </c>
      <c r="H1530" t="s">
        <v>5940</v>
      </c>
      <c r="I1530">
        <v>160</v>
      </c>
      <c r="J1530">
        <v>36</v>
      </c>
      <c r="K1530">
        <v>8250</v>
      </c>
      <c r="L1530">
        <v>0</v>
      </c>
      <c r="M1530">
        <v>1200</v>
      </c>
      <c r="N1530">
        <v>0</v>
      </c>
      <c r="O1530">
        <v>140</v>
      </c>
      <c r="P1530">
        <v>38</v>
      </c>
      <c r="R1530">
        <v>3128808</v>
      </c>
      <c r="S1530">
        <v>6250</v>
      </c>
      <c r="T1530" t="s">
        <v>5940</v>
      </c>
      <c r="U1530">
        <v>1000</v>
      </c>
      <c r="V1530" t="s">
        <v>5940</v>
      </c>
      <c r="W1530">
        <v>160</v>
      </c>
      <c r="X1530">
        <v>36</v>
      </c>
      <c r="Z1530">
        <v>2605608</v>
      </c>
      <c r="AB1530">
        <v>8</v>
      </c>
      <c r="AC1530">
        <v>2605608</v>
      </c>
      <c r="AD1530" t="s">
        <v>5426</v>
      </c>
      <c r="AE1530" t="s">
        <v>5940</v>
      </c>
      <c r="AF1530">
        <v>2605608</v>
      </c>
      <c r="AG1530" t="s">
        <v>5426</v>
      </c>
      <c r="AH1530" t="s">
        <v>5940</v>
      </c>
      <c r="AI1530">
        <v>2605608</v>
      </c>
      <c r="AJ1530" t="s">
        <v>5426</v>
      </c>
      <c r="AK1530">
        <v>2334</v>
      </c>
      <c r="AL1530">
        <v>2605608</v>
      </c>
      <c r="AM1530" t="s">
        <v>5426</v>
      </c>
      <c r="AN1530" t="s">
        <v>5940</v>
      </c>
      <c r="AO1530">
        <v>0</v>
      </c>
      <c r="AP1530">
        <v>2609006</v>
      </c>
      <c r="AQ1530" t="s">
        <v>5467</v>
      </c>
      <c r="AR1530">
        <v>5</v>
      </c>
    </row>
    <row r="1531" spans="1:44" x14ac:dyDescent="0.25">
      <c r="A1531">
        <v>3128907</v>
      </c>
      <c r="B1531">
        <v>2</v>
      </c>
      <c r="C1531" t="s">
        <v>888</v>
      </c>
      <c r="D1531" t="s">
        <v>4404</v>
      </c>
      <c r="E1531">
        <v>1440</v>
      </c>
      <c r="F1531">
        <v>3510</v>
      </c>
      <c r="G1531">
        <v>11400</v>
      </c>
      <c r="H1531" t="s">
        <v>5940</v>
      </c>
      <c r="I1531">
        <v>216</v>
      </c>
      <c r="J1531">
        <v>159</v>
      </c>
      <c r="K1531">
        <v>300</v>
      </c>
      <c r="L1531">
        <v>2400</v>
      </c>
      <c r="M1531">
        <v>12540</v>
      </c>
      <c r="N1531">
        <v>0</v>
      </c>
      <c r="O1531">
        <v>108</v>
      </c>
      <c r="P1531">
        <v>104</v>
      </c>
      <c r="R1531">
        <v>3128907</v>
      </c>
      <c r="S1531">
        <v>1440</v>
      </c>
      <c r="T1531">
        <v>3510</v>
      </c>
      <c r="U1531">
        <v>11400</v>
      </c>
      <c r="V1531" t="s">
        <v>5940</v>
      </c>
      <c r="W1531">
        <v>216</v>
      </c>
      <c r="X1531">
        <v>159</v>
      </c>
      <c r="Z1531">
        <v>2605707</v>
      </c>
      <c r="AB1531">
        <v>30</v>
      </c>
      <c r="AC1531">
        <v>2605707</v>
      </c>
      <c r="AD1531" t="s">
        <v>5427</v>
      </c>
      <c r="AE1531" t="s">
        <v>5940</v>
      </c>
      <c r="AF1531">
        <v>2605707</v>
      </c>
      <c r="AG1531" t="s">
        <v>5427</v>
      </c>
      <c r="AH1531" t="s">
        <v>5940</v>
      </c>
      <c r="AI1531">
        <v>2605707</v>
      </c>
      <c r="AJ1531" t="s">
        <v>5427</v>
      </c>
      <c r="AK1531">
        <v>249</v>
      </c>
      <c r="AL1531">
        <v>2605707</v>
      </c>
      <c r="AM1531" t="s">
        <v>5427</v>
      </c>
      <c r="AN1531" t="s">
        <v>5940</v>
      </c>
      <c r="AO1531">
        <v>0</v>
      </c>
      <c r="AP1531">
        <v>2609105</v>
      </c>
      <c r="AQ1531" t="s">
        <v>5468</v>
      </c>
      <c r="AR1531">
        <v>15</v>
      </c>
    </row>
    <row r="1532" spans="1:44" x14ac:dyDescent="0.25">
      <c r="A1532">
        <v>3129004</v>
      </c>
      <c r="B1532">
        <v>2</v>
      </c>
      <c r="C1532" t="s">
        <v>888</v>
      </c>
      <c r="D1532" t="s">
        <v>4405</v>
      </c>
      <c r="E1532">
        <v>3750</v>
      </c>
      <c r="F1532" t="s">
        <v>5940</v>
      </c>
      <c r="G1532">
        <v>10125</v>
      </c>
      <c r="H1532" t="s">
        <v>5940</v>
      </c>
      <c r="I1532">
        <v>270</v>
      </c>
      <c r="J1532">
        <v>198</v>
      </c>
      <c r="K1532">
        <v>3750</v>
      </c>
      <c r="L1532">
        <v>0</v>
      </c>
      <c r="M1532">
        <v>9900</v>
      </c>
      <c r="N1532">
        <v>0</v>
      </c>
      <c r="O1532">
        <v>450</v>
      </c>
      <c r="P1532">
        <v>210</v>
      </c>
      <c r="R1532">
        <v>3129004</v>
      </c>
      <c r="S1532">
        <v>3750</v>
      </c>
      <c r="T1532" t="s">
        <v>5940</v>
      </c>
      <c r="U1532">
        <v>10125</v>
      </c>
      <c r="V1532" t="s">
        <v>5940</v>
      </c>
      <c r="W1532">
        <v>270</v>
      </c>
      <c r="X1532">
        <v>198</v>
      </c>
      <c r="Z1532">
        <v>2605806</v>
      </c>
      <c r="AB1532" t="s">
        <v>5940</v>
      </c>
      <c r="AC1532">
        <v>2605806</v>
      </c>
      <c r="AD1532" t="s">
        <v>5428</v>
      </c>
      <c r="AE1532" t="s">
        <v>5940</v>
      </c>
      <c r="AF1532">
        <v>2605806</v>
      </c>
      <c r="AG1532" t="s">
        <v>5428</v>
      </c>
      <c r="AH1532" t="s">
        <v>5940</v>
      </c>
      <c r="AI1532">
        <v>2605806</v>
      </c>
      <c r="AJ1532" t="s">
        <v>5428</v>
      </c>
      <c r="AK1532">
        <v>33</v>
      </c>
      <c r="AL1532">
        <v>2605806</v>
      </c>
      <c r="AM1532" t="s">
        <v>5428</v>
      </c>
      <c r="AN1532" t="s">
        <v>5940</v>
      </c>
      <c r="AO1532">
        <v>0</v>
      </c>
      <c r="AP1532">
        <v>2609154</v>
      </c>
      <c r="AQ1532" t="s">
        <v>5469</v>
      </c>
      <c r="AR1532">
        <v>1020</v>
      </c>
    </row>
    <row r="1533" spans="1:44" x14ac:dyDescent="0.25">
      <c r="A1533">
        <v>3129103</v>
      </c>
      <c r="B1533">
        <v>2</v>
      </c>
      <c r="C1533" t="s">
        <v>888</v>
      </c>
      <c r="D1533" t="s">
        <v>4406</v>
      </c>
      <c r="E1533">
        <v>2400</v>
      </c>
      <c r="F1533">
        <v>540</v>
      </c>
      <c r="G1533">
        <v>4655</v>
      </c>
      <c r="H1533">
        <v>27</v>
      </c>
      <c r="I1533">
        <v>200</v>
      </c>
      <c r="J1533" t="s">
        <v>5940</v>
      </c>
      <c r="K1533">
        <v>2800</v>
      </c>
      <c r="L1533">
        <v>0</v>
      </c>
      <c r="M1533">
        <v>6878</v>
      </c>
      <c r="N1533">
        <v>0</v>
      </c>
      <c r="O1533">
        <v>261</v>
      </c>
      <c r="P1533">
        <v>0</v>
      </c>
      <c r="R1533">
        <v>3129103</v>
      </c>
      <c r="S1533">
        <v>2400</v>
      </c>
      <c r="T1533">
        <v>540</v>
      </c>
      <c r="U1533">
        <v>4655</v>
      </c>
      <c r="V1533">
        <v>27</v>
      </c>
      <c r="W1533">
        <v>200</v>
      </c>
      <c r="X1533" t="s">
        <v>5940</v>
      </c>
      <c r="Z1533">
        <v>2605905</v>
      </c>
      <c r="AB1533" t="s">
        <v>5940</v>
      </c>
      <c r="AC1533">
        <v>2605905</v>
      </c>
      <c r="AD1533" t="s">
        <v>5429</v>
      </c>
      <c r="AE1533" t="s">
        <v>5940</v>
      </c>
      <c r="AF1533">
        <v>2605905</v>
      </c>
      <c r="AG1533" t="s">
        <v>5429</v>
      </c>
      <c r="AH1533">
        <v>510000</v>
      </c>
      <c r="AI1533">
        <v>2605905</v>
      </c>
      <c r="AJ1533" t="s">
        <v>5429</v>
      </c>
      <c r="AK1533" t="s">
        <v>5940</v>
      </c>
      <c r="AL1533">
        <v>2605905</v>
      </c>
      <c r="AM1533" t="s">
        <v>5429</v>
      </c>
      <c r="AN1533" t="s">
        <v>5940</v>
      </c>
      <c r="AO1533">
        <v>0</v>
      </c>
      <c r="AP1533">
        <v>2609303</v>
      </c>
      <c r="AQ1533" t="s">
        <v>5471</v>
      </c>
      <c r="AR1533">
        <v>720</v>
      </c>
    </row>
    <row r="1534" spans="1:44" x14ac:dyDescent="0.25">
      <c r="A1534">
        <v>3129202</v>
      </c>
      <c r="B1534">
        <v>2</v>
      </c>
      <c r="C1534" t="s">
        <v>888</v>
      </c>
      <c r="D1534" t="s">
        <v>4407</v>
      </c>
      <c r="E1534">
        <v>6250</v>
      </c>
      <c r="F1534" t="s">
        <v>5940</v>
      </c>
      <c r="G1534">
        <v>1204</v>
      </c>
      <c r="H1534" t="s">
        <v>5940</v>
      </c>
      <c r="I1534">
        <v>675</v>
      </c>
      <c r="J1534">
        <v>140</v>
      </c>
      <c r="K1534">
        <v>7250</v>
      </c>
      <c r="L1534">
        <v>0</v>
      </c>
      <c r="M1534">
        <v>1050</v>
      </c>
      <c r="N1534">
        <v>0</v>
      </c>
      <c r="O1534">
        <v>942</v>
      </c>
      <c r="P1534">
        <v>114</v>
      </c>
      <c r="R1534">
        <v>3129202</v>
      </c>
      <c r="S1534">
        <v>6250</v>
      </c>
      <c r="T1534" t="s">
        <v>5940</v>
      </c>
      <c r="U1534">
        <v>1204</v>
      </c>
      <c r="V1534" t="s">
        <v>5940</v>
      </c>
      <c r="W1534">
        <v>675</v>
      </c>
      <c r="X1534">
        <v>140</v>
      </c>
      <c r="Z1534">
        <v>2606002</v>
      </c>
      <c r="AB1534">
        <v>3</v>
      </c>
      <c r="AC1534">
        <v>2606002</v>
      </c>
      <c r="AD1534" t="s">
        <v>5430</v>
      </c>
      <c r="AE1534" t="s">
        <v>5940</v>
      </c>
      <c r="AF1534">
        <v>2606002</v>
      </c>
      <c r="AG1534" t="s">
        <v>5430</v>
      </c>
      <c r="AH1534" t="s">
        <v>5940</v>
      </c>
      <c r="AI1534">
        <v>2606002</v>
      </c>
      <c r="AJ1534" t="s">
        <v>5430</v>
      </c>
      <c r="AK1534">
        <v>1017</v>
      </c>
      <c r="AL1534">
        <v>2606002</v>
      </c>
      <c r="AM1534" t="s">
        <v>5430</v>
      </c>
      <c r="AN1534" t="s">
        <v>5940</v>
      </c>
      <c r="AO1534">
        <v>0</v>
      </c>
      <c r="AP1534">
        <v>2609501</v>
      </c>
      <c r="AQ1534" t="s">
        <v>5473</v>
      </c>
      <c r="AR1534">
        <v>3</v>
      </c>
    </row>
    <row r="1535" spans="1:44" x14ac:dyDescent="0.25">
      <c r="A1535">
        <v>3129301</v>
      </c>
      <c r="B1535">
        <v>2</v>
      </c>
      <c r="C1535" t="s">
        <v>888</v>
      </c>
      <c r="D1535" t="s">
        <v>4408</v>
      </c>
      <c r="E1535">
        <v>240</v>
      </c>
      <c r="F1535" t="s">
        <v>5940</v>
      </c>
      <c r="G1535">
        <v>146</v>
      </c>
      <c r="H1535" t="s">
        <v>5940</v>
      </c>
      <c r="I1535">
        <v>75</v>
      </c>
      <c r="J1535">
        <v>110</v>
      </c>
      <c r="K1535">
        <v>180</v>
      </c>
      <c r="L1535">
        <v>0</v>
      </c>
      <c r="M1535">
        <v>150</v>
      </c>
      <c r="N1535">
        <v>0</v>
      </c>
      <c r="O1535">
        <v>38</v>
      </c>
      <c r="P1535">
        <v>48</v>
      </c>
      <c r="R1535">
        <v>3129301</v>
      </c>
      <c r="S1535">
        <v>240</v>
      </c>
      <c r="T1535" t="s">
        <v>5940</v>
      </c>
      <c r="U1535">
        <v>146</v>
      </c>
      <c r="V1535" t="s">
        <v>5940</v>
      </c>
      <c r="W1535">
        <v>75</v>
      </c>
      <c r="X1535">
        <v>110</v>
      </c>
      <c r="Z1535">
        <v>2606101</v>
      </c>
      <c r="AB1535" t="s">
        <v>5940</v>
      </c>
      <c r="AC1535">
        <v>2606101</v>
      </c>
      <c r="AD1535" t="s">
        <v>5431</v>
      </c>
      <c r="AE1535" t="s">
        <v>5940</v>
      </c>
      <c r="AF1535">
        <v>2606101</v>
      </c>
      <c r="AG1535" t="s">
        <v>5431</v>
      </c>
      <c r="AH1535">
        <v>82908</v>
      </c>
      <c r="AI1535">
        <v>2606101</v>
      </c>
      <c r="AJ1535" t="s">
        <v>5431</v>
      </c>
      <c r="AK1535">
        <v>30</v>
      </c>
      <c r="AL1535">
        <v>2606101</v>
      </c>
      <c r="AM1535" t="s">
        <v>5431</v>
      </c>
      <c r="AN1535" t="s">
        <v>5940</v>
      </c>
      <c r="AO1535">
        <v>0</v>
      </c>
      <c r="AP1535">
        <v>2609709</v>
      </c>
      <c r="AQ1535" t="s">
        <v>5475</v>
      </c>
      <c r="AR1535">
        <v>600</v>
      </c>
    </row>
    <row r="1536" spans="1:44" x14ac:dyDescent="0.25">
      <c r="A1536">
        <v>3129400</v>
      </c>
      <c r="B1536">
        <v>2</v>
      </c>
      <c r="C1536" t="s">
        <v>888</v>
      </c>
      <c r="D1536" t="s">
        <v>4409</v>
      </c>
      <c r="E1536">
        <v>1750</v>
      </c>
      <c r="F1536" t="s">
        <v>5940</v>
      </c>
      <c r="G1536">
        <v>2808</v>
      </c>
      <c r="H1536" t="s">
        <v>5940</v>
      </c>
      <c r="I1536">
        <v>16</v>
      </c>
      <c r="J1536">
        <v>180</v>
      </c>
      <c r="K1536">
        <v>6000</v>
      </c>
      <c r="L1536">
        <v>0</v>
      </c>
      <c r="M1536">
        <v>2000</v>
      </c>
      <c r="N1536">
        <v>0</v>
      </c>
      <c r="O1536">
        <v>12</v>
      </c>
      <c r="P1536">
        <v>176</v>
      </c>
      <c r="R1536">
        <v>3129400</v>
      </c>
      <c r="S1536">
        <v>1750</v>
      </c>
      <c r="T1536" t="s">
        <v>5940</v>
      </c>
      <c r="U1536">
        <v>2808</v>
      </c>
      <c r="V1536" t="s">
        <v>5940</v>
      </c>
      <c r="W1536">
        <v>16</v>
      </c>
      <c r="X1536">
        <v>180</v>
      </c>
      <c r="Z1536">
        <v>2606200</v>
      </c>
      <c r="AB1536" t="s">
        <v>5940</v>
      </c>
      <c r="AC1536">
        <v>2606200</v>
      </c>
      <c r="AD1536" t="s">
        <v>5432</v>
      </c>
      <c r="AE1536" t="s">
        <v>5940</v>
      </c>
      <c r="AF1536">
        <v>2606200</v>
      </c>
      <c r="AG1536" t="s">
        <v>5432</v>
      </c>
      <c r="AH1536">
        <v>720000</v>
      </c>
      <c r="AI1536">
        <v>2606200</v>
      </c>
      <c r="AJ1536" t="s">
        <v>5432</v>
      </c>
      <c r="AK1536">
        <v>66</v>
      </c>
      <c r="AL1536">
        <v>2606200</v>
      </c>
      <c r="AM1536" t="s">
        <v>5432</v>
      </c>
      <c r="AN1536" t="s">
        <v>5940</v>
      </c>
      <c r="AO1536">
        <v>0</v>
      </c>
      <c r="AP1536">
        <v>2609808</v>
      </c>
      <c r="AQ1536" t="s">
        <v>5476</v>
      </c>
      <c r="AR1536">
        <v>40</v>
      </c>
    </row>
    <row r="1537" spans="1:44" x14ac:dyDescent="0.25">
      <c r="A1537">
        <v>3129509</v>
      </c>
      <c r="B1537">
        <v>2</v>
      </c>
      <c r="C1537" t="s">
        <v>888</v>
      </c>
      <c r="D1537" t="s">
        <v>4410</v>
      </c>
      <c r="E1537">
        <v>195000</v>
      </c>
      <c r="F1537">
        <v>33600</v>
      </c>
      <c r="G1537">
        <v>96810</v>
      </c>
      <c r="H1537" t="s">
        <v>5940</v>
      </c>
      <c r="I1537">
        <v>210</v>
      </c>
      <c r="J1537">
        <v>11622</v>
      </c>
      <c r="K1537">
        <v>202800</v>
      </c>
      <c r="L1537">
        <v>24000</v>
      </c>
      <c r="M1537">
        <v>114540</v>
      </c>
      <c r="N1537">
        <v>0</v>
      </c>
      <c r="O1537">
        <v>90</v>
      </c>
      <c r="P1537">
        <v>23070</v>
      </c>
      <c r="R1537">
        <v>3129509</v>
      </c>
      <c r="S1537">
        <v>195000</v>
      </c>
      <c r="T1537">
        <v>33600</v>
      </c>
      <c r="U1537">
        <v>96810</v>
      </c>
      <c r="V1537" t="s">
        <v>5940</v>
      </c>
      <c r="W1537">
        <v>210</v>
      </c>
      <c r="X1537">
        <v>11622</v>
      </c>
      <c r="Z1537">
        <v>2606309</v>
      </c>
      <c r="AB1537" t="s">
        <v>5940</v>
      </c>
      <c r="AC1537">
        <v>2606309</v>
      </c>
      <c r="AD1537" t="s">
        <v>5433</v>
      </c>
      <c r="AE1537" t="s">
        <v>5940</v>
      </c>
      <c r="AF1537">
        <v>2606309</v>
      </c>
      <c r="AG1537" t="s">
        <v>5433</v>
      </c>
      <c r="AH1537" t="s">
        <v>5940</v>
      </c>
      <c r="AI1537">
        <v>2606309</v>
      </c>
      <c r="AJ1537" t="s">
        <v>5433</v>
      </c>
      <c r="AK1537">
        <v>100</v>
      </c>
      <c r="AL1537">
        <v>2606309</v>
      </c>
      <c r="AM1537" t="s">
        <v>5433</v>
      </c>
      <c r="AN1537" t="s">
        <v>5940</v>
      </c>
      <c r="AO1537">
        <v>0</v>
      </c>
      <c r="AP1537">
        <v>2609907</v>
      </c>
      <c r="AQ1537" t="s">
        <v>5477</v>
      </c>
      <c r="AR1537">
        <v>1800</v>
      </c>
    </row>
    <row r="1538" spans="1:44" x14ac:dyDescent="0.25">
      <c r="A1538">
        <v>3129608</v>
      </c>
      <c r="B1538">
        <v>2</v>
      </c>
      <c r="C1538" t="s">
        <v>888</v>
      </c>
      <c r="D1538" t="s">
        <v>4411</v>
      </c>
      <c r="E1538">
        <v>2080</v>
      </c>
      <c r="F1538" t="s">
        <v>5940</v>
      </c>
      <c r="G1538">
        <v>4500</v>
      </c>
      <c r="H1538" t="s">
        <v>5940</v>
      </c>
      <c r="I1538">
        <v>420</v>
      </c>
      <c r="J1538">
        <v>268</v>
      </c>
      <c r="K1538">
        <v>1000</v>
      </c>
      <c r="L1538">
        <v>0</v>
      </c>
      <c r="M1538">
        <v>2250</v>
      </c>
      <c r="N1538">
        <v>0</v>
      </c>
      <c r="O1538">
        <v>264</v>
      </c>
      <c r="P1538">
        <v>530</v>
      </c>
      <c r="R1538">
        <v>3129608</v>
      </c>
      <c r="S1538">
        <v>2080</v>
      </c>
      <c r="T1538" t="s">
        <v>5940</v>
      </c>
      <c r="U1538">
        <v>4500</v>
      </c>
      <c r="V1538" t="s">
        <v>5940</v>
      </c>
      <c r="W1538">
        <v>420</v>
      </c>
      <c r="X1538">
        <v>268</v>
      </c>
      <c r="Z1538">
        <v>2606408</v>
      </c>
      <c r="AB1538" t="s">
        <v>5940</v>
      </c>
      <c r="AC1538">
        <v>2606408</v>
      </c>
      <c r="AD1538" t="s">
        <v>5434</v>
      </c>
      <c r="AE1538" t="s">
        <v>5940</v>
      </c>
      <c r="AF1538">
        <v>2606408</v>
      </c>
      <c r="AG1538" t="s">
        <v>5434</v>
      </c>
      <c r="AH1538">
        <v>1400</v>
      </c>
      <c r="AI1538">
        <v>2606408</v>
      </c>
      <c r="AJ1538" t="s">
        <v>5434</v>
      </c>
      <c r="AK1538">
        <v>78</v>
      </c>
      <c r="AL1538">
        <v>2606408</v>
      </c>
      <c r="AM1538" t="s">
        <v>5434</v>
      </c>
      <c r="AN1538" t="s">
        <v>5940</v>
      </c>
      <c r="AO1538">
        <v>0</v>
      </c>
      <c r="AP1538">
        <v>2610103</v>
      </c>
      <c r="AQ1538" t="s">
        <v>5479</v>
      </c>
      <c r="AR1538">
        <v>77</v>
      </c>
    </row>
    <row r="1539" spans="1:44" x14ac:dyDescent="0.25">
      <c r="A1539">
        <v>3129657</v>
      </c>
      <c r="B1539">
        <v>2</v>
      </c>
      <c r="C1539" t="s">
        <v>888</v>
      </c>
      <c r="D1539" t="s">
        <v>4412</v>
      </c>
      <c r="E1539">
        <v>5000</v>
      </c>
      <c r="F1539" t="s">
        <v>5940</v>
      </c>
      <c r="G1539">
        <v>380</v>
      </c>
      <c r="H1539" t="s">
        <v>5940</v>
      </c>
      <c r="I1539">
        <v>23</v>
      </c>
      <c r="J1539">
        <v>148</v>
      </c>
      <c r="K1539">
        <v>4400</v>
      </c>
      <c r="L1539">
        <v>0</v>
      </c>
      <c r="M1539">
        <v>210</v>
      </c>
      <c r="N1539">
        <v>0</v>
      </c>
      <c r="O1539">
        <v>13</v>
      </c>
      <c r="P1539">
        <v>97</v>
      </c>
      <c r="R1539">
        <v>3129657</v>
      </c>
      <c r="S1539">
        <v>5000</v>
      </c>
      <c r="T1539" t="s">
        <v>5940</v>
      </c>
      <c r="U1539">
        <v>380</v>
      </c>
      <c r="V1539" t="s">
        <v>5940</v>
      </c>
      <c r="W1539">
        <v>23</v>
      </c>
      <c r="X1539">
        <v>148</v>
      </c>
      <c r="Z1539">
        <v>2606507</v>
      </c>
      <c r="AB1539">
        <v>50</v>
      </c>
      <c r="AC1539">
        <v>2606507</v>
      </c>
      <c r="AD1539" t="s">
        <v>5435</v>
      </c>
      <c r="AE1539" t="s">
        <v>5940</v>
      </c>
      <c r="AF1539">
        <v>2606507</v>
      </c>
      <c r="AG1539" t="s">
        <v>5435</v>
      </c>
      <c r="AH1539" t="s">
        <v>5940</v>
      </c>
      <c r="AI1539">
        <v>2606507</v>
      </c>
      <c r="AJ1539" t="s">
        <v>5435</v>
      </c>
      <c r="AK1539">
        <v>2133</v>
      </c>
      <c r="AL1539">
        <v>2606507</v>
      </c>
      <c r="AM1539" t="s">
        <v>5435</v>
      </c>
      <c r="AN1539" t="s">
        <v>5940</v>
      </c>
      <c r="AO1539">
        <v>0</v>
      </c>
      <c r="AP1539">
        <v>2610202</v>
      </c>
      <c r="AQ1539" t="s">
        <v>5480</v>
      </c>
      <c r="AR1539">
        <v>40</v>
      </c>
    </row>
    <row r="1540" spans="1:44" x14ac:dyDescent="0.25">
      <c r="A1540">
        <v>3129707</v>
      </c>
      <c r="B1540">
        <v>2</v>
      </c>
      <c r="C1540" t="s">
        <v>888</v>
      </c>
      <c r="D1540" t="s">
        <v>4413</v>
      </c>
      <c r="E1540" t="s">
        <v>5940</v>
      </c>
      <c r="F1540">
        <v>750</v>
      </c>
      <c r="G1540">
        <v>7200</v>
      </c>
      <c r="H1540" t="s">
        <v>5940</v>
      </c>
      <c r="I1540">
        <v>48</v>
      </c>
      <c r="J1540">
        <v>191</v>
      </c>
      <c r="K1540">
        <v>8000</v>
      </c>
      <c r="L1540">
        <v>750</v>
      </c>
      <c r="M1540">
        <v>7200</v>
      </c>
      <c r="N1540">
        <v>0</v>
      </c>
      <c r="O1540">
        <v>48</v>
      </c>
      <c r="P1540">
        <v>162</v>
      </c>
      <c r="R1540">
        <v>3129707</v>
      </c>
      <c r="S1540" t="s">
        <v>5940</v>
      </c>
      <c r="T1540">
        <v>750</v>
      </c>
      <c r="U1540">
        <v>7200</v>
      </c>
      <c r="V1540" t="s">
        <v>5940</v>
      </c>
      <c r="W1540">
        <v>48</v>
      </c>
      <c r="X1540">
        <v>191</v>
      </c>
      <c r="Z1540">
        <v>2606606</v>
      </c>
      <c r="AB1540">
        <v>50</v>
      </c>
      <c r="AC1540">
        <v>2606606</v>
      </c>
      <c r="AD1540" t="s">
        <v>5436</v>
      </c>
      <c r="AE1540" t="s">
        <v>5940</v>
      </c>
      <c r="AF1540">
        <v>2606606</v>
      </c>
      <c r="AG1540" t="s">
        <v>5436</v>
      </c>
      <c r="AH1540" t="s">
        <v>5940</v>
      </c>
      <c r="AI1540">
        <v>2606606</v>
      </c>
      <c r="AJ1540" t="s">
        <v>5436</v>
      </c>
      <c r="AK1540">
        <v>1500</v>
      </c>
      <c r="AL1540">
        <v>2606606</v>
      </c>
      <c r="AM1540" t="s">
        <v>5436</v>
      </c>
      <c r="AN1540" t="s">
        <v>5940</v>
      </c>
      <c r="AO1540">
        <v>0</v>
      </c>
      <c r="AP1540">
        <v>2610301</v>
      </c>
      <c r="AQ1540" t="s">
        <v>5481</v>
      </c>
      <c r="AR1540">
        <v>420</v>
      </c>
    </row>
    <row r="1541" spans="1:44" x14ac:dyDescent="0.25">
      <c r="A1541">
        <v>3129806</v>
      </c>
      <c r="B1541">
        <v>2</v>
      </c>
      <c r="C1541" t="s">
        <v>888</v>
      </c>
      <c r="D1541" t="s">
        <v>4414</v>
      </c>
      <c r="E1541" t="s">
        <v>5940</v>
      </c>
      <c r="F1541" t="s">
        <v>5940</v>
      </c>
      <c r="G1541">
        <v>105</v>
      </c>
      <c r="H1541" t="s">
        <v>5940</v>
      </c>
      <c r="I1541" t="s">
        <v>5940</v>
      </c>
      <c r="J1541">
        <v>35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R1541">
        <v>3129806</v>
      </c>
      <c r="S1541" t="s">
        <v>5940</v>
      </c>
      <c r="T1541" t="s">
        <v>5940</v>
      </c>
      <c r="U1541">
        <v>105</v>
      </c>
      <c r="V1541" t="s">
        <v>5940</v>
      </c>
      <c r="W1541" t="s">
        <v>5940</v>
      </c>
      <c r="X1541">
        <v>35</v>
      </c>
      <c r="Z1541">
        <v>2606705</v>
      </c>
      <c r="AB1541" t="s">
        <v>5940</v>
      </c>
      <c r="AC1541">
        <v>2606705</v>
      </c>
      <c r="AD1541" t="s">
        <v>5437</v>
      </c>
      <c r="AE1541" t="s">
        <v>5940</v>
      </c>
      <c r="AF1541">
        <v>2606705</v>
      </c>
      <c r="AG1541" t="s">
        <v>5437</v>
      </c>
      <c r="AH1541" t="s">
        <v>5940</v>
      </c>
      <c r="AI1541">
        <v>2606705</v>
      </c>
      <c r="AJ1541" t="s">
        <v>5437</v>
      </c>
      <c r="AK1541">
        <v>1850</v>
      </c>
      <c r="AL1541">
        <v>2606705</v>
      </c>
      <c r="AM1541" t="s">
        <v>5437</v>
      </c>
      <c r="AN1541" t="s">
        <v>5940</v>
      </c>
      <c r="AO1541">
        <v>0</v>
      </c>
      <c r="AP1541">
        <v>2610400</v>
      </c>
      <c r="AQ1541" t="s">
        <v>5482</v>
      </c>
      <c r="AR1541">
        <v>288</v>
      </c>
    </row>
    <row r="1542" spans="1:44" x14ac:dyDescent="0.25">
      <c r="A1542">
        <v>3129905</v>
      </c>
      <c r="B1542">
        <v>2</v>
      </c>
      <c r="C1542" t="s">
        <v>888</v>
      </c>
      <c r="D1542" t="s">
        <v>4415</v>
      </c>
      <c r="E1542" t="s">
        <v>5940</v>
      </c>
      <c r="F1542" t="s">
        <v>5940</v>
      </c>
      <c r="G1542">
        <v>680</v>
      </c>
      <c r="H1542" t="s">
        <v>5940</v>
      </c>
      <c r="I1542" t="s">
        <v>5940</v>
      </c>
      <c r="J1542">
        <v>42</v>
      </c>
      <c r="K1542">
        <v>0</v>
      </c>
      <c r="L1542">
        <v>0</v>
      </c>
      <c r="M1542">
        <v>175</v>
      </c>
      <c r="N1542">
        <v>0</v>
      </c>
      <c r="O1542">
        <v>0</v>
      </c>
      <c r="P1542">
        <v>26</v>
      </c>
      <c r="R1542">
        <v>3129905</v>
      </c>
      <c r="S1542" t="s">
        <v>5940</v>
      </c>
      <c r="T1542" t="s">
        <v>5940</v>
      </c>
      <c r="U1542">
        <v>680</v>
      </c>
      <c r="V1542" t="s">
        <v>5940</v>
      </c>
      <c r="W1542" t="s">
        <v>5940</v>
      </c>
      <c r="X1542">
        <v>42</v>
      </c>
      <c r="Z1542">
        <v>2606804</v>
      </c>
      <c r="AB1542" t="s">
        <v>5940</v>
      </c>
      <c r="AC1542">
        <v>2606804</v>
      </c>
      <c r="AD1542" t="s">
        <v>5438</v>
      </c>
      <c r="AE1542" t="s">
        <v>5940</v>
      </c>
      <c r="AF1542">
        <v>2606804</v>
      </c>
      <c r="AG1542" t="s">
        <v>5438</v>
      </c>
      <c r="AH1542">
        <v>427680</v>
      </c>
      <c r="AI1542">
        <v>2606804</v>
      </c>
      <c r="AJ1542" t="s">
        <v>5438</v>
      </c>
      <c r="AK1542" t="s">
        <v>5940</v>
      </c>
      <c r="AL1542">
        <v>2606804</v>
      </c>
      <c r="AM1542" t="s">
        <v>5438</v>
      </c>
      <c r="AN1542" t="s">
        <v>5940</v>
      </c>
      <c r="AO1542">
        <v>0</v>
      </c>
      <c r="AP1542">
        <v>2610509</v>
      </c>
      <c r="AQ1542" t="s">
        <v>5483</v>
      </c>
      <c r="AR1542">
        <v>2700</v>
      </c>
    </row>
    <row r="1543" spans="1:44" x14ac:dyDescent="0.25">
      <c r="A1543">
        <v>3130002</v>
      </c>
      <c r="B1543">
        <v>2</v>
      </c>
      <c r="C1543" t="s">
        <v>888</v>
      </c>
      <c r="D1543" t="s">
        <v>4416</v>
      </c>
      <c r="E1543">
        <v>6375</v>
      </c>
      <c r="F1543" t="s">
        <v>5940</v>
      </c>
      <c r="G1543">
        <v>4112</v>
      </c>
      <c r="H1543" t="s">
        <v>5940</v>
      </c>
      <c r="I1543">
        <v>117</v>
      </c>
      <c r="J1543">
        <v>408</v>
      </c>
      <c r="K1543">
        <v>6375</v>
      </c>
      <c r="L1543">
        <v>0</v>
      </c>
      <c r="M1543">
        <v>3402</v>
      </c>
      <c r="N1543">
        <v>0</v>
      </c>
      <c r="O1543">
        <v>96</v>
      </c>
      <c r="P1543">
        <v>361</v>
      </c>
      <c r="R1543">
        <v>3130002</v>
      </c>
      <c r="S1543">
        <v>6375</v>
      </c>
      <c r="T1543" t="s">
        <v>5940</v>
      </c>
      <c r="U1543">
        <v>4112</v>
      </c>
      <c r="V1543" t="s">
        <v>5940</v>
      </c>
      <c r="W1543">
        <v>117</v>
      </c>
      <c r="X1543">
        <v>408</v>
      </c>
      <c r="Z1543">
        <v>2606903</v>
      </c>
      <c r="AB1543">
        <v>6</v>
      </c>
      <c r="AC1543">
        <v>2606903</v>
      </c>
      <c r="AD1543" t="s">
        <v>5439</v>
      </c>
      <c r="AE1543" t="s">
        <v>5940</v>
      </c>
      <c r="AF1543">
        <v>2606903</v>
      </c>
      <c r="AG1543" t="s">
        <v>5439</v>
      </c>
      <c r="AH1543">
        <v>150</v>
      </c>
      <c r="AI1543">
        <v>2606903</v>
      </c>
      <c r="AJ1543" t="s">
        <v>5439</v>
      </c>
      <c r="AK1543">
        <v>759</v>
      </c>
      <c r="AL1543">
        <v>2606903</v>
      </c>
      <c r="AM1543" t="s">
        <v>5439</v>
      </c>
      <c r="AN1543" t="s">
        <v>5940</v>
      </c>
      <c r="AO1543">
        <v>0</v>
      </c>
      <c r="AP1543">
        <v>2610608</v>
      </c>
      <c r="AQ1543" t="s">
        <v>5484</v>
      </c>
      <c r="AR1543" t="s">
        <v>5940</v>
      </c>
    </row>
    <row r="1544" spans="1:44" x14ac:dyDescent="0.25">
      <c r="A1544">
        <v>3130051</v>
      </c>
      <c r="B1544">
        <v>2</v>
      </c>
      <c r="C1544" t="s">
        <v>888</v>
      </c>
      <c r="D1544" t="s">
        <v>4417</v>
      </c>
      <c r="E1544">
        <v>5000</v>
      </c>
      <c r="F1544" t="s">
        <v>5940</v>
      </c>
      <c r="G1544">
        <v>4400</v>
      </c>
      <c r="H1544" t="s">
        <v>5940</v>
      </c>
      <c r="I1544">
        <v>200</v>
      </c>
      <c r="J1544">
        <v>470</v>
      </c>
      <c r="K1544">
        <v>4500</v>
      </c>
      <c r="L1544">
        <v>0</v>
      </c>
      <c r="M1544">
        <v>980</v>
      </c>
      <c r="N1544">
        <v>0</v>
      </c>
      <c r="O1544">
        <v>25</v>
      </c>
      <c r="P1544">
        <v>401</v>
      </c>
      <c r="R1544">
        <v>3130051</v>
      </c>
      <c r="S1544">
        <v>5000</v>
      </c>
      <c r="T1544" t="s">
        <v>5940</v>
      </c>
      <c r="U1544">
        <v>4400</v>
      </c>
      <c r="V1544" t="s">
        <v>5940</v>
      </c>
      <c r="W1544">
        <v>200</v>
      </c>
      <c r="X1544">
        <v>470</v>
      </c>
      <c r="Z1544">
        <v>2607000</v>
      </c>
      <c r="AB1544">
        <v>100</v>
      </c>
      <c r="AC1544">
        <v>2607000</v>
      </c>
      <c r="AD1544" t="s">
        <v>5440</v>
      </c>
      <c r="AE1544" t="s">
        <v>5940</v>
      </c>
      <c r="AF1544">
        <v>2607000</v>
      </c>
      <c r="AG1544" t="s">
        <v>5440</v>
      </c>
      <c r="AH1544" t="s">
        <v>5940</v>
      </c>
      <c r="AI1544">
        <v>2607000</v>
      </c>
      <c r="AJ1544" t="s">
        <v>5440</v>
      </c>
      <c r="AK1544">
        <v>600</v>
      </c>
      <c r="AL1544">
        <v>2607000</v>
      </c>
      <c r="AM1544" t="s">
        <v>5440</v>
      </c>
      <c r="AN1544" t="s">
        <v>5940</v>
      </c>
      <c r="AO1544">
        <v>0</v>
      </c>
      <c r="AP1544">
        <v>2610707</v>
      </c>
      <c r="AQ1544" t="s">
        <v>5485</v>
      </c>
      <c r="AR1544" t="s">
        <v>5940</v>
      </c>
    </row>
    <row r="1545" spans="1:44" x14ac:dyDescent="0.25">
      <c r="A1545">
        <v>3130101</v>
      </c>
      <c r="B1545">
        <v>2</v>
      </c>
      <c r="C1545" t="s">
        <v>888</v>
      </c>
      <c r="D1545" t="s">
        <v>4418</v>
      </c>
      <c r="E1545">
        <v>1000</v>
      </c>
      <c r="F1545" t="s">
        <v>5940</v>
      </c>
      <c r="G1545" t="s">
        <v>5940</v>
      </c>
      <c r="H1545" t="s">
        <v>5940</v>
      </c>
      <c r="I1545" t="s">
        <v>5940</v>
      </c>
      <c r="J1545" t="s">
        <v>5940</v>
      </c>
      <c r="K1545">
        <v>5000</v>
      </c>
      <c r="L1545">
        <v>0</v>
      </c>
      <c r="M1545">
        <v>0</v>
      </c>
      <c r="N1545">
        <v>0</v>
      </c>
      <c r="O1545">
        <v>0</v>
      </c>
      <c r="P1545">
        <v>0</v>
      </c>
      <c r="R1545">
        <v>3130101</v>
      </c>
      <c r="S1545">
        <v>1000</v>
      </c>
      <c r="T1545" t="s">
        <v>5940</v>
      </c>
      <c r="U1545" t="s">
        <v>5940</v>
      </c>
      <c r="V1545" t="s">
        <v>5940</v>
      </c>
      <c r="W1545" t="s">
        <v>5940</v>
      </c>
      <c r="X1545" t="s">
        <v>5940</v>
      </c>
      <c r="Z1545">
        <v>2607109</v>
      </c>
      <c r="AB1545">
        <v>18</v>
      </c>
      <c r="AC1545">
        <v>2607109</v>
      </c>
      <c r="AD1545" t="s">
        <v>5441</v>
      </c>
      <c r="AE1545" t="s">
        <v>5940</v>
      </c>
      <c r="AF1545">
        <v>2607109</v>
      </c>
      <c r="AG1545" t="s">
        <v>5441</v>
      </c>
      <c r="AH1545" t="s">
        <v>5940</v>
      </c>
      <c r="AI1545">
        <v>2607109</v>
      </c>
      <c r="AJ1545" t="s">
        <v>5441</v>
      </c>
      <c r="AK1545">
        <v>507</v>
      </c>
      <c r="AL1545">
        <v>2607109</v>
      </c>
      <c r="AM1545" t="s">
        <v>5441</v>
      </c>
      <c r="AN1545" t="s">
        <v>5940</v>
      </c>
      <c r="AO1545">
        <v>0</v>
      </c>
      <c r="AP1545">
        <v>2610806</v>
      </c>
      <c r="AQ1545" t="s">
        <v>5486</v>
      </c>
      <c r="AR1545">
        <v>1500</v>
      </c>
    </row>
    <row r="1546" spans="1:44" x14ac:dyDescent="0.25">
      <c r="A1546">
        <v>3130200</v>
      </c>
      <c r="B1546">
        <v>2</v>
      </c>
      <c r="C1546" t="s">
        <v>888</v>
      </c>
      <c r="D1546" t="s">
        <v>4419</v>
      </c>
      <c r="E1546">
        <v>675</v>
      </c>
      <c r="F1546" t="s">
        <v>5940</v>
      </c>
      <c r="G1546">
        <v>58</v>
      </c>
      <c r="H1546" t="s">
        <v>5940</v>
      </c>
      <c r="I1546">
        <v>4</v>
      </c>
      <c r="J1546">
        <v>11</v>
      </c>
      <c r="K1546">
        <v>675</v>
      </c>
      <c r="L1546">
        <v>0</v>
      </c>
      <c r="M1546">
        <v>38</v>
      </c>
      <c r="N1546">
        <v>0</v>
      </c>
      <c r="O1546">
        <v>4</v>
      </c>
      <c r="P1546">
        <v>10</v>
      </c>
      <c r="R1546">
        <v>3130200</v>
      </c>
      <c r="S1546">
        <v>675</v>
      </c>
      <c r="T1546" t="s">
        <v>5940</v>
      </c>
      <c r="U1546">
        <v>58</v>
      </c>
      <c r="V1546" t="s">
        <v>5940</v>
      </c>
      <c r="W1546">
        <v>4</v>
      </c>
      <c r="X1546">
        <v>11</v>
      </c>
      <c r="Z1546">
        <v>2607208</v>
      </c>
      <c r="AB1546" t="s">
        <v>5940</v>
      </c>
      <c r="AC1546">
        <v>2607208</v>
      </c>
      <c r="AD1546" t="s">
        <v>5442</v>
      </c>
      <c r="AE1546" t="s">
        <v>5940</v>
      </c>
      <c r="AF1546">
        <v>2607208</v>
      </c>
      <c r="AG1546" t="s">
        <v>5442</v>
      </c>
      <c r="AH1546">
        <v>1050000</v>
      </c>
      <c r="AI1546">
        <v>2607208</v>
      </c>
      <c r="AJ1546" t="s">
        <v>5442</v>
      </c>
      <c r="AK1546" t="s">
        <v>5940</v>
      </c>
      <c r="AL1546">
        <v>2607208</v>
      </c>
      <c r="AM1546" t="s">
        <v>5442</v>
      </c>
      <c r="AN1546" t="s">
        <v>5940</v>
      </c>
      <c r="AO1546">
        <v>0</v>
      </c>
      <c r="AP1546">
        <v>2610905</v>
      </c>
      <c r="AQ1546" t="s">
        <v>5487</v>
      </c>
      <c r="AR1546">
        <v>259</v>
      </c>
    </row>
    <row r="1547" spans="1:44" x14ac:dyDescent="0.25">
      <c r="A1547">
        <v>3130309</v>
      </c>
      <c r="B1547">
        <v>2</v>
      </c>
      <c r="C1547" t="s">
        <v>888</v>
      </c>
      <c r="D1547" t="s">
        <v>4420</v>
      </c>
      <c r="E1547">
        <v>71275</v>
      </c>
      <c r="F1547">
        <v>4500</v>
      </c>
      <c r="G1547">
        <v>25500</v>
      </c>
      <c r="H1547" t="s">
        <v>5940</v>
      </c>
      <c r="I1547">
        <v>184</v>
      </c>
      <c r="J1547">
        <v>1074</v>
      </c>
      <c r="K1547">
        <v>960000</v>
      </c>
      <c r="L1547">
        <v>7500</v>
      </c>
      <c r="M1547">
        <v>36000</v>
      </c>
      <c r="N1547">
        <v>0</v>
      </c>
      <c r="O1547">
        <v>0</v>
      </c>
      <c r="P1547">
        <v>12000</v>
      </c>
      <c r="R1547">
        <v>3130309</v>
      </c>
      <c r="S1547">
        <v>71275</v>
      </c>
      <c r="T1547">
        <v>4500</v>
      </c>
      <c r="U1547">
        <v>25500</v>
      </c>
      <c r="V1547" t="s">
        <v>5940</v>
      </c>
      <c r="W1547">
        <v>184</v>
      </c>
      <c r="X1547">
        <v>1074</v>
      </c>
      <c r="Z1547">
        <v>2607307</v>
      </c>
      <c r="AB1547" t="s">
        <v>5940</v>
      </c>
      <c r="AC1547">
        <v>2607307</v>
      </c>
      <c r="AD1547" t="s">
        <v>5443</v>
      </c>
      <c r="AE1547" t="s">
        <v>5940</v>
      </c>
      <c r="AF1547">
        <v>2607307</v>
      </c>
      <c r="AG1547" t="s">
        <v>5443</v>
      </c>
      <c r="AH1547" t="s">
        <v>5940</v>
      </c>
      <c r="AI1547">
        <v>2607307</v>
      </c>
      <c r="AJ1547" t="s">
        <v>5443</v>
      </c>
      <c r="AK1547">
        <v>603</v>
      </c>
      <c r="AL1547">
        <v>2607307</v>
      </c>
      <c r="AM1547" t="s">
        <v>5443</v>
      </c>
      <c r="AN1547" t="s">
        <v>5940</v>
      </c>
      <c r="AO1547">
        <v>0</v>
      </c>
      <c r="AP1547">
        <v>2611002</v>
      </c>
      <c r="AQ1547" t="s">
        <v>5488</v>
      </c>
      <c r="AR1547">
        <v>324</v>
      </c>
    </row>
    <row r="1548" spans="1:44" x14ac:dyDescent="0.25">
      <c r="A1548">
        <v>3130408</v>
      </c>
      <c r="B1548">
        <v>2</v>
      </c>
      <c r="C1548" t="s">
        <v>888</v>
      </c>
      <c r="D1548" t="s">
        <v>4421</v>
      </c>
      <c r="E1548">
        <v>800</v>
      </c>
      <c r="F1548" t="s">
        <v>5940</v>
      </c>
      <c r="G1548">
        <v>2000</v>
      </c>
      <c r="H1548" t="s">
        <v>5940</v>
      </c>
      <c r="I1548">
        <v>102</v>
      </c>
      <c r="J1548">
        <v>89</v>
      </c>
      <c r="K1548">
        <v>800</v>
      </c>
      <c r="L1548">
        <v>0</v>
      </c>
      <c r="M1548">
        <v>2500</v>
      </c>
      <c r="N1548">
        <v>0</v>
      </c>
      <c r="O1548">
        <v>102</v>
      </c>
      <c r="P1548">
        <v>79</v>
      </c>
      <c r="R1548">
        <v>3130408</v>
      </c>
      <c r="S1548">
        <v>800</v>
      </c>
      <c r="T1548" t="s">
        <v>5940</v>
      </c>
      <c r="U1548">
        <v>2000</v>
      </c>
      <c r="V1548" t="s">
        <v>5940</v>
      </c>
      <c r="W1548">
        <v>102</v>
      </c>
      <c r="X1548">
        <v>89</v>
      </c>
      <c r="Z1548">
        <v>2607406</v>
      </c>
      <c r="AB1548" t="s">
        <v>5940</v>
      </c>
      <c r="AC1548">
        <v>2607406</v>
      </c>
      <c r="AD1548" t="s">
        <v>5444</v>
      </c>
      <c r="AE1548">
        <v>600</v>
      </c>
      <c r="AF1548">
        <v>2607406</v>
      </c>
      <c r="AG1548" t="s">
        <v>5444</v>
      </c>
      <c r="AH1548" t="s">
        <v>5940</v>
      </c>
      <c r="AI1548">
        <v>2607406</v>
      </c>
      <c r="AJ1548" t="s">
        <v>5444</v>
      </c>
      <c r="AK1548">
        <v>260</v>
      </c>
      <c r="AL1548">
        <v>2607406</v>
      </c>
      <c r="AM1548" t="s">
        <v>5444</v>
      </c>
      <c r="AN1548" t="s">
        <v>5940</v>
      </c>
      <c r="AO1548">
        <v>0</v>
      </c>
      <c r="AP1548">
        <v>2611101</v>
      </c>
      <c r="AQ1548" t="s">
        <v>5489</v>
      </c>
      <c r="AR1548">
        <v>1200</v>
      </c>
    </row>
    <row r="1549" spans="1:44" x14ac:dyDescent="0.25">
      <c r="A1549">
        <v>3130507</v>
      </c>
      <c r="B1549">
        <v>2</v>
      </c>
      <c r="C1549" t="s">
        <v>888</v>
      </c>
      <c r="D1549" t="s">
        <v>4422</v>
      </c>
      <c r="E1549">
        <v>200</v>
      </c>
      <c r="F1549" t="s">
        <v>5940</v>
      </c>
      <c r="G1549">
        <v>9800</v>
      </c>
      <c r="H1549" t="s">
        <v>5940</v>
      </c>
      <c r="I1549">
        <v>200</v>
      </c>
      <c r="J1549">
        <v>600</v>
      </c>
      <c r="K1549">
        <v>200</v>
      </c>
      <c r="L1549">
        <v>0</v>
      </c>
      <c r="M1549">
        <v>11160</v>
      </c>
      <c r="N1549">
        <v>0</v>
      </c>
      <c r="O1549">
        <v>200</v>
      </c>
      <c r="P1549">
        <v>840</v>
      </c>
      <c r="R1549">
        <v>3130507</v>
      </c>
      <c r="S1549">
        <v>200</v>
      </c>
      <c r="T1549" t="s">
        <v>5940</v>
      </c>
      <c r="U1549">
        <v>9800</v>
      </c>
      <c r="V1549" t="s">
        <v>5940</v>
      </c>
      <c r="W1549">
        <v>200</v>
      </c>
      <c r="X1549">
        <v>600</v>
      </c>
      <c r="Z1549">
        <v>2607505</v>
      </c>
      <c r="AB1549">
        <v>100</v>
      </c>
      <c r="AC1549">
        <v>2607505</v>
      </c>
      <c r="AD1549" t="s">
        <v>5445</v>
      </c>
      <c r="AE1549" t="s">
        <v>5940</v>
      </c>
      <c r="AF1549">
        <v>2607505</v>
      </c>
      <c r="AG1549" t="s">
        <v>5445</v>
      </c>
      <c r="AH1549" t="s">
        <v>5940</v>
      </c>
      <c r="AI1549">
        <v>2607505</v>
      </c>
      <c r="AJ1549" t="s">
        <v>5445</v>
      </c>
      <c r="AK1549">
        <v>2880</v>
      </c>
      <c r="AL1549">
        <v>2607505</v>
      </c>
      <c r="AM1549" t="s">
        <v>5445</v>
      </c>
      <c r="AN1549" t="s">
        <v>5940</v>
      </c>
      <c r="AO1549">
        <v>0</v>
      </c>
      <c r="AP1549">
        <v>2611200</v>
      </c>
      <c r="AQ1549" t="s">
        <v>5490</v>
      </c>
      <c r="AR1549">
        <v>342</v>
      </c>
    </row>
    <row r="1550" spans="1:44" x14ac:dyDescent="0.25">
      <c r="A1550">
        <v>3130556</v>
      </c>
      <c r="B1550">
        <v>2</v>
      </c>
      <c r="C1550" t="s">
        <v>888</v>
      </c>
      <c r="D1550" t="s">
        <v>4423</v>
      </c>
      <c r="E1550">
        <v>1120</v>
      </c>
      <c r="F1550" t="s">
        <v>5940</v>
      </c>
      <c r="G1550">
        <v>1800</v>
      </c>
      <c r="H1550" t="s">
        <v>5940</v>
      </c>
      <c r="I1550">
        <v>450</v>
      </c>
      <c r="J1550">
        <v>258</v>
      </c>
      <c r="K1550">
        <v>2800</v>
      </c>
      <c r="L1550">
        <v>0</v>
      </c>
      <c r="M1550">
        <v>1950</v>
      </c>
      <c r="N1550">
        <v>0</v>
      </c>
      <c r="O1550">
        <v>360</v>
      </c>
      <c r="P1550">
        <v>408</v>
      </c>
      <c r="R1550">
        <v>3130556</v>
      </c>
      <c r="S1550">
        <v>1120</v>
      </c>
      <c r="T1550" t="s">
        <v>5940</v>
      </c>
      <c r="U1550">
        <v>1800</v>
      </c>
      <c r="V1550" t="s">
        <v>5940</v>
      </c>
      <c r="W1550">
        <v>450</v>
      </c>
      <c r="X1550">
        <v>258</v>
      </c>
      <c r="Z1550">
        <v>2607604</v>
      </c>
      <c r="AB1550" t="s">
        <v>5940</v>
      </c>
      <c r="AC1550">
        <v>2607604</v>
      </c>
      <c r="AD1550" t="s">
        <v>5446</v>
      </c>
      <c r="AE1550" t="s">
        <v>5940</v>
      </c>
      <c r="AF1550">
        <v>2607604</v>
      </c>
      <c r="AG1550" t="s">
        <v>5446</v>
      </c>
      <c r="AH1550" t="s">
        <v>5940</v>
      </c>
      <c r="AI1550">
        <v>2607604</v>
      </c>
      <c r="AJ1550" t="s">
        <v>5446</v>
      </c>
      <c r="AK1550" t="s">
        <v>5940</v>
      </c>
      <c r="AL1550">
        <v>2607604</v>
      </c>
      <c r="AM1550" t="s">
        <v>5446</v>
      </c>
      <c r="AN1550" t="s">
        <v>5940</v>
      </c>
      <c r="AO1550">
        <v>0</v>
      </c>
      <c r="AP1550">
        <v>2611309</v>
      </c>
      <c r="AQ1550" t="s">
        <v>5491</v>
      </c>
      <c r="AR1550">
        <v>5</v>
      </c>
    </row>
    <row r="1551" spans="1:44" x14ac:dyDescent="0.25">
      <c r="A1551">
        <v>3130606</v>
      </c>
      <c r="B1551">
        <v>2</v>
      </c>
      <c r="C1551" t="s">
        <v>888</v>
      </c>
      <c r="D1551" t="s">
        <v>4424</v>
      </c>
      <c r="E1551" t="s">
        <v>5940</v>
      </c>
      <c r="F1551" t="s">
        <v>5940</v>
      </c>
      <c r="G1551">
        <v>1165</v>
      </c>
      <c r="H1551" t="s">
        <v>5940</v>
      </c>
      <c r="I1551" t="s">
        <v>5940</v>
      </c>
      <c r="J1551">
        <v>353</v>
      </c>
      <c r="K1551">
        <v>0</v>
      </c>
      <c r="L1551">
        <v>0</v>
      </c>
      <c r="M1551">
        <v>3200</v>
      </c>
      <c r="N1551">
        <v>0</v>
      </c>
      <c r="O1551">
        <v>0</v>
      </c>
      <c r="P1551">
        <v>124</v>
      </c>
      <c r="R1551">
        <v>3130606</v>
      </c>
      <c r="S1551" t="s">
        <v>5940</v>
      </c>
      <c r="T1551" t="s">
        <v>5940</v>
      </c>
      <c r="U1551">
        <v>1165</v>
      </c>
      <c r="V1551" t="s">
        <v>5940</v>
      </c>
      <c r="W1551" t="s">
        <v>5940</v>
      </c>
      <c r="X1551">
        <v>353</v>
      </c>
      <c r="Z1551">
        <v>2607653</v>
      </c>
      <c r="AB1551" t="s">
        <v>5940</v>
      </c>
      <c r="AC1551">
        <v>2607653</v>
      </c>
      <c r="AD1551" t="s">
        <v>5447</v>
      </c>
      <c r="AE1551" t="s">
        <v>5940</v>
      </c>
      <c r="AF1551">
        <v>2607653</v>
      </c>
      <c r="AG1551" t="s">
        <v>5447</v>
      </c>
      <c r="AH1551">
        <v>796000</v>
      </c>
      <c r="AI1551">
        <v>2607653</v>
      </c>
      <c r="AJ1551" t="s">
        <v>5447</v>
      </c>
      <c r="AK1551">
        <v>14</v>
      </c>
      <c r="AL1551">
        <v>2607653</v>
      </c>
      <c r="AM1551" t="s">
        <v>5447</v>
      </c>
      <c r="AN1551" t="s">
        <v>5940</v>
      </c>
      <c r="AO1551">
        <v>0</v>
      </c>
      <c r="AP1551">
        <v>2611507</v>
      </c>
      <c r="AQ1551" t="s">
        <v>5493</v>
      </c>
      <c r="AR1551">
        <v>27</v>
      </c>
    </row>
    <row r="1552" spans="1:44" x14ac:dyDescent="0.25">
      <c r="A1552">
        <v>3130655</v>
      </c>
      <c r="B1552">
        <v>2</v>
      </c>
      <c r="C1552" t="s">
        <v>888</v>
      </c>
      <c r="D1552" t="s">
        <v>4425</v>
      </c>
      <c r="E1552">
        <v>39000</v>
      </c>
      <c r="F1552" t="s">
        <v>5940</v>
      </c>
      <c r="G1552">
        <v>672</v>
      </c>
      <c r="H1552" t="s">
        <v>5940</v>
      </c>
      <c r="I1552">
        <v>144</v>
      </c>
      <c r="J1552">
        <v>420</v>
      </c>
      <c r="K1552">
        <v>48000</v>
      </c>
      <c r="L1552">
        <v>0</v>
      </c>
      <c r="M1552">
        <v>630</v>
      </c>
      <c r="N1552">
        <v>0</v>
      </c>
      <c r="O1552">
        <v>60</v>
      </c>
      <c r="P1552">
        <v>456</v>
      </c>
      <c r="R1552">
        <v>3130655</v>
      </c>
      <c r="S1552">
        <v>39000</v>
      </c>
      <c r="T1552" t="s">
        <v>5940</v>
      </c>
      <c r="U1552">
        <v>672</v>
      </c>
      <c r="V1552" t="s">
        <v>5940</v>
      </c>
      <c r="W1552">
        <v>144</v>
      </c>
      <c r="X1552">
        <v>420</v>
      </c>
      <c r="Z1552">
        <v>2607703</v>
      </c>
      <c r="AB1552">
        <v>6</v>
      </c>
      <c r="AC1552">
        <v>2607703</v>
      </c>
      <c r="AD1552" t="s">
        <v>5448</v>
      </c>
      <c r="AE1552" t="s">
        <v>5940</v>
      </c>
      <c r="AF1552">
        <v>2607703</v>
      </c>
      <c r="AG1552" t="s">
        <v>5448</v>
      </c>
      <c r="AH1552">
        <v>250</v>
      </c>
      <c r="AI1552">
        <v>2607703</v>
      </c>
      <c r="AJ1552" t="s">
        <v>5448</v>
      </c>
      <c r="AK1552">
        <v>588</v>
      </c>
      <c r="AL1552">
        <v>2607703</v>
      </c>
      <c r="AM1552" t="s">
        <v>5448</v>
      </c>
      <c r="AN1552" t="s">
        <v>5940</v>
      </c>
      <c r="AO1552">
        <v>0</v>
      </c>
      <c r="AP1552">
        <v>2611533</v>
      </c>
      <c r="AQ1552" t="s">
        <v>5494</v>
      </c>
      <c r="AR1552">
        <v>2100</v>
      </c>
    </row>
    <row r="1553" spans="1:44" x14ac:dyDescent="0.25">
      <c r="A1553">
        <v>3130705</v>
      </c>
      <c r="B1553">
        <v>2</v>
      </c>
      <c r="C1553" t="s">
        <v>888</v>
      </c>
      <c r="D1553" t="s">
        <v>4426</v>
      </c>
      <c r="E1553" t="s">
        <v>5940</v>
      </c>
      <c r="F1553">
        <v>27500</v>
      </c>
      <c r="G1553">
        <v>48000</v>
      </c>
      <c r="H1553" t="s">
        <v>5940</v>
      </c>
      <c r="I1553">
        <v>1800</v>
      </c>
      <c r="J1553">
        <v>3420</v>
      </c>
      <c r="K1553">
        <v>0</v>
      </c>
      <c r="L1553">
        <v>27000</v>
      </c>
      <c r="M1553">
        <v>52800</v>
      </c>
      <c r="N1553">
        <v>476</v>
      </c>
      <c r="O1553">
        <v>1020</v>
      </c>
      <c r="P1553">
        <v>1100</v>
      </c>
      <c r="R1553">
        <v>3130705</v>
      </c>
      <c r="S1553" t="s">
        <v>5940</v>
      </c>
      <c r="T1553">
        <v>27500</v>
      </c>
      <c r="U1553">
        <v>48000</v>
      </c>
      <c r="V1553" t="s">
        <v>5940</v>
      </c>
      <c r="W1553">
        <v>1800</v>
      </c>
      <c r="X1553">
        <v>3420</v>
      </c>
      <c r="Z1553">
        <v>2607752</v>
      </c>
      <c r="AB1553" t="s">
        <v>5940</v>
      </c>
      <c r="AC1553">
        <v>2607752</v>
      </c>
      <c r="AD1553" t="s">
        <v>5449</v>
      </c>
      <c r="AE1553" t="s">
        <v>5940</v>
      </c>
      <c r="AF1553">
        <v>2607752</v>
      </c>
      <c r="AG1553" t="s">
        <v>5449</v>
      </c>
      <c r="AH1553">
        <v>86040</v>
      </c>
      <c r="AI1553">
        <v>2607752</v>
      </c>
      <c r="AJ1553" t="s">
        <v>5449</v>
      </c>
      <c r="AK1553" t="s">
        <v>5940</v>
      </c>
      <c r="AL1553">
        <v>2607752</v>
      </c>
      <c r="AM1553" t="s">
        <v>5449</v>
      </c>
      <c r="AN1553" t="s">
        <v>5940</v>
      </c>
      <c r="AO1553">
        <v>0</v>
      </c>
      <c r="AP1553">
        <v>2611705</v>
      </c>
      <c r="AQ1553" t="s">
        <v>5495</v>
      </c>
      <c r="AR1553">
        <v>27</v>
      </c>
    </row>
    <row r="1554" spans="1:44" x14ac:dyDescent="0.25">
      <c r="A1554">
        <v>3130804</v>
      </c>
      <c r="B1554">
        <v>2</v>
      </c>
      <c r="C1554" t="s">
        <v>888</v>
      </c>
      <c r="D1554" t="s">
        <v>4427</v>
      </c>
      <c r="E1554">
        <v>350</v>
      </c>
      <c r="F1554">
        <v>176</v>
      </c>
      <c r="G1554">
        <v>12500</v>
      </c>
      <c r="H1554" t="s">
        <v>5940</v>
      </c>
      <c r="I1554">
        <v>216</v>
      </c>
      <c r="J1554">
        <v>315</v>
      </c>
      <c r="K1554">
        <v>210</v>
      </c>
      <c r="L1554">
        <v>0</v>
      </c>
      <c r="M1554">
        <v>8670</v>
      </c>
      <c r="N1554">
        <v>0</v>
      </c>
      <c r="O1554">
        <v>36</v>
      </c>
      <c r="P1554">
        <v>189</v>
      </c>
      <c r="R1554">
        <v>3130804</v>
      </c>
      <c r="S1554">
        <v>350</v>
      </c>
      <c r="T1554">
        <v>176</v>
      </c>
      <c r="U1554">
        <v>12500</v>
      </c>
      <c r="V1554" t="s">
        <v>5940</v>
      </c>
      <c r="W1554">
        <v>216</v>
      </c>
      <c r="X1554">
        <v>315</v>
      </c>
      <c r="Z1554">
        <v>2607802</v>
      </c>
      <c r="AB1554" t="s">
        <v>5940</v>
      </c>
      <c r="AC1554">
        <v>2607802</v>
      </c>
      <c r="AD1554" t="s">
        <v>5450</v>
      </c>
      <c r="AE1554" t="s">
        <v>5940</v>
      </c>
      <c r="AF1554">
        <v>2607802</v>
      </c>
      <c r="AG1554" t="s">
        <v>5450</v>
      </c>
      <c r="AH1554">
        <v>296000</v>
      </c>
      <c r="AI1554">
        <v>2607802</v>
      </c>
      <c r="AJ1554" t="s">
        <v>5450</v>
      </c>
      <c r="AK1554">
        <v>15</v>
      </c>
      <c r="AL1554">
        <v>2607802</v>
      </c>
      <c r="AM1554" t="s">
        <v>5450</v>
      </c>
      <c r="AN1554" t="s">
        <v>5940</v>
      </c>
      <c r="AO1554">
        <v>0</v>
      </c>
      <c r="AP1554">
        <v>2612000</v>
      </c>
      <c r="AQ1554" t="s">
        <v>5498</v>
      </c>
      <c r="AR1554">
        <v>18</v>
      </c>
    </row>
    <row r="1555" spans="1:44" x14ac:dyDescent="0.25">
      <c r="A1555">
        <v>3130903</v>
      </c>
      <c r="B1555">
        <v>2</v>
      </c>
      <c r="C1555" t="s">
        <v>888</v>
      </c>
      <c r="D1555" t="s">
        <v>4428</v>
      </c>
      <c r="E1555">
        <v>25200</v>
      </c>
      <c r="F1555" t="s">
        <v>5940</v>
      </c>
      <c r="G1555">
        <v>5600</v>
      </c>
      <c r="H1555" t="s">
        <v>5940</v>
      </c>
      <c r="I1555">
        <v>662</v>
      </c>
      <c r="J1555">
        <v>330</v>
      </c>
      <c r="K1555">
        <v>31200</v>
      </c>
      <c r="L1555">
        <v>0</v>
      </c>
      <c r="M1555">
        <v>8250</v>
      </c>
      <c r="N1555">
        <v>0</v>
      </c>
      <c r="O1555">
        <v>586</v>
      </c>
      <c r="P1555">
        <v>432</v>
      </c>
      <c r="R1555">
        <v>3130903</v>
      </c>
      <c r="S1555">
        <v>25200</v>
      </c>
      <c r="T1555" t="s">
        <v>5940</v>
      </c>
      <c r="U1555">
        <v>5600</v>
      </c>
      <c r="V1555" t="s">
        <v>5940</v>
      </c>
      <c r="W1555">
        <v>662</v>
      </c>
      <c r="X1555">
        <v>330</v>
      </c>
      <c r="Z1555">
        <v>2607901</v>
      </c>
      <c r="AB1555" t="s">
        <v>5940</v>
      </c>
      <c r="AC1555">
        <v>2607901</v>
      </c>
      <c r="AD1555" t="s">
        <v>5451</v>
      </c>
      <c r="AE1555" t="s">
        <v>5940</v>
      </c>
      <c r="AF1555">
        <v>2607901</v>
      </c>
      <c r="AG1555" t="s">
        <v>5451</v>
      </c>
      <c r="AH1555">
        <v>361000</v>
      </c>
      <c r="AI1555">
        <v>2607901</v>
      </c>
      <c r="AJ1555" t="s">
        <v>5451</v>
      </c>
      <c r="AK1555" t="s">
        <v>5940</v>
      </c>
      <c r="AL1555">
        <v>2607901</v>
      </c>
      <c r="AM1555" t="s">
        <v>5451</v>
      </c>
      <c r="AN1555" t="s">
        <v>5940</v>
      </c>
      <c r="AO1555">
        <v>0</v>
      </c>
      <c r="AP1555">
        <v>2612109</v>
      </c>
      <c r="AQ1555" t="s">
        <v>5499</v>
      </c>
      <c r="AR1555">
        <v>180</v>
      </c>
    </row>
    <row r="1556" spans="1:44" x14ac:dyDescent="0.25">
      <c r="A1556">
        <v>3131000</v>
      </c>
      <c r="B1556">
        <v>2</v>
      </c>
      <c r="C1556" t="s">
        <v>888</v>
      </c>
      <c r="D1556" t="s">
        <v>4429</v>
      </c>
      <c r="E1556">
        <v>3600</v>
      </c>
      <c r="F1556" t="s">
        <v>5940</v>
      </c>
      <c r="G1556">
        <v>2100</v>
      </c>
      <c r="H1556" t="s">
        <v>5940</v>
      </c>
      <c r="I1556">
        <v>72</v>
      </c>
      <c r="J1556">
        <v>444</v>
      </c>
      <c r="K1556">
        <v>2940</v>
      </c>
      <c r="L1556">
        <v>374</v>
      </c>
      <c r="M1556">
        <v>2400</v>
      </c>
      <c r="N1556">
        <v>0</v>
      </c>
      <c r="O1556">
        <v>14</v>
      </c>
      <c r="P1556">
        <v>426</v>
      </c>
      <c r="R1556">
        <v>3131000</v>
      </c>
      <c r="S1556">
        <v>3600</v>
      </c>
      <c r="T1556" t="s">
        <v>5940</v>
      </c>
      <c r="U1556">
        <v>2100</v>
      </c>
      <c r="V1556" t="s">
        <v>5940</v>
      </c>
      <c r="W1556">
        <v>72</v>
      </c>
      <c r="X1556">
        <v>444</v>
      </c>
      <c r="Z1556">
        <v>2607950</v>
      </c>
      <c r="AB1556" t="s">
        <v>5940</v>
      </c>
      <c r="AC1556">
        <v>2607950</v>
      </c>
      <c r="AD1556" t="s">
        <v>5452</v>
      </c>
      <c r="AE1556" t="s">
        <v>5940</v>
      </c>
      <c r="AF1556">
        <v>2607950</v>
      </c>
      <c r="AG1556" t="s">
        <v>5452</v>
      </c>
      <c r="AH1556">
        <v>144000</v>
      </c>
      <c r="AI1556">
        <v>2607950</v>
      </c>
      <c r="AJ1556" t="s">
        <v>5452</v>
      </c>
      <c r="AK1556" t="s">
        <v>5940</v>
      </c>
      <c r="AL1556">
        <v>2607950</v>
      </c>
      <c r="AM1556" t="s">
        <v>5452</v>
      </c>
      <c r="AN1556" t="s">
        <v>5940</v>
      </c>
      <c r="AO1556">
        <v>0</v>
      </c>
      <c r="AP1556">
        <v>2612208</v>
      </c>
      <c r="AQ1556" t="s">
        <v>5500</v>
      </c>
      <c r="AR1556">
        <v>960</v>
      </c>
    </row>
    <row r="1557" spans="1:44" x14ac:dyDescent="0.25">
      <c r="A1557">
        <v>3131109</v>
      </c>
      <c r="B1557">
        <v>2</v>
      </c>
      <c r="C1557" t="s">
        <v>888</v>
      </c>
      <c r="D1557" t="s">
        <v>4430</v>
      </c>
      <c r="E1557">
        <v>5000</v>
      </c>
      <c r="F1557" t="s">
        <v>5940</v>
      </c>
      <c r="G1557">
        <v>3190</v>
      </c>
      <c r="H1557" t="s">
        <v>5940</v>
      </c>
      <c r="I1557" t="s">
        <v>5940</v>
      </c>
      <c r="J1557">
        <v>48</v>
      </c>
      <c r="K1557">
        <v>14000</v>
      </c>
      <c r="L1557">
        <v>0</v>
      </c>
      <c r="M1557">
        <v>2450</v>
      </c>
      <c r="N1557">
        <v>0</v>
      </c>
      <c r="O1557">
        <v>0</v>
      </c>
      <c r="P1557">
        <v>52</v>
      </c>
      <c r="R1557">
        <v>3131109</v>
      </c>
      <c r="S1557">
        <v>5000</v>
      </c>
      <c r="T1557" t="s">
        <v>5940</v>
      </c>
      <c r="U1557">
        <v>3190</v>
      </c>
      <c r="V1557" t="s">
        <v>5940</v>
      </c>
      <c r="W1557" t="s">
        <v>5940</v>
      </c>
      <c r="X1557">
        <v>48</v>
      </c>
      <c r="Z1557">
        <v>2608008</v>
      </c>
      <c r="AB1557" t="s">
        <v>5940</v>
      </c>
      <c r="AC1557">
        <v>2608008</v>
      </c>
      <c r="AD1557" t="s">
        <v>5453</v>
      </c>
      <c r="AE1557" t="s">
        <v>5940</v>
      </c>
      <c r="AF1557">
        <v>2608008</v>
      </c>
      <c r="AG1557" t="s">
        <v>5453</v>
      </c>
      <c r="AH1557" t="s">
        <v>5940</v>
      </c>
      <c r="AI1557">
        <v>2608008</v>
      </c>
      <c r="AJ1557" t="s">
        <v>5453</v>
      </c>
      <c r="AK1557">
        <v>48</v>
      </c>
      <c r="AL1557">
        <v>2608008</v>
      </c>
      <c r="AM1557" t="s">
        <v>5453</v>
      </c>
      <c r="AN1557" t="s">
        <v>5940</v>
      </c>
      <c r="AO1557">
        <v>0</v>
      </c>
      <c r="AP1557">
        <v>2612307</v>
      </c>
      <c r="AQ1557" t="s">
        <v>5501</v>
      </c>
      <c r="AR1557">
        <v>510</v>
      </c>
    </row>
    <row r="1558" spans="1:44" x14ac:dyDescent="0.25">
      <c r="A1558">
        <v>3131158</v>
      </c>
      <c r="B1558">
        <v>2</v>
      </c>
      <c r="C1558" t="s">
        <v>888</v>
      </c>
      <c r="D1558" t="s">
        <v>4431</v>
      </c>
      <c r="E1558" t="s">
        <v>5940</v>
      </c>
      <c r="F1558" t="s">
        <v>5940</v>
      </c>
      <c r="G1558">
        <v>368</v>
      </c>
      <c r="H1558" t="s">
        <v>5940</v>
      </c>
      <c r="I1558">
        <v>70</v>
      </c>
      <c r="J1558">
        <v>204</v>
      </c>
      <c r="K1558">
        <v>0</v>
      </c>
      <c r="L1558">
        <v>0</v>
      </c>
      <c r="M1558">
        <v>2001</v>
      </c>
      <c r="N1558">
        <v>0</v>
      </c>
      <c r="O1558">
        <v>0</v>
      </c>
      <c r="P1558">
        <v>450</v>
      </c>
      <c r="R1558">
        <v>3131158</v>
      </c>
      <c r="S1558" t="s">
        <v>5940</v>
      </c>
      <c r="T1558" t="s">
        <v>5940</v>
      </c>
      <c r="U1558">
        <v>368</v>
      </c>
      <c r="V1558" t="s">
        <v>5940</v>
      </c>
      <c r="W1558">
        <v>70</v>
      </c>
      <c r="X1558">
        <v>204</v>
      </c>
      <c r="Z1558">
        <v>2608057</v>
      </c>
      <c r="AB1558" t="s">
        <v>5940</v>
      </c>
      <c r="AC1558">
        <v>2608057</v>
      </c>
      <c r="AD1558" t="s">
        <v>5454</v>
      </c>
      <c r="AE1558" t="s">
        <v>5940</v>
      </c>
      <c r="AF1558">
        <v>2608057</v>
      </c>
      <c r="AG1558" t="s">
        <v>5454</v>
      </c>
      <c r="AH1558" t="s">
        <v>5940</v>
      </c>
      <c r="AI1558">
        <v>2608057</v>
      </c>
      <c r="AJ1558" t="s">
        <v>5454</v>
      </c>
      <c r="AK1558">
        <v>273</v>
      </c>
      <c r="AL1558">
        <v>2608057</v>
      </c>
      <c r="AM1558" t="s">
        <v>5454</v>
      </c>
      <c r="AN1558" t="s">
        <v>5940</v>
      </c>
      <c r="AO1558">
        <v>0</v>
      </c>
      <c r="AP1558">
        <v>2612406</v>
      </c>
      <c r="AQ1558" t="s">
        <v>5502</v>
      </c>
      <c r="AR1558">
        <v>300</v>
      </c>
    </row>
    <row r="1559" spans="1:44" x14ac:dyDescent="0.25">
      <c r="A1559">
        <v>3131208</v>
      </c>
      <c r="B1559">
        <v>2</v>
      </c>
      <c r="C1559" t="s">
        <v>888</v>
      </c>
      <c r="D1559" t="s">
        <v>4432</v>
      </c>
      <c r="E1559">
        <v>20300</v>
      </c>
      <c r="F1559" t="s">
        <v>5940</v>
      </c>
      <c r="G1559">
        <v>3000</v>
      </c>
      <c r="H1559" t="s">
        <v>5940</v>
      </c>
      <c r="I1559">
        <v>900</v>
      </c>
      <c r="J1559">
        <v>98</v>
      </c>
      <c r="K1559">
        <v>24850</v>
      </c>
      <c r="L1559">
        <v>0</v>
      </c>
      <c r="M1559">
        <v>3000</v>
      </c>
      <c r="N1559">
        <v>0</v>
      </c>
      <c r="O1559">
        <v>660</v>
      </c>
      <c r="P1559">
        <v>71</v>
      </c>
      <c r="R1559">
        <v>3131208</v>
      </c>
      <c r="S1559">
        <v>20300</v>
      </c>
      <c r="T1559" t="s">
        <v>5940</v>
      </c>
      <c r="U1559">
        <v>3000</v>
      </c>
      <c r="V1559" t="s">
        <v>5940</v>
      </c>
      <c r="W1559">
        <v>900</v>
      </c>
      <c r="X1559">
        <v>98</v>
      </c>
      <c r="Z1559">
        <v>2608107</v>
      </c>
      <c r="AB1559" t="s">
        <v>5940</v>
      </c>
      <c r="AC1559">
        <v>2608107</v>
      </c>
      <c r="AD1559" t="s">
        <v>5455</v>
      </c>
      <c r="AE1559" t="s">
        <v>5940</v>
      </c>
      <c r="AF1559">
        <v>2608107</v>
      </c>
      <c r="AG1559" t="s">
        <v>5455</v>
      </c>
      <c r="AH1559">
        <v>25000</v>
      </c>
      <c r="AI1559">
        <v>2608107</v>
      </c>
      <c r="AJ1559" t="s">
        <v>5455</v>
      </c>
      <c r="AK1559">
        <v>164</v>
      </c>
      <c r="AL1559">
        <v>2608107</v>
      </c>
      <c r="AM1559" t="s">
        <v>5455</v>
      </c>
      <c r="AN1559" t="s">
        <v>5940</v>
      </c>
      <c r="AO1559">
        <v>0</v>
      </c>
      <c r="AP1559">
        <v>2612455</v>
      </c>
      <c r="AQ1559" t="s">
        <v>5503</v>
      </c>
      <c r="AR1559">
        <v>1440</v>
      </c>
    </row>
    <row r="1560" spans="1:44" x14ac:dyDescent="0.25">
      <c r="A1560">
        <v>3131307</v>
      </c>
      <c r="B1560">
        <v>2</v>
      </c>
      <c r="C1560" t="s">
        <v>888</v>
      </c>
      <c r="D1560" t="s">
        <v>4433</v>
      </c>
      <c r="E1560" t="s">
        <v>5940</v>
      </c>
      <c r="F1560" t="s">
        <v>5940</v>
      </c>
      <c r="G1560">
        <v>104</v>
      </c>
      <c r="H1560" t="s">
        <v>5940</v>
      </c>
      <c r="I1560">
        <v>64</v>
      </c>
      <c r="J1560">
        <v>37</v>
      </c>
      <c r="K1560">
        <v>0</v>
      </c>
      <c r="L1560">
        <v>0</v>
      </c>
      <c r="M1560">
        <v>56</v>
      </c>
      <c r="N1560">
        <v>0</v>
      </c>
      <c r="O1560">
        <v>0</v>
      </c>
      <c r="P1560">
        <v>15</v>
      </c>
      <c r="R1560">
        <v>3131307</v>
      </c>
      <c r="S1560" t="s">
        <v>5940</v>
      </c>
      <c r="T1560" t="s">
        <v>5940</v>
      </c>
      <c r="U1560">
        <v>104</v>
      </c>
      <c r="V1560" t="s">
        <v>5940</v>
      </c>
      <c r="W1560">
        <v>64</v>
      </c>
      <c r="X1560">
        <v>37</v>
      </c>
      <c r="Z1560">
        <v>2608206</v>
      </c>
      <c r="AB1560" t="s">
        <v>5940</v>
      </c>
      <c r="AC1560">
        <v>2608206</v>
      </c>
      <c r="AD1560" t="s">
        <v>5456</v>
      </c>
      <c r="AE1560" t="s">
        <v>5940</v>
      </c>
      <c r="AF1560">
        <v>2608206</v>
      </c>
      <c r="AG1560" t="s">
        <v>5456</v>
      </c>
      <c r="AH1560">
        <v>182850</v>
      </c>
      <c r="AI1560">
        <v>2608206</v>
      </c>
      <c r="AJ1560" t="s">
        <v>5456</v>
      </c>
      <c r="AK1560" t="s">
        <v>5940</v>
      </c>
      <c r="AL1560">
        <v>2608206</v>
      </c>
      <c r="AM1560" t="s">
        <v>5456</v>
      </c>
      <c r="AN1560" t="s">
        <v>5940</v>
      </c>
      <c r="AO1560">
        <v>0</v>
      </c>
      <c r="AP1560">
        <v>2612471</v>
      </c>
      <c r="AQ1560" t="s">
        <v>5504</v>
      </c>
      <c r="AR1560">
        <v>510</v>
      </c>
    </row>
    <row r="1561" spans="1:44" x14ac:dyDescent="0.25">
      <c r="A1561">
        <v>3131406</v>
      </c>
      <c r="B1561">
        <v>2</v>
      </c>
      <c r="C1561" t="s">
        <v>888</v>
      </c>
      <c r="D1561" t="s">
        <v>4434</v>
      </c>
      <c r="E1561">
        <v>178500</v>
      </c>
      <c r="F1561">
        <v>11456</v>
      </c>
      <c r="G1561">
        <v>11864</v>
      </c>
      <c r="H1561">
        <v>1350</v>
      </c>
      <c r="I1561">
        <v>15</v>
      </c>
      <c r="J1561" t="s">
        <v>5940</v>
      </c>
      <c r="K1561">
        <v>512720</v>
      </c>
      <c r="L1561">
        <v>4836</v>
      </c>
      <c r="M1561">
        <v>5242</v>
      </c>
      <c r="N1561">
        <v>0</v>
      </c>
      <c r="O1561">
        <v>6</v>
      </c>
      <c r="P1561">
        <v>0</v>
      </c>
      <c r="R1561">
        <v>3131406</v>
      </c>
      <c r="S1561">
        <v>178500</v>
      </c>
      <c r="T1561">
        <v>11456</v>
      </c>
      <c r="U1561">
        <v>11864</v>
      </c>
      <c r="V1561">
        <v>1350</v>
      </c>
      <c r="W1561">
        <v>15</v>
      </c>
      <c r="X1561" t="s">
        <v>5940</v>
      </c>
      <c r="Z1561">
        <v>2608255</v>
      </c>
      <c r="AB1561">
        <v>1</v>
      </c>
      <c r="AC1561">
        <v>2608255</v>
      </c>
      <c r="AD1561" t="s">
        <v>5457</v>
      </c>
      <c r="AE1561" t="s">
        <v>5940</v>
      </c>
      <c r="AF1561">
        <v>2608255</v>
      </c>
      <c r="AG1561" t="s">
        <v>5457</v>
      </c>
      <c r="AH1561" t="s">
        <v>5940</v>
      </c>
      <c r="AI1561">
        <v>2608255</v>
      </c>
      <c r="AJ1561" t="s">
        <v>5457</v>
      </c>
      <c r="AK1561">
        <v>1509</v>
      </c>
      <c r="AL1561">
        <v>2608255</v>
      </c>
      <c r="AM1561" t="s">
        <v>5457</v>
      </c>
      <c r="AN1561" t="s">
        <v>5940</v>
      </c>
      <c r="AO1561">
        <v>0</v>
      </c>
      <c r="AP1561">
        <v>2612505</v>
      </c>
      <c r="AQ1561" t="s">
        <v>5505</v>
      </c>
      <c r="AR1561">
        <v>12</v>
      </c>
    </row>
    <row r="1562" spans="1:44" x14ac:dyDescent="0.25">
      <c r="A1562">
        <v>3131505</v>
      </c>
      <c r="B1562">
        <v>2</v>
      </c>
      <c r="C1562" t="s">
        <v>888</v>
      </c>
      <c r="D1562" t="s">
        <v>4435</v>
      </c>
      <c r="E1562" t="s">
        <v>5940</v>
      </c>
      <c r="F1562" t="s">
        <v>5940</v>
      </c>
      <c r="G1562">
        <v>19800</v>
      </c>
      <c r="H1562" t="s">
        <v>5940</v>
      </c>
      <c r="I1562">
        <v>6</v>
      </c>
      <c r="J1562">
        <v>475</v>
      </c>
      <c r="K1562">
        <v>0</v>
      </c>
      <c r="L1562">
        <v>0</v>
      </c>
      <c r="M1562">
        <v>12400</v>
      </c>
      <c r="N1562">
        <v>0</v>
      </c>
      <c r="O1562">
        <v>6</v>
      </c>
      <c r="P1562">
        <v>483</v>
      </c>
      <c r="R1562">
        <v>3131505</v>
      </c>
      <c r="S1562" t="s">
        <v>5940</v>
      </c>
      <c r="T1562" t="s">
        <v>5940</v>
      </c>
      <c r="U1562">
        <v>19800</v>
      </c>
      <c r="V1562" t="s">
        <v>5940</v>
      </c>
      <c r="W1562">
        <v>6</v>
      </c>
      <c r="X1562">
        <v>475</v>
      </c>
      <c r="Z1562">
        <v>2608305</v>
      </c>
      <c r="AB1562">
        <v>2</v>
      </c>
      <c r="AC1562">
        <v>2608305</v>
      </c>
      <c r="AD1562" t="s">
        <v>5458</v>
      </c>
      <c r="AE1562" t="s">
        <v>5940</v>
      </c>
      <c r="AF1562">
        <v>2608305</v>
      </c>
      <c r="AG1562" t="s">
        <v>5458</v>
      </c>
      <c r="AH1562" t="s">
        <v>5940</v>
      </c>
      <c r="AI1562">
        <v>2608305</v>
      </c>
      <c r="AJ1562" t="s">
        <v>5458</v>
      </c>
      <c r="AK1562">
        <v>2286</v>
      </c>
      <c r="AL1562">
        <v>2608305</v>
      </c>
      <c r="AM1562" t="s">
        <v>5458</v>
      </c>
      <c r="AN1562" t="s">
        <v>5940</v>
      </c>
      <c r="AO1562">
        <v>0</v>
      </c>
      <c r="AP1562">
        <v>2612554</v>
      </c>
      <c r="AQ1562" t="s">
        <v>5506</v>
      </c>
      <c r="AR1562">
        <v>640</v>
      </c>
    </row>
    <row r="1563" spans="1:44" x14ac:dyDescent="0.25">
      <c r="A1563">
        <v>3131604</v>
      </c>
      <c r="B1563">
        <v>2</v>
      </c>
      <c r="C1563" t="s">
        <v>888</v>
      </c>
      <c r="D1563" t="s">
        <v>4436</v>
      </c>
      <c r="E1563" t="s">
        <v>5940</v>
      </c>
      <c r="F1563">
        <v>5400</v>
      </c>
      <c r="G1563">
        <v>16800</v>
      </c>
      <c r="H1563">
        <v>225</v>
      </c>
      <c r="I1563">
        <v>270</v>
      </c>
      <c r="J1563">
        <v>1560</v>
      </c>
      <c r="K1563">
        <v>0</v>
      </c>
      <c r="L1563">
        <v>6300</v>
      </c>
      <c r="M1563">
        <v>18000</v>
      </c>
      <c r="N1563">
        <v>0</v>
      </c>
      <c r="O1563">
        <v>234</v>
      </c>
      <c r="P1563">
        <v>1524</v>
      </c>
      <c r="R1563">
        <v>3131604</v>
      </c>
      <c r="S1563" t="s">
        <v>5940</v>
      </c>
      <c r="T1563">
        <v>5400</v>
      </c>
      <c r="U1563">
        <v>16800</v>
      </c>
      <c r="V1563">
        <v>225</v>
      </c>
      <c r="W1563">
        <v>270</v>
      </c>
      <c r="X1563">
        <v>1560</v>
      </c>
      <c r="Z1563">
        <v>2608404</v>
      </c>
      <c r="AB1563" t="s">
        <v>5940</v>
      </c>
      <c r="AC1563">
        <v>2608404</v>
      </c>
      <c r="AD1563" t="s">
        <v>5459</v>
      </c>
      <c r="AE1563" t="s">
        <v>5940</v>
      </c>
      <c r="AF1563">
        <v>2608404</v>
      </c>
      <c r="AG1563" t="s">
        <v>5459</v>
      </c>
      <c r="AH1563" t="s">
        <v>5940</v>
      </c>
      <c r="AI1563">
        <v>2608404</v>
      </c>
      <c r="AJ1563" t="s">
        <v>5459</v>
      </c>
      <c r="AK1563">
        <v>2700</v>
      </c>
      <c r="AL1563">
        <v>2608404</v>
      </c>
      <c r="AM1563" t="s">
        <v>5459</v>
      </c>
      <c r="AN1563" t="s">
        <v>5940</v>
      </c>
      <c r="AO1563">
        <v>0</v>
      </c>
      <c r="AP1563">
        <v>2612604</v>
      </c>
      <c r="AQ1563" t="s">
        <v>5507</v>
      </c>
      <c r="AR1563">
        <v>280</v>
      </c>
    </row>
    <row r="1564" spans="1:44" x14ac:dyDescent="0.25">
      <c r="A1564">
        <v>3131703</v>
      </c>
      <c r="B1564">
        <v>2</v>
      </c>
      <c r="C1564" t="s">
        <v>888</v>
      </c>
      <c r="D1564" t="s">
        <v>4437</v>
      </c>
      <c r="E1564">
        <v>15000</v>
      </c>
      <c r="F1564" t="s">
        <v>5940</v>
      </c>
      <c r="G1564">
        <v>1380</v>
      </c>
      <c r="H1564" t="s">
        <v>5940</v>
      </c>
      <c r="I1564" t="s">
        <v>5940</v>
      </c>
      <c r="J1564">
        <v>194</v>
      </c>
      <c r="K1564">
        <v>14000</v>
      </c>
      <c r="L1564">
        <v>0</v>
      </c>
      <c r="M1564">
        <v>600</v>
      </c>
      <c r="N1564">
        <v>0</v>
      </c>
      <c r="O1564">
        <v>0</v>
      </c>
      <c r="P1564">
        <v>60</v>
      </c>
      <c r="R1564">
        <v>3131703</v>
      </c>
      <c r="S1564">
        <v>15000</v>
      </c>
      <c r="T1564" t="s">
        <v>5940</v>
      </c>
      <c r="U1564">
        <v>1380</v>
      </c>
      <c r="V1564" t="s">
        <v>5940</v>
      </c>
      <c r="W1564" t="s">
        <v>5940</v>
      </c>
      <c r="X1564">
        <v>194</v>
      </c>
      <c r="Z1564">
        <v>2608453</v>
      </c>
      <c r="AB1564" t="s">
        <v>5940</v>
      </c>
      <c r="AC1564">
        <v>2608453</v>
      </c>
      <c r="AD1564" t="s">
        <v>5460</v>
      </c>
      <c r="AE1564" t="s">
        <v>5940</v>
      </c>
      <c r="AF1564">
        <v>2608453</v>
      </c>
      <c r="AG1564" t="s">
        <v>5460</v>
      </c>
      <c r="AH1564">
        <v>100000</v>
      </c>
      <c r="AI1564">
        <v>2608453</v>
      </c>
      <c r="AJ1564" t="s">
        <v>5460</v>
      </c>
      <c r="AK1564" t="s">
        <v>5940</v>
      </c>
      <c r="AL1564">
        <v>2608453</v>
      </c>
      <c r="AM1564" t="s">
        <v>5460</v>
      </c>
      <c r="AN1564" t="s">
        <v>5940</v>
      </c>
      <c r="AO1564">
        <v>0</v>
      </c>
      <c r="AP1564">
        <v>2612703</v>
      </c>
      <c r="AQ1564" t="s">
        <v>5508</v>
      </c>
      <c r="AR1564">
        <v>120</v>
      </c>
    </row>
    <row r="1565" spans="1:44" x14ac:dyDescent="0.25">
      <c r="A1565">
        <v>3131802</v>
      </c>
      <c r="B1565">
        <v>2</v>
      </c>
      <c r="C1565" t="s">
        <v>888</v>
      </c>
      <c r="D1565" t="s">
        <v>4438</v>
      </c>
      <c r="E1565">
        <v>1200</v>
      </c>
      <c r="F1565" t="s">
        <v>5940</v>
      </c>
      <c r="G1565">
        <v>300</v>
      </c>
      <c r="H1565" t="s">
        <v>5940</v>
      </c>
      <c r="I1565">
        <v>320</v>
      </c>
      <c r="J1565">
        <v>200</v>
      </c>
      <c r="K1565">
        <v>2500</v>
      </c>
      <c r="L1565">
        <v>0</v>
      </c>
      <c r="M1565">
        <v>54</v>
      </c>
      <c r="N1565">
        <v>0</v>
      </c>
      <c r="O1565">
        <v>25</v>
      </c>
      <c r="P1565">
        <v>25</v>
      </c>
      <c r="R1565">
        <v>3131802</v>
      </c>
      <c r="S1565">
        <v>1200</v>
      </c>
      <c r="T1565" t="s">
        <v>5940</v>
      </c>
      <c r="U1565">
        <v>300</v>
      </c>
      <c r="V1565" t="s">
        <v>5940</v>
      </c>
      <c r="W1565">
        <v>320</v>
      </c>
      <c r="X1565">
        <v>200</v>
      </c>
      <c r="Z1565">
        <v>2608503</v>
      </c>
      <c r="AB1565" t="s">
        <v>5940</v>
      </c>
      <c r="AC1565">
        <v>2608503</v>
      </c>
      <c r="AD1565" t="s">
        <v>5461</v>
      </c>
      <c r="AE1565" t="s">
        <v>5940</v>
      </c>
      <c r="AF1565">
        <v>2608503</v>
      </c>
      <c r="AG1565" t="s">
        <v>5461</v>
      </c>
      <c r="AH1565">
        <v>282000</v>
      </c>
      <c r="AI1565">
        <v>2608503</v>
      </c>
      <c r="AJ1565" t="s">
        <v>5461</v>
      </c>
      <c r="AK1565">
        <v>9</v>
      </c>
      <c r="AL1565">
        <v>2608503</v>
      </c>
      <c r="AM1565" t="s">
        <v>5461</v>
      </c>
      <c r="AN1565" t="s">
        <v>5940</v>
      </c>
      <c r="AO1565">
        <v>0</v>
      </c>
      <c r="AP1565">
        <v>2612802</v>
      </c>
      <c r="AQ1565" t="s">
        <v>5509</v>
      </c>
      <c r="AR1565">
        <v>1800</v>
      </c>
    </row>
    <row r="1566" spans="1:44" x14ac:dyDescent="0.25">
      <c r="A1566">
        <v>3131901</v>
      </c>
      <c r="B1566">
        <v>2</v>
      </c>
      <c r="C1566" t="s">
        <v>888</v>
      </c>
      <c r="D1566" t="s">
        <v>4439</v>
      </c>
      <c r="E1566">
        <v>10800</v>
      </c>
      <c r="F1566" t="s">
        <v>5940</v>
      </c>
      <c r="G1566">
        <v>3000</v>
      </c>
      <c r="H1566" t="s">
        <v>5940</v>
      </c>
      <c r="I1566" t="s">
        <v>5940</v>
      </c>
      <c r="J1566">
        <v>245</v>
      </c>
      <c r="K1566">
        <v>21000</v>
      </c>
      <c r="L1566">
        <v>0</v>
      </c>
      <c r="M1566">
        <v>4247</v>
      </c>
      <c r="N1566">
        <v>0</v>
      </c>
      <c r="O1566">
        <v>0</v>
      </c>
      <c r="P1566">
        <v>69</v>
      </c>
      <c r="R1566">
        <v>3131901</v>
      </c>
      <c r="S1566">
        <v>10800</v>
      </c>
      <c r="T1566" t="s">
        <v>5940</v>
      </c>
      <c r="U1566">
        <v>3000</v>
      </c>
      <c r="V1566" t="s">
        <v>5940</v>
      </c>
      <c r="W1566" t="s">
        <v>5940</v>
      </c>
      <c r="X1566">
        <v>245</v>
      </c>
      <c r="Z1566">
        <v>2608602</v>
      </c>
      <c r="AB1566">
        <v>2</v>
      </c>
      <c r="AC1566">
        <v>2608602</v>
      </c>
      <c r="AD1566" t="s">
        <v>5462</v>
      </c>
      <c r="AE1566" t="s">
        <v>5940</v>
      </c>
      <c r="AF1566">
        <v>2608602</v>
      </c>
      <c r="AG1566" t="s">
        <v>5462</v>
      </c>
      <c r="AH1566" t="s">
        <v>5940</v>
      </c>
      <c r="AI1566">
        <v>2608602</v>
      </c>
      <c r="AJ1566" t="s">
        <v>5462</v>
      </c>
      <c r="AK1566">
        <v>1050</v>
      </c>
      <c r="AL1566">
        <v>2608602</v>
      </c>
      <c r="AM1566" t="s">
        <v>5462</v>
      </c>
      <c r="AN1566" t="s">
        <v>5940</v>
      </c>
      <c r="AO1566">
        <v>0</v>
      </c>
      <c r="AP1566">
        <v>2612901</v>
      </c>
      <c r="AQ1566" t="s">
        <v>5510</v>
      </c>
      <c r="AR1566">
        <v>24</v>
      </c>
    </row>
    <row r="1567" spans="1:44" x14ac:dyDescent="0.25">
      <c r="A1567">
        <v>3132008</v>
      </c>
      <c r="B1567">
        <v>2</v>
      </c>
      <c r="C1567" t="s">
        <v>888</v>
      </c>
      <c r="D1567" t="s">
        <v>4440</v>
      </c>
      <c r="E1567">
        <v>3440</v>
      </c>
      <c r="F1567" t="s">
        <v>5940</v>
      </c>
      <c r="G1567">
        <v>252</v>
      </c>
      <c r="H1567" t="s">
        <v>5940</v>
      </c>
      <c r="I1567">
        <v>23</v>
      </c>
      <c r="J1567">
        <v>315</v>
      </c>
      <c r="K1567">
        <v>3440</v>
      </c>
      <c r="L1567">
        <v>0</v>
      </c>
      <c r="M1567">
        <v>100</v>
      </c>
      <c r="N1567">
        <v>0</v>
      </c>
      <c r="O1567">
        <v>75</v>
      </c>
      <c r="P1567">
        <v>108</v>
      </c>
      <c r="R1567">
        <v>3132008</v>
      </c>
      <c r="S1567">
        <v>3440</v>
      </c>
      <c r="T1567" t="s">
        <v>5940</v>
      </c>
      <c r="U1567">
        <v>252</v>
      </c>
      <c r="V1567" t="s">
        <v>5940</v>
      </c>
      <c r="W1567">
        <v>23</v>
      </c>
      <c r="X1567">
        <v>315</v>
      </c>
      <c r="Z1567">
        <v>2608701</v>
      </c>
      <c r="AB1567" t="s">
        <v>5940</v>
      </c>
      <c r="AC1567">
        <v>2608701</v>
      </c>
      <c r="AD1567" t="s">
        <v>5463</v>
      </c>
      <c r="AE1567" t="s">
        <v>5940</v>
      </c>
      <c r="AF1567">
        <v>2608701</v>
      </c>
      <c r="AG1567" t="s">
        <v>5463</v>
      </c>
      <c r="AH1567">
        <v>10000</v>
      </c>
      <c r="AI1567">
        <v>2608701</v>
      </c>
      <c r="AJ1567" t="s">
        <v>5463</v>
      </c>
      <c r="AK1567">
        <v>19</v>
      </c>
      <c r="AL1567">
        <v>2608701</v>
      </c>
      <c r="AM1567" t="s">
        <v>5463</v>
      </c>
      <c r="AN1567" t="s">
        <v>5940</v>
      </c>
      <c r="AO1567">
        <v>0</v>
      </c>
      <c r="AP1567">
        <v>2613008</v>
      </c>
      <c r="AQ1567" t="s">
        <v>5511</v>
      </c>
      <c r="AR1567">
        <v>1250</v>
      </c>
    </row>
    <row r="1568" spans="1:44" x14ac:dyDescent="0.25">
      <c r="A1568">
        <v>3132107</v>
      </c>
      <c r="B1568">
        <v>2</v>
      </c>
      <c r="C1568" t="s">
        <v>888</v>
      </c>
      <c r="D1568" t="s">
        <v>4441</v>
      </c>
      <c r="E1568">
        <v>30805</v>
      </c>
      <c r="F1568" t="s">
        <v>5940</v>
      </c>
      <c r="G1568">
        <v>3587</v>
      </c>
      <c r="H1568" t="s">
        <v>5940</v>
      </c>
      <c r="I1568" t="s">
        <v>5940</v>
      </c>
      <c r="J1568">
        <v>77</v>
      </c>
      <c r="K1568">
        <v>30000</v>
      </c>
      <c r="L1568">
        <v>0</v>
      </c>
      <c r="M1568">
        <v>1350</v>
      </c>
      <c r="N1568">
        <v>0</v>
      </c>
      <c r="O1568">
        <v>0</v>
      </c>
      <c r="P1568">
        <v>49</v>
      </c>
      <c r="R1568">
        <v>3132107</v>
      </c>
      <c r="S1568">
        <v>30805</v>
      </c>
      <c r="T1568" t="s">
        <v>5940</v>
      </c>
      <c r="U1568">
        <v>3587</v>
      </c>
      <c r="V1568" t="s">
        <v>5940</v>
      </c>
      <c r="W1568" t="s">
        <v>5940</v>
      </c>
      <c r="X1568">
        <v>77</v>
      </c>
      <c r="Z1568">
        <v>2608750</v>
      </c>
      <c r="AB1568" t="s">
        <v>5940</v>
      </c>
      <c r="AC1568">
        <v>2608750</v>
      </c>
      <c r="AD1568" t="s">
        <v>5464</v>
      </c>
      <c r="AE1568">
        <v>580</v>
      </c>
      <c r="AF1568">
        <v>2608750</v>
      </c>
      <c r="AG1568" t="s">
        <v>5464</v>
      </c>
      <c r="AH1568" t="s">
        <v>5940</v>
      </c>
      <c r="AI1568">
        <v>2608750</v>
      </c>
      <c r="AJ1568" t="s">
        <v>5464</v>
      </c>
      <c r="AK1568">
        <v>432</v>
      </c>
      <c r="AL1568">
        <v>2608750</v>
      </c>
      <c r="AM1568" t="s">
        <v>5464</v>
      </c>
      <c r="AN1568" t="s">
        <v>5940</v>
      </c>
      <c r="AO1568">
        <v>0</v>
      </c>
      <c r="AP1568">
        <v>2613107</v>
      </c>
      <c r="AQ1568" t="s">
        <v>5512</v>
      </c>
      <c r="AR1568">
        <v>78</v>
      </c>
    </row>
    <row r="1569" spans="1:44" x14ac:dyDescent="0.25">
      <c r="A1569">
        <v>3132206</v>
      </c>
      <c r="B1569">
        <v>2</v>
      </c>
      <c r="C1569" t="s">
        <v>888</v>
      </c>
      <c r="D1569" t="s">
        <v>4442</v>
      </c>
      <c r="E1569">
        <v>7500</v>
      </c>
      <c r="F1569" t="s">
        <v>5940</v>
      </c>
      <c r="G1569">
        <v>3600</v>
      </c>
      <c r="H1569" t="s">
        <v>5940</v>
      </c>
      <c r="I1569">
        <v>265</v>
      </c>
      <c r="J1569">
        <v>279</v>
      </c>
      <c r="K1569">
        <v>15000</v>
      </c>
      <c r="L1569">
        <v>0</v>
      </c>
      <c r="M1569">
        <v>3950</v>
      </c>
      <c r="N1569">
        <v>0</v>
      </c>
      <c r="O1569">
        <v>0</v>
      </c>
      <c r="P1569">
        <v>297</v>
      </c>
      <c r="R1569">
        <v>3132206</v>
      </c>
      <c r="S1569">
        <v>7500</v>
      </c>
      <c r="T1569" t="s">
        <v>5940</v>
      </c>
      <c r="U1569">
        <v>3600</v>
      </c>
      <c r="V1569" t="s">
        <v>5940</v>
      </c>
      <c r="W1569">
        <v>265</v>
      </c>
      <c r="X1569">
        <v>279</v>
      </c>
      <c r="Z1569">
        <v>2608800</v>
      </c>
      <c r="AB1569" t="s">
        <v>5940</v>
      </c>
      <c r="AC1569">
        <v>2608800</v>
      </c>
      <c r="AD1569" t="s">
        <v>5465</v>
      </c>
      <c r="AE1569" t="s">
        <v>5940</v>
      </c>
      <c r="AF1569">
        <v>2608800</v>
      </c>
      <c r="AG1569" t="s">
        <v>5465</v>
      </c>
      <c r="AH1569" t="s">
        <v>5940</v>
      </c>
      <c r="AI1569">
        <v>2608800</v>
      </c>
      <c r="AJ1569" t="s">
        <v>5465</v>
      </c>
      <c r="AK1569">
        <v>3270</v>
      </c>
      <c r="AL1569">
        <v>2608800</v>
      </c>
      <c r="AM1569" t="s">
        <v>5465</v>
      </c>
      <c r="AN1569" t="s">
        <v>5940</v>
      </c>
      <c r="AO1569">
        <v>0</v>
      </c>
      <c r="AP1569">
        <v>2613206</v>
      </c>
      <c r="AQ1569" t="s">
        <v>5513</v>
      </c>
      <c r="AR1569">
        <v>297</v>
      </c>
    </row>
    <row r="1570" spans="1:44" x14ac:dyDescent="0.25">
      <c r="A1570">
        <v>3132305</v>
      </c>
      <c r="B1570">
        <v>2</v>
      </c>
      <c r="C1570" t="s">
        <v>888</v>
      </c>
      <c r="D1570" t="s">
        <v>4443</v>
      </c>
      <c r="E1570">
        <v>11000</v>
      </c>
      <c r="F1570" t="s">
        <v>5940</v>
      </c>
      <c r="G1570">
        <v>468</v>
      </c>
      <c r="H1570" t="s">
        <v>5940</v>
      </c>
      <c r="I1570">
        <v>261</v>
      </c>
      <c r="J1570">
        <v>196</v>
      </c>
      <c r="K1570">
        <v>20250</v>
      </c>
      <c r="L1570">
        <v>0</v>
      </c>
      <c r="M1570">
        <v>625</v>
      </c>
      <c r="N1570">
        <v>0</v>
      </c>
      <c r="O1570">
        <v>120</v>
      </c>
      <c r="P1570">
        <v>345</v>
      </c>
      <c r="R1570">
        <v>3132305</v>
      </c>
      <c r="S1570">
        <v>11000</v>
      </c>
      <c r="T1570" t="s">
        <v>5940</v>
      </c>
      <c r="U1570">
        <v>468</v>
      </c>
      <c r="V1570" t="s">
        <v>5940</v>
      </c>
      <c r="W1570">
        <v>261</v>
      </c>
      <c r="X1570">
        <v>196</v>
      </c>
      <c r="Z1570">
        <v>2608909</v>
      </c>
      <c r="AB1570">
        <v>3</v>
      </c>
      <c r="AC1570">
        <v>2608909</v>
      </c>
      <c r="AD1570" t="s">
        <v>5466</v>
      </c>
      <c r="AE1570" t="s">
        <v>5940</v>
      </c>
      <c r="AF1570">
        <v>2608909</v>
      </c>
      <c r="AG1570" t="s">
        <v>5466</v>
      </c>
      <c r="AH1570">
        <v>38500</v>
      </c>
      <c r="AI1570">
        <v>2608909</v>
      </c>
      <c r="AJ1570" t="s">
        <v>5466</v>
      </c>
      <c r="AK1570">
        <v>126</v>
      </c>
      <c r="AL1570">
        <v>2608909</v>
      </c>
      <c r="AM1570" t="s">
        <v>5466</v>
      </c>
      <c r="AN1570" t="s">
        <v>5940</v>
      </c>
      <c r="AO1570">
        <v>0</v>
      </c>
      <c r="AP1570">
        <v>2613305</v>
      </c>
      <c r="AQ1570" t="s">
        <v>5514</v>
      </c>
      <c r="AR1570">
        <v>36</v>
      </c>
    </row>
    <row r="1571" spans="1:44" x14ac:dyDescent="0.25">
      <c r="A1571">
        <v>3132404</v>
      </c>
      <c r="B1571">
        <v>2</v>
      </c>
      <c r="C1571" t="s">
        <v>888</v>
      </c>
      <c r="D1571" t="s">
        <v>4444</v>
      </c>
      <c r="E1571">
        <v>1000</v>
      </c>
      <c r="F1571" t="s">
        <v>5940</v>
      </c>
      <c r="G1571">
        <v>1160</v>
      </c>
      <c r="H1571" t="s">
        <v>5940</v>
      </c>
      <c r="I1571">
        <v>140</v>
      </c>
      <c r="J1571">
        <v>80</v>
      </c>
      <c r="K1571">
        <v>920</v>
      </c>
      <c r="L1571">
        <v>0</v>
      </c>
      <c r="M1571">
        <v>2445</v>
      </c>
      <c r="N1571">
        <v>0</v>
      </c>
      <c r="O1571">
        <v>140</v>
      </c>
      <c r="P1571">
        <v>72</v>
      </c>
      <c r="R1571">
        <v>3132404</v>
      </c>
      <c r="S1571">
        <v>1000</v>
      </c>
      <c r="T1571" t="s">
        <v>5940</v>
      </c>
      <c r="U1571">
        <v>1160</v>
      </c>
      <c r="V1571" t="s">
        <v>5940</v>
      </c>
      <c r="W1571">
        <v>140</v>
      </c>
      <c r="X1571">
        <v>80</v>
      </c>
      <c r="Z1571">
        <v>2609006</v>
      </c>
      <c r="AB1571" t="s">
        <v>5940</v>
      </c>
      <c r="AC1571">
        <v>2609006</v>
      </c>
      <c r="AD1571" t="s">
        <v>5467</v>
      </c>
      <c r="AE1571" t="s">
        <v>5940</v>
      </c>
      <c r="AF1571">
        <v>2609006</v>
      </c>
      <c r="AG1571" t="s">
        <v>5467</v>
      </c>
      <c r="AH1571">
        <v>144800</v>
      </c>
      <c r="AI1571">
        <v>2609006</v>
      </c>
      <c r="AJ1571" t="s">
        <v>5467</v>
      </c>
      <c r="AK1571">
        <v>10</v>
      </c>
      <c r="AL1571">
        <v>2609006</v>
      </c>
      <c r="AM1571" t="s">
        <v>5467</v>
      </c>
      <c r="AN1571" t="s">
        <v>5940</v>
      </c>
      <c r="AO1571">
        <v>0</v>
      </c>
      <c r="AP1571">
        <v>2613503</v>
      </c>
      <c r="AQ1571" t="s">
        <v>5516</v>
      </c>
      <c r="AR1571">
        <v>630</v>
      </c>
    </row>
    <row r="1572" spans="1:44" x14ac:dyDescent="0.25">
      <c r="A1572">
        <v>3132503</v>
      </c>
      <c r="B1572">
        <v>2</v>
      </c>
      <c r="C1572" t="s">
        <v>888</v>
      </c>
      <c r="D1572" t="s">
        <v>4445</v>
      </c>
      <c r="E1572">
        <v>14100</v>
      </c>
      <c r="F1572" t="s">
        <v>5940</v>
      </c>
      <c r="G1572">
        <v>7500</v>
      </c>
      <c r="H1572" t="s">
        <v>5940</v>
      </c>
      <c r="I1572">
        <v>240</v>
      </c>
      <c r="J1572">
        <v>328</v>
      </c>
      <c r="K1572">
        <v>15000</v>
      </c>
      <c r="L1572">
        <v>0</v>
      </c>
      <c r="M1572">
        <v>5000</v>
      </c>
      <c r="N1572">
        <v>0</v>
      </c>
      <c r="O1572">
        <v>180</v>
      </c>
      <c r="P1572">
        <v>452</v>
      </c>
      <c r="R1572">
        <v>3132503</v>
      </c>
      <c r="S1572">
        <v>14100</v>
      </c>
      <c r="T1572" t="s">
        <v>5940</v>
      </c>
      <c r="U1572">
        <v>7500</v>
      </c>
      <c r="V1572" t="s">
        <v>5940</v>
      </c>
      <c r="W1572">
        <v>240</v>
      </c>
      <c r="X1572">
        <v>328</v>
      </c>
      <c r="Z1572">
        <v>2609105</v>
      </c>
      <c r="AB1572" t="s">
        <v>5940</v>
      </c>
      <c r="AC1572">
        <v>2609105</v>
      </c>
      <c r="AD1572" t="s">
        <v>5468</v>
      </c>
      <c r="AE1572" t="s">
        <v>5940</v>
      </c>
      <c r="AF1572">
        <v>2609105</v>
      </c>
      <c r="AG1572" t="s">
        <v>5468</v>
      </c>
      <c r="AH1572">
        <v>18000</v>
      </c>
      <c r="AI1572">
        <v>2609105</v>
      </c>
      <c r="AJ1572" t="s">
        <v>5468</v>
      </c>
      <c r="AK1572" t="s">
        <v>5940</v>
      </c>
      <c r="AL1572">
        <v>2609105</v>
      </c>
      <c r="AM1572" t="s">
        <v>5468</v>
      </c>
      <c r="AN1572" t="s">
        <v>5940</v>
      </c>
      <c r="AO1572">
        <v>0</v>
      </c>
      <c r="AP1572">
        <v>2613602</v>
      </c>
      <c r="AQ1572" t="s">
        <v>5517</v>
      </c>
      <c r="AR1572">
        <v>6300</v>
      </c>
    </row>
    <row r="1573" spans="1:44" x14ac:dyDescent="0.25">
      <c r="A1573">
        <v>3132602</v>
      </c>
      <c r="B1573">
        <v>2</v>
      </c>
      <c r="C1573" t="s">
        <v>888</v>
      </c>
      <c r="D1573" t="s">
        <v>4446</v>
      </c>
      <c r="E1573">
        <v>22000</v>
      </c>
      <c r="F1573" t="s">
        <v>5940</v>
      </c>
      <c r="G1573">
        <v>300</v>
      </c>
      <c r="H1573" t="s">
        <v>5940</v>
      </c>
      <c r="I1573">
        <v>210</v>
      </c>
      <c r="J1573">
        <v>78</v>
      </c>
      <c r="K1573">
        <v>16500</v>
      </c>
      <c r="L1573">
        <v>0</v>
      </c>
      <c r="M1573">
        <v>350</v>
      </c>
      <c r="N1573">
        <v>0</v>
      </c>
      <c r="O1573">
        <v>0</v>
      </c>
      <c r="P1573">
        <v>86</v>
      </c>
      <c r="R1573">
        <v>3132602</v>
      </c>
      <c r="S1573">
        <v>22000</v>
      </c>
      <c r="T1573" t="s">
        <v>5940</v>
      </c>
      <c r="U1573">
        <v>300</v>
      </c>
      <c r="V1573" t="s">
        <v>5940</v>
      </c>
      <c r="W1573">
        <v>210</v>
      </c>
      <c r="X1573">
        <v>78</v>
      </c>
      <c r="Z1573">
        <v>2609154</v>
      </c>
      <c r="AB1573">
        <v>100</v>
      </c>
      <c r="AC1573">
        <v>2609154</v>
      </c>
      <c r="AD1573" t="s">
        <v>5469</v>
      </c>
      <c r="AE1573" t="s">
        <v>5940</v>
      </c>
      <c r="AF1573">
        <v>2609154</v>
      </c>
      <c r="AG1573" t="s">
        <v>5469</v>
      </c>
      <c r="AH1573" t="s">
        <v>5940</v>
      </c>
      <c r="AI1573">
        <v>2609154</v>
      </c>
      <c r="AJ1573" t="s">
        <v>5469</v>
      </c>
      <c r="AK1573">
        <v>1020</v>
      </c>
      <c r="AL1573">
        <v>2609154</v>
      </c>
      <c r="AM1573" t="s">
        <v>5469</v>
      </c>
      <c r="AN1573" t="s">
        <v>5940</v>
      </c>
      <c r="AO1573">
        <v>0</v>
      </c>
      <c r="AP1573">
        <v>2613800</v>
      </c>
      <c r="AQ1573" t="s">
        <v>5519</v>
      </c>
      <c r="AR1573">
        <v>39</v>
      </c>
    </row>
    <row r="1574" spans="1:44" x14ac:dyDescent="0.25">
      <c r="A1574">
        <v>3132701</v>
      </c>
      <c r="B1574">
        <v>2</v>
      </c>
      <c r="C1574" t="s">
        <v>888</v>
      </c>
      <c r="D1574" t="s">
        <v>4447</v>
      </c>
      <c r="E1574">
        <v>18000</v>
      </c>
      <c r="F1574" t="s">
        <v>5940</v>
      </c>
      <c r="G1574">
        <v>2800</v>
      </c>
      <c r="H1574" t="s">
        <v>5940</v>
      </c>
      <c r="I1574">
        <v>35</v>
      </c>
      <c r="J1574">
        <v>480</v>
      </c>
      <c r="K1574">
        <v>21000</v>
      </c>
      <c r="L1574">
        <v>0</v>
      </c>
      <c r="M1574">
        <v>800</v>
      </c>
      <c r="N1574">
        <v>0</v>
      </c>
      <c r="O1574">
        <v>25</v>
      </c>
      <c r="P1574">
        <v>660</v>
      </c>
      <c r="R1574">
        <v>3132701</v>
      </c>
      <c r="S1574">
        <v>18000</v>
      </c>
      <c r="T1574" t="s">
        <v>5940</v>
      </c>
      <c r="U1574">
        <v>2800</v>
      </c>
      <c r="V1574" t="s">
        <v>5940</v>
      </c>
      <c r="W1574">
        <v>35</v>
      </c>
      <c r="X1574">
        <v>480</v>
      </c>
      <c r="Z1574">
        <v>2609204</v>
      </c>
      <c r="AB1574" t="s">
        <v>5940</v>
      </c>
      <c r="AC1574">
        <v>2609204</v>
      </c>
      <c r="AD1574" t="s">
        <v>5470</v>
      </c>
      <c r="AE1574" t="s">
        <v>5940</v>
      </c>
      <c r="AF1574">
        <v>2609204</v>
      </c>
      <c r="AG1574" t="s">
        <v>5470</v>
      </c>
      <c r="AH1574">
        <v>155400</v>
      </c>
      <c r="AI1574">
        <v>2609204</v>
      </c>
      <c r="AJ1574" t="s">
        <v>5470</v>
      </c>
      <c r="AK1574" t="s">
        <v>5940</v>
      </c>
      <c r="AL1574">
        <v>2609204</v>
      </c>
      <c r="AM1574" t="s">
        <v>5470</v>
      </c>
      <c r="AN1574" t="s">
        <v>5940</v>
      </c>
      <c r="AO1574">
        <v>0</v>
      </c>
      <c r="AP1574">
        <v>2613909</v>
      </c>
      <c r="AQ1574" t="s">
        <v>5520</v>
      </c>
      <c r="AR1574">
        <v>4800</v>
      </c>
    </row>
    <row r="1575" spans="1:44" x14ac:dyDescent="0.25">
      <c r="A1575">
        <v>3132800</v>
      </c>
      <c r="B1575">
        <v>2</v>
      </c>
      <c r="C1575" t="s">
        <v>888</v>
      </c>
      <c r="D1575" t="s">
        <v>4448</v>
      </c>
      <c r="E1575">
        <v>5000</v>
      </c>
      <c r="F1575" t="s">
        <v>5940</v>
      </c>
      <c r="G1575">
        <v>312</v>
      </c>
      <c r="H1575" t="s">
        <v>5940</v>
      </c>
      <c r="I1575">
        <v>24</v>
      </c>
      <c r="J1575">
        <v>121</v>
      </c>
      <c r="K1575">
        <v>2400</v>
      </c>
      <c r="L1575">
        <v>0</v>
      </c>
      <c r="M1575">
        <v>54</v>
      </c>
      <c r="N1575">
        <v>0</v>
      </c>
      <c r="O1575">
        <v>10</v>
      </c>
      <c r="P1575">
        <v>12</v>
      </c>
      <c r="R1575">
        <v>3132800</v>
      </c>
      <c r="S1575">
        <v>5000</v>
      </c>
      <c r="T1575" t="s">
        <v>5940</v>
      </c>
      <c r="U1575">
        <v>312</v>
      </c>
      <c r="V1575" t="s">
        <v>5940</v>
      </c>
      <c r="W1575">
        <v>24</v>
      </c>
      <c r="X1575">
        <v>121</v>
      </c>
      <c r="Z1575">
        <v>2609303</v>
      </c>
      <c r="AB1575">
        <v>72</v>
      </c>
      <c r="AC1575">
        <v>2609303</v>
      </c>
      <c r="AD1575" t="s">
        <v>5471</v>
      </c>
      <c r="AE1575" t="s">
        <v>5940</v>
      </c>
      <c r="AF1575">
        <v>2609303</v>
      </c>
      <c r="AG1575" t="s">
        <v>5471</v>
      </c>
      <c r="AH1575" t="s">
        <v>5940</v>
      </c>
      <c r="AI1575">
        <v>2609303</v>
      </c>
      <c r="AJ1575" t="s">
        <v>5471</v>
      </c>
      <c r="AK1575">
        <v>767</v>
      </c>
      <c r="AL1575">
        <v>2609303</v>
      </c>
      <c r="AM1575" t="s">
        <v>5471</v>
      </c>
      <c r="AN1575" t="s">
        <v>5940</v>
      </c>
      <c r="AO1575">
        <v>0</v>
      </c>
      <c r="AP1575">
        <v>2614006</v>
      </c>
      <c r="AQ1575" t="s">
        <v>5521</v>
      </c>
      <c r="AR1575">
        <v>242</v>
      </c>
    </row>
    <row r="1576" spans="1:44" x14ac:dyDescent="0.25">
      <c r="A1576">
        <v>3132909</v>
      </c>
      <c r="B1576">
        <v>2</v>
      </c>
      <c r="C1576" t="s">
        <v>888</v>
      </c>
      <c r="D1576" t="s">
        <v>4449</v>
      </c>
      <c r="E1576">
        <v>6300</v>
      </c>
      <c r="F1576">
        <v>30</v>
      </c>
      <c r="G1576">
        <v>6000</v>
      </c>
      <c r="H1576" t="s">
        <v>5940</v>
      </c>
      <c r="I1576">
        <v>1500</v>
      </c>
      <c r="J1576">
        <v>324</v>
      </c>
      <c r="K1576">
        <v>6300</v>
      </c>
      <c r="L1576">
        <v>30</v>
      </c>
      <c r="M1576">
        <v>4500</v>
      </c>
      <c r="N1576">
        <v>0</v>
      </c>
      <c r="O1576">
        <v>1800</v>
      </c>
      <c r="P1576">
        <v>360</v>
      </c>
      <c r="R1576">
        <v>3132909</v>
      </c>
      <c r="S1576">
        <v>6300</v>
      </c>
      <c r="T1576">
        <v>30</v>
      </c>
      <c r="U1576">
        <v>6000</v>
      </c>
      <c r="V1576" t="s">
        <v>5940</v>
      </c>
      <c r="W1576">
        <v>1500</v>
      </c>
      <c r="X1576">
        <v>324</v>
      </c>
      <c r="Z1576">
        <v>2609402</v>
      </c>
      <c r="AB1576" t="s">
        <v>5940</v>
      </c>
      <c r="AC1576">
        <v>2609402</v>
      </c>
      <c r="AD1576" t="s">
        <v>5472</v>
      </c>
      <c r="AE1576" t="s">
        <v>5940</v>
      </c>
      <c r="AF1576">
        <v>2609402</v>
      </c>
      <c r="AG1576" t="s">
        <v>5472</v>
      </c>
      <c r="AH1576">
        <v>750000</v>
      </c>
      <c r="AI1576">
        <v>2609402</v>
      </c>
      <c r="AJ1576" t="s">
        <v>5472</v>
      </c>
      <c r="AK1576" t="s">
        <v>5940</v>
      </c>
      <c r="AL1576">
        <v>2609402</v>
      </c>
      <c r="AM1576" t="s">
        <v>5472</v>
      </c>
      <c r="AN1576" t="s">
        <v>5940</v>
      </c>
      <c r="AO1576">
        <v>0</v>
      </c>
      <c r="AP1576">
        <v>2614105</v>
      </c>
      <c r="AQ1576" t="s">
        <v>5522</v>
      </c>
      <c r="AR1576">
        <v>1320</v>
      </c>
    </row>
    <row r="1577" spans="1:44" x14ac:dyDescent="0.25">
      <c r="A1577">
        <v>3133006</v>
      </c>
      <c r="B1577">
        <v>2</v>
      </c>
      <c r="C1577" t="s">
        <v>888</v>
      </c>
      <c r="D1577" t="s">
        <v>4450</v>
      </c>
      <c r="E1577">
        <v>10500</v>
      </c>
      <c r="F1577" t="s">
        <v>5940</v>
      </c>
      <c r="G1577">
        <v>825</v>
      </c>
      <c r="H1577" t="s">
        <v>5940</v>
      </c>
      <c r="I1577" t="s">
        <v>5940</v>
      </c>
      <c r="J1577">
        <v>54</v>
      </c>
      <c r="K1577">
        <v>12600</v>
      </c>
      <c r="L1577">
        <v>0</v>
      </c>
      <c r="M1577">
        <v>720</v>
      </c>
      <c r="N1577">
        <v>0</v>
      </c>
      <c r="O1577">
        <v>0</v>
      </c>
      <c r="P1577">
        <v>159</v>
      </c>
      <c r="R1577">
        <v>3133006</v>
      </c>
      <c r="S1577">
        <v>10500</v>
      </c>
      <c r="T1577" t="s">
        <v>5940</v>
      </c>
      <c r="U1577">
        <v>825</v>
      </c>
      <c r="V1577" t="s">
        <v>5940</v>
      </c>
      <c r="W1577" t="s">
        <v>5940</v>
      </c>
      <c r="X1577">
        <v>54</v>
      </c>
      <c r="Z1577">
        <v>2609501</v>
      </c>
      <c r="AB1577" t="s">
        <v>5940</v>
      </c>
      <c r="AC1577">
        <v>2609501</v>
      </c>
      <c r="AD1577" t="s">
        <v>5473</v>
      </c>
      <c r="AE1577" t="s">
        <v>5940</v>
      </c>
      <c r="AF1577">
        <v>2609501</v>
      </c>
      <c r="AG1577" t="s">
        <v>5473</v>
      </c>
      <c r="AH1577">
        <v>358000</v>
      </c>
      <c r="AI1577">
        <v>2609501</v>
      </c>
      <c r="AJ1577" t="s">
        <v>5473</v>
      </c>
      <c r="AK1577">
        <v>5</v>
      </c>
      <c r="AL1577">
        <v>2609501</v>
      </c>
      <c r="AM1577" t="s">
        <v>5473</v>
      </c>
      <c r="AN1577" t="s">
        <v>5940</v>
      </c>
      <c r="AO1577">
        <v>0</v>
      </c>
      <c r="AP1577">
        <v>2614303</v>
      </c>
      <c r="AQ1577" t="s">
        <v>5524</v>
      </c>
      <c r="AR1577">
        <v>1760</v>
      </c>
    </row>
    <row r="1578" spans="1:44" x14ac:dyDescent="0.25">
      <c r="A1578">
        <v>3133105</v>
      </c>
      <c r="B1578">
        <v>2</v>
      </c>
      <c r="C1578" t="s">
        <v>888</v>
      </c>
      <c r="D1578" t="s">
        <v>4451</v>
      </c>
      <c r="E1578" t="s">
        <v>5940</v>
      </c>
      <c r="F1578" t="s">
        <v>5940</v>
      </c>
      <c r="G1578">
        <v>300</v>
      </c>
      <c r="H1578" t="s">
        <v>5940</v>
      </c>
      <c r="I1578" t="s">
        <v>5940</v>
      </c>
      <c r="J1578">
        <v>28</v>
      </c>
      <c r="K1578">
        <v>7000</v>
      </c>
      <c r="L1578">
        <v>0</v>
      </c>
      <c r="M1578">
        <v>280</v>
      </c>
      <c r="N1578">
        <v>0</v>
      </c>
      <c r="O1578">
        <v>0</v>
      </c>
      <c r="P1578">
        <v>28</v>
      </c>
      <c r="R1578">
        <v>3133105</v>
      </c>
      <c r="S1578" t="s">
        <v>5940</v>
      </c>
      <c r="T1578" t="s">
        <v>5940</v>
      </c>
      <c r="U1578">
        <v>300</v>
      </c>
      <c r="V1578" t="s">
        <v>5940</v>
      </c>
      <c r="W1578" t="s">
        <v>5940</v>
      </c>
      <c r="X1578">
        <v>28</v>
      </c>
      <c r="Z1578">
        <v>2609600</v>
      </c>
      <c r="AB1578" t="s">
        <v>5940</v>
      </c>
      <c r="AC1578">
        <v>2609600</v>
      </c>
      <c r="AD1578" t="s">
        <v>5474</v>
      </c>
      <c r="AE1578" t="s">
        <v>5940</v>
      </c>
      <c r="AF1578">
        <v>2609600</v>
      </c>
      <c r="AG1578" t="s">
        <v>5474</v>
      </c>
      <c r="AH1578" t="s">
        <v>5940</v>
      </c>
      <c r="AI1578">
        <v>2609600</v>
      </c>
      <c r="AJ1578" t="s">
        <v>5474</v>
      </c>
      <c r="AK1578" t="s">
        <v>5940</v>
      </c>
      <c r="AL1578">
        <v>2609600</v>
      </c>
      <c r="AM1578" t="s">
        <v>5474</v>
      </c>
      <c r="AN1578" t="s">
        <v>5940</v>
      </c>
      <c r="AO1578">
        <v>0</v>
      </c>
      <c r="AP1578">
        <v>2614402</v>
      </c>
      <c r="AQ1578" t="s">
        <v>5525</v>
      </c>
      <c r="AR1578">
        <v>1350</v>
      </c>
    </row>
    <row r="1579" spans="1:44" x14ac:dyDescent="0.25">
      <c r="A1579">
        <v>3133204</v>
      </c>
      <c r="B1579">
        <v>2</v>
      </c>
      <c r="C1579" t="s">
        <v>888</v>
      </c>
      <c r="D1579" t="s">
        <v>4452</v>
      </c>
      <c r="E1579">
        <v>6000</v>
      </c>
      <c r="F1579" t="s">
        <v>5940</v>
      </c>
      <c r="G1579">
        <v>1000</v>
      </c>
      <c r="H1579" t="s">
        <v>5940</v>
      </c>
      <c r="I1579">
        <v>750</v>
      </c>
      <c r="J1579">
        <v>136</v>
      </c>
      <c r="K1579">
        <v>2250</v>
      </c>
      <c r="L1579">
        <v>0</v>
      </c>
      <c r="M1579">
        <v>800</v>
      </c>
      <c r="N1579">
        <v>0</v>
      </c>
      <c r="O1579">
        <v>560</v>
      </c>
      <c r="P1579">
        <v>96</v>
      </c>
      <c r="R1579">
        <v>3133204</v>
      </c>
      <c r="S1579">
        <v>6000</v>
      </c>
      <c r="T1579" t="s">
        <v>5940</v>
      </c>
      <c r="U1579">
        <v>1000</v>
      </c>
      <c r="V1579" t="s">
        <v>5940</v>
      </c>
      <c r="W1579">
        <v>750</v>
      </c>
      <c r="X1579">
        <v>136</v>
      </c>
      <c r="Z1579">
        <v>2609709</v>
      </c>
      <c r="AB1579" t="s">
        <v>5940</v>
      </c>
      <c r="AC1579">
        <v>2609709</v>
      </c>
      <c r="AD1579" t="s">
        <v>5475</v>
      </c>
      <c r="AE1579" t="s">
        <v>5940</v>
      </c>
      <c r="AF1579">
        <v>2609709</v>
      </c>
      <c r="AG1579" t="s">
        <v>5475</v>
      </c>
      <c r="AH1579">
        <v>8940</v>
      </c>
      <c r="AI1579">
        <v>2609709</v>
      </c>
      <c r="AJ1579" t="s">
        <v>5475</v>
      </c>
      <c r="AK1579">
        <v>165</v>
      </c>
      <c r="AL1579">
        <v>2609709</v>
      </c>
      <c r="AM1579" t="s">
        <v>5475</v>
      </c>
      <c r="AN1579" t="s">
        <v>5940</v>
      </c>
      <c r="AO1579">
        <v>0</v>
      </c>
      <c r="AP1579">
        <v>2614501</v>
      </c>
      <c r="AQ1579" t="s">
        <v>5526</v>
      </c>
      <c r="AR1579">
        <v>360</v>
      </c>
    </row>
    <row r="1580" spans="1:44" x14ac:dyDescent="0.25">
      <c r="A1580">
        <v>3133303</v>
      </c>
      <c r="B1580">
        <v>2</v>
      </c>
      <c r="C1580" t="s">
        <v>888</v>
      </c>
      <c r="D1580" t="s">
        <v>4453</v>
      </c>
      <c r="E1580">
        <v>5110</v>
      </c>
      <c r="F1580" t="s">
        <v>5940</v>
      </c>
      <c r="G1580">
        <v>194</v>
      </c>
      <c r="H1580" t="s">
        <v>5940</v>
      </c>
      <c r="I1580">
        <v>8</v>
      </c>
      <c r="J1580">
        <v>94</v>
      </c>
      <c r="K1580">
        <v>3360</v>
      </c>
      <c r="L1580">
        <v>0</v>
      </c>
      <c r="M1580">
        <v>200</v>
      </c>
      <c r="N1580">
        <v>0</v>
      </c>
      <c r="O1580">
        <v>5</v>
      </c>
      <c r="P1580">
        <v>53</v>
      </c>
      <c r="R1580">
        <v>3133303</v>
      </c>
      <c r="S1580">
        <v>5110</v>
      </c>
      <c r="T1580" t="s">
        <v>5940</v>
      </c>
      <c r="U1580">
        <v>194</v>
      </c>
      <c r="V1580" t="s">
        <v>5940</v>
      </c>
      <c r="W1580">
        <v>8</v>
      </c>
      <c r="X1580">
        <v>94</v>
      </c>
      <c r="Z1580">
        <v>2609808</v>
      </c>
      <c r="AB1580" t="s">
        <v>5940</v>
      </c>
      <c r="AC1580">
        <v>2609808</v>
      </c>
      <c r="AD1580" t="s">
        <v>5476</v>
      </c>
      <c r="AE1580">
        <v>2400</v>
      </c>
      <c r="AF1580">
        <v>2609808</v>
      </c>
      <c r="AG1580" t="s">
        <v>5476</v>
      </c>
      <c r="AH1580">
        <v>75</v>
      </c>
      <c r="AI1580">
        <v>2609808</v>
      </c>
      <c r="AJ1580" t="s">
        <v>5476</v>
      </c>
      <c r="AK1580">
        <v>450</v>
      </c>
      <c r="AL1580">
        <v>2609808</v>
      </c>
      <c r="AM1580" t="s">
        <v>5476</v>
      </c>
      <c r="AN1580" t="s">
        <v>5940</v>
      </c>
      <c r="AO1580">
        <v>0</v>
      </c>
      <c r="AP1580">
        <v>2614600</v>
      </c>
      <c r="AQ1580" t="s">
        <v>5527</v>
      </c>
      <c r="AR1580">
        <v>4200</v>
      </c>
    </row>
    <row r="1581" spans="1:44" x14ac:dyDescent="0.25">
      <c r="A1581">
        <v>3133402</v>
      </c>
      <c r="B1581">
        <v>2</v>
      </c>
      <c r="C1581" t="s">
        <v>888</v>
      </c>
      <c r="D1581" t="s">
        <v>4454</v>
      </c>
      <c r="E1581" t="s">
        <v>5940</v>
      </c>
      <c r="F1581">
        <v>10800</v>
      </c>
      <c r="G1581">
        <v>7400</v>
      </c>
      <c r="H1581" t="s">
        <v>5940</v>
      </c>
      <c r="I1581">
        <v>240</v>
      </c>
      <c r="J1581">
        <v>770</v>
      </c>
      <c r="K1581">
        <v>38720</v>
      </c>
      <c r="L1581">
        <v>5940</v>
      </c>
      <c r="M1581">
        <v>8800</v>
      </c>
      <c r="N1581">
        <v>0</v>
      </c>
      <c r="O1581">
        <v>222</v>
      </c>
      <c r="P1581">
        <v>0</v>
      </c>
      <c r="R1581">
        <v>3133402</v>
      </c>
      <c r="S1581" t="s">
        <v>5940</v>
      </c>
      <c r="T1581">
        <v>10800</v>
      </c>
      <c r="U1581">
        <v>7400</v>
      </c>
      <c r="V1581" t="s">
        <v>5940</v>
      </c>
      <c r="W1581">
        <v>240</v>
      </c>
      <c r="X1581">
        <v>770</v>
      </c>
      <c r="Z1581">
        <v>2609907</v>
      </c>
      <c r="AB1581">
        <v>132</v>
      </c>
      <c r="AC1581">
        <v>2609907</v>
      </c>
      <c r="AD1581" t="s">
        <v>5477</v>
      </c>
      <c r="AE1581">
        <v>5</v>
      </c>
      <c r="AF1581">
        <v>2609907</v>
      </c>
      <c r="AG1581" t="s">
        <v>5477</v>
      </c>
      <c r="AH1581">
        <v>200</v>
      </c>
      <c r="AI1581">
        <v>2609907</v>
      </c>
      <c r="AJ1581" t="s">
        <v>5477</v>
      </c>
      <c r="AK1581">
        <v>1235</v>
      </c>
      <c r="AL1581">
        <v>2609907</v>
      </c>
      <c r="AM1581" t="s">
        <v>5477</v>
      </c>
      <c r="AN1581" t="s">
        <v>5940</v>
      </c>
      <c r="AO1581">
        <v>0</v>
      </c>
      <c r="AP1581">
        <v>2614709</v>
      </c>
      <c r="AQ1581" t="s">
        <v>5528</v>
      </c>
      <c r="AR1581">
        <v>250</v>
      </c>
    </row>
    <row r="1582" spans="1:44" x14ac:dyDescent="0.25">
      <c r="A1582">
        <v>3133501</v>
      </c>
      <c r="B1582">
        <v>2</v>
      </c>
      <c r="C1582" t="s">
        <v>888</v>
      </c>
      <c r="D1582" t="s">
        <v>4455</v>
      </c>
      <c r="E1582">
        <v>48000</v>
      </c>
      <c r="F1582" t="s">
        <v>5940</v>
      </c>
      <c r="G1582">
        <v>9200</v>
      </c>
      <c r="H1582" t="s">
        <v>5940</v>
      </c>
      <c r="I1582">
        <v>120</v>
      </c>
      <c r="J1582">
        <v>100</v>
      </c>
      <c r="K1582">
        <v>40000</v>
      </c>
      <c r="L1582">
        <v>0</v>
      </c>
      <c r="M1582">
        <v>8050</v>
      </c>
      <c r="N1582">
        <v>0</v>
      </c>
      <c r="O1582">
        <v>93</v>
      </c>
      <c r="P1582">
        <v>96</v>
      </c>
      <c r="R1582">
        <v>3133501</v>
      </c>
      <c r="S1582">
        <v>48000</v>
      </c>
      <c r="T1582" t="s">
        <v>5940</v>
      </c>
      <c r="U1582">
        <v>9200</v>
      </c>
      <c r="V1582" t="s">
        <v>5940</v>
      </c>
      <c r="W1582">
        <v>120</v>
      </c>
      <c r="X1582">
        <v>100</v>
      </c>
      <c r="Z1582">
        <v>2610004</v>
      </c>
      <c r="AB1582" t="s">
        <v>5940</v>
      </c>
      <c r="AC1582">
        <v>2610004</v>
      </c>
      <c r="AD1582" t="s">
        <v>5478</v>
      </c>
      <c r="AE1582" t="s">
        <v>5940</v>
      </c>
      <c r="AF1582">
        <v>2610004</v>
      </c>
      <c r="AG1582" t="s">
        <v>5478</v>
      </c>
      <c r="AH1582">
        <v>405000</v>
      </c>
      <c r="AI1582">
        <v>2610004</v>
      </c>
      <c r="AJ1582" t="s">
        <v>5478</v>
      </c>
      <c r="AK1582" t="s">
        <v>5940</v>
      </c>
      <c r="AL1582">
        <v>2610004</v>
      </c>
      <c r="AM1582" t="s">
        <v>5478</v>
      </c>
      <c r="AN1582" t="s">
        <v>5940</v>
      </c>
      <c r="AO1582">
        <v>0</v>
      </c>
      <c r="AP1582">
        <v>2614808</v>
      </c>
      <c r="AQ1582" t="s">
        <v>5529</v>
      </c>
      <c r="AR1582">
        <v>1440</v>
      </c>
    </row>
    <row r="1583" spans="1:44" x14ac:dyDescent="0.25">
      <c r="A1583">
        <v>3133600</v>
      </c>
      <c r="B1583">
        <v>2</v>
      </c>
      <c r="C1583" t="s">
        <v>888</v>
      </c>
      <c r="D1583" t="s">
        <v>4456</v>
      </c>
      <c r="E1583" t="s">
        <v>5940</v>
      </c>
      <c r="F1583" t="s">
        <v>5940</v>
      </c>
      <c r="G1583">
        <v>2400</v>
      </c>
      <c r="H1583" t="s">
        <v>5940</v>
      </c>
      <c r="I1583" t="s">
        <v>5940</v>
      </c>
      <c r="J1583">
        <v>90</v>
      </c>
      <c r="K1583">
        <v>0</v>
      </c>
      <c r="L1583">
        <v>0</v>
      </c>
      <c r="M1583">
        <v>2200</v>
      </c>
      <c r="N1583">
        <v>0</v>
      </c>
      <c r="O1583">
        <v>0</v>
      </c>
      <c r="P1583">
        <v>100</v>
      </c>
      <c r="R1583">
        <v>3133600</v>
      </c>
      <c r="S1583" t="s">
        <v>5940</v>
      </c>
      <c r="T1583" t="s">
        <v>5940</v>
      </c>
      <c r="U1583">
        <v>2400</v>
      </c>
      <c r="V1583" t="s">
        <v>5940</v>
      </c>
      <c r="W1583" t="s">
        <v>5940</v>
      </c>
      <c r="X1583">
        <v>90</v>
      </c>
      <c r="Z1583">
        <v>2610103</v>
      </c>
      <c r="AB1583">
        <v>2</v>
      </c>
      <c r="AC1583">
        <v>2610103</v>
      </c>
      <c r="AD1583" t="s">
        <v>5479</v>
      </c>
      <c r="AE1583" t="s">
        <v>5940</v>
      </c>
      <c r="AF1583">
        <v>2610103</v>
      </c>
      <c r="AG1583" t="s">
        <v>5479</v>
      </c>
      <c r="AH1583">
        <v>160</v>
      </c>
      <c r="AI1583">
        <v>2610103</v>
      </c>
      <c r="AJ1583" t="s">
        <v>5479</v>
      </c>
      <c r="AK1583">
        <v>138</v>
      </c>
      <c r="AL1583">
        <v>2610103</v>
      </c>
      <c r="AM1583" t="s">
        <v>5479</v>
      </c>
      <c r="AN1583" t="s">
        <v>5940</v>
      </c>
      <c r="AO1583">
        <v>0</v>
      </c>
      <c r="AP1583">
        <v>2615003</v>
      </c>
      <c r="AQ1583" t="s">
        <v>5531</v>
      </c>
      <c r="AR1583">
        <v>96</v>
      </c>
    </row>
    <row r="1584" spans="1:44" x14ac:dyDescent="0.25">
      <c r="A1584">
        <v>3133709</v>
      </c>
      <c r="B1584">
        <v>2</v>
      </c>
      <c r="C1584" t="s">
        <v>888</v>
      </c>
      <c r="D1584" t="s">
        <v>4457</v>
      </c>
      <c r="E1584">
        <v>1600</v>
      </c>
      <c r="F1584" t="s">
        <v>5940</v>
      </c>
      <c r="G1584">
        <v>550</v>
      </c>
      <c r="H1584" t="s">
        <v>5940</v>
      </c>
      <c r="I1584" t="s">
        <v>5940</v>
      </c>
      <c r="J1584">
        <v>28</v>
      </c>
      <c r="K1584">
        <v>2800</v>
      </c>
      <c r="L1584">
        <v>0</v>
      </c>
      <c r="M1584">
        <v>800</v>
      </c>
      <c r="N1584">
        <v>0</v>
      </c>
      <c r="O1584">
        <v>0</v>
      </c>
      <c r="P1584">
        <v>39</v>
      </c>
      <c r="R1584">
        <v>3133709</v>
      </c>
      <c r="S1584">
        <v>1600</v>
      </c>
      <c r="T1584" t="s">
        <v>5940</v>
      </c>
      <c r="U1584">
        <v>550</v>
      </c>
      <c r="V1584" t="s">
        <v>5940</v>
      </c>
      <c r="W1584" t="s">
        <v>5940</v>
      </c>
      <c r="X1584">
        <v>28</v>
      </c>
      <c r="Z1584">
        <v>2610202</v>
      </c>
      <c r="AB1584" t="s">
        <v>5940</v>
      </c>
      <c r="AC1584">
        <v>2610202</v>
      </c>
      <c r="AD1584" t="s">
        <v>5480</v>
      </c>
      <c r="AE1584" t="s">
        <v>5940</v>
      </c>
      <c r="AF1584">
        <v>2610202</v>
      </c>
      <c r="AG1584" t="s">
        <v>5480</v>
      </c>
      <c r="AH1584">
        <v>10000</v>
      </c>
      <c r="AI1584">
        <v>2610202</v>
      </c>
      <c r="AJ1584" t="s">
        <v>5480</v>
      </c>
      <c r="AK1584">
        <v>46</v>
      </c>
      <c r="AL1584">
        <v>2610202</v>
      </c>
      <c r="AM1584" t="s">
        <v>5480</v>
      </c>
      <c r="AN1584" t="s">
        <v>5940</v>
      </c>
      <c r="AO1584">
        <v>0</v>
      </c>
      <c r="AP1584">
        <v>2615102</v>
      </c>
      <c r="AQ1584" t="s">
        <v>5532</v>
      </c>
      <c r="AR1584">
        <v>198</v>
      </c>
    </row>
    <row r="1585" spans="1:44" x14ac:dyDescent="0.25">
      <c r="A1585">
        <v>3133758</v>
      </c>
      <c r="B1585">
        <v>2</v>
      </c>
      <c r="C1585" t="s">
        <v>888</v>
      </c>
      <c r="D1585" t="s">
        <v>4458</v>
      </c>
      <c r="E1585" t="s">
        <v>5940</v>
      </c>
      <c r="F1585" t="s">
        <v>5940</v>
      </c>
      <c r="G1585">
        <v>7280</v>
      </c>
      <c r="H1585" t="s">
        <v>5940</v>
      </c>
      <c r="I1585" t="s">
        <v>5940</v>
      </c>
      <c r="J1585">
        <v>42</v>
      </c>
      <c r="K1585">
        <v>0</v>
      </c>
      <c r="L1585">
        <v>0</v>
      </c>
      <c r="M1585">
        <v>7000</v>
      </c>
      <c r="N1585">
        <v>0</v>
      </c>
      <c r="O1585">
        <v>0</v>
      </c>
      <c r="P1585">
        <v>36</v>
      </c>
      <c r="R1585">
        <v>3133758</v>
      </c>
      <c r="S1585" t="s">
        <v>5940</v>
      </c>
      <c r="T1585" t="s">
        <v>5940</v>
      </c>
      <c r="U1585">
        <v>7280</v>
      </c>
      <c r="V1585" t="s">
        <v>5940</v>
      </c>
      <c r="W1585" t="s">
        <v>5940</v>
      </c>
      <c r="X1585">
        <v>42</v>
      </c>
      <c r="Z1585">
        <v>2610301</v>
      </c>
      <c r="AB1585">
        <v>15</v>
      </c>
      <c r="AC1585">
        <v>2610301</v>
      </c>
      <c r="AD1585" t="s">
        <v>5481</v>
      </c>
      <c r="AE1585" t="s">
        <v>5940</v>
      </c>
      <c r="AF1585">
        <v>2610301</v>
      </c>
      <c r="AG1585" t="s">
        <v>5481</v>
      </c>
      <c r="AH1585" t="s">
        <v>5940</v>
      </c>
      <c r="AI1585">
        <v>2610301</v>
      </c>
      <c r="AJ1585" t="s">
        <v>5481</v>
      </c>
      <c r="AK1585">
        <v>1383</v>
      </c>
      <c r="AL1585">
        <v>2610301</v>
      </c>
      <c r="AM1585" t="s">
        <v>5481</v>
      </c>
      <c r="AN1585" t="s">
        <v>5940</v>
      </c>
      <c r="AO1585">
        <v>0</v>
      </c>
      <c r="AP1585">
        <v>2615201</v>
      </c>
      <c r="AQ1585" t="s">
        <v>5533</v>
      </c>
      <c r="AR1585">
        <v>160</v>
      </c>
    </row>
    <row r="1586" spans="1:44" x14ac:dyDescent="0.25">
      <c r="A1586">
        <v>3133808</v>
      </c>
      <c r="B1586">
        <v>2</v>
      </c>
      <c r="C1586" t="s">
        <v>888</v>
      </c>
      <c r="D1586" t="s">
        <v>4459</v>
      </c>
      <c r="E1586">
        <v>6000</v>
      </c>
      <c r="F1586" t="s">
        <v>5940</v>
      </c>
      <c r="G1586">
        <v>2060</v>
      </c>
      <c r="H1586" t="s">
        <v>5940</v>
      </c>
      <c r="I1586">
        <v>164</v>
      </c>
      <c r="J1586">
        <v>240</v>
      </c>
      <c r="K1586">
        <v>4000</v>
      </c>
      <c r="L1586">
        <v>0</v>
      </c>
      <c r="M1586">
        <v>1120</v>
      </c>
      <c r="N1586">
        <v>0</v>
      </c>
      <c r="O1586">
        <v>0</v>
      </c>
      <c r="P1586">
        <v>236</v>
      </c>
      <c r="R1586">
        <v>3133808</v>
      </c>
      <c r="S1586">
        <v>6000</v>
      </c>
      <c r="T1586" t="s">
        <v>5940</v>
      </c>
      <c r="U1586">
        <v>2060</v>
      </c>
      <c r="V1586" t="s">
        <v>5940</v>
      </c>
      <c r="W1586">
        <v>164</v>
      </c>
      <c r="X1586">
        <v>240</v>
      </c>
      <c r="Z1586">
        <v>2610400</v>
      </c>
      <c r="AB1586">
        <v>32</v>
      </c>
      <c r="AC1586">
        <v>2610400</v>
      </c>
      <c r="AD1586" t="s">
        <v>5482</v>
      </c>
      <c r="AE1586">
        <v>315</v>
      </c>
      <c r="AF1586">
        <v>2610400</v>
      </c>
      <c r="AG1586" t="s">
        <v>5482</v>
      </c>
      <c r="AH1586" t="s">
        <v>5940</v>
      </c>
      <c r="AI1586">
        <v>2610400</v>
      </c>
      <c r="AJ1586" t="s">
        <v>5482</v>
      </c>
      <c r="AK1586">
        <v>240</v>
      </c>
      <c r="AL1586">
        <v>2610400</v>
      </c>
      <c r="AM1586" t="s">
        <v>5482</v>
      </c>
      <c r="AN1586" t="s">
        <v>5940</v>
      </c>
      <c r="AO1586">
        <v>0</v>
      </c>
      <c r="AP1586">
        <v>2615300</v>
      </c>
      <c r="AQ1586" t="s">
        <v>5534</v>
      </c>
      <c r="AR1586">
        <v>58</v>
      </c>
    </row>
    <row r="1587" spans="1:44" x14ac:dyDescent="0.25">
      <c r="A1587">
        <v>3133907</v>
      </c>
      <c r="B1587">
        <v>2</v>
      </c>
      <c r="C1587" t="s">
        <v>888</v>
      </c>
      <c r="D1587" t="s">
        <v>4460</v>
      </c>
      <c r="E1587">
        <v>550</v>
      </c>
      <c r="F1587" t="s">
        <v>5940</v>
      </c>
      <c r="G1587">
        <v>2460</v>
      </c>
      <c r="H1587" t="s">
        <v>5940</v>
      </c>
      <c r="I1587">
        <v>285</v>
      </c>
      <c r="J1587">
        <v>265</v>
      </c>
      <c r="K1587">
        <v>450</v>
      </c>
      <c r="L1587">
        <v>0</v>
      </c>
      <c r="M1587">
        <v>3080</v>
      </c>
      <c r="N1587">
        <v>0</v>
      </c>
      <c r="O1587">
        <v>55</v>
      </c>
      <c r="P1587">
        <v>284</v>
      </c>
      <c r="R1587">
        <v>3133907</v>
      </c>
      <c r="S1587">
        <v>550</v>
      </c>
      <c r="T1587" t="s">
        <v>5940</v>
      </c>
      <c r="U1587">
        <v>2460</v>
      </c>
      <c r="V1587" t="s">
        <v>5940</v>
      </c>
      <c r="W1587">
        <v>285</v>
      </c>
      <c r="X1587">
        <v>265</v>
      </c>
      <c r="Z1587">
        <v>2610509</v>
      </c>
      <c r="AB1587" t="s">
        <v>5940</v>
      </c>
      <c r="AC1587">
        <v>2610509</v>
      </c>
      <c r="AD1587" t="s">
        <v>5483</v>
      </c>
      <c r="AE1587" t="s">
        <v>5940</v>
      </c>
      <c r="AF1587">
        <v>2610509</v>
      </c>
      <c r="AG1587" t="s">
        <v>5483</v>
      </c>
      <c r="AH1587" t="s">
        <v>5940</v>
      </c>
      <c r="AI1587">
        <v>2610509</v>
      </c>
      <c r="AJ1587" t="s">
        <v>5483</v>
      </c>
      <c r="AK1587">
        <v>220</v>
      </c>
      <c r="AL1587">
        <v>2610509</v>
      </c>
      <c r="AM1587" t="s">
        <v>5483</v>
      </c>
      <c r="AN1587" t="s">
        <v>5940</v>
      </c>
      <c r="AO1587">
        <v>0</v>
      </c>
      <c r="AP1587">
        <v>2615409</v>
      </c>
      <c r="AQ1587" t="s">
        <v>5535</v>
      </c>
      <c r="AR1587">
        <v>4</v>
      </c>
    </row>
    <row r="1588" spans="1:44" x14ac:dyDescent="0.25">
      <c r="A1588">
        <v>3134004</v>
      </c>
      <c r="B1588">
        <v>2</v>
      </c>
      <c r="C1588" t="s">
        <v>888</v>
      </c>
      <c r="D1588" t="s">
        <v>4461</v>
      </c>
      <c r="E1588">
        <v>4860</v>
      </c>
      <c r="F1588" t="s">
        <v>5940</v>
      </c>
      <c r="G1588">
        <v>887</v>
      </c>
      <c r="H1588" t="s">
        <v>5940</v>
      </c>
      <c r="I1588" t="s">
        <v>5940</v>
      </c>
      <c r="J1588">
        <v>553</v>
      </c>
      <c r="K1588">
        <v>5070</v>
      </c>
      <c r="L1588">
        <v>0</v>
      </c>
      <c r="M1588">
        <v>220</v>
      </c>
      <c r="N1588">
        <v>0</v>
      </c>
      <c r="O1588">
        <v>0</v>
      </c>
      <c r="P1588">
        <v>120</v>
      </c>
      <c r="R1588">
        <v>3134004</v>
      </c>
      <c r="S1588">
        <v>4860</v>
      </c>
      <c r="T1588" t="s">
        <v>5940</v>
      </c>
      <c r="U1588">
        <v>887</v>
      </c>
      <c r="V1588" t="s">
        <v>5940</v>
      </c>
      <c r="W1588" t="s">
        <v>5940</v>
      </c>
      <c r="X1588">
        <v>553</v>
      </c>
      <c r="Z1588">
        <v>2610608</v>
      </c>
      <c r="AB1588" t="s">
        <v>5940</v>
      </c>
      <c r="AC1588">
        <v>2610608</v>
      </c>
      <c r="AD1588" t="s">
        <v>5484</v>
      </c>
      <c r="AE1588" t="s">
        <v>5940</v>
      </c>
      <c r="AF1588">
        <v>2610608</v>
      </c>
      <c r="AG1588" t="s">
        <v>5484</v>
      </c>
      <c r="AH1588">
        <v>300000</v>
      </c>
      <c r="AI1588">
        <v>2610608</v>
      </c>
      <c r="AJ1588" t="s">
        <v>5484</v>
      </c>
      <c r="AK1588" t="s">
        <v>5940</v>
      </c>
      <c r="AL1588">
        <v>2610608</v>
      </c>
      <c r="AM1588" t="s">
        <v>5484</v>
      </c>
      <c r="AN1588" t="s">
        <v>5940</v>
      </c>
      <c r="AO1588">
        <v>0</v>
      </c>
      <c r="AP1588">
        <v>2615508</v>
      </c>
      <c r="AQ1588" t="s">
        <v>5536</v>
      </c>
      <c r="AR1588">
        <v>6</v>
      </c>
    </row>
    <row r="1589" spans="1:44" x14ac:dyDescent="0.25">
      <c r="A1589">
        <v>3134103</v>
      </c>
      <c r="B1589">
        <v>2</v>
      </c>
      <c r="C1589" t="s">
        <v>888</v>
      </c>
      <c r="D1589" t="s">
        <v>4462</v>
      </c>
      <c r="E1589">
        <v>1421</v>
      </c>
      <c r="F1589" t="s">
        <v>5940</v>
      </c>
      <c r="G1589">
        <v>5800</v>
      </c>
      <c r="H1589" t="s">
        <v>5940</v>
      </c>
      <c r="I1589">
        <v>2270</v>
      </c>
      <c r="J1589">
        <v>816</v>
      </c>
      <c r="K1589">
        <v>1242</v>
      </c>
      <c r="L1589">
        <v>0</v>
      </c>
      <c r="M1589">
        <v>4500</v>
      </c>
      <c r="N1589">
        <v>0</v>
      </c>
      <c r="O1589">
        <v>1440</v>
      </c>
      <c r="P1589">
        <v>360</v>
      </c>
      <c r="R1589">
        <v>3134103</v>
      </c>
      <c r="S1589">
        <v>1421</v>
      </c>
      <c r="T1589" t="s">
        <v>5940</v>
      </c>
      <c r="U1589">
        <v>5800</v>
      </c>
      <c r="V1589" t="s">
        <v>5940</v>
      </c>
      <c r="W1589">
        <v>2270</v>
      </c>
      <c r="X1589">
        <v>816</v>
      </c>
      <c r="Z1589">
        <v>2610707</v>
      </c>
      <c r="AB1589" t="s">
        <v>5940</v>
      </c>
      <c r="AC1589">
        <v>2610707</v>
      </c>
      <c r="AD1589" t="s">
        <v>5485</v>
      </c>
      <c r="AE1589" t="s">
        <v>5940</v>
      </c>
      <c r="AF1589">
        <v>2610707</v>
      </c>
      <c r="AG1589" t="s">
        <v>5485</v>
      </c>
      <c r="AH1589" t="s">
        <v>5940</v>
      </c>
      <c r="AI1589">
        <v>2610707</v>
      </c>
      <c r="AJ1589" t="s">
        <v>5485</v>
      </c>
      <c r="AK1589" t="s">
        <v>5940</v>
      </c>
      <c r="AL1589">
        <v>2610707</v>
      </c>
      <c r="AM1589" t="s">
        <v>5485</v>
      </c>
      <c r="AN1589" t="s">
        <v>5940</v>
      </c>
      <c r="AO1589">
        <v>0</v>
      </c>
      <c r="AP1589">
        <v>2615607</v>
      </c>
      <c r="AQ1589" t="s">
        <v>5537</v>
      </c>
      <c r="AR1589">
        <v>900</v>
      </c>
    </row>
    <row r="1590" spans="1:44" x14ac:dyDescent="0.25">
      <c r="A1590">
        <v>3134202</v>
      </c>
      <c r="B1590">
        <v>2</v>
      </c>
      <c r="C1590" t="s">
        <v>888</v>
      </c>
      <c r="D1590" t="s">
        <v>4463</v>
      </c>
      <c r="E1590">
        <v>502500</v>
      </c>
      <c r="F1590">
        <v>34200</v>
      </c>
      <c r="G1590">
        <v>40800</v>
      </c>
      <c r="H1590">
        <v>1530</v>
      </c>
      <c r="I1590">
        <v>200</v>
      </c>
      <c r="J1590" t="s">
        <v>5940</v>
      </c>
      <c r="K1590">
        <v>1589500</v>
      </c>
      <c r="L1590">
        <v>12500</v>
      </c>
      <c r="M1590">
        <v>44000</v>
      </c>
      <c r="N1590">
        <v>0</v>
      </c>
      <c r="O1590">
        <v>90</v>
      </c>
      <c r="P1590">
        <v>0</v>
      </c>
      <c r="R1590">
        <v>3134202</v>
      </c>
      <c r="S1590">
        <v>502500</v>
      </c>
      <c r="T1590">
        <v>34200</v>
      </c>
      <c r="U1590">
        <v>40800</v>
      </c>
      <c r="V1590">
        <v>1530</v>
      </c>
      <c r="W1590">
        <v>200</v>
      </c>
      <c r="X1590" t="s">
        <v>5940</v>
      </c>
      <c r="Z1590">
        <v>2610806</v>
      </c>
      <c r="AB1590">
        <v>50</v>
      </c>
      <c r="AC1590">
        <v>2610806</v>
      </c>
      <c r="AD1590" t="s">
        <v>5486</v>
      </c>
      <c r="AE1590" t="s">
        <v>5940</v>
      </c>
      <c r="AF1590">
        <v>2610806</v>
      </c>
      <c r="AG1590" t="s">
        <v>5486</v>
      </c>
      <c r="AH1590" t="s">
        <v>5940</v>
      </c>
      <c r="AI1590">
        <v>2610806</v>
      </c>
      <c r="AJ1590" t="s">
        <v>5486</v>
      </c>
      <c r="AK1590">
        <v>1200</v>
      </c>
      <c r="AL1590">
        <v>2610806</v>
      </c>
      <c r="AM1590" t="s">
        <v>5486</v>
      </c>
      <c r="AN1590" t="s">
        <v>5940</v>
      </c>
      <c r="AO1590">
        <v>0</v>
      </c>
      <c r="AP1590">
        <v>2615706</v>
      </c>
      <c r="AQ1590" t="s">
        <v>5538</v>
      </c>
      <c r="AR1590">
        <v>600</v>
      </c>
    </row>
    <row r="1591" spans="1:44" x14ac:dyDescent="0.25">
      <c r="A1591">
        <v>3134301</v>
      </c>
      <c r="B1591">
        <v>2</v>
      </c>
      <c r="C1591" t="s">
        <v>888</v>
      </c>
      <c r="D1591" t="s">
        <v>4464</v>
      </c>
      <c r="E1591">
        <v>1000</v>
      </c>
      <c r="F1591" t="s">
        <v>5940</v>
      </c>
      <c r="G1591">
        <v>7360</v>
      </c>
      <c r="H1591" t="s">
        <v>5940</v>
      </c>
      <c r="I1591">
        <v>300</v>
      </c>
      <c r="J1591">
        <v>380</v>
      </c>
      <c r="K1591">
        <v>1000</v>
      </c>
      <c r="L1591">
        <v>0</v>
      </c>
      <c r="M1591">
        <v>8000</v>
      </c>
      <c r="N1591">
        <v>0</v>
      </c>
      <c r="O1591">
        <v>189</v>
      </c>
      <c r="P1591">
        <v>240</v>
      </c>
      <c r="R1591">
        <v>3134301</v>
      </c>
      <c r="S1591">
        <v>1000</v>
      </c>
      <c r="T1591" t="s">
        <v>5940</v>
      </c>
      <c r="U1591">
        <v>7360</v>
      </c>
      <c r="V1591" t="s">
        <v>5940</v>
      </c>
      <c r="W1591">
        <v>300</v>
      </c>
      <c r="X1591">
        <v>380</v>
      </c>
      <c r="Z1591">
        <v>2610905</v>
      </c>
      <c r="AB1591" t="s">
        <v>5940</v>
      </c>
      <c r="AC1591">
        <v>2610905</v>
      </c>
      <c r="AD1591" t="s">
        <v>5487</v>
      </c>
      <c r="AE1591" t="s">
        <v>5940</v>
      </c>
      <c r="AF1591">
        <v>2610905</v>
      </c>
      <c r="AG1591" t="s">
        <v>5487</v>
      </c>
      <c r="AH1591" t="s">
        <v>5940</v>
      </c>
      <c r="AI1591">
        <v>2610905</v>
      </c>
      <c r="AJ1591" t="s">
        <v>5487</v>
      </c>
      <c r="AK1591">
        <v>330</v>
      </c>
      <c r="AL1591">
        <v>2610905</v>
      </c>
      <c r="AM1591" t="s">
        <v>5487</v>
      </c>
      <c r="AN1591" t="s">
        <v>5940</v>
      </c>
      <c r="AO1591">
        <v>0</v>
      </c>
      <c r="AP1591">
        <v>2615805</v>
      </c>
      <c r="AQ1591" t="s">
        <v>5539</v>
      </c>
      <c r="AR1591">
        <v>1500</v>
      </c>
    </row>
    <row r="1592" spans="1:44" x14ac:dyDescent="0.25">
      <c r="A1592">
        <v>3134400</v>
      </c>
      <c r="B1592">
        <v>2</v>
      </c>
      <c r="C1592" t="s">
        <v>888</v>
      </c>
      <c r="D1592" t="s">
        <v>4465</v>
      </c>
      <c r="E1592">
        <v>1703600</v>
      </c>
      <c r="F1592">
        <v>2730</v>
      </c>
      <c r="G1592">
        <v>4950</v>
      </c>
      <c r="H1592">
        <v>230</v>
      </c>
      <c r="I1592" t="s">
        <v>5940</v>
      </c>
      <c r="J1592" t="s">
        <v>5940</v>
      </c>
      <c r="K1592">
        <v>1720000</v>
      </c>
      <c r="L1592">
        <v>880</v>
      </c>
      <c r="M1592">
        <v>2250</v>
      </c>
      <c r="N1592">
        <v>0</v>
      </c>
      <c r="O1592">
        <v>0</v>
      </c>
      <c r="P1592">
        <v>0</v>
      </c>
      <c r="R1592">
        <v>3134400</v>
      </c>
      <c r="S1592">
        <v>1703600</v>
      </c>
      <c r="T1592">
        <v>2730</v>
      </c>
      <c r="U1592">
        <v>4950</v>
      </c>
      <c r="V1592">
        <v>230</v>
      </c>
      <c r="W1592" t="s">
        <v>5940</v>
      </c>
      <c r="X1592" t="s">
        <v>5940</v>
      </c>
      <c r="Z1592">
        <v>2611002</v>
      </c>
      <c r="AB1592" t="s">
        <v>5940</v>
      </c>
      <c r="AC1592">
        <v>2611002</v>
      </c>
      <c r="AD1592" t="s">
        <v>5488</v>
      </c>
      <c r="AE1592">
        <v>18</v>
      </c>
      <c r="AF1592">
        <v>2611002</v>
      </c>
      <c r="AG1592" t="s">
        <v>5488</v>
      </c>
      <c r="AH1592" t="s">
        <v>5940</v>
      </c>
      <c r="AI1592">
        <v>2611002</v>
      </c>
      <c r="AJ1592" t="s">
        <v>5488</v>
      </c>
      <c r="AK1592">
        <v>425</v>
      </c>
      <c r="AL1592">
        <v>2611002</v>
      </c>
      <c r="AM1592" t="s">
        <v>5488</v>
      </c>
      <c r="AN1592" t="s">
        <v>5940</v>
      </c>
      <c r="AO1592">
        <v>0</v>
      </c>
      <c r="AP1592">
        <v>2615904</v>
      </c>
      <c r="AQ1592" t="s">
        <v>5540</v>
      </c>
      <c r="AR1592">
        <v>1080</v>
      </c>
    </row>
    <row r="1593" spans="1:44" x14ac:dyDescent="0.25">
      <c r="A1593">
        <v>3134509</v>
      </c>
      <c r="B1593">
        <v>2</v>
      </c>
      <c r="C1593" t="s">
        <v>888</v>
      </c>
      <c r="D1593" t="s">
        <v>4466</v>
      </c>
      <c r="E1593">
        <v>2100</v>
      </c>
      <c r="F1593" t="s">
        <v>5940</v>
      </c>
      <c r="G1593">
        <v>10000</v>
      </c>
      <c r="H1593" t="s">
        <v>5940</v>
      </c>
      <c r="I1593">
        <v>360</v>
      </c>
      <c r="J1593">
        <v>228</v>
      </c>
      <c r="K1593">
        <v>2100</v>
      </c>
      <c r="L1593">
        <v>0</v>
      </c>
      <c r="M1593">
        <v>13500</v>
      </c>
      <c r="N1593">
        <v>0</v>
      </c>
      <c r="O1593">
        <v>360</v>
      </c>
      <c r="P1593">
        <v>230</v>
      </c>
      <c r="R1593">
        <v>3134509</v>
      </c>
      <c r="S1593">
        <v>2100</v>
      </c>
      <c r="T1593" t="s">
        <v>5940</v>
      </c>
      <c r="U1593">
        <v>10000</v>
      </c>
      <c r="V1593" t="s">
        <v>5940</v>
      </c>
      <c r="W1593">
        <v>360</v>
      </c>
      <c r="X1593">
        <v>228</v>
      </c>
      <c r="Z1593">
        <v>2611101</v>
      </c>
      <c r="AB1593">
        <v>60</v>
      </c>
      <c r="AC1593">
        <v>2611101</v>
      </c>
      <c r="AD1593" t="s">
        <v>5489</v>
      </c>
      <c r="AE1593">
        <v>1080</v>
      </c>
      <c r="AF1593">
        <v>2611101</v>
      </c>
      <c r="AG1593" t="s">
        <v>5489</v>
      </c>
      <c r="AH1593">
        <v>1500</v>
      </c>
      <c r="AI1593">
        <v>2611101</v>
      </c>
      <c r="AJ1593" t="s">
        <v>5489</v>
      </c>
      <c r="AK1593">
        <v>1330</v>
      </c>
      <c r="AL1593">
        <v>2611101</v>
      </c>
      <c r="AM1593" t="s">
        <v>5489</v>
      </c>
      <c r="AN1593" t="s">
        <v>5940</v>
      </c>
      <c r="AO1593">
        <v>0</v>
      </c>
      <c r="AP1593">
        <v>2616001</v>
      </c>
      <c r="AQ1593" t="s">
        <v>5541</v>
      </c>
      <c r="AR1593">
        <v>900</v>
      </c>
    </row>
    <row r="1594" spans="1:44" x14ac:dyDescent="0.25">
      <c r="A1594">
        <v>3134608</v>
      </c>
      <c r="B1594">
        <v>2</v>
      </c>
      <c r="C1594" t="s">
        <v>888</v>
      </c>
      <c r="D1594" t="s">
        <v>4467</v>
      </c>
      <c r="E1594">
        <v>14000</v>
      </c>
      <c r="F1594" t="s">
        <v>5940</v>
      </c>
      <c r="G1594">
        <v>1980</v>
      </c>
      <c r="H1594" t="s">
        <v>5940</v>
      </c>
      <c r="I1594" t="s">
        <v>5940</v>
      </c>
      <c r="J1594">
        <v>96</v>
      </c>
      <c r="K1594">
        <v>15000</v>
      </c>
      <c r="L1594">
        <v>0</v>
      </c>
      <c r="M1594">
        <v>1500</v>
      </c>
      <c r="N1594">
        <v>0</v>
      </c>
      <c r="O1594">
        <v>0</v>
      </c>
      <c r="P1594">
        <v>69</v>
      </c>
      <c r="R1594">
        <v>3134608</v>
      </c>
      <c r="S1594">
        <v>14000</v>
      </c>
      <c r="T1594" t="s">
        <v>5940</v>
      </c>
      <c r="U1594">
        <v>1980</v>
      </c>
      <c r="V1594" t="s">
        <v>5940</v>
      </c>
      <c r="W1594" t="s">
        <v>5940</v>
      </c>
      <c r="X1594">
        <v>96</v>
      </c>
      <c r="Z1594">
        <v>2611200</v>
      </c>
      <c r="AB1594" t="s">
        <v>5940</v>
      </c>
      <c r="AC1594">
        <v>2611200</v>
      </c>
      <c r="AD1594" t="s">
        <v>5490</v>
      </c>
      <c r="AE1594" t="s">
        <v>5940</v>
      </c>
      <c r="AF1594">
        <v>2611200</v>
      </c>
      <c r="AG1594" t="s">
        <v>5490</v>
      </c>
      <c r="AH1594" t="s">
        <v>5940</v>
      </c>
      <c r="AI1594">
        <v>2611200</v>
      </c>
      <c r="AJ1594" t="s">
        <v>5490</v>
      </c>
      <c r="AK1594">
        <v>830</v>
      </c>
      <c r="AL1594">
        <v>2611200</v>
      </c>
      <c r="AM1594" t="s">
        <v>5490</v>
      </c>
      <c r="AN1594" t="s">
        <v>5940</v>
      </c>
      <c r="AO1594">
        <v>0</v>
      </c>
      <c r="AP1594">
        <v>2616100</v>
      </c>
      <c r="AQ1594" t="s">
        <v>5542</v>
      </c>
      <c r="AR1594">
        <v>60</v>
      </c>
    </row>
    <row r="1595" spans="1:44" x14ac:dyDescent="0.25">
      <c r="A1595">
        <v>3134707</v>
      </c>
      <c r="B1595">
        <v>2</v>
      </c>
      <c r="C1595" t="s">
        <v>888</v>
      </c>
      <c r="D1595" t="s">
        <v>4468</v>
      </c>
      <c r="E1595">
        <v>3000</v>
      </c>
      <c r="F1595" t="s">
        <v>5940</v>
      </c>
      <c r="G1595">
        <v>54</v>
      </c>
      <c r="H1595" t="s">
        <v>5940</v>
      </c>
      <c r="I1595" t="s">
        <v>5940</v>
      </c>
      <c r="J1595">
        <v>76</v>
      </c>
      <c r="K1595">
        <v>3500</v>
      </c>
      <c r="L1595">
        <v>0</v>
      </c>
      <c r="M1595">
        <v>360</v>
      </c>
      <c r="N1595">
        <v>0</v>
      </c>
      <c r="O1595">
        <v>0</v>
      </c>
      <c r="P1595">
        <v>248</v>
      </c>
      <c r="R1595">
        <v>3134707</v>
      </c>
      <c r="S1595">
        <v>3000</v>
      </c>
      <c r="T1595" t="s">
        <v>5940</v>
      </c>
      <c r="U1595">
        <v>54</v>
      </c>
      <c r="V1595" t="s">
        <v>5940</v>
      </c>
      <c r="W1595" t="s">
        <v>5940</v>
      </c>
      <c r="X1595">
        <v>76</v>
      </c>
      <c r="Z1595">
        <v>2611309</v>
      </c>
      <c r="AB1595" t="s">
        <v>5940</v>
      </c>
      <c r="AC1595">
        <v>2611309</v>
      </c>
      <c r="AD1595" t="s">
        <v>5491</v>
      </c>
      <c r="AE1595" t="s">
        <v>5940</v>
      </c>
      <c r="AF1595">
        <v>2611309</v>
      </c>
      <c r="AG1595" t="s">
        <v>5491</v>
      </c>
      <c r="AH1595">
        <v>125000</v>
      </c>
      <c r="AI1595">
        <v>2611309</v>
      </c>
      <c r="AJ1595" t="s">
        <v>5491</v>
      </c>
      <c r="AK1595">
        <v>5</v>
      </c>
      <c r="AL1595">
        <v>2611309</v>
      </c>
      <c r="AM1595" t="s">
        <v>5491</v>
      </c>
      <c r="AN1595" t="s">
        <v>5940</v>
      </c>
      <c r="AO1595">
        <v>0</v>
      </c>
      <c r="AP1595">
        <v>2616183</v>
      </c>
      <c r="AQ1595" t="s">
        <v>5543</v>
      </c>
      <c r="AR1595">
        <v>60</v>
      </c>
    </row>
    <row r="1596" spans="1:44" x14ac:dyDescent="0.25">
      <c r="A1596">
        <v>3134806</v>
      </c>
      <c r="B1596">
        <v>2</v>
      </c>
      <c r="C1596" t="s">
        <v>888</v>
      </c>
      <c r="D1596" t="s">
        <v>4469</v>
      </c>
      <c r="E1596">
        <v>480</v>
      </c>
      <c r="F1596">
        <v>60</v>
      </c>
      <c r="G1596">
        <v>6038</v>
      </c>
      <c r="H1596" t="s">
        <v>5940</v>
      </c>
      <c r="I1596">
        <v>558</v>
      </c>
      <c r="J1596">
        <v>94</v>
      </c>
      <c r="K1596">
        <v>480</v>
      </c>
      <c r="L1596">
        <v>60</v>
      </c>
      <c r="M1596">
        <v>425</v>
      </c>
      <c r="N1596">
        <v>0</v>
      </c>
      <c r="O1596">
        <v>176</v>
      </c>
      <c r="P1596">
        <v>163</v>
      </c>
      <c r="R1596">
        <v>3134806</v>
      </c>
      <c r="S1596">
        <v>480</v>
      </c>
      <c r="T1596">
        <v>60</v>
      </c>
      <c r="U1596">
        <v>6038</v>
      </c>
      <c r="V1596" t="s">
        <v>5940</v>
      </c>
      <c r="W1596">
        <v>558</v>
      </c>
      <c r="X1596">
        <v>94</v>
      </c>
      <c r="Z1596">
        <v>2611408</v>
      </c>
      <c r="AB1596" t="s">
        <v>5940</v>
      </c>
      <c r="AC1596">
        <v>2611408</v>
      </c>
      <c r="AD1596" t="s">
        <v>5492</v>
      </c>
      <c r="AE1596" t="s">
        <v>5940</v>
      </c>
      <c r="AF1596">
        <v>2611408</v>
      </c>
      <c r="AG1596" t="s">
        <v>5492</v>
      </c>
      <c r="AH1596">
        <v>409800</v>
      </c>
      <c r="AI1596">
        <v>2611408</v>
      </c>
      <c r="AJ1596" t="s">
        <v>5492</v>
      </c>
      <c r="AK1596" t="s">
        <v>5940</v>
      </c>
      <c r="AL1596">
        <v>2611408</v>
      </c>
      <c r="AM1596" t="s">
        <v>5492</v>
      </c>
      <c r="AN1596" t="s">
        <v>5940</v>
      </c>
      <c r="AO1596">
        <v>0</v>
      </c>
      <c r="AP1596">
        <v>2616209</v>
      </c>
      <c r="AQ1596" t="s">
        <v>5544</v>
      </c>
      <c r="AR1596">
        <v>72</v>
      </c>
    </row>
    <row r="1597" spans="1:44" x14ac:dyDescent="0.25">
      <c r="A1597">
        <v>3134905</v>
      </c>
      <c r="B1597">
        <v>2</v>
      </c>
      <c r="C1597" t="s">
        <v>888</v>
      </c>
      <c r="D1597" t="s">
        <v>4470</v>
      </c>
      <c r="E1597">
        <v>64000</v>
      </c>
      <c r="F1597" t="s">
        <v>5940</v>
      </c>
      <c r="G1597">
        <v>3280</v>
      </c>
      <c r="H1597" t="s">
        <v>5940</v>
      </c>
      <c r="I1597">
        <v>209</v>
      </c>
      <c r="J1597">
        <v>380</v>
      </c>
      <c r="K1597">
        <v>64000</v>
      </c>
      <c r="L1597">
        <v>0</v>
      </c>
      <c r="M1597">
        <v>2100</v>
      </c>
      <c r="N1597">
        <v>0</v>
      </c>
      <c r="O1597">
        <v>85</v>
      </c>
      <c r="P1597">
        <v>320</v>
      </c>
      <c r="R1597">
        <v>3134905</v>
      </c>
      <c r="S1597">
        <v>64000</v>
      </c>
      <c r="T1597" t="s">
        <v>5940</v>
      </c>
      <c r="U1597">
        <v>3280</v>
      </c>
      <c r="V1597" t="s">
        <v>5940</v>
      </c>
      <c r="W1597">
        <v>209</v>
      </c>
      <c r="X1597">
        <v>380</v>
      </c>
      <c r="Z1597">
        <v>2611507</v>
      </c>
      <c r="AB1597" t="s">
        <v>5940</v>
      </c>
      <c r="AC1597">
        <v>2611507</v>
      </c>
      <c r="AD1597" t="s">
        <v>5493</v>
      </c>
      <c r="AE1597" t="s">
        <v>5940</v>
      </c>
      <c r="AF1597">
        <v>2611507</v>
      </c>
      <c r="AG1597" t="s">
        <v>5493</v>
      </c>
      <c r="AH1597">
        <v>73100</v>
      </c>
      <c r="AI1597">
        <v>2611507</v>
      </c>
      <c r="AJ1597" t="s">
        <v>5493</v>
      </c>
      <c r="AK1597">
        <v>23</v>
      </c>
      <c r="AL1597">
        <v>2611507</v>
      </c>
      <c r="AM1597" t="s">
        <v>5493</v>
      </c>
      <c r="AN1597" t="s">
        <v>5940</v>
      </c>
      <c r="AO1597">
        <v>0</v>
      </c>
      <c r="AP1597">
        <v>2616308</v>
      </c>
      <c r="AQ1597" t="s">
        <v>5545</v>
      </c>
      <c r="AR1597">
        <v>19</v>
      </c>
    </row>
    <row r="1598" spans="1:44" x14ac:dyDescent="0.25">
      <c r="A1598">
        <v>3135001</v>
      </c>
      <c r="B1598">
        <v>2</v>
      </c>
      <c r="C1598" t="s">
        <v>888</v>
      </c>
      <c r="D1598" t="s">
        <v>4471</v>
      </c>
      <c r="E1598">
        <v>963</v>
      </c>
      <c r="F1598" t="s">
        <v>5940</v>
      </c>
      <c r="G1598">
        <v>117</v>
      </c>
      <c r="H1598" t="s">
        <v>5940</v>
      </c>
      <c r="I1598">
        <v>8</v>
      </c>
      <c r="J1598">
        <v>4</v>
      </c>
      <c r="K1598">
        <v>345</v>
      </c>
      <c r="L1598">
        <v>0</v>
      </c>
      <c r="M1598">
        <v>16</v>
      </c>
      <c r="N1598">
        <v>0</v>
      </c>
      <c r="O1598">
        <v>0</v>
      </c>
      <c r="P1598">
        <v>2</v>
      </c>
      <c r="R1598">
        <v>3135001</v>
      </c>
      <c r="S1598">
        <v>963</v>
      </c>
      <c r="T1598" t="s">
        <v>5940</v>
      </c>
      <c r="U1598">
        <v>117</v>
      </c>
      <c r="V1598" t="s">
        <v>5940</v>
      </c>
      <c r="W1598">
        <v>8</v>
      </c>
      <c r="X1598">
        <v>4</v>
      </c>
      <c r="Z1598">
        <v>2611533</v>
      </c>
      <c r="AB1598" t="s">
        <v>5940</v>
      </c>
      <c r="AC1598">
        <v>2611533</v>
      </c>
      <c r="AD1598" t="s">
        <v>5494</v>
      </c>
      <c r="AE1598">
        <v>6</v>
      </c>
      <c r="AF1598">
        <v>2611533</v>
      </c>
      <c r="AG1598" t="s">
        <v>5494</v>
      </c>
      <c r="AH1598" t="s">
        <v>5940</v>
      </c>
      <c r="AI1598">
        <v>2611533</v>
      </c>
      <c r="AJ1598" t="s">
        <v>5494</v>
      </c>
      <c r="AK1598">
        <v>567</v>
      </c>
      <c r="AL1598">
        <v>2611533</v>
      </c>
      <c r="AM1598" t="s">
        <v>5494</v>
      </c>
      <c r="AN1598" t="s">
        <v>5940</v>
      </c>
      <c r="AO1598">
        <v>0</v>
      </c>
      <c r="AP1598">
        <v>2700102</v>
      </c>
      <c r="AQ1598" t="s">
        <v>5548</v>
      </c>
      <c r="AR1598">
        <v>1425</v>
      </c>
    </row>
    <row r="1599" spans="1:44" x14ac:dyDescent="0.25">
      <c r="A1599">
        <v>3135050</v>
      </c>
      <c r="B1599">
        <v>2</v>
      </c>
      <c r="C1599" t="s">
        <v>888</v>
      </c>
      <c r="D1599" t="s">
        <v>4472</v>
      </c>
      <c r="E1599">
        <v>420</v>
      </c>
      <c r="F1599">
        <v>60</v>
      </c>
      <c r="G1599">
        <v>4000</v>
      </c>
      <c r="H1599">
        <v>1100</v>
      </c>
      <c r="I1599">
        <v>886</v>
      </c>
      <c r="J1599">
        <v>4510</v>
      </c>
      <c r="K1599">
        <v>349000</v>
      </c>
      <c r="L1599">
        <v>20</v>
      </c>
      <c r="M1599">
        <v>6585</v>
      </c>
      <c r="N1599">
        <v>12</v>
      </c>
      <c r="O1599">
        <v>63</v>
      </c>
      <c r="P1599">
        <v>3918</v>
      </c>
      <c r="R1599">
        <v>3135050</v>
      </c>
      <c r="S1599">
        <v>420</v>
      </c>
      <c r="T1599">
        <v>60</v>
      </c>
      <c r="U1599">
        <v>4000</v>
      </c>
      <c r="V1599">
        <v>1100</v>
      </c>
      <c r="W1599">
        <v>886</v>
      </c>
      <c r="X1599">
        <v>4510</v>
      </c>
      <c r="Z1599">
        <v>2611705</v>
      </c>
      <c r="AB1599">
        <v>4</v>
      </c>
      <c r="AC1599">
        <v>2611705</v>
      </c>
      <c r="AD1599" t="s">
        <v>5495</v>
      </c>
      <c r="AE1599" t="s">
        <v>5940</v>
      </c>
      <c r="AF1599">
        <v>2611705</v>
      </c>
      <c r="AG1599" t="s">
        <v>5495</v>
      </c>
      <c r="AH1599" t="s">
        <v>5940</v>
      </c>
      <c r="AI1599">
        <v>2611705</v>
      </c>
      <c r="AJ1599" t="s">
        <v>5495</v>
      </c>
      <c r="AK1599">
        <v>32</v>
      </c>
      <c r="AL1599">
        <v>2611705</v>
      </c>
      <c r="AM1599" t="s">
        <v>5495</v>
      </c>
      <c r="AN1599" t="s">
        <v>5940</v>
      </c>
      <c r="AO1599">
        <v>0</v>
      </c>
      <c r="AP1599">
        <v>2700201</v>
      </c>
      <c r="AQ1599" t="s">
        <v>5549</v>
      </c>
      <c r="AR1599">
        <v>40</v>
      </c>
    </row>
    <row r="1600" spans="1:44" x14ac:dyDescent="0.25">
      <c r="A1600">
        <v>3135076</v>
      </c>
      <c r="B1600">
        <v>2</v>
      </c>
      <c r="C1600" t="s">
        <v>888</v>
      </c>
      <c r="D1600" t="s">
        <v>4473</v>
      </c>
      <c r="E1600">
        <v>1250</v>
      </c>
      <c r="F1600" t="s">
        <v>5940</v>
      </c>
      <c r="G1600">
        <v>500</v>
      </c>
      <c r="H1600" t="s">
        <v>5940</v>
      </c>
      <c r="I1600">
        <v>24</v>
      </c>
      <c r="J1600">
        <v>34</v>
      </c>
      <c r="K1600">
        <v>250</v>
      </c>
      <c r="L1600">
        <v>0</v>
      </c>
      <c r="M1600">
        <v>300</v>
      </c>
      <c r="N1600">
        <v>0</v>
      </c>
      <c r="O1600">
        <v>12</v>
      </c>
      <c r="P1600">
        <v>5</v>
      </c>
      <c r="R1600">
        <v>3135076</v>
      </c>
      <c r="S1600">
        <v>1250</v>
      </c>
      <c r="T1600" t="s">
        <v>5940</v>
      </c>
      <c r="U1600">
        <v>500</v>
      </c>
      <c r="V1600" t="s">
        <v>5940</v>
      </c>
      <c r="W1600">
        <v>24</v>
      </c>
      <c r="X1600">
        <v>34</v>
      </c>
      <c r="Z1600">
        <v>2611804</v>
      </c>
      <c r="AB1600" t="s">
        <v>5940</v>
      </c>
      <c r="AC1600">
        <v>2611804</v>
      </c>
      <c r="AD1600" t="s">
        <v>5496</v>
      </c>
      <c r="AE1600" t="s">
        <v>5940</v>
      </c>
      <c r="AF1600">
        <v>2611804</v>
      </c>
      <c r="AG1600" t="s">
        <v>5496</v>
      </c>
      <c r="AH1600">
        <v>460800</v>
      </c>
      <c r="AI1600">
        <v>2611804</v>
      </c>
      <c r="AJ1600" t="s">
        <v>5496</v>
      </c>
      <c r="AK1600" t="s">
        <v>5940</v>
      </c>
      <c r="AL1600">
        <v>2611804</v>
      </c>
      <c r="AM1600" t="s">
        <v>5496</v>
      </c>
      <c r="AN1600" t="s">
        <v>5940</v>
      </c>
      <c r="AO1600">
        <v>0</v>
      </c>
      <c r="AP1600">
        <v>2700300</v>
      </c>
      <c r="AQ1600" t="s">
        <v>5550</v>
      </c>
      <c r="AR1600">
        <v>1056</v>
      </c>
    </row>
    <row r="1601" spans="1:44" x14ac:dyDescent="0.25">
      <c r="A1601">
        <v>3135100</v>
      </c>
      <c r="B1601">
        <v>2</v>
      </c>
      <c r="C1601" t="s">
        <v>888</v>
      </c>
      <c r="D1601" t="s">
        <v>4474</v>
      </c>
      <c r="E1601">
        <v>102</v>
      </c>
      <c r="F1601" t="s">
        <v>5940</v>
      </c>
      <c r="G1601">
        <v>3150</v>
      </c>
      <c r="H1601">
        <v>30</v>
      </c>
      <c r="I1601">
        <v>29</v>
      </c>
      <c r="J1601">
        <v>365</v>
      </c>
      <c r="K1601">
        <v>2100</v>
      </c>
      <c r="L1601">
        <v>0</v>
      </c>
      <c r="M1601">
        <v>1260</v>
      </c>
      <c r="N1601">
        <v>6</v>
      </c>
      <c r="O1601">
        <v>25</v>
      </c>
      <c r="P1601">
        <v>536</v>
      </c>
      <c r="R1601">
        <v>3135100</v>
      </c>
      <c r="S1601">
        <v>102</v>
      </c>
      <c r="T1601" t="s">
        <v>5940</v>
      </c>
      <c r="U1601">
        <v>3150</v>
      </c>
      <c r="V1601">
        <v>30</v>
      </c>
      <c r="W1601">
        <v>29</v>
      </c>
      <c r="X1601">
        <v>365</v>
      </c>
      <c r="Z1601">
        <v>2611903</v>
      </c>
      <c r="AB1601" t="s">
        <v>5940</v>
      </c>
      <c r="AC1601">
        <v>2611903</v>
      </c>
      <c r="AD1601" t="s">
        <v>5497</v>
      </c>
      <c r="AE1601" t="s">
        <v>5940</v>
      </c>
      <c r="AF1601">
        <v>2611903</v>
      </c>
      <c r="AG1601" t="s">
        <v>5497</v>
      </c>
      <c r="AH1601">
        <v>467500</v>
      </c>
      <c r="AI1601">
        <v>2611903</v>
      </c>
      <c r="AJ1601" t="s">
        <v>5497</v>
      </c>
      <c r="AK1601">
        <v>7</v>
      </c>
      <c r="AL1601">
        <v>2611903</v>
      </c>
      <c r="AM1601" t="s">
        <v>5497</v>
      </c>
      <c r="AN1601" t="s">
        <v>5940</v>
      </c>
      <c r="AO1601">
        <v>0</v>
      </c>
      <c r="AP1601">
        <v>2700409</v>
      </c>
      <c r="AQ1601" t="s">
        <v>5551</v>
      </c>
      <c r="AR1601">
        <v>70</v>
      </c>
    </row>
    <row r="1602" spans="1:44" x14ac:dyDescent="0.25">
      <c r="A1602">
        <v>3135209</v>
      </c>
      <c r="B1602">
        <v>2</v>
      </c>
      <c r="C1602" t="s">
        <v>888</v>
      </c>
      <c r="D1602" t="s">
        <v>4475</v>
      </c>
      <c r="E1602">
        <v>80000</v>
      </c>
      <c r="F1602" t="s">
        <v>5940</v>
      </c>
      <c r="G1602">
        <v>6000</v>
      </c>
      <c r="H1602">
        <v>68</v>
      </c>
      <c r="I1602">
        <v>927</v>
      </c>
      <c r="J1602">
        <v>3530</v>
      </c>
      <c r="K1602">
        <v>102250</v>
      </c>
      <c r="L1602">
        <v>0</v>
      </c>
      <c r="M1602">
        <v>8000</v>
      </c>
      <c r="N1602">
        <v>0</v>
      </c>
      <c r="O1602">
        <v>95</v>
      </c>
      <c r="P1602">
        <v>8700</v>
      </c>
      <c r="R1602">
        <v>3135209</v>
      </c>
      <c r="S1602">
        <v>80000</v>
      </c>
      <c r="T1602" t="s">
        <v>5940</v>
      </c>
      <c r="U1602">
        <v>6000</v>
      </c>
      <c r="V1602">
        <v>68</v>
      </c>
      <c r="W1602">
        <v>927</v>
      </c>
      <c r="X1602">
        <v>3530</v>
      </c>
      <c r="Z1602">
        <v>2612000</v>
      </c>
      <c r="AB1602" t="s">
        <v>5940</v>
      </c>
      <c r="AC1602">
        <v>2612000</v>
      </c>
      <c r="AD1602" t="s">
        <v>5498</v>
      </c>
      <c r="AE1602" t="s">
        <v>5940</v>
      </c>
      <c r="AF1602">
        <v>2612000</v>
      </c>
      <c r="AG1602" t="s">
        <v>5498</v>
      </c>
      <c r="AH1602" t="s">
        <v>5940</v>
      </c>
      <c r="AI1602">
        <v>2612000</v>
      </c>
      <c r="AJ1602" t="s">
        <v>5498</v>
      </c>
      <c r="AK1602">
        <v>12</v>
      </c>
      <c r="AL1602">
        <v>2612000</v>
      </c>
      <c r="AM1602" t="s">
        <v>5498</v>
      </c>
      <c r="AN1602" t="s">
        <v>5940</v>
      </c>
      <c r="AO1602">
        <v>0</v>
      </c>
      <c r="AP1602">
        <v>2700508</v>
      </c>
      <c r="AQ1602" t="s">
        <v>5552</v>
      </c>
      <c r="AR1602" t="s">
        <v>5940</v>
      </c>
    </row>
    <row r="1603" spans="1:44" x14ac:dyDescent="0.25">
      <c r="A1603">
        <v>3135308</v>
      </c>
      <c r="B1603">
        <v>2</v>
      </c>
      <c r="C1603" t="s">
        <v>888</v>
      </c>
      <c r="D1603" t="s">
        <v>4476</v>
      </c>
      <c r="E1603">
        <v>350229</v>
      </c>
      <c r="F1603" t="s">
        <v>5940</v>
      </c>
      <c r="G1603">
        <v>1650</v>
      </c>
      <c r="H1603" t="s">
        <v>5940</v>
      </c>
      <c r="I1603">
        <v>180</v>
      </c>
      <c r="J1603">
        <v>50</v>
      </c>
      <c r="K1603">
        <v>318280</v>
      </c>
      <c r="L1603">
        <v>0</v>
      </c>
      <c r="M1603">
        <v>3220</v>
      </c>
      <c r="N1603">
        <v>0</v>
      </c>
      <c r="O1603">
        <v>120</v>
      </c>
      <c r="P1603">
        <v>110</v>
      </c>
      <c r="R1603">
        <v>3135308</v>
      </c>
      <c r="S1603">
        <v>350229</v>
      </c>
      <c r="T1603" t="s">
        <v>5940</v>
      </c>
      <c r="U1603">
        <v>1650</v>
      </c>
      <c r="V1603" t="s">
        <v>5940</v>
      </c>
      <c r="W1603">
        <v>180</v>
      </c>
      <c r="X1603">
        <v>50</v>
      </c>
      <c r="Z1603">
        <v>2612109</v>
      </c>
      <c r="AB1603" t="s">
        <v>5940</v>
      </c>
      <c r="AC1603">
        <v>2612109</v>
      </c>
      <c r="AD1603" t="s">
        <v>5499</v>
      </c>
      <c r="AE1603" t="s">
        <v>5940</v>
      </c>
      <c r="AF1603">
        <v>2612109</v>
      </c>
      <c r="AG1603" t="s">
        <v>5499</v>
      </c>
      <c r="AH1603" t="s">
        <v>5940</v>
      </c>
      <c r="AI1603">
        <v>2612109</v>
      </c>
      <c r="AJ1603" t="s">
        <v>5499</v>
      </c>
      <c r="AK1603">
        <v>51</v>
      </c>
      <c r="AL1603">
        <v>2612109</v>
      </c>
      <c r="AM1603" t="s">
        <v>5499</v>
      </c>
      <c r="AN1603" t="s">
        <v>5940</v>
      </c>
      <c r="AO1603">
        <v>0</v>
      </c>
      <c r="AP1603">
        <v>2700607</v>
      </c>
      <c r="AQ1603" t="s">
        <v>5553</v>
      </c>
      <c r="AR1603" t="s">
        <v>5940</v>
      </c>
    </row>
    <row r="1604" spans="1:44" x14ac:dyDescent="0.25">
      <c r="A1604">
        <v>3135357</v>
      </c>
      <c r="B1604">
        <v>2</v>
      </c>
      <c r="C1604" t="s">
        <v>888</v>
      </c>
      <c r="D1604" t="s">
        <v>4477</v>
      </c>
      <c r="E1604">
        <v>4200</v>
      </c>
      <c r="F1604" t="s">
        <v>5940</v>
      </c>
      <c r="G1604">
        <v>325</v>
      </c>
      <c r="H1604" t="s">
        <v>5940</v>
      </c>
      <c r="I1604">
        <v>90</v>
      </c>
      <c r="J1604">
        <v>84</v>
      </c>
      <c r="K1604">
        <v>4375</v>
      </c>
      <c r="L1604">
        <v>0</v>
      </c>
      <c r="M1604">
        <v>300</v>
      </c>
      <c r="N1604">
        <v>0</v>
      </c>
      <c r="O1604">
        <v>40</v>
      </c>
      <c r="P1604">
        <v>84</v>
      </c>
      <c r="R1604">
        <v>3135357</v>
      </c>
      <c r="S1604">
        <v>4200</v>
      </c>
      <c r="T1604" t="s">
        <v>5940</v>
      </c>
      <c r="U1604">
        <v>325</v>
      </c>
      <c r="V1604" t="s">
        <v>5940</v>
      </c>
      <c r="W1604">
        <v>90</v>
      </c>
      <c r="X1604">
        <v>84</v>
      </c>
      <c r="Z1604">
        <v>2612208</v>
      </c>
      <c r="AB1604" t="s">
        <v>5940</v>
      </c>
      <c r="AC1604">
        <v>2612208</v>
      </c>
      <c r="AD1604" t="s">
        <v>5500</v>
      </c>
      <c r="AE1604">
        <v>135</v>
      </c>
      <c r="AF1604">
        <v>2612208</v>
      </c>
      <c r="AG1604" t="s">
        <v>5500</v>
      </c>
      <c r="AH1604" t="s">
        <v>5940</v>
      </c>
      <c r="AI1604">
        <v>2612208</v>
      </c>
      <c r="AJ1604" t="s">
        <v>5500</v>
      </c>
      <c r="AK1604">
        <v>253</v>
      </c>
      <c r="AL1604">
        <v>2612208</v>
      </c>
      <c r="AM1604" t="s">
        <v>5500</v>
      </c>
      <c r="AN1604" t="s">
        <v>5940</v>
      </c>
      <c r="AO1604">
        <v>0</v>
      </c>
      <c r="AP1604">
        <v>2700706</v>
      </c>
      <c r="AQ1604" t="s">
        <v>5554</v>
      </c>
      <c r="AR1604">
        <v>500</v>
      </c>
    </row>
    <row r="1605" spans="1:44" x14ac:dyDescent="0.25">
      <c r="A1605">
        <v>3135407</v>
      </c>
      <c r="B1605">
        <v>2</v>
      </c>
      <c r="C1605" t="s">
        <v>888</v>
      </c>
      <c r="D1605" t="s">
        <v>4478</v>
      </c>
      <c r="E1605">
        <v>506</v>
      </c>
      <c r="F1605" t="s">
        <v>5940</v>
      </c>
      <c r="G1605">
        <v>3300</v>
      </c>
      <c r="H1605" t="s">
        <v>5940</v>
      </c>
      <c r="I1605">
        <v>35</v>
      </c>
      <c r="J1605">
        <v>390</v>
      </c>
      <c r="K1605">
        <v>300</v>
      </c>
      <c r="L1605">
        <v>0</v>
      </c>
      <c r="M1605">
        <v>2080</v>
      </c>
      <c r="N1605">
        <v>0</v>
      </c>
      <c r="O1605">
        <v>30</v>
      </c>
      <c r="P1605">
        <v>463</v>
      </c>
      <c r="R1605">
        <v>3135407</v>
      </c>
      <c r="S1605">
        <v>506</v>
      </c>
      <c r="T1605" t="s">
        <v>5940</v>
      </c>
      <c r="U1605">
        <v>3300</v>
      </c>
      <c r="V1605" t="s">
        <v>5940</v>
      </c>
      <c r="W1605">
        <v>35</v>
      </c>
      <c r="X1605">
        <v>390</v>
      </c>
      <c r="Z1605">
        <v>2612307</v>
      </c>
      <c r="AB1605">
        <v>7</v>
      </c>
      <c r="AC1605">
        <v>2612307</v>
      </c>
      <c r="AD1605" t="s">
        <v>5501</v>
      </c>
      <c r="AE1605" t="s">
        <v>5940</v>
      </c>
      <c r="AF1605">
        <v>2612307</v>
      </c>
      <c r="AG1605" t="s">
        <v>5501</v>
      </c>
      <c r="AH1605" t="s">
        <v>5940</v>
      </c>
      <c r="AI1605">
        <v>2612307</v>
      </c>
      <c r="AJ1605" t="s">
        <v>5501</v>
      </c>
      <c r="AK1605">
        <v>1051</v>
      </c>
      <c r="AL1605">
        <v>2612307</v>
      </c>
      <c r="AM1605" t="s">
        <v>5501</v>
      </c>
      <c r="AN1605" t="s">
        <v>5940</v>
      </c>
      <c r="AO1605">
        <v>0</v>
      </c>
      <c r="AP1605">
        <v>2700805</v>
      </c>
      <c r="AQ1605" t="s">
        <v>5555</v>
      </c>
      <c r="AR1605">
        <v>93</v>
      </c>
    </row>
    <row r="1606" spans="1:44" x14ac:dyDescent="0.25">
      <c r="A1606">
        <v>3135456</v>
      </c>
      <c r="B1606">
        <v>2</v>
      </c>
      <c r="C1606" t="s">
        <v>888</v>
      </c>
      <c r="D1606" t="s">
        <v>4479</v>
      </c>
      <c r="E1606">
        <v>2256</v>
      </c>
      <c r="F1606" t="s">
        <v>5940</v>
      </c>
      <c r="G1606">
        <v>418</v>
      </c>
      <c r="H1606" t="s">
        <v>5940</v>
      </c>
      <c r="I1606">
        <v>6</v>
      </c>
      <c r="J1606">
        <v>46</v>
      </c>
      <c r="K1606">
        <v>2880</v>
      </c>
      <c r="L1606">
        <v>0</v>
      </c>
      <c r="M1606">
        <v>137</v>
      </c>
      <c r="N1606">
        <v>0</v>
      </c>
      <c r="O1606">
        <v>2</v>
      </c>
      <c r="P1606">
        <v>54</v>
      </c>
      <c r="R1606">
        <v>3135456</v>
      </c>
      <c r="S1606">
        <v>2256</v>
      </c>
      <c r="T1606" t="s">
        <v>5940</v>
      </c>
      <c r="U1606">
        <v>418</v>
      </c>
      <c r="V1606" t="s">
        <v>5940</v>
      </c>
      <c r="W1606">
        <v>6</v>
      </c>
      <c r="X1606">
        <v>46</v>
      </c>
      <c r="Z1606">
        <v>2612406</v>
      </c>
      <c r="AB1606" t="s">
        <v>5940</v>
      </c>
      <c r="AC1606">
        <v>2612406</v>
      </c>
      <c r="AD1606" t="s">
        <v>5502</v>
      </c>
      <c r="AE1606" t="s">
        <v>5940</v>
      </c>
      <c r="AF1606">
        <v>2612406</v>
      </c>
      <c r="AG1606" t="s">
        <v>5502</v>
      </c>
      <c r="AH1606" t="s">
        <v>5940</v>
      </c>
      <c r="AI1606">
        <v>2612406</v>
      </c>
      <c r="AJ1606" t="s">
        <v>5502</v>
      </c>
      <c r="AK1606">
        <v>410</v>
      </c>
      <c r="AL1606">
        <v>2612406</v>
      </c>
      <c r="AM1606" t="s">
        <v>5502</v>
      </c>
      <c r="AN1606" t="s">
        <v>5940</v>
      </c>
      <c r="AO1606">
        <v>0</v>
      </c>
      <c r="AP1606">
        <v>2700904</v>
      </c>
      <c r="AQ1606" t="s">
        <v>5556</v>
      </c>
      <c r="AR1606">
        <v>500</v>
      </c>
    </row>
    <row r="1607" spans="1:44" x14ac:dyDescent="0.25">
      <c r="A1607">
        <v>3135506</v>
      </c>
      <c r="B1607">
        <v>2</v>
      </c>
      <c r="C1607" t="s">
        <v>888</v>
      </c>
      <c r="D1607" t="s">
        <v>4480</v>
      </c>
      <c r="E1607">
        <v>36000</v>
      </c>
      <c r="F1607" t="s">
        <v>5940</v>
      </c>
      <c r="G1607">
        <v>7200</v>
      </c>
      <c r="H1607" t="s">
        <v>5940</v>
      </c>
      <c r="I1607">
        <v>96</v>
      </c>
      <c r="J1607">
        <v>245</v>
      </c>
      <c r="K1607">
        <v>36000</v>
      </c>
      <c r="L1607">
        <v>0</v>
      </c>
      <c r="M1607">
        <v>2880</v>
      </c>
      <c r="N1607">
        <v>0</v>
      </c>
      <c r="O1607">
        <v>72</v>
      </c>
      <c r="P1607">
        <v>39</v>
      </c>
      <c r="R1607">
        <v>3135506</v>
      </c>
      <c r="S1607">
        <v>36000</v>
      </c>
      <c r="T1607" t="s">
        <v>5940</v>
      </c>
      <c r="U1607">
        <v>7200</v>
      </c>
      <c r="V1607" t="s">
        <v>5940</v>
      </c>
      <c r="W1607">
        <v>96</v>
      </c>
      <c r="X1607">
        <v>245</v>
      </c>
      <c r="Z1607">
        <v>2612455</v>
      </c>
      <c r="AB1607">
        <v>70</v>
      </c>
      <c r="AC1607">
        <v>2612455</v>
      </c>
      <c r="AD1607" t="s">
        <v>5503</v>
      </c>
      <c r="AE1607" t="s">
        <v>5940</v>
      </c>
      <c r="AF1607">
        <v>2612455</v>
      </c>
      <c r="AG1607" t="s">
        <v>5503</v>
      </c>
      <c r="AH1607">
        <v>200</v>
      </c>
      <c r="AI1607">
        <v>2612455</v>
      </c>
      <c r="AJ1607" t="s">
        <v>5503</v>
      </c>
      <c r="AK1607">
        <v>225</v>
      </c>
      <c r="AL1607">
        <v>2612455</v>
      </c>
      <c r="AM1607" t="s">
        <v>5503</v>
      </c>
      <c r="AN1607" t="s">
        <v>5940</v>
      </c>
      <c r="AO1607">
        <v>0</v>
      </c>
      <c r="AP1607">
        <v>2701001</v>
      </c>
      <c r="AQ1607" t="s">
        <v>5557</v>
      </c>
      <c r="AR1607">
        <v>25</v>
      </c>
    </row>
    <row r="1608" spans="1:44" x14ac:dyDescent="0.25">
      <c r="A1608">
        <v>3135605</v>
      </c>
      <c r="B1608">
        <v>2</v>
      </c>
      <c r="C1608" t="s">
        <v>888</v>
      </c>
      <c r="D1608" t="s">
        <v>4481</v>
      </c>
      <c r="E1608">
        <v>11250</v>
      </c>
      <c r="F1608" t="s">
        <v>5940</v>
      </c>
      <c r="G1608">
        <v>1620</v>
      </c>
      <c r="H1608" t="s">
        <v>5940</v>
      </c>
      <c r="I1608">
        <v>155</v>
      </c>
      <c r="J1608">
        <v>800</v>
      </c>
      <c r="K1608">
        <v>5175</v>
      </c>
      <c r="L1608">
        <v>0</v>
      </c>
      <c r="M1608">
        <v>1350</v>
      </c>
      <c r="N1608">
        <v>0</v>
      </c>
      <c r="O1608">
        <v>123</v>
      </c>
      <c r="P1608">
        <v>319</v>
      </c>
      <c r="R1608">
        <v>3135605</v>
      </c>
      <c r="S1608">
        <v>11250</v>
      </c>
      <c r="T1608" t="s">
        <v>5940</v>
      </c>
      <c r="U1608">
        <v>1620</v>
      </c>
      <c r="V1608" t="s">
        <v>5940</v>
      </c>
      <c r="W1608">
        <v>155</v>
      </c>
      <c r="X1608">
        <v>800</v>
      </c>
      <c r="Z1608">
        <v>2612471</v>
      </c>
      <c r="AB1608" t="s">
        <v>5940</v>
      </c>
      <c r="AC1608">
        <v>2612471</v>
      </c>
      <c r="AD1608" t="s">
        <v>5504</v>
      </c>
      <c r="AE1608" t="s">
        <v>5940</v>
      </c>
      <c r="AF1608">
        <v>2612471</v>
      </c>
      <c r="AG1608" t="s">
        <v>5504</v>
      </c>
      <c r="AH1608">
        <v>20000</v>
      </c>
      <c r="AI1608">
        <v>2612471</v>
      </c>
      <c r="AJ1608" t="s">
        <v>5504</v>
      </c>
      <c r="AK1608">
        <v>304</v>
      </c>
      <c r="AL1608">
        <v>2612471</v>
      </c>
      <c r="AM1608" t="s">
        <v>5504</v>
      </c>
      <c r="AN1608" t="s">
        <v>5940</v>
      </c>
      <c r="AO1608">
        <v>0</v>
      </c>
      <c r="AP1608">
        <v>2701100</v>
      </c>
      <c r="AQ1608" t="s">
        <v>5558</v>
      </c>
      <c r="AR1608">
        <v>16</v>
      </c>
    </row>
    <row r="1609" spans="1:44" x14ac:dyDescent="0.25">
      <c r="A1609">
        <v>3135704</v>
      </c>
      <c r="B1609">
        <v>2</v>
      </c>
      <c r="C1609" t="s">
        <v>888</v>
      </c>
      <c r="D1609" t="s">
        <v>4482</v>
      </c>
      <c r="E1609">
        <v>4550</v>
      </c>
      <c r="F1609" t="s">
        <v>5940</v>
      </c>
      <c r="G1609">
        <v>2000</v>
      </c>
      <c r="H1609" t="s">
        <v>5940</v>
      </c>
      <c r="I1609">
        <v>60</v>
      </c>
      <c r="J1609">
        <v>234</v>
      </c>
      <c r="K1609">
        <v>11200</v>
      </c>
      <c r="L1609">
        <v>0</v>
      </c>
      <c r="M1609">
        <v>2100</v>
      </c>
      <c r="N1609">
        <v>0</v>
      </c>
      <c r="O1609">
        <v>90</v>
      </c>
      <c r="P1609">
        <v>220</v>
      </c>
      <c r="R1609">
        <v>3135704</v>
      </c>
      <c r="S1609">
        <v>4550</v>
      </c>
      <c r="T1609" t="s">
        <v>5940</v>
      </c>
      <c r="U1609">
        <v>2000</v>
      </c>
      <c r="V1609" t="s">
        <v>5940</v>
      </c>
      <c r="W1609">
        <v>60</v>
      </c>
      <c r="X1609">
        <v>234</v>
      </c>
      <c r="Z1609">
        <v>2612505</v>
      </c>
      <c r="AB1609" t="s">
        <v>5940</v>
      </c>
      <c r="AC1609">
        <v>2612505</v>
      </c>
      <c r="AD1609" t="s">
        <v>5505</v>
      </c>
      <c r="AE1609" t="s">
        <v>5940</v>
      </c>
      <c r="AF1609">
        <v>2612505</v>
      </c>
      <c r="AG1609" t="s">
        <v>5505</v>
      </c>
      <c r="AH1609" t="s">
        <v>5940</v>
      </c>
      <c r="AI1609">
        <v>2612505</v>
      </c>
      <c r="AJ1609" t="s">
        <v>5505</v>
      </c>
      <c r="AK1609">
        <v>13</v>
      </c>
      <c r="AL1609">
        <v>2612505</v>
      </c>
      <c r="AM1609" t="s">
        <v>5505</v>
      </c>
      <c r="AN1609" t="s">
        <v>5940</v>
      </c>
      <c r="AO1609">
        <v>0</v>
      </c>
      <c r="AP1609">
        <v>2701209</v>
      </c>
      <c r="AQ1609" t="s">
        <v>5559</v>
      </c>
      <c r="AR1609">
        <v>576</v>
      </c>
    </row>
    <row r="1610" spans="1:44" x14ac:dyDescent="0.25">
      <c r="A1610">
        <v>3135803</v>
      </c>
      <c r="B1610">
        <v>2</v>
      </c>
      <c r="C1610" t="s">
        <v>888</v>
      </c>
      <c r="D1610" t="s">
        <v>4483</v>
      </c>
      <c r="E1610">
        <v>13500</v>
      </c>
      <c r="F1610" t="s">
        <v>5940</v>
      </c>
      <c r="G1610">
        <v>200</v>
      </c>
      <c r="H1610" t="s">
        <v>5940</v>
      </c>
      <c r="I1610">
        <v>8</v>
      </c>
      <c r="J1610">
        <v>105</v>
      </c>
      <c r="K1610">
        <v>19800</v>
      </c>
      <c r="L1610">
        <v>0</v>
      </c>
      <c r="M1610">
        <v>293</v>
      </c>
      <c r="N1610">
        <v>0</v>
      </c>
      <c r="O1610">
        <v>3</v>
      </c>
      <c r="P1610">
        <v>136</v>
      </c>
      <c r="R1610">
        <v>3135803</v>
      </c>
      <c r="S1610">
        <v>13500</v>
      </c>
      <c r="T1610" t="s">
        <v>5940</v>
      </c>
      <c r="U1610">
        <v>200</v>
      </c>
      <c r="V1610" t="s">
        <v>5940</v>
      </c>
      <c r="W1610">
        <v>8</v>
      </c>
      <c r="X1610">
        <v>105</v>
      </c>
      <c r="Z1610">
        <v>2612554</v>
      </c>
      <c r="AB1610">
        <v>10</v>
      </c>
      <c r="AC1610">
        <v>2612554</v>
      </c>
      <c r="AD1610" t="s">
        <v>5506</v>
      </c>
      <c r="AE1610" t="s">
        <v>5940</v>
      </c>
      <c r="AF1610">
        <v>2612554</v>
      </c>
      <c r="AG1610" t="s">
        <v>5506</v>
      </c>
      <c r="AH1610">
        <v>125</v>
      </c>
      <c r="AI1610">
        <v>2612554</v>
      </c>
      <c r="AJ1610" t="s">
        <v>5506</v>
      </c>
      <c r="AK1610">
        <v>360</v>
      </c>
      <c r="AL1610">
        <v>2612554</v>
      </c>
      <c r="AM1610" t="s">
        <v>5506</v>
      </c>
      <c r="AN1610" t="s">
        <v>5940</v>
      </c>
      <c r="AO1610">
        <v>0</v>
      </c>
      <c r="AP1610">
        <v>2701308</v>
      </c>
      <c r="AQ1610" t="s">
        <v>5560</v>
      </c>
      <c r="AR1610">
        <v>9</v>
      </c>
    </row>
    <row r="1611" spans="1:44" x14ac:dyDescent="0.25">
      <c r="A1611">
        <v>3135902</v>
      </c>
      <c r="B1611">
        <v>2</v>
      </c>
      <c r="C1611" t="s">
        <v>888</v>
      </c>
      <c r="D1611" t="s">
        <v>4484</v>
      </c>
      <c r="E1611">
        <v>1600</v>
      </c>
      <c r="F1611" t="s">
        <v>5940</v>
      </c>
      <c r="G1611">
        <v>1000</v>
      </c>
      <c r="H1611" t="s">
        <v>5940</v>
      </c>
      <c r="I1611">
        <v>450</v>
      </c>
      <c r="J1611">
        <v>76</v>
      </c>
      <c r="K1611">
        <v>1600</v>
      </c>
      <c r="L1611">
        <v>0</v>
      </c>
      <c r="M1611">
        <v>210</v>
      </c>
      <c r="N1611">
        <v>0</v>
      </c>
      <c r="O1611">
        <v>222</v>
      </c>
      <c r="P1611">
        <v>24</v>
      </c>
      <c r="R1611">
        <v>3135902</v>
      </c>
      <c r="S1611">
        <v>1600</v>
      </c>
      <c r="T1611" t="s">
        <v>5940</v>
      </c>
      <c r="U1611">
        <v>1000</v>
      </c>
      <c r="V1611" t="s">
        <v>5940</v>
      </c>
      <c r="W1611">
        <v>450</v>
      </c>
      <c r="X1611">
        <v>76</v>
      </c>
      <c r="Z1611">
        <v>2612604</v>
      </c>
      <c r="AB1611">
        <v>16</v>
      </c>
      <c r="AC1611">
        <v>2612604</v>
      </c>
      <c r="AD1611" t="s">
        <v>5507</v>
      </c>
      <c r="AE1611">
        <v>3480</v>
      </c>
      <c r="AF1611">
        <v>2612604</v>
      </c>
      <c r="AG1611" t="s">
        <v>5507</v>
      </c>
      <c r="AH1611">
        <v>90</v>
      </c>
      <c r="AI1611">
        <v>2612604</v>
      </c>
      <c r="AJ1611" t="s">
        <v>5507</v>
      </c>
      <c r="AK1611">
        <v>510</v>
      </c>
      <c r="AL1611">
        <v>2612604</v>
      </c>
      <c r="AM1611" t="s">
        <v>5507</v>
      </c>
      <c r="AN1611" t="s">
        <v>5940</v>
      </c>
      <c r="AO1611">
        <v>0</v>
      </c>
      <c r="AP1611">
        <v>2701357</v>
      </c>
      <c r="AQ1611" t="s">
        <v>5561</v>
      </c>
      <c r="AR1611">
        <v>7</v>
      </c>
    </row>
    <row r="1612" spans="1:44" x14ac:dyDescent="0.25">
      <c r="A1612">
        <v>3136009</v>
      </c>
      <c r="B1612">
        <v>2</v>
      </c>
      <c r="C1612" t="s">
        <v>888</v>
      </c>
      <c r="D1612" t="s">
        <v>4485</v>
      </c>
      <c r="E1612">
        <v>6496</v>
      </c>
      <c r="F1612" t="s">
        <v>5940</v>
      </c>
      <c r="G1612">
        <v>33</v>
      </c>
      <c r="H1612" t="s">
        <v>5940</v>
      </c>
      <c r="I1612" t="s">
        <v>5940</v>
      </c>
      <c r="J1612">
        <v>112</v>
      </c>
      <c r="K1612">
        <v>1250</v>
      </c>
      <c r="L1612">
        <v>0</v>
      </c>
      <c r="M1612">
        <v>35</v>
      </c>
      <c r="N1612">
        <v>0</v>
      </c>
      <c r="O1612">
        <v>0</v>
      </c>
      <c r="P1612">
        <v>180</v>
      </c>
      <c r="R1612">
        <v>3136009</v>
      </c>
      <c r="S1612">
        <v>6496</v>
      </c>
      <c r="T1612" t="s">
        <v>5940</v>
      </c>
      <c r="U1612">
        <v>33</v>
      </c>
      <c r="V1612" t="s">
        <v>5940</v>
      </c>
      <c r="W1612" t="s">
        <v>5940</v>
      </c>
      <c r="X1612">
        <v>112</v>
      </c>
      <c r="Z1612">
        <v>2612703</v>
      </c>
      <c r="AB1612" t="s">
        <v>5940</v>
      </c>
      <c r="AC1612">
        <v>2612703</v>
      </c>
      <c r="AD1612" t="s">
        <v>5508</v>
      </c>
      <c r="AE1612" t="s">
        <v>5940</v>
      </c>
      <c r="AF1612">
        <v>2612703</v>
      </c>
      <c r="AG1612" t="s">
        <v>5508</v>
      </c>
      <c r="AH1612" t="s">
        <v>5940</v>
      </c>
      <c r="AI1612">
        <v>2612703</v>
      </c>
      <c r="AJ1612" t="s">
        <v>5508</v>
      </c>
      <c r="AK1612">
        <v>36</v>
      </c>
      <c r="AL1612">
        <v>2612703</v>
      </c>
      <c r="AM1612" t="s">
        <v>5508</v>
      </c>
      <c r="AN1612" t="s">
        <v>5940</v>
      </c>
      <c r="AO1612">
        <v>0</v>
      </c>
      <c r="AP1612">
        <v>2701407</v>
      </c>
      <c r="AQ1612" t="s">
        <v>5562</v>
      </c>
      <c r="AR1612">
        <v>34</v>
      </c>
    </row>
    <row r="1613" spans="1:44" x14ac:dyDescent="0.25">
      <c r="A1613">
        <v>3136108</v>
      </c>
      <c r="B1613">
        <v>2</v>
      </c>
      <c r="C1613" t="s">
        <v>888</v>
      </c>
      <c r="D1613" t="s">
        <v>4486</v>
      </c>
      <c r="E1613">
        <v>817</v>
      </c>
      <c r="F1613" t="s">
        <v>5940</v>
      </c>
      <c r="G1613">
        <v>810</v>
      </c>
      <c r="H1613" t="s">
        <v>5940</v>
      </c>
      <c r="I1613">
        <v>47</v>
      </c>
      <c r="J1613">
        <v>51</v>
      </c>
      <c r="K1613">
        <v>680</v>
      </c>
      <c r="L1613">
        <v>0</v>
      </c>
      <c r="M1613">
        <v>180</v>
      </c>
      <c r="N1613">
        <v>0</v>
      </c>
      <c r="O1613">
        <v>0</v>
      </c>
      <c r="P1613">
        <v>34</v>
      </c>
      <c r="R1613">
        <v>3136108</v>
      </c>
      <c r="S1613">
        <v>817</v>
      </c>
      <c r="T1613" t="s">
        <v>5940</v>
      </c>
      <c r="U1613">
        <v>810</v>
      </c>
      <c r="V1613" t="s">
        <v>5940</v>
      </c>
      <c r="W1613">
        <v>47</v>
      </c>
      <c r="X1613">
        <v>51</v>
      </c>
      <c r="Z1613">
        <v>2612802</v>
      </c>
      <c r="AB1613">
        <v>3</v>
      </c>
      <c r="AC1613">
        <v>2612802</v>
      </c>
      <c r="AD1613" t="s">
        <v>5509</v>
      </c>
      <c r="AE1613" t="s">
        <v>5940</v>
      </c>
      <c r="AF1613">
        <v>2612802</v>
      </c>
      <c r="AG1613" t="s">
        <v>5509</v>
      </c>
      <c r="AH1613">
        <v>800</v>
      </c>
      <c r="AI1613">
        <v>2612802</v>
      </c>
      <c r="AJ1613" t="s">
        <v>5509</v>
      </c>
      <c r="AK1613">
        <v>453</v>
      </c>
      <c r="AL1613">
        <v>2612802</v>
      </c>
      <c r="AM1613" t="s">
        <v>5509</v>
      </c>
      <c r="AN1613" t="s">
        <v>5940</v>
      </c>
      <c r="AO1613">
        <v>0</v>
      </c>
      <c r="AP1613">
        <v>2701506</v>
      </c>
      <c r="AQ1613" t="s">
        <v>5563</v>
      </c>
      <c r="AR1613">
        <v>82</v>
      </c>
    </row>
    <row r="1614" spans="1:44" x14ac:dyDescent="0.25">
      <c r="A1614">
        <v>3136207</v>
      </c>
      <c r="B1614">
        <v>2</v>
      </c>
      <c r="C1614" t="s">
        <v>888</v>
      </c>
      <c r="D1614" t="s">
        <v>4487</v>
      </c>
      <c r="E1614">
        <v>100</v>
      </c>
      <c r="F1614" t="s">
        <v>5940</v>
      </c>
      <c r="G1614">
        <v>12</v>
      </c>
      <c r="H1614" t="s">
        <v>5940</v>
      </c>
      <c r="I1614" t="s">
        <v>5940</v>
      </c>
      <c r="J1614">
        <v>3</v>
      </c>
      <c r="K1614">
        <v>250</v>
      </c>
      <c r="L1614">
        <v>0</v>
      </c>
      <c r="M1614">
        <v>30</v>
      </c>
      <c r="N1614">
        <v>0</v>
      </c>
      <c r="O1614">
        <v>0</v>
      </c>
      <c r="P1614">
        <v>4</v>
      </c>
      <c r="R1614">
        <v>3136207</v>
      </c>
      <c r="S1614">
        <v>100</v>
      </c>
      <c r="T1614" t="s">
        <v>5940</v>
      </c>
      <c r="U1614">
        <v>12</v>
      </c>
      <c r="V1614" t="s">
        <v>5940</v>
      </c>
      <c r="W1614" t="s">
        <v>5940</v>
      </c>
      <c r="X1614">
        <v>3</v>
      </c>
      <c r="Z1614">
        <v>2612901</v>
      </c>
      <c r="AB1614" t="s">
        <v>5940</v>
      </c>
      <c r="AC1614">
        <v>2612901</v>
      </c>
      <c r="AD1614" t="s">
        <v>5510</v>
      </c>
      <c r="AE1614" t="s">
        <v>5940</v>
      </c>
      <c r="AF1614">
        <v>2612901</v>
      </c>
      <c r="AG1614" t="s">
        <v>5510</v>
      </c>
      <c r="AH1614">
        <v>81000</v>
      </c>
      <c r="AI1614">
        <v>2612901</v>
      </c>
      <c r="AJ1614" t="s">
        <v>5510</v>
      </c>
      <c r="AK1614">
        <v>9</v>
      </c>
      <c r="AL1614">
        <v>2612901</v>
      </c>
      <c r="AM1614" t="s">
        <v>5510</v>
      </c>
      <c r="AN1614" t="s">
        <v>5940</v>
      </c>
      <c r="AO1614">
        <v>0</v>
      </c>
      <c r="AP1614">
        <v>2701605</v>
      </c>
      <c r="AQ1614" t="s">
        <v>5564</v>
      </c>
      <c r="AR1614">
        <v>960</v>
      </c>
    </row>
    <row r="1615" spans="1:44" x14ac:dyDescent="0.25">
      <c r="A1615">
        <v>3136306</v>
      </c>
      <c r="B1615">
        <v>2</v>
      </c>
      <c r="C1615" t="s">
        <v>888</v>
      </c>
      <c r="D1615" t="s">
        <v>4488</v>
      </c>
      <c r="E1615">
        <v>520000</v>
      </c>
      <c r="F1615">
        <v>27000</v>
      </c>
      <c r="G1615">
        <v>24600</v>
      </c>
      <c r="H1615" t="s">
        <v>5940</v>
      </c>
      <c r="I1615">
        <v>15280</v>
      </c>
      <c r="J1615">
        <v>9800</v>
      </c>
      <c r="K1615">
        <v>1260000</v>
      </c>
      <c r="L1615">
        <v>8736</v>
      </c>
      <c r="M1615">
        <v>19680</v>
      </c>
      <c r="N1615">
        <v>0</v>
      </c>
      <c r="O1615">
        <v>6885</v>
      </c>
      <c r="P1615">
        <v>6073</v>
      </c>
      <c r="R1615">
        <v>3136306</v>
      </c>
      <c r="S1615">
        <v>520000</v>
      </c>
      <c r="T1615">
        <v>27000</v>
      </c>
      <c r="U1615">
        <v>24600</v>
      </c>
      <c r="V1615" t="s">
        <v>5940</v>
      </c>
      <c r="W1615">
        <v>15280</v>
      </c>
      <c r="X1615">
        <v>9800</v>
      </c>
      <c r="Z1615">
        <v>2613008</v>
      </c>
      <c r="AB1615" t="s">
        <v>5940</v>
      </c>
      <c r="AC1615">
        <v>2613008</v>
      </c>
      <c r="AD1615" t="s">
        <v>5511</v>
      </c>
      <c r="AE1615" t="s">
        <v>5940</v>
      </c>
      <c r="AF1615">
        <v>2613008</v>
      </c>
      <c r="AG1615" t="s">
        <v>5511</v>
      </c>
      <c r="AH1615" t="s">
        <v>5940</v>
      </c>
      <c r="AI1615">
        <v>2613008</v>
      </c>
      <c r="AJ1615" t="s">
        <v>5511</v>
      </c>
      <c r="AK1615">
        <v>1330</v>
      </c>
      <c r="AL1615">
        <v>2613008</v>
      </c>
      <c r="AM1615" t="s">
        <v>5511</v>
      </c>
      <c r="AN1615" t="s">
        <v>5940</v>
      </c>
      <c r="AO1615">
        <v>0</v>
      </c>
      <c r="AP1615">
        <v>2701704</v>
      </c>
      <c r="AQ1615" t="s">
        <v>5565</v>
      </c>
      <c r="AR1615">
        <v>20</v>
      </c>
    </row>
    <row r="1616" spans="1:44" x14ac:dyDescent="0.25">
      <c r="A1616">
        <v>3136405</v>
      </c>
      <c r="B1616">
        <v>2</v>
      </c>
      <c r="C1616" t="s">
        <v>888</v>
      </c>
      <c r="D1616" t="s">
        <v>4489</v>
      </c>
      <c r="E1616">
        <v>6500</v>
      </c>
      <c r="F1616" t="s">
        <v>5940</v>
      </c>
      <c r="G1616">
        <v>4500</v>
      </c>
      <c r="H1616" t="s">
        <v>5940</v>
      </c>
      <c r="I1616" t="s">
        <v>5940</v>
      </c>
      <c r="J1616">
        <v>320</v>
      </c>
      <c r="K1616">
        <v>6000</v>
      </c>
      <c r="L1616">
        <v>0</v>
      </c>
      <c r="M1616">
        <v>2700</v>
      </c>
      <c r="N1616">
        <v>0</v>
      </c>
      <c r="O1616">
        <v>0</v>
      </c>
      <c r="P1616">
        <v>245</v>
      </c>
      <c r="R1616">
        <v>3136405</v>
      </c>
      <c r="S1616">
        <v>6500</v>
      </c>
      <c r="T1616" t="s">
        <v>5940</v>
      </c>
      <c r="U1616">
        <v>4500</v>
      </c>
      <c r="V1616" t="s">
        <v>5940</v>
      </c>
      <c r="W1616" t="s">
        <v>5940</v>
      </c>
      <c r="X1616">
        <v>320</v>
      </c>
      <c r="Z1616">
        <v>2613107</v>
      </c>
      <c r="AB1616" t="s">
        <v>5940</v>
      </c>
      <c r="AC1616">
        <v>2613107</v>
      </c>
      <c r="AD1616" t="s">
        <v>5512</v>
      </c>
      <c r="AE1616" t="s">
        <v>5940</v>
      </c>
      <c r="AF1616">
        <v>2613107</v>
      </c>
      <c r="AG1616" t="s">
        <v>5512</v>
      </c>
      <c r="AH1616" t="s">
        <v>5940</v>
      </c>
      <c r="AI1616">
        <v>2613107</v>
      </c>
      <c r="AJ1616" t="s">
        <v>5512</v>
      </c>
      <c r="AK1616">
        <v>86</v>
      </c>
      <c r="AL1616">
        <v>2613107</v>
      </c>
      <c r="AM1616" t="s">
        <v>5512</v>
      </c>
      <c r="AN1616" t="s">
        <v>5940</v>
      </c>
      <c r="AO1616">
        <v>0</v>
      </c>
      <c r="AP1616">
        <v>2701803</v>
      </c>
      <c r="AQ1616" t="s">
        <v>5566</v>
      </c>
      <c r="AR1616">
        <v>600</v>
      </c>
    </row>
    <row r="1617" spans="1:44" x14ac:dyDescent="0.25">
      <c r="A1617">
        <v>3136504</v>
      </c>
      <c r="B1617">
        <v>2</v>
      </c>
      <c r="C1617" t="s">
        <v>888</v>
      </c>
      <c r="D1617" t="s">
        <v>4490</v>
      </c>
      <c r="E1617">
        <v>2750</v>
      </c>
      <c r="F1617" t="s">
        <v>5940</v>
      </c>
      <c r="G1617">
        <v>14</v>
      </c>
      <c r="H1617" t="s">
        <v>5940</v>
      </c>
      <c r="I1617" t="s">
        <v>5940</v>
      </c>
      <c r="J1617">
        <v>33</v>
      </c>
      <c r="K1617">
        <v>2600</v>
      </c>
      <c r="L1617">
        <v>0</v>
      </c>
      <c r="M1617">
        <v>80</v>
      </c>
      <c r="N1617">
        <v>0</v>
      </c>
      <c r="O1617">
        <v>0</v>
      </c>
      <c r="P1617">
        <v>16</v>
      </c>
      <c r="R1617">
        <v>3136504</v>
      </c>
      <c r="S1617">
        <v>2750</v>
      </c>
      <c r="T1617" t="s">
        <v>5940</v>
      </c>
      <c r="U1617">
        <v>14</v>
      </c>
      <c r="V1617" t="s">
        <v>5940</v>
      </c>
      <c r="W1617" t="s">
        <v>5940</v>
      </c>
      <c r="X1617">
        <v>33</v>
      </c>
      <c r="Z1617">
        <v>2613206</v>
      </c>
      <c r="AB1617">
        <v>2</v>
      </c>
      <c r="AC1617">
        <v>2613206</v>
      </c>
      <c r="AD1617" t="s">
        <v>5513</v>
      </c>
      <c r="AE1617" t="s">
        <v>5940</v>
      </c>
      <c r="AF1617">
        <v>2613206</v>
      </c>
      <c r="AG1617" t="s">
        <v>5513</v>
      </c>
      <c r="AH1617" t="s">
        <v>5940</v>
      </c>
      <c r="AI1617">
        <v>2613206</v>
      </c>
      <c r="AJ1617" t="s">
        <v>5513</v>
      </c>
      <c r="AK1617">
        <v>3762</v>
      </c>
      <c r="AL1617">
        <v>2613206</v>
      </c>
      <c r="AM1617" t="s">
        <v>5513</v>
      </c>
      <c r="AN1617" t="s">
        <v>5940</v>
      </c>
      <c r="AO1617">
        <v>0</v>
      </c>
      <c r="AP1617">
        <v>2701902</v>
      </c>
      <c r="AQ1617" t="s">
        <v>5567</v>
      </c>
      <c r="AR1617">
        <v>75</v>
      </c>
    </row>
    <row r="1618" spans="1:44" x14ac:dyDescent="0.25">
      <c r="A1618">
        <v>3136520</v>
      </c>
      <c r="B1618">
        <v>2</v>
      </c>
      <c r="C1618" t="s">
        <v>888</v>
      </c>
      <c r="D1618" t="s">
        <v>4491</v>
      </c>
      <c r="E1618">
        <v>3300</v>
      </c>
      <c r="F1618" t="s">
        <v>5940</v>
      </c>
      <c r="G1618">
        <v>80</v>
      </c>
      <c r="H1618" t="s">
        <v>5940</v>
      </c>
      <c r="I1618">
        <v>12</v>
      </c>
      <c r="J1618">
        <v>17</v>
      </c>
      <c r="K1618">
        <v>3750</v>
      </c>
      <c r="L1618">
        <v>0</v>
      </c>
      <c r="M1618">
        <v>270</v>
      </c>
      <c r="N1618">
        <v>0</v>
      </c>
      <c r="O1618">
        <v>12</v>
      </c>
      <c r="P1618">
        <v>33</v>
      </c>
      <c r="R1618">
        <v>3136520</v>
      </c>
      <c r="S1618">
        <v>3300</v>
      </c>
      <c r="T1618" t="s">
        <v>5940</v>
      </c>
      <c r="U1618">
        <v>80</v>
      </c>
      <c r="V1618" t="s">
        <v>5940</v>
      </c>
      <c r="W1618">
        <v>12</v>
      </c>
      <c r="X1618">
        <v>17</v>
      </c>
      <c r="Z1618">
        <v>2613305</v>
      </c>
      <c r="AB1618" t="s">
        <v>5940</v>
      </c>
      <c r="AC1618">
        <v>2613305</v>
      </c>
      <c r="AD1618" t="s">
        <v>5514</v>
      </c>
      <c r="AE1618" t="s">
        <v>5940</v>
      </c>
      <c r="AF1618">
        <v>2613305</v>
      </c>
      <c r="AG1618" t="s">
        <v>5514</v>
      </c>
      <c r="AH1618" t="s">
        <v>5940</v>
      </c>
      <c r="AI1618">
        <v>2613305</v>
      </c>
      <c r="AJ1618" t="s">
        <v>5514</v>
      </c>
      <c r="AK1618">
        <v>25</v>
      </c>
      <c r="AL1618">
        <v>2613305</v>
      </c>
      <c r="AM1618" t="s">
        <v>5514</v>
      </c>
      <c r="AN1618" t="s">
        <v>5940</v>
      </c>
      <c r="AO1618">
        <v>0</v>
      </c>
      <c r="AP1618">
        <v>2702009</v>
      </c>
      <c r="AQ1618" t="s">
        <v>5568</v>
      </c>
      <c r="AR1618">
        <v>250</v>
      </c>
    </row>
    <row r="1619" spans="1:44" x14ac:dyDescent="0.25">
      <c r="A1619">
        <v>3136553</v>
      </c>
      <c r="B1619">
        <v>2</v>
      </c>
      <c r="C1619" t="s">
        <v>888</v>
      </c>
      <c r="D1619" t="s">
        <v>4492</v>
      </c>
      <c r="E1619">
        <v>10800</v>
      </c>
      <c r="F1619" t="s">
        <v>5940</v>
      </c>
      <c r="G1619">
        <v>2760</v>
      </c>
      <c r="H1619" t="s">
        <v>5940</v>
      </c>
      <c r="I1619">
        <v>4</v>
      </c>
      <c r="J1619">
        <v>111</v>
      </c>
      <c r="K1619">
        <v>13800</v>
      </c>
      <c r="L1619">
        <v>0</v>
      </c>
      <c r="M1619">
        <v>2550</v>
      </c>
      <c r="N1619">
        <v>0</v>
      </c>
      <c r="O1619">
        <v>2</v>
      </c>
      <c r="P1619">
        <v>67</v>
      </c>
      <c r="R1619">
        <v>3136553</v>
      </c>
      <c r="S1619">
        <v>10800</v>
      </c>
      <c r="T1619" t="s">
        <v>5940</v>
      </c>
      <c r="U1619">
        <v>2760</v>
      </c>
      <c r="V1619" t="s">
        <v>5940</v>
      </c>
      <c r="W1619">
        <v>4</v>
      </c>
      <c r="X1619">
        <v>111</v>
      </c>
      <c r="Z1619">
        <v>2613404</v>
      </c>
      <c r="AB1619" t="s">
        <v>5940</v>
      </c>
      <c r="AC1619">
        <v>2613404</v>
      </c>
      <c r="AD1619" t="s">
        <v>5515</v>
      </c>
      <c r="AE1619" t="s">
        <v>5940</v>
      </c>
      <c r="AF1619">
        <v>2613404</v>
      </c>
      <c r="AG1619" t="s">
        <v>5515</v>
      </c>
      <c r="AH1619">
        <v>14400</v>
      </c>
      <c r="AI1619">
        <v>2613404</v>
      </c>
      <c r="AJ1619" t="s">
        <v>5515</v>
      </c>
      <c r="AK1619" t="s">
        <v>5940</v>
      </c>
      <c r="AL1619">
        <v>2613404</v>
      </c>
      <c r="AM1619" t="s">
        <v>5515</v>
      </c>
      <c r="AN1619" t="s">
        <v>5940</v>
      </c>
      <c r="AO1619">
        <v>0</v>
      </c>
      <c r="AP1619">
        <v>2702108</v>
      </c>
      <c r="AQ1619" t="s">
        <v>5569</v>
      </c>
      <c r="AR1619">
        <v>12</v>
      </c>
    </row>
    <row r="1620" spans="1:44" x14ac:dyDescent="0.25">
      <c r="A1620">
        <v>3136579</v>
      </c>
      <c r="B1620">
        <v>2</v>
      </c>
      <c r="C1620" t="s">
        <v>888</v>
      </c>
      <c r="D1620" t="s">
        <v>4493</v>
      </c>
      <c r="E1620">
        <v>600</v>
      </c>
      <c r="F1620" t="s">
        <v>5940</v>
      </c>
      <c r="G1620">
        <v>252</v>
      </c>
      <c r="H1620" t="s">
        <v>5940</v>
      </c>
      <c r="I1620">
        <v>15</v>
      </c>
      <c r="J1620">
        <v>60</v>
      </c>
      <c r="K1620">
        <v>800</v>
      </c>
      <c r="L1620">
        <v>0</v>
      </c>
      <c r="M1620">
        <v>460</v>
      </c>
      <c r="N1620">
        <v>0</v>
      </c>
      <c r="O1620">
        <v>20</v>
      </c>
      <c r="P1620">
        <v>119</v>
      </c>
      <c r="R1620">
        <v>3136579</v>
      </c>
      <c r="S1620">
        <v>600</v>
      </c>
      <c r="T1620" t="s">
        <v>5940</v>
      </c>
      <c r="U1620">
        <v>252</v>
      </c>
      <c r="V1620" t="s">
        <v>5940</v>
      </c>
      <c r="W1620">
        <v>15</v>
      </c>
      <c r="X1620">
        <v>60</v>
      </c>
      <c r="Z1620">
        <v>2613503</v>
      </c>
      <c r="AB1620">
        <v>4</v>
      </c>
      <c r="AC1620">
        <v>2613503</v>
      </c>
      <c r="AD1620" t="s">
        <v>5516</v>
      </c>
      <c r="AE1620" t="s">
        <v>5940</v>
      </c>
      <c r="AF1620">
        <v>2613503</v>
      </c>
      <c r="AG1620" t="s">
        <v>5516</v>
      </c>
      <c r="AH1620" t="s">
        <v>5940</v>
      </c>
      <c r="AI1620">
        <v>2613503</v>
      </c>
      <c r="AJ1620" t="s">
        <v>5516</v>
      </c>
      <c r="AK1620">
        <v>1982</v>
      </c>
      <c r="AL1620">
        <v>2613503</v>
      </c>
      <c r="AM1620" t="s">
        <v>5516</v>
      </c>
      <c r="AN1620" t="s">
        <v>5940</v>
      </c>
      <c r="AO1620">
        <v>0</v>
      </c>
      <c r="AP1620">
        <v>2702207</v>
      </c>
      <c r="AQ1620" t="s">
        <v>5570</v>
      </c>
      <c r="AR1620" t="s">
        <v>5940</v>
      </c>
    </row>
    <row r="1621" spans="1:44" x14ac:dyDescent="0.25">
      <c r="A1621">
        <v>3136652</v>
      </c>
      <c r="B1621">
        <v>2</v>
      </c>
      <c r="C1621" t="s">
        <v>888</v>
      </c>
      <c r="D1621" t="s">
        <v>4495</v>
      </c>
      <c r="E1621">
        <v>500</v>
      </c>
      <c r="F1621" t="s">
        <v>5940</v>
      </c>
      <c r="G1621">
        <v>750</v>
      </c>
      <c r="H1621" t="s">
        <v>5940</v>
      </c>
      <c r="I1621" t="s">
        <v>5940</v>
      </c>
      <c r="J1621">
        <v>108</v>
      </c>
      <c r="K1621">
        <v>700</v>
      </c>
      <c r="L1621">
        <v>0</v>
      </c>
      <c r="M1621">
        <v>900</v>
      </c>
      <c r="N1621">
        <v>0</v>
      </c>
      <c r="O1621">
        <v>0</v>
      </c>
      <c r="P1621">
        <v>97</v>
      </c>
      <c r="R1621">
        <v>3136652</v>
      </c>
      <c r="S1621">
        <v>500</v>
      </c>
      <c r="T1621" t="s">
        <v>5940</v>
      </c>
      <c r="U1621">
        <v>750</v>
      </c>
      <c r="V1621" t="s">
        <v>5940</v>
      </c>
      <c r="W1621" t="s">
        <v>5940</v>
      </c>
      <c r="X1621">
        <v>108</v>
      </c>
      <c r="Z1621">
        <v>2613602</v>
      </c>
      <c r="AB1621">
        <v>6</v>
      </c>
      <c r="AC1621">
        <v>2613602</v>
      </c>
      <c r="AD1621" t="s">
        <v>5517</v>
      </c>
      <c r="AE1621">
        <v>10</v>
      </c>
      <c r="AF1621">
        <v>2613602</v>
      </c>
      <c r="AG1621" t="s">
        <v>5517</v>
      </c>
      <c r="AH1621">
        <v>150</v>
      </c>
      <c r="AI1621">
        <v>2613602</v>
      </c>
      <c r="AJ1621" t="s">
        <v>5517</v>
      </c>
      <c r="AK1621">
        <v>1515</v>
      </c>
      <c r="AL1621">
        <v>2613602</v>
      </c>
      <c r="AM1621" t="s">
        <v>5517</v>
      </c>
      <c r="AN1621" t="s">
        <v>5940</v>
      </c>
      <c r="AO1621">
        <v>0</v>
      </c>
      <c r="AP1621">
        <v>2702306</v>
      </c>
      <c r="AQ1621" t="s">
        <v>5571</v>
      </c>
      <c r="AR1621">
        <v>25</v>
      </c>
    </row>
    <row r="1622" spans="1:44" x14ac:dyDescent="0.25">
      <c r="A1622">
        <v>3136702</v>
      </c>
      <c r="B1622">
        <v>2</v>
      </c>
      <c r="C1622" t="s">
        <v>888</v>
      </c>
      <c r="D1622" t="s">
        <v>4496</v>
      </c>
      <c r="E1622">
        <v>6500</v>
      </c>
      <c r="F1622" t="s">
        <v>5940</v>
      </c>
      <c r="G1622">
        <v>2340</v>
      </c>
      <c r="H1622" t="s">
        <v>5940</v>
      </c>
      <c r="I1622" t="s">
        <v>5940</v>
      </c>
      <c r="J1622">
        <v>288</v>
      </c>
      <c r="K1622">
        <v>7750</v>
      </c>
      <c r="L1622">
        <v>0</v>
      </c>
      <c r="M1622">
        <v>2880</v>
      </c>
      <c r="N1622">
        <v>0</v>
      </c>
      <c r="O1622">
        <v>0</v>
      </c>
      <c r="P1622">
        <v>195</v>
      </c>
      <c r="R1622">
        <v>3136702</v>
      </c>
      <c r="S1622">
        <v>6500</v>
      </c>
      <c r="T1622" t="s">
        <v>5940</v>
      </c>
      <c r="U1622">
        <v>2340</v>
      </c>
      <c r="V1622" t="s">
        <v>5940</v>
      </c>
      <c r="W1622" t="s">
        <v>5940</v>
      </c>
      <c r="X1622">
        <v>288</v>
      </c>
      <c r="Z1622">
        <v>2613701</v>
      </c>
      <c r="AB1622" t="s">
        <v>5940</v>
      </c>
      <c r="AC1622">
        <v>2613701</v>
      </c>
      <c r="AD1622" t="s">
        <v>5518</v>
      </c>
      <c r="AE1622" t="s">
        <v>5940</v>
      </c>
      <c r="AF1622">
        <v>2613701</v>
      </c>
      <c r="AG1622" t="s">
        <v>5518</v>
      </c>
      <c r="AH1622">
        <v>240000</v>
      </c>
      <c r="AI1622">
        <v>2613701</v>
      </c>
      <c r="AJ1622" t="s">
        <v>5518</v>
      </c>
      <c r="AK1622" t="s">
        <v>5940</v>
      </c>
      <c r="AL1622">
        <v>2613701</v>
      </c>
      <c r="AM1622" t="s">
        <v>5518</v>
      </c>
      <c r="AN1622" t="s">
        <v>5940</v>
      </c>
      <c r="AO1622">
        <v>0</v>
      </c>
      <c r="AP1622">
        <v>2702355</v>
      </c>
      <c r="AQ1622" t="s">
        <v>5572</v>
      </c>
      <c r="AR1622">
        <v>560</v>
      </c>
    </row>
    <row r="1623" spans="1:44" x14ac:dyDescent="0.25">
      <c r="A1623">
        <v>3136801</v>
      </c>
      <c r="B1623">
        <v>2</v>
      </c>
      <c r="C1623" t="s">
        <v>888</v>
      </c>
      <c r="D1623" t="s">
        <v>4497</v>
      </c>
      <c r="E1623">
        <v>2000</v>
      </c>
      <c r="F1623" t="s">
        <v>5940</v>
      </c>
      <c r="G1623">
        <v>2700</v>
      </c>
      <c r="H1623" t="s">
        <v>5940</v>
      </c>
      <c r="I1623">
        <v>20</v>
      </c>
      <c r="J1623">
        <v>366</v>
      </c>
      <c r="K1623">
        <v>11100</v>
      </c>
      <c r="L1623">
        <v>0</v>
      </c>
      <c r="M1623">
        <v>3528</v>
      </c>
      <c r="N1623">
        <v>0</v>
      </c>
      <c r="O1623">
        <v>3</v>
      </c>
      <c r="P1623">
        <v>526</v>
      </c>
      <c r="R1623">
        <v>3136801</v>
      </c>
      <c r="S1623">
        <v>2000</v>
      </c>
      <c r="T1623" t="s">
        <v>5940</v>
      </c>
      <c r="U1623">
        <v>2700</v>
      </c>
      <c r="V1623" t="s">
        <v>5940</v>
      </c>
      <c r="W1623">
        <v>20</v>
      </c>
      <c r="X1623">
        <v>366</v>
      </c>
      <c r="Z1623">
        <v>2613800</v>
      </c>
      <c r="AB1623" t="s">
        <v>5940</v>
      </c>
      <c r="AC1623">
        <v>2613800</v>
      </c>
      <c r="AD1623" t="s">
        <v>5519</v>
      </c>
      <c r="AE1623" t="s">
        <v>5940</v>
      </c>
      <c r="AF1623">
        <v>2613800</v>
      </c>
      <c r="AG1623" t="s">
        <v>5519</v>
      </c>
      <c r="AH1623">
        <v>58000</v>
      </c>
      <c r="AI1623">
        <v>2613800</v>
      </c>
      <c r="AJ1623" t="s">
        <v>5519</v>
      </c>
      <c r="AK1623">
        <v>63</v>
      </c>
      <c r="AL1623">
        <v>2613800</v>
      </c>
      <c r="AM1623" t="s">
        <v>5519</v>
      </c>
      <c r="AN1623" t="s">
        <v>5940</v>
      </c>
      <c r="AO1623">
        <v>0</v>
      </c>
      <c r="AP1623">
        <v>2702405</v>
      </c>
      <c r="AQ1623" t="s">
        <v>5573</v>
      </c>
      <c r="AR1623">
        <v>792</v>
      </c>
    </row>
    <row r="1624" spans="1:44" x14ac:dyDescent="0.25">
      <c r="A1624">
        <v>3136900</v>
      </c>
      <c r="B1624">
        <v>2</v>
      </c>
      <c r="C1624" t="s">
        <v>888</v>
      </c>
      <c r="D1624" t="s">
        <v>4498</v>
      </c>
      <c r="E1624">
        <v>9600</v>
      </c>
      <c r="F1624" t="s">
        <v>5940</v>
      </c>
      <c r="G1624">
        <v>8284</v>
      </c>
      <c r="H1624" t="s">
        <v>5940</v>
      </c>
      <c r="I1624">
        <v>835</v>
      </c>
      <c r="J1624">
        <v>193</v>
      </c>
      <c r="K1624">
        <v>9600</v>
      </c>
      <c r="L1624">
        <v>0</v>
      </c>
      <c r="M1624">
        <v>7200</v>
      </c>
      <c r="N1624">
        <v>0</v>
      </c>
      <c r="O1624">
        <v>472</v>
      </c>
      <c r="P1624">
        <v>156</v>
      </c>
      <c r="R1624">
        <v>3136900</v>
      </c>
      <c r="S1624">
        <v>9600</v>
      </c>
      <c r="T1624" t="s">
        <v>5940</v>
      </c>
      <c r="U1624">
        <v>8284</v>
      </c>
      <c r="V1624" t="s">
        <v>5940</v>
      </c>
      <c r="W1624">
        <v>835</v>
      </c>
      <c r="X1624">
        <v>193</v>
      </c>
      <c r="Z1624">
        <v>2613909</v>
      </c>
      <c r="AB1624">
        <v>288</v>
      </c>
      <c r="AC1624">
        <v>2613909</v>
      </c>
      <c r="AD1624" t="s">
        <v>5520</v>
      </c>
      <c r="AE1624" t="s">
        <v>5940</v>
      </c>
      <c r="AF1624">
        <v>2613909</v>
      </c>
      <c r="AG1624" t="s">
        <v>5520</v>
      </c>
      <c r="AH1624" t="s">
        <v>5940</v>
      </c>
      <c r="AI1624">
        <v>2613909</v>
      </c>
      <c r="AJ1624" t="s">
        <v>5520</v>
      </c>
      <c r="AK1624">
        <v>1296</v>
      </c>
      <c r="AL1624">
        <v>2613909</v>
      </c>
      <c r="AM1624" t="s">
        <v>5520</v>
      </c>
      <c r="AN1624" t="s">
        <v>5940</v>
      </c>
      <c r="AO1624">
        <v>0</v>
      </c>
      <c r="AP1624">
        <v>2702504</v>
      </c>
      <c r="AQ1624" t="s">
        <v>5574</v>
      </c>
      <c r="AR1624">
        <v>1080</v>
      </c>
    </row>
    <row r="1625" spans="1:44" x14ac:dyDescent="0.25">
      <c r="A1625">
        <v>3136959</v>
      </c>
      <c r="B1625">
        <v>2</v>
      </c>
      <c r="C1625" t="s">
        <v>888</v>
      </c>
      <c r="D1625" t="s">
        <v>4499</v>
      </c>
      <c r="E1625">
        <v>4030</v>
      </c>
      <c r="F1625" t="s">
        <v>5940</v>
      </c>
      <c r="G1625">
        <v>1050</v>
      </c>
      <c r="H1625">
        <v>600</v>
      </c>
      <c r="I1625">
        <v>73</v>
      </c>
      <c r="J1625">
        <v>386</v>
      </c>
      <c r="K1625">
        <v>4030</v>
      </c>
      <c r="L1625">
        <v>0</v>
      </c>
      <c r="M1625">
        <v>726</v>
      </c>
      <c r="N1625">
        <v>128</v>
      </c>
      <c r="O1625">
        <v>46</v>
      </c>
      <c r="P1625">
        <v>245</v>
      </c>
      <c r="R1625">
        <v>3136959</v>
      </c>
      <c r="S1625">
        <v>4030</v>
      </c>
      <c r="T1625" t="s">
        <v>5940</v>
      </c>
      <c r="U1625">
        <v>1050</v>
      </c>
      <c r="V1625">
        <v>600</v>
      </c>
      <c r="W1625">
        <v>73</v>
      </c>
      <c r="X1625">
        <v>386</v>
      </c>
      <c r="Z1625">
        <v>2614006</v>
      </c>
      <c r="AB1625" t="s">
        <v>5940</v>
      </c>
      <c r="AC1625">
        <v>2614006</v>
      </c>
      <c r="AD1625" t="s">
        <v>5521</v>
      </c>
      <c r="AE1625">
        <v>204</v>
      </c>
      <c r="AF1625">
        <v>2614006</v>
      </c>
      <c r="AG1625" t="s">
        <v>5521</v>
      </c>
      <c r="AH1625">
        <v>1000</v>
      </c>
      <c r="AI1625">
        <v>2614006</v>
      </c>
      <c r="AJ1625" t="s">
        <v>5521</v>
      </c>
      <c r="AK1625">
        <v>1262</v>
      </c>
      <c r="AL1625">
        <v>2614006</v>
      </c>
      <c r="AM1625" t="s">
        <v>5521</v>
      </c>
      <c r="AN1625" t="s">
        <v>5940</v>
      </c>
      <c r="AO1625">
        <v>0</v>
      </c>
      <c r="AP1625">
        <v>2702553</v>
      </c>
      <c r="AQ1625" t="s">
        <v>5575</v>
      </c>
      <c r="AR1625">
        <v>768</v>
      </c>
    </row>
    <row r="1626" spans="1:44" x14ac:dyDescent="0.25">
      <c r="A1626">
        <v>3137007</v>
      </c>
      <c r="B1626">
        <v>2</v>
      </c>
      <c r="C1626" t="s">
        <v>888</v>
      </c>
      <c r="D1626" t="s">
        <v>4500</v>
      </c>
      <c r="E1626">
        <v>9000</v>
      </c>
      <c r="F1626" t="s">
        <v>5940</v>
      </c>
      <c r="G1626">
        <v>1200</v>
      </c>
      <c r="H1626" t="s">
        <v>5940</v>
      </c>
      <c r="I1626">
        <v>120</v>
      </c>
      <c r="J1626">
        <v>180</v>
      </c>
      <c r="K1626">
        <v>9000</v>
      </c>
      <c r="L1626">
        <v>0</v>
      </c>
      <c r="M1626">
        <v>560</v>
      </c>
      <c r="N1626">
        <v>0</v>
      </c>
      <c r="O1626">
        <v>80</v>
      </c>
      <c r="P1626">
        <v>290</v>
      </c>
      <c r="R1626">
        <v>3137007</v>
      </c>
      <c r="S1626">
        <v>9000</v>
      </c>
      <c r="T1626" t="s">
        <v>5940</v>
      </c>
      <c r="U1626">
        <v>1200</v>
      </c>
      <c r="V1626" t="s">
        <v>5940</v>
      </c>
      <c r="W1626">
        <v>120</v>
      </c>
      <c r="X1626">
        <v>180</v>
      </c>
      <c r="Z1626">
        <v>2614105</v>
      </c>
      <c r="AB1626">
        <v>50</v>
      </c>
      <c r="AC1626">
        <v>2614105</v>
      </c>
      <c r="AD1626" t="s">
        <v>5522</v>
      </c>
      <c r="AE1626" t="s">
        <v>5940</v>
      </c>
      <c r="AF1626">
        <v>2614105</v>
      </c>
      <c r="AG1626" t="s">
        <v>5522</v>
      </c>
      <c r="AH1626" t="s">
        <v>5940</v>
      </c>
      <c r="AI1626">
        <v>2614105</v>
      </c>
      <c r="AJ1626" t="s">
        <v>5522</v>
      </c>
      <c r="AK1626">
        <v>1230</v>
      </c>
      <c r="AL1626">
        <v>2614105</v>
      </c>
      <c r="AM1626" t="s">
        <v>5522</v>
      </c>
      <c r="AN1626" t="s">
        <v>5940</v>
      </c>
      <c r="AO1626">
        <v>0</v>
      </c>
      <c r="AP1626">
        <v>2702603</v>
      </c>
      <c r="AQ1626" t="s">
        <v>5576</v>
      </c>
      <c r="AR1626">
        <v>450</v>
      </c>
    </row>
    <row r="1627" spans="1:44" x14ac:dyDescent="0.25">
      <c r="A1627">
        <v>3137106</v>
      </c>
      <c r="B1627">
        <v>2</v>
      </c>
      <c r="C1627" t="s">
        <v>888</v>
      </c>
      <c r="D1627" t="s">
        <v>4501</v>
      </c>
      <c r="E1627" t="s">
        <v>5940</v>
      </c>
      <c r="F1627">
        <v>3288</v>
      </c>
      <c r="G1627">
        <v>8694</v>
      </c>
      <c r="H1627" t="s">
        <v>5940</v>
      </c>
      <c r="I1627">
        <v>1807</v>
      </c>
      <c r="J1627">
        <v>228</v>
      </c>
      <c r="K1627">
        <v>0</v>
      </c>
      <c r="L1627">
        <v>3600</v>
      </c>
      <c r="M1627">
        <v>6384</v>
      </c>
      <c r="N1627">
        <v>0</v>
      </c>
      <c r="O1627">
        <v>351</v>
      </c>
      <c r="P1627">
        <v>237</v>
      </c>
      <c r="R1627">
        <v>3137106</v>
      </c>
      <c r="S1627" t="s">
        <v>5940</v>
      </c>
      <c r="T1627">
        <v>3288</v>
      </c>
      <c r="U1627">
        <v>8694</v>
      </c>
      <c r="V1627" t="s">
        <v>5940</v>
      </c>
      <c r="W1627">
        <v>1807</v>
      </c>
      <c r="X1627">
        <v>228</v>
      </c>
      <c r="Z1627">
        <v>2614204</v>
      </c>
      <c r="AB1627" t="s">
        <v>5940</v>
      </c>
      <c r="AC1627">
        <v>2614204</v>
      </c>
      <c r="AD1627" t="s">
        <v>5523</v>
      </c>
      <c r="AE1627" t="s">
        <v>5940</v>
      </c>
      <c r="AF1627">
        <v>2614204</v>
      </c>
      <c r="AG1627" t="s">
        <v>5523</v>
      </c>
      <c r="AH1627">
        <v>855600</v>
      </c>
      <c r="AI1627">
        <v>2614204</v>
      </c>
      <c r="AJ1627" t="s">
        <v>5523</v>
      </c>
      <c r="AK1627" t="s">
        <v>5940</v>
      </c>
      <c r="AL1627">
        <v>2614204</v>
      </c>
      <c r="AM1627" t="s">
        <v>5523</v>
      </c>
      <c r="AN1627" t="s">
        <v>5940</v>
      </c>
      <c r="AO1627">
        <v>0</v>
      </c>
      <c r="AP1627">
        <v>2702801</v>
      </c>
      <c r="AQ1627" t="s">
        <v>5578</v>
      </c>
      <c r="AR1627">
        <v>12</v>
      </c>
    </row>
    <row r="1628" spans="1:44" x14ac:dyDescent="0.25">
      <c r="A1628">
        <v>3137205</v>
      </c>
      <c r="B1628">
        <v>2</v>
      </c>
      <c r="C1628" t="s">
        <v>888</v>
      </c>
      <c r="D1628" t="s">
        <v>4502</v>
      </c>
      <c r="E1628">
        <v>610157</v>
      </c>
      <c r="F1628">
        <v>90</v>
      </c>
      <c r="G1628">
        <v>2975</v>
      </c>
      <c r="H1628" t="s">
        <v>5940</v>
      </c>
      <c r="I1628">
        <v>54</v>
      </c>
      <c r="J1628">
        <v>56</v>
      </c>
      <c r="K1628">
        <v>598513</v>
      </c>
      <c r="L1628">
        <v>0</v>
      </c>
      <c r="M1628">
        <v>2600</v>
      </c>
      <c r="N1628">
        <v>0</v>
      </c>
      <c r="O1628">
        <v>36</v>
      </c>
      <c r="P1628">
        <v>36</v>
      </c>
      <c r="R1628">
        <v>3137205</v>
      </c>
      <c r="S1628">
        <v>610157</v>
      </c>
      <c r="T1628">
        <v>90</v>
      </c>
      <c r="U1628">
        <v>2975</v>
      </c>
      <c r="V1628" t="s">
        <v>5940</v>
      </c>
      <c r="W1628">
        <v>54</v>
      </c>
      <c r="X1628">
        <v>56</v>
      </c>
      <c r="Z1628">
        <v>2614303</v>
      </c>
      <c r="AB1628" t="s">
        <v>5940</v>
      </c>
      <c r="AC1628">
        <v>2614303</v>
      </c>
      <c r="AD1628" t="s">
        <v>5524</v>
      </c>
      <c r="AE1628" t="s">
        <v>5940</v>
      </c>
      <c r="AF1628">
        <v>2614303</v>
      </c>
      <c r="AG1628" t="s">
        <v>5524</v>
      </c>
      <c r="AH1628" t="s">
        <v>5940</v>
      </c>
      <c r="AI1628">
        <v>2614303</v>
      </c>
      <c r="AJ1628" t="s">
        <v>5524</v>
      </c>
      <c r="AK1628">
        <v>285</v>
      </c>
      <c r="AL1628">
        <v>2614303</v>
      </c>
      <c r="AM1628" t="s">
        <v>5524</v>
      </c>
      <c r="AN1628" t="s">
        <v>5940</v>
      </c>
      <c r="AO1628">
        <v>0</v>
      </c>
      <c r="AP1628">
        <v>2702900</v>
      </c>
      <c r="AQ1628" t="s">
        <v>5579</v>
      </c>
      <c r="AR1628">
        <v>1500</v>
      </c>
    </row>
    <row r="1629" spans="1:44" x14ac:dyDescent="0.25">
      <c r="A1629">
        <v>3137304</v>
      </c>
      <c r="B1629">
        <v>2</v>
      </c>
      <c r="C1629" t="s">
        <v>888</v>
      </c>
      <c r="D1629" t="s">
        <v>4503</v>
      </c>
      <c r="E1629">
        <v>1120</v>
      </c>
      <c r="F1629" t="s">
        <v>5940</v>
      </c>
      <c r="G1629">
        <v>1080</v>
      </c>
      <c r="H1629" t="s">
        <v>5940</v>
      </c>
      <c r="I1629">
        <v>50</v>
      </c>
      <c r="J1629">
        <v>160</v>
      </c>
      <c r="K1629">
        <v>1050</v>
      </c>
      <c r="L1629">
        <v>0</v>
      </c>
      <c r="M1629">
        <v>954</v>
      </c>
      <c r="N1629">
        <v>0</v>
      </c>
      <c r="O1629">
        <v>62</v>
      </c>
      <c r="P1629">
        <v>120</v>
      </c>
      <c r="R1629">
        <v>3137304</v>
      </c>
      <c r="S1629">
        <v>1120</v>
      </c>
      <c r="T1629" t="s">
        <v>5940</v>
      </c>
      <c r="U1629">
        <v>1080</v>
      </c>
      <c r="V1629" t="s">
        <v>5940</v>
      </c>
      <c r="W1629">
        <v>50</v>
      </c>
      <c r="X1629">
        <v>160</v>
      </c>
      <c r="Z1629">
        <v>2614402</v>
      </c>
      <c r="AB1629">
        <v>3</v>
      </c>
      <c r="AC1629">
        <v>2614402</v>
      </c>
      <c r="AD1629" t="s">
        <v>5525</v>
      </c>
      <c r="AE1629">
        <v>3</v>
      </c>
      <c r="AF1629">
        <v>2614402</v>
      </c>
      <c r="AG1629" t="s">
        <v>5525</v>
      </c>
      <c r="AH1629">
        <v>450</v>
      </c>
      <c r="AI1629">
        <v>2614402</v>
      </c>
      <c r="AJ1629" t="s">
        <v>5525</v>
      </c>
      <c r="AK1629">
        <v>390</v>
      </c>
      <c r="AL1629">
        <v>2614402</v>
      </c>
      <c r="AM1629" t="s">
        <v>5525</v>
      </c>
      <c r="AN1629" t="s">
        <v>5940</v>
      </c>
      <c r="AO1629">
        <v>0</v>
      </c>
      <c r="AP1629">
        <v>2703007</v>
      </c>
      <c r="AQ1629" t="s">
        <v>5580</v>
      </c>
      <c r="AR1629">
        <v>56</v>
      </c>
    </row>
    <row r="1630" spans="1:44" x14ac:dyDescent="0.25">
      <c r="A1630">
        <v>3137403</v>
      </c>
      <c r="B1630">
        <v>2</v>
      </c>
      <c r="C1630" t="s">
        <v>888</v>
      </c>
      <c r="D1630" t="s">
        <v>4504</v>
      </c>
      <c r="E1630">
        <v>4900</v>
      </c>
      <c r="F1630">
        <v>288</v>
      </c>
      <c r="G1630">
        <v>27000</v>
      </c>
      <c r="H1630" t="s">
        <v>5940</v>
      </c>
      <c r="I1630" t="s">
        <v>5940</v>
      </c>
      <c r="J1630">
        <v>1050</v>
      </c>
      <c r="K1630">
        <v>12000</v>
      </c>
      <c r="L1630">
        <v>0</v>
      </c>
      <c r="M1630">
        <v>27000</v>
      </c>
      <c r="N1630">
        <v>0</v>
      </c>
      <c r="O1630">
        <v>0</v>
      </c>
      <c r="P1630">
        <v>1048</v>
      </c>
      <c r="R1630">
        <v>3137403</v>
      </c>
      <c r="S1630">
        <v>4900</v>
      </c>
      <c r="T1630">
        <v>288</v>
      </c>
      <c r="U1630">
        <v>27000</v>
      </c>
      <c r="V1630" t="s">
        <v>5940</v>
      </c>
      <c r="W1630" t="s">
        <v>5940</v>
      </c>
      <c r="X1630">
        <v>1050</v>
      </c>
      <c r="Z1630">
        <v>2614501</v>
      </c>
      <c r="AB1630" t="s">
        <v>5940</v>
      </c>
      <c r="AC1630">
        <v>2614501</v>
      </c>
      <c r="AD1630" t="s">
        <v>5526</v>
      </c>
      <c r="AE1630" t="s">
        <v>5940</v>
      </c>
      <c r="AF1630">
        <v>2614501</v>
      </c>
      <c r="AG1630" t="s">
        <v>5526</v>
      </c>
      <c r="AH1630" t="s">
        <v>5940</v>
      </c>
      <c r="AI1630">
        <v>2614501</v>
      </c>
      <c r="AJ1630" t="s">
        <v>5526</v>
      </c>
      <c r="AK1630">
        <v>165</v>
      </c>
      <c r="AL1630">
        <v>2614501</v>
      </c>
      <c r="AM1630" t="s">
        <v>5526</v>
      </c>
      <c r="AN1630" t="s">
        <v>5940</v>
      </c>
      <c r="AO1630">
        <v>0</v>
      </c>
      <c r="AP1630">
        <v>2703106</v>
      </c>
      <c r="AQ1630" t="s">
        <v>5581</v>
      </c>
      <c r="AR1630">
        <v>1800</v>
      </c>
    </row>
    <row r="1631" spans="1:44" x14ac:dyDescent="0.25">
      <c r="A1631">
        <v>3137502</v>
      </c>
      <c r="B1631">
        <v>2</v>
      </c>
      <c r="C1631" t="s">
        <v>888</v>
      </c>
      <c r="D1631" t="s">
        <v>4505</v>
      </c>
      <c r="E1631">
        <v>5220</v>
      </c>
      <c r="F1631">
        <v>678</v>
      </c>
      <c r="G1631">
        <v>21112</v>
      </c>
      <c r="H1631" t="s">
        <v>5940</v>
      </c>
      <c r="I1631">
        <v>230</v>
      </c>
      <c r="J1631">
        <v>6113</v>
      </c>
      <c r="K1631">
        <v>6670</v>
      </c>
      <c r="L1631">
        <v>167</v>
      </c>
      <c r="M1631">
        <v>30071</v>
      </c>
      <c r="N1631">
        <v>0</v>
      </c>
      <c r="O1631">
        <v>72</v>
      </c>
      <c r="P1631">
        <v>8867</v>
      </c>
      <c r="R1631">
        <v>3137502</v>
      </c>
      <c r="S1631">
        <v>5220</v>
      </c>
      <c r="T1631">
        <v>678</v>
      </c>
      <c r="U1631">
        <v>21112</v>
      </c>
      <c r="V1631" t="s">
        <v>5940</v>
      </c>
      <c r="W1631">
        <v>230</v>
      </c>
      <c r="X1631">
        <v>6113</v>
      </c>
      <c r="Z1631">
        <v>2614600</v>
      </c>
      <c r="AB1631">
        <v>6</v>
      </c>
      <c r="AC1631">
        <v>2614600</v>
      </c>
      <c r="AD1631" t="s">
        <v>5527</v>
      </c>
      <c r="AE1631">
        <v>10</v>
      </c>
      <c r="AF1631">
        <v>2614600</v>
      </c>
      <c r="AG1631" t="s">
        <v>5527</v>
      </c>
      <c r="AH1631">
        <v>450</v>
      </c>
      <c r="AI1631">
        <v>2614600</v>
      </c>
      <c r="AJ1631" t="s">
        <v>5527</v>
      </c>
      <c r="AK1631">
        <v>1053</v>
      </c>
      <c r="AL1631">
        <v>2614600</v>
      </c>
      <c r="AM1631" t="s">
        <v>5527</v>
      </c>
      <c r="AN1631" t="s">
        <v>5940</v>
      </c>
      <c r="AO1631">
        <v>0</v>
      </c>
      <c r="AP1631">
        <v>2703205</v>
      </c>
      <c r="AQ1631" t="s">
        <v>5582</v>
      </c>
      <c r="AR1631">
        <v>254</v>
      </c>
    </row>
    <row r="1632" spans="1:44" x14ac:dyDescent="0.25">
      <c r="A1632">
        <v>3137536</v>
      </c>
      <c r="B1632">
        <v>2</v>
      </c>
      <c r="C1632" t="s">
        <v>888</v>
      </c>
      <c r="D1632" t="s">
        <v>4506</v>
      </c>
      <c r="E1632">
        <v>5760</v>
      </c>
      <c r="F1632">
        <v>6600</v>
      </c>
      <c r="G1632">
        <v>18900</v>
      </c>
      <c r="H1632">
        <v>158</v>
      </c>
      <c r="I1632">
        <v>765</v>
      </c>
      <c r="J1632">
        <v>4140</v>
      </c>
      <c r="K1632">
        <v>0</v>
      </c>
      <c r="L1632">
        <v>3600</v>
      </c>
      <c r="M1632">
        <v>20400</v>
      </c>
      <c r="N1632">
        <v>639</v>
      </c>
      <c r="O1632">
        <v>685</v>
      </c>
      <c r="P1632">
        <v>1530</v>
      </c>
      <c r="R1632">
        <v>3137536</v>
      </c>
      <c r="S1632">
        <v>5760</v>
      </c>
      <c r="T1632">
        <v>6600</v>
      </c>
      <c r="U1632">
        <v>18900</v>
      </c>
      <c r="V1632">
        <v>158</v>
      </c>
      <c r="W1632">
        <v>765</v>
      </c>
      <c r="X1632">
        <v>4140</v>
      </c>
      <c r="Z1632">
        <v>2614709</v>
      </c>
      <c r="AB1632" t="s">
        <v>5940</v>
      </c>
      <c r="AC1632">
        <v>2614709</v>
      </c>
      <c r="AD1632" t="s">
        <v>5528</v>
      </c>
      <c r="AE1632" t="s">
        <v>5940</v>
      </c>
      <c r="AF1632">
        <v>2614709</v>
      </c>
      <c r="AG1632" t="s">
        <v>5528</v>
      </c>
      <c r="AH1632" t="s">
        <v>5940</v>
      </c>
      <c r="AI1632">
        <v>2614709</v>
      </c>
      <c r="AJ1632" t="s">
        <v>5528</v>
      </c>
      <c r="AK1632">
        <v>690</v>
      </c>
      <c r="AL1632">
        <v>2614709</v>
      </c>
      <c r="AM1632" t="s">
        <v>5528</v>
      </c>
      <c r="AN1632" t="s">
        <v>5940</v>
      </c>
      <c r="AO1632">
        <v>0</v>
      </c>
      <c r="AP1632">
        <v>2703304</v>
      </c>
      <c r="AQ1632" t="s">
        <v>5583</v>
      </c>
      <c r="AR1632">
        <v>922</v>
      </c>
    </row>
    <row r="1633" spans="1:44" x14ac:dyDescent="0.25">
      <c r="A1633">
        <v>3137601</v>
      </c>
      <c r="B1633">
        <v>2</v>
      </c>
      <c r="C1633" t="s">
        <v>888</v>
      </c>
      <c r="D1633" t="s">
        <v>4507</v>
      </c>
      <c r="E1633">
        <v>1200</v>
      </c>
      <c r="F1633" t="s">
        <v>5940</v>
      </c>
      <c r="G1633">
        <v>40</v>
      </c>
      <c r="H1633" t="s">
        <v>5940</v>
      </c>
      <c r="I1633" t="s">
        <v>5940</v>
      </c>
      <c r="J1633">
        <v>10</v>
      </c>
      <c r="K1633">
        <v>1200</v>
      </c>
      <c r="L1633">
        <v>0</v>
      </c>
      <c r="M1633">
        <v>32</v>
      </c>
      <c r="N1633">
        <v>0</v>
      </c>
      <c r="O1633">
        <v>0</v>
      </c>
      <c r="P1633">
        <v>5</v>
      </c>
      <c r="R1633">
        <v>3137601</v>
      </c>
      <c r="S1633">
        <v>1200</v>
      </c>
      <c r="T1633" t="s">
        <v>5940</v>
      </c>
      <c r="U1633">
        <v>40</v>
      </c>
      <c r="V1633" t="s">
        <v>5940</v>
      </c>
      <c r="W1633" t="s">
        <v>5940</v>
      </c>
      <c r="X1633">
        <v>10</v>
      </c>
      <c r="Z1633">
        <v>2614808</v>
      </c>
      <c r="AB1633" t="s">
        <v>5940</v>
      </c>
      <c r="AC1633">
        <v>2614808</v>
      </c>
      <c r="AD1633" t="s">
        <v>5529</v>
      </c>
      <c r="AE1633" t="s">
        <v>5940</v>
      </c>
      <c r="AF1633">
        <v>2614808</v>
      </c>
      <c r="AG1633" t="s">
        <v>5529</v>
      </c>
      <c r="AH1633" t="s">
        <v>5940</v>
      </c>
      <c r="AI1633">
        <v>2614808</v>
      </c>
      <c r="AJ1633" t="s">
        <v>5529</v>
      </c>
      <c r="AK1633">
        <v>1130</v>
      </c>
      <c r="AL1633">
        <v>2614808</v>
      </c>
      <c r="AM1633" t="s">
        <v>5529</v>
      </c>
      <c r="AN1633" t="s">
        <v>5940</v>
      </c>
      <c r="AO1633">
        <v>0</v>
      </c>
      <c r="AP1633">
        <v>2703403</v>
      </c>
      <c r="AQ1633" t="s">
        <v>5584</v>
      </c>
      <c r="AR1633">
        <v>125</v>
      </c>
    </row>
    <row r="1634" spans="1:44" x14ac:dyDescent="0.25">
      <c r="A1634">
        <v>3137700</v>
      </c>
      <c r="B1634">
        <v>2</v>
      </c>
      <c r="C1634" t="s">
        <v>888</v>
      </c>
      <c r="D1634" t="s">
        <v>4508</v>
      </c>
      <c r="E1634">
        <v>725</v>
      </c>
      <c r="F1634" t="s">
        <v>5940</v>
      </c>
      <c r="G1634">
        <v>2400</v>
      </c>
      <c r="H1634" t="s">
        <v>5940</v>
      </c>
      <c r="I1634">
        <v>143</v>
      </c>
      <c r="J1634">
        <v>144</v>
      </c>
      <c r="K1634">
        <v>750</v>
      </c>
      <c r="L1634">
        <v>0</v>
      </c>
      <c r="M1634">
        <v>2400</v>
      </c>
      <c r="N1634">
        <v>0</v>
      </c>
      <c r="O1634">
        <v>143</v>
      </c>
      <c r="P1634">
        <v>138</v>
      </c>
      <c r="R1634">
        <v>3137700</v>
      </c>
      <c r="S1634">
        <v>725</v>
      </c>
      <c r="T1634" t="s">
        <v>5940</v>
      </c>
      <c r="U1634">
        <v>2400</v>
      </c>
      <c r="V1634" t="s">
        <v>5940</v>
      </c>
      <c r="W1634">
        <v>143</v>
      </c>
      <c r="X1634">
        <v>144</v>
      </c>
      <c r="Z1634">
        <v>2614857</v>
      </c>
      <c r="AB1634" t="s">
        <v>5940</v>
      </c>
      <c r="AC1634">
        <v>2614857</v>
      </c>
      <c r="AD1634" t="s">
        <v>5530</v>
      </c>
      <c r="AE1634" t="s">
        <v>5940</v>
      </c>
      <c r="AF1634">
        <v>2614857</v>
      </c>
      <c r="AG1634" t="s">
        <v>5530</v>
      </c>
      <c r="AH1634">
        <v>112500</v>
      </c>
      <c r="AI1634">
        <v>2614857</v>
      </c>
      <c r="AJ1634" t="s">
        <v>5530</v>
      </c>
      <c r="AK1634" t="s">
        <v>5940</v>
      </c>
      <c r="AL1634">
        <v>2614857</v>
      </c>
      <c r="AM1634" t="s">
        <v>5530</v>
      </c>
      <c r="AN1634" t="s">
        <v>5940</v>
      </c>
      <c r="AO1634">
        <v>0</v>
      </c>
      <c r="AP1634">
        <v>2703502</v>
      </c>
      <c r="AQ1634" t="s">
        <v>5585</v>
      </c>
      <c r="AR1634">
        <v>23</v>
      </c>
    </row>
    <row r="1635" spans="1:44" x14ac:dyDescent="0.25">
      <c r="A1635">
        <v>3137809</v>
      </c>
      <c r="B1635">
        <v>2</v>
      </c>
      <c r="C1635" t="s">
        <v>888</v>
      </c>
      <c r="D1635" t="s">
        <v>4509</v>
      </c>
      <c r="E1635">
        <v>10850</v>
      </c>
      <c r="F1635" t="s">
        <v>5940</v>
      </c>
      <c r="G1635">
        <v>2940</v>
      </c>
      <c r="H1635" t="s">
        <v>5940</v>
      </c>
      <c r="I1635">
        <v>42</v>
      </c>
      <c r="J1635">
        <v>875</v>
      </c>
      <c r="K1635">
        <v>0</v>
      </c>
      <c r="L1635">
        <v>0</v>
      </c>
      <c r="M1635">
        <v>1480</v>
      </c>
      <c r="N1635">
        <v>0</v>
      </c>
      <c r="O1635">
        <v>26</v>
      </c>
      <c r="P1635">
        <v>398</v>
      </c>
      <c r="R1635">
        <v>3137809</v>
      </c>
      <c r="S1635">
        <v>10850</v>
      </c>
      <c r="T1635" t="s">
        <v>5940</v>
      </c>
      <c r="U1635">
        <v>2940</v>
      </c>
      <c r="V1635" t="s">
        <v>5940</v>
      </c>
      <c r="W1635">
        <v>42</v>
      </c>
      <c r="X1635">
        <v>875</v>
      </c>
      <c r="Z1635">
        <v>2615003</v>
      </c>
      <c r="AB1635" t="s">
        <v>5940</v>
      </c>
      <c r="AC1635">
        <v>2615003</v>
      </c>
      <c r="AD1635" t="s">
        <v>5531</v>
      </c>
      <c r="AE1635" t="s">
        <v>5940</v>
      </c>
      <c r="AF1635">
        <v>2615003</v>
      </c>
      <c r="AG1635" t="s">
        <v>5531</v>
      </c>
      <c r="AH1635" t="s">
        <v>5940</v>
      </c>
      <c r="AI1635">
        <v>2615003</v>
      </c>
      <c r="AJ1635" t="s">
        <v>5531</v>
      </c>
      <c r="AK1635">
        <v>92</v>
      </c>
      <c r="AL1635">
        <v>2615003</v>
      </c>
      <c r="AM1635" t="s">
        <v>5531</v>
      </c>
      <c r="AN1635" t="s">
        <v>5940</v>
      </c>
      <c r="AO1635">
        <v>0</v>
      </c>
      <c r="AP1635">
        <v>2703601</v>
      </c>
      <c r="AQ1635" t="s">
        <v>5586</v>
      </c>
      <c r="AR1635">
        <v>20</v>
      </c>
    </row>
    <row r="1636" spans="1:44" x14ac:dyDescent="0.25">
      <c r="A1636">
        <v>3137908</v>
      </c>
      <c r="B1636">
        <v>2</v>
      </c>
      <c r="C1636" t="s">
        <v>888</v>
      </c>
      <c r="D1636" t="s">
        <v>4510</v>
      </c>
      <c r="E1636">
        <v>10800</v>
      </c>
      <c r="F1636" t="s">
        <v>5940</v>
      </c>
      <c r="G1636">
        <v>2190</v>
      </c>
      <c r="H1636" t="s">
        <v>5940</v>
      </c>
      <c r="I1636">
        <v>20</v>
      </c>
      <c r="J1636">
        <v>47</v>
      </c>
      <c r="K1636">
        <v>11100</v>
      </c>
      <c r="L1636">
        <v>0</v>
      </c>
      <c r="M1636">
        <v>1708</v>
      </c>
      <c r="N1636">
        <v>0</v>
      </c>
      <c r="O1636">
        <v>8</v>
      </c>
      <c r="P1636">
        <v>25</v>
      </c>
      <c r="R1636">
        <v>3137908</v>
      </c>
      <c r="S1636">
        <v>10800</v>
      </c>
      <c r="T1636" t="s">
        <v>5940</v>
      </c>
      <c r="U1636">
        <v>2190</v>
      </c>
      <c r="V1636" t="s">
        <v>5940</v>
      </c>
      <c r="W1636">
        <v>20</v>
      </c>
      <c r="X1636">
        <v>47</v>
      </c>
      <c r="Z1636">
        <v>2615102</v>
      </c>
      <c r="AB1636" t="s">
        <v>5940</v>
      </c>
      <c r="AC1636">
        <v>2615102</v>
      </c>
      <c r="AD1636" t="s">
        <v>5532</v>
      </c>
      <c r="AE1636" t="s">
        <v>5940</v>
      </c>
      <c r="AF1636">
        <v>2615102</v>
      </c>
      <c r="AG1636" t="s">
        <v>5532</v>
      </c>
      <c r="AH1636" t="s">
        <v>5940</v>
      </c>
      <c r="AI1636">
        <v>2615102</v>
      </c>
      <c r="AJ1636" t="s">
        <v>5532</v>
      </c>
      <c r="AK1636">
        <v>586</v>
      </c>
      <c r="AL1636">
        <v>2615102</v>
      </c>
      <c r="AM1636" t="s">
        <v>5532</v>
      </c>
      <c r="AN1636" t="s">
        <v>5940</v>
      </c>
      <c r="AO1636">
        <v>0</v>
      </c>
      <c r="AP1636">
        <v>2703700</v>
      </c>
      <c r="AQ1636" t="s">
        <v>5587</v>
      </c>
      <c r="AR1636">
        <v>500</v>
      </c>
    </row>
    <row r="1637" spans="1:44" x14ac:dyDescent="0.25">
      <c r="A1637">
        <v>3138005</v>
      </c>
      <c r="B1637">
        <v>2</v>
      </c>
      <c r="C1637" t="s">
        <v>888</v>
      </c>
      <c r="D1637" t="s">
        <v>4511</v>
      </c>
      <c r="E1637">
        <v>160</v>
      </c>
      <c r="F1637" t="s">
        <v>5940</v>
      </c>
      <c r="G1637">
        <v>308</v>
      </c>
      <c r="H1637" t="s">
        <v>5940</v>
      </c>
      <c r="I1637">
        <v>1610</v>
      </c>
      <c r="J1637">
        <v>14</v>
      </c>
      <c r="K1637">
        <v>240</v>
      </c>
      <c r="L1637">
        <v>0</v>
      </c>
      <c r="M1637">
        <v>240</v>
      </c>
      <c r="N1637">
        <v>0</v>
      </c>
      <c r="O1637">
        <v>1000</v>
      </c>
      <c r="P1637">
        <v>0</v>
      </c>
      <c r="R1637">
        <v>3138005</v>
      </c>
      <c r="S1637">
        <v>160</v>
      </c>
      <c r="T1637" t="s">
        <v>5940</v>
      </c>
      <c r="U1637">
        <v>308</v>
      </c>
      <c r="V1637" t="s">
        <v>5940</v>
      </c>
      <c r="W1637">
        <v>1610</v>
      </c>
      <c r="X1637">
        <v>14</v>
      </c>
      <c r="Z1637">
        <v>2615201</v>
      </c>
      <c r="AB1637" t="s">
        <v>5940</v>
      </c>
      <c r="AC1637">
        <v>2615201</v>
      </c>
      <c r="AD1637" t="s">
        <v>5533</v>
      </c>
      <c r="AE1637">
        <v>766</v>
      </c>
      <c r="AF1637">
        <v>2615201</v>
      </c>
      <c r="AG1637" t="s">
        <v>5533</v>
      </c>
      <c r="AH1637" t="s">
        <v>5940</v>
      </c>
      <c r="AI1637">
        <v>2615201</v>
      </c>
      <c r="AJ1637" t="s">
        <v>5533</v>
      </c>
      <c r="AK1637">
        <v>40</v>
      </c>
      <c r="AL1637">
        <v>2615201</v>
      </c>
      <c r="AM1637" t="s">
        <v>5533</v>
      </c>
      <c r="AN1637" t="s">
        <v>5940</v>
      </c>
      <c r="AO1637">
        <v>0</v>
      </c>
      <c r="AP1637">
        <v>2703759</v>
      </c>
      <c r="AQ1637" t="s">
        <v>5588</v>
      </c>
      <c r="AR1637">
        <v>72</v>
      </c>
    </row>
    <row r="1638" spans="1:44" x14ac:dyDescent="0.25">
      <c r="A1638">
        <v>3138104</v>
      </c>
      <c r="B1638">
        <v>2</v>
      </c>
      <c r="C1638" t="s">
        <v>888</v>
      </c>
      <c r="D1638" t="s">
        <v>4512</v>
      </c>
      <c r="E1638" t="s">
        <v>5940</v>
      </c>
      <c r="F1638" t="s">
        <v>5940</v>
      </c>
      <c r="G1638">
        <v>2400</v>
      </c>
      <c r="H1638" t="s">
        <v>5940</v>
      </c>
      <c r="I1638" t="s">
        <v>5940</v>
      </c>
      <c r="J1638">
        <v>386</v>
      </c>
      <c r="K1638">
        <v>0</v>
      </c>
      <c r="L1638">
        <v>0</v>
      </c>
      <c r="M1638">
        <v>540</v>
      </c>
      <c r="N1638">
        <v>0</v>
      </c>
      <c r="O1638">
        <v>0</v>
      </c>
      <c r="P1638">
        <v>352</v>
      </c>
      <c r="R1638">
        <v>3138104</v>
      </c>
      <c r="S1638" t="s">
        <v>5940</v>
      </c>
      <c r="T1638" t="s">
        <v>5940</v>
      </c>
      <c r="U1638">
        <v>2400</v>
      </c>
      <c r="V1638" t="s">
        <v>5940</v>
      </c>
      <c r="W1638" t="s">
        <v>5940</v>
      </c>
      <c r="X1638">
        <v>386</v>
      </c>
      <c r="Z1638">
        <v>2615300</v>
      </c>
      <c r="AB1638" t="s">
        <v>5940</v>
      </c>
      <c r="AC1638">
        <v>2615300</v>
      </c>
      <c r="AD1638" t="s">
        <v>5534</v>
      </c>
      <c r="AE1638" t="s">
        <v>5940</v>
      </c>
      <c r="AF1638">
        <v>2615300</v>
      </c>
      <c r="AG1638" t="s">
        <v>5534</v>
      </c>
      <c r="AH1638">
        <v>620000</v>
      </c>
      <c r="AI1638">
        <v>2615300</v>
      </c>
      <c r="AJ1638" t="s">
        <v>5534</v>
      </c>
      <c r="AK1638">
        <v>69</v>
      </c>
      <c r="AL1638">
        <v>2615300</v>
      </c>
      <c r="AM1638" t="s">
        <v>5534</v>
      </c>
      <c r="AN1638" t="s">
        <v>5940</v>
      </c>
      <c r="AO1638">
        <v>0</v>
      </c>
      <c r="AP1638">
        <v>2703809</v>
      </c>
      <c r="AQ1638" t="s">
        <v>5589</v>
      </c>
      <c r="AR1638">
        <v>16</v>
      </c>
    </row>
    <row r="1639" spans="1:44" x14ac:dyDescent="0.25">
      <c r="A1639">
        <v>3138203</v>
      </c>
      <c r="B1639">
        <v>2</v>
      </c>
      <c r="C1639" t="s">
        <v>888</v>
      </c>
      <c r="D1639" t="s">
        <v>4513</v>
      </c>
      <c r="E1639">
        <v>2800</v>
      </c>
      <c r="F1639">
        <v>1350</v>
      </c>
      <c r="G1639">
        <v>21330</v>
      </c>
      <c r="H1639" t="s">
        <v>5940</v>
      </c>
      <c r="I1639">
        <v>224</v>
      </c>
      <c r="J1639">
        <v>670</v>
      </c>
      <c r="K1639">
        <v>2800</v>
      </c>
      <c r="L1639">
        <v>0</v>
      </c>
      <c r="M1639">
        <v>23200</v>
      </c>
      <c r="N1639">
        <v>0</v>
      </c>
      <c r="O1639">
        <v>150</v>
      </c>
      <c r="P1639">
        <v>924</v>
      </c>
      <c r="R1639">
        <v>3138203</v>
      </c>
      <c r="S1639">
        <v>2800</v>
      </c>
      <c r="T1639">
        <v>1350</v>
      </c>
      <c r="U1639">
        <v>21330</v>
      </c>
      <c r="V1639" t="s">
        <v>5940</v>
      </c>
      <c r="W1639">
        <v>224</v>
      </c>
      <c r="X1639">
        <v>670</v>
      </c>
      <c r="Z1639">
        <v>2615409</v>
      </c>
      <c r="AB1639" t="s">
        <v>5940</v>
      </c>
      <c r="AC1639">
        <v>2615409</v>
      </c>
      <c r="AD1639" t="s">
        <v>5535</v>
      </c>
      <c r="AE1639" t="s">
        <v>5940</v>
      </c>
      <c r="AF1639">
        <v>2615409</v>
      </c>
      <c r="AG1639" t="s">
        <v>5535</v>
      </c>
      <c r="AH1639" t="s">
        <v>5940</v>
      </c>
      <c r="AI1639">
        <v>2615409</v>
      </c>
      <c r="AJ1639" t="s">
        <v>5535</v>
      </c>
      <c r="AK1639">
        <v>6</v>
      </c>
      <c r="AL1639">
        <v>2615409</v>
      </c>
      <c r="AM1639" t="s">
        <v>5535</v>
      </c>
      <c r="AN1639" t="s">
        <v>5940</v>
      </c>
      <c r="AO1639">
        <v>0</v>
      </c>
      <c r="AP1639">
        <v>2703908</v>
      </c>
      <c r="AQ1639" t="s">
        <v>5590</v>
      </c>
      <c r="AR1639">
        <v>7</v>
      </c>
    </row>
    <row r="1640" spans="1:44" x14ac:dyDescent="0.25">
      <c r="A1640">
        <v>3138302</v>
      </c>
      <c r="B1640">
        <v>2</v>
      </c>
      <c r="C1640" t="s">
        <v>888</v>
      </c>
      <c r="D1640" t="s">
        <v>4514</v>
      </c>
      <c r="E1640" t="s">
        <v>5940</v>
      </c>
      <c r="F1640" t="s">
        <v>5940</v>
      </c>
      <c r="G1640">
        <v>1760</v>
      </c>
      <c r="H1640" t="s">
        <v>5940</v>
      </c>
      <c r="I1640">
        <v>168</v>
      </c>
      <c r="J1640">
        <v>90</v>
      </c>
      <c r="K1640">
        <v>0</v>
      </c>
      <c r="L1640">
        <v>0</v>
      </c>
      <c r="M1640">
        <v>700</v>
      </c>
      <c r="N1640">
        <v>0</v>
      </c>
      <c r="O1640">
        <v>72</v>
      </c>
      <c r="P1640">
        <v>16</v>
      </c>
      <c r="R1640">
        <v>3138302</v>
      </c>
      <c r="S1640" t="s">
        <v>5940</v>
      </c>
      <c r="T1640" t="s">
        <v>5940</v>
      </c>
      <c r="U1640">
        <v>1760</v>
      </c>
      <c r="V1640" t="s">
        <v>5940</v>
      </c>
      <c r="W1640">
        <v>168</v>
      </c>
      <c r="X1640">
        <v>90</v>
      </c>
      <c r="Z1640">
        <v>2615508</v>
      </c>
      <c r="AB1640" t="s">
        <v>5940</v>
      </c>
      <c r="AC1640">
        <v>2615508</v>
      </c>
      <c r="AD1640" t="s">
        <v>5536</v>
      </c>
      <c r="AE1640" t="s">
        <v>5940</v>
      </c>
      <c r="AF1640">
        <v>2615508</v>
      </c>
      <c r="AG1640" t="s">
        <v>5536</v>
      </c>
      <c r="AH1640">
        <v>343200</v>
      </c>
      <c r="AI1640">
        <v>2615508</v>
      </c>
      <c r="AJ1640" t="s">
        <v>5536</v>
      </c>
      <c r="AK1640">
        <v>9</v>
      </c>
      <c r="AL1640">
        <v>2615508</v>
      </c>
      <c r="AM1640" t="s">
        <v>5536</v>
      </c>
      <c r="AN1640" t="s">
        <v>5940</v>
      </c>
      <c r="AO1640">
        <v>0</v>
      </c>
      <c r="AP1640">
        <v>2704005</v>
      </c>
      <c r="AQ1640" t="s">
        <v>5591</v>
      </c>
      <c r="AR1640">
        <v>128</v>
      </c>
    </row>
    <row r="1641" spans="1:44" x14ac:dyDescent="0.25">
      <c r="A1641">
        <v>3138351</v>
      </c>
      <c r="B1641">
        <v>2</v>
      </c>
      <c r="C1641" t="s">
        <v>888</v>
      </c>
      <c r="D1641" t="s">
        <v>4515</v>
      </c>
      <c r="E1641">
        <v>2850</v>
      </c>
      <c r="F1641" t="s">
        <v>5940</v>
      </c>
      <c r="G1641">
        <v>165</v>
      </c>
      <c r="H1641" t="s">
        <v>5940</v>
      </c>
      <c r="I1641">
        <v>3</v>
      </c>
      <c r="J1641">
        <v>38</v>
      </c>
      <c r="K1641">
        <v>3000</v>
      </c>
      <c r="L1641">
        <v>0</v>
      </c>
      <c r="M1641">
        <v>400</v>
      </c>
      <c r="N1641">
        <v>0</v>
      </c>
      <c r="O1641">
        <v>8</v>
      </c>
      <c r="P1641">
        <v>27</v>
      </c>
      <c r="R1641">
        <v>3138351</v>
      </c>
      <c r="S1641">
        <v>2850</v>
      </c>
      <c r="T1641" t="s">
        <v>5940</v>
      </c>
      <c r="U1641">
        <v>165</v>
      </c>
      <c r="V1641" t="s">
        <v>5940</v>
      </c>
      <c r="W1641">
        <v>3</v>
      </c>
      <c r="X1641">
        <v>38</v>
      </c>
      <c r="Z1641">
        <v>2615607</v>
      </c>
      <c r="AB1641">
        <v>4</v>
      </c>
      <c r="AC1641">
        <v>2615607</v>
      </c>
      <c r="AD1641" t="s">
        <v>5537</v>
      </c>
      <c r="AE1641" t="s">
        <v>5940</v>
      </c>
      <c r="AF1641">
        <v>2615607</v>
      </c>
      <c r="AG1641" t="s">
        <v>5537</v>
      </c>
      <c r="AH1641" t="s">
        <v>5940</v>
      </c>
      <c r="AI1641">
        <v>2615607</v>
      </c>
      <c r="AJ1641" t="s">
        <v>5537</v>
      </c>
      <c r="AK1641">
        <v>360</v>
      </c>
      <c r="AL1641">
        <v>2615607</v>
      </c>
      <c r="AM1641" t="s">
        <v>5537</v>
      </c>
      <c r="AN1641" t="s">
        <v>5940</v>
      </c>
      <c r="AO1641">
        <v>0</v>
      </c>
      <c r="AP1641">
        <v>2704104</v>
      </c>
      <c r="AQ1641" t="s">
        <v>5592</v>
      </c>
      <c r="AR1641">
        <v>270</v>
      </c>
    </row>
    <row r="1642" spans="1:44" x14ac:dyDescent="0.25">
      <c r="A1642">
        <v>3138401</v>
      </c>
      <c r="B1642">
        <v>2</v>
      </c>
      <c r="C1642" t="s">
        <v>888</v>
      </c>
      <c r="D1642" t="s">
        <v>4516</v>
      </c>
      <c r="E1642">
        <v>4800</v>
      </c>
      <c r="F1642" t="s">
        <v>5940</v>
      </c>
      <c r="G1642">
        <v>3414</v>
      </c>
      <c r="H1642" t="s">
        <v>5940</v>
      </c>
      <c r="I1642">
        <v>3220</v>
      </c>
      <c r="J1642">
        <v>105</v>
      </c>
      <c r="K1642">
        <v>5600</v>
      </c>
      <c r="L1642">
        <v>0</v>
      </c>
      <c r="M1642">
        <v>3300</v>
      </c>
      <c r="N1642">
        <v>0</v>
      </c>
      <c r="O1642">
        <v>2250</v>
      </c>
      <c r="P1642">
        <v>160</v>
      </c>
      <c r="R1642">
        <v>3138401</v>
      </c>
      <c r="S1642">
        <v>4800</v>
      </c>
      <c r="T1642" t="s">
        <v>5940</v>
      </c>
      <c r="U1642">
        <v>3414</v>
      </c>
      <c r="V1642" t="s">
        <v>5940</v>
      </c>
      <c r="W1642">
        <v>3220</v>
      </c>
      <c r="X1642">
        <v>105</v>
      </c>
      <c r="Z1642">
        <v>2615706</v>
      </c>
      <c r="AB1642" t="s">
        <v>5940</v>
      </c>
      <c r="AC1642">
        <v>2615706</v>
      </c>
      <c r="AD1642" t="s">
        <v>5538</v>
      </c>
      <c r="AE1642" t="s">
        <v>5940</v>
      </c>
      <c r="AF1642">
        <v>2615706</v>
      </c>
      <c r="AG1642" t="s">
        <v>5538</v>
      </c>
      <c r="AH1642">
        <v>17000</v>
      </c>
      <c r="AI1642">
        <v>2615706</v>
      </c>
      <c r="AJ1642" t="s">
        <v>5538</v>
      </c>
      <c r="AK1642">
        <v>276</v>
      </c>
      <c r="AL1642">
        <v>2615706</v>
      </c>
      <c r="AM1642" t="s">
        <v>5538</v>
      </c>
      <c r="AN1642" t="s">
        <v>5940</v>
      </c>
      <c r="AO1642">
        <v>0</v>
      </c>
      <c r="AP1642">
        <v>2704203</v>
      </c>
      <c r="AQ1642" t="s">
        <v>5593</v>
      </c>
      <c r="AR1642">
        <v>112</v>
      </c>
    </row>
    <row r="1643" spans="1:44" x14ac:dyDescent="0.25">
      <c r="A1643">
        <v>3138500</v>
      </c>
      <c r="B1643">
        <v>2</v>
      </c>
      <c r="C1643" t="s">
        <v>888</v>
      </c>
      <c r="D1643" t="s">
        <v>4517</v>
      </c>
      <c r="E1643">
        <v>9275</v>
      </c>
      <c r="F1643" t="s">
        <v>5940</v>
      </c>
      <c r="G1643">
        <v>4000</v>
      </c>
      <c r="H1643" t="s">
        <v>5940</v>
      </c>
      <c r="I1643">
        <v>13</v>
      </c>
      <c r="J1643">
        <v>138</v>
      </c>
      <c r="K1643">
        <v>9275</v>
      </c>
      <c r="L1643">
        <v>0</v>
      </c>
      <c r="M1643">
        <v>1050</v>
      </c>
      <c r="N1643">
        <v>0</v>
      </c>
      <c r="O1643">
        <v>0</v>
      </c>
      <c r="P1643">
        <v>89</v>
      </c>
      <c r="R1643">
        <v>3138500</v>
      </c>
      <c r="S1643">
        <v>9275</v>
      </c>
      <c r="T1643" t="s">
        <v>5940</v>
      </c>
      <c r="U1643">
        <v>4000</v>
      </c>
      <c r="V1643" t="s">
        <v>5940</v>
      </c>
      <c r="W1643">
        <v>13</v>
      </c>
      <c r="X1643">
        <v>138</v>
      </c>
      <c r="Z1643">
        <v>2615805</v>
      </c>
      <c r="AB1643" t="s">
        <v>5940</v>
      </c>
      <c r="AC1643">
        <v>2615805</v>
      </c>
      <c r="AD1643" t="s">
        <v>5539</v>
      </c>
      <c r="AE1643" t="s">
        <v>5940</v>
      </c>
      <c r="AF1643">
        <v>2615805</v>
      </c>
      <c r="AG1643" t="s">
        <v>5539</v>
      </c>
      <c r="AH1643" t="s">
        <v>5940</v>
      </c>
      <c r="AI1643">
        <v>2615805</v>
      </c>
      <c r="AJ1643" t="s">
        <v>5539</v>
      </c>
      <c r="AK1643">
        <v>1560</v>
      </c>
      <c r="AL1643">
        <v>2615805</v>
      </c>
      <c r="AM1643" t="s">
        <v>5539</v>
      </c>
      <c r="AN1643" t="s">
        <v>5940</v>
      </c>
      <c r="AO1643">
        <v>0</v>
      </c>
      <c r="AP1643">
        <v>2704302</v>
      </c>
      <c r="AQ1643" t="s">
        <v>5594</v>
      </c>
      <c r="AR1643" t="s">
        <v>5940</v>
      </c>
    </row>
    <row r="1644" spans="1:44" x14ac:dyDescent="0.25">
      <c r="A1644">
        <v>3138609</v>
      </c>
      <c r="B1644">
        <v>2</v>
      </c>
      <c r="C1644" t="s">
        <v>888</v>
      </c>
      <c r="D1644" t="s">
        <v>4518</v>
      </c>
      <c r="E1644">
        <v>4000</v>
      </c>
      <c r="F1644" t="s">
        <v>5940</v>
      </c>
      <c r="G1644">
        <v>2900</v>
      </c>
      <c r="H1644" t="s">
        <v>5940</v>
      </c>
      <c r="I1644">
        <v>34</v>
      </c>
      <c r="J1644">
        <v>888</v>
      </c>
      <c r="K1644">
        <v>4000</v>
      </c>
      <c r="L1644">
        <v>0</v>
      </c>
      <c r="M1644">
        <v>2000</v>
      </c>
      <c r="N1644">
        <v>0</v>
      </c>
      <c r="O1644">
        <v>34</v>
      </c>
      <c r="P1644">
        <v>179</v>
      </c>
      <c r="R1644">
        <v>3138609</v>
      </c>
      <c r="S1644">
        <v>4000</v>
      </c>
      <c r="T1644" t="s">
        <v>5940</v>
      </c>
      <c r="U1644">
        <v>2900</v>
      </c>
      <c r="V1644" t="s">
        <v>5940</v>
      </c>
      <c r="W1644">
        <v>34</v>
      </c>
      <c r="X1644">
        <v>888</v>
      </c>
      <c r="Z1644">
        <v>2615904</v>
      </c>
      <c r="AB1644">
        <v>3</v>
      </c>
      <c r="AC1644">
        <v>2615904</v>
      </c>
      <c r="AD1644" t="s">
        <v>5540</v>
      </c>
      <c r="AE1644">
        <v>2</v>
      </c>
      <c r="AF1644">
        <v>2615904</v>
      </c>
      <c r="AG1644" t="s">
        <v>5540</v>
      </c>
      <c r="AH1644" t="s">
        <v>5940</v>
      </c>
      <c r="AI1644">
        <v>2615904</v>
      </c>
      <c r="AJ1644" t="s">
        <v>5540</v>
      </c>
      <c r="AK1644">
        <v>291</v>
      </c>
      <c r="AL1644">
        <v>2615904</v>
      </c>
      <c r="AM1644" t="s">
        <v>5540</v>
      </c>
      <c r="AN1644" t="s">
        <v>5940</v>
      </c>
      <c r="AO1644">
        <v>0</v>
      </c>
      <c r="AP1644">
        <v>2704401</v>
      </c>
      <c r="AQ1644" t="s">
        <v>5595</v>
      </c>
      <c r="AR1644">
        <v>864</v>
      </c>
    </row>
    <row r="1645" spans="1:44" x14ac:dyDescent="0.25">
      <c r="A1645">
        <v>3138625</v>
      </c>
      <c r="B1645">
        <v>2</v>
      </c>
      <c r="C1645" t="s">
        <v>888</v>
      </c>
      <c r="D1645" t="s">
        <v>4519</v>
      </c>
      <c r="E1645">
        <v>184000</v>
      </c>
      <c r="F1645">
        <v>990</v>
      </c>
      <c r="G1645">
        <v>9900</v>
      </c>
      <c r="H1645">
        <v>675</v>
      </c>
      <c r="I1645">
        <v>774</v>
      </c>
      <c r="J1645">
        <v>108</v>
      </c>
      <c r="K1645">
        <v>1020000</v>
      </c>
      <c r="L1645">
        <v>0</v>
      </c>
      <c r="M1645">
        <v>1750</v>
      </c>
      <c r="N1645">
        <v>0</v>
      </c>
      <c r="O1645">
        <v>0</v>
      </c>
      <c r="P1645">
        <v>0</v>
      </c>
      <c r="R1645">
        <v>3138625</v>
      </c>
      <c r="S1645">
        <v>184000</v>
      </c>
      <c r="T1645">
        <v>990</v>
      </c>
      <c r="U1645">
        <v>9900</v>
      </c>
      <c r="V1645">
        <v>675</v>
      </c>
      <c r="W1645">
        <v>774</v>
      </c>
      <c r="X1645">
        <v>108</v>
      </c>
      <c r="Z1645">
        <v>2616001</v>
      </c>
      <c r="AB1645">
        <v>20</v>
      </c>
      <c r="AC1645">
        <v>2616001</v>
      </c>
      <c r="AD1645" t="s">
        <v>5541</v>
      </c>
      <c r="AE1645" t="s">
        <v>5940</v>
      </c>
      <c r="AF1645">
        <v>2616001</v>
      </c>
      <c r="AG1645" t="s">
        <v>5541</v>
      </c>
      <c r="AH1645" t="s">
        <v>5940</v>
      </c>
      <c r="AI1645">
        <v>2616001</v>
      </c>
      <c r="AJ1645" t="s">
        <v>5541</v>
      </c>
      <c r="AK1645">
        <v>630</v>
      </c>
      <c r="AL1645">
        <v>2616001</v>
      </c>
      <c r="AM1645" t="s">
        <v>5541</v>
      </c>
      <c r="AN1645" t="s">
        <v>5940</v>
      </c>
      <c r="AO1645">
        <v>0</v>
      </c>
      <c r="AP1645">
        <v>2704500</v>
      </c>
      <c r="AQ1645" t="s">
        <v>5596</v>
      </c>
      <c r="AR1645">
        <v>7</v>
      </c>
    </row>
    <row r="1646" spans="1:44" x14ac:dyDescent="0.25">
      <c r="A1646">
        <v>3138658</v>
      </c>
      <c r="B1646">
        <v>2</v>
      </c>
      <c r="C1646" t="s">
        <v>888</v>
      </c>
      <c r="D1646" t="s">
        <v>4520</v>
      </c>
      <c r="E1646">
        <v>3000</v>
      </c>
      <c r="F1646" t="s">
        <v>5940</v>
      </c>
      <c r="G1646">
        <v>600</v>
      </c>
      <c r="H1646" t="s">
        <v>5940</v>
      </c>
      <c r="I1646">
        <v>24</v>
      </c>
      <c r="J1646">
        <v>69</v>
      </c>
      <c r="K1646">
        <v>1750</v>
      </c>
      <c r="L1646">
        <v>0</v>
      </c>
      <c r="M1646">
        <v>315</v>
      </c>
      <c r="N1646">
        <v>0</v>
      </c>
      <c r="O1646">
        <v>8</v>
      </c>
      <c r="P1646">
        <v>52</v>
      </c>
      <c r="R1646">
        <v>3138658</v>
      </c>
      <c r="S1646">
        <v>3000</v>
      </c>
      <c r="T1646" t="s">
        <v>5940</v>
      </c>
      <c r="U1646">
        <v>600</v>
      </c>
      <c r="V1646" t="s">
        <v>5940</v>
      </c>
      <c r="W1646">
        <v>24</v>
      </c>
      <c r="X1646">
        <v>69</v>
      </c>
      <c r="Z1646">
        <v>2616100</v>
      </c>
      <c r="AB1646">
        <v>5</v>
      </c>
      <c r="AC1646">
        <v>2616100</v>
      </c>
      <c r="AD1646" t="s">
        <v>5542</v>
      </c>
      <c r="AE1646">
        <v>21</v>
      </c>
      <c r="AF1646">
        <v>2616100</v>
      </c>
      <c r="AG1646" t="s">
        <v>5542</v>
      </c>
      <c r="AH1646">
        <v>450</v>
      </c>
      <c r="AI1646">
        <v>2616100</v>
      </c>
      <c r="AJ1646" t="s">
        <v>5542</v>
      </c>
      <c r="AK1646">
        <v>129</v>
      </c>
      <c r="AL1646">
        <v>2616100</v>
      </c>
      <c r="AM1646" t="s">
        <v>5542</v>
      </c>
      <c r="AN1646" t="s">
        <v>5940</v>
      </c>
      <c r="AO1646">
        <v>0</v>
      </c>
      <c r="AP1646">
        <v>2704609</v>
      </c>
      <c r="AQ1646" t="s">
        <v>5597</v>
      </c>
      <c r="AR1646">
        <v>80</v>
      </c>
    </row>
    <row r="1647" spans="1:44" x14ac:dyDescent="0.25">
      <c r="A1647">
        <v>3138674</v>
      </c>
      <c r="B1647">
        <v>2</v>
      </c>
      <c r="C1647" t="s">
        <v>888</v>
      </c>
      <c r="D1647" t="s">
        <v>4521</v>
      </c>
      <c r="E1647">
        <v>300</v>
      </c>
      <c r="F1647" t="s">
        <v>5940</v>
      </c>
      <c r="G1647">
        <v>600</v>
      </c>
      <c r="H1647" t="s">
        <v>5940</v>
      </c>
      <c r="I1647" t="s">
        <v>5940</v>
      </c>
      <c r="J1647">
        <v>57</v>
      </c>
      <c r="K1647">
        <v>360</v>
      </c>
      <c r="L1647">
        <v>0</v>
      </c>
      <c r="M1647">
        <v>180</v>
      </c>
      <c r="N1647">
        <v>0</v>
      </c>
      <c r="O1647">
        <v>0</v>
      </c>
      <c r="P1647">
        <v>112</v>
      </c>
      <c r="R1647">
        <v>3138674</v>
      </c>
      <c r="S1647">
        <v>300</v>
      </c>
      <c r="T1647" t="s">
        <v>5940</v>
      </c>
      <c r="U1647">
        <v>600</v>
      </c>
      <c r="V1647" t="s">
        <v>5940</v>
      </c>
      <c r="W1647" t="s">
        <v>5940</v>
      </c>
      <c r="X1647">
        <v>57</v>
      </c>
      <c r="Z1647">
        <v>2616183</v>
      </c>
      <c r="AB1647" t="s">
        <v>5940</v>
      </c>
      <c r="AC1647">
        <v>2616183</v>
      </c>
      <c r="AD1647" t="s">
        <v>5543</v>
      </c>
      <c r="AE1647" t="s">
        <v>5940</v>
      </c>
      <c r="AF1647">
        <v>2616183</v>
      </c>
      <c r="AG1647" t="s">
        <v>5543</v>
      </c>
      <c r="AH1647" t="s">
        <v>5940</v>
      </c>
      <c r="AI1647">
        <v>2616183</v>
      </c>
      <c r="AJ1647" t="s">
        <v>5543</v>
      </c>
      <c r="AK1647">
        <v>36</v>
      </c>
      <c r="AL1647">
        <v>2616183</v>
      </c>
      <c r="AM1647" t="s">
        <v>5543</v>
      </c>
      <c r="AN1647" t="s">
        <v>5940</v>
      </c>
      <c r="AO1647">
        <v>0</v>
      </c>
      <c r="AP1647">
        <v>2704708</v>
      </c>
      <c r="AQ1647" t="s">
        <v>5598</v>
      </c>
      <c r="AR1647" t="s">
        <v>5940</v>
      </c>
    </row>
    <row r="1648" spans="1:44" x14ac:dyDescent="0.25">
      <c r="A1648">
        <v>3138682</v>
      </c>
      <c r="B1648">
        <v>2</v>
      </c>
      <c r="C1648" t="s">
        <v>888</v>
      </c>
      <c r="D1648" t="s">
        <v>4522</v>
      </c>
      <c r="E1648">
        <v>5750</v>
      </c>
      <c r="F1648" t="s">
        <v>5940</v>
      </c>
      <c r="G1648">
        <v>700</v>
      </c>
      <c r="H1648" t="s">
        <v>5940</v>
      </c>
      <c r="I1648">
        <v>22</v>
      </c>
      <c r="J1648">
        <v>210</v>
      </c>
      <c r="K1648">
        <v>5750</v>
      </c>
      <c r="L1648">
        <v>0</v>
      </c>
      <c r="M1648">
        <v>297</v>
      </c>
      <c r="N1648">
        <v>0</v>
      </c>
      <c r="O1648">
        <v>4</v>
      </c>
      <c r="P1648">
        <v>68</v>
      </c>
      <c r="R1648">
        <v>3138682</v>
      </c>
      <c r="S1648">
        <v>5750</v>
      </c>
      <c r="T1648" t="s">
        <v>5940</v>
      </c>
      <c r="U1648">
        <v>700</v>
      </c>
      <c r="V1648" t="s">
        <v>5940</v>
      </c>
      <c r="W1648">
        <v>22</v>
      </c>
      <c r="X1648">
        <v>210</v>
      </c>
      <c r="Z1648">
        <v>2616209</v>
      </c>
      <c r="AB1648" t="s">
        <v>5940</v>
      </c>
      <c r="AC1648">
        <v>2616209</v>
      </c>
      <c r="AD1648" t="s">
        <v>5544</v>
      </c>
      <c r="AE1648" t="s">
        <v>5940</v>
      </c>
      <c r="AF1648">
        <v>2616209</v>
      </c>
      <c r="AG1648" t="s">
        <v>5544</v>
      </c>
      <c r="AH1648" t="s">
        <v>5940</v>
      </c>
      <c r="AI1648">
        <v>2616209</v>
      </c>
      <c r="AJ1648" t="s">
        <v>5544</v>
      </c>
      <c r="AK1648">
        <v>33</v>
      </c>
      <c r="AL1648">
        <v>2616209</v>
      </c>
      <c r="AM1648" t="s">
        <v>5544</v>
      </c>
      <c r="AN1648" t="s">
        <v>5940</v>
      </c>
      <c r="AO1648">
        <v>0</v>
      </c>
      <c r="AP1648">
        <v>2704807</v>
      </c>
      <c r="AQ1648" t="s">
        <v>5599</v>
      </c>
      <c r="AR1648">
        <v>22</v>
      </c>
    </row>
    <row r="1649" spans="1:44" x14ac:dyDescent="0.25">
      <c r="A1649">
        <v>3138708</v>
      </c>
      <c r="B1649">
        <v>2</v>
      </c>
      <c r="C1649" t="s">
        <v>888</v>
      </c>
      <c r="D1649" t="s">
        <v>4523</v>
      </c>
      <c r="E1649">
        <v>1200</v>
      </c>
      <c r="F1649" t="s">
        <v>5940</v>
      </c>
      <c r="G1649">
        <v>10000</v>
      </c>
      <c r="H1649" t="s">
        <v>5940</v>
      </c>
      <c r="I1649">
        <v>150</v>
      </c>
      <c r="J1649">
        <v>550</v>
      </c>
      <c r="K1649">
        <v>1200</v>
      </c>
      <c r="L1649">
        <v>0</v>
      </c>
      <c r="M1649">
        <v>9000</v>
      </c>
      <c r="N1649">
        <v>0</v>
      </c>
      <c r="O1649">
        <v>30</v>
      </c>
      <c r="P1649">
        <v>564</v>
      </c>
      <c r="R1649">
        <v>3138708</v>
      </c>
      <c r="S1649">
        <v>1200</v>
      </c>
      <c r="T1649" t="s">
        <v>5940</v>
      </c>
      <c r="U1649">
        <v>10000</v>
      </c>
      <c r="V1649" t="s">
        <v>5940</v>
      </c>
      <c r="W1649">
        <v>150</v>
      </c>
      <c r="X1649">
        <v>550</v>
      </c>
      <c r="Z1649">
        <v>2616308</v>
      </c>
      <c r="AB1649" t="s">
        <v>5940</v>
      </c>
      <c r="AC1649">
        <v>2616308</v>
      </c>
      <c r="AD1649" t="s">
        <v>5545</v>
      </c>
      <c r="AE1649" t="s">
        <v>5940</v>
      </c>
      <c r="AF1649">
        <v>2616308</v>
      </c>
      <c r="AG1649" t="s">
        <v>5545</v>
      </c>
      <c r="AH1649">
        <v>452000</v>
      </c>
      <c r="AI1649">
        <v>2616308</v>
      </c>
      <c r="AJ1649" t="s">
        <v>5545</v>
      </c>
      <c r="AK1649">
        <v>31</v>
      </c>
      <c r="AL1649">
        <v>2616308</v>
      </c>
      <c r="AM1649" t="s">
        <v>5545</v>
      </c>
      <c r="AN1649" t="s">
        <v>5940</v>
      </c>
      <c r="AO1649">
        <v>0</v>
      </c>
      <c r="AP1649">
        <v>2704906</v>
      </c>
      <c r="AQ1649" t="s">
        <v>5600</v>
      </c>
      <c r="AR1649">
        <v>65</v>
      </c>
    </row>
    <row r="1650" spans="1:44" x14ac:dyDescent="0.25">
      <c r="A1650">
        <v>3138807</v>
      </c>
      <c r="B1650">
        <v>2</v>
      </c>
      <c r="C1650" t="s">
        <v>888</v>
      </c>
      <c r="D1650" t="s">
        <v>4524</v>
      </c>
      <c r="E1650">
        <v>195585</v>
      </c>
      <c r="F1650">
        <v>3375</v>
      </c>
      <c r="G1650">
        <v>26100</v>
      </c>
      <c r="H1650" t="s">
        <v>5940</v>
      </c>
      <c r="I1650">
        <v>186</v>
      </c>
      <c r="J1650">
        <v>235</v>
      </c>
      <c r="K1650">
        <v>340930</v>
      </c>
      <c r="L1650">
        <v>0</v>
      </c>
      <c r="M1650">
        <v>14700</v>
      </c>
      <c r="N1650">
        <v>0</v>
      </c>
      <c r="O1650">
        <v>105</v>
      </c>
      <c r="P1650">
        <v>26</v>
      </c>
      <c r="R1650">
        <v>3138807</v>
      </c>
      <c r="S1650">
        <v>195585</v>
      </c>
      <c r="T1650">
        <v>3375</v>
      </c>
      <c r="U1650">
        <v>26100</v>
      </c>
      <c r="V1650" t="s">
        <v>5940</v>
      </c>
      <c r="W1650">
        <v>186</v>
      </c>
      <c r="X1650">
        <v>235</v>
      </c>
      <c r="Z1650">
        <v>2616407</v>
      </c>
      <c r="AB1650" t="s">
        <v>5940</v>
      </c>
      <c r="AC1650">
        <v>2616407</v>
      </c>
      <c r="AD1650" t="s">
        <v>5546</v>
      </c>
      <c r="AE1650" t="s">
        <v>5940</v>
      </c>
      <c r="AF1650">
        <v>2616407</v>
      </c>
      <c r="AG1650" t="s">
        <v>5546</v>
      </c>
      <c r="AH1650">
        <v>312936</v>
      </c>
      <c r="AI1650">
        <v>2616407</v>
      </c>
      <c r="AJ1650" t="s">
        <v>5546</v>
      </c>
      <c r="AK1650" t="s">
        <v>5940</v>
      </c>
      <c r="AL1650">
        <v>2616407</v>
      </c>
      <c r="AM1650" t="s">
        <v>5546</v>
      </c>
      <c r="AN1650" t="s">
        <v>5940</v>
      </c>
      <c r="AO1650">
        <v>0</v>
      </c>
      <c r="AP1650">
        <v>2705002</v>
      </c>
      <c r="AQ1650" t="s">
        <v>5601</v>
      </c>
      <c r="AR1650">
        <v>1152</v>
      </c>
    </row>
    <row r="1651" spans="1:44" x14ac:dyDescent="0.25">
      <c r="A1651">
        <v>3138906</v>
      </c>
      <c r="B1651">
        <v>2</v>
      </c>
      <c r="C1651" t="s">
        <v>888</v>
      </c>
      <c r="D1651" t="s">
        <v>4525</v>
      </c>
      <c r="E1651">
        <v>1265</v>
      </c>
      <c r="F1651" t="s">
        <v>5940</v>
      </c>
      <c r="G1651">
        <v>12</v>
      </c>
      <c r="H1651" t="s">
        <v>5940</v>
      </c>
      <c r="I1651" t="s">
        <v>5940</v>
      </c>
      <c r="J1651">
        <v>4</v>
      </c>
      <c r="K1651">
        <v>3600</v>
      </c>
      <c r="L1651">
        <v>0</v>
      </c>
      <c r="M1651">
        <v>60</v>
      </c>
      <c r="N1651">
        <v>0</v>
      </c>
      <c r="O1651">
        <v>0</v>
      </c>
      <c r="P1651">
        <v>28</v>
      </c>
      <c r="R1651">
        <v>3138906</v>
      </c>
      <c r="S1651">
        <v>1265</v>
      </c>
      <c r="T1651" t="s">
        <v>5940</v>
      </c>
      <c r="U1651">
        <v>12</v>
      </c>
      <c r="V1651" t="s">
        <v>5940</v>
      </c>
      <c r="W1651" t="s">
        <v>5940</v>
      </c>
      <c r="X1651">
        <v>4</v>
      </c>
      <c r="Z1651">
        <v>2616506</v>
      </c>
      <c r="AB1651" t="s">
        <v>5940</v>
      </c>
      <c r="AC1651">
        <v>2616506</v>
      </c>
      <c r="AD1651" t="s">
        <v>5547</v>
      </c>
      <c r="AE1651" t="s">
        <v>5940</v>
      </c>
      <c r="AF1651">
        <v>2616506</v>
      </c>
      <c r="AG1651" t="s">
        <v>5547</v>
      </c>
      <c r="AH1651">
        <v>154100</v>
      </c>
      <c r="AI1651">
        <v>2616506</v>
      </c>
      <c r="AJ1651" t="s">
        <v>5547</v>
      </c>
      <c r="AK1651" t="s">
        <v>5940</v>
      </c>
      <c r="AL1651">
        <v>2616506</v>
      </c>
      <c r="AM1651" t="s">
        <v>5547</v>
      </c>
      <c r="AN1651" t="s">
        <v>5940</v>
      </c>
      <c r="AO1651">
        <v>0</v>
      </c>
      <c r="AP1651">
        <v>2705101</v>
      </c>
      <c r="AQ1651" t="s">
        <v>5602</v>
      </c>
      <c r="AR1651">
        <v>18</v>
      </c>
    </row>
    <row r="1652" spans="1:44" x14ac:dyDescent="0.25">
      <c r="A1652">
        <v>3139003</v>
      </c>
      <c r="B1652">
        <v>2</v>
      </c>
      <c r="C1652" t="s">
        <v>888</v>
      </c>
      <c r="D1652" t="s">
        <v>4526</v>
      </c>
      <c r="E1652">
        <v>3000</v>
      </c>
      <c r="F1652">
        <v>125</v>
      </c>
      <c r="G1652">
        <v>34650</v>
      </c>
      <c r="H1652" t="s">
        <v>5940</v>
      </c>
      <c r="I1652">
        <v>430</v>
      </c>
      <c r="J1652">
        <v>1040</v>
      </c>
      <c r="K1652">
        <v>4200</v>
      </c>
      <c r="L1652">
        <v>0</v>
      </c>
      <c r="M1652">
        <v>33000</v>
      </c>
      <c r="N1652">
        <v>0</v>
      </c>
      <c r="O1652">
        <v>200</v>
      </c>
      <c r="P1652">
        <v>1000</v>
      </c>
      <c r="R1652">
        <v>3139003</v>
      </c>
      <c r="S1652">
        <v>3000</v>
      </c>
      <c r="T1652">
        <v>125</v>
      </c>
      <c r="U1652">
        <v>34650</v>
      </c>
      <c r="V1652" t="s">
        <v>5940</v>
      </c>
      <c r="W1652">
        <v>430</v>
      </c>
      <c r="X1652">
        <v>1040</v>
      </c>
      <c r="Z1652">
        <v>2700102</v>
      </c>
      <c r="AB1652">
        <v>216</v>
      </c>
      <c r="AC1652">
        <v>2700102</v>
      </c>
      <c r="AD1652" t="s">
        <v>5548</v>
      </c>
      <c r="AE1652" t="s">
        <v>5940</v>
      </c>
      <c r="AF1652">
        <v>2700102</v>
      </c>
      <c r="AG1652" t="s">
        <v>5548</v>
      </c>
      <c r="AH1652">
        <v>1395</v>
      </c>
      <c r="AI1652">
        <v>2700102</v>
      </c>
      <c r="AJ1652" t="s">
        <v>5548</v>
      </c>
      <c r="AK1652">
        <v>2464</v>
      </c>
      <c r="AL1652">
        <v>2700102</v>
      </c>
      <c r="AM1652" t="s">
        <v>5548</v>
      </c>
      <c r="AN1652" t="s">
        <v>5940</v>
      </c>
      <c r="AO1652">
        <v>0</v>
      </c>
      <c r="AP1652">
        <v>2705200</v>
      </c>
      <c r="AQ1652" t="s">
        <v>5603</v>
      </c>
      <c r="AR1652" t="s">
        <v>5940</v>
      </c>
    </row>
    <row r="1653" spans="1:44" x14ac:dyDescent="0.25">
      <c r="A1653">
        <v>3139102</v>
      </c>
      <c r="B1653">
        <v>2</v>
      </c>
      <c r="C1653" t="s">
        <v>888</v>
      </c>
      <c r="D1653" t="s">
        <v>4527</v>
      </c>
      <c r="E1653">
        <v>6750</v>
      </c>
      <c r="F1653">
        <v>2400</v>
      </c>
      <c r="G1653">
        <v>25000</v>
      </c>
      <c r="H1653" t="s">
        <v>5940</v>
      </c>
      <c r="I1653">
        <v>450</v>
      </c>
      <c r="J1653">
        <v>4125</v>
      </c>
      <c r="K1653">
        <v>8500</v>
      </c>
      <c r="L1653">
        <v>600</v>
      </c>
      <c r="M1653">
        <v>25200</v>
      </c>
      <c r="N1653">
        <v>0</v>
      </c>
      <c r="O1653">
        <v>800</v>
      </c>
      <c r="P1653">
        <v>4500</v>
      </c>
      <c r="R1653">
        <v>3139102</v>
      </c>
      <c r="S1653">
        <v>6750</v>
      </c>
      <c r="T1653">
        <v>2400</v>
      </c>
      <c r="U1653">
        <v>25000</v>
      </c>
      <c r="V1653" t="s">
        <v>5940</v>
      </c>
      <c r="W1653">
        <v>450</v>
      </c>
      <c r="X1653">
        <v>4125</v>
      </c>
      <c r="Z1653">
        <v>2700201</v>
      </c>
      <c r="AB1653" t="s">
        <v>5940</v>
      </c>
      <c r="AC1653">
        <v>2700201</v>
      </c>
      <c r="AD1653" t="s">
        <v>5549</v>
      </c>
      <c r="AE1653" t="s">
        <v>5940</v>
      </c>
      <c r="AF1653">
        <v>2700201</v>
      </c>
      <c r="AG1653" t="s">
        <v>5549</v>
      </c>
      <c r="AH1653">
        <v>505103</v>
      </c>
      <c r="AI1653">
        <v>2700201</v>
      </c>
      <c r="AJ1653" t="s">
        <v>5549</v>
      </c>
      <c r="AK1653">
        <v>165</v>
      </c>
      <c r="AL1653">
        <v>2700201</v>
      </c>
      <c r="AM1653" t="s">
        <v>5549</v>
      </c>
      <c r="AN1653" t="s">
        <v>5940</v>
      </c>
      <c r="AO1653">
        <v>0</v>
      </c>
      <c r="AP1653">
        <v>2705309</v>
      </c>
      <c r="AQ1653" t="s">
        <v>5604</v>
      </c>
      <c r="AR1653">
        <v>162</v>
      </c>
    </row>
    <row r="1654" spans="1:44" x14ac:dyDescent="0.25">
      <c r="A1654">
        <v>3139201</v>
      </c>
      <c r="B1654">
        <v>2</v>
      </c>
      <c r="C1654" t="s">
        <v>888</v>
      </c>
      <c r="D1654" t="s">
        <v>4528</v>
      </c>
      <c r="E1654">
        <v>24000</v>
      </c>
      <c r="F1654" t="s">
        <v>5940</v>
      </c>
      <c r="G1654">
        <v>3120</v>
      </c>
      <c r="H1654" t="s">
        <v>5940</v>
      </c>
      <c r="I1654">
        <v>212</v>
      </c>
      <c r="J1654">
        <v>224</v>
      </c>
      <c r="K1654">
        <v>28500</v>
      </c>
      <c r="L1654">
        <v>0</v>
      </c>
      <c r="M1654">
        <v>1800</v>
      </c>
      <c r="N1654">
        <v>0</v>
      </c>
      <c r="O1654">
        <v>219</v>
      </c>
      <c r="P1654">
        <v>540</v>
      </c>
      <c r="R1654">
        <v>3139201</v>
      </c>
      <c r="S1654">
        <v>24000</v>
      </c>
      <c r="T1654" t="s">
        <v>5940</v>
      </c>
      <c r="U1654">
        <v>3120</v>
      </c>
      <c r="V1654" t="s">
        <v>5940</v>
      </c>
      <c r="W1654">
        <v>212</v>
      </c>
      <c r="X1654">
        <v>224</v>
      </c>
      <c r="Z1654">
        <v>2700300</v>
      </c>
      <c r="AB1654">
        <v>60</v>
      </c>
      <c r="AC1654">
        <v>2700300</v>
      </c>
      <c r="AD1654" t="s">
        <v>5550</v>
      </c>
      <c r="AE1654" t="s">
        <v>5940</v>
      </c>
      <c r="AF1654">
        <v>2700300</v>
      </c>
      <c r="AG1654" t="s">
        <v>5550</v>
      </c>
      <c r="AH1654">
        <v>9000</v>
      </c>
      <c r="AI1654">
        <v>2700300</v>
      </c>
      <c r="AJ1654" t="s">
        <v>5550</v>
      </c>
      <c r="AK1654">
        <v>2450</v>
      </c>
      <c r="AL1654">
        <v>2700300</v>
      </c>
      <c r="AM1654" t="s">
        <v>5550</v>
      </c>
      <c r="AN1654">
        <v>720</v>
      </c>
      <c r="AO1654">
        <v>0</v>
      </c>
      <c r="AP1654">
        <v>2705408</v>
      </c>
      <c r="AQ1654" t="s">
        <v>5605</v>
      </c>
      <c r="AR1654">
        <v>255</v>
      </c>
    </row>
    <row r="1655" spans="1:44" x14ac:dyDescent="0.25">
      <c r="A1655">
        <v>3139250</v>
      </c>
      <c r="B1655">
        <v>2</v>
      </c>
      <c r="C1655" t="s">
        <v>888</v>
      </c>
      <c r="D1655" t="s">
        <v>4529</v>
      </c>
      <c r="E1655">
        <v>4200</v>
      </c>
      <c r="F1655" t="s">
        <v>5940</v>
      </c>
      <c r="G1655">
        <v>6624</v>
      </c>
      <c r="H1655">
        <v>27</v>
      </c>
      <c r="I1655">
        <v>53</v>
      </c>
      <c r="J1655">
        <v>1098</v>
      </c>
      <c r="K1655">
        <v>3850</v>
      </c>
      <c r="L1655">
        <v>0</v>
      </c>
      <c r="M1655">
        <v>12000</v>
      </c>
      <c r="N1655">
        <v>1</v>
      </c>
      <c r="O1655">
        <v>60</v>
      </c>
      <c r="P1655">
        <v>387</v>
      </c>
      <c r="R1655">
        <v>3139250</v>
      </c>
      <c r="S1655">
        <v>4200</v>
      </c>
      <c r="T1655" t="s">
        <v>5940</v>
      </c>
      <c r="U1655">
        <v>6624</v>
      </c>
      <c r="V1655">
        <v>27</v>
      </c>
      <c r="W1655">
        <v>53</v>
      </c>
      <c r="X1655">
        <v>1098</v>
      </c>
      <c r="Z1655">
        <v>2700409</v>
      </c>
      <c r="AB1655" t="s">
        <v>5940</v>
      </c>
      <c r="AC1655">
        <v>2700409</v>
      </c>
      <c r="AD1655" t="s">
        <v>5551</v>
      </c>
      <c r="AE1655" t="s">
        <v>5940</v>
      </c>
      <c r="AF1655">
        <v>2700409</v>
      </c>
      <c r="AG1655" t="s">
        <v>5551</v>
      </c>
      <c r="AH1655">
        <v>1098580</v>
      </c>
      <c r="AI1655">
        <v>2700409</v>
      </c>
      <c r="AJ1655" t="s">
        <v>5551</v>
      </c>
      <c r="AK1655">
        <v>50</v>
      </c>
      <c r="AL1655">
        <v>2700409</v>
      </c>
      <c r="AM1655" t="s">
        <v>5551</v>
      </c>
      <c r="AN1655" t="s">
        <v>5940</v>
      </c>
      <c r="AO1655">
        <v>0</v>
      </c>
      <c r="AP1655">
        <v>2705507</v>
      </c>
      <c r="AQ1655" t="s">
        <v>5606</v>
      </c>
      <c r="AR1655">
        <v>16</v>
      </c>
    </row>
    <row r="1656" spans="1:44" x14ac:dyDescent="0.25">
      <c r="A1656">
        <v>3139300</v>
      </c>
      <c r="B1656">
        <v>2</v>
      </c>
      <c r="C1656" t="s">
        <v>888</v>
      </c>
      <c r="D1656" t="s">
        <v>4530</v>
      </c>
      <c r="E1656">
        <v>19788</v>
      </c>
      <c r="F1656" t="s">
        <v>5940</v>
      </c>
      <c r="G1656">
        <v>2520</v>
      </c>
      <c r="H1656">
        <v>750</v>
      </c>
      <c r="I1656">
        <v>162</v>
      </c>
      <c r="J1656">
        <v>3419</v>
      </c>
      <c r="K1656">
        <v>19788</v>
      </c>
      <c r="L1656">
        <v>0</v>
      </c>
      <c r="M1656">
        <v>3398</v>
      </c>
      <c r="N1656">
        <v>0</v>
      </c>
      <c r="O1656">
        <v>122</v>
      </c>
      <c r="P1656">
        <v>1080</v>
      </c>
      <c r="R1656">
        <v>3139300</v>
      </c>
      <c r="S1656">
        <v>19788</v>
      </c>
      <c r="T1656" t="s">
        <v>5940</v>
      </c>
      <c r="U1656">
        <v>2520</v>
      </c>
      <c r="V1656">
        <v>750</v>
      </c>
      <c r="W1656">
        <v>162</v>
      </c>
      <c r="X1656">
        <v>3419</v>
      </c>
      <c r="Z1656">
        <v>2700508</v>
      </c>
      <c r="AB1656" t="s">
        <v>5940</v>
      </c>
      <c r="AC1656">
        <v>2700508</v>
      </c>
      <c r="AD1656" t="s">
        <v>5552</v>
      </c>
      <c r="AE1656" t="s">
        <v>5940</v>
      </c>
      <c r="AF1656">
        <v>2700508</v>
      </c>
      <c r="AG1656" t="s">
        <v>5552</v>
      </c>
      <c r="AH1656">
        <v>180000</v>
      </c>
      <c r="AI1656">
        <v>2700508</v>
      </c>
      <c r="AJ1656" t="s">
        <v>5552</v>
      </c>
      <c r="AK1656" t="s">
        <v>5940</v>
      </c>
      <c r="AL1656">
        <v>2700508</v>
      </c>
      <c r="AM1656" t="s">
        <v>5552</v>
      </c>
      <c r="AN1656" t="s">
        <v>5940</v>
      </c>
      <c r="AO1656">
        <v>0</v>
      </c>
      <c r="AP1656">
        <v>2705606</v>
      </c>
      <c r="AQ1656" t="s">
        <v>5607</v>
      </c>
      <c r="AR1656">
        <v>14</v>
      </c>
    </row>
    <row r="1657" spans="1:44" x14ac:dyDescent="0.25">
      <c r="A1657">
        <v>3139409</v>
      </c>
      <c r="B1657">
        <v>2</v>
      </c>
      <c r="C1657" t="s">
        <v>888</v>
      </c>
      <c r="D1657" t="s">
        <v>4531</v>
      </c>
      <c r="E1657">
        <v>700</v>
      </c>
      <c r="F1657" t="s">
        <v>5940</v>
      </c>
      <c r="G1657">
        <v>5400</v>
      </c>
      <c r="H1657" t="s">
        <v>5940</v>
      </c>
      <c r="I1657" t="s">
        <v>5940</v>
      </c>
      <c r="J1657">
        <v>600</v>
      </c>
      <c r="K1657">
        <v>800</v>
      </c>
      <c r="L1657">
        <v>0</v>
      </c>
      <c r="M1657">
        <v>1080</v>
      </c>
      <c r="N1657">
        <v>0</v>
      </c>
      <c r="O1657">
        <v>0</v>
      </c>
      <c r="P1657">
        <v>640</v>
      </c>
      <c r="R1657">
        <v>3139409</v>
      </c>
      <c r="S1657">
        <v>700</v>
      </c>
      <c r="T1657" t="s">
        <v>5940</v>
      </c>
      <c r="U1657">
        <v>5400</v>
      </c>
      <c r="V1657" t="s">
        <v>5940</v>
      </c>
      <c r="W1657" t="s">
        <v>5940</v>
      </c>
      <c r="X1657">
        <v>600</v>
      </c>
      <c r="Z1657">
        <v>2700607</v>
      </c>
      <c r="AB1657" t="s">
        <v>5940</v>
      </c>
      <c r="AC1657">
        <v>2700607</v>
      </c>
      <c r="AD1657" t="s">
        <v>5553</v>
      </c>
      <c r="AE1657" t="s">
        <v>5940</v>
      </c>
      <c r="AF1657">
        <v>2700607</v>
      </c>
      <c r="AG1657" t="s">
        <v>5553</v>
      </c>
      <c r="AH1657">
        <v>76166</v>
      </c>
      <c r="AI1657">
        <v>2700607</v>
      </c>
      <c r="AJ1657" t="s">
        <v>5553</v>
      </c>
      <c r="AK1657" t="s">
        <v>5940</v>
      </c>
      <c r="AL1657">
        <v>2700607</v>
      </c>
      <c r="AM1657" t="s">
        <v>5553</v>
      </c>
      <c r="AN1657" t="s">
        <v>5940</v>
      </c>
      <c r="AO1657">
        <v>0</v>
      </c>
      <c r="AP1657">
        <v>2705705</v>
      </c>
      <c r="AQ1657" t="s">
        <v>5608</v>
      </c>
      <c r="AR1657">
        <v>400</v>
      </c>
    </row>
    <row r="1658" spans="1:44" x14ac:dyDescent="0.25">
      <c r="A1658">
        <v>3139508</v>
      </c>
      <c r="B1658">
        <v>2</v>
      </c>
      <c r="C1658" t="s">
        <v>888</v>
      </c>
      <c r="D1658" t="s">
        <v>4532</v>
      </c>
      <c r="E1658">
        <v>250</v>
      </c>
      <c r="F1658" t="s">
        <v>5940</v>
      </c>
      <c r="G1658">
        <v>555</v>
      </c>
      <c r="H1658" t="s">
        <v>5940</v>
      </c>
      <c r="I1658" t="s">
        <v>5940</v>
      </c>
      <c r="J1658">
        <v>133</v>
      </c>
      <c r="K1658">
        <v>300</v>
      </c>
      <c r="L1658">
        <v>0</v>
      </c>
      <c r="M1658">
        <v>60</v>
      </c>
      <c r="N1658">
        <v>0</v>
      </c>
      <c r="O1658">
        <v>0</v>
      </c>
      <c r="P1658">
        <v>124</v>
      </c>
      <c r="R1658">
        <v>3139508</v>
      </c>
      <c r="S1658">
        <v>250</v>
      </c>
      <c r="T1658" t="s">
        <v>5940</v>
      </c>
      <c r="U1658">
        <v>555</v>
      </c>
      <c r="V1658" t="s">
        <v>5940</v>
      </c>
      <c r="W1658" t="s">
        <v>5940</v>
      </c>
      <c r="X1658">
        <v>133</v>
      </c>
      <c r="Z1658">
        <v>2700706</v>
      </c>
      <c r="AB1658">
        <v>36</v>
      </c>
      <c r="AC1658">
        <v>2700706</v>
      </c>
      <c r="AD1658" t="s">
        <v>5554</v>
      </c>
      <c r="AE1658" t="s">
        <v>5940</v>
      </c>
      <c r="AF1658">
        <v>2700706</v>
      </c>
      <c r="AG1658" t="s">
        <v>5554</v>
      </c>
      <c r="AH1658" t="s">
        <v>5940</v>
      </c>
      <c r="AI1658">
        <v>2700706</v>
      </c>
      <c r="AJ1658" t="s">
        <v>5554</v>
      </c>
      <c r="AK1658">
        <v>300</v>
      </c>
      <c r="AL1658">
        <v>2700706</v>
      </c>
      <c r="AM1658" t="s">
        <v>5554</v>
      </c>
      <c r="AN1658" t="s">
        <v>5940</v>
      </c>
      <c r="AO1658">
        <v>0</v>
      </c>
      <c r="AP1658">
        <v>2705804</v>
      </c>
      <c r="AQ1658" t="s">
        <v>5609</v>
      </c>
      <c r="AR1658">
        <v>576</v>
      </c>
    </row>
    <row r="1659" spans="1:44" x14ac:dyDescent="0.25">
      <c r="A1659">
        <v>3139607</v>
      </c>
      <c r="B1659">
        <v>2</v>
      </c>
      <c r="C1659" t="s">
        <v>888</v>
      </c>
      <c r="D1659" t="s">
        <v>4533</v>
      </c>
      <c r="E1659">
        <v>2700</v>
      </c>
      <c r="F1659" t="s">
        <v>5940</v>
      </c>
      <c r="G1659">
        <v>600</v>
      </c>
      <c r="H1659" t="s">
        <v>5940</v>
      </c>
      <c r="I1659">
        <v>1980</v>
      </c>
      <c r="J1659">
        <v>255</v>
      </c>
      <c r="K1659">
        <v>540</v>
      </c>
      <c r="L1659">
        <v>0</v>
      </c>
      <c r="M1659">
        <v>500</v>
      </c>
      <c r="N1659">
        <v>0</v>
      </c>
      <c r="O1659">
        <v>600</v>
      </c>
      <c r="P1659">
        <v>140</v>
      </c>
      <c r="R1659">
        <v>3139607</v>
      </c>
      <c r="S1659">
        <v>2700</v>
      </c>
      <c r="T1659" t="s">
        <v>5940</v>
      </c>
      <c r="U1659">
        <v>600</v>
      </c>
      <c r="V1659" t="s">
        <v>5940</v>
      </c>
      <c r="W1659">
        <v>1980</v>
      </c>
      <c r="X1659">
        <v>255</v>
      </c>
      <c r="Z1659">
        <v>2700805</v>
      </c>
      <c r="AB1659" t="s">
        <v>5940</v>
      </c>
      <c r="AC1659">
        <v>2700805</v>
      </c>
      <c r="AD1659" t="s">
        <v>5555</v>
      </c>
      <c r="AE1659" t="s">
        <v>5940</v>
      </c>
      <c r="AF1659">
        <v>2700805</v>
      </c>
      <c r="AG1659" t="s">
        <v>5555</v>
      </c>
      <c r="AH1659" t="s">
        <v>5940</v>
      </c>
      <c r="AI1659">
        <v>2700805</v>
      </c>
      <c r="AJ1659" t="s">
        <v>5555</v>
      </c>
      <c r="AK1659">
        <v>105</v>
      </c>
      <c r="AL1659">
        <v>2700805</v>
      </c>
      <c r="AM1659" t="s">
        <v>5555</v>
      </c>
      <c r="AN1659" t="s">
        <v>5940</v>
      </c>
      <c r="AO1659">
        <v>0</v>
      </c>
      <c r="AP1659">
        <v>2705903</v>
      </c>
      <c r="AQ1659" t="s">
        <v>5610</v>
      </c>
      <c r="AR1659">
        <v>176</v>
      </c>
    </row>
    <row r="1660" spans="1:44" x14ac:dyDescent="0.25">
      <c r="A1660">
        <v>3139805</v>
      </c>
      <c r="B1660">
        <v>2</v>
      </c>
      <c r="C1660" t="s">
        <v>888</v>
      </c>
      <c r="D1660" t="s">
        <v>4535</v>
      </c>
      <c r="E1660">
        <v>5400</v>
      </c>
      <c r="F1660" t="s">
        <v>5940</v>
      </c>
      <c r="G1660">
        <v>360</v>
      </c>
      <c r="H1660" t="s">
        <v>5940</v>
      </c>
      <c r="I1660" t="s">
        <v>5940</v>
      </c>
      <c r="J1660">
        <v>74</v>
      </c>
      <c r="K1660">
        <v>5100</v>
      </c>
      <c r="L1660">
        <v>0</v>
      </c>
      <c r="M1660">
        <v>270</v>
      </c>
      <c r="N1660">
        <v>0</v>
      </c>
      <c r="O1660">
        <v>0</v>
      </c>
      <c r="P1660">
        <v>65</v>
      </c>
      <c r="R1660">
        <v>3139805</v>
      </c>
      <c r="S1660">
        <v>5400</v>
      </c>
      <c r="T1660" t="s">
        <v>5940</v>
      </c>
      <c r="U1660">
        <v>360</v>
      </c>
      <c r="V1660" t="s">
        <v>5940</v>
      </c>
      <c r="W1660" t="s">
        <v>5940</v>
      </c>
      <c r="X1660">
        <v>74</v>
      </c>
      <c r="Z1660">
        <v>2700904</v>
      </c>
      <c r="AB1660" t="s">
        <v>5940</v>
      </c>
      <c r="AC1660">
        <v>2700904</v>
      </c>
      <c r="AD1660" t="s">
        <v>5556</v>
      </c>
      <c r="AE1660" t="s">
        <v>5940</v>
      </c>
      <c r="AF1660">
        <v>2700904</v>
      </c>
      <c r="AG1660" t="s">
        <v>5556</v>
      </c>
      <c r="AH1660" t="s">
        <v>5940</v>
      </c>
      <c r="AI1660">
        <v>2700904</v>
      </c>
      <c r="AJ1660" t="s">
        <v>5556</v>
      </c>
      <c r="AK1660">
        <v>200</v>
      </c>
      <c r="AL1660">
        <v>2700904</v>
      </c>
      <c r="AM1660" t="s">
        <v>5556</v>
      </c>
      <c r="AN1660" t="s">
        <v>5940</v>
      </c>
      <c r="AO1660">
        <v>0</v>
      </c>
      <c r="AP1660">
        <v>2706000</v>
      </c>
      <c r="AQ1660" t="s">
        <v>5611</v>
      </c>
      <c r="AR1660">
        <v>800</v>
      </c>
    </row>
    <row r="1661" spans="1:44" x14ac:dyDescent="0.25">
      <c r="A1661">
        <v>3139706</v>
      </c>
      <c r="B1661">
        <v>2</v>
      </c>
      <c r="C1661" t="s">
        <v>888</v>
      </c>
      <c r="D1661" t="s">
        <v>4534</v>
      </c>
      <c r="E1661">
        <v>2700</v>
      </c>
      <c r="F1661" t="s">
        <v>5940</v>
      </c>
      <c r="G1661">
        <v>3500</v>
      </c>
      <c r="H1661" t="s">
        <v>5940</v>
      </c>
      <c r="I1661">
        <v>120</v>
      </c>
      <c r="J1661">
        <v>95</v>
      </c>
      <c r="K1661">
        <v>2700</v>
      </c>
      <c r="L1661">
        <v>0</v>
      </c>
      <c r="M1661">
        <v>3200</v>
      </c>
      <c r="N1661">
        <v>0</v>
      </c>
      <c r="O1661">
        <v>120</v>
      </c>
      <c r="P1661">
        <v>84</v>
      </c>
      <c r="R1661">
        <v>3139706</v>
      </c>
      <c r="S1661">
        <v>2700</v>
      </c>
      <c r="T1661" t="s">
        <v>5940</v>
      </c>
      <c r="U1661">
        <v>3500</v>
      </c>
      <c r="V1661" t="s">
        <v>5940</v>
      </c>
      <c r="W1661">
        <v>120</v>
      </c>
      <c r="X1661">
        <v>95</v>
      </c>
      <c r="Z1661">
        <v>2701001</v>
      </c>
      <c r="AB1661" t="s">
        <v>5940</v>
      </c>
      <c r="AC1661">
        <v>2701001</v>
      </c>
      <c r="AD1661" t="s">
        <v>5557</v>
      </c>
      <c r="AE1661" t="s">
        <v>5940</v>
      </c>
      <c r="AF1661">
        <v>2701001</v>
      </c>
      <c r="AG1661" t="s">
        <v>5557</v>
      </c>
      <c r="AH1661">
        <v>717349</v>
      </c>
      <c r="AI1661">
        <v>2701001</v>
      </c>
      <c r="AJ1661" t="s">
        <v>5557</v>
      </c>
      <c r="AK1661">
        <v>40</v>
      </c>
      <c r="AL1661">
        <v>2701001</v>
      </c>
      <c r="AM1661" t="s">
        <v>5557</v>
      </c>
      <c r="AN1661" t="s">
        <v>5940</v>
      </c>
      <c r="AO1661">
        <v>0</v>
      </c>
      <c r="AP1661">
        <v>2706109</v>
      </c>
      <c r="AQ1661" t="s">
        <v>5612</v>
      </c>
      <c r="AR1661">
        <v>240</v>
      </c>
    </row>
    <row r="1662" spans="1:44" x14ac:dyDescent="0.25">
      <c r="A1662">
        <v>3139904</v>
      </c>
      <c r="B1662">
        <v>2</v>
      </c>
      <c r="C1662" t="s">
        <v>888</v>
      </c>
      <c r="D1662" t="s">
        <v>4536</v>
      </c>
      <c r="E1662">
        <v>2100</v>
      </c>
      <c r="F1662" t="s">
        <v>5940</v>
      </c>
      <c r="G1662">
        <v>400</v>
      </c>
      <c r="H1662" t="s">
        <v>5940</v>
      </c>
      <c r="I1662" t="s">
        <v>5940</v>
      </c>
      <c r="J1662">
        <v>12</v>
      </c>
      <c r="K1662">
        <v>2450</v>
      </c>
      <c r="L1662">
        <v>0</v>
      </c>
      <c r="M1662">
        <v>870</v>
      </c>
      <c r="N1662">
        <v>0</v>
      </c>
      <c r="O1662">
        <v>0</v>
      </c>
      <c r="P1662">
        <v>27</v>
      </c>
      <c r="R1662">
        <v>3139904</v>
      </c>
      <c r="S1662">
        <v>2100</v>
      </c>
      <c r="T1662" t="s">
        <v>5940</v>
      </c>
      <c r="U1662">
        <v>400</v>
      </c>
      <c r="V1662" t="s">
        <v>5940</v>
      </c>
      <c r="W1662" t="s">
        <v>5940</v>
      </c>
      <c r="X1662">
        <v>12</v>
      </c>
      <c r="Z1662">
        <v>2701100</v>
      </c>
      <c r="AB1662" t="s">
        <v>5940</v>
      </c>
      <c r="AC1662">
        <v>2701100</v>
      </c>
      <c r="AD1662" t="s">
        <v>5558</v>
      </c>
      <c r="AE1662" t="s">
        <v>5940</v>
      </c>
      <c r="AF1662">
        <v>2701100</v>
      </c>
      <c r="AG1662" t="s">
        <v>5558</v>
      </c>
      <c r="AH1662">
        <v>280445</v>
      </c>
      <c r="AI1662">
        <v>2701100</v>
      </c>
      <c r="AJ1662" t="s">
        <v>5558</v>
      </c>
      <c r="AK1662">
        <v>74</v>
      </c>
      <c r="AL1662">
        <v>2701100</v>
      </c>
      <c r="AM1662" t="s">
        <v>5558</v>
      </c>
      <c r="AN1662" t="s">
        <v>5940</v>
      </c>
      <c r="AO1662">
        <v>0</v>
      </c>
      <c r="AP1662">
        <v>2706208</v>
      </c>
      <c r="AQ1662" t="s">
        <v>5613</v>
      </c>
      <c r="AR1662">
        <v>200</v>
      </c>
    </row>
    <row r="1663" spans="1:44" x14ac:dyDescent="0.25">
      <c r="A1663">
        <v>3140001</v>
      </c>
      <c r="B1663">
        <v>2</v>
      </c>
      <c r="C1663" t="s">
        <v>888</v>
      </c>
      <c r="D1663" t="s">
        <v>4537</v>
      </c>
      <c r="E1663">
        <v>11250</v>
      </c>
      <c r="F1663" t="s">
        <v>5940</v>
      </c>
      <c r="G1663">
        <v>6900</v>
      </c>
      <c r="H1663" t="s">
        <v>5940</v>
      </c>
      <c r="I1663">
        <v>144</v>
      </c>
      <c r="J1663">
        <v>112</v>
      </c>
      <c r="K1663">
        <v>15000</v>
      </c>
      <c r="L1663">
        <v>0</v>
      </c>
      <c r="M1663">
        <v>3915</v>
      </c>
      <c r="N1663">
        <v>0</v>
      </c>
      <c r="O1663">
        <v>18</v>
      </c>
      <c r="P1663">
        <v>593</v>
      </c>
      <c r="R1663">
        <v>3140001</v>
      </c>
      <c r="S1663">
        <v>11250</v>
      </c>
      <c r="T1663" t="s">
        <v>5940</v>
      </c>
      <c r="U1663">
        <v>6900</v>
      </c>
      <c r="V1663" t="s">
        <v>5940</v>
      </c>
      <c r="W1663">
        <v>144</v>
      </c>
      <c r="X1663">
        <v>112</v>
      </c>
      <c r="Z1663">
        <v>2701209</v>
      </c>
      <c r="AB1663">
        <v>1</v>
      </c>
      <c r="AC1663">
        <v>2701209</v>
      </c>
      <c r="AD1663" t="s">
        <v>5559</v>
      </c>
      <c r="AE1663" t="s">
        <v>5940</v>
      </c>
      <c r="AF1663">
        <v>2701209</v>
      </c>
      <c r="AG1663" t="s">
        <v>5559</v>
      </c>
      <c r="AH1663" t="s">
        <v>5940</v>
      </c>
      <c r="AI1663">
        <v>2701209</v>
      </c>
      <c r="AJ1663" t="s">
        <v>5559</v>
      </c>
      <c r="AK1663">
        <v>1144</v>
      </c>
      <c r="AL1663">
        <v>2701209</v>
      </c>
      <c r="AM1663" t="s">
        <v>5559</v>
      </c>
      <c r="AN1663" t="s">
        <v>5940</v>
      </c>
      <c r="AO1663">
        <v>0</v>
      </c>
      <c r="AP1663">
        <v>2706307</v>
      </c>
      <c r="AQ1663" t="s">
        <v>5614</v>
      </c>
      <c r="AR1663">
        <v>2160</v>
      </c>
    </row>
    <row r="1664" spans="1:44" x14ac:dyDescent="0.25">
      <c r="A1664">
        <v>3140100</v>
      </c>
      <c r="B1664">
        <v>2</v>
      </c>
      <c r="C1664" t="s">
        <v>888</v>
      </c>
      <c r="D1664" t="s">
        <v>4538</v>
      </c>
      <c r="E1664">
        <v>1000</v>
      </c>
      <c r="F1664" t="s">
        <v>5940</v>
      </c>
      <c r="G1664">
        <v>640</v>
      </c>
      <c r="H1664" t="s">
        <v>5940</v>
      </c>
      <c r="I1664">
        <v>10</v>
      </c>
      <c r="J1664">
        <v>209</v>
      </c>
      <c r="K1664">
        <v>2800</v>
      </c>
      <c r="L1664">
        <v>0</v>
      </c>
      <c r="M1664">
        <v>480</v>
      </c>
      <c r="N1664">
        <v>0</v>
      </c>
      <c r="O1664">
        <v>4</v>
      </c>
      <c r="P1664">
        <v>44</v>
      </c>
      <c r="R1664">
        <v>3140100</v>
      </c>
      <c r="S1664">
        <v>1000</v>
      </c>
      <c r="T1664" t="s">
        <v>5940</v>
      </c>
      <c r="U1664">
        <v>640</v>
      </c>
      <c r="V1664" t="s">
        <v>5940</v>
      </c>
      <c r="W1664">
        <v>10</v>
      </c>
      <c r="X1664">
        <v>209</v>
      </c>
      <c r="Z1664">
        <v>2701308</v>
      </c>
      <c r="AB1664" t="s">
        <v>5940</v>
      </c>
      <c r="AC1664">
        <v>2701308</v>
      </c>
      <c r="AD1664" t="s">
        <v>5560</v>
      </c>
      <c r="AE1664" t="s">
        <v>5940</v>
      </c>
      <c r="AF1664">
        <v>2701308</v>
      </c>
      <c r="AG1664" t="s">
        <v>5560</v>
      </c>
      <c r="AH1664">
        <v>175224</v>
      </c>
      <c r="AI1664">
        <v>2701308</v>
      </c>
      <c r="AJ1664" t="s">
        <v>5560</v>
      </c>
      <c r="AK1664">
        <v>6</v>
      </c>
      <c r="AL1664">
        <v>2701308</v>
      </c>
      <c r="AM1664" t="s">
        <v>5560</v>
      </c>
      <c r="AN1664" t="s">
        <v>5940</v>
      </c>
      <c r="AO1664">
        <v>0</v>
      </c>
      <c r="AP1664">
        <v>2706406</v>
      </c>
      <c r="AQ1664" t="s">
        <v>5615</v>
      </c>
      <c r="AR1664">
        <v>1440</v>
      </c>
    </row>
    <row r="1665" spans="1:44" x14ac:dyDescent="0.25">
      <c r="A1665">
        <v>3140159</v>
      </c>
      <c r="B1665">
        <v>2</v>
      </c>
      <c r="C1665" t="s">
        <v>888</v>
      </c>
      <c r="D1665" t="s">
        <v>4539</v>
      </c>
      <c r="E1665">
        <v>300</v>
      </c>
      <c r="F1665" t="s">
        <v>5940</v>
      </c>
      <c r="G1665">
        <v>72</v>
      </c>
      <c r="H1665" t="s">
        <v>5940</v>
      </c>
      <c r="I1665" t="s">
        <v>5940</v>
      </c>
      <c r="J1665">
        <v>22</v>
      </c>
      <c r="K1665">
        <v>300</v>
      </c>
      <c r="L1665">
        <v>0</v>
      </c>
      <c r="M1665">
        <v>77</v>
      </c>
      <c r="N1665">
        <v>0</v>
      </c>
      <c r="O1665">
        <v>0</v>
      </c>
      <c r="P1665">
        <v>3</v>
      </c>
      <c r="R1665">
        <v>3140159</v>
      </c>
      <c r="S1665">
        <v>300</v>
      </c>
      <c r="T1665" t="s">
        <v>5940</v>
      </c>
      <c r="U1665">
        <v>72</v>
      </c>
      <c r="V1665" t="s">
        <v>5940</v>
      </c>
      <c r="W1665" t="s">
        <v>5940</v>
      </c>
      <c r="X1665">
        <v>22</v>
      </c>
      <c r="Z1665">
        <v>2701357</v>
      </c>
      <c r="AB1665" t="s">
        <v>5940</v>
      </c>
      <c r="AC1665">
        <v>2701357</v>
      </c>
      <c r="AD1665" t="s">
        <v>5561</v>
      </c>
      <c r="AE1665" t="s">
        <v>5940</v>
      </c>
      <c r="AF1665">
        <v>2701357</v>
      </c>
      <c r="AG1665" t="s">
        <v>5561</v>
      </c>
      <c r="AH1665">
        <v>166758</v>
      </c>
      <c r="AI1665">
        <v>2701357</v>
      </c>
      <c r="AJ1665" t="s">
        <v>5561</v>
      </c>
      <c r="AK1665">
        <v>2</v>
      </c>
      <c r="AL1665">
        <v>2701357</v>
      </c>
      <c r="AM1665" t="s">
        <v>5561</v>
      </c>
      <c r="AN1665" t="s">
        <v>5940</v>
      </c>
      <c r="AO1665">
        <v>0</v>
      </c>
      <c r="AP1665">
        <v>2706422</v>
      </c>
      <c r="AQ1665" t="s">
        <v>5616</v>
      </c>
      <c r="AR1665">
        <v>990</v>
      </c>
    </row>
    <row r="1666" spans="1:44" x14ac:dyDescent="0.25">
      <c r="A1666">
        <v>3140209</v>
      </c>
      <c r="B1666">
        <v>2</v>
      </c>
      <c r="C1666" t="s">
        <v>888</v>
      </c>
      <c r="D1666" t="s">
        <v>4540</v>
      </c>
      <c r="E1666">
        <v>275</v>
      </c>
      <c r="F1666" t="s">
        <v>5940</v>
      </c>
      <c r="G1666">
        <v>360</v>
      </c>
      <c r="H1666" t="s">
        <v>5940</v>
      </c>
      <c r="I1666" t="s">
        <v>5940</v>
      </c>
      <c r="J1666">
        <v>56</v>
      </c>
      <c r="K1666">
        <v>250</v>
      </c>
      <c r="L1666">
        <v>0</v>
      </c>
      <c r="M1666">
        <v>198</v>
      </c>
      <c r="N1666">
        <v>0</v>
      </c>
      <c r="O1666">
        <v>0</v>
      </c>
      <c r="P1666">
        <v>28</v>
      </c>
      <c r="R1666">
        <v>3140209</v>
      </c>
      <c r="S1666">
        <v>275</v>
      </c>
      <c r="T1666" t="s">
        <v>5940</v>
      </c>
      <c r="U1666">
        <v>360</v>
      </c>
      <c r="V1666" t="s">
        <v>5940</v>
      </c>
      <c r="W1666" t="s">
        <v>5940</v>
      </c>
      <c r="X1666">
        <v>56</v>
      </c>
      <c r="Z1666">
        <v>2701407</v>
      </c>
      <c r="AB1666" t="s">
        <v>5940</v>
      </c>
      <c r="AC1666">
        <v>2701407</v>
      </c>
      <c r="AD1666" t="s">
        <v>5562</v>
      </c>
      <c r="AE1666" t="s">
        <v>5940</v>
      </c>
      <c r="AF1666">
        <v>2701407</v>
      </c>
      <c r="AG1666" t="s">
        <v>5562</v>
      </c>
      <c r="AH1666">
        <v>906283</v>
      </c>
      <c r="AI1666">
        <v>2701407</v>
      </c>
      <c r="AJ1666" t="s">
        <v>5562</v>
      </c>
      <c r="AK1666">
        <v>39</v>
      </c>
      <c r="AL1666">
        <v>2701407</v>
      </c>
      <c r="AM1666" t="s">
        <v>5562</v>
      </c>
      <c r="AN1666">
        <v>54</v>
      </c>
      <c r="AO1666">
        <v>0</v>
      </c>
      <c r="AP1666">
        <v>2706448</v>
      </c>
      <c r="AQ1666" t="s">
        <v>5617</v>
      </c>
      <c r="AR1666" t="s">
        <v>5940</v>
      </c>
    </row>
    <row r="1667" spans="1:44" x14ac:dyDescent="0.25">
      <c r="A1667">
        <v>3140308</v>
      </c>
      <c r="B1667">
        <v>2</v>
      </c>
      <c r="C1667" t="s">
        <v>888</v>
      </c>
      <c r="D1667" t="s">
        <v>4541</v>
      </c>
      <c r="E1667">
        <v>639</v>
      </c>
      <c r="F1667" t="s">
        <v>5940</v>
      </c>
      <c r="G1667">
        <v>330</v>
      </c>
      <c r="H1667" t="s">
        <v>5940</v>
      </c>
      <c r="I1667">
        <v>8</v>
      </c>
      <c r="J1667">
        <v>30</v>
      </c>
      <c r="K1667">
        <v>338</v>
      </c>
      <c r="L1667">
        <v>0</v>
      </c>
      <c r="M1667">
        <v>286</v>
      </c>
      <c r="N1667">
        <v>0</v>
      </c>
      <c r="O1667">
        <v>15</v>
      </c>
      <c r="P1667">
        <v>20</v>
      </c>
      <c r="R1667">
        <v>3140308</v>
      </c>
      <c r="S1667">
        <v>639</v>
      </c>
      <c r="T1667" t="s">
        <v>5940</v>
      </c>
      <c r="U1667">
        <v>330</v>
      </c>
      <c r="V1667" t="s">
        <v>5940</v>
      </c>
      <c r="W1667">
        <v>8</v>
      </c>
      <c r="X1667">
        <v>30</v>
      </c>
      <c r="Z1667">
        <v>2701506</v>
      </c>
      <c r="AB1667">
        <v>8</v>
      </c>
      <c r="AC1667">
        <v>2701506</v>
      </c>
      <c r="AD1667" t="s">
        <v>5563</v>
      </c>
      <c r="AE1667" t="s">
        <v>5940</v>
      </c>
      <c r="AF1667">
        <v>2701506</v>
      </c>
      <c r="AG1667" t="s">
        <v>5563</v>
      </c>
      <c r="AH1667" t="s">
        <v>5940</v>
      </c>
      <c r="AI1667">
        <v>2701506</v>
      </c>
      <c r="AJ1667" t="s">
        <v>5563</v>
      </c>
      <c r="AK1667">
        <v>84</v>
      </c>
      <c r="AL1667">
        <v>2701506</v>
      </c>
      <c r="AM1667" t="s">
        <v>5563</v>
      </c>
      <c r="AN1667" t="s">
        <v>5940</v>
      </c>
      <c r="AO1667">
        <v>0</v>
      </c>
      <c r="AP1667">
        <v>2706505</v>
      </c>
      <c r="AQ1667" t="s">
        <v>5618</v>
      </c>
      <c r="AR1667">
        <v>12</v>
      </c>
    </row>
    <row r="1668" spans="1:44" x14ac:dyDescent="0.25">
      <c r="A1668">
        <v>3140407</v>
      </c>
      <c r="B1668">
        <v>2</v>
      </c>
      <c r="C1668" t="s">
        <v>888</v>
      </c>
      <c r="D1668" t="s">
        <v>4542</v>
      </c>
      <c r="E1668" t="s">
        <v>5940</v>
      </c>
      <c r="F1668" t="s">
        <v>5940</v>
      </c>
      <c r="G1668">
        <v>150</v>
      </c>
      <c r="H1668" t="s">
        <v>5940</v>
      </c>
      <c r="I1668" t="s">
        <v>5940</v>
      </c>
      <c r="J1668">
        <v>34</v>
      </c>
      <c r="K1668">
        <v>0</v>
      </c>
      <c r="L1668">
        <v>0</v>
      </c>
      <c r="M1668">
        <v>140</v>
      </c>
      <c r="N1668">
        <v>0</v>
      </c>
      <c r="O1668">
        <v>0</v>
      </c>
      <c r="P1668">
        <v>28</v>
      </c>
      <c r="R1668">
        <v>3140407</v>
      </c>
      <c r="S1668" t="s">
        <v>5940</v>
      </c>
      <c r="T1668" t="s">
        <v>5940</v>
      </c>
      <c r="U1668">
        <v>150</v>
      </c>
      <c r="V1668" t="s">
        <v>5940</v>
      </c>
      <c r="W1668" t="s">
        <v>5940</v>
      </c>
      <c r="X1668">
        <v>34</v>
      </c>
      <c r="Z1668">
        <v>2701605</v>
      </c>
      <c r="AB1668" t="s">
        <v>5940</v>
      </c>
      <c r="AC1668">
        <v>2701605</v>
      </c>
      <c r="AD1668" t="s">
        <v>5564</v>
      </c>
      <c r="AE1668" t="s">
        <v>5940</v>
      </c>
      <c r="AF1668">
        <v>2701605</v>
      </c>
      <c r="AG1668" t="s">
        <v>5564</v>
      </c>
      <c r="AH1668" t="s">
        <v>5940</v>
      </c>
      <c r="AI1668">
        <v>2701605</v>
      </c>
      <c r="AJ1668" t="s">
        <v>5564</v>
      </c>
      <c r="AK1668">
        <v>2092</v>
      </c>
      <c r="AL1668">
        <v>2701605</v>
      </c>
      <c r="AM1668" t="s">
        <v>5564</v>
      </c>
      <c r="AN1668" t="s">
        <v>5940</v>
      </c>
      <c r="AO1668">
        <v>0</v>
      </c>
      <c r="AP1668">
        <v>2706604</v>
      </c>
      <c r="AQ1668" t="s">
        <v>5619</v>
      </c>
      <c r="AR1668">
        <v>27</v>
      </c>
    </row>
    <row r="1669" spans="1:44" x14ac:dyDescent="0.25">
      <c r="A1669">
        <v>3140506</v>
      </c>
      <c r="B1669">
        <v>2</v>
      </c>
      <c r="C1669" t="s">
        <v>888</v>
      </c>
      <c r="D1669" t="s">
        <v>4543</v>
      </c>
      <c r="E1669">
        <v>6174</v>
      </c>
      <c r="F1669">
        <v>2340</v>
      </c>
      <c r="G1669">
        <v>13320</v>
      </c>
      <c r="H1669" t="s">
        <v>5940</v>
      </c>
      <c r="I1669" t="s">
        <v>5940</v>
      </c>
      <c r="J1669">
        <v>206</v>
      </c>
      <c r="K1669">
        <v>6174</v>
      </c>
      <c r="L1669">
        <v>1250</v>
      </c>
      <c r="M1669">
        <v>8740</v>
      </c>
      <c r="N1669">
        <v>0</v>
      </c>
      <c r="O1669">
        <v>0</v>
      </c>
      <c r="P1669">
        <v>15</v>
      </c>
      <c r="R1669">
        <v>3140506</v>
      </c>
      <c r="S1669">
        <v>6174</v>
      </c>
      <c r="T1669">
        <v>2340</v>
      </c>
      <c r="U1669">
        <v>13320</v>
      </c>
      <c r="V1669" t="s">
        <v>5940</v>
      </c>
      <c r="W1669" t="s">
        <v>5940</v>
      </c>
      <c r="X1669">
        <v>206</v>
      </c>
      <c r="Z1669">
        <v>2701704</v>
      </c>
      <c r="AB1669" t="s">
        <v>5940</v>
      </c>
      <c r="AC1669">
        <v>2701704</v>
      </c>
      <c r="AD1669" t="s">
        <v>5565</v>
      </c>
      <c r="AE1669" t="s">
        <v>5940</v>
      </c>
      <c r="AF1669">
        <v>2701704</v>
      </c>
      <c r="AG1669" t="s">
        <v>5565</v>
      </c>
      <c r="AH1669">
        <v>433832</v>
      </c>
      <c r="AI1669">
        <v>2701704</v>
      </c>
      <c r="AJ1669" t="s">
        <v>5565</v>
      </c>
      <c r="AK1669">
        <v>12</v>
      </c>
      <c r="AL1669">
        <v>2701704</v>
      </c>
      <c r="AM1669" t="s">
        <v>5565</v>
      </c>
      <c r="AN1669" t="s">
        <v>5940</v>
      </c>
      <c r="AO1669">
        <v>0</v>
      </c>
      <c r="AP1669">
        <v>2706703</v>
      </c>
      <c r="AQ1669" t="s">
        <v>5620</v>
      </c>
      <c r="AR1669">
        <v>228</v>
      </c>
    </row>
    <row r="1670" spans="1:44" x14ac:dyDescent="0.25">
      <c r="A1670">
        <v>3140530</v>
      </c>
      <c r="B1670">
        <v>2</v>
      </c>
      <c r="C1670" t="s">
        <v>888</v>
      </c>
      <c r="D1670" t="s">
        <v>4544</v>
      </c>
      <c r="E1670">
        <v>270</v>
      </c>
      <c r="F1670" t="s">
        <v>5940</v>
      </c>
      <c r="G1670">
        <v>3120</v>
      </c>
      <c r="H1670" t="s">
        <v>5940</v>
      </c>
      <c r="I1670" t="s">
        <v>5940</v>
      </c>
      <c r="J1670">
        <v>630</v>
      </c>
      <c r="K1670">
        <v>300</v>
      </c>
      <c r="L1670">
        <v>0</v>
      </c>
      <c r="M1670">
        <v>2400</v>
      </c>
      <c r="N1670">
        <v>0</v>
      </c>
      <c r="O1670">
        <v>0</v>
      </c>
      <c r="P1670">
        <v>804</v>
      </c>
      <c r="R1670">
        <v>3140530</v>
      </c>
      <c r="S1670">
        <v>270</v>
      </c>
      <c r="T1670" t="s">
        <v>5940</v>
      </c>
      <c r="U1670">
        <v>3120</v>
      </c>
      <c r="V1670" t="s">
        <v>5940</v>
      </c>
      <c r="W1670" t="s">
        <v>5940</v>
      </c>
      <c r="X1670">
        <v>630</v>
      </c>
      <c r="Z1670">
        <v>2701803</v>
      </c>
      <c r="AB1670">
        <v>18</v>
      </c>
      <c r="AC1670">
        <v>2701803</v>
      </c>
      <c r="AD1670" t="s">
        <v>5566</v>
      </c>
      <c r="AE1670" t="s">
        <v>5940</v>
      </c>
      <c r="AF1670">
        <v>2701803</v>
      </c>
      <c r="AG1670" t="s">
        <v>5566</v>
      </c>
      <c r="AH1670" t="s">
        <v>5940</v>
      </c>
      <c r="AI1670">
        <v>2701803</v>
      </c>
      <c r="AJ1670" t="s">
        <v>5566</v>
      </c>
      <c r="AK1670">
        <v>720</v>
      </c>
      <c r="AL1670">
        <v>2701803</v>
      </c>
      <c r="AM1670" t="s">
        <v>5566</v>
      </c>
      <c r="AN1670" t="s">
        <v>5940</v>
      </c>
      <c r="AO1670">
        <v>0</v>
      </c>
      <c r="AP1670">
        <v>2706901</v>
      </c>
      <c r="AQ1670" t="s">
        <v>5622</v>
      </c>
      <c r="AR1670" t="s">
        <v>5940</v>
      </c>
    </row>
    <row r="1671" spans="1:44" x14ac:dyDescent="0.25">
      <c r="A1671">
        <v>3140555</v>
      </c>
      <c r="B1671">
        <v>2</v>
      </c>
      <c r="C1671" t="s">
        <v>888</v>
      </c>
      <c r="D1671" t="s">
        <v>4545</v>
      </c>
      <c r="E1671">
        <v>660</v>
      </c>
      <c r="F1671" t="s">
        <v>5940</v>
      </c>
      <c r="G1671">
        <v>87</v>
      </c>
      <c r="H1671" t="s">
        <v>5940</v>
      </c>
      <c r="I1671" t="s">
        <v>5940</v>
      </c>
      <c r="J1671">
        <v>108</v>
      </c>
      <c r="K1671">
        <v>720</v>
      </c>
      <c r="L1671">
        <v>0</v>
      </c>
      <c r="M1671">
        <v>188</v>
      </c>
      <c r="N1671">
        <v>0</v>
      </c>
      <c r="O1671">
        <v>0</v>
      </c>
      <c r="P1671">
        <v>108</v>
      </c>
      <c r="R1671">
        <v>3140555</v>
      </c>
      <c r="S1671">
        <v>660</v>
      </c>
      <c r="T1671" t="s">
        <v>5940</v>
      </c>
      <c r="U1671">
        <v>87</v>
      </c>
      <c r="V1671" t="s">
        <v>5940</v>
      </c>
      <c r="W1671" t="s">
        <v>5940</v>
      </c>
      <c r="X1671">
        <v>108</v>
      </c>
      <c r="Z1671">
        <v>2701902</v>
      </c>
      <c r="AB1671" t="s">
        <v>5940</v>
      </c>
      <c r="AC1671">
        <v>2701902</v>
      </c>
      <c r="AD1671" t="s">
        <v>5567</v>
      </c>
      <c r="AE1671" t="s">
        <v>5940</v>
      </c>
      <c r="AF1671">
        <v>2701902</v>
      </c>
      <c r="AG1671" t="s">
        <v>5567</v>
      </c>
      <c r="AH1671">
        <v>3952</v>
      </c>
      <c r="AI1671">
        <v>2701902</v>
      </c>
      <c r="AJ1671" t="s">
        <v>5567</v>
      </c>
      <c r="AK1671">
        <v>27</v>
      </c>
      <c r="AL1671">
        <v>2701902</v>
      </c>
      <c r="AM1671" t="s">
        <v>5567</v>
      </c>
      <c r="AN1671" t="s">
        <v>5940</v>
      </c>
      <c r="AO1671">
        <v>0</v>
      </c>
      <c r="AP1671">
        <v>2707008</v>
      </c>
      <c r="AQ1671" t="s">
        <v>5623</v>
      </c>
      <c r="AR1671">
        <v>12</v>
      </c>
    </row>
    <row r="1672" spans="1:44" x14ac:dyDescent="0.25">
      <c r="A1672">
        <v>3140605</v>
      </c>
      <c r="B1672">
        <v>2</v>
      </c>
      <c r="C1672" t="s">
        <v>888</v>
      </c>
      <c r="D1672" t="s">
        <v>4546</v>
      </c>
      <c r="E1672">
        <v>7200</v>
      </c>
      <c r="F1672" t="s">
        <v>5940</v>
      </c>
      <c r="G1672">
        <v>1050</v>
      </c>
      <c r="H1672" t="s">
        <v>5940</v>
      </c>
      <c r="I1672" t="s">
        <v>5940</v>
      </c>
      <c r="J1672">
        <v>90</v>
      </c>
      <c r="K1672">
        <v>7200</v>
      </c>
      <c r="L1672">
        <v>0</v>
      </c>
      <c r="M1672">
        <v>1050</v>
      </c>
      <c r="N1672">
        <v>0</v>
      </c>
      <c r="O1672">
        <v>0</v>
      </c>
      <c r="P1672">
        <v>96</v>
      </c>
      <c r="R1672">
        <v>3140605</v>
      </c>
      <c r="S1672">
        <v>7200</v>
      </c>
      <c r="T1672" t="s">
        <v>5940</v>
      </c>
      <c r="U1672">
        <v>1050</v>
      </c>
      <c r="V1672" t="s">
        <v>5940</v>
      </c>
      <c r="W1672" t="s">
        <v>5940</v>
      </c>
      <c r="X1672">
        <v>90</v>
      </c>
      <c r="Z1672">
        <v>2702009</v>
      </c>
      <c r="AB1672">
        <v>39</v>
      </c>
      <c r="AC1672">
        <v>2702009</v>
      </c>
      <c r="AD1672" t="s">
        <v>5568</v>
      </c>
      <c r="AE1672" t="s">
        <v>5940</v>
      </c>
      <c r="AF1672">
        <v>2702009</v>
      </c>
      <c r="AG1672" t="s">
        <v>5568</v>
      </c>
      <c r="AH1672" t="s">
        <v>5940</v>
      </c>
      <c r="AI1672">
        <v>2702009</v>
      </c>
      <c r="AJ1672" t="s">
        <v>5568</v>
      </c>
      <c r="AK1672">
        <v>160</v>
      </c>
      <c r="AL1672">
        <v>2702009</v>
      </c>
      <c r="AM1672" t="s">
        <v>5568</v>
      </c>
      <c r="AN1672" t="s">
        <v>5940</v>
      </c>
      <c r="AO1672">
        <v>0</v>
      </c>
      <c r="AP1672">
        <v>2707107</v>
      </c>
      <c r="AQ1672" t="s">
        <v>5624</v>
      </c>
      <c r="AR1672">
        <v>768</v>
      </c>
    </row>
    <row r="1673" spans="1:44" x14ac:dyDescent="0.25">
      <c r="A1673">
        <v>3140704</v>
      </c>
      <c r="B1673">
        <v>2</v>
      </c>
      <c r="C1673" t="s">
        <v>888</v>
      </c>
      <c r="D1673" t="s">
        <v>4547</v>
      </c>
      <c r="E1673">
        <v>2000</v>
      </c>
      <c r="F1673" t="s">
        <v>5940</v>
      </c>
      <c r="G1673">
        <v>900</v>
      </c>
      <c r="H1673" t="s">
        <v>5940</v>
      </c>
      <c r="I1673" t="s">
        <v>5940</v>
      </c>
      <c r="J1673">
        <v>33</v>
      </c>
      <c r="K1673">
        <v>16200</v>
      </c>
      <c r="L1673">
        <v>0</v>
      </c>
      <c r="M1673">
        <v>320</v>
      </c>
      <c r="N1673">
        <v>0</v>
      </c>
      <c r="O1673">
        <v>0</v>
      </c>
      <c r="P1673">
        <v>35</v>
      </c>
      <c r="R1673">
        <v>3140704</v>
      </c>
      <c r="S1673">
        <v>2000</v>
      </c>
      <c r="T1673" t="s">
        <v>5940</v>
      </c>
      <c r="U1673">
        <v>900</v>
      </c>
      <c r="V1673" t="s">
        <v>5940</v>
      </c>
      <c r="W1673" t="s">
        <v>5940</v>
      </c>
      <c r="X1673">
        <v>33</v>
      </c>
      <c r="Z1673">
        <v>2702108</v>
      </c>
      <c r="AB1673" t="s">
        <v>5940</v>
      </c>
      <c r="AC1673">
        <v>2702108</v>
      </c>
      <c r="AD1673" t="s">
        <v>5569</v>
      </c>
      <c r="AE1673" t="s">
        <v>5940</v>
      </c>
      <c r="AF1673">
        <v>2702108</v>
      </c>
      <c r="AG1673" t="s">
        <v>5569</v>
      </c>
      <c r="AH1673">
        <v>311672</v>
      </c>
      <c r="AI1673">
        <v>2702108</v>
      </c>
      <c r="AJ1673" t="s">
        <v>5569</v>
      </c>
      <c r="AK1673">
        <v>34</v>
      </c>
      <c r="AL1673">
        <v>2702108</v>
      </c>
      <c r="AM1673" t="s">
        <v>5569</v>
      </c>
      <c r="AN1673" t="s">
        <v>5940</v>
      </c>
      <c r="AO1673">
        <v>0</v>
      </c>
      <c r="AP1673">
        <v>2707206</v>
      </c>
      <c r="AQ1673" t="s">
        <v>5625</v>
      </c>
      <c r="AR1673">
        <v>250</v>
      </c>
    </row>
    <row r="1674" spans="1:44" x14ac:dyDescent="0.25">
      <c r="A1674">
        <v>3171501</v>
      </c>
      <c r="B1674">
        <v>2</v>
      </c>
      <c r="C1674" t="s">
        <v>888</v>
      </c>
      <c r="D1674" t="s">
        <v>2859</v>
      </c>
      <c r="E1674">
        <v>400</v>
      </c>
      <c r="F1674" t="s">
        <v>5940</v>
      </c>
      <c r="G1674">
        <v>180</v>
      </c>
      <c r="H1674" t="s">
        <v>5940</v>
      </c>
      <c r="I1674" t="s">
        <v>5940</v>
      </c>
      <c r="J1674">
        <v>26</v>
      </c>
      <c r="K1674">
        <v>400</v>
      </c>
      <c r="L1674">
        <v>0</v>
      </c>
      <c r="M1674">
        <v>225</v>
      </c>
      <c r="N1674">
        <v>0</v>
      </c>
      <c r="O1674">
        <v>0</v>
      </c>
      <c r="P1674">
        <v>18</v>
      </c>
      <c r="R1674">
        <v>3171501</v>
      </c>
      <c r="S1674">
        <v>400</v>
      </c>
      <c r="T1674" t="s">
        <v>5940</v>
      </c>
      <c r="U1674">
        <v>180</v>
      </c>
      <c r="V1674" t="s">
        <v>5940</v>
      </c>
      <c r="W1674" t="s">
        <v>5940</v>
      </c>
      <c r="X1674">
        <v>26</v>
      </c>
      <c r="Z1674">
        <v>2702207</v>
      </c>
      <c r="AB1674" t="s">
        <v>5940</v>
      </c>
      <c r="AC1674">
        <v>2702207</v>
      </c>
      <c r="AD1674" t="s">
        <v>5570</v>
      </c>
      <c r="AE1674" t="s">
        <v>5940</v>
      </c>
      <c r="AF1674">
        <v>2702207</v>
      </c>
      <c r="AG1674" t="s">
        <v>5570</v>
      </c>
      <c r="AH1674">
        <v>16000</v>
      </c>
      <c r="AI1674">
        <v>2702207</v>
      </c>
      <c r="AJ1674" t="s">
        <v>5570</v>
      </c>
      <c r="AK1674" t="s">
        <v>5940</v>
      </c>
      <c r="AL1674">
        <v>2702207</v>
      </c>
      <c r="AM1674" t="s">
        <v>5570</v>
      </c>
      <c r="AN1674" t="s">
        <v>5940</v>
      </c>
      <c r="AO1674">
        <v>0</v>
      </c>
      <c r="AP1674">
        <v>2707305</v>
      </c>
      <c r="AQ1674" t="s">
        <v>5626</v>
      </c>
      <c r="AR1674">
        <v>35</v>
      </c>
    </row>
    <row r="1675" spans="1:44" x14ac:dyDescent="0.25">
      <c r="A1675">
        <v>3140803</v>
      </c>
      <c r="B1675">
        <v>2</v>
      </c>
      <c r="C1675" t="s">
        <v>888</v>
      </c>
      <c r="D1675" t="s">
        <v>4548</v>
      </c>
      <c r="E1675">
        <v>1575</v>
      </c>
      <c r="F1675" t="s">
        <v>5940</v>
      </c>
      <c r="G1675">
        <v>350</v>
      </c>
      <c r="H1675" t="s">
        <v>5940</v>
      </c>
      <c r="I1675" t="s">
        <v>5940</v>
      </c>
      <c r="J1675">
        <v>55</v>
      </c>
      <c r="K1675">
        <v>1575</v>
      </c>
      <c r="L1675">
        <v>0</v>
      </c>
      <c r="M1675">
        <v>80</v>
      </c>
      <c r="N1675">
        <v>0</v>
      </c>
      <c r="O1675">
        <v>0</v>
      </c>
      <c r="P1675">
        <v>10</v>
      </c>
      <c r="R1675">
        <v>3140803</v>
      </c>
      <c r="S1675">
        <v>1575</v>
      </c>
      <c r="T1675" t="s">
        <v>5940</v>
      </c>
      <c r="U1675">
        <v>350</v>
      </c>
      <c r="V1675" t="s">
        <v>5940</v>
      </c>
      <c r="W1675" t="s">
        <v>5940</v>
      </c>
      <c r="X1675">
        <v>55</v>
      </c>
      <c r="Z1675">
        <v>2702306</v>
      </c>
      <c r="AB1675" t="s">
        <v>5940</v>
      </c>
      <c r="AC1675">
        <v>2702306</v>
      </c>
      <c r="AD1675" t="s">
        <v>5571</v>
      </c>
      <c r="AE1675" t="s">
        <v>5940</v>
      </c>
      <c r="AF1675">
        <v>2702306</v>
      </c>
      <c r="AG1675" t="s">
        <v>5571</v>
      </c>
      <c r="AH1675">
        <v>2690040</v>
      </c>
      <c r="AI1675">
        <v>2702306</v>
      </c>
      <c r="AJ1675" t="s">
        <v>5571</v>
      </c>
      <c r="AK1675">
        <v>200</v>
      </c>
      <c r="AL1675">
        <v>2702306</v>
      </c>
      <c r="AM1675" t="s">
        <v>5571</v>
      </c>
      <c r="AN1675" t="s">
        <v>5940</v>
      </c>
      <c r="AO1675">
        <v>0</v>
      </c>
      <c r="AP1675">
        <v>2707404</v>
      </c>
      <c r="AQ1675" t="s">
        <v>5627</v>
      </c>
      <c r="AR1675">
        <v>20</v>
      </c>
    </row>
    <row r="1676" spans="1:44" x14ac:dyDescent="0.25">
      <c r="A1676">
        <v>3140852</v>
      </c>
      <c r="B1676">
        <v>2</v>
      </c>
      <c r="C1676" t="s">
        <v>888</v>
      </c>
      <c r="D1676" t="s">
        <v>4549</v>
      </c>
      <c r="E1676">
        <v>3550</v>
      </c>
      <c r="F1676" t="s">
        <v>5940</v>
      </c>
      <c r="G1676">
        <v>2000</v>
      </c>
      <c r="H1676">
        <v>560</v>
      </c>
      <c r="I1676">
        <v>274</v>
      </c>
      <c r="J1676">
        <v>1225</v>
      </c>
      <c r="K1676">
        <v>3550</v>
      </c>
      <c r="L1676">
        <v>0</v>
      </c>
      <c r="M1676">
        <v>3000</v>
      </c>
      <c r="N1676">
        <v>200</v>
      </c>
      <c r="O1676">
        <v>167</v>
      </c>
      <c r="P1676">
        <v>820</v>
      </c>
      <c r="R1676">
        <v>3140852</v>
      </c>
      <c r="S1676">
        <v>3550</v>
      </c>
      <c r="T1676" t="s">
        <v>5940</v>
      </c>
      <c r="U1676">
        <v>2000</v>
      </c>
      <c r="V1676">
        <v>560</v>
      </c>
      <c r="W1676">
        <v>274</v>
      </c>
      <c r="X1676">
        <v>1225</v>
      </c>
      <c r="Z1676">
        <v>2702355</v>
      </c>
      <c r="AB1676">
        <v>600</v>
      </c>
      <c r="AC1676">
        <v>2702355</v>
      </c>
      <c r="AD1676" t="s">
        <v>5572</v>
      </c>
      <c r="AE1676" t="s">
        <v>5940</v>
      </c>
      <c r="AF1676">
        <v>2702355</v>
      </c>
      <c r="AG1676" t="s">
        <v>5572</v>
      </c>
      <c r="AH1676" t="s">
        <v>5940</v>
      </c>
      <c r="AI1676">
        <v>2702355</v>
      </c>
      <c r="AJ1676" t="s">
        <v>5572</v>
      </c>
      <c r="AK1676">
        <v>620</v>
      </c>
      <c r="AL1676">
        <v>2702355</v>
      </c>
      <c r="AM1676" t="s">
        <v>5572</v>
      </c>
      <c r="AN1676" t="s">
        <v>5940</v>
      </c>
      <c r="AO1676">
        <v>0</v>
      </c>
      <c r="AP1676">
        <v>2707503</v>
      </c>
      <c r="AQ1676" t="s">
        <v>5628</v>
      </c>
      <c r="AR1676">
        <v>93</v>
      </c>
    </row>
    <row r="1677" spans="1:44" x14ac:dyDescent="0.25">
      <c r="A1677">
        <v>3140902</v>
      </c>
      <c r="B1677">
        <v>2</v>
      </c>
      <c r="C1677" t="s">
        <v>888</v>
      </c>
      <c r="D1677" t="s">
        <v>4550</v>
      </c>
      <c r="E1677">
        <v>500</v>
      </c>
      <c r="F1677" t="s">
        <v>5940</v>
      </c>
      <c r="G1677">
        <v>3750</v>
      </c>
      <c r="H1677" t="s">
        <v>5940</v>
      </c>
      <c r="I1677">
        <v>1200</v>
      </c>
      <c r="J1677">
        <v>408</v>
      </c>
      <c r="K1677">
        <v>560</v>
      </c>
      <c r="L1677">
        <v>0</v>
      </c>
      <c r="M1677">
        <v>3600</v>
      </c>
      <c r="N1677">
        <v>0</v>
      </c>
      <c r="O1677">
        <v>120</v>
      </c>
      <c r="P1677">
        <v>702</v>
      </c>
      <c r="R1677">
        <v>3140902</v>
      </c>
      <c r="S1677">
        <v>500</v>
      </c>
      <c r="T1677" t="s">
        <v>5940</v>
      </c>
      <c r="U1677">
        <v>3750</v>
      </c>
      <c r="V1677" t="s">
        <v>5940</v>
      </c>
      <c r="W1677">
        <v>1200</v>
      </c>
      <c r="X1677">
        <v>408</v>
      </c>
      <c r="Z1677">
        <v>2702405</v>
      </c>
      <c r="AB1677" t="s">
        <v>5940</v>
      </c>
      <c r="AC1677">
        <v>2702405</v>
      </c>
      <c r="AD1677" t="s">
        <v>5573</v>
      </c>
      <c r="AE1677" t="s">
        <v>5940</v>
      </c>
      <c r="AF1677">
        <v>2702405</v>
      </c>
      <c r="AG1677" t="s">
        <v>5573</v>
      </c>
      <c r="AH1677" t="s">
        <v>5940</v>
      </c>
      <c r="AI1677">
        <v>2702405</v>
      </c>
      <c r="AJ1677" t="s">
        <v>5573</v>
      </c>
      <c r="AK1677">
        <v>1653</v>
      </c>
      <c r="AL1677">
        <v>2702405</v>
      </c>
      <c r="AM1677" t="s">
        <v>5573</v>
      </c>
      <c r="AN1677" t="s">
        <v>5940</v>
      </c>
      <c r="AO1677">
        <v>0</v>
      </c>
      <c r="AP1677">
        <v>2707602</v>
      </c>
      <c r="AQ1677" t="s">
        <v>5629</v>
      </c>
      <c r="AR1677">
        <v>21</v>
      </c>
    </row>
    <row r="1678" spans="1:44" x14ac:dyDescent="0.25">
      <c r="A1678">
        <v>3141009</v>
      </c>
      <c r="B1678">
        <v>2</v>
      </c>
      <c r="C1678" t="s">
        <v>888</v>
      </c>
      <c r="D1678" t="s">
        <v>4551</v>
      </c>
      <c r="E1678">
        <v>700</v>
      </c>
      <c r="F1678" t="s">
        <v>5940</v>
      </c>
      <c r="G1678">
        <v>900</v>
      </c>
      <c r="H1678">
        <v>1418</v>
      </c>
      <c r="I1678">
        <v>72</v>
      </c>
      <c r="J1678">
        <v>144</v>
      </c>
      <c r="K1678">
        <v>640</v>
      </c>
      <c r="L1678">
        <v>0</v>
      </c>
      <c r="M1678">
        <v>2250</v>
      </c>
      <c r="N1678">
        <v>315</v>
      </c>
      <c r="O1678">
        <v>189</v>
      </c>
      <c r="P1678">
        <v>204</v>
      </c>
      <c r="R1678">
        <v>3141009</v>
      </c>
      <c r="S1678">
        <v>700</v>
      </c>
      <c r="T1678" t="s">
        <v>5940</v>
      </c>
      <c r="U1678">
        <v>900</v>
      </c>
      <c r="V1678">
        <v>1418</v>
      </c>
      <c r="W1678">
        <v>72</v>
      </c>
      <c r="X1678">
        <v>144</v>
      </c>
      <c r="Z1678">
        <v>2702504</v>
      </c>
      <c r="AB1678">
        <v>31</v>
      </c>
      <c r="AC1678">
        <v>2702504</v>
      </c>
      <c r="AD1678" t="s">
        <v>5574</v>
      </c>
      <c r="AE1678" t="s">
        <v>5940</v>
      </c>
      <c r="AF1678">
        <v>2702504</v>
      </c>
      <c r="AG1678" t="s">
        <v>5574</v>
      </c>
      <c r="AH1678" t="s">
        <v>5940</v>
      </c>
      <c r="AI1678">
        <v>2702504</v>
      </c>
      <c r="AJ1678" t="s">
        <v>5574</v>
      </c>
      <c r="AK1678">
        <v>887</v>
      </c>
      <c r="AL1678">
        <v>2702504</v>
      </c>
      <c r="AM1678" t="s">
        <v>5574</v>
      </c>
      <c r="AN1678" t="s">
        <v>5940</v>
      </c>
      <c r="AO1678">
        <v>0</v>
      </c>
      <c r="AP1678">
        <v>2707800</v>
      </c>
      <c r="AQ1678" t="s">
        <v>5631</v>
      </c>
      <c r="AR1678">
        <v>12</v>
      </c>
    </row>
    <row r="1679" spans="1:44" x14ac:dyDescent="0.25">
      <c r="A1679">
        <v>3141108</v>
      </c>
      <c r="B1679">
        <v>2</v>
      </c>
      <c r="C1679" t="s">
        <v>888</v>
      </c>
      <c r="D1679" t="s">
        <v>4552</v>
      </c>
      <c r="E1679">
        <v>600</v>
      </c>
      <c r="F1679">
        <v>640</v>
      </c>
      <c r="G1679">
        <v>6000</v>
      </c>
      <c r="H1679" t="s">
        <v>5940</v>
      </c>
      <c r="I1679" t="s">
        <v>5940</v>
      </c>
      <c r="J1679">
        <v>6</v>
      </c>
      <c r="K1679">
        <v>0</v>
      </c>
      <c r="L1679">
        <v>750</v>
      </c>
      <c r="M1679">
        <v>8450</v>
      </c>
      <c r="N1679">
        <v>0</v>
      </c>
      <c r="O1679">
        <v>0</v>
      </c>
      <c r="P1679">
        <v>6</v>
      </c>
      <c r="R1679">
        <v>3141108</v>
      </c>
      <c r="S1679">
        <v>600</v>
      </c>
      <c r="T1679">
        <v>640</v>
      </c>
      <c r="U1679">
        <v>6000</v>
      </c>
      <c r="V1679" t="s">
        <v>5940</v>
      </c>
      <c r="W1679" t="s">
        <v>5940</v>
      </c>
      <c r="X1679">
        <v>6</v>
      </c>
      <c r="Z1679">
        <v>2702553</v>
      </c>
      <c r="AB1679">
        <v>5</v>
      </c>
      <c r="AC1679">
        <v>2702553</v>
      </c>
      <c r="AD1679" t="s">
        <v>5575</v>
      </c>
      <c r="AE1679" t="s">
        <v>5940</v>
      </c>
      <c r="AF1679">
        <v>2702553</v>
      </c>
      <c r="AG1679" t="s">
        <v>5575</v>
      </c>
      <c r="AH1679" t="s">
        <v>5940</v>
      </c>
      <c r="AI1679">
        <v>2702553</v>
      </c>
      <c r="AJ1679" t="s">
        <v>5575</v>
      </c>
      <c r="AK1679">
        <v>1037</v>
      </c>
      <c r="AL1679">
        <v>2702553</v>
      </c>
      <c r="AM1679" t="s">
        <v>5575</v>
      </c>
      <c r="AN1679" t="s">
        <v>5940</v>
      </c>
      <c r="AO1679">
        <v>0</v>
      </c>
      <c r="AP1679">
        <v>2707909</v>
      </c>
      <c r="AQ1679" t="s">
        <v>5632</v>
      </c>
      <c r="AR1679" t="s">
        <v>5940</v>
      </c>
    </row>
    <row r="1680" spans="1:44" x14ac:dyDescent="0.25">
      <c r="A1680">
        <v>3141207</v>
      </c>
      <c r="B1680">
        <v>2</v>
      </c>
      <c r="C1680" t="s">
        <v>888</v>
      </c>
      <c r="D1680" t="s">
        <v>4553</v>
      </c>
      <c r="E1680">
        <v>7700</v>
      </c>
      <c r="F1680" t="s">
        <v>5940</v>
      </c>
      <c r="G1680">
        <v>8280</v>
      </c>
      <c r="H1680" t="s">
        <v>5940</v>
      </c>
      <c r="I1680">
        <v>80</v>
      </c>
      <c r="J1680">
        <v>111</v>
      </c>
      <c r="K1680">
        <v>7000</v>
      </c>
      <c r="L1680">
        <v>240</v>
      </c>
      <c r="M1680">
        <v>3900</v>
      </c>
      <c r="N1680">
        <v>0</v>
      </c>
      <c r="O1680">
        <v>40</v>
      </c>
      <c r="P1680">
        <v>80</v>
      </c>
      <c r="R1680">
        <v>3141207</v>
      </c>
      <c r="S1680">
        <v>7700</v>
      </c>
      <c r="T1680" t="s">
        <v>5940</v>
      </c>
      <c r="U1680">
        <v>8280</v>
      </c>
      <c r="V1680" t="s">
        <v>5940</v>
      </c>
      <c r="W1680">
        <v>80</v>
      </c>
      <c r="X1680">
        <v>111</v>
      </c>
      <c r="Z1680">
        <v>2702603</v>
      </c>
      <c r="AB1680">
        <v>15</v>
      </c>
      <c r="AC1680">
        <v>2702603</v>
      </c>
      <c r="AD1680" t="s">
        <v>5576</v>
      </c>
      <c r="AE1680" t="s">
        <v>5940</v>
      </c>
      <c r="AF1680">
        <v>2702603</v>
      </c>
      <c r="AG1680" t="s">
        <v>5576</v>
      </c>
      <c r="AH1680" t="s">
        <v>5940</v>
      </c>
      <c r="AI1680">
        <v>2702603</v>
      </c>
      <c r="AJ1680" t="s">
        <v>5576</v>
      </c>
      <c r="AK1680">
        <v>119</v>
      </c>
      <c r="AL1680">
        <v>2702603</v>
      </c>
      <c r="AM1680" t="s">
        <v>5576</v>
      </c>
      <c r="AN1680" t="s">
        <v>5940</v>
      </c>
      <c r="AO1680">
        <v>0</v>
      </c>
      <c r="AP1680">
        <v>2708006</v>
      </c>
      <c r="AQ1680" t="s">
        <v>5633</v>
      </c>
      <c r="AR1680">
        <v>1640</v>
      </c>
    </row>
    <row r="1681" spans="1:44" x14ac:dyDescent="0.25">
      <c r="A1681">
        <v>3141306</v>
      </c>
      <c r="B1681">
        <v>2</v>
      </c>
      <c r="C1681" t="s">
        <v>888</v>
      </c>
      <c r="D1681" t="s">
        <v>4554</v>
      </c>
      <c r="E1681" t="s">
        <v>5940</v>
      </c>
      <c r="F1681">
        <v>375</v>
      </c>
      <c r="G1681">
        <v>11588</v>
      </c>
      <c r="H1681" t="s">
        <v>5940</v>
      </c>
      <c r="I1681" t="s">
        <v>5940</v>
      </c>
      <c r="J1681">
        <v>502</v>
      </c>
      <c r="K1681">
        <v>15930</v>
      </c>
      <c r="L1681">
        <v>225</v>
      </c>
      <c r="M1681">
        <v>9000</v>
      </c>
      <c r="N1681">
        <v>0</v>
      </c>
      <c r="O1681">
        <v>0</v>
      </c>
      <c r="P1681">
        <v>355</v>
      </c>
      <c r="R1681">
        <v>3141306</v>
      </c>
      <c r="S1681" t="s">
        <v>5940</v>
      </c>
      <c r="T1681">
        <v>375</v>
      </c>
      <c r="U1681">
        <v>11588</v>
      </c>
      <c r="V1681" t="s">
        <v>5940</v>
      </c>
      <c r="W1681" t="s">
        <v>5940</v>
      </c>
      <c r="X1681">
        <v>502</v>
      </c>
      <c r="Z1681">
        <v>2702702</v>
      </c>
      <c r="AB1681" t="s">
        <v>5940</v>
      </c>
      <c r="AC1681">
        <v>2702702</v>
      </c>
      <c r="AD1681" t="s">
        <v>5577</v>
      </c>
      <c r="AE1681" t="s">
        <v>5940</v>
      </c>
      <c r="AF1681">
        <v>2702702</v>
      </c>
      <c r="AG1681" t="s">
        <v>5577</v>
      </c>
      <c r="AH1681">
        <v>140000</v>
      </c>
      <c r="AI1681">
        <v>2702702</v>
      </c>
      <c r="AJ1681" t="s">
        <v>5577</v>
      </c>
      <c r="AK1681">
        <v>2</v>
      </c>
      <c r="AL1681">
        <v>2702702</v>
      </c>
      <c r="AM1681" t="s">
        <v>5577</v>
      </c>
      <c r="AN1681" t="s">
        <v>5940</v>
      </c>
      <c r="AO1681">
        <v>0</v>
      </c>
      <c r="AP1681">
        <v>2708105</v>
      </c>
      <c r="AQ1681" t="s">
        <v>5634</v>
      </c>
      <c r="AR1681">
        <v>256</v>
      </c>
    </row>
    <row r="1682" spans="1:44" x14ac:dyDescent="0.25">
      <c r="A1682">
        <v>3141405</v>
      </c>
      <c r="B1682">
        <v>2</v>
      </c>
      <c r="C1682" t="s">
        <v>888</v>
      </c>
      <c r="D1682" t="s">
        <v>4555</v>
      </c>
      <c r="E1682">
        <v>21000</v>
      </c>
      <c r="F1682" t="s">
        <v>5940</v>
      </c>
      <c r="G1682">
        <v>550</v>
      </c>
      <c r="H1682" t="s">
        <v>5940</v>
      </c>
      <c r="I1682">
        <v>55</v>
      </c>
      <c r="J1682">
        <v>330</v>
      </c>
      <c r="K1682">
        <v>20000</v>
      </c>
      <c r="L1682">
        <v>0</v>
      </c>
      <c r="M1682">
        <v>500</v>
      </c>
      <c r="N1682">
        <v>0</v>
      </c>
      <c r="O1682">
        <v>16</v>
      </c>
      <c r="P1682">
        <v>202</v>
      </c>
      <c r="R1682">
        <v>3141405</v>
      </c>
      <c r="S1682">
        <v>21000</v>
      </c>
      <c r="T1682" t="s">
        <v>5940</v>
      </c>
      <c r="U1682">
        <v>550</v>
      </c>
      <c r="V1682" t="s">
        <v>5940</v>
      </c>
      <c r="W1682">
        <v>55</v>
      </c>
      <c r="X1682">
        <v>330</v>
      </c>
      <c r="Z1682">
        <v>2702801</v>
      </c>
      <c r="AB1682" t="s">
        <v>5940</v>
      </c>
      <c r="AC1682">
        <v>2702801</v>
      </c>
      <c r="AD1682" t="s">
        <v>5578</v>
      </c>
      <c r="AE1682" t="s">
        <v>5940</v>
      </c>
      <c r="AF1682">
        <v>2702801</v>
      </c>
      <c r="AG1682" t="s">
        <v>5578</v>
      </c>
      <c r="AH1682">
        <v>235667</v>
      </c>
      <c r="AI1682">
        <v>2702801</v>
      </c>
      <c r="AJ1682" t="s">
        <v>5578</v>
      </c>
      <c r="AK1682">
        <v>32</v>
      </c>
      <c r="AL1682">
        <v>2702801</v>
      </c>
      <c r="AM1682" t="s">
        <v>5578</v>
      </c>
      <c r="AN1682" t="s">
        <v>5940</v>
      </c>
      <c r="AO1682">
        <v>0</v>
      </c>
      <c r="AP1682">
        <v>2708204</v>
      </c>
      <c r="AQ1682" t="s">
        <v>5635</v>
      </c>
      <c r="AR1682">
        <v>76</v>
      </c>
    </row>
    <row r="1683" spans="1:44" x14ac:dyDescent="0.25">
      <c r="A1683">
        <v>3141504</v>
      </c>
      <c r="B1683">
        <v>2</v>
      </c>
      <c r="C1683" t="s">
        <v>888</v>
      </c>
      <c r="D1683" t="s">
        <v>4556</v>
      </c>
      <c r="E1683">
        <v>2500</v>
      </c>
      <c r="F1683" t="s">
        <v>5940</v>
      </c>
      <c r="G1683">
        <v>1080</v>
      </c>
      <c r="H1683" t="s">
        <v>5940</v>
      </c>
      <c r="I1683">
        <v>198</v>
      </c>
      <c r="J1683">
        <v>74</v>
      </c>
      <c r="K1683">
        <v>12000</v>
      </c>
      <c r="L1683">
        <v>0</v>
      </c>
      <c r="M1683">
        <v>924</v>
      </c>
      <c r="N1683">
        <v>0</v>
      </c>
      <c r="O1683">
        <v>255</v>
      </c>
      <c r="P1683">
        <v>133</v>
      </c>
      <c r="R1683">
        <v>3141504</v>
      </c>
      <c r="S1683">
        <v>2500</v>
      </c>
      <c r="T1683" t="s">
        <v>5940</v>
      </c>
      <c r="U1683">
        <v>1080</v>
      </c>
      <c r="V1683" t="s">
        <v>5940</v>
      </c>
      <c r="W1683">
        <v>198</v>
      </c>
      <c r="X1683">
        <v>74</v>
      </c>
      <c r="Z1683">
        <v>2702900</v>
      </c>
      <c r="AB1683">
        <v>300</v>
      </c>
      <c r="AC1683">
        <v>2702900</v>
      </c>
      <c r="AD1683" t="s">
        <v>5579</v>
      </c>
      <c r="AE1683" t="s">
        <v>5940</v>
      </c>
      <c r="AF1683">
        <v>2702900</v>
      </c>
      <c r="AG1683" t="s">
        <v>5579</v>
      </c>
      <c r="AH1683" t="s">
        <v>5940</v>
      </c>
      <c r="AI1683">
        <v>2702900</v>
      </c>
      <c r="AJ1683" t="s">
        <v>5579</v>
      </c>
      <c r="AK1683">
        <v>380</v>
      </c>
      <c r="AL1683">
        <v>2702900</v>
      </c>
      <c r="AM1683" t="s">
        <v>5579</v>
      </c>
      <c r="AN1683" t="s">
        <v>5940</v>
      </c>
      <c r="AO1683">
        <v>0</v>
      </c>
      <c r="AP1683">
        <v>2708303</v>
      </c>
      <c r="AQ1683" t="s">
        <v>5636</v>
      </c>
      <c r="AR1683">
        <v>63</v>
      </c>
    </row>
    <row r="1684" spans="1:44" x14ac:dyDescent="0.25">
      <c r="A1684">
        <v>3141603</v>
      </c>
      <c r="B1684">
        <v>2</v>
      </c>
      <c r="C1684" t="s">
        <v>888</v>
      </c>
      <c r="D1684" t="s">
        <v>4557</v>
      </c>
      <c r="E1684">
        <v>3600</v>
      </c>
      <c r="F1684" t="s">
        <v>5940</v>
      </c>
      <c r="G1684">
        <v>3000</v>
      </c>
      <c r="H1684" t="s">
        <v>5940</v>
      </c>
      <c r="I1684">
        <v>90</v>
      </c>
      <c r="J1684">
        <v>185</v>
      </c>
      <c r="K1684">
        <v>12000</v>
      </c>
      <c r="L1684">
        <v>0</v>
      </c>
      <c r="M1684">
        <v>3150</v>
      </c>
      <c r="N1684">
        <v>0</v>
      </c>
      <c r="O1684">
        <v>31</v>
      </c>
      <c r="P1684">
        <v>156</v>
      </c>
      <c r="R1684">
        <v>3141603</v>
      </c>
      <c r="S1684">
        <v>3600</v>
      </c>
      <c r="T1684" t="s">
        <v>5940</v>
      </c>
      <c r="U1684">
        <v>3000</v>
      </c>
      <c r="V1684" t="s">
        <v>5940</v>
      </c>
      <c r="W1684">
        <v>90</v>
      </c>
      <c r="X1684">
        <v>185</v>
      </c>
      <c r="Z1684">
        <v>2703007</v>
      </c>
      <c r="AB1684" t="s">
        <v>5940</v>
      </c>
      <c r="AC1684">
        <v>2703007</v>
      </c>
      <c r="AD1684" t="s">
        <v>5580</v>
      </c>
      <c r="AE1684" t="s">
        <v>5940</v>
      </c>
      <c r="AF1684">
        <v>2703007</v>
      </c>
      <c r="AG1684" t="s">
        <v>5580</v>
      </c>
      <c r="AH1684">
        <v>189267</v>
      </c>
      <c r="AI1684">
        <v>2703007</v>
      </c>
      <c r="AJ1684" t="s">
        <v>5580</v>
      </c>
      <c r="AK1684">
        <v>104</v>
      </c>
      <c r="AL1684">
        <v>2703007</v>
      </c>
      <c r="AM1684" t="s">
        <v>5580</v>
      </c>
      <c r="AN1684" t="s">
        <v>5940</v>
      </c>
      <c r="AO1684">
        <v>0</v>
      </c>
      <c r="AP1684">
        <v>2708402</v>
      </c>
      <c r="AQ1684" t="s">
        <v>5637</v>
      </c>
      <c r="AR1684">
        <v>160</v>
      </c>
    </row>
    <row r="1685" spans="1:44" x14ac:dyDescent="0.25">
      <c r="A1685">
        <v>3141702</v>
      </c>
      <c r="B1685">
        <v>2</v>
      </c>
      <c r="C1685" t="s">
        <v>888</v>
      </c>
      <c r="D1685" t="s">
        <v>4558</v>
      </c>
      <c r="E1685">
        <v>4950</v>
      </c>
      <c r="F1685" t="s">
        <v>5940</v>
      </c>
      <c r="G1685">
        <v>198</v>
      </c>
      <c r="H1685" t="s">
        <v>5940</v>
      </c>
      <c r="I1685" t="s">
        <v>5940</v>
      </c>
      <c r="J1685">
        <v>87</v>
      </c>
      <c r="K1685">
        <v>1800</v>
      </c>
      <c r="L1685">
        <v>0</v>
      </c>
      <c r="M1685">
        <v>33</v>
      </c>
      <c r="N1685">
        <v>0</v>
      </c>
      <c r="O1685">
        <v>0</v>
      </c>
      <c r="P1685">
        <v>32</v>
      </c>
      <c r="R1685">
        <v>3141702</v>
      </c>
      <c r="S1685">
        <v>4950</v>
      </c>
      <c r="T1685" t="s">
        <v>5940</v>
      </c>
      <c r="U1685">
        <v>198</v>
      </c>
      <c r="V1685" t="s">
        <v>5940</v>
      </c>
      <c r="W1685" t="s">
        <v>5940</v>
      </c>
      <c r="X1685">
        <v>87</v>
      </c>
      <c r="Z1685">
        <v>2703106</v>
      </c>
      <c r="AB1685">
        <v>450</v>
      </c>
      <c r="AC1685">
        <v>2703106</v>
      </c>
      <c r="AD1685" t="s">
        <v>5581</v>
      </c>
      <c r="AE1685" t="s">
        <v>5940</v>
      </c>
      <c r="AF1685">
        <v>2703106</v>
      </c>
      <c r="AG1685" t="s">
        <v>5581</v>
      </c>
      <c r="AH1685" t="s">
        <v>5940</v>
      </c>
      <c r="AI1685">
        <v>2703106</v>
      </c>
      <c r="AJ1685" t="s">
        <v>5581</v>
      </c>
      <c r="AK1685">
        <v>2000</v>
      </c>
      <c r="AL1685">
        <v>2703106</v>
      </c>
      <c r="AM1685" t="s">
        <v>5581</v>
      </c>
      <c r="AN1685" t="s">
        <v>5940</v>
      </c>
      <c r="AO1685">
        <v>0</v>
      </c>
      <c r="AP1685">
        <v>2708501</v>
      </c>
      <c r="AQ1685" t="s">
        <v>5638</v>
      </c>
      <c r="AR1685">
        <v>20</v>
      </c>
    </row>
    <row r="1686" spans="1:44" x14ac:dyDescent="0.25">
      <c r="A1686">
        <v>3141801</v>
      </c>
      <c r="B1686">
        <v>2</v>
      </c>
      <c r="C1686" t="s">
        <v>888</v>
      </c>
      <c r="D1686" t="s">
        <v>4559</v>
      </c>
      <c r="E1686">
        <v>10000</v>
      </c>
      <c r="F1686" t="s">
        <v>5940</v>
      </c>
      <c r="G1686">
        <v>1440</v>
      </c>
      <c r="H1686" t="s">
        <v>5940</v>
      </c>
      <c r="I1686">
        <v>30</v>
      </c>
      <c r="J1686">
        <v>228</v>
      </c>
      <c r="K1686">
        <v>9250</v>
      </c>
      <c r="L1686">
        <v>0</v>
      </c>
      <c r="M1686">
        <v>1200</v>
      </c>
      <c r="N1686">
        <v>0</v>
      </c>
      <c r="O1686">
        <v>30</v>
      </c>
      <c r="P1686">
        <v>132</v>
      </c>
      <c r="R1686">
        <v>3141801</v>
      </c>
      <c r="S1686">
        <v>10000</v>
      </c>
      <c r="T1686" t="s">
        <v>5940</v>
      </c>
      <c r="U1686">
        <v>1440</v>
      </c>
      <c r="V1686" t="s">
        <v>5940</v>
      </c>
      <c r="W1686">
        <v>30</v>
      </c>
      <c r="X1686">
        <v>228</v>
      </c>
      <c r="Z1686">
        <v>2703205</v>
      </c>
      <c r="AB1686" t="s">
        <v>5940</v>
      </c>
      <c r="AC1686">
        <v>2703205</v>
      </c>
      <c r="AD1686" t="s">
        <v>5582</v>
      </c>
      <c r="AE1686">
        <v>4797</v>
      </c>
      <c r="AF1686">
        <v>2703205</v>
      </c>
      <c r="AG1686" t="s">
        <v>5582</v>
      </c>
      <c r="AH1686">
        <v>485767</v>
      </c>
      <c r="AI1686">
        <v>2703205</v>
      </c>
      <c r="AJ1686" t="s">
        <v>5582</v>
      </c>
      <c r="AK1686">
        <v>252</v>
      </c>
      <c r="AL1686">
        <v>2703205</v>
      </c>
      <c r="AM1686" t="s">
        <v>5582</v>
      </c>
      <c r="AN1686" t="s">
        <v>5940</v>
      </c>
      <c r="AO1686">
        <v>0</v>
      </c>
      <c r="AP1686">
        <v>2708600</v>
      </c>
      <c r="AQ1686" t="s">
        <v>5639</v>
      </c>
      <c r="AR1686">
        <v>6</v>
      </c>
    </row>
    <row r="1687" spans="1:44" x14ac:dyDescent="0.25">
      <c r="A1687">
        <v>3141900</v>
      </c>
      <c r="B1687">
        <v>2</v>
      </c>
      <c r="C1687" t="s">
        <v>888</v>
      </c>
      <c r="D1687" t="s">
        <v>4560</v>
      </c>
      <c r="E1687" t="s">
        <v>5940</v>
      </c>
      <c r="F1687" t="s">
        <v>5940</v>
      </c>
      <c r="G1687">
        <v>4180</v>
      </c>
      <c r="H1687" t="s">
        <v>5940</v>
      </c>
      <c r="I1687" t="s">
        <v>5940</v>
      </c>
      <c r="J1687">
        <v>265</v>
      </c>
      <c r="K1687">
        <v>0</v>
      </c>
      <c r="L1687">
        <v>720</v>
      </c>
      <c r="M1687">
        <v>8250</v>
      </c>
      <c r="N1687">
        <v>0</v>
      </c>
      <c r="O1687">
        <v>500</v>
      </c>
      <c r="P1687">
        <v>190</v>
      </c>
      <c r="R1687">
        <v>3141900</v>
      </c>
      <c r="S1687" t="s">
        <v>5940</v>
      </c>
      <c r="T1687" t="s">
        <v>5940</v>
      </c>
      <c r="U1687">
        <v>4180</v>
      </c>
      <c r="V1687" t="s">
        <v>5940</v>
      </c>
      <c r="W1687" t="s">
        <v>5940</v>
      </c>
      <c r="X1687">
        <v>265</v>
      </c>
      <c r="Z1687">
        <v>2703304</v>
      </c>
      <c r="AB1687" t="s">
        <v>5940</v>
      </c>
      <c r="AC1687">
        <v>2703304</v>
      </c>
      <c r="AD1687" t="s">
        <v>5583</v>
      </c>
      <c r="AE1687" t="s">
        <v>5940</v>
      </c>
      <c r="AF1687">
        <v>2703304</v>
      </c>
      <c r="AG1687" t="s">
        <v>5583</v>
      </c>
      <c r="AH1687" t="s">
        <v>5940</v>
      </c>
      <c r="AI1687">
        <v>2703304</v>
      </c>
      <c r="AJ1687" t="s">
        <v>5583</v>
      </c>
      <c r="AK1687">
        <v>2165</v>
      </c>
      <c r="AL1687">
        <v>2703304</v>
      </c>
      <c r="AM1687" t="s">
        <v>5583</v>
      </c>
      <c r="AN1687" t="s">
        <v>5940</v>
      </c>
      <c r="AO1687">
        <v>0</v>
      </c>
      <c r="AP1687">
        <v>2708709</v>
      </c>
      <c r="AQ1687" t="s">
        <v>5640</v>
      </c>
      <c r="AR1687">
        <v>6</v>
      </c>
    </row>
    <row r="1688" spans="1:44" x14ac:dyDescent="0.25">
      <c r="A1688">
        <v>3142007</v>
      </c>
      <c r="B1688">
        <v>2</v>
      </c>
      <c r="C1688" t="s">
        <v>888</v>
      </c>
      <c r="D1688" t="s">
        <v>4561</v>
      </c>
      <c r="E1688">
        <v>6000</v>
      </c>
      <c r="F1688" t="s">
        <v>5940</v>
      </c>
      <c r="G1688">
        <v>1620</v>
      </c>
      <c r="H1688" t="s">
        <v>5940</v>
      </c>
      <c r="I1688" t="s">
        <v>5940</v>
      </c>
      <c r="J1688">
        <v>272</v>
      </c>
      <c r="K1688">
        <v>7500</v>
      </c>
      <c r="L1688">
        <v>0</v>
      </c>
      <c r="M1688">
        <v>680</v>
      </c>
      <c r="N1688">
        <v>0</v>
      </c>
      <c r="O1688">
        <v>0</v>
      </c>
      <c r="P1688">
        <v>163</v>
      </c>
      <c r="R1688">
        <v>3142007</v>
      </c>
      <c r="S1688">
        <v>6000</v>
      </c>
      <c r="T1688" t="s">
        <v>5940</v>
      </c>
      <c r="U1688">
        <v>1620</v>
      </c>
      <c r="V1688" t="s">
        <v>5940</v>
      </c>
      <c r="W1688" t="s">
        <v>5940</v>
      </c>
      <c r="X1688">
        <v>272</v>
      </c>
      <c r="Z1688">
        <v>2703403</v>
      </c>
      <c r="AB1688">
        <v>25</v>
      </c>
      <c r="AC1688">
        <v>2703403</v>
      </c>
      <c r="AD1688" t="s">
        <v>5584</v>
      </c>
      <c r="AE1688" t="s">
        <v>5940</v>
      </c>
      <c r="AF1688">
        <v>2703403</v>
      </c>
      <c r="AG1688" t="s">
        <v>5584</v>
      </c>
      <c r="AH1688" t="s">
        <v>5940</v>
      </c>
      <c r="AI1688">
        <v>2703403</v>
      </c>
      <c r="AJ1688" t="s">
        <v>5584</v>
      </c>
      <c r="AK1688">
        <v>115</v>
      </c>
      <c r="AL1688">
        <v>2703403</v>
      </c>
      <c r="AM1688" t="s">
        <v>5584</v>
      </c>
      <c r="AN1688" t="s">
        <v>5940</v>
      </c>
      <c r="AO1688">
        <v>0</v>
      </c>
      <c r="AP1688">
        <v>2708808</v>
      </c>
      <c r="AQ1688" t="s">
        <v>5641</v>
      </c>
      <c r="AR1688">
        <v>960</v>
      </c>
    </row>
    <row r="1689" spans="1:44" x14ac:dyDescent="0.25">
      <c r="A1689">
        <v>3142106</v>
      </c>
      <c r="B1689">
        <v>2</v>
      </c>
      <c r="C1689" t="s">
        <v>888</v>
      </c>
      <c r="D1689" t="s">
        <v>4562</v>
      </c>
      <c r="E1689">
        <v>5600</v>
      </c>
      <c r="F1689" t="s">
        <v>5940</v>
      </c>
      <c r="G1689">
        <v>2500</v>
      </c>
      <c r="H1689" t="s">
        <v>5940</v>
      </c>
      <c r="I1689">
        <v>375</v>
      </c>
      <c r="J1689">
        <v>125</v>
      </c>
      <c r="K1689">
        <v>1600</v>
      </c>
      <c r="L1689">
        <v>0</v>
      </c>
      <c r="M1689">
        <v>2500</v>
      </c>
      <c r="N1689">
        <v>0</v>
      </c>
      <c r="O1689">
        <v>405</v>
      </c>
      <c r="P1689">
        <v>75</v>
      </c>
      <c r="R1689">
        <v>3142106</v>
      </c>
      <c r="S1689">
        <v>5600</v>
      </c>
      <c r="T1689" t="s">
        <v>5940</v>
      </c>
      <c r="U1689">
        <v>2500</v>
      </c>
      <c r="V1689" t="s">
        <v>5940</v>
      </c>
      <c r="W1689">
        <v>375</v>
      </c>
      <c r="X1689">
        <v>125</v>
      </c>
      <c r="Z1689">
        <v>2703502</v>
      </c>
      <c r="AB1689" t="s">
        <v>5940</v>
      </c>
      <c r="AC1689">
        <v>2703502</v>
      </c>
      <c r="AD1689" t="s">
        <v>5585</v>
      </c>
      <c r="AE1689">
        <v>5</v>
      </c>
      <c r="AF1689">
        <v>2703502</v>
      </c>
      <c r="AG1689" t="s">
        <v>5585</v>
      </c>
      <c r="AH1689">
        <v>133268</v>
      </c>
      <c r="AI1689">
        <v>2703502</v>
      </c>
      <c r="AJ1689" t="s">
        <v>5585</v>
      </c>
      <c r="AK1689">
        <v>20</v>
      </c>
      <c r="AL1689">
        <v>2703502</v>
      </c>
      <c r="AM1689" t="s">
        <v>5585</v>
      </c>
      <c r="AN1689" t="s">
        <v>5940</v>
      </c>
      <c r="AO1689">
        <v>0</v>
      </c>
      <c r="AP1689">
        <v>2708907</v>
      </c>
      <c r="AQ1689" t="s">
        <v>5642</v>
      </c>
      <c r="AR1689" t="s">
        <v>5940</v>
      </c>
    </row>
    <row r="1690" spans="1:44" x14ac:dyDescent="0.25">
      <c r="A1690">
        <v>3142205</v>
      </c>
      <c r="B1690">
        <v>2</v>
      </c>
      <c r="C1690" t="s">
        <v>888</v>
      </c>
      <c r="D1690" t="s">
        <v>4563</v>
      </c>
      <c r="E1690">
        <v>15000</v>
      </c>
      <c r="F1690" t="s">
        <v>5940</v>
      </c>
      <c r="G1690">
        <v>450</v>
      </c>
      <c r="H1690" t="s">
        <v>5940</v>
      </c>
      <c r="I1690">
        <v>1125</v>
      </c>
      <c r="J1690">
        <v>66</v>
      </c>
      <c r="K1690">
        <v>15000</v>
      </c>
      <c r="L1690">
        <v>0</v>
      </c>
      <c r="M1690">
        <v>870</v>
      </c>
      <c r="N1690">
        <v>0</v>
      </c>
      <c r="O1690">
        <v>600</v>
      </c>
      <c r="P1690">
        <v>78</v>
      </c>
      <c r="R1690">
        <v>3142205</v>
      </c>
      <c r="S1690">
        <v>15000</v>
      </c>
      <c r="T1690" t="s">
        <v>5940</v>
      </c>
      <c r="U1690">
        <v>450</v>
      </c>
      <c r="V1690" t="s">
        <v>5940</v>
      </c>
      <c r="W1690">
        <v>1125</v>
      </c>
      <c r="X1690">
        <v>66</v>
      </c>
      <c r="Z1690">
        <v>2703601</v>
      </c>
      <c r="AB1690" t="s">
        <v>5940</v>
      </c>
      <c r="AC1690">
        <v>2703601</v>
      </c>
      <c r="AD1690" t="s">
        <v>5586</v>
      </c>
      <c r="AE1690">
        <v>3</v>
      </c>
      <c r="AF1690">
        <v>2703601</v>
      </c>
      <c r="AG1690" t="s">
        <v>5586</v>
      </c>
      <c r="AH1690">
        <v>75302</v>
      </c>
      <c r="AI1690">
        <v>2703601</v>
      </c>
      <c r="AJ1690" t="s">
        <v>5586</v>
      </c>
      <c r="AK1690">
        <v>15</v>
      </c>
      <c r="AL1690">
        <v>2703601</v>
      </c>
      <c r="AM1690" t="s">
        <v>5586</v>
      </c>
      <c r="AN1690" t="s">
        <v>5940</v>
      </c>
      <c r="AO1690">
        <v>0</v>
      </c>
      <c r="AP1690">
        <v>2708956</v>
      </c>
      <c r="AQ1690" t="s">
        <v>5643</v>
      </c>
      <c r="AR1690">
        <v>82</v>
      </c>
    </row>
    <row r="1691" spans="1:44" x14ac:dyDescent="0.25">
      <c r="A1691">
        <v>3142254</v>
      </c>
      <c r="B1691">
        <v>2</v>
      </c>
      <c r="C1691" t="s">
        <v>888</v>
      </c>
      <c r="D1691" t="s">
        <v>4564</v>
      </c>
      <c r="E1691">
        <v>6750</v>
      </c>
      <c r="F1691" t="s">
        <v>5940</v>
      </c>
      <c r="G1691">
        <v>1250</v>
      </c>
      <c r="H1691" t="s">
        <v>5940</v>
      </c>
      <c r="I1691">
        <v>50</v>
      </c>
      <c r="J1691">
        <v>46</v>
      </c>
      <c r="K1691">
        <v>6750</v>
      </c>
      <c r="L1691">
        <v>0</v>
      </c>
      <c r="M1691">
        <v>640</v>
      </c>
      <c r="N1691">
        <v>0</v>
      </c>
      <c r="O1691">
        <v>35</v>
      </c>
      <c r="P1691">
        <v>48</v>
      </c>
      <c r="R1691">
        <v>3142254</v>
      </c>
      <c r="S1691">
        <v>6750</v>
      </c>
      <c r="T1691" t="s">
        <v>5940</v>
      </c>
      <c r="U1691">
        <v>1250</v>
      </c>
      <c r="V1691" t="s">
        <v>5940</v>
      </c>
      <c r="W1691">
        <v>50</v>
      </c>
      <c r="X1691">
        <v>46</v>
      </c>
      <c r="Z1691">
        <v>2703700</v>
      </c>
      <c r="AB1691">
        <v>36</v>
      </c>
      <c r="AC1691">
        <v>2703700</v>
      </c>
      <c r="AD1691" t="s">
        <v>5587</v>
      </c>
      <c r="AE1691" t="s">
        <v>5940</v>
      </c>
      <c r="AF1691">
        <v>2703700</v>
      </c>
      <c r="AG1691" t="s">
        <v>5587</v>
      </c>
      <c r="AH1691" t="s">
        <v>5940</v>
      </c>
      <c r="AI1691">
        <v>2703700</v>
      </c>
      <c r="AJ1691" t="s">
        <v>5587</v>
      </c>
      <c r="AK1691">
        <v>240</v>
      </c>
      <c r="AL1691">
        <v>2703700</v>
      </c>
      <c r="AM1691" t="s">
        <v>5587</v>
      </c>
      <c r="AN1691" t="s">
        <v>5940</v>
      </c>
      <c r="AO1691">
        <v>0</v>
      </c>
      <c r="AP1691">
        <v>2709004</v>
      </c>
      <c r="AQ1691" t="s">
        <v>5644</v>
      </c>
      <c r="AR1691">
        <v>54</v>
      </c>
    </row>
    <row r="1692" spans="1:44" x14ac:dyDescent="0.25">
      <c r="A1692">
        <v>3142304</v>
      </c>
      <c r="B1692">
        <v>2</v>
      </c>
      <c r="C1692" t="s">
        <v>888</v>
      </c>
      <c r="D1692" t="s">
        <v>4565</v>
      </c>
      <c r="E1692">
        <v>770</v>
      </c>
      <c r="F1692" t="s">
        <v>5940</v>
      </c>
      <c r="G1692">
        <v>350</v>
      </c>
      <c r="H1692" t="s">
        <v>5940</v>
      </c>
      <c r="I1692" t="s">
        <v>5940</v>
      </c>
      <c r="J1692">
        <v>26</v>
      </c>
      <c r="K1692">
        <v>500</v>
      </c>
      <c r="L1692">
        <v>0</v>
      </c>
      <c r="M1692">
        <v>325</v>
      </c>
      <c r="N1692">
        <v>0</v>
      </c>
      <c r="O1692">
        <v>0</v>
      </c>
      <c r="P1692">
        <v>32</v>
      </c>
      <c r="R1692">
        <v>3142304</v>
      </c>
      <c r="S1692">
        <v>770</v>
      </c>
      <c r="T1692" t="s">
        <v>5940</v>
      </c>
      <c r="U1692">
        <v>350</v>
      </c>
      <c r="V1692" t="s">
        <v>5940</v>
      </c>
      <c r="W1692" t="s">
        <v>5940</v>
      </c>
      <c r="X1692">
        <v>26</v>
      </c>
      <c r="Z1692">
        <v>2703759</v>
      </c>
      <c r="AB1692" t="s">
        <v>5940</v>
      </c>
      <c r="AC1692">
        <v>2703759</v>
      </c>
      <c r="AD1692" t="s">
        <v>5588</v>
      </c>
      <c r="AE1692" t="s">
        <v>5940</v>
      </c>
      <c r="AF1692">
        <v>2703759</v>
      </c>
      <c r="AG1692" t="s">
        <v>5588</v>
      </c>
      <c r="AH1692">
        <v>919414</v>
      </c>
      <c r="AI1692">
        <v>2703759</v>
      </c>
      <c r="AJ1692" t="s">
        <v>5588</v>
      </c>
      <c r="AK1692">
        <v>91</v>
      </c>
      <c r="AL1692">
        <v>2703759</v>
      </c>
      <c r="AM1692" t="s">
        <v>5588</v>
      </c>
      <c r="AN1692" t="s">
        <v>5940</v>
      </c>
      <c r="AO1692">
        <v>0</v>
      </c>
      <c r="AP1692">
        <v>2709103</v>
      </c>
      <c r="AQ1692" t="s">
        <v>5645</v>
      </c>
      <c r="AR1692">
        <v>1507</v>
      </c>
    </row>
    <row r="1693" spans="1:44" x14ac:dyDescent="0.25">
      <c r="A1693">
        <v>3142403</v>
      </c>
      <c r="B1693">
        <v>2</v>
      </c>
      <c r="C1693" t="s">
        <v>888</v>
      </c>
      <c r="D1693" t="s">
        <v>4566</v>
      </c>
      <c r="E1693" t="s">
        <v>5940</v>
      </c>
      <c r="F1693">
        <v>1500</v>
      </c>
      <c r="G1693">
        <v>2700</v>
      </c>
      <c r="H1693" t="s">
        <v>5940</v>
      </c>
      <c r="I1693">
        <v>120</v>
      </c>
      <c r="J1693">
        <v>143</v>
      </c>
      <c r="K1693">
        <v>5768</v>
      </c>
      <c r="L1693">
        <v>0</v>
      </c>
      <c r="M1693">
        <v>1050</v>
      </c>
      <c r="N1693">
        <v>0</v>
      </c>
      <c r="O1693">
        <v>36</v>
      </c>
      <c r="P1693">
        <v>106</v>
      </c>
      <c r="R1693">
        <v>3142403</v>
      </c>
      <c r="S1693" t="s">
        <v>5940</v>
      </c>
      <c r="T1693">
        <v>1500</v>
      </c>
      <c r="U1693">
        <v>2700</v>
      </c>
      <c r="V1693" t="s">
        <v>5940</v>
      </c>
      <c r="W1693">
        <v>120</v>
      </c>
      <c r="X1693">
        <v>143</v>
      </c>
      <c r="Z1693">
        <v>2703809</v>
      </c>
      <c r="AB1693" t="s">
        <v>5940</v>
      </c>
      <c r="AC1693">
        <v>2703809</v>
      </c>
      <c r="AD1693" t="s">
        <v>5589</v>
      </c>
      <c r="AE1693" t="s">
        <v>5940</v>
      </c>
      <c r="AF1693">
        <v>2703809</v>
      </c>
      <c r="AG1693" t="s">
        <v>5589</v>
      </c>
      <c r="AH1693">
        <v>120972</v>
      </c>
      <c r="AI1693">
        <v>2703809</v>
      </c>
      <c r="AJ1693" t="s">
        <v>5589</v>
      </c>
      <c r="AK1693">
        <v>50</v>
      </c>
      <c r="AL1693">
        <v>2703809</v>
      </c>
      <c r="AM1693" t="s">
        <v>5589</v>
      </c>
      <c r="AN1693" t="s">
        <v>5940</v>
      </c>
      <c r="AO1693">
        <v>0</v>
      </c>
      <c r="AP1693">
        <v>2709152</v>
      </c>
      <c r="AQ1693" t="s">
        <v>5646</v>
      </c>
      <c r="AR1693">
        <v>34</v>
      </c>
    </row>
    <row r="1694" spans="1:44" x14ac:dyDescent="0.25">
      <c r="A1694">
        <v>3142502</v>
      </c>
      <c r="B1694">
        <v>2</v>
      </c>
      <c r="C1694" t="s">
        <v>888</v>
      </c>
      <c r="D1694" t="s">
        <v>4567</v>
      </c>
      <c r="E1694" t="s">
        <v>5940</v>
      </c>
      <c r="F1694" t="s">
        <v>5940</v>
      </c>
      <c r="G1694">
        <v>2700</v>
      </c>
      <c r="H1694" t="s">
        <v>5940</v>
      </c>
      <c r="I1694">
        <v>8</v>
      </c>
      <c r="J1694">
        <v>4</v>
      </c>
      <c r="K1694">
        <v>24000</v>
      </c>
      <c r="L1694">
        <v>0</v>
      </c>
      <c r="M1694">
        <v>960</v>
      </c>
      <c r="N1694">
        <v>0</v>
      </c>
      <c r="O1694">
        <v>0</v>
      </c>
      <c r="P1694">
        <v>60</v>
      </c>
      <c r="R1694">
        <v>3142502</v>
      </c>
      <c r="S1694" t="s">
        <v>5940</v>
      </c>
      <c r="T1694" t="s">
        <v>5940</v>
      </c>
      <c r="U1694">
        <v>2700</v>
      </c>
      <c r="V1694" t="s">
        <v>5940</v>
      </c>
      <c r="W1694">
        <v>8</v>
      </c>
      <c r="X1694">
        <v>4</v>
      </c>
      <c r="Z1694">
        <v>2703908</v>
      </c>
      <c r="AB1694" t="s">
        <v>5940</v>
      </c>
      <c r="AC1694">
        <v>2703908</v>
      </c>
      <c r="AD1694" t="s">
        <v>5590</v>
      </c>
      <c r="AE1694">
        <v>4</v>
      </c>
      <c r="AF1694">
        <v>2703908</v>
      </c>
      <c r="AG1694" t="s">
        <v>5590</v>
      </c>
      <c r="AH1694">
        <v>140000</v>
      </c>
      <c r="AI1694">
        <v>2703908</v>
      </c>
      <c r="AJ1694" t="s">
        <v>5590</v>
      </c>
      <c r="AK1694">
        <v>20</v>
      </c>
      <c r="AL1694">
        <v>2703908</v>
      </c>
      <c r="AM1694" t="s">
        <v>5590</v>
      </c>
      <c r="AN1694" t="s">
        <v>5940</v>
      </c>
      <c r="AO1694">
        <v>0</v>
      </c>
      <c r="AP1694">
        <v>2709202</v>
      </c>
      <c r="AQ1694" t="s">
        <v>5647</v>
      </c>
      <c r="AR1694">
        <v>2400</v>
      </c>
    </row>
    <row r="1695" spans="1:44" x14ac:dyDescent="0.25">
      <c r="A1695">
        <v>3142601</v>
      </c>
      <c r="B1695">
        <v>2</v>
      </c>
      <c r="C1695" t="s">
        <v>888</v>
      </c>
      <c r="D1695" t="s">
        <v>4568</v>
      </c>
      <c r="E1695">
        <v>1000</v>
      </c>
      <c r="F1695" t="s">
        <v>5940</v>
      </c>
      <c r="G1695">
        <v>2100</v>
      </c>
      <c r="H1695" t="s">
        <v>5940</v>
      </c>
      <c r="I1695">
        <v>900</v>
      </c>
      <c r="J1695">
        <v>240</v>
      </c>
      <c r="K1695">
        <v>1000</v>
      </c>
      <c r="L1695">
        <v>0</v>
      </c>
      <c r="M1695">
        <v>2100</v>
      </c>
      <c r="N1695">
        <v>0</v>
      </c>
      <c r="O1695">
        <v>630</v>
      </c>
      <c r="P1695">
        <v>220</v>
      </c>
      <c r="R1695">
        <v>3142601</v>
      </c>
      <c r="S1695">
        <v>1000</v>
      </c>
      <c r="T1695" t="s">
        <v>5940</v>
      </c>
      <c r="U1695">
        <v>2100</v>
      </c>
      <c r="V1695" t="s">
        <v>5940</v>
      </c>
      <c r="W1695">
        <v>900</v>
      </c>
      <c r="X1695">
        <v>240</v>
      </c>
      <c r="Z1695">
        <v>2704005</v>
      </c>
      <c r="AB1695" t="s">
        <v>5940</v>
      </c>
      <c r="AC1695">
        <v>2704005</v>
      </c>
      <c r="AD1695" t="s">
        <v>5591</v>
      </c>
      <c r="AE1695" t="s">
        <v>5940</v>
      </c>
      <c r="AF1695">
        <v>2704005</v>
      </c>
      <c r="AG1695" t="s">
        <v>5591</v>
      </c>
      <c r="AH1695">
        <v>680000</v>
      </c>
      <c r="AI1695">
        <v>2704005</v>
      </c>
      <c r="AJ1695" t="s">
        <v>5591</v>
      </c>
      <c r="AK1695">
        <v>354</v>
      </c>
      <c r="AL1695">
        <v>2704005</v>
      </c>
      <c r="AM1695" t="s">
        <v>5591</v>
      </c>
      <c r="AN1695" t="s">
        <v>5940</v>
      </c>
      <c r="AO1695">
        <v>0</v>
      </c>
      <c r="AP1695">
        <v>2709301</v>
      </c>
      <c r="AQ1695" t="s">
        <v>5648</v>
      </c>
      <c r="AR1695">
        <v>192</v>
      </c>
    </row>
    <row r="1696" spans="1:44" x14ac:dyDescent="0.25">
      <c r="A1696">
        <v>3142700</v>
      </c>
      <c r="B1696">
        <v>2</v>
      </c>
      <c r="C1696" t="s">
        <v>888</v>
      </c>
      <c r="D1696" t="s">
        <v>4569</v>
      </c>
      <c r="E1696">
        <v>4800</v>
      </c>
      <c r="F1696" t="s">
        <v>5940</v>
      </c>
      <c r="G1696">
        <v>1262</v>
      </c>
      <c r="H1696">
        <v>1440</v>
      </c>
      <c r="I1696">
        <v>80</v>
      </c>
      <c r="J1696">
        <v>108</v>
      </c>
      <c r="K1696">
        <v>4800</v>
      </c>
      <c r="L1696">
        <v>0</v>
      </c>
      <c r="M1696">
        <v>1050</v>
      </c>
      <c r="N1696">
        <v>0</v>
      </c>
      <c r="O1696">
        <v>80</v>
      </c>
      <c r="P1696">
        <v>504</v>
      </c>
      <c r="R1696">
        <v>3142700</v>
      </c>
      <c r="S1696">
        <v>4800</v>
      </c>
      <c r="T1696" t="s">
        <v>5940</v>
      </c>
      <c r="U1696">
        <v>1262</v>
      </c>
      <c r="V1696">
        <v>1440</v>
      </c>
      <c r="W1696">
        <v>80</v>
      </c>
      <c r="X1696">
        <v>108</v>
      </c>
      <c r="Z1696">
        <v>2704104</v>
      </c>
      <c r="AB1696">
        <v>30</v>
      </c>
      <c r="AC1696">
        <v>2704104</v>
      </c>
      <c r="AD1696" t="s">
        <v>5592</v>
      </c>
      <c r="AE1696" t="s">
        <v>5940</v>
      </c>
      <c r="AF1696">
        <v>2704104</v>
      </c>
      <c r="AG1696" t="s">
        <v>5592</v>
      </c>
      <c r="AH1696" t="s">
        <v>5940</v>
      </c>
      <c r="AI1696">
        <v>2704104</v>
      </c>
      <c r="AJ1696" t="s">
        <v>5592</v>
      </c>
      <c r="AK1696">
        <v>270</v>
      </c>
      <c r="AL1696">
        <v>2704104</v>
      </c>
      <c r="AM1696" t="s">
        <v>5592</v>
      </c>
      <c r="AN1696" t="s">
        <v>5940</v>
      </c>
      <c r="AO1696">
        <v>0</v>
      </c>
      <c r="AP1696">
        <v>2709400</v>
      </c>
      <c r="AQ1696" t="s">
        <v>5649</v>
      </c>
      <c r="AR1696">
        <v>22</v>
      </c>
    </row>
    <row r="1697" spans="1:44" x14ac:dyDescent="0.25">
      <c r="A1697">
        <v>3142809</v>
      </c>
      <c r="B1697">
        <v>2</v>
      </c>
      <c r="C1697" t="s">
        <v>888</v>
      </c>
      <c r="D1697" t="s">
        <v>4570</v>
      </c>
      <c r="E1697">
        <v>576000</v>
      </c>
      <c r="F1697">
        <v>92000</v>
      </c>
      <c r="G1697">
        <v>31350</v>
      </c>
      <c r="H1697">
        <v>1100</v>
      </c>
      <c r="I1697">
        <v>510</v>
      </c>
      <c r="J1697">
        <v>1787</v>
      </c>
      <c r="K1697">
        <v>836000</v>
      </c>
      <c r="L1697">
        <v>89600</v>
      </c>
      <c r="M1697">
        <v>43260</v>
      </c>
      <c r="N1697">
        <v>84</v>
      </c>
      <c r="O1697">
        <v>576</v>
      </c>
      <c r="P1697">
        <v>3180</v>
      </c>
      <c r="R1697">
        <v>3142809</v>
      </c>
      <c r="S1697">
        <v>576000</v>
      </c>
      <c r="T1697">
        <v>92000</v>
      </c>
      <c r="U1697">
        <v>31350</v>
      </c>
      <c r="V1697">
        <v>1100</v>
      </c>
      <c r="W1697">
        <v>510</v>
      </c>
      <c r="X1697">
        <v>1787</v>
      </c>
      <c r="Z1697">
        <v>2704203</v>
      </c>
      <c r="AB1697" t="s">
        <v>5940</v>
      </c>
      <c r="AC1697">
        <v>2704203</v>
      </c>
      <c r="AD1697" t="s">
        <v>5593</v>
      </c>
      <c r="AE1697" t="s">
        <v>5940</v>
      </c>
      <c r="AF1697">
        <v>2704203</v>
      </c>
      <c r="AG1697" t="s">
        <v>5593</v>
      </c>
      <c r="AH1697">
        <v>207654</v>
      </c>
      <c r="AI1697">
        <v>2704203</v>
      </c>
      <c r="AJ1697" t="s">
        <v>5593</v>
      </c>
      <c r="AK1697">
        <v>319</v>
      </c>
      <c r="AL1697">
        <v>2704203</v>
      </c>
      <c r="AM1697" t="s">
        <v>5593</v>
      </c>
      <c r="AN1697">
        <v>210</v>
      </c>
      <c r="AO1697">
        <v>0</v>
      </c>
      <c r="AP1697">
        <v>2800100</v>
      </c>
      <c r="AQ1697" t="s">
        <v>5650</v>
      </c>
      <c r="AR1697">
        <v>40</v>
      </c>
    </row>
    <row r="1698" spans="1:44" x14ac:dyDescent="0.25">
      <c r="A1698">
        <v>3142908</v>
      </c>
      <c r="B1698">
        <v>2</v>
      </c>
      <c r="C1698" t="s">
        <v>888</v>
      </c>
      <c r="D1698" t="s">
        <v>4571</v>
      </c>
      <c r="E1698">
        <v>700</v>
      </c>
      <c r="F1698" t="s">
        <v>5940</v>
      </c>
      <c r="G1698">
        <v>2160</v>
      </c>
      <c r="H1698">
        <v>2625</v>
      </c>
      <c r="I1698">
        <v>53</v>
      </c>
      <c r="J1698">
        <v>650</v>
      </c>
      <c r="K1698">
        <v>700</v>
      </c>
      <c r="L1698">
        <v>0</v>
      </c>
      <c r="M1698">
        <v>2500</v>
      </c>
      <c r="N1698">
        <v>55</v>
      </c>
      <c r="O1698">
        <v>95</v>
      </c>
      <c r="P1698">
        <v>1370</v>
      </c>
      <c r="R1698">
        <v>3142908</v>
      </c>
      <c r="S1698">
        <v>700</v>
      </c>
      <c r="T1698" t="s">
        <v>5940</v>
      </c>
      <c r="U1698">
        <v>2160</v>
      </c>
      <c r="V1698">
        <v>2625</v>
      </c>
      <c r="W1698">
        <v>53</v>
      </c>
      <c r="X1698">
        <v>650</v>
      </c>
      <c r="Z1698">
        <v>2704302</v>
      </c>
      <c r="AB1698" t="s">
        <v>5940</v>
      </c>
      <c r="AC1698">
        <v>2704302</v>
      </c>
      <c r="AD1698" t="s">
        <v>5594</v>
      </c>
      <c r="AE1698" t="s">
        <v>5940</v>
      </c>
      <c r="AF1698">
        <v>2704302</v>
      </c>
      <c r="AG1698" t="s">
        <v>5594</v>
      </c>
      <c r="AH1698">
        <v>621002</v>
      </c>
      <c r="AI1698">
        <v>2704302</v>
      </c>
      <c r="AJ1698" t="s">
        <v>5594</v>
      </c>
      <c r="AK1698" t="s">
        <v>5940</v>
      </c>
      <c r="AL1698">
        <v>2704302</v>
      </c>
      <c r="AM1698" t="s">
        <v>5594</v>
      </c>
      <c r="AN1698" t="s">
        <v>5940</v>
      </c>
      <c r="AO1698">
        <v>0</v>
      </c>
      <c r="AP1698">
        <v>2800209</v>
      </c>
      <c r="AQ1698" t="s">
        <v>5651</v>
      </c>
      <c r="AR1698">
        <v>2940</v>
      </c>
    </row>
    <row r="1699" spans="1:44" x14ac:dyDescent="0.25">
      <c r="A1699">
        <v>3143005</v>
      </c>
      <c r="B1699">
        <v>2</v>
      </c>
      <c r="C1699" t="s">
        <v>888</v>
      </c>
      <c r="D1699" t="s">
        <v>4572</v>
      </c>
      <c r="E1699">
        <v>404514</v>
      </c>
      <c r="F1699" t="s">
        <v>5940</v>
      </c>
      <c r="G1699">
        <v>12900</v>
      </c>
      <c r="H1699" t="s">
        <v>5940</v>
      </c>
      <c r="I1699">
        <v>595</v>
      </c>
      <c r="J1699">
        <v>690</v>
      </c>
      <c r="K1699">
        <v>413144</v>
      </c>
      <c r="L1699">
        <v>0</v>
      </c>
      <c r="M1699">
        <v>13500</v>
      </c>
      <c r="N1699">
        <v>0</v>
      </c>
      <c r="O1699">
        <v>522</v>
      </c>
      <c r="P1699">
        <v>675</v>
      </c>
      <c r="R1699">
        <v>3143005</v>
      </c>
      <c r="S1699">
        <v>404514</v>
      </c>
      <c r="T1699" t="s">
        <v>5940</v>
      </c>
      <c r="U1699">
        <v>12900</v>
      </c>
      <c r="V1699" t="s">
        <v>5940</v>
      </c>
      <c r="W1699">
        <v>595</v>
      </c>
      <c r="X1699">
        <v>690</v>
      </c>
      <c r="Z1699">
        <v>2704401</v>
      </c>
      <c r="AB1699">
        <v>11</v>
      </c>
      <c r="AC1699">
        <v>2704401</v>
      </c>
      <c r="AD1699" t="s">
        <v>5595</v>
      </c>
      <c r="AE1699" t="s">
        <v>5940</v>
      </c>
      <c r="AF1699">
        <v>2704401</v>
      </c>
      <c r="AG1699" t="s">
        <v>5595</v>
      </c>
      <c r="AH1699" t="s">
        <v>5940</v>
      </c>
      <c r="AI1699">
        <v>2704401</v>
      </c>
      <c r="AJ1699" t="s">
        <v>5595</v>
      </c>
      <c r="AK1699">
        <v>1224</v>
      </c>
      <c r="AL1699">
        <v>2704401</v>
      </c>
      <c r="AM1699" t="s">
        <v>5595</v>
      </c>
      <c r="AN1699" t="s">
        <v>5940</v>
      </c>
      <c r="AO1699">
        <v>0</v>
      </c>
      <c r="AP1699">
        <v>2800407</v>
      </c>
      <c r="AQ1699" t="s">
        <v>5653</v>
      </c>
      <c r="AR1699">
        <v>98</v>
      </c>
    </row>
    <row r="1700" spans="1:44" x14ac:dyDescent="0.25">
      <c r="A1700">
        <v>3143104</v>
      </c>
      <c r="B1700">
        <v>2</v>
      </c>
      <c r="C1700" t="s">
        <v>888</v>
      </c>
      <c r="D1700" t="s">
        <v>4573</v>
      </c>
      <c r="E1700" t="s">
        <v>5940</v>
      </c>
      <c r="F1700">
        <v>29700</v>
      </c>
      <c r="G1700">
        <v>24000</v>
      </c>
      <c r="H1700" t="s">
        <v>5940</v>
      </c>
      <c r="I1700">
        <v>300</v>
      </c>
      <c r="J1700">
        <v>2220</v>
      </c>
      <c r="K1700">
        <v>0</v>
      </c>
      <c r="L1700">
        <v>18000</v>
      </c>
      <c r="M1700">
        <v>42210</v>
      </c>
      <c r="N1700">
        <v>0</v>
      </c>
      <c r="O1700">
        <v>100</v>
      </c>
      <c r="P1700">
        <v>3300</v>
      </c>
      <c r="R1700">
        <v>3143104</v>
      </c>
      <c r="S1700" t="s">
        <v>5940</v>
      </c>
      <c r="T1700">
        <v>29700</v>
      </c>
      <c r="U1700">
        <v>24000</v>
      </c>
      <c r="V1700" t="s">
        <v>5940</v>
      </c>
      <c r="W1700">
        <v>300</v>
      </c>
      <c r="X1700">
        <v>2220</v>
      </c>
      <c r="Z1700">
        <v>2704500</v>
      </c>
      <c r="AB1700" t="s">
        <v>5940</v>
      </c>
      <c r="AC1700">
        <v>2704500</v>
      </c>
      <c r="AD1700" t="s">
        <v>5596</v>
      </c>
      <c r="AE1700">
        <v>22</v>
      </c>
      <c r="AF1700">
        <v>2704500</v>
      </c>
      <c r="AG1700" t="s">
        <v>5596</v>
      </c>
      <c r="AH1700">
        <v>245937</v>
      </c>
      <c r="AI1700">
        <v>2704500</v>
      </c>
      <c r="AJ1700" t="s">
        <v>5596</v>
      </c>
      <c r="AK1700">
        <v>2</v>
      </c>
      <c r="AL1700">
        <v>2704500</v>
      </c>
      <c r="AM1700" t="s">
        <v>5596</v>
      </c>
      <c r="AN1700" t="s">
        <v>5940</v>
      </c>
      <c r="AO1700">
        <v>0</v>
      </c>
      <c r="AP1700">
        <v>2800506</v>
      </c>
      <c r="AQ1700" t="s">
        <v>5654</v>
      </c>
      <c r="AR1700">
        <v>144</v>
      </c>
    </row>
    <row r="1701" spans="1:44" x14ac:dyDescent="0.25">
      <c r="A1701">
        <v>3143153</v>
      </c>
      <c r="B1701">
        <v>2</v>
      </c>
      <c r="C1701" t="s">
        <v>888</v>
      </c>
      <c r="D1701" t="s">
        <v>4574</v>
      </c>
      <c r="E1701">
        <v>1350</v>
      </c>
      <c r="F1701" t="s">
        <v>5940</v>
      </c>
      <c r="G1701">
        <v>54</v>
      </c>
      <c r="H1701" t="s">
        <v>5940</v>
      </c>
      <c r="I1701">
        <v>4</v>
      </c>
      <c r="J1701">
        <v>103</v>
      </c>
      <c r="K1701">
        <v>1120</v>
      </c>
      <c r="L1701">
        <v>0</v>
      </c>
      <c r="M1701">
        <v>104</v>
      </c>
      <c r="N1701">
        <v>0</v>
      </c>
      <c r="O1701">
        <v>4</v>
      </c>
      <c r="P1701">
        <v>84</v>
      </c>
      <c r="R1701">
        <v>3143153</v>
      </c>
      <c r="S1701">
        <v>1350</v>
      </c>
      <c r="T1701" t="s">
        <v>5940</v>
      </c>
      <c r="U1701">
        <v>54</v>
      </c>
      <c r="V1701" t="s">
        <v>5940</v>
      </c>
      <c r="W1701">
        <v>4</v>
      </c>
      <c r="X1701">
        <v>103</v>
      </c>
      <c r="Z1701">
        <v>2704609</v>
      </c>
      <c r="AB1701">
        <v>39</v>
      </c>
      <c r="AC1701">
        <v>2704609</v>
      </c>
      <c r="AD1701" t="s">
        <v>5597</v>
      </c>
      <c r="AE1701" t="s">
        <v>5940</v>
      </c>
      <c r="AF1701">
        <v>2704609</v>
      </c>
      <c r="AG1701" t="s">
        <v>5597</v>
      </c>
      <c r="AH1701" t="s">
        <v>5940</v>
      </c>
      <c r="AI1701">
        <v>2704609</v>
      </c>
      <c r="AJ1701" t="s">
        <v>5597</v>
      </c>
      <c r="AK1701">
        <v>248</v>
      </c>
      <c r="AL1701">
        <v>2704609</v>
      </c>
      <c r="AM1701" t="s">
        <v>5597</v>
      </c>
      <c r="AN1701" t="s">
        <v>5940</v>
      </c>
      <c r="AO1701">
        <v>0</v>
      </c>
      <c r="AP1701">
        <v>2800605</v>
      </c>
      <c r="AQ1701" t="s">
        <v>5655</v>
      </c>
      <c r="AR1701">
        <v>40</v>
      </c>
    </row>
    <row r="1702" spans="1:44" x14ac:dyDescent="0.25">
      <c r="A1702">
        <v>3143203</v>
      </c>
      <c r="B1702">
        <v>2</v>
      </c>
      <c r="C1702" t="s">
        <v>888</v>
      </c>
      <c r="D1702" t="s">
        <v>4575</v>
      </c>
      <c r="E1702">
        <v>129200</v>
      </c>
      <c r="F1702">
        <v>2250</v>
      </c>
      <c r="G1702">
        <v>8600</v>
      </c>
      <c r="H1702" t="s">
        <v>5940</v>
      </c>
      <c r="I1702">
        <v>155</v>
      </c>
      <c r="J1702">
        <v>82</v>
      </c>
      <c r="K1702">
        <v>129200</v>
      </c>
      <c r="L1702">
        <v>1000</v>
      </c>
      <c r="M1702">
        <v>8000</v>
      </c>
      <c r="N1702">
        <v>0</v>
      </c>
      <c r="O1702">
        <v>94</v>
      </c>
      <c r="P1702">
        <v>18</v>
      </c>
      <c r="R1702">
        <v>3143203</v>
      </c>
      <c r="S1702">
        <v>129200</v>
      </c>
      <c r="T1702">
        <v>2250</v>
      </c>
      <c r="U1702">
        <v>8600</v>
      </c>
      <c r="V1702" t="s">
        <v>5940</v>
      </c>
      <c r="W1702">
        <v>155</v>
      </c>
      <c r="X1702">
        <v>82</v>
      </c>
      <c r="Z1702">
        <v>2704708</v>
      </c>
      <c r="AB1702" t="s">
        <v>5940</v>
      </c>
      <c r="AC1702">
        <v>2704708</v>
      </c>
      <c r="AD1702" t="s">
        <v>5598</v>
      </c>
      <c r="AE1702" t="s">
        <v>5940</v>
      </c>
      <c r="AF1702">
        <v>2704708</v>
      </c>
      <c r="AG1702" t="s">
        <v>5598</v>
      </c>
      <c r="AH1702">
        <v>870166</v>
      </c>
      <c r="AI1702">
        <v>2704708</v>
      </c>
      <c r="AJ1702" t="s">
        <v>5598</v>
      </c>
      <c r="AK1702" t="s">
        <v>5940</v>
      </c>
      <c r="AL1702">
        <v>2704708</v>
      </c>
      <c r="AM1702" t="s">
        <v>5598</v>
      </c>
      <c r="AN1702" t="s">
        <v>5940</v>
      </c>
      <c r="AO1702">
        <v>0</v>
      </c>
      <c r="AP1702">
        <v>2800670</v>
      </c>
      <c r="AQ1702" t="s">
        <v>5656</v>
      </c>
      <c r="AR1702">
        <v>120</v>
      </c>
    </row>
    <row r="1703" spans="1:44" x14ac:dyDescent="0.25">
      <c r="A1703">
        <v>3143401</v>
      </c>
      <c r="B1703">
        <v>2</v>
      </c>
      <c r="C1703" t="s">
        <v>888</v>
      </c>
      <c r="D1703" t="s">
        <v>4577</v>
      </c>
      <c r="E1703">
        <v>8000</v>
      </c>
      <c r="F1703" t="s">
        <v>5940</v>
      </c>
      <c r="G1703">
        <v>1980</v>
      </c>
      <c r="H1703" t="s">
        <v>5940</v>
      </c>
      <c r="I1703">
        <v>125</v>
      </c>
      <c r="J1703">
        <v>168</v>
      </c>
      <c r="K1703">
        <v>0</v>
      </c>
      <c r="L1703">
        <v>0</v>
      </c>
      <c r="M1703">
        <v>2000</v>
      </c>
      <c r="N1703">
        <v>0</v>
      </c>
      <c r="O1703">
        <v>25</v>
      </c>
      <c r="P1703">
        <v>120</v>
      </c>
      <c r="R1703">
        <v>3143401</v>
      </c>
      <c r="S1703">
        <v>8000</v>
      </c>
      <c r="T1703" t="s">
        <v>5940</v>
      </c>
      <c r="U1703">
        <v>1980</v>
      </c>
      <c r="V1703" t="s">
        <v>5940</v>
      </c>
      <c r="W1703">
        <v>125</v>
      </c>
      <c r="X1703">
        <v>168</v>
      </c>
      <c r="Z1703">
        <v>2704807</v>
      </c>
      <c r="AB1703" t="s">
        <v>5940</v>
      </c>
      <c r="AC1703">
        <v>2704807</v>
      </c>
      <c r="AD1703" t="s">
        <v>5599</v>
      </c>
      <c r="AE1703" t="s">
        <v>5940</v>
      </c>
      <c r="AF1703">
        <v>2704807</v>
      </c>
      <c r="AG1703" t="s">
        <v>5599</v>
      </c>
      <c r="AH1703">
        <v>2750</v>
      </c>
      <c r="AI1703">
        <v>2704807</v>
      </c>
      <c r="AJ1703" t="s">
        <v>5599</v>
      </c>
      <c r="AK1703">
        <v>9</v>
      </c>
      <c r="AL1703">
        <v>2704807</v>
      </c>
      <c r="AM1703" t="s">
        <v>5599</v>
      </c>
      <c r="AN1703" t="s">
        <v>5940</v>
      </c>
      <c r="AO1703">
        <v>0</v>
      </c>
      <c r="AP1703">
        <v>2800704</v>
      </c>
      <c r="AQ1703" t="s">
        <v>5657</v>
      </c>
      <c r="AR1703">
        <v>4</v>
      </c>
    </row>
    <row r="1704" spans="1:44" x14ac:dyDescent="0.25">
      <c r="A1704">
        <v>3143302</v>
      </c>
      <c r="B1704">
        <v>2</v>
      </c>
      <c r="C1704" t="s">
        <v>888</v>
      </c>
      <c r="D1704" t="s">
        <v>4576</v>
      </c>
      <c r="E1704">
        <v>44000</v>
      </c>
      <c r="F1704" t="s">
        <v>5940</v>
      </c>
      <c r="G1704">
        <v>13125</v>
      </c>
      <c r="H1704">
        <v>36</v>
      </c>
      <c r="I1704">
        <v>68</v>
      </c>
      <c r="J1704">
        <v>3440</v>
      </c>
      <c r="K1704">
        <v>40000</v>
      </c>
      <c r="L1704">
        <v>0</v>
      </c>
      <c r="M1704">
        <v>2240</v>
      </c>
      <c r="N1704">
        <v>0</v>
      </c>
      <c r="O1704">
        <v>46</v>
      </c>
      <c r="P1704">
        <v>1549</v>
      </c>
      <c r="R1704">
        <v>3143302</v>
      </c>
      <c r="S1704">
        <v>44000</v>
      </c>
      <c r="T1704" t="s">
        <v>5940</v>
      </c>
      <c r="U1704">
        <v>13125</v>
      </c>
      <c r="V1704">
        <v>36</v>
      </c>
      <c r="W1704">
        <v>68</v>
      </c>
      <c r="X1704">
        <v>3440</v>
      </c>
      <c r="Z1704">
        <v>2704906</v>
      </c>
      <c r="AB1704" t="s">
        <v>5940</v>
      </c>
      <c r="AC1704">
        <v>2704906</v>
      </c>
      <c r="AD1704" t="s">
        <v>5600</v>
      </c>
      <c r="AE1704" t="s">
        <v>5940</v>
      </c>
      <c r="AF1704">
        <v>2704906</v>
      </c>
      <c r="AG1704" t="s">
        <v>5600</v>
      </c>
      <c r="AH1704" t="s">
        <v>5940</v>
      </c>
      <c r="AI1704">
        <v>2704906</v>
      </c>
      <c r="AJ1704" t="s">
        <v>5600</v>
      </c>
      <c r="AK1704">
        <v>33</v>
      </c>
      <c r="AL1704">
        <v>2704906</v>
      </c>
      <c r="AM1704" t="s">
        <v>5600</v>
      </c>
      <c r="AN1704" t="s">
        <v>5940</v>
      </c>
      <c r="AO1704">
        <v>0</v>
      </c>
      <c r="AP1704">
        <v>2801009</v>
      </c>
      <c r="AQ1704" t="s">
        <v>5658</v>
      </c>
      <c r="AR1704">
        <v>260</v>
      </c>
    </row>
    <row r="1705" spans="1:44" x14ac:dyDescent="0.25">
      <c r="A1705">
        <v>3143450</v>
      </c>
      <c r="B1705">
        <v>2</v>
      </c>
      <c r="C1705" t="s">
        <v>888</v>
      </c>
      <c r="D1705" t="s">
        <v>4578</v>
      </c>
      <c r="E1705">
        <v>27500</v>
      </c>
      <c r="F1705" t="s">
        <v>5940</v>
      </c>
      <c r="G1705">
        <v>1200</v>
      </c>
      <c r="H1705" t="s">
        <v>5940</v>
      </c>
      <c r="I1705">
        <v>200</v>
      </c>
      <c r="J1705">
        <v>516</v>
      </c>
      <c r="K1705">
        <v>28000</v>
      </c>
      <c r="L1705">
        <v>0</v>
      </c>
      <c r="M1705">
        <v>900</v>
      </c>
      <c r="N1705">
        <v>0</v>
      </c>
      <c r="O1705">
        <v>54</v>
      </c>
      <c r="P1705">
        <v>542</v>
      </c>
      <c r="R1705">
        <v>3143450</v>
      </c>
      <c r="S1705">
        <v>27500</v>
      </c>
      <c r="T1705" t="s">
        <v>5940</v>
      </c>
      <c r="U1705">
        <v>1200</v>
      </c>
      <c r="V1705" t="s">
        <v>5940</v>
      </c>
      <c r="W1705">
        <v>200</v>
      </c>
      <c r="X1705">
        <v>516</v>
      </c>
      <c r="Z1705">
        <v>2705002</v>
      </c>
      <c r="AB1705">
        <v>192</v>
      </c>
      <c r="AC1705">
        <v>2705002</v>
      </c>
      <c r="AD1705" t="s">
        <v>5601</v>
      </c>
      <c r="AE1705" t="s">
        <v>5940</v>
      </c>
      <c r="AF1705">
        <v>2705002</v>
      </c>
      <c r="AG1705" t="s">
        <v>5601</v>
      </c>
      <c r="AH1705">
        <v>1935</v>
      </c>
      <c r="AI1705">
        <v>2705002</v>
      </c>
      <c r="AJ1705" t="s">
        <v>5601</v>
      </c>
      <c r="AK1705">
        <v>2615</v>
      </c>
      <c r="AL1705">
        <v>2705002</v>
      </c>
      <c r="AM1705" t="s">
        <v>5601</v>
      </c>
      <c r="AN1705" t="s">
        <v>5940</v>
      </c>
      <c r="AO1705">
        <v>0</v>
      </c>
      <c r="AP1705">
        <v>2801108</v>
      </c>
      <c r="AQ1705" t="s">
        <v>5659</v>
      </c>
      <c r="AR1705">
        <v>234</v>
      </c>
    </row>
    <row r="1706" spans="1:44" x14ac:dyDescent="0.25">
      <c r="A1706">
        <v>3143500</v>
      </c>
      <c r="B1706">
        <v>2</v>
      </c>
      <c r="C1706" t="s">
        <v>888</v>
      </c>
      <c r="D1706" t="s">
        <v>4579</v>
      </c>
      <c r="E1706">
        <v>2239</v>
      </c>
      <c r="F1706">
        <v>535</v>
      </c>
      <c r="G1706">
        <v>10113</v>
      </c>
      <c r="H1706" t="s">
        <v>5940</v>
      </c>
      <c r="I1706">
        <v>720</v>
      </c>
      <c r="J1706">
        <v>427</v>
      </c>
      <c r="K1706">
        <v>2239</v>
      </c>
      <c r="L1706">
        <v>1088</v>
      </c>
      <c r="M1706">
        <v>10200</v>
      </c>
      <c r="N1706">
        <v>0</v>
      </c>
      <c r="O1706">
        <v>900</v>
      </c>
      <c r="P1706">
        <v>981</v>
      </c>
      <c r="R1706">
        <v>3143500</v>
      </c>
      <c r="S1706">
        <v>2239</v>
      </c>
      <c r="T1706">
        <v>535</v>
      </c>
      <c r="U1706">
        <v>10113</v>
      </c>
      <c r="V1706" t="s">
        <v>5940</v>
      </c>
      <c r="W1706">
        <v>720</v>
      </c>
      <c r="X1706">
        <v>427</v>
      </c>
      <c r="Z1706">
        <v>2705101</v>
      </c>
      <c r="AB1706" t="s">
        <v>5940</v>
      </c>
      <c r="AC1706">
        <v>2705101</v>
      </c>
      <c r="AD1706" t="s">
        <v>5602</v>
      </c>
      <c r="AE1706">
        <v>46</v>
      </c>
      <c r="AF1706">
        <v>2705101</v>
      </c>
      <c r="AG1706" t="s">
        <v>5602</v>
      </c>
      <c r="AH1706">
        <v>515489</v>
      </c>
      <c r="AI1706">
        <v>2705101</v>
      </c>
      <c r="AJ1706" t="s">
        <v>5602</v>
      </c>
      <c r="AK1706">
        <v>6</v>
      </c>
      <c r="AL1706">
        <v>2705101</v>
      </c>
      <c r="AM1706" t="s">
        <v>5602</v>
      </c>
      <c r="AN1706" t="s">
        <v>5940</v>
      </c>
      <c r="AO1706">
        <v>0</v>
      </c>
      <c r="AP1706">
        <v>2801207</v>
      </c>
      <c r="AQ1706" t="s">
        <v>5660</v>
      </c>
      <c r="AR1706">
        <v>3600</v>
      </c>
    </row>
    <row r="1707" spans="1:44" x14ac:dyDescent="0.25">
      <c r="A1707">
        <v>3143609</v>
      </c>
      <c r="B1707">
        <v>2</v>
      </c>
      <c r="C1707" t="s">
        <v>888</v>
      </c>
      <c r="D1707" t="s">
        <v>4580</v>
      </c>
      <c r="E1707">
        <v>3000</v>
      </c>
      <c r="F1707" t="s">
        <v>5940</v>
      </c>
      <c r="G1707">
        <v>3600</v>
      </c>
      <c r="H1707" t="s">
        <v>5940</v>
      </c>
      <c r="I1707" t="s">
        <v>5940</v>
      </c>
      <c r="J1707">
        <v>176</v>
      </c>
      <c r="K1707">
        <v>4800</v>
      </c>
      <c r="L1707">
        <v>0</v>
      </c>
      <c r="M1707">
        <v>1200</v>
      </c>
      <c r="N1707">
        <v>0</v>
      </c>
      <c r="O1707">
        <v>0</v>
      </c>
      <c r="P1707">
        <v>86</v>
      </c>
      <c r="R1707">
        <v>3143609</v>
      </c>
      <c r="S1707">
        <v>3000</v>
      </c>
      <c r="T1707" t="s">
        <v>5940</v>
      </c>
      <c r="U1707">
        <v>3600</v>
      </c>
      <c r="V1707" t="s">
        <v>5940</v>
      </c>
      <c r="W1707" t="s">
        <v>5940</v>
      </c>
      <c r="X1707">
        <v>176</v>
      </c>
      <c r="Z1707">
        <v>2705200</v>
      </c>
      <c r="AB1707" t="s">
        <v>5940</v>
      </c>
      <c r="AC1707">
        <v>2705200</v>
      </c>
      <c r="AD1707" t="s">
        <v>5603</v>
      </c>
      <c r="AE1707" t="s">
        <v>5940</v>
      </c>
      <c r="AF1707">
        <v>2705200</v>
      </c>
      <c r="AG1707" t="s">
        <v>5603</v>
      </c>
      <c r="AH1707">
        <v>350450</v>
      </c>
      <c r="AI1707">
        <v>2705200</v>
      </c>
      <c r="AJ1707" t="s">
        <v>5603</v>
      </c>
      <c r="AK1707" t="s">
        <v>5940</v>
      </c>
      <c r="AL1707">
        <v>2705200</v>
      </c>
      <c r="AM1707" t="s">
        <v>5603</v>
      </c>
      <c r="AN1707" t="s">
        <v>5940</v>
      </c>
      <c r="AO1707">
        <v>0</v>
      </c>
      <c r="AP1707">
        <v>2801306</v>
      </c>
      <c r="AQ1707" t="s">
        <v>5661</v>
      </c>
      <c r="AR1707">
        <v>1000</v>
      </c>
    </row>
    <row r="1708" spans="1:44" x14ac:dyDescent="0.25">
      <c r="A1708">
        <v>3143708</v>
      </c>
      <c r="B1708">
        <v>2</v>
      </c>
      <c r="C1708" t="s">
        <v>888</v>
      </c>
      <c r="D1708" t="s">
        <v>4581</v>
      </c>
      <c r="E1708">
        <v>4000</v>
      </c>
      <c r="F1708" t="s">
        <v>5940</v>
      </c>
      <c r="G1708">
        <v>630</v>
      </c>
      <c r="H1708" t="s">
        <v>5940</v>
      </c>
      <c r="I1708">
        <v>60</v>
      </c>
      <c r="J1708">
        <v>30</v>
      </c>
      <c r="K1708">
        <v>4500</v>
      </c>
      <c r="L1708">
        <v>0</v>
      </c>
      <c r="M1708">
        <v>600</v>
      </c>
      <c r="N1708">
        <v>0</v>
      </c>
      <c r="O1708">
        <v>65</v>
      </c>
      <c r="P1708">
        <v>28</v>
      </c>
      <c r="R1708">
        <v>3143708</v>
      </c>
      <c r="S1708">
        <v>4000</v>
      </c>
      <c r="T1708" t="s">
        <v>5940</v>
      </c>
      <c r="U1708">
        <v>630</v>
      </c>
      <c r="V1708" t="s">
        <v>5940</v>
      </c>
      <c r="W1708">
        <v>60</v>
      </c>
      <c r="X1708">
        <v>30</v>
      </c>
      <c r="Z1708">
        <v>2705309</v>
      </c>
      <c r="AB1708" t="s">
        <v>5940</v>
      </c>
      <c r="AC1708">
        <v>2705309</v>
      </c>
      <c r="AD1708" t="s">
        <v>5604</v>
      </c>
      <c r="AE1708" t="s">
        <v>5940</v>
      </c>
      <c r="AF1708">
        <v>2705309</v>
      </c>
      <c r="AG1708" t="s">
        <v>5604</v>
      </c>
      <c r="AH1708" t="s">
        <v>5940</v>
      </c>
      <c r="AI1708">
        <v>2705309</v>
      </c>
      <c r="AJ1708" t="s">
        <v>5604</v>
      </c>
      <c r="AK1708">
        <v>168</v>
      </c>
      <c r="AL1708">
        <v>2705309</v>
      </c>
      <c r="AM1708" t="s">
        <v>5604</v>
      </c>
      <c r="AN1708" t="s">
        <v>5940</v>
      </c>
      <c r="AO1708">
        <v>0</v>
      </c>
      <c r="AP1708">
        <v>2801405</v>
      </c>
      <c r="AQ1708" t="s">
        <v>5662</v>
      </c>
      <c r="AR1708">
        <v>11310</v>
      </c>
    </row>
    <row r="1709" spans="1:44" x14ac:dyDescent="0.25">
      <c r="A1709">
        <v>3143807</v>
      </c>
      <c r="B1709">
        <v>2</v>
      </c>
      <c r="C1709" t="s">
        <v>888</v>
      </c>
      <c r="D1709" t="s">
        <v>4582</v>
      </c>
      <c r="E1709" t="s">
        <v>5940</v>
      </c>
      <c r="F1709" t="s">
        <v>5940</v>
      </c>
      <c r="G1709">
        <v>2800</v>
      </c>
      <c r="H1709" t="s">
        <v>5940</v>
      </c>
      <c r="I1709" t="s">
        <v>5940</v>
      </c>
      <c r="J1709">
        <v>136</v>
      </c>
      <c r="K1709">
        <v>0</v>
      </c>
      <c r="L1709">
        <v>0</v>
      </c>
      <c r="M1709">
        <v>2640</v>
      </c>
      <c r="N1709">
        <v>0</v>
      </c>
      <c r="O1709">
        <v>0</v>
      </c>
      <c r="P1709">
        <v>171</v>
      </c>
      <c r="R1709">
        <v>3143807</v>
      </c>
      <c r="S1709" t="s">
        <v>5940</v>
      </c>
      <c r="T1709" t="s">
        <v>5940</v>
      </c>
      <c r="U1709">
        <v>2800</v>
      </c>
      <c r="V1709" t="s">
        <v>5940</v>
      </c>
      <c r="W1709" t="s">
        <v>5940</v>
      </c>
      <c r="X1709">
        <v>136</v>
      </c>
      <c r="Z1709">
        <v>2705408</v>
      </c>
      <c r="AB1709">
        <v>24</v>
      </c>
      <c r="AC1709">
        <v>2705408</v>
      </c>
      <c r="AD1709" t="s">
        <v>5605</v>
      </c>
      <c r="AE1709" t="s">
        <v>5940</v>
      </c>
      <c r="AF1709">
        <v>2705408</v>
      </c>
      <c r="AG1709" t="s">
        <v>5605</v>
      </c>
      <c r="AH1709" t="s">
        <v>5940</v>
      </c>
      <c r="AI1709">
        <v>2705408</v>
      </c>
      <c r="AJ1709" t="s">
        <v>5605</v>
      </c>
      <c r="AK1709">
        <v>255</v>
      </c>
      <c r="AL1709">
        <v>2705408</v>
      </c>
      <c r="AM1709" t="s">
        <v>5605</v>
      </c>
      <c r="AN1709" t="s">
        <v>5940</v>
      </c>
      <c r="AO1709">
        <v>0</v>
      </c>
      <c r="AP1709">
        <v>2801504</v>
      </c>
      <c r="AQ1709" t="s">
        <v>5663</v>
      </c>
      <c r="AR1709">
        <v>56</v>
      </c>
    </row>
    <row r="1710" spans="1:44" x14ac:dyDescent="0.25">
      <c r="A1710">
        <v>3143906</v>
      </c>
      <c r="B1710">
        <v>2</v>
      </c>
      <c r="C1710" t="s">
        <v>888</v>
      </c>
      <c r="D1710" t="s">
        <v>4583</v>
      </c>
      <c r="E1710">
        <v>10200</v>
      </c>
      <c r="F1710" t="s">
        <v>5940</v>
      </c>
      <c r="G1710">
        <v>1500</v>
      </c>
      <c r="H1710" t="s">
        <v>5940</v>
      </c>
      <c r="I1710">
        <v>1760</v>
      </c>
      <c r="J1710">
        <v>402</v>
      </c>
      <c r="K1710">
        <v>6600</v>
      </c>
      <c r="L1710">
        <v>0</v>
      </c>
      <c r="M1710">
        <v>1950</v>
      </c>
      <c r="N1710">
        <v>0</v>
      </c>
      <c r="O1710">
        <v>84</v>
      </c>
      <c r="P1710">
        <v>372</v>
      </c>
      <c r="R1710">
        <v>3143906</v>
      </c>
      <c r="S1710">
        <v>10200</v>
      </c>
      <c r="T1710" t="s">
        <v>5940</v>
      </c>
      <c r="U1710">
        <v>1500</v>
      </c>
      <c r="V1710" t="s">
        <v>5940</v>
      </c>
      <c r="W1710">
        <v>1760</v>
      </c>
      <c r="X1710">
        <v>402</v>
      </c>
      <c r="Z1710">
        <v>2705507</v>
      </c>
      <c r="AB1710" t="s">
        <v>5940</v>
      </c>
      <c r="AC1710">
        <v>2705507</v>
      </c>
      <c r="AD1710" t="s">
        <v>5606</v>
      </c>
      <c r="AE1710" t="s">
        <v>5940</v>
      </c>
      <c r="AF1710">
        <v>2705507</v>
      </c>
      <c r="AG1710" t="s">
        <v>5606</v>
      </c>
      <c r="AH1710">
        <v>489205</v>
      </c>
      <c r="AI1710">
        <v>2705507</v>
      </c>
      <c r="AJ1710" t="s">
        <v>5606</v>
      </c>
      <c r="AK1710">
        <v>30</v>
      </c>
      <c r="AL1710">
        <v>2705507</v>
      </c>
      <c r="AM1710" t="s">
        <v>5606</v>
      </c>
      <c r="AN1710" t="s">
        <v>5940</v>
      </c>
      <c r="AO1710">
        <v>0</v>
      </c>
      <c r="AP1710">
        <v>2801603</v>
      </c>
      <c r="AQ1710" t="s">
        <v>5664</v>
      </c>
      <c r="AR1710">
        <v>80</v>
      </c>
    </row>
    <row r="1711" spans="1:44" x14ac:dyDescent="0.25">
      <c r="A1711">
        <v>3144003</v>
      </c>
      <c r="B1711">
        <v>2</v>
      </c>
      <c r="C1711" t="s">
        <v>888</v>
      </c>
      <c r="D1711" t="s">
        <v>4584</v>
      </c>
      <c r="E1711">
        <v>4085</v>
      </c>
      <c r="F1711" t="s">
        <v>5940</v>
      </c>
      <c r="G1711">
        <v>11520</v>
      </c>
      <c r="H1711" t="s">
        <v>5940</v>
      </c>
      <c r="I1711">
        <v>5459</v>
      </c>
      <c r="J1711">
        <v>477</v>
      </c>
      <c r="K1711">
        <v>4080</v>
      </c>
      <c r="L1711">
        <v>0</v>
      </c>
      <c r="M1711">
        <v>10880</v>
      </c>
      <c r="N1711">
        <v>0</v>
      </c>
      <c r="O1711">
        <v>5680</v>
      </c>
      <c r="P1711">
        <v>454</v>
      </c>
      <c r="R1711">
        <v>3144003</v>
      </c>
      <c r="S1711">
        <v>4085</v>
      </c>
      <c r="T1711" t="s">
        <v>5940</v>
      </c>
      <c r="U1711">
        <v>11520</v>
      </c>
      <c r="V1711" t="s">
        <v>5940</v>
      </c>
      <c r="W1711">
        <v>5459</v>
      </c>
      <c r="X1711">
        <v>477</v>
      </c>
      <c r="Z1711">
        <v>2705606</v>
      </c>
      <c r="AB1711" t="s">
        <v>5940</v>
      </c>
      <c r="AC1711">
        <v>2705606</v>
      </c>
      <c r="AD1711" t="s">
        <v>5607</v>
      </c>
      <c r="AE1711" t="s">
        <v>5940</v>
      </c>
      <c r="AF1711">
        <v>2705606</v>
      </c>
      <c r="AG1711" t="s">
        <v>5607</v>
      </c>
      <c r="AH1711">
        <v>233371</v>
      </c>
      <c r="AI1711">
        <v>2705606</v>
      </c>
      <c r="AJ1711" t="s">
        <v>5607</v>
      </c>
      <c r="AK1711">
        <v>26</v>
      </c>
      <c r="AL1711">
        <v>2705606</v>
      </c>
      <c r="AM1711" t="s">
        <v>5607</v>
      </c>
      <c r="AN1711" t="s">
        <v>5940</v>
      </c>
      <c r="AO1711">
        <v>0</v>
      </c>
      <c r="AP1711">
        <v>2801702</v>
      </c>
      <c r="AQ1711" t="s">
        <v>5665</v>
      </c>
      <c r="AR1711">
        <v>198</v>
      </c>
    </row>
    <row r="1712" spans="1:44" x14ac:dyDescent="0.25">
      <c r="A1712">
        <v>3144102</v>
      </c>
      <c r="B1712">
        <v>2</v>
      </c>
      <c r="C1712" t="s">
        <v>888</v>
      </c>
      <c r="D1712" t="s">
        <v>4585</v>
      </c>
      <c r="E1712">
        <v>1800</v>
      </c>
      <c r="F1712" t="s">
        <v>5940</v>
      </c>
      <c r="G1712">
        <v>25989</v>
      </c>
      <c r="H1712" t="s">
        <v>5940</v>
      </c>
      <c r="I1712">
        <v>611</v>
      </c>
      <c r="J1712">
        <v>1645</v>
      </c>
      <c r="K1712">
        <v>1800</v>
      </c>
      <c r="L1712">
        <v>0</v>
      </c>
      <c r="M1712">
        <v>33789</v>
      </c>
      <c r="N1712">
        <v>0</v>
      </c>
      <c r="O1712">
        <v>260</v>
      </c>
      <c r="P1712">
        <v>1600</v>
      </c>
      <c r="R1712">
        <v>3144102</v>
      </c>
      <c r="S1712">
        <v>1800</v>
      </c>
      <c r="T1712" t="s">
        <v>5940</v>
      </c>
      <c r="U1712">
        <v>25989</v>
      </c>
      <c r="V1712" t="s">
        <v>5940</v>
      </c>
      <c r="W1712">
        <v>611</v>
      </c>
      <c r="X1712">
        <v>1645</v>
      </c>
      <c r="Z1712">
        <v>2705705</v>
      </c>
      <c r="AB1712">
        <v>90</v>
      </c>
      <c r="AC1712">
        <v>2705705</v>
      </c>
      <c r="AD1712" t="s">
        <v>5608</v>
      </c>
      <c r="AE1712" t="s">
        <v>5940</v>
      </c>
      <c r="AF1712">
        <v>2705705</v>
      </c>
      <c r="AG1712" t="s">
        <v>5608</v>
      </c>
      <c r="AH1712" t="s">
        <v>5940</v>
      </c>
      <c r="AI1712">
        <v>2705705</v>
      </c>
      <c r="AJ1712" t="s">
        <v>5608</v>
      </c>
      <c r="AK1712">
        <v>480</v>
      </c>
      <c r="AL1712">
        <v>2705705</v>
      </c>
      <c r="AM1712" t="s">
        <v>5608</v>
      </c>
      <c r="AN1712" t="s">
        <v>5940</v>
      </c>
      <c r="AO1712">
        <v>0</v>
      </c>
      <c r="AP1712">
        <v>2801900</v>
      </c>
      <c r="AQ1712" t="s">
        <v>5666</v>
      </c>
      <c r="AR1712">
        <v>1120</v>
      </c>
    </row>
    <row r="1713" spans="1:44" x14ac:dyDescent="0.25">
      <c r="A1713">
        <v>3144201</v>
      </c>
      <c r="B1713">
        <v>2</v>
      </c>
      <c r="C1713" t="s">
        <v>888</v>
      </c>
      <c r="D1713" t="s">
        <v>4586</v>
      </c>
      <c r="E1713">
        <v>5000</v>
      </c>
      <c r="F1713" t="s">
        <v>5940</v>
      </c>
      <c r="G1713">
        <v>300</v>
      </c>
      <c r="H1713" t="s">
        <v>5940</v>
      </c>
      <c r="I1713">
        <v>54</v>
      </c>
      <c r="J1713">
        <v>65</v>
      </c>
      <c r="K1713">
        <v>500</v>
      </c>
      <c r="L1713">
        <v>0</v>
      </c>
      <c r="M1713">
        <v>220</v>
      </c>
      <c r="N1713">
        <v>0</v>
      </c>
      <c r="O1713">
        <v>1</v>
      </c>
      <c r="P1713">
        <v>30</v>
      </c>
      <c r="R1713">
        <v>3144201</v>
      </c>
      <c r="S1713">
        <v>5000</v>
      </c>
      <c r="T1713" t="s">
        <v>5940</v>
      </c>
      <c r="U1713">
        <v>300</v>
      </c>
      <c r="V1713" t="s">
        <v>5940</v>
      </c>
      <c r="W1713">
        <v>54</v>
      </c>
      <c r="X1713">
        <v>65</v>
      </c>
      <c r="Z1713">
        <v>2705804</v>
      </c>
      <c r="AB1713" t="s">
        <v>5940</v>
      </c>
      <c r="AC1713">
        <v>2705804</v>
      </c>
      <c r="AD1713" t="s">
        <v>5609</v>
      </c>
      <c r="AE1713" t="s">
        <v>5940</v>
      </c>
      <c r="AF1713">
        <v>2705804</v>
      </c>
      <c r="AG1713" t="s">
        <v>5609</v>
      </c>
      <c r="AH1713" t="s">
        <v>5940</v>
      </c>
      <c r="AI1713">
        <v>2705804</v>
      </c>
      <c r="AJ1713" t="s">
        <v>5609</v>
      </c>
      <c r="AK1713">
        <v>2149</v>
      </c>
      <c r="AL1713">
        <v>2705804</v>
      </c>
      <c r="AM1713" t="s">
        <v>5609</v>
      </c>
      <c r="AN1713" t="s">
        <v>5940</v>
      </c>
      <c r="AO1713">
        <v>0</v>
      </c>
      <c r="AP1713">
        <v>2802007</v>
      </c>
      <c r="AQ1713" t="s">
        <v>5667</v>
      </c>
      <c r="AR1713">
        <v>40</v>
      </c>
    </row>
    <row r="1714" spans="1:44" x14ac:dyDescent="0.25">
      <c r="A1714">
        <v>3144300</v>
      </c>
      <c r="B1714">
        <v>2</v>
      </c>
      <c r="C1714" t="s">
        <v>888</v>
      </c>
      <c r="D1714" t="s">
        <v>4587</v>
      </c>
      <c r="E1714">
        <v>127380</v>
      </c>
      <c r="F1714" t="s">
        <v>5940</v>
      </c>
      <c r="G1714">
        <v>276</v>
      </c>
      <c r="H1714" t="s">
        <v>5940</v>
      </c>
      <c r="I1714" t="s">
        <v>5940</v>
      </c>
      <c r="J1714">
        <v>12</v>
      </c>
      <c r="K1714">
        <v>273000</v>
      </c>
      <c r="L1714">
        <v>0</v>
      </c>
      <c r="M1714">
        <v>580</v>
      </c>
      <c r="N1714">
        <v>0</v>
      </c>
      <c r="O1714">
        <v>0</v>
      </c>
      <c r="P1714">
        <v>8</v>
      </c>
      <c r="R1714">
        <v>3144300</v>
      </c>
      <c r="S1714">
        <v>127380</v>
      </c>
      <c r="T1714" t="s">
        <v>5940</v>
      </c>
      <c r="U1714">
        <v>276</v>
      </c>
      <c r="V1714" t="s">
        <v>5940</v>
      </c>
      <c r="W1714" t="s">
        <v>5940</v>
      </c>
      <c r="X1714">
        <v>12</v>
      </c>
      <c r="Z1714">
        <v>2705903</v>
      </c>
      <c r="AB1714" t="s">
        <v>5940</v>
      </c>
      <c r="AC1714">
        <v>2705903</v>
      </c>
      <c r="AD1714" t="s">
        <v>5610</v>
      </c>
      <c r="AE1714" t="s">
        <v>5940</v>
      </c>
      <c r="AF1714">
        <v>2705903</v>
      </c>
      <c r="AG1714" t="s">
        <v>5610</v>
      </c>
      <c r="AH1714" t="s">
        <v>5940</v>
      </c>
      <c r="AI1714">
        <v>2705903</v>
      </c>
      <c r="AJ1714" t="s">
        <v>5610</v>
      </c>
      <c r="AK1714">
        <v>135</v>
      </c>
      <c r="AL1714">
        <v>2705903</v>
      </c>
      <c r="AM1714" t="s">
        <v>5610</v>
      </c>
      <c r="AN1714" t="s">
        <v>5940</v>
      </c>
      <c r="AO1714">
        <v>0</v>
      </c>
      <c r="AP1714">
        <v>2802106</v>
      </c>
      <c r="AQ1714" t="s">
        <v>5668</v>
      </c>
      <c r="AR1714">
        <v>98</v>
      </c>
    </row>
    <row r="1715" spans="1:44" x14ac:dyDescent="0.25">
      <c r="A1715">
        <v>3144359</v>
      </c>
      <c r="B1715">
        <v>2</v>
      </c>
      <c r="C1715" t="s">
        <v>888</v>
      </c>
      <c r="D1715" t="s">
        <v>4588</v>
      </c>
      <c r="E1715">
        <v>600</v>
      </c>
      <c r="F1715" t="s">
        <v>5940</v>
      </c>
      <c r="G1715">
        <v>600</v>
      </c>
      <c r="H1715" t="s">
        <v>5940</v>
      </c>
      <c r="I1715">
        <v>10</v>
      </c>
      <c r="J1715">
        <v>96</v>
      </c>
      <c r="K1715">
        <v>700</v>
      </c>
      <c r="L1715">
        <v>0</v>
      </c>
      <c r="M1715">
        <v>270</v>
      </c>
      <c r="N1715">
        <v>0</v>
      </c>
      <c r="O1715">
        <v>4</v>
      </c>
      <c r="P1715">
        <v>55</v>
      </c>
      <c r="R1715">
        <v>3144359</v>
      </c>
      <c r="S1715">
        <v>600</v>
      </c>
      <c r="T1715" t="s">
        <v>5940</v>
      </c>
      <c r="U1715">
        <v>600</v>
      </c>
      <c r="V1715" t="s">
        <v>5940</v>
      </c>
      <c r="W1715">
        <v>10</v>
      </c>
      <c r="X1715">
        <v>96</v>
      </c>
      <c r="Z1715">
        <v>2706000</v>
      </c>
      <c r="AB1715">
        <v>40</v>
      </c>
      <c r="AC1715">
        <v>2706000</v>
      </c>
      <c r="AD1715" t="s">
        <v>5611</v>
      </c>
      <c r="AE1715" t="s">
        <v>5940</v>
      </c>
      <c r="AF1715">
        <v>2706000</v>
      </c>
      <c r="AG1715" t="s">
        <v>5611</v>
      </c>
      <c r="AH1715" t="s">
        <v>5940</v>
      </c>
      <c r="AI1715">
        <v>2706000</v>
      </c>
      <c r="AJ1715" t="s">
        <v>5611</v>
      </c>
      <c r="AK1715">
        <v>1013</v>
      </c>
      <c r="AL1715">
        <v>2706000</v>
      </c>
      <c r="AM1715" t="s">
        <v>5611</v>
      </c>
      <c r="AN1715" t="s">
        <v>5940</v>
      </c>
      <c r="AO1715">
        <v>0</v>
      </c>
      <c r="AP1715">
        <v>2802205</v>
      </c>
      <c r="AQ1715" t="s">
        <v>5669</v>
      </c>
      <c r="AR1715">
        <v>5100</v>
      </c>
    </row>
    <row r="1716" spans="1:44" x14ac:dyDescent="0.25">
      <c r="A1716">
        <v>3144375</v>
      </c>
      <c r="B1716">
        <v>2</v>
      </c>
      <c r="C1716" t="s">
        <v>888</v>
      </c>
      <c r="D1716" t="s">
        <v>4589</v>
      </c>
      <c r="E1716">
        <v>150</v>
      </c>
      <c r="F1716" t="s">
        <v>5940</v>
      </c>
      <c r="G1716">
        <v>2808</v>
      </c>
      <c r="H1716" t="s">
        <v>5940</v>
      </c>
      <c r="I1716">
        <v>425</v>
      </c>
      <c r="J1716">
        <v>94</v>
      </c>
      <c r="K1716">
        <v>350</v>
      </c>
      <c r="L1716">
        <v>0</v>
      </c>
      <c r="M1716">
        <v>2160</v>
      </c>
      <c r="N1716">
        <v>0</v>
      </c>
      <c r="O1716">
        <v>162</v>
      </c>
      <c r="P1716">
        <v>258</v>
      </c>
      <c r="R1716">
        <v>3144375</v>
      </c>
      <c r="S1716">
        <v>150</v>
      </c>
      <c r="T1716" t="s">
        <v>5940</v>
      </c>
      <c r="U1716">
        <v>2808</v>
      </c>
      <c r="V1716" t="s">
        <v>5940</v>
      </c>
      <c r="W1716">
        <v>425</v>
      </c>
      <c r="X1716">
        <v>94</v>
      </c>
      <c r="Z1716">
        <v>2706109</v>
      </c>
      <c r="AB1716">
        <v>728</v>
      </c>
      <c r="AC1716">
        <v>2706109</v>
      </c>
      <c r="AD1716" t="s">
        <v>5612</v>
      </c>
      <c r="AE1716" t="s">
        <v>5940</v>
      </c>
      <c r="AF1716">
        <v>2706109</v>
      </c>
      <c r="AG1716" t="s">
        <v>5612</v>
      </c>
      <c r="AH1716" t="s">
        <v>5940</v>
      </c>
      <c r="AI1716">
        <v>2706109</v>
      </c>
      <c r="AJ1716" t="s">
        <v>5612</v>
      </c>
      <c r="AK1716">
        <v>238</v>
      </c>
      <c r="AL1716">
        <v>2706109</v>
      </c>
      <c r="AM1716" t="s">
        <v>5612</v>
      </c>
      <c r="AN1716" t="s">
        <v>5940</v>
      </c>
      <c r="AO1716">
        <v>0</v>
      </c>
      <c r="AP1716">
        <v>2802304</v>
      </c>
      <c r="AQ1716" t="s">
        <v>5670</v>
      </c>
      <c r="AR1716">
        <v>9750</v>
      </c>
    </row>
    <row r="1717" spans="1:44" x14ac:dyDescent="0.25">
      <c r="A1717">
        <v>3144409</v>
      </c>
      <c r="B1717">
        <v>2</v>
      </c>
      <c r="C1717" t="s">
        <v>888</v>
      </c>
      <c r="D1717" t="s">
        <v>4590</v>
      </c>
      <c r="E1717">
        <v>2400</v>
      </c>
      <c r="F1717" t="s">
        <v>5940</v>
      </c>
      <c r="G1717">
        <v>1963</v>
      </c>
      <c r="H1717" t="s">
        <v>5940</v>
      </c>
      <c r="I1717">
        <v>150</v>
      </c>
      <c r="J1717">
        <v>294</v>
      </c>
      <c r="K1717">
        <v>0</v>
      </c>
      <c r="L1717">
        <v>0</v>
      </c>
      <c r="M1717">
        <v>2100</v>
      </c>
      <c r="N1717">
        <v>0</v>
      </c>
      <c r="O1717">
        <v>0</v>
      </c>
      <c r="P1717">
        <v>224</v>
      </c>
      <c r="R1717">
        <v>3144409</v>
      </c>
      <c r="S1717">
        <v>2400</v>
      </c>
      <c r="T1717" t="s">
        <v>5940</v>
      </c>
      <c r="U1717">
        <v>1963</v>
      </c>
      <c r="V1717" t="s">
        <v>5940</v>
      </c>
      <c r="W1717">
        <v>150</v>
      </c>
      <c r="X1717">
        <v>294</v>
      </c>
      <c r="Z1717">
        <v>2706208</v>
      </c>
      <c r="AB1717">
        <v>45</v>
      </c>
      <c r="AC1717">
        <v>2706208</v>
      </c>
      <c r="AD1717" t="s">
        <v>5613</v>
      </c>
      <c r="AE1717" t="s">
        <v>5940</v>
      </c>
      <c r="AF1717">
        <v>2706208</v>
      </c>
      <c r="AG1717" t="s">
        <v>5613</v>
      </c>
      <c r="AH1717" t="s">
        <v>5940</v>
      </c>
      <c r="AI1717">
        <v>2706208</v>
      </c>
      <c r="AJ1717" t="s">
        <v>5613</v>
      </c>
      <c r="AK1717">
        <v>368</v>
      </c>
      <c r="AL1717">
        <v>2706208</v>
      </c>
      <c r="AM1717" t="s">
        <v>5613</v>
      </c>
      <c r="AN1717" t="s">
        <v>5940</v>
      </c>
      <c r="AO1717">
        <v>0</v>
      </c>
      <c r="AP1717">
        <v>2802403</v>
      </c>
      <c r="AQ1717" t="s">
        <v>5671</v>
      </c>
      <c r="AR1717">
        <v>6300</v>
      </c>
    </row>
    <row r="1718" spans="1:44" x14ac:dyDescent="0.25">
      <c r="A1718">
        <v>3144508</v>
      </c>
      <c r="B1718">
        <v>2</v>
      </c>
      <c r="C1718" t="s">
        <v>888</v>
      </c>
      <c r="D1718" t="s">
        <v>4591</v>
      </c>
      <c r="E1718">
        <v>1148</v>
      </c>
      <c r="F1718">
        <v>180</v>
      </c>
      <c r="G1718">
        <v>8950</v>
      </c>
      <c r="H1718" t="s">
        <v>5940</v>
      </c>
      <c r="I1718">
        <v>156</v>
      </c>
      <c r="J1718">
        <v>357</v>
      </c>
      <c r="K1718">
        <v>1500</v>
      </c>
      <c r="L1718">
        <v>148</v>
      </c>
      <c r="M1718">
        <v>11400</v>
      </c>
      <c r="N1718">
        <v>0</v>
      </c>
      <c r="O1718">
        <v>9</v>
      </c>
      <c r="P1718">
        <v>110</v>
      </c>
      <c r="R1718">
        <v>3144508</v>
      </c>
      <c r="S1718">
        <v>1148</v>
      </c>
      <c r="T1718">
        <v>180</v>
      </c>
      <c r="U1718">
        <v>8950</v>
      </c>
      <c r="V1718" t="s">
        <v>5940</v>
      </c>
      <c r="W1718">
        <v>156</v>
      </c>
      <c r="X1718">
        <v>357</v>
      </c>
      <c r="Z1718">
        <v>2706307</v>
      </c>
      <c r="AB1718">
        <v>11</v>
      </c>
      <c r="AC1718">
        <v>2706307</v>
      </c>
      <c r="AD1718" t="s">
        <v>5614</v>
      </c>
      <c r="AE1718" t="s">
        <v>5940</v>
      </c>
      <c r="AF1718">
        <v>2706307</v>
      </c>
      <c r="AG1718" t="s">
        <v>5614</v>
      </c>
      <c r="AH1718" t="s">
        <v>5940</v>
      </c>
      <c r="AI1718">
        <v>2706307</v>
      </c>
      <c r="AJ1718" t="s">
        <v>5614</v>
      </c>
      <c r="AK1718">
        <v>1381</v>
      </c>
      <c r="AL1718">
        <v>2706307</v>
      </c>
      <c r="AM1718" t="s">
        <v>5614</v>
      </c>
      <c r="AN1718" t="s">
        <v>5940</v>
      </c>
      <c r="AO1718">
        <v>0</v>
      </c>
      <c r="AP1718">
        <v>2802502</v>
      </c>
      <c r="AQ1718" t="s">
        <v>5672</v>
      </c>
      <c r="AR1718">
        <v>8</v>
      </c>
    </row>
    <row r="1719" spans="1:44" x14ac:dyDescent="0.25">
      <c r="A1719">
        <v>3144607</v>
      </c>
      <c r="B1719">
        <v>2</v>
      </c>
      <c r="C1719" t="s">
        <v>888</v>
      </c>
      <c r="D1719" t="s">
        <v>4592</v>
      </c>
      <c r="E1719">
        <v>2800</v>
      </c>
      <c r="F1719" t="s">
        <v>5940</v>
      </c>
      <c r="G1719">
        <v>15400</v>
      </c>
      <c r="H1719" t="s">
        <v>5940</v>
      </c>
      <c r="I1719">
        <v>265</v>
      </c>
      <c r="J1719">
        <v>1596</v>
      </c>
      <c r="K1719">
        <v>2800</v>
      </c>
      <c r="L1719">
        <v>0</v>
      </c>
      <c r="M1719">
        <v>15180</v>
      </c>
      <c r="N1719">
        <v>0</v>
      </c>
      <c r="O1719">
        <v>117</v>
      </c>
      <c r="P1719">
        <v>1122</v>
      </c>
      <c r="R1719">
        <v>3144607</v>
      </c>
      <c r="S1719">
        <v>2800</v>
      </c>
      <c r="T1719" t="s">
        <v>5940</v>
      </c>
      <c r="U1719">
        <v>15400</v>
      </c>
      <c r="V1719" t="s">
        <v>5940</v>
      </c>
      <c r="W1719">
        <v>265</v>
      </c>
      <c r="X1719">
        <v>1596</v>
      </c>
      <c r="Z1719">
        <v>2706406</v>
      </c>
      <c r="AB1719">
        <v>81</v>
      </c>
      <c r="AC1719">
        <v>2706406</v>
      </c>
      <c r="AD1719" t="s">
        <v>5615</v>
      </c>
      <c r="AE1719" t="s">
        <v>5940</v>
      </c>
      <c r="AF1719">
        <v>2706406</v>
      </c>
      <c r="AG1719" t="s">
        <v>5615</v>
      </c>
      <c r="AH1719" t="s">
        <v>5940</v>
      </c>
      <c r="AI1719">
        <v>2706406</v>
      </c>
      <c r="AJ1719" t="s">
        <v>5615</v>
      </c>
      <c r="AK1719">
        <v>1980</v>
      </c>
      <c r="AL1719">
        <v>2706406</v>
      </c>
      <c r="AM1719" t="s">
        <v>5615</v>
      </c>
      <c r="AN1719" t="s">
        <v>5940</v>
      </c>
      <c r="AO1719">
        <v>0</v>
      </c>
      <c r="AP1719">
        <v>2802601</v>
      </c>
      <c r="AQ1719" t="s">
        <v>5673</v>
      </c>
      <c r="AR1719">
        <v>2880</v>
      </c>
    </row>
    <row r="1720" spans="1:44" x14ac:dyDescent="0.25">
      <c r="A1720">
        <v>3144656</v>
      </c>
      <c r="B1720">
        <v>2</v>
      </c>
      <c r="C1720" t="s">
        <v>888</v>
      </c>
      <c r="D1720" t="s">
        <v>4593</v>
      </c>
      <c r="E1720">
        <v>2925</v>
      </c>
      <c r="F1720" t="s">
        <v>5940</v>
      </c>
      <c r="G1720">
        <v>473</v>
      </c>
      <c r="H1720" t="s">
        <v>5940</v>
      </c>
      <c r="I1720" t="s">
        <v>5940</v>
      </c>
      <c r="J1720">
        <v>202</v>
      </c>
      <c r="K1720">
        <v>4000</v>
      </c>
      <c r="L1720">
        <v>0</v>
      </c>
      <c r="M1720">
        <v>525</v>
      </c>
      <c r="N1720">
        <v>0</v>
      </c>
      <c r="O1720">
        <v>0</v>
      </c>
      <c r="P1720">
        <v>192</v>
      </c>
      <c r="R1720">
        <v>3144656</v>
      </c>
      <c r="S1720">
        <v>2925</v>
      </c>
      <c r="T1720" t="s">
        <v>5940</v>
      </c>
      <c r="U1720">
        <v>473</v>
      </c>
      <c r="V1720" t="s">
        <v>5940</v>
      </c>
      <c r="W1720" t="s">
        <v>5940</v>
      </c>
      <c r="X1720">
        <v>202</v>
      </c>
      <c r="Z1720">
        <v>2706422</v>
      </c>
      <c r="AB1720">
        <v>96</v>
      </c>
      <c r="AC1720">
        <v>2706422</v>
      </c>
      <c r="AD1720" t="s">
        <v>5616</v>
      </c>
      <c r="AE1720" t="s">
        <v>5940</v>
      </c>
      <c r="AF1720">
        <v>2706422</v>
      </c>
      <c r="AG1720" t="s">
        <v>5616</v>
      </c>
      <c r="AH1720" t="s">
        <v>5940</v>
      </c>
      <c r="AI1720">
        <v>2706422</v>
      </c>
      <c r="AJ1720" t="s">
        <v>5616</v>
      </c>
      <c r="AK1720">
        <v>2352</v>
      </c>
      <c r="AL1720">
        <v>2706422</v>
      </c>
      <c r="AM1720" t="s">
        <v>5616</v>
      </c>
      <c r="AN1720" t="s">
        <v>5940</v>
      </c>
      <c r="AO1720">
        <v>0</v>
      </c>
      <c r="AP1720">
        <v>2802700</v>
      </c>
      <c r="AQ1720" t="s">
        <v>5674</v>
      </c>
      <c r="AR1720">
        <v>8</v>
      </c>
    </row>
    <row r="1721" spans="1:44" x14ac:dyDescent="0.25">
      <c r="A1721">
        <v>3144672</v>
      </c>
      <c r="B1721">
        <v>2</v>
      </c>
      <c r="C1721" t="s">
        <v>888</v>
      </c>
      <c r="D1721" t="s">
        <v>4594</v>
      </c>
      <c r="E1721">
        <v>600</v>
      </c>
      <c r="F1721" t="s">
        <v>5940</v>
      </c>
      <c r="G1721">
        <v>140</v>
      </c>
      <c r="H1721" t="s">
        <v>5940</v>
      </c>
      <c r="I1721">
        <v>160</v>
      </c>
      <c r="J1721">
        <v>122</v>
      </c>
      <c r="K1721">
        <v>600</v>
      </c>
      <c r="L1721">
        <v>0</v>
      </c>
      <c r="M1721">
        <v>116</v>
      </c>
      <c r="N1721">
        <v>0</v>
      </c>
      <c r="O1721">
        <v>108</v>
      </c>
      <c r="P1721">
        <v>80</v>
      </c>
      <c r="R1721">
        <v>3144672</v>
      </c>
      <c r="S1721">
        <v>600</v>
      </c>
      <c r="T1721" t="s">
        <v>5940</v>
      </c>
      <c r="U1721">
        <v>140</v>
      </c>
      <c r="V1721" t="s">
        <v>5940</v>
      </c>
      <c r="W1721">
        <v>160</v>
      </c>
      <c r="X1721">
        <v>122</v>
      </c>
      <c r="Z1721">
        <v>2706448</v>
      </c>
      <c r="AB1721" t="s">
        <v>5940</v>
      </c>
      <c r="AC1721">
        <v>2706448</v>
      </c>
      <c r="AD1721" t="s">
        <v>5617</v>
      </c>
      <c r="AE1721" t="s">
        <v>5940</v>
      </c>
      <c r="AF1721">
        <v>2706448</v>
      </c>
      <c r="AG1721" t="s">
        <v>5617</v>
      </c>
      <c r="AH1721">
        <v>89293</v>
      </c>
      <c r="AI1721">
        <v>2706448</v>
      </c>
      <c r="AJ1721" t="s">
        <v>5617</v>
      </c>
      <c r="AK1721">
        <v>10</v>
      </c>
      <c r="AL1721">
        <v>2706448</v>
      </c>
      <c r="AM1721" t="s">
        <v>5617</v>
      </c>
      <c r="AN1721" t="s">
        <v>5940</v>
      </c>
      <c r="AO1721">
        <v>0</v>
      </c>
      <c r="AP1721">
        <v>2802809</v>
      </c>
      <c r="AQ1721" t="s">
        <v>5675</v>
      </c>
      <c r="AR1721">
        <v>117</v>
      </c>
    </row>
    <row r="1722" spans="1:44" x14ac:dyDescent="0.25">
      <c r="A1722">
        <v>3144706</v>
      </c>
      <c r="B1722">
        <v>2</v>
      </c>
      <c r="C1722" t="s">
        <v>888</v>
      </c>
      <c r="D1722" t="s">
        <v>4595</v>
      </c>
      <c r="E1722">
        <v>2500</v>
      </c>
      <c r="F1722" t="s">
        <v>5940</v>
      </c>
      <c r="G1722">
        <v>390</v>
      </c>
      <c r="H1722" t="s">
        <v>5940</v>
      </c>
      <c r="I1722">
        <v>5</v>
      </c>
      <c r="J1722">
        <v>58</v>
      </c>
      <c r="K1722">
        <v>2500</v>
      </c>
      <c r="L1722">
        <v>0</v>
      </c>
      <c r="M1722">
        <v>450</v>
      </c>
      <c r="N1722">
        <v>0</v>
      </c>
      <c r="O1722">
        <v>0</v>
      </c>
      <c r="P1722">
        <v>50</v>
      </c>
      <c r="R1722">
        <v>3144706</v>
      </c>
      <c r="S1722">
        <v>2500</v>
      </c>
      <c r="T1722" t="s">
        <v>5940</v>
      </c>
      <c r="U1722">
        <v>390</v>
      </c>
      <c r="V1722" t="s">
        <v>5940</v>
      </c>
      <c r="W1722">
        <v>5</v>
      </c>
      <c r="X1722">
        <v>58</v>
      </c>
      <c r="Z1722">
        <v>2706505</v>
      </c>
      <c r="AB1722" t="s">
        <v>5940</v>
      </c>
      <c r="AC1722">
        <v>2706505</v>
      </c>
      <c r="AD1722" t="s">
        <v>5618</v>
      </c>
      <c r="AE1722">
        <v>4</v>
      </c>
      <c r="AF1722">
        <v>2706505</v>
      </c>
      <c r="AG1722" t="s">
        <v>5618</v>
      </c>
      <c r="AH1722">
        <v>469679</v>
      </c>
      <c r="AI1722">
        <v>2706505</v>
      </c>
      <c r="AJ1722" t="s">
        <v>5618</v>
      </c>
      <c r="AK1722">
        <v>18</v>
      </c>
      <c r="AL1722">
        <v>2706505</v>
      </c>
      <c r="AM1722" t="s">
        <v>5618</v>
      </c>
      <c r="AN1722" t="s">
        <v>5940</v>
      </c>
      <c r="AO1722">
        <v>0</v>
      </c>
      <c r="AP1722">
        <v>2802908</v>
      </c>
      <c r="AQ1722" t="s">
        <v>5676</v>
      </c>
      <c r="AR1722">
        <v>156</v>
      </c>
    </row>
    <row r="1723" spans="1:44" x14ac:dyDescent="0.25">
      <c r="A1723">
        <v>3144805</v>
      </c>
      <c r="B1723">
        <v>2</v>
      </c>
      <c r="C1723" t="s">
        <v>888</v>
      </c>
      <c r="D1723" t="s">
        <v>4596</v>
      </c>
      <c r="E1723" t="s">
        <v>5940</v>
      </c>
      <c r="F1723" t="s">
        <v>5940</v>
      </c>
      <c r="G1723">
        <v>0</v>
      </c>
      <c r="H1723" t="s">
        <v>5940</v>
      </c>
      <c r="I1723" t="s">
        <v>5940</v>
      </c>
      <c r="J1723" t="s">
        <v>5940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R1723">
        <v>3144805</v>
      </c>
      <c r="S1723" t="s">
        <v>5940</v>
      </c>
      <c r="T1723" t="s">
        <v>5940</v>
      </c>
      <c r="U1723">
        <v>0</v>
      </c>
      <c r="V1723" t="s">
        <v>5940</v>
      </c>
      <c r="W1723" t="s">
        <v>5940</v>
      </c>
      <c r="X1723" t="s">
        <v>5940</v>
      </c>
      <c r="Z1723">
        <v>2706604</v>
      </c>
      <c r="AB1723" t="s">
        <v>5940</v>
      </c>
      <c r="AC1723">
        <v>2706604</v>
      </c>
      <c r="AD1723" t="s">
        <v>5619</v>
      </c>
      <c r="AE1723" t="s">
        <v>5940</v>
      </c>
      <c r="AF1723">
        <v>2706604</v>
      </c>
      <c r="AG1723" t="s">
        <v>5619</v>
      </c>
      <c r="AH1723" t="s">
        <v>5940</v>
      </c>
      <c r="AI1723">
        <v>2706604</v>
      </c>
      <c r="AJ1723" t="s">
        <v>5619</v>
      </c>
      <c r="AK1723">
        <v>11</v>
      </c>
      <c r="AL1723">
        <v>2706604</v>
      </c>
      <c r="AM1723" t="s">
        <v>5619</v>
      </c>
      <c r="AN1723" t="s">
        <v>5940</v>
      </c>
      <c r="AO1723">
        <v>0</v>
      </c>
      <c r="AP1723">
        <v>2803005</v>
      </c>
      <c r="AQ1723" t="s">
        <v>5677</v>
      </c>
      <c r="AR1723">
        <v>177</v>
      </c>
    </row>
    <row r="1724" spans="1:44" x14ac:dyDescent="0.25">
      <c r="A1724">
        <v>3144904</v>
      </c>
      <c r="B1724">
        <v>2</v>
      </c>
      <c r="C1724" t="s">
        <v>888</v>
      </c>
      <c r="D1724" t="s">
        <v>4597</v>
      </c>
      <c r="E1724">
        <v>1500</v>
      </c>
      <c r="F1724" t="s">
        <v>5940</v>
      </c>
      <c r="G1724">
        <v>540</v>
      </c>
      <c r="H1724" t="s">
        <v>5940</v>
      </c>
      <c r="I1724">
        <v>37</v>
      </c>
      <c r="J1724">
        <v>73</v>
      </c>
      <c r="K1724">
        <v>1200</v>
      </c>
      <c r="L1724">
        <v>0</v>
      </c>
      <c r="M1724">
        <v>250</v>
      </c>
      <c r="N1724">
        <v>0</v>
      </c>
      <c r="O1724">
        <v>14</v>
      </c>
      <c r="P1724">
        <v>66</v>
      </c>
      <c r="R1724">
        <v>3144904</v>
      </c>
      <c r="S1724">
        <v>1500</v>
      </c>
      <c r="T1724" t="s">
        <v>5940</v>
      </c>
      <c r="U1724">
        <v>540</v>
      </c>
      <c r="V1724" t="s">
        <v>5940</v>
      </c>
      <c r="W1724">
        <v>37</v>
      </c>
      <c r="X1724">
        <v>73</v>
      </c>
      <c r="Z1724">
        <v>2706703</v>
      </c>
      <c r="AB1724" t="s">
        <v>5940</v>
      </c>
      <c r="AC1724">
        <v>2706703</v>
      </c>
      <c r="AD1724" t="s">
        <v>5620</v>
      </c>
      <c r="AE1724">
        <v>600</v>
      </c>
      <c r="AF1724">
        <v>2706703</v>
      </c>
      <c r="AG1724" t="s">
        <v>5620</v>
      </c>
      <c r="AH1724">
        <v>1050000</v>
      </c>
      <c r="AI1724">
        <v>2706703</v>
      </c>
      <c r="AJ1724" t="s">
        <v>5620</v>
      </c>
      <c r="AK1724">
        <v>324</v>
      </c>
      <c r="AL1724">
        <v>2706703</v>
      </c>
      <c r="AM1724" t="s">
        <v>5620</v>
      </c>
      <c r="AN1724" t="s">
        <v>5940</v>
      </c>
      <c r="AO1724">
        <v>0</v>
      </c>
      <c r="AP1724">
        <v>2803104</v>
      </c>
      <c r="AQ1724" t="s">
        <v>5678</v>
      </c>
      <c r="AR1724">
        <v>3200</v>
      </c>
    </row>
    <row r="1725" spans="1:44" x14ac:dyDescent="0.25">
      <c r="A1725">
        <v>3145000</v>
      </c>
      <c r="B1725">
        <v>2</v>
      </c>
      <c r="C1725" t="s">
        <v>888</v>
      </c>
      <c r="D1725" t="s">
        <v>4598</v>
      </c>
      <c r="E1725" t="s">
        <v>5940</v>
      </c>
      <c r="F1725">
        <v>78000</v>
      </c>
      <c r="G1725">
        <v>102000</v>
      </c>
      <c r="H1725">
        <v>3900</v>
      </c>
      <c r="I1725">
        <v>300</v>
      </c>
      <c r="J1725">
        <v>2160</v>
      </c>
      <c r="K1725">
        <v>135000</v>
      </c>
      <c r="L1725">
        <v>50880</v>
      </c>
      <c r="M1725">
        <v>150000</v>
      </c>
      <c r="N1725">
        <v>0</v>
      </c>
      <c r="O1725">
        <v>0</v>
      </c>
      <c r="P1725">
        <v>4548</v>
      </c>
      <c r="R1725">
        <v>3145000</v>
      </c>
      <c r="S1725" t="s">
        <v>5940</v>
      </c>
      <c r="T1725">
        <v>78000</v>
      </c>
      <c r="U1725">
        <v>102000</v>
      </c>
      <c r="V1725">
        <v>3900</v>
      </c>
      <c r="W1725">
        <v>300</v>
      </c>
      <c r="X1725">
        <v>2160</v>
      </c>
      <c r="Z1725">
        <v>2706802</v>
      </c>
      <c r="AB1725" t="s">
        <v>5940</v>
      </c>
      <c r="AC1725">
        <v>2706802</v>
      </c>
      <c r="AD1725" t="s">
        <v>5621</v>
      </c>
      <c r="AE1725">
        <v>672</v>
      </c>
      <c r="AF1725">
        <v>2706802</v>
      </c>
      <c r="AG1725" t="s">
        <v>5621</v>
      </c>
      <c r="AH1725" t="s">
        <v>5940</v>
      </c>
      <c r="AI1725">
        <v>2706802</v>
      </c>
      <c r="AJ1725" t="s">
        <v>5621</v>
      </c>
      <c r="AK1725" t="s">
        <v>5940</v>
      </c>
      <c r="AL1725">
        <v>2706802</v>
      </c>
      <c r="AM1725" t="s">
        <v>5621</v>
      </c>
      <c r="AN1725" t="s">
        <v>5940</v>
      </c>
      <c r="AO1725">
        <v>0</v>
      </c>
      <c r="AP1725">
        <v>2803203</v>
      </c>
      <c r="AQ1725" t="s">
        <v>5679</v>
      </c>
      <c r="AR1725">
        <v>101</v>
      </c>
    </row>
    <row r="1726" spans="1:44" x14ac:dyDescent="0.25">
      <c r="A1726">
        <v>3145059</v>
      </c>
      <c r="B1726">
        <v>2</v>
      </c>
      <c r="C1726" t="s">
        <v>888</v>
      </c>
      <c r="D1726" t="s">
        <v>4599</v>
      </c>
      <c r="E1726">
        <v>3800</v>
      </c>
      <c r="F1726" t="s">
        <v>5940</v>
      </c>
      <c r="G1726">
        <v>1404</v>
      </c>
      <c r="H1726">
        <v>23</v>
      </c>
      <c r="I1726">
        <v>30</v>
      </c>
      <c r="J1726">
        <v>668</v>
      </c>
      <c r="K1726">
        <v>2450</v>
      </c>
      <c r="L1726">
        <v>0</v>
      </c>
      <c r="M1726">
        <v>380</v>
      </c>
      <c r="N1726">
        <v>5</v>
      </c>
      <c r="O1726">
        <v>9</v>
      </c>
      <c r="P1726">
        <v>358</v>
      </c>
      <c r="R1726">
        <v>3145059</v>
      </c>
      <c r="S1726">
        <v>3800</v>
      </c>
      <c r="T1726" t="s">
        <v>5940</v>
      </c>
      <c r="U1726">
        <v>1404</v>
      </c>
      <c r="V1726">
        <v>23</v>
      </c>
      <c r="W1726">
        <v>30</v>
      </c>
      <c r="X1726">
        <v>668</v>
      </c>
      <c r="Z1726">
        <v>2706901</v>
      </c>
      <c r="AB1726" t="s">
        <v>5940</v>
      </c>
      <c r="AC1726">
        <v>2706901</v>
      </c>
      <c r="AD1726" t="s">
        <v>5622</v>
      </c>
      <c r="AE1726" t="s">
        <v>5940</v>
      </c>
      <c r="AF1726">
        <v>2706901</v>
      </c>
      <c r="AG1726" t="s">
        <v>5622</v>
      </c>
      <c r="AH1726">
        <v>423495</v>
      </c>
      <c r="AI1726">
        <v>2706901</v>
      </c>
      <c r="AJ1726" t="s">
        <v>5622</v>
      </c>
      <c r="AK1726" t="s">
        <v>5940</v>
      </c>
      <c r="AL1726">
        <v>2706901</v>
      </c>
      <c r="AM1726" t="s">
        <v>5622</v>
      </c>
      <c r="AN1726" t="s">
        <v>5940</v>
      </c>
      <c r="AO1726">
        <v>0</v>
      </c>
      <c r="AP1726">
        <v>2803302</v>
      </c>
      <c r="AQ1726" t="s">
        <v>5680</v>
      </c>
      <c r="AR1726">
        <v>40</v>
      </c>
    </row>
    <row r="1727" spans="1:44" x14ac:dyDescent="0.25">
      <c r="A1727">
        <v>3145109</v>
      </c>
      <c r="B1727">
        <v>2</v>
      </c>
      <c r="C1727" t="s">
        <v>888</v>
      </c>
      <c r="D1727" t="s">
        <v>4600</v>
      </c>
      <c r="E1727">
        <v>200</v>
      </c>
      <c r="F1727">
        <v>810</v>
      </c>
      <c r="G1727">
        <v>20250</v>
      </c>
      <c r="H1727" t="s">
        <v>5940</v>
      </c>
      <c r="I1727">
        <v>192</v>
      </c>
      <c r="J1727">
        <v>852</v>
      </c>
      <c r="K1727">
        <v>200</v>
      </c>
      <c r="L1727">
        <v>0</v>
      </c>
      <c r="M1727">
        <v>33000</v>
      </c>
      <c r="N1727">
        <v>0</v>
      </c>
      <c r="O1727">
        <v>140</v>
      </c>
      <c r="P1727">
        <v>1243</v>
      </c>
      <c r="R1727">
        <v>3145109</v>
      </c>
      <c r="S1727">
        <v>200</v>
      </c>
      <c r="T1727">
        <v>810</v>
      </c>
      <c r="U1727">
        <v>20250</v>
      </c>
      <c r="V1727" t="s">
        <v>5940</v>
      </c>
      <c r="W1727">
        <v>192</v>
      </c>
      <c r="X1727">
        <v>852</v>
      </c>
      <c r="Z1727">
        <v>2707008</v>
      </c>
      <c r="AB1727" t="s">
        <v>5940</v>
      </c>
      <c r="AC1727">
        <v>2707008</v>
      </c>
      <c r="AD1727" t="s">
        <v>5623</v>
      </c>
      <c r="AE1727" t="s">
        <v>5940</v>
      </c>
      <c r="AF1727">
        <v>2707008</v>
      </c>
      <c r="AG1727" t="s">
        <v>5623</v>
      </c>
      <c r="AH1727">
        <v>34200</v>
      </c>
      <c r="AI1727">
        <v>2707008</v>
      </c>
      <c r="AJ1727" t="s">
        <v>5623</v>
      </c>
      <c r="AK1727">
        <v>12</v>
      </c>
      <c r="AL1727">
        <v>2707008</v>
      </c>
      <c r="AM1727" t="s">
        <v>5623</v>
      </c>
      <c r="AN1727" t="s">
        <v>5940</v>
      </c>
      <c r="AO1727">
        <v>0</v>
      </c>
      <c r="AP1727">
        <v>2803401</v>
      </c>
      <c r="AQ1727" t="s">
        <v>5681</v>
      </c>
      <c r="AR1727">
        <v>150</v>
      </c>
    </row>
    <row r="1728" spans="1:44" x14ac:dyDescent="0.25">
      <c r="A1728">
        <v>3145208</v>
      </c>
      <c r="B1728">
        <v>2</v>
      </c>
      <c r="C1728" t="s">
        <v>888</v>
      </c>
      <c r="D1728" t="s">
        <v>4601</v>
      </c>
      <c r="E1728" t="s">
        <v>5940</v>
      </c>
      <c r="F1728" t="s">
        <v>5940</v>
      </c>
      <c r="G1728">
        <v>160</v>
      </c>
      <c r="H1728" t="s">
        <v>5940</v>
      </c>
      <c r="I1728" t="s">
        <v>5940</v>
      </c>
      <c r="J1728" t="s">
        <v>5940</v>
      </c>
      <c r="K1728">
        <v>0</v>
      </c>
      <c r="L1728">
        <v>0</v>
      </c>
      <c r="M1728">
        <v>90</v>
      </c>
      <c r="N1728">
        <v>0</v>
      </c>
      <c r="O1728">
        <v>0</v>
      </c>
      <c r="P1728">
        <v>0</v>
      </c>
      <c r="R1728">
        <v>3145208</v>
      </c>
      <c r="S1728" t="s">
        <v>5940</v>
      </c>
      <c r="T1728" t="s">
        <v>5940</v>
      </c>
      <c r="U1728">
        <v>160</v>
      </c>
      <c r="V1728" t="s">
        <v>5940</v>
      </c>
      <c r="W1728" t="s">
        <v>5940</v>
      </c>
      <c r="X1728" t="s">
        <v>5940</v>
      </c>
      <c r="Z1728">
        <v>2707107</v>
      </c>
      <c r="AB1728" t="s">
        <v>5940</v>
      </c>
      <c r="AC1728">
        <v>2707107</v>
      </c>
      <c r="AD1728" t="s">
        <v>5624</v>
      </c>
      <c r="AE1728" t="s">
        <v>5940</v>
      </c>
      <c r="AF1728">
        <v>2707107</v>
      </c>
      <c r="AG1728" t="s">
        <v>5624</v>
      </c>
      <c r="AH1728" t="s">
        <v>5940</v>
      </c>
      <c r="AI1728">
        <v>2707107</v>
      </c>
      <c r="AJ1728" t="s">
        <v>5624</v>
      </c>
      <c r="AK1728">
        <v>2331</v>
      </c>
      <c r="AL1728">
        <v>2707107</v>
      </c>
      <c r="AM1728" t="s">
        <v>5624</v>
      </c>
      <c r="AN1728" t="s">
        <v>5940</v>
      </c>
      <c r="AO1728">
        <v>0</v>
      </c>
      <c r="AP1728">
        <v>2803500</v>
      </c>
      <c r="AQ1728" t="s">
        <v>5682</v>
      </c>
      <c r="AR1728">
        <v>2000</v>
      </c>
    </row>
    <row r="1729" spans="1:44" x14ac:dyDescent="0.25">
      <c r="A1729">
        <v>3136603</v>
      </c>
      <c r="B1729">
        <v>2</v>
      </c>
      <c r="C1729" t="s">
        <v>888</v>
      </c>
      <c r="D1729" t="s">
        <v>4494</v>
      </c>
      <c r="E1729">
        <v>3000</v>
      </c>
      <c r="F1729" t="s">
        <v>5940</v>
      </c>
      <c r="G1729">
        <v>158</v>
      </c>
      <c r="H1729" t="s">
        <v>5940</v>
      </c>
      <c r="I1729" t="s">
        <v>5940</v>
      </c>
      <c r="J1729">
        <v>72</v>
      </c>
      <c r="K1729">
        <v>2400</v>
      </c>
      <c r="L1729">
        <v>0</v>
      </c>
      <c r="M1729">
        <v>126</v>
      </c>
      <c r="N1729">
        <v>0</v>
      </c>
      <c r="O1729">
        <v>0</v>
      </c>
      <c r="P1729">
        <v>38</v>
      </c>
      <c r="R1729">
        <v>3136603</v>
      </c>
      <c r="S1729">
        <v>3000</v>
      </c>
      <c r="T1729" t="s">
        <v>5940</v>
      </c>
      <c r="U1729">
        <v>158</v>
      </c>
      <c r="V1729" t="s">
        <v>5940</v>
      </c>
      <c r="W1729" t="s">
        <v>5940</v>
      </c>
      <c r="X1729">
        <v>72</v>
      </c>
      <c r="Z1729">
        <v>2707206</v>
      </c>
      <c r="AB1729">
        <v>69</v>
      </c>
      <c r="AC1729">
        <v>2707206</v>
      </c>
      <c r="AD1729" t="s">
        <v>5625</v>
      </c>
      <c r="AE1729" t="s">
        <v>5940</v>
      </c>
      <c r="AF1729">
        <v>2707206</v>
      </c>
      <c r="AG1729" t="s">
        <v>5625</v>
      </c>
      <c r="AH1729" t="s">
        <v>5940</v>
      </c>
      <c r="AI1729">
        <v>2707206</v>
      </c>
      <c r="AJ1729" t="s">
        <v>5625</v>
      </c>
      <c r="AK1729">
        <v>248</v>
      </c>
      <c r="AL1729">
        <v>2707206</v>
      </c>
      <c r="AM1729" t="s">
        <v>5625</v>
      </c>
      <c r="AN1729" t="s">
        <v>5940</v>
      </c>
      <c r="AO1729">
        <v>0</v>
      </c>
      <c r="AP1729">
        <v>2803609</v>
      </c>
      <c r="AQ1729" t="s">
        <v>5683</v>
      </c>
      <c r="AR1729">
        <v>420</v>
      </c>
    </row>
    <row r="1730" spans="1:44" x14ac:dyDescent="0.25">
      <c r="A1730">
        <v>3145307</v>
      </c>
      <c r="B1730">
        <v>2</v>
      </c>
      <c r="C1730" t="s">
        <v>888</v>
      </c>
      <c r="D1730" t="s">
        <v>4602</v>
      </c>
      <c r="E1730">
        <v>24000</v>
      </c>
      <c r="F1730" t="s">
        <v>5940</v>
      </c>
      <c r="G1730">
        <v>4250</v>
      </c>
      <c r="H1730" t="s">
        <v>5940</v>
      </c>
      <c r="I1730">
        <v>60</v>
      </c>
      <c r="J1730">
        <v>160</v>
      </c>
      <c r="K1730">
        <v>31500</v>
      </c>
      <c r="L1730">
        <v>0</v>
      </c>
      <c r="M1730">
        <v>2600</v>
      </c>
      <c r="N1730">
        <v>0</v>
      </c>
      <c r="O1730">
        <v>70</v>
      </c>
      <c r="P1730">
        <v>330</v>
      </c>
      <c r="R1730">
        <v>3145307</v>
      </c>
      <c r="S1730">
        <v>24000</v>
      </c>
      <c r="T1730" t="s">
        <v>5940</v>
      </c>
      <c r="U1730">
        <v>4250</v>
      </c>
      <c r="V1730" t="s">
        <v>5940</v>
      </c>
      <c r="W1730">
        <v>60</v>
      </c>
      <c r="X1730">
        <v>160</v>
      </c>
      <c r="Z1730">
        <v>2707305</v>
      </c>
      <c r="AB1730" t="s">
        <v>5940</v>
      </c>
      <c r="AC1730">
        <v>2707305</v>
      </c>
      <c r="AD1730" t="s">
        <v>5626</v>
      </c>
      <c r="AE1730">
        <v>240</v>
      </c>
      <c r="AF1730">
        <v>2707305</v>
      </c>
      <c r="AG1730" t="s">
        <v>5626</v>
      </c>
      <c r="AH1730">
        <v>526512</v>
      </c>
      <c r="AI1730">
        <v>2707305</v>
      </c>
      <c r="AJ1730" t="s">
        <v>5626</v>
      </c>
      <c r="AK1730">
        <v>15</v>
      </c>
      <c r="AL1730">
        <v>2707305</v>
      </c>
      <c r="AM1730" t="s">
        <v>5626</v>
      </c>
      <c r="AN1730" t="s">
        <v>5940</v>
      </c>
      <c r="AO1730">
        <v>0</v>
      </c>
      <c r="AP1730">
        <v>2803708</v>
      </c>
      <c r="AQ1730" t="s">
        <v>5684</v>
      </c>
      <c r="AR1730">
        <v>2160</v>
      </c>
    </row>
    <row r="1731" spans="1:44" x14ac:dyDescent="0.25">
      <c r="A1731">
        <v>3145356</v>
      </c>
      <c r="B1731">
        <v>2</v>
      </c>
      <c r="C1731" t="s">
        <v>888</v>
      </c>
      <c r="D1731" t="s">
        <v>4603</v>
      </c>
      <c r="E1731">
        <v>11200</v>
      </c>
      <c r="F1731" t="s">
        <v>5940</v>
      </c>
      <c r="G1731">
        <v>45</v>
      </c>
      <c r="H1731" t="s">
        <v>5940</v>
      </c>
      <c r="I1731">
        <v>18</v>
      </c>
      <c r="J1731">
        <v>13</v>
      </c>
      <c r="K1731">
        <v>9600</v>
      </c>
      <c r="L1731">
        <v>0</v>
      </c>
      <c r="M1731">
        <v>51</v>
      </c>
      <c r="N1731">
        <v>0</v>
      </c>
      <c r="O1731">
        <v>16</v>
      </c>
      <c r="P1731">
        <v>15</v>
      </c>
      <c r="R1731">
        <v>3145356</v>
      </c>
      <c r="S1731">
        <v>11200</v>
      </c>
      <c r="T1731" t="s">
        <v>5940</v>
      </c>
      <c r="U1731">
        <v>45</v>
      </c>
      <c r="V1731" t="s">
        <v>5940</v>
      </c>
      <c r="W1731">
        <v>18</v>
      </c>
      <c r="X1731">
        <v>13</v>
      </c>
      <c r="Z1731">
        <v>2707404</v>
      </c>
      <c r="AB1731" t="s">
        <v>5940</v>
      </c>
      <c r="AC1731">
        <v>2707404</v>
      </c>
      <c r="AD1731" t="s">
        <v>5627</v>
      </c>
      <c r="AE1731">
        <v>10</v>
      </c>
      <c r="AF1731">
        <v>2707404</v>
      </c>
      <c r="AG1731" t="s">
        <v>5627</v>
      </c>
      <c r="AH1731">
        <v>115780</v>
      </c>
      <c r="AI1731">
        <v>2707404</v>
      </c>
      <c r="AJ1731" t="s">
        <v>5627</v>
      </c>
      <c r="AK1731">
        <v>20</v>
      </c>
      <c r="AL1731">
        <v>2707404</v>
      </c>
      <c r="AM1731" t="s">
        <v>5627</v>
      </c>
      <c r="AN1731" t="s">
        <v>5940</v>
      </c>
      <c r="AO1731">
        <v>0</v>
      </c>
      <c r="AP1731">
        <v>2803807</v>
      </c>
      <c r="AQ1731" t="s">
        <v>5685</v>
      </c>
      <c r="AR1731">
        <v>100</v>
      </c>
    </row>
    <row r="1732" spans="1:44" x14ac:dyDescent="0.25">
      <c r="A1732">
        <v>3145372</v>
      </c>
      <c r="B1732">
        <v>2</v>
      </c>
      <c r="C1732" t="s">
        <v>888</v>
      </c>
      <c r="D1732" t="s">
        <v>4604</v>
      </c>
      <c r="E1732">
        <v>9000</v>
      </c>
      <c r="F1732" t="s">
        <v>5940</v>
      </c>
      <c r="G1732">
        <v>356</v>
      </c>
      <c r="H1732" t="s">
        <v>5940</v>
      </c>
      <c r="I1732">
        <v>72</v>
      </c>
      <c r="J1732">
        <v>102</v>
      </c>
      <c r="K1732">
        <v>15600</v>
      </c>
      <c r="L1732">
        <v>0</v>
      </c>
      <c r="M1732">
        <v>414</v>
      </c>
      <c r="N1732">
        <v>0</v>
      </c>
      <c r="O1732">
        <v>10</v>
      </c>
      <c r="P1732">
        <v>180</v>
      </c>
      <c r="R1732">
        <v>3145372</v>
      </c>
      <c r="S1732">
        <v>9000</v>
      </c>
      <c r="T1732" t="s">
        <v>5940</v>
      </c>
      <c r="U1732">
        <v>356</v>
      </c>
      <c r="V1732" t="s">
        <v>5940</v>
      </c>
      <c r="W1732">
        <v>72</v>
      </c>
      <c r="X1732">
        <v>102</v>
      </c>
      <c r="Z1732">
        <v>2707503</v>
      </c>
      <c r="AB1732" t="s">
        <v>5940</v>
      </c>
      <c r="AC1732">
        <v>2707503</v>
      </c>
      <c r="AD1732" t="s">
        <v>5628</v>
      </c>
      <c r="AE1732">
        <v>4323</v>
      </c>
      <c r="AF1732">
        <v>2707503</v>
      </c>
      <c r="AG1732" t="s">
        <v>5628</v>
      </c>
      <c r="AH1732">
        <v>14478</v>
      </c>
      <c r="AI1732">
        <v>2707503</v>
      </c>
      <c r="AJ1732" t="s">
        <v>5628</v>
      </c>
      <c r="AK1732">
        <v>106</v>
      </c>
      <c r="AL1732">
        <v>2707503</v>
      </c>
      <c r="AM1732" t="s">
        <v>5628</v>
      </c>
      <c r="AN1732" t="s">
        <v>5940</v>
      </c>
      <c r="AO1732">
        <v>0</v>
      </c>
      <c r="AP1732">
        <v>2803906</v>
      </c>
      <c r="AQ1732" t="s">
        <v>5686</v>
      </c>
      <c r="AR1732">
        <v>130</v>
      </c>
    </row>
    <row r="1733" spans="1:44" x14ac:dyDescent="0.25">
      <c r="A1733">
        <v>3145406</v>
      </c>
      <c r="B1733">
        <v>2</v>
      </c>
      <c r="C1733" t="s">
        <v>888</v>
      </c>
      <c r="D1733" t="s">
        <v>4605</v>
      </c>
      <c r="E1733">
        <v>2000</v>
      </c>
      <c r="F1733" t="s">
        <v>5940</v>
      </c>
      <c r="G1733">
        <v>1550</v>
      </c>
      <c r="H1733" t="s">
        <v>5940</v>
      </c>
      <c r="I1733">
        <v>13</v>
      </c>
      <c r="J1733">
        <v>172</v>
      </c>
      <c r="K1733">
        <v>2000</v>
      </c>
      <c r="L1733">
        <v>0</v>
      </c>
      <c r="M1733">
        <v>870</v>
      </c>
      <c r="N1733">
        <v>0</v>
      </c>
      <c r="O1733">
        <v>13</v>
      </c>
      <c r="P1733">
        <v>206</v>
      </c>
      <c r="R1733">
        <v>3145406</v>
      </c>
      <c r="S1733">
        <v>2000</v>
      </c>
      <c r="T1733" t="s">
        <v>5940</v>
      </c>
      <c r="U1733">
        <v>1550</v>
      </c>
      <c r="V1733" t="s">
        <v>5940</v>
      </c>
      <c r="W1733">
        <v>13</v>
      </c>
      <c r="X1733">
        <v>172</v>
      </c>
      <c r="Z1733">
        <v>2707602</v>
      </c>
      <c r="AB1733" t="s">
        <v>5940</v>
      </c>
      <c r="AC1733">
        <v>2707602</v>
      </c>
      <c r="AD1733" t="s">
        <v>5629</v>
      </c>
      <c r="AE1733" t="s">
        <v>5940</v>
      </c>
      <c r="AF1733">
        <v>2707602</v>
      </c>
      <c r="AG1733" t="s">
        <v>5629</v>
      </c>
      <c r="AH1733" t="s">
        <v>5940</v>
      </c>
      <c r="AI1733">
        <v>2707602</v>
      </c>
      <c r="AJ1733" t="s">
        <v>5629</v>
      </c>
      <c r="AK1733">
        <v>16</v>
      </c>
      <c r="AL1733">
        <v>2707602</v>
      </c>
      <c r="AM1733" t="s">
        <v>5629</v>
      </c>
      <c r="AN1733" t="s">
        <v>5940</v>
      </c>
      <c r="AO1733">
        <v>0</v>
      </c>
      <c r="AP1733">
        <v>2804003</v>
      </c>
      <c r="AQ1733" t="s">
        <v>5687</v>
      </c>
      <c r="AR1733">
        <v>24</v>
      </c>
    </row>
    <row r="1734" spans="1:44" x14ac:dyDescent="0.25">
      <c r="A1734">
        <v>3145455</v>
      </c>
      <c r="B1734">
        <v>2</v>
      </c>
      <c r="C1734" t="s">
        <v>888</v>
      </c>
      <c r="D1734" t="s">
        <v>4606</v>
      </c>
      <c r="E1734">
        <v>8400</v>
      </c>
      <c r="F1734" t="s">
        <v>5940</v>
      </c>
      <c r="G1734">
        <v>1080</v>
      </c>
      <c r="H1734" t="s">
        <v>5940</v>
      </c>
      <c r="I1734">
        <v>60</v>
      </c>
      <c r="J1734">
        <v>82</v>
      </c>
      <c r="K1734">
        <v>6000</v>
      </c>
      <c r="L1734">
        <v>0</v>
      </c>
      <c r="M1734">
        <v>957</v>
      </c>
      <c r="N1734">
        <v>0</v>
      </c>
      <c r="O1734">
        <v>75</v>
      </c>
      <c r="P1734">
        <v>61</v>
      </c>
      <c r="R1734">
        <v>3145455</v>
      </c>
      <c r="S1734">
        <v>8400</v>
      </c>
      <c r="T1734" t="s">
        <v>5940</v>
      </c>
      <c r="U1734">
        <v>1080</v>
      </c>
      <c r="V1734" t="s">
        <v>5940</v>
      </c>
      <c r="W1734">
        <v>60</v>
      </c>
      <c r="X1734">
        <v>82</v>
      </c>
      <c r="Z1734">
        <v>2707701</v>
      </c>
      <c r="AB1734" t="s">
        <v>5940</v>
      </c>
      <c r="AC1734">
        <v>2707701</v>
      </c>
      <c r="AD1734" t="s">
        <v>5630</v>
      </c>
      <c r="AE1734" t="s">
        <v>5940</v>
      </c>
      <c r="AF1734">
        <v>2707701</v>
      </c>
      <c r="AG1734" t="s">
        <v>5630</v>
      </c>
      <c r="AH1734">
        <v>780000</v>
      </c>
      <c r="AI1734">
        <v>2707701</v>
      </c>
      <c r="AJ1734" t="s">
        <v>5630</v>
      </c>
      <c r="AK1734" t="s">
        <v>5940</v>
      </c>
      <c r="AL1734">
        <v>2707701</v>
      </c>
      <c r="AM1734" t="s">
        <v>5630</v>
      </c>
      <c r="AN1734" t="s">
        <v>5940</v>
      </c>
      <c r="AO1734">
        <v>0</v>
      </c>
      <c r="AP1734">
        <v>2804102</v>
      </c>
      <c r="AQ1734" t="s">
        <v>5688</v>
      </c>
      <c r="AR1734">
        <v>70</v>
      </c>
    </row>
    <row r="1735" spans="1:44" x14ac:dyDescent="0.25">
      <c r="A1735">
        <v>3145505</v>
      </c>
      <c r="B1735">
        <v>2</v>
      </c>
      <c r="C1735" t="s">
        <v>888</v>
      </c>
      <c r="D1735" t="s">
        <v>4607</v>
      </c>
      <c r="E1735" t="s">
        <v>5940</v>
      </c>
      <c r="F1735" t="s">
        <v>5940</v>
      </c>
      <c r="G1735">
        <v>660</v>
      </c>
      <c r="H1735" t="s">
        <v>5940</v>
      </c>
      <c r="I1735">
        <v>67</v>
      </c>
      <c r="J1735">
        <v>19</v>
      </c>
      <c r="K1735">
        <v>0</v>
      </c>
      <c r="L1735">
        <v>0</v>
      </c>
      <c r="M1735">
        <v>450</v>
      </c>
      <c r="N1735">
        <v>0</v>
      </c>
      <c r="O1735">
        <v>14</v>
      </c>
      <c r="P1735">
        <v>11</v>
      </c>
      <c r="R1735">
        <v>3145505</v>
      </c>
      <c r="S1735" t="s">
        <v>5940</v>
      </c>
      <c r="T1735" t="s">
        <v>5940</v>
      </c>
      <c r="U1735">
        <v>660</v>
      </c>
      <c r="V1735" t="s">
        <v>5940</v>
      </c>
      <c r="W1735">
        <v>67</v>
      </c>
      <c r="X1735">
        <v>19</v>
      </c>
      <c r="Z1735">
        <v>2707800</v>
      </c>
      <c r="AB1735" t="s">
        <v>5940</v>
      </c>
      <c r="AC1735">
        <v>2707800</v>
      </c>
      <c r="AD1735" t="s">
        <v>5631</v>
      </c>
      <c r="AE1735" t="s">
        <v>5940</v>
      </c>
      <c r="AF1735">
        <v>2707800</v>
      </c>
      <c r="AG1735" t="s">
        <v>5631</v>
      </c>
      <c r="AH1735">
        <v>503028</v>
      </c>
      <c r="AI1735">
        <v>2707800</v>
      </c>
      <c r="AJ1735" t="s">
        <v>5631</v>
      </c>
      <c r="AK1735">
        <v>12</v>
      </c>
      <c r="AL1735">
        <v>2707800</v>
      </c>
      <c r="AM1735" t="s">
        <v>5631</v>
      </c>
      <c r="AN1735" t="s">
        <v>5940</v>
      </c>
      <c r="AO1735">
        <v>0</v>
      </c>
      <c r="AP1735">
        <v>2804201</v>
      </c>
      <c r="AQ1735" t="s">
        <v>5689</v>
      </c>
      <c r="AR1735">
        <v>10000</v>
      </c>
    </row>
    <row r="1736" spans="1:44" x14ac:dyDescent="0.25">
      <c r="A1736">
        <v>3145604</v>
      </c>
      <c r="B1736">
        <v>2</v>
      </c>
      <c r="C1736" t="s">
        <v>888</v>
      </c>
      <c r="D1736" t="s">
        <v>4608</v>
      </c>
      <c r="E1736">
        <v>2100</v>
      </c>
      <c r="F1736" t="s">
        <v>5940</v>
      </c>
      <c r="G1736">
        <v>10752</v>
      </c>
      <c r="H1736">
        <v>68</v>
      </c>
      <c r="I1736">
        <v>87</v>
      </c>
      <c r="J1736">
        <v>436</v>
      </c>
      <c r="K1736">
        <v>2100</v>
      </c>
      <c r="L1736">
        <v>0</v>
      </c>
      <c r="M1736">
        <v>11250</v>
      </c>
      <c r="N1736">
        <v>0</v>
      </c>
      <c r="O1736">
        <v>50</v>
      </c>
      <c r="P1736">
        <v>352</v>
      </c>
      <c r="R1736">
        <v>3145604</v>
      </c>
      <c r="S1736">
        <v>2100</v>
      </c>
      <c r="T1736" t="s">
        <v>5940</v>
      </c>
      <c r="U1736">
        <v>10752</v>
      </c>
      <c r="V1736">
        <v>68</v>
      </c>
      <c r="W1736">
        <v>87</v>
      </c>
      <c r="X1736">
        <v>436</v>
      </c>
      <c r="Z1736">
        <v>2707909</v>
      </c>
      <c r="AB1736" t="s">
        <v>5940</v>
      </c>
      <c r="AC1736">
        <v>2707909</v>
      </c>
      <c r="AD1736" t="s">
        <v>5632</v>
      </c>
      <c r="AE1736" t="s">
        <v>5940</v>
      </c>
      <c r="AF1736">
        <v>2707909</v>
      </c>
      <c r="AG1736" t="s">
        <v>5632</v>
      </c>
      <c r="AH1736">
        <v>100903</v>
      </c>
      <c r="AI1736">
        <v>2707909</v>
      </c>
      <c r="AJ1736" t="s">
        <v>5632</v>
      </c>
      <c r="AK1736" t="s">
        <v>5940</v>
      </c>
      <c r="AL1736">
        <v>2707909</v>
      </c>
      <c r="AM1736" t="s">
        <v>5632</v>
      </c>
      <c r="AN1736" t="s">
        <v>5940</v>
      </c>
      <c r="AO1736">
        <v>0</v>
      </c>
      <c r="AP1736">
        <v>2804300</v>
      </c>
      <c r="AQ1736" t="s">
        <v>5690</v>
      </c>
      <c r="AR1736">
        <v>140</v>
      </c>
    </row>
    <row r="1737" spans="1:44" x14ac:dyDescent="0.25">
      <c r="A1737">
        <v>3145703</v>
      </c>
      <c r="B1737">
        <v>2</v>
      </c>
      <c r="C1737" t="s">
        <v>888</v>
      </c>
      <c r="D1737" t="s">
        <v>4609</v>
      </c>
      <c r="E1737" t="s">
        <v>5940</v>
      </c>
      <c r="F1737" t="s">
        <v>5940</v>
      </c>
      <c r="G1737">
        <v>900</v>
      </c>
      <c r="H1737" t="s">
        <v>5940</v>
      </c>
      <c r="I1737">
        <v>26</v>
      </c>
      <c r="J1737">
        <v>127</v>
      </c>
      <c r="K1737">
        <v>0</v>
      </c>
      <c r="L1737">
        <v>0</v>
      </c>
      <c r="M1737">
        <v>750</v>
      </c>
      <c r="N1737">
        <v>0</v>
      </c>
      <c r="O1737">
        <v>0</v>
      </c>
      <c r="P1737">
        <v>148</v>
      </c>
      <c r="R1737">
        <v>3145703</v>
      </c>
      <c r="S1737" t="s">
        <v>5940</v>
      </c>
      <c r="T1737" t="s">
        <v>5940</v>
      </c>
      <c r="U1737">
        <v>900</v>
      </c>
      <c r="V1737" t="s">
        <v>5940</v>
      </c>
      <c r="W1737">
        <v>26</v>
      </c>
      <c r="X1737">
        <v>127</v>
      </c>
      <c r="Z1737">
        <v>2708006</v>
      </c>
      <c r="AB1737">
        <v>37</v>
      </c>
      <c r="AC1737">
        <v>2708006</v>
      </c>
      <c r="AD1737" t="s">
        <v>5633</v>
      </c>
      <c r="AE1737" t="s">
        <v>5940</v>
      </c>
      <c r="AF1737">
        <v>2708006</v>
      </c>
      <c r="AG1737" t="s">
        <v>5633</v>
      </c>
      <c r="AH1737" t="s">
        <v>5940</v>
      </c>
      <c r="AI1737">
        <v>2708006</v>
      </c>
      <c r="AJ1737" t="s">
        <v>5633</v>
      </c>
      <c r="AK1737">
        <v>2050</v>
      </c>
      <c r="AL1737">
        <v>2708006</v>
      </c>
      <c r="AM1737" t="s">
        <v>5633</v>
      </c>
      <c r="AN1737" t="s">
        <v>5940</v>
      </c>
      <c r="AO1737">
        <v>0</v>
      </c>
      <c r="AP1737">
        <v>2804409</v>
      </c>
      <c r="AQ1737" t="s">
        <v>5691</v>
      </c>
      <c r="AR1737">
        <v>240</v>
      </c>
    </row>
    <row r="1738" spans="1:44" x14ac:dyDescent="0.25">
      <c r="A1738">
        <v>3145802</v>
      </c>
      <c r="B1738">
        <v>2</v>
      </c>
      <c r="C1738" t="s">
        <v>888</v>
      </c>
      <c r="D1738" t="s">
        <v>4610</v>
      </c>
      <c r="E1738">
        <v>1600</v>
      </c>
      <c r="F1738" t="s">
        <v>5940</v>
      </c>
      <c r="G1738">
        <v>1680</v>
      </c>
      <c r="H1738" t="s">
        <v>5940</v>
      </c>
      <c r="I1738">
        <v>24</v>
      </c>
      <c r="J1738">
        <v>87</v>
      </c>
      <c r="K1738">
        <v>1600</v>
      </c>
      <c r="L1738">
        <v>0</v>
      </c>
      <c r="M1738">
        <v>1500</v>
      </c>
      <c r="N1738">
        <v>0</v>
      </c>
      <c r="O1738">
        <v>19</v>
      </c>
      <c r="P1738">
        <v>80</v>
      </c>
      <c r="R1738">
        <v>3145802</v>
      </c>
      <c r="S1738">
        <v>1600</v>
      </c>
      <c r="T1738" t="s">
        <v>5940</v>
      </c>
      <c r="U1738">
        <v>1680</v>
      </c>
      <c r="V1738" t="s">
        <v>5940</v>
      </c>
      <c r="W1738">
        <v>24</v>
      </c>
      <c r="X1738">
        <v>87</v>
      </c>
      <c r="Z1738">
        <v>2708105</v>
      </c>
      <c r="AB1738" t="s">
        <v>5940</v>
      </c>
      <c r="AC1738">
        <v>2708105</v>
      </c>
      <c r="AD1738" t="s">
        <v>5634</v>
      </c>
      <c r="AE1738" t="s">
        <v>5940</v>
      </c>
      <c r="AF1738">
        <v>2708105</v>
      </c>
      <c r="AG1738" t="s">
        <v>5634</v>
      </c>
      <c r="AH1738">
        <v>8258</v>
      </c>
      <c r="AI1738">
        <v>2708105</v>
      </c>
      <c r="AJ1738" t="s">
        <v>5634</v>
      </c>
      <c r="AK1738">
        <v>148</v>
      </c>
      <c r="AL1738">
        <v>2708105</v>
      </c>
      <c r="AM1738" t="s">
        <v>5634</v>
      </c>
      <c r="AN1738" t="s">
        <v>5940</v>
      </c>
      <c r="AO1738">
        <v>0</v>
      </c>
      <c r="AP1738">
        <v>2804458</v>
      </c>
      <c r="AQ1738" t="s">
        <v>5692</v>
      </c>
      <c r="AR1738">
        <v>9100</v>
      </c>
    </row>
    <row r="1739" spans="1:44" x14ac:dyDescent="0.25">
      <c r="A1739">
        <v>3145851</v>
      </c>
      <c r="B1739">
        <v>2</v>
      </c>
      <c r="C1739" t="s">
        <v>888</v>
      </c>
      <c r="D1739" t="s">
        <v>4611</v>
      </c>
      <c r="E1739">
        <v>90000</v>
      </c>
      <c r="F1739" t="s">
        <v>5940</v>
      </c>
      <c r="G1739">
        <v>2800</v>
      </c>
      <c r="H1739" t="s">
        <v>5940</v>
      </c>
      <c r="I1739">
        <v>6</v>
      </c>
      <c r="J1739">
        <v>234</v>
      </c>
      <c r="K1739">
        <v>117000</v>
      </c>
      <c r="L1739">
        <v>0</v>
      </c>
      <c r="M1739">
        <v>286</v>
      </c>
      <c r="N1739">
        <v>0</v>
      </c>
      <c r="O1739">
        <v>6</v>
      </c>
      <c r="P1739">
        <v>15</v>
      </c>
      <c r="R1739">
        <v>3145851</v>
      </c>
      <c r="S1739">
        <v>90000</v>
      </c>
      <c r="T1739" t="s">
        <v>5940</v>
      </c>
      <c r="U1739">
        <v>2800</v>
      </c>
      <c r="V1739" t="s">
        <v>5940</v>
      </c>
      <c r="W1739">
        <v>6</v>
      </c>
      <c r="X1739">
        <v>234</v>
      </c>
      <c r="Z1739">
        <v>2708204</v>
      </c>
      <c r="AB1739" t="s">
        <v>5940</v>
      </c>
      <c r="AC1739">
        <v>2708204</v>
      </c>
      <c r="AD1739" t="s">
        <v>5635</v>
      </c>
      <c r="AE1739" t="s">
        <v>5940</v>
      </c>
      <c r="AF1739">
        <v>2708204</v>
      </c>
      <c r="AG1739" t="s">
        <v>5635</v>
      </c>
      <c r="AH1739" t="s">
        <v>5940</v>
      </c>
      <c r="AI1739">
        <v>2708204</v>
      </c>
      <c r="AJ1739" t="s">
        <v>5635</v>
      </c>
      <c r="AK1739">
        <v>66</v>
      </c>
      <c r="AL1739">
        <v>2708204</v>
      </c>
      <c r="AM1739" t="s">
        <v>5635</v>
      </c>
      <c r="AN1739" t="s">
        <v>5940</v>
      </c>
      <c r="AO1739">
        <v>0</v>
      </c>
      <c r="AP1739">
        <v>2804508</v>
      </c>
      <c r="AQ1739" t="s">
        <v>5693</v>
      </c>
      <c r="AR1739">
        <v>16000</v>
      </c>
    </row>
    <row r="1740" spans="1:44" x14ac:dyDescent="0.25">
      <c r="A1740">
        <v>3145877</v>
      </c>
      <c r="B1740">
        <v>2</v>
      </c>
      <c r="C1740" t="s">
        <v>888</v>
      </c>
      <c r="D1740" t="s">
        <v>4612</v>
      </c>
      <c r="E1740" t="s">
        <v>5940</v>
      </c>
      <c r="F1740" t="s">
        <v>5940</v>
      </c>
      <c r="G1740">
        <v>2000</v>
      </c>
      <c r="H1740" t="s">
        <v>5940</v>
      </c>
      <c r="I1740">
        <v>450</v>
      </c>
      <c r="J1740">
        <v>247</v>
      </c>
      <c r="K1740">
        <v>0</v>
      </c>
      <c r="L1740">
        <v>0</v>
      </c>
      <c r="M1740">
        <v>1200</v>
      </c>
      <c r="N1740">
        <v>0</v>
      </c>
      <c r="O1740">
        <v>150</v>
      </c>
      <c r="P1740">
        <v>90</v>
      </c>
      <c r="R1740">
        <v>3145877</v>
      </c>
      <c r="S1740" t="s">
        <v>5940</v>
      </c>
      <c r="T1740" t="s">
        <v>5940</v>
      </c>
      <c r="U1740">
        <v>2000</v>
      </c>
      <c r="V1740" t="s">
        <v>5940</v>
      </c>
      <c r="W1740">
        <v>450</v>
      </c>
      <c r="X1740">
        <v>247</v>
      </c>
      <c r="Z1740">
        <v>2708303</v>
      </c>
      <c r="AB1740" t="s">
        <v>5940</v>
      </c>
      <c r="AC1740">
        <v>2708303</v>
      </c>
      <c r="AD1740" t="s">
        <v>5636</v>
      </c>
      <c r="AE1740" t="s">
        <v>5940</v>
      </c>
      <c r="AF1740">
        <v>2708303</v>
      </c>
      <c r="AG1740" t="s">
        <v>5636</v>
      </c>
      <c r="AH1740">
        <v>636188</v>
      </c>
      <c r="AI1740">
        <v>2708303</v>
      </c>
      <c r="AJ1740" t="s">
        <v>5636</v>
      </c>
      <c r="AK1740">
        <v>32</v>
      </c>
      <c r="AL1740">
        <v>2708303</v>
      </c>
      <c r="AM1740" t="s">
        <v>5636</v>
      </c>
      <c r="AN1740" t="s">
        <v>5940</v>
      </c>
      <c r="AO1740">
        <v>0</v>
      </c>
      <c r="AP1740">
        <v>2804607</v>
      </c>
      <c r="AQ1740" t="s">
        <v>5694</v>
      </c>
      <c r="AR1740">
        <v>2250</v>
      </c>
    </row>
    <row r="1741" spans="1:44" x14ac:dyDescent="0.25">
      <c r="A1741">
        <v>3145901</v>
      </c>
      <c r="B1741">
        <v>2</v>
      </c>
      <c r="C1741" t="s">
        <v>888</v>
      </c>
      <c r="D1741" t="s">
        <v>4613</v>
      </c>
      <c r="E1741">
        <v>185</v>
      </c>
      <c r="F1741" t="s">
        <v>5940</v>
      </c>
      <c r="G1741">
        <v>2520</v>
      </c>
      <c r="H1741" t="s">
        <v>5940</v>
      </c>
      <c r="I1741">
        <v>63</v>
      </c>
      <c r="J1741">
        <v>53</v>
      </c>
      <c r="K1741">
        <v>152</v>
      </c>
      <c r="L1741">
        <v>0</v>
      </c>
      <c r="M1741">
        <v>2480</v>
      </c>
      <c r="N1741">
        <v>0</v>
      </c>
      <c r="O1741">
        <v>50</v>
      </c>
      <c r="P1741">
        <v>60</v>
      </c>
      <c r="R1741">
        <v>3145901</v>
      </c>
      <c r="S1741">
        <v>185</v>
      </c>
      <c r="T1741" t="s">
        <v>5940</v>
      </c>
      <c r="U1741">
        <v>2520</v>
      </c>
      <c r="V1741" t="s">
        <v>5940</v>
      </c>
      <c r="W1741">
        <v>63</v>
      </c>
      <c r="X1741">
        <v>53</v>
      </c>
      <c r="Z1741">
        <v>2708402</v>
      </c>
      <c r="AB1741">
        <v>120</v>
      </c>
      <c r="AC1741">
        <v>2708402</v>
      </c>
      <c r="AD1741" t="s">
        <v>5637</v>
      </c>
      <c r="AE1741" t="s">
        <v>5940</v>
      </c>
      <c r="AF1741">
        <v>2708402</v>
      </c>
      <c r="AG1741" t="s">
        <v>5637</v>
      </c>
      <c r="AH1741" t="s">
        <v>5940</v>
      </c>
      <c r="AI1741">
        <v>2708402</v>
      </c>
      <c r="AJ1741" t="s">
        <v>5637</v>
      </c>
      <c r="AK1741">
        <v>612</v>
      </c>
      <c r="AL1741">
        <v>2708402</v>
      </c>
      <c r="AM1741" t="s">
        <v>5637</v>
      </c>
      <c r="AN1741" t="s">
        <v>5940</v>
      </c>
      <c r="AO1741">
        <v>0</v>
      </c>
      <c r="AP1741">
        <v>2804706</v>
      </c>
      <c r="AQ1741" t="s">
        <v>5695</v>
      </c>
      <c r="AR1741">
        <v>2250</v>
      </c>
    </row>
    <row r="1742" spans="1:44" x14ac:dyDescent="0.25">
      <c r="A1742">
        <v>3146008</v>
      </c>
      <c r="B1742">
        <v>2</v>
      </c>
      <c r="C1742" t="s">
        <v>888</v>
      </c>
      <c r="D1742" t="s">
        <v>4614</v>
      </c>
      <c r="E1742">
        <v>18000</v>
      </c>
      <c r="F1742" t="s">
        <v>5940</v>
      </c>
      <c r="G1742">
        <v>7820</v>
      </c>
      <c r="H1742" t="s">
        <v>5940</v>
      </c>
      <c r="I1742">
        <v>62</v>
      </c>
      <c r="J1742">
        <v>553</v>
      </c>
      <c r="K1742">
        <v>18000</v>
      </c>
      <c r="L1742">
        <v>0</v>
      </c>
      <c r="M1742">
        <v>7700</v>
      </c>
      <c r="N1742">
        <v>0</v>
      </c>
      <c r="O1742">
        <v>0</v>
      </c>
      <c r="P1742">
        <v>293</v>
      </c>
      <c r="R1742">
        <v>3146008</v>
      </c>
      <c r="S1742">
        <v>18000</v>
      </c>
      <c r="T1742" t="s">
        <v>5940</v>
      </c>
      <c r="U1742">
        <v>7820</v>
      </c>
      <c r="V1742" t="s">
        <v>5940</v>
      </c>
      <c r="W1742">
        <v>62</v>
      </c>
      <c r="X1742">
        <v>553</v>
      </c>
      <c r="Z1742">
        <v>2708501</v>
      </c>
      <c r="AB1742" t="s">
        <v>5940</v>
      </c>
      <c r="AC1742">
        <v>2708501</v>
      </c>
      <c r="AD1742" t="s">
        <v>5638</v>
      </c>
      <c r="AE1742">
        <v>30</v>
      </c>
      <c r="AF1742">
        <v>2708501</v>
      </c>
      <c r="AG1742" t="s">
        <v>5638</v>
      </c>
      <c r="AH1742">
        <v>1100167</v>
      </c>
      <c r="AI1742">
        <v>2708501</v>
      </c>
      <c r="AJ1742" t="s">
        <v>5638</v>
      </c>
      <c r="AK1742">
        <v>10</v>
      </c>
      <c r="AL1742">
        <v>2708501</v>
      </c>
      <c r="AM1742" t="s">
        <v>5638</v>
      </c>
      <c r="AN1742" t="s">
        <v>5940</v>
      </c>
      <c r="AO1742">
        <v>0</v>
      </c>
      <c r="AP1742">
        <v>2804805</v>
      </c>
      <c r="AQ1742" t="s">
        <v>5696</v>
      </c>
      <c r="AR1742">
        <v>16</v>
      </c>
    </row>
    <row r="1743" spans="1:44" x14ac:dyDescent="0.25">
      <c r="A1743">
        <v>3146107</v>
      </c>
      <c r="B1743">
        <v>2</v>
      </c>
      <c r="C1743" t="s">
        <v>888</v>
      </c>
      <c r="D1743" t="s">
        <v>4615</v>
      </c>
      <c r="E1743">
        <v>8500</v>
      </c>
      <c r="F1743" t="s">
        <v>5940</v>
      </c>
      <c r="G1743">
        <v>3960</v>
      </c>
      <c r="H1743" t="s">
        <v>5940</v>
      </c>
      <c r="I1743">
        <v>69</v>
      </c>
      <c r="J1743">
        <v>378</v>
      </c>
      <c r="K1743">
        <v>9000</v>
      </c>
      <c r="L1743">
        <v>0</v>
      </c>
      <c r="M1743">
        <v>4988</v>
      </c>
      <c r="N1743">
        <v>0</v>
      </c>
      <c r="O1743">
        <v>25</v>
      </c>
      <c r="P1743">
        <v>180</v>
      </c>
      <c r="R1743">
        <v>3146107</v>
      </c>
      <c r="S1743">
        <v>8500</v>
      </c>
      <c r="T1743" t="s">
        <v>5940</v>
      </c>
      <c r="U1743">
        <v>3960</v>
      </c>
      <c r="V1743" t="s">
        <v>5940</v>
      </c>
      <c r="W1743">
        <v>69</v>
      </c>
      <c r="X1743">
        <v>378</v>
      </c>
      <c r="Z1743">
        <v>2708600</v>
      </c>
      <c r="AB1743" t="s">
        <v>5940</v>
      </c>
      <c r="AC1743">
        <v>2708600</v>
      </c>
      <c r="AD1743" t="s">
        <v>5639</v>
      </c>
      <c r="AE1743" t="s">
        <v>5940</v>
      </c>
      <c r="AF1743">
        <v>2708600</v>
      </c>
      <c r="AG1743" t="s">
        <v>5639</v>
      </c>
      <c r="AH1743">
        <v>1505310</v>
      </c>
      <c r="AI1743">
        <v>2708600</v>
      </c>
      <c r="AJ1743" t="s">
        <v>5639</v>
      </c>
      <c r="AK1743">
        <v>4</v>
      </c>
      <c r="AL1743">
        <v>2708600</v>
      </c>
      <c r="AM1743" t="s">
        <v>5639</v>
      </c>
      <c r="AN1743" t="s">
        <v>5940</v>
      </c>
      <c r="AO1743">
        <v>0</v>
      </c>
      <c r="AP1743">
        <v>2804904</v>
      </c>
      <c r="AQ1743" t="s">
        <v>5697</v>
      </c>
      <c r="AR1743">
        <v>153</v>
      </c>
    </row>
    <row r="1744" spans="1:44" x14ac:dyDescent="0.25">
      <c r="A1744">
        <v>3146206</v>
      </c>
      <c r="B1744">
        <v>2</v>
      </c>
      <c r="C1744" t="s">
        <v>888</v>
      </c>
      <c r="D1744" t="s">
        <v>4616</v>
      </c>
      <c r="E1744">
        <v>1000</v>
      </c>
      <c r="F1744" t="s">
        <v>5940</v>
      </c>
      <c r="G1744">
        <v>400</v>
      </c>
      <c r="H1744" t="s">
        <v>5940</v>
      </c>
      <c r="I1744">
        <v>180</v>
      </c>
      <c r="J1744">
        <v>30</v>
      </c>
      <c r="K1744">
        <v>8000</v>
      </c>
      <c r="L1744">
        <v>0</v>
      </c>
      <c r="M1744">
        <v>490</v>
      </c>
      <c r="N1744">
        <v>0</v>
      </c>
      <c r="O1744">
        <v>100</v>
      </c>
      <c r="P1744">
        <v>270</v>
      </c>
      <c r="R1744">
        <v>3146206</v>
      </c>
      <c r="S1744">
        <v>1000</v>
      </c>
      <c r="T1744" t="s">
        <v>5940</v>
      </c>
      <c r="U1744">
        <v>400</v>
      </c>
      <c r="V1744" t="s">
        <v>5940</v>
      </c>
      <c r="W1744">
        <v>180</v>
      </c>
      <c r="X1744">
        <v>30</v>
      </c>
      <c r="Z1744">
        <v>2708709</v>
      </c>
      <c r="AB1744" t="s">
        <v>5940</v>
      </c>
      <c r="AC1744">
        <v>2708709</v>
      </c>
      <c r="AD1744" t="s">
        <v>5640</v>
      </c>
      <c r="AE1744">
        <v>3</v>
      </c>
      <c r="AF1744">
        <v>2708709</v>
      </c>
      <c r="AG1744" t="s">
        <v>5640</v>
      </c>
      <c r="AH1744">
        <v>65226</v>
      </c>
      <c r="AI1744">
        <v>2708709</v>
      </c>
      <c r="AJ1744" t="s">
        <v>5640</v>
      </c>
      <c r="AK1744">
        <v>8</v>
      </c>
      <c r="AL1744">
        <v>2708709</v>
      </c>
      <c r="AM1744" t="s">
        <v>5640</v>
      </c>
      <c r="AN1744" t="s">
        <v>5940</v>
      </c>
      <c r="AO1744">
        <v>0</v>
      </c>
      <c r="AP1744">
        <v>2805000</v>
      </c>
      <c r="AQ1744" t="s">
        <v>5698</v>
      </c>
      <c r="AR1744">
        <v>1235</v>
      </c>
    </row>
    <row r="1745" spans="1:44" x14ac:dyDescent="0.25">
      <c r="A1745">
        <v>3146255</v>
      </c>
      <c r="B1745">
        <v>2</v>
      </c>
      <c r="C1745" t="s">
        <v>888</v>
      </c>
      <c r="D1745" t="s">
        <v>4617</v>
      </c>
      <c r="E1745">
        <v>1500</v>
      </c>
      <c r="F1745" t="s">
        <v>5940</v>
      </c>
      <c r="G1745">
        <v>399</v>
      </c>
      <c r="H1745" t="s">
        <v>5940</v>
      </c>
      <c r="I1745" t="s">
        <v>5940</v>
      </c>
      <c r="J1745">
        <v>102</v>
      </c>
      <c r="K1745">
        <v>1500</v>
      </c>
      <c r="L1745">
        <v>0</v>
      </c>
      <c r="M1745">
        <v>1470</v>
      </c>
      <c r="N1745">
        <v>0</v>
      </c>
      <c r="O1745">
        <v>0</v>
      </c>
      <c r="P1745">
        <v>195</v>
      </c>
      <c r="R1745">
        <v>3146255</v>
      </c>
      <c r="S1745">
        <v>1500</v>
      </c>
      <c r="T1745" t="s">
        <v>5940</v>
      </c>
      <c r="U1745">
        <v>399</v>
      </c>
      <c r="V1745" t="s">
        <v>5940</v>
      </c>
      <c r="W1745" t="s">
        <v>5940</v>
      </c>
      <c r="X1745">
        <v>102</v>
      </c>
      <c r="Z1745">
        <v>2708808</v>
      </c>
      <c r="AB1745" t="s">
        <v>5940</v>
      </c>
      <c r="AC1745">
        <v>2708808</v>
      </c>
      <c r="AD1745" t="s">
        <v>5641</v>
      </c>
      <c r="AE1745" t="s">
        <v>5940</v>
      </c>
      <c r="AF1745">
        <v>2708808</v>
      </c>
      <c r="AG1745" t="s">
        <v>5641</v>
      </c>
      <c r="AH1745">
        <v>379824</v>
      </c>
      <c r="AI1745">
        <v>2708808</v>
      </c>
      <c r="AJ1745" t="s">
        <v>5641</v>
      </c>
      <c r="AK1745">
        <v>472</v>
      </c>
      <c r="AL1745">
        <v>2708808</v>
      </c>
      <c r="AM1745" t="s">
        <v>5641</v>
      </c>
      <c r="AN1745" t="s">
        <v>5940</v>
      </c>
      <c r="AO1745">
        <v>0</v>
      </c>
      <c r="AP1745">
        <v>2805109</v>
      </c>
      <c r="AQ1745" t="s">
        <v>5699</v>
      </c>
      <c r="AR1745">
        <v>51</v>
      </c>
    </row>
    <row r="1746" spans="1:44" x14ac:dyDescent="0.25">
      <c r="A1746">
        <v>3146305</v>
      </c>
      <c r="B1746">
        <v>2</v>
      </c>
      <c r="C1746" t="s">
        <v>888</v>
      </c>
      <c r="D1746" t="s">
        <v>4618</v>
      </c>
      <c r="E1746">
        <v>430</v>
      </c>
      <c r="F1746" t="s">
        <v>5940</v>
      </c>
      <c r="G1746">
        <v>114</v>
      </c>
      <c r="H1746" t="s">
        <v>5940</v>
      </c>
      <c r="I1746" t="s">
        <v>5940</v>
      </c>
      <c r="J1746">
        <v>69</v>
      </c>
      <c r="K1746">
        <v>10120</v>
      </c>
      <c r="L1746">
        <v>0</v>
      </c>
      <c r="M1746">
        <v>195</v>
      </c>
      <c r="N1746">
        <v>0</v>
      </c>
      <c r="O1746">
        <v>15</v>
      </c>
      <c r="P1746">
        <v>145</v>
      </c>
      <c r="R1746">
        <v>3146305</v>
      </c>
      <c r="S1746">
        <v>430</v>
      </c>
      <c r="T1746" t="s">
        <v>5940</v>
      </c>
      <c r="U1746">
        <v>114</v>
      </c>
      <c r="V1746" t="s">
        <v>5940</v>
      </c>
      <c r="W1746" t="s">
        <v>5940</v>
      </c>
      <c r="X1746">
        <v>69</v>
      </c>
      <c r="Z1746">
        <v>2708907</v>
      </c>
      <c r="AB1746" t="s">
        <v>5940</v>
      </c>
      <c r="AC1746">
        <v>2708907</v>
      </c>
      <c r="AD1746" t="s">
        <v>5642</v>
      </c>
      <c r="AE1746" t="s">
        <v>5940</v>
      </c>
      <c r="AF1746">
        <v>2708907</v>
      </c>
      <c r="AG1746" t="s">
        <v>5642</v>
      </c>
      <c r="AH1746">
        <v>74900</v>
      </c>
      <c r="AI1746">
        <v>2708907</v>
      </c>
      <c r="AJ1746" t="s">
        <v>5642</v>
      </c>
      <c r="AK1746" t="s">
        <v>5940</v>
      </c>
      <c r="AL1746">
        <v>2708907</v>
      </c>
      <c r="AM1746" t="s">
        <v>5642</v>
      </c>
      <c r="AN1746" t="s">
        <v>5940</v>
      </c>
      <c r="AO1746">
        <v>0</v>
      </c>
      <c r="AP1746">
        <v>2805208</v>
      </c>
      <c r="AQ1746" t="s">
        <v>5700</v>
      </c>
      <c r="AR1746">
        <v>9100</v>
      </c>
    </row>
    <row r="1747" spans="1:44" x14ac:dyDescent="0.25">
      <c r="A1747">
        <v>3146552</v>
      </c>
      <c r="B1747">
        <v>2</v>
      </c>
      <c r="C1747" t="s">
        <v>888</v>
      </c>
      <c r="D1747" t="s">
        <v>4621</v>
      </c>
      <c r="E1747">
        <v>420</v>
      </c>
      <c r="F1747" t="s">
        <v>5940</v>
      </c>
      <c r="G1747">
        <v>540</v>
      </c>
      <c r="H1747">
        <v>450</v>
      </c>
      <c r="I1747">
        <v>6</v>
      </c>
      <c r="J1747">
        <v>145</v>
      </c>
      <c r="K1747">
        <v>420</v>
      </c>
      <c r="L1747">
        <v>0</v>
      </c>
      <c r="M1747">
        <v>1260</v>
      </c>
      <c r="N1747">
        <v>40</v>
      </c>
      <c r="O1747">
        <v>6</v>
      </c>
      <c r="P1747">
        <v>67</v>
      </c>
      <c r="R1747">
        <v>3146552</v>
      </c>
      <c r="S1747">
        <v>420</v>
      </c>
      <c r="T1747" t="s">
        <v>5940</v>
      </c>
      <c r="U1747">
        <v>540</v>
      </c>
      <c r="V1747">
        <v>450</v>
      </c>
      <c r="W1747">
        <v>6</v>
      </c>
      <c r="X1747">
        <v>145</v>
      </c>
      <c r="Z1747">
        <v>2708956</v>
      </c>
      <c r="AB1747">
        <v>176</v>
      </c>
      <c r="AC1747">
        <v>2708956</v>
      </c>
      <c r="AD1747" t="s">
        <v>5643</v>
      </c>
      <c r="AE1747" t="s">
        <v>5940</v>
      </c>
      <c r="AF1747">
        <v>2708956</v>
      </c>
      <c r="AG1747" t="s">
        <v>5643</v>
      </c>
      <c r="AH1747" t="s">
        <v>5940</v>
      </c>
      <c r="AI1747">
        <v>2708956</v>
      </c>
      <c r="AJ1747" t="s">
        <v>5643</v>
      </c>
      <c r="AK1747">
        <v>82</v>
      </c>
      <c r="AL1747">
        <v>2708956</v>
      </c>
      <c r="AM1747" t="s">
        <v>5643</v>
      </c>
      <c r="AN1747" t="s">
        <v>5940</v>
      </c>
      <c r="AO1747">
        <v>0</v>
      </c>
      <c r="AP1747">
        <v>2805307</v>
      </c>
      <c r="AQ1747" t="s">
        <v>5701</v>
      </c>
      <c r="AR1747">
        <v>40</v>
      </c>
    </row>
    <row r="1748" spans="1:44" x14ac:dyDescent="0.25">
      <c r="A1748">
        <v>3146404</v>
      </c>
      <c r="B1748">
        <v>2</v>
      </c>
      <c r="C1748" t="s">
        <v>888</v>
      </c>
      <c r="D1748" t="s">
        <v>4619</v>
      </c>
      <c r="E1748">
        <v>5185</v>
      </c>
      <c r="F1748" t="s">
        <v>5940</v>
      </c>
      <c r="G1748">
        <v>3840</v>
      </c>
      <c r="H1748" t="s">
        <v>5940</v>
      </c>
      <c r="I1748">
        <v>56</v>
      </c>
      <c r="J1748">
        <v>7</v>
      </c>
      <c r="K1748">
        <v>5185</v>
      </c>
      <c r="L1748">
        <v>0</v>
      </c>
      <c r="M1748">
        <v>3500</v>
      </c>
      <c r="N1748">
        <v>0</v>
      </c>
      <c r="O1748">
        <v>45</v>
      </c>
      <c r="P1748">
        <v>0</v>
      </c>
      <c r="R1748">
        <v>3146404</v>
      </c>
      <c r="S1748">
        <v>5185</v>
      </c>
      <c r="T1748" t="s">
        <v>5940</v>
      </c>
      <c r="U1748">
        <v>3840</v>
      </c>
      <c r="V1748" t="s">
        <v>5940</v>
      </c>
      <c r="W1748">
        <v>56</v>
      </c>
      <c r="X1748">
        <v>7</v>
      </c>
      <c r="Z1748">
        <v>2709004</v>
      </c>
      <c r="AB1748" t="s">
        <v>5940</v>
      </c>
      <c r="AC1748">
        <v>2709004</v>
      </c>
      <c r="AD1748" t="s">
        <v>5644</v>
      </c>
      <c r="AE1748" t="s">
        <v>5940</v>
      </c>
      <c r="AF1748">
        <v>2709004</v>
      </c>
      <c r="AG1748" t="s">
        <v>5644</v>
      </c>
      <c r="AH1748">
        <v>34823</v>
      </c>
      <c r="AI1748">
        <v>2709004</v>
      </c>
      <c r="AJ1748" t="s">
        <v>5644</v>
      </c>
      <c r="AK1748">
        <v>34</v>
      </c>
      <c r="AL1748">
        <v>2709004</v>
      </c>
      <c r="AM1748" t="s">
        <v>5644</v>
      </c>
      <c r="AN1748" t="s">
        <v>5940</v>
      </c>
      <c r="AO1748">
        <v>0</v>
      </c>
      <c r="AP1748">
        <v>2805406</v>
      </c>
      <c r="AQ1748" t="s">
        <v>5702</v>
      </c>
      <c r="AR1748">
        <v>9000</v>
      </c>
    </row>
    <row r="1749" spans="1:44" x14ac:dyDescent="0.25">
      <c r="A1749">
        <v>3146503</v>
      </c>
      <c r="B1749">
        <v>2</v>
      </c>
      <c r="C1749" t="s">
        <v>888</v>
      </c>
      <c r="D1749" t="s">
        <v>4620</v>
      </c>
      <c r="E1749" t="s">
        <v>5940</v>
      </c>
      <c r="F1749">
        <v>720</v>
      </c>
      <c r="G1749">
        <v>17280</v>
      </c>
      <c r="H1749" t="s">
        <v>5940</v>
      </c>
      <c r="I1749">
        <v>60</v>
      </c>
      <c r="J1749">
        <v>144</v>
      </c>
      <c r="K1749">
        <v>0</v>
      </c>
      <c r="L1749">
        <v>0</v>
      </c>
      <c r="M1749">
        <v>14400</v>
      </c>
      <c r="N1749">
        <v>0</v>
      </c>
      <c r="O1749">
        <v>60</v>
      </c>
      <c r="P1749">
        <v>60</v>
      </c>
      <c r="R1749">
        <v>3146503</v>
      </c>
      <c r="S1749" t="s">
        <v>5940</v>
      </c>
      <c r="T1749">
        <v>720</v>
      </c>
      <c r="U1749">
        <v>17280</v>
      </c>
      <c r="V1749" t="s">
        <v>5940</v>
      </c>
      <c r="W1749">
        <v>60</v>
      </c>
      <c r="X1749">
        <v>144</v>
      </c>
      <c r="Z1749">
        <v>2709103</v>
      </c>
      <c r="AB1749">
        <v>180</v>
      </c>
      <c r="AC1749">
        <v>2709103</v>
      </c>
      <c r="AD1749" t="s">
        <v>5645</v>
      </c>
      <c r="AE1749" t="s">
        <v>5940</v>
      </c>
      <c r="AF1749">
        <v>2709103</v>
      </c>
      <c r="AG1749" t="s">
        <v>5645</v>
      </c>
      <c r="AH1749">
        <v>15400</v>
      </c>
      <c r="AI1749">
        <v>2709103</v>
      </c>
      <c r="AJ1749" t="s">
        <v>5645</v>
      </c>
      <c r="AK1749">
        <v>1672</v>
      </c>
      <c r="AL1749">
        <v>2709103</v>
      </c>
      <c r="AM1749" t="s">
        <v>5645</v>
      </c>
      <c r="AN1749" t="s">
        <v>5940</v>
      </c>
      <c r="AO1749">
        <v>0</v>
      </c>
      <c r="AP1749">
        <v>2805505</v>
      </c>
      <c r="AQ1749" t="s">
        <v>5703</v>
      </c>
      <c r="AR1749">
        <v>24000</v>
      </c>
    </row>
    <row r="1750" spans="1:44" x14ac:dyDescent="0.25">
      <c r="A1750">
        <v>3146602</v>
      </c>
      <c r="B1750">
        <v>2</v>
      </c>
      <c r="C1750" t="s">
        <v>888</v>
      </c>
      <c r="D1750" t="s">
        <v>4622</v>
      </c>
      <c r="E1750">
        <v>1800</v>
      </c>
      <c r="F1750" t="s">
        <v>5940</v>
      </c>
      <c r="G1750">
        <v>450</v>
      </c>
      <c r="H1750" t="s">
        <v>5940</v>
      </c>
      <c r="I1750">
        <v>18</v>
      </c>
      <c r="J1750">
        <v>128</v>
      </c>
      <c r="K1750">
        <v>1800</v>
      </c>
      <c r="L1750">
        <v>0</v>
      </c>
      <c r="M1750">
        <v>450</v>
      </c>
      <c r="N1750">
        <v>0</v>
      </c>
      <c r="O1750">
        <v>0</v>
      </c>
      <c r="P1750">
        <v>60</v>
      </c>
      <c r="R1750">
        <v>3146602</v>
      </c>
      <c r="S1750">
        <v>1800</v>
      </c>
      <c r="T1750" t="s">
        <v>5940</v>
      </c>
      <c r="U1750">
        <v>450</v>
      </c>
      <c r="V1750" t="s">
        <v>5940</v>
      </c>
      <c r="W1750">
        <v>18</v>
      </c>
      <c r="X1750">
        <v>128</v>
      </c>
      <c r="Z1750">
        <v>2709152</v>
      </c>
      <c r="AB1750" t="s">
        <v>5940</v>
      </c>
      <c r="AC1750">
        <v>2709152</v>
      </c>
      <c r="AD1750" t="s">
        <v>5646</v>
      </c>
      <c r="AE1750" t="s">
        <v>5940</v>
      </c>
      <c r="AF1750">
        <v>2709152</v>
      </c>
      <c r="AG1750" t="s">
        <v>5646</v>
      </c>
      <c r="AH1750">
        <v>820000</v>
      </c>
      <c r="AI1750">
        <v>2709152</v>
      </c>
      <c r="AJ1750" t="s">
        <v>5646</v>
      </c>
      <c r="AK1750">
        <v>144</v>
      </c>
      <c r="AL1750">
        <v>2709152</v>
      </c>
      <c r="AM1750" t="s">
        <v>5646</v>
      </c>
      <c r="AN1750" t="s">
        <v>5940</v>
      </c>
      <c r="AO1750">
        <v>0</v>
      </c>
      <c r="AP1750">
        <v>2805604</v>
      </c>
      <c r="AQ1750" t="s">
        <v>5704</v>
      </c>
      <c r="AR1750">
        <v>10200</v>
      </c>
    </row>
    <row r="1751" spans="1:44" x14ac:dyDescent="0.25">
      <c r="A1751">
        <v>3146701</v>
      </c>
      <c r="B1751">
        <v>2</v>
      </c>
      <c r="C1751" t="s">
        <v>888</v>
      </c>
      <c r="D1751" t="s">
        <v>4623</v>
      </c>
      <c r="E1751">
        <v>240</v>
      </c>
      <c r="F1751" t="s">
        <v>5940</v>
      </c>
      <c r="G1751">
        <v>330</v>
      </c>
      <c r="H1751" t="s">
        <v>5940</v>
      </c>
      <c r="I1751">
        <v>1440</v>
      </c>
      <c r="J1751">
        <v>28</v>
      </c>
      <c r="K1751">
        <v>400</v>
      </c>
      <c r="L1751">
        <v>0</v>
      </c>
      <c r="M1751">
        <v>210</v>
      </c>
      <c r="N1751">
        <v>0</v>
      </c>
      <c r="O1751">
        <v>900</v>
      </c>
      <c r="P1751">
        <v>2</v>
      </c>
      <c r="R1751">
        <v>3146701</v>
      </c>
      <c r="S1751">
        <v>240</v>
      </c>
      <c r="T1751" t="s">
        <v>5940</v>
      </c>
      <c r="U1751">
        <v>330</v>
      </c>
      <c r="V1751" t="s">
        <v>5940</v>
      </c>
      <c r="W1751">
        <v>1440</v>
      </c>
      <c r="X1751">
        <v>28</v>
      </c>
      <c r="Z1751">
        <v>2709202</v>
      </c>
      <c r="AB1751">
        <v>150</v>
      </c>
      <c r="AC1751">
        <v>2709202</v>
      </c>
      <c r="AD1751" t="s">
        <v>5647</v>
      </c>
      <c r="AE1751" t="s">
        <v>5940</v>
      </c>
      <c r="AF1751">
        <v>2709202</v>
      </c>
      <c r="AG1751" t="s">
        <v>5647</v>
      </c>
      <c r="AH1751" t="s">
        <v>5940</v>
      </c>
      <c r="AI1751">
        <v>2709202</v>
      </c>
      <c r="AJ1751" t="s">
        <v>5647</v>
      </c>
      <c r="AK1751">
        <v>1188</v>
      </c>
      <c r="AL1751">
        <v>2709202</v>
      </c>
      <c r="AM1751" t="s">
        <v>5647</v>
      </c>
      <c r="AN1751" t="s">
        <v>5940</v>
      </c>
      <c r="AO1751">
        <v>0</v>
      </c>
      <c r="AP1751">
        <v>2805703</v>
      </c>
      <c r="AQ1751" t="s">
        <v>5705</v>
      </c>
      <c r="AR1751">
        <v>60</v>
      </c>
    </row>
    <row r="1752" spans="1:44" x14ac:dyDescent="0.25">
      <c r="A1752">
        <v>3146750</v>
      </c>
      <c r="B1752">
        <v>2</v>
      </c>
      <c r="C1752" t="s">
        <v>888</v>
      </c>
      <c r="D1752" t="s">
        <v>4624</v>
      </c>
      <c r="E1752">
        <v>4800</v>
      </c>
      <c r="F1752" t="s">
        <v>5940</v>
      </c>
      <c r="G1752">
        <v>127</v>
      </c>
      <c r="H1752" t="s">
        <v>5940</v>
      </c>
      <c r="I1752">
        <v>4</v>
      </c>
      <c r="J1752">
        <v>196</v>
      </c>
      <c r="K1752">
        <v>4480</v>
      </c>
      <c r="L1752">
        <v>0</v>
      </c>
      <c r="M1752">
        <v>540</v>
      </c>
      <c r="N1752">
        <v>0</v>
      </c>
      <c r="O1752">
        <v>5</v>
      </c>
      <c r="P1752">
        <v>384</v>
      </c>
      <c r="R1752">
        <v>3146750</v>
      </c>
      <c r="S1752">
        <v>4800</v>
      </c>
      <c r="T1752" t="s">
        <v>5940</v>
      </c>
      <c r="U1752">
        <v>127</v>
      </c>
      <c r="V1752" t="s">
        <v>5940</v>
      </c>
      <c r="W1752">
        <v>4</v>
      </c>
      <c r="X1752">
        <v>196</v>
      </c>
      <c r="Z1752">
        <v>2709301</v>
      </c>
      <c r="AB1752" t="s">
        <v>5940</v>
      </c>
      <c r="AC1752">
        <v>2709301</v>
      </c>
      <c r="AD1752" t="s">
        <v>5648</v>
      </c>
      <c r="AE1752" t="s">
        <v>5940</v>
      </c>
      <c r="AF1752">
        <v>2709301</v>
      </c>
      <c r="AG1752" t="s">
        <v>5648</v>
      </c>
      <c r="AH1752">
        <v>689124</v>
      </c>
      <c r="AI1752">
        <v>2709301</v>
      </c>
      <c r="AJ1752" t="s">
        <v>5648</v>
      </c>
      <c r="AK1752">
        <v>290</v>
      </c>
      <c r="AL1752">
        <v>2709301</v>
      </c>
      <c r="AM1752" t="s">
        <v>5648</v>
      </c>
      <c r="AN1752" t="s">
        <v>5940</v>
      </c>
      <c r="AO1752">
        <v>0</v>
      </c>
      <c r="AP1752">
        <v>2805802</v>
      </c>
      <c r="AQ1752" t="s">
        <v>5706</v>
      </c>
      <c r="AR1752">
        <v>800</v>
      </c>
    </row>
    <row r="1753" spans="1:44" x14ac:dyDescent="0.25">
      <c r="A1753">
        <v>3146909</v>
      </c>
      <c r="B1753">
        <v>2</v>
      </c>
      <c r="C1753" t="s">
        <v>888</v>
      </c>
      <c r="D1753" t="s">
        <v>4625</v>
      </c>
      <c r="E1753">
        <v>2250</v>
      </c>
      <c r="F1753">
        <v>135</v>
      </c>
      <c r="G1753">
        <v>4800</v>
      </c>
      <c r="H1753" t="s">
        <v>5940</v>
      </c>
      <c r="I1753">
        <v>90</v>
      </c>
      <c r="J1753">
        <v>142</v>
      </c>
      <c r="K1753">
        <v>2250</v>
      </c>
      <c r="L1753">
        <v>191</v>
      </c>
      <c r="M1753">
        <v>3300</v>
      </c>
      <c r="N1753">
        <v>0</v>
      </c>
      <c r="O1753">
        <v>57</v>
      </c>
      <c r="P1753">
        <v>173</v>
      </c>
      <c r="R1753">
        <v>3146909</v>
      </c>
      <c r="S1753">
        <v>2250</v>
      </c>
      <c r="T1753">
        <v>135</v>
      </c>
      <c r="U1753">
        <v>4800</v>
      </c>
      <c r="V1753" t="s">
        <v>5940</v>
      </c>
      <c r="W1753">
        <v>90</v>
      </c>
      <c r="X1753">
        <v>142</v>
      </c>
      <c r="Z1753">
        <v>2709400</v>
      </c>
      <c r="AB1753" t="s">
        <v>5940</v>
      </c>
      <c r="AC1753">
        <v>2709400</v>
      </c>
      <c r="AD1753" t="s">
        <v>5649</v>
      </c>
      <c r="AE1753" t="s">
        <v>5940</v>
      </c>
      <c r="AF1753">
        <v>2709400</v>
      </c>
      <c r="AG1753" t="s">
        <v>5649</v>
      </c>
      <c r="AH1753">
        <v>57800</v>
      </c>
      <c r="AI1753">
        <v>2709400</v>
      </c>
      <c r="AJ1753" t="s">
        <v>5649</v>
      </c>
      <c r="AK1753">
        <v>29</v>
      </c>
      <c r="AL1753">
        <v>2709400</v>
      </c>
      <c r="AM1753" t="s">
        <v>5649</v>
      </c>
      <c r="AN1753" t="s">
        <v>5940</v>
      </c>
      <c r="AO1753">
        <v>0</v>
      </c>
      <c r="AP1753">
        <v>2805901</v>
      </c>
      <c r="AQ1753" t="s">
        <v>5707</v>
      </c>
      <c r="AR1753">
        <v>50</v>
      </c>
    </row>
    <row r="1754" spans="1:44" x14ac:dyDescent="0.25">
      <c r="A1754">
        <v>3147105</v>
      </c>
      <c r="B1754">
        <v>2</v>
      </c>
      <c r="C1754" t="s">
        <v>888</v>
      </c>
      <c r="D1754" t="s">
        <v>4627</v>
      </c>
      <c r="E1754">
        <v>4860</v>
      </c>
      <c r="F1754" t="s">
        <v>5940</v>
      </c>
      <c r="G1754">
        <v>3220</v>
      </c>
      <c r="H1754" t="s">
        <v>5940</v>
      </c>
      <c r="I1754">
        <v>37</v>
      </c>
      <c r="J1754">
        <v>205</v>
      </c>
      <c r="K1754">
        <v>4860</v>
      </c>
      <c r="L1754">
        <v>0</v>
      </c>
      <c r="M1754">
        <v>3456</v>
      </c>
      <c r="N1754">
        <v>0</v>
      </c>
      <c r="O1754">
        <v>10</v>
      </c>
      <c r="P1754">
        <v>136</v>
      </c>
      <c r="R1754">
        <v>3147105</v>
      </c>
      <c r="S1754">
        <v>4860</v>
      </c>
      <c r="T1754" t="s">
        <v>5940</v>
      </c>
      <c r="U1754">
        <v>3220</v>
      </c>
      <c r="V1754" t="s">
        <v>5940</v>
      </c>
      <c r="W1754">
        <v>37</v>
      </c>
      <c r="X1754">
        <v>205</v>
      </c>
      <c r="Z1754">
        <v>2800100</v>
      </c>
      <c r="AB1754" t="s">
        <v>5940</v>
      </c>
      <c r="AC1754">
        <v>2800100</v>
      </c>
      <c r="AD1754" t="s">
        <v>5650</v>
      </c>
      <c r="AE1754" t="s">
        <v>5940</v>
      </c>
      <c r="AF1754">
        <v>2800100</v>
      </c>
      <c r="AG1754" t="s">
        <v>5650</v>
      </c>
      <c r="AH1754" t="s">
        <v>5940</v>
      </c>
      <c r="AI1754">
        <v>2800100</v>
      </c>
      <c r="AJ1754" t="s">
        <v>5650</v>
      </c>
      <c r="AK1754">
        <v>25</v>
      </c>
      <c r="AL1754">
        <v>2800100</v>
      </c>
      <c r="AM1754" t="s">
        <v>5650</v>
      </c>
      <c r="AN1754" t="s">
        <v>5940</v>
      </c>
      <c r="AO1754">
        <v>0</v>
      </c>
      <c r="AP1754">
        <v>2806008</v>
      </c>
      <c r="AQ1754" t="s">
        <v>5708</v>
      </c>
      <c r="AR1754">
        <v>3850</v>
      </c>
    </row>
    <row r="1755" spans="1:44" x14ac:dyDescent="0.25">
      <c r="A1755">
        <v>3147006</v>
      </c>
      <c r="B1755">
        <v>2</v>
      </c>
      <c r="C1755" t="s">
        <v>888</v>
      </c>
      <c r="D1755" t="s">
        <v>4626</v>
      </c>
      <c r="E1755">
        <v>67500</v>
      </c>
      <c r="F1755">
        <v>112800</v>
      </c>
      <c r="G1755">
        <v>75400</v>
      </c>
      <c r="H1755">
        <v>8960</v>
      </c>
      <c r="I1755">
        <v>9660</v>
      </c>
      <c r="J1755">
        <v>27600</v>
      </c>
      <c r="K1755">
        <v>65250</v>
      </c>
      <c r="L1755">
        <v>75600</v>
      </c>
      <c r="M1755">
        <v>138000</v>
      </c>
      <c r="N1755">
        <v>0</v>
      </c>
      <c r="O1755">
        <v>2700</v>
      </c>
      <c r="P1755">
        <v>39600</v>
      </c>
      <c r="R1755">
        <v>3147006</v>
      </c>
      <c r="S1755">
        <v>67500</v>
      </c>
      <c r="T1755">
        <v>112800</v>
      </c>
      <c r="U1755">
        <v>75400</v>
      </c>
      <c r="V1755">
        <v>8960</v>
      </c>
      <c r="W1755">
        <v>9660</v>
      </c>
      <c r="X1755">
        <v>27600</v>
      </c>
      <c r="Z1755">
        <v>2800209</v>
      </c>
      <c r="AB1755" t="s">
        <v>5940</v>
      </c>
      <c r="AC1755">
        <v>2800209</v>
      </c>
      <c r="AD1755" t="s">
        <v>5651</v>
      </c>
      <c r="AE1755" t="s">
        <v>5940</v>
      </c>
      <c r="AF1755">
        <v>2800209</v>
      </c>
      <c r="AG1755" t="s">
        <v>5651</v>
      </c>
      <c r="AH1755" t="s">
        <v>5940</v>
      </c>
      <c r="AI1755">
        <v>2800209</v>
      </c>
      <c r="AJ1755" t="s">
        <v>5651</v>
      </c>
      <c r="AK1755">
        <v>729</v>
      </c>
      <c r="AL1755">
        <v>2800209</v>
      </c>
      <c r="AM1755" t="s">
        <v>5651</v>
      </c>
      <c r="AN1755" t="s">
        <v>5940</v>
      </c>
      <c r="AO1755">
        <v>0</v>
      </c>
      <c r="AP1755">
        <v>2806107</v>
      </c>
      <c r="AQ1755" t="s">
        <v>5709</v>
      </c>
      <c r="AR1755">
        <v>8</v>
      </c>
    </row>
    <row r="1756" spans="1:44" x14ac:dyDescent="0.25">
      <c r="A1756">
        <v>3147204</v>
      </c>
      <c r="B1756">
        <v>2</v>
      </c>
      <c r="C1756" t="s">
        <v>888</v>
      </c>
      <c r="D1756" t="s">
        <v>4628</v>
      </c>
      <c r="E1756">
        <v>3600</v>
      </c>
      <c r="F1756">
        <v>450</v>
      </c>
      <c r="G1756">
        <v>31900</v>
      </c>
      <c r="H1756" t="s">
        <v>5940</v>
      </c>
      <c r="I1756">
        <v>256</v>
      </c>
      <c r="J1756">
        <v>3870</v>
      </c>
      <c r="K1756">
        <v>3600</v>
      </c>
      <c r="L1756">
        <v>0</v>
      </c>
      <c r="M1756">
        <v>29580</v>
      </c>
      <c r="N1756">
        <v>0</v>
      </c>
      <c r="O1756">
        <v>224</v>
      </c>
      <c r="P1756">
        <v>3880</v>
      </c>
      <c r="R1756">
        <v>3147204</v>
      </c>
      <c r="S1756">
        <v>3600</v>
      </c>
      <c r="T1756">
        <v>450</v>
      </c>
      <c r="U1756">
        <v>31900</v>
      </c>
      <c r="V1756" t="s">
        <v>5940</v>
      </c>
      <c r="W1756">
        <v>256</v>
      </c>
      <c r="X1756">
        <v>3870</v>
      </c>
      <c r="Z1756">
        <v>2800308</v>
      </c>
      <c r="AB1756" t="s">
        <v>5940</v>
      </c>
      <c r="AC1756">
        <v>2800308</v>
      </c>
      <c r="AD1756" t="s">
        <v>5652</v>
      </c>
      <c r="AE1756" t="s">
        <v>5940</v>
      </c>
      <c r="AF1756">
        <v>2800308</v>
      </c>
      <c r="AG1756" t="s">
        <v>5652</v>
      </c>
      <c r="AH1756" t="s">
        <v>5940</v>
      </c>
      <c r="AI1756">
        <v>2800308</v>
      </c>
      <c r="AJ1756" t="s">
        <v>5652</v>
      </c>
      <c r="AK1756" t="s">
        <v>5940</v>
      </c>
      <c r="AL1756">
        <v>2800308</v>
      </c>
      <c r="AM1756" t="s">
        <v>5652</v>
      </c>
      <c r="AN1756" t="s">
        <v>5940</v>
      </c>
      <c r="AO1756">
        <v>0</v>
      </c>
      <c r="AP1756">
        <v>2806206</v>
      </c>
      <c r="AQ1756" t="s">
        <v>5710</v>
      </c>
      <c r="AR1756">
        <v>420</v>
      </c>
    </row>
    <row r="1757" spans="1:44" x14ac:dyDescent="0.25">
      <c r="A1757">
        <v>3147303</v>
      </c>
      <c r="B1757">
        <v>2</v>
      </c>
      <c r="C1757" t="s">
        <v>888</v>
      </c>
      <c r="D1757" t="s">
        <v>4629</v>
      </c>
      <c r="E1757">
        <v>12350</v>
      </c>
      <c r="F1757" t="s">
        <v>5940</v>
      </c>
      <c r="G1757">
        <v>600</v>
      </c>
      <c r="H1757" t="s">
        <v>5940</v>
      </c>
      <c r="I1757">
        <v>12</v>
      </c>
      <c r="J1757">
        <v>26</v>
      </c>
      <c r="K1757">
        <v>12350</v>
      </c>
      <c r="L1757">
        <v>0</v>
      </c>
      <c r="M1757">
        <v>810</v>
      </c>
      <c r="N1757">
        <v>0</v>
      </c>
      <c r="O1757">
        <v>10</v>
      </c>
      <c r="P1757">
        <v>41</v>
      </c>
      <c r="R1757">
        <v>3147303</v>
      </c>
      <c r="S1757">
        <v>12350</v>
      </c>
      <c r="T1757" t="s">
        <v>5940</v>
      </c>
      <c r="U1757">
        <v>600</v>
      </c>
      <c r="V1757" t="s">
        <v>5940</v>
      </c>
      <c r="W1757">
        <v>12</v>
      </c>
      <c r="X1757">
        <v>26</v>
      </c>
      <c r="Z1757">
        <v>2800407</v>
      </c>
      <c r="AB1757" t="s">
        <v>5940</v>
      </c>
      <c r="AC1757">
        <v>2800407</v>
      </c>
      <c r="AD1757" t="s">
        <v>5653</v>
      </c>
      <c r="AE1757" t="s">
        <v>5940</v>
      </c>
      <c r="AF1757">
        <v>2800407</v>
      </c>
      <c r="AG1757" t="s">
        <v>5653</v>
      </c>
      <c r="AH1757" t="s">
        <v>5940</v>
      </c>
      <c r="AI1757">
        <v>2800407</v>
      </c>
      <c r="AJ1757" t="s">
        <v>5653</v>
      </c>
      <c r="AK1757">
        <v>63</v>
      </c>
      <c r="AL1757">
        <v>2800407</v>
      </c>
      <c r="AM1757" t="s">
        <v>5653</v>
      </c>
      <c r="AN1757" t="s">
        <v>5940</v>
      </c>
      <c r="AO1757">
        <v>0</v>
      </c>
      <c r="AP1757">
        <v>2806305</v>
      </c>
      <c r="AQ1757" t="s">
        <v>5711</v>
      </c>
      <c r="AR1757">
        <v>98</v>
      </c>
    </row>
    <row r="1758" spans="1:44" x14ac:dyDescent="0.25">
      <c r="A1758">
        <v>3147402</v>
      </c>
      <c r="B1758">
        <v>2</v>
      </c>
      <c r="C1758" t="s">
        <v>888</v>
      </c>
      <c r="D1758" t="s">
        <v>4630</v>
      </c>
      <c r="E1758">
        <v>6300</v>
      </c>
      <c r="F1758" t="s">
        <v>5940</v>
      </c>
      <c r="G1758">
        <v>4920</v>
      </c>
      <c r="H1758" t="s">
        <v>5940</v>
      </c>
      <c r="I1758">
        <v>102</v>
      </c>
      <c r="J1758">
        <v>142</v>
      </c>
      <c r="K1758">
        <v>9900</v>
      </c>
      <c r="L1758">
        <v>0</v>
      </c>
      <c r="M1758">
        <v>5400</v>
      </c>
      <c r="N1758">
        <v>0</v>
      </c>
      <c r="O1758">
        <v>15</v>
      </c>
      <c r="P1758">
        <v>197</v>
      </c>
      <c r="R1758">
        <v>3147402</v>
      </c>
      <c r="S1758">
        <v>6300</v>
      </c>
      <c r="T1758" t="s">
        <v>5940</v>
      </c>
      <c r="U1758">
        <v>4920</v>
      </c>
      <c r="V1758" t="s">
        <v>5940</v>
      </c>
      <c r="W1758">
        <v>102</v>
      </c>
      <c r="X1758">
        <v>142</v>
      </c>
      <c r="Z1758">
        <v>2800506</v>
      </c>
      <c r="AB1758" t="s">
        <v>5940</v>
      </c>
      <c r="AC1758">
        <v>2800506</v>
      </c>
      <c r="AD1758" t="s">
        <v>5654</v>
      </c>
      <c r="AE1758" t="s">
        <v>5940</v>
      </c>
      <c r="AF1758">
        <v>2800506</v>
      </c>
      <c r="AG1758" t="s">
        <v>5654</v>
      </c>
      <c r="AH1758">
        <v>37200</v>
      </c>
      <c r="AI1758">
        <v>2800506</v>
      </c>
      <c r="AJ1758" t="s">
        <v>5654</v>
      </c>
      <c r="AK1758">
        <v>65</v>
      </c>
      <c r="AL1758">
        <v>2800506</v>
      </c>
      <c r="AM1758" t="s">
        <v>5654</v>
      </c>
      <c r="AN1758" t="s">
        <v>5940</v>
      </c>
      <c r="AO1758">
        <v>0</v>
      </c>
      <c r="AP1758">
        <v>2806404</v>
      </c>
      <c r="AQ1758" t="s">
        <v>5712</v>
      </c>
      <c r="AR1758">
        <v>72</v>
      </c>
    </row>
    <row r="1759" spans="1:44" x14ac:dyDescent="0.25">
      <c r="A1759">
        <v>3147600</v>
      </c>
      <c r="B1759">
        <v>2</v>
      </c>
      <c r="C1759" t="s">
        <v>888</v>
      </c>
      <c r="D1759" t="s">
        <v>4632</v>
      </c>
      <c r="E1759">
        <v>750</v>
      </c>
      <c r="F1759" t="s">
        <v>5940</v>
      </c>
      <c r="G1759">
        <v>648</v>
      </c>
      <c r="H1759" t="s">
        <v>5940</v>
      </c>
      <c r="I1759" t="s">
        <v>5940</v>
      </c>
      <c r="J1759">
        <v>114</v>
      </c>
      <c r="K1759">
        <v>900</v>
      </c>
      <c r="L1759">
        <v>0</v>
      </c>
      <c r="M1759">
        <v>720</v>
      </c>
      <c r="N1759">
        <v>0</v>
      </c>
      <c r="O1759">
        <v>0</v>
      </c>
      <c r="P1759">
        <v>110</v>
      </c>
      <c r="R1759">
        <v>3147600</v>
      </c>
      <c r="S1759">
        <v>750</v>
      </c>
      <c r="T1759" t="s">
        <v>5940</v>
      </c>
      <c r="U1759">
        <v>648</v>
      </c>
      <c r="V1759" t="s">
        <v>5940</v>
      </c>
      <c r="W1759" t="s">
        <v>5940</v>
      </c>
      <c r="X1759">
        <v>114</v>
      </c>
      <c r="Z1759">
        <v>2800605</v>
      </c>
      <c r="AB1759" t="s">
        <v>5940</v>
      </c>
      <c r="AC1759">
        <v>2800605</v>
      </c>
      <c r="AD1759" t="s">
        <v>5655</v>
      </c>
      <c r="AE1759" t="s">
        <v>5940</v>
      </c>
      <c r="AF1759">
        <v>2800605</v>
      </c>
      <c r="AG1759" t="s">
        <v>5655</v>
      </c>
      <c r="AH1759" t="s">
        <v>5940</v>
      </c>
      <c r="AI1759">
        <v>2800605</v>
      </c>
      <c r="AJ1759" t="s">
        <v>5655</v>
      </c>
      <c r="AK1759">
        <v>15</v>
      </c>
      <c r="AL1759">
        <v>2800605</v>
      </c>
      <c r="AM1759" t="s">
        <v>5655</v>
      </c>
      <c r="AN1759" t="s">
        <v>5940</v>
      </c>
      <c r="AO1759">
        <v>0</v>
      </c>
      <c r="AP1759">
        <v>2806503</v>
      </c>
      <c r="AQ1759" t="s">
        <v>5713</v>
      </c>
      <c r="AR1759">
        <v>56</v>
      </c>
    </row>
    <row r="1760" spans="1:44" x14ac:dyDescent="0.25">
      <c r="A1760">
        <v>3147709</v>
      </c>
      <c r="B1760">
        <v>2</v>
      </c>
      <c r="C1760" t="s">
        <v>888</v>
      </c>
      <c r="D1760" t="s">
        <v>4633</v>
      </c>
      <c r="E1760">
        <v>2400</v>
      </c>
      <c r="F1760" t="s">
        <v>5940</v>
      </c>
      <c r="G1760">
        <v>6300</v>
      </c>
      <c r="H1760" t="s">
        <v>5940</v>
      </c>
      <c r="I1760" t="s">
        <v>5940</v>
      </c>
      <c r="J1760">
        <v>342</v>
      </c>
      <c r="K1760">
        <v>1000</v>
      </c>
      <c r="L1760">
        <v>0</v>
      </c>
      <c r="M1760">
        <v>7200</v>
      </c>
      <c r="N1760">
        <v>0</v>
      </c>
      <c r="O1760">
        <v>60</v>
      </c>
      <c r="P1760">
        <v>705</v>
      </c>
      <c r="R1760">
        <v>3147709</v>
      </c>
      <c r="S1760">
        <v>2400</v>
      </c>
      <c r="T1760" t="s">
        <v>5940</v>
      </c>
      <c r="U1760">
        <v>6300</v>
      </c>
      <c r="V1760" t="s">
        <v>5940</v>
      </c>
      <c r="W1760" t="s">
        <v>5940</v>
      </c>
      <c r="X1760">
        <v>342</v>
      </c>
      <c r="Z1760">
        <v>2800670</v>
      </c>
      <c r="AB1760" t="s">
        <v>5940</v>
      </c>
      <c r="AC1760">
        <v>2800670</v>
      </c>
      <c r="AD1760" t="s">
        <v>5656</v>
      </c>
      <c r="AE1760" t="s">
        <v>5940</v>
      </c>
      <c r="AF1760">
        <v>2800670</v>
      </c>
      <c r="AG1760" t="s">
        <v>5656</v>
      </c>
      <c r="AH1760" t="s">
        <v>5940</v>
      </c>
      <c r="AI1760">
        <v>2800670</v>
      </c>
      <c r="AJ1760" t="s">
        <v>5656</v>
      </c>
      <c r="AK1760">
        <v>57</v>
      </c>
      <c r="AL1760">
        <v>2800670</v>
      </c>
      <c r="AM1760" t="s">
        <v>5656</v>
      </c>
      <c r="AN1760" t="s">
        <v>5940</v>
      </c>
      <c r="AO1760">
        <v>0</v>
      </c>
      <c r="AP1760">
        <v>2806602</v>
      </c>
      <c r="AQ1760" t="s">
        <v>5714</v>
      </c>
      <c r="AR1760">
        <v>40</v>
      </c>
    </row>
    <row r="1761" spans="1:44" x14ac:dyDescent="0.25">
      <c r="A1761">
        <v>3147501</v>
      </c>
      <c r="B1761">
        <v>2</v>
      </c>
      <c r="C1761" t="s">
        <v>888</v>
      </c>
      <c r="D1761" t="s">
        <v>4631</v>
      </c>
      <c r="E1761">
        <v>1350</v>
      </c>
      <c r="F1761" t="s">
        <v>5940</v>
      </c>
      <c r="G1761">
        <v>384</v>
      </c>
      <c r="H1761" t="s">
        <v>5940</v>
      </c>
      <c r="I1761" t="s">
        <v>5940</v>
      </c>
      <c r="J1761">
        <v>30</v>
      </c>
      <c r="K1761">
        <v>1400</v>
      </c>
      <c r="L1761">
        <v>0</v>
      </c>
      <c r="M1761">
        <v>420</v>
      </c>
      <c r="N1761">
        <v>0</v>
      </c>
      <c r="O1761">
        <v>0</v>
      </c>
      <c r="P1761">
        <v>52</v>
      </c>
      <c r="R1761">
        <v>3147501</v>
      </c>
      <c r="S1761">
        <v>1350</v>
      </c>
      <c r="T1761" t="s">
        <v>5940</v>
      </c>
      <c r="U1761">
        <v>384</v>
      </c>
      <c r="V1761" t="s">
        <v>5940</v>
      </c>
      <c r="W1761" t="s">
        <v>5940</v>
      </c>
      <c r="X1761">
        <v>30</v>
      </c>
      <c r="Z1761">
        <v>2800704</v>
      </c>
      <c r="AB1761" t="s">
        <v>5940</v>
      </c>
      <c r="AC1761">
        <v>2800704</v>
      </c>
      <c r="AD1761" t="s">
        <v>5657</v>
      </c>
      <c r="AE1761">
        <v>8575</v>
      </c>
      <c r="AF1761">
        <v>2800704</v>
      </c>
      <c r="AG1761" t="s">
        <v>5657</v>
      </c>
      <c r="AH1761" t="s">
        <v>5940</v>
      </c>
      <c r="AI1761">
        <v>2800704</v>
      </c>
      <c r="AJ1761" t="s">
        <v>5657</v>
      </c>
      <c r="AK1761">
        <v>3</v>
      </c>
      <c r="AL1761">
        <v>2800704</v>
      </c>
      <c r="AM1761" t="s">
        <v>5657</v>
      </c>
      <c r="AN1761" t="s">
        <v>5940</v>
      </c>
      <c r="AO1761">
        <v>0</v>
      </c>
      <c r="AP1761">
        <v>2806701</v>
      </c>
      <c r="AQ1761" t="s">
        <v>5715</v>
      </c>
      <c r="AR1761">
        <v>174</v>
      </c>
    </row>
    <row r="1762" spans="1:44" x14ac:dyDescent="0.25">
      <c r="A1762">
        <v>3147808</v>
      </c>
      <c r="B1762">
        <v>2</v>
      </c>
      <c r="C1762" t="s">
        <v>888</v>
      </c>
      <c r="D1762" t="s">
        <v>4634</v>
      </c>
      <c r="E1762">
        <v>245</v>
      </c>
      <c r="F1762" t="s">
        <v>5940</v>
      </c>
      <c r="G1762">
        <v>1000</v>
      </c>
      <c r="H1762" t="s">
        <v>5940</v>
      </c>
      <c r="I1762" t="s">
        <v>5940</v>
      </c>
      <c r="J1762">
        <v>44</v>
      </c>
      <c r="K1762">
        <v>1500</v>
      </c>
      <c r="L1762">
        <v>0</v>
      </c>
      <c r="M1762">
        <v>125</v>
      </c>
      <c r="N1762">
        <v>0</v>
      </c>
      <c r="O1762">
        <v>0</v>
      </c>
      <c r="P1762">
        <v>8</v>
      </c>
      <c r="R1762">
        <v>3147808</v>
      </c>
      <c r="S1762">
        <v>245</v>
      </c>
      <c r="T1762" t="s">
        <v>5940</v>
      </c>
      <c r="U1762">
        <v>1000</v>
      </c>
      <c r="V1762" t="s">
        <v>5940</v>
      </c>
      <c r="W1762" t="s">
        <v>5940</v>
      </c>
      <c r="X1762">
        <v>44</v>
      </c>
      <c r="Z1762">
        <v>2801009</v>
      </c>
      <c r="AB1762" t="s">
        <v>5940</v>
      </c>
      <c r="AC1762">
        <v>2801009</v>
      </c>
      <c r="AD1762" t="s">
        <v>5658</v>
      </c>
      <c r="AE1762" t="s">
        <v>5940</v>
      </c>
      <c r="AF1762">
        <v>2801009</v>
      </c>
      <c r="AG1762" t="s">
        <v>5658</v>
      </c>
      <c r="AH1762" t="s">
        <v>5940</v>
      </c>
      <c r="AI1762">
        <v>2801009</v>
      </c>
      <c r="AJ1762" t="s">
        <v>5658</v>
      </c>
      <c r="AK1762">
        <v>120</v>
      </c>
      <c r="AL1762">
        <v>2801009</v>
      </c>
      <c r="AM1762" t="s">
        <v>5658</v>
      </c>
      <c r="AN1762" t="s">
        <v>5940</v>
      </c>
      <c r="AO1762">
        <v>0</v>
      </c>
      <c r="AP1762">
        <v>2806800</v>
      </c>
      <c r="AQ1762" t="s">
        <v>5716</v>
      </c>
      <c r="AR1762">
        <v>270</v>
      </c>
    </row>
    <row r="1763" spans="1:44" x14ac:dyDescent="0.25">
      <c r="A1763">
        <v>3147907</v>
      </c>
      <c r="B1763">
        <v>2</v>
      </c>
      <c r="C1763" t="s">
        <v>888</v>
      </c>
      <c r="D1763" t="s">
        <v>4635</v>
      </c>
      <c r="E1763">
        <v>1008000</v>
      </c>
      <c r="F1763">
        <v>1920</v>
      </c>
      <c r="G1763">
        <v>76560</v>
      </c>
      <c r="H1763" t="s">
        <v>5940</v>
      </c>
      <c r="I1763">
        <v>938</v>
      </c>
      <c r="J1763">
        <v>1428</v>
      </c>
      <c r="K1763">
        <v>1029660</v>
      </c>
      <c r="L1763">
        <v>0</v>
      </c>
      <c r="M1763">
        <v>47520</v>
      </c>
      <c r="N1763">
        <v>0</v>
      </c>
      <c r="O1763">
        <v>125</v>
      </c>
      <c r="P1763">
        <v>1539</v>
      </c>
      <c r="R1763">
        <v>3147907</v>
      </c>
      <c r="S1763">
        <v>1008000</v>
      </c>
      <c r="T1763">
        <v>1920</v>
      </c>
      <c r="U1763">
        <v>76560</v>
      </c>
      <c r="V1763" t="s">
        <v>5940</v>
      </c>
      <c r="W1763">
        <v>938</v>
      </c>
      <c r="X1763">
        <v>1428</v>
      </c>
      <c r="Z1763">
        <v>2801108</v>
      </c>
      <c r="AB1763" t="s">
        <v>5940</v>
      </c>
      <c r="AC1763">
        <v>2801108</v>
      </c>
      <c r="AD1763" t="s">
        <v>5659</v>
      </c>
      <c r="AE1763" t="s">
        <v>5940</v>
      </c>
      <c r="AF1763">
        <v>2801108</v>
      </c>
      <c r="AG1763" t="s">
        <v>5659</v>
      </c>
      <c r="AH1763" t="s">
        <v>5940</v>
      </c>
      <c r="AI1763">
        <v>2801108</v>
      </c>
      <c r="AJ1763" t="s">
        <v>5659</v>
      </c>
      <c r="AK1763">
        <v>81</v>
      </c>
      <c r="AL1763">
        <v>2801108</v>
      </c>
      <c r="AM1763" t="s">
        <v>5659</v>
      </c>
      <c r="AN1763" t="s">
        <v>5940</v>
      </c>
      <c r="AO1763">
        <v>0</v>
      </c>
      <c r="AP1763">
        <v>2806909</v>
      </c>
      <c r="AQ1763" t="s">
        <v>5717</v>
      </c>
      <c r="AR1763">
        <v>30</v>
      </c>
    </row>
    <row r="1764" spans="1:44" x14ac:dyDescent="0.25">
      <c r="A1764">
        <v>3147956</v>
      </c>
      <c r="B1764">
        <v>2</v>
      </c>
      <c r="C1764" t="s">
        <v>888</v>
      </c>
      <c r="D1764" t="s">
        <v>4636</v>
      </c>
      <c r="E1764">
        <v>5250</v>
      </c>
      <c r="F1764" t="s">
        <v>5940</v>
      </c>
      <c r="G1764">
        <v>480</v>
      </c>
      <c r="H1764" t="s">
        <v>5940</v>
      </c>
      <c r="I1764">
        <v>15</v>
      </c>
      <c r="J1764">
        <v>216</v>
      </c>
      <c r="K1764">
        <v>5250</v>
      </c>
      <c r="L1764">
        <v>0</v>
      </c>
      <c r="M1764">
        <v>1235</v>
      </c>
      <c r="N1764">
        <v>0</v>
      </c>
      <c r="O1764">
        <v>6</v>
      </c>
      <c r="P1764">
        <v>272</v>
      </c>
      <c r="R1764">
        <v>3147956</v>
      </c>
      <c r="S1764">
        <v>5250</v>
      </c>
      <c r="T1764" t="s">
        <v>5940</v>
      </c>
      <c r="U1764">
        <v>480</v>
      </c>
      <c r="V1764" t="s">
        <v>5940</v>
      </c>
      <c r="W1764">
        <v>15</v>
      </c>
      <c r="X1764">
        <v>216</v>
      </c>
      <c r="Z1764">
        <v>2801207</v>
      </c>
      <c r="AB1764" t="s">
        <v>5940</v>
      </c>
      <c r="AC1764">
        <v>2801207</v>
      </c>
      <c r="AD1764" t="s">
        <v>5660</v>
      </c>
      <c r="AE1764" t="s">
        <v>5940</v>
      </c>
      <c r="AF1764">
        <v>2801207</v>
      </c>
      <c r="AG1764" t="s">
        <v>5660</v>
      </c>
      <c r="AH1764" t="s">
        <v>5940</v>
      </c>
      <c r="AI1764">
        <v>2801207</v>
      </c>
      <c r="AJ1764" t="s">
        <v>5660</v>
      </c>
      <c r="AK1764">
        <v>630</v>
      </c>
      <c r="AL1764">
        <v>2801207</v>
      </c>
      <c r="AM1764" t="s">
        <v>5660</v>
      </c>
      <c r="AN1764" t="s">
        <v>5940</v>
      </c>
      <c r="AO1764">
        <v>0</v>
      </c>
      <c r="AP1764">
        <v>2807006</v>
      </c>
      <c r="AQ1764" t="s">
        <v>5718</v>
      </c>
      <c r="AR1764">
        <v>5040</v>
      </c>
    </row>
    <row r="1765" spans="1:44" x14ac:dyDescent="0.25">
      <c r="A1765">
        <v>3148004</v>
      </c>
      <c r="B1765">
        <v>2</v>
      </c>
      <c r="C1765" t="s">
        <v>888</v>
      </c>
      <c r="D1765" t="s">
        <v>4637</v>
      </c>
      <c r="E1765">
        <v>15480</v>
      </c>
      <c r="F1765">
        <v>13500</v>
      </c>
      <c r="G1765">
        <v>72000</v>
      </c>
      <c r="H1765" t="s">
        <v>5940</v>
      </c>
      <c r="I1765">
        <v>264</v>
      </c>
      <c r="J1765">
        <v>5354</v>
      </c>
      <c r="K1765">
        <v>15300</v>
      </c>
      <c r="L1765">
        <v>12000</v>
      </c>
      <c r="M1765">
        <v>90000</v>
      </c>
      <c r="N1765">
        <v>0</v>
      </c>
      <c r="O1765">
        <v>216</v>
      </c>
      <c r="P1765">
        <v>8376</v>
      </c>
      <c r="R1765">
        <v>3148004</v>
      </c>
      <c r="S1765">
        <v>15480</v>
      </c>
      <c r="T1765">
        <v>13500</v>
      </c>
      <c r="U1765">
        <v>72000</v>
      </c>
      <c r="V1765" t="s">
        <v>5940</v>
      </c>
      <c r="W1765">
        <v>264</v>
      </c>
      <c r="X1765">
        <v>5354</v>
      </c>
      <c r="Z1765">
        <v>2801306</v>
      </c>
      <c r="AB1765" t="s">
        <v>5940</v>
      </c>
      <c r="AC1765">
        <v>2801306</v>
      </c>
      <c r="AD1765" t="s">
        <v>5661</v>
      </c>
      <c r="AE1765" t="s">
        <v>5940</v>
      </c>
      <c r="AF1765">
        <v>2801306</v>
      </c>
      <c r="AG1765" t="s">
        <v>5661</v>
      </c>
      <c r="AH1765">
        <v>208000</v>
      </c>
      <c r="AI1765">
        <v>2801306</v>
      </c>
      <c r="AJ1765" t="s">
        <v>5661</v>
      </c>
      <c r="AK1765">
        <v>120</v>
      </c>
      <c r="AL1765">
        <v>2801306</v>
      </c>
      <c r="AM1765" t="s">
        <v>5661</v>
      </c>
      <c r="AN1765" t="s">
        <v>5940</v>
      </c>
      <c r="AO1765">
        <v>0</v>
      </c>
      <c r="AP1765">
        <v>2807105</v>
      </c>
      <c r="AQ1765" t="s">
        <v>5719</v>
      </c>
      <c r="AR1765">
        <v>43500</v>
      </c>
    </row>
    <row r="1766" spans="1:44" x14ac:dyDescent="0.25">
      <c r="A1766">
        <v>3148103</v>
      </c>
      <c r="B1766">
        <v>2</v>
      </c>
      <c r="C1766" t="s">
        <v>888</v>
      </c>
      <c r="D1766" t="s">
        <v>4638</v>
      </c>
      <c r="E1766">
        <v>5500</v>
      </c>
      <c r="F1766">
        <v>31050</v>
      </c>
      <c r="G1766">
        <v>65550</v>
      </c>
      <c r="H1766">
        <v>1363</v>
      </c>
      <c r="I1766">
        <v>525</v>
      </c>
      <c r="J1766">
        <v>3402</v>
      </c>
      <c r="K1766">
        <v>8250</v>
      </c>
      <c r="L1766">
        <v>27000</v>
      </c>
      <c r="M1766">
        <v>78000</v>
      </c>
      <c r="N1766">
        <v>0</v>
      </c>
      <c r="O1766">
        <v>288</v>
      </c>
      <c r="P1766">
        <v>3721</v>
      </c>
      <c r="R1766">
        <v>3148103</v>
      </c>
      <c r="S1766">
        <v>5500</v>
      </c>
      <c r="T1766">
        <v>31050</v>
      </c>
      <c r="U1766">
        <v>65550</v>
      </c>
      <c r="V1766">
        <v>1363</v>
      </c>
      <c r="W1766">
        <v>525</v>
      </c>
      <c r="X1766">
        <v>3402</v>
      </c>
      <c r="Z1766">
        <v>2801405</v>
      </c>
      <c r="AB1766" t="s">
        <v>5940</v>
      </c>
      <c r="AC1766">
        <v>2801405</v>
      </c>
      <c r="AD1766" t="s">
        <v>5662</v>
      </c>
      <c r="AE1766" t="s">
        <v>5940</v>
      </c>
      <c r="AF1766">
        <v>2801405</v>
      </c>
      <c r="AG1766" t="s">
        <v>5662</v>
      </c>
      <c r="AH1766" t="s">
        <v>5940</v>
      </c>
      <c r="AI1766">
        <v>2801405</v>
      </c>
      <c r="AJ1766" t="s">
        <v>5662</v>
      </c>
      <c r="AK1766">
        <v>1020</v>
      </c>
      <c r="AL1766">
        <v>2801405</v>
      </c>
      <c r="AM1766" t="s">
        <v>5662</v>
      </c>
      <c r="AN1766" t="s">
        <v>5940</v>
      </c>
      <c r="AO1766">
        <v>0</v>
      </c>
      <c r="AP1766">
        <v>2807204</v>
      </c>
      <c r="AQ1766" t="s">
        <v>5720</v>
      </c>
      <c r="AR1766">
        <v>250</v>
      </c>
    </row>
    <row r="1767" spans="1:44" x14ac:dyDescent="0.25">
      <c r="A1767">
        <v>3148202</v>
      </c>
      <c r="B1767">
        <v>2</v>
      </c>
      <c r="C1767" t="s">
        <v>888</v>
      </c>
      <c r="D1767" t="s">
        <v>4639</v>
      </c>
      <c r="E1767">
        <v>1600</v>
      </c>
      <c r="F1767" t="s">
        <v>5940</v>
      </c>
      <c r="G1767">
        <v>200</v>
      </c>
      <c r="H1767" t="s">
        <v>5940</v>
      </c>
      <c r="I1767">
        <v>500</v>
      </c>
      <c r="J1767">
        <v>4</v>
      </c>
      <c r="K1767">
        <v>13600</v>
      </c>
      <c r="L1767">
        <v>0</v>
      </c>
      <c r="M1767">
        <v>300</v>
      </c>
      <c r="N1767">
        <v>0</v>
      </c>
      <c r="O1767">
        <v>192</v>
      </c>
      <c r="P1767">
        <v>2</v>
      </c>
      <c r="R1767">
        <v>3148202</v>
      </c>
      <c r="S1767">
        <v>1600</v>
      </c>
      <c r="T1767" t="s">
        <v>5940</v>
      </c>
      <c r="U1767">
        <v>200</v>
      </c>
      <c r="V1767" t="s">
        <v>5940</v>
      </c>
      <c r="W1767">
        <v>500</v>
      </c>
      <c r="X1767">
        <v>4</v>
      </c>
      <c r="Z1767">
        <v>2801504</v>
      </c>
      <c r="AB1767" t="s">
        <v>5940</v>
      </c>
      <c r="AC1767">
        <v>2801504</v>
      </c>
      <c r="AD1767" t="s">
        <v>5663</v>
      </c>
      <c r="AE1767" t="s">
        <v>5940</v>
      </c>
      <c r="AF1767">
        <v>2801504</v>
      </c>
      <c r="AG1767" t="s">
        <v>5663</v>
      </c>
      <c r="AH1767" t="s">
        <v>5940</v>
      </c>
      <c r="AI1767">
        <v>2801504</v>
      </c>
      <c r="AJ1767" t="s">
        <v>5663</v>
      </c>
      <c r="AK1767">
        <v>42</v>
      </c>
      <c r="AL1767">
        <v>2801504</v>
      </c>
      <c r="AM1767" t="s">
        <v>5663</v>
      </c>
      <c r="AN1767" t="s">
        <v>5940</v>
      </c>
      <c r="AO1767">
        <v>0</v>
      </c>
      <c r="AP1767">
        <v>2807303</v>
      </c>
      <c r="AQ1767" t="s">
        <v>5721</v>
      </c>
      <c r="AR1767">
        <v>30</v>
      </c>
    </row>
    <row r="1768" spans="1:44" x14ac:dyDescent="0.25">
      <c r="A1768">
        <v>3148301</v>
      </c>
      <c r="B1768">
        <v>2</v>
      </c>
      <c r="C1768" t="s">
        <v>888</v>
      </c>
      <c r="D1768" t="s">
        <v>4640</v>
      </c>
      <c r="E1768">
        <v>6320</v>
      </c>
      <c r="F1768" t="s">
        <v>5940</v>
      </c>
      <c r="G1768">
        <v>7500</v>
      </c>
      <c r="H1768" t="s">
        <v>5940</v>
      </c>
      <c r="I1768">
        <v>96</v>
      </c>
      <c r="J1768">
        <v>777</v>
      </c>
      <c r="K1768">
        <v>6320</v>
      </c>
      <c r="L1768">
        <v>0</v>
      </c>
      <c r="M1768">
        <v>576</v>
      </c>
      <c r="N1768">
        <v>0</v>
      </c>
      <c r="O1768">
        <v>95</v>
      </c>
      <c r="P1768">
        <v>386</v>
      </c>
      <c r="R1768">
        <v>3148301</v>
      </c>
      <c r="S1768">
        <v>6320</v>
      </c>
      <c r="T1768" t="s">
        <v>5940</v>
      </c>
      <c r="U1768">
        <v>7500</v>
      </c>
      <c r="V1768" t="s">
        <v>5940</v>
      </c>
      <c r="W1768">
        <v>96</v>
      </c>
      <c r="X1768">
        <v>777</v>
      </c>
      <c r="Z1768">
        <v>2801603</v>
      </c>
      <c r="AB1768" t="s">
        <v>5940</v>
      </c>
      <c r="AC1768">
        <v>2801603</v>
      </c>
      <c r="AD1768" t="s">
        <v>5664</v>
      </c>
      <c r="AE1768">
        <v>2150</v>
      </c>
      <c r="AF1768">
        <v>2801603</v>
      </c>
      <c r="AG1768" t="s">
        <v>5664</v>
      </c>
      <c r="AH1768" t="s">
        <v>5940</v>
      </c>
      <c r="AI1768">
        <v>2801603</v>
      </c>
      <c r="AJ1768" t="s">
        <v>5664</v>
      </c>
      <c r="AK1768">
        <v>42</v>
      </c>
      <c r="AL1768">
        <v>2801603</v>
      </c>
      <c r="AM1768" t="s">
        <v>5664</v>
      </c>
      <c r="AN1768" t="s">
        <v>5940</v>
      </c>
      <c r="AO1768">
        <v>0</v>
      </c>
      <c r="AP1768">
        <v>2807402</v>
      </c>
      <c r="AQ1768" t="s">
        <v>5722</v>
      </c>
      <c r="AR1768">
        <v>2400</v>
      </c>
    </row>
    <row r="1769" spans="1:44" x14ac:dyDescent="0.25">
      <c r="A1769">
        <v>3148400</v>
      </c>
      <c r="B1769">
        <v>2</v>
      </c>
      <c r="C1769" t="s">
        <v>888</v>
      </c>
      <c r="D1769" t="s">
        <v>4641</v>
      </c>
      <c r="E1769">
        <v>10800</v>
      </c>
      <c r="F1769" t="s">
        <v>5940</v>
      </c>
      <c r="G1769">
        <v>2850</v>
      </c>
      <c r="H1769" t="s">
        <v>5940</v>
      </c>
      <c r="I1769">
        <v>12</v>
      </c>
      <c r="J1769">
        <v>410</v>
      </c>
      <c r="K1769">
        <v>16450</v>
      </c>
      <c r="L1769">
        <v>0</v>
      </c>
      <c r="M1769">
        <v>2700</v>
      </c>
      <c r="N1769">
        <v>0</v>
      </c>
      <c r="O1769">
        <v>4</v>
      </c>
      <c r="P1769">
        <v>183</v>
      </c>
      <c r="R1769">
        <v>3148400</v>
      </c>
      <c r="S1769">
        <v>10800</v>
      </c>
      <c r="T1769" t="s">
        <v>5940</v>
      </c>
      <c r="U1769">
        <v>2850</v>
      </c>
      <c r="V1769" t="s">
        <v>5940</v>
      </c>
      <c r="W1769">
        <v>12</v>
      </c>
      <c r="X1769">
        <v>410</v>
      </c>
      <c r="Z1769">
        <v>2801702</v>
      </c>
      <c r="AB1769" t="s">
        <v>5940</v>
      </c>
      <c r="AC1769">
        <v>2801702</v>
      </c>
      <c r="AD1769" t="s">
        <v>5665</v>
      </c>
      <c r="AE1769" t="s">
        <v>5940</v>
      </c>
      <c r="AF1769">
        <v>2801702</v>
      </c>
      <c r="AG1769" t="s">
        <v>5665</v>
      </c>
      <c r="AH1769" t="s">
        <v>5940</v>
      </c>
      <c r="AI1769">
        <v>2801702</v>
      </c>
      <c r="AJ1769" t="s">
        <v>5665</v>
      </c>
      <c r="AK1769">
        <v>90</v>
      </c>
      <c r="AL1769">
        <v>2801702</v>
      </c>
      <c r="AM1769" t="s">
        <v>5665</v>
      </c>
      <c r="AN1769" t="s">
        <v>5940</v>
      </c>
      <c r="AO1769">
        <v>0</v>
      </c>
      <c r="AP1769">
        <v>2807501</v>
      </c>
      <c r="AQ1769" t="s">
        <v>5723</v>
      </c>
      <c r="AR1769">
        <v>259</v>
      </c>
    </row>
    <row r="1770" spans="1:44" x14ac:dyDescent="0.25">
      <c r="A1770">
        <v>3148509</v>
      </c>
      <c r="B1770">
        <v>2</v>
      </c>
      <c r="C1770" t="s">
        <v>888</v>
      </c>
      <c r="D1770" t="s">
        <v>4642</v>
      </c>
      <c r="E1770">
        <v>12000</v>
      </c>
      <c r="F1770" t="s">
        <v>5940</v>
      </c>
      <c r="G1770">
        <v>440</v>
      </c>
      <c r="H1770" t="s">
        <v>5940</v>
      </c>
      <c r="I1770">
        <v>9</v>
      </c>
      <c r="J1770">
        <v>88</v>
      </c>
      <c r="K1770">
        <v>14400</v>
      </c>
      <c r="L1770">
        <v>0</v>
      </c>
      <c r="M1770">
        <v>204</v>
      </c>
      <c r="N1770">
        <v>0</v>
      </c>
      <c r="O1770">
        <v>18</v>
      </c>
      <c r="P1770">
        <v>76</v>
      </c>
      <c r="R1770">
        <v>3148509</v>
      </c>
      <c r="S1770">
        <v>12000</v>
      </c>
      <c r="T1770" t="s">
        <v>5940</v>
      </c>
      <c r="U1770">
        <v>440</v>
      </c>
      <c r="V1770" t="s">
        <v>5940</v>
      </c>
      <c r="W1770">
        <v>9</v>
      </c>
      <c r="X1770">
        <v>88</v>
      </c>
      <c r="Z1770">
        <v>2801900</v>
      </c>
      <c r="AB1770" t="s">
        <v>5940</v>
      </c>
      <c r="AC1770">
        <v>2801900</v>
      </c>
      <c r="AD1770" t="s">
        <v>5666</v>
      </c>
      <c r="AE1770" t="s">
        <v>5940</v>
      </c>
      <c r="AF1770">
        <v>2801900</v>
      </c>
      <c r="AG1770" t="s">
        <v>5666</v>
      </c>
      <c r="AH1770" t="s">
        <v>5940</v>
      </c>
      <c r="AI1770">
        <v>2801900</v>
      </c>
      <c r="AJ1770" t="s">
        <v>5666</v>
      </c>
      <c r="AK1770">
        <v>72</v>
      </c>
      <c r="AL1770">
        <v>2801900</v>
      </c>
      <c r="AM1770" t="s">
        <v>5666</v>
      </c>
      <c r="AN1770" t="s">
        <v>5940</v>
      </c>
      <c r="AO1770">
        <v>0</v>
      </c>
      <c r="AP1770">
        <v>2807600</v>
      </c>
      <c r="AQ1770" t="s">
        <v>5724</v>
      </c>
      <c r="AR1770">
        <v>122</v>
      </c>
    </row>
    <row r="1771" spans="1:44" x14ac:dyDescent="0.25">
      <c r="A1771">
        <v>3148608</v>
      </c>
      <c r="B1771">
        <v>2</v>
      </c>
      <c r="C1771" t="s">
        <v>888</v>
      </c>
      <c r="D1771" t="s">
        <v>4643</v>
      </c>
      <c r="E1771">
        <v>27000</v>
      </c>
      <c r="F1771" t="s">
        <v>5940</v>
      </c>
      <c r="G1771">
        <v>9600</v>
      </c>
      <c r="H1771" t="s">
        <v>5940</v>
      </c>
      <c r="I1771">
        <v>33</v>
      </c>
      <c r="J1771">
        <v>531</v>
      </c>
      <c r="K1771">
        <v>34320</v>
      </c>
      <c r="L1771">
        <v>0</v>
      </c>
      <c r="M1771">
        <v>8400</v>
      </c>
      <c r="N1771">
        <v>0</v>
      </c>
      <c r="O1771">
        <v>12</v>
      </c>
      <c r="P1771">
        <v>227</v>
      </c>
      <c r="R1771">
        <v>3148608</v>
      </c>
      <c r="S1771">
        <v>27000</v>
      </c>
      <c r="T1771" t="s">
        <v>5940</v>
      </c>
      <c r="U1771">
        <v>9600</v>
      </c>
      <c r="V1771" t="s">
        <v>5940</v>
      </c>
      <c r="W1771">
        <v>33</v>
      </c>
      <c r="X1771">
        <v>531</v>
      </c>
      <c r="Z1771">
        <v>2802007</v>
      </c>
      <c r="AB1771" t="s">
        <v>5940</v>
      </c>
      <c r="AC1771">
        <v>2802007</v>
      </c>
      <c r="AD1771" t="s">
        <v>5667</v>
      </c>
      <c r="AE1771" t="s">
        <v>5940</v>
      </c>
      <c r="AF1771">
        <v>2802007</v>
      </c>
      <c r="AG1771" t="s">
        <v>5667</v>
      </c>
      <c r="AH1771">
        <v>9750</v>
      </c>
      <c r="AI1771">
        <v>2802007</v>
      </c>
      <c r="AJ1771" t="s">
        <v>5667</v>
      </c>
      <c r="AK1771">
        <v>15</v>
      </c>
      <c r="AL1771">
        <v>2802007</v>
      </c>
      <c r="AM1771" t="s">
        <v>5667</v>
      </c>
      <c r="AN1771" t="s">
        <v>5940</v>
      </c>
      <c r="AO1771">
        <v>0</v>
      </c>
      <c r="AP1771">
        <v>2900108</v>
      </c>
      <c r="AQ1771" t="s">
        <v>5725</v>
      </c>
      <c r="AR1771">
        <v>200</v>
      </c>
    </row>
    <row r="1772" spans="1:44" x14ac:dyDescent="0.25">
      <c r="A1772">
        <v>3148707</v>
      </c>
      <c r="B1772">
        <v>2</v>
      </c>
      <c r="C1772" t="s">
        <v>888</v>
      </c>
      <c r="D1772" t="s">
        <v>4644</v>
      </c>
      <c r="E1772">
        <v>26000</v>
      </c>
      <c r="F1772" t="s">
        <v>5940</v>
      </c>
      <c r="G1772">
        <v>560</v>
      </c>
      <c r="H1772" t="s">
        <v>5940</v>
      </c>
      <c r="I1772">
        <v>15</v>
      </c>
      <c r="J1772">
        <v>290</v>
      </c>
      <c r="K1772">
        <v>27500</v>
      </c>
      <c r="L1772">
        <v>0</v>
      </c>
      <c r="M1772">
        <v>520</v>
      </c>
      <c r="N1772">
        <v>0</v>
      </c>
      <c r="O1772">
        <v>6</v>
      </c>
      <c r="P1772">
        <v>370</v>
      </c>
      <c r="R1772">
        <v>3148707</v>
      </c>
      <c r="S1772">
        <v>26000</v>
      </c>
      <c r="T1772" t="s">
        <v>5940</v>
      </c>
      <c r="U1772">
        <v>560</v>
      </c>
      <c r="V1772" t="s">
        <v>5940</v>
      </c>
      <c r="W1772">
        <v>15</v>
      </c>
      <c r="X1772">
        <v>290</v>
      </c>
      <c r="Z1772">
        <v>2802106</v>
      </c>
      <c r="AB1772" t="s">
        <v>5940</v>
      </c>
      <c r="AC1772">
        <v>2802106</v>
      </c>
      <c r="AD1772" t="s">
        <v>5668</v>
      </c>
      <c r="AE1772" t="s">
        <v>5940</v>
      </c>
      <c r="AF1772">
        <v>2802106</v>
      </c>
      <c r="AG1772" t="s">
        <v>5668</v>
      </c>
      <c r="AH1772" t="s">
        <v>5940</v>
      </c>
      <c r="AI1772">
        <v>2802106</v>
      </c>
      <c r="AJ1772" t="s">
        <v>5668</v>
      </c>
      <c r="AK1772">
        <v>59</v>
      </c>
      <c r="AL1772">
        <v>2802106</v>
      </c>
      <c r="AM1772" t="s">
        <v>5668</v>
      </c>
      <c r="AN1772" t="s">
        <v>5940</v>
      </c>
      <c r="AO1772">
        <v>0</v>
      </c>
      <c r="AP1772">
        <v>2900207</v>
      </c>
      <c r="AQ1772" t="s">
        <v>5726</v>
      </c>
      <c r="AR1772">
        <v>90</v>
      </c>
    </row>
    <row r="1773" spans="1:44" x14ac:dyDescent="0.25">
      <c r="A1773">
        <v>3148756</v>
      </c>
      <c r="B1773">
        <v>2</v>
      </c>
      <c r="C1773" t="s">
        <v>888</v>
      </c>
      <c r="D1773" t="s">
        <v>4645</v>
      </c>
      <c r="E1773">
        <v>1350</v>
      </c>
      <c r="F1773" t="s">
        <v>5940</v>
      </c>
      <c r="G1773">
        <v>2125</v>
      </c>
      <c r="H1773" t="s">
        <v>5940</v>
      </c>
      <c r="I1773">
        <v>95</v>
      </c>
      <c r="J1773">
        <v>129</v>
      </c>
      <c r="K1773">
        <v>1222</v>
      </c>
      <c r="L1773">
        <v>0</v>
      </c>
      <c r="M1773">
        <v>1353</v>
      </c>
      <c r="N1773">
        <v>0</v>
      </c>
      <c r="O1773">
        <v>95</v>
      </c>
      <c r="P1773">
        <v>120</v>
      </c>
      <c r="R1773">
        <v>3148756</v>
      </c>
      <c r="S1773">
        <v>1350</v>
      </c>
      <c r="T1773" t="s">
        <v>5940</v>
      </c>
      <c r="U1773">
        <v>2125</v>
      </c>
      <c r="V1773" t="s">
        <v>5940</v>
      </c>
      <c r="W1773">
        <v>95</v>
      </c>
      <c r="X1773">
        <v>129</v>
      </c>
      <c r="Z1773">
        <v>2802205</v>
      </c>
      <c r="AB1773" t="s">
        <v>5940</v>
      </c>
      <c r="AC1773">
        <v>2802205</v>
      </c>
      <c r="AD1773" t="s">
        <v>5669</v>
      </c>
      <c r="AE1773" t="s">
        <v>5940</v>
      </c>
      <c r="AF1773">
        <v>2802205</v>
      </c>
      <c r="AG1773" t="s">
        <v>5669</v>
      </c>
      <c r="AH1773" t="s">
        <v>5940</v>
      </c>
      <c r="AI1773">
        <v>2802205</v>
      </c>
      <c r="AJ1773" t="s">
        <v>5669</v>
      </c>
      <c r="AK1773">
        <v>155</v>
      </c>
      <c r="AL1773">
        <v>2802205</v>
      </c>
      <c r="AM1773" t="s">
        <v>5669</v>
      </c>
      <c r="AN1773" t="s">
        <v>5940</v>
      </c>
      <c r="AO1773">
        <v>0</v>
      </c>
      <c r="AP1773">
        <v>2900306</v>
      </c>
      <c r="AQ1773" t="s">
        <v>5727</v>
      </c>
      <c r="AR1773">
        <v>110</v>
      </c>
    </row>
    <row r="1774" spans="1:44" x14ac:dyDescent="0.25">
      <c r="A1774">
        <v>3148806</v>
      </c>
      <c r="B1774">
        <v>2</v>
      </c>
      <c r="C1774" t="s">
        <v>888</v>
      </c>
      <c r="D1774" t="s">
        <v>4646</v>
      </c>
      <c r="E1774">
        <v>3108</v>
      </c>
      <c r="F1774" t="s">
        <v>5940</v>
      </c>
      <c r="G1774">
        <v>2400</v>
      </c>
      <c r="H1774" t="s">
        <v>5940</v>
      </c>
      <c r="I1774">
        <v>265</v>
      </c>
      <c r="J1774">
        <v>47</v>
      </c>
      <c r="K1774">
        <v>3108</v>
      </c>
      <c r="L1774">
        <v>0</v>
      </c>
      <c r="M1774">
        <v>1500</v>
      </c>
      <c r="N1774">
        <v>0</v>
      </c>
      <c r="O1774">
        <v>113</v>
      </c>
      <c r="P1774">
        <v>66</v>
      </c>
      <c r="R1774">
        <v>3148806</v>
      </c>
      <c r="S1774">
        <v>3108</v>
      </c>
      <c r="T1774" t="s">
        <v>5940</v>
      </c>
      <c r="U1774">
        <v>2400</v>
      </c>
      <c r="V1774" t="s">
        <v>5940</v>
      </c>
      <c r="W1774">
        <v>265</v>
      </c>
      <c r="X1774">
        <v>47</v>
      </c>
      <c r="Z1774">
        <v>2802304</v>
      </c>
      <c r="AB1774" t="s">
        <v>5940</v>
      </c>
      <c r="AC1774">
        <v>2802304</v>
      </c>
      <c r="AD1774" t="s">
        <v>5670</v>
      </c>
      <c r="AE1774" t="s">
        <v>5940</v>
      </c>
      <c r="AF1774">
        <v>2802304</v>
      </c>
      <c r="AG1774" t="s">
        <v>5670</v>
      </c>
      <c r="AH1774" t="s">
        <v>5940</v>
      </c>
      <c r="AI1774">
        <v>2802304</v>
      </c>
      <c r="AJ1774" t="s">
        <v>5670</v>
      </c>
      <c r="AK1774">
        <v>852</v>
      </c>
      <c r="AL1774">
        <v>2802304</v>
      </c>
      <c r="AM1774" t="s">
        <v>5670</v>
      </c>
      <c r="AN1774" t="s">
        <v>5940</v>
      </c>
      <c r="AO1774">
        <v>0</v>
      </c>
      <c r="AP1774">
        <v>2900355</v>
      </c>
      <c r="AQ1774" t="s">
        <v>5728</v>
      </c>
      <c r="AR1774">
        <v>83160</v>
      </c>
    </row>
    <row r="1775" spans="1:44" x14ac:dyDescent="0.25">
      <c r="A1775">
        <v>3148905</v>
      </c>
      <c r="B1775">
        <v>2</v>
      </c>
      <c r="C1775" t="s">
        <v>888</v>
      </c>
      <c r="D1775" t="s">
        <v>4647</v>
      </c>
      <c r="E1775">
        <v>1020</v>
      </c>
      <c r="F1775" t="s">
        <v>5940</v>
      </c>
      <c r="G1775">
        <v>1890</v>
      </c>
      <c r="H1775" t="s">
        <v>5940</v>
      </c>
      <c r="I1775">
        <v>60</v>
      </c>
      <c r="J1775">
        <v>310</v>
      </c>
      <c r="K1775">
        <v>1020</v>
      </c>
      <c r="L1775">
        <v>0</v>
      </c>
      <c r="M1775">
        <v>1935</v>
      </c>
      <c r="N1775">
        <v>0</v>
      </c>
      <c r="O1775">
        <v>60</v>
      </c>
      <c r="P1775">
        <v>160</v>
      </c>
      <c r="R1775">
        <v>3148905</v>
      </c>
      <c r="S1775">
        <v>1020</v>
      </c>
      <c r="T1775" t="s">
        <v>5940</v>
      </c>
      <c r="U1775">
        <v>1890</v>
      </c>
      <c r="V1775" t="s">
        <v>5940</v>
      </c>
      <c r="W1775">
        <v>60</v>
      </c>
      <c r="X1775">
        <v>310</v>
      </c>
      <c r="Z1775">
        <v>2802403</v>
      </c>
      <c r="AB1775" t="s">
        <v>5940</v>
      </c>
      <c r="AC1775">
        <v>2802403</v>
      </c>
      <c r="AD1775" t="s">
        <v>5671</v>
      </c>
      <c r="AE1775" t="s">
        <v>5940</v>
      </c>
      <c r="AF1775">
        <v>2802403</v>
      </c>
      <c r="AG1775" t="s">
        <v>5671</v>
      </c>
      <c r="AH1775" t="s">
        <v>5940</v>
      </c>
      <c r="AI1775">
        <v>2802403</v>
      </c>
      <c r="AJ1775" t="s">
        <v>5671</v>
      </c>
      <c r="AK1775">
        <v>530</v>
      </c>
      <c r="AL1775">
        <v>2802403</v>
      </c>
      <c r="AM1775" t="s">
        <v>5671</v>
      </c>
      <c r="AN1775" t="s">
        <v>5940</v>
      </c>
      <c r="AO1775">
        <v>0</v>
      </c>
      <c r="AP1775">
        <v>2900405</v>
      </c>
      <c r="AQ1775" t="s">
        <v>5729</v>
      </c>
      <c r="AR1775">
        <v>3960</v>
      </c>
    </row>
    <row r="1776" spans="1:44" x14ac:dyDescent="0.25">
      <c r="A1776">
        <v>3149002</v>
      </c>
      <c r="B1776">
        <v>2</v>
      </c>
      <c r="C1776" t="s">
        <v>888</v>
      </c>
      <c r="D1776" t="s">
        <v>4648</v>
      </c>
      <c r="E1776">
        <v>6480</v>
      </c>
      <c r="F1776" t="s">
        <v>5940</v>
      </c>
      <c r="G1776">
        <v>264</v>
      </c>
      <c r="H1776" t="s">
        <v>5940</v>
      </c>
      <c r="I1776">
        <v>3</v>
      </c>
      <c r="J1776">
        <v>99</v>
      </c>
      <c r="K1776">
        <v>4200</v>
      </c>
      <c r="L1776">
        <v>0</v>
      </c>
      <c r="M1776">
        <v>805</v>
      </c>
      <c r="N1776">
        <v>0</v>
      </c>
      <c r="O1776">
        <v>21</v>
      </c>
      <c r="P1776">
        <v>198</v>
      </c>
      <c r="R1776">
        <v>3149002</v>
      </c>
      <c r="S1776">
        <v>6480</v>
      </c>
      <c r="T1776" t="s">
        <v>5940</v>
      </c>
      <c r="U1776">
        <v>264</v>
      </c>
      <c r="V1776" t="s">
        <v>5940</v>
      </c>
      <c r="W1776">
        <v>3</v>
      </c>
      <c r="X1776">
        <v>99</v>
      </c>
      <c r="Z1776">
        <v>2802502</v>
      </c>
      <c r="AB1776" t="s">
        <v>5940</v>
      </c>
      <c r="AC1776">
        <v>2802502</v>
      </c>
      <c r="AD1776" t="s">
        <v>5672</v>
      </c>
      <c r="AE1776" t="s">
        <v>5940</v>
      </c>
      <c r="AF1776">
        <v>2802502</v>
      </c>
      <c r="AG1776" t="s">
        <v>5672</v>
      </c>
      <c r="AH1776" t="s">
        <v>5940</v>
      </c>
      <c r="AI1776">
        <v>2802502</v>
      </c>
      <c r="AJ1776" t="s">
        <v>5672</v>
      </c>
      <c r="AK1776">
        <v>5</v>
      </c>
      <c r="AL1776">
        <v>2802502</v>
      </c>
      <c r="AM1776" t="s">
        <v>5672</v>
      </c>
      <c r="AN1776" t="s">
        <v>5940</v>
      </c>
      <c r="AO1776">
        <v>0</v>
      </c>
      <c r="AP1776">
        <v>2900504</v>
      </c>
      <c r="AQ1776" t="s">
        <v>5730</v>
      </c>
      <c r="AR1776">
        <v>300</v>
      </c>
    </row>
    <row r="1777" spans="1:44" x14ac:dyDescent="0.25">
      <c r="A1777">
        <v>3149101</v>
      </c>
      <c r="B1777">
        <v>2</v>
      </c>
      <c r="C1777" t="s">
        <v>888</v>
      </c>
      <c r="D1777" t="s">
        <v>4649</v>
      </c>
      <c r="E1777">
        <v>3000</v>
      </c>
      <c r="F1777" t="s">
        <v>5940</v>
      </c>
      <c r="G1777">
        <v>4500</v>
      </c>
      <c r="H1777" t="s">
        <v>5940</v>
      </c>
      <c r="I1777">
        <v>810</v>
      </c>
      <c r="J1777">
        <v>96</v>
      </c>
      <c r="K1777">
        <v>2400</v>
      </c>
      <c r="L1777">
        <v>0</v>
      </c>
      <c r="M1777">
        <v>3825</v>
      </c>
      <c r="N1777">
        <v>0</v>
      </c>
      <c r="O1777">
        <v>474</v>
      </c>
      <c r="P1777">
        <v>48</v>
      </c>
      <c r="R1777">
        <v>3149101</v>
      </c>
      <c r="S1777">
        <v>3000</v>
      </c>
      <c r="T1777" t="s">
        <v>5940</v>
      </c>
      <c r="U1777">
        <v>4500</v>
      </c>
      <c r="V1777" t="s">
        <v>5940</v>
      </c>
      <c r="W1777">
        <v>810</v>
      </c>
      <c r="X1777">
        <v>96</v>
      </c>
      <c r="Z1777">
        <v>2802601</v>
      </c>
      <c r="AB1777" t="s">
        <v>5940</v>
      </c>
      <c r="AC1777">
        <v>2802601</v>
      </c>
      <c r="AD1777" t="s">
        <v>5673</v>
      </c>
      <c r="AE1777" t="s">
        <v>5940</v>
      </c>
      <c r="AF1777">
        <v>2802601</v>
      </c>
      <c r="AG1777" t="s">
        <v>5673</v>
      </c>
      <c r="AH1777" t="s">
        <v>5940</v>
      </c>
      <c r="AI1777">
        <v>2802601</v>
      </c>
      <c r="AJ1777" t="s">
        <v>5673</v>
      </c>
      <c r="AK1777">
        <v>190</v>
      </c>
      <c r="AL1777">
        <v>2802601</v>
      </c>
      <c r="AM1777" t="s">
        <v>5673</v>
      </c>
      <c r="AN1777" t="s">
        <v>5940</v>
      </c>
      <c r="AO1777">
        <v>0</v>
      </c>
      <c r="AP1777">
        <v>2900603</v>
      </c>
      <c r="AQ1777" t="s">
        <v>5731</v>
      </c>
      <c r="AR1777">
        <v>18</v>
      </c>
    </row>
    <row r="1778" spans="1:44" x14ac:dyDescent="0.25">
      <c r="A1778">
        <v>3149150</v>
      </c>
      <c r="B1778">
        <v>2</v>
      </c>
      <c r="C1778" t="s">
        <v>888</v>
      </c>
      <c r="D1778" t="s">
        <v>4650</v>
      </c>
      <c r="E1778">
        <v>4060</v>
      </c>
      <c r="F1778" t="s">
        <v>5940</v>
      </c>
      <c r="G1778">
        <v>288</v>
      </c>
      <c r="H1778">
        <v>1232</v>
      </c>
      <c r="I1778">
        <v>24</v>
      </c>
      <c r="J1778">
        <v>309</v>
      </c>
      <c r="K1778">
        <v>4060</v>
      </c>
      <c r="L1778">
        <v>0</v>
      </c>
      <c r="M1778">
        <v>450</v>
      </c>
      <c r="N1778">
        <v>440</v>
      </c>
      <c r="O1778">
        <v>4</v>
      </c>
      <c r="P1778">
        <v>212</v>
      </c>
      <c r="R1778">
        <v>3149150</v>
      </c>
      <c r="S1778">
        <v>4060</v>
      </c>
      <c r="T1778" t="s">
        <v>5940</v>
      </c>
      <c r="U1778">
        <v>288</v>
      </c>
      <c r="V1778">
        <v>1232</v>
      </c>
      <c r="W1778">
        <v>24</v>
      </c>
      <c r="X1778">
        <v>309</v>
      </c>
      <c r="Z1778">
        <v>2802700</v>
      </c>
      <c r="AB1778" t="s">
        <v>5940</v>
      </c>
      <c r="AC1778">
        <v>2802700</v>
      </c>
      <c r="AD1778" t="s">
        <v>5674</v>
      </c>
      <c r="AE1778">
        <v>7845</v>
      </c>
      <c r="AF1778">
        <v>2802700</v>
      </c>
      <c r="AG1778" t="s">
        <v>5674</v>
      </c>
      <c r="AH1778" t="s">
        <v>5940</v>
      </c>
      <c r="AI1778">
        <v>2802700</v>
      </c>
      <c r="AJ1778" t="s">
        <v>5674</v>
      </c>
      <c r="AK1778">
        <v>2</v>
      </c>
      <c r="AL1778">
        <v>2802700</v>
      </c>
      <c r="AM1778" t="s">
        <v>5674</v>
      </c>
      <c r="AN1778" t="s">
        <v>5940</v>
      </c>
      <c r="AO1778">
        <v>0</v>
      </c>
      <c r="AP1778">
        <v>2900702</v>
      </c>
      <c r="AQ1778" t="s">
        <v>5732</v>
      </c>
      <c r="AR1778">
        <v>36</v>
      </c>
    </row>
    <row r="1779" spans="1:44" x14ac:dyDescent="0.25">
      <c r="A1779">
        <v>3149200</v>
      </c>
      <c r="B1779">
        <v>2</v>
      </c>
      <c r="C1779" t="s">
        <v>888</v>
      </c>
      <c r="D1779" t="s">
        <v>4651</v>
      </c>
      <c r="E1779">
        <v>600</v>
      </c>
      <c r="F1779">
        <v>21600</v>
      </c>
      <c r="G1779">
        <v>21000</v>
      </c>
      <c r="H1779" t="s">
        <v>5940</v>
      </c>
      <c r="I1779">
        <v>150</v>
      </c>
      <c r="J1779">
        <v>484</v>
      </c>
      <c r="K1779">
        <v>950</v>
      </c>
      <c r="L1779">
        <v>21600</v>
      </c>
      <c r="M1779">
        <v>27600</v>
      </c>
      <c r="N1779">
        <v>0</v>
      </c>
      <c r="O1779">
        <v>150</v>
      </c>
      <c r="P1779">
        <v>528</v>
      </c>
      <c r="R1779">
        <v>3149200</v>
      </c>
      <c r="S1779">
        <v>600</v>
      </c>
      <c r="T1779">
        <v>21600</v>
      </c>
      <c r="U1779">
        <v>21000</v>
      </c>
      <c r="V1779" t="s">
        <v>5940</v>
      </c>
      <c r="W1779">
        <v>150</v>
      </c>
      <c r="X1779">
        <v>484</v>
      </c>
      <c r="Z1779">
        <v>2802809</v>
      </c>
      <c r="AB1779" t="s">
        <v>5940</v>
      </c>
      <c r="AC1779">
        <v>2802809</v>
      </c>
      <c r="AD1779" t="s">
        <v>5675</v>
      </c>
      <c r="AE1779" t="s">
        <v>5940</v>
      </c>
      <c r="AF1779">
        <v>2802809</v>
      </c>
      <c r="AG1779" t="s">
        <v>5675</v>
      </c>
      <c r="AH1779" t="s">
        <v>5940</v>
      </c>
      <c r="AI1779">
        <v>2802809</v>
      </c>
      <c r="AJ1779" t="s">
        <v>5675</v>
      </c>
      <c r="AK1779">
        <v>71</v>
      </c>
      <c r="AL1779">
        <v>2802809</v>
      </c>
      <c r="AM1779" t="s">
        <v>5675</v>
      </c>
      <c r="AN1779" t="s">
        <v>5940</v>
      </c>
      <c r="AO1779">
        <v>0</v>
      </c>
      <c r="AP1779">
        <v>2900801</v>
      </c>
      <c r="AQ1779" t="s">
        <v>5733</v>
      </c>
      <c r="AR1779">
        <v>472</v>
      </c>
    </row>
    <row r="1780" spans="1:44" x14ac:dyDescent="0.25">
      <c r="A1780">
        <v>3149309</v>
      </c>
      <c r="B1780">
        <v>2</v>
      </c>
      <c r="C1780" t="s">
        <v>888</v>
      </c>
      <c r="D1780" t="s">
        <v>4652</v>
      </c>
      <c r="E1780">
        <v>700</v>
      </c>
      <c r="F1780" t="s">
        <v>5940</v>
      </c>
      <c r="G1780">
        <v>1050</v>
      </c>
      <c r="H1780" t="s">
        <v>5940</v>
      </c>
      <c r="I1780" t="s">
        <v>5940</v>
      </c>
      <c r="J1780">
        <v>25</v>
      </c>
      <c r="K1780">
        <v>0</v>
      </c>
      <c r="L1780">
        <v>0</v>
      </c>
      <c r="M1780">
        <v>1125</v>
      </c>
      <c r="N1780">
        <v>0</v>
      </c>
      <c r="O1780">
        <v>0</v>
      </c>
      <c r="P1780">
        <v>8</v>
      </c>
      <c r="R1780">
        <v>3149309</v>
      </c>
      <c r="S1780">
        <v>700</v>
      </c>
      <c r="T1780" t="s">
        <v>5940</v>
      </c>
      <c r="U1780">
        <v>1050</v>
      </c>
      <c r="V1780" t="s">
        <v>5940</v>
      </c>
      <c r="W1780" t="s">
        <v>5940</v>
      </c>
      <c r="X1780">
        <v>25</v>
      </c>
      <c r="Z1780">
        <v>2802908</v>
      </c>
      <c r="AB1780" t="s">
        <v>5940</v>
      </c>
      <c r="AC1780">
        <v>2802908</v>
      </c>
      <c r="AD1780" t="s">
        <v>5676</v>
      </c>
      <c r="AE1780" t="s">
        <v>5940</v>
      </c>
      <c r="AF1780">
        <v>2802908</v>
      </c>
      <c r="AG1780" t="s">
        <v>5676</v>
      </c>
      <c r="AH1780" t="s">
        <v>5940</v>
      </c>
      <c r="AI1780">
        <v>2802908</v>
      </c>
      <c r="AJ1780" t="s">
        <v>5676</v>
      </c>
      <c r="AK1780">
        <v>369</v>
      </c>
      <c r="AL1780">
        <v>2802908</v>
      </c>
      <c r="AM1780" t="s">
        <v>5676</v>
      </c>
      <c r="AN1780" t="s">
        <v>5940</v>
      </c>
      <c r="AO1780">
        <v>0</v>
      </c>
      <c r="AP1780">
        <v>2900900</v>
      </c>
      <c r="AQ1780" t="s">
        <v>5734</v>
      </c>
      <c r="AR1780">
        <v>18</v>
      </c>
    </row>
    <row r="1781" spans="1:44" x14ac:dyDescent="0.25">
      <c r="A1781">
        <v>3149408</v>
      </c>
      <c r="B1781">
        <v>2</v>
      </c>
      <c r="C1781" t="s">
        <v>888</v>
      </c>
      <c r="D1781" t="s">
        <v>4653</v>
      </c>
      <c r="E1781">
        <v>1750</v>
      </c>
      <c r="F1781" t="s">
        <v>5940</v>
      </c>
      <c r="G1781">
        <v>1200</v>
      </c>
      <c r="H1781" t="s">
        <v>5940</v>
      </c>
      <c r="I1781">
        <v>16</v>
      </c>
      <c r="J1781">
        <v>166</v>
      </c>
      <c r="K1781">
        <v>2760</v>
      </c>
      <c r="L1781">
        <v>0</v>
      </c>
      <c r="M1781">
        <v>840</v>
      </c>
      <c r="N1781">
        <v>0</v>
      </c>
      <c r="O1781">
        <v>11</v>
      </c>
      <c r="P1781">
        <v>135</v>
      </c>
      <c r="R1781">
        <v>3149408</v>
      </c>
      <c r="S1781">
        <v>1750</v>
      </c>
      <c r="T1781" t="s">
        <v>5940</v>
      </c>
      <c r="U1781">
        <v>1200</v>
      </c>
      <c r="V1781" t="s">
        <v>5940</v>
      </c>
      <c r="W1781">
        <v>16</v>
      </c>
      <c r="X1781">
        <v>166</v>
      </c>
      <c r="Z1781">
        <v>2803005</v>
      </c>
      <c r="AB1781" t="s">
        <v>5940</v>
      </c>
      <c r="AC1781">
        <v>2803005</v>
      </c>
      <c r="AD1781" t="s">
        <v>5677</v>
      </c>
      <c r="AE1781" t="s">
        <v>5940</v>
      </c>
      <c r="AF1781">
        <v>2803005</v>
      </c>
      <c r="AG1781" t="s">
        <v>5677</v>
      </c>
      <c r="AH1781" t="s">
        <v>5940</v>
      </c>
      <c r="AI1781">
        <v>2803005</v>
      </c>
      <c r="AJ1781" t="s">
        <v>5677</v>
      </c>
      <c r="AK1781">
        <v>89</v>
      </c>
      <c r="AL1781">
        <v>2803005</v>
      </c>
      <c r="AM1781" t="s">
        <v>5677</v>
      </c>
      <c r="AN1781" t="s">
        <v>5940</v>
      </c>
      <c r="AO1781">
        <v>0</v>
      </c>
      <c r="AP1781">
        <v>2901007</v>
      </c>
      <c r="AQ1781" t="s">
        <v>5735</v>
      </c>
      <c r="AR1781">
        <v>45</v>
      </c>
    </row>
    <row r="1782" spans="1:44" x14ac:dyDescent="0.25">
      <c r="A1782">
        <v>3149507</v>
      </c>
      <c r="B1782">
        <v>2</v>
      </c>
      <c r="C1782" t="s">
        <v>888</v>
      </c>
      <c r="D1782" t="s">
        <v>4654</v>
      </c>
      <c r="E1782">
        <v>2080</v>
      </c>
      <c r="F1782" t="s">
        <v>5940</v>
      </c>
      <c r="G1782">
        <v>130</v>
      </c>
      <c r="H1782" t="s">
        <v>5940</v>
      </c>
      <c r="I1782">
        <v>20</v>
      </c>
      <c r="J1782">
        <v>28</v>
      </c>
      <c r="K1782">
        <v>1000</v>
      </c>
      <c r="L1782">
        <v>0</v>
      </c>
      <c r="M1782">
        <v>200</v>
      </c>
      <c r="N1782">
        <v>0</v>
      </c>
      <c r="O1782">
        <v>0</v>
      </c>
      <c r="P1782">
        <v>40</v>
      </c>
      <c r="R1782">
        <v>3149507</v>
      </c>
      <c r="S1782">
        <v>2080</v>
      </c>
      <c r="T1782" t="s">
        <v>5940</v>
      </c>
      <c r="U1782">
        <v>130</v>
      </c>
      <c r="V1782" t="s">
        <v>5940</v>
      </c>
      <c r="W1782">
        <v>20</v>
      </c>
      <c r="X1782">
        <v>28</v>
      </c>
      <c r="Z1782">
        <v>2803104</v>
      </c>
      <c r="AB1782" t="s">
        <v>5940</v>
      </c>
      <c r="AC1782">
        <v>2803104</v>
      </c>
      <c r="AD1782" t="s">
        <v>5678</v>
      </c>
      <c r="AE1782" t="s">
        <v>5940</v>
      </c>
      <c r="AF1782">
        <v>2803104</v>
      </c>
      <c r="AG1782" t="s">
        <v>5678</v>
      </c>
      <c r="AH1782" t="s">
        <v>5940</v>
      </c>
      <c r="AI1782">
        <v>2803104</v>
      </c>
      <c r="AJ1782" t="s">
        <v>5678</v>
      </c>
      <c r="AK1782">
        <v>124</v>
      </c>
      <c r="AL1782">
        <v>2803104</v>
      </c>
      <c r="AM1782" t="s">
        <v>5678</v>
      </c>
      <c r="AN1782" t="s">
        <v>5940</v>
      </c>
      <c r="AO1782">
        <v>0</v>
      </c>
      <c r="AP1782">
        <v>2901106</v>
      </c>
      <c r="AQ1782" t="s">
        <v>5736</v>
      </c>
      <c r="AR1782">
        <v>28</v>
      </c>
    </row>
    <row r="1783" spans="1:44" x14ac:dyDescent="0.25">
      <c r="A1783">
        <v>3149606</v>
      </c>
      <c r="B1783">
        <v>2</v>
      </c>
      <c r="C1783" t="s">
        <v>888</v>
      </c>
      <c r="D1783" t="s">
        <v>4655</v>
      </c>
      <c r="E1783">
        <v>3000</v>
      </c>
      <c r="F1783" t="s">
        <v>5940</v>
      </c>
      <c r="G1783">
        <v>2250</v>
      </c>
      <c r="H1783" t="s">
        <v>5940</v>
      </c>
      <c r="I1783">
        <v>69</v>
      </c>
      <c r="J1783">
        <v>87</v>
      </c>
      <c r="K1783">
        <v>3000</v>
      </c>
      <c r="L1783">
        <v>0</v>
      </c>
      <c r="M1783">
        <v>810</v>
      </c>
      <c r="N1783">
        <v>0</v>
      </c>
      <c r="O1783">
        <v>62</v>
      </c>
      <c r="P1783">
        <v>102</v>
      </c>
      <c r="R1783">
        <v>3149606</v>
      </c>
      <c r="S1783">
        <v>3000</v>
      </c>
      <c r="T1783" t="s">
        <v>5940</v>
      </c>
      <c r="U1783">
        <v>2250</v>
      </c>
      <c r="V1783" t="s">
        <v>5940</v>
      </c>
      <c r="W1783">
        <v>69</v>
      </c>
      <c r="X1783">
        <v>87</v>
      </c>
      <c r="Z1783">
        <v>2803203</v>
      </c>
      <c r="AB1783" t="s">
        <v>5940</v>
      </c>
      <c r="AC1783">
        <v>2803203</v>
      </c>
      <c r="AD1783" t="s">
        <v>5679</v>
      </c>
      <c r="AE1783" t="s">
        <v>5940</v>
      </c>
      <c r="AF1783">
        <v>2803203</v>
      </c>
      <c r="AG1783" t="s">
        <v>5679</v>
      </c>
      <c r="AH1783" t="s">
        <v>5940</v>
      </c>
      <c r="AI1783">
        <v>2803203</v>
      </c>
      <c r="AJ1783" t="s">
        <v>5679</v>
      </c>
      <c r="AK1783">
        <v>80</v>
      </c>
      <c r="AL1783">
        <v>2803203</v>
      </c>
      <c r="AM1783" t="s">
        <v>5679</v>
      </c>
      <c r="AN1783" t="s">
        <v>5940</v>
      </c>
      <c r="AO1783">
        <v>0</v>
      </c>
      <c r="AP1783">
        <v>2901155</v>
      </c>
      <c r="AQ1783" t="s">
        <v>5737</v>
      </c>
      <c r="AR1783">
        <v>4500</v>
      </c>
    </row>
    <row r="1784" spans="1:44" x14ac:dyDescent="0.25">
      <c r="A1784">
        <v>3149705</v>
      </c>
      <c r="B1784">
        <v>2</v>
      </c>
      <c r="C1784" t="s">
        <v>888</v>
      </c>
      <c r="D1784" t="s">
        <v>4656</v>
      </c>
      <c r="E1784">
        <v>2000</v>
      </c>
      <c r="F1784" t="s">
        <v>5940</v>
      </c>
      <c r="G1784">
        <v>2700</v>
      </c>
      <c r="H1784" t="s">
        <v>5940</v>
      </c>
      <c r="I1784" t="s">
        <v>5940</v>
      </c>
      <c r="J1784">
        <v>215</v>
      </c>
      <c r="K1784">
        <v>2000</v>
      </c>
      <c r="L1784">
        <v>0</v>
      </c>
      <c r="M1784">
        <v>2250</v>
      </c>
      <c r="N1784">
        <v>0</v>
      </c>
      <c r="O1784">
        <v>9</v>
      </c>
      <c r="P1784">
        <v>104</v>
      </c>
      <c r="R1784">
        <v>3149705</v>
      </c>
      <c r="S1784">
        <v>2000</v>
      </c>
      <c r="T1784" t="s">
        <v>5940</v>
      </c>
      <c r="U1784">
        <v>2700</v>
      </c>
      <c r="V1784" t="s">
        <v>5940</v>
      </c>
      <c r="W1784" t="s">
        <v>5940</v>
      </c>
      <c r="X1784">
        <v>215</v>
      </c>
      <c r="Z1784">
        <v>2803302</v>
      </c>
      <c r="AB1784" t="s">
        <v>5940</v>
      </c>
      <c r="AC1784">
        <v>2803302</v>
      </c>
      <c r="AD1784" t="s">
        <v>5680</v>
      </c>
      <c r="AE1784" t="s">
        <v>5940</v>
      </c>
      <c r="AF1784">
        <v>2803302</v>
      </c>
      <c r="AG1784" t="s">
        <v>5680</v>
      </c>
      <c r="AH1784">
        <v>306000</v>
      </c>
      <c r="AI1784">
        <v>2803302</v>
      </c>
      <c r="AJ1784" t="s">
        <v>5680</v>
      </c>
      <c r="AK1784">
        <v>180</v>
      </c>
      <c r="AL1784">
        <v>2803302</v>
      </c>
      <c r="AM1784" t="s">
        <v>5680</v>
      </c>
      <c r="AN1784" t="s">
        <v>5940</v>
      </c>
      <c r="AO1784">
        <v>0</v>
      </c>
      <c r="AP1784">
        <v>2901205</v>
      </c>
      <c r="AQ1784" t="s">
        <v>5738</v>
      </c>
      <c r="AR1784">
        <v>945</v>
      </c>
    </row>
    <row r="1785" spans="1:44" x14ac:dyDescent="0.25">
      <c r="A1785">
        <v>3149804</v>
      </c>
      <c r="B1785">
        <v>2</v>
      </c>
      <c r="C1785" t="s">
        <v>888</v>
      </c>
      <c r="D1785" t="s">
        <v>4657</v>
      </c>
      <c r="E1785">
        <v>4400</v>
      </c>
      <c r="F1785">
        <v>90450</v>
      </c>
      <c r="G1785">
        <v>223200</v>
      </c>
      <c r="H1785">
        <v>3150</v>
      </c>
      <c r="I1785">
        <v>1230</v>
      </c>
      <c r="J1785">
        <v>6660</v>
      </c>
      <c r="K1785">
        <v>900000</v>
      </c>
      <c r="L1785">
        <v>79500</v>
      </c>
      <c r="M1785">
        <v>180000</v>
      </c>
      <c r="N1785">
        <v>0</v>
      </c>
      <c r="O1785">
        <v>525</v>
      </c>
      <c r="P1785">
        <v>5715</v>
      </c>
      <c r="R1785">
        <v>3149804</v>
      </c>
      <c r="S1785">
        <v>4400</v>
      </c>
      <c r="T1785">
        <v>90450</v>
      </c>
      <c r="U1785">
        <v>223200</v>
      </c>
      <c r="V1785">
        <v>3150</v>
      </c>
      <c r="W1785">
        <v>1230</v>
      </c>
      <c r="X1785">
        <v>6660</v>
      </c>
      <c r="Z1785">
        <v>2803401</v>
      </c>
      <c r="AB1785" t="s">
        <v>5940</v>
      </c>
      <c r="AC1785">
        <v>2803401</v>
      </c>
      <c r="AD1785" t="s">
        <v>5681</v>
      </c>
      <c r="AE1785">
        <v>435</v>
      </c>
      <c r="AF1785">
        <v>2803401</v>
      </c>
      <c r="AG1785" t="s">
        <v>5681</v>
      </c>
      <c r="AH1785">
        <v>85475</v>
      </c>
      <c r="AI1785">
        <v>2803401</v>
      </c>
      <c r="AJ1785" t="s">
        <v>5681</v>
      </c>
      <c r="AK1785">
        <v>82</v>
      </c>
      <c r="AL1785">
        <v>2803401</v>
      </c>
      <c r="AM1785" t="s">
        <v>5681</v>
      </c>
      <c r="AN1785" t="s">
        <v>5940</v>
      </c>
      <c r="AO1785">
        <v>0</v>
      </c>
      <c r="AP1785">
        <v>2901304</v>
      </c>
      <c r="AQ1785" t="s">
        <v>5739</v>
      </c>
      <c r="AR1785">
        <v>285</v>
      </c>
    </row>
    <row r="1786" spans="1:44" x14ac:dyDescent="0.25">
      <c r="A1786">
        <v>3149903</v>
      </c>
      <c r="B1786">
        <v>2</v>
      </c>
      <c r="C1786" t="s">
        <v>888</v>
      </c>
      <c r="D1786" t="s">
        <v>4658</v>
      </c>
      <c r="E1786">
        <v>5600</v>
      </c>
      <c r="F1786" t="s">
        <v>5940</v>
      </c>
      <c r="G1786">
        <v>8320</v>
      </c>
      <c r="H1786" t="s">
        <v>5940</v>
      </c>
      <c r="I1786">
        <v>60</v>
      </c>
      <c r="J1786">
        <v>900</v>
      </c>
      <c r="K1786">
        <v>12000</v>
      </c>
      <c r="L1786">
        <v>0</v>
      </c>
      <c r="M1786">
        <v>10800</v>
      </c>
      <c r="N1786">
        <v>0</v>
      </c>
      <c r="O1786">
        <v>0</v>
      </c>
      <c r="P1786">
        <v>952</v>
      </c>
      <c r="R1786">
        <v>3149903</v>
      </c>
      <c r="S1786">
        <v>5600</v>
      </c>
      <c r="T1786" t="s">
        <v>5940</v>
      </c>
      <c r="U1786">
        <v>8320</v>
      </c>
      <c r="V1786" t="s">
        <v>5940</v>
      </c>
      <c r="W1786">
        <v>60</v>
      </c>
      <c r="X1786">
        <v>900</v>
      </c>
      <c r="Z1786">
        <v>2803500</v>
      </c>
      <c r="AB1786" t="s">
        <v>5940</v>
      </c>
      <c r="AC1786">
        <v>2803500</v>
      </c>
      <c r="AD1786" t="s">
        <v>5682</v>
      </c>
      <c r="AE1786" t="s">
        <v>5940</v>
      </c>
      <c r="AF1786">
        <v>2803500</v>
      </c>
      <c r="AG1786" t="s">
        <v>5682</v>
      </c>
      <c r="AH1786" t="s">
        <v>5940</v>
      </c>
      <c r="AI1786">
        <v>2803500</v>
      </c>
      <c r="AJ1786" t="s">
        <v>5682</v>
      </c>
      <c r="AK1786">
        <v>1040</v>
      </c>
      <c r="AL1786">
        <v>2803500</v>
      </c>
      <c r="AM1786" t="s">
        <v>5682</v>
      </c>
      <c r="AN1786" t="s">
        <v>5940</v>
      </c>
      <c r="AO1786">
        <v>0</v>
      </c>
      <c r="AP1786">
        <v>2901353</v>
      </c>
      <c r="AQ1786" t="s">
        <v>5740</v>
      </c>
      <c r="AR1786">
        <v>149</v>
      </c>
    </row>
    <row r="1787" spans="1:44" x14ac:dyDescent="0.25">
      <c r="A1787">
        <v>3149952</v>
      </c>
      <c r="B1787">
        <v>2</v>
      </c>
      <c r="C1787" t="s">
        <v>888</v>
      </c>
      <c r="D1787" t="s">
        <v>4659</v>
      </c>
      <c r="E1787">
        <v>2100</v>
      </c>
      <c r="F1787" t="s">
        <v>5940</v>
      </c>
      <c r="G1787">
        <v>180</v>
      </c>
      <c r="H1787" t="s">
        <v>5940</v>
      </c>
      <c r="I1787">
        <v>45</v>
      </c>
      <c r="J1787">
        <v>40</v>
      </c>
      <c r="K1787">
        <v>2100</v>
      </c>
      <c r="L1787">
        <v>0</v>
      </c>
      <c r="M1787">
        <v>90</v>
      </c>
      <c r="N1787">
        <v>0</v>
      </c>
      <c r="O1787">
        <v>0</v>
      </c>
      <c r="P1787">
        <v>30</v>
      </c>
      <c r="R1787">
        <v>3149952</v>
      </c>
      <c r="S1787">
        <v>2100</v>
      </c>
      <c r="T1787" t="s">
        <v>5940</v>
      </c>
      <c r="U1787">
        <v>180</v>
      </c>
      <c r="V1787" t="s">
        <v>5940</v>
      </c>
      <c r="W1787">
        <v>45</v>
      </c>
      <c r="X1787">
        <v>40</v>
      </c>
      <c r="Z1787">
        <v>2803609</v>
      </c>
      <c r="AB1787" t="s">
        <v>5940</v>
      </c>
      <c r="AC1787">
        <v>2803609</v>
      </c>
      <c r="AD1787" t="s">
        <v>5683</v>
      </c>
      <c r="AE1787" t="s">
        <v>5940</v>
      </c>
      <c r="AF1787">
        <v>2803609</v>
      </c>
      <c r="AG1787" t="s">
        <v>5683</v>
      </c>
      <c r="AH1787">
        <v>404600</v>
      </c>
      <c r="AI1787">
        <v>2803609</v>
      </c>
      <c r="AJ1787" t="s">
        <v>5683</v>
      </c>
      <c r="AK1787">
        <v>25</v>
      </c>
      <c r="AL1787">
        <v>2803609</v>
      </c>
      <c r="AM1787" t="s">
        <v>5683</v>
      </c>
      <c r="AN1787" t="s">
        <v>5940</v>
      </c>
      <c r="AO1787">
        <v>0</v>
      </c>
      <c r="AP1787">
        <v>2901403</v>
      </c>
      <c r="AQ1787" t="s">
        <v>5741</v>
      </c>
      <c r="AR1787">
        <v>13500</v>
      </c>
    </row>
    <row r="1788" spans="1:44" x14ac:dyDescent="0.25">
      <c r="A1788">
        <v>3150000</v>
      </c>
      <c r="B1788">
        <v>2</v>
      </c>
      <c r="C1788" t="s">
        <v>888</v>
      </c>
      <c r="D1788" t="s">
        <v>4660</v>
      </c>
      <c r="E1788">
        <v>6000</v>
      </c>
      <c r="F1788" t="s">
        <v>5940</v>
      </c>
      <c r="G1788">
        <v>1037</v>
      </c>
      <c r="H1788" t="s">
        <v>5940</v>
      </c>
      <c r="I1788">
        <v>70</v>
      </c>
      <c r="J1788">
        <v>46</v>
      </c>
      <c r="K1788">
        <v>13500</v>
      </c>
      <c r="L1788">
        <v>0</v>
      </c>
      <c r="M1788">
        <v>160</v>
      </c>
      <c r="N1788">
        <v>0</v>
      </c>
      <c r="O1788">
        <v>0</v>
      </c>
      <c r="P1788">
        <v>22</v>
      </c>
      <c r="R1788">
        <v>3150000</v>
      </c>
      <c r="S1788">
        <v>6000</v>
      </c>
      <c r="T1788" t="s">
        <v>5940</v>
      </c>
      <c r="U1788">
        <v>1037</v>
      </c>
      <c r="V1788" t="s">
        <v>5940</v>
      </c>
      <c r="W1788">
        <v>70</v>
      </c>
      <c r="X1788">
        <v>46</v>
      </c>
      <c r="Z1788">
        <v>2803708</v>
      </c>
      <c r="AB1788" t="s">
        <v>5940</v>
      </c>
      <c r="AC1788">
        <v>2803708</v>
      </c>
      <c r="AD1788" t="s">
        <v>5684</v>
      </c>
      <c r="AE1788" t="s">
        <v>5940</v>
      </c>
      <c r="AF1788">
        <v>2803708</v>
      </c>
      <c r="AG1788" t="s">
        <v>5684</v>
      </c>
      <c r="AH1788" t="s">
        <v>5940</v>
      </c>
      <c r="AI1788">
        <v>2803708</v>
      </c>
      <c r="AJ1788" t="s">
        <v>5684</v>
      </c>
      <c r="AK1788">
        <v>180</v>
      </c>
      <c r="AL1788">
        <v>2803708</v>
      </c>
      <c r="AM1788" t="s">
        <v>5684</v>
      </c>
      <c r="AN1788" t="s">
        <v>5940</v>
      </c>
      <c r="AO1788">
        <v>0</v>
      </c>
      <c r="AP1788">
        <v>2901502</v>
      </c>
      <c r="AQ1788" t="s">
        <v>5742</v>
      </c>
      <c r="AR1788">
        <v>350</v>
      </c>
    </row>
    <row r="1789" spans="1:44" x14ac:dyDescent="0.25">
      <c r="A1789">
        <v>3150109</v>
      </c>
      <c r="B1789">
        <v>2</v>
      </c>
      <c r="C1789" t="s">
        <v>888</v>
      </c>
      <c r="D1789" t="s">
        <v>4661</v>
      </c>
      <c r="E1789" t="s">
        <v>5940</v>
      </c>
      <c r="F1789" t="s">
        <v>5940</v>
      </c>
      <c r="G1789">
        <v>300</v>
      </c>
      <c r="H1789" t="s">
        <v>5940</v>
      </c>
      <c r="I1789" t="s">
        <v>5940</v>
      </c>
      <c r="J1789">
        <v>102</v>
      </c>
      <c r="K1789">
        <v>0</v>
      </c>
      <c r="L1789">
        <v>0</v>
      </c>
      <c r="M1789">
        <v>450</v>
      </c>
      <c r="N1789">
        <v>0</v>
      </c>
      <c r="O1789">
        <v>0</v>
      </c>
      <c r="P1789">
        <v>68</v>
      </c>
      <c r="R1789">
        <v>3150109</v>
      </c>
      <c r="S1789" t="s">
        <v>5940</v>
      </c>
      <c r="T1789" t="s">
        <v>5940</v>
      </c>
      <c r="U1789">
        <v>300</v>
      </c>
      <c r="V1789" t="s">
        <v>5940</v>
      </c>
      <c r="W1789" t="s">
        <v>5940</v>
      </c>
      <c r="X1789">
        <v>102</v>
      </c>
      <c r="Z1789">
        <v>2803807</v>
      </c>
      <c r="AB1789" t="s">
        <v>5940</v>
      </c>
      <c r="AC1789">
        <v>2803807</v>
      </c>
      <c r="AD1789" t="s">
        <v>5685</v>
      </c>
      <c r="AE1789" t="s">
        <v>5940</v>
      </c>
      <c r="AF1789">
        <v>2803807</v>
      </c>
      <c r="AG1789" t="s">
        <v>5685</v>
      </c>
      <c r="AH1789">
        <v>2450</v>
      </c>
      <c r="AI1789">
        <v>2803807</v>
      </c>
      <c r="AJ1789" t="s">
        <v>5685</v>
      </c>
      <c r="AK1789">
        <v>32</v>
      </c>
      <c r="AL1789">
        <v>2803807</v>
      </c>
      <c r="AM1789" t="s">
        <v>5685</v>
      </c>
      <c r="AN1789" t="s">
        <v>5940</v>
      </c>
      <c r="AO1789">
        <v>0</v>
      </c>
      <c r="AP1789">
        <v>2901601</v>
      </c>
      <c r="AQ1789" t="s">
        <v>5743</v>
      </c>
      <c r="AR1789">
        <v>4050</v>
      </c>
    </row>
    <row r="1790" spans="1:44" x14ac:dyDescent="0.25">
      <c r="A1790">
        <v>3150158</v>
      </c>
      <c r="B1790">
        <v>2</v>
      </c>
      <c r="C1790" t="s">
        <v>888</v>
      </c>
      <c r="D1790" t="s">
        <v>4662</v>
      </c>
      <c r="E1790">
        <v>540</v>
      </c>
      <c r="F1790" t="s">
        <v>5940</v>
      </c>
      <c r="G1790">
        <v>330</v>
      </c>
      <c r="H1790" t="s">
        <v>5940</v>
      </c>
      <c r="I1790">
        <v>75</v>
      </c>
      <c r="J1790">
        <v>134</v>
      </c>
      <c r="K1790">
        <v>720</v>
      </c>
      <c r="L1790">
        <v>0</v>
      </c>
      <c r="M1790">
        <v>450</v>
      </c>
      <c r="N1790">
        <v>0</v>
      </c>
      <c r="O1790">
        <v>0</v>
      </c>
      <c r="P1790">
        <v>170</v>
      </c>
      <c r="R1790">
        <v>3150158</v>
      </c>
      <c r="S1790">
        <v>540</v>
      </c>
      <c r="T1790" t="s">
        <v>5940</v>
      </c>
      <c r="U1790">
        <v>330</v>
      </c>
      <c r="V1790" t="s">
        <v>5940</v>
      </c>
      <c r="W1790">
        <v>75</v>
      </c>
      <c r="X1790">
        <v>134</v>
      </c>
      <c r="Z1790">
        <v>2803906</v>
      </c>
      <c r="AB1790" t="s">
        <v>5940</v>
      </c>
      <c r="AC1790">
        <v>2803906</v>
      </c>
      <c r="AD1790" t="s">
        <v>5686</v>
      </c>
      <c r="AE1790" t="s">
        <v>5940</v>
      </c>
      <c r="AF1790">
        <v>2803906</v>
      </c>
      <c r="AG1790" t="s">
        <v>5686</v>
      </c>
      <c r="AH1790" t="s">
        <v>5940</v>
      </c>
      <c r="AI1790">
        <v>2803906</v>
      </c>
      <c r="AJ1790" t="s">
        <v>5686</v>
      </c>
      <c r="AK1790">
        <v>24</v>
      </c>
      <c r="AL1790">
        <v>2803906</v>
      </c>
      <c r="AM1790" t="s">
        <v>5686</v>
      </c>
      <c r="AN1790" t="s">
        <v>5940</v>
      </c>
      <c r="AO1790">
        <v>0</v>
      </c>
      <c r="AP1790">
        <v>2901700</v>
      </c>
      <c r="AQ1790" t="s">
        <v>5744</v>
      </c>
      <c r="AR1790">
        <v>442</v>
      </c>
    </row>
    <row r="1791" spans="1:44" x14ac:dyDescent="0.25">
      <c r="A1791">
        <v>3150208</v>
      </c>
      <c r="B1791">
        <v>2</v>
      </c>
      <c r="C1791" t="s">
        <v>888</v>
      </c>
      <c r="D1791" t="s">
        <v>4663</v>
      </c>
      <c r="E1791">
        <v>131986</v>
      </c>
      <c r="F1791" t="s">
        <v>5940</v>
      </c>
      <c r="G1791">
        <v>360</v>
      </c>
      <c r="H1791" t="s">
        <v>5940</v>
      </c>
      <c r="I1791">
        <v>6</v>
      </c>
      <c r="J1791">
        <v>44</v>
      </c>
      <c r="K1791">
        <v>123587</v>
      </c>
      <c r="L1791">
        <v>0</v>
      </c>
      <c r="M1791">
        <v>130</v>
      </c>
      <c r="N1791">
        <v>0</v>
      </c>
      <c r="O1791">
        <v>9</v>
      </c>
      <c r="P1791">
        <v>45</v>
      </c>
      <c r="R1791">
        <v>3150208</v>
      </c>
      <c r="S1791">
        <v>131986</v>
      </c>
      <c r="T1791" t="s">
        <v>5940</v>
      </c>
      <c r="U1791">
        <v>360</v>
      </c>
      <c r="V1791" t="s">
        <v>5940</v>
      </c>
      <c r="W1791">
        <v>6</v>
      </c>
      <c r="X1791">
        <v>44</v>
      </c>
      <c r="Z1791">
        <v>2804003</v>
      </c>
      <c r="AB1791" t="s">
        <v>5940</v>
      </c>
      <c r="AC1791">
        <v>2804003</v>
      </c>
      <c r="AD1791" t="s">
        <v>5687</v>
      </c>
      <c r="AE1791" t="s">
        <v>5940</v>
      </c>
      <c r="AF1791">
        <v>2804003</v>
      </c>
      <c r="AG1791" t="s">
        <v>5687</v>
      </c>
      <c r="AH1791">
        <v>91000</v>
      </c>
      <c r="AI1791">
        <v>2804003</v>
      </c>
      <c r="AJ1791" t="s">
        <v>5687</v>
      </c>
      <c r="AK1791">
        <v>10</v>
      </c>
      <c r="AL1791">
        <v>2804003</v>
      </c>
      <c r="AM1791" t="s">
        <v>5687</v>
      </c>
      <c r="AN1791" t="s">
        <v>5940</v>
      </c>
      <c r="AO1791">
        <v>0</v>
      </c>
      <c r="AP1791">
        <v>2901809</v>
      </c>
      <c r="AQ1791" t="s">
        <v>5745</v>
      </c>
      <c r="AR1791">
        <v>324</v>
      </c>
    </row>
    <row r="1792" spans="1:44" x14ac:dyDescent="0.25">
      <c r="A1792">
        <v>3150307</v>
      </c>
      <c r="B1792">
        <v>2</v>
      </c>
      <c r="C1792" t="s">
        <v>888</v>
      </c>
      <c r="D1792" t="s">
        <v>4664</v>
      </c>
      <c r="E1792">
        <v>3080</v>
      </c>
      <c r="F1792">
        <v>352</v>
      </c>
      <c r="G1792">
        <v>11400</v>
      </c>
      <c r="H1792" t="s">
        <v>5940</v>
      </c>
      <c r="I1792">
        <v>110</v>
      </c>
      <c r="J1792">
        <v>630</v>
      </c>
      <c r="K1792">
        <v>3000</v>
      </c>
      <c r="L1792">
        <v>0</v>
      </c>
      <c r="M1792">
        <v>10000</v>
      </c>
      <c r="N1792">
        <v>0</v>
      </c>
      <c r="O1792">
        <v>110</v>
      </c>
      <c r="P1792">
        <v>1500</v>
      </c>
      <c r="R1792">
        <v>3150307</v>
      </c>
      <c r="S1792">
        <v>3080</v>
      </c>
      <c r="T1792">
        <v>352</v>
      </c>
      <c r="U1792">
        <v>11400</v>
      </c>
      <c r="V1792" t="s">
        <v>5940</v>
      </c>
      <c r="W1792">
        <v>110</v>
      </c>
      <c r="X1792">
        <v>630</v>
      </c>
      <c r="Z1792">
        <v>2804102</v>
      </c>
      <c r="AB1792" t="s">
        <v>5940</v>
      </c>
      <c r="AC1792">
        <v>2804102</v>
      </c>
      <c r="AD1792" t="s">
        <v>5688</v>
      </c>
      <c r="AE1792" t="s">
        <v>5940</v>
      </c>
      <c r="AF1792">
        <v>2804102</v>
      </c>
      <c r="AG1792" t="s">
        <v>5688</v>
      </c>
      <c r="AH1792" t="s">
        <v>5940</v>
      </c>
      <c r="AI1792">
        <v>2804102</v>
      </c>
      <c r="AJ1792" t="s">
        <v>5688</v>
      </c>
      <c r="AK1792">
        <v>78</v>
      </c>
      <c r="AL1792">
        <v>2804102</v>
      </c>
      <c r="AM1792" t="s">
        <v>5688</v>
      </c>
      <c r="AN1792" t="s">
        <v>5940</v>
      </c>
      <c r="AO1792">
        <v>0</v>
      </c>
      <c r="AP1792">
        <v>2901908</v>
      </c>
      <c r="AQ1792" t="s">
        <v>5746</v>
      </c>
      <c r="AR1792">
        <v>690</v>
      </c>
    </row>
    <row r="1793" spans="1:44" x14ac:dyDescent="0.25">
      <c r="A1793">
        <v>3150406</v>
      </c>
      <c r="B1793">
        <v>2</v>
      </c>
      <c r="C1793" t="s">
        <v>888</v>
      </c>
      <c r="D1793" t="s">
        <v>4665</v>
      </c>
      <c r="E1793">
        <v>2500</v>
      </c>
      <c r="F1793" t="s">
        <v>5940</v>
      </c>
      <c r="G1793">
        <v>1050</v>
      </c>
      <c r="H1793" t="s">
        <v>5940</v>
      </c>
      <c r="I1793" t="s">
        <v>5940</v>
      </c>
      <c r="J1793">
        <v>99</v>
      </c>
      <c r="K1793">
        <v>2500</v>
      </c>
      <c r="L1793">
        <v>0</v>
      </c>
      <c r="M1793">
        <v>1050</v>
      </c>
      <c r="N1793">
        <v>0</v>
      </c>
      <c r="O1793">
        <v>0</v>
      </c>
      <c r="P1793">
        <v>49</v>
      </c>
      <c r="R1793">
        <v>3150406</v>
      </c>
      <c r="S1793">
        <v>2500</v>
      </c>
      <c r="T1793" t="s">
        <v>5940</v>
      </c>
      <c r="U1793">
        <v>1050</v>
      </c>
      <c r="V1793" t="s">
        <v>5940</v>
      </c>
      <c r="W1793" t="s">
        <v>5940</v>
      </c>
      <c r="X1793">
        <v>99</v>
      </c>
      <c r="Z1793">
        <v>2804201</v>
      </c>
      <c r="AB1793" t="s">
        <v>5940</v>
      </c>
      <c r="AC1793">
        <v>2804201</v>
      </c>
      <c r="AD1793" t="s">
        <v>5689</v>
      </c>
      <c r="AE1793" t="s">
        <v>5940</v>
      </c>
      <c r="AF1793">
        <v>2804201</v>
      </c>
      <c r="AG1793" t="s">
        <v>5689</v>
      </c>
      <c r="AH1793" t="s">
        <v>5940</v>
      </c>
      <c r="AI1793">
        <v>2804201</v>
      </c>
      <c r="AJ1793" t="s">
        <v>5689</v>
      </c>
      <c r="AK1793">
        <v>880</v>
      </c>
      <c r="AL1793">
        <v>2804201</v>
      </c>
      <c r="AM1793" t="s">
        <v>5689</v>
      </c>
      <c r="AN1793" t="s">
        <v>5940</v>
      </c>
      <c r="AO1793">
        <v>0</v>
      </c>
      <c r="AP1793">
        <v>2901957</v>
      </c>
      <c r="AQ1793" t="s">
        <v>5747</v>
      </c>
      <c r="AR1793">
        <v>40</v>
      </c>
    </row>
    <row r="1794" spans="1:44" x14ac:dyDescent="0.25">
      <c r="A1794">
        <v>3150505</v>
      </c>
      <c r="B1794">
        <v>2</v>
      </c>
      <c r="C1794" t="s">
        <v>888</v>
      </c>
      <c r="D1794" t="s">
        <v>4666</v>
      </c>
      <c r="E1794">
        <v>4200</v>
      </c>
      <c r="F1794">
        <v>240</v>
      </c>
      <c r="G1794">
        <v>24750</v>
      </c>
      <c r="H1794" t="s">
        <v>5940</v>
      </c>
      <c r="I1794">
        <v>216</v>
      </c>
      <c r="J1794">
        <v>708</v>
      </c>
      <c r="K1794">
        <v>4800</v>
      </c>
      <c r="L1794">
        <v>0</v>
      </c>
      <c r="M1794">
        <v>22680</v>
      </c>
      <c r="N1794">
        <v>0</v>
      </c>
      <c r="O1794">
        <v>60</v>
      </c>
      <c r="P1794">
        <v>756</v>
      </c>
      <c r="R1794">
        <v>3150505</v>
      </c>
      <c r="S1794">
        <v>4200</v>
      </c>
      <c r="T1794">
        <v>240</v>
      </c>
      <c r="U1794">
        <v>24750</v>
      </c>
      <c r="V1794" t="s">
        <v>5940</v>
      </c>
      <c r="W1794">
        <v>216</v>
      </c>
      <c r="X1794">
        <v>708</v>
      </c>
      <c r="Z1794">
        <v>2804300</v>
      </c>
      <c r="AB1794" t="s">
        <v>5940</v>
      </c>
      <c r="AC1794">
        <v>2804300</v>
      </c>
      <c r="AD1794" t="s">
        <v>5690</v>
      </c>
      <c r="AE1794" t="s">
        <v>5940</v>
      </c>
      <c r="AF1794">
        <v>2804300</v>
      </c>
      <c r="AG1794" t="s">
        <v>5690</v>
      </c>
      <c r="AH1794">
        <v>5200</v>
      </c>
      <c r="AI1794">
        <v>2804300</v>
      </c>
      <c r="AJ1794" t="s">
        <v>5690</v>
      </c>
      <c r="AK1794">
        <v>64</v>
      </c>
      <c r="AL1794">
        <v>2804300</v>
      </c>
      <c r="AM1794" t="s">
        <v>5690</v>
      </c>
      <c r="AN1794" t="s">
        <v>5940</v>
      </c>
      <c r="AO1794">
        <v>0</v>
      </c>
      <c r="AP1794">
        <v>2902005</v>
      </c>
      <c r="AQ1794" t="s">
        <v>5748</v>
      </c>
      <c r="AR1794">
        <v>90</v>
      </c>
    </row>
    <row r="1795" spans="1:44" x14ac:dyDescent="0.25">
      <c r="A1795">
        <v>3150539</v>
      </c>
      <c r="B1795">
        <v>2</v>
      </c>
      <c r="C1795" t="s">
        <v>888</v>
      </c>
      <c r="D1795" t="s">
        <v>4667</v>
      </c>
      <c r="E1795" t="s">
        <v>5940</v>
      </c>
      <c r="F1795" t="s">
        <v>5940</v>
      </c>
      <c r="G1795">
        <v>300</v>
      </c>
      <c r="H1795" t="s">
        <v>5940</v>
      </c>
      <c r="I1795">
        <v>70</v>
      </c>
      <c r="J1795">
        <v>93</v>
      </c>
      <c r="K1795">
        <v>0</v>
      </c>
      <c r="L1795">
        <v>0</v>
      </c>
      <c r="M1795">
        <v>500</v>
      </c>
      <c r="N1795">
        <v>0</v>
      </c>
      <c r="O1795">
        <v>88</v>
      </c>
      <c r="P1795">
        <v>16</v>
      </c>
      <c r="R1795">
        <v>3150539</v>
      </c>
      <c r="S1795" t="s">
        <v>5940</v>
      </c>
      <c r="T1795" t="s">
        <v>5940</v>
      </c>
      <c r="U1795">
        <v>300</v>
      </c>
      <c r="V1795" t="s">
        <v>5940</v>
      </c>
      <c r="W1795">
        <v>70</v>
      </c>
      <c r="X1795">
        <v>93</v>
      </c>
      <c r="Z1795">
        <v>2804409</v>
      </c>
      <c r="AB1795" t="s">
        <v>5940</v>
      </c>
      <c r="AC1795">
        <v>2804409</v>
      </c>
      <c r="AD1795" t="s">
        <v>5691</v>
      </c>
      <c r="AE1795">
        <v>5270</v>
      </c>
      <c r="AF1795">
        <v>2804409</v>
      </c>
      <c r="AG1795" t="s">
        <v>5691</v>
      </c>
      <c r="AH1795">
        <v>11000</v>
      </c>
      <c r="AI1795">
        <v>2804409</v>
      </c>
      <c r="AJ1795" t="s">
        <v>5691</v>
      </c>
      <c r="AK1795">
        <v>196</v>
      </c>
      <c r="AL1795">
        <v>2804409</v>
      </c>
      <c r="AM1795" t="s">
        <v>5691</v>
      </c>
      <c r="AN1795" t="s">
        <v>5940</v>
      </c>
      <c r="AO1795">
        <v>0</v>
      </c>
      <c r="AP1795">
        <v>2902054</v>
      </c>
      <c r="AQ1795" t="s">
        <v>5749</v>
      </c>
      <c r="AR1795">
        <v>50</v>
      </c>
    </row>
    <row r="1796" spans="1:44" x14ac:dyDescent="0.25">
      <c r="A1796">
        <v>3150570</v>
      </c>
      <c r="B1796">
        <v>2</v>
      </c>
      <c r="C1796" t="s">
        <v>888</v>
      </c>
      <c r="D1796" t="s">
        <v>4668</v>
      </c>
      <c r="E1796">
        <v>1200</v>
      </c>
      <c r="F1796" t="s">
        <v>5940</v>
      </c>
      <c r="G1796">
        <v>2280</v>
      </c>
      <c r="H1796" t="s">
        <v>5940</v>
      </c>
      <c r="I1796">
        <v>108</v>
      </c>
      <c r="J1796">
        <v>111</v>
      </c>
      <c r="K1796">
        <v>1200</v>
      </c>
      <c r="L1796">
        <v>0</v>
      </c>
      <c r="M1796">
        <v>1200</v>
      </c>
      <c r="N1796">
        <v>0</v>
      </c>
      <c r="O1796">
        <v>72</v>
      </c>
      <c r="P1796">
        <v>211</v>
      </c>
      <c r="R1796">
        <v>3150570</v>
      </c>
      <c r="S1796">
        <v>1200</v>
      </c>
      <c r="T1796" t="s">
        <v>5940</v>
      </c>
      <c r="U1796">
        <v>2280</v>
      </c>
      <c r="V1796" t="s">
        <v>5940</v>
      </c>
      <c r="W1796">
        <v>108</v>
      </c>
      <c r="X1796">
        <v>111</v>
      </c>
      <c r="Z1796">
        <v>2804458</v>
      </c>
      <c r="AB1796" t="s">
        <v>5940</v>
      </c>
      <c r="AC1796">
        <v>2804458</v>
      </c>
      <c r="AD1796" t="s">
        <v>5692</v>
      </c>
      <c r="AE1796" t="s">
        <v>5940</v>
      </c>
      <c r="AF1796">
        <v>2804458</v>
      </c>
      <c r="AG1796" t="s">
        <v>5692</v>
      </c>
      <c r="AH1796" t="s">
        <v>5940</v>
      </c>
      <c r="AI1796">
        <v>2804458</v>
      </c>
      <c r="AJ1796" t="s">
        <v>5692</v>
      </c>
      <c r="AK1796">
        <v>730</v>
      </c>
      <c r="AL1796">
        <v>2804458</v>
      </c>
      <c r="AM1796" t="s">
        <v>5692</v>
      </c>
      <c r="AN1796" t="s">
        <v>5940</v>
      </c>
      <c r="AO1796">
        <v>0</v>
      </c>
      <c r="AP1796">
        <v>2902104</v>
      </c>
      <c r="AQ1796" t="s">
        <v>5750</v>
      </c>
      <c r="AR1796">
        <v>4320</v>
      </c>
    </row>
    <row r="1797" spans="1:44" x14ac:dyDescent="0.25">
      <c r="A1797">
        <v>3150604</v>
      </c>
      <c r="B1797">
        <v>2</v>
      </c>
      <c r="C1797" t="s">
        <v>888</v>
      </c>
      <c r="D1797" t="s">
        <v>4669</v>
      </c>
      <c r="E1797">
        <v>40000</v>
      </c>
      <c r="F1797" t="s">
        <v>5940</v>
      </c>
      <c r="G1797">
        <v>6300</v>
      </c>
      <c r="H1797" t="s">
        <v>5940</v>
      </c>
      <c r="I1797">
        <v>996</v>
      </c>
      <c r="J1797">
        <v>560</v>
      </c>
      <c r="K1797">
        <v>30000</v>
      </c>
      <c r="L1797">
        <v>0</v>
      </c>
      <c r="M1797">
        <v>14736</v>
      </c>
      <c r="N1797">
        <v>0</v>
      </c>
      <c r="O1797">
        <v>942</v>
      </c>
      <c r="P1797">
        <v>427</v>
      </c>
      <c r="R1797">
        <v>3150604</v>
      </c>
      <c r="S1797">
        <v>40000</v>
      </c>
      <c r="T1797" t="s">
        <v>5940</v>
      </c>
      <c r="U1797">
        <v>6300</v>
      </c>
      <c r="V1797" t="s">
        <v>5940</v>
      </c>
      <c r="W1797">
        <v>996</v>
      </c>
      <c r="X1797">
        <v>560</v>
      </c>
      <c r="Z1797">
        <v>2804508</v>
      </c>
      <c r="AB1797" t="s">
        <v>5940</v>
      </c>
      <c r="AC1797">
        <v>2804508</v>
      </c>
      <c r="AD1797" t="s">
        <v>5693</v>
      </c>
      <c r="AE1797" t="s">
        <v>5940</v>
      </c>
      <c r="AF1797">
        <v>2804508</v>
      </c>
      <c r="AG1797" t="s">
        <v>5693</v>
      </c>
      <c r="AH1797" t="s">
        <v>5940</v>
      </c>
      <c r="AI1797">
        <v>2804508</v>
      </c>
      <c r="AJ1797" t="s">
        <v>5693</v>
      </c>
      <c r="AK1797">
        <v>1060</v>
      </c>
      <c r="AL1797">
        <v>2804508</v>
      </c>
      <c r="AM1797" t="s">
        <v>5693</v>
      </c>
      <c r="AN1797" t="s">
        <v>5940</v>
      </c>
      <c r="AO1797">
        <v>0</v>
      </c>
      <c r="AP1797">
        <v>2902203</v>
      </c>
      <c r="AQ1797" t="s">
        <v>5751</v>
      </c>
      <c r="AR1797">
        <v>22</v>
      </c>
    </row>
    <row r="1798" spans="1:44" x14ac:dyDescent="0.25">
      <c r="A1798">
        <v>3150703</v>
      </c>
      <c r="B1798">
        <v>2</v>
      </c>
      <c r="C1798" t="s">
        <v>888</v>
      </c>
      <c r="D1798" t="s">
        <v>4670</v>
      </c>
      <c r="E1798">
        <v>356400</v>
      </c>
      <c r="F1798">
        <v>22500</v>
      </c>
      <c r="G1798">
        <v>8000</v>
      </c>
      <c r="H1798" t="s">
        <v>5940</v>
      </c>
      <c r="I1798">
        <v>270</v>
      </c>
      <c r="J1798" t="s">
        <v>5940</v>
      </c>
      <c r="K1798">
        <v>1134000</v>
      </c>
      <c r="L1798">
        <v>15000</v>
      </c>
      <c r="M1798">
        <v>11000</v>
      </c>
      <c r="N1798">
        <v>0</v>
      </c>
      <c r="O1798">
        <v>113</v>
      </c>
      <c r="P1798">
        <v>0</v>
      </c>
      <c r="R1798">
        <v>3150703</v>
      </c>
      <c r="S1798">
        <v>356400</v>
      </c>
      <c r="T1798">
        <v>22500</v>
      </c>
      <c r="U1798">
        <v>8000</v>
      </c>
      <c r="V1798" t="s">
        <v>5940</v>
      </c>
      <c r="W1798">
        <v>270</v>
      </c>
      <c r="X1798" t="s">
        <v>5940</v>
      </c>
      <c r="Z1798">
        <v>2804607</v>
      </c>
      <c r="AB1798" t="s">
        <v>5940</v>
      </c>
      <c r="AC1798">
        <v>2804607</v>
      </c>
      <c r="AD1798" t="s">
        <v>5694</v>
      </c>
      <c r="AE1798" t="s">
        <v>5940</v>
      </c>
      <c r="AF1798">
        <v>2804607</v>
      </c>
      <c r="AG1798" t="s">
        <v>5694</v>
      </c>
      <c r="AH1798">
        <v>60000</v>
      </c>
      <c r="AI1798">
        <v>2804607</v>
      </c>
      <c r="AJ1798" t="s">
        <v>5694</v>
      </c>
      <c r="AK1798">
        <v>201</v>
      </c>
      <c r="AL1798">
        <v>2804607</v>
      </c>
      <c r="AM1798" t="s">
        <v>5694</v>
      </c>
      <c r="AN1798" t="s">
        <v>5940</v>
      </c>
      <c r="AO1798">
        <v>0</v>
      </c>
      <c r="AP1798">
        <v>2902302</v>
      </c>
      <c r="AQ1798" t="s">
        <v>5753</v>
      </c>
      <c r="AR1798">
        <v>8</v>
      </c>
    </row>
    <row r="1799" spans="1:44" x14ac:dyDescent="0.25">
      <c r="A1799">
        <v>3150802</v>
      </c>
      <c r="B1799">
        <v>2</v>
      </c>
      <c r="C1799" t="s">
        <v>888</v>
      </c>
      <c r="D1799" t="s">
        <v>4671</v>
      </c>
      <c r="E1799">
        <v>15539</v>
      </c>
      <c r="F1799" t="s">
        <v>5940</v>
      </c>
      <c r="G1799">
        <v>7616</v>
      </c>
      <c r="H1799" t="s">
        <v>5940</v>
      </c>
      <c r="I1799">
        <v>220</v>
      </c>
      <c r="J1799">
        <v>1785</v>
      </c>
      <c r="K1799">
        <v>15539</v>
      </c>
      <c r="L1799">
        <v>0</v>
      </c>
      <c r="M1799">
        <v>10800</v>
      </c>
      <c r="N1799">
        <v>0</v>
      </c>
      <c r="O1799">
        <v>615</v>
      </c>
      <c r="P1799">
        <v>1590</v>
      </c>
      <c r="R1799">
        <v>3150802</v>
      </c>
      <c r="S1799">
        <v>15539</v>
      </c>
      <c r="T1799" t="s">
        <v>5940</v>
      </c>
      <c r="U1799">
        <v>7616</v>
      </c>
      <c r="V1799" t="s">
        <v>5940</v>
      </c>
      <c r="W1799">
        <v>220</v>
      </c>
      <c r="X1799">
        <v>1785</v>
      </c>
      <c r="Z1799">
        <v>2804706</v>
      </c>
      <c r="AB1799" t="s">
        <v>5940</v>
      </c>
      <c r="AC1799">
        <v>2804706</v>
      </c>
      <c r="AD1799" t="s">
        <v>5695</v>
      </c>
      <c r="AE1799" t="s">
        <v>5940</v>
      </c>
      <c r="AF1799">
        <v>2804706</v>
      </c>
      <c r="AG1799" t="s">
        <v>5695</v>
      </c>
      <c r="AH1799" t="s">
        <v>5940</v>
      </c>
      <c r="AI1799">
        <v>2804706</v>
      </c>
      <c r="AJ1799" t="s">
        <v>5695</v>
      </c>
      <c r="AK1799">
        <v>118</v>
      </c>
      <c r="AL1799">
        <v>2804706</v>
      </c>
      <c r="AM1799" t="s">
        <v>5695</v>
      </c>
      <c r="AN1799" t="s">
        <v>5940</v>
      </c>
      <c r="AO1799">
        <v>0</v>
      </c>
      <c r="AP1799">
        <v>2902500</v>
      </c>
      <c r="AQ1799" t="s">
        <v>5755</v>
      </c>
      <c r="AR1799">
        <v>12010</v>
      </c>
    </row>
    <row r="1800" spans="1:44" x14ac:dyDescent="0.25">
      <c r="A1800">
        <v>3150901</v>
      </c>
      <c r="B1800">
        <v>2</v>
      </c>
      <c r="C1800" t="s">
        <v>888</v>
      </c>
      <c r="D1800" t="s">
        <v>4672</v>
      </c>
      <c r="E1800">
        <v>6400</v>
      </c>
      <c r="F1800" t="s">
        <v>5940</v>
      </c>
      <c r="G1800">
        <v>1225</v>
      </c>
      <c r="H1800" t="s">
        <v>5940</v>
      </c>
      <c r="I1800">
        <v>1025</v>
      </c>
      <c r="J1800">
        <v>78</v>
      </c>
      <c r="K1800">
        <v>6400</v>
      </c>
      <c r="L1800">
        <v>0</v>
      </c>
      <c r="M1800">
        <v>1000</v>
      </c>
      <c r="N1800">
        <v>0</v>
      </c>
      <c r="O1800">
        <v>1155</v>
      </c>
      <c r="P1800">
        <v>115</v>
      </c>
      <c r="R1800">
        <v>3150901</v>
      </c>
      <c r="S1800">
        <v>6400</v>
      </c>
      <c r="T1800" t="s">
        <v>5940</v>
      </c>
      <c r="U1800">
        <v>1225</v>
      </c>
      <c r="V1800" t="s">
        <v>5940</v>
      </c>
      <c r="W1800">
        <v>1025</v>
      </c>
      <c r="X1800">
        <v>78</v>
      </c>
      <c r="Z1800">
        <v>2804805</v>
      </c>
      <c r="AB1800" t="s">
        <v>5940</v>
      </c>
      <c r="AC1800">
        <v>2804805</v>
      </c>
      <c r="AD1800" t="s">
        <v>5696</v>
      </c>
      <c r="AE1800" t="s">
        <v>5940</v>
      </c>
      <c r="AF1800">
        <v>2804805</v>
      </c>
      <c r="AG1800" t="s">
        <v>5696</v>
      </c>
      <c r="AH1800" t="s">
        <v>5940</v>
      </c>
      <c r="AI1800">
        <v>2804805</v>
      </c>
      <c r="AJ1800" t="s">
        <v>5696</v>
      </c>
      <c r="AK1800">
        <v>10</v>
      </c>
      <c r="AL1800">
        <v>2804805</v>
      </c>
      <c r="AM1800" t="s">
        <v>5696</v>
      </c>
      <c r="AN1800" t="s">
        <v>5940</v>
      </c>
      <c r="AO1800">
        <v>0</v>
      </c>
      <c r="AP1800">
        <v>2902609</v>
      </c>
      <c r="AQ1800" t="s">
        <v>5756</v>
      </c>
      <c r="AR1800">
        <v>300</v>
      </c>
    </row>
    <row r="1801" spans="1:44" x14ac:dyDescent="0.25">
      <c r="A1801">
        <v>3151008</v>
      </c>
      <c r="B1801">
        <v>2</v>
      </c>
      <c r="C1801" t="s">
        <v>888</v>
      </c>
      <c r="D1801" t="s">
        <v>4673</v>
      </c>
      <c r="E1801">
        <v>700</v>
      </c>
      <c r="F1801" t="s">
        <v>5940</v>
      </c>
      <c r="G1801">
        <v>2100</v>
      </c>
      <c r="H1801" t="s">
        <v>5940</v>
      </c>
      <c r="I1801">
        <v>481</v>
      </c>
      <c r="J1801">
        <v>316</v>
      </c>
      <c r="K1801">
        <v>900</v>
      </c>
      <c r="L1801">
        <v>0</v>
      </c>
      <c r="M1801">
        <v>825</v>
      </c>
      <c r="N1801">
        <v>0</v>
      </c>
      <c r="O1801">
        <v>179</v>
      </c>
      <c r="P1801">
        <v>26</v>
      </c>
      <c r="R1801">
        <v>3151008</v>
      </c>
      <c r="S1801">
        <v>700</v>
      </c>
      <c r="T1801" t="s">
        <v>5940</v>
      </c>
      <c r="U1801">
        <v>2100</v>
      </c>
      <c r="V1801" t="s">
        <v>5940</v>
      </c>
      <c r="W1801">
        <v>481</v>
      </c>
      <c r="X1801">
        <v>316</v>
      </c>
      <c r="Z1801">
        <v>2804904</v>
      </c>
      <c r="AB1801" t="s">
        <v>5940</v>
      </c>
      <c r="AC1801">
        <v>2804904</v>
      </c>
      <c r="AD1801" t="s">
        <v>5697</v>
      </c>
      <c r="AE1801">
        <v>2695</v>
      </c>
      <c r="AF1801">
        <v>2804904</v>
      </c>
      <c r="AG1801" t="s">
        <v>5697</v>
      </c>
      <c r="AH1801">
        <v>185510</v>
      </c>
      <c r="AI1801">
        <v>2804904</v>
      </c>
      <c r="AJ1801" t="s">
        <v>5697</v>
      </c>
      <c r="AK1801">
        <v>91</v>
      </c>
      <c r="AL1801">
        <v>2804904</v>
      </c>
      <c r="AM1801" t="s">
        <v>5697</v>
      </c>
      <c r="AN1801" t="s">
        <v>5940</v>
      </c>
      <c r="AO1801">
        <v>0</v>
      </c>
      <c r="AP1801">
        <v>2902658</v>
      </c>
      <c r="AQ1801" t="s">
        <v>5757</v>
      </c>
      <c r="AR1801">
        <v>1344</v>
      </c>
    </row>
    <row r="1802" spans="1:44" x14ac:dyDescent="0.25">
      <c r="A1802">
        <v>3151107</v>
      </c>
      <c r="B1802">
        <v>2</v>
      </c>
      <c r="C1802" t="s">
        <v>888</v>
      </c>
      <c r="D1802" t="s">
        <v>4674</v>
      </c>
      <c r="E1802">
        <v>2040</v>
      </c>
      <c r="F1802" t="s">
        <v>5940</v>
      </c>
      <c r="G1802">
        <v>224</v>
      </c>
      <c r="H1802" t="s">
        <v>5940</v>
      </c>
      <c r="I1802">
        <v>150</v>
      </c>
      <c r="J1802">
        <v>18</v>
      </c>
      <c r="K1802">
        <v>2340</v>
      </c>
      <c r="L1802">
        <v>0</v>
      </c>
      <c r="M1802">
        <v>240</v>
      </c>
      <c r="N1802">
        <v>0</v>
      </c>
      <c r="O1802">
        <v>50</v>
      </c>
      <c r="P1802">
        <v>9</v>
      </c>
      <c r="R1802">
        <v>3151107</v>
      </c>
      <c r="S1802">
        <v>2040</v>
      </c>
      <c r="T1802" t="s">
        <v>5940</v>
      </c>
      <c r="U1802">
        <v>224</v>
      </c>
      <c r="V1802" t="s">
        <v>5940</v>
      </c>
      <c r="W1802">
        <v>150</v>
      </c>
      <c r="X1802">
        <v>18</v>
      </c>
      <c r="Z1802">
        <v>2805000</v>
      </c>
      <c r="AB1802" t="s">
        <v>5940</v>
      </c>
      <c r="AC1802">
        <v>2805000</v>
      </c>
      <c r="AD1802" t="s">
        <v>5698</v>
      </c>
      <c r="AE1802" t="s">
        <v>5940</v>
      </c>
      <c r="AF1802">
        <v>2805000</v>
      </c>
      <c r="AG1802" t="s">
        <v>5698</v>
      </c>
      <c r="AH1802" t="s">
        <v>5940</v>
      </c>
      <c r="AI1802">
        <v>2805000</v>
      </c>
      <c r="AJ1802" t="s">
        <v>5698</v>
      </c>
      <c r="AK1802">
        <v>173</v>
      </c>
      <c r="AL1802">
        <v>2805000</v>
      </c>
      <c r="AM1802" t="s">
        <v>5698</v>
      </c>
      <c r="AN1802" t="s">
        <v>5940</v>
      </c>
      <c r="AO1802">
        <v>0</v>
      </c>
      <c r="AP1802">
        <v>2902708</v>
      </c>
      <c r="AQ1802" t="s">
        <v>5758</v>
      </c>
      <c r="AR1802">
        <v>264</v>
      </c>
    </row>
    <row r="1803" spans="1:44" x14ac:dyDescent="0.25">
      <c r="A1803">
        <v>3151206</v>
      </c>
      <c r="B1803">
        <v>2</v>
      </c>
      <c r="C1803" t="s">
        <v>888</v>
      </c>
      <c r="D1803" t="s">
        <v>4675</v>
      </c>
      <c r="E1803">
        <v>5400</v>
      </c>
      <c r="F1803" t="s">
        <v>5940</v>
      </c>
      <c r="G1803">
        <v>885</v>
      </c>
      <c r="H1803" t="s">
        <v>5940</v>
      </c>
      <c r="I1803">
        <v>267</v>
      </c>
      <c r="J1803">
        <v>5</v>
      </c>
      <c r="K1803">
        <v>8100</v>
      </c>
      <c r="L1803">
        <v>0</v>
      </c>
      <c r="M1803">
        <v>1020</v>
      </c>
      <c r="N1803">
        <v>0</v>
      </c>
      <c r="O1803">
        <v>150</v>
      </c>
      <c r="P1803">
        <v>40</v>
      </c>
      <c r="R1803">
        <v>3151206</v>
      </c>
      <c r="S1803">
        <v>5400</v>
      </c>
      <c r="T1803" t="s">
        <v>5940</v>
      </c>
      <c r="U1803">
        <v>885</v>
      </c>
      <c r="V1803" t="s">
        <v>5940</v>
      </c>
      <c r="W1803">
        <v>267</v>
      </c>
      <c r="X1803">
        <v>5</v>
      </c>
      <c r="Z1803">
        <v>2805109</v>
      </c>
      <c r="AB1803" t="s">
        <v>5940</v>
      </c>
      <c r="AC1803">
        <v>2805109</v>
      </c>
      <c r="AD1803" t="s">
        <v>5699</v>
      </c>
      <c r="AE1803" t="s">
        <v>5940</v>
      </c>
      <c r="AF1803">
        <v>2805109</v>
      </c>
      <c r="AG1803" t="s">
        <v>5699</v>
      </c>
      <c r="AH1803" t="s">
        <v>5940</v>
      </c>
      <c r="AI1803">
        <v>2805109</v>
      </c>
      <c r="AJ1803" t="s">
        <v>5699</v>
      </c>
      <c r="AK1803">
        <v>45</v>
      </c>
      <c r="AL1803">
        <v>2805109</v>
      </c>
      <c r="AM1803" t="s">
        <v>5699</v>
      </c>
      <c r="AN1803" t="s">
        <v>5940</v>
      </c>
      <c r="AO1803">
        <v>0</v>
      </c>
      <c r="AP1803">
        <v>2902807</v>
      </c>
      <c r="AQ1803" t="s">
        <v>5759</v>
      </c>
      <c r="AR1803">
        <v>90</v>
      </c>
    </row>
    <row r="1804" spans="1:44" x14ac:dyDescent="0.25">
      <c r="A1804">
        <v>3151305</v>
      </c>
      <c r="B1804">
        <v>2</v>
      </c>
      <c r="C1804" t="s">
        <v>888</v>
      </c>
      <c r="D1804" t="s">
        <v>4676</v>
      </c>
      <c r="E1804">
        <v>1500</v>
      </c>
      <c r="F1804" t="s">
        <v>5940</v>
      </c>
      <c r="G1804">
        <v>1050</v>
      </c>
      <c r="H1804" t="s">
        <v>5940</v>
      </c>
      <c r="I1804">
        <v>279</v>
      </c>
      <c r="J1804">
        <v>75</v>
      </c>
      <c r="K1804">
        <v>1400</v>
      </c>
      <c r="L1804">
        <v>0</v>
      </c>
      <c r="M1804">
        <v>1050</v>
      </c>
      <c r="N1804">
        <v>0</v>
      </c>
      <c r="O1804">
        <v>191</v>
      </c>
      <c r="P1804">
        <v>51</v>
      </c>
      <c r="R1804">
        <v>3151305</v>
      </c>
      <c r="S1804">
        <v>1500</v>
      </c>
      <c r="T1804" t="s">
        <v>5940</v>
      </c>
      <c r="U1804">
        <v>1050</v>
      </c>
      <c r="V1804" t="s">
        <v>5940</v>
      </c>
      <c r="W1804">
        <v>279</v>
      </c>
      <c r="X1804">
        <v>75</v>
      </c>
      <c r="Z1804">
        <v>2805208</v>
      </c>
      <c r="AB1804" t="s">
        <v>5940</v>
      </c>
      <c r="AC1804">
        <v>2805208</v>
      </c>
      <c r="AD1804" t="s">
        <v>5700</v>
      </c>
      <c r="AE1804" t="s">
        <v>5940</v>
      </c>
      <c r="AF1804">
        <v>2805208</v>
      </c>
      <c r="AG1804" t="s">
        <v>5700</v>
      </c>
      <c r="AH1804" t="s">
        <v>5940</v>
      </c>
      <c r="AI1804">
        <v>2805208</v>
      </c>
      <c r="AJ1804" t="s">
        <v>5700</v>
      </c>
      <c r="AK1804">
        <v>410</v>
      </c>
      <c r="AL1804">
        <v>2805208</v>
      </c>
      <c r="AM1804" t="s">
        <v>5700</v>
      </c>
      <c r="AN1804" t="s">
        <v>5940</v>
      </c>
      <c r="AO1804">
        <v>0</v>
      </c>
      <c r="AP1804">
        <v>2902906</v>
      </c>
      <c r="AQ1804" t="s">
        <v>5760</v>
      </c>
      <c r="AR1804">
        <v>522</v>
      </c>
    </row>
    <row r="1805" spans="1:44" x14ac:dyDescent="0.25">
      <c r="A1805">
        <v>3151404</v>
      </c>
      <c r="B1805">
        <v>2</v>
      </c>
      <c r="C1805" t="s">
        <v>888</v>
      </c>
      <c r="D1805" t="s">
        <v>4677</v>
      </c>
      <c r="E1805">
        <v>16200</v>
      </c>
      <c r="F1805" t="s">
        <v>5940</v>
      </c>
      <c r="G1805">
        <v>7200</v>
      </c>
      <c r="H1805" t="s">
        <v>5940</v>
      </c>
      <c r="I1805">
        <v>50</v>
      </c>
      <c r="J1805">
        <v>78</v>
      </c>
      <c r="K1805">
        <v>16254</v>
      </c>
      <c r="L1805">
        <v>0</v>
      </c>
      <c r="M1805">
        <v>7200</v>
      </c>
      <c r="N1805">
        <v>0</v>
      </c>
      <c r="O1805">
        <v>38</v>
      </c>
      <c r="P1805">
        <v>84</v>
      </c>
      <c r="R1805">
        <v>3151404</v>
      </c>
      <c r="S1805">
        <v>16200</v>
      </c>
      <c r="T1805" t="s">
        <v>5940</v>
      </c>
      <c r="U1805">
        <v>7200</v>
      </c>
      <c r="V1805" t="s">
        <v>5940</v>
      </c>
      <c r="W1805">
        <v>50</v>
      </c>
      <c r="X1805">
        <v>78</v>
      </c>
      <c r="Z1805">
        <v>2805307</v>
      </c>
      <c r="AB1805" t="s">
        <v>5940</v>
      </c>
      <c r="AC1805">
        <v>2805307</v>
      </c>
      <c r="AD1805" t="s">
        <v>5701</v>
      </c>
      <c r="AE1805" t="s">
        <v>5940</v>
      </c>
      <c r="AF1805">
        <v>2805307</v>
      </c>
      <c r="AG1805" t="s">
        <v>5701</v>
      </c>
      <c r="AH1805" t="s">
        <v>5940</v>
      </c>
      <c r="AI1805">
        <v>2805307</v>
      </c>
      <c r="AJ1805" t="s">
        <v>5701</v>
      </c>
      <c r="AK1805">
        <v>100</v>
      </c>
      <c r="AL1805">
        <v>2805307</v>
      </c>
      <c r="AM1805" t="s">
        <v>5701</v>
      </c>
      <c r="AN1805" t="s">
        <v>5940</v>
      </c>
      <c r="AO1805">
        <v>0</v>
      </c>
      <c r="AP1805">
        <v>2903003</v>
      </c>
      <c r="AQ1805" t="s">
        <v>5761</v>
      </c>
      <c r="AR1805">
        <v>1800</v>
      </c>
    </row>
    <row r="1806" spans="1:44" x14ac:dyDescent="0.25">
      <c r="A1806">
        <v>3151503</v>
      </c>
      <c r="B1806">
        <v>2</v>
      </c>
      <c r="C1806" t="s">
        <v>888</v>
      </c>
      <c r="D1806" t="s">
        <v>4678</v>
      </c>
      <c r="E1806">
        <v>3000</v>
      </c>
      <c r="F1806">
        <v>1540</v>
      </c>
      <c r="G1806">
        <v>55250</v>
      </c>
      <c r="H1806" t="s">
        <v>5940</v>
      </c>
      <c r="I1806">
        <v>456</v>
      </c>
      <c r="J1806">
        <v>4260</v>
      </c>
      <c r="K1806">
        <v>3300</v>
      </c>
      <c r="L1806">
        <v>0</v>
      </c>
      <c r="M1806">
        <v>46500</v>
      </c>
      <c r="N1806">
        <v>0</v>
      </c>
      <c r="O1806">
        <v>72</v>
      </c>
      <c r="P1806">
        <v>2874</v>
      </c>
      <c r="R1806">
        <v>3151503</v>
      </c>
      <c r="S1806">
        <v>3000</v>
      </c>
      <c r="T1806">
        <v>1540</v>
      </c>
      <c r="U1806">
        <v>55250</v>
      </c>
      <c r="V1806" t="s">
        <v>5940</v>
      </c>
      <c r="W1806">
        <v>456</v>
      </c>
      <c r="X1806">
        <v>4260</v>
      </c>
      <c r="Z1806">
        <v>2805406</v>
      </c>
      <c r="AB1806" t="s">
        <v>5940</v>
      </c>
      <c r="AC1806">
        <v>2805406</v>
      </c>
      <c r="AD1806" t="s">
        <v>5702</v>
      </c>
      <c r="AE1806" t="s">
        <v>5940</v>
      </c>
      <c r="AF1806">
        <v>2805406</v>
      </c>
      <c r="AG1806" t="s">
        <v>5702</v>
      </c>
      <c r="AH1806" t="s">
        <v>5940</v>
      </c>
      <c r="AI1806">
        <v>2805406</v>
      </c>
      <c r="AJ1806" t="s">
        <v>5702</v>
      </c>
      <c r="AK1806">
        <v>2035</v>
      </c>
      <c r="AL1806">
        <v>2805406</v>
      </c>
      <c r="AM1806" t="s">
        <v>5702</v>
      </c>
      <c r="AN1806" t="s">
        <v>5940</v>
      </c>
      <c r="AO1806">
        <v>0</v>
      </c>
      <c r="AP1806">
        <v>2903102</v>
      </c>
      <c r="AQ1806" t="s">
        <v>5762</v>
      </c>
      <c r="AR1806">
        <v>8</v>
      </c>
    </row>
    <row r="1807" spans="1:44" x14ac:dyDescent="0.25">
      <c r="A1807">
        <v>3151602</v>
      </c>
      <c r="B1807">
        <v>2</v>
      </c>
      <c r="C1807" t="s">
        <v>888</v>
      </c>
      <c r="D1807" t="s">
        <v>4679</v>
      </c>
      <c r="E1807">
        <v>436000</v>
      </c>
      <c r="F1807">
        <v>43200</v>
      </c>
      <c r="G1807">
        <v>11400</v>
      </c>
      <c r="H1807" t="s">
        <v>5940</v>
      </c>
      <c r="I1807" t="s">
        <v>5940</v>
      </c>
      <c r="J1807">
        <v>1200</v>
      </c>
      <c r="K1807">
        <v>600000</v>
      </c>
      <c r="L1807">
        <v>24000</v>
      </c>
      <c r="M1807">
        <v>19200</v>
      </c>
      <c r="N1807">
        <v>0</v>
      </c>
      <c r="O1807">
        <v>0</v>
      </c>
      <c r="P1807">
        <v>0</v>
      </c>
      <c r="R1807">
        <v>3151602</v>
      </c>
      <c r="S1807">
        <v>436000</v>
      </c>
      <c r="T1807">
        <v>43200</v>
      </c>
      <c r="U1807">
        <v>11400</v>
      </c>
      <c r="V1807" t="s">
        <v>5940</v>
      </c>
      <c r="W1807" t="s">
        <v>5940</v>
      </c>
      <c r="X1807">
        <v>1200</v>
      </c>
      <c r="Z1807">
        <v>2805505</v>
      </c>
      <c r="AB1807" t="s">
        <v>5940</v>
      </c>
      <c r="AC1807">
        <v>2805505</v>
      </c>
      <c r="AD1807" t="s">
        <v>5703</v>
      </c>
      <c r="AE1807" t="s">
        <v>5940</v>
      </c>
      <c r="AF1807">
        <v>2805505</v>
      </c>
      <c r="AG1807" t="s">
        <v>5703</v>
      </c>
      <c r="AH1807" t="s">
        <v>5940</v>
      </c>
      <c r="AI1807">
        <v>2805505</v>
      </c>
      <c r="AJ1807" t="s">
        <v>5703</v>
      </c>
      <c r="AK1807">
        <v>12532</v>
      </c>
      <c r="AL1807">
        <v>2805505</v>
      </c>
      <c r="AM1807" t="s">
        <v>5703</v>
      </c>
      <c r="AN1807" t="s">
        <v>5940</v>
      </c>
      <c r="AO1807">
        <v>0</v>
      </c>
      <c r="AP1807">
        <v>2903201</v>
      </c>
      <c r="AQ1807" t="s">
        <v>5763</v>
      </c>
      <c r="AR1807">
        <v>149061</v>
      </c>
    </row>
    <row r="1808" spans="1:44" x14ac:dyDescent="0.25">
      <c r="A1808">
        <v>3151701</v>
      </c>
      <c r="B1808">
        <v>2</v>
      </c>
      <c r="C1808" t="s">
        <v>888</v>
      </c>
      <c r="D1808" t="s">
        <v>4680</v>
      </c>
      <c r="E1808">
        <v>5280</v>
      </c>
      <c r="F1808" t="s">
        <v>5940</v>
      </c>
      <c r="G1808">
        <v>10926</v>
      </c>
      <c r="H1808" t="s">
        <v>5940</v>
      </c>
      <c r="I1808">
        <v>89</v>
      </c>
      <c r="J1808">
        <v>388</v>
      </c>
      <c r="K1808">
        <v>6500</v>
      </c>
      <c r="L1808">
        <v>0</v>
      </c>
      <c r="M1808">
        <v>5835</v>
      </c>
      <c r="N1808">
        <v>0</v>
      </c>
      <c r="O1808">
        <v>94</v>
      </c>
      <c r="P1808">
        <v>172</v>
      </c>
      <c r="R1808">
        <v>3151701</v>
      </c>
      <c r="S1808">
        <v>5280</v>
      </c>
      <c r="T1808" t="s">
        <v>5940</v>
      </c>
      <c r="U1808">
        <v>10926</v>
      </c>
      <c r="V1808" t="s">
        <v>5940</v>
      </c>
      <c r="W1808">
        <v>89</v>
      </c>
      <c r="X1808">
        <v>388</v>
      </c>
      <c r="Z1808">
        <v>2805604</v>
      </c>
      <c r="AB1808" t="s">
        <v>5940</v>
      </c>
      <c r="AC1808">
        <v>2805604</v>
      </c>
      <c r="AD1808" t="s">
        <v>5704</v>
      </c>
      <c r="AE1808" t="s">
        <v>5940</v>
      </c>
      <c r="AF1808">
        <v>2805604</v>
      </c>
      <c r="AG1808" t="s">
        <v>5704</v>
      </c>
      <c r="AH1808" t="s">
        <v>5940</v>
      </c>
      <c r="AI1808">
        <v>2805604</v>
      </c>
      <c r="AJ1808" t="s">
        <v>5704</v>
      </c>
      <c r="AK1808">
        <v>2960</v>
      </c>
      <c r="AL1808">
        <v>2805604</v>
      </c>
      <c r="AM1808" t="s">
        <v>5704</v>
      </c>
      <c r="AN1808" t="s">
        <v>5940</v>
      </c>
      <c r="AO1808">
        <v>0</v>
      </c>
      <c r="AP1808">
        <v>2903235</v>
      </c>
      <c r="AQ1808" t="s">
        <v>5764</v>
      </c>
      <c r="AR1808">
        <v>5760</v>
      </c>
    </row>
    <row r="1809" spans="1:44" x14ac:dyDescent="0.25">
      <c r="A1809">
        <v>3151800</v>
      </c>
      <c r="B1809">
        <v>2</v>
      </c>
      <c r="C1809" t="s">
        <v>888</v>
      </c>
      <c r="D1809" t="s">
        <v>4681</v>
      </c>
      <c r="E1809" t="s">
        <v>5940</v>
      </c>
      <c r="F1809" t="s">
        <v>5940</v>
      </c>
      <c r="G1809">
        <v>12000</v>
      </c>
      <c r="H1809" t="s">
        <v>5940</v>
      </c>
      <c r="I1809" t="s">
        <v>5940</v>
      </c>
      <c r="J1809">
        <v>239</v>
      </c>
      <c r="K1809">
        <v>0</v>
      </c>
      <c r="L1809">
        <v>0</v>
      </c>
      <c r="M1809">
        <v>11220</v>
      </c>
      <c r="N1809">
        <v>0</v>
      </c>
      <c r="O1809">
        <v>0</v>
      </c>
      <c r="P1809">
        <v>259</v>
      </c>
      <c r="R1809">
        <v>3151800</v>
      </c>
      <c r="S1809" t="s">
        <v>5940</v>
      </c>
      <c r="T1809" t="s">
        <v>5940</v>
      </c>
      <c r="U1809">
        <v>12000</v>
      </c>
      <c r="V1809" t="s">
        <v>5940</v>
      </c>
      <c r="W1809" t="s">
        <v>5940</v>
      </c>
      <c r="X1809">
        <v>239</v>
      </c>
      <c r="Z1809">
        <v>2805703</v>
      </c>
      <c r="AB1809" t="s">
        <v>5940</v>
      </c>
      <c r="AC1809">
        <v>2805703</v>
      </c>
      <c r="AD1809" t="s">
        <v>5705</v>
      </c>
      <c r="AE1809">
        <v>8995</v>
      </c>
      <c r="AF1809">
        <v>2805703</v>
      </c>
      <c r="AG1809" t="s">
        <v>5705</v>
      </c>
      <c r="AH1809" t="s">
        <v>5940</v>
      </c>
      <c r="AI1809">
        <v>2805703</v>
      </c>
      <c r="AJ1809" t="s">
        <v>5705</v>
      </c>
      <c r="AK1809">
        <v>29</v>
      </c>
      <c r="AL1809">
        <v>2805703</v>
      </c>
      <c r="AM1809" t="s">
        <v>5705</v>
      </c>
      <c r="AN1809" t="s">
        <v>5940</v>
      </c>
      <c r="AO1809">
        <v>0</v>
      </c>
      <c r="AP1809">
        <v>2903276</v>
      </c>
      <c r="AQ1809" t="s">
        <v>5765</v>
      </c>
      <c r="AR1809">
        <v>1998</v>
      </c>
    </row>
    <row r="1810" spans="1:44" x14ac:dyDescent="0.25">
      <c r="A1810">
        <v>3151909</v>
      </c>
      <c r="B1810">
        <v>2</v>
      </c>
      <c r="C1810" t="s">
        <v>888</v>
      </c>
      <c r="D1810" t="s">
        <v>4682</v>
      </c>
      <c r="E1810">
        <v>1800</v>
      </c>
      <c r="F1810" t="s">
        <v>5940</v>
      </c>
      <c r="G1810">
        <v>6120</v>
      </c>
      <c r="H1810" t="s">
        <v>5940</v>
      </c>
      <c r="I1810">
        <v>3992</v>
      </c>
      <c r="J1810">
        <v>79</v>
      </c>
      <c r="K1810">
        <v>1380</v>
      </c>
      <c r="L1810">
        <v>0</v>
      </c>
      <c r="M1810">
        <v>1750</v>
      </c>
      <c r="N1810">
        <v>0</v>
      </c>
      <c r="O1810">
        <v>1540</v>
      </c>
      <c r="P1810">
        <v>31</v>
      </c>
      <c r="R1810">
        <v>3151909</v>
      </c>
      <c r="S1810">
        <v>1800</v>
      </c>
      <c r="T1810" t="s">
        <v>5940</v>
      </c>
      <c r="U1810">
        <v>6120</v>
      </c>
      <c r="V1810" t="s">
        <v>5940</v>
      </c>
      <c r="W1810">
        <v>3992</v>
      </c>
      <c r="X1810">
        <v>79</v>
      </c>
      <c r="Z1810">
        <v>2805802</v>
      </c>
      <c r="AB1810" t="s">
        <v>5940</v>
      </c>
      <c r="AC1810">
        <v>2805802</v>
      </c>
      <c r="AD1810" t="s">
        <v>5706</v>
      </c>
      <c r="AE1810" t="s">
        <v>5940</v>
      </c>
      <c r="AF1810">
        <v>2805802</v>
      </c>
      <c r="AG1810" t="s">
        <v>5706</v>
      </c>
      <c r="AH1810" t="s">
        <v>5940</v>
      </c>
      <c r="AI1810">
        <v>2805802</v>
      </c>
      <c r="AJ1810" t="s">
        <v>5706</v>
      </c>
      <c r="AK1810">
        <v>250</v>
      </c>
      <c r="AL1810">
        <v>2805802</v>
      </c>
      <c r="AM1810" t="s">
        <v>5706</v>
      </c>
      <c r="AN1810" t="s">
        <v>5940</v>
      </c>
      <c r="AO1810">
        <v>0</v>
      </c>
      <c r="AP1810">
        <v>2903409</v>
      </c>
      <c r="AQ1810" t="s">
        <v>5767</v>
      </c>
      <c r="AR1810">
        <v>29</v>
      </c>
    </row>
    <row r="1811" spans="1:44" x14ac:dyDescent="0.25">
      <c r="A1811">
        <v>3152006</v>
      </c>
      <c r="B1811">
        <v>2</v>
      </c>
      <c r="C1811" t="s">
        <v>888</v>
      </c>
      <c r="D1811" t="s">
        <v>4683</v>
      </c>
      <c r="E1811">
        <v>688200</v>
      </c>
      <c r="F1811" t="s">
        <v>5940</v>
      </c>
      <c r="G1811">
        <v>5250</v>
      </c>
      <c r="H1811" t="s">
        <v>5940</v>
      </c>
      <c r="I1811" t="s">
        <v>5940</v>
      </c>
      <c r="J1811">
        <v>120</v>
      </c>
      <c r="K1811">
        <v>688200</v>
      </c>
      <c r="L1811">
        <v>0</v>
      </c>
      <c r="M1811">
        <v>7600</v>
      </c>
      <c r="N1811">
        <v>0</v>
      </c>
      <c r="O1811">
        <v>0</v>
      </c>
      <c r="P1811">
        <v>20</v>
      </c>
      <c r="R1811">
        <v>3152006</v>
      </c>
      <c r="S1811">
        <v>688200</v>
      </c>
      <c r="T1811" t="s">
        <v>5940</v>
      </c>
      <c r="U1811">
        <v>5250</v>
      </c>
      <c r="V1811" t="s">
        <v>5940</v>
      </c>
      <c r="W1811" t="s">
        <v>5940</v>
      </c>
      <c r="X1811">
        <v>120</v>
      </c>
      <c r="Z1811">
        <v>2805901</v>
      </c>
      <c r="AB1811" t="s">
        <v>5940</v>
      </c>
      <c r="AC1811">
        <v>2805901</v>
      </c>
      <c r="AD1811" t="s">
        <v>5707</v>
      </c>
      <c r="AE1811" t="s">
        <v>5940</v>
      </c>
      <c r="AF1811">
        <v>2805901</v>
      </c>
      <c r="AG1811" t="s">
        <v>5707</v>
      </c>
      <c r="AH1811">
        <v>136000</v>
      </c>
      <c r="AI1811">
        <v>2805901</v>
      </c>
      <c r="AJ1811" t="s">
        <v>5707</v>
      </c>
      <c r="AK1811">
        <v>21</v>
      </c>
      <c r="AL1811">
        <v>2805901</v>
      </c>
      <c r="AM1811" t="s">
        <v>5707</v>
      </c>
      <c r="AN1811" t="s">
        <v>5940</v>
      </c>
      <c r="AO1811">
        <v>0</v>
      </c>
      <c r="AP1811">
        <v>2903508</v>
      </c>
      <c r="AQ1811" t="s">
        <v>5768</v>
      </c>
      <c r="AR1811">
        <v>90</v>
      </c>
    </row>
    <row r="1812" spans="1:44" x14ac:dyDescent="0.25">
      <c r="A1812">
        <v>3152105</v>
      </c>
      <c r="B1812">
        <v>2</v>
      </c>
      <c r="C1812" t="s">
        <v>888</v>
      </c>
      <c r="D1812" t="s">
        <v>4684</v>
      </c>
      <c r="E1812">
        <v>82500</v>
      </c>
      <c r="F1812" t="s">
        <v>5940</v>
      </c>
      <c r="G1812">
        <v>5850</v>
      </c>
      <c r="H1812" t="s">
        <v>5940</v>
      </c>
      <c r="I1812">
        <v>206</v>
      </c>
      <c r="J1812">
        <v>255</v>
      </c>
      <c r="K1812">
        <v>82500</v>
      </c>
      <c r="L1812">
        <v>0</v>
      </c>
      <c r="M1812">
        <v>3000</v>
      </c>
      <c r="N1812">
        <v>0</v>
      </c>
      <c r="O1812">
        <v>164</v>
      </c>
      <c r="P1812">
        <v>77</v>
      </c>
      <c r="R1812">
        <v>3152105</v>
      </c>
      <c r="S1812">
        <v>82500</v>
      </c>
      <c r="T1812" t="s">
        <v>5940</v>
      </c>
      <c r="U1812">
        <v>5850</v>
      </c>
      <c r="V1812" t="s">
        <v>5940</v>
      </c>
      <c r="W1812">
        <v>206</v>
      </c>
      <c r="X1812">
        <v>255</v>
      </c>
      <c r="Z1812">
        <v>2806008</v>
      </c>
      <c r="AB1812" t="s">
        <v>5940</v>
      </c>
      <c r="AC1812">
        <v>2806008</v>
      </c>
      <c r="AD1812" t="s">
        <v>5708</v>
      </c>
      <c r="AE1812" t="s">
        <v>5940</v>
      </c>
      <c r="AF1812">
        <v>2806008</v>
      </c>
      <c r="AG1812" t="s">
        <v>5708</v>
      </c>
      <c r="AH1812" t="s">
        <v>5940</v>
      </c>
      <c r="AI1812">
        <v>2806008</v>
      </c>
      <c r="AJ1812" t="s">
        <v>5708</v>
      </c>
      <c r="AK1812">
        <v>725</v>
      </c>
      <c r="AL1812">
        <v>2806008</v>
      </c>
      <c r="AM1812" t="s">
        <v>5708</v>
      </c>
      <c r="AN1812" t="s">
        <v>5940</v>
      </c>
      <c r="AO1812">
        <v>0</v>
      </c>
      <c r="AP1812">
        <v>2903607</v>
      </c>
      <c r="AQ1812" t="s">
        <v>5769</v>
      </c>
      <c r="AR1812">
        <v>1950</v>
      </c>
    </row>
    <row r="1813" spans="1:44" x14ac:dyDescent="0.25">
      <c r="A1813">
        <v>3152131</v>
      </c>
      <c r="B1813">
        <v>2</v>
      </c>
      <c r="C1813" t="s">
        <v>888</v>
      </c>
      <c r="D1813" t="s">
        <v>4685</v>
      </c>
      <c r="E1813">
        <v>10000</v>
      </c>
      <c r="F1813">
        <v>300</v>
      </c>
      <c r="G1813">
        <v>2100</v>
      </c>
      <c r="H1813" t="s">
        <v>5940</v>
      </c>
      <c r="I1813">
        <v>290</v>
      </c>
      <c r="J1813">
        <v>36</v>
      </c>
      <c r="K1813">
        <v>10000</v>
      </c>
      <c r="L1813">
        <v>0</v>
      </c>
      <c r="M1813">
        <v>540</v>
      </c>
      <c r="N1813">
        <v>0</v>
      </c>
      <c r="O1813">
        <v>18</v>
      </c>
      <c r="P1813">
        <v>257</v>
      </c>
      <c r="R1813">
        <v>3152131</v>
      </c>
      <c r="S1813">
        <v>10000</v>
      </c>
      <c r="T1813">
        <v>300</v>
      </c>
      <c r="U1813">
        <v>2100</v>
      </c>
      <c r="V1813" t="s">
        <v>5940</v>
      </c>
      <c r="W1813">
        <v>290</v>
      </c>
      <c r="X1813">
        <v>36</v>
      </c>
      <c r="Z1813">
        <v>2806107</v>
      </c>
      <c r="AB1813" t="s">
        <v>5940</v>
      </c>
      <c r="AC1813">
        <v>2806107</v>
      </c>
      <c r="AD1813" t="s">
        <v>5709</v>
      </c>
      <c r="AE1813" t="s">
        <v>5940</v>
      </c>
      <c r="AF1813">
        <v>2806107</v>
      </c>
      <c r="AG1813" t="s">
        <v>5709</v>
      </c>
      <c r="AH1813">
        <v>54400</v>
      </c>
      <c r="AI1813">
        <v>2806107</v>
      </c>
      <c r="AJ1813" t="s">
        <v>5709</v>
      </c>
      <c r="AK1813">
        <v>5</v>
      </c>
      <c r="AL1813">
        <v>2806107</v>
      </c>
      <c r="AM1813" t="s">
        <v>5709</v>
      </c>
      <c r="AN1813" t="s">
        <v>5940</v>
      </c>
      <c r="AO1813">
        <v>0</v>
      </c>
      <c r="AP1813">
        <v>2903706</v>
      </c>
      <c r="AQ1813" t="s">
        <v>5770</v>
      </c>
      <c r="AR1813">
        <v>32</v>
      </c>
    </row>
    <row r="1814" spans="1:44" x14ac:dyDescent="0.25">
      <c r="A1814">
        <v>3152170</v>
      </c>
      <c r="B1814">
        <v>2</v>
      </c>
      <c r="C1814" t="s">
        <v>888</v>
      </c>
      <c r="D1814" t="s">
        <v>4686</v>
      </c>
      <c r="E1814">
        <v>950</v>
      </c>
      <c r="F1814" t="s">
        <v>5940</v>
      </c>
      <c r="G1814">
        <v>285</v>
      </c>
      <c r="H1814" t="s">
        <v>5940</v>
      </c>
      <c r="I1814" t="s">
        <v>5940</v>
      </c>
      <c r="J1814">
        <v>144</v>
      </c>
      <c r="K1814">
        <v>1200</v>
      </c>
      <c r="L1814">
        <v>0</v>
      </c>
      <c r="M1814">
        <v>322</v>
      </c>
      <c r="N1814">
        <v>0</v>
      </c>
      <c r="O1814">
        <v>58</v>
      </c>
      <c r="P1814">
        <v>96</v>
      </c>
      <c r="R1814">
        <v>3152170</v>
      </c>
      <c r="S1814">
        <v>950</v>
      </c>
      <c r="T1814" t="s">
        <v>5940</v>
      </c>
      <c r="U1814">
        <v>285</v>
      </c>
      <c r="V1814" t="s">
        <v>5940</v>
      </c>
      <c r="W1814" t="s">
        <v>5940</v>
      </c>
      <c r="X1814">
        <v>144</v>
      </c>
      <c r="Z1814">
        <v>2806206</v>
      </c>
      <c r="AB1814" t="s">
        <v>5940</v>
      </c>
      <c r="AC1814">
        <v>2806206</v>
      </c>
      <c r="AD1814" t="s">
        <v>5710</v>
      </c>
      <c r="AE1814" t="s">
        <v>5940</v>
      </c>
      <c r="AF1814">
        <v>2806206</v>
      </c>
      <c r="AG1814" t="s">
        <v>5710</v>
      </c>
      <c r="AH1814" t="s">
        <v>5940</v>
      </c>
      <c r="AI1814">
        <v>2806206</v>
      </c>
      <c r="AJ1814" t="s">
        <v>5710</v>
      </c>
      <c r="AK1814">
        <v>73</v>
      </c>
      <c r="AL1814">
        <v>2806206</v>
      </c>
      <c r="AM1814" t="s">
        <v>5710</v>
      </c>
      <c r="AN1814" t="s">
        <v>5940</v>
      </c>
      <c r="AO1814">
        <v>0</v>
      </c>
      <c r="AP1814">
        <v>2903805</v>
      </c>
      <c r="AQ1814" t="s">
        <v>5771</v>
      </c>
      <c r="AR1814">
        <v>385</v>
      </c>
    </row>
    <row r="1815" spans="1:44" x14ac:dyDescent="0.25">
      <c r="A1815">
        <v>3152204</v>
      </c>
      <c r="B1815">
        <v>2</v>
      </c>
      <c r="C1815" t="s">
        <v>888</v>
      </c>
      <c r="D1815" t="s">
        <v>4687</v>
      </c>
      <c r="E1815">
        <v>2115</v>
      </c>
      <c r="F1815" t="s">
        <v>5940</v>
      </c>
      <c r="G1815">
        <v>2190</v>
      </c>
      <c r="H1815">
        <v>1140</v>
      </c>
      <c r="I1815">
        <v>150</v>
      </c>
      <c r="J1815">
        <v>806</v>
      </c>
      <c r="K1815">
        <v>2115</v>
      </c>
      <c r="L1815">
        <v>0</v>
      </c>
      <c r="M1815">
        <v>10014</v>
      </c>
      <c r="N1815">
        <v>300</v>
      </c>
      <c r="O1815">
        <v>200</v>
      </c>
      <c r="P1815">
        <v>566</v>
      </c>
      <c r="R1815">
        <v>3152204</v>
      </c>
      <c r="S1815">
        <v>2115</v>
      </c>
      <c r="T1815" t="s">
        <v>5940</v>
      </c>
      <c r="U1815">
        <v>2190</v>
      </c>
      <c r="V1815">
        <v>1140</v>
      </c>
      <c r="W1815">
        <v>150</v>
      </c>
      <c r="X1815">
        <v>806</v>
      </c>
      <c r="Z1815">
        <v>2806305</v>
      </c>
      <c r="AB1815" t="s">
        <v>5940</v>
      </c>
      <c r="AC1815">
        <v>2806305</v>
      </c>
      <c r="AD1815" t="s">
        <v>5711</v>
      </c>
      <c r="AE1815" t="s">
        <v>5940</v>
      </c>
      <c r="AF1815">
        <v>2806305</v>
      </c>
      <c r="AG1815" t="s">
        <v>5711</v>
      </c>
      <c r="AH1815">
        <v>352</v>
      </c>
      <c r="AI1815">
        <v>2806305</v>
      </c>
      <c r="AJ1815" t="s">
        <v>5711</v>
      </c>
      <c r="AK1815">
        <v>75</v>
      </c>
      <c r="AL1815">
        <v>2806305</v>
      </c>
      <c r="AM1815" t="s">
        <v>5711</v>
      </c>
      <c r="AN1815" t="s">
        <v>5940</v>
      </c>
      <c r="AO1815">
        <v>0</v>
      </c>
      <c r="AP1815">
        <v>2903904</v>
      </c>
      <c r="AQ1815" t="s">
        <v>5772</v>
      </c>
      <c r="AR1815">
        <v>5580</v>
      </c>
    </row>
    <row r="1816" spans="1:44" x14ac:dyDescent="0.25">
      <c r="A1816">
        <v>3152303</v>
      </c>
      <c r="B1816">
        <v>2</v>
      </c>
      <c r="C1816" t="s">
        <v>888</v>
      </c>
      <c r="D1816" t="s">
        <v>4688</v>
      </c>
      <c r="E1816">
        <v>10646</v>
      </c>
      <c r="F1816" t="s">
        <v>5940</v>
      </c>
      <c r="G1816">
        <v>7308</v>
      </c>
      <c r="H1816" t="s">
        <v>5940</v>
      </c>
      <c r="I1816">
        <v>550</v>
      </c>
      <c r="J1816">
        <v>1008</v>
      </c>
      <c r="K1816">
        <v>10646</v>
      </c>
      <c r="L1816">
        <v>0</v>
      </c>
      <c r="M1816">
        <v>6960</v>
      </c>
      <c r="N1816">
        <v>0</v>
      </c>
      <c r="O1816">
        <v>1027</v>
      </c>
      <c r="P1816">
        <v>519</v>
      </c>
      <c r="R1816">
        <v>3152303</v>
      </c>
      <c r="S1816">
        <v>10646</v>
      </c>
      <c r="T1816" t="s">
        <v>5940</v>
      </c>
      <c r="U1816">
        <v>7308</v>
      </c>
      <c r="V1816" t="s">
        <v>5940</v>
      </c>
      <c r="W1816">
        <v>550</v>
      </c>
      <c r="X1816">
        <v>1008</v>
      </c>
      <c r="Z1816">
        <v>2806404</v>
      </c>
      <c r="AB1816" t="s">
        <v>5940</v>
      </c>
      <c r="AC1816">
        <v>2806404</v>
      </c>
      <c r="AD1816" t="s">
        <v>5712</v>
      </c>
      <c r="AE1816">
        <v>35</v>
      </c>
      <c r="AF1816">
        <v>2806404</v>
      </c>
      <c r="AG1816" t="s">
        <v>5712</v>
      </c>
      <c r="AH1816">
        <v>650</v>
      </c>
      <c r="AI1816">
        <v>2806404</v>
      </c>
      <c r="AJ1816" t="s">
        <v>5712</v>
      </c>
      <c r="AK1816">
        <v>36</v>
      </c>
      <c r="AL1816">
        <v>2806404</v>
      </c>
      <c r="AM1816" t="s">
        <v>5712</v>
      </c>
      <c r="AN1816" t="s">
        <v>5940</v>
      </c>
      <c r="AO1816">
        <v>0</v>
      </c>
      <c r="AP1816">
        <v>2903953</v>
      </c>
      <c r="AQ1816" t="s">
        <v>5773</v>
      </c>
      <c r="AR1816">
        <v>167</v>
      </c>
    </row>
    <row r="1817" spans="1:44" x14ac:dyDescent="0.25">
      <c r="A1817">
        <v>3152402</v>
      </c>
      <c r="B1817">
        <v>2</v>
      </c>
      <c r="C1817" t="s">
        <v>888</v>
      </c>
      <c r="D1817" t="s">
        <v>4689</v>
      </c>
      <c r="E1817">
        <v>4800</v>
      </c>
      <c r="F1817" t="s">
        <v>5940</v>
      </c>
      <c r="G1817">
        <v>1512</v>
      </c>
      <c r="H1817" t="s">
        <v>5940</v>
      </c>
      <c r="I1817">
        <v>80</v>
      </c>
      <c r="J1817">
        <v>36</v>
      </c>
      <c r="K1817">
        <v>19560</v>
      </c>
      <c r="L1817">
        <v>0</v>
      </c>
      <c r="M1817">
        <v>750</v>
      </c>
      <c r="N1817">
        <v>0</v>
      </c>
      <c r="O1817">
        <v>50</v>
      </c>
      <c r="P1817">
        <v>135</v>
      </c>
      <c r="R1817">
        <v>3152402</v>
      </c>
      <c r="S1817">
        <v>4800</v>
      </c>
      <c r="T1817" t="s">
        <v>5940</v>
      </c>
      <c r="U1817">
        <v>1512</v>
      </c>
      <c r="V1817" t="s">
        <v>5940</v>
      </c>
      <c r="W1817">
        <v>80</v>
      </c>
      <c r="X1817">
        <v>36</v>
      </c>
      <c r="Z1817">
        <v>2806503</v>
      </c>
      <c r="AB1817" t="s">
        <v>5940</v>
      </c>
      <c r="AC1817">
        <v>2806503</v>
      </c>
      <c r="AD1817" t="s">
        <v>5713</v>
      </c>
      <c r="AE1817" t="s">
        <v>5940</v>
      </c>
      <c r="AF1817">
        <v>2806503</v>
      </c>
      <c r="AG1817" t="s">
        <v>5713</v>
      </c>
      <c r="AH1817">
        <v>16250</v>
      </c>
      <c r="AI1817">
        <v>2806503</v>
      </c>
      <c r="AJ1817" t="s">
        <v>5713</v>
      </c>
      <c r="AK1817">
        <v>35</v>
      </c>
      <c r="AL1817">
        <v>2806503</v>
      </c>
      <c r="AM1817" t="s">
        <v>5713</v>
      </c>
      <c r="AN1817" t="s">
        <v>5940</v>
      </c>
      <c r="AO1817">
        <v>0</v>
      </c>
      <c r="AP1817">
        <v>2904001</v>
      </c>
      <c r="AQ1817" t="s">
        <v>5774</v>
      </c>
      <c r="AR1817">
        <v>44</v>
      </c>
    </row>
    <row r="1818" spans="1:44" x14ac:dyDescent="0.25">
      <c r="A1818">
        <v>3152501</v>
      </c>
      <c r="B1818">
        <v>2</v>
      </c>
      <c r="C1818" t="s">
        <v>888</v>
      </c>
      <c r="D1818" t="s">
        <v>4690</v>
      </c>
      <c r="E1818">
        <v>484</v>
      </c>
      <c r="F1818" t="s">
        <v>5940</v>
      </c>
      <c r="G1818">
        <v>11220</v>
      </c>
      <c r="H1818" t="s">
        <v>5940</v>
      </c>
      <c r="I1818">
        <v>1130</v>
      </c>
      <c r="J1818">
        <v>964</v>
      </c>
      <c r="K1818">
        <v>484</v>
      </c>
      <c r="L1818">
        <v>0</v>
      </c>
      <c r="M1818">
        <v>10800</v>
      </c>
      <c r="N1818">
        <v>0</v>
      </c>
      <c r="O1818">
        <v>704</v>
      </c>
      <c r="P1818">
        <v>654</v>
      </c>
      <c r="R1818">
        <v>3152501</v>
      </c>
      <c r="S1818">
        <v>484</v>
      </c>
      <c r="T1818" t="s">
        <v>5940</v>
      </c>
      <c r="U1818">
        <v>11220</v>
      </c>
      <c r="V1818" t="s">
        <v>5940</v>
      </c>
      <c r="W1818">
        <v>1130</v>
      </c>
      <c r="X1818">
        <v>964</v>
      </c>
      <c r="Z1818">
        <v>2806602</v>
      </c>
      <c r="AB1818" t="s">
        <v>5940</v>
      </c>
      <c r="AC1818">
        <v>2806602</v>
      </c>
      <c r="AD1818" t="s">
        <v>5714</v>
      </c>
      <c r="AE1818" t="s">
        <v>5940</v>
      </c>
      <c r="AF1818">
        <v>2806602</v>
      </c>
      <c r="AG1818" t="s">
        <v>5714</v>
      </c>
      <c r="AH1818">
        <v>61200</v>
      </c>
      <c r="AI1818">
        <v>2806602</v>
      </c>
      <c r="AJ1818" t="s">
        <v>5714</v>
      </c>
      <c r="AK1818">
        <v>25</v>
      </c>
      <c r="AL1818">
        <v>2806602</v>
      </c>
      <c r="AM1818" t="s">
        <v>5714</v>
      </c>
      <c r="AN1818" t="s">
        <v>5940</v>
      </c>
      <c r="AO1818">
        <v>0</v>
      </c>
      <c r="AP1818">
        <v>2904050</v>
      </c>
      <c r="AQ1818" t="s">
        <v>5775</v>
      </c>
      <c r="AR1818">
        <v>113</v>
      </c>
    </row>
    <row r="1819" spans="1:44" x14ac:dyDescent="0.25">
      <c r="A1819">
        <v>3152600</v>
      </c>
      <c r="B1819">
        <v>2</v>
      </c>
      <c r="C1819" t="s">
        <v>888</v>
      </c>
      <c r="D1819" t="s">
        <v>4691</v>
      </c>
      <c r="E1819" t="s">
        <v>5940</v>
      </c>
      <c r="F1819" t="s">
        <v>5940</v>
      </c>
      <c r="G1819">
        <v>540</v>
      </c>
      <c r="H1819" t="s">
        <v>5940</v>
      </c>
      <c r="I1819" t="s">
        <v>5940</v>
      </c>
      <c r="J1819">
        <v>36</v>
      </c>
      <c r="K1819">
        <v>0</v>
      </c>
      <c r="L1819">
        <v>0</v>
      </c>
      <c r="M1819">
        <v>876</v>
      </c>
      <c r="N1819">
        <v>0</v>
      </c>
      <c r="O1819">
        <v>0</v>
      </c>
      <c r="P1819">
        <v>91</v>
      </c>
      <c r="R1819">
        <v>3152600</v>
      </c>
      <c r="S1819" t="s">
        <v>5940</v>
      </c>
      <c r="T1819" t="s">
        <v>5940</v>
      </c>
      <c r="U1819">
        <v>540</v>
      </c>
      <c r="V1819" t="s">
        <v>5940</v>
      </c>
      <c r="W1819" t="s">
        <v>5940</v>
      </c>
      <c r="X1819">
        <v>36</v>
      </c>
      <c r="Z1819">
        <v>2806701</v>
      </c>
      <c r="AB1819" t="s">
        <v>5940</v>
      </c>
      <c r="AC1819">
        <v>2806701</v>
      </c>
      <c r="AD1819" t="s">
        <v>5715</v>
      </c>
      <c r="AE1819" t="s">
        <v>5940</v>
      </c>
      <c r="AF1819">
        <v>2806701</v>
      </c>
      <c r="AG1819" t="s">
        <v>5715</v>
      </c>
      <c r="AH1819">
        <v>47600</v>
      </c>
      <c r="AI1819">
        <v>2806701</v>
      </c>
      <c r="AJ1819" t="s">
        <v>5715</v>
      </c>
      <c r="AK1819">
        <v>5</v>
      </c>
      <c r="AL1819">
        <v>2806701</v>
      </c>
      <c r="AM1819" t="s">
        <v>5715</v>
      </c>
      <c r="AN1819" t="s">
        <v>5940</v>
      </c>
      <c r="AO1819">
        <v>0</v>
      </c>
      <c r="AP1819">
        <v>2904100</v>
      </c>
      <c r="AQ1819" t="s">
        <v>5776</v>
      </c>
      <c r="AR1819">
        <v>130</v>
      </c>
    </row>
    <row r="1820" spans="1:44" x14ac:dyDescent="0.25">
      <c r="A1820">
        <v>3152709</v>
      </c>
      <c r="B1820">
        <v>2</v>
      </c>
      <c r="C1820" t="s">
        <v>888</v>
      </c>
      <c r="D1820" t="s">
        <v>4692</v>
      </c>
      <c r="E1820" t="s">
        <v>5940</v>
      </c>
      <c r="F1820" t="s">
        <v>5940</v>
      </c>
      <c r="G1820">
        <v>6070</v>
      </c>
      <c r="H1820" t="s">
        <v>5940</v>
      </c>
      <c r="I1820">
        <v>20</v>
      </c>
      <c r="J1820">
        <v>248</v>
      </c>
      <c r="K1820">
        <v>0</v>
      </c>
      <c r="L1820">
        <v>0</v>
      </c>
      <c r="M1820">
        <v>5760</v>
      </c>
      <c r="N1820">
        <v>0</v>
      </c>
      <c r="O1820">
        <v>33</v>
      </c>
      <c r="P1820">
        <v>750</v>
      </c>
      <c r="R1820">
        <v>3152709</v>
      </c>
      <c r="S1820" t="s">
        <v>5940</v>
      </c>
      <c r="T1820" t="s">
        <v>5940</v>
      </c>
      <c r="U1820">
        <v>6070</v>
      </c>
      <c r="V1820" t="s">
        <v>5940</v>
      </c>
      <c r="W1820">
        <v>20</v>
      </c>
      <c r="X1820">
        <v>248</v>
      </c>
      <c r="Z1820">
        <v>2806800</v>
      </c>
      <c r="AB1820" t="s">
        <v>5940</v>
      </c>
      <c r="AC1820">
        <v>2806800</v>
      </c>
      <c r="AD1820" t="s">
        <v>5716</v>
      </c>
      <c r="AE1820" t="s">
        <v>5940</v>
      </c>
      <c r="AF1820">
        <v>2806800</v>
      </c>
      <c r="AG1820" t="s">
        <v>5716</v>
      </c>
      <c r="AH1820" t="s">
        <v>5940</v>
      </c>
      <c r="AI1820">
        <v>2806800</v>
      </c>
      <c r="AJ1820" t="s">
        <v>5716</v>
      </c>
      <c r="AK1820">
        <v>90</v>
      </c>
      <c r="AL1820">
        <v>2806800</v>
      </c>
      <c r="AM1820" t="s">
        <v>5716</v>
      </c>
      <c r="AN1820" t="s">
        <v>5940</v>
      </c>
      <c r="AO1820">
        <v>0</v>
      </c>
      <c r="AP1820">
        <v>2904209</v>
      </c>
      <c r="AQ1820" t="s">
        <v>5777</v>
      </c>
      <c r="AR1820">
        <v>300</v>
      </c>
    </row>
    <row r="1821" spans="1:44" x14ac:dyDescent="0.25">
      <c r="A1821">
        <v>3152808</v>
      </c>
      <c r="B1821">
        <v>2</v>
      </c>
      <c r="C1821" t="s">
        <v>888</v>
      </c>
      <c r="D1821" t="s">
        <v>4693</v>
      </c>
      <c r="E1821">
        <v>32000</v>
      </c>
      <c r="F1821">
        <v>52200</v>
      </c>
      <c r="G1821">
        <v>6000</v>
      </c>
      <c r="H1821" t="s">
        <v>5940</v>
      </c>
      <c r="I1821">
        <v>400</v>
      </c>
      <c r="J1821">
        <v>1068</v>
      </c>
      <c r="K1821">
        <v>66400</v>
      </c>
      <c r="L1821">
        <v>16200</v>
      </c>
      <c r="M1821">
        <v>4320</v>
      </c>
      <c r="N1821">
        <v>0</v>
      </c>
      <c r="O1821">
        <v>184</v>
      </c>
      <c r="P1821">
        <v>486</v>
      </c>
      <c r="R1821">
        <v>3152808</v>
      </c>
      <c r="S1821">
        <v>32000</v>
      </c>
      <c r="T1821">
        <v>52200</v>
      </c>
      <c r="U1821">
        <v>6000</v>
      </c>
      <c r="V1821" t="s">
        <v>5940</v>
      </c>
      <c r="W1821">
        <v>400</v>
      </c>
      <c r="X1821">
        <v>1068</v>
      </c>
      <c r="Z1821">
        <v>2806909</v>
      </c>
      <c r="AB1821" t="s">
        <v>5940</v>
      </c>
      <c r="AC1821">
        <v>2806909</v>
      </c>
      <c r="AD1821" t="s">
        <v>5717</v>
      </c>
      <c r="AE1821" t="s">
        <v>5940</v>
      </c>
      <c r="AF1821">
        <v>2806909</v>
      </c>
      <c r="AG1821" t="s">
        <v>5717</v>
      </c>
      <c r="AH1821">
        <v>25935</v>
      </c>
      <c r="AI1821">
        <v>2806909</v>
      </c>
      <c r="AJ1821" t="s">
        <v>5717</v>
      </c>
      <c r="AK1821">
        <v>18</v>
      </c>
      <c r="AL1821">
        <v>2806909</v>
      </c>
      <c r="AM1821" t="s">
        <v>5717</v>
      </c>
      <c r="AN1821" t="s">
        <v>5940</v>
      </c>
      <c r="AO1821">
        <v>0</v>
      </c>
      <c r="AP1821">
        <v>2904308</v>
      </c>
      <c r="AQ1821" t="s">
        <v>5778</v>
      </c>
      <c r="AR1821">
        <v>12</v>
      </c>
    </row>
    <row r="1822" spans="1:44" x14ac:dyDescent="0.25">
      <c r="A1822">
        <v>3152907</v>
      </c>
      <c r="B1822">
        <v>2</v>
      </c>
      <c r="C1822" t="s">
        <v>888</v>
      </c>
      <c r="D1822" t="s">
        <v>4694</v>
      </c>
      <c r="E1822" t="s">
        <v>5940</v>
      </c>
      <c r="F1822" t="s">
        <v>5940</v>
      </c>
      <c r="G1822">
        <v>18654</v>
      </c>
      <c r="H1822" t="s">
        <v>5940</v>
      </c>
      <c r="I1822">
        <v>1560</v>
      </c>
      <c r="J1822">
        <v>150</v>
      </c>
      <c r="K1822">
        <v>80000</v>
      </c>
      <c r="L1822">
        <v>0</v>
      </c>
      <c r="M1822">
        <v>18000</v>
      </c>
      <c r="N1822">
        <v>0</v>
      </c>
      <c r="O1822">
        <v>850</v>
      </c>
      <c r="P1822">
        <v>600</v>
      </c>
      <c r="R1822">
        <v>3152907</v>
      </c>
      <c r="S1822" t="s">
        <v>5940</v>
      </c>
      <c r="T1822" t="s">
        <v>5940</v>
      </c>
      <c r="U1822">
        <v>18654</v>
      </c>
      <c r="V1822" t="s">
        <v>5940</v>
      </c>
      <c r="W1822">
        <v>1560</v>
      </c>
      <c r="X1822">
        <v>150</v>
      </c>
      <c r="Z1822">
        <v>2807006</v>
      </c>
      <c r="AB1822" t="s">
        <v>5940</v>
      </c>
      <c r="AC1822">
        <v>2807006</v>
      </c>
      <c r="AD1822" t="s">
        <v>5718</v>
      </c>
      <c r="AE1822" t="s">
        <v>5940</v>
      </c>
      <c r="AF1822">
        <v>2807006</v>
      </c>
      <c r="AG1822" t="s">
        <v>5718</v>
      </c>
      <c r="AH1822" t="s">
        <v>5940</v>
      </c>
      <c r="AI1822">
        <v>2807006</v>
      </c>
      <c r="AJ1822" t="s">
        <v>5718</v>
      </c>
      <c r="AK1822">
        <v>246</v>
      </c>
      <c r="AL1822">
        <v>2807006</v>
      </c>
      <c r="AM1822" t="s">
        <v>5718</v>
      </c>
      <c r="AN1822" t="s">
        <v>5940</v>
      </c>
      <c r="AO1822">
        <v>0</v>
      </c>
      <c r="AP1822">
        <v>2904407</v>
      </c>
      <c r="AQ1822" t="s">
        <v>5779</v>
      </c>
      <c r="AR1822">
        <v>1800</v>
      </c>
    </row>
    <row r="1823" spans="1:44" x14ac:dyDescent="0.25">
      <c r="A1823">
        <v>3153004</v>
      </c>
      <c r="B1823">
        <v>2</v>
      </c>
      <c r="C1823" t="s">
        <v>888</v>
      </c>
      <c r="D1823" t="s">
        <v>4695</v>
      </c>
      <c r="E1823" t="s">
        <v>5940</v>
      </c>
      <c r="F1823">
        <v>3000</v>
      </c>
      <c r="G1823">
        <v>9150</v>
      </c>
      <c r="H1823" t="s">
        <v>5940</v>
      </c>
      <c r="I1823">
        <v>60</v>
      </c>
      <c r="J1823">
        <v>1200</v>
      </c>
      <c r="K1823">
        <v>0</v>
      </c>
      <c r="L1823">
        <v>870</v>
      </c>
      <c r="M1823">
        <v>11400</v>
      </c>
      <c r="N1823">
        <v>0</v>
      </c>
      <c r="O1823">
        <v>63</v>
      </c>
      <c r="P1823">
        <v>2100</v>
      </c>
      <c r="R1823">
        <v>3153004</v>
      </c>
      <c r="S1823" t="s">
        <v>5940</v>
      </c>
      <c r="T1823">
        <v>3000</v>
      </c>
      <c r="U1823">
        <v>9150</v>
      </c>
      <c r="V1823" t="s">
        <v>5940</v>
      </c>
      <c r="W1823">
        <v>60</v>
      </c>
      <c r="X1823">
        <v>1200</v>
      </c>
      <c r="Z1823">
        <v>2807105</v>
      </c>
      <c r="AB1823" t="s">
        <v>5940</v>
      </c>
      <c r="AC1823">
        <v>2807105</v>
      </c>
      <c r="AD1823" t="s">
        <v>5719</v>
      </c>
      <c r="AE1823" t="s">
        <v>5940</v>
      </c>
      <c r="AF1823">
        <v>2807105</v>
      </c>
      <c r="AG1823" t="s">
        <v>5719</v>
      </c>
      <c r="AH1823" t="s">
        <v>5940</v>
      </c>
      <c r="AI1823">
        <v>2807105</v>
      </c>
      <c r="AJ1823" t="s">
        <v>5719</v>
      </c>
      <c r="AK1823">
        <v>1740</v>
      </c>
      <c r="AL1823">
        <v>2807105</v>
      </c>
      <c r="AM1823" t="s">
        <v>5719</v>
      </c>
      <c r="AN1823" t="s">
        <v>5940</v>
      </c>
      <c r="AO1823">
        <v>0</v>
      </c>
      <c r="AP1823">
        <v>2904506</v>
      </c>
      <c r="AQ1823" t="s">
        <v>5780</v>
      </c>
      <c r="AR1823">
        <v>95</v>
      </c>
    </row>
    <row r="1824" spans="1:44" x14ac:dyDescent="0.25">
      <c r="A1824">
        <v>3153103</v>
      </c>
      <c r="B1824">
        <v>2</v>
      </c>
      <c r="C1824" t="s">
        <v>888</v>
      </c>
      <c r="D1824" t="s">
        <v>4696</v>
      </c>
      <c r="E1824">
        <v>6280</v>
      </c>
      <c r="F1824" t="s">
        <v>5940</v>
      </c>
      <c r="G1824">
        <v>2880</v>
      </c>
      <c r="H1824" t="s">
        <v>5940</v>
      </c>
      <c r="I1824">
        <v>593</v>
      </c>
      <c r="J1824">
        <v>261</v>
      </c>
      <c r="K1824">
        <v>6280</v>
      </c>
      <c r="L1824">
        <v>0</v>
      </c>
      <c r="M1824">
        <v>1080</v>
      </c>
      <c r="N1824">
        <v>0</v>
      </c>
      <c r="O1824">
        <v>593</v>
      </c>
      <c r="P1824">
        <v>261</v>
      </c>
      <c r="R1824">
        <v>3153103</v>
      </c>
      <c r="S1824">
        <v>6280</v>
      </c>
      <c r="T1824" t="s">
        <v>5940</v>
      </c>
      <c r="U1824">
        <v>2880</v>
      </c>
      <c r="V1824" t="s">
        <v>5940</v>
      </c>
      <c r="W1824">
        <v>593</v>
      </c>
      <c r="X1824">
        <v>261</v>
      </c>
      <c r="Z1824">
        <v>2807204</v>
      </c>
      <c r="AB1824" t="s">
        <v>5940</v>
      </c>
      <c r="AC1824">
        <v>2807204</v>
      </c>
      <c r="AD1824" t="s">
        <v>5720</v>
      </c>
      <c r="AE1824" t="s">
        <v>5940</v>
      </c>
      <c r="AF1824">
        <v>2807204</v>
      </c>
      <c r="AG1824" t="s">
        <v>5720</v>
      </c>
      <c r="AH1824">
        <v>28800</v>
      </c>
      <c r="AI1824">
        <v>2807204</v>
      </c>
      <c r="AJ1824" t="s">
        <v>5720</v>
      </c>
      <c r="AK1824">
        <v>22</v>
      </c>
      <c r="AL1824">
        <v>2807204</v>
      </c>
      <c r="AM1824" t="s">
        <v>5720</v>
      </c>
      <c r="AN1824" t="s">
        <v>5940</v>
      </c>
      <c r="AO1824">
        <v>0</v>
      </c>
      <c r="AP1824">
        <v>2904605</v>
      </c>
      <c r="AQ1824" t="s">
        <v>5781</v>
      </c>
      <c r="AR1824">
        <v>180</v>
      </c>
    </row>
    <row r="1825" spans="1:44" x14ac:dyDescent="0.25">
      <c r="A1825">
        <v>3153202</v>
      </c>
      <c r="B1825">
        <v>2</v>
      </c>
      <c r="C1825" t="s">
        <v>888</v>
      </c>
      <c r="D1825" t="s">
        <v>4697</v>
      </c>
      <c r="E1825">
        <v>500</v>
      </c>
      <c r="F1825" t="s">
        <v>5940</v>
      </c>
      <c r="G1825">
        <v>4500</v>
      </c>
      <c r="H1825" t="s">
        <v>5940</v>
      </c>
      <c r="I1825" t="s">
        <v>5940</v>
      </c>
      <c r="J1825">
        <v>22</v>
      </c>
      <c r="K1825">
        <v>2800</v>
      </c>
      <c r="L1825">
        <v>0</v>
      </c>
      <c r="M1825">
        <v>4500</v>
      </c>
      <c r="N1825">
        <v>0</v>
      </c>
      <c r="O1825">
        <v>0</v>
      </c>
      <c r="P1825">
        <v>21</v>
      </c>
      <c r="R1825">
        <v>3153202</v>
      </c>
      <c r="S1825">
        <v>500</v>
      </c>
      <c r="T1825" t="s">
        <v>5940</v>
      </c>
      <c r="U1825">
        <v>4500</v>
      </c>
      <c r="V1825" t="s">
        <v>5940</v>
      </c>
      <c r="W1825" t="s">
        <v>5940</v>
      </c>
      <c r="X1825">
        <v>22</v>
      </c>
      <c r="Z1825">
        <v>2807303</v>
      </c>
      <c r="AB1825" t="s">
        <v>5940</v>
      </c>
      <c r="AC1825">
        <v>2807303</v>
      </c>
      <c r="AD1825" t="s">
        <v>5721</v>
      </c>
      <c r="AE1825">
        <v>3010</v>
      </c>
      <c r="AF1825">
        <v>2807303</v>
      </c>
      <c r="AG1825" t="s">
        <v>5721</v>
      </c>
      <c r="AH1825" t="s">
        <v>5940</v>
      </c>
      <c r="AI1825">
        <v>2807303</v>
      </c>
      <c r="AJ1825" t="s">
        <v>5721</v>
      </c>
      <c r="AK1825">
        <v>17</v>
      </c>
      <c r="AL1825">
        <v>2807303</v>
      </c>
      <c r="AM1825" t="s">
        <v>5721</v>
      </c>
      <c r="AN1825" t="s">
        <v>5940</v>
      </c>
      <c r="AO1825">
        <v>0</v>
      </c>
      <c r="AP1825">
        <v>2904704</v>
      </c>
      <c r="AQ1825" t="s">
        <v>5782</v>
      </c>
      <c r="AR1825">
        <v>4</v>
      </c>
    </row>
    <row r="1826" spans="1:44" x14ac:dyDescent="0.25">
      <c r="A1826">
        <v>3153301</v>
      </c>
      <c r="B1826">
        <v>2</v>
      </c>
      <c r="C1826" t="s">
        <v>888</v>
      </c>
      <c r="D1826" t="s">
        <v>4698</v>
      </c>
      <c r="E1826">
        <v>750</v>
      </c>
      <c r="F1826" t="s">
        <v>5940</v>
      </c>
      <c r="G1826">
        <v>220</v>
      </c>
      <c r="H1826" t="s">
        <v>5940</v>
      </c>
      <c r="I1826" t="s">
        <v>5940</v>
      </c>
      <c r="J1826">
        <v>70</v>
      </c>
      <c r="K1826">
        <v>750</v>
      </c>
      <c r="L1826">
        <v>0</v>
      </c>
      <c r="M1826">
        <v>300</v>
      </c>
      <c r="N1826">
        <v>0</v>
      </c>
      <c r="O1826">
        <v>0</v>
      </c>
      <c r="P1826">
        <v>62</v>
      </c>
      <c r="R1826">
        <v>3153301</v>
      </c>
      <c r="S1826">
        <v>750</v>
      </c>
      <c r="T1826" t="s">
        <v>5940</v>
      </c>
      <c r="U1826">
        <v>220</v>
      </c>
      <c r="V1826" t="s">
        <v>5940</v>
      </c>
      <c r="W1826" t="s">
        <v>5940</v>
      </c>
      <c r="X1826">
        <v>70</v>
      </c>
      <c r="Z1826">
        <v>2807402</v>
      </c>
      <c r="AB1826" t="s">
        <v>5940</v>
      </c>
      <c r="AC1826">
        <v>2807402</v>
      </c>
      <c r="AD1826" t="s">
        <v>5722</v>
      </c>
      <c r="AE1826" t="s">
        <v>5940</v>
      </c>
      <c r="AF1826">
        <v>2807402</v>
      </c>
      <c r="AG1826" t="s">
        <v>5722</v>
      </c>
      <c r="AH1826" t="s">
        <v>5940</v>
      </c>
      <c r="AI1826">
        <v>2807402</v>
      </c>
      <c r="AJ1826" t="s">
        <v>5722</v>
      </c>
      <c r="AK1826">
        <v>1480</v>
      </c>
      <c r="AL1826">
        <v>2807402</v>
      </c>
      <c r="AM1826" t="s">
        <v>5722</v>
      </c>
      <c r="AN1826" t="s">
        <v>5940</v>
      </c>
      <c r="AO1826">
        <v>0</v>
      </c>
      <c r="AP1826">
        <v>2904753</v>
      </c>
      <c r="AQ1826" t="s">
        <v>5783</v>
      </c>
      <c r="AR1826">
        <v>120</v>
      </c>
    </row>
    <row r="1827" spans="1:44" x14ac:dyDescent="0.25">
      <c r="A1827">
        <v>3153400</v>
      </c>
      <c r="B1827">
        <v>2</v>
      </c>
      <c r="C1827" t="s">
        <v>888</v>
      </c>
      <c r="D1827" t="s">
        <v>4699</v>
      </c>
      <c r="E1827">
        <v>108000</v>
      </c>
      <c r="F1827">
        <v>42000</v>
      </c>
      <c r="G1827">
        <v>78000</v>
      </c>
      <c r="H1827">
        <v>9375</v>
      </c>
      <c r="I1827">
        <v>648</v>
      </c>
      <c r="J1827">
        <v>2436</v>
      </c>
      <c r="K1827">
        <v>180000</v>
      </c>
      <c r="L1827">
        <v>42000</v>
      </c>
      <c r="M1827">
        <v>79200</v>
      </c>
      <c r="N1827">
        <v>10091</v>
      </c>
      <c r="O1827">
        <v>624</v>
      </c>
      <c r="P1827">
        <v>3600</v>
      </c>
      <c r="R1827">
        <v>3153400</v>
      </c>
      <c r="S1827">
        <v>108000</v>
      </c>
      <c r="T1827">
        <v>42000</v>
      </c>
      <c r="U1827">
        <v>78000</v>
      </c>
      <c r="V1827">
        <v>9375</v>
      </c>
      <c r="W1827">
        <v>648</v>
      </c>
      <c r="X1827">
        <v>2436</v>
      </c>
      <c r="Z1827">
        <v>2807501</v>
      </c>
      <c r="AB1827" t="s">
        <v>5940</v>
      </c>
      <c r="AC1827">
        <v>2807501</v>
      </c>
      <c r="AD1827" t="s">
        <v>5723</v>
      </c>
      <c r="AE1827" t="s">
        <v>5940</v>
      </c>
      <c r="AF1827">
        <v>2807501</v>
      </c>
      <c r="AG1827" t="s">
        <v>5723</v>
      </c>
      <c r="AH1827" t="s">
        <v>5940</v>
      </c>
      <c r="AI1827">
        <v>2807501</v>
      </c>
      <c r="AJ1827" t="s">
        <v>5723</v>
      </c>
      <c r="AK1827">
        <v>90</v>
      </c>
      <c r="AL1827">
        <v>2807501</v>
      </c>
      <c r="AM1827" t="s">
        <v>5723</v>
      </c>
      <c r="AN1827" t="s">
        <v>5940</v>
      </c>
      <c r="AO1827">
        <v>0</v>
      </c>
      <c r="AP1827">
        <v>2904803</v>
      </c>
      <c r="AQ1827" t="s">
        <v>5784</v>
      </c>
      <c r="AR1827">
        <v>63</v>
      </c>
    </row>
    <row r="1828" spans="1:44" x14ac:dyDescent="0.25">
      <c r="A1828">
        <v>3153608</v>
      </c>
      <c r="B1828">
        <v>2</v>
      </c>
      <c r="C1828" t="s">
        <v>888</v>
      </c>
      <c r="D1828" t="s">
        <v>4701</v>
      </c>
      <c r="E1828">
        <v>6030</v>
      </c>
      <c r="F1828" t="s">
        <v>5940</v>
      </c>
      <c r="G1828">
        <v>525</v>
      </c>
      <c r="H1828" t="s">
        <v>5940</v>
      </c>
      <c r="I1828">
        <v>50</v>
      </c>
      <c r="J1828">
        <v>47</v>
      </c>
      <c r="K1828">
        <v>4900</v>
      </c>
      <c r="L1828">
        <v>0</v>
      </c>
      <c r="M1828">
        <v>150</v>
      </c>
      <c r="N1828">
        <v>0</v>
      </c>
      <c r="O1828">
        <v>0</v>
      </c>
      <c r="P1828">
        <v>33</v>
      </c>
      <c r="R1828">
        <v>3153608</v>
      </c>
      <c r="S1828">
        <v>6030</v>
      </c>
      <c r="T1828" t="s">
        <v>5940</v>
      </c>
      <c r="U1828">
        <v>525</v>
      </c>
      <c r="V1828" t="s">
        <v>5940</v>
      </c>
      <c r="W1828">
        <v>50</v>
      </c>
      <c r="X1828">
        <v>47</v>
      </c>
      <c r="Z1828">
        <v>2807600</v>
      </c>
      <c r="AB1828" t="s">
        <v>5940</v>
      </c>
      <c r="AC1828">
        <v>2807600</v>
      </c>
      <c r="AD1828" t="s">
        <v>5724</v>
      </c>
      <c r="AE1828" t="s">
        <v>5940</v>
      </c>
      <c r="AF1828">
        <v>2807600</v>
      </c>
      <c r="AG1828" t="s">
        <v>5724</v>
      </c>
      <c r="AH1828" t="s">
        <v>5940</v>
      </c>
      <c r="AI1828">
        <v>2807600</v>
      </c>
      <c r="AJ1828" t="s">
        <v>5724</v>
      </c>
      <c r="AK1828">
        <v>73</v>
      </c>
      <c r="AL1828">
        <v>2807600</v>
      </c>
      <c r="AM1828" t="s">
        <v>5724</v>
      </c>
      <c r="AN1828" t="s">
        <v>5940</v>
      </c>
      <c r="AO1828">
        <v>0</v>
      </c>
      <c r="AP1828">
        <v>2904852</v>
      </c>
      <c r="AQ1828" t="s">
        <v>5785</v>
      </c>
      <c r="AR1828">
        <v>456</v>
      </c>
    </row>
    <row r="1829" spans="1:44" x14ac:dyDescent="0.25">
      <c r="A1829">
        <v>3153707</v>
      </c>
      <c r="B1829">
        <v>2</v>
      </c>
      <c r="C1829" t="s">
        <v>888</v>
      </c>
      <c r="D1829" t="s">
        <v>4702</v>
      </c>
      <c r="E1829">
        <v>2375</v>
      </c>
      <c r="F1829">
        <v>144</v>
      </c>
      <c r="G1829">
        <v>2400</v>
      </c>
      <c r="H1829" t="s">
        <v>5940</v>
      </c>
      <c r="I1829">
        <v>20</v>
      </c>
      <c r="J1829">
        <v>5</v>
      </c>
      <c r="K1829">
        <v>2375</v>
      </c>
      <c r="L1829">
        <v>0</v>
      </c>
      <c r="M1829">
        <v>2800</v>
      </c>
      <c r="N1829">
        <v>0</v>
      </c>
      <c r="O1829">
        <v>15</v>
      </c>
      <c r="P1829">
        <v>5</v>
      </c>
      <c r="R1829">
        <v>3153707</v>
      </c>
      <c r="S1829">
        <v>2375</v>
      </c>
      <c r="T1829">
        <v>144</v>
      </c>
      <c r="U1829">
        <v>2400</v>
      </c>
      <c r="V1829" t="s">
        <v>5940</v>
      </c>
      <c r="W1829">
        <v>20</v>
      </c>
      <c r="X1829">
        <v>5</v>
      </c>
      <c r="Z1829">
        <v>2900108</v>
      </c>
      <c r="AB1829" t="s">
        <v>5940</v>
      </c>
      <c r="AC1829">
        <v>2900108</v>
      </c>
      <c r="AD1829" t="s">
        <v>5725</v>
      </c>
      <c r="AE1829">
        <v>60</v>
      </c>
      <c r="AF1829">
        <v>2900108</v>
      </c>
      <c r="AG1829" t="s">
        <v>5725</v>
      </c>
      <c r="AH1829">
        <v>83995</v>
      </c>
      <c r="AI1829">
        <v>2900108</v>
      </c>
      <c r="AJ1829" t="s">
        <v>5725</v>
      </c>
      <c r="AK1829">
        <v>96</v>
      </c>
      <c r="AL1829">
        <v>2900108</v>
      </c>
      <c r="AM1829" t="s">
        <v>5725</v>
      </c>
      <c r="AN1829" t="s">
        <v>5940</v>
      </c>
      <c r="AO1829">
        <v>0</v>
      </c>
      <c r="AP1829">
        <v>2904902</v>
      </c>
      <c r="AQ1829" t="s">
        <v>5786</v>
      </c>
      <c r="AR1829">
        <v>74</v>
      </c>
    </row>
    <row r="1830" spans="1:44" x14ac:dyDescent="0.25">
      <c r="A1830">
        <v>3153806</v>
      </c>
      <c r="B1830">
        <v>2</v>
      </c>
      <c r="C1830" t="s">
        <v>888</v>
      </c>
      <c r="D1830" t="s">
        <v>4703</v>
      </c>
      <c r="E1830">
        <v>84</v>
      </c>
      <c r="F1830" t="s">
        <v>5940</v>
      </c>
      <c r="G1830">
        <v>2100</v>
      </c>
      <c r="H1830" t="s">
        <v>5940</v>
      </c>
      <c r="I1830" t="s">
        <v>5940</v>
      </c>
      <c r="J1830">
        <v>286</v>
      </c>
      <c r="K1830">
        <v>60</v>
      </c>
      <c r="L1830">
        <v>0</v>
      </c>
      <c r="M1830">
        <v>2040</v>
      </c>
      <c r="N1830">
        <v>0</v>
      </c>
      <c r="O1830">
        <v>0</v>
      </c>
      <c r="P1830">
        <v>275</v>
      </c>
      <c r="R1830">
        <v>3153806</v>
      </c>
      <c r="S1830">
        <v>84</v>
      </c>
      <c r="T1830" t="s">
        <v>5940</v>
      </c>
      <c r="U1830">
        <v>2100</v>
      </c>
      <c r="V1830" t="s">
        <v>5940</v>
      </c>
      <c r="W1830" t="s">
        <v>5940</v>
      </c>
      <c r="X1830">
        <v>286</v>
      </c>
      <c r="Z1830">
        <v>2900207</v>
      </c>
      <c r="AB1830" t="s">
        <v>5940</v>
      </c>
      <c r="AC1830">
        <v>2900207</v>
      </c>
      <c r="AD1830" t="s">
        <v>5726</v>
      </c>
      <c r="AE1830" t="s">
        <v>5940</v>
      </c>
      <c r="AF1830">
        <v>2900207</v>
      </c>
      <c r="AG1830" t="s">
        <v>5726</v>
      </c>
      <c r="AH1830" t="s">
        <v>5940</v>
      </c>
      <c r="AI1830">
        <v>2900207</v>
      </c>
      <c r="AJ1830" t="s">
        <v>5726</v>
      </c>
      <c r="AK1830">
        <v>72</v>
      </c>
      <c r="AL1830">
        <v>2900207</v>
      </c>
      <c r="AM1830" t="s">
        <v>5726</v>
      </c>
      <c r="AN1830" t="s">
        <v>5940</v>
      </c>
      <c r="AO1830">
        <v>0</v>
      </c>
      <c r="AP1830">
        <v>2905008</v>
      </c>
      <c r="AQ1830" t="s">
        <v>5787</v>
      </c>
      <c r="AR1830">
        <v>720</v>
      </c>
    </row>
    <row r="1831" spans="1:44" x14ac:dyDescent="0.25">
      <c r="A1831">
        <v>3153905</v>
      </c>
      <c r="B1831">
        <v>2</v>
      </c>
      <c r="C1831" t="s">
        <v>888</v>
      </c>
      <c r="D1831" t="s">
        <v>4704</v>
      </c>
      <c r="E1831" t="s">
        <v>5940</v>
      </c>
      <c r="F1831" t="s">
        <v>5940</v>
      </c>
      <c r="G1831">
        <v>0</v>
      </c>
      <c r="H1831" t="s">
        <v>5940</v>
      </c>
      <c r="I1831" t="s">
        <v>5940</v>
      </c>
      <c r="J1831" t="s">
        <v>5940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R1831">
        <v>3153905</v>
      </c>
      <c r="S1831" t="s">
        <v>5940</v>
      </c>
      <c r="T1831" t="s">
        <v>5940</v>
      </c>
      <c r="U1831">
        <v>0</v>
      </c>
      <c r="V1831" t="s">
        <v>5940</v>
      </c>
      <c r="W1831" t="s">
        <v>5940</v>
      </c>
      <c r="X1831" t="s">
        <v>5940</v>
      </c>
      <c r="Z1831">
        <v>2900306</v>
      </c>
      <c r="AB1831" t="s">
        <v>5940</v>
      </c>
      <c r="AC1831">
        <v>2900306</v>
      </c>
      <c r="AD1831" t="s">
        <v>5727</v>
      </c>
      <c r="AE1831" t="s">
        <v>5940</v>
      </c>
      <c r="AF1831">
        <v>2900306</v>
      </c>
      <c r="AG1831" t="s">
        <v>5727</v>
      </c>
      <c r="AH1831" t="s">
        <v>5940</v>
      </c>
      <c r="AI1831">
        <v>2900306</v>
      </c>
      <c r="AJ1831" t="s">
        <v>5727</v>
      </c>
      <c r="AK1831">
        <v>96</v>
      </c>
      <c r="AL1831">
        <v>2900306</v>
      </c>
      <c r="AM1831" t="s">
        <v>5727</v>
      </c>
      <c r="AN1831" t="s">
        <v>5940</v>
      </c>
      <c r="AO1831">
        <v>0</v>
      </c>
      <c r="AP1831">
        <v>2905107</v>
      </c>
      <c r="AQ1831" t="s">
        <v>5788</v>
      </c>
      <c r="AR1831">
        <v>409</v>
      </c>
    </row>
    <row r="1832" spans="1:44" x14ac:dyDescent="0.25">
      <c r="A1832">
        <v>3154002</v>
      </c>
      <c r="B1832">
        <v>2</v>
      </c>
      <c r="C1832" t="s">
        <v>888</v>
      </c>
      <c r="D1832" t="s">
        <v>4705</v>
      </c>
      <c r="E1832">
        <v>45900</v>
      </c>
      <c r="F1832" t="s">
        <v>5940</v>
      </c>
      <c r="G1832">
        <v>6300</v>
      </c>
      <c r="H1832" t="s">
        <v>5940</v>
      </c>
      <c r="I1832">
        <v>110</v>
      </c>
      <c r="J1832">
        <v>455</v>
      </c>
      <c r="K1832">
        <v>43335</v>
      </c>
      <c r="L1832">
        <v>0</v>
      </c>
      <c r="M1832">
        <v>1638</v>
      </c>
      <c r="N1832">
        <v>0</v>
      </c>
      <c r="O1832">
        <v>135</v>
      </c>
      <c r="P1832">
        <v>508</v>
      </c>
      <c r="R1832">
        <v>3154002</v>
      </c>
      <c r="S1832">
        <v>45900</v>
      </c>
      <c r="T1832" t="s">
        <v>5940</v>
      </c>
      <c r="U1832">
        <v>6300</v>
      </c>
      <c r="V1832" t="s">
        <v>5940</v>
      </c>
      <c r="W1832">
        <v>110</v>
      </c>
      <c r="X1832">
        <v>455</v>
      </c>
      <c r="Z1832">
        <v>2900355</v>
      </c>
      <c r="AB1832" t="s">
        <v>5940</v>
      </c>
      <c r="AC1832">
        <v>2900355</v>
      </c>
      <c r="AD1832" t="s">
        <v>5728</v>
      </c>
      <c r="AE1832" t="s">
        <v>5940</v>
      </c>
      <c r="AF1832">
        <v>2900355</v>
      </c>
      <c r="AG1832" t="s">
        <v>5728</v>
      </c>
      <c r="AH1832" t="s">
        <v>5940</v>
      </c>
      <c r="AI1832">
        <v>2900355</v>
      </c>
      <c r="AJ1832" t="s">
        <v>5728</v>
      </c>
      <c r="AK1832">
        <v>33660</v>
      </c>
      <c r="AL1832">
        <v>2900355</v>
      </c>
      <c r="AM1832" t="s">
        <v>5728</v>
      </c>
      <c r="AN1832" t="s">
        <v>5940</v>
      </c>
      <c r="AO1832">
        <v>0</v>
      </c>
      <c r="AP1832">
        <v>2905156</v>
      </c>
      <c r="AQ1832" t="s">
        <v>5789</v>
      </c>
      <c r="AR1832">
        <v>418</v>
      </c>
    </row>
    <row r="1833" spans="1:44" x14ac:dyDescent="0.25">
      <c r="A1833">
        <v>3154101</v>
      </c>
      <c r="B1833">
        <v>2</v>
      </c>
      <c r="C1833" t="s">
        <v>888</v>
      </c>
      <c r="D1833" t="s">
        <v>4706</v>
      </c>
      <c r="E1833">
        <v>1600</v>
      </c>
      <c r="F1833" t="s">
        <v>5940</v>
      </c>
      <c r="G1833">
        <v>80</v>
      </c>
      <c r="H1833" t="s">
        <v>5940</v>
      </c>
      <c r="I1833">
        <v>325</v>
      </c>
      <c r="J1833">
        <v>8</v>
      </c>
      <c r="K1833">
        <v>2800</v>
      </c>
      <c r="L1833">
        <v>0</v>
      </c>
      <c r="M1833">
        <v>60</v>
      </c>
      <c r="N1833">
        <v>0</v>
      </c>
      <c r="O1833">
        <v>250</v>
      </c>
      <c r="P1833">
        <v>0</v>
      </c>
      <c r="R1833">
        <v>3154101</v>
      </c>
      <c r="S1833">
        <v>1600</v>
      </c>
      <c r="T1833" t="s">
        <v>5940</v>
      </c>
      <c r="U1833">
        <v>80</v>
      </c>
      <c r="V1833" t="s">
        <v>5940</v>
      </c>
      <c r="W1833">
        <v>325</v>
      </c>
      <c r="X1833">
        <v>8</v>
      </c>
      <c r="Z1833">
        <v>2900405</v>
      </c>
      <c r="AB1833" t="s">
        <v>5940</v>
      </c>
      <c r="AC1833">
        <v>2900405</v>
      </c>
      <c r="AD1833" t="s">
        <v>5729</v>
      </c>
      <c r="AE1833" t="s">
        <v>5940</v>
      </c>
      <c r="AF1833">
        <v>2900405</v>
      </c>
      <c r="AG1833" t="s">
        <v>5729</v>
      </c>
      <c r="AH1833" t="s">
        <v>5940</v>
      </c>
      <c r="AI1833">
        <v>2900405</v>
      </c>
      <c r="AJ1833" t="s">
        <v>5729</v>
      </c>
      <c r="AK1833">
        <v>5280</v>
      </c>
      <c r="AL1833">
        <v>2900405</v>
      </c>
      <c r="AM1833" t="s">
        <v>5729</v>
      </c>
      <c r="AN1833" t="s">
        <v>5940</v>
      </c>
      <c r="AO1833">
        <v>0</v>
      </c>
      <c r="AP1833">
        <v>2905206</v>
      </c>
      <c r="AQ1833" t="s">
        <v>5790</v>
      </c>
      <c r="AR1833">
        <v>1080</v>
      </c>
    </row>
    <row r="1834" spans="1:44" x14ac:dyDescent="0.25">
      <c r="A1834">
        <v>3154150</v>
      </c>
      <c r="B1834">
        <v>2</v>
      </c>
      <c r="C1834" t="s">
        <v>888</v>
      </c>
      <c r="D1834" t="s">
        <v>4707</v>
      </c>
      <c r="E1834">
        <v>240</v>
      </c>
      <c r="F1834" t="s">
        <v>5940</v>
      </c>
      <c r="G1834">
        <v>450</v>
      </c>
      <c r="H1834" t="s">
        <v>5940</v>
      </c>
      <c r="I1834" t="s">
        <v>5940</v>
      </c>
      <c r="J1834">
        <v>144</v>
      </c>
      <c r="K1834">
        <v>240</v>
      </c>
      <c r="L1834">
        <v>0</v>
      </c>
      <c r="M1834">
        <v>448</v>
      </c>
      <c r="N1834">
        <v>0</v>
      </c>
      <c r="O1834">
        <v>0</v>
      </c>
      <c r="P1834">
        <v>93</v>
      </c>
      <c r="R1834">
        <v>3154150</v>
      </c>
      <c r="S1834">
        <v>240</v>
      </c>
      <c r="T1834" t="s">
        <v>5940</v>
      </c>
      <c r="U1834">
        <v>450</v>
      </c>
      <c r="V1834" t="s">
        <v>5940</v>
      </c>
      <c r="W1834" t="s">
        <v>5940</v>
      </c>
      <c r="X1834">
        <v>144</v>
      </c>
      <c r="Z1834">
        <v>2900504</v>
      </c>
      <c r="AB1834">
        <v>27</v>
      </c>
      <c r="AC1834">
        <v>2900504</v>
      </c>
      <c r="AD1834" t="s">
        <v>5730</v>
      </c>
      <c r="AE1834">
        <v>145</v>
      </c>
      <c r="AF1834">
        <v>2900504</v>
      </c>
      <c r="AG1834" t="s">
        <v>5730</v>
      </c>
      <c r="AH1834">
        <v>6000</v>
      </c>
      <c r="AI1834">
        <v>2900504</v>
      </c>
      <c r="AJ1834" t="s">
        <v>5730</v>
      </c>
      <c r="AK1834">
        <v>318</v>
      </c>
      <c r="AL1834">
        <v>2900504</v>
      </c>
      <c r="AM1834" t="s">
        <v>5730</v>
      </c>
      <c r="AN1834" t="s">
        <v>5940</v>
      </c>
      <c r="AO1834">
        <v>0</v>
      </c>
      <c r="AP1834">
        <v>2905305</v>
      </c>
      <c r="AQ1834" t="s">
        <v>5791</v>
      </c>
      <c r="AR1834">
        <v>4800</v>
      </c>
    </row>
    <row r="1835" spans="1:44" x14ac:dyDescent="0.25">
      <c r="A1835">
        <v>3154200</v>
      </c>
      <c r="B1835">
        <v>2</v>
      </c>
      <c r="C1835" t="s">
        <v>888</v>
      </c>
      <c r="D1835" t="s">
        <v>4708</v>
      </c>
      <c r="E1835">
        <v>3500</v>
      </c>
      <c r="F1835" t="s">
        <v>5940</v>
      </c>
      <c r="G1835">
        <v>10570</v>
      </c>
      <c r="H1835" t="s">
        <v>5940</v>
      </c>
      <c r="I1835">
        <v>28</v>
      </c>
      <c r="J1835">
        <v>910</v>
      </c>
      <c r="K1835">
        <v>1760</v>
      </c>
      <c r="L1835">
        <v>0</v>
      </c>
      <c r="M1835">
        <v>9108</v>
      </c>
      <c r="N1835">
        <v>0</v>
      </c>
      <c r="O1835">
        <v>33</v>
      </c>
      <c r="P1835">
        <v>760</v>
      </c>
      <c r="R1835">
        <v>3154200</v>
      </c>
      <c r="S1835">
        <v>3500</v>
      </c>
      <c r="T1835" t="s">
        <v>5940</v>
      </c>
      <c r="U1835">
        <v>10570</v>
      </c>
      <c r="V1835" t="s">
        <v>5940</v>
      </c>
      <c r="W1835">
        <v>28</v>
      </c>
      <c r="X1835">
        <v>910</v>
      </c>
      <c r="Z1835">
        <v>2900603</v>
      </c>
      <c r="AB1835" t="s">
        <v>5940</v>
      </c>
      <c r="AC1835">
        <v>2900603</v>
      </c>
      <c r="AD1835" t="s">
        <v>5731</v>
      </c>
      <c r="AE1835" t="s">
        <v>5940</v>
      </c>
      <c r="AF1835">
        <v>2900603</v>
      </c>
      <c r="AG1835" t="s">
        <v>5731</v>
      </c>
      <c r="AH1835">
        <v>3200</v>
      </c>
      <c r="AI1835">
        <v>2900603</v>
      </c>
      <c r="AJ1835" t="s">
        <v>5731</v>
      </c>
      <c r="AK1835">
        <v>21</v>
      </c>
      <c r="AL1835">
        <v>2900603</v>
      </c>
      <c r="AM1835" t="s">
        <v>5731</v>
      </c>
      <c r="AN1835" t="s">
        <v>5940</v>
      </c>
      <c r="AO1835">
        <v>0</v>
      </c>
      <c r="AP1835">
        <v>2905404</v>
      </c>
      <c r="AQ1835" t="s">
        <v>5792</v>
      </c>
      <c r="AR1835">
        <v>3</v>
      </c>
    </row>
    <row r="1836" spans="1:44" x14ac:dyDescent="0.25">
      <c r="A1836">
        <v>3154309</v>
      </c>
      <c r="B1836">
        <v>2</v>
      </c>
      <c r="C1836" t="s">
        <v>888</v>
      </c>
      <c r="D1836" t="s">
        <v>4709</v>
      </c>
      <c r="E1836">
        <v>2030</v>
      </c>
      <c r="F1836" t="s">
        <v>5940</v>
      </c>
      <c r="G1836">
        <v>5888</v>
      </c>
      <c r="H1836" t="s">
        <v>5940</v>
      </c>
      <c r="I1836">
        <v>2218</v>
      </c>
      <c r="J1836">
        <v>354</v>
      </c>
      <c r="K1836">
        <v>1484</v>
      </c>
      <c r="L1836">
        <v>0</v>
      </c>
      <c r="M1836">
        <v>9600</v>
      </c>
      <c r="N1836">
        <v>0</v>
      </c>
      <c r="O1836">
        <v>1690</v>
      </c>
      <c r="P1836">
        <v>337</v>
      </c>
      <c r="R1836">
        <v>3154309</v>
      </c>
      <c r="S1836">
        <v>2030</v>
      </c>
      <c r="T1836" t="s">
        <v>5940</v>
      </c>
      <c r="U1836">
        <v>5888</v>
      </c>
      <c r="V1836" t="s">
        <v>5940</v>
      </c>
      <c r="W1836">
        <v>2218</v>
      </c>
      <c r="X1836">
        <v>354</v>
      </c>
      <c r="Z1836">
        <v>2900702</v>
      </c>
      <c r="AB1836" t="s">
        <v>5940</v>
      </c>
      <c r="AC1836">
        <v>2900702</v>
      </c>
      <c r="AD1836" t="s">
        <v>5732</v>
      </c>
      <c r="AE1836" t="s">
        <v>5940</v>
      </c>
      <c r="AF1836">
        <v>2900702</v>
      </c>
      <c r="AG1836" t="s">
        <v>5732</v>
      </c>
      <c r="AH1836" t="s">
        <v>5940</v>
      </c>
      <c r="AI1836">
        <v>2900702</v>
      </c>
      <c r="AJ1836" t="s">
        <v>5732</v>
      </c>
      <c r="AK1836">
        <v>45</v>
      </c>
      <c r="AL1836">
        <v>2900702</v>
      </c>
      <c r="AM1836" t="s">
        <v>5732</v>
      </c>
      <c r="AN1836" t="s">
        <v>5940</v>
      </c>
      <c r="AO1836">
        <v>0</v>
      </c>
      <c r="AP1836">
        <v>2905503</v>
      </c>
      <c r="AQ1836" t="s">
        <v>5793</v>
      </c>
      <c r="AR1836">
        <v>402</v>
      </c>
    </row>
    <row r="1837" spans="1:44" x14ac:dyDescent="0.25">
      <c r="A1837">
        <v>3154408</v>
      </c>
      <c r="B1837">
        <v>2</v>
      </c>
      <c r="C1837" t="s">
        <v>888</v>
      </c>
      <c r="D1837" t="s">
        <v>4710</v>
      </c>
      <c r="E1837" t="s">
        <v>5940</v>
      </c>
      <c r="F1837" t="s">
        <v>5940</v>
      </c>
      <c r="G1837">
        <v>2250</v>
      </c>
      <c r="H1837" t="s">
        <v>5940</v>
      </c>
      <c r="I1837" t="s">
        <v>5940</v>
      </c>
      <c r="J1837">
        <v>135</v>
      </c>
      <c r="K1837">
        <v>0</v>
      </c>
      <c r="L1837">
        <v>0</v>
      </c>
      <c r="M1837">
        <v>3375</v>
      </c>
      <c r="N1837">
        <v>0</v>
      </c>
      <c r="O1837">
        <v>0</v>
      </c>
      <c r="P1837">
        <v>276</v>
      </c>
      <c r="R1837">
        <v>3154408</v>
      </c>
      <c r="S1837" t="s">
        <v>5940</v>
      </c>
      <c r="T1837" t="s">
        <v>5940</v>
      </c>
      <c r="U1837">
        <v>2250</v>
      </c>
      <c r="V1837" t="s">
        <v>5940</v>
      </c>
      <c r="W1837" t="s">
        <v>5940</v>
      </c>
      <c r="X1837">
        <v>135</v>
      </c>
      <c r="Z1837">
        <v>2900801</v>
      </c>
      <c r="AB1837" t="s">
        <v>5940</v>
      </c>
      <c r="AC1837">
        <v>2900801</v>
      </c>
      <c r="AD1837" t="s">
        <v>5733</v>
      </c>
      <c r="AE1837" t="s">
        <v>5940</v>
      </c>
      <c r="AF1837">
        <v>2900801</v>
      </c>
      <c r="AG1837" t="s">
        <v>5733</v>
      </c>
      <c r="AH1837">
        <v>7050</v>
      </c>
      <c r="AI1837">
        <v>2900801</v>
      </c>
      <c r="AJ1837" t="s">
        <v>5733</v>
      </c>
      <c r="AK1837">
        <v>669</v>
      </c>
      <c r="AL1837">
        <v>2900801</v>
      </c>
      <c r="AM1837" t="s">
        <v>5733</v>
      </c>
      <c r="AN1837" t="s">
        <v>5940</v>
      </c>
      <c r="AO1837">
        <v>0</v>
      </c>
      <c r="AP1837">
        <v>2905701</v>
      </c>
      <c r="AQ1837" t="s">
        <v>5795</v>
      </c>
      <c r="AR1837">
        <v>9</v>
      </c>
    </row>
    <row r="1838" spans="1:44" x14ac:dyDescent="0.25">
      <c r="A1838">
        <v>3154457</v>
      </c>
      <c r="B1838">
        <v>2</v>
      </c>
      <c r="C1838" t="s">
        <v>888</v>
      </c>
      <c r="D1838" t="s">
        <v>4711</v>
      </c>
      <c r="E1838">
        <v>600</v>
      </c>
      <c r="F1838">
        <v>3450</v>
      </c>
      <c r="G1838">
        <v>6400</v>
      </c>
      <c r="H1838" t="s">
        <v>5940</v>
      </c>
      <c r="I1838">
        <v>750</v>
      </c>
      <c r="J1838">
        <v>2898</v>
      </c>
      <c r="K1838">
        <v>1110</v>
      </c>
      <c r="L1838">
        <v>3600</v>
      </c>
      <c r="M1838">
        <v>6400</v>
      </c>
      <c r="N1838">
        <v>0</v>
      </c>
      <c r="O1838">
        <v>750</v>
      </c>
      <c r="P1838">
        <v>2040</v>
      </c>
      <c r="R1838">
        <v>3154457</v>
      </c>
      <c r="S1838">
        <v>600</v>
      </c>
      <c r="T1838">
        <v>3450</v>
      </c>
      <c r="U1838">
        <v>6400</v>
      </c>
      <c r="V1838" t="s">
        <v>5940</v>
      </c>
      <c r="W1838">
        <v>750</v>
      </c>
      <c r="X1838">
        <v>2898</v>
      </c>
      <c r="Z1838">
        <v>2900900</v>
      </c>
      <c r="AB1838" t="s">
        <v>5940</v>
      </c>
      <c r="AC1838">
        <v>2900900</v>
      </c>
      <c r="AD1838" t="s">
        <v>5734</v>
      </c>
      <c r="AE1838" t="s">
        <v>5940</v>
      </c>
      <c r="AF1838">
        <v>2900900</v>
      </c>
      <c r="AG1838" t="s">
        <v>5734</v>
      </c>
      <c r="AH1838">
        <v>1500</v>
      </c>
      <c r="AI1838">
        <v>2900900</v>
      </c>
      <c r="AJ1838" t="s">
        <v>5734</v>
      </c>
      <c r="AK1838">
        <v>15</v>
      </c>
      <c r="AL1838">
        <v>2900900</v>
      </c>
      <c r="AM1838" t="s">
        <v>5734</v>
      </c>
      <c r="AN1838" t="s">
        <v>5940</v>
      </c>
      <c r="AO1838">
        <v>0</v>
      </c>
      <c r="AP1838">
        <v>2905800</v>
      </c>
      <c r="AQ1838" t="s">
        <v>5796</v>
      </c>
      <c r="AR1838">
        <v>56</v>
      </c>
    </row>
    <row r="1839" spans="1:44" x14ac:dyDescent="0.25">
      <c r="A1839">
        <v>3154507</v>
      </c>
      <c r="B1839">
        <v>2</v>
      </c>
      <c r="C1839" t="s">
        <v>888</v>
      </c>
      <c r="D1839" t="s">
        <v>4712</v>
      </c>
      <c r="E1839">
        <v>2120</v>
      </c>
      <c r="F1839" t="s">
        <v>5940</v>
      </c>
      <c r="G1839">
        <v>4200</v>
      </c>
      <c r="H1839">
        <v>12</v>
      </c>
      <c r="I1839">
        <v>25</v>
      </c>
      <c r="J1839">
        <v>2183</v>
      </c>
      <c r="K1839">
        <v>750</v>
      </c>
      <c r="L1839">
        <v>0</v>
      </c>
      <c r="M1839">
        <v>2880</v>
      </c>
      <c r="N1839">
        <v>6</v>
      </c>
      <c r="O1839">
        <v>60</v>
      </c>
      <c r="P1839">
        <v>1759</v>
      </c>
      <c r="R1839">
        <v>3154507</v>
      </c>
      <c r="S1839">
        <v>2120</v>
      </c>
      <c r="T1839" t="s">
        <v>5940</v>
      </c>
      <c r="U1839">
        <v>4200</v>
      </c>
      <c r="V1839">
        <v>12</v>
      </c>
      <c r="W1839">
        <v>25</v>
      </c>
      <c r="X1839">
        <v>2183</v>
      </c>
      <c r="Z1839">
        <v>2901007</v>
      </c>
      <c r="AB1839" t="s">
        <v>5940</v>
      </c>
      <c r="AC1839">
        <v>2901007</v>
      </c>
      <c r="AD1839" t="s">
        <v>5735</v>
      </c>
      <c r="AE1839" t="s">
        <v>5940</v>
      </c>
      <c r="AF1839">
        <v>2901007</v>
      </c>
      <c r="AG1839" t="s">
        <v>5735</v>
      </c>
      <c r="AH1839">
        <v>21450</v>
      </c>
      <c r="AI1839">
        <v>2901007</v>
      </c>
      <c r="AJ1839" t="s">
        <v>5735</v>
      </c>
      <c r="AK1839">
        <v>70</v>
      </c>
      <c r="AL1839">
        <v>2901007</v>
      </c>
      <c r="AM1839" t="s">
        <v>5735</v>
      </c>
      <c r="AN1839" t="s">
        <v>5940</v>
      </c>
      <c r="AO1839">
        <v>0</v>
      </c>
      <c r="AP1839">
        <v>2905909</v>
      </c>
      <c r="AQ1839" t="s">
        <v>5797</v>
      </c>
      <c r="AR1839">
        <v>2475</v>
      </c>
    </row>
    <row r="1840" spans="1:44" x14ac:dyDescent="0.25">
      <c r="A1840">
        <v>3154606</v>
      </c>
      <c r="B1840">
        <v>2</v>
      </c>
      <c r="C1840" t="s">
        <v>888</v>
      </c>
      <c r="D1840" t="s">
        <v>4713</v>
      </c>
      <c r="E1840">
        <v>280</v>
      </c>
      <c r="F1840" t="s">
        <v>5940</v>
      </c>
      <c r="G1840">
        <v>240</v>
      </c>
      <c r="H1840" t="s">
        <v>5940</v>
      </c>
      <c r="I1840" t="s">
        <v>5940</v>
      </c>
      <c r="J1840" t="s">
        <v>5940</v>
      </c>
      <c r="K1840">
        <v>280</v>
      </c>
      <c r="L1840">
        <v>0</v>
      </c>
      <c r="M1840">
        <v>90</v>
      </c>
      <c r="N1840">
        <v>0</v>
      </c>
      <c r="O1840">
        <v>0</v>
      </c>
      <c r="P1840">
        <v>2</v>
      </c>
      <c r="R1840">
        <v>3154606</v>
      </c>
      <c r="S1840">
        <v>280</v>
      </c>
      <c r="T1840" t="s">
        <v>5940</v>
      </c>
      <c r="U1840">
        <v>240</v>
      </c>
      <c r="V1840" t="s">
        <v>5940</v>
      </c>
      <c r="W1840" t="s">
        <v>5940</v>
      </c>
      <c r="X1840" t="s">
        <v>5940</v>
      </c>
      <c r="Z1840">
        <v>2901106</v>
      </c>
      <c r="AB1840" t="s">
        <v>5940</v>
      </c>
      <c r="AC1840">
        <v>2901106</v>
      </c>
      <c r="AD1840" t="s">
        <v>5736</v>
      </c>
      <c r="AE1840" t="s">
        <v>5940</v>
      </c>
      <c r="AF1840">
        <v>2901106</v>
      </c>
      <c r="AG1840" t="s">
        <v>5736</v>
      </c>
      <c r="AH1840">
        <v>210000</v>
      </c>
      <c r="AI1840">
        <v>2901106</v>
      </c>
      <c r="AJ1840" t="s">
        <v>5736</v>
      </c>
      <c r="AK1840">
        <v>27</v>
      </c>
      <c r="AL1840">
        <v>2901106</v>
      </c>
      <c r="AM1840" t="s">
        <v>5736</v>
      </c>
      <c r="AN1840" t="s">
        <v>5940</v>
      </c>
      <c r="AO1840">
        <v>0</v>
      </c>
      <c r="AP1840">
        <v>2906006</v>
      </c>
      <c r="AQ1840" t="s">
        <v>5798</v>
      </c>
      <c r="AR1840">
        <v>765</v>
      </c>
    </row>
    <row r="1841" spans="1:44" x14ac:dyDescent="0.25">
      <c r="A1841">
        <v>3154705</v>
      </c>
      <c r="B1841">
        <v>2</v>
      </c>
      <c r="C1841" t="s">
        <v>888</v>
      </c>
      <c r="D1841" t="s">
        <v>4714</v>
      </c>
      <c r="E1841">
        <v>350</v>
      </c>
      <c r="F1841" t="s">
        <v>5940</v>
      </c>
      <c r="G1841">
        <v>2000</v>
      </c>
      <c r="H1841" t="s">
        <v>5940</v>
      </c>
      <c r="I1841">
        <v>46</v>
      </c>
      <c r="J1841">
        <v>52</v>
      </c>
      <c r="K1841">
        <v>350</v>
      </c>
      <c r="L1841">
        <v>0</v>
      </c>
      <c r="M1841">
        <v>2200</v>
      </c>
      <c r="N1841">
        <v>0</v>
      </c>
      <c r="O1841">
        <v>46</v>
      </c>
      <c r="P1841">
        <v>47</v>
      </c>
      <c r="R1841">
        <v>3154705</v>
      </c>
      <c r="S1841">
        <v>350</v>
      </c>
      <c r="T1841" t="s">
        <v>5940</v>
      </c>
      <c r="U1841">
        <v>2000</v>
      </c>
      <c r="V1841" t="s">
        <v>5940</v>
      </c>
      <c r="W1841">
        <v>46</v>
      </c>
      <c r="X1841">
        <v>52</v>
      </c>
      <c r="Z1841">
        <v>2901155</v>
      </c>
      <c r="AB1841" t="s">
        <v>5940</v>
      </c>
      <c r="AC1841">
        <v>2901155</v>
      </c>
      <c r="AD1841" t="s">
        <v>5737</v>
      </c>
      <c r="AE1841" t="s">
        <v>5940</v>
      </c>
      <c r="AF1841">
        <v>2901155</v>
      </c>
      <c r="AG1841" t="s">
        <v>5737</v>
      </c>
      <c r="AH1841" t="s">
        <v>5940</v>
      </c>
      <c r="AI1841">
        <v>2901155</v>
      </c>
      <c r="AJ1841" t="s">
        <v>5737</v>
      </c>
      <c r="AK1841">
        <v>2736</v>
      </c>
      <c r="AL1841">
        <v>2901155</v>
      </c>
      <c r="AM1841" t="s">
        <v>5737</v>
      </c>
      <c r="AN1841" t="s">
        <v>5940</v>
      </c>
      <c r="AO1841">
        <v>0</v>
      </c>
      <c r="AP1841">
        <v>2906105</v>
      </c>
      <c r="AQ1841" t="s">
        <v>5799</v>
      </c>
      <c r="AR1841">
        <v>1260</v>
      </c>
    </row>
    <row r="1842" spans="1:44" x14ac:dyDescent="0.25">
      <c r="A1842">
        <v>3154804</v>
      </c>
      <c r="B1842">
        <v>2</v>
      </c>
      <c r="C1842" t="s">
        <v>888</v>
      </c>
      <c r="D1842" t="s">
        <v>4715</v>
      </c>
      <c r="E1842" t="s">
        <v>5940</v>
      </c>
      <c r="F1842" t="s">
        <v>5940</v>
      </c>
      <c r="G1842">
        <v>0</v>
      </c>
      <c r="H1842" t="s">
        <v>5940</v>
      </c>
      <c r="I1842" t="s">
        <v>5940</v>
      </c>
      <c r="J1842" t="s">
        <v>5940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R1842">
        <v>3154804</v>
      </c>
      <c r="S1842" t="s">
        <v>5940</v>
      </c>
      <c r="T1842" t="s">
        <v>5940</v>
      </c>
      <c r="U1842">
        <v>0</v>
      </c>
      <c r="V1842" t="s">
        <v>5940</v>
      </c>
      <c r="W1842" t="s">
        <v>5940</v>
      </c>
      <c r="X1842" t="s">
        <v>5940</v>
      </c>
      <c r="Z1842">
        <v>2901205</v>
      </c>
      <c r="AB1842">
        <v>100</v>
      </c>
      <c r="AC1842">
        <v>2901205</v>
      </c>
      <c r="AD1842" t="s">
        <v>5738</v>
      </c>
      <c r="AE1842" t="s">
        <v>5940</v>
      </c>
      <c r="AF1842">
        <v>2901205</v>
      </c>
      <c r="AG1842" t="s">
        <v>5738</v>
      </c>
      <c r="AH1842">
        <v>4050</v>
      </c>
      <c r="AI1842">
        <v>2901205</v>
      </c>
      <c r="AJ1842" t="s">
        <v>5738</v>
      </c>
      <c r="AK1842">
        <v>738</v>
      </c>
      <c r="AL1842">
        <v>2901205</v>
      </c>
      <c r="AM1842" t="s">
        <v>5738</v>
      </c>
      <c r="AN1842" t="s">
        <v>5940</v>
      </c>
      <c r="AO1842">
        <v>0</v>
      </c>
      <c r="AP1842">
        <v>2906204</v>
      </c>
      <c r="AQ1842" t="s">
        <v>5800</v>
      </c>
      <c r="AR1842">
        <v>7290</v>
      </c>
    </row>
    <row r="1843" spans="1:44" x14ac:dyDescent="0.25">
      <c r="A1843">
        <v>3154903</v>
      </c>
      <c r="B1843">
        <v>2</v>
      </c>
      <c r="C1843" t="s">
        <v>888</v>
      </c>
      <c r="D1843" t="s">
        <v>4716</v>
      </c>
      <c r="E1843">
        <v>54793</v>
      </c>
      <c r="F1843">
        <v>720</v>
      </c>
      <c r="G1843">
        <v>12420</v>
      </c>
      <c r="H1843" t="s">
        <v>5940</v>
      </c>
      <c r="I1843">
        <v>24</v>
      </c>
      <c r="J1843">
        <v>667</v>
      </c>
      <c r="K1843">
        <v>54260</v>
      </c>
      <c r="L1843">
        <v>675</v>
      </c>
      <c r="M1843">
        <v>3872</v>
      </c>
      <c r="N1843">
        <v>0</v>
      </c>
      <c r="O1843">
        <v>7</v>
      </c>
      <c r="P1843">
        <v>718</v>
      </c>
      <c r="R1843">
        <v>3154903</v>
      </c>
      <c r="S1843">
        <v>54793</v>
      </c>
      <c r="T1843">
        <v>720</v>
      </c>
      <c r="U1843">
        <v>12420</v>
      </c>
      <c r="V1843" t="s">
        <v>5940</v>
      </c>
      <c r="W1843">
        <v>24</v>
      </c>
      <c r="X1843">
        <v>667</v>
      </c>
      <c r="Z1843">
        <v>2901304</v>
      </c>
      <c r="AB1843" t="s">
        <v>5940</v>
      </c>
      <c r="AC1843">
        <v>2901304</v>
      </c>
      <c r="AD1843" t="s">
        <v>5739</v>
      </c>
      <c r="AE1843" t="s">
        <v>5940</v>
      </c>
      <c r="AF1843">
        <v>2901304</v>
      </c>
      <c r="AG1843" t="s">
        <v>5739</v>
      </c>
      <c r="AH1843" t="s">
        <v>5940</v>
      </c>
      <c r="AI1843">
        <v>2901304</v>
      </c>
      <c r="AJ1843" t="s">
        <v>5739</v>
      </c>
      <c r="AK1843">
        <v>109</v>
      </c>
      <c r="AL1843">
        <v>2901304</v>
      </c>
      <c r="AM1843" t="s">
        <v>5739</v>
      </c>
      <c r="AN1843" t="s">
        <v>5940</v>
      </c>
      <c r="AO1843">
        <v>0</v>
      </c>
      <c r="AP1843">
        <v>2906303</v>
      </c>
      <c r="AQ1843" t="s">
        <v>5801</v>
      </c>
      <c r="AR1843" t="s">
        <v>5940</v>
      </c>
    </row>
    <row r="1844" spans="1:44" x14ac:dyDescent="0.25">
      <c r="A1844">
        <v>3155108</v>
      </c>
      <c r="B1844">
        <v>2</v>
      </c>
      <c r="C1844" t="s">
        <v>888</v>
      </c>
      <c r="D1844" t="s">
        <v>4718</v>
      </c>
      <c r="E1844">
        <v>3360</v>
      </c>
      <c r="F1844" t="s">
        <v>5940</v>
      </c>
      <c r="G1844">
        <v>21</v>
      </c>
      <c r="H1844" t="s">
        <v>5940</v>
      </c>
      <c r="I1844" t="s">
        <v>5940</v>
      </c>
      <c r="J1844">
        <v>37</v>
      </c>
      <c r="K1844">
        <v>3600</v>
      </c>
      <c r="L1844">
        <v>0</v>
      </c>
      <c r="M1844">
        <v>105</v>
      </c>
      <c r="N1844">
        <v>0</v>
      </c>
      <c r="O1844">
        <v>0</v>
      </c>
      <c r="P1844">
        <v>58</v>
      </c>
      <c r="R1844">
        <v>3155108</v>
      </c>
      <c r="S1844">
        <v>3360</v>
      </c>
      <c r="T1844" t="s">
        <v>5940</v>
      </c>
      <c r="U1844">
        <v>21</v>
      </c>
      <c r="V1844" t="s">
        <v>5940</v>
      </c>
      <c r="W1844" t="s">
        <v>5940</v>
      </c>
      <c r="X1844">
        <v>37</v>
      </c>
      <c r="Z1844">
        <v>2901353</v>
      </c>
      <c r="AB1844" t="s">
        <v>5940</v>
      </c>
      <c r="AC1844">
        <v>2901353</v>
      </c>
      <c r="AD1844" t="s">
        <v>5740</v>
      </c>
      <c r="AE1844" t="s">
        <v>5940</v>
      </c>
      <c r="AF1844">
        <v>2901353</v>
      </c>
      <c r="AG1844" t="s">
        <v>5740</v>
      </c>
      <c r="AH1844" t="s">
        <v>5940</v>
      </c>
      <c r="AI1844">
        <v>2901353</v>
      </c>
      <c r="AJ1844" t="s">
        <v>5740</v>
      </c>
      <c r="AK1844">
        <v>380</v>
      </c>
      <c r="AL1844">
        <v>2901353</v>
      </c>
      <c r="AM1844" t="s">
        <v>5740</v>
      </c>
      <c r="AN1844" t="s">
        <v>5940</v>
      </c>
      <c r="AO1844">
        <v>0</v>
      </c>
      <c r="AP1844">
        <v>2906402</v>
      </c>
      <c r="AQ1844" t="s">
        <v>5802</v>
      </c>
      <c r="AR1844">
        <v>518</v>
      </c>
    </row>
    <row r="1845" spans="1:44" x14ac:dyDescent="0.25">
      <c r="A1845">
        <v>3155009</v>
      </c>
      <c r="B1845">
        <v>2</v>
      </c>
      <c r="C1845" t="s">
        <v>888</v>
      </c>
      <c r="D1845" t="s">
        <v>4717</v>
      </c>
      <c r="E1845">
        <v>1600</v>
      </c>
      <c r="F1845" t="s">
        <v>5940</v>
      </c>
      <c r="G1845">
        <v>300</v>
      </c>
      <c r="H1845" t="s">
        <v>5940</v>
      </c>
      <c r="I1845">
        <v>20</v>
      </c>
      <c r="J1845">
        <v>8</v>
      </c>
      <c r="K1845">
        <v>1800</v>
      </c>
      <c r="L1845">
        <v>0</v>
      </c>
      <c r="M1845">
        <v>120</v>
      </c>
      <c r="N1845">
        <v>0</v>
      </c>
      <c r="O1845">
        <v>10</v>
      </c>
      <c r="P1845">
        <v>4</v>
      </c>
      <c r="R1845">
        <v>3155009</v>
      </c>
      <c r="S1845">
        <v>1600</v>
      </c>
      <c r="T1845" t="s">
        <v>5940</v>
      </c>
      <c r="U1845">
        <v>300</v>
      </c>
      <c r="V1845" t="s">
        <v>5940</v>
      </c>
      <c r="W1845">
        <v>20</v>
      </c>
      <c r="X1845">
        <v>8</v>
      </c>
      <c r="Z1845">
        <v>2901403</v>
      </c>
      <c r="AB1845" t="s">
        <v>5940</v>
      </c>
      <c r="AC1845">
        <v>2901403</v>
      </c>
      <c r="AD1845" t="s">
        <v>5741</v>
      </c>
      <c r="AE1845">
        <v>274</v>
      </c>
      <c r="AF1845">
        <v>2901403</v>
      </c>
      <c r="AG1845" t="s">
        <v>5741</v>
      </c>
      <c r="AH1845">
        <v>950</v>
      </c>
      <c r="AI1845">
        <v>2901403</v>
      </c>
      <c r="AJ1845" t="s">
        <v>5741</v>
      </c>
      <c r="AK1845">
        <v>485</v>
      </c>
      <c r="AL1845">
        <v>2901403</v>
      </c>
      <c r="AM1845" t="s">
        <v>5741</v>
      </c>
      <c r="AN1845" t="s">
        <v>5940</v>
      </c>
      <c r="AO1845">
        <v>0</v>
      </c>
      <c r="AP1845">
        <v>2906501</v>
      </c>
      <c r="AQ1845" t="s">
        <v>5803</v>
      </c>
      <c r="AR1845">
        <v>80</v>
      </c>
    </row>
    <row r="1846" spans="1:44" x14ac:dyDescent="0.25">
      <c r="A1846">
        <v>3155207</v>
      </c>
      <c r="B1846">
        <v>2</v>
      </c>
      <c r="C1846" t="s">
        <v>888</v>
      </c>
      <c r="D1846" t="s">
        <v>4719</v>
      </c>
      <c r="E1846">
        <v>3200</v>
      </c>
      <c r="F1846" t="s">
        <v>5940</v>
      </c>
      <c r="G1846">
        <v>2175</v>
      </c>
      <c r="H1846" t="s">
        <v>5940</v>
      </c>
      <c r="I1846">
        <v>280</v>
      </c>
      <c r="J1846">
        <v>241</v>
      </c>
      <c r="K1846">
        <v>42500</v>
      </c>
      <c r="L1846">
        <v>0</v>
      </c>
      <c r="M1846">
        <v>2125</v>
      </c>
      <c r="N1846">
        <v>0</v>
      </c>
      <c r="O1846">
        <v>120</v>
      </c>
      <c r="P1846">
        <v>238</v>
      </c>
      <c r="R1846">
        <v>3155207</v>
      </c>
      <c r="S1846">
        <v>3200</v>
      </c>
      <c r="T1846" t="s">
        <v>5940</v>
      </c>
      <c r="U1846">
        <v>2175</v>
      </c>
      <c r="V1846" t="s">
        <v>5940</v>
      </c>
      <c r="W1846">
        <v>280</v>
      </c>
      <c r="X1846">
        <v>241</v>
      </c>
      <c r="Z1846">
        <v>2901502</v>
      </c>
      <c r="AB1846" t="s">
        <v>5940</v>
      </c>
      <c r="AC1846">
        <v>2901502</v>
      </c>
      <c r="AD1846" t="s">
        <v>5742</v>
      </c>
      <c r="AE1846" t="s">
        <v>5940</v>
      </c>
      <c r="AF1846">
        <v>2901502</v>
      </c>
      <c r="AG1846" t="s">
        <v>5742</v>
      </c>
      <c r="AH1846" t="s">
        <v>5940</v>
      </c>
      <c r="AI1846">
        <v>2901502</v>
      </c>
      <c r="AJ1846" t="s">
        <v>5742</v>
      </c>
      <c r="AK1846">
        <v>120</v>
      </c>
      <c r="AL1846">
        <v>2901502</v>
      </c>
      <c r="AM1846" t="s">
        <v>5742</v>
      </c>
      <c r="AN1846" t="s">
        <v>5940</v>
      </c>
      <c r="AO1846">
        <v>0</v>
      </c>
      <c r="AP1846">
        <v>2906600</v>
      </c>
      <c r="AQ1846" t="s">
        <v>5804</v>
      </c>
      <c r="AR1846">
        <v>400</v>
      </c>
    </row>
    <row r="1847" spans="1:44" x14ac:dyDescent="0.25">
      <c r="A1847">
        <v>3155306</v>
      </c>
      <c r="B1847">
        <v>2</v>
      </c>
      <c r="C1847" t="s">
        <v>888</v>
      </c>
      <c r="D1847" t="s">
        <v>4720</v>
      </c>
      <c r="E1847">
        <v>1600</v>
      </c>
      <c r="F1847" t="s">
        <v>5940</v>
      </c>
      <c r="G1847">
        <v>462</v>
      </c>
      <c r="H1847" t="s">
        <v>5940</v>
      </c>
      <c r="I1847" t="s">
        <v>5940</v>
      </c>
      <c r="J1847">
        <v>48</v>
      </c>
      <c r="K1847">
        <v>1600</v>
      </c>
      <c r="L1847">
        <v>0</v>
      </c>
      <c r="M1847">
        <v>100</v>
      </c>
      <c r="N1847">
        <v>0</v>
      </c>
      <c r="O1847">
        <v>0</v>
      </c>
      <c r="P1847">
        <v>45</v>
      </c>
      <c r="R1847">
        <v>3155306</v>
      </c>
      <c r="S1847">
        <v>1600</v>
      </c>
      <c r="T1847" t="s">
        <v>5940</v>
      </c>
      <c r="U1847">
        <v>462</v>
      </c>
      <c r="V1847" t="s">
        <v>5940</v>
      </c>
      <c r="W1847" t="s">
        <v>5940</v>
      </c>
      <c r="X1847">
        <v>48</v>
      </c>
      <c r="Z1847">
        <v>2901601</v>
      </c>
      <c r="AB1847" t="s">
        <v>5940</v>
      </c>
      <c r="AC1847">
        <v>2901601</v>
      </c>
      <c r="AD1847" t="s">
        <v>5743</v>
      </c>
      <c r="AE1847" t="s">
        <v>5940</v>
      </c>
      <c r="AF1847">
        <v>2901601</v>
      </c>
      <c r="AG1847" t="s">
        <v>5743</v>
      </c>
      <c r="AH1847" t="s">
        <v>5940</v>
      </c>
      <c r="AI1847">
        <v>2901601</v>
      </c>
      <c r="AJ1847" t="s">
        <v>5743</v>
      </c>
      <c r="AK1847">
        <v>2592</v>
      </c>
      <c r="AL1847">
        <v>2901601</v>
      </c>
      <c r="AM1847" t="s">
        <v>5743</v>
      </c>
      <c r="AN1847" t="s">
        <v>5940</v>
      </c>
      <c r="AO1847">
        <v>0</v>
      </c>
      <c r="AP1847">
        <v>2906709</v>
      </c>
      <c r="AQ1847" t="s">
        <v>5805</v>
      </c>
      <c r="AR1847">
        <v>225</v>
      </c>
    </row>
    <row r="1848" spans="1:44" x14ac:dyDescent="0.25">
      <c r="A1848">
        <v>3155405</v>
      </c>
      <c r="B1848">
        <v>2</v>
      </c>
      <c r="C1848" t="s">
        <v>888</v>
      </c>
      <c r="D1848" t="s">
        <v>4721</v>
      </c>
      <c r="E1848">
        <v>1300</v>
      </c>
      <c r="F1848" t="s">
        <v>5940</v>
      </c>
      <c r="G1848">
        <v>171</v>
      </c>
      <c r="H1848" t="s">
        <v>5940</v>
      </c>
      <c r="I1848" t="s">
        <v>5940</v>
      </c>
      <c r="J1848">
        <v>54</v>
      </c>
      <c r="K1848">
        <v>8000</v>
      </c>
      <c r="L1848">
        <v>0</v>
      </c>
      <c r="M1848">
        <v>165</v>
      </c>
      <c r="N1848">
        <v>0</v>
      </c>
      <c r="O1848">
        <v>0</v>
      </c>
      <c r="P1848">
        <v>60</v>
      </c>
      <c r="R1848">
        <v>3155405</v>
      </c>
      <c r="S1848">
        <v>1300</v>
      </c>
      <c r="T1848" t="s">
        <v>5940</v>
      </c>
      <c r="U1848">
        <v>171</v>
      </c>
      <c r="V1848" t="s">
        <v>5940</v>
      </c>
      <c r="W1848" t="s">
        <v>5940</v>
      </c>
      <c r="X1848">
        <v>54</v>
      </c>
      <c r="Z1848">
        <v>2901700</v>
      </c>
      <c r="AB1848" t="s">
        <v>5940</v>
      </c>
      <c r="AC1848">
        <v>2901700</v>
      </c>
      <c r="AD1848" t="s">
        <v>5744</v>
      </c>
      <c r="AE1848" t="s">
        <v>5940</v>
      </c>
      <c r="AF1848">
        <v>2901700</v>
      </c>
      <c r="AG1848" t="s">
        <v>5744</v>
      </c>
      <c r="AH1848" t="s">
        <v>5940</v>
      </c>
      <c r="AI1848">
        <v>2901700</v>
      </c>
      <c r="AJ1848" t="s">
        <v>5744</v>
      </c>
      <c r="AK1848">
        <v>464</v>
      </c>
      <c r="AL1848">
        <v>2901700</v>
      </c>
      <c r="AM1848" t="s">
        <v>5744</v>
      </c>
      <c r="AN1848" t="s">
        <v>5940</v>
      </c>
      <c r="AO1848">
        <v>0</v>
      </c>
      <c r="AP1848">
        <v>2906808</v>
      </c>
      <c r="AQ1848" t="s">
        <v>5806</v>
      </c>
      <c r="AR1848">
        <v>5926</v>
      </c>
    </row>
    <row r="1849" spans="1:44" x14ac:dyDescent="0.25">
      <c r="A1849">
        <v>3155504</v>
      </c>
      <c r="B1849">
        <v>2</v>
      </c>
      <c r="C1849" t="s">
        <v>888</v>
      </c>
      <c r="D1849" t="s">
        <v>4722</v>
      </c>
      <c r="E1849">
        <v>2000</v>
      </c>
      <c r="F1849">
        <v>30800</v>
      </c>
      <c r="G1849">
        <v>69300</v>
      </c>
      <c r="H1849" t="s">
        <v>5940</v>
      </c>
      <c r="I1849" t="s">
        <v>5940</v>
      </c>
      <c r="J1849">
        <v>1768</v>
      </c>
      <c r="K1849">
        <v>2250</v>
      </c>
      <c r="L1849">
        <v>26100</v>
      </c>
      <c r="M1849">
        <v>68400</v>
      </c>
      <c r="N1849">
        <v>0</v>
      </c>
      <c r="O1849">
        <v>67</v>
      </c>
      <c r="P1849">
        <v>2442</v>
      </c>
      <c r="R1849">
        <v>3155504</v>
      </c>
      <c r="S1849">
        <v>2000</v>
      </c>
      <c r="T1849">
        <v>30800</v>
      </c>
      <c r="U1849">
        <v>69300</v>
      </c>
      <c r="V1849" t="s">
        <v>5940</v>
      </c>
      <c r="W1849" t="s">
        <v>5940</v>
      </c>
      <c r="X1849">
        <v>1768</v>
      </c>
      <c r="Z1849">
        <v>2901809</v>
      </c>
      <c r="AB1849" t="s">
        <v>5940</v>
      </c>
      <c r="AC1849">
        <v>2901809</v>
      </c>
      <c r="AD1849" t="s">
        <v>5745</v>
      </c>
      <c r="AE1849" t="s">
        <v>5940</v>
      </c>
      <c r="AF1849">
        <v>2901809</v>
      </c>
      <c r="AG1849" t="s">
        <v>5745</v>
      </c>
      <c r="AH1849">
        <v>180</v>
      </c>
      <c r="AI1849">
        <v>2901809</v>
      </c>
      <c r="AJ1849" t="s">
        <v>5745</v>
      </c>
      <c r="AK1849">
        <v>819</v>
      </c>
      <c r="AL1849">
        <v>2901809</v>
      </c>
      <c r="AM1849" t="s">
        <v>5745</v>
      </c>
      <c r="AN1849" t="s">
        <v>5940</v>
      </c>
      <c r="AO1849">
        <v>0</v>
      </c>
      <c r="AP1849">
        <v>2906824</v>
      </c>
      <c r="AQ1849" t="s">
        <v>5807</v>
      </c>
      <c r="AR1849">
        <v>124</v>
      </c>
    </row>
    <row r="1850" spans="1:44" x14ac:dyDescent="0.25">
      <c r="A1850">
        <v>3155603</v>
      </c>
      <c r="B1850">
        <v>2</v>
      </c>
      <c r="C1850" t="s">
        <v>888</v>
      </c>
      <c r="D1850" t="s">
        <v>4723</v>
      </c>
      <c r="E1850">
        <v>72000</v>
      </c>
      <c r="F1850" t="s">
        <v>5940</v>
      </c>
      <c r="G1850">
        <v>1440</v>
      </c>
      <c r="H1850" t="s">
        <v>5940</v>
      </c>
      <c r="I1850">
        <v>360</v>
      </c>
      <c r="J1850">
        <v>1293</v>
      </c>
      <c r="K1850">
        <v>177000</v>
      </c>
      <c r="L1850">
        <v>0</v>
      </c>
      <c r="M1850">
        <v>1800</v>
      </c>
      <c r="N1850">
        <v>0</v>
      </c>
      <c r="O1850">
        <v>540</v>
      </c>
      <c r="P1850">
        <v>836</v>
      </c>
      <c r="R1850">
        <v>3155603</v>
      </c>
      <c r="S1850">
        <v>72000</v>
      </c>
      <c r="T1850" t="s">
        <v>5940</v>
      </c>
      <c r="U1850">
        <v>1440</v>
      </c>
      <c r="V1850" t="s">
        <v>5940</v>
      </c>
      <c r="W1850">
        <v>360</v>
      </c>
      <c r="X1850">
        <v>1293</v>
      </c>
      <c r="Z1850">
        <v>2901908</v>
      </c>
      <c r="AB1850" t="s">
        <v>5940</v>
      </c>
      <c r="AC1850">
        <v>2901908</v>
      </c>
      <c r="AD1850" t="s">
        <v>5746</v>
      </c>
      <c r="AE1850" t="s">
        <v>5940</v>
      </c>
      <c r="AF1850">
        <v>2901908</v>
      </c>
      <c r="AG1850" t="s">
        <v>5746</v>
      </c>
      <c r="AH1850" t="s">
        <v>5940</v>
      </c>
      <c r="AI1850">
        <v>2901908</v>
      </c>
      <c r="AJ1850" t="s">
        <v>5746</v>
      </c>
      <c r="AK1850">
        <v>60</v>
      </c>
      <c r="AL1850">
        <v>2901908</v>
      </c>
      <c r="AM1850" t="s">
        <v>5746</v>
      </c>
      <c r="AN1850" t="s">
        <v>5940</v>
      </c>
      <c r="AO1850">
        <v>0</v>
      </c>
      <c r="AP1850">
        <v>2906857</v>
      </c>
      <c r="AQ1850" t="s">
        <v>5808</v>
      </c>
      <c r="AR1850">
        <v>507</v>
      </c>
    </row>
    <row r="1851" spans="1:44" x14ac:dyDescent="0.25">
      <c r="A1851">
        <v>3155702</v>
      </c>
      <c r="B1851">
        <v>2</v>
      </c>
      <c r="C1851" t="s">
        <v>888</v>
      </c>
      <c r="D1851" t="s">
        <v>4724</v>
      </c>
      <c r="E1851">
        <v>4200</v>
      </c>
      <c r="F1851" t="s">
        <v>5940</v>
      </c>
      <c r="G1851">
        <v>1575</v>
      </c>
      <c r="H1851" t="s">
        <v>5940</v>
      </c>
      <c r="I1851">
        <v>29</v>
      </c>
      <c r="J1851">
        <v>106</v>
      </c>
      <c r="K1851">
        <v>6750</v>
      </c>
      <c r="L1851">
        <v>0</v>
      </c>
      <c r="M1851">
        <v>1350</v>
      </c>
      <c r="N1851">
        <v>0</v>
      </c>
      <c r="O1851">
        <v>18</v>
      </c>
      <c r="P1851">
        <v>105</v>
      </c>
      <c r="R1851">
        <v>3155702</v>
      </c>
      <c r="S1851">
        <v>4200</v>
      </c>
      <c r="T1851" t="s">
        <v>5940</v>
      </c>
      <c r="U1851">
        <v>1575</v>
      </c>
      <c r="V1851" t="s">
        <v>5940</v>
      </c>
      <c r="W1851">
        <v>29</v>
      </c>
      <c r="X1851">
        <v>106</v>
      </c>
      <c r="Z1851">
        <v>2901957</v>
      </c>
      <c r="AB1851" t="s">
        <v>5940</v>
      </c>
      <c r="AC1851">
        <v>2901957</v>
      </c>
      <c r="AD1851" t="s">
        <v>5747</v>
      </c>
      <c r="AE1851" t="s">
        <v>5940</v>
      </c>
      <c r="AF1851">
        <v>2901957</v>
      </c>
      <c r="AG1851" t="s">
        <v>5747</v>
      </c>
      <c r="AH1851" t="s">
        <v>5940</v>
      </c>
      <c r="AI1851">
        <v>2901957</v>
      </c>
      <c r="AJ1851" t="s">
        <v>5747</v>
      </c>
      <c r="AK1851">
        <v>8</v>
      </c>
      <c r="AL1851">
        <v>2901957</v>
      </c>
      <c r="AM1851" t="s">
        <v>5747</v>
      </c>
      <c r="AN1851" t="s">
        <v>5940</v>
      </c>
      <c r="AO1851">
        <v>0</v>
      </c>
      <c r="AP1851">
        <v>2906873</v>
      </c>
      <c r="AQ1851" t="s">
        <v>5809</v>
      </c>
      <c r="AR1851">
        <v>427</v>
      </c>
    </row>
    <row r="1852" spans="1:44" x14ac:dyDescent="0.25">
      <c r="A1852">
        <v>3155801</v>
      </c>
      <c r="B1852">
        <v>2</v>
      </c>
      <c r="C1852" t="s">
        <v>888</v>
      </c>
      <c r="D1852" t="s">
        <v>4725</v>
      </c>
      <c r="E1852">
        <v>2920</v>
      </c>
      <c r="F1852" t="s">
        <v>5940</v>
      </c>
      <c r="G1852">
        <v>6970</v>
      </c>
      <c r="H1852" t="s">
        <v>5940</v>
      </c>
      <c r="I1852">
        <v>87</v>
      </c>
      <c r="J1852">
        <v>257</v>
      </c>
      <c r="K1852">
        <v>3300</v>
      </c>
      <c r="L1852">
        <v>0</v>
      </c>
      <c r="M1852">
        <v>7476</v>
      </c>
      <c r="N1852">
        <v>0</v>
      </c>
      <c r="O1852">
        <v>83</v>
      </c>
      <c r="P1852">
        <v>259</v>
      </c>
      <c r="R1852">
        <v>3155801</v>
      </c>
      <c r="S1852">
        <v>2920</v>
      </c>
      <c r="T1852" t="s">
        <v>5940</v>
      </c>
      <c r="U1852">
        <v>6970</v>
      </c>
      <c r="V1852" t="s">
        <v>5940</v>
      </c>
      <c r="W1852">
        <v>87</v>
      </c>
      <c r="X1852">
        <v>257</v>
      </c>
      <c r="Z1852">
        <v>2902005</v>
      </c>
      <c r="AB1852">
        <v>1350</v>
      </c>
      <c r="AC1852">
        <v>2902005</v>
      </c>
      <c r="AD1852" t="s">
        <v>5748</v>
      </c>
      <c r="AE1852" t="s">
        <v>5940</v>
      </c>
      <c r="AF1852">
        <v>2902005</v>
      </c>
      <c r="AG1852" t="s">
        <v>5748</v>
      </c>
      <c r="AH1852" t="s">
        <v>5940</v>
      </c>
      <c r="AI1852">
        <v>2902005</v>
      </c>
      <c r="AJ1852" t="s">
        <v>5748</v>
      </c>
      <c r="AK1852">
        <v>300</v>
      </c>
      <c r="AL1852">
        <v>2902005</v>
      </c>
      <c r="AM1852" t="s">
        <v>5748</v>
      </c>
      <c r="AN1852" t="s">
        <v>5940</v>
      </c>
      <c r="AO1852">
        <v>0</v>
      </c>
      <c r="AP1852">
        <v>2906899</v>
      </c>
      <c r="AQ1852" t="s">
        <v>5810</v>
      </c>
      <c r="AR1852">
        <v>558</v>
      </c>
    </row>
    <row r="1853" spans="1:44" x14ac:dyDescent="0.25">
      <c r="A1853">
        <v>3155900</v>
      </c>
      <c r="B1853">
        <v>2</v>
      </c>
      <c r="C1853" t="s">
        <v>888</v>
      </c>
      <c r="D1853" t="s">
        <v>4726</v>
      </c>
      <c r="E1853">
        <v>1050</v>
      </c>
      <c r="F1853" t="s">
        <v>5940</v>
      </c>
      <c r="G1853">
        <v>960</v>
      </c>
      <c r="H1853" t="s">
        <v>5940</v>
      </c>
      <c r="I1853">
        <v>8</v>
      </c>
      <c r="J1853">
        <v>177</v>
      </c>
      <c r="K1853">
        <v>9350</v>
      </c>
      <c r="L1853">
        <v>0</v>
      </c>
      <c r="M1853">
        <v>350</v>
      </c>
      <c r="N1853">
        <v>0</v>
      </c>
      <c r="O1853">
        <v>7</v>
      </c>
      <c r="P1853">
        <v>119</v>
      </c>
      <c r="R1853">
        <v>3155900</v>
      </c>
      <c r="S1853">
        <v>1050</v>
      </c>
      <c r="T1853" t="s">
        <v>5940</v>
      </c>
      <c r="U1853">
        <v>960</v>
      </c>
      <c r="V1853" t="s">
        <v>5940</v>
      </c>
      <c r="W1853">
        <v>8</v>
      </c>
      <c r="X1853">
        <v>177</v>
      </c>
      <c r="Z1853">
        <v>2902054</v>
      </c>
      <c r="AB1853" t="s">
        <v>5940</v>
      </c>
      <c r="AC1853">
        <v>2902054</v>
      </c>
      <c r="AD1853" t="s">
        <v>5749</v>
      </c>
      <c r="AE1853" t="s">
        <v>5940</v>
      </c>
      <c r="AF1853">
        <v>2902054</v>
      </c>
      <c r="AG1853" t="s">
        <v>5749</v>
      </c>
      <c r="AH1853" t="s">
        <v>5940</v>
      </c>
      <c r="AI1853">
        <v>2902054</v>
      </c>
      <c r="AJ1853" t="s">
        <v>5749</v>
      </c>
      <c r="AK1853">
        <v>18</v>
      </c>
      <c r="AL1853">
        <v>2902054</v>
      </c>
      <c r="AM1853" t="s">
        <v>5749</v>
      </c>
      <c r="AN1853" t="s">
        <v>5940</v>
      </c>
      <c r="AO1853">
        <v>0</v>
      </c>
      <c r="AP1853">
        <v>2906907</v>
      </c>
      <c r="AQ1853" t="s">
        <v>5811</v>
      </c>
      <c r="AR1853">
        <v>293</v>
      </c>
    </row>
    <row r="1854" spans="1:44" x14ac:dyDescent="0.25">
      <c r="A1854">
        <v>3156007</v>
      </c>
      <c r="B1854">
        <v>2</v>
      </c>
      <c r="C1854" t="s">
        <v>888</v>
      </c>
      <c r="D1854" t="s">
        <v>4727</v>
      </c>
      <c r="E1854">
        <v>8000</v>
      </c>
      <c r="F1854" t="s">
        <v>5940</v>
      </c>
      <c r="G1854">
        <v>3000</v>
      </c>
      <c r="H1854" t="s">
        <v>5940</v>
      </c>
      <c r="I1854">
        <v>152</v>
      </c>
      <c r="J1854">
        <v>350</v>
      </c>
      <c r="K1854">
        <v>8000</v>
      </c>
      <c r="L1854">
        <v>0</v>
      </c>
      <c r="M1854">
        <v>3000</v>
      </c>
      <c r="N1854">
        <v>0</v>
      </c>
      <c r="O1854">
        <v>152</v>
      </c>
      <c r="P1854">
        <v>405</v>
      </c>
      <c r="R1854">
        <v>3156007</v>
      </c>
      <c r="S1854">
        <v>8000</v>
      </c>
      <c r="T1854" t="s">
        <v>5940</v>
      </c>
      <c r="U1854">
        <v>3000</v>
      </c>
      <c r="V1854" t="s">
        <v>5940</v>
      </c>
      <c r="W1854">
        <v>152</v>
      </c>
      <c r="X1854">
        <v>350</v>
      </c>
      <c r="Z1854">
        <v>2902104</v>
      </c>
      <c r="AB1854" t="s">
        <v>5940</v>
      </c>
      <c r="AC1854">
        <v>2902104</v>
      </c>
      <c r="AD1854" t="s">
        <v>5750</v>
      </c>
      <c r="AE1854" t="s">
        <v>5940</v>
      </c>
      <c r="AF1854">
        <v>2902104</v>
      </c>
      <c r="AG1854" t="s">
        <v>5750</v>
      </c>
      <c r="AH1854" t="s">
        <v>5940</v>
      </c>
      <c r="AI1854">
        <v>2902104</v>
      </c>
      <c r="AJ1854" t="s">
        <v>5750</v>
      </c>
      <c r="AK1854">
        <v>2924</v>
      </c>
      <c r="AL1854">
        <v>2902104</v>
      </c>
      <c r="AM1854" t="s">
        <v>5750</v>
      </c>
      <c r="AN1854" t="s">
        <v>5940</v>
      </c>
      <c r="AO1854">
        <v>0</v>
      </c>
      <c r="AP1854">
        <v>2907004</v>
      </c>
      <c r="AQ1854" t="s">
        <v>5812</v>
      </c>
      <c r="AR1854">
        <v>130</v>
      </c>
    </row>
    <row r="1855" spans="1:44" x14ac:dyDescent="0.25">
      <c r="A1855">
        <v>3156106</v>
      </c>
      <c r="B1855">
        <v>2</v>
      </c>
      <c r="C1855" t="s">
        <v>888</v>
      </c>
      <c r="D1855" t="s">
        <v>4728</v>
      </c>
      <c r="E1855">
        <v>5360</v>
      </c>
      <c r="F1855">
        <v>260</v>
      </c>
      <c r="G1855">
        <v>2400</v>
      </c>
      <c r="H1855" t="s">
        <v>5940</v>
      </c>
      <c r="I1855">
        <v>20</v>
      </c>
      <c r="J1855">
        <v>51</v>
      </c>
      <c r="K1855">
        <v>5600</v>
      </c>
      <c r="L1855">
        <v>0</v>
      </c>
      <c r="M1855">
        <v>2250</v>
      </c>
      <c r="N1855">
        <v>0</v>
      </c>
      <c r="O1855">
        <v>14</v>
      </c>
      <c r="P1855">
        <v>60</v>
      </c>
      <c r="R1855">
        <v>3156106</v>
      </c>
      <c r="S1855">
        <v>5360</v>
      </c>
      <c r="T1855">
        <v>260</v>
      </c>
      <c r="U1855">
        <v>2400</v>
      </c>
      <c r="V1855" t="s">
        <v>5940</v>
      </c>
      <c r="W1855">
        <v>20</v>
      </c>
      <c r="X1855">
        <v>51</v>
      </c>
      <c r="Z1855">
        <v>2902203</v>
      </c>
      <c r="AB1855" t="s">
        <v>5940</v>
      </c>
      <c r="AC1855">
        <v>2902203</v>
      </c>
      <c r="AD1855" t="s">
        <v>5751</v>
      </c>
      <c r="AE1855" t="s">
        <v>5940</v>
      </c>
      <c r="AF1855">
        <v>2902203</v>
      </c>
      <c r="AG1855" t="s">
        <v>5751</v>
      </c>
      <c r="AH1855" t="s">
        <v>5940</v>
      </c>
      <c r="AI1855">
        <v>2902203</v>
      </c>
      <c r="AJ1855" t="s">
        <v>5751</v>
      </c>
      <c r="AK1855">
        <v>21</v>
      </c>
      <c r="AL1855">
        <v>2902203</v>
      </c>
      <c r="AM1855" t="s">
        <v>5751</v>
      </c>
      <c r="AN1855" t="s">
        <v>5940</v>
      </c>
      <c r="AO1855">
        <v>0</v>
      </c>
      <c r="AP1855">
        <v>2907103</v>
      </c>
      <c r="AQ1855" t="s">
        <v>5813</v>
      </c>
      <c r="AR1855">
        <v>1430</v>
      </c>
    </row>
    <row r="1856" spans="1:44" x14ac:dyDescent="0.25">
      <c r="A1856">
        <v>3156205</v>
      </c>
      <c r="B1856">
        <v>2</v>
      </c>
      <c r="C1856" t="s">
        <v>888</v>
      </c>
      <c r="D1856" t="s">
        <v>4729</v>
      </c>
      <c r="E1856">
        <v>960</v>
      </c>
      <c r="F1856" t="s">
        <v>5940</v>
      </c>
      <c r="G1856">
        <v>480</v>
      </c>
      <c r="H1856" t="s">
        <v>5940</v>
      </c>
      <c r="I1856">
        <v>64</v>
      </c>
      <c r="J1856">
        <v>21</v>
      </c>
      <c r="K1856">
        <v>0</v>
      </c>
      <c r="L1856">
        <v>0</v>
      </c>
      <c r="M1856">
        <v>87</v>
      </c>
      <c r="N1856">
        <v>0</v>
      </c>
      <c r="O1856">
        <v>0</v>
      </c>
      <c r="P1856">
        <v>10</v>
      </c>
      <c r="R1856">
        <v>3156205</v>
      </c>
      <c r="S1856">
        <v>960</v>
      </c>
      <c r="T1856" t="s">
        <v>5940</v>
      </c>
      <c r="U1856">
        <v>480</v>
      </c>
      <c r="V1856" t="s">
        <v>5940</v>
      </c>
      <c r="W1856">
        <v>64</v>
      </c>
      <c r="X1856">
        <v>21</v>
      </c>
      <c r="Z1856">
        <v>2902252</v>
      </c>
      <c r="AB1856" t="s">
        <v>5940</v>
      </c>
      <c r="AC1856">
        <v>2902252</v>
      </c>
      <c r="AD1856" t="s">
        <v>5752</v>
      </c>
      <c r="AE1856" t="s">
        <v>5940</v>
      </c>
      <c r="AF1856">
        <v>2902252</v>
      </c>
      <c r="AG1856" t="s">
        <v>5752</v>
      </c>
      <c r="AH1856" t="s">
        <v>5940</v>
      </c>
      <c r="AI1856">
        <v>2902252</v>
      </c>
      <c r="AJ1856" t="s">
        <v>5752</v>
      </c>
      <c r="AK1856" t="s">
        <v>5940</v>
      </c>
      <c r="AL1856">
        <v>2902252</v>
      </c>
      <c r="AM1856" t="s">
        <v>5752</v>
      </c>
      <c r="AN1856" t="s">
        <v>5940</v>
      </c>
      <c r="AO1856">
        <v>0</v>
      </c>
      <c r="AP1856">
        <v>2907202</v>
      </c>
      <c r="AQ1856" t="s">
        <v>5814</v>
      </c>
      <c r="AR1856">
        <v>100</v>
      </c>
    </row>
    <row r="1857" spans="1:44" x14ac:dyDescent="0.25">
      <c r="A1857">
        <v>3156304</v>
      </c>
      <c r="B1857">
        <v>2</v>
      </c>
      <c r="C1857" t="s">
        <v>888</v>
      </c>
      <c r="D1857" t="s">
        <v>4730</v>
      </c>
      <c r="E1857" t="s">
        <v>5940</v>
      </c>
      <c r="F1857" t="s">
        <v>5940</v>
      </c>
      <c r="G1857">
        <v>360</v>
      </c>
      <c r="H1857" t="s">
        <v>5940</v>
      </c>
      <c r="I1857" t="s">
        <v>5940</v>
      </c>
      <c r="J1857">
        <v>88</v>
      </c>
      <c r="K1857">
        <v>600</v>
      </c>
      <c r="L1857">
        <v>0</v>
      </c>
      <c r="M1857">
        <v>120</v>
      </c>
      <c r="N1857">
        <v>0</v>
      </c>
      <c r="O1857">
        <v>16</v>
      </c>
      <c r="P1857">
        <v>24</v>
      </c>
      <c r="R1857">
        <v>3156304</v>
      </c>
      <c r="S1857" t="s">
        <v>5940</v>
      </c>
      <c r="T1857" t="s">
        <v>5940</v>
      </c>
      <c r="U1857">
        <v>360</v>
      </c>
      <c r="V1857" t="s">
        <v>5940</v>
      </c>
      <c r="W1857" t="s">
        <v>5940</v>
      </c>
      <c r="X1857">
        <v>88</v>
      </c>
      <c r="Z1857">
        <v>2902302</v>
      </c>
      <c r="AB1857" t="s">
        <v>5940</v>
      </c>
      <c r="AC1857">
        <v>2902302</v>
      </c>
      <c r="AD1857" t="s">
        <v>5753</v>
      </c>
      <c r="AE1857" t="s">
        <v>5940</v>
      </c>
      <c r="AF1857">
        <v>2902302</v>
      </c>
      <c r="AG1857" t="s">
        <v>5753</v>
      </c>
      <c r="AH1857">
        <v>1200</v>
      </c>
      <c r="AI1857">
        <v>2902302</v>
      </c>
      <c r="AJ1857" t="s">
        <v>5753</v>
      </c>
      <c r="AK1857">
        <v>4</v>
      </c>
      <c r="AL1857">
        <v>2902302</v>
      </c>
      <c r="AM1857" t="s">
        <v>5753</v>
      </c>
      <c r="AN1857" t="s">
        <v>5940</v>
      </c>
      <c r="AO1857">
        <v>0</v>
      </c>
      <c r="AP1857">
        <v>2907301</v>
      </c>
      <c r="AQ1857" t="s">
        <v>5815</v>
      </c>
      <c r="AR1857">
        <v>513</v>
      </c>
    </row>
    <row r="1858" spans="1:44" x14ac:dyDescent="0.25">
      <c r="A1858">
        <v>3156403</v>
      </c>
      <c r="B1858">
        <v>2</v>
      </c>
      <c r="C1858" t="s">
        <v>888</v>
      </c>
      <c r="D1858" t="s">
        <v>4731</v>
      </c>
      <c r="E1858" t="s">
        <v>5940</v>
      </c>
      <c r="F1858">
        <v>29700</v>
      </c>
      <c r="G1858">
        <v>30000</v>
      </c>
      <c r="H1858">
        <v>1830</v>
      </c>
      <c r="I1858">
        <v>100</v>
      </c>
      <c r="J1858">
        <v>2040</v>
      </c>
      <c r="K1858">
        <v>0</v>
      </c>
      <c r="L1858">
        <v>24000</v>
      </c>
      <c r="M1858">
        <v>61200</v>
      </c>
      <c r="N1858">
        <v>5508</v>
      </c>
      <c r="O1858">
        <v>0</v>
      </c>
      <c r="P1858">
        <v>2964</v>
      </c>
      <c r="R1858">
        <v>3156403</v>
      </c>
      <c r="S1858" t="s">
        <v>5940</v>
      </c>
      <c r="T1858">
        <v>29700</v>
      </c>
      <c r="U1858">
        <v>30000</v>
      </c>
      <c r="V1858">
        <v>1830</v>
      </c>
      <c r="W1858">
        <v>100</v>
      </c>
      <c r="X1858">
        <v>2040</v>
      </c>
      <c r="Z1858">
        <v>2902401</v>
      </c>
      <c r="AB1858" t="s">
        <v>5940</v>
      </c>
      <c r="AC1858">
        <v>2902401</v>
      </c>
      <c r="AD1858" t="s">
        <v>5754</v>
      </c>
      <c r="AE1858" t="s">
        <v>5940</v>
      </c>
      <c r="AF1858">
        <v>2902401</v>
      </c>
      <c r="AG1858" t="s">
        <v>5754</v>
      </c>
      <c r="AH1858" t="s">
        <v>5940</v>
      </c>
      <c r="AI1858">
        <v>2902401</v>
      </c>
      <c r="AJ1858" t="s">
        <v>5754</v>
      </c>
      <c r="AK1858" t="s">
        <v>5940</v>
      </c>
      <c r="AL1858">
        <v>2902401</v>
      </c>
      <c r="AM1858" t="s">
        <v>5754</v>
      </c>
      <c r="AN1858" t="s">
        <v>5940</v>
      </c>
      <c r="AO1858">
        <v>0</v>
      </c>
      <c r="AP1858">
        <v>2907400</v>
      </c>
      <c r="AQ1858" t="s">
        <v>5816</v>
      </c>
      <c r="AR1858">
        <v>960</v>
      </c>
    </row>
    <row r="1859" spans="1:44" x14ac:dyDescent="0.25">
      <c r="A1859">
        <v>3156452</v>
      </c>
      <c r="B1859">
        <v>2</v>
      </c>
      <c r="C1859" t="s">
        <v>888</v>
      </c>
      <c r="D1859" t="s">
        <v>4732</v>
      </c>
      <c r="E1859">
        <v>2700</v>
      </c>
      <c r="F1859" t="s">
        <v>5940</v>
      </c>
      <c r="G1859">
        <v>600</v>
      </c>
      <c r="H1859" t="s">
        <v>5940</v>
      </c>
      <c r="I1859">
        <v>90</v>
      </c>
      <c r="J1859">
        <v>316</v>
      </c>
      <c r="K1859">
        <v>1800</v>
      </c>
      <c r="L1859">
        <v>0</v>
      </c>
      <c r="M1859">
        <v>600</v>
      </c>
      <c r="N1859">
        <v>0</v>
      </c>
      <c r="O1859">
        <v>70</v>
      </c>
      <c r="P1859">
        <v>387</v>
      </c>
      <c r="R1859">
        <v>3156452</v>
      </c>
      <c r="S1859">
        <v>2700</v>
      </c>
      <c r="T1859" t="s">
        <v>5940</v>
      </c>
      <c r="U1859">
        <v>600</v>
      </c>
      <c r="V1859" t="s">
        <v>5940</v>
      </c>
      <c r="W1859">
        <v>90</v>
      </c>
      <c r="X1859">
        <v>316</v>
      </c>
      <c r="Z1859">
        <v>2902500</v>
      </c>
      <c r="AB1859" t="s">
        <v>5940</v>
      </c>
      <c r="AC1859">
        <v>2902500</v>
      </c>
      <c r="AD1859" t="s">
        <v>5755</v>
      </c>
      <c r="AE1859">
        <v>4095</v>
      </c>
      <c r="AF1859">
        <v>2902500</v>
      </c>
      <c r="AG1859" t="s">
        <v>5755</v>
      </c>
      <c r="AH1859">
        <v>2000</v>
      </c>
      <c r="AI1859">
        <v>2902500</v>
      </c>
      <c r="AJ1859" t="s">
        <v>5755</v>
      </c>
      <c r="AK1859">
        <v>330</v>
      </c>
      <c r="AL1859">
        <v>2902500</v>
      </c>
      <c r="AM1859" t="s">
        <v>5755</v>
      </c>
      <c r="AN1859">
        <v>28030</v>
      </c>
      <c r="AO1859">
        <v>0</v>
      </c>
      <c r="AP1859">
        <v>2907509</v>
      </c>
      <c r="AQ1859" t="s">
        <v>5817</v>
      </c>
      <c r="AR1859">
        <v>36</v>
      </c>
    </row>
    <row r="1860" spans="1:44" x14ac:dyDescent="0.25">
      <c r="A1860">
        <v>3156502</v>
      </c>
      <c r="B1860">
        <v>2</v>
      </c>
      <c r="C1860" t="s">
        <v>888</v>
      </c>
      <c r="D1860" t="s">
        <v>4733</v>
      </c>
      <c r="E1860">
        <v>4000</v>
      </c>
      <c r="F1860" t="s">
        <v>5940</v>
      </c>
      <c r="G1860">
        <v>1683</v>
      </c>
      <c r="H1860" t="s">
        <v>5940</v>
      </c>
      <c r="I1860">
        <v>35</v>
      </c>
      <c r="J1860">
        <v>195</v>
      </c>
      <c r="K1860">
        <v>8000</v>
      </c>
      <c r="L1860">
        <v>0</v>
      </c>
      <c r="M1860">
        <v>252</v>
      </c>
      <c r="N1860">
        <v>0</v>
      </c>
      <c r="O1860">
        <v>0</v>
      </c>
      <c r="P1860">
        <v>235</v>
      </c>
      <c r="R1860">
        <v>3156502</v>
      </c>
      <c r="S1860">
        <v>4000</v>
      </c>
      <c r="T1860" t="s">
        <v>5940</v>
      </c>
      <c r="U1860">
        <v>1683</v>
      </c>
      <c r="V1860" t="s">
        <v>5940</v>
      </c>
      <c r="W1860">
        <v>35</v>
      </c>
      <c r="X1860">
        <v>195</v>
      </c>
      <c r="Z1860">
        <v>2902609</v>
      </c>
      <c r="AB1860" t="s">
        <v>5940</v>
      </c>
      <c r="AC1860">
        <v>2902609</v>
      </c>
      <c r="AD1860" t="s">
        <v>5756</v>
      </c>
      <c r="AE1860" t="s">
        <v>5940</v>
      </c>
      <c r="AF1860">
        <v>2902609</v>
      </c>
      <c r="AG1860" t="s">
        <v>5756</v>
      </c>
      <c r="AH1860" t="s">
        <v>5940</v>
      </c>
      <c r="AI1860">
        <v>2902609</v>
      </c>
      <c r="AJ1860" t="s">
        <v>5756</v>
      </c>
      <c r="AK1860">
        <v>2940</v>
      </c>
      <c r="AL1860">
        <v>2902609</v>
      </c>
      <c r="AM1860" t="s">
        <v>5756</v>
      </c>
      <c r="AN1860" t="s">
        <v>5940</v>
      </c>
      <c r="AO1860">
        <v>0</v>
      </c>
      <c r="AP1860">
        <v>2907558</v>
      </c>
      <c r="AQ1860" t="s">
        <v>5818</v>
      </c>
      <c r="AR1860">
        <v>225</v>
      </c>
    </row>
    <row r="1861" spans="1:44" x14ac:dyDescent="0.25">
      <c r="A1861">
        <v>3156601</v>
      </c>
      <c r="B1861">
        <v>2</v>
      </c>
      <c r="C1861" t="s">
        <v>888</v>
      </c>
      <c r="D1861" t="s">
        <v>4734</v>
      </c>
      <c r="E1861">
        <v>4125</v>
      </c>
      <c r="F1861" t="s">
        <v>5940</v>
      </c>
      <c r="G1861">
        <v>90</v>
      </c>
      <c r="H1861" t="s">
        <v>5940</v>
      </c>
      <c r="I1861" t="s">
        <v>5940</v>
      </c>
      <c r="J1861">
        <v>72</v>
      </c>
      <c r="K1861">
        <v>4125</v>
      </c>
      <c r="L1861">
        <v>0</v>
      </c>
      <c r="M1861">
        <v>410</v>
      </c>
      <c r="N1861">
        <v>0</v>
      </c>
      <c r="O1861">
        <v>0</v>
      </c>
      <c r="P1861">
        <v>270</v>
      </c>
      <c r="R1861">
        <v>3156601</v>
      </c>
      <c r="S1861">
        <v>4125</v>
      </c>
      <c r="T1861" t="s">
        <v>5940</v>
      </c>
      <c r="U1861">
        <v>90</v>
      </c>
      <c r="V1861" t="s">
        <v>5940</v>
      </c>
      <c r="W1861" t="s">
        <v>5940</v>
      </c>
      <c r="X1861">
        <v>72</v>
      </c>
      <c r="Z1861">
        <v>2902658</v>
      </c>
      <c r="AB1861" t="s">
        <v>5940</v>
      </c>
      <c r="AC1861">
        <v>2902658</v>
      </c>
      <c r="AD1861" t="s">
        <v>5757</v>
      </c>
      <c r="AE1861" t="s">
        <v>5940</v>
      </c>
      <c r="AF1861">
        <v>2902658</v>
      </c>
      <c r="AG1861" t="s">
        <v>5757</v>
      </c>
      <c r="AH1861" t="s">
        <v>5940</v>
      </c>
      <c r="AI1861">
        <v>2902658</v>
      </c>
      <c r="AJ1861" t="s">
        <v>5757</v>
      </c>
      <c r="AK1861">
        <v>1036</v>
      </c>
      <c r="AL1861">
        <v>2902658</v>
      </c>
      <c r="AM1861" t="s">
        <v>5757</v>
      </c>
      <c r="AN1861" t="s">
        <v>5940</v>
      </c>
      <c r="AO1861">
        <v>0</v>
      </c>
      <c r="AP1861">
        <v>2907608</v>
      </c>
      <c r="AQ1861" t="s">
        <v>5819</v>
      </c>
      <c r="AR1861">
        <v>12960</v>
      </c>
    </row>
    <row r="1862" spans="1:44" x14ac:dyDescent="0.25">
      <c r="A1862">
        <v>3156700</v>
      </c>
      <c r="B1862">
        <v>2</v>
      </c>
      <c r="C1862" t="s">
        <v>888</v>
      </c>
      <c r="D1862" t="s">
        <v>4735</v>
      </c>
      <c r="E1862" t="s">
        <v>5940</v>
      </c>
      <c r="F1862" t="s">
        <v>5940</v>
      </c>
      <c r="G1862" t="s">
        <v>5940</v>
      </c>
      <c r="H1862" t="s">
        <v>5940</v>
      </c>
      <c r="I1862" t="s">
        <v>5940</v>
      </c>
      <c r="J1862" t="s">
        <v>5940</v>
      </c>
      <c r="K1862">
        <v>0</v>
      </c>
      <c r="L1862">
        <v>0</v>
      </c>
      <c r="M1862">
        <v>168</v>
      </c>
      <c r="N1862">
        <v>0</v>
      </c>
      <c r="O1862">
        <v>0</v>
      </c>
      <c r="P1862">
        <v>5</v>
      </c>
      <c r="R1862">
        <v>3156700</v>
      </c>
      <c r="S1862" t="s">
        <v>5940</v>
      </c>
      <c r="T1862" t="s">
        <v>5940</v>
      </c>
      <c r="U1862" t="s">
        <v>5940</v>
      </c>
      <c r="V1862" t="s">
        <v>5940</v>
      </c>
      <c r="W1862" t="s">
        <v>5940</v>
      </c>
      <c r="X1862" t="s">
        <v>5940</v>
      </c>
      <c r="Z1862">
        <v>2902708</v>
      </c>
      <c r="AB1862">
        <v>40</v>
      </c>
      <c r="AC1862">
        <v>2902708</v>
      </c>
      <c r="AD1862" t="s">
        <v>5758</v>
      </c>
      <c r="AE1862">
        <v>12</v>
      </c>
      <c r="AF1862">
        <v>2902708</v>
      </c>
      <c r="AG1862" t="s">
        <v>5758</v>
      </c>
      <c r="AH1862">
        <v>5280</v>
      </c>
      <c r="AI1862">
        <v>2902708</v>
      </c>
      <c r="AJ1862" t="s">
        <v>5758</v>
      </c>
      <c r="AK1862">
        <v>290</v>
      </c>
      <c r="AL1862">
        <v>2902708</v>
      </c>
      <c r="AM1862" t="s">
        <v>5758</v>
      </c>
      <c r="AN1862" t="s">
        <v>5940</v>
      </c>
      <c r="AO1862">
        <v>0</v>
      </c>
      <c r="AP1862">
        <v>2907707</v>
      </c>
      <c r="AQ1862" t="s">
        <v>5820</v>
      </c>
      <c r="AR1862">
        <v>42</v>
      </c>
    </row>
    <row r="1863" spans="1:44" x14ac:dyDescent="0.25">
      <c r="A1863">
        <v>3156809</v>
      </c>
      <c r="B1863">
        <v>2</v>
      </c>
      <c r="C1863" t="s">
        <v>888</v>
      </c>
      <c r="D1863" t="s">
        <v>4736</v>
      </c>
      <c r="E1863">
        <v>10000</v>
      </c>
      <c r="F1863" t="s">
        <v>5940</v>
      </c>
      <c r="G1863">
        <v>2835</v>
      </c>
      <c r="H1863" t="s">
        <v>5940</v>
      </c>
      <c r="I1863">
        <v>3</v>
      </c>
      <c r="J1863">
        <v>360</v>
      </c>
      <c r="K1863">
        <v>10000</v>
      </c>
      <c r="L1863">
        <v>0</v>
      </c>
      <c r="M1863">
        <v>1400</v>
      </c>
      <c r="N1863">
        <v>0</v>
      </c>
      <c r="O1863">
        <v>9</v>
      </c>
      <c r="P1863">
        <v>126</v>
      </c>
      <c r="R1863">
        <v>3156809</v>
      </c>
      <c r="S1863">
        <v>10000</v>
      </c>
      <c r="T1863" t="s">
        <v>5940</v>
      </c>
      <c r="U1863">
        <v>2835</v>
      </c>
      <c r="V1863" t="s">
        <v>5940</v>
      </c>
      <c r="W1863">
        <v>3</v>
      </c>
      <c r="X1863">
        <v>360</v>
      </c>
      <c r="Z1863">
        <v>2902807</v>
      </c>
      <c r="AB1863" t="s">
        <v>5940</v>
      </c>
      <c r="AC1863">
        <v>2902807</v>
      </c>
      <c r="AD1863" t="s">
        <v>5759</v>
      </c>
      <c r="AE1863" t="s">
        <v>5940</v>
      </c>
      <c r="AF1863">
        <v>2902807</v>
      </c>
      <c r="AG1863" t="s">
        <v>5759</v>
      </c>
      <c r="AH1863">
        <v>600</v>
      </c>
      <c r="AI1863">
        <v>2902807</v>
      </c>
      <c r="AJ1863" t="s">
        <v>5759</v>
      </c>
      <c r="AK1863">
        <v>198</v>
      </c>
      <c r="AL1863">
        <v>2902807</v>
      </c>
      <c r="AM1863" t="s">
        <v>5759</v>
      </c>
      <c r="AN1863" t="s">
        <v>5940</v>
      </c>
      <c r="AO1863">
        <v>0</v>
      </c>
      <c r="AP1863">
        <v>2907806</v>
      </c>
      <c r="AQ1863" t="s">
        <v>5821</v>
      </c>
      <c r="AR1863">
        <v>5460</v>
      </c>
    </row>
    <row r="1864" spans="1:44" x14ac:dyDescent="0.25">
      <c r="A1864">
        <v>3156908</v>
      </c>
      <c r="B1864">
        <v>2</v>
      </c>
      <c r="C1864" t="s">
        <v>888</v>
      </c>
      <c r="D1864" t="s">
        <v>4737</v>
      </c>
      <c r="E1864">
        <v>20000</v>
      </c>
      <c r="F1864">
        <v>87500</v>
      </c>
      <c r="G1864">
        <v>76000</v>
      </c>
      <c r="H1864">
        <v>750</v>
      </c>
      <c r="I1864">
        <v>1980</v>
      </c>
      <c r="J1864">
        <v>1854</v>
      </c>
      <c r="K1864">
        <v>120000</v>
      </c>
      <c r="L1864">
        <v>76500</v>
      </c>
      <c r="M1864">
        <v>192500</v>
      </c>
      <c r="N1864">
        <v>0</v>
      </c>
      <c r="O1864">
        <v>900</v>
      </c>
      <c r="P1864">
        <v>6120</v>
      </c>
      <c r="R1864">
        <v>3156908</v>
      </c>
      <c r="S1864">
        <v>20000</v>
      </c>
      <c r="T1864">
        <v>87500</v>
      </c>
      <c r="U1864">
        <v>76000</v>
      </c>
      <c r="V1864">
        <v>750</v>
      </c>
      <c r="W1864">
        <v>1980</v>
      </c>
      <c r="X1864">
        <v>1854</v>
      </c>
      <c r="Z1864">
        <v>2902906</v>
      </c>
      <c r="AB1864" t="s">
        <v>5940</v>
      </c>
      <c r="AC1864">
        <v>2902906</v>
      </c>
      <c r="AD1864" t="s">
        <v>5760</v>
      </c>
      <c r="AE1864" t="s">
        <v>5940</v>
      </c>
      <c r="AF1864">
        <v>2902906</v>
      </c>
      <c r="AG1864" t="s">
        <v>5760</v>
      </c>
      <c r="AH1864">
        <v>3150</v>
      </c>
      <c r="AI1864">
        <v>2902906</v>
      </c>
      <c r="AJ1864" t="s">
        <v>5760</v>
      </c>
      <c r="AK1864">
        <v>1750</v>
      </c>
      <c r="AL1864">
        <v>2902906</v>
      </c>
      <c r="AM1864" t="s">
        <v>5760</v>
      </c>
      <c r="AN1864" t="s">
        <v>5940</v>
      </c>
      <c r="AO1864">
        <v>0</v>
      </c>
      <c r="AP1864">
        <v>2907905</v>
      </c>
      <c r="AQ1864" t="s">
        <v>5822</v>
      </c>
      <c r="AR1864">
        <v>798</v>
      </c>
    </row>
    <row r="1865" spans="1:44" x14ac:dyDescent="0.25">
      <c r="A1865">
        <v>3157005</v>
      </c>
      <c r="B1865">
        <v>2</v>
      </c>
      <c r="C1865" t="s">
        <v>888</v>
      </c>
      <c r="D1865" t="s">
        <v>4738</v>
      </c>
      <c r="E1865">
        <v>57000</v>
      </c>
      <c r="F1865" t="s">
        <v>5940</v>
      </c>
      <c r="G1865">
        <v>9000</v>
      </c>
      <c r="H1865" t="s">
        <v>5940</v>
      </c>
      <c r="I1865">
        <v>200</v>
      </c>
      <c r="J1865">
        <v>480</v>
      </c>
      <c r="K1865">
        <v>43200</v>
      </c>
      <c r="L1865">
        <v>0</v>
      </c>
      <c r="M1865">
        <v>3942</v>
      </c>
      <c r="N1865">
        <v>0</v>
      </c>
      <c r="O1865">
        <v>120</v>
      </c>
      <c r="P1865">
        <v>336</v>
      </c>
      <c r="R1865">
        <v>3157005</v>
      </c>
      <c r="S1865">
        <v>57000</v>
      </c>
      <c r="T1865" t="s">
        <v>5940</v>
      </c>
      <c r="U1865">
        <v>9000</v>
      </c>
      <c r="V1865" t="s">
        <v>5940</v>
      </c>
      <c r="W1865">
        <v>200</v>
      </c>
      <c r="X1865">
        <v>480</v>
      </c>
      <c r="Z1865">
        <v>2903003</v>
      </c>
      <c r="AB1865" t="s">
        <v>5940</v>
      </c>
      <c r="AC1865">
        <v>2903003</v>
      </c>
      <c r="AD1865" t="s">
        <v>5761</v>
      </c>
      <c r="AE1865" t="s">
        <v>5940</v>
      </c>
      <c r="AF1865">
        <v>2903003</v>
      </c>
      <c r="AG1865" t="s">
        <v>5761</v>
      </c>
      <c r="AH1865">
        <v>495</v>
      </c>
      <c r="AI1865">
        <v>2903003</v>
      </c>
      <c r="AJ1865" t="s">
        <v>5761</v>
      </c>
      <c r="AK1865">
        <v>240</v>
      </c>
      <c r="AL1865">
        <v>2903003</v>
      </c>
      <c r="AM1865" t="s">
        <v>5761</v>
      </c>
      <c r="AN1865" t="s">
        <v>5940</v>
      </c>
      <c r="AO1865">
        <v>0</v>
      </c>
      <c r="AP1865">
        <v>2908002</v>
      </c>
      <c r="AQ1865" t="s">
        <v>5823</v>
      </c>
      <c r="AR1865" t="s">
        <v>5940</v>
      </c>
    </row>
    <row r="1866" spans="1:44" x14ac:dyDescent="0.25">
      <c r="A1866">
        <v>3157104</v>
      </c>
      <c r="B1866">
        <v>2</v>
      </c>
      <c r="C1866" t="s">
        <v>888</v>
      </c>
      <c r="D1866" t="s">
        <v>4739</v>
      </c>
      <c r="E1866" t="s">
        <v>5940</v>
      </c>
      <c r="F1866" t="s">
        <v>5940</v>
      </c>
      <c r="G1866">
        <v>6</v>
      </c>
      <c r="H1866" t="s">
        <v>5940</v>
      </c>
      <c r="I1866" t="s">
        <v>5940</v>
      </c>
      <c r="J1866">
        <v>7</v>
      </c>
      <c r="K1866">
        <v>0</v>
      </c>
      <c r="L1866">
        <v>0</v>
      </c>
      <c r="M1866">
        <v>29</v>
      </c>
      <c r="N1866">
        <v>0</v>
      </c>
      <c r="O1866">
        <v>0</v>
      </c>
      <c r="P1866">
        <v>9</v>
      </c>
      <c r="R1866">
        <v>3157104</v>
      </c>
      <c r="S1866" t="s">
        <v>5940</v>
      </c>
      <c r="T1866" t="s">
        <v>5940</v>
      </c>
      <c r="U1866">
        <v>6</v>
      </c>
      <c r="V1866" t="s">
        <v>5940</v>
      </c>
      <c r="W1866" t="s">
        <v>5940</v>
      </c>
      <c r="X1866">
        <v>7</v>
      </c>
      <c r="Z1866">
        <v>2903102</v>
      </c>
      <c r="AB1866" t="s">
        <v>5940</v>
      </c>
      <c r="AC1866">
        <v>2903102</v>
      </c>
      <c r="AD1866" t="s">
        <v>5762</v>
      </c>
      <c r="AE1866" t="s">
        <v>5940</v>
      </c>
      <c r="AF1866">
        <v>2903102</v>
      </c>
      <c r="AG1866" t="s">
        <v>5762</v>
      </c>
      <c r="AH1866">
        <v>1500</v>
      </c>
      <c r="AI1866">
        <v>2903102</v>
      </c>
      <c r="AJ1866" t="s">
        <v>5762</v>
      </c>
      <c r="AK1866">
        <v>12</v>
      </c>
      <c r="AL1866">
        <v>2903102</v>
      </c>
      <c r="AM1866" t="s">
        <v>5762</v>
      </c>
      <c r="AN1866" t="s">
        <v>5940</v>
      </c>
      <c r="AO1866">
        <v>0</v>
      </c>
      <c r="AP1866">
        <v>2908101</v>
      </c>
      <c r="AQ1866" t="s">
        <v>5824</v>
      </c>
      <c r="AR1866">
        <v>7200</v>
      </c>
    </row>
    <row r="1867" spans="1:44" x14ac:dyDescent="0.25">
      <c r="A1867">
        <v>3157203</v>
      </c>
      <c r="B1867">
        <v>2</v>
      </c>
      <c r="C1867" t="s">
        <v>888</v>
      </c>
      <c r="D1867" t="s">
        <v>4740</v>
      </c>
      <c r="E1867">
        <v>6040</v>
      </c>
      <c r="F1867" t="s">
        <v>5940</v>
      </c>
      <c r="G1867">
        <v>1170</v>
      </c>
      <c r="H1867" t="s">
        <v>5940</v>
      </c>
      <c r="I1867" t="s">
        <v>5940</v>
      </c>
      <c r="J1867">
        <v>39</v>
      </c>
      <c r="K1867">
        <v>5320</v>
      </c>
      <c r="L1867">
        <v>0</v>
      </c>
      <c r="M1867">
        <v>825</v>
      </c>
      <c r="N1867">
        <v>0</v>
      </c>
      <c r="O1867">
        <v>0</v>
      </c>
      <c r="P1867">
        <v>59</v>
      </c>
      <c r="R1867">
        <v>3157203</v>
      </c>
      <c r="S1867">
        <v>6040</v>
      </c>
      <c r="T1867" t="s">
        <v>5940</v>
      </c>
      <c r="U1867">
        <v>1170</v>
      </c>
      <c r="V1867" t="s">
        <v>5940</v>
      </c>
      <c r="W1867" t="s">
        <v>5940</v>
      </c>
      <c r="X1867">
        <v>39</v>
      </c>
      <c r="Z1867">
        <v>2903201</v>
      </c>
      <c r="AB1867">
        <v>140079</v>
      </c>
      <c r="AC1867">
        <v>2903201</v>
      </c>
      <c r="AD1867" t="s">
        <v>5763</v>
      </c>
      <c r="AE1867">
        <v>18342</v>
      </c>
      <c r="AF1867">
        <v>2903201</v>
      </c>
      <c r="AG1867" t="s">
        <v>5763</v>
      </c>
      <c r="AH1867">
        <v>12960</v>
      </c>
      <c r="AI1867">
        <v>2903201</v>
      </c>
      <c r="AJ1867" t="s">
        <v>5763</v>
      </c>
      <c r="AK1867">
        <v>5400</v>
      </c>
      <c r="AL1867">
        <v>2903201</v>
      </c>
      <c r="AM1867" t="s">
        <v>5763</v>
      </c>
      <c r="AN1867">
        <v>405254</v>
      </c>
      <c r="AO1867">
        <v>0</v>
      </c>
      <c r="AP1867">
        <v>2908200</v>
      </c>
      <c r="AQ1867" t="s">
        <v>5825</v>
      </c>
      <c r="AR1867">
        <v>31</v>
      </c>
    </row>
    <row r="1868" spans="1:44" x14ac:dyDescent="0.25">
      <c r="A1868">
        <v>3157252</v>
      </c>
      <c r="B1868">
        <v>2</v>
      </c>
      <c r="C1868" t="s">
        <v>888</v>
      </c>
      <c r="D1868" t="s">
        <v>4741</v>
      </c>
      <c r="E1868">
        <v>150</v>
      </c>
      <c r="F1868" t="s">
        <v>5940</v>
      </c>
      <c r="G1868">
        <v>440</v>
      </c>
      <c r="H1868" t="s">
        <v>5940</v>
      </c>
      <c r="I1868">
        <v>201</v>
      </c>
      <c r="J1868">
        <v>110</v>
      </c>
      <c r="K1868">
        <v>150</v>
      </c>
      <c r="L1868">
        <v>0</v>
      </c>
      <c r="M1868">
        <v>342</v>
      </c>
      <c r="N1868">
        <v>0</v>
      </c>
      <c r="O1868">
        <v>39</v>
      </c>
      <c r="P1868">
        <v>258</v>
      </c>
      <c r="R1868">
        <v>3157252</v>
      </c>
      <c r="S1868">
        <v>150</v>
      </c>
      <c r="T1868" t="s">
        <v>5940</v>
      </c>
      <c r="U1868">
        <v>440</v>
      </c>
      <c r="V1868" t="s">
        <v>5940</v>
      </c>
      <c r="W1868">
        <v>201</v>
      </c>
      <c r="X1868">
        <v>110</v>
      </c>
      <c r="Z1868">
        <v>2903235</v>
      </c>
      <c r="AB1868" t="s">
        <v>5940</v>
      </c>
      <c r="AC1868">
        <v>2903235</v>
      </c>
      <c r="AD1868" t="s">
        <v>5764</v>
      </c>
      <c r="AE1868" t="s">
        <v>5940</v>
      </c>
      <c r="AF1868">
        <v>2903235</v>
      </c>
      <c r="AG1868" t="s">
        <v>5764</v>
      </c>
      <c r="AH1868" t="s">
        <v>5940</v>
      </c>
      <c r="AI1868">
        <v>2903235</v>
      </c>
      <c r="AJ1868" t="s">
        <v>5764</v>
      </c>
      <c r="AK1868">
        <v>2820</v>
      </c>
      <c r="AL1868">
        <v>2903235</v>
      </c>
      <c r="AM1868" t="s">
        <v>5764</v>
      </c>
      <c r="AN1868" t="s">
        <v>5940</v>
      </c>
      <c r="AO1868">
        <v>0</v>
      </c>
      <c r="AP1868">
        <v>2908309</v>
      </c>
      <c r="AQ1868" t="s">
        <v>5826</v>
      </c>
      <c r="AR1868">
        <v>72</v>
      </c>
    </row>
    <row r="1869" spans="1:44" x14ac:dyDescent="0.25">
      <c r="A1869">
        <v>3157278</v>
      </c>
      <c r="B1869">
        <v>2</v>
      </c>
      <c r="C1869" t="s">
        <v>888</v>
      </c>
      <c r="D1869" t="s">
        <v>4742</v>
      </c>
      <c r="E1869">
        <v>2625</v>
      </c>
      <c r="F1869" t="s">
        <v>5940</v>
      </c>
      <c r="G1869">
        <v>252</v>
      </c>
      <c r="H1869" t="s">
        <v>5940</v>
      </c>
      <c r="I1869">
        <v>12</v>
      </c>
      <c r="J1869">
        <v>108</v>
      </c>
      <c r="K1869">
        <v>23200</v>
      </c>
      <c r="L1869">
        <v>0</v>
      </c>
      <c r="M1869">
        <v>247</v>
      </c>
      <c r="N1869">
        <v>0</v>
      </c>
      <c r="O1869">
        <v>12</v>
      </c>
      <c r="P1869">
        <v>165</v>
      </c>
      <c r="R1869">
        <v>3157278</v>
      </c>
      <c r="S1869">
        <v>2625</v>
      </c>
      <c r="T1869" t="s">
        <v>5940</v>
      </c>
      <c r="U1869">
        <v>252</v>
      </c>
      <c r="V1869" t="s">
        <v>5940</v>
      </c>
      <c r="W1869">
        <v>12</v>
      </c>
      <c r="X1869">
        <v>108</v>
      </c>
      <c r="Z1869">
        <v>2903276</v>
      </c>
      <c r="AB1869" t="s">
        <v>5940</v>
      </c>
      <c r="AC1869">
        <v>2903276</v>
      </c>
      <c r="AD1869" t="s">
        <v>5765</v>
      </c>
      <c r="AE1869" t="s">
        <v>5940</v>
      </c>
      <c r="AF1869">
        <v>2903276</v>
      </c>
      <c r="AG1869" t="s">
        <v>5765</v>
      </c>
      <c r="AH1869" t="s">
        <v>5940</v>
      </c>
      <c r="AI1869">
        <v>2903276</v>
      </c>
      <c r="AJ1869" t="s">
        <v>5765</v>
      </c>
      <c r="AK1869">
        <v>2444</v>
      </c>
      <c r="AL1869">
        <v>2903276</v>
      </c>
      <c r="AM1869" t="s">
        <v>5765</v>
      </c>
      <c r="AN1869" t="s">
        <v>5940</v>
      </c>
      <c r="AO1869">
        <v>0</v>
      </c>
      <c r="AP1869">
        <v>2908408</v>
      </c>
      <c r="AQ1869" t="s">
        <v>5827</v>
      </c>
      <c r="AR1869">
        <v>600</v>
      </c>
    </row>
    <row r="1870" spans="1:44" x14ac:dyDescent="0.25">
      <c r="A1870">
        <v>3157302</v>
      </c>
      <c r="B1870">
        <v>2</v>
      </c>
      <c r="C1870" t="s">
        <v>888</v>
      </c>
      <c r="D1870" t="s">
        <v>4743</v>
      </c>
      <c r="E1870">
        <v>800</v>
      </c>
      <c r="F1870" t="s">
        <v>5940</v>
      </c>
      <c r="G1870">
        <v>1800</v>
      </c>
      <c r="H1870" t="s">
        <v>5940</v>
      </c>
      <c r="I1870">
        <v>50</v>
      </c>
      <c r="J1870">
        <v>360</v>
      </c>
      <c r="K1870">
        <v>800</v>
      </c>
      <c r="L1870">
        <v>0</v>
      </c>
      <c r="M1870">
        <v>2700</v>
      </c>
      <c r="N1870">
        <v>0</v>
      </c>
      <c r="O1870">
        <v>50</v>
      </c>
      <c r="P1870">
        <v>320</v>
      </c>
      <c r="R1870">
        <v>3157302</v>
      </c>
      <c r="S1870">
        <v>800</v>
      </c>
      <c r="T1870" t="s">
        <v>5940</v>
      </c>
      <c r="U1870">
        <v>1800</v>
      </c>
      <c r="V1870" t="s">
        <v>5940</v>
      </c>
      <c r="W1870">
        <v>50</v>
      </c>
      <c r="X1870">
        <v>360</v>
      </c>
      <c r="Z1870">
        <v>2903300</v>
      </c>
      <c r="AB1870" t="s">
        <v>5940</v>
      </c>
      <c r="AC1870">
        <v>2903300</v>
      </c>
      <c r="AD1870" t="s">
        <v>5766</v>
      </c>
      <c r="AE1870" t="s">
        <v>5940</v>
      </c>
      <c r="AF1870">
        <v>2903300</v>
      </c>
      <c r="AG1870" t="s">
        <v>5766</v>
      </c>
      <c r="AH1870" t="s">
        <v>5940</v>
      </c>
      <c r="AI1870">
        <v>2903300</v>
      </c>
      <c r="AJ1870" t="s">
        <v>5766</v>
      </c>
      <c r="AK1870" t="s">
        <v>5940</v>
      </c>
      <c r="AL1870">
        <v>2903300</v>
      </c>
      <c r="AM1870" t="s">
        <v>5766</v>
      </c>
      <c r="AN1870" t="s">
        <v>5940</v>
      </c>
      <c r="AO1870">
        <v>0</v>
      </c>
      <c r="AP1870">
        <v>2908507</v>
      </c>
      <c r="AQ1870" t="s">
        <v>5828</v>
      </c>
      <c r="AR1870">
        <v>294</v>
      </c>
    </row>
    <row r="1871" spans="1:44" x14ac:dyDescent="0.25">
      <c r="A1871">
        <v>3157336</v>
      </c>
      <c r="B1871">
        <v>2</v>
      </c>
      <c r="C1871" t="s">
        <v>888</v>
      </c>
      <c r="D1871" t="s">
        <v>912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R1871">
        <v>3157336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Z1871">
        <v>2903409</v>
      </c>
      <c r="AB1871" t="s">
        <v>5940</v>
      </c>
      <c r="AC1871">
        <v>2903409</v>
      </c>
      <c r="AD1871" t="s">
        <v>5767</v>
      </c>
      <c r="AE1871" t="s">
        <v>5940</v>
      </c>
      <c r="AF1871">
        <v>2903409</v>
      </c>
      <c r="AG1871" t="s">
        <v>5767</v>
      </c>
      <c r="AH1871">
        <v>2800</v>
      </c>
      <c r="AI1871">
        <v>2903409</v>
      </c>
      <c r="AJ1871" t="s">
        <v>5767</v>
      </c>
      <c r="AK1871">
        <v>22</v>
      </c>
      <c r="AL1871">
        <v>2903409</v>
      </c>
      <c r="AM1871" t="s">
        <v>5767</v>
      </c>
      <c r="AN1871" t="s">
        <v>5940</v>
      </c>
      <c r="AO1871">
        <v>0</v>
      </c>
      <c r="AP1871">
        <v>2908606</v>
      </c>
      <c r="AQ1871" t="s">
        <v>5829</v>
      </c>
      <c r="AR1871">
        <v>185</v>
      </c>
    </row>
    <row r="1872" spans="1:44" x14ac:dyDescent="0.25">
      <c r="A1872">
        <v>3157377</v>
      </c>
      <c r="B1872">
        <v>2</v>
      </c>
      <c r="C1872" t="s">
        <v>888</v>
      </c>
      <c r="D1872" t="s">
        <v>4744</v>
      </c>
      <c r="E1872">
        <v>420</v>
      </c>
      <c r="F1872" t="s">
        <v>5940</v>
      </c>
      <c r="G1872">
        <v>450</v>
      </c>
      <c r="H1872" t="s">
        <v>5940</v>
      </c>
      <c r="I1872">
        <v>18</v>
      </c>
      <c r="J1872">
        <v>74</v>
      </c>
      <c r="K1872">
        <v>4500</v>
      </c>
      <c r="L1872">
        <v>0</v>
      </c>
      <c r="M1872">
        <v>420</v>
      </c>
      <c r="N1872">
        <v>0</v>
      </c>
      <c r="O1872">
        <v>30</v>
      </c>
      <c r="P1872">
        <v>270</v>
      </c>
      <c r="R1872">
        <v>3157377</v>
      </c>
      <c r="S1872">
        <v>420</v>
      </c>
      <c r="T1872" t="s">
        <v>5940</v>
      </c>
      <c r="U1872">
        <v>450</v>
      </c>
      <c r="V1872" t="s">
        <v>5940</v>
      </c>
      <c r="W1872">
        <v>18</v>
      </c>
      <c r="X1872">
        <v>74</v>
      </c>
      <c r="Z1872">
        <v>2903508</v>
      </c>
      <c r="AB1872" t="s">
        <v>5940</v>
      </c>
      <c r="AC1872">
        <v>2903508</v>
      </c>
      <c r="AD1872" t="s">
        <v>5768</v>
      </c>
      <c r="AE1872" t="s">
        <v>5940</v>
      </c>
      <c r="AF1872">
        <v>2903508</v>
      </c>
      <c r="AG1872" t="s">
        <v>5768</v>
      </c>
      <c r="AH1872">
        <v>1350</v>
      </c>
      <c r="AI1872">
        <v>2903508</v>
      </c>
      <c r="AJ1872" t="s">
        <v>5768</v>
      </c>
      <c r="AK1872">
        <v>90</v>
      </c>
      <c r="AL1872">
        <v>2903508</v>
      </c>
      <c r="AM1872" t="s">
        <v>5768</v>
      </c>
      <c r="AN1872" t="s">
        <v>5940</v>
      </c>
      <c r="AO1872">
        <v>0</v>
      </c>
      <c r="AP1872">
        <v>2908705</v>
      </c>
      <c r="AQ1872" t="s">
        <v>5830</v>
      </c>
      <c r="AR1872">
        <v>270</v>
      </c>
    </row>
    <row r="1873" spans="1:44" x14ac:dyDescent="0.25">
      <c r="A1873">
        <v>3157401</v>
      </c>
      <c r="B1873">
        <v>2</v>
      </c>
      <c r="C1873" t="s">
        <v>888</v>
      </c>
      <c r="D1873" t="s">
        <v>4745</v>
      </c>
      <c r="E1873">
        <v>82500</v>
      </c>
      <c r="F1873" t="s">
        <v>5940</v>
      </c>
      <c r="G1873">
        <v>608</v>
      </c>
      <c r="H1873" t="s">
        <v>5940</v>
      </c>
      <c r="I1873">
        <v>15</v>
      </c>
      <c r="J1873">
        <v>45</v>
      </c>
      <c r="K1873">
        <v>82500</v>
      </c>
      <c r="L1873">
        <v>0</v>
      </c>
      <c r="M1873">
        <v>315</v>
      </c>
      <c r="N1873">
        <v>0</v>
      </c>
      <c r="O1873">
        <v>9</v>
      </c>
      <c r="P1873">
        <v>26</v>
      </c>
      <c r="R1873">
        <v>3157401</v>
      </c>
      <c r="S1873">
        <v>82500</v>
      </c>
      <c r="T1873" t="s">
        <v>5940</v>
      </c>
      <c r="U1873">
        <v>608</v>
      </c>
      <c r="V1873" t="s">
        <v>5940</v>
      </c>
      <c r="W1873">
        <v>15</v>
      </c>
      <c r="X1873">
        <v>45</v>
      </c>
      <c r="Z1873">
        <v>2903607</v>
      </c>
      <c r="AB1873" t="s">
        <v>5940</v>
      </c>
      <c r="AC1873">
        <v>2903607</v>
      </c>
      <c r="AD1873" t="s">
        <v>5769</v>
      </c>
      <c r="AE1873" t="s">
        <v>5940</v>
      </c>
      <c r="AF1873">
        <v>2903607</v>
      </c>
      <c r="AG1873" t="s">
        <v>5769</v>
      </c>
      <c r="AH1873" t="s">
        <v>5940</v>
      </c>
      <c r="AI1873">
        <v>2903607</v>
      </c>
      <c r="AJ1873" t="s">
        <v>5769</v>
      </c>
      <c r="AK1873">
        <v>1871</v>
      </c>
      <c r="AL1873">
        <v>2903607</v>
      </c>
      <c r="AM1873" t="s">
        <v>5769</v>
      </c>
      <c r="AN1873" t="s">
        <v>5940</v>
      </c>
      <c r="AO1873">
        <v>0</v>
      </c>
      <c r="AP1873">
        <v>2908804</v>
      </c>
      <c r="AQ1873" t="s">
        <v>5831</v>
      </c>
      <c r="AR1873">
        <v>28</v>
      </c>
    </row>
    <row r="1874" spans="1:44" x14ac:dyDescent="0.25">
      <c r="A1874">
        <v>3157500</v>
      </c>
      <c r="B1874">
        <v>2</v>
      </c>
      <c r="C1874" t="s">
        <v>888</v>
      </c>
      <c r="D1874" t="s">
        <v>4746</v>
      </c>
      <c r="E1874">
        <v>1500</v>
      </c>
      <c r="F1874" t="s">
        <v>5940</v>
      </c>
      <c r="G1874">
        <v>360</v>
      </c>
      <c r="H1874" t="s">
        <v>5940</v>
      </c>
      <c r="I1874">
        <v>6</v>
      </c>
      <c r="J1874">
        <v>10</v>
      </c>
      <c r="K1874">
        <v>3600</v>
      </c>
      <c r="L1874">
        <v>0</v>
      </c>
      <c r="M1874">
        <v>690</v>
      </c>
      <c r="N1874">
        <v>0</v>
      </c>
      <c r="O1874">
        <v>60</v>
      </c>
      <c r="P1874">
        <v>93</v>
      </c>
      <c r="R1874">
        <v>3157500</v>
      </c>
      <c r="S1874">
        <v>1500</v>
      </c>
      <c r="T1874" t="s">
        <v>5940</v>
      </c>
      <c r="U1874">
        <v>360</v>
      </c>
      <c r="V1874" t="s">
        <v>5940</v>
      </c>
      <c r="W1874">
        <v>6</v>
      </c>
      <c r="X1874">
        <v>10</v>
      </c>
      <c r="Z1874">
        <v>2903706</v>
      </c>
      <c r="AB1874">
        <v>6</v>
      </c>
      <c r="AC1874">
        <v>2903706</v>
      </c>
      <c r="AD1874" t="s">
        <v>5770</v>
      </c>
      <c r="AE1874" t="s">
        <v>5940</v>
      </c>
      <c r="AF1874">
        <v>2903706</v>
      </c>
      <c r="AG1874" t="s">
        <v>5770</v>
      </c>
      <c r="AH1874">
        <v>11700</v>
      </c>
      <c r="AI1874">
        <v>2903706</v>
      </c>
      <c r="AJ1874" t="s">
        <v>5770</v>
      </c>
      <c r="AK1874">
        <v>65</v>
      </c>
      <c r="AL1874">
        <v>2903706</v>
      </c>
      <c r="AM1874" t="s">
        <v>5770</v>
      </c>
      <c r="AN1874" t="s">
        <v>5940</v>
      </c>
      <c r="AO1874">
        <v>0</v>
      </c>
      <c r="AP1874">
        <v>2908903</v>
      </c>
      <c r="AQ1874" t="s">
        <v>5832</v>
      </c>
      <c r="AR1874">
        <v>439</v>
      </c>
    </row>
    <row r="1875" spans="1:44" x14ac:dyDescent="0.25">
      <c r="A1875">
        <v>3157609</v>
      </c>
      <c r="B1875">
        <v>2</v>
      </c>
      <c r="C1875" t="s">
        <v>888</v>
      </c>
      <c r="D1875" t="s">
        <v>4747</v>
      </c>
      <c r="E1875">
        <v>2560</v>
      </c>
      <c r="F1875" t="s">
        <v>5940</v>
      </c>
      <c r="G1875">
        <v>960</v>
      </c>
      <c r="H1875" t="s">
        <v>5940</v>
      </c>
      <c r="I1875">
        <v>460</v>
      </c>
      <c r="J1875">
        <v>44</v>
      </c>
      <c r="K1875">
        <v>2250</v>
      </c>
      <c r="L1875">
        <v>0</v>
      </c>
      <c r="M1875">
        <v>1200</v>
      </c>
      <c r="N1875">
        <v>0</v>
      </c>
      <c r="O1875">
        <v>210</v>
      </c>
      <c r="P1875">
        <v>134</v>
      </c>
      <c r="R1875">
        <v>3157609</v>
      </c>
      <c r="S1875">
        <v>2560</v>
      </c>
      <c r="T1875" t="s">
        <v>5940</v>
      </c>
      <c r="U1875">
        <v>960</v>
      </c>
      <c r="V1875" t="s">
        <v>5940</v>
      </c>
      <c r="W1875">
        <v>460</v>
      </c>
      <c r="X1875">
        <v>44</v>
      </c>
      <c r="Z1875">
        <v>2903805</v>
      </c>
      <c r="AB1875" t="s">
        <v>5940</v>
      </c>
      <c r="AC1875">
        <v>2903805</v>
      </c>
      <c r="AD1875" t="s">
        <v>5771</v>
      </c>
      <c r="AE1875" t="s">
        <v>5940</v>
      </c>
      <c r="AF1875">
        <v>2903805</v>
      </c>
      <c r="AG1875" t="s">
        <v>5771</v>
      </c>
      <c r="AH1875" t="s">
        <v>5940</v>
      </c>
      <c r="AI1875">
        <v>2903805</v>
      </c>
      <c r="AJ1875" t="s">
        <v>5771</v>
      </c>
      <c r="AK1875">
        <v>231</v>
      </c>
      <c r="AL1875">
        <v>2903805</v>
      </c>
      <c r="AM1875" t="s">
        <v>5771</v>
      </c>
      <c r="AN1875" t="s">
        <v>5940</v>
      </c>
      <c r="AO1875">
        <v>0</v>
      </c>
      <c r="AP1875">
        <v>2909000</v>
      </c>
      <c r="AQ1875" t="s">
        <v>5833</v>
      </c>
      <c r="AR1875">
        <v>180</v>
      </c>
    </row>
    <row r="1876" spans="1:44" x14ac:dyDescent="0.25">
      <c r="A1876">
        <v>3157658</v>
      </c>
      <c r="B1876">
        <v>2</v>
      </c>
      <c r="C1876" t="s">
        <v>888</v>
      </c>
      <c r="D1876" t="s">
        <v>4748</v>
      </c>
      <c r="E1876" t="s">
        <v>5940</v>
      </c>
      <c r="F1876" t="s">
        <v>5940</v>
      </c>
      <c r="G1876">
        <v>12</v>
      </c>
      <c r="H1876" t="s">
        <v>5940</v>
      </c>
      <c r="I1876" t="s">
        <v>5940</v>
      </c>
      <c r="J1876">
        <v>1</v>
      </c>
      <c r="K1876">
        <v>0</v>
      </c>
      <c r="L1876">
        <v>0</v>
      </c>
      <c r="M1876">
        <v>32</v>
      </c>
      <c r="N1876">
        <v>0</v>
      </c>
      <c r="O1876">
        <v>5</v>
      </c>
      <c r="P1876">
        <v>6</v>
      </c>
      <c r="R1876">
        <v>3157658</v>
      </c>
      <c r="S1876" t="s">
        <v>5940</v>
      </c>
      <c r="T1876" t="s">
        <v>5940</v>
      </c>
      <c r="U1876">
        <v>12</v>
      </c>
      <c r="V1876" t="s">
        <v>5940</v>
      </c>
      <c r="W1876" t="s">
        <v>5940</v>
      </c>
      <c r="X1876">
        <v>1</v>
      </c>
      <c r="Z1876">
        <v>2903904</v>
      </c>
      <c r="AB1876">
        <v>360</v>
      </c>
      <c r="AC1876">
        <v>2903904</v>
      </c>
      <c r="AD1876" t="s">
        <v>5772</v>
      </c>
      <c r="AE1876" t="s">
        <v>5940</v>
      </c>
      <c r="AF1876">
        <v>2903904</v>
      </c>
      <c r="AG1876" t="s">
        <v>5772</v>
      </c>
      <c r="AH1876">
        <v>2000</v>
      </c>
      <c r="AI1876">
        <v>2903904</v>
      </c>
      <c r="AJ1876" t="s">
        <v>5772</v>
      </c>
      <c r="AK1876">
        <v>2082</v>
      </c>
      <c r="AL1876">
        <v>2903904</v>
      </c>
      <c r="AM1876" t="s">
        <v>5772</v>
      </c>
      <c r="AN1876" t="s">
        <v>5940</v>
      </c>
      <c r="AO1876">
        <v>0</v>
      </c>
      <c r="AP1876">
        <v>2909109</v>
      </c>
      <c r="AQ1876" t="s">
        <v>5834</v>
      </c>
      <c r="AR1876">
        <v>2034</v>
      </c>
    </row>
    <row r="1877" spans="1:44" x14ac:dyDescent="0.25">
      <c r="A1877">
        <v>3157708</v>
      </c>
      <c r="B1877">
        <v>2</v>
      </c>
      <c r="C1877" t="s">
        <v>888</v>
      </c>
      <c r="D1877" t="s">
        <v>4749</v>
      </c>
      <c r="E1877">
        <v>91000</v>
      </c>
      <c r="F1877">
        <v>42525</v>
      </c>
      <c r="G1877">
        <v>66000</v>
      </c>
      <c r="H1877" t="s">
        <v>5940</v>
      </c>
      <c r="I1877">
        <v>440</v>
      </c>
      <c r="J1877">
        <v>1980</v>
      </c>
      <c r="K1877">
        <v>1000000</v>
      </c>
      <c r="L1877">
        <v>27000</v>
      </c>
      <c r="M1877">
        <v>62700</v>
      </c>
      <c r="N1877">
        <v>0</v>
      </c>
      <c r="O1877">
        <v>8</v>
      </c>
      <c r="P1877">
        <v>1800</v>
      </c>
      <c r="R1877">
        <v>3157708</v>
      </c>
      <c r="S1877">
        <v>91000</v>
      </c>
      <c r="T1877">
        <v>42525</v>
      </c>
      <c r="U1877">
        <v>66000</v>
      </c>
      <c r="V1877" t="s">
        <v>5940</v>
      </c>
      <c r="W1877">
        <v>440</v>
      </c>
      <c r="X1877">
        <v>1980</v>
      </c>
      <c r="Z1877">
        <v>2903953</v>
      </c>
      <c r="AB1877" t="s">
        <v>5940</v>
      </c>
      <c r="AC1877">
        <v>2903953</v>
      </c>
      <c r="AD1877" t="s">
        <v>5773</v>
      </c>
      <c r="AE1877" t="s">
        <v>5940</v>
      </c>
      <c r="AF1877">
        <v>2903953</v>
      </c>
      <c r="AG1877" t="s">
        <v>5773</v>
      </c>
      <c r="AH1877" t="s">
        <v>5940</v>
      </c>
      <c r="AI1877">
        <v>2903953</v>
      </c>
      <c r="AJ1877" t="s">
        <v>5773</v>
      </c>
      <c r="AK1877">
        <v>169</v>
      </c>
      <c r="AL1877">
        <v>2903953</v>
      </c>
      <c r="AM1877" t="s">
        <v>5773</v>
      </c>
      <c r="AN1877" t="s">
        <v>5940</v>
      </c>
      <c r="AO1877">
        <v>0</v>
      </c>
      <c r="AP1877">
        <v>2909208</v>
      </c>
      <c r="AQ1877" t="s">
        <v>5835</v>
      </c>
      <c r="AR1877">
        <v>12012</v>
      </c>
    </row>
    <row r="1878" spans="1:44" x14ac:dyDescent="0.25">
      <c r="A1878">
        <v>3157807</v>
      </c>
      <c r="B1878">
        <v>2</v>
      </c>
      <c r="C1878" t="s">
        <v>888</v>
      </c>
      <c r="D1878" t="s">
        <v>4750</v>
      </c>
      <c r="E1878">
        <v>3900</v>
      </c>
      <c r="F1878" t="s">
        <v>5940</v>
      </c>
      <c r="G1878">
        <v>2550</v>
      </c>
      <c r="H1878" t="s">
        <v>5940</v>
      </c>
      <c r="I1878">
        <v>8</v>
      </c>
      <c r="J1878">
        <v>96</v>
      </c>
      <c r="K1878">
        <v>3600</v>
      </c>
      <c r="L1878">
        <v>0</v>
      </c>
      <c r="M1878">
        <v>2788</v>
      </c>
      <c r="N1878">
        <v>0</v>
      </c>
      <c r="O1878">
        <v>0</v>
      </c>
      <c r="P1878">
        <v>149</v>
      </c>
      <c r="R1878">
        <v>3157807</v>
      </c>
      <c r="S1878">
        <v>3900</v>
      </c>
      <c r="T1878" t="s">
        <v>5940</v>
      </c>
      <c r="U1878">
        <v>2550</v>
      </c>
      <c r="V1878" t="s">
        <v>5940</v>
      </c>
      <c r="W1878">
        <v>8</v>
      </c>
      <c r="X1878">
        <v>96</v>
      </c>
      <c r="Z1878">
        <v>2904001</v>
      </c>
      <c r="AB1878" t="s">
        <v>5940</v>
      </c>
      <c r="AC1878">
        <v>2904001</v>
      </c>
      <c r="AD1878" t="s">
        <v>5774</v>
      </c>
      <c r="AE1878" t="s">
        <v>5940</v>
      </c>
      <c r="AF1878">
        <v>2904001</v>
      </c>
      <c r="AG1878" t="s">
        <v>5774</v>
      </c>
      <c r="AH1878">
        <v>2000</v>
      </c>
      <c r="AI1878">
        <v>2904001</v>
      </c>
      <c r="AJ1878" t="s">
        <v>5774</v>
      </c>
      <c r="AK1878">
        <v>6</v>
      </c>
      <c r="AL1878">
        <v>2904001</v>
      </c>
      <c r="AM1878" t="s">
        <v>5774</v>
      </c>
      <c r="AN1878" t="s">
        <v>5940</v>
      </c>
      <c r="AO1878">
        <v>0</v>
      </c>
      <c r="AP1878">
        <v>2909307</v>
      </c>
      <c r="AQ1878" t="s">
        <v>5836</v>
      </c>
      <c r="AR1878">
        <v>160523</v>
      </c>
    </row>
    <row r="1879" spans="1:44" x14ac:dyDescent="0.25">
      <c r="A1879">
        <v>3157906</v>
      </c>
      <c r="B1879">
        <v>2</v>
      </c>
      <c r="C1879" t="s">
        <v>888</v>
      </c>
      <c r="D1879" t="s">
        <v>4751</v>
      </c>
      <c r="E1879">
        <v>500</v>
      </c>
      <c r="F1879" t="s">
        <v>5940</v>
      </c>
      <c r="G1879">
        <v>11600</v>
      </c>
      <c r="H1879" t="s">
        <v>5940</v>
      </c>
      <c r="I1879">
        <v>2400</v>
      </c>
      <c r="J1879">
        <v>1769</v>
      </c>
      <c r="K1879">
        <v>625</v>
      </c>
      <c r="L1879">
        <v>0</v>
      </c>
      <c r="M1879">
        <v>5440</v>
      </c>
      <c r="N1879">
        <v>0</v>
      </c>
      <c r="O1879">
        <v>210</v>
      </c>
      <c r="P1879">
        <v>660</v>
      </c>
      <c r="R1879">
        <v>3157906</v>
      </c>
      <c r="S1879">
        <v>500</v>
      </c>
      <c r="T1879" t="s">
        <v>5940</v>
      </c>
      <c r="U1879">
        <v>11600</v>
      </c>
      <c r="V1879" t="s">
        <v>5940</v>
      </c>
      <c r="W1879">
        <v>2400</v>
      </c>
      <c r="X1879">
        <v>1769</v>
      </c>
      <c r="Z1879">
        <v>2904050</v>
      </c>
      <c r="AB1879" t="s">
        <v>5940</v>
      </c>
      <c r="AC1879">
        <v>2904050</v>
      </c>
      <c r="AD1879" t="s">
        <v>5775</v>
      </c>
      <c r="AE1879" t="s">
        <v>5940</v>
      </c>
      <c r="AF1879">
        <v>2904050</v>
      </c>
      <c r="AG1879" t="s">
        <v>5775</v>
      </c>
      <c r="AH1879">
        <v>400</v>
      </c>
      <c r="AI1879">
        <v>2904050</v>
      </c>
      <c r="AJ1879" t="s">
        <v>5775</v>
      </c>
      <c r="AK1879">
        <v>450</v>
      </c>
      <c r="AL1879">
        <v>2904050</v>
      </c>
      <c r="AM1879" t="s">
        <v>5775</v>
      </c>
      <c r="AN1879" t="s">
        <v>5940</v>
      </c>
      <c r="AO1879">
        <v>0</v>
      </c>
      <c r="AP1879">
        <v>2909406</v>
      </c>
      <c r="AQ1879" t="s">
        <v>5837</v>
      </c>
      <c r="AR1879">
        <v>1350</v>
      </c>
    </row>
    <row r="1880" spans="1:44" x14ac:dyDescent="0.25">
      <c r="A1880">
        <v>3158003</v>
      </c>
      <c r="B1880">
        <v>2</v>
      </c>
      <c r="C1880" t="s">
        <v>888</v>
      </c>
      <c r="D1880" t="s">
        <v>4752</v>
      </c>
      <c r="E1880">
        <v>975</v>
      </c>
      <c r="F1880" t="s">
        <v>5940</v>
      </c>
      <c r="G1880">
        <v>529</v>
      </c>
      <c r="H1880" t="s">
        <v>5940</v>
      </c>
      <c r="I1880">
        <v>6</v>
      </c>
      <c r="J1880">
        <v>44</v>
      </c>
      <c r="K1880">
        <v>7200</v>
      </c>
      <c r="L1880">
        <v>0</v>
      </c>
      <c r="M1880">
        <v>508</v>
      </c>
      <c r="N1880">
        <v>0</v>
      </c>
      <c r="O1880">
        <v>0</v>
      </c>
      <c r="P1880">
        <v>32</v>
      </c>
      <c r="R1880">
        <v>3158003</v>
      </c>
      <c r="S1880">
        <v>975</v>
      </c>
      <c r="T1880" t="s">
        <v>5940</v>
      </c>
      <c r="U1880">
        <v>529</v>
      </c>
      <c r="V1880" t="s">
        <v>5940</v>
      </c>
      <c r="W1880">
        <v>6</v>
      </c>
      <c r="X1880">
        <v>44</v>
      </c>
      <c r="Z1880">
        <v>2904100</v>
      </c>
      <c r="AB1880">
        <v>48</v>
      </c>
      <c r="AC1880">
        <v>2904100</v>
      </c>
      <c r="AD1880" t="s">
        <v>5776</v>
      </c>
      <c r="AE1880">
        <v>2</v>
      </c>
      <c r="AF1880">
        <v>2904100</v>
      </c>
      <c r="AG1880" t="s">
        <v>5776</v>
      </c>
      <c r="AH1880">
        <v>3780</v>
      </c>
      <c r="AI1880">
        <v>2904100</v>
      </c>
      <c r="AJ1880" t="s">
        <v>5776</v>
      </c>
      <c r="AK1880">
        <v>285</v>
      </c>
      <c r="AL1880">
        <v>2904100</v>
      </c>
      <c r="AM1880" t="s">
        <v>5776</v>
      </c>
      <c r="AN1880" t="s">
        <v>5940</v>
      </c>
      <c r="AO1880">
        <v>0</v>
      </c>
      <c r="AP1880">
        <v>2909505</v>
      </c>
      <c r="AQ1880" t="s">
        <v>5838</v>
      </c>
      <c r="AR1880">
        <v>16</v>
      </c>
    </row>
    <row r="1881" spans="1:44" x14ac:dyDescent="0.25">
      <c r="A1881">
        <v>3158102</v>
      </c>
      <c r="B1881">
        <v>2</v>
      </c>
      <c r="C1881" t="s">
        <v>888</v>
      </c>
      <c r="D1881" t="s">
        <v>4753</v>
      </c>
      <c r="E1881">
        <v>3120</v>
      </c>
      <c r="F1881" t="s">
        <v>5940</v>
      </c>
      <c r="G1881">
        <v>91</v>
      </c>
      <c r="H1881" t="s">
        <v>5940</v>
      </c>
      <c r="I1881" t="s">
        <v>5940</v>
      </c>
      <c r="J1881">
        <v>66</v>
      </c>
      <c r="K1881">
        <v>3120</v>
      </c>
      <c r="L1881">
        <v>0</v>
      </c>
      <c r="M1881">
        <v>270</v>
      </c>
      <c r="N1881">
        <v>0</v>
      </c>
      <c r="O1881">
        <v>0</v>
      </c>
      <c r="P1881">
        <v>184</v>
      </c>
      <c r="R1881">
        <v>3158102</v>
      </c>
      <c r="S1881">
        <v>3120</v>
      </c>
      <c r="T1881" t="s">
        <v>5940</v>
      </c>
      <c r="U1881">
        <v>91</v>
      </c>
      <c r="V1881" t="s">
        <v>5940</v>
      </c>
      <c r="W1881" t="s">
        <v>5940</v>
      </c>
      <c r="X1881">
        <v>66</v>
      </c>
      <c r="Z1881">
        <v>2904209</v>
      </c>
      <c r="AB1881">
        <v>300</v>
      </c>
      <c r="AC1881">
        <v>2904209</v>
      </c>
      <c r="AD1881" t="s">
        <v>5777</v>
      </c>
      <c r="AE1881">
        <v>23</v>
      </c>
      <c r="AF1881">
        <v>2904209</v>
      </c>
      <c r="AG1881" t="s">
        <v>5777</v>
      </c>
      <c r="AH1881">
        <v>1200</v>
      </c>
      <c r="AI1881">
        <v>2904209</v>
      </c>
      <c r="AJ1881" t="s">
        <v>5777</v>
      </c>
      <c r="AK1881">
        <v>750</v>
      </c>
      <c r="AL1881">
        <v>2904209</v>
      </c>
      <c r="AM1881" t="s">
        <v>5777</v>
      </c>
      <c r="AN1881" t="s">
        <v>5940</v>
      </c>
      <c r="AO1881">
        <v>0</v>
      </c>
      <c r="AP1881">
        <v>2909604</v>
      </c>
      <c r="AQ1881" t="s">
        <v>5839</v>
      </c>
      <c r="AR1881">
        <v>1656</v>
      </c>
    </row>
    <row r="1882" spans="1:44" x14ac:dyDescent="0.25">
      <c r="A1882">
        <v>3158201</v>
      </c>
      <c r="B1882">
        <v>2</v>
      </c>
      <c r="C1882" t="s">
        <v>888</v>
      </c>
      <c r="D1882" t="s">
        <v>4754</v>
      </c>
      <c r="E1882">
        <v>27000</v>
      </c>
      <c r="F1882" t="s">
        <v>5940</v>
      </c>
      <c r="G1882">
        <v>5600</v>
      </c>
      <c r="H1882" t="s">
        <v>5940</v>
      </c>
      <c r="I1882">
        <v>30</v>
      </c>
      <c r="J1882">
        <v>102</v>
      </c>
      <c r="K1882">
        <v>30000</v>
      </c>
      <c r="L1882">
        <v>0</v>
      </c>
      <c r="M1882">
        <v>5220</v>
      </c>
      <c r="N1882">
        <v>0</v>
      </c>
      <c r="O1882">
        <v>12</v>
      </c>
      <c r="P1882">
        <v>72</v>
      </c>
      <c r="R1882">
        <v>3158201</v>
      </c>
      <c r="S1882">
        <v>27000</v>
      </c>
      <c r="T1882" t="s">
        <v>5940</v>
      </c>
      <c r="U1882">
        <v>5600</v>
      </c>
      <c r="V1882" t="s">
        <v>5940</v>
      </c>
      <c r="W1882">
        <v>30</v>
      </c>
      <c r="X1882">
        <v>102</v>
      </c>
      <c r="Z1882">
        <v>2904308</v>
      </c>
      <c r="AB1882" t="s">
        <v>5940</v>
      </c>
      <c r="AC1882">
        <v>2904308</v>
      </c>
      <c r="AD1882" t="s">
        <v>5778</v>
      </c>
      <c r="AE1882" t="s">
        <v>5940</v>
      </c>
      <c r="AF1882">
        <v>2904308</v>
      </c>
      <c r="AG1882" t="s">
        <v>5778</v>
      </c>
      <c r="AH1882" t="s">
        <v>5940</v>
      </c>
      <c r="AI1882">
        <v>2904308</v>
      </c>
      <c r="AJ1882" t="s">
        <v>5778</v>
      </c>
      <c r="AK1882">
        <v>57</v>
      </c>
      <c r="AL1882">
        <v>2904308</v>
      </c>
      <c r="AM1882" t="s">
        <v>5778</v>
      </c>
      <c r="AN1882" t="s">
        <v>5940</v>
      </c>
      <c r="AO1882">
        <v>0</v>
      </c>
      <c r="AP1882">
        <v>2909703</v>
      </c>
      <c r="AQ1882" t="s">
        <v>5840</v>
      </c>
      <c r="AR1882">
        <v>756</v>
      </c>
    </row>
    <row r="1883" spans="1:44" x14ac:dyDescent="0.25">
      <c r="A1883">
        <v>3159209</v>
      </c>
      <c r="B1883">
        <v>2</v>
      </c>
      <c r="C1883" t="s">
        <v>888</v>
      </c>
      <c r="D1883" t="s">
        <v>4765</v>
      </c>
      <c r="E1883">
        <v>2990</v>
      </c>
      <c r="F1883" t="s">
        <v>5940</v>
      </c>
      <c r="G1883">
        <v>16800</v>
      </c>
      <c r="H1883">
        <v>837</v>
      </c>
      <c r="I1883" t="s">
        <v>5940</v>
      </c>
      <c r="J1883">
        <v>792</v>
      </c>
      <c r="K1883">
        <v>2400</v>
      </c>
      <c r="L1883">
        <v>0</v>
      </c>
      <c r="M1883">
        <v>15000</v>
      </c>
      <c r="N1883">
        <v>0</v>
      </c>
      <c r="O1883">
        <v>0</v>
      </c>
      <c r="P1883">
        <v>742</v>
      </c>
      <c r="R1883">
        <v>3159209</v>
      </c>
      <c r="S1883">
        <v>2990</v>
      </c>
      <c r="T1883" t="s">
        <v>5940</v>
      </c>
      <c r="U1883">
        <v>16800</v>
      </c>
      <c r="V1883">
        <v>837</v>
      </c>
      <c r="W1883" t="s">
        <v>5940</v>
      </c>
      <c r="X1883">
        <v>792</v>
      </c>
      <c r="Z1883">
        <v>2904407</v>
      </c>
      <c r="AB1883" t="s">
        <v>5940</v>
      </c>
      <c r="AC1883">
        <v>2904407</v>
      </c>
      <c r="AD1883" t="s">
        <v>5779</v>
      </c>
      <c r="AE1883">
        <v>40</v>
      </c>
      <c r="AF1883">
        <v>2904407</v>
      </c>
      <c r="AG1883" t="s">
        <v>5779</v>
      </c>
      <c r="AH1883">
        <v>7000</v>
      </c>
      <c r="AI1883">
        <v>2904407</v>
      </c>
      <c r="AJ1883" t="s">
        <v>5779</v>
      </c>
      <c r="AK1883">
        <v>48</v>
      </c>
      <c r="AL1883">
        <v>2904407</v>
      </c>
      <c r="AM1883" t="s">
        <v>5779</v>
      </c>
      <c r="AN1883" t="s">
        <v>5940</v>
      </c>
      <c r="AO1883">
        <v>0</v>
      </c>
      <c r="AP1883">
        <v>2909802</v>
      </c>
      <c r="AQ1883" t="s">
        <v>5841</v>
      </c>
      <c r="AR1883">
        <v>81</v>
      </c>
    </row>
    <row r="1884" spans="1:44" x14ac:dyDescent="0.25">
      <c r="A1884">
        <v>3159407</v>
      </c>
      <c r="B1884">
        <v>2</v>
      </c>
      <c r="C1884" t="s">
        <v>888</v>
      </c>
      <c r="D1884" t="s">
        <v>4768</v>
      </c>
      <c r="E1884" t="s">
        <v>5940</v>
      </c>
      <c r="F1884" t="s">
        <v>5940</v>
      </c>
      <c r="G1884">
        <v>3360</v>
      </c>
      <c r="H1884" t="s">
        <v>5940</v>
      </c>
      <c r="I1884">
        <v>85</v>
      </c>
      <c r="J1884">
        <v>270</v>
      </c>
      <c r="K1884">
        <v>750</v>
      </c>
      <c r="L1884">
        <v>0</v>
      </c>
      <c r="M1884">
        <v>3250</v>
      </c>
      <c r="N1884">
        <v>0</v>
      </c>
      <c r="O1884">
        <v>105</v>
      </c>
      <c r="P1884">
        <v>180</v>
      </c>
      <c r="R1884">
        <v>3159407</v>
      </c>
      <c r="S1884" t="s">
        <v>5940</v>
      </c>
      <c r="T1884" t="s">
        <v>5940</v>
      </c>
      <c r="U1884">
        <v>3360</v>
      </c>
      <c r="V1884" t="s">
        <v>5940</v>
      </c>
      <c r="W1884">
        <v>85</v>
      </c>
      <c r="X1884">
        <v>270</v>
      </c>
      <c r="Z1884">
        <v>2904506</v>
      </c>
      <c r="AB1884">
        <v>35</v>
      </c>
      <c r="AC1884">
        <v>2904506</v>
      </c>
      <c r="AD1884" t="s">
        <v>5780</v>
      </c>
      <c r="AE1884">
        <v>2</v>
      </c>
      <c r="AF1884">
        <v>2904506</v>
      </c>
      <c r="AG1884" t="s">
        <v>5780</v>
      </c>
      <c r="AH1884">
        <v>900</v>
      </c>
      <c r="AI1884">
        <v>2904506</v>
      </c>
      <c r="AJ1884" t="s">
        <v>5780</v>
      </c>
      <c r="AK1884">
        <v>160</v>
      </c>
      <c r="AL1884">
        <v>2904506</v>
      </c>
      <c r="AM1884" t="s">
        <v>5780</v>
      </c>
      <c r="AN1884" t="s">
        <v>5940</v>
      </c>
      <c r="AO1884">
        <v>0</v>
      </c>
      <c r="AP1884">
        <v>2909901</v>
      </c>
      <c r="AQ1884" t="s">
        <v>5842</v>
      </c>
      <c r="AR1884" t="s">
        <v>5940</v>
      </c>
    </row>
    <row r="1885" spans="1:44" x14ac:dyDescent="0.25">
      <c r="A1885">
        <v>3159308</v>
      </c>
      <c r="B1885">
        <v>2</v>
      </c>
      <c r="C1885" t="s">
        <v>888</v>
      </c>
      <c r="D1885" t="s">
        <v>4766</v>
      </c>
      <c r="E1885">
        <v>2800</v>
      </c>
      <c r="F1885" t="s">
        <v>5940</v>
      </c>
      <c r="G1885">
        <v>945</v>
      </c>
      <c r="H1885" t="s">
        <v>5940</v>
      </c>
      <c r="I1885">
        <v>5</v>
      </c>
      <c r="J1885">
        <v>78</v>
      </c>
      <c r="K1885">
        <v>4000</v>
      </c>
      <c r="L1885">
        <v>0</v>
      </c>
      <c r="M1885">
        <v>322</v>
      </c>
      <c r="N1885">
        <v>0</v>
      </c>
      <c r="O1885">
        <v>0</v>
      </c>
      <c r="P1885">
        <v>89</v>
      </c>
      <c r="R1885">
        <v>3159308</v>
      </c>
      <c r="S1885">
        <v>2800</v>
      </c>
      <c r="T1885" t="s">
        <v>5940</v>
      </c>
      <c r="U1885">
        <v>945</v>
      </c>
      <c r="V1885" t="s">
        <v>5940</v>
      </c>
      <c r="W1885">
        <v>5</v>
      </c>
      <c r="X1885">
        <v>78</v>
      </c>
      <c r="Z1885">
        <v>2904605</v>
      </c>
      <c r="AB1885">
        <v>3600</v>
      </c>
      <c r="AC1885">
        <v>2904605</v>
      </c>
      <c r="AD1885" t="s">
        <v>5781</v>
      </c>
      <c r="AE1885" t="s">
        <v>5940</v>
      </c>
      <c r="AF1885">
        <v>2904605</v>
      </c>
      <c r="AG1885" t="s">
        <v>5781</v>
      </c>
      <c r="AH1885" t="s">
        <v>5940</v>
      </c>
      <c r="AI1885">
        <v>2904605</v>
      </c>
      <c r="AJ1885" t="s">
        <v>5781</v>
      </c>
      <c r="AK1885">
        <v>600</v>
      </c>
      <c r="AL1885">
        <v>2904605</v>
      </c>
      <c r="AM1885" t="s">
        <v>5781</v>
      </c>
      <c r="AN1885" t="s">
        <v>5940</v>
      </c>
      <c r="AO1885">
        <v>0</v>
      </c>
      <c r="AP1885">
        <v>2910008</v>
      </c>
      <c r="AQ1885" t="s">
        <v>5843</v>
      </c>
      <c r="AR1885">
        <v>160</v>
      </c>
    </row>
    <row r="1886" spans="1:44" x14ac:dyDescent="0.25">
      <c r="A1886">
        <v>3159357</v>
      </c>
      <c r="B1886">
        <v>2</v>
      </c>
      <c r="C1886" t="s">
        <v>888</v>
      </c>
      <c r="D1886" t="s">
        <v>4767</v>
      </c>
      <c r="E1886">
        <v>30</v>
      </c>
      <c r="F1886" t="s">
        <v>5940</v>
      </c>
      <c r="G1886">
        <v>440</v>
      </c>
      <c r="H1886" t="s">
        <v>5940</v>
      </c>
      <c r="I1886">
        <v>65</v>
      </c>
      <c r="J1886">
        <v>55</v>
      </c>
      <c r="K1886">
        <v>60</v>
      </c>
      <c r="L1886">
        <v>0</v>
      </c>
      <c r="M1886">
        <v>169</v>
      </c>
      <c r="N1886">
        <v>0</v>
      </c>
      <c r="O1886">
        <v>71</v>
      </c>
      <c r="P1886">
        <v>87</v>
      </c>
      <c r="R1886">
        <v>3159357</v>
      </c>
      <c r="S1886">
        <v>30</v>
      </c>
      <c r="T1886" t="s">
        <v>5940</v>
      </c>
      <c r="U1886">
        <v>440</v>
      </c>
      <c r="V1886" t="s">
        <v>5940</v>
      </c>
      <c r="W1886">
        <v>65</v>
      </c>
      <c r="X1886">
        <v>55</v>
      </c>
      <c r="Z1886">
        <v>2904704</v>
      </c>
      <c r="AB1886" t="s">
        <v>5940</v>
      </c>
      <c r="AC1886">
        <v>2904704</v>
      </c>
      <c r="AD1886" t="s">
        <v>5782</v>
      </c>
      <c r="AE1886" t="s">
        <v>5940</v>
      </c>
      <c r="AF1886">
        <v>2904704</v>
      </c>
      <c r="AG1886" t="s">
        <v>5782</v>
      </c>
      <c r="AH1886">
        <v>125</v>
      </c>
      <c r="AI1886">
        <v>2904704</v>
      </c>
      <c r="AJ1886" t="s">
        <v>5782</v>
      </c>
      <c r="AK1886" t="s">
        <v>5940</v>
      </c>
      <c r="AL1886">
        <v>2904704</v>
      </c>
      <c r="AM1886" t="s">
        <v>5782</v>
      </c>
      <c r="AN1886" t="s">
        <v>5940</v>
      </c>
      <c r="AO1886">
        <v>0</v>
      </c>
      <c r="AP1886">
        <v>2910057</v>
      </c>
      <c r="AQ1886" t="s">
        <v>5844</v>
      </c>
      <c r="AR1886">
        <v>5</v>
      </c>
    </row>
    <row r="1887" spans="1:44" x14ac:dyDescent="0.25">
      <c r="A1887">
        <v>3159506</v>
      </c>
      <c r="B1887">
        <v>2</v>
      </c>
      <c r="C1887" t="s">
        <v>888</v>
      </c>
      <c r="D1887" t="s">
        <v>4769</v>
      </c>
      <c r="E1887">
        <v>867</v>
      </c>
      <c r="F1887" t="s">
        <v>5940</v>
      </c>
      <c r="G1887">
        <v>1947</v>
      </c>
      <c r="H1887" t="s">
        <v>5940</v>
      </c>
      <c r="I1887">
        <v>50</v>
      </c>
      <c r="J1887">
        <v>392</v>
      </c>
      <c r="K1887">
        <v>833</v>
      </c>
      <c r="L1887">
        <v>0</v>
      </c>
      <c r="M1887">
        <v>1713</v>
      </c>
      <c r="N1887">
        <v>0</v>
      </c>
      <c r="O1887">
        <v>36</v>
      </c>
      <c r="P1887">
        <v>366</v>
      </c>
      <c r="R1887">
        <v>3159506</v>
      </c>
      <c r="S1887">
        <v>867</v>
      </c>
      <c r="T1887" t="s">
        <v>5940</v>
      </c>
      <c r="U1887">
        <v>1947</v>
      </c>
      <c r="V1887" t="s">
        <v>5940</v>
      </c>
      <c r="W1887">
        <v>50</v>
      </c>
      <c r="X1887">
        <v>392</v>
      </c>
      <c r="Z1887">
        <v>2904753</v>
      </c>
      <c r="AB1887">
        <v>90</v>
      </c>
      <c r="AC1887">
        <v>2904753</v>
      </c>
      <c r="AD1887" t="s">
        <v>5783</v>
      </c>
      <c r="AE1887">
        <v>3</v>
      </c>
      <c r="AF1887">
        <v>2904753</v>
      </c>
      <c r="AG1887" t="s">
        <v>5783</v>
      </c>
      <c r="AH1887">
        <v>4800</v>
      </c>
      <c r="AI1887">
        <v>2904753</v>
      </c>
      <c r="AJ1887" t="s">
        <v>5783</v>
      </c>
      <c r="AK1887">
        <v>175</v>
      </c>
      <c r="AL1887">
        <v>2904753</v>
      </c>
      <c r="AM1887" t="s">
        <v>5783</v>
      </c>
      <c r="AN1887" t="s">
        <v>5940</v>
      </c>
      <c r="AO1887">
        <v>0</v>
      </c>
      <c r="AP1887">
        <v>2910107</v>
      </c>
      <c r="AQ1887" t="s">
        <v>5845</v>
      </c>
      <c r="AR1887">
        <v>270</v>
      </c>
    </row>
    <row r="1888" spans="1:44" x14ac:dyDescent="0.25">
      <c r="A1888">
        <v>3159605</v>
      </c>
      <c r="B1888">
        <v>2</v>
      </c>
      <c r="C1888" t="s">
        <v>888</v>
      </c>
      <c r="D1888" t="s">
        <v>4770</v>
      </c>
      <c r="E1888">
        <v>8000</v>
      </c>
      <c r="F1888" t="s">
        <v>5940</v>
      </c>
      <c r="G1888">
        <v>3690</v>
      </c>
      <c r="H1888" t="s">
        <v>5940</v>
      </c>
      <c r="I1888">
        <v>87</v>
      </c>
      <c r="J1888">
        <v>400</v>
      </c>
      <c r="K1888">
        <v>9000</v>
      </c>
      <c r="L1888">
        <v>0</v>
      </c>
      <c r="M1888">
        <v>576</v>
      </c>
      <c r="N1888">
        <v>0</v>
      </c>
      <c r="O1888">
        <v>176</v>
      </c>
      <c r="P1888">
        <v>125</v>
      </c>
      <c r="R1888">
        <v>3159605</v>
      </c>
      <c r="S1888">
        <v>8000</v>
      </c>
      <c r="T1888" t="s">
        <v>5940</v>
      </c>
      <c r="U1888">
        <v>3690</v>
      </c>
      <c r="V1888" t="s">
        <v>5940</v>
      </c>
      <c r="W1888">
        <v>87</v>
      </c>
      <c r="X1888">
        <v>400</v>
      </c>
      <c r="Z1888">
        <v>2904803</v>
      </c>
      <c r="AB1888" t="s">
        <v>5940</v>
      </c>
      <c r="AC1888">
        <v>2904803</v>
      </c>
      <c r="AD1888" t="s">
        <v>5784</v>
      </c>
      <c r="AE1888" t="s">
        <v>5940</v>
      </c>
      <c r="AF1888">
        <v>2904803</v>
      </c>
      <c r="AG1888" t="s">
        <v>5784</v>
      </c>
      <c r="AH1888">
        <v>17770</v>
      </c>
      <c r="AI1888">
        <v>2904803</v>
      </c>
      <c r="AJ1888" t="s">
        <v>5784</v>
      </c>
      <c r="AK1888">
        <v>90</v>
      </c>
      <c r="AL1888">
        <v>2904803</v>
      </c>
      <c r="AM1888" t="s">
        <v>5784</v>
      </c>
      <c r="AN1888" t="s">
        <v>5940</v>
      </c>
      <c r="AO1888">
        <v>0</v>
      </c>
      <c r="AP1888">
        <v>2910206</v>
      </c>
      <c r="AQ1888" t="s">
        <v>5846</v>
      </c>
      <c r="AR1888">
        <v>17</v>
      </c>
    </row>
    <row r="1889" spans="1:44" x14ac:dyDescent="0.25">
      <c r="A1889">
        <v>3159704</v>
      </c>
      <c r="B1889">
        <v>2</v>
      </c>
      <c r="C1889" t="s">
        <v>888</v>
      </c>
      <c r="D1889" t="s">
        <v>4771</v>
      </c>
      <c r="E1889">
        <v>2000</v>
      </c>
      <c r="F1889" t="s">
        <v>5940</v>
      </c>
      <c r="G1889">
        <v>4500</v>
      </c>
      <c r="H1889" t="s">
        <v>5940</v>
      </c>
      <c r="I1889" t="s">
        <v>5940</v>
      </c>
      <c r="J1889">
        <v>59</v>
      </c>
      <c r="K1889">
        <v>2250</v>
      </c>
      <c r="L1889">
        <v>0</v>
      </c>
      <c r="M1889">
        <v>6750</v>
      </c>
      <c r="N1889">
        <v>0</v>
      </c>
      <c r="O1889">
        <v>11</v>
      </c>
      <c r="P1889">
        <v>66</v>
      </c>
      <c r="R1889">
        <v>3159704</v>
      </c>
      <c r="S1889">
        <v>2000</v>
      </c>
      <c r="T1889" t="s">
        <v>5940</v>
      </c>
      <c r="U1889">
        <v>4500</v>
      </c>
      <c r="V1889" t="s">
        <v>5940</v>
      </c>
      <c r="W1889" t="s">
        <v>5940</v>
      </c>
      <c r="X1889">
        <v>59</v>
      </c>
      <c r="Z1889">
        <v>2904852</v>
      </c>
      <c r="AB1889" t="s">
        <v>5940</v>
      </c>
      <c r="AC1889">
        <v>2904852</v>
      </c>
      <c r="AD1889" t="s">
        <v>5785</v>
      </c>
      <c r="AE1889" t="s">
        <v>5940</v>
      </c>
      <c r="AF1889">
        <v>2904852</v>
      </c>
      <c r="AG1889" t="s">
        <v>5785</v>
      </c>
      <c r="AH1889" t="s">
        <v>5940</v>
      </c>
      <c r="AI1889">
        <v>2904852</v>
      </c>
      <c r="AJ1889" t="s">
        <v>5785</v>
      </c>
      <c r="AK1889">
        <v>521</v>
      </c>
      <c r="AL1889">
        <v>2904852</v>
      </c>
      <c r="AM1889" t="s">
        <v>5785</v>
      </c>
      <c r="AN1889" t="s">
        <v>5940</v>
      </c>
      <c r="AO1889">
        <v>0</v>
      </c>
      <c r="AP1889">
        <v>2910305</v>
      </c>
      <c r="AQ1889" t="s">
        <v>5847</v>
      </c>
      <c r="AR1889">
        <v>55</v>
      </c>
    </row>
    <row r="1890" spans="1:44" x14ac:dyDescent="0.25">
      <c r="A1890">
        <v>3159803</v>
      </c>
      <c r="B1890">
        <v>2</v>
      </c>
      <c r="C1890" t="s">
        <v>888</v>
      </c>
      <c r="D1890" t="s">
        <v>4772</v>
      </c>
      <c r="E1890">
        <v>350</v>
      </c>
      <c r="F1890">
        <v>2160</v>
      </c>
      <c r="G1890">
        <v>16500</v>
      </c>
      <c r="H1890">
        <v>1012</v>
      </c>
      <c r="I1890">
        <v>294</v>
      </c>
      <c r="J1890" t="s">
        <v>5940</v>
      </c>
      <c r="K1890">
        <v>620000</v>
      </c>
      <c r="L1890">
        <v>0</v>
      </c>
      <c r="M1890">
        <v>4320</v>
      </c>
      <c r="N1890">
        <v>0</v>
      </c>
      <c r="O1890">
        <v>180</v>
      </c>
      <c r="P1890">
        <v>0</v>
      </c>
      <c r="R1890">
        <v>3159803</v>
      </c>
      <c r="S1890">
        <v>350</v>
      </c>
      <c r="T1890">
        <v>2160</v>
      </c>
      <c r="U1890">
        <v>16500</v>
      </c>
      <c r="V1890">
        <v>1012</v>
      </c>
      <c r="W1890">
        <v>294</v>
      </c>
      <c r="X1890" t="s">
        <v>5940</v>
      </c>
      <c r="Z1890">
        <v>2904902</v>
      </c>
      <c r="AB1890" t="s">
        <v>5940</v>
      </c>
      <c r="AC1890">
        <v>2904902</v>
      </c>
      <c r="AD1890" t="s">
        <v>5786</v>
      </c>
      <c r="AE1890" t="s">
        <v>5940</v>
      </c>
      <c r="AF1890">
        <v>2904902</v>
      </c>
      <c r="AG1890" t="s">
        <v>5786</v>
      </c>
      <c r="AH1890">
        <v>132000</v>
      </c>
      <c r="AI1890">
        <v>2904902</v>
      </c>
      <c r="AJ1890" t="s">
        <v>5786</v>
      </c>
      <c r="AK1890">
        <v>117</v>
      </c>
      <c r="AL1890">
        <v>2904902</v>
      </c>
      <c r="AM1890" t="s">
        <v>5786</v>
      </c>
      <c r="AN1890" t="s">
        <v>5940</v>
      </c>
      <c r="AO1890">
        <v>0</v>
      </c>
      <c r="AP1890">
        <v>2910404</v>
      </c>
      <c r="AQ1890" t="s">
        <v>5848</v>
      </c>
      <c r="AR1890">
        <v>153</v>
      </c>
    </row>
    <row r="1891" spans="1:44" x14ac:dyDescent="0.25">
      <c r="A1891">
        <v>3158300</v>
      </c>
      <c r="B1891">
        <v>2</v>
      </c>
      <c r="C1891" t="s">
        <v>888</v>
      </c>
      <c r="D1891" t="s">
        <v>4755</v>
      </c>
      <c r="E1891" t="s">
        <v>5940</v>
      </c>
      <c r="F1891">
        <v>63</v>
      </c>
      <c r="G1891">
        <v>7200</v>
      </c>
      <c r="H1891" t="s">
        <v>5940</v>
      </c>
      <c r="I1891">
        <v>32</v>
      </c>
      <c r="J1891">
        <v>600</v>
      </c>
      <c r="K1891">
        <v>0</v>
      </c>
      <c r="L1891">
        <v>0</v>
      </c>
      <c r="M1891">
        <v>6000</v>
      </c>
      <c r="N1891">
        <v>0</v>
      </c>
      <c r="O1891">
        <v>30</v>
      </c>
      <c r="P1891">
        <v>600</v>
      </c>
      <c r="R1891">
        <v>3158300</v>
      </c>
      <c r="S1891" t="s">
        <v>5940</v>
      </c>
      <c r="T1891">
        <v>63</v>
      </c>
      <c r="U1891">
        <v>7200</v>
      </c>
      <c r="V1891" t="s">
        <v>5940</v>
      </c>
      <c r="W1891">
        <v>32</v>
      </c>
      <c r="X1891">
        <v>600</v>
      </c>
      <c r="Z1891">
        <v>2905008</v>
      </c>
      <c r="AB1891">
        <v>126</v>
      </c>
      <c r="AC1891">
        <v>2905008</v>
      </c>
      <c r="AD1891" t="s">
        <v>5787</v>
      </c>
      <c r="AE1891" t="s">
        <v>5940</v>
      </c>
      <c r="AF1891">
        <v>2905008</v>
      </c>
      <c r="AG1891" t="s">
        <v>5787</v>
      </c>
      <c r="AH1891">
        <v>15300</v>
      </c>
      <c r="AI1891">
        <v>2905008</v>
      </c>
      <c r="AJ1891" t="s">
        <v>5787</v>
      </c>
      <c r="AK1891">
        <v>710</v>
      </c>
      <c r="AL1891">
        <v>2905008</v>
      </c>
      <c r="AM1891" t="s">
        <v>5787</v>
      </c>
      <c r="AN1891" t="s">
        <v>5940</v>
      </c>
      <c r="AO1891">
        <v>0</v>
      </c>
      <c r="AP1891">
        <v>2910503</v>
      </c>
      <c r="AQ1891" t="s">
        <v>5849</v>
      </c>
      <c r="AR1891">
        <v>216</v>
      </c>
    </row>
    <row r="1892" spans="1:44" x14ac:dyDescent="0.25">
      <c r="A1892">
        <v>3158409</v>
      </c>
      <c r="B1892">
        <v>2</v>
      </c>
      <c r="C1892" t="s">
        <v>888</v>
      </c>
      <c r="D1892" t="s">
        <v>4756</v>
      </c>
      <c r="E1892">
        <v>500</v>
      </c>
      <c r="F1892" t="s">
        <v>5940</v>
      </c>
      <c r="G1892">
        <v>360</v>
      </c>
      <c r="H1892" t="s">
        <v>5940</v>
      </c>
      <c r="I1892">
        <v>318</v>
      </c>
      <c r="J1892">
        <v>6</v>
      </c>
      <c r="K1892">
        <v>500</v>
      </c>
      <c r="L1892">
        <v>0</v>
      </c>
      <c r="M1892">
        <v>360</v>
      </c>
      <c r="N1892">
        <v>0</v>
      </c>
      <c r="O1892">
        <v>192</v>
      </c>
      <c r="P1892">
        <v>6</v>
      </c>
      <c r="R1892">
        <v>3158409</v>
      </c>
      <c r="S1892">
        <v>500</v>
      </c>
      <c r="T1892" t="s">
        <v>5940</v>
      </c>
      <c r="U1892">
        <v>360</v>
      </c>
      <c r="V1892" t="s">
        <v>5940</v>
      </c>
      <c r="W1892">
        <v>318</v>
      </c>
      <c r="X1892">
        <v>6</v>
      </c>
      <c r="Z1892">
        <v>2905107</v>
      </c>
      <c r="AB1892" t="s">
        <v>5940</v>
      </c>
      <c r="AC1892">
        <v>2905107</v>
      </c>
      <c r="AD1892" t="s">
        <v>5788</v>
      </c>
      <c r="AE1892" t="s">
        <v>5940</v>
      </c>
      <c r="AF1892">
        <v>2905107</v>
      </c>
      <c r="AG1892" t="s">
        <v>5788</v>
      </c>
      <c r="AH1892">
        <v>280</v>
      </c>
      <c r="AI1892">
        <v>2905107</v>
      </c>
      <c r="AJ1892" t="s">
        <v>5788</v>
      </c>
      <c r="AK1892">
        <v>595</v>
      </c>
      <c r="AL1892">
        <v>2905107</v>
      </c>
      <c r="AM1892" t="s">
        <v>5788</v>
      </c>
      <c r="AN1892" t="s">
        <v>5940</v>
      </c>
      <c r="AO1892">
        <v>0</v>
      </c>
      <c r="AP1892">
        <v>2910602</v>
      </c>
      <c r="AQ1892" t="s">
        <v>5850</v>
      </c>
      <c r="AR1892">
        <v>420</v>
      </c>
    </row>
    <row r="1893" spans="1:44" x14ac:dyDescent="0.25">
      <c r="A1893">
        <v>3158508</v>
      </c>
      <c r="B1893">
        <v>2</v>
      </c>
      <c r="C1893" t="s">
        <v>888</v>
      </c>
      <c r="D1893" t="s">
        <v>4757</v>
      </c>
      <c r="E1893">
        <v>19600</v>
      </c>
      <c r="F1893" t="s">
        <v>5940</v>
      </c>
      <c r="G1893">
        <v>2280</v>
      </c>
      <c r="H1893" t="s">
        <v>5940</v>
      </c>
      <c r="I1893">
        <v>30</v>
      </c>
      <c r="J1893">
        <v>168</v>
      </c>
      <c r="K1893">
        <v>30000</v>
      </c>
      <c r="L1893">
        <v>0</v>
      </c>
      <c r="M1893">
        <v>1360</v>
      </c>
      <c r="N1893">
        <v>0</v>
      </c>
      <c r="O1893">
        <v>4</v>
      </c>
      <c r="P1893">
        <v>118</v>
      </c>
      <c r="R1893">
        <v>3158508</v>
      </c>
      <c r="S1893">
        <v>19600</v>
      </c>
      <c r="T1893" t="s">
        <v>5940</v>
      </c>
      <c r="U1893">
        <v>2280</v>
      </c>
      <c r="V1893" t="s">
        <v>5940</v>
      </c>
      <c r="W1893">
        <v>30</v>
      </c>
      <c r="X1893">
        <v>168</v>
      </c>
      <c r="Z1893">
        <v>2905156</v>
      </c>
      <c r="AB1893" t="s">
        <v>5940</v>
      </c>
      <c r="AC1893">
        <v>2905156</v>
      </c>
      <c r="AD1893" t="s">
        <v>5789</v>
      </c>
      <c r="AE1893" t="s">
        <v>5940</v>
      </c>
      <c r="AF1893">
        <v>2905156</v>
      </c>
      <c r="AG1893" t="s">
        <v>5789</v>
      </c>
      <c r="AH1893" t="s">
        <v>5940</v>
      </c>
      <c r="AI1893">
        <v>2905156</v>
      </c>
      <c r="AJ1893" t="s">
        <v>5789</v>
      </c>
      <c r="AK1893">
        <v>330</v>
      </c>
      <c r="AL1893">
        <v>2905156</v>
      </c>
      <c r="AM1893" t="s">
        <v>5789</v>
      </c>
      <c r="AN1893" t="s">
        <v>5940</v>
      </c>
      <c r="AO1893">
        <v>0</v>
      </c>
      <c r="AP1893">
        <v>2910701</v>
      </c>
      <c r="AQ1893" t="s">
        <v>5851</v>
      </c>
      <c r="AR1893">
        <v>29400</v>
      </c>
    </row>
    <row r="1894" spans="1:44" x14ac:dyDescent="0.25">
      <c r="A1894">
        <v>3158607</v>
      </c>
      <c r="B1894">
        <v>2</v>
      </c>
      <c r="C1894" t="s">
        <v>888</v>
      </c>
      <c r="D1894" t="s">
        <v>4758</v>
      </c>
      <c r="E1894">
        <v>4400</v>
      </c>
      <c r="F1894" t="s">
        <v>5940</v>
      </c>
      <c r="G1894">
        <v>111</v>
      </c>
      <c r="H1894" t="s">
        <v>5940</v>
      </c>
      <c r="I1894">
        <v>20</v>
      </c>
      <c r="J1894">
        <v>36</v>
      </c>
      <c r="K1894">
        <v>4200</v>
      </c>
      <c r="L1894">
        <v>0</v>
      </c>
      <c r="M1894">
        <v>54</v>
      </c>
      <c r="N1894">
        <v>0</v>
      </c>
      <c r="O1894">
        <v>0</v>
      </c>
      <c r="P1894">
        <v>21</v>
      </c>
      <c r="R1894">
        <v>3158607</v>
      </c>
      <c r="S1894">
        <v>4400</v>
      </c>
      <c r="T1894" t="s">
        <v>5940</v>
      </c>
      <c r="U1894">
        <v>111</v>
      </c>
      <c r="V1894" t="s">
        <v>5940</v>
      </c>
      <c r="W1894">
        <v>20</v>
      </c>
      <c r="X1894">
        <v>36</v>
      </c>
      <c r="Z1894">
        <v>2905206</v>
      </c>
      <c r="AB1894">
        <v>120</v>
      </c>
      <c r="AC1894">
        <v>2905206</v>
      </c>
      <c r="AD1894" t="s">
        <v>5790</v>
      </c>
      <c r="AE1894" t="s">
        <v>5940</v>
      </c>
      <c r="AF1894">
        <v>2905206</v>
      </c>
      <c r="AG1894" t="s">
        <v>5790</v>
      </c>
      <c r="AH1894">
        <v>38500</v>
      </c>
      <c r="AI1894">
        <v>2905206</v>
      </c>
      <c r="AJ1894" t="s">
        <v>5790</v>
      </c>
      <c r="AK1894">
        <v>2590</v>
      </c>
      <c r="AL1894">
        <v>2905206</v>
      </c>
      <c r="AM1894" t="s">
        <v>5790</v>
      </c>
      <c r="AN1894" t="s">
        <v>5940</v>
      </c>
      <c r="AO1894">
        <v>0</v>
      </c>
      <c r="AP1894">
        <v>2910727</v>
      </c>
      <c r="AQ1894" t="s">
        <v>5852</v>
      </c>
      <c r="AR1894">
        <v>70</v>
      </c>
    </row>
    <row r="1895" spans="1:44" x14ac:dyDescent="0.25">
      <c r="A1895">
        <v>3158706</v>
      </c>
      <c r="B1895">
        <v>2</v>
      </c>
      <c r="C1895" t="s">
        <v>888</v>
      </c>
      <c r="D1895" t="s">
        <v>4759</v>
      </c>
      <c r="E1895">
        <v>60</v>
      </c>
      <c r="F1895" t="s">
        <v>5940</v>
      </c>
      <c r="G1895">
        <v>1350</v>
      </c>
      <c r="H1895" t="s">
        <v>5940</v>
      </c>
      <c r="I1895">
        <v>91</v>
      </c>
      <c r="J1895">
        <v>89</v>
      </c>
      <c r="K1895">
        <v>1400</v>
      </c>
      <c r="L1895">
        <v>0</v>
      </c>
      <c r="M1895">
        <v>1350</v>
      </c>
      <c r="N1895">
        <v>0</v>
      </c>
      <c r="O1895">
        <v>156</v>
      </c>
      <c r="P1895">
        <v>151</v>
      </c>
      <c r="R1895">
        <v>3158706</v>
      </c>
      <c r="S1895">
        <v>60</v>
      </c>
      <c r="T1895" t="s">
        <v>5940</v>
      </c>
      <c r="U1895">
        <v>1350</v>
      </c>
      <c r="V1895" t="s">
        <v>5940</v>
      </c>
      <c r="W1895">
        <v>91</v>
      </c>
      <c r="X1895">
        <v>89</v>
      </c>
      <c r="Z1895">
        <v>2905305</v>
      </c>
      <c r="AB1895" t="s">
        <v>5940</v>
      </c>
      <c r="AC1895">
        <v>2905305</v>
      </c>
      <c r="AD1895" t="s">
        <v>5791</v>
      </c>
      <c r="AE1895" t="s">
        <v>5940</v>
      </c>
      <c r="AF1895">
        <v>2905305</v>
      </c>
      <c r="AG1895" t="s">
        <v>5791</v>
      </c>
      <c r="AH1895">
        <v>80</v>
      </c>
      <c r="AI1895">
        <v>2905305</v>
      </c>
      <c r="AJ1895" t="s">
        <v>5791</v>
      </c>
      <c r="AK1895">
        <v>8640</v>
      </c>
      <c r="AL1895">
        <v>2905305</v>
      </c>
      <c r="AM1895" t="s">
        <v>5791</v>
      </c>
      <c r="AN1895" t="s">
        <v>5940</v>
      </c>
      <c r="AO1895">
        <v>0</v>
      </c>
      <c r="AP1895">
        <v>2910750</v>
      </c>
      <c r="AQ1895" t="s">
        <v>5853</v>
      </c>
      <c r="AR1895">
        <v>8400</v>
      </c>
    </row>
    <row r="1896" spans="1:44" x14ac:dyDescent="0.25">
      <c r="A1896">
        <v>3158805</v>
      </c>
      <c r="B1896">
        <v>2</v>
      </c>
      <c r="C1896" t="s">
        <v>888</v>
      </c>
      <c r="D1896" t="s">
        <v>4760</v>
      </c>
      <c r="E1896">
        <v>320</v>
      </c>
      <c r="F1896" t="s">
        <v>5940</v>
      </c>
      <c r="G1896">
        <v>675</v>
      </c>
      <c r="H1896" t="s">
        <v>5940</v>
      </c>
      <c r="I1896">
        <v>5</v>
      </c>
      <c r="J1896">
        <v>56</v>
      </c>
      <c r="K1896">
        <v>300</v>
      </c>
      <c r="L1896">
        <v>0</v>
      </c>
      <c r="M1896">
        <v>260</v>
      </c>
      <c r="N1896">
        <v>0</v>
      </c>
      <c r="O1896">
        <v>3</v>
      </c>
      <c r="P1896">
        <v>68</v>
      </c>
      <c r="R1896">
        <v>3158805</v>
      </c>
      <c r="S1896">
        <v>320</v>
      </c>
      <c r="T1896" t="s">
        <v>5940</v>
      </c>
      <c r="U1896">
        <v>675</v>
      </c>
      <c r="V1896" t="s">
        <v>5940</v>
      </c>
      <c r="W1896">
        <v>5</v>
      </c>
      <c r="X1896">
        <v>56</v>
      </c>
      <c r="Z1896">
        <v>2905404</v>
      </c>
      <c r="AB1896" t="s">
        <v>5940</v>
      </c>
      <c r="AC1896">
        <v>2905404</v>
      </c>
      <c r="AD1896" t="s">
        <v>5792</v>
      </c>
      <c r="AE1896" t="s">
        <v>5940</v>
      </c>
      <c r="AF1896">
        <v>2905404</v>
      </c>
      <c r="AG1896" t="s">
        <v>5792</v>
      </c>
      <c r="AH1896">
        <v>80</v>
      </c>
      <c r="AI1896">
        <v>2905404</v>
      </c>
      <c r="AJ1896" t="s">
        <v>5792</v>
      </c>
      <c r="AK1896" t="s">
        <v>5940</v>
      </c>
      <c r="AL1896">
        <v>2905404</v>
      </c>
      <c r="AM1896" t="s">
        <v>5792</v>
      </c>
      <c r="AN1896" t="s">
        <v>5940</v>
      </c>
      <c r="AO1896">
        <v>0</v>
      </c>
      <c r="AP1896">
        <v>2910776</v>
      </c>
      <c r="AQ1896" t="s">
        <v>5854</v>
      </c>
      <c r="AR1896">
        <v>1800</v>
      </c>
    </row>
    <row r="1897" spans="1:44" x14ac:dyDescent="0.25">
      <c r="A1897">
        <v>3158904</v>
      </c>
      <c r="B1897">
        <v>2</v>
      </c>
      <c r="C1897" t="s">
        <v>888</v>
      </c>
      <c r="D1897" t="s">
        <v>4761</v>
      </c>
      <c r="E1897">
        <v>2880</v>
      </c>
      <c r="F1897" t="s">
        <v>5940</v>
      </c>
      <c r="G1897">
        <v>1800</v>
      </c>
      <c r="H1897" t="s">
        <v>5940</v>
      </c>
      <c r="I1897">
        <v>38</v>
      </c>
      <c r="J1897">
        <v>84</v>
      </c>
      <c r="K1897">
        <v>2400</v>
      </c>
      <c r="L1897">
        <v>0</v>
      </c>
      <c r="M1897">
        <v>4800</v>
      </c>
      <c r="N1897">
        <v>0</v>
      </c>
      <c r="O1897">
        <v>50</v>
      </c>
      <c r="P1897">
        <v>440</v>
      </c>
      <c r="R1897">
        <v>3158904</v>
      </c>
      <c r="S1897">
        <v>2880</v>
      </c>
      <c r="T1897" t="s">
        <v>5940</v>
      </c>
      <c r="U1897">
        <v>1800</v>
      </c>
      <c r="V1897" t="s">
        <v>5940</v>
      </c>
      <c r="W1897">
        <v>38</v>
      </c>
      <c r="X1897">
        <v>84</v>
      </c>
      <c r="Z1897">
        <v>2905503</v>
      </c>
      <c r="AB1897" t="s">
        <v>5940</v>
      </c>
      <c r="AC1897">
        <v>2905503</v>
      </c>
      <c r="AD1897" t="s">
        <v>5793</v>
      </c>
      <c r="AE1897" t="s">
        <v>5940</v>
      </c>
      <c r="AF1897">
        <v>2905503</v>
      </c>
      <c r="AG1897" t="s">
        <v>5793</v>
      </c>
      <c r="AH1897" t="s">
        <v>5940</v>
      </c>
      <c r="AI1897">
        <v>2905503</v>
      </c>
      <c r="AJ1897" t="s">
        <v>5793</v>
      </c>
      <c r="AK1897">
        <v>520</v>
      </c>
      <c r="AL1897">
        <v>2905503</v>
      </c>
      <c r="AM1897" t="s">
        <v>5793</v>
      </c>
      <c r="AN1897" t="s">
        <v>5940</v>
      </c>
      <c r="AO1897">
        <v>0</v>
      </c>
      <c r="AP1897">
        <v>2910800</v>
      </c>
      <c r="AQ1897" t="s">
        <v>5855</v>
      </c>
      <c r="AR1897">
        <v>11700</v>
      </c>
    </row>
    <row r="1898" spans="1:44" x14ac:dyDescent="0.25">
      <c r="A1898">
        <v>3158953</v>
      </c>
      <c r="B1898">
        <v>2</v>
      </c>
      <c r="C1898" t="s">
        <v>888</v>
      </c>
      <c r="D1898" t="s">
        <v>4762</v>
      </c>
      <c r="E1898">
        <v>810</v>
      </c>
      <c r="F1898" t="s">
        <v>5940</v>
      </c>
      <c r="G1898">
        <v>160</v>
      </c>
      <c r="H1898" t="s">
        <v>5940</v>
      </c>
      <c r="I1898" t="s">
        <v>5940</v>
      </c>
      <c r="J1898">
        <v>78</v>
      </c>
      <c r="K1898">
        <v>600</v>
      </c>
      <c r="L1898">
        <v>0</v>
      </c>
      <c r="M1898">
        <v>36</v>
      </c>
      <c r="N1898">
        <v>0</v>
      </c>
      <c r="O1898">
        <v>0</v>
      </c>
      <c r="P1898">
        <v>41</v>
      </c>
      <c r="R1898">
        <v>3158953</v>
      </c>
      <c r="S1898">
        <v>810</v>
      </c>
      <c r="T1898" t="s">
        <v>5940</v>
      </c>
      <c r="U1898">
        <v>160</v>
      </c>
      <c r="V1898" t="s">
        <v>5940</v>
      </c>
      <c r="W1898" t="s">
        <v>5940</v>
      </c>
      <c r="X1898">
        <v>78</v>
      </c>
      <c r="Z1898">
        <v>2905602</v>
      </c>
      <c r="AB1898" t="s">
        <v>5940</v>
      </c>
      <c r="AC1898">
        <v>2905602</v>
      </c>
      <c r="AD1898" t="s">
        <v>5794</v>
      </c>
      <c r="AE1898" t="s">
        <v>5940</v>
      </c>
      <c r="AF1898">
        <v>2905602</v>
      </c>
      <c r="AG1898" t="s">
        <v>5794</v>
      </c>
      <c r="AH1898">
        <v>520</v>
      </c>
      <c r="AI1898">
        <v>2905602</v>
      </c>
      <c r="AJ1898" t="s">
        <v>5794</v>
      </c>
      <c r="AK1898" t="s">
        <v>5940</v>
      </c>
      <c r="AL1898">
        <v>2905602</v>
      </c>
      <c r="AM1898" t="s">
        <v>5794</v>
      </c>
      <c r="AN1898" t="s">
        <v>5940</v>
      </c>
      <c r="AO1898">
        <v>0</v>
      </c>
      <c r="AP1898">
        <v>2910859</v>
      </c>
      <c r="AQ1898" t="s">
        <v>5856</v>
      </c>
      <c r="AR1898">
        <v>1442</v>
      </c>
    </row>
    <row r="1899" spans="1:44" x14ac:dyDescent="0.25">
      <c r="A1899">
        <v>3159001</v>
      </c>
      <c r="B1899">
        <v>2</v>
      </c>
      <c r="C1899" t="s">
        <v>888</v>
      </c>
      <c r="D1899" t="s">
        <v>4763</v>
      </c>
      <c r="E1899">
        <v>5040</v>
      </c>
      <c r="F1899" t="s">
        <v>5940</v>
      </c>
      <c r="G1899">
        <v>750</v>
      </c>
      <c r="H1899" t="s">
        <v>5940</v>
      </c>
      <c r="I1899">
        <v>66</v>
      </c>
      <c r="J1899">
        <v>114</v>
      </c>
      <c r="K1899">
        <v>5040</v>
      </c>
      <c r="L1899">
        <v>0</v>
      </c>
      <c r="M1899">
        <v>880</v>
      </c>
      <c r="N1899">
        <v>0</v>
      </c>
      <c r="O1899">
        <v>27</v>
      </c>
      <c r="P1899">
        <v>47</v>
      </c>
      <c r="R1899">
        <v>3159001</v>
      </c>
      <c r="S1899">
        <v>5040</v>
      </c>
      <c r="T1899" t="s">
        <v>5940</v>
      </c>
      <c r="U1899">
        <v>750</v>
      </c>
      <c r="V1899" t="s">
        <v>5940</v>
      </c>
      <c r="W1899">
        <v>66</v>
      </c>
      <c r="X1899">
        <v>114</v>
      </c>
      <c r="Z1899">
        <v>2905701</v>
      </c>
      <c r="AB1899" t="s">
        <v>5940</v>
      </c>
      <c r="AC1899">
        <v>2905701</v>
      </c>
      <c r="AD1899" t="s">
        <v>5795</v>
      </c>
      <c r="AE1899" t="s">
        <v>5940</v>
      </c>
      <c r="AF1899">
        <v>2905701</v>
      </c>
      <c r="AG1899" t="s">
        <v>5795</v>
      </c>
      <c r="AH1899" t="s">
        <v>5940</v>
      </c>
      <c r="AI1899">
        <v>2905701</v>
      </c>
      <c r="AJ1899" t="s">
        <v>5795</v>
      </c>
      <c r="AK1899">
        <v>7</v>
      </c>
      <c r="AL1899">
        <v>2905701</v>
      </c>
      <c r="AM1899" t="s">
        <v>5795</v>
      </c>
      <c r="AN1899" t="s">
        <v>5940</v>
      </c>
      <c r="AO1899">
        <v>0</v>
      </c>
      <c r="AP1899">
        <v>2911006</v>
      </c>
      <c r="AQ1899" t="s">
        <v>5858</v>
      </c>
      <c r="AR1899">
        <v>27</v>
      </c>
    </row>
    <row r="1900" spans="1:44" x14ac:dyDescent="0.25">
      <c r="A1900">
        <v>3159100</v>
      </c>
      <c r="B1900">
        <v>2</v>
      </c>
      <c r="C1900" t="s">
        <v>888</v>
      </c>
      <c r="D1900" t="s">
        <v>4764</v>
      </c>
      <c r="E1900">
        <v>1980</v>
      </c>
      <c r="F1900" t="s">
        <v>5940</v>
      </c>
      <c r="G1900">
        <v>1575</v>
      </c>
      <c r="H1900" t="s">
        <v>5940</v>
      </c>
      <c r="I1900">
        <v>22</v>
      </c>
      <c r="J1900">
        <v>52</v>
      </c>
      <c r="K1900">
        <v>2800</v>
      </c>
      <c r="L1900">
        <v>0</v>
      </c>
      <c r="M1900">
        <v>1984</v>
      </c>
      <c r="N1900">
        <v>0</v>
      </c>
      <c r="O1900">
        <v>26</v>
      </c>
      <c r="P1900">
        <v>64</v>
      </c>
      <c r="R1900">
        <v>3159100</v>
      </c>
      <c r="S1900">
        <v>1980</v>
      </c>
      <c r="T1900" t="s">
        <v>5940</v>
      </c>
      <c r="U1900">
        <v>1575</v>
      </c>
      <c r="V1900" t="s">
        <v>5940</v>
      </c>
      <c r="W1900">
        <v>22</v>
      </c>
      <c r="X1900">
        <v>52</v>
      </c>
      <c r="Z1900">
        <v>2905800</v>
      </c>
      <c r="AB1900" t="s">
        <v>5940</v>
      </c>
      <c r="AC1900">
        <v>2905800</v>
      </c>
      <c r="AD1900" t="s">
        <v>5796</v>
      </c>
      <c r="AE1900" t="s">
        <v>5940</v>
      </c>
      <c r="AF1900">
        <v>2905800</v>
      </c>
      <c r="AG1900" t="s">
        <v>5796</v>
      </c>
      <c r="AH1900">
        <v>600</v>
      </c>
      <c r="AI1900">
        <v>2905800</v>
      </c>
      <c r="AJ1900" t="s">
        <v>5796</v>
      </c>
      <c r="AK1900">
        <v>51</v>
      </c>
      <c r="AL1900">
        <v>2905800</v>
      </c>
      <c r="AM1900" t="s">
        <v>5796</v>
      </c>
      <c r="AN1900" t="s">
        <v>5940</v>
      </c>
      <c r="AO1900">
        <v>0</v>
      </c>
      <c r="AP1900">
        <v>2911105</v>
      </c>
      <c r="AQ1900" t="s">
        <v>5859</v>
      </c>
      <c r="AR1900">
        <v>104525</v>
      </c>
    </row>
    <row r="1901" spans="1:44" x14ac:dyDescent="0.25">
      <c r="A1901">
        <v>3159902</v>
      </c>
      <c r="B1901">
        <v>2</v>
      </c>
      <c r="C1901" t="s">
        <v>888</v>
      </c>
      <c r="D1901" t="s">
        <v>4773</v>
      </c>
      <c r="E1901">
        <v>2100</v>
      </c>
      <c r="F1901" t="s">
        <v>5940</v>
      </c>
      <c r="G1901">
        <v>16000</v>
      </c>
      <c r="H1901" t="s">
        <v>5940</v>
      </c>
      <c r="I1901">
        <v>30</v>
      </c>
      <c r="J1901">
        <v>672</v>
      </c>
      <c r="K1901">
        <v>2100</v>
      </c>
      <c r="L1901">
        <v>0</v>
      </c>
      <c r="M1901">
        <v>5400</v>
      </c>
      <c r="N1901">
        <v>0</v>
      </c>
      <c r="O1901">
        <v>9</v>
      </c>
      <c r="P1901">
        <v>300</v>
      </c>
      <c r="R1901">
        <v>3159902</v>
      </c>
      <c r="S1901">
        <v>2100</v>
      </c>
      <c r="T1901" t="s">
        <v>5940</v>
      </c>
      <c r="U1901">
        <v>16000</v>
      </c>
      <c r="V1901" t="s">
        <v>5940</v>
      </c>
      <c r="W1901">
        <v>30</v>
      </c>
      <c r="X1901">
        <v>672</v>
      </c>
      <c r="Z1901">
        <v>2905909</v>
      </c>
      <c r="AB1901" t="s">
        <v>5940</v>
      </c>
      <c r="AC1901">
        <v>2905909</v>
      </c>
      <c r="AD1901" t="s">
        <v>5797</v>
      </c>
      <c r="AE1901">
        <v>60</v>
      </c>
      <c r="AF1901">
        <v>2905909</v>
      </c>
      <c r="AG1901" t="s">
        <v>5797</v>
      </c>
      <c r="AH1901" t="s">
        <v>5940</v>
      </c>
      <c r="AI1901">
        <v>2905909</v>
      </c>
      <c r="AJ1901" t="s">
        <v>5797</v>
      </c>
      <c r="AK1901">
        <v>2250</v>
      </c>
      <c r="AL1901">
        <v>2905909</v>
      </c>
      <c r="AM1901" t="s">
        <v>5797</v>
      </c>
      <c r="AN1901" t="s">
        <v>5940</v>
      </c>
      <c r="AO1901">
        <v>0</v>
      </c>
      <c r="AP1901">
        <v>2911204</v>
      </c>
      <c r="AQ1901" t="s">
        <v>5860</v>
      </c>
      <c r="AR1901">
        <v>40</v>
      </c>
    </row>
    <row r="1902" spans="1:44" x14ac:dyDescent="0.25">
      <c r="A1902">
        <v>3160009</v>
      </c>
      <c r="B1902">
        <v>2</v>
      </c>
      <c r="C1902" t="s">
        <v>888</v>
      </c>
      <c r="D1902" t="s">
        <v>4774</v>
      </c>
      <c r="E1902">
        <v>2376</v>
      </c>
      <c r="F1902" t="s">
        <v>5940</v>
      </c>
      <c r="G1902">
        <v>1200</v>
      </c>
      <c r="H1902" t="s">
        <v>5940</v>
      </c>
      <c r="I1902">
        <v>370</v>
      </c>
      <c r="J1902">
        <v>54</v>
      </c>
      <c r="K1902">
        <v>2376</v>
      </c>
      <c r="L1902">
        <v>0</v>
      </c>
      <c r="M1902">
        <v>540</v>
      </c>
      <c r="N1902">
        <v>0</v>
      </c>
      <c r="O1902">
        <v>120</v>
      </c>
      <c r="P1902">
        <v>49</v>
      </c>
      <c r="R1902">
        <v>3160009</v>
      </c>
      <c r="S1902">
        <v>2376</v>
      </c>
      <c r="T1902" t="s">
        <v>5940</v>
      </c>
      <c r="U1902">
        <v>1200</v>
      </c>
      <c r="V1902" t="s">
        <v>5940</v>
      </c>
      <c r="W1902">
        <v>370</v>
      </c>
      <c r="X1902">
        <v>54</v>
      </c>
      <c r="Z1902">
        <v>2906006</v>
      </c>
      <c r="AB1902">
        <v>383</v>
      </c>
      <c r="AC1902">
        <v>2906006</v>
      </c>
      <c r="AD1902" t="s">
        <v>5798</v>
      </c>
      <c r="AE1902" t="s">
        <v>5940</v>
      </c>
      <c r="AF1902">
        <v>2906006</v>
      </c>
      <c r="AG1902" t="s">
        <v>5798</v>
      </c>
      <c r="AH1902" t="s">
        <v>5940</v>
      </c>
      <c r="AI1902">
        <v>2906006</v>
      </c>
      <c r="AJ1902" t="s">
        <v>5798</v>
      </c>
      <c r="AK1902">
        <v>1764</v>
      </c>
      <c r="AL1902">
        <v>2906006</v>
      </c>
      <c r="AM1902" t="s">
        <v>5798</v>
      </c>
      <c r="AN1902" t="s">
        <v>5940</v>
      </c>
      <c r="AO1902">
        <v>0</v>
      </c>
      <c r="AP1902">
        <v>2911253</v>
      </c>
      <c r="AQ1902" t="s">
        <v>5861</v>
      </c>
      <c r="AR1902">
        <v>92</v>
      </c>
    </row>
    <row r="1903" spans="1:44" x14ac:dyDescent="0.25">
      <c r="A1903">
        <v>3160108</v>
      </c>
      <c r="B1903">
        <v>2</v>
      </c>
      <c r="C1903" t="s">
        <v>888</v>
      </c>
      <c r="D1903" t="s">
        <v>4775</v>
      </c>
      <c r="E1903">
        <v>77805</v>
      </c>
      <c r="F1903" t="s">
        <v>5940</v>
      </c>
      <c r="G1903">
        <v>1330</v>
      </c>
      <c r="H1903" t="s">
        <v>5940</v>
      </c>
      <c r="I1903">
        <v>18</v>
      </c>
      <c r="J1903">
        <v>97</v>
      </c>
      <c r="K1903">
        <v>75480</v>
      </c>
      <c r="L1903">
        <v>0</v>
      </c>
      <c r="M1903">
        <v>493</v>
      </c>
      <c r="N1903">
        <v>0</v>
      </c>
      <c r="O1903">
        <v>10</v>
      </c>
      <c r="P1903">
        <v>106</v>
      </c>
      <c r="R1903">
        <v>3160108</v>
      </c>
      <c r="S1903">
        <v>77805</v>
      </c>
      <c r="T1903" t="s">
        <v>5940</v>
      </c>
      <c r="U1903">
        <v>1330</v>
      </c>
      <c r="V1903" t="s">
        <v>5940</v>
      </c>
      <c r="W1903">
        <v>18</v>
      </c>
      <c r="X1903">
        <v>97</v>
      </c>
      <c r="Z1903">
        <v>2906105</v>
      </c>
      <c r="AB1903" t="s">
        <v>5940</v>
      </c>
      <c r="AC1903">
        <v>2906105</v>
      </c>
      <c r="AD1903" t="s">
        <v>5799</v>
      </c>
      <c r="AE1903">
        <v>14</v>
      </c>
      <c r="AF1903">
        <v>2906105</v>
      </c>
      <c r="AG1903" t="s">
        <v>5799</v>
      </c>
      <c r="AH1903">
        <v>15000</v>
      </c>
      <c r="AI1903">
        <v>2906105</v>
      </c>
      <c r="AJ1903" t="s">
        <v>5799</v>
      </c>
      <c r="AK1903">
        <v>24</v>
      </c>
      <c r="AL1903">
        <v>2906105</v>
      </c>
      <c r="AM1903" t="s">
        <v>5799</v>
      </c>
      <c r="AN1903" t="s">
        <v>5940</v>
      </c>
      <c r="AO1903">
        <v>0</v>
      </c>
      <c r="AP1903">
        <v>2911303</v>
      </c>
      <c r="AQ1903" t="s">
        <v>5862</v>
      </c>
      <c r="AR1903">
        <v>880</v>
      </c>
    </row>
    <row r="1904" spans="1:44" x14ac:dyDescent="0.25">
      <c r="A1904">
        <v>3160207</v>
      </c>
      <c r="B1904">
        <v>2</v>
      </c>
      <c r="C1904" t="s">
        <v>888</v>
      </c>
      <c r="D1904" t="s">
        <v>4776</v>
      </c>
      <c r="E1904">
        <v>3500</v>
      </c>
      <c r="F1904" t="s">
        <v>5940</v>
      </c>
      <c r="G1904">
        <v>1375</v>
      </c>
      <c r="H1904" t="s">
        <v>5940</v>
      </c>
      <c r="I1904">
        <v>10</v>
      </c>
      <c r="J1904">
        <v>136</v>
      </c>
      <c r="K1904">
        <v>3500</v>
      </c>
      <c r="L1904">
        <v>0</v>
      </c>
      <c r="M1904">
        <v>680</v>
      </c>
      <c r="N1904">
        <v>0</v>
      </c>
      <c r="O1904">
        <v>10</v>
      </c>
      <c r="P1904">
        <v>76</v>
      </c>
      <c r="R1904">
        <v>3160207</v>
      </c>
      <c r="S1904">
        <v>3500</v>
      </c>
      <c r="T1904" t="s">
        <v>5940</v>
      </c>
      <c r="U1904">
        <v>1375</v>
      </c>
      <c r="V1904" t="s">
        <v>5940</v>
      </c>
      <c r="W1904">
        <v>10</v>
      </c>
      <c r="X1904">
        <v>136</v>
      </c>
      <c r="Z1904">
        <v>2906204</v>
      </c>
      <c r="AB1904" t="s">
        <v>5940</v>
      </c>
      <c r="AC1904">
        <v>2906204</v>
      </c>
      <c r="AD1904" t="s">
        <v>5800</v>
      </c>
      <c r="AE1904" t="s">
        <v>5940</v>
      </c>
      <c r="AF1904">
        <v>2906204</v>
      </c>
      <c r="AG1904" t="s">
        <v>5800</v>
      </c>
      <c r="AH1904">
        <v>400</v>
      </c>
      <c r="AI1904">
        <v>2906204</v>
      </c>
      <c r="AJ1904" t="s">
        <v>5800</v>
      </c>
      <c r="AK1904">
        <v>3388</v>
      </c>
      <c r="AL1904">
        <v>2906204</v>
      </c>
      <c r="AM1904" t="s">
        <v>5800</v>
      </c>
      <c r="AN1904" t="s">
        <v>5940</v>
      </c>
      <c r="AO1904">
        <v>0</v>
      </c>
      <c r="AP1904">
        <v>2911402</v>
      </c>
      <c r="AQ1904" t="s">
        <v>5863</v>
      </c>
      <c r="AR1904">
        <v>50</v>
      </c>
    </row>
    <row r="1905" spans="1:44" x14ac:dyDescent="0.25">
      <c r="A1905">
        <v>3160306</v>
      </c>
      <c r="B1905">
        <v>2</v>
      </c>
      <c r="C1905" t="s">
        <v>888</v>
      </c>
      <c r="D1905" t="s">
        <v>4777</v>
      </c>
      <c r="E1905">
        <v>6000</v>
      </c>
      <c r="F1905" t="s">
        <v>5940</v>
      </c>
      <c r="G1905">
        <v>103</v>
      </c>
      <c r="H1905" t="s">
        <v>5940</v>
      </c>
      <c r="I1905">
        <v>16</v>
      </c>
      <c r="J1905">
        <v>347</v>
      </c>
      <c r="K1905">
        <v>5800</v>
      </c>
      <c r="L1905">
        <v>0</v>
      </c>
      <c r="M1905">
        <v>295</v>
      </c>
      <c r="N1905">
        <v>0</v>
      </c>
      <c r="O1905">
        <v>9</v>
      </c>
      <c r="P1905">
        <v>405</v>
      </c>
      <c r="R1905">
        <v>3160306</v>
      </c>
      <c r="S1905">
        <v>6000</v>
      </c>
      <c r="T1905" t="s">
        <v>5940</v>
      </c>
      <c r="U1905">
        <v>103</v>
      </c>
      <c r="V1905" t="s">
        <v>5940</v>
      </c>
      <c r="W1905">
        <v>16</v>
      </c>
      <c r="X1905">
        <v>347</v>
      </c>
      <c r="Z1905">
        <v>2906303</v>
      </c>
      <c r="AB1905" t="s">
        <v>5940</v>
      </c>
      <c r="AC1905">
        <v>2906303</v>
      </c>
      <c r="AD1905" t="s">
        <v>5801</v>
      </c>
      <c r="AE1905" t="s">
        <v>5940</v>
      </c>
      <c r="AF1905">
        <v>2906303</v>
      </c>
      <c r="AG1905" t="s">
        <v>5801</v>
      </c>
      <c r="AH1905" t="s">
        <v>5940</v>
      </c>
      <c r="AI1905">
        <v>2906303</v>
      </c>
      <c r="AJ1905" t="s">
        <v>5801</v>
      </c>
      <c r="AK1905" t="s">
        <v>5940</v>
      </c>
      <c r="AL1905">
        <v>2906303</v>
      </c>
      <c r="AM1905" t="s">
        <v>5801</v>
      </c>
      <c r="AN1905" t="s">
        <v>5940</v>
      </c>
      <c r="AO1905">
        <v>0</v>
      </c>
      <c r="AP1905">
        <v>2911501</v>
      </c>
      <c r="AQ1905" t="s">
        <v>5864</v>
      </c>
      <c r="AR1905">
        <v>8</v>
      </c>
    </row>
    <row r="1906" spans="1:44" x14ac:dyDescent="0.25">
      <c r="A1906">
        <v>3160405</v>
      </c>
      <c r="B1906">
        <v>2</v>
      </c>
      <c r="C1906" t="s">
        <v>888</v>
      </c>
      <c r="D1906" t="s">
        <v>4778</v>
      </c>
      <c r="E1906">
        <v>24500</v>
      </c>
      <c r="F1906" t="s">
        <v>5940</v>
      </c>
      <c r="G1906">
        <v>2025</v>
      </c>
      <c r="H1906" t="s">
        <v>5940</v>
      </c>
      <c r="I1906">
        <v>136</v>
      </c>
      <c r="J1906">
        <v>150</v>
      </c>
      <c r="K1906">
        <v>21000</v>
      </c>
      <c r="L1906">
        <v>0</v>
      </c>
      <c r="M1906">
        <v>2025</v>
      </c>
      <c r="N1906">
        <v>0</v>
      </c>
      <c r="O1906">
        <v>136</v>
      </c>
      <c r="P1906">
        <v>135</v>
      </c>
      <c r="R1906">
        <v>3160405</v>
      </c>
      <c r="S1906">
        <v>24500</v>
      </c>
      <c r="T1906" t="s">
        <v>5940</v>
      </c>
      <c r="U1906">
        <v>2025</v>
      </c>
      <c r="V1906" t="s">
        <v>5940</v>
      </c>
      <c r="W1906">
        <v>136</v>
      </c>
      <c r="X1906">
        <v>150</v>
      </c>
      <c r="Z1906">
        <v>2906402</v>
      </c>
      <c r="AB1906" t="s">
        <v>5940</v>
      </c>
      <c r="AC1906">
        <v>2906402</v>
      </c>
      <c r="AD1906" t="s">
        <v>5802</v>
      </c>
      <c r="AE1906" t="s">
        <v>5940</v>
      </c>
      <c r="AF1906">
        <v>2906402</v>
      </c>
      <c r="AG1906" t="s">
        <v>5802</v>
      </c>
      <c r="AH1906" t="s">
        <v>5940</v>
      </c>
      <c r="AI1906">
        <v>2906402</v>
      </c>
      <c r="AJ1906" t="s">
        <v>5802</v>
      </c>
      <c r="AK1906">
        <v>410</v>
      </c>
      <c r="AL1906">
        <v>2906402</v>
      </c>
      <c r="AM1906" t="s">
        <v>5802</v>
      </c>
      <c r="AN1906" t="s">
        <v>5940</v>
      </c>
      <c r="AO1906">
        <v>0</v>
      </c>
      <c r="AP1906">
        <v>2911600</v>
      </c>
      <c r="AQ1906" t="s">
        <v>5865</v>
      </c>
      <c r="AR1906">
        <v>368</v>
      </c>
    </row>
    <row r="1907" spans="1:44" x14ac:dyDescent="0.25">
      <c r="A1907">
        <v>3160454</v>
      </c>
      <c r="B1907">
        <v>2</v>
      </c>
      <c r="C1907" t="s">
        <v>888</v>
      </c>
      <c r="D1907" t="s">
        <v>4779</v>
      </c>
      <c r="E1907">
        <v>28000</v>
      </c>
      <c r="F1907" t="s">
        <v>5940</v>
      </c>
      <c r="G1907">
        <v>545</v>
      </c>
      <c r="H1907" t="s">
        <v>5940</v>
      </c>
      <c r="I1907">
        <v>210</v>
      </c>
      <c r="J1907">
        <v>223</v>
      </c>
      <c r="K1907">
        <v>10000</v>
      </c>
      <c r="L1907">
        <v>0</v>
      </c>
      <c r="M1907">
        <v>360</v>
      </c>
      <c r="N1907">
        <v>0</v>
      </c>
      <c r="O1907">
        <v>60</v>
      </c>
      <c r="P1907">
        <v>104</v>
      </c>
      <c r="R1907">
        <v>3160454</v>
      </c>
      <c r="S1907">
        <v>28000</v>
      </c>
      <c r="T1907" t="s">
        <v>5940</v>
      </c>
      <c r="U1907">
        <v>545</v>
      </c>
      <c r="V1907" t="s">
        <v>5940</v>
      </c>
      <c r="W1907">
        <v>210</v>
      </c>
      <c r="X1907">
        <v>223</v>
      </c>
      <c r="Z1907">
        <v>2906501</v>
      </c>
      <c r="AB1907" t="s">
        <v>5940</v>
      </c>
      <c r="AC1907">
        <v>2906501</v>
      </c>
      <c r="AD1907" t="s">
        <v>5803</v>
      </c>
      <c r="AE1907" t="s">
        <v>5940</v>
      </c>
      <c r="AF1907">
        <v>2906501</v>
      </c>
      <c r="AG1907" t="s">
        <v>5803</v>
      </c>
      <c r="AH1907">
        <v>2400</v>
      </c>
      <c r="AI1907">
        <v>2906501</v>
      </c>
      <c r="AJ1907" t="s">
        <v>5803</v>
      </c>
      <c r="AK1907">
        <v>5</v>
      </c>
      <c r="AL1907">
        <v>2906501</v>
      </c>
      <c r="AM1907" t="s">
        <v>5803</v>
      </c>
      <c r="AN1907" t="s">
        <v>5940</v>
      </c>
      <c r="AO1907">
        <v>0</v>
      </c>
      <c r="AP1907">
        <v>2911659</v>
      </c>
      <c r="AQ1907" t="s">
        <v>5866</v>
      </c>
      <c r="AR1907">
        <v>180</v>
      </c>
    </row>
    <row r="1908" spans="1:44" x14ac:dyDescent="0.25">
      <c r="A1908">
        <v>3160504</v>
      </c>
      <c r="B1908">
        <v>2</v>
      </c>
      <c r="C1908" t="s">
        <v>888</v>
      </c>
      <c r="D1908" t="s">
        <v>4780</v>
      </c>
      <c r="E1908">
        <v>1200</v>
      </c>
      <c r="F1908" t="s">
        <v>5940</v>
      </c>
      <c r="G1908">
        <v>200</v>
      </c>
      <c r="H1908" t="s">
        <v>5940</v>
      </c>
      <c r="I1908" t="s">
        <v>5940</v>
      </c>
      <c r="J1908">
        <v>8</v>
      </c>
      <c r="K1908">
        <v>2000</v>
      </c>
      <c r="L1908">
        <v>0</v>
      </c>
      <c r="M1908">
        <v>200</v>
      </c>
      <c r="N1908">
        <v>0</v>
      </c>
      <c r="O1908">
        <v>0</v>
      </c>
      <c r="P1908">
        <v>8</v>
      </c>
      <c r="R1908">
        <v>3160504</v>
      </c>
      <c r="S1908">
        <v>1200</v>
      </c>
      <c r="T1908" t="s">
        <v>5940</v>
      </c>
      <c r="U1908">
        <v>200</v>
      </c>
      <c r="V1908" t="s">
        <v>5940</v>
      </c>
      <c r="W1908" t="s">
        <v>5940</v>
      </c>
      <c r="X1908">
        <v>8</v>
      </c>
      <c r="Z1908">
        <v>2906600</v>
      </c>
      <c r="AB1908">
        <v>120</v>
      </c>
      <c r="AC1908">
        <v>2906600</v>
      </c>
      <c r="AD1908" t="s">
        <v>5804</v>
      </c>
      <c r="AE1908" t="s">
        <v>5940</v>
      </c>
      <c r="AF1908">
        <v>2906600</v>
      </c>
      <c r="AG1908" t="s">
        <v>5804</v>
      </c>
      <c r="AH1908">
        <v>5000</v>
      </c>
      <c r="AI1908">
        <v>2906600</v>
      </c>
      <c r="AJ1908" t="s">
        <v>5804</v>
      </c>
      <c r="AK1908">
        <v>579</v>
      </c>
      <c r="AL1908">
        <v>2906600</v>
      </c>
      <c r="AM1908" t="s">
        <v>5804</v>
      </c>
      <c r="AN1908" t="s">
        <v>5940</v>
      </c>
      <c r="AO1908">
        <v>0</v>
      </c>
      <c r="AP1908">
        <v>2911709</v>
      </c>
      <c r="AQ1908" t="s">
        <v>5867</v>
      </c>
      <c r="AR1908">
        <v>180</v>
      </c>
    </row>
    <row r="1909" spans="1:44" x14ac:dyDescent="0.25">
      <c r="A1909">
        <v>3160603</v>
      </c>
      <c r="B1909">
        <v>2</v>
      </c>
      <c r="C1909" t="s">
        <v>888</v>
      </c>
      <c r="D1909" t="s">
        <v>4781</v>
      </c>
      <c r="E1909">
        <v>81000</v>
      </c>
      <c r="F1909" t="s">
        <v>5940</v>
      </c>
      <c r="G1909">
        <v>4000</v>
      </c>
      <c r="H1909" t="s">
        <v>5940</v>
      </c>
      <c r="I1909" t="s">
        <v>5940</v>
      </c>
      <c r="J1909">
        <v>220</v>
      </c>
      <c r="K1909">
        <v>70000</v>
      </c>
      <c r="L1909">
        <v>0</v>
      </c>
      <c r="M1909">
        <v>2250</v>
      </c>
      <c r="N1909">
        <v>0</v>
      </c>
      <c r="O1909">
        <v>0</v>
      </c>
      <c r="P1909">
        <v>110</v>
      </c>
      <c r="R1909">
        <v>3160603</v>
      </c>
      <c r="S1909">
        <v>81000</v>
      </c>
      <c r="T1909" t="s">
        <v>5940</v>
      </c>
      <c r="U1909">
        <v>4000</v>
      </c>
      <c r="V1909" t="s">
        <v>5940</v>
      </c>
      <c r="W1909" t="s">
        <v>5940</v>
      </c>
      <c r="X1909">
        <v>220</v>
      </c>
      <c r="Z1909">
        <v>2906709</v>
      </c>
      <c r="AB1909" t="s">
        <v>5940</v>
      </c>
      <c r="AC1909">
        <v>2906709</v>
      </c>
      <c r="AD1909" t="s">
        <v>5805</v>
      </c>
      <c r="AE1909" t="s">
        <v>5940</v>
      </c>
      <c r="AF1909">
        <v>2906709</v>
      </c>
      <c r="AG1909" t="s">
        <v>5805</v>
      </c>
      <c r="AH1909">
        <v>3600</v>
      </c>
      <c r="AI1909">
        <v>2906709</v>
      </c>
      <c r="AJ1909" t="s">
        <v>5805</v>
      </c>
      <c r="AK1909">
        <v>150</v>
      </c>
      <c r="AL1909">
        <v>2906709</v>
      </c>
      <c r="AM1909" t="s">
        <v>5805</v>
      </c>
      <c r="AN1909" t="s">
        <v>5940</v>
      </c>
      <c r="AO1909">
        <v>0</v>
      </c>
      <c r="AP1909">
        <v>2911808</v>
      </c>
      <c r="AQ1909" t="s">
        <v>5868</v>
      </c>
      <c r="AR1909">
        <v>25</v>
      </c>
    </row>
    <row r="1910" spans="1:44" x14ac:dyDescent="0.25">
      <c r="A1910">
        <v>3160702</v>
      </c>
      <c r="B1910">
        <v>2</v>
      </c>
      <c r="C1910" t="s">
        <v>888</v>
      </c>
      <c r="D1910" t="s">
        <v>4782</v>
      </c>
      <c r="E1910">
        <v>252</v>
      </c>
      <c r="F1910" t="s">
        <v>5940</v>
      </c>
      <c r="G1910">
        <v>1149</v>
      </c>
      <c r="H1910" t="s">
        <v>5940</v>
      </c>
      <c r="I1910">
        <v>20</v>
      </c>
      <c r="J1910">
        <v>68</v>
      </c>
      <c r="K1910">
        <v>572</v>
      </c>
      <c r="L1910">
        <v>0</v>
      </c>
      <c r="M1910">
        <v>1302</v>
      </c>
      <c r="N1910">
        <v>0</v>
      </c>
      <c r="O1910">
        <v>22</v>
      </c>
      <c r="P1910">
        <v>177</v>
      </c>
      <c r="R1910">
        <v>3160702</v>
      </c>
      <c r="S1910">
        <v>252</v>
      </c>
      <c r="T1910" t="s">
        <v>5940</v>
      </c>
      <c r="U1910">
        <v>1149</v>
      </c>
      <c r="V1910" t="s">
        <v>5940</v>
      </c>
      <c r="W1910">
        <v>20</v>
      </c>
      <c r="X1910">
        <v>68</v>
      </c>
      <c r="Z1910">
        <v>2906808</v>
      </c>
      <c r="AB1910" t="s">
        <v>5940</v>
      </c>
      <c r="AC1910">
        <v>2906808</v>
      </c>
      <c r="AD1910" t="s">
        <v>5806</v>
      </c>
      <c r="AE1910" t="s">
        <v>5940</v>
      </c>
      <c r="AF1910">
        <v>2906808</v>
      </c>
      <c r="AG1910" t="s">
        <v>5806</v>
      </c>
      <c r="AH1910" t="s">
        <v>5940</v>
      </c>
      <c r="AI1910">
        <v>2906808</v>
      </c>
      <c r="AJ1910" t="s">
        <v>5806</v>
      </c>
      <c r="AK1910">
        <v>3576</v>
      </c>
      <c r="AL1910">
        <v>2906808</v>
      </c>
      <c r="AM1910" t="s">
        <v>5806</v>
      </c>
      <c r="AN1910" t="s">
        <v>5940</v>
      </c>
      <c r="AO1910">
        <v>0</v>
      </c>
      <c r="AP1910">
        <v>2911857</v>
      </c>
      <c r="AQ1910" t="s">
        <v>5869</v>
      </c>
      <c r="AR1910">
        <v>2700</v>
      </c>
    </row>
    <row r="1911" spans="1:44" x14ac:dyDescent="0.25">
      <c r="A1911">
        <v>3160801</v>
      </c>
      <c r="B1911">
        <v>2</v>
      </c>
      <c r="C1911" t="s">
        <v>888</v>
      </c>
      <c r="D1911" t="s">
        <v>4783</v>
      </c>
      <c r="E1911">
        <v>500</v>
      </c>
      <c r="F1911" t="s">
        <v>5940</v>
      </c>
      <c r="G1911">
        <v>16200</v>
      </c>
      <c r="H1911" t="s">
        <v>5940</v>
      </c>
      <c r="I1911" t="s">
        <v>5940</v>
      </c>
      <c r="J1911">
        <v>1005</v>
      </c>
      <c r="K1911">
        <v>500</v>
      </c>
      <c r="L1911">
        <v>0</v>
      </c>
      <c r="M1911">
        <v>14000</v>
      </c>
      <c r="N1911">
        <v>0</v>
      </c>
      <c r="O1911">
        <v>0</v>
      </c>
      <c r="P1911">
        <v>375</v>
      </c>
      <c r="R1911">
        <v>3160801</v>
      </c>
      <c r="S1911">
        <v>500</v>
      </c>
      <c r="T1911" t="s">
        <v>5940</v>
      </c>
      <c r="U1911">
        <v>16200</v>
      </c>
      <c r="V1911" t="s">
        <v>5940</v>
      </c>
      <c r="W1911" t="s">
        <v>5940</v>
      </c>
      <c r="X1911">
        <v>1005</v>
      </c>
      <c r="Z1911">
        <v>2906824</v>
      </c>
      <c r="AB1911" t="s">
        <v>5940</v>
      </c>
      <c r="AC1911">
        <v>2906824</v>
      </c>
      <c r="AD1911" t="s">
        <v>5807</v>
      </c>
      <c r="AE1911" t="s">
        <v>5940</v>
      </c>
      <c r="AF1911">
        <v>2906824</v>
      </c>
      <c r="AG1911" t="s">
        <v>5807</v>
      </c>
      <c r="AH1911" t="s">
        <v>5940</v>
      </c>
      <c r="AI1911">
        <v>2906824</v>
      </c>
      <c r="AJ1911" t="s">
        <v>5807</v>
      </c>
      <c r="AK1911">
        <v>60</v>
      </c>
      <c r="AL1911">
        <v>2906824</v>
      </c>
      <c r="AM1911" t="s">
        <v>5807</v>
      </c>
      <c r="AN1911" t="s">
        <v>5940</v>
      </c>
      <c r="AO1911">
        <v>0</v>
      </c>
      <c r="AP1911">
        <v>2911907</v>
      </c>
      <c r="AQ1911" t="s">
        <v>5870</v>
      </c>
      <c r="AR1911">
        <v>95</v>
      </c>
    </row>
    <row r="1912" spans="1:44" x14ac:dyDescent="0.25">
      <c r="A1912">
        <v>3160900</v>
      </c>
      <c r="B1912">
        <v>2</v>
      </c>
      <c r="C1912" t="s">
        <v>888</v>
      </c>
      <c r="D1912" t="s">
        <v>4784</v>
      </c>
      <c r="E1912">
        <v>110</v>
      </c>
      <c r="F1912" t="s">
        <v>5940</v>
      </c>
      <c r="G1912">
        <v>1620</v>
      </c>
      <c r="H1912" t="s">
        <v>5940</v>
      </c>
      <c r="I1912" t="s">
        <v>5940</v>
      </c>
      <c r="J1912">
        <v>410</v>
      </c>
      <c r="K1912">
        <v>98</v>
      </c>
      <c r="L1912">
        <v>0</v>
      </c>
      <c r="M1912">
        <v>3280</v>
      </c>
      <c r="N1912">
        <v>0</v>
      </c>
      <c r="O1912">
        <v>0</v>
      </c>
      <c r="P1912">
        <v>414</v>
      </c>
      <c r="R1912">
        <v>3160900</v>
      </c>
      <c r="S1912">
        <v>110</v>
      </c>
      <c r="T1912" t="s">
        <v>5940</v>
      </c>
      <c r="U1912">
        <v>1620</v>
      </c>
      <c r="V1912" t="s">
        <v>5940</v>
      </c>
      <c r="W1912" t="s">
        <v>5940</v>
      </c>
      <c r="X1912">
        <v>410</v>
      </c>
      <c r="Z1912">
        <v>2906857</v>
      </c>
      <c r="AB1912" t="s">
        <v>5940</v>
      </c>
      <c r="AC1912">
        <v>2906857</v>
      </c>
      <c r="AD1912" t="s">
        <v>5808</v>
      </c>
      <c r="AE1912" t="s">
        <v>5940</v>
      </c>
      <c r="AF1912">
        <v>2906857</v>
      </c>
      <c r="AG1912" t="s">
        <v>5808</v>
      </c>
      <c r="AH1912" t="s">
        <v>5940</v>
      </c>
      <c r="AI1912">
        <v>2906857</v>
      </c>
      <c r="AJ1912" t="s">
        <v>5808</v>
      </c>
      <c r="AK1912">
        <v>310</v>
      </c>
      <c r="AL1912">
        <v>2906857</v>
      </c>
      <c r="AM1912" t="s">
        <v>5808</v>
      </c>
      <c r="AN1912" t="s">
        <v>5940</v>
      </c>
      <c r="AO1912">
        <v>0</v>
      </c>
      <c r="AP1912">
        <v>2912004</v>
      </c>
      <c r="AQ1912" t="s">
        <v>5871</v>
      </c>
      <c r="AR1912">
        <v>333</v>
      </c>
    </row>
    <row r="1913" spans="1:44" x14ac:dyDescent="0.25">
      <c r="A1913">
        <v>3160959</v>
      </c>
      <c r="B1913">
        <v>2</v>
      </c>
      <c r="C1913" t="s">
        <v>888</v>
      </c>
      <c r="D1913" t="s">
        <v>4785</v>
      </c>
      <c r="E1913" t="s">
        <v>5940</v>
      </c>
      <c r="F1913" t="s">
        <v>5940</v>
      </c>
      <c r="G1913">
        <v>330</v>
      </c>
      <c r="H1913" t="s">
        <v>5940</v>
      </c>
      <c r="I1913">
        <v>100</v>
      </c>
      <c r="J1913">
        <v>135</v>
      </c>
      <c r="K1913">
        <v>0</v>
      </c>
      <c r="L1913">
        <v>0</v>
      </c>
      <c r="M1913">
        <v>156</v>
      </c>
      <c r="N1913">
        <v>0</v>
      </c>
      <c r="O1913">
        <v>40</v>
      </c>
      <c r="P1913">
        <v>204</v>
      </c>
      <c r="R1913">
        <v>3160959</v>
      </c>
      <c r="S1913" t="s">
        <v>5940</v>
      </c>
      <c r="T1913" t="s">
        <v>5940</v>
      </c>
      <c r="U1913">
        <v>330</v>
      </c>
      <c r="V1913" t="s">
        <v>5940</v>
      </c>
      <c r="W1913">
        <v>100</v>
      </c>
      <c r="X1913">
        <v>135</v>
      </c>
      <c r="Z1913">
        <v>2906873</v>
      </c>
      <c r="AB1913" t="s">
        <v>5940</v>
      </c>
      <c r="AC1913">
        <v>2906873</v>
      </c>
      <c r="AD1913" t="s">
        <v>5809</v>
      </c>
      <c r="AE1913" t="s">
        <v>5940</v>
      </c>
      <c r="AF1913">
        <v>2906873</v>
      </c>
      <c r="AG1913" t="s">
        <v>5809</v>
      </c>
      <c r="AH1913" t="s">
        <v>5940</v>
      </c>
      <c r="AI1913">
        <v>2906873</v>
      </c>
      <c r="AJ1913" t="s">
        <v>5809</v>
      </c>
      <c r="AK1913">
        <v>426</v>
      </c>
      <c r="AL1913">
        <v>2906873</v>
      </c>
      <c r="AM1913" t="s">
        <v>5809</v>
      </c>
      <c r="AN1913" t="s">
        <v>5940</v>
      </c>
      <c r="AO1913">
        <v>0</v>
      </c>
      <c r="AP1913">
        <v>2912103</v>
      </c>
      <c r="AQ1913" t="s">
        <v>5872</v>
      </c>
      <c r="AR1913">
        <v>54</v>
      </c>
    </row>
    <row r="1914" spans="1:44" x14ac:dyDescent="0.25">
      <c r="A1914">
        <v>3161007</v>
      </c>
      <c r="B1914">
        <v>2</v>
      </c>
      <c r="C1914" t="s">
        <v>888</v>
      </c>
      <c r="D1914" t="s">
        <v>4786</v>
      </c>
      <c r="E1914">
        <v>20000</v>
      </c>
      <c r="F1914" t="s">
        <v>5940</v>
      </c>
      <c r="G1914">
        <v>5896</v>
      </c>
      <c r="H1914" t="s">
        <v>5940</v>
      </c>
      <c r="I1914">
        <v>245</v>
      </c>
      <c r="J1914">
        <v>504</v>
      </c>
      <c r="K1914">
        <v>16000</v>
      </c>
      <c r="L1914">
        <v>0</v>
      </c>
      <c r="M1914">
        <v>6300</v>
      </c>
      <c r="N1914">
        <v>0</v>
      </c>
      <c r="O1914">
        <v>159</v>
      </c>
      <c r="P1914">
        <v>505</v>
      </c>
      <c r="R1914">
        <v>3161007</v>
      </c>
      <c r="S1914">
        <v>20000</v>
      </c>
      <c r="T1914" t="s">
        <v>5940</v>
      </c>
      <c r="U1914">
        <v>5896</v>
      </c>
      <c r="V1914" t="s">
        <v>5940</v>
      </c>
      <c r="W1914">
        <v>245</v>
      </c>
      <c r="X1914">
        <v>504</v>
      </c>
      <c r="Z1914">
        <v>2906899</v>
      </c>
      <c r="AB1914">
        <v>500</v>
      </c>
      <c r="AC1914">
        <v>2906899</v>
      </c>
      <c r="AD1914" t="s">
        <v>5810</v>
      </c>
      <c r="AE1914" t="s">
        <v>5940</v>
      </c>
      <c r="AF1914">
        <v>2906899</v>
      </c>
      <c r="AG1914" t="s">
        <v>5810</v>
      </c>
      <c r="AH1914">
        <v>4500</v>
      </c>
      <c r="AI1914">
        <v>2906899</v>
      </c>
      <c r="AJ1914" t="s">
        <v>5810</v>
      </c>
      <c r="AK1914">
        <v>660</v>
      </c>
      <c r="AL1914">
        <v>2906899</v>
      </c>
      <c r="AM1914" t="s">
        <v>5810</v>
      </c>
      <c r="AN1914" t="s">
        <v>5940</v>
      </c>
      <c r="AO1914">
        <v>0</v>
      </c>
      <c r="AP1914">
        <v>2912202</v>
      </c>
      <c r="AQ1914" t="s">
        <v>5873</v>
      </c>
      <c r="AR1914">
        <v>2520</v>
      </c>
    </row>
    <row r="1915" spans="1:44" x14ac:dyDescent="0.25">
      <c r="A1915">
        <v>3161056</v>
      </c>
      <c r="B1915">
        <v>2</v>
      </c>
      <c r="C1915" t="s">
        <v>888</v>
      </c>
      <c r="D1915" t="s">
        <v>4787</v>
      </c>
      <c r="E1915">
        <v>4200</v>
      </c>
      <c r="F1915" t="s">
        <v>5940</v>
      </c>
      <c r="G1915">
        <v>339</v>
      </c>
      <c r="H1915" t="s">
        <v>5940</v>
      </c>
      <c r="I1915">
        <v>100</v>
      </c>
      <c r="J1915">
        <v>54</v>
      </c>
      <c r="K1915">
        <v>4200</v>
      </c>
      <c r="L1915">
        <v>0</v>
      </c>
      <c r="M1915">
        <v>433</v>
      </c>
      <c r="N1915">
        <v>0</v>
      </c>
      <c r="O1915">
        <v>14</v>
      </c>
      <c r="P1915">
        <v>125</v>
      </c>
      <c r="R1915">
        <v>3161056</v>
      </c>
      <c r="S1915">
        <v>4200</v>
      </c>
      <c r="T1915" t="s">
        <v>5940</v>
      </c>
      <c r="U1915">
        <v>339</v>
      </c>
      <c r="V1915" t="s">
        <v>5940</v>
      </c>
      <c r="W1915">
        <v>100</v>
      </c>
      <c r="X1915">
        <v>54</v>
      </c>
      <c r="Z1915">
        <v>2906907</v>
      </c>
      <c r="AB1915" t="s">
        <v>5940</v>
      </c>
      <c r="AC1915">
        <v>2906907</v>
      </c>
      <c r="AD1915" t="s">
        <v>5811</v>
      </c>
      <c r="AE1915" t="s">
        <v>5940</v>
      </c>
      <c r="AF1915">
        <v>2906907</v>
      </c>
      <c r="AG1915" t="s">
        <v>5811</v>
      </c>
      <c r="AH1915">
        <v>371700</v>
      </c>
      <c r="AI1915">
        <v>2906907</v>
      </c>
      <c r="AJ1915" t="s">
        <v>5811</v>
      </c>
      <c r="AK1915">
        <v>665</v>
      </c>
      <c r="AL1915">
        <v>2906907</v>
      </c>
      <c r="AM1915" t="s">
        <v>5811</v>
      </c>
      <c r="AN1915" t="s">
        <v>5940</v>
      </c>
      <c r="AO1915">
        <v>0</v>
      </c>
      <c r="AP1915">
        <v>2912301</v>
      </c>
      <c r="AQ1915" t="s">
        <v>5874</v>
      </c>
      <c r="AR1915">
        <v>105</v>
      </c>
    </row>
    <row r="1916" spans="1:44" x14ac:dyDescent="0.25">
      <c r="A1916">
        <v>3161106</v>
      </c>
      <c r="B1916">
        <v>2</v>
      </c>
      <c r="C1916" t="s">
        <v>888</v>
      </c>
      <c r="D1916" t="s">
        <v>4788</v>
      </c>
      <c r="E1916">
        <v>18000</v>
      </c>
      <c r="F1916" t="s">
        <v>5940</v>
      </c>
      <c r="G1916">
        <v>3240</v>
      </c>
      <c r="H1916" t="s">
        <v>5940</v>
      </c>
      <c r="I1916">
        <v>75</v>
      </c>
      <c r="J1916">
        <v>354</v>
      </c>
      <c r="K1916">
        <v>17500</v>
      </c>
      <c r="L1916">
        <v>0</v>
      </c>
      <c r="M1916">
        <v>1120</v>
      </c>
      <c r="N1916">
        <v>0</v>
      </c>
      <c r="O1916">
        <v>30</v>
      </c>
      <c r="P1916">
        <v>244</v>
      </c>
      <c r="R1916">
        <v>3161106</v>
      </c>
      <c r="S1916">
        <v>18000</v>
      </c>
      <c r="T1916" t="s">
        <v>5940</v>
      </c>
      <c r="U1916">
        <v>3240</v>
      </c>
      <c r="V1916" t="s">
        <v>5940</v>
      </c>
      <c r="W1916">
        <v>75</v>
      </c>
      <c r="X1916">
        <v>354</v>
      </c>
      <c r="Z1916">
        <v>2907004</v>
      </c>
      <c r="AB1916" t="s">
        <v>5940</v>
      </c>
      <c r="AC1916">
        <v>2907004</v>
      </c>
      <c r="AD1916" t="s">
        <v>5812</v>
      </c>
      <c r="AE1916" t="s">
        <v>5940</v>
      </c>
      <c r="AF1916">
        <v>2907004</v>
      </c>
      <c r="AG1916" t="s">
        <v>5812</v>
      </c>
      <c r="AH1916" t="s">
        <v>5940</v>
      </c>
      <c r="AI1916">
        <v>2907004</v>
      </c>
      <c r="AJ1916" t="s">
        <v>5812</v>
      </c>
      <c r="AK1916">
        <v>130</v>
      </c>
      <c r="AL1916">
        <v>2907004</v>
      </c>
      <c r="AM1916" t="s">
        <v>5812</v>
      </c>
      <c r="AN1916" t="s">
        <v>5940</v>
      </c>
      <c r="AO1916">
        <v>0</v>
      </c>
      <c r="AP1916">
        <v>2912400</v>
      </c>
      <c r="AQ1916" t="s">
        <v>5875</v>
      </c>
      <c r="AR1916">
        <v>8712</v>
      </c>
    </row>
    <row r="1917" spans="1:44" x14ac:dyDescent="0.25">
      <c r="A1917">
        <v>3161205</v>
      </c>
      <c r="B1917">
        <v>2</v>
      </c>
      <c r="C1917" t="s">
        <v>888</v>
      </c>
      <c r="D1917" t="s">
        <v>4789</v>
      </c>
      <c r="E1917">
        <v>500</v>
      </c>
      <c r="F1917" t="s">
        <v>5940</v>
      </c>
      <c r="G1917">
        <v>6300</v>
      </c>
      <c r="H1917" t="s">
        <v>5940</v>
      </c>
      <c r="I1917">
        <v>294</v>
      </c>
      <c r="J1917">
        <v>516</v>
      </c>
      <c r="K1917">
        <v>500</v>
      </c>
      <c r="L1917">
        <v>0</v>
      </c>
      <c r="M1917">
        <v>3600</v>
      </c>
      <c r="N1917">
        <v>0</v>
      </c>
      <c r="O1917">
        <v>98</v>
      </c>
      <c r="P1917">
        <v>430</v>
      </c>
      <c r="R1917">
        <v>3161205</v>
      </c>
      <c r="S1917">
        <v>500</v>
      </c>
      <c r="T1917" t="s">
        <v>5940</v>
      </c>
      <c r="U1917">
        <v>6300</v>
      </c>
      <c r="V1917" t="s">
        <v>5940</v>
      </c>
      <c r="W1917">
        <v>294</v>
      </c>
      <c r="X1917">
        <v>516</v>
      </c>
      <c r="Z1917">
        <v>2907103</v>
      </c>
      <c r="AB1917">
        <v>480</v>
      </c>
      <c r="AC1917">
        <v>2907103</v>
      </c>
      <c r="AD1917" t="s">
        <v>5813</v>
      </c>
      <c r="AE1917" t="s">
        <v>5940</v>
      </c>
      <c r="AF1917">
        <v>2907103</v>
      </c>
      <c r="AG1917" t="s">
        <v>5813</v>
      </c>
      <c r="AH1917">
        <v>5000</v>
      </c>
      <c r="AI1917">
        <v>2907103</v>
      </c>
      <c r="AJ1917" t="s">
        <v>5813</v>
      </c>
      <c r="AK1917">
        <v>269</v>
      </c>
      <c r="AL1917">
        <v>2907103</v>
      </c>
      <c r="AM1917" t="s">
        <v>5813</v>
      </c>
      <c r="AN1917" t="s">
        <v>5940</v>
      </c>
      <c r="AO1917">
        <v>0</v>
      </c>
      <c r="AP1917">
        <v>2912509</v>
      </c>
      <c r="AQ1917" t="s">
        <v>5876</v>
      </c>
      <c r="AR1917">
        <v>160</v>
      </c>
    </row>
    <row r="1918" spans="1:44" x14ac:dyDescent="0.25">
      <c r="A1918">
        <v>3161304</v>
      </c>
      <c r="B1918">
        <v>2</v>
      </c>
      <c r="C1918" t="s">
        <v>888</v>
      </c>
      <c r="D1918" t="s">
        <v>4790</v>
      </c>
      <c r="E1918">
        <v>38400</v>
      </c>
      <c r="F1918">
        <v>7920</v>
      </c>
      <c r="G1918">
        <v>2720</v>
      </c>
      <c r="H1918" t="s">
        <v>5940</v>
      </c>
      <c r="I1918">
        <v>270</v>
      </c>
      <c r="J1918" t="s">
        <v>5940</v>
      </c>
      <c r="K1918">
        <v>700000</v>
      </c>
      <c r="L1918">
        <v>594</v>
      </c>
      <c r="M1918">
        <v>373</v>
      </c>
      <c r="N1918">
        <v>0</v>
      </c>
      <c r="O1918">
        <v>64</v>
      </c>
      <c r="P1918">
        <v>0</v>
      </c>
      <c r="R1918">
        <v>3161304</v>
      </c>
      <c r="S1918">
        <v>38400</v>
      </c>
      <c r="T1918">
        <v>7920</v>
      </c>
      <c r="U1918">
        <v>2720</v>
      </c>
      <c r="V1918" t="s">
        <v>5940</v>
      </c>
      <c r="W1918">
        <v>270</v>
      </c>
      <c r="X1918" t="s">
        <v>5940</v>
      </c>
      <c r="Z1918">
        <v>2907202</v>
      </c>
      <c r="AB1918" t="s">
        <v>5940</v>
      </c>
      <c r="AC1918">
        <v>2907202</v>
      </c>
      <c r="AD1918" t="s">
        <v>5814</v>
      </c>
      <c r="AE1918" t="s">
        <v>5940</v>
      </c>
      <c r="AF1918">
        <v>2907202</v>
      </c>
      <c r="AG1918" t="s">
        <v>5814</v>
      </c>
      <c r="AH1918">
        <v>1200</v>
      </c>
      <c r="AI1918">
        <v>2907202</v>
      </c>
      <c r="AJ1918" t="s">
        <v>5814</v>
      </c>
      <c r="AK1918" t="s">
        <v>5940</v>
      </c>
      <c r="AL1918">
        <v>2907202</v>
      </c>
      <c r="AM1918" t="s">
        <v>5814</v>
      </c>
      <c r="AN1918" t="s">
        <v>5940</v>
      </c>
      <c r="AO1918">
        <v>0</v>
      </c>
      <c r="AP1918">
        <v>2912608</v>
      </c>
      <c r="AQ1918" t="s">
        <v>5877</v>
      </c>
      <c r="AR1918">
        <v>40</v>
      </c>
    </row>
    <row r="1919" spans="1:44" x14ac:dyDescent="0.25">
      <c r="A1919">
        <v>3161403</v>
      </c>
      <c r="B1919">
        <v>2</v>
      </c>
      <c r="C1919" t="s">
        <v>888</v>
      </c>
      <c r="D1919" t="s">
        <v>4791</v>
      </c>
      <c r="E1919" t="s">
        <v>5940</v>
      </c>
      <c r="F1919" t="s">
        <v>5940</v>
      </c>
      <c r="G1919">
        <v>250</v>
      </c>
      <c r="H1919" t="s">
        <v>5940</v>
      </c>
      <c r="I1919">
        <v>20</v>
      </c>
      <c r="J1919">
        <v>118</v>
      </c>
      <c r="K1919">
        <v>0</v>
      </c>
      <c r="L1919">
        <v>0</v>
      </c>
      <c r="M1919">
        <v>234</v>
      </c>
      <c r="N1919">
        <v>0</v>
      </c>
      <c r="O1919">
        <v>16</v>
      </c>
      <c r="P1919">
        <v>98</v>
      </c>
      <c r="R1919">
        <v>3161403</v>
      </c>
      <c r="S1919" t="s">
        <v>5940</v>
      </c>
      <c r="T1919" t="s">
        <v>5940</v>
      </c>
      <c r="U1919">
        <v>250</v>
      </c>
      <c r="V1919" t="s">
        <v>5940</v>
      </c>
      <c r="W1919">
        <v>20</v>
      </c>
      <c r="X1919">
        <v>118</v>
      </c>
      <c r="Z1919">
        <v>2907301</v>
      </c>
      <c r="AB1919" t="s">
        <v>5940</v>
      </c>
      <c r="AC1919">
        <v>2907301</v>
      </c>
      <c r="AD1919" t="s">
        <v>5815</v>
      </c>
      <c r="AE1919" t="s">
        <v>5940</v>
      </c>
      <c r="AF1919">
        <v>2907301</v>
      </c>
      <c r="AG1919" t="s">
        <v>5815</v>
      </c>
      <c r="AH1919" t="s">
        <v>5940</v>
      </c>
      <c r="AI1919">
        <v>2907301</v>
      </c>
      <c r="AJ1919" t="s">
        <v>5815</v>
      </c>
      <c r="AK1919">
        <v>349</v>
      </c>
      <c r="AL1919">
        <v>2907301</v>
      </c>
      <c r="AM1919" t="s">
        <v>5815</v>
      </c>
      <c r="AN1919" t="s">
        <v>5940</v>
      </c>
      <c r="AO1919">
        <v>0</v>
      </c>
      <c r="AP1919">
        <v>2912707</v>
      </c>
      <c r="AQ1919" t="s">
        <v>5878</v>
      </c>
      <c r="AR1919">
        <v>42</v>
      </c>
    </row>
    <row r="1920" spans="1:44" x14ac:dyDescent="0.25">
      <c r="A1920">
        <v>3161502</v>
      </c>
      <c r="B1920">
        <v>2</v>
      </c>
      <c r="C1920" t="s">
        <v>888</v>
      </c>
      <c r="D1920" t="s">
        <v>4792</v>
      </c>
      <c r="E1920">
        <v>9100</v>
      </c>
      <c r="F1920" t="s">
        <v>5940</v>
      </c>
      <c r="G1920">
        <v>2080</v>
      </c>
      <c r="H1920" t="s">
        <v>5940</v>
      </c>
      <c r="I1920">
        <v>20</v>
      </c>
      <c r="J1920">
        <v>400</v>
      </c>
      <c r="K1920">
        <v>16100</v>
      </c>
      <c r="L1920">
        <v>0</v>
      </c>
      <c r="M1920">
        <v>2520</v>
      </c>
      <c r="N1920">
        <v>0</v>
      </c>
      <c r="O1920">
        <v>10</v>
      </c>
      <c r="P1920">
        <v>345</v>
      </c>
      <c r="R1920">
        <v>3161502</v>
      </c>
      <c r="S1920">
        <v>9100</v>
      </c>
      <c r="T1920" t="s">
        <v>5940</v>
      </c>
      <c r="U1920">
        <v>2080</v>
      </c>
      <c r="V1920" t="s">
        <v>5940</v>
      </c>
      <c r="W1920">
        <v>20</v>
      </c>
      <c r="X1920">
        <v>400</v>
      </c>
      <c r="Z1920">
        <v>2907400</v>
      </c>
      <c r="AB1920" t="s">
        <v>5940</v>
      </c>
      <c r="AC1920">
        <v>2907400</v>
      </c>
      <c r="AD1920" t="s">
        <v>5816</v>
      </c>
      <c r="AE1920" t="s">
        <v>5940</v>
      </c>
      <c r="AF1920">
        <v>2907400</v>
      </c>
      <c r="AG1920" t="s">
        <v>5816</v>
      </c>
      <c r="AH1920">
        <v>1144</v>
      </c>
      <c r="AI1920">
        <v>2907400</v>
      </c>
      <c r="AJ1920" t="s">
        <v>5816</v>
      </c>
      <c r="AK1920">
        <v>49</v>
      </c>
      <c r="AL1920">
        <v>2907400</v>
      </c>
      <c r="AM1920" t="s">
        <v>5816</v>
      </c>
      <c r="AN1920" t="s">
        <v>5940</v>
      </c>
      <c r="AO1920">
        <v>0</v>
      </c>
      <c r="AP1920">
        <v>2912806</v>
      </c>
      <c r="AQ1920" t="s">
        <v>5879</v>
      </c>
      <c r="AR1920">
        <v>74</v>
      </c>
    </row>
    <row r="1921" spans="1:44" x14ac:dyDescent="0.25">
      <c r="A1921">
        <v>3161601</v>
      </c>
      <c r="B1921">
        <v>2</v>
      </c>
      <c r="C1921" t="s">
        <v>888</v>
      </c>
      <c r="D1921" t="s">
        <v>4793</v>
      </c>
      <c r="E1921">
        <v>5400</v>
      </c>
      <c r="F1921" t="s">
        <v>5940</v>
      </c>
      <c r="G1921">
        <v>640</v>
      </c>
      <c r="H1921" t="s">
        <v>5940</v>
      </c>
      <c r="I1921">
        <v>60</v>
      </c>
      <c r="J1921">
        <v>122</v>
      </c>
      <c r="K1921">
        <v>3850</v>
      </c>
      <c r="L1921">
        <v>0</v>
      </c>
      <c r="M1921">
        <v>600</v>
      </c>
      <c r="N1921">
        <v>0</v>
      </c>
      <c r="O1921">
        <v>60</v>
      </c>
      <c r="P1921">
        <v>96</v>
      </c>
      <c r="R1921">
        <v>3161601</v>
      </c>
      <c r="S1921">
        <v>5400</v>
      </c>
      <c r="T1921" t="s">
        <v>5940</v>
      </c>
      <c r="U1921">
        <v>640</v>
      </c>
      <c r="V1921" t="s">
        <v>5940</v>
      </c>
      <c r="W1921">
        <v>60</v>
      </c>
      <c r="X1921">
        <v>122</v>
      </c>
      <c r="Z1921">
        <v>2907509</v>
      </c>
      <c r="AB1921" t="s">
        <v>5940</v>
      </c>
      <c r="AC1921">
        <v>2907509</v>
      </c>
      <c r="AD1921" t="s">
        <v>5817</v>
      </c>
      <c r="AE1921" t="s">
        <v>5940</v>
      </c>
      <c r="AF1921">
        <v>2907509</v>
      </c>
      <c r="AG1921" t="s">
        <v>5817</v>
      </c>
      <c r="AH1921" t="s">
        <v>5940</v>
      </c>
      <c r="AI1921">
        <v>2907509</v>
      </c>
      <c r="AJ1921" t="s">
        <v>5817</v>
      </c>
      <c r="AK1921">
        <v>23</v>
      </c>
      <c r="AL1921">
        <v>2907509</v>
      </c>
      <c r="AM1921" t="s">
        <v>5817</v>
      </c>
      <c r="AN1921" t="s">
        <v>5940</v>
      </c>
      <c r="AO1921">
        <v>0</v>
      </c>
      <c r="AP1921">
        <v>2912905</v>
      </c>
      <c r="AQ1921" t="s">
        <v>5880</v>
      </c>
      <c r="AR1921">
        <v>80</v>
      </c>
    </row>
    <row r="1922" spans="1:44" x14ac:dyDescent="0.25">
      <c r="A1922">
        <v>3161650</v>
      </c>
      <c r="B1922">
        <v>2</v>
      </c>
      <c r="C1922" t="s">
        <v>888</v>
      </c>
      <c r="D1922" t="s">
        <v>4794</v>
      </c>
      <c r="E1922">
        <v>1000</v>
      </c>
      <c r="F1922" t="s">
        <v>5940</v>
      </c>
      <c r="G1922">
        <v>340</v>
      </c>
      <c r="H1922" t="s">
        <v>5940</v>
      </c>
      <c r="I1922">
        <v>105</v>
      </c>
      <c r="J1922">
        <v>68</v>
      </c>
      <c r="K1922">
        <v>750</v>
      </c>
      <c r="L1922">
        <v>0</v>
      </c>
      <c r="M1922">
        <v>240</v>
      </c>
      <c r="N1922">
        <v>0</v>
      </c>
      <c r="O1922">
        <v>75</v>
      </c>
      <c r="P1922">
        <v>44</v>
      </c>
      <c r="R1922">
        <v>3161650</v>
      </c>
      <c r="S1922">
        <v>1000</v>
      </c>
      <c r="T1922" t="s">
        <v>5940</v>
      </c>
      <c r="U1922">
        <v>340</v>
      </c>
      <c r="V1922" t="s">
        <v>5940</v>
      </c>
      <c r="W1922">
        <v>105</v>
      </c>
      <c r="X1922">
        <v>68</v>
      </c>
      <c r="Z1922">
        <v>2907558</v>
      </c>
      <c r="AB1922">
        <v>120</v>
      </c>
      <c r="AC1922">
        <v>2907558</v>
      </c>
      <c r="AD1922" t="s">
        <v>5818</v>
      </c>
      <c r="AE1922">
        <v>65</v>
      </c>
      <c r="AF1922">
        <v>2907558</v>
      </c>
      <c r="AG1922" t="s">
        <v>5818</v>
      </c>
      <c r="AH1922">
        <v>1200</v>
      </c>
      <c r="AI1922">
        <v>2907558</v>
      </c>
      <c r="AJ1922" t="s">
        <v>5818</v>
      </c>
      <c r="AK1922">
        <v>467</v>
      </c>
      <c r="AL1922">
        <v>2907558</v>
      </c>
      <c r="AM1922" t="s">
        <v>5818</v>
      </c>
      <c r="AN1922" t="s">
        <v>5940</v>
      </c>
      <c r="AO1922">
        <v>0</v>
      </c>
      <c r="AP1922">
        <v>2913002</v>
      </c>
      <c r="AQ1922" t="s">
        <v>5881</v>
      </c>
      <c r="AR1922">
        <v>147</v>
      </c>
    </row>
    <row r="1923" spans="1:44" x14ac:dyDescent="0.25">
      <c r="A1923">
        <v>3161700</v>
      </c>
      <c r="B1923">
        <v>2</v>
      </c>
      <c r="C1923" t="s">
        <v>888</v>
      </c>
      <c r="D1923" t="s">
        <v>4795</v>
      </c>
      <c r="E1923" t="s">
        <v>5940</v>
      </c>
      <c r="F1923">
        <v>10260</v>
      </c>
      <c r="G1923">
        <v>15960</v>
      </c>
      <c r="H1923">
        <v>2434</v>
      </c>
      <c r="I1923">
        <v>540</v>
      </c>
      <c r="J1923">
        <v>2658</v>
      </c>
      <c r="K1923">
        <v>0</v>
      </c>
      <c r="L1923">
        <v>9600</v>
      </c>
      <c r="M1923">
        <v>15200</v>
      </c>
      <c r="N1923">
        <v>6084</v>
      </c>
      <c r="O1923">
        <v>480</v>
      </c>
      <c r="P1923">
        <v>2555</v>
      </c>
      <c r="R1923">
        <v>3161700</v>
      </c>
      <c r="S1923" t="s">
        <v>5940</v>
      </c>
      <c r="T1923">
        <v>10260</v>
      </c>
      <c r="U1923">
        <v>15960</v>
      </c>
      <c r="V1923">
        <v>2434</v>
      </c>
      <c r="W1923">
        <v>540</v>
      </c>
      <c r="X1923">
        <v>2658</v>
      </c>
      <c r="Z1923">
        <v>2907608</v>
      </c>
      <c r="AB1923">
        <v>60</v>
      </c>
      <c r="AC1923">
        <v>2907608</v>
      </c>
      <c r="AD1923" t="s">
        <v>5819</v>
      </c>
      <c r="AE1923" t="s">
        <v>5940</v>
      </c>
      <c r="AF1923">
        <v>2907608</v>
      </c>
      <c r="AG1923" t="s">
        <v>5819</v>
      </c>
      <c r="AH1923">
        <v>650</v>
      </c>
      <c r="AI1923">
        <v>2907608</v>
      </c>
      <c r="AJ1923" t="s">
        <v>5819</v>
      </c>
      <c r="AK1923">
        <v>1230</v>
      </c>
      <c r="AL1923">
        <v>2907608</v>
      </c>
      <c r="AM1923" t="s">
        <v>5819</v>
      </c>
      <c r="AN1923" t="s">
        <v>5940</v>
      </c>
      <c r="AO1923">
        <v>0</v>
      </c>
      <c r="AP1923">
        <v>2913101</v>
      </c>
      <c r="AQ1923" t="s">
        <v>5882</v>
      </c>
      <c r="AR1923">
        <v>9800</v>
      </c>
    </row>
    <row r="1924" spans="1:44" x14ac:dyDescent="0.25">
      <c r="A1924">
        <v>3161809</v>
      </c>
      <c r="B1924">
        <v>2</v>
      </c>
      <c r="C1924" t="s">
        <v>888</v>
      </c>
      <c r="D1924" t="s">
        <v>4796</v>
      </c>
      <c r="E1924">
        <v>2100</v>
      </c>
      <c r="F1924" t="s">
        <v>5940</v>
      </c>
      <c r="G1924">
        <v>1215</v>
      </c>
      <c r="H1924" t="s">
        <v>5940</v>
      </c>
      <c r="I1924" t="s">
        <v>5940</v>
      </c>
      <c r="J1924">
        <v>10</v>
      </c>
      <c r="K1924">
        <v>2100</v>
      </c>
      <c r="L1924">
        <v>0</v>
      </c>
      <c r="M1924">
        <v>1125</v>
      </c>
      <c r="N1924">
        <v>0</v>
      </c>
      <c r="O1924">
        <v>0</v>
      </c>
      <c r="P1924">
        <v>12</v>
      </c>
      <c r="R1924">
        <v>3161809</v>
      </c>
      <c r="S1924">
        <v>2100</v>
      </c>
      <c r="T1924" t="s">
        <v>5940</v>
      </c>
      <c r="U1924">
        <v>1215</v>
      </c>
      <c r="V1924" t="s">
        <v>5940</v>
      </c>
      <c r="W1924" t="s">
        <v>5940</v>
      </c>
      <c r="X1924">
        <v>10</v>
      </c>
      <c r="Z1924">
        <v>2907707</v>
      </c>
      <c r="AB1924" t="s">
        <v>5940</v>
      </c>
      <c r="AC1924">
        <v>2907707</v>
      </c>
      <c r="AD1924" t="s">
        <v>5820</v>
      </c>
      <c r="AE1924" t="s">
        <v>5940</v>
      </c>
      <c r="AF1924">
        <v>2907707</v>
      </c>
      <c r="AG1924" t="s">
        <v>5820</v>
      </c>
      <c r="AH1924" t="s">
        <v>5940</v>
      </c>
      <c r="AI1924">
        <v>2907707</v>
      </c>
      <c r="AJ1924" t="s">
        <v>5820</v>
      </c>
      <c r="AK1924">
        <v>99</v>
      </c>
      <c r="AL1924">
        <v>2907707</v>
      </c>
      <c r="AM1924" t="s">
        <v>5820</v>
      </c>
      <c r="AN1924" t="s">
        <v>5940</v>
      </c>
      <c r="AO1924">
        <v>0</v>
      </c>
      <c r="AP1924">
        <v>2913200</v>
      </c>
      <c r="AQ1924" t="s">
        <v>5883</v>
      </c>
      <c r="AR1924">
        <v>736</v>
      </c>
    </row>
    <row r="1925" spans="1:44" x14ac:dyDescent="0.25">
      <c r="A1925">
        <v>3161908</v>
      </c>
      <c r="B1925">
        <v>2</v>
      </c>
      <c r="C1925" t="s">
        <v>888</v>
      </c>
      <c r="D1925" t="s">
        <v>4797</v>
      </c>
      <c r="E1925">
        <v>9600</v>
      </c>
      <c r="F1925" t="s">
        <v>5940</v>
      </c>
      <c r="G1925">
        <v>840</v>
      </c>
      <c r="H1925" t="s">
        <v>5940</v>
      </c>
      <c r="I1925">
        <v>42</v>
      </c>
      <c r="J1925">
        <v>87</v>
      </c>
      <c r="K1925">
        <v>5000</v>
      </c>
      <c r="L1925">
        <v>0</v>
      </c>
      <c r="M1925">
        <v>900</v>
      </c>
      <c r="N1925">
        <v>0</v>
      </c>
      <c r="O1925">
        <v>42</v>
      </c>
      <c r="P1925">
        <v>84</v>
      </c>
      <c r="R1925">
        <v>3161908</v>
      </c>
      <c r="S1925">
        <v>9600</v>
      </c>
      <c r="T1925" t="s">
        <v>5940</v>
      </c>
      <c r="U1925">
        <v>840</v>
      </c>
      <c r="V1925" t="s">
        <v>5940</v>
      </c>
      <c r="W1925">
        <v>42</v>
      </c>
      <c r="X1925">
        <v>87</v>
      </c>
      <c r="Z1925">
        <v>2907806</v>
      </c>
      <c r="AB1925" t="s">
        <v>5940</v>
      </c>
      <c r="AC1925">
        <v>2907806</v>
      </c>
      <c r="AD1925" t="s">
        <v>5821</v>
      </c>
      <c r="AE1925" t="s">
        <v>5940</v>
      </c>
      <c r="AF1925">
        <v>2907806</v>
      </c>
      <c r="AG1925" t="s">
        <v>5821</v>
      </c>
      <c r="AH1925" t="s">
        <v>5940</v>
      </c>
      <c r="AI1925">
        <v>2907806</v>
      </c>
      <c r="AJ1925" t="s">
        <v>5821</v>
      </c>
      <c r="AK1925">
        <v>4780</v>
      </c>
      <c r="AL1925">
        <v>2907806</v>
      </c>
      <c r="AM1925" t="s">
        <v>5821</v>
      </c>
      <c r="AN1925" t="s">
        <v>5940</v>
      </c>
      <c r="AO1925">
        <v>0</v>
      </c>
      <c r="AP1925">
        <v>2913309</v>
      </c>
      <c r="AQ1925" t="s">
        <v>5884</v>
      </c>
      <c r="AR1925">
        <v>843</v>
      </c>
    </row>
    <row r="1926" spans="1:44" x14ac:dyDescent="0.25">
      <c r="A1926">
        <v>3125507</v>
      </c>
      <c r="B1926">
        <v>2</v>
      </c>
      <c r="C1926" t="s">
        <v>888</v>
      </c>
      <c r="D1926" t="s">
        <v>4360</v>
      </c>
      <c r="E1926">
        <v>4500</v>
      </c>
      <c r="F1926" t="s">
        <v>5940</v>
      </c>
      <c r="G1926">
        <v>1140</v>
      </c>
      <c r="H1926" t="s">
        <v>5940</v>
      </c>
      <c r="I1926">
        <v>22</v>
      </c>
      <c r="J1926">
        <v>69</v>
      </c>
      <c r="K1926">
        <v>4500</v>
      </c>
      <c r="L1926">
        <v>0</v>
      </c>
      <c r="M1926">
        <v>1200</v>
      </c>
      <c r="N1926">
        <v>0</v>
      </c>
      <c r="O1926">
        <v>35</v>
      </c>
      <c r="P1926">
        <v>51</v>
      </c>
      <c r="R1926">
        <v>3125507</v>
      </c>
      <c r="S1926">
        <v>4500</v>
      </c>
      <c r="T1926" t="s">
        <v>5940</v>
      </c>
      <c r="U1926">
        <v>1140</v>
      </c>
      <c r="V1926" t="s">
        <v>5940</v>
      </c>
      <c r="W1926">
        <v>22</v>
      </c>
      <c r="X1926">
        <v>69</v>
      </c>
      <c r="Z1926">
        <v>2907905</v>
      </c>
      <c r="AB1926" t="s">
        <v>5940</v>
      </c>
      <c r="AC1926">
        <v>2907905</v>
      </c>
      <c r="AD1926" t="s">
        <v>5822</v>
      </c>
      <c r="AE1926" t="s">
        <v>5940</v>
      </c>
      <c r="AF1926">
        <v>2907905</v>
      </c>
      <c r="AG1926" t="s">
        <v>5822</v>
      </c>
      <c r="AH1926" t="s">
        <v>5940</v>
      </c>
      <c r="AI1926">
        <v>2907905</v>
      </c>
      <c r="AJ1926" t="s">
        <v>5822</v>
      </c>
      <c r="AK1926">
        <v>475</v>
      </c>
      <c r="AL1926">
        <v>2907905</v>
      </c>
      <c r="AM1926" t="s">
        <v>5822</v>
      </c>
      <c r="AN1926" t="s">
        <v>5940</v>
      </c>
      <c r="AO1926">
        <v>0</v>
      </c>
      <c r="AP1926">
        <v>2913408</v>
      </c>
      <c r="AQ1926" t="s">
        <v>5885</v>
      </c>
      <c r="AR1926">
        <v>306</v>
      </c>
    </row>
    <row r="1927" spans="1:44" x14ac:dyDescent="0.25">
      <c r="A1927">
        <v>3162005</v>
      </c>
      <c r="B1927">
        <v>2</v>
      </c>
      <c r="C1927" t="s">
        <v>888</v>
      </c>
      <c r="D1927" t="s">
        <v>4798</v>
      </c>
      <c r="E1927">
        <v>1500</v>
      </c>
      <c r="F1927">
        <v>250</v>
      </c>
      <c r="G1927">
        <v>13440</v>
      </c>
      <c r="H1927" t="s">
        <v>5940</v>
      </c>
      <c r="I1927">
        <v>30</v>
      </c>
      <c r="J1927">
        <v>450</v>
      </c>
      <c r="K1927">
        <v>2520</v>
      </c>
      <c r="L1927">
        <v>0</v>
      </c>
      <c r="M1927">
        <v>14400</v>
      </c>
      <c r="N1927">
        <v>0</v>
      </c>
      <c r="O1927">
        <v>570</v>
      </c>
      <c r="P1927">
        <v>610</v>
      </c>
      <c r="R1927">
        <v>3162005</v>
      </c>
      <c r="S1927">
        <v>1500</v>
      </c>
      <c r="T1927">
        <v>250</v>
      </c>
      <c r="U1927">
        <v>13440</v>
      </c>
      <c r="V1927" t="s">
        <v>5940</v>
      </c>
      <c r="W1927">
        <v>30</v>
      </c>
      <c r="X1927">
        <v>450</v>
      </c>
      <c r="Z1927">
        <v>2908002</v>
      </c>
      <c r="AB1927" t="s">
        <v>5940</v>
      </c>
      <c r="AC1927">
        <v>2908002</v>
      </c>
      <c r="AD1927" t="s">
        <v>5823</v>
      </c>
      <c r="AE1927" t="s">
        <v>5940</v>
      </c>
      <c r="AF1927">
        <v>2908002</v>
      </c>
      <c r="AG1927" t="s">
        <v>5823</v>
      </c>
      <c r="AH1927">
        <v>1500</v>
      </c>
      <c r="AI1927">
        <v>2908002</v>
      </c>
      <c r="AJ1927" t="s">
        <v>5823</v>
      </c>
      <c r="AK1927">
        <v>40</v>
      </c>
      <c r="AL1927">
        <v>2908002</v>
      </c>
      <c r="AM1927" t="s">
        <v>5823</v>
      </c>
      <c r="AN1927" t="s">
        <v>5940</v>
      </c>
      <c r="AO1927">
        <v>0</v>
      </c>
      <c r="AP1927">
        <v>2913457</v>
      </c>
      <c r="AQ1927" t="s">
        <v>5886</v>
      </c>
      <c r="AR1927">
        <v>42</v>
      </c>
    </row>
    <row r="1928" spans="1:44" x14ac:dyDescent="0.25">
      <c r="A1928">
        <v>3162104</v>
      </c>
      <c r="B1928">
        <v>2</v>
      </c>
      <c r="C1928" t="s">
        <v>888</v>
      </c>
      <c r="D1928" t="s">
        <v>4799</v>
      </c>
      <c r="E1928">
        <v>21000</v>
      </c>
      <c r="F1928">
        <v>3920</v>
      </c>
      <c r="G1928">
        <v>24630</v>
      </c>
      <c r="H1928" t="s">
        <v>5940</v>
      </c>
      <c r="I1928" t="s">
        <v>5940</v>
      </c>
      <c r="J1928">
        <v>630</v>
      </c>
      <c r="K1928">
        <v>17500</v>
      </c>
      <c r="L1928">
        <v>4200</v>
      </c>
      <c r="M1928">
        <v>19320</v>
      </c>
      <c r="N1928">
        <v>0</v>
      </c>
      <c r="O1928">
        <v>240</v>
      </c>
      <c r="P1928">
        <v>1164</v>
      </c>
      <c r="R1928">
        <v>3162104</v>
      </c>
      <c r="S1928">
        <v>21000</v>
      </c>
      <c r="T1928">
        <v>3920</v>
      </c>
      <c r="U1928">
        <v>24630</v>
      </c>
      <c r="V1928" t="s">
        <v>5940</v>
      </c>
      <c r="W1928" t="s">
        <v>5940</v>
      </c>
      <c r="X1928">
        <v>630</v>
      </c>
      <c r="Z1928">
        <v>2908101</v>
      </c>
      <c r="AB1928" t="s">
        <v>5940</v>
      </c>
      <c r="AC1928">
        <v>2908101</v>
      </c>
      <c r="AD1928" t="s">
        <v>5824</v>
      </c>
      <c r="AE1928">
        <v>975</v>
      </c>
      <c r="AF1928">
        <v>2908101</v>
      </c>
      <c r="AG1928" t="s">
        <v>5824</v>
      </c>
      <c r="AH1928">
        <v>145800</v>
      </c>
      <c r="AI1928">
        <v>2908101</v>
      </c>
      <c r="AJ1928" t="s">
        <v>5824</v>
      </c>
      <c r="AK1928">
        <v>2545</v>
      </c>
      <c r="AL1928">
        <v>2908101</v>
      </c>
      <c r="AM1928" t="s">
        <v>5824</v>
      </c>
      <c r="AN1928">
        <v>2760</v>
      </c>
      <c r="AO1928">
        <v>0</v>
      </c>
      <c r="AP1928">
        <v>2913507</v>
      </c>
      <c r="AQ1928" t="s">
        <v>5887</v>
      </c>
      <c r="AR1928">
        <v>360</v>
      </c>
    </row>
    <row r="1929" spans="1:44" x14ac:dyDescent="0.25">
      <c r="A1929">
        <v>3162203</v>
      </c>
      <c r="B1929">
        <v>2</v>
      </c>
      <c r="C1929" t="s">
        <v>888</v>
      </c>
      <c r="D1929" t="s">
        <v>4800</v>
      </c>
      <c r="E1929">
        <v>47640</v>
      </c>
      <c r="F1929">
        <v>21</v>
      </c>
      <c r="G1929">
        <v>30300</v>
      </c>
      <c r="H1929" t="s">
        <v>5940</v>
      </c>
      <c r="I1929">
        <v>3475</v>
      </c>
      <c r="J1929">
        <v>300</v>
      </c>
      <c r="K1929">
        <v>38497</v>
      </c>
      <c r="L1929">
        <v>0</v>
      </c>
      <c r="M1929">
        <v>18350</v>
      </c>
      <c r="N1929">
        <v>0</v>
      </c>
      <c r="O1929">
        <v>705</v>
      </c>
      <c r="P1929">
        <v>847</v>
      </c>
      <c r="R1929">
        <v>3162203</v>
      </c>
      <c r="S1929">
        <v>47640</v>
      </c>
      <c r="T1929">
        <v>21</v>
      </c>
      <c r="U1929">
        <v>30300</v>
      </c>
      <c r="V1929" t="s">
        <v>5940</v>
      </c>
      <c r="W1929">
        <v>3475</v>
      </c>
      <c r="X1929">
        <v>300</v>
      </c>
      <c r="Z1929">
        <v>2908200</v>
      </c>
      <c r="AB1929" t="s">
        <v>5940</v>
      </c>
      <c r="AC1929">
        <v>2908200</v>
      </c>
      <c r="AD1929" t="s">
        <v>5825</v>
      </c>
      <c r="AE1929" t="s">
        <v>5940</v>
      </c>
      <c r="AF1929">
        <v>2908200</v>
      </c>
      <c r="AG1929" t="s">
        <v>5825</v>
      </c>
      <c r="AH1929" t="s">
        <v>5940</v>
      </c>
      <c r="AI1929">
        <v>2908200</v>
      </c>
      <c r="AJ1929" t="s">
        <v>5825</v>
      </c>
      <c r="AK1929">
        <v>76</v>
      </c>
      <c r="AL1929">
        <v>2908200</v>
      </c>
      <c r="AM1929" t="s">
        <v>5825</v>
      </c>
      <c r="AN1929" t="s">
        <v>5940</v>
      </c>
      <c r="AO1929">
        <v>0</v>
      </c>
      <c r="AP1929">
        <v>2913606</v>
      </c>
      <c r="AQ1929" t="s">
        <v>5888</v>
      </c>
      <c r="AR1929">
        <v>12</v>
      </c>
    </row>
    <row r="1930" spans="1:44" x14ac:dyDescent="0.25">
      <c r="A1930">
        <v>3162252</v>
      </c>
      <c r="B1930">
        <v>2</v>
      </c>
      <c r="C1930" t="s">
        <v>888</v>
      </c>
      <c r="D1930" t="s">
        <v>4801</v>
      </c>
      <c r="E1930">
        <v>14850</v>
      </c>
      <c r="F1930" t="s">
        <v>5940</v>
      </c>
      <c r="G1930">
        <v>3120</v>
      </c>
      <c r="H1930" t="s">
        <v>5940</v>
      </c>
      <c r="I1930">
        <v>45</v>
      </c>
      <c r="J1930">
        <v>348</v>
      </c>
      <c r="K1930">
        <v>19350</v>
      </c>
      <c r="L1930">
        <v>0</v>
      </c>
      <c r="M1930">
        <v>2976</v>
      </c>
      <c r="N1930">
        <v>0</v>
      </c>
      <c r="O1930">
        <v>66</v>
      </c>
      <c r="P1930">
        <v>505</v>
      </c>
      <c r="R1930">
        <v>3162252</v>
      </c>
      <c r="S1930">
        <v>14850</v>
      </c>
      <c r="T1930" t="s">
        <v>5940</v>
      </c>
      <c r="U1930">
        <v>3120</v>
      </c>
      <c r="V1930" t="s">
        <v>5940</v>
      </c>
      <c r="W1930">
        <v>45</v>
      </c>
      <c r="X1930">
        <v>348</v>
      </c>
      <c r="Z1930">
        <v>2908309</v>
      </c>
      <c r="AB1930" t="s">
        <v>5940</v>
      </c>
      <c r="AC1930">
        <v>2908309</v>
      </c>
      <c r="AD1930" t="s">
        <v>5826</v>
      </c>
      <c r="AE1930" t="s">
        <v>5940</v>
      </c>
      <c r="AF1930">
        <v>2908309</v>
      </c>
      <c r="AG1930" t="s">
        <v>5826</v>
      </c>
      <c r="AH1930" t="s">
        <v>5940</v>
      </c>
      <c r="AI1930">
        <v>2908309</v>
      </c>
      <c r="AJ1930" t="s">
        <v>5826</v>
      </c>
      <c r="AK1930">
        <v>49</v>
      </c>
      <c r="AL1930">
        <v>2908309</v>
      </c>
      <c r="AM1930" t="s">
        <v>5826</v>
      </c>
      <c r="AN1930" t="s">
        <v>5940</v>
      </c>
      <c r="AO1930">
        <v>0</v>
      </c>
      <c r="AP1930">
        <v>2913705</v>
      </c>
      <c r="AQ1930" t="s">
        <v>5889</v>
      </c>
      <c r="AR1930">
        <v>1760</v>
      </c>
    </row>
    <row r="1931" spans="1:44" x14ac:dyDescent="0.25">
      <c r="A1931">
        <v>3162302</v>
      </c>
      <c r="B1931">
        <v>2</v>
      </c>
      <c r="C1931" t="s">
        <v>888</v>
      </c>
      <c r="D1931" t="s">
        <v>4802</v>
      </c>
      <c r="E1931">
        <v>4800</v>
      </c>
      <c r="F1931" t="s">
        <v>5940</v>
      </c>
      <c r="G1931">
        <v>2327</v>
      </c>
      <c r="H1931" t="s">
        <v>5940</v>
      </c>
      <c r="I1931">
        <v>343</v>
      </c>
      <c r="J1931">
        <v>569</v>
      </c>
      <c r="K1931">
        <v>1050</v>
      </c>
      <c r="L1931">
        <v>0</v>
      </c>
      <c r="M1931">
        <v>2500</v>
      </c>
      <c r="N1931">
        <v>0</v>
      </c>
      <c r="O1931">
        <v>76</v>
      </c>
      <c r="P1931">
        <v>60</v>
      </c>
      <c r="R1931">
        <v>3162302</v>
      </c>
      <c r="S1931">
        <v>4800</v>
      </c>
      <c r="T1931" t="s">
        <v>5940</v>
      </c>
      <c r="U1931">
        <v>2327</v>
      </c>
      <c r="V1931" t="s">
        <v>5940</v>
      </c>
      <c r="W1931">
        <v>343</v>
      </c>
      <c r="X1931">
        <v>569</v>
      </c>
      <c r="Z1931">
        <v>2908408</v>
      </c>
      <c r="AB1931" t="s">
        <v>5940</v>
      </c>
      <c r="AC1931">
        <v>2908408</v>
      </c>
      <c r="AD1931" t="s">
        <v>5827</v>
      </c>
      <c r="AE1931" t="s">
        <v>5940</v>
      </c>
      <c r="AF1931">
        <v>2908408</v>
      </c>
      <c r="AG1931" t="s">
        <v>5827</v>
      </c>
      <c r="AH1931" t="s">
        <v>5940</v>
      </c>
      <c r="AI1931">
        <v>2908408</v>
      </c>
      <c r="AJ1931" t="s">
        <v>5827</v>
      </c>
      <c r="AK1931">
        <v>800</v>
      </c>
      <c r="AL1931">
        <v>2908408</v>
      </c>
      <c r="AM1931" t="s">
        <v>5827</v>
      </c>
      <c r="AN1931" t="s">
        <v>5940</v>
      </c>
      <c r="AO1931">
        <v>0</v>
      </c>
      <c r="AP1931">
        <v>2913804</v>
      </c>
      <c r="AQ1931" t="s">
        <v>5890</v>
      </c>
      <c r="AR1931">
        <v>2030</v>
      </c>
    </row>
    <row r="1932" spans="1:44" x14ac:dyDescent="0.25">
      <c r="A1932">
        <v>3162401</v>
      </c>
      <c r="B1932">
        <v>2</v>
      </c>
      <c r="C1932" t="s">
        <v>888</v>
      </c>
      <c r="D1932" t="s">
        <v>4803</v>
      </c>
      <c r="E1932">
        <v>10600</v>
      </c>
      <c r="F1932" t="s">
        <v>5940</v>
      </c>
      <c r="G1932">
        <v>6480</v>
      </c>
      <c r="H1932" t="s">
        <v>5940</v>
      </c>
      <c r="I1932">
        <v>50</v>
      </c>
      <c r="J1932">
        <v>171</v>
      </c>
      <c r="K1932">
        <v>28000</v>
      </c>
      <c r="L1932">
        <v>0</v>
      </c>
      <c r="M1932">
        <v>1710</v>
      </c>
      <c r="N1932">
        <v>0</v>
      </c>
      <c r="O1932">
        <v>28</v>
      </c>
      <c r="P1932">
        <v>141</v>
      </c>
      <c r="R1932">
        <v>3162401</v>
      </c>
      <c r="S1932">
        <v>10600</v>
      </c>
      <c r="T1932" t="s">
        <v>5940</v>
      </c>
      <c r="U1932">
        <v>6480</v>
      </c>
      <c r="V1932" t="s">
        <v>5940</v>
      </c>
      <c r="W1932">
        <v>50</v>
      </c>
      <c r="X1932">
        <v>171</v>
      </c>
      <c r="Z1932">
        <v>2908507</v>
      </c>
      <c r="AB1932" t="s">
        <v>5940</v>
      </c>
      <c r="AC1932">
        <v>2908507</v>
      </c>
      <c r="AD1932" t="s">
        <v>5828</v>
      </c>
      <c r="AE1932" t="s">
        <v>5940</v>
      </c>
      <c r="AF1932">
        <v>2908507</v>
      </c>
      <c r="AG1932" t="s">
        <v>5828</v>
      </c>
      <c r="AH1932" t="s">
        <v>5940</v>
      </c>
      <c r="AI1932">
        <v>2908507</v>
      </c>
      <c r="AJ1932" t="s">
        <v>5828</v>
      </c>
      <c r="AK1932">
        <v>250</v>
      </c>
      <c r="AL1932">
        <v>2908507</v>
      </c>
      <c r="AM1932" t="s">
        <v>5828</v>
      </c>
      <c r="AN1932" t="s">
        <v>5940</v>
      </c>
      <c r="AO1932">
        <v>0</v>
      </c>
      <c r="AP1932">
        <v>2913903</v>
      </c>
      <c r="AQ1932" t="s">
        <v>5891</v>
      </c>
      <c r="AR1932">
        <v>32</v>
      </c>
    </row>
    <row r="1933" spans="1:44" x14ac:dyDescent="0.25">
      <c r="A1933">
        <v>3162450</v>
      </c>
      <c r="B1933">
        <v>2</v>
      </c>
      <c r="C1933" t="s">
        <v>888</v>
      </c>
      <c r="D1933" t="s">
        <v>4804</v>
      </c>
      <c r="E1933">
        <v>1012</v>
      </c>
      <c r="F1933" t="s">
        <v>5940</v>
      </c>
      <c r="G1933">
        <v>560</v>
      </c>
      <c r="H1933" t="s">
        <v>5940</v>
      </c>
      <c r="I1933">
        <v>45</v>
      </c>
      <c r="J1933">
        <v>130</v>
      </c>
      <c r="K1933">
        <v>1012</v>
      </c>
      <c r="L1933">
        <v>0</v>
      </c>
      <c r="M1933">
        <v>1440</v>
      </c>
      <c r="N1933">
        <v>0</v>
      </c>
      <c r="O1933">
        <v>0</v>
      </c>
      <c r="P1933">
        <v>132</v>
      </c>
      <c r="R1933">
        <v>3162450</v>
      </c>
      <c r="S1933">
        <v>1012</v>
      </c>
      <c r="T1933" t="s">
        <v>5940</v>
      </c>
      <c r="U1933">
        <v>560</v>
      </c>
      <c r="V1933" t="s">
        <v>5940</v>
      </c>
      <c r="W1933">
        <v>45</v>
      </c>
      <c r="X1933">
        <v>130</v>
      </c>
      <c r="Z1933">
        <v>2908606</v>
      </c>
      <c r="AB1933" t="s">
        <v>5940</v>
      </c>
      <c r="AC1933">
        <v>2908606</v>
      </c>
      <c r="AD1933" t="s">
        <v>5829</v>
      </c>
      <c r="AE1933" t="s">
        <v>5940</v>
      </c>
      <c r="AF1933">
        <v>2908606</v>
      </c>
      <c r="AG1933" t="s">
        <v>5829</v>
      </c>
      <c r="AH1933" t="s">
        <v>5940</v>
      </c>
      <c r="AI1933">
        <v>2908606</v>
      </c>
      <c r="AJ1933" t="s">
        <v>5829</v>
      </c>
      <c r="AK1933">
        <v>123</v>
      </c>
      <c r="AL1933">
        <v>2908606</v>
      </c>
      <c r="AM1933" t="s">
        <v>5829</v>
      </c>
      <c r="AN1933" t="s">
        <v>5940</v>
      </c>
      <c r="AO1933">
        <v>0</v>
      </c>
      <c r="AP1933">
        <v>2914000</v>
      </c>
      <c r="AQ1933" t="s">
        <v>5892</v>
      </c>
      <c r="AR1933">
        <v>267</v>
      </c>
    </row>
    <row r="1934" spans="1:44" x14ac:dyDescent="0.25">
      <c r="A1934">
        <v>3162500</v>
      </c>
      <c r="B1934">
        <v>2</v>
      </c>
      <c r="C1934" t="s">
        <v>888</v>
      </c>
      <c r="D1934" t="s">
        <v>4805</v>
      </c>
      <c r="E1934">
        <v>4500</v>
      </c>
      <c r="F1934">
        <v>1300</v>
      </c>
      <c r="G1934">
        <v>16000</v>
      </c>
      <c r="H1934" t="s">
        <v>5940</v>
      </c>
      <c r="I1934">
        <v>405</v>
      </c>
      <c r="J1934">
        <v>1353</v>
      </c>
      <c r="K1934">
        <v>14175</v>
      </c>
      <c r="L1934">
        <v>1300</v>
      </c>
      <c r="M1934">
        <v>22500</v>
      </c>
      <c r="N1934">
        <v>0</v>
      </c>
      <c r="O1934">
        <v>300</v>
      </c>
      <c r="P1934">
        <v>1160</v>
      </c>
      <c r="R1934">
        <v>3162500</v>
      </c>
      <c r="S1934">
        <v>4500</v>
      </c>
      <c r="T1934">
        <v>1300</v>
      </c>
      <c r="U1934">
        <v>16000</v>
      </c>
      <c r="V1934" t="s">
        <v>5940</v>
      </c>
      <c r="W1934">
        <v>405</v>
      </c>
      <c r="X1934">
        <v>1353</v>
      </c>
      <c r="Z1934">
        <v>2908705</v>
      </c>
      <c r="AB1934">
        <v>50</v>
      </c>
      <c r="AC1934">
        <v>2908705</v>
      </c>
      <c r="AD1934" t="s">
        <v>5830</v>
      </c>
      <c r="AE1934" t="s">
        <v>5940</v>
      </c>
      <c r="AF1934">
        <v>2908705</v>
      </c>
      <c r="AG1934" t="s">
        <v>5830</v>
      </c>
      <c r="AH1934">
        <v>4500</v>
      </c>
      <c r="AI1934">
        <v>2908705</v>
      </c>
      <c r="AJ1934" t="s">
        <v>5830</v>
      </c>
      <c r="AK1934">
        <v>348</v>
      </c>
      <c r="AL1934">
        <v>2908705</v>
      </c>
      <c r="AM1934" t="s">
        <v>5830</v>
      </c>
      <c r="AN1934" t="s">
        <v>5940</v>
      </c>
      <c r="AO1934">
        <v>0</v>
      </c>
      <c r="AP1934">
        <v>2914109</v>
      </c>
      <c r="AQ1934" t="s">
        <v>5893</v>
      </c>
      <c r="AR1934">
        <v>120</v>
      </c>
    </row>
    <row r="1935" spans="1:44" x14ac:dyDescent="0.25">
      <c r="A1935">
        <v>3162559</v>
      </c>
      <c r="B1935">
        <v>2</v>
      </c>
      <c r="C1935" t="s">
        <v>888</v>
      </c>
      <c r="D1935" t="s">
        <v>4806</v>
      </c>
      <c r="E1935">
        <v>225</v>
      </c>
      <c r="F1935" t="s">
        <v>5940</v>
      </c>
      <c r="G1935">
        <v>1222</v>
      </c>
      <c r="H1935" t="s">
        <v>5940</v>
      </c>
      <c r="I1935">
        <v>360</v>
      </c>
      <c r="J1935">
        <v>253</v>
      </c>
      <c r="K1935">
        <v>300</v>
      </c>
      <c r="L1935">
        <v>0</v>
      </c>
      <c r="M1935">
        <v>1350</v>
      </c>
      <c r="N1935">
        <v>0</v>
      </c>
      <c r="O1935">
        <v>201</v>
      </c>
      <c r="P1935">
        <v>213</v>
      </c>
      <c r="R1935">
        <v>3162559</v>
      </c>
      <c r="S1935">
        <v>225</v>
      </c>
      <c r="T1935" t="s">
        <v>5940</v>
      </c>
      <c r="U1935">
        <v>1222</v>
      </c>
      <c r="V1935" t="s">
        <v>5940</v>
      </c>
      <c r="W1935">
        <v>360</v>
      </c>
      <c r="X1935">
        <v>253</v>
      </c>
      <c r="Z1935">
        <v>2908804</v>
      </c>
      <c r="AB1935">
        <v>60</v>
      </c>
      <c r="AC1935">
        <v>2908804</v>
      </c>
      <c r="AD1935" t="s">
        <v>5831</v>
      </c>
      <c r="AE1935" t="s">
        <v>5940</v>
      </c>
      <c r="AF1935">
        <v>2908804</v>
      </c>
      <c r="AG1935" t="s">
        <v>5831</v>
      </c>
      <c r="AH1935">
        <v>4000</v>
      </c>
      <c r="AI1935">
        <v>2908804</v>
      </c>
      <c r="AJ1935" t="s">
        <v>5831</v>
      </c>
      <c r="AK1935">
        <v>72</v>
      </c>
      <c r="AL1935">
        <v>2908804</v>
      </c>
      <c r="AM1935" t="s">
        <v>5831</v>
      </c>
      <c r="AN1935" t="s">
        <v>5940</v>
      </c>
      <c r="AO1935">
        <v>0</v>
      </c>
      <c r="AP1935">
        <v>2914208</v>
      </c>
      <c r="AQ1935" t="s">
        <v>5894</v>
      </c>
      <c r="AR1935">
        <v>10</v>
      </c>
    </row>
    <row r="1936" spans="1:44" x14ac:dyDescent="0.25">
      <c r="A1936">
        <v>3162575</v>
      </c>
      <c r="B1936">
        <v>2</v>
      </c>
      <c r="C1936" t="s">
        <v>888</v>
      </c>
      <c r="D1936" t="s">
        <v>4807</v>
      </c>
      <c r="E1936">
        <v>1200</v>
      </c>
      <c r="F1936" t="s">
        <v>5940</v>
      </c>
      <c r="G1936">
        <v>420</v>
      </c>
      <c r="H1936" t="s">
        <v>5940</v>
      </c>
      <c r="I1936">
        <v>600</v>
      </c>
      <c r="J1936">
        <v>11</v>
      </c>
      <c r="K1936">
        <v>1200</v>
      </c>
      <c r="L1936">
        <v>0</v>
      </c>
      <c r="M1936">
        <v>360</v>
      </c>
      <c r="N1936">
        <v>0</v>
      </c>
      <c r="O1936">
        <v>400</v>
      </c>
      <c r="P1936">
        <v>7</v>
      </c>
      <c r="R1936">
        <v>3162575</v>
      </c>
      <c r="S1936">
        <v>1200</v>
      </c>
      <c r="T1936" t="s">
        <v>5940</v>
      </c>
      <c r="U1936">
        <v>420</v>
      </c>
      <c r="V1936" t="s">
        <v>5940</v>
      </c>
      <c r="W1936">
        <v>600</v>
      </c>
      <c r="X1936">
        <v>11</v>
      </c>
      <c r="Z1936">
        <v>2908903</v>
      </c>
      <c r="AB1936" t="s">
        <v>5940</v>
      </c>
      <c r="AC1936">
        <v>2908903</v>
      </c>
      <c r="AD1936" t="s">
        <v>5832</v>
      </c>
      <c r="AE1936" t="s">
        <v>5940</v>
      </c>
      <c r="AF1936">
        <v>2908903</v>
      </c>
      <c r="AG1936" t="s">
        <v>5832</v>
      </c>
      <c r="AH1936" t="s">
        <v>5940</v>
      </c>
      <c r="AI1936">
        <v>2908903</v>
      </c>
      <c r="AJ1936" t="s">
        <v>5832</v>
      </c>
      <c r="AK1936">
        <v>392</v>
      </c>
      <c r="AL1936">
        <v>2908903</v>
      </c>
      <c r="AM1936" t="s">
        <v>5832</v>
      </c>
      <c r="AN1936" t="s">
        <v>5940</v>
      </c>
      <c r="AO1936">
        <v>0</v>
      </c>
      <c r="AP1936">
        <v>2914307</v>
      </c>
      <c r="AQ1936" t="s">
        <v>5895</v>
      </c>
      <c r="AR1936">
        <v>92</v>
      </c>
    </row>
    <row r="1937" spans="1:44" x14ac:dyDescent="0.25">
      <c r="A1937">
        <v>3162609</v>
      </c>
      <c r="B1937">
        <v>2</v>
      </c>
      <c r="C1937" t="s">
        <v>888</v>
      </c>
      <c r="D1937" t="s">
        <v>4808</v>
      </c>
      <c r="E1937">
        <v>29250</v>
      </c>
      <c r="F1937" t="s">
        <v>5940</v>
      </c>
      <c r="G1937">
        <v>1440</v>
      </c>
      <c r="H1937" t="s">
        <v>5940</v>
      </c>
      <c r="I1937">
        <v>3000</v>
      </c>
      <c r="J1937">
        <v>36</v>
      </c>
      <c r="K1937">
        <v>9840</v>
      </c>
      <c r="L1937">
        <v>0</v>
      </c>
      <c r="M1937">
        <v>208</v>
      </c>
      <c r="N1937">
        <v>0</v>
      </c>
      <c r="O1937">
        <v>720</v>
      </c>
      <c r="P1937">
        <v>22</v>
      </c>
      <c r="R1937">
        <v>3162609</v>
      </c>
      <c r="S1937">
        <v>29250</v>
      </c>
      <c r="T1937" t="s">
        <v>5940</v>
      </c>
      <c r="U1937">
        <v>1440</v>
      </c>
      <c r="V1937" t="s">
        <v>5940</v>
      </c>
      <c r="W1937">
        <v>3000</v>
      </c>
      <c r="X1937">
        <v>36</v>
      </c>
      <c r="Z1937">
        <v>2909000</v>
      </c>
      <c r="AB1937" t="s">
        <v>5940</v>
      </c>
      <c r="AC1937">
        <v>2909000</v>
      </c>
      <c r="AD1937" t="s">
        <v>5833</v>
      </c>
      <c r="AE1937" t="s">
        <v>5940</v>
      </c>
      <c r="AF1937">
        <v>2909000</v>
      </c>
      <c r="AG1937" t="s">
        <v>5833</v>
      </c>
      <c r="AH1937">
        <v>6750</v>
      </c>
      <c r="AI1937">
        <v>2909000</v>
      </c>
      <c r="AJ1937" t="s">
        <v>5833</v>
      </c>
      <c r="AK1937">
        <v>174</v>
      </c>
      <c r="AL1937">
        <v>2909000</v>
      </c>
      <c r="AM1937" t="s">
        <v>5833</v>
      </c>
      <c r="AN1937" t="s">
        <v>5940</v>
      </c>
      <c r="AO1937">
        <v>0</v>
      </c>
      <c r="AP1937">
        <v>2914406</v>
      </c>
      <c r="AQ1937" t="s">
        <v>5896</v>
      </c>
      <c r="AR1937">
        <v>666</v>
      </c>
    </row>
    <row r="1938" spans="1:44" x14ac:dyDescent="0.25">
      <c r="A1938">
        <v>3162658</v>
      </c>
      <c r="B1938">
        <v>2</v>
      </c>
      <c r="C1938" t="s">
        <v>888</v>
      </c>
      <c r="D1938" t="s">
        <v>4809</v>
      </c>
      <c r="E1938">
        <v>3000</v>
      </c>
      <c r="F1938" t="s">
        <v>5940</v>
      </c>
      <c r="G1938">
        <v>1980</v>
      </c>
      <c r="H1938">
        <v>75</v>
      </c>
      <c r="I1938">
        <v>128</v>
      </c>
      <c r="J1938">
        <v>326</v>
      </c>
      <c r="K1938">
        <v>3000</v>
      </c>
      <c r="L1938">
        <v>0</v>
      </c>
      <c r="M1938">
        <v>1800</v>
      </c>
      <c r="N1938">
        <v>75</v>
      </c>
      <c r="O1938">
        <v>143</v>
      </c>
      <c r="P1938">
        <v>218</v>
      </c>
      <c r="R1938">
        <v>3162658</v>
      </c>
      <c r="S1938">
        <v>3000</v>
      </c>
      <c r="T1938" t="s">
        <v>5940</v>
      </c>
      <c r="U1938">
        <v>1980</v>
      </c>
      <c r="V1938">
        <v>75</v>
      </c>
      <c r="W1938">
        <v>128</v>
      </c>
      <c r="X1938">
        <v>326</v>
      </c>
      <c r="Z1938">
        <v>2909109</v>
      </c>
      <c r="AB1938" t="s">
        <v>5940</v>
      </c>
      <c r="AC1938">
        <v>2909109</v>
      </c>
      <c r="AD1938" t="s">
        <v>5834</v>
      </c>
      <c r="AE1938">
        <v>1565</v>
      </c>
      <c r="AF1938">
        <v>2909109</v>
      </c>
      <c r="AG1938" t="s">
        <v>5834</v>
      </c>
      <c r="AH1938">
        <v>33000</v>
      </c>
      <c r="AI1938">
        <v>2909109</v>
      </c>
      <c r="AJ1938" t="s">
        <v>5834</v>
      </c>
      <c r="AK1938">
        <v>980</v>
      </c>
      <c r="AL1938">
        <v>2909109</v>
      </c>
      <c r="AM1938" t="s">
        <v>5834</v>
      </c>
      <c r="AN1938" t="s">
        <v>5940</v>
      </c>
      <c r="AO1938">
        <v>0</v>
      </c>
      <c r="AP1938">
        <v>2914505</v>
      </c>
      <c r="AQ1938" t="s">
        <v>5897</v>
      </c>
      <c r="AR1938">
        <v>2734</v>
      </c>
    </row>
    <row r="1939" spans="1:44" x14ac:dyDescent="0.25">
      <c r="A1939">
        <v>3162708</v>
      </c>
      <c r="B1939">
        <v>2</v>
      </c>
      <c r="C1939" t="s">
        <v>888</v>
      </c>
      <c r="D1939" t="s">
        <v>4810</v>
      </c>
      <c r="E1939">
        <v>45000</v>
      </c>
      <c r="F1939" t="s">
        <v>5940</v>
      </c>
      <c r="G1939">
        <v>1260</v>
      </c>
      <c r="H1939" t="s">
        <v>5940</v>
      </c>
      <c r="I1939">
        <v>300</v>
      </c>
      <c r="J1939">
        <v>708</v>
      </c>
      <c r="K1939">
        <v>45000</v>
      </c>
      <c r="L1939">
        <v>0</v>
      </c>
      <c r="M1939">
        <v>595</v>
      </c>
      <c r="N1939">
        <v>0</v>
      </c>
      <c r="O1939">
        <v>72</v>
      </c>
      <c r="P1939">
        <v>591</v>
      </c>
      <c r="R1939">
        <v>3162708</v>
      </c>
      <c r="S1939">
        <v>45000</v>
      </c>
      <c r="T1939" t="s">
        <v>5940</v>
      </c>
      <c r="U1939">
        <v>1260</v>
      </c>
      <c r="V1939" t="s">
        <v>5940</v>
      </c>
      <c r="W1939">
        <v>300</v>
      </c>
      <c r="X1939">
        <v>708</v>
      </c>
      <c r="Z1939">
        <v>2909208</v>
      </c>
      <c r="AB1939" t="s">
        <v>5940</v>
      </c>
      <c r="AC1939">
        <v>2909208</v>
      </c>
      <c r="AD1939" t="s">
        <v>5835</v>
      </c>
      <c r="AE1939" t="s">
        <v>5940</v>
      </c>
      <c r="AF1939">
        <v>2909208</v>
      </c>
      <c r="AG1939" t="s">
        <v>5835</v>
      </c>
      <c r="AH1939" t="s">
        <v>5940</v>
      </c>
      <c r="AI1939">
        <v>2909208</v>
      </c>
      <c r="AJ1939" t="s">
        <v>5835</v>
      </c>
      <c r="AK1939">
        <v>9792</v>
      </c>
      <c r="AL1939">
        <v>2909208</v>
      </c>
      <c r="AM1939" t="s">
        <v>5835</v>
      </c>
      <c r="AN1939" t="s">
        <v>5940</v>
      </c>
      <c r="AO1939">
        <v>0</v>
      </c>
      <c r="AP1939">
        <v>2914604</v>
      </c>
      <c r="AQ1939" t="s">
        <v>5898</v>
      </c>
      <c r="AR1939">
        <v>3000</v>
      </c>
    </row>
    <row r="1940" spans="1:44" x14ac:dyDescent="0.25">
      <c r="A1940">
        <v>3162807</v>
      </c>
      <c r="B1940">
        <v>2</v>
      </c>
      <c r="C1940" t="s">
        <v>888</v>
      </c>
      <c r="D1940" t="s">
        <v>4811</v>
      </c>
      <c r="E1940">
        <v>17400</v>
      </c>
      <c r="F1940" t="s">
        <v>5940</v>
      </c>
      <c r="G1940">
        <v>8100</v>
      </c>
      <c r="H1940" t="s">
        <v>5940</v>
      </c>
      <c r="I1940">
        <v>10</v>
      </c>
      <c r="J1940">
        <v>604</v>
      </c>
      <c r="K1940">
        <v>25080</v>
      </c>
      <c r="L1940">
        <v>0</v>
      </c>
      <c r="M1940">
        <v>6300</v>
      </c>
      <c r="N1940">
        <v>0</v>
      </c>
      <c r="O1940">
        <v>6</v>
      </c>
      <c r="P1940">
        <v>263</v>
      </c>
      <c r="R1940">
        <v>3162807</v>
      </c>
      <c r="S1940">
        <v>17400</v>
      </c>
      <c r="T1940" t="s">
        <v>5940</v>
      </c>
      <c r="U1940">
        <v>8100</v>
      </c>
      <c r="V1940" t="s">
        <v>5940</v>
      </c>
      <c r="W1940">
        <v>10</v>
      </c>
      <c r="X1940">
        <v>604</v>
      </c>
      <c r="Z1940">
        <v>2909307</v>
      </c>
      <c r="AB1940">
        <v>54326</v>
      </c>
      <c r="AC1940">
        <v>2909307</v>
      </c>
      <c r="AD1940" t="s">
        <v>5836</v>
      </c>
      <c r="AE1940">
        <v>750</v>
      </c>
      <c r="AF1940">
        <v>2909307</v>
      </c>
      <c r="AG1940" t="s">
        <v>5836</v>
      </c>
      <c r="AH1940">
        <v>18000</v>
      </c>
      <c r="AI1940">
        <v>2909307</v>
      </c>
      <c r="AJ1940" t="s">
        <v>5836</v>
      </c>
      <c r="AK1940">
        <v>1605</v>
      </c>
      <c r="AL1940">
        <v>2909307</v>
      </c>
      <c r="AM1940" t="s">
        <v>5836</v>
      </c>
      <c r="AN1940">
        <v>284399</v>
      </c>
      <c r="AO1940">
        <v>0</v>
      </c>
      <c r="AP1940">
        <v>2914653</v>
      </c>
      <c r="AQ1940" t="s">
        <v>5899</v>
      </c>
      <c r="AR1940">
        <v>64</v>
      </c>
    </row>
    <row r="1941" spans="1:44" x14ac:dyDescent="0.25">
      <c r="A1941">
        <v>3162906</v>
      </c>
      <c r="B1941">
        <v>2</v>
      </c>
      <c r="C1941" t="s">
        <v>888</v>
      </c>
      <c r="D1941" t="s">
        <v>4812</v>
      </c>
      <c r="E1941">
        <v>6800</v>
      </c>
      <c r="F1941" t="s">
        <v>5940</v>
      </c>
      <c r="G1941">
        <v>966</v>
      </c>
      <c r="H1941" t="s">
        <v>5940</v>
      </c>
      <c r="I1941">
        <v>1200</v>
      </c>
      <c r="J1941">
        <v>124</v>
      </c>
      <c r="K1941">
        <v>5200</v>
      </c>
      <c r="L1941">
        <v>0</v>
      </c>
      <c r="M1941">
        <v>70</v>
      </c>
      <c r="N1941">
        <v>0</v>
      </c>
      <c r="O1941">
        <v>360</v>
      </c>
      <c r="P1941">
        <v>14</v>
      </c>
      <c r="R1941">
        <v>3162906</v>
      </c>
      <c r="S1941">
        <v>6800</v>
      </c>
      <c r="T1941" t="s">
        <v>5940</v>
      </c>
      <c r="U1941">
        <v>966</v>
      </c>
      <c r="V1941" t="s">
        <v>5940</v>
      </c>
      <c r="W1941">
        <v>1200</v>
      </c>
      <c r="X1941">
        <v>124</v>
      </c>
      <c r="Z1941">
        <v>2909406</v>
      </c>
      <c r="AB1941" t="s">
        <v>5940</v>
      </c>
      <c r="AC1941">
        <v>2909406</v>
      </c>
      <c r="AD1941" t="s">
        <v>5837</v>
      </c>
      <c r="AE1941" t="s">
        <v>5940</v>
      </c>
      <c r="AF1941">
        <v>2909406</v>
      </c>
      <c r="AG1941" t="s">
        <v>5837</v>
      </c>
      <c r="AH1941">
        <v>3975</v>
      </c>
      <c r="AI1941">
        <v>2909406</v>
      </c>
      <c r="AJ1941" t="s">
        <v>5837</v>
      </c>
      <c r="AK1941">
        <v>205</v>
      </c>
      <c r="AL1941">
        <v>2909406</v>
      </c>
      <c r="AM1941" t="s">
        <v>5837</v>
      </c>
      <c r="AN1941" t="s">
        <v>5940</v>
      </c>
      <c r="AO1941">
        <v>0</v>
      </c>
      <c r="AP1941">
        <v>2914703</v>
      </c>
      <c r="AQ1941" t="s">
        <v>5900</v>
      </c>
      <c r="AR1941">
        <v>102</v>
      </c>
    </row>
    <row r="1942" spans="1:44" x14ac:dyDescent="0.25">
      <c r="A1942">
        <v>3162922</v>
      </c>
      <c r="B1942">
        <v>2</v>
      </c>
      <c r="C1942" t="s">
        <v>888</v>
      </c>
      <c r="D1942" t="s">
        <v>4813</v>
      </c>
      <c r="E1942">
        <v>2000</v>
      </c>
      <c r="F1942" t="s">
        <v>5940</v>
      </c>
      <c r="G1942">
        <v>75</v>
      </c>
      <c r="H1942" t="s">
        <v>5940</v>
      </c>
      <c r="I1942" t="s">
        <v>5940</v>
      </c>
      <c r="J1942">
        <v>3</v>
      </c>
      <c r="K1942">
        <v>2300</v>
      </c>
      <c r="L1942">
        <v>0</v>
      </c>
      <c r="M1942">
        <v>150</v>
      </c>
      <c r="N1942">
        <v>0</v>
      </c>
      <c r="O1942">
        <v>0</v>
      </c>
      <c r="P1942">
        <v>17</v>
      </c>
      <c r="R1942">
        <v>3162922</v>
      </c>
      <c r="S1942">
        <v>2000</v>
      </c>
      <c r="T1942" t="s">
        <v>5940</v>
      </c>
      <c r="U1942">
        <v>75</v>
      </c>
      <c r="V1942" t="s">
        <v>5940</v>
      </c>
      <c r="W1942" t="s">
        <v>5940</v>
      </c>
      <c r="X1942">
        <v>3</v>
      </c>
      <c r="Z1942">
        <v>2909505</v>
      </c>
      <c r="AB1942" t="s">
        <v>5940</v>
      </c>
      <c r="AC1942">
        <v>2909505</v>
      </c>
      <c r="AD1942" t="s">
        <v>5838</v>
      </c>
      <c r="AE1942" t="s">
        <v>5940</v>
      </c>
      <c r="AF1942">
        <v>2909505</v>
      </c>
      <c r="AG1942" t="s">
        <v>5838</v>
      </c>
      <c r="AH1942" t="s">
        <v>5940</v>
      </c>
      <c r="AI1942">
        <v>2909505</v>
      </c>
      <c r="AJ1942" t="s">
        <v>5838</v>
      </c>
      <c r="AK1942">
        <v>55</v>
      </c>
      <c r="AL1942">
        <v>2909505</v>
      </c>
      <c r="AM1942" t="s">
        <v>5838</v>
      </c>
      <c r="AN1942" t="s">
        <v>5940</v>
      </c>
      <c r="AO1942">
        <v>0</v>
      </c>
      <c r="AP1942">
        <v>2914802</v>
      </c>
      <c r="AQ1942" t="s">
        <v>5901</v>
      </c>
      <c r="AR1942">
        <v>24</v>
      </c>
    </row>
    <row r="1943" spans="1:44" x14ac:dyDescent="0.25">
      <c r="A1943">
        <v>3162948</v>
      </c>
      <c r="B1943">
        <v>2</v>
      </c>
      <c r="C1943" t="s">
        <v>888</v>
      </c>
      <c r="D1943" t="s">
        <v>4814</v>
      </c>
      <c r="E1943">
        <v>31500</v>
      </c>
      <c r="F1943">
        <v>144</v>
      </c>
      <c r="G1943">
        <v>19335</v>
      </c>
      <c r="H1943" t="s">
        <v>5940</v>
      </c>
      <c r="I1943">
        <v>524</v>
      </c>
      <c r="J1943">
        <v>478</v>
      </c>
      <c r="K1943">
        <v>64000</v>
      </c>
      <c r="L1943">
        <v>0</v>
      </c>
      <c r="M1943">
        <v>16398</v>
      </c>
      <c r="N1943">
        <v>0</v>
      </c>
      <c r="O1943">
        <v>117</v>
      </c>
      <c r="P1943">
        <v>330</v>
      </c>
      <c r="R1943">
        <v>3162948</v>
      </c>
      <c r="S1943">
        <v>31500</v>
      </c>
      <c r="T1943">
        <v>144</v>
      </c>
      <c r="U1943">
        <v>19335</v>
      </c>
      <c r="V1943" t="s">
        <v>5940</v>
      </c>
      <c r="W1943">
        <v>524</v>
      </c>
      <c r="X1943">
        <v>478</v>
      </c>
      <c r="Z1943">
        <v>2909604</v>
      </c>
      <c r="AB1943" t="s">
        <v>5940</v>
      </c>
      <c r="AC1943">
        <v>2909604</v>
      </c>
      <c r="AD1943" t="s">
        <v>5839</v>
      </c>
      <c r="AE1943" t="s">
        <v>5940</v>
      </c>
      <c r="AF1943">
        <v>2909604</v>
      </c>
      <c r="AG1943" t="s">
        <v>5839</v>
      </c>
      <c r="AH1943" t="s">
        <v>5940</v>
      </c>
      <c r="AI1943">
        <v>2909604</v>
      </c>
      <c r="AJ1943" t="s">
        <v>5839</v>
      </c>
      <c r="AK1943">
        <v>1740</v>
      </c>
      <c r="AL1943">
        <v>2909604</v>
      </c>
      <c r="AM1943" t="s">
        <v>5839</v>
      </c>
      <c r="AN1943" t="s">
        <v>5940</v>
      </c>
      <c r="AO1943">
        <v>0</v>
      </c>
      <c r="AP1943">
        <v>2914901</v>
      </c>
      <c r="AQ1943" t="s">
        <v>5902</v>
      </c>
      <c r="AR1943">
        <v>2</v>
      </c>
    </row>
    <row r="1944" spans="1:44" x14ac:dyDescent="0.25">
      <c r="A1944">
        <v>3162955</v>
      </c>
      <c r="B1944">
        <v>2</v>
      </c>
      <c r="C1944" t="s">
        <v>888</v>
      </c>
      <c r="D1944" t="s">
        <v>4815</v>
      </c>
      <c r="E1944" t="s">
        <v>5940</v>
      </c>
      <c r="F1944" t="s">
        <v>5940</v>
      </c>
      <c r="G1944">
        <v>135</v>
      </c>
      <c r="H1944" t="s">
        <v>5940</v>
      </c>
      <c r="I1944" t="s">
        <v>5940</v>
      </c>
      <c r="J1944" t="s">
        <v>5940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R1944">
        <v>3162955</v>
      </c>
      <c r="S1944" t="s">
        <v>5940</v>
      </c>
      <c r="T1944" t="s">
        <v>5940</v>
      </c>
      <c r="U1944">
        <v>135</v>
      </c>
      <c r="V1944" t="s">
        <v>5940</v>
      </c>
      <c r="W1944" t="s">
        <v>5940</v>
      </c>
      <c r="X1944" t="s">
        <v>5940</v>
      </c>
      <c r="Z1944">
        <v>2909703</v>
      </c>
      <c r="AB1944" t="s">
        <v>5940</v>
      </c>
      <c r="AC1944">
        <v>2909703</v>
      </c>
      <c r="AD1944" t="s">
        <v>5840</v>
      </c>
      <c r="AE1944" t="s">
        <v>5940</v>
      </c>
      <c r="AF1944">
        <v>2909703</v>
      </c>
      <c r="AG1944" t="s">
        <v>5840</v>
      </c>
      <c r="AH1944">
        <v>8064</v>
      </c>
      <c r="AI1944">
        <v>2909703</v>
      </c>
      <c r="AJ1944" t="s">
        <v>5840</v>
      </c>
      <c r="AK1944">
        <v>218</v>
      </c>
      <c r="AL1944">
        <v>2909703</v>
      </c>
      <c r="AM1944" t="s">
        <v>5840</v>
      </c>
      <c r="AN1944">
        <v>1104</v>
      </c>
      <c r="AO1944">
        <v>0</v>
      </c>
      <c r="AP1944">
        <v>2915007</v>
      </c>
      <c r="AQ1944" t="s">
        <v>5903</v>
      </c>
      <c r="AR1944">
        <v>2500</v>
      </c>
    </row>
    <row r="1945" spans="1:44" x14ac:dyDescent="0.25">
      <c r="A1945">
        <v>3163003</v>
      </c>
      <c r="B1945">
        <v>2</v>
      </c>
      <c r="C1945" t="s">
        <v>888</v>
      </c>
      <c r="D1945" t="s">
        <v>4816</v>
      </c>
      <c r="E1945">
        <v>2000</v>
      </c>
      <c r="F1945" t="s">
        <v>5940</v>
      </c>
      <c r="G1945">
        <v>180</v>
      </c>
      <c r="H1945" t="s">
        <v>5940</v>
      </c>
      <c r="I1945">
        <v>10</v>
      </c>
      <c r="J1945">
        <v>34</v>
      </c>
      <c r="K1945">
        <v>1470</v>
      </c>
      <c r="L1945">
        <v>0</v>
      </c>
      <c r="M1945">
        <v>200</v>
      </c>
      <c r="N1945">
        <v>0</v>
      </c>
      <c r="O1945">
        <v>4</v>
      </c>
      <c r="P1945">
        <v>35</v>
      </c>
      <c r="R1945">
        <v>3163003</v>
      </c>
      <c r="S1945">
        <v>2000</v>
      </c>
      <c r="T1945" t="s">
        <v>5940</v>
      </c>
      <c r="U1945">
        <v>180</v>
      </c>
      <c r="V1945" t="s">
        <v>5940</v>
      </c>
      <c r="W1945">
        <v>10</v>
      </c>
      <c r="X1945">
        <v>34</v>
      </c>
      <c r="Z1945">
        <v>2909802</v>
      </c>
      <c r="AB1945" t="s">
        <v>5940</v>
      </c>
      <c r="AC1945">
        <v>2909802</v>
      </c>
      <c r="AD1945" t="s">
        <v>5841</v>
      </c>
      <c r="AE1945" t="s">
        <v>5940</v>
      </c>
      <c r="AF1945">
        <v>2909802</v>
      </c>
      <c r="AG1945" t="s">
        <v>5841</v>
      </c>
      <c r="AH1945" t="s">
        <v>5940</v>
      </c>
      <c r="AI1945">
        <v>2909802</v>
      </c>
      <c r="AJ1945" t="s">
        <v>5841</v>
      </c>
      <c r="AK1945">
        <v>129</v>
      </c>
      <c r="AL1945">
        <v>2909802</v>
      </c>
      <c r="AM1945" t="s">
        <v>5841</v>
      </c>
      <c r="AN1945" t="s">
        <v>5940</v>
      </c>
      <c r="AO1945">
        <v>0</v>
      </c>
      <c r="AP1945">
        <v>2915106</v>
      </c>
      <c r="AQ1945" t="s">
        <v>5904</v>
      </c>
      <c r="AR1945">
        <v>36</v>
      </c>
    </row>
    <row r="1946" spans="1:44" x14ac:dyDescent="0.25">
      <c r="A1946">
        <v>3163102</v>
      </c>
      <c r="B1946">
        <v>2</v>
      </c>
      <c r="C1946" t="s">
        <v>888</v>
      </c>
      <c r="D1946" t="s">
        <v>4817</v>
      </c>
      <c r="E1946">
        <v>3300</v>
      </c>
      <c r="F1946" t="s">
        <v>5940</v>
      </c>
      <c r="G1946">
        <v>2142</v>
      </c>
      <c r="H1946" t="s">
        <v>5940</v>
      </c>
      <c r="I1946">
        <v>20</v>
      </c>
      <c r="J1946">
        <v>48</v>
      </c>
      <c r="K1946">
        <v>4675</v>
      </c>
      <c r="L1946">
        <v>0</v>
      </c>
      <c r="M1946">
        <v>2058</v>
      </c>
      <c r="N1946">
        <v>0</v>
      </c>
      <c r="O1946">
        <v>16</v>
      </c>
      <c r="P1946">
        <v>71</v>
      </c>
      <c r="R1946">
        <v>3163102</v>
      </c>
      <c r="S1946">
        <v>3300</v>
      </c>
      <c r="T1946" t="s">
        <v>5940</v>
      </c>
      <c r="U1946">
        <v>2142</v>
      </c>
      <c r="V1946" t="s">
        <v>5940</v>
      </c>
      <c r="W1946">
        <v>20</v>
      </c>
      <c r="X1946">
        <v>48</v>
      </c>
      <c r="Z1946">
        <v>2909901</v>
      </c>
      <c r="AB1946" t="s">
        <v>5940</v>
      </c>
      <c r="AC1946">
        <v>2909901</v>
      </c>
      <c r="AD1946" t="s">
        <v>5842</v>
      </c>
      <c r="AE1946" t="s">
        <v>5940</v>
      </c>
      <c r="AF1946">
        <v>2909901</v>
      </c>
      <c r="AG1946" t="s">
        <v>5842</v>
      </c>
      <c r="AH1946" t="s">
        <v>5940</v>
      </c>
      <c r="AI1946">
        <v>2909901</v>
      </c>
      <c r="AJ1946" t="s">
        <v>5842</v>
      </c>
      <c r="AK1946">
        <v>264</v>
      </c>
      <c r="AL1946">
        <v>2909901</v>
      </c>
      <c r="AM1946" t="s">
        <v>5842</v>
      </c>
      <c r="AN1946" t="s">
        <v>5940</v>
      </c>
      <c r="AO1946">
        <v>0</v>
      </c>
      <c r="AP1946">
        <v>2915205</v>
      </c>
      <c r="AQ1946" t="s">
        <v>5905</v>
      </c>
      <c r="AR1946">
        <v>376</v>
      </c>
    </row>
    <row r="1947" spans="1:44" x14ac:dyDescent="0.25">
      <c r="A1947">
        <v>3163201</v>
      </c>
      <c r="B1947">
        <v>2</v>
      </c>
      <c r="C1947" t="s">
        <v>888</v>
      </c>
      <c r="D1947" t="s">
        <v>4818</v>
      </c>
      <c r="E1947">
        <v>4800</v>
      </c>
      <c r="F1947" t="s">
        <v>5940</v>
      </c>
      <c r="G1947">
        <v>132</v>
      </c>
      <c r="H1947" t="s">
        <v>5940</v>
      </c>
      <c r="I1947">
        <v>100</v>
      </c>
      <c r="J1947">
        <v>31</v>
      </c>
      <c r="K1947">
        <v>4200</v>
      </c>
      <c r="L1947">
        <v>0</v>
      </c>
      <c r="M1947">
        <v>595</v>
      </c>
      <c r="N1947">
        <v>0</v>
      </c>
      <c r="O1947">
        <v>125</v>
      </c>
      <c r="P1947">
        <v>31</v>
      </c>
      <c r="R1947">
        <v>3163201</v>
      </c>
      <c r="S1947">
        <v>4800</v>
      </c>
      <c r="T1947" t="s">
        <v>5940</v>
      </c>
      <c r="U1947">
        <v>132</v>
      </c>
      <c r="V1947" t="s">
        <v>5940</v>
      </c>
      <c r="W1947">
        <v>100</v>
      </c>
      <c r="X1947">
        <v>31</v>
      </c>
      <c r="Z1947">
        <v>2910008</v>
      </c>
      <c r="AB1947" t="s">
        <v>5940</v>
      </c>
      <c r="AC1947">
        <v>2910008</v>
      </c>
      <c r="AD1947" t="s">
        <v>5843</v>
      </c>
      <c r="AE1947" t="s">
        <v>5940</v>
      </c>
      <c r="AF1947">
        <v>2910008</v>
      </c>
      <c r="AG1947" t="s">
        <v>5843</v>
      </c>
      <c r="AH1947">
        <v>35000</v>
      </c>
      <c r="AI1947">
        <v>2910008</v>
      </c>
      <c r="AJ1947" t="s">
        <v>5843</v>
      </c>
      <c r="AK1947">
        <v>123</v>
      </c>
      <c r="AL1947">
        <v>2910008</v>
      </c>
      <c r="AM1947" t="s">
        <v>5843</v>
      </c>
      <c r="AN1947" t="s">
        <v>5940</v>
      </c>
      <c r="AO1947">
        <v>0</v>
      </c>
      <c r="AP1947">
        <v>2915304</v>
      </c>
      <c r="AQ1947" t="s">
        <v>5906</v>
      </c>
      <c r="AR1947" t="s">
        <v>5940</v>
      </c>
    </row>
    <row r="1948" spans="1:44" x14ac:dyDescent="0.25">
      <c r="A1948">
        <v>3163300</v>
      </c>
      <c r="B1948">
        <v>2</v>
      </c>
      <c r="C1948" t="s">
        <v>888</v>
      </c>
      <c r="D1948" t="s">
        <v>4819</v>
      </c>
      <c r="E1948">
        <v>6650</v>
      </c>
      <c r="F1948" t="s">
        <v>5940</v>
      </c>
      <c r="G1948">
        <v>300</v>
      </c>
      <c r="H1948" t="s">
        <v>5940</v>
      </c>
      <c r="I1948">
        <v>90</v>
      </c>
      <c r="J1948">
        <v>74</v>
      </c>
      <c r="K1948">
        <v>10220</v>
      </c>
      <c r="L1948">
        <v>0</v>
      </c>
      <c r="M1948">
        <v>1000</v>
      </c>
      <c r="N1948">
        <v>0</v>
      </c>
      <c r="O1948">
        <v>200</v>
      </c>
      <c r="P1948">
        <v>63</v>
      </c>
      <c r="R1948">
        <v>3163300</v>
      </c>
      <c r="S1948">
        <v>6650</v>
      </c>
      <c r="T1948" t="s">
        <v>5940</v>
      </c>
      <c r="U1948">
        <v>300</v>
      </c>
      <c r="V1948" t="s">
        <v>5940</v>
      </c>
      <c r="W1948">
        <v>90</v>
      </c>
      <c r="X1948">
        <v>74</v>
      </c>
      <c r="Z1948">
        <v>2910057</v>
      </c>
      <c r="AB1948" t="s">
        <v>5940</v>
      </c>
      <c r="AC1948">
        <v>2910057</v>
      </c>
      <c r="AD1948" t="s">
        <v>5844</v>
      </c>
      <c r="AE1948" t="s">
        <v>5940</v>
      </c>
      <c r="AF1948">
        <v>2910057</v>
      </c>
      <c r="AG1948" t="s">
        <v>5844</v>
      </c>
      <c r="AH1948" t="s">
        <v>5940</v>
      </c>
      <c r="AI1948">
        <v>2910057</v>
      </c>
      <c r="AJ1948" t="s">
        <v>5844</v>
      </c>
      <c r="AK1948">
        <v>4</v>
      </c>
      <c r="AL1948">
        <v>2910057</v>
      </c>
      <c r="AM1948" t="s">
        <v>5844</v>
      </c>
      <c r="AN1948" t="s">
        <v>5940</v>
      </c>
      <c r="AO1948">
        <v>0</v>
      </c>
      <c r="AP1948">
        <v>2915353</v>
      </c>
      <c r="AQ1948" t="s">
        <v>5907</v>
      </c>
      <c r="AR1948">
        <v>849</v>
      </c>
    </row>
    <row r="1949" spans="1:44" x14ac:dyDescent="0.25">
      <c r="A1949">
        <v>3163409</v>
      </c>
      <c r="B1949">
        <v>2</v>
      </c>
      <c r="C1949" t="s">
        <v>888</v>
      </c>
      <c r="D1949" t="s">
        <v>4820</v>
      </c>
      <c r="E1949">
        <v>2500</v>
      </c>
      <c r="F1949" t="s">
        <v>5940</v>
      </c>
      <c r="G1949">
        <v>1008</v>
      </c>
      <c r="H1949" t="s">
        <v>5940</v>
      </c>
      <c r="I1949">
        <v>30</v>
      </c>
      <c r="J1949">
        <v>90</v>
      </c>
      <c r="K1949">
        <v>2000</v>
      </c>
      <c r="L1949">
        <v>0</v>
      </c>
      <c r="M1949">
        <v>480</v>
      </c>
      <c r="N1949">
        <v>0</v>
      </c>
      <c r="O1949">
        <v>0</v>
      </c>
      <c r="P1949">
        <v>67</v>
      </c>
      <c r="R1949">
        <v>3163409</v>
      </c>
      <c r="S1949">
        <v>2500</v>
      </c>
      <c r="T1949" t="s">
        <v>5940</v>
      </c>
      <c r="U1949">
        <v>1008</v>
      </c>
      <c r="V1949" t="s">
        <v>5940</v>
      </c>
      <c r="W1949">
        <v>30</v>
      </c>
      <c r="X1949">
        <v>90</v>
      </c>
      <c r="Z1949">
        <v>2910107</v>
      </c>
      <c r="AB1949">
        <v>765</v>
      </c>
      <c r="AC1949">
        <v>2910107</v>
      </c>
      <c r="AD1949" t="s">
        <v>5845</v>
      </c>
      <c r="AE1949">
        <v>250</v>
      </c>
      <c r="AF1949">
        <v>2910107</v>
      </c>
      <c r="AG1949" t="s">
        <v>5845</v>
      </c>
      <c r="AH1949" t="s">
        <v>5940</v>
      </c>
      <c r="AI1949">
        <v>2910107</v>
      </c>
      <c r="AJ1949" t="s">
        <v>5845</v>
      </c>
      <c r="AK1949">
        <v>240</v>
      </c>
      <c r="AL1949">
        <v>2910107</v>
      </c>
      <c r="AM1949" t="s">
        <v>5845</v>
      </c>
      <c r="AN1949" t="s">
        <v>5940</v>
      </c>
      <c r="AO1949">
        <v>0</v>
      </c>
      <c r="AP1949">
        <v>2915403</v>
      </c>
      <c r="AQ1949" t="s">
        <v>5908</v>
      </c>
      <c r="AR1949">
        <v>21</v>
      </c>
    </row>
    <row r="1950" spans="1:44" x14ac:dyDescent="0.25">
      <c r="A1950">
        <v>3163508</v>
      </c>
      <c r="B1950">
        <v>2</v>
      </c>
      <c r="C1950" t="s">
        <v>888</v>
      </c>
      <c r="D1950" t="s">
        <v>4821</v>
      </c>
      <c r="E1950">
        <v>12100</v>
      </c>
      <c r="F1950" t="s">
        <v>5940</v>
      </c>
      <c r="G1950">
        <v>4000</v>
      </c>
      <c r="H1950" t="s">
        <v>5940</v>
      </c>
      <c r="I1950">
        <v>30</v>
      </c>
      <c r="J1950">
        <v>222</v>
      </c>
      <c r="K1950">
        <v>16200</v>
      </c>
      <c r="L1950">
        <v>0</v>
      </c>
      <c r="M1950">
        <v>3520</v>
      </c>
      <c r="N1950">
        <v>0</v>
      </c>
      <c r="O1950">
        <v>18</v>
      </c>
      <c r="P1950">
        <v>110</v>
      </c>
      <c r="R1950">
        <v>3163508</v>
      </c>
      <c r="S1950">
        <v>12100</v>
      </c>
      <c r="T1950" t="s">
        <v>5940</v>
      </c>
      <c r="U1950">
        <v>4000</v>
      </c>
      <c r="V1950" t="s">
        <v>5940</v>
      </c>
      <c r="W1950">
        <v>30</v>
      </c>
      <c r="X1950">
        <v>222</v>
      </c>
      <c r="Z1950">
        <v>2910206</v>
      </c>
      <c r="AB1950" t="s">
        <v>5940</v>
      </c>
      <c r="AC1950">
        <v>2910206</v>
      </c>
      <c r="AD1950" t="s">
        <v>5846</v>
      </c>
      <c r="AE1950" t="s">
        <v>5940</v>
      </c>
      <c r="AF1950">
        <v>2910206</v>
      </c>
      <c r="AG1950" t="s">
        <v>5846</v>
      </c>
      <c r="AH1950">
        <v>11180</v>
      </c>
      <c r="AI1950">
        <v>2910206</v>
      </c>
      <c r="AJ1950" t="s">
        <v>5846</v>
      </c>
      <c r="AK1950">
        <v>23</v>
      </c>
      <c r="AL1950">
        <v>2910206</v>
      </c>
      <c r="AM1950" t="s">
        <v>5846</v>
      </c>
      <c r="AN1950" t="s">
        <v>5940</v>
      </c>
      <c r="AO1950">
        <v>0</v>
      </c>
      <c r="AP1950">
        <v>2915502</v>
      </c>
      <c r="AQ1950" t="s">
        <v>5909</v>
      </c>
      <c r="AR1950">
        <v>21</v>
      </c>
    </row>
    <row r="1951" spans="1:44" x14ac:dyDescent="0.25">
      <c r="A1951">
        <v>3163607</v>
      </c>
      <c r="B1951">
        <v>2</v>
      </c>
      <c r="C1951" t="s">
        <v>888</v>
      </c>
      <c r="D1951" t="s">
        <v>4822</v>
      </c>
      <c r="E1951">
        <v>575</v>
      </c>
      <c r="F1951" t="s">
        <v>5940</v>
      </c>
      <c r="G1951">
        <v>396</v>
      </c>
      <c r="H1951" t="s">
        <v>5940</v>
      </c>
      <c r="I1951">
        <v>74</v>
      </c>
      <c r="J1951">
        <v>59</v>
      </c>
      <c r="K1951">
        <v>750</v>
      </c>
      <c r="L1951">
        <v>0</v>
      </c>
      <c r="M1951">
        <v>360</v>
      </c>
      <c r="N1951">
        <v>0</v>
      </c>
      <c r="O1951">
        <v>0</v>
      </c>
      <c r="P1951">
        <v>285</v>
      </c>
      <c r="R1951">
        <v>3163607</v>
      </c>
      <c r="S1951">
        <v>575</v>
      </c>
      <c r="T1951" t="s">
        <v>5940</v>
      </c>
      <c r="U1951">
        <v>396</v>
      </c>
      <c r="V1951" t="s">
        <v>5940</v>
      </c>
      <c r="W1951">
        <v>74</v>
      </c>
      <c r="X1951">
        <v>59</v>
      </c>
      <c r="Z1951">
        <v>2910305</v>
      </c>
      <c r="AB1951" t="s">
        <v>5940</v>
      </c>
      <c r="AC1951">
        <v>2910305</v>
      </c>
      <c r="AD1951" t="s">
        <v>5847</v>
      </c>
      <c r="AE1951" t="s">
        <v>5940</v>
      </c>
      <c r="AF1951">
        <v>2910305</v>
      </c>
      <c r="AG1951" t="s">
        <v>5847</v>
      </c>
      <c r="AH1951">
        <v>975</v>
      </c>
      <c r="AI1951">
        <v>2910305</v>
      </c>
      <c r="AJ1951" t="s">
        <v>5847</v>
      </c>
      <c r="AK1951">
        <v>90</v>
      </c>
      <c r="AL1951">
        <v>2910305</v>
      </c>
      <c r="AM1951" t="s">
        <v>5847</v>
      </c>
      <c r="AN1951" t="s">
        <v>5940</v>
      </c>
      <c r="AO1951">
        <v>0</v>
      </c>
      <c r="AP1951">
        <v>2915601</v>
      </c>
      <c r="AQ1951" t="s">
        <v>5910</v>
      </c>
      <c r="AR1951">
        <v>295</v>
      </c>
    </row>
    <row r="1952" spans="1:44" x14ac:dyDescent="0.25">
      <c r="A1952">
        <v>3163706</v>
      </c>
      <c r="B1952">
        <v>2</v>
      </c>
      <c r="C1952" t="s">
        <v>888</v>
      </c>
      <c r="D1952" t="s">
        <v>4823</v>
      </c>
      <c r="E1952" t="s">
        <v>5940</v>
      </c>
      <c r="F1952" t="s">
        <v>5940</v>
      </c>
      <c r="G1952">
        <v>68</v>
      </c>
      <c r="H1952" t="s">
        <v>5940</v>
      </c>
      <c r="I1952" t="s">
        <v>5940</v>
      </c>
      <c r="J1952">
        <v>6</v>
      </c>
      <c r="K1952">
        <v>0</v>
      </c>
      <c r="L1952">
        <v>0</v>
      </c>
      <c r="M1952">
        <v>68</v>
      </c>
      <c r="N1952">
        <v>0</v>
      </c>
      <c r="O1952">
        <v>0</v>
      </c>
      <c r="P1952">
        <v>6</v>
      </c>
      <c r="R1952">
        <v>3163706</v>
      </c>
      <c r="S1952" t="s">
        <v>5940</v>
      </c>
      <c r="T1952" t="s">
        <v>5940</v>
      </c>
      <c r="U1952">
        <v>68</v>
      </c>
      <c r="V1952" t="s">
        <v>5940</v>
      </c>
      <c r="W1952" t="s">
        <v>5940</v>
      </c>
      <c r="X1952">
        <v>6</v>
      </c>
      <c r="Z1952">
        <v>2910404</v>
      </c>
      <c r="AB1952" t="s">
        <v>5940</v>
      </c>
      <c r="AC1952">
        <v>2910404</v>
      </c>
      <c r="AD1952" t="s">
        <v>5848</v>
      </c>
      <c r="AE1952" t="s">
        <v>5940</v>
      </c>
      <c r="AF1952">
        <v>2910404</v>
      </c>
      <c r="AG1952" t="s">
        <v>5848</v>
      </c>
      <c r="AH1952">
        <v>5400</v>
      </c>
      <c r="AI1952">
        <v>2910404</v>
      </c>
      <c r="AJ1952" t="s">
        <v>5848</v>
      </c>
      <c r="AK1952">
        <v>252</v>
      </c>
      <c r="AL1952">
        <v>2910404</v>
      </c>
      <c r="AM1952" t="s">
        <v>5848</v>
      </c>
      <c r="AN1952" t="s">
        <v>5940</v>
      </c>
      <c r="AO1952">
        <v>0</v>
      </c>
      <c r="AP1952">
        <v>2915700</v>
      </c>
      <c r="AQ1952" t="s">
        <v>5911</v>
      </c>
      <c r="AR1952">
        <v>12</v>
      </c>
    </row>
    <row r="1953" spans="1:44" x14ac:dyDescent="0.25">
      <c r="A1953">
        <v>3163805</v>
      </c>
      <c r="B1953">
        <v>2</v>
      </c>
      <c r="C1953" t="s">
        <v>888</v>
      </c>
      <c r="D1953" t="s">
        <v>4824</v>
      </c>
      <c r="E1953">
        <v>2100</v>
      </c>
      <c r="F1953" t="s">
        <v>5940</v>
      </c>
      <c r="G1953">
        <v>3900</v>
      </c>
      <c r="H1953" t="s">
        <v>5940</v>
      </c>
      <c r="I1953">
        <v>95</v>
      </c>
      <c r="J1953">
        <v>1050</v>
      </c>
      <c r="K1953">
        <v>2100</v>
      </c>
      <c r="L1953">
        <v>0</v>
      </c>
      <c r="M1953">
        <v>5590</v>
      </c>
      <c r="N1953">
        <v>0</v>
      </c>
      <c r="O1953">
        <v>95</v>
      </c>
      <c r="P1953">
        <v>274</v>
      </c>
      <c r="R1953">
        <v>3163805</v>
      </c>
      <c r="S1953">
        <v>2100</v>
      </c>
      <c r="T1953" t="s">
        <v>5940</v>
      </c>
      <c r="U1953">
        <v>3900</v>
      </c>
      <c r="V1953" t="s">
        <v>5940</v>
      </c>
      <c r="W1953">
        <v>95</v>
      </c>
      <c r="X1953">
        <v>1050</v>
      </c>
      <c r="Z1953">
        <v>2910503</v>
      </c>
      <c r="AB1953" t="s">
        <v>5940</v>
      </c>
      <c r="AC1953">
        <v>2910503</v>
      </c>
      <c r="AD1953" t="s">
        <v>5849</v>
      </c>
      <c r="AE1953" t="s">
        <v>5940</v>
      </c>
      <c r="AF1953">
        <v>2910503</v>
      </c>
      <c r="AG1953" t="s">
        <v>5849</v>
      </c>
      <c r="AH1953" t="s">
        <v>5940</v>
      </c>
      <c r="AI1953">
        <v>2910503</v>
      </c>
      <c r="AJ1953" t="s">
        <v>5849</v>
      </c>
      <c r="AK1953">
        <v>252</v>
      </c>
      <c r="AL1953">
        <v>2910503</v>
      </c>
      <c r="AM1953" t="s">
        <v>5849</v>
      </c>
      <c r="AN1953" t="s">
        <v>5940</v>
      </c>
      <c r="AO1953">
        <v>0</v>
      </c>
      <c r="AP1953">
        <v>2915809</v>
      </c>
      <c r="AQ1953" t="s">
        <v>5912</v>
      </c>
      <c r="AR1953">
        <v>90</v>
      </c>
    </row>
    <row r="1954" spans="1:44" x14ac:dyDescent="0.25">
      <c r="A1954">
        <v>3163904</v>
      </c>
      <c r="B1954">
        <v>2</v>
      </c>
      <c r="C1954" t="s">
        <v>888</v>
      </c>
      <c r="D1954" t="s">
        <v>4825</v>
      </c>
      <c r="E1954">
        <v>1260</v>
      </c>
      <c r="F1954">
        <v>100</v>
      </c>
      <c r="G1954">
        <v>11040</v>
      </c>
      <c r="H1954" t="s">
        <v>5940</v>
      </c>
      <c r="I1954">
        <v>288</v>
      </c>
      <c r="J1954">
        <v>306</v>
      </c>
      <c r="K1954">
        <v>1260</v>
      </c>
      <c r="L1954">
        <v>1097</v>
      </c>
      <c r="M1954">
        <v>6720</v>
      </c>
      <c r="N1954">
        <v>0</v>
      </c>
      <c r="O1954">
        <v>162</v>
      </c>
      <c r="P1954">
        <v>309</v>
      </c>
      <c r="R1954">
        <v>3163904</v>
      </c>
      <c r="S1954">
        <v>1260</v>
      </c>
      <c r="T1954">
        <v>100</v>
      </c>
      <c r="U1954">
        <v>11040</v>
      </c>
      <c r="V1954" t="s">
        <v>5940</v>
      </c>
      <c r="W1954">
        <v>288</v>
      </c>
      <c r="X1954">
        <v>306</v>
      </c>
      <c r="Z1954">
        <v>2910602</v>
      </c>
      <c r="AB1954" t="s">
        <v>5940</v>
      </c>
      <c r="AC1954">
        <v>2910602</v>
      </c>
      <c r="AD1954" t="s">
        <v>5850</v>
      </c>
      <c r="AE1954" t="s">
        <v>5940</v>
      </c>
      <c r="AF1954">
        <v>2910602</v>
      </c>
      <c r="AG1954" t="s">
        <v>5850</v>
      </c>
      <c r="AH1954" t="s">
        <v>5940</v>
      </c>
      <c r="AI1954">
        <v>2910602</v>
      </c>
      <c r="AJ1954" t="s">
        <v>5850</v>
      </c>
      <c r="AK1954">
        <v>432</v>
      </c>
      <c r="AL1954">
        <v>2910602</v>
      </c>
      <c r="AM1954" t="s">
        <v>5850</v>
      </c>
      <c r="AN1954" t="s">
        <v>5940</v>
      </c>
      <c r="AO1954">
        <v>0</v>
      </c>
      <c r="AP1954">
        <v>2915908</v>
      </c>
      <c r="AQ1954" t="s">
        <v>5913</v>
      </c>
      <c r="AR1954">
        <v>4</v>
      </c>
    </row>
    <row r="1955" spans="1:44" x14ac:dyDescent="0.25">
      <c r="A1955">
        <v>3164100</v>
      </c>
      <c r="B1955">
        <v>2</v>
      </c>
      <c r="C1955" t="s">
        <v>888</v>
      </c>
      <c r="D1955" t="s">
        <v>4827</v>
      </c>
      <c r="E1955">
        <v>9625</v>
      </c>
      <c r="F1955" t="s">
        <v>5940</v>
      </c>
      <c r="G1955">
        <v>2258</v>
      </c>
      <c r="H1955" t="s">
        <v>5940</v>
      </c>
      <c r="I1955">
        <v>4</v>
      </c>
      <c r="J1955">
        <v>104</v>
      </c>
      <c r="K1955">
        <v>14950</v>
      </c>
      <c r="L1955">
        <v>0</v>
      </c>
      <c r="M1955">
        <v>1955</v>
      </c>
      <c r="N1955">
        <v>0</v>
      </c>
      <c r="O1955">
        <v>4</v>
      </c>
      <c r="P1955">
        <v>46</v>
      </c>
      <c r="R1955">
        <v>3164100</v>
      </c>
      <c r="S1955">
        <v>9625</v>
      </c>
      <c r="T1955" t="s">
        <v>5940</v>
      </c>
      <c r="U1955">
        <v>2258</v>
      </c>
      <c r="V1955" t="s">
        <v>5940</v>
      </c>
      <c r="W1955">
        <v>4</v>
      </c>
      <c r="X1955">
        <v>104</v>
      </c>
      <c r="Z1955">
        <v>2910701</v>
      </c>
      <c r="AB1955" t="s">
        <v>5940</v>
      </c>
      <c r="AC1955">
        <v>2910701</v>
      </c>
      <c r="AD1955" t="s">
        <v>5851</v>
      </c>
      <c r="AE1955" t="s">
        <v>5940</v>
      </c>
      <c r="AF1955">
        <v>2910701</v>
      </c>
      <c r="AG1955" t="s">
        <v>5851</v>
      </c>
      <c r="AH1955">
        <v>300</v>
      </c>
      <c r="AI1955">
        <v>2910701</v>
      </c>
      <c r="AJ1955" t="s">
        <v>5851</v>
      </c>
      <c r="AK1955">
        <v>35020</v>
      </c>
      <c r="AL1955">
        <v>2910701</v>
      </c>
      <c r="AM1955" t="s">
        <v>5851</v>
      </c>
      <c r="AN1955" t="s">
        <v>5940</v>
      </c>
      <c r="AO1955">
        <v>0</v>
      </c>
      <c r="AP1955">
        <v>2916005</v>
      </c>
      <c r="AQ1955" t="s">
        <v>5914</v>
      </c>
      <c r="AR1955">
        <v>83</v>
      </c>
    </row>
    <row r="1956" spans="1:44" x14ac:dyDescent="0.25">
      <c r="A1956">
        <v>3164001</v>
      </c>
      <c r="B1956">
        <v>2</v>
      </c>
      <c r="C1956" t="s">
        <v>888</v>
      </c>
      <c r="D1956" t="s">
        <v>4826</v>
      </c>
      <c r="E1956">
        <v>298560</v>
      </c>
      <c r="F1956" t="s">
        <v>5940</v>
      </c>
      <c r="G1956">
        <v>1890</v>
      </c>
      <c r="H1956" t="s">
        <v>5940</v>
      </c>
      <c r="I1956">
        <v>24</v>
      </c>
      <c r="J1956">
        <v>232</v>
      </c>
      <c r="K1956">
        <v>274340</v>
      </c>
      <c r="L1956">
        <v>0</v>
      </c>
      <c r="M1956">
        <v>882</v>
      </c>
      <c r="N1956">
        <v>0</v>
      </c>
      <c r="O1956">
        <v>16</v>
      </c>
      <c r="P1956">
        <v>227</v>
      </c>
      <c r="R1956">
        <v>3164001</v>
      </c>
      <c r="S1956">
        <v>298560</v>
      </c>
      <c r="T1956" t="s">
        <v>5940</v>
      </c>
      <c r="U1956">
        <v>1890</v>
      </c>
      <c r="V1956" t="s">
        <v>5940</v>
      </c>
      <c r="W1956">
        <v>24</v>
      </c>
      <c r="X1956">
        <v>232</v>
      </c>
      <c r="Z1956">
        <v>2910727</v>
      </c>
      <c r="AB1956" t="s">
        <v>5940</v>
      </c>
      <c r="AC1956">
        <v>2910727</v>
      </c>
      <c r="AD1956" t="s">
        <v>5852</v>
      </c>
      <c r="AE1956" t="s">
        <v>5940</v>
      </c>
      <c r="AF1956">
        <v>2910727</v>
      </c>
      <c r="AG1956" t="s">
        <v>5852</v>
      </c>
      <c r="AH1956">
        <v>158500</v>
      </c>
      <c r="AI1956">
        <v>2910727</v>
      </c>
      <c r="AJ1956" t="s">
        <v>5852</v>
      </c>
      <c r="AK1956">
        <v>20</v>
      </c>
      <c r="AL1956">
        <v>2910727</v>
      </c>
      <c r="AM1956" t="s">
        <v>5852</v>
      </c>
      <c r="AN1956" t="s">
        <v>5940</v>
      </c>
      <c r="AO1956">
        <v>0</v>
      </c>
      <c r="AP1956">
        <v>2916302</v>
      </c>
      <c r="AQ1956" t="s">
        <v>5917</v>
      </c>
      <c r="AR1956">
        <v>8</v>
      </c>
    </row>
    <row r="1957" spans="1:44" x14ac:dyDescent="0.25">
      <c r="A1957">
        <v>3164209</v>
      </c>
      <c r="B1957">
        <v>2</v>
      </c>
      <c r="C1957" t="s">
        <v>888</v>
      </c>
      <c r="D1957" t="s">
        <v>4828</v>
      </c>
      <c r="E1957">
        <v>2030</v>
      </c>
      <c r="F1957">
        <v>425</v>
      </c>
      <c r="G1957">
        <v>16683</v>
      </c>
      <c r="H1957" t="s">
        <v>5940</v>
      </c>
      <c r="I1957">
        <v>2620</v>
      </c>
      <c r="J1957">
        <v>1351</v>
      </c>
      <c r="K1957">
        <v>2500</v>
      </c>
      <c r="L1957">
        <v>2150</v>
      </c>
      <c r="M1957">
        <v>14525</v>
      </c>
      <c r="N1957">
        <v>0</v>
      </c>
      <c r="O1957">
        <v>234</v>
      </c>
      <c r="P1957">
        <v>1070</v>
      </c>
      <c r="R1957">
        <v>3164209</v>
      </c>
      <c r="S1957">
        <v>2030</v>
      </c>
      <c r="T1957">
        <v>425</v>
      </c>
      <c r="U1957">
        <v>16683</v>
      </c>
      <c r="V1957" t="s">
        <v>5940</v>
      </c>
      <c r="W1957">
        <v>2620</v>
      </c>
      <c r="X1957">
        <v>1351</v>
      </c>
      <c r="Z1957">
        <v>2910750</v>
      </c>
      <c r="AB1957" t="s">
        <v>5940</v>
      </c>
      <c r="AC1957">
        <v>2910750</v>
      </c>
      <c r="AD1957" t="s">
        <v>5853</v>
      </c>
      <c r="AE1957" t="s">
        <v>5940</v>
      </c>
      <c r="AF1957">
        <v>2910750</v>
      </c>
      <c r="AG1957" t="s">
        <v>5853</v>
      </c>
      <c r="AH1957" t="s">
        <v>5940</v>
      </c>
      <c r="AI1957">
        <v>2910750</v>
      </c>
      <c r="AJ1957" t="s">
        <v>5853</v>
      </c>
      <c r="AK1957">
        <v>9072</v>
      </c>
      <c r="AL1957">
        <v>2910750</v>
      </c>
      <c r="AM1957" t="s">
        <v>5853</v>
      </c>
      <c r="AN1957" t="s">
        <v>5940</v>
      </c>
      <c r="AO1957">
        <v>0</v>
      </c>
      <c r="AP1957">
        <v>2916401</v>
      </c>
      <c r="AQ1957" t="s">
        <v>5918</v>
      </c>
      <c r="AR1957">
        <v>18</v>
      </c>
    </row>
    <row r="1958" spans="1:44" x14ac:dyDescent="0.25">
      <c r="A1958">
        <v>3164308</v>
      </c>
      <c r="B1958">
        <v>2</v>
      </c>
      <c r="C1958" t="s">
        <v>888</v>
      </c>
      <c r="D1958" t="s">
        <v>4829</v>
      </c>
      <c r="E1958">
        <v>2100</v>
      </c>
      <c r="F1958">
        <v>3600</v>
      </c>
      <c r="G1958">
        <v>14580</v>
      </c>
      <c r="H1958" t="s">
        <v>5940</v>
      </c>
      <c r="I1958">
        <v>210</v>
      </c>
      <c r="J1958">
        <v>654</v>
      </c>
      <c r="K1958">
        <v>2400</v>
      </c>
      <c r="L1958">
        <v>0</v>
      </c>
      <c r="M1958">
        <v>19483</v>
      </c>
      <c r="N1958">
        <v>0</v>
      </c>
      <c r="O1958">
        <v>34</v>
      </c>
      <c r="P1958">
        <v>324</v>
      </c>
      <c r="R1958">
        <v>3164308</v>
      </c>
      <c r="S1958">
        <v>2100</v>
      </c>
      <c r="T1958">
        <v>3600</v>
      </c>
      <c r="U1958">
        <v>14580</v>
      </c>
      <c r="V1958" t="s">
        <v>5940</v>
      </c>
      <c r="W1958">
        <v>210</v>
      </c>
      <c r="X1958">
        <v>654</v>
      </c>
      <c r="Z1958">
        <v>2910776</v>
      </c>
      <c r="AB1958">
        <v>117</v>
      </c>
      <c r="AC1958">
        <v>2910776</v>
      </c>
      <c r="AD1958" t="s">
        <v>5854</v>
      </c>
      <c r="AE1958" t="s">
        <v>5940</v>
      </c>
      <c r="AF1958">
        <v>2910776</v>
      </c>
      <c r="AG1958" t="s">
        <v>5854</v>
      </c>
      <c r="AH1958">
        <v>600</v>
      </c>
      <c r="AI1958">
        <v>2910776</v>
      </c>
      <c r="AJ1958" t="s">
        <v>5854</v>
      </c>
      <c r="AK1958">
        <v>1152</v>
      </c>
      <c r="AL1958">
        <v>2910776</v>
      </c>
      <c r="AM1958" t="s">
        <v>5854</v>
      </c>
      <c r="AN1958" t="s">
        <v>5940</v>
      </c>
      <c r="AO1958">
        <v>0</v>
      </c>
      <c r="AP1958">
        <v>2916500</v>
      </c>
      <c r="AQ1958" t="s">
        <v>5919</v>
      </c>
      <c r="AR1958">
        <v>1008</v>
      </c>
    </row>
    <row r="1959" spans="1:44" x14ac:dyDescent="0.25">
      <c r="A1959">
        <v>3164407</v>
      </c>
      <c r="B1959">
        <v>2</v>
      </c>
      <c r="C1959" t="s">
        <v>888</v>
      </c>
      <c r="D1959" t="s">
        <v>4830</v>
      </c>
      <c r="E1959">
        <v>5600</v>
      </c>
      <c r="F1959" t="s">
        <v>5940</v>
      </c>
      <c r="G1959">
        <v>2475</v>
      </c>
      <c r="H1959" t="s">
        <v>5940</v>
      </c>
      <c r="I1959">
        <v>822</v>
      </c>
      <c r="J1959">
        <v>473</v>
      </c>
      <c r="K1959">
        <v>5600</v>
      </c>
      <c r="L1959">
        <v>0</v>
      </c>
      <c r="M1959">
        <v>2304</v>
      </c>
      <c r="N1959">
        <v>0</v>
      </c>
      <c r="O1959">
        <v>639</v>
      </c>
      <c r="P1959">
        <v>460</v>
      </c>
      <c r="R1959">
        <v>3164407</v>
      </c>
      <c r="S1959">
        <v>5600</v>
      </c>
      <c r="T1959" t="s">
        <v>5940</v>
      </c>
      <c r="U1959">
        <v>2475</v>
      </c>
      <c r="V1959" t="s">
        <v>5940</v>
      </c>
      <c r="W1959">
        <v>822</v>
      </c>
      <c r="X1959">
        <v>473</v>
      </c>
      <c r="Z1959">
        <v>2910800</v>
      </c>
      <c r="AB1959" t="s">
        <v>5940</v>
      </c>
      <c r="AC1959">
        <v>2910800</v>
      </c>
      <c r="AD1959" t="s">
        <v>5855</v>
      </c>
      <c r="AE1959" t="s">
        <v>5940</v>
      </c>
      <c r="AF1959">
        <v>2910800</v>
      </c>
      <c r="AG1959" t="s">
        <v>5855</v>
      </c>
      <c r="AH1959">
        <v>1740</v>
      </c>
      <c r="AI1959">
        <v>2910800</v>
      </c>
      <c r="AJ1959" t="s">
        <v>5855</v>
      </c>
      <c r="AK1959">
        <v>14460</v>
      </c>
      <c r="AL1959">
        <v>2910800</v>
      </c>
      <c r="AM1959" t="s">
        <v>5855</v>
      </c>
      <c r="AN1959" t="s">
        <v>5940</v>
      </c>
      <c r="AO1959">
        <v>0</v>
      </c>
      <c r="AP1959">
        <v>2916609</v>
      </c>
      <c r="AQ1959" t="s">
        <v>5920</v>
      </c>
      <c r="AR1959">
        <v>7</v>
      </c>
    </row>
    <row r="1960" spans="1:44" x14ac:dyDescent="0.25">
      <c r="A1960">
        <v>3164431</v>
      </c>
      <c r="B1960">
        <v>2</v>
      </c>
      <c r="C1960" t="s">
        <v>888</v>
      </c>
      <c r="D1960" t="s">
        <v>4831</v>
      </c>
      <c r="E1960" t="s">
        <v>5940</v>
      </c>
      <c r="F1960" t="s">
        <v>5940</v>
      </c>
      <c r="G1960">
        <v>224</v>
      </c>
      <c r="H1960" t="s">
        <v>5940</v>
      </c>
      <c r="I1960">
        <v>88</v>
      </c>
      <c r="J1960">
        <v>39</v>
      </c>
      <c r="K1960">
        <v>0</v>
      </c>
      <c r="L1960">
        <v>0</v>
      </c>
      <c r="M1960">
        <v>336</v>
      </c>
      <c r="N1960">
        <v>0</v>
      </c>
      <c r="O1960">
        <v>74</v>
      </c>
      <c r="P1960">
        <v>84</v>
      </c>
      <c r="R1960">
        <v>3164431</v>
      </c>
      <c r="S1960" t="s">
        <v>5940</v>
      </c>
      <c r="T1960" t="s">
        <v>5940</v>
      </c>
      <c r="U1960">
        <v>224</v>
      </c>
      <c r="V1960" t="s">
        <v>5940</v>
      </c>
      <c r="W1960">
        <v>88</v>
      </c>
      <c r="X1960">
        <v>39</v>
      </c>
      <c r="Z1960">
        <v>2910859</v>
      </c>
      <c r="AB1960" t="s">
        <v>5940</v>
      </c>
      <c r="AC1960">
        <v>2910859</v>
      </c>
      <c r="AD1960" t="s">
        <v>5856</v>
      </c>
      <c r="AE1960" t="s">
        <v>5940</v>
      </c>
      <c r="AF1960">
        <v>2910859</v>
      </c>
      <c r="AG1960" t="s">
        <v>5856</v>
      </c>
      <c r="AH1960" t="s">
        <v>5940</v>
      </c>
      <c r="AI1960">
        <v>2910859</v>
      </c>
      <c r="AJ1960" t="s">
        <v>5856</v>
      </c>
      <c r="AK1960">
        <v>3022</v>
      </c>
      <c r="AL1960">
        <v>2910859</v>
      </c>
      <c r="AM1960" t="s">
        <v>5856</v>
      </c>
      <c r="AN1960" t="s">
        <v>5940</v>
      </c>
      <c r="AO1960">
        <v>0</v>
      </c>
      <c r="AP1960">
        <v>2916708</v>
      </c>
      <c r="AQ1960" t="s">
        <v>5921</v>
      </c>
      <c r="AR1960">
        <v>68</v>
      </c>
    </row>
    <row r="1961" spans="1:44" x14ac:dyDescent="0.25">
      <c r="A1961">
        <v>3164472</v>
      </c>
      <c r="B1961">
        <v>2</v>
      </c>
      <c r="C1961" t="s">
        <v>888</v>
      </c>
      <c r="D1961" t="s">
        <v>4832</v>
      </c>
      <c r="E1961">
        <v>1080</v>
      </c>
      <c r="F1961" t="s">
        <v>5940</v>
      </c>
      <c r="G1961">
        <v>360</v>
      </c>
      <c r="H1961" t="s">
        <v>5940</v>
      </c>
      <c r="I1961">
        <v>30</v>
      </c>
      <c r="J1961">
        <v>117</v>
      </c>
      <c r="K1961">
        <v>1080</v>
      </c>
      <c r="L1961">
        <v>0</v>
      </c>
      <c r="M1961">
        <v>1800</v>
      </c>
      <c r="N1961">
        <v>0</v>
      </c>
      <c r="O1961">
        <v>50</v>
      </c>
      <c r="P1961">
        <v>96</v>
      </c>
      <c r="R1961">
        <v>3164472</v>
      </c>
      <c r="S1961">
        <v>1080</v>
      </c>
      <c r="T1961" t="s">
        <v>5940</v>
      </c>
      <c r="U1961">
        <v>360</v>
      </c>
      <c r="V1961" t="s">
        <v>5940</v>
      </c>
      <c r="W1961">
        <v>30</v>
      </c>
      <c r="X1961">
        <v>117</v>
      </c>
      <c r="Z1961">
        <v>2910909</v>
      </c>
      <c r="AB1961" t="s">
        <v>5940</v>
      </c>
      <c r="AC1961">
        <v>2910909</v>
      </c>
      <c r="AD1961" t="s">
        <v>5857</v>
      </c>
      <c r="AE1961" t="s">
        <v>5940</v>
      </c>
      <c r="AF1961">
        <v>2910909</v>
      </c>
      <c r="AG1961" t="s">
        <v>5857</v>
      </c>
      <c r="AH1961">
        <v>860</v>
      </c>
      <c r="AI1961">
        <v>2910909</v>
      </c>
      <c r="AJ1961" t="s">
        <v>5857</v>
      </c>
      <c r="AK1961">
        <v>13</v>
      </c>
      <c r="AL1961">
        <v>2910909</v>
      </c>
      <c r="AM1961" t="s">
        <v>5857</v>
      </c>
      <c r="AN1961" t="s">
        <v>5940</v>
      </c>
      <c r="AO1961">
        <v>0</v>
      </c>
      <c r="AP1961">
        <v>2916807</v>
      </c>
      <c r="AQ1961" t="s">
        <v>5922</v>
      </c>
      <c r="AR1961">
        <v>18</v>
      </c>
    </row>
    <row r="1962" spans="1:44" x14ac:dyDescent="0.25">
      <c r="A1962">
        <v>3164506</v>
      </c>
      <c r="B1962">
        <v>2</v>
      </c>
      <c r="C1962" t="s">
        <v>888</v>
      </c>
      <c r="D1962" t="s">
        <v>4833</v>
      </c>
      <c r="E1962">
        <v>27000</v>
      </c>
      <c r="F1962" t="s">
        <v>5940</v>
      </c>
      <c r="G1962">
        <v>5700</v>
      </c>
      <c r="H1962" t="s">
        <v>5940</v>
      </c>
      <c r="I1962">
        <v>56</v>
      </c>
      <c r="J1962">
        <v>212</v>
      </c>
      <c r="K1962">
        <v>33600</v>
      </c>
      <c r="L1962">
        <v>0</v>
      </c>
      <c r="M1962">
        <v>5100</v>
      </c>
      <c r="N1962">
        <v>0</v>
      </c>
      <c r="O1962">
        <v>30</v>
      </c>
      <c r="P1962">
        <v>140</v>
      </c>
      <c r="R1962">
        <v>3164506</v>
      </c>
      <c r="S1962">
        <v>27000</v>
      </c>
      <c r="T1962" t="s">
        <v>5940</v>
      </c>
      <c r="U1962">
        <v>5700</v>
      </c>
      <c r="V1962" t="s">
        <v>5940</v>
      </c>
      <c r="W1962">
        <v>56</v>
      </c>
      <c r="X1962">
        <v>212</v>
      </c>
      <c r="Z1962">
        <v>2911006</v>
      </c>
      <c r="AB1962" t="s">
        <v>5940</v>
      </c>
      <c r="AC1962">
        <v>2911006</v>
      </c>
      <c r="AD1962" t="s">
        <v>5858</v>
      </c>
      <c r="AE1962" t="s">
        <v>5940</v>
      </c>
      <c r="AF1962">
        <v>2911006</v>
      </c>
      <c r="AG1962" t="s">
        <v>5858</v>
      </c>
      <c r="AH1962">
        <v>900</v>
      </c>
      <c r="AI1962">
        <v>2911006</v>
      </c>
      <c r="AJ1962" t="s">
        <v>5858</v>
      </c>
      <c r="AK1962" t="s">
        <v>5940</v>
      </c>
      <c r="AL1962">
        <v>2911006</v>
      </c>
      <c r="AM1962" t="s">
        <v>5858</v>
      </c>
      <c r="AN1962" t="s">
        <v>5940</v>
      </c>
      <c r="AO1962">
        <v>0</v>
      </c>
      <c r="AP1962">
        <v>2916856</v>
      </c>
      <c r="AQ1962" t="s">
        <v>5923</v>
      </c>
      <c r="AR1962">
        <v>67</v>
      </c>
    </row>
    <row r="1963" spans="1:44" x14ac:dyDescent="0.25">
      <c r="A1963">
        <v>3164605</v>
      </c>
      <c r="B1963">
        <v>2</v>
      </c>
      <c r="C1963" t="s">
        <v>888</v>
      </c>
      <c r="D1963" t="s">
        <v>4834</v>
      </c>
      <c r="E1963">
        <v>10000</v>
      </c>
      <c r="F1963" t="s">
        <v>5940</v>
      </c>
      <c r="G1963">
        <v>5400</v>
      </c>
      <c r="H1963" t="s">
        <v>5940</v>
      </c>
      <c r="I1963">
        <v>36</v>
      </c>
      <c r="J1963">
        <v>217</v>
      </c>
      <c r="K1963">
        <v>10000</v>
      </c>
      <c r="L1963">
        <v>0</v>
      </c>
      <c r="M1963">
        <v>5400</v>
      </c>
      <c r="N1963">
        <v>0</v>
      </c>
      <c r="O1963">
        <v>48</v>
      </c>
      <c r="P1963">
        <v>135</v>
      </c>
      <c r="R1963">
        <v>3164605</v>
      </c>
      <c r="S1963">
        <v>10000</v>
      </c>
      <c r="T1963" t="s">
        <v>5940</v>
      </c>
      <c r="U1963">
        <v>5400</v>
      </c>
      <c r="V1963" t="s">
        <v>5940</v>
      </c>
      <c r="W1963">
        <v>36</v>
      </c>
      <c r="X1963">
        <v>217</v>
      </c>
      <c r="Z1963">
        <v>2911105</v>
      </c>
      <c r="AB1963">
        <v>67756</v>
      </c>
      <c r="AC1963">
        <v>2911105</v>
      </c>
      <c r="AD1963" t="s">
        <v>5859</v>
      </c>
      <c r="AE1963">
        <v>7674</v>
      </c>
      <c r="AF1963">
        <v>2911105</v>
      </c>
      <c r="AG1963" t="s">
        <v>5859</v>
      </c>
      <c r="AH1963">
        <v>1040</v>
      </c>
      <c r="AI1963">
        <v>2911105</v>
      </c>
      <c r="AJ1963" t="s">
        <v>5859</v>
      </c>
      <c r="AK1963">
        <v>780</v>
      </c>
      <c r="AL1963">
        <v>2911105</v>
      </c>
      <c r="AM1963" t="s">
        <v>5859</v>
      </c>
      <c r="AN1963">
        <v>272470</v>
      </c>
      <c r="AO1963">
        <v>0</v>
      </c>
      <c r="AP1963">
        <v>2916906</v>
      </c>
      <c r="AQ1963" t="s">
        <v>5924</v>
      </c>
      <c r="AR1963">
        <v>60</v>
      </c>
    </row>
    <row r="1964" spans="1:44" x14ac:dyDescent="0.25">
      <c r="A1964">
        <v>3164704</v>
      </c>
      <c r="B1964">
        <v>2</v>
      </c>
      <c r="C1964" t="s">
        <v>888</v>
      </c>
      <c r="D1964" t="s">
        <v>4835</v>
      </c>
      <c r="E1964">
        <v>70000</v>
      </c>
      <c r="F1964">
        <v>2970</v>
      </c>
      <c r="G1964">
        <v>35000</v>
      </c>
      <c r="H1964" t="s">
        <v>5940</v>
      </c>
      <c r="I1964">
        <v>360</v>
      </c>
      <c r="J1964">
        <v>480</v>
      </c>
      <c r="K1964">
        <v>240000</v>
      </c>
      <c r="L1964">
        <v>0</v>
      </c>
      <c r="M1964">
        <v>30000</v>
      </c>
      <c r="N1964">
        <v>0</v>
      </c>
      <c r="O1964">
        <v>360</v>
      </c>
      <c r="P1964">
        <v>480</v>
      </c>
      <c r="R1964">
        <v>3164704</v>
      </c>
      <c r="S1964">
        <v>70000</v>
      </c>
      <c r="T1964">
        <v>2970</v>
      </c>
      <c r="U1964">
        <v>35000</v>
      </c>
      <c r="V1964" t="s">
        <v>5940</v>
      </c>
      <c r="W1964">
        <v>360</v>
      </c>
      <c r="X1964">
        <v>480</v>
      </c>
      <c r="Z1964">
        <v>2911204</v>
      </c>
      <c r="AB1964" t="s">
        <v>5940</v>
      </c>
      <c r="AC1964">
        <v>2911204</v>
      </c>
      <c r="AD1964" t="s">
        <v>5860</v>
      </c>
      <c r="AE1964" t="s">
        <v>5940</v>
      </c>
      <c r="AF1964">
        <v>2911204</v>
      </c>
      <c r="AG1964" t="s">
        <v>5860</v>
      </c>
      <c r="AH1964">
        <v>2000</v>
      </c>
      <c r="AI1964">
        <v>2911204</v>
      </c>
      <c r="AJ1964" t="s">
        <v>5860</v>
      </c>
      <c r="AK1964">
        <v>72</v>
      </c>
      <c r="AL1964">
        <v>2911204</v>
      </c>
      <c r="AM1964" t="s">
        <v>5860</v>
      </c>
      <c r="AN1964" t="s">
        <v>5940</v>
      </c>
      <c r="AO1964">
        <v>0</v>
      </c>
      <c r="AP1964">
        <v>2917003</v>
      </c>
      <c r="AQ1964" t="s">
        <v>5925</v>
      </c>
      <c r="AR1964">
        <v>944</v>
      </c>
    </row>
    <row r="1965" spans="1:44" x14ac:dyDescent="0.25">
      <c r="A1965">
        <v>3164803</v>
      </c>
      <c r="B1965">
        <v>2</v>
      </c>
      <c r="C1965" t="s">
        <v>888</v>
      </c>
      <c r="D1965" t="s">
        <v>4836</v>
      </c>
      <c r="E1965">
        <v>4000</v>
      </c>
      <c r="F1965" t="s">
        <v>5940</v>
      </c>
      <c r="G1965">
        <v>54</v>
      </c>
      <c r="H1965" t="s">
        <v>5940</v>
      </c>
      <c r="I1965" t="s">
        <v>5940</v>
      </c>
      <c r="J1965">
        <v>28</v>
      </c>
      <c r="K1965">
        <v>2100</v>
      </c>
      <c r="L1965">
        <v>0</v>
      </c>
      <c r="M1965">
        <v>420</v>
      </c>
      <c r="N1965">
        <v>0</v>
      </c>
      <c r="O1965">
        <v>0</v>
      </c>
      <c r="P1965">
        <v>54</v>
      </c>
      <c r="R1965">
        <v>3164803</v>
      </c>
      <c r="S1965">
        <v>4000</v>
      </c>
      <c r="T1965" t="s">
        <v>5940</v>
      </c>
      <c r="U1965">
        <v>54</v>
      </c>
      <c r="V1965" t="s">
        <v>5940</v>
      </c>
      <c r="W1965" t="s">
        <v>5940</v>
      </c>
      <c r="X1965">
        <v>28</v>
      </c>
      <c r="Z1965">
        <v>2911253</v>
      </c>
      <c r="AB1965" t="s">
        <v>5940</v>
      </c>
      <c r="AC1965">
        <v>2911253</v>
      </c>
      <c r="AD1965" t="s">
        <v>5861</v>
      </c>
      <c r="AE1965" t="s">
        <v>5940</v>
      </c>
      <c r="AF1965">
        <v>2911253</v>
      </c>
      <c r="AG1965" t="s">
        <v>5861</v>
      </c>
      <c r="AH1965" t="s">
        <v>5940</v>
      </c>
      <c r="AI1965">
        <v>2911253</v>
      </c>
      <c r="AJ1965" t="s">
        <v>5861</v>
      </c>
      <c r="AK1965">
        <v>61</v>
      </c>
      <c r="AL1965">
        <v>2911253</v>
      </c>
      <c r="AM1965" t="s">
        <v>5861</v>
      </c>
      <c r="AN1965" t="s">
        <v>5940</v>
      </c>
      <c r="AO1965">
        <v>0</v>
      </c>
      <c r="AP1965">
        <v>2917102</v>
      </c>
      <c r="AQ1965" t="s">
        <v>5926</v>
      </c>
      <c r="AR1965">
        <v>91</v>
      </c>
    </row>
    <row r="1966" spans="1:44" x14ac:dyDescent="0.25">
      <c r="A1966">
        <v>3164902</v>
      </c>
      <c r="B1966">
        <v>2</v>
      </c>
      <c r="C1966" t="s">
        <v>888</v>
      </c>
      <c r="D1966" t="s">
        <v>4837</v>
      </c>
      <c r="E1966" t="s">
        <v>5940</v>
      </c>
      <c r="F1966" t="s">
        <v>5940</v>
      </c>
      <c r="G1966">
        <v>720</v>
      </c>
      <c r="H1966" t="s">
        <v>5940</v>
      </c>
      <c r="I1966">
        <v>99</v>
      </c>
      <c r="J1966">
        <v>94</v>
      </c>
      <c r="K1966">
        <v>0</v>
      </c>
      <c r="L1966">
        <v>0</v>
      </c>
      <c r="M1966">
        <v>560</v>
      </c>
      <c r="N1966">
        <v>0</v>
      </c>
      <c r="O1966">
        <v>112</v>
      </c>
      <c r="P1966">
        <v>144</v>
      </c>
      <c r="R1966">
        <v>3164902</v>
      </c>
      <c r="S1966" t="s">
        <v>5940</v>
      </c>
      <c r="T1966" t="s">
        <v>5940</v>
      </c>
      <c r="U1966">
        <v>720</v>
      </c>
      <c r="V1966" t="s">
        <v>5940</v>
      </c>
      <c r="W1966">
        <v>99</v>
      </c>
      <c r="X1966">
        <v>94</v>
      </c>
      <c r="Z1966">
        <v>2911303</v>
      </c>
      <c r="AB1966" t="s">
        <v>5940</v>
      </c>
      <c r="AC1966">
        <v>2911303</v>
      </c>
      <c r="AD1966" t="s">
        <v>5862</v>
      </c>
      <c r="AE1966" t="s">
        <v>5940</v>
      </c>
      <c r="AF1966">
        <v>2911303</v>
      </c>
      <c r="AG1966" t="s">
        <v>5862</v>
      </c>
      <c r="AH1966">
        <v>600</v>
      </c>
      <c r="AI1966">
        <v>2911303</v>
      </c>
      <c r="AJ1966" t="s">
        <v>5862</v>
      </c>
      <c r="AK1966">
        <v>693</v>
      </c>
      <c r="AL1966">
        <v>2911303</v>
      </c>
      <c r="AM1966" t="s">
        <v>5862</v>
      </c>
      <c r="AN1966" t="s">
        <v>5940</v>
      </c>
      <c r="AO1966">
        <v>0</v>
      </c>
      <c r="AP1966">
        <v>2917201</v>
      </c>
      <c r="AQ1966" t="s">
        <v>5927</v>
      </c>
      <c r="AR1966">
        <v>99</v>
      </c>
    </row>
    <row r="1967" spans="1:44" x14ac:dyDescent="0.25">
      <c r="A1967">
        <v>3165206</v>
      </c>
      <c r="B1967">
        <v>2</v>
      </c>
      <c r="C1967" t="s">
        <v>888</v>
      </c>
      <c r="D1967" t="s">
        <v>4840</v>
      </c>
      <c r="E1967">
        <v>400</v>
      </c>
      <c r="F1967" t="s">
        <v>5940</v>
      </c>
      <c r="G1967">
        <v>20160</v>
      </c>
      <c r="H1967" t="s">
        <v>5940</v>
      </c>
      <c r="I1967">
        <v>520</v>
      </c>
      <c r="J1967">
        <v>316</v>
      </c>
      <c r="K1967">
        <v>400</v>
      </c>
      <c r="L1967">
        <v>0</v>
      </c>
      <c r="M1967">
        <v>25200</v>
      </c>
      <c r="N1967">
        <v>0</v>
      </c>
      <c r="O1967">
        <v>0</v>
      </c>
      <c r="P1967">
        <v>315</v>
      </c>
      <c r="R1967">
        <v>3165206</v>
      </c>
      <c r="S1967">
        <v>400</v>
      </c>
      <c r="T1967" t="s">
        <v>5940</v>
      </c>
      <c r="U1967">
        <v>20160</v>
      </c>
      <c r="V1967" t="s">
        <v>5940</v>
      </c>
      <c r="W1967">
        <v>520</v>
      </c>
      <c r="X1967">
        <v>316</v>
      </c>
      <c r="Z1967">
        <v>2911402</v>
      </c>
      <c r="AB1967" t="s">
        <v>5940</v>
      </c>
      <c r="AC1967">
        <v>2911402</v>
      </c>
      <c r="AD1967" t="s">
        <v>5863</v>
      </c>
      <c r="AE1967" t="s">
        <v>5940</v>
      </c>
      <c r="AF1967">
        <v>2911402</v>
      </c>
      <c r="AG1967" t="s">
        <v>5863</v>
      </c>
      <c r="AH1967" t="s">
        <v>5940</v>
      </c>
      <c r="AI1967">
        <v>2911402</v>
      </c>
      <c r="AJ1967" t="s">
        <v>5863</v>
      </c>
      <c r="AK1967">
        <v>77</v>
      </c>
      <c r="AL1967">
        <v>2911402</v>
      </c>
      <c r="AM1967" t="s">
        <v>5863</v>
      </c>
      <c r="AN1967" t="s">
        <v>5940</v>
      </c>
      <c r="AO1967">
        <v>0</v>
      </c>
      <c r="AP1967">
        <v>2917300</v>
      </c>
      <c r="AQ1967" t="s">
        <v>5928</v>
      </c>
      <c r="AR1967">
        <v>48</v>
      </c>
    </row>
    <row r="1968" spans="1:44" x14ac:dyDescent="0.25">
      <c r="A1968">
        <v>3165008</v>
      </c>
      <c r="B1968">
        <v>2</v>
      </c>
      <c r="C1968" t="s">
        <v>888</v>
      </c>
      <c r="D1968" t="s">
        <v>4838</v>
      </c>
      <c r="E1968">
        <v>3200</v>
      </c>
      <c r="F1968" t="s">
        <v>5940</v>
      </c>
      <c r="G1968">
        <v>1600</v>
      </c>
      <c r="H1968" t="s">
        <v>5940</v>
      </c>
      <c r="I1968">
        <v>41</v>
      </c>
      <c r="J1968">
        <v>36</v>
      </c>
      <c r="K1968">
        <v>2520</v>
      </c>
      <c r="L1968">
        <v>0</v>
      </c>
      <c r="M1968">
        <v>2730</v>
      </c>
      <c r="N1968">
        <v>0</v>
      </c>
      <c r="O1968">
        <v>56</v>
      </c>
      <c r="P1968">
        <v>166</v>
      </c>
      <c r="R1968">
        <v>3165008</v>
      </c>
      <c r="S1968">
        <v>3200</v>
      </c>
      <c r="T1968" t="s">
        <v>5940</v>
      </c>
      <c r="U1968">
        <v>1600</v>
      </c>
      <c r="V1968" t="s">
        <v>5940</v>
      </c>
      <c r="W1968">
        <v>41</v>
      </c>
      <c r="X1968">
        <v>36</v>
      </c>
      <c r="Z1968">
        <v>2911501</v>
      </c>
      <c r="AB1968" t="s">
        <v>5940</v>
      </c>
      <c r="AC1968">
        <v>2911501</v>
      </c>
      <c r="AD1968" t="s">
        <v>5864</v>
      </c>
      <c r="AE1968" t="s">
        <v>5940</v>
      </c>
      <c r="AF1968">
        <v>2911501</v>
      </c>
      <c r="AG1968" t="s">
        <v>5864</v>
      </c>
      <c r="AH1968">
        <v>300</v>
      </c>
      <c r="AI1968">
        <v>2911501</v>
      </c>
      <c r="AJ1968" t="s">
        <v>5864</v>
      </c>
      <c r="AK1968">
        <v>6</v>
      </c>
      <c r="AL1968">
        <v>2911501</v>
      </c>
      <c r="AM1968" t="s">
        <v>5864</v>
      </c>
      <c r="AN1968" t="s">
        <v>5940</v>
      </c>
      <c r="AO1968">
        <v>0</v>
      </c>
      <c r="AP1968">
        <v>2917334</v>
      </c>
      <c r="AQ1968" t="s">
        <v>5929</v>
      </c>
      <c r="AR1968">
        <v>450</v>
      </c>
    </row>
    <row r="1969" spans="1:44" x14ac:dyDescent="0.25">
      <c r="A1969">
        <v>3165107</v>
      </c>
      <c r="B1969">
        <v>2</v>
      </c>
      <c r="C1969" t="s">
        <v>888</v>
      </c>
      <c r="D1969" t="s">
        <v>4839</v>
      </c>
      <c r="E1969">
        <v>10500</v>
      </c>
      <c r="F1969">
        <v>2400</v>
      </c>
      <c r="G1969">
        <v>16000</v>
      </c>
      <c r="H1969" t="s">
        <v>5940</v>
      </c>
      <c r="I1969">
        <v>180</v>
      </c>
      <c r="J1969">
        <v>480</v>
      </c>
      <c r="K1969">
        <v>80000</v>
      </c>
      <c r="L1969">
        <v>0</v>
      </c>
      <c r="M1969">
        <v>18000</v>
      </c>
      <c r="N1969">
        <v>0</v>
      </c>
      <c r="O1969">
        <v>180</v>
      </c>
      <c r="P1969">
        <v>456</v>
      </c>
      <c r="R1969">
        <v>3165107</v>
      </c>
      <c r="S1969">
        <v>10500</v>
      </c>
      <c r="T1969">
        <v>2400</v>
      </c>
      <c r="U1969">
        <v>16000</v>
      </c>
      <c r="V1969" t="s">
        <v>5940</v>
      </c>
      <c r="W1969">
        <v>180</v>
      </c>
      <c r="X1969">
        <v>480</v>
      </c>
      <c r="Z1969">
        <v>2911600</v>
      </c>
      <c r="AB1969" t="s">
        <v>5940</v>
      </c>
      <c r="AC1969">
        <v>2911600</v>
      </c>
      <c r="AD1969" t="s">
        <v>5865</v>
      </c>
      <c r="AE1969" t="s">
        <v>5940</v>
      </c>
      <c r="AF1969">
        <v>2911600</v>
      </c>
      <c r="AG1969" t="s">
        <v>5865</v>
      </c>
      <c r="AH1969" t="s">
        <v>5940</v>
      </c>
      <c r="AI1969">
        <v>2911600</v>
      </c>
      <c r="AJ1969" t="s">
        <v>5865</v>
      </c>
      <c r="AK1969">
        <v>360</v>
      </c>
      <c r="AL1969">
        <v>2911600</v>
      </c>
      <c r="AM1969" t="s">
        <v>5865</v>
      </c>
      <c r="AN1969" t="s">
        <v>5940</v>
      </c>
      <c r="AO1969">
        <v>0</v>
      </c>
      <c r="AP1969">
        <v>2917359</v>
      </c>
      <c r="AQ1969" t="s">
        <v>3865</v>
      </c>
      <c r="AR1969">
        <v>107143</v>
      </c>
    </row>
    <row r="1970" spans="1:44" x14ac:dyDescent="0.25">
      <c r="A1970">
        <v>3165305</v>
      </c>
      <c r="B1970">
        <v>2</v>
      </c>
      <c r="C1970" t="s">
        <v>888</v>
      </c>
      <c r="D1970" t="s">
        <v>4841</v>
      </c>
      <c r="E1970">
        <v>1400</v>
      </c>
      <c r="F1970" t="s">
        <v>5940</v>
      </c>
      <c r="G1970">
        <v>4400</v>
      </c>
      <c r="H1970" t="s">
        <v>5940</v>
      </c>
      <c r="I1970">
        <v>40</v>
      </c>
      <c r="J1970">
        <v>130</v>
      </c>
      <c r="K1970">
        <v>1150</v>
      </c>
      <c r="L1970">
        <v>0</v>
      </c>
      <c r="M1970">
        <v>13500</v>
      </c>
      <c r="N1970">
        <v>0</v>
      </c>
      <c r="O1970">
        <v>8</v>
      </c>
      <c r="P1970">
        <v>540</v>
      </c>
      <c r="R1970">
        <v>3165305</v>
      </c>
      <c r="S1970">
        <v>1400</v>
      </c>
      <c r="T1970" t="s">
        <v>5940</v>
      </c>
      <c r="U1970">
        <v>4400</v>
      </c>
      <c r="V1970" t="s">
        <v>5940</v>
      </c>
      <c r="W1970">
        <v>40</v>
      </c>
      <c r="X1970">
        <v>130</v>
      </c>
      <c r="Z1970">
        <v>2911659</v>
      </c>
      <c r="AB1970">
        <v>20</v>
      </c>
      <c r="AC1970">
        <v>2911659</v>
      </c>
      <c r="AD1970" t="s">
        <v>5866</v>
      </c>
      <c r="AE1970" t="s">
        <v>5940</v>
      </c>
      <c r="AF1970">
        <v>2911659</v>
      </c>
      <c r="AG1970" t="s">
        <v>5866</v>
      </c>
      <c r="AH1970" t="s">
        <v>5940</v>
      </c>
      <c r="AI1970">
        <v>2911659</v>
      </c>
      <c r="AJ1970" t="s">
        <v>5866</v>
      </c>
      <c r="AK1970">
        <v>198</v>
      </c>
      <c r="AL1970">
        <v>2911659</v>
      </c>
      <c r="AM1970" t="s">
        <v>5866</v>
      </c>
      <c r="AN1970" t="s">
        <v>5940</v>
      </c>
      <c r="AO1970">
        <v>0</v>
      </c>
      <c r="AP1970">
        <v>2917409</v>
      </c>
      <c r="AQ1970" t="s">
        <v>3866</v>
      </c>
      <c r="AR1970">
        <v>216</v>
      </c>
    </row>
    <row r="1971" spans="1:44" x14ac:dyDescent="0.25">
      <c r="A1971">
        <v>3165404</v>
      </c>
      <c r="B1971">
        <v>2</v>
      </c>
      <c r="C1971" t="s">
        <v>888</v>
      </c>
      <c r="D1971" t="s">
        <v>4842</v>
      </c>
      <c r="E1971" t="s">
        <v>5940</v>
      </c>
      <c r="F1971" t="s">
        <v>5940</v>
      </c>
      <c r="G1971">
        <v>600</v>
      </c>
      <c r="H1971" t="s">
        <v>5940</v>
      </c>
      <c r="I1971" t="s">
        <v>5940</v>
      </c>
      <c r="J1971">
        <v>97</v>
      </c>
      <c r="K1971">
        <v>0</v>
      </c>
      <c r="L1971">
        <v>0</v>
      </c>
      <c r="M1971">
        <v>805</v>
      </c>
      <c r="N1971">
        <v>0</v>
      </c>
      <c r="O1971">
        <v>0</v>
      </c>
      <c r="P1971">
        <v>104</v>
      </c>
      <c r="R1971">
        <v>3165404</v>
      </c>
      <c r="S1971" t="s">
        <v>5940</v>
      </c>
      <c r="T1971" t="s">
        <v>5940</v>
      </c>
      <c r="U1971">
        <v>600</v>
      </c>
      <c r="V1971" t="s">
        <v>5940</v>
      </c>
      <c r="W1971" t="s">
        <v>5940</v>
      </c>
      <c r="X1971">
        <v>97</v>
      </c>
      <c r="Z1971">
        <v>2911709</v>
      </c>
      <c r="AB1971">
        <v>200</v>
      </c>
      <c r="AC1971">
        <v>2911709</v>
      </c>
      <c r="AD1971" t="s">
        <v>5867</v>
      </c>
      <c r="AE1971" t="s">
        <v>5940</v>
      </c>
      <c r="AF1971">
        <v>2911709</v>
      </c>
      <c r="AG1971" t="s">
        <v>5867</v>
      </c>
      <c r="AH1971">
        <v>6500</v>
      </c>
      <c r="AI1971">
        <v>2911709</v>
      </c>
      <c r="AJ1971" t="s">
        <v>5867</v>
      </c>
      <c r="AK1971">
        <v>868</v>
      </c>
      <c r="AL1971">
        <v>2911709</v>
      </c>
      <c r="AM1971" t="s">
        <v>5867</v>
      </c>
      <c r="AN1971" t="s">
        <v>5940</v>
      </c>
      <c r="AO1971">
        <v>0</v>
      </c>
      <c r="AP1971">
        <v>2917508</v>
      </c>
      <c r="AQ1971" t="s">
        <v>3867</v>
      </c>
      <c r="AR1971">
        <v>2720</v>
      </c>
    </row>
    <row r="1972" spans="1:44" x14ac:dyDescent="0.25">
      <c r="A1972">
        <v>3165503</v>
      </c>
      <c r="B1972">
        <v>2</v>
      </c>
      <c r="C1972" t="s">
        <v>888</v>
      </c>
      <c r="D1972" t="s">
        <v>4843</v>
      </c>
      <c r="E1972">
        <v>2000</v>
      </c>
      <c r="F1972" t="s">
        <v>5940</v>
      </c>
      <c r="G1972">
        <v>1400</v>
      </c>
      <c r="H1972" t="s">
        <v>5940</v>
      </c>
      <c r="I1972">
        <v>10</v>
      </c>
      <c r="J1972">
        <v>18</v>
      </c>
      <c r="K1972">
        <v>4900</v>
      </c>
      <c r="L1972">
        <v>0</v>
      </c>
      <c r="M1972">
        <v>1500</v>
      </c>
      <c r="N1972">
        <v>0</v>
      </c>
      <c r="O1972">
        <v>6</v>
      </c>
      <c r="P1972">
        <v>12</v>
      </c>
      <c r="R1972">
        <v>3165503</v>
      </c>
      <c r="S1972">
        <v>2000</v>
      </c>
      <c r="T1972" t="s">
        <v>5940</v>
      </c>
      <c r="U1972">
        <v>1400</v>
      </c>
      <c r="V1972" t="s">
        <v>5940</v>
      </c>
      <c r="W1972">
        <v>10</v>
      </c>
      <c r="X1972">
        <v>18</v>
      </c>
      <c r="Z1972">
        <v>2911808</v>
      </c>
      <c r="AB1972" t="s">
        <v>5940</v>
      </c>
      <c r="AC1972">
        <v>2911808</v>
      </c>
      <c r="AD1972" t="s">
        <v>5868</v>
      </c>
      <c r="AE1972" t="s">
        <v>5940</v>
      </c>
      <c r="AF1972">
        <v>2911808</v>
      </c>
      <c r="AG1972" t="s">
        <v>5868</v>
      </c>
      <c r="AH1972">
        <v>12000</v>
      </c>
      <c r="AI1972">
        <v>2911808</v>
      </c>
      <c r="AJ1972" t="s">
        <v>5868</v>
      </c>
      <c r="AK1972">
        <v>136</v>
      </c>
      <c r="AL1972">
        <v>2911808</v>
      </c>
      <c r="AM1972" t="s">
        <v>5868</v>
      </c>
      <c r="AN1972" t="s">
        <v>5940</v>
      </c>
      <c r="AO1972">
        <v>0</v>
      </c>
      <c r="AP1972">
        <v>2917607</v>
      </c>
      <c r="AQ1972" t="s">
        <v>3868</v>
      </c>
      <c r="AR1972">
        <v>122</v>
      </c>
    </row>
    <row r="1973" spans="1:44" x14ac:dyDescent="0.25">
      <c r="A1973">
        <v>3165537</v>
      </c>
      <c r="B1973">
        <v>2</v>
      </c>
      <c r="C1973" t="s">
        <v>888</v>
      </c>
      <c r="D1973" t="s">
        <v>4844</v>
      </c>
      <c r="E1973">
        <v>350</v>
      </c>
      <c r="F1973" t="s">
        <v>5940</v>
      </c>
      <c r="G1973">
        <v>60</v>
      </c>
      <c r="H1973" t="s">
        <v>5940</v>
      </c>
      <c r="I1973" t="s">
        <v>5940</v>
      </c>
      <c r="J1973">
        <v>24</v>
      </c>
      <c r="K1973">
        <v>350</v>
      </c>
      <c r="L1973">
        <v>0</v>
      </c>
      <c r="M1973">
        <v>0</v>
      </c>
      <c r="N1973">
        <v>0</v>
      </c>
      <c r="O1973">
        <v>0</v>
      </c>
      <c r="P1973">
        <v>22</v>
      </c>
      <c r="R1973">
        <v>3165537</v>
      </c>
      <c r="S1973">
        <v>350</v>
      </c>
      <c r="T1973" t="s">
        <v>5940</v>
      </c>
      <c r="U1973">
        <v>60</v>
      </c>
      <c r="V1973" t="s">
        <v>5940</v>
      </c>
      <c r="W1973" t="s">
        <v>5940</v>
      </c>
      <c r="X1973">
        <v>24</v>
      </c>
      <c r="Z1973">
        <v>2911857</v>
      </c>
      <c r="AB1973" t="s">
        <v>5940</v>
      </c>
      <c r="AC1973">
        <v>2911857</v>
      </c>
      <c r="AD1973" t="s">
        <v>5869</v>
      </c>
      <c r="AE1973" t="s">
        <v>5940</v>
      </c>
      <c r="AF1973">
        <v>2911857</v>
      </c>
      <c r="AG1973" t="s">
        <v>5869</v>
      </c>
      <c r="AH1973" t="s">
        <v>5940</v>
      </c>
      <c r="AI1973">
        <v>2911857</v>
      </c>
      <c r="AJ1973" t="s">
        <v>5869</v>
      </c>
      <c r="AK1973">
        <v>2835</v>
      </c>
      <c r="AL1973">
        <v>2911857</v>
      </c>
      <c r="AM1973" t="s">
        <v>5869</v>
      </c>
      <c r="AN1973" t="s">
        <v>5940</v>
      </c>
      <c r="AO1973">
        <v>0</v>
      </c>
      <c r="AP1973">
        <v>2917706</v>
      </c>
      <c r="AQ1973" t="s">
        <v>3869</v>
      </c>
      <c r="AR1973">
        <v>535</v>
      </c>
    </row>
    <row r="1974" spans="1:44" x14ac:dyDescent="0.25">
      <c r="A1974">
        <v>3165560</v>
      </c>
      <c r="B1974">
        <v>2</v>
      </c>
      <c r="C1974" t="s">
        <v>888</v>
      </c>
      <c r="D1974" t="s">
        <v>4846</v>
      </c>
      <c r="E1974">
        <v>18000</v>
      </c>
      <c r="F1974" t="s">
        <v>5940</v>
      </c>
      <c r="G1974">
        <v>1725</v>
      </c>
      <c r="H1974" t="s">
        <v>5940</v>
      </c>
      <c r="I1974">
        <v>24</v>
      </c>
      <c r="J1974">
        <v>276</v>
      </c>
      <c r="K1974">
        <v>24000</v>
      </c>
      <c r="L1974">
        <v>0</v>
      </c>
      <c r="M1974">
        <v>750</v>
      </c>
      <c r="N1974">
        <v>0</v>
      </c>
      <c r="O1974">
        <v>12</v>
      </c>
      <c r="P1974">
        <v>203</v>
      </c>
      <c r="R1974">
        <v>3165560</v>
      </c>
      <c r="S1974">
        <v>18000</v>
      </c>
      <c r="T1974" t="s">
        <v>5940</v>
      </c>
      <c r="U1974">
        <v>1725</v>
      </c>
      <c r="V1974" t="s">
        <v>5940</v>
      </c>
      <c r="W1974">
        <v>24</v>
      </c>
      <c r="X1974">
        <v>276</v>
      </c>
      <c r="Z1974">
        <v>2911907</v>
      </c>
      <c r="AB1974" t="s">
        <v>5940</v>
      </c>
      <c r="AC1974">
        <v>2911907</v>
      </c>
      <c r="AD1974" t="s">
        <v>5870</v>
      </c>
      <c r="AE1974" t="s">
        <v>5940</v>
      </c>
      <c r="AF1974">
        <v>2911907</v>
      </c>
      <c r="AG1974" t="s">
        <v>5870</v>
      </c>
      <c r="AH1974" t="s">
        <v>5940</v>
      </c>
      <c r="AI1974">
        <v>2911907</v>
      </c>
      <c r="AJ1974" t="s">
        <v>5870</v>
      </c>
      <c r="AK1974">
        <v>60</v>
      </c>
      <c r="AL1974">
        <v>2911907</v>
      </c>
      <c r="AM1974" t="s">
        <v>5870</v>
      </c>
      <c r="AN1974" t="s">
        <v>5940</v>
      </c>
      <c r="AO1974">
        <v>0</v>
      </c>
      <c r="AP1974">
        <v>2917805</v>
      </c>
      <c r="AQ1974" t="s">
        <v>3870</v>
      </c>
      <c r="AR1974">
        <v>28</v>
      </c>
    </row>
    <row r="1975" spans="1:44" x14ac:dyDescent="0.25">
      <c r="A1975">
        <v>3165578</v>
      </c>
      <c r="B1975">
        <v>2</v>
      </c>
      <c r="C1975" t="s">
        <v>888</v>
      </c>
      <c r="D1975" t="s">
        <v>4847</v>
      </c>
      <c r="E1975" t="s">
        <v>5940</v>
      </c>
      <c r="F1975" t="s">
        <v>5940</v>
      </c>
      <c r="G1975">
        <v>2400</v>
      </c>
      <c r="H1975" t="s">
        <v>5940</v>
      </c>
      <c r="I1975" t="s">
        <v>5940</v>
      </c>
      <c r="J1975">
        <v>41</v>
      </c>
      <c r="K1975">
        <v>0</v>
      </c>
      <c r="L1975">
        <v>0</v>
      </c>
      <c r="M1975">
        <v>4800</v>
      </c>
      <c r="N1975">
        <v>0</v>
      </c>
      <c r="O1975">
        <v>0</v>
      </c>
      <c r="P1975">
        <v>30</v>
      </c>
      <c r="R1975">
        <v>3165578</v>
      </c>
      <c r="S1975" t="s">
        <v>5940</v>
      </c>
      <c r="T1975" t="s">
        <v>5940</v>
      </c>
      <c r="U1975">
        <v>2400</v>
      </c>
      <c r="V1975" t="s">
        <v>5940</v>
      </c>
      <c r="W1975" t="s">
        <v>5940</v>
      </c>
      <c r="X1975">
        <v>41</v>
      </c>
      <c r="Z1975">
        <v>2912004</v>
      </c>
      <c r="AB1975">
        <v>36</v>
      </c>
      <c r="AC1975">
        <v>2912004</v>
      </c>
      <c r="AD1975" t="s">
        <v>5871</v>
      </c>
      <c r="AE1975" t="s">
        <v>5940</v>
      </c>
      <c r="AF1975">
        <v>2912004</v>
      </c>
      <c r="AG1975" t="s">
        <v>5871</v>
      </c>
      <c r="AH1975">
        <v>10500</v>
      </c>
      <c r="AI1975">
        <v>2912004</v>
      </c>
      <c r="AJ1975" t="s">
        <v>5871</v>
      </c>
      <c r="AK1975">
        <v>325</v>
      </c>
      <c r="AL1975">
        <v>2912004</v>
      </c>
      <c r="AM1975" t="s">
        <v>5871</v>
      </c>
      <c r="AN1975" t="s">
        <v>5940</v>
      </c>
      <c r="AO1975">
        <v>0</v>
      </c>
      <c r="AP1975">
        <v>2917904</v>
      </c>
      <c r="AQ1975" t="s">
        <v>3871</v>
      </c>
      <c r="AR1975">
        <v>96</v>
      </c>
    </row>
    <row r="1976" spans="1:44" x14ac:dyDescent="0.25">
      <c r="A1976">
        <v>3165602</v>
      </c>
      <c r="B1976">
        <v>2</v>
      </c>
      <c r="C1976" t="s">
        <v>888</v>
      </c>
      <c r="D1976" t="s">
        <v>4848</v>
      </c>
      <c r="E1976">
        <v>150</v>
      </c>
      <c r="F1976" t="s">
        <v>5940</v>
      </c>
      <c r="G1976">
        <v>150</v>
      </c>
      <c r="H1976" t="s">
        <v>5940</v>
      </c>
      <c r="I1976" t="s">
        <v>5940</v>
      </c>
      <c r="J1976">
        <v>24</v>
      </c>
      <c r="K1976">
        <v>400</v>
      </c>
      <c r="L1976">
        <v>0</v>
      </c>
      <c r="M1976">
        <v>72</v>
      </c>
      <c r="N1976">
        <v>0</v>
      </c>
      <c r="O1976">
        <v>0</v>
      </c>
      <c r="P1976">
        <v>3</v>
      </c>
      <c r="R1976">
        <v>3165602</v>
      </c>
      <c r="S1976">
        <v>150</v>
      </c>
      <c r="T1976" t="s">
        <v>5940</v>
      </c>
      <c r="U1976">
        <v>150</v>
      </c>
      <c r="V1976" t="s">
        <v>5940</v>
      </c>
      <c r="W1976" t="s">
        <v>5940</v>
      </c>
      <c r="X1976">
        <v>24</v>
      </c>
      <c r="Z1976">
        <v>2912103</v>
      </c>
      <c r="AB1976" t="s">
        <v>5940</v>
      </c>
      <c r="AC1976">
        <v>2912103</v>
      </c>
      <c r="AD1976" t="s">
        <v>5872</v>
      </c>
      <c r="AE1976" t="s">
        <v>5940</v>
      </c>
      <c r="AF1976">
        <v>2912103</v>
      </c>
      <c r="AG1976" t="s">
        <v>5872</v>
      </c>
      <c r="AH1976">
        <v>675</v>
      </c>
      <c r="AI1976">
        <v>2912103</v>
      </c>
      <c r="AJ1976" t="s">
        <v>5872</v>
      </c>
      <c r="AK1976" t="s">
        <v>5940</v>
      </c>
      <c r="AL1976">
        <v>2912103</v>
      </c>
      <c r="AM1976" t="s">
        <v>5872</v>
      </c>
      <c r="AN1976" t="s">
        <v>5940</v>
      </c>
      <c r="AO1976">
        <v>0</v>
      </c>
      <c r="AP1976">
        <v>2918001</v>
      </c>
      <c r="AQ1976" t="s">
        <v>3872</v>
      </c>
      <c r="AR1976">
        <v>64</v>
      </c>
    </row>
    <row r="1977" spans="1:44" x14ac:dyDescent="0.25">
      <c r="A1977">
        <v>3165701</v>
      </c>
      <c r="B1977">
        <v>2</v>
      </c>
      <c r="C1977" t="s">
        <v>888</v>
      </c>
      <c r="D1977" t="s">
        <v>4849</v>
      </c>
      <c r="E1977">
        <v>5293</v>
      </c>
      <c r="F1977" t="s">
        <v>5940</v>
      </c>
      <c r="G1977">
        <v>7686</v>
      </c>
      <c r="H1977" t="s">
        <v>5940</v>
      </c>
      <c r="I1977">
        <v>762</v>
      </c>
      <c r="J1977">
        <v>1195</v>
      </c>
      <c r="K1977">
        <v>9100</v>
      </c>
      <c r="L1977">
        <v>0</v>
      </c>
      <c r="M1977">
        <v>6106</v>
      </c>
      <c r="N1977">
        <v>0</v>
      </c>
      <c r="O1977">
        <v>617</v>
      </c>
      <c r="P1977">
        <v>574</v>
      </c>
      <c r="R1977">
        <v>3165701</v>
      </c>
      <c r="S1977">
        <v>5293</v>
      </c>
      <c r="T1977" t="s">
        <v>5940</v>
      </c>
      <c r="U1977">
        <v>7686</v>
      </c>
      <c r="V1977" t="s">
        <v>5940</v>
      </c>
      <c r="W1977">
        <v>762</v>
      </c>
      <c r="X1977">
        <v>1195</v>
      </c>
      <c r="Z1977">
        <v>2912202</v>
      </c>
      <c r="AB1977" t="s">
        <v>5940</v>
      </c>
      <c r="AC1977">
        <v>2912202</v>
      </c>
      <c r="AD1977" t="s">
        <v>5873</v>
      </c>
      <c r="AE1977" t="s">
        <v>5940</v>
      </c>
      <c r="AF1977">
        <v>2912202</v>
      </c>
      <c r="AG1977" t="s">
        <v>5873</v>
      </c>
      <c r="AH1977" t="s">
        <v>5940</v>
      </c>
      <c r="AI1977">
        <v>2912202</v>
      </c>
      <c r="AJ1977" t="s">
        <v>5873</v>
      </c>
      <c r="AK1977">
        <v>3600</v>
      </c>
      <c r="AL1977">
        <v>2912202</v>
      </c>
      <c r="AM1977" t="s">
        <v>5873</v>
      </c>
      <c r="AN1977" t="s">
        <v>5940</v>
      </c>
      <c r="AO1977">
        <v>0</v>
      </c>
      <c r="AP1977">
        <v>2918100</v>
      </c>
      <c r="AQ1977" t="s">
        <v>3873</v>
      </c>
      <c r="AR1977">
        <v>16212</v>
      </c>
    </row>
    <row r="1978" spans="1:44" x14ac:dyDescent="0.25">
      <c r="A1978">
        <v>3165800</v>
      </c>
      <c r="B1978">
        <v>2</v>
      </c>
      <c r="C1978" t="s">
        <v>888</v>
      </c>
      <c r="D1978" t="s">
        <v>4850</v>
      </c>
      <c r="E1978">
        <v>1500</v>
      </c>
      <c r="F1978" t="s">
        <v>5940</v>
      </c>
      <c r="G1978">
        <v>1995</v>
      </c>
      <c r="H1978" t="s">
        <v>5940</v>
      </c>
      <c r="I1978">
        <v>227</v>
      </c>
      <c r="J1978">
        <v>408</v>
      </c>
      <c r="K1978">
        <v>3000</v>
      </c>
      <c r="L1978">
        <v>0</v>
      </c>
      <c r="M1978">
        <v>1210</v>
      </c>
      <c r="N1978">
        <v>0</v>
      </c>
      <c r="O1978">
        <v>100</v>
      </c>
      <c r="P1978">
        <v>375</v>
      </c>
      <c r="R1978">
        <v>3165800</v>
      </c>
      <c r="S1978">
        <v>1500</v>
      </c>
      <c r="T1978" t="s">
        <v>5940</v>
      </c>
      <c r="U1978">
        <v>1995</v>
      </c>
      <c r="V1978" t="s">
        <v>5940</v>
      </c>
      <c r="W1978">
        <v>227</v>
      </c>
      <c r="X1978">
        <v>408</v>
      </c>
      <c r="Z1978">
        <v>2912301</v>
      </c>
      <c r="AB1978" t="s">
        <v>5940</v>
      </c>
      <c r="AC1978">
        <v>2912301</v>
      </c>
      <c r="AD1978" t="s">
        <v>5874</v>
      </c>
      <c r="AE1978" t="s">
        <v>5940</v>
      </c>
      <c r="AF1978">
        <v>2912301</v>
      </c>
      <c r="AG1978" t="s">
        <v>5874</v>
      </c>
      <c r="AH1978">
        <v>18000</v>
      </c>
      <c r="AI1978">
        <v>2912301</v>
      </c>
      <c r="AJ1978" t="s">
        <v>5874</v>
      </c>
      <c r="AK1978">
        <v>57</v>
      </c>
      <c r="AL1978">
        <v>2912301</v>
      </c>
      <c r="AM1978" t="s">
        <v>5874</v>
      </c>
      <c r="AN1978" t="s">
        <v>5940</v>
      </c>
      <c r="AO1978">
        <v>0</v>
      </c>
      <c r="AP1978">
        <v>2918209</v>
      </c>
      <c r="AQ1978" t="s">
        <v>3874</v>
      </c>
      <c r="AR1978">
        <v>35</v>
      </c>
    </row>
    <row r="1979" spans="1:44" x14ac:dyDescent="0.25">
      <c r="A1979">
        <v>3165909</v>
      </c>
      <c r="B1979">
        <v>2</v>
      </c>
      <c r="C1979" t="s">
        <v>888</v>
      </c>
      <c r="D1979" t="s">
        <v>4851</v>
      </c>
      <c r="E1979">
        <v>5250</v>
      </c>
      <c r="F1979" t="s">
        <v>5940</v>
      </c>
      <c r="G1979">
        <v>1400</v>
      </c>
      <c r="H1979" t="s">
        <v>5940</v>
      </c>
      <c r="I1979">
        <v>119</v>
      </c>
      <c r="J1979">
        <v>370</v>
      </c>
      <c r="K1979">
        <v>8000</v>
      </c>
      <c r="L1979">
        <v>0</v>
      </c>
      <c r="M1979">
        <v>2100</v>
      </c>
      <c r="N1979">
        <v>0</v>
      </c>
      <c r="O1979">
        <v>221</v>
      </c>
      <c r="P1979">
        <v>288</v>
      </c>
      <c r="R1979">
        <v>3165909</v>
      </c>
      <c r="S1979">
        <v>5250</v>
      </c>
      <c r="T1979" t="s">
        <v>5940</v>
      </c>
      <c r="U1979">
        <v>1400</v>
      </c>
      <c r="V1979" t="s">
        <v>5940</v>
      </c>
      <c r="W1979">
        <v>119</v>
      </c>
      <c r="X1979">
        <v>370</v>
      </c>
      <c r="Z1979">
        <v>2912400</v>
      </c>
      <c r="AB1979">
        <v>300</v>
      </c>
      <c r="AC1979">
        <v>2912400</v>
      </c>
      <c r="AD1979" t="s">
        <v>5875</v>
      </c>
      <c r="AE1979" t="s">
        <v>5940</v>
      </c>
      <c r="AF1979">
        <v>2912400</v>
      </c>
      <c r="AG1979" t="s">
        <v>5875</v>
      </c>
      <c r="AH1979" t="s">
        <v>5940</v>
      </c>
      <c r="AI1979">
        <v>2912400</v>
      </c>
      <c r="AJ1979" t="s">
        <v>5875</v>
      </c>
      <c r="AK1979">
        <v>1424</v>
      </c>
      <c r="AL1979">
        <v>2912400</v>
      </c>
      <c r="AM1979" t="s">
        <v>5875</v>
      </c>
      <c r="AN1979" t="s">
        <v>5940</v>
      </c>
      <c r="AO1979">
        <v>0</v>
      </c>
      <c r="AP1979">
        <v>2918308</v>
      </c>
      <c r="AQ1979" t="s">
        <v>3875</v>
      </c>
      <c r="AR1979">
        <v>27</v>
      </c>
    </row>
    <row r="1980" spans="1:44" x14ac:dyDescent="0.25">
      <c r="A1980">
        <v>3166006</v>
      </c>
      <c r="B1980">
        <v>2</v>
      </c>
      <c r="C1980" t="s">
        <v>888</v>
      </c>
      <c r="D1980" t="s">
        <v>4852</v>
      </c>
      <c r="E1980">
        <v>27300</v>
      </c>
      <c r="F1980" t="s">
        <v>5940</v>
      </c>
      <c r="G1980">
        <v>1500</v>
      </c>
      <c r="H1980" t="s">
        <v>5940</v>
      </c>
      <c r="I1980">
        <v>21</v>
      </c>
      <c r="J1980">
        <v>194</v>
      </c>
      <c r="K1980">
        <v>27300</v>
      </c>
      <c r="L1980">
        <v>0</v>
      </c>
      <c r="M1980">
        <v>1080</v>
      </c>
      <c r="N1980">
        <v>0</v>
      </c>
      <c r="O1980">
        <v>13</v>
      </c>
      <c r="P1980">
        <v>168</v>
      </c>
      <c r="R1980">
        <v>3166006</v>
      </c>
      <c r="S1980">
        <v>27300</v>
      </c>
      <c r="T1980" t="s">
        <v>5940</v>
      </c>
      <c r="U1980">
        <v>1500</v>
      </c>
      <c r="V1980" t="s">
        <v>5940</v>
      </c>
      <c r="W1980">
        <v>21</v>
      </c>
      <c r="X1980">
        <v>194</v>
      </c>
      <c r="Z1980">
        <v>2912509</v>
      </c>
      <c r="AB1980">
        <v>12</v>
      </c>
      <c r="AC1980">
        <v>2912509</v>
      </c>
      <c r="AD1980" t="s">
        <v>5876</v>
      </c>
      <c r="AE1980">
        <v>4</v>
      </c>
      <c r="AF1980">
        <v>2912509</v>
      </c>
      <c r="AG1980" t="s">
        <v>5876</v>
      </c>
      <c r="AH1980">
        <v>3038</v>
      </c>
      <c r="AI1980">
        <v>2912509</v>
      </c>
      <c r="AJ1980" t="s">
        <v>5876</v>
      </c>
      <c r="AK1980">
        <v>140</v>
      </c>
      <c r="AL1980">
        <v>2912509</v>
      </c>
      <c r="AM1980" t="s">
        <v>5876</v>
      </c>
      <c r="AN1980" t="s">
        <v>5940</v>
      </c>
      <c r="AO1980">
        <v>0</v>
      </c>
      <c r="AP1980">
        <v>2918357</v>
      </c>
      <c r="AQ1980" t="s">
        <v>3876</v>
      </c>
      <c r="AR1980">
        <v>3600</v>
      </c>
    </row>
    <row r="1981" spans="1:44" x14ac:dyDescent="0.25">
      <c r="A1981">
        <v>3166105</v>
      </c>
      <c r="B1981">
        <v>2</v>
      </c>
      <c r="C1981" t="s">
        <v>888</v>
      </c>
      <c r="D1981" t="s">
        <v>4853</v>
      </c>
      <c r="E1981">
        <v>1500</v>
      </c>
      <c r="F1981" t="s">
        <v>5940</v>
      </c>
      <c r="G1981">
        <v>400</v>
      </c>
      <c r="H1981" t="s">
        <v>5940</v>
      </c>
      <c r="I1981" t="s">
        <v>5940</v>
      </c>
      <c r="J1981">
        <v>40</v>
      </c>
      <c r="K1981">
        <v>1500</v>
      </c>
      <c r="L1981">
        <v>0</v>
      </c>
      <c r="M1981">
        <v>400</v>
      </c>
      <c r="N1981">
        <v>0</v>
      </c>
      <c r="O1981">
        <v>0</v>
      </c>
      <c r="P1981">
        <v>44</v>
      </c>
      <c r="R1981">
        <v>3166105</v>
      </c>
      <c r="S1981">
        <v>1500</v>
      </c>
      <c r="T1981" t="s">
        <v>5940</v>
      </c>
      <c r="U1981">
        <v>400</v>
      </c>
      <c r="V1981" t="s">
        <v>5940</v>
      </c>
      <c r="W1981" t="s">
        <v>5940</v>
      </c>
      <c r="X1981">
        <v>40</v>
      </c>
      <c r="Z1981">
        <v>2912608</v>
      </c>
      <c r="AB1981" t="s">
        <v>5940</v>
      </c>
      <c r="AC1981">
        <v>2912608</v>
      </c>
      <c r="AD1981" t="s">
        <v>5877</v>
      </c>
      <c r="AE1981" t="s">
        <v>5940</v>
      </c>
      <c r="AF1981">
        <v>2912608</v>
      </c>
      <c r="AG1981" t="s">
        <v>5877</v>
      </c>
      <c r="AH1981" t="s">
        <v>5940</v>
      </c>
      <c r="AI1981">
        <v>2912608</v>
      </c>
      <c r="AJ1981" t="s">
        <v>5877</v>
      </c>
      <c r="AK1981">
        <v>24</v>
      </c>
      <c r="AL1981">
        <v>2912608</v>
      </c>
      <c r="AM1981" t="s">
        <v>5877</v>
      </c>
      <c r="AN1981" t="s">
        <v>5940</v>
      </c>
      <c r="AO1981">
        <v>0</v>
      </c>
      <c r="AP1981">
        <v>2918407</v>
      </c>
      <c r="AQ1981" t="s">
        <v>3877</v>
      </c>
      <c r="AR1981" t="s">
        <v>5940</v>
      </c>
    </row>
    <row r="1982" spans="1:44" x14ac:dyDescent="0.25">
      <c r="A1982">
        <v>3166204</v>
      </c>
      <c r="B1982">
        <v>2</v>
      </c>
      <c r="C1982" t="s">
        <v>888</v>
      </c>
      <c r="D1982" t="s">
        <v>4854</v>
      </c>
      <c r="E1982">
        <v>10000</v>
      </c>
      <c r="F1982" t="s">
        <v>5940</v>
      </c>
      <c r="G1982">
        <v>11200</v>
      </c>
      <c r="H1982" t="s">
        <v>5940</v>
      </c>
      <c r="I1982">
        <v>195</v>
      </c>
      <c r="J1982">
        <v>1260</v>
      </c>
      <c r="K1982">
        <v>44500</v>
      </c>
      <c r="L1982">
        <v>0</v>
      </c>
      <c r="M1982">
        <v>13500</v>
      </c>
      <c r="N1982">
        <v>0</v>
      </c>
      <c r="O1982">
        <v>150</v>
      </c>
      <c r="P1982">
        <v>1350</v>
      </c>
      <c r="R1982">
        <v>3166204</v>
      </c>
      <c r="S1982">
        <v>10000</v>
      </c>
      <c r="T1982" t="s">
        <v>5940</v>
      </c>
      <c r="U1982">
        <v>11200</v>
      </c>
      <c r="V1982" t="s">
        <v>5940</v>
      </c>
      <c r="W1982">
        <v>195</v>
      </c>
      <c r="X1982">
        <v>1260</v>
      </c>
      <c r="Z1982">
        <v>2912707</v>
      </c>
      <c r="AB1982" t="s">
        <v>5940</v>
      </c>
      <c r="AC1982">
        <v>2912707</v>
      </c>
      <c r="AD1982" t="s">
        <v>5878</v>
      </c>
      <c r="AE1982" t="s">
        <v>5940</v>
      </c>
      <c r="AF1982">
        <v>2912707</v>
      </c>
      <c r="AG1982" t="s">
        <v>5878</v>
      </c>
      <c r="AH1982">
        <v>225</v>
      </c>
      <c r="AI1982">
        <v>2912707</v>
      </c>
      <c r="AJ1982" t="s">
        <v>5878</v>
      </c>
      <c r="AK1982">
        <v>60</v>
      </c>
      <c r="AL1982">
        <v>2912707</v>
      </c>
      <c r="AM1982" t="s">
        <v>5878</v>
      </c>
      <c r="AN1982" t="s">
        <v>5940</v>
      </c>
      <c r="AO1982">
        <v>0</v>
      </c>
      <c r="AP1982">
        <v>2918456</v>
      </c>
      <c r="AQ1982" t="s">
        <v>3878</v>
      </c>
      <c r="AR1982">
        <v>82</v>
      </c>
    </row>
    <row r="1983" spans="1:44" x14ac:dyDescent="0.25">
      <c r="A1983">
        <v>3166303</v>
      </c>
      <c r="B1983">
        <v>2</v>
      </c>
      <c r="C1983" t="s">
        <v>888</v>
      </c>
      <c r="D1983" t="s">
        <v>4855</v>
      </c>
      <c r="E1983">
        <v>384</v>
      </c>
      <c r="F1983" t="s">
        <v>5940</v>
      </c>
      <c r="G1983">
        <v>1150</v>
      </c>
      <c r="H1983" t="s">
        <v>5940</v>
      </c>
      <c r="I1983">
        <v>56</v>
      </c>
      <c r="J1983">
        <v>143</v>
      </c>
      <c r="K1983">
        <v>418</v>
      </c>
      <c r="L1983">
        <v>0</v>
      </c>
      <c r="M1983">
        <v>525</v>
      </c>
      <c r="N1983">
        <v>0</v>
      </c>
      <c r="O1983">
        <v>33</v>
      </c>
      <c r="P1983">
        <v>127</v>
      </c>
      <c r="R1983">
        <v>3166303</v>
      </c>
      <c r="S1983">
        <v>384</v>
      </c>
      <c r="T1983" t="s">
        <v>5940</v>
      </c>
      <c r="U1983">
        <v>1150</v>
      </c>
      <c r="V1983" t="s">
        <v>5940</v>
      </c>
      <c r="W1983">
        <v>56</v>
      </c>
      <c r="X1983">
        <v>143</v>
      </c>
      <c r="Z1983">
        <v>2912806</v>
      </c>
      <c r="AB1983" t="s">
        <v>5940</v>
      </c>
      <c r="AC1983">
        <v>2912806</v>
      </c>
      <c r="AD1983" t="s">
        <v>5879</v>
      </c>
      <c r="AE1983" t="s">
        <v>5940</v>
      </c>
      <c r="AF1983">
        <v>2912806</v>
      </c>
      <c r="AG1983" t="s">
        <v>5879</v>
      </c>
      <c r="AH1983">
        <v>21784</v>
      </c>
      <c r="AI1983">
        <v>2912806</v>
      </c>
      <c r="AJ1983" t="s">
        <v>5879</v>
      </c>
      <c r="AK1983">
        <v>24</v>
      </c>
      <c r="AL1983">
        <v>2912806</v>
      </c>
      <c r="AM1983" t="s">
        <v>5879</v>
      </c>
      <c r="AN1983" t="s">
        <v>5940</v>
      </c>
      <c r="AO1983">
        <v>0</v>
      </c>
      <c r="AP1983">
        <v>2918506</v>
      </c>
      <c r="AQ1983" t="s">
        <v>3879</v>
      </c>
      <c r="AR1983">
        <v>6300</v>
      </c>
    </row>
    <row r="1984" spans="1:44" x14ac:dyDescent="0.25">
      <c r="A1984">
        <v>3166402</v>
      </c>
      <c r="B1984">
        <v>2</v>
      </c>
      <c r="C1984" t="s">
        <v>888</v>
      </c>
      <c r="D1984" t="s">
        <v>4856</v>
      </c>
      <c r="E1984">
        <v>1800</v>
      </c>
      <c r="F1984" t="s">
        <v>5940</v>
      </c>
      <c r="G1984">
        <v>756</v>
      </c>
      <c r="H1984" t="s">
        <v>5940</v>
      </c>
      <c r="I1984">
        <v>8</v>
      </c>
      <c r="J1984">
        <v>23</v>
      </c>
      <c r="K1984">
        <v>4800</v>
      </c>
      <c r="L1984">
        <v>0</v>
      </c>
      <c r="M1984">
        <v>750</v>
      </c>
      <c r="N1984">
        <v>0</v>
      </c>
      <c r="O1984">
        <v>0</v>
      </c>
      <c r="P1984">
        <v>39</v>
      </c>
      <c r="R1984">
        <v>3166402</v>
      </c>
      <c r="S1984">
        <v>1800</v>
      </c>
      <c r="T1984" t="s">
        <v>5940</v>
      </c>
      <c r="U1984">
        <v>756</v>
      </c>
      <c r="V1984" t="s">
        <v>5940</v>
      </c>
      <c r="W1984">
        <v>8</v>
      </c>
      <c r="X1984">
        <v>23</v>
      </c>
      <c r="Z1984">
        <v>2912905</v>
      </c>
      <c r="AB1984" t="s">
        <v>5940</v>
      </c>
      <c r="AC1984">
        <v>2912905</v>
      </c>
      <c r="AD1984" t="s">
        <v>5880</v>
      </c>
      <c r="AE1984" t="s">
        <v>5940</v>
      </c>
      <c r="AF1984">
        <v>2912905</v>
      </c>
      <c r="AG1984" t="s">
        <v>5880</v>
      </c>
      <c r="AH1984">
        <v>3600</v>
      </c>
      <c r="AI1984">
        <v>2912905</v>
      </c>
      <c r="AJ1984" t="s">
        <v>5880</v>
      </c>
      <c r="AK1984">
        <v>60</v>
      </c>
      <c r="AL1984">
        <v>2912905</v>
      </c>
      <c r="AM1984" t="s">
        <v>5880</v>
      </c>
      <c r="AN1984" t="s">
        <v>5940</v>
      </c>
      <c r="AO1984">
        <v>0</v>
      </c>
      <c r="AP1984">
        <v>2918605</v>
      </c>
      <c r="AQ1984" t="s">
        <v>3881</v>
      </c>
      <c r="AR1984">
        <v>165</v>
      </c>
    </row>
    <row r="1985" spans="1:44" x14ac:dyDescent="0.25">
      <c r="A1985">
        <v>3166501</v>
      </c>
      <c r="B1985">
        <v>2</v>
      </c>
      <c r="C1985" t="s">
        <v>888</v>
      </c>
      <c r="D1985" t="s">
        <v>4857</v>
      </c>
      <c r="E1985">
        <v>480</v>
      </c>
      <c r="F1985" t="s">
        <v>5940</v>
      </c>
      <c r="G1985">
        <v>462</v>
      </c>
      <c r="H1985" t="s">
        <v>5940</v>
      </c>
      <c r="I1985">
        <v>9</v>
      </c>
      <c r="J1985">
        <v>65</v>
      </c>
      <c r="K1985">
        <v>480</v>
      </c>
      <c r="L1985">
        <v>0</v>
      </c>
      <c r="M1985">
        <v>625</v>
      </c>
      <c r="N1985">
        <v>0</v>
      </c>
      <c r="O1985">
        <v>10</v>
      </c>
      <c r="P1985">
        <v>70</v>
      </c>
      <c r="R1985">
        <v>3166501</v>
      </c>
      <c r="S1985">
        <v>480</v>
      </c>
      <c r="T1985" t="s">
        <v>5940</v>
      </c>
      <c r="U1985">
        <v>462</v>
      </c>
      <c r="V1985" t="s">
        <v>5940</v>
      </c>
      <c r="W1985">
        <v>9</v>
      </c>
      <c r="X1985">
        <v>65</v>
      </c>
      <c r="Z1985">
        <v>2913002</v>
      </c>
      <c r="AB1985" t="s">
        <v>5940</v>
      </c>
      <c r="AC1985">
        <v>2913002</v>
      </c>
      <c r="AD1985" t="s">
        <v>5881</v>
      </c>
      <c r="AE1985" t="s">
        <v>5940</v>
      </c>
      <c r="AF1985">
        <v>2913002</v>
      </c>
      <c r="AG1985" t="s">
        <v>5881</v>
      </c>
      <c r="AH1985">
        <v>500</v>
      </c>
      <c r="AI1985">
        <v>2913002</v>
      </c>
      <c r="AJ1985" t="s">
        <v>5881</v>
      </c>
      <c r="AK1985">
        <v>49</v>
      </c>
      <c r="AL1985">
        <v>2913002</v>
      </c>
      <c r="AM1985" t="s">
        <v>5881</v>
      </c>
      <c r="AN1985" t="s">
        <v>5940</v>
      </c>
      <c r="AO1985">
        <v>0</v>
      </c>
      <c r="AP1985">
        <v>2918704</v>
      </c>
      <c r="AQ1985" t="s">
        <v>3882</v>
      </c>
      <c r="AR1985">
        <v>18</v>
      </c>
    </row>
    <row r="1986" spans="1:44" x14ac:dyDescent="0.25">
      <c r="A1986">
        <v>3166600</v>
      </c>
      <c r="B1986">
        <v>2</v>
      </c>
      <c r="C1986" t="s">
        <v>888</v>
      </c>
      <c r="D1986" t="s">
        <v>4858</v>
      </c>
      <c r="E1986" t="s">
        <v>5940</v>
      </c>
      <c r="F1986" t="s">
        <v>5940</v>
      </c>
      <c r="G1986">
        <v>2400</v>
      </c>
      <c r="H1986" t="s">
        <v>5940</v>
      </c>
      <c r="I1986">
        <v>8</v>
      </c>
      <c r="J1986">
        <v>6</v>
      </c>
      <c r="K1986">
        <v>0</v>
      </c>
      <c r="L1986">
        <v>0</v>
      </c>
      <c r="M1986">
        <v>1750</v>
      </c>
      <c r="N1986">
        <v>0</v>
      </c>
      <c r="O1986">
        <v>0</v>
      </c>
      <c r="P1986">
        <v>2</v>
      </c>
      <c r="R1986">
        <v>3166600</v>
      </c>
      <c r="S1986" t="s">
        <v>5940</v>
      </c>
      <c r="T1986" t="s">
        <v>5940</v>
      </c>
      <c r="U1986">
        <v>2400</v>
      </c>
      <c r="V1986" t="s">
        <v>5940</v>
      </c>
      <c r="W1986">
        <v>8</v>
      </c>
      <c r="X1986">
        <v>6</v>
      </c>
      <c r="Z1986">
        <v>2913101</v>
      </c>
      <c r="AB1986" t="s">
        <v>5940</v>
      </c>
      <c r="AC1986">
        <v>2913101</v>
      </c>
      <c r="AD1986" t="s">
        <v>5882</v>
      </c>
      <c r="AE1986" t="s">
        <v>5940</v>
      </c>
      <c r="AF1986">
        <v>2913101</v>
      </c>
      <c r="AG1986" t="s">
        <v>5882</v>
      </c>
      <c r="AH1986" t="s">
        <v>5940</v>
      </c>
      <c r="AI1986">
        <v>2913101</v>
      </c>
      <c r="AJ1986" t="s">
        <v>5882</v>
      </c>
      <c r="AK1986">
        <v>2651</v>
      </c>
      <c r="AL1986">
        <v>2913101</v>
      </c>
      <c r="AM1986" t="s">
        <v>5882</v>
      </c>
      <c r="AN1986" t="s">
        <v>5940</v>
      </c>
      <c r="AO1986">
        <v>0</v>
      </c>
      <c r="AP1986">
        <v>2918753</v>
      </c>
      <c r="AQ1986" t="s">
        <v>3883</v>
      </c>
      <c r="AR1986">
        <v>1080</v>
      </c>
    </row>
    <row r="1987" spans="1:44" x14ac:dyDescent="0.25">
      <c r="A1987">
        <v>3166808</v>
      </c>
      <c r="B1987">
        <v>2</v>
      </c>
      <c r="C1987" t="s">
        <v>888</v>
      </c>
      <c r="D1987" t="s">
        <v>4860</v>
      </c>
      <c r="E1987">
        <v>1200</v>
      </c>
      <c r="F1987">
        <v>10800</v>
      </c>
      <c r="G1987">
        <v>17100</v>
      </c>
      <c r="H1987">
        <v>1625</v>
      </c>
      <c r="I1987">
        <v>450</v>
      </c>
      <c r="J1987">
        <v>2370</v>
      </c>
      <c r="K1987">
        <v>1500</v>
      </c>
      <c r="L1987">
        <v>5760</v>
      </c>
      <c r="M1987">
        <v>21600</v>
      </c>
      <c r="N1987">
        <v>0</v>
      </c>
      <c r="O1987">
        <v>150</v>
      </c>
      <c r="P1987">
        <v>3120</v>
      </c>
      <c r="R1987">
        <v>3166808</v>
      </c>
      <c r="S1987">
        <v>1200</v>
      </c>
      <c r="T1987">
        <v>10800</v>
      </c>
      <c r="U1987">
        <v>17100</v>
      </c>
      <c r="V1987">
        <v>1625</v>
      </c>
      <c r="W1987">
        <v>450</v>
      </c>
      <c r="X1987">
        <v>2370</v>
      </c>
      <c r="Z1987">
        <v>2913200</v>
      </c>
      <c r="AB1987">
        <v>1440</v>
      </c>
      <c r="AC1987">
        <v>2913200</v>
      </c>
      <c r="AD1987" t="s">
        <v>5883</v>
      </c>
      <c r="AE1987">
        <v>2</v>
      </c>
      <c r="AF1987">
        <v>2913200</v>
      </c>
      <c r="AG1987" t="s">
        <v>5883</v>
      </c>
      <c r="AH1987">
        <v>3240</v>
      </c>
      <c r="AI1987">
        <v>2913200</v>
      </c>
      <c r="AJ1987" t="s">
        <v>5883</v>
      </c>
      <c r="AK1987">
        <v>602</v>
      </c>
      <c r="AL1987">
        <v>2913200</v>
      </c>
      <c r="AM1987" t="s">
        <v>5883</v>
      </c>
      <c r="AN1987" t="s">
        <v>5940</v>
      </c>
      <c r="AO1987">
        <v>0</v>
      </c>
      <c r="AP1987">
        <v>2918803</v>
      </c>
      <c r="AQ1987" t="s">
        <v>3884</v>
      </c>
      <c r="AR1987">
        <v>70</v>
      </c>
    </row>
    <row r="1988" spans="1:44" x14ac:dyDescent="0.25">
      <c r="A1988">
        <v>3166709</v>
      </c>
      <c r="B1988">
        <v>2</v>
      </c>
      <c r="C1988" t="s">
        <v>888</v>
      </c>
      <c r="D1988" t="s">
        <v>4859</v>
      </c>
      <c r="E1988">
        <v>114624</v>
      </c>
      <c r="F1988" t="s">
        <v>5940</v>
      </c>
      <c r="G1988">
        <v>20</v>
      </c>
      <c r="H1988" t="s">
        <v>5940</v>
      </c>
      <c r="I1988" t="s">
        <v>5940</v>
      </c>
      <c r="J1988">
        <v>7</v>
      </c>
      <c r="K1988">
        <v>215200</v>
      </c>
      <c r="L1988">
        <v>0</v>
      </c>
      <c r="M1988">
        <v>26</v>
      </c>
      <c r="N1988">
        <v>0</v>
      </c>
      <c r="O1988">
        <v>0</v>
      </c>
      <c r="P1988">
        <v>8</v>
      </c>
      <c r="R1988">
        <v>3166709</v>
      </c>
      <c r="S1988">
        <v>114624</v>
      </c>
      <c r="T1988" t="s">
        <v>5940</v>
      </c>
      <c r="U1988">
        <v>20</v>
      </c>
      <c r="V1988" t="s">
        <v>5940</v>
      </c>
      <c r="W1988" t="s">
        <v>5940</v>
      </c>
      <c r="X1988">
        <v>7</v>
      </c>
      <c r="Z1988">
        <v>2913309</v>
      </c>
      <c r="AB1988" t="s">
        <v>5940</v>
      </c>
      <c r="AC1988">
        <v>2913309</v>
      </c>
      <c r="AD1988" t="s">
        <v>5884</v>
      </c>
      <c r="AE1988" t="s">
        <v>5940</v>
      </c>
      <c r="AF1988">
        <v>2913309</v>
      </c>
      <c r="AG1988" t="s">
        <v>5884</v>
      </c>
      <c r="AH1988" t="s">
        <v>5940</v>
      </c>
      <c r="AI1988">
        <v>2913309</v>
      </c>
      <c r="AJ1988" t="s">
        <v>5884</v>
      </c>
      <c r="AK1988">
        <v>583</v>
      </c>
      <c r="AL1988">
        <v>2913309</v>
      </c>
      <c r="AM1988" t="s">
        <v>5884</v>
      </c>
      <c r="AN1988" t="s">
        <v>5940</v>
      </c>
      <c r="AO1988">
        <v>0</v>
      </c>
      <c r="AP1988">
        <v>2918902</v>
      </c>
      <c r="AQ1988" t="s">
        <v>3885</v>
      </c>
      <c r="AR1988">
        <v>52</v>
      </c>
    </row>
    <row r="1989" spans="1:44" x14ac:dyDescent="0.25">
      <c r="A1989">
        <v>3166907</v>
      </c>
      <c r="B1989">
        <v>2</v>
      </c>
      <c r="C1989" t="s">
        <v>888</v>
      </c>
      <c r="D1989" t="s">
        <v>4861</v>
      </c>
      <c r="E1989">
        <v>6400</v>
      </c>
      <c r="F1989" t="s">
        <v>5940</v>
      </c>
      <c r="G1989">
        <v>12000</v>
      </c>
      <c r="H1989" t="s">
        <v>5940</v>
      </c>
      <c r="I1989">
        <v>85</v>
      </c>
      <c r="J1989">
        <v>144</v>
      </c>
      <c r="K1989">
        <v>11092</v>
      </c>
      <c r="L1989">
        <v>0</v>
      </c>
      <c r="M1989">
        <v>7140</v>
      </c>
      <c r="N1989">
        <v>0</v>
      </c>
      <c r="O1989">
        <v>60</v>
      </c>
      <c r="P1989">
        <v>102</v>
      </c>
      <c r="R1989">
        <v>3166907</v>
      </c>
      <c r="S1989">
        <v>6400</v>
      </c>
      <c r="T1989" t="s">
        <v>5940</v>
      </c>
      <c r="U1989">
        <v>12000</v>
      </c>
      <c r="V1989" t="s">
        <v>5940</v>
      </c>
      <c r="W1989">
        <v>85</v>
      </c>
      <c r="X1989">
        <v>144</v>
      </c>
      <c r="Z1989">
        <v>2913408</v>
      </c>
      <c r="AB1989">
        <v>12</v>
      </c>
      <c r="AC1989">
        <v>2913408</v>
      </c>
      <c r="AD1989" t="s">
        <v>5885</v>
      </c>
      <c r="AE1989" t="s">
        <v>5940</v>
      </c>
      <c r="AF1989">
        <v>2913408</v>
      </c>
      <c r="AG1989" t="s">
        <v>5885</v>
      </c>
      <c r="AH1989">
        <v>2448</v>
      </c>
      <c r="AI1989">
        <v>2913408</v>
      </c>
      <c r="AJ1989" t="s">
        <v>5885</v>
      </c>
      <c r="AK1989">
        <v>408</v>
      </c>
      <c r="AL1989">
        <v>2913408</v>
      </c>
      <c r="AM1989" t="s">
        <v>5885</v>
      </c>
      <c r="AN1989" t="s">
        <v>5940</v>
      </c>
      <c r="AO1989">
        <v>0</v>
      </c>
      <c r="AP1989">
        <v>2919009</v>
      </c>
      <c r="AQ1989" t="s">
        <v>3886</v>
      </c>
      <c r="AR1989">
        <v>35</v>
      </c>
    </row>
    <row r="1990" spans="1:44" x14ac:dyDescent="0.25">
      <c r="A1990">
        <v>3166956</v>
      </c>
      <c r="B1990">
        <v>2</v>
      </c>
      <c r="C1990" t="s">
        <v>888</v>
      </c>
      <c r="D1990" t="s">
        <v>4862</v>
      </c>
      <c r="E1990">
        <v>500</v>
      </c>
      <c r="F1990" t="s">
        <v>5940</v>
      </c>
      <c r="G1990">
        <v>225</v>
      </c>
      <c r="H1990">
        <v>90</v>
      </c>
      <c r="I1990">
        <v>5</v>
      </c>
      <c r="J1990">
        <v>373</v>
      </c>
      <c r="K1990">
        <v>500</v>
      </c>
      <c r="L1990">
        <v>0</v>
      </c>
      <c r="M1990">
        <v>270</v>
      </c>
      <c r="N1990">
        <v>12</v>
      </c>
      <c r="O1990">
        <v>12</v>
      </c>
      <c r="P1990">
        <v>643</v>
      </c>
      <c r="R1990">
        <v>3166956</v>
      </c>
      <c r="S1990">
        <v>500</v>
      </c>
      <c r="T1990" t="s">
        <v>5940</v>
      </c>
      <c r="U1990">
        <v>225</v>
      </c>
      <c r="V1990">
        <v>90</v>
      </c>
      <c r="W1990">
        <v>5</v>
      </c>
      <c r="X1990">
        <v>373</v>
      </c>
      <c r="Z1990">
        <v>2913457</v>
      </c>
      <c r="AB1990" t="s">
        <v>5940</v>
      </c>
      <c r="AC1990">
        <v>2913457</v>
      </c>
      <c r="AD1990" t="s">
        <v>5886</v>
      </c>
      <c r="AE1990" t="s">
        <v>5940</v>
      </c>
      <c r="AF1990">
        <v>2913457</v>
      </c>
      <c r="AG1990" t="s">
        <v>5886</v>
      </c>
      <c r="AH1990">
        <v>320</v>
      </c>
      <c r="AI1990">
        <v>2913457</v>
      </c>
      <c r="AJ1990" t="s">
        <v>5886</v>
      </c>
      <c r="AK1990">
        <v>27</v>
      </c>
      <c r="AL1990">
        <v>2913457</v>
      </c>
      <c r="AM1990" t="s">
        <v>5886</v>
      </c>
      <c r="AN1990" t="s">
        <v>5940</v>
      </c>
      <c r="AO1990">
        <v>0</v>
      </c>
      <c r="AP1990">
        <v>2919058</v>
      </c>
      <c r="AQ1990" t="s">
        <v>3887</v>
      </c>
      <c r="AR1990">
        <v>19</v>
      </c>
    </row>
    <row r="1991" spans="1:44" x14ac:dyDescent="0.25">
      <c r="A1991">
        <v>3167004</v>
      </c>
      <c r="B1991">
        <v>2</v>
      </c>
      <c r="C1991" t="s">
        <v>888</v>
      </c>
      <c r="D1991" t="s">
        <v>4863</v>
      </c>
      <c r="E1991">
        <v>3850</v>
      </c>
      <c r="F1991" t="s">
        <v>5940</v>
      </c>
      <c r="G1991">
        <v>1350</v>
      </c>
      <c r="H1991" t="s">
        <v>5940</v>
      </c>
      <c r="I1991">
        <v>8</v>
      </c>
      <c r="J1991">
        <v>52</v>
      </c>
      <c r="K1991">
        <v>4550</v>
      </c>
      <c r="L1991">
        <v>0</v>
      </c>
      <c r="M1991">
        <v>998</v>
      </c>
      <c r="N1991">
        <v>0</v>
      </c>
      <c r="O1991">
        <v>8</v>
      </c>
      <c r="P1991">
        <v>47</v>
      </c>
      <c r="R1991">
        <v>3167004</v>
      </c>
      <c r="S1991">
        <v>3850</v>
      </c>
      <c r="T1991" t="s">
        <v>5940</v>
      </c>
      <c r="U1991">
        <v>1350</v>
      </c>
      <c r="V1991" t="s">
        <v>5940</v>
      </c>
      <c r="W1991">
        <v>8</v>
      </c>
      <c r="X1991">
        <v>52</v>
      </c>
      <c r="Z1991">
        <v>2913507</v>
      </c>
      <c r="AB1991" t="s">
        <v>5940</v>
      </c>
      <c r="AC1991">
        <v>2913507</v>
      </c>
      <c r="AD1991" t="s">
        <v>5887</v>
      </c>
      <c r="AE1991" t="s">
        <v>5940</v>
      </c>
      <c r="AF1991">
        <v>2913507</v>
      </c>
      <c r="AG1991" t="s">
        <v>5887</v>
      </c>
      <c r="AH1991">
        <v>54000</v>
      </c>
      <c r="AI1991">
        <v>2913507</v>
      </c>
      <c r="AJ1991" t="s">
        <v>5887</v>
      </c>
      <c r="AK1991">
        <v>180</v>
      </c>
      <c r="AL1991">
        <v>2913507</v>
      </c>
      <c r="AM1991" t="s">
        <v>5887</v>
      </c>
      <c r="AN1991" t="s">
        <v>5940</v>
      </c>
      <c r="AO1991">
        <v>0</v>
      </c>
      <c r="AP1991">
        <v>2919108</v>
      </c>
      <c r="AQ1991" t="s">
        <v>3888</v>
      </c>
      <c r="AR1991">
        <v>420</v>
      </c>
    </row>
    <row r="1992" spans="1:44" x14ac:dyDescent="0.25">
      <c r="A1992">
        <v>3167103</v>
      </c>
      <c r="B1992">
        <v>2</v>
      </c>
      <c r="C1992" t="s">
        <v>888</v>
      </c>
      <c r="D1992" t="s">
        <v>4864</v>
      </c>
      <c r="E1992">
        <v>12500</v>
      </c>
      <c r="F1992" t="s">
        <v>5940</v>
      </c>
      <c r="G1992">
        <v>4500</v>
      </c>
      <c r="H1992" t="s">
        <v>5940</v>
      </c>
      <c r="I1992">
        <v>48</v>
      </c>
      <c r="J1992">
        <v>100</v>
      </c>
      <c r="K1992">
        <v>12500</v>
      </c>
      <c r="L1992">
        <v>0</v>
      </c>
      <c r="M1992">
        <v>4000</v>
      </c>
      <c r="N1992">
        <v>0</v>
      </c>
      <c r="O1992">
        <v>36</v>
      </c>
      <c r="P1992">
        <v>228</v>
      </c>
      <c r="R1992">
        <v>3167103</v>
      </c>
      <c r="S1992">
        <v>12500</v>
      </c>
      <c r="T1992" t="s">
        <v>5940</v>
      </c>
      <c r="U1992">
        <v>4500</v>
      </c>
      <c r="V1992" t="s">
        <v>5940</v>
      </c>
      <c r="W1992">
        <v>48</v>
      </c>
      <c r="X1992">
        <v>100</v>
      </c>
      <c r="Z1992">
        <v>2913606</v>
      </c>
      <c r="AB1992" t="s">
        <v>5940</v>
      </c>
      <c r="AC1992">
        <v>2913606</v>
      </c>
      <c r="AD1992" t="s">
        <v>5888</v>
      </c>
      <c r="AE1992" t="s">
        <v>5940</v>
      </c>
      <c r="AF1992">
        <v>2913606</v>
      </c>
      <c r="AG1992" t="s">
        <v>5888</v>
      </c>
      <c r="AH1992" t="s">
        <v>5940</v>
      </c>
      <c r="AI1992">
        <v>2913606</v>
      </c>
      <c r="AJ1992" t="s">
        <v>5888</v>
      </c>
      <c r="AK1992" t="s">
        <v>5940</v>
      </c>
      <c r="AL1992">
        <v>2913606</v>
      </c>
      <c r="AM1992" t="s">
        <v>5888</v>
      </c>
      <c r="AN1992" t="s">
        <v>5940</v>
      </c>
      <c r="AO1992">
        <v>0</v>
      </c>
      <c r="AP1992">
        <v>2919157</v>
      </c>
      <c r="AQ1992" t="s">
        <v>3889</v>
      </c>
      <c r="AR1992">
        <v>15030</v>
      </c>
    </row>
    <row r="1993" spans="1:44" x14ac:dyDescent="0.25">
      <c r="A1993">
        <v>3167202</v>
      </c>
      <c r="B1993">
        <v>2</v>
      </c>
      <c r="C1993" t="s">
        <v>888</v>
      </c>
      <c r="D1993" t="s">
        <v>4865</v>
      </c>
      <c r="E1993">
        <v>9800</v>
      </c>
      <c r="F1993">
        <v>40</v>
      </c>
      <c r="G1993">
        <v>4235</v>
      </c>
      <c r="H1993" t="s">
        <v>5940</v>
      </c>
      <c r="I1993">
        <v>27</v>
      </c>
      <c r="J1993">
        <v>234</v>
      </c>
      <c r="K1993">
        <v>11200</v>
      </c>
      <c r="L1993">
        <v>105</v>
      </c>
      <c r="M1993">
        <v>1776</v>
      </c>
      <c r="N1993">
        <v>0</v>
      </c>
      <c r="O1993">
        <v>21</v>
      </c>
      <c r="P1993">
        <v>165</v>
      </c>
      <c r="R1993">
        <v>3167202</v>
      </c>
      <c r="S1993">
        <v>9800</v>
      </c>
      <c r="T1993">
        <v>40</v>
      </c>
      <c r="U1993">
        <v>4235</v>
      </c>
      <c r="V1993" t="s">
        <v>5940</v>
      </c>
      <c r="W1993">
        <v>27</v>
      </c>
      <c r="X1993">
        <v>234</v>
      </c>
      <c r="Z1993">
        <v>2913705</v>
      </c>
      <c r="AB1993" t="s">
        <v>5940</v>
      </c>
      <c r="AC1993">
        <v>2913705</v>
      </c>
      <c r="AD1993" t="s">
        <v>5889</v>
      </c>
      <c r="AE1993" t="s">
        <v>5940</v>
      </c>
      <c r="AF1993">
        <v>2913705</v>
      </c>
      <c r="AG1993" t="s">
        <v>5889</v>
      </c>
      <c r="AH1993" t="s">
        <v>5940</v>
      </c>
      <c r="AI1993">
        <v>2913705</v>
      </c>
      <c r="AJ1993" t="s">
        <v>5889</v>
      </c>
      <c r="AK1993">
        <v>522</v>
      </c>
      <c r="AL1993">
        <v>2913705</v>
      </c>
      <c r="AM1993" t="s">
        <v>5889</v>
      </c>
      <c r="AN1993" t="s">
        <v>5940</v>
      </c>
      <c r="AO1993">
        <v>0</v>
      </c>
      <c r="AP1993">
        <v>2919306</v>
      </c>
      <c r="AQ1993" t="s">
        <v>3891</v>
      </c>
      <c r="AR1993">
        <v>78</v>
      </c>
    </row>
    <row r="1994" spans="1:44" x14ac:dyDescent="0.25">
      <c r="A1994">
        <v>3165552</v>
      </c>
      <c r="B1994">
        <v>2</v>
      </c>
      <c r="C1994" t="s">
        <v>888</v>
      </c>
      <c r="D1994" t="s">
        <v>4845</v>
      </c>
      <c r="E1994">
        <v>12000</v>
      </c>
      <c r="F1994" t="s">
        <v>5940</v>
      </c>
      <c r="G1994">
        <v>2700</v>
      </c>
      <c r="H1994" t="s">
        <v>5940</v>
      </c>
      <c r="I1994">
        <v>180</v>
      </c>
      <c r="J1994">
        <v>384</v>
      </c>
      <c r="K1994">
        <v>15000</v>
      </c>
      <c r="L1994">
        <v>0</v>
      </c>
      <c r="M1994">
        <v>1440</v>
      </c>
      <c r="N1994">
        <v>0</v>
      </c>
      <c r="O1994">
        <v>144</v>
      </c>
      <c r="P1994">
        <v>240</v>
      </c>
      <c r="R1994">
        <v>3165552</v>
      </c>
      <c r="S1994">
        <v>12000</v>
      </c>
      <c r="T1994" t="s">
        <v>5940</v>
      </c>
      <c r="U1994">
        <v>2700</v>
      </c>
      <c r="V1994" t="s">
        <v>5940</v>
      </c>
      <c r="W1994">
        <v>180</v>
      </c>
      <c r="X1994">
        <v>384</v>
      </c>
      <c r="Z1994">
        <v>2913804</v>
      </c>
      <c r="AB1994" t="s">
        <v>5940</v>
      </c>
      <c r="AC1994">
        <v>2913804</v>
      </c>
      <c r="AD1994" t="s">
        <v>5890</v>
      </c>
      <c r="AE1994" t="s">
        <v>5940</v>
      </c>
      <c r="AF1994">
        <v>2913804</v>
      </c>
      <c r="AG1994" t="s">
        <v>5890</v>
      </c>
      <c r="AH1994" t="s">
        <v>5940</v>
      </c>
      <c r="AI1994">
        <v>2913804</v>
      </c>
      <c r="AJ1994" t="s">
        <v>5890</v>
      </c>
      <c r="AK1994">
        <v>1914</v>
      </c>
      <c r="AL1994">
        <v>2913804</v>
      </c>
      <c r="AM1994" t="s">
        <v>5890</v>
      </c>
      <c r="AN1994" t="s">
        <v>5940</v>
      </c>
      <c r="AO1994">
        <v>0</v>
      </c>
      <c r="AP1994">
        <v>2919405</v>
      </c>
      <c r="AQ1994" t="s">
        <v>3892</v>
      </c>
      <c r="AR1994">
        <v>454</v>
      </c>
    </row>
    <row r="1995" spans="1:44" x14ac:dyDescent="0.25">
      <c r="A1995">
        <v>3167301</v>
      </c>
      <c r="B1995">
        <v>2</v>
      </c>
      <c r="C1995" t="s">
        <v>888</v>
      </c>
      <c r="D1995" t="s">
        <v>4866</v>
      </c>
      <c r="E1995">
        <v>1750</v>
      </c>
      <c r="F1995" t="s">
        <v>5940</v>
      </c>
      <c r="G1995">
        <v>1120</v>
      </c>
      <c r="H1995" t="s">
        <v>5940</v>
      </c>
      <c r="I1995">
        <v>9</v>
      </c>
      <c r="J1995">
        <v>250</v>
      </c>
      <c r="K1995">
        <v>2100</v>
      </c>
      <c r="L1995">
        <v>0</v>
      </c>
      <c r="M1995">
        <v>128</v>
      </c>
      <c r="N1995">
        <v>0</v>
      </c>
      <c r="O1995">
        <v>0</v>
      </c>
      <c r="P1995">
        <v>60</v>
      </c>
      <c r="R1995">
        <v>3167301</v>
      </c>
      <c r="S1995">
        <v>1750</v>
      </c>
      <c r="T1995" t="s">
        <v>5940</v>
      </c>
      <c r="U1995">
        <v>1120</v>
      </c>
      <c r="V1995" t="s">
        <v>5940</v>
      </c>
      <c r="W1995">
        <v>9</v>
      </c>
      <c r="X1995">
        <v>250</v>
      </c>
      <c r="Z1995">
        <v>2913903</v>
      </c>
      <c r="AB1995" t="s">
        <v>5940</v>
      </c>
      <c r="AC1995">
        <v>2913903</v>
      </c>
      <c r="AD1995" t="s">
        <v>5891</v>
      </c>
      <c r="AE1995" t="s">
        <v>5940</v>
      </c>
      <c r="AF1995">
        <v>2913903</v>
      </c>
      <c r="AG1995" t="s">
        <v>5891</v>
      </c>
      <c r="AH1995">
        <v>11000</v>
      </c>
      <c r="AI1995">
        <v>2913903</v>
      </c>
      <c r="AJ1995" t="s">
        <v>5891</v>
      </c>
      <c r="AK1995">
        <v>25</v>
      </c>
      <c r="AL1995">
        <v>2913903</v>
      </c>
      <c r="AM1995" t="s">
        <v>5891</v>
      </c>
      <c r="AN1995" t="s">
        <v>5940</v>
      </c>
      <c r="AO1995">
        <v>0</v>
      </c>
      <c r="AP1995">
        <v>2919504</v>
      </c>
      <c r="AQ1995" t="s">
        <v>3893</v>
      </c>
      <c r="AR1995">
        <v>3030</v>
      </c>
    </row>
    <row r="1996" spans="1:44" x14ac:dyDescent="0.25">
      <c r="A1996">
        <v>3167400</v>
      </c>
      <c r="B1996">
        <v>2</v>
      </c>
      <c r="C1996" t="s">
        <v>888</v>
      </c>
      <c r="D1996" t="s">
        <v>4867</v>
      </c>
      <c r="E1996">
        <v>2000</v>
      </c>
      <c r="F1996" t="s">
        <v>5940</v>
      </c>
      <c r="G1996">
        <v>4700</v>
      </c>
      <c r="H1996" t="s">
        <v>5940</v>
      </c>
      <c r="I1996">
        <v>674</v>
      </c>
      <c r="J1996">
        <v>484</v>
      </c>
      <c r="K1996">
        <v>10500</v>
      </c>
      <c r="L1996">
        <v>0</v>
      </c>
      <c r="M1996">
        <v>4530</v>
      </c>
      <c r="N1996">
        <v>0</v>
      </c>
      <c r="O1996">
        <v>122</v>
      </c>
      <c r="P1996">
        <v>707</v>
      </c>
      <c r="R1996">
        <v>3167400</v>
      </c>
      <c r="S1996">
        <v>2000</v>
      </c>
      <c r="T1996" t="s">
        <v>5940</v>
      </c>
      <c r="U1996">
        <v>4700</v>
      </c>
      <c r="V1996" t="s">
        <v>5940</v>
      </c>
      <c r="W1996">
        <v>674</v>
      </c>
      <c r="X1996">
        <v>484</v>
      </c>
      <c r="Z1996">
        <v>2914000</v>
      </c>
      <c r="AB1996" t="s">
        <v>5940</v>
      </c>
      <c r="AC1996">
        <v>2914000</v>
      </c>
      <c r="AD1996" t="s">
        <v>5892</v>
      </c>
      <c r="AE1996" t="s">
        <v>5940</v>
      </c>
      <c r="AF1996">
        <v>2914000</v>
      </c>
      <c r="AG1996" t="s">
        <v>5892</v>
      </c>
      <c r="AH1996" t="s">
        <v>5940</v>
      </c>
      <c r="AI1996">
        <v>2914000</v>
      </c>
      <c r="AJ1996" t="s">
        <v>5892</v>
      </c>
      <c r="AK1996">
        <v>400</v>
      </c>
      <c r="AL1996">
        <v>2914000</v>
      </c>
      <c r="AM1996" t="s">
        <v>5892</v>
      </c>
      <c r="AN1996" t="s">
        <v>5940</v>
      </c>
      <c r="AO1996">
        <v>0</v>
      </c>
      <c r="AP1996">
        <v>2919553</v>
      </c>
      <c r="AQ1996" t="s">
        <v>3894</v>
      </c>
      <c r="AR1996">
        <v>93438</v>
      </c>
    </row>
    <row r="1997" spans="1:44" x14ac:dyDescent="0.25">
      <c r="A1997">
        <v>3167509</v>
      </c>
      <c r="B1997">
        <v>2</v>
      </c>
      <c r="C1997" t="s">
        <v>888</v>
      </c>
      <c r="D1997" t="s">
        <v>4868</v>
      </c>
      <c r="E1997">
        <v>400</v>
      </c>
      <c r="F1997" t="s">
        <v>5940</v>
      </c>
      <c r="G1997">
        <v>175</v>
      </c>
      <c r="H1997" t="s">
        <v>5940</v>
      </c>
      <c r="I1997" t="s">
        <v>5940</v>
      </c>
      <c r="J1997">
        <v>38</v>
      </c>
      <c r="K1997">
        <v>400</v>
      </c>
      <c r="L1997">
        <v>0</v>
      </c>
      <c r="M1997">
        <v>200</v>
      </c>
      <c r="N1997">
        <v>0</v>
      </c>
      <c r="O1997">
        <v>0</v>
      </c>
      <c r="P1997">
        <v>13</v>
      </c>
      <c r="R1997">
        <v>3167509</v>
      </c>
      <c r="S1997">
        <v>400</v>
      </c>
      <c r="T1997" t="s">
        <v>5940</v>
      </c>
      <c r="U1997">
        <v>175</v>
      </c>
      <c r="V1997" t="s">
        <v>5940</v>
      </c>
      <c r="W1997" t="s">
        <v>5940</v>
      </c>
      <c r="X1997">
        <v>38</v>
      </c>
      <c r="Z1997">
        <v>2914109</v>
      </c>
      <c r="AB1997">
        <v>10</v>
      </c>
      <c r="AC1997">
        <v>2914109</v>
      </c>
      <c r="AD1997" t="s">
        <v>5893</v>
      </c>
      <c r="AE1997">
        <v>7</v>
      </c>
      <c r="AF1997">
        <v>2914109</v>
      </c>
      <c r="AG1997" t="s">
        <v>5893</v>
      </c>
      <c r="AH1997">
        <v>496</v>
      </c>
      <c r="AI1997">
        <v>2914109</v>
      </c>
      <c r="AJ1997" t="s">
        <v>5893</v>
      </c>
      <c r="AK1997">
        <v>96</v>
      </c>
      <c r="AL1997">
        <v>2914109</v>
      </c>
      <c r="AM1997" t="s">
        <v>5893</v>
      </c>
      <c r="AN1997" t="s">
        <v>5940</v>
      </c>
      <c r="AO1997">
        <v>0</v>
      </c>
      <c r="AP1997">
        <v>2919603</v>
      </c>
      <c r="AQ1997" t="s">
        <v>3895</v>
      </c>
      <c r="AR1997">
        <v>85</v>
      </c>
    </row>
    <row r="1998" spans="1:44" x14ac:dyDescent="0.25">
      <c r="A1998">
        <v>3167608</v>
      </c>
      <c r="B1998">
        <v>2</v>
      </c>
      <c r="C1998" t="s">
        <v>888</v>
      </c>
      <c r="D1998" t="s">
        <v>4869</v>
      </c>
      <c r="E1998">
        <v>1120</v>
      </c>
      <c r="F1998" t="s">
        <v>5940</v>
      </c>
      <c r="G1998">
        <v>8500</v>
      </c>
      <c r="H1998" t="s">
        <v>5940</v>
      </c>
      <c r="I1998">
        <v>360</v>
      </c>
      <c r="J1998">
        <v>2028</v>
      </c>
      <c r="K1998">
        <v>1000</v>
      </c>
      <c r="L1998">
        <v>0</v>
      </c>
      <c r="M1998">
        <v>1200</v>
      </c>
      <c r="N1998">
        <v>0</v>
      </c>
      <c r="O1998">
        <v>101</v>
      </c>
      <c r="P1998">
        <v>92</v>
      </c>
      <c r="R1998">
        <v>3167608</v>
      </c>
      <c r="S1998">
        <v>1120</v>
      </c>
      <c r="T1998" t="s">
        <v>5940</v>
      </c>
      <c r="U1998">
        <v>8500</v>
      </c>
      <c r="V1998" t="s">
        <v>5940</v>
      </c>
      <c r="W1998">
        <v>360</v>
      </c>
      <c r="X1998">
        <v>2028</v>
      </c>
      <c r="Z1998">
        <v>2914208</v>
      </c>
      <c r="AB1998" t="s">
        <v>5940</v>
      </c>
      <c r="AC1998">
        <v>2914208</v>
      </c>
      <c r="AD1998" t="s">
        <v>5894</v>
      </c>
      <c r="AE1998" t="s">
        <v>5940</v>
      </c>
      <c r="AF1998">
        <v>2914208</v>
      </c>
      <c r="AG1998" t="s">
        <v>5894</v>
      </c>
      <c r="AH1998" t="s">
        <v>5940</v>
      </c>
      <c r="AI1998">
        <v>2914208</v>
      </c>
      <c r="AJ1998" t="s">
        <v>5894</v>
      </c>
      <c r="AK1998">
        <v>46</v>
      </c>
      <c r="AL1998">
        <v>2914208</v>
      </c>
      <c r="AM1998" t="s">
        <v>5894</v>
      </c>
      <c r="AN1998" t="s">
        <v>5940</v>
      </c>
      <c r="AO1998">
        <v>0</v>
      </c>
      <c r="AP1998">
        <v>2919702</v>
      </c>
      <c r="AQ1998" t="s">
        <v>3896</v>
      </c>
      <c r="AR1998">
        <v>18</v>
      </c>
    </row>
    <row r="1999" spans="1:44" x14ac:dyDescent="0.25">
      <c r="A1999">
        <v>3167707</v>
      </c>
      <c r="B1999">
        <v>2</v>
      </c>
      <c r="C1999" t="s">
        <v>888</v>
      </c>
      <c r="D1999" t="s">
        <v>4870</v>
      </c>
      <c r="E1999">
        <v>1500</v>
      </c>
      <c r="F1999" t="s">
        <v>5940</v>
      </c>
      <c r="G1999">
        <v>80</v>
      </c>
      <c r="H1999" t="s">
        <v>5940</v>
      </c>
      <c r="I1999">
        <v>30</v>
      </c>
      <c r="J1999">
        <v>32</v>
      </c>
      <c r="K1999">
        <v>2100</v>
      </c>
      <c r="L1999">
        <v>0</v>
      </c>
      <c r="M1999">
        <v>61</v>
      </c>
      <c r="N1999">
        <v>0</v>
      </c>
      <c r="O1999">
        <v>17</v>
      </c>
      <c r="P1999">
        <v>19</v>
      </c>
      <c r="R1999">
        <v>3167707</v>
      </c>
      <c r="S1999">
        <v>1500</v>
      </c>
      <c r="T1999" t="s">
        <v>5940</v>
      </c>
      <c r="U1999">
        <v>80</v>
      </c>
      <c r="V1999" t="s">
        <v>5940</v>
      </c>
      <c r="W1999">
        <v>30</v>
      </c>
      <c r="X1999">
        <v>32</v>
      </c>
      <c r="Z1999">
        <v>2914307</v>
      </c>
      <c r="AB1999" t="s">
        <v>5940</v>
      </c>
      <c r="AC1999">
        <v>2914307</v>
      </c>
      <c r="AD1999" t="s">
        <v>5895</v>
      </c>
      <c r="AE1999" t="s">
        <v>5940</v>
      </c>
      <c r="AF1999">
        <v>2914307</v>
      </c>
      <c r="AG1999" t="s">
        <v>5895</v>
      </c>
      <c r="AH1999">
        <v>4000</v>
      </c>
      <c r="AI1999">
        <v>2914307</v>
      </c>
      <c r="AJ1999" t="s">
        <v>5895</v>
      </c>
      <c r="AK1999">
        <v>68</v>
      </c>
      <c r="AL1999">
        <v>2914307</v>
      </c>
      <c r="AM1999" t="s">
        <v>5895</v>
      </c>
      <c r="AN1999" t="s">
        <v>5940</v>
      </c>
      <c r="AO1999">
        <v>0</v>
      </c>
      <c r="AP1999">
        <v>2919801</v>
      </c>
      <c r="AQ1999" t="s">
        <v>3897</v>
      </c>
      <c r="AR1999">
        <v>3000</v>
      </c>
    </row>
    <row r="2000" spans="1:44" x14ac:dyDescent="0.25">
      <c r="A2000">
        <v>3167806</v>
      </c>
      <c r="B2000">
        <v>2</v>
      </c>
      <c r="C2000" t="s">
        <v>888</v>
      </c>
      <c r="D2000" t="s">
        <v>4871</v>
      </c>
      <c r="E2000" t="s">
        <v>5940</v>
      </c>
      <c r="F2000" t="s">
        <v>5940</v>
      </c>
      <c r="G2000">
        <v>1800</v>
      </c>
      <c r="H2000" t="s">
        <v>5940</v>
      </c>
      <c r="I2000" t="s">
        <v>5940</v>
      </c>
      <c r="J2000">
        <v>114</v>
      </c>
      <c r="K2000">
        <v>2400</v>
      </c>
      <c r="L2000">
        <v>0</v>
      </c>
      <c r="M2000">
        <v>1800</v>
      </c>
      <c r="N2000">
        <v>0</v>
      </c>
      <c r="O2000">
        <v>0</v>
      </c>
      <c r="P2000">
        <v>91</v>
      </c>
      <c r="R2000">
        <v>3167806</v>
      </c>
      <c r="S2000" t="s">
        <v>5940</v>
      </c>
      <c r="T2000" t="s">
        <v>5940</v>
      </c>
      <c r="U2000">
        <v>1800</v>
      </c>
      <c r="V2000" t="s">
        <v>5940</v>
      </c>
      <c r="W2000" t="s">
        <v>5940</v>
      </c>
      <c r="X2000">
        <v>114</v>
      </c>
      <c r="Z2000">
        <v>2914406</v>
      </c>
      <c r="AB2000" t="s">
        <v>5940</v>
      </c>
      <c r="AC2000">
        <v>2914406</v>
      </c>
      <c r="AD2000" t="s">
        <v>5896</v>
      </c>
      <c r="AE2000" t="s">
        <v>5940</v>
      </c>
      <c r="AF2000">
        <v>2914406</v>
      </c>
      <c r="AG2000" t="s">
        <v>5896</v>
      </c>
      <c r="AH2000">
        <v>30000</v>
      </c>
      <c r="AI2000">
        <v>2914406</v>
      </c>
      <c r="AJ2000" t="s">
        <v>5896</v>
      </c>
      <c r="AK2000">
        <v>89</v>
      </c>
      <c r="AL2000">
        <v>2914406</v>
      </c>
      <c r="AM2000" t="s">
        <v>5896</v>
      </c>
      <c r="AN2000" t="s">
        <v>5940</v>
      </c>
      <c r="AO2000">
        <v>0</v>
      </c>
      <c r="AP2000">
        <v>2919900</v>
      </c>
      <c r="AQ2000" t="s">
        <v>3898</v>
      </c>
      <c r="AR2000">
        <v>18</v>
      </c>
    </row>
    <row r="2001" spans="1:44" x14ac:dyDescent="0.25">
      <c r="A2001">
        <v>3167905</v>
      </c>
      <c r="B2001">
        <v>2</v>
      </c>
      <c r="C2001" t="s">
        <v>888</v>
      </c>
      <c r="D2001" t="s">
        <v>4872</v>
      </c>
      <c r="E2001">
        <v>1320</v>
      </c>
      <c r="F2001" t="s">
        <v>5940</v>
      </c>
      <c r="G2001">
        <v>900</v>
      </c>
      <c r="H2001" t="s">
        <v>5940</v>
      </c>
      <c r="I2001">
        <v>16</v>
      </c>
      <c r="J2001">
        <v>22</v>
      </c>
      <c r="K2001">
        <v>2250</v>
      </c>
      <c r="L2001">
        <v>0</v>
      </c>
      <c r="M2001">
        <v>1000</v>
      </c>
      <c r="N2001">
        <v>0</v>
      </c>
      <c r="O2001">
        <v>7</v>
      </c>
      <c r="P2001">
        <v>48</v>
      </c>
      <c r="R2001">
        <v>3167905</v>
      </c>
      <c r="S2001">
        <v>1320</v>
      </c>
      <c r="T2001" t="s">
        <v>5940</v>
      </c>
      <c r="U2001">
        <v>900</v>
      </c>
      <c r="V2001" t="s">
        <v>5940</v>
      </c>
      <c r="W2001">
        <v>16</v>
      </c>
      <c r="X2001">
        <v>22</v>
      </c>
      <c r="Z2001">
        <v>2914505</v>
      </c>
      <c r="AB2001" t="s">
        <v>5940</v>
      </c>
      <c r="AC2001">
        <v>2914505</v>
      </c>
      <c r="AD2001" t="s">
        <v>5897</v>
      </c>
      <c r="AE2001" t="s">
        <v>5940</v>
      </c>
      <c r="AF2001">
        <v>2914505</v>
      </c>
      <c r="AG2001" t="s">
        <v>5897</v>
      </c>
      <c r="AH2001" t="s">
        <v>5940</v>
      </c>
      <c r="AI2001">
        <v>2914505</v>
      </c>
      <c r="AJ2001" t="s">
        <v>5897</v>
      </c>
      <c r="AK2001">
        <v>3739</v>
      </c>
      <c r="AL2001">
        <v>2914505</v>
      </c>
      <c r="AM2001" t="s">
        <v>5897</v>
      </c>
      <c r="AN2001" t="s">
        <v>5940</v>
      </c>
      <c r="AO2001">
        <v>0</v>
      </c>
      <c r="AP2001">
        <v>2919959</v>
      </c>
      <c r="AQ2001" t="s">
        <v>3900</v>
      </c>
      <c r="AR2001">
        <v>180</v>
      </c>
    </row>
    <row r="2002" spans="1:44" x14ac:dyDescent="0.25">
      <c r="A2002">
        <v>3168002</v>
      </c>
      <c r="B2002">
        <v>2</v>
      </c>
      <c r="C2002" t="s">
        <v>888</v>
      </c>
      <c r="D2002" t="s">
        <v>4873</v>
      </c>
      <c r="E2002">
        <v>11200</v>
      </c>
      <c r="F2002" t="s">
        <v>5940</v>
      </c>
      <c r="G2002">
        <v>2030</v>
      </c>
      <c r="H2002" t="s">
        <v>5940</v>
      </c>
      <c r="I2002" t="s">
        <v>5940</v>
      </c>
      <c r="J2002">
        <v>580</v>
      </c>
      <c r="K2002">
        <v>18120</v>
      </c>
      <c r="L2002">
        <v>0</v>
      </c>
      <c r="M2002">
        <v>2240</v>
      </c>
      <c r="N2002">
        <v>0</v>
      </c>
      <c r="O2002">
        <v>0</v>
      </c>
      <c r="P2002">
        <v>828</v>
      </c>
      <c r="R2002">
        <v>3168002</v>
      </c>
      <c r="S2002">
        <v>11200</v>
      </c>
      <c r="T2002" t="s">
        <v>5940</v>
      </c>
      <c r="U2002">
        <v>2030</v>
      </c>
      <c r="V2002" t="s">
        <v>5940</v>
      </c>
      <c r="W2002" t="s">
        <v>5940</v>
      </c>
      <c r="X2002">
        <v>580</v>
      </c>
      <c r="Z2002">
        <v>2914604</v>
      </c>
      <c r="AB2002" t="s">
        <v>5940</v>
      </c>
      <c r="AC2002">
        <v>2914604</v>
      </c>
      <c r="AD2002" t="s">
        <v>5898</v>
      </c>
      <c r="AE2002" t="s">
        <v>5940</v>
      </c>
      <c r="AF2002">
        <v>2914604</v>
      </c>
      <c r="AG2002" t="s">
        <v>5898</v>
      </c>
      <c r="AH2002" t="s">
        <v>5940</v>
      </c>
      <c r="AI2002">
        <v>2914604</v>
      </c>
      <c r="AJ2002" t="s">
        <v>5898</v>
      </c>
      <c r="AK2002">
        <v>960</v>
      </c>
      <c r="AL2002">
        <v>2914604</v>
      </c>
      <c r="AM2002" t="s">
        <v>5898</v>
      </c>
      <c r="AN2002" t="s">
        <v>5940</v>
      </c>
      <c r="AO2002">
        <v>0</v>
      </c>
      <c r="AP2002">
        <v>2920007</v>
      </c>
      <c r="AQ2002" t="s">
        <v>3901</v>
      </c>
      <c r="AR2002">
        <v>18</v>
      </c>
    </row>
    <row r="2003" spans="1:44" x14ac:dyDescent="0.25">
      <c r="A2003">
        <v>3168051</v>
      </c>
      <c r="B2003">
        <v>2</v>
      </c>
      <c r="C2003" t="s">
        <v>888</v>
      </c>
      <c r="D2003" t="s">
        <v>4874</v>
      </c>
      <c r="E2003">
        <v>10220</v>
      </c>
      <c r="F2003" t="s">
        <v>5940</v>
      </c>
      <c r="G2003">
        <v>1800</v>
      </c>
      <c r="H2003" t="s">
        <v>5940</v>
      </c>
      <c r="I2003">
        <v>550</v>
      </c>
      <c r="J2003">
        <v>36</v>
      </c>
      <c r="K2003">
        <v>12320</v>
      </c>
      <c r="L2003">
        <v>0</v>
      </c>
      <c r="M2003">
        <v>1800</v>
      </c>
      <c r="N2003">
        <v>0</v>
      </c>
      <c r="O2003">
        <v>423</v>
      </c>
      <c r="P2003">
        <v>99</v>
      </c>
      <c r="R2003">
        <v>3168051</v>
      </c>
      <c r="S2003">
        <v>10220</v>
      </c>
      <c r="T2003" t="s">
        <v>5940</v>
      </c>
      <c r="U2003">
        <v>1800</v>
      </c>
      <c r="V2003" t="s">
        <v>5940</v>
      </c>
      <c r="W2003">
        <v>550</v>
      </c>
      <c r="X2003">
        <v>36</v>
      </c>
      <c r="Z2003">
        <v>2914653</v>
      </c>
      <c r="AB2003" t="s">
        <v>5940</v>
      </c>
      <c r="AC2003">
        <v>2914653</v>
      </c>
      <c r="AD2003" t="s">
        <v>5899</v>
      </c>
      <c r="AE2003" t="s">
        <v>5940</v>
      </c>
      <c r="AF2003">
        <v>2914653</v>
      </c>
      <c r="AG2003" t="s">
        <v>5899</v>
      </c>
      <c r="AH2003">
        <v>5200</v>
      </c>
      <c r="AI2003">
        <v>2914653</v>
      </c>
      <c r="AJ2003" t="s">
        <v>5899</v>
      </c>
      <c r="AK2003">
        <v>96</v>
      </c>
      <c r="AL2003">
        <v>2914653</v>
      </c>
      <c r="AM2003" t="s">
        <v>5899</v>
      </c>
      <c r="AN2003" t="s">
        <v>5940</v>
      </c>
      <c r="AO2003">
        <v>0</v>
      </c>
      <c r="AP2003">
        <v>2920106</v>
      </c>
      <c r="AQ2003" t="s">
        <v>3902</v>
      </c>
      <c r="AR2003">
        <v>288</v>
      </c>
    </row>
    <row r="2004" spans="1:44" x14ac:dyDescent="0.25">
      <c r="A2004">
        <v>3168101</v>
      </c>
      <c r="B2004">
        <v>2</v>
      </c>
      <c r="C2004" t="s">
        <v>888</v>
      </c>
      <c r="D2004" t="s">
        <v>4875</v>
      </c>
      <c r="E2004" t="s">
        <v>5940</v>
      </c>
      <c r="F2004">
        <v>5675</v>
      </c>
      <c r="G2004">
        <v>18000</v>
      </c>
      <c r="H2004" t="s">
        <v>5940</v>
      </c>
      <c r="I2004">
        <v>180</v>
      </c>
      <c r="J2004">
        <v>1080</v>
      </c>
      <c r="K2004">
        <v>0</v>
      </c>
      <c r="L2004">
        <v>2700</v>
      </c>
      <c r="M2004">
        <v>21600</v>
      </c>
      <c r="N2004">
        <v>0</v>
      </c>
      <c r="O2004">
        <v>150</v>
      </c>
      <c r="P2004">
        <v>900</v>
      </c>
      <c r="R2004">
        <v>3168101</v>
      </c>
      <c r="S2004" t="s">
        <v>5940</v>
      </c>
      <c r="T2004">
        <v>5675</v>
      </c>
      <c r="U2004">
        <v>18000</v>
      </c>
      <c r="V2004" t="s">
        <v>5940</v>
      </c>
      <c r="W2004">
        <v>180</v>
      </c>
      <c r="X2004">
        <v>1080</v>
      </c>
      <c r="Z2004">
        <v>2914703</v>
      </c>
      <c r="AB2004" t="s">
        <v>5940</v>
      </c>
      <c r="AC2004">
        <v>2914703</v>
      </c>
      <c r="AD2004" t="s">
        <v>5900</v>
      </c>
      <c r="AE2004" t="s">
        <v>5940</v>
      </c>
      <c r="AF2004">
        <v>2914703</v>
      </c>
      <c r="AG2004" t="s">
        <v>5900</v>
      </c>
      <c r="AH2004" t="s">
        <v>5940</v>
      </c>
      <c r="AI2004">
        <v>2914703</v>
      </c>
      <c r="AJ2004" t="s">
        <v>5900</v>
      </c>
      <c r="AK2004">
        <v>67</v>
      </c>
      <c r="AL2004">
        <v>2914703</v>
      </c>
      <c r="AM2004" t="s">
        <v>5900</v>
      </c>
      <c r="AN2004" t="s">
        <v>5940</v>
      </c>
      <c r="AO2004">
        <v>0</v>
      </c>
      <c r="AP2004">
        <v>2920205</v>
      </c>
      <c r="AQ2004" t="s">
        <v>3903</v>
      </c>
      <c r="AR2004">
        <v>750</v>
      </c>
    </row>
    <row r="2005" spans="1:44" x14ac:dyDescent="0.25">
      <c r="A2005">
        <v>3168200</v>
      </c>
      <c r="B2005">
        <v>2</v>
      </c>
      <c r="C2005" t="s">
        <v>888</v>
      </c>
      <c r="D2005" t="s">
        <v>4876</v>
      </c>
      <c r="E2005">
        <v>750</v>
      </c>
      <c r="F2005">
        <v>300</v>
      </c>
      <c r="G2005">
        <v>5476</v>
      </c>
      <c r="H2005" t="s">
        <v>5940</v>
      </c>
      <c r="I2005">
        <v>100</v>
      </c>
      <c r="J2005">
        <v>508</v>
      </c>
      <c r="K2005">
        <v>750</v>
      </c>
      <c r="L2005">
        <v>342</v>
      </c>
      <c r="M2005">
        <v>3600</v>
      </c>
      <c r="N2005">
        <v>0</v>
      </c>
      <c r="O2005">
        <v>80</v>
      </c>
      <c r="P2005">
        <v>620</v>
      </c>
      <c r="R2005">
        <v>3168200</v>
      </c>
      <c r="S2005">
        <v>750</v>
      </c>
      <c r="T2005">
        <v>300</v>
      </c>
      <c r="U2005">
        <v>5476</v>
      </c>
      <c r="V2005" t="s">
        <v>5940</v>
      </c>
      <c r="W2005">
        <v>100</v>
      </c>
      <c r="X2005">
        <v>508</v>
      </c>
      <c r="Z2005">
        <v>2914802</v>
      </c>
      <c r="AB2005" t="s">
        <v>5940</v>
      </c>
      <c r="AC2005">
        <v>2914802</v>
      </c>
      <c r="AD2005" t="s">
        <v>5901</v>
      </c>
      <c r="AE2005" t="s">
        <v>5940</v>
      </c>
      <c r="AF2005">
        <v>2914802</v>
      </c>
      <c r="AG2005" t="s">
        <v>5901</v>
      </c>
      <c r="AH2005">
        <v>480</v>
      </c>
      <c r="AI2005">
        <v>2914802</v>
      </c>
      <c r="AJ2005" t="s">
        <v>5901</v>
      </c>
      <c r="AK2005" t="s">
        <v>5940</v>
      </c>
      <c r="AL2005">
        <v>2914802</v>
      </c>
      <c r="AM2005" t="s">
        <v>5901</v>
      </c>
      <c r="AN2005" t="s">
        <v>5940</v>
      </c>
      <c r="AO2005">
        <v>0</v>
      </c>
      <c r="AP2005">
        <v>2920304</v>
      </c>
      <c r="AQ2005" t="s">
        <v>3904</v>
      </c>
      <c r="AR2005">
        <v>135</v>
      </c>
    </row>
    <row r="2006" spans="1:44" x14ac:dyDescent="0.25">
      <c r="A2006">
        <v>3168309</v>
      </c>
      <c r="B2006">
        <v>2</v>
      </c>
      <c r="C2006" t="s">
        <v>888</v>
      </c>
      <c r="D2006" t="s">
        <v>4877</v>
      </c>
      <c r="E2006">
        <v>1500</v>
      </c>
      <c r="F2006" t="s">
        <v>5940</v>
      </c>
      <c r="G2006">
        <v>60</v>
      </c>
      <c r="H2006" t="s">
        <v>5940</v>
      </c>
      <c r="I2006" t="s">
        <v>5940</v>
      </c>
      <c r="J2006">
        <v>20</v>
      </c>
      <c r="K2006">
        <v>1600</v>
      </c>
      <c r="L2006">
        <v>0</v>
      </c>
      <c r="M2006">
        <v>210</v>
      </c>
      <c r="N2006">
        <v>0</v>
      </c>
      <c r="O2006">
        <v>0</v>
      </c>
      <c r="P2006">
        <v>20</v>
      </c>
      <c r="R2006">
        <v>3168309</v>
      </c>
      <c r="S2006">
        <v>1500</v>
      </c>
      <c r="T2006" t="s">
        <v>5940</v>
      </c>
      <c r="U2006">
        <v>60</v>
      </c>
      <c r="V2006" t="s">
        <v>5940</v>
      </c>
      <c r="W2006" t="s">
        <v>5940</v>
      </c>
      <c r="X2006">
        <v>20</v>
      </c>
      <c r="Z2006">
        <v>2914901</v>
      </c>
      <c r="AB2006" t="s">
        <v>5940</v>
      </c>
      <c r="AC2006">
        <v>2914901</v>
      </c>
      <c r="AD2006" t="s">
        <v>5902</v>
      </c>
      <c r="AE2006" t="s">
        <v>5940</v>
      </c>
      <c r="AF2006">
        <v>2914901</v>
      </c>
      <c r="AG2006" t="s">
        <v>5902</v>
      </c>
      <c r="AH2006" t="s">
        <v>5940</v>
      </c>
      <c r="AI2006">
        <v>2914901</v>
      </c>
      <c r="AJ2006" t="s">
        <v>5902</v>
      </c>
      <c r="AK2006" t="s">
        <v>5940</v>
      </c>
      <c r="AL2006">
        <v>2914901</v>
      </c>
      <c r="AM2006" t="s">
        <v>5902</v>
      </c>
      <c r="AN2006" t="s">
        <v>5940</v>
      </c>
      <c r="AO2006">
        <v>0</v>
      </c>
      <c r="AP2006">
        <v>2920403</v>
      </c>
      <c r="AQ2006" t="s">
        <v>3905</v>
      </c>
      <c r="AR2006">
        <v>63</v>
      </c>
    </row>
    <row r="2007" spans="1:44" x14ac:dyDescent="0.25">
      <c r="A2007">
        <v>3168408</v>
      </c>
      <c r="B2007">
        <v>2</v>
      </c>
      <c r="C2007" t="s">
        <v>888</v>
      </c>
      <c r="D2007" t="s">
        <v>4878</v>
      </c>
      <c r="E2007">
        <v>5000</v>
      </c>
      <c r="F2007" t="s">
        <v>5940</v>
      </c>
      <c r="G2007">
        <v>2946</v>
      </c>
      <c r="H2007" t="s">
        <v>5940</v>
      </c>
      <c r="I2007">
        <v>346</v>
      </c>
      <c r="J2007">
        <v>19</v>
      </c>
      <c r="K2007">
        <v>25700</v>
      </c>
      <c r="L2007">
        <v>0</v>
      </c>
      <c r="M2007">
        <v>1620</v>
      </c>
      <c r="N2007">
        <v>0</v>
      </c>
      <c r="O2007">
        <v>120</v>
      </c>
      <c r="P2007">
        <v>176</v>
      </c>
      <c r="R2007">
        <v>3168408</v>
      </c>
      <c r="S2007">
        <v>5000</v>
      </c>
      <c r="T2007" t="s">
        <v>5940</v>
      </c>
      <c r="U2007">
        <v>2946</v>
      </c>
      <c r="V2007" t="s">
        <v>5940</v>
      </c>
      <c r="W2007">
        <v>346</v>
      </c>
      <c r="X2007">
        <v>19</v>
      </c>
      <c r="Z2007">
        <v>2915007</v>
      </c>
      <c r="AB2007" t="s">
        <v>5940</v>
      </c>
      <c r="AC2007">
        <v>2915007</v>
      </c>
      <c r="AD2007" t="s">
        <v>5903</v>
      </c>
      <c r="AE2007" t="s">
        <v>5940</v>
      </c>
      <c r="AF2007">
        <v>2915007</v>
      </c>
      <c r="AG2007" t="s">
        <v>5903</v>
      </c>
      <c r="AH2007">
        <v>2500</v>
      </c>
      <c r="AI2007">
        <v>2915007</v>
      </c>
      <c r="AJ2007" t="s">
        <v>5903</v>
      </c>
      <c r="AK2007">
        <v>2020</v>
      </c>
      <c r="AL2007">
        <v>2915007</v>
      </c>
      <c r="AM2007" t="s">
        <v>5903</v>
      </c>
      <c r="AN2007" t="s">
        <v>5940</v>
      </c>
      <c r="AO2007">
        <v>0</v>
      </c>
      <c r="AP2007">
        <v>2920452</v>
      </c>
      <c r="AQ2007" t="s">
        <v>3906</v>
      </c>
      <c r="AR2007">
        <v>1800</v>
      </c>
    </row>
    <row r="2008" spans="1:44" x14ac:dyDescent="0.25">
      <c r="A2008">
        <v>3168507</v>
      </c>
      <c r="B2008">
        <v>2</v>
      </c>
      <c r="C2008" t="s">
        <v>888</v>
      </c>
      <c r="D2008" t="s">
        <v>2817</v>
      </c>
      <c r="E2008">
        <v>2900</v>
      </c>
      <c r="F2008" t="s">
        <v>5940</v>
      </c>
      <c r="G2008">
        <v>4620</v>
      </c>
      <c r="H2008" t="s">
        <v>5940</v>
      </c>
      <c r="I2008">
        <v>300</v>
      </c>
      <c r="J2008">
        <v>747</v>
      </c>
      <c r="K2008">
        <v>2900</v>
      </c>
      <c r="L2008">
        <v>0</v>
      </c>
      <c r="M2008">
        <v>4400</v>
      </c>
      <c r="N2008">
        <v>0</v>
      </c>
      <c r="O2008">
        <v>281</v>
      </c>
      <c r="P2008">
        <v>720</v>
      </c>
      <c r="R2008">
        <v>3168507</v>
      </c>
      <c r="S2008">
        <v>2900</v>
      </c>
      <c r="T2008" t="s">
        <v>5940</v>
      </c>
      <c r="U2008">
        <v>4620</v>
      </c>
      <c r="V2008" t="s">
        <v>5940</v>
      </c>
      <c r="W2008">
        <v>300</v>
      </c>
      <c r="X2008">
        <v>747</v>
      </c>
      <c r="Z2008">
        <v>2915106</v>
      </c>
      <c r="AB2008" t="s">
        <v>5940</v>
      </c>
      <c r="AC2008">
        <v>2915106</v>
      </c>
      <c r="AD2008" t="s">
        <v>5904</v>
      </c>
      <c r="AE2008" t="s">
        <v>5940</v>
      </c>
      <c r="AF2008">
        <v>2915106</v>
      </c>
      <c r="AG2008" t="s">
        <v>5904</v>
      </c>
      <c r="AH2008">
        <v>3600</v>
      </c>
      <c r="AI2008">
        <v>2915106</v>
      </c>
      <c r="AJ2008" t="s">
        <v>5904</v>
      </c>
      <c r="AK2008">
        <v>18</v>
      </c>
      <c r="AL2008">
        <v>2915106</v>
      </c>
      <c r="AM2008" t="s">
        <v>5904</v>
      </c>
      <c r="AN2008" t="s">
        <v>5940</v>
      </c>
      <c r="AO2008">
        <v>0</v>
      </c>
      <c r="AP2008">
        <v>2920502</v>
      </c>
      <c r="AQ2008" t="s">
        <v>3907</v>
      </c>
      <c r="AR2008">
        <v>72</v>
      </c>
    </row>
    <row r="2009" spans="1:44" x14ac:dyDescent="0.25">
      <c r="A2009">
        <v>3168606</v>
      </c>
      <c r="B2009">
        <v>2</v>
      </c>
      <c r="C2009" t="s">
        <v>888</v>
      </c>
      <c r="D2009" t="s">
        <v>2818</v>
      </c>
      <c r="E2009">
        <v>24000</v>
      </c>
      <c r="F2009" t="s">
        <v>5940</v>
      </c>
      <c r="G2009">
        <v>540</v>
      </c>
      <c r="H2009" t="s">
        <v>5940</v>
      </c>
      <c r="I2009">
        <v>17</v>
      </c>
      <c r="J2009">
        <v>120</v>
      </c>
      <c r="K2009">
        <v>30800</v>
      </c>
      <c r="L2009">
        <v>0</v>
      </c>
      <c r="M2009">
        <v>1050</v>
      </c>
      <c r="N2009">
        <v>0</v>
      </c>
      <c r="O2009">
        <v>45</v>
      </c>
      <c r="P2009">
        <v>500</v>
      </c>
      <c r="R2009">
        <v>3168606</v>
      </c>
      <c r="S2009">
        <v>24000</v>
      </c>
      <c r="T2009" t="s">
        <v>5940</v>
      </c>
      <c r="U2009">
        <v>540</v>
      </c>
      <c r="V2009" t="s">
        <v>5940</v>
      </c>
      <c r="W2009">
        <v>17</v>
      </c>
      <c r="X2009">
        <v>120</v>
      </c>
      <c r="Z2009">
        <v>2915205</v>
      </c>
      <c r="AB2009" t="s">
        <v>5940</v>
      </c>
      <c r="AC2009">
        <v>2915205</v>
      </c>
      <c r="AD2009" t="s">
        <v>5905</v>
      </c>
      <c r="AE2009" t="s">
        <v>5940</v>
      </c>
      <c r="AF2009">
        <v>2915205</v>
      </c>
      <c r="AG2009" t="s">
        <v>5905</v>
      </c>
      <c r="AH2009">
        <v>7500</v>
      </c>
      <c r="AI2009">
        <v>2915205</v>
      </c>
      <c r="AJ2009" t="s">
        <v>5905</v>
      </c>
      <c r="AK2009">
        <v>330</v>
      </c>
      <c r="AL2009">
        <v>2915205</v>
      </c>
      <c r="AM2009" t="s">
        <v>5905</v>
      </c>
      <c r="AN2009" t="s">
        <v>5940</v>
      </c>
      <c r="AO2009">
        <v>0</v>
      </c>
      <c r="AP2009">
        <v>2920601</v>
      </c>
      <c r="AQ2009" t="s">
        <v>3908</v>
      </c>
      <c r="AR2009">
        <v>48</v>
      </c>
    </row>
    <row r="2010" spans="1:44" x14ac:dyDescent="0.25">
      <c r="A2010">
        <v>3168705</v>
      </c>
      <c r="B2010">
        <v>2</v>
      </c>
      <c r="C2010" t="s">
        <v>888</v>
      </c>
      <c r="D2010" t="s">
        <v>2819</v>
      </c>
      <c r="E2010" t="s">
        <v>5940</v>
      </c>
      <c r="F2010" t="s">
        <v>5940</v>
      </c>
      <c r="G2010">
        <v>128</v>
      </c>
      <c r="H2010" t="s">
        <v>5940</v>
      </c>
      <c r="I2010" t="s">
        <v>5940</v>
      </c>
      <c r="J2010">
        <v>26</v>
      </c>
      <c r="K2010">
        <v>0</v>
      </c>
      <c r="L2010">
        <v>0</v>
      </c>
      <c r="M2010">
        <v>8</v>
      </c>
      <c r="N2010">
        <v>0</v>
      </c>
      <c r="O2010">
        <v>0</v>
      </c>
      <c r="P2010">
        <v>10</v>
      </c>
      <c r="R2010">
        <v>3168705</v>
      </c>
      <c r="S2010" t="s">
        <v>5940</v>
      </c>
      <c r="T2010" t="s">
        <v>5940</v>
      </c>
      <c r="U2010">
        <v>128</v>
      </c>
      <c r="V2010" t="s">
        <v>5940</v>
      </c>
      <c r="W2010" t="s">
        <v>5940</v>
      </c>
      <c r="X2010">
        <v>26</v>
      </c>
      <c r="Z2010">
        <v>2915304</v>
      </c>
      <c r="AB2010" t="s">
        <v>5940</v>
      </c>
      <c r="AC2010">
        <v>2915304</v>
      </c>
      <c r="AD2010" t="s">
        <v>5906</v>
      </c>
      <c r="AE2010" t="s">
        <v>5940</v>
      </c>
      <c r="AF2010">
        <v>2915304</v>
      </c>
      <c r="AG2010" t="s">
        <v>5906</v>
      </c>
      <c r="AH2010">
        <v>800</v>
      </c>
      <c r="AI2010">
        <v>2915304</v>
      </c>
      <c r="AJ2010" t="s">
        <v>5906</v>
      </c>
      <c r="AK2010">
        <v>6</v>
      </c>
      <c r="AL2010">
        <v>2915304</v>
      </c>
      <c r="AM2010" t="s">
        <v>5906</v>
      </c>
      <c r="AN2010" t="s">
        <v>5940</v>
      </c>
      <c r="AO2010">
        <v>0</v>
      </c>
      <c r="AP2010">
        <v>2920809</v>
      </c>
      <c r="AQ2010" t="s">
        <v>3910</v>
      </c>
      <c r="AR2010">
        <v>294</v>
      </c>
    </row>
    <row r="2011" spans="1:44" x14ac:dyDescent="0.25">
      <c r="A2011">
        <v>3168804</v>
      </c>
      <c r="B2011">
        <v>2</v>
      </c>
      <c r="C2011" t="s">
        <v>888</v>
      </c>
      <c r="D2011" t="s">
        <v>2820</v>
      </c>
      <c r="E2011">
        <v>640</v>
      </c>
      <c r="F2011" t="s">
        <v>5940</v>
      </c>
      <c r="G2011">
        <v>980</v>
      </c>
      <c r="H2011" t="s">
        <v>5940</v>
      </c>
      <c r="I2011">
        <v>20</v>
      </c>
      <c r="J2011">
        <v>50</v>
      </c>
      <c r="K2011">
        <v>1120</v>
      </c>
      <c r="L2011">
        <v>0</v>
      </c>
      <c r="M2011">
        <v>1330</v>
      </c>
      <c r="N2011">
        <v>0</v>
      </c>
      <c r="O2011">
        <v>20</v>
      </c>
      <c r="P2011">
        <v>72</v>
      </c>
      <c r="R2011">
        <v>3168804</v>
      </c>
      <c r="S2011">
        <v>640</v>
      </c>
      <c r="T2011" t="s">
        <v>5940</v>
      </c>
      <c r="U2011">
        <v>980</v>
      </c>
      <c r="V2011" t="s">
        <v>5940</v>
      </c>
      <c r="W2011">
        <v>20</v>
      </c>
      <c r="X2011">
        <v>50</v>
      </c>
      <c r="Z2011">
        <v>2915353</v>
      </c>
      <c r="AB2011">
        <v>552</v>
      </c>
      <c r="AC2011">
        <v>2915353</v>
      </c>
      <c r="AD2011" t="s">
        <v>5907</v>
      </c>
      <c r="AE2011" t="s">
        <v>5940</v>
      </c>
      <c r="AF2011">
        <v>2915353</v>
      </c>
      <c r="AG2011" t="s">
        <v>5907</v>
      </c>
      <c r="AH2011">
        <v>340</v>
      </c>
      <c r="AI2011">
        <v>2915353</v>
      </c>
      <c r="AJ2011" t="s">
        <v>5907</v>
      </c>
      <c r="AK2011">
        <v>541</v>
      </c>
      <c r="AL2011">
        <v>2915353</v>
      </c>
      <c r="AM2011" t="s">
        <v>5907</v>
      </c>
      <c r="AN2011" t="s">
        <v>5940</v>
      </c>
      <c r="AO2011">
        <v>0</v>
      </c>
      <c r="AP2011">
        <v>2921005</v>
      </c>
      <c r="AQ2011" t="s">
        <v>3912</v>
      </c>
      <c r="AR2011">
        <v>50</v>
      </c>
    </row>
    <row r="2012" spans="1:44" x14ac:dyDescent="0.25">
      <c r="A2012">
        <v>3168903</v>
      </c>
      <c r="B2012">
        <v>2</v>
      </c>
      <c r="C2012" t="s">
        <v>888</v>
      </c>
      <c r="D2012" t="s">
        <v>2821</v>
      </c>
      <c r="E2012">
        <v>4550</v>
      </c>
      <c r="F2012">
        <v>3120</v>
      </c>
      <c r="G2012">
        <v>13630</v>
      </c>
      <c r="H2012" t="s">
        <v>5940</v>
      </c>
      <c r="I2012">
        <v>410</v>
      </c>
      <c r="J2012">
        <v>474</v>
      </c>
      <c r="K2012">
        <v>4900</v>
      </c>
      <c r="L2012">
        <v>1890</v>
      </c>
      <c r="M2012">
        <v>8724</v>
      </c>
      <c r="N2012">
        <v>0</v>
      </c>
      <c r="O2012">
        <v>171</v>
      </c>
      <c r="P2012">
        <v>273</v>
      </c>
      <c r="R2012">
        <v>3168903</v>
      </c>
      <c r="S2012">
        <v>4550</v>
      </c>
      <c r="T2012">
        <v>3120</v>
      </c>
      <c r="U2012">
        <v>13630</v>
      </c>
      <c r="V2012" t="s">
        <v>5940</v>
      </c>
      <c r="W2012">
        <v>410</v>
      </c>
      <c r="X2012">
        <v>474</v>
      </c>
      <c r="Z2012">
        <v>2915403</v>
      </c>
      <c r="AB2012" t="s">
        <v>5940</v>
      </c>
      <c r="AC2012">
        <v>2915403</v>
      </c>
      <c r="AD2012" t="s">
        <v>5908</v>
      </c>
      <c r="AE2012" t="s">
        <v>5940</v>
      </c>
      <c r="AF2012">
        <v>2915403</v>
      </c>
      <c r="AG2012" t="s">
        <v>5908</v>
      </c>
      <c r="AH2012">
        <v>3600</v>
      </c>
      <c r="AI2012">
        <v>2915403</v>
      </c>
      <c r="AJ2012" t="s">
        <v>5908</v>
      </c>
      <c r="AK2012" t="s">
        <v>5940</v>
      </c>
      <c r="AL2012">
        <v>2915403</v>
      </c>
      <c r="AM2012" t="s">
        <v>5908</v>
      </c>
      <c r="AN2012" t="s">
        <v>5940</v>
      </c>
      <c r="AO2012">
        <v>0</v>
      </c>
      <c r="AP2012">
        <v>2921054</v>
      </c>
      <c r="AQ2012" t="s">
        <v>3913</v>
      </c>
      <c r="AR2012">
        <v>200</v>
      </c>
    </row>
    <row r="2013" spans="1:44" x14ac:dyDescent="0.25">
      <c r="A2013">
        <v>3169000</v>
      </c>
      <c r="B2013">
        <v>2</v>
      </c>
      <c r="C2013" t="s">
        <v>888</v>
      </c>
      <c r="D2013" t="s">
        <v>2822</v>
      </c>
      <c r="E2013">
        <v>2250</v>
      </c>
      <c r="F2013" t="s">
        <v>5940</v>
      </c>
      <c r="G2013">
        <v>1000</v>
      </c>
      <c r="H2013" t="s">
        <v>5940</v>
      </c>
      <c r="I2013">
        <v>80</v>
      </c>
      <c r="J2013">
        <v>4</v>
      </c>
      <c r="K2013">
        <v>5000</v>
      </c>
      <c r="L2013">
        <v>0</v>
      </c>
      <c r="M2013">
        <v>600</v>
      </c>
      <c r="N2013">
        <v>0</v>
      </c>
      <c r="O2013">
        <v>80</v>
      </c>
      <c r="P2013">
        <v>27</v>
      </c>
      <c r="R2013">
        <v>3169000</v>
      </c>
      <c r="S2013">
        <v>2250</v>
      </c>
      <c r="T2013" t="s">
        <v>5940</v>
      </c>
      <c r="U2013">
        <v>1000</v>
      </c>
      <c r="V2013" t="s">
        <v>5940</v>
      </c>
      <c r="W2013">
        <v>80</v>
      </c>
      <c r="X2013">
        <v>4</v>
      </c>
      <c r="Z2013">
        <v>2915502</v>
      </c>
      <c r="AB2013" t="s">
        <v>5940</v>
      </c>
      <c r="AC2013">
        <v>2915502</v>
      </c>
      <c r="AD2013" t="s">
        <v>5909</v>
      </c>
      <c r="AE2013" t="s">
        <v>5940</v>
      </c>
      <c r="AF2013">
        <v>2915502</v>
      </c>
      <c r="AG2013" t="s">
        <v>5909</v>
      </c>
      <c r="AH2013">
        <v>3500</v>
      </c>
      <c r="AI2013">
        <v>2915502</v>
      </c>
      <c r="AJ2013" t="s">
        <v>5909</v>
      </c>
      <c r="AK2013" t="s">
        <v>5940</v>
      </c>
      <c r="AL2013">
        <v>2915502</v>
      </c>
      <c r="AM2013" t="s">
        <v>5909</v>
      </c>
      <c r="AN2013" t="s">
        <v>5940</v>
      </c>
      <c r="AO2013">
        <v>0</v>
      </c>
      <c r="AP2013">
        <v>2921104</v>
      </c>
      <c r="AQ2013" t="s">
        <v>3914</v>
      </c>
      <c r="AR2013" t="s">
        <v>5940</v>
      </c>
    </row>
    <row r="2014" spans="1:44" x14ac:dyDescent="0.25">
      <c r="A2014">
        <v>3169059</v>
      </c>
      <c r="B2014">
        <v>2</v>
      </c>
      <c r="C2014" t="s">
        <v>888</v>
      </c>
      <c r="D2014" t="s">
        <v>2823</v>
      </c>
      <c r="E2014" t="s">
        <v>5940</v>
      </c>
      <c r="F2014" t="s">
        <v>5940</v>
      </c>
      <c r="G2014">
        <v>1158</v>
      </c>
      <c r="H2014" t="s">
        <v>5940</v>
      </c>
      <c r="I2014">
        <v>2</v>
      </c>
      <c r="J2014">
        <v>63</v>
      </c>
      <c r="K2014">
        <v>0</v>
      </c>
      <c r="L2014">
        <v>0</v>
      </c>
      <c r="M2014">
        <v>925</v>
      </c>
      <c r="N2014">
        <v>0</v>
      </c>
      <c r="O2014">
        <v>0</v>
      </c>
      <c r="P2014">
        <v>64</v>
      </c>
      <c r="R2014">
        <v>3169059</v>
      </c>
      <c r="S2014" t="s">
        <v>5940</v>
      </c>
      <c r="T2014" t="s">
        <v>5940</v>
      </c>
      <c r="U2014">
        <v>1158</v>
      </c>
      <c r="V2014" t="s">
        <v>5940</v>
      </c>
      <c r="W2014">
        <v>2</v>
      </c>
      <c r="X2014">
        <v>63</v>
      </c>
      <c r="Z2014">
        <v>2915601</v>
      </c>
      <c r="AB2014" t="s">
        <v>5940</v>
      </c>
      <c r="AC2014">
        <v>2915601</v>
      </c>
      <c r="AD2014" t="s">
        <v>5910</v>
      </c>
      <c r="AE2014" t="s">
        <v>5940</v>
      </c>
      <c r="AF2014">
        <v>2915601</v>
      </c>
      <c r="AG2014" t="s">
        <v>5910</v>
      </c>
      <c r="AH2014">
        <v>7905</v>
      </c>
      <c r="AI2014">
        <v>2915601</v>
      </c>
      <c r="AJ2014" t="s">
        <v>5910</v>
      </c>
      <c r="AK2014">
        <v>570</v>
      </c>
      <c r="AL2014">
        <v>2915601</v>
      </c>
      <c r="AM2014" t="s">
        <v>5910</v>
      </c>
      <c r="AN2014" t="s">
        <v>5940</v>
      </c>
      <c r="AO2014">
        <v>0</v>
      </c>
      <c r="AP2014">
        <v>2921203</v>
      </c>
      <c r="AQ2014" t="s">
        <v>3915</v>
      </c>
      <c r="AR2014">
        <v>316</v>
      </c>
    </row>
    <row r="2015" spans="1:44" x14ac:dyDescent="0.25">
      <c r="A2015">
        <v>3169109</v>
      </c>
      <c r="B2015">
        <v>2</v>
      </c>
      <c r="C2015" t="s">
        <v>888</v>
      </c>
      <c r="D2015" t="s">
        <v>2824</v>
      </c>
      <c r="E2015" t="s">
        <v>5940</v>
      </c>
      <c r="F2015" t="s">
        <v>5940</v>
      </c>
      <c r="G2015">
        <v>1200</v>
      </c>
      <c r="H2015" t="s">
        <v>5940</v>
      </c>
      <c r="I2015" t="s">
        <v>5940</v>
      </c>
      <c r="J2015">
        <v>156</v>
      </c>
      <c r="K2015">
        <v>0</v>
      </c>
      <c r="L2015">
        <v>0</v>
      </c>
      <c r="M2015">
        <v>1920</v>
      </c>
      <c r="N2015">
        <v>0</v>
      </c>
      <c r="O2015">
        <v>0</v>
      </c>
      <c r="P2015">
        <v>177</v>
      </c>
      <c r="R2015">
        <v>3169109</v>
      </c>
      <c r="S2015" t="s">
        <v>5940</v>
      </c>
      <c r="T2015" t="s">
        <v>5940</v>
      </c>
      <c r="U2015">
        <v>1200</v>
      </c>
      <c r="V2015" t="s">
        <v>5940</v>
      </c>
      <c r="W2015" t="s">
        <v>5940</v>
      </c>
      <c r="X2015">
        <v>156</v>
      </c>
      <c r="Z2015">
        <v>2915700</v>
      </c>
      <c r="AB2015" t="s">
        <v>5940</v>
      </c>
      <c r="AC2015">
        <v>2915700</v>
      </c>
      <c r="AD2015" t="s">
        <v>5911</v>
      </c>
      <c r="AE2015" t="s">
        <v>5940</v>
      </c>
      <c r="AF2015">
        <v>2915700</v>
      </c>
      <c r="AG2015" t="s">
        <v>5911</v>
      </c>
      <c r="AH2015" t="s">
        <v>5940</v>
      </c>
      <c r="AI2015">
        <v>2915700</v>
      </c>
      <c r="AJ2015" t="s">
        <v>5911</v>
      </c>
      <c r="AK2015">
        <v>29</v>
      </c>
      <c r="AL2015">
        <v>2915700</v>
      </c>
      <c r="AM2015" t="s">
        <v>5911</v>
      </c>
      <c r="AN2015" t="s">
        <v>5940</v>
      </c>
      <c r="AO2015">
        <v>0</v>
      </c>
      <c r="AP2015">
        <v>2921302</v>
      </c>
      <c r="AQ2015" t="s">
        <v>3916</v>
      </c>
      <c r="AR2015">
        <v>10</v>
      </c>
    </row>
    <row r="2016" spans="1:44" x14ac:dyDescent="0.25">
      <c r="A2016">
        <v>3169208</v>
      </c>
      <c r="B2016">
        <v>2</v>
      </c>
      <c r="C2016" t="s">
        <v>888</v>
      </c>
      <c r="D2016" t="s">
        <v>2825</v>
      </c>
      <c r="E2016">
        <v>5000</v>
      </c>
      <c r="F2016" t="s">
        <v>5940</v>
      </c>
      <c r="G2016">
        <v>1750</v>
      </c>
      <c r="H2016" t="s">
        <v>5940</v>
      </c>
      <c r="I2016">
        <v>450</v>
      </c>
      <c r="J2016">
        <v>80</v>
      </c>
      <c r="K2016">
        <v>5000</v>
      </c>
      <c r="L2016">
        <v>0</v>
      </c>
      <c r="M2016">
        <v>1750</v>
      </c>
      <c r="N2016">
        <v>0</v>
      </c>
      <c r="O2016">
        <v>270</v>
      </c>
      <c r="P2016">
        <v>92</v>
      </c>
      <c r="R2016">
        <v>3169208</v>
      </c>
      <c r="S2016">
        <v>5000</v>
      </c>
      <c r="T2016" t="s">
        <v>5940</v>
      </c>
      <c r="U2016">
        <v>1750</v>
      </c>
      <c r="V2016" t="s">
        <v>5940</v>
      </c>
      <c r="W2016">
        <v>450</v>
      </c>
      <c r="X2016">
        <v>80</v>
      </c>
      <c r="Z2016">
        <v>2915809</v>
      </c>
      <c r="AB2016" t="s">
        <v>5940</v>
      </c>
      <c r="AC2016">
        <v>2915809</v>
      </c>
      <c r="AD2016" t="s">
        <v>5912</v>
      </c>
      <c r="AE2016" t="s">
        <v>5940</v>
      </c>
      <c r="AF2016">
        <v>2915809</v>
      </c>
      <c r="AG2016" t="s">
        <v>5912</v>
      </c>
      <c r="AH2016">
        <v>31500</v>
      </c>
      <c r="AI2016">
        <v>2915809</v>
      </c>
      <c r="AJ2016" t="s">
        <v>5912</v>
      </c>
      <c r="AK2016">
        <v>150</v>
      </c>
      <c r="AL2016">
        <v>2915809</v>
      </c>
      <c r="AM2016" t="s">
        <v>5912</v>
      </c>
      <c r="AN2016" t="s">
        <v>5940</v>
      </c>
      <c r="AO2016">
        <v>0</v>
      </c>
      <c r="AP2016">
        <v>2921401</v>
      </c>
      <c r="AQ2016" t="s">
        <v>3917</v>
      </c>
      <c r="AR2016">
        <v>349</v>
      </c>
    </row>
    <row r="2017" spans="1:44" x14ac:dyDescent="0.25">
      <c r="A2017">
        <v>3169307</v>
      </c>
      <c r="B2017">
        <v>2</v>
      </c>
      <c r="C2017" t="s">
        <v>888</v>
      </c>
      <c r="D2017" t="s">
        <v>2826</v>
      </c>
      <c r="E2017">
        <v>4500</v>
      </c>
      <c r="F2017">
        <v>1050</v>
      </c>
      <c r="G2017">
        <v>89700</v>
      </c>
      <c r="H2017" t="s">
        <v>5940</v>
      </c>
      <c r="I2017" t="s">
        <v>5940</v>
      </c>
      <c r="J2017">
        <v>1770</v>
      </c>
      <c r="K2017">
        <v>4500</v>
      </c>
      <c r="L2017">
        <v>720</v>
      </c>
      <c r="M2017">
        <v>72000</v>
      </c>
      <c r="N2017">
        <v>0</v>
      </c>
      <c r="O2017">
        <v>0</v>
      </c>
      <c r="P2017">
        <v>2400</v>
      </c>
      <c r="R2017">
        <v>3169307</v>
      </c>
      <c r="S2017">
        <v>4500</v>
      </c>
      <c r="T2017">
        <v>1050</v>
      </c>
      <c r="U2017">
        <v>89700</v>
      </c>
      <c r="V2017" t="s">
        <v>5940</v>
      </c>
      <c r="W2017" t="s">
        <v>5940</v>
      </c>
      <c r="X2017">
        <v>1770</v>
      </c>
      <c r="Z2017">
        <v>2915908</v>
      </c>
      <c r="AB2017" t="s">
        <v>5940</v>
      </c>
      <c r="AC2017">
        <v>2915908</v>
      </c>
      <c r="AD2017" t="s">
        <v>5913</v>
      </c>
      <c r="AE2017" t="s">
        <v>5940</v>
      </c>
      <c r="AF2017">
        <v>2915908</v>
      </c>
      <c r="AG2017" t="s">
        <v>5913</v>
      </c>
      <c r="AH2017" t="s">
        <v>5940</v>
      </c>
      <c r="AI2017">
        <v>2915908</v>
      </c>
      <c r="AJ2017" t="s">
        <v>5913</v>
      </c>
      <c r="AK2017" t="s">
        <v>5940</v>
      </c>
      <c r="AL2017">
        <v>2915908</v>
      </c>
      <c r="AM2017" t="s">
        <v>5913</v>
      </c>
      <c r="AN2017" t="s">
        <v>5940</v>
      </c>
      <c r="AO2017">
        <v>0</v>
      </c>
      <c r="AP2017">
        <v>2921450</v>
      </c>
      <c r="AQ2017" t="s">
        <v>3918</v>
      </c>
      <c r="AR2017">
        <v>46</v>
      </c>
    </row>
    <row r="2018" spans="1:44" x14ac:dyDescent="0.25">
      <c r="A2018">
        <v>3169356</v>
      </c>
      <c r="B2018">
        <v>2</v>
      </c>
      <c r="C2018" t="s">
        <v>888</v>
      </c>
      <c r="D2018" t="s">
        <v>2827</v>
      </c>
      <c r="E2018" t="s">
        <v>5940</v>
      </c>
      <c r="F2018">
        <v>550</v>
      </c>
      <c r="G2018">
        <v>6099</v>
      </c>
      <c r="H2018" t="s">
        <v>5940</v>
      </c>
      <c r="I2018" t="s">
        <v>5940</v>
      </c>
      <c r="J2018">
        <v>75</v>
      </c>
      <c r="K2018">
        <v>32000</v>
      </c>
      <c r="L2018">
        <v>2268</v>
      </c>
      <c r="M2018">
        <v>7735</v>
      </c>
      <c r="N2018">
        <v>0</v>
      </c>
      <c r="O2018">
        <v>288</v>
      </c>
      <c r="P2018">
        <v>1831</v>
      </c>
      <c r="R2018">
        <v>3169356</v>
      </c>
      <c r="S2018" t="s">
        <v>5940</v>
      </c>
      <c r="T2018">
        <v>550</v>
      </c>
      <c r="U2018">
        <v>6099</v>
      </c>
      <c r="V2018" t="s">
        <v>5940</v>
      </c>
      <c r="W2018" t="s">
        <v>5940</v>
      </c>
      <c r="X2018">
        <v>75</v>
      </c>
      <c r="Z2018">
        <v>2916005</v>
      </c>
      <c r="AB2018" t="s">
        <v>5940</v>
      </c>
      <c r="AC2018">
        <v>2916005</v>
      </c>
      <c r="AD2018" t="s">
        <v>5914</v>
      </c>
      <c r="AE2018" t="s">
        <v>5940</v>
      </c>
      <c r="AF2018">
        <v>2916005</v>
      </c>
      <c r="AG2018" t="s">
        <v>5914</v>
      </c>
      <c r="AH2018">
        <v>12320</v>
      </c>
      <c r="AI2018">
        <v>2916005</v>
      </c>
      <c r="AJ2018" t="s">
        <v>5914</v>
      </c>
      <c r="AK2018">
        <v>72</v>
      </c>
      <c r="AL2018">
        <v>2916005</v>
      </c>
      <c r="AM2018" t="s">
        <v>5914</v>
      </c>
      <c r="AN2018" t="s">
        <v>5940</v>
      </c>
      <c r="AO2018">
        <v>0</v>
      </c>
      <c r="AP2018">
        <v>2921500</v>
      </c>
      <c r="AQ2018" t="s">
        <v>3919</v>
      </c>
      <c r="AR2018">
        <v>5040</v>
      </c>
    </row>
    <row r="2019" spans="1:44" x14ac:dyDescent="0.25">
      <c r="A2019">
        <v>3169406</v>
      </c>
      <c r="B2019">
        <v>2</v>
      </c>
      <c r="C2019" t="s">
        <v>888</v>
      </c>
      <c r="D2019" t="s">
        <v>2828</v>
      </c>
      <c r="E2019">
        <v>400</v>
      </c>
      <c r="F2019">
        <v>400</v>
      </c>
      <c r="G2019">
        <v>22000</v>
      </c>
      <c r="H2019" t="s">
        <v>5940</v>
      </c>
      <c r="I2019">
        <v>40</v>
      </c>
      <c r="J2019">
        <v>840</v>
      </c>
      <c r="K2019">
        <v>400</v>
      </c>
      <c r="L2019">
        <v>0</v>
      </c>
      <c r="M2019">
        <v>21000</v>
      </c>
      <c r="N2019">
        <v>0</v>
      </c>
      <c r="O2019">
        <v>16</v>
      </c>
      <c r="P2019">
        <v>900</v>
      </c>
      <c r="R2019">
        <v>3169406</v>
      </c>
      <c r="S2019">
        <v>400</v>
      </c>
      <c r="T2019">
        <v>400</v>
      </c>
      <c r="U2019">
        <v>22000</v>
      </c>
      <c r="V2019" t="s">
        <v>5940</v>
      </c>
      <c r="W2019">
        <v>40</v>
      </c>
      <c r="X2019">
        <v>840</v>
      </c>
      <c r="Z2019">
        <v>2916104</v>
      </c>
      <c r="AB2019" t="s">
        <v>5940</v>
      </c>
      <c r="AC2019">
        <v>2916104</v>
      </c>
      <c r="AD2019" t="s">
        <v>5915</v>
      </c>
      <c r="AE2019" t="s">
        <v>5940</v>
      </c>
      <c r="AF2019">
        <v>2916104</v>
      </c>
      <c r="AG2019" t="s">
        <v>5915</v>
      </c>
      <c r="AH2019" t="s">
        <v>5940</v>
      </c>
      <c r="AI2019">
        <v>2916104</v>
      </c>
      <c r="AJ2019" t="s">
        <v>5915</v>
      </c>
      <c r="AK2019" t="s">
        <v>5940</v>
      </c>
      <c r="AL2019">
        <v>2916104</v>
      </c>
      <c r="AM2019" t="s">
        <v>5915</v>
      </c>
      <c r="AN2019" t="s">
        <v>5940</v>
      </c>
      <c r="AO2019">
        <v>0</v>
      </c>
      <c r="AP2019">
        <v>2921609</v>
      </c>
      <c r="AQ2019" t="s">
        <v>3920</v>
      </c>
      <c r="AR2019">
        <v>362</v>
      </c>
    </row>
    <row r="2020" spans="1:44" x14ac:dyDescent="0.25">
      <c r="A2020">
        <v>3169505</v>
      </c>
      <c r="B2020">
        <v>2</v>
      </c>
      <c r="C2020" t="s">
        <v>888</v>
      </c>
      <c r="D2020" t="s">
        <v>2829</v>
      </c>
      <c r="E2020">
        <v>1750</v>
      </c>
      <c r="F2020" t="s">
        <v>5940</v>
      </c>
      <c r="G2020">
        <v>1400</v>
      </c>
      <c r="H2020" t="s">
        <v>5940</v>
      </c>
      <c r="I2020">
        <v>375</v>
      </c>
      <c r="J2020">
        <v>94</v>
      </c>
      <c r="K2020">
        <v>2400</v>
      </c>
      <c r="L2020">
        <v>0</v>
      </c>
      <c r="M2020">
        <v>609</v>
      </c>
      <c r="N2020">
        <v>0</v>
      </c>
      <c r="O2020">
        <v>23</v>
      </c>
      <c r="P2020">
        <v>12</v>
      </c>
      <c r="R2020">
        <v>3169505</v>
      </c>
      <c r="S2020">
        <v>1750</v>
      </c>
      <c r="T2020" t="s">
        <v>5940</v>
      </c>
      <c r="U2020">
        <v>1400</v>
      </c>
      <c r="V2020" t="s">
        <v>5940</v>
      </c>
      <c r="W2020">
        <v>375</v>
      </c>
      <c r="X2020">
        <v>94</v>
      </c>
      <c r="Z2020">
        <v>2916203</v>
      </c>
      <c r="AB2020" t="s">
        <v>5940</v>
      </c>
      <c r="AC2020">
        <v>2916203</v>
      </c>
      <c r="AD2020" t="s">
        <v>5916</v>
      </c>
      <c r="AE2020" t="s">
        <v>5940</v>
      </c>
      <c r="AF2020">
        <v>2916203</v>
      </c>
      <c r="AG2020" t="s">
        <v>5916</v>
      </c>
      <c r="AH2020">
        <v>390</v>
      </c>
      <c r="AI2020">
        <v>2916203</v>
      </c>
      <c r="AJ2020" t="s">
        <v>5916</v>
      </c>
      <c r="AK2020" t="s">
        <v>5940</v>
      </c>
      <c r="AL2020">
        <v>2916203</v>
      </c>
      <c r="AM2020" t="s">
        <v>5916</v>
      </c>
      <c r="AN2020" t="s">
        <v>5940</v>
      </c>
      <c r="AO2020">
        <v>0</v>
      </c>
      <c r="AP2020">
        <v>2921708</v>
      </c>
      <c r="AQ2020" t="s">
        <v>3921</v>
      </c>
      <c r="AR2020">
        <v>2562</v>
      </c>
    </row>
    <row r="2021" spans="1:44" x14ac:dyDescent="0.25">
      <c r="A2021">
        <v>3169604</v>
      </c>
      <c r="B2021">
        <v>2</v>
      </c>
      <c r="C2021" t="s">
        <v>888</v>
      </c>
      <c r="D2021" t="s">
        <v>2830</v>
      </c>
      <c r="E2021">
        <v>245000</v>
      </c>
      <c r="F2021">
        <v>81405</v>
      </c>
      <c r="G2021">
        <v>46500</v>
      </c>
      <c r="H2021">
        <v>3624</v>
      </c>
      <c r="I2021">
        <v>459</v>
      </c>
      <c r="J2021">
        <v>1975</v>
      </c>
      <c r="K2021">
        <v>301500</v>
      </c>
      <c r="L2021">
        <v>71400</v>
      </c>
      <c r="M2021">
        <v>57600</v>
      </c>
      <c r="N2021">
        <v>3298</v>
      </c>
      <c r="O2021">
        <v>540</v>
      </c>
      <c r="P2021">
        <v>630</v>
      </c>
      <c r="R2021">
        <v>3169604</v>
      </c>
      <c r="S2021">
        <v>245000</v>
      </c>
      <c r="T2021">
        <v>81405</v>
      </c>
      <c r="U2021">
        <v>46500</v>
      </c>
      <c r="V2021">
        <v>3624</v>
      </c>
      <c r="W2021">
        <v>459</v>
      </c>
      <c r="X2021">
        <v>1975</v>
      </c>
      <c r="Z2021">
        <v>2916302</v>
      </c>
      <c r="AB2021" t="s">
        <v>5940</v>
      </c>
      <c r="AC2021">
        <v>2916302</v>
      </c>
      <c r="AD2021" t="s">
        <v>5917</v>
      </c>
      <c r="AE2021" t="s">
        <v>5940</v>
      </c>
      <c r="AF2021">
        <v>2916302</v>
      </c>
      <c r="AG2021" t="s">
        <v>5917</v>
      </c>
      <c r="AH2021">
        <v>7600</v>
      </c>
      <c r="AI2021">
        <v>2916302</v>
      </c>
      <c r="AJ2021" t="s">
        <v>5917</v>
      </c>
      <c r="AK2021">
        <v>5</v>
      </c>
      <c r="AL2021">
        <v>2916302</v>
      </c>
      <c r="AM2021" t="s">
        <v>5917</v>
      </c>
      <c r="AN2021" t="s">
        <v>5940</v>
      </c>
      <c r="AO2021">
        <v>0</v>
      </c>
      <c r="AP2021">
        <v>2921807</v>
      </c>
      <c r="AQ2021" t="s">
        <v>3922</v>
      </c>
      <c r="AR2021">
        <v>918</v>
      </c>
    </row>
    <row r="2022" spans="1:44" x14ac:dyDescent="0.25">
      <c r="A2022">
        <v>3169703</v>
      </c>
      <c r="B2022">
        <v>2</v>
      </c>
      <c r="C2022" t="s">
        <v>888</v>
      </c>
      <c r="D2022" t="s">
        <v>2831</v>
      </c>
      <c r="E2022">
        <v>3450</v>
      </c>
      <c r="F2022" t="s">
        <v>5940</v>
      </c>
      <c r="G2022">
        <v>1400</v>
      </c>
      <c r="H2022">
        <v>2</v>
      </c>
      <c r="I2022">
        <v>24</v>
      </c>
      <c r="J2022">
        <v>86</v>
      </c>
      <c r="K2022">
        <v>1950</v>
      </c>
      <c r="L2022">
        <v>0</v>
      </c>
      <c r="M2022">
        <v>1400</v>
      </c>
      <c r="N2022">
        <v>0</v>
      </c>
      <c r="O2022">
        <v>10</v>
      </c>
      <c r="P2022">
        <v>69</v>
      </c>
      <c r="R2022">
        <v>3169703</v>
      </c>
      <c r="S2022">
        <v>3450</v>
      </c>
      <c r="T2022" t="s">
        <v>5940</v>
      </c>
      <c r="U2022">
        <v>1400</v>
      </c>
      <c r="V2022">
        <v>2</v>
      </c>
      <c r="W2022">
        <v>24</v>
      </c>
      <c r="X2022">
        <v>86</v>
      </c>
      <c r="Z2022">
        <v>2916401</v>
      </c>
      <c r="AB2022" t="s">
        <v>5940</v>
      </c>
      <c r="AC2022">
        <v>2916401</v>
      </c>
      <c r="AD2022" t="s">
        <v>5918</v>
      </c>
      <c r="AE2022" t="s">
        <v>5940</v>
      </c>
      <c r="AF2022">
        <v>2916401</v>
      </c>
      <c r="AG2022" t="s">
        <v>5918</v>
      </c>
      <c r="AH2022">
        <v>1410</v>
      </c>
      <c r="AI2022">
        <v>2916401</v>
      </c>
      <c r="AJ2022" t="s">
        <v>5918</v>
      </c>
      <c r="AK2022">
        <v>27</v>
      </c>
      <c r="AL2022">
        <v>2916401</v>
      </c>
      <c r="AM2022" t="s">
        <v>5918</v>
      </c>
      <c r="AN2022" t="s">
        <v>5940</v>
      </c>
      <c r="AO2022">
        <v>0</v>
      </c>
      <c r="AP2022">
        <v>2921906</v>
      </c>
      <c r="AQ2022" t="s">
        <v>3923</v>
      </c>
      <c r="AR2022">
        <v>166</v>
      </c>
    </row>
    <row r="2023" spans="1:44" x14ac:dyDescent="0.25">
      <c r="A2023">
        <v>3169802</v>
      </c>
      <c r="B2023">
        <v>2</v>
      </c>
      <c r="C2023" t="s">
        <v>888</v>
      </c>
      <c r="D2023" t="s">
        <v>2832</v>
      </c>
      <c r="E2023">
        <v>2400</v>
      </c>
      <c r="F2023" t="s">
        <v>5940</v>
      </c>
      <c r="G2023">
        <v>10309</v>
      </c>
      <c r="H2023" t="s">
        <v>5940</v>
      </c>
      <c r="I2023">
        <v>353</v>
      </c>
      <c r="J2023">
        <v>660</v>
      </c>
      <c r="K2023">
        <v>6400</v>
      </c>
      <c r="L2023">
        <v>0</v>
      </c>
      <c r="M2023">
        <v>4325</v>
      </c>
      <c r="N2023">
        <v>0</v>
      </c>
      <c r="O2023">
        <v>115</v>
      </c>
      <c r="P2023">
        <v>405</v>
      </c>
      <c r="R2023">
        <v>3169802</v>
      </c>
      <c r="S2023">
        <v>2400</v>
      </c>
      <c r="T2023" t="s">
        <v>5940</v>
      </c>
      <c r="U2023">
        <v>10309</v>
      </c>
      <c r="V2023" t="s">
        <v>5940</v>
      </c>
      <c r="W2023">
        <v>353</v>
      </c>
      <c r="X2023">
        <v>660</v>
      </c>
      <c r="Z2023">
        <v>2916500</v>
      </c>
      <c r="AB2023" t="s">
        <v>5940</v>
      </c>
      <c r="AC2023">
        <v>2916500</v>
      </c>
      <c r="AD2023" t="s">
        <v>5919</v>
      </c>
      <c r="AE2023" t="s">
        <v>5940</v>
      </c>
      <c r="AF2023">
        <v>2916500</v>
      </c>
      <c r="AG2023" t="s">
        <v>5919</v>
      </c>
      <c r="AH2023" t="s">
        <v>5940</v>
      </c>
      <c r="AI2023">
        <v>2916500</v>
      </c>
      <c r="AJ2023" t="s">
        <v>5919</v>
      </c>
      <c r="AK2023">
        <v>702</v>
      </c>
      <c r="AL2023">
        <v>2916500</v>
      </c>
      <c r="AM2023" t="s">
        <v>5919</v>
      </c>
      <c r="AN2023" t="s">
        <v>5940</v>
      </c>
      <c r="AO2023">
        <v>0</v>
      </c>
      <c r="AP2023">
        <v>2922003</v>
      </c>
      <c r="AQ2023" t="s">
        <v>3924</v>
      </c>
      <c r="AR2023">
        <v>32</v>
      </c>
    </row>
    <row r="2024" spans="1:44" x14ac:dyDescent="0.25">
      <c r="A2024">
        <v>3169901</v>
      </c>
      <c r="B2024">
        <v>2</v>
      </c>
      <c r="C2024" t="s">
        <v>888</v>
      </c>
      <c r="D2024" t="s">
        <v>2833</v>
      </c>
      <c r="E2024">
        <v>14000</v>
      </c>
      <c r="F2024" t="s">
        <v>5940</v>
      </c>
      <c r="G2024">
        <v>1800</v>
      </c>
      <c r="H2024" t="s">
        <v>5940</v>
      </c>
      <c r="I2024">
        <v>60</v>
      </c>
      <c r="J2024">
        <v>495</v>
      </c>
      <c r="K2024">
        <v>21000</v>
      </c>
      <c r="L2024">
        <v>0</v>
      </c>
      <c r="M2024">
        <v>1260</v>
      </c>
      <c r="N2024">
        <v>0</v>
      </c>
      <c r="O2024">
        <v>60</v>
      </c>
      <c r="P2024">
        <v>270</v>
      </c>
      <c r="R2024">
        <v>3169901</v>
      </c>
      <c r="S2024">
        <v>14000</v>
      </c>
      <c r="T2024" t="s">
        <v>5940</v>
      </c>
      <c r="U2024">
        <v>1800</v>
      </c>
      <c r="V2024" t="s">
        <v>5940</v>
      </c>
      <c r="W2024">
        <v>60</v>
      </c>
      <c r="X2024">
        <v>495</v>
      </c>
      <c r="Z2024">
        <v>2916609</v>
      </c>
      <c r="AB2024" t="s">
        <v>5940</v>
      </c>
      <c r="AC2024">
        <v>2916609</v>
      </c>
      <c r="AD2024" t="s">
        <v>5920</v>
      </c>
      <c r="AE2024" t="s">
        <v>5940</v>
      </c>
      <c r="AF2024">
        <v>2916609</v>
      </c>
      <c r="AG2024" t="s">
        <v>5920</v>
      </c>
      <c r="AH2024">
        <v>2000</v>
      </c>
      <c r="AI2024">
        <v>2916609</v>
      </c>
      <c r="AJ2024" t="s">
        <v>5920</v>
      </c>
      <c r="AK2024">
        <v>6</v>
      </c>
      <c r="AL2024">
        <v>2916609</v>
      </c>
      <c r="AM2024" t="s">
        <v>5920</v>
      </c>
      <c r="AN2024" t="s">
        <v>5940</v>
      </c>
      <c r="AO2024">
        <v>0</v>
      </c>
      <c r="AP2024">
        <v>2922052</v>
      </c>
      <c r="AQ2024" t="s">
        <v>3925</v>
      </c>
      <c r="AR2024">
        <v>6000</v>
      </c>
    </row>
    <row r="2025" spans="1:44" x14ac:dyDescent="0.25">
      <c r="A2025">
        <v>3170008</v>
      </c>
      <c r="B2025">
        <v>2</v>
      </c>
      <c r="C2025" t="s">
        <v>888</v>
      </c>
      <c r="D2025" t="s">
        <v>2834</v>
      </c>
      <c r="E2025">
        <v>16000</v>
      </c>
      <c r="F2025" t="s">
        <v>5940</v>
      </c>
      <c r="G2025">
        <v>630</v>
      </c>
      <c r="H2025" t="s">
        <v>5940</v>
      </c>
      <c r="I2025">
        <v>16</v>
      </c>
      <c r="J2025">
        <v>114</v>
      </c>
      <c r="K2025">
        <v>16800</v>
      </c>
      <c r="L2025">
        <v>0</v>
      </c>
      <c r="M2025">
        <v>440</v>
      </c>
      <c r="N2025">
        <v>0</v>
      </c>
      <c r="O2025">
        <v>5</v>
      </c>
      <c r="P2025">
        <v>75</v>
      </c>
      <c r="R2025">
        <v>3170008</v>
      </c>
      <c r="S2025">
        <v>16000</v>
      </c>
      <c r="T2025" t="s">
        <v>5940</v>
      </c>
      <c r="U2025">
        <v>630</v>
      </c>
      <c r="V2025" t="s">
        <v>5940</v>
      </c>
      <c r="W2025">
        <v>16</v>
      </c>
      <c r="X2025">
        <v>114</v>
      </c>
      <c r="Z2025">
        <v>2916708</v>
      </c>
      <c r="AB2025" t="s">
        <v>5940</v>
      </c>
      <c r="AC2025">
        <v>2916708</v>
      </c>
      <c r="AD2025" t="s">
        <v>5921</v>
      </c>
      <c r="AE2025" t="s">
        <v>5940</v>
      </c>
      <c r="AF2025">
        <v>2916708</v>
      </c>
      <c r="AG2025" t="s">
        <v>5921</v>
      </c>
      <c r="AH2025" t="s">
        <v>5940</v>
      </c>
      <c r="AI2025">
        <v>2916708</v>
      </c>
      <c r="AJ2025" t="s">
        <v>5921</v>
      </c>
      <c r="AK2025">
        <v>72</v>
      </c>
      <c r="AL2025">
        <v>2916708</v>
      </c>
      <c r="AM2025" t="s">
        <v>5921</v>
      </c>
      <c r="AN2025" t="s">
        <v>5940</v>
      </c>
      <c r="AO2025">
        <v>0</v>
      </c>
      <c r="AP2025">
        <v>2922102</v>
      </c>
      <c r="AQ2025" t="s">
        <v>3926</v>
      </c>
      <c r="AR2025">
        <v>122</v>
      </c>
    </row>
    <row r="2026" spans="1:44" x14ac:dyDescent="0.25">
      <c r="A2026">
        <v>3170057</v>
      </c>
      <c r="B2026">
        <v>2</v>
      </c>
      <c r="C2026" t="s">
        <v>888</v>
      </c>
      <c r="D2026" t="s">
        <v>2835</v>
      </c>
      <c r="E2026">
        <v>960</v>
      </c>
      <c r="F2026" t="s">
        <v>5940</v>
      </c>
      <c r="G2026">
        <v>1500</v>
      </c>
      <c r="H2026" t="s">
        <v>5940</v>
      </c>
      <c r="I2026">
        <v>360</v>
      </c>
      <c r="J2026">
        <v>270</v>
      </c>
      <c r="K2026">
        <v>1280</v>
      </c>
      <c r="L2026">
        <v>0</v>
      </c>
      <c r="M2026">
        <v>1125</v>
      </c>
      <c r="N2026">
        <v>0</v>
      </c>
      <c r="O2026">
        <v>360</v>
      </c>
      <c r="P2026">
        <v>375</v>
      </c>
      <c r="R2026">
        <v>3170057</v>
      </c>
      <c r="S2026">
        <v>960</v>
      </c>
      <c r="T2026" t="s">
        <v>5940</v>
      </c>
      <c r="U2026">
        <v>1500</v>
      </c>
      <c r="V2026" t="s">
        <v>5940</v>
      </c>
      <c r="W2026">
        <v>360</v>
      </c>
      <c r="X2026">
        <v>270</v>
      </c>
      <c r="Z2026">
        <v>2916807</v>
      </c>
      <c r="AB2026" t="s">
        <v>5940</v>
      </c>
      <c r="AC2026">
        <v>2916807</v>
      </c>
      <c r="AD2026" t="s">
        <v>5922</v>
      </c>
      <c r="AE2026" t="s">
        <v>5940</v>
      </c>
      <c r="AF2026">
        <v>2916807</v>
      </c>
      <c r="AG2026" t="s">
        <v>5922</v>
      </c>
      <c r="AH2026">
        <v>31500</v>
      </c>
      <c r="AI2026">
        <v>2916807</v>
      </c>
      <c r="AJ2026" t="s">
        <v>5922</v>
      </c>
      <c r="AK2026">
        <v>6</v>
      </c>
      <c r="AL2026">
        <v>2916807</v>
      </c>
      <c r="AM2026" t="s">
        <v>5922</v>
      </c>
      <c r="AN2026" t="s">
        <v>5940</v>
      </c>
      <c r="AO2026">
        <v>0</v>
      </c>
      <c r="AP2026">
        <v>2922201</v>
      </c>
      <c r="AQ2026" t="s">
        <v>3927</v>
      </c>
      <c r="AR2026">
        <v>13</v>
      </c>
    </row>
    <row r="2027" spans="1:44" x14ac:dyDescent="0.25">
      <c r="A2027">
        <v>3170107</v>
      </c>
      <c r="B2027">
        <v>2</v>
      </c>
      <c r="C2027" t="s">
        <v>888</v>
      </c>
      <c r="D2027" t="s">
        <v>2836</v>
      </c>
      <c r="E2027">
        <v>1900000</v>
      </c>
      <c r="F2027">
        <v>314850</v>
      </c>
      <c r="G2027">
        <v>305629</v>
      </c>
      <c r="H2027">
        <v>17438</v>
      </c>
      <c r="I2027">
        <v>9007</v>
      </c>
      <c r="J2027">
        <v>3171</v>
      </c>
      <c r="K2027">
        <v>5467500</v>
      </c>
      <c r="L2027">
        <v>273522</v>
      </c>
      <c r="M2027">
        <v>409250</v>
      </c>
      <c r="N2027">
        <v>900</v>
      </c>
      <c r="O2027">
        <v>1120</v>
      </c>
      <c r="P2027">
        <v>3385</v>
      </c>
      <c r="R2027">
        <v>3170107</v>
      </c>
      <c r="S2027">
        <v>1900000</v>
      </c>
      <c r="T2027">
        <v>314850</v>
      </c>
      <c r="U2027">
        <v>305629</v>
      </c>
      <c r="V2027">
        <v>17438</v>
      </c>
      <c r="W2027">
        <v>9007</v>
      </c>
      <c r="X2027">
        <v>3171</v>
      </c>
      <c r="Z2027">
        <v>2916856</v>
      </c>
      <c r="AB2027" t="s">
        <v>5940</v>
      </c>
      <c r="AC2027">
        <v>2916856</v>
      </c>
      <c r="AD2027" t="s">
        <v>5923</v>
      </c>
      <c r="AE2027" t="s">
        <v>5940</v>
      </c>
      <c r="AF2027">
        <v>2916856</v>
      </c>
      <c r="AG2027" t="s">
        <v>5923</v>
      </c>
      <c r="AH2027" t="s">
        <v>5940</v>
      </c>
      <c r="AI2027">
        <v>2916856</v>
      </c>
      <c r="AJ2027" t="s">
        <v>5923</v>
      </c>
      <c r="AK2027">
        <v>60</v>
      </c>
      <c r="AL2027">
        <v>2916856</v>
      </c>
      <c r="AM2027" t="s">
        <v>5923</v>
      </c>
      <c r="AN2027" t="s">
        <v>5940</v>
      </c>
      <c r="AO2027">
        <v>0</v>
      </c>
      <c r="AP2027">
        <v>2922250</v>
      </c>
      <c r="AQ2027" t="s">
        <v>3928</v>
      </c>
      <c r="AR2027">
        <v>2316</v>
      </c>
    </row>
    <row r="2028" spans="1:44" x14ac:dyDescent="0.25">
      <c r="A2028">
        <v>3170206</v>
      </c>
      <c r="B2028">
        <v>2</v>
      </c>
      <c r="C2028" t="s">
        <v>888</v>
      </c>
      <c r="D2028" t="s">
        <v>2837</v>
      </c>
      <c r="E2028">
        <v>4500</v>
      </c>
      <c r="F2028">
        <v>131580</v>
      </c>
      <c r="G2028">
        <v>94920</v>
      </c>
      <c r="H2028">
        <v>992</v>
      </c>
      <c r="I2028">
        <v>1125</v>
      </c>
      <c r="J2028">
        <v>4077</v>
      </c>
      <c r="K2028">
        <v>28500</v>
      </c>
      <c r="L2028">
        <v>138330</v>
      </c>
      <c r="M2028">
        <v>140400</v>
      </c>
      <c r="N2028">
        <v>1927</v>
      </c>
      <c r="O2028">
        <v>11</v>
      </c>
      <c r="P2028">
        <v>1632</v>
      </c>
      <c r="R2028">
        <v>3170206</v>
      </c>
      <c r="S2028">
        <v>4500</v>
      </c>
      <c r="T2028">
        <v>131580</v>
      </c>
      <c r="U2028">
        <v>94920</v>
      </c>
      <c r="V2028">
        <v>992</v>
      </c>
      <c r="W2028">
        <v>1125</v>
      </c>
      <c r="X2028">
        <v>4077</v>
      </c>
      <c r="Z2028">
        <v>2916906</v>
      </c>
      <c r="AB2028" t="s">
        <v>5940</v>
      </c>
      <c r="AC2028">
        <v>2916906</v>
      </c>
      <c r="AD2028" t="s">
        <v>5924</v>
      </c>
      <c r="AE2028" t="s">
        <v>5940</v>
      </c>
      <c r="AF2028">
        <v>2916906</v>
      </c>
      <c r="AG2028" t="s">
        <v>5924</v>
      </c>
      <c r="AH2028" t="s">
        <v>5940</v>
      </c>
      <c r="AI2028">
        <v>2916906</v>
      </c>
      <c r="AJ2028" t="s">
        <v>5924</v>
      </c>
      <c r="AK2028">
        <v>107</v>
      </c>
      <c r="AL2028">
        <v>2916906</v>
      </c>
      <c r="AM2028" t="s">
        <v>5924</v>
      </c>
      <c r="AN2028" t="s">
        <v>5940</v>
      </c>
      <c r="AO2028">
        <v>0</v>
      </c>
      <c r="AP2028">
        <v>2922300</v>
      </c>
      <c r="AQ2028" t="s">
        <v>3929</v>
      </c>
      <c r="AR2028">
        <v>147</v>
      </c>
    </row>
    <row r="2029" spans="1:44" x14ac:dyDescent="0.25">
      <c r="A2029">
        <v>3170305</v>
      </c>
      <c r="B2029">
        <v>2</v>
      </c>
      <c r="C2029" t="s">
        <v>888</v>
      </c>
      <c r="D2029" t="s">
        <v>2838</v>
      </c>
      <c r="E2029">
        <v>1650</v>
      </c>
      <c r="F2029" t="s">
        <v>5940</v>
      </c>
      <c r="G2029">
        <v>14</v>
      </c>
      <c r="H2029" t="s">
        <v>5940</v>
      </c>
      <c r="I2029" t="s">
        <v>5940</v>
      </c>
      <c r="J2029">
        <v>1</v>
      </c>
      <c r="K2029">
        <v>3000</v>
      </c>
      <c r="L2029">
        <v>0</v>
      </c>
      <c r="M2029">
        <v>0</v>
      </c>
      <c r="N2029">
        <v>0</v>
      </c>
      <c r="O2029">
        <v>0</v>
      </c>
      <c r="P2029">
        <v>5</v>
      </c>
      <c r="R2029">
        <v>3170305</v>
      </c>
      <c r="S2029">
        <v>1650</v>
      </c>
      <c r="T2029" t="s">
        <v>5940</v>
      </c>
      <c r="U2029">
        <v>14</v>
      </c>
      <c r="V2029" t="s">
        <v>5940</v>
      </c>
      <c r="W2029" t="s">
        <v>5940</v>
      </c>
      <c r="X2029">
        <v>1</v>
      </c>
      <c r="Z2029">
        <v>2917003</v>
      </c>
      <c r="AB2029" t="s">
        <v>5940</v>
      </c>
      <c r="AC2029">
        <v>2917003</v>
      </c>
      <c r="AD2029" t="s">
        <v>5925</v>
      </c>
      <c r="AE2029" t="s">
        <v>5940</v>
      </c>
      <c r="AF2029">
        <v>2917003</v>
      </c>
      <c r="AG2029" t="s">
        <v>5925</v>
      </c>
      <c r="AH2029">
        <v>90</v>
      </c>
      <c r="AI2029">
        <v>2917003</v>
      </c>
      <c r="AJ2029" t="s">
        <v>5925</v>
      </c>
      <c r="AK2029">
        <v>1703</v>
      </c>
      <c r="AL2029">
        <v>2917003</v>
      </c>
      <c r="AM2029" t="s">
        <v>5925</v>
      </c>
      <c r="AN2029" t="s">
        <v>5940</v>
      </c>
      <c r="AO2029">
        <v>0</v>
      </c>
      <c r="AP2029">
        <v>2922409</v>
      </c>
      <c r="AQ2029" t="s">
        <v>3930</v>
      </c>
      <c r="AR2029">
        <v>50</v>
      </c>
    </row>
    <row r="2030" spans="1:44" x14ac:dyDescent="0.25">
      <c r="A2030">
        <v>3170404</v>
      </c>
      <c r="B2030">
        <v>2</v>
      </c>
      <c r="C2030" t="s">
        <v>888</v>
      </c>
      <c r="D2030" t="s">
        <v>2839</v>
      </c>
      <c r="E2030">
        <v>4500</v>
      </c>
      <c r="F2030">
        <v>225000</v>
      </c>
      <c r="G2030">
        <v>253200</v>
      </c>
      <c r="H2030">
        <v>22500</v>
      </c>
      <c r="I2030">
        <v>2076</v>
      </c>
      <c r="J2030">
        <v>96000</v>
      </c>
      <c r="K2030">
        <v>6500</v>
      </c>
      <c r="L2030">
        <v>303600</v>
      </c>
      <c r="M2030">
        <v>255900</v>
      </c>
      <c r="N2030">
        <v>9099</v>
      </c>
      <c r="O2030">
        <v>1140</v>
      </c>
      <c r="P2030">
        <v>123840</v>
      </c>
      <c r="R2030">
        <v>3170404</v>
      </c>
      <c r="S2030">
        <v>4500</v>
      </c>
      <c r="T2030">
        <v>225000</v>
      </c>
      <c r="U2030">
        <v>253200</v>
      </c>
      <c r="V2030">
        <v>22500</v>
      </c>
      <c r="W2030">
        <v>2076</v>
      </c>
      <c r="X2030">
        <v>96000</v>
      </c>
      <c r="Z2030">
        <v>2917102</v>
      </c>
      <c r="AB2030" t="s">
        <v>5940</v>
      </c>
      <c r="AC2030">
        <v>2917102</v>
      </c>
      <c r="AD2030" t="s">
        <v>5926</v>
      </c>
      <c r="AE2030" t="s">
        <v>5940</v>
      </c>
      <c r="AF2030">
        <v>2917102</v>
      </c>
      <c r="AG2030" t="s">
        <v>5926</v>
      </c>
      <c r="AH2030">
        <v>4032</v>
      </c>
      <c r="AI2030">
        <v>2917102</v>
      </c>
      <c r="AJ2030" t="s">
        <v>5926</v>
      </c>
      <c r="AK2030">
        <v>27</v>
      </c>
      <c r="AL2030">
        <v>2917102</v>
      </c>
      <c r="AM2030" t="s">
        <v>5926</v>
      </c>
      <c r="AN2030" t="s">
        <v>5940</v>
      </c>
      <c r="AO2030">
        <v>0</v>
      </c>
      <c r="AP2030">
        <v>2922508</v>
      </c>
      <c r="AQ2030" t="s">
        <v>3931</v>
      </c>
      <c r="AR2030">
        <v>4</v>
      </c>
    </row>
    <row r="2031" spans="1:44" x14ac:dyDescent="0.25">
      <c r="A2031">
        <v>3170438</v>
      </c>
      <c r="B2031">
        <v>2</v>
      </c>
      <c r="C2031" t="s">
        <v>888</v>
      </c>
      <c r="D2031" t="s">
        <v>2840</v>
      </c>
      <c r="E2031">
        <v>428000</v>
      </c>
      <c r="F2031">
        <v>550</v>
      </c>
      <c r="G2031">
        <v>2544</v>
      </c>
      <c r="H2031" t="s">
        <v>5940</v>
      </c>
      <c r="I2031">
        <v>242</v>
      </c>
      <c r="J2031">
        <v>72</v>
      </c>
      <c r="K2031">
        <v>864000</v>
      </c>
      <c r="L2031">
        <v>450</v>
      </c>
      <c r="M2031">
        <v>720</v>
      </c>
      <c r="N2031">
        <v>0</v>
      </c>
      <c r="O2031">
        <v>0</v>
      </c>
      <c r="P2031">
        <v>30</v>
      </c>
      <c r="R2031">
        <v>3170438</v>
      </c>
      <c r="S2031">
        <v>428000</v>
      </c>
      <c r="T2031">
        <v>550</v>
      </c>
      <c r="U2031">
        <v>2544</v>
      </c>
      <c r="V2031" t="s">
        <v>5940</v>
      </c>
      <c r="W2031">
        <v>242</v>
      </c>
      <c r="X2031">
        <v>72</v>
      </c>
      <c r="Z2031">
        <v>2917201</v>
      </c>
      <c r="AB2031">
        <v>200</v>
      </c>
      <c r="AC2031">
        <v>2917201</v>
      </c>
      <c r="AD2031" t="s">
        <v>5927</v>
      </c>
      <c r="AE2031">
        <v>40</v>
      </c>
      <c r="AF2031">
        <v>2917201</v>
      </c>
      <c r="AG2031" t="s">
        <v>5927</v>
      </c>
      <c r="AH2031">
        <v>2400</v>
      </c>
      <c r="AI2031">
        <v>2917201</v>
      </c>
      <c r="AJ2031" t="s">
        <v>5927</v>
      </c>
      <c r="AK2031">
        <v>618</v>
      </c>
      <c r="AL2031">
        <v>2917201</v>
      </c>
      <c r="AM2031" t="s">
        <v>5927</v>
      </c>
      <c r="AN2031" t="s">
        <v>5940</v>
      </c>
      <c r="AO2031">
        <v>0</v>
      </c>
      <c r="AP2031">
        <v>2922607</v>
      </c>
      <c r="AQ2031" t="s">
        <v>3932</v>
      </c>
      <c r="AR2031">
        <v>35</v>
      </c>
    </row>
    <row r="2032" spans="1:44" x14ac:dyDescent="0.25">
      <c r="A2032">
        <v>3170479</v>
      </c>
      <c r="B2032">
        <v>2</v>
      </c>
      <c r="C2032" t="s">
        <v>888</v>
      </c>
      <c r="D2032" t="s">
        <v>2841</v>
      </c>
      <c r="E2032" t="s">
        <v>5940</v>
      </c>
      <c r="F2032">
        <v>9990</v>
      </c>
      <c r="G2032">
        <v>9800</v>
      </c>
      <c r="H2032">
        <v>6510</v>
      </c>
      <c r="I2032">
        <v>275</v>
      </c>
      <c r="J2032">
        <v>6610</v>
      </c>
      <c r="K2032">
        <v>0</v>
      </c>
      <c r="L2032">
        <v>9000</v>
      </c>
      <c r="M2032">
        <v>8460</v>
      </c>
      <c r="N2032">
        <v>3904</v>
      </c>
      <c r="O2032">
        <v>232</v>
      </c>
      <c r="P2032">
        <v>1496</v>
      </c>
      <c r="R2032">
        <v>3170479</v>
      </c>
      <c r="S2032" t="s">
        <v>5940</v>
      </c>
      <c r="T2032">
        <v>9990</v>
      </c>
      <c r="U2032">
        <v>9800</v>
      </c>
      <c r="V2032">
        <v>6510</v>
      </c>
      <c r="W2032">
        <v>275</v>
      </c>
      <c r="X2032">
        <v>6610</v>
      </c>
      <c r="Z2032">
        <v>2917300</v>
      </c>
      <c r="AB2032" t="s">
        <v>5940</v>
      </c>
      <c r="AC2032">
        <v>2917300</v>
      </c>
      <c r="AD2032" t="s">
        <v>5928</v>
      </c>
      <c r="AE2032" t="s">
        <v>5940</v>
      </c>
      <c r="AF2032">
        <v>2917300</v>
      </c>
      <c r="AG2032" t="s">
        <v>5928</v>
      </c>
      <c r="AH2032">
        <v>600</v>
      </c>
      <c r="AI2032">
        <v>2917300</v>
      </c>
      <c r="AJ2032" t="s">
        <v>5928</v>
      </c>
      <c r="AK2032">
        <v>27</v>
      </c>
      <c r="AL2032">
        <v>2917300</v>
      </c>
      <c r="AM2032" t="s">
        <v>5928</v>
      </c>
      <c r="AN2032" t="s">
        <v>5940</v>
      </c>
      <c r="AO2032">
        <v>0</v>
      </c>
      <c r="AP2032">
        <v>2922656</v>
      </c>
      <c r="AQ2032" t="s">
        <v>3933</v>
      </c>
      <c r="AR2032">
        <v>48</v>
      </c>
    </row>
    <row r="2033" spans="1:44" x14ac:dyDescent="0.25">
      <c r="A2033">
        <v>3170503</v>
      </c>
      <c r="B2033">
        <v>2</v>
      </c>
      <c r="C2033" t="s">
        <v>888</v>
      </c>
      <c r="D2033" t="s">
        <v>2842</v>
      </c>
      <c r="E2033">
        <v>240000</v>
      </c>
      <c r="F2033" t="s">
        <v>5940</v>
      </c>
      <c r="G2033">
        <v>700</v>
      </c>
      <c r="H2033" t="s">
        <v>5940</v>
      </c>
      <c r="I2033">
        <v>10</v>
      </c>
      <c r="J2033">
        <v>117</v>
      </c>
      <c r="K2033">
        <v>240000</v>
      </c>
      <c r="L2033">
        <v>0</v>
      </c>
      <c r="M2033">
        <v>270</v>
      </c>
      <c r="N2033">
        <v>0</v>
      </c>
      <c r="O2033">
        <v>9</v>
      </c>
      <c r="P2033">
        <v>18</v>
      </c>
      <c r="R2033">
        <v>3170503</v>
      </c>
      <c r="S2033">
        <v>240000</v>
      </c>
      <c r="T2033" t="s">
        <v>5940</v>
      </c>
      <c r="U2033">
        <v>700</v>
      </c>
      <c r="V2033" t="s">
        <v>5940</v>
      </c>
      <c r="W2033">
        <v>10</v>
      </c>
      <c r="X2033">
        <v>117</v>
      </c>
      <c r="Z2033">
        <v>2917334</v>
      </c>
      <c r="AB2033">
        <v>11700</v>
      </c>
      <c r="AC2033">
        <v>2917334</v>
      </c>
      <c r="AD2033" t="s">
        <v>5929</v>
      </c>
      <c r="AE2033" t="s">
        <v>5940</v>
      </c>
      <c r="AF2033">
        <v>2917334</v>
      </c>
      <c r="AG2033" t="s">
        <v>5929</v>
      </c>
      <c r="AH2033">
        <v>7500</v>
      </c>
      <c r="AI2033">
        <v>2917334</v>
      </c>
      <c r="AJ2033" t="s">
        <v>5929</v>
      </c>
      <c r="AK2033">
        <v>327</v>
      </c>
      <c r="AL2033">
        <v>2917334</v>
      </c>
      <c r="AM2033" t="s">
        <v>5929</v>
      </c>
      <c r="AN2033" t="s">
        <v>5940</v>
      </c>
      <c r="AO2033">
        <v>0</v>
      </c>
      <c r="AP2033">
        <v>2922706</v>
      </c>
      <c r="AQ2033" t="s">
        <v>3934</v>
      </c>
      <c r="AR2033">
        <v>180</v>
      </c>
    </row>
    <row r="2034" spans="1:44" x14ac:dyDescent="0.25">
      <c r="A2034">
        <v>3170529</v>
      </c>
      <c r="B2034">
        <v>2</v>
      </c>
      <c r="C2034" t="s">
        <v>888</v>
      </c>
      <c r="D2034" t="s">
        <v>2843</v>
      </c>
      <c r="E2034">
        <v>2400</v>
      </c>
      <c r="F2034" t="s">
        <v>5940</v>
      </c>
      <c r="G2034">
        <v>2700</v>
      </c>
      <c r="H2034" t="s">
        <v>5940</v>
      </c>
      <c r="I2034">
        <v>180</v>
      </c>
      <c r="J2034">
        <v>130</v>
      </c>
      <c r="K2034">
        <v>1200</v>
      </c>
      <c r="L2034">
        <v>0</v>
      </c>
      <c r="M2034">
        <v>690</v>
      </c>
      <c r="N2034">
        <v>0</v>
      </c>
      <c r="O2034">
        <v>91</v>
      </c>
      <c r="P2034">
        <v>92</v>
      </c>
      <c r="R2034">
        <v>3170529</v>
      </c>
      <c r="S2034">
        <v>2400</v>
      </c>
      <c r="T2034" t="s">
        <v>5940</v>
      </c>
      <c r="U2034">
        <v>2700</v>
      </c>
      <c r="V2034" t="s">
        <v>5940</v>
      </c>
      <c r="W2034">
        <v>180</v>
      </c>
      <c r="X2034">
        <v>130</v>
      </c>
      <c r="Z2034">
        <v>2917359</v>
      </c>
      <c r="AB2034">
        <v>6615</v>
      </c>
      <c r="AC2034">
        <v>2917359</v>
      </c>
      <c r="AD2034" t="s">
        <v>3865</v>
      </c>
      <c r="AE2034">
        <v>9386</v>
      </c>
      <c r="AF2034">
        <v>2917359</v>
      </c>
      <c r="AG2034" t="s">
        <v>3865</v>
      </c>
      <c r="AH2034">
        <v>18000</v>
      </c>
      <c r="AI2034">
        <v>2917359</v>
      </c>
      <c r="AJ2034" t="s">
        <v>3865</v>
      </c>
      <c r="AK2034">
        <v>2629</v>
      </c>
      <c r="AL2034">
        <v>2917359</v>
      </c>
      <c r="AM2034" t="s">
        <v>3865</v>
      </c>
      <c r="AN2034">
        <v>111937</v>
      </c>
      <c r="AO2034">
        <v>0</v>
      </c>
      <c r="AP2034">
        <v>2922730</v>
      </c>
      <c r="AQ2034" t="s">
        <v>3935</v>
      </c>
      <c r="AR2034">
        <v>142</v>
      </c>
    </row>
    <row r="2035" spans="1:44" x14ac:dyDescent="0.25">
      <c r="A2035">
        <v>3170578</v>
      </c>
      <c r="B2035">
        <v>2</v>
      </c>
      <c r="C2035" t="s">
        <v>888</v>
      </c>
      <c r="D2035" t="s">
        <v>2844</v>
      </c>
      <c r="E2035">
        <v>5000</v>
      </c>
      <c r="F2035" t="s">
        <v>5940</v>
      </c>
      <c r="G2035">
        <v>600</v>
      </c>
      <c r="H2035" t="s">
        <v>5940</v>
      </c>
      <c r="I2035">
        <v>2250</v>
      </c>
      <c r="J2035">
        <v>100</v>
      </c>
      <c r="K2035">
        <v>3000</v>
      </c>
      <c r="L2035">
        <v>0</v>
      </c>
      <c r="M2035">
        <v>750</v>
      </c>
      <c r="N2035">
        <v>0</v>
      </c>
      <c r="O2035">
        <v>1950</v>
      </c>
      <c r="P2035">
        <v>50</v>
      </c>
      <c r="R2035">
        <v>3170578</v>
      </c>
      <c r="S2035">
        <v>5000</v>
      </c>
      <c r="T2035" t="s">
        <v>5940</v>
      </c>
      <c r="U2035">
        <v>600</v>
      </c>
      <c r="V2035" t="s">
        <v>5940</v>
      </c>
      <c r="W2035">
        <v>2250</v>
      </c>
      <c r="X2035">
        <v>100</v>
      </c>
      <c r="Z2035">
        <v>2917409</v>
      </c>
      <c r="AB2035" t="s">
        <v>5940</v>
      </c>
      <c r="AC2035">
        <v>2917409</v>
      </c>
      <c r="AD2035" t="s">
        <v>3866</v>
      </c>
      <c r="AE2035">
        <v>39</v>
      </c>
      <c r="AF2035">
        <v>2917409</v>
      </c>
      <c r="AG2035" t="s">
        <v>3866</v>
      </c>
      <c r="AH2035">
        <v>13600</v>
      </c>
      <c r="AI2035">
        <v>2917409</v>
      </c>
      <c r="AJ2035" t="s">
        <v>3866</v>
      </c>
      <c r="AK2035">
        <v>498</v>
      </c>
      <c r="AL2035">
        <v>2917409</v>
      </c>
      <c r="AM2035" t="s">
        <v>3866</v>
      </c>
      <c r="AN2035" t="s">
        <v>5940</v>
      </c>
      <c r="AO2035">
        <v>0</v>
      </c>
      <c r="AP2035">
        <v>2922755</v>
      </c>
      <c r="AQ2035" t="s">
        <v>3936</v>
      </c>
      <c r="AR2035">
        <v>32</v>
      </c>
    </row>
    <row r="2036" spans="1:44" x14ac:dyDescent="0.25">
      <c r="A2036">
        <v>3170602</v>
      </c>
      <c r="B2036">
        <v>2</v>
      </c>
      <c r="C2036" t="s">
        <v>888</v>
      </c>
      <c r="D2036" t="s">
        <v>2845</v>
      </c>
      <c r="E2036">
        <v>720</v>
      </c>
      <c r="F2036" t="s">
        <v>5940</v>
      </c>
      <c r="G2036">
        <v>4500</v>
      </c>
      <c r="H2036" t="s">
        <v>5940</v>
      </c>
      <c r="I2036">
        <v>111</v>
      </c>
      <c r="J2036">
        <v>156</v>
      </c>
      <c r="K2036">
        <v>720</v>
      </c>
      <c r="L2036">
        <v>0</v>
      </c>
      <c r="M2036">
        <v>3840</v>
      </c>
      <c r="N2036">
        <v>0</v>
      </c>
      <c r="O2036">
        <v>34</v>
      </c>
      <c r="P2036">
        <v>128</v>
      </c>
      <c r="R2036">
        <v>3170602</v>
      </c>
      <c r="S2036">
        <v>720</v>
      </c>
      <c r="T2036" t="s">
        <v>5940</v>
      </c>
      <c r="U2036">
        <v>4500</v>
      </c>
      <c r="V2036" t="s">
        <v>5940</v>
      </c>
      <c r="W2036">
        <v>111</v>
      </c>
      <c r="X2036">
        <v>156</v>
      </c>
      <c r="Z2036">
        <v>2917508</v>
      </c>
      <c r="AB2036" t="s">
        <v>5940</v>
      </c>
      <c r="AC2036">
        <v>2917508</v>
      </c>
      <c r="AD2036" t="s">
        <v>3867</v>
      </c>
      <c r="AE2036" t="s">
        <v>5940</v>
      </c>
      <c r="AF2036">
        <v>2917508</v>
      </c>
      <c r="AG2036" t="s">
        <v>3867</v>
      </c>
      <c r="AH2036">
        <v>1000</v>
      </c>
      <c r="AI2036">
        <v>2917508</v>
      </c>
      <c r="AJ2036" t="s">
        <v>3867</v>
      </c>
      <c r="AK2036">
        <v>2920</v>
      </c>
      <c r="AL2036">
        <v>2917508</v>
      </c>
      <c r="AM2036" t="s">
        <v>3867</v>
      </c>
      <c r="AN2036" t="s">
        <v>5940</v>
      </c>
      <c r="AO2036">
        <v>0</v>
      </c>
      <c r="AP2036">
        <v>2922805</v>
      </c>
      <c r="AQ2036" t="s">
        <v>3937</v>
      </c>
      <c r="AR2036">
        <v>10</v>
      </c>
    </row>
    <row r="2037" spans="1:44" x14ac:dyDescent="0.25">
      <c r="A2037">
        <v>3170651</v>
      </c>
      <c r="B2037">
        <v>2</v>
      </c>
      <c r="C2037" t="s">
        <v>888</v>
      </c>
      <c r="D2037" t="s">
        <v>2846</v>
      </c>
      <c r="E2037">
        <v>9500</v>
      </c>
      <c r="F2037" t="s">
        <v>5940</v>
      </c>
      <c r="G2037">
        <v>192</v>
      </c>
      <c r="H2037">
        <v>10</v>
      </c>
      <c r="I2037">
        <v>90</v>
      </c>
      <c r="J2037">
        <v>308</v>
      </c>
      <c r="K2037">
        <v>6000</v>
      </c>
      <c r="L2037">
        <v>0</v>
      </c>
      <c r="M2037">
        <v>292</v>
      </c>
      <c r="N2037">
        <v>0</v>
      </c>
      <c r="O2037">
        <v>43</v>
      </c>
      <c r="P2037">
        <v>175</v>
      </c>
      <c r="R2037">
        <v>3170651</v>
      </c>
      <c r="S2037">
        <v>9500</v>
      </c>
      <c r="T2037" t="s">
        <v>5940</v>
      </c>
      <c r="U2037">
        <v>192</v>
      </c>
      <c r="V2037">
        <v>10</v>
      </c>
      <c r="W2037">
        <v>90</v>
      </c>
      <c r="X2037">
        <v>308</v>
      </c>
      <c r="Z2037">
        <v>2917607</v>
      </c>
      <c r="AB2037" t="s">
        <v>5940</v>
      </c>
      <c r="AC2037">
        <v>2917607</v>
      </c>
      <c r="AD2037" t="s">
        <v>3868</v>
      </c>
      <c r="AE2037" t="s">
        <v>5940</v>
      </c>
      <c r="AF2037">
        <v>2917607</v>
      </c>
      <c r="AG2037" t="s">
        <v>3868</v>
      </c>
      <c r="AH2037" t="s">
        <v>5940</v>
      </c>
      <c r="AI2037">
        <v>2917607</v>
      </c>
      <c r="AJ2037" t="s">
        <v>3868</v>
      </c>
      <c r="AK2037">
        <v>299</v>
      </c>
      <c r="AL2037">
        <v>2917607</v>
      </c>
      <c r="AM2037" t="s">
        <v>3868</v>
      </c>
      <c r="AN2037" t="s">
        <v>5940</v>
      </c>
      <c r="AO2037">
        <v>0</v>
      </c>
      <c r="AP2037">
        <v>2922854</v>
      </c>
      <c r="AQ2037" t="s">
        <v>3938</v>
      </c>
      <c r="AR2037">
        <v>735</v>
      </c>
    </row>
    <row r="2038" spans="1:44" x14ac:dyDescent="0.25">
      <c r="A2038">
        <v>3170701</v>
      </c>
      <c r="B2038">
        <v>2</v>
      </c>
      <c r="C2038" t="s">
        <v>888</v>
      </c>
      <c r="D2038" t="s">
        <v>2847</v>
      </c>
      <c r="E2038">
        <v>2800</v>
      </c>
      <c r="F2038" t="s">
        <v>5940</v>
      </c>
      <c r="G2038">
        <v>4500</v>
      </c>
      <c r="H2038" t="s">
        <v>5940</v>
      </c>
      <c r="I2038" t="s">
        <v>5940</v>
      </c>
      <c r="J2038">
        <v>1120</v>
      </c>
      <c r="K2038">
        <v>2800</v>
      </c>
      <c r="L2038">
        <v>0</v>
      </c>
      <c r="M2038">
        <v>4500</v>
      </c>
      <c r="N2038">
        <v>0</v>
      </c>
      <c r="O2038">
        <v>0</v>
      </c>
      <c r="P2038">
        <v>1200</v>
      </c>
      <c r="R2038">
        <v>3170701</v>
      </c>
      <c r="S2038">
        <v>2800</v>
      </c>
      <c r="T2038" t="s">
        <v>5940</v>
      </c>
      <c r="U2038">
        <v>4500</v>
      </c>
      <c r="V2038" t="s">
        <v>5940</v>
      </c>
      <c r="W2038" t="s">
        <v>5940</v>
      </c>
      <c r="X2038">
        <v>1120</v>
      </c>
      <c r="Z2038">
        <v>2917706</v>
      </c>
      <c r="AB2038" t="s">
        <v>5940</v>
      </c>
      <c r="AC2038">
        <v>2917706</v>
      </c>
      <c r="AD2038" t="s">
        <v>3869</v>
      </c>
      <c r="AE2038" t="s">
        <v>5940</v>
      </c>
      <c r="AF2038">
        <v>2917706</v>
      </c>
      <c r="AG2038" t="s">
        <v>3869</v>
      </c>
      <c r="AH2038" t="s">
        <v>5940</v>
      </c>
      <c r="AI2038">
        <v>2917706</v>
      </c>
      <c r="AJ2038" t="s">
        <v>3869</v>
      </c>
      <c r="AK2038">
        <v>1066</v>
      </c>
      <c r="AL2038">
        <v>2917706</v>
      </c>
      <c r="AM2038" t="s">
        <v>3869</v>
      </c>
      <c r="AN2038" t="s">
        <v>5940</v>
      </c>
      <c r="AO2038">
        <v>0</v>
      </c>
      <c r="AP2038">
        <v>2922904</v>
      </c>
      <c r="AQ2038" t="s">
        <v>3939</v>
      </c>
      <c r="AR2038">
        <v>1680</v>
      </c>
    </row>
    <row r="2039" spans="1:44" x14ac:dyDescent="0.25">
      <c r="A2039">
        <v>3170750</v>
      </c>
      <c r="B2039">
        <v>2</v>
      </c>
      <c r="C2039" t="s">
        <v>888</v>
      </c>
      <c r="D2039" t="s">
        <v>2848</v>
      </c>
      <c r="E2039">
        <v>86400</v>
      </c>
      <c r="F2039">
        <v>14400</v>
      </c>
      <c r="G2039">
        <v>33600</v>
      </c>
      <c r="H2039">
        <v>2450</v>
      </c>
      <c r="I2039">
        <v>444</v>
      </c>
      <c r="J2039">
        <v>2400</v>
      </c>
      <c r="K2039">
        <v>60000</v>
      </c>
      <c r="L2039">
        <v>13416</v>
      </c>
      <c r="M2039">
        <v>24960</v>
      </c>
      <c r="N2039">
        <v>1714</v>
      </c>
      <c r="O2039">
        <v>225</v>
      </c>
      <c r="P2039">
        <v>2043</v>
      </c>
      <c r="R2039">
        <v>3170750</v>
      </c>
      <c r="S2039">
        <v>86400</v>
      </c>
      <c r="T2039">
        <v>14400</v>
      </c>
      <c r="U2039">
        <v>33600</v>
      </c>
      <c r="V2039">
        <v>2450</v>
      </c>
      <c r="W2039">
        <v>444</v>
      </c>
      <c r="X2039">
        <v>2400</v>
      </c>
      <c r="Z2039">
        <v>2917805</v>
      </c>
      <c r="AB2039" t="s">
        <v>5940</v>
      </c>
      <c r="AC2039">
        <v>2917805</v>
      </c>
      <c r="AD2039" t="s">
        <v>3870</v>
      </c>
      <c r="AE2039" t="s">
        <v>5940</v>
      </c>
      <c r="AF2039">
        <v>2917805</v>
      </c>
      <c r="AG2039" t="s">
        <v>3870</v>
      </c>
      <c r="AH2039">
        <v>12300</v>
      </c>
      <c r="AI2039">
        <v>2917805</v>
      </c>
      <c r="AJ2039" t="s">
        <v>3870</v>
      </c>
      <c r="AK2039">
        <v>15</v>
      </c>
      <c r="AL2039">
        <v>2917805</v>
      </c>
      <c r="AM2039" t="s">
        <v>3870</v>
      </c>
      <c r="AN2039" t="s">
        <v>5940</v>
      </c>
      <c r="AO2039">
        <v>0</v>
      </c>
      <c r="AP2039">
        <v>2923001</v>
      </c>
      <c r="AQ2039" t="s">
        <v>3940</v>
      </c>
      <c r="AR2039">
        <v>28</v>
      </c>
    </row>
    <row r="2040" spans="1:44" x14ac:dyDescent="0.25">
      <c r="A2040">
        <v>3170800</v>
      </c>
      <c r="B2040">
        <v>2</v>
      </c>
      <c r="C2040" t="s">
        <v>888</v>
      </c>
      <c r="D2040" t="s">
        <v>2849</v>
      </c>
      <c r="E2040">
        <v>3770</v>
      </c>
      <c r="F2040" t="s">
        <v>5940</v>
      </c>
      <c r="G2040">
        <v>12000</v>
      </c>
      <c r="H2040" t="s">
        <v>5940</v>
      </c>
      <c r="I2040">
        <v>240</v>
      </c>
      <c r="J2040">
        <v>1656</v>
      </c>
      <c r="K2040">
        <v>5000</v>
      </c>
      <c r="L2040">
        <v>0</v>
      </c>
      <c r="M2040">
        <v>1600</v>
      </c>
      <c r="N2040">
        <v>0</v>
      </c>
      <c r="O2040">
        <v>36</v>
      </c>
      <c r="P2040">
        <v>302</v>
      </c>
      <c r="R2040">
        <v>3170800</v>
      </c>
      <c r="S2040">
        <v>3770</v>
      </c>
      <c r="T2040" t="s">
        <v>5940</v>
      </c>
      <c r="U2040">
        <v>12000</v>
      </c>
      <c r="V2040" t="s">
        <v>5940</v>
      </c>
      <c r="W2040">
        <v>240</v>
      </c>
      <c r="X2040">
        <v>1656</v>
      </c>
      <c r="Z2040">
        <v>2917904</v>
      </c>
      <c r="AB2040" t="s">
        <v>5940</v>
      </c>
      <c r="AC2040">
        <v>2917904</v>
      </c>
      <c r="AD2040" t="s">
        <v>3871</v>
      </c>
      <c r="AE2040" t="s">
        <v>5940</v>
      </c>
      <c r="AF2040">
        <v>2917904</v>
      </c>
      <c r="AG2040" t="s">
        <v>3871</v>
      </c>
      <c r="AH2040" t="s">
        <v>5940</v>
      </c>
      <c r="AI2040">
        <v>2917904</v>
      </c>
      <c r="AJ2040" t="s">
        <v>3871</v>
      </c>
      <c r="AK2040">
        <v>85</v>
      </c>
      <c r="AL2040">
        <v>2917904</v>
      </c>
      <c r="AM2040" t="s">
        <v>3871</v>
      </c>
      <c r="AN2040" t="s">
        <v>5940</v>
      </c>
      <c r="AO2040">
        <v>0</v>
      </c>
      <c r="AP2040">
        <v>2923035</v>
      </c>
      <c r="AQ2040" t="s">
        <v>3941</v>
      </c>
      <c r="AR2040">
        <v>74</v>
      </c>
    </row>
    <row r="2041" spans="1:44" x14ac:dyDescent="0.25">
      <c r="A2041">
        <v>3170909</v>
      </c>
      <c r="B2041">
        <v>2</v>
      </c>
      <c r="C2041" t="s">
        <v>888</v>
      </c>
      <c r="D2041" t="s">
        <v>2850</v>
      </c>
      <c r="E2041">
        <v>26000</v>
      </c>
      <c r="F2041" t="s">
        <v>5940</v>
      </c>
      <c r="G2041">
        <v>3960</v>
      </c>
      <c r="H2041" t="s">
        <v>5940</v>
      </c>
      <c r="I2041">
        <v>60</v>
      </c>
      <c r="J2041">
        <v>558</v>
      </c>
      <c r="K2041">
        <v>19500</v>
      </c>
      <c r="L2041">
        <v>0</v>
      </c>
      <c r="M2041">
        <v>840</v>
      </c>
      <c r="N2041">
        <v>0</v>
      </c>
      <c r="O2041">
        <v>48</v>
      </c>
      <c r="P2041">
        <v>363</v>
      </c>
      <c r="R2041">
        <v>3170909</v>
      </c>
      <c r="S2041">
        <v>26000</v>
      </c>
      <c r="T2041" t="s">
        <v>5940</v>
      </c>
      <c r="U2041">
        <v>3960</v>
      </c>
      <c r="V2041" t="s">
        <v>5940</v>
      </c>
      <c r="W2041">
        <v>60</v>
      </c>
      <c r="X2041">
        <v>558</v>
      </c>
      <c r="Z2041">
        <v>2918001</v>
      </c>
      <c r="AB2041" t="s">
        <v>5940</v>
      </c>
      <c r="AC2041">
        <v>2918001</v>
      </c>
      <c r="AD2041" t="s">
        <v>3872</v>
      </c>
      <c r="AE2041" t="s">
        <v>5940</v>
      </c>
      <c r="AF2041">
        <v>2918001</v>
      </c>
      <c r="AG2041" t="s">
        <v>3872</v>
      </c>
      <c r="AH2041">
        <v>8000</v>
      </c>
      <c r="AI2041">
        <v>2918001</v>
      </c>
      <c r="AJ2041" t="s">
        <v>3872</v>
      </c>
      <c r="AK2041">
        <v>53</v>
      </c>
      <c r="AL2041">
        <v>2918001</v>
      </c>
      <c r="AM2041" t="s">
        <v>3872</v>
      </c>
      <c r="AN2041" t="s">
        <v>5940</v>
      </c>
      <c r="AO2041">
        <v>0</v>
      </c>
      <c r="AP2041">
        <v>2923050</v>
      </c>
      <c r="AQ2041" t="s">
        <v>3942</v>
      </c>
      <c r="AR2041">
        <v>1980</v>
      </c>
    </row>
    <row r="2042" spans="1:44" x14ac:dyDescent="0.25">
      <c r="A2042">
        <v>3171006</v>
      </c>
      <c r="B2042">
        <v>2</v>
      </c>
      <c r="C2042" t="s">
        <v>888</v>
      </c>
      <c r="D2042" t="s">
        <v>2851</v>
      </c>
      <c r="E2042">
        <v>14400</v>
      </c>
      <c r="F2042">
        <v>12000</v>
      </c>
      <c r="G2042">
        <v>6300</v>
      </c>
      <c r="H2042" t="s">
        <v>5940</v>
      </c>
      <c r="I2042">
        <v>6420</v>
      </c>
      <c r="J2042">
        <v>1800</v>
      </c>
      <c r="K2042">
        <v>1200</v>
      </c>
      <c r="L2042">
        <v>6900</v>
      </c>
      <c r="M2042">
        <v>10118</v>
      </c>
      <c r="N2042">
        <v>0</v>
      </c>
      <c r="O2042">
        <v>480</v>
      </c>
      <c r="P2042">
        <v>0</v>
      </c>
      <c r="R2042">
        <v>3171006</v>
      </c>
      <c r="S2042">
        <v>14400</v>
      </c>
      <c r="T2042">
        <v>12000</v>
      </c>
      <c r="U2042">
        <v>6300</v>
      </c>
      <c r="V2042" t="s">
        <v>5940</v>
      </c>
      <c r="W2042">
        <v>6420</v>
      </c>
      <c r="X2042">
        <v>1800</v>
      </c>
      <c r="Z2042">
        <v>2918100</v>
      </c>
      <c r="AB2042" t="s">
        <v>5940</v>
      </c>
      <c r="AC2042">
        <v>2918100</v>
      </c>
      <c r="AD2042" t="s">
        <v>3873</v>
      </c>
      <c r="AE2042" t="s">
        <v>5940</v>
      </c>
      <c r="AF2042">
        <v>2918100</v>
      </c>
      <c r="AG2042" t="s">
        <v>3873</v>
      </c>
      <c r="AH2042" t="s">
        <v>5940</v>
      </c>
      <c r="AI2042">
        <v>2918100</v>
      </c>
      <c r="AJ2042" t="s">
        <v>3873</v>
      </c>
      <c r="AK2042">
        <v>14306</v>
      </c>
      <c r="AL2042">
        <v>2918100</v>
      </c>
      <c r="AM2042" t="s">
        <v>3873</v>
      </c>
      <c r="AN2042" t="s">
        <v>5940</v>
      </c>
      <c r="AO2042">
        <v>0</v>
      </c>
      <c r="AP2042">
        <v>2923100</v>
      </c>
      <c r="AQ2042" t="s">
        <v>3943</v>
      </c>
      <c r="AR2042">
        <v>1008</v>
      </c>
    </row>
    <row r="2043" spans="1:44" x14ac:dyDescent="0.25">
      <c r="A2043">
        <v>3171030</v>
      </c>
      <c r="B2043">
        <v>2</v>
      </c>
      <c r="C2043" t="s">
        <v>888</v>
      </c>
      <c r="D2043" t="s">
        <v>2852</v>
      </c>
      <c r="E2043" t="s">
        <v>5940</v>
      </c>
      <c r="F2043" t="s">
        <v>5940</v>
      </c>
      <c r="G2043">
        <v>1800</v>
      </c>
      <c r="H2043">
        <v>6</v>
      </c>
      <c r="I2043">
        <v>5</v>
      </c>
      <c r="J2043">
        <v>134</v>
      </c>
      <c r="K2043">
        <v>0</v>
      </c>
      <c r="L2043">
        <v>0</v>
      </c>
      <c r="M2043">
        <v>3262</v>
      </c>
      <c r="N2043">
        <v>220</v>
      </c>
      <c r="O2043">
        <v>6</v>
      </c>
      <c r="P2043">
        <v>294</v>
      </c>
      <c r="R2043">
        <v>3171030</v>
      </c>
      <c r="S2043" t="s">
        <v>5940</v>
      </c>
      <c r="T2043" t="s">
        <v>5940</v>
      </c>
      <c r="U2043">
        <v>1800</v>
      </c>
      <c r="V2043">
        <v>6</v>
      </c>
      <c r="W2043">
        <v>5</v>
      </c>
      <c r="X2043">
        <v>134</v>
      </c>
      <c r="Z2043">
        <v>2918209</v>
      </c>
      <c r="AB2043" t="s">
        <v>5940</v>
      </c>
      <c r="AC2043">
        <v>2918209</v>
      </c>
      <c r="AD2043" t="s">
        <v>3874</v>
      </c>
      <c r="AE2043" t="s">
        <v>5940</v>
      </c>
      <c r="AF2043">
        <v>2918209</v>
      </c>
      <c r="AG2043" t="s">
        <v>3874</v>
      </c>
      <c r="AH2043">
        <v>2600</v>
      </c>
      <c r="AI2043">
        <v>2918209</v>
      </c>
      <c r="AJ2043" t="s">
        <v>3874</v>
      </c>
      <c r="AK2043">
        <v>39</v>
      </c>
      <c r="AL2043">
        <v>2918209</v>
      </c>
      <c r="AM2043" t="s">
        <v>3874</v>
      </c>
      <c r="AN2043" t="s">
        <v>5940</v>
      </c>
      <c r="AO2043">
        <v>0</v>
      </c>
      <c r="AP2043">
        <v>2923209</v>
      </c>
      <c r="AQ2043" t="s">
        <v>3944</v>
      </c>
      <c r="AR2043">
        <v>113</v>
      </c>
    </row>
    <row r="2044" spans="1:44" x14ac:dyDescent="0.25">
      <c r="A2044">
        <v>3171071</v>
      </c>
      <c r="B2044">
        <v>2</v>
      </c>
      <c r="C2044" t="s">
        <v>888</v>
      </c>
      <c r="D2044" t="s">
        <v>2853</v>
      </c>
      <c r="E2044">
        <v>2250</v>
      </c>
      <c r="F2044" t="s">
        <v>5940</v>
      </c>
      <c r="G2044">
        <v>240</v>
      </c>
      <c r="H2044">
        <v>4</v>
      </c>
      <c r="I2044">
        <v>8</v>
      </c>
      <c r="J2044">
        <v>19</v>
      </c>
      <c r="K2044">
        <v>1800</v>
      </c>
      <c r="L2044">
        <v>0</v>
      </c>
      <c r="M2044">
        <v>180</v>
      </c>
      <c r="N2044">
        <v>0</v>
      </c>
      <c r="O2044">
        <v>12</v>
      </c>
      <c r="P2044">
        <v>16</v>
      </c>
      <c r="R2044">
        <v>3171071</v>
      </c>
      <c r="S2044">
        <v>2250</v>
      </c>
      <c r="T2044" t="s">
        <v>5940</v>
      </c>
      <c r="U2044">
        <v>240</v>
      </c>
      <c r="V2044">
        <v>4</v>
      </c>
      <c r="W2044">
        <v>8</v>
      </c>
      <c r="X2044">
        <v>19</v>
      </c>
      <c r="Z2044">
        <v>2918308</v>
      </c>
      <c r="AB2044" t="s">
        <v>5940</v>
      </c>
      <c r="AC2044">
        <v>2918308</v>
      </c>
      <c r="AD2044" t="s">
        <v>3875</v>
      </c>
      <c r="AE2044" t="s">
        <v>5940</v>
      </c>
      <c r="AF2044">
        <v>2918308</v>
      </c>
      <c r="AG2044" t="s">
        <v>3875</v>
      </c>
      <c r="AH2044">
        <v>4050</v>
      </c>
      <c r="AI2044">
        <v>2918308</v>
      </c>
      <c r="AJ2044" t="s">
        <v>3875</v>
      </c>
      <c r="AK2044">
        <v>12</v>
      </c>
      <c r="AL2044">
        <v>2918308</v>
      </c>
      <c r="AM2044" t="s">
        <v>3875</v>
      </c>
      <c r="AN2044" t="s">
        <v>5940</v>
      </c>
      <c r="AO2044">
        <v>0</v>
      </c>
      <c r="AP2044">
        <v>2923308</v>
      </c>
      <c r="AQ2044" t="s">
        <v>3945</v>
      </c>
      <c r="AR2044">
        <v>234</v>
      </c>
    </row>
    <row r="2045" spans="1:44" x14ac:dyDescent="0.25">
      <c r="A2045">
        <v>3171105</v>
      </c>
      <c r="B2045">
        <v>2</v>
      </c>
      <c r="C2045" t="s">
        <v>888</v>
      </c>
      <c r="D2045" t="s">
        <v>2854</v>
      </c>
      <c r="E2045">
        <v>29750</v>
      </c>
      <c r="F2045">
        <v>29400</v>
      </c>
      <c r="G2045">
        <v>4800</v>
      </c>
      <c r="H2045" t="s">
        <v>5940</v>
      </c>
      <c r="I2045">
        <v>960</v>
      </c>
      <c r="J2045" t="s">
        <v>5940</v>
      </c>
      <c r="K2045">
        <v>420000</v>
      </c>
      <c r="L2045">
        <v>14040</v>
      </c>
      <c r="M2045">
        <v>2450</v>
      </c>
      <c r="N2045">
        <v>0</v>
      </c>
      <c r="O2045">
        <v>180</v>
      </c>
      <c r="P2045">
        <v>0</v>
      </c>
      <c r="R2045">
        <v>3171105</v>
      </c>
      <c r="S2045">
        <v>29750</v>
      </c>
      <c r="T2045">
        <v>29400</v>
      </c>
      <c r="U2045">
        <v>4800</v>
      </c>
      <c r="V2045" t="s">
        <v>5940</v>
      </c>
      <c r="W2045">
        <v>960</v>
      </c>
      <c r="X2045" t="s">
        <v>5940</v>
      </c>
      <c r="Z2045">
        <v>2918357</v>
      </c>
      <c r="AB2045" t="s">
        <v>5940</v>
      </c>
      <c r="AC2045">
        <v>2918357</v>
      </c>
      <c r="AD2045" t="s">
        <v>3876</v>
      </c>
      <c r="AE2045" t="s">
        <v>5940</v>
      </c>
      <c r="AF2045">
        <v>2918357</v>
      </c>
      <c r="AG2045" t="s">
        <v>3876</v>
      </c>
      <c r="AH2045" t="s">
        <v>5940</v>
      </c>
      <c r="AI2045">
        <v>2918357</v>
      </c>
      <c r="AJ2045" t="s">
        <v>3876</v>
      </c>
      <c r="AK2045">
        <v>1194</v>
      </c>
      <c r="AL2045">
        <v>2918357</v>
      </c>
      <c r="AM2045" t="s">
        <v>3876</v>
      </c>
      <c r="AN2045" t="s">
        <v>5940</v>
      </c>
      <c r="AO2045">
        <v>0</v>
      </c>
      <c r="AP2045">
        <v>2923357</v>
      </c>
      <c r="AQ2045" t="s">
        <v>3946</v>
      </c>
      <c r="AR2045">
        <v>1320</v>
      </c>
    </row>
    <row r="2046" spans="1:44" x14ac:dyDescent="0.25">
      <c r="A2046">
        <v>3171154</v>
      </c>
      <c r="B2046">
        <v>2</v>
      </c>
      <c r="C2046" t="s">
        <v>888</v>
      </c>
      <c r="D2046" t="s">
        <v>2855</v>
      </c>
      <c r="E2046">
        <v>2392</v>
      </c>
      <c r="F2046" t="s">
        <v>5940</v>
      </c>
      <c r="G2046">
        <v>1444</v>
      </c>
      <c r="H2046" t="s">
        <v>5940</v>
      </c>
      <c r="I2046">
        <v>88</v>
      </c>
      <c r="J2046">
        <v>182</v>
      </c>
      <c r="K2046">
        <v>2174</v>
      </c>
      <c r="L2046">
        <v>0</v>
      </c>
      <c r="M2046">
        <v>420</v>
      </c>
      <c r="N2046">
        <v>0</v>
      </c>
      <c r="O2046">
        <v>97</v>
      </c>
      <c r="P2046">
        <v>186</v>
      </c>
      <c r="R2046">
        <v>3171154</v>
      </c>
      <c r="S2046">
        <v>2392</v>
      </c>
      <c r="T2046" t="s">
        <v>5940</v>
      </c>
      <c r="U2046">
        <v>1444</v>
      </c>
      <c r="V2046" t="s">
        <v>5940</v>
      </c>
      <c r="W2046">
        <v>88</v>
      </c>
      <c r="X2046">
        <v>182</v>
      </c>
      <c r="Z2046">
        <v>2918407</v>
      </c>
      <c r="AB2046" t="s">
        <v>5940</v>
      </c>
      <c r="AC2046">
        <v>2918407</v>
      </c>
      <c r="AD2046" t="s">
        <v>3877</v>
      </c>
      <c r="AE2046" t="s">
        <v>5940</v>
      </c>
      <c r="AF2046">
        <v>2918407</v>
      </c>
      <c r="AG2046" t="s">
        <v>3877</v>
      </c>
      <c r="AH2046">
        <v>1760000</v>
      </c>
      <c r="AI2046">
        <v>2918407</v>
      </c>
      <c r="AJ2046" t="s">
        <v>3877</v>
      </c>
      <c r="AK2046">
        <v>183</v>
      </c>
      <c r="AL2046">
        <v>2918407</v>
      </c>
      <c r="AM2046" t="s">
        <v>3877</v>
      </c>
      <c r="AN2046" t="s">
        <v>5940</v>
      </c>
      <c r="AO2046">
        <v>0</v>
      </c>
      <c r="AP2046">
        <v>2923407</v>
      </c>
      <c r="AQ2046" t="s">
        <v>3947</v>
      </c>
      <c r="AR2046">
        <v>60</v>
      </c>
    </row>
    <row r="2047" spans="1:44" x14ac:dyDescent="0.25">
      <c r="A2047">
        <v>3171204</v>
      </c>
      <c r="B2047">
        <v>2</v>
      </c>
      <c r="C2047" t="s">
        <v>888</v>
      </c>
      <c r="D2047" t="s">
        <v>2856</v>
      </c>
      <c r="E2047" t="s">
        <v>5940</v>
      </c>
      <c r="F2047" t="s">
        <v>5940</v>
      </c>
      <c r="G2047">
        <v>202</v>
      </c>
      <c r="H2047" t="s">
        <v>5940</v>
      </c>
      <c r="I2047" t="s">
        <v>5940</v>
      </c>
      <c r="J2047" t="s">
        <v>5940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R2047">
        <v>3171204</v>
      </c>
      <c r="S2047" t="s">
        <v>5940</v>
      </c>
      <c r="T2047" t="s">
        <v>5940</v>
      </c>
      <c r="U2047">
        <v>202</v>
      </c>
      <c r="V2047" t="s">
        <v>5940</v>
      </c>
      <c r="W2047" t="s">
        <v>5940</v>
      </c>
      <c r="X2047" t="s">
        <v>5940</v>
      </c>
      <c r="Z2047">
        <v>2918456</v>
      </c>
      <c r="AB2047" t="s">
        <v>5940</v>
      </c>
      <c r="AC2047">
        <v>2918456</v>
      </c>
      <c r="AD2047" t="s">
        <v>3878</v>
      </c>
      <c r="AE2047" t="s">
        <v>5940</v>
      </c>
      <c r="AF2047">
        <v>2918456</v>
      </c>
      <c r="AG2047" t="s">
        <v>3878</v>
      </c>
      <c r="AH2047">
        <v>14400</v>
      </c>
      <c r="AI2047">
        <v>2918456</v>
      </c>
      <c r="AJ2047" t="s">
        <v>3878</v>
      </c>
      <c r="AK2047">
        <v>241</v>
      </c>
      <c r="AL2047">
        <v>2918456</v>
      </c>
      <c r="AM2047" t="s">
        <v>3878</v>
      </c>
      <c r="AN2047" t="s">
        <v>5940</v>
      </c>
      <c r="AO2047">
        <v>0</v>
      </c>
      <c r="AP2047">
        <v>2923506</v>
      </c>
      <c r="AQ2047" t="s">
        <v>3948</v>
      </c>
      <c r="AR2047">
        <v>120</v>
      </c>
    </row>
    <row r="2048" spans="1:44" x14ac:dyDescent="0.25">
      <c r="A2048">
        <v>3171303</v>
      </c>
      <c r="B2048">
        <v>2</v>
      </c>
      <c r="C2048" t="s">
        <v>888</v>
      </c>
      <c r="D2048" t="s">
        <v>2857</v>
      </c>
      <c r="E2048">
        <v>3780</v>
      </c>
      <c r="F2048" t="s">
        <v>5940</v>
      </c>
      <c r="G2048">
        <v>6840</v>
      </c>
      <c r="H2048" t="s">
        <v>5940</v>
      </c>
      <c r="I2048">
        <v>75</v>
      </c>
      <c r="J2048">
        <v>567</v>
      </c>
      <c r="K2048">
        <v>3780</v>
      </c>
      <c r="L2048">
        <v>0</v>
      </c>
      <c r="M2048">
        <v>8100</v>
      </c>
      <c r="N2048">
        <v>0</v>
      </c>
      <c r="O2048">
        <v>150</v>
      </c>
      <c r="P2048">
        <v>660</v>
      </c>
      <c r="R2048">
        <v>3171303</v>
      </c>
      <c r="S2048">
        <v>3780</v>
      </c>
      <c r="T2048" t="s">
        <v>5940</v>
      </c>
      <c r="U2048">
        <v>6840</v>
      </c>
      <c r="V2048" t="s">
        <v>5940</v>
      </c>
      <c r="W2048">
        <v>75</v>
      </c>
      <c r="X2048">
        <v>567</v>
      </c>
      <c r="Z2048">
        <v>2918506</v>
      </c>
      <c r="AB2048">
        <v>1500</v>
      </c>
      <c r="AC2048">
        <v>2918506</v>
      </c>
      <c r="AD2048" t="s">
        <v>3879</v>
      </c>
      <c r="AE2048" t="s">
        <v>5940</v>
      </c>
      <c r="AF2048">
        <v>2918506</v>
      </c>
      <c r="AG2048" t="s">
        <v>3879</v>
      </c>
      <c r="AH2048" t="s">
        <v>5940</v>
      </c>
      <c r="AI2048">
        <v>2918506</v>
      </c>
      <c r="AJ2048" t="s">
        <v>3879</v>
      </c>
      <c r="AK2048">
        <v>470</v>
      </c>
      <c r="AL2048">
        <v>2918506</v>
      </c>
      <c r="AM2048" t="s">
        <v>3879</v>
      </c>
      <c r="AN2048" t="s">
        <v>5940</v>
      </c>
      <c r="AO2048">
        <v>0</v>
      </c>
      <c r="AP2048">
        <v>2923605</v>
      </c>
      <c r="AQ2048" t="s">
        <v>3949</v>
      </c>
      <c r="AR2048">
        <v>300</v>
      </c>
    </row>
    <row r="2049" spans="1:44" x14ac:dyDescent="0.25">
      <c r="A2049">
        <v>3171402</v>
      </c>
      <c r="B2049">
        <v>2</v>
      </c>
      <c r="C2049" t="s">
        <v>888</v>
      </c>
      <c r="D2049" t="s">
        <v>2858</v>
      </c>
      <c r="E2049">
        <v>1200</v>
      </c>
      <c r="F2049" t="s">
        <v>5940</v>
      </c>
      <c r="G2049">
        <v>150</v>
      </c>
      <c r="H2049" t="s">
        <v>5940</v>
      </c>
      <c r="I2049">
        <v>340</v>
      </c>
      <c r="J2049">
        <v>96</v>
      </c>
      <c r="K2049">
        <v>1800</v>
      </c>
      <c r="L2049">
        <v>0</v>
      </c>
      <c r="M2049">
        <v>150</v>
      </c>
      <c r="N2049">
        <v>0</v>
      </c>
      <c r="O2049">
        <v>220</v>
      </c>
      <c r="P2049">
        <v>99</v>
      </c>
      <c r="R2049">
        <v>3171402</v>
      </c>
      <c r="S2049">
        <v>1200</v>
      </c>
      <c r="T2049" t="s">
        <v>5940</v>
      </c>
      <c r="U2049">
        <v>150</v>
      </c>
      <c r="V2049" t="s">
        <v>5940</v>
      </c>
      <c r="W2049">
        <v>340</v>
      </c>
      <c r="X2049">
        <v>96</v>
      </c>
      <c r="Z2049">
        <v>2918555</v>
      </c>
      <c r="AB2049" t="s">
        <v>5940</v>
      </c>
      <c r="AC2049">
        <v>2918555</v>
      </c>
      <c r="AD2049" t="s">
        <v>3880</v>
      </c>
      <c r="AE2049" t="s">
        <v>5940</v>
      </c>
      <c r="AF2049">
        <v>2918555</v>
      </c>
      <c r="AG2049" t="s">
        <v>3880</v>
      </c>
      <c r="AH2049">
        <v>800</v>
      </c>
      <c r="AI2049">
        <v>2918555</v>
      </c>
      <c r="AJ2049" t="s">
        <v>3880</v>
      </c>
      <c r="AK2049" t="s">
        <v>5940</v>
      </c>
      <c r="AL2049">
        <v>2918555</v>
      </c>
      <c r="AM2049" t="s">
        <v>3880</v>
      </c>
      <c r="AN2049" t="s">
        <v>5940</v>
      </c>
      <c r="AO2049">
        <v>0</v>
      </c>
      <c r="AP2049">
        <v>2923704</v>
      </c>
      <c r="AQ2049" t="s">
        <v>3950</v>
      </c>
      <c r="AR2049">
        <v>4620</v>
      </c>
    </row>
    <row r="2050" spans="1:44" x14ac:dyDescent="0.25">
      <c r="A2050">
        <v>3171600</v>
      </c>
      <c r="B2050">
        <v>2</v>
      </c>
      <c r="C2050" t="s">
        <v>888</v>
      </c>
      <c r="D2050" t="s">
        <v>2860</v>
      </c>
      <c r="E2050">
        <v>11970</v>
      </c>
      <c r="F2050" t="s">
        <v>5940</v>
      </c>
      <c r="G2050">
        <v>966</v>
      </c>
      <c r="H2050" t="s">
        <v>5940</v>
      </c>
      <c r="I2050">
        <v>60</v>
      </c>
      <c r="J2050">
        <v>60</v>
      </c>
      <c r="K2050">
        <v>15600</v>
      </c>
      <c r="L2050">
        <v>0</v>
      </c>
      <c r="M2050">
        <v>142</v>
      </c>
      <c r="N2050">
        <v>0</v>
      </c>
      <c r="O2050">
        <v>6</v>
      </c>
      <c r="P2050">
        <v>127</v>
      </c>
      <c r="R2050">
        <v>3171600</v>
      </c>
      <c r="S2050">
        <v>11970</v>
      </c>
      <c r="T2050" t="s">
        <v>5940</v>
      </c>
      <c r="U2050">
        <v>966</v>
      </c>
      <c r="V2050" t="s">
        <v>5940</v>
      </c>
      <c r="W2050">
        <v>60</v>
      </c>
      <c r="X2050">
        <v>60</v>
      </c>
      <c r="Z2050">
        <v>2918605</v>
      </c>
      <c r="AB2050">
        <v>180</v>
      </c>
      <c r="AC2050">
        <v>2918605</v>
      </c>
      <c r="AD2050" t="s">
        <v>3881</v>
      </c>
      <c r="AE2050">
        <v>135</v>
      </c>
      <c r="AF2050">
        <v>2918605</v>
      </c>
      <c r="AG2050" t="s">
        <v>3881</v>
      </c>
      <c r="AH2050">
        <v>56000</v>
      </c>
      <c r="AI2050">
        <v>2918605</v>
      </c>
      <c r="AJ2050" t="s">
        <v>3881</v>
      </c>
      <c r="AK2050">
        <v>121</v>
      </c>
      <c r="AL2050">
        <v>2918605</v>
      </c>
      <c r="AM2050" t="s">
        <v>3881</v>
      </c>
      <c r="AN2050" t="s">
        <v>5940</v>
      </c>
      <c r="AO2050">
        <v>0</v>
      </c>
      <c r="AP2050">
        <v>2923803</v>
      </c>
      <c r="AQ2050" t="s">
        <v>3951</v>
      </c>
      <c r="AR2050">
        <v>75600</v>
      </c>
    </row>
    <row r="2051" spans="1:44" x14ac:dyDescent="0.25">
      <c r="A2051">
        <v>3171709</v>
      </c>
      <c r="B2051">
        <v>2</v>
      </c>
      <c r="C2051" t="s">
        <v>888</v>
      </c>
      <c r="D2051" t="s">
        <v>2861</v>
      </c>
      <c r="E2051" t="s">
        <v>5940</v>
      </c>
      <c r="F2051" t="s">
        <v>5940</v>
      </c>
      <c r="G2051">
        <v>2700</v>
      </c>
      <c r="H2051" t="s">
        <v>5940</v>
      </c>
      <c r="I2051">
        <v>163</v>
      </c>
      <c r="J2051">
        <v>296</v>
      </c>
      <c r="K2051">
        <v>0</v>
      </c>
      <c r="L2051">
        <v>0</v>
      </c>
      <c r="M2051">
        <v>3825</v>
      </c>
      <c r="N2051">
        <v>0</v>
      </c>
      <c r="O2051">
        <v>207</v>
      </c>
      <c r="P2051">
        <v>480</v>
      </c>
      <c r="R2051">
        <v>3171709</v>
      </c>
      <c r="S2051" t="s">
        <v>5940</v>
      </c>
      <c r="T2051" t="s">
        <v>5940</v>
      </c>
      <c r="U2051">
        <v>2700</v>
      </c>
      <c r="V2051" t="s">
        <v>5940</v>
      </c>
      <c r="W2051">
        <v>163</v>
      </c>
      <c r="X2051">
        <v>296</v>
      </c>
      <c r="Z2051">
        <v>2918704</v>
      </c>
      <c r="AB2051" t="s">
        <v>5940</v>
      </c>
      <c r="AC2051">
        <v>2918704</v>
      </c>
      <c r="AD2051" t="s">
        <v>3882</v>
      </c>
      <c r="AE2051" t="s">
        <v>5940</v>
      </c>
      <c r="AF2051">
        <v>2918704</v>
      </c>
      <c r="AG2051" t="s">
        <v>3882</v>
      </c>
      <c r="AH2051">
        <v>3200</v>
      </c>
      <c r="AI2051">
        <v>2918704</v>
      </c>
      <c r="AJ2051" t="s">
        <v>3882</v>
      </c>
      <c r="AK2051">
        <v>61</v>
      </c>
      <c r="AL2051">
        <v>2918704</v>
      </c>
      <c r="AM2051" t="s">
        <v>3882</v>
      </c>
      <c r="AN2051" t="s">
        <v>5940</v>
      </c>
      <c r="AO2051">
        <v>0</v>
      </c>
      <c r="AP2051">
        <v>2924009</v>
      </c>
      <c r="AQ2051" t="s">
        <v>3953</v>
      </c>
      <c r="AR2051">
        <v>288</v>
      </c>
    </row>
    <row r="2052" spans="1:44" x14ac:dyDescent="0.25">
      <c r="A2052">
        <v>3171808</v>
      </c>
      <c r="B2052">
        <v>2</v>
      </c>
      <c r="C2052" t="s">
        <v>888</v>
      </c>
      <c r="D2052" t="s">
        <v>2862</v>
      </c>
      <c r="E2052">
        <v>13200</v>
      </c>
      <c r="F2052" t="s">
        <v>5940</v>
      </c>
      <c r="G2052">
        <v>6300</v>
      </c>
      <c r="H2052" t="s">
        <v>5940</v>
      </c>
      <c r="I2052">
        <v>2</v>
      </c>
      <c r="J2052">
        <v>200</v>
      </c>
      <c r="K2052">
        <v>15600</v>
      </c>
      <c r="L2052">
        <v>0</v>
      </c>
      <c r="M2052">
        <v>4900</v>
      </c>
      <c r="N2052">
        <v>0</v>
      </c>
      <c r="O2052">
        <v>2</v>
      </c>
      <c r="P2052">
        <v>105</v>
      </c>
      <c r="R2052">
        <v>3171808</v>
      </c>
      <c r="S2052">
        <v>13200</v>
      </c>
      <c r="T2052" t="s">
        <v>5940</v>
      </c>
      <c r="U2052">
        <v>6300</v>
      </c>
      <c r="V2052" t="s">
        <v>5940</v>
      </c>
      <c r="W2052">
        <v>2</v>
      </c>
      <c r="X2052">
        <v>200</v>
      </c>
      <c r="Z2052">
        <v>2918753</v>
      </c>
      <c r="AB2052">
        <v>960</v>
      </c>
      <c r="AC2052">
        <v>2918753</v>
      </c>
      <c r="AD2052" t="s">
        <v>3883</v>
      </c>
      <c r="AE2052" t="s">
        <v>5940</v>
      </c>
      <c r="AF2052">
        <v>2918753</v>
      </c>
      <c r="AG2052" t="s">
        <v>3883</v>
      </c>
      <c r="AH2052">
        <v>1870</v>
      </c>
      <c r="AI2052">
        <v>2918753</v>
      </c>
      <c r="AJ2052" t="s">
        <v>3883</v>
      </c>
      <c r="AK2052">
        <v>801</v>
      </c>
      <c r="AL2052">
        <v>2918753</v>
      </c>
      <c r="AM2052" t="s">
        <v>3883</v>
      </c>
      <c r="AN2052" t="s">
        <v>5940</v>
      </c>
      <c r="AO2052">
        <v>0</v>
      </c>
      <c r="AP2052">
        <v>2924058</v>
      </c>
      <c r="AQ2052" t="s">
        <v>3954</v>
      </c>
      <c r="AR2052">
        <v>298</v>
      </c>
    </row>
    <row r="2053" spans="1:44" x14ac:dyDescent="0.25">
      <c r="A2053">
        <v>3171907</v>
      </c>
      <c r="B2053">
        <v>2</v>
      </c>
      <c r="C2053" t="s">
        <v>888</v>
      </c>
      <c r="D2053" t="s">
        <v>2863</v>
      </c>
      <c r="E2053">
        <v>9600</v>
      </c>
      <c r="F2053" t="s">
        <v>5940</v>
      </c>
      <c r="G2053">
        <v>1800</v>
      </c>
      <c r="H2053" t="s">
        <v>5940</v>
      </c>
      <c r="I2053">
        <v>100</v>
      </c>
      <c r="J2053">
        <v>126</v>
      </c>
      <c r="K2053">
        <v>12000</v>
      </c>
      <c r="L2053">
        <v>0</v>
      </c>
      <c r="M2053">
        <v>1560</v>
      </c>
      <c r="N2053">
        <v>0</v>
      </c>
      <c r="O2053">
        <v>40</v>
      </c>
      <c r="P2053">
        <v>78</v>
      </c>
      <c r="R2053">
        <v>3171907</v>
      </c>
      <c r="S2053">
        <v>9600</v>
      </c>
      <c r="T2053" t="s">
        <v>5940</v>
      </c>
      <c r="U2053">
        <v>1800</v>
      </c>
      <c r="V2053" t="s">
        <v>5940</v>
      </c>
      <c r="W2053">
        <v>100</v>
      </c>
      <c r="X2053">
        <v>126</v>
      </c>
      <c r="Z2053">
        <v>2918803</v>
      </c>
      <c r="AB2053" t="s">
        <v>5940</v>
      </c>
      <c r="AC2053">
        <v>2918803</v>
      </c>
      <c r="AD2053" t="s">
        <v>3884</v>
      </c>
      <c r="AE2053" t="s">
        <v>5940</v>
      </c>
      <c r="AF2053">
        <v>2918803</v>
      </c>
      <c r="AG2053" t="s">
        <v>3884</v>
      </c>
      <c r="AH2053">
        <v>3200</v>
      </c>
      <c r="AI2053">
        <v>2918803</v>
      </c>
      <c r="AJ2053" t="s">
        <v>3884</v>
      </c>
      <c r="AK2053">
        <v>30</v>
      </c>
      <c r="AL2053">
        <v>2918803</v>
      </c>
      <c r="AM2053" t="s">
        <v>3884</v>
      </c>
      <c r="AN2053" t="s">
        <v>5940</v>
      </c>
      <c r="AO2053">
        <v>0</v>
      </c>
      <c r="AP2053">
        <v>2924108</v>
      </c>
      <c r="AQ2053" t="s">
        <v>3955</v>
      </c>
      <c r="AR2053">
        <v>27</v>
      </c>
    </row>
    <row r="2054" spans="1:44" x14ac:dyDescent="0.25">
      <c r="A2054">
        <v>3172004</v>
      </c>
      <c r="B2054">
        <v>2</v>
      </c>
      <c r="C2054" t="s">
        <v>888</v>
      </c>
      <c r="D2054" t="s">
        <v>2864</v>
      </c>
      <c r="E2054">
        <v>4000</v>
      </c>
      <c r="F2054" t="s">
        <v>5940</v>
      </c>
      <c r="G2054">
        <v>2496</v>
      </c>
      <c r="H2054" t="s">
        <v>5940</v>
      </c>
      <c r="I2054">
        <v>180</v>
      </c>
      <c r="J2054">
        <v>316</v>
      </c>
      <c r="K2054">
        <v>44100</v>
      </c>
      <c r="L2054">
        <v>0</v>
      </c>
      <c r="M2054">
        <v>1750</v>
      </c>
      <c r="N2054">
        <v>0</v>
      </c>
      <c r="O2054">
        <v>2</v>
      </c>
      <c r="P2054">
        <v>65</v>
      </c>
      <c r="R2054">
        <v>3172004</v>
      </c>
      <c r="S2054">
        <v>4000</v>
      </c>
      <c r="T2054" t="s">
        <v>5940</v>
      </c>
      <c r="U2054">
        <v>2496</v>
      </c>
      <c r="V2054" t="s">
        <v>5940</v>
      </c>
      <c r="W2054">
        <v>180</v>
      </c>
      <c r="X2054">
        <v>316</v>
      </c>
      <c r="Z2054">
        <v>2918902</v>
      </c>
      <c r="AB2054" t="s">
        <v>5940</v>
      </c>
      <c r="AC2054">
        <v>2918902</v>
      </c>
      <c r="AD2054" t="s">
        <v>3885</v>
      </c>
      <c r="AE2054" t="s">
        <v>5940</v>
      </c>
      <c r="AF2054">
        <v>2918902</v>
      </c>
      <c r="AG2054" t="s">
        <v>3885</v>
      </c>
      <c r="AH2054">
        <v>81312</v>
      </c>
      <c r="AI2054">
        <v>2918902</v>
      </c>
      <c r="AJ2054" t="s">
        <v>3885</v>
      </c>
      <c r="AK2054">
        <v>40</v>
      </c>
      <c r="AL2054">
        <v>2918902</v>
      </c>
      <c r="AM2054" t="s">
        <v>3885</v>
      </c>
      <c r="AN2054" t="s">
        <v>5940</v>
      </c>
      <c r="AO2054">
        <v>0</v>
      </c>
      <c r="AP2054">
        <v>2924207</v>
      </c>
      <c r="AQ2054" t="s">
        <v>3956</v>
      </c>
      <c r="AR2054">
        <v>5040</v>
      </c>
    </row>
    <row r="2055" spans="1:44" x14ac:dyDescent="0.25">
      <c r="A2055">
        <v>3172103</v>
      </c>
      <c r="B2055">
        <v>2</v>
      </c>
      <c r="C2055" t="s">
        <v>888</v>
      </c>
      <c r="D2055" t="s">
        <v>2865</v>
      </c>
      <c r="E2055">
        <v>2250</v>
      </c>
      <c r="F2055" t="s">
        <v>5940</v>
      </c>
      <c r="G2055">
        <v>240</v>
      </c>
      <c r="H2055" t="s">
        <v>5940</v>
      </c>
      <c r="I2055">
        <v>35</v>
      </c>
      <c r="J2055">
        <v>7</v>
      </c>
      <c r="K2055">
        <v>2250</v>
      </c>
      <c r="L2055">
        <v>0</v>
      </c>
      <c r="M2055">
        <v>105</v>
      </c>
      <c r="N2055">
        <v>0</v>
      </c>
      <c r="O2055">
        <v>0</v>
      </c>
      <c r="P2055">
        <v>7</v>
      </c>
      <c r="R2055">
        <v>3172103</v>
      </c>
      <c r="S2055">
        <v>2250</v>
      </c>
      <c r="T2055" t="s">
        <v>5940</v>
      </c>
      <c r="U2055">
        <v>240</v>
      </c>
      <c r="V2055" t="s">
        <v>5940</v>
      </c>
      <c r="W2055">
        <v>35</v>
      </c>
      <c r="X2055">
        <v>7</v>
      </c>
      <c r="Z2055">
        <v>2919009</v>
      </c>
      <c r="AB2055" t="s">
        <v>5940</v>
      </c>
      <c r="AC2055">
        <v>2919009</v>
      </c>
      <c r="AD2055" t="s">
        <v>3886</v>
      </c>
      <c r="AE2055" t="s">
        <v>5940</v>
      </c>
      <c r="AF2055">
        <v>2919009</v>
      </c>
      <c r="AG2055" t="s">
        <v>3886</v>
      </c>
      <c r="AH2055" t="s">
        <v>5940</v>
      </c>
      <c r="AI2055">
        <v>2919009</v>
      </c>
      <c r="AJ2055" t="s">
        <v>3886</v>
      </c>
      <c r="AK2055">
        <v>19</v>
      </c>
      <c r="AL2055">
        <v>2919009</v>
      </c>
      <c r="AM2055" t="s">
        <v>3886</v>
      </c>
      <c r="AN2055" t="s">
        <v>5940</v>
      </c>
      <c r="AO2055">
        <v>0</v>
      </c>
      <c r="AP2055">
        <v>2924306</v>
      </c>
      <c r="AQ2055" t="s">
        <v>3957</v>
      </c>
      <c r="AR2055">
        <v>180</v>
      </c>
    </row>
    <row r="2056" spans="1:44" x14ac:dyDescent="0.25">
      <c r="A2056">
        <v>3172202</v>
      </c>
      <c r="B2056">
        <v>2</v>
      </c>
      <c r="C2056" t="s">
        <v>888</v>
      </c>
      <c r="D2056" t="s">
        <v>2866</v>
      </c>
      <c r="E2056" t="s">
        <v>5940</v>
      </c>
      <c r="F2056" t="s">
        <v>5940</v>
      </c>
      <c r="G2056">
        <v>192</v>
      </c>
      <c r="H2056" t="s">
        <v>5940</v>
      </c>
      <c r="I2056" t="s">
        <v>5940</v>
      </c>
      <c r="J2056">
        <v>38</v>
      </c>
      <c r="K2056">
        <v>0</v>
      </c>
      <c r="L2056">
        <v>0</v>
      </c>
      <c r="M2056">
        <v>300</v>
      </c>
      <c r="N2056">
        <v>0</v>
      </c>
      <c r="O2056">
        <v>0</v>
      </c>
      <c r="P2056">
        <v>39</v>
      </c>
      <c r="R2056">
        <v>3172202</v>
      </c>
      <c r="S2056" t="s">
        <v>5940</v>
      </c>
      <c r="T2056" t="s">
        <v>5940</v>
      </c>
      <c r="U2056">
        <v>192</v>
      </c>
      <c r="V2056" t="s">
        <v>5940</v>
      </c>
      <c r="W2056" t="s">
        <v>5940</v>
      </c>
      <c r="X2056">
        <v>38</v>
      </c>
      <c r="Z2056">
        <v>2919058</v>
      </c>
      <c r="AB2056" t="s">
        <v>5940</v>
      </c>
      <c r="AC2056">
        <v>2919058</v>
      </c>
      <c r="AD2056" t="s">
        <v>3887</v>
      </c>
      <c r="AE2056" t="s">
        <v>5940</v>
      </c>
      <c r="AF2056">
        <v>2919058</v>
      </c>
      <c r="AG2056" t="s">
        <v>3887</v>
      </c>
      <c r="AH2056" t="s">
        <v>5940</v>
      </c>
      <c r="AI2056">
        <v>2919058</v>
      </c>
      <c r="AJ2056" t="s">
        <v>3887</v>
      </c>
      <c r="AK2056">
        <v>127</v>
      </c>
      <c r="AL2056">
        <v>2919058</v>
      </c>
      <c r="AM2056" t="s">
        <v>3887</v>
      </c>
      <c r="AN2056" t="s">
        <v>5940</v>
      </c>
      <c r="AO2056">
        <v>0</v>
      </c>
      <c r="AP2056">
        <v>2924405</v>
      </c>
      <c r="AQ2056" t="s">
        <v>3958</v>
      </c>
      <c r="AR2056">
        <v>2250</v>
      </c>
    </row>
    <row r="2057" spans="1:44" x14ac:dyDescent="0.25">
      <c r="A2057">
        <v>3200102</v>
      </c>
      <c r="B2057">
        <v>2</v>
      </c>
      <c r="C2057" t="s">
        <v>889</v>
      </c>
      <c r="D2057" t="s">
        <v>2867</v>
      </c>
      <c r="E2057">
        <v>14000</v>
      </c>
      <c r="F2057" t="s">
        <v>5940</v>
      </c>
      <c r="G2057">
        <v>10000</v>
      </c>
      <c r="H2057" t="s">
        <v>5940</v>
      </c>
      <c r="I2057">
        <v>112</v>
      </c>
      <c r="J2057">
        <v>858</v>
      </c>
      <c r="K2057">
        <v>10000</v>
      </c>
      <c r="L2057">
        <v>0</v>
      </c>
      <c r="M2057">
        <v>4635</v>
      </c>
      <c r="N2057">
        <v>0</v>
      </c>
      <c r="O2057">
        <v>75</v>
      </c>
      <c r="P2057">
        <v>803</v>
      </c>
      <c r="R2057">
        <v>3200102</v>
      </c>
      <c r="S2057">
        <v>14000</v>
      </c>
      <c r="T2057" t="s">
        <v>5940</v>
      </c>
      <c r="U2057">
        <v>10000</v>
      </c>
      <c r="V2057" t="s">
        <v>5940</v>
      </c>
      <c r="W2057">
        <v>112</v>
      </c>
      <c r="X2057">
        <v>858</v>
      </c>
      <c r="Z2057">
        <v>2919108</v>
      </c>
      <c r="AB2057" t="s">
        <v>5940</v>
      </c>
      <c r="AC2057">
        <v>2919108</v>
      </c>
      <c r="AD2057" t="s">
        <v>3888</v>
      </c>
      <c r="AE2057" t="s">
        <v>5940</v>
      </c>
      <c r="AF2057">
        <v>2919108</v>
      </c>
      <c r="AG2057" t="s">
        <v>3888</v>
      </c>
      <c r="AH2057" t="s">
        <v>5940</v>
      </c>
      <c r="AI2057">
        <v>2919108</v>
      </c>
      <c r="AJ2057" t="s">
        <v>3888</v>
      </c>
      <c r="AK2057">
        <v>366</v>
      </c>
      <c r="AL2057">
        <v>2919108</v>
      </c>
      <c r="AM2057" t="s">
        <v>3888</v>
      </c>
      <c r="AN2057" t="s">
        <v>5940</v>
      </c>
      <c r="AO2057">
        <v>0</v>
      </c>
      <c r="AP2057">
        <v>2924504</v>
      </c>
      <c r="AQ2057" t="s">
        <v>3959</v>
      </c>
      <c r="AR2057">
        <v>495</v>
      </c>
    </row>
    <row r="2058" spans="1:44" x14ac:dyDescent="0.25">
      <c r="A2058">
        <v>3200169</v>
      </c>
      <c r="B2058">
        <v>2</v>
      </c>
      <c r="C2058" t="s">
        <v>889</v>
      </c>
      <c r="D2058" t="s">
        <v>2869</v>
      </c>
      <c r="E2058">
        <v>3450</v>
      </c>
      <c r="F2058" t="s">
        <v>5940</v>
      </c>
      <c r="G2058">
        <v>144</v>
      </c>
      <c r="H2058" t="s">
        <v>5940</v>
      </c>
      <c r="I2058">
        <v>360</v>
      </c>
      <c r="J2058">
        <v>78</v>
      </c>
      <c r="K2058">
        <v>3450</v>
      </c>
      <c r="L2058">
        <v>0</v>
      </c>
      <c r="M2058">
        <v>39</v>
      </c>
      <c r="N2058">
        <v>0</v>
      </c>
      <c r="O2058">
        <v>120</v>
      </c>
      <c r="P2058">
        <v>24</v>
      </c>
      <c r="R2058">
        <v>3200169</v>
      </c>
      <c r="S2058">
        <v>3450</v>
      </c>
      <c r="T2058" t="s">
        <v>5940</v>
      </c>
      <c r="U2058">
        <v>144</v>
      </c>
      <c r="V2058" t="s">
        <v>5940</v>
      </c>
      <c r="W2058">
        <v>360</v>
      </c>
      <c r="X2058">
        <v>78</v>
      </c>
      <c r="Z2058">
        <v>2919157</v>
      </c>
      <c r="AB2058" t="s">
        <v>5940</v>
      </c>
      <c r="AC2058">
        <v>2919157</v>
      </c>
      <c r="AD2058" t="s">
        <v>3889</v>
      </c>
      <c r="AE2058" t="s">
        <v>5940</v>
      </c>
      <c r="AF2058">
        <v>2919157</v>
      </c>
      <c r="AG2058" t="s">
        <v>3889</v>
      </c>
      <c r="AH2058" t="s">
        <v>5940</v>
      </c>
      <c r="AI2058">
        <v>2919157</v>
      </c>
      <c r="AJ2058" t="s">
        <v>3889</v>
      </c>
      <c r="AK2058">
        <v>4400</v>
      </c>
      <c r="AL2058">
        <v>2919157</v>
      </c>
      <c r="AM2058" t="s">
        <v>3889</v>
      </c>
      <c r="AN2058" t="s">
        <v>5940</v>
      </c>
      <c r="AO2058">
        <v>0</v>
      </c>
      <c r="AP2058">
        <v>2924603</v>
      </c>
      <c r="AQ2058" t="s">
        <v>3960</v>
      </c>
      <c r="AR2058">
        <v>387</v>
      </c>
    </row>
    <row r="2059" spans="1:44" x14ac:dyDescent="0.25">
      <c r="A2059">
        <v>3200136</v>
      </c>
      <c r="B2059">
        <v>2</v>
      </c>
      <c r="C2059" t="s">
        <v>889</v>
      </c>
      <c r="D2059" t="s">
        <v>2868</v>
      </c>
      <c r="E2059">
        <v>250</v>
      </c>
      <c r="F2059" t="s">
        <v>5940</v>
      </c>
      <c r="G2059">
        <v>680</v>
      </c>
      <c r="H2059" t="s">
        <v>5940</v>
      </c>
      <c r="I2059">
        <v>160</v>
      </c>
      <c r="J2059">
        <v>48</v>
      </c>
      <c r="K2059">
        <v>250</v>
      </c>
      <c r="L2059">
        <v>0</v>
      </c>
      <c r="M2059">
        <v>680</v>
      </c>
      <c r="N2059">
        <v>0</v>
      </c>
      <c r="O2059">
        <v>118</v>
      </c>
      <c r="P2059">
        <v>48</v>
      </c>
      <c r="R2059">
        <v>3200136</v>
      </c>
      <c r="S2059">
        <v>250</v>
      </c>
      <c r="T2059" t="s">
        <v>5940</v>
      </c>
      <c r="U2059">
        <v>680</v>
      </c>
      <c r="V2059" t="s">
        <v>5940</v>
      </c>
      <c r="W2059">
        <v>160</v>
      </c>
      <c r="X2059">
        <v>48</v>
      </c>
      <c r="Z2059">
        <v>2919207</v>
      </c>
      <c r="AB2059" t="s">
        <v>5940</v>
      </c>
      <c r="AC2059">
        <v>2919207</v>
      </c>
      <c r="AD2059" t="s">
        <v>3890</v>
      </c>
      <c r="AE2059" t="s">
        <v>5940</v>
      </c>
      <c r="AF2059">
        <v>2919207</v>
      </c>
      <c r="AG2059" t="s">
        <v>3890</v>
      </c>
      <c r="AH2059" t="s">
        <v>5940</v>
      </c>
      <c r="AI2059">
        <v>2919207</v>
      </c>
      <c r="AJ2059" t="s">
        <v>3890</v>
      </c>
      <c r="AK2059" t="s">
        <v>5940</v>
      </c>
      <c r="AL2059">
        <v>2919207</v>
      </c>
      <c r="AM2059" t="s">
        <v>3890</v>
      </c>
      <c r="AN2059" t="s">
        <v>5940</v>
      </c>
      <c r="AO2059">
        <v>0</v>
      </c>
      <c r="AP2059">
        <v>2924652</v>
      </c>
      <c r="AQ2059" t="s">
        <v>3961</v>
      </c>
      <c r="AR2059">
        <v>400</v>
      </c>
    </row>
    <row r="2060" spans="1:44" x14ac:dyDescent="0.25">
      <c r="A2060">
        <v>3200201</v>
      </c>
      <c r="B2060">
        <v>2</v>
      </c>
      <c r="C2060" t="s">
        <v>889</v>
      </c>
      <c r="D2060" t="s">
        <v>2870</v>
      </c>
      <c r="E2060">
        <v>500</v>
      </c>
      <c r="F2060" t="s">
        <v>5940</v>
      </c>
      <c r="G2060">
        <v>5760</v>
      </c>
      <c r="H2060" t="s">
        <v>5940</v>
      </c>
      <c r="I2060">
        <v>450</v>
      </c>
      <c r="J2060">
        <v>304</v>
      </c>
      <c r="K2060">
        <v>8500</v>
      </c>
      <c r="L2060">
        <v>0</v>
      </c>
      <c r="M2060">
        <v>1957</v>
      </c>
      <c r="N2060">
        <v>0</v>
      </c>
      <c r="O2060">
        <v>105</v>
      </c>
      <c r="P2060">
        <v>230</v>
      </c>
      <c r="R2060">
        <v>3200201</v>
      </c>
      <c r="S2060">
        <v>500</v>
      </c>
      <c r="T2060" t="s">
        <v>5940</v>
      </c>
      <c r="U2060">
        <v>5760</v>
      </c>
      <c r="V2060" t="s">
        <v>5940</v>
      </c>
      <c r="W2060">
        <v>450</v>
      </c>
      <c r="X2060">
        <v>304</v>
      </c>
      <c r="Z2060">
        <v>2919306</v>
      </c>
      <c r="AB2060" t="s">
        <v>5940</v>
      </c>
      <c r="AC2060">
        <v>2919306</v>
      </c>
      <c r="AD2060" t="s">
        <v>3891</v>
      </c>
      <c r="AE2060" t="s">
        <v>5940</v>
      </c>
      <c r="AF2060">
        <v>2919306</v>
      </c>
      <c r="AG2060" t="s">
        <v>3891</v>
      </c>
      <c r="AH2060" t="s">
        <v>5940</v>
      </c>
      <c r="AI2060">
        <v>2919306</v>
      </c>
      <c r="AJ2060" t="s">
        <v>3891</v>
      </c>
      <c r="AK2060">
        <v>9</v>
      </c>
      <c r="AL2060">
        <v>2919306</v>
      </c>
      <c r="AM2060" t="s">
        <v>3891</v>
      </c>
      <c r="AN2060" t="s">
        <v>5940</v>
      </c>
      <c r="AO2060">
        <v>0</v>
      </c>
      <c r="AP2060">
        <v>2924678</v>
      </c>
      <c r="AQ2060" t="s">
        <v>3962</v>
      </c>
      <c r="AR2060">
        <v>5</v>
      </c>
    </row>
    <row r="2061" spans="1:44" x14ac:dyDescent="0.25">
      <c r="A2061">
        <v>3200300</v>
      </c>
      <c r="B2061">
        <v>2</v>
      </c>
      <c r="C2061" t="s">
        <v>889</v>
      </c>
      <c r="D2061" t="s">
        <v>2871</v>
      </c>
      <c r="E2061">
        <v>1500</v>
      </c>
      <c r="F2061" t="s">
        <v>5940</v>
      </c>
      <c r="G2061">
        <v>180</v>
      </c>
      <c r="H2061" t="s">
        <v>5940</v>
      </c>
      <c r="I2061" t="s">
        <v>5940</v>
      </c>
      <c r="J2061">
        <v>97</v>
      </c>
      <c r="K2061">
        <v>4200</v>
      </c>
      <c r="L2061">
        <v>0</v>
      </c>
      <c r="M2061">
        <v>320</v>
      </c>
      <c r="N2061">
        <v>0</v>
      </c>
      <c r="O2061">
        <v>0</v>
      </c>
      <c r="P2061">
        <v>83</v>
      </c>
      <c r="R2061">
        <v>3200300</v>
      </c>
      <c r="S2061">
        <v>1500</v>
      </c>
      <c r="T2061" t="s">
        <v>5940</v>
      </c>
      <c r="U2061">
        <v>180</v>
      </c>
      <c r="V2061" t="s">
        <v>5940</v>
      </c>
      <c r="W2061" t="s">
        <v>5940</v>
      </c>
      <c r="X2061">
        <v>97</v>
      </c>
      <c r="Z2061">
        <v>2919405</v>
      </c>
      <c r="AB2061" t="s">
        <v>5940</v>
      </c>
      <c r="AC2061">
        <v>2919405</v>
      </c>
      <c r="AD2061" t="s">
        <v>3892</v>
      </c>
      <c r="AE2061">
        <v>45</v>
      </c>
      <c r="AF2061">
        <v>2919405</v>
      </c>
      <c r="AG2061" t="s">
        <v>3892</v>
      </c>
      <c r="AH2061">
        <v>13600</v>
      </c>
      <c r="AI2061">
        <v>2919405</v>
      </c>
      <c r="AJ2061" t="s">
        <v>3892</v>
      </c>
      <c r="AK2061">
        <v>714</v>
      </c>
      <c r="AL2061">
        <v>2919405</v>
      </c>
      <c r="AM2061" t="s">
        <v>3892</v>
      </c>
      <c r="AN2061" t="s">
        <v>5940</v>
      </c>
      <c r="AO2061">
        <v>0</v>
      </c>
      <c r="AP2061">
        <v>2924702</v>
      </c>
      <c r="AQ2061" t="s">
        <v>3963</v>
      </c>
      <c r="AR2061">
        <v>180</v>
      </c>
    </row>
    <row r="2062" spans="1:44" x14ac:dyDescent="0.25">
      <c r="A2062">
        <v>3200359</v>
      </c>
      <c r="B2062">
        <v>2</v>
      </c>
      <c r="C2062" t="s">
        <v>889</v>
      </c>
      <c r="D2062" t="s">
        <v>2872</v>
      </c>
      <c r="E2062" t="s">
        <v>5940</v>
      </c>
      <c r="F2062" t="s">
        <v>5940</v>
      </c>
      <c r="G2062">
        <v>150</v>
      </c>
      <c r="H2062" t="s">
        <v>5940</v>
      </c>
      <c r="I2062">
        <v>55</v>
      </c>
      <c r="J2062">
        <v>42</v>
      </c>
      <c r="K2062">
        <v>0</v>
      </c>
      <c r="L2062">
        <v>0</v>
      </c>
      <c r="M2062">
        <v>150</v>
      </c>
      <c r="N2062">
        <v>0</v>
      </c>
      <c r="O2062">
        <v>77</v>
      </c>
      <c r="P2062">
        <v>42</v>
      </c>
      <c r="R2062">
        <v>3200359</v>
      </c>
      <c r="S2062" t="s">
        <v>5940</v>
      </c>
      <c r="T2062" t="s">
        <v>5940</v>
      </c>
      <c r="U2062">
        <v>150</v>
      </c>
      <c r="V2062" t="s">
        <v>5940</v>
      </c>
      <c r="W2062">
        <v>55</v>
      </c>
      <c r="X2062">
        <v>42</v>
      </c>
      <c r="Z2062">
        <v>2919504</v>
      </c>
      <c r="AB2062">
        <v>1800</v>
      </c>
      <c r="AC2062">
        <v>2919504</v>
      </c>
      <c r="AD2062" t="s">
        <v>3893</v>
      </c>
      <c r="AE2062">
        <v>1500</v>
      </c>
      <c r="AF2062">
        <v>2919504</v>
      </c>
      <c r="AG2062" t="s">
        <v>3893</v>
      </c>
      <c r="AH2062">
        <v>32500</v>
      </c>
      <c r="AI2062">
        <v>2919504</v>
      </c>
      <c r="AJ2062" t="s">
        <v>3893</v>
      </c>
      <c r="AK2062">
        <v>1538</v>
      </c>
      <c r="AL2062">
        <v>2919504</v>
      </c>
      <c r="AM2062" t="s">
        <v>3893</v>
      </c>
      <c r="AN2062" t="s">
        <v>5940</v>
      </c>
      <c r="AO2062">
        <v>0</v>
      </c>
      <c r="AP2062">
        <v>2924801</v>
      </c>
      <c r="AQ2062" t="s">
        <v>3964</v>
      </c>
      <c r="AR2062">
        <v>63</v>
      </c>
    </row>
    <row r="2063" spans="1:44" x14ac:dyDescent="0.25">
      <c r="A2063">
        <v>3200409</v>
      </c>
      <c r="B2063">
        <v>2</v>
      </c>
      <c r="C2063" t="s">
        <v>889</v>
      </c>
      <c r="D2063" t="s">
        <v>2873</v>
      </c>
      <c r="E2063">
        <v>3600</v>
      </c>
      <c r="F2063" t="s">
        <v>5940</v>
      </c>
      <c r="G2063">
        <v>90</v>
      </c>
      <c r="H2063" t="s">
        <v>5940</v>
      </c>
      <c r="I2063">
        <v>104</v>
      </c>
      <c r="J2063">
        <v>60</v>
      </c>
      <c r="K2063">
        <v>6000</v>
      </c>
      <c r="L2063">
        <v>0</v>
      </c>
      <c r="M2063">
        <v>60</v>
      </c>
      <c r="N2063">
        <v>0</v>
      </c>
      <c r="O2063">
        <v>100</v>
      </c>
      <c r="P2063">
        <v>36</v>
      </c>
      <c r="R2063">
        <v>3200409</v>
      </c>
      <c r="S2063">
        <v>3600</v>
      </c>
      <c r="T2063" t="s">
        <v>5940</v>
      </c>
      <c r="U2063">
        <v>90</v>
      </c>
      <c r="V2063" t="s">
        <v>5940</v>
      </c>
      <c r="W2063">
        <v>104</v>
      </c>
      <c r="X2063">
        <v>60</v>
      </c>
      <c r="Z2063">
        <v>2919553</v>
      </c>
      <c r="AB2063">
        <v>72885</v>
      </c>
      <c r="AC2063">
        <v>2919553</v>
      </c>
      <c r="AD2063" t="s">
        <v>3894</v>
      </c>
      <c r="AE2063">
        <v>4772</v>
      </c>
      <c r="AF2063">
        <v>2919553</v>
      </c>
      <c r="AG2063" t="s">
        <v>3894</v>
      </c>
      <c r="AH2063" t="s">
        <v>5940</v>
      </c>
      <c r="AI2063">
        <v>2919553</v>
      </c>
      <c r="AJ2063" t="s">
        <v>3894</v>
      </c>
      <c r="AK2063">
        <v>4806</v>
      </c>
      <c r="AL2063">
        <v>2919553</v>
      </c>
      <c r="AM2063" t="s">
        <v>3894</v>
      </c>
      <c r="AN2063">
        <v>353012</v>
      </c>
      <c r="AO2063">
        <v>0</v>
      </c>
      <c r="AP2063">
        <v>2924900</v>
      </c>
      <c r="AQ2063" t="s">
        <v>3965</v>
      </c>
      <c r="AR2063">
        <v>12</v>
      </c>
    </row>
    <row r="2064" spans="1:44" x14ac:dyDescent="0.25">
      <c r="A2064">
        <v>3200508</v>
      </c>
      <c r="B2064">
        <v>2</v>
      </c>
      <c r="C2064" t="s">
        <v>889</v>
      </c>
      <c r="D2064" t="s">
        <v>2874</v>
      </c>
      <c r="E2064" t="s">
        <v>5940</v>
      </c>
      <c r="F2064" t="s">
        <v>5940</v>
      </c>
      <c r="G2064">
        <v>225</v>
      </c>
      <c r="H2064" t="s">
        <v>5940</v>
      </c>
      <c r="I2064">
        <v>158</v>
      </c>
      <c r="J2064">
        <v>49</v>
      </c>
      <c r="K2064">
        <v>300</v>
      </c>
      <c r="L2064">
        <v>0</v>
      </c>
      <c r="M2064">
        <v>225</v>
      </c>
      <c r="N2064">
        <v>0</v>
      </c>
      <c r="O2064">
        <v>75</v>
      </c>
      <c r="P2064">
        <v>29</v>
      </c>
      <c r="R2064">
        <v>3200508</v>
      </c>
      <c r="S2064" t="s">
        <v>5940</v>
      </c>
      <c r="T2064" t="s">
        <v>5940</v>
      </c>
      <c r="U2064">
        <v>225</v>
      </c>
      <c r="V2064" t="s">
        <v>5940</v>
      </c>
      <c r="W2064">
        <v>158</v>
      </c>
      <c r="X2064">
        <v>49</v>
      </c>
      <c r="Z2064">
        <v>2919603</v>
      </c>
      <c r="AB2064" t="s">
        <v>5940</v>
      </c>
      <c r="AC2064">
        <v>2919603</v>
      </c>
      <c r="AD2064" t="s">
        <v>3895</v>
      </c>
      <c r="AE2064" t="s">
        <v>5940</v>
      </c>
      <c r="AF2064">
        <v>2919603</v>
      </c>
      <c r="AG2064" t="s">
        <v>3895</v>
      </c>
      <c r="AH2064" t="s">
        <v>5940</v>
      </c>
      <c r="AI2064">
        <v>2919603</v>
      </c>
      <c r="AJ2064" t="s">
        <v>3895</v>
      </c>
      <c r="AK2064">
        <v>48</v>
      </c>
      <c r="AL2064">
        <v>2919603</v>
      </c>
      <c r="AM2064" t="s">
        <v>3895</v>
      </c>
      <c r="AN2064" t="s">
        <v>5940</v>
      </c>
      <c r="AO2064">
        <v>0</v>
      </c>
      <c r="AP2064">
        <v>2925006</v>
      </c>
      <c r="AQ2064" t="s">
        <v>3966</v>
      </c>
      <c r="AR2064">
        <v>144</v>
      </c>
    </row>
    <row r="2065" spans="1:44" x14ac:dyDescent="0.25">
      <c r="A2065">
        <v>3200607</v>
      </c>
      <c r="B2065">
        <v>2</v>
      </c>
      <c r="C2065" t="s">
        <v>889</v>
      </c>
      <c r="D2065" t="s">
        <v>2875</v>
      </c>
      <c r="E2065">
        <v>97500</v>
      </c>
      <c r="F2065" t="s">
        <v>5940</v>
      </c>
      <c r="G2065">
        <v>3960</v>
      </c>
      <c r="H2065" t="s">
        <v>5940</v>
      </c>
      <c r="I2065">
        <v>45</v>
      </c>
      <c r="J2065">
        <v>600</v>
      </c>
      <c r="K2065">
        <v>97500</v>
      </c>
      <c r="L2065">
        <v>0</v>
      </c>
      <c r="M2065">
        <v>495</v>
      </c>
      <c r="N2065">
        <v>0</v>
      </c>
      <c r="O2065">
        <v>0</v>
      </c>
      <c r="P2065">
        <v>250</v>
      </c>
      <c r="R2065">
        <v>3200607</v>
      </c>
      <c r="S2065">
        <v>97500</v>
      </c>
      <c r="T2065" t="s">
        <v>5940</v>
      </c>
      <c r="U2065">
        <v>3960</v>
      </c>
      <c r="V2065" t="s">
        <v>5940</v>
      </c>
      <c r="W2065">
        <v>45</v>
      </c>
      <c r="X2065">
        <v>600</v>
      </c>
      <c r="Z2065">
        <v>2919702</v>
      </c>
      <c r="AB2065" t="s">
        <v>5940</v>
      </c>
      <c r="AC2065">
        <v>2919702</v>
      </c>
      <c r="AD2065" t="s">
        <v>3896</v>
      </c>
      <c r="AE2065" t="s">
        <v>5940</v>
      </c>
      <c r="AF2065">
        <v>2919702</v>
      </c>
      <c r="AG2065" t="s">
        <v>3896</v>
      </c>
      <c r="AH2065">
        <v>6048</v>
      </c>
      <c r="AI2065">
        <v>2919702</v>
      </c>
      <c r="AJ2065" t="s">
        <v>3896</v>
      </c>
      <c r="AK2065">
        <v>27</v>
      </c>
      <c r="AL2065">
        <v>2919702</v>
      </c>
      <c r="AM2065" t="s">
        <v>3896</v>
      </c>
      <c r="AN2065" t="s">
        <v>5940</v>
      </c>
      <c r="AO2065">
        <v>0</v>
      </c>
      <c r="AP2065">
        <v>2925105</v>
      </c>
      <c r="AQ2065" t="s">
        <v>3967</v>
      </c>
      <c r="AR2065">
        <v>287</v>
      </c>
    </row>
    <row r="2066" spans="1:44" x14ac:dyDescent="0.25">
      <c r="A2066">
        <v>3200706</v>
      </c>
      <c r="B2066">
        <v>2</v>
      </c>
      <c r="C2066" t="s">
        <v>889</v>
      </c>
      <c r="D2066" t="s">
        <v>2876</v>
      </c>
      <c r="E2066" t="s">
        <v>5940</v>
      </c>
      <c r="F2066" t="s">
        <v>5940</v>
      </c>
      <c r="G2066">
        <v>400</v>
      </c>
      <c r="H2066" t="s">
        <v>5940</v>
      </c>
      <c r="I2066">
        <v>20</v>
      </c>
      <c r="J2066">
        <v>34</v>
      </c>
      <c r="K2066">
        <v>0</v>
      </c>
      <c r="L2066">
        <v>0</v>
      </c>
      <c r="M2066">
        <v>150</v>
      </c>
      <c r="N2066">
        <v>0</v>
      </c>
      <c r="O2066">
        <v>16</v>
      </c>
      <c r="P2066">
        <v>29</v>
      </c>
      <c r="R2066">
        <v>3200706</v>
      </c>
      <c r="S2066" t="s">
        <v>5940</v>
      </c>
      <c r="T2066" t="s">
        <v>5940</v>
      </c>
      <c r="U2066">
        <v>400</v>
      </c>
      <c r="V2066" t="s">
        <v>5940</v>
      </c>
      <c r="W2066">
        <v>20</v>
      </c>
      <c r="X2066">
        <v>34</v>
      </c>
      <c r="Z2066">
        <v>2919801</v>
      </c>
      <c r="AB2066">
        <v>1200</v>
      </c>
      <c r="AC2066">
        <v>2919801</v>
      </c>
      <c r="AD2066" t="s">
        <v>3897</v>
      </c>
      <c r="AE2066">
        <v>150</v>
      </c>
      <c r="AF2066">
        <v>2919801</v>
      </c>
      <c r="AG2066" t="s">
        <v>3897</v>
      </c>
      <c r="AH2066">
        <v>20000</v>
      </c>
      <c r="AI2066">
        <v>2919801</v>
      </c>
      <c r="AJ2066" t="s">
        <v>3897</v>
      </c>
      <c r="AK2066">
        <v>2424</v>
      </c>
      <c r="AL2066">
        <v>2919801</v>
      </c>
      <c r="AM2066" t="s">
        <v>3897</v>
      </c>
      <c r="AN2066" t="s">
        <v>5940</v>
      </c>
      <c r="AO2066">
        <v>0</v>
      </c>
      <c r="AP2066">
        <v>2925204</v>
      </c>
      <c r="AQ2066" t="s">
        <v>3968</v>
      </c>
      <c r="AR2066" t="s">
        <v>5940</v>
      </c>
    </row>
    <row r="2067" spans="1:44" x14ac:dyDescent="0.25">
      <c r="A2067">
        <v>3200805</v>
      </c>
      <c r="B2067">
        <v>2</v>
      </c>
      <c r="C2067" t="s">
        <v>889</v>
      </c>
      <c r="D2067" t="s">
        <v>2877</v>
      </c>
      <c r="E2067">
        <v>200</v>
      </c>
      <c r="F2067" t="s">
        <v>5940</v>
      </c>
      <c r="G2067">
        <v>3240</v>
      </c>
      <c r="H2067" t="s">
        <v>5940</v>
      </c>
      <c r="I2067">
        <v>225</v>
      </c>
      <c r="J2067">
        <v>132</v>
      </c>
      <c r="K2067">
        <v>200</v>
      </c>
      <c r="L2067">
        <v>0</v>
      </c>
      <c r="M2067">
        <v>2908</v>
      </c>
      <c r="N2067">
        <v>0</v>
      </c>
      <c r="O2067">
        <v>172</v>
      </c>
      <c r="P2067">
        <v>170</v>
      </c>
      <c r="R2067">
        <v>3200805</v>
      </c>
      <c r="S2067">
        <v>200</v>
      </c>
      <c r="T2067" t="s">
        <v>5940</v>
      </c>
      <c r="U2067">
        <v>3240</v>
      </c>
      <c r="V2067" t="s">
        <v>5940</v>
      </c>
      <c r="W2067">
        <v>225</v>
      </c>
      <c r="X2067">
        <v>132</v>
      </c>
      <c r="Z2067">
        <v>2919900</v>
      </c>
      <c r="AB2067" t="s">
        <v>5940</v>
      </c>
      <c r="AC2067">
        <v>2919900</v>
      </c>
      <c r="AD2067" t="s">
        <v>3898</v>
      </c>
      <c r="AE2067" t="s">
        <v>5940</v>
      </c>
      <c r="AF2067">
        <v>2919900</v>
      </c>
      <c r="AG2067" t="s">
        <v>3898</v>
      </c>
      <c r="AH2067" t="s">
        <v>5940</v>
      </c>
      <c r="AI2067">
        <v>2919900</v>
      </c>
      <c r="AJ2067" t="s">
        <v>3898</v>
      </c>
      <c r="AK2067">
        <v>48</v>
      </c>
      <c r="AL2067">
        <v>2919900</v>
      </c>
      <c r="AM2067" t="s">
        <v>3898</v>
      </c>
      <c r="AN2067" t="s">
        <v>5940</v>
      </c>
      <c r="AO2067">
        <v>0</v>
      </c>
      <c r="AP2067">
        <v>2925253</v>
      </c>
      <c r="AQ2067" t="s">
        <v>3969</v>
      </c>
      <c r="AR2067">
        <v>399</v>
      </c>
    </row>
    <row r="2068" spans="1:44" x14ac:dyDescent="0.25">
      <c r="A2068">
        <v>3200904</v>
      </c>
      <c r="B2068">
        <v>2</v>
      </c>
      <c r="C2068" t="s">
        <v>889</v>
      </c>
      <c r="D2068" t="s">
        <v>2878</v>
      </c>
      <c r="E2068" t="s">
        <v>5940</v>
      </c>
      <c r="F2068" t="s">
        <v>5940</v>
      </c>
      <c r="G2068">
        <v>1440</v>
      </c>
      <c r="H2068" t="s">
        <v>5940</v>
      </c>
      <c r="I2068">
        <v>4500</v>
      </c>
      <c r="J2068">
        <v>88</v>
      </c>
      <c r="K2068">
        <v>0</v>
      </c>
      <c r="L2068">
        <v>0</v>
      </c>
      <c r="M2068">
        <v>450</v>
      </c>
      <c r="N2068">
        <v>0</v>
      </c>
      <c r="O2068">
        <v>1500</v>
      </c>
      <c r="P2068">
        <v>64</v>
      </c>
      <c r="R2068">
        <v>3200904</v>
      </c>
      <c r="S2068" t="s">
        <v>5940</v>
      </c>
      <c r="T2068" t="s">
        <v>5940</v>
      </c>
      <c r="U2068">
        <v>1440</v>
      </c>
      <c r="V2068" t="s">
        <v>5940</v>
      </c>
      <c r="W2068">
        <v>4500</v>
      </c>
      <c r="X2068">
        <v>88</v>
      </c>
      <c r="Z2068">
        <v>2919926</v>
      </c>
      <c r="AB2068" t="s">
        <v>5940</v>
      </c>
      <c r="AC2068">
        <v>2919926</v>
      </c>
      <c r="AD2068" t="s">
        <v>3899</v>
      </c>
      <c r="AE2068" t="s">
        <v>5940</v>
      </c>
      <c r="AF2068">
        <v>2919926</v>
      </c>
      <c r="AG2068" t="s">
        <v>3899</v>
      </c>
      <c r="AH2068" t="s">
        <v>5940</v>
      </c>
      <c r="AI2068">
        <v>2919926</v>
      </c>
      <c r="AJ2068" t="s">
        <v>3899</v>
      </c>
      <c r="AK2068" t="s">
        <v>5940</v>
      </c>
      <c r="AL2068">
        <v>2919926</v>
      </c>
      <c r="AM2068" t="s">
        <v>3899</v>
      </c>
      <c r="AN2068" t="s">
        <v>5940</v>
      </c>
      <c r="AO2068">
        <v>0</v>
      </c>
      <c r="AP2068">
        <v>2925402</v>
      </c>
      <c r="AQ2068" t="s">
        <v>3971</v>
      </c>
      <c r="AR2068">
        <v>71</v>
      </c>
    </row>
    <row r="2069" spans="1:44" x14ac:dyDescent="0.25">
      <c r="A2069">
        <v>3201001</v>
      </c>
      <c r="B2069">
        <v>2</v>
      </c>
      <c r="C2069" t="s">
        <v>889</v>
      </c>
      <c r="D2069" t="s">
        <v>2879</v>
      </c>
      <c r="E2069">
        <v>252000</v>
      </c>
      <c r="F2069" t="s">
        <v>5940</v>
      </c>
      <c r="G2069">
        <v>472</v>
      </c>
      <c r="H2069" t="s">
        <v>5940</v>
      </c>
      <c r="I2069" t="s">
        <v>5940</v>
      </c>
      <c r="J2069">
        <v>186</v>
      </c>
      <c r="K2069">
        <v>252000</v>
      </c>
      <c r="L2069">
        <v>0</v>
      </c>
      <c r="M2069">
        <v>1000</v>
      </c>
      <c r="N2069">
        <v>0</v>
      </c>
      <c r="O2069">
        <v>0</v>
      </c>
      <c r="P2069">
        <v>266</v>
      </c>
      <c r="R2069">
        <v>3201001</v>
      </c>
      <c r="S2069">
        <v>252000</v>
      </c>
      <c r="T2069" t="s">
        <v>5940</v>
      </c>
      <c r="U2069">
        <v>472</v>
      </c>
      <c r="V2069" t="s">
        <v>5940</v>
      </c>
      <c r="W2069" t="s">
        <v>5940</v>
      </c>
      <c r="X2069">
        <v>186</v>
      </c>
      <c r="Z2069">
        <v>2919959</v>
      </c>
      <c r="AB2069">
        <v>30</v>
      </c>
      <c r="AC2069">
        <v>2919959</v>
      </c>
      <c r="AD2069" t="s">
        <v>3900</v>
      </c>
      <c r="AE2069" t="s">
        <v>5940</v>
      </c>
      <c r="AF2069">
        <v>2919959</v>
      </c>
      <c r="AG2069" t="s">
        <v>3900</v>
      </c>
      <c r="AH2069" t="s">
        <v>5940</v>
      </c>
      <c r="AI2069">
        <v>2919959</v>
      </c>
      <c r="AJ2069" t="s">
        <v>3900</v>
      </c>
      <c r="AK2069">
        <v>180</v>
      </c>
      <c r="AL2069">
        <v>2919959</v>
      </c>
      <c r="AM2069" t="s">
        <v>3900</v>
      </c>
      <c r="AN2069" t="s">
        <v>5940</v>
      </c>
      <c r="AO2069">
        <v>0</v>
      </c>
      <c r="AP2069">
        <v>2925501</v>
      </c>
      <c r="AQ2069" t="s">
        <v>3972</v>
      </c>
      <c r="AR2069">
        <v>350</v>
      </c>
    </row>
    <row r="2070" spans="1:44" x14ac:dyDescent="0.25">
      <c r="A2070">
        <v>3201100</v>
      </c>
      <c r="B2070">
        <v>2</v>
      </c>
      <c r="C2070" t="s">
        <v>889</v>
      </c>
      <c r="D2070" t="s">
        <v>2880</v>
      </c>
      <c r="E2070" t="s">
        <v>5940</v>
      </c>
      <c r="F2070" t="s">
        <v>5940</v>
      </c>
      <c r="G2070">
        <v>54</v>
      </c>
      <c r="H2070" t="s">
        <v>5940</v>
      </c>
      <c r="I2070">
        <v>30</v>
      </c>
      <c r="J2070">
        <v>12</v>
      </c>
      <c r="K2070">
        <v>0</v>
      </c>
      <c r="L2070">
        <v>0</v>
      </c>
      <c r="M2070">
        <v>54</v>
      </c>
      <c r="N2070">
        <v>0</v>
      </c>
      <c r="O2070">
        <v>13</v>
      </c>
      <c r="P2070">
        <v>3</v>
      </c>
      <c r="R2070">
        <v>3201100</v>
      </c>
      <c r="S2070" t="s">
        <v>5940</v>
      </c>
      <c r="T2070" t="s">
        <v>5940</v>
      </c>
      <c r="U2070">
        <v>54</v>
      </c>
      <c r="V2070" t="s">
        <v>5940</v>
      </c>
      <c r="W2070">
        <v>30</v>
      </c>
      <c r="X2070">
        <v>12</v>
      </c>
      <c r="Z2070">
        <v>2920007</v>
      </c>
      <c r="AB2070" t="s">
        <v>5940</v>
      </c>
      <c r="AC2070">
        <v>2920007</v>
      </c>
      <c r="AD2070" t="s">
        <v>3901</v>
      </c>
      <c r="AE2070" t="s">
        <v>5940</v>
      </c>
      <c r="AF2070">
        <v>2920007</v>
      </c>
      <c r="AG2070" t="s">
        <v>3901</v>
      </c>
      <c r="AH2070">
        <v>1680</v>
      </c>
      <c r="AI2070">
        <v>2920007</v>
      </c>
      <c r="AJ2070" t="s">
        <v>3901</v>
      </c>
      <c r="AK2070">
        <v>27</v>
      </c>
      <c r="AL2070">
        <v>2920007</v>
      </c>
      <c r="AM2070" t="s">
        <v>3901</v>
      </c>
      <c r="AN2070" t="s">
        <v>5940</v>
      </c>
      <c r="AO2070">
        <v>0</v>
      </c>
      <c r="AP2070">
        <v>2925600</v>
      </c>
      <c r="AQ2070" t="s">
        <v>3973</v>
      </c>
      <c r="AR2070">
        <v>7200</v>
      </c>
    </row>
    <row r="2071" spans="1:44" x14ac:dyDescent="0.25">
      <c r="A2071">
        <v>3201159</v>
      </c>
      <c r="B2071">
        <v>2</v>
      </c>
      <c r="C2071" t="s">
        <v>889</v>
      </c>
      <c r="D2071" t="s">
        <v>2881</v>
      </c>
      <c r="E2071">
        <v>210</v>
      </c>
      <c r="F2071" t="s">
        <v>5940</v>
      </c>
      <c r="G2071">
        <v>460</v>
      </c>
      <c r="H2071" t="s">
        <v>5940</v>
      </c>
      <c r="I2071">
        <v>12</v>
      </c>
      <c r="J2071">
        <v>111</v>
      </c>
      <c r="K2071">
        <v>300</v>
      </c>
      <c r="L2071">
        <v>0</v>
      </c>
      <c r="M2071">
        <v>300</v>
      </c>
      <c r="N2071">
        <v>0</v>
      </c>
      <c r="O2071">
        <v>12</v>
      </c>
      <c r="P2071">
        <v>131</v>
      </c>
      <c r="R2071">
        <v>3201159</v>
      </c>
      <c r="S2071">
        <v>210</v>
      </c>
      <c r="T2071" t="s">
        <v>5940</v>
      </c>
      <c r="U2071">
        <v>460</v>
      </c>
      <c r="V2071" t="s">
        <v>5940</v>
      </c>
      <c r="W2071">
        <v>12</v>
      </c>
      <c r="X2071">
        <v>111</v>
      </c>
      <c r="Z2071">
        <v>2920106</v>
      </c>
      <c r="AB2071" t="s">
        <v>5940</v>
      </c>
      <c r="AC2071">
        <v>2920106</v>
      </c>
      <c r="AD2071" t="s">
        <v>3902</v>
      </c>
      <c r="AE2071" t="s">
        <v>5940</v>
      </c>
      <c r="AF2071">
        <v>2920106</v>
      </c>
      <c r="AG2071" t="s">
        <v>3902</v>
      </c>
      <c r="AH2071" t="s">
        <v>5940</v>
      </c>
      <c r="AI2071">
        <v>2920106</v>
      </c>
      <c r="AJ2071" t="s">
        <v>3902</v>
      </c>
      <c r="AK2071">
        <v>240</v>
      </c>
      <c r="AL2071">
        <v>2920106</v>
      </c>
      <c r="AM2071" t="s">
        <v>3902</v>
      </c>
      <c r="AN2071" t="s">
        <v>5940</v>
      </c>
      <c r="AO2071">
        <v>0</v>
      </c>
      <c r="AP2071">
        <v>2925709</v>
      </c>
      <c r="AQ2071" t="s">
        <v>3974</v>
      </c>
      <c r="AR2071">
        <v>225</v>
      </c>
    </row>
    <row r="2072" spans="1:44" x14ac:dyDescent="0.25">
      <c r="A2072">
        <v>3201209</v>
      </c>
      <c r="B2072">
        <v>2</v>
      </c>
      <c r="C2072" t="s">
        <v>889</v>
      </c>
      <c r="D2072" t="s">
        <v>2882</v>
      </c>
      <c r="E2072">
        <v>18000</v>
      </c>
      <c r="F2072" t="s">
        <v>5940</v>
      </c>
      <c r="G2072">
        <v>1500</v>
      </c>
      <c r="H2072" t="s">
        <v>5940</v>
      </c>
      <c r="I2072">
        <v>20</v>
      </c>
      <c r="J2072">
        <v>200</v>
      </c>
      <c r="K2072">
        <v>24000</v>
      </c>
      <c r="L2072">
        <v>0</v>
      </c>
      <c r="M2072">
        <v>1144</v>
      </c>
      <c r="N2072">
        <v>0</v>
      </c>
      <c r="O2072">
        <v>20</v>
      </c>
      <c r="P2072">
        <v>56</v>
      </c>
      <c r="R2072">
        <v>3201209</v>
      </c>
      <c r="S2072">
        <v>18000</v>
      </c>
      <c r="T2072" t="s">
        <v>5940</v>
      </c>
      <c r="U2072">
        <v>1500</v>
      </c>
      <c r="V2072" t="s">
        <v>5940</v>
      </c>
      <c r="W2072">
        <v>20</v>
      </c>
      <c r="X2072">
        <v>200</v>
      </c>
      <c r="Z2072">
        <v>2920205</v>
      </c>
      <c r="AB2072">
        <v>15300</v>
      </c>
      <c r="AC2072">
        <v>2920205</v>
      </c>
      <c r="AD2072" t="s">
        <v>3903</v>
      </c>
      <c r="AE2072" t="s">
        <v>5940</v>
      </c>
      <c r="AF2072">
        <v>2920205</v>
      </c>
      <c r="AG2072" t="s">
        <v>3903</v>
      </c>
      <c r="AH2072">
        <v>12500</v>
      </c>
      <c r="AI2072">
        <v>2920205</v>
      </c>
      <c r="AJ2072" t="s">
        <v>3903</v>
      </c>
      <c r="AK2072">
        <v>440</v>
      </c>
      <c r="AL2072">
        <v>2920205</v>
      </c>
      <c r="AM2072" t="s">
        <v>3903</v>
      </c>
      <c r="AN2072" t="s">
        <v>5940</v>
      </c>
      <c r="AO2072">
        <v>0</v>
      </c>
      <c r="AP2072">
        <v>2925758</v>
      </c>
      <c r="AQ2072" t="s">
        <v>3975</v>
      </c>
      <c r="AR2072">
        <v>60</v>
      </c>
    </row>
    <row r="2073" spans="1:44" x14ac:dyDescent="0.25">
      <c r="A2073">
        <v>3201308</v>
      </c>
      <c r="B2073">
        <v>2</v>
      </c>
      <c r="C2073" t="s">
        <v>889</v>
      </c>
      <c r="D2073" t="s">
        <v>2883</v>
      </c>
      <c r="E2073">
        <v>3600</v>
      </c>
      <c r="F2073" t="s">
        <v>5940</v>
      </c>
      <c r="G2073">
        <v>60</v>
      </c>
      <c r="H2073" t="s">
        <v>5940</v>
      </c>
      <c r="I2073" t="s">
        <v>5940</v>
      </c>
      <c r="J2073">
        <v>47</v>
      </c>
      <c r="K2073">
        <v>3600</v>
      </c>
      <c r="L2073">
        <v>0</v>
      </c>
      <c r="M2073">
        <v>15</v>
      </c>
      <c r="N2073">
        <v>0</v>
      </c>
      <c r="O2073">
        <v>0</v>
      </c>
      <c r="P2073">
        <v>20</v>
      </c>
      <c r="R2073">
        <v>3201308</v>
      </c>
      <c r="S2073">
        <v>3600</v>
      </c>
      <c r="T2073" t="s">
        <v>5940</v>
      </c>
      <c r="U2073">
        <v>60</v>
      </c>
      <c r="V2073" t="s">
        <v>5940</v>
      </c>
      <c r="W2073" t="s">
        <v>5940</v>
      </c>
      <c r="X2073">
        <v>47</v>
      </c>
      <c r="Z2073">
        <v>2920304</v>
      </c>
      <c r="AB2073">
        <v>225</v>
      </c>
      <c r="AC2073">
        <v>2920304</v>
      </c>
      <c r="AD2073" t="s">
        <v>3904</v>
      </c>
      <c r="AE2073" t="s">
        <v>5940</v>
      </c>
      <c r="AF2073">
        <v>2920304</v>
      </c>
      <c r="AG2073" t="s">
        <v>3904</v>
      </c>
      <c r="AH2073" t="s">
        <v>5940</v>
      </c>
      <c r="AI2073">
        <v>2920304</v>
      </c>
      <c r="AJ2073" t="s">
        <v>3904</v>
      </c>
      <c r="AK2073">
        <v>240</v>
      </c>
      <c r="AL2073">
        <v>2920304</v>
      </c>
      <c r="AM2073" t="s">
        <v>3904</v>
      </c>
      <c r="AN2073" t="s">
        <v>5940</v>
      </c>
      <c r="AO2073">
        <v>0</v>
      </c>
      <c r="AP2073">
        <v>2925808</v>
      </c>
      <c r="AQ2073" t="s">
        <v>3976</v>
      </c>
      <c r="AR2073">
        <v>98</v>
      </c>
    </row>
    <row r="2074" spans="1:44" x14ac:dyDescent="0.25">
      <c r="A2074">
        <v>3201407</v>
      </c>
      <c r="B2074">
        <v>2</v>
      </c>
      <c r="C2074" t="s">
        <v>889</v>
      </c>
      <c r="D2074" t="s">
        <v>2884</v>
      </c>
      <c r="E2074">
        <v>4000</v>
      </c>
      <c r="F2074" t="s">
        <v>5940</v>
      </c>
      <c r="G2074">
        <v>5000</v>
      </c>
      <c r="H2074" t="s">
        <v>5940</v>
      </c>
      <c r="I2074">
        <v>10</v>
      </c>
      <c r="J2074">
        <v>100</v>
      </c>
      <c r="K2074">
        <v>4800</v>
      </c>
      <c r="L2074">
        <v>0</v>
      </c>
      <c r="M2074">
        <v>3030</v>
      </c>
      <c r="N2074">
        <v>0</v>
      </c>
      <c r="O2074">
        <v>0</v>
      </c>
      <c r="P2074">
        <v>120</v>
      </c>
      <c r="R2074">
        <v>3201407</v>
      </c>
      <c r="S2074">
        <v>4000</v>
      </c>
      <c r="T2074" t="s">
        <v>5940</v>
      </c>
      <c r="U2074">
        <v>5000</v>
      </c>
      <c r="V2074" t="s">
        <v>5940</v>
      </c>
      <c r="W2074">
        <v>10</v>
      </c>
      <c r="X2074">
        <v>100</v>
      </c>
      <c r="Z2074">
        <v>2920403</v>
      </c>
      <c r="AB2074" t="s">
        <v>5940</v>
      </c>
      <c r="AC2074">
        <v>2920403</v>
      </c>
      <c r="AD2074" t="s">
        <v>3905</v>
      </c>
      <c r="AE2074" t="s">
        <v>5940</v>
      </c>
      <c r="AF2074">
        <v>2920403</v>
      </c>
      <c r="AG2074" t="s">
        <v>3905</v>
      </c>
      <c r="AH2074" t="s">
        <v>5940</v>
      </c>
      <c r="AI2074">
        <v>2920403</v>
      </c>
      <c r="AJ2074" t="s">
        <v>3905</v>
      </c>
      <c r="AK2074">
        <v>66</v>
      </c>
      <c r="AL2074">
        <v>2920403</v>
      </c>
      <c r="AM2074" t="s">
        <v>3905</v>
      </c>
      <c r="AN2074" t="s">
        <v>5940</v>
      </c>
      <c r="AO2074">
        <v>0</v>
      </c>
      <c r="AP2074">
        <v>2925907</v>
      </c>
      <c r="AQ2074" t="s">
        <v>3977</v>
      </c>
      <c r="AR2074">
        <v>22680</v>
      </c>
    </row>
    <row r="2075" spans="1:44" x14ac:dyDescent="0.25">
      <c r="A2075">
        <v>3201506</v>
      </c>
      <c r="B2075">
        <v>2</v>
      </c>
      <c r="C2075" t="s">
        <v>889</v>
      </c>
      <c r="D2075" t="s">
        <v>2885</v>
      </c>
      <c r="E2075">
        <v>2500</v>
      </c>
      <c r="F2075" t="s">
        <v>5940</v>
      </c>
      <c r="G2075">
        <v>1680</v>
      </c>
      <c r="H2075" t="s">
        <v>5940</v>
      </c>
      <c r="I2075">
        <v>150</v>
      </c>
      <c r="J2075">
        <v>152</v>
      </c>
      <c r="K2075">
        <v>3000</v>
      </c>
      <c r="L2075">
        <v>0</v>
      </c>
      <c r="M2075">
        <v>1500</v>
      </c>
      <c r="N2075">
        <v>0</v>
      </c>
      <c r="O2075">
        <v>150</v>
      </c>
      <c r="P2075">
        <v>122</v>
      </c>
      <c r="R2075">
        <v>3201506</v>
      </c>
      <c r="S2075">
        <v>2500</v>
      </c>
      <c r="T2075" t="s">
        <v>5940</v>
      </c>
      <c r="U2075">
        <v>1680</v>
      </c>
      <c r="V2075" t="s">
        <v>5940</v>
      </c>
      <c r="W2075">
        <v>150</v>
      </c>
      <c r="X2075">
        <v>152</v>
      </c>
      <c r="Z2075">
        <v>2920452</v>
      </c>
      <c r="AB2075" t="s">
        <v>5940</v>
      </c>
      <c r="AC2075">
        <v>2920452</v>
      </c>
      <c r="AD2075" t="s">
        <v>3906</v>
      </c>
      <c r="AE2075">
        <v>205</v>
      </c>
      <c r="AF2075">
        <v>2920452</v>
      </c>
      <c r="AG2075" t="s">
        <v>3906</v>
      </c>
      <c r="AH2075">
        <v>3600</v>
      </c>
      <c r="AI2075">
        <v>2920452</v>
      </c>
      <c r="AJ2075" t="s">
        <v>3906</v>
      </c>
      <c r="AK2075">
        <v>794</v>
      </c>
      <c r="AL2075">
        <v>2920452</v>
      </c>
      <c r="AM2075" t="s">
        <v>3906</v>
      </c>
      <c r="AN2075" t="s">
        <v>5940</v>
      </c>
      <c r="AO2075">
        <v>0</v>
      </c>
      <c r="AP2075">
        <v>2925931</v>
      </c>
      <c r="AQ2075" t="s">
        <v>3978</v>
      </c>
      <c r="AR2075">
        <v>315</v>
      </c>
    </row>
    <row r="2076" spans="1:44" x14ac:dyDescent="0.25">
      <c r="A2076">
        <v>3201605</v>
      </c>
      <c r="B2076">
        <v>2</v>
      </c>
      <c r="C2076" t="s">
        <v>889</v>
      </c>
      <c r="D2076" t="s">
        <v>2886</v>
      </c>
      <c r="E2076">
        <v>614482</v>
      </c>
      <c r="F2076" t="s">
        <v>5940</v>
      </c>
      <c r="G2076">
        <v>63</v>
      </c>
      <c r="H2076" t="s">
        <v>5940</v>
      </c>
      <c r="I2076" t="s">
        <v>5940</v>
      </c>
      <c r="J2076">
        <v>30</v>
      </c>
      <c r="K2076">
        <v>620000</v>
      </c>
      <c r="L2076">
        <v>0</v>
      </c>
      <c r="M2076">
        <v>63</v>
      </c>
      <c r="N2076">
        <v>0</v>
      </c>
      <c r="O2076">
        <v>0</v>
      </c>
      <c r="P2076">
        <v>24</v>
      </c>
      <c r="R2076">
        <v>3201605</v>
      </c>
      <c r="S2076">
        <v>614482</v>
      </c>
      <c r="T2076" t="s">
        <v>5940</v>
      </c>
      <c r="U2076">
        <v>63</v>
      </c>
      <c r="V2076" t="s">
        <v>5940</v>
      </c>
      <c r="W2076" t="s">
        <v>5940</v>
      </c>
      <c r="X2076">
        <v>30</v>
      </c>
      <c r="Z2076">
        <v>2920502</v>
      </c>
      <c r="AB2076" t="s">
        <v>5940</v>
      </c>
      <c r="AC2076">
        <v>2920502</v>
      </c>
      <c r="AD2076" t="s">
        <v>3907</v>
      </c>
      <c r="AE2076" t="s">
        <v>5940</v>
      </c>
      <c r="AF2076">
        <v>2920502</v>
      </c>
      <c r="AG2076" t="s">
        <v>3907</v>
      </c>
      <c r="AH2076" t="s">
        <v>5940</v>
      </c>
      <c r="AI2076">
        <v>2920502</v>
      </c>
      <c r="AJ2076" t="s">
        <v>3907</v>
      </c>
      <c r="AK2076">
        <v>118</v>
      </c>
      <c r="AL2076">
        <v>2920502</v>
      </c>
      <c r="AM2076" t="s">
        <v>3907</v>
      </c>
      <c r="AN2076" t="s">
        <v>5940</v>
      </c>
      <c r="AO2076">
        <v>0</v>
      </c>
      <c r="AP2076">
        <v>2925956</v>
      </c>
      <c r="AQ2076" t="s">
        <v>3979</v>
      </c>
      <c r="AR2076">
        <v>1800</v>
      </c>
    </row>
    <row r="2077" spans="1:44" x14ac:dyDescent="0.25">
      <c r="A2077">
        <v>3201704</v>
      </c>
      <c r="B2077">
        <v>2</v>
      </c>
      <c r="C2077" t="s">
        <v>889</v>
      </c>
      <c r="D2077" t="s">
        <v>2887</v>
      </c>
      <c r="E2077">
        <v>600</v>
      </c>
      <c r="F2077" t="s">
        <v>5940</v>
      </c>
      <c r="G2077">
        <v>6000</v>
      </c>
      <c r="H2077" t="s">
        <v>5940</v>
      </c>
      <c r="I2077">
        <v>125</v>
      </c>
      <c r="J2077">
        <v>960</v>
      </c>
      <c r="K2077">
        <v>0</v>
      </c>
      <c r="L2077">
        <v>0</v>
      </c>
      <c r="M2077">
        <v>2525</v>
      </c>
      <c r="N2077">
        <v>0</v>
      </c>
      <c r="O2077">
        <v>25</v>
      </c>
      <c r="P2077">
        <v>816</v>
      </c>
      <c r="R2077">
        <v>3201704</v>
      </c>
      <c r="S2077">
        <v>600</v>
      </c>
      <c r="T2077" t="s">
        <v>5940</v>
      </c>
      <c r="U2077">
        <v>6000</v>
      </c>
      <c r="V2077" t="s">
        <v>5940</v>
      </c>
      <c r="W2077">
        <v>125</v>
      </c>
      <c r="X2077">
        <v>960</v>
      </c>
      <c r="Z2077">
        <v>2920601</v>
      </c>
      <c r="AB2077" t="s">
        <v>5940</v>
      </c>
      <c r="AC2077">
        <v>2920601</v>
      </c>
      <c r="AD2077" t="s">
        <v>3908</v>
      </c>
      <c r="AE2077" t="s">
        <v>5940</v>
      </c>
      <c r="AF2077">
        <v>2920601</v>
      </c>
      <c r="AG2077" t="s">
        <v>3908</v>
      </c>
      <c r="AH2077">
        <v>2400</v>
      </c>
      <c r="AI2077">
        <v>2920601</v>
      </c>
      <c r="AJ2077" t="s">
        <v>3908</v>
      </c>
      <c r="AK2077">
        <v>56</v>
      </c>
      <c r="AL2077">
        <v>2920601</v>
      </c>
      <c r="AM2077" t="s">
        <v>3908</v>
      </c>
      <c r="AN2077" t="s">
        <v>5940</v>
      </c>
      <c r="AO2077">
        <v>0</v>
      </c>
      <c r="AP2077">
        <v>2926004</v>
      </c>
      <c r="AQ2077" t="s">
        <v>3980</v>
      </c>
      <c r="AR2077">
        <v>1750</v>
      </c>
    </row>
    <row r="2078" spans="1:44" x14ac:dyDescent="0.25">
      <c r="A2078">
        <v>3201803</v>
      </c>
      <c r="B2078">
        <v>2</v>
      </c>
      <c r="C2078" t="s">
        <v>889</v>
      </c>
      <c r="D2078" t="s">
        <v>2888</v>
      </c>
      <c r="E2078">
        <v>1000</v>
      </c>
      <c r="F2078" t="s">
        <v>5940</v>
      </c>
      <c r="G2078">
        <v>1650</v>
      </c>
      <c r="H2078" t="s">
        <v>5940</v>
      </c>
      <c r="I2078">
        <v>88</v>
      </c>
      <c r="J2078">
        <v>251</v>
      </c>
      <c r="K2078">
        <v>600</v>
      </c>
      <c r="L2078">
        <v>0</v>
      </c>
      <c r="M2078">
        <v>880</v>
      </c>
      <c r="N2078">
        <v>0</v>
      </c>
      <c r="O2078">
        <v>5</v>
      </c>
      <c r="P2078">
        <v>251</v>
      </c>
      <c r="R2078">
        <v>3201803</v>
      </c>
      <c r="S2078">
        <v>1000</v>
      </c>
      <c r="T2078" t="s">
        <v>5940</v>
      </c>
      <c r="U2078">
        <v>1650</v>
      </c>
      <c r="V2078" t="s">
        <v>5940</v>
      </c>
      <c r="W2078">
        <v>88</v>
      </c>
      <c r="X2078">
        <v>251</v>
      </c>
      <c r="Z2078">
        <v>2920700</v>
      </c>
      <c r="AB2078" t="s">
        <v>5940</v>
      </c>
      <c r="AC2078">
        <v>2920700</v>
      </c>
      <c r="AD2078" t="s">
        <v>3909</v>
      </c>
      <c r="AE2078" t="s">
        <v>5940</v>
      </c>
      <c r="AF2078">
        <v>2920700</v>
      </c>
      <c r="AG2078" t="s">
        <v>3909</v>
      </c>
      <c r="AH2078">
        <v>150</v>
      </c>
      <c r="AI2078">
        <v>2920700</v>
      </c>
      <c r="AJ2078" t="s">
        <v>3909</v>
      </c>
      <c r="AK2078" t="s">
        <v>5940</v>
      </c>
      <c r="AL2078">
        <v>2920700</v>
      </c>
      <c r="AM2078" t="s">
        <v>3909</v>
      </c>
      <c r="AN2078" t="s">
        <v>5940</v>
      </c>
      <c r="AO2078">
        <v>0</v>
      </c>
      <c r="AP2078">
        <v>2926103</v>
      </c>
      <c r="AQ2078" t="s">
        <v>3981</v>
      </c>
      <c r="AR2078">
        <v>80</v>
      </c>
    </row>
    <row r="2079" spans="1:44" x14ac:dyDescent="0.25">
      <c r="A2079">
        <v>3201902</v>
      </c>
      <c r="B2079">
        <v>2</v>
      </c>
      <c r="C2079" t="s">
        <v>889</v>
      </c>
      <c r="D2079" t="s">
        <v>2889</v>
      </c>
      <c r="E2079">
        <v>3000</v>
      </c>
      <c r="F2079" t="s">
        <v>5940</v>
      </c>
      <c r="G2079">
        <v>4270</v>
      </c>
      <c r="H2079" t="s">
        <v>5940</v>
      </c>
      <c r="I2079" t="s">
        <v>5940</v>
      </c>
      <c r="J2079">
        <v>2611</v>
      </c>
      <c r="K2079">
        <v>3225</v>
      </c>
      <c r="L2079">
        <v>0</v>
      </c>
      <c r="M2079">
        <v>3245</v>
      </c>
      <c r="N2079">
        <v>0</v>
      </c>
      <c r="O2079">
        <v>0</v>
      </c>
      <c r="P2079">
        <v>1986</v>
      </c>
      <c r="R2079">
        <v>3201902</v>
      </c>
      <c r="S2079">
        <v>3000</v>
      </c>
      <c r="T2079" t="s">
        <v>5940</v>
      </c>
      <c r="U2079">
        <v>4270</v>
      </c>
      <c r="V2079" t="s">
        <v>5940</v>
      </c>
      <c r="W2079" t="s">
        <v>5940</v>
      </c>
      <c r="X2079">
        <v>2611</v>
      </c>
      <c r="Z2079">
        <v>2920809</v>
      </c>
      <c r="AB2079" t="s">
        <v>5940</v>
      </c>
      <c r="AC2079">
        <v>2920809</v>
      </c>
      <c r="AD2079" t="s">
        <v>3910</v>
      </c>
      <c r="AE2079" t="s">
        <v>5940</v>
      </c>
      <c r="AF2079">
        <v>2920809</v>
      </c>
      <c r="AG2079" t="s">
        <v>3910</v>
      </c>
      <c r="AH2079" t="s">
        <v>5940</v>
      </c>
      <c r="AI2079">
        <v>2920809</v>
      </c>
      <c r="AJ2079" t="s">
        <v>3910</v>
      </c>
      <c r="AK2079">
        <v>171</v>
      </c>
      <c r="AL2079">
        <v>2920809</v>
      </c>
      <c r="AM2079" t="s">
        <v>3910</v>
      </c>
      <c r="AN2079" t="s">
        <v>5940</v>
      </c>
      <c r="AO2079">
        <v>0</v>
      </c>
      <c r="AP2079">
        <v>2926202</v>
      </c>
      <c r="AQ2079" t="s">
        <v>3982</v>
      </c>
      <c r="AR2079">
        <v>56108</v>
      </c>
    </row>
    <row r="2080" spans="1:44" x14ac:dyDescent="0.25">
      <c r="A2080">
        <v>3202009</v>
      </c>
      <c r="B2080">
        <v>2</v>
      </c>
      <c r="C2080" t="s">
        <v>889</v>
      </c>
      <c r="D2080" t="s">
        <v>2890</v>
      </c>
      <c r="E2080">
        <v>1640</v>
      </c>
      <c r="F2080" t="s">
        <v>5940</v>
      </c>
      <c r="G2080">
        <v>4350</v>
      </c>
      <c r="H2080" t="s">
        <v>5940</v>
      </c>
      <c r="I2080">
        <v>48</v>
      </c>
      <c r="J2080">
        <v>480</v>
      </c>
      <c r="K2080">
        <v>1040</v>
      </c>
      <c r="L2080">
        <v>0</v>
      </c>
      <c r="M2080">
        <v>3360</v>
      </c>
      <c r="N2080">
        <v>0</v>
      </c>
      <c r="O2080">
        <v>36</v>
      </c>
      <c r="P2080">
        <v>343</v>
      </c>
      <c r="R2080">
        <v>3202009</v>
      </c>
      <c r="S2080">
        <v>1640</v>
      </c>
      <c r="T2080" t="s">
        <v>5940</v>
      </c>
      <c r="U2080">
        <v>4350</v>
      </c>
      <c r="V2080" t="s">
        <v>5940</v>
      </c>
      <c r="W2080">
        <v>48</v>
      </c>
      <c r="X2080">
        <v>480</v>
      </c>
      <c r="Z2080">
        <v>2920908</v>
      </c>
      <c r="AB2080" t="s">
        <v>5940</v>
      </c>
      <c r="AC2080">
        <v>2920908</v>
      </c>
      <c r="AD2080" t="s">
        <v>3911</v>
      </c>
      <c r="AE2080" t="s">
        <v>5940</v>
      </c>
      <c r="AF2080">
        <v>2920908</v>
      </c>
      <c r="AG2080" t="s">
        <v>3911</v>
      </c>
      <c r="AH2080" t="s">
        <v>5940</v>
      </c>
      <c r="AI2080">
        <v>2920908</v>
      </c>
      <c r="AJ2080" t="s">
        <v>3911</v>
      </c>
      <c r="AK2080" t="s">
        <v>5940</v>
      </c>
      <c r="AL2080">
        <v>2920908</v>
      </c>
      <c r="AM2080" t="s">
        <v>3911</v>
      </c>
      <c r="AN2080" t="s">
        <v>5940</v>
      </c>
      <c r="AO2080">
        <v>0</v>
      </c>
      <c r="AP2080">
        <v>2926301</v>
      </c>
      <c r="AQ2080" t="s">
        <v>3983</v>
      </c>
      <c r="AR2080">
        <v>346</v>
      </c>
    </row>
    <row r="2081" spans="1:44" x14ac:dyDescent="0.25">
      <c r="A2081">
        <v>3202108</v>
      </c>
      <c r="B2081">
        <v>2</v>
      </c>
      <c r="C2081" t="s">
        <v>889</v>
      </c>
      <c r="D2081" t="s">
        <v>2891</v>
      </c>
      <c r="E2081">
        <v>10800</v>
      </c>
      <c r="F2081" t="s">
        <v>5940</v>
      </c>
      <c r="G2081">
        <v>200</v>
      </c>
      <c r="H2081" t="s">
        <v>5940</v>
      </c>
      <c r="I2081">
        <v>700</v>
      </c>
      <c r="J2081">
        <v>150</v>
      </c>
      <c r="K2081">
        <v>14400</v>
      </c>
      <c r="L2081">
        <v>0</v>
      </c>
      <c r="M2081">
        <v>138</v>
      </c>
      <c r="N2081">
        <v>0</v>
      </c>
      <c r="O2081">
        <v>480</v>
      </c>
      <c r="P2081">
        <v>69</v>
      </c>
      <c r="R2081">
        <v>3202108</v>
      </c>
      <c r="S2081">
        <v>10800</v>
      </c>
      <c r="T2081" t="s">
        <v>5940</v>
      </c>
      <c r="U2081">
        <v>200</v>
      </c>
      <c r="V2081" t="s">
        <v>5940</v>
      </c>
      <c r="W2081">
        <v>700</v>
      </c>
      <c r="X2081">
        <v>150</v>
      </c>
      <c r="Z2081">
        <v>2921005</v>
      </c>
      <c r="AB2081" t="s">
        <v>5940</v>
      </c>
      <c r="AC2081">
        <v>2921005</v>
      </c>
      <c r="AD2081" t="s">
        <v>3912</v>
      </c>
      <c r="AE2081" t="s">
        <v>5940</v>
      </c>
      <c r="AF2081">
        <v>2921005</v>
      </c>
      <c r="AG2081" t="s">
        <v>3912</v>
      </c>
      <c r="AH2081" t="s">
        <v>5940</v>
      </c>
      <c r="AI2081">
        <v>2921005</v>
      </c>
      <c r="AJ2081" t="s">
        <v>3912</v>
      </c>
      <c r="AK2081">
        <v>21</v>
      </c>
      <c r="AL2081">
        <v>2921005</v>
      </c>
      <c r="AM2081" t="s">
        <v>3912</v>
      </c>
      <c r="AN2081" t="s">
        <v>5940</v>
      </c>
      <c r="AO2081">
        <v>0</v>
      </c>
      <c r="AP2081">
        <v>2926400</v>
      </c>
      <c r="AQ2081" t="s">
        <v>3984</v>
      </c>
      <c r="AR2081">
        <v>2880</v>
      </c>
    </row>
    <row r="2082" spans="1:44" x14ac:dyDescent="0.25">
      <c r="A2082">
        <v>3202207</v>
      </c>
      <c r="B2082">
        <v>2</v>
      </c>
      <c r="C2082" t="s">
        <v>889</v>
      </c>
      <c r="D2082" t="s">
        <v>2892</v>
      </c>
      <c r="E2082">
        <v>15000</v>
      </c>
      <c r="F2082" t="s">
        <v>5940</v>
      </c>
      <c r="G2082">
        <v>360</v>
      </c>
      <c r="H2082" t="s">
        <v>5940</v>
      </c>
      <c r="I2082">
        <v>8</v>
      </c>
      <c r="J2082">
        <v>92</v>
      </c>
      <c r="K2082">
        <v>4000</v>
      </c>
      <c r="L2082">
        <v>0</v>
      </c>
      <c r="M2082">
        <v>160</v>
      </c>
      <c r="N2082">
        <v>0</v>
      </c>
      <c r="O2082">
        <v>0</v>
      </c>
      <c r="P2082">
        <v>64</v>
      </c>
      <c r="R2082">
        <v>3202207</v>
      </c>
      <c r="S2082">
        <v>15000</v>
      </c>
      <c r="T2082" t="s">
        <v>5940</v>
      </c>
      <c r="U2082">
        <v>360</v>
      </c>
      <c r="V2082" t="s">
        <v>5940</v>
      </c>
      <c r="W2082">
        <v>8</v>
      </c>
      <c r="X2082">
        <v>92</v>
      </c>
      <c r="Z2082">
        <v>2921054</v>
      </c>
      <c r="AB2082">
        <v>55</v>
      </c>
      <c r="AC2082">
        <v>2921054</v>
      </c>
      <c r="AD2082" t="s">
        <v>3913</v>
      </c>
      <c r="AE2082" t="s">
        <v>5940</v>
      </c>
      <c r="AF2082">
        <v>2921054</v>
      </c>
      <c r="AG2082" t="s">
        <v>3913</v>
      </c>
      <c r="AH2082" t="s">
        <v>5940</v>
      </c>
      <c r="AI2082">
        <v>2921054</v>
      </c>
      <c r="AJ2082" t="s">
        <v>3913</v>
      </c>
      <c r="AK2082">
        <v>450</v>
      </c>
      <c r="AL2082">
        <v>2921054</v>
      </c>
      <c r="AM2082" t="s">
        <v>3913</v>
      </c>
      <c r="AN2082" t="s">
        <v>5940</v>
      </c>
      <c r="AO2082">
        <v>0</v>
      </c>
      <c r="AP2082">
        <v>2926509</v>
      </c>
      <c r="AQ2082" t="s">
        <v>3985</v>
      </c>
      <c r="AR2082">
        <v>2016</v>
      </c>
    </row>
    <row r="2083" spans="1:44" x14ac:dyDescent="0.25">
      <c r="A2083">
        <v>3202256</v>
      </c>
      <c r="B2083">
        <v>2</v>
      </c>
      <c r="C2083" t="s">
        <v>889</v>
      </c>
      <c r="D2083" t="s">
        <v>2893</v>
      </c>
      <c r="E2083">
        <v>375</v>
      </c>
      <c r="F2083" t="s">
        <v>5940</v>
      </c>
      <c r="G2083">
        <v>180</v>
      </c>
      <c r="H2083" t="s">
        <v>5940</v>
      </c>
      <c r="I2083" t="s">
        <v>5940</v>
      </c>
      <c r="J2083">
        <v>48</v>
      </c>
      <c r="K2083">
        <v>375</v>
      </c>
      <c r="L2083">
        <v>0</v>
      </c>
      <c r="M2083">
        <v>135</v>
      </c>
      <c r="N2083">
        <v>0</v>
      </c>
      <c r="O2083">
        <v>0</v>
      </c>
      <c r="P2083">
        <v>60</v>
      </c>
      <c r="R2083">
        <v>3202256</v>
      </c>
      <c r="S2083">
        <v>375</v>
      </c>
      <c r="T2083" t="s">
        <v>5940</v>
      </c>
      <c r="U2083">
        <v>180</v>
      </c>
      <c r="V2083" t="s">
        <v>5940</v>
      </c>
      <c r="W2083" t="s">
        <v>5940</v>
      </c>
      <c r="X2083">
        <v>48</v>
      </c>
      <c r="Z2083">
        <v>2921104</v>
      </c>
      <c r="AB2083" t="s">
        <v>5940</v>
      </c>
      <c r="AC2083">
        <v>2921104</v>
      </c>
      <c r="AD2083" t="s">
        <v>3914</v>
      </c>
      <c r="AE2083" t="s">
        <v>5940</v>
      </c>
      <c r="AF2083">
        <v>2921104</v>
      </c>
      <c r="AG2083" t="s">
        <v>3914</v>
      </c>
      <c r="AH2083">
        <v>161224</v>
      </c>
      <c r="AI2083">
        <v>2921104</v>
      </c>
      <c r="AJ2083" t="s">
        <v>3914</v>
      </c>
      <c r="AK2083">
        <v>86</v>
      </c>
      <c r="AL2083">
        <v>2921104</v>
      </c>
      <c r="AM2083" t="s">
        <v>3914</v>
      </c>
      <c r="AN2083" t="s">
        <v>5940</v>
      </c>
      <c r="AO2083">
        <v>0</v>
      </c>
      <c r="AP2083">
        <v>2926608</v>
      </c>
      <c r="AQ2083" t="s">
        <v>3986</v>
      </c>
      <c r="AR2083">
        <v>4200</v>
      </c>
    </row>
    <row r="2084" spans="1:44" x14ac:dyDescent="0.25">
      <c r="A2084">
        <v>3202306</v>
      </c>
      <c r="B2084">
        <v>2</v>
      </c>
      <c r="C2084" t="s">
        <v>889</v>
      </c>
      <c r="D2084" t="s">
        <v>2894</v>
      </c>
      <c r="E2084">
        <v>150</v>
      </c>
      <c r="F2084" t="s">
        <v>5940</v>
      </c>
      <c r="G2084">
        <v>3080</v>
      </c>
      <c r="H2084" t="s">
        <v>5940</v>
      </c>
      <c r="I2084">
        <v>13</v>
      </c>
      <c r="J2084">
        <v>107</v>
      </c>
      <c r="K2084">
        <v>150</v>
      </c>
      <c r="L2084">
        <v>0</v>
      </c>
      <c r="M2084">
        <v>3300</v>
      </c>
      <c r="N2084">
        <v>0</v>
      </c>
      <c r="O2084">
        <v>13</v>
      </c>
      <c r="P2084">
        <v>115</v>
      </c>
      <c r="R2084">
        <v>3202306</v>
      </c>
      <c r="S2084">
        <v>150</v>
      </c>
      <c r="T2084" t="s">
        <v>5940</v>
      </c>
      <c r="U2084">
        <v>3080</v>
      </c>
      <c r="V2084" t="s">
        <v>5940</v>
      </c>
      <c r="W2084">
        <v>13</v>
      </c>
      <c r="X2084">
        <v>107</v>
      </c>
      <c r="Z2084">
        <v>2921203</v>
      </c>
      <c r="AB2084" t="s">
        <v>5940</v>
      </c>
      <c r="AC2084">
        <v>2921203</v>
      </c>
      <c r="AD2084" t="s">
        <v>3915</v>
      </c>
      <c r="AE2084" t="s">
        <v>5940</v>
      </c>
      <c r="AF2084">
        <v>2921203</v>
      </c>
      <c r="AG2084" t="s">
        <v>3915</v>
      </c>
      <c r="AH2084">
        <v>600</v>
      </c>
      <c r="AI2084">
        <v>2921203</v>
      </c>
      <c r="AJ2084" t="s">
        <v>3915</v>
      </c>
      <c r="AK2084">
        <v>984</v>
      </c>
      <c r="AL2084">
        <v>2921203</v>
      </c>
      <c r="AM2084" t="s">
        <v>3915</v>
      </c>
      <c r="AN2084" t="s">
        <v>5940</v>
      </c>
      <c r="AO2084">
        <v>0</v>
      </c>
      <c r="AP2084">
        <v>2926657</v>
      </c>
      <c r="AQ2084" t="s">
        <v>3987</v>
      </c>
      <c r="AR2084">
        <v>405</v>
      </c>
    </row>
    <row r="2085" spans="1:44" x14ac:dyDescent="0.25">
      <c r="A2085">
        <v>3202405</v>
      </c>
      <c r="B2085">
        <v>2</v>
      </c>
      <c r="C2085" t="s">
        <v>889</v>
      </c>
      <c r="D2085" t="s">
        <v>2895</v>
      </c>
      <c r="E2085">
        <v>2000</v>
      </c>
      <c r="F2085" t="s">
        <v>5940</v>
      </c>
      <c r="G2085">
        <v>105</v>
      </c>
      <c r="H2085" t="s">
        <v>5940</v>
      </c>
      <c r="I2085">
        <v>30</v>
      </c>
      <c r="J2085">
        <v>36</v>
      </c>
      <c r="K2085">
        <v>3900</v>
      </c>
      <c r="L2085">
        <v>0</v>
      </c>
      <c r="M2085">
        <v>105</v>
      </c>
      <c r="N2085">
        <v>0</v>
      </c>
      <c r="O2085">
        <v>30</v>
      </c>
      <c r="P2085">
        <v>50</v>
      </c>
      <c r="R2085">
        <v>3202405</v>
      </c>
      <c r="S2085">
        <v>2000</v>
      </c>
      <c r="T2085" t="s">
        <v>5940</v>
      </c>
      <c r="U2085">
        <v>105</v>
      </c>
      <c r="V2085" t="s">
        <v>5940</v>
      </c>
      <c r="W2085">
        <v>30</v>
      </c>
      <c r="X2085">
        <v>36</v>
      </c>
      <c r="Z2085">
        <v>2921302</v>
      </c>
      <c r="AB2085" t="s">
        <v>5940</v>
      </c>
      <c r="AC2085">
        <v>2921302</v>
      </c>
      <c r="AD2085" t="s">
        <v>3916</v>
      </c>
      <c r="AE2085" t="s">
        <v>5940</v>
      </c>
      <c r="AF2085">
        <v>2921302</v>
      </c>
      <c r="AG2085" t="s">
        <v>3916</v>
      </c>
      <c r="AH2085" t="s">
        <v>5940</v>
      </c>
      <c r="AI2085">
        <v>2921302</v>
      </c>
      <c r="AJ2085" t="s">
        <v>3916</v>
      </c>
      <c r="AK2085">
        <v>45</v>
      </c>
      <c r="AL2085">
        <v>2921302</v>
      </c>
      <c r="AM2085" t="s">
        <v>3916</v>
      </c>
      <c r="AN2085" t="s">
        <v>5940</v>
      </c>
      <c r="AO2085">
        <v>0</v>
      </c>
      <c r="AP2085">
        <v>2926707</v>
      </c>
      <c r="AQ2085" t="s">
        <v>3988</v>
      </c>
      <c r="AR2085">
        <v>480</v>
      </c>
    </row>
    <row r="2086" spans="1:44" x14ac:dyDescent="0.25">
      <c r="A2086">
        <v>3202454</v>
      </c>
      <c r="B2086">
        <v>2</v>
      </c>
      <c r="C2086" t="s">
        <v>889</v>
      </c>
      <c r="D2086" t="s">
        <v>2896</v>
      </c>
      <c r="E2086" t="s">
        <v>5940</v>
      </c>
      <c r="F2086" t="s">
        <v>5940</v>
      </c>
      <c r="G2086">
        <v>1500</v>
      </c>
      <c r="H2086" t="s">
        <v>5940</v>
      </c>
      <c r="I2086">
        <v>11</v>
      </c>
      <c r="J2086">
        <v>342</v>
      </c>
      <c r="K2086">
        <v>0</v>
      </c>
      <c r="L2086">
        <v>0</v>
      </c>
      <c r="M2086">
        <v>1800</v>
      </c>
      <c r="N2086">
        <v>0</v>
      </c>
      <c r="O2086">
        <v>12</v>
      </c>
      <c r="P2086">
        <v>384</v>
      </c>
      <c r="R2086">
        <v>3202454</v>
      </c>
      <c r="S2086" t="s">
        <v>5940</v>
      </c>
      <c r="T2086" t="s">
        <v>5940</v>
      </c>
      <c r="U2086">
        <v>1500</v>
      </c>
      <c r="V2086" t="s">
        <v>5940</v>
      </c>
      <c r="W2086">
        <v>11</v>
      </c>
      <c r="X2086">
        <v>342</v>
      </c>
      <c r="Z2086">
        <v>2921401</v>
      </c>
      <c r="AB2086" t="s">
        <v>5940</v>
      </c>
      <c r="AC2086">
        <v>2921401</v>
      </c>
      <c r="AD2086" t="s">
        <v>3917</v>
      </c>
      <c r="AE2086" t="s">
        <v>5940</v>
      </c>
      <c r="AF2086">
        <v>2921401</v>
      </c>
      <c r="AG2086" t="s">
        <v>3917</v>
      </c>
      <c r="AH2086">
        <v>600</v>
      </c>
      <c r="AI2086">
        <v>2921401</v>
      </c>
      <c r="AJ2086" t="s">
        <v>3917</v>
      </c>
      <c r="AK2086">
        <v>466</v>
      </c>
      <c r="AL2086">
        <v>2921401</v>
      </c>
      <c r="AM2086" t="s">
        <v>3917</v>
      </c>
      <c r="AN2086" t="s">
        <v>5940</v>
      </c>
      <c r="AO2086">
        <v>0</v>
      </c>
      <c r="AP2086">
        <v>2926806</v>
      </c>
      <c r="AQ2086" t="s">
        <v>3989</v>
      </c>
      <c r="AR2086">
        <v>252</v>
      </c>
    </row>
    <row r="2087" spans="1:44" x14ac:dyDescent="0.25">
      <c r="A2087">
        <v>3202504</v>
      </c>
      <c r="B2087">
        <v>2</v>
      </c>
      <c r="C2087" t="s">
        <v>889</v>
      </c>
      <c r="D2087" t="s">
        <v>2897</v>
      </c>
      <c r="E2087">
        <v>13200</v>
      </c>
      <c r="F2087" t="s">
        <v>5940</v>
      </c>
      <c r="G2087">
        <v>540</v>
      </c>
      <c r="H2087" t="s">
        <v>5940</v>
      </c>
      <c r="I2087">
        <v>6</v>
      </c>
      <c r="J2087">
        <v>84</v>
      </c>
      <c r="K2087">
        <v>18000</v>
      </c>
      <c r="L2087">
        <v>0</v>
      </c>
      <c r="M2087">
        <v>420</v>
      </c>
      <c r="N2087">
        <v>0</v>
      </c>
      <c r="O2087">
        <v>0</v>
      </c>
      <c r="P2087">
        <v>54</v>
      </c>
      <c r="R2087">
        <v>3202504</v>
      </c>
      <c r="S2087">
        <v>13200</v>
      </c>
      <c r="T2087" t="s">
        <v>5940</v>
      </c>
      <c r="U2087">
        <v>540</v>
      </c>
      <c r="V2087" t="s">
        <v>5940</v>
      </c>
      <c r="W2087">
        <v>6</v>
      </c>
      <c r="X2087">
        <v>84</v>
      </c>
      <c r="Z2087">
        <v>2921450</v>
      </c>
      <c r="AB2087" t="s">
        <v>5940</v>
      </c>
      <c r="AC2087">
        <v>2921450</v>
      </c>
      <c r="AD2087" t="s">
        <v>3918</v>
      </c>
      <c r="AE2087" t="s">
        <v>5940</v>
      </c>
      <c r="AF2087">
        <v>2921450</v>
      </c>
      <c r="AG2087" t="s">
        <v>3918</v>
      </c>
      <c r="AH2087">
        <v>1600</v>
      </c>
      <c r="AI2087">
        <v>2921450</v>
      </c>
      <c r="AJ2087" t="s">
        <v>3918</v>
      </c>
      <c r="AK2087">
        <v>54</v>
      </c>
      <c r="AL2087">
        <v>2921450</v>
      </c>
      <c r="AM2087" t="s">
        <v>3918</v>
      </c>
      <c r="AN2087" t="s">
        <v>5940</v>
      </c>
      <c r="AO2087">
        <v>0</v>
      </c>
      <c r="AP2087">
        <v>2926905</v>
      </c>
      <c r="AQ2087" t="s">
        <v>3990</v>
      </c>
      <c r="AR2087">
        <v>300</v>
      </c>
    </row>
    <row r="2088" spans="1:44" x14ac:dyDescent="0.25">
      <c r="A2088">
        <v>3202553</v>
      </c>
      <c r="B2088">
        <v>2</v>
      </c>
      <c r="C2088" t="s">
        <v>889</v>
      </c>
      <c r="D2088" t="s">
        <v>2898</v>
      </c>
      <c r="E2088">
        <v>300</v>
      </c>
      <c r="F2088" t="s">
        <v>5940</v>
      </c>
      <c r="G2088">
        <v>1500</v>
      </c>
      <c r="H2088" t="s">
        <v>5940</v>
      </c>
      <c r="I2088">
        <v>90</v>
      </c>
      <c r="J2088">
        <v>238</v>
      </c>
      <c r="K2088">
        <v>300</v>
      </c>
      <c r="L2088">
        <v>0</v>
      </c>
      <c r="M2088">
        <v>1262</v>
      </c>
      <c r="N2088">
        <v>0</v>
      </c>
      <c r="O2088">
        <v>90</v>
      </c>
      <c r="P2088">
        <v>337</v>
      </c>
      <c r="R2088">
        <v>3202553</v>
      </c>
      <c r="S2088">
        <v>300</v>
      </c>
      <c r="T2088" t="s">
        <v>5940</v>
      </c>
      <c r="U2088">
        <v>1500</v>
      </c>
      <c r="V2088" t="s">
        <v>5940</v>
      </c>
      <c r="W2088">
        <v>90</v>
      </c>
      <c r="X2088">
        <v>238</v>
      </c>
      <c r="Z2088">
        <v>2921500</v>
      </c>
      <c r="AB2088" t="s">
        <v>5940</v>
      </c>
      <c r="AC2088">
        <v>2921500</v>
      </c>
      <c r="AD2088" t="s">
        <v>3919</v>
      </c>
      <c r="AE2088" t="s">
        <v>5940</v>
      </c>
      <c r="AF2088">
        <v>2921500</v>
      </c>
      <c r="AG2088" t="s">
        <v>3919</v>
      </c>
      <c r="AH2088" t="s">
        <v>5940</v>
      </c>
      <c r="AI2088">
        <v>2921500</v>
      </c>
      <c r="AJ2088" t="s">
        <v>3919</v>
      </c>
      <c r="AK2088">
        <v>4350</v>
      </c>
      <c r="AL2088">
        <v>2921500</v>
      </c>
      <c r="AM2088" t="s">
        <v>3919</v>
      </c>
      <c r="AN2088" t="s">
        <v>5940</v>
      </c>
      <c r="AO2088">
        <v>0</v>
      </c>
      <c r="AP2088">
        <v>2927002</v>
      </c>
      <c r="AQ2088" t="s">
        <v>3991</v>
      </c>
      <c r="AR2088">
        <v>180</v>
      </c>
    </row>
    <row r="2089" spans="1:44" x14ac:dyDescent="0.25">
      <c r="A2089">
        <v>3202603</v>
      </c>
      <c r="B2089">
        <v>2</v>
      </c>
      <c r="C2089" t="s">
        <v>889</v>
      </c>
      <c r="D2089" t="s">
        <v>2899</v>
      </c>
      <c r="E2089">
        <v>450</v>
      </c>
      <c r="F2089" t="s">
        <v>5940</v>
      </c>
      <c r="G2089">
        <v>180</v>
      </c>
      <c r="H2089" t="s">
        <v>5940</v>
      </c>
      <c r="I2089">
        <v>30</v>
      </c>
      <c r="J2089">
        <v>137</v>
      </c>
      <c r="K2089">
        <v>450</v>
      </c>
      <c r="L2089">
        <v>0</v>
      </c>
      <c r="M2089">
        <v>180</v>
      </c>
      <c r="N2089">
        <v>0</v>
      </c>
      <c r="O2089">
        <v>30</v>
      </c>
      <c r="P2089">
        <v>135</v>
      </c>
      <c r="R2089">
        <v>3202603</v>
      </c>
      <c r="S2089">
        <v>450</v>
      </c>
      <c r="T2089" t="s">
        <v>5940</v>
      </c>
      <c r="U2089">
        <v>180</v>
      </c>
      <c r="V2089" t="s">
        <v>5940</v>
      </c>
      <c r="W2089">
        <v>30</v>
      </c>
      <c r="X2089">
        <v>137</v>
      </c>
      <c r="Z2089">
        <v>2921609</v>
      </c>
      <c r="AB2089">
        <v>960</v>
      </c>
      <c r="AC2089">
        <v>2921609</v>
      </c>
      <c r="AD2089" t="s">
        <v>3920</v>
      </c>
      <c r="AE2089">
        <v>1</v>
      </c>
      <c r="AF2089">
        <v>2921609</v>
      </c>
      <c r="AG2089" t="s">
        <v>3920</v>
      </c>
      <c r="AH2089">
        <v>300</v>
      </c>
      <c r="AI2089">
        <v>2921609</v>
      </c>
      <c r="AJ2089" t="s">
        <v>3920</v>
      </c>
      <c r="AK2089">
        <v>61</v>
      </c>
      <c r="AL2089">
        <v>2921609</v>
      </c>
      <c r="AM2089" t="s">
        <v>3920</v>
      </c>
      <c r="AN2089" t="s">
        <v>5940</v>
      </c>
      <c r="AO2089">
        <v>0</v>
      </c>
      <c r="AP2089">
        <v>2927101</v>
      </c>
      <c r="AQ2089" t="s">
        <v>3992</v>
      </c>
      <c r="AR2089">
        <v>24</v>
      </c>
    </row>
    <row r="2090" spans="1:44" x14ac:dyDescent="0.25">
      <c r="A2090">
        <v>3202652</v>
      </c>
      <c r="B2090">
        <v>2</v>
      </c>
      <c r="C2090" t="s">
        <v>889</v>
      </c>
      <c r="D2090" t="s">
        <v>2900</v>
      </c>
      <c r="E2090">
        <v>125</v>
      </c>
      <c r="F2090" t="s">
        <v>5940</v>
      </c>
      <c r="G2090">
        <v>840</v>
      </c>
      <c r="H2090" t="s">
        <v>5940</v>
      </c>
      <c r="I2090">
        <v>23</v>
      </c>
      <c r="J2090">
        <v>228</v>
      </c>
      <c r="K2090">
        <v>125</v>
      </c>
      <c r="L2090">
        <v>0</v>
      </c>
      <c r="M2090">
        <v>800</v>
      </c>
      <c r="N2090">
        <v>0</v>
      </c>
      <c r="O2090">
        <v>12</v>
      </c>
      <c r="P2090">
        <v>200</v>
      </c>
      <c r="R2090">
        <v>3202652</v>
      </c>
      <c r="S2090">
        <v>125</v>
      </c>
      <c r="T2090" t="s">
        <v>5940</v>
      </c>
      <c r="U2090">
        <v>840</v>
      </c>
      <c r="V2090" t="s">
        <v>5940</v>
      </c>
      <c r="W2090">
        <v>23</v>
      </c>
      <c r="X2090">
        <v>228</v>
      </c>
      <c r="Z2090">
        <v>2921708</v>
      </c>
      <c r="AB2090">
        <v>135</v>
      </c>
      <c r="AC2090">
        <v>2921708</v>
      </c>
      <c r="AD2090" t="s">
        <v>3921</v>
      </c>
      <c r="AE2090" t="s">
        <v>5940</v>
      </c>
      <c r="AF2090">
        <v>2921708</v>
      </c>
      <c r="AG2090" t="s">
        <v>3921</v>
      </c>
      <c r="AH2090">
        <v>1200</v>
      </c>
      <c r="AI2090">
        <v>2921708</v>
      </c>
      <c r="AJ2090" t="s">
        <v>3921</v>
      </c>
      <c r="AK2090">
        <v>3600</v>
      </c>
      <c r="AL2090">
        <v>2921708</v>
      </c>
      <c r="AM2090" t="s">
        <v>3921</v>
      </c>
      <c r="AN2090" t="s">
        <v>5940</v>
      </c>
      <c r="AO2090">
        <v>0</v>
      </c>
      <c r="AP2090">
        <v>2927200</v>
      </c>
      <c r="AQ2090" t="s">
        <v>3993</v>
      </c>
      <c r="AR2090">
        <v>410</v>
      </c>
    </row>
    <row r="2091" spans="1:44" x14ac:dyDescent="0.25">
      <c r="A2091">
        <v>3202702</v>
      </c>
      <c r="B2091">
        <v>2</v>
      </c>
      <c r="C2091" t="s">
        <v>889</v>
      </c>
      <c r="D2091" t="s">
        <v>2901</v>
      </c>
      <c r="E2091">
        <v>8000</v>
      </c>
      <c r="F2091" t="s">
        <v>5940</v>
      </c>
      <c r="G2091">
        <v>6000</v>
      </c>
      <c r="H2091" t="s">
        <v>5940</v>
      </c>
      <c r="I2091">
        <v>150</v>
      </c>
      <c r="J2091">
        <v>86</v>
      </c>
      <c r="K2091">
        <v>8000</v>
      </c>
      <c r="L2091">
        <v>0</v>
      </c>
      <c r="M2091">
        <v>5000</v>
      </c>
      <c r="N2091">
        <v>0</v>
      </c>
      <c r="O2091">
        <v>75</v>
      </c>
      <c r="P2091">
        <v>95</v>
      </c>
      <c r="R2091">
        <v>3202702</v>
      </c>
      <c r="S2091">
        <v>8000</v>
      </c>
      <c r="T2091" t="s">
        <v>5940</v>
      </c>
      <c r="U2091">
        <v>6000</v>
      </c>
      <c r="V2091" t="s">
        <v>5940</v>
      </c>
      <c r="W2091">
        <v>150</v>
      </c>
      <c r="X2091">
        <v>86</v>
      </c>
      <c r="Z2091">
        <v>2921807</v>
      </c>
      <c r="AB2091" t="s">
        <v>5940</v>
      </c>
      <c r="AC2091">
        <v>2921807</v>
      </c>
      <c r="AD2091" t="s">
        <v>3922</v>
      </c>
      <c r="AE2091" t="s">
        <v>5940</v>
      </c>
      <c r="AF2091">
        <v>2921807</v>
      </c>
      <c r="AG2091" t="s">
        <v>3922</v>
      </c>
      <c r="AH2091">
        <v>23104</v>
      </c>
      <c r="AI2091">
        <v>2921807</v>
      </c>
      <c r="AJ2091" t="s">
        <v>3922</v>
      </c>
      <c r="AK2091">
        <v>698</v>
      </c>
      <c r="AL2091">
        <v>2921807</v>
      </c>
      <c r="AM2091" t="s">
        <v>3922</v>
      </c>
      <c r="AN2091" t="s">
        <v>5940</v>
      </c>
      <c r="AO2091">
        <v>0</v>
      </c>
      <c r="AP2091">
        <v>2927507</v>
      </c>
      <c r="AQ2091" t="s">
        <v>3996</v>
      </c>
      <c r="AR2091">
        <v>1187</v>
      </c>
    </row>
    <row r="2092" spans="1:44" x14ac:dyDescent="0.25">
      <c r="A2092">
        <v>3202801</v>
      </c>
      <c r="B2092">
        <v>2</v>
      </c>
      <c r="C2092" t="s">
        <v>889</v>
      </c>
      <c r="D2092" t="s">
        <v>2902</v>
      </c>
      <c r="E2092">
        <v>450000</v>
      </c>
      <c r="F2092" t="s">
        <v>5940</v>
      </c>
      <c r="G2092" t="s">
        <v>5940</v>
      </c>
      <c r="H2092" t="s">
        <v>5940</v>
      </c>
      <c r="I2092" t="s">
        <v>5940</v>
      </c>
      <c r="J2092">
        <v>10</v>
      </c>
      <c r="K2092">
        <v>420000</v>
      </c>
      <c r="L2092">
        <v>0</v>
      </c>
      <c r="M2092">
        <v>100</v>
      </c>
      <c r="N2092">
        <v>0</v>
      </c>
      <c r="O2092">
        <v>0</v>
      </c>
      <c r="P2092">
        <v>10</v>
      </c>
      <c r="R2092">
        <v>3202801</v>
      </c>
      <c r="S2092">
        <v>450000</v>
      </c>
      <c r="T2092" t="s">
        <v>5940</v>
      </c>
      <c r="U2092" t="s">
        <v>5940</v>
      </c>
      <c r="V2092" t="s">
        <v>5940</v>
      </c>
      <c r="W2092" t="s">
        <v>5940</v>
      </c>
      <c r="X2092">
        <v>10</v>
      </c>
      <c r="Z2092">
        <v>2921906</v>
      </c>
      <c r="AB2092" t="s">
        <v>5940</v>
      </c>
      <c r="AC2092">
        <v>2921906</v>
      </c>
      <c r="AD2092" t="s">
        <v>3923</v>
      </c>
      <c r="AE2092" t="s">
        <v>5940</v>
      </c>
      <c r="AF2092">
        <v>2921906</v>
      </c>
      <c r="AG2092" t="s">
        <v>3923</v>
      </c>
      <c r="AH2092">
        <v>15000</v>
      </c>
      <c r="AI2092">
        <v>2921906</v>
      </c>
      <c r="AJ2092" t="s">
        <v>3923</v>
      </c>
      <c r="AK2092">
        <v>4040</v>
      </c>
      <c r="AL2092">
        <v>2921906</v>
      </c>
      <c r="AM2092" t="s">
        <v>3923</v>
      </c>
      <c r="AN2092" t="s">
        <v>5940</v>
      </c>
      <c r="AO2092">
        <v>0</v>
      </c>
      <c r="AP2092">
        <v>2927606</v>
      </c>
      <c r="AQ2092" t="s">
        <v>3997</v>
      </c>
      <c r="AR2092">
        <v>1620</v>
      </c>
    </row>
    <row r="2093" spans="1:44" x14ac:dyDescent="0.25">
      <c r="A2093">
        <v>3202900</v>
      </c>
      <c r="B2093">
        <v>2</v>
      </c>
      <c r="C2093" t="s">
        <v>889</v>
      </c>
      <c r="D2093" t="s">
        <v>2903</v>
      </c>
      <c r="E2093">
        <v>1800</v>
      </c>
      <c r="F2093" t="s">
        <v>5940</v>
      </c>
      <c r="G2093">
        <v>1200</v>
      </c>
      <c r="H2093" t="s">
        <v>5940</v>
      </c>
      <c r="I2093">
        <v>125</v>
      </c>
      <c r="J2093">
        <v>144</v>
      </c>
      <c r="K2093">
        <v>3000</v>
      </c>
      <c r="L2093">
        <v>0</v>
      </c>
      <c r="M2093">
        <v>480</v>
      </c>
      <c r="N2093">
        <v>0</v>
      </c>
      <c r="O2093">
        <v>20</v>
      </c>
      <c r="P2093">
        <v>113</v>
      </c>
      <c r="R2093">
        <v>3202900</v>
      </c>
      <c r="S2093">
        <v>1800</v>
      </c>
      <c r="T2093" t="s">
        <v>5940</v>
      </c>
      <c r="U2093">
        <v>1200</v>
      </c>
      <c r="V2093" t="s">
        <v>5940</v>
      </c>
      <c r="W2093">
        <v>125</v>
      </c>
      <c r="X2093">
        <v>144</v>
      </c>
      <c r="Z2093">
        <v>2922003</v>
      </c>
      <c r="AB2093" t="s">
        <v>5940</v>
      </c>
      <c r="AC2093">
        <v>2922003</v>
      </c>
      <c r="AD2093" t="s">
        <v>3924</v>
      </c>
      <c r="AE2093" t="s">
        <v>5940</v>
      </c>
      <c r="AF2093">
        <v>2922003</v>
      </c>
      <c r="AG2093" t="s">
        <v>3924</v>
      </c>
      <c r="AH2093">
        <v>308056</v>
      </c>
      <c r="AI2093">
        <v>2922003</v>
      </c>
      <c r="AJ2093" t="s">
        <v>3924</v>
      </c>
      <c r="AK2093">
        <v>110</v>
      </c>
      <c r="AL2093">
        <v>2922003</v>
      </c>
      <c r="AM2093" t="s">
        <v>3924</v>
      </c>
      <c r="AN2093" t="s">
        <v>5940</v>
      </c>
      <c r="AO2093">
        <v>0</v>
      </c>
      <c r="AP2093">
        <v>2927705</v>
      </c>
      <c r="AQ2093" t="s">
        <v>3998</v>
      </c>
      <c r="AR2093">
        <v>12</v>
      </c>
    </row>
    <row r="2094" spans="1:44" x14ac:dyDescent="0.25">
      <c r="A2094">
        <v>3203007</v>
      </c>
      <c r="B2094">
        <v>2</v>
      </c>
      <c r="C2094" t="s">
        <v>889</v>
      </c>
      <c r="D2094" t="s">
        <v>2904</v>
      </c>
      <c r="E2094">
        <v>900</v>
      </c>
      <c r="F2094" t="s">
        <v>5940</v>
      </c>
      <c r="G2094">
        <v>6000</v>
      </c>
      <c r="H2094" t="s">
        <v>5940</v>
      </c>
      <c r="I2094">
        <v>60</v>
      </c>
      <c r="J2094">
        <v>588</v>
      </c>
      <c r="K2094">
        <v>1500</v>
      </c>
      <c r="L2094">
        <v>0</v>
      </c>
      <c r="M2094">
        <v>6060</v>
      </c>
      <c r="N2094">
        <v>0</v>
      </c>
      <c r="O2094">
        <v>6</v>
      </c>
      <c r="P2094">
        <v>696</v>
      </c>
      <c r="R2094">
        <v>3203007</v>
      </c>
      <c r="S2094">
        <v>900</v>
      </c>
      <c r="T2094" t="s">
        <v>5940</v>
      </c>
      <c r="U2094">
        <v>6000</v>
      </c>
      <c r="V2094" t="s">
        <v>5940</v>
      </c>
      <c r="W2094">
        <v>60</v>
      </c>
      <c r="X2094">
        <v>588</v>
      </c>
      <c r="Z2094">
        <v>2922052</v>
      </c>
      <c r="AB2094" t="s">
        <v>5940</v>
      </c>
      <c r="AC2094">
        <v>2922052</v>
      </c>
      <c r="AD2094" t="s">
        <v>3925</v>
      </c>
      <c r="AE2094" t="s">
        <v>5940</v>
      </c>
      <c r="AF2094">
        <v>2922052</v>
      </c>
      <c r="AG2094" t="s">
        <v>3925</v>
      </c>
      <c r="AH2094" t="s">
        <v>5940</v>
      </c>
      <c r="AI2094">
        <v>2922052</v>
      </c>
      <c r="AJ2094" t="s">
        <v>3925</v>
      </c>
      <c r="AK2094">
        <v>2884</v>
      </c>
      <c r="AL2094">
        <v>2922052</v>
      </c>
      <c r="AM2094" t="s">
        <v>3925</v>
      </c>
      <c r="AN2094" t="s">
        <v>5940</v>
      </c>
      <c r="AO2094">
        <v>0</v>
      </c>
      <c r="AP2094">
        <v>2927804</v>
      </c>
      <c r="AQ2094" t="s">
        <v>3999</v>
      </c>
      <c r="AR2094">
        <v>10</v>
      </c>
    </row>
    <row r="2095" spans="1:44" x14ac:dyDescent="0.25">
      <c r="A2095">
        <v>3203056</v>
      </c>
      <c r="B2095">
        <v>2</v>
      </c>
      <c r="C2095" t="s">
        <v>889</v>
      </c>
      <c r="D2095" t="s">
        <v>2905</v>
      </c>
      <c r="E2095">
        <v>300</v>
      </c>
      <c r="F2095" t="s">
        <v>5940</v>
      </c>
      <c r="G2095">
        <v>450</v>
      </c>
      <c r="H2095" t="s">
        <v>5940</v>
      </c>
      <c r="I2095" t="s">
        <v>5940</v>
      </c>
      <c r="J2095">
        <v>42</v>
      </c>
      <c r="K2095">
        <v>300</v>
      </c>
      <c r="L2095">
        <v>0</v>
      </c>
      <c r="M2095">
        <v>270</v>
      </c>
      <c r="N2095">
        <v>0</v>
      </c>
      <c r="O2095">
        <v>0</v>
      </c>
      <c r="P2095">
        <v>16</v>
      </c>
      <c r="R2095">
        <v>3203056</v>
      </c>
      <c r="S2095">
        <v>300</v>
      </c>
      <c r="T2095" t="s">
        <v>5940</v>
      </c>
      <c r="U2095">
        <v>450</v>
      </c>
      <c r="V2095" t="s">
        <v>5940</v>
      </c>
      <c r="W2095" t="s">
        <v>5940</v>
      </c>
      <c r="X2095">
        <v>42</v>
      </c>
      <c r="Z2095">
        <v>2922102</v>
      </c>
      <c r="AB2095" t="s">
        <v>5940</v>
      </c>
      <c r="AC2095">
        <v>2922102</v>
      </c>
      <c r="AD2095" t="s">
        <v>3926</v>
      </c>
      <c r="AE2095" t="s">
        <v>5940</v>
      </c>
      <c r="AF2095">
        <v>2922102</v>
      </c>
      <c r="AG2095" t="s">
        <v>3926</v>
      </c>
      <c r="AH2095">
        <v>400</v>
      </c>
      <c r="AI2095">
        <v>2922102</v>
      </c>
      <c r="AJ2095" t="s">
        <v>3926</v>
      </c>
      <c r="AK2095">
        <v>3360</v>
      </c>
      <c r="AL2095">
        <v>2922102</v>
      </c>
      <c r="AM2095" t="s">
        <v>3926</v>
      </c>
      <c r="AN2095" t="s">
        <v>5940</v>
      </c>
      <c r="AO2095">
        <v>0</v>
      </c>
      <c r="AP2095">
        <v>2927903</v>
      </c>
      <c r="AQ2095" t="s">
        <v>4000</v>
      </c>
      <c r="AR2095">
        <v>7</v>
      </c>
    </row>
    <row r="2096" spans="1:44" x14ac:dyDescent="0.25">
      <c r="A2096">
        <v>3203106</v>
      </c>
      <c r="B2096">
        <v>2</v>
      </c>
      <c r="C2096" t="s">
        <v>889</v>
      </c>
      <c r="D2096" t="s">
        <v>2906</v>
      </c>
      <c r="E2096" t="s">
        <v>5940</v>
      </c>
      <c r="F2096" t="s">
        <v>5940</v>
      </c>
      <c r="G2096">
        <v>1200</v>
      </c>
      <c r="H2096" t="s">
        <v>5940</v>
      </c>
      <c r="I2096">
        <v>245</v>
      </c>
      <c r="J2096">
        <v>49</v>
      </c>
      <c r="K2096">
        <v>0</v>
      </c>
      <c r="L2096">
        <v>0</v>
      </c>
      <c r="M2096">
        <v>720</v>
      </c>
      <c r="N2096">
        <v>0</v>
      </c>
      <c r="O2096">
        <v>122</v>
      </c>
      <c r="P2096">
        <v>32</v>
      </c>
      <c r="R2096">
        <v>3203106</v>
      </c>
      <c r="S2096" t="s">
        <v>5940</v>
      </c>
      <c r="T2096" t="s">
        <v>5940</v>
      </c>
      <c r="U2096">
        <v>1200</v>
      </c>
      <c r="V2096" t="s">
        <v>5940</v>
      </c>
      <c r="W2096">
        <v>245</v>
      </c>
      <c r="X2096">
        <v>49</v>
      </c>
      <c r="Z2096">
        <v>2922201</v>
      </c>
      <c r="AB2096" t="s">
        <v>5940</v>
      </c>
      <c r="AC2096">
        <v>2922201</v>
      </c>
      <c r="AD2096" t="s">
        <v>3927</v>
      </c>
      <c r="AE2096" t="s">
        <v>5940</v>
      </c>
      <c r="AF2096">
        <v>2922201</v>
      </c>
      <c r="AG2096" t="s">
        <v>3927</v>
      </c>
      <c r="AH2096">
        <v>16900</v>
      </c>
      <c r="AI2096">
        <v>2922201</v>
      </c>
      <c r="AJ2096" t="s">
        <v>3927</v>
      </c>
      <c r="AK2096">
        <v>27</v>
      </c>
      <c r="AL2096">
        <v>2922201</v>
      </c>
      <c r="AM2096" t="s">
        <v>3927</v>
      </c>
      <c r="AN2096" t="s">
        <v>5940</v>
      </c>
      <c r="AO2096">
        <v>0</v>
      </c>
      <c r="AP2096">
        <v>2928000</v>
      </c>
      <c r="AQ2096" t="s">
        <v>4001</v>
      </c>
      <c r="AR2096">
        <v>90</v>
      </c>
    </row>
    <row r="2097" spans="1:44" x14ac:dyDescent="0.25">
      <c r="A2097">
        <v>3203130</v>
      </c>
      <c r="B2097">
        <v>2</v>
      </c>
      <c r="C2097" t="s">
        <v>889</v>
      </c>
      <c r="D2097" t="s">
        <v>2907</v>
      </c>
      <c r="E2097">
        <v>19950</v>
      </c>
      <c r="F2097" t="s">
        <v>5940</v>
      </c>
      <c r="G2097">
        <v>198</v>
      </c>
      <c r="H2097" t="s">
        <v>5940</v>
      </c>
      <c r="I2097">
        <v>15</v>
      </c>
      <c r="J2097">
        <v>39</v>
      </c>
      <c r="K2097">
        <v>22750</v>
      </c>
      <c r="L2097">
        <v>0</v>
      </c>
      <c r="M2097">
        <v>200</v>
      </c>
      <c r="N2097">
        <v>0</v>
      </c>
      <c r="O2097">
        <v>0</v>
      </c>
      <c r="P2097">
        <v>38</v>
      </c>
      <c r="R2097">
        <v>3203130</v>
      </c>
      <c r="S2097">
        <v>19950</v>
      </c>
      <c r="T2097" t="s">
        <v>5940</v>
      </c>
      <c r="U2097">
        <v>198</v>
      </c>
      <c r="V2097" t="s">
        <v>5940</v>
      </c>
      <c r="W2097">
        <v>15</v>
      </c>
      <c r="X2097">
        <v>39</v>
      </c>
      <c r="Z2097">
        <v>2922250</v>
      </c>
      <c r="AB2097">
        <v>7172</v>
      </c>
      <c r="AC2097">
        <v>2922250</v>
      </c>
      <c r="AD2097" t="s">
        <v>3928</v>
      </c>
      <c r="AE2097" t="s">
        <v>5940</v>
      </c>
      <c r="AF2097">
        <v>2922250</v>
      </c>
      <c r="AG2097" t="s">
        <v>3928</v>
      </c>
      <c r="AH2097">
        <v>1440</v>
      </c>
      <c r="AI2097">
        <v>2922250</v>
      </c>
      <c r="AJ2097" t="s">
        <v>3928</v>
      </c>
      <c r="AK2097">
        <v>79</v>
      </c>
      <c r="AL2097">
        <v>2922250</v>
      </c>
      <c r="AM2097" t="s">
        <v>3928</v>
      </c>
      <c r="AN2097" t="s">
        <v>5940</v>
      </c>
      <c r="AO2097">
        <v>0</v>
      </c>
      <c r="AP2097">
        <v>2928109</v>
      </c>
      <c r="AQ2097" t="s">
        <v>4003</v>
      </c>
      <c r="AR2097">
        <v>3600</v>
      </c>
    </row>
    <row r="2098" spans="1:44" x14ac:dyDescent="0.25">
      <c r="A2098">
        <v>3203163</v>
      </c>
      <c r="B2098">
        <v>2</v>
      </c>
      <c r="C2098" t="s">
        <v>889</v>
      </c>
      <c r="D2098" t="s">
        <v>2908</v>
      </c>
      <c r="E2098">
        <v>600</v>
      </c>
      <c r="F2098" t="s">
        <v>5940</v>
      </c>
      <c r="G2098">
        <v>1620</v>
      </c>
      <c r="H2098" t="s">
        <v>5940</v>
      </c>
      <c r="I2098">
        <v>80</v>
      </c>
      <c r="J2098">
        <v>194</v>
      </c>
      <c r="K2098">
        <v>600</v>
      </c>
      <c r="L2098">
        <v>0</v>
      </c>
      <c r="M2098">
        <v>1080</v>
      </c>
      <c r="N2098">
        <v>0</v>
      </c>
      <c r="O2098">
        <v>60</v>
      </c>
      <c r="P2098">
        <v>53</v>
      </c>
      <c r="R2098">
        <v>3203163</v>
      </c>
      <c r="S2098">
        <v>600</v>
      </c>
      <c r="T2098" t="s">
        <v>5940</v>
      </c>
      <c r="U2098">
        <v>1620</v>
      </c>
      <c r="V2098" t="s">
        <v>5940</v>
      </c>
      <c r="W2098">
        <v>80</v>
      </c>
      <c r="X2098">
        <v>194</v>
      </c>
      <c r="Z2098">
        <v>2922300</v>
      </c>
      <c r="AB2098" t="s">
        <v>5940</v>
      </c>
      <c r="AC2098">
        <v>2922300</v>
      </c>
      <c r="AD2098" t="s">
        <v>3929</v>
      </c>
      <c r="AE2098" t="s">
        <v>5940</v>
      </c>
      <c r="AF2098">
        <v>2922300</v>
      </c>
      <c r="AG2098" t="s">
        <v>3929</v>
      </c>
      <c r="AH2098" t="s">
        <v>5940</v>
      </c>
      <c r="AI2098">
        <v>2922300</v>
      </c>
      <c r="AJ2098" t="s">
        <v>3929</v>
      </c>
      <c r="AK2098">
        <v>180</v>
      </c>
      <c r="AL2098">
        <v>2922300</v>
      </c>
      <c r="AM2098" t="s">
        <v>3929</v>
      </c>
      <c r="AN2098" t="s">
        <v>5940</v>
      </c>
      <c r="AO2098">
        <v>0</v>
      </c>
      <c r="AP2098">
        <v>2928208</v>
      </c>
      <c r="AQ2098" t="s">
        <v>4004</v>
      </c>
      <c r="AR2098">
        <v>3600</v>
      </c>
    </row>
    <row r="2099" spans="1:44" x14ac:dyDescent="0.25">
      <c r="A2099">
        <v>3203205</v>
      </c>
      <c r="B2099">
        <v>2</v>
      </c>
      <c r="C2099" t="s">
        <v>889</v>
      </c>
      <c r="D2099" t="s">
        <v>2909</v>
      </c>
      <c r="E2099">
        <v>747500</v>
      </c>
      <c r="F2099" t="s">
        <v>5940</v>
      </c>
      <c r="G2099">
        <v>6000</v>
      </c>
      <c r="H2099" t="s">
        <v>5940</v>
      </c>
      <c r="I2099" t="s">
        <v>5940</v>
      </c>
      <c r="J2099">
        <v>1560</v>
      </c>
      <c r="K2099">
        <v>975000</v>
      </c>
      <c r="L2099">
        <v>0</v>
      </c>
      <c r="M2099">
        <v>6060</v>
      </c>
      <c r="N2099">
        <v>0</v>
      </c>
      <c r="O2099">
        <v>0</v>
      </c>
      <c r="P2099">
        <v>2310</v>
      </c>
      <c r="R2099">
        <v>3203205</v>
      </c>
      <c r="S2099">
        <v>747500</v>
      </c>
      <c r="T2099" t="s">
        <v>5940</v>
      </c>
      <c r="U2099">
        <v>6000</v>
      </c>
      <c r="V2099" t="s">
        <v>5940</v>
      </c>
      <c r="W2099" t="s">
        <v>5940</v>
      </c>
      <c r="X2099">
        <v>1560</v>
      </c>
      <c r="Z2099">
        <v>2922409</v>
      </c>
      <c r="AB2099" t="s">
        <v>5940</v>
      </c>
      <c r="AC2099">
        <v>2922409</v>
      </c>
      <c r="AD2099" t="s">
        <v>3930</v>
      </c>
      <c r="AE2099" t="s">
        <v>5940</v>
      </c>
      <c r="AF2099">
        <v>2922409</v>
      </c>
      <c r="AG2099" t="s">
        <v>3930</v>
      </c>
      <c r="AH2099">
        <v>1000</v>
      </c>
      <c r="AI2099">
        <v>2922409</v>
      </c>
      <c r="AJ2099" t="s">
        <v>3930</v>
      </c>
      <c r="AK2099">
        <v>49</v>
      </c>
      <c r="AL2099">
        <v>2922409</v>
      </c>
      <c r="AM2099" t="s">
        <v>3930</v>
      </c>
      <c r="AN2099" t="s">
        <v>5940</v>
      </c>
      <c r="AO2099">
        <v>0</v>
      </c>
      <c r="AP2099">
        <v>2928307</v>
      </c>
      <c r="AQ2099" t="s">
        <v>4005</v>
      </c>
      <c r="AR2099">
        <v>741</v>
      </c>
    </row>
    <row r="2100" spans="1:44" x14ac:dyDescent="0.25">
      <c r="A2100">
        <v>3203304</v>
      </c>
      <c r="B2100">
        <v>2</v>
      </c>
      <c r="C2100" t="s">
        <v>889</v>
      </c>
      <c r="D2100" t="s">
        <v>2910</v>
      </c>
      <c r="E2100" t="s">
        <v>5940</v>
      </c>
      <c r="F2100" t="s">
        <v>5940</v>
      </c>
      <c r="G2100">
        <v>30</v>
      </c>
      <c r="H2100" t="s">
        <v>5940</v>
      </c>
      <c r="I2100">
        <v>100</v>
      </c>
      <c r="J2100">
        <v>48</v>
      </c>
      <c r="K2100">
        <v>0</v>
      </c>
      <c r="L2100">
        <v>0</v>
      </c>
      <c r="M2100">
        <v>64</v>
      </c>
      <c r="N2100">
        <v>0</v>
      </c>
      <c r="O2100">
        <v>140</v>
      </c>
      <c r="P2100">
        <v>17</v>
      </c>
      <c r="R2100">
        <v>3203304</v>
      </c>
      <c r="S2100" t="s">
        <v>5940</v>
      </c>
      <c r="T2100" t="s">
        <v>5940</v>
      </c>
      <c r="U2100">
        <v>30</v>
      </c>
      <c r="V2100" t="s">
        <v>5940</v>
      </c>
      <c r="W2100">
        <v>100</v>
      </c>
      <c r="X2100">
        <v>48</v>
      </c>
      <c r="Z2100">
        <v>2922508</v>
      </c>
      <c r="AB2100" t="s">
        <v>5940</v>
      </c>
      <c r="AC2100">
        <v>2922508</v>
      </c>
      <c r="AD2100" t="s">
        <v>3931</v>
      </c>
      <c r="AE2100" t="s">
        <v>5940</v>
      </c>
      <c r="AF2100">
        <v>2922508</v>
      </c>
      <c r="AG2100" t="s">
        <v>3931</v>
      </c>
      <c r="AH2100">
        <v>16800</v>
      </c>
      <c r="AI2100">
        <v>2922508</v>
      </c>
      <c r="AJ2100" t="s">
        <v>3931</v>
      </c>
      <c r="AK2100">
        <v>7</v>
      </c>
      <c r="AL2100">
        <v>2922508</v>
      </c>
      <c r="AM2100" t="s">
        <v>3931</v>
      </c>
      <c r="AN2100" t="s">
        <v>5940</v>
      </c>
      <c r="AO2100">
        <v>0</v>
      </c>
      <c r="AP2100">
        <v>2928406</v>
      </c>
      <c r="AQ2100" t="s">
        <v>4006</v>
      </c>
      <c r="AR2100">
        <v>2700</v>
      </c>
    </row>
    <row r="2101" spans="1:44" x14ac:dyDescent="0.25">
      <c r="A2101">
        <v>3203320</v>
      </c>
      <c r="B2101">
        <v>2</v>
      </c>
      <c r="C2101" t="s">
        <v>889</v>
      </c>
      <c r="D2101" t="s">
        <v>2911</v>
      </c>
      <c r="E2101">
        <v>150000</v>
      </c>
      <c r="F2101" t="s">
        <v>5940</v>
      </c>
      <c r="G2101" t="s">
        <v>5940</v>
      </c>
      <c r="H2101" t="s">
        <v>5940</v>
      </c>
      <c r="I2101" t="s">
        <v>5940</v>
      </c>
      <c r="J2101">
        <v>3</v>
      </c>
      <c r="K2101">
        <v>150000</v>
      </c>
      <c r="L2101">
        <v>0</v>
      </c>
      <c r="M2101">
        <v>40</v>
      </c>
      <c r="N2101">
        <v>0</v>
      </c>
      <c r="O2101">
        <v>0</v>
      </c>
      <c r="P2101">
        <v>0</v>
      </c>
      <c r="R2101">
        <v>3203320</v>
      </c>
      <c r="S2101">
        <v>150000</v>
      </c>
      <c r="T2101" t="s">
        <v>5940</v>
      </c>
      <c r="U2101" t="s">
        <v>5940</v>
      </c>
      <c r="V2101" t="s">
        <v>5940</v>
      </c>
      <c r="W2101" t="s">
        <v>5940</v>
      </c>
      <c r="X2101">
        <v>3</v>
      </c>
      <c r="Z2101">
        <v>2922607</v>
      </c>
      <c r="AB2101" t="s">
        <v>5940</v>
      </c>
      <c r="AC2101">
        <v>2922607</v>
      </c>
      <c r="AD2101" t="s">
        <v>3932</v>
      </c>
      <c r="AE2101" t="s">
        <v>5940</v>
      </c>
      <c r="AF2101">
        <v>2922607</v>
      </c>
      <c r="AG2101" t="s">
        <v>3932</v>
      </c>
      <c r="AH2101">
        <v>120</v>
      </c>
      <c r="AI2101">
        <v>2922607</v>
      </c>
      <c r="AJ2101" t="s">
        <v>3932</v>
      </c>
      <c r="AK2101">
        <v>30</v>
      </c>
      <c r="AL2101">
        <v>2922607</v>
      </c>
      <c r="AM2101" t="s">
        <v>3932</v>
      </c>
      <c r="AN2101" t="s">
        <v>5940</v>
      </c>
      <c r="AO2101">
        <v>0</v>
      </c>
      <c r="AP2101">
        <v>2928505</v>
      </c>
      <c r="AQ2101" t="s">
        <v>4007</v>
      </c>
      <c r="AR2101">
        <v>160</v>
      </c>
    </row>
    <row r="2102" spans="1:44" x14ac:dyDescent="0.25">
      <c r="A2102">
        <v>3203346</v>
      </c>
      <c r="B2102">
        <v>2</v>
      </c>
      <c r="C2102" t="s">
        <v>889</v>
      </c>
      <c r="D2102" t="s">
        <v>2912</v>
      </c>
      <c r="E2102" t="s">
        <v>5940</v>
      </c>
      <c r="F2102" t="s">
        <v>5940</v>
      </c>
      <c r="G2102">
        <v>420</v>
      </c>
      <c r="H2102" t="s">
        <v>5940</v>
      </c>
      <c r="I2102" t="s">
        <v>5940</v>
      </c>
      <c r="J2102">
        <v>198</v>
      </c>
      <c r="K2102">
        <v>0</v>
      </c>
      <c r="L2102">
        <v>0</v>
      </c>
      <c r="M2102">
        <v>450</v>
      </c>
      <c r="N2102">
        <v>0</v>
      </c>
      <c r="O2102">
        <v>0</v>
      </c>
      <c r="P2102">
        <v>207</v>
      </c>
      <c r="R2102">
        <v>3203346</v>
      </c>
      <c r="S2102" t="s">
        <v>5940</v>
      </c>
      <c r="T2102" t="s">
        <v>5940</v>
      </c>
      <c r="U2102">
        <v>420</v>
      </c>
      <c r="V2102" t="s">
        <v>5940</v>
      </c>
      <c r="W2102" t="s">
        <v>5940</v>
      </c>
      <c r="X2102">
        <v>198</v>
      </c>
      <c r="Z2102">
        <v>2922656</v>
      </c>
      <c r="AB2102" t="s">
        <v>5940</v>
      </c>
      <c r="AC2102">
        <v>2922656</v>
      </c>
      <c r="AD2102" t="s">
        <v>3933</v>
      </c>
      <c r="AE2102" t="s">
        <v>5940</v>
      </c>
      <c r="AF2102">
        <v>2922656</v>
      </c>
      <c r="AG2102" t="s">
        <v>3933</v>
      </c>
      <c r="AH2102" t="s">
        <v>5940</v>
      </c>
      <c r="AI2102">
        <v>2922656</v>
      </c>
      <c r="AJ2102" t="s">
        <v>3933</v>
      </c>
      <c r="AK2102">
        <v>80</v>
      </c>
      <c r="AL2102">
        <v>2922656</v>
      </c>
      <c r="AM2102" t="s">
        <v>3933</v>
      </c>
      <c r="AN2102" t="s">
        <v>5940</v>
      </c>
      <c r="AO2102">
        <v>0</v>
      </c>
      <c r="AP2102">
        <v>2928604</v>
      </c>
      <c r="AQ2102" t="s">
        <v>4008</v>
      </c>
      <c r="AR2102">
        <v>14</v>
      </c>
    </row>
    <row r="2103" spans="1:44" x14ac:dyDescent="0.25">
      <c r="A2103">
        <v>3203353</v>
      </c>
      <c r="B2103">
        <v>2</v>
      </c>
      <c r="C2103" t="s">
        <v>889</v>
      </c>
      <c r="D2103" t="s">
        <v>2913</v>
      </c>
      <c r="E2103">
        <v>1000</v>
      </c>
      <c r="F2103" t="s">
        <v>5940</v>
      </c>
      <c r="G2103">
        <v>480</v>
      </c>
      <c r="H2103" t="s">
        <v>5940</v>
      </c>
      <c r="I2103" t="s">
        <v>5940</v>
      </c>
      <c r="J2103">
        <v>84</v>
      </c>
      <c r="K2103">
        <v>1000</v>
      </c>
      <c r="L2103">
        <v>0</v>
      </c>
      <c r="M2103">
        <v>192</v>
      </c>
      <c r="N2103">
        <v>0</v>
      </c>
      <c r="O2103">
        <v>0</v>
      </c>
      <c r="P2103">
        <v>42</v>
      </c>
      <c r="R2103">
        <v>3203353</v>
      </c>
      <c r="S2103">
        <v>1000</v>
      </c>
      <c r="T2103" t="s">
        <v>5940</v>
      </c>
      <c r="U2103">
        <v>480</v>
      </c>
      <c r="V2103" t="s">
        <v>5940</v>
      </c>
      <c r="W2103" t="s">
        <v>5940</v>
      </c>
      <c r="X2103">
        <v>84</v>
      </c>
      <c r="Z2103">
        <v>2922706</v>
      </c>
      <c r="AB2103" t="s">
        <v>5940</v>
      </c>
      <c r="AC2103">
        <v>2922706</v>
      </c>
      <c r="AD2103" t="s">
        <v>3934</v>
      </c>
      <c r="AE2103" t="s">
        <v>5940</v>
      </c>
      <c r="AF2103">
        <v>2922706</v>
      </c>
      <c r="AG2103" t="s">
        <v>3934</v>
      </c>
      <c r="AH2103">
        <v>6000</v>
      </c>
      <c r="AI2103">
        <v>2922706</v>
      </c>
      <c r="AJ2103" t="s">
        <v>3934</v>
      </c>
      <c r="AK2103">
        <v>86</v>
      </c>
      <c r="AL2103">
        <v>2922706</v>
      </c>
      <c r="AM2103" t="s">
        <v>3934</v>
      </c>
      <c r="AN2103" t="s">
        <v>5940</v>
      </c>
      <c r="AO2103">
        <v>0</v>
      </c>
      <c r="AP2103">
        <v>2928703</v>
      </c>
      <c r="AQ2103" t="s">
        <v>4009</v>
      </c>
      <c r="AR2103">
        <v>77</v>
      </c>
    </row>
    <row r="2104" spans="1:44" x14ac:dyDescent="0.25">
      <c r="A2104">
        <v>3203403</v>
      </c>
      <c r="B2104">
        <v>2</v>
      </c>
      <c r="C2104" t="s">
        <v>889</v>
      </c>
      <c r="D2104" t="s">
        <v>2914</v>
      </c>
      <c r="E2104" t="s">
        <v>5940</v>
      </c>
      <c r="F2104" t="s">
        <v>5940</v>
      </c>
      <c r="G2104">
        <v>2400</v>
      </c>
      <c r="H2104" t="s">
        <v>5940</v>
      </c>
      <c r="I2104">
        <v>525</v>
      </c>
      <c r="J2104">
        <v>138</v>
      </c>
      <c r="K2104">
        <v>0</v>
      </c>
      <c r="L2104">
        <v>0</v>
      </c>
      <c r="M2104">
        <v>1680</v>
      </c>
      <c r="N2104">
        <v>0</v>
      </c>
      <c r="O2104">
        <v>274</v>
      </c>
      <c r="P2104">
        <v>76</v>
      </c>
      <c r="R2104">
        <v>3203403</v>
      </c>
      <c r="S2104" t="s">
        <v>5940</v>
      </c>
      <c r="T2104" t="s">
        <v>5940</v>
      </c>
      <c r="U2104">
        <v>2400</v>
      </c>
      <c r="V2104" t="s">
        <v>5940</v>
      </c>
      <c r="W2104">
        <v>525</v>
      </c>
      <c r="X2104">
        <v>138</v>
      </c>
      <c r="Z2104">
        <v>2922730</v>
      </c>
      <c r="AB2104" t="s">
        <v>5940</v>
      </c>
      <c r="AC2104">
        <v>2922730</v>
      </c>
      <c r="AD2104" t="s">
        <v>3935</v>
      </c>
      <c r="AE2104" t="s">
        <v>5940</v>
      </c>
      <c r="AF2104">
        <v>2922730</v>
      </c>
      <c r="AG2104" t="s">
        <v>3935</v>
      </c>
      <c r="AH2104" t="s">
        <v>5940</v>
      </c>
      <c r="AI2104">
        <v>2922730</v>
      </c>
      <c r="AJ2104" t="s">
        <v>3935</v>
      </c>
      <c r="AK2104">
        <v>92</v>
      </c>
      <c r="AL2104">
        <v>2922730</v>
      </c>
      <c r="AM2104" t="s">
        <v>3935</v>
      </c>
      <c r="AN2104" t="s">
        <v>5940</v>
      </c>
      <c r="AO2104">
        <v>0</v>
      </c>
      <c r="AP2104">
        <v>2928802</v>
      </c>
      <c r="AQ2104" t="s">
        <v>4010</v>
      </c>
      <c r="AR2104">
        <v>594</v>
      </c>
    </row>
    <row r="2105" spans="1:44" x14ac:dyDescent="0.25">
      <c r="A2105">
        <v>3203502</v>
      </c>
      <c r="B2105">
        <v>2</v>
      </c>
      <c r="C2105" t="s">
        <v>889</v>
      </c>
      <c r="D2105" t="s">
        <v>2915</v>
      </c>
      <c r="E2105">
        <v>213750</v>
      </c>
      <c r="F2105" t="s">
        <v>5940</v>
      </c>
      <c r="G2105" t="s">
        <v>5940</v>
      </c>
      <c r="H2105" t="s">
        <v>5940</v>
      </c>
      <c r="I2105" t="s">
        <v>5940</v>
      </c>
      <c r="J2105" t="s">
        <v>5940</v>
      </c>
      <c r="K2105">
        <v>450000</v>
      </c>
      <c r="L2105">
        <v>0</v>
      </c>
      <c r="M2105">
        <v>125</v>
      </c>
      <c r="N2105">
        <v>0</v>
      </c>
      <c r="O2105">
        <v>0</v>
      </c>
      <c r="P2105">
        <v>18</v>
      </c>
      <c r="R2105">
        <v>3203502</v>
      </c>
      <c r="S2105">
        <v>213750</v>
      </c>
      <c r="T2105" t="s">
        <v>5940</v>
      </c>
      <c r="U2105" t="s">
        <v>5940</v>
      </c>
      <c r="V2105" t="s">
        <v>5940</v>
      </c>
      <c r="W2105" t="s">
        <v>5940</v>
      </c>
      <c r="X2105" t="s">
        <v>5940</v>
      </c>
      <c r="Z2105">
        <v>2922755</v>
      </c>
      <c r="AB2105" t="s">
        <v>5940</v>
      </c>
      <c r="AC2105">
        <v>2922755</v>
      </c>
      <c r="AD2105" t="s">
        <v>3936</v>
      </c>
      <c r="AE2105" t="s">
        <v>5940</v>
      </c>
      <c r="AF2105">
        <v>2922755</v>
      </c>
      <c r="AG2105" t="s">
        <v>3936</v>
      </c>
      <c r="AH2105" t="s">
        <v>5940</v>
      </c>
      <c r="AI2105">
        <v>2922755</v>
      </c>
      <c r="AJ2105" t="s">
        <v>3936</v>
      </c>
      <c r="AK2105">
        <v>35</v>
      </c>
      <c r="AL2105">
        <v>2922755</v>
      </c>
      <c r="AM2105" t="s">
        <v>3936</v>
      </c>
      <c r="AN2105" t="s">
        <v>5940</v>
      </c>
      <c r="AO2105">
        <v>0</v>
      </c>
      <c r="AP2105">
        <v>2928901</v>
      </c>
      <c r="AQ2105" t="s">
        <v>4011</v>
      </c>
      <c r="AR2105">
        <v>276072</v>
      </c>
    </row>
    <row r="2106" spans="1:44" x14ac:dyDescent="0.25">
      <c r="A2106">
        <v>3203601</v>
      </c>
      <c r="B2106">
        <v>2</v>
      </c>
      <c r="C2106" t="s">
        <v>889</v>
      </c>
      <c r="D2106" t="s">
        <v>2916</v>
      </c>
      <c r="E2106">
        <v>59500</v>
      </c>
      <c r="F2106" t="s">
        <v>5940</v>
      </c>
      <c r="G2106">
        <v>54</v>
      </c>
      <c r="H2106" t="s">
        <v>5940</v>
      </c>
      <c r="I2106" t="s">
        <v>5940</v>
      </c>
      <c r="J2106">
        <v>139</v>
      </c>
      <c r="K2106">
        <v>210000</v>
      </c>
      <c r="L2106">
        <v>0</v>
      </c>
      <c r="M2106">
        <v>14</v>
      </c>
      <c r="N2106">
        <v>0</v>
      </c>
      <c r="O2106">
        <v>0</v>
      </c>
      <c r="P2106">
        <v>0</v>
      </c>
      <c r="R2106">
        <v>3203601</v>
      </c>
      <c r="S2106">
        <v>59500</v>
      </c>
      <c r="T2106" t="s">
        <v>5940</v>
      </c>
      <c r="U2106">
        <v>54</v>
      </c>
      <c r="V2106" t="s">
        <v>5940</v>
      </c>
      <c r="W2106" t="s">
        <v>5940</v>
      </c>
      <c r="X2106">
        <v>139</v>
      </c>
      <c r="Z2106">
        <v>2922805</v>
      </c>
      <c r="AB2106" t="s">
        <v>5940</v>
      </c>
      <c r="AC2106">
        <v>2922805</v>
      </c>
      <c r="AD2106" t="s">
        <v>3937</v>
      </c>
      <c r="AE2106" t="s">
        <v>5940</v>
      </c>
      <c r="AF2106">
        <v>2922805</v>
      </c>
      <c r="AG2106" t="s">
        <v>3937</v>
      </c>
      <c r="AH2106" t="s">
        <v>5940</v>
      </c>
      <c r="AI2106">
        <v>2922805</v>
      </c>
      <c r="AJ2106" t="s">
        <v>3937</v>
      </c>
      <c r="AK2106">
        <v>37</v>
      </c>
      <c r="AL2106">
        <v>2922805</v>
      </c>
      <c r="AM2106" t="s">
        <v>3937</v>
      </c>
      <c r="AN2106" t="s">
        <v>5940</v>
      </c>
      <c r="AO2106">
        <v>0</v>
      </c>
      <c r="AP2106">
        <v>2928950</v>
      </c>
      <c r="AQ2106" t="s">
        <v>4012</v>
      </c>
      <c r="AR2106">
        <v>25</v>
      </c>
    </row>
    <row r="2107" spans="1:44" x14ac:dyDescent="0.25">
      <c r="A2107">
        <v>3203700</v>
      </c>
      <c r="B2107">
        <v>2</v>
      </c>
      <c r="C2107" t="s">
        <v>889</v>
      </c>
      <c r="D2107" t="s">
        <v>2917</v>
      </c>
      <c r="E2107">
        <v>350</v>
      </c>
      <c r="F2107" t="s">
        <v>5940</v>
      </c>
      <c r="G2107">
        <v>1800</v>
      </c>
      <c r="H2107" t="s">
        <v>5940</v>
      </c>
      <c r="I2107">
        <v>30</v>
      </c>
      <c r="J2107">
        <v>450</v>
      </c>
      <c r="K2107">
        <v>0</v>
      </c>
      <c r="L2107">
        <v>0</v>
      </c>
      <c r="M2107">
        <v>2000</v>
      </c>
      <c r="N2107">
        <v>0</v>
      </c>
      <c r="O2107">
        <v>10</v>
      </c>
      <c r="P2107">
        <v>366</v>
      </c>
      <c r="R2107">
        <v>3203700</v>
      </c>
      <c r="S2107">
        <v>350</v>
      </c>
      <c r="T2107" t="s">
        <v>5940</v>
      </c>
      <c r="U2107">
        <v>1800</v>
      </c>
      <c r="V2107" t="s">
        <v>5940</v>
      </c>
      <c r="W2107">
        <v>30</v>
      </c>
      <c r="X2107">
        <v>450</v>
      </c>
      <c r="Z2107">
        <v>2922854</v>
      </c>
      <c r="AB2107" t="s">
        <v>5940</v>
      </c>
      <c r="AC2107">
        <v>2922854</v>
      </c>
      <c r="AD2107" t="s">
        <v>3938</v>
      </c>
      <c r="AE2107" t="s">
        <v>5940</v>
      </c>
      <c r="AF2107">
        <v>2922854</v>
      </c>
      <c r="AG2107" t="s">
        <v>3938</v>
      </c>
      <c r="AH2107" t="s">
        <v>5940</v>
      </c>
      <c r="AI2107">
        <v>2922854</v>
      </c>
      <c r="AJ2107" t="s">
        <v>3938</v>
      </c>
      <c r="AK2107">
        <v>109</v>
      </c>
      <c r="AL2107">
        <v>2922854</v>
      </c>
      <c r="AM2107" t="s">
        <v>3938</v>
      </c>
      <c r="AN2107" t="s">
        <v>5940</v>
      </c>
      <c r="AO2107">
        <v>0</v>
      </c>
      <c r="AP2107">
        <v>2929008</v>
      </c>
      <c r="AQ2107" t="s">
        <v>4013</v>
      </c>
      <c r="AR2107">
        <v>31</v>
      </c>
    </row>
    <row r="2108" spans="1:44" x14ac:dyDescent="0.25">
      <c r="A2108">
        <v>3203809</v>
      </c>
      <c r="B2108">
        <v>2</v>
      </c>
      <c r="C2108" t="s">
        <v>889</v>
      </c>
      <c r="D2108" t="s">
        <v>2918</v>
      </c>
      <c r="E2108" t="s">
        <v>5940</v>
      </c>
      <c r="F2108" t="s">
        <v>5940</v>
      </c>
      <c r="G2108">
        <v>2640</v>
      </c>
      <c r="H2108" t="s">
        <v>5940</v>
      </c>
      <c r="I2108">
        <v>160</v>
      </c>
      <c r="J2108">
        <v>57</v>
      </c>
      <c r="K2108">
        <v>0</v>
      </c>
      <c r="L2108">
        <v>0</v>
      </c>
      <c r="M2108">
        <v>1536</v>
      </c>
      <c r="N2108">
        <v>0</v>
      </c>
      <c r="O2108">
        <v>64</v>
      </c>
      <c r="P2108">
        <v>30</v>
      </c>
      <c r="R2108">
        <v>3203809</v>
      </c>
      <c r="S2108" t="s">
        <v>5940</v>
      </c>
      <c r="T2108" t="s">
        <v>5940</v>
      </c>
      <c r="U2108">
        <v>2640</v>
      </c>
      <c r="V2108" t="s">
        <v>5940</v>
      </c>
      <c r="W2108">
        <v>160</v>
      </c>
      <c r="X2108">
        <v>57</v>
      </c>
      <c r="Z2108">
        <v>2922904</v>
      </c>
      <c r="AB2108" t="s">
        <v>5940</v>
      </c>
      <c r="AC2108">
        <v>2922904</v>
      </c>
      <c r="AD2108" t="s">
        <v>3939</v>
      </c>
      <c r="AE2108" t="s">
        <v>5940</v>
      </c>
      <c r="AF2108">
        <v>2922904</v>
      </c>
      <c r="AG2108" t="s">
        <v>3939</v>
      </c>
      <c r="AH2108" t="s">
        <v>5940</v>
      </c>
      <c r="AI2108">
        <v>2922904</v>
      </c>
      <c r="AJ2108" t="s">
        <v>3939</v>
      </c>
      <c r="AK2108">
        <v>1346</v>
      </c>
      <c r="AL2108">
        <v>2922904</v>
      </c>
      <c r="AM2108" t="s">
        <v>3939</v>
      </c>
      <c r="AN2108" t="s">
        <v>5940</v>
      </c>
      <c r="AO2108">
        <v>0</v>
      </c>
      <c r="AP2108">
        <v>2929057</v>
      </c>
      <c r="AQ2108" t="s">
        <v>4014</v>
      </c>
      <c r="AR2108">
        <v>4500</v>
      </c>
    </row>
    <row r="2109" spans="1:44" x14ac:dyDescent="0.25">
      <c r="A2109">
        <v>3203908</v>
      </c>
      <c r="B2109">
        <v>2</v>
      </c>
      <c r="C2109" t="s">
        <v>889</v>
      </c>
      <c r="D2109" t="s">
        <v>2919</v>
      </c>
      <c r="E2109">
        <v>30000</v>
      </c>
      <c r="F2109" t="s">
        <v>5940</v>
      </c>
      <c r="G2109">
        <v>1500</v>
      </c>
      <c r="H2109" t="s">
        <v>5940</v>
      </c>
      <c r="I2109">
        <v>600</v>
      </c>
      <c r="J2109">
        <v>330</v>
      </c>
      <c r="K2109">
        <v>51000</v>
      </c>
      <c r="L2109">
        <v>0</v>
      </c>
      <c r="M2109">
        <v>1262</v>
      </c>
      <c r="N2109">
        <v>0</v>
      </c>
      <c r="O2109">
        <v>588</v>
      </c>
      <c r="P2109">
        <v>390</v>
      </c>
      <c r="R2109">
        <v>3203908</v>
      </c>
      <c r="S2109">
        <v>30000</v>
      </c>
      <c r="T2109" t="s">
        <v>5940</v>
      </c>
      <c r="U2109">
        <v>1500</v>
      </c>
      <c r="V2109" t="s">
        <v>5940</v>
      </c>
      <c r="W2109">
        <v>600</v>
      </c>
      <c r="X2109">
        <v>330</v>
      </c>
      <c r="Z2109">
        <v>2923001</v>
      </c>
      <c r="AB2109" t="s">
        <v>5940</v>
      </c>
      <c r="AC2109">
        <v>2923001</v>
      </c>
      <c r="AD2109" t="s">
        <v>3940</v>
      </c>
      <c r="AE2109" t="s">
        <v>5940</v>
      </c>
      <c r="AF2109">
        <v>2923001</v>
      </c>
      <c r="AG2109" t="s">
        <v>3940</v>
      </c>
      <c r="AH2109">
        <v>109200</v>
      </c>
      <c r="AI2109">
        <v>2923001</v>
      </c>
      <c r="AJ2109" t="s">
        <v>3940</v>
      </c>
      <c r="AK2109">
        <v>96</v>
      </c>
      <c r="AL2109">
        <v>2923001</v>
      </c>
      <c r="AM2109" t="s">
        <v>3940</v>
      </c>
      <c r="AN2109" t="s">
        <v>5940</v>
      </c>
      <c r="AO2109">
        <v>0</v>
      </c>
      <c r="AP2109">
        <v>2929107</v>
      </c>
      <c r="AQ2109" t="s">
        <v>4015</v>
      </c>
      <c r="AR2109">
        <v>40</v>
      </c>
    </row>
    <row r="2110" spans="1:44" x14ac:dyDescent="0.25">
      <c r="A2110">
        <v>3204005</v>
      </c>
      <c r="B2110">
        <v>2</v>
      </c>
      <c r="C2110" t="s">
        <v>889</v>
      </c>
      <c r="D2110" t="s">
        <v>2920</v>
      </c>
      <c r="E2110" t="s">
        <v>5940</v>
      </c>
      <c r="F2110" t="s">
        <v>5940</v>
      </c>
      <c r="G2110">
        <v>1260</v>
      </c>
      <c r="H2110" t="s">
        <v>5940</v>
      </c>
      <c r="I2110">
        <v>750</v>
      </c>
      <c r="J2110">
        <v>150</v>
      </c>
      <c r="K2110">
        <v>0</v>
      </c>
      <c r="L2110">
        <v>0</v>
      </c>
      <c r="M2110">
        <v>270</v>
      </c>
      <c r="N2110">
        <v>0</v>
      </c>
      <c r="O2110">
        <v>245</v>
      </c>
      <c r="P2110">
        <v>90</v>
      </c>
      <c r="R2110">
        <v>3204005</v>
      </c>
      <c r="S2110" t="s">
        <v>5940</v>
      </c>
      <c r="T2110" t="s">
        <v>5940</v>
      </c>
      <c r="U2110">
        <v>1260</v>
      </c>
      <c r="V2110" t="s">
        <v>5940</v>
      </c>
      <c r="W2110">
        <v>750</v>
      </c>
      <c r="X2110">
        <v>150</v>
      </c>
      <c r="Z2110">
        <v>2923035</v>
      </c>
      <c r="AB2110" t="s">
        <v>5940</v>
      </c>
      <c r="AC2110">
        <v>2923035</v>
      </c>
      <c r="AD2110" t="s">
        <v>3941</v>
      </c>
      <c r="AE2110" t="s">
        <v>5940</v>
      </c>
      <c r="AF2110">
        <v>2923035</v>
      </c>
      <c r="AG2110" t="s">
        <v>3941</v>
      </c>
      <c r="AH2110">
        <v>1250</v>
      </c>
      <c r="AI2110">
        <v>2923035</v>
      </c>
      <c r="AJ2110" t="s">
        <v>3941</v>
      </c>
      <c r="AK2110">
        <v>9</v>
      </c>
      <c r="AL2110">
        <v>2923035</v>
      </c>
      <c r="AM2110" t="s">
        <v>3941</v>
      </c>
      <c r="AN2110" t="s">
        <v>5940</v>
      </c>
      <c r="AO2110">
        <v>0</v>
      </c>
      <c r="AP2110">
        <v>2929206</v>
      </c>
      <c r="AQ2110" t="s">
        <v>4016</v>
      </c>
      <c r="AR2110" t="s">
        <v>5940</v>
      </c>
    </row>
    <row r="2111" spans="1:44" x14ac:dyDescent="0.25">
      <c r="A2111">
        <v>3204054</v>
      </c>
      <c r="B2111">
        <v>2</v>
      </c>
      <c r="C2111" t="s">
        <v>889</v>
      </c>
      <c r="D2111" t="s">
        <v>2921</v>
      </c>
      <c r="E2111">
        <v>385000</v>
      </c>
      <c r="F2111" t="s">
        <v>5940</v>
      </c>
      <c r="G2111" t="s">
        <v>5940</v>
      </c>
      <c r="H2111" t="s">
        <v>5940</v>
      </c>
      <c r="I2111" t="s">
        <v>5940</v>
      </c>
      <c r="J2111">
        <v>8</v>
      </c>
      <c r="K2111">
        <v>504000</v>
      </c>
      <c r="L2111">
        <v>0</v>
      </c>
      <c r="M2111">
        <v>255</v>
      </c>
      <c r="N2111">
        <v>0</v>
      </c>
      <c r="O2111">
        <v>0</v>
      </c>
      <c r="P2111">
        <v>42</v>
      </c>
      <c r="R2111">
        <v>3204054</v>
      </c>
      <c r="S2111">
        <v>385000</v>
      </c>
      <c r="T2111" t="s">
        <v>5940</v>
      </c>
      <c r="U2111" t="s">
        <v>5940</v>
      </c>
      <c r="V2111" t="s">
        <v>5940</v>
      </c>
      <c r="W2111" t="s">
        <v>5940</v>
      </c>
      <c r="X2111">
        <v>8</v>
      </c>
      <c r="Z2111">
        <v>2923050</v>
      </c>
      <c r="AB2111" t="s">
        <v>5940</v>
      </c>
      <c r="AC2111">
        <v>2923050</v>
      </c>
      <c r="AD2111" t="s">
        <v>3942</v>
      </c>
      <c r="AE2111" t="s">
        <v>5940</v>
      </c>
      <c r="AF2111">
        <v>2923050</v>
      </c>
      <c r="AG2111" t="s">
        <v>3942</v>
      </c>
      <c r="AH2111" t="s">
        <v>5940</v>
      </c>
      <c r="AI2111">
        <v>2923050</v>
      </c>
      <c r="AJ2111" t="s">
        <v>3942</v>
      </c>
      <c r="AK2111">
        <v>1267</v>
      </c>
      <c r="AL2111">
        <v>2923050</v>
      </c>
      <c r="AM2111" t="s">
        <v>3942</v>
      </c>
      <c r="AN2111" t="s">
        <v>5940</v>
      </c>
      <c r="AO2111">
        <v>0</v>
      </c>
      <c r="AP2111">
        <v>2929255</v>
      </c>
      <c r="AQ2111" t="s">
        <v>4017</v>
      </c>
      <c r="AR2111">
        <v>5000</v>
      </c>
    </row>
    <row r="2112" spans="1:44" x14ac:dyDescent="0.25">
      <c r="A2112">
        <v>3204104</v>
      </c>
      <c r="B2112">
        <v>2</v>
      </c>
      <c r="C2112" t="s">
        <v>889</v>
      </c>
      <c r="D2112" t="s">
        <v>2922</v>
      </c>
      <c r="E2112">
        <v>393400</v>
      </c>
      <c r="F2112" t="s">
        <v>5940</v>
      </c>
      <c r="G2112">
        <v>1080</v>
      </c>
      <c r="H2112" t="s">
        <v>5940</v>
      </c>
      <c r="I2112" t="s">
        <v>5940</v>
      </c>
      <c r="J2112">
        <v>1140</v>
      </c>
      <c r="K2112">
        <v>630000</v>
      </c>
      <c r="L2112">
        <v>0</v>
      </c>
      <c r="M2112">
        <v>720</v>
      </c>
      <c r="N2112">
        <v>0</v>
      </c>
      <c r="O2112">
        <v>0</v>
      </c>
      <c r="P2112">
        <v>1290</v>
      </c>
      <c r="R2112">
        <v>3204104</v>
      </c>
      <c r="S2112">
        <v>393400</v>
      </c>
      <c r="T2112" t="s">
        <v>5940</v>
      </c>
      <c r="U2112">
        <v>1080</v>
      </c>
      <c r="V2112" t="s">
        <v>5940</v>
      </c>
      <c r="W2112" t="s">
        <v>5940</v>
      </c>
      <c r="X2112">
        <v>1140</v>
      </c>
      <c r="Z2112">
        <v>2923100</v>
      </c>
      <c r="AB2112" t="s">
        <v>5940</v>
      </c>
      <c r="AC2112">
        <v>2923100</v>
      </c>
      <c r="AD2112" t="s">
        <v>3943</v>
      </c>
      <c r="AE2112" t="s">
        <v>5940</v>
      </c>
      <c r="AF2112">
        <v>2923100</v>
      </c>
      <c r="AG2112" t="s">
        <v>3943</v>
      </c>
      <c r="AH2112" t="s">
        <v>5940</v>
      </c>
      <c r="AI2112">
        <v>2923100</v>
      </c>
      <c r="AJ2112" t="s">
        <v>3943</v>
      </c>
      <c r="AK2112">
        <v>780</v>
      </c>
      <c r="AL2112">
        <v>2923100</v>
      </c>
      <c r="AM2112" t="s">
        <v>3943</v>
      </c>
      <c r="AN2112" t="s">
        <v>5940</v>
      </c>
      <c r="AO2112">
        <v>0</v>
      </c>
      <c r="AP2112">
        <v>2929305</v>
      </c>
      <c r="AQ2112" t="s">
        <v>4018</v>
      </c>
      <c r="AR2112">
        <v>800</v>
      </c>
    </row>
    <row r="2113" spans="1:44" x14ac:dyDescent="0.25">
      <c r="A2113">
        <v>3204203</v>
      </c>
      <c r="B2113">
        <v>2</v>
      </c>
      <c r="C2113" t="s">
        <v>889</v>
      </c>
      <c r="D2113" t="s">
        <v>2923</v>
      </c>
      <c r="E2113">
        <v>900</v>
      </c>
      <c r="F2113" t="s">
        <v>5940</v>
      </c>
      <c r="G2113">
        <v>70</v>
      </c>
      <c r="H2113" t="s">
        <v>5940</v>
      </c>
      <c r="I2113" t="s">
        <v>5940</v>
      </c>
      <c r="J2113">
        <v>36</v>
      </c>
      <c r="K2113">
        <v>900</v>
      </c>
      <c r="L2113">
        <v>0</v>
      </c>
      <c r="M2113">
        <v>22</v>
      </c>
      <c r="N2113">
        <v>0</v>
      </c>
      <c r="O2113">
        <v>0</v>
      </c>
      <c r="P2113">
        <v>36</v>
      </c>
      <c r="R2113">
        <v>3204203</v>
      </c>
      <c r="S2113">
        <v>900</v>
      </c>
      <c r="T2113" t="s">
        <v>5940</v>
      </c>
      <c r="U2113">
        <v>70</v>
      </c>
      <c r="V2113" t="s">
        <v>5940</v>
      </c>
      <c r="W2113" t="s">
        <v>5940</v>
      </c>
      <c r="X2113">
        <v>36</v>
      </c>
      <c r="Z2113">
        <v>2923209</v>
      </c>
      <c r="AB2113" t="s">
        <v>5940</v>
      </c>
      <c r="AC2113">
        <v>2923209</v>
      </c>
      <c r="AD2113" t="s">
        <v>3944</v>
      </c>
      <c r="AE2113" t="s">
        <v>5940</v>
      </c>
      <c r="AF2113">
        <v>2923209</v>
      </c>
      <c r="AG2113" t="s">
        <v>3944</v>
      </c>
      <c r="AH2113">
        <v>1980</v>
      </c>
      <c r="AI2113">
        <v>2923209</v>
      </c>
      <c r="AJ2113" t="s">
        <v>3944</v>
      </c>
      <c r="AK2113">
        <v>160</v>
      </c>
      <c r="AL2113">
        <v>2923209</v>
      </c>
      <c r="AM2113" t="s">
        <v>3944</v>
      </c>
      <c r="AN2113" t="s">
        <v>5940</v>
      </c>
      <c r="AO2113">
        <v>0</v>
      </c>
      <c r="AP2113">
        <v>2929354</v>
      </c>
      <c r="AQ2113" t="s">
        <v>4019</v>
      </c>
      <c r="AR2113" t="s">
        <v>5940</v>
      </c>
    </row>
    <row r="2114" spans="1:44" x14ac:dyDescent="0.25">
      <c r="A2114">
        <v>3204252</v>
      </c>
      <c r="B2114">
        <v>2</v>
      </c>
      <c r="C2114" t="s">
        <v>889</v>
      </c>
      <c r="D2114" t="s">
        <v>2924</v>
      </c>
      <c r="E2114">
        <v>2100</v>
      </c>
      <c r="F2114" t="s">
        <v>5940</v>
      </c>
      <c r="G2114">
        <v>40</v>
      </c>
      <c r="H2114" t="s">
        <v>5940</v>
      </c>
      <c r="I2114" t="s">
        <v>5940</v>
      </c>
      <c r="J2114">
        <v>34</v>
      </c>
      <c r="K2114">
        <v>300</v>
      </c>
      <c r="L2114">
        <v>0</v>
      </c>
      <c r="M2114">
        <v>12</v>
      </c>
      <c r="N2114">
        <v>0</v>
      </c>
      <c r="O2114">
        <v>0</v>
      </c>
      <c r="P2114">
        <v>7</v>
      </c>
      <c r="R2114">
        <v>3204252</v>
      </c>
      <c r="S2114">
        <v>2100</v>
      </c>
      <c r="T2114" t="s">
        <v>5940</v>
      </c>
      <c r="U2114">
        <v>40</v>
      </c>
      <c r="V2114" t="s">
        <v>5940</v>
      </c>
      <c r="W2114" t="s">
        <v>5940</v>
      </c>
      <c r="X2114">
        <v>34</v>
      </c>
      <c r="Z2114">
        <v>2923308</v>
      </c>
      <c r="AB2114" t="s">
        <v>5940</v>
      </c>
      <c r="AC2114">
        <v>2923308</v>
      </c>
      <c r="AD2114" t="s">
        <v>3945</v>
      </c>
      <c r="AE2114" t="s">
        <v>5940</v>
      </c>
      <c r="AF2114">
        <v>2923308</v>
      </c>
      <c r="AG2114" t="s">
        <v>3945</v>
      </c>
      <c r="AH2114" t="s">
        <v>5940</v>
      </c>
      <c r="AI2114">
        <v>2923308</v>
      </c>
      <c r="AJ2114" t="s">
        <v>3945</v>
      </c>
      <c r="AK2114">
        <v>66</v>
      </c>
      <c r="AL2114">
        <v>2923308</v>
      </c>
      <c r="AM2114" t="s">
        <v>3945</v>
      </c>
      <c r="AN2114" t="s">
        <v>5940</v>
      </c>
      <c r="AO2114">
        <v>0</v>
      </c>
      <c r="AP2114">
        <v>2929370</v>
      </c>
      <c r="AQ2114" t="s">
        <v>4020</v>
      </c>
      <c r="AR2114">
        <v>126</v>
      </c>
    </row>
    <row r="2115" spans="1:44" x14ac:dyDescent="0.25">
      <c r="A2115">
        <v>3204302</v>
      </c>
      <c r="B2115">
        <v>2</v>
      </c>
      <c r="C2115" t="s">
        <v>889</v>
      </c>
      <c r="D2115" t="s">
        <v>2925</v>
      </c>
      <c r="E2115">
        <v>175000</v>
      </c>
      <c r="F2115" t="s">
        <v>5940</v>
      </c>
      <c r="G2115">
        <v>850</v>
      </c>
      <c r="H2115" t="s">
        <v>5940</v>
      </c>
      <c r="I2115">
        <v>56</v>
      </c>
      <c r="J2115">
        <v>105</v>
      </c>
      <c r="K2115">
        <v>120000</v>
      </c>
      <c r="L2115">
        <v>0</v>
      </c>
      <c r="M2115">
        <v>465</v>
      </c>
      <c r="N2115">
        <v>0</v>
      </c>
      <c r="O2115">
        <v>45</v>
      </c>
      <c r="P2115">
        <v>8</v>
      </c>
      <c r="R2115">
        <v>3204302</v>
      </c>
      <c r="S2115">
        <v>175000</v>
      </c>
      <c r="T2115" t="s">
        <v>5940</v>
      </c>
      <c r="U2115">
        <v>850</v>
      </c>
      <c r="V2115" t="s">
        <v>5940</v>
      </c>
      <c r="W2115">
        <v>56</v>
      </c>
      <c r="X2115">
        <v>105</v>
      </c>
      <c r="Z2115">
        <v>2923357</v>
      </c>
      <c r="AB2115" t="s">
        <v>5940</v>
      </c>
      <c r="AC2115">
        <v>2923357</v>
      </c>
      <c r="AD2115" t="s">
        <v>3946</v>
      </c>
      <c r="AE2115" t="s">
        <v>5940</v>
      </c>
      <c r="AF2115">
        <v>2923357</v>
      </c>
      <c r="AG2115" t="s">
        <v>3946</v>
      </c>
      <c r="AH2115" t="s">
        <v>5940</v>
      </c>
      <c r="AI2115">
        <v>2923357</v>
      </c>
      <c r="AJ2115" t="s">
        <v>3946</v>
      </c>
      <c r="AK2115">
        <v>1486</v>
      </c>
      <c r="AL2115">
        <v>2923357</v>
      </c>
      <c r="AM2115" t="s">
        <v>3946</v>
      </c>
      <c r="AN2115" t="s">
        <v>5940</v>
      </c>
      <c r="AO2115">
        <v>0</v>
      </c>
      <c r="AP2115">
        <v>2929404</v>
      </c>
      <c r="AQ2115" t="s">
        <v>4021</v>
      </c>
      <c r="AR2115">
        <v>16</v>
      </c>
    </row>
    <row r="2116" spans="1:44" x14ac:dyDescent="0.25">
      <c r="A2116">
        <v>3204351</v>
      </c>
      <c r="B2116">
        <v>2</v>
      </c>
      <c r="C2116" t="s">
        <v>889</v>
      </c>
      <c r="D2116" t="s">
        <v>2926</v>
      </c>
      <c r="E2116">
        <v>2800</v>
      </c>
      <c r="F2116" t="s">
        <v>5940</v>
      </c>
      <c r="G2116">
        <v>1440</v>
      </c>
      <c r="H2116" t="s">
        <v>5940</v>
      </c>
      <c r="I2116">
        <v>36</v>
      </c>
      <c r="J2116">
        <v>276</v>
      </c>
      <c r="K2116">
        <v>3400</v>
      </c>
      <c r="L2116">
        <v>0</v>
      </c>
      <c r="M2116">
        <v>840</v>
      </c>
      <c r="N2116">
        <v>0</v>
      </c>
      <c r="O2116">
        <v>15</v>
      </c>
      <c r="P2116">
        <v>320</v>
      </c>
      <c r="R2116">
        <v>3204351</v>
      </c>
      <c r="S2116">
        <v>2800</v>
      </c>
      <c r="T2116" t="s">
        <v>5940</v>
      </c>
      <c r="U2116">
        <v>1440</v>
      </c>
      <c r="V2116" t="s">
        <v>5940</v>
      </c>
      <c r="W2116">
        <v>36</v>
      </c>
      <c r="X2116">
        <v>276</v>
      </c>
      <c r="Z2116">
        <v>2923407</v>
      </c>
      <c r="AB2116">
        <v>1750</v>
      </c>
      <c r="AC2116">
        <v>2923407</v>
      </c>
      <c r="AD2116" t="s">
        <v>3947</v>
      </c>
      <c r="AE2116" t="s">
        <v>5940</v>
      </c>
      <c r="AF2116">
        <v>2923407</v>
      </c>
      <c r="AG2116" t="s">
        <v>3947</v>
      </c>
      <c r="AH2116">
        <v>2400</v>
      </c>
      <c r="AI2116">
        <v>2923407</v>
      </c>
      <c r="AJ2116" t="s">
        <v>3947</v>
      </c>
      <c r="AK2116">
        <v>800</v>
      </c>
      <c r="AL2116">
        <v>2923407</v>
      </c>
      <c r="AM2116" t="s">
        <v>3947</v>
      </c>
      <c r="AN2116" t="s">
        <v>5940</v>
      </c>
      <c r="AO2116">
        <v>0</v>
      </c>
      <c r="AP2116">
        <v>2929503</v>
      </c>
      <c r="AQ2116" t="s">
        <v>4022</v>
      </c>
      <c r="AR2116">
        <v>28</v>
      </c>
    </row>
    <row r="2117" spans="1:44" x14ac:dyDescent="0.25">
      <c r="A2117">
        <v>3204401</v>
      </c>
      <c r="B2117">
        <v>2</v>
      </c>
      <c r="C2117" t="s">
        <v>889</v>
      </c>
      <c r="D2117" t="s">
        <v>2927</v>
      </c>
      <c r="E2117">
        <v>1500</v>
      </c>
      <c r="F2117" t="s">
        <v>5940</v>
      </c>
      <c r="G2117">
        <v>300</v>
      </c>
      <c r="H2117" t="s">
        <v>5940</v>
      </c>
      <c r="I2117">
        <v>50</v>
      </c>
      <c r="J2117">
        <v>42</v>
      </c>
      <c r="K2117">
        <v>1500</v>
      </c>
      <c r="L2117">
        <v>0</v>
      </c>
      <c r="M2117">
        <v>300</v>
      </c>
      <c r="N2117">
        <v>0</v>
      </c>
      <c r="O2117">
        <v>38</v>
      </c>
      <c r="P2117">
        <v>42</v>
      </c>
      <c r="R2117">
        <v>3204401</v>
      </c>
      <c r="S2117">
        <v>1500</v>
      </c>
      <c r="T2117" t="s">
        <v>5940</v>
      </c>
      <c r="U2117">
        <v>300</v>
      </c>
      <c r="V2117" t="s">
        <v>5940</v>
      </c>
      <c r="W2117">
        <v>50</v>
      </c>
      <c r="X2117">
        <v>42</v>
      </c>
      <c r="Z2117">
        <v>2923506</v>
      </c>
      <c r="AB2117" t="s">
        <v>5940</v>
      </c>
      <c r="AC2117">
        <v>2923506</v>
      </c>
      <c r="AD2117" t="s">
        <v>3948</v>
      </c>
      <c r="AE2117" t="s">
        <v>5940</v>
      </c>
      <c r="AF2117">
        <v>2923506</v>
      </c>
      <c r="AG2117" t="s">
        <v>3948</v>
      </c>
      <c r="AH2117" t="s">
        <v>5940</v>
      </c>
      <c r="AI2117">
        <v>2923506</v>
      </c>
      <c r="AJ2117" t="s">
        <v>3948</v>
      </c>
      <c r="AK2117">
        <v>16</v>
      </c>
      <c r="AL2117">
        <v>2923506</v>
      </c>
      <c r="AM2117" t="s">
        <v>3948</v>
      </c>
      <c r="AN2117" t="s">
        <v>5940</v>
      </c>
      <c r="AO2117">
        <v>0</v>
      </c>
      <c r="AP2117">
        <v>2929602</v>
      </c>
      <c r="AQ2117" t="s">
        <v>4023</v>
      </c>
      <c r="AR2117">
        <v>45</v>
      </c>
    </row>
    <row r="2118" spans="1:44" x14ac:dyDescent="0.25">
      <c r="A2118">
        <v>3204500</v>
      </c>
      <c r="B2118">
        <v>2</v>
      </c>
      <c r="C2118" t="s">
        <v>889</v>
      </c>
      <c r="D2118" t="s">
        <v>2928</v>
      </c>
      <c r="E2118" t="s">
        <v>5940</v>
      </c>
      <c r="F2118" t="s">
        <v>5940</v>
      </c>
      <c r="G2118">
        <v>150</v>
      </c>
      <c r="H2118" t="s">
        <v>5940</v>
      </c>
      <c r="I2118" t="s">
        <v>5940</v>
      </c>
      <c r="J2118">
        <v>155</v>
      </c>
      <c r="K2118">
        <v>0</v>
      </c>
      <c r="L2118">
        <v>0</v>
      </c>
      <c r="M2118">
        <v>210</v>
      </c>
      <c r="N2118">
        <v>0</v>
      </c>
      <c r="O2118">
        <v>0</v>
      </c>
      <c r="P2118">
        <v>171</v>
      </c>
      <c r="R2118">
        <v>3204500</v>
      </c>
      <c r="S2118" t="s">
        <v>5940</v>
      </c>
      <c r="T2118" t="s">
        <v>5940</v>
      </c>
      <c r="U2118">
        <v>150</v>
      </c>
      <c r="V2118" t="s">
        <v>5940</v>
      </c>
      <c r="W2118" t="s">
        <v>5940</v>
      </c>
      <c r="X2118">
        <v>155</v>
      </c>
      <c r="Z2118">
        <v>2923605</v>
      </c>
      <c r="AB2118">
        <v>240</v>
      </c>
      <c r="AC2118">
        <v>2923605</v>
      </c>
      <c r="AD2118" t="s">
        <v>3949</v>
      </c>
      <c r="AE2118">
        <v>60</v>
      </c>
      <c r="AF2118">
        <v>2923605</v>
      </c>
      <c r="AG2118" t="s">
        <v>3949</v>
      </c>
      <c r="AH2118">
        <v>2000</v>
      </c>
      <c r="AI2118">
        <v>2923605</v>
      </c>
      <c r="AJ2118" t="s">
        <v>3949</v>
      </c>
      <c r="AK2118">
        <v>851</v>
      </c>
      <c r="AL2118">
        <v>2923605</v>
      </c>
      <c r="AM2118" t="s">
        <v>3949</v>
      </c>
      <c r="AN2118" t="s">
        <v>5940</v>
      </c>
      <c r="AO2118">
        <v>0</v>
      </c>
      <c r="AP2118">
        <v>2929701</v>
      </c>
      <c r="AQ2118" t="s">
        <v>4024</v>
      </c>
      <c r="AR2118">
        <v>2880</v>
      </c>
    </row>
    <row r="2119" spans="1:44" x14ac:dyDescent="0.25">
      <c r="A2119">
        <v>3204559</v>
      </c>
      <c r="B2119">
        <v>2</v>
      </c>
      <c r="C2119" t="s">
        <v>889</v>
      </c>
      <c r="D2119" t="s">
        <v>2929</v>
      </c>
      <c r="E2119" t="s">
        <v>5940</v>
      </c>
      <c r="F2119" t="s">
        <v>5940</v>
      </c>
      <c r="G2119">
        <v>12600</v>
      </c>
      <c r="H2119" t="s">
        <v>5940</v>
      </c>
      <c r="I2119" t="s">
        <v>5940</v>
      </c>
      <c r="J2119">
        <v>2200</v>
      </c>
      <c r="K2119">
        <v>0</v>
      </c>
      <c r="L2119">
        <v>0</v>
      </c>
      <c r="M2119">
        <v>16800</v>
      </c>
      <c r="N2119">
        <v>0</v>
      </c>
      <c r="O2119">
        <v>0</v>
      </c>
      <c r="P2119">
        <v>1710</v>
      </c>
      <c r="R2119">
        <v>3204559</v>
      </c>
      <c r="S2119" t="s">
        <v>5940</v>
      </c>
      <c r="T2119" t="s">
        <v>5940</v>
      </c>
      <c r="U2119">
        <v>12600</v>
      </c>
      <c r="V2119" t="s">
        <v>5940</v>
      </c>
      <c r="W2119" t="s">
        <v>5940</v>
      </c>
      <c r="X2119">
        <v>2200</v>
      </c>
      <c r="Z2119">
        <v>2923704</v>
      </c>
      <c r="AB2119">
        <v>144</v>
      </c>
      <c r="AC2119">
        <v>2923704</v>
      </c>
      <c r="AD2119" t="s">
        <v>3950</v>
      </c>
      <c r="AE2119" t="s">
        <v>5940</v>
      </c>
      <c r="AF2119">
        <v>2923704</v>
      </c>
      <c r="AG2119" t="s">
        <v>3950</v>
      </c>
      <c r="AH2119">
        <v>16000</v>
      </c>
      <c r="AI2119">
        <v>2923704</v>
      </c>
      <c r="AJ2119" t="s">
        <v>3950</v>
      </c>
      <c r="AK2119">
        <v>936</v>
      </c>
      <c r="AL2119">
        <v>2923704</v>
      </c>
      <c r="AM2119" t="s">
        <v>3950</v>
      </c>
      <c r="AN2119" t="s">
        <v>5940</v>
      </c>
      <c r="AO2119">
        <v>0</v>
      </c>
      <c r="AP2119">
        <v>2929750</v>
      </c>
      <c r="AQ2119" t="s">
        <v>4025</v>
      </c>
      <c r="AR2119" t="s">
        <v>5940</v>
      </c>
    </row>
    <row r="2120" spans="1:44" x14ac:dyDescent="0.25">
      <c r="A2120">
        <v>3204609</v>
      </c>
      <c r="B2120">
        <v>2</v>
      </c>
      <c r="C2120" t="s">
        <v>889</v>
      </c>
      <c r="D2120" t="s">
        <v>2930</v>
      </c>
      <c r="E2120">
        <v>18000</v>
      </c>
      <c r="F2120" t="s">
        <v>5940</v>
      </c>
      <c r="G2120">
        <v>2400</v>
      </c>
      <c r="H2120" t="s">
        <v>5940</v>
      </c>
      <c r="I2120">
        <v>250</v>
      </c>
      <c r="J2120">
        <v>648</v>
      </c>
      <c r="K2120">
        <v>20000</v>
      </c>
      <c r="L2120">
        <v>0</v>
      </c>
      <c r="M2120">
        <v>2727</v>
      </c>
      <c r="N2120">
        <v>0</v>
      </c>
      <c r="O2120">
        <v>240</v>
      </c>
      <c r="P2120">
        <v>260</v>
      </c>
      <c r="R2120">
        <v>3204609</v>
      </c>
      <c r="S2120">
        <v>18000</v>
      </c>
      <c r="T2120" t="s">
        <v>5940</v>
      </c>
      <c r="U2120">
        <v>2400</v>
      </c>
      <c r="V2120" t="s">
        <v>5940</v>
      </c>
      <c r="W2120">
        <v>250</v>
      </c>
      <c r="X2120">
        <v>648</v>
      </c>
      <c r="Z2120">
        <v>2923803</v>
      </c>
      <c r="AB2120" t="s">
        <v>5940</v>
      </c>
      <c r="AC2120">
        <v>2923803</v>
      </c>
      <c r="AD2120" t="s">
        <v>3951</v>
      </c>
      <c r="AE2120" t="s">
        <v>5940</v>
      </c>
      <c r="AF2120">
        <v>2923803</v>
      </c>
      <c r="AG2120" t="s">
        <v>3951</v>
      </c>
      <c r="AH2120" t="s">
        <v>5940</v>
      </c>
      <c r="AI2120">
        <v>2923803</v>
      </c>
      <c r="AJ2120" t="s">
        <v>3951</v>
      </c>
      <c r="AK2120">
        <v>19200</v>
      </c>
      <c r="AL2120">
        <v>2923803</v>
      </c>
      <c r="AM2120" t="s">
        <v>3951</v>
      </c>
      <c r="AN2120" t="s">
        <v>5940</v>
      </c>
      <c r="AO2120">
        <v>0</v>
      </c>
      <c r="AP2120">
        <v>2929800</v>
      </c>
      <c r="AQ2120" t="s">
        <v>4026</v>
      </c>
      <c r="AR2120">
        <v>295</v>
      </c>
    </row>
    <row r="2121" spans="1:44" x14ac:dyDescent="0.25">
      <c r="A2121">
        <v>3204658</v>
      </c>
      <c r="B2121">
        <v>2</v>
      </c>
      <c r="C2121" t="s">
        <v>889</v>
      </c>
      <c r="D2121" t="s">
        <v>2931</v>
      </c>
      <c r="E2121">
        <v>900</v>
      </c>
      <c r="F2121" t="s">
        <v>5940</v>
      </c>
      <c r="G2121">
        <v>280</v>
      </c>
      <c r="H2121" t="s">
        <v>5940</v>
      </c>
      <c r="I2121">
        <v>78</v>
      </c>
      <c r="J2121">
        <v>78</v>
      </c>
      <c r="K2121">
        <v>900</v>
      </c>
      <c r="L2121">
        <v>0</v>
      </c>
      <c r="M2121">
        <v>182</v>
      </c>
      <c r="N2121">
        <v>0</v>
      </c>
      <c r="O2121">
        <v>70</v>
      </c>
      <c r="P2121">
        <v>78</v>
      </c>
      <c r="R2121">
        <v>3204658</v>
      </c>
      <c r="S2121">
        <v>900</v>
      </c>
      <c r="T2121" t="s">
        <v>5940</v>
      </c>
      <c r="U2121">
        <v>280</v>
      </c>
      <c r="V2121" t="s">
        <v>5940</v>
      </c>
      <c r="W2121">
        <v>78</v>
      </c>
      <c r="X2121">
        <v>78</v>
      </c>
      <c r="Z2121">
        <v>2923902</v>
      </c>
      <c r="AB2121" t="s">
        <v>5940</v>
      </c>
      <c r="AC2121">
        <v>2923902</v>
      </c>
      <c r="AD2121" t="s">
        <v>3952</v>
      </c>
      <c r="AE2121" t="s">
        <v>5940</v>
      </c>
      <c r="AF2121">
        <v>2923902</v>
      </c>
      <c r="AG2121" t="s">
        <v>3952</v>
      </c>
      <c r="AH2121">
        <v>525</v>
      </c>
      <c r="AI2121">
        <v>2923902</v>
      </c>
      <c r="AJ2121" t="s">
        <v>3952</v>
      </c>
      <c r="AK2121" t="s">
        <v>5940</v>
      </c>
      <c r="AL2121">
        <v>2923902</v>
      </c>
      <c r="AM2121" t="s">
        <v>3952</v>
      </c>
      <c r="AN2121" t="s">
        <v>5940</v>
      </c>
      <c r="AO2121">
        <v>0</v>
      </c>
      <c r="AP2121">
        <v>2929909</v>
      </c>
      <c r="AQ2121" t="s">
        <v>4027</v>
      </c>
      <c r="AR2121">
        <v>110</v>
      </c>
    </row>
    <row r="2122" spans="1:44" x14ac:dyDescent="0.25">
      <c r="A2122">
        <v>3204708</v>
      </c>
      <c r="B2122">
        <v>2</v>
      </c>
      <c r="C2122" t="s">
        <v>889</v>
      </c>
      <c r="D2122" t="s">
        <v>2932</v>
      </c>
      <c r="E2122">
        <v>2800</v>
      </c>
      <c r="F2122" t="s">
        <v>5940</v>
      </c>
      <c r="G2122">
        <v>840</v>
      </c>
      <c r="H2122" t="s">
        <v>5940</v>
      </c>
      <c r="I2122">
        <v>140</v>
      </c>
      <c r="J2122">
        <v>42</v>
      </c>
      <c r="K2122">
        <v>3200</v>
      </c>
      <c r="L2122">
        <v>0</v>
      </c>
      <c r="M2122">
        <v>810</v>
      </c>
      <c r="N2122">
        <v>0</v>
      </c>
      <c r="O2122">
        <v>140</v>
      </c>
      <c r="P2122">
        <v>45</v>
      </c>
      <c r="R2122">
        <v>3204708</v>
      </c>
      <c r="S2122">
        <v>2800</v>
      </c>
      <c r="T2122" t="s">
        <v>5940</v>
      </c>
      <c r="U2122">
        <v>840</v>
      </c>
      <c r="V2122" t="s">
        <v>5940</v>
      </c>
      <c r="W2122">
        <v>140</v>
      </c>
      <c r="X2122">
        <v>42</v>
      </c>
      <c r="Z2122">
        <v>2924009</v>
      </c>
      <c r="AB2122" t="s">
        <v>5940</v>
      </c>
      <c r="AC2122">
        <v>2924009</v>
      </c>
      <c r="AD2122" t="s">
        <v>3953</v>
      </c>
      <c r="AE2122" t="s">
        <v>5940</v>
      </c>
      <c r="AF2122">
        <v>2924009</v>
      </c>
      <c r="AG2122" t="s">
        <v>3953</v>
      </c>
      <c r="AH2122">
        <v>230</v>
      </c>
      <c r="AI2122">
        <v>2924009</v>
      </c>
      <c r="AJ2122" t="s">
        <v>3953</v>
      </c>
      <c r="AK2122">
        <v>360</v>
      </c>
      <c r="AL2122">
        <v>2924009</v>
      </c>
      <c r="AM2122" t="s">
        <v>3953</v>
      </c>
      <c r="AN2122" t="s">
        <v>5940</v>
      </c>
      <c r="AO2122">
        <v>0</v>
      </c>
      <c r="AP2122">
        <v>2930006</v>
      </c>
      <c r="AQ2122" t="s">
        <v>4028</v>
      </c>
      <c r="AR2122">
        <v>240</v>
      </c>
    </row>
    <row r="2123" spans="1:44" x14ac:dyDescent="0.25">
      <c r="A2123">
        <v>3204807</v>
      </c>
      <c r="B2123">
        <v>2</v>
      </c>
      <c r="C2123" t="s">
        <v>889</v>
      </c>
      <c r="D2123" t="s">
        <v>2933</v>
      </c>
      <c r="E2123">
        <v>1200</v>
      </c>
      <c r="F2123" t="s">
        <v>5940</v>
      </c>
      <c r="G2123">
        <v>550</v>
      </c>
      <c r="H2123" t="s">
        <v>5940</v>
      </c>
      <c r="I2123">
        <v>240</v>
      </c>
      <c r="J2123">
        <v>40</v>
      </c>
      <c r="K2123">
        <v>0</v>
      </c>
      <c r="L2123">
        <v>0</v>
      </c>
      <c r="M2123">
        <v>400</v>
      </c>
      <c r="N2123">
        <v>0</v>
      </c>
      <c r="O2123">
        <v>88</v>
      </c>
      <c r="P2123">
        <v>30</v>
      </c>
      <c r="R2123">
        <v>3204807</v>
      </c>
      <c r="S2123">
        <v>1200</v>
      </c>
      <c r="T2123" t="s">
        <v>5940</v>
      </c>
      <c r="U2123">
        <v>550</v>
      </c>
      <c r="V2123" t="s">
        <v>5940</v>
      </c>
      <c r="W2123">
        <v>240</v>
      </c>
      <c r="X2123">
        <v>40</v>
      </c>
      <c r="Z2123">
        <v>2924058</v>
      </c>
      <c r="AB2123" t="s">
        <v>5940</v>
      </c>
      <c r="AC2123">
        <v>2924058</v>
      </c>
      <c r="AD2123" t="s">
        <v>3954</v>
      </c>
      <c r="AE2123" t="s">
        <v>5940</v>
      </c>
      <c r="AF2123">
        <v>2924058</v>
      </c>
      <c r="AG2123" t="s">
        <v>3954</v>
      </c>
      <c r="AH2123" t="s">
        <v>5940</v>
      </c>
      <c r="AI2123">
        <v>2924058</v>
      </c>
      <c r="AJ2123" t="s">
        <v>3954</v>
      </c>
      <c r="AK2123">
        <v>217</v>
      </c>
      <c r="AL2123">
        <v>2924058</v>
      </c>
      <c r="AM2123" t="s">
        <v>3954</v>
      </c>
      <c r="AN2123" t="s">
        <v>5940</v>
      </c>
      <c r="AO2123">
        <v>0</v>
      </c>
      <c r="AP2123">
        <v>2930105</v>
      </c>
      <c r="AQ2123" t="s">
        <v>4029</v>
      </c>
      <c r="AR2123">
        <v>645</v>
      </c>
    </row>
    <row r="2124" spans="1:44" x14ac:dyDescent="0.25">
      <c r="A2124">
        <v>3204906</v>
      </c>
      <c r="B2124">
        <v>2</v>
      </c>
      <c r="C2124" t="s">
        <v>889</v>
      </c>
      <c r="D2124" t="s">
        <v>2934</v>
      </c>
      <c r="E2124">
        <v>475790</v>
      </c>
      <c r="F2124" t="s">
        <v>5940</v>
      </c>
      <c r="G2124">
        <v>600</v>
      </c>
      <c r="H2124" t="s">
        <v>5940</v>
      </c>
      <c r="I2124" t="s">
        <v>5940</v>
      </c>
      <c r="J2124">
        <v>336</v>
      </c>
      <c r="K2124">
        <v>475790</v>
      </c>
      <c r="L2124">
        <v>0</v>
      </c>
      <c r="M2124">
        <v>440</v>
      </c>
      <c r="N2124">
        <v>0</v>
      </c>
      <c r="O2124">
        <v>0</v>
      </c>
      <c r="P2124">
        <v>255</v>
      </c>
      <c r="R2124">
        <v>3204906</v>
      </c>
      <c r="S2124">
        <v>475790</v>
      </c>
      <c r="T2124" t="s">
        <v>5940</v>
      </c>
      <c r="U2124">
        <v>600</v>
      </c>
      <c r="V2124" t="s">
        <v>5940</v>
      </c>
      <c r="W2124" t="s">
        <v>5940</v>
      </c>
      <c r="X2124">
        <v>336</v>
      </c>
      <c r="Z2124">
        <v>2924108</v>
      </c>
      <c r="AB2124" t="s">
        <v>5940</v>
      </c>
      <c r="AC2124">
        <v>2924108</v>
      </c>
      <c r="AD2124" t="s">
        <v>3955</v>
      </c>
      <c r="AE2124" t="s">
        <v>5940</v>
      </c>
      <c r="AF2124">
        <v>2924108</v>
      </c>
      <c r="AG2124" t="s">
        <v>3955</v>
      </c>
      <c r="AH2124" t="s">
        <v>5940</v>
      </c>
      <c r="AI2124">
        <v>2924108</v>
      </c>
      <c r="AJ2124" t="s">
        <v>3955</v>
      </c>
      <c r="AK2124">
        <v>27</v>
      </c>
      <c r="AL2124">
        <v>2924108</v>
      </c>
      <c r="AM2124" t="s">
        <v>3955</v>
      </c>
      <c r="AN2124" t="s">
        <v>5940</v>
      </c>
      <c r="AO2124">
        <v>0</v>
      </c>
      <c r="AP2124">
        <v>2930154</v>
      </c>
      <c r="AQ2124" t="s">
        <v>4030</v>
      </c>
      <c r="AR2124">
        <v>2400</v>
      </c>
    </row>
    <row r="2125" spans="1:44" x14ac:dyDescent="0.25">
      <c r="A2125">
        <v>3204955</v>
      </c>
      <c r="B2125">
        <v>2</v>
      </c>
      <c r="C2125" t="s">
        <v>889</v>
      </c>
      <c r="D2125" t="s">
        <v>2935</v>
      </c>
      <c r="E2125">
        <v>17500</v>
      </c>
      <c r="F2125" t="s">
        <v>5940</v>
      </c>
      <c r="G2125">
        <v>1200</v>
      </c>
      <c r="H2125" t="s">
        <v>5940</v>
      </c>
      <c r="I2125" t="s">
        <v>5940</v>
      </c>
      <c r="J2125">
        <v>54</v>
      </c>
      <c r="K2125">
        <v>12250</v>
      </c>
      <c r="L2125">
        <v>0</v>
      </c>
      <c r="M2125">
        <v>600</v>
      </c>
      <c r="N2125">
        <v>0</v>
      </c>
      <c r="O2125">
        <v>0</v>
      </c>
      <c r="P2125">
        <v>63</v>
      </c>
      <c r="R2125">
        <v>3204955</v>
      </c>
      <c r="S2125">
        <v>17500</v>
      </c>
      <c r="T2125" t="s">
        <v>5940</v>
      </c>
      <c r="U2125">
        <v>1200</v>
      </c>
      <c r="V2125" t="s">
        <v>5940</v>
      </c>
      <c r="W2125" t="s">
        <v>5940</v>
      </c>
      <c r="X2125">
        <v>54</v>
      </c>
      <c r="Z2125">
        <v>2924207</v>
      </c>
      <c r="AB2125" t="s">
        <v>5940</v>
      </c>
      <c r="AC2125">
        <v>2924207</v>
      </c>
      <c r="AD2125" t="s">
        <v>3956</v>
      </c>
      <c r="AE2125" t="s">
        <v>5940</v>
      </c>
      <c r="AF2125">
        <v>2924207</v>
      </c>
      <c r="AG2125" t="s">
        <v>3956</v>
      </c>
      <c r="AH2125" t="s">
        <v>5940</v>
      </c>
      <c r="AI2125">
        <v>2924207</v>
      </c>
      <c r="AJ2125" t="s">
        <v>3956</v>
      </c>
      <c r="AK2125">
        <v>4529</v>
      </c>
      <c r="AL2125">
        <v>2924207</v>
      </c>
      <c r="AM2125" t="s">
        <v>3956</v>
      </c>
      <c r="AN2125" t="s">
        <v>5940</v>
      </c>
      <c r="AO2125">
        <v>0</v>
      </c>
      <c r="AP2125">
        <v>2930204</v>
      </c>
      <c r="AQ2125" t="s">
        <v>4031</v>
      </c>
      <c r="AR2125">
        <v>135</v>
      </c>
    </row>
    <row r="2126" spans="1:44" x14ac:dyDescent="0.25">
      <c r="A2126">
        <v>3205002</v>
      </c>
      <c r="B2126">
        <v>2</v>
      </c>
      <c r="C2126" t="s">
        <v>889</v>
      </c>
      <c r="D2126" t="s">
        <v>2936</v>
      </c>
      <c r="E2126">
        <v>5600</v>
      </c>
      <c r="F2126" t="s">
        <v>5940</v>
      </c>
      <c r="G2126">
        <v>90</v>
      </c>
      <c r="H2126" t="s">
        <v>5940</v>
      </c>
      <c r="I2126" t="s">
        <v>5940</v>
      </c>
      <c r="J2126">
        <v>23</v>
      </c>
      <c r="K2126">
        <v>240</v>
      </c>
      <c r="L2126">
        <v>0</v>
      </c>
      <c r="M2126">
        <v>30</v>
      </c>
      <c r="N2126">
        <v>0</v>
      </c>
      <c r="O2126">
        <v>0</v>
      </c>
      <c r="P2126">
        <v>11</v>
      </c>
      <c r="R2126">
        <v>3205002</v>
      </c>
      <c r="S2126">
        <v>5600</v>
      </c>
      <c r="T2126" t="s">
        <v>5940</v>
      </c>
      <c r="U2126">
        <v>90</v>
      </c>
      <c r="V2126" t="s">
        <v>5940</v>
      </c>
      <c r="W2126" t="s">
        <v>5940</v>
      </c>
      <c r="X2126">
        <v>23</v>
      </c>
      <c r="Z2126">
        <v>2924306</v>
      </c>
      <c r="AB2126" t="s">
        <v>5940</v>
      </c>
      <c r="AC2126">
        <v>2924306</v>
      </c>
      <c r="AD2126" t="s">
        <v>3957</v>
      </c>
      <c r="AE2126">
        <v>45</v>
      </c>
      <c r="AF2126">
        <v>2924306</v>
      </c>
      <c r="AG2126" t="s">
        <v>3957</v>
      </c>
      <c r="AH2126">
        <v>24750</v>
      </c>
      <c r="AI2126">
        <v>2924306</v>
      </c>
      <c r="AJ2126" t="s">
        <v>3957</v>
      </c>
      <c r="AK2126">
        <v>249</v>
      </c>
      <c r="AL2126">
        <v>2924306</v>
      </c>
      <c r="AM2126" t="s">
        <v>3957</v>
      </c>
      <c r="AN2126" t="s">
        <v>5940</v>
      </c>
      <c r="AO2126">
        <v>0</v>
      </c>
      <c r="AP2126">
        <v>2930303</v>
      </c>
      <c r="AQ2126" t="s">
        <v>4032</v>
      </c>
      <c r="AR2126">
        <v>1620</v>
      </c>
    </row>
    <row r="2127" spans="1:44" x14ac:dyDescent="0.25">
      <c r="A2127">
        <v>3205010</v>
      </c>
      <c r="B2127">
        <v>2</v>
      </c>
      <c r="C2127" t="s">
        <v>889</v>
      </c>
      <c r="D2127" t="s">
        <v>2937</v>
      </c>
      <c r="E2127">
        <v>1950</v>
      </c>
      <c r="F2127" t="s">
        <v>5940</v>
      </c>
      <c r="G2127">
        <v>1000</v>
      </c>
      <c r="H2127" t="s">
        <v>5940</v>
      </c>
      <c r="I2127" t="s">
        <v>5940</v>
      </c>
      <c r="J2127">
        <v>520</v>
      </c>
      <c r="K2127">
        <v>1950</v>
      </c>
      <c r="L2127">
        <v>0</v>
      </c>
      <c r="M2127">
        <v>1000</v>
      </c>
      <c r="N2127">
        <v>0</v>
      </c>
      <c r="O2127">
        <v>0</v>
      </c>
      <c r="P2127">
        <v>670</v>
      </c>
      <c r="R2127">
        <v>3205010</v>
      </c>
      <c r="S2127">
        <v>1950</v>
      </c>
      <c r="T2127" t="s">
        <v>5940</v>
      </c>
      <c r="U2127">
        <v>1000</v>
      </c>
      <c r="V2127" t="s">
        <v>5940</v>
      </c>
      <c r="W2127" t="s">
        <v>5940</v>
      </c>
      <c r="X2127">
        <v>520</v>
      </c>
      <c r="Z2127">
        <v>2924405</v>
      </c>
      <c r="AB2127" t="s">
        <v>5940</v>
      </c>
      <c r="AC2127">
        <v>2924405</v>
      </c>
      <c r="AD2127" t="s">
        <v>3958</v>
      </c>
      <c r="AE2127">
        <v>240</v>
      </c>
      <c r="AF2127">
        <v>2924405</v>
      </c>
      <c r="AG2127" t="s">
        <v>3958</v>
      </c>
      <c r="AH2127">
        <v>3200</v>
      </c>
      <c r="AI2127">
        <v>2924405</v>
      </c>
      <c r="AJ2127" t="s">
        <v>3958</v>
      </c>
      <c r="AK2127">
        <v>2250</v>
      </c>
      <c r="AL2127">
        <v>2924405</v>
      </c>
      <c r="AM2127" t="s">
        <v>3958</v>
      </c>
      <c r="AN2127" t="s">
        <v>5940</v>
      </c>
      <c r="AO2127">
        <v>0</v>
      </c>
      <c r="AP2127">
        <v>2930402</v>
      </c>
      <c r="AQ2127" t="s">
        <v>4033</v>
      </c>
      <c r="AR2127">
        <v>500</v>
      </c>
    </row>
    <row r="2128" spans="1:44" x14ac:dyDescent="0.25">
      <c r="A2128">
        <v>3205036</v>
      </c>
      <c r="B2128">
        <v>2</v>
      </c>
      <c r="C2128" t="s">
        <v>889</v>
      </c>
      <c r="D2128" t="s">
        <v>2938</v>
      </c>
      <c r="E2128">
        <v>1200</v>
      </c>
      <c r="F2128" t="s">
        <v>5940</v>
      </c>
      <c r="G2128">
        <v>2400</v>
      </c>
      <c r="H2128" t="s">
        <v>5940</v>
      </c>
      <c r="I2128">
        <v>10</v>
      </c>
      <c r="J2128">
        <v>540</v>
      </c>
      <c r="K2128">
        <v>1200</v>
      </c>
      <c r="L2128">
        <v>0</v>
      </c>
      <c r="M2128">
        <v>1680</v>
      </c>
      <c r="N2128">
        <v>0</v>
      </c>
      <c r="O2128">
        <v>10</v>
      </c>
      <c r="P2128">
        <v>384</v>
      </c>
      <c r="R2128">
        <v>3205036</v>
      </c>
      <c r="S2128">
        <v>1200</v>
      </c>
      <c r="T2128" t="s">
        <v>5940</v>
      </c>
      <c r="U2128">
        <v>2400</v>
      </c>
      <c r="V2128" t="s">
        <v>5940</v>
      </c>
      <c r="W2128">
        <v>10</v>
      </c>
      <c r="X2128">
        <v>540</v>
      </c>
      <c r="Z2128">
        <v>2924504</v>
      </c>
      <c r="AB2128">
        <v>1080</v>
      </c>
      <c r="AC2128">
        <v>2924504</v>
      </c>
      <c r="AD2128" t="s">
        <v>3959</v>
      </c>
      <c r="AE2128" t="s">
        <v>5940</v>
      </c>
      <c r="AF2128">
        <v>2924504</v>
      </c>
      <c r="AG2128" t="s">
        <v>3959</v>
      </c>
      <c r="AH2128">
        <v>3920</v>
      </c>
      <c r="AI2128">
        <v>2924504</v>
      </c>
      <c r="AJ2128" t="s">
        <v>3959</v>
      </c>
      <c r="AK2128">
        <v>568</v>
      </c>
      <c r="AL2128">
        <v>2924504</v>
      </c>
      <c r="AM2128" t="s">
        <v>3959</v>
      </c>
      <c r="AN2128" t="s">
        <v>5940</v>
      </c>
      <c r="AO2128">
        <v>0</v>
      </c>
      <c r="AP2128">
        <v>2930501</v>
      </c>
      <c r="AQ2128" t="s">
        <v>4034</v>
      </c>
      <c r="AR2128">
        <v>2160</v>
      </c>
    </row>
    <row r="2129" spans="1:44" x14ac:dyDescent="0.25">
      <c r="A2129">
        <v>3205069</v>
      </c>
      <c r="B2129">
        <v>2</v>
      </c>
      <c r="C2129" t="s">
        <v>889</v>
      </c>
      <c r="D2129" t="s">
        <v>2939</v>
      </c>
      <c r="E2129">
        <v>1000</v>
      </c>
      <c r="F2129" t="s">
        <v>5940</v>
      </c>
      <c r="G2129">
        <v>1400</v>
      </c>
      <c r="H2129" t="s">
        <v>5940</v>
      </c>
      <c r="I2129" t="s">
        <v>5940</v>
      </c>
      <c r="J2129">
        <v>432</v>
      </c>
      <c r="K2129">
        <v>1000</v>
      </c>
      <c r="L2129">
        <v>0</v>
      </c>
      <c r="M2129">
        <v>1200</v>
      </c>
      <c r="N2129">
        <v>0</v>
      </c>
      <c r="O2129">
        <v>0</v>
      </c>
      <c r="P2129">
        <v>155</v>
      </c>
      <c r="R2129">
        <v>3205069</v>
      </c>
      <c r="S2129">
        <v>1000</v>
      </c>
      <c r="T2129" t="s">
        <v>5940</v>
      </c>
      <c r="U2129">
        <v>1400</v>
      </c>
      <c r="V2129" t="s">
        <v>5940</v>
      </c>
      <c r="W2129" t="s">
        <v>5940</v>
      </c>
      <c r="X2129">
        <v>432</v>
      </c>
      <c r="Z2129">
        <v>2924603</v>
      </c>
      <c r="AB2129" t="s">
        <v>5940</v>
      </c>
      <c r="AC2129">
        <v>2924603</v>
      </c>
      <c r="AD2129" t="s">
        <v>3960</v>
      </c>
      <c r="AE2129" t="s">
        <v>5940</v>
      </c>
      <c r="AF2129">
        <v>2924603</v>
      </c>
      <c r="AG2129" t="s">
        <v>3960</v>
      </c>
      <c r="AH2129">
        <v>90</v>
      </c>
      <c r="AI2129">
        <v>2924603</v>
      </c>
      <c r="AJ2129" t="s">
        <v>3960</v>
      </c>
      <c r="AK2129">
        <v>886</v>
      </c>
      <c r="AL2129">
        <v>2924603</v>
      </c>
      <c r="AM2129" t="s">
        <v>3960</v>
      </c>
      <c r="AN2129" t="s">
        <v>5940</v>
      </c>
      <c r="AO2129">
        <v>0</v>
      </c>
      <c r="AP2129">
        <v>2930600</v>
      </c>
      <c r="AQ2129" t="s">
        <v>4035</v>
      </c>
      <c r="AR2129">
        <v>76</v>
      </c>
    </row>
    <row r="2130" spans="1:44" x14ac:dyDescent="0.25">
      <c r="A2130">
        <v>3205101</v>
      </c>
      <c r="B2130">
        <v>2</v>
      </c>
      <c r="C2130" t="s">
        <v>889</v>
      </c>
      <c r="D2130" t="s">
        <v>2940</v>
      </c>
      <c r="E2130">
        <v>2000</v>
      </c>
      <c r="F2130" t="s">
        <v>5940</v>
      </c>
      <c r="G2130">
        <v>112</v>
      </c>
      <c r="H2130" t="s">
        <v>5940</v>
      </c>
      <c r="I2130" t="s">
        <v>5940</v>
      </c>
      <c r="J2130">
        <v>43</v>
      </c>
      <c r="K2130">
        <v>6000</v>
      </c>
      <c r="L2130">
        <v>0</v>
      </c>
      <c r="M2130">
        <v>0</v>
      </c>
      <c r="N2130">
        <v>0</v>
      </c>
      <c r="O2130">
        <v>0</v>
      </c>
      <c r="P2130">
        <v>19</v>
      </c>
      <c r="R2130">
        <v>3205101</v>
      </c>
      <c r="S2130">
        <v>2000</v>
      </c>
      <c r="T2130" t="s">
        <v>5940</v>
      </c>
      <c r="U2130">
        <v>112</v>
      </c>
      <c r="V2130" t="s">
        <v>5940</v>
      </c>
      <c r="W2130" t="s">
        <v>5940</v>
      </c>
      <c r="X2130">
        <v>43</v>
      </c>
      <c r="Z2130">
        <v>2924652</v>
      </c>
      <c r="AB2130" t="s">
        <v>5940</v>
      </c>
      <c r="AC2130">
        <v>2924652</v>
      </c>
      <c r="AD2130" t="s">
        <v>3961</v>
      </c>
      <c r="AE2130" t="s">
        <v>5940</v>
      </c>
      <c r="AF2130">
        <v>2924652</v>
      </c>
      <c r="AG2130" t="s">
        <v>3961</v>
      </c>
      <c r="AH2130" t="s">
        <v>5940</v>
      </c>
      <c r="AI2130">
        <v>2924652</v>
      </c>
      <c r="AJ2130" t="s">
        <v>3961</v>
      </c>
      <c r="AK2130">
        <v>500</v>
      </c>
      <c r="AL2130">
        <v>2924652</v>
      </c>
      <c r="AM2130" t="s">
        <v>3961</v>
      </c>
      <c r="AN2130" t="s">
        <v>5940</v>
      </c>
      <c r="AO2130">
        <v>0</v>
      </c>
      <c r="AP2130">
        <v>2930709</v>
      </c>
      <c r="AQ2130" t="s">
        <v>4036</v>
      </c>
      <c r="AR2130">
        <v>8</v>
      </c>
    </row>
    <row r="2131" spans="1:44" x14ac:dyDescent="0.25">
      <c r="A2131">
        <v>3205150</v>
      </c>
      <c r="B2131">
        <v>2</v>
      </c>
      <c r="C2131" t="s">
        <v>889</v>
      </c>
      <c r="D2131" t="s">
        <v>2941</v>
      </c>
      <c r="E2131" t="s">
        <v>5940</v>
      </c>
      <c r="F2131" t="s">
        <v>5940</v>
      </c>
      <c r="G2131">
        <v>800</v>
      </c>
      <c r="H2131" t="s">
        <v>5940</v>
      </c>
      <c r="I2131">
        <v>465</v>
      </c>
      <c r="J2131" t="s">
        <v>5940</v>
      </c>
      <c r="K2131">
        <v>0</v>
      </c>
      <c r="L2131">
        <v>0</v>
      </c>
      <c r="M2131">
        <v>640</v>
      </c>
      <c r="N2131">
        <v>0</v>
      </c>
      <c r="O2131">
        <v>235</v>
      </c>
      <c r="P2131">
        <v>18</v>
      </c>
      <c r="R2131">
        <v>3205150</v>
      </c>
      <c r="S2131" t="s">
        <v>5940</v>
      </c>
      <c r="T2131" t="s">
        <v>5940</v>
      </c>
      <c r="U2131">
        <v>800</v>
      </c>
      <c r="V2131" t="s">
        <v>5940</v>
      </c>
      <c r="W2131">
        <v>465</v>
      </c>
      <c r="X2131" t="s">
        <v>5940</v>
      </c>
      <c r="Z2131">
        <v>2924678</v>
      </c>
      <c r="AB2131" t="s">
        <v>5940</v>
      </c>
      <c r="AC2131">
        <v>2924678</v>
      </c>
      <c r="AD2131" t="s">
        <v>3962</v>
      </c>
      <c r="AE2131" t="s">
        <v>5940</v>
      </c>
      <c r="AF2131">
        <v>2924678</v>
      </c>
      <c r="AG2131" t="s">
        <v>3962</v>
      </c>
      <c r="AH2131">
        <v>160</v>
      </c>
      <c r="AI2131">
        <v>2924678</v>
      </c>
      <c r="AJ2131" t="s">
        <v>3962</v>
      </c>
      <c r="AK2131">
        <v>3</v>
      </c>
      <c r="AL2131">
        <v>2924678</v>
      </c>
      <c r="AM2131" t="s">
        <v>3962</v>
      </c>
      <c r="AN2131" t="s">
        <v>5940</v>
      </c>
      <c r="AO2131">
        <v>0</v>
      </c>
      <c r="AP2131">
        <v>2930758</v>
      </c>
      <c r="AQ2131" t="s">
        <v>4037</v>
      </c>
      <c r="AR2131">
        <v>2750</v>
      </c>
    </row>
    <row r="2132" spans="1:44" x14ac:dyDescent="0.25">
      <c r="A2132">
        <v>3205176</v>
      </c>
      <c r="B2132">
        <v>2</v>
      </c>
      <c r="C2132" t="s">
        <v>889</v>
      </c>
      <c r="D2132" t="s">
        <v>2942</v>
      </c>
      <c r="E2132" t="s">
        <v>5940</v>
      </c>
      <c r="F2132" t="s">
        <v>5940</v>
      </c>
      <c r="G2132">
        <v>400</v>
      </c>
      <c r="H2132" t="s">
        <v>5940</v>
      </c>
      <c r="I2132">
        <v>40</v>
      </c>
      <c r="J2132">
        <v>42</v>
      </c>
      <c r="K2132">
        <v>0</v>
      </c>
      <c r="L2132">
        <v>0</v>
      </c>
      <c r="M2132">
        <v>180</v>
      </c>
      <c r="N2132">
        <v>0</v>
      </c>
      <c r="O2132">
        <v>0</v>
      </c>
      <c r="P2132">
        <v>42</v>
      </c>
      <c r="R2132">
        <v>3205176</v>
      </c>
      <c r="S2132" t="s">
        <v>5940</v>
      </c>
      <c r="T2132" t="s">
        <v>5940</v>
      </c>
      <c r="U2132">
        <v>400</v>
      </c>
      <c r="V2132" t="s">
        <v>5940</v>
      </c>
      <c r="W2132">
        <v>40</v>
      </c>
      <c r="X2132">
        <v>42</v>
      </c>
      <c r="Z2132">
        <v>2924702</v>
      </c>
      <c r="AB2132" t="s">
        <v>5940</v>
      </c>
      <c r="AC2132">
        <v>2924702</v>
      </c>
      <c r="AD2132" t="s">
        <v>3963</v>
      </c>
      <c r="AE2132" t="s">
        <v>5940</v>
      </c>
      <c r="AF2132">
        <v>2924702</v>
      </c>
      <c r="AG2132" t="s">
        <v>3963</v>
      </c>
      <c r="AH2132">
        <v>6750</v>
      </c>
      <c r="AI2132">
        <v>2924702</v>
      </c>
      <c r="AJ2132" t="s">
        <v>3963</v>
      </c>
      <c r="AK2132">
        <v>150</v>
      </c>
      <c r="AL2132">
        <v>2924702</v>
      </c>
      <c r="AM2132" t="s">
        <v>3963</v>
      </c>
      <c r="AN2132" t="s">
        <v>5940</v>
      </c>
      <c r="AO2132">
        <v>0</v>
      </c>
      <c r="AP2132">
        <v>2930766</v>
      </c>
      <c r="AQ2132" t="s">
        <v>4038</v>
      </c>
      <c r="AR2132">
        <v>18900</v>
      </c>
    </row>
    <row r="2133" spans="1:44" x14ac:dyDescent="0.25">
      <c r="A2133">
        <v>3205200</v>
      </c>
      <c r="B2133">
        <v>2</v>
      </c>
      <c r="C2133" t="s">
        <v>889</v>
      </c>
      <c r="D2133" t="s">
        <v>2943</v>
      </c>
      <c r="E2133">
        <v>4200</v>
      </c>
      <c r="F2133" t="s">
        <v>5940</v>
      </c>
      <c r="G2133">
        <v>45</v>
      </c>
      <c r="H2133" t="s">
        <v>5940</v>
      </c>
      <c r="I2133" t="s">
        <v>5940</v>
      </c>
      <c r="J2133">
        <v>34</v>
      </c>
      <c r="K2133">
        <v>16000</v>
      </c>
      <c r="L2133">
        <v>0</v>
      </c>
      <c r="M2133">
        <v>40</v>
      </c>
      <c r="N2133">
        <v>0</v>
      </c>
      <c r="O2133">
        <v>0</v>
      </c>
      <c r="P2133">
        <v>28</v>
      </c>
      <c r="R2133">
        <v>3205200</v>
      </c>
      <c r="S2133">
        <v>4200</v>
      </c>
      <c r="T2133" t="s">
        <v>5940</v>
      </c>
      <c r="U2133">
        <v>45</v>
      </c>
      <c r="V2133" t="s">
        <v>5940</v>
      </c>
      <c r="W2133" t="s">
        <v>5940</v>
      </c>
      <c r="X2133">
        <v>34</v>
      </c>
      <c r="Z2133">
        <v>2924801</v>
      </c>
      <c r="AB2133" t="s">
        <v>5940</v>
      </c>
      <c r="AC2133">
        <v>2924801</v>
      </c>
      <c r="AD2133" t="s">
        <v>3964</v>
      </c>
      <c r="AE2133" t="s">
        <v>5940</v>
      </c>
      <c r="AF2133">
        <v>2924801</v>
      </c>
      <c r="AG2133" t="s">
        <v>3964</v>
      </c>
      <c r="AH2133">
        <v>80</v>
      </c>
      <c r="AI2133">
        <v>2924801</v>
      </c>
      <c r="AJ2133" t="s">
        <v>3964</v>
      </c>
      <c r="AK2133">
        <v>1080</v>
      </c>
      <c r="AL2133">
        <v>2924801</v>
      </c>
      <c r="AM2133" t="s">
        <v>3964</v>
      </c>
      <c r="AN2133" t="s">
        <v>5940</v>
      </c>
      <c r="AO2133">
        <v>0</v>
      </c>
      <c r="AP2133">
        <v>2930774</v>
      </c>
      <c r="AQ2133" t="s">
        <v>4039</v>
      </c>
      <c r="AR2133">
        <v>96</v>
      </c>
    </row>
    <row r="2134" spans="1:44" x14ac:dyDescent="0.25">
      <c r="A2134">
        <v>3205309</v>
      </c>
      <c r="B2134">
        <v>2</v>
      </c>
      <c r="C2134" t="s">
        <v>889</v>
      </c>
      <c r="D2134" t="s">
        <v>913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R2134">
        <v>3205309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Z2134">
        <v>2924900</v>
      </c>
      <c r="AB2134" t="s">
        <v>5940</v>
      </c>
      <c r="AC2134">
        <v>2924900</v>
      </c>
      <c r="AD2134" t="s">
        <v>3965</v>
      </c>
      <c r="AE2134" t="s">
        <v>5940</v>
      </c>
      <c r="AF2134">
        <v>2924900</v>
      </c>
      <c r="AG2134" t="s">
        <v>3965</v>
      </c>
      <c r="AH2134" t="s">
        <v>5940</v>
      </c>
      <c r="AI2134">
        <v>2924900</v>
      </c>
      <c r="AJ2134" t="s">
        <v>3965</v>
      </c>
      <c r="AK2134">
        <v>30</v>
      </c>
      <c r="AL2134">
        <v>2924900</v>
      </c>
      <c r="AM2134" t="s">
        <v>3965</v>
      </c>
      <c r="AN2134" t="s">
        <v>5940</v>
      </c>
      <c r="AO2134">
        <v>0</v>
      </c>
      <c r="AP2134">
        <v>2930808</v>
      </c>
      <c r="AQ2134" t="s">
        <v>4040</v>
      </c>
      <c r="AR2134">
        <v>559</v>
      </c>
    </row>
    <row r="2135" spans="1:44" x14ac:dyDescent="0.25">
      <c r="A2135">
        <v>3300100</v>
      </c>
      <c r="B2135">
        <v>2</v>
      </c>
      <c r="C2135" t="s">
        <v>890</v>
      </c>
      <c r="D2135" t="s">
        <v>2944</v>
      </c>
      <c r="E2135">
        <v>200</v>
      </c>
      <c r="F2135" t="s">
        <v>5940</v>
      </c>
      <c r="G2135">
        <v>0</v>
      </c>
      <c r="H2135" t="s">
        <v>5940</v>
      </c>
      <c r="I2135">
        <v>3</v>
      </c>
      <c r="J2135">
        <v>3</v>
      </c>
      <c r="K2135">
        <v>200</v>
      </c>
      <c r="L2135">
        <v>0</v>
      </c>
      <c r="M2135">
        <v>0</v>
      </c>
      <c r="N2135">
        <v>0</v>
      </c>
      <c r="O2135">
        <v>0</v>
      </c>
      <c r="P2135">
        <v>4</v>
      </c>
      <c r="R2135">
        <v>3300100</v>
      </c>
      <c r="S2135">
        <v>200</v>
      </c>
      <c r="T2135" t="s">
        <v>5940</v>
      </c>
      <c r="U2135">
        <v>0</v>
      </c>
      <c r="V2135" t="s">
        <v>5940</v>
      </c>
      <c r="W2135">
        <v>3</v>
      </c>
      <c r="X2135">
        <v>3</v>
      </c>
      <c r="Z2135">
        <v>2925006</v>
      </c>
      <c r="AB2135" t="s">
        <v>5940</v>
      </c>
      <c r="AC2135">
        <v>2925006</v>
      </c>
      <c r="AD2135" t="s">
        <v>3966</v>
      </c>
      <c r="AE2135" t="s">
        <v>5940</v>
      </c>
      <c r="AF2135">
        <v>2925006</v>
      </c>
      <c r="AG2135" t="s">
        <v>3966</v>
      </c>
      <c r="AH2135">
        <v>4200</v>
      </c>
      <c r="AI2135">
        <v>2925006</v>
      </c>
      <c r="AJ2135" t="s">
        <v>3966</v>
      </c>
      <c r="AK2135">
        <v>803</v>
      </c>
      <c r="AL2135">
        <v>2925006</v>
      </c>
      <c r="AM2135" t="s">
        <v>3966</v>
      </c>
      <c r="AN2135" t="s">
        <v>5940</v>
      </c>
      <c r="AO2135">
        <v>0</v>
      </c>
      <c r="AP2135">
        <v>2930907</v>
      </c>
      <c r="AQ2135" t="s">
        <v>4041</v>
      </c>
      <c r="AR2135">
        <v>1620</v>
      </c>
    </row>
    <row r="2136" spans="1:44" x14ac:dyDescent="0.25">
      <c r="A2136">
        <v>3300159</v>
      </c>
      <c r="B2136">
        <v>2</v>
      </c>
      <c r="C2136" t="s">
        <v>890</v>
      </c>
      <c r="D2136" t="s">
        <v>2945</v>
      </c>
      <c r="E2136">
        <v>1000</v>
      </c>
      <c r="F2136" t="s">
        <v>5940</v>
      </c>
      <c r="G2136">
        <v>80</v>
      </c>
      <c r="H2136" t="s">
        <v>5940</v>
      </c>
      <c r="I2136">
        <v>75</v>
      </c>
      <c r="J2136">
        <v>18</v>
      </c>
      <c r="K2136">
        <v>2320</v>
      </c>
      <c r="L2136">
        <v>0</v>
      </c>
      <c r="M2136">
        <v>124</v>
      </c>
      <c r="N2136">
        <v>0</v>
      </c>
      <c r="O2136">
        <v>45</v>
      </c>
      <c r="P2136">
        <v>15</v>
      </c>
      <c r="R2136">
        <v>3300159</v>
      </c>
      <c r="S2136">
        <v>1000</v>
      </c>
      <c r="T2136" t="s">
        <v>5940</v>
      </c>
      <c r="U2136">
        <v>80</v>
      </c>
      <c r="V2136" t="s">
        <v>5940</v>
      </c>
      <c r="W2136">
        <v>75</v>
      </c>
      <c r="X2136">
        <v>18</v>
      </c>
      <c r="Z2136">
        <v>2925105</v>
      </c>
      <c r="AB2136" t="s">
        <v>5940</v>
      </c>
      <c r="AC2136">
        <v>2925105</v>
      </c>
      <c r="AD2136" t="s">
        <v>3967</v>
      </c>
      <c r="AE2136" t="s">
        <v>5940</v>
      </c>
      <c r="AF2136">
        <v>2925105</v>
      </c>
      <c r="AG2136" t="s">
        <v>3967</v>
      </c>
      <c r="AH2136">
        <v>4800</v>
      </c>
      <c r="AI2136">
        <v>2925105</v>
      </c>
      <c r="AJ2136" t="s">
        <v>3967</v>
      </c>
      <c r="AK2136">
        <v>252</v>
      </c>
      <c r="AL2136">
        <v>2925105</v>
      </c>
      <c r="AM2136" t="s">
        <v>3967</v>
      </c>
      <c r="AN2136" t="s">
        <v>5940</v>
      </c>
      <c r="AO2136">
        <v>0</v>
      </c>
      <c r="AP2136">
        <v>2931004</v>
      </c>
      <c r="AQ2136" t="s">
        <v>4042</v>
      </c>
      <c r="AR2136" t="s">
        <v>5940</v>
      </c>
    </row>
    <row r="2137" spans="1:44" x14ac:dyDescent="0.25">
      <c r="A2137">
        <v>3300209</v>
      </c>
      <c r="B2137">
        <v>2</v>
      </c>
      <c r="C2137" t="s">
        <v>890</v>
      </c>
      <c r="D2137" t="s">
        <v>2946</v>
      </c>
      <c r="E2137">
        <v>36640</v>
      </c>
      <c r="F2137" t="s">
        <v>5940</v>
      </c>
      <c r="G2137">
        <v>173</v>
      </c>
      <c r="H2137" t="s">
        <v>5940</v>
      </c>
      <c r="I2137" t="s">
        <v>5940</v>
      </c>
      <c r="J2137">
        <v>76</v>
      </c>
      <c r="K2137">
        <v>70400</v>
      </c>
      <c r="L2137">
        <v>0</v>
      </c>
      <c r="M2137">
        <v>173</v>
      </c>
      <c r="N2137">
        <v>0</v>
      </c>
      <c r="O2137">
        <v>0</v>
      </c>
      <c r="P2137">
        <v>84</v>
      </c>
      <c r="R2137">
        <v>3300209</v>
      </c>
      <c r="S2137">
        <v>36640</v>
      </c>
      <c r="T2137" t="s">
        <v>5940</v>
      </c>
      <c r="U2137">
        <v>173</v>
      </c>
      <c r="V2137" t="s">
        <v>5940</v>
      </c>
      <c r="W2137" t="s">
        <v>5940</v>
      </c>
      <c r="X2137">
        <v>76</v>
      </c>
      <c r="Z2137">
        <v>2925204</v>
      </c>
      <c r="AB2137" t="s">
        <v>5940</v>
      </c>
      <c r="AC2137">
        <v>2925204</v>
      </c>
      <c r="AD2137" t="s">
        <v>3968</v>
      </c>
      <c r="AE2137" t="s">
        <v>5940</v>
      </c>
      <c r="AF2137">
        <v>2925204</v>
      </c>
      <c r="AG2137" t="s">
        <v>3968</v>
      </c>
      <c r="AH2137" t="s">
        <v>5940</v>
      </c>
      <c r="AI2137">
        <v>2925204</v>
      </c>
      <c r="AJ2137" t="s">
        <v>3968</v>
      </c>
      <c r="AK2137">
        <v>45</v>
      </c>
      <c r="AL2137">
        <v>2925204</v>
      </c>
      <c r="AM2137" t="s">
        <v>3968</v>
      </c>
      <c r="AN2137" t="s">
        <v>5940</v>
      </c>
      <c r="AO2137">
        <v>0</v>
      </c>
      <c r="AP2137">
        <v>2931053</v>
      </c>
      <c r="AQ2137" t="s">
        <v>4043</v>
      </c>
      <c r="AR2137">
        <v>150</v>
      </c>
    </row>
    <row r="2138" spans="1:44" x14ac:dyDescent="0.25">
      <c r="A2138">
        <v>3300225</v>
      </c>
      <c r="B2138">
        <v>2</v>
      </c>
      <c r="C2138" t="s">
        <v>890</v>
      </c>
      <c r="D2138" t="s">
        <v>2947</v>
      </c>
      <c r="E2138" t="s">
        <v>5940</v>
      </c>
      <c r="F2138" t="s">
        <v>5940</v>
      </c>
      <c r="G2138">
        <v>80</v>
      </c>
      <c r="H2138" t="s">
        <v>5940</v>
      </c>
      <c r="I2138" t="s">
        <v>5940</v>
      </c>
      <c r="J2138">
        <v>3</v>
      </c>
      <c r="K2138">
        <v>0</v>
      </c>
      <c r="L2138">
        <v>0</v>
      </c>
      <c r="M2138">
        <v>80</v>
      </c>
      <c r="N2138">
        <v>0</v>
      </c>
      <c r="O2138">
        <v>0</v>
      </c>
      <c r="P2138">
        <v>3</v>
      </c>
      <c r="R2138">
        <v>3300225</v>
      </c>
      <c r="S2138" t="s">
        <v>5940</v>
      </c>
      <c r="T2138" t="s">
        <v>5940</v>
      </c>
      <c r="U2138">
        <v>80</v>
      </c>
      <c r="V2138" t="s">
        <v>5940</v>
      </c>
      <c r="W2138" t="s">
        <v>5940</v>
      </c>
      <c r="X2138">
        <v>3</v>
      </c>
      <c r="Z2138">
        <v>2925253</v>
      </c>
      <c r="AB2138" t="s">
        <v>5940</v>
      </c>
      <c r="AC2138">
        <v>2925253</v>
      </c>
      <c r="AD2138" t="s">
        <v>3969</v>
      </c>
      <c r="AE2138" t="s">
        <v>5940</v>
      </c>
      <c r="AF2138">
        <v>2925253</v>
      </c>
      <c r="AG2138" t="s">
        <v>3969</v>
      </c>
      <c r="AH2138" t="s">
        <v>5940</v>
      </c>
      <c r="AI2138">
        <v>2925253</v>
      </c>
      <c r="AJ2138" t="s">
        <v>3969</v>
      </c>
      <c r="AK2138">
        <v>938</v>
      </c>
      <c r="AL2138">
        <v>2925253</v>
      </c>
      <c r="AM2138" t="s">
        <v>3969</v>
      </c>
      <c r="AN2138" t="s">
        <v>5940</v>
      </c>
      <c r="AO2138">
        <v>0</v>
      </c>
      <c r="AP2138">
        <v>2931103</v>
      </c>
      <c r="AQ2138" t="s">
        <v>4044</v>
      </c>
      <c r="AR2138">
        <v>874</v>
      </c>
    </row>
    <row r="2139" spans="1:44" x14ac:dyDescent="0.25">
      <c r="A2139">
        <v>3300233</v>
      </c>
      <c r="B2139">
        <v>2</v>
      </c>
      <c r="C2139" t="s">
        <v>890</v>
      </c>
      <c r="D2139" t="s">
        <v>2948</v>
      </c>
      <c r="E2139" t="s">
        <v>5940</v>
      </c>
      <c r="F2139" t="s">
        <v>5940</v>
      </c>
      <c r="G2139">
        <v>0</v>
      </c>
      <c r="H2139" t="s">
        <v>5940</v>
      </c>
      <c r="I2139" t="s">
        <v>5940</v>
      </c>
      <c r="J2139" t="s">
        <v>5940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R2139">
        <v>3300233</v>
      </c>
      <c r="S2139" t="s">
        <v>5940</v>
      </c>
      <c r="T2139" t="s">
        <v>5940</v>
      </c>
      <c r="U2139">
        <v>0</v>
      </c>
      <c r="V2139" t="s">
        <v>5940</v>
      </c>
      <c r="W2139" t="s">
        <v>5940</v>
      </c>
      <c r="X2139" t="s">
        <v>5940</v>
      </c>
      <c r="Z2139">
        <v>2925303</v>
      </c>
      <c r="AB2139" t="s">
        <v>5940</v>
      </c>
      <c r="AC2139">
        <v>2925303</v>
      </c>
      <c r="AD2139" t="s">
        <v>3970</v>
      </c>
      <c r="AE2139" t="s">
        <v>5940</v>
      </c>
      <c r="AF2139">
        <v>2925303</v>
      </c>
      <c r="AG2139" t="s">
        <v>3970</v>
      </c>
      <c r="AH2139">
        <v>7200</v>
      </c>
      <c r="AI2139">
        <v>2925303</v>
      </c>
      <c r="AJ2139" t="s">
        <v>3970</v>
      </c>
      <c r="AK2139" t="s">
        <v>5940</v>
      </c>
      <c r="AL2139">
        <v>2925303</v>
      </c>
      <c r="AM2139" t="s">
        <v>3970</v>
      </c>
      <c r="AN2139" t="s">
        <v>5940</v>
      </c>
      <c r="AO2139">
        <v>0</v>
      </c>
      <c r="AP2139">
        <v>2931202</v>
      </c>
      <c r="AQ2139" t="s">
        <v>4045</v>
      </c>
      <c r="AR2139">
        <v>30</v>
      </c>
    </row>
    <row r="2140" spans="1:44" x14ac:dyDescent="0.25">
      <c r="A2140">
        <v>3300258</v>
      </c>
      <c r="B2140">
        <v>2</v>
      </c>
      <c r="C2140" t="s">
        <v>890</v>
      </c>
      <c r="D2140" t="s">
        <v>914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R2140">
        <v>3300258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Z2140">
        <v>2925402</v>
      </c>
      <c r="AB2140" t="s">
        <v>5940</v>
      </c>
      <c r="AC2140">
        <v>2925402</v>
      </c>
      <c r="AD2140" t="s">
        <v>3971</v>
      </c>
      <c r="AE2140" t="s">
        <v>5940</v>
      </c>
      <c r="AF2140">
        <v>2925402</v>
      </c>
      <c r="AG2140" t="s">
        <v>3971</v>
      </c>
      <c r="AH2140">
        <v>705</v>
      </c>
      <c r="AI2140">
        <v>2925402</v>
      </c>
      <c r="AJ2140" t="s">
        <v>3971</v>
      </c>
      <c r="AK2140">
        <v>14</v>
      </c>
      <c r="AL2140">
        <v>2925402</v>
      </c>
      <c r="AM2140" t="s">
        <v>3971</v>
      </c>
      <c r="AN2140" t="s">
        <v>5940</v>
      </c>
      <c r="AO2140">
        <v>0</v>
      </c>
      <c r="AP2140">
        <v>2931301</v>
      </c>
      <c r="AQ2140" t="s">
        <v>4046</v>
      </c>
      <c r="AR2140">
        <v>63</v>
      </c>
    </row>
    <row r="2141" spans="1:44" x14ac:dyDescent="0.25">
      <c r="A2141">
        <v>3300308</v>
      </c>
      <c r="B2141">
        <v>2</v>
      </c>
      <c r="C2141" t="s">
        <v>890</v>
      </c>
      <c r="D2141" t="s">
        <v>2949</v>
      </c>
      <c r="E2141">
        <v>1333</v>
      </c>
      <c r="F2141" t="s">
        <v>5940</v>
      </c>
      <c r="G2141" t="s">
        <v>5940</v>
      </c>
      <c r="H2141" t="s">
        <v>5940</v>
      </c>
      <c r="I2141" t="s">
        <v>5940</v>
      </c>
      <c r="J2141">
        <v>42</v>
      </c>
      <c r="K2141">
        <v>6000</v>
      </c>
      <c r="L2141">
        <v>0</v>
      </c>
      <c r="M2141">
        <v>448</v>
      </c>
      <c r="N2141">
        <v>0</v>
      </c>
      <c r="O2141">
        <v>0</v>
      </c>
      <c r="P2141">
        <v>84</v>
      </c>
      <c r="R2141">
        <v>3300308</v>
      </c>
      <c r="S2141">
        <v>1333</v>
      </c>
      <c r="T2141" t="s">
        <v>5940</v>
      </c>
      <c r="U2141" t="s">
        <v>5940</v>
      </c>
      <c r="V2141" t="s">
        <v>5940</v>
      </c>
      <c r="W2141" t="s">
        <v>5940</v>
      </c>
      <c r="X2141">
        <v>42</v>
      </c>
      <c r="Z2141">
        <v>2925501</v>
      </c>
      <c r="AB2141" t="s">
        <v>5940</v>
      </c>
      <c r="AC2141">
        <v>2925501</v>
      </c>
      <c r="AD2141" t="s">
        <v>3972</v>
      </c>
      <c r="AE2141" t="s">
        <v>5940</v>
      </c>
      <c r="AF2141">
        <v>2925501</v>
      </c>
      <c r="AG2141" t="s">
        <v>3972</v>
      </c>
      <c r="AH2141">
        <v>7520</v>
      </c>
      <c r="AI2141">
        <v>2925501</v>
      </c>
      <c r="AJ2141" t="s">
        <v>3972</v>
      </c>
      <c r="AK2141">
        <v>383</v>
      </c>
      <c r="AL2141">
        <v>2925501</v>
      </c>
      <c r="AM2141" t="s">
        <v>3972</v>
      </c>
      <c r="AN2141" t="s">
        <v>5940</v>
      </c>
      <c r="AO2141">
        <v>0</v>
      </c>
      <c r="AP2141">
        <v>2931350</v>
      </c>
      <c r="AQ2141" t="s">
        <v>4047</v>
      </c>
      <c r="AR2141">
        <v>66</v>
      </c>
    </row>
    <row r="2142" spans="1:44" x14ac:dyDescent="0.25">
      <c r="A2142">
        <v>3300407</v>
      </c>
      <c r="B2142">
        <v>2</v>
      </c>
      <c r="C2142" t="s">
        <v>890</v>
      </c>
      <c r="D2142" t="s">
        <v>2950</v>
      </c>
      <c r="E2142">
        <v>5400</v>
      </c>
      <c r="F2142" t="s">
        <v>5940</v>
      </c>
      <c r="G2142">
        <v>108</v>
      </c>
      <c r="H2142" t="s">
        <v>5940</v>
      </c>
      <c r="I2142" t="s">
        <v>5940</v>
      </c>
      <c r="J2142" t="s">
        <v>5940</v>
      </c>
      <c r="K2142">
        <v>8000</v>
      </c>
      <c r="L2142">
        <v>0</v>
      </c>
      <c r="M2142">
        <v>72</v>
      </c>
      <c r="N2142">
        <v>0</v>
      </c>
      <c r="O2142">
        <v>0</v>
      </c>
      <c r="P2142">
        <v>0</v>
      </c>
      <c r="R2142">
        <v>3300407</v>
      </c>
      <c r="S2142">
        <v>5400</v>
      </c>
      <c r="T2142" t="s">
        <v>5940</v>
      </c>
      <c r="U2142">
        <v>108</v>
      </c>
      <c r="V2142" t="s">
        <v>5940</v>
      </c>
      <c r="W2142" t="s">
        <v>5940</v>
      </c>
      <c r="X2142" t="s">
        <v>5940</v>
      </c>
      <c r="Z2142">
        <v>2925600</v>
      </c>
      <c r="AB2142" t="s">
        <v>5940</v>
      </c>
      <c r="AC2142">
        <v>2925600</v>
      </c>
      <c r="AD2142" t="s">
        <v>3973</v>
      </c>
      <c r="AE2142" t="s">
        <v>5940</v>
      </c>
      <c r="AF2142">
        <v>2925600</v>
      </c>
      <c r="AG2142" t="s">
        <v>3973</v>
      </c>
      <c r="AH2142" t="s">
        <v>5940</v>
      </c>
      <c r="AI2142">
        <v>2925600</v>
      </c>
      <c r="AJ2142" t="s">
        <v>3973</v>
      </c>
      <c r="AK2142">
        <v>780</v>
      </c>
      <c r="AL2142">
        <v>2925600</v>
      </c>
      <c r="AM2142" t="s">
        <v>3973</v>
      </c>
      <c r="AN2142" t="s">
        <v>5940</v>
      </c>
      <c r="AO2142">
        <v>0</v>
      </c>
      <c r="AP2142">
        <v>2931400</v>
      </c>
      <c r="AQ2142" t="s">
        <v>4048</v>
      </c>
      <c r="AR2142">
        <v>42</v>
      </c>
    </row>
    <row r="2143" spans="1:44" x14ac:dyDescent="0.25">
      <c r="A2143">
        <v>3300456</v>
      </c>
      <c r="B2143">
        <v>2</v>
      </c>
      <c r="C2143" t="s">
        <v>890</v>
      </c>
      <c r="D2143" t="s">
        <v>2951</v>
      </c>
      <c r="E2143">
        <v>525</v>
      </c>
      <c r="F2143" t="s">
        <v>5940</v>
      </c>
      <c r="G2143">
        <v>0</v>
      </c>
      <c r="H2143" t="s">
        <v>5940</v>
      </c>
      <c r="I2143" t="s">
        <v>5940</v>
      </c>
      <c r="J2143" t="s">
        <v>5940</v>
      </c>
      <c r="K2143">
        <v>455</v>
      </c>
      <c r="L2143">
        <v>0</v>
      </c>
      <c r="M2143">
        <v>0</v>
      </c>
      <c r="N2143">
        <v>0</v>
      </c>
      <c r="O2143">
        <v>0</v>
      </c>
      <c r="P2143">
        <v>0</v>
      </c>
      <c r="R2143">
        <v>3300456</v>
      </c>
      <c r="S2143">
        <v>525</v>
      </c>
      <c r="T2143" t="s">
        <v>5940</v>
      </c>
      <c r="U2143">
        <v>0</v>
      </c>
      <c r="V2143" t="s">
        <v>5940</v>
      </c>
      <c r="W2143" t="s">
        <v>5940</v>
      </c>
      <c r="X2143" t="s">
        <v>5940</v>
      </c>
      <c r="Z2143">
        <v>2925709</v>
      </c>
      <c r="AB2143">
        <v>50</v>
      </c>
      <c r="AC2143">
        <v>2925709</v>
      </c>
      <c r="AD2143" t="s">
        <v>3974</v>
      </c>
      <c r="AE2143" t="s">
        <v>5940</v>
      </c>
      <c r="AF2143">
        <v>2925709</v>
      </c>
      <c r="AG2143" t="s">
        <v>3974</v>
      </c>
      <c r="AH2143" t="s">
        <v>5940</v>
      </c>
      <c r="AI2143">
        <v>2925709</v>
      </c>
      <c r="AJ2143" t="s">
        <v>3974</v>
      </c>
      <c r="AK2143">
        <v>234</v>
      </c>
      <c r="AL2143">
        <v>2925709</v>
      </c>
      <c r="AM2143" t="s">
        <v>3974</v>
      </c>
      <c r="AN2143" t="s">
        <v>5940</v>
      </c>
      <c r="AO2143">
        <v>0</v>
      </c>
      <c r="AP2143">
        <v>2931509</v>
      </c>
      <c r="AQ2143" t="s">
        <v>4049</v>
      </c>
      <c r="AR2143">
        <v>1980</v>
      </c>
    </row>
    <row r="2144" spans="1:44" x14ac:dyDescent="0.25">
      <c r="A2144">
        <v>3300506</v>
      </c>
      <c r="B2144">
        <v>2</v>
      </c>
      <c r="C2144" t="s">
        <v>890</v>
      </c>
      <c r="D2144" t="s">
        <v>2952</v>
      </c>
      <c r="E2144">
        <v>400</v>
      </c>
      <c r="F2144" t="s">
        <v>5940</v>
      </c>
      <c r="G2144">
        <v>782</v>
      </c>
      <c r="H2144" t="s">
        <v>5940</v>
      </c>
      <c r="I2144" t="s">
        <v>5940</v>
      </c>
      <c r="J2144">
        <v>363</v>
      </c>
      <c r="K2144">
        <v>400</v>
      </c>
      <c r="L2144">
        <v>0</v>
      </c>
      <c r="M2144">
        <v>782</v>
      </c>
      <c r="N2144">
        <v>0</v>
      </c>
      <c r="O2144">
        <v>0</v>
      </c>
      <c r="P2144">
        <v>362</v>
      </c>
      <c r="R2144">
        <v>3300506</v>
      </c>
      <c r="S2144">
        <v>400</v>
      </c>
      <c r="T2144" t="s">
        <v>5940</v>
      </c>
      <c r="U2144">
        <v>782</v>
      </c>
      <c r="V2144" t="s">
        <v>5940</v>
      </c>
      <c r="W2144" t="s">
        <v>5940</v>
      </c>
      <c r="X2144">
        <v>363</v>
      </c>
      <c r="Z2144">
        <v>2925758</v>
      </c>
      <c r="AB2144" t="s">
        <v>5940</v>
      </c>
      <c r="AC2144">
        <v>2925758</v>
      </c>
      <c r="AD2144" t="s">
        <v>3975</v>
      </c>
      <c r="AE2144" t="s">
        <v>5940</v>
      </c>
      <c r="AF2144">
        <v>2925758</v>
      </c>
      <c r="AG2144" t="s">
        <v>3975</v>
      </c>
      <c r="AH2144">
        <v>500</v>
      </c>
      <c r="AI2144">
        <v>2925758</v>
      </c>
      <c r="AJ2144" t="s">
        <v>3975</v>
      </c>
      <c r="AK2144">
        <v>48</v>
      </c>
      <c r="AL2144">
        <v>2925758</v>
      </c>
      <c r="AM2144" t="s">
        <v>3975</v>
      </c>
      <c r="AN2144" t="s">
        <v>5940</v>
      </c>
      <c r="AO2144">
        <v>0</v>
      </c>
      <c r="AP2144">
        <v>2931608</v>
      </c>
      <c r="AQ2144" t="s">
        <v>4050</v>
      </c>
      <c r="AR2144">
        <v>17</v>
      </c>
    </row>
    <row r="2145" spans="1:44" x14ac:dyDescent="0.25">
      <c r="A2145">
        <v>3300605</v>
      </c>
      <c r="B2145">
        <v>2</v>
      </c>
      <c r="C2145" t="s">
        <v>890</v>
      </c>
      <c r="D2145" t="s">
        <v>2953</v>
      </c>
      <c r="E2145">
        <v>23460</v>
      </c>
      <c r="F2145" t="s">
        <v>5940</v>
      </c>
      <c r="G2145">
        <v>2000</v>
      </c>
      <c r="H2145" t="s">
        <v>5940</v>
      </c>
      <c r="I2145">
        <v>210</v>
      </c>
      <c r="J2145">
        <v>164</v>
      </c>
      <c r="K2145">
        <v>41400</v>
      </c>
      <c r="L2145">
        <v>0</v>
      </c>
      <c r="M2145">
        <v>1250</v>
      </c>
      <c r="N2145">
        <v>0</v>
      </c>
      <c r="O2145">
        <v>70</v>
      </c>
      <c r="P2145">
        <v>168</v>
      </c>
      <c r="R2145">
        <v>3300605</v>
      </c>
      <c r="S2145">
        <v>23460</v>
      </c>
      <c r="T2145" t="s">
        <v>5940</v>
      </c>
      <c r="U2145">
        <v>2000</v>
      </c>
      <c r="V2145" t="s">
        <v>5940</v>
      </c>
      <c r="W2145">
        <v>210</v>
      </c>
      <c r="X2145">
        <v>164</v>
      </c>
      <c r="Z2145">
        <v>2925808</v>
      </c>
      <c r="AB2145" t="s">
        <v>5940</v>
      </c>
      <c r="AC2145">
        <v>2925808</v>
      </c>
      <c r="AD2145" t="s">
        <v>3976</v>
      </c>
      <c r="AE2145" t="s">
        <v>5940</v>
      </c>
      <c r="AF2145">
        <v>2925808</v>
      </c>
      <c r="AG2145" t="s">
        <v>3976</v>
      </c>
      <c r="AH2145" t="s">
        <v>5940</v>
      </c>
      <c r="AI2145">
        <v>2925808</v>
      </c>
      <c r="AJ2145" t="s">
        <v>3976</v>
      </c>
      <c r="AK2145">
        <v>162</v>
      </c>
      <c r="AL2145">
        <v>2925808</v>
      </c>
      <c r="AM2145" t="s">
        <v>3976</v>
      </c>
      <c r="AN2145" t="s">
        <v>5940</v>
      </c>
      <c r="AO2145">
        <v>0</v>
      </c>
      <c r="AP2145">
        <v>2931707</v>
      </c>
      <c r="AQ2145" t="s">
        <v>4051</v>
      </c>
      <c r="AR2145">
        <v>41</v>
      </c>
    </row>
    <row r="2146" spans="1:44" x14ac:dyDescent="0.25">
      <c r="A2146">
        <v>3300704</v>
      </c>
      <c r="B2146">
        <v>2</v>
      </c>
      <c r="C2146" t="s">
        <v>890</v>
      </c>
      <c r="D2146" t="s">
        <v>2954</v>
      </c>
      <c r="E2146">
        <v>111462</v>
      </c>
      <c r="F2146" t="s">
        <v>5940</v>
      </c>
      <c r="G2146">
        <v>36</v>
      </c>
      <c r="H2146" t="s">
        <v>5940</v>
      </c>
      <c r="I2146" t="s">
        <v>5940</v>
      </c>
      <c r="J2146">
        <v>72</v>
      </c>
      <c r="K2146">
        <v>111462</v>
      </c>
      <c r="L2146">
        <v>0</v>
      </c>
      <c r="M2146">
        <v>10</v>
      </c>
      <c r="N2146">
        <v>0</v>
      </c>
      <c r="O2146">
        <v>0</v>
      </c>
      <c r="P2146">
        <v>29</v>
      </c>
      <c r="R2146">
        <v>3300704</v>
      </c>
      <c r="S2146">
        <v>111462</v>
      </c>
      <c r="T2146" t="s">
        <v>5940</v>
      </c>
      <c r="U2146">
        <v>36</v>
      </c>
      <c r="V2146" t="s">
        <v>5940</v>
      </c>
      <c r="W2146" t="s">
        <v>5940</v>
      </c>
      <c r="X2146">
        <v>72</v>
      </c>
      <c r="Z2146">
        <v>2925907</v>
      </c>
      <c r="AB2146" t="s">
        <v>5940</v>
      </c>
      <c r="AC2146">
        <v>2925907</v>
      </c>
      <c r="AD2146" t="s">
        <v>3977</v>
      </c>
      <c r="AE2146" t="s">
        <v>5940</v>
      </c>
      <c r="AF2146">
        <v>2925907</v>
      </c>
      <c r="AG2146" t="s">
        <v>3977</v>
      </c>
      <c r="AH2146" t="s">
        <v>5940</v>
      </c>
      <c r="AI2146">
        <v>2925907</v>
      </c>
      <c r="AJ2146" t="s">
        <v>3977</v>
      </c>
      <c r="AK2146">
        <v>27025</v>
      </c>
      <c r="AL2146">
        <v>2925907</v>
      </c>
      <c r="AM2146" t="s">
        <v>3977</v>
      </c>
      <c r="AN2146" t="s">
        <v>5940</v>
      </c>
      <c r="AO2146">
        <v>0</v>
      </c>
      <c r="AP2146">
        <v>2931806</v>
      </c>
      <c r="AQ2146" t="s">
        <v>4052</v>
      </c>
      <c r="AR2146">
        <v>315</v>
      </c>
    </row>
    <row r="2147" spans="1:44" x14ac:dyDescent="0.25">
      <c r="A2147">
        <v>3300803</v>
      </c>
      <c r="B2147">
        <v>2</v>
      </c>
      <c r="C2147" t="s">
        <v>890</v>
      </c>
      <c r="D2147" t="s">
        <v>2955</v>
      </c>
      <c r="E2147">
        <v>1500</v>
      </c>
      <c r="F2147" t="s">
        <v>5940</v>
      </c>
      <c r="G2147">
        <v>0</v>
      </c>
      <c r="H2147" t="s">
        <v>5940</v>
      </c>
      <c r="I2147" t="s">
        <v>5940</v>
      </c>
      <c r="J2147">
        <v>11</v>
      </c>
      <c r="K2147">
        <v>1500</v>
      </c>
      <c r="L2147">
        <v>0</v>
      </c>
      <c r="M2147">
        <v>0</v>
      </c>
      <c r="N2147">
        <v>0</v>
      </c>
      <c r="O2147">
        <v>70</v>
      </c>
      <c r="P2147">
        <v>14</v>
      </c>
      <c r="R2147">
        <v>3300803</v>
      </c>
      <c r="S2147">
        <v>1500</v>
      </c>
      <c r="T2147" t="s">
        <v>5940</v>
      </c>
      <c r="U2147">
        <v>0</v>
      </c>
      <c r="V2147" t="s">
        <v>5940</v>
      </c>
      <c r="W2147" t="s">
        <v>5940</v>
      </c>
      <c r="X2147">
        <v>11</v>
      </c>
      <c r="Z2147">
        <v>2925931</v>
      </c>
      <c r="AB2147" t="s">
        <v>5940</v>
      </c>
      <c r="AC2147">
        <v>2925931</v>
      </c>
      <c r="AD2147" t="s">
        <v>3978</v>
      </c>
      <c r="AE2147" t="s">
        <v>5940</v>
      </c>
      <c r="AF2147">
        <v>2925931</v>
      </c>
      <c r="AG2147" t="s">
        <v>3978</v>
      </c>
      <c r="AH2147" t="s">
        <v>5940</v>
      </c>
      <c r="AI2147">
        <v>2925931</v>
      </c>
      <c r="AJ2147" t="s">
        <v>3978</v>
      </c>
      <c r="AK2147">
        <v>327</v>
      </c>
      <c r="AL2147">
        <v>2925931</v>
      </c>
      <c r="AM2147" t="s">
        <v>3978</v>
      </c>
      <c r="AN2147" t="s">
        <v>5940</v>
      </c>
      <c r="AO2147">
        <v>0</v>
      </c>
      <c r="AP2147">
        <v>2931905</v>
      </c>
      <c r="AQ2147" t="s">
        <v>4053</v>
      </c>
      <c r="AR2147">
        <v>21000</v>
      </c>
    </row>
    <row r="2148" spans="1:44" x14ac:dyDescent="0.25">
      <c r="A2148">
        <v>3300902</v>
      </c>
      <c r="B2148">
        <v>2</v>
      </c>
      <c r="C2148" t="s">
        <v>890</v>
      </c>
      <c r="D2148" t="s">
        <v>2956</v>
      </c>
      <c r="E2148">
        <v>14400</v>
      </c>
      <c r="F2148" t="s">
        <v>5940</v>
      </c>
      <c r="G2148">
        <v>1178</v>
      </c>
      <c r="H2148" t="s">
        <v>5940</v>
      </c>
      <c r="I2148">
        <v>840</v>
      </c>
      <c r="J2148">
        <v>100</v>
      </c>
      <c r="K2148">
        <v>18000</v>
      </c>
      <c r="L2148">
        <v>0</v>
      </c>
      <c r="M2148">
        <v>500</v>
      </c>
      <c r="N2148">
        <v>0</v>
      </c>
      <c r="O2148">
        <v>1050</v>
      </c>
      <c r="P2148">
        <v>96</v>
      </c>
      <c r="R2148">
        <v>3300902</v>
      </c>
      <c r="S2148">
        <v>14400</v>
      </c>
      <c r="T2148" t="s">
        <v>5940</v>
      </c>
      <c r="U2148">
        <v>1178</v>
      </c>
      <c r="V2148" t="s">
        <v>5940</v>
      </c>
      <c r="W2148">
        <v>840</v>
      </c>
      <c r="X2148">
        <v>100</v>
      </c>
      <c r="Z2148">
        <v>2925956</v>
      </c>
      <c r="AB2148" t="s">
        <v>5940</v>
      </c>
      <c r="AC2148">
        <v>2925956</v>
      </c>
      <c r="AD2148" t="s">
        <v>3979</v>
      </c>
      <c r="AE2148" t="s">
        <v>5940</v>
      </c>
      <c r="AF2148">
        <v>2925956</v>
      </c>
      <c r="AG2148" t="s">
        <v>3979</v>
      </c>
      <c r="AH2148" t="s">
        <v>5940</v>
      </c>
      <c r="AI2148">
        <v>2925956</v>
      </c>
      <c r="AJ2148" t="s">
        <v>3979</v>
      </c>
      <c r="AK2148">
        <v>1440</v>
      </c>
      <c r="AL2148">
        <v>2925956</v>
      </c>
      <c r="AM2148" t="s">
        <v>3979</v>
      </c>
      <c r="AN2148" t="s">
        <v>5940</v>
      </c>
      <c r="AO2148">
        <v>0</v>
      </c>
      <c r="AP2148">
        <v>2932002</v>
      </c>
      <c r="AQ2148" t="s">
        <v>4054</v>
      </c>
      <c r="AR2148">
        <v>320</v>
      </c>
    </row>
    <row r="2149" spans="1:44" x14ac:dyDescent="0.25">
      <c r="A2149">
        <v>3301009</v>
      </c>
      <c r="B2149">
        <v>2</v>
      </c>
      <c r="C2149" t="s">
        <v>890</v>
      </c>
      <c r="D2149" t="s">
        <v>2959</v>
      </c>
      <c r="E2149">
        <v>4279860</v>
      </c>
      <c r="F2149" t="s">
        <v>5940</v>
      </c>
      <c r="G2149">
        <v>722</v>
      </c>
      <c r="H2149" t="s">
        <v>5940</v>
      </c>
      <c r="I2149">
        <v>140</v>
      </c>
      <c r="J2149">
        <v>79</v>
      </c>
      <c r="K2149">
        <v>3651480</v>
      </c>
      <c r="L2149">
        <v>0</v>
      </c>
      <c r="M2149">
        <v>750</v>
      </c>
      <c r="N2149">
        <v>0</v>
      </c>
      <c r="O2149">
        <v>368</v>
      </c>
      <c r="P2149">
        <v>29</v>
      </c>
      <c r="R2149">
        <v>3301009</v>
      </c>
      <c r="S2149">
        <v>4279860</v>
      </c>
      <c r="T2149" t="s">
        <v>5940</v>
      </c>
      <c r="U2149">
        <v>722</v>
      </c>
      <c r="V2149" t="s">
        <v>5940</v>
      </c>
      <c r="W2149">
        <v>140</v>
      </c>
      <c r="X2149">
        <v>79</v>
      </c>
      <c r="Z2149">
        <v>2926004</v>
      </c>
      <c r="AB2149" t="s">
        <v>5940</v>
      </c>
      <c r="AC2149">
        <v>2926004</v>
      </c>
      <c r="AD2149" t="s">
        <v>3980</v>
      </c>
      <c r="AE2149" t="s">
        <v>5940</v>
      </c>
      <c r="AF2149">
        <v>2926004</v>
      </c>
      <c r="AG2149" t="s">
        <v>3980</v>
      </c>
      <c r="AH2149" t="s">
        <v>5940</v>
      </c>
      <c r="AI2149">
        <v>2926004</v>
      </c>
      <c r="AJ2149" t="s">
        <v>3980</v>
      </c>
      <c r="AK2149">
        <v>1750</v>
      </c>
      <c r="AL2149">
        <v>2926004</v>
      </c>
      <c r="AM2149" t="s">
        <v>3980</v>
      </c>
      <c r="AN2149" t="s">
        <v>5940</v>
      </c>
      <c r="AO2149">
        <v>0</v>
      </c>
      <c r="AP2149">
        <v>2932101</v>
      </c>
      <c r="AQ2149" t="s">
        <v>4055</v>
      </c>
      <c r="AR2149">
        <v>86</v>
      </c>
    </row>
    <row r="2150" spans="1:44" x14ac:dyDescent="0.25">
      <c r="A2150">
        <v>3301108</v>
      </c>
      <c r="B2150">
        <v>2</v>
      </c>
      <c r="C2150" t="s">
        <v>890</v>
      </c>
      <c r="D2150" t="s">
        <v>2960</v>
      </c>
      <c r="E2150">
        <v>12800</v>
      </c>
      <c r="F2150" t="s">
        <v>5940</v>
      </c>
      <c r="G2150">
        <v>440</v>
      </c>
      <c r="H2150" t="s">
        <v>5940</v>
      </c>
      <c r="I2150">
        <v>96</v>
      </c>
      <c r="J2150">
        <v>20</v>
      </c>
      <c r="K2150">
        <v>16000</v>
      </c>
      <c r="L2150">
        <v>0</v>
      </c>
      <c r="M2150">
        <v>720</v>
      </c>
      <c r="N2150">
        <v>0</v>
      </c>
      <c r="O2150">
        <v>72</v>
      </c>
      <c r="P2150">
        <v>38</v>
      </c>
      <c r="R2150">
        <v>3301108</v>
      </c>
      <c r="S2150">
        <v>12800</v>
      </c>
      <c r="T2150" t="s">
        <v>5940</v>
      </c>
      <c r="U2150">
        <v>440</v>
      </c>
      <c r="V2150" t="s">
        <v>5940</v>
      </c>
      <c r="W2150">
        <v>96</v>
      </c>
      <c r="X2150">
        <v>20</v>
      </c>
      <c r="Z2150">
        <v>2926103</v>
      </c>
      <c r="AB2150" t="s">
        <v>5940</v>
      </c>
      <c r="AC2150">
        <v>2926103</v>
      </c>
      <c r="AD2150" t="s">
        <v>3981</v>
      </c>
      <c r="AE2150" t="s">
        <v>5940</v>
      </c>
      <c r="AF2150">
        <v>2926103</v>
      </c>
      <c r="AG2150" t="s">
        <v>3981</v>
      </c>
      <c r="AH2150" t="s">
        <v>5940</v>
      </c>
      <c r="AI2150">
        <v>2926103</v>
      </c>
      <c r="AJ2150" t="s">
        <v>3981</v>
      </c>
      <c r="AK2150">
        <v>140</v>
      </c>
      <c r="AL2150">
        <v>2926103</v>
      </c>
      <c r="AM2150" t="s">
        <v>3981</v>
      </c>
      <c r="AN2150" t="s">
        <v>5940</v>
      </c>
      <c r="AO2150">
        <v>0</v>
      </c>
      <c r="AP2150">
        <v>2932309</v>
      </c>
      <c r="AQ2150" t="s">
        <v>4057</v>
      </c>
      <c r="AR2150">
        <v>23</v>
      </c>
    </row>
    <row r="2151" spans="1:44" x14ac:dyDescent="0.25">
      <c r="A2151">
        <v>3300936</v>
      </c>
      <c r="B2151">
        <v>2</v>
      </c>
      <c r="C2151" t="s">
        <v>890</v>
      </c>
      <c r="D2151" t="s">
        <v>2957</v>
      </c>
      <c r="E2151">
        <v>360000</v>
      </c>
      <c r="F2151" t="s">
        <v>5940</v>
      </c>
      <c r="G2151">
        <v>8</v>
      </c>
      <c r="H2151" t="s">
        <v>5940</v>
      </c>
      <c r="I2151" t="s">
        <v>5940</v>
      </c>
      <c r="J2151" t="s">
        <v>5940</v>
      </c>
      <c r="K2151">
        <v>90000</v>
      </c>
      <c r="L2151">
        <v>0</v>
      </c>
      <c r="M2151">
        <v>18</v>
      </c>
      <c r="N2151">
        <v>0</v>
      </c>
      <c r="O2151">
        <v>0</v>
      </c>
      <c r="P2151">
        <v>0</v>
      </c>
      <c r="R2151">
        <v>3300936</v>
      </c>
      <c r="S2151">
        <v>360000</v>
      </c>
      <c r="T2151" t="s">
        <v>5940</v>
      </c>
      <c r="U2151">
        <v>8</v>
      </c>
      <c r="V2151" t="s">
        <v>5940</v>
      </c>
      <c r="W2151" t="s">
        <v>5940</v>
      </c>
      <c r="X2151" t="s">
        <v>5940</v>
      </c>
      <c r="Z2151">
        <v>2926202</v>
      </c>
      <c r="AB2151">
        <v>38413</v>
      </c>
      <c r="AC2151">
        <v>2926202</v>
      </c>
      <c r="AD2151" t="s">
        <v>3982</v>
      </c>
      <c r="AE2151">
        <v>5568</v>
      </c>
      <c r="AF2151">
        <v>2926202</v>
      </c>
      <c r="AG2151" t="s">
        <v>3982</v>
      </c>
      <c r="AH2151">
        <v>4700</v>
      </c>
      <c r="AI2151">
        <v>2926202</v>
      </c>
      <c r="AJ2151" t="s">
        <v>3982</v>
      </c>
      <c r="AK2151">
        <v>698</v>
      </c>
      <c r="AL2151">
        <v>2926202</v>
      </c>
      <c r="AM2151" t="s">
        <v>3982</v>
      </c>
      <c r="AN2151">
        <v>189623</v>
      </c>
      <c r="AO2151">
        <v>0</v>
      </c>
      <c r="AP2151">
        <v>2932408</v>
      </c>
      <c r="AQ2151" t="s">
        <v>4058</v>
      </c>
      <c r="AR2151">
        <v>8748</v>
      </c>
    </row>
    <row r="2152" spans="1:44" x14ac:dyDescent="0.25">
      <c r="A2152">
        <v>3301157</v>
      </c>
      <c r="B2152">
        <v>2</v>
      </c>
      <c r="C2152" t="s">
        <v>890</v>
      </c>
      <c r="D2152" t="s">
        <v>2961</v>
      </c>
      <c r="E2152">
        <v>190350</v>
      </c>
      <c r="F2152" t="s">
        <v>5940</v>
      </c>
      <c r="G2152">
        <v>526</v>
      </c>
      <c r="H2152" t="s">
        <v>5940</v>
      </c>
      <c r="I2152">
        <v>88</v>
      </c>
      <c r="J2152">
        <v>15</v>
      </c>
      <c r="K2152">
        <v>196000</v>
      </c>
      <c r="L2152">
        <v>0</v>
      </c>
      <c r="M2152">
        <v>595</v>
      </c>
      <c r="N2152">
        <v>0</v>
      </c>
      <c r="O2152">
        <v>238</v>
      </c>
      <c r="P2152">
        <v>22</v>
      </c>
      <c r="R2152">
        <v>3301157</v>
      </c>
      <c r="S2152">
        <v>190350</v>
      </c>
      <c r="T2152" t="s">
        <v>5940</v>
      </c>
      <c r="U2152">
        <v>526</v>
      </c>
      <c r="V2152" t="s">
        <v>5940</v>
      </c>
      <c r="W2152">
        <v>88</v>
      </c>
      <c r="X2152">
        <v>15</v>
      </c>
      <c r="Z2152">
        <v>2926301</v>
      </c>
      <c r="AB2152" t="s">
        <v>5940</v>
      </c>
      <c r="AC2152">
        <v>2926301</v>
      </c>
      <c r="AD2152" t="s">
        <v>3983</v>
      </c>
      <c r="AE2152" t="s">
        <v>5940</v>
      </c>
      <c r="AF2152">
        <v>2926301</v>
      </c>
      <c r="AG2152" t="s">
        <v>3983</v>
      </c>
      <c r="AH2152" t="s">
        <v>5940</v>
      </c>
      <c r="AI2152">
        <v>2926301</v>
      </c>
      <c r="AJ2152" t="s">
        <v>3983</v>
      </c>
      <c r="AK2152">
        <v>248</v>
      </c>
      <c r="AL2152">
        <v>2926301</v>
      </c>
      <c r="AM2152" t="s">
        <v>3983</v>
      </c>
      <c r="AN2152" t="s">
        <v>5940</v>
      </c>
      <c r="AO2152">
        <v>0</v>
      </c>
      <c r="AP2152">
        <v>2932457</v>
      </c>
      <c r="AQ2152" t="s">
        <v>4059</v>
      </c>
      <c r="AR2152">
        <v>780</v>
      </c>
    </row>
    <row r="2153" spans="1:44" x14ac:dyDescent="0.25">
      <c r="A2153">
        <v>3301207</v>
      </c>
      <c r="B2153">
        <v>2</v>
      </c>
      <c r="C2153" t="s">
        <v>890</v>
      </c>
      <c r="D2153" t="s">
        <v>2962</v>
      </c>
      <c r="E2153">
        <v>13500</v>
      </c>
      <c r="F2153" t="s">
        <v>5940</v>
      </c>
      <c r="G2153">
        <v>720</v>
      </c>
      <c r="H2153" t="s">
        <v>5940</v>
      </c>
      <c r="I2153">
        <v>75</v>
      </c>
      <c r="J2153">
        <v>49</v>
      </c>
      <c r="K2153">
        <v>13500</v>
      </c>
      <c r="L2153">
        <v>0</v>
      </c>
      <c r="M2153">
        <v>768</v>
      </c>
      <c r="N2153">
        <v>0</v>
      </c>
      <c r="O2153">
        <v>60</v>
      </c>
      <c r="P2153">
        <v>51</v>
      </c>
      <c r="R2153">
        <v>3301207</v>
      </c>
      <c r="S2153">
        <v>13500</v>
      </c>
      <c r="T2153" t="s">
        <v>5940</v>
      </c>
      <c r="U2153">
        <v>720</v>
      </c>
      <c r="V2153" t="s">
        <v>5940</v>
      </c>
      <c r="W2153">
        <v>75</v>
      </c>
      <c r="X2153">
        <v>49</v>
      </c>
      <c r="Z2153">
        <v>2926400</v>
      </c>
      <c r="AB2153">
        <v>144</v>
      </c>
      <c r="AC2153">
        <v>2926400</v>
      </c>
      <c r="AD2153" t="s">
        <v>3984</v>
      </c>
      <c r="AE2153" t="s">
        <v>5940</v>
      </c>
      <c r="AF2153">
        <v>2926400</v>
      </c>
      <c r="AG2153" t="s">
        <v>3984</v>
      </c>
      <c r="AH2153">
        <v>200</v>
      </c>
      <c r="AI2153">
        <v>2926400</v>
      </c>
      <c r="AJ2153" t="s">
        <v>3984</v>
      </c>
      <c r="AK2153">
        <v>2910</v>
      </c>
      <c r="AL2153">
        <v>2926400</v>
      </c>
      <c r="AM2153" t="s">
        <v>3984</v>
      </c>
      <c r="AN2153" t="s">
        <v>5940</v>
      </c>
      <c r="AO2153">
        <v>0</v>
      </c>
      <c r="AP2153">
        <v>2932507</v>
      </c>
      <c r="AQ2153" t="s">
        <v>4060</v>
      </c>
      <c r="AR2153">
        <v>6</v>
      </c>
    </row>
    <row r="2154" spans="1:44" x14ac:dyDescent="0.25">
      <c r="A2154">
        <v>3301306</v>
      </c>
      <c r="B2154">
        <v>2</v>
      </c>
      <c r="C2154" t="s">
        <v>890</v>
      </c>
      <c r="D2154" t="s">
        <v>2963</v>
      </c>
      <c r="E2154">
        <v>700</v>
      </c>
      <c r="F2154" t="s">
        <v>5940</v>
      </c>
      <c r="G2154">
        <v>100</v>
      </c>
      <c r="H2154" t="s">
        <v>5940</v>
      </c>
      <c r="I2154" t="s">
        <v>5940</v>
      </c>
      <c r="J2154">
        <v>37</v>
      </c>
      <c r="K2154">
        <v>700</v>
      </c>
      <c r="L2154">
        <v>0</v>
      </c>
      <c r="M2154">
        <v>116</v>
      </c>
      <c r="N2154">
        <v>0</v>
      </c>
      <c r="O2154">
        <v>0</v>
      </c>
      <c r="P2154">
        <v>50</v>
      </c>
      <c r="R2154">
        <v>3301306</v>
      </c>
      <c r="S2154">
        <v>700</v>
      </c>
      <c r="T2154" t="s">
        <v>5940</v>
      </c>
      <c r="U2154">
        <v>100</v>
      </c>
      <c r="V2154" t="s">
        <v>5940</v>
      </c>
      <c r="W2154" t="s">
        <v>5940</v>
      </c>
      <c r="X2154">
        <v>37</v>
      </c>
      <c r="Z2154">
        <v>2926509</v>
      </c>
      <c r="AB2154" t="s">
        <v>5940</v>
      </c>
      <c r="AC2154">
        <v>2926509</v>
      </c>
      <c r="AD2154" t="s">
        <v>3985</v>
      </c>
      <c r="AE2154" t="s">
        <v>5940</v>
      </c>
      <c r="AF2154">
        <v>2926509</v>
      </c>
      <c r="AG2154" t="s">
        <v>3985</v>
      </c>
      <c r="AH2154">
        <v>6800</v>
      </c>
      <c r="AI2154">
        <v>2926509</v>
      </c>
      <c r="AJ2154" t="s">
        <v>3985</v>
      </c>
      <c r="AK2154">
        <v>1534</v>
      </c>
      <c r="AL2154">
        <v>2926509</v>
      </c>
      <c r="AM2154" t="s">
        <v>3985</v>
      </c>
      <c r="AN2154" t="s">
        <v>5940</v>
      </c>
      <c r="AO2154">
        <v>0</v>
      </c>
      <c r="AP2154">
        <v>2932606</v>
      </c>
      <c r="AQ2154" t="s">
        <v>4061</v>
      </c>
      <c r="AR2154">
        <v>756</v>
      </c>
    </row>
    <row r="2155" spans="1:44" x14ac:dyDescent="0.25">
      <c r="A2155">
        <v>3300951</v>
      </c>
      <c r="B2155">
        <v>2</v>
      </c>
      <c r="C2155" t="s">
        <v>890</v>
      </c>
      <c r="D2155" t="s">
        <v>2958</v>
      </c>
      <c r="E2155" t="s">
        <v>5940</v>
      </c>
      <c r="F2155" t="s">
        <v>5940</v>
      </c>
      <c r="G2155">
        <v>27</v>
      </c>
      <c r="H2155" t="s">
        <v>5940</v>
      </c>
      <c r="I2155" t="s">
        <v>5940</v>
      </c>
      <c r="J2155">
        <v>6</v>
      </c>
      <c r="K2155">
        <v>260</v>
      </c>
      <c r="L2155">
        <v>0</v>
      </c>
      <c r="M2155">
        <v>36</v>
      </c>
      <c r="N2155">
        <v>0</v>
      </c>
      <c r="O2155">
        <v>0</v>
      </c>
      <c r="P2155">
        <v>4</v>
      </c>
      <c r="R2155">
        <v>3300951</v>
      </c>
      <c r="S2155" t="s">
        <v>5940</v>
      </c>
      <c r="T2155" t="s">
        <v>5940</v>
      </c>
      <c r="U2155">
        <v>27</v>
      </c>
      <c r="V2155" t="s">
        <v>5940</v>
      </c>
      <c r="W2155" t="s">
        <v>5940</v>
      </c>
      <c r="X2155">
        <v>6</v>
      </c>
      <c r="Z2155">
        <v>2926608</v>
      </c>
      <c r="AB2155" t="s">
        <v>5940</v>
      </c>
      <c r="AC2155">
        <v>2926608</v>
      </c>
      <c r="AD2155" t="s">
        <v>3986</v>
      </c>
      <c r="AE2155" t="s">
        <v>5940</v>
      </c>
      <c r="AF2155">
        <v>2926608</v>
      </c>
      <c r="AG2155" t="s">
        <v>3986</v>
      </c>
      <c r="AH2155" t="s">
        <v>5940</v>
      </c>
      <c r="AI2155">
        <v>2926608</v>
      </c>
      <c r="AJ2155" t="s">
        <v>3986</v>
      </c>
      <c r="AK2155">
        <v>3420</v>
      </c>
      <c r="AL2155">
        <v>2926608</v>
      </c>
      <c r="AM2155" t="s">
        <v>3986</v>
      </c>
      <c r="AN2155" t="s">
        <v>5940</v>
      </c>
      <c r="AO2155">
        <v>0</v>
      </c>
      <c r="AP2155">
        <v>2932705</v>
      </c>
      <c r="AQ2155" t="s">
        <v>4062</v>
      </c>
      <c r="AR2155">
        <v>1</v>
      </c>
    </row>
    <row r="2156" spans="1:44" x14ac:dyDescent="0.25">
      <c r="A2156">
        <v>3301405</v>
      </c>
      <c r="B2156">
        <v>2</v>
      </c>
      <c r="C2156" t="s">
        <v>890</v>
      </c>
      <c r="D2156" t="s">
        <v>2964</v>
      </c>
      <c r="E2156">
        <v>490</v>
      </c>
      <c r="F2156" t="s">
        <v>5940</v>
      </c>
      <c r="G2156">
        <v>0</v>
      </c>
      <c r="H2156" t="s">
        <v>5940</v>
      </c>
      <c r="I2156" t="s">
        <v>5940</v>
      </c>
      <c r="J2156" t="s">
        <v>5940</v>
      </c>
      <c r="K2156">
        <v>140</v>
      </c>
      <c r="L2156">
        <v>0</v>
      </c>
      <c r="M2156">
        <v>0</v>
      </c>
      <c r="N2156">
        <v>0</v>
      </c>
      <c r="O2156">
        <v>0</v>
      </c>
      <c r="P2156">
        <v>0</v>
      </c>
      <c r="R2156">
        <v>3301405</v>
      </c>
      <c r="S2156">
        <v>490</v>
      </c>
      <c r="T2156" t="s">
        <v>5940</v>
      </c>
      <c r="U2156">
        <v>0</v>
      </c>
      <c r="V2156" t="s">
        <v>5940</v>
      </c>
      <c r="W2156" t="s">
        <v>5940</v>
      </c>
      <c r="X2156" t="s">
        <v>5940</v>
      </c>
      <c r="Z2156">
        <v>2926657</v>
      </c>
      <c r="AB2156">
        <v>10</v>
      </c>
      <c r="AC2156">
        <v>2926657</v>
      </c>
      <c r="AD2156" t="s">
        <v>3987</v>
      </c>
      <c r="AE2156" t="s">
        <v>5940</v>
      </c>
      <c r="AF2156">
        <v>2926657</v>
      </c>
      <c r="AG2156" t="s">
        <v>3987</v>
      </c>
      <c r="AH2156">
        <v>4500</v>
      </c>
      <c r="AI2156">
        <v>2926657</v>
      </c>
      <c r="AJ2156" t="s">
        <v>3987</v>
      </c>
      <c r="AK2156">
        <v>570</v>
      </c>
      <c r="AL2156">
        <v>2926657</v>
      </c>
      <c r="AM2156" t="s">
        <v>3987</v>
      </c>
      <c r="AN2156" t="s">
        <v>5940</v>
      </c>
      <c r="AO2156">
        <v>0</v>
      </c>
      <c r="AP2156">
        <v>2932804</v>
      </c>
      <c r="AQ2156" t="s">
        <v>4063</v>
      </c>
      <c r="AR2156">
        <v>144</v>
      </c>
    </row>
    <row r="2157" spans="1:44" x14ac:dyDescent="0.25">
      <c r="A2157">
        <v>3301504</v>
      </c>
      <c r="B2157">
        <v>2</v>
      </c>
      <c r="C2157" t="s">
        <v>890</v>
      </c>
      <c r="D2157" t="s">
        <v>2965</v>
      </c>
      <c r="E2157">
        <v>4000</v>
      </c>
      <c r="F2157" t="s">
        <v>5940</v>
      </c>
      <c r="G2157">
        <v>200</v>
      </c>
      <c r="H2157" t="s">
        <v>5940</v>
      </c>
      <c r="I2157" t="s">
        <v>5940</v>
      </c>
      <c r="J2157">
        <v>34</v>
      </c>
      <c r="K2157">
        <v>4000</v>
      </c>
      <c r="L2157">
        <v>0</v>
      </c>
      <c r="M2157">
        <v>160</v>
      </c>
      <c r="N2157">
        <v>0</v>
      </c>
      <c r="O2157">
        <v>0</v>
      </c>
      <c r="P2157">
        <v>37</v>
      </c>
      <c r="R2157">
        <v>3301504</v>
      </c>
      <c r="S2157">
        <v>4000</v>
      </c>
      <c r="T2157" t="s">
        <v>5940</v>
      </c>
      <c r="U2157">
        <v>200</v>
      </c>
      <c r="V2157" t="s">
        <v>5940</v>
      </c>
      <c r="W2157" t="s">
        <v>5940</v>
      </c>
      <c r="X2157">
        <v>34</v>
      </c>
      <c r="Z2157">
        <v>2926707</v>
      </c>
      <c r="AB2157">
        <v>540</v>
      </c>
      <c r="AC2157">
        <v>2926707</v>
      </c>
      <c r="AD2157" t="s">
        <v>3988</v>
      </c>
      <c r="AE2157">
        <v>250</v>
      </c>
      <c r="AF2157">
        <v>2926707</v>
      </c>
      <c r="AG2157" t="s">
        <v>3988</v>
      </c>
      <c r="AH2157">
        <v>84000</v>
      </c>
      <c r="AI2157">
        <v>2926707</v>
      </c>
      <c r="AJ2157" t="s">
        <v>3988</v>
      </c>
      <c r="AK2157">
        <v>250</v>
      </c>
      <c r="AL2157">
        <v>2926707</v>
      </c>
      <c r="AM2157" t="s">
        <v>3988</v>
      </c>
      <c r="AN2157" t="s">
        <v>5940</v>
      </c>
      <c r="AO2157">
        <v>0</v>
      </c>
      <c r="AP2157">
        <v>2932903</v>
      </c>
      <c r="AQ2157" t="s">
        <v>4064</v>
      </c>
      <c r="AR2157">
        <v>230</v>
      </c>
    </row>
    <row r="2158" spans="1:44" x14ac:dyDescent="0.25">
      <c r="A2158">
        <v>3301603</v>
      </c>
      <c r="B2158">
        <v>2</v>
      </c>
      <c r="C2158" t="s">
        <v>890</v>
      </c>
      <c r="D2158" t="s">
        <v>2966</v>
      </c>
      <c r="E2158">
        <v>7500</v>
      </c>
      <c r="F2158" t="s">
        <v>5940</v>
      </c>
      <c r="G2158">
        <v>1200</v>
      </c>
      <c r="H2158" t="s">
        <v>5940</v>
      </c>
      <c r="I2158" t="s">
        <v>5940</v>
      </c>
      <c r="J2158">
        <v>315</v>
      </c>
      <c r="K2158">
        <v>15300</v>
      </c>
      <c r="L2158">
        <v>0</v>
      </c>
      <c r="M2158">
        <v>1125</v>
      </c>
      <c r="N2158">
        <v>0</v>
      </c>
      <c r="O2158">
        <v>0</v>
      </c>
      <c r="P2158">
        <v>287</v>
      </c>
      <c r="R2158">
        <v>3301603</v>
      </c>
      <c r="S2158">
        <v>7500</v>
      </c>
      <c r="T2158" t="s">
        <v>5940</v>
      </c>
      <c r="U2158">
        <v>1200</v>
      </c>
      <c r="V2158" t="s">
        <v>5940</v>
      </c>
      <c r="W2158" t="s">
        <v>5940</v>
      </c>
      <c r="X2158">
        <v>315</v>
      </c>
      <c r="Z2158">
        <v>2926806</v>
      </c>
      <c r="AB2158">
        <v>24</v>
      </c>
      <c r="AC2158">
        <v>2926806</v>
      </c>
      <c r="AD2158" t="s">
        <v>3989</v>
      </c>
      <c r="AE2158" t="s">
        <v>5940</v>
      </c>
      <c r="AF2158">
        <v>2926806</v>
      </c>
      <c r="AG2158" t="s">
        <v>3989</v>
      </c>
      <c r="AH2158">
        <v>17850</v>
      </c>
      <c r="AI2158">
        <v>2926806</v>
      </c>
      <c r="AJ2158" t="s">
        <v>3989</v>
      </c>
      <c r="AK2158">
        <v>301</v>
      </c>
      <c r="AL2158">
        <v>2926806</v>
      </c>
      <c r="AM2158" t="s">
        <v>3989</v>
      </c>
      <c r="AN2158" t="s">
        <v>5940</v>
      </c>
      <c r="AO2158">
        <v>0</v>
      </c>
      <c r="AP2158">
        <v>2933000</v>
      </c>
      <c r="AQ2158" t="s">
        <v>4065</v>
      </c>
      <c r="AR2158">
        <v>83</v>
      </c>
    </row>
    <row r="2159" spans="1:44" x14ac:dyDescent="0.25">
      <c r="A2159">
        <v>3301702</v>
      </c>
      <c r="B2159">
        <v>2</v>
      </c>
      <c r="C2159" t="s">
        <v>890</v>
      </c>
      <c r="D2159" t="s">
        <v>2967</v>
      </c>
      <c r="E2159">
        <v>1900</v>
      </c>
      <c r="F2159" t="s">
        <v>5940</v>
      </c>
      <c r="G2159">
        <v>5</v>
      </c>
      <c r="H2159" t="s">
        <v>5940</v>
      </c>
      <c r="I2159" t="s">
        <v>5940</v>
      </c>
      <c r="J2159" t="s">
        <v>5940</v>
      </c>
      <c r="K2159">
        <v>2000</v>
      </c>
      <c r="L2159">
        <v>0</v>
      </c>
      <c r="M2159">
        <v>0</v>
      </c>
      <c r="N2159">
        <v>0</v>
      </c>
      <c r="O2159">
        <v>0</v>
      </c>
      <c r="P2159">
        <v>0</v>
      </c>
      <c r="R2159">
        <v>3301702</v>
      </c>
      <c r="S2159">
        <v>1900</v>
      </c>
      <c r="T2159" t="s">
        <v>5940</v>
      </c>
      <c r="U2159">
        <v>5</v>
      </c>
      <c r="V2159" t="s">
        <v>5940</v>
      </c>
      <c r="W2159" t="s">
        <v>5940</v>
      </c>
      <c r="X2159" t="s">
        <v>5940</v>
      </c>
      <c r="Z2159">
        <v>2926905</v>
      </c>
      <c r="AB2159">
        <v>60</v>
      </c>
      <c r="AC2159">
        <v>2926905</v>
      </c>
      <c r="AD2159" t="s">
        <v>3990</v>
      </c>
      <c r="AE2159">
        <v>50</v>
      </c>
      <c r="AF2159">
        <v>2926905</v>
      </c>
      <c r="AG2159" t="s">
        <v>3990</v>
      </c>
      <c r="AH2159">
        <v>2000</v>
      </c>
      <c r="AI2159">
        <v>2926905</v>
      </c>
      <c r="AJ2159" t="s">
        <v>3990</v>
      </c>
      <c r="AK2159">
        <v>809</v>
      </c>
      <c r="AL2159">
        <v>2926905</v>
      </c>
      <c r="AM2159" t="s">
        <v>3990</v>
      </c>
      <c r="AN2159" t="s">
        <v>5940</v>
      </c>
      <c r="AO2159">
        <v>0</v>
      </c>
      <c r="AP2159">
        <v>2933059</v>
      </c>
      <c r="AQ2159" t="s">
        <v>4066</v>
      </c>
      <c r="AR2159">
        <v>288</v>
      </c>
    </row>
    <row r="2160" spans="1:44" x14ac:dyDescent="0.25">
      <c r="A2160">
        <v>3301801</v>
      </c>
      <c r="B2160">
        <v>2</v>
      </c>
      <c r="C2160" t="s">
        <v>890</v>
      </c>
      <c r="D2160" t="s">
        <v>2968</v>
      </c>
      <c r="E2160">
        <v>276</v>
      </c>
      <c r="F2160" t="s">
        <v>5940</v>
      </c>
      <c r="G2160">
        <v>0</v>
      </c>
      <c r="H2160" t="s">
        <v>5940</v>
      </c>
      <c r="I2160" t="s">
        <v>5940</v>
      </c>
      <c r="J2160" t="s">
        <v>5940</v>
      </c>
      <c r="K2160">
        <v>276</v>
      </c>
      <c r="L2160">
        <v>0</v>
      </c>
      <c r="M2160">
        <v>0</v>
      </c>
      <c r="N2160">
        <v>0</v>
      </c>
      <c r="O2160">
        <v>0</v>
      </c>
      <c r="P2160">
        <v>0</v>
      </c>
      <c r="R2160">
        <v>3301801</v>
      </c>
      <c r="S2160">
        <v>276</v>
      </c>
      <c r="T2160" t="s">
        <v>5940</v>
      </c>
      <c r="U2160">
        <v>0</v>
      </c>
      <c r="V2160" t="s">
        <v>5940</v>
      </c>
      <c r="W2160" t="s">
        <v>5940</v>
      </c>
      <c r="X2160" t="s">
        <v>5940</v>
      </c>
      <c r="Z2160">
        <v>2927002</v>
      </c>
      <c r="AB2160" t="s">
        <v>5940</v>
      </c>
      <c r="AC2160">
        <v>2927002</v>
      </c>
      <c r="AD2160" t="s">
        <v>3991</v>
      </c>
      <c r="AE2160" t="s">
        <v>5940</v>
      </c>
      <c r="AF2160">
        <v>2927002</v>
      </c>
      <c r="AG2160" t="s">
        <v>3991</v>
      </c>
      <c r="AH2160" t="s">
        <v>5940</v>
      </c>
      <c r="AI2160">
        <v>2927002</v>
      </c>
      <c r="AJ2160" t="s">
        <v>3991</v>
      </c>
      <c r="AK2160">
        <v>210</v>
      </c>
      <c r="AL2160">
        <v>2927002</v>
      </c>
      <c r="AM2160" t="s">
        <v>3991</v>
      </c>
      <c r="AN2160" t="s">
        <v>5940</v>
      </c>
      <c r="AO2160">
        <v>0</v>
      </c>
      <c r="AP2160">
        <v>2933109</v>
      </c>
      <c r="AQ2160" t="s">
        <v>4067</v>
      </c>
      <c r="AR2160">
        <v>40</v>
      </c>
    </row>
    <row r="2161" spans="1:44" x14ac:dyDescent="0.25">
      <c r="A2161">
        <v>3301850</v>
      </c>
      <c r="B2161">
        <v>2</v>
      </c>
      <c r="C2161" t="s">
        <v>890</v>
      </c>
      <c r="D2161" t="s">
        <v>2969</v>
      </c>
      <c r="E2161">
        <v>1250</v>
      </c>
      <c r="F2161" t="s">
        <v>5940</v>
      </c>
      <c r="G2161">
        <v>0</v>
      </c>
      <c r="H2161" t="s">
        <v>5940</v>
      </c>
      <c r="I2161" t="s">
        <v>5940</v>
      </c>
      <c r="J2161" t="s">
        <v>5940</v>
      </c>
      <c r="K2161">
        <v>1250</v>
      </c>
      <c r="L2161">
        <v>0</v>
      </c>
      <c r="M2161">
        <v>0</v>
      </c>
      <c r="N2161">
        <v>0</v>
      </c>
      <c r="O2161">
        <v>0</v>
      </c>
      <c r="P2161">
        <v>0</v>
      </c>
      <c r="R2161">
        <v>3301850</v>
      </c>
      <c r="S2161">
        <v>1250</v>
      </c>
      <c r="T2161" t="s">
        <v>5940</v>
      </c>
      <c r="U2161">
        <v>0</v>
      </c>
      <c r="V2161" t="s">
        <v>5940</v>
      </c>
      <c r="W2161" t="s">
        <v>5940</v>
      </c>
      <c r="X2161" t="s">
        <v>5940</v>
      </c>
      <c r="Z2161">
        <v>2927101</v>
      </c>
      <c r="AB2161" t="s">
        <v>5940</v>
      </c>
      <c r="AC2161">
        <v>2927101</v>
      </c>
      <c r="AD2161" t="s">
        <v>3992</v>
      </c>
      <c r="AE2161" t="s">
        <v>5940</v>
      </c>
      <c r="AF2161">
        <v>2927101</v>
      </c>
      <c r="AG2161" t="s">
        <v>3992</v>
      </c>
      <c r="AH2161" t="s">
        <v>5940</v>
      </c>
      <c r="AI2161">
        <v>2927101</v>
      </c>
      <c r="AJ2161" t="s">
        <v>3992</v>
      </c>
      <c r="AK2161">
        <v>63</v>
      </c>
      <c r="AL2161">
        <v>2927101</v>
      </c>
      <c r="AM2161" t="s">
        <v>3992</v>
      </c>
      <c r="AN2161" t="s">
        <v>5940</v>
      </c>
      <c r="AO2161">
        <v>0</v>
      </c>
      <c r="AP2161">
        <v>2933158</v>
      </c>
      <c r="AQ2161" t="s">
        <v>4068</v>
      </c>
      <c r="AR2161">
        <v>840</v>
      </c>
    </row>
    <row r="2162" spans="1:44" x14ac:dyDescent="0.25">
      <c r="A2162">
        <v>3301876</v>
      </c>
      <c r="B2162">
        <v>2</v>
      </c>
      <c r="C2162" t="s">
        <v>890</v>
      </c>
      <c r="D2162" t="s">
        <v>2970</v>
      </c>
      <c r="E2162" t="s">
        <v>5940</v>
      </c>
      <c r="F2162" t="s">
        <v>5940</v>
      </c>
      <c r="G2162">
        <v>1</v>
      </c>
      <c r="H2162" t="s">
        <v>5940</v>
      </c>
      <c r="I2162" t="s">
        <v>5940</v>
      </c>
      <c r="J2162" t="s">
        <v>5940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5</v>
      </c>
      <c r="R2162">
        <v>3301876</v>
      </c>
      <c r="S2162" t="s">
        <v>5940</v>
      </c>
      <c r="T2162" t="s">
        <v>5940</v>
      </c>
      <c r="U2162">
        <v>1</v>
      </c>
      <c r="V2162" t="s">
        <v>5940</v>
      </c>
      <c r="W2162" t="s">
        <v>5940</v>
      </c>
      <c r="X2162" t="s">
        <v>5940</v>
      </c>
      <c r="Z2162">
        <v>2927200</v>
      </c>
      <c r="AB2162" t="s">
        <v>5940</v>
      </c>
      <c r="AC2162">
        <v>2927200</v>
      </c>
      <c r="AD2162" t="s">
        <v>3993</v>
      </c>
      <c r="AE2162" t="s">
        <v>5940</v>
      </c>
      <c r="AF2162">
        <v>2927200</v>
      </c>
      <c r="AG2162" t="s">
        <v>3993</v>
      </c>
      <c r="AH2162" t="s">
        <v>5940</v>
      </c>
      <c r="AI2162">
        <v>2927200</v>
      </c>
      <c r="AJ2162" t="s">
        <v>3993</v>
      </c>
      <c r="AK2162">
        <v>252</v>
      </c>
      <c r="AL2162">
        <v>2927200</v>
      </c>
      <c r="AM2162" t="s">
        <v>3993</v>
      </c>
      <c r="AN2162" t="s">
        <v>5940</v>
      </c>
      <c r="AO2162">
        <v>0</v>
      </c>
      <c r="AP2162">
        <v>2933174</v>
      </c>
      <c r="AQ2162" t="s">
        <v>4069</v>
      </c>
      <c r="AR2162">
        <v>69</v>
      </c>
    </row>
    <row r="2163" spans="1:44" x14ac:dyDescent="0.25">
      <c r="A2163">
        <v>3301900</v>
      </c>
      <c r="B2163">
        <v>2</v>
      </c>
      <c r="C2163" t="s">
        <v>890</v>
      </c>
      <c r="D2163" t="s">
        <v>2971</v>
      </c>
      <c r="E2163">
        <v>630</v>
      </c>
      <c r="F2163" t="s">
        <v>5940</v>
      </c>
      <c r="G2163">
        <v>70</v>
      </c>
      <c r="H2163" t="s">
        <v>5940</v>
      </c>
      <c r="I2163" t="s">
        <v>5940</v>
      </c>
      <c r="J2163">
        <v>2</v>
      </c>
      <c r="K2163">
        <v>600</v>
      </c>
      <c r="L2163">
        <v>0</v>
      </c>
      <c r="M2163">
        <v>70</v>
      </c>
      <c r="N2163">
        <v>0</v>
      </c>
      <c r="O2163">
        <v>0</v>
      </c>
      <c r="P2163">
        <v>2</v>
      </c>
      <c r="R2163">
        <v>3301900</v>
      </c>
      <c r="S2163">
        <v>630</v>
      </c>
      <c r="T2163" t="s">
        <v>5940</v>
      </c>
      <c r="U2163">
        <v>70</v>
      </c>
      <c r="V2163" t="s">
        <v>5940</v>
      </c>
      <c r="W2163" t="s">
        <v>5940</v>
      </c>
      <c r="X2163">
        <v>2</v>
      </c>
      <c r="Z2163">
        <v>2927309</v>
      </c>
      <c r="AB2163" t="s">
        <v>5940</v>
      </c>
      <c r="AC2163">
        <v>2927309</v>
      </c>
      <c r="AD2163" t="s">
        <v>3994</v>
      </c>
      <c r="AE2163" t="s">
        <v>5940</v>
      </c>
      <c r="AF2163">
        <v>2927309</v>
      </c>
      <c r="AG2163" t="s">
        <v>3994</v>
      </c>
      <c r="AH2163" t="s">
        <v>5940</v>
      </c>
      <c r="AI2163">
        <v>2927309</v>
      </c>
      <c r="AJ2163" t="s">
        <v>3994</v>
      </c>
      <c r="AK2163" t="s">
        <v>5940</v>
      </c>
      <c r="AL2163">
        <v>2927309</v>
      </c>
      <c r="AM2163" t="s">
        <v>3994</v>
      </c>
      <c r="AN2163" t="s">
        <v>5940</v>
      </c>
      <c r="AO2163">
        <v>0</v>
      </c>
      <c r="AP2163">
        <v>2933208</v>
      </c>
      <c r="AQ2163" t="s">
        <v>4070</v>
      </c>
      <c r="AR2163" t="s">
        <v>5940</v>
      </c>
    </row>
    <row r="2164" spans="1:44" x14ac:dyDescent="0.25">
      <c r="A2164">
        <v>3302007</v>
      </c>
      <c r="B2164">
        <v>2</v>
      </c>
      <c r="C2164" t="s">
        <v>890</v>
      </c>
      <c r="D2164" t="s">
        <v>2972</v>
      </c>
      <c r="E2164">
        <v>2100</v>
      </c>
      <c r="F2164" t="s">
        <v>5940</v>
      </c>
      <c r="G2164">
        <v>0</v>
      </c>
      <c r="H2164" t="s">
        <v>5940</v>
      </c>
      <c r="I2164" t="s">
        <v>5940</v>
      </c>
      <c r="J2164" t="s">
        <v>5940</v>
      </c>
      <c r="K2164">
        <v>2100</v>
      </c>
      <c r="L2164">
        <v>0</v>
      </c>
      <c r="M2164">
        <v>0</v>
      </c>
      <c r="N2164">
        <v>0</v>
      </c>
      <c r="O2164">
        <v>0</v>
      </c>
      <c r="P2164">
        <v>0</v>
      </c>
      <c r="R2164">
        <v>3302007</v>
      </c>
      <c r="S2164">
        <v>2100</v>
      </c>
      <c r="T2164" t="s">
        <v>5940</v>
      </c>
      <c r="U2164">
        <v>0</v>
      </c>
      <c r="V2164" t="s">
        <v>5940</v>
      </c>
      <c r="W2164" t="s">
        <v>5940</v>
      </c>
      <c r="X2164" t="s">
        <v>5940</v>
      </c>
      <c r="Z2164">
        <v>2927408</v>
      </c>
      <c r="AB2164" t="s">
        <v>5940</v>
      </c>
      <c r="AC2164">
        <v>2927408</v>
      </c>
      <c r="AD2164" t="s">
        <v>3995</v>
      </c>
      <c r="AE2164" t="s">
        <v>5940</v>
      </c>
      <c r="AF2164">
        <v>2927408</v>
      </c>
      <c r="AG2164" t="s">
        <v>3995</v>
      </c>
      <c r="AH2164" t="s">
        <v>5940</v>
      </c>
      <c r="AI2164">
        <v>2927408</v>
      </c>
      <c r="AJ2164" t="s">
        <v>3995</v>
      </c>
      <c r="AK2164" t="s">
        <v>5940</v>
      </c>
      <c r="AL2164">
        <v>2927408</v>
      </c>
      <c r="AM2164" t="s">
        <v>3995</v>
      </c>
      <c r="AN2164" t="s">
        <v>5940</v>
      </c>
      <c r="AO2164">
        <v>0</v>
      </c>
      <c r="AP2164">
        <v>2933257</v>
      </c>
      <c r="AQ2164" t="s">
        <v>4071</v>
      </c>
      <c r="AR2164">
        <v>74</v>
      </c>
    </row>
    <row r="2165" spans="1:44" x14ac:dyDescent="0.25">
      <c r="A2165">
        <v>3302056</v>
      </c>
      <c r="B2165">
        <v>2</v>
      </c>
      <c r="C2165" t="s">
        <v>890</v>
      </c>
      <c r="D2165" t="s">
        <v>2973</v>
      </c>
      <c r="E2165">
        <v>15700</v>
      </c>
      <c r="F2165" t="s">
        <v>5940</v>
      </c>
      <c r="G2165">
        <v>730</v>
      </c>
      <c r="H2165" t="s">
        <v>5940</v>
      </c>
      <c r="I2165">
        <v>728</v>
      </c>
      <c r="J2165">
        <v>120</v>
      </c>
      <c r="K2165">
        <v>15000</v>
      </c>
      <c r="L2165">
        <v>0</v>
      </c>
      <c r="M2165">
        <v>1040</v>
      </c>
      <c r="N2165">
        <v>0</v>
      </c>
      <c r="O2165">
        <v>900</v>
      </c>
      <c r="P2165">
        <v>95</v>
      </c>
      <c r="R2165">
        <v>3302056</v>
      </c>
      <c r="S2165">
        <v>15700</v>
      </c>
      <c r="T2165" t="s">
        <v>5940</v>
      </c>
      <c r="U2165">
        <v>730</v>
      </c>
      <c r="V2165" t="s">
        <v>5940</v>
      </c>
      <c r="W2165">
        <v>728</v>
      </c>
      <c r="X2165">
        <v>120</v>
      </c>
      <c r="Z2165">
        <v>2927507</v>
      </c>
      <c r="AB2165" t="s">
        <v>5940</v>
      </c>
      <c r="AC2165">
        <v>2927507</v>
      </c>
      <c r="AD2165" t="s">
        <v>3996</v>
      </c>
      <c r="AE2165" t="s">
        <v>5940</v>
      </c>
      <c r="AF2165">
        <v>2927507</v>
      </c>
      <c r="AG2165" t="s">
        <v>3996</v>
      </c>
      <c r="AH2165" t="s">
        <v>5940</v>
      </c>
      <c r="AI2165">
        <v>2927507</v>
      </c>
      <c r="AJ2165" t="s">
        <v>3996</v>
      </c>
      <c r="AK2165">
        <v>1038</v>
      </c>
      <c r="AL2165">
        <v>2927507</v>
      </c>
      <c r="AM2165" t="s">
        <v>3996</v>
      </c>
      <c r="AN2165" t="s">
        <v>5940</v>
      </c>
      <c r="AO2165">
        <v>0</v>
      </c>
      <c r="AP2165">
        <v>2933307</v>
      </c>
      <c r="AQ2165" t="s">
        <v>4072</v>
      </c>
      <c r="AR2165">
        <v>405</v>
      </c>
    </row>
    <row r="2166" spans="1:44" x14ac:dyDescent="0.25">
      <c r="A2166">
        <v>3302106</v>
      </c>
      <c r="B2166">
        <v>2</v>
      </c>
      <c r="C2166" t="s">
        <v>890</v>
      </c>
      <c r="D2166" t="s">
        <v>2974</v>
      </c>
      <c r="E2166">
        <v>92500</v>
      </c>
      <c r="F2166" t="s">
        <v>5940</v>
      </c>
      <c r="G2166">
        <v>440</v>
      </c>
      <c r="H2166" t="s">
        <v>5940</v>
      </c>
      <c r="I2166">
        <v>750</v>
      </c>
      <c r="J2166">
        <v>30</v>
      </c>
      <c r="K2166">
        <v>140000</v>
      </c>
      <c r="L2166">
        <v>0</v>
      </c>
      <c r="M2166">
        <v>200</v>
      </c>
      <c r="N2166">
        <v>0</v>
      </c>
      <c r="O2166">
        <v>450</v>
      </c>
      <c r="P2166">
        <v>30</v>
      </c>
      <c r="R2166">
        <v>3302106</v>
      </c>
      <c r="S2166">
        <v>92500</v>
      </c>
      <c r="T2166" t="s">
        <v>5940</v>
      </c>
      <c r="U2166">
        <v>440</v>
      </c>
      <c r="V2166" t="s">
        <v>5940</v>
      </c>
      <c r="W2166">
        <v>750</v>
      </c>
      <c r="X2166">
        <v>30</v>
      </c>
      <c r="Z2166">
        <v>2927606</v>
      </c>
      <c r="AB2166" t="s">
        <v>5940</v>
      </c>
      <c r="AC2166">
        <v>2927606</v>
      </c>
      <c r="AD2166" t="s">
        <v>3997</v>
      </c>
      <c r="AE2166" t="s">
        <v>5940</v>
      </c>
      <c r="AF2166">
        <v>2927606</v>
      </c>
      <c r="AG2166" t="s">
        <v>3997</v>
      </c>
      <c r="AH2166" t="s">
        <v>5940</v>
      </c>
      <c r="AI2166">
        <v>2927606</v>
      </c>
      <c r="AJ2166" t="s">
        <v>3997</v>
      </c>
      <c r="AK2166">
        <v>3132</v>
      </c>
      <c r="AL2166">
        <v>2927606</v>
      </c>
      <c r="AM2166" t="s">
        <v>3997</v>
      </c>
      <c r="AN2166" t="s">
        <v>5940</v>
      </c>
      <c r="AO2166">
        <v>0</v>
      </c>
      <c r="AP2166">
        <v>2933406</v>
      </c>
      <c r="AQ2166" t="s">
        <v>4073</v>
      </c>
      <c r="AR2166">
        <v>90</v>
      </c>
    </row>
    <row r="2167" spans="1:44" x14ac:dyDescent="0.25">
      <c r="A2167">
        <v>3302205</v>
      </c>
      <c r="B2167">
        <v>2</v>
      </c>
      <c r="C2167" t="s">
        <v>890</v>
      </c>
      <c r="D2167" t="s">
        <v>2975</v>
      </c>
      <c r="E2167">
        <v>17800</v>
      </c>
      <c r="F2167" t="s">
        <v>5940</v>
      </c>
      <c r="G2167">
        <v>4700</v>
      </c>
      <c r="H2167" t="s">
        <v>5940</v>
      </c>
      <c r="I2167">
        <v>1530</v>
      </c>
      <c r="J2167">
        <v>161</v>
      </c>
      <c r="K2167">
        <v>45000</v>
      </c>
      <c r="L2167">
        <v>0</v>
      </c>
      <c r="M2167">
        <v>2000</v>
      </c>
      <c r="N2167">
        <v>0</v>
      </c>
      <c r="O2167">
        <v>1050</v>
      </c>
      <c r="P2167">
        <v>67</v>
      </c>
      <c r="R2167">
        <v>3302205</v>
      </c>
      <c r="S2167">
        <v>17800</v>
      </c>
      <c r="T2167" t="s">
        <v>5940</v>
      </c>
      <c r="U2167">
        <v>4700</v>
      </c>
      <c r="V2167" t="s">
        <v>5940</v>
      </c>
      <c r="W2167">
        <v>1530</v>
      </c>
      <c r="X2167">
        <v>161</v>
      </c>
      <c r="Z2167">
        <v>2927705</v>
      </c>
      <c r="AB2167" t="s">
        <v>5940</v>
      </c>
      <c r="AC2167">
        <v>2927705</v>
      </c>
      <c r="AD2167" t="s">
        <v>3998</v>
      </c>
      <c r="AE2167">
        <v>4</v>
      </c>
      <c r="AF2167">
        <v>2927705</v>
      </c>
      <c r="AG2167" t="s">
        <v>3998</v>
      </c>
      <c r="AH2167">
        <v>36000</v>
      </c>
      <c r="AI2167">
        <v>2927705</v>
      </c>
      <c r="AJ2167" t="s">
        <v>3998</v>
      </c>
      <c r="AK2167">
        <v>24</v>
      </c>
      <c r="AL2167">
        <v>2927705</v>
      </c>
      <c r="AM2167" t="s">
        <v>3998</v>
      </c>
      <c r="AN2167" t="s">
        <v>5940</v>
      </c>
      <c r="AO2167">
        <v>0</v>
      </c>
      <c r="AP2167">
        <v>2933455</v>
      </c>
      <c r="AQ2167" t="s">
        <v>4074</v>
      </c>
      <c r="AR2167">
        <v>16800</v>
      </c>
    </row>
    <row r="2168" spans="1:44" x14ac:dyDescent="0.25">
      <c r="A2168">
        <v>3302254</v>
      </c>
      <c r="B2168">
        <v>2</v>
      </c>
      <c r="C2168" t="s">
        <v>890</v>
      </c>
      <c r="D2168" t="s">
        <v>2976</v>
      </c>
      <c r="E2168">
        <v>516</v>
      </c>
      <c r="F2168" t="s">
        <v>5940</v>
      </c>
      <c r="G2168">
        <v>98</v>
      </c>
      <c r="H2168" t="s">
        <v>5940</v>
      </c>
      <c r="I2168" t="s">
        <v>5940</v>
      </c>
      <c r="J2168">
        <v>8</v>
      </c>
      <c r="K2168">
        <v>430</v>
      </c>
      <c r="L2168">
        <v>0</v>
      </c>
      <c r="M2168">
        <v>70</v>
      </c>
      <c r="N2168">
        <v>0</v>
      </c>
      <c r="O2168">
        <v>0</v>
      </c>
      <c r="P2168">
        <v>8</v>
      </c>
      <c r="R2168">
        <v>3302254</v>
      </c>
      <c r="S2168">
        <v>516</v>
      </c>
      <c r="T2168" t="s">
        <v>5940</v>
      </c>
      <c r="U2168">
        <v>98</v>
      </c>
      <c r="V2168" t="s">
        <v>5940</v>
      </c>
      <c r="W2168" t="s">
        <v>5940</v>
      </c>
      <c r="X2168">
        <v>8</v>
      </c>
      <c r="Z2168">
        <v>2927804</v>
      </c>
      <c r="AB2168" t="s">
        <v>5940</v>
      </c>
      <c r="AC2168">
        <v>2927804</v>
      </c>
      <c r="AD2168" t="s">
        <v>3999</v>
      </c>
      <c r="AE2168" t="s">
        <v>5940</v>
      </c>
      <c r="AF2168">
        <v>2927804</v>
      </c>
      <c r="AG2168" t="s">
        <v>3999</v>
      </c>
      <c r="AH2168">
        <v>840</v>
      </c>
      <c r="AI2168">
        <v>2927804</v>
      </c>
      <c r="AJ2168" t="s">
        <v>3999</v>
      </c>
      <c r="AK2168">
        <v>7</v>
      </c>
      <c r="AL2168">
        <v>2927804</v>
      </c>
      <c r="AM2168" t="s">
        <v>3999</v>
      </c>
      <c r="AN2168" t="s">
        <v>5940</v>
      </c>
      <c r="AO2168">
        <v>0</v>
      </c>
      <c r="AP2168">
        <v>2933505</v>
      </c>
      <c r="AQ2168" t="s">
        <v>4075</v>
      </c>
      <c r="AR2168">
        <v>160</v>
      </c>
    </row>
    <row r="2169" spans="1:44" x14ac:dyDescent="0.25">
      <c r="A2169">
        <v>3302270</v>
      </c>
      <c r="B2169">
        <v>2</v>
      </c>
      <c r="C2169" t="s">
        <v>890</v>
      </c>
      <c r="D2169" t="s">
        <v>2977</v>
      </c>
      <c r="E2169">
        <v>5320</v>
      </c>
      <c r="F2169" t="s">
        <v>5940</v>
      </c>
      <c r="G2169">
        <v>0</v>
      </c>
      <c r="H2169" t="s">
        <v>5940</v>
      </c>
      <c r="I2169" t="s">
        <v>5940</v>
      </c>
      <c r="J2169" t="s">
        <v>5940</v>
      </c>
      <c r="K2169">
        <v>5250</v>
      </c>
      <c r="L2169">
        <v>0</v>
      </c>
      <c r="M2169">
        <v>0</v>
      </c>
      <c r="N2169">
        <v>0</v>
      </c>
      <c r="O2169">
        <v>0</v>
      </c>
      <c r="P2169">
        <v>0</v>
      </c>
      <c r="R2169">
        <v>3302270</v>
      </c>
      <c r="S2169">
        <v>5320</v>
      </c>
      <c r="T2169" t="s">
        <v>5940</v>
      </c>
      <c r="U2169">
        <v>0</v>
      </c>
      <c r="V2169" t="s">
        <v>5940</v>
      </c>
      <c r="W2169" t="s">
        <v>5940</v>
      </c>
      <c r="X2169" t="s">
        <v>5940</v>
      </c>
      <c r="Z2169">
        <v>2927903</v>
      </c>
      <c r="AB2169" t="s">
        <v>5940</v>
      </c>
      <c r="AC2169">
        <v>2927903</v>
      </c>
      <c r="AD2169" t="s">
        <v>4000</v>
      </c>
      <c r="AE2169" t="s">
        <v>5940</v>
      </c>
      <c r="AF2169">
        <v>2927903</v>
      </c>
      <c r="AG2169" t="s">
        <v>4000</v>
      </c>
      <c r="AH2169" t="s">
        <v>5940</v>
      </c>
      <c r="AI2169">
        <v>2927903</v>
      </c>
      <c r="AJ2169" t="s">
        <v>4000</v>
      </c>
      <c r="AK2169">
        <v>7</v>
      </c>
      <c r="AL2169">
        <v>2927903</v>
      </c>
      <c r="AM2169" t="s">
        <v>4000</v>
      </c>
      <c r="AN2169" t="s">
        <v>5940</v>
      </c>
      <c r="AO2169">
        <v>0</v>
      </c>
      <c r="AP2169">
        <v>2933604</v>
      </c>
      <c r="AQ2169" t="s">
        <v>4076</v>
      </c>
      <c r="AR2169">
        <v>480</v>
      </c>
    </row>
    <row r="2170" spans="1:44" x14ac:dyDescent="0.25">
      <c r="A2170">
        <v>3302304</v>
      </c>
      <c r="B2170">
        <v>2</v>
      </c>
      <c r="C2170" t="s">
        <v>890</v>
      </c>
      <c r="D2170" t="s">
        <v>2978</v>
      </c>
      <c r="E2170">
        <v>1000</v>
      </c>
      <c r="F2170" t="s">
        <v>5940</v>
      </c>
      <c r="G2170">
        <v>90</v>
      </c>
      <c r="H2170" t="s">
        <v>5940</v>
      </c>
      <c r="I2170">
        <v>800</v>
      </c>
      <c r="J2170" t="s">
        <v>5940</v>
      </c>
      <c r="K2170">
        <v>4800</v>
      </c>
      <c r="L2170">
        <v>0</v>
      </c>
      <c r="M2170">
        <v>72</v>
      </c>
      <c r="N2170">
        <v>0</v>
      </c>
      <c r="O2170">
        <v>200</v>
      </c>
      <c r="P2170">
        <v>0</v>
      </c>
      <c r="R2170">
        <v>3302304</v>
      </c>
      <c r="S2170">
        <v>1000</v>
      </c>
      <c r="T2170" t="s">
        <v>5940</v>
      </c>
      <c r="U2170">
        <v>90</v>
      </c>
      <c r="V2170" t="s">
        <v>5940</v>
      </c>
      <c r="W2170">
        <v>800</v>
      </c>
      <c r="X2170" t="s">
        <v>5940</v>
      </c>
      <c r="Z2170">
        <v>2928000</v>
      </c>
      <c r="AB2170" t="s">
        <v>5940</v>
      </c>
      <c r="AC2170">
        <v>2928000</v>
      </c>
      <c r="AD2170" t="s">
        <v>4001</v>
      </c>
      <c r="AE2170" t="s">
        <v>5940</v>
      </c>
      <c r="AF2170">
        <v>2928000</v>
      </c>
      <c r="AG2170" t="s">
        <v>4001</v>
      </c>
      <c r="AH2170" t="s">
        <v>5940</v>
      </c>
      <c r="AI2170">
        <v>2928000</v>
      </c>
      <c r="AJ2170" t="s">
        <v>4001</v>
      </c>
      <c r="AK2170">
        <v>150</v>
      </c>
      <c r="AL2170">
        <v>2928000</v>
      </c>
      <c r="AM2170" t="s">
        <v>4001</v>
      </c>
      <c r="AN2170" t="s">
        <v>5940</v>
      </c>
      <c r="AO2170">
        <v>0</v>
      </c>
      <c r="AP2170">
        <v>3100104</v>
      </c>
      <c r="AQ2170" t="s">
        <v>4077</v>
      </c>
      <c r="AR2170">
        <v>7104</v>
      </c>
    </row>
    <row r="2171" spans="1:44" x14ac:dyDescent="0.25">
      <c r="A2171">
        <v>3302403</v>
      </c>
      <c r="B2171">
        <v>2</v>
      </c>
      <c r="C2171" t="s">
        <v>890</v>
      </c>
      <c r="D2171" t="s">
        <v>2979</v>
      </c>
      <c r="E2171">
        <v>26000</v>
      </c>
      <c r="F2171" t="s">
        <v>5940</v>
      </c>
      <c r="G2171">
        <v>780</v>
      </c>
      <c r="H2171" t="s">
        <v>5940</v>
      </c>
      <c r="I2171">
        <v>144</v>
      </c>
      <c r="J2171">
        <v>468</v>
      </c>
      <c r="K2171">
        <v>26000</v>
      </c>
      <c r="L2171">
        <v>0</v>
      </c>
      <c r="M2171">
        <v>600</v>
      </c>
      <c r="N2171">
        <v>0</v>
      </c>
      <c r="O2171">
        <v>630</v>
      </c>
      <c r="P2171">
        <v>342</v>
      </c>
      <c r="R2171">
        <v>3302403</v>
      </c>
      <c r="S2171">
        <v>26000</v>
      </c>
      <c r="T2171" t="s">
        <v>5940</v>
      </c>
      <c r="U2171">
        <v>780</v>
      </c>
      <c r="V2171" t="s">
        <v>5940</v>
      </c>
      <c r="W2171">
        <v>144</v>
      </c>
      <c r="X2171">
        <v>468</v>
      </c>
      <c r="Z2171">
        <v>2928059</v>
      </c>
      <c r="AB2171" t="s">
        <v>5940</v>
      </c>
      <c r="AC2171">
        <v>2928059</v>
      </c>
      <c r="AD2171" t="s">
        <v>4002</v>
      </c>
      <c r="AE2171" t="s">
        <v>5940</v>
      </c>
      <c r="AF2171">
        <v>2928059</v>
      </c>
      <c r="AG2171" t="s">
        <v>4002</v>
      </c>
      <c r="AH2171" t="s">
        <v>5940</v>
      </c>
      <c r="AI2171">
        <v>2928059</v>
      </c>
      <c r="AJ2171" t="s">
        <v>4002</v>
      </c>
      <c r="AK2171" t="s">
        <v>5940</v>
      </c>
      <c r="AL2171">
        <v>2928059</v>
      </c>
      <c r="AM2171" t="s">
        <v>4002</v>
      </c>
      <c r="AN2171" t="s">
        <v>5940</v>
      </c>
      <c r="AO2171">
        <v>0</v>
      </c>
      <c r="AP2171">
        <v>3100203</v>
      </c>
      <c r="AQ2171" t="s">
        <v>4078</v>
      </c>
      <c r="AR2171">
        <v>10360</v>
      </c>
    </row>
    <row r="2172" spans="1:44" x14ac:dyDescent="0.25">
      <c r="A2172">
        <v>3302452</v>
      </c>
      <c r="B2172">
        <v>2</v>
      </c>
      <c r="C2172" t="s">
        <v>890</v>
      </c>
      <c r="D2172" t="s">
        <v>2980</v>
      </c>
      <c r="E2172">
        <v>2925</v>
      </c>
      <c r="F2172" t="s">
        <v>5940</v>
      </c>
      <c r="G2172">
        <v>36</v>
      </c>
      <c r="H2172" t="s">
        <v>5940</v>
      </c>
      <c r="I2172" t="s">
        <v>5940</v>
      </c>
      <c r="J2172">
        <v>27</v>
      </c>
      <c r="K2172">
        <v>3000</v>
      </c>
      <c r="L2172">
        <v>0</v>
      </c>
      <c r="M2172">
        <v>36</v>
      </c>
      <c r="N2172">
        <v>0</v>
      </c>
      <c r="O2172">
        <v>0</v>
      </c>
      <c r="P2172">
        <v>27</v>
      </c>
      <c r="R2172">
        <v>3302452</v>
      </c>
      <c r="S2172">
        <v>2925</v>
      </c>
      <c r="T2172" t="s">
        <v>5940</v>
      </c>
      <c r="U2172">
        <v>36</v>
      </c>
      <c r="V2172" t="s">
        <v>5940</v>
      </c>
      <c r="W2172" t="s">
        <v>5940</v>
      </c>
      <c r="X2172">
        <v>27</v>
      </c>
      <c r="Z2172">
        <v>2928109</v>
      </c>
      <c r="AB2172" t="s">
        <v>5940</v>
      </c>
      <c r="AC2172">
        <v>2928109</v>
      </c>
      <c r="AD2172" t="s">
        <v>4003</v>
      </c>
      <c r="AE2172">
        <v>120</v>
      </c>
      <c r="AF2172">
        <v>2928109</v>
      </c>
      <c r="AG2172" t="s">
        <v>4003</v>
      </c>
      <c r="AH2172">
        <v>66000</v>
      </c>
      <c r="AI2172">
        <v>2928109</v>
      </c>
      <c r="AJ2172" t="s">
        <v>4003</v>
      </c>
      <c r="AK2172">
        <v>2114</v>
      </c>
      <c r="AL2172">
        <v>2928109</v>
      </c>
      <c r="AM2172" t="s">
        <v>4003</v>
      </c>
      <c r="AN2172" t="s">
        <v>5940</v>
      </c>
      <c r="AO2172">
        <v>0</v>
      </c>
      <c r="AP2172">
        <v>3100302</v>
      </c>
      <c r="AQ2172" t="s">
        <v>4079</v>
      </c>
      <c r="AR2172">
        <v>2880</v>
      </c>
    </row>
    <row r="2173" spans="1:44" x14ac:dyDescent="0.25">
      <c r="A2173">
        <v>3302502</v>
      </c>
      <c r="B2173">
        <v>2</v>
      </c>
      <c r="C2173" t="s">
        <v>890</v>
      </c>
      <c r="D2173" t="s">
        <v>2981</v>
      </c>
      <c r="E2173">
        <v>2200</v>
      </c>
      <c r="F2173" t="s">
        <v>5940</v>
      </c>
      <c r="G2173">
        <v>60</v>
      </c>
      <c r="H2173" t="s">
        <v>5940</v>
      </c>
      <c r="I2173">
        <v>10</v>
      </c>
      <c r="J2173">
        <v>100</v>
      </c>
      <c r="K2173">
        <v>4500</v>
      </c>
      <c r="L2173">
        <v>0</v>
      </c>
      <c r="M2173">
        <v>40</v>
      </c>
      <c r="N2173">
        <v>0</v>
      </c>
      <c r="O2173">
        <v>10</v>
      </c>
      <c r="P2173">
        <v>60</v>
      </c>
      <c r="R2173">
        <v>3302502</v>
      </c>
      <c r="S2173">
        <v>2200</v>
      </c>
      <c r="T2173" t="s">
        <v>5940</v>
      </c>
      <c r="U2173">
        <v>60</v>
      </c>
      <c r="V2173" t="s">
        <v>5940</v>
      </c>
      <c r="W2173">
        <v>10</v>
      </c>
      <c r="X2173">
        <v>100</v>
      </c>
      <c r="Z2173">
        <v>2928208</v>
      </c>
      <c r="AB2173">
        <v>4950</v>
      </c>
      <c r="AC2173">
        <v>2928208</v>
      </c>
      <c r="AD2173" t="s">
        <v>4004</v>
      </c>
      <c r="AE2173">
        <v>20</v>
      </c>
      <c r="AF2173">
        <v>2928208</v>
      </c>
      <c r="AG2173" t="s">
        <v>4004</v>
      </c>
      <c r="AH2173">
        <v>85000</v>
      </c>
      <c r="AI2173">
        <v>2928208</v>
      </c>
      <c r="AJ2173" t="s">
        <v>4004</v>
      </c>
      <c r="AK2173">
        <v>510</v>
      </c>
      <c r="AL2173">
        <v>2928208</v>
      </c>
      <c r="AM2173" t="s">
        <v>4004</v>
      </c>
      <c r="AN2173" t="s">
        <v>5940</v>
      </c>
      <c r="AO2173">
        <v>0</v>
      </c>
      <c r="AP2173">
        <v>3100401</v>
      </c>
      <c r="AQ2173" t="s">
        <v>4080</v>
      </c>
      <c r="AR2173">
        <v>1110</v>
      </c>
    </row>
    <row r="2174" spans="1:44" x14ac:dyDescent="0.25">
      <c r="A2174">
        <v>3302601</v>
      </c>
      <c r="B2174">
        <v>2</v>
      </c>
      <c r="C2174" t="s">
        <v>890</v>
      </c>
      <c r="D2174" t="s">
        <v>2982</v>
      </c>
      <c r="E2174">
        <v>700</v>
      </c>
      <c r="F2174" t="s">
        <v>5940</v>
      </c>
      <c r="G2174">
        <v>0</v>
      </c>
      <c r="H2174" t="s">
        <v>5940</v>
      </c>
      <c r="I2174" t="s">
        <v>5940</v>
      </c>
      <c r="J2174">
        <v>6</v>
      </c>
      <c r="K2174">
        <v>660</v>
      </c>
      <c r="L2174">
        <v>0</v>
      </c>
      <c r="M2174">
        <v>0</v>
      </c>
      <c r="N2174">
        <v>0</v>
      </c>
      <c r="O2174">
        <v>0</v>
      </c>
      <c r="P2174">
        <v>8</v>
      </c>
      <c r="R2174">
        <v>3302601</v>
      </c>
      <c r="S2174">
        <v>700</v>
      </c>
      <c r="T2174" t="s">
        <v>5940</v>
      </c>
      <c r="U2174">
        <v>0</v>
      </c>
      <c r="V2174" t="s">
        <v>5940</v>
      </c>
      <c r="W2174" t="s">
        <v>5940</v>
      </c>
      <c r="X2174">
        <v>6</v>
      </c>
      <c r="Z2174">
        <v>2928307</v>
      </c>
      <c r="AB2174" t="s">
        <v>5940</v>
      </c>
      <c r="AC2174">
        <v>2928307</v>
      </c>
      <c r="AD2174" t="s">
        <v>4005</v>
      </c>
      <c r="AE2174" t="s">
        <v>5940</v>
      </c>
      <c r="AF2174">
        <v>2928307</v>
      </c>
      <c r="AG2174" t="s">
        <v>4005</v>
      </c>
      <c r="AH2174" t="s">
        <v>5940</v>
      </c>
      <c r="AI2174">
        <v>2928307</v>
      </c>
      <c r="AJ2174" t="s">
        <v>4005</v>
      </c>
      <c r="AK2174">
        <v>809</v>
      </c>
      <c r="AL2174">
        <v>2928307</v>
      </c>
      <c r="AM2174" t="s">
        <v>4005</v>
      </c>
      <c r="AN2174" t="s">
        <v>5940</v>
      </c>
      <c r="AO2174">
        <v>0</v>
      </c>
      <c r="AP2174">
        <v>3100500</v>
      </c>
      <c r="AQ2174" t="s">
        <v>4081</v>
      </c>
      <c r="AR2174">
        <v>588</v>
      </c>
    </row>
    <row r="2175" spans="1:44" x14ac:dyDescent="0.25">
      <c r="A2175">
        <v>3302700</v>
      </c>
      <c r="B2175">
        <v>2</v>
      </c>
      <c r="C2175" t="s">
        <v>890</v>
      </c>
      <c r="D2175" t="s">
        <v>2983</v>
      </c>
      <c r="E2175">
        <v>810</v>
      </c>
      <c r="F2175" t="s">
        <v>5940</v>
      </c>
      <c r="G2175" t="s">
        <v>5940</v>
      </c>
      <c r="H2175" t="s">
        <v>5940</v>
      </c>
      <c r="I2175" t="s">
        <v>5940</v>
      </c>
      <c r="J2175">
        <v>1</v>
      </c>
      <c r="K2175">
        <v>600</v>
      </c>
      <c r="L2175">
        <v>0</v>
      </c>
      <c r="M2175">
        <v>0</v>
      </c>
      <c r="N2175">
        <v>0</v>
      </c>
      <c r="O2175">
        <v>0</v>
      </c>
      <c r="P2175">
        <v>2</v>
      </c>
      <c r="R2175">
        <v>3302700</v>
      </c>
      <c r="S2175">
        <v>810</v>
      </c>
      <c r="T2175" t="s">
        <v>5940</v>
      </c>
      <c r="U2175" t="s">
        <v>5940</v>
      </c>
      <c r="V2175" t="s">
        <v>5940</v>
      </c>
      <c r="W2175" t="s">
        <v>5940</v>
      </c>
      <c r="X2175">
        <v>1</v>
      </c>
      <c r="Z2175">
        <v>2928406</v>
      </c>
      <c r="AB2175" t="s">
        <v>5940</v>
      </c>
      <c r="AC2175">
        <v>2928406</v>
      </c>
      <c r="AD2175" t="s">
        <v>4006</v>
      </c>
      <c r="AE2175">
        <v>864</v>
      </c>
      <c r="AF2175">
        <v>2928406</v>
      </c>
      <c r="AG2175" t="s">
        <v>4006</v>
      </c>
      <c r="AH2175">
        <v>8400</v>
      </c>
      <c r="AI2175">
        <v>2928406</v>
      </c>
      <c r="AJ2175" t="s">
        <v>4006</v>
      </c>
      <c r="AK2175">
        <v>1500</v>
      </c>
      <c r="AL2175">
        <v>2928406</v>
      </c>
      <c r="AM2175" t="s">
        <v>4006</v>
      </c>
      <c r="AN2175" t="s">
        <v>5940</v>
      </c>
      <c r="AO2175">
        <v>0</v>
      </c>
      <c r="AP2175">
        <v>3100609</v>
      </c>
      <c r="AQ2175" t="s">
        <v>4082</v>
      </c>
      <c r="AR2175">
        <v>12000</v>
      </c>
    </row>
    <row r="2176" spans="1:44" x14ac:dyDescent="0.25">
      <c r="A2176">
        <v>3302809</v>
      </c>
      <c r="B2176">
        <v>2</v>
      </c>
      <c r="C2176" t="s">
        <v>890</v>
      </c>
      <c r="D2176" t="s">
        <v>2984</v>
      </c>
      <c r="E2176" t="s">
        <v>5940</v>
      </c>
      <c r="F2176" t="s">
        <v>5940</v>
      </c>
      <c r="G2176">
        <v>0</v>
      </c>
      <c r="H2176" t="s">
        <v>5940</v>
      </c>
      <c r="I2176" t="s">
        <v>5940</v>
      </c>
      <c r="J2176">
        <v>3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2</v>
      </c>
      <c r="R2176">
        <v>3302809</v>
      </c>
      <c r="S2176" t="s">
        <v>5940</v>
      </c>
      <c r="T2176" t="s">
        <v>5940</v>
      </c>
      <c r="U2176">
        <v>0</v>
      </c>
      <c r="V2176" t="s">
        <v>5940</v>
      </c>
      <c r="W2176" t="s">
        <v>5940</v>
      </c>
      <c r="X2176">
        <v>3</v>
      </c>
      <c r="Z2176">
        <v>2928505</v>
      </c>
      <c r="AB2176" t="s">
        <v>5940</v>
      </c>
      <c r="AC2176">
        <v>2928505</v>
      </c>
      <c r="AD2176" t="s">
        <v>4007</v>
      </c>
      <c r="AE2176" t="s">
        <v>5940</v>
      </c>
      <c r="AF2176">
        <v>2928505</v>
      </c>
      <c r="AG2176" t="s">
        <v>4007</v>
      </c>
      <c r="AH2176" t="s">
        <v>5940</v>
      </c>
      <c r="AI2176">
        <v>2928505</v>
      </c>
      <c r="AJ2176" t="s">
        <v>4007</v>
      </c>
      <c r="AK2176">
        <v>123</v>
      </c>
      <c r="AL2176">
        <v>2928505</v>
      </c>
      <c r="AM2176" t="s">
        <v>4007</v>
      </c>
      <c r="AN2176" t="s">
        <v>5940</v>
      </c>
      <c r="AO2176">
        <v>0</v>
      </c>
      <c r="AP2176">
        <v>3100708</v>
      </c>
      <c r="AQ2176" t="s">
        <v>4083</v>
      </c>
      <c r="AR2176">
        <v>19710</v>
      </c>
    </row>
    <row r="2177" spans="1:44" x14ac:dyDescent="0.25">
      <c r="A2177">
        <v>3302858</v>
      </c>
      <c r="B2177">
        <v>2</v>
      </c>
      <c r="C2177" t="s">
        <v>890</v>
      </c>
      <c r="D2177" t="s">
        <v>2985</v>
      </c>
      <c r="E2177">
        <v>1750</v>
      </c>
      <c r="F2177" t="s">
        <v>5940</v>
      </c>
      <c r="G2177">
        <v>0</v>
      </c>
      <c r="H2177" t="s">
        <v>5940</v>
      </c>
      <c r="I2177" t="s">
        <v>5940</v>
      </c>
      <c r="J2177" t="s">
        <v>5940</v>
      </c>
      <c r="K2177">
        <v>1680</v>
      </c>
      <c r="L2177">
        <v>0</v>
      </c>
      <c r="M2177">
        <v>0</v>
      </c>
      <c r="N2177">
        <v>0</v>
      </c>
      <c r="O2177">
        <v>0</v>
      </c>
      <c r="P2177">
        <v>0</v>
      </c>
      <c r="R2177">
        <v>3302858</v>
      </c>
      <c r="S2177">
        <v>1750</v>
      </c>
      <c r="T2177" t="s">
        <v>5940</v>
      </c>
      <c r="U2177">
        <v>0</v>
      </c>
      <c r="V2177" t="s">
        <v>5940</v>
      </c>
      <c r="W2177" t="s">
        <v>5940</v>
      </c>
      <c r="X2177" t="s">
        <v>5940</v>
      </c>
      <c r="Z2177">
        <v>2928604</v>
      </c>
      <c r="AB2177" t="s">
        <v>5940</v>
      </c>
      <c r="AC2177">
        <v>2928604</v>
      </c>
      <c r="AD2177" t="s">
        <v>4008</v>
      </c>
      <c r="AE2177" t="s">
        <v>5940</v>
      </c>
      <c r="AF2177">
        <v>2928604</v>
      </c>
      <c r="AG2177" t="s">
        <v>4008</v>
      </c>
      <c r="AH2177">
        <v>150000</v>
      </c>
      <c r="AI2177">
        <v>2928604</v>
      </c>
      <c r="AJ2177" t="s">
        <v>4008</v>
      </c>
      <c r="AK2177">
        <v>18</v>
      </c>
      <c r="AL2177">
        <v>2928604</v>
      </c>
      <c r="AM2177" t="s">
        <v>4008</v>
      </c>
      <c r="AN2177" t="s">
        <v>5940</v>
      </c>
      <c r="AO2177">
        <v>0</v>
      </c>
      <c r="AP2177">
        <v>3100807</v>
      </c>
      <c r="AQ2177" t="s">
        <v>4084</v>
      </c>
      <c r="AR2177">
        <v>4860</v>
      </c>
    </row>
    <row r="2178" spans="1:44" x14ac:dyDescent="0.25">
      <c r="A2178">
        <v>3302908</v>
      </c>
      <c r="B2178">
        <v>2</v>
      </c>
      <c r="C2178" t="s">
        <v>890</v>
      </c>
      <c r="D2178" t="s">
        <v>2986</v>
      </c>
      <c r="E2178" t="s">
        <v>5940</v>
      </c>
      <c r="F2178" t="s">
        <v>5940</v>
      </c>
      <c r="G2178">
        <v>0</v>
      </c>
      <c r="H2178" t="s">
        <v>5940</v>
      </c>
      <c r="I2178" t="s">
        <v>5940</v>
      </c>
      <c r="J2178">
        <v>8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4</v>
      </c>
      <c r="R2178">
        <v>3302908</v>
      </c>
      <c r="S2178" t="s">
        <v>5940</v>
      </c>
      <c r="T2178" t="s">
        <v>5940</v>
      </c>
      <c r="U2178">
        <v>0</v>
      </c>
      <c r="V2178" t="s">
        <v>5940</v>
      </c>
      <c r="W2178" t="s">
        <v>5940</v>
      </c>
      <c r="X2178">
        <v>8</v>
      </c>
      <c r="Z2178">
        <v>2928703</v>
      </c>
      <c r="AB2178" t="s">
        <v>5940</v>
      </c>
      <c r="AC2178">
        <v>2928703</v>
      </c>
      <c r="AD2178" t="s">
        <v>4009</v>
      </c>
      <c r="AE2178" t="s">
        <v>5940</v>
      </c>
      <c r="AF2178">
        <v>2928703</v>
      </c>
      <c r="AG2178" t="s">
        <v>4009</v>
      </c>
      <c r="AH2178">
        <v>3600</v>
      </c>
      <c r="AI2178">
        <v>2928703</v>
      </c>
      <c r="AJ2178" t="s">
        <v>4009</v>
      </c>
      <c r="AK2178">
        <v>116</v>
      </c>
      <c r="AL2178">
        <v>2928703</v>
      </c>
      <c r="AM2178" t="s">
        <v>4009</v>
      </c>
      <c r="AN2178" t="s">
        <v>5940</v>
      </c>
      <c r="AO2178">
        <v>0</v>
      </c>
      <c r="AP2178">
        <v>3100906</v>
      </c>
      <c r="AQ2178" t="s">
        <v>4085</v>
      </c>
      <c r="AR2178">
        <v>225</v>
      </c>
    </row>
    <row r="2179" spans="1:44" x14ac:dyDescent="0.25">
      <c r="A2179">
        <v>3303005</v>
      </c>
      <c r="B2179">
        <v>2</v>
      </c>
      <c r="C2179" t="s">
        <v>890</v>
      </c>
      <c r="D2179" t="s">
        <v>2987</v>
      </c>
      <c r="E2179">
        <v>2400</v>
      </c>
      <c r="F2179" t="s">
        <v>5940</v>
      </c>
      <c r="G2179">
        <v>945</v>
      </c>
      <c r="H2179" t="s">
        <v>5940</v>
      </c>
      <c r="I2179">
        <v>945</v>
      </c>
      <c r="J2179">
        <v>50</v>
      </c>
      <c r="K2179">
        <v>21000</v>
      </c>
      <c r="L2179">
        <v>0</v>
      </c>
      <c r="M2179">
        <v>150</v>
      </c>
      <c r="N2179">
        <v>0</v>
      </c>
      <c r="O2179">
        <v>540</v>
      </c>
      <c r="P2179">
        <v>48</v>
      </c>
      <c r="R2179">
        <v>3303005</v>
      </c>
      <c r="S2179">
        <v>2400</v>
      </c>
      <c r="T2179" t="s">
        <v>5940</v>
      </c>
      <c r="U2179">
        <v>945</v>
      </c>
      <c r="V2179" t="s">
        <v>5940</v>
      </c>
      <c r="W2179">
        <v>945</v>
      </c>
      <c r="X2179">
        <v>50</v>
      </c>
      <c r="Z2179">
        <v>2928802</v>
      </c>
      <c r="AB2179" t="s">
        <v>5940</v>
      </c>
      <c r="AC2179">
        <v>2928802</v>
      </c>
      <c r="AD2179" t="s">
        <v>4010</v>
      </c>
      <c r="AE2179" t="s">
        <v>5940</v>
      </c>
      <c r="AF2179">
        <v>2928802</v>
      </c>
      <c r="AG2179" t="s">
        <v>4010</v>
      </c>
      <c r="AH2179" t="s">
        <v>5940</v>
      </c>
      <c r="AI2179">
        <v>2928802</v>
      </c>
      <c r="AJ2179" t="s">
        <v>4010</v>
      </c>
      <c r="AK2179">
        <v>652</v>
      </c>
      <c r="AL2179">
        <v>2928802</v>
      </c>
      <c r="AM2179" t="s">
        <v>4010</v>
      </c>
      <c r="AN2179" t="s">
        <v>5940</v>
      </c>
      <c r="AO2179">
        <v>0</v>
      </c>
      <c r="AP2179">
        <v>3101003</v>
      </c>
      <c r="AQ2179" t="s">
        <v>4086</v>
      </c>
      <c r="AR2179">
        <v>300</v>
      </c>
    </row>
    <row r="2180" spans="1:44" x14ac:dyDescent="0.25">
      <c r="A2180">
        <v>3303104</v>
      </c>
      <c r="B2180">
        <v>2</v>
      </c>
      <c r="C2180" t="s">
        <v>890</v>
      </c>
      <c r="D2180" t="s">
        <v>2988</v>
      </c>
      <c r="E2180">
        <v>14400</v>
      </c>
      <c r="F2180" t="s">
        <v>5940</v>
      </c>
      <c r="G2180">
        <v>883</v>
      </c>
      <c r="H2180" t="s">
        <v>5940</v>
      </c>
      <c r="I2180">
        <v>585</v>
      </c>
      <c r="J2180">
        <v>154</v>
      </c>
      <c r="K2180">
        <v>8250</v>
      </c>
      <c r="L2180">
        <v>0</v>
      </c>
      <c r="M2180">
        <v>528</v>
      </c>
      <c r="N2180">
        <v>0</v>
      </c>
      <c r="O2180">
        <v>312</v>
      </c>
      <c r="P2180">
        <v>130</v>
      </c>
      <c r="R2180">
        <v>3303104</v>
      </c>
      <c r="S2180">
        <v>14400</v>
      </c>
      <c r="T2180" t="s">
        <v>5940</v>
      </c>
      <c r="U2180">
        <v>883</v>
      </c>
      <c r="V2180" t="s">
        <v>5940</v>
      </c>
      <c r="W2180">
        <v>585</v>
      </c>
      <c r="X2180">
        <v>154</v>
      </c>
      <c r="Z2180">
        <v>2928901</v>
      </c>
      <c r="AB2180">
        <v>363032</v>
      </c>
      <c r="AC2180">
        <v>2928901</v>
      </c>
      <c r="AD2180" t="s">
        <v>4011</v>
      </c>
      <c r="AE2180">
        <v>34655</v>
      </c>
      <c r="AF2180">
        <v>2928901</v>
      </c>
      <c r="AG2180" t="s">
        <v>4011</v>
      </c>
      <c r="AH2180">
        <v>5670</v>
      </c>
      <c r="AI2180">
        <v>2928901</v>
      </c>
      <c r="AJ2180" t="s">
        <v>4011</v>
      </c>
      <c r="AK2180">
        <v>6528</v>
      </c>
      <c r="AL2180">
        <v>2928901</v>
      </c>
      <c r="AM2180" t="s">
        <v>4011</v>
      </c>
      <c r="AN2180">
        <v>743779</v>
      </c>
      <c r="AO2180">
        <v>0</v>
      </c>
      <c r="AP2180">
        <v>3101102</v>
      </c>
      <c r="AQ2180" t="s">
        <v>4087</v>
      </c>
      <c r="AR2180">
        <v>13585</v>
      </c>
    </row>
    <row r="2181" spans="1:44" x14ac:dyDescent="0.25">
      <c r="A2181">
        <v>3303203</v>
      </c>
      <c r="B2181">
        <v>2</v>
      </c>
      <c r="C2181" t="s">
        <v>890</v>
      </c>
      <c r="D2181" t="s">
        <v>915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R2181">
        <v>3303203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Z2181">
        <v>2928950</v>
      </c>
      <c r="AB2181" t="s">
        <v>5940</v>
      </c>
      <c r="AC2181">
        <v>2928950</v>
      </c>
      <c r="AD2181" t="s">
        <v>4012</v>
      </c>
      <c r="AE2181" t="s">
        <v>5940</v>
      </c>
      <c r="AF2181">
        <v>2928950</v>
      </c>
      <c r="AG2181" t="s">
        <v>4012</v>
      </c>
      <c r="AH2181" t="s">
        <v>5940</v>
      </c>
      <c r="AI2181">
        <v>2928950</v>
      </c>
      <c r="AJ2181" t="s">
        <v>4012</v>
      </c>
      <c r="AK2181">
        <v>62</v>
      </c>
      <c r="AL2181">
        <v>2928950</v>
      </c>
      <c r="AM2181" t="s">
        <v>4012</v>
      </c>
      <c r="AN2181" t="s">
        <v>5940</v>
      </c>
      <c r="AO2181">
        <v>0</v>
      </c>
      <c r="AP2181">
        <v>3101201</v>
      </c>
      <c r="AQ2181" t="s">
        <v>4088</v>
      </c>
      <c r="AR2181">
        <v>7000</v>
      </c>
    </row>
    <row r="2182" spans="1:44" x14ac:dyDescent="0.25">
      <c r="A2182">
        <v>3303302</v>
      </c>
      <c r="B2182">
        <v>2</v>
      </c>
      <c r="C2182" t="s">
        <v>890</v>
      </c>
      <c r="D2182" t="s">
        <v>2989</v>
      </c>
      <c r="E2182" t="s">
        <v>5940</v>
      </c>
      <c r="F2182" t="s">
        <v>5940</v>
      </c>
      <c r="G2182">
        <v>0</v>
      </c>
      <c r="H2182" t="s">
        <v>5940</v>
      </c>
      <c r="I2182" t="s">
        <v>5940</v>
      </c>
      <c r="J2182" t="s">
        <v>5940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R2182">
        <v>3303302</v>
      </c>
      <c r="S2182" t="s">
        <v>5940</v>
      </c>
      <c r="T2182" t="s">
        <v>5940</v>
      </c>
      <c r="U2182">
        <v>0</v>
      </c>
      <c r="V2182" t="s">
        <v>5940</v>
      </c>
      <c r="W2182" t="s">
        <v>5940</v>
      </c>
      <c r="X2182" t="s">
        <v>5940</v>
      </c>
      <c r="Z2182">
        <v>2929008</v>
      </c>
      <c r="AB2182" t="s">
        <v>5940</v>
      </c>
      <c r="AC2182">
        <v>2929008</v>
      </c>
      <c r="AD2182" t="s">
        <v>4013</v>
      </c>
      <c r="AE2182" t="s">
        <v>5940</v>
      </c>
      <c r="AF2182">
        <v>2929008</v>
      </c>
      <c r="AG2182" t="s">
        <v>4013</v>
      </c>
      <c r="AH2182">
        <v>840</v>
      </c>
      <c r="AI2182">
        <v>2929008</v>
      </c>
      <c r="AJ2182" t="s">
        <v>4013</v>
      </c>
      <c r="AK2182">
        <v>27</v>
      </c>
      <c r="AL2182">
        <v>2929008</v>
      </c>
      <c r="AM2182" t="s">
        <v>4013</v>
      </c>
      <c r="AN2182" t="s">
        <v>5940</v>
      </c>
      <c r="AO2182">
        <v>0</v>
      </c>
      <c r="AP2182">
        <v>3101300</v>
      </c>
      <c r="AQ2182" t="s">
        <v>4089</v>
      </c>
      <c r="AR2182">
        <v>810</v>
      </c>
    </row>
    <row r="2183" spans="1:44" x14ac:dyDescent="0.25">
      <c r="A2183">
        <v>3303401</v>
      </c>
      <c r="B2183">
        <v>2</v>
      </c>
      <c r="C2183" t="s">
        <v>890</v>
      </c>
      <c r="D2183" t="s">
        <v>2990</v>
      </c>
      <c r="E2183" t="s">
        <v>5940</v>
      </c>
      <c r="F2183" t="s">
        <v>5940</v>
      </c>
      <c r="G2183">
        <v>87</v>
      </c>
      <c r="H2183" t="s">
        <v>5940</v>
      </c>
      <c r="I2183" t="s">
        <v>5940</v>
      </c>
      <c r="J2183">
        <v>25</v>
      </c>
      <c r="K2183">
        <v>0</v>
      </c>
      <c r="L2183">
        <v>0</v>
      </c>
      <c r="M2183">
        <v>87</v>
      </c>
      <c r="N2183">
        <v>0</v>
      </c>
      <c r="O2183">
        <v>0</v>
      </c>
      <c r="P2183">
        <v>25</v>
      </c>
      <c r="R2183">
        <v>3303401</v>
      </c>
      <c r="S2183" t="s">
        <v>5940</v>
      </c>
      <c r="T2183" t="s">
        <v>5940</v>
      </c>
      <c r="U2183">
        <v>87</v>
      </c>
      <c r="V2183" t="s">
        <v>5940</v>
      </c>
      <c r="W2183" t="s">
        <v>5940</v>
      </c>
      <c r="X2183">
        <v>25</v>
      </c>
      <c r="Z2183">
        <v>2929057</v>
      </c>
      <c r="AB2183">
        <v>1748</v>
      </c>
      <c r="AC2183">
        <v>2929057</v>
      </c>
      <c r="AD2183" t="s">
        <v>4014</v>
      </c>
      <c r="AE2183" t="s">
        <v>5940</v>
      </c>
      <c r="AF2183">
        <v>2929057</v>
      </c>
      <c r="AG2183" t="s">
        <v>4014</v>
      </c>
      <c r="AH2183">
        <v>8400</v>
      </c>
      <c r="AI2183">
        <v>2929057</v>
      </c>
      <c r="AJ2183" t="s">
        <v>4014</v>
      </c>
      <c r="AK2183">
        <v>630</v>
      </c>
      <c r="AL2183">
        <v>2929057</v>
      </c>
      <c r="AM2183" t="s">
        <v>4014</v>
      </c>
      <c r="AN2183">
        <v>1104</v>
      </c>
      <c r="AO2183">
        <v>0</v>
      </c>
      <c r="AP2183">
        <v>3101409</v>
      </c>
      <c r="AQ2183" t="s">
        <v>4090</v>
      </c>
      <c r="AR2183">
        <v>351</v>
      </c>
    </row>
    <row r="2184" spans="1:44" x14ac:dyDescent="0.25">
      <c r="A2184">
        <v>3303500</v>
      </c>
      <c r="B2184">
        <v>2</v>
      </c>
      <c r="C2184" t="s">
        <v>890</v>
      </c>
      <c r="D2184" t="s">
        <v>2991</v>
      </c>
      <c r="E2184">
        <v>12600</v>
      </c>
      <c r="F2184" t="s">
        <v>5940</v>
      </c>
      <c r="G2184">
        <v>0</v>
      </c>
      <c r="H2184" t="s">
        <v>5940</v>
      </c>
      <c r="I2184" t="s">
        <v>5940</v>
      </c>
      <c r="J2184" t="s">
        <v>5940</v>
      </c>
      <c r="K2184">
        <v>12250</v>
      </c>
      <c r="L2184">
        <v>0</v>
      </c>
      <c r="M2184">
        <v>0</v>
      </c>
      <c r="N2184">
        <v>0</v>
      </c>
      <c r="O2184">
        <v>0</v>
      </c>
      <c r="P2184">
        <v>0</v>
      </c>
      <c r="R2184">
        <v>3303500</v>
      </c>
      <c r="S2184">
        <v>12600</v>
      </c>
      <c r="T2184" t="s">
        <v>5940</v>
      </c>
      <c r="U2184">
        <v>0</v>
      </c>
      <c r="V2184" t="s">
        <v>5940</v>
      </c>
      <c r="W2184" t="s">
        <v>5940</v>
      </c>
      <c r="X2184" t="s">
        <v>5940</v>
      </c>
      <c r="Z2184">
        <v>2929107</v>
      </c>
      <c r="AB2184" t="s">
        <v>5940</v>
      </c>
      <c r="AC2184">
        <v>2929107</v>
      </c>
      <c r="AD2184" t="s">
        <v>4015</v>
      </c>
      <c r="AE2184" t="s">
        <v>5940</v>
      </c>
      <c r="AF2184">
        <v>2929107</v>
      </c>
      <c r="AG2184" t="s">
        <v>4015</v>
      </c>
      <c r="AH2184">
        <v>14600</v>
      </c>
      <c r="AI2184">
        <v>2929107</v>
      </c>
      <c r="AJ2184" t="s">
        <v>4015</v>
      </c>
      <c r="AK2184">
        <v>41</v>
      </c>
      <c r="AL2184">
        <v>2929107</v>
      </c>
      <c r="AM2184" t="s">
        <v>4015</v>
      </c>
      <c r="AN2184" t="s">
        <v>5940</v>
      </c>
      <c r="AO2184">
        <v>0</v>
      </c>
      <c r="AP2184">
        <v>3101508</v>
      </c>
      <c r="AQ2184" t="s">
        <v>4091</v>
      </c>
      <c r="AR2184">
        <v>1600</v>
      </c>
    </row>
    <row r="2185" spans="1:44" x14ac:dyDescent="0.25">
      <c r="A2185">
        <v>3303609</v>
      </c>
      <c r="B2185">
        <v>2</v>
      </c>
      <c r="C2185" t="s">
        <v>890</v>
      </c>
      <c r="D2185" t="s">
        <v>2992</v>
      </c>
      <c r="E2185">
        <v>480</v>
      </c>
      <c r="F2185" t="s">
        <v>5940</v>
      </c>
      <c r="G2185">
        <v>0</v>
      </c>
      <c r="H2185" t="s">
        <v>5940</v>
      </c>
      <c r="I2185" t="s">
        <v>5940</v>
      </c>
      <c r="J2185" t="s">
        <v>5940</v>
      </c>
      <c r="K2185">
        <v>528</v>
      </c>
      <c r="L2185">
        <v>0</v>
      </c>
      <c r="M2185">
        <v>0</v>
      </c>
      <c r="N2185">
        <v>0</v>
      </c>
      <c r="O2185">
        <v>0</v>
      </c>
      <c r="P2185">
        <v>0</v>
      </c>
      <c r="R2185">
        <v>3303609</v>
      </c>
      <c r="S2185">
        <v>480</v>
      </c>
      <c r="T2185" t="s">
        <v>5940</v>
      </c>
      <c r="U2185">
        <v>0</v>
      </c>
      <c r="V2185" t="s">
        <v>5940</v>
      </c>
      <c r="W2185" t="s">
        <v>5940</v>
      </c>
      <c r="X2185" t="s">
        <v>5940</v>
      </c>
      <c r="Z2185">
        <v>2929206</v>
      </c>
      <c r="AB2185" t="s">
        <v>5940</v>
      </c>
      <c r="AC2185">
        <v>2929206</v>
      </c>
      <c r="AD2185" t="s">
        <v>4016</v>
      </c>
      <c r="AE2185" t="s">
        <v>5940</v>
      </c>
      <c r="AF2185">
        <v>2929206</v>
      </c>
      <c r="AG2185" t="s">
        <v>4016</v>
      </c>
      <c r="AH2185">
        <v>1000</v>
      </c>
      <c r="AI2185">
        <v>2929206</v>
      </c>
      <c r="AJ2185" t="s">
        <v>4016</v>
      </c>
      <c r="AK2185" t="s">
        <v>5940</v>
      </c>
      <c r="AL2185">
        <v>2929206</v>
      </c>
      <c r="AM2185" t="s">
        <v>4016</v>
      </c>
      <c r="AN2185" t="s">
        <v>5940</v>
      </c>
      <c r="AO2185">
        <v>0</v>
      </c>
      <c r="AP2185">
        <v>3101607</v>
      </c>
      <c r="AQ2185" t="s">
        <v>4092</v>
      </c>
      <c r="AR2185">
        <v>39000</v>
      </c>
    </row>
    <row r="2186" spans="1:44" x14ac:dyDescent="0.25">
      <c r="A2186">
        <v>3303708</v>
      </c>
      <c r="B2186">
        <v>2</v>
      </c>
      <c r="C2186" t="s">
        <v>890</v>
      </c>
      <c r="D2186" t="s">
        <v>2993</v>
      </c>
      <c r="E2186">
        <v>1640</v>
      </c>
      <c r="F2186" t="s">
        <v>5940</v>
      </c>
      <c r="G2186">
        <v>592</v>
      </c>
      <c r="H2186" t="s">
        <v>5940</v>
      </c>
      <c r="I2186" t="s">
        <v>5940</v>
      </c>
      <c r="J2186">
        <v>99</v>
      </c>
      <c r="K2186">
        <v>7410</v>
      </c>
      <c r="L2186">
        <v>0</v>
      </c>
      <c r="M2186">
        <v>325</v>
      </c>
      <c r="N2186">
        <v>0</v>
      </c>
      <c r="O2186">
        <v>0</v>
      </c>
      <c r="P2186">
        <v>22</v>
      </c>
      <c r="R2186">
        <v>3303708</v>
      </c>
      <c r="S2186">
        <v>1640</v>
      </c>
      <c r="T2186" t="s">
        <v>5940</v>
      </c>
      <c r="U2186">
        <v>592</v>
      </c>
      <c r="V2186" t="s">
        <v>5940</v>
      </c>
      <c r="W2186" t="s">
        <v>5940</v>
      </c>
      <c r="X2186">
        <v>99</v>
      </c>
      <c r="Z2186">
        <v>2929255</v>
      </c>
      <c r="AB2186">
        <v>360</v>
      </c>
      <c r="AC2186">
        <v>2929255</v>
      </c>
      <c r="AD2186" t="s">
        <v>4017</v>
      </c>
      <c r="AE2186" t="s">
        <v>5940</v>
      </c>
      <c r="AF2186">
        <v>2929255</v>
      </c>
      <c r="AG2186" t="s">
        <v>4017</v>
      </c>
      <c r="AH2186">
        <v>400</v>
      </c>
      <c r="AI2186">
        <v>2929255</v>
      </c>
      <c r="AJ2186" t="s">
        <v>4017</v>
      </c>
      <c r="AK2186">
        <v>1488</v>
      </c>
      <c r="AL2186">
        <v>2929255</v>
      </c>
      <c r="AM2186" t="s">
        <v>4017</v>
      </c>
      <c r="AN2186" t="s">
        <v>5940</v>
      </c>
      <c r="AO2186">
        <v>0</v>
      </c>
      <c r="AP2186">
        <v>3101631</v>
      </c>
      <c r="AQ2186" t="s">
        <v>4093</v>
      </c>
      <c r="AR2186">
        <v>760</v>
      </c>
    </row>
    <row r="2187" spans="1:44" x14ac:dyDescent="0.25">
      <c r="A2187">
        <v>3303807</v>
      </c>
      <c r="B2187">
        <v>2</v>
      </c>
      <c r="C2187" t="s">
        <v>890</v>
      </c>
      <c r="D2187" t="s">
        <v>2994</v>
      </c>
      <c r="E2187">
        <v>4560</v>
      </c>
      <c r="F2187" t="s">
        <v>5940</v>
      </c>
      <c r="G2187">
        <v>0</v>
      </c>
      <c r="H2187" t="s">
        <v>5940</v>
      </c>
      <c r="I2187" t="s">
        <v>5940</v>
      </c>
      <c r="J2187" t="s">
        <v>5940</v>
      </c>
      <c r="K2187">
        <v>4500</v>
      </c>
      <c r="L2187">
        <v>0</v>
      </c>
      <c r="M2187">
        <v>0</v>
      </c>
      <c r="N2187">
        <v>0</v>
      </c>
      <c r="O2187">
        <v>0</v>
      </c>
      <c r="P2187">
        <v>0</v>
      </c>
      <c r="R2187">
        <v>3303807</v>
      </c>
      <c r="S2187">
        <v>4560</v>
      </c>
      <c r="T2187" t="s">
        <v>5940</v>
      </c>
      <c r="U2187">
        <v>0</v>
      </c>
      <c r="V2187" t="s">
        <v>5940</v>
      </c>
      <c r="W2187" t="s">
        <v>5940</v>
      </c>
      <c r="X2187" t="s">
        <v>5940</v>
      </c>
      <c r="Z2187">
        <v>2929305</v>
      </c>
      <c r="AB2187" t="s">
        <v>5940</v>
      </c>
      <c r="AC2187">
        <v>2929305</v>
      </c>
      <c r="AD2187" t="s">
        <v>4018</v>
      </c>
      <c r="AE2187" t="s">
        <v>5940</v>
      </c>
      <c r="AF2187">
        <v>2929305</v>
      </c>
      <c r="AG2187" t="s">
        <v>4018</v>
      </c>
      <c r="AH2187">
        <v>1680</v>
      </c>
      <c r="AI2187">
        <v>2929305</v>
      </c>
      <c r="AJ2187" t="s">
        <v>4018</v>
      </c>
      <c r="AK2187">
        <v>623</v>
      </c>
      <c r="AL2187">
        <v>2929305</v>
      </c>
      <c r="AM2187" t="s">
        <v>4018</v>
      </c>
      <c r="AN2187" t="s">
        <v>5940</v>
      </c>
      <c r="AO2187">
        <v>0</v>
      </c>
      <c r="AP2187">
        <v>3101706</v>
      </c>
      <c r="AQ2187" t="s">
        <v>4094</v>
      </c>
      <c r="AR2187">
        <v>126</v>
      </c>
    </row>
    <row r="2188" spans="1:44" x14ac:dyDescent="0.25">
      <c r="A2188">
        <v>3303856</v>
      </c>
      <c r="B2188">
        <v>2</v>
      </c>
      <c r="C2188" t="s">
        <v>890</v>
      </c>
      <c r="D2188" t="s">
        <v>2995</v>
      </c>
      <c r="E2188">
        <v>1912</v>
      </c>
      <c r="F2188" t="s">
        <v>5940</v>
      </c>
      <c r="G2188" t="s">
        <v>5940</v>
      </c>
      <c r="H2188" t="s">
        <v>5940</v>
      </c>
      <c r="I2188" t="s">
        <v>5940</v>
      </c>
      <c r="J2188">
        <v>42</v>
      </c>
      <c r="K2188">
        <v>6000</v>
      </c>
      <c r="L2188">
        <v>0</v>
      </c>
      <c r="M2188">
        <v>22</v>
      </c>
      <c r="N2188">
        <v>0</v>
      </c>
      <c r="O2188">
        <v>0</v>
      </c>
      <c r="P2188">
        <v>36</v>
      </c>
      <c r="R2188">
        <v>3303856</v>
      </c>
      <c r="S2188">
        <v>1912</v>
      </c>
      <c r="T2188" t="s">
        <v>5940</v>
      </c>
      <c r="U2188" t="s">
        <v>5940</v>
      </c>
      <c r="V2188" t="s">
        <v>5940</v>
      </c>
      <c r="W2188" t="s">
        <v>5940</v>
      </c>
      <c r="X2188">
        <v>42</v>
      </c>
      <c r="Z2188">
        <v>2929354</v>
      </c>
      <c r="AB2188" t="s">
        <v>5940</v>
      </c>
      <c r="AC2188">
        <v>2929354</v>
      </c>
      <c r="AD2188" t="s">
        <v>4019</v>
      </c>
      <c r="AE2188" t="s">
        <v>5940</v>
      </c>
      <c r="AF2188">
        <v>2929354</v>
      </c>
      <c r="AG2188" t="s">
        <v>4019</v>
      </c>
      <c r="AH2188">
        <v>200</v>
      </c>
      <c r="AI2188">
        <v>2929354</v>
      </c>
      <c r="AJ2188" t="s">
        <v>4019</v>
      </c>
      <c r="AK2188" t="s">
        <v>5940</v>
      </c>
      <c r="AL2188">
        <v>2929354</v>
      </c>
      <c r="AM2188" t="s">
        <v>4019</v>
      </c>
      <c r="AN2188" t="s">
        <v>5940</v>
      </c>
      <c r="AO2188">
        <v>0</v>
      </c>
      <c r="AP2188">
        <v>3101805</v>
      </c>
      <c r="AQ2188" t="s">
        <v>4095</v>
      </c>
      <c r="AR2188">
        <v>400</v>
      </c>
    </row>
    <row r="2189" spans="1:44" x14ac:dyDescent="0.25">
      <c r="A2189">
        <v>3303906</v>
      </c>
      <c r="B2189">
        <v>2</v>
      </c>
      <c r="C2189" t="s">
        <v>890</v>
      </c>
      <c r="D2189" t="s">
        <v>2996</v>
      </c>
      <c r="E2189" t="s">
        <v>5940</v>
      </c>
      <c r="F2189" t="s">
        <v>5940</v>
      </c>
      <c r="G2189">
        <v>0</v>
      </c>
      <c r="H2189" t="s">
        <v>5940</v>
      </c>
      <c r="I2189" t="s">
        <v>5940</v>
      </c>
      <c r="J2189">
        <v>10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41</v>
      </c>
      <c r="R2189">
        <v>3303906</v>
      </c>
      <c r="S2189" t="s">
        <v>5940</v>
      </c>
      <c r="T2189" t="s">
        <v>5940</v>
      </c>
      <c r="U2189">
        <v>0</v>
      </c>
      <c r="V2189" t="s">
        <v>5940</v>
      </c>
      <c r="W2189" t="s">
        <v>5940</v>
      </c>
      <c r="X2189">
        <v>10</v>
      </c>
      <c r="Z2189">
        <v>2929370</v>
      </c>
      <c r="AB2189" t="s">
        <v>5940</v>
      </c>
      <c r="AC2189">
        <v>2929370</v>
      </c>
      <c r="AD2189" t="s">
        <v>4020</v>
      </c>
      <c r="AE2189" t="s">
        <v>5940</v>
      </c>
      <c r="AF2189">
        <v>2929370</v>
      </c>
      <c r="AG2189" t="s">
        <v>4020</v>
      </c>
      <c r="AH2189" t="s">
        <v>5940</v>
      </c>
      <c r="AI2189">
        <v>2929370</v>
      </c>
      <c r="AJ2189" t="s">
        <v>4020</v>
      </c>
      <c r="AK2189">
        <v>411</v>
      </c>
      <c r="AL2189">
        <v>2929370</v>
      </c>
      <c r="AM2189" t="s">
        <v>4020</v>
      </c>
      <c r="AN2189" t="s">
        <v>5940</v>
      </c>
      <c r="AO2189">
        <v>0</v>
      </c>
      <c r="AP2189">
        <v>3101904</v>
      </c>
      <c r="AQ2189" t="s">
        <v>4096</v>
      </c>
      <c r="AR2189">
        <v>18000</v>
      </c>
    </row>
    <row r="2190" spans="1:44" x14ac:dyDescent="0.25">
      <c r="A2190">
        <v>3303955</v>
      </c>
      <c r="B2190">
        <v>2</v>
      </c>
      <c r="C2190" t="s">
        <v>890</v>
      </c>
      <c r="D2190" t="s">
        <v>2997</v>
      </c>
      <c r="E2190">
        <v>710</v>
      </c>
      <c r="F2190" t="s">
        <v>5940</v>
      </c>
      <c r="G2190">
        <v>0</v>
      </c>
      <c r="H2190" t="s">
        <v>5940</v>
      </c>
      <c r="I2190" t="s">
        <v>5940</v>
      </c>
      <c r="J2190">
        <v>6</v>
      </c>
      <c r="K2190">
        <v>426</v>
      </c>
      <c r="L2190">
        <v>0</v>
      </c>
      <c r="M2190">
        <v>0</v>
      </c>
      <c r="N2190">
        <v>0</v>
      </c>
      <c r="O2190">
        <v>0</v>
      </c>
      <c r="P2190">
        <v>19</v>
      </c>
      <c r="R2190">
        <v>3303955</v>
      </c>
      <c r="S2190">
        <v>710</v>
      </c>
      <c r="T2190" t="s">
        <v>5940</v>
      </c>
      <c r="U2190">
        <v>0</v>
      </c>
      <c r="V2190" t="s">
        <v>5940</v>
      </c>
      <c r="W2190" t="s">
        <v>5940</v>
      </c>
      <c r="X2190">
        <v>6</v>
      </c>
      <c r="Z2190">
        <v>2929404</v>
      </c>
      <c r="AB2190" t="s">
        <v>5940</v>
      </c>
      <c r="AC2190">
        <v>2929404</v>
      </c>
      <c r="AD2190" t="s">
        <v>4021</v>
      </c>
      <c r="AE2190" t="s">
        <v>5940</v>
      </c>
      <c r="AF2190">
        <v>2929404</v>
      </c>
      <c r="AG2190" t="s">
        <v>4021</v>
      </c>
      <c r="AH2190">
        <v>14280</v>
      </c>
      <c r="AI2190">
        <v>2929404</v>
      </c>
      <c r="AJ2190" t="s">
        <v>4021</v>
      </c>
      <c r="AK2190">
        <v>18</v>
      </c>
      <c r="AL2190">
        <v>2929404</v>
      </c>
      <c r="AM2190" t="s">
        <v>4021</v>
      </c>
      <c r="AN2190" t="s">
        <v>5940</v>
      </c>
      <c r="AO2190">
        <v>0</v>
      </c>
      <c r="AP2190">
        <v>3102001</v>
      </c>
      <c r="AQ2190" t="s">
        <v>4097</v>
      </c>
      <c r="AR2190">
        <v>17500</v>
      </c>
    </row>
    <row r="2191" spans="1:44" x14ac:dyDescent="0.25">
      <c r="A2191">
        <v>3304003</v>
      </c>
      <c r="B2191">
        <v>2</v>
      </c>
      <c r="C2191" t="s">
        <v>890</v>
      </c>
      <c r="D2191" t="s">
        <v>2998</v>
      </c>
      <c r="E2191">
        <v>4800</v>
      </c>
      <c r="F2191" t="s">
        <v>5940</v>
      </c>
      <c r="G2191">
        <v>0</v>
      </c>
      <c r="H2191" t="s">
        <v>5940</v>
      </c>
      <c r="I2191" t="s">
        <v>5940</v>
      </c>
      <c r="J2191">
        <v>48</v>
      </c>
      <c r="K2191">
        <v>4800</v>
      </c>
      <c r="L2191">
        <v>0</v>
      </c>
      <c r="M2191">
        <v>0</v>
      </c>
      <c r="N2191">
        <v>0</v>
      </c>
      <c r="O2191">
        <v>0</v>
      </c>
      <c r="P2191">
        <v>27</v>
      </c>
      <c r="R2191">
        <v>3304003</v>
      </c>
      <c r="S2191">
        <v>4800</v>
      </c>
      <c r="T2191" t="s">
        <v>5940</v>
      </c>
      <c r="U2191">
        <v>0</v>
      </c>
      <c r="V2191" t="s">
        <v>5940</v>
      </c>
      <c r="W2191" t="s">
        <v>5940</v>
      </c>
      <c r="X2191">
        <v>48</v>
      </c>
      <c r="Z2191">
        <v>2929503</v>
      </c>
      <c r="AB2191" t="s">
        <v>5940</v>
      </c>
      <c r="AC2191">
        <v>2929503</v>
      </c>
      <c r="AD2191" t="s">
        <v>4022</v>
      </c>
      <c r="AE2191" t="s">
        <v>5940</v>
      </c>
      <c r="AF2191">
        <v>2929503</v>
      </c>
      <c r="AG2191" t="s">
        <v>4022</v>
      </c>
      <c r="AH2191">
        <v>14000</v>
      </c>
      <c r="AI2191">
        <v>2929503</v>
      </c>
      <c r="AJ2191" t="s">
        <v>4022</v>
      </c>
      <c r="AK2191">
        <v>4</v>
      </c>
      <c r="AL2191">
        <v>2929503</v>
      </c>
      <c r="AM2191" t="s">
        <v>4022</v>
      </c>
      <c r="AN2191" t="s">
        <v>5940</v>
      </c>
      <c r="AO2191">
        <v>0</v>
      </c>
      <c r="AP2191">
        <v>3102050</v>
      </c>
      <c r="AQ2191" t="s">
        <v>4098</v>
      </c>
      <c r="AR2191">
        <v>212</v>
      </c>
    </row>
    <row r="2192" spans="1:44" x14ac:dyDescent="0.25">
      <c r="A2192">
        <v>3304102</v>
      </c>
      <c r="B2192">
        <v>2</v>
      </c>
      <c r="C2192" t="s">
        <v>890</v>
      </c>
      <c r="D2192" t="s">
        <v>2999</v>
      </c>
      <c r="E2192">
        <v>10800</v>
      </c>
      <c r="F2192" t="s">
        <v>5940</v>
      </c>
      <c r="G2192">
        <v>950</v>
      </c>
      <c r="H2192" t="s">
        <v>5940</v>
      </c>
      <c r="I2192">
        <v>480</v>
      </c>
      <c r="J2192">
        <v>180</v>
      </c>
      <c r="K2192">
        <v>12600</v>
      </c>
      <c r="L2192">
        <v>0</v>
      </c>
      <c r="M2192">
        <v>450</v>
      </c>
      <c r="N2192">
        <v>0</v>
      </c>
      <c r="O2192">
        <v>312</v>
      </c>
      <c r="P2192">
        <v>104</v>
      </c>
      <c r="R2192">
        <v>3304102</v>
      </c>
      <c r="S2192">
        <v>10800</v>
      </c>
      <c r="T2192" t="s">
        <v>5940</v>
      </c>
      <c r="U2192">
        <v>950</v>
      </c>
      <c r="V2192" t="s">
        <v>5940</v>
      </c>
      <c r="W2192">
        <v>480</v>
      </c>
      <c r="X2192">
        <v>180</v>
      </c>
      <c r="Z2192">
        <v>2929602</v>
      </c>
      <c r="AB2192" t="s">
        <v>5940</v>
      </c>
      <c r="AC2192">
        <v>2929602</v>
      </c>
      <c r="AD2192" t="s">
        <v>4023</v>
      </c>
      <c r="AE2192" t="s">
        <v>5940</v>
      </c>
      <c r="AF2192">
        <v>2929602</v>
      </c>
      <c r="AG2192" t="s">
        <v>4023</v>
      </c>
      <c r="AH2192" t="s">
        <v>5940</v>
      </c>
      <c r="AI2192">
        <v>2929602</v>
      </c>
      <c r="AJ2192" t="s">
        <v>4023</v>
      </c>
      <c r="AK2192">
        <v>102</v>
      </c>
      <c r="AL2192">
        <v>2929602</v>
      </c>
      <c r="AM2192" t="s">
        <v>4023</v>
      </c>
      <c r="AN2192" t="s">
        <v>5940</v>
      </c>
      <c r="AO2192">
        <v>0</v>
      </c>
      <c r="AP2192">
        <v>3102100</v>
      </c>
      <c r="AQ2192" t="s">
        <v>4099</v>
      </c>
      <c r="AR2192">
        <v>11850</v>
      </c>
    </row>
    <row r="2193" spans="1:44" x14ac:dyDescent="0.25">
      <c r="A2193">
        <v>3304110</v>
      </c>
      <c r="B2193">
        <v>2</v>
      </c>
      <c r="C2193" t="s">
        <v>890</v>
      </c>
      <c r="D2193" t="s">
        <v>3000</v>
      </c>
      <c r="E2193">
        <v>1300</v>
      </c>
      <c r="F2193" t="s">
        <v>5940</v>
      </c>
      <c r="G2193">
        <v>88</v>
      </c>
      <c r="H2193" t="s">
        <v>5940</v>
      </c>
      <c r="I2193" t="s">
        <v>5940</v>
      </c>
      <c r="J2193">
        <v>37</v>
      </c>
      <c r="K2193">
        <v>1000</v>
      </c>
      <c r="L2193">
        <v>0</v>
      </c>
      <c r="M2193">
        <v>84</v>
      </c>
      <c r="N2193">
        <v>0</v>
      </c>
      <c r="O2193">
        <v>0</v>
      </c>
      <c r="P2193">
        <v>36</v>
      </c>
      <c r="R2193">
        <v>3304110</v>
      </c>
      <c r="S2193">
        <v>1300</v>
      </c>
      <c r="T2193" t="s">
        <v>5940</v>
      </c>
      <c r="U2193">
        <v>88</v>
      </c>
      <c r="V2193" t="s">
        <v>5940</v>
      </c>
      <c r="W2193" t="s">
        <v>5940</v>
      </c>
      <c r="X2193">
        <v>37</v>
      </c>
      <c r="Z2193">
        <v>2929701</v>
      </c>
      <c r="AB2193" t="s">
        <v>5940</v>
      </c>
      <c r="AC2193">
        <v>2929701</v>
      </c>
      <c r="AD2193" t="s">
        <v>4024</v>
      </c>
      <c r="AE2193" t="s">
        <v>5940</v>
      </c>
      <c r="AF2193">
        <v>2929701</v>
      </c>
      <c r="AG2193" t="s">
        <v>4024</v>
      </c>
      <c r="AH2193" t="s">
        <v>5940</v>
      </c>
      <c r="AI2193">
        <v>2929701</v>
      </c>
      <c r="AJ2193" t="s">
        <v>4024</v>
      </c>
      <c r="AK2193">
        <v>2232</v>
      </c>
      <c r="AL2193">
        <v>2929701</v>
      </c>
      <c r="AM2193" t="s">
        <v>4024</v>
      </c>
      <c r="AN2193" t="s">
        <v>5940</v>
      </c>
      <c r="AO2193">
        <v>0</v>
      </c>
      <c r="AP2193">
        <v>3102209</v>
      </c>
      <c r="AQ2193" t="s">
        <v>4100</v>
      </c>
      <c r="AR2193">
        <v>3007</v>
      </c>
    </row>
    <row r="2194" spans="1:44" x14ac:dyDescent="0.25">
      <c r="A2194">
        <v>3304128</v>
      </c>
      <c r="B2194">
        <v>2</v>
      </c>
      <c r="C2194" t="s">
        <v>890</v>
      </c>
      <c r="D2194" t="s">
        <v>3001</v>
      </c>
      <c r="E2194">
        <v>17600</v>
      </c>
      <c r="F2194" t="s">
        <v>5940</v>
      </c>
      <c r="G2194">
        <v>110</v>
      </c>
      <c r="H2194" t="s">
        <v>5940</v>
      </c>
      <c r="I2194">
        <v>5</v>
      </c>
      <c r="J2194">
        <v>51</v>
      </c>
      <c r="K2194">
        <v>16000</v>
      </c>
      <c r="L2194">
        <v>0</v>
      </c>
      <c r="M2194">
        <v>50</v>
      </c>
      <c r="N2194">
        <v>0</v>
      </c>
      <c r="O2194">
        <v>2</v>
      </c>
      <c r="P2194">
        <v>30</v>
      </c>
      <c r="R2194">
        <v>3304128</v>
      </c>
      <c r="S2194">
        <v>17600</v>
      </c>
      <c r="T2194" t="s">
        <v>5940</v>
      </c>
      <c r="U2194">
        <v>110</v>
      </c>
      <c r="V2194" t="s">
        <v>5940</v>
      </c>
      <c r="W2194">
        <v>5</v>
      </c>
      <c r="X2194">
        <v>51</v>
      </c>
      <c r="Z2194">
        <v>2929750</v>
      </c>
      <c r="AB2194" t="s">
        <v>5940</v>
      </c>
      <c r="AC2194">
        <v>2929750</v>
      </c>
      <c r="AD2194" t="s">
        <v>4025</v>
      </c>
      <c r="AE2194" t="s">
        <v>5940</v>
      </c>
      <c r="AF2194">
        <v>2929750</v>
      </c>
      <c r="AG2194" t="s">
        <v>4025</v>
      </c>
      <c r="AH2194" t="s">
        <v>5940</v>
      </c>
      <c r="AI2194">
        <v>2929750</v>
      </c>
      <c r="AJ2194" t="s">
        <v>4025</v>
      </c>
      <c r="AK2194" t="s">
        <v>5940</v>
      </c>
      <c r="AL2194">
        <v>2929750</v>
      </c>
      <c r="AM2194" t="s">
        <v>4025</v>
      </c>
      <c r="AN2194" t="s">
        <v>5940</v>
      </c>
      <c r="AO2194">
        <v>0</v>
      </c>
      <c r="AP2194">
        <v>3102308</v>
      </c>
      <c r="AQ2194" t="s">
        <v>4101</v>
      </c>
      <c r="AR2194">
        <v>5120</v>
      </c>
    </row>
    <row r="2195" spans="1:44" x14ac:dyDescent="0.25">
      <c r="A2195">
        <v>3304144</v>
      </c>
      <c r="B2195">
        <v>2</v>
      </c>
      <c r="C2195" t="s">
        <v>890</v>
      </c>
      <c r="D2195" t="s">
        <v>3002</v>
      </c>
      <c r="E2195">
        <v>6300</v>
      </c>
      <c r="F2195" t="s">
        <v>5940</v>
      </c>
      <c r="G2195">
        <v>0</v>
      </c>
      <c r="H2195" t="s">
        <v>5940</v>
      </c>
      <c r="I2195" t="s">
        <v>5940</v>
      </c>
      <c r="J2195" t="s">
        <v>5940</v>
      </c>
      <c r="K2195">
        <v>5950</v>
      </c>
      <c r="L2195">
        <v>0</v>
      </c>
      <c r="M2195">
        <v>0</v>
      </c>
      <c r="N2195">
        <v>0</v>
      </c>
      <c r="O2195">
        <v>0</v>
      </c>
      <c r="P2195">
        <v>0</v>
      </c>
      <c r="R2195">
        <v>3304144</v>
      </c>
      <c r="S2195">
        <v>6300</v>
      </c>
      <c r="T2195" t="s">
        <v>5940</v>
      </c>
      <c r="U2195">
        <v>0</v>
      </c>
      <c r="V2195" t="s">
        <v>5940</v>
      </c>
      <c r="W2195" t="s">
        <v>5940</v>
      </c>
      <c r="X2195" t="s">
        <v>5940</v>
      </c>
      <c r="Z2195">
        <v>2929800</v>
      </c>
      <c r="AB2195" t="s">
        <v>5940</v>
      </c>
      <c r="AC2195">
        <v>2929800</v>
      </c>
      <c r="AD2195" t="s">
        <v>4026</v>
      </c>
      <c r="AE2195" t="s">
        <v>5940</v>
      </c>
      <c r="AF2195">
        <v>2929800</v>
      </c>
      <c r="AG2195" t="s">
        <v>4026</v>
      </c>
      <c r="AH2195">
        <v>290</v>
      </c>
      <c r="AI2195">
        <v>2929800</v>
      </c>
      <c r="AJ2195" t="s">
        <v>4026</v>
      </c>
      <c r="AK2195">
        <v>436</v>
      </c>
      <c r="AL2195">
        <v>2929800</v>
      </c>
      <c r="AM2195" t="s">
        <v>4026</v>
      </c>
      <c r="AN2195" t="s">
        <v>5940</v>
      </c>
      <c r="AO2195">
        <v>0</v>
      </c>
      <c r="AP2195">
        <v>3102407</v>
      </c>
      <c r="AQ2195" t="s">
        <v>4102</v>
      </c>
      <c r="AR2195">
        <v>750</v>
      </c>
    </row>
    <row r="2196" spans="1:44" x14ac:dyDescent="0.25">
      <c r="A2196">
        <v>3304151</v>
      </c>
      <c r="B2196">
        <v>2</v>
      </c>
      <c r="C2196" t="s">
        <v>890</v>
      </c>
      <c r="D2196" t="s">
        <v>3003</v>
      </c>
      <c r="E2196">
        <v>700000</v>
      </c>
      <c r="F2196" t="s">
        <v>5940</v>
      </c>
      <c r="G2196">
        <v>124</v>
      </c>
      <c r="H2196" t="s">
        <v>5940</v>
      </c>
      <c r="I2196" t="s">
        <v>5940</v>
      </c>
      <c r="J2196">
        <v>81</v>
      </c>
      <c r="K2196">
        <v>700000</v>
      </c>
      <c r="L2196">
        <v>0</v>
      </c>
      <c r="M2196">
        <v>143</v>
      </c>
      <c r="N2196">
        <v>0</v>
      </c>
      <c r="O2196">
        <v>0</v>
      </c>
      <c r="P2196">
        <v>100</v>
      </c>
      <c r="R2196">
        <v>3304151</v>
      </c>
      <c r="S2196">
        <v>700000</v>
      </c>
      <c r="T2196" t="s">
        <v>5940</v>
      </c>
      <c r="U2196">
        <v>124</v>
      </c>
      <c r="V2196" t="s">
        <v>5940</v>
      </c>
      <c r="W2196" t="s">
        <v>5940</v>
      </c>
      <c r="X2196">
        <v>81</v>
      </c>
      <c r="Z2196">
        <v>2929909</v>
      </c>
      <c r="AB2196" t="s">
        <v>5940</v>
      </c>
      <c r="AC2196">
        <v>2929909</v>
      </c>
      <c r="AD2196" t="s">
        <v>4027</v>
      </c>
      <c r="AE2196" t="s">
        <v>5940</v>
      </c>
      <c r="AF2196">
        <v>2929909</v>
      </c>
      <c r="AG2196" t="s">
        <v>4027</v>
      </c>
      <c r="AH2196" t="s">
        <v>5940</v>
      </c>
      <c r="AI2196">
        <v>2929909</v>
      </c>
      <c r="AJ2196" t="s">
        <v>4027</v>
      </c>
      <c r="AK2196">
        <v>31</v>
      </c>
      <c r="AL2196">
        <v>2929909</v>
      </c>
      <c r="AM2196" t="s">
        <v>4027</v>
      </c>
      <c r="AN2196" t="s">
        <v>5940</v>
      </c>
      <c r="AO2196">
        <v>0</v>
      </c>
      <c r="AP2196">
        <v>3102506</v>
      </c>
      <c r="AQ2196" t="s">
        <v>4103</v>
      </c>
      <c r="AR2196">
        <v>600</v>
      </c>
    </row>
    <row r="2197" spans="1:44" x14ac:dyDescent="0.25">
      <c r="A2197">
        <v>3304201</v>
      </c>
      <c r="B2197">
        <v>2</v>
      </c>
      <c r="C2197" t="s">
        <v>890</v>
      </c>
      <c r="D2197" t="s">
        <v>3004</v>
      </c>
      <c r="E2197">
        <v>1350</v>
      </c>
      <c r="F2197" t="s">
        <v>5940</v>
      </c>
      <c r="G2197">
        <v>556</v>
      </c>
      <c r="H2197" t="s">
        <v>5940</v>
      </c>
      <c r="I2197" t="s">
        <v>5940</v>
      </c>
      <c r="J2197">
        <v>36</v>
      </c>
      <c r="K2197">
        <v>1350</v>
      </c>
      <c r="L2197">
        <v>0</v>
      </c>
      <c r="M2197">
        <v>448</v>
      </c>
      <c r="N2197">
        <v>0</v>
      </c>
      <c r="O2197">
        <v>0</v>
      </c>
      <c r="P2197">
        <v>44</v>
      </c>
      <c r="R2197">
        <v>3304201</v>
      </c>
      <c r="S2197">
        <v>1350</v>
      </c>
      <c r="T2197" t="s">
        <v>5940</v>
      </c>
      <c r="U2197">
        <v>556</v>
      </c>
      <c r="V2197" t="s">
        <v>5940</v>
      </c>
      <c r="W2197" t="s">
        <v>5940</v>
      </c>
      <c r="X2197">
        <v>36</v>
      </c>
      <c r="Z2197">
        <v>2930006</v>
      </c>
      <c r="AB2197">
        <v>1078</v>
      </c>
      <c r="AC2197">
        <v>2930006</v>
      </c>
      <c r="AD2197" t="s">
        <v>4028</v>
      </c>
      <c r="AE2197" t="s">
        <v>5940</v>
      </c>
      <c r="AF2197">
        <v>2930006</v>
      </c>
      <c r="AG2197" t="s">
        <v>4028</v>
      </c>
      <c r="AH2197">
        <v>19600</v>
      </c>
      <c r="AI2197">
        <v>2930006</v>
      </c>
      <c r="AJ2197" t="s">
        <v>4028</v>
      </c>
      <c r="AK2197">
        <v>234</v>
      </c>
      <c r="AL2197">
        <v>2930006</v>
      </c>
      <c r="AM2197" t="s">
        <v>4028</v>
      </c>
      <c r="AN2197" t="s">
        <v>5940</v>
      </c>
      <c r="AO2197">
        <v>0</v>
      </c>
      <c r="AP2197">
        <v>3102605</v>
      </c>
      <c r="AQ2197" t="s">
        <v>4104</v>
      </c>
      <c r="AR2197">
        <v>7500</v>
      </c>
    </row>
    <row r="2198" spans="1:44" x14ac:dyDescent="0.25">
      <c r="A2198">
        <v>3304300</v>
      </c>
      <c r="B2198">
        <v>2</v>
      </c>
      <c r="C2198" t="s">
        <v>890</v>
      </c>
      <c r="D2198" t="s">
        <v>3005</v>
      </c>
      <c r="E2198">
        <v>1980</v>
      </c>
      <c r="F2198" t="s">
        <v>5940</v>
      </c>
      <c r="G2198">
        <v>5</v>
      </c>
      <c r="H2198" t="s">
        <v>5940</v>
      </c>
      <c r="I2198" t="s">
        <v>5940</v>
      </c>
      <c r="J2198">
        <v>14</v>
      </c>
      <c r="K2198">
        <v>1980</v>
      </c>
      <c r="L2198">
        <v>0</v>
      </c>
      <c r="M2198">
        <v>6</v>
      </c>
      <c r="N2198">
        <v>0</v>
      </c>
      <c r="O2198">
        <v>0</v>
      </c>
      <c r="P2198">
        <v>14</v>
      </c>
      <c r="R2198">
        <v>3304300</v>
      </c>
      <c r="S2198">
        <v>1980</v>
      </c>
      <c r="T2198" t="s">
        <v>5940</v>
      </c>
      <c r="U2198">
        <v>5</v>
      </c>
      <c r="V2198" t="s">
        <v>5940</v>
      </c>
      <c r="W2198" t="s">
        <v>5940</v>
      </c>
      <c r="X2198">
        <v>14</v>
      </c>
      <c r="Z2198">
        <v>2930105</v>
      </c>
      <c r="AB2198" t="s">
        <v>5940</v>
      </c>
      <c r="AC2198">
        <v>2930105</v>
      </c>
      <c r="AD2198" t="s">
        <v>4029</v>
      </c>
      <c r="AE2198" t="s">
        <v>5940</v>
      </c>
      <c r="AF2198">
        <v>2930105</v>
      </c>
      <c r="AG2198" t="s">
        <v>4029</v>
      </c>
      <c r="AH2198">
        <v>360</v>
      </c>
      <c r="AI2198">
        <v>2930105</v>
      </c>
      <c r="AJ2198" t="s">
        <v>4029</v>
      </c>
      <c r="AK2198">
        <v>1402</v>
      </c>
      <c r="AL2198">
        <v>2930105</v>
      </c>
      <c r="AM2198" t="s">
        <v>4029</v>
      </c>
      <c r="AN2198" t="s">
        <v>5940</v>
      </c>
      <c r="AO2198">
        <v>0</v>
      </c>
      <c r="AP2198">
        <v>3102704</v>
      </c>
      <c r="AQ2198" t="s">
        <v>4105</v>
      </c>
      <c r="AR2198">
        <v>350</v>
      </c>
    </row>
    <row r="2199" spans="1:44" x14ac:dyDescent="0.25">
      <c r="A2199">
        <v>3304409</v>
      </c>
      <c r="B2199">
        <v>2</v>
      </c>
      <c r="C2199" t="s">
        <v>890</v>
      </c>
      <c r="D2199" t="s">
        <v>3006</v>
      </c>
      <c r="E2199">
        <v>3600</v>
      </c>
      <c r="F2199" t="s">
        <v>5940</v>
      </c>
      <c r="G2199">
        <v>208</v>
      </c>
      <c r="H2199" t="s">
        <v>5940</v>
      </c>
      <c r="I2199" t="s">
        <v>5940</v>
      </c>
      <c r="J2199">
        <v>270</v>
      </c>
      <c r="K2199">
        <v>3900</v>
      </c>
      <c r="L2199">
        <v>0</v>
      </c>
      <c r="M2199">
        <v>224</v>
      </c>
      <c r="N2199">
        <v>0</v>
      </c>
      <c r="O2199">
        <v>0</v>
      </c>
      <c r="P2199">
        <v>280</v>
      </c>
      <c r="R2199">
        <v>3304409</v>
      </c>
      <c r="S2199">
        <v>3600</v>
      </c>
      <c r="T2199" t="s">
        <v>5940</v>
      </c>
      <c r="U2199">
        <v>208</v>
      </c>
      <c r="V2199" t="s">
        <v>5940</v>
      </c>
      <c r="W2199" t="s">
        <v>5940</v>
      </c>
      <c r="X2199">
        <v>270</v>
      </c>
      <c r="Z2199">
        <v>2930154</v>
      </c>
      <c r="AB2199">
        <v>11311</v>
      </c>
      <c r="AC2199">
        <v>2930154</v>
      </c>
      <c r="AD2199" t="s">
        <v>4030</v>
      </c>
      <c r="AE2199" t="s">
        <v>5940</v>
      </c>
      <c r="AF2199">
        <v>2930154</v>
      </c>
      <c r="AG2199" t="s">
        <v>4030</v>
      </c>
      <c r="AH2199">
        <v>300</v>
      </c>
      <c r="AI2199">
        <v>2930154</v>
      </c>
      <c r="AJ2199" t="s">
        <v>4030</v>
      </c>
      <c r="AK2199">
        <v>894</v>
      </c>
      <c r="AL2199">
        <v>2930154</v>
      </c>
      <c r="AM2199" t="s">
        <v>4030</v>
      </c>
      <c r="AN2199">
        <v>8400</v>
      </c>
      <c r="AO2199">
        <v>0</v>
      </c>
      <c r="AP2199">
        <v>3102803</v>
      </c>
      <c r="AQ2199" t="s">
        <v>4106</v>
      </c>
      <c r="AR2199">
        <v>11210</v>
      </c>
    </row>
    <row r="2200" spans="1:44" x14ac:dyDescent="0.25">
      <c r="A2200">
        <v>3304508</v>
      </c>
      <c r="B2200">
        <v>2</v>
      </c>
      <c r="C2200" t="s">
        <v>890</v>
      </c>
      <c r="D2200" t="s">
        <v>3007</v>
      </c>
      <c r="E2200">
        <v>2400</v>
      </c>
      <c r="F2200" t="s">
        <v>5940</v>
      </c>
      <c r="G2200" t="s">
        <v>5940</v>
      </c>
      <c r="H2200" t="s">
        <v>5940</v>
      </c>
      <c r="I2200">
        <v>2</v>
      </c>
      <c r="J2200">
        <v>11</v>
      </c>
      <c r="K2200">
        <v>3000</v>
      </c>
      <c r="L2200">
        <v>0</v>
      </c>
      <c r="M2200">
        <v>78</v>
      </c>
      <c r="N2200">
        <v>0</v>
      </c>
      <c r="O2200">
        <v>0</v>
      </c>
      <c r="P2200">
        <v>11</v>
      </c>
      <c r="R2200">
        <v>3304508</v>
      </c>
      <c r="S2200">
        <v>2400</v>
      </c>
      <c r="T2200" t="s">
        <v>5940</v>
      </c>
      <c r="U2200" t="s">
        <v>5940</v>
      </c>
      <c r="V2200" t="s">
        <v>5940</v>
      </c>
      <c r="W2200">
        <v>2</v>
      </c>
      <c r="X2200">
        <v>11</v>
      </c>
      <c r="Z2200">
        <v>2930204</v>
      </c>
      <c r="AB2200" t="s">
        <v>5940</v>
      </c>
      <c r="AC2200">
        <v>2930204</v>
      </c>
      <c r="AD2200" t="s">
        <v>4031</v>
      </c>
      <c r="AE2200" t="s">
        <v>5940</v>
      </c>
      <c r="AF2200">
        <v>2930204</v>
      </c>
      <c r="AG2200" t="s">
        <v>4031</v>
      </c>
      <c r="AH2200" t="s">
        <v>5940</v>
      </c>
      <c r="AI2200">
        <v>2930204</v>
      </c>
      <c r="AJ2200" t="s">
        <v>4031</v>
      </c>
      <c r="AK2200">
        <v>180</v>
      </c>
      <c r="AL2200">
        <v>2930204</v>
      </c>
      <c r="AM2200" t="s">
        <v>4031</v>
      </c>
      <c r="AN2200" t="s">
        <v>5940</v>
      </c>
      <c r="AO2200">
        <v>0</v>
      </c>
      <c r="AP2200">
        <v>3102852</v>
      </c>
      <c r="AQ2200" t="s">
        <v>4107</v>
      </c>
      <c r="AR2200">
        <v>2250</v>
      </c>
    </row>
    <row r="2201" spans="1:44" x14ac:dyDescent="0.25">
      <c r="A2201">
        <v>3304524</v>
      </c>
      <c r="B2201">
        <v>2</v>
      </c>
      <c r="C2201" t="s">
        <v>890</v>
      </c>
      <c r="D2201" t="s">
        <v>3008</v>
      </c>
      <c r="E2201">
        <v>280</v>
      </c>
      <c r="F2201" t="s">
        <v>5940</v>
      </c>
      <c r="G2201">
        <v>110</v>
      </c>
      <c r="H2201" t="s">
        <v>5940</v>
      </c>
      <c r="I2201" t="s">
        <v>5940</v>
      </c>
      <c r="J2201">
        <v>72</v>
      </c>
      <c r="K2201">
        <v>280</v>
      </c>
      <c r="L2201">
        <v>0</v>
      </c>
      <c r="M2201">
        <v>60</v>
      </c>
      <c r="N2201">
        <v>0</v>
      </c>
      <c r="O2201">
        <v>0</v>
      </c>
      <c r="P2201">
        <v>142</v>
      </c>
      <c r="R2201">
        <v>3304524</v>
      </c>
      <c r="S2201">
        <v>280</v>
      </c>
      <c r="T2201" t="s">
        <v>5940</v>
      </c>
      <c r="U2201">
        <v>110</v>
      </c>
      <c r="V2201" t="s">
        <v>5940</v>
      </c>
      <c r="W2201" t="s">
        <v>5940</v>
      </c>
      <c r="X2201">
        <v>72</v>
      </c>
      <c r="Z2201">
        <v>2930303</v>
      </c>
      <c r="AB2201" t="s">
        <v>5940</v>
      </c>
      <c r="AC2201">
        <v>2930303</v>
      </c>
      <c r="AD2201" t="s">
        <v>4032</v>
      </c>
      <c r="AE2201">
        <v>30</v>
      </c>
      <c r="AF2201">
        <v>2930303</v>
      </c>
      <c r="AG2201" t="s">
        <v>4032</v>
      </c>
      <c r="AH2201">
        <v>10000</v>
      </c>
      <c r="AI2201">
        <v>2930303</v>
      </c>
      <c r="AJ2201" t="s">
        <v>4032</v>
      </c>
      <c r="AK2201">
        <v>74</v>
      </c>
      <c r="AL2201">
        <v>2930303</v>
      </c>
      <c r="AM2201" t="s">
        <v>4032</v>
      </c>
      <c r="AN2201" t="s">
        <v>5940</v>
      </c>
      <c r="AO2201">
        <v>0</v>
      </c>
      <c r="AP2201">
        <v>3102902</v>
      </c>
      <c r="AQ2201" t="s">
        <v>4108</v>
      </c>
      <c r="AR2201">
        <v>2550</v>
      </c>
    </row>
    <row r="2202" spans="1:44" x14ac:dyDescent="0.25">
      <c r="A2202">
        <v>3304557</v>
      </c>
      <c r="B2202">
        <v>2</v>
      </c>
      <c r="C2202" t="s">
        <v>890</v>
      </c>
      <c r="D2202" t="s">
        <v>3009</v>
      </c>
      <c r="E2202">
        <v>520</v>
      </c>
      <c r="F2202" t="s">
        <v>5940</v>
      </c>
      <c r="G2202">
        <v>0</v>
      </c>
      <c r="H2202" t="s">
        <v>5940</v>
      </c>
      <c r="I2202" t="s">
        <v>5940</v>
      </c>
      <c r="J2202" t="s">
        <v>5940</v>
      </c>
      <c r="K2202">
        <v>560</v>
      </c>
      <c r="L2202">
        <v>0</v>
      </c>
      <c r="M2202">
        <v>0</v>
      </c>
      <c r="N2202">
        <v>0</v>
      </c>
      <c r="O2202">
        <v>0</v>
      </c>
      <c r="P2202">
        <v>0</v>
      </c>
      <c r="R2202">
        <v>3304557</v>
      </c>
      <c r="S2202">
        <v>520</v>
      </c>
      <c r="T2202" t="s">
        <v>5940</v>
      </c>
      <c r="U2202">
        <v>0</v>
      </c>
      <c r="V2202" t="s">
        <v>5940</v>
      </c>
      <c r="W2202" t="s">
        <v>5940</v>
      </c>
      <c r="X2202" t="s">
        <v>5940</v>
      </c>
      <c r="Z2202">
        <v>2930402</v>
      </c>
      <c r="AB2202" t="s">
        <v>5940</v>
      </c>
      <c r="AC2202">
        <v>2930402</v>
      </c>
      <c r="AD2202" t="s">
        <v>4033</v>
      </c>
      <c r="AE2202" t="s">
        <v>5940</v>
      </c>
      <c r="AF2202">
        <v>2930402</v>
      </c>
      <c r="AG2202" t="s">
        <v>4033</v>
      </c>
      <c r="AH2202" t="s">
        <v>5940</v>
      </c>
      <c r="AI2202">
        <v>2930402</v>
      </c>
      <c r="AJ2202" t="s">
        <v>4033</v>
      </c>
      <c r="AK2202">
        <v>500</v>
      </c>
      <c r="AL2202">
        <v>2930402</v>
      </c>
      <c r="AM2202" t="s">
        <v>4033</v>
      </c>
      <c r="AN2202" t="s">
        <v>5940</v>
      </c>
      <c r="AO2202">
        <v>0</v>
      </c>
      <c r="AP2202">
        <v>3103009</v>
      </c>
      <c r="AQ2202" t="s">
        <v>4109</v>
      </c>
      <c r="AR2202">
        <v>391</v>
      </c>
    </row>
    <row r="2203" spans="1:44" x14ac:dyDescent="0.25">
      <c r="A2203">
        <v>3304607</v>
      </c>
      <c r="B2203">
        <v>2</v>
      </c>
      <c r="C2203" t="s">
        <v>890</v>
      </c>
      <c r="D2203" t="s">
        <v>3010</v>
      </c>
      <c r="E2203">
        <v>22500</v>
      </c>
      <c r="F2203" t="s">
        <v>5940</v>
      </c>
      <c r="G2203">
        <v>520</v>
      </c>
      <c r="H2203" t="s">
        <v>5940</v>
      </c>
      <c r="I2203">
        <v>8</v>
      </c>
      <c r="J2203">
        <v>218</v>
      </c>
      <c r="K2203">
        <v>16000</v>
      </c>
      <c r="L2203">
        <v>0</v>
      </c>
      <c r="M2203">
        <v>260</v>
      </c>
      <c r="N2203">
        <v>0</v>
      </c>
      <c r="O2203">
        <v>8</v>
      </c>
      <c r="P2203">
        <v>253</v>
      </c>
      <c r="R2203">
        <v>3304607</v>
      </c>
      <c r="S2203">
        <v>22500</v>
      </c>
      <c r="T2203" t="s">
        <v>5940</v>
      </c>
      <c r="U2203">
        <v>520</v>
      </c>
      <c r="V2203" t="s">
        <v>5940</v>
      </c>
      <c r="W2203">
        <v>8</v>
      </c>
      <c r="X2203">
        <v>218</v>
      </c>
      <c r="Z2203">
        <v>2930501</v>
      </c>
      <c r="AB2203" t="s">
        <v>5940</v>
      </c>
      <c r="AC2203">
        <v>2930501</v>
      </c>
      <c r="AD2203" t="s">
        <v>4034</v>
      </c>
      <c r="AE2203" t="s">
        <v>5940</v>
      </c>
      <c r="AF2203">
        <v>2930501</v>
      </c>
      <c r="AG2203" t="s">
        <v>4034</v>
      </c>
      <c r="AH2203" t="s">
        <v>5940</v>
      </c>
      <c r="AI2203">
        <v>2930501</v>
      </c>
      <c r="AJ2203" t="s">
        <v>4034</v>
      </c>
      <c r="AK2203">
        <v>2880</v>
      </c>
      <c r="AL2203">
        <v>2930501</v>
      </c>
      <c r="AM2203" t="s">
        <v>4034</v>
      </c>
      <c r="AN2203" t="s">
        <v>5940</v>
      </c>
      <c r="AO2203">
        <v>0</v>
      </c>
      <c r="AP2203">
        <v>3103108</v>
      </c>
      <c r="AQ2203" t="s">
        <v>4110</v>
      </c>
      <c r="AR2203">
        <v>750</v>
      </c>
    </row>
    <row r="2204" spans="1:44" x14ac:dyDescent="0.25">
      <c r="A2204">
        <v>3304706</v>
      </c>
      <c r="B2204">
        <v>2</v>
      </c>
      <c r="C2204" t="s">
        <v>890</v>
      </c>
      <c r="D2204" t="s">
        <v>3011</v>
      </c>
      <c r="E2204">
        <v>3960</v>
      </c>
      <c r="F2204" t="s">
        <v>5940</v>
      </c>
      <c r="G2204">
        <v>444</v>
      </c>
      <c r="H2204" t="s">
        <v>5940</v>
      </c>
      <c r="I2204">
        <v>903</v>
      </c>
      <c r="J2204">
        <v>40</v>
      </c>
      <c r="K2204">
        <v>5280</v>
      </c>
      <c r="L2204">
        <v>0</v>
      </c>
      <c r="M2204">
        <v>444</v>
      </c>
      <c r="N2204">
        <v>0</v>
      </c>
      <c r="O2204">
        <v>648</v>
      </c>
      <c r="P2204">
        <v>30</v>
      </c>
      <c r="R2204">
        <v>3304706</v>
      </c>
      <c r="S2204">
        <v>3960</v>
      </c>
      <c r="T2204" t="s">
        <v>5940</v>
      </c>
      <c r="U2204">
        <v>444</v>
      </c>
      <c r="V2204" t="s">
        <v>5940</v>
      </c>
      <c r="W2204">
        <v>903</v>
      </c>
      <c r="X2204">
        <v>40</v>
      </c>
      <c r="Z2204">
        <v>2930600</v>
      </c>
      <c r="AB2204" t="s">
        <v>5940</v>
      </c>
      <c r="AC2204">
        <v>2930600</v>
      </c>
      <c r="AD2204" t="s">
        <v>4035</v>
      </c>
      <c r="AE2204" t="s">
        <v>5940</v>
      </c>
      <c r="AF2204">
        <v>2930600</v>
      </c>
      <c r="AG2204" t="s">
        <v>4035</v>
      </c>
      <c r="AH2204" t="s">
        <v>5940</v>
      </c>
      <c r="AI2204">
        <v>2930600</v>
      </c>
      <c r="AJ2204" t="s">
        <v>4035</v>
      </c>
      <c r="AK2204">
        <v>155</v>
      </c>
      <c r="AL2204">
        <v>2930600</v>
      </c>
      <c r="AM2204" t="s">
        <v>4035</v>
      </c>
      <c r="AN2204" t="s">
        <v>5940</v>
      </c>
      <c r="AO2204">
        <v>0</v>
      </c>
      <c r="AP2204">
        <v>3103207</v>
      </c>
      <c r="AQ2204" t="s">
        <v>4111</v>
      </c>
      <c r="AR2204">
        <v>140</v>
      </c>
    </row>
    <row r="2205" spans="1:44" x14ac:dyDescent="0.25">
      <c r="A2205">
        <v>3304805</v>
      </c>
      <c r="B2205">
        <v>2</v>
      </c>
      <c r="C2205" t="s">
        <v>890</v>
      </c>
      <c r="D2205" t="s">
        <v>3013</v>
      </c>
      <c r="E2205">
        <v>107775</v>
      </c>
      <c r="F2205" t="s">
        <v>5940</v>
      </c>
      <c r="G2205">
        <v>293</v>
      </c>
      <c r="H2205" t="s">
        <v>5940</v>
      </c>
      <c r="I2205">
        <v>288</v>
      </c>
      <c r="J2205">
        <v>67</v>
      </c>
      <c r="K2205">
        <v>103545</v>
      </c>
      <c r="L2205">
        <v>0</v>
      </c>
      <c r="M2205">
        <v>300</v>
      </c>
      <c r="N2205">
        <v>0</v>
      </c>
      <c r="O2205">
        <v>60</v>
      </c>
      <c r="P2205">
        <v>60</v>
      </c>
      <c r="R2205">
        <v>3304805</v>
      </c>
      <c r="S2205">
        <v>107775</v>
      </c>
      <c r="T2205" t="s">
        <v>5940</v>
      </c>
      <c r="U2205">
        <v>293</v>
      </c>
      <c r="V2205" t="s">
        <v>5940</v>
      </c>
      <c r="W2205">
        <v>288</v>
      </c>
      <c r="X2205">
        <v>67</v>
      </c>
      <c r="Z2205">
        <v>2930709</v>
      </c>
      <c r="AB2205" t="s">
        <v>5940</v>
      </c>
      <c r="AC2205">
        <v>2930709</v>
      </c>
      <c r="AD2205" t="s">
        <v>4036</v>
      </c>
      <c r="AE2205" t="s">
        <v>5940</v>
      </c>
      <c r="AF2205">
        <v>2930709</v>
      </c>
      <c r="AG2205" t="s">
        <v>4036</v>
      </c>
      <c r="AH2205">
        <v>1350</v>
      </c>
      <c r="AI2205">
        <v>2930709</v>
      </c>
      <c r="AJ2205" t="s">
        <v>4036</v>
      </c>
      <c r="AK2205" t="s">
        <v>5940</v>
      </c>
      <c r="AL2205">
        <v>2930709</v>
      </c>
      <c r="AM2205" t="s">
        <v>4036</v>
      </c>
      <c r="AN2205" t="s">
        <v>5940</v>
      </c>
      <c r="AO2205">
        <v>0</v>
      </c>
      <c r="AP2205">
        <v>3103306</v>
      </c>
      <c r="AQ2205" t="s">
        <v>4112</v>
      </c>
      <c r="AR2205">
        <v>510</v>
      </c>
    </row>
    <row r="2206" spans="1:44" x14ac:dyDescent="0.25">
      <c r="A2206">
        <v>3304755</v>
      </c>
      <c r="B2206">
        <v>2</v>
      </c>
      <c r="C2206" t="s">
        <v>890</v>
      </c>
      <c r="D2206" t="s">
        <v>3012</v>
      </c>
      <c r="E2206">
        <v>1125250</v>
      </c>
      <c r="F2206" t="s">
        <v>5940</v>
      </c>
      <c r="G2206">
        <v>253</v>
      </c>
      <c r="H2206" t="s">
        <v>5940</v>
      </c>
      <c r="I2206" t="s">
        <v>5940</v>
      </c>
      <c r="J2206">
        <v>81</v>
      </c>
      <c r="K2206">
        <v>880000</v>
      </c>
      <c r="L2206">
        <v>0</v>
      </c>
      <c r="M2206">
        <v>150</v>
      </c>
      <c r="N2206">
        <v>0</v>
      </c>
      <c r="O2206">
        <v>0</v>
      </c>
      <c r="P2206">
        <v>20</v>
      </c>
      <c r="R2206">
        <v>3304755</v>
      </c>
      <c r="S2206">
        <v>1125250</v>
      </c>
      <c r="T2206" t="s">
        <v>5940</v>
      </c>
      <c r="U2206">
        <v>253</v>
      </c>
      <c r="V2206" t="s">
        <v>5940</v>
      </c>
      <c r="W2206" t="s">
        <v>5940</v>
      </c>
      <c r="X2206">
        <v>81</v>
      </c>
      <c r="Z2206">
        <v>2930758</v>
      </c>
      <c r="AB2206">
        <v>1786</v>
      </c>
      <c r="AC2206">
        <v>2930758</v>
      </c>
      <c r="AD2206" t="s">
        <v>4037</v>
      </c>
      <c r="AE2206">
        <v>10</v>
      </c>
      <c r="AF2206">
        <v>2930758</v>
      </c>
      <c r="AG2206" t="s">
        <v>4037</v>
      </c>
      <c r="AH2206">
        <v>1800</v>
      </c>
      <c r="AI2206">
        <v>2930758</v>
      </c>
      <c r="AJ2206" t="s">
        <v>4037</v>
      </c>
      <c r="AK2206">
        <v>576</v>
      </c>
      <c r="AL2206">
        <v>2930758</v>
      </c>
      <c r="AM2206" t="s">
        <v>4037</v>
      </c>
      <c r="AN2206" t="s">
        <v>5940</v>
      </c>
      <c r="AO2206">
        <v>0</v>
      </c>
      <c r="AP2206">
        <v>3103405</v>
      </c>
      <c r="AQ2206" t="s">
        <v>4113</v>
      </c>
      <c r="AR2206">
        <v>924</v>
      </c>
    </row>
    <row r="2207" spans="1:44" x14ac:dyDescent="0.25">
      <c r="A2207">
        <v>3304904</v>
      </c>
      <c r="B2207">
        <v>2</v>
      </c>
      <c r="C2207" t="s">
        <v>890</v>
      </c>
      <c r="D2207" t="s">
        <v>3014</v>
      </c>
      <c r="E2207">
        <v>220</v>
      </c>
      <c r="F2207" t="s">
        <v>5940</v>
      </c>
      <c r="G2207">
        <v>0</v>
      </c>
      <c r="H2207" t="s">
        <v>5940</v>
      </c>
      <c r="I2207" t="s">
        <v>5940</v>
      </c>
      <c r="J2207" t="s">
        <v>5940</v>
      </c>
      <c r="K2207">
        <v>300</v>
      </c>
      <c r="L2207">
        <v>0</v>
      </c>
      <c r="M2207">
        <v>0</v>
      </c>
      <c r="N2207">
        <v>0</v>
      </c>
      <c r="O2207">
        <v>0</v>
      </c>
      <c r="P2207">
        <v>0</v>
      </c>
      <c r="R2207">
        <v>3304904</v>
      </c>
      <c r="S2207">
        <v>220</v>
      </c>
      <c r="T2207" t="s">
        <v>5940</v>
      </c>
      <c r="U2207">
        <v>0</v>
      </c>
      <c r="V2207" t="s">
        <v>5940</v>
      </c>
      <c r="W2207" t="s">
        <v>5940</v>
      </c>
      <c r="X2207" t="s">
        <v>5940</v>
      </c>
      <c r="Z2207">
        <v>2930766</v>
      </c>
      <c r="AB2207" t="s">
        <v>5940</v>
      </c>
      <c r="AC2207">
        <v>2930766</v>
      </c>
      <c r="AD2207" t="s">
        <v>4038</v>
      </c>
      <c r="AE2207" t="s">
        <v>5940</v>
      </c>
      <c r="AF2207">
        <v>2930766</v>
      </c>
      <c r="AG2207" t="s">
        <v>4038</v>
      </c>
      <c r="AH2207" t="s">
        <v>5940</v>
      </c>
      <c r="AI2207">
        <v>2930766</v>
      </c>
      <c r="AJ2207" t="s">
        <v>4038</v>
      </c>
      <c r="AK2207">
        <v>12096</v>
      </c>
      <c r="AL2207">
        <v>2930766</v>
      </c>
      <c r="AM2207" t="s">
        <v>4038</v>
      </c>
      <c r="AN2207" t="s">
        <v>5940</v>
      </c>
      <c r="AO2207">
        <v>0</v>
      </c>
      <c r="AP2207">
        <v>3103504</v>
      </c>
      <c r="AQ2207" t="s">
        <v>4114</v>
      </c>
      <c r="AR2207">
        <v>81000</v>
      </c>
    </row>
    <row r="2208" spans="1:44" x14ac:dyDescent="0.25">
      <c r="A2208">
        <v>3305000</v>
      </c>
      <c r="B2208">
        <v>2</v>
      </c>
      <c r="C2208" t="s">
        <v>890</v>
      </c>
      <c r="D2208" t="s">
        <v>3015</v>
      </c>
      <c r="E2208">
        <v>191250</v>
      </c>
      <c r="F2208" t="s">
        <v>5940</v>
      </c>
      <c r="G2208">
        <v>30</v>
      </c>
      <c r="H2208" t="s">
        <v>5940</v>
      </c>
      <c r="I2208" t="s">
        <v>5940</v>
      </c>
      <c r="J2208">
        <v>10</v>
      </c>
      <c r="K2208">
        <v>179200</v>
      </c>
      <c r="L2208">
        <v>0</v>
      </c>
      <c r="M2208">
        <v>0</v>
      </c>
      <c r="N2208">
        <v>0</v>
      </c>
      <c r="O2208">
        <v>0</v>
      </c>
      <c r="P2208">
        <v>0</v>
      </c>
      <c r="R2208">
        <v>3305000</v>
      </c>
      <c r="S2208">
        <v>191250</v>
      </c>
      <c r="T2208" t="s">
        <v>5940</v>
      </c>
      <c r="U2208">
        <v>30</v>
      </c>
      <c r="V2208" t="s">
        <v>5940</v>
      </c>
      <c r="W2208" t="s">
        <v>5940</v>
      </c>
      <c r="X2208">
        <v>10</v>
      </c>
      <c r="Z2208">
        <v>2930774</v>
      </c>
      <c r="AB2208" t="s">
        <v>5940</v>
      </c>
      <c r="AC2208">
        <v>2930774</v>
      </c>
      <c r="AD2208" t="s">
        <v>4039</v>
      </c>
      <c r="AE2208" t="s">
        <v>5940</v>
      </c>
      <c r="AF2208">
        <v>2930774</v>
      </c>
      <c r="AG2208" t="s">
        <v>4039</v>
      </c>
      <c r="AH2208" t="s">
        <v>5940</v>
      </c>
      <c r="AI2208">
        <v>2930774</v>
      </c>
      <c r="AJ2208" t="s">
        <v>4039</v>
      </c>
      <c r="AK2208">
        <v>30</v>
      </c>
      <c r="AL2208">
        <v>2930774</v>
      </c>
      <c r="AM2208" t="s">
        <v>4039</v>
      </c>
      <c r="AN2208" t="s">
        <v>5940</v>
      </c>
      <c r="AO2208">
        <v>0</v>
      </c>
      <c r="AP2208">
        <v>3103603</v>
      </c>
      <c r="AQ2208" t="s">
        <v>4115</v>
      </c>
      <c r="AR2208">
        <v>1260</v>
      </c>
    </row>
    <row r="2209" spans="1:44" x14ac:dyDescent="0.25">
      <c r="A2209">
        <v>3305109</v>
      </c>
      <c r="B2209">
        <v>2</v>
      </c>
      <c r="C2209" t="s">
        <v>890</v>
      </c>
      <c r="D2209" t="s">
        <v>916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R2209">
        <v>3305109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Z2209">
        <v>2930808</v>
      </c>
      <c r="AB2209" t="s">
        <v>5940</v>
      </c>
      <c r="AC2209">
        <v>2930808</v>
      </c>
      <c r="AD2209" t="s">
        <v>4040</v>
      </c>
      <c r="AE2209" t="s">
        <v>5940</v>
      </c>
      <c r="AF2209">
        <v>2930808</v>
      </c>
      <c r="AG2209" t="s">
        <v>4040</v>
      </c>
      <c r="AH2209">
        <v>16000</v>
      </c>
      <c r="AI2209">
        <v>2930808</v>
      </c>
      <c r="AJ2209" t="s">
        <v>4040</v>
      </c>
      <c r="AK2209">
        <v>76</v>
      </c>
      <c r="AL2209">
        <v>2930808</v>
      </c>
      <c r="AM2209" t="s">
        <v>4040</v>
      </c>
      <c r="AN2209" t="s">
        <v>5940</v>
      </c>
      <c r="AO2209">
        <v>0</v>
      </c>
      <c r="AP2209">
        <v>3103702</v>
      </c>
      <c r="AQ2209" t="s">
        <v>4116</v>
      </c>
      <c r="AR2209">
        <v>1260</v>
      </c>
    </row>
    <row r="2210" spans="1:44" x14ac:dyDescent="0.25">
      <c r="A2210">
        <v>3305133</v>
      </c>
      <c r="B2210">
        <v>2</v>
      </c>
      <c r="C2210" t="s">
        <v>890</v>
      </c>
      <c r="D2210" t="s">
        <v>3016</v>
      </c>
      <c r="E2210" t="s">
        <v>5940</v>
      </c>
      <c r="F2210" t="s">
        <v>5940</v>
      </c>
      <c r="G2210">
        <v>1400</v>
      </c>
      <c r="H2210" t="s">
        <v>5940</v>
      </c>
      <c r="I2210">
        <v>780</v>
      </c>
      <c r="J2210" t="s">
        <v>5940</v>
      </c>
      <c r="K2210">
        <v>0</v>
      </c>
      <c r="L2210">
        <v>0</v>
      </c>
      <c r="M2210">
        <v>770</v>
      </c>
      <c r="N2210">
        <v>0</v>
      </c>
      <c r="O2210">
        <v>700</v>
      </c>
      <c r="P2210">
        <v>0</v>
      </c>
      <c r="R2210">
        <v>3305133</v>
      </c>
      <c r="S2210" t="s">
        <v>5940</v>
      </c>
      <c r="T2210" t="s">
        <v>5940</v>
      </c>
      <c r="U2210">
        <v>1400</v>
      </c>
      <c r="V2210" t="s">
        <v>5940</v>
      </c>
      <c r="W2210">
        <v>780</v>
      </c>
      <c r="X2210" t="s">
        <v>5940</v>
      </c>
      <c r="Z2210">
        <v>2930907</v>
      </c>
      <c r="AB2210" t="s">
        <v>5940</v>
      </c>
      <c r="AC2210">
        <v>2930907</v>
      </c>
      <c r="AD2210" t="s">
        <v>4041</v>
      </c>
      <c r="AE2210">
        <v>36</v>
      </c>
      <c r="AF2210">
        <v>2930907</v>
      </c>
      <c r="AG2210" t="s">
        <v>4041</v>
      </c>
      <c r="AH2210">
        <v>7000</v>
      </c>
      <c r="AI2210">
        <v>2930907</v>
      </c>
      <c r="AJ2210" t="s">
        <v>4041</v>
      </c>
      <c r="AK2210">
        <v>52</v>
      </c>
      <c r="AL2210">
        <v>2930907</v>
      </c>
      <c r="AM2210" t="s">
        <v>4041</v>
      </c>
      <c r="AN2210" t="s">
        <v>5940</v>
      </c>
      <c r="AO2210">
        <v>0</v>
      </c>
      <c r="AP2210">
        <v>3103751</v>
      </c>
      <c r="AQ2210" t="s">
        <v>4117</v>
      </c>
      <c r="AR2210">
        <v>2450</v>
      </c>
    </row>
    <row r="2211" spans="1:44" x14ac:dyDescent="0.25">
      <c r="A2211">
        <v>3305158</v>
      </c>
      <c r="B2211">
        <v>2</v>
      </c>
      <c r="C2211" t="s">
        <v>890</v>
      </c>
      <c r="D2211" t="s">
        <v>3017</v>
      </c>
      <c r="E2211" t="s">
        <v>5940</v>
      </c>
      <c r="F2211" t="s">
        <v>5940</v>
      </c>
      <c r="G2211">
        <v>0</v>
      </c>
      <c r="H2211" t="s">
        <v>5940</v>
      </c>
      <c r="I2211" t="s">
        <v>5940</v>
      </c>
      <c r="J2211">
        <v>4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4</v>
      </c>
      <c r="R2211">
        <v>3305158</v>
      </c>
      <c r="S2211" t="s">
        <v>5940</v>
      </c>
      <c r="T2211" t="s">
        <v>5940</v>
      </c>
      <c r="U2211">
        <v>0</v>
      </c>
      <c r="V2211" t="s">
        <v>5940</v>
      </c>
      <c r="W2211" t="s">
        <v>5940</v>
      </c>
      <c r="X2211">
        <v>4</v>
      </c>
      <c r="Z2211">
        <v>2931004</v>
      </c>
      <c r="AB2211">
        <v>360</v>
      </c>
      <c r="AC2211">
        <v>2931004</v>
      </c>
      <c r="AD2211" t="s">
        <v>4042</v>
      </c>
      <c r="AE2211" t="s">
        <v>5940</v>
      </c>
      <c r="AF2211">
        <v>2931004</v>
      </c>
      <c r="AG2211" t="s">
        <v>4042</v>
      </c>
      <c r="AH2211">
        <v>2600</v>
      </c>
      <c r="AI2211">
        <v>2931004</v>
      </c>
      <c r="AJ2211" t="s">
        <v>4042</v>
      </c>
      <c r="AK2211">
        <v>738</v>
      </c>
      <c r="AL2211">
        <v>2931004</v>
      </c>
      <c r="AM2211" t="s">
        <v>4042</v>
      </c>
      <c r="AN2211" t="s">
        <v>5940</v>
      </c>
      <c r="AO2211">
        <v>0</v>
      </c>
      <c r="AP2211">
        <v>3103801</v>
      </c>
      <c r="AQ2211" t="s">
        <v>4118</v>
      </c>
      <c r="AR2211">
        <v>1680</v>
      </c>
    </row>
    <row r="2212" spans="1:44" x14ac:dyDescent="0.25">
      <c r="A2212">
        <v>3305208</v>
      </c>
      <c r="B2212">
        <v>2</v>
      </c>
      <c r="C2212" t="s">
        <v>890</v>
      </c>
      <c r="D2212" t="s">
        <v>3018</v>
      </c>
      <c r="E2212" t="s">
        <v>5940</v>
      </c>
      <c r="F2212" t="s">
        <v>5940</v>
      </c>
      <c r="G2212">
        <v>6</v>
      </c>
      <c r="H2212" t="s">
        <v>5940</v>
      </c>
      <c r="I2212" t="s">
        <v>5940</v>
      </c>
      <c r="J2212" t="s">
        <v>5940</v>
      </c>
      <c r="K2212">
        <v>0</v>
      </c>
      <c r="L2212">
        <v>0</v>
      </c>
      <c r="M2212">
        <v>9</v>
      </c>
      <c r="N2212">
        <v>0</v>
      </c>
      <c r="O2212">
        <v>0</v>
      </c>
      <c r="P2212">
        <v>7</v>
      </c>
      <c r="R2212">
        <v>3305208</v>
      </c>
      <c r="S2212" t="s">
        <v>5940</v>
      </c>
      <c r="T2212" t="s">
        <v>5940</v>
      </c>
      <c r="U2212">
        <v>6</v>
      </c>
      <c r="V2212" t="s">
        <v>5940</v>
      </c>
      <c r="W2212" t="s">
        <v>5940</v>
      </c>
      <c r="X2212" t="s">
        <v>5940</v>
      </c>
      <c r="Z2212">
        <v>2931053</v>
      </c>
      <c r="AB2212">
        <v>36</v>
      </c>
      <c r="AC2212">
        <v>2931053</v>
      </c>
      <c r="AD2212" t="s">
        <v>4043</v>
      </c>
      <c r="AE2212">
        <v>15</v>
      </c>
      <c r="AF2212">
        <v>2931053</v>
      </c>
      <c r="AG2212" t="s">
        <v>4043</v>
      </c>
      <c r="AH2212">
        <v>800</v>
      </c>
      <c r="AI2212">
        <v>2931053</v>
      </c>
      <c r="AJ2212" t="s">
        <v>4043</v>
      </c>
      <c r="AK2212">
        <v>600</v>
      </c>
      <c r="AL2212">
        <v>2931053</v>
      </c>
      <c r="AM2212" t="s">
        <v>4043</v>
      </c>
      <c r="AN2212" t="s">
        <v>5940</v>
      </c>
      <c r="AO2212">
        <v>0</v>
      </c>
      <c r="AP2212">
        <v>3103900</v>
      </c>
      <c r="AQ2212" t="s">
        <v>4119</v>
      </c>
      <c r="AR2212">
        <v>1800</v>
      </c>
    </row>
    <row r="2213" spans="1:44" x14ac:dyDescent="0.25">
      <c r="A2213">
        <v>3305307</v>
      </c>
      <c r="B2213">
        <v>2</v>
      </c>
      <c r="C2213" t="s">
        <v>890</v>
      </c>
      <c r="D2213" t="s">
        <v>3019</v>
      </c>
      <c r="E2213">
        <v>30000</v>
      </c>
      <c r="F2213" t="s">
        <v>5940</v>
      </c>
      <c r="G2213">
        <v>1125</v>
      </c>
      <c r="H2213" t="s">
        <v>5940</v>
      </c>
      <c r="I2213">
        <v>150</v>
      </c>
      <c r="J2213">
        <v>33</v>
      </c>
      <c r="K2213">
        <v>30000</v>
      </c>
      <c r="L2213">
        <v>0</v>
      </c>
      <c r="M2213">
        <v>1125</v>
      </c>
      <c r="N2213">
        <v>0</v>
      </c>
      <c r="O2213">
        <v>150</v>
      </c>
      <c r="P2213">
        <v>33</v>
      </c>
      <c r="R2213">
        <v>3305307</v>
      </c>
      <c r="S2213">
        <v>30000</v>
      </c>
      <c r="T2213" t="s">
        <v>5940</v>
      </c>
      <c r="U2213">
        <v>1125</v>
      </c>
      <c r="V2213" t="s">
        <v>5940</v>
      </c>
      <c r="W2213">
        <v>150</v>
      </c>
      <c r="X2213">
        <v>33</v>
      </c>
      <c r="Z2213">
        <v>2931103</v>
      </c>
      <c r="AB2213" t="s">
        <v>5940</v>
      </c>
      <c r="AC2213">
        <v>2931103</v>
      </c>
      <c r="AD2213" t="s">
        <v>4044</v>
      </c>
      <c r="AE2213" t="s">
        <v>5940</v>
      </c>
      <c r="AF2213">
        <v>2931103</v>
      </c>
      <c r="AG2213" t="s">
        <v>4044</v>
      </c>
      <c r="AH2213" t="s">
        <v>5940</v>
      </c>
      <c r="AI2213">
        <v>2931103</v>
      </c>
      <c r="AJ2213" t="s">
        <v>4044</v>
      </c>
      <c r="AK2213">
        <v>655</v>
      </c>
      <c r="AL2213">
        <v>2931103</v>
      </c>
      <c r="AM2213" t="s">
        <v>4044</v>
      </c>
      <c r="AN2213" t="s">
        <v>5940</v>
      </c>
      <c r="AO2213">
        <v>0</v>
      </c>
      <c r="AP2213">
        <v>3104007</v>
      </c>
      <c r="AQ2213" t="s">
        <v>4120</v>
      </c>
      <c r="AR2213">
        <v>25300</v>
      </c>
    </row>
    <row r="2214" spans="1:44" x14ac:dyDescent="0.25">
      <c r="A2214">
        <v>3305406</v>
      </c>
      <c r="B2214">
        <v>2</v>
      </c>
      <c r="C2214" t="s">
        <v>890</v>
      </c>
      <c r="D2214" t="s">
        <v>3020</v>
      </c>
      <c r="E2214">
        <v>2118</v>
      </c>
      <c r="F2214" t="s">
        <v>5940</v>
      </c>
      <c r="G2214">
        <v>360</v>
      </c>
      <c r="H2214" t="s">
        <v>5940</v>
      </c>
      <c r="I2214" t="s">
        <v>5940</v>
      </c>
      <c r="J2214">
        <v>48</v>
      </c>
      <c r="K2214">
        <v>1632</v>
      </c>
      <c r="L2214">
        <v>0</v>
      </c>
      <c r="M2214">
        <v>180</v>
      </c>
      <c r="N2214">
        <v>0</v>
      </c>
      <c r="O2214">
        <v>0</v>
      </c>
      <c r="P2214">
        <v>24</v>
      </c>
      <c r="R2214">
        <v>3305406</v>
      </c>
      <c r="S2214">
        <v>2118</v>
      </c>
      <c r="T2214" t="s">
        <v>5940</v>
      </c>
      <c r="U2214">
        <v>360</v>
      </c>
      <c r="V2214" t="s">
        <v>5940</v>
      </c>
      <c r="W2214" t="s">
        <v>5940</v>
      </c>
      <c r="X2214">
        <v>48</v>
      </c>
      <c r="Z2214">
        <v>2931202</v>
      </c>
      <c r="AB2214" t="s">
        <v>5940</v>
      </c>
      <c r="AC2214">
        <v>2931202</v>
      </c>
      <c r="AD2214" t="s">
        <v>4045</v>
      </c>
      <c r="AE2214" t="s">
        <v>5940</v>
      </c>
      <c r="AF2214">
        <v>2931202</v>
      </c>
      <c r="AG2214" t="s">
        <v>4045</v>
      </c>
      <c r="AH2214">
        <v>2000</v>
      </c>
      <c r="AI2214">
        <v>2931202</v>
      </c>
      <c r="AJ2214" t="s">
        <v>4045</v>
      </c>
      <c r="AK2214">
        <v>27</v>
      </c>
      <c r="AL2214">
        <v>2931202</v>
      </c>
      <c r="AM2214" t="s">
        <v>4045</v>
      </c>
      <c r="AN2214" t="s">
        <v>5940</v>
      </c>
      <c r="AO2214">
        <v>0</v>
      </c>
      <c r="AP2214">
        <v>3104106</v>
      </c>
      <c r="AQ2214" t="s">
        <v>4121</v>
      </c>
      <c r="AR2214">
        <v>3000</v>
      </c>
    </row>
    <row r="2215" spans="1:44" x14ac:dyDescent="0.25">
      <c r="A2215">
        <v>3305505</v>
      </c>
      <c r="B2215">
        <v>2</v>
      </c>
      <c r="C2215" t="s">
        <v>890</v>
      </c>
      <c r="D2215" t="s">
        <v>3021</v>
      </c>
      <c r="E2215">
        <v>1320</v>
      </c>
      <c r="F2215" t="s">
        <v>5940</v>
      </c>
      <c r="G2215">
        <v>77</v>
      </c>
      <c r="H2215" t="s">
        <v>5940</v>
      </c>
      <c r="I2215" t="s">
        <v>5940</v>
      </c>
      <c r="J2215" t="s">
        <v>5940</v>
      </c>
      <c r="K2215">
        <v>1320</v>
      </c>
      <c r="L2215">
        <v>0</v>
      </c>
      <c r="M2215">
        <v>36</v>
      </c>
      <c r="N2215">
        <v>0</v>
      </c>
      <c r="O2215">
        <v>0</v>
      </c>
      <c r="P2215">
        <v>0</v>
      </c>
      <c r="R2215">
        <v>3305505</v>
      </c>
      <c r="S2215">
        <v>1320</v>
      </c>
      <c r="T2215" t="s">
        <v>5940</v>
      </c>
      <c r="U2215">
        <v>77</v>
      </c>
      <c r="V2215" t="s">
        <v>5940</v>
      </c>
      <c r="W2215" t="s">
        <v>5940</v>
      </c>
      <c r="X2215" t="s">
        <v>5940</v>
      </c>
      <c r="Z2215">
        <v>2931301</v>
      </c>
      <c r="AB2215" t="s">
        <v>5940</v>
      </c>
      <c r="AC2215">
        <v>2931301</v>
      </c>
      <c r="AD2215" t="s">
        <v>4046</v>
      </c>
      <c r="AE2215" t="s">
        <v>5940</v>
      </c>
      <c r="AF2215">
        <v>2931301</v>
      </c>
      <c r="AG2215" t="s">
        <v>4046</v>
      </c>
      <c r="AH2215">
        <v>800</v>
      </c>
      <c r="AI2215">
        <v>2931301</v>
      </c>
      <c r="AJ2215" t="s">
        <v>4046</v>
      </c>
      <c r="AK2215">
        <v>2200</v>
      </c>
      <c r="AL2215">
        <v>2931301</v>
      </c>
      <c r="AM2215" t="s">
        <v>4046</v>
      </c>
      <c r="AN2215" t="s">
        <v>5940</v>
      </c>
      <c r="AO2215">
        <v>0</v>
      </c>
      <c r="AP2215">
        <v>3104205</v>
      </c>
      <c r="AQ2215" t="s">
        <v>4122</v>
      </c>
      <c r="AR2215">
        <v>13440</v>
      </c>
    </row>
    <row r="2216" spans="1:44" x14ac:dyDescent="0.25">
      <c r="A2216">
        <v>3305554</v>
      </c>
      <c r="B2216">
        <v>2</v>
      </c>
      <c r="C2216" t="s">
        <v>890</v>
      </c>
      <c r="D2216" t="s">
        <v>3022</v>
      </c>
      <c r="E2216">
        <v>3300</v>
      </c>
      <c r="F2216" t="s">
        <v>5940</v>
      </c>
      <c r="G2216">
        <v>0</v>
      </c>
      <c r="H2216" t="s">
        <v>5940</v>
      </c>
      <c r="I2216" t="s">
        <v>5940</v>
      </c>
      <c r="J2216">
        <v>3</v>
      </c>
      <c r="K2216">
        <v>3300</v>
      </c>
      <c r="L2216">
        <v>0</v>
      </c>
      <c r="M2216">
        <v>0</v>
      </c>
      <c r="N2216">
        <v>0</v>
      </c>
      <c r="O2216">
        <v>0</v>
      </c>
      <c r="P2216">
        <v>3</v>
      </c>
      <c r="R2216">
        <v>3305554</v>
      </c>
      <c r="S2216">
        <v>3300</v>
      </c>
      <c r="T2216" t="s">
        <v>5940</v>
      </c>
      <c r="U2216">
        <v>0</v>
      </c>
      <c r="V2216" t="s">
        <v>5940</v>
      </c>
      <c r="W2216" t="s">
        <v>5940</v>
      </c>
      <c r="X2216">
        <v>3</v>
      </c>
      <c r="Z2216">
        <v>2931350</v>
      </c>
      <c r="AB2216" t="s">
        <v>5940</v>
      </c>
      <c r="AC2216">
        <v>2931350</v>
      </c>
      <c r="AD2216" t="s">
        <v>4047</v>
      </c>
      <c r="AE2216" t="s">
        <v>5940</v>
      </c>
      <c r="AF2216">
        <v>2931350</v>
      </c>
      <c r="AG2216" t="s">
        <v>4047</v>
      </c>
      <c r="AH2216">
        <v>15680</v>
      </c>
      <c r="AI2216">
        <v>2931350</v>
      </c>
      <c r="AJ2216" t="s">
        <v>4047</v>
      </c>
      <c r="AK2216">
        <v>152</v>
      </c>
      <c r="AL2216">
        <v>2931350</v>
      </c>
      <c r="AM2216" t="s">
        <v>4047</v>
      </c>
      <c r="AN2216" t="s">
        <v>5940</v>
      </c>
      <c r="AO2216">
        <v>0</v>
      </c>
      <c r="AP2216">
        <v>3104304</v>
      </c>
      <c r="AQ2216" t="s">
        <v>4123</v>
      </c>
      <c r="AR2216">
        <v>7680</v>
      </c>
    </row>
    <row r="2217" spans="1:44" x14ac:dyDescent="0.25">
      <c r="A2217">
        <v>3305604</v>
      </c>
      <c r="B2217">
        <v>2</v>
      </c>
      <c r="C2217" t="s">
        <v>890</v>
      </c>
      <c r="D2217" t="s">
        <v>3023</v>
      </c>
      <c r="E2217">
        <v>4225</v>
      </c>
      <c r="F2217" t="s">
        <v>5940</v>
      </c>
      <c r="G2217">
        <v>70</v>
      </c>
      <c r="H2217" t="s">
        <v>5940</v>
      </c>
      <c r="I2217" t="s">
        <v>5940</v>
      </c>
      <c r="J2217">
        <v>15</v>
      </c>
      <c r="K2217">
        <v>4225</v>
      </c>
      <c r="L2217">
        <v>0</v>
      </c>
      <c r="M2217">
        <v>36</v>
      </c>
      <c r="N2217">
        <v>0</v>
      </c>
      <c r="O2217">
        <v>0</v>
      </c>
      <c r="P2217">
        <v>15</v>
      </c>
      <c r="R2217">
        <v>3305604</v>
      </c>
      <c r="S2217">
        <v>4225</v>
      </c>
      <c r="T2217" t="s">
        <v>5940</v>
      </c>
      <c r="U2217">
        <v>70</v>
      </c>
      <c r="V2217" t="s">
        <v>5940</v>
      </c>
      <c r="W2217" t="s">
        <v>5940</v>
      </c>
      <c r="X2217">
        <v>15</v>
      </c>
      <c r="Z2217">
        <v>2931400</v>
      </c>
      <c r="AB2217" t="s">
        <v>5940</v>
      </c>
      <c r="AC2217">
        <v>2931400</v>
      </c>
      <c r="AD2217" t="s">
        <v>4048</v>
      </c>
      <c r="AE2217" t="s">
        <v>5940</v>
      </c>
      <c r="AF2217">
        <v>2931400</v>
      </c>
      <c r="AG2217" t="s">
        <v>4048</v>
      </c>
      <c r="AH2217">
        <v>10800</v>
      </c>
      <c r="AI2217">
        <v>2931400</v>
      </c>
      <c r="AJ2217" t="s">
        <v>4048</v>
      </c>
      <c r="AK2217">
        <v>54</v>
      </c>
      <c r="AL2217">
        <v>2931400</v>
      </c>
      <c r="AM2217" t="s">
        <v>4048</v>
      </c>
      <c r="AN2217" t="s">
        <v>5940</v>
      </c>
      <c r="AO2217">
        <v>0</v>
      </c>
      <c r="AP2217">
        <v>3104403</v>
      </c>
      <c r="AQ2217" t="s">
        <v>4124</v>
      </c>
      <c r="AR2217">
        <v>180</v>
      </c>
    </row>
    <row r="2218" spans="1:44" x14ac:dyDescent="0.25">
      <c r="A2218">
        <v>3305703</v>
      </c>
      <c r="B2218">
        <v>2</v>
      </c>
      <c r="C2218" t="s">
        <v>890</v>
      </c>
      <c r="D2218" t="s">
        <v>3024</v>
      </c>
      <c r="E2218">
        <v>3600</v>
      </c>
      <c r="F2218" t="s">
        <v>5940</v>
      </c>
      <c r="G2218">
        <v>646</v>
      </c>
      <c r="H2218" t="s">
        <v>5940</v>
      </c>
      <c r="I2218" t="s">
        <v>5940</v>
      </c>
      <c r="J2218">
        <v>101</v>
      </c>
      <c r="K2218">
        <v>3600</v>
      </c>
      <c r="L2218">
        <v>0</v>
      </c>
      <c r="M2218">
        <v>306</v>
      </c>
      <c r="N2218">
        <v>0</v>
      </c>
      <c r="O2218">
        <v>0</v>
      </c>
      <c r="P2218">
        <v>77</v>
      </c>
      <c r="R2218">
        <v>3305703</v>
      </c>
      <c r="S2218">
        <v>3600</v>
      </c>
      <c r="T2218" t="s">
        <v>5940</v>
      </c>
      <c r="U2218">
        <v>646</v>
      </c>
      <c r="V2218" t="s">
        <v>5940</v>
      </c>
      <c r="W2218" t="s">
        <v>5940</v>
      </c>
      <c r="X2218">
        <v>101</v>
      </c>
      <c r="Z2218">
        <v>2931509</v>
      </c>
      <c r="AB2218" t="s">
        <v>5940</v>
      </c>
      <c r="AC2218">
        <v>2931509</v>
      </c>
      <c r="AD2218" t="s">
        <v>4049</v>
      </c>
      <c r="AE2218" t="s">
        <v>5940</v>
      </c>
      <c r="AF2218">
        <v>2931509</v>
      </c>
      <c r="AG2218" t="s">
        <v>4049</v>
      </c>
      <c r="AH2218" t="s">
        <v>5940</v>
      </c>
      <c r="AI2218">
        <v>2931509</v>
      </c>
      <c r="AJ2218" t="s">
        <v>4049</v>
      </c>
      <c r="AK2218">
        <v>1920</v>
      </c>
      <c r="AL2218">
        <v>2931509</v>
      </c>
      <c r="AM2218" t="s">
        <v>4049</v>
      </c>
      <c r="AN2218" t="s">
        <v>5940</v>
      </c>
      <c r="AO2218">
        <v>0</v>
      </c>
      <c r="AP2218">
        <v>3104452</v>
      </c>
      <c r="AQ2218" t="s">
        <v>4125</v>
      </c>
      <c r="AR2218">
        <v>1725</v>
      </c>
    </row>
    <row r="2219" spans="1:44" x14ac:dyDescent="0.25">
      <c r="A2219">
        <v>3305752</v>
      </c>
      <c r="B2219">
        <v>2</v>
      </c>
      <c r="C2219" t="s">
        <v>890</v>
      </c>
      <c r="D2219" t="s">
        <v>3025</v>
      </c>
      <c r="E2219">
        <v>600</v>
      </c>
      <c r="F2219" t="s">
        <v>5940</v>
      </c>
      <c r="G2219">
        <v>1</v>
      </c>
      <c r="H2219" t="s">
        <v>5940</v>
      </c>
      <c r="I2219" t="s">
        <v>5940</v>
      </c>
      <c r="J2219">
        <v>6</v>
      </c>
      <c r="K2219">
        <v>600</v>
      </c>
      <c r="L2219">
        <v>0</v>
      </c>
      <c r="M2219">
        <v>0</v>
      </c>
      <c r="N2219">
        <v>0</v>
      </c>
      <c r="O2219">
        <v>0</v>
      </c>
      <c r="P2219">
        <v>6</v>
      </c>
      <c r="R2219">
        <v>3305752</v>
      </c>
      <c r="S2219">
        <v>600</v>
      </c>
      <c r="T2219" t="s">
        <v>5940</v>
      </c>
      <c r="U2219">
        <v>1</v>
      </c>
      <c r="V2219" t="s">
        <v>5940</v>
      </c>
      <c r="W2219" t="s">
        <v>5940</v>
      </c>
      <c r="X2219">
        <v>6</v>
      </c>
      <c r="Z2219">
        <v>2931608</v>
      </c>
      <c r="AB2219" t="s">
        <v>5940</v>
      </c>
      <c r="AC2219">
        <v>2931608</v>
      </c>
      <c r="AD2219" t="s">
        <v>4050</v>
      </c>
      <c r="AE2219" t="s">
        <v>5940</v>
      </c>
      <c r="AF2219">
        <v>2931608</v>
      </c>
      <c r="AG2219" t="s">
        <v>4050</v>
      </c>
      <c r="AH2219" t="s">
        <v>5940</v>
      </c>
      <c r="AI2219">
        <v>2931608</v>
      </c>
      <c r="AJ2219" t="s">
        <v>4050</v>
      </c>
      <c r="AK2219">
        <v>49</v>
      </c>
      <c r="AL2219">
        <v>2931608</v>
      </c>
      <c r="AM2219" t="s">
        <v>4050</v>
      </c>
      <c r="AN2219" t="s">
        <v>5940</v>
      </c>
      <c r="AO2219">
        <v>0</v>
      </c>
      <c r="AP2219">
        <v>3104502</v>
      </c>
      <c r="AQ2219" t="s">
        <v>4126</v>
      </c>
      <c r="AR2219">
        <v>12125</v>
      </c>
    </row>
    <row r="2220" spans="1:44" x14ac:dyDescent="0.25">
      <c r="A2220">
        <v>3305802</v>
      </c>
      <c r="B2220">
        <v>2</v>
      </c>
      <c r="C2220" t="s">
        <v>890</v>
      </c>
      <c r="D2220" t="s">
        <v>3026</v>
      </c>
      <c r="E2220" t="s">
        <v>5940</v>
      </c>
      <c r="F2220" t="s">
        <v>5940</v>
      </c>
      <c r="G2220">
        <v>0</v>
      </c>
      <c r="H2220" t="s">
        <v>5940</v>
      </c>
      <c r="I2220" t="s">
        <v>5940</v>
      </c>
      <c r="J2220">
        <v>27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27</v>
      </c>
      <c r="R2220">
        <v>3305802</v>
      </c>
      <c r="S2220" t="s">
        <v>5940</v>
      </c>
      <c r="T2220" t="s">
        <v>5940</v>
      </c>
      <c r="U2220">
        <v>0</v>
      </c>
      <c r="V2220" t="s">
        <v>5940</v>
      </c>
      <c r="W2220" t="s">
        <v>5940</v>
      </c>
      <c r="X2220">
        <v>27</v>
      </c>
      <c r="Z2220">
        <v>2931707</v>
      </c>
      <c r="AB2220" t="s">
        <v>5940</v>
      </c>
      <c r="AC2220">
        <v>2931707</v>
      </c>
      <c r="AD2220" t="s">
        <v>4051</v>
      </c>
      <c r="AE2220" t="s">
        <v>5940</v>
      </c>
      <c r="AF2220">
        <v>2931707</v>
      </c>
      <c r="AG2220" t="s">
        <v>4051</v>
      </c>
      <c r="AH2220">
        <v>300000</v>
      </c>
      <c r="AI2220">
        <v>2931707</v>
      </c>
      <c r="AJ2220" t="s">
        <v>4051</v>
      </c>
      <c r="AK2220">
        <v>28</v>
      </c>
      <c r="AL2220">
        <v>2931707</v>
      </c>
      <c r="AM2220" t="s">
        <v>4051</v>
      </c>
      <c r="AN2220" t="s">
        <v>5940</v>
      </c>
      <c r="AO2220">
        <v>0</v>
      </c>
      <c r="AP2220">
        <v>3104601</v>
      </c>
      <c r="AQ2220" t="s">
        <v>4127</v>
      </c>
      <c r="AR2220">
        <v>380</v>
      </c>
    </row>
    <row r="2221" spans="1:44" x14ac:dyDescent="0.25">
      <c r="A2221">
        <v>3305901</v>
      </c>
      <c r="B2221">
        <v>2</v>
      </c>
      <c r="C2221" t="s">
        <v>890</v>
      </c>
      <c r="D2221" t="s">
        <v>3027</v>
      </c>
      <c r="E2221">
        <v>6560</v>
      </c>
      <c r="F2221" t="s">
        <v>5940</v>
      </c>
      <c r="G2221">
        <v>375</v>
      </c>
      <c r="H2221" t="s">
        <v>5940</v>
      </c>
      <c r="I2221" t="s">
        <v>5940</v>
      </c>
      <c r="J2221">
        <v>168</v>
      </c>
      <c r="K2221">
        <v>9840</v>
      </c>
      <c r="L2221">
        <v>0</v>
      </c>
      <c r="M2221">
        <v>325</v>
      </c>
      <c r="N2221">
        <v>0</v>
      </c>
      <c r="O2221">
        <v>0</v>
      </c>
      <c r="P2221">
        <v>184</v>
      </c>
      <c r="R2221">
        <v>3305901</v>
      </c>
      <c r="S2221">
        <v>6560</v>
      </c>
      <c r="T2221" t="s">
        <v>5940</v>
      </c>
      <c r="U2221">
        <v>375</v>
      </c>
      <c r="V2221" t="s">
        <v>5940</v>
      </c>
      <c r="W2221" t="s">
        <v>5940</v>
      </c>
      <c r="X2221">
        <v>168</v>
      </c>
      <c r="Z2221">
        <v>2931806</v>
      </c>
      <c r="AB2221">
        <v>20</v>
      </c>
      <c r="AC2221">
        <v>2931806</v>
      </c>
      <c r="AD2221" t="s">
        <v>4052</v>
      </c>
      <c r="AE2221" t="s">
        <v>5940</v>
      </c>
      <c r="AF2221">
        <v>2931806</v>
      </c>
      <c r="AG2221" t="s">
        <v>4052</v>
      </c>
      <c r="AH2221">
        <v>3150</v>
      </c>
      <c r="AI2221">
        <v>2931806</v>
      </c>
      <c r="AJ2221" t="s">
        <v>4052</v>
      </c>
      <c r="AK2221">
        <v>270</v>
      </c>
      <c r="AL2221">
        <v>2931806</v>
      </c>
      <c r="AM2221" t="s">
        <v>4052</v>
      </c>
      <c r="AN2221" t="s">
        <v>5940</v>
      </c>
      <c r="AO2221">
        <v>0</v>
      </c>
      <c r="AP2221">
        <v>3104700</v>
      </c>
      <c r="AQ2221" t="s">
        <v>4128</v>
      </c>
      <c r="AR2221">
        <v>200</v>
      </c>
    </row>
    <row r="2222" spans="1:44" x14ac:dyDescent="0.25">
      <c r="A2222">
        <v>3306008</v>
      </c>
      <c r="B2222">
        <v>2</v>
      </c>
      <c r="C2222" t="s">
        <v>890</v>
      </c>
      <c r="D2222" t="s">
        <v>3028</v>
      </c>
      <c r="E2222">
        <v>1155</v>
      </c>
      <c r="F2222" t="s">
        <v>5940</v>
      </c>
      <c r="G2222">
        <v>132</v>
      </c>
      <c r="H2222" t="s">
        <v>5940</v>
      </c>
      <c r="I2222" t="s">
        <v>5940</v>
      </c>
      <c r="J2222">
        <v>40</v>
      </c>
      <c r="K2222">
        <v>1134</v>
      </c>
      <c r="L2222">
        <v>0</v>
      </c>
      <c r="M2222">
        <v>66</v>
      </c>
      <c r="N2222">
        <v>0</v>
      </c>
      <c r="O2222">
        <v>0</v>
      </c>
      <c r="P2222">
        <v>0</v>
      </c>
      <c r="R2222">
        <v>3306008</v>
      </c>
      <c r="S2222">
        <v>1155</v>
      </c>
      <c r="T2222" t="s">
        <v>5940</v>
      </c>
      <c r="U2222">
        <v>132</v>
      </c>
      <c r="V2222" t="s">
        <v>5940</v>
      </c>
      <c r="W2222" t="s">
        <v>5940</v>
      </c>
      <c r="X2222">
        <v>40</v>
      </c>
      <c r="Z2222">
        <v>2931905</v>
      </c>
      <c r="AB2222" t="s">
        <v>5940</v>
      </c>
      <c r="AC2222">
        <v>2931905</v>
      </c>
      <c r="AD2222" t="s">
        <v>4053</v>
      </c>
      <c r="AE2222" t="s">
        <v>5940</v>
      </c>
      <c r="AF2222">
        <v>2931905</v>
      </c>
      <c r="AG2222" t="s">
        <v>4053</v>
      </c>
      <c r="AH2222">
        <v>900</v>
      </c>
      <c r="AI2222">
        <v>2931905</v>
      </c>
      <c r="AJ2222" t="s">
        <v>4053</v>
      </c>
      <c r="AK2222">
        <v>27900</v>
      </c>
      <c r="AL2222">
        <v>2931905</v>
      </c>
      <c r="AM2222" t="s">
        <v>4053</v>
      </c>
      <c r="AN2222" t="s">
        <v>5940</v>
      </c>
      <c r="AO2222">
        <v>0</v>
      </c>
      <c r="AP2222">
        <v>3104809</v>
      </c>
      <c r="AQ2222" t="s">
        <v>4129</v>
      </c>
      <c r="AR2222">
        <v>6080</v>
      </c>
    </row>
    <row r="2223" spans="1:44" x14ac:dyDescent="0.25">
      <c r="A2223">
        <v>3306107</v>
      </c>
      <c r="B2223">
        <v>2</v>
      </c>
      <c r="C2223" t="s">
        <v>890</v>
      </c>
      <c r="D2223" t="s">
        <v>3029</v>
      </c>
      <c r="E2223">
        <v>10833</v>
      </c>
      <c r="F2223" t="s">
        <v>5940</v>
      </c>
      <c r="G2223">
        <v>0</v>
      </c>
      <c r="H2223" t="s">
        <v>5940</v>
      </c>
      <c r="I2223">
        <v>6</v>
      </c>
      <c r="J2223">
        <v>119</v>
      </c>
      <c r="K2223">
        <v>18000</v>
      </c>
      <c r="L2223">
        <v>0</v>
      </c>
      <c r="M2223">
        <v>0</v>
      </c>
      <c r="N2223">
        <v>0</v>
      </c>
      <c r="O2223">
        <v>0</v>
      </c>
      <c r="P2223">
        <v>13</v>
      </c>
      <c r="R2223">
        <v>3306107</v>
      </c>
      <c r="S2223">
        <v>10833</v>
      </c>
      <c r="T2223" t="s">
        <v>5940</v>
      </c>
      <c r="U2223">
        <v>0</v>
      </c>
      <c r="V2223" t="s">
        <v>5940</v>
      </c>
      <c r="W2223">
        <v>6</v>
      </c>
      <c r="X2223">
        <v>119</v>
      </c>
      <c r="Z2223">
        <v>2932002</v>
      </c>
      <c r="AB2223" t="s">
        <v>5940</v>
      </c>
      <c r="AC2223">
        <v>2932002</v>
      </c>
      <c r="AD2223" t="s">
        <v>4054</v>
      </c>
      <c r="AE2223" t="s">
        <v>5940</v>
      </c>
      <c r="AF2223">
        <v>2932002</v>
      </c>
      <c r="AG2223" t="s">
        <v>4054</v>
      </c>
      <c r="AH2223" t="s">
        <v>5940</v>
      </c>
      <c r="AI2223">
        <v>2932002</v>
      </c>
      <c r="AJ2223" t="s">
        <v>4054</v>
      </c>
      <c r="AK2223">
        <v>312</v>
      </c>
      <c r="AL2223">
        <v>2932002</v>
      </c>
      <c r="AM2223" t="s">
        <v>4054</v>
      </c>
      <c r="AN2223" t="s">
        <v>5940</v>
      </c>
      <c r="AO2223">
        <v>0</v>
      </c>
      <c r="AP2223">
        <v>3104908</v>
      </c>
      <c r="AQ2223" t="s">
        <v>4130</v>
      </c>
      <c r="AR2223">
        <v>9000</v>
      </c>
    </row>
    <row r="2224" spans="1:44" x14ac:dyDescent="0.25">
      <c r="A2224">
        <v>3306156</v>
      </c>
      <c r="B2224">
        <v>2</v>
      </c>
      <c r="C2224" t="s">
        <v>890</v>
      </c>
      <c r="D2224" t="s">
        <v>3030</v>
      </c>
      <c r="E2224">
        <v>2200</v>
      </c>
      <c r="F2224" t="s">
        <v>5940</v>
      </c>
      <c r="G2224">
        <v>1092</v>
      </c>
      <c r="H2224" t="s">
        <v>5940</v>
      </c>
      <c r="I2224">
        <v>201</v>
      </c>
      <c r="J2224">
        <v>1345</v>
      </c>
      <c r="K2224">
        <v>2200</v>
      </c>
      <c r="L2224">
        <v>0</v>
      </c>
      <c r="M2224">
        <v>1197</v>
      </c>
      <c r="N2224">
        <v>0</v>
      </c>
      <c r="O2224">
        <v>143</v>
      </c>
      <c r="P2224">
        <v>1080</v>
      </c>
      <c r="R2224">
        <v>3306156</v>
      </c>
      <c r="S2224">
        <v>2200</v>
      </c>
      <c r="T2224" t="s">
        <v>5940</v>
      </c>
      <c r="U2224">
        <v>1092</v>
      </c>
      <c r="V2224" t="s">
        <v>5940</v>
      </c>
      <c r="W2224">
        <v>201</v>
      </c>
      <c r="X2224">
        <v>1345</v>
      </c>
      <c r="Z2224">
        <v>2932101</v>
      </c>
      <c r="AB2224" t="s">
        <v>5940</v>
      </c>
      <c r="AC2224">
        <v>2932101</v>
      </c>
      <c r="AD2224" t="s">
        <v>4055</v>
      </c>
      <c r="AE2224" t="s">
        <v>5940</v>
      </c>
      <c r="AF2224">
        <v>2932101</v>
      </c>
      <c r="AG2224" t="s">
        <v>4055</v>
      </c>
      <c r="AH2224" t="s">
        <v>5940</v>
      </c>
      <c r="AI2224">
        <v>2932101</v>
      </c>
      <c r="AJ2224" t="s">
        <v>4055</v>
      </c>
      <c r="AK2224">
        <v>49</v>
      </c>
      <c r="AL2224">
        <v>2932101</v>
      </c>
      <c r="AM2224" t="s">
        <v>4055</v>
      </c>
      <c r="AN2224" t="s">
        <v>5940</v>
      </c>
      <c r="AO2224">
        <v>0</v>
      </c>
      <c r="AP2224">
        <v>3105004</v>
      </c>
      <c r="AQ2224" t="s">
        <v>4131</v>
      </c>
      <c r="AR2224">
        <v>7600</v>
      </c>
    </row>
    <row r="2225" spans="1:44" x14ac:dyDescent="0.25">
      <c r="A2225">
        <v>3306206</v>
      </c>
      <c r="B2225">
        <v>2</v>
      </c>
      <c r="C2225" t="s">
        <v>890</v>
      </c>
      <c r="D2225" t="s">
        <v>3031</v>
      </c>
      <c r="E2225">
        <v>3100</v>
      </c>
      <c r="F2225" t="s">
        <v>5940</v>
      </c>
      <c r="G2225">
        <v>60</v>
      </c>
      <c r="H2225" t="s">
        <v>5940</v>
      </c>
      <c r="I2225" t="s">
        <v>5940</v>
      </c>
      <c r="J2225">
        <v>27</v>
      </c>
      <c r="K2225">
        <v>3000</v>
      </c>
      <c r="L2225">
        <v>0</v>
      </c>
      <c r="M2225">
        <v>0</v>
      </c>
      <c r="N2225">
        <v>0</v>
      </c>
      <c r="O2225">
        <v>0</v>
      </c>
      <c r="P2225">
        <v>0</v>
      </c>
      <c r="R2225">
        <v>3306206</v>
      </c>
      <c r="S2225">
        <v>3100</v>
      </c>
      <c r="T2225" t="s">
        <v>5940</v>
      </c>
      <c r="U2225">
        <v>60</v>
      </c>
      <c r="V2225" t="s">
        <v>5940</v>
      </c>
      <c r="W2225" t="s">
        <v>5940</v>
      </c>
      <c r="X2225">
        <v>27</v>
      </c>
      <c r="Z2225">
        <v>2932200</v>
      </c>
      <c r="AB2225" t="s">
        <v>5940</v>
      </c>
      <c r="AC2225">
        <v>2932200</v>
      </c>
      <c r="AD2225" t="s">
        <v>4056</v>
      </c>
      <c r="AE2225" t="s">
        <v>5940</v>
      </c>
      <c r="AF2225">
        <v>2932200</v>
      </c>
      <c r="AG2225" t="s">
        <v>4056</v>
      </c>
      <c r="AH2225" t="s">
        <v>5940</v>
      </c>
      <c r="AI2225">
        <v>2932200</v>
      </c>
      <c r="AJ2225" t="s">
        <v>4056</v>
      </c>
      <c r="AK2225" t="s">
        <v>5940</v>
      </c>
      <c r="AL2225">
        <v>2932200</v>
      </c>
      <c r="AM2225" t="s">
        <v>4056</v>
      </c>
      <c r="AN2225" t="s">
        <v>5940</v>
      </c>
      <c r="AO2225">
        <v>0</v>
      </c>
      <c r="AP2225">
        <v>3105103</v>
      </c>
      <c r="AQ2225" t="s">
        <v>4132</v>
      </c>
      <c r="AR2225">
        <v>43140</v>
      </c>
    </row>
    <row r="2226" spans="1:44" x14ac:dyDescent="0.25">
      <c r="A2226">
        <v>3306305</v>
      </c>
      <c r="B2226">
        <v>2</v>
      </c>
      <c r="C2226" t="s">
        <v>890</v>
      </c>
      <c r="D2226" t="s">
        <v>3032</v>
      </c>
      <c r="E2226">
        <v>6000</v>
      </c>
      <c r="F2226" t="s">
        <v>5940</v>
      </c>
      <c r="G2226">
        <v>40</v>
      </c>
      <c r="H2226" t="s">
        <v>5940</v>
      </c>
      <c r="I2226" t="s">
        <v>5940</v>
      </c>
      <c r="J2226">
        <v>3</v>
      </c>
      <c r="K2226">
        <v>7000</v>
      </c>
      <c r="L2226">
        <v>0</v>
      </c>
      <c r="M2226">
        <v>20</v>
      </c>
      <c r="N2226">
        <v>0</v>
      </c>
      <c r="O2226">
        <v>0</v>
      </c>
      <c r="P2226">
        <v>3</v>
      </c>
      <c r="R2226">
        <v>3306305</v>
      </c>
      <c r="S2226">
        <v>6000</v>
      </c>
      <c r="T2226" t="s">
        <v>5940</v>
      </c>
      <c r="U2226">
        <v>40</v>
      </c>
      <c r="V2226" t="s">
        <v>5940</v>
      </c>
      <c r="W2226" t="s">
        <v>5940</v>
      </c>
      <c r="X2226">
        <v>3</v>
      </c>
      <c r="Z2226">
        <v>2932309</v>
      </c>
      <c r="AB2226" t="s">
        <v>5940</v>
      </c>
      <c r="AC2226">
        <v>2932309</v>
      </c>
      <c r="AD2226" t="s">
        <v>4057</v>
      </c>
      <c r="AE2226" t="s">
        <v>5940</v>
      </c>
      <c r="AF2226">
        <v>2932309</v>
      </c>
      <c r="AG2226" t="s">
        <v>4057</v>
      </c>
      <c r="AH2226">
        <v>350</v>
      </c>
      <c r="AI2226">
        <v>2932309</v>
      </c>
      <c r="AJ2226" t="s">
        <v>4057</v>
      </c>
      <c r="AK2226">
        <v>37</v>
      </c>
      <c r="AL2226">
        <v>2932309</v>
      </c>
      <c r="AM2226" t="s">
        <v>4057</v>
      </c>
      <c r="AN2226" t="s">
        <v>5940</v>
      </c>
      <c r="AO2226">
        <v>0</v>
      </c>
      <c r="AP2226">
        <v>3105202</v>
      </c>
      <c r="AQ2226" t="s">
        <v>4133</v>
      </c>
      <c r="AR2226">
        <v>30</v>
      </c>
    </row>
    <row r="2227" spans="1:44" x14ac:dyDescent="0.25">
      <c r="A2227">
        <v>3500105</v>
      </c>
      <c r="B2227">
        <v>2</v>
      </c>
      <c r="C2227" t="s">
        <v>891</v>
      </c>
      <c r="D2227" t="s">
        <v>3033</v>
      </c>
      <c r="E2227">
        <v>699491</v>
      </c>
      <c r="F2227">
        <v>450</v>
      </c>
      <c r="G2227">
        <v>8100</v>
      </c>
      <c r="H2227">
        <v>60</v>
      </c>
      <c r="I2227">
        <v>36</v>
      </c>
      <c r="J2227">
        <v>180</v>
      </c>
      <c r="K2227">
        <v>1170000</v>
      </c>
      <c r="L2227">
        <v>0</v>
      </c>
      <c r="M2227">
        <v>6240</v>
      </c>
      <c r="N2227">
        <v>0</v>
      </c>
      <c r="O2227">
        <v>0</v>
      </c>
      <c r="P2227">
        <v>135</v>
      </c>
      <c r="R2227">
        <v>3500105</v>
      </c>
      <c r="S2227">
        <v>699491</v>
      </c>
      <c r="T2227">
        <v>450</v>
      </c>
      <c r="U2227">
        <v>8100</v>
      </c>
      <c r="V2227">
        <v>60</v>
      </c>
      <c r="W2227">
        <v>36</v>
      </c>
      <c r="X2227">
        <v>180</v>
      </c>
      <c r="Z2227">
        <v>2932408</v>
      </c>
      <c r="AB2227" t="s">
        <v>5940</v>
      </c>
      <c r="AC2227">
        <v>2932408</v>
      </c>
      <c r="AD2227" t="s">
        <v>4058</v>
      </c>
      <c r="AE2227" t="s">
        <v>5940</v>
      </c>
      <c r="AF2227">
        <v>2932408</v>
      </c>
      <c r="AG2227" t="s">
        <v>4058</v>
      </c>
      <c r="AH2227">
        <v>4800</v>
      </c>
      <c r="AI2227">
        <v>2932408</v>
      </c>
      <c r="AJ2227" t="s">
        <v>4058</v>
      </c>
      <c r="AK2227">
        <v>926</v>
      </c>
      <c r="AL2227">
        <v>2932408</v>
      </c>
      <c r="AM2227" t="s">
        <v>4058</v>
      </c>
      <c r="AN2227" t="s">
        <v>5940</v>
      </c>
      <c r="AO2227">
        <v>0</v>
      </c>
      <c r="AP2227">
        <v>3105301</v>
      </c>
      <c r="AQ2227" t="s">
        <v>4134</v>
      </c>
      <c r="AR2227">
        <v>1000</v>
      </c>
    </row>
    <row r="2228" spans="1:44" x14ac:dyDescent="0.25">
      <c r="A2228">
        <v>3500204</v>
      </c>
      <c r="B2228">
        <v>2</v>
      </c>
      <c r="C2228" t="s">
        <v>891</v>
      </c>
      <c r="D2228" t="s">
        <v>3034</v>
      </c>
      <c r="E2228">
        <v>98267</v>
      </c>
      <c r="F2228">
        <v>900</v>
      </c>
      <c r="G2228">
        <v>7000</v>
      </c>
      <c r="H2228">
        <v>35</v>
      </c>
      <c r="I2228">
        <v>72</v>
      </c>
      <c r="J2228">
        <v>170</v>
      </c>
      <c r="K2228">
        <v>396320</v>
      </c>
      <c r="L2228">
        <v>197</v>
      </c>
      <c r="M2228">
        <v>9600</v>
      </c>
      <c r="N2228">
        <v>0</v>
      </c>
      <c r="O2228">
        <v>0</v>
      </c>
      <c r="P2228">
        <v>0</v>
      </c>
      <c r="R2228">
        <v>3500204</v>
      </c>
      <c r="S2228">
        <v>98267</v>
      </c>
      <c r="T2228">
        <v>900</v>
      </c>
      <c r="U2228">
        <v>7000</v>
      </c>
      <c r="V2228">
        <v>35</v>
      </c>
      <c r="W2228">
        <v>72</v>
      </c>
      <c r="X2228">
        <v>170</v>
      </c>
      <c r="Z2228">
        <v>2932457</v>
      </c>
      <c r="AB2228" t="s">
        <v>5940</v>
      </c>
      <c r="AC2228">
        <v>2932457</v>
      </c>
      <c r="AD2228" t="s">
        <v>4059</v>
      </c>
      <c r="AE2228" t="s">
        <v>5940</v>
      </c>
      <c r="AF2228">
        <v>2932457</v>
      </c>
      <c r="AG2228" t="s">
        <v>4059</v>
      </c>
      <c r="AH2228" t="s">
        <v>5940</v>
      </c>
      <c r="AI2228">
        <v>2932457</v>
      </c>
      <c r="AJ2228" t="s">
        <v>4059</v>
      </c>
      <c r="AK2228">
        <v>2954</v>
      </c>
      <c r="AL2228">
        <v>2932457</v>
      </c>
      <c r="AM2228" t="s">
        <v>4059</v>
      </c>
      <c r="AN2228" t="s">
        <v>5940</v>
      </c>
      <c r="AO2228">
        <v>0</v>
      </c>
      <c r="AP2228">
        <v>3105400</v>
      </c>
      <c r="AQ2228" t="s">
        <v>4135</v>
      </c>
      <c r="AR2228">
        <v>578</v>
      </c>
    </row>
    <row r="2229" spans="1:44" x14ac:dyDescent="0.25">
      <c r="A2229">
        <v>3500303</v>
      </c>
      <c r="B2229">
        <v>2</v>
      </c>
      <c r="C2229" t="s">
        <v>891</v>
      </c>
      <c r="D2229" t="s">
        <v>3035</v>
      </c>
      <c r="E2229">
        <v>654770</v>
      </c>
      <c r="F2229">
        <v>1920</v>
      </c>
      <c r="G2229">
        <v>35942</v>
      </c>
      <c r="H2229">
        <v>3920</v>
      </c>
      <c r="I2229" t="s">
        <v>5940</v>
      </c>
      <c r="J2229">
        <v>514</v>
      </c>
      <c r="K2229">
        <v>976500</v>
      </c>
      <c r="L2229">
        <v>2016</v>
      </c>
      <c r="M2229">
        <v>49200</v>
      </c>
      <c r="N2229">
        <v>360</v>
      </c>
      <c r="O2229">
        <v>0</v>
      </c>
      <c r="P2229">
        <v>474</v>
      </c>
      <c r="R2229">
        <v>3500303</v>
      </c>
      <c r="S2229">
        <v>654770</v>
      </c>
      <c r="T2229">
        <v>1920</v>
      </c>
      <c r="U2229">
        <v>35942</v>
      </c>
      <c r="V2229">
        <v>3920</v>
      </c>
      <c r="W2229" t="s">
        <v>5940</v>
      </c>
      <c r="X2229">
        <v>514</v>
      </c>
      <c r="Z2229">
        <v>2932507</v>
      </c>
      <c r="AB2229" t="s">
        <v>5940</v>
      </c>
      <c r="AC2229">
        <v>2932507</v>
      </c>
      <c r="AD2229" t="s">
        <v>4060</v>
      </c>
      <c r="AE2229" t="s">
        <v>5940</v>
      </c>
      <c r="AF2229">
        <v>2932507</v>
      </c>
      <c r="AG2229" t="s">
        <v>4060</v>
      </c>
      <c r="AH2229">
        <v>75</v>
      </c>
      <c r="AI2229">
        <v>2932507</v>
      </c>
      <c r="AJ2229" t="s">
        <v>4060</v>
      </c>
      <c r="AK2229" t="s">
        <v>5940</v>
      </c>
      <c r="AL2229">
        <v>2932507</v>
      </c>
      <c r="AM2229" t="s">
        <v>4060</v>
      </c>
      <c r="AN2229" t="s">
        <v>5940</v>
      </c>
      <c r="AO2229">
        <v>0</v>
      </c>
      <c r="AP2229">
        <v>3105509</v>
      </c>
      <c r="AQ2229" t="s">
        <v>4136</v>
      </c>
      <c r="AR2229">
        <v>625</v>
      </c>
    </row>
    <row r="2230" spans="1:44" x14ac:dyDescent="0.25">
      <c r="A2230">
        <v>3500402</v>
      </c>
      <c r="B2230">
        <v>2</v>
      </c>
      <c r="C2230" t="s">
        <v>891</v>
      </c>
      <c r="D2230" t="s">
        <v>3036</v>
      </c>
      <c r="E2230" t="s">
        <v>5940</v>
      </c>
      <c r="F2230" t="s">
        <v>5940</v>
      </c>
      <c r="G2230">
        <v>1820</v>
      </c>
      <c r="H2230" t="s">
        <v>5940</v>
      </c>
      <c r="I2230" t="s">
        <v>5940</v>
      </c>
      <c r="J2230">
        <v>108</v>
      </c>
      <c r="K2230">
        <v>0</v>
      </c>
      <c r="L2230">
        <v>0</v>
      </c>
      <c r="M2230">
        <v>2381</v>
      </c>
      <c r="N2230">
        <v>0</v>
      </c>
      <c r="O2230">
        <v>0</v>
      </c>
      <c r="P2230">
        <v>141</v>
      </c>
      <c r="R2230">
        <v>3500402</v>
      </c>
      <c r="S2230" t="s">
        <v>5940</v>
      </c>
      <c r="T2230" t="s">
        <v>5940</v>
      </c>
      <c r="U2230">
        <v>1820</v>
      </c>
      <c r="V2230" t="s">
        <v>5940</v>
      </c>
      <c r="W2230" t="s">
        <v>5940</v>
      </c>
      <c r="X2230">
        <v>108</v>
      </c>
      <c r="Z2230">
        <v>2932606</v>
      </c>
      <c r="AB2230">
        <v>432</v>
      </c>
      <c r="AC2230">
        <v>2932606</v>
      </c>
      <c r="AD2230" t="s">
        <v>4061</v>
      </c>
      <c r="AE2230" t="s">
        <v>5940</v>
      </c>
      <c r="AF2230">
        <v>2932606</v>
      </c>
      <c r="AG2230" t="s">
        <v>4061</v>
      </c>
      <c r="AH2230">
        <v>25160</v>
      </c>
      <c r="AI2230">
        <v>2932606</v>
      </c>
      <c r="AJ2230" t="s">
        <v>4061</v>
      </c>
      <c r="AK2230">
        <v>914</v>
      </c>
      <c r="AL2230">
        <v>2932606</v>
      </c>
      <c r="AM2230" t="s">
        <v>4061</v>
      </c>
      <c r="AN2230" t="s">
        <v>5940</v>
      </c>
      <c r="AO2230">
        <v>0</v>
      </c>
      <c r="AP2230">
        <v>3105608</v>
      </c>
      <c r="AQ2230" t="s">
        <v>4137</v>
      </c>
      <c r="AR2230">
        <v>7560</v>
      </c>
    </row>
    <row r="2231" spans="1:44" x14ac:dyDescent="0.25">
      <c r="A2231">
        <v>3500501</v>
      </c>
      <c r="B2231">
        <v>2</v>
      </c>
      <c r="C2231" t="s">
        <v>891</v>
      </c>
      <c r="D2231" t="s">
        <v>3037</v>
      </c>
      <c r="E2231" t="s">
        <v>5940</v>
      </c>
      <c r="F2231" t="s">
        <v>5940</v>
      </c>
      <c r="G2231">
        <v>390</v>
      </c>
      <c r="H2231" t="s">
        <v>5940</v>
      </c>
      <c r="I2231" t="s">
        <v>5940</v>
      </c>
      <c r="J2231">
        <v>4</v>
      </c>
      <c r="K2231">
        <v>0</v>
      </c>
      <c r="L2231">
        <v>0</v>
      </c>
      <c r="M2231">
        <v>390</v>
      </c>
      <c r="N2231">
        <v>0</v>
      </c>
      <c r="O2231">
        <v>0</v>
      </c>
      <c r="P2231">
        <v>3</v>
      </c>
      <c r="R2231">
        <v>3500501</v>
      </c>
      <c r="S2231" t="s">
        <v>5940</v>
      </c>
      <c r="T2231" t="s">
        <v>5940</v>
      </c>
      <c r="U2231">
        <v>390</v>
      </c>
      <c r="V2231" t="s">
        <v>5940</v>
      </c>
      <c r="W2231" t="s">
        <v>5940</v>
      </c>
      <c r="X2231">
        <v>4</v>
      </c>
      <c r="Z2231">
        <v>2932705</v>
      </c>
      <c r="AB2231" t="s">
        <v>5940</v>
      </c>
      <c r="AC2231">
        <v>2932705</v>
      </c>
      <c r="AD2231" t="s">
        <v>4062</v>
      </c>
      <c r="AE2231" t="s">
        <v>5940</v>
      </c>
      <c r="AF2231">
        <v>2932705</v>
      </c>
      <c r="AG2231" t="s">
        <v>4062</v>
      </c>
      <c r="AH2231">
        <v>100</v>
      </c>
      <c r="AI2231">
        <v>2932705</v>
      </c>
      <c r="AJ2231" t="s">
        <v>4062</v>
      </c>
      <c r="AK2231" t="s">
        <v>5940</v>
      </c>
      <c r="AL2231">
        <v>2932705</v>
      </c>
      <c r="AM2231" t="s">
        <v>4062</v>
      </c>
      <c r="AN2231" t="s">
        <v>5940</v>
      </c>
      <c r="AO2231">
        <v>0</v>
      </c>
      <c r="AP2231">
        <v>3105707</v>
      </c>
      <c r="AQ2231" t="s">
        <v>4138</v>
      </c>
      <c r="AR2231">
        <v>3600</v>
      </c>
    </row>
    <row r="2232" spans="1:44" x14ac:dyDescent="0.25">
      <c r="A2232">
        <v>3500550</v>
      </c>
      <c r="B2232">
        <v>2</v>
      </c>
      <c r="C2232" t="s">
        <v>891</v>
      </c>
      <c r="D2232" t="s">
        <v>3038</v>
      </c>
      <c r="E2232" t="s">
        <v>5940</v>
      </c>
      <c r="F2232">
        <v>3600</v>
      </c>
      <c r="G2232">
        <v>6780</v>
      </c>
      <c r="H2232">
        <v>27</v>
      </c>
      <c r="I2232" t="s">
        <v>5940</v>
      </c>
      <c r="J2232">
        <v>1680</v>
      </c>
      <c r="K2232">
        <v>24600</v>
      </c>
      <c r="L2232">
        <v>2160</v>
      </c>
      <c r="M2232">
        <v>12264</v>
      </c>
      <c r="N2232">
        <v>0</v>
      </c>
      <c r="O2232">
        <v>0</v>
      </c>
      <c r="P2232">
        <v>596</v>
      </c>
      <c r="R2232">
        <v>3500550</v>
      </c>
      <c r="S2232" t="s">
        <v>5940</v>
      </c>
      <c r="T2232">
        <v>3600</v>
      </c>
      <c r="U2232">
        <v>6780</v>
      </c>
      <c r="V2232">
        <v>27</v>
      </c>
      <c r="W2232" t="s">
        <v>5940</v>
      </c>
      <c r="X2232">
        <v>1680</v>
      </c>
      <c r="Z2232">
        <v>2932804</v>
      </c>
      <c r="AB2232" t="s">
        <v>5940</v>
      </c>
      <c r="AC2232">
        <v>2932804</v>
      </c>
      <c r="AD2232" t="s">
        <v>4063</v>
      </c>
      <c r="AE2232" t="s">
        <v>5940</v>
      </c>
      <c r="AF2232">
        <v>2932804</v>
      </c>
      <c r="AG2232" t="s">
        <v>4063</v>
      </c>
      <c r="AH2232">
        <v>6000</v>
      </c>
      <c r="AI2232">
        <v>2932804</v>
      </c>
      <c r="AJ2232" t="s">
        <v>4063</v>
      </c>
      <c r="AK2232">
        <v>15</v>
      </c>
      <c r="AL2232">
        <v>2932804</v>
      </c>
      <c r="AM2232" t="s">
        <v>4063</v>
      </c>
      <c r="AN2232" t="s">
        <v>5940</v>
      </c>
      <c r="AO2232">
        <v>0</v>
      </c>
      <c r="AP2232">
        <v>3105905</v>
      </c>
      <c r="AQ2232" t="s">
        <v>4139</v>
      </c>
      <c r="AR2232">
        <v>750</v>
      </c>
    </row>
    <row r="2233" spans="1:44" x14ac:dyDescent="0.25">
      <c r="A2233">
        <v>3500600</v>
      </c>
      <c r="B2233">
        <v>2</v>
      </c>
      <c r="C2233" t="s">
        <v>891</v>
      </c>
      <c r="D2233" t="s">
        <v>917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R2233">
        <v>3500600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Z2233">
        <v>2932903</v>
      </c>
      <c r="AB2233" t="s">
        <v>5940</v>
      </c>
      <c r="AC2233">
        <v>2932903</v>
      </c>
      <c r="AD2233" t="s">
        <v>4064</v>
      </c>
      <c r="AE2233" t="s">
        <v>5940</v>
      </c>
      <c r="AF2233">
        <v>2932903</v>
      </c>
      <c r="AG2233" t="s">
        <v>4064</v>
      </c>
      <c r="AH2233">
        <v>3500</v>
      </c>
      <c r="AI2233">
        <v>2932903</v>
      </c>
      <c r="AJ2233" t="s">
        <v>4064</v>
      </c>
      <c r="AK2233">
        <v>240</v>
      </c>
      <c r="AL2233">
        <v>2932903</v>
      </c>
      <c r="AM2233" t="s">
        <v>4064</v>
      </c>
      <c r="AN2233" t="s">
        <v>5940</v>
      </c>
      <c r="AO2233">
        <v>0</v>
      </c>
      <c r="AP2233">
        <v>3106002</v>
      </c>
      <c r="AQ2233" t="s">
        <v>4140</v>
      </c>
      <c r="AR2233">
        <v>215</v>
      </c>
    </row>
    <row r="2234" spans="1:44" x14ac:dyDescent="0.25">
      <c r="A2234">
        <v>3500709</v>
      </c>
      <c r="B2234">
        <v>2</v>
      </c>
      <c r="C2234" t="s">
        <v>891</v>
      </c>
      <c r="D2234" t="s">
        <v>3039</v>
      </c>
      <c r="E2234">
        <v>368875</v>
      </c>
      <c r="F2234">
        <v>477</v>
      </c>
      <c r="G2234">
        <v>2862</v>
      </c>
      <c r="H2234" t="s">
        <v>5940</v>
      </c>
      <c r="I2234" t="s">
        <v>5940</v>
      </c>
      <c r="J2234" t="s">
        <v>5940</v>
      </c>
      <c r="K2234">
        <v>960000</v>
      </c>
      <c r="L2234">
        <v>0</v>
      </c>
      <c r="M2234">
        <v>3040</v>
      </c>
      <c r="N2234">
        <v>0</v>
      </c>
      <c r="O2234">
        <v>0</v>
      </c>
      <c r="P2234">
        <v>0</v>
      </c>
      <c r="R2234">
        <v>3500709</v>
      </c>
      <c r="S2234">
        <v>368875</v>
      </c>
      <c r="T2234">
        <v>477</v>
      </c>
      <c r="U2234">
        <v>2862</v>
      </c>
      <c r="V2234" t="s">
        <v>5940</v>
      </c>
      <c r="W2234" t="s">
        <v>5940</v>
      </c>
      <c r="X2234" t="s">
        <v>5940</v>
      </c>
      <c r="Z2234">
        <v>2933000</v>
      </c>
      <c r="AB2234" t="s">
        <v>5940</v>
      </c>
      <c r="AC2234">
        <v>2933000</v>
      </c>
      <c r="AD2234" t="s">
        <v>4065</v>
      </c>
      <c r="AE2234" t="s">
        <v>5940</v>
      </c>
      <c r="AF2234">
        <v>2933000</v>
      </c>
      <c r="AG2234" t="s">
        <v>4065</v>
      </c>
      <c r="AH2234" t="s">
        <v>5940</v>
      </c>
      <c r="AI2234">
        <v>2933000</v>
      </c>
      <c r="AJ2234" t="s">
        <v>4065</v>
      </c>
      <c r="AK2234">
        <v>165</v>
      </c>
      <c r="AL2234">
        <v>2933000</v>
      </c>
      <c r="AM2234" t="s">
        <v>4065</v>
      </c>
      <c r="AN2234" t="s">
        <v>5940</v>
      </c>
      <c r="AO2234">
        <v>0</v>
      </c>
      <c r="AP2234">
        <v>3106101</v>
      </c>
      <c r="AQ2234" t="s">
        <v>4141</v>
      </c>
      <c r="AR2234">
        <v>576</v>
      </c>
    </row>
    <row r="2235" spans="1:44" x14ac:dyDescent="0.25">
      <c r="A2235">
        <v>3500758</v>
      </c>
      <c r="B2235">
        <v>2</v>
      </c>
      <c r="C2235" t="s">
        <v>891</v>
      </c>
      <c r="D2235" t="s">
        <v>3040</v>
      </c>
      <c r="E2235" t="s">
        <v>5940</v>
      </c>
      <c r="F2235" t="s">
        <v>5940</v>
      </c>
      <c r="G2235">
        <v>4180</v>
      </c>
      <c r="H2235" t="s">
        <v>5940</v>
      </c>
      <c r="I2235">
        <v>27</v>
      </c>
      <c r="J2235">
        <v>330</v>
      </c>
      <c r="K2235">
        <v>30000</v>
      </c>
      <c r="L2235">
        <v>0</v>
      </c>
      <c r="M2235">
        <v>3360</v>
      </c>
      <c r="N2235">
        <v>0</v>
      </c>
      <c r="O2235">
        <v>12</v>
      </c>
      <c r="P2235">
        <v>338</v>
      </c>
      <c r="R2235">
        <v>3500758</v>
      </c>
      <c r="S2235" t="s">
        <v>5940</v>
      </c>
      <c r="T2235" t="s">
        <v>5940</v>
      </c>
      <c r="U2235">
        <v>4180</v>
      </c>
      <c r="V2235" t="s">
        <v>5940</v>
      </c>
      <c r="W2235">
        <v>27</v>
      </c>
      <c r="X2235">
        <v>330</v>
      </c>
      <c r="Z2235">
        <v>2933059</v>
      </c>
      <c r="AB2235" t="s">
        <v>5940</v>
      </c>
      <c r="AC2235">
        <v>2933059</v>
      </c>
      <c r="AD2235" t="s">
        <v>4066</v>
      </c>
      <c r="AE2235" t="s">
        <v>5940</v>
      </c>
      <c r="AF2235">
        <v>2933059</v>
      </c>
      <c r="AG2235" t="s">
        <v>4066</v>
      </c>
      <c r="AH2235" t="s">
        <v>5940</v>
      </c>
      <c r="AI2235">
        <v>2933059</v>
      </c>
      <c r="AJ2235" t="s">
        <v>4066</v>
      </c>
      <c r="AK2235">
        <v>240</v>
      </c>
      <c r="AL2235">
        <v>2933059</v>
      </c>
      <c r="AM2235" t="s">
        <v>4066</v>
      </c>
      <c r="AN2235" t="s">
        <v>5940</v>
      </c>
      <c r="AO2235">
        <v>0</v>
      </c>
      <c r="AP2235">
        <v>3106309</v>
      </c>
      <c r="AQ2235" t="s">
        <v>4143</v>
      </c>
      <c r="AR2235">
        <v>2275</v>
      </c>
    </row>
    <row r="2236" spans="1:44" x14ac:dyDescent="0.25">
      <c r="A2236">
        <v>3500808</v>
      </c>
      <c r="B2236">
        <v>2</v>
      </c>
      <c r="C2236" t="s">
        <v>891</v>
      </c>
      <c r="D2236" t="s">
        <v>3041</v>
      </c>
      <c r="E2236" t="s">
        <v>5940</v>
      </c>
      <c r="F2236" t="s">
        <v>5940</v>
      </c>
      <c r="G2236">
        <v>480</v>
      </c>
      <c r="H2236">
        <v>36</v>
      </c>
      <c r="I2236">
        <v>10</v>
      </c>
      <c r="J2236">
        <v>72</v>
      </c>
      <c r="K2236">
        <v>0</v>
      </c>
      <c r="L2236">
        <v>0</v>
      </c>
      <c r="M2236">
        <v>915</v>
      </c>
      <c r="N2236">
        <v>60</v>
      </c>
      <c r="O2236">
        <v>0</v>
      </c>
      <c r="P2236">
        <v>77</v>
      </c>
      <c r="R2236">
        <v>3500808</v>
      </c>
      <c r="S2236" t="s">
        <v>5940</v>
      </c>
      <c r="T2236" t="s">
        <v>5940</v>
      </c>
      <c r="U2236">
        <v>480</v>
      </c>
      <c r="V2236">
        <v>36</v>
      </c>
      <c r="W2236">
        <v>10</v>
      </c>
      <c r="X2236">
        <v>72</v>
      </c>
      <c r="Z2236">
        <v>2933109</v>
      </c>
      <c r="AB2236" t="s">
        <v>5940</v>
      </c>
      <c r="AC2236">
        <v>2933109</v>
      </c>
      <c r="AD2236" t="s">
        <v>4067</v>
      </c>
      <c r="AE2236" t="s">
        <v>5940</v>
      </c>
      <c r="AF2236">
        <v>2933109</v>
      </c>
      <c r="AG2236" t="s">
        <v>4067</v>
      </c>
      <c r="AH2236" t="s">
        <v>5940</v>
      </c>
      <c r="AI2236">
        <v>2933109</v>
      </c>
      <c r="AJ2236" t="s">
        <v>4067</v>
      </c>
      <c r="AK2236">
        <v>168</v>
      </c>
      <c r="AL2236">
        <v>2933109</v>
      </c>
      <c r="AM2236" t="s">
        <v>4067</v>
      </c>
      <c r="AN2236" t="s">
        <v>5940</v>
      </c>
      <c r="AO2236">
        <v>0</v>
      </c>
      <c r="AP2236">
        <v>3106408</v>
      </c>
      <c r="AQ2236" t="s">
        <v>4144</v>
      </c>
      <c r="AR2236">
        <v>1950</v>
      </c>
    </row>
    <row r="2237" spans="1:44" x14ac:dyDescent="0.25">
      <c r="A2237">
        <v>3500907</v>
      </c>
      <c r="B2237">
        <v>2</v>
      </c>
      <c r="C2237" t="s">
        <v>891</v>
      </c>
      <c r="D2237" t="s">
        <v>3042</v>
      </c>
      <c r="E2237">
        <v>773772</v>
      </c>
      <c r="F2237">
        <v>490</v>
      </c>
      <c r="G2237">
        <v>3240</v>
      </c>
      <c r="H2237" t="s">
        <v>5940</v>
      </c>
      <c r="I2237" t="s">
        <v>5940</v>
      </c>
      <c r="J2237" t="s">
        <v>5940</v>
      </c>
      <c r="K2237">
        <v>894600</v>
      </c>
      <c r="L2237">
        <v>800</v>
      </c>
      <c r="M2237">
        <v>1800</v>
      </c>
      <c r="N2237">
        <v>0</v>
      </c>
      <c r="O2237">
        <v>0</v>
      </c>
      <c r="P2237">
        <v>0</v>
      </c>
      <c r="R2237">
        <v>3500907</v>
      </c>
      <c r="S2237">
        <v>773772</v>
      </c>
      <c r="T2237">
        <v>490</v>
      </c>
      <c r="U2237">
        <v>3240</v>
      </c>
      <c r="V2237" t="s">
        <v>5940</v>
      </c>
      <c r="W2237" t="s">
        <v>5940</v>
      </c>
      <c r="X2237" t="s">
        <v>5940</v>
      </c>
      <c r="Z2237">
        <v>2933158</v>
      </c>
      <c r="AB2237">
        <v>196</v>
      </c>
      <c r="AC2237">
        <v>2933158</v>
      </c>
      <c r="AD2237" t="s">
        <v>4068</v>
      </c>
      <c r="AE2237" t="s">
        <v>5940</v>
      </c>
      <c r="AF2237">
        <v>2933158</v>
      </c>
      <c r="AG2237" t="s">
        <v>4068</v>
      </c>
      <c r="AH2237" t="s">
        <v>5940</v>
      </c>
      <c r="AI2237">
        <v>2933158</v>
      </c>
      <c r="AJ2237" t="s">
        <v>4068</v>
      </c>
      <c r="AK2237">
        <v>1440</v>
      </c>
      <c r="AL2237">
        <v>2933158</v>
      </c>
      <c r="AM2237" t="s">
        <v>4068</v>
      </c>
      <c r="AN2237" t="s">
        <v>5940</v>
      </c>
      <c r="AO2237">
        <v>0</v>
      </c>
      <c r="AP2237">
        <v>3106507</v>
      </c>
      <c r="AQ2237" t="s">
        <v>4145</v>
      </c>
      <c r="AR2237">
        <v>800</v>
      </c>
    </row>
    <row r="2238" spans="1:44" x14ac:dyDescent="0.25">
      <c r="A2238">
        <v>3501004</v>
      </c>
      <c r="B2238">
        <v>2</v>
      </c>
      <c r="C2238" t="s">
        <v>891</v>
      </c>
      <c r="D2238" t="s">
        <v>3043</v>
      </c>
      <c r="E2238">
        <v>876086</v>
      </c>
      <c r="F2238">
        <v>6000</v>
      </c>
      <c r="G2238">
        <v>12960</v>
      </c>
      <c r="H2238" t="s">
        <v>5940</v>
      </c>
      <c r="I2238">
        <v>180</v>
      </c>
      <c r="J2238" t="s">
        <v>5940</v>
      </c>
      <c r="K2238">
        <v>937500</v>
      </c>
      <c r="L2238">
        <v>2760</v>
      </c>
      <c r="M2238">
        <v>10800</v>
      </c>
      <c r="N2238">
        <v>0</v>
      </c>
      <c r="O2238">
        <v>180</v>
      </c>
      <c r="P2238">
        <v>0</v>
      </c>
      <c r="R2238">
        <v>3501004</v>
      </c>
      <c r="S2238">
        <v>876086</v>
      </c>
      <c r="T2238">
        <v>6000</v>
      </c>
      <c r="U2238">
        <v>12960</v>
      </c>
      <c r="V2238" t="s">
        <v>5940</v>
      </c>
      <c r="W2238">
        <v>180</v>
      </c>
      <c r="X2238" t="s">
        <v>5940</v>
      </c>
      <c r="Z2238">
        <v>2933174</v>
      </c>
      <c r="AB2238" t="s">
        <v>5940</v>
      </c>
      <c r="AC2238">
        <v>2933174</v>
      </c>
      <c r="AD2238" t="s">
        <v>4069</v>
      </c>
      <c r="AE2238" t="s">
        <v>5940</v>
      </c>
      <c r="AF2238">
        <v>2933174</v>
      </c>
      <c r="AG2238" t="s">
        <v>4069</v>
      </c>
      <c r="AH2238" t="s">
        <v>5940</v>
      </c>
      <c r="AI2238">
        <v>2933174</v>
      </c>
      <c r="AJ2238" t="s">
        <v>4069</v>
      </c>
      <c r="AK2238">
        <v>29</v>
      </c>
      <c r="AL2238">
        <v>2933174</v>
      </c>
      <c r="AM2238" t="s">
        <v>4069</v>
      </c>
      <c r="AN2238" t="s">
        <v>5940</v>
      </c>
      <c r="AO2238">
        <v>0</v>
      </c>
      <c r="AP2238">
        <v>3106606</v>
      </c>
      <c r="AQ2238" t="s">
        <v>4146</v>
      </c>
      <c r="AR2238">
        <v>10</v>
      </c>
    </row>
    <row r="2239" spans="1:44" x14ac:dyDescent="0.25">
      <c r="A2239">
        <v>3501103</v>
      </c>
      <c r="B2239">
        <v>2</v>
      </c>
      <c r="C2239" t="s">
        <v>891</v>
      </c>
      <c r="D2239" t="s">
        <v>3044</v>
      </c>
      <c r="E2239">
        <v>395158</v>
      </c>
      <c r="F2239">
        <v>188</v>
      </c>
      <c r="G2239">
        <v>588</v>
      </c>
      <c r="H2239">
        <v>189</v>
      </c>
      <c r="I2239">
        <v>36</v>
      </c>
      <c r="J2239">
        <v>24</v>
      </c>
      <c r="K2239">
        <v>712500</v>
      </c>
      <c r="L2239">
        <v>0</v>
      </c>
      <c r="M2239">
        <v>595</v>
      </c>
      <c r="N2239">
        <v>0</v>
      </c>
      <c r="O2239">
        <v>20</v>
      </c>
      <c r="P2239">
        <v>0</v>
      </c>
      <c r="R2239">
        <v>3501103</v>
      </c>
      <c r="S2239">
        <v>395158</v>
      </c>
      <c r="T2239">
        <v>188</v>
      </c>
      <c r="U2239">
        <v>588</v>
      </c>
      <c r="V2239">
        <v>189</v>
      </c>
      <c r="W2239">
        <v>36</v>
      </c>
      <c r="X2239">
        <v>24</v>
      </c>
      <c r="Z2239">
        <v>2933208</v>
      </c>
      <c r="AB2239" t="s">
        <v>5940</v>
      </c>
      <c r="AC2239">
        <v>2933208</v>
      </c>
      <c r="AD2239" t="s">
        <v>4070</v>
      </c>
      <c r="AE2239" t="s">
        <v>5940</v>
      </c>
      <c r="AF2239">
        <v>2933208</v>
      </c>
      <c r="AG2239" t="s">
        <v>4070</v>
      </c>
      <c r="AH2239" t="s">
        <v>5940</v>
      </c>
      <c r="AI2239">
        <v>2933208</v>
      </c>
      <c r="AJ2239" t="s">
        <v>4070</v>
      </c>
      <c r="AK2239" t="s">
        <v>5940</v>
      </c>
      <c r="AL2239">
        <v>2933208</v>
      </c>
      <c r="AM2239" t="s">
        <v>4070</v>
      </c>
      <c r="AN2239" t="s">
        <v>5940</v>
      </c>
      <c r="AO2239">
        <v>0</v>
      </c>
      <c r="AP2239">
        <v>3106655</v>
      </c>
      <c r="AQ2239" t="s">
        <v>4147</v>
      </c>
      <c r="AR2239">
        <v>204</v>
      </c>
    </row>
    <row r="2240" spans="1:44" x14ac:dyDescent="0.25">
      <c r="A2240">
        <v>3501152</v>
      </c>
      <c r="B2240">
        <v>2</v>
      </c>
      <c r="C2240" t="s">
        <v>891</v>
      </c>
      <c r="D2240" t="s">
        <v>3045</v>
      </c>
      <c r="E2240">
        <v>2607</v>
      </c>
      <c r="F2240" t="s">
        <v>5940</v>
      </c>
      <c r="G2240">
        <v>900</v>
      </c>
      <c r="H2240" t="s">
        <v>5940</v>
      </c>
      <c r="I2240">
        <v>18</v>
      </c>
      <c r="J2240">
        <v>44</v>
      </c>
      <c r="K2240">
        <v>2600</v>
      </c>
      <c r="L2240">
        <v>0</v>
      </c>
      <c r="M2240">
        <v>847</v>
      </c>
      <c r="N2240">
        <v>0</v>
      </c>
      <c r="O2240">
        <v>18</v>
      </c>
      <c r="P2240">
        <v>47</v>
      </c>
      <c r="R2240">
        <v>3501152</v>
      </c>
      <c r="S2240">
        <v>2607</v>
      </c>
      <c r="T2240" t="s">
        <v>5940</v>
      </c>
      <c r="U2240">
        <v>900</v>
      </c>
      <c r="V2240" t="s">
        <v>5940</v>
      </c>
      <c r="W2240">
        <v>18</v>
      </c>
      <c r="X2240">
        <v>44</v>
      </c>
      <c r="Z2240">
        <v>2933257</v>
      </c>
      <c r="AB2240" t="s">
        <v>5940</v>
      </c>
      <c r="AC2240">
        <v>2933257</v>
      </c>
      <c r="AD2240" t="s">
        <v>4071</v>
      </c>
      <c r="AE2240" t="s">
        <v>5940</v>
      </c>
      <c r="AF2240">
        <v>2933257</v>
      </c>
      <c r="AG2240" t="s">
        <v>4071</v>
      </c>
      <c r="AH2240">
        <v>2968</v>
      </c>
      <c r="AI2240">
        <v>2933257</v>
      </c>
      <c r="AJ2240" t="s">
        <v>4071</v>
      </c>
      <c r="AK2240">
        <v>104</v>
      </c>
      <c r="AL2240">
        <v>2933257</v>
      </c>
      <c r="AM2240" t="s">
        <v>4071</v>
      </c>
      <c r="AN2240" t="s">
        <v>5940</v>
      </c>
      <c r="AO2240">
        <v>0</v>
      </c>
      <c r="AP2240">
        <v>3106705</v>
      </c>
      <c r="AQ2240" t="s">
        <v>4148</v>
      </c>
      <c r="AR2240">
        <v>228</v>
      </c>
    </row>
    <row r="2241" spans="1:44" x14ac:dyDescent="0.25">
      <c r="A2241">
        <v>3501202</v>
      </c>
      <c r="B2241">
        <v>2</v>
      </c>
      <c r="C2241" t="s">
        <v>891</v>
      </c>
      <c r="D2241" t="s">
        <v>3046</v>
      </c>
      <c r="E2241" t="s">
        <v>5940</v>
      </c>
      <c r="F2241">
        <v>480</v>
      </c>
      <c r="G2241">
        <v>7200</v>
      </c>
      <c r="H2241">
        <v>1549</v>
      </c>
      <c r="I2241" t="s">
        <v>5940</v>
      </c>
      <c r="J2241" t="s">
        <v>5940</v>
      </c>
      <c r="K2241">
        <v>130000</v>
      </c>
      <c r="L2241">
        <v>1040</v>
      </c>
      <c r="M2241">
        <v>11040</v>
      </c>
      <c r="N2241">
        <v>890</v>
      </c>
      <c r="O2241">
        <v>0</v>
      </c>
      <c r="P2241">
        <v>0</v>
      </c>
      <c r="R2241">
        <v>3501202</v>
      </c>
      <c r="S2241" t="s">
        <v>5940</v>
      </c>
      <c r="T2241">
        <v>480</v>
      </c>
      <c r="U2241">
        <v>7200</v>
      </c>
      <c r="V2241">
        <v>1549</v>
      </c>
      <c r="W2241" t="s">
        <v>5940</v>
      </c>
      <c r="X2241" t="s">
        <v>5940</v>
      </c>
      <c r="Z2241">
        <v>2933307</v>
      </c>
      <c r="AB2241" t="s">
        <v>5940</v>
      </c>
      <c r="AC2241">
        <v>2933307</v>
      </c>
      <c r="AD2241" t="s">
        <v>4072</v>
      </c>
      <c r="AE2241" t="s">
        <v>5940</v>
      </c>
      <c r="AF2241">
        <v>2933307</v>
      </c>
      <c r="AG2241" t="s">
        <v>4072</v>
      </c>
      <c r="AH2241">
        <v>9000</v>
      </c>
      <c r="AI2241">
        <v>2933307</v>
      </c>
      <c r="AJ2241" t="s">
        <v>4072</v>
      </c>
      <c r="AK2241">
        <v>1120</v>
      </c>
      <c r="AL2241">
        <v>2933307</v>
      </c>
      <c r="AM2241" t="s">
        <v>4072</v>
      </c>
      <c r="AN2241" t="s">
        <v>5940</v>
      </c>
      <c r="AO2241">
        <v>0</v>
      </c>
      <c r="AP2241">
        <v>3106804</v>
      </c>
      <c r="AQ2241" t="s">
        <v>4149</v>
      </c>
      <c r="AR2241">
        <v>945</v>
      </c>
    </row>
    <row r="2242" spans="1:44" x14ac:dyDescent="0.25">
      <c r="A2242">
        <v>3501301</v>
      </c>
      <c r="B2242">
        <v>2</v>
      </c>
      <c r="C2242" t="s">
        <v>891</v>
      </c>
      <c r="D2242" t="s">
        <v>3047</v>
      </c>
      <c r="E2242" t="s">
        <v>5940</v>
      </c>
      <c r="F2242" t="s">
        <v>5940</v>
      </c>
      <c r="G2242">
        <v>1800</v>
      </c>
      <c r="H2242">
        <v>986</v>
      </c>
      <c r="I2242">
        <v>120</v>
      </c>
      <c r="J2242">
        <v>400</v>
      </c>
      <c r="K2242">
        <v>0</v>
      </c>
      <c r="L2242">
        <v>0</v>
      </c>
      <c r="M2242">
        <v>3000</v>
      </c>
      <c r="N2242">
        <v>0</v>
      </c>
      <c r="O2242">
        <v>120</v>
      </c>
      <c r="P2242">
        <v>72</v>
      </c>
      <c r="R2242">
        <v>3501301</v>
      </c>
      <c r="S2242" t="s">
        <v>5940</v>
      </c>
      <c r="T2242" t="s">
        <v>5940</v>
      </c>
      <c r="U2242">
        <v>1800</v>
      </c>
      <c r="V2242">
        <v>986</v>
      </c>
      <c r="W2242">
        <v>120</v>
      </c>
      <c r="X2242">
        <v>400</v>
      </c>
      <c r="Z2242">
        <v>2933406</v>
      </c>
      <c r="AB2242" t="s">
        <v>5940</v>
      </c>
      <c r="AC2242">
        <v>2933406</v>
      </c>
      <c r="AD2242" t="s">
        <v>4073</v>
      </c>
      <c r="AE2242" t="s">
        <v>5940</v>
      </c>
      <c r="AF2242">
        <v>2933406</v>
      </c>
      <c r="AG2242" t="s">
        <v>4073</v>
      </c>
      <c r="AH2242">
        <v>3500</v>
      </c>
      <c r="AI2242">
        <v>2933406</v>
      </c>
      <c r="AJ2242" t="s">
        <v>4073</v>
      </c>
      <c r="AK2242">
        <v>60</v>
      </c>
      <c r="AL2242">
        <v>2933406</v>
      </c>
      <c r="AM2242" t="s">
        <v>4073</v>
      </c>
      <c r="AN2242" t="s">
        <v>5940</v>
      </c>
      <c r="AO2242">
        <v>0</v>
      </c>
      <c r="AP2242">
        <v>3106903</v>
      </c>
      <c r="AQ2242" t="s">
        <v>4150</v>
      </c>
      <c r="AR2242">
        <v>152</v>
      </c>
    </row>
    <row r="2243" spans="1:44" x14ac:dyDescent="0.25">
      <c r="A2243">
        <v>3501400</v>
      </c>
      <c r="B2243">
        <v>2</v>
      </c>
      <c r="C2243" t="s">
        <v>891</v>
      </c>
      <c r="D2243" t="s">
        <v>3048</v>
      </c>
      <c r="E2243" t="s">
        <v>5940</v>
      </c>
      <c r="F2243" t="s">
        <v>5940</v>
      </c>
      <c r="G2243">
        <v>1485</v>
      </c>
      <c r="H2243" t="s">
        <v>5940</v>
      </c>
      <c r="I2243" t="s">
        <v>5940</v>
      </c>
      <c r="J2243" t="s">
        <v>5940</v>
      </c>
      <c r="K2243">
        <v>0</v>
      </c>
      <c r="L2243">
        <v>0</v>
      </c>
      <c r="M2243">
        <v>273</v>
      </c>
      <c r="N2243">
        <v>0</v>
      </c>
      <c r="O2243">
        <v>0</v>
      </c>
      <c r="P2243">
        <v>0</v>
      </c>
      <c r="R2243">
        <v>3501400</v>
      </c>
      <c r="S2243" t="s">
        <v>5940</v>
      </c>
      <c r="T2243" t="s">
        <v>5940</v>
      </c>
      <c r="U2243">
        <v>1485</v>
      </c>
      <c r="V2243" t="s">
        <v>5940</v>
      </c>
      <c r="W2243" t="s">
        <v>5940</v>
      </c>
      <c r="X2243" t="s">
        <v>5940</v>
      </c>
      <c r="Z2243">
        <v>2933455</v>
      </c>
      <c r="AB2243" t="s">
        <v>5940</v>
      </c>
      <c r="AC2243">
        <v>2933455</v>
      </c>
      <c r="AD2243" t="s">
        <v>4074</v>
      </c>
      <c r="AE2243" t="s">
        <v>5940</v>
      </c>
      <c r="AF2243">
        <v>2933455</v>
      </c>
      <c r="AG2243" t="s">
        <v>4074</v>
      </c>
      <c r="AH2243">
        <v>540</v>
      </c>
      <c r="AI2243">
        <v>2933455</v>
      </c>
      <c r="AJ2243" t="s">
        <v>4074</v>
      </c>
      <c r="AK2243">
        <v>168</v>
      </c>
      <c r="AL2243">
        <v>2933455</v>
      </c>
      <c r="AM2243" t="s">
        <v>4074</v>
      </c>
      <c r="AN2243" t="s">
        <v>5940</v>
      </c>
      <c r="AO2243">
        <v>0</v>
      </c>
      <c r="AP2243">
        <v>3107000</v>
      </c>
      <c r="AQ2243" t="s">
        <v>4151</v>
      </c>
      <c r="AR2243">
        <v>3520</v>
      </c>
    </row>
    <row r="2244" spans="1:44" x14ac:dyDescent="0.25">
      <c r="A2244">
        <v>3501509</v>
      </c>
      <c r="B2244">
        <v>2</v>
      </c>
      <c r="C2244" t="s">
        <v>891</v>
      </c>
      <c r="D2244" t="s">
        <v>3049</v>
      </c>
      <c r="E2244">
        <v>12516</v>
      </c>
      <c r="F2244">
        <v>662</v>
      </c>
      <c r="G2244">
        <v>1260</v>
      </c>
      <c r="H2244" t="s">
        <v>5940</v>
      </c>
      <c r="I2244" t="s">
        <v>5940</v>
      </c>
      <c r="J2244">
        <v>175</v>
      </c>
      <c r="K2244">
        <v>0</v>
      </c>
      <c r="L2244">
        <v>539</v>
      </c>
      <c r="M2244">
        <v>300</v>
      </c>
      <c r="N2244">
        <v>0</v>
      </c>
      <c r="O2244">
        <v>0</v>
      </c>
      <c r="P2244">
        <v>0</v>
      </c>
      <c r="R2244">
        <v>3501509</v>
      </c>
      <c r="S2244">
        <v>12516</v>
      </c>
      <c r="T2244">
        <v>662</v>
      </c>
      <c r="U2244">
        <v>1260</v>
      </c>
      <c r="V2244" t="s">
        <v>5940</v>
      </c>
      <c r="W2244" t="s">
        <v>5940</v>
      </c>
      <c r="X2244">
        <v>175</v>
      </c>
      <c r="Z2244">
        <v>2933505</v>
      </c>
      <c r="AB2244" t="s">
        <v>5940</v>
      </c>
      <c r="AC2244">
        <v>2933505</v>
      </c>
      <c r="AD2244" t="s">
        <v>4075</v>
      </c>
      <c r="AE2244" t="s">
        <v>5940</v>
      </c>
      <c r="AF2244">
        <v>2933505</v>
      </c>
      <c r="AG2244" t="s">
        <v>4075</v>
      </c>
      <c r="AH2244">
        <v>3000</v>
      </c>
      <c r="AI2244">
        <v>2933505</v>
      </c>
      <c r="AJ2244" t="s">
        <v>4075</v>
      </c>
      <c r="AK2244">
        <v>297</v>
      </c>
      <c r="AL2244">
        <v>2933505</v>
      </c>
      <c r="AM2244" t="s">
        <v>4075</v>
      </c>
      <c r="AN2244" t="s">
        <v>5940</v>
      </c>
      <c r="AO2244">
        <v>0</v>
      </c>
      <c r="AP2244">
        <v>3107109</v>
      </c>
      <c r="AQ2244" t="s">
        <v>4152</v>
      </c>
      <c r="AR2244">
        <v>35000</v>
      </c>
    </row>
    <row r="2245" spans="1:44" x14ac:dyDescent="0.25">
      <c r="A2245">
        <v>3501608</v>
      </c>
      <c r="B2245">
        <v>2</v>
      </c>
      <c r="C2245" t="s">
        <v>891</v>
      </c>
      <c r="D2245" t="s">
        <v>3050</v>
      </c>
      <c r="E2245">
        <v>125155</v>
      </c>
      <c r="F2245" t="s">
        <v>5940</v>
      </c>
      <c r="G2245">
        <v>160</v>
      </c>
      <c r="H2245" t="s">
        <v>5940</v>
      </c>
      <c r="I2245">
        <v>15</v>
      </c>
      <c r="J2245">
        <v>12</v>
      </c>
      <c r="K2245">
        <v>200000</v>
      </c>
      <c r="L2245">
        <v>0</v>
      </c>
      <c r="M2245">
        <v>168</v>
      </c>
      <c r="N2245">
        <v>0</v>
      </c>
      <c r="O2245">
        <v>0</v>
      </c>
      <c r="P2245">
        <v>10</v>
      </c>
      <c r="R2245">
        <v>3501608</v>
      </c>
      <c r="S2245">
        <v>125155</v>
      </c>
      <c r="T2245" t="s">
        <v>5940</v>
      </c>
      <c r="U2245">
        <v>160</v>
      </c>
      <c r="V2245" t="s">
        <v>5940</v>
      </c>
      <c r="W2245">
        <v>15</v>
      </c>
      <c r="X2245">
        <v>12</v>
      </c>
      <c r="Z2245">
        <v>2933604</v>
      </c>
      <c r="AB2245">
        <v>120</v>
      </c>
      <c r="AC2245">
        <v>2933604</v>
      </c>
      <c r="AD2245" t="s">
        <v>4076</v>
      </c>
      <c r="AE2245" t="s">
        <v>5940</v>
      </c>
      <c r="AF2245">
        <v>2933604</v>
      </c>
      <c r="AG2245" t="s">
        <v>4076</v>
      </c>
      <c r="AH2245">
        <v>308</v>
      </c>
      <c r="AI2245">
        <v>2933604</v>
      </c>
      <c r="AJ2245" t="s">
        <v>4076</v>
      </c>
      <c r="AK2245">
        <v>284</v>
      </c>
      <c r="AL2245">
        <v>2933604</v>
      </c>
      <c r="AM2245" t="s">
        <v>4076</v>
      </c>
      <c r="AN2245" t="s">
        <v>5940</v>
      </c>
      <c r="AO2245">
        <v>0</v>
      </c>
      <c r="AP2245">
        <v>3107208</v>
      </c>
      <c r="AQ2245" t="s">
        <v>4153</v>
      </c>
      <c r="AR2245">
        <v>1750</v>
      </c>
    </row>
    <row r="2246" spans="1:44" x14ac:dyDescent="0.25">
      <c r="A2246">
        <v>3501707</v>
      </c>
      <c r="B2246">
        <v>2</v>
      </c>
      <c r="C2246" t="s">
        <v>891</v>
      </c>
      <c r="D2246" t="s">
        <v>3051</v>
      </c>
      <c r="E2246">
        <v>583682</v>
      </c>
      <c r="F2246" t="s">
        <v>5940</v>
      </c>
      <c r="G2246" t="s">
        <v>5940</v>
      </c>
      <c r="H2246" t="s">
        <v>5940</v>
      </c>
      <c r="I2246" t="s">
        <v>5940</v>
      </c>
      <c r="J2246" t="s">
        <v>5940</v>
      </c>
      <c r="K2246">
        <v>930900</v>
      </c>
      <c r="L2246">
        <v>0</v>
      </c>
      <c r="M2246">
        <v>75</v>
      </c>
      <c r="N2246">
        <v>0</v>
      </c>
      <c r="O2246">
        <v>0</v>
      </c>
      <c r="P2246">
        <v>0</v>
      </c>
      <c r="R2246">
        <v>3501707</v>
      </c>
      <c r="S2246">
        <v>583682</v>
      </c>
      <c r="T2246" t="s">
        <v>5940</v>
      </c>
      <c r="U2246" t="s">
        <v>5940</v>
      </c>
      <c r="V2246" t="s">
        <v>5940</v>
      </c>
      <c r="W2246" t="s">
        <v>5940</v>
      </c>
      <c r="X2246" t="s">
        <v>5940</v>
      </c>
      <c r="Z2246">
        <v>3100104</v>
      </c>
      <c r="AB2246" t="s">
        <v>5940</v>
      </c>
      <c r="AC2246">
        <v>3100104</v>
      </c>
      <c r="AD2246" t="s">
        <v>4077</v>
      </c>
      <c r="AE2246">
        <v>79</v>
      </c>
      <c r="AF2246">
        <v>3100104</v>
      </c>
      <c r="AG2246" t="s">
        <v>4077</v>
      </c>
      <c r="AH2246" t="s">
        <v>5940</v>
      </c>
      <c r="AI2246">
        <v>3100104</v>
      </c>
      <c r="AJ2246" t="s">
        <v>4077</v>
      </c>
      <c r="AK2246">
        <v>43</v>
      </c>
      <c r="AL2246">
        <v>3100104</v>
      </c>
      <c r="AM2246" t="s">
        <v>4077</v>
      </c>
      <c r="AN2246">
        <v>6885</v>
      </c>
      <c r="AO2246">
        <v>0</v>
      </c>
      <c r="AP2246">
        <v>3107307</v>
      </c>
      <c r="AQ2246" t="s">
        <v>4154</v>
      </c>
      <c r="AR2246">
        <v>9120</v>
      </c>
    </row>
    <row r="2247" spans="1:44" x14ac:dyDescent="0.25">
      <c r="A2247">
        <v>3501806</v>
      </c>
      <c r="B2247">
        <v>2</v>
      </c>
      <c r="C2247" t="s">
        <v>891</v>
      </c>
      <c r="D2247" t="s">
        <v>3052</v>
      </c>
      <c r="E2247" t="s">
        <v>5940</v>
      </c>
      <c r="F2247">
        <v>405</v>
      </c>
      <c r="G2247">
        <v>4008</v>
      </c>
      <c r="H2247">
        <v>2053</v>
      </c>
      <c r="I2247" t="s">
        <v>5940</v>
      </c>
      <c r="J2247" t="s">
        <v>5940</v>
      </c>
      <c r="K2247">
        <v>112300</v>
      </c>
      <c r="L2247">
        <v>273</v>
      </c>
      <c r="M2247">
        <v>9083</v>
      </c>
      <c r="N2247">
        <v>450</v>
      </c>
      <c r="O2247">
        <v>0</v>
      </c>
      <c r="P2247">
        <v>250</v>
      </c>
      <c r="R2247">
        <v>3501806</v>
      </c>
      <c r="S2247" t="s">
        <v>5940</v>
      </c>
      <c r="T2247">
        <v>405</v>
      </c>
      <c r="U2247">
        <v>4008</v>
      </c>
      <c r="V2247">
        <v>2053</v>
      </c>
      <c r="W2247" t="s">
        <v>5940</v>
      </c>
      <c r="X2247" t="s">
        <v>5940</v>
      </c>
      <c r="Z2247">
        <v>3100203</v>
      </c>
      <c r="AB2247" t="s">
        <v>5940</v>
      </c>
      <c r="AC2247">
        <v>3100203</v>
      </c>
      <c r="AD2247" t="s">
        <v>4078</v>
      </c>
      <c r="AE2247">
        <v>40</v>
      </c>
      <c r="AF2247">
        <v>3100203</v>
      </c>
      <c r="AG2247" t="s">
        <v>4078</v>
      </c>
      <c r="AH2247">
        <v>15275</v>
      </c>
      <c r="AI2247">
        <v>3100203</v>
      </c>
      <c r="AJ2247" t="s">
        <v>4078</v>
      </c>
      <c r="AK2247">
        <v>5</v>
      </c>
      <c r="AL2247">
        <v>3100203</v>
      </c>
      <c r="AM2247" t="s">
        <v>4078</v>
      </c>
      <c r="AN2247" t="s">
        <v>5940</v>
      </c>
      <c r="AO2247">
        <v>0</v>
      </c>
      <c r="AP2247">
        <v>3107406</v>
      </c>
      <c r="AQ2247" t="s">
        <v>4155</v>
      </c>
      <c r="AR2247">
        <v>16700</v>
      </c>
    </row>
    <row r="2248" spans="1:44" x14ac:dyDescent="0.25">
      <c r="A2248">
        <v>3501905</v>
      </c>
      <c r="B2248">
        <v>2</v>
      </c>
      <c r="C2248" t="s">
        <v>891</v>
      </c>
      <c r="D2248" t="s">
        <v>3053</v>
      </c>
      <c r="E2248">
        <v>161659</v>
      </c>
      <c r="F2248" t="s">
        <v>5940</v>
      </c>
      <c r="G2248">
        <v>2970</v>
      </c>
      <c r="H2248" t="s">
        <v>5940</v>
      </c>
      <c r="I2248" t="s">
        <v>5940</v>
      </c>
      <c r="J2248">
        <v>33</v>
      </c>
      <c r="K2248">
        <v>220000</v>
      </c>
      <c r="L2248">
        <v>0</v>
      </c>
      <c r="M2248">
        <v>4260</v>
      </c>
      <c r="N2248">
        <v>0</v>
      </c>
      <c r="O2248">
        <v>0</v>
      </c>
      <c r="P2248">
        <v>75</v>
      </c>
      <c r="R2248">
        <v>3501905</v>
      </c>
      <c r="S2248">
        <v>161659</v>
      </c>
      <c r="T2248" t="s">
        <v>5940</v>
      </c>
      <c r="U2248">
        <v>2970</v>
      </c>
      <c r="V2248" t="s">
        <v>5940</v>
      </c>
      <c r="W2248" t="s">
        <v>5940</v>
      </c>
      <c r="X2248">
        <v>33</v>
      </c>
      <c r="Z2248">
        <v>3100302</v>
      </c>
      <c r="AB2248" t="s">
        <v>5940</v>
      </c>
      <c r="AC2248">
        <v>3100302</v>
      </c>
      <c r="AD2248" t="s">
        <v>4079</v>
      </c>
      <c r="AE2248">
        <v>38</v>
      </c>
      <c r="AF2248">
        <v>3100302</v>
      </c>
      <c r="AG2248" t="s">
        <v>4079</v>
      </c>
      <c r="AH2248">
        <v>5104</v>
      </c>
      <c r="AI2248">
        <v>3100302</v>
      </c>
      <c r="AJ2248" t="s">
        <v>4079</v>
      </c>
      <c r="AK2248">
        <v>729</v>
      </c>
      <c r="AL2248">
        <v>3100302</v>
      </c>
      <c r="AM2248" t="s">
        <v>4079</v>
      </c>
      <c r="AN2248" t="s">
        <v>5940</v>
      </c>
      <c r="AO2248">
        <v>0</v>
      </c>
      <c r="AP2248">
        <v>3107505</v>
      </c>
      <c r="AQ2248" t="s">
        <v>4156</v>
      </c>
      <c r="AR2248">
        <v>1250</v>
      </c>
    </row>
    <row r="2249" spans="1:44" x14ac:dyDescent="0.25">
      <c r="A2249">
        <v>3502002</v>
      </c>
      <c r="B2249">
        <v>2</v>
      </c>
      <c r="C2249" t="s">
        <v>891</v>
      </c>
      <c r="D2249" t="s">
        <v>3054</v>
      </c>
      <c r="E2249">
        <v>177303</v>
      </c>
      <c r="F2249" t="s">
        <v>5940</v>
      </c>
      <c r="G2249">
        <v>2565</v>
      </c>
      <c r="H2249" t="s">
        <v>5940</v>
      </c>
      <c r="I2249">
        <v>76</v>
      </c>
      <c r="J2249" t="s">
        <v>5940</v>
      </c>
      <c r="K2249">
        <v>170000</v>
      </c>
      <c r="L2249">
        <v>0</v>
      </c>
      <c r="M2249">
        <v>2925</v>
      </c>
      <c r="N2249">
        <v>0</v>
      </c>
      <c r="O2249">
        <v>72</v>
      </c>
      <c r="P2249">
        <v>0</v>
      </c>
      <c r="R2249">
        <v>3502002</v>
      </c>
      <c r="S2249">
        <v>177303</v>
      </c>
      <c r="T2249" t="s">
        <v>5940</v>
      </c>
      <c r="U2249">
        <v>2565</v>
      </c>
      <c r="V2249" t="s">
        <v>5940</v>
      </c>
      <c r="W2249">
        <v>76</v>
      </c>
      <c r="X2249" t="s">
        <v>5940</v>
      </c>
      <c r="Z2249">
        <v>3100401</v>
      </c>
      <c r="AB2249" t="s">
        <v>5940</v>
      </c>
      <c r="AC2249">
        <v>3100401</v>
      </c>
      <c r="AD2249" t="s">
        <v>4080</v>
      </c>
      <c r="AE2249">
        <v>48</v>
      </c>
      <c r="AF2249">
        <v>3100401</v>
      </c>
      <c r="AG2249" t="s">
        <v>4080</v>
      </c>
      <c r="AH2249">
        <v>1200</v>
      </c>
      <c r="AI2249">
        <v>3100401</v>
      </c>
      <c r="AJ2249" t="s">
        <v>4080</v>
      </c>
      <c r="AK2249">
        <v>180</v>
      </c>
      <c r="AL2249">
        <v>3100401</v>
      </c>
      <c r="AM2249" t="s">
        <v>4080</v>
      </c>
      <c r="AN2249" t="s">
        <v>5940</v>
      </c>
      <c r="AO2249">
        <v>0</v>
      </c>
      <c r="AP2249">
        <v>3107604</v>
      </c>
      <c r="AQ2249" t="s">
        <v>4157</v>
      </c>
      <c r="AR2249">
        <v>30800</v>
      </c>
    </row>
    <row r="2250" spans="1:44" x14ac:dyDescent="0.25">
      <c r="A2250">
        <v>3502101</v>
      </c>
      <c r="B2250">
        <v>2</v>
      </c>
      <c r="C2250" t="s">
        <v>891</v>
      </c>
      <c r="D2250" t="s">
        <v>3055</v>
      </c>
      <c r="E2250">
        <v>957527</v>
      </c>
      <c r="F2250">
        <v>1500</v>
      </c>
      <c r="G2250">
        <v>25200</v>
      </c>
      <c r="H2250">
        <v>1081</v>
      </c>
      <c r="I2250">
        <v>126</v>
      </c>
      <c r="J2250">
        <v>3600</v>
      </c>
      <c r="K2250">
        <v>2384000</v>
      </c>
      <c r="L2250">
        <v>2160</v>
      </c>
      <c r="M2250">
        <v>28200</v>
      </c>
      <c r="N2250">
        <v>150</v>
      </c>
      <c r="O2250">
        <v>52</v>
      </c>
      <c r="P2250">
        <v>300</v>
      </c>
      <c r="R2250">
        <v>3502101</v>
      </c>
      <c r="S2250">
        <v>957527</v>
      </c>
      <c r="T2250">
        <v>1500</v>
      </c>
      <c r="U2250">
        <v>25200</v>
      </c>
      <c r="V2250">
        <v>1081</v>
      </c>
      <c r="W2250">
        <v>126</v>
      </c>
      <c r="X2250">
        <v>3600</v>
      </c>
      <c r="Z2250">
        <v>3100500</v>
      </c>
      <c r="AB2250" t="s">
        <v>5940</v>
      </c>
      <c r="AC2250">
        <v>3100500</v>
      </c>
      <c r="AD2250" t="s">
        <v>4081</v>
      </c>
      <c r="AE2250">
        <v>55</v>
      </c>
      <c r="AF2250">
        <v>3100500</v>
      </c>
      <c r="AG2250" t="s">
        <v>4081</v>
      </c>
      <c r="AH2250">
        <v>11160</v>
      </c>
      <c r="AI2250">
        <v>3100500</v>
      </c>
      <c r="AJ2250" t="s">
        <v>4081</v>
      </c>
      <c r="AK2250">
        <v>94</v>
      </c>
      <c r="AL2250">
        <v>3100500</v>
      </c>
      <c r="AM2250" t="s">
        <v>4081</v>
      </c>
      <c r="AN2250" t="s">
        <v>5940</v>
      </c>
      <c r="AO2250">
        <v>0</v>
      </c>
      <c r="AP2250">
        <v>3107703</v>
      </c>
      <c r="AQ2250" t="s">
        <v>4158</v>
      </c>
      <c r="AR2250">
        <v>1400</v>
      </c>
    </row>
    <row r="2251" spans="1:44" x14ac:dyDescent="0.25">
      <c r="A2251">
        <v>3502200</v>
      </c>
      <c r="B2251">
        <v>2</v>
      </c>
      <c r="C2251" t="s">
        <v>891</v>
      </c>
      <c r="D2251" t="s">
        <v>3056</v>
      </c>
      <c r="E2251">
        <v>11733</v>
      </c>
      <c r="F2251">
        <v>7920</v>
      </c>
      <c r="G2251">
        <v>28176</v>
      </c>
      <c r="H2251" t="s">
        <v>5940</v>
      </c>
      <c r="I2251">
        <v>675</v>
      </c>
      <c r="J2251">
        <v>2113</v>
      </c>
      <c r="K2251">
        <v>60000</v>
      </c>
      <c r="L2251">
        <v>5040</v>
      </c>
      <c r="M2251">
        <v>24560</v>
      </c>
      <c r="N2251">
        <v>620</v>
      </c>
      <c r="O2251">
        <v>542</v>
      </c>
      <c r="P2251">
        <v>1940</v>
      </c>
      <c r="R2251">
        <v>3502200</v>
      </c>
      <c r="S2251">
        <v>11733</v>
      </c>
      <c r="T2251">
        <v>7920</v>
      </c>
      <c r="U2251">
        <v>28176</v>
      </c>
      <c r="V2251" t="s">
        <v>5940</v>
      </c>
      <c r="W2251">
        <v>675</v>
      </c>
      <c r="X2251">
        <v>2113</v>
      </c>
      <c r="Z2251">
        <v>3100609</v>
      </c>
      <c r="AB2251" t="s">
        <v>5940</v>
      </c>
      <c r="AC2251">
        <v>3100609</v>
      </c>
      <c r="AD2251" t="s">
        <v>4082</v>
      </c>
      <c r="AE2251">
        <v>205</v>
      </c>
      <c r="AF2251">
        <v>3100609</v>
      </c>
      <c r="AG2251" t="s">
        <v>4082</v>
      </c>
      <c r="AH2251">
        <v>24500</v>
      </c>
      <c r="AI2251">
        <v>3100609</v>
      </c>
      <c r="AJ2251" t="s">
        <v>4082</v>
      </c>
      <c r="AK2251">
        <v>664</v>
      </c>
      <c r="AL2251">
        <v>3100609</v>
      </c>
      <c r="AM2251" t="s">
        <v>4082</v>
      </c>
      <c r="AN2251" t="s">
        <v>5940</v>
      </c>
      <c r="AO2251">
        <v>0</v>
      </c>
      <c r="AP2251">
        <v>3107802</v>
      </c>
      <c r="AQ2251" t="s">
        <v>4159</v>
      </c>
      <c r="AR2251">
        <v>1080</v>
      </c>
    </row>
    <row r="2252" spans="1:44" x14ac:dyDescent="0.25">
      <c r="A2252">
        <v>3502309</v>
      </c>
      <c r="B2252">
        <v>2</v>
      </c>
      <c r="C2252" t="s">
        <v>891</v>
      </c>
      <c r="D2252" t="s">
        <v>3057</v>
      </c>
      <c r="E2252">
        <v>344177</v>
      </c>
      <c r="F2252" t="s">
        <v>5940</v>
      </c>
      <c r="G2252">
        <v>5250</v>
      </c>
      <c r="H2252" t="s">
        <v>5940</v>
      </c>
      <c r="I2252">
        <v>117</v>
      </c>
      <c r="J2252">
        <v>137</v>
      </c>
      <c r="K2252">
        <v>680000</v>
      </c>
      <c r="L2252">
        <v>0</v>
      </c>
      <c r="M2252">
        <v>11007</v>
      </c>
      <c r="N2252">
        <v>0</v>
      </c>
      <c r="O2252">
        <v>138</v>
      </c>
      <c r="P2252">
        <v>80</v>
      </c>
      <c r="R2252">
        <v>3502309</v>
      </c>
      <c r="S2252">
        <v>344177</v>
      </c>
      <c r="T2252" t="s">
        <v>5940</v>
      </c>
      <c r="U2252">
        <v>5250</v>
      </c>
      <c r="V2252" t="s">
        <v>5940</v>
      </c>
      <c r="W2252">
        <v>117</v>
      </c>
      <c r="X2252">
        <v>137</v>
      </c>
      <c r="Z2252">
        <v>3100708</v>
      </c>
      <c r="AB2252">
        <v>1650</v>
      </c>
      <c r="AC2252">
        <v>3100708</v>
      </c>
      <c r="AD2252" t="s">
        <v>4083</v>
      </c>
      <c r="AE2252">
        <v>480</v>
      </c>
      <c r="AF2252">
        <v>3100708</v>
      </c>
      <c r="AG2252" t="s">
        <v>4083</v>
      </c>
      <c r="AH2252">
        <v>492800</v>
      </c>
      <c r="AI2252">
        <v>3100708</v>
      </c>
      <c r="AJ2252" t="s">
        <v>4083</v>
      </c>
      <c r="AK2252">
        <v>720</v>
      </c>
      <c r="AL2252">
        <v>3100708</v>
      </c>
      <c r="AM2252" t="s">
        <v>4083</v>
      </c>
      <c r="AN2252">
        <v>23520</v>
      </c>
      <c r="AO2252">
        <v>0</v>
      </c>
      <c r="AP2252">
        <v>3107901</v>
      </c>
      <c r="AQ2252" t="s">
        <v>4160</v>
      </c>
      <c r="AR2252">
        <v>2800</v>
      </c>
    </row>
    <row r="2253" spans="1:44" x14ac:dyDescent="0.25">
      <c r="A2253">
        <v>3502408</v>
      </c>
      <c r="B2253">
        <v>2</v>
      </c>
      <c r="C2253" t="s">
        <v>891</v>
      </c>
      <c r="D2253" t="s">
        <v>3058</v>
      </c>
      <c r="E2253">
        <v>13141</v>
      </c>
      <c r="F2253">
        <v>1170</v>
      </c>
      <c r="G2253">
        <v>1800</v>
      </c>
      <c r="H2253">
        <v>105</v>
      </c>
      <c r="I2253">
        <v>36</v>
      </c>
      <c r="J2253">
        <v>350</v>
      </c>
      <c r="K2253">
        <v>222600</v>
      </c>
      <c r="L2253">
        <v>700</v>
      </c>
      <c r="M2253">
        <v>1728</v>
      </c>
      <c r="N2253">
        <v>126</v>
      </c>
      <c r="O2253">
        <v>24</v>
      </c>
      <c r="P2253">
        <v>0</v>
      </c>
      <c r="R2253">
        <v>3502408</v>
      </c>
      <c r="S2253">
        <v>13141</v>
      </c>
      <c r="T2253">
        <v>1170</v>
      </c>
      <c r="U2253">
        <v>1800</v>
      </c>
      <c r="V2253">
        <v>105</v>
      </c>
      <c r="W2253">
        <v>36</v>
      </c>
      <c r="X2253">
        <v>350</v>
      </c>
      <c r="Z2253">
        <v>3100807</v>
      </c>
      <c r="AB2253" t="s">
        <v>5940</v>
      </c>
      <c r="AC2253">
        <v>3100807</v>
      </c>
      <c r="AD2253" t="s">
        <v>4084</v>
      </c>
      <c r="AE2253">
        <v>130</v>
      </c>
      <c r="AF2253">
        <v>3100807</v>
      </c>
      <c r="AG2253" t="s">
        <v>4084</v>
      </c>
      <c r="AH2253">
        <v>600</v>
      </c>
      <c r="AI2253">
        <v>3100807</v>
      </c>
      <c r="AJ2253" t="s">
        <v>4084</v>
      </c>
      <c r="AK2253">
        <v>297</v>
      </c>
      <c r="AL2253">
        <v>3100807</v>
      </c>
      <c r="AM2253" t="s">
        <v>4084</v>
      </c>
      <c r="AN2253" t="s">
        <v>5940</v>
      </c>
      <c r="AO2253">
        <v>0</v>
      </c>
      <c r="AP2253">
        <v>3108008</v>
      </c>
      <c r="AQ2253" t="s">
        <v>4161</v>
      </c>
      <c r="AR2253">
        <v>14335</v>
      </c>
    </row>
    <row r="2254" spans="1:44" x14ac:dyDescent="0.25">
      <c r="A2254">
        <v>3502507</v>
      </c>
      <c r="B2254">
        <v>2</v>
      </c>
      <c r="C2254" t="s">
        <v>891</v>
      </c>
      <c r="D2254" t="s">
        <v>3059</v>
      </c>
      <c r="E2254" t="s">
        <v>5940</v>
      </c>
      <c r="F2254" t="s">
        <v>5940</v>
      </c>
      <c r="G2254">
        <v>162</v>
      </c>
      <c r="H2254" t="s">
        <v>5940</v>
      </c>
      <c r="I2254">
        <v>1560</v>
      </c>
      <c r="J2254">
        <v>6</v>
      </c>
      <c r="K2254">
        <v>0</v>
      </c>
      <c r="L2254">
        <v>0</v>
      </c>
      <c r="M2254">
        <v>141</v>
      </c>
      <c r="N2254">
        <v>0</v>
      </c>
      <c r="O2254">
        <v>1260</v>
      </c>
      <c r="P2254">
        <v>13</v>
      </c>
      <c r="R2254">
        <v>3502507</v>
      </c>
      <c r="S2254" t="s">
        <v>5940</v>
      </c>
      <c r="T2254" t="s">
        <v>5940</v>
      </c>
      <c r="U2254">
        <v>162</v>
      </c>
      <c r="V2254" t="s">
        <v>5940</v>
      </c>
      <c r="W2254">
        <v>1560</v>
      </c>
      <c r="X2254">
        <v>6</v>
      </c>
      <c r="Z2254">
        <v>3100906</v>
      </c>
      <c r="AB2254" t="s">
        <v>5940</v>
      </c>
      <c r="AC2254">
        <v>3100906</v>
      </c>
      <c r="AD2254" t="s">
        <v>4085</v>
      </c>
      <c r="AE2254">
        <v>10</v>
      </c>
      <c r="AF2254">
        <v>3100906</v>
      </c>
      <c r="AG2254" t="s">
        <v>4085</v>
      </c>
      <c r="AH2254">
        <v>6000</v>
      </c>
      <c r="AI2254">
        <v>3100906</v>
      </c>
      <c r="AJ2254" t="s">
        <v>4085</v>
      </c>
      <c r="AK2254">
        <v>95</v>
      </c>
      <c r="AL2254">
        <v>3100906</v>
      </c>
      <c r="AM2254" t="s">
        <v>4085</v>
      </c>
      <c r="AN2254" t="s">
        <v>5940</v>
      </c>
      <c r="AO2254">
        <v>0</v>
      </c>
      <c r="AP2254">
        <v>3108107</v>
      </c>
      <c r="AQ2254" t="s">
        <v>4162</v>
      </c>
      <c r="AR2254">
        <v>600</v>
      </c>
    </row>
    <row r="2255" spans="1:44" x14ac:dyDescent="0.25">
      <c r="A2255">
        <v>3502606</v>
      </c>
      <c r="B2255">
        <v>2</v>
      </c>
      <c r="C2255" t="s">
        <v>891</v>
      </c>
      <c r="D2255" t="s">
        <v>3060</v>
      </c>
      <c r="E2255">
        <v>15019</v>
      </c>
      <c r="F2255" t="s">
        <v>5940</v>
      </c>
      <c r="G2255">
        <v>1292</v>
      </c>
      <c r="H2255">
        <v>576</v>
      </c>
      <c r="I2255">
        <v>30</v>
      </c>
      <c r="J2255">
        <v>72</v>
      </c>
      <c r="K2255">
        <v>13300</v>
      </c>
      <c r="L2255">
        <v>0</v>
      </c>
      <c r="M2255">
        <v>2490</v>
      </c>
      <c r="N2255">
        <v>0</v>
      </c>
      <c r="O2255">
        <v>30</v>
      </c>
      <c r="P2255">
        <v>43</v>
      </c>
      <c r="R2255">
        <v>3502606</v>
      </c>
      <c r="S2255">
        <v>15019</v>
      </c>
      <c r="T2255" t="s">
        <v>5940</v>
      </c>
      <c r="U2255">
        <v>1292</v>
      </c>
      <c r="V2255">
        <v>576</v>
      </c>
      <c r="W2255">
        <v>30</v>
      </c>
      <c r="X2255">
        <v>72</v>
      </c>
      <c r="Z2255">
        <v>3101003</v>
      </c>
      <c r="AB2255" t="s">
        <v>5940</v>
      </c>
      <c r="AC2255">
        <v>3101003</v>
      </c>
      <c r="AD2255" t="s">
        <v>4086</v>
      </c>
      <c r="AE2255">
        <v>4</v>
      </c>
      <c r="AF2255">
        <v>3101003</v>
      </c>
      <c r="AG2255" t="s">
        <v>4086</v>
      </c>
      <c r="AH2255">
        <v>7200</v>
      </c>
      <c r="AI2255">
        <v>3101003</v>
      </c>
      <c r="AJ2255" t="s">
        <v>4086</v>
      </c>
      <c r="AK2255">
        <v>220</v>
      </c>
      <c r="AL2255">
        <v>3101003</v>
      </c>
      <c r="AM2255" t="s">
        <v>4086</v>
      </c>
      <c r="AN2255" t="s">
        <v>5940</v>
      </c>
      <c r="AO2255">
        <v>0</v>
      </c>
      <c r="AP2255">
        <v>3108206</v>
      </c>
      <c r="AQ2255" t="s">
        <v>4163</v>
      </c>
      <c r="AR2255">
        <v>33870</v>
      </c>
    </row>
    <row r="2256" spans="1:44" x14ac:dyDescent="0.25">
      <c r="A2256">
        <v>3502705</v>
      </c>
      <c r="B2256">
        <v>2</v>
      </c>
      <c r="C2256" t="s">
        <v>891</v>
      </c>
      <c r="D2256" t="s">
        <v>3061</v>
      </c>
      <c r="E2256">
        <v>13558</v>
      </c>
      <c r="F2256" t="s">
        <v>5940</v>
      </c>
      <c r="G2256">
        <v>10980</v>
      </c>
      <c r="H2256" t="s">
        <v>5940</v>
      </c>
      <c r="I2256">
        <v>300</v>
      </c>
      <c r="J2256">
        <v>942</v>
      </c>
      <c r="K2256">
        <v>90000</v>
      </c>
      <c r="L2256">
        <v>0</v>
      </c>
      <c r="M2256">
        <v>17760</v>
      </c>
      <c r="N2256">
        <v>0</v>
      </c>
      <c r="O2256">
        <v>40</v>
      </c>
      <c r="P2256">
        <v>180</v>
      </c>
      <c r="R2256">
        <v>3502705</v>
      </c>
      <c r="S2256">
        <v>13558</v>
      </c>
      <c r="T2256" t="s">
        <v>5940</v>
      </c>
      <c r="U2256">
        <v>10980</v>
      </c>
      <c r="V2256" t="s">
        <v>5940</v>
      </c>
      <c r="W2256">
        <v>300</v>
      </c>
      <c r="X2256">
        <v>942</v>
      </c>
      <c r="Z2256">
        <v>3101102</v>
      </c>
      <c r="AB2256" t="s">
        <v>5940</v>
      </c>
      <c r="AC2256">
        <v>3101102</v>
      </c>
      <c r="AD2256" t="s">
        <v>4087</v>
      </c>
      <c r="AE2256">
        <v>6300</v>
      </c>
      <c r="AF2256">
        <v>3101102</v>
      </c>
      <c r="AG2256" t="s">
        <v>4087</v>
      </c>
      <c r="AH2256">
        <v>2668</v>
      </c>
      <c r="AI2256">
        <v>3101102</v>
      </c>
      <c r="AJ2256" t="s">
        <v>4087</v>
      </c>
      <c r="AK2256">
        <v>1147</v>
      </c>
      <c r="AL2256">
        <v>3101102</v>
      </c>
      <c r="AM2256" t="s">
        <v>4087</v>
      </c>
      <c r="AN2256" t="s">
        <v>5940</v>
      </c>
      <c r="AO2256">
        <v>0</v>
      </c>
      <c r="AP2256">
        <v>3108255</v>
      </c>
      <c r="AQ2256" t="s">
        <v>4164</v>
      </c>
      <c r="AR2256">
        <v>1775</v>
      </c>
    </row>
    <row r="2257" spans="1:44" x14ac:dyDescent="0.25">
      <c r="A2257">
        <v>3502754</v>
      </c>
      <c r="B2257">
        <v>2</v>
      </c>
      <c r="C2257" t="s">
        <v>891</v>
      </c>
      <c r="D2257" t="s">
        <v>3062</v>
      </c>
      <c r="E2257">
        <v>5006</v>
      </c>
      <c r="F2257" t="s">
        <v>5940</v>
      </c>
      <c r="G2257">
        <v>828</v>
      </c>
      <c r="H2257" t="s">
        <v>5940</v>
      </c>
      <c r="I2257">
        <v>22</v>
      </c>
      <c r="J2257">
        <v>97</v>
      </c>
      <c r="K2257">
        <v>5006</v>
      </c>
      <c r="L2257">
        <v>0</v>
      </c>
      <c r="M2257">
        <v>777</v>
      </c>
      <c r="N2257">
        <v>0</v>
      </c>
      <c r="O2257">
        <v>22</v>
      </c>
      <c r="P2257">
        <v>96</v>
      </c>
      <c r="R2257">
        <v>3502754</v>
      </c>
      <c r="S2257">
        <v>5006</v>
      </c>
      <c r="T2257" t="s">
        <v>5940</v>
      </c>
      <c r="U2257">
        <v>828</v>
      </c>
      <c r="V2257" t="s">
        <v>5940</v>
      </c>
      <c r="W2257">
        <v>22</v>
      </c>
      <c r="X2257">
        <v>97</v>
      </c>
      <c r="Z2257">
        <v>3101201</v>
      </c>
      <c r="AB2257" t="s">
        <v>5940</v>
      </c>
      <c r="AC2257">
        <v>3101201</v>
      </c>
      <c r="AD2257" t="s">
        <v>4088</v>
      </c>
      <c r="AE2257" t="s">
        <v>5940</v>
      </c>
      <c r="AF2257">
        <v>3101201</v>
      </c>
      <c r="AG2257" t="s">
        <v>4088</v>
      </c>
      <c r="AH2257">
        <v>1100</v>
      </c>
      <c r="AI2257">
        <v>3101201</v>
      </c>
      <c r="AJ2257" t="s">
        <v>4088</v>
      </c>
      <c r="AK2257">
        <v>300</v>
      </c>
      <c r="AL2257">
        <v>3101201</v>
      </c>
      <c r="AM2257" t="s">
        <v>4088</v>
      </c>
      <c r="AN2257" t="s">
        <v>5940</v>
      </c>
      <c r="AO2257">
        <v>0</v>
      </c>
      <c r="AP2257">
        <v>3108305</v>
      </c>
      <c r="AQ2257" t="s">
        <v>4165</v>
      </c>
      <c r="AR2257">
        <v>9130</v>
      </c>
    </row>
    <row r="2258" spans="1:44" x14ac:dyDescent="0.25">
      <c r="A2258">
        <v>3502804</v>
      </c>
      <c r="B2258">
        <v>2</v>
      </c>
      <c r="C2258" t="s">
        <v>891</v>
      </c>
      <c r="D2258" t="s">
        <v>3063</v>
      </c>
      <c r="E2258">
        <v>1342783</v>
      </c>
      <c r="F2258">
        <v>3120</v>
      </c>
      <c r="G2258">
        <v>40370</v>
      </c>
      <c r="H2258">
        <v>252</v>
      </c>
      <c r="I2258" t="s">
        <v>5940</v>
      </c>
      <c r="J2258">
        <v>1948</v>
      </c>
      <c r="K2258">
        <v>3874000</v>
      </c>
      <c r="L2258">
        <v>3360</v>
      </c>
      <c r="M2258">
        <v>11400</v>
      </c>
      <c r="N2258">
        <v>180</v>
      </c>
      <c r="O2258">
        <v>0</v>
      </c>
      <c r="P2258">
        <v>273</v>
      </c>
      <c r="R2258">
        <v>3502804</v>
      </c>
      <c r="S2258">
        <v>1342783</v>
      </c>
      <c r="T2258">
        <v>3120</v>
      </c>
      <c r="U2258">
        <v>40370</v>
      </c>
      <c r="V2258">
        <v>252</v>
      </c>
      <c r="W2258" t="s">
        <v>5940</v>
      </c>
      <c r="X2258">
        <v>1948</v>
      </c>
      <c r="Z2258">
        <v>3101300</v>
      </c>
      <c r="AB2258" t="s">
        <v>5940</v>
      </c>
      <c r="AC2258">
        <v>3101300</v>
      </c>
      <c r="AD2258" t="s">
        <v>4089</v>
      </c>
      <c r="AE2258" t="s">
        <v>5940</v>
      </c>
      <c r="AF2258">
        <v>3101300</v>
      </c>
      <c r="AG2258" t="s">
        <v>4089</v>
      </c>
      <c r="AH2258" t="s">
        <v>5940</v>
      </c>
      <c r="AI2258">
        <v>3101300</v>
      </c>
      <c r="AJ2258" t="s">
        <v>4089</v>
      </c>
      <c r="AK2258">
        <v>63</v>
      </c>
      <c r="AL2258">
        <v>3101300</v>
      </c>
      <c r="AM2258" t="s">
        <v>4089</v>
      </c>
      <c r="AN2258" t="s">
        <v>5940</v>
      </c>
      <c r="AO2258">
        <v>0</v>
      </c>
      <c r="AP2258">
        <v>3108404</v>
      </c>
      <c r="AQ2258" t="s">
        <v>4166</v>
      </c>
      <c r="AR2258">
        <v>13000</v>
      </c>
    </row>
    <row r="2259" spans="1:44" x14ac:dyDescent="0.25">
      <c r="A2259">
        <v>3502903</v>
      </c>
      <c r="B2259">
        <v>2</v>
      </c>
      <c r="C2259" t="s">
        <v>891</v>
      </c>
      <c r="D2259" t="s">
        <v>3064</v>
      </c>
      <c r="E2259">
        <v>37546</v>
      </c>
      <c r="F2259" t="s">
        <v>5940</v>
      </c>
      <c r="G2259">
        <v>4260</v>
      </c>
      <c r="H2259" t="s">
        <v>5940</v>
      </c>
      <c r="I2259">
        <v>18</v>
      </c>
      <c r="J2259">
        <v>372</v>
      </c>
      <c r="K2259">
        <v>40500</v>
      </c>
      <c r="L2259">
        <v>0</v>
      </c>
      <c r="M2259">
        <v>3699</v>
      </c>
      <c r="N2259">
        <v>0</v>
      </c>
      <c r="O2259">
        <v>18</v>
      </c>
      <c r="P2259">
        <v>294</v>
      </c>
      <c r="R2259">
        <v>3502903</v>
      </c>
      <c r="S2259">
        <v>37546</v>
      </c>
      <c r="T2259" t="s">
        <v>5940</v>
      </c>
      <c r="U2259">
        <v>4260</v>
      </c>
      <c r="V2259" t="s">
        <v>5940</v>
      </c>
      <c r="W2259">
        <v>18</v>
      </c>
      <c r="X2259">
        <v>372</v>
      </c>
      <c r="Z2259">
        <v>3101409</v>
      </c>
      <c r="AB2259" t="s">
        <v>5940</v>
      </c>
      <c r="AC2259">
        <v>3101409</v>
      </c>
      <c r="AD2259" t="s">
        <v>4090</v>
      </c>
      <c r="AE2259">
        <v>16</v>
      </c>
      <c r="AF2259">
        <v>3101409</v>
      </c>
      <c r="AG2259" t="s">
        <v>4090</v>
      </c>
      <c r="AH2259">
        <v>1200</v>
      </c>
      <c r="AI2259">
        <v>3101409</v>
      </c>
      <c r="AJ2259" t="s">
        <v>4090</v>
      </c>
      <c r="AK2259">
        <v>86</v>
      </c>
      <c r="AL2259">
        <v>3101409</v>
      </c>
      <c r="AM2259" t="s">
        <v>4090</v>
      </c>
      <c r="AN2259" t="s">
        <v>5940</v>
      </c>
      <c r="AO2259">
        <v>0</v>
      </c>
      <c r="AP2259">
        <v>3108503</v>
      </c>
      <c r="AQ2259" t="s">
        <v>4167</v>
      </c>
      <c r="AR2259">
        <v>1080</v>
      </c>
    </row>
    <row r="2260" spans="1:44" x14ac:dyDescent="0.25">
      <c r="A2260">
        <v>3503000</v>
      </c>
      <c r="B2260">
        <v>2</v>
      </c>
      <c r="C2260" t="s">
        <v>891</v>
      </c>
      <c r="D2260" t="s">
        <v>3065</v>
      </c>
      <c r="E2260">
        <v>844798</v>
      </c>
      <c r="F2260">
        <v>2970</v>
      </c>
      <c r="G2260">
        <v>495</v>
      </c>
      <c r="H2260" t="s">
        <v>5940</v>
      </c>
      <c r="I2260">
        <v>24</v>
      </c>
      <c r="J2260" t="s">
        <v>5940</v>
      </c>
      <c r="K2260">
        <v>1200000</v>
      </c>
      <c r="L2260">
        <v>3840</v>
      </c>
      <c r="M2260">
        <v>3035</v>
      </c>
      <c r="N2260">
        <v>0</v>
      </c>
      <c r="O2260">
        <v>21</v>
      </c>
      <c r="P2260">
        <v>0</v>
      </c>
      <c r="R2260">
        <v>3503000</v>
      </c>
      <c r="S2260">
        <v>844798</v>
      </c>
      <c r="T2260">
        <v>2970</v>
      </c>
      <c r="U2260">
        <v>495</v>
      </c>
      <c r="V2260" t="s">
        <v>5940</v>
      </c>
      <c r="W2260">
        <v>24</v>
      </c>
      <c r="X2260" t="s">
        <v>5940</v>
      </c>
      <c r="Z2260">
        <v>3101508</v>
      </c>
      <c r="AB2260" t="s">
        <v>5940</v>
      </c>
      <c r="AC2260">
        <v>3101508</v>
      </c>
      <c r="AD2260" t="s">
        <v>4091</v>
      </c>
      <c r="AE2260">
        <v>50</v>
      </c>
      <c r="AF2260">
        <v>3101508</v>
      </c>
      <c r="AG2260" t="s">
        <v>4091</v>
      </c>
      <c r="AH2260">
        <v>4320</v>
      </c>
      <c r="AI2260">
        <v>3101508</v>
      </c>
      <c r="AJ2260" t="s">
        <v>4091</v>
      </c>
      <c r="AK2260">
        <v>45</v>
      </c>
      <c r="AL2260">
        <v>3101508</v>
      </c>
      <c r="AM2260" t="s">
        <v>4091</v>
      </c>
      <c r="AN2260" t="s">
        <v>5940</v>
      </c>
      <c r="AO2260">
        <v>0</v>
      </c>
      <c r="AP2260">
        <v>3108552</v>
      </c>
      <c r="AQ2260" t="s">
        <v>4168</v>
      </c>
      <c r="AR2260">
        <v>7560</v>
      </c>
    </row>
    <row r="2261" spans="1:44" x14ac:dyDescent="0.25">
      <c r="A2261">
        <v>3503109</v>
      </c>
      <c r="B2261">
        <v>2</v>
      </c>
      <c r="C2261" t="s">
        <v>891</v>
      </c>
      <c r="D2261" t="s">
        <v>3066</v>
      </c>
      <c r="E2261">
        <v>16646</v>
      </c>
      <c r="F2261">
        <v>2862</v>
      </c>
      <c r="G2261">
        <v>5940</v>
      </c>
      <c r="H2261" t="s">
        <v>5940</v>
      </c>
      <c r="I2261">
        <v>96</v>
      </c>
      <c r="J2261">
        <v>150</v>
      </c>
      <c r="K2261">
        <v>14700</v>
      </c>
      <c r="L2261">
        <v>1665</v>
      </c>
      <c r="M2261">
        <v>11600</v>
      </c>
      <c r="N2261">
        <v>0</v>
      </c>
      <c r="O2261">
        <v>80</v>
      </c>
      <c r="P2261">
        <v>148</v>
      </c>
      <c r="R2261">
        <v>3503109</v>
      </c>
      <c r="S2261">
        <v>16646</v>
      </c>
      <c r="T2261">
        <v>2862</v>
      </c>
      <c r="U2261">
        <v>5940</v>
      </c>
      <c r="V2261" t="s">
        <v>5940</v>
      </c>
      <c r="W2261">
        <v>96</v>
      </c>
      <c r="X2261">
        <v>150</v>
      </c>
      <c r="Z2261">
        <v>3101607</v>
      </c>
      <c r="AB2261" t="s">
        <v>5940</v>
      </c>
      <c r="AC2261">
        <v>3101607</v>
      </c>
      <c r="AD2261" t="s">
        <v>4092</v>
      </c>
      <c r="AE2261">
        <v>306</v>
      </c>
      <c r="AF2261">
        <v>3101607</v>
      </c>
      <c r="AG2261" t="s">
        <v>4092</v>
      </c>
      <c r="AH2261">
        <v>187920</v>
      </c>
      <c r="AI2261">
        <v>3101607</v>
      </c>
      <c r="AJ2261" t="s">
        <v>4092</v>
      </c>
      <c r="AK2261">
        <v>2280</v>
      </c>
      <c r="AL2261">
        <v>3101607</v>
      </c>
      <c r="AM2261" t="s">
        <v>4092</v>
      </c>
      <c r="AN2261">
        <v>360</v>
      </c>
      <c r="AO2261">
        <v>0</v>
      </c>
      <c r="AP2261">
        <v>3108602</v>
      </c>
      <c r="AQ2261" t="s">
        <v>4169</v>
      </c>
      <c r="AR2261">
        <v>3600</v>
      </c>
    </row>
    <row r="2262" spans="1:44" x14ac:dyDescent="0.25">
      <c r="A2262">
        <v>3503158</v>
      </c>
      <c r="B2262">
        <v>2</v>
      </c>
      <c r="C2262" t="s">
        <v>891</v>
      </c>
      <c r="D2262" t="s">
        <v>3067</v>
      </c>
      <c r="E2262">
        <v>2607</v>
      </c>
      <c r="F2262" t="s">
        <v>5940</v>
      </c>
      <c r="G2262">
        <v>72</v>
      </c>
      <c r="H2262" t="s">
        <v>5940</v>
      </c>
      <c r="I2262" t="s">
        <v>5940</v>
      </c>
      <c r="J2262">
        <v>24</v>
      </c>
      <c r="K2262">
        <v>2600</v>
      </c>
      <c r="L2262">
        <v>0</v>
      </c>
      <c r="M2262">
        <v>63</v>
      </c>
      <c r="N2262">
        <v>0</v>
      </c>
      <c r="O2262">
        <v>0</v>
      </c>
      <c r="P2262">
        <v>29</v>
      </c>
      <c r="R2262">
        <v>3503158</v>
      </c>
      <c r="S2262">
        <v>2607</v>
      </c>
      <c r="T2262" t="s">
        <v>5940</v>
      </c>
      <c r="U2262">
        <v>72</v>
      </c>
      <c r="V2262" t="s">
        <v>5940</v>
      </c>
      <c r="W2262" t="s">
        <v>5940</v>
      </c>
      <c r="X2262">
        <v>24</v>
      </c>
      <c r="Z2262">
        <v>3101631</v>
      </c>
      <c r="AB2262" t="s">
        <v>5940</v>
      </c>
      <c r="AC2262">
        <v>3101631</v>
      </c>
      <c r="AD2262" t="s">
        <v>4093</v>
      </c>
      <c r="AE2262" t="s">
        <v>5940</v>
      </c>
      <c r="AF2262">
        <v>3101631</v>
      </c>
      <c r="AG2262" t="s">
        <v>4093</v>
      </c>
      <c r="AH2262">
        <v>150</v>
      </c>
      <c r="AI2262">
        <v>3101631</v>
      </c>
      <c r="AJ2262" t="s">
        <v>4093</v>
      </c>
      <c r="AK2262">
        <v>70</v>
      </c>
      <c r="AL2262">
        <v>3101631</v>
      </c>
      <c r="AM2262" t="s">
        <v>4093</v>
      </c>
      <c r="AN2262" t="s">
        <v>5940</v>
      </c>
      <c r="AO2262">
        <v>0</v>
      </c>
      <c r="AP2262">
        <v>3108701</v>
      </c>
      <c r="AQ2262" t="s">
        <v>4170</v>
      </c>
      <c r="AR2262">
        <v>3395</v>
      </c>
    </row>
    <row r="2263" spans="1:44" x14ac:dyDescent="0.25">
      <c r="A2263">
        <v>3503208</v>
      </c>
      <c r="B2263">
        <v>2</v>
      </c>
      <c r="C2263" t="s">
        <v>891</v>
      </c>
      <c r="D2263" t="s">
        <v>3068</v>
      </c>
      <c r="E2263">
        <v>2690646</v>
      </c>
      <c r="F2263">
        <v>2400</v>
      </c>
      <c r="G2263">
        <v>5040</v>
      </c>
      <c r="H2263">
        <v>202</v>
      </c>
      <c r="I2263">
        <v>120</v>
      </c>
      <c r="J2263">
        <v>14</v>
      </c>
      <c r="K2263">
        <v>4410000</v>
      </c>
      <c r="L2263">
        <v>2160</v>
      </c>
      <c r="M2263">
        <v>4640</v>
      </c>
      <c r="N2263">
        <v>0</v>
      </c>
      <c r="O2263">
        <v>108</v>
      </c>
      <c r="P2263">
        <v>31</v>
      </c>
      <c r="R2263">
        <v>3503208</v>
      </c>
      <c r="S2263">
        <v>2690646</v>
      </c>
      <c r="T2263">
        <v>2400</v>
      </c>
      <c r="U2263">
        <v>5040</v>
      </c>
      <c r="V2263">
        <v>202</v>
      </c>
      <c r="W2263">
        <v>120</v>
      </c>
      <c r="X2263">
        <v>14</v>
      </c>
      <c r="Z2263">
        <v>3101706</v>
      </c>
      <c r="AB2263" t="s">
        <v>5940</v>
      </c>
      <c r="AC2263">
        <v>3101706</v>
      </c>
      <c r="AD2263" t="s">
        <v>4094</v>
      </c>
      <c r="AE2263">
        <v>4</v>
      </c>
      <c r="AF2263">
        <v>3101706</v>
      </c>
      <c r="AG2263" t="s">
        <v>4094</v>
      </c>
      <c r="AH2263">
        <v>13500</v>
      </c>
      <c r="AI2263">
        <v>3101706</v>
      </c>
      <c r="AJ2263" t="s">
        <v>4094</v>
      </c>
      <c r="AK2263">
        <v>136</v>
      </c>
      <c r="AL2263">
        <v>3101706</v>
      </c>
      <c r="AM2263" t="s">
        <v>4094</v>
      </c>
      <c r="AN2263" t="s">
        <v>5940</v>
      </c>
      <c r="AO2263">
        <v>0</v>
      </c>
      <c r="AP2263">
        <v>3108800</v>
      </c>
      <c r="AQ2263" t="s">
        <v>4171</v>
      </c>
      <c r="AR2263">
        <v>198</v>
      </c>
    </row>
    <row r="2264" spans="1:44" x14ac:dyDescent="0.25">
      <c r="A2264">
        <v>3503307</v>
      </c>
      <c r="B2264">
        <v>2</v>
      </c>
      <c r="C2264" t="s">
        <v>891</v>
      </c>
      <c r="D2264" t="s">
        <v>3069</v>
      </c>
      <c r="E2264">
        <v>2438085</v>
      </c>
      <c r="F2264">
        <v>1200</v>
      </c>
      <c r="G2264">
        <v>15840</v>
      </c>
      <c r="H2264">
        <v>855</v>
      </c>
      <c r="I2264">
        <v>42</v>
      </c>
      <c r="J2264" t="s">
        <v>5940</v>
      </c>
      <c r="K2264">
        <v>2385000</v>
      </c>
      <c r="L2264">
        <v>1040</v>
      </c>
      <c r="M2264">
        <v>13860</v>
      </c>
      <c r="N2264">
        <v>320</v>
      </c>
      <c r="O2264">
        <v>42</v>
      </c>
      <c r="P2264">
        <v>0</v>
      </c>
      <c r="R2264">
        <v>3503307</v>
      </c>
      <c r="S2264">
        <v>2438085</v>
      </c>
      <c r="T2264">
        <v>1200</v>
      </c>
      <c r="U2264">
        <v>15840</v>
      </c>
      <c r="V2264">
        <v>855</v>
      </c>
      <c r="W2264">
        <v>42</v>
      </c>
      <c r="X2264" t="s">
        <v>5940</v>
      </c>
      <c r="Z2264">
        <v>3101805</v>
      </c>
      <c r="AB2264" t="s">
        <v>5940</v>
      </c>
      <c r="AC2264">
        <v>3101805</v>
      </c>
      <c r="AD2264" t="s">
        <v>4095</v>
      </c>
      <c r="AE2264">
        <v>45</v>
      </c>
      <c r="AF2264">
        <v>3101805</v>
      </c>
      <c r="AG2264" t="s">
        <v>4095</v>
      </c>
      <c r="AH2264">
        <v>750</v>
      </c>
      <c r="AI2264">
        <v>3101805</v>
      </c>
      <c r="AJ2264" t="s">
        <v>4095</v>
      </c>
      <c r="AK2264">
        <v>27</v>
      </c>
      <c r="AL2264">
        <v>3101805</v>
      </c>
      <c r="AM2264" t="s">
        <v>4095</v>
      </c>
      <c r="AN2264" t="s">
        <v>5940</v>
      </c>
      <c r="AO2264">
        <v>0</v>
      </c>
      <c r="AP2264">
        <v>3108909</v>
      </c>
      <c r="AQ2264" t="s">
        <v>4172</v>
      </c>
      <c r="AR2264">
        <v>3150</v>
      </c>
    </row>
    <row r="2265" spans="1:44" x14ac:dyDescent="0.25">
      <c r="A2265">
        <v>3503356</v>
      </c>
      <c r="B2265">
        <v>2</v>
      </c>
      <c r="C2265" t="s">
        <v>891</v>
      </c>
      <c r="D2265" t="s">
        <v>3070</v>
      </c>
      <c r="E2265">
        <v>161865</v>
      </c>
      <c r="F2265" t="s">
        <v>5940</v>
      </c>
      <c r="G2265">
        <v>3683</v>
      </c>
      <c r="H2265" t="s">
        <v>5940</v>
      </c>
      <c r="I2265" t="s">
        <v>5940</v>
      </c>
      <c r="J2265">
        <v>66</v>
      </c>
      <c r="K2265">
        <v>262500</v>
      </c>
      <c r="L2265">
        <v>0</v>
      </c>
      <c r="M2265">
        <v>450</v>
      </c>
      <c r="N2265">
        <v>0</v>
      </c>
      <c r="O2265">
        <v>0</v>
      </c>
      <c r="P2265">
        <v>176</v>
      </c>
      <c r="R2265">
        <v>3503356</v>
      </c>
      <c r="S2265">
        <v>161865</v>
      </c>
      <c r="T2265" t="s">
        <v>5940</v>
      </c>
      <c r="U2265">
        <v>3683</v>
      </c>
      <c r="V2265" t="s">
        <v>5940</v>
      </c>
      <c r="W2265" t="s">
        <v>5940</v>
      </c>
      <c r="X2265">
        <v>66</v>
      </c>
      <c r="Z2265">
        <v>3101904</v>
      </c>
      <c r="AB2265" t="s">
        <v>5940</v>
      </c>
      <c r="AC2265">
        <v>3101904</v>
      </c>
      <c r="AD2265" t="s">
        <v>4096</v>
      </c>
      <c r="AE2265">
        <v>160</v>
      </c>
      <c r="AF2265">
        <v>3101904</v>
      </c>
      <c r="AG2265" t="s">
        <v>4096</v>
      </c>
      <c r="AH2265">
        <v>79624</v>
      </c>
      <c r="AI2265">
        <v>3101904</v>
      </c>
      <c r="AJ2265" t="s">
        <v>4096</v>
      </c>
      <c r="AK2265">
        <v>240</v>
      </c>
      <c r="AL2265">
        <v>3101904</v>
      </c>
      <c r="AM2265" t="s">
        <v>4096</v>
      </c>
      <c r="AN2265">
        <v>600</v>
      </c>
      <c r="AO2265">
        <v>0</v>
      </c>
      <c r="AP2265">
        <v>3109006</v>
      </c>
      <c r="AQ2265" t="s">
        <v>4173</v>
      </c>
      <c r="AR2265">
        <v>1350</v>
      </c>
    </row>
    <row r="2266" spans="1:44" x14ac:dyDescent="0.25">
      <c r="A2266">
        <v>3503406</v>
      </c>
      <c r="B2266">
        <v>2</v>
      </c>
      <c r="C2266" t="s">
        <v>891</v>
      </c>
      <c r="D2266" t="s">
        <v>3071</v>
      </c>
      <c r="E2266">
        <v>50062</v>
      </c>
      <c r="F2266">
        <v>500</v>
      </c>
      <c r="G2266">
        <v>2310</v>
      </c>
      <c r="H2266" t="s">
        <v>5940</v>
      </c>
      <c r="I2266" t="s">
        <v>5940</v>
      </c>
      <c r="J2266">
        <v>180</v>
      </c>
      <c r="K2266">
        <v>1600000</v>
      </c>
      <c r="L2266">
        <v>750</v>
      </c>
      <c r="M2266">
        <v>2255</v>
      </c>
      <c r="N2266">
        <v>0</v>
      </c>
      <c r="O2266">
        <v>0</v>
      </c>
      <c r="P2266">
        <v>180</v>
      </c>
      <c r="R2266">
        <v>3503406</v>
      </c>
      <c r="S2266">
        <v>50062</v>
      </c>
      <c r="T2266">
        <v>500</v>
      </c>
      <c r="U2266">
        <v>2310</v>
      </c>
      <c r="V2266" t="s">
        <v>5940</v>
      </c>
      <c r="W2266" t="s">
        <v>5940</v>
      </c>
      <c r="X2266">
        <v>180</v>
      </c>
      <c r="Z2266">
        <v>3102001</v>
      </c>
      <c r="AB2266" t="s">
        <v>5940</v>
      </c>
      <c r="AC2266">
        <v>3102001</v>
      </c>
      <c r="AD2266" t="s">
        <v>4097</v>
      </c>
      <c r="AE2266">
        <v>2200</v>
      </c>
      <c r="AF2266">
        <v>3102001</v>
      </c>
      <c r="AG2266" t="s">
        <v>4097</v>
      </c>
      <c r="AH2266">
        <v>11926</v>
      </c>
      <c r="AI2266">
        <v>3102001</v>
      </c>
      <c r="AJ2266" t="s">
        <v>4097</v>
      </c>
      <c r="AK2266">
        <v>182</v>
      </c>
      <c r="AL2266">
        <v>3102001</v>
      </c>
      <c r="AM2266" t="s">
        <v>4097</v>
      </c>
      <c r="AN2266">
        <v>500</v>
      </c>
      <c r="AO2266">
        <v>0</v>
      </c>
      <c r="AP2266">
        <v>3109105</v>
      </c>
      <c r="AQ2266" t="s">
        <v>4174</v>
      </c>
      <c r="AR2266">
        <v>2208</v>
      </c>
    </row>
    <row r="2267" spans="1:44" x14ac:dyDescent="0.25">
      <c r="A2267">
        <v>3503505</v>
      </c>
      <c r="B2267">
        <v>2</v>
      </c>
      <c r="C2267" t="s">
        <v>891</v>
      </c>
      <c r="D2267" t="s">
        <v>3072</v>
      </c>
      <c r="E2267">
        <v>3129</v>
      </c>
      <c r="F2267" t="s">
        <v>5940</v>
      </c>
      <c r="G2267">
        <v>792</v>
      </c>
      <c r="H2267" t="s">
        <v>5940</v>
      </c>
      <c r="I2267">
        <v>12</v>
      </c>
      <c r="J2267">
        <v>40</v>
      </c>
      <c r="K2267">
        <v>1800</v>
      </c>
      <c r="L2267">
        <v>0</v>
      </c>
      <c r="M2267">
        <v>697</v>
      </c>
      <c r="N2267">
        <v>0</v>
      </c>
      <c r="O2267">
        <v>12</v>
      </c>
      <c r="P2267">
        <v>46</v>
      </c>
      <c r="R2267">
        <v>3503505</v>
      </c>
      <c r="S2267">
        <v>3129</v>
      </c>
      <c r="T2267" t="s">
        <v>5940</v>
      </c>
      <c r="U2267">
        <v>792</v>
      </c>
      <c r="V2267" t="s">
        <v>5940</v>
      </c>
      <c r="W2267">
        <v>12</v>
      </c>
      <c r="X2267">
        <v>40</v>
      </c>
      <c r="Z2267">
        <v>3102050</v>
      </c>
      <c r="AB2267" t="s">
        <v>5940</v>
      </c>
      <c r="AC2267">
        <v>3102050</v>
      </c>
      <c r="AD2267" t="s">
        <v>4098</v>
      </c>
      <c r="AE2267" t="s">
        <v>5940</v>
      </c>
      <c r="AF2267">
        <v>3102050</v>
      </c>
      <c r="AG2267" t="s">
        <v>4098</v>
      </c>
      <c r="AH2267">
        <v>250</v>
      </c>
      <c r="AI2267">
        <v>3102050</v>
      </c>
      <c r="AJ2267" t="s">
        <v>4098</v>
      </c>
      <c r="AK2267">
        <v>156</v>
      </c>
      <c r="AL2267">
        <v>3102050</v>
      </c>
      <c r="AM2267" t="s">
        <v>4098</v>
      </c>
      <c r="AN2267" t="s">
        <v>5940</v>
      </c>
      <c r="AO2267">
        <v>0</v>
      </c>
      <c r="AP2267">
        <v>3109204</v>
      </c>
      <c r="AQ2267" t="s">
        <v>4175</v>
      </c>
      <c r="AR2267">
        <v>11100</v>
      </c>
    </row>
    <row r="2268" spans="1:44" x14ac:dyDescent="0.25">
      <c r="A2268">
        <v>3503604</v>
      </c>
      <c r="B2268">
        <v>2</v>
      </c>
      <c r="C2268" t="s">
        <v>891</v>
      </c>
      <c r="D2268" t="s">
        <v>3073</v>
      </c>
      <c r="E2268">
        <v>619519</v>
      </c>
      <c r="F2268">
        <v>120</v>
      </c>
      <c r="G2268">
        <v>1620</v>
      </c>
      <c r="H2268" t="s">
        <v>5940</v>
      </c>
      <c r="I2268" t="s">
        <v>5940</v>
      </c>
      <c r="J2268">
        <v>57</v>
      </c>
      <c r="K2268">
        <v>567000</v>
      </c>
      <c r="L2268">
        <v>45</v>
      </c>
      <c r="M2268">
        <v>849</v>
      </c>
      <c r="N2268">
        <v>0</v>
      </c>
      <c r="O2268">
        <v>0</v>
      </c>
      <c r="P2268">
        <v>42</v>
      </c>
      <c r="R2268">
        <v>3503604</v>
      </c>
      <c r="S2268">
        <v>619519</v>
      </c>
      <c r="T2268">
        <v>120</v>
      </c>
      <c r="U2268">
        <v>1620</v>
      </c>
      <c r="V2268" t="s">
        <v>5940</v>
      </c>
      <c r="W2268" t="s">
        <v>5940</v>
      </c>
      <c r="X2268">
        <v>57</v>
      </c>
      <c r="Z2268">
        <v>3102100</v>
      </c>
      <c r="AB2268" t="s">
        <v>5940</v>
      </c>
      <c r="AC2268">
        <v>3102100</v>
      </c>
      <c r="AD2268" t="s">
        <v>4099</v>
      </c>
      <c r="AE2268">
        <v>352</v>
      </c>
      <c r="AF2268">
        <v>3102100</v>
      </c>
      <c r="AG2268" t="s">
        <v>4099</v>
      </c>
      <c r="AH2268">
        <v>22500</v>
      </c>
      <c r="AI2268">
        <v>3102100</v>
      </c>
      <c r="AJ2268" t="s">
        <v>4099</v>
      </c>
      <c r="AK2268">
        <v>1290</v>
      </c>
      <c r="AL2268">
        <v>3102100</v>
      </c>
      <c r="AM2268" t="s">
        <v>4099</v>
      </c>
      <c r="AN2268" t="s">
        <v>5940</v>
      </c>
      <c r="AO2268">
        <v>0</v>
      </c>
      <c r="AP2268">
        <v>3109253</v>
      </c>
      <c r="AQ2268" t="s">
        <v>4176</v>
      </c>
      <c r="AR2268">
        <v>132</v>
      </c>
    </row>
    <row r="2269" spans="1:44" x14ac:dyDescent="0.25">
      <c r="A2269">
        <v>3503703</v>
      </c>
      <c r="B2269">
        <v>2</v>
      </c>
      <c r="C2269" t="s">
        <v>891</v>
      </c>
      <c r="D2269" t="s">
        <v>3074</v>
      </c>
      <c r="E2269">
        <v>806729</v>
      </c>
      <c r="F2269" t="s">
        <v>5940</v>
      </c>
      <c r="G2269">
        <v>672</v>
      </c>
      <c r="H2269" t="s">
        <v>5940</v>
      </c>
      <c r="I2269" t="s">
        <v>5940</v>
      </c>
      <c r="J2269" t="s">
        <v>5940</v>
      </c>
      <c r="K2269">
        <v>728000</v>
      </c>
      <c r="L2269">
        <v>0</v>
      </c>
      <c r="M2269">
        <v>840</v>
      </c>
      <c r="N2269">
        <v>0</v>
      </c>
      <c r="O2269">
        <v>0</v>
      </c>
      <c r="P2269">
        <v>0</v>
      </c>
      <c r="R2269">
        <v>3503703</v>
      </c>
      <c r="S2269">
        <v>806729</v>
      </c>
      <c r="T2269" t="s">
        <v>5940</v>
      </c>
      <c r="U2269">
        <v>672</v>
      </c>
      <c r="V2269" t="s">
        <v>5940</v>
      </c>
      <c r="W2269" t="s">
        <v>5940</v>
      </c>
      <c r="X2269" t="s">
        <v>5940</v>
      </c>
      <c r="Z2269">
        <v>3102209</v>
      </c>
      <c r="AB2269" t="s">
        <v>5940</v>
      </c>
      <c r="AC2269">
        <v>3102209</v>
      </c>
      <c r="AD2269" t="s">
        <v>4100</v>
      </c>
      <c r="AE2269">
        <v>671</v>
      </c>
      <c r="AF2269">
        <v>3102209</v>
      </c>
      <c r="AG2269" t="s">
        <v>4100</v>
      </c>
      <c r="AH2269">
        <v>1029</v>
      </c>
      <c r="AI2269">
        <v>3102209</v>
      </c>
      <c r="AJ2269" t="s">
        <v>4100</v>
      </c>
      <c r="AK2269">
        <v>157</v>
      </c>
      <c r="AL2269">
        <v>3102209</v>
      </c>
      <c r="AM2269" t="s">
        <v>4100</v>
      </c>
      <c r="AN2269" t="s">
        <v>5940</v>
      </c>
      <c r="AO2269">
        <v>0</v>
      </c>
      <c r="AP2269">
        <v>3109303</v>
      </c>
      <c r="AQ2269" t="s">
        <v>4177</v>
      </c>
      <c r="AR2269">
        <v>90000</v>
      </c>
    </row>
    <row r="2270" spans="1:44" x14ac:dyDescent="0.25">
      <c r="A2270">
        <v>3503802</v>
      </c>
      <c r="B2270">
        <v>2</v>
      </c>
      <c r="C2270" t="s">
        <v>891</v>
      </c>
      <c r="D2270" t="s">
        <v>3075</v>
      </c>
      <c r="E2270">
        <v>107613</v>
      </c>
      <c r="F2270" t="s">
        <v>5940</v>
      </c>
      <c r="G2270">
        <v>8040</v>
      </c>
      <c r="H2270" t="s">
        <v>5940</v>
      </c>
      <c r="I2270" t="s">
        <v>5940</v>
      </c>
      <c r="J2270">
        <v>10</v>
      </c>
      <c r="K2270">
        <v>252000</v>
      </c>
      <c r="L2270">
        <v>0</v>
      </c>
      <c r="M2270">
        <v>4360</v>
      </c>
      <c r="N2270">
        <v>0</v>
      </c>
      <c r="O2270">
        <v>20</v>
      </c>
      <c r="P2270">
        <v>21</v>
      </c>
      <c r="R2270">
        <v>3503802</v>
      </c>
      <c r="S2270">
        <v>107613</v>
      </c>
      <c r="T2270" t="s">
        <v>5940</v>
      </c>
      <c r="U2270">
        <v>8040</v>
      </c>
      <c r="V2270" t="s">
        <v>5940</v>
      </c>
      <c r="W2270" t="s">
        <v>5940</v>
      </c>
      <c r="X2270">
        <v>10</v>
      </c>
      <c r="Z2270">
        <v>3102308</v>
      </c>
      <c r="AB2270" t="s">
        <v>5940</v>
      </c>
      <c r="AC2270">
        <v>3102308</v>
      </c>
      <c r="AD2270" t="s">
        <v>4101</v>
      </c>
      <c r="AE2270">
        <v>118</v>
      </c>
      <c r="AF2270">
        <v>3102308</v>
      </c>
      <c r="AG2270" t="s">
        <v>4101</v>
      </c>
      <c r="AH2270">
        <v>10000</v>
      </c>
      <c r="AI2270">
        <v>3102308</v>
      </c>
      <c r="AJ2270" t="s">
        <v>4101</v>
      </c>
      <c r="AK2270">
        <v>660</v>
      </c>
      <c r="AL2270">
        <v>3102308</v>
      </c>
      <c r="AM2270" t="s">
        <v>4101</v>
      </c>
      <c r="AN2270" t="s">
        <v>5940</v>
      </c>
      <c r="AO2270">
        <v>0</v>
      </c>
      <c r="AP2270">
        <v>3109402</v>
      </c>
      <c r="AQ2270" t="s">
        <v>4178</v>
      </c>
      <c r="AR2270">
        <v>11500</v>
      </c>
    </row>
    <row r="2271" spans="1:44" x14ac:dyDescent="0.25">
      <c r="A2271">
        <v>3503901</v>
      </c>
      <c r="B2271">
        <v>2</v>
      </c>
      <c r="C2271" t="s">
        <v>891</v>
      </c>
      <c r="D2271" t="s">
        <v>3076</v>
      </c>
      <c r="E2271" t="s">
        <v>5940</v>
      </c>
      <c r="F2271" t="s">
        <v>5940</v>
      </c>
      <c r="G2271">
        <v>0</v>
      </c>
      <c r="H2271" t="s">
        <v>5940</v>
      </c>
      <c r="I2271" t="s">
        <v>5940</v>
      </c>
      <c r="J2271" t="s">
        <v>5940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R2271">
        <v>3503901</v>
      </c>
      <c r="S2271" t="s">
        <v>5940</v>
      </c>
      <c r="T2271" t="s">
        <v>5940</v>
      </c>
      <c r="U2271">
        <v>0</v>
      </c>
      <c r="V2271" t="s">
        <v>5940</v>
      </c>
      <c r="W2271" t="s">
        <v>5940</v>
      </c>
      <c r="X2271" t="s">
        <v>5940</v>
      </c>
      <c r="Z2271">
        <v>3102407</v>
      </c>
      <c r="AB2271" t="s">
        <v>5940</v>
      </c>
      <c r="AC2271">
        <v>3102407</v>
      </c>
      <c r="AD2271" t="s">
        <v>4102</v>
      </c>
      <c r="AE2271">
        <v>13</v>
      </c>
      <c r="AF2271">
        <v>3102407</v>
      </c>
      <c r="AG2271" t="s">
        <v>4102</v>
      </c>
      <c r="AH2271">
        <v>4800</v>
      </c>
      <c r="AI2271">
        <v>3102407</v>
      </c>
      <c r="AJ2271" t="s">
        <v>4102</v>
      </c>
      <c r="AK2271">
        <v>36</v>
      </c>
      <c r="AL2271">
        <v>3102407</v>
      </c>
      <c r="AM2271" t="s">
        <v>4102</v>
      </c>
      <c r="AN2271" t="s">
        <v>5940</v>
      </c>
      <c r="AO2271">
        <v>0</v>
      </c>
      <c r="AP2271">
        <v>3109451</v>
      </c>
      <c r="AQ2271" t="s">
        <v>4179</v>
      </c>
      <c r="AR2271">
        <v>29100</v>
      </c>
    </row>
    <row r="2272" spans="1:44" x14ac:dyDescent="0.25">
      <c r="A2272">
        <v>3503950</v>
      </c>
      <c r="B2272">
        <v>2</v>
      </c>
      <c r="C2272" t="s">
        <v>891</v>
      </c>
      <c r="D2272" t="s">
        <v>3077</v>
      </c>
      <c r="E2272" t="s">
        <v>5940</v>
      </c>
      <c r="F2272" t="s">
        <v>5940</v>
      </c>
      <c r="G2272">
        <v>126</v>
      </c>
      <c r="H2272">
        <v>126</v>
      </c>
      <c r="I2272" t="s">
        <v>5940</v>
      </c>
      <c r="J2272">
        <v>31</v>
      </c>
      <c r="K2272">
        <v>0</v>
      </c>
      <c r="L2272">
        <v>0</v>
      </c>
      <c r="M2272">
        <v>195</v>
      </c>
      <c r="N2272">
        <v>0</v>
      </c>
      <c r="O2272">
        <v>0</v>
      </c>
      <c r="P2272">
        <v>18</v>
      </c>
      <c r="R2272">
        <v>3503950</v>
      </c>
      <c r="S2272" t="s">
        <v>5940</v>
      </c>
      <c r="T2272" t="s">
        <v>5940</v>
      </c>
      <c r="U2272">
        <v>126</v>
      </c>
      <c r="V2272">
        <v>126</v>
      </c>
      <c r="W2272" t="s">
        <v>5940</v>
      </c>
      <c r="X2272">
        <v>31</v>
      </c>
      <c r="Z2272">
        <v>3102506</v>
      </c>
      <c r="AB2272" t="s">
        <v>5940</v>
      </c>
      <c r="AC2272">
        <v>3102506</v>
      </c>
      <c r="AD2272" t="s">
        <v>4103</v>
      </c>
      <c r="AE2272" t="s">
        <v>5940</v>
      </c>
      <c r="AF2272">
        <v>3102506</v>
      </c>
      <c r="AG2272" t="s">
        <v>4103</v>
      </c>
      <c r="AH2272">
        <v>10000</v>
      </c>
      <c r="AI2272">
        <v>3102506</v>
      </c>
      <c r="AJ2272" t="s">
        <v>4103</v>
      </c>
      <c r="AK2272">
        <v>31</v>
      </c>
      <c r="AL2272">
        <v>3102506</v>
      </c>
      <c r="AM2272" t="s">
        <v>4103</v>
      </c>
      <c r="AN2272" t="s">
        <v>5940</v>
      </c>
      <c r="AO2272">
        <v>0</v>
      </c>
      <c r="AP2272">
        <v>3109501</v>
      </c>
      <c r="AQ2272" t="s">
        <v>4180</v>
      </c>
      <c r="AR2272">
        <v>9200</v>
      </c>
    </row>
    <row r="2273" spans="1:44" x14ac:dyDescent="0.25">
      <c r="A2273">
        <v>3504008</v>
      </c>
      <c r="B2273">
        <v>2</v>
      </c>
      <c r="C2273" t="s">
        <v>891</v>
      </c>
      <c r="D2273" t="s">
        <v>3078</v>
      </c>
      <c r="E2273">
        <v>609192</v>
      </c>
      <c r="F2273">
        <v>7644</v>
      </c>
      <c r="G2273">
        <v>7441</v>
      </c>
      <c r="H2273" t="s">
        <v>5940</v>
      </c>
      <c r="I2273">
        <v>36</v>
      </c>
      <c r="J2273">
        <v>72</v>
      </c>
      <c r="K2273">
        <v>914475</v>
      </c>
      <c r="L2273">
        <v>14229</v>
      </c>
      <c r="M2273">
        <v>19021</v>
      </c>
      <c r="N2273">
        <v>0</v>
      </c>
      <c r="O2273">
        <v>3</v>
      </c>
      <c r="P2273">
        <v>94</v>
      </c>
      <c r="R2273">
        <v>3504008</v>
      </c>
      <c r="S2273">
        <v>609192</v>
      </c>
      <c r="T2273">
        <v>7644</v>
      </c>
      <c r="U2273">
        <v>7441</v>
      </c>
      <c r="V2273" t="s">
        <v>5940</v>
      </c>
      <c r="W2273">
        <v>36</v>
      </c>
      <c r="X2273">
        <v>72</v>
      </c>
      <c r="Z2273">
        <v>3102605</v>
      </c>
      <c r="AB2273" t="s">
        <v>5940</v>
      </c>
      <c r="AC2273">
        <v>3102605</v>
      </c>
      <c r="AD2273" t="s">
        <v>4104</v>
      </c>
      <c r="AE2273">
        <v>24</v>
      </c>
      <c r="AF2273">
        <v>3102605</v>
      </c>
      <c r="AG2273" t="s">
        <v>4104</v>
      </c>
      <c r="AH2273">
        <v>2100</v>
      </c>
      <c r="AI2273">
        <v>3102605</v>
      </c>
      <c r="AJ2273" t="s">
        <v>4104</v>
      </c>
      <c r="AK2273">
        <v>297</v>
      </c>
      <c r="AL2273">
        <v>3102605</v>
      </c>
      <c r="AM2273" t="s">
        <v>4104</v>
      </c>
      <c r="AN2273" t="s">
        <v>5940</v>
      </c>
      <c r="AO2273">
        <v>0</v>
      </c>
      <c r="AP2273">
        <v>3109600</v>
      </c>
      <c r="AQ2273" t="s">
        <v>4181</v>
      </c>
      <c r="AR2273">
        <v>32</v>
      </c>
    </row>
    <row r="2274" spans="1:44" x14ac:dyDescent="0.25">
      <c r="A2274">
        <v>3504107</v>
      </c>
      <c r="B2274">
        <v>2</v>
      </c>
      <c r="C2274" t="s">
        <v>891</v>
      </c>
      <c r="D2274" t="s">
        <v>3079</v>
      </c>
      <c r="E2274">
        <v>1251</v>
      </c>
      <c r="F2274" t="s">
        <v>5940</v>
      </c>
      <c r="G2274">
        <v>2240</v>
      </c>
      <c r="H2274" t="s">
        <v>5940</v>
      </c>
      <c r="I2274" t="s">
        <v>5940</v>
      </c>
      <c r="J2274">
        <v>198</v>
      </c>
      <c r="K2274">
        <v>2750</v>
      </c>
      <c r="L2274">
        <v>0</v>
      </c>
      <c r="M2274">
        <v>5300</v>
      </c>
      <c r="N2274">
        <v>0</v>
      </c>
      <c r="O2274">
        <v>0</v>
      </c>
      <c r="P2274">
        <v>255</v>
      </c>
      <c r="R2274">
        <v>3504107</v>
      </c>
      <c r="S2274">
        <v>1251</v>
      </c>
      <c r="T2274" t="s">
        <v>5940</v>
      </c>
      <c r="U2274">
        <v>2240</v>
      </c>
      <c r="V2274" t="s">
        <v>5940</v>
      </c>
      <c r="W2274" t="s">
        <v>5940</v>
      </c>
      <c r="X2274">
        <v>198</v>
      </c>
      <c r="Z2274">
        <v>3102704</v>
      </c>
      <c r="AB2274" t="s">
        <v>5940</v>
      </c>
      <c r="AC2274">
        <v>3102704</v>
      </c>
      <c r="AD2274" t="s">
        <v>4105</v>
      </c>
      <c r="AE2274">
        <v>4</v>
      </c>
      <c r="AF2274">
        <v>3102704</v>
      </c>
      <c r="AG2274" t="s">
        <v>4105</v>
      </c>
      <c r="AH2274">
        <v>18000</v>
      </c>
      <c r="AI2274">
        <v>3102704</v>
      </c>
      <c r="AJ2274" t="s">
        <v>4105</v>
      </c>
      <c r="AK2274">
        <v>80</v>
      </c>
      <c r="AL2274">
        <v>3102704</v>
      </c>
      <c r="AM2274" t="s">
        <v>4105</v>
      </c>
      <c r="AN2274" t="s">
        <v>5940</v>
      </c>
      <c r="AO2274">
        <v>0</v>
      </c>
      <c r="AP2274">
        <v>3109709</v>
      </c>
      <c r="AQ2274" t="s">
        <v>4182</v>
      </c>
      <c r="AR2274">
        <v>2772</v>
      </c>
    </row>
    <row r="2275" spans="1:44" x14ac:dyDescent="0.25">
      <c r="A2275">
        <v>3504206</v>
      </c>
      <c r="B2275">
        <v>2</v>
      </c>
      <c r="C2275" t="s">
        <v>891</v>
      </c>
      <c r="D2275" t="s">
        <v>3080</v>
      </c>
      <c r="E2275">
        <v>17241</v>
      </c>
      <c r="F2275">
        <v>442</v>
      </c>
      <c r="G2275">
        <v>2160</v>
      </c>
      <c r="H2275">
        <v>900</v>
      </c>
      <c r="I2275">
        <v>12</v>
      </c>
      <c r="J2275">
        <v>258</v>
      </c>
      <c r="K2275">
        <v>113643</v>
      </c>
      <c r="L2275">
        <v>0</v>
      </c>
      <c r="M2275">
        <v>1350</v>
      </c>
      <c r="N2275">
        <v>120</v>
      </c>
      <c r="O2275">
        <v>15</v>
      </c>
      <c r="P2275">
        <v>90</v>
      </c>
      <c r="R2275">
        <v>3504206</v>
      </c>
      <c r="S2275">
        <v>17241</v>
      </c>
      <c r="T2275">
        <v>442</v>
      </c>
      <c r="U2275">
        <v>2160</v>
      </c>
      <c r="V2275">
        <v>900</v>
      </c>
      <c r="W2275">
        <v>12</v>
      </c>
      <c r="X2275">
        <v>258</v>
      </c>
      <c r="Z2275">
        <v>3102803</v>
      </c>
      <c r="AB2275" t="s">
        <v>5940</v>
      </c>
      <c r="AC2275">
        <v>3102803</v>
      </c>
      <c r="AD2275" t="s">
        <v>4106</v>
      </c>
      <c r="AE2275" t="s">
        <v>5940</v>
      </c>
      <c r="AF2275">
        <v>3102803</v>
      </c>
      <c r="AG2275" t="s">
        <v>4106</v>
      </c>
      <c r="AH2275">
        <v>59085</v>
      </c>
      <c r="AI2275">
        <v>3102803</v>
      </c>
      <c r="AJ2275" t="s">
        <v>4106</v>
      </c>
      <c r="AK2275">
        <v>989</v>
      </c>
      <c r="AL2275">
        <v>3102803</v>
      </c>
      <c r="AM2275" t="s">
        <v>4106</v>
      </c>
      <c r="AN2275">
        <v>1650</v>
      </c>
      <c r="AO2275">
        <v>0</v>
      </c>
      <c r="AP2275">
        <v>3109808</v>
      </c>
      <c r="AQ2275" t="s">
        <v>4183</v>
      </c>
      <c r="AR2275">
        <v>7200</v>
      </c>
    </row>
    <row r="2276" spans="1:44" x14ac:dyDescent="0.25">
      <c r="A2276">
        <v>3504305</v>
      </c>
      <c r="B2276">
        <v>2</v>
      </c>
      <c r="C2276" t="s">
        <v>891</v>
      </c>
      <c r="D2276" t="s">
        <v>3081</v>
      </c>
      <c r="E2276">
        <v>82227</v>
      </c>
      <c r="F2276" t="s">
        <v>5940</v>
      </c>
      <c r="G2276">
        <v>3300</v>
      </c>
      <c r="H2276" t="s">
        <v>5940</v>
      </c>
      <c r="I2276">
        <v>168</v>
      </c>
      <c r="J2276">
        <v>30</v>
      </c>
      <c r="K2276">
        <v>82227</v>
      </c>
      <c r="L2276">
        <v>0</v>
      </c>
      <c r="M2276">
        <v>3720</v>
      </c>
      <c r="N2276">
        <v>0</v>
      </c>
      <c r="O2276">
        <v>184</v>
      </c>
      <c r="P2276">
        <v>31</v>
      </c>
      <c r="R2276">
        <v>3504305</v>
      </c>
      <c r="S2276">
        <v>82227</v>
      </c>
      <c r="T2276" t="s">
        <v>5940</v>
      </c>
      <c r="U2276">
        <v>3300</v>
      </c>
      <c r="V2276" t="s">
        <v>5940</v>
      </c>
      <c r="W2276">
        <v>168</v>
      </c>
      <c r="X2276">
        <v>30</v>
      </c>
      <c r="Z2276">
        <v>3102852</v>
      </c>
      <c r="AB2276" t="s">
        <v>5940</v>
      </c>
      <c r="AC2276">
        <v>3102852</v>
      </c>
      <c r="AD2276" t="s">
        <v>4107</v>
      </c>
      <c r="AE2276">
        <v>442</v>
      </c>
      <c r="AF2276">
        <v>3102852</v>
      </c>
      <c r="AG2276" t="s">
        <v>4107</v>
      </c>
      <c r="AH2276">
        <v>3000</v>
      </c>
      <c r="AI2276">
        <v>3102852</v>
      </c>
      <c r="AJ2276" t="s">
        <v>4107</v>
      </c>
      <c r="AK2276">
        <v>322</v>
      </c>
      <c r="AL2276">
        <v>3102852</v>
      </c>
      <c r="AM2276" t="s">
        <v>4107</v>
      </c>
      <c r="AN2276" t="s">
        <v>5940</v>
      </c>
      <c r="AO2276">
        <v>0</v>
      </c>
      <c r="AP2276">
        <v>3109907</v>
      </c>
      <c r="AQ2276" t="s">
        <v>4184</v>
      </c>
      <c r="AR2276">
        <v>264</v>
      </c>
    </row>
    <row r="2277" spans="1:44" x14ac:dyDescent="0.25">
      <c r="A2277">
        <v>3504404</v>
      </c>
      <c r="B2277">
        <v>2</v>
      </c>
      <c r="C2277" t="s">
        <v>891</v>
      </c>
      <c r="D2277" t="s">
        <v>3082</v>
      </c>
      <c r="E2277">
        <v>842566</v>
      </c>
      <c r="F2277">
        <v>233</v>
      </c>
      <c r="G2277">
        <v>913</v>
      </c>
      <c r="H2277" t="s">
        <v>5940</v>
      </c>
      <c r="I2277" t="s">
        <v>5940</v>
      </c>
      <c r="J2277" t="s">
        <v>5940</v>
      </c>
      <c r="K2277">
        <v>1440000</v>
      </c>
      <c r="L2277">
        <v>466</v>
      </c>
      <c r="M2277">
        <v>1200</v>
      </c>
      <c r="N2277">
        <v>0</v>
      </c>
      <c r="O2277">
        <v>0</v>
      </c>
      <c r="P2277">
        <v>0</v>
      </c>
      <c r="R2277">
        <v>3504404</v>
      </c>
      <c r="S2277">
        <v>842566</v>
      </c>
      <c r="T2277">
        <v>233</v>
      </c>
      <c r="U2277">
        <v>913</v>
      </c>
      <c r="V2277" t="s">
        <v>5940</v>
      </c>
      <c r="W2277" t="s">
        <v>5940</v>
      </c>
      <c r="X2277" t="s">
        <v>5940</v>
      </c>
      <c r="Z2277">
        <v>3102902</v>
      </c>
      <c r="AB2277" t="s">
        <v>5940</v>
      </c>
      <c r="AC2277">
        <v>3102902</v>
      </c>
      <c r="AD2277" t="s">
        <v>4108</v>
      </c>
      <c r="AE2277">
        <v>15</v>
      </c>
      <c r="AF2277">
        <v>3102902</v>
      </c>
      <c r="AG2277" t="s">
        <v>4108</v>
      </c>
      <c r="AH2277">
        <v>800</v>
      </c>
      <c r="AI2277">
        <v>3102902</v>
      </c>
      <c r="AJ2277" t="s">
        <v>4108</v>
      </c>
      <c r="AK2277">
        <v>306</v>
      </c>
      <c r="AL2277">
        <v>3102902</v>
      </c>
      <c r="AM2277" t="s">
        <v>4108</v>
      </c>
      <c r="AN2277" t="s">
        <v>5940</v>
      </c>
      <c r="AO2277">
        <v>0</v>
      </c>
      <c r="AP2277">
        <v>3110004</v>
      </c>
      <c r="AQ2277" t="s">
        <v>4185</v>
      </c>
      <c r="AR2277">
        <v>2145</v>
      </c>
    </row>
    <row r="2278" spans="1:44" x14ac:dyDescent="0.25">
      <c r="A2278">
        <v>3504503</v>
      </c>
      <c r="B2278">
        <v>2</v>
      </c>
      <c r="C2278" t="s">
        <v>891</v>
      </c>
      <c r="D2278" t="s">
        <v>3083</v>
      </c>
      <c r="E2278">
        <v>438043</v>
      </c>
      <c r="F2278">
        <v>6720</v>
      </c>
      <c r="G2278">
        <v>20437</v>
      </c>
      <c r="H2278">
        <v>210</v>
      </c>
      <c r="I2278">
        <v>119</v>
      </c>
      <c r="J2278">
        <v>1380</v>
      </c>
      <c r="K2278">
        <v>420000</v>
      </c>
      <c r="L2278">
        <v>6400</v>
      </c>
      <c r="M2278">
        <v>23760</v>
      </c>
      <c r="N2278">
        <v>172</v>
      </c>
      <c r="O2278">
        <v>119</v>
      </c>
      <c r="P2278">
        <v>1005</v>
      </c>
      <c r="R2278">
        <v>3504503</v>
      </c>
      <c r="S2278">
        <v>438043</v>
      </c>
      <c r="T2278">
        <v>6720</v>
      </c>
      <c r="U2278">
        <v>20437</v>
      </c>
      <c r="V2278">
        <v>210</v>
      </c>
      <c r="W2278">
        <v>119</v>
      </c>
      <c r="X2278">
        <v>1380</v>
      </c>
      <c r="Z2278">
        <v>3103009</v>
      </c>
      <c r="AB2278" t="s">
        <v>5940</v>
      </c>
      <c r="AC2278">
        <v>3103009</v>
      </c>
      <c r="AD2278" t="s">
        <v>4109</v>
      </c>
      <c r="AE2278">
        <v>5</v>
      </c>
      <c r="AF2278">
        <v>3103009</v>
      </c>
      <c r="AG2278" t="s">
        <v>4109</v>
      </c>
      <c r="AH2278" t="s">
        <v>5940</v>
      </c>
      <c r="AI2278">
        <v>3103009</v>
      </c>
      <c r="AJ2278" t="s">
        <v>4109</v>
      </c>
      <c r="AK2278">
        <v>52</v>
      </c>
      <c r="AL2278">
        <v>3103009</v>
      </c>
      <c r="AM2278" t="s">
        <v>4109</v>
      </c>
      <c r="AN2278" t="s">
        <v>5940</v>
      </c>
      <c r="AO2278">
        <v>0</v>
      </c>
      <c r="AP2278">
        <v>3110103</v>
      </c>
      <c r="AQ2278" t="s">
        <v>4186</v>
      </c>
      <c r="AR2278">
        <v>250</v>
      </c>
    </row>
    <row r="2279" spans="1:44" x14ac:dyDescent="0.25">
      <c r="A2279">
        <v>3504602</v>
      </c>
      <c r="B2279">
        <v>2</v>
      </c>
      <c r="C2279" t="s">
        <v>891</v>
      </c>
      <c r="D2279" t="s">
        <v>3084</v>
      </c>
      <c r="E2279">
        <v>104296</v>
      </c>
      <c r="F2279">
        <v>125</v>
      </c>
      <c r="G2279">
        <v>2033</v>
      </c>
      <c r="H2279">
        <v>120</v>
      </c>
      <c r="I2279">
        <v>30</v>
      </c>
      <c r="J2279" t="s">
        <v>5940</v>
      </c>
      <c r="K2279">
        <v>136000</v>
      </c>
      <c r="L2279">
        <v>96</v>
      </c>
      <c r="M2279">
        <v>1479</v>
      </c>
      <c r="N2279">
        <v>91</v>
      </c>
      <c r="O2279">
        <v>16</v>
      </c>
      <c r="P2279">
        <v>5</v>
      </c>
      <c r="R2279">
        <v>3504602</v>
      </c>
      <c r="S2279">
        <v>104296</v>
      </c>
      <c r="T2279">
        <v>125</v>
      </c>
      <c r="U2279">
        <v>2033</v>
      </c>
      <c r="V2279">
        <v>120</v>
      </c>
      <c r="W2279">
        <v>30</v>
      </c>
      <c r="X2279" t="s">
        <v>5940</v>
      </c>
      <c r="Z2279">
        <v>3103108</v>
      </c>
      <c r="AB2279" t="s">
        <v>5940</v>
      </c>
      <c r="AC2279">
        <v>3103108</v>
      </c>
      <c r="AD2279" t="s">
        <v>4110</v>
      </c>
      <c r="AE2279">
        <v>630</v>
      </c>
      <c r="AF2279">
        <v>3103108</v>
      </c>
      <c r="AG2279" t="s">
        <v>4110</v>
      </c>
      <c r="AH2279">
        <v>2000</v>
      </c>
      <c r="AI2279">
        <v>3103108</v>
      </c>
      <c r="AJ2279" t="s">
        <v>4110</v>
      </c>
      <c r="AK2279">
        <v>30</v>
      </c>
      <c r="AL2279">
        <v>3103108</v>
      </c>
      <c r="AM2279" t="s">
        <v>4110</v>
      </c>
      <c r="AN2279" t="s">
        <v>5940</v>
      </c>
      <c r="AO2279">
        <v>0</v>
      </c>
      <c r="AP2279">
        <v>3110202</v>
      </c>
      <c r="AQ2279" t="s">
        <v>4187</v>
      </c>
      <c r="AR2279">
        <v>2100</v>
      </c>
    </row>
    <row r="2280" spans="1:44" x14ac:dyDescent="0.25">
      <c r="A2280">
        <v>3504701</v>
      </c>
      <c r="B2280">
        <v>2</v>
      </c>
      <c r="C2280" t="s">
        <v>891</v>
      </c>
      <c r="D2280" t="s">
        <v>3085</v>
      </c>
      <c r="E2280" t="s">
        <v>5940</v>
      </c>
      <c r="F2280" t="s">
        <v>5940</v>
      </c>
      <c r="G2280">
        <v>140</v>
      </c>
      <c r="H2280" t="s">
        <v>5940</v>
      </c>
      <c r="I2280">
        <v>6</v>
      </c>
      <c r="J2280">
        <v>9</v>
      </c>
      <c r="K2280">
        <v>1400</v>
      </c>
      <c r="L2280">
        <v>0</v>
      </c>
      <c r="M2280">
        <v>160</v>
      </c>
      <c r="N2280">
        <v>0</v>
      </c>
      <c r="O2280">
        <v>6</v>
      </c>
      <c r="P2280">
        <v>12</v>
      </c>
      <c r="R2280">
        <v>3504701</v>
      </c>
      <c r="S2280" t="s">
        <v>5940</v>
      </c>
      <c r="T2280" t="s">
        <v>5940</v>
      </c>
      <c r="U2280">
        <v>140</v>
      </c>
      <c r="V2280" t="s">
        <v>5940</v>
      </c>
      <c r="W2280">
        <v>6</v>
      </c>
      <c r="X2280">
        <v>9</v>
      </c>
      <c r="Z2280">
        <v>3103207</v>
      </c>
      <c r="AB2280" t="s">
        <v>5940</v>
      </c>
      <c r="AC2280">
        <v>3103207</v>
      </c>
      <c r="AD2280" t="s">
        <v>4111</v>
      </c>
      <c r="AE2280" t="s">
        <v>5940</v>
      </c>
      <c r="AF2280">
        <v>3103207</v>
      </c>
      <c r="AG2280" t="s">
        <v>4111</v>
      </c>
      <c r="AH2280">
        <v>1800</v>
      </c>
      <c r="AI2280">
        <v>3103207</v>
      </c>
      <c r="AJ2280" t="s">
        <v>4111</v>
      </c>
      <c r="AK2280">
        <v>10</v>
      </c>
      <c r="AL2280">
        <v>3103207</v>
      </c>
      <c r="AM2280" t="s">
        <v>4111</v>
      </c>
      <c r="AN2280" t="s">
        <v>5940</v>
      </c>
      <c r="AO2280">
        <v>0</v>
      </c>
      <c r="AP2280">
        <v>3110301</v>
      </c>
      <c r="AQ2280" t="s">
        <v>4188</v>
      </c>
      <c r="AR2280">
        <v>14400</v>
      </c>
    </row>
    <row r="2281" spans="1:44" x14ac:dyDescent="0.25">
      <c r="A2281">
        <v>3504800</v>
      </c>
      <c r="B2281">
        <v>2</v>
      </c>
      <c r="C2281" t="s">
        <v>891</v>
      </c>
      <c r="D2281" t="s">
        <v>3086</v>
      </c>
      <c r="E2281">
        <v>33375</v>
      </c>
      <c r="F2281">
        <v>182</v>
      </c>
      <c r="G2281">
        <v>2166</v>
      </c>
      <c r="H2281" t="s">
        <v>5940</v>
      </c>
      <c r="I2281">
        <v>54</v>
      </c>
      <c r="J2281" t="s">
        <v>5940</v>
      </c>
      <c r="K2281">
        <v>720000</v>
      </c>
      <c r="L2281">
        <v>175</v>
      </c>
      <c r="M2281">
        <v>510</v>
      </c>
      <c r="N2281">
        <v>0</v>
      </c>
      <c r="O2281">
        <v>10</v>
      </c>
      <c r="P2281">
        <v>16</v>
      </c>
      <c r="R2281">
        <v>3504800</v>
      </c>
      <c r="S2281">
        <v>33375</v>
      </c>
      <c r="T2281">
        <v>182</v>
      </c>
      <c r="U2281">
        <v>2166</v>
      </c>
      <c r="V2281" t="s">
        <v>5940</v>
      </c>
      <c r="W2281">
        <v>54</v>
      </c>
      <c r="X2281" t="s">
        <v>5940</v>
      </c>
      <c r="Z2281">
        <v>3103306</v>
      </c>
      <c r="AB2281" t="s">
        <v>5940</v>
      </c>
      <c r="AC2281">
        <v>3103306</v>
      </c>
      <c r="AD2281" t="s">
        <v>4112</v>
      </c>
      <c r="AE2281">
        <v>31</v>
      </c>
      <c r="AF2281">
        <v>3103306</v>
      </c>
      <c r="AG2281" t="s">
        <v>4112</v>
      </c>
      <c r="AH2281">
        <v>420</v>
      </c>
      <c r="AI2281">
        <v>3103306</v>
      </c>
      <c r="AJ2281" t="s">
        <v>4112</v>
      </c>
      <c r="AK2281">
        <v>60</v>
      </c>
      <c r="AL2281">
        <v>3103306</v>
      </c>
      <c r="AM2281" t="s">
        <v>4112</v>
      </c>
      <c r="AN2281" t="s">
        <v>5940</v>
      </c>
      <c r="AO2281">
        <v>0</v>
      </c>
      <c r="AP2281">
        <v>3110400</v>
      </c>
      <c r="AQ2281" t="s">
        <v>4189</v>
      </c>
      <c r="AR2281">
        <v>4320</v>
      </c>
    </row>
    <row r="2282" spans="1:44" x14ac:dyDescent="0.25">
      <c r="A2282">
        <v>3504909</v>
      </c>
      <c r="B2282">
        <v>2</v>
      </c>
      <c r="C2282" t="s">
        <v>891</v>
      </c>
      <c r="D2282" t="s">
        <v>3087</v>
      </c>
      <c r="E2282">
        <v>2607</v>
      </c>
      <c r="F2282" t="s">
        <v>5940</v>
      </c>
      <c r="G2282">
        <v>720</v>
      </c>
      <c r="H2282" t="s">
        <v>5940</v>
      </c>
      <c r="I2282" t="s">
        <v>5940</v>
      </c>
      <c r="J2282">
        <v>22</v>
      </c>
      <c r="K2282">
        <v>1500</v>
      </c>
      <c r="L2282">
        <v>0</v>
      </c>
      <c r="M2282">
        <v>628</v>
      </c>
      <c r="N2282">
        <v>0</v>
      </c>
      <c r="O2282">
        <v>0</v>
      </c>
      <c r="P2282">
        <v>45</v>
      </c>
      <c r="R2282">
        <v>3504909</v>
      </c>
      <c r="S2282">
        <v>2607</v>
      </c>
      <c r="T2282" t="s">
        <v>5940</v>
      </c>
      <c r="U2282">
        <v>720</v>
      </c>
      <c r="V2282" t="s">
        <v>5940</v>
      </c>
      <c r="W2282" t="s">
        <v>5940</v>
      </c>
      <c r="X2282">
        <v>22</v>
      </c>
      <c r="Z2282">
        <v>3103405</v>
      </c>
      <c r="AB2282" t="s">
        <v>5940</v>
      </c>
      <c r="AC2282">
        <v>3103405</v>
      </c>
      <c r="AD2282" t="s">
        <v>4113</v>
      </c>
      <c r="AE2282" t="s">
        <v>5940</v>
      </c>
      <c r="AF2282">
        <v>3103405</v>
      </c>
      <c r="AG2282" t="s">
        <v>4113</v>
      </c>
      <c r="AH2282">
        <v>8480</v>
      </c>
      <c r="AI2282">
        <v>3103405</v>
      </c>
      <c r="AJ2282" t="s">
        <v>4113</v>
      </c>
      <c r="AK2282">
        <v>150</v>
      </c>
      <c r="AL2282">
        <v>3103405</v>
      </c>
      <c r="AM2282" t="s">
        <v>4113</v>
      </c>
      <c r="AN2282" t="s">
        <v>5940</v>
      </c>
      <c r="AO2282">
        <v>0</v>
      </c>
      <c r="AP2282">
        <v>3110509</v>
      </c>
      <c r="AQ2282" t="s">
        <v>4190</v>
      </c>
      <c r="AR2282">
        <v>2000</v>
      </c>
    </row>
    <row r="2283" spans="1:44" x14ac:dyDescent="0.25">
      <c r="A2283">
        <v>3505005</v>
      </c>
      <c r="B2283">
        <v>2</v>
      </c>
      <c r="C2283" t="s">
        <v>891</v>
      </c>
      <c r="D2283" t="s">
        <v>3088</v>
      </c>
      <c r="E2283" t="s">
        <v>5940</v>
      </c>
      <c r="F2283">
        <v>720</v>
      </c>
      <c r="G2283">
        <v>2376</v>
      </c>
      <c r="H2283" t="s">
        <v>5940</v>
      </c>
      <c r="I2283">
        <v>16</v>
      </c>
      <c r="J2283">
        <v>1440</v>
      </c>
      <c r="K2283">
        <v>0</v>
      </c>
      <c r="L2283">
        <v>525</v>
      </c>
      <c r="M2283">
        <v>7040</v>
      </c>
      <c r="N2283">
        <v>0</v>
      </c>
      <c r="O2283">
        <v>180</v>
      </c>
      <c r="P2283">
        <v>1280</v>
      </c>
      <c r="R2283">
        <v>3505005</v>
      </c>
      <c r="S2283" t="s">
        <v>5940</v>
      </c>
      <c r="T2283">
        <v>720</v>
      </c>
      <c r="U2283">
        <v>2376</v>
      </c>
      <c r="V2283" t="s">
        <v>5940</v>
      </c>
      <c r="W2283">
        <v>16</v>
      </c>
      <c r="X2283">
        <v>1440</v>
      </c>
      <c r="Z2283">
        <v>3103504</v>
      </c>
      <c r="AB2283" t="s">
        <v>5940</v>
      </c>
      <c r="AC2283">
        <v>3103504</v>
      </c>
      <c r="AD2283" t="s">
        <v>4114</v>
      </c>
      <c r="AE2283">
        <v>104</v>
      </c>
      <c r="AF2283">
        <v>3103504</v>
      </c>
      <c r="AG2283" t="s">
        <v>4114</v>
      </c>
      <c r="AH2283" t="s">
        <v>5940</v>
      </c>
      <c r="AI2283">
        <v>3103504</v>
      </c>
      <c r="AJ2283" t="s">
        <v>4114</v>
      </c>
      <c r="AK2283">
        <v>619</v>
      </c>
      <c r="AL2283">
        <v>3103504</v>
      </c>
      <c r="AM2283" t="s">
        <v>4114</v>
      </c>
      <c r="AN2283">
        <v>54000</v>
      </c>
      <c r="AO2283">
        <v>0</v>
      </c>
      <c r="AP2283">
        <v>3110608</v>
      </c>
      <c r="AQ2283" t="s">
        <v>4191</v>
      </c>
      <c r="AR2283">
        <v>2200</v>
      </c>
    </row>
    <row r="2284" spans="1:44" x14ac:dyDescent="0.25">
      <c r="A2284">
        <v>3505104</v>
      </c>
      <c r="B2284">
        <v>2</v>
      </c>
      <c r="C2284" t="s">
        <v>891</v>
      </c>
      <c r="D2284" t="s">
        <v>3089</v>
      </c>
      <c r="E2284">
        <v>119770</v>
      </c>
      <c r="F2284">
        <v>1219</v>
      </c>
      <c r="G2284">
        <v>1707</v>
      </c>
      <c r="H2284">
        <v>36</v>
      </c>
      <c r="I2284">
        <v>72</v>
      </c>
      <c r="J2284">
        <v>108</v>
      </c>
      <c r="K2284">
        <v>345760</v>
      </c>
      <c r="L2284">
        <v>130</v>
      </c>
      <c r="M2284">
        <v>858</v>
      </c>
      <c r="N2284">
        <v>0</v>
      </c>
      <c r="O2284">
        <v>0</v>
      </c>
      <c r="P2284">
        <v>90</v>
      </c>
      <c r="R2284">
        <v>3505104</v>
      </c>
      <c r="S2284">
        <v>119770</v>
      </c>
      <c r="T2284">
        <v>1219</v>
      </c>
      <c r="U2284">
        <v>1707</v>
      </c>
      <c r="V2284">
        <v>36</v>
      </c>
      <c r="W2284">
        <v>72</v>
      </c>
      <c r="X2284">
        <v>108</v>
      </c>
      <c r="Z2284">
        <v>3103603</v>
      </c>
      <c r="AB2284" t="s">
        <v>5940</v>
      </c>
      <c r="AC2284">
        <v>3103603</v>
      </c>
      <c r="AD2284" t="s">
        <v>4115</v>
      </c>
      <c r="AE2284">
        <v>14</v>
      </c>
      <c r="AF2284">
        <v>3103603</v>
      </c>
      <c r="AG2284" t="s">
        <v>4115</v>
      </c>
      <c r="AH2284">
        <v>560</v>
      </c>
      <c r="AI2284">
        <v>3103603</v>
      </c>
      <c r="AJ2284" t="s">
        <v>4115</v>
      </c>
      <c r="AK2284">
        <v>21</v>
      </c>
      <c r="AL2284">
        <v>3103603</v>
      </c>
      <c r="AM2284" t="s">
        <v>4115</v>
      </c>
      <c r="AN2284" t="s">
        <v>5940</v>
      </c>
      <c r="AO2284">
        <v>0</v>
      </c>
      <c r="AP2284">
        <v>3110707</v>
      </c>
      <c r="AQ2284" t="s">
        <v>4192</v>
      </c>
      <c r="AR2284">
        <v>23100</v>
      </c>
    </row>
    <row r="2285" spans="1:44" x14ac:dyDescent="0.25">
      <c r="A2285">
        <v>3505203</v>
      </c>
      <c r="B2285">
        <v>2</v>
      </c>
      <c r="C2285" t="s">
        <v>891</v>
      </c>
      <c r="D2285" t="s">
        <v>3090</v>
      </c>
      <c r="E2285">
        <v>1042960</v>
      </c>
      <c r="F2285">
        <v>2100</v>
      </c>
      <c r="G2285">
        <v>13050</v>
      </c>
      <c r="H2285">
        <v>270</v>
      </c>
      <c r="I2285">
        <v>660</v>
      </c>
      <c r="J2285">
        <v>180</v>
      </c>
      <c r="K2285">
        <v>1776000</v>
      </c>
      <c r="L2285">
        <v>315</v>
      </c>
      <c r="M2285">
        <v>9435</v>
      </c>
      <c r="N2285">
        <v>18</v>
      </c>
      <c r="O2285">
        <v>30</v>
      </c>
      <c r="P2285">
        <v>90</v>
      </c>
      <c r="R2285">
        <v>3505203</v>
      </c>
      <c r="S2285">
        <v>1042960</v>
      </c>
      <c r="T2285">
        <v>2100</v>
      </c>
      <c r="U2285">
        <v>13050</v>
      </c>
      <c r="V2285">
        <v>270</v>
      </c>
      <c r="W2285">
        <v>660</v>
      </c>
      <c r="X2285">
        <v>180</v>
      </c>
      <c r="Z2285">
        <v>3103702</v>
      </c>
      <c r="AB2285" t="s">
        <v>5940</v>
      </c>
      <c r="AC2285">
        <v>3103702</v>
      </c>
      <c r="AD2285" t="s">
        <v>4116</v>
      </c>
      <c r="AE2285" t="s">
        <v>5940</v>
      </c>
      <c r="AF2285">
        <v>3103702</v>
      </c>
      <c r="AG2285" t="s">
        <v>4116</v>
      </c>
      <c r="AH2285">
        <v>2002</v>
      </c>
      <c r="AI2285">
        <v>3103702</v>
      </c>
      <c r="AJ2285" t="s">
        <v>4116</v>
      </c>
      <c r="AK2285">
        <v>435</v>
      </c>
      <c r="AL2285">
        <v>3103702</v>
      </c>
      <c r="AM2285" t="s">
        <v>4116</v>
      </c>
      <c r="AN2285" t="s">
        <v>5940</v>
      </c>
      <c r="AO2285">
        <v>0</v>
      </c>
      <c r="AP2285">
        <v>3110806</v>
      </c>
      <c r="AQ2285" t="s">
        <v>4193</v>
      </c>
      <c r="AR2285">
        <v>252</v>
      </c>
    </row>
    <row r="2286" spans="1:44" x14ac:dyDescent="0.25">
      <c r="A2286">
        <v>3505302</v>
      </c>
      <c r="B2286">
        <v>2</v>
      </c>
      <c r="C2286" t="s">
        <v>891</v>
      </c>
      <c r="D2286" t="s">
        <v>3091</v>
      </c>
      <c r="E2286">
        <v>844798</v>
      </c>
      <c r="F2286" t="s">
        <v>5940</v>
      </c>
      <c r="G2286">
        <v>630</v>
      </c>
      <c r="H2286" t="s">
        <v>5940</v>
      </c>
      <c r="I2286">
        <v>50</v>
      </c>
      <c r="J2286" t="s">
        <v>5940</v>
      </c>
      <c r="K2286">
        <v>748000</v>
      </c>
      <c r="L2286">
        <v>0</v>
      </c>
      <c r="M2286">
        <v>240</v>
      </c>
      <c r="N2286">
        <v>0</v>
      </c>
      <c r="O2286">
        <v>18</v>
      </c>
      <c r="P2286">
        <v>0</v>
      </c>
      <c r="R2286">
        <v>3505302</v>
      </c>
      <c r="S2286">
        <v>844798</v>
      </c>
      <c r="T2286" t="s">
        <v>5940</v>
      </c>
      <c r="U2286">
        <v>630</v>
      </c>
      <c r="V2286" t="s">
        <v>5940</v>
      </c>
      <c r="W2286">
        <v>50</v>
      </c>
      <c r="X2286" t="s">
        <v>5940</v>
      </c>
      <c r="Z2286">
        <v>3103751</v>
      </c>
      <c r="AB2286">
        <v>1680</v>
      </c>
      <c r="AC2286">
        <v>3103751</v>
      </c>
      <c r="AD2286" t="s">
        <v>4117</v>
      </c>
      <c r="AE2286" t="s">
        <v>5940</v>
      </c>
      <c r="AF2286">
        <v>3103751</v>
      </c>
      <c r="AG2286" t="s">
        <v>4117</v>
      </c>
      <c r="AH2286">
        <v>412620</v>
      </c>
      <c r="AI2286">
        <v>3103751</v>
      </c>
      <c r="AJ2286" t="s">
        <v>4117</v>
      </c>
      <c r="AK2286" t="s">
        <v>5940</v>
      </c>
      <c r="AL2286">
        <v>3103751</v>
      </c>
      <c r="AM2286" t="s">
        <v>4117</v>
      </c>
      <c r="AN2286">
        <v>1512</v>
      </c>
      <c r="AO2286">
        <v>0</v>
      </c>
      <c r="AP2286">
        <v>3110905</v>
      </c>
      <c r="AQ2286" t="s">
        <v>4194</v>
      </c>
      <c r="AR2286">
        <v>22080</v>
      </c>
    </row>
    <row r="2287" spans="1:44" x14ac:dyDescent="0.25">
      <c r="A2287">
        <v>3505351</v>
      </c>
      <c r="B2287">
        <v>2</v>
      </c>
      <c r="C2287" t="s">
        <v>891</v>
      </c>
      <c r="D2287" t="s">
        <v>3092</v>
      </c>
      <c r="E2287" t="s">
        <v>5940</v>
      </c>
      <c r="F2287" t="s">
        <v>5940</v>
      </c>
      <c r="G2287">
        <v>800</v>
      </c>
      <c r="H2287" t="s">
        <v>5940</v>
      </c>
      <c r="I2287">
        <v>9</v>
      </c>
      <c r="J2287">
        <v>171</v>
      </c>
      <c r="K2287">
        <v>0</v>
      </c>
      <c r="L2287">
        <v>0</v>
      </c>
      <c r="M2287">
        <v>550</v>
      </c>
      <c r="N2287">
        <v>0</v>
      </c>
      <c r="O2287">
        <v>12</v>
      </c>
      <c r="P2287">
        <v>360</v>
      </c>
      <c r="R2287">
        <v>3505351</v>
      </c>
      <c r="S2287" t="s">
        <v>5940</v>
      </c>
      <c r="T2287" t="s">
        <v>5940</v>
      </c>
      <c r="U2287">
        <v>800</v>
      </c>
      <c r="V2287" t="s">
        <v>5940</v>
      </c>
      <c r="W2287">
        <v>9</v>
      </c>
      <c r="X2287">
        <v>171</v>
      </c>
      <c r="Z2287">
        <v>3103801</v>
      </c>
      <c r="AB2287" t="s">
        <v>5940</v>
      </c>
      <c r="AC2287">
        <v>3103801</v>
      </c>
      <c r="AD2287" t="s">
        <v>4118</v>
      </c>
      <c r="AE2287">
        <v>94</v>
      </c>
      <c r="AF2287">
        <v>3103801</v>
      </c>
      <c r="AG2287" t="s">
        <v>4118</v>
      </c>
      <c r="AH2287">
        <v>150</v>
      </c>
      <c r="AI2287">
        <v>3103801</v>
      </c>
      <c r="AJ2287" t="s">
        <v>4118</v>
      </c>
      <c r="AK2287">
        <v>88</v>
      </c>
      <c r="AL2287">
        <v>3103801</v>
      </c>
      <c r="AM2287" t="s">
        <v>4118</v>
      </c>
      <c r="AN2287" t="s">
        <v>5940</v>
      </c>
      <c r="AO2287">
        <v>0</v>
      </c>
      <c r="AP2287">
        <v>3111002</v>
      </c>
      <c r="AQ2287" t="s">
        <v>4195</v>
      </c>
      <c r="AR2287">
        <v>30250</v>
      </c>
    </row>
    <row r="2288" spans="1:44" x14ac:dyDescent="0.25">
      <c r="A2288">
        <v>3505401</v>
      </c>
      <c r="B2288">
        <v>2</v>
      </c>
      <c r="C2288" t="s">
        <v>891</v>
      </c>
      <c r="D2288" t="s">
        <v>3093</v>
      </c>
      <c r="E2288" t="s">
        <v>5940</v>
      </c>
      <c r="F2288" t="s">
        <v>5940</v>
      </c>
      <c r="G2288">
        <v>135</v>
      </c>
      <c r="H2288" t="s">
        <v>5940</v>
      </c>
      <c r="I2288">
        <v>105</v>
      </c>
      <c r="J2288">
        <v>55</v>
      </c>
      <c r="K2288">
        <v>0</v>
      </c>
      <c r="L2288">
        <v>0</v>
      </c>
      <c r="M2288">
        <v>580</v>
      </c>
      <c r="N2288">
        <v>0</v>
      </c>
      <c r="O2288">
        <v>156</v>
      </c>
      <c r="P2288">
        <v>94</v>
      </c>
      <c r="R2288">
        <v>3505401</v>
      </c>
      <c r="S2288" t="s">
        <v>5940</v>
      </c>
      <c r="T2288" t="s">
        <v>5940</v>
      </c>
      <c r="U2288">
        <v>135</v>
      </c>
      <c r="V2288" t="s">
        <v>5940</v>
      </c>
      <c r="W2288">
        <v>105</v>
      </c>
      <c r="X2288">
        <v>55</v>
      </c>
      <c r="Z2288">
        <v>3103900</v>
      </c>
      <c r="AB2288" t="s">
        <v>5940</v>
      </c>
      <c r="AC2288">
        <v>3103900</v>
      </c>
      <c r="AD2288" t="s">
        <v>4119</v>
      </c>
      <c r="AE2288" t="s">
        <v>5940</v>
      </c>
      <c r="AF2288">
        <v>3103900</v>
      </c>
      <c r="AG2288" t="s">
        <v>4119</v>
      </c>
      <c r="AH2288">
        <v>1890</v>
      </c>
      <c r="AI2288">
        <v>3103900</v>
      </c>
      <c r="AJ2288" t="s">
        <v>4119</v>
      </c>
      <c r="AK2288">
        <v>104</v>
      </c>
      <c r="AL2288">
        <v>3103900</v>
      </c>
      <c r="AM2288" t="s">
        <v>4119</v>
      </c>
      <c r="AN2288" t="s">
        <v>5940</v>
      </c>
      <c r="AO2288">
        <v>0</v>
      </c>
      <c r="AP2288">
        <v>3111101</v>
      </c>
      <c r="AQ2288" t="s">
        <v>4196</v>
      </c>
      <c r="AR2288">
        <v>24000</v>
      </c>
    </row>
    <row r="2289" spans="1:44" x14ac:dyDescent="0.25">
      <c r="A2289">
        <v>3505500</v>
      </c>
      <c r="B2289">
        <v>2</v>
      </c>
      <c r="C2289" t="s">
        <v>891</v>
      </c>
      <c r="D2289" t="s">
        <v>3094</v>
      </c>
      <c r="E2289">
        <v>2517619</v>
      </c>
      <c r="F2289">
        <v>44630</v>
      </c>
      <c r="G2289">
        <v>32600</v>
      </c>
      <c r="H2289">
        <v>2800</v>
      </c>
      <c r="I2289">
        <v>120</v>
      </c>
      <c r="J2289">
        <v>240</v>
      </c>
      <c r="K2289">
        <v>5481000</v>
      </c>
      <c r="L2289">
        <v>33750</v>
      </c>
      <c r="M2289">
        <v>8640</v>
      </c>
      <c r="N2289">
        <v>1264</v>
      </c>
      <c r="O2289">
        <v>90</v>
      </c>
      <c r="P2289">
        <v>100</v>
      </c>
      <c r="R2289">
        <v>3505500</v>
      </c>
      <c r="S2289">
        <v>2517619</v>
      </c>
      <c r="T2289">
        <v>44630</v>
      </c>
      <c r="U2289">
        <v>32600</v>
      </c>
      <c r="V2289">
        <v>2800</v>
      </c>
      <c r="W2289">
        <v>120</v>
      </c>
      <c r="X2289">
        <v>240</v>
      </c>
      <c r="Z2289">
        <v>3104007</v>
      </c>
      <c r="AB2289" t="s">
        <v>5940</v>
      </c>
      <c r="AC2289">
        <v>3104007</v>
      </c>
      <c r="AD2289" t="s">
        <v>4120</v>
      </c>
      <c r="AE2289">
        <v>215</v>
      </c>
      <c r="AF2289">
        <v>3104007</v>
      </c>
      <c r="AG2289" t="s">
        <v>4120</v>
      </c>
      <c r="AH2289">
        <v>11900</v>
      </c>
      <c r="AI2289">
        <v>3104007</v>
      </c>
      <c r="AJ2289" t="s">
        <v>4120</v>
      </c>
      <c r="AK2289">
        <v>540</v>
      </c>
      <c r="AL2289">
        <v>3104007</v>
      </c>
      <c r="AM2289" t="s">
        <v>4120</v>
      </c>
      <c r="AN2289">
        <v>15252</v>
      </c>
      <c r="AO2289">
        <v>0</v>
      </c>
      <c r="AP2289">
        <v>3111150</v>
      </c>
      <c r="AQ2289" t="s">
        <v>4197</v>
      </c>
      <c r="AR2289">
        <v>700</v>
      </c>
    </row>
    <row r="2290" spans="1:44" x14ac:dyDescent="0.25">
      <c r="A2290">
        <v>3505609</v>
      </c>
      <c r="B2290">
        <v>2</v>
      </c>
      <c r="C2290" t="s">
        <v>891</v>
      </c>
      <c r="D2290" t="s">
        <v>3095</v>
      </c>
      <c r="E2290">
        <v>985597</v>
      </c>
      <c r="F2290">
        <v>300</v>
      </c>
      <c r="G2290">
        <v>300</v>
      </c>
      <c r="H2290" t="s">
        <v>5940</v>
      </c>
      <c r="I2290" t="s">
        <v>5940</v>
      </c>
      <c r="J2290" t="s">
        <v>5940</v>
      </c>
      <c r="K2290">
        <v>945000</v>
      </c>
      <c r="L2290">
        <v>150</v>
      </c>
      <c r="M2290">
        <v>300</v>
      </c>
      <c r="N2290">
        <v>0</v>
      </c>
      <c r="O2290">
        <v>0</v>
      </c>
      <c r="P2290">
        <v>0</v>
      </c>
      <c r="R2290">
        <v>3505609</v>
      </c>
      <c r="S2290">
        <v>985597</v>
      </c>
      <c r="T2290">
        <v>300</v>
      </c>
      <c r="U2290">
        <v>300</v>
      </c>
      <c r="V2290" t="s">
        <v>5940</v>
      </c>
      <c r="W2290" t="s">
        <v>5940</v>
      </c>
      <c r="X2290" t="s">
        <v>5940</v>
      </c>
      <c r="Z2290">
        <v>3104106</v>
      </c>
      <c r="AB2290" t="s">
        <v>5940</v>
      </c>
      <c r="AC2290">
        <v>3104106</v>
      </c>
      <c r="AD2290" t="s">
        <v>4121</v>
      </c>
      <c r="AE2290">
        <v>188</v>
      </c>
      <c r="AF2290">
        <v>3104106</v>
      </c>
      <c r="AG2290" t="s">
        <v>4121</v>
      </c>
      <c r="AH2290">
        <v>91840</v>
      </c>
      <c r="AI2290">
        <v>3104106</v>
      </c>
      <c r="AJ2290" t="s">
        <v>4121</v>
      </c>
      <c r="AK2290">
        <v>35</v>
      </c>
      <c r="AL2290">
        <v>3104106</v>
      </c>
      <c r="AM2290" t="s">
        <v>4121</v>
      </c>
      <c r="AN2290" t="s">
        <v>5940</v>
      </c>
      <c r="AO2290">
        <v>0</v>
      </c>
      <c r="AP2290">
        <v>3111200</v>
      </c>
      <c r="AQ2290" t="s">
        <v>4198</v>
      </c>
      <c r="AR2290">
        <v>16200</v>
      </c>
    </row>
    <row r="2291" spans="1:44" x14ac:dyDescent="0.25">
      <c r="A2291">
        <v>3505708</v>
      </c>
      <c r="B2291">
        <v>2</v>
      </c>
      <c r="C2291" t="s">
        <v>891</v>
      </c>
      <c r="D2291" t="s">
        <v>3096</v>
      </c>
      <c r="E2291" t="s">
        <v>5940</v>
      </c>
      <c r="F2291" t="s">
        <v>5940</v>
      </c>
      <c r="G2291">
        <v>0</v>
      </c>
      <c r="H2291" t="s">
        <v>5940</v>
      </c>
      <c r="I2291" t="s">
        <v>5940</v>
      </c>
      <c r="J2291" t="s">
        <v>5940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R2291">
        <v>3505708</v>
      </c>
      <c r="S2291" t="s">
        <v>5940</v>
      </c>
      <c r="T2291" t="s">
        <v>5940</v>
      </c>
      <c r="U2291">
        <v>0</v>
      </c>
      <c r="V2291" t="s">
        <v>5940</v>
      </c>
      <c r="W2291" t="s">
        <v>5940</v>
      </c>
      <c r="X2291" t="s">
        <v>5940</v>
      </c>
      <c r="Z2291">
        <v>3104205</v>
      </c>
      <c r="AB2291" t="s">
        <v>5940</v>
      </c>
      <c r="AC2291">
        <v>3104205</v>
      </c>
      <c r="AD2291" t="s">
        <v>4122</v>
      </c>
      <c r="AE2291">
        <v>2925</v>
      </c>
      <c r="AF2291">
        <v>3104205</v>
      </c>
      <c r="AG2291" t="s">
        <v>4122</v>
      </c>
      <c r="AH2291">
        <v>74009</v>
      </c>
      <c r="AI2291">
        <v>3104205</v>
      </c>
      <c r="AJ2291" t="s">
        <v>4122</v>
      </c>
      <c r="AK2291">
        <v>124</v>
      </c>
      <c r="AL2291">
        <v>3104205</v>
      </c>
      <c r="AM2291" t="s">
        <v>4122</v>
      </c>
      <c r="AN2291">
        <v>234</v>
      </c>
      <c r="AO2291">
        <v>0</v>
      </c>
      <c r="AP2291">
        <v>3111309</v>
      </c>
      <c r="AQ2291" t="s">
        <v>4199</v>
      </c>
      <c r="AR2291">
        <v>11000</v>
      </c>
    </row>
    <row r="2292" spans="1:44" x14ac:dyDescent="0.25">
      <c r="A2292">
        <v>3505807</v>
      </c>
      <c r="B2292">
        <v>2</v>
      </c>
      <c r="C2292" t="s">
        <v>891</v>
      </c>
      <c r="D2292" t="s">
        <v>3097</v>
      </c>
      <c r="E2292">
        <v>20948</v>
      </c>
      <c r="F2292" t="s">
        <v>5940</v>
      </c>
      <c r="G2292">
        <v>200</v>
      </c>
      <c r="H2292" t="s">
        <v>5940</v>
      </c>
      <c r="I2292" t="s">
        <v>5940</v>
      </c>
      <c r="J2292">
        <v>48</v>
      </c>
      <c r="K2292">
        <v>33184</v>
      </c>
      <c r="L2292">
        <v>0</v>
      </c>
      <c r="M2292">
        <v>350</v>
      </c>
      <c r="N2292">
        <v>0</v>
      </c>
      <c r="O2292">
        <v>0</v>
      </c>
      <c r="P2292">
        <v>132</v>
      </c>
      <c r="R2292">
        <v>3505807</v>
      </c>
      <c r="S2292">
        <v>20948</v>
      </c>
      <c r="T2292" t="s">
        <v>5940</v>
      </c>
      <c r="U2292">
        <v>200</v>
      </c>
      <c r="V2292" t="s">
        <v>5940</v>
      </c>
      <c r="W2292" t="s">
        <v>5940</v>
      </c>
      <c r="X2292">
        <v>48</v>
      </c>
      <c r="Z2292">
        <v>3104304</v>
      </c>
      <c r="AB2292" t="s">
        <v>5940</v>
      </c>
      <c r="AC2292">
        <v>3104304</v>
      </c>
      <c r="AD2292" t="s">
        <v>4123</v>
      </c>
      <c r="AE2292">
        <v>560</v>
      </c>
      <c r="AF2292">
        <v>3104304</v>
      </c>
      <c r="AG2292" t="s">
        <v>4123</v>
      </c>
      <c r="AH2292">
        <v>127281</v>
      </c>
      <c r="AI2292">
        <v>3104304</v>
      </c>
      <c r="AJ2292" t="s">
        <v>4123</v>
      </c>
      <c r="AK2292">
        <v>235</v>
      </c>
      <c r="AL2292">
        <v>3104304</v>
      </c>
      <c r="AM2292" t="s">
        <v>4123</v>
      </c>
      <c r="AN2292" t="s">
        <v>5940</v>
      </c>
      <c r="AO2292">
        <v>0</v>
      </c>
      <c r="AP2292">
        <v>3111408</v>
      </c>
      <c r="AQ2292" t="s">
        <v>4200</v>
      </c>
      <c r="AR2292">
        <v>26000</v>
      </c>
    </row>
    <row r="2293" spans="1:44" x14ac:dyDescent="0.25">
      <c r="A2293">
        <v>3505906</v>
      </c>
      <c r="B2293">
        <v>2</v>
      </c>
      <c r="C2293" t="s">
        <v>891</v>
      </c>
      <c r="D2293" t="s">
        <v>3098</v>
      </c>
      <c r="E2293">
        <v>3174143</v>
      </c>
      <c r="F2293">
        <v>9120</v>
      </c>
      <c r="G2293">
        <v>25125</v>
      </c>
      <c r="H2293" t="s">
        <v>5940</v>
      </c>
      <c r="I2293">
        <v>360</v>
      </c>
      <c r="J2293">
        <v>236</v>
      </c>
      <c r="K2293">
        <v>3740000</v>
      </c>
      <c r="L2293">
        <v>4080</v>
      </c>
      <c r="M2293">
        <v>27400</v>
      </c>
      <c r="N2293">
        <v>0</v>
      </c>
      <c r="O2293">
        <v>600</v>
      </c>
      <c r="P2293">
        <v>72</v>
      </c>
      <c r="R2293">
        <v>3505906</v>
      </c>
      <c r="S2293">
        <v>3174143</v>
      </c>
      <c r="T2293">
        <v>9120</v>
      </c>
      <c r="U2293">
        <v>25125</v>
      </c>
      <c r="V2293" t="s">
        <v>5940</v>
      </c>
      <c r="W2293">
        <v>360</v>
      </c>
      <c r="X2293">
        <v>236</v>
      </c>
      <c r="Z2293">
        <v>3104403</v>
      </c>
      <c r="AB2293" t="s">
        <v>5940</v>
      </c>
      <c r="AC2293">
        <v>3104403</v>
      </c>
      <c r="AD2293" t="s">
        <v>4124</v>
      </c>
      <c r="AE2293">
        <v>180</v>
      </c>
      <c r="AF2293">
        <v>3104403</v>
      </c>
      <c r="AG2293" t="s">
        <v>4124</v>
      </c>
      <c r="AH2293">
        <v>200</v>
      </c>
      <c r="AI2293">
        <v>3104403</v>
      </c>
      <c r="AJ2293" t="s">
        <v>4124</v>
      </c>
      <c r="AK2293">
        <v>18</v>
      </c>
      <c r="AL2293">
        <v>3104403</v>
      </c>
      <c r="AM2293" t="s">
        <v>4124</v>
      </c>
      <c r="AN2293" t="s">
        <v>5940</v>
      </c>
      <c r="AO2293">
        <v>0</v>
      </c>
      <c r="AP2293">
        <v>3111507</v>
      </c>
      <c r="AQ2293" t="s">
        <v>4201</v>
      </c>
      <c r="AR2293">
        <v>32400</v>
      </c>
    </row>
    <row r="2294" spans="1:44" x14ac:dyDescent="0.25">
      <c r="A2294">
        <v>3506003</v>
      </c>
      <c r="B2294">
        <v>2</v>
      </c>
      <c r="C2294" t="s">
        <v>891</v>
      </c>
      <c r="D2294" t="s">
        <v>3099</v>
      </c>
      <c r="E2294">
        <v>35284</v>
      </c>
      <c r="F2294" t="s">
        <v>5940</v>
      </c>
      <c r="G2294">
        <v>1033</v>
      </c>
      <c r="H2294" t="s">
        <v>5940</v>
      </c>
      <c r="I2294" t="s">
        <v>5940</v>
      </c>
      <c r="J2294" t="s">
        <v>5940</v>
      </c>
      <c r="K2294">
        <v>37883</v>
      </c>
      <c r="L2294">
        <v>280</v>
      </c>
      <c r="M2294">
        <v>558</v>
      </c>
      <c r="N2294">
        <v>0</v>
      </c>
      <c r="O2294">
        <v>0</v>
      </c>
      <c r="P2294">
        <v>0</v>
      </c>
      <c r="R2294">
        <v>3506003</v>
      </c>
      <c r="S2294">
        <v>35284</v>
      </c>
      <c r="T2294" t="s">
        <v>5940</v>
      </c>
      <c r="U2294">
        <v>1033</v>
      </c>
      <c r="V2294" t="s">
        <v>5940</v>
      </c>
      <c r="W2294" t="s">
        <v>5940</v>
      </c>
      <c r="X2294" t="s">
        <v>5940</v>
      </c>
      <c r="Z2294">
        <v>3104452</v>
      </c>
      <c r="AB2294" t="s">
        <v>5940</v>
      </c>
      <c r="AC2294">
        <v>3104452</v>
      </c>
      <c r="AD2294" t="s">
        <v>4125</v>
      </c>
      <c r="AE2294">
        <v>285</v>
      </c>
      <c r="AF2294">
        <v>3104452</v>
      </c>
      <c r="AG2294" t="s">
        <v>4125</v>
      </c>
      <c r="AH2294">
        <v>3600</v>
      </c>
      <c r="AI2294">
        <v>3104452</v>
      </c>
      <c r="AJ2294" t="s">
        <v>4125</v>
      </c>
      <c r="AK2294">
        <v>211</v>
      </c>
      <c r="AL2294">
        <v>3104452</v>
      </c>
      <c r="AM2294" t="s">
        <v>4125</v>
      </c>
      <c r="AN2294" t="s">
        <v>5940</v>
      </c>
      <c r="AO2294">
        <v>0</v>
      </c>
      <c r="AP2294">
        <v>3111606</v>
      </c>
      <c r="AQ2294" t="s">
        <v>4202</v>
      </c>
      <c r="AR2294">
        <v>23375</v>
      </c>
    </row>
    <row r="2295" spans="1:44" x14ac:dyDescent="0.25">
      <c r="A2295">
        <v>3506102</v>
      </c>
      <c r="B2295">
        <v>2</v>
      </c>
      <c r="C2295" t="s">
        <v>891</v>
      </c>
      <c r="D2295" t="s">
        <v>3100</v>
      </c>
      <c r="E2295">
        <v>2217720</v>
      </c>
      <c r="F2295">
        <v>3600</v>
      </c>
      <c r="G2295">
        <v>4344</v>
      </c>
      <c r="H2295">
        <v>6</v>
      </c>
      <c r="I2295">
        <v>72</v>
      </c>
      <c r="J2295" t="s">
        <v>5940</v>
      </c>
      <c r="K2295">
        <v>2637000</v>
      </c>
      <c r="L2295">
        <v>1680</v>
      </c>
      <c r="M2295">
        <v>2400</v>
      </c>
      <c r="N2295">
        <v>0</v>
      </c>
      <c r="O2295">
        <v>90</v>
      </c>
      <c r="P2295">
        <v>0</v>
      </c>
      <c r="R2295">
        <v>3506102</v>
      </c>
      <c r="S2295">
        <v>2217720</v>
      </c>
      <c r="T2295">
        <v>3600</v>
      </c>
      <c r="U2295">
        <v>4344</v>
      </c>
      <c r="V2295">
        <v>6</v>
      </c>
      <c r="W2295">
        <v>72</v>
      </c>
      <c r="X2295" t="s">
        <v>5940</v>
      </c>
      <c r="Z2295">
        <v>3104502</v>
      </c>
      <c r="AB2295" t="s">
        <v>5940</v>
      </c>
      <c r="AC2295">
        <v>3104502</v>
      </c>
      <c r="AD2295" t="s">
        <v>4126</v>
      </c>
      <c r="AE2295">
        <v>3650</v>
      </c>
      <c r="AF2295">
        <v>3104502</v>
      </c>
      <c r="AG2295" t="s">
        <v>4126</v>
      </c>
      <c r="AH2295">
        <v>750</v>
      </c>
      <c r="AI2295">
        <v>3104502</v>
      </c>
      <c r="AJ2295" t="s">
        <v>4126</v>
      </c>
      <c r="AK2295">
        <v>3360</v>
      </c>
      <c r="AL2295">
        <v>3104502</v>
      </c>
      <c r="AM2295" t="s">
        <v>4126</v>
      </c>
      <c r="AN2295">
        <v>9975</v>
      </c>
      <c r="AO2295">
        <v>0</v>
      </c>
      <c r="AP2295">
        <v>3111705</v>
      </c>
      <c r="AQ2295" t="s">
        <v>4203</v>
      </c>
      <c r="AR2295">
        <v>4200</v>
      </c>
    </row>
    <row r="2296" spans="1:44" x14ac:dyDescent="0.25">
      <c r="A2296">
        <v>3506201</v>
      </c>
      <c r="B2296">
        <v>2</v>
      </c>
      <c r="C2296" t="s">
        <v>891</v>
      </c>
      <c r="D2296" t="s">
        <v>3101</v>
      </c>
      <c r="E2296">
        <v>975168</v>
      </c>
      <c r="F2296">
        <v>1665</v>
      </c>
      <c r="G2296">
        <v>1860</v>
      </c>
      <c r="H2296" t="s">
        <v>5940</v>
      </c>
      <c r="I2296" t="s">
        <v>5940</v>
      </c>
      <c r="J2296" t="s">
        <v>5940</v>
      </c>
      <c r="K2296">
        <v>1453500</v>
      </c>
      <c r="L2296">
        <v>600</v>
      </c>
      <c r="M2296">
        <v>1738</v>
      </c>
      <c r="N2296">
        <v>0</v>
      </c>
      <c r="O2296">
        <v>0</v>
      </c>
      <c r="P2296">
        <v>1800</v>
      </c>
      <c r="R2296">
        <v>3506201</v>
      </c>
      <c r="S2296">
        <v>975168</v>
      </c>
      <c r="T2296">
        <v>1665</v>
      </c>
      <c r="U2296">
        <v>1860</v>
      </c>
      <c r="V2296" t="s">
        <v>5940</v>
      </c>
      <c r="W2296" t="s">
        <v>5940</v>
      </c>
      <c r="X2296" t="s">
        <v>5940</v>
      </c>
      <c r="Z2296">
        <v>3104601</v>
      </c>
      <c r="AB2296" t="s">
        <v>5940</v>
      </c>
      <c r="AC2296">
        <v>3104601</v>
      </c>
      <c r="AD2296" t="s">
        <v>4127</v>
      </c>
      <c r="AE2296">
        <v>250</v>
      </c>
      <c r="AF2296">
        <v>3104601</v>
      </c>
      <c r="AG2296" t="s">
        <v>4127</v>
      </c>
      <c r="AH2296">
        <v>1400</v>
      </c>
      <c r="AI2296">
        <v>3104601</v>
      </c>
      <c r="AJ2296" t="s">
        <v>4127</v>
      </c>
      <c r="AK2296">
        <v>38</v>
      </c>
      <c r="AL2296">
        <v>3104601</v>
      </c>
      <c r="AM2296" t="s">
        <v>4127</v>
      </c>
      <c r="AN2296" t="s">
        <v>5940</v>
      </c>
      <c r="AO2296">
        <v>0</v>
      </c>
      <c r="AP2296">
        <v>3111804</v>
      </c>
      <c r="AQ2296" t="s">
        <v>4204</v>
      </c>
      <c r="AR2296">
        <v>10125</v>
      </c>
    </row>
    <row r="2297" spans="1:44" x14ac:dyDescent="0.25">
      <c r="A2297">
        <v>3506300</v>
      </c>
      <c r="B2297">
        <v>2</v>
      </c>
      <c r="C2297" t="s">
        <v>891</v>
      </c>
      <c r="D2297" t="s">
        <v>3102</v>
      </c>
      <c r="E2297">
        <v>191905</v>
      </c>
      <c r="F2297">
        <v>1350</v>
      </c>
      <c r="G2297">
        <v>11075</v>
      </c>
      <c r="H2297">
        <v>250</v>
      </c>
      <c r="I2297">
        <v>176</v>
      </c>
      <c r="J2297">
        <v>585</v>
      </c>
      <c r="K2297">
        <v>520000</v>
      </c>
      <c r="L2297">
        <v>1440</v>
      </c>
      <c r="M2297">
        <v>11223</v>
      </c>
      <c r="N2297">
        <v>195</v>
      </c>
      <c r="O2297">
        <v>200</v>
      </c>
      <c r="P2297">
        <v>663</v>
      </c>
      <c r="R2297">
        <v>3506300</v>
      </c>
      <c r="S2297">
        <v>191905</v>
      </c>
      <c r="T2297">
        <v>1350</v>
      </c>
      <c r="U2297">
        <v>11075</v>
      </c>
      <c r="V2297">
        <v>250</v>
      </c>
      <c r="W2297">
        <v>176</v>
      </c>
      <c r="X2297">
        <v>585</v>
      </c>
      <c r="Z2297">
        <v>3104700</v>
      </c>
      <c r="AB2297" t="s">
        <v>5940</v>
      </c>
      <c r="AC2297">
        <v>3104700</v>
      </c>
      <c r="AD2297" t="s">
        <v>4128</v>
      </c>
      <c r="AE2297">
        <v>580</v>
      </c>
      <c r="AF2297">
        <v>3104700</v>
      </c>
      <c r="AG2297" t="s">
        <v>4128</v>
      </c>
      <c r="AH2297">
        <v>5500</v>
      </c>
      <c r="AI2297">
        <v>3104700</v>
      </c>
      <c r="AJ2297" t="s">
        <v>4128</v>
      </c>
      <c r="AK2297">
        <v>180</v>
      </c>
      <c r="AL2297">
        <v>3104700</v>
      </c>
      <c r="AM2297" t="s">
        <v>4128</v>
      </c>
      <c r="AN2297" t="s">
        <v>5940</v>
      </c>
      <c r="AO2297">
        <v>0</v>
      </c>
      <c r="AP2297">
        <v>3111903</v>
      </c>
      <c r="AQ2297" t="s">
        <v>4205</v>
      </c>
      <c r="AR2297">
        <v>6760</v>
      </c>
    </row>
    <row r="2298" spans="1:44" x14ac:dyDescent="0.25">
      <c r="A2298">
        <v>3506359</v>
      </c>
      <c r="B2298">
        <v>2</v>
      </c>
      <c r="C2298" t="s">
        <v>891</v>
      </c>
      <c r="D2298" t="s">
        <v>918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R2298">
        <v>3506359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Z2298">
        <v>3104809</v>
      </c>
      <c r="AB2298" t="s">
        <v>5940</v>
      </c>
      <c r="AC2298">
        <v>3104809</v>
      </c>
      <c r="AD2298" t="s">
        <v>4129</v>
      </c>
      <c r="AE2298">
        <v>100</v>
      </c>
      <c r="AF2298">
        <v>3104809</v>
      </c>
      <c r="AG2298" t="s">
        <v>4129</v>
      </c>
      <c r="AH2298">
        <v>2500</v>
      </c>
      <c r="AI2298">
        <v>3104809</v>
      </c>
      <c r="AJ2298" t="s">
        <v>4129</v>
      </c>
      <c r="AK2298">
        <v>330</v>
      </c>
      <c r="AL2298">
        <v>3104809</v>
      </c>
      <c r="AM2298" t="s">
        <v>4129</v>
      </c>
      <c r="AN2298" t="s">
        <v>5940</v>
      </c>
      <c r="AO2298">
        <v>0</v>
      </c>
      <c r="AP2298">
        <v>3112000</v>
      </c>
      <c r="AQ2298" t="s">
        <v>4206</v>
      </c>
      <c r="AR2298">
        <v>13680</v>
      </c>
    </row>
    <row r="2299" spans="1:44" x14ac:dyDescent="0.25">
      <c r="A2299">
        <v>3506409</v>
      </c>
      <c r="B2299">
        <v>2</v>
      </c>
      <c r="C2299" t="s">
        <v>891</v>
      </c>
      <c r="D2299" t="s">
        <v>3103</v>
      </c>
      <c r="E2299">
        <v>89694</v>
      </c>
      <c r="F2299">
        <v>2838</v>
      </c>
      <c r="G2299">
        <v>2676</v>
      </c>
      <c r="H2299">
        <v>247</v>
      </c>
      <c r="I2299">
        <v>108</v>
      </c>
      <c r="J2299">
        <v>297</v>
      </c>
      <c r="K2299">
        <v>168728</v>
      </c>
      <c r="L2299">
        <v>1080</v>
      </c>
      <c r="M2299">
        <v>1500</v>
      </c>
      <c r="N2299">
        <v>99</v>
      </c>
      <c r="O2299">
        <v>48</v>
      </c>
      <c r="P2299">
        <v>95</v>
      </c>
      <c r="R2299">
        <v>3506409</v>
      </c>
      <c r="S2299">
        <v>89694</v>
      </c>
      <c r="T2299">
        <v>2838</v>
      </c>
      <c r="U2299">
        <v>2676</v>
      </c>
      <c r="V2299">
        <v>247</v>
      </c>
      <c r="W2299">
        <v>108</v>
      </c>
      <c r="X2299">
        <v>297</v>
      </c>
      <c r="Z2299">
        <v>3104908</v>
      </c>
      <c r="AB2299" t="s">
        <v>5940</v>
      </c>
      <c r="AC2299">
        <v>3104908</v>
      </c>
      <c r="AD2299" t="s">
        <v>4130</v>
      </c>
      <c r="AE2299">
        <v>20</v>
      </c>
      <c r="AF2299">
        <v>3104908</v>
      </c>
      <c r="AG2299" t="s">
        <v>4130</v>
      </c>
      <c r="AH2299">
        <v>2160</v>
      </c>
      <c r="AI2299">
        <v>3104908</v>
      </c>
      <c r="AJ2299" t="s">
        <v>4130</v>
      </c>
      <c r="AK2299">
        <v>470</v>
      </c>
      <c r="AL2299">
        <v>3104908</v>
      </c>
      <c r="AM2299" t="s">
        <v>4130</v>
      </c>
      <c r="AN2299" t="s">
        <v>5940</v>
      </c>
      <c r="AO2299">
        <v>0</v>
      </c>
      <c r="AP2299">
        <v>3112059</v>
      </c>
      <c r="AQ2299" t="s">
        <v>4207</v>
      </c>
      <c r="AR2299">
        <v>3600</v>
      </c>
    </row>
    <row r="2300" spans="1:44" x14ac:dyDescent="0.25">
      <c r="A2300">
        <v>3506508</v>
      </c>
      <c r="B2300">
        <v>2</v>
      </c>
      <c r="C2300" t="s">
        <v>891</v>
      </c>
      <c r="D2300" t="s">
        <v>3104</v>
      </c>
      <c r="E2300">
        <v>142216</v>
      </c>
      <c r="F2300">
        <v>33610</v>
      </c>
      <c r="G2300">
        <v>24149</v>
      </c>
      <c r="H2300">
        <v>330</v>
      </c>
      <c r="I2300">
        <v>288</v>
      </c>
      <c r="J2300">
        <v>210</v>
      </c>
      <c r="K2300">
        <v>776970</v>
      </c>
      <c r="L2300">
        <v>12800</v>
      </c>
      <c r="M2300">
        <v>14534</v>
      </c>
      <c r="N2300">
        <v>0</v>
      </c>
      <c r="O2300">
        <v>35</v>
      </c>
      <c r="P2300">
        <v>0</v>
      </c>
      <c r="R2300">
        <v>3506508</v>
      </c>
      <c r="S2300">
        <v>142216</v>
      </c>
      <c r="T2300">
        <v>33610</v>
      </c>
      <c r="U2300">
        <v>24149</v>
      </c>
      <c r="V2300">
        <v>330</v>
      </c>
      <c r="W2300">
        <v>288</v>
      </c>
      <c r="X2300">
        <v>210</v>
      </c>
      <c r="Z2300">
        <v>3105004</v>
      </c>
      <c r="AB2300" t="s">
        <v>5940</v>
      </c>
      <c r="AC2300">
        <v>3105004</v>
      </c>
      <c r="AD2300" t="s">
        <v>4131</v>
      </c>
      <c r="AE2300" t="s">
        <v>5940</v>
      </c>
      <c r="AF2300">
        <v>3105004</v>
      </c>
      <c r="AG2300" t="s">
        <v>4131</v>
      </c>
      <c r="AH2300">
        <v>14560</v>
      </c>
      <c r="AI2300">
        <v>3105004</v>
      </c>
      <c r="AJ2300" t="s">
        <v>4131</v>
      </c>
      <c r="AK2300">
        <v>131</v>
      </c>
      <c r="AL2300">
        <v>3105004</v>
      </c>
      <c r="AM2300" t="s">
        <v>4131</v>
      </c>
      <c r="AN2300" t="s">
        <v>5940</v>
      </c>
      <c r="AO2300">
        <v>0</v>
      </c>
      <c r="AP2300">
        <v>3112109</v>
      </c>
      <c r="AQ2300" t="s">
        <v>4208</v>
      </c>
      <c r="AR2300">
        <v>630</v>
      </c>
    </row>
    <row r="2301" spans="1:44" x14ac:dyDescent="0.25">
      <c r="A2301">
        <v>3506607</v>
      </c>
      <c r="B2301">
        <v>2</v>
      </c>
      <c r="C2301" t="s">
        <v>891</v>
      </c>
      <c r="D2301" t="s">
        <v>3105</v>
      </c>
      <c r="E2301" t="s">
        <v>5940</v>
      </c>
      <c r="F2301" t="s">
        <v>5940</v>
      </c>
      <c r="G2301">
        <v>0</v>
      </c>
      <c r="H2301" t="s">
        <v>5940</v>
      </c>
      <c r="I2301" t="s">
        <v>5940</v>
      </c>
      <c r="J2301">
        <v>54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62</v>
      </c>
      <c r="R2301">
        <v>3506607</v>
      </c>
      <c r="S2301" t="s">
        <v>5940</v>
      </c>
      <c r="T2301" t="s">
        <v>5940</v>
      </c>
      <c r="U2301">
        <v>0</v>
      </c>
      <c r="V2301" t="s">
        <v>5940</v>
      </c>
      <c r="W2301" t="s">
        <v>5940</v>
      </c>
      <c r="X2301">
        <v>54</v>
      </c>
      <c r="Z2301">
        <v>3105103</v>
      </c>
      <c r="AB2301" t="s">
        <v>5940</v>
      </c>
      <c r="AC2301">
        <v>3105103</v>
      </c>
      <c r="AD2301" t="s">
        <v>4132</v>
      </c>
      <c r="AE2301">
        <v>1161</v>
      </c>
      <c r="AF2301">
        <v>3105103</v>
      </c>
      <c r="AG2301" t="s">
        <v>4132</v>
      </c>
      <c r="AH2301">
        <v>1000</v>
      </c>
      <c r="AI2301">
        <v>3105103</v>
      </c>
      <c r="AJ2301" t="s">
        <v>4132</v>
      </c>
      <c r="AK2301">
        <v>2853</v>
      </c>
      <c r="AL2301">
        <v>3105103</v>
      </c>
      <c r="AM2301" t="s">
        <v>4132</v>
      </c>
      <c r="AN2301">
        <v>6000</v>
      </c>
      <c r="AO2301">
        <v>0</v>
      </c>
      <c r="AP2301">
        <v>3112208</v>
      </c>
      <c r="AQ2301" t="s">
        <v>4209</v>
      </c>
      <c r="AR2301">
        <v>1750</v>
      </c>
    </row>
    <row r="2302" spans="1:44" x14ac:dyDescent="0.25">
      <c r="A2302">
        <v>3506706</v>
      </c>
      <c r="B2302">
        <v>2</v>
      </c>
      <c r="C2302" t="s">
        <v>891</v>
      </c>
      <c r="D2302" t="s">
        <v>3106</v>
      </c>
      <c r="E2302">
        <v>1365952</v>
      </c>
      <c r="F2302" t="s">
        <v>5940</v>
      </c>
      <c r="G2302">
        <v>8100</v>
      </c>
      <c r="H2302" t="s">
        <v>5940</v>
      </c>
      <c r="I2302" t="s">
        <v>5940</v>
      </c>
      <c r="J2302" t="s">
        <v>5940</v>
      </c>
      <c r="K2302">
        <v>2400000</v>
      </c>
      <c r="L2302">
        <v>0</v>
      </c>
      <c r="M2302">
        <v>900</v>
      </c>
      <c r="N2302">
        <v>165</v>
      </c>
      <c r="O2302">
        <v>0</v>
      </c>
      <c r="P2302">
        <v>0</v>
      </c>
      <c r="R2302">
        <v>3506706</v>
      </c>
      <c r="S2302">
        <v>1365952</v>
      </c>
      <c r="T2302" t="s">
        <v>5940</v>
      </c>
      <c r="U2302">
        <v>8100</v>
      </c>
      <c r="V2302" t="s">
        <v>5940</v>
      </c>
      <c r="W2302" t="s">
        <v>5940</v>
      </c>
      <c r="X2302" t="s">
        <v>5940</v>
      </c>
      <c r="Z2302">
        <v>3105202</v>
      </c>
      <c r="AB2302" t="s">
        <v>5940</v>
      </c>
      <c r="AC2302">
        <v>3105202</v>
      </c>
      <c r="AD2302" t="s">
        <v>4133</v>
      </c>
      <c r="AE2302" t="s">
        <v>5940</v>
      </c>
      <c r="AF2302">
        <v>3105202</v>
      </c>
      <c r="AG2302" t="s">
        <v>4133</v>
      </c>
      <c r="AH2302">
        <v>11440</v>
      </c>
      <c r="AI2302">
        <v>3105202</v>
      </c>
      <c r="AJ2302" t="s">
        <v>4133</v>
      </c>
      <c r="AK2302">
        <v>85</v>
      </c>
      <c r="AL2302">
        <v>3105202</v>
      </c>
      <c r="AM2302" t="s">
        <v>4133</v>
      </c>
      <c r="AN2302" t="s">
        <v>5940</v>
      </c>
      <c r="AO2302">
        <v>0</v>
      </c>
      <c r="AP2302">
        <v>3112307</v>
      </c>
      <c r="AQ2302" t="s">
        <v>4210</v>
      </c>
      <c r="AR2302">
        <v>5400</v>
      </c>
    </row>
    <row r="2303" spans="1:44" x14ac:dyDescent="0.25">
      <c r="A2303">
        <v>3506805</v>
      </c>
      <c r="B2303">
        <v>2</v>
      </c>
      <c r="C2303" t="s">
        <v>891</v>
      </c>
      <c r="D2303" t="s">
        <v>3107</v>
      </c>
      <c r="E2303">
        <v>1013757</v>
      </c>
      <c r="F2303" t="s">
        <v>5940</v>
      </c>
      <c r="G2303">
        <v>2025</v>
      </c>
      <c r="H2303" t="s">
        <v>5940</v>
      </c>
      <c r="I2303" t="s">
        <v>5940</v>
      </c>
      <c r="J2303" t="s">
        <v>5940</v>
      </c>
      <c r="K2303">
        <v>1327320</v>
      </c>
      <c r="L2303">
        <v>0</v>
      </c>
      <c r="M2303">
        <v>2025</v>
      </c>
      <c r="N2303">
        <v>0</v>
      </c>
      <c r="O2303">
        <v>0</v>
      </c>
      <c r="P2303">
        <v>0</v>
      </c>
      <c r="R2303">
        <v>3506805</v>
      </c>
      <c r="S2303">
        <v>1013757</v>
      </c>
      <c r="T2303" t="s">
        <v>5940</v>
      </c>
      <c r="U2303">
        <v>2025</v>
      </c>
      <c r="V2303" t="s">
        <v>5940</v>
      </c>
      <c r="W2303" t="s">
        <v>5940</v>
      </c>
      <c r="X2303" t="s">
        <v>5940</v>
      </c>
      <c r="Z2303">
        <v>3105301</v>
      </c>
      <c r="AB2303" t="s">
        <v>5940</v>
      </c>
      <c r="AC2303">
        <v>3105301</v>
      </c>
      <c r="AD2303" t="s">
        <v>4134</v>
      </c>
      <c r="AE2303">
        <v>15</v>
      </c>
      <c r="AF2303">
        <v>3105301</v>
      </c>
      <c r="AG2303" t="s">
        <v>4134</v>
      </c>
      <c r="AH2303" t="s">
        <v>5940</v>
      </c>
      <c r="AI2303">
        <v>3105301</v>
      </c>
      <c r="AJ2303" t="s">
        <v>4134</v>
      </c>
      <c r="AK2303">
        <v>92</v>
      </c>
      <c r="AL2303">
        <v>3105301</v>
      </c>
      <c r="AM2303" t="s">
        <v>4134</v>
      </c>
      <c r="AN2303" t="s">
        <v>5940</v>
      </c>
      <c r="AO2303">
        <v>0</v>
      </c>
      <c r="AP2303">
        <v>3112406</v>
      </c>
      <c r="AQ2303" t="s">
        <v>4211</v>
      </c>
      <c r="AR2303">
        <v>6550</v>
      </c>
    </row>
    <row r="2304" spans="1:44" x14ac:dyDescent="0.25">
      <c r="A2304">
        <v>3506904</v>
      </c>
      <c r="B2304">
        <v>2</v>
      </c>
      <c r="C2304" t="s">
        <v>891</v>
      </c>
      <c r="D2304" t="s">
        <v>3108</v>
      </c>
      <c r="E2304" t="s">
        <v>5940</v>
      </c>
      <c r="F2304">
        <v>785</v>
      </c>
      <c r="G2304">
        <v>630</v>
      </c>
      <c r="H2304" t="s">
        <v>5940</v>
      </c>
      <c r="I2304">
        <v>36</v>
      </c>
      <c r="J2304">
        <v>27</v>
      </c>
      <c r="K2304">
        <v>6750</v>
      </c>
      <c r="L2304">
        <v>216</v>
      </c>
      <c r="M2304">
        <v>750</v>
      </c>
      <c r="N2304">
        <v>0</v>
      </c>
      <c r="O2304">
        <v>56</v>
      </c>
      <c r="P2304">
        <v>16</v>
      </c>
      <c r="R2304">
        <v>3506904</v>
      </c>
      <c r="S2304" t="s">
        <v>5940</v>
      </c>
      <c r="T2304">
        <v>785</v>
      </c>
      <c r="U2304">
        <v>630</v>
      </c>
      <c r="V2304" t="s">
        <v>5940</v>
      </c>
      <c r="W2304">
        <v>36</v>
      </c>
      <c r="X2304">
        <v>27</v>
      </c>
      <c r="Z2304">
        <v>3105400</v>
      </c>
      <c r="AB2304" t="s">
        <v>5940</v>
      </c>
      <c r="AC2304">
        <v>3105400</v>
      </c>
      <c r="AD2304" t="s">
        <v>4135</v>
      </c>
      <c r="AE2304" t="s">
        <v>5940</v>
      </c>
      <c r="AF2304">
        <v>3105400</v>
      </c>
      <c r="AG2304" t="s">
        <v>4135</v>
      </c>
      <c r="AH2304">
        <v>5600</v>
      </c>
      <c r="AI2304">
        <v>3105400</v>
      </c>
      <c r="AJ2304" t="s">
        <v>4135</v>
      </c>
      <c r="AK2304">
        <v>58</v>
      </c>
      <c r="AL2304">
        <v>3105400</v>
      </c>
      <c r="AM2304" t="s">
        <v>4135</v>
      </c>
      <c r="AN2304" t="s">
        <v>5940</v>
      </c>
      <c r="AO2304">
        <v>0</v>
      </c>
      <c r="AP2304">
        <v>3112505</v>
      </c>
      <c r="AQ2304" t="s">
        <v>4212</v>
      </c>
      <c r="AR2304">
        <v>364</v>
      </c>
    </row>
    <row r="2305" spans="1:44" x14ac:dyDescent="0.25">
      <c r="A2305">
        <v>3507001</v>
      </c>
      <c r="B2305">
        <v>2</v>
      </c>
      <c r="C2305" t="s">
        <v>891</v>
      </c>
      <c r="D2305" t="s">
        <v>3109</v>
      </c>
      <c r="E2305">
        <v>513970</v>
      </c>
      <c r="F2305">
        <v>12</v>
      </c>
      <c r="G2305">
        <v>7240</v>
      </c>
      <c r="H2305" t="s">
        <v>5940</v>
      </c>
      <c r="I2305">
        <v>42</v>
      </c>
      <c r="J2305">
        <v>156</v>
      </c>
      <c r="K2305">
        <v>700500</v>
      </c>
      <c r="L2305">
        <v>0</v>
      </c>
      <c r="M2305">
        <v>5413</v>
      </c>
      <c r="N2305">
        <v>0</v>
      </c>
      <c r="O2305">
        <v>49</v>
      </c>
      <c r="P2305">
        <v>252</v>
      </c>
      <c r="R2305">
        <v>3507001</v>
      </c>
      <c r="S2305">
        <v>513970</v>
      </c>
      <c r="T2305">
        <v>12</v>
      </c>
      <c r="U2305">
        <v>7240</v>
      </c>
      <c r="V2305" t="s">
        <v>5940</v>
      </c>
      <c r="W2305">
        <v>42</v>
      </c>
      <c r="X2305">
        <v>156</v>
      </c>
      <c r="Z2305">
        <v>3105509</v>
      </c>
      <c r="AB2305" t="s">
        <v>5940</v>
      </c>
      <c r="AC2305">
        <v>3105509</v>
      </c>
      <c r="AD2305" t="s">
        <v>4136</v>
      </c>
      <c r="AE2305">
        <v>2100</v>
      </c>
      <c r="AF2305">
        <v>3105509</v>
      </c>
      <c r="AG2305" t="s">
        <v>4136</v>
      </c>
      <c r="AH2305">
        <v>3900</v>
      </c>
      <c r="AI2305">
        <v>3105509</v>
      </c>
      <c r="AJ2305" t="s">
        <v>4136</v>
      </c>
      <c r="AK2305">
        <v>45</v>
      </c>
      <c r="AL2305">
        <v>3105509</v>
      </c>
      <c r="AM2305" t="s">
        <v>4136</v>
      </c>
      <c r="AN2305" t="s">
        <v>5940</v>
      </c>
      <c r="AO2305">
        <v>0</v>
      </c>
      <c r="AP2305">
        <v>3112604</v>
      </c>
      <c r="AQ2305" t="s">
        <v>4213</v>
      </c>
      <c r="AR2305">
        <v>21000</v>
      </c>
    </row>
    <row r="2306" spans="1:44" x14ac:dyDescent="0.25">
      <c r="A2306">
        <v>3507100</v>
      </c>
      <c r="B2306">
        <v>2</v>
      </c>
      <c r="C2306" t="s">
        <v>891</v>
      </c>
      <c r="D2306" t="s">
        <v>3110</v>
      </c>
      <c r="E2306" t="s">
        <v>5940</v>
      </c>
      <c r="F2306" t="s">
        <v>5940</v>
      </c>
      <c r="G2306">
        <v>200</v>
      </c>
      <c r="H2306" t="s">
        <v>5940</v>
      </c>
      <c r="I2306" t="s">
        <v>5940</v>
      </c>
      <c r="J2306">
        <v>30</v>
      </c>
      <c r="K2306">
        <v>0</v>
      </c>
      <c r="L2306">
        <v>0</v>
      </c>
      <c r="M2306">
        <v>225</v>
      </c>
      <c r="N2306">
        <v>0</v>
      </c>
      <c r="O2306">
        <v>0</v>
      </c>
      <c r="P2306">
        <v>63</v>
      </c>
      <c r="R2306">
        <v>3507100</v>
      </c>
      <c r="S2306" t="s">
        <v>5940</v>
      </c>
      <c r="T2306" t="s">
        <v>5940</v>
      </c>
      <c r="U2306">
        <v>200</v>
      </c>
      <c r="V2306" t="s">
        <v>5940</v>
      </c>
      <c r="W2306" t="s">
        <v>5940</v>
      </c>
      <c r="X2306">
        <v>30</v>
      </c>
      <c r="Z2306">
        <v>3105608</v>
      </c>
      <c r="AB2306" t="s">
        <v>5940</v>
      </c>
      <c r="AC2306">
        <v>3105608</v>
      </c>
      <c r="AD2306" t="s">
        <v>4137</v>
      </c>
      <c r="AE2306" t="s">
        <v>5940</v>
      </c>
      <c r="AF2306">
        <v>3105608</v>
      </c>
      <c r="AG2306" t="s">
        <v>4137</v>
      </c>
      <c r="AH2306">
        <v>1200</v>
      </c>
      <c r="AI2306">
        <v>3105608</v>
      </c>
      <c r="AJ2306" t="s">
        <v>4137</v>
      </c>
      <c r="AK2306">
        <v>720</v>
      </c>
      <c r="AL2306">
        <v>3105608</v>
      </c>
      <c r="AM2306" t="s">
        <v>4137</v>
      </c>
      <c r="AN2306" t="s">
        <v>5940</v>
      </c>
      <c r="AO2306">
        <v>0</v>
      </c>
      <c r="AP2306">
        <v>3112653</v>
      </c>
      <c r="AQ2306" t="s">
        <v>4214</v>
      </c>
      <c r="AR2306">
        <v>360</v>
      </c>
    </row>
    <row r="2307" spans="1:44" x14ac:dyDescent="0.25">
      <c r="A2307">
        <v>3507159</v>
      </c>
      <c r="B2307">
        <v>2</v>
      </c>
      <c r="C2307" t="s">
        <v>891</v>
      </c>
      <c r="D2307" t="s">
        <v>3111</v>
      </c>
      <c r="E2307" t="s">
        <v>5940</v>
      </c>
      <c r="F2307">
        <v>270</v>
      </c>
      <c r="G2307">
        <v>810</v>
      </c>
      <c r="H2307" t="s">
        <v>5940</v>
      </c>
      <c r="I2307" t="s">
        <v>5940</v>
      </c>
      <c r="J2307">
        <v>48</v>
      </c>
      <c r="K2307">
        <v>0</v>
      </c>
      <c r="L2307">
        <v>375</v>
      </c>
      <c r="M2307">
        <v>750</v>
      </c>
      <c r="N2307">
        <v>0</v>
      </c>
      <c r="O2307">
        <v>0</v>
      </c>
      <c r="P2307">
        <v>126</v>
      </c>
      <c r="R2307">
        <v>3507159</v>
      </c>
      <c r="S2307" t="s">
        <v>5940</v>
      </c>
      <c r="T2307">
        <v>270</v>
      </c>
      <c r="U2307">
        <v>810</v>
      </c>
      <c r="V2307" t="s">
        <v>5940</v>
      </c>
      <c r="W2307" t="s">
        <v>5940</v>
      </c>
      <c r="X2307">
        <v>48</v>
      </c>
      <c r="Z2307">
        <v>3105707</v>
      </c>
      <c r="AB2307" t="s">
        <v>5940</v>
      </c>
      <c r="AC2307">
        <v>3105707</v>
      </c>
      <c r="AD2307" t="s">
        <v>4138</v>
      </c>
      <c r="AE2307">
        <v>140</v>
      </c>
      <c r="AF2307">
        <v>3105707</v>
      </c>
      <c r="AG2307" t="s">
        <v>4138</v>
      </c>
      <c r="AH2307">
        <v>3200</v>
      </c>
      <c r="AI2307">
        <v>3105707</v>
      </c>
      <c r="AJ2307" t="s">
        <v>4138</v>
      </c>
      <c r="AK2307">
        <v>315</v>
      </c>
      <c r="AL2307">
        <v>3105707</v>
      </c>
      <c r="AM2307" t="s">
        <v>4138</v>
      </c>
      <c r="AN2307" t="s">
        <v>5940</v>
      </c>
      <c r="AO2307">
        <v>0</v>
      </c>
      <c r="AP2307">
        <v>3112703</v>
      </c>
      <c r="AQ2307" t="s">
        <v>4215</v>
      </c>
      <c r="AR2307">
        <v>4500</v>
      </c>
    </row>
    <row r="2308" spans="1:44" x14ac:dyDescent="0.25">
      <c r="A2308">
        <v>3507209</v>
      </c>
      <c r="B2308">
        <v>2</v>
      </c>
      <c r="C2308" t="s">
        <v>891</v>
      </c>
      <c r="D2308" t="s">
        <v>3112</v>
      </c>
      <c r="E2308">
        <v>274298</v>
      </c>
      <c r="F2308">
        <v>144</v>
      </c>
      <c r="G2308">
        <v>450</v>
      </c>
      <c r="H2308" t="s">
        <v>5940</v>
      </c>
      <c r="I2308" t="s">
        <v>5940</v>
      </c>
      <c r="J2308" t="s">
        <v>5940</v>
      </c>
      <c r="K2308">
        <v>387807</v>
      </c>
      <c r="L2308">
        <v>120</v>
      </c>
      <c r="M2308">
        <v>101</v>
      </c>
      <c r="N2308">
        <v>0</v>
      </c>
      <c r="O2308">
        <v>0</v>
      </c>
      <c r="P2308">
        <v>29</v>
      </c>
      <c r="R2308">
        <v>3507209</v>
      </c>
      <c r="S2308">
        <v>274298</v>
      </c>
      <c r="T2308">
        <v>144</v>
      </c>
      <c r="U2308">
        <v>450</v>
      </c>
      <c r="V2308" t="s">
        <v>5940</v>
      </c>
      <c r="W2308" t="s">
        <v>5940</v>
      </c>
      <c r="X2308" t="s">
        <v>5940</v>
      </c>
      <c r="Z2308">
        <v>3105905</v>
      </c>
      <c r="AB2308" t="s">
        <v>5940</v>
      </c>
      <c r="AC2308">
        <v>3105905</v>
      </c>
      <c r="AD2308" t="s">
        <v>4139</v>
      </c>
      <c r="AE2308">
        <v>6</v>
      </c>
      <c r="AF2308">
        <v>3105905</v>
      </c>
      <c r="AG2308" t="s">
        <v>4139</v>
      </c>
      <c r="AH2308">
        <v>600</v>
      </c>
      <c r="AI2308">
        <v>3105905</v>
      </c>
      <c r="AJ2308" t="s">
        <v>4139</v>
      </c>
      <c r="AK2308">
        <v>69</v>
      </c>
      <c r="AL2308">
        <v>3105905</v>
      </c>
      <c r="AM2308" t="s">
        <v>4139</v>
      </c>
      <c r="AN2308" t="s">
        <v>5940</v>
      </c>
      <c r="AO2308">
        <v>0</v>
      </c>
      <c r="AP2308">
        <v>3112802</v>
      </c>
      <c r="AQ2308" t="s">
        <v>4216</v>
      </c>
      <c r="AR2308">
        <v>9000</v>
      </c>
    </row>
    <row r="2309" spans="1:44" x14ac:dyDescent="0.25">
      <c r="A2309">
        <v>3507308</v>
      </c>
      <c r="B2309">
        <v>2</v>
      </c>
      <c r="C2309" t="s">
        <v>891</v>
      </c>
      <c r="D2309" t="s">
        <v>3113</v>
      </c>
      <c r="E2309">
        <v>674894</v>
      </c>
      <c r="F2309" t="s">
        <v>5940</v>
      </c>
      <c r="G2309">
        <v>2880</v>
      </c>
      <c r="H2309">
        <v>402</v>
      </c>
      <c r="I2309" t="s">
        <v>5940</v>
      </c>
      <c r="J2309" t="s">
        <v>5940</v>
      </c>
      <c r="K2309">
        <v>630000</v>
      </c>
      <c r="L2309">
        <v>528</v>
      </c>
      <c r="M2309">
        <v>270</v>
      </c>
      <c r="N2309">
        <v>0</v>
      </c>
      <c r="O2309">
        <v>0</v>
      </c>
      <c r="P2309">
        <v>0</v>
      </c>
      <c r="R2309">
        <v>3507308</v>
      </c>
      <c r="S2309">
        <v>674894</v>
      </c>
      <c r="T2309" t="s">
        <v>5940</v>
      </c>
      <c r="U2309">
        <v>2880</v>
      </c>
      <c r="V2309">
        <v>402</v>
      </c>
      <c r="W2309" t="s">
        <v>5940</v>
      </c>
      <c r="X2309" t="s">
        <v>5940</v>
      </c>
      <c r="Z2309">
        <v>3106002</v>
      </c>
      <c r="AB2309" t="s">
        <v>5940</v>
      </c>
      <c r="AC2309">
        <v>3106002</v>
      </c>
      <c r="AD2309" t="s">
        <v>4140</v>
      </c>
      <c r="AE2309">
        <v>16</v>
      </c>
      <c r="AF2309">
        <v>3106002</v>
      </c>
      <c r="AG2309" t="s">
        <v>4140</v>
      </c>
      <c r="AH2309" t="s">
        <v>5940</v>
      </c>
      <c r="AI2309">
        <v>3106002</v>
      </c>
      <c r="AJ2309" t="s">
        <v>4140</v>
      </c>
      <c r="AK2309">
        <v>37</v>
      </c>
      <c r="AL2309">
        <v>3106002</v>
      </c>
      <c r="AM2309" t="s">
        <v>4140</v>
      </c>
      <c r="AN2309" t="s">
        <v>5940</v>
      </c>
      <c r="AO2309">
        <v>0</v>
      </c>
      <c r="AP2309">
        <v>3112901</v>
      </c>
      <c r="AQ2309" t="s">
        <v>4217</v>
      </c>
      <c r="AR2309">
        <v>3900</v>
      </c>
    </row>
    <row r="2310" spans="1:44" x14ac:dyDescent="0.25">
      <c r="A2310">
        <v>3507407</v>
      </c>
      <c r="B2310">
        <v>2</v>
      </c>
      <c r="C2310" t="s">
        <v>891</v>
      </c>
      <c r="D2310" t="s">
        <v>3114</v>
      </c>
      <c r="E2310">
        <v>950512</v>
      </c>
      <c r="F2310">
        <v>600</v>
      </c>
      <c r="G2310">
        <v>7380</v>
      </c>
      <c r="H2310">
        <v>1316</v>
      </c>
      <c r="I2310">
        <v>110</v>
      </c>
      <c r="J2310">
        <v>187</v>
      </c>
      <c r="K2310">
        <v>1807560</v>
      </c>
      <c r="L2310">
        <v>396</v>
      </c>
      <c r="M2310">
        <v>6720</v>
      </c>
      <c r="N2310">
        <v>0</v>
      </c>
      <c r="O2310">
        <v>50</v>
      </c>
      <c r="P2310">
        <v>440</v>
      </c>
      <c r="R2310">
        <v>3507407</v>
      </c>
      <c r="S2310">
        <v>950512</v>
      </c>
      <c r="T2310">
        <v>600</v>
      </c>
      <c r="U2310">
        <v>7380</v>
      </c>
      <c r="V2310">
        <v>1316</v>
      </c>
      <c r="W2310">
        <v>110</v>
      </c>
      <c r="X2310">
        <v>187</v>
      </c>
      <c r="Z2310">
        <v>3106101</v>
      </c>
      <c r="AB2310" t="s">
        <v>5940</v>
      </c>
      <c r="AC2310">
        <v>3106101</v>
      </c>
      <c r="AD2310" t="s">
        <v>4141</v>
      </c>
      <c r="AE2310" t="s">
        <v>5940</v>
      </c>
      <c r="AF2310">
        <v>3106101</v>
      </c>
      <c r="AG2310" t="s">
        <v>4141</v>
      </c>
      <c r="AH2310">
        <v>4250</v>
      </c>
      <c r="AI2310">
        <v>3106101</v>
      </c>
      <c r="AJ2310" t="s">
        <v>4141</v>
      </c>
      <c r="AK2310">
        <v>62</v>
      </c>
      <c r="AL2310">
        <v>3106101</v>
      </c>
      <c r="AM2310" t="s">
        <v>4141</v>
      </c>
      <c r="AN2310" t="s">
        <v>5940</v>
      </c>
      <c r="AO2310">
        <v>0</v>
      </c>
      <c r="AP2310">
        <v>3113008</v>
      </c>
      <c r="AQ2310" t="s">
        <v>4218</v>
      </c>
      <c r="AR2310">
        <v>720</v>
      </c>
    </row>
    <row r="2311" spans="1:44" x14ac:dyDescent="0.25">
      <c r="A2311">
        <v>3507456</v>
      </c>
      <c r="B2311">
        <v>2</v>
      </c>
      <c r="C2311" t="s">
        <v>891</v>
      </c>
      <c r="D2311" t="s">
        <v>3115</v>
      </c>
      <c r="E2311">
        <v>236020</v>
      </c>
      <c r="F2311">
        <v>273</v>
      </c>
      <c r="G2311">
        <v>1210</v>
      </c>
      <c r="H2311" t="s">
        <v>5940</v>
      </c>
      <c r="I2311" t="s">
        <v>5940</v>
      </c>
      <c r="J2311">
        <v>108</v>
      </c>
      <c r="K2311">
        <v>537600</v>
      </c>
      <c r="L2311">
        <v>0</v>
      </c>
      <c r="M2311">
        <v>1150</v>
      </c>
      <c r="N2311">
        <v>0</v>
      </c>
      <c r="O2311">
        <v>0</v>
      </c>
      <c r="P2311">
        <v>108</v>
      </c>
      <c r="R2311">
        <v>3507456</v>
      </c>
      <c r="S2311">
        <v>236020</v>
      </c>
      <c r="T2311">
        <v>273</v>
      </c>
      <c r="U2311">
        <v>1210</v>
      </c>
      <c r="V2311" t="s">
        <v>5940</v>
      </c>
      <c r="W2311" t="s">
        <v>5940</v>
      </c>
      <c r="X2311">
        <v>108</v>
      </c>
      <c r="Z2311">
        <v>3106200</v>
      </c>
      <c r="AB2311" t="s">
        <v>5940</v>
      </c>
      <c r="AC2311">
        <v>3106200</v>
      </c>
      <c r="AD2311" t="s">
        <v>4142</v>
      </c>
      <c r="AE2311" t="s">
        <v>5940</v>
      </c>
      <c r="AF2311">
        <v>3106200</v>
      </c>
      <c r="AG2311" t="s">
        <v>4142</v>
      </c>
      <c r="AH2311" t="s">
        <v>5940</v>
      </c>
      <c r="AI2311">
        <v>3106200</v>
      </c>
      <c r="AJ2311" t="s">
        <v>4142</v>
      </c>
      <c r="AK2311" t="s">
        <v>5940</v>
      </c>
      <c r="AL2311">
        <v>3106200</v>
      </c>
      <c r="AM2311" t="s">
        <v>4142</v>
      </c>
      <c r="AN2311" t="s">
        <v>5940</v>
      </c>
      <c r="AO2311">
        <v>0</v>
      </c>
      <c r="AP2311">
        <v>3113107</v>
      </c>
      <c r="AQ2311" t="s">
        <v>4219</v>
      </c>
      <c r="AR2311">
        <v>1656</v>
      </c>
    </row>
    <row r="2312" spans="1:44" x14ac:dyDescent="0.25">
      <c r="A2312">
        <v>3507506</v>
      </c>
      <c r="B2312">
        <v>2</v>
      </c>
      <c r="C2312" t="s">
        <v>891</v>
      </c>
      <c r="D2312" t="s">
        <v>3116</v>
      </c>
      <c r="E2312">
        <v>489149</v>
      </c>
      <c r="F2312">
        <v>756</v>
      </c>
      <c r="G2312">
        <v>9928</v>
      </c>
      <c r="H2312" t="s">
        <v>5940</v>
      </c>
      <c r="I2312">
        <v>289</v>
      </c>
      <c r="J2312">
        <v>234</v>
      </c>
      <c r="K2312">
        <v>350000</v>
      </c>
      <c r="L2312">
        <v>108</v>
      </c>
      <c r="M2312">
        <v>11802</v>
      </c>
      <c r="N2312">
        <v>0</v>
      </c>
      <c r="O2312">
        <v>289</v>
      </c>
      <c r="P2312">
        <v>47</v>
      </c>
      <c r="R2312">
        <v>3507506</v>
      </c>
      <c r="S2312">
        <v>489149</v>
      </c>
      <c r="T2312">
        <v>756</v>
      </c>
      <c r="U2312">
        <v>9928</v>
      </c>
      <c r="V2312" t="s">
        <v>5940</v>
      </c>
      <c r="W2312">
        <v>289</v>
      </c>
      <c r="X2312">
        <v>234</v>
      </c>
      <c r="Z2312">
        <v>3106309</v>
      </c>
      <c r="AB2312" t="s">
        <v>5940</v>
      </c>
      <c r="AC2312">
        <v>3106309</v>
      </c>
      <c r="AD2312" t="s">
        <v>4143</v>
      </c>
      <c r="AE2312">
        <v>52</v>
      </c>
      <c r="AF2312">
        <v>3106309</v>
      </c>
      <c r="AG2312" t="s">
        <v>4143</v>
      </c>
      <c r="AH2312">
        <v>12000</v>
      </c>
      <c r="AI2312">
        <v>3106309</v>
      </c>
      <c r="AJ2312" t="s">
        <v>4143</v>
      </c>
      <c r="AK2312">
        <v>250</v>
      </c>
      <c r="AL2312">
        <v>3106309</v>
      </c>
      <c r="AM2312" t="s">
        <v>4143</v>
      </c>
      <c r="AN2312" t="s">
        <v>5940</v>
      </c>
      <c r="AO2312">
        <v>0</v>
      </c>
      <c r="AP2312">
        <v>3113206</v>
      </c>
      <c r="AQ2312" t="s">
        <v>4220</v>
      </c>
      <c r="AR2312">
        <v>27000</v>
      </c>
    </row>
    <row r="2313" spans="1:44" x14ac:dyDescent="0.25">
      <c r="A2313">
        <v>3507605</v>
      </c>
      <c r="B2313">
        <v>2</v>
      </c>
      <c r="C2313" t="s">
        <v>891</v>
      </c>
      <c r="D2313" t="s">
        <v>3117</v>
      </c>
      <c r="E2313">
        <v>5110</v>
      </c>
      <c r="F2313" t="s">
        <v>5940</v>
      </c>
      <c r="G2313">
        <v>7560</v>
      </c>
      <c r="H2313" t="s">
        <v>5940</v>
      </c>
      <c r="I2313">
        <v>91</v>
      </c>
      <c r="J2313">
        <v>490</v>
      </c>
      <c r="K2313">
        <v>6000</v>
      </c>
      <c r="L2313">
        <v>0</v>
      </c>
      <c r="M2313">
        <v>13960</v>
      </c>
      <c r="N2313">
        <v>0</v>
      </c>
      <c r="O2313">
        <v>42</v>
      </c>
      <c r="P2313">
        <v>376</v>
      </c>
      <c r="R2313">
        <v>3507605</v>
      </c>
      <c r="S2313">
        <v>5110</v>
      </c>
      <c r="T2313" t="s">
        <v>5940</v>
      </c>
      <c r="U2313">
        <v>7560</v>
      </c>
      <c r="V2313" t="s">
        <v>5940</v>
      </c>
      <c r="W2313">
        <v>91</v>
      </c>
      <c r="X2313">
        <v>490</v>
      </c>
      <c r="Z2313">
        <v>3106408</v>
      </c>
      <c r="AB2313" t="s">
        <v>5940</v>
      </c>
      <c r="AC2313">
        <v>3106408</v>
      </c>
      <c r="AD2313" t="s">
        <v>4144</v>
      </c>
      <c r="AE2313">
        <v>9</v>
      </c>
      <c r="AF2313">
        <v>3106408</v>
      </c>
      <c r="AG2313" t="s">
        <v>4144</v>
      </c>
      <c r="AH2313">
        <v>2700</v>
      </c>
      <c r="AI2313">
        <v>3106408</v>
      </c>
      <c r="AJ2313" t="s">
        <v>4144</v>
      </c>
      <c r="AK2313">
        <v>136</v>
      </c>
      <c r="AL2313">
        <v>3106408</v>
      </c>
      <c r="AM2313" t="s">
        <v>4144</v>
      </c>
      <c r="AN2313" t="s">
        <v>5940</v>
      </c>
      <c r="AO2313">
        <v>0</v>
      </c>
      <c r="AP2313">
        <v>3113305</v>
      </c>
      <c r="AQ2313" t="s">
        <v>4221</v>
      </c>
      <c r="AR2313">
        <v>1125</v>
      </c>
    </row>
    <row r="2314" spans="1:44" x14ac:dyDescent="0.25">
      <c r="A2314">
        <v>3507704</v>
      </c>
      <c r="B2314">
        <v>2</v>
      </c>
      <c r="C2314" t="s">
        <v>891</v>
      </c>
      <c r="D2314" t="s">
        <v>3118</v>
      </c>
      <c r="E2314">
        <v>274260</v>
      </c>
      <c r="F2314">
        <v>666</v>
      </c>
      <c r="G2314">
        <v>1332</v>
      </c>
      <c r="H2314">
        <v>8</v>
      </c>
      <c r="I2314" t="s">
        <v>5940</v>
      </c>
      <c r="J2314">
        <v>300</v>
      </c>
      <c r="K2314">
        <v>392000</v>
      </c>
      <c r="L2314">
        <v>216</v>
      </c>
      <c r="M2314">
        <v>840</v>
      </c>
      <c r="N2314">
        <v>0</v>
      </c>
      <c r="O2314">
        <v>0</v>
      </c>
      <c r="P2314">
        <v>63</v>
      </c>
      <c r="R2314">
        <v>3507704</v>
      </c>
      <c r="S2314">
        <v>274260</v>
      </c>
      <c r="T2314">
        <v>666</v>
      </c>
      <c r="U2314">
        <v>1332</v>
      </c>
      <c r="V2314">
        <v>8</v>
      </c>
      <c r="W2314" t="s">
        <v>5940</v>
      </c>
      <c r="X2314">
        <v>300</v>
      </c>
      <c r="Z2314">
        <v>3106507</v>
      </c>
      <c r="AB2314">
        <v>5</v>
      </c>
      <c r="AC2314">
        <v>3106507</v>
      </c>
      <c r="AD2314" t="s">
        <v>4145</v>
      </c>
      <c r="AE2314">
        <v>21</v>
      </c>
      <c r="AF2314">
        <v>3106507</v>
      </c>
      <c r="AG2314" t="s">
        <v>4145</v>
      </c>
      <c r="AH2314">
        <v>2700</v>
      </c>
      <c r="AI2314">
        <v>3106507</v>
      </c>
      <c r="AJ2314" t="s">
        <v>4145</v>
      </c>
      <c r="AK2314">
        <v>66</v>
      </c>
      <c r="AL2314">
        <v>3106507</v>
      </c>
      <c r="AM2314" t="s">
        <v>4145</v>
      </c>
      <c r="AN2314" t="s">
        <v>5940</v>
      </c>
      <c r="AO2314">
        <v>0</v>
      </c>
      <c r="AP2314">
        <v>3113404</v>
      </c>
      <c r="AQ2314" t="s">
        <v>4222</v>
      </c>
      <c r="AR2314">
        <v>3300</v>
      </c>
    </row>
    <row r="2315" spans="1:44" x14ac:dyDescent="0.25">
      <c r="A2315">
        <v>3507753</v>
      </c>
      <c r="B2315">
        <v>2</v>
      </c>
      <c r="C2315" t="s">
        <v>891</v>
      </c>
      <c r="D2315" t="s">
        <v>3119</v>
      </c>
      <c r="E2315">
        <v>10013</v>
      </c>
      <c r="F2315">
        <v>10374</v>
      </c>
      <c r="G2315">
        <v>9912</v>
      </c>
      <c r="H2315">
        <v>126</v>
      </c>
      <c r="I2315" t="s">
        <v>5940</v>
      </c>
      <c r="J2315">
        <v>47</v>
      </c>
      <c r="K2315">
        <v>293250</v>
      </c>
      <c r="L2315">
        <v>7080</v>
      </c>
      <c r="M2315">
        <v>3020</v>
      </c>
      <c r="N2315">
        <v>0</v>
      </c>
      <c r="O2315">
        <v>0</v>
      </c>
      <c r="P2315">
        <v>0</v>
      </c>
      <c r="R2315">
        <v>3507753</v>
      </c>
      <c r="S2315">
        <v>10013</v>
      </c>
      <c r="T2315">
        <v>10374</v>
      </c>
      <c r="U2315">
        <v>9912</v>
      </c>
      <c r="V2315">
        <v>126</v>
      </c>
      <c r="W2315" t="s">
        <v>5940</v>
      </c>
      <c r="X2315">
        <v>47</v>
      </c>
      <c r="Z2315">
        <v>3106606</v>
      </c>
      <c r="AB2315" t="s">
        <v>5940</v>
      </c>
      <c r="AC2315">
        <v>3106606</v>
      </c>
      <c r="AD2315" t="s">
        <v>4146</v>
      </c>
      <c r="AE2315" t="s">
        <v>5940</v>
      </c>
      <c r="AF2315">
        <v>3106606</v>
      </c>
      <c r="AG2315" t="s">
        <v>4146</v>
      </c>
      <c r="AH2315">
        <v>2200</v>
      </c>
      <c r="AI2315">
        <v>3106606</v>
      </c>
      <c r="AJ2315" t="s">
        <v>4146</v>
      </c>
      <c r="AK2315">
        <v>4</v>
      </c>
      <c r="AL2315">
        <v>3106606</v>
      </c>
      <c r="AM2315" t="s">
        <v>4146</v>
      </c>
      <c r="AN2315" t="s">
        <v>5940</v>
      </c>
      <c r="AO2315">
        <v>0</v>
      </c>
      <c r="AP2315">
        <v>3113503</v>
      </c>
      <c r="AQ2315" t="s">
        <v>4223</v>
      </c>
      <c r="AR2315">
        <v>1750</v>
      </c>
    </row>
    <row r="2316" spans="1:44" x14ac:dyDescent="0.25">
      <c r="A2316">
        <v>3507803</v>
      </c>
      <c r="B2316">
        <v>2</v>
      </c>
      <c r="C2316" t="s">
        <v>891</v>
      </c>
      <c r="D2316" t="s">
        <v>3120</v>
      </c>
      <c r="E2316">
        <v>721989</v>
      </c>
      <c r="F2316">
        <v>3240</v>
      </c>
      <c r="G2316">
        <v>4320</v>
      </c>
      <c r="H2316" t="s">
        <v>5940</v>
      </c>
      <c r="I2316">
        <v>36</v>
      </c>
      <c r="J2316" t="s">
        <v>5940</v>
      </c>
      <c r="K2316">
        <v>1151560</v>
      </c>
      <c r="L2316">
        <v>2810</v>
      </c>
      <c r="M2316">
        <v>4320</v>
      </c>
      <c r="N2316">
        <v>0</v>
      </c>
      <c r="O2316">
        <v>9</v>
      </c>
      <c r="P2316">
        <v>0</v>
      </c>
      <c r="R2316">
        <v>3507803</v>
      </c>
      <c r="S2316">
        <v>721989</v>
      </c>
      <c r="T2316">
        <v>3240</v>
      </c>
      <c r="U2316">
        <v>4320</v>
      </c>
      <c r="V2316" t="s">
        <v>5940</v>
      </c>
      <c r="W2316">
        <v>36</v>
      </c>
      <c r="X2316" t="s">
        <v>5940</v>
      </c>
      <c r="Z2316">
        <v>3106655</v>
      </c>
      <c r="AB2316" t="s">
        <v>5940</v>
      </c>
      <c r="AC2316">
        <v>3106655</v>
      </c>
      <c r="AD2316" t="s">
        <v>4147</v>
      </c>
      <c r="AE2316" t="s">
        <v>5940</v>
      </c>
      <c r="AF2316">
        <v>3106655</v>
      </c>
      <c r="AG2316" t="s">
        <v>4147</v>
      </c>
      <c r="AH2316" t="s">
        <v>5940</v>
      </c>
      <c r="AI2316">
        <v>3106655</v>
      </c>
      <c r="AJ2316" t="s">
        <v>4147</v>
      </c>
      <c r="AK2316">
        <v>132</v>
      </c>
      <c r="AL2316">
        <v>3106655</v>
      </c>
      <c r="AM2316" t="s">
        <v>4147</v>
      </c>
      <c r="AN2316" t="s">
        <v>5940</v>
      </c>
      <c r="AO2316">
        <v>0</v>
      </c>
      <c r="AP2316">
        <v>3113602</v>
      </c>
      <c r="AQ2316" t="s">
        <v>4224</v>
      </c>
      <c r="AR2316">
        <v>1230</v>
      </c>
    </row>
    <row r="2317" spans="1:44" x14ac:dyDescent="0.25">
      <c r="A2317">
        <v>3507902</v>
      </c>
      <c r="B2317">
        <v>2</v>
      </c>
      <c r="C2317" t="s">
        <v>891</v>
      </c>
      <c r="D2317" t="s">
        <v>3121</v>
      </c>
      <c r="E2317">
        <v>1417007</v>
      </c>
      <c r="F2317" t="s">
        <v>5940</v>
      </c>
      <c r="G2317">
        <v>4080</v>
      </c>
      <c r="H2317" t="s">
        <v>5940</v>
      </c>
      <c r="I2317">
        <v>18</v>
      </c>
      <c r="J2317" t="s">
        <v>5940</v>
      </c>
      <c r="K2317">
        <v>3823200</v>
      </c>
      <c r="L2317">
        <v>0</v>
      </c>
      <c r="M2317">
        <v>1822</v>
      </c>
      <c r="N2317">
        <v>0</v>
      </c>
      <c r="O2317">
        <v>0</v>
      </c>
      <c r="P2317">
        <v>0</v>
      </c>
      <c r="R2317">
        <v>3507902</v>
      </c>
      <c r="S2317">
        <v>1417007</v>
      </c>
      <c r="T2317" t="s">
        <v>5940</v>
      </c>
      <c r="U2317">
        <v>4080</v>
      </c>
      <c r="V2317" t="s">
        <v>5940</v>
      </c>
      <c r="W2317">
        <v>18</v>
      </c>
      <c r="X2317" t="s">
        <v>5940</v>
      </c>
      <c r="Z2317">
        <v>3106705</v>
      </c>
      <c r="AB2317" t="s">
        <v>5940</v>
      </c>
      <c r="AC2317">
        <v>3106705</v>
      </c>
      <c r="AD2317" t="s">
        <v>4148</v>
      </c>
      <c r="AE2317" t="s">
        <v>5940</v>
      </c>
      <c r="AF2317">
        <v>3106705</v>
      </c>
      <c r="AG2317" t="s">
        <v>4148</v>
      </c>
      <c r="AH2317">
        <v>3000</v>
      </c>
      <c r="AI2317">
        <v>3106705</v>
      </c>
      <c r="AJ2317" t="s">
        <v>4148</v>
      </c>
      <c r="AK2317">
        <v>63</v>
      </c>
      <c r="AL2317">
        <v>3106705</v>
      </c>
      <c r="AM2317" t="s">
        <v>4148</v>
      </c>
      <c r="AN2317" t="s">
        <v>5940</v>
      </c>
      <c r="AO2317">
        <v>0</v>
      </c>
      <c r="AP2317">
        <v>3113701</v>
      </c>
      <c r="AQ2317" t="s">
        <v>4225</v>
      </c>
      <c r="AR2317">
        <v>72</v>
      </c>
    </row>
    <row r="2318" spans="1:44" x14ac:dyDescent="0.25">
      <c r="A2318">
        <v>3508009</v>
      </c>
      <c r="B2318">
        <v>2</v>
      </c>
      <c r="C2318" t="s">
        <v>891</v>
      </c>
      <c r="D2318" t="s">
        <v>3122</v>
      </c>
      <c r="E2318" t="s">
        <v>5940</v>
      </c>
      <c r="F2318">
        <v>9834</v>
      </c>
      <c r="G2318">
        <v>34272</v>
      </c>
      <c r="H2318" t="s">
        <v>5940</v>
      </c>
      <c r="I2318">
        <v>48</v>
      </c>
      <c r="J2318">
        <v>3816</v>
      </c>
      <c r="K2318">
        <v>0</v>
      </c>
      <c r="L2318">
        <v>10200</v>
      </c>
      <c r="M2318">
        <v>45000</v>
      </c>
      <c r="N2318">
        <v>0</v>
      </c>
      <c r="O2318">
        <v>0</v>
      </c>
      <c r="P2318">
        <v>2964</v>
      </c>
      <c r="R2318">
        <v>3508009</v>
      </c>
      <c r="S2318" t="s">
        <v>5940</v>
      </c>
      <c r="T2318">
        <v>9834</v>
      </c>
      <c r="U2318">
        <v>34272</v>
      </c>
      <c r="V2318" t="s">
        <v>5940</v>
      </c>
      <c r="W2318">
        <v>48</v>
      </c>
      <c r="X2318">
        <v>3816</v>
      </c>
      <c r="Z2318">
        <v>3106804</v>
      </c>
      <c r="AB2318" t="s">
        <v>5940</v>
      </c>
      <c r="AC2318">
        <v>3106804</v>
      </c>
      <c r="AD2318" t="s">
        <v>4149</v>
      </c>
      <c r="AE2318">
        <v>13</v>
      </c>
      <c r="AF2318">
        <v>3106804</v>
      </c>
      <c r="AG2318" t="s">
        <v>4149</v>
      </c>
      <c r="AH2318">
        <v>3600</v>
      </c>
      <c r="AI2318">
        <v>3106804</v>
      </c>
      <c r="AJ2318" t="s">
        <v>4149</v>
      </c>
      <c r="AK2318">
        <v>180</v>
      </c>
      <c r="AL2318">
        <v>3106804</v>
      </c>
      <c r="AM2318" t="s">
        <v>4149</v>
      </c>
      <c r="AN2318" t="s">
        <v>5940</v>
      </c>
      <c r="AO2318">
        <v>0</v>
      </c>
      <c r="AP2318">
        <v>3113800</v>
      </c>
      <c r="AQ2318" t="s">
        <v>4226</v>
      </c>
      <c r="AR2318">
        <v>108</v>
      </c>
    </row>
    <row r="2319" spans="1:44" x14ac:dyDescent="0.25">
      <c r="A2319">
        <v>3508108</v>
      </c>
      <c r="B2319">
        <v>2</v>
      </c>
      <c r="C2319" t="s">
        <v>891</v>
      </c>
      <c r="D2319" t="s">
        <v>3123</v>
      </c>
      <c r="E2319">
        <v>30179</v>
      </c>
      <c r="F2319">
        <v>2940</v>
      </c>
      <c r="G2319">
        <v>9360</v>
      </c>
      <c r="H2319">
        <v>60</v>
      </c>
      <c r="I2319">
        <v>36</v>
      </c>
      <c r="J2319">
        <v>27</v>
      </c>
      <c r="K2319">
        <v>95600</v>
      </c>
      <c r="L2319">
        <v>2320</v>
      </c>
      <c r="M2319">
        <v>11340</v>
      </c>
      <c r="N2319">
        <v>25</v>
      </c>
      <c r="O2319">
        <v>41</v>
      </c>
      <c r="P2319">
        <v>162</v>
      </c>
      <c r="R2319">
        <v>3508108</v>
      </c>
      <c r="S2319">
        <v>30179</v>
      </c>
      <c r="T2319">
        <v>2940</v>
      </c>
      <c r="U2319">
        <v>9360</v>
      </c>
      <c r="V2319">
        <v>60</v>
      </c>
      <c r="W2319">
        <v>36</v>
      </c>
      <c r="X2319">
        <v>27</v>
      </c>
      <c r="Z2319">
        <v>3106903</v>
      </c>
      <c r="AB2319" t="s">
        <v>5940</v>
      </c>
      <c r="AC2319">
        <v>3106903</v>
      </c>
      <c r="AD2319" t="s">
        <v>4150</v>
      </c>
      <c r="AE2319" t="s">
        <v>5940</v>
      </c>
      <c r="AF2319">
        <v>3106903</v>
      </c>
      <c r="AG2319" t="s">
        <v>4150</v>
      </c>
      <c r="AH2319">
        <v>728</v>
      </c>
      <c r="AI2319">
        <v>3106903</v>
      </c>
      <c r="AJ2319" t="s">
        <v>4150</v>
      </c>
      <c r="AK2319">
        <v>43</v>
      </c>
      <c r="AL2319">
        <v>3106903</v>
      </c>
      <c r="AM2319" t="s">
        <v>4150</v>
      </c>
      <c r="AN2319" t="s">
        <v>5940</v>
      </c>
      <c r="AO2319">
        <v>0</v>
      </c>
      <c r="AP2319">
        <v>3113909</v>
      </c>
      <c r="AQ2319" t="s">
        <v>4227</v>
      </c>
      <c r="AR2319">
        <v>18000</v>
      </c>
    </row>
    <row r="2320" spans="1:44" x14ac:dyDescent="0.25">
      <c r="A2320">
        <v>3508207</v>
      </c>
      <c r="B2320">
        <v>2</v>
      </c>
      <c r="C2320" t="s">
        <v>891</v>
      </c>
      <c r="D2320" t="s">
        <v>3124</v>
      </c>
      <c r="E2320">
        <v>834368</v>
      </c>
      <c r="F2320">
        <v>4800</v>
      </c>
      <c r="G2320">
        <v>8400</v>
      </c>
      <c r="H2320" t="s">
        <v>5940</v>
      </c>
      <c r="I2320">
        <v>198</v>
      </c>
      <c r="J2320" t="s">
        <v>5940</v>
      </c>
      <c r="K2320">
        <v>911880</v>
      </c>
      <c r="L2320">
        <v>2592</v>
      </c>
      <c r="M2320">
        <v>4590</v>
      </c>
      <c r="N2320">
        <v>0</v>
      </c>
      <c r="O2320">
        <v>82</v>
      </c>
      <c r="P2320">
        <v>0</v>
      </c>
      <c r="R2320">
        <v>3508207</v>
      </c>
      <c r="S2320">
        <v>834368</v>
      </c>
      <c r="T2320">
        <v>4800</v>
      </c>
      <c r="U2320">
        <v>8400</v>
      </c>
      <c r="V2320" t="s">
        <v>5940</v>
      </c>
      <c r="W2320">
        <v>198</v>
      </c>
      <c r="X2320" t="s">
        <v>5940</v>
      </c>
      <c r="Z2320">
        <v>3107000</v>
      </c>
      <c r="AB2320" t="s">
        <v>5940</v>
      </c>
      <c r="AC2320">
        <v>3107000</v>
      </c>
      <c r="AD2320" t="s">
        <v>4151</v>
      </c>
      <c r="AE2320">
        <v>87</v>
      </c>
      <c r="AF2320">
        <v>3107000</v>
      </c>
      <c r="AG2320" t="s">
        <v>4151</v>
      </c>
      <c r="AH2320">
        <v>2700</v>
      </c>
      <c r="AI2320">
        <v>3107000</v>
      </c>
      <c r="AJ2320" t="s">
        <v>4151</v>
      </c>
      <c r="AK2320">
        <v>5</v>
      </c>
      <c r="AL2320">
        <v>3107000</v>
      </c>
      <c r="AM2320" t="s">
        <v>4151</v>
      </c>
      <c r="AN2320" t="s">
        <v>5940</v>
      </c>
      <c r="AO2320">
        <v>0</v>
      </c>
      <c r="AP2320">
        <v>3114006</v>
      </c>
      <c r="AQ2320" t="s">
        <v>4228</v>
      </c>
      <c r="AR2320">
        <v>6080</v>
      </c>
    </row>
    <row r="2321" spans="1:44" x14ac:dyDescent="0.25">
      <c r="A2321">
        <v>3508306</v>
      </c>
      <c r="B2321">
        <v>2</v>
      </c>
      <c r="C2321" t="s">
        <v>891</v>
      </c>
      <c r="D2321" t="s">
        <v>3125</v>
      </c>
      <c r="E2321">
        <v>43805</v>
      </c>
      <c r="F2321" t="s">
        <v>5940</v>
      </c>
      <c r="G2321">
        <v>544</v>
      </c>
      <c r="H2321" t="s">
        <v>5940</v>
      </c>
      <c r="I2321" t="s">
        <v>5940</v>
      </c>
      <c r="J2321">
        <v>6</v>
      </c>
      <c r="K2321">
        <v>35000</v>
      </c>
      <c r="L2321">
        <v>480</v>
      </c>
      <c r="M2321">
        <v>900</v>
      </c>
      <c r="N2321">
        <v>0</v>
      </c>
      <c r="O2321">
        <v>0</v>
      </c>
      <c r="P2321">
        <v>5</v>
      </c>
      <c r="R2321">
        <v>3508306</v>
      </c>
      <c r="S2321">
        <v>43805</v>
      </c>
      <c r="T2321" t="s">
        <v>5940</v>
      </c>
      <c r="U2321">
        <v>544</v>
      </c>
      <c r="V2321" t="s">
        <v>5940</v>
      </c>
      <c r="W2321" t="s">
        <v>5940</v>
      </c>
      <c r="X2321">
        <v>6</v>
      </c>
      <c r="Z2321">
        <v>3107109</v>
      </c>
      <c r="AB2321" t="s">
        <v>5940</v>
      </c>
      <c r="AC2321">
        <v>3107109</v>
      </c>
      <c r="AD2321" t="s">
        <v>4152</v>
      </c>
      <c r="AE2321" t="s">
        <v>5940</v>
      </c>
      <c r="AF2321">
        <v>3107109</v>
      </c>
      <c r="AG2321" t="s">
        <v>4152</v>
      </c>
      <c r="AH2321">
        <v>600</v>
      </c>
      <c r="AI2321">
        <v>3107109</v>
      </c>
      <c r="AJ2321" t="s">
        <v>4152</v>
      </c>
      <c r="AK2321">
        <v>762</v>
      </c>
      <c r="AL2321">
        <v>3107109</v>
      </c>
      <c r="AM2321" t="s">
        <v>4152</v>
      </c>
      <c r="AN2321">
        <v>360</v>
      </c>
      <c r="AO2321">
        <v>0</v>
      </c>
      <c r="AP2321">
        <v>3114105</v>
      </c>
      <c r="AQ2321" t="s">
        <v>4229</v>
      </c>
      <c r="AR2321">
        <v>8100</v>
      </c>
    </row>
    <row r="2322" spans="1:44" x14ac:dyDescent="0.25">
      <c r="A2322">
        <v>3508405</v>
      </c>
      <c r="B2322">
        <v>2</v>
      </c>
      <c r="C2322" t="s">
        <v>891</v>
      </c>
      <c r="D2322" t="s">
        <v>3126</v>
      </c>
      <c r="E2322">
        <v>43805</v>
      </c>
      <c r="F2322" t="s">
        <v>5940</v>
      </c>
      <c r="G2322">
        <v>2000</v>
      </c>
      <c r="H2322" t="s">
        <v>5940</v>
      </c>
      <c r="I2322">
        <v>10</v>
      </c>
      <c r="J2322">
        <v>598</v>
      </c>
      <c r="K2322">
        <v>49000</v>
      </c>
      <c r="L2322">
        <v>0</v>
      </c>
      <c r="M2322">
        <v>1750</v>
      </c>
      <c r="N2322">
        <v>0</v>
      </c>
      <c r="O2322">
        <v>20</v>
      </c>
      <c r="P2322">
        <v>406</v>
      </c>
      <c r="R2322">
        <v>3508405</v>
      </c>
      <c r="S2322">
        <v>43805</v>
      </c>
      <c r="T2322" t="s">
        <v>5940</v>
      </c>
      <c r="U2322">
        <v>2000</v>
      </c>
      <c r="V2322" t="s">
        <v>5940</v>
      </c>
      <c r="W2322">
        <v>10</v>
      </c>
      <c r="X2322">
        <v>598</v>
      </c>
      <c r="Z2322">
        <v>3107208</v>
      </c>
      <c r="AB2322" t="s">
        <v>5940</v>
      </c>
      <c r="AC2322">
        <v>3107208</v>
      </c>
      <c r="AD2322" t="s">
        <v>4153</v>
      </c>
      <c r="AE2322" t="s">
        <v>5940</v>
      </c>
      <c r="AF2322">
        <v>3107208</v>
      </c>
      <c r="AG2322" t="s">
        <v>4153</v>
      </c>
      <c r="AH2322">
        <v>455</v>
      </c>
      <c r="AI2322">
        <v>3107208</v>
      </c>
      <c r="AJ2322" t="s">
        <v>4153</v>
      </c>
      <c r="AK2322">
        <v>124</v>
      </c>
      <c r="AL2322">
        <v>3107208</v>
      </c>
      <c r="AM2322" t="s">
        <v>4153</v>
      </c>
      <c r="AN2322" t="s">
        <v>5940</v>
      </c>
      <c r="AO2322">
        <v>0</v>
      </c>
      <c r="AP2322">
        <v>3114204</v>
      </c>
      <c r="AQ2322" t="s">
        <v>4230</v>
      </c>
      <c r="AR2322">
        <v>4050</v>
      </c>
    </row>
    <row r="2323" spans="1:44" x14ac:dyDescent="0.25">
      <c r="A2323">
        <v>3508504</v>
      </c>
      <c r="B2323">
        <v>2</v>
      </c>
      <c r="C2323" t="s">
        <v>891</v>
      </c>
      <c r="D2323" t="s">
        <v>3127</v>
      </c>
      <c r="E2323">
        <v>29724</v>
      </c>
      <c r="F2323" t="s">
        <v>5940</v>
      </c>
      <c r="G2323">
        <v>180</v>
      </c>
      <c r="H2323" t="s">
        <v>5940</v>
      </c>
      <c r="I2323">
        <v>3600</v>
      </c>
      <c r="J2323">
        <v>65</v>
      </c>
      <c r="K2323">
        <v>28500</v>
      </c>
      <c r="L2323">
        <v>0</v>
      </c>
      <c r="M2323">
        <v>157</v>
      </c>
      <c r="N2323">
        <v>0</v>
      </c>
      <c r="O2323">
        <v>4000</v>
      </c>
      <c r="P2323">
        <v>94</v>
      </c>
      <c r="R2323">
        <v>3508504</v>
      </c>
      <c r="S2323">
        <v>29724</v>
      </c>
      <c r="T2323" t="s">
        <v>5940</v>
      </c>
      <c r="U2323">
        <v>180</v>
      </c>
      <c r="V2323" t="s">
        <v>5940</v>
      </c>
      <c r="W2323">
        <v>3600</v>
      </c>
      <c r="X2323">
        <v>65</v>
      </c>
      <c r="Z2323">
        <v>3107307</v>
      </c>
      <c r="AB2323">
        <v>570</v>
      </c>
      <c r="AC2323">
        <v>3107307</v>
      </c>
      <c r="AD2323" t="s">
        <v>4154</v>
      </c>
      <c r="AE2323">
        <v>180</v>
      </c>
      <c r="AF2323">
        <v>3107307</v>
      </c>
      <c r="AG2323" t="s">
        <v>4154</v>
      </c>
      <c r="AH2323">
        <v>174000</v>
      </c>
      <c r="AI2323">
        <v>3107307</v>
      </c>
      <c r="AJ2323" t="s">
        <v>4154</v>
      </c>
      <c r="AK2323">
        <v>1290</v>
      </c>
      <c r="AL2323">
        <v>3107307</v>
      </c>
      <c r="AM2323" t="s">
        <v>4154</v>
      </c>
      <c r="AN2323" t="s">
        <v>5940</v>
      </c>
      <c r="AO2323">
        <v>0</v>
      </c>
      <c r="AP2323">
        <v>3114303</v>
      </c>
      <c r="AQ2323" t="s">
        <v>4231</v>
      </c>
      <c r="AR2323">
        <v>12500</v>
      </c>
    </row>
    <row r="2324" spans="1:44" x14ac:dyDescent="0.25">
      <c r="A2324">
        <v>3508603</v>
      </c>
      <c r="B2324">
        <v>2</v>
      </c>
      <c r="C2324" t="s">
        <v>891</v>
      </c>
      <c r="D2324" t="s">
        <v>3128</v>
      </c>
      <c r="E2324" t="s">
        <v>5940</v>
      </c>
      <c r="F2324" t="s">
        <v>5940</v>
      </c>
      <c r="G2324">
        <v>495</v>
      </c>
      <c r="H2324" t="s">
        <v>5940</v>
      </c>
      <c r="I2324">
        <v>450</v>
      </c>
      <c r="J2324">
        <v>90</v>
      </c>
      <c r="K2324">
        <v>0</v>
      </c>
      <c r="L2324">
        <v>0</v>
      </c>
      <c r="M2324">
        <v>447</v>
      </c>
      <c r="N2324">
        <v>0</v>
      </c>
      <c r="O2324">
        <v>450</v>
      </c>
      <c r="P2324">
        <v>130</v>
      </c>
      <c r="R2324">
        <v>3508603</v>
      </c>
      <c r="S2324" t="s">
        <v>5940</v>
      </c>
      <c r="T2324" t="s">
        <v>5940</v>
      </c>
      <c r="U2324">
        <v>495</v>
      </c>
      <c r="V2324" t="s">
        <v>5940</v>
      </c>
      <c r="W2324">
        <v>450</v>
      </c>
      <c r="X2324">
        <v>90</v>
      </c>
      <c r="Z2324">
        <v>3107406</v>
      </c>
      <c r="AB2324" t="s">
        <v>5940</v>
      </c>
      <c r="AC2324">
        <v>3107406</v>
      </c>
      <c r="AD2324" t="s">
        <v>4155</v>
      </c>
      <c r="AE2324">
        <v>75</v>
      </c>
      <c r="AF2324">
        <v>3107406</v>
      </c>
      <c r="AG2324" t="s">
        <v>4155</v>
      </c>
      <c r="AH2324">
        <v>5000</v>
      </c>
      <c r="AI2324">
        <v>3107406</v>
      </c>
      <c r="AJ2324" t="s">
        <v>4155</v>
      </c>
      <c r="AK2324">
        <v>340</v>
      </c>
      <c r="AL2324">
        <v>3107406</v>
      </c>
      <c r="AM2324" t="s">
        <v>4155</v>
      </c>
      <c r="AN2324">
        <v>2400</v>
      </c>
      <c r="AO2324">
        <v>0</v>
      </c>
      <c r="AP2324">
        <v>3114402</v>
      </c>
      <c r="AQ2324" t="s">
        <v>4232</v>
      </c>
      <c r="AR2324">
        <v>50420</v>
      </c>
    </row>
    <row r="2325" spans="1:44" x14ac:dyDescent="0.25">
      <c r="A2325">
        <v>3508702</v>
      </c>
      <c r="B2325">
        <v>2</v>
      </c>
      <c r="C2325" t="s">
        <v>891</v>
      </c>
      <c r="D2325" t="s">
        <v>3129</v>
      </c>
      <c r="E2325">
        <v>31749</v>
      </c>
      <c r="F2325" t="s">
        <v>5940</v>
      </c>
      <c r="G2325">
        <v>7590</v>
      </c>
      <c r="H2325" t="s">
        <v>5940</v>
      </c>
      <c r="I2325">
        <v>150</v>
      </c>
      <c r="J2325">
        <v>930</v>
      </c>
      <c r="K2325">
        <v>33360</v>
      </c>
      <c r="L2325">
        <v>0</v>
      </c>
      <c r="M2325">
        <v>10762</v>
      </c>
      <c r="N2325">
        <v>0</v>
      </c>
      <c r="O2325">
        <v>350</v>
      </c>
      <c r="P2325">
        <v>841</v>
      </c>
      <c r="R2325">
        <v>3508702</v>
      </c>
      <c r="S2325">
        <v>31749</v>
      </c>
      <c r="T2325" t="s">
        <v>5940</v>
      </c>
      <c r="U2325">
        <v>7590</v>
      </c>
      <c r="V2325" t="s">
        <v>5940</v>
      </c>
      <c r="W2325">
        <v>150</v>
      </c>
      <c r="X2325">
        <v>930</v>
      </c>
      <c r="Z2325">
        <v>3107505</v>
      </c>
      <c r="AB2325" t="s">
        <v>5940</v>
      </c>
      <c r="AC2325">
        <v>3107505</v>
      </c>
      <c r="AD2325" t="s">
        <v>4156</v>
      </c>
      <c r="AE2325">
        <v>13</v>
      </c>
      <c r="AF2325">
        <v>3107505</v>
      </c>
      <c r="AG2325" t="s">
        <v>4156</v>
      </c>
      <c r="AH2325">
        <v>2820</v>
      </c>
      <c r="AI2325">
        <v>3107505</v>
      </c>
      <c r="AJ2325" t="s">
        <v>4156</v>
      </c>
      <c r="AK2325">
        <v>170</v>
      </c>
      <c r="AL2325">
        <v>3107505</v>
      </c>
      <c r="AM2325" t="s">
        <v>4156</v>
      </c>
      <c r="AN2325" t="s">
        <v>5940</v>
      </c>
      <c r="AO2325">
        <v>0</v>
      </c>
      <c r="AP2325">
        <v>3114501</v>
      </c>
      <c r="AQ2325" t="s">
        <v>4233</v>
      </c>
      <c r="AR2325">
        <v>3150</v>
      </c>
    </row>
    <row r="2326" spans="1:44" x14ac:dyDescent="0.25">
      <c r="A2326">
        <v>3508801</v>
      </c>
      <c r="B2326">
        <v>2</v>
      </c>
      <c r="C2326" t="s">
        <v>891</v>
      </c>
      <c r="D2326" t="s">
        <v>3130</v>
      </c>
      <c r="E2326">
        <v>243114</v>
      </c>
      <c r="F2326">
        <v>390</v>
      </c>
      <c r="G2326">
        <v>11200</v>
      </c>
      <c r="H2326" t="s">
        <v>5940</v>
      </c>
      <c r="I2326">
        <v>7</v>
      </c>
      <c r="J2326">
        <v>8</v>
      </c>
      <c r="K2326">
        <v>270000</v>
      </c>
      <c r="L2326">
        <v>310</v>
      </c>
      <c r="M2326">
        <v>10065</v>
      </c>
      <c r="N2326">
        <v>0</v>
      </c>
      <c r="O2326">
        <v>7</v>
      </c>
      <c r="P2326">
        <v>10</v>
      </c>
      <c r="R2326">
        <v>3508801</v>
      </c>
      <c r="S2326">
        <v>243114</v>
      </c>
      <c r="T2326">
        <v>390</v>
      </c>
      <c r="U2326">
        <v>11200</v>
      </c>
      <c r="V2326" t="s">
        <v>5940</v>
      </c>
      <c r="W2326">
        <v>7</v>
      </c>
      <c r="X2326">
        <v>8</v>
      </c>
      <c r="Z2326">
        <v>3107604</v>
      </c>
      <c r="AB2326" t="s">
        <v>5940</v>
      </c>
      <c r="AC2326">
        <v>3107604</v>
      </c>
      <c r="AD2326" t="s">
        <v>4157</v>
      </c>
      <c r="AE2326">
        <v>400</v>
      </c>
      <c r="AF2326">
        <v>3107604</v>
      </c>
      <c r="AG2326" t="s">
        <v>4157</v>
      </c>
      <c r="AH2326" t="s">
        <v>5940</v>
      </c>
      <c r="AI2326">
        <v>3107604</v>
      </c>
      <c r="AJ2326" t="s">
        <v>4157</v>
      </c>
      <c r="AK2326">
        <v>1440</v>
      </c>
      <c r="AL2326">
        <v>3107604</v>
      </c>
      <c r="AM2326" t="s">
        <v>4157</v>
      </c>
      <c r="AN2326">
        <v>1680</v>
      </c>
      <c r="AO2326">
        <v>0</v>
      </c>
      <c r="AP2326">
        <v>3114550</v>
      </c>
      <c r="AQ2326" t="s">
        <v>4234</v>
      </c>
      <c r="AR2326">
        <v>6650</v>
      </c>
    </row>
    <row r="2327" spans="1:44" x14ac:dyDescent="0.25">
      <c r="A2327">
        <v>3508900</v>
      </c>
      <c r="B2327">
        <v>2</v>
      </c>
      <c r="C2327" t="s">
        <v>891</v>
      </c>
      <c r="D2327" t="s">
        <v>3131</v>
      </c>
      <c r="E2327">
        <v>360760</v>
      </c>
      <c r="F2327" t="s">
        <v>5940</v>
      </c>
      <c r="G2327">
        <v>1350</v>
      </c>
      <c r="H2327">
        <v>375</v>
      </c>
      <c r="I2327">
        <v>2</v>
      </c>
      <c r="J2327">
        <v>60</v>
      </c>
      <c r="K2327">
        <v>339421</v>
      </c>
      <c r="L2327">
        <v>0</v>
      </c>
      <c r="M2327">
        <v>1620</v>
      </c>
      <c r="N2327">
        <v>450</v>
      </c>
      <c r="O2327">
        <v>0</v>
      </c>
      <c r="P2327">
        <v>48</v>
      </c>
      <c r="R2327">
        <v>3508900</v>
      </c>
      <c r="S2327">
        <v>360760</v>
      </c>
      <c r="T2327" t="s">
        <v>5940</v>
      </c>
      <c r="U2327">
        <v>1350</v>
      </c>
      <c r="V2327">
        <v>375</v>
      </c>
      <c r="W2327">
        <v>2</v>
      </c>
      <c r="X2327">
        <v>60</v>
      </c>
      <c r="Z2327">
        <v>3107703</v>
      </c>
      <c r="AB2327" t="s">
        <v>5940</v>
      </c>
      <c r="AC2327">
        <v>3107703</v>
      </c>
      <c r="AD2327" t="s">
        <v>4158</v>
      </c>
      <c r="AE2327" t="s">
        <v>5940</v>
      </c>
      <c r="AF2327">
        <v>3107703</v>
      </c>
      <c r="AG2327" t="s">
        <v>4158</v>
      </c>
      <c r="AH2327">
        <v>2736</v>
      </c>
      <c r="AI2327">
        <v>3107703</v>
      </c>
      <c r="AJ2327" t="s">
        <v>4158</v>
      </c>
      <c r="AK2327">
        <v>155</v>
      </c>
      <c r="AL2327">
        <v>3107703</v>
      </c>
      <c r="AM2327" t="s">
        <v>4158</v>
      </c>
      <c r="AN2327" t="s">
        <v>5940</v>
      </c>
      <c r="AO2327">
        <v>0</v>
      </c>
      <c r="AP2327">
        <v>3114600</v>
      </c>
      <c r="AQ2327" t="s">
        <v>4235</v>
      </c>
      <c r="AR2327">
        <v>14500</v>
      </c>
    </row>
    <row r="2328" spans="1:44" x14ac:dyDescent="0.25">
      <c r="A2328">
        <v>3509007</v>
      </c>
      <c r="B2328">
        <v>2</v>
      </c>
      <c r="C2328" t="s">
        <v>891</v>
      </c>
      <c r="D2328" t="s">
        <v>3132</v>
      </c>
      <c r="E2328" t="s">
        <v>5940</v>
      </c>
      <c r="F2328" t="s">
        <v>5940</v>
      </c>
      <c r="G2328">
        <v>0</v>
      </c>
      <c r="H2328" t="s">
        <v>5940</v>
      </c>
      <c r="I2328" t="s">
        <v>5940</v>
      </c>
      <c r="J2328" t="s">
        <v>5940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R2328">
        <v>3509007</v>
      </c>
      <c r="S2328" t="s">
        <v>5940</v>
      </c>
      <c r="T2328" t="s">
        <v>5940</v>
      </c>
      <c r="U2328">
        <v>0</v>
      </c>
      <c r="V2328" t="s">
        <v>5940</v>
      </c>
      <c r="W2328" t="s">
        <v>5940</v>
      </c>
      <c r="X2328" t="s">
        <v>5940</v>
      </c>
      <c r="Z2328">
        <v>3107802</v>
      </c>
      <c r="AB2328" t="s">
        <v>5940</v>
      </c>
      <c r="AC2328">
        <v>3107802</v>
      </c>
      <c r="AD2328" t="s">
        <v>4159</v>
      </c>
      <c r="AE2328">
        <v>450</v>
      </c>
      <c r="AF2328">
        <v>3107802</v>
      </c>
      <c r="AG2328" t="s">
        <v>4159</v>
      </c>
      <c r="AH2328">
        <v>1680</v>
      </c>
      <c r="AI2328">
        <v>3107802</v>
      </c>
      <c r="AJ2328" t="s">
        <v>4159</v>
      </c>
      <c r="AK2328">
        <v>535</v>
      </c>
      <c r="AL2328">
        <v>3107802</v>
      </c>
      <c r="AM2328" t="s">
        <v>4159</v>
      </c>
      <c r="AN2328" t="s">
        <v>5940</v>
      </c>
      <c r="AO2328">
        <v>0</v>
      </c>
      <c r="AP2328">
        <v>3114709</v>
      </c>
      <c r="AQ2328" t="s">
        <v>4236</v>
      </c>
      <c r="AR2328">
        <v>1596</v>
      </c>
    </row>
    <row r="2329" spans="1:44" x14ac:dyDescent="0.25">
      <c r="A2329">
        <v>3509106</v>
      </c>
      <c r="B2329">
        <v>2</v>
      </c>
      <c r="C2329" t="s">
        <v>891</v>
      </c>
      <c r="D2329" t="s">
        <v>3133</v>
      </c>
      <c r="E2329">
        <v>350434</v>
      </c>
      <c r="F2329">
        <v>360</v>
      </c>
      <c r="G2329">
        <v>1416</v>
      </c>
      <c r="H2329">
        <v>930</v>
      </c>
      <c r="I2329">
        <v>36</v>
      </c>
      <c r="J2329">
        <v>400</v>
      </c>
      <c r="K2329">
        <v>434976</v>
      </c>
      <c r="L2329">
        <v>0</v>
      </c>
      <c r="M2329">
        <v>810</v>
      </c>
      <c r="N2329">
        <v>225</v>
      </c>
      <c r="O2329">
        <v>0</v>
      </c>
      <c r="P2329">
        <v>45</v>
      </c>
      <c r="R2329">
        <v>3509106</v>
      </c>
      <c r="S2329">
        <v>350434</v>
      </c>
      <c r="T2329">
        <v>360</v>
      </c>
      <c r="U2329">
        <v>1416</v>
      </c>
      <c r="V2329">
        <v>930</v>
      </c>
      <c r="W2329">
        <v>36</v>
      </c>
      <c r="X2329">
        <v>400</v>
      </c>
      <c r="Z2329">
        <v>3107901</v>
      </c>
      <c r="AB2329" t="s">
        <v>5940</v>
      </c>
      <c r="AC2329">
        <v>3107901</v>
      </c>
      <c r="AD2329" t="s">
        <v>4160</v>
      </c>
      <c r="AE2329" t="s">
        <v>5940</v>
      </c>
      <c r="AF2329">
        <v>3107901</v>
      </c>
      <c r="AG2329" t="s">
        <v>4160</v>
      </c>
      <c r="AH2329" t="s">
        <v>5940</v>
      </c>
      <c r="AI2329">
        <v>3107901</v>
      </c>
      <c r="AJ2329" t="s">
        <v>4160</v>
      </c>
      <c r="AK2329">
        <v>128</v>
      </c>
      <c r="AL2329">
        <v>3107901</v>
      </c>
      <c r="AM2329" t="s">
        <v>4160</v>
      </c>
      <c r="AN2329" t="s">
        <v>5940</v>
      </c>
      <c r="AO2329">
        <v>0</v>
      </c>
      <c r="AP2329">
        <v>3114808</v>
      </c>
      <c r="AQ2329" t="s">
        <v>4237</v>
      </c>
      <c r="AR2329">
        <v>1500</v>
      </c>
    </row>
    <row r="2330" spans="1:44" x14ac:dyDescent="0.25">
      <c r="A2330">
        <v>3509205</v>
      </c>
      <c r="B2330">
        <v>2</v>
      </c>
      <c r="C2330" t="s">
        <v>891</v>
      </c>
      <c r="D2330" t="s">
        <v>3134</v>
      </c>
      <c r="E2330" t="s">
        <v>5940</v>
      </c>
      <c r="F2330" t="s">
        <v>5940</v>
      </c>
      <c r="G2330">
        <v>0</v>
      </c>
      <c r="H2330" t="s">
        <v>5940</v>
      </c>
      <c r="I2330" t="s">
        <v>5940</v>
      </c>
      <c r="J2330" t="s">
        <v>5940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R2330">
        <v>3509205</v>
      </c>
      <c r="S2330" t="s">
        <v>5940</v>
      </c>
      <c r="T2330" t="s">
        <v>5940</v>
      </c>
      <c r="U2330">
        <v>0</v>
      </c>
      <c r="V2330" t="s">
        <v>5940</v>
      </c>
      <c r="W2330" t="s">
        <v>5940</v>
      </c>
      <c r="X2330" t="s">
        <v>5940</v>
      </c>
      <c r="Z2330">
        <v>3108008</v>
      </c>
      <c r="AB2330" t="s">
        <v>5940</v>
      </c>
      <c r="AC2330">
        <v>3108008</v>
      </c>
      <c r="AD2330" t="s">
        <v>4161</v>
      </c>
      <c r="AE2330">
        <v>275</v>
      </c>
      <c r="AF2330">
        <v>3108008</v>
      </c>
      <c r="AG2330" t="s">
        <v>4161</v>
      </c>
      <c r="AH2330">
        <v>7500</v>
      </c>
      <c r="AI2330">
        <v>3108008</v>
      </c>
      <c r="AJ2330" t="s">
        <v>4161</v>
      </c>
      <c r="AK2330">
        <v>863</v>
      </c>
      <c r="AL2330">
        <v>3108008</v>
      </c>
      <c r="AM2330" t="s">
        <v>4161</v>
      </c>
      <c r="AN2330" t="s">
        <v>5940</v>
      </c>
      <c r="AO2330">
        <v>0</v>
      </c>
      <c r="AP2330">
        <v>3114907</v>
      </c>
      <c r="AQ2330" t="s">
        <v>4238</v>
      </c>
      <c r="AR2330">
        <v>1875</v>
      </c>
    </row>
    <row r="2331" spans="1:44" x14ac:dyDescent="0.25">
      <c r="A2331">
        <v>3509254</v>
      </c>
      <c r="B2331">
        <v>2</v>
      </c>
      <c r="C2331" t="s">
        <v>891</v>
      </c>
      <c r="D2331" t="s">
        <v>3135</v>
      </c>
      <c r="E2331" t="s">
        <v>5940</v>
      </c>
      <c r="F2331" t="s">
        <v>5940</v>
      </c>
      <c r="G2331">
        <v>54</v>
      </c>
      <c r="H2331" t="s">
        <v>5940</v>
      </c>
      <c r="I2331">
        <v>18</v>
      </c>
      <c r="J2331" t="s">
        <v>5940</v>
      </c>
      <c r="K2331">
        <v>0</v>
      </c>
      <c r="L2331">
        <v>0</v>
      </c>
      <c r="M2331">
        <v>94</v>
      </c>
      <c r="N2331">
        <v>0</v>
      </c>
      <c r="O2331">
        <v>36</v>
      </c>
      <c r="P2331">
        <v>0</v>
      </c>
      <c r="R2331">
        <v>3509254</v>
      </c>
      <c r="S2331" t="s">
        <v>5940</v>
      </c>
      <c r="T2331" t="s">
        <v>5940</v>
      </c>
      <c r="U2331">
        <v>54</v>
      </c>
      <c r="V2331" t="s">
        <v>5940</v>
      </c>
      <c r="W2331">
        <v>18</v>
      </c>
      <c r="X2331" t="s">
        <v>5940</v>
      </c>
      <c r="Z2331">
        <v>3108107</v>
      </c>
      <c r="AB2331" t="s">
        <v>5940</v>
      </c>
      <c r="AC2331">
        <v>3108107</v>
      </c>
      <c r="AD2331" t="s">
        <v>4162</v>
      </c>
      <c r="AE2331" t="s">
        <v>5940</v>
      </c>
      <c r="AF2331">
        <v>3108107</v>
      </c>
      <c r="AG2331" t="s">
        <v>4162</v>
      </c>
      <c r="AH2331">
        <v>3900</v>
      </c>
      <c r="AI2331">
        <v>3108107</v>
      </c>
      <c r="AJ2331" t="s">
        <v>4162</v>
      </c>
      <c r="AK2331">
        <v>86</v>
      </c>
      <c r="AL2331">
        <v>3108107</v>
      </c>
      <c r="AM2331" t="s">
        <v>4162</v>
      </c>
      <c r="AN2331" t="s">
        <v>5940</v>
      </c>
      <c r="AO2331">
        <v>0</v>
      </c>
      <c r="AP2331">
        <v>3115003</v>
      </c>
      <c r="AQ2331" t="s">
        <v>4239</v>
      </c>
      <c r="AR2331">
        <v>7800</v>
      </c>
    </row>
    <row r="2332" spans="1:44" x14ac:dyDescent="0.25">
      <c r="A2332">
        <v>3509304</v>
      </c>
      <c r="B2332">
        <v>2</v>
      </c>
      <c r="C2332" t="s">
        <v>891</v>
      </c>
      <c r="D2332" t="s">
        <v>3136</v>
      </c>
      <c r="E2332">
        <v>444294</v>
      </c>
      <c r="F2332">
        <v>33</v>
      </c>
      <c r="G2332">
        <v>240</v>
      </c>
      <c r="H2332" t="s">
        <v>5940</v>
      </c>
      <c r="I2332" t="s">
        <v>5940</v>
      </c>
      <c r="J2332" t="s">
        <v>5940</v>
      </c>
      <c r="K2332">
        <v>586620</v>
      </c>
      <c r="L2332">
        <v>0</v>
      </c>
      <c r="M2332">
        <v>423</v>
      </c>
      <c r="N2332">
        <v>0</v>
      </c>
      <c r="O2332">
        <v>0</v>
      </c>
      <c r="P2332">
        <v>0</v>
      </c>
      <c r="R2332">
        <v>3509304</v>
      </c>
      <c r="S2332">
        <v>444294</v>
      </c>
      <c r="T2332">
        <v>33</v>
      </c>
      <c r="U2332">
        <v>240</v>
      </c>
      <c r="V2332" t="s">
        <v>5940</v>
      </c>
      <c r="W2332" t="s">
        <v>5940</v>
      </c>
      <c r="X2332" t="s">
        <v>5940</v>
      </c>
      <c r="Z2332">
        <v>3108206</v>
      </c>
      <c r="AB2332">
        <v>1406</v>
      </c>
      <c r="AC2332">
        <v>3108206</v>
      </c>
      <c r="AD2332" t="s">
        <v>4163</v>
      </c>
      <c r="AE2332">
        <v>360</v>
      </c>
      <c r="AF2332">
        <v>3108206</v>
      </c>
      <c r="AG2332" t="s">
        <v>4163</v>
      </c>
      <c r="AH2332">
        <v>1750</v>
      </c>
      <c r="AI2332">
        <v>3108206</v>
      </c>
      <c r="AJ2332" t="s">
        <v>4163</v>
      </c>
      <c r="AK2332">
        <v>11112</v>
      </c>
      <c r="AL2332">
        <v>3108206</v>
      </c>
      <c r="AM2332" t="s">
        <v>4163</v>
      </c>
      <c r="AN2332">
        <v>36000</v>
      </c>
      <c r="AO2332">
        <v>0</v>
      </c>
      <c r="AP2332">
        <v>3115102</v>
      </c>
      <c r="AQ2332" t="s">
        <v>4240</v>
      </c>
      <c r="AR2332">
        <v>29700</v>
      </c>
    </row>
    <row r="2333" spans="1:44" x14ac:dyDescent="0.25">
      <c r="A2333">
        <v>3509403</v>
      </c>
      <c r="B2333">
        <v>2</v>
      </c>
      <c r="C2333" t="s">
        <v>891</v>
      </c>
      <c r="D2333" t="s">
        <v>3137</v>
      </c>
      <c r="E2333">
        <v>1000198</v>
      </c>
      <c r="F2333" t="s">
        <v>5940</v>
      </c>
      <c r="G2333">
        <v>8400</v>
      </c>
      <c r="H2333" t="s">
        <v>5940</v>
      </c>
      <c r="I2333" t="s">
        <v>5940</v>
      </c>
      <c r="J2333">
        <v>36</v>
      </c>
      <c r="K2333">
        <v>1636950</v>
      </c>
      <c r="L2333">
        <v>0</v>
      </c>
      <c r="M2333">
        <v>6250</v>
      </c>
      <c r="N2333">
        <v>0</v>
      </c>
      <c r="O2333">
        <v>0</v>
      </c>
      <c r="P2333">
        <v>11</v>
      </c>
      <c r="R2333">
        <v>3509403</v>
      </c>
      <c r="S2333">
        <v>1000198</v>
      </c>
      <c r="T2333" t="s">
        <v>5940</v>
      </c>
      <c r="U2333">
        <v>8400</v>
      </c>
      <c r="V2333" t="s">
        <v>5940</v>
      </c>
      <c r="W2333" t="s">
        <v>5940</v>
      </c>
      <c r="X2333">
        <v>36</v>
      </c>
      <c r="Z2333">
        <v>3108255</v>
      </c>
      <c r="AB2333" t="s">
        <v>5940</v>
      </c>
      <c r="AC2333">
        <v>3108255</v>
      </c>
      <c r="AD2333" t="s">
        <v>4164</v>
      </c>
      <c r="AE2333">
        <v>984</v>
      </c>
      <c r="AF2333">
        <v>3108255</v>
      </c>
      <c r="AG2333" t="s">
        <v>4164</v>
      </c>
      <c r="AH2333" t="s">
        <v>5940</v>
      </c>
      <c r="AI2333">
        <v>3108255</v>
      </c>
      <c r="AJ2333" t="s">
        <v>4164</v>
      </c>
      <c r="AK2333">
        <v>430</v>
      </c>
      <c r="AL2333">
        <v>3108255</v>
      </c>
      <c r="AM2333" t="s">
        <v>4164</v>
      </c>
      <c r="AN2333" t="s">
        <v>5940</v>
      </c>
      <c r="AO2333">
        <v>0</v>
      </c>
      <c r="AP2333">
        <v>3115201</v>
      </c>
      <c r="AQ2333" t="s">
        <v>4241</v>
      </c>
      <c r="AR2333">
        <v>5040</v>
      </c>
    </row>
    <row r="2334" spans="1:44" x14ac:dyDescent="0.25">
      <c r="A2334">
        <v>3509452</v>
      </c>
      <c r="B2334">
        <v>2</v>
      </c>
      <c r="C2334" t="s">
        <v>891</v>
      </c>
      <c r="D2334" t="s">
        <v>3138</v>
      </c>
      <c r="E2334" t="s">
        <v>5940</v>
      </c>
      <c r="F2334">
        <v>1800</v>
      </c>
      <c r="G2334">
        <v>11190</v>
      </c>
      <c r="H2334" t="s">
        <v>5940</v>
      </c>
      <c r="I2334">
        <v>135</v>
      </c>
      <c r="J2334">
        <v>3153</v>
      </c>
      <c r="K2334">
        <v>172500</v>
      </c>
      <c r="L2334">
        <v>610</v>
      </c>
      <c r="M2334">
        <v>6652</v>
      </c>
      <c r="N2334">
        <v>0</v>
      </c>
      <c r="O2334">
        <v>20</v>
      </c>
      <c r="P2334">
        <v>216</v>
      </c>
      <c r="R2334">
        <v>3509452</v>
      </c>
      <c r="S2334" t="s">
        <v>5940</v>
      </c>
      <c r="T2334">
        <v>1800</v>
      </c>
      <c r="U2334">
        <v>11190</v>
      </c>
      <c r="V2334" t="s">
        <v>5940</v>
      </c>
      <c r="W2334">
        <v>135</v>
      </c>
      <c r="X2334">
        <v>3153</v>
      </c>
      <c r="Z2334">
        <v>3108305</v>
      </c>
      <c r="AB2334" t="s">
        <v>5940</v>
      </c>
      <c r="AC2334">
        <v>3108305</v>
      </c>
      <c r="AD2334" t="s">
        <v>4165</v>
      </c>
      <c r="AE2334">
        <v>535</v>
      </c>
      <c r="AF2334">
        <v>3108305</v>
      </c>
      <c r="AG2334" t="s">
        <v>4165</v>
      </c>
      <c r="AH2334">
        <v>190</v>
      </c>
      <c r="AI2334">
        <v>3108305</v>
      </c>
      <c r="AJ2334" t="s">
        <v>4165</v>
      </c>
      <c r="AK2334">
        <v>210</v>
      </c>
      <c r="AL2334">
        <v>3108305</v>
      </c>
      <c r="AM2334" t="s">
        <v>4165</v>
      </c>
      <c r="AN2334" t="s">
        <v>5940</v>
      </c>
      <c r="AO2334">
        <v>0</v>
      </c>
      <c r="AP2334">
        <v>3115300</v>
      </c>
      <c r="AQ2334" t="s">
        <v>4242</v>
      </c>
      <c r="AR2334">
        <v>1500</v>
      </c>
    </row>
    <row r="2335" spans="1:44" x14ac:dyDescent="0.25">
      <c r="A2335">
        <v>3509502</v>
      </c>
      <c r="B2335">
        <v>2</v>
      </c>
      <c r="C2335" t="s">
        <v>891</v>
      </c>
      <c r="D2335" t="s">
        <v>3139</v>
      </c>
      <c r="E2335">
        <v>210104</v>
      </c>
      <c r="F2335">
        <v>831</v>
      </c>
      <c r="G2335">
        <v>8373</v>
      </c>
      <c r="H2335" t="s">
        <v>5940</v>
      </c>
      <c r="I2335">
        <v>25</v>
      </c>
      <c r="J2335">
        <v>197</v>
      </c>
      <c r="K2335">
        <v>92000</v>
      </c>
      <c r="L2335">
        <v>375</v>
      </c>
      <c r="M2335">
        <v>12708</v>
      </c>
      <c r="N2335">
        <v>0</v>
      </c>
      <c r="O2335">
        <v>84</v>
      </c>
      <c r="P2335">
        <v>312</v>
      </c>
      <c r="R2335">
        <v>3509502</v>
      </c>
      <c r="S2335">
        <v>210104</v>
      </c>
      <c r="T2335">
        <v>831</v>
      </c>
      <c r="U2335">
        <v>8373</v>
      </c>
      <c r="V2335" t="s">
        <v>5940</v>
      </c>
      <c r="W2335">
        <v>25</v>
      </c>
      <c r="X2335">
        <v>197</v>
      </c>
      <c r="Z2335">
        <v>3108404</v>
      </c>
      <c r="AB2335" t="s">
        <v>5940</v>
      </c>
      <c r="AC2335">
        <v>3108404</v>
      </c>
      <c r="AD2335" t="s">
        <v>4166</v>
      </c>
      <c r="AE2335">
        <v>120</v>
      </c>
      <c r="AF2335">
        <v>3108404</v>
      </c>
      <c r="AG2335" t="s">
        <v>4166</v>
      </c>
      <c r="AH2335">
        <v>7000</v>
      </c>
      <c r="AI2335">
        <v>3108404</v>
      </c>
      <c r="AJ2335" t="s">
        <v>4166</v>
      </c>
      <c r="AK2335">
        <v>610</v>
      </c>
      <c r="AL2335">
        <v>3108404</v>
      </c>
      <c r="AM2335" t="s">
        <v>4166</v>
      </c>
      <c r="AN2335" t="s">
        <v>5940</v>
      </c>
      <c r="AO2335">
        <v>0</v>
      </c>
      <c r="AP2335">
        <v>3115359</v>
      </c>
      <c r="AQ2335" t="s">
        <v>4243</v>
      </c>
      <c r="AR2335">
        <v>300</v>
      </c>
    </row>
    <row r="2336" spans="1:44" x14ac:dyDescent="0.25">
      <c r="A2336">
        <v>3509601</v>
      </c>
      <c r="B2336">
        <v>2</v>
      </c>
      <c r="C2336" t="s">
        <v>891</v>
      </c>
      <c r="D2336" t="s">
        <v>3140</v>
      </c>
      <c r="E2336" t="s">
        <v>5940</v>
      </c>
      <c r="F2336" t="s">
        <v>5940</v>
      </c>
      <c r="G2336">
        <v>0</v>
      </c>
      <c r="H2336" t="s">
        <v>5940</v>
      </c>
      <c r="I2336" t="s">
        <v>5940</v>
      </c>
      <c r="J2336">
        <v>1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1</v>
      </c>
      <c r="R2336">
        <v>3509601</v>
      </c>
      <c r="S2336" t="s">
        <v>5940</v>
      </c>
      <c r="T2336" t="s">
        <v>5940</v>
      </c>
      <c r="U2336">
        <v>0</v>
      </c>
      <c r="V2336" t="s">
        <v>5940</v>
      </c>
      <c r="W2336" t="s">
        <v>5940</v>
      </c>
      <c r="X2336">
        <v>1</v>
      </c>
      <c r="Z2336">
        <v>3108503</v>
      </c>
      <c r="AB2336" t="s">
        <v>5940</v>
      </c>
      <c r="AC2336">
        <v>3108503</v>
      </c>
      <c r="AD2336" t="s">
        <v>4167</v>
      </c>
      <c r="AE2336">
        <v>96</v>
      </c>
      <c r="AF2336">
        <v>3108503</v>
      </c>
      <c r="AG2336" t="s">
        <v>4167</v>
      </c>
      <c r="AH2336">
        <v>8500</v>
      </c>
      <c r="AI2336">
        <v>3108503</v>
      </c>
      <c r="AJ2336" t="s">
        <v>4167</v>
      </c>
      <c r="AK2336">
        <v>414</v>
      </c>
      <c r="AL2336">
        <v>3108503</v>
      </c>
      <c r="AM2336" t="s">
        <v>4167</v>
      </c>
      <c r="AN2336" t="s">
        <v>5940</v>
      </c>
      <c r="AO2336">
        <v>0</v>
      </c>
      <c r="AP2336">
        <v>3115409</v>
      </c>
      <c r="AQ2336" t="s">
        <v>4244</v>
      </c>
      <c r="AR2336">
        <v>1120</v>
      </c>
    </row>
    <row r="2337" spans="1:44" x14ac:dyDescent="0.25">
      <c r="A2337">
        <v>3509700</v>
      </c>
      <c r="B2337">
        <v>2</v>
      </c>
      <c r="C2337" t="s">
        <v>891</v>
      </c>
      <c r="D2337" t="s">
        <v>3141</v>
      </c>
      <c r="E2337" t="s">
        <v>5940</v>
      </c>
      <c r="F2337" t="s">
        <v>5940</v>
      </c>
      <c r="G2337">
        <v>90</v>
      </c>
      <c r="H2337" t="s">
        <v>5940</v>
      </c>
      <c r="I2337" t="s">
        <v>5940</v>
      </c>
      <c r="J2337">
        <v>27</v>
      </c>
      <c r="K2337">
        <v>0</v>
      </c>
      <c r="L2337">
        <v>0</v>
      </c>
      <c r="M2337">
        <v>128</v>
      </c>
      <c r="N2337">
        <v>0</v>
      </c>
      <c r="O2337">
        <v>0</v>
      </c>
      <c r="P2337">
        <v>35</v>
      </c>
      <c r="R2337">
        <v>3509700</v>
      </c>
      <c r="S2337" t="s">
        <v>5940</v>
      </c>
      <c r="T2337" t="s">
        <v>5940</v>
      </c>
      <c r="U2337">
        <v>90</v>
      </c>
      <c r="V2337" t="s">
        <v>5940</v>
      </c>
      <c r="W2337" t="s">
        <v>5940</v>
      </c>
      <c r="X2337">
        <v>27</v>
      </c>
      <c r="Z2337">
        <v>3108552</v>
      </c>
      <c r="AB2337" t="s">
        <v>5940</v>
      </c>
      <c r="AC2337">
        <v>3108552</v>
      </c>
      <c r="AD2337" t="s">
        <v>4168</v>
      </c>
      <c r="AE2337">
        <v>1266</v>
      </c>
      <c r="AF2337">
        <v>3108552</v>
      </c>
      <c r="AG2337" t="s">
        <v>4168</v>
      </c>
      <c r="AH2337" t="s">
        <v>5940</v>
      </c>
      <c r="AI2337">
        <v>3108552</v>
      </c>
      <c r="AJ2337" t="s">
        <v>4168</v>
      </c>
      <c r="AK2337">
        <v>1506</v>
      </c>
      <c r="AL2337">
        <v>3108552</v>
      </c>
      <c r="AM2337" t="s">
        <v>4168</v>
      </c>
      <c r="AN2337">
        <v>1120</v>
      </c>
      <c r="AO2337">
        <v>0</v>
      </c>
      <c r="AP2337">
        <v>3115458</v>
      </c>
      <c r="AQ2337" t="s">
        <v>4245</v>
      </c>
      <c r="AR2337">
        <v>270</v>
      </c>
    </row>
    <row r="2338" spans="1:44" x14ac:dyDescent="0.25">
      <c r="A2338">
        <v>3509809</v>
      </c>
      <c r="B2338">
        <v>2</v>
      </c>
      <c r="C2338" t="s">
        <v>891</v>
      </c>
      <c r="D2338" t="s">
        <v>3142</v>
      </c>
      <c r="E2338">
        <v>51939</v>
      </c>
      <c r="F2338">
        <v>20760</v>
      </c>
      <c r="G2338">
        <v>18400</v>
      </c>
      <c r="H2338" t="s">
        <v>5940</v>
      </c>
      <c r="I2338">
        <v>60</v>
      </c>
      <c r="J2338">
        <v>180</v>
      </c>
      <c r="K2338">
        <v>171000</v>
      </c>
      <c r="L2338">
        <v>21000</v>
      </c>
      <c r="M2338">
        <v>18282</v>
      </c>
      <c r="N2338">
        <v>0</v>
      </c>
      <c r="O2338">
        <v>50</v>
      </c>
      <c r="P2338">
        <v>50</v>
      </c>
      <c r="R2338">
        <v>3509809</v>
      </c>
      <c r="S2338">
        <v>51939</v>
      </c>
      <c r="T2338">
        <v>20760</v>
      </c>
      <c r="U2338">
        <v>18400</v>
      </c>
      <c r="V2338" t="s">
        <v>5940</v>
      </c>
      <c r="W2338">
        <v>60</v>
      </c>
      <c r="X2338">
        <v>180</v>
      </c>
      <c r="Z2338">
        <v>3108602</v>
      </c>
      <c r="AB2338" t="s">
        <v>5940</v>
      </c>
      <c r="AC2338">
        <v>3108602</v>
      </c>
      <c r="AD2338" t="s">
        <v>4169</v>
      </c>
      <c r="AE2338">
        <v>75</v>
      </c>
      <c r="AF2338">
        <v>3108602</v>
      </c>
      <c r="AG2338" t="s">
        <v>4169</v>
      </c>
      <c r="AH2338">
        <v>7500</v>
      </c>
      <c r="AI2338">
        <v>3108602</v>
      </c>
      <c r="AJ2338" t="s">
        <v>4169</v>
      </c>
      <c r="AK2338">
        <v>1050</v>
      </c>
      <c r="AL2338">
        <v>3108602</v>
      </c>
      <c r="AM2338" t="s">
        <v>4169</v>
      </c>
      <c r="AN2338" t="s">
        <v>5940</v>
      </c>
      <c r="AO2338">
        <v>0</v>
      </c>
      <c r="AP2338">
        <v>3115474</v>
      </c>
      <c r="AQ2338" t="s">
        <v>4246</v>
      </c>
      <c r="AR2338">
        <v>255</v>
      </c>
    </row>
    <row r="2339" spans="1:44" x14ac:dyDescent="0.25">
      <c r="A2339">
        <v>3509908</v>
      </c>
      <c r="B2339">
        <v>2</v>
      </c>
      <c r="C2339" t="s">
        <v>891</v>
      </c>
      <c r="D2339" t="s">
        <v>3143</v>
      </c>
      <c r="E2339" t="s">
        <v>5940</v>
      </c>
      <c r="F2339" t="s">
        <v>5940</v>
      </c>
      <c r="G2339">
        <v>3</v>
      </c>
      <c r="H2339" t="s">
        <v>5940</v>
      </c>
      <c r="I2339">
        <v>72</v>
      </c>
      <c r="J2339" t="s">
        <v>5940</v>
      </c>
      <c r="K2339">
        <v>0</v>
      </c>
      <c r="L2339">
        <v>0</v>
      </c>
      <c r="M2339">
        <v>3</v>
      </c>
      <c r="N2339">
        <v>0</v>
      </c>
      <c r="O2339">
        <v>0</v>
      </c>
      <c r="P2339">
        <v>0</v>
      </c>
      <c r="R2339">
        <v>3509908</v>
      </c>
      <c r="S2339" t="s">
        <v>5940</v>
      </c>
      <c r="T2339" t="s">
        <v>5940</v>
      </c>
      <c r="U2339">
        <v>3</v>
      </c>
      <c r="V2339" t="s">
        <v>5940</v>
      </c>
      <c r="W2339">
        <v>72</v>
      </c>
      <c r="X2339" t="s">
        <v>5940</v>
      </c>
      <c r="Z2339">
        <v>3108701</v>
      </c>
      <c r="AB2339" t="s">
        <v>5940</v>
      </c>
      <c r="AC2339">
        <v>3108701</v>
      </c>
      <c r="AD2339" t="s">
        <v>4170</v>
      </c>
      <c r="AE2339">
        <v>493</v>
      </c>
      <c r="AF2339">
        <v>3108701</v>
      </c>
      <c r="AG2339" t="s">
        <v>4170</v>
      </c>
      <c r="AH2339">
        <v>15000</v>
      </c>
      <c r="AI2339">
        <v>3108701</v>
      </c>
      <c r="AJ2339" t="s">
        <v>4170</v>
      </c>
      <c r="AK2339">
        <v>611</v>
      </c>
      <c r="AL2339">
        <v>3108701</v>
      </c>
      <c r="AM2339" t="s">
        <v>4170</v>
      </c>
      <c r="AN2339" t="s">
        <v>5940</v>
      </c>
      <c r="AO2339">
        <v>0</v>
      </c>
      <c r="AP2339">
        <v>3115508</v>
      </c>
      <c r="AQ2339" t="s">
        <v>4247</v>
      </c>
      <c r="AR2339">
        <v>810</v>
      </c>
    </row>
    <row r="2340" spans="1:44" x14ac:dyDescent="0.25">
      <c r="A2340">
        <v>3509957</v>
      </c>
      <c r="B2340">
        <v>2</v>
      </c>
      <c r="C2340" t="s">
        <v>891</v>
      </c>
      <c r="D2340" t="s">
        <v>3144</v>
      </c>
      <c r="E2340" t="s">
        <v>5940</v>
      </c>
      <c r="F2340" t="s">
        <v>5940</v>
      </c>
      <c r="G2340">
        <v>176</v>
      </c>
      <c r="H2340" t="s">
        <v>5940</v>
      </c>
      <c r="I2340">
        <v>2340</v>
      </c>
      <c r="J2340">
        <v>18</v>
      </c>
      <c r="K2340">
        <v>0</v>
      </c>
      <c r="L2340">
        <v>0</v>
      </c>
      <c r="M2340">
        <v>30</v>
      </c>
      <c r="N2340">
        <v>0</v>
      </c>
      <c r="O2340">
        <v>1865</v>
      </c>
      <c r="P2340">
        <v>46</v>
      </c>
      <c r="R2340">
        <v>3509957</v>
      </c>
      <c r="S2340" t="s">
        <v>5940</v>
      </c>
      <c r="T2340" t="s">
        <v>5940</v>
      </c>
      <c r="U2340">
        <v>176</v>
      </c>
      <c r="V2340" t="s">
        <v>5940</v>
      </c>
      <c r="W2340">
        <v>2340</v>
      </c>
      <c r="X2340">
        <v>18</v>
      </c>
      <c r="Z2340">
        <v>3108800</v>
      </c>
      <c r="AB2340" t="s">
        <v>5940</v>
      </c>
      <c r="AC2340">
        <v>3108800</v>
      </c>
      <c r="AD2340" t="s">
        <v>4171</v>
      </c>
      <c r="AE2340">
        <v>22</v>
      </c>
      <c r="AF2340">
        <v>3108800</v>
      </c>
      <c r="AG2340" t="s">
        <v>4171</v>
      </c>
      <c r="AH2340">
        <v>1096</v>
      </c>
      <c r="AI2340">
        <v>3108800</v>
      </c>
      <c r="AJ2340" t="s">
        <v>4171</v>
      </c>
      <c r="AK2340">
        <v>55</v>
      </c>
      <c r="AL2340">
        <v>3108800</v>
      </c>
      <c r="AM2340" t="s">
        <v>4171</v>
      </c>
      <c r="AN2340" t="s">
        <v>5940</v>
      </c>
      <c r="AO2340">
        <v>0</v>
      </c>
      <c r="AP2340">
        <v>3115607</v>
      </c>
      <c r="AQ2340" t="s">
        <v>4248</v>
      </c>
      <c r="AR2340">
        <v>625</v>
      </c>
    </row>
    <row r="2341" spans="1:44" x14ac:dyDescent="0.25">
      <c r="A2341">
        <v>3510005</v>
      </c>
      <c r="B2341">
        <v>2</v>
      </c>
      <c r="C2341" t="s">
        <v>891</v>
      </c>
      <c r="D2341" t="s">
        <v>3145</v>
      </c>
      <c r="E2341">
        <v>880871</v>
      </c>
      <c r="F2341">
        <v>52830</v>
      </c>
      <c r="G2341">
        <v>58930</v>
      </c>
      <c r="H2341" t="s">
        <v>5940</v>
      </c>
      <c r="I2341">
        <v>1704</v>
      </c>
      <c r="J2341">
        <v>1303</v>
      </c>
      <c r="K2341">
        <v>1705764</v>
      </c>
      <c r="L2341">
        <v>63450</v>
      </c>
      <c r="M2341">
        <v>127040</v>
      </c>
      <c r="N2341">
        <v>0</v>
      </c>
      <c r="O2341">
        <v>1560</v>
      </c>
      <c r="P2341">
        <v>849</v>
      </c>
      <c r="R2341">
        <v>3510005</v>
      </c>
      <c r="S2341">
        <v>880871</v>
      </c>
      <c r="T2341">
        <v>52830</v>
      </c>
      <c r="U2341">
        <v>58930</v>
      </c>
      <c r="V2341" t="s">
        <v>5940</v>
      </c>
      <c r="W2341">
        <v>1704</v>
      </c>
      <c r="X2341">
        <v>1303</v>
      </c>
      <c r="Z2341">
        <v>3108909</v>
      </c>
      <c r="AB2341" t="s">
        <v>5940</v>
      </c>
      <c r="AC2341">
        <v>3108909</v>
      </c>
      <c r="AD2341" t="s">
        <v>4172</v>
      </c>
      <c r="AE2341">
        <v>96</v>
      </c>
      <c r="AF2341">
        <v>3108909</v>
      </c>
      <c r="AG2341" t="s">
        <v>4172</v>
      </c>
      <c r="AH2341">
        <v>4200</v>
      </c>
      <c r="AI2341">
        <v>3108909</v>
      </c>
      <c r="AJ2341" t="s">
        <v>4172</v>
      </c>
      <c r="AK2341">
        <v>56</v>
      </c>
      <c r="AL2341">
        <v>3108909</v>
      </c>
      <c r="AM2341" t="s">
        <v>4172</v>
      </c>
      <c r="AN2341" t="s">
        <v>5940</v>
      </c>
      <c r="AO2341">
        <v>0</v>
      </c>
      <c r="AP2341">
        <v>3115706</v>
      </c>
      <c r="AQ2341" t="s">
        <v>4249</v>
      </c>
      <c r="AR2341">
        <v>65</v>
      </c>
    </row>
    <row r="2342" spans="1:44" x14ac:dyDescent="0.25">
      <c r="A2342">
        <v>3510104</v>
      </c>
      <c r="B2342">
        <v>2</v>
      </c>
      <c r="C2342" t="s">
        <v>891</v>
      </c>
      <c r="D2342" t="s">
        <v>3146</v>
      </c>
      <c r="E2342">
        <v>208592</v>
      </c>
      <c r="F2342" t="s">
        <v>5940</v>
      </c>
      <c r="G2342">
        <v>144</v>
      </c>
      <c r="H2342" t="s">
        <v>5940</v>
      </c>
      <c r="I2342">
        <v>2</v>
      </c>
      <c r="J2342" t="s">
        <v>5940</v>
      </c>
      <c r="K2342">
        <v>220000</v>
      </c>
      <c r="L2342">
        <v>0</v>
      </c>
      <c r="M2342">
        <v>108</v>
      </c>
      <c r="N2342">
        <v>0</v>
      </c>
      <c r="O2342">
        <v>5</v>
      </c>
      <c r="P2342">
        <v>0</v>
      </c>
      <c r="R2342">
        <v>3510104</v>
      </c>
      <c r="S2342">
        <v>208592</v>
      </c>
      <c r="T2342" t="s">
        <v>5940</v>
      </c>
      <c r="U2342">
        <v>144</v>
      </c>
      <c r="V2342" t="s">
        <v>5940</v>
      </c>
      <c r="W2342">
        <v>2</v>
      </c>
      <c r="X2342" t="s">
        <v>5940</v>
      </c>
      <c r="Z2342">
        <v>3109006</v>
      </c>
      <c r="AB2342" t="s">
        <v>5940</v>
      </c>
      <c r="AC2342">
        <v>3109006</v>
      </c>
      <c r="AD2342" t="s">
        <v>4173</v>
      </c>
      <c r="AE2342" t="s">
        <v>5940</v>
      </c>
      <c r="AF2342">
        <v>3109006</v>
      </c>
      <c r="AG2342" t="s">
        <v>4173</v>
      </c>
      <c r="AH2342">
        <v>20000</v>
      </c>
      <c r="AI2342">
        <v>3109006</v>
      </c>
      <c r="AJ2342" t="s">
        <v>4173</v>
      </c>
      <c r="AK2342">
        <v>412</v>
      </c>
      <c r="AL2342">
        <v>3109006</v>
      </c>
      <c r="AM2342" t="s">
        <v>4173</v>
      </c>
      <c r="AN2342" t="s">
        <v>5940</v>
      </c>
      <c r="AO2342">
        <v>0</v>
      </c>
      <c r="AP2342">
        <v>3115805</v>
      </c>
      <c r="AQ2342" t="s">
        <v>4250</v>
      </c>
      <c r="AR2342">
        <v>10320</v>
      </c>
    </row>
    <row r="2343" spans="1:44" x14ac:dyDescent="0.25">
      <c r="A2343">
        <v>3510153</v>
      </c>
      <c r="B2343">
        <v>2</v>
      </c>
      <c r="C2343" t="s">
        <v>891</v>
      </c>
      <c r="D2343" t="s">
        <v>3147</v>
      </c>
      <c r="E2343">
        <v>135585</v>
      </c>
      <c r="F2343">
        <v>1500</v>
      </c>
      <c r="G2343">
        <v>700</v>
      </c>
      <c r="H2343" t="s">
        <v>5940</v>
      </c>
      <c r="I2343">
        <v>4</v>
      </c>
      <c r="J2343">
        <v>2</v>
      </c>
      <c r="K2343">
        <v>252000</v>
      </c>
      <c r="L2343">
        <v>810</v>
      </c>
      <c r="M2343">
        <v>972</v>
      </c>
      <c r="N2343">
        <v>0</v>
      </c>
      <c r="O2343">
        <v>4</v>
      </c>
      <c r="P2343">
        <v>0</v>
      </c>
      <c r="R2343">
        <v>3510153</v>
      </c>
      <c r="S2343">
        <v>135585</v>
      </c>
      <c r="T2343">
        <v>1500</v>
      </c>
      <c r="U2343">
        <v>700</v>
      </c>
      <c r="V2343" t="s">
        <v>5940</v>
      </c>
      <c r="W2343">
        <v>4</v>
      </c>
      <c r="X2343">
        <v>2</v>
      </c>
      <c r="Z2343">
        <v>3109105</v>
      </c>
      <c r="AB2343" t="s">
        <v>5940</v>
      </c>
      <c r="AC2343">
        <v>3109105</v>
      </c>
      <c r="AD2343" t="s">
        <v>4174</v>
      </c>
      <c r="AE2343">
        <v>7</v>
      </c>
      <c r="AF2343">
        <v>3109105</v>
      </c>
      <c r="AG2343" t="s">
        <v>4174</v>
      </c>
      <c r="AH2343">
        <v>1200</v>
      </c>
      <c r="AI2343">
        <v>3109105</v>
      </c>
      <c r="AJ2343" t="s">
        <v>4174</v>
      </c>
      <c r="AK2343">
        <v>133</v>
      </c>
      <c r="AL2343">
        <v>3109105</v>
      </c>
      <c r="AM2343" t="s">
        <v>4174</v>
      </c>
      <c r="AN2343" t="s">
        <v>5940</v>
      </c>
      <c r="AO2343">
        <v>0</v>
      </c>
      <c r="AP2343">
        <v>3115904</v>
      </c>
      <c r="AQ2343" t="s">
        <v>4251</v>
      </c>
      <c r="AR2343">
        <v>238</v>
      </c>
    </row>
    <row r="2344" spans="1:44" x14ac:dyDescent="0.25">
      <c r="A2344">
        <v>3510203</v>
      </c>
      <c r="B2344">
        <v>2</v>
      </c>
      <c r="C2344" t="s">
        <v>891</v>
      </c>
      <c r="D2344" t="s">
        <v>3148</v>
      </c>
      <c r="E2344" t="s">
        <v>5940</v>
      </c>
      <c r="F2344">
        <v>280</v>
      </c>
      <c r="G2344">
        <v>80813</v>
      </c>
      <c r="H2344" t="s">
        <v>5940</v>
      </c>
      <c r="I2344">
        <v>18</v>
      </c>
      <c r="J2344">
        <v>4105</v>
      </c>
      <c r="K2344">
        <v>0</v>
      </c>
      <c r="L2344">
        <v>5700</v>
      </c>
      <c r="M2344">
        <v>94400</v>
      </c>
      <c r="N2344">
        <v>0</v>
      </c>
      <c r="O2344">
        <v>0</v>
      </c>
      <c r="P2344">
        <v>4200</v>
      </c>
      <c r="R2344">
        <v>3510203</v>
      </c>
      <c r="S2344" t="s">
        <v>5940</v>
      </c>
      <c r="T2344">
        <v>280</v>
      </c>
      <c r="U2344">
        <v>80813</v>
      </c>
      <c r="V2344" t="s">
        <v>5940</v>
      </c>
      <c r="W2344">
        <v>18</v>
      </c>
      <c r="X2344">
        <v>4105</v>
      </c>
      <c r="Z2344">
        <v>3109204</v>
      </c>
      <c r="AB2344" t="s">
        <v>5940</v>
      </c>
      <c r="AC2344">
        <v>3109204</v>
      </c>
      <c r="AD2344" t="s">
        <v>4175</v>
      </c>
      <c r="AE2344">
        <v>60</v>
      </c>
      <c r="AF2344">
        <v>3109204</v>
      </c>
      <c r="AG2344" t="s">
        <v>4175</v>
      </c>
      <c r="AH2344">
        <v>5600</v>
      </c>
      <c r="AI2344">
        <v>3109204</v>
      </c>
      <c r="AJ2344" t="s">
        <v>4175</v>
      </c>
      <c r="AK2344">
        <v>221</v>
      </c>
      <c r="AL2344">
        <v>3109204</v>
      </c>
      <c r="AM2344" t="s">
        <v>4175</v>
      </c>
      <c r="AN2344" t="s">
        <v>5940</v>
      </c>
      <c r="AO2344">
        <v>0</v>
      </c>
      <c r="AP2344">
        <v>3116001</v>
      </c>
      <c r="AQ2344" t="s">
        <v>4252</v>
      </c>
      <c r="AR2344">
        <v>646</v>
      </c>
    </row>
    <row r="2345" spans="1:44" x14ac:dyDescent="0.25">
      <c r="A2345">
        <v>3510302</v>
      </c>
      <c r="B2345">
        <v>2</v>
      </c>
      <c r="C2345" t="s">
        <v>891</v>
      </c>
      <c r="D2345" t="s">
        <v>3149</v>
      </c>
      <c r="E2345">
        <v>25031</v>
      </c>
      <c r="F2345">
        <v>147</v>
      </c>
      <c r="G2345">
        <v>8740</v>
      </c>
      <c r="H2345" t="s">
        <v>5940</v>
      </c>
      <c r="I2345" t="s">
        <v>5940</v>
      </c>
      <c r="J2345">
        <v>268</v>
      </c>
      <c r="K2345">
        <v>85000</v>
      </c>
      <c r="L2345">
        <v>0</v>
      </c>
      <c r="M2345">
        <v>4837</v>
      </c>
      <c r="N2345">
        <v>0</v>
      </c>
      <c r="O2345">
        <v>0</v>
      </c>
      <c r="P2345">
        <v>480</v>
      </c>
      <c r="R2345">
        <v>3510302</v>
      </c>
      <c r="S2345">
        <v>25031</v>
      </c>
      <c r="T2345">
        <v>147</v>
      </c>
      <c r="U2345">
        <v>8740</v>
      </c>
      <c r="V2345" t="s">
        <v>5940</v>
      </c>
      <c r="W2345" t="s">
        <v>5940</v>
      </c>
      <c r="X2345">
        <v>268</v>
      </c>
      <c r="Z2345">
        <v>3109253</v>
      </c>
      <c r="AB2345" t="s">
        <v>5940</v>
      </c>
      <c r="AC2345">
        <v>3109253</v>
      </c>
      <c r="AD2345" t="s">
        <v>4176</v>
      </c>
      <c r="AE2345">
        <v>69</v>
      </c>
      <c r="AF2345">
        <v>3109253</v>
      </c>
      <c r="AG2345" t="s">
        <v>4176</v>
      </c>
      <c r="AH2345">
        <v>181</v>
      </c>
      <c r="AI2345">
        <v>3109253</v>
      </c>
      <c r="AJ2345" t="s">
        <v>4176</v>
      </c>
      <c r="AK2345">
        <v>94</v>
      </c>
      <c r="AL2345">
        <v>3109253</v>
      </c>
      <c r="AM2345" t="s">
        <v>4176</v>
      </c>
      <c r="AN2345" t="s">
        <v>5940</v>
      </c>
      <c r="AO2345">
        <v>0</v>
      </c>
      <c r="AP2345">
        <v>3116100</v>
      </c>
      <c r="AQ2345" t="s">
        <v>4253</v>
      </c>
      <c r="AR2345">
        <v>200</v>
      </c>
    </row>
    <row r="2346" spans="1:44" x14ac:dyDescent="0.25">
      <c r="A2346">
        <v>3510401</v>
      </c>
      <c r="B2346">
        <v>2</v>
      </c>
      <c r="C2346" t="s">
        <v>891</v>
      </c>
      <c r="D2346" t="s">
        <v>3150</v>
      </c>
      <c r="E2346">
        <v>1056873</v>
      </c>
      <c r="F2346" t="s">
        <v>5940</v>
      </c>
      <c r="G2346">
        <v>1170</v>
      </c>
      <c r="H2346" t="s">
        <v>5940</v>
      </c>
      <c r="I2346" t="s">
        <v>5940</v>
      </c>
      <c r="J2346">
        <v>9</v>
      </c>
      <c r="K2346">
        <v>1248000</v>
      </c>
      <c r="L2346">
        <v>0</v>
      </c>
      <c r="M2346">
        <v>1217</v>
      </c>
      <c r="N2346">
        <v>0</v>
      </c>
      <c r="O2346">
        <v>0</v>
      </c>
      <c r="P2346">
        <v>60</v>
      </c>
      <c r="R2346">
        <v>3510401</v>
      </c>
      <c r="S2346">
        <v>1056873</v>
      </c>
      <c r="T2346" t="s">
        <v>5940</v>
      </c>
      <c r="U2346">
        <v>1170</v>
      </c>
      <c r="V2346" t="s">
        <v>5940</v>
      </c>
      <c r="W2346" t="s">
        <v>5940</v>
      </c>
      <c r="X2346">
        <v>9</v>
      </c>
      <c r="Z2346">
        <v>3109303</v>
      </c>
      <c r="AB2346">
        <v>9562</v>
      </c>
      <c r="AC2346">
        <v>3109303</v>
      </c>
      <c r="AD2346" t="s">
        <v>4177</v>
      </c>
      <c r="AE2346">
        <v>2700</v>
      </c>
      <c r="AF2346">
        <v>3109303</v>
      </c>
      <c r="AG2346" t="s">
        <v>4177</v>
      </c>
      <c r="AH2346">
        <v>2000</v>
      </c>
      <c r="AI2346">
        <v>3109303</v>
      </c>
      <c r="AJ2346" t="s">
        <v>4177</v>
      </c>
      <c r="AK2346">
        <v>19476</v>
      </c>
      <c r="AL2346">
        <v>3109303</v>
      </c>
      <c r="AM2346" t="s">
        <v>4177</v>
      </c>
      <c r="AN2346">
        <v>165000</v>
      </c>
      <c r="AO2346">
        <v>0</v>
      </c>
      <c r="AP2346">
        <v>3116159</v>
      </c>
      <c r="AQ2346" t="s">
        <v>4254</v>
      </c>
      <c r="AR2346">
        <v>805</v>
      </c>
    </row>
    <row r="2347" spans="1:44" x14ac:dyDescent="0.25">
      <c r="A2347">
        <v>3510500</v>
      </c>
      <c r="B2347">
        <v>2</v>
      </c>
      <c r="C2347" t="s">
        <v>891</v>
      </c>
      <c r="D2347" t="s">
        <v>3151</v>
      </c>
      <c r="E2347" t="s">
        <v>5940</v>
      </c>
      <c r="F2347" t="s">
        <v>5940</v>
      </c>
      <c r="G2347">
        <v>0</v>
      </c>
      <c r="H2347" t="s">
        <v>5940</v>
      </c>
      <c r="I2347" t="s">
        <v>5940</v>
      </c>
      <c r="J2347" t="s">
        <v>5940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R2347">
        <v>3510500</v>
      </c>
      <c r="S2347" t="s">
        <v>5940</v>
      </c>
      <c r="T2347" t="s">
        <v>5940</v>
      </c>
      <c r="U2347">
        <v>0</v>
      </c>
      <c r="V2347" t="s">
        <v>5940</v>
      </c>
      <c r="W2347" t="s">
        <v>5940</v>
      </c>
      <c r="X2347" t="s">
        <v>5940</v>
      </c>
      <c r="Z2347">
        <v>3109402</v>
      </c>
      <c r="AB2347">
        <v>2520</v>
      </c>
      <c r="AC2347">
        <v>3109402</v>
      </c>
      <c r="AD2347" t="s">
        <v>4178</v>
      </c>
      <c r="AE2347">
        <v>1803</v>
      </c>
      <c r="AF2347">
        <v>3109402</v>
      </c>
      <c r="AG2347" t="s">
        <v>4178</v>
      </c>
      <c r="AH2347">
        <v>5100</v>
      </c>
      <c r="AI2347">
        <v>3109402</v>
      </c>
      <c r="AJ2347" t="s">
        <v>4178</v>
      </c>
      <c r="AK2347">
        <v>5526</v>
      </c>
      <c r="AL2347">
        <v>3109402</v>
      </c>
      <c r="AM2347" t="s">
        <v>4178</v>
      </c>
      <c r="AN2347">
        <v>64800</v>
      </c>
      <c r="AO2347">
        <v>0</v>
      </c>
      <c r="AP2347">
        <v>3116209</v>
      </c>
      <c r="AQ2347" t="s">
        <v>4255</v>
      </c>
      <c r="AR2347">
        <v>40</v>
      </c>
    </row>
    <row r="2348" spans="1:44" x14ac:dyDescent="0.25">
      <c r="A2348">
        <v>3510609</v>
      </c>
      <c r="B2348">
        <v>2</v>
      </c>
      <c r="C2348" t="s">
        <v>891</v>
      </c>
      <c r="D2348" t="s">
        <v>3152</v>
      </c>
      <c r="E2348" t="s">
        <v>5940</v>
      </c>
      <c r="F2348" t="s">
        <v>5940</v>
      </c>
      <c r="G2348">
        <v>0</v>
      </c>
      <c r="H2348" t="s">
        <v>5940</v>
      </c>
      <c r="I2348" t="s">
        <v>5940</v>
      </c>
      <c r="J2348" t="s">
        <v>5940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R2348">
        <v>3510609</v>
      </c>
      <c r="S2348" t="s">
        <v>5940</v>
      </c>
      <c r="T2348" t="s">
        <v>5940</v>
      </c>
      <c r="U2348">
        <v>0</v>
      </c>
      <c r="V2348" t="s">
        <v>5940</v>
      </c>
      <c r="W2348" t="s">
        <v>5940</v>
      </c>
      <c r="X2348" t="s">
        <v>5940</v>
      </c>
      <c r="Z2348">
        <v>3109451</v>
      </c>
      <c r="AB2348">
        <v>750</v>
      </c>
      <c r="AC2348">
        <v>3109451</v>
      </c>
      <c r="AD2348" t="s">
        <v>4179</v>
      </c>
      <c r="AE2348">
        <v>630</v>
      </c>
      <c r="AF2348">
        <v>3109451</v>
      </c>
      <c r="AG2348" t="s">
        <v>4179</v>
      </c>
      <c r="AH2348" t="s">
        <v>5940</v>
      </c>
      <c r="AI2348">
        <v>3109451</v>
      </c>
      <c r="AJ2348" t="s">
        <v>4179</v>
      </c>
      <c r="AK2348">
        <v>14040</v>
      </c>
      <c r="AL2348">
        <v>3109451</v>
      </c>
      <c r="AM2348" t="s">
        <v>4179</v>
      </c>
      <c r="AN2348">
        <v>22200</v>
      </c>
      <c r="AO2348">
        <v>0</v>
      </c>
      <c r="AP2348">
        <v>3116308</v>
      </c>
      <c r="AQ2348" t="s">
        <v>4256</v>
      </c>
      <c r="AR2348">
        <v>7540</v>
      </c>
    </row>
    <row r="2349" spans="1:44" x14ac:dyDescent="0.25">
      <c r="A2349">
        <v>3510708</v>
      </c>
      <c r="B2349">
        <v>2</v>
      </c>
      <c r="C2349" t="s">
        <v>891</v>
      </c>
      <c r="D2349" t="s">
        <v>3153</v>
      </c>
      <c r="E2349" t="s">
        <v>5940</v>
      </c>
      <c r="F2349">
        <v>1890</v>
      </c>
      <c r="G2349">
        <v>8700</v>
      </c>
      <c r="H2349">
        <v>5009</v>
      </c>
      <c r="I2349" t="s">
        <v>5940</v>
      </c>
      <c r="J2349">
        <v>495</v>
      </c>
      <c r="K2349">
        <v>450000</v>
      </c>
      <c r="L2349">
        <v>12768</v>
      </c>
      <c r="M2349">
        <v>12157</v>
      </c>
      <c r="N2349">
        <v>644</v>
      </c>
      <c r="O2349">
        <v>0</v>
      </c>
      <c r="P2349">
        <v>253</v>
      </c>
      <c r="R2349">
        <v>3510708</v>
      </c>
      <c r="S2349" t="s">
        <v>5940</v>
      </c>
      <c r="T2349">
        <v>1890</v>
      </c>
      <c r="U2349">
        <v>8700</v>
      </c>
      <c r="V2349">
        <v>5009</v>
      </c>
      <c r="W2349" t="s">
        <v>5940</v>
      </c>
      <c r="X2349">
        <v>495</v>
      </c>
      <c r="Z2349">
        <v>3109501</v>
      </c>
      <c r="AB2349" t="s">
        <v>5940</v>
      </c>
      <c r="AC2349">
        <v>3109501</v>
      </c>
      <c r="AD2349" t="s">
        <v>4180</v>
      </c>
      <c r="AE2349">
        <v>774</v>
      </c>
      <c r="AF2349">
        <v>3109501</v>
      </c>
      <c r="AG2349" t="s">
        <v>4180</v>
      </c>
      <c r="AH2349">
        <v>1162</v>
      </c>
      <c r="AI2349">
        <v>3109501</v>
      </c>
      <c r="AJ2349" t="s">
        <v>4180</v>
      </c>
      <c r="AK2349">
        <v>336</v>
      </c>
      <c r="AL2349">
        <v>3109501</v>
      </c>
      <c r="AM2349" t="s">
        <v>4180</v>
      </c>
      <c r="AN2349">
        <v>132</v>
      </c>
      <c r="AO2349">
        <v>0</v>
      </c>
      <c r="AP2349">
        <v>3116407</v>
      </c>
      <c r="AQ2349" t="s">
        <v>4257</v>
      </c>
      <c r="AR2349">
        <v>7560</v>
      </c>
    </row>
    <row r="2350" spans="1:44" x14ac:dyDescent="0.25">
      <c r="A2350">
        <v>3510807</v>
      </c>
      <c r="B2350">
        <v>2</v>
      </c>
      <c r="C2350" t="s">
        <v>891</v>
      </c>
      <c r="D2350" t="s">
        <v>3154</v>
      </c>
      <c r="E2350">
        <v>1191952</v>
      </c>
      <c r="F2350">
        <v>13824</v>
      </c>
      <c r="G2350">
        <v>114895</v>
      </c>
      <c r="H2350">
        <v>2100</v>
      </c>
      <c r="I2350">
        <v>885</v>
      </c>
      <c r="J2350">
        <v>27114</v>
      </c>
      <c r="K2350">
        <v>2050000</v>
      </c>
      <c r="L2350">
        <v>14050</v>
      </c>
      <c r="M2350">
        <v>68690</v>
      </c>
      <c r="N2350">
        <v>1200</v>
      </c>
      <c r="O2350">
        <v>150</v>
      </c>
      <c r="P2350">
        <v>24600</v>
      </c>
      <c r="R2350">
        <v>3510807</v>
      </c>
      <c r="S2350">
        <v>1191952</v>
      </c>
      <c r="T2350">
        <v>13824</v>
      </c>
      <c r="U2350">
        <v>114895</v>
      </c>
      <c r="V2350">
        <v>2100</v>
      </c>
      <c r="W2350">
        <v>885</v>
      </c>
      <c r="X2350">
        <v>27114</v>
      </c>
      <c r="Z2350">
        <v>3109600</v>
      </c>
      <c r="AB2350" t="s">
        <v>5940</v>
      </c>
      <c r="AC2350">
        <v>3109600</v>
      </c>
      <c r="AD2350" t="s">
        <v>4181</v>
      </c>
      <c r="AE2350">
        <v>4</v>
      </c>
      <c r="AF2350">
        <v>3109600</v>
      </c>
      <c r="AG2350" t="s">
        <v>4181</v>
      </c>
      <c r="AH2350">
        <v>1440</v>
      </c>
      <c r="AI2350">
        <v>3109600</v>
      </c>
      <c r="AJ2350" t="s">
        <v>4181</v>
      </c>
      <c r="AK2350" t="s">
        <v>5940</v>
      </c>
      <c r="AL2350">
        <v>3109600</v>
      </c>
      <c r="AM2350" t="s">
        <v>4181</v>
      </c>
      <c r="AN2350" t="s">
        <v>5940</v>
      </c>
      <c r="AO2350">
        <v>0</v>
      </c>
      <c r="AP2350">
        <v>3116506</v>
      </c>
      <c r="AQ2350" t="s">
        <v>4258</v>
      </c>
      <c r="AR2350">
        <v>6250</v>
      </c>
    </row>
    <row r="2351" spans="1:44" x14ac:dyDescent="0.25">
      <c r="A2351">
        <v>3510906</v>
      </c>
      <c r="B2351">
        <v>2</v>
      </c>
      <c r="C2351" t="s">
        <v>891</v>
      </c>
      <c r="D2351" t="s">
        <v>3155</v>
      </c>
      <c r="E2351">
        <v>21902</v>
      </c>
      <c r="F2351" t="s">
        <v>5940</v>
      </c>
      <c r="G2351">
        <v>2610</v>
      </c>
      <c r="H2351" t="s">
        <v>5940</v>
      </c>
      <c r="I2351">
        <v>54</v>
      </c>
      <c r="J2351">
        <v>21</v>
      </c>
      <c r="K2351">
        <v>21000</v>
      </c>
      <c r="L2351">
        <v>0</v>
      </c>
      <c r="M2351">
        <v>2749</v>
      </c>
      <c r="N2351">
        <v>0</v>
      </c>
      <c r="O2351">
        <v>11</v>
      </c>
      <c r="P2351">
        <v>30</v>
      </c>
      <c r="R2351">
        <v>3510906</v>
      </c>
      <c r="S2351">
        <v>21902</v>
      </c>
      <c r="T2351" t="s">
        <v>5940</v>
      </c>
      <c r="U2351">
        <v>2610</v>
      </c>
      <c r="V2351" t="s">
        <v>5940</v>
      </c>
      <c r="W2351">
        <v>54</v>
      </c>
      <c r="X2351">
        <v>21</v>
      </c>
      <c r="Z2351">
        <v>3109709</v>
      </c>
      <c r="AB2351" t="s">
        <v>5940</v>
      </c>
      <c r="AC2351">
        <v>3109709</v>
      </c>
      <c r="AD2351" t="s">
        <v>4182</v>
      </c>
      <c r="AE2351">
        <v>81</v>
      </c>
      <c r="AF2351">
        <v>3109709</v>
      </c>
      <c r="AG2351" t="s">
        <v>4182</v>
      </c>
      <c r="AH2351">
        <v>3500</v>
      </c>
      <c r="AI2351">
        <v>3109709</v>
      </c>
      <c r="AJ2351" t="s">
        <v>4182</v>
      </c>
      <c r="AK2351">
        <v>351</v>
      </c>
      <c r="AL2351">
        <v>3109709</v>
      </c>
      <c r="AM2351" t="s">
        <v>4182</v>
      </c>
      <c r="AN2351" t="s">
        <v>5940</v>
      </c>
      <c r="AO2351">
        <v>0</v>
      </c>
      <c r="AP2351">
        <v>3116605</v>
      </c>
      <c r="AQ2351" t="s">
        <v>4259</v>
      </c>
      <c r="AR2351">
        <v>9120</v>
      </c>
    </row>
    <row r="2352" spans="1:44" x14ac:dyDescent="0.25">
      <c r="A2352">
        <v>3511003</v>
      </c>
      <c r="B2352">
        <v>2</v>
      </c>
      <c r="C2352" t="s">
        <v>891</v>
      </c>
      <c r="D2352" t="s">
        <v>3156</v>
      </c>
      <c r="E2352">
        <v>59157</v>
      </c>
      <c r="F2352">
        <v>480</v>
      </c>
      <c r="G2352">
        <v>8820</v>
      </c>
      <c r="H2352">
        <v>844</v>
      </c>
      <c r="I2352" t="s">
        <v>5940</v>
      </c>
      <c r="J2352">
        <v>120</v>
      </c>
      <c r="K2352">
        <v>1391400</v>
      </c>
      <c r="L2352">
        <v>2760</v>
      </c>
      <c r="M2352">
        <v>2340</v>
      </c>
      <c r="N2352">
        <v>120</v>
      </c>
      <c r="O2352">
        <v>0</v>
      </c>
      <c r="P2352">
        <v>85</v>
      </c>
      <c r="R2352">
        <v>3511003</v>
      </c>
      <c r="S2352">
        <v>59157</v>
      </c>
      <c r="T2352">
        <v>480</v>
      </c>
      <c r="U2352">
        <v>8820</v>
      </c>
      <c r="V2352">
        <v>844</v>
      </c>
      <c r="W2352" t="s">
        <v>5940</v>
      </c>
      <c r="X2352">
        <v>120</v>
      </c>
      <c r="Z2352">
        <v>3109808</v>
      </c>
      <c r="AB2352">
        <v>1520</v>
      </c>
      <c r="AC2352">
        <v>3109808</v>
      </c>
      <c r="AD2352" t="s">
        <v>4183</v>
      </c>
      <c r="AE2352">
        <v>72</v>
      </c>
      <c r="AF2352">
        <v>3109808</v>
      </c>
      <c r="AG2352" t="s">
        <v>4183</v>
      </c>
      <c r="AH2352">
        <v>15000</v>
      </c>
      <c r="AI2352">
        <v>3109808</v>
      </c>
      <c r="AJ2352" t="s">
        <v>4183</v>
      </c>
      <c r="AK2352" t="s">
        <v>5940</v>
      </c>
      <c r="AL2352">
        <v>3109808</v>
      </c>
      <c r="AM2352" t="s">
        <v>4183</v>
      </c>
      <c r="AN2352">
        <v>15000</v>
      </c>
      <c r="AO2352">
        <v>0</v>
      </c>
      <c r="AP2352">
        <v>3116704</v>
      </c>
      <c r="AQ2352" t="s">
        <v>4260</v>
      </c>
      <c r="AR2352">
        <v>3570</v>
      </c>
    </row>
    <row r="2353" spans="1:44" x14ac:dyDescent="0.25">
      <c r="A2353">
        <v>3511102</v>
      </c>
      <c r="B2353">
        <v>2</v>
      </c>
      <c r="C2353" t="s">
        <v>891</v>
      </c>
      <c r="D2353" t="s">
        <v>3157</v>
      </c>
      <c r="E2353">
        <v>1267196</v>
      </c>
      <c r="F2353">
        <v>1420</v>
      </c>
      <c r="G2353">
        <v>437</v>
      </c>
      <c r="H2353" t="s">
        <v>5940</v>
      </c>
      <c r="I2353" t="s">
        <v>5940</v>
      </c>
      <c r="J2353" t="s">
        <v>5940</v>
      </c>
      <c r="K2353">
        <v>1260000</v>
      </c>
      <c r="L2353">
        <v>600</v>
      </c>
      <c r="M2353">
        <v>840</v>
      </c>
      <c r="N2353">
        <v>0</v>
      </c>
      <c r="O2353">
        <v>0</v>
      </c>
      <c r="P2353">
        <v>0</v>
      </c>
      <c r="R2353">
        <v>3511102</v>
      </c>
      <c r="S2353">
        <v>1267196</v>
      </c>
      <c r="T2353">
        <v>1420</v>
      </c>
      <c r="U2353">
        <v>437</v>
      </c>
      <c r="V2353" t="s">
        <v>5940</v>
      </c>
      <c r="W2353" t="s">
        <v>5940</v>
      </c>
      <c r="X2353" t="s">
        <v>5940</v>
      </c>
      <c r="Z2353">
        <v>3109907</v>
      </c>
      <c r="AB2353" t="s">
        <v>5940</v>
      </c>
      <c r="AC2353">
        <v>3109907</v>
      </c>
      <c r="AD2353" t="s">
        <v>4184</v>
      </c>
      <c r="AE2353">
        <v>15</v>
      </c>
      <c r="AF2353">
        <v>3109907</v>
      </c>
      <c r="AG2353" t="s">
        <v>4184</v>
      </c>
      <c r="AH2353">
        <v>540</v>
      </c>
      <c r="AI2353">
        <v>3109907</v>
      </c>
      <c r="AJ2353" t="s">
        <v>4184</v>
      </c>
      <c r="AK2353">
        <v>48</v>
      </c>
      <c r="AL2353">
        <v>3109907</v>
      </c>
      <c r="AM2353" t="s">
        <v>4184</v>
      </c>
      <c r="AN2353" t="s">
        <v>5940</v>
      </c>
      <c r="AO2353">
        <v>0</v>
      </c>
      <c r="AP2353">
        <v>3116803</v>
      </c>
      <c r="AQ2353" t="s">
        <v>4261</v>
      </c>
      <c r="AR2353">
        <v>3345</v>
      </c>
    </row>
    <row r="2354" spans="1:44" x14ac:dyDescent="0.25">
      <c r="A2354">
        <v>3511201</v>
      </c>
      <c r="B2354">
        <v>2</v>
      </c>
      <c r="C2354" t="s">
        <v>891</v>
      </c>
      <c r="D2354" t="s">
        <v>3158</v>
      </c>
      <c r="E2354">
        <v>709213</v>
      </c>
      <c r="F2354">
        <v>62</v>
      </c>
      <c r="G2354">
        <v>1080</v>
      </c>
      <c r="H2354" t="s">
        <v>5940</v>
      </c>
      <c r="I2354">
        <v>63</v>
      </c>
      <c r="J2354">
        <v>2</v>
      </c>
      <c r="K2354">
        <v>722500</v>
      </c>
      <c r="L2354">
        <v>0</v>
      </c>
      <c r="M2354">
        <v>1440</v>
      </c>
      <c r="N2354">
        <v>0</v>
      </c>
      <c r="O2354">
        <v>0</v>
      </c>
      <c r="P2354">
        <v>3</v>
      </c>
      <c r="R2354">
        <v>3511201</v>
      </c>
      <c r="S2354">
        <v>709213</v>
      </c>
      <c r="T2354">
        <v>62</v>
      </c>
      <c r="U2354">
        <v>1080</v>
      </c>
      <c r="V2354" t="s">
        <v>5940</v>
      </c>
      <c r="W2354">
        <v>63</v>
      </c>
      <c r="X2354">
        <v>2</v>
      </c>
      <c r="Z2354">
        <v>3110004</v>
      </c>
      <c r="AB2354" t="s">
        <v>5940</v>
      </c>
      <c r="AC2354">
        <v>3110004</v>
      </c>
      <c r="AD2354" t="s">
        <v>4185</v>
      </c>
      <c r="AE2354" t="s">
        <v>5940</v>
      </c>
      <c r="AF2354">
        <v>3110004</v>
      </c>
      <c r="AG2354" t="s">
        <v>4185</v>
      </c>
      <c r="AH2354" t="s">
        <v>5940</v>
      </c>
      <c r="AI2354">
        <v>3110004</v>
      </c>
      <c r="AJ2354" t="s">
        <v>4185</v>
      </c>
      <c r="AK2354">
        <v>88</v>
      </c>
      <c r="AL2354">
        <v>3110004</v>
      </c>
      <c r="AM2354" t="s">
        <v>4185</v>
      </c>
      <c r="AN2354" t="s">
        <v>5940</v>
      </c>
      <c r="AO2354">
        <v>0</v>
      </c>
      <c r="AP2354">
        <v>3116902</v>
      </c>
      <c r="AQ2354" t="s">
        <v>4262</v>
      </c>
      <c r="AR2354">
        <v>8820</v>
      </c>
    </row>
    <row r="2355" spans="1:44" x14ac:dyDescent="0.25">
      <c r="A2355">
        <v>3511300</v>
      </c>
      <c r="B2355">
        <v>2</v>
      </c>
      <c r="C2355" t="s">
        <v>891</v>
      </c>
      <c r="D2355" t="s">
        <v>3159</v>
      </c>
      <c r="E2355">
        <v>208592</v>
      </c>
      <c r="F2355" t="s">
        <v>5940</v>
      </c>
      <c r="G2355">
        <v>3840</v>
      </c>
      <c r="H2355" t="s">
        <v>5940</v>
      </c>
      <c r="I2355">
        <v>300</v>
      </c>
      <c r="J2355">
        <v>90</v>
      </c>
      <c r="K2355">
        <v>369750</v>
      </c>
      <c r="L2355">
        <v>0</v>
      </c>
      <c r="M2355">
        <v>2012</v>
      </c>
      <c r="N2355">
        <v>0</v>
      </c>
      <c r="O2355">
        <v>0</v>
      </c>
      <c r="P2355">
        <v>15</v>
      </c>
      <c r="R2355">
        <v>3511300</v>
      </c>
      <c r="S2355">
        <v>208592</v>
      </c>
      <c r="T2355" t="s">
        <v>5940</v>
      </c>
      <c r="U2355">
        <v>3840</v>
      </c>
      <c r="V2355" t="s">
        <v>5940</v>
      </c>
      <c r="W2355">
        <v>300</v>
      </c>
      <c r="X2355">
        <v>90</v>
      </c>
      <c r="Z2355">
        <v>3110103</v>
      </c>
      <c r="AB2355" t="s">
        <v>5940</v>
      </c>
      <c r="AC2355">
        <v>3110103</v>
      </c>
      <c r="AD2355" t="s">
        <v>4186</v>
      </c>
      <c r="AE2355">
        <v>60</v>
      </c>
      <c r="AF2355">
        <v>3110103</v>
      </c>
      <c r="AG2355" t="s">
        <v>4186</v>
      </c>
      <c r="AH2355">
        <v>800</v>
      </c>
      <c r="AI2355">
        <v>3110103</v>
      </c>
      <c r="AJ2355" t="s">
        <v>4186</v>
      </c>
      <c r="AK2355">
        <v>222</v>
      </c>
      <c r="AL2355">
        <v>3110103</v>
      </c>
      <c r="AM2355" t="s">
        <v>4186</v>
      </c>
      <c r="AN2355" t="s">
        <v>5940</v>
      </c>
      <c r="AO2355">
        <v>0</v>
      </c>
      <c r="AP2355">
        <v>3117009</v>
      </c>
      <c r="AQ2355" t="s">
        <v>4263</v>
      </c>
      <c r="AR2355">
        <v>500</v>
      </c>
    </row>
    <row r="2356" spans="1:44" x14ac:dyDescent="0.25">
      <c r="A2356">
        <v>3511409</v>
      </c>
      <c r="B2356">
        <v>2</v>
      </c>
      <c r="C2356" t="s">
        <v>891</v>
      </c>
      <c r="D2356" t="s">
        <v>3160</v>
      </c>
      <c r="E2356">
        <v>131413</v>
      </c>
      <c r="F2356">
        <v>7200</v>
      </c>
      <c r="G2356">
        <v>16800</v>
      </c>
      <c r="H2356" t="s">
        <v>5940</v>
      </c>
      <c r="I2356">
        <v>126</v>
      </c>
      <c r="J2356">
        <v>864</v>
      </c>
      <c r="K2356">
        <v>783000</v>
      </c>
      <c r="L2356">
        <v>6095</v>
      </c>
      <c r="M2356">
        <v>37650</v>
      </c>
      <c r="N2356">
        <v>0</v>
      </c>
      <c r="O2356">
        <v>300</v>
      </c>
      <c r="P2356">
        <v>444</v>
      </c>
      <c r="R2356">
        <v>3511409</v>
      </c>
      <c r="S2356">
        <v>131413</v>
      </c>
      <c r="T2356">
        <v>7200</v>
      </c>
      <c r="U2356">
        <v>16800</v>
      </c>
      <c r="V2356" t="s">
        <v>5940</v>
      </c>
      <c r="W2356">
        <v>126</v>
      </c>
      <c r="X2356">
        <v>864</v>
      </c>
      <c r="Z2356">
        <v>3110202</v>
      </c>
      <c r="AB2356" t="s">
        <v>5940</v>
      </c>
      <c r="AC2356">
        <v>3110202</v>
      </c>
      <c r="AD2356" t="s">
        <v>4187</v>
      </c>
      <c r="AE2356">
        <v>26</v>
      </c>
      <c r="AF2356">
        <v>3110202</v>
      </c>
      <c r="AG2356" t="s">
        <v>4187</v>
      </c>
      <c r="AH2356">
        <v>5700</v>
      </c>
      <c r="AI2356">
        <v>3110202</v>
      </c>
      <c r="AJ2356" t="s">
        <v>4187</v>
      </c>
      <c r="AK2356">
        <v>414</v>
      </c>
      <c r="AL2356">
        <v>3110202</v>
      </c>
      <c r="AM2356" t="s">
        <v>4187</v>
      </c>
      <c r="AN2356" t="s">
        <v>5940</v>
      </c>
      <c r="AO2356">
        <v>0</v>
      </c>
      <c r="AP2356">
        <v>3117108</v>
      </c>
      <c r="AQ2356" t="s">
        <v>4264</v>
      </c>
      <c r="AR2356">
        <v>5200</v>
      </c>
    </row>
    <row r="2357" spans="1:44" x14ac:dyDescent="0.25">
      <c r="A2357">
        <v>3511508</v>
      </c>
      <c r="B2357">
        <v>2</v>
      </c>
      <c r="C2357" t="s">
        <v>891</v>
      </c>
      <c r="D2357" t="s">
        <v>3161</v>
      </c>
      <c r="E2357">
        <v>469332</v>
      </c>
      <c r="F2357">
        <v>324</v>
      </c>
      <c r="G2357">
        <v>2136</v>
      </c>
      <c r="H2357" t="s">
        <v>5940</v>
      </c>
      <c r="I2357" t="s">
        <v>5940</v>
      </c>
      <c r="J2357">
        <v>234</v>
      </c>
      <c r="K2357">
        <v>475000</v>
      </c>
      <c r="L2357">
        <v>240</v>
      </c>
      <c r="M2357">
        <v>2760</v>
      </c>
      <c r="N2357">
        <v>0</v>
      </c>
      <c r="O2357">
        <v>0</v>
      </c>
      <c r="P2357">
        <v>234</v>
      </c>
      <c r="R2357">
        <v>3511508</v>
      </c>
      <c r="S2357">
        <v>469332</v>
      </c>
      <c r="T2357">
        <v>324</v>
      </c>
      <c r="U2357">
        <v>2136</v>
      </c>
      <c r="V2357" t="s">
        <v>5940</v>
      </c>
      <c r="W2357" t="s">
        <v>5940</v>
      </c>
      <c r="X2357">
        <v>234</v>
      </c>
      <c r="Z2357">
        <v>3110301</v>
      </c>
      <c r="AB2357" t="s">
        <v>5940</v>
      </c>
      <c r="AC2357">
        <v>3110301</v>
      </c>
      <c r="AD2357" t="s">
        <v>4188</v>
      </c>
      <c r="AE2357">
        <v>114</v>
      </c>
      <c r="AF2357">
        <v>3110301</v>
      </c>
      <c r="AG2357" t="s">
        <v>4188</v>
      </c>
      <c r="AH2357">
        <v>750</v>
      </c>
      <c r="AI2357">
        <v>3110301</v>
      </c>
      <c r="AJ2357" t="s">
        <v>4188</v>
      </c>
      <c r="AK2357">
        <v>1000</v>
      </c>
      <c r="AL2357">
        <v>3110301</v>
      </c>
      <c r="AM2357" t="s">
        <v>4188</v>
      </c>
      <c r="AN2357" t="s">
        <v>5940</v>
      </c>
      <c r="AO2357">
        <v>0</v>
      </c>
      <c r="AP2357">
        <v>3117207</v>
      </c>
      <c r="AQ2357" t="s">
        <v>4265</v>
      </c>
      <c r="AR2357">
        <v>759</v>
      </c>
    </row>
    <row r="2358" spans="1:44" x14ac:dyDescent="0.25">
      <c r="A2358">
        <v>3511607</v>
      </c>
      <c r="B2358">
        <v>2</v>
      </c>
      <c r="C2358" t="s">
        <v>891</v>
      </c>
      <c r="D2358" t="s">
        <v>3162</v>
      </c>
      <c r="E2358">
        <v>392153</v>
      </c>
      <c r="F2358">
        <v>630</v>
      </c>
      <c r="G2358">
        <v>9350</v>
      </c>
      <c r="H2358" t="s">
        <v>5940</v>
      </c>
      <c r="I2358">
        <v>264</v>
      </c>
      <c r="J2358">
        <v>464</v>
      </c>
      <c r="K2358">
        <v>600000</v>
      </c>
      <c r="L2358">
        <v>600</v>
      </c>
      <c r="M2358">
        <v>7200</v>
      </c>
      <c r="N2358">
        <v>0</v>
      </c>
      <c r="O2358">
        <v>8</v>
      </c>
      <c r="P2358">
        <v>98</v>
      </c>
      <c r="R2358">
        <v>3511607</v>
      </c>
      <c r="S2358">
        <v>392153</v>
      </c>
      <c r="T2358">
        <v>630</v>
      </c>
      <c r="U2358">
        <v>9350</v>
      </c>
      <c r="V2358" t="s">
        <v>5940</v>
      </c>
      <c r="W2358">
        <v>264</v>
      </c>
      <c r="X2358">
        <v>464</v>
      </c>
      <c r="Z2358">
        <v>3110400</v>
      </c>
      <c r="AB2358" t="s">
        <v>5940</v>
      </c>
      <c r="AC2358">
        <v>3110400</v>
      </c>
      <c r="AD2358" t="s">
        <v>4189</v>
      </c>
      <c r="AE2358">
        <v>44</v>
      </c>
      <c r="AF2358">
        <v>3110400</v>
      </c>
      <c r="AG2358" t="s">
        <v>4189</v>
      </c>
      <c r="AH2358">
        <v>3500</v>
      </c>
      <c r="AI2358">
        <v>3110400</v>
      </c>
      <c r="AJ2358" t="s">
        <v>4189</v>
      </c>
      <c r="AK2358">
        <v>720</v>
      </c>
      <c r="AL2358">
        <v>3110400</v>
      </c>
      <c r="AM2358" t="s">
        <v>4189</v>
      </c>
      <c r="AN2358" t="s">
        <v>5940</v>
      </c>
      <c r="AO2358">
        <v>0</v>
      </c>
      <c r="AP2358">
        <v>3117306</v>
      </c>
      <c r="AQ2358" t="s">
        <v>4266</v>
      </c>
      <c r="AR2358">
        <v>51900</v>
      </c>
    </row>
    <row r="2359" spans="1:44" x14ac:dyDescent="0.25">
      <c r="A2359">
        <v>3511706</v>
      </c>
      <c r="B2359">
        <v>2</v>
      </c>
      <c r="C2359" t="s">
        <v>891</v>
      </c>
      <c r="D2359" t="s">
        <v>3163</v>
      </c>
      <c r="E2359">
        <v>743109</v>
      </c>
      <c r="F2359" t="s">
        <v>5940</v>
      </c>
      <c r="G2359">
        <v>280</v>
      </c>
      <c r="H2359" t="s">
        <v>5940</v>
      </c>
      <c r="I2359">
        <v>15</v>
      </c>
      <c r="J2359" t="s">
        <v>5940</v>
      </c>
      <c r="K2359">
        <v>869700</v>
      </c>
      <c r="L2359">
        <v>0</v>
      </c>
      <c r="M2359">
        <v>244</v>
      </c>
      <c r="N2359">
        <v>0</v>
      </c>
      <c r="O2359">
        <v>16</v>
      </c>
      <c r="P2359">
        <v>0</v>
      </c>
      <c r="R2359">
        <v>3511706</v>
      </c>
      <c r="S2359">
        <v>743109</v>
      </c>
      <c r="T2359" t="s">
        <v>5940</v>
      </c>
      <c r="U2359">
        <v>280</v>
      </c>
      <c r="V2359" t="s">
        <v>5940</v>
      </c>
      <c r="W2359">
        <v>15</v>
      </c>
      <c r="X2359" t="s">
        <v>5940</v>
      </c>
      <c r="Z2359">
        <v>3110509</v>
      </c>
      <c r="AB2359" t="s">
        <v>5940</v>
      </c>
      <c r="AC2359">
        <v>3110509</v>
      </c>
      <c r="AD2359" t="s">
        <v>4190</v>
      </c>
      <c r="AE2359" t="s">
        <v>5940</v>
      </c>
      <c r="AF2359">
        <v>3110509</v>
      </c>
      <c r="AG2359" t="s">
        <v>4190</v>
      </c>
      <c r="AH2359" t="s">
        <v>5940</v>
      </c>
      <c r="AI2359">
        <v>3110509</v>
      </c>
      <c r="AJ2359" t="s">
        <v>4190</v>
      </c>
      <c r="AK2359">
        <v>170</v>
      </c>
      <c r="AL2359">
        <v>3110509</v>
      </c>
      <c r="AM2359" t="s">
        <v>4190</v>
      </c>
      <c r="AN2359" t="s">
        <v>5940</v>
      </c>
      <c r="AO2359">
        <v>0</v>
      </c>
      <c r="AP2359">
        <v>3117405</v>
      </c>
      <c r="AQ2359" t="s">
        <v>4267</v>
      </c>
      <c r="AR2359">
        <v>1215</v>
      </c>
    </row>
    <row r="2360" spans="1:44" x14ac:dyDescent="0.25">
      <c r="A2360">
        <v>3557204</v>
      </c>
      <c r="B2360">
        <v>2</v>
      </c>
      <c r="C2360" t="s">
        <v>891</v>
      </c>
      <c r="D2360" t="s">
        <v>3668</v>
      </c>
      <c r="E2360">
        <v>589147</v>
      </c>
      <c r="F2360">
        <v>560</v>
      </c>
      <c r="G2360">
        <v>3000</v>
      </c>
      <c r="H2360" t="s">
        <v>5940</v>
      </c>
      <c r="I2360" t="s">
        <v>5940</v>
      </c>
      <c r="J2360">
        <v>28</v>
      </c>
      <c r="K2360">
        <v>1000000</v>
      </c>
      <c r="L2360">
        <v>312</v>
      </c>
      <c r="M2360">
        <v>7740</v>
      </c>
      <c r="N2360">
        <v>0</v>
      </c>
      <c r="O2360">
        <v>0</v>
      </c>
      <c r="P2360">
        <v>0</v>
      </c>
      <c r="R2360">
        <v>3557204</v>
      </c>
      <c r="S2360">
        <v>589147</v>
      </c>
      <c r="T2360">
        <v>560</v>
      </c>
      <c r="U2360">
        <v>3000</v>
      </c>
      <c r="V2360" t="s">
        <v>5940</v>
      </c>
      <c r="W2360" t="s">
        <v>5940</v>
      </c>
      <c r="X2360">
        <v>28</v>
      </c>
      <c r="Z2360">
        <v>3110608</v>
      </c>
      <c r="AB2360" t="s">
        <v>5940</v>
      </c>
      <c r="AC2360">
        <v>3110608</v>
      </c>
      <c r="AD2360" t="s">
        <v>4191</v>
      </c>
      <c r="AE2360" t="s">
        <v>5940</v>
      </c>
      <c r="AF2360">
        <v>3110608</v>
      </c>
      <c r="AG2360" t="s">
        <v>4191</v>
      </c>
      <c r="AH2360" t="s">
        <v>5940</v>
      </c>
      <c r="AI2360">
        <v>3110608</v>
      </c>
      <c r="AJ2360" t="s">
        <v>4191</v>
      </c>
      <c r="AK2360">
        <v>99</v>
      </c>
      <c r="AL2360">
        <v>3110608</v>
      </c>
      <c r="AM2360" t="s">
        <v>4191</v>
      </c>
      <c r="AN2360" t="s">
        <v>5940</v>
      </c>
      <c r="AO2360">
        <v>0</v>
      </c>
      <c r="AP2360">
        <v>3117504</v>
      </c>
      <c r="AQ2360" t="s">
        <v>4268</v>
      </c>
      <c r="AR2360">
        <v>2975</v>
      </c>
    </row>
    <row r="2361" spans="1:44" x14ac:dyDescent="0.25">
      <c r="A2361">
        <v>3511904</v>
      </c>
      <c r="B2361">
        <v>2</v>
      </c>
      <c r="C2361" t="s">
        <v>891</v>
      </c>
      <c r="D2361" t="s">
        <v>3164</v>
      </c>
      <c r="E2361">
        <v>339438</v>
      </c>
      <c r="F2361">
        <v>170</v>
      </c>
      <c r="G2361">
        <v>3936</v>
      </c>
      <c r="H2361">
        <v>672</v>
      </c>
      <c r="I2361" t="s">
        <v>5940</v>
      </c>
      <c r="J2361" t="s">
        <v>5940</v>
      </c>
      <c r="K2361">
        <v>423766</v>
      </c>
      <c r="L2361">
        <v>0</v>
      </c>
      <c r="M2361">
        <v>2065</v>
      </c>
      <c r="N2361">
        <v>0</v>
      </c>
      <c r="O2361">
        <v>0</v>
      </c>
      <c r="P2361">
        <v>63</v>
      </c>
      <c r="R2361">
        <v>3511904</v>
      </c>
      <c r="S2361">
        <v>339438</v>
      </c>
      <c r="T2361">
        <v>170</v>
      </c>
      <c r="U2361">
        <v>3936</v>
      </c>
      <c r="V2361">
        <v>672</v>
      </c>
      <c r="W2361" t="s">
        <v>5940</v>
      </c>
      <c r="X2361" t="s">
        <v>5940</v>
      </c>
      <c r="Z2361">
        <v>3110707</v>
      </c>
      <c r="AB2361" t="s">
        <v>5940</v>
      </c>
      <c r="AC2361">
        <v>3110707</v>
      </c>
      <c r="AD2361" t="s">
        <v>4192</v>
      </c>
      <c r="AE2361">
        <v>50</v>
      </c>
      <c r="AF2361">
        <v>3110707</v>
      </c>
      <c r="AG2361" t="s">
        <v>4192</v>
      </c>
      <c r="AH2361">
        <v>900</v>
      </c>
      <c r="AI2361">
        <v>3110707</v>
      </c>
      <c r="AJ2361" t="s">
        <v>4192</v>
      </c>
      <c r="AK2361">
        <v>220</v>
      </c>
      <c r="AL2361">
        <v>3110707</v>
      </c>
      <c r="AM2361" t="s">
        <v>4192</v>
      </c>
      <c r="AN2361">
        <v>360</v>
      </c>
      <c r="AO2361">
        <v>0</v>
      </c>
      <c r="AP2361">
        <v>3117603</v>
      </c>
      <c r="AQ2361" t="s">
        <v>4269</v>
      </c>
      <c r="AR2361">
        <v>1520</v>
      </c>
    </row>
    <row r="2362" spans="1:44" x14ac:dyDescent="0.25">
      <c r="A2362">
        <v>3512001</v>
      </c>
      <c r="B2362">
        <v>2</v>
      </c>
      <c r="C2362" t="s">
        <v>891</v>
      </c>
      <c r="D2362" t="s">
        <v>3165</v>
      </c>
      <c r="E2362">
        <v>1458683</v>
      </c>
      <c r="F2362">
        <v>4200</v>
      </c>
      <c r="G2362">
        <v>2490</v>
      </c>
      <c r="H2362" t="s">
        <v>5940</v>
      </c>
      <c r="I2362" t="s">
        <v>5940</v>
      </c>
      <c r="J2362">
        <v>294</v>
      </c>
      <c r="K2362">
        <v>1760000</v>
      </c>
      <c r="L2362">
        <v>3600</v>
      </c>
      <c r="M2362">
        <v>2538</v>
      </c>
      <c r="N2362">
        <v>0</v>
      </c>
      <c r="O2362">
        <v>0</v>
      </c>
      <c r="P2362">
        <v>54</v>
      </c>
      <c r="R2362">
        <v>3512001</v>
      </c>
      <c r="S2362">
        <v>1458683</v>
      </c>
      <c r="T2362">
        <v>4200</v>
      </c>
      <c r="U2362">
        <v>2490</v>
      </c>
      <c r="V2362" t="s">
        <v>5940</v>
      </c>
      <c r="W2362" t="s">
        <v>5940</v>
      </c>
      <c r="X2362">
        <v>294</v>
      </c>
      <c r="Z2362">
        <v>3110806</v>
      </c>
      <c r="AB2362" t="s">
        <v>5940</v>
      </c>
      <c r="AC2362">
        <v>3110806</v>
      </c>
      <c r="AD2362" t="s">
        <v>4193</v>
      </c>
      <c r="AE2362" t="s">
        <v>5940</v>
      </c>
      <c r="AF2362">
        <v>3110806</v>
      </c>
      <c r="AG2362" t="s">
        <v>4193</v>
      </c>
      <c r="AH2362">
        <v>14000</v>
      </c>
      <c r="AI2362">
        <v>3110806</v>
      </c>
      <c r="AJ2362" t="s">
        <v>4193</v>
      </c>
      <c r="AK2362">
        <v>96</v>
      </c>
      <c r="AL2362">
        <v>3110806</v>
      </c>
      <c r="AM2362" t="s">
        <v>4193</v>
      </c>
      <c r="AN2362" t="s">
        <v>5940</v>
      </c>
      <c r="AO2362">
        <v>0</v>
      </c>
      <c r="AP2362">
        <v>3117702</v>
      </c>
      <c r="AQ2362" t="s">
        <v>4270</v>
      </c>
      <c r="AR2362">
        <v>21460</v>
      </c>
    </row>
    <row r="2363" spans="1:44" x14ac:dyDescent="0.25">
      <c r="A2363">
        <v>3512100</v>
      </c>
      <c r="B2363">
        <v>2</v>
      </c>
      <c r="C2363" t="s">
        <v>891</v>
      </c>
      <c r="D2363" t="s">
        <v>3166</v>
      </c>
      <c r="E2363">
        <v>828527</v>
      </c>
      <c r="F2363">
        <v>34000</v>
      </c>
      <c r="G2363">
        <v>924</v>
      </c>
      <c r="H2363">
        <v>1260</v>
      </c>
      <c r="I2363" t="s">
        <v>5940</v>
      </c>
      <c r="J2363">
        <v>1853</v>
      </c>
      <c r="K2363">
        <v>2336180</v>
      </c>
      <c r="L2363">
        <v>15120</v>
      </c>
      <c r="M2363">
        <v>428</v>
      </c>
      <c r="N2363">
        <v>748</v>
      </c>
      <c r="O2363">
        <v>0</v>
      </c>
      <c r="P2363">
        <v>1256</v>
      </c>
      <c r="R2363">
        <v>3512100</v>
      </c>
      <c r="S2363">
        <v>828527</v>
      </c>
      <c r="T2363">
        <v>34000</v>
      </c>
      <c r="U2363">
        <v>924</v>
      </c>
      <c r="V2363">
        <v>1260</v>
      </c>
      <c r="W2363" t="s">
        <v>5940</v>
      </c>
      <c r="X2363">
        <v>1853</v>
      </c>
      <c r="Z2363">
        <v>3110905</v>
      </c>
      <c r="AB2363" t="s">
        <v>5940</v>
      </c>
      <c r="AC2363">
        <v>3110905</v>
      </c>
      <c r="AD2363" t="s">
        <v>4194</v>
      </c>
      <c r="AE2363">
        <v>60</v>
      </c>
      <c r="AF2363">
        <v>3110905</v>
      </c>
      <c r="AG2363" t="s">
        <v>4194</v>
      </c>
      <c r="AH2363">
        <v>300</v>
      </c>
      <c r="AI2363">
        <v>3110905</v>
      </c>
      <c r="AJ2363" t="s">
        <v>4194</v>
      </c>
      <c r="AK2363">
        <v>734</v>
      </c>
      <c r="AL2363">
        <v>3110905</v>
      </c>
      <c r="AM2363" t="s">
        <v>4194</v>
      </c>
      <c r="AN2363" t="s">
        <v>5940</v>
      </c>
      <c r="AO2363">
        <v>0</v>
      </c>
      <c r="AP2363">
        <v>3117801</v>
      </c>
      <c r="AQ2363" t="s">
        <v>4271</v>
      </c>
      <c r="AR2363">
        <v>1722</v>
      </c>
    </row>
    <row r="2364" spans="1:44" x14ac:dyDescent="0.25">
      <c r="A2364">
        <v>3512209</v>
      </c>
      <c r="B2364">
        <v>2</v>
      </c>
      <c r="C2364" t="s">
        <v>891</v>
      </c>
      <c r="D2364" t="s">
        <v>3167</v>
      </c>
      <c r="E2364">
        <v>76762</v>
      </c>
      <c r="F2364" t="s">
        <v>5940</v>
      </c>
      <c r="G2364">
        <v>9690</v>
      </c>
      <c r="H2364">
        <v>1168</v>
      </c>
      <c r="I2364" t="s">
        <v>5940</v>
      </c>
      <c r="J2364">
        <v>12</v>
      </c>
      <c r="K2364">
        <v>176000</v>
      </c>
      <c r="L2364">
        <v>0</v>
      </c>
      <c r="M2364">
        <v>9240</v>
      </c>
      <c r="N2364">
        <v>360</v>
      </c>
      <c r="O2364">
        <v>0</v>
      </c>
      <c r="P2364">
        <v>40</v>
      </c>
      <c r="R2364">
        <v>3512209</v>
      </c>
      <c r="S2364">
        <v>76762</v>
      </c>
      <c r="T2364" t="s">
        <v>5940</v>
      </c>
      <c r="U2364">
        <v>9690</v>
      </c>
      <c r="V2364">
        <v>1168</v>
      </c>
      <c r="W2364" t="s">
        <v>5940</v>
      </c>
      <c r="X2364">
        <v>12</v>
      </c>
      <c r="Z2364">
        <v>3111002</v>
      </c>
      <c r="AB2364" t="s">
        <v>5940</v>
      </c>
      <c r="AC2364">
        <v>3111002</v>
      </c>
      <c r="AD2364" t="s">
        <v>4195</v>
      </c>
      <c r="AE2364">
        <v>475</v>
      </c>
      <c r="AF2364">
        <v>3111002</v>
      </c>
      <c r="AG2364" t="s">
        <v>4195</v>
      </c>
      <c r="AH2364">
        <v>8250</v>
      </c>
      <c r="AI2364">
        <v>3111002</v>
      </c>
      <c r="AJ2364" t="s">
        <v>4195</v>
      </c>
      <c r="AK2364">
        <v>1215</v>
      </c>
      <c r="AL2364">
        <v>3111002</v>
      </c>
      <c r="AM2364" t="s">
        <v>4195</v>
      </c>
      <c r="AN2364">
        <v>72</v>
      </c>
      <c r="AO2364">
        <v>0</v>
      </c>
      <c r="AP2364">
        <v>3117836</v>
      </c>
      <c r="AQ2364" t="s">
        <v>4272</v>
      </c>
      <c r="AR2364">
        <v>2520</v>
      </c>
    </row>
    <row r="2365" spans="1:44" x14ac:dyDescent="0.25">
      <c r="A2365">
        <v>3512308</v>
      </c>
      <c r="B2365">
        <v>2</v>
      </c>
      <c r="C2365" t="s">
        <v>891</v>
      </c>
      <c r="D2365" t="s">
        <v>3168</v>
      </c>
      <c r="E2365">
        <v>18929</v>
      </c>
      <c r="F2365" t="s">
        <v>5940</v>
      </c>
      <c r="G2365">
        <v>1500</v>
      </c>
      <c r="H2365" t="s">
        <v>5940</v>
      </c>
      <c r="I2365">
        <v>11</v>
      </c>
      <c r="J2365">
        <v>12</v>
      </c>
      <c r="K2365">
        <v>112000</v>
      </c>
      <c r="L2365">
        <v>0</v>
      </c>
      <c r="M2365">
        <v>840</v>
      </c>
      <c r="N2365">
        <v>0</v>
      </c>
      <c r="O2365">
        <v>8</v>
      </c>
      <c r="P2365">
        <v>13</v>
      </c>
      <c r="R2365">
        <v>3512308</v>
      </c>
      <c r="S2365">
        <v>18929</v>
      </c>
      <c r="T2365" t="s">
        <v>5940</v>
      </c>
      <c r="U2365">
        <v>1500</v>
      </c>
      <c r="V2365" t="s">
        <v>5940</v>
      </c>
      <c r="W2365">
        <v>11</v>
      </c>
      <c r="X2365">
        <v>12</v>
      </c>
      <c r="Z2365">
        <v>3111101</v>
      </c>
      <c r="AB2365" t="s">
        <v>5940</v>
      </c>
      <c r="AC2365">
        <v>3111101</v>
      </c>
      <c r="AD2365" t="s">
        <v>4196</v>
      </c>
      <c r="AE2365" t="s">
        <v>5940</v>
      </c>
      <c r="AF2365">
        <v>3111101</v>
      </c>
      <c r="AG2365" t="s">
        <v>4196</v>
      </c>
      <c r="AH2365" t="s">
        <v>5940</v>
      </c>
      <c r="AI2365">
        <v>3111101</v>
      </c>
      <c r="AJ2365" t="s">
        <v>4196</v>
      </c>
      <c r="AK2365" t="s">
        <v>5940</v>
      </c>
      <c r="AL2365">
        <v>3111101</v>
      </c>
      <c r="AM2365" t="s">
        <v>4196</v>
      </c>
      <c r="AN2365">
        <v>6000</v>
      </c>
      <c r="AO2365">
        <v>0</v>
      </c>
      <c r="AP2365">
        <v>3117876</v>
      </c>
      <c r="AQ2365" t="s">
        <v>4273</v>
      </c>
      <c r="AR2365">
        <v>30</v>
      </c>
    </row>
    <row r="2366" spans="1:44" x14ac:dyDescent="0.25">
      <c r="A2366">
        <v>3512407</v>
      </c>
      <c r="B2366">
        <v>2</v>
      </c>
      <c r="C2366" t="s">
        <v>891</v>
      </c>
      <c r="D2366" t="s">
        <v>3169</v>
      </c>
      <c r="E2366">
        <v>375466</v>
      </c>
      <c r="F2366">
        <v>450</v>
      </c>
      <c r="G2366">
        <v>6720</v>
      </c>
      <c r="H2366" t="s">
        <v>5940</v>
      </c>
      <c r="I2366">
        <v>36</v>
      </c>
      <c r="J2366">
        <v>18</v>
      </c>
      <c r="K2366">
        <v>372000</v>
      </c>
      <c r="L2366">
        <v>390</v>
      </c>
      <c r="M2366">
        <v>7800</v>
      </c>
      <c r="N2366">
        <v>0</v>
      </c>
      <c r="O2366">
        <v>18</v>
      </c>
      <c r="P2366">
        <v>36</v>
      </c>
      <c r="R2366">
        <v>3512407</v>
      </c>
      <c r="S2366">
        <v>375466</v>
      </c>
      <c r="T2366">
        <v>450</v>
      </c>
      <c r="U2366">
        <v>6720</v>
      </c>
      <c r="V2366" t="s">
        <v>5940</v>
      </c>
      <c r="W2366">
        <v>36</v>
      </c>
      <c r="X2366">
        <v>18</v>
      </c>
      <c r="Z2366">
        <v>3111150</v>
      </c>
      <c r="AB2366" t="s">
        <v>5940</v>
      </c>
      <c r="AC2366">
        <v>3111150</v>
      </c>
      <c r="AD2366" t="s">
        <v>4197</v>
      </c>
      <c r="AE2366">
        <v>60</v>
      </c>
      <c r="AF2366">
        <v>3111150</v>
      </c>
      <c r="AG2366" t="s">
        <v>4197</v>
      </c>
      <c r="AH2366">
        <v>3600</v>
      </c>
      <c r="AI2366">
        <v>3111150</v>
      </c>
      <c r="AJ2366" t="s">
        <v>4197</v>
      </c>
      <c r="AK2366">
        <v>145</v>
      </c>
      <c r="AL2366">
        <v>3111150</v>
      </c>
      <c r="AM2366" t="s">
        <v>4197</v>
      </c>
      <c r="AN2366" t="s">
        <v>5940</v>
      </c>
      <c r="AO2366">
        <v>0</v>
      </c>
      <c r="AP2366">
        <v>3117900</v>
      </c>
      <c r="AQ2366" t="s">
        <v>4274</v>
      </c>
      <c r="AR2366">
        <v>2700</v>
      </c>
    </row>
    <row r="2367" spans="1:44" x14ac:dyDescent="0.25">
      <c r="A2367">
        <v>3512506</v>
      </c>
      <c r="B2367">
        <v>2</v>
      </c>
      <c r="C2367" t="s">
        <v>891</v>
      </c>
      <c r="D2367" t="s">
        <v>3170</v>
      </c>
      <c r="E2367">
        <v>178184</v>
      </c>
      <c r="F2367">
        <v>20800</v>
      </c>
      <c r="G2367">
        <v>11900</v>
      </c>
      <c r="H2367">
        <v>510</v>
      </c>
      <c r="I2367">
        <v>72</v>
      </c>
      <c r="J2367">
        <v>1370</v>
      </c>
      <c r="K2367">
        <v>626000</v>
      </c>
      <c r="L2367">
        <v>8750</v>
      </c>
      <c r="M2367">
        <v>10100</v>
      </c>
      <c r="N2367">
        <v>0</v>
      </c>
      <c r="O2367">
        <v>0</v>
      </c>
      <c r="P2367">
        <v>300</v>
      </c>
      <c r="R2367">
        <v>3512506</v>
      </c>
      <c r="S2367">
        <v>178184</v>
      </c>
      <c r="T2367">
        <v>20800</v>
      </c>
      <c r="U2367">
        <v>11900</v>
      </c>
      <c r="V2367">
        <v>510</v>
      </c>
      <c r="W2367">
        <v>72</v>
      </c>
      <c r="X2367">
        <v>1370</v>
      </c>
      <c r="Z2367">
        <v>3111200</v>
      </c>
      <c r="AB2367" t="s">
        <v>5940</v>
      </c>
      <c r="AC2367">
        <v>3111200</v>
      </c>
      <c r="AD2367" t="s">
        <v>4198</v>
      </c>
      <c r="AE2367">
        <v>131</v>
      </c>
      <c r="AF2367">
        <v>3111200</v>
      </c>
      <c r="AG2367" t="s">
        <v>4198</v>
      </c>
      <c r="AH2367">
        <v>1920</v>
      </c>
      <c r="AI2367">
        <v>3111200</v>
      </c>
      <c r="AJ2367" t="s">
        <v>4198</v>
      </c>
      <c r="AK2367">
        <v>468</v>
      </c>
      <c r="AL2367">
        <v>3111200</v>
      </c>
      <c r="AM2367" t="s">
        <v>4198</v>
      </c>
      <c r="AN2367" t="s">
        <v>5940</v>
      </c>
      <c r="AO2367">
        <v>0</v>
      </c>
      <c r="AP2367">
        <v>3118007</v>
      </c>
      <c r="AQ2367" t="s">
        <v>4275</v>
      </c>
      <c r="AR2367">
        <v>1687</v>
      </c>
    </row>
    <row r="2368" spans="1:44" x14ac:dyDescent="0.25">
      <c r="A2368">
        <v>3512605</v>
      </c>
      <c r="B2368">
        <v>2</v>
      </c>
      <c r="C2368" t="s">
        <v>891</v>
      </c>
      <c r="D2368" t="s">
        <v>3171</v>
      </c>
      <c r="E2368" t="s">
        <v>5940</v>
      </c>
      <c r="F2368">
        <v>3840</v>
      </c>
      <c r="G2368">
        <v>16896</v>
      </c>
      <c r="H2368" t="s">
        <v>5940</v>
      </c>
      <c r="I2368">
        <v>192</v>
      </c>
      <c r="J2368">
        <v>3780</v>
      </c>
      <c r="K2368">
        <v>100000</v>
      </c>
      <c r="L2368">
        <v>5280</v>
      </c>
      <c r="M2368">
        <v>32240</v>
      </c>
      <c r="N2368">
        <v>0</v>
      </c>
      <c r="O2368">
        <v>200</v>
      </c>
      <c r="P2368">
        <v>8250</v>
      </c>
      <c r="R2368">
        <v>3512605</v>
      </c>
      <c r="S2368" t="s">
        <v>5940</v>
      </c>
      <c r="T2368">
        <v>3840</v>
      </c>
      <c r="U2368">
        <v>16896</v>
      </c>
      <c r="V2368" t="s">
        <v>5940</v>
      </c>
      <c r="W2368">
        <v>192</v>
      </c>
      <c r="X2368">
        <v>3780</v>
      </c>
      <c r="Z2368">
        <v>3111309</v>
      </c>
      <c r="AB2368" t="s">
        <v>5940</v>
      </c>
      <c r="AC2368">
        <v>3111309</v>
      </c>
      <c r="AD2368" t="s">
        <v>4199</v>
      </c>
      <c r="AE2368">
        <v>239</v>
      </c>
      <c r="AF2368">
        <v>3111309</v>
      </c>
      <c r="AG2368" t="s">
        <v>4199</v>
      </c>
      <c r="AH2368">
        <v>3000</v>
      </c>
      <c r="AI2368">
        <v>3111309</v>
      </c>
      <c r="AJ2368" t="s">
        <v>4199</v>
      </c>
      <c r="AK2368">
        <v>612</v>
      </c>
      <c r="AL2368">
        <v>3111309</v>
      </c>
      <c r="AM2368" t="s">
        <v>4199</v>
      </c>
      <c r="AN2368" t="s">
        <v>5940</v>
      </c>
      <c r="AO2368">
        <v>0</v>
      </c>
      <c r="AP2368">
        <v>3118106</v>
      </c>
      <c r="AQ2368" t="s">
        <v>4276</v>
      </c>
      <c r="AR2368">
        <v>1350</v>
      </c>
    </row>
    <row r="2369" spans="1:44" x14ac:dyDescent="0.25">
      <c r="A2369">
        <v>3512704</v>
      </c>
      <c r="B2369">
        <v>2</v>
      </c>
      <c r="C2369" t="s">
        <v>891</v>
      </c>
      <c r="D2369" t="s">
        <v>3172</v>
      </c>
      <c r="E2369">
        <v>233807</v>
      </c>
      <c r="F2369" t="s">
        <v>5940</v>
      </c>
      <c r="G2369">
        <v>1470</v>
      </c>
      <c r="H2369" t="s">
        <v>5940</v>
      </c>
      <c r="I2369">
        <v>57</v>
      </c>
      <c r="J2369">
        <v>20</v>
      </c>
      <c r="K2369">
        <v>248000</v>
      </c>
      <c r="L2369">
        <v>0</v>
      </c>
      <c r="M2369">
        <v>1515</v>
      </c>
      <c r="N2369">
        <v>0</v>
      </c>
      <c r="O2369">
        <v>84</v>
      </c>
      <c r="P2369">
        <v>26</v>
      </c>
      <c r="R2369">
        <v>3512704</v>
      </c>
      <c r="S2369">
        <v>233807</v>
      </c>
      <c r="T2369" t="s">
        <v>5940</v>
      </c>
      <c r="U2369">
        <v>1470</v>
      </c>
      <c r="V2369" t="s">
        <v>5940</v>
      </c>
      <c r="W2369">
        <v>57</v>
      </c>
      <c r="X2369">
        <v>20</v>
      </c>
      <c r="Z2369">
        <v>3111408</v>
      </c>
      <c r="AB2369">
        <v>218</v>
      </c>
      <c r="AC2369">
        <v>3111408</v>
      </c>
      <c r="AD2369" t="s">
        <v>4200</v>
      </c>
      <c r="AE2369">
        <v>765</v>
      </c>
      <c r="AF2369">
        <v>3111408</v>
      </c>
      <c r="AG2369" t="s">
        <v>4200</v>
      </c>
      <c r="AH2369">
        <v>1134000</v>
      </c>
      <c r="AI2369">
        <v>3111408</v>
      </c>
      <c r="AJ2369" t="s">
        <v>4200</v>
      </c>
      <c r="AK2369">
        <v>1584</v>
      </c>
      <c r="AL2369">
        <v>3111408</v>
      </c>
      <c r="AM2369" t="s">
        <v>4200</v>
      </c>
      <c r="AN2369">
        <v>48000</v>
      </c>
      <c r="AO2369">
        <v>0</v>
      </c>
      <c r="AP2369">
        <v>3118205</v>
      </c>
      <c r="AQ2369" t="s">
        <v>4277</v>
      </c>
      <c r="AR2369">
        <v>42000</v>
      </c>
    </row>
    <row r="2370" spans="1:44" x14ac:dyDescent="0.25">
      <c r="A2370">
        <v>3512803</v>
      </c>
      <c r="B2370">
        <v>2</v>
      </c>
      <c r="C2370" t="s">
        <v>891</v>
      </c>
      <c r="D2370" t="s">
        <v>3173</v>
      </c>
      <c r="E2370">
        <v>383288</v>
      </c>
      <c r="F2370" t="s">
        <v>5940</v>
      </c>
      <c r="G2370">
        <v>5760</v>
      </c>
      <c r="H2370" t="s">
        <v>5940</v>
      </c>
      <c r="I2370">
        <v>269</v>
      </c>
      <c r="J2370">
        <v>179</v>
      </c>
      <c r="K2370">
        <v>425000</v>
      </c>
      <c r="L2370">
        <v>0</v>
      </c>
      <c r="M2370">
        <v>5724</v>
      </c>
      <c r="N2370">
        <v>0</v>
      </c>
      <c r="O2370">
        <v>269</v>
      </c>
      <c r="P2370">
        <v>229</v>
      </c>
      <c r="R2370">
        <v>3512803</v>
      </c>
      <c r="S2370">
        <v>383288</v>
      </c>
      <c r="T2370" t="s">
        <v>5940</v>
      </c>
      <c r="U2370">
        <v>5760</v>
      </c>
      <c r="V2370" t="s">
        <v>5940</v>
      </c>
      <c r="W2370">
        <v>269</v>
      </c>
      <c r="X2370">
        <v>179</v>
      </c>
      <c r="Z2370">
        <v>3111507</v>
      </c>
      <c r="AB2370" t="s">
        <v>5940</v>
      </c>
      <c r="AC2370">
        <v>3111507</v>
      </c>
      <c r="AD2370" t="s">
        <v>4201</v>
      </c>
      <c r="AE2370">
        <v>108</v>
      </c>
      <c r="AF2370">
        <v>3111507</v>
      </c>
      <c r="AG2370" t="s">
        <v>4201</v>
      </c>
      <c r="AH2370" t="s">
        <v>5940</v>
      </c>
      <c r="AI2370">
        <v>3111507</v>
      </c>
      <c r="AJ2370" t="s">
        <v>4201</v>
      </c>
      <c r="AK2370">
        <v>925</v>
      </c>
      <c r="AL2370">
        <v>3111507</v>
      </c>
      <c r="AM2370" t="s">
        <v>4201</v>
      </c>
      <c r="AN2370">
        <v>5940</v>
      </c>
      <c r="AO2370">
        <v>0</v>
      </c>
      <c r="AP2370">
        <v>3118304</v>
      </c>
      <c r="AQ2370" t="s">
        <v>4278</v>
      </c>
      <c r="AR2370">
        <v>1325</v>
      </c>
    </row>
    <row r="2371" spans="1:44" x14ac:dyDescent="0.25">
      <c r="A2371">
        <v>3512902</v>
      </c>
      <c r="B2371">
        <v>2</v>
      </c>
      <c r="C2371" t="s">
        <v>891</v>
      </c>
      <c r="D2371" t="s">
        <v>3174</v>
      </c>
      <c r="E2371">
        <v>125155</v>
      </c>
      <c r="F2371">
        <v>675</v>
      </c>
      <c r="G2371">
        <v>7200</v>
      </c>
      <c r="H2371">
        <v>1500</v>
      </c>
      <c r="I2371">
        <v>24</v>
      </c>
      <c r="J2371" t="s">
        <v>5940</v>
      </c>
      <c r="K2371">
        <v>400000</v>
      </c>
      <c r="L2371">
        <v>586</v>
      </c>
      <c r="M2371">
        <v>6300</v>
      </c>
      <c r="N2371">
        <v>1170</v>
      </c>
      <c r="O2371">
        <v>0</v>
      </c>
      <c r="P2371">
        <v>0</v>
      </c>
      <c r="R2371">
        <v>3512902</v>
      </c>
      <c r="S2371">
        <v>125155</v>
      </c>
      <c r="T2371">
        <v>675</v>
      </c>
      <c r="U2371">
        <v>7200</v>
      </c>
      <c r="V2371">
        <v>1500</v>
      </c>
      <c r="W2371">
        <v>24</v>
      </c>
      <c r="X2371" t="s">
        <v>5940</v>
      </c>
      <c r="Z2371">
        <v>3111606</v>
      </c>
      <c r="AB2371" t="s">
        <v>5940</v>
      </c>
      <c r="AC2371">
        <v>3111606</v>
      </c>
      <c r="AD2371" t="s">
        <v>4202</v>
      </c>
      <c r="AE2371">
        <v>1075</v>
      </c>
      <c r="AF2371">
        <v>3111606</v>
      </c>
      <c r="AG2371" t="s">
        <v>4202</v>
      </c>
      <c r="AH2371" t="s">
        <v>5940</v>
      </c>
      <c r="AI2371">
        <v>3111606</v>
      </c>
      <c r="AJ2371" t="s">
        <v>4202</v>
      </c>
      <c r="AK2371">
        <v>1848</v>
      </c>
      <c r="AL2371">
        <v>3111606</v>
      </c>
      <c r="AM2371" t="s">
        <v>4202</v>
      </c>
      <c r="AN2371">
        <v>360</v>
      </c>
      <c r="AO2371">
        <v>0</v>
      </c>
      <c r="AP2371">
        <v>3118403</v>
      </c>
      <c r="AQ2371" t="s">
        <v>4279</v>
      </c>
      <c r="AR2371">
        <v>8031</v>
      </c>
    </row>
    <row r="2372" spans="1:44" x14ac:dyDescent="0.25">
      <c r="A2372">
        <v>3513009</v>
      </c>
      <c r="B2372">
        <v>2</v>
      </c>
      <c r="C2372" t="s">
        <v>891</v>
      </c>
      <c r="D2372" t="s">
        <v>3175</v>
      </c>
      <c r="E2372" t="s">
        <v>5940</v>
      </c>
      <c r="F2372" t="s">
        <v>5940</v>
      </c>
      <c r="G2372">
        <v>0</v>
      </c>
      <c r="H2372" t="s">
        <v>5940</v>
      </c>
      <c r="I2372" t="s">
        <v>5940</v>
      </c>
      <c r="J2372" t="s">
        <v>5940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R2372">
        <v>3513009</v>
      </c>
      <c r="S2372" t="s">
        <v>5940</v>
      </c>
      <c r="T2372" t="s">
        <v>5940</v>
      </c>
      <c r="U2372">
        <v>0</v>
      </c>
      <c r="V2372" t="s">
        <v>5940</v>
      </c>
      <c r="W2372" t="s">
        <v>5940</v>
      </c>
      <c r="X2372" t="s">
        <v>5940</v>
      </c>
      <c r="Z2372">
        <v>3111705</v>
      </c>
      <c r="AB2372" t="s">
        <v>5940</v>
      </c>
      <c r="AC2372">
        <v>3111705</v>
      </c>
      <c r="AD2372" t="s">
        <v>4203</v>
      </c>
      <c r="AE2372">
        <v>92</v>
      </c>
      <c r="AF2372">
        <v>3111705</v>
      </c>
      <c r="AG2372" t="s">
        <v>4203</v>
      </c>
      <c r="AH2372">
        <v>1450</v>
      </c>
      <c r="AI2372">
        <v>3111705</v>
      </c>
      <c r="AJ2372" t="s">
        <v>4203</v>
      </c>
      <c r="AK2372">
        <v>720</v>
      </c>
      <c r="AL2372">
        <v>3111705</v>
      </c>
      <c r="AM2372" t="s">
        <v>4203</v>
      </c>
      <c r="AN2372" t="s">
        <v>5940</v>
      </c>
      <c r="AO2372">
        <v>0</v>
      </c>
      <c r="AP2372">
        <v>3118502</v>
      </c>
      <c r="AQ2372" t="s">
        <v>4280</v>
      </c>
      <c r="AR2372">
        <v>525</v>
      </c>
    </row>
    <row r="2373" spans="1:44" x14ac:dyDescent="0.25">
      <c r="A2373">
        <v>3513108</v>
      </c>
      <c r="B2373">
        <v>2</v>
      </c>
      <c r="C2373" t="s">
        <v>891</v>
      </c>
      <c r="D2373" t="s">
        <v>3176</v>
      </c>
      <c r="E2373">
        <v>1542037</v>
      </c>
      <c r="F2373">
        <v>1080</v>
      </c>
      <c r="G2373">
        <v>1620</v>
      </c>
      <c r="H2373" t="s">
        <v>5940</v>
      </c>
      <c r="I2373" t="s">
        <v>5940</v>
      </c>
      <c r="J2373" t="s">
        <v>5940</v>
      </c>
      <c r="K2373">
        <v>1890574</v>
      </c>
      <c r="L2373">
        <v>285</v>
      </c>
      <c r="M2373">
        <v>1137</v>
      </c>
      <c r="N2373">
        <v>0</v>
      </c>
      <c r="O2373">
        <v>0</v>
      </c>
      <c r="P2373">
        <v>0</v>
      </c>
      <c r="R2373">
        <v>3513108</v>
      </c>
      <c r="S2373">
        <v>1542037</v>
      </c>
      <c r="T2373">
        <v>1080</v>
      </c>
      <c r="U2373">
        <v>1620</v>
      </c>
      <c r="V2373" t="s">
        <v>5940</v>
      </c>
      <c r="W2373" t="s">
        <v>5940</v>
      </c>
      <c r="X2373" t="s">
        <v>5940</v>
      </c>
      <c r="Z2373">
        <v>3111804</v>
      </c>
      <c r="AB2373">
        <v>3750</v>
      </c>
      <c r="AC2373">
        <v>3111804</v>
      </c>
      <c r="AD2373" t="s">
        <v>4204</v>
      </c>
      <c r="AE2373">
        <v>702</v>
      </c>
      <c r="AF2373">
        <v>3111804</v>
      </c>
      <c r="AG2373" t="s">
        <v>4204</v>
      </c>
      <c r="AH2373">
        <v>1540000</v>
      </c>
      <c r="AI2373">
        <v>3111804</v>
      </c>
      <c r="AJ2373" t="s">
        <v>4204</v>
      </c>
      <c r="AK2373">
        <v>84</v>
      </c>
      <c r="AL2373">
        <v>3111804</v>
      </c>
      <c r="AM2373" t="s">
        <v>4204</v>
      </c>
      <c r="AN2373">
        <v>6720</v>
      </c>
      <c r="AO2373">
        <v>0</v>
      </c>
      <c r="AP2373">
        <v>3118700</v>
      </c>
      <c r="AQ2373" t="s">
        <v>4282</v>
      </c>
      <c r="AR2373">
        <v>12500</v>
      </c>
    </row>
    <row r="2374" spans="1:44" x14ac:dyDescent="0.25">
      <c r="A2374">
        <v>3513207</v>
      </c>
      <c r="B2374">
        <v>2</v>
      </c>
      <c r="C2374" t="s">
        <v>891</v>
      </c>
      <c r="D2374" t="s">
        <v>3177</v>
      </c>
      <c r="E2374" t="s">
        <v>5940</v>
      </c>
      <c r="F2374">
        <v>8783</v>
      </c>
      <c r="G2374">
        <v>13350</v>
      </c>
      <c r="H2374" t="s">
        <v>5940</v>
      </c>
      <c r="I2374">
        <v>63</v>
      </c>
      <c r="J2374" t="s">
        <v>5940</v>
      </c>
      <c r="K2374">
        <v>234000</v>
      </c>
      <c r="L2374">
        <v>4680</v>
      </c>
      <c r="M2374">
        <v>13200</v>
      </c>
      <c r="N2374">
        <v>0</v>
      </c>
      <c r="O2374">
        <v>30</v>
      </c>
      <c r="P2374">
        <v>18</v>
      </c>
      <c r="R2374">
        <v>3513207</v>
      </c>
      <c r="S2374" t="s">
        <v>5940</v>
      </c>
      <c r="T2374">
        <v>8783</v>
      </c>
      <c r="U2374">
        <v>13350</v>
      </c>
      <c r="V2374" t="s">
        <v>5940</v>
      </c>
      <c r="W2374">
        <v>63</v>
      </c>
      <c r="X2374" t="s">
        <v>5940</v>
      </c>
      <c r="Z2374">
        <v>3111903</v>
      </c>
      <c r="AB2374" t="s">
        <v>5940</v>
      </c>
      <c r="AC2374">
        <v>3111903</v>
      </c>
      <c r="AD2374" t="s">
        <v>4205</v>
      </c>
      <c r="AE2374">
        <v>64</v>
      </c>
      <c r="AF2374">
        <v>3111903</v>
      </c>
      <c r="AG2374" t="s">
        <v>4205</v>
      </c>
      <c r="AH2374">
        <v>840</v>
      </c>
      <c r="AI2374">
        <v>3111903</v>
      </c>
      <c r="AJ2374" t="s">
        <v>4205</v>
      </c>
      <c r="AK2374">
        <v>290</v>
      </c>
      <c r="AL2374">
        <v>3111903</v>
      </c>
      <c r="AM2374" t="s">
        <v>4205</v>
      </c>
      <c r="AN2374" t="s">
        <v>5940</v>
      </c>
      <c r="AO2374">
        <v>0</v>
      </c>
      <c r="AP2374">
        <v>3118809</v>
      </c>
      <c r="AQ2374" t="s">
        <v>4283</v>
      </c>
      <c r="AR2374">
        <v>12600</v>
      </c>
    </row>
    <row r="2375" spans="1:44" x14ac:dyDescent="0.25">
      <c r="A2375">
        <v>3513306</v>
      </c>
      <c r="B2375">
        <v>2</v>
      </c>
      <c r="C2375" t="s">
        <v>891</v>
      </c>
      <c r="D2375" t="s">
        <v>3178</v>
      </c>
      <c r="E2375">
        <v>64935</v>
      </c>
      <c r="F2375">
        <v>17026</v>
      </c>
      <c r="G2375">
        <v>29744</v>
      </c>
      <c r="H2375" t="s">
        <v>5940</v>
      </c>
      <c r="I2375">
        <v>192</v>
      </c>
      <c r="J2375" t="s">
        <v>5940</v>
      </c>
      <c r="K2375">
        <v>113288</v>
      </c>
      <c r="L2375">
        <v>22140</v>
      </c>
      <c r="M2375">
        <v>48990</v>
      </c>
      <c r="N2375">
        <v>0</v>
      </c>
      <c r="O2375">
        <v>0</v>
      </c>
      <c r="P2375">
        <v>0</v>
      </c>
      <c r="R2375">
        <v>3513306</v>
      </c>
      <c r="S2375">
        <v>64935</v>
      </c>
      <c r="T2375">
        <v>17026</v>
      </c>
      <c r="U2375">
        <v>29744</v>
      </c>
      <c r="V2375" t="s">
        <v>5940</v>
      </c>
      <c r="W2375">
        <v>192</v>
      </c>
      <c r="X2375" t="s">
        <v>5940</v>
      </c>
      <c r="Z2375">
        <v>3112000</v>
      </c>
      <c r="AB2375" t="s">
        <v>5940</v>
      </c>
      <c r="AC2375">
        <v>3112000</v>
      </c>
      <c r="AD2375" t="s">
        <v>4206</v>
      </c>
      <c r="AE2375">
        <v>180</v>
      </c>
      <c r="AF2375">
        <v>3112000</v>
      </c>
      <c r="AG2375" t="s">
        <v>4206</v>
      </c>
      <c r="AH2375">
        <v>1850</v>
      </c>
      <c r="AI2375">
        <v>3112000</v>
      </c>
      <c r="AJ2375" t="s">
        <v>4206</v>
      </c>
      <c r="AK2375">
        <v>864</v>
      </c>
      <c r="AL2375">
        <v>3112000</v>
      </c>
      <c r="AM2375" t="s">
        <v>4206</v>
      </c>
      <c r="AN2375" t="s">
        <v>5940</v>
      </c>
      <c r="AO2375">
        <v>0</v>
      </c>
      <c r="AP2375">
        <v>3118908</v>
      </c>
      <c r="AQ2375" t="s">
        <v>4284</v>
      </c>
      <c r="AR2375">
        <v>3990</v>
      </c>
    </row>
    <row r="2376" spans="1:44" x14ac:dyDescent="0.25">
      <c r="A2376">
        <v>3513405</v>
      </c>
      <c r="B2376">
        <v>2</v>
      </c>
      <c r="C2376" t="s">
        <v>891</v>
      </c>
      <c r="D2376" t="s">
        <v>3179</v>
      </c>
      <c r="E2376">
        <v>835</v>
      </c>
      <c r="F2376" t="s">
        <v>5940</v>
      </c>
      <c r="G2376">
        <v>258</v>
      </c>
      <c r="H2376" t="s">
        <v>5940</v>
      </c>
      <c r="I2376">
        <v>288</v>
      </c>
      <c r="J2376">
        <v>38</v>
      </c>
      <c r="K2376">
        <v>835</v>
      </c>
      <c r="L2376">
        <v>0</v>
      </c>
      <c r="M2376">
        <v>232</v>
      </c>
      <c r="N2376">
        <v>0</v>
      </c>
      <c r="O2376">
        <v>291</v>
      </c>
      <c r="P2376">
        <v>40</v>
      </c>
      <c r="R2376">
        <v>3513405</v>
      </c>
      <c r="S2376">
        <v>835</v>
      </c>
      <c r="T2376" t="s">
        <v>5940</v>
      </c>
      <c r="U2376">
        <v>258</v>
      </c>
      <c r="V2376" t="s">
        <v>5940</v>
      </c>
      <c r="W2376">
        <v>288</v>
      </c>
      <c r="X2376">
        <v>38</v>
      </c>
      <c r="Z2376">
        <v>3112059</v>
      </c>
      <c r="AB2376" t="s">
        <v>5940</v>
      </c>
      <c r="AC2376">
        <v>3112059</v>
      </c>
      <c r="AD2376" t="s">
        <v>4207</v>
      </c>
      <c r="AE2376">
        <v>30</v>
      </c>
      <c r="AF2376">
        <v>3112059</v>
      </c>
      <c r="AG2376" t="s">
        <v>4207</v>
      </c>
      <c r="AH2376">
        <v>7500</v>
      </c>
      <c r="AI2376">
        <v>3112059</v>
      </c>
      <c r="AJ2376" t="s">
        <v>4207</v>
      </c>
      <c r="AK2376">
        <v>338</v>
      </c>
      <c r="AL2376">
        <v>3112059</v>
      </c>
      <c r="AM2376" t="s">
        <v>4207</v>
      </c>
      <c r="AN2376" t="s">
        <v>5940</v>
      </c>
      <c r="AO2376">
        <v>0</v>
      </c>
      <c r="AP2376">
        <v>3119005</v>
      </c>
      <c r="AQ2376" t="s">
        <v>4285</v>
      </c>
      <c r="AR2376">
        <v>23460</v>
      </c>
    </row>
    <row r="2377" spans="1:44" x14ac:dyDescent="0.25">
      <c r="A2377">
        <v>3513504</v>
      </c>
      <c r="B2377">
        <v>2</v>
      </c>
      <c r="C2377" t="s">
        <v>891</v>
      </c>
      <c r="D2377" t="s">
        <v>3180</v>
      </c>
      <c r="E2377" t="s">
        <v>5940</v>
      </c>
      <c r="F2377" t="s">
        <v>5940</v>
      </c>
      <c r="G2377">
        <v>0</v>
      </c>
      <c r="H2377" t="s">
        <v>5940</v>
      </c>
      <c r="I2377" t="s">
        <v>5940</v>
      </c>
      <c r="J2377" t="s">
        <v>5940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R2377">
        <v>3513504</v>
      </c>
      <c r="S2377" t="s">
        <v>5940</v>
      </c>
      <c r="T2377" t="s">
        <v>5940</v>
      </c>
      <c r="U2377">
        <v>0</v>
      </c>
      <c r="V2377" t="s">
        <v>5940</v>
      </c>
      <c r="W2377" t="s">
        <v>5940</v>
      </c>
      <c r="X2377" t="s">
        <v>5940</v>
      </c>
      <c r="Z2377">
        <v>3112109</v>
      </c>
      <c r="AB2377" t="s">
        <v>5940</v>
      </c>
      <c r="AC2377">
        <v>3112109</v>
      </c>
      <c r="AD2377" t="s">
        <v>4208</v>
      </c>
      <c r="AE2377" t="s">
        <v>5940</v>
      </c>
      <c r="AF2377">
        <v>3112109</v>
      </c>
      <c r="AG2377" t="s">
        <v>4208</v>
      </c>
      <c r="AH2377" t="s">
        <v>5940</v>
      </c>
      <c r="AI2377">
        <v>3112109</v>
      </c>
      <c r="AJ2377" t="s">
        <v>4208</v>
      </c>
      <c r="AK2377">
        <v>157</v>
      </c>
      <c r="AL2377">
        <v>3112109</v>
      </c>
      <c r="AM2377" t="s">
        <v>4208</v>
      </c>
      <c r="AN2377" t="s">
        <v>5940</v>
      </c>
      <c r="AO2377">
        <v>0</v>
      </c>
      <c r="AP2377">
        <v>3119104</v>
      </c>
      <c r="AQ2377" t="s">
        <v>4286</v>
      </c>
      <c r="AR2377">
        <v>9500</v>
      </c>
    </row>
    <row r="2378" spans="1:44" x14ac:dyDescent="0.25">
      <c r="A2378">
        <v>3513603</v>
      </c>
      <c r="B2378">
        <v>2</v>
      </c>
      <c r="C2378" t="s">
        <v>891</v>
      </c>
      <c r="D2378" t="s">
        <v>3181</v>
      </c>
      <c r="E2378" t="s">
        <v>5940</v>
      </c>
      <c r="F2378" t="s">
        <v>5940</v>
      </c>
      <c r="G2378">
        <v>8000</v>
      </c>
      <c r="H2378" t="s">
        <v>5940</v>
      </c>
      <c r="I2378">
        <v>27</v>
      </c>
      <c r="J2378">
        <v>834</v>
      </c>
      <c r="K2378">
        <v>0</v>
      </c>
      <c r="L2378">
        <v>0</v>
      </c>
      <c r="M2378">
        <v>9500</v>
      </c>
      <c r="N2378">
        <v>0</v>
      </c>
      <c r="O2378">
        <v>15</v>
      </c>
      <c r="P2378">
        <v>865</v>
      </c>
      <c r="R2378">
        <v>3513603</v>
      </c>
      <c r="S2378" t="s">
        <v>5940</v>
      </c>
      <c r="T2378" t="s">
        <v>5940</v>
      </c>
      <c r="U2378">
        <v>8000</v>
      </c>
      <c r="V2378" t="s">
        <v>5940</v>
      </c>
      <c r="W2378">
        <v>27</v>
      </c>
      <c r="X2378">
        <v>834</v>
      </c>
      <c r="Z2378">
        <v>3112208</v>
      </c>
      <c r="AB2378" t="s">
        <v>5940</v>
      </c>
      <c r="AC2378">
        <v>3112208</v>
      </c>
      <c r="AD2378" t="s">
        <v>4209</v>
      </c>
      <c r="AE2378">
        <v>57</v>
      </c>
      <c r="AF2378">
        <v>3112208</v>
      </c>
      <c r="AG2378" t="s">
        <v>4209</v>
      </c>
      <c r="AH2378">
        <v>810</v>
      </c>
      <c r="AI2378">
        <v>3112208</v>
      </c>
      <c r="AJ2378" t="s">
        <v>4209</v>
      </c>
      <c r="AK2378">
        <v>228</v>
      </c>
      <c r="AL2378">
        <v>3112208</v>
      </c>
      <c r="AM2378" t="s">
        <v>4209</v>
      </c>
      <c r="AN2378" t="s">
        <v>5940</v>
      </c>
      <c r="AO2378">
        <v>0</v>
      </c>
      <c r="AP2378">
        <v>3119203</v>
      </c>
      <c r="AQ2378" t="s">
        <v>4287</v>
      </c>
      <c r="AR2378">
        <v>500</v>
      </c>
    </row>
    <row r="2379" spans="1:44" x14ac:dyDescent="0.25">
      <c r="A2379">
        <v>3513702</v>
      </c>
      <c r="B2379">
        <v>2</v>
      </c>
      <c r="C2379" t="s">
        <v>891</v>
      </c>
      <c r="D2379" t="s">
        <v>3182</v>
      </c>
      <c r="E2379">
        <v>1281558</v>
      </c>
      <c r="F2379">
        <v>506</v>
      </c>
      <c r="G2379">
        <v>7200</v>
      </c>
      <c r="H2379" t="s">
        <v>5940</v>
      </c>
      <c r="I2379">
        <v>37</v>
      </c>
      <c r="J2379">
        <v>45</v>
      </c>
      <c r="K2379">
        <v>1530000</v>
      </c>
      <c r="L2379">
        <v>2100</v>
      </c>
      <c r="M2379">
        <v>10560</v>
      </c>
      <c r="N2379">
        <v>0</v>
      </c>
      <c r="O2379">
        <v>0</v>
      </c>
      <c r="P2379">
        <v>0</v>
      </c>
      <c r="R2379">
        <v>3513702</v>
      </c>
      <c r="S2379">
        <v>1281558</v>
      </c>
      <c r="T2379">
        <v>506</v>
      </c>
      <c r="U2379">
        <v>7200</v>
      </c>
      <c r="V2379" t="s">
        <v>5940</v>
      </c>
      <c r="W2379">
        <v>37</v>
      </c>
      <c r="X2379">
        <v>45</v>
      </c>
      <c r="Z2379">
        <v>3112307</v>
      </c>
      <c r="AB2379" t="s">
        <v>5940</v>
      </c>
      <c r="AC2379">
        <v>3112307</v>
      </c>
      <c r="AD2379" t="s">
        <v>4210</v>
      </c>
      <c r="AE2379">
        <v>120</v>
      </c>
      <c r="AF2379">
        <v>3112307</v>
      </c>
      <c r="AG2379" t="s">
        <v>4210</v>
      </c>
      <c r="AH2379">
        <v>14000</v>
      </c>
      <c r="AI2379">
        <v>3112307</v>
      </c>
      <c r="AJ2379" t="s">
        <v>4210</v>
      </c>
      <c r="AK2379">
        <v>362</v>
      </c>
      <c r="AL2379">
        <v>3112307</v>
      </c>
      <c r="AM2379" t="s">
        <v>4210</v>
      </c>
      <c r="AN2379" t="s">
        <v>5940</v>
      </c>
      <c r="AO2379">
        <v>0</v>
      </c>
      <c r="AP2379">
        <v>3119302</v>
      </c>
      <c r="AQ2379" t="s">
        <v>4288</v>
      </c>
      <c r="AR2379">
        <v>54428</v>
      </c>
    </row>
    <row r="2380" spans="1:44" x14ac:dyDescent="0.25">
      <c r="A2380">
        <v>3513801</v>
      </c>
      <c r="B2380">
        <v>2</v>
      </c>
      <c r="C2380" t="s">
        <v>891</v>
      </c>
      <c r="D2380" t="s">
        <v>919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R2380">
        <v>3513801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Z2380">
        <v>3112406</v>
      </c>
      <c r="AB2380" t="s">
        <v>5940</v>
      </c>
      <c r="AC2380">
        <v>3112406</v>
      </c>
      <c r="AD2380" t="s">
        <v>4211</v>
      </c>
      <c r="AE2380">
        <v>717</v>
      </c>
      <c r="AF2380">
        <v>3112406</v>
      </c>
      <c r="AG2380" t="s">
        <v>4211</v>
      </c>
      <c r="AH2380" t="s">
        <v>5940</v>
      </c>
      <c r="AI2380">
        <v>3112406</v>
      </c>
      <c r="AJ2380" t="s">
        <v>4211</v>
      </c>
      <c r="AK2380">
        <v>905</v>
      </c>
      <c r="AL2380">
        <v>3112406</v>
      </c>
      <c r="AM2380" t="s">
        <v>4211</v>
      </c>
      <c r="AN2380">
        <v>720</v>
      </c>
      <c r="AO2380">
        <v>0</v>
      </c>
      <c r="AP2380">
        <v>3119401</v>
      </c>
      <c r="AQ2380" t="s">
        <v>4289</v>
      </c>
      <c r="AR2380">
        <v>108</v>
      </c>
    </row>
    <row r="2381" spans="1:44" x14ac:dyDescent="0.25">
      <c r="A2381">
        <v>3513850</v>
      </c>
      <c r="B2381">
        <v>2</v>
      </c>
      <c r="C2381" t="s">
        <v>891</v>
      </c>
      <c r="D2381" t="s">
        <v>3183</v>
      </c>
      <c r="E2381" t="s">
        <v>5940</v>
      </c>
      <c r="F2381" t="s">
        <v>5940</v>
      </c>
      <c r="G2381">
        <v>588</v>
      </c>
      <c r="H2381">
        <v>70</v>
      </c>
      <c r="I2381" t="s">
        <v>5940</v>
      </c>
      <c r="J2381">
        <v>8</v>
      </c>
      <c r="K2381">
        <v>0</v>
      </c>
      <c r="L2381">
        <v>0</v>
      </c>
      <c r="M2381">
        <v>450</v>
      </c>
      <c r="N2381">
        <v>0</v>
      </c>
      <c r="O2381">
        <v>0</v>
      </c>
      <c r="P2381">
        <v>0</v>
      </c>
      <c r="R2381">
        <v>3513850</v>
      </c>
      <c r="S2381" t="s">
        <v>5940</v>
      </c>
      <c r="T2381" t="s">
        <v>5940</v>
      </c>
      <c r="U2381">
        <v>588</v>
      </c>
      <c r="V2381">
        <v>70</v>
      </c>
      <c r="W2381" t="s">
        <v>5940</v>
      </c>
      <c r="X2381">
        <v>8</v>
      </c>
      <c r="Z2381">
        <v>3112505</v>
      </c>
      <c r="AB2381" t="s">
        <v>5940</v>
      </c>
      <c r="AC2381">
        <v>3112505</v>
      </c>
      <c r="AD2381" t="s">
        <v>4212</v>
      </c>
      <c r="AE2381" t="s">
        <v>5940</v>
      </c>
      <c r="AF2381">
        <v>3112505</v>
      </c>
      <c r="AG2381" t="s">
        <v>4212</v>
      </c>
      <c r="AH2381">
        <v>1800</v>
      </c>
      <c r="AI2381">
        <v>3112505</v>
      </c>
      <c r="AJ2381" t="s">
        <v>4212</v>
      </c>
      <c r="AK2381">
        <v>13</v>
      </c>
      <c r="AL2381">
        <v>3112505</v>
      </c>
      <c r="AM2381" t="s">
        <v>4212</v>
      </c>
      <c r="AN2381" t="s">
        <v>5940</v>
      </c>
      <c r="AO2381">
        <v>0</v>
      </c>
      <c r="AP2381">
        <v>3119500</v>
      </c>
      <c r="AQ2381" t="s">
        <v>4290</v>
      </c>
      <c r="AR2381">
        <v>300</v>
      </c>
    </row>
    <row r="2382" spans="1:44" x14ac:dyDescent="0.25">
      <c r="A2382">
        <v>3513900</v>
      </c>
      <c r="B2382">
        <v>2</v>
      </c>
      <c r="C2382" t="s">
        <v>891</v>
      </c>
      <c r="D2382" t="s">
        <v>3184</v>
      </c>
      <c r="E2382" t="s">
        <v>5940</v>
      </c>
      <c r="F2382" t="s">
        <v>5940</v>
      </c>
      <c r="G2382">
        <v>3600</v>
      </c>
      <c r="H2382" t="s">
        <v>5940</v>
      </c>
      <c r="I2382">
        <v>24</v>
      </c>
      <c r="J2382">
        <v>713</v>
      </c>
      <c r="K2382">
        <v>12000</v>
      </c>
      <c r="L2382">
        <v>0</v>
      </c>
      <c r="M2382">
        <v>3420</v>
      </c>
      <c r="N2382">
        <v>0</v>
      </c>
      <c r="O2382">
        <v>20</v>
      </c>
      <c r="P2382">
        <v>747</v>
      </c>
      <c r="R2382">
        <v>3513900</v>
      </c>
      <c r="S2382" t="s">
        <v>5940</v>
      </c>
      <c r="T2382" t="s">
        <v>5940</v>
      </c>
      <c r="U2382">
        <v>3600</v>
      </c>
      <c r="V2382" t="s">
        <v>5940</v>
      </c>
      <c r="W2382">
        <v>24</v>
      </c>
      <c r="X2382">
        <v>713</v>
      </c>
      <c r="Z2382">
        <v>3112604</v>
      </c>
      <c r="AB2382">
        <v>1920</v>
      </c>
      <c r="AC2382">
        <v>3112604</v>
      </c>
      <c r="AD2382" t="s">
        <v>4213</v>
      </c>
      <c r="AE2382" t="s">
        <v>5940</v>
      </c>
      <c r="AF2382">
        <v>3112604</v>
      </c>
      <c r="AG2382" t="s">
        <v>4213</v>
      </c>
      <c r="AH2382">
        <v>489250</v>
      </c>
      <c r="AI2382">
        <v>3112604</v>
      </c>
      <c r="AJ2382" t="s">
        <v>4213</v>
      </c>
      <c r="AK2382">
        <v>83</v>
      </c>
      <c r="AL2382">
        <v>3112604</v>
      </c>
      <c r="AM2382" t="s">
        <v>4213</v>
      </c>
      <c r="AN2382">
        <v>51060</v>
      </c>
      <c r="AO2382">
        <v>0</v>
      </c>
      <c r="AP2382">
        <v>3119609</v>
      </c>
      <c r="AQ2382" t="s">
        <v>4291</v>
      </c>
      <c r="AR2382">
        <v>390</v>
      </c>
    </row>
    <row r="2383" spans="1:44" x14ac:dyDescent="0.25">
      <c r="A2383">
        <v>3514007</v>
      </c>
      <c r="B2383">
        <v>2</v>
      </c>
      <c r="C2383" t="s">
        <v>891</v>
      </c>
      <c r="D2383" t="s">
        <v>3185</v>
      </c>
      <c r="E2383">
        <v>901117</v>
      </c>
      <c r="F2383">
        <v>581</v>
      </c>
      <c r="G2383">
        <v>108</v>
      </c>
      <c r="H2383" t="s">
        <v>5940</v>
      </c>
      <c r="I2383" t="s">
        <v>5940</v>
      </c>
      <c r="J2383" t="s">
        <v>5940</v>
      </c>
      <c r="K2383">
        <v>918650</v>
      </c>
      <c r="L2383">
        <v>495</v>
      </c>
      <c r="M2383">
        <v>108</v>
      </c>
      <c r="N2383">
        <v>0</v>
      </c>
      <c r="O2383">
        <v>0</v>
      </c>
      <c r="P2383">
        <v>0</v>
      </c>
      <c r="R2383">
        <v>3514007</v>
      </c>
      <c r="S2383">
        <v>901117</v>
      </c>
      <c r="T2383">
        <v>581</v>
      </c>
      <c r="U2383">
        <v>108</v>
      </c>
      <c r="V2383" t="s">
        <v>5940</v>
      </c>
      <c r="W2383" t="s">
        <v>5940</v>
      </c>
      <c r="X2383" t="s">
        <v>5940</v>
      </c>
      <c r="Z2383">
        <v>3112653</v>
      </c>
      <c r="AB2383" t="s">
        <v>5940</v>
      </c>
      <c r="AC2383">
        <v>3112653</v>
      </c>
      <c r="AD2383" t="s">
        <v>4214</v>
      </c>
      <c r="AE2383">
        <v>30</v>
      </c>
      <c r="AF2383">
        <v>3112653</v>
      </c>
      <c r="AG2383" t="s">
        <v>4214</v>
      </c>
      <c r="AH2383">
        <v>1200</v>
      </c>
      <c r="AI2383">
        <v>3112653</v>
      </c>
      <c r="AJ2383" t="s">
        <v>4214</v>
      </c>
      <c r="AK2383">
        <v>42</v>
      </c>
      <c r="AL2383">
        <v>3112653</v>
      </c>
      <c r="AM2383" t="s">
        <v>4214</v>
      </c>
      <c r="AN2383" t="s">
        <v>5940</v>
      </c>
      <c r="AO2383">
        <v>0</v>
      </c>
      <c r="AP2383">
        <v>3119708</v>
      </c>
      <c r="AQ2383" t="s">
        <v>4292</v>
      </c>
      <c r="AR2383">
        <v>2520</v>
      </c>
    </row>
    <row r="2384" spans="1:44" x14ac:dyDescent="0.25">
      <c r="A2384">
        <v>3514106</v>
      </c>
      <c r="B2384">
        <v>2</v>
      </c>
      <c r="C2384" t="s">
        <v>891</v>
      </c>
      <c r="D2384" t="s">
        <v>3186</v>
      </c>
      <c r="E2384">
        <v>2483326</v>
      </c>
      <c r="F2384" t="s">
        <v>5940</v>
      </c>
      <c r="G2384">
        <v>3360</v>
      </c>
      <c r="H2384" t="s">
        <v>5940</v>
      </c>
      <c r="I2384">
        <v>225</v>
      </c>
      <c r="J2384" t="s">
        <v>5940</v>
      </c>
      <c r="K2384">
        <v>2788960</v>
      </c>
      <c r="L2384">
        <v>0</v>
      </c>
      <c r="M2384">
        <v>3360</v>
      </c>
      <c r="N2384">
        <v>0</v>
      </c>
      <c r="O2384">
        <v>225</v>
      </c>
      <c r="P2384">
        <v>18</v>
      </c>
      <c r="R2384">
        <v>3514106</v>
      </c>
      <c r="S2384">
        <v>2483326</v>
      </c>
      <c r="T2384" t="s">
        <v>5940</v>
      </c>
      <c r="U2384">
        <v>3360</v>
      </c>
      <c r="V2384" t="s">
        <v>5940</v>
      </c>
      <c r="W2384">
        <v>225</v>
      </c>
      <c r="X2384" t="s">
        <v>5940</v>
      </c>
      <c r="Z2384">
        <v>3112703</v>
      </c>
      <c r="AB2384">
        <v>105</v>
      </c>
      <c r="AC2384">
        <v>3112703</v>
      </c>
      <c r="AD2384" t="s">
        <v>4215</v>
      </c>
      <c r="AE2384">
        <v>6</v>
      </c>
      <c r="AF2384">
        <v>3112703</v>
      </c>
      <c r="AG2384" t="s">
        <v>4215</v>
      </c>
      <c r="AH2384">
        <v>5500</v>
      </c>
      <c r="AI2384">
        <v>3112703</v>
      </c>
      <c r="AJ2384" t="s">
        <v>4215</v>
      </c>
      <c r="AK2384">
        <v>1000</v>
      </c>
      <c r="AL2384">
        <v>3112703</v>
      </c>
      <c r="AM2384" t="s">
        <v>4215</v>
      </c>
      <c r="AN2384" t="s">
        <v>5940</v>
      </c>
      <c r="AO2384">
        <v>0</v>
      </c>
      <c r="AP2384">
        <v>3119807</v>
      </c>
      <c r="AQ2384" t="s">
        <v>4293</v>
      </c>
      <c r="AR2384">
        <v>3420</v>
      </c>
    </row>
    <row r="2385" spans="1:44" x14ac:dyDescent="0.25">
      <c r="A2385">
        <v>3514205</v>
      </c>
      <c r="B2385">
        <v>2</v>
      </c>
      <c r="C2385" t="s">
        <v>891</v>
      </c>
      <c r="D2385" t="s">
        <v>3187</v>
      </c>
      <c r="E2385" t="s">
        <v>5940</v>
      </c>
      <c r="F2385" t="s">
        <v>5940</v>
      </c>
      <c r="G2385">
        <v>49</v>
      </c>
      <c r="H2385">
        <v>224</v>
      </c>
      <c r="I2385" t="s">
        <v>5940</v>
      </c>
      <c r="J2385" t="s">
        <v>5940</v>
      </c>
      <c r="K2385">
        <v>0</v>
      </c>
      <c r="L2385">
        <v>0</v>
      </c>
      <c r="M2385">
        <v>180</v>
      </c>
      <c r="N2385">
        <v>0</v>
      </c>
      <c r="O2385">
        <v>0</v>
      </c>
      <c r="P2385">
        <v>0</v>
      </c>
      <c r="R2385">
        <v>3514205</v>
      </c>
      <c r="S2385" t="s">
        <v>5940</v>
      </c>
      <c r="T2385" t="s">
        <v>5940</v>
      </c>
      <c r="U2385">
        <v>49</v>
      </c>
      <c r="V2385">
        <v>224</v>
      </c>
      <c r="W2385" t="s">
        <v>5940</v>
      </c>
      <c r="X2385" t="s">
        <v>5940</v>
      </c>
      <c r="Z2385">
        <v>3112802</v>
      </c>
      <c r="AB2385" t="s">
        <v>5940</v>
      </c>
      <c r="AC2385">
        <v>3112802</v>
      </c>
      <c r="AD2385" t="s">
        <v>4216</v>
      </c>
      <c r="AE2385">
        <v>99</v>
      </c>
      <c r="AF2385">
        <v>3112802</v>
      </c>
      <c r="AG2385" t="s">
        <v>4216</v>
      </c>
      <c r="AH2385">
        <v>1750</v>
      </c>
      <c r="AI2385">
        <v>3112802</v>
      </c>
      <c r="AJ2385" t="s">
        <v>4216</v>
      </c>
      <c r="AK2385">
        <v>1025</v>
      </c>
      <c r="AL2385">
        <v>3112802</v>
      </c>
      <c r="AM2385" t="s">
        <v>4216</v>
      </c>
      <c r="AN2385">
        <v>280</v>
      </c>
      <c r="AO2385">
        <v>0</v>
      </c>
      <c r="AP2385">
        <v>3119906</v>
      </c>
      <c r="AQ2385" t="s">
        <v>4294</v>
      </c>
      <c r="AR2385">
        <v>1800</v>
      </c>
    </row>
    <row r="2386" spans="1:44" x14ac:dyDescent="0.25">
      <c r="A2386">
        <v>3514304</v>
      </c>
      <c r="B2386">
        <v>2</v>
      </c>
      <c r="C2386" t="s">
        <v>891</v>
      </c>
      <c r="D2386" t="s">
        <v>3188</v>
      </c>
      <c r="E2386">
        <v>449451</v>
      </c>
      <c r="F2386" t="s">
        <v>5940</v>
      </c>
      <c r="G2386">
        <v>2646</v>
      </c>
      <c r="H2386">
        <v>180</v>
      </c>
      <c r="I2386">
        <v>12</v>
      </c>
      <c r="J2386" t="s">
        <v>5940</v>
      </c>
      <c r="K2386">
        <v>729045</v>
      </c>
      <c r="L2386">
        <v>0</v>
      </c>
      <c r="M2386">
        <v>2016</v>
      </c>
      <c r="N2386">
        <v>0</v>
      </c>
      <c r="O2386">
        <v>0</v>
      </c>
      <c r="P2386">
        <v>0</v>
      </c>
      <c r="R2386">
        <v>3514304</v>
      </c>
      <c r="S2386">
        <v>449451</v>
      </c>
      <c r="T2386" t="s">
        <v>5940</v>
      </c>
      <c r="U2386">
        <v>2646</v>
      </c>
      <c r="V2386">
        <v>180</v>
      </c>
      <c r="W2386">
        <v>12</v>
      </c>
      <c r="X2386" t="s">
        <v>5940</v>
      </c>
      <c r="Z2386">
        <v>3112901</v>
      </c>
      <c r="AB2386" t="s">
        <v>5940</v>
      </c>
      <c r="AC2386">
        <v>3112901</v>
      </c>
      <c r="AD2386" t="s">
        <v>4217</v>
      </c>
      <c r="AE2386">
        <v>390</v>
      </c>
      <c r="AF2386">
        <v>3112901</v>
      </c>
      <c r="AG2386" t="s">
        <v>4217</v>
      </c>
      <c r="AH2386">
        <v>624</v>
      </c>
      <c r="AI2386">
        <v>3112901</v>
      </c>
      <c r="AJ2386" t="s">
        <v>4217</v>
      </c>
      <c r="AK2386">
        <v>744</v>
      </c>
      <c r="AL2386">
        <v>3112901</v>
      </c>
      <c r="AM2386" t="s">
        <v>4217</v>
      </c>
      <c r="AN2386" t="s">
        <v>5940</v>
      </c>
      <c r="AO2386">
        <v>0</v>
      </c>
      <c r="AP2386">
        <v>3119955</v>
      </c>
      <c r="AQ2386" t="s">
        <v>4295</v>
      </c>
      <c r="AR2386">
        <v>2100</v>
      </c>
    </row>
    <row r="2387" spans="1:44" x14ac:dyDescent="0.25">
      <c r="A2387">
        <v>3514403</v>
      </c>
      <c r="B2387">
        <v>2</v>
      </c>
      <c r="C2387" t="s">
        <v>891</v>
      </c>
      <c r="D2387" t="s">
        <v>3189</v>
      </c>
      <c r="E2387">
        <v>125155</v>
      </c>
      <c r="F2387">
        <v>1260</v>
      </c>
      <c r="G2387">
        <v>4320</v>
      </c>
      <c r="H2387">
        <v>380</v>
      </c>
      <c r="I2387" t="s">
        <v>5940</v>
      </c>
      <c r="J2387">
        <v>1710</v>
      </c>
      <c r="K2387">
        <v>935000</v>
      </c>
      <c r="L2387">
        <v>0</v>
      </c>
      <c r="M2387">
        <v>1650</v>
      </c>
      <c r="N2387">
        <v>18</v>
      </c>
      <c r="O2387">
        <v>0</v>
      </c>
      <c r="P2387">
        <v>900</v>
      </c>
      <c r="R2387">
        <v>3514403</v>
      </c>
      <c r="S2387">
        <v>125155</v>
      </c>
      <c r="T2387">
        <v>1260</v>
      </c>
      <c r="U2387">
        <v>4320</v>
      </c>
      <c r="V2387">
        <v>380</v>
      </c>
      <c r="W2387" t="s">
        <v>5940</v>
      </c>
      <c r="X2387">
        <v>1710</v>
      </c>
      <c r="Z2387">
        <v>3113008</v>
      </c>
      <c r="AB2387" t="s">
        <v>5940</v>
      </c>
      <c r="AC2387">
        <v>3113008</v>
      </c>
      <c r="AD2387" t="s">
        <v>4218</v>
      </c>
      <c r="AE2387">
        <v>130</v>
      </c>
      <c r="AF2387">
        <v>3113008</v>
      </c>
      <c r="AG2387" t="s">
        <v>4218</v>
      </c>
      <c r="AH2387">
        <v>18000</v>
      </c>
      <c r="AI2387">
        <v>3113008</v>
      </c>
      <c r="AJ2387" t="s">
        <v>4218</v>
      </c>
      <c r="AK2387">
        <v>202</v>
      </c>
      <c r="AL2387">
        <v>3113008</v>
      </c>
      <c r="AM2387" t="s">
        <v>4218</v>
      </c>
      <c r="AN2387" t="s">
        <v>5940</v>
      </c>
      <c r="AO2387">
        <v>0</v>
      </c>
      <c r="AP2387">
        <v>3120003</v>
      </c>
      <c r="AQ2387" t="s">
        <v>4296</v>
      </c>
      <c r="AR2387">
        <v>1715</v>
      </c>
    </row>
    <row r="2388" spans="1:44" x14ac:dyDescent="0.25">
      <c r="A2388">
        <v>3514502</v>
      </c>
      <c r="B2388">
        <v>2</v>
      </c>
      <c r="C2388" t="s">
        <v>891</v>
      </c>
      <c r="D2388" t="s">
        <v>3190</v>
      </c>
      <c r="E2388">
        <v>6383</v>
      </c>
      <c r="F2388" t="s">
        <v>5940</v>
      </c>
      <c r="G2388">
        <v>475</v>
      </c>
      <c r="H2388" t="s">
        <v>5940</v>
      </c>
      <c r="I2388">
        <v>72</v>
      </c>
      <c r="J2388">
        <v>9</v>
      </c>
      <c r="K2388">
        <v>14450</v>
      </c>
      <c r="L2388">
        <v>0</v>
      </c>
      <c r="M2388">
        <v>450</v>
      </c>
      <c r="N2388">
        <v>0</v>
      </c>
      <c r="O2388">
        <v>70</v>
      </c>
      <c r="P2388">
        <v>12</v>
      </c>
      <c r="R2388">
        <v>3514502</v>
      </c>
      <c r="S2388">
        <v>6383</v>
      </c>
      <c r="T2388" t="s">
        <v>5940</v>
      </c>
      <c r="U2388">
        <v>475</v>
      </c>
      <c r="V2388" t="s">
        <v>5940</v>
      </c>
      <c r="W2388">
        <v>72</v>
      </c>
      <c r="X2388">
        <v>9</v>
      </c>
      <c r="Z2388">
        <v>3113107</v>
      </c>
      <c r="AB2388" t="s">
        <v>5940</v>
      </c>
      <c r="AC2388">
        <v>3113107</v>
      </c>
      <c r="AD2388" t="s">
        <v>4219</v>
      </c>
      <c r="AE2388">
        <v>98</v>
      </c>
      <c r="AF2388">
        <v>3113107</v>
      </c>
      <c r="AG2388" t="s">
        <v>4219</v>
      </c>
      <c r="AH2388">
        <v>638</v>
      </c>
      <c r="AI2388">
        <v>3113107</v>
      </c>
      <c r="AJ2388" t="s">
        <v>4219</v>
      </c>
      <c r="AK2388">
        <v>78</v>
      </c>
      <c r="AL2388">
        <v>3113107</v>
      </c>
      <c r="AM2388" t="s">
        <v>4219</v>
      </c>
      <c r="AN2388" t="s">
        <v>5940</v>
      </c>
      <c r="AO2388">
        <v>0</v>
      </c>
      <c r="AP2388">
        <v>3120102</v>
      </c>
      <c r="AQ2388" t="s">
        <v>4297</v>
      </c>
      <c r="AR2388">
        <v>735</v>
      </c>
    </row>
    <row r="2389" spans="1:44" x14ac:dyDescent="0.25">
      <c r="A2389">
        <v>3514601</v>
      </c>
      <c r="B2389">
        <v>2</v>
      </c>
      <c r="C2389" t="s">
        <v>891</v>
      </c>
      <c r="D2389" t="s">
        <v>3191</v>
      </c>
      <c r="E2389">
        <v>703998</v>
      </c>
      <c r="F2389">
        <v>150</v>
      </c>
      <c r="G2389">
        <v>600</v>
      </c>
      <c r="H2389" t="s">
        <v>5940</v>
      </c>
      <c r="I2389" t="s">
        <v>5940</v>
      </c>
      <c r="J2389" t="s">
        <v>5940</v>
      </c>
      <c r="K2389">
        <v>765000</v>
      </c>
      <c r="L2389">
        <v>0</v>
      </c>
      <c r="M2389">
        <v>300</v>
      </c>
      <c r="N2389">
        <v>0</v>
      </c>
      <c r="O2389">
        <v>0</v>
      </c>
      <c r="P2389">
        <v>0</v>
      </c>
      <c r="R2389">
        <v>3514601</v>
      </c>
      <c r="S2389">
        <v>703998</v>
      </c>
      <c r="T2389">
        <v>150</v>
      </c>
      <c r="U2389">
        <v>600</v>
      </c>
      <c r="V2389" t="s">
        <v>5940</v>
      </c>
      <c r="W2389" t="s">
        <v>5940</v>
      </c>
      <c r="X2389" t="s">
        <v>5940</v>
      </c>
      <c r="Z2389">
        <v>3113206</v>
      </c>
      <c r="AB2389" t="s">
        <v>5940</v>
      </c>
      <c r="AC2389">
        <v>3113206</v>
      </c>
      <c r="AD2389" t="s">
        <v>4220</v>
      </c>
      <c r="AE2389">
        <v>60</v>
      </c>
      <c r="AF2389">
        <v>3113206</v>
      </c>
      <c r="AG2389" t="s">
        <v>4220</v>
      </c>
      <c r="AH2389">
        <v>1500</v>
      </c>
      <c r="AI2389">
        <v>3113206</v>
      </c>
      <c r="AJ2389" t="s">
        <v>4220</v>
      </c>
      <c r="AK2389">
        <v>3800</v>
      </c>
      <c r="AL2389">
        <v>3113206</v>
      </c>
      <c r="AM2389" t="s">
        <v>4220</v>
      </c>
      <c r="AN2389" t="s">
        <v>5940</v>
      </c>
      <c r="AO2389">
        <v>0</v>
      </c>
      <c r="AP2389">
        <v>3120151</v>
      </c>
      <c r="AQ2389" t="s">
        <v>4298</v>
      </c>
      <c r="AR2389">
        <v>18</v>
      </c>
    </row>
    <row r="2390" spans="1:44" x14ac:dyDescent="0.25">
      <c r="A2390">
        <v>3514700</v>
      </c>
      <c r="B2390">
        <v>2</v>
      </c>
      <c r="C2390" t="s">
        <v>891</v>
      </c>
      <c r="D2390" t="s">
        <v>3192</v>
      </c>
      <c r="E2390">
        <v>325404</v>
      </c>
      <c r="F2390">
        <v>5784</v>
      </c>
      <c r="G2390">
        <v>2392</v>
      </c>
      <c r="H2390" t="s">
        <v>5940</v>
      </c>
      <c r="I2390" t="s">
        <v>5940</v>
      </c>
      <c r="J2390">
        <v>212</v>
      </c>
      <c r="K2390">
        <v>344687</v>
      </c>
      <c r="L2390">
        <v>5544</v>
      </c>
      <c r="M2390">
        <v>3250</v>
      </c>
      <c r="N2390">
        <v>0</v>
      </c>
      <c r="O2390">
        <v>32</v>
      </c>
      <c r="P2390">
        <v>277</v>
      </c>
      <c r="R2390">
        <v>3514700</v>
      </c>
      <c r="S2390">
        <v>325404</v>
      </c>
      <c r="T2390">
        <v>5784</v>
      </c>
      <c r="U2390">
        <v>2392</v>
      </c>
      <c r="V2390" t="s">
        <v>5940</v>
      </c>
      <c r="W2390" t="s">
        <v>5940</v>
      </c>
      <c r="X2390">
        <v>212</v>
      </c>
      <c r="Z2390">
        <v>3113305</v>
      </c>
      <c r="AB2390" t="s">
        <v>5940</v>
      </c>
      <c r="AC2390">
        <v>3113305</v>
      </c>
      <c r="AD2390" t="s">
        <v>4221</v>
      </c>
      <c r="AE2390">
        <v>100</v>
      </c>
      <c r="AF2390">
        <v>3113305</v>
      </c>
      <c r="AG2390" t="s">
        <v>4221</v>
      </c>
      <c r="AH2390" t="s">
        <v>5940</v>
      </c>
      <c r="AI2390">
        <v>3113305</v>
      </c>
      <c r="AJ2390" t="s">
        <v>4221</v>
      </c>
      <c r="AK2390">
        <v>212</v>
      </c>
      <c r="AL2390">
        <v>3113305</v>
      </c>
      <c r="AM2390" t="s">
        <v>4221</v>
      </c>
      <c r="AN2390" t="s">
        <v>5940</v>
      </c>
      <c r="AO2390">
        <v>0</v>
      </c>
      <c r="AP2390">
        <v>3120201</v>
      </c>
      <c r="AQ2390" t="s">
        <v>4299</v>
      </c>
      <c r="AR2390">
        <v>22000</v>
      </c>
    </row>
    <row r="2391" spans="1:44" x14ac:dyDescent="0.25">
      <c r="A2391">
        <v>3514809</v>
      </c>
      <c r="B2391">
        <v>2</v>
      </c>
      <c r="C2391" t="s">
        <v>891</v>
      </c>
      <c r="D2391" t="s">
        <v>3193</v>
      </c>
      <c r="E2391" t="s">
        <v>5940</v>
      </c>
      <c r="F2391" t="s">
        <v>5940</v>
      </c>
      <c r="G2391">
        <v>216</v>
      </c>
      <c r="H2391" t="s">
        <v>5940</v>
      </c>
      <c r="I2391">
        <v>219</v>
      </c>
      <c r="J2391">
        <v>48</v>
      </c>
      <c r="K2391">
        <v>0</v>
      </c>
      <c r="L2391">
        <v>0</v>
      </c>
      <c r="M2391">
        <v>221</v>
      </c>
      <c r="N2391">
        <v>0</v>
      </c>
      <c r="O2391">
        <v>160</v>
      </c>
      <c r="P2391">
        <v>36</v>
      </c>
      <c r="R2391">
        <v>3514809</v>
      </c>
      <c r="S2391" t="s">
        <v>5940</v>
      </c>
      <c r="T2391" t="s">
        <v>5940</v>
      </c>
      <c r="U2391">
        <v>216</v>
      </c>
      <c r="V2391" t="s">
        <v>5940</v>
      </c>
      <c r="W2391">
        <v>219</v>
      </c>
      <c r="X2391">
        <v>48</v>
      </c>
      <c r="Z2391">
        <v>3113404</v>
      </c>
      <c r="AB2391" t="s">
        <v>5940</v>
      </c>
      <c r="AC2391">
        <v>3113404</v>
      </c>
      <c r="AD2391" t="s">
        <v>4222</v>
      </c>
      <c r="AE2391">
        <v>1200</v>
      </c>
      <c r="AF2391">
        <v>3113404</v>
      </c>
      <c r="AG2391" t="s">
        <v>4222</v>
      </c>
      <c r="AH2391">
        <v>9750</v>
      </c>
      <c r="AI2391">
        <v>3113404</v>
      </c>
      <c r="AJ2391" t="s">
        <v>4222</v>
      </c>
      <c r="AK2391">
        <v>240</v>
      </c>
      <c r="AL2391">
        <v>3113404</v>
      </c>
      <c r="AM2391" t="s">
        <v>4222</v>
      </c>
      <c r="AN2391" t="s">
        <v>5940</v>
      </c>
      <c r="AO2391">
        <v>0</v>
      </c>
      <c r="AP2391">
        <v>3120300</v>
      </c>
      <c r="AQ2391" t="s">
        <v>4300</v>
      </c>
      <c r="AR2391">
        <v>1851</v>
      </c>
    </row>
    <row r="2392" spans="1:44" x14ac:dyDescent="0.25">
      <c r="A2392">
        <v>3514908</v>
      </c>
      <c r="B2392">
        <v>2</v>
      </c>
      <c r="C2392" t="s">
        <v>891</v>
      </c>
      <c r="D2392" t="s">
        <v>3194</v>
      </c>
      <c r="E2392">
        <v>1055476</v>
      </c>
      <c r="F2392" t="s">
        <v>5940</v>
      </c>
      <c r="G2392">
        <v>2400</v>
      </c>
      <c r="H2392" t="s">
        <v>5940</v>
      </c>
      <c r="I2392">
        <v>150</v>
      </c>
      <c r="J2392">
        <v>245</v>
      </c>
      <c r="K2392">
        <v>1089000</v>
      </c>
      <c r="L2392">
        <v>0</v>
      </c>
      <c r="M2392">
        <v>2160</v>
      </c>
      <c r="N2392">
        <v>0</v>
      </c>
      <c r="O2392">
        <v>150</v>
      </c>
      <c r="P2392">
        <v>263</v>
      </c>
      <c r="R2392">
        <v>3514908</v>
      </c>
      <c r="S2392">
        <v>1055476</v>
      </c>
      <c r="T2392" t="s">
        <v>5940</v>
      </c>
      <c r="U2392">
        <v>2400</v>
      </c>
      <c r="V2392" t="s">
        <v>5940</v>
      </c>
      <c r="W2392">
        <v>150</v>
      </c>
      <c r="X2392">
        <v>245</v>
      </c>
      <c r="Z2392">
        <v>3113503</v>
      </c>
      <c r="AB2392" t="s">
        <v>5940</v>
      </c>
      <c r="AC2392">
        <v>3113503</v>
      </c>
      <c r="AD2392" t="s">
        <v>4223</v>
      </c>
      <c r="AE2392">
        <v>45</v>
      </c>
      <c r="AF2392">
        <v>3113503</v>
      </c>
      <c r="AG2392" t="s">
        <v>4223</v>
      </c>
      <c r="AH2392">
        <v>3000</v>
      </c>
      <c r="AI2392">
        <v>3113503</v>
      </c>
      <c r="AJ2392" t="s">
        <v>4223</v>
      </c>
      <c r="AK2392">
        <v>76</v>
      </c>
      <c r="AL2392">
        <v>3113503</v>
      </c>
      <c r="AM2392" t="s">
        <v>4223</v>
      </c>
      <c r="AN2392" t="s">
        <v>5940</v>
      </c>
      <c r="AO2392">
        <v>0</v>
      </c>
      <c r="AP2392">
        <v>3120409</v>
      </c>
      <c r="AQ2392" t="s">
        <v>4301</v>
      </c>
      <c r="AR2392">
        <v>1040</v>
      </c>
    </row>
    <row r="2393" spans="1:44" x14ac:dyDescent="0.25">
      <c r="A2393">
        <v>3514924</v>
      </c>
      <c r="B2393">
        <v>2</v>
      </c>
      <c r="C2393" t="s">
        <v>891</v>
      </c>
      <c r="D2393" t="s">
        <v>3195</v>
      </c>
      <c r="E2393">
        <v>300372</v>
      </c>
      <c r="F2393" t="s">
        <v>5940</v>
      </c>
      <c r="G2393">
        <v>150</v>
      </c>
      <c r="H2393" t="s">
        <v>5940</v>
      </c>
      <c r="I2393">
        <v>6</v>
      </c>
      <c r="J2393" t="s">
        <v>5940</v>
      </c>
      <c r="K2393">
        <v>468000</v>
      </c>
      <c r="L2393">
        <v>0</v>
      </c>
      <c r="M2393">
        <v>642</v>
      </c>
      <c r="N2393">
        <v>0</v>
      </c>
      <c r="O2393">
        <v>0</v>
      </c>
      <c r="P2393">
        <v>0</v>
      </c>
      <c r="R2393">
        <v>3514924</v>
      </c>
      <c r="S2393">
        <v>300372</v>
      </c>
      <c r="T2393" t="s">
        <v>5940</v>
      </c>
      <c r="U2393">
        <v>150</v>
      </c>
      <c r="V2393" t="s">
        <v>5940</v>
      </c>
      <c r="W2393">
        <v>6</v>
      </c>
      <c r="X2393" t="s">
        <v>5940</v>
      </c>
      <c r="Z2393">
        <v>3113602</v>
      </c>
      <c r="AB2393" t="s">
        <v>5940</v>
      </c>
      <c r="AC2393">
        <v>3113602</v>
      </c>
      <c r="AD2393" t="s">
        <v>4224</v>
      </c>
      <c r="AE2393">
        <v>660</v>
      </c>
      <c r="AF2393">
        <v>3113602</v>
      </c>
      <c r="AG2393" t="s">
        <v>4224</v>
      </c>
      <c r="AH2393">
        <v>900</v>
      </c>
      <c r="AI2393">
        <v>3113602</v>
      </c>
      <c r="AJ2393" t="s">
        <v>4224</v>
      </c>
      <c r="AK2393">
        <v>204</v>
      </c>
      <c r="AL2393">
        <v>3113602</v>
      </c>
      <c r="AM2393" t="s">
        <v>4224</v>
      </c>
      <c r="AN2393" t="s">
        <v>5940</v>
      </c>
      <c r="AO2393">
        <v>0</v>
      </c>
      <c r="AP2393">
        <v>3120508</v>
      </c>
      <c r="AQ2393" t="s">
        <v>4302</v>
      </c>
      <c r="AR2393">
        <v>2800</v>
      </c>
    </row>
    <row r="2394" spans="1:44" x14ac:dyDescent="0.25">
      <c r="A2394">
        <v>3514957</v>
      </c>
      <c r="B2394">
        <v>2</v>
      </c>
      <c r="C2394" t="s">
        <v>891</v>
      </c>
      <c r="D2394" t="s">
        <v>3196</v>
      </c>
      <c r="E2394">
        <v>15644</v>
      </c>
      <c r="F2394" t="s">
        <v>5940</v>
      </c>
      <c r="G2394">
        <v>150</v>
      </c>
      <c r="H2394" t="s">
        <v>5940</v>
      </c>
      <c r="I2394" t="s">
        <v>5940</v>
      </c>
      <c r="J2394" t="s">
        <v>5940</v>
      </c>
      <c r="K2394">
        <v>297500</v>
      </c>
      <c r="L2394">
        <v>0</v>
      </c>
      <c r="M2394">
        <v>436</v>
      </c>
      <c r="N2394">
        <v>0</v>
      </c>
      <c r="O2394">
        <v>0</v>
      </c>
      <c r="P2394">
        <v>0</v>
      </c>
      <c r="R2394">
        <v>3514957</v>
      </c>
      <c r="S2394">
        <v>15644</v>
      </c>
      <c r="T2394" t="s">
        <v>5940</v>
      </c>
      <c r="U2394">
        <v>150</v>
      </c>
      <c r="V2394" t="s">
        <v>5940</v>
      </c>
      <c r="W2394" t="s">
        <v>5940</v>
      </c>
      <c r="X2394" t="s">
        <v>5940</v>
      </c>
      <c r="Z2394">
        <v>3113701</v>
      </c>
      <c r="AB2394" t="s">
        <v>5940</v>
      </c>
      <c r="AC2394">
        <v>3113701</v>
      </c>
      <c r="AD2394" t="s">
        <v>4225</v>
      </c>
      <c r="AE2394" t="s">
        <v>5940</v>
      </c>
      <c r="AF2394">
        <v>3113701</v>
      </c>
      <c r="AG2394" t="s">
        <v>4225</v>
      </c>
      <c r="AH2394">
        <v>25600</v>
      </c>
      <c r="AI2394">
        <v>3113701</v>
      </c>
      <c r="AJ2394" t="s">
        <v>4225</v>
      </c>
      <c r="AK2394">
        <v>56</v>
      </c>
      <c r="AL2394">
        <v>3113701</v>
      </c>
      <c r="AM2394" t="s">
        <v>4225</v>
      </c>
      <c r="AN2394" t="s">
        <v>5940</v>
      </c>
      <c r="AO2394">
        <v>0</v>
      </c>
      <c r="AP2394">
        <v>3120607</v>
      </c>
      <c r="AQ2394" t="s">
        <v>4303</v>
      </c>
      <c r="AR2394">
        <v>750</v>
      </c>
    </row>
    <row r="2395" spans="1:44" x14ac:dyDescent="0.25">
      <c r="A2395">
        <v>3515004</v>
      </c>
      <c r="B2395">
        <v>2</v>
      </c>
      <c r="C2395" t="s">
        <v>891</v>
      </c>
      <c r="D2395" t="s">
        <v>3197</v>
      </c>
      <c r="E2395" t="s">
        <v>5940</v>
      </c>
      <c r="F2395" t="s">
        <v>5940</v>
      </c>
      <c r="G2395">
        <v>0</v>
      </c>
      <c r="H2395" t="s">
        <v>5940</v>
      </c>
      <c r="I2395" t="s">
        <v>5940</v>
      </c>
      <c r="J2395" t="s">
        <v>5940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R2395">
        <v>3515004</v>
      </c>
      <c r="S2395" t="s">
        <v>5940</v>
      </c>
      <c r="T2395" t="s">
        <v>5940</v>
      </c>
      <c r="U2395">
        <v>0</v>
      </c>
      <c r="V2395" t="s">
        <v>5940</v>
      </c>
      <c r="W2395" t="s">
        <v>5940</v>
      </c>
      <c r="X2395" t="s">
        <v>5940</v>
      </c>
      <c r="Z2395">
        <v>3113800</v>
      </c>
      <c r="AB2395" t="s">
        <v>5940</v>
      </c>
      <c r="AC2395">
        <v>3113800</v>
      </c>
      <c r="AD2395" t="s">
        <v>4226</v>
      </c>
      <c r="AE2395" t="s">
        <v>5940</v>
      </c>
      <c r="AF2395">
        <v>3113800</v>
      </c>
      <c r="AG2395" t="s">
        <v>4226</v>
      </c>
      <c r="AH2395">
        <v>3960</v>
      </c>
      <c r="AI2395">
        <v>3113800</v>
      </c>
      <c r="AJ2395" t="s">
        <v>4226</v>
      </c>
      <c r="AK2395">
        <v>56</v>
      </c>
      <c r="AL2395">
        <v>3113800</v>
      </c>
      <c r="AM2395" t="s">
        <v>4226</v>
      </c>
      <c r="AN2395" t="s">
        <v>5940</v>
      </c>
      <c r="AO2395">
        <v>0</v>
      </c>
      <c r="AP2395">
        <v>3120706</v>
      </c>
      <c r="AQ2395" t="s">
        <v>4304</v>
      </c>
      <c r="AR2395">
        <v>6696</v>
      </c>
    </row>
    <row r="2396" spans="1:44" x14ac:dyDescent="0.25">
      <c r="A2396">
        <v>3515103</v>
      </c>
      <c r="B2396">
        <v>2</v>
      </c>
      <c r="C2396" t="s">
        <v>891</v>
      </c>
      <c r="D2396" t="s">
        <v>3198</v>
      </c>
      <c r="E2396" t="s">
        <v>5940</v>
      </c>
      <c r="F2396" t="s">
        <v>5940</v>
      </c>
      <c r="G2396">
        <v>0</v>
      </c>
      <c r="H2396" t="s">
        <v>5940</v>
      </c>
      <c r="I2396" t="s">
        <v>5940</v>
      </c>
      <c r="J2396" t="s">
        <v>5940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R2396">
        <v>3515103</v>
      </c>
      <c r="S2396" t="s">
        <v>5940</v>
      </c>
      <c r="T2396" t="s">
        <v>5940</v>
      </c>
      <c r="U2396">
        <v>0</v>
      </c>
      <c r="V2396" t="s">
        <v>5940</v>
      </c>
      <c r="W2396" t="s">
        <v>5940</v>
      </c>
      <c r="X2396" t="s">
        <v>5940</v>
      </c>
      <c r="Z2396">
        <v>3113909</v>
      </c>
      <c r="AB2396" t="s">
        <v>5940</v>
      </c>
      <c r="AC2396">
        <v>3113909</v>
      </c>
      <c r="AD2396" t="s">
        <v>4227</v>
      </c>
      <c r="AE2396">
        <v>51</v>
      </c>
      <c r="AF2396">
        <v>3113909</v>
      </c>
      <c r="AG2396" t="s">
        <v>4227</v>
      </c>
      <c r="AH2396">
        <v>1170</v>
      </c>
      <c r="AI2396">
        <v>3113909</v>
      </c>
      <c r="AJ2396" t="s">
        <v>4227</v>
      </c>
      <c r="AK2396">
        <v>306</v>
      </c>
      <c r="AL2396">
        <v>3113909</v>
      </c>
      <c r="AM2396" t="s">
        <v>4227</v>
      </c>
      <c r="AN2396">
        <v>4</v>
      </c>
      <c r="AO2396">
        <v>0</v>
      </c>
      <c r="AP2396">
        <v>3120805</v>
      </c>
      <c r="AQ2396" t="s">
        <v>4305</v>
      </c>
      <c r="AR2396">
        <v>10661</v>
      </c>
    </row>
    <row r="2397" spans="1:44" x14ac:dyDescent="0.25">
      <c r="A2397">
        <v>3515129</v>
      </c>
      <c r="B2397">
        <v>2</v>
      </c>
      <c r="C2397" t="s">
        <v>891</v>
      </c>
      <c r="D2397" t="s">
        <v>3199</v>
      </c>
      <c r="E2397">
        <v>149537</v>
      </c>
      <c r="F2397" t="s">
        <v>5940</v>
      </c>
      <c r="G2397">
        <v>300</v>
      </c>
      <c r="H2397">
        <v>300</v>
      </c>
      <c r="I2397" t="s">
        <v>5940</v>
      </c>
      <c r="J2397">
        <v>330</v>
      </c>
      <c r="K2397">
        <v>198109</v>
      </c>
      <c r="L2397">
        <v>0</v>
      </c>
      <c r="M2397">
        <v>360</v>
      </c>
      <c r="N2397">
        <v>0</v>
      </c>
      <c r="O2397">
        <v>0</v>
      </c>
      <c r="P2397">
        <v>75</v>
      </c>
      <c r="R2397">
        <v>3515129</v>
      </c>
      <c r="S2397">
        <v>149537</v>
      </c>
      <c r="T2397" t="s">
        <v>5940</v>
      </c>
      <c r="U2397">
        <v>300</v>
      </c>
      <c r="V2397">
        <v>300</v>
      </c>
      <c r="W2397" t="s">
        <v>5940</v>
      </c>
      <c r="X2397">
        <v>330</v>
      </c>
      <c r="Z2397">
        <v>3114006</v>
      </c>
      <c r="AB2397" t="s">
        <v>5940</v>
      </c>
      <c r="AC2397">
        <v>3114006</v>
      </c>
      <c r="AD2397" t="s">
        <v>4228</v>
      </c>
      <c r="AE2397" t="s">
        <v>5940</v>
      </c>
      <c r="AF2397">
        <v>3114006</v>
      </c>
      <c r="AG2397" t="s">
        <v>4228</v>
      </c>
      <c r="AH2397">
        <v>21000</v>
      </c>
      <c r="AI2397">
        <v>3114006</v>
      </c>
      <c r="AJ2397" t="s">
        <v>4228</v>
      </c>
      <c r="AK2397">
        <v>36</v>
      </c>
      <c r="AL2397">
        <v>3114006</v>
      </c>
      <c r="AM2397" t="s">
        <v>4228</v>
      </c>
      <c r="AN2397" t="s">
        <v>5940</v>
      </c>
      <c r="AO2397">
        <v>0</v>
      </c>
      <c r="AP2397">
        <v>3120839</v>
      </c>
      <c r="AQ2397" t="s">
        <v>4306</v>
      </c>
      <c r="AR2397">
        <v>435</v>
      </c>
    </row>
    <row r="2398" spans="1:44" x14ac:dyDescent="0.25">
      <c r="A2398">
        <v>3515152</v>
      </c>
      <c r="B2398">
        <v>2</v>
      </c>
      <c r="C2398" t="s">
        <v>891</v>
      </c>
      <c r="D2398" t="s">
        <v>3200</v>
      </c>
      <c r="E2398">
        <v>93866</v>
      </c>
      <c r="F2398" t="s">
        <v>5940</v>
      </c>
      <c r="G2398">
        <v>4740</v>
      </c>
      <c r="H2398" t="s">
        <v>5940</v>
      </c>
      <c r="I2398" t="s">
        <v>5940</v>
      </c>
      <c r="J2398" t="s">
        <v>5940</v>
      </c>
      <c r="K2398">
        <v>64372</v>
      </c>
      <c r="L2398">
        <v>0</v>
      </c>
      <c r="M2398">
        <v>8064</v>
      </c>
      <c r="N2398">
        <v>0</v>
      </c>
      <c r="O2398">
        <v>0</v>
      </c>
      <c r="P2398">
        <v>0</v>
      </c>
      <c r="R2398">
        <v>3515152</v>
      </c>
      <c r="S2398">
        <v>93866</v>
      </c>
      <c r="T2398" t="s">
        <v>5940</v>
      </c>
      <c r="U2398">
        <v>4740</v>
      </c>
      <c r="V2398" t="s">
        <v>5940</v>
      </c>
      <c r="W2398" t="s">
        <v>5940</v>
      </c>
      <c r="X2398" t="s">
        <v>5940</v>
      </c>
      <c r="Z2398">
        <v>3114105</v>
      </c>
      <c r="AB2398" t="s">
        <v>5940</v>
      </c>
      <c r="AC2398">
        <v>3114105</v>
      </c>
      <c r="AD2398" t="s">
        <v>4229</v>
      </c>
      <c r="AE2398">
        <v>134</v>
      </c>
      <c r="AF2398">
        <v>3114105</v>
      </c>
      <c r="AG2398" t="s">
        <v>4229</v>
      </c>
      <c r="AH2398">
        <v>8800</v>
      </c>
      <c r="AI2398">
        <v>3114105</v>
      </c>
      <c r="AJ2398" t="s">
        <v>4229</v>
      </c>
      <c r="AK2398">
        <v>190</v>
      </c>
      <c r="AL2398">
        <v>3114105</v>
      </c>
      <c r="AM2398" t="s">
        <v>4229</v>
      </c>
      <c r="AN2398" t="s">
        <v>5940</v>
      </c>
      <c r="AO2398">
        <v>0</v>
      </c>
      <c r="AP2398">
        <v>3120870</v>
      </c>
      <c r="AQ2398" t="s">
        <v>4307</v>
      </c>
      <c r="AR2398">
        <v>450</v>
      </c>
    </row>
    <row r="2399" spans="1:44" x14ac:dyDescent="0.25">
      <c r="A2399">
        <v>3515186</v>
      </c>
      <c r="B2399">
        <v>2</v>
      </c>
      <c r="C2399" t="s">
        <v>891</v>
      </c>
      <c r="D2399" t="s">
        <v>3201</v>
      </c>
      <c r="E2399">
        <v>93866</v>
      </c>
      <c r="F2399" t="s">
        <v>5940</v>
      </c>
      <c r="G2399">
        <v>8000</v>
      </c>
      <c r="H2399" t="s">
        <v>5940</v>
      </c>
      <c r="I2399" t="s">
        <v>5940</v>
      </c>
      <c r="J2399" t="s">
        <v>5940</v>
      </c>
      <c r="K2399">
        <v>110500</v>
      </c>
      <c r="L2399">
        <v>0</v>
      </c>
      <c r="M2399">
        <v>9675</v>
      </c>
      <c r="N2399">
        <v>0</v>
      </c>
      <c r="O2399">
        <v>0</v>
      </c>
      <c r="P2399">
        <v>0</v>
      </c>
      <c r="R2399">
        <v>3515186</v>
      </c>
      <c r="S2399">
        <v>93866</v>
      </c>
      <c r="T2399" t="s">
        <v>5940</v>
      </c>
      <c r="U2399">
        <v>8000</v>
      </c>
      <c r="V2399" t="s">
        <v>5940</v>
      </c>
      <c r="W2399" t="s">
        <v>5940</v>
      </c>
      <c r="X2399" t="s">
        <v>5940</v>
      </c>
      <c r="Z2399">
        <v>3114204</v>
      </c>
      <c r="AB2399" t="s">
        <v>5940</v>
      </c>
      <c r="AC2399">
        <v>3114204</v>
      </c>
      <c r="AD2399" t="s">
        <v>4230</v>
      </c>
      <c r="AE2399">
        <v>90</v>
      </c>
      <c r="AF2399">
        <v>3114204</v>
      </c>
      <c r="AG2399" t="s">
        <v>4230</v>
      </c>
      <c r="AH2399">
        <v>2720</v>
      </c>
      <c r="AI2399">
        <v>3114204</v>
      </c>
      <c r="AJ2399" t="s">
        <v>4230</v>
      </c>
      <c r="AK2399">
        <v>405</v>
      </c>
      <c r="AL2399">
        <v>3114204</v>
      </c>
      <c r="AM2399" t="s">
        <v>4230</v>
      </c>
      <c r="AN2399" t="s">
        <v>5940</v>
      </c>
      <c r="AO2399">
        <v>0</v>
      </c>
      <c r="AP2399">
        <v>3120904</v>
      </c>
      <c r="AQ2399" t="s">
        <v>4308</v>
      </c>
      <c r="AR2399">
        <v>10850</v>
      </c>
    </row>
    <row r="2400" spans="1:44" x14ac:dyDescent="0.25">
      <c r="A2400">
        <v>3515194</v>
      </c>
      <c r="B2400">
        <v>2</v>
      </c>
      <c r="C2400" t="s">
        <v>891</v>
      </c>
      <c r="D2400" t="s">
        <v>3202</v>
      </c>
      <c r="E2400">
        <v>156444</v>
      </c>
      <c r="F2400" t="s">
        <v>5940</v>
      </c>
      <c r="G2400">
        <v>877</v>
      </c>
      <c r="H2400" t="s">
        <v>5940</v>
      </c>
      <c r="I2400">
        <v>60</v>
      </c>
      <c r="J2400">
        <v>2</v>
      </c>
      <c r="K2400">
        <v>375000</v>
      </c>
      <c r="L2400">
        <v>0</v>
      </c>
      <c r="M2400">
        <v>543</v>
      </c>
      <c r="N2400">
        <v>0</v>
      </c>
      <c r="O2400">
        <v>20</v>
      </c>
      <c r="P2400">
        <v>0</v>
      </c>
      <c r="R2400">
        <v>3515194</v>
      </c>
      <c r="S2400">
        <v>156444</v>
      </c>
      <c r="T2400" t="s">
        <v>5940</v>
      </c>
      <c r="U2400">
        <v>877</v>
      </c>
      <c r="V2400" t="s">
        <v>5940</v>
      </c>
      <c r="W2400">
        <v>60</v>
      </c>
      <c r="X2400">
        <v>2</v>
      </c>
      <c r="Z2400">
        <v>3114303</v>
      </c>
      <c r="AB2400" t="s">
        <v>5940</v>
      </c>
      <c r="AC2400">
        <v>3114303</v>
      </c>
      <c r="AD2400" t="s">
        <v>4231</v>
      </c>
      <c r="AE2400">
        <v>75</v>
      </c>
      <c r="AF2400">
        <v>3114303</v>
      </c>
      <c r="AG2400" t="s">
        <v>4231</v>
      </c>
      <c r="AH2400">
        <v>720</v>
      </c>
      <c r="AI2400">
        <v>3114303</v>
      </c>
      <c r="AJ2400" t="s">
        <v>4231</v>
      </c>
      <c r="AK2400">
        <v>2640</v>
      </c>
      <c r="AL2400">
        <v>3114303</v>
      </c>
      <c r="AM2400" t="s">
        <v>4231</v>
      </c>
      <c r="AN2400">
        <v>600</v>
      </c>
      <c r="AO2400">
        <v>0</v>
      </c>
      <c r="AP2400">
        <v>3121001</v>
      </c>
      <c r="AQ2400" t="s">
        <v>4309</v>
      </c>
      <c r="AR2400">
        <v>300</v>
      </c>
    </row>
    <row r="2401" spans="1:44" x14ac:dyDescent="0.25">
      <c r="A2401">
        <v>3557303</v>
      </c>
      <c r="B2401">
        <v>2</v>
      </c>
      <c r="C2401" t="s">
        <v>891</v>
      </c>
      <c r="D2401" t="s">
        <v>3669</v>
      </c>
      <c r="E2401">
        <v>50062</v>
      </c>
      <c r="F2401">
        <v>365</v>
      </c>
      <c r="G2401">
        <v>6699</v>
      </c>
      <c r="H2401" t="s">
        <v>5940</v>
      </c>
      <c r="I2401" t="s">
        <v>5940</v>
      </c>
      <c r="J2401" t="s">
        <v>5940</v>
      </c>
      <c r="K2401">
        <v>46900</v>
      </c>
      <c r="L2401">
        <v>100</v>
      </c>
      <c r="M2401">
        <v>3190</v>
      </c>
      <c r="N2401">
        <v>0</v>
      </c>
      <c r="O2401">
        <v>0</v>
      </c>
      <c r="P2401">
        <v>0</v>
      </c>
      <c r="R2401">
        <v>3557303</v>
      </c>
      <c r="S2401">
        <v>50062</v>
      </c>
      <c r="T2401">
        <v>365</v>
      </c>
      <c r="U2401">
        <v>6699</v>
      </c>
      <c r="V2401" t="s">
        <v>5940</v>
      </c>
      <c r="W2401" t="s">
        <v>5940</v>
      </c>
      <c r="X2401" t="s">
        <v>5940</v>
      </c>
      <c r="Z2401">
        <v>3114402</v>
      </c>
      <c r="AB2401" t="s">
        <v>5940</v>
      </c>
      <c r="AC2401">
        <v>3114402</v>
      </c>
      <c r="AD2401" t="s">
        <v>4232</v>
      </c>
      <c r="AE2401">
        <v>835</v>
      </c>
      <c r="AF2401">
        <v>3114402</v>
      </c>
      <c r="AG2401" t="s">
        <v>4232</v>
      </c>
      <c r="AH2401">
        <v>2500</v>
      </c>
      <c r="AI2401">
        <v>3114402</v>
      </c>
      <c r="AJ2401" t="s">
        <v>4232</v>
      </c>
      <c r="AK2401">
        <v>6450</v>
      </c>
      <c r="AL2401">
        <v>3114402</v>
      </c>
      <c r="AM2401" t="s">
        <v>4232</v>
      </c>
      <c r="AN2401">
        <v>720</v>
      </c>
      <c r="AO2401">
        <v>0</v>
      </c>
      <c r="AP2401">
        <v>3121100</v>
      </c>
      <c r="AQ2401" t="s">
        <v>4310</v>
      </c>
      <c r="AR2401">
        <v>280</v>
      </c>
    </row>
    <row r="2402" spans="1:44" x14ac:dyDescent="0.25">
      <c r="A2402">
        <v>3515301</v>
      </c>
      <c r="B2402">
        <v>2</v>
      </c>
      <c r="C2402" t="s">
        <v>891</v>
      </c>
      <c r="D2402" t="s">
        <v>3204</v>
      </c>
      <c r="E2402">
        <v>6571</v>
      </c>
      <c r="F2402">
        <v>630</v>
      </c>
      <c r="G2402">
        <v>540</v>
      </c>
      <c r="H2402">
        <v>1425</v>
      </c>
      <c r="I2402" t="s">
        <v>5940</v>
      </c>
      <c r="J2402">
        <v>180</v>
      </c>
      <c r="K2402">
        <v>6300</v>
      </c>
      <c r="L2402">
        <v>108</v>
      </c>
      <c r="M2402">
        <v>900</v>
      </c>
      <c r="N2402">
        <v>0</v>
      </c>
      <c r="O2402">
        <v>0</v>
      </c>
      <c r="P2402">
        <v>0</v>
      </c>
      <c r="R2402">
        <v>3515301</v>
      </c>
      <c r="S2402">
        <v>6571</v>
      </c>
      <c r="T2402">
        <v>630</v>
      </c>
      <c r="U2402">
        <v>540</v>
      </c>
      <c r="V2402">
        <v>1425</v>
      </c>
      <c r="W2402" t="s">
        <v>5940</v>
      </c>
      <c r="X2402">
        <v>180</v>
      </c>
      <c r="Z2402">
        <v>3114501</v>
      </c>
      <c r="AB2402" t="s">
        <v>5940</v>
      </c>
      <c r="AC2402">
        <v>3114501</v>
      </c>
      <c r="AD2402" t="s">
        <v>4233</v>
      </c>
      <c r="AE2402">
        <v>59</v>
      </c>
      <c r="AF2402">
        <v>3114501</v>
      </c>
      <c r="AG2402" t="s">
        <v>4233</v>
      </c>
      <c r="AH2402">
        <v>2800</v>
      </c>
      <c r="AI2402">
        <v>3114501</v>
      </c>
      <c r="AJ2402" t="s">
        <v>4233</v>
      </c>
      <c r="AK2402">
        <v>59</v>
      </c>
      <c r="AL2402">
        <v>3114501</v>
      </c>
      <c r="AM2402" t="s">
        <v>4233</v>
      </c>
      <c r="AN2402" t="s">
        <v>5940</v>
      </c>
      <c r="AO2402">
        <v>0</v>
      </c>
      <c r="AP2402">
        <v>3121209</v>
      </c>
      <c r="AQ2402" t="s">
        <v>4311</v>
      </c>
      <c r="AR2402">
        <v>34220</v>
      </c>
    </row>
    <row r="2403" spans="1:44" x14ac:dyDescent="0.25">
      <c r="A2403">
        <v>3515202</v>
      </c>
      <c r="B2403">
        <v>2</v>
      </c>
      <c r="C2403" t="s">
        <v>891</v>
      </c>
      <c r="D2403" t="s">
        <v>3203</v>
      </c>
      <c r="E2403">
        <v>166874</v>
      </c>
      <c r="F2403">
        <v>560</v>
      </c>
      <c r="G2403">
        <v>1966</v>
      </c>
      <c r="H2403">
        <v>178</v>
      </c>
      <c r="I2403">
        <v>6</v>
      </c>
      <c r="J2403">
        <v>27</v>
      </c>
      <c r="K2403">
        <v>336000</v>
      </c>
      <c r="L2403">
        <v>780</v>
      </c>
      <c r="M2403">
        <v>1944</v>
      </c>
      <c r="N2403">
        <v>54</v>
      </c>
      <c r="O2403">
        <v>12</v>
      </c>
      <c r="P2403">
        <v>20</v>
      </c>
      <c r="R2403">
        <v>3515202</v>
      </c>
      <c r="S2403">
        <v>166874</v>
      </c>
      <c r="T2403">
        <v>560</v>
      </c>
      <c r="U2403">
        <v>1966</v>
      </c>
      <c r="V2403">
        <v>178</v>
      </c>
      <c r="W2403">
        <v>6</v>
      </c>
      <c r="X2403">
        <v>27</v>
      </c>
      <c r="Z2403">
        <v>3114550</v>
      </c>
      <c r="AB2403">
        <v>630</v>
      </c>
      <c r="AC2403">
        <v>3114550</v>
      </c>
      <c r="AD2403" t="s">
        <v>4234</v>
      </c>
      <c r="AE2403">
        <v>182</v>
      </c>
      <c r="AF2403">
        <v>3114550</v>
      </c>
      <c r="AG2403" t="s">
        <v>4234</v>
      </c>
      <c r="AH2403">
        <v>16000</v>
      </c>
      <c r="AI2403">
        <v>3114550</v>
      </c>
      <c r="AJ2403" t="s">
        <v>4234</v>
      </c>
      <c r="AK2403">
        <v>112</v>
      </c>
      <c r="AL2403">
        <v>3114550</v>
      </c>
      <c r="AM2403" t="s">
        <v>4234</v>
      </c>
      <c r="AN2403" t="s">
        <v>5940</v>
      </c>
      <c r="AO2403">
        <v>0</v>
      </c>
      <c r="AP2403">
        <v>3121258</v>
      </c>
      <c r="AQ2403" t="s">
        <v>4312</v>
      </c>
      <c r="AR2403">
        <v>3300</v>
      </c>
    </row>
    <row r="2404" spans="1:44" x14ac:dyDescent="0.25">
      <c r="A2404">
        <v>3515350</v>
      </c>
      <c r="B2404">
        <v>2</v>
      </c>
      <c r="C2404" t="s">
        <v>891</v>
      </c>
      <c r="D2404" t="s">
        <v>3205</v>
      </c>
      <c r="E2404" t="s">
        <v>5940</v>
      </c>
      <c r="F2404">
        <v>1200</v>
      </c>
      <c r="G2404">
        <v>3780</v>
      </c>
      <c r="H2404">
        <v>3120</v>
      </c>
      <c r="I2404" t="s">
        <v>5940</v>
      </c>
      <c r="J2404">
        <v>120</v>
      </c>
      <c r="K2404">
        <v>14000</v>
      </c>
      <c r="L2404">
        <v>1560</v>
      </c>
      <c r="M2404">
        <v>3744</v>
      </c>
      <c r="N2404">
        <v>120</v>
      </c>
      <c r="O2404">
        <v>0</v>
      </c>
      <c r="P2404">
        <v>45</v>
      </c>
      <c r="R2404">
        <v>3515350</v>
      </c>
      <c r="S2404" t="s">
        <v>5940</v>
      </c>
      <c r="T2404">
        <v>1200</v>
      </c>
      <c r="U2404">
        <v>3780</v>
      </c>
      <c r="V2404">
        <v>3120</v>
      </c>
      <c r="W2404" t="s">
        <v>5940</v>
      </c>
      <c r="X2404">
        <v>120</v>
      </c>
      <c r="Z2404">
        <v>3114600</v>
      </c>
      <c r="AB2404" t="s">
        <v>5940</v>
      </c>
      <c r="AC2404">
        <v>3114600</v>
      </c>
      <c r="AD2404" t="s">
        <v>4235</v>
      </c>
      <c r="AE2404">
        <v>240</v>
      </c>
      <c r="AF2404">
        <v>3114600</v>
      </c>
      <c r="AG2404" t="s">
        <v>4235</v>
      </c>
      <c r="AH2404">
        <v>3500</v>
      </c>
      <c r="AI2404">
        <v>3114600</v>
      </c>
      <c r="AJ2404" t="s">
        <v>4235</v>
      </c>
      <c r="AK2404">
        <v>335</v>
      </c>
      <c r="AL2404">
        <v>3114600</v>
      </c>
      <c r="AM2404" t="s">
        <v>4235</v>
      </c>
      <c r="AN2404">
        <v>1080</v>
      </c>
      <c r="AO2404">
        <v>0</v>
      </c>
      <c r="AP2404">
        <v>3121308</v>
      </c>
      <c r="AQ2404" t="s">
        <v>4313</v>
      </c>
      <c r="AR2404">
        <v>1800</v>
      </c>
    </row>
    <row r="2405" spans="1:44" x14ac:dyDescent="0.25">
      <c r="A2405">
        <v>3515400</v>
      </c>
      <c r="B2405">
        <v>2</v>
      </c>
      <c r="C2405" t="s">
        <v>891</v>
      </c>
      <c r="D2405" t="s">
        <v>3206</v>
      </c>
      <c r="E2405" t="s">
        <v>5940</v>
      </c>
      <c r="F2405">
        <v>1500</v>
      </c>
      <c r="G2405">
        <v>17840</v>
      </c>
      <c r="H2405" t="s">
        <v>5940</v>
      </c>
      <c r="I2405">
        <v>166</v>
      </c>
      <c r="J2405">
        <v>1956</v>
      </c>
      <c r="K2405">
        <v>0</v>
      </c>
      <c r="L2405">
        <v>1152</v>
      </c>
      <c r="M2405">
        <v>18200</v>
      </c>
      <c r="N2405">
        <v>0</v>
      </c>
      <c r="O2405">
        <v>173</v>
      </c>
      <c r="P2405">
        <v>2200</v>
      </c>
      <c r="R2405">
        <v>3515400</v>
      </c>
      <c r="S2405" t="s">
        <v>5940</v>
      </c>
      <c r="T2405">
        <v>1500</v>
      </c>
      <c r="U2405">
        <v>17840</v>
      </c>
      <c r="V2405" t="s">
        <v>5940</v>
      </c>
      <c r="W2405">
        <v>166</v>
      </c>
      <c r="X2405">
        <v>1956</v>
      </c>
      <c r="Z2405">
        <v>3114709</v>
      </c>
      <c r="AB2405" t="s">
        <v>5940</v>
      </c>
      <c r="AC2405">
        <v>3114709</v>
      </c>
      <c r="AD2405" t="s">
        <v>4236</v>
      </c>
      <c r="AE2405">
        <v>109</v>
      </c>
      <c r="AF2405">
        <v>3114709</v>
      </c>
      <c r="AG2405" t="s">
        <v>4236</v>
      </c>
      <c r="AH2405">
        <v>400</v>
      </c>
      <c r="AI2405">
        <v>3114709</v>
      </c>
      <c r="AJ2405" t="s">
        <v>4236</v>
      </c>
      <c r="AK2405">
        <v>252</v>
      </c>
      <c r="AL2405">
        <v>3114709</v>
      </c>
      <c r="AM2405" t="s">
        <v>4236</v>
      </c>
      <c r="AN2405" t="s">
        <v>5940</v>
      </c>
      <c r="AO2405">
        <v>0</v>
      </c>
      <c r="AP2405">
        <v>3121407</v>
      </c>
      <c r="AQ2405" t="s">
        <v>4314</v>
      </c>
      <c r="AR2405">
        <v>7500</v>
      </c>
    </row>
    <row r="2406" spans="1:44" x14ac:dyDescent="0.25">
      <c r="A2406">
        <v>3515608</v>
      </c>
      <c r="B2406">
        <v>2</v>
      </c>
      <c r="C2406" t="s">
        <v>891</v>
      </c>
      <c r="D2406" t="s">
        <v>3208</v>
      </c>
      <c r="E2406">
        <v>500621</v>
      </c>
      <c r="F2406" t="s">
        <v>5940</v>
      </c>
      <c r="G2406">
        <v>360</v>
      </c>
      <c r="H2406" t="s">
        <v>5940</v>
      </c>
      <c r="I2406">
        <v>18</v>
      </c>
      <c r="J2406" t="s">
        <v>5940</v>
      </c>
      <c r="K2406">
        <v>700000</v>
      </c>
      <c r="L2406">
        <v>0</v>
      </c>
      <c r="M2406">
        <v>324</v>
      </c>
      <c r="N2406">
        <v>0</v>
      </c>
      <c r="O2406">
        <v>13</v>
      </c>
      <c r="P2406">
        <v>0</v>
      </c>
      <c r="R2406">
        <v>3515608</v>
      </c>
      <c r="S2406">
        <v>500621</v>
      </c>
      <c r="T2406" t="s">
        <v>5940</v>
      </c>
      <c r="U2406">
        <v>360</v>
      </c>
      <c r="V2406" t="s">
        <v>5940</v>
      </c>
      <c r="W2406">
        <v>18</v>
      </c>
      <c r="X2406" t="s">
        <v>5940</v>
      </c>
      <c r="Z2406">
        <v>3114808</v>
      </c>
      <c r="AB2406" t="s">
        <v>5940</v>
      </c>
      <c r="AC2406">
        <v>3114808</v>
      </c>
      <c r="AD2406" t="s">
        <v>4237</v>
      </c>
      <c r="AE2406" t="s">
        <v>5940</v>
      </c>
      <c r="AF2406">
        <v>3114808</v>
      </c>
      <c r="AG2406" t="s">
        <v>4237</v>
      </c>
      <c r="AH2406" t="s">
        <v>5940</v>
      </c>
      <c r="AI2406">
        <v>3114808</v>
      </c>
      <c r="AJ2406" t="s">
        <v>4237</v>
      </c>
      <c r="AK2406">
        <v>486</v>
      </c>
      <c r="AL2406">
        <v>3114808</v>
      </c>
      <c r="AM2406" t="s">
        <v>4237</v>
      </c>
      <c r="AN2406" t="s">
        <v>5940</v>
      </c>
      <c r="AO2406">
        <v>0</v>
      </c>
      <c r="AP2406">
        <v>3121506</v>
      </c>
      <c r="AQ2406" t="s">
        <v>4315</v>
      </c>
      <c r="AR2406">
        <v>1508</v>
      </c>
    </row>
    <row r="2407" spans="1:44" x14ac:dyDescent="0.25">
      <c r="A2407">
        <v>3515509</v>
      </c>
      <c r="B2407">
        <v>2</v>
      </c>
      <c r="C2407" t="s">
        <v>891</v>
      </c>
      <c r="D2407" t="s">
        <v>3207</v>
      </c>
      <c r="E2407">
        <v>438043</v>
      </c>
      <c r="F2407">
        <v>1400</v>
      </c>
      <c r="G2407">
        <v>8772</v>
      </c>
      <c r="H2407">
        <v>1125</v>
      </c>
      <c r="I2407">
        <v>45</v>
      </c>
      <c r="J2407">
        <v>12</v>
      </c>
      <c r="K2407">
        <v>800000</v>
      </c>
      <c r="L2407">
        <v>240</v>
      </c>
      <c r="M2407">
        <v>7430</v>
      </c>
      <c r="N2407">
        <v>107</v>
      </c>
      <c r="O2407">
        <v>63</v>
      </c>
      <c r="P2407">
        <v>0</v>
      </c>
      <c r="R2407">
        <v>3515509</v>
      </c>
      <c r="S2407">
        <v>438043</v>
      </c>
      <c r="T2407">
        <v>1400</v>
      </c>
      <c r="U2407">
        <v>8772</v>
      </c>
      <c r="V2407">
        <v>1125</v>
      </c>
      <c r="W2407">
        <v>45</v>
      </c>
      <c r="X2407">
        <v>12</v>
      </c>
      <c r="Z2407">
        <v>3114907</v>
      </c>
      <c r="AB2407" t="s">
        <v>5940</v>
      </c>
      <c r="AC2407">
        <v>3114907</v>
      </c>
      <c r="AD2407" t="s">
        <v>4238</v>
      </c>
      <c r="AE2407">
        <v>38</v>
      </c>
      <c r="AF2407">
        <v>3114907</v>
      </c>
      <c r="AG2407" t="s">
        <v>4238</v>
      </c>
      <c r="AH2407">
        <v>800</v>
      </c>
      <c r="AI2407">
        <v>3114907</v>
      </c>
      <c r="AJ2407" t="s">
        <v>4238</v>
      </c>
      <c r="AK2407">
        <v>32</v>
      </c>
      <c r="AL2407">
        <v>3114907</v>
      </c>
      <c r="AM2407" t="s">
        <v>4238</v>
      </c>
      <c r="AN2407" t="s">
        <v>5940</v>
      </c>
      <c r="AO2407">
        <v>0</v>
      </c>
      <c r="AP2407">
        <v>3121605</v>
      </c>
      <c r="AQ2407" t="s">
        <v>4316</v>
      </c>
      <c r="AR2407">
        <v>2400</v>
      </c>
    </row>
    <row r="2408" spans="1:44" x14ac:dyDescent="0.25">
      <c r="A2408">
        <v>3515657</v>
      </c>
      <c r="B2408">
        <v>2</v>
      </c>
      <c r="C2408" t="s">
        <v>891</v>
      </c>
      <c r="D2408" t="s">
        <v>3209</v>
      </c>
      <c r="E2408" t="s">
        <v>5940</v>
      </c>
      <c r="F2408">
        <v>90</v>
      </c>
      <c r="G2408">
        <v>1380</v>
      </c>
      <c r="H2408" t="s">
        <v>5940</v>
      </c>
      <c r="I2408">
        <v>8</v>
      </c>
      <c r="J2408">
        <v>76</v>
      </c>
      <c r="K2408">
        <v>24000</v>
      </c>
      <c r="L2408">
        <v>144</v>
      </c>
      <c r="M2408">
        <v>1520</v>
      </c>
      <c r="N2408">
        <v>0</v>
      </c>
      <c r="O2408">
        <v>12</v>
      </c>
      <c r="P2408">
        <v>92</v>
      </c>
      <c r="R2408">
        <v>3515657</v>
      </c>
      <c r="S2408" t="s">
        <v>5940</v>
      </c>
      <c r="T2408">
        <v>90</v>
      </c>
      <c r="U2408">
        <v>1380</v>
      </c>
      <c r="V2408" t="s">
        <v>5940</v>
      </c>
      <c r="W2408">
        <v>8</v>
      </c>
      <c r="X2408">
        <v>76</v>
      </c>
      <c r="Z2408">
        <v>3115003</v>
      </c>
      <c r="AB2408" t="s">
        <v>5940</v>
      </c>
      <c r="AC2408">
        <v>3115003</v>
      </c>
      <c r="AD2408" t="s">
        <v>4239</v>
      </c>
      <c r="AE2408" t="s">
        <v>5940</v>
      </c>
      <c r="AF2408">
        <v>3115003</v>
      </c>
      <c r="AG2408" t="s">
        <v>4239</v>
      </c>
      <c r="AH2408" t="s">
        <v>5940</v>
      </c>
      <c r="AI2408">
        <v>3115003</v>
      </c>
      <c r="AJ2408" t="s">
        <v>4239</v>
      </c>
      <c r="AK2408" t="s">
        <v>5940</v>
      </c>
      <c r="AL2408">
        <v>3115003</v>
      </c>
      <c r="AM2408" t="s">
        <v>4239</v>
      </c>
      <c r="AN2408">
        <v>4500</v>
      </c>
      <c r="AO2408">
        <v>0</v>
      </c>
      <c r="AP2408">
        <v>3121704</v>
      </c>
      <c r="AQ2408" t="s">
        <v>4317</v>
      </c>
      <c r="AR2408">
        <v>3600</v>
      </c>
    </row>
    <row r="2409" spans="1:44" x14ac:dyDescent="0.25">
      <c r="A2409">
        <v>3515707</v>
      </c>
      <c r="B2409">
        <v>2</v>
      </c>
      <c r="C2409" t="s">
        <v>891</v>
      </c>
      <c r="D2409" t="s">
        <v>3210</v>
      </c>
      <c r="E2409" t="s">
        <v>5940</v>
      </c>
      <c r="F2409" t="s">
        <v>5940</v>
      </c>
      <c r="G2409">
        <v>0</v>
      </c>
      <c r="H2409" t="s">
        <v>5940</v>
      </c>
      <c r="I2409" t="s">
        <v>5940</v>
      </c>
      <c r="J2409" t="s">
        <v>5940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R2409">
        <v>3515707</v>
      </c>
      <c r="S2409" t="s">
        <v>5940</v>
      </c>
      <c r="T2409" t="s">
        <v>5940</v>
      </c>
      <c r="U2409">
        <v>0</v>
      </c>
      <c r="V2409" t="s">
        <v>5940</v>
      </c>
      <c r="W2409" t="s">
        <v>5940</v>
      </c>
      <c r="X2409" t="s">
        <v>5940</v>
      </c>
      <c r="Z2409">
        <v>3115102</v>
      </c>
      <c r="AB2409" t="s">
        <v>5940</v>
      </c>
      <c r="AC2409">
        <v>3115102</v>
      </c>
      <c r="AD2409" t="s">
        <v>4240</v>
      </c>
      <c r="AE2409">
        <v>1000</v>
      </c>
      <c r="AF2409">
        <v>3115102</v>
      </c>
      <c r="AG2409" t="s">
        <v>4240</v>
      </c>
      <c r="AH2409" t="s">
        <v>5940</v>
      </c>
      <c r="AI2409">
        <v>3115102</v>
      </c>
      <c r="AJ2409" t="s">
        <v>4240</v>
      </c>
      <c r="AK2409">
        <v>330</v>
      </c>
      <c r="AL2409">
        <v>3115102</v>
      </c>
      <c r="AM2409" t="s">
        <v>4240</v>
      </c>
      <c r="AN2409">
        <v>720</v>
      </c>
      <c r="AO2409">
        <v>0</v>
      </c>
      <c r="AP2409">
        <v>3121803</v>
      </c>
      <c r="AQ2409" t="s">
        <v>4318</v>
      </c>
      <c r="AR2409">
        <v>2013</v>
      </c>
    </row>
    <row r="2410" spans="1:44" x14ac:dyDescent="0.25">
      <c r="A2410">
        <v>3515806</v>
      </c>
      <c r="B2410">
        <v>2</v>
      </c>
      <c r="C2410" t="s">
        <v>891</v>
      </c>
      <c r="D2410" t="s">
        <v>3211</v>
      </c>
      <c r="E2410">
        <v>170609</v>
      </c>
      <c r="F2410" t="s">
        <v>5940</v>
      </c>
      <c r="G2410">
        <v>3000</v>
      </c>
      <c r="H2410" t="s">
        <v>5940</v>
      </c>
      <c r="I2410" t="s">
        <v>5940</v>
      </c>
      <c r="J2410">
        <v>60</v>
      </c>
      <c r="K2410">
        <v>260000</v>
      </c>
      <c r="L2410">
        <v>0</v>
      </c>
      <c r="M2410">
        <v>1307</v>
      </c>
      <c r="N2410">
        <v>0</v>
      </c>
      <c r="O2410">
        <v>0</v>
      </c>
      <c r="P2410">
        <v>0</v>
      </c>
      <c r="R2410">
        <v>3515806</v>
      </c>
      <c r="S2410">
        <v>170609</v>
      </c>
      <c r="T2410" t="s">
        <v>5940</v>
      </c>
      <c r="U2410">
        <v>3000</v>
      </c>
      <c r="V2410" t="s">
        <v>5940</v>
      </c>
      <c r="W2410" t="s">
        <v>5940</v>
      </c>
      <c r="X2410">
        <v>60</v>
      </c>
      <c r="Z2410">
        <v>3115201</v>
      </c>
      <c r="AB2410" t="s">
        <v>5940</v>
      </c>
      <c r="AC2410">
        <v>3115201</v>
      </c>
      <c r="AD2410" t="s">
        <v>4241</v>
      </c>
      <c r="AE2410">
        <v>135</v>
      </c>
      <c r="AF2410">
        <v>3115201</v>
      </c>
      <c r="AG2410" t="s">
        <v>4241</v>
      </c>
      <c r="AH2410">
        <v>1840</v>
      </c>
      <c r="AI2410">
        <v>3115201</v>
      </c>
      <c r="AJ2410" t="s">
        <v>4241</v>
      </c>
      <c r="AK2410">
        <v>210</v>
      </c>
      <c r="AL2410">
        <v>3115201</v>
      </c>
      <c r="AM2410" t="s">
        <v>4241</v>
      </c>
      <c r="AN2410" t="s">
        <v>5940</v>
      </c>
      <c r="AO2410">
        <v>0</v>
      </c>
      <c r="AP2410">
        <v>3121902</v>
      </c>
      <c r="AQ2410" t="s">
        <v>4319</v>
      </c>
      <c r="AR2410">
        <v>1920</v>
      </c>
    </row>
    <row r="2411" spans="1:44" x14ac:dyDescent="0.25">
      <c r="A2411">
        <v>3515905</v>
      </c>
      <c r="B2411">
        <v>2</v>
      </c>
      <c r="C2411" t="s">
        <v>891</v>
      </c>
      <c r="D2411" t="s">
        <v>3212</v>
      </c>
      <c r="E2411" t="s">
        <v>5940</v>
      </c>
      <c r="F2411" t="s">
        <v>5940</v>
      </c>
      <c r="G2411">
        <v>1800</v>
      </c>
      <c r="H2411">
        <v>543</v>
      </c>
      <c r="I2411">
        <v>70</v>
      </c>
      <c r="J2411" t="s">
        <v>5940</v>
      </c>
      <c r="K2411">
        <v>63000</v>
      </c>
      <c r="L2411">
        <v>0</v>
      </c>
      <c r="M2411">
        <v>1702</v>
      </c>
      <c r="N2411">
        <v>133</v>
      </c>
      <c r="O2411">
        <v>0</v>
      </c>
      <c r="P2411">
        <v>0</v>
      </c>
      <c r="R2411">
        <v>3515905</v>
      </c>
      <c r="S2411" t="s">
        <v>5940</v>
      </c>
      <c r="T2411" t="s">
        <v>5940</v>
      </c>
      <c r="U2411">
        <v>1800</v>
      </c>
      <c r="V2411">
        <v>543</v>
      </c>
      <c r="W2411">
        <v>70</v>
      </c>
      <c r="X2411" t="s">
        <v>5940</v>
      </c>
      <c r="Z2411">
        <v>3115300</v>
      </c>
      <c r="AB2411" t="s">
        <v>5940</v>
      </c>
      <c r="AC2411">
        <v>3115300</v>
      </c>
      <c r="AD2411" t="s">
        <v>4242</v>
      </c>
      <c r="AE2411">
        <v>1200</v>
      </c>
      <c r="AF2411">
        <v>3115300</v>
      </c>
      <c r="AG2411" t="s">
        <v>4242</v>
      </c>
      <c r="AH2411">
        <v>5600</v>
      </c>
      <c r="AI2411">
        <v>3115300</v>
      </c>
      <c r="AJ2411" t="s">
        <v>4242</v>
      </c>
      <c r="AK2411">
        <v>108</v>
      </c>
      <c r="AL2411">
        <v>3115300</v>
      </c>
      <c r="AM2411" t="s">
        <v>4242</v>
      </c>
      <c r="AN2411" t="s">
        <v>5940</v>
      </c>
      <c r="AO2411">
        <v>0</v>
      </c>
      <c r="AP2411">
        <v>3122009</v>
      </c>
      <c r="AQ2411" t="s">
        <v>4320</v>
      </c>
      <c r="AR2411">
        <v>3500</v>
      </c>
    </row>
    <row r="2412" spans="1:44" x14ac:dyDescent="0.25">
      <c r="A2412">
        <v>3516002</v>
      </c>
      <c r="B2412">
        <v>2</v>
      </c>
      <c r="C2412" t="s">
        <v>891</v>
      </c>
      <c r="D2412" t="s">
        <v>3213</v>
      </c>
      <c r="E2412">
        <v>1203602</v>
      </c>
      <c r="F2412">
        <v>540</v>
      </c>
      <c r="G2412">
        <v>3360</v>
      </c>
      <c r="H2412">
        <v>1125</v>
      </c>
      <c r="I2412">
        <v>36</v>
      </c>
      <c r="J2412">
        <v>600</v>
      </c>
      <c r="K2412">
        <v>2070000</v>
      </c>
      <c r="L2412">
        <v>60</v>
      </c>
      <c r="M2412">
        <v>3360</v>
      </c>
      <c r="N2412">
        <v>195</v>
      </c>
      <c r="O2412">
        <v>0</v>
      </c>
      <c r="P2412">
        <v>198</v>
      </c>
      <c r="R2412">
        <v>3516002</v>
      </c>
      <c r="S2412">
        <v>1203602</v>
      </c>
      <c r="T2412">
        <v>540</v>
      </c>
      <c r="U2412">
        <v>3360</v>
      </c>
      <c r="V2412">
        <v>1125</v>
      </c>
      <c r="W2412">
        <v>36</v>
      </c>
      <c r="X2412">
        <v>600</v>
      </c>
      <c r="Z2412">
        <v>3115359</v>
      </c>
      <c r="AB2412" t="s">
        <v>5940</v>
      </c>
      <c r="AC2412">
        <v>3115359</v>
      </c>
      <c r="AD2412" t="s">
        <v>4243</v>
      </c>
      <c r="AE2412">
        <v>2</v>
      </c>
      <c r="AF2412">
        <v>3115359</v>
      </c>
      <c r="AG2412" t="s">
        <v>4243</v>
      </c>
      <c r="AH2412">
        <v>2360</v>
      </c>
      <c r="AI2412">
        <v>3115359</v>
      </c>
      <c r="AJ2412" t="s">
        <v>4243</v>
      </c>
      <c r="AK2412">
        <v>25</v>
      </c>
      <c r="AL2412">
        <v>3115359</v>
      </c>
      <c r="AM2412" t="s">
        <v>4243</v>
      </c>
      <c r="AN2412" t="s">
        <v>5940</v>
      </c>
      <c r="AO2412">
        <v>0</v>
      </c>
      <c r="AP2412">
        <v>3122108</v>
      </c>
      <c r="AQ2412" t="s">
        <v>4321</v>
      </c>
      <c r="AR2412">
        <v>120</v>
      </c>
    </row>
    <row r="2413" spans="1:44" x14ac:dyDescent="0.25">
      <c r="A2413">
        <v>3516101</v>
      </c>
      <c r="B2413">
        <v>2</v>
      </c>
      <c r="C2413" t="s">
        <v>891</v>
      </c>
      <c r="D2413" t="s">
        <v>3214</v>
      </c>
      <c r="E2413">
        <v>571328</v>
      </c>
      <c r="F2413">
        <v>27700</v>
      </c>
      <c r="G2413">
        <v>28200</v>
      </c>
      <c r="H2413" t="s">
        <v>5940</v>
      </c>
      <c r="I2413">
        <v>864</v>
      </c>
      <c r="J2413">
        <v>15</v>
      </c>
      <c r="K2413">
        <v>855000</v>
      </c>
      <c r="L2413">
        <v>21600</v>
      </c>
      <c r="M2413">
        <v>48600</v>
      </c>
      <c r="N2413">
        <v>0</v>
      </c>
      <c r="O2413">
        <v>900</v>
      </c>
      <c r="P2413">
        <v>0</v>
      </c>
      <c r="R2413">
        <v>3516101</v>
      </c>
      <c r="S2413">
        <v>571328</v>
      </c>
      <c r="T2413">
        <v>27700</v>
      </c>
      <c r="U2413">
        <v>28200</v>
      </c>
      <c r="V2413" t="s">
        <v>5940</v>
      </c>
      <c r="W2413">
        <v>864</v>
      </c>
      <c r="X2413">
        <v>15</v>
      </c>
      <c r="Z2413">
        <v>3115409</v>
      </c>
      <c r="AB2413" t="s">
        <v>5940</v>
      </c>
      <c r="AC2413">
        <v>3115409</v>
      </c>
      <c r="AD2413" t="s">
        <v>4244</v>
      </c>
      <c r="AE2413">
        <v>118</v>
      </c>
      <c r="AF2413">
        <v>3115409</v>
      </c>
      <c r="AG2413" t="s">
        <v>4244</v>
      </c>
      <c r="AH2413">
        <v>1800</v>
      </c>
      <c r="AI2413">
        <v>3115409</v>
      </c>
      <c r="AJ2413" t="s">
        <v>4244</v>
      </c>
      <c r="AK2413">
        <v>83</v>
      </c>
      <c r="AL2413">
        <v>3115409</v>
      </c>
      <c r="AM2413" t="s">
        <v>4244</v>
      </c>
      <c r="AN2413" t="s">
        <v>5940</v>
      </c>
      <c r="AO2413">
        <v>0</v>
      </c>
      <c r="AP2413">
        <v>3122207</v>
      </c>
      <c r="AQ2413" t="s">
        <v>4322</v>
      </c>
      <c r="AR2413">
        <v>1184</v>
      </c>
    </row>
    <row r="2414" spans="1:44" x14ac:dyDescent="0.25">
      <c r="A2414">
        <v>3516200</v>
      </c>
      <c r="B2414">
        <v>2</v>
      </c>
      <c r="C2414" t="s">
        <v>891</v>
      </c>
      <c r="D2414" t="s">
        <v>3215</v>
      </c>
      <c r="E2414">
        <v>116812</v>
      </c>
      <c r="F2414">
        <v>4050</v>
      </c>
      <c r="G2414">
        <v>7434</v>
      </c>
      <c r="H2414" t="s">
        <v>5940</v>
      </c>
      <c r="I2414" t="s">
        <v>5940</v>
      </c>
      <c r="J2414" t="s">
        <v>5940</v>
      </c>
      <c r="K2414">
        <v>208000</v>
      </c>
      <c r="L2414">
        <v>2185</v>
      </c>
      <c r="M2414">
        <v>4704</v>
      </c>
      <c r="N2414">
        <v>0</v>
      </c>
      <c r="O2414">
        <v>0</v>
      </c>
      <c r="P2414">
        <v>0</v>
      </c>
      <c r="R2414">
        <v>3516200</v>
      </c>
      <c r="S2414">
        <v>116812</v>
      </c>
      <c r="T2414">
        <v>4050</v>
      </c>
      <c r="U2414">
        <v>7434</v>
      </c>
      <c r="V2414" t="s">
        <v>5940</v>
      </c>
      <c r="W2414" t="s">
        <v>5940</v>
      </c>
      <c r="X2414" t="s">
        <v>5940</v>
      </c>
      <c r="Z2414">
        <v>3115458</v>
      </c>
      <c r="AB2414" t="s">
        <v>5940</v>
      </c>
      <c r="AC2414">
        <v>3115458</v>
      </c>
      <c r="AD2414" t="s">
        <v>4245</v>
      </c>
      <c r="AE2414">
        <v>99</v>
      </c>
      <c r="AF2414">
        <v>3115458</v>
      </c>
      <c r="AG2414" t="s">
        <v>4245</v>
      </c>
      <c r="AH2414">
        <v>3600</v>
      </c>
      <c r="AI2414">
        <v>3115458</v>
      </c>
      <c r="AJ2414" t="s">
        <v>4245</v>
      </c>
      <c r="AK2414">
        <v>110</v>
      </c>
      <c r="AL2414">
        <v>3115458</v>
      </c>
      <c r="AM2414" t="s">
        <v>4245</v>
      </c>
      <c r="AN2414" t="s">
        <v>5940</v>
      </c>
      <c r="AO2414">
        <v>0</v>
      </c>
      <c r="AP2414">
        <v>3122306</v>
      </c>
      <c r="AQ2414" t="s">
        <v>4323</v>
      </c>
      <c r="AR2414">
        <v>4020</v>
      </c>
    </row>
    <row r="2415" spans="1:44" x14ac:dyDescent="0.25">
      <c r="A2415">
        <v>3516309</v>
      </c>
      <c r="B2415">
        <v>2</v>
      </c>
      <c r="C2415" t="s">
        <v>891</v>
      </c>
      <c r="D2415" t="s">
        <v>3216</v>
      </c>
      <c r="E2415" t="s">
        <v>5940</v>
      </c>
      <c r="F2415" t="s">
        <v>5940</v>
      </c>
      <c r="G2415">
        <v>0</v>
      </c>
      <c r="H2415" t="s">
        <v>5940</v>
      </c>
      <c r="I2415" t="s">
        <v>5940</v>
      </c>
      <c r="J2415" t="s">
        <v>5940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R2415">
        <v>3516309</v>
      </c>
      <c r="S2415" t="s">
        <v>5940</v>
      </c>
      <c r="T2415" t="s">
        <v>5940</v>
      </c>
      <c r="U2415">
        <v>0</v>
      </c>
      <c r="V2415" t="s">
        <v>5940</v>
      </c>
      <c r="W2415" t="s">
        <v>5940</v>
      </c>
      <c r="X2415" t="s">
        <v>5940</v>
      </c>
      <c r="Z2415">
        <v>3115474</v>
      </c>
      <c r="AB2415">
        <v>2282</v>
      </c>
      <c r="AC2415">
        <v>3115474</v>
      </c>
      <c r="AD2415" t="s">
        <v>4246</v>
      </c>
      <c r="AE2415">
        <v>27</v>
      </c>
      <c r="AF2415">
        <v>3115474</v>
      </c>
      <c r="AG2415" t="s">
        <v>4246</v>
      </c>
      <c r="AH2415" t="s">
        <v>5940</v>
      </c>
      <c r="AI2415">
        <v>3115474</v>
      </c>
      <c r="AJ2415" t="s">
        <v>4246</v>
      </c>
      <c r="AK2415">
        <v>166</v>
      </c>
      <c r="AL2415">
        <v>3115474</v>
      </c>
      <c r="AM2415" t="s">
        <v>4246</v>
      </c>
      <c r="AN2415" t="s">
        <v>5940</v>
      </c>
      <c r="AO2415">
        <v>0</v>
      </c>
      <c r="AP2415">
        <v>3122355</v>
      </c>
      <c r="AQ2415" t="s">
        <v>4324</v>
      </c>
      <c r="AR2415">
        <v>100</v>
      </c>
    </row>
    <row r="2416" spans="1:44" x14ac:dyDescent="0.25">
      <c r="A2416">
        <v>3516408</v>
      </c>
      <c r="B2416">
        <v>2</v>
      </c>
      <c r="C2416" t="s">
        <v>891</v>
      </c>
      <c r="D2416" t="s">
        <v>3217</v>
      </c>
      <c r="E2416" t="s">
        <v>5940</v>
      </c>
      <c r="F2416" t="s">
        <v>5940</v>
      </c>
      <c r="G2416">
        <v>0</v>
      </c>
      <c r="H2416" t="s">
        <v>5940</v>
      </c>
      <c r="I2416" t="s">
        <v>5940</v>
      </c>
      <c r="J2416" t="s">
        <v>5940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R2416">
        <v>3516408</v>
      </c>
      <c r="S2416" t="s">
        <v>5940</v>
      </c>
      <c r="T2416" t="s">
        <v>5940</v>
      </c>
      <c r="U2416">
        <v>0</v>
      </c>
      <c r="V2416" t="s">
        <v>5940</v>
      </c>
      <c r="W2416" t="s">
        <v>5940</v>
      </c>
      <c r="X2416" t="s">
        <v>5940</v>
      </c>
      <c r="Z2416">
        <v>3115508</v>
      </c>
      <c r="AB2416" t="s">
        <v>5940</v>
      </c>
      <c r="AC2416">
        <v>3115508</v>
      </c>
      <c r="AD2416" t="s">
        <v>4247</v>
      </c>
      <c r="AE2416" t="s">
        <v>5940</v>
      </c>
      <c r="AF2416">
        <v>3115508</v>
      </c>
      <c r="AG2416" t="s">
        <v>4247</v>
      </c>
      <c r="AH2416">
        <v>765</v>
      </c>
      <c r="AI2416">
        <v>3115508</v>
      </c>
      <c r="AJ2416" t="s">
        <v>4247</v>
      </c>
      <c r="AK2416">
        <v>17</v>
      </c>
      <c r="AL2416">
        <v>3115508</v>
      </c>
      <c r="AM2416" t="s">
        <v>4247</v>
      </c>
      <c r="AN2416" t="s">
        <v>5940</v>
      </c>
      <c r="AO2416">
        <v>0</v>
      </c>
      <c r="AP2416">
        <v>3122405</v>
      </c>
      <c r="AQ2416" t="s">
        <v>4325</v>
      </c>
      <c r="AR2416">
        <v>8670</v>
      </c>
    </row>
    <row r="2417" spans="1:44" x14ac:dyDescent="0.25">
      <c r="A2417">
        <v>3516507</v>
      </c>
      <c r="B2417">
        <v>2</v>
      </c>
      <c r="C2417" t="s">
        <v>891</v>
      </c>
      <c r="D2417" t="s">
        <v>3218</v>
      </c>
      <c r="E2417">
        <v>118745</v>
      </c>
      <c r="F2417">
        <v>241</v>
      </c>
      <c r="G2417">
        <v>1764</v>
      </c>
      <c r="H2417">
        <v>144</v>
      </c>
      <c r="I2417">
        <v>20</v>
      </c>
      <c r="J2417">
        <v>102</v>
      </c>
      <c r="K2417">
        <v>292670</v>
      </c>
      <c r="L2417">
        <v>0</v>
      </c>
      <c r="M2417">
        <v>2000</v>
      </c>
      <c r="N2417">
        <v>0</v>
      </c>
      <c r="O2417">
        <v>10</v>
      </c>
      <c r="P2417">
        <v>16</v>
      </c>
      <c r="R2417">
        <v>3516507</v>
      </c>
      <c r="S2417">
        <v>118745</v>
      </c>
      <c r="T2417">
        <v>241</v>
      </c>
      <c r="U2417">
        <v>1764</v>
      </c>
      <c r="V2417">
        <v>144</v>
      </c>
      <c r="W2417">
        <v>20</v>
      </c>
      <c r="X2417">
        <v>102</v>
      </c>
      <c r="Z2417">
        <v>3115607</v>
      </c>
      <c r="AB2417" t="s">
        <v>5940</v>
      </c>
      <c r="AC2417">
        <v>3115607</v>
      </c>
      <c r="AD2417" t="s">
        <v>4248</v>
      </c>
      <c r="AE2417">
        <v>30</v>
      </c>
      <c r="AF2417">
        <v>3115607</v>
      </c>
      <c r="AG2417" t="s">
        <v>4248</v>
      </c>
      <c r="AH2417">
        <v>1062</v>
      </c>
      <c r="AI2417">
        <v>3115607</v>
      </c>
      <c r="AJ2417" t="s">
        <v>4248</v>
      </c>
      <c r="AK2417" t="s">
        <v>5940</v>
      </c>
      <c r="AL2417">
        <v>3115607</v>
      </c>
      <c r="AM2417" t="s">
        <v>4248</v>
      </c>
      <c r="AN2417" t="s">
        <v>5940</v>
      </c>
      <c r="AO2417">
        <v>0</v>
      </c>
      <c r="AP2417">
        <v>3122454</v>
      </c>
      <c r="AQ2417" t="s">
        <v>4326</v>
      </c>
      <c r="AR2417">
        <v>138</v>
      </c>
    </row>
    <row r="2418" spans="1:44" x14ac:dyDescent="0.25">
      <c r="A2418">
        <v>3516606</v>
      </c>
      <c r="B2418">
        <v>2</v>
      </c>
      <c r="C2418" t="s">
        <v>891</v>
      </c>
      <c r="D2418" t="s">
        <v>3219</v>
      </c>
      <c r="E2418" t="s">
        <v>5940</v>
      </c>
      <c r="F2418" t="s">
        <v>5940</v>
      </c>
      <c r="G2418">
        <v>33</v>
      </c>
      <c r="H2418" t="s">
        <v>5940</v>
      </c>
      <c r="I2418" t="s">
        <v>5940</v>
      </c>
      <c r="J2418" t="s">
        <v>5940</v>
      </c>
      <c r="K2418">
        <v>0</v>
      </c>
      <c r="L2418">
        <v>0</v>
      </c>
      <c r="M2418">
        <v>42</v>
      </c>
      <c r="N2418">
        <v>0</v>
      </c>
      <c r="O2418">
        <v>0</v>
      </c>
      <c r="P2418">
        <v>0</v>
      </c>
      <c r="R2418">
        <v>3516606</v>
      </c>
      <c r="S2418" t="s">
        <v>5940</v>
      </c>
      <c r="T2418" t="s">
        <v>5940</v>
      </c>
      <c r="U2418">
        <v>33</v>
      </c>
      <c r="V2418" t="s">
        <v>5940</v>
      </c>
      <c r="W2418" t="s">
        <v>5940</v>
      </c>
      <c r="X2418" t="s">
        <v>5940</v>
      </c>
      <c r="Z2418">
        <v>3115706</v>
      </c>
      <c r="AB2418" t="s">
        <v>5940</v>
      </c>
      <c r="AC2418">
        <v>3115706</v>
      </c>
      <c r="AD2418" t="s">
        <v>4249</v>
      </c>
      <c r="AE2418">
        <v>252</v>
      </c>
      <c r="AF2418">
        <v>3115706</v>
      </c>
      <c r="AG2418" t="s">
        <v>4249</v>
      </c>
      <c r="AH2418">
        <v>650</v>
      </c>
      <c r="AI2418">
        <v>3115706</v>
      </c>
      <c r="AJ2418" t="s">
        <v>4249</v>
      </c>
      <c r="AK2418">
        <v>34</v>
      </c>
      <c r="AL2418">
        <v>3115706</v>
      </c>
      <c r="AM2418" t="s">
        <v>4249</v>
      </c>
      <c r="AN2418" t="s">
        <v>5940</v>
      </c>
      <c r="AO2418">
        <v>0</v>
      </c>
      <c r="AP2418">
        <v>3122470</v>
      </c>
      <c r="AQ2418" t="s">
        <v>4327</v>
      </c>
      <c r="AR2418">
        <v>6840</v>
      </c>
    </row>
    <row r="2419" spans="1:44" x14ac:dyDescent="0.25">
      <c r="A2419">
        <v>3516705</v>
      </c>
      <c r="B2419">
        <v>2</v>
      </c>
      <c r="C2419" t="s">
        <v>891</v>
      </c>
      <c r="D2419" t="s">
        <v>3220</v>
      </c>
      <c r="E2419" t="s">
        <v>5940</v>
      </c>
      <c r="F2419">
        <v>240</v>
      </c>
      <c r="G2419">
        <v>10800</v>
      </c>
      <c r="H2419">
        <v>99</v>
      </c>
      <c r="I2419">
        <v>180</v>
      </c>
      <c r="J2419">
        <v>99</v>
      </c>
      <c r="K2419">
        <v>0</v>
      </c>
      <c r="L2419">
        <v>0</v>
      </c>
      <c r="M2419">
        <v>15126</v>
      </c>
      <c r="N2419">
        <v>0</v>
      </c>
      <c r="O2419">
        <v>60</v>
      </c>
      <c r="P2419">
        <v>61</v>
      </c>
      <c r="R2419">
        <v>3516705</v>
      </c>
      <c r="S2419" t="s">
        <v>5940</v>
      </c>
      <c r="T2419">
        <v>240</v>
      </c>
      <c r="U2419">
        <v>10800</v>
      </c>
      <c r="V2419">
        <v>99</v>
      </c>
      <c r="W2419">
        <v>180</v>
      </c>
      <c r="X2419">
        <v>99</v>
      </c>
      <c r="Z2419">
        <v>3115805</v>
      </c>
      <c r="AB2419">
        <v>7650</v>
      </c>
      <c r="AC2419">
        <v>3115805</v>
      </c>
      <c r="AD2419" t="s">
        <v>4250</v>
      </c>
      <c r="AE2419">
        <v>2808</v>
      </c>
      <c r="AF2419">
        <v>3115805</v>
      </c>
      <c r="AG2419" t="s">
        <v>4250</v>
      </c>
      <c r="AH2419">
        <v>120000</v>
      </c>
      <c r="AI2419">
        <v>3115805</v>
      </c>
      <c r="AJ2419" t="s">
        <v>4250</v>
      </c>
      <c r="AK2419">
        <v>2880</v>
      </c>
      <c r="AL2419">
        <v>3115805</v>
      </c>
      <c r="AM2419" t="s">
        <v>4250</v>
      </c>
      <c r="AN2419">
        <v>15600</v>
      </c>
      <c r="AO2419">
        <v>0</v>
      </c>
      <c r="AP2419">
        <v>3122504</v>
      </c>
      <c r="AQ2419" t="s">
        <v>4328</v>
      </c>
      <c r="AR2419">
        <v>176</v>
      </c>
    </row>
    <row r="2420" spans="1:44" x14ac:dyDescent="0.25">
      <c r="A2420">
        <v>3516804</v>
      </c>
      <c r="B2420">
        <v>2</v>
      </c>
      <c r="C2420" t="s">
        <v>891</v>
      </c>
      <c r="D2420" t="s">
        <v>3221</v>
      </c>
      <c r="E2420" t="s">
        <v>5940</v>
      </c>
      <c r="F2420">
        <v>176</v>
      </c>
      <c r="G2420">
        <v>3060</v>
      </c>
      <c r="H2420">
        <v>1596</v>
      </c>
      <c r="I2420">
        <v>32</v>
      </c>
      <c r="J2420">
        <v>160</v>
      </c>
      <c r="K2420">
        <v>199500</v>
      </c>
      <c r="L2420">
        <v>420</v>
      </c>
      <c r="M2420">
        <v>588</v>
      </c>
      <c r="N2420">
        <v>240</v>
      </c>
      <c r="O2420">
        <v>4</v>
      </c>
      <c r="P2420">
        <v>690</v>
      </c>
      <c r="R2420">
        <v>3516804</v>
      </c>
      <c r="S2420" t="s">
        <v>5940</v>
      </c>
      <c r="T2420">
        <v>176</v>
      </c>
      <c r="U2420">
        <v>3060</v>
      </c>
      <c r="V2420">
        <v>1596</v>
      </c>
      <c r="W2420">
        <v>32</v>
      </c>
      <c r="X2420">
        <v>160</v>
      </c>
      <c r="Z2420">
        <v>3115904</v>
      </c>
      <c r="AB2420" t="s">
        <v>5940</v>
      </c>
      <c r="AC2420">
        <v>3115904</v>
      </c>
      <c r="AD2420" t="s">
        <v>4251</v>
      </c>
      <c r="AE2420" t="s">
        <v>5940</v>
      </c>
      <c r="AF2420">
        <v>3115904</v>
      </c>
      <c r="AG2420" t="s">
        <v>4251</v>
      </c>
      <c r="AH2420" t="s">
        <v>5940</v>
      </c>
      <c r="AI2420">
        <v>3115904</v>
      </c>
      <c r="AJ2420" t="s">
        <v>4251</v>
      </c>
      <c r="AK2420">
        <v>54</v>
      </c>
      <c r="AL2420">
        <v>3115904</v>
      </c>
      <c r="AM2420" t="s">
        <v>4251</v>
      </c>
      <c r="AN2420" t="s">
        <v>5940</v>
      </c>
      <c r="AO2420">
        <v>0</v>
      </c>
      <c r="AP2420">
        <v>3122603</v>
      </c>
      <c r="AQ2420" t="s">
        <v>4329</v>
      </c>
      <c r="AR2420">
        <v>600</v>
      </c>
    </row>
    <row r="2421" spans="1:44" x14ac:dyDescent="0.25">
      <c r="A2421">
        <v>3516853</v>
      </c>
      <c r="B2421">
        <v>2</v>
      </c>
      <c r="C2421" t="s">
        <v>891</v>
      </c>
      <c r="D2421" t="s">
        <v>3222</v>
      </c>
      <c r="E2421">
        <v>305066</v>
      </c>
      <c r="F2421">
        <v>480</v>
      </c>
      <c r="G2421">
        <v>1440</v>
      </c>
      <c r="H2421">
        <v>82</v>
      </c>
      <c r="I2421" t="s">
        <v>5940</v>
      </c>
      <c r="J2421" t="s">
        <v>5940</v>
      </c>
      <c r="K2421">
        <v>512640</v>
      </c>
      <c r="L2421">
        <v>192</v>
      </c>
      <c r="M2421">
        <v>510</v>
      </c>
      <c r="N2421">
        <v>0</v>
      </c>
      <c r="O2421">
        <v>0</v>
      </c>
      <c r="P2421">
        <v>0</v>
      </c>
      <c r="R2421">
        <v>3516853</v>
      </c>
      <c r="S2421">
        <v>305066</v>
      </c>
      <c r="T2421">
        <v>480</v>
      </c>
      <c r="U2421">
        <v>1440</v>
      </c>
      <c r="V2421">
        <v>82</v>
      </c>
      <c r="W2421" t="s">
        <v>5940</v>
      </c>
      <c r="X2421" t="s">
        <v>5940</v>
      </c>
      <c r="Z2421">
        <v>3116001</v>
      </c>
      <c r="AB2421" t="s">
        <v>5940</v>
      </c>
      <c r="AC2421">
        <v>3116001</v>
      </c>
      <c r="AD2421" t="s">
        <v>4252</v>
      </c>
      <c r="AE2421">
        <v>72</v>
      </c>
      <c r="AF2421">
        <v>3116001</v>
      </c>
      <c r="AG2421" t="s">
        <v>4252</v>
      </c>
      <c r="AH2421">
        <v>562</v>
      </c>
      <c r="AI2421">
        <v>3116001</v>
      </c>
      <c r="AJ2421" t="s">
        <v>4252</v>
      </c>
      <c r="AK2421">
        <v>44</v>
      </c>
      <c r="AL2421">
        <v>3116001</v>
      </c>
      <c r="AM2421" t="s">
        <v>4252</v>
      </c>
      <c r="AN2421" t="s">
        <v>5940</v>
      </c>
      <c r="AO2421">
        <v>0</v>
      </c>
      <c r="AP2421">
        <v>3122702</v>
      </c>
      <c r="AQ2421" t="s">
        <v>4330</v>
      </c>
      <c r="AR2421">
        <v>1860</v>
      </c>
    </row>
    <row r="2422" spans="1:44" x14ac:dyDescent="0.25">
      <c r="A2422">
        <v>3516903</v>
      </c>
      <c r="B2422">
        <v>2</v>
      </c>
      <c r="C2422" t="s">
        <v>891</v>
      </c>
      <c r="D2422" t="s">
        <v>3223</v>
      </c>
      <c r="E2422">
        <v>516132</v>
      </c>
      <c r="F2422">
        <v>242</v>
      </c>
      <c r="G2422">
        <v>5808</v>
      </c>
      <c r="H2422">
        <v>2760</v>
      </c>
      <c r="I2422">
        <v>11</v>
      </c>
      <c r="J2422">
        <v>80</v>
      </c>
      <c r="K2422">
        <v>793001</v>
      </c>
      <c r="L2422">
        <v>163</v>
      </c>
      <c r="M2422">
        <v>6765</v>
      </c>
      <c r="N2422">
        <v>90</v>
      </c>
      <c r="O2422">
        <v>24</v>
      </c>
      <c r="P2422">
        <v>456</v>
      </c>
      <c r="R2422">
        <v>3516903</v>
      </c>
      <c r="S2422">
        <v>516132</v>
      </c>
      <c r="T2422">
        <v>242</v>
      </c>
      <c r="U2422">
        <v>5808</v>
      </c>
      <c r="V2422">
        <v>2760</v>
      </c>
      <c r="W2422">
        <v>11</v>
      </c>
      <c r="X2422">
        <v>80</v>
      </c>
      <c r="Z2422">
        <v>3116100</v>
      </c>
      <c r="AB2422">
        <v>1</v>
      </c>
      <c r="AC2422">
        <v>3116100</v>
      </c>
      <c r="AD2422" t="s">
        <v>4253</v>
      </c>
      <c r="AE2422">
        <v>12</v>
      </c>
      <c r="AF2422">
        <v>3116100</v>
      </c>
      <c r="AG2422" t="s">
        <v>4253</v>
      </c>
      <c r="AH2422">
        <v>2000</v>
      </c>
      <c r="AI2422">
        <v>3116100</v>
      </c>
      <c r="AJ2422" t="s">
        <v>4253</v>
      </c>
      <c r="AK2422">
        <v>48</v>
      </c>
      <c r="AL2422">
        <v>3116100</v>
      </c>
      <c r="AM2422" t="s">
        <v>4253</v>
      </c>
      <c r="AN2422" t="s">
        <v>5940</v>
      </c>
      <c r="AO2422">
        <v>0</v>
      </c>
      <c r="AP2422">
        <v>3122801</v>
      </c>
      <c r="AQ2422" t="s">
        <v>4331</v>
      </c>
      <c r="AR2422">
        <v>1320</v>
      </c>
    </row>
    <row r="2423" spans="1:44" x14ac:dyDescent="0.25">
      <c r="A2423">
        <v>3517000</v>
      </c>
      <c r="B2423">
        <v>2</v>
      </c>
      <c r="C2423" t="s">
        <v>891</v>
      </c>
      <c r="D2423" t="s">
        <v>3224</v>
      </c>
      <c r="E2423">
        <v>141422</v>
      </c>
      <c r="F2423">
        <v>125</v>
      </c>
      <c r="G2423">
        <v>12000</v>
      </c>
      <c r="H2423" t="s">
        <v>5940</v>
      </c>
      <c r="I2423">
        <v>5</v>
      </c>
      <c r="J2423">
        <v>90</v>
      </c>
      <c r="K2423">
        <v>156428</v>
      </c>
      <c r="L2423">
        <v>105</v>
      </c>
      <c r="M2423">
        <v>10285</v>
      </c>
      <c r="N2423">
        <v>0</v>
      </c>
      <c r="O2423">
        <v>5</v>
      </c>
      <c r="P2423">
        <v>73</v>
      </c>
      <c r="R2423">
        <v>3517000</v>
      </c>
      <c r="S2423">
        <v>141422</v>
      </c>
      <c r="T2423">
        <v>125</v>
      </c>
      <c r="U2423">
        <v>12000</v>
      </c>
      <c r="V2423" t="s">
        <v>5940</v>
      </c>
      <c r="W2423">
        <v>5</v>
      </c>
      <c r="X2423">
        <v>90</v>
      </c>
      <c r="Z2423">
        <v>3116159</v>
      </c>
      <c r="AB2423" t="s">
        <v>5940</v>
      </c>
      <c r="AC2423">
        <v>3116159</v>
      </c>
      <c r="AD2423" t="s">
        <v>4254</v>
      </c>
      <c r="AE2423">
        <v>4584</v>
      </c>
      <c r="AF2423">
        <v>3116159</v>
      </c>
      <c r="AG2423" t="s">
        <v>4254</v>
      </c>
      <c r="AH2423">
        <v>3300</v>
      </c>
      <c r="AI2423">
        <v>3116159</v>
      </c>
      <c r="AJ2423" t="s">
        <v>4254</v>
      </c>
      <c r="AK2423">
        <v>351</v>
      </c>
      <c r="AL2423">
        <v>3116159</v>
      </c>
      <c r="AM2423" t="s">
        <v>4254</v>
      </c>
      <c r="AN2423">
        <v>23760</v>
      </c>
      <c r="AO2423">
        <v>0</v>
      </c>
      <c r="AP2423">
        <v>3122900</v>
      </c>
      <c r="AQ2423" t="s">
        <v>4332</v>
      </c>
      <c r="AR2423">
        <v>60</v>
      </c>
    </row>
    <row r="2424" spans="1:44" x14ac:dyDescent="0.25">
      <c r="A2424">
        <v>3517109</v>
      </c>
      <c r="B2424">
        <v>2</v>
      </c>
      <c r="C2424" t="s">
        <v>891</v>
      </c>
      <c r="D2424" t="s">
        <v>3225</v>
      </c>
      <c r="E2424">
        <v>104517</v>
      </c>
      <c r="F2424">
        <v>7560</v>
      </c>
      <c r="G2424">
        <v>2496</v>
      </c>
      <c r="H2424">
        <v>363</v>
      </c>
      <c r="I2424" t="s">
        <v>5940</v>
      </c>
      <c r="J2424">
        <v>72</v>
      </c>
      <c r="K2424">
        <v>750500</v>
      </c>
      <c r="L2424">
        <v>2550</v>
      </c>
      <c r="M2424">
        <v>4228</v>
      </c>
      <c r="N2424">
        <v>0</v>
      </c>
      <c r="O2424">
        <v>12</v>
      </c>
      <c r="P2424">
        <v>0</v>
      </c>
      <c r="R2424">
        <v>3517109</v>
      </c>
      <c r="S2424">
        <v>104517</v>
      </c>
      <c r="T2424">
        <v>7560</v>
      </c>
      <c r="U2424">
        <v>2496</v>
      </c>
      <c r="V2424">
        <v>363</v>
      </c>
      <c r="W2424" t="s">
        <v>5940</v>
      </c>
      <c r="X2424">
        <v>72</v>
      </c>
      <c r="Z2424">
        <v>3116209</v>
      </c>
      <c r="AB2424" t="s">
        <v>5940</v>
      </c>
      <c r="AC2424">
        <v>3116209</v>
      </c>
      <c r="AD2424" t="s">
        <v>4255</v>
      </c>
      <c r="AE2424" t="s">
        <v>5940</v>
      </c>
      <c r="AF2424">
        <v>3116209</v>
      </c>
      <c r="AG2424" t="s">
        <v>4255</v>
      </c>
      <c r="AH2424">
        <v>1080</v>
      </c>
      <c r="AI2424">
        <v>3116209</v>
      </c>
      <c r="AJ2424" t="s">
        <v>4255</v>
      </c>
      <c r="AK2424">
        <v>5</v>
      </c>
      <c r="AL2424">
        <v>3116209</v>
      </c>
      <c r="AM2424" t="s">
        <v>4255</v>
      </c>
      <c r="AN2424" t="s">
        <v>5940</v>
      </c>
      <c r="AO2424">
        <v>0</v>
      </c>
      <c r="AP2424">
        <v>3123007</v>
      </c>
      <c r="AQ2424" t="s">
        <v>4333</v>
      </c>
      <c r="AR2424">
        <v>220</v>
      </c>
    </row>
    <row r="2425" spans="1:44" x14ac:dyDescent="0.25">
      <c r="A2425">
        <v>3517208</v>
      </c>
      <c r="B2425">
        <v>2</v>
      </c>
      <c r="C2425" t="s">
        <v>891</v>
      </c>
      <c r="D2425" t="s">
        <v>3226</v>
      </c>
      <c r="E2425">
        <v>310607</v>
      </c>
      <c r="F2425">
        <v>72</v>
      </c>
      <c r="G2425">
        <v>3600</v>
      </c>
      <c r="H2425" t="s">
        <v>5940</v>
      </c>
      <c r="I2425" t="s">
        <v>5940</v>
      </c>
      <c r="J2425" t="s">
        <v>5940</v>
      </c>
      <c r="K2425">
        <v>735000</v>
      </c>
      <c r="L2425">
        <v>60</v>
      </c>
      <c r="M2425">
        <v>10434</v>
      </c>
      <c r="N2425">
        <v>0</v>
      </c>
      <c r="O2425">
        <v>0</v>
      </c>
      <c r="P2425">
        <v>0</v>
      </c>
      <c r="R2425">
        <v>3517208</v>
      </c>
      <c r="S2425">
        <v>310607</v>
      </c>
      <c r="T2425">
        <v>72</v>
      </c>
      <c r="U2425">
        <v>3600</v>
      </c>
      <c r="V2425" t="s">
        <v>5940</v>
      </c>
      <c r="W2425" t="s">
        <v>5940</v>
      </c>
      <c r="X2425" t="s">
        <v>5940</v>
      </c>
      <c r="Z2425">
        <v>3116308</v>
      </c>
      <c r="AB2425" t="s">
        <v>5940</v>
      </c>
      <c r="AC2425">
        <v>3116308</v>
      </c>
      <c r="AD2425" t="s">
        <v>4256</v>
      </c>
      <c r="AE2425">
        <v>546</v>
      </c>
      <c r="AF2425">
        <v>3116308</v>
      </c>
      <c r="AG2425" t="s">
        <v>4256</v>
      </c>
      <c r="AH2425">
        <v>3600</v>
      </c>
      <c r="AI2425">
        <v>3116308</v>
      </c>
      <c r="AJ2425" t="s">
        <v>4256</v>
      </c>
      <c r="AK2425">
        <v>1014</v>
      </c>
      <c r="AL2425">
        <v>3116308</v>
      </c>
      <c r="AM2425" t="s">
        <v>4256</v>
      </c>
      <c r="AN2425" t="s">
        <v>5940</v>
      </c>
      <c r="AO2425">
        <v>0</v>
      </c>
      <c r="AP2425">
        <v>3123106</v>
      </c>
      <c r="AQ2425" t="s">
        <v>4334</v>
      </c>
      <c r="AR2425">
        <v>600</v>
      </c>
    </row>
    <row r="2426" spans="1:44" x14ac:dyDescent="0.25">
      <c r="A2426">
        <v>3517307</v>
      </c>
      <c r="B2426">
        <v>2</v>
      </c>
      <c r="C2426" t="s">
        <v>891</v>
      </c>
      <c r="D2426" t="s">
        <v>3227</v>
      </c>
      <c r="E2426" t="s">
        <v>5940</v>
      </c>
      <c r="F2426" t="s">
        <v>5940</v>
      </c>
      <c r="G2426">
        <v>1400</v>
      </c>
      <c r="H2426" t="s">
        <v>5940</v>
      </c>
      <c r="I2426" t="s">
        <v>5940</v>
      </c>
      <c r="J2426" t="s">
        <v>5940</v>
      </c>
      <c r="K2426">
        <v>72000</v>
      </c>
      <c r="L2426">
        <v>0</v>
      </c>
      <c r="M2426">
        <v>1230</v>
      </c>
      <c r="N2426">
        <v>0</v>
      </c>
      <c r="O2426">
        <v>0</v>
      </c>
      <c r="P2426">
        <v>0</v>
      </c>
      <c r="R2426">
        <v>3517307</v>
      </c>
      <c r="S2426" t="s">
        <v>5940</v>
      </c>
      <c r="T2426" t="s">
        <v>5940</v>
      </c>
      <c r="U2426">
        <v>1400</v>
      </c>
      <c r="V2426" t="s">
        <v>5940</v>
      </c>
      <c r="W2426" t="s">
        <v>5940</v>
      </c>
      <c r="X2426" t="s">
        <v>5940</v>
      </c>
      <c r="Z2426">
        <v>3116407</v>
      </c>
      <c r="AB2426" t="s">
        <v>5940</v>
      </c>
      <c r="AC2426">
        <v>3116407</v>
      </c>
      <c r="AD2426" t="s">
        <v>4257</v>
      </c>
      <c r="AE2426">
        <v>154</v>
      </c>
      <c r="AF2426">
        <v>3116407</v>
      </c>
      <c r="AG2426" t="s">
        <v>4257</v>
      </c>
      <c r="AH2426" t="s">
        <v>5940</v>
      </c>
      <c r="AI2426">
        <v>3116407</v>
      </c>
      <c r="AJ2426" t="s">
        <v>4257</v>
      </c>
      <c r="AK2426">
        <v>109</v>
      </c>
      <c r="AL2426">
        <v>3116407</v>
      </c>
      <c r="AM2426" t="s">
        <v>4257</v>
      </c>
      <c r="AN2426">
        <v>220</v>
      </c>
      <c r="AO2426">
        <v>0</v>
      </c>
      <c r="AP2426">
        <v>3123205</v>
      </c>
      <c r="AQ2426" t="s">
        <v>4335</v>
      </c>
      <c r="AR2426">
        <v>8100</v>
      </c>
    </row>
    <row r="2427" spans="1:44" x14ac:dyDescent="0.25">
      <c r="A2427">
        <v>3517406</v>
      </c>
      <c r="B2427">
        <v>2</v>
      </c>
      <c r="C2427" t="s">
        <v>891</v>
      </c>
      <c r="D2427" t="s">
        <v>3228</v>
      </c>
      <c r="E2427">
        <v>2742780</v>
      </c>
      <c r="F2427">
        <v>97760</v>
      </c>
      <c r="G2427">
        <v>46755</v>
      </c>
      <c r="H2427">
        <v>1500</v>
      </c>
      <c r="I2427">
        <v>240</v>
      </c>
      <c r="J2427">
        <v>17527</v>
      </c>
      <c r="K2427">
        <v>5100000</v>
      </c>
      <c r="L2427">
        <v>96000</v>
      </c>
      <c r="M2427">
        <v>78900</v>
      </c>
      <c r="N2427">
        <v>0</v>
      </c>
      <c r="O2427">
        <v>150</v>
      </c>
      <c r="P2427">
        <v>18620</v>
      </c>
      <c r="R2427">
        <v>3517406</v>
      </c>
      <c r="S2427">
        <v>2742780</v>
      </c>
      <c r="T2427">
        <v>97760</v>
      </c>
      <c r="U2427">
        <v>46755</v>
      </c>
      <c r="V2427">
        <v>1500</v>
      </c>
      <c r="W2427">
        <v>240</v>
      </c>
      <c r="X2427">
        <v>17527</v>
      </c>
      <c r="Z2427">
        <v>3116506</v>
      </c>
      <c r="AB2427" t="s">
        <v>5940</v>
      </c>
      <c r="AC2427">
        <v>3116506</v>
      </c>
      <c r="AD2427" t="s">
        <v>4258</v>
      </c>
      <c r="AE2427">
        <v>75</v>
      </c>
      <c r="AF2427">
        <v>3116506</v>
      </c>
      <c r="AG2427" t="s">
        <v>4258</v>
      </c>
      <c r="AH2427">
        <v>27500</v>
      </c>
      <c r="AI2427">
        <v>3116506</v>
      </c>
      <c r="AJ2427" t="s">
        <v>4258</v>
      </c>
      <c r="AK2427">
        <v>429</v>
      </c>
      <c r="AL2427">
        <v>3116506</v>
      </c>
      <c r="AM2427" t="s">
        <v>4258</v>
      </c>
      <c r="AN2427" t="s">
        <v>5940</v>
      </c>
      <c r="AO2427">
        <v>0</v>
      </c>
      <c r="AP2427">
        <v>3123304</v>
      </c>
      <c r="AQ2427" t="s">
        <v>4336</v>
      </c>
      <c r="AR2427">
        <v>1600</v>
      </c>
    </row>
    <row r="2428" spans="1:44" x14ac:dyDescent="0.25">
      <c r="A2428">
        <v>3517505</v>
      </c>
      <c r="B2428">
        <v>2</v>
      </c>
      <c r="C2428" t="s">
        <v>891</v>
      </c>
      <c r="D2428" t="s">
        <v>3229</v>
      </c>
      <c r="E2428">
        <v>569456</v>
      </c>
      <c r="F2428">
        <v>625</v>
      </c>
      <c r="G2428">
        <v>3840</v>
      </c>
      <c r="H2428" t="s">
        <v>5940</v>
      </c>
      <c r="I2428">
        <v>110</v>
      </c>
      <c r="J2428" t="s">
        <v>5940</v>
      </c>
      <c r="K2428">
        <v>1434510</v>
      </c>
      <c r="L2428">
        <v>216</v>
      </c>
      <c r="M2428">
        <v>3156</v>
      </c>
      <c r="N2428">
        <v>0</v>
      </c>
      <c r="O2428">
        <v>0</v>
      </c>
      <c r="P2428">
        <v>0</v>
      </c>
      <c r="R2428">
        <v>3517505</v>
      </c>
      <c r="S2428">
        <v>569456</v>
      </c>
      <c r="T2428">
        <v>625</v>
      </c>
      <c r="U2428">
        <v>3840</v>
      </c>
      <c r="V2428" t="s">
        <v>5940</v>
      </c>
      <c r="W2428">
        <v>110</v>
      </c>
      <c r="X2428" t="s">
        <v>5940</v>
      </c>
      <c r="Z2428">
        <v>3116605</v>
      </c>
      <c r="AB2428" t="s">
        <v>5940</v>
      </c>
      <c r="AC2428">
        <v>3116605</v>
      </c>
      <c r="AD2428" t="s">
        <v>4259</v>
      </c>
      <c r="AE2428">
        <v>72</v>
      </c>
      <c r="AF2428">
        <v>3116605</v>
      </c>
      <c r="AG2428" t="s">
        <v>4259</v>
      </c>
      <c r="AH2428">
        <v>6500</v>
      </c>
      <c r="AI2428">
        <v>3116605</v>
      </c>
      <c r="AJ2428" t="s">
        <v>4259</v>
      </c>
      <c r="AK2428">
        <v>49</v>
      </c>
      <c r="AL2428">
        <v>3116605</v>
      </c>
      <c r="AM2428" t="s">
        <v>4259</v>
      </c>
      <c r="AN2428" t="s">
        <v>5940</v>
      </c>
      <c r="AO2428">
        <v>0</v>
      </c>
      <c r="AP2428">
        <v>3123403</v>
      </c>
      <c r="AQ2428" t="s">
        <v>4337</v>
      </c>
      <c r="AR2428">
        <v>1080</v>
      </c>
    </row>
    <row r="2429" spans="1:44" x14ac:dyDescent="0.25">
      <c r="A2429">
        <v>3517604</v>
      </c>
      <c r="B2429">
        <v>2</v>
      </c>
      <c r="C2429" t="s">
        <v>891</v>
      </c>
      <c r="D2429" t="s">
        <v>3230</v>
      </c>
      <c r="E2429" t="s">
        <v>5940</v>
      </c>
      <c r="F2429" t="s">
        <v>5940</v>
      </c>
      <c r="G2429">
        <v>16434</v>
      </c>
      <c r="H2429" t="s">
        <v>5940</v>
      </c>
      <c r="I2429">
        <v>72</v>
      </c>
      <c r="J2429">
        <v>348</v>
      </c>
      <c r="K2429">
        <v>0</v>
      </c>
      <c r="L2429">
        <v>0</v>
      </c>
      <c r="M2429">
        <v>16000</v>
      </c>
      <c r="N2429">
        <v>0</v>
      </c>
      <c r="O2429">
        <v>36</v>
      </c>
      <c r="P2429">
        <v>252</v>
      </c>
      <c r="R2429">
        <v>3517604</v>
      </c>
      <c r="S2429" t="s">
        <v>5940</v>
      </c>
      <c r="T2429" t="s">
        <v>5940</v>
      </c>
      <c r="U2429">
        <v>16434</v>
      </c>
      <c r="V2429" t="s">
        <v>5940</v>
      </c>
      <c r="W2429">
        <v>72</v>
      </c>
      <c r="X2429">
        <v>348</v>
      </c>
      <c r="Z2429">
        <v>3116704</v>
      </c>
      <c r="AB2429" t="s">
        <v>5940</v>
      </c>
      <c r="AC2429">
        <v>3116704</v>
      </c>
      <c r="AD2429" t="s">
        <v>4260</v>
      </c>
      <c r="AE2429">
        <v>17</v>
      </c>
      <c r="AF2429">
        <v>3116704</v>
      </c>
      <c r="AG2429" t="s">
        <v>4260</v>
      </c>
      <c r="AH2429">
        <v>585</v>
      </c>
      <c r="AI2429">
        <v>3116704</v>
      </c>
      <c r="AJ2429" t="s">
        <v>4260</v>
      </c>
      <c r="AK2429">
        <v>860</v>
      </c>
      <c r="AL2429">
        <v>3116704</v>
      </c>
      <c r="AM2429" t="s">
        <v>4260</v>
      </c>
      <c r="AN2429" t="s">
        <v>5940</v>
      </c>
      <c r="AO2429">
        <v>0</v>
      </c>
      <c r="AP2429">
        <v>3123502</v>
      </c>
      <c r="AQ2429" t="s">
        <v>4338</v>
      </c>
      <c r="AR2429">
        <v>2250</v>
      </c>
    </row>
    <row r="2430" spans="1:44" x14ac:dyDescent="0.25">
      <c r="A2430">
        <v>3517703</v>
      </c>
      <c r="B2430">
        <v>2</v>
      </c>
      <c r="C2430" t="s">
        <v>891</v>
      </c>
      <c r="D2430" t="s">
        <v>3231</v>
      </c>
      <c r="E2430">
        <v>1542037</v>
      </c>
      <c r="F2430">
        <v>13770</v>
      </c>
      <c r="G2430">
        <v>1776</v>
      </c>
      <c r="H2430">
        <v>1785</v>
      </c>
      <c r="I2430" t="s">
        <v>5940</v>
      </c>
      <c r="J2430" t="s">
        <v>5940</v>
      </c>
      <c r="K2430">
        <v>1871785</v>
      </c>
      <c r="L2430">
        <v>11400</v>
      </c>
      <c r="M2430">
        <v>5410</v>
      </c>
      <c r="N2430">
        <v>600</v>
      </c>
      <c r="O2430">
        <v>0</v>
      </c>
      <c r="P2430">
        <v>0</v>
      </c>
      <c r="R2430">
        <v>3517703</v>
      </c>
      <c r="S2430">
        <v>1542037</v>
      </c>
      <c r="T2430">
        <v>13770</v>
      </c>
      <c r="U2430">
        <v>1776</v>
      </c>
      <c r="V2430">
        <v>1785</v>
      </c>
      <c r="W2430" t="s">
        <v>5940</v>
      </c>
      <c r="X2430" t="s">
        <v>5940</v>
      </c>
      <c r="Z2430">
        <v>3116803</v>
      </c>
      <c r="AB2430" t="s">
        <v>5940</v>
      </c>
      <c r="AC2430">
        <v>3116803</v>
      </c>
      <c r="AD2430" t="s">
        <v>4261</v>
      </c>
      <c r="AE2430">
        <v>4</v>
      </c>
      <c r="AF2430">
        <v>3116803</v>
      </c>
      <c r="AG2430" t="s">
        <v>4261</v>
      </c>
      <c r="AH2430">
        <v>9600</v>
      </c>
      <c r="AI2430">
        <v>3116803</v>
      </c>
      <c r="AJ2430" t="s">
        <v>4261</v>
      </c>
      <c r="AK2430">
        <v>250</v>
      </c>
      <c r="AL2430">
        <v>3116803</v>
      </c>
      <c r="AM2430" t="s">
        <v>4261</v>
      </c>
      <c r="AN2430" t="s">
        <v>5940</v>
      </c>
      <c r="AO2430">
        <v>0</v>
      </c>
      <c r="AP2430">
        <v>3123528</v>
      </c>
      <c r="AQ2430" t="s">
        <v>4339</v>
      </c>
      <c r="AR2430">
        <v>2280</v>
      </c>
    </row>
    <row r="2431" spans="1:44" x14ac:dyDescent="0.25">
      <c r="A2431">
        <v>3517802</v>
      </c>
      <c r="B2431">
        <v>2</v>
      </c>
      <c r="C2431" t="s">
        <v>891</v>
      </c>
      <c r="D2431" t="s">
        <v>3232</v>
      </c>
      <c r="E2431">
        <v>258823</v>
      </c>
      <c r="F2431" t="s">
        <v>5940</v>
      </c>
      <c r="G2431">
        <v>13440</v>
      </c>
      <c r="H2431">
        <v>337</v>
      </c>
      <c r="I2431">
        <v>30</v>
      </c>
      <c r="J2431">
        <v>360</v>
      </c>
      <c r="K2431">
        <v>900000</v>
      </c>
      <c r="L2431">
        <v>0</v>
      </c>
      <c r="M2431">
        <v>8025</v>
      </c>
      <c r="N2431">
        <v>300</v>
      </c>
      <c r="O2431">
        <v>30</v>
      </c>
      <c r="P2431">
        <v>240</v>
      </c>
      <c r="R2431">
        <v>3517802</v>
      </c>
      <c r="S2431">
        <v>258823</v>
      </c>
      <c r="T2431" t="s">
        <v>5940</v>
      </c>
      <c r="U2431">
        <v>13440</v>
      </c>
      <c r="V2431">
        <v>337</v>
      </c>
      <c r="W2431">
        <v>30</v>
      </c>
      <c r="X2431">
        <v>360</v>
      </c>
      <c r="Z2431">
        <v>3116902</v>
      </c>
      <c r="AB2431" t="s">
        <v>5940</v>
      </c>
      <c r="AC2431">
        <v>3116902</v>
      </c>
      <c r="AD2431" t="s">
        <v>4262</v>
      </c>
      <c r="AE2431">
        <v>228</v>
      </c>
      <c r="AF2431">
        <v>3116902</v>
      </c>
      <c r="AG2431" t="s">
        <v>4262</v>
      </c>
      <c r="AH2431">
        <v>54880</v>
      </c>
      <c r="AI2431">
        <v>3116902</v>
      </c>
      <c r="AJ2431" t="s">
        <v>4262</v>
      </c>
      <c r="AK2431" t="s">
        <v>5940</v>
      </c>
      <c r="AL2431">
        <v>3116902</v>
      </c>
      <c r="AM2431" t="s">
        <v>4262</v>
      </c>
      <c r="AN2431">
        <v>1300</v>
      </c>
      <c r="AO2431">
        <v>0</v>
      </c>
      <c r="AP2431">
        <v>3123601</v>
      </c>
      <c r="AQ2431" t="s">
        <v>4340</v>
      </c>
      <c r="AR2431">
        <v>14400</v>
      </c>
    </row>
    <row r="2432" spans="1:44" x14ac:dyDescent="0.25">
      <c r="A2432">
        <v>3517901</v>
      </c>
      <c r="B2432">
        <v>2</v>
      </c>
      <c r="C2432" t="s">
        <v>891</v>
      </c>
      <c r="D2432" t="s">
        <v>3233</v>
      </c>
      <c r="E2432">
        <v>508443</v>
      </c>
      <c r="F2432">
        <v>4500</v>
      </c>
      <c r="G2432">
        <v>6174</v>
      </c>
      <c r="H2432" t="s">
        <v>5940</v>
      </c>
      <c r="I2432" t="s">
        <v>5940</v>
      </c>
      <c r="J2432" t="s">
        <v>5940</v>
      </c>
      <c r="K2432">
        <v>1754400</v>
      </c>
      <c r="L2432">
        <v>5060</v>
      </c>
      <c r="M2432">
        <v>4140</v>
      </c>
      <c r="N2432">
        <v>0</v>
      </c>
      <c r="O2432">
        <v>0</v>
      </c>
      <c r="P2432">
        <v>0</v>
      </c>
      <c r="R2432">
        <v>3517901</v>
      </c>
      <c r="S2432">
        <v>508443</v>
      </c>
      <c r="T2432">
        <v>4500</v>
      </c>
      <c r="U2432">
        <v>6174</v>
      </c>
      <c r="V2432" t="s">
        <v>5940</v>
      </c>
      <c r="W2432" t="s">
        <v>5940</v>
      </c>
      <c r="X2432" t="s">
        <v>5940</v>
      </c>
      <c r="Z2432">
        <v>3117009</v>
      </c>
      <c r="AB2432" t="s">
        <v>5940</v>
      </c>
      <c r="AC2432">
        <v>3117009</v>
      </c>
      <c r="AD2432" t="s">
        <v>4263</v>
      </c>
      <c r="AE2432">
        <v>6</v>
      </c>
      <c r="AF2432">
        <v>3117009</v>
      </c>
      <c r="AG2432" t="s">
        <v>4263</v>
      </c>
      <c r="AH2432">
        <v>18000</v>
      </c>
      <c r="AI2432">
        <v>3117009</v>
      </c>
      <c r="AJ2432" t="s">
        <v>4263</v>
      </c>
      <c r="AK2432">
        <v>165</v>
      </c>
      <c r="AL2432">
        <v>3117009</v>
      </c>
      <c r="AM2432" t="s">
        <v>4263</v>
      </c>
      <c r="AN2432" t="s">
        <v>5940</v>
      </c>
      <c r="AO2432">
        <v>0</v>
      </c>
      <c r="AP2432">
        <v>3123700</v>
      </c>
      <c r="AQ2432" t="s">
        <v>4341</v>
      </c>
      <c r="AR2432">
        <v>360</v>
      </c>
    </row>
    <row r="2433" spans="1:44" x14ac:dyDescent="0.25">
      <c r="A2433">
        <v>3518008</v>
      </c>
      <c r="B2433">
        <v>2</v>
      </c>
      <c r="C2433" t="s">
        <v>891</v>
      </c>
      <c r="D2433" t="s">
        <v>3234</v>
      </c>
      <c r="E2433">
        <v>12516</v>
      </c>
      <c r="F2433">
        <v>60</v>
      </c>
      <c r="G2433">
        <v>396</v>
      </c>
      <c r="H2433">
        <v>78</v>
      </c>
      <c r="I2433">
        <v>3</v>
      </c>
      <c r="J2433">
        <v>48</v>
      </c>
      <c r="K2433">
        <v>32000</v>
      </c>
      <c r="L2433">
        <v>82</v>
      </c>
      <c r="M2433">
        <v>390</v>
      </c>
      <c r="N2433">
        <v>120</v>
      </c>
      <c r="O2433">
        <v>0</v>
      </c>
      <c r="P2433">
        <v>0</v>
      </c>
      <c r="R2433">
        <v>3518008</v>
      </c>
      <c r="S2433">
        <v>12516</v>
      </c>
      <c r="T2433">
        <v>60</v>
      </c>
      <c r="U2433">
        <v>396</v>
      </c>
      <c r="V2433">
        <v>78</v>
      </c>
      <c r="W2433">
        <v>3</v>
      </c>
      <c r="X2433">
        <v>48</v>
      </c>
      <c r="Z2433">
        <v>3117108</v>
      </c>
      <c r="AB2433" t="s">
        <v>5940</v>
      </c>
      <c r="AC2433">
        <v>3117108</v>
      </c>
      <c r="AD2433" t="s">
        <v>4264</v>
      </c>
      <c r="AE2433">
        <v>264</v>
      </c>
      <c r="AF2433">
        <v>3117108</v>
      </c>
      <c r="AG2433" t="s">
        <v>4264</v>
      </c>
      <c r="AH2433">
        <v>1800</v>
      </c>
      <c r="AI2433">
        <v>3117108</v>
      </c>
      <c r="AJ2433" t="s">
        <v>4264</v>
      </c>
      <c r="AK2433">
        <v>171</v>
      </c>
      <c r="AL2433">
        <v>3117108</v>
      </c>
      <c r="AM2433" t="s">
        <v>4264</v>
      </c>
      <c r="AN2433" t="s">
        <v>5940</v>
      </c>
      <c r="AO2433">
        <v>0</v>
      </c>
      <c r="AP2433">
        <v>3123809</v>
      </c>
      <c r="AQ2433" t="s">
        <v>4342</v>
      </c>
      <c r="AR2433">
        <v>3000</v>
      </c>
    </row>
    <row r="2434" spans="1:44" x14ac:dyDescent="0.25">
      <c r="A2434">
        <v>3518107</v>
      </c>
      <c r="B2434">
        <v>2</v>
      </c>
      <c r="C2434" t="s">
        <v>891</v>
      </c>
      <c r="D2434" t="s">
        <v>3235</v>
      </c>
      <c r="E2434" t="s">
        <v>5940</v>
      </c>
      <c r="F2434">
        <v>356</v>
      </c>
      <c r="G2434">
        <v>1425</v>
      </c>
      <c r="H2434" t="s">
        <v>5940</v>
      </c>
      <c r="I2434" t="s">
        <v>5940</v>
      </c>
      <c r="J2434">
        <v>20</v>
      </c>
      <c r="K2434">
        <v>80000</v>
      </c>
      <c r="L2434">
        <v>310</v>
      </c>
      <c r="M2434">
        <v>2553</v>
      </c>
      <c r="N2434">
        <v>0</v>
      </c>
      <c r="O2434">
        <v>0</v>
      </c>
      <c r="P2434">
        <v>26</v>
      </c>
      <c r="R2434">
        <v>3518107</v>
      </c>
      <c r="S2434" t="s">
        <v>5940</v>
      </c>
      <c r="T2434">
        <v>356</v>
      </c>
      <c r="U2434">
        <v>1425</v>
      </c>
      <c r="V2434" t="s">
        <v>5940</v>
      </c>
      <c r="W2434" t="s">
        <v>5940</v>
      </c>
      <c r="X2434">
        <v>20</v>
      </c>
      <c r="Z2434">
        <v>3117207</v>
      </c>
      <c r="AB2434" t="s">
        <v>5940</v>
      </c>
      <c r="AC2434">
        <v>3117207</v>
      </c>
      <c r="AD2434" t="s">
        <v>4265</v>
      </c>
      <c r="AE2434">
        <v>4</v>
      </c>
      <c r="AF2434">
        <v>3117207</v>
      </c>
      <c r="AG2434" t="s">
        <v>4265</v>
      </c>
      <c r="AH2434">
        <v>600</v>
      </c>
      <c r="AI2434">
        <v>3117207</v>
      </c>
      <c r="AJ2434" t="s">
        <v>4265</v>
      </c>
      <c r="AK2434">
        <v>180</v>
      </c>
      <c r="AL2434">
        <v>3117207</v>
      </c>
      <c r="AM2434" t="s">
        <v>4265</v>
      </c>
      <c r="AN2434" t="s">
        <v>5940</v>
      </c>
      <c r="AO2434">
        <v>0</v>
      </c>
      <c r="AP2434">
        <v>3123858</v>
      </c>
      <c r="AQ2434" t="s">
        <v>4343</v>
      </c>
      <c r="AR2434">
        <v>350</v>
      </c>
    </row>
    <row r="2435" spans="1:44" x14ac:dyDescent="0.25">
      <c r="A2435">
        <v>3518206</v>
      </c>
      <c r="B2435">
        <v>2</v>
      </c>
      <c r="C2435" t="s">
        <v>891</v>
      </c>
      <c r="D2435" t="s">
        <v>3236</v>
      </c>
      <c r="E2435">
        <v>2165783</v>
      </c>
      <c r="F2435">
        <v>8100</v>
      </c>
      <c r="G2435">
        <v>14700</v>
      </c>
      <c r="H2435">
        <v>360</v>
      </c>
      <c r="I2435" t="s">
        <v>5940</v>
      </c>
      <c r="J2435">
        <v>540</v>
      </c>
      <c r="K2435">
        <v>3645000</v>
      </c>
      <c r="L2435">
        <v>4160</v>
      </c>
      <c r="M2435">
        <v>29550</v>
      </c>
      <c r="N2435">
        <v>0</v>
      </c>
      <c r="O2435">
        <v>0</v>
      </c>
      <c r="P2435">
        <v>1956</v>
      </c>
      <c r="R2435">
        <v>3518206</v>
      </c>
      <c r="S2435">
        <v>2165783</v>
      </c>
      <c r="T2435">
        <v>8100</v>
      </c>
      <c r="U2435">
        <v>14700</v>
      </c>
      <c r="V2435">
        <v>360</v>
      </c>
      <c r="W2435" t="s">
        <v>5940</v>
      </c>
      <c r="X2435">
        <v>540</v>
      </c>
      <c r="Z2435">
        <v>3117306</v>
      </c>
      <c r="AB2435" t="s">
        <v>5940</v>
      </c>
      <c r="AC2435">
        <v>3117306</v>
      </c>
      <c r="AD2435" t="s">
        <v>4266</v>
      </c>
      <c r="AE2435" t="s">
        <v>5940</v>
      </c>
      <c r="AF2435">
        <v>3117306</v>
      </c>
      <c r="AG2435" t="s">
        <v>4266</v>
      </c>
      <c r="AH2435">
        <v>1330000</v>
      </c>
      <c r="AI2435">
        <v>3117306</v>
      </c>
      <c r="AJ2435" t="s">
        <v>4266</v>
      </c>
      <c r="AK2435">
        <v>4080</v>
      </c>
      <c r="AL2435">
        <v>3117306</v>
      </c>
      <c r="AM2435" t="s">
        <v>4266</v>
      </c>
      <c r="AN2435">
        <v>84000</v>
      </c>
      <c r="AO2435">
        <v>0</v>
      </c>
      <c r="AP2435">
        <v>3123908</v>
      </c>
      <c r="AQ2435" t="s">
        <v>4344</v>
      </c>
      <c r="AR2435">
        <v>13725</v>
      </c>
    </row>
    <row r="2436" spans="1:44" x14ac:dyDescent="0.25">
      <c r="A2436">
        <v>3518305</v>
      </c>
      <c r="B2436">
        <v>2</v>
      </c>
      <c r="C2436" t="s">
        <v>891</v>
      </c>
      <c r="D2436" t="s">
        <v>3237</v>
      </c>
      <c r="E2436" t="s">
        <v>5940</v>
      </c>
      <c r="F2436" t="s">
        <v>5940</v>
      </c>
      <c r="G2436">
        <v>739</v>
      </c>
      <c r="H2436" t="s">
        <v>5940</v>
      </c>
      <c r="I2436" t="s">
        <v>5940</v>
      </c>
      <c r="J2436">
        <v>100</v>
      </c>
      <c r="K2436">
        <v>0</v>
      </c>
      <c r="L2436">
        <v>0</v>
      </c>
      <c r="M2436">
        <v>649</v>
      </c>
      <c r="N2436">
        <v>0</v>
      </c>
      <c r="O2436">
        <v>0</v>
      </c>
      <c r="P2436">
        <v>154</v>
      </c>
      <c r="R2436">
        <v>3518305</v>
      </c>
      <c r="S2436" t="s">
        <v>5940</v>
      </c>
      <c r="T2436" t="s">
        <v>5940</v>
      </c>
      <c r="U2436">
        <v>739</v>
      </c>
      <c r="V2436" t="s">
        <v>5940</v>
      </c>
      <c r="W2436" t="s">
        <v>5940</v>
      </c>
      <c r="X2436">
        <v>100</v>
      </c>
      <c r="Z2436">
        <v>3117405</v>
      </c>
      <c r="AB2436" t="s">
        <v>5940</v>
      </c>
      <c r="AC2436">
        <v>3117405</v>
      </c>
      <c r="AD2436" t="s">
        <v>4267</v>
      </c>
      <c r="AE2436">
        <v>513</v>
      </c>
      <c r="AF2436">
        <v>3117405</v>
      </c>
      <c r="AG2436" t="s">
        <v>4267</v>
      </c>
      <c r="AH2436">
        <v>7500</v>
      </c>
      <c r="AI2436">
        <v>3117405</v>
      </c>
      <c r="AJ2436" t="s">
        <v>4267</v>
      </c>
      <c r="AK2436">
        <v>61</v>
      </c>
      <c r="AL2436">
        <v>3117405</v>
      </c>
      <c r="AM2436" t="s">
        <v>4267</v>
      </c>
      <c r="AN2436" t="s">
        <v>5940</v>
      </c>
      <c r="AO2436">
        <v>0</v>
      </c>
      <c r="AP2436">
        <v>3124005</v>
      </c>
      <c r="AQ2436" t="s">
        <v>4345</v>
      </c>
      <c r="AR2436">
        <v>4900</v>
      </c>
    </row>
    <row r="2437" spans="1:44" x14ac:dyDescent="0.25">
      <c r="A2437">
        <v>3518404</v>
      </c>
      <c r="B2437">
        <v>2</v>
      </c>
      <c r="C2437" t="s">
        <v>891</v>
      </c>
      <c r="D2437" t="s">
        <v>3238</v>
      </c>
      <c r="E2437" t="s">
        <v>5940</v>
      </c>
      <c r="F2437" t="s">
        <v>5940</v>
      </c>
      <c r="G2437">
        <v>700</v>
      </c>
      <c r="H2437" t="s">
        <v>5940</v>
      </c>
      <c r="I2437">
        <v>10335</v>
      </c>
      <c r="J2437">
        <v>33</v>
      </c>
      <c r="K2437">
        <v>0</v>
      </c>
      <c r="L2437">
        <v>0</v>
      </c>
      <c r="M2437">
        <v>634</v>
      </c>
      <c r="N2437">
        <v>0</v>
      </c>
      <c r="O2437">
        <v>9611</v>
      </c>
      <c r="P2437">
        <v>45</v>
      </c>
      <c r="R2437">
        <v>3518404</v>
      </c>
      <c r="S2437" t="s">
        <v>5940</v>
      </c>
      <c r="T2437" t="s">
        <v>5940</v>
      </c>
      <c r="U2437">
        <v>700</v>
      </c>
      <c r="V2437" t="s">
        <v>5940</v>
      </c>
      <c r="W2437">
        <v>10335</v>
      </c>
      <c r="X2437">
        <v>33</v>
      </c>
      <c r="Z2437">
        <v>3117504</v>
      </c>
      <c r="AB2437" t="s">
        <v>5940</v>
      </c>
      <c r="AC2437">
        <v>3117504</v>
      </c>
      <c r="AD2437" t="s">
        <v>4268</v>
      </c>
      <c r="AE2437">
        <v>393</v>
      </c>
      <c r="AF2437">
        <v>3117504</v>
      </c>
      <c r="AG2437" t="s">
        <v>4268</v>
      </c>
      <c r="AH2437">
        <v>7200</v>
      </c>
      <c r="AI2437">
        <v>3117504</v>
      </c>
      <c r="AJ2437" t="s">
        <v>4268</v>
      </c>
      <c r="AK2437">
        <v>75</v>
      </c>
      <c r="AL2437">
        <v>3117504</v>
      </c>
      <c r="AM2437" t="s">
        <v>4268</v>
      </c>
      <c r="AN2437" t="s">
        <v>5940</v>
      </c>
      <c r="AO2437">
        <v>0</v>
      </c>
      <c r="AP2437">
        <v>3124104</v>
      </c>
      <c r="AQ2437" t="s">
        <v>4346</v>
      </c>
      <c r="AR2437">
        <v>2080</v>
      </c>
    </row>
    <row r="2438" spans="1:44" x14ac:dyDescent="0.25">
      <c r="A2438">
        <v>3518503</v>
      </c>
      <c r="B2438">
        <v>2</v>
      </c>
      <c r="C2438" t="s">
        <v>891</v>
      </c>
      <c r="D2438" t="s">
        <v>3239</v>
      </c>
      <c r="E2438">
        <v>178346</v>
      </c>
      <c r="F2438">
        <v>90</v>
      </c>
      <c r="G2438">
        <v>8280</v>
      </c>
      <c r="H2438" t="s">
        <v>5940</v>
      </c>
      <c r="I2438">
        <v>18</v>
      </c>
      <c r="J2438">
        <v>132</v>
      </c>
      <c r="K2438">
        <v>240000</v>
      </c>
      <c r="L2438">
        <v>110</v>
      </c>
      <c r="M2438">
        <v>4519</v>
      </c>
      <c r="N2438">
        <v>0</v>
      </c>
      <c r="O2438">
        <v>20</v>
      </c>
      <c r="P2438">
        <v>190</v>
      </c>
      <c r="R2438">
        <v>3518503</v>
      </c>
      <c r="S2438">
        <v>178346</v>
      </c>
      <c r="T2438">
        <v>90</v>
      </c>
      <c r="U2438">
        <v>8280</v>
      </c>
      <c r="V2438" t="s">
        <v>5940</v>
      </c>
      <c r="W2438">
        <v>18</v>
      </c>
      <c r="X2438">
        <v>132</v>
      </c>
      <c r="Z2438">
        <v>3117603</v>
      </c>
      <c r="AB2438" t="s">
        <v>5940</v>
      </c>
      <c r="AC2438">
        <v>3117603</v>
      </c>
      <c r="AD2438" t="s">
        <v>4269</v>
      </c>
      <c r="AE2438">
        <v>60</v>
      </c>
      <c r="AF2438">
        <v>3117603</v>
      </c>
      <c r="AG2438" t="s">
        <v>4269</v>
      </c>
      <c r="AH2438">
        <v>9750</v>
      </c>
      <c r="AI2438">
        <v>3117603</v>
      </c>
      <c r="AJ2438" t="s">
        <v>4269</v>
      </c>
      <c r="AK2438">
        <v>102</v>
      </c>
      <c r="AL2438">
        <v>3117603</v>
      </c>
      <c r="AM2438" t="s">
        <v>4269</v>
      </c>
      <c r="AN2438" t="s">
        <v>5940</v>
      </c>
      <c r="AO2438">
        <v>0</v>
      </c>
      <c r="AP2438">
        <v>3124203</v>
      </c>
      <c r="AQ2438" t="s">
        <v>4347</v>
      </c>
      <c r="AR2438">
        <v>3150</v>
      </c>
    </row>
    <row r="2439" spans="1:44" x14ac:dyDescent="0.25">
      <c r="A2439">
        <v>3518602</v>
      </c>
      <c r="B2439">
        <v>2</v>
      </c>
      <c r="C2439" t="s">
        <v>891</v>
      </c>
      <c r="D2439" t="s">
        <v>3240</v>
      </c>
      <c r="E2439">
        <v>1594133</v>
      </c>
      <c r="F2439">
        <v>4104</v>
      </c>
      <c r="G2439">
        <v>240</v>
      </c>
      <c r="H2439" t="s">
        <v>5940</v>
      </c>
      <c r="I2439">
        <v>96</v>
      </c>
      <c r="J2439">
        <v>12</v>
      </c>
      <c r="K2439">
        <v>1548000</v>
      </c>
      <c r="L2439">
        <v>4080</v>
      </c>
      <c r="M2439">
        <v>320</v>
      </c>
      <c r="N2439">
        <v>0</v>
      </c>
      <c r="O2439">
        <v>144</v>
      </c>
      <c r="P2439">
        <v>0</v>
      </c>
      <c r="R2439">
        <v>3518602</v>
      </c>
      <c r="S2439">
        <v>1594133</v>
      </c>
      <c r="T2439">
        <v>4104</v>
      </c>
      <c r="U2439">
        <v>240</v>
      </c>
      <c r="V2439" t="s">
        <v>5940</v>
      </c>
      <c r="W2439">
        <v>96</v>
      </c>
      <c r="X2439">
        <v>12</v>
      </c>
      <c r="Z2439">
        <v>3117702</v>
      </c>
      <c r="AB2439" t="s">
        <v>5940</v>
      </c>
      <c r="AC2439">
        <v>3117702</v>
      </c>
      <c r="AD2439" t="s">
        <v>4270</v>
      </c>
      <c r="AE2439">
        <v>152</v>
      </c>
      <c r="AF2439">
        <v>3117702</v>
      </c>
      <c r="AG2439" t="s">
        <v>4270</v>
      </c>
      <c r="AH2439" t="s">
        <v>5940</v>
      </c>
      <c r="AI2439">
        <v>3117702</v>
      </c>
      <c r="AJ2439" t="s">
        <v>4270</v>
      </c>
      <c r="AK2439">
        <v>228</v>
      </c>
      <c r="AL2439">
        <v>3117702</v>
      </c>
      <c r="AM2439" t="s">
        <v>4270</v>
      </c>
      <c r="AN2439">
        <v>248</v>
      </c>
      <c r="AO2439">
        <v>0</v>
      </c>
      <c r="AP2439">
        <v>3124302</v>
      </c>
      <c r="AQ2439" t="s">
        <v>4348</v>
      </c>
      <c r="AR2439">
        <v>1944</v>
      </c>
    </row>
    <row r="2440" spans="1:44" x14ac:dyDescent="0.25">
      <c r="A2440">
        <v>3518701</v>
      </c>
      <c r="B2440">
        <v>2</v>
      </c>
      <c r="C2440" t="s">
        <v>891</v>
      </c>
      <c r="D2440" t="s">
        <v>3241</v>
      </c>
      <c r="E2440" t="s">
        <v>5940</v>
      </c>
      <c r="F2440" t="s">
        <v>5940</v>
      </c>
      <c r="G2440">
        <v>0</v>
      </c>
      <c r="H2440" t="s">
        <v>5940</v>
      </c>
      <c r="I2440" t="s">
        <v>5940</v>
      </c>
      <c r="J2440" t="s">
        <v>5940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R2440">
        <v>3518701</v>
      </c>
      <c r="S2440" t="s">
        <v>5940</v>
      </c>
      <c r="T2440" t="s">
        <v>5940</v>
      </c>
      <c r="U2440">
        <v>0</v>
      </c>
      <c r="V2440" t="s">
        <v>5940</v>
      </c>
      <c r="W2440" t="s">
        <v>5940</v>
      </c>
      <c r="X2440" t="s">
        <v>5940</v>
      </c>
      <c r="Z2440">
        <v>3117801</v>
      </c>
      <c r="AB2440" t="s">
        <v>5940</v>
      </c>
      <c r="AC2440">
        <v>3117801</v>
      </c>
      <c r="AD2440" t="s">
        <v>4271</v>
      </c>
      <c r="AE2440">
        <v>120</v>
      </c>
      <c r="AF2440">
        <v>3117801</v>
      </c>
      <c r="AG2440" t="s">
        <v>4271</v>
      </c>
      <c r="AH2440" t="s">
        <v>5940</v>
      </c>
      <c r="AI2440">
        <v>3117801</v>
      </c>
      <c r="AJ2440" t="s">
        <v>4271</v>
      </c>
      <c r="AK2440">
        <v>14</v>
      </c>
      <c r="AL2440">
        <v>3117801</v>
      </c>
      <c r="AM2440" t="s">
        <v>4271</v>
      </c>
      <c r="AN2440" t="s">
        <v>5940</v>
      </c>
      <c r="AO2440">
        <v>0</v>
      </c>
      <c r="AP2440">
        <v>3124401</v>
      </c>
      <c r="AQ2440" t="s">
        <v>4349</v>
      </c>
      <c r="AR2440">
        <v>2681</v>
      </c>
    </row>
    <row r="2441" spans="1:44" x14ac:dyDescent="0.25">
      <c r="A2441">
        <v>3518800</v>
      </c>
      <c r="B2441">
        <v>2</v>
      </c>
      <c r="C2441" t="s">
        <v>891</v>
      </c>
      <c r="D2441" t="s">
        <v>3242</v>
      </c>
      <c r="E2441" t="s">
        <v>5940</v>
      </c>
      <c r="F2441" t="s">
        <v>5940</v>
      </c>
      <c r="G2441">
        <v>0</v>
      </c>
      <c r="H2441" t="s">
        <v>5940</v>
      </c>
      <c r="I2441" t="s">
        <v>5940</v>
      </c>
      <c r="J2441" t="s">
        <v>5940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R2441">
        <v>3518800</v>
      </c>
      <c r="S2441" t="s">
        <v>5940</v>
      </c>
      <c r="T2441" t="s">
        <v>5940</v>
      </c>
      <c r="U2441">
        <v>0</v>
      </c>
      <c r="V2441" t="s">
        <v>5940</v>
      </c>
      <c r="W2441" t="s">
        <v>5940</v>
      </c>
      <c r="X2441" t="s">
        <v>5940</v>
      </c>
      <c r="Z2441">
        <v>3117836</v>
      </c>
      <c r="AB2441" t="s">
        <v>5940</v>
      </c>
      <c r="AC2441">
        <v>3117836</v>
      </c>
      <c r="AD2441" t="s">
        <v>4272</v>
      </c>
      <c r="AE2441">
        <v>300</v>
      </c>
      <c r="AF2441">
        <v>3117836</v>
      </c>
      <c r="AG2441" t="s">
        <v>4272</v>
      </c>
      <c r="AH2441">
        <v>10400</v>
      </c>
      <c r="AI2441">
        <v>3117836</v>
      </c>
      <c r="AJ2441" t="s">
        <v>4272</v>
      </c>
      <c r="AK2441">
        <v>264</v>
      </c>
      <c r="AL2441">
        <v>3117836</v>
      </c>
      <c r="AM2441" t="s">
        <v>4272</v>
      </c>
      <c r="AN2441" t="s">
        <v>5940</v>
      </c>
      <c r="AO2441">
        <v>0</v>
      </c>
      <c r="AP2441">
        <v>3124500</v>
      </c>
      <c r="AQ2441" t="s">
        <v>4350</v>
      </c>
      <c r="AR2441">
        <v>2500</v>
      </c>
    </row>
    <row r="2442" spans="1:44" x14ac:dyDescent="0.25">
      <c r="A2442">
        <v>3518859</v>
      </c>
      <c r="B2442">
        <v>2</v>
      </c>
      <c r="C2442" t="s">
        <v>891</v>
      </c>
      <c r="D2442" t="s">
        <v>3243</v>
      </c>
      <c r="E2442">
        <v>1933797</v>
      </c>
      <c r="F2442">
        <v>3990</v>
      </c>
      <c r="G2442">
        <v>5280</v>
      </c>
      <c r="H2442" t="s">
        <v>5940</v>
      </c>
      <c r="I2442">
        <v>300</v>
      </c>
      <c r="J2442" t="s">
        <v>5940</v>
      </c>
      <c r="K2442">
        <v>2119320</v>
      </c>
      <c r="L2442">
        <v>3460</v>
      </c>
      <c r="M2442">
        <v>4278</v>
      </c>
      <c r="N2442">
        <v>0</v>
      </c>
      <c r="O2442">
        <v>0</v>
      </c>
      <c r="P2442">
        <v>0</v>
      </c>
      <c r="R2442">
        <v>3518859</v>
      </c>
      <c r="S2442">
        <v>1933797</v>
      </c>
      <c r="T2442">
        <v>3990</v>
      </c>
      <c r="U2442">
        <v>5280</v>
      </c>
      <c r="V2442" t="s">
        <v>5940</v>
      </c>
      <c r="W2442">
        <v>300</v>
      </c>
      <c r="X2442" t="s">
        <v>5940</v>
      </c>
      <c r="Z2442">
        <v>3117876</v>
      </c>
      <c r="AB2442" t="s">
        <v>5940</v>
      </c>
      <c r="AC2442">
        <v>3117876</v>
      </c>
      <c r="AD2442" t="s">
        <v>4273</v>
      </c>
      <c r="AE2442" t="s">
        <v>5940</v>
      </c>
      <c r="AF2442">
        <v>3117876</v>
      </c>
      <c r="AG2442" t="s">
        <v>4273</v>
      </c>
      <c r="AH2442" t="s">
        <v>5940</v>
      </c>
      <c r="AI2442">
        <v>3117876</v>
      </c>
      <c r="AJ2442" t="s">
        <v>4273</v>
      </c>
      <c r="AK2442" t="s">
        <v>5940</v>
      </c>
      <c r="AL2442">
        <v>3117876</v>
      </c>
      <c r="AM2442" t="s">
        <v>4273</v>
      </c>
      <c r="AN2442" t="s">
        <v>5940</v>
      </c>
      <c r="AO2442">
        <v>0</v>
      </c>
      <c r="AP2442">
        <v>3124609</v>
      </c>
      <c r="AQ2442" t="s">
        <v>4351</v>
      </c>
      <c r="AR2442">
        <v>360</v>
      </c>
    </row>
    <row r="2443" spans="1:44" x14ac:dyDescent="0.25">
      <c r="A2443">
        <v>3518909</v>
      </c>
      <c r="B2443">
        <v>2</v>
      </c>
      <c r="C2443" t="s">
        <v>891</v>
      </c>
      <c r="D2443" t="s">
        <v>3244</v>
      </c>
      <c r="E2443">
        <v>33505</v>
      </c>
      <c r="F2443">
        <v>230</v>
      </c>
      <c r="G2443">
        <v>3250</v>
      </c>
      <c r="H2443">
        <v>324</v>
      </c>
      <c r="I2443">
        <v>32</v>
      </c>
      <c r="J2443" t="s">
        <v>5940</v>
      </c>
      <c r="K2443">
        <v>22042</v>
      </c>
      <c r="L2443">
        <v>300</v>
      </c>
      <c r="M2443">
        <v>1017</v>
      </c>
      <c r="N2443">
        <v>0</v>
      </c>
      <c r="O2443">
        <v>0</v>
      </c>
      <c r="P2443">
        <v>0</v>
      </c>
      <c r="R2443">
        <v>3518909</v>
      </c>
      <c r="S2443">
        <v>33505</v>
      </c>
      <c r="T2443">
        <v>230</v>
      </c>
      <c r="U2443">
        <v>3250</v>
      </c>
      <c r="V2443">
        <v>324</v>
      </c>
      <c r="W2443">
        <v>32</v>
      </c>
      <c r="X2443" t="s">
        <v>5940</v>
      </c>
      <c r="Z2443">
        <v>3117900</v>
      </c>
      <c r="AB2443" t="s">
        <v>5940</v>
      </c>
      <c r="AC2443">
        <v>3117900</v>
      </c>
      <c r="AD2443" t="s">
        <v>4274</v>
      </c>
      <c r="AE2443">
        <v>620</v>
      </c>
      <c r="AF2443">
        <v>3117900</v>
      </c>
      <c r="AG2443" t="s">
        <v>4274</v>
      </c>
      <c r="AH2443" t="s">
        <v>5940</v>
      </c>
      <c r="AI2443">
        <v>3117900</v>
      </c>
      <c r="AJ2443" t="s">
        <v>4274</v>
      </c>
      <c r="AK2443">
        <v>468</v>
      </c>
      <c r="AL2443">
        <v>3117900</v>
      </c>
      <c r="AM2443" t="s">
        <v>4274</v>
      </c>
      <c r="AN2443" t="s">
        <v>5940</v>
      </c>
      <c r="AO2443">
        <v>0</v>
      </c>
      <c r="AP2443">
        <v>3124708</v>
      </c>
      <c r="AQ2443" t="s">
        <v>4352</v>
      </c>
      <c r="AR2443">
        <v>4800</v>
      </c>
    </row>
    <row r="2444" spans="1:44" x14ac:dyDescent="0.25">
      <c r="A2444">
        <v>3519006</v>
      </c>
      <c r="B2444">
        <v>2</v>
      </c>
      <c r="C2444" t="s">
        <v>891</v>
      </c>
      <c r="D2444" t="s">
        <v>3245</v>
      </c>
      <c r="E2444">
        <v>162228</v>
      </c>
      <c r="F2444" t="s">
        <v>5940</v>
      </c>
      <c r="G2444">
        <v>5179</v>
      </c>
      <c r="H2444" t="s">
        <v>5940</v>
      </c>
      <c r="I2444" t="s">
        <v>5940</v>
      </c>
      <c r="J2444">
        <v>60</v>
      </c>
      <c r="K2444">
        <v>460620</v>
      </c>
      <c r="L2444">
        <v>0</v>
      </c>
      <c r="M2444">
        <v>5070</v>
      </c>
      <c r="N2444">
        <v>0</v>
      </c>
      <c r="O2444">
        <v>0</v>
      </c>
      <c r="P2444">
        <v>0</v>
      </c>
      <c r="R2444">
        <v>3519006</v>
      </c>
      <c r="S2444">
        <v>162228</v>
      </c>
      <c r="T2444" t="s">
        <v>5940</v>
      </c>
      <c r="U2444">
        <v>5179</v>
      </c>
      <c r="V2444" t="s">
        <v>5940</v>
      </c>
      <c r="W2444" t="s">
        <v>5940</v>
      </c>
      <c r="X2444">
        <v>60</v>
      </c>
      <c r="Z2444">
        <v>3118007</v>
      </c>
      <c r="AB2444" t="s">
        <v>5940</v>
      </c>
      <c r="AC2444">
        <v>3118007</v>
      </c>
      <c r="AD2444" t="s">
        <v>4275</v>
      </c>
      <c r="AE2444" t="s">
        <v>5940</v>
      </c>
      <c r="AF2444">
        <v>3118007</v>
      </c>
      <c r="AG2444" t="s">
        <v>4275</v>
      </c>
      <c r="AH2444">
        <v>425</v>
      </c>
      <c r="AI2444">
        <v>3118007</v>
      </c>
      <c r="AJ2444" t="s">
        <v>4275</v>
      </c>
      <c r="AK2444">
        <v>76</v>
      </c>
      <c r="AL2444">
        <v>3118007</v>
      </c>
      <c r="AM2444" t="s">
        <v>4275</v>
      </c>
      <c r="AN2444" t="s">
        <v>5940</v>
      </c>
      <c r="AO2444">
        <v>0</v>
      </c>
      <c r="AP2444">
        <v>3124807</v>
      </c>
      <c r="AQ2444" t="s">
        <v>4353</v>
      </c>
      <c r="AR2444">
        <v>18000</v>
      </c>
    </row>
    <row r="2445" spans="1:44" x14ac:dyDescent="0.25">
      <c r="A2445">
        <v>3519055</v>
      </c>
      <c r="B2445">
        <v>2</v>
      </c>
      <c r="C2445" t="s">
        <v>891</v>
      </c>
      <c r="D2445" t="s">
        <v>3246</v>
      </c>
      <c r="E2445">
        <v>25031</v>
      </c>
      <c r="F2445" t="s">
        <v>5940</v>
      </c>
      <c r="G2445">
        <v>6660</v>
      </c>
      <c r="H2445">
        <v>330</v>
      </c>
      <c r="I2445" t="s">
        <v>5940</v>
      </c>
      <c r="J2445" t="s">
        <v>5940</v>
      </c>
      <c r="K2445">
        <v>33000</v>
      </c>
      <c r="L2445">
        <v>380</v>
      </c>
      <c r="M2445">
        <v>6098</v>
      </c>
      <c r="N2445">
        <v>2</v>
      </c>
      <c r="O2445">
        <v>0</v>
      </c>
      <c r="P2445">
        <v>394</v>
      </c>
      <c r="R2445">
        <v>3519055</v>
      </c>
      <c r="S2445">
        <v>25031</v>
      </c>
      <c r="T2445" t="s">
        <v>5940</v>
      </c>
      <c r="U2445">
        <v>6660</v>
      </c>
      <c r="V2445">
        <v>330</v>
      </c>
      <c r="W2445" t="s">
        <v>5940</v>
      </c>
      <c r="X2445" t="s">
        <v>5940</v>
      </c>
      <c r="Z2445">
        <v>3118106</v>
      </c>
      <c r="AB2445" t="s">
        <v>5940</v>
      </c>
      <c r="AC2445">
        <v>3118106</v>
      </c>
      <c r="AD2445" t="s">
        <v>4276</v>
      </c>
      <c r="AE2445">
        <v>65</v>
      </c>
      <c r="AF2445">
        <v>3118106</v>
      </c>
      <c r="AG2445" t="s">
        <v>4276</v>
      </c>
      <c r="AH2445">
        <v>9000</v>
      </c>
      <c r="AI2445">
        <v>3118106</v>
      </c>
      <c r="AJ2445" t="s">
        <v>4276</v>
      </c>
      <c r="AK2445">
        <v>113</v>
      </c>
      <c r="AL2445">
        <v>3118106</v>
      </c>
      <c r="AM2445" t="s">
        <v>4276</v>
      </c>
      <c r="AN2445" t="s">
        <v>5940</v>
      </c>
      <c r="AO2445">
        <v>0</v>
      </c>
      <c r="AP2445">
        <v>3124906</v>
      </c>
      <c r="AQ2445" t="s">
        <v>4354</v>
      </c>
      <c r="AR2445">
        <v>3250</v>
      </c>
    </row>
    <row r="2446" spans="1:44" x14ac:dyDescent="0.25">
      <c r="A2446">
        <v>3519071</v>
      </c>
      <c r="B2446">
        <v>2</v>
      </c>
      <c r="C2446" t="s">
        <v>891</v>
      </c>
      <c r="D2446" t="s">
        <v>3247</v>
      </c>
      <c r="E2446">
        <v>43805</v>
      </c>
      <c r="F2446" t="s">
        <v>5940</v>
      </c>
      <c r="G2446">
        <v>54</v>
      </c>
      <c r="H2446" t="s">
        <v>5940</v>
      </c>
      <c r="I2446" t="s">
        <v>5940</v>
      </c>
      <c r="J2446">
        <v>15</v>
      </c>
      <c r="K2446">
        <v>42000</v>
      </c>
      <c r="L2446">
        <v>0</v>
      </c>
      <c r="M2446">
        <v>120</v>
      </c>
      <c r="N2446">
        <v>0</v>
      </c>
      <c r="O2446">
        <v>0</v>
      </c>
      <c r="P2446">
        <v>20</v>
      </c>
      <c r="R2446">
        <v>3519071</v>
      </c>
      <c r="S2446">
        <v>43805</v>
      </c>
      <c r="T2446" t="s">
        <v>5940</v>
      </c>
      <c r="U2446">
        <v>54</v>
      </c>
      <c r="V2446" t="s">
        <v>5940</v>
      </c>
      <c r="W2446" t="s">
        <v>5940</v>
      </c>
      <c r="X2446">
        <v>15</v>
      </c>
      <c r="Z2446">
        <v>3118205</v>
      </c>
      <c r="AB2446" t="s">
        <v>5940</v>
      </c>
      <c r="AC2446">
        <v>3118205</v>
      </c>
      <c r="AD2446" t="s">
        <v>4277</v>
      </c>
      <c r="AE2446">
        <v>1920</v>
      </c>
      <c r="AF2446">
        <v>3118205</v>
      </c>
      <c r="AG2446" t="s">
        <v>4277</v>
      </c>
      <c r="AH2446">
        <v>562500</v>
      </c>
      <c r="AI2446">
        <v>3118205</v>
      </c>
      <c r="AJ2446" t="s">
        <v>4277</v>
      </c>
      <c r="AK2446">
        <v>270</v>
      </c>
      <c r="AL2446">
        <v>3118205</v>
      </c>
      <c r="AM2446" t="s">
        <v>4277</v>
      </c>
      <c r="AN2446">
        <v>33750</v>
      </c>
      <c r="AO2446">
        <v>0</v>
      </c>
      <c r="AP2446">
        <v>3125002</v>
      </c>
      <c r="AQ2446" t="s">
        <v>4355</v>
      </c>
      <c r="AR2446">
        <v>231</v>
      </c>
    </row>
    <row r="2447" spans="1:44" x14ac:dyDescent="0.25">
      <c r="A2447">
        <v>3519105</v>
      </c>
      <c r="B2447">
        <v>2</v>
      </c>
      <c r="C2447" t="s">
        <v>891</v>
      </c>
      <c r="D2447" t="s">
        <v>3248</v>
      </c>
      <c r="E2447">
        <v>182518</v>
      </c>
      <c r="F2447">
        <v>300</v>
      </c>
      <c r="G2447">
        <v>3441</v>
      </c>
      <c r="H2447" t="s">
        <v>5940</v>
      </c>
      <c r="I2447" t="s">
        <v>5940</v>
      </c>
      <c r="J2447">
        <v>56</v>
      </c>
      <c r="K2447">
        <v>1177600</v>
      </c>
      <c r="L2447">
        <v>360</v>
      </c>
      <c r="M2447">
        <v>3367</v>
      </c>
      <c r="N2447">
        <v>0</v>
      </c>
      <c r="O2447">
        <v>0</v>
      </c>
      <c r="P2447">
        <v>150</v>
      </c>
      <c r="R2447">
        <v>3519105</v>
      </c>
      <c r="S2447">
        <v>182518</v>
      </c>
      <c r="T2447">
        <v>300</v>
      </c>
      <c r="U2447">
        <v>3441</v>
      </c>
      <c r="V2447" t="s">
        <v>5940</v>
      </c>
      <c r="W2447" t="s">
        <v>5940</v>
      </c>
      <c r="X2447">
        <v>56</v>
      </c>
      <c r="Z2447">
        <v>3118304</v>
      </c>
      <c r="AB2447" t="s">
        <v>5940</v>
      </c>
      <c r="AC2447">
        <v>3118304</v>
      </c>
      <c r="AD2447" t="s">
        <v>4278</v>
      </c>
      <c r="AE2447" t="s">
        <v>5940</v>
      </c>
      <c r="AF2447">
        <v>3118304</v>
      </c>
      <c r="AG2447" t="s">
        <v>4278</v>
      </c>
      <c r="AH2447">
        <v>360</v>
      </c>
      <c r="AI2447">
        <v>3118304</v>
      </c>
      <c r="AJ2447" t="s">
        <v>4278</v>
      </c>
      <c r="AK2447">
        <v>90</v>
      </c>
      <c r="AL2447">
        <v>3118304</v>
      </c>
      <c r="AM2447" t="s">
        <v>4278</v>
      </c>
      <c r="AN2447" t="s">
        <v>5940</v>
      </c>
      <c r="AO2447">
        <v>0</v>
      </c>
      <c r="AP2447">
        <v>3125101</v>
      </c>
      <c r="AQ2447" t="s">
        <v>4356</v>
      </c>
      <c r="AR2447">
        <v>2400</v>
      </c>
    </row>
    <row r="2448" spans="1:44" x14ac:dyDescent="0.25">
      <c r="A2448">
        <v>3519204</v>
      </c>
      <c r="B2448">
        <v>2</v>
      </c>
      <c r="C2448" t="s">
        <v>891</v>
      </c>
      <c r="D2448" t="s">
        <v>3249</v>
      </c>
      <c r="E2448">
        <v>90019</v>
      </c>
      <c r="F2448">
        <v>684</v>
      </c>
      <c r="G2448">
        <v>5184</v>
      </c>
      <c r="H2448" t="s">
        <v>5940</v>
      </c>
      <c r="I2448" t="s">
        <v>5940</v>
      </c>
      <c r="J2448">
        <v>288</v>
      </c>
      <c r="K2448">
        <v>320000</v>
      </c>
      <c r="L2448">
        <v>0</v>
      </c>
      <c r="M2448">
        <v>3300</v>
      </c>
      <c r="N2448">
        <v>0</v>
      </c>
      <c r="O2448">
        <v>0</v>
      </c>
      <c r="P2448">
        <v>109</v>
      </c>
      <c r="R2448">
        <v>3519204</v>
      </c>
      <c r="S2448">
        <v>90019</v>
      </c>
      <c r="T2448">
        <v>684</v>
      </c>
      <c r="U2448">
        <v>5184</v>
      </c>
      <c r="V2448" t="s">
        <v>5940</v>
      </c>
      <c r="W2448" t="s">
        <v>5940</v>
      </c>
      <c r="X2448">
        <v>288</v>
      </c>
      <c r="Z2448">
        <v>3118403</v>
      </c>
      <c r="AB2448" t="s">
        <v>5940</v>
      </c>
      <c r="AC2448">
        <v>3118403</v>
      </c>
      <c r="AD2448" t="s">
        <v>4279</v>
      </c>
      <c r="AE2448">
        <v>346</v>
      </c>
      <c r="AF2448">
        <v>3118403</v>
      </c>
      <c r="AG2448" t="s">
        <v>4279</v>
      </c>
      <c r="AH2448">
        <v>2254</v>
      </c>
      <c r="AI2448">
        <v>3118403</v>
      </c>
      <c r="AJ2448" t="s">
        <v>4279</v>
      </c>
      <c r="AK2448">
        <v>298</v>
      </c>
      <c r="AL2448">
        <v>3118403</v>
      </c>
      <c r="AM2448" t="s">
        <v>4279</v>
      </c>
      <c r="AN2448" t="s">
        <v>5940</v>
      </c>
      <c r="AO2448">
        <v>0</v>
      </c>
      <c r="AP2448">
        <v>3125200</v>
      </c>
      <c r="AQ2448" t="s">
        <v>4357</v>
      </c>
      <c r="AR2448">
        <v>2120</v>
      </c>
    </row>
    <row r="2449" spans="1:44" x14ac:dyDescent="0.25">
      <c r="A2449">
        <v>3519253</v>
      </c>
      <c r="B2449">
        <v>2</v>
      </c>
      <c r="C2449" t="s">
        <v>891</v>
      </c>
      <c r="D2449" t="s">
        <v>3250</v>
      </c>
      <c r="E2449" t="s">
        <v>5940</v>
      </c>
      <c r="F2449">
        <v>3360</v>
      </c>
      <c r="G2449">
        <v>6840</v>
      </c>
      <c r="H2449" t="s">
        <v>5940</v>
      </c>
      <c r="I2449">
        <v>18</v>
      </c>
      <c r="J2449">
        <v>108</v>
      </c>
      <c r="K2449">
        <v>187500</v>
      </c>
      <c r="L2449">
        <v>2730</v>
      </c>
      <c r="M2449">
        <v>11735</v>
      </c>
      <c r="N2449">
        <v>0</v>
      </c>
      <c r="O2449">
        <v>16</v>
      </c>
      <c r="P2449">
        <v>380</v>
      </c>
      <c r="R2449">
        <v>3519253</v>
      </c>
      <c r="S2449" t="s">
        <v>5940</v>
      </c>
      <c r="T2449">
        <v>3360</v>
      </c>
      <c r="U2449">
        <v>6840</v>
      </c>
      <c r="V2449" t="s">
        <v>5940</v>
      </c>
      <c r="W2449">
        <v>18</v>
      </c>
      <c r="X2449">
        <v>108</v>
      </c>
      <c r="Z2449">
        <v>3118502</v>
      </c>
      <c r="AB2449" t="s">
        <v>5940</v>
      </c>
      <c r="AC2449">
        <v>3118502</v>
      </c>
      <c r="AD2449" t="s">
        <v>4280</v>
      </c>
      <c r="AE2449" t="s">
        <v>5940</v>
      </c>
      <c r="AF2449">
        <v>3118502</v>
      </c>
      <c r="AG2449" t="s">
        <v>4280</v>
      </c>
      <c r="AH2449">
        <v>420</v>
      </c>
      <c r="AI2449">
        <v>3118502</v>
      </c>
      <c r="AJ2449" t="s">
        <v>4280</v>
      </c>
      <c r="AK2449">
        <v>17</v>
      </c>
      <c r="AL2449">
        <v>3118502</v>
      </c>
      <c r="AM2449" t="s">
        <v>4280</v>
      </c>
      <c r="AN2449" t="s">
        <v>5940</v>
      </c>
      <c r="AO2449">
        <v>0</v>
      </c>
      <c r="AP2449">
        <v>3125309</v>
      </c>
      <c r="AQ2449" t="s">
        <v>4358</v>
      </c>
      <c r="AR2449">
        <v>555</v>
      </c>
    </row>
    <row r="2450" spans="1:44" x14ac:dyDescent="0.25">
      <c r="A2450">
        <v>3519303</v>
      </c>
      <c r="B2450">
        <v>2</v>
      </c>
      <c r="C2450" t="s">
        <v>891</v>
      </c>
      <c r="D2450" t="s">
        <v>3251</v>
      </c>
      <c r="E2450">
        <v>1561355</v>
      </c>
      <c r="F2450">
        <v>1800</v>
      </c>
      <c r="G2450">
        <v>450</v>
      </c>
      <c r="H2450" t="s">
        <v>5940</v>
      </c>
      <c r="I2450">
        <v>15</v>
      </c>
      <c r="J2450">
        <v>2</v>
      </c>
      <c r="K2450">
        <v>1428000</v>
      </c>
      <c r="L2450">
        <v>1620</v>
      </c>
      <c r="M2450">
        <v>720</v>
      </c>
      <c r="N2450">
        <v>0</v>
      </c>
      <c r="O2450">
        <v>0</v>
      </c>
      <c r="P2450">
        <v>0</v>
      </c>
      <c r="R2450">
        <v>3519303</v>
      </c>
      <c r="S2450">
        <v>1561355</v>
      </c>
      <c r="T2450">
        <v>1800</v>
      </c>
      <c r="U2450">
        <v>450</v>
      </c>
      <c r="V2450" t="s">
        <v>5940</v>
      </c>
      <c r="W2450">
        <v>15</v>
      </c>
      <c r="X2450">
        <v>2</v>
      </c>
      <c r="Z2450">
        <v>3118601</v>
      </c>
      <c r="AB2450" t="s">
        <v>5940</v>
      </c>
      <c r="AC2450">
        <v>3118601</v>
      </c>
      <c r="AD2450" t="s">
        <v>4281</v>
      </c>
      <c r="AE2450" t="s">
        <v>5940</v>
      </c>
      <c r="AF2450">
        <v>3118601</v>
      </c>
      <c r="AG2450" t="s">
        <v>4281</v>
      </c>
      <c r="AH2450" t="s">
        <v>5940</v>
      </c>
      <c r="AI2450">
        <v>3118601</v>
      </c>
      <c r="AJ2450" t="s">
        <v>4281</v>
      </c>
      <c r="AK2450" t="s">
        <v>5940</v>
      </c>
      <c r="AL2450">
        <v>3118601</v>
      </c>
      <c r="AM2450" t="s">
        <v>4281</v>
      </c>
      <c r="AN2450" t="s">
        <v>5940</v>
      </c>
      <c r="AO2450">
        <v>0</v>
      </c>
      <c r="AP2450">
        <v>3125408</v>
      </c>
      <c r="AQ2450" t="s">
        <v>4359</v>
      </c>
      <c r="AR2450">
        <v>1540</v>
      </c>
    </row>
    <row r="2451" spans="1:44" x14ac:dyDescent="0.25">
      <c r="A2451">
        <v>3519402</v>
      </c>
      <c r="B2451">
        <v>2</v>
      </c>
      <c r="C2451" t="s">
        <v>891</v>
      </c>
      <c r="D2451" t="s">
        <v>3252</v>
      </c>
      <c r="E2451">
        <v>300372</v>
      </c>
      <c r="F2451">
        <v>410</v>
      </c>
      <c r="G2451">
        <v>2472</v>
      </c>
      <c r="H2451">
        <v>63</v>
      </c>
      <c r="I2451">
        <v>100</v>
      </c>
      <c r="J2451">
        <v>30</v>
      </c>
      <c r="K2451">
        <v>575600</v>
      </c>
      <c r="L2451">
        <v>288</v>
      </c>
      <c r="M2451">
        <v>1620</v>
      </c>
      <c r="N2451">
        <v>103</v>
      </c>
      <c r="O2451">
        <v>30</v>
      </c>
      <c r="P2451">
        <v>23</v>
      </c>
      <c r="R2451">
        <v>3519402</v>
      </c>
      <c r="S2451">
        <v>300372</v>
      </c>
      <c r="T2451">
        <v>410</v>
      </c>
      <c r="U2451">
        <v>2472</v>
      </c>
      <c r="V2451">
        <v>63</v>
      </c>
      <c r="W2451">
        <v>100</v>
      </c>
      <c r="X2451">
        <v>30</v>
      </c>
      <c r="Z2451">
        <v>3118700</v>
      </c>
      <c r="AB2451" t="s">
        <v>5940</v>
      </c>
      <c r="AC2451">
        <v>3118700</v>
      </c>
      <c r="AD2451" t="s">
        <v>4282</v>
      </c>
      <c r="AE2451">
        <v>200</v>
      </c>
      <c r="AF2451">
        <v>3118700</v>
      </c>
      <c r="AG2451" t="s">
        <v>4282</v>
      </c>
      <c r="AH2451">
        <v>1200</v>
      </c>
      <c r="AI2451">
        <v>3118700</v>
      </c>
      <c r="AJ2451" t="s">
        <v>4282</v>
      </c>
      <c r="AK2451">
        <v>533</v>
      </c>
      <c r="AL2451">
        <v>3118700</v>
      </c>
      <c r="AM2451" t="s">
        <v>4282</v>
      </c>
      <c r="AN2451">
        <v>400</v>
      </c>
      <c r="AO2451">
        <v>0</v>
      </c>
      <c r="AP2451">
        <v>3125507</v>
      </c>
      <c r="AQ2451" t="s">
        <v>4360</v>
      </c>
      <c r="AR2451">
        <v>1140</v>
      </c>
    </row>
    <row r="2452" spans="1:44" x14ac:dyDescent="0.25">
      <c r="A2452">
        <v>3519501</v>
      </c>
      <c r="B2452">
        <v>2</v>
      </c>
      <c r="C2452" t="s">
        <v>891</v>
      </c>
      <c r="D2452" t="s">
        <v>3253</v>
      </c>
      <c r="E2452">
        <v>709213</v>
      </c>
      <c r="F2452">
        <v>14400</v>
      </c>
      <c r="G2452">
        <v>12030</v>
      </c>
      <c r="H2452" t="s">
        <v>5940</v>
      </c>
      <c r="I2452">
        <v>21</v>
      </c>
      <c r="J2452">
        <v>126</v>
      </c>
      <c r="K2452">
        <v>858500</v>
      </c>
      <c r="L2452">
        <v>19980</v>
      </c>
      <c r="M2452">
        <v>19890</v>
      </c>
      <c r="N2452">
        <v>0</v>
      </c>
      <c r="O2452">
        <v>0</v>
      </c>
      <c r="P2452">
        <v>189</v>
      </c>
      <c r="R2452">
        <v>3519501</v>
      </c>
      <c r="S2452">
        <v>709213</v>
      </c>
      <c r="T2452">
        <v>14400</v>
      </c>
      <c r="U2452">
        <v>12030</v>
      </c>
      <c r="V2452" t="s">
        <v>5940</v>
      </c>
      <c r="W2452">
        <v>21</v>
      </c>
      <c r="X2452">
        <v>126</v>
      </c>
      <c r="Z2452">
        <v>3118809</v>
      </c>
      <c r="AB2452" t="s">
        <v>5940</v>
      </c>
      <c r="AC2452">
        <v>3118809</v>
      </c>
      <c r="AD2452" t="s">
        <v>4283</v>
      </c>
      <c r="AE2452">
        <v>113</v>
      </c>
      <c r="AF2452">
        <v>3118809</v>
      </c>
      <c r="AG2452" t="s">
        <v>4283</v>
      </c>
      <c r="AH2452">
        <v>66000</v>
      </c>
      <c r="AI2452">
        <v>3118809</v>
      </c>
      <c r="AJ2452" t="s">
        <v>4283</v>
      </c>
      <c r="AK2452">
        <v>1104</v>
      </c>
      <c r="AL2452">
        <v>3118809</v>
      </c>
      <c r="AM2452" t="s">
        <v>4283</v>
      </c>
      <c r="AN2452" t="s">
        <v>5940</v>
      </c>
      <c r="AO2452">
        <v>0</v>
      </c>
      <c r="AP2452">
        <v>3125606</v>
      </c>
      <c r="AQ2452" t="s">
        <v>4361</v>
      </c>
      <c r="AR2452">
        <v>174</v>
      </c>
    </row>
    <row r="2453" spans="1:44" x14ac:dyDescent="0.25">
      <c r="A2453">
        <v>3519600</v>
      </c>
      <c r="B2453">
        <v>2</v>
      </c>
      <c r="C2453" t="s">
        <v>891</v>
      </c>
      <c r="D2453" t="s">
        <v>3254</v>
      </c>
      <c r="E2453">
        <v>550683</v>
      </c>
      <c r="F2453">
        <v>1080</v>
      </c>
      <c r="G2453">
        <v>14760</v>
      </c>
      <c r="H2453">
        <v>180</v>
      </c>
      <c r="I2453" t="s">
        <v>5940</v>
      </c>
      <c r="J2453">
        <v>45</v>
      </c>
      <c r="K2453">
        <v>1717000</v>
      </c>
      <c r="L2453">
        <v>520</v>
      </c>
      <c r="M2453">
        <v>7900</v>
      </c>
      <c r="N2453">
        <v>0</v>
      </c>
      <c r="O2453">
        <v>0</v>
      </c>
      <c r="P2453">
        <v>0</v>
      </c>
      <c r="R2453">
        <v>3519600</v>
      </c>
      <c r="S2453">
        <v>550683</v>
      </c>
      <c r="T2453">
        <v>1080</v>
      </c>
      <c r="U2453">
        <v>14760</v>
      </c>
      <c r="V2453">
        <v>180</v>
      </c>
      <c r="W2453" t="s">
        <v>5940</v>
      </c>
      <c r="X2453">
        <v>45</v>
      </c>
      <c r="Z2453">
        <v>3118908</v>
      </c>
      <c r="AB2453" t="s">
        <v>5940</v>
      </c>
      <c r="AC2453">
        <v>3118908</v>
      </c>
      <c r="AD2453" t="s">
        <v>4284</v>
      </c>
      <c r="AE2453">
        <v>14</v>
      </c>
      <c r="AF2453">
        <v>3118908</v>
      </c>
      <c r="AG2453" t="s">
        <v>4284</v>
      </c>
      <c r="AH2453">
        <v>7000</v>
      </c>
      <c r="AI2453">
        <v>3118908</v>
      </c>
      <c r="AJ2453" t="s">
        <v>4284</v>
      </c>
      <c r="AK2453">
        <v>105</v>
      </c>
      <c r="AL2453">
        <v>3118908</v>
      </c>
      <c r="AM2453" t="s">
        <v>4284</v>
      </c>
      <c r="AN2453" t="s">
        <v>5940</v>
      </c>
      <c r="AO2453">
        <v>0</v>
      </c>
      <c r="AP2453">
        <v>3125705</v>
      </c>
      <c r="AQ2453" t="s">
        <v>4362</v>
      </c>
      <c r="AR2453">
        <v>2160</v>
      </c>
    </row>
    <row r="2454" spans="1:44" x14ac:dyDescent="0.25">
      <c r="A2454">
        <v>3519709</v>
      </c>
      <c r="B2454">
        <v>2</v>
      </c>
      <c r="C2454" t="s">
        <v>891</v>
      </c>
      <c r="D2454" t="s">
        <v>3255</v>
      </c>
      <c r="E2454">
        <v>7509</v>
      </c>
      <c r="F2454" t="s">
        <v>5940</v>
      </c>
      <c r="G2454">
        <v>2232</v>
      </c>
      <c r="H2454" t="s">
        <v>5940</v>
      </c>
      <c r="I2454">
        <v>43</v>
      </c>
      <c r="J2454">
        <v>270</v>
      </c>
      <c r="K2454">
        <v>7509</v>
      </c>
      <c r="L2454">
        <v>0</v>
      </c>
      <c r="M2454">
        <v>2068</v>
      </c>
      <c r="N2454">
        <v>0</v>
      </c>
      <c r="O2454">
        <v>43</v>
      </c>
      <c r="P2454">
        <v>197</v>
      </c>
      <c r="R2454">
        <v>3519709</v>
      </c>
      <c r="S2454">
        <v>7509</v>
      </c>
      <c r="T2454" t="s">
        <v>5940</v>
      </c>
      <c r="U2454">
        <v>2232</v>
      </c>
      <c r="V2454" t="s">
        <v>5940</v>
      </c>
      <c r="W2454">
        <v>43</v>
      </c>
      <c r="X2454">
        <v>270</v>
      </c>
      <c r="Z2454">
        <v>3119005</v>
      </c>
      <c r="AB2454" t="s">
        <v>5940</v>
      </c>
      <c r="AC2454">
        <v>3119005</v>
      </c>
      <c r="AD2454" t="s">
        <v>4285</v>
      </c>
      <c r="AE2454">
        <v>336</v>
      </c>
      <c r="AF2454">
        <v>3119005</v>
      </c>
      <c r="AG2454" t="s">
        <v>4285</v>
      </c>
      <c r="AH2454">
        <v>1050</v>
      </c>
      <c r="AI2454">
        <v>3119005</v>
      </c>
      <c r="AJ2454" t="s">
        <v>4285</v>
      </c>
      <c r="AK2454">
        <v>204</v>
      </c>
      <c r="AL2454">
        <v>3119005</v>
      </c>
      <c r="AM2454" t="s">
        <v>4285</v>
      </c>
      <c r="AN2454" t="s">
        <v>5940</v>
      </c>
      <c r="AO2454">
        <v>0</v>
      </c>
      <c r="AP2454">
        <v>3125804</v>
      </c>
      <c r="AQ2454" t="s">
        <v>4363</v>
      </c>
      <c r="AR2454">
        <v>260</v>
      </c>
    </row>
    <row r="2455" spans="1:44" x14ac:dyDescent="0.25">
      <c r="A2455">
        <v>3519808</v>
      </c>
      <c r="B2455">
        <v>2</v>
      </c>
      <c r="C2455" t="s">
        <v>891</v>
      </c>
      <c r="D2455" t="s">
        <v>3256</v>
      </c>
      <c r="E2455">
        <v>550526</v>
      </c>
      <c r="F2455">
        <v>700</v>
      </c>
      <c r="G2455">
        <v>2880</v>
      </c>
      <c r="H2455" t="s">
        <v>5940</v>
      </c>
      <c r="I2455" t="s">
        <v>5940</v>
      </c>
      <c r="J2455" t="s">
        <v>5940</v>
      </c>
      <c r="K2455">
        <v>616500</v>
      </c>
      <c r="L2455">
        <v>2086</v>
      </c>
      <c r="M2455">
        <v>6800</v>
      </c>
      <c r="N2455">
        <v>0</v>
      </c>
      <c r="O2455">
        <v>0</v>
      </c>
      <c r="P2455">
        <v>0</v>
      </c>
      <c r="R2455">
        <v>3519808</v>
      </c>
      <c r="S2455">
        <v>550526</v>
      </c>
      <c r="T2455">
        <v>700</v>
      </c>
      <c r="U2455">
        <v>2880</v>
      </c>
      <c r="V2455" t="s">
        <v>5940</v>
      </c>
      <c r="W2455" t="s">
        <v>5940</v>
      </c>
      <c r="X2455" t="s">
        <v>5940</v>
      </c>
      <c r="Z2455">
        <v>3119104</v>
      </c>
      <c r="AB2455" t="s">
        <v>5940</v>
      </c>
      <c r="AC2455">
        <v>3119104</v>
      </c>
      <c r="AD2455" t="s">
        <v>4286</v>
      </c>
      <c r="AE2455">
        <v>800</v>
      </c>
      <c r="AF2455">
        <v>3119104</v>
      </c>
      <c r="AG2455" t="s">
        <v>4286</v>
      </c>
      <c r="AH2455" t="s">
        <v>5940</v>
      </c>
      <c r="AI2455">
        <v>3119104</v>
      </c>
      <c r="AJ2455" t="s">
        <v>4286</v>
      </c>
      <c r="AK2455">
        <v>1120</v>
      </c>
      <c r="AL2455">
        <v>3119104</v>
      </c>
      <c r="AM2455" t="s">
        <v>4286</v>
      </c>
      <c r="AN2455" t="s">
        <v>5940</v>
      </c>
      <c r="AO2455">
        <v>0</v>
      </c>
      <c r="AP2455">
        <v>3125903</v>
      </c>
      <c r="AQ2455" t="s">
        <v>4364</v>
      </c>
      <c r="AR2455">
        <v>3640</v>
      </c>
    </row>
    <row r="2456" spans="1:44" x14ac:dyDescent="0.25">
      <c r="A2456">
        <v>3519907</v>
      </c>
      <c r="B2456">
        <v>2</v>
      </c>
      <c r="C2456" t="s">
        <v>891</v>
      </c>
      <c r="D2456" t="s">
        <v>3257</v>
      </c>
      <c r="E2456">
        <v>610161</v>
      </c>
      <c r="F2456">
        <v>16750</v>
      </c>
      <c r="G2456">
        <v>11220</v>
      </c>
      <c r="H2456">
        <v>203</v>
      </c>
      <c r="I2456" t="s">
        <v>5940</v>
      </c>
      <c r="J2456">
        <v>875</v>
      </c>
      <c r="K2456">
        <v>824560</v>
      </c>
      <c r="L2456">
        <v>20400</v>
      </c>
      <c r="M2456">
        <v>22080</v>
      </c>
      <c r="N2456">
        <v>70</v>
      </c>
      <c r="O2456">
        <v>0</v>
      </c>
      <c r="P2456">
        <v>0</v>
      </c>
      <c r="R2456">
        <v>3519907</v>
      </c>
      <c r="S2456">
        <v>610161</v>
      </c>
      <c r="T2456">
        <v>16750</v>
      </c>
      <c r="U2456">
        <v>11220</v>
      </c>
      <c r="V2456">
        <v>203</v>
      </c>
      <c r="W2456" t="s">
        <v>5940</v>
      </c>
      <c r="X2456">
        <v>875</v>
      </c>
      <c r="Z2456">
        <v>3119203</v>
      </c>
      <c r="AB2456" t="s">
        <v>5940</v>
      </c>
      <c r="AC2456">
        <v>3119203</v>
      </c>
      <c r="AD2456" t="s">
        <v>4287</v>
      </c>
      <c r="AE2456">
        <v>42</v>
      </c>
      <c r="AF2456">
        <v>3119203</v>
      </c>
      <c r="AG2456" t="s">
        <v>4287</v>
      </c>
      <c r="AH2456">
        <v>17500</v>
      </c>
      <c r="AI2456">
        <v>3119203</v>
      </c>
      <c r="AJ2456" t="s">
        <v>4287</v>
      </c>
      <c r="AK2456">
        <v>314</v>
      </c>
      <c r="AL2456">
        <v>3119203</v>
      </c>
      <c r="AM2456" t="s">
        <v>4287</v>
      </c>
      <c r="AN2456" t="s">
        <v>5940</v>
      </c>
      <c r="AO2456">
        <v>0</v>
      </c>
      <c r="AP2456">
        <v>3125952</v>
      </c>
      <c r="AQ2456" t="s">
        <v>4365</v>
      </c>
      <c r="AR2456">
        <v>640</v>
      </c>
    </row>
    <row r="2457" spans="1:44" x14ac:dyDescent="0.25">
      <c r="A2457">
        <v>3520004</v>
      </c>
      <c r="B2457">
        <v>2</v>
      </c>
      <c r="C2457" t="s">
        <v>891</v>
      </c>
      <c r="D2457" t="s">
        <v>3258</v>
      </c>
      <c r="E2457">
        <v>760317</v>
      </c>
      <c r="F2457" t="s">
        <v>5940</v>
      </c>
      <c r="G2457" t="s">
        <v>5940</v>
      </c>
      <c r="H2457" t="s">
        <v>5940</v>
      </c>
      <c r="I2457">
        <v>115</v>
      </c>
      <c r="J2457" t="s">
        <v>5940</v>
      </c>
      <c r="K2457">
        <v>563200</v>
      </c>
      <c r="L2457">
        <v>0</v>
      </c>
      <c r="M2457">
        <v>0</v>
      </c>
      <c r="N2457">
        <v>0</v>
      </c>
      <c r="O2457">
        <v>0</v>
      </c>
      <c r="P2457">
        <v>0</v>
      </c>
      <c r="R2457">
        <v>3520004</v>
      </c>
      <c r="S2457">
        <v>760317</v>
      </c>
      <c r="T2457" t="s">
        <v>5940</v>
      </c>
      <c r="U2457" t="s">
        <v>5940</v>
      </c>
      <c r="V2457" t="s">
        <v>5940</v>
      </c>
      <c r="W2457">
        <v>115</v>
      </c>
      <c r="X2457" t="s">
        <v>5940</v>
      </c>
      <c r="Z2457">
        <v>3119302</v>
      </c>
      <c r="AB2457">
        <v>8415</v>
      </c>
      <c r="AC2457">
        <v>3119302</v>
      </c>
      <c r="AD2457" t="s">
        <v>4288</v>
      </c>
      <c r="AE2457">
        <v>1082</v>
      </c>
      <c r="AF2457">
        <v>3119302</v>
      </c>
      <c r="AG2457" t="s">
        <v>4288</v>
      </c>
      <c r="AH2457" t="s">
        <v>5940</v>
      </c>
      <c r="AI2457">
        <v>3119302</v>
      </c>
      <c r="AJ2457" t="s">
        <v>4288</v>
      </c>
      <c r="AK2457">
        <v>5640</v>
      </c>
      <c r="AL2457">
        <v>3119302</v>
      </c>
      <c r="AM2457" t="s">
        <v>4288</v>
      </c>
      <c r="AN2457">
        <v>87000</v>
      </c>
      <c r="AO2457">
        <v>0</v>
      </c>
      <c r="AP2457">
        <v>3126000</v>
      </c>
      <c r="AQ2457" t="s">
        <v>4366</v>
      </c>
      <c r="AR2457">
        <v>650</v>
      </c>
    </row>
    <row r="2458" spans="1:44" x14ac:dyDescent="0.25">
      <c r="A2458">
        <v>3520103</v>
      </c>
      <c r="B2458">
        <v>2</v>
      </c>
      <c r="C2458" t="s">
        <v>891</v>
      </c>
      <c r="D2458" t="s">
        <v>3259</v>
      </c>
      <c r="E2458">
        <v>1524324</v>
      </c>
      <c r="F2458">
        <v>6348</v>
      </c>
      <c r="G2458">
        <v>6006</v>
      </c>
      <c r="H2458">
        <v>165</v>
      </c>
      <c r="I2458">
        <v>99</v>
      </c>
      <c r="J2458" t="s">
        <v>5940</v>
      </c>
      <c r="K2458">
        <v>216000</v>
      </c>
      <c r="L2458">
        <v>5280</v>
      </c>
      <c r="M2458">
        <v>4800</v>
      </c>
      <c r="N2458">
        <v>118</v>
      </c>
      <c r="O2458">
        <v>23</v>
      </c>
      <c r="P2458">
        <v>0</v>
      </c>
      <c r="R2458">
        <v>3520103</v>
      </c>
      <c r="S2458">
        <v>1524324</v>
      </c>
      <c r="T2458">
        <v>6348</v>
      </c>
      <c r="U2458">
        <v>6006</v>
      </c>
      <c r="V2458">
        <v>165</v>
      </c>
      <c r="W2458">
        <v>99</v>
      </c>
      <c r="X2458" t="s">
        <v>5940</v>
      </c>
      <c r="Z2458">
        <v>3119401</v>
      </c>
      <c r="AB2458" t="s">
        <v>5940</v>
      </c>
      <c r="AC2458">
        <v>3119401</v>
      </c>
      <c r="AD2458" t="s">
        <v>4289</v>
      </c>
      <c r="AE2458">
        <v>28</v>
      </c>
      <c r="AF2458">
        <v>3119401</v>
      </c>
      <c r="AG2458" t="s">
        <v>4289</v>
      </c>
      <c r="AH2458">
        <v>630</v>
      </c>
      <c r="AI2458">
        <v>3119401</v>
      </c>
      <c r="AJ2458" t="s">
        <v>4289</v>
      </c>
      <c r="AK2458">
        <v>16</v>
      </c>
      <c r="AL2458">
        <v>3119401</v>
      </c>
      <c r="AM2458" t="s">
        <v>4289</v>
      </c>
      <c r="AN2458" t="s">
        <v>5940</v>
      </c>
      <c r="AO2458">
        <v>0</v>
      </c>
      <c r="AP2458">
        <v>3126109</v>
      </c>
      <c r="AQ2458" t="s">
        <v>4367</v>
      </c>
      <c r="AR2458">
        <v>39060</v>
      </c>
    </row>
    <row r="2459" spans="1:44" x14ac:dyDescent="0.25">
      <c r="A2459">
        <v>3520202</v>
      </c>
      <c r="B2459">
        <v>2</v>
      </c>
      <c r="C2459" t="s">
        <v>891</v>
      </c>
      <c r="D2459" t="s">
        <v>3260</v>
      </c>
      <c r="E2459" t="s">
        <v>5940</v>
      </c>
      <c r="F2459" t="s">
        <v>5940</v>
      </c>
      <c r="G2459">
        <v>225</v>
      </c>
      <c r="H2459" t="s">
        <v>5940</v>
      </c>
      <c r="I2459" t="s">
        <v>5940</v>
      </c>
      <c r="J2459">
        <v>34</v>
      </c>
      <c r="K2459">
        <v>0</v>
      </c>
      <c r="L2459">
        <v>0</v>
      </c>
      <c r="M2459">
        <v>180</v>
      </c>
      <c r="N2459">
        <v>0</v>
      </c>
      <c r="O2459">
        <v>0</v>
      </c>
      <c r="P2459">
        <v>12</v>
      </c>
      <c r="R2459">
        <v>3520202</v>
      </c>
      <c r="S2459" t="s">
        <v>5940</v>
      </c>
      <c r="T2459" t="s">
        <v>5940</v>
      </c>
      <c r="U2459">
        <v>225</v>
      </c>
      <c r="V2459" t="s">
        <v>5940</v>
      </c>
      <c r="W2459" t="s">
        <v>5940</v>
      </c>
      <c r="X2459">
        <v>34</v>
      </c>
      <c r="Z2459">
        <v>3119500</v>
      </c>
      <c r="AB2459" t="s">
        <v>5940</v>
      </c>
      <c r="AC2459">
        <v>3119500</v>
      </c>
      <c r="AD2459" t="s">
        <v>4290</v>
      </c>
      <c r="AE2459" t="s">
        <v>5940</v>
      </c>
      <c r="AF2459">
        <v>3119500</v>
      </c>
      <c r="AG2459" t="s">
        <v>4290</v>
      </c>
      <c r="AH2459">
        <v>2520</v>
      </c>
      <c r="AI2459">
        <v>3119500</v>
      </c>
      <c r="AJ2459" t="s">
        <v>4290</v>
      </c>
      <c r="AK2459">
        <v>50</v>
      </c>
      <c r="AL2459">
        <v>3119500</v>
      </c>
      <c r="AM2459" t="s">
        <v>4290</v>
      </c>
      <c r="AN2459" t="s">
        <v>5940</v>
      </c>
      <c r="AO2459">
        <v>0</v>
      </c>
      <c r="AP2459">
        <v>3126208</v>
      </c>
      <c r="AQ2459" t="s">
        <v>4368</v>
      </c>
      <c r="AR2459">
        <v>36600</v>
      </c>
    </row>
    <row r="2460" spans="1:44" x14ac:dyDescent="0.25">
      <c r="A2460">
        <v>3520301</v>
      </c>
      <c r="B2460">
        <v>2</v>
      </c>
      <c r="C2460" t="s">
        <v>891</v>
      </c>
      <c r="D2460" t="s">
        <v>3261</v>
      </c>
      <c r="E2460" t="s">
        <v>5940</v>
      </c>
      <c r="F2460" t="s">
        <v>5940</v>
      </c>
      <c r="G2460">
        <v>20</v>
      </c>
      <c r="H2460" t="s">
        <v>5940</v>
      </c>
      <c r="I2460">
        <v>96</v>
      </c>
      <c r="J2460">
        <v>13</v>
      </c>
      <c r="K2460">
        <v>0</v>
      </c>
      <c r="L2460">
        <v>0</v>
      </c>
      <c r="M2460">
        <v>330</v>
      </c>
      <c r="N2460">
        <v>0</v>
      </c>
      <c r="O2460">
        <v>840</v>
      </c>
      <c r="P2460">
        <v>26</v>
      </c>
      <c r="R2460">
        <v>3520301</v>
      </c>
      <c r="S2460" t="s">
        <v>5940</v>
      </c>
      <c r="T2460" t="s">
        <v>5940</v>
      </c>
      <c r="U2460">
        <v>20</v>
      </c>
      <c r="V2460" t="s">
        <v>5940</v>
      </c>
      <c r="W2460">
        <v>96</v>
      </c>
      <c r="X2460">
        <v>13</v>
      </c>
      <c r="Z2460">
        <v>3119609</v>
      </c>
      <c r="AB2460" t="s">
        <v>5940</v>
      </c>
      <c r="AC2460">
        <v>3119609</v>
      </c>
      <c r="AD2460" t="s">
        <v>4291</v>
      </c>
      <c r="AE2460" t="s">
        <v>5940</v>
      </c>
      <c r="AF2460">
        <v>3119609</v>
      </c>
      <c r="AG2460" t="s">
        <v>4291</v>
      </c>
      <c r="AH2460" t="s">
        <v>5940</v>
      </c>
      <c r="AI2460">
        <v>3119609</v>
      </c>
      <c r="AJ2460" t="s">
        <v>4291</v>
      </c>
      <c r="AK2460">
        <v>98</v>
      </c>
      <c r="AL2460">
        <v>3119609</v>
      </c>
      <c r="AM2460" t="s">
        <v>4291</v>
      </c>
      <c r="AN2460" t="s">
        <v>5940</v>
      </c>
      <c r="AO2460">
        <v>0</v>
      </c>
      <c r="AP2460">
        <v>3126307</v>
      </c>
      <c r="AQ2460" t="s">
        <v>4369</v>
      </c>
      <c r="AR2460">
        <v>4560</v>
      </c>
    </row>
    <row r="2461" spans="1:44" x14ac:dyDescent="0.25">
      <c r="A2461">
        <v>3520426</v>
      </c>
      <c r="B2461">
        <v>2</v>
      </c>
      <c r="C2461" t="s">
        <v>891</v>
      </c>
      <c r="D2461" t="s">
        <v>920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R2461">
        <v>3520426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Z2461">
        <v>3119708</v>
      </c>
      <c r="AB2461" t="s">
        <v>5940</v>
      </c>
      <c r="AC2461">
        <v>3119708</v>
      </c>
      <c r="AD2461" t="s">
        <v>4292</v>
      </c>
      <c r="AE2461" t="s">
        <v>5940</v>
      </c>
      <c r="AF2461">
        <v>3119708</v>
      </c>
      <c r="AG2461" t="s">
        <v>4292</v>
      </c>
      <c r="AH2461">
        <v>12000</v>
      </c>
      <c r="AI2461">
        <v>3119708</v>
      </c>
      <c r="AJ2461" t="s">
        <v>4292</v>
      </c>
      <c r="AK2461">
        <v>127</v>
      </c>
      <c r="AL2461">
        <v>3119708</v>
      </c>
      <c r="AM2461" t="s">
        <v>4292</v>
      </c>
      <c r="AN2461" t="s">
        <v>5940</v>
      </c>
      <c r="AO2461">
        <v>0</v>
      </c>
      <c r="AP2461">
        <v>3126406</v>
      </c>
      <c r="AQ2461" t="s">
        <v>4370</v>
      </c>
      <c r="AR2461">
        <v>648</v>
      </c>
    </row>
    <row r="2462" spans="1:44" x14ac:dyDescent="0.25">
      <c r="A2462">
        <v>3520442</v>
      </c>
      <c r="B2462">
        <v>2</v>
      </c>
      <c r="C2462" t="s">
        <v>891</v>
      </c>
      <c r="D2462" t="s">
        <v>3263</v>
      </c>
      <c r="E2462">
        <v>53289</v>
      </c>
      <c r="F2462">
        <v>1680</v>
      </c>
      <c r="G2462">
        <v>16200</v>
      </c>
      <c r="H2462" t="s">
        <v>5940</v>
      </c>
      <c r="I2462">
        <v>7</v>
      </c>
      <c r="J2462">
        <v>2750</v>
      </c>
      <c r="K2462">
        <v>985860</v>
      </c>
      <c r="L2462">
        <v>1470</v>
      </c>
      <c r="M2462">
        <v>20328</v>
      </c>
      <c r="N2462">
        <v>0</v>
      </c>
      <c r="O2462">
        <v>31</v>
      </c>
      <c r="P2462">
        <v>1510</v>
      </c>
      <c r="R2462">
        <v>3520442</v>
      </c>
      <c r="S2462">
        <v>53289</v>
      </c>
      <c r="T2462">
        <v>1680</v>
      </c>
      <c r="U2462">
        <v>16200</v>
      </c>
      <c r="V2462" t="s">
        <v>5940</v>
      </c>
      <c r="W2462">
        <v>7</v>
      </c>
      <c r="X2462">
        <v>2750</v>
      </c>
      <c r="Z2462">
        <v>3119807</v>
      </c>
      <c r="AB2462" t="s">
        <v>5940</v>
      </c>
      <c r="AC2462">
        <v>3119807</v>
      </c>
      <c r="AD2462" t="s">
        <v>4293</v>
      </c>
      <c r="AE2462">
        <v>128</v>
      </c>
      <c r="AF2462">
        <v>3119807</v>
      </c>
      <c r="AG2462" t="s">
        <v>4293</v>
      </c>
      <c r="AH2462">
        <v>3600</v>
      </c>
      <c r="AI2462">
        <v>3119807</v>
      </c>
      <c r="AJ2462" t="s">
        <v>4293</v>
      </c>
      <c r="AK2462">
        <v>113</v>
      </c>
      <c r="AL2462">
        <v>3119807</v>
      </c>
      <c r="AM2462" t="s">
        <v>4293</v>
      </c>
      <c r="AN2462" t="s">
        <v>5940</v>
      </c>
      <c r="AO2462">
        <v>0</v>
      </c>
      <c r="AP2462">
        <v>3126505</v>
      </c>
      <c r="AQ2462" t="s">
        <v>4371</v>
      </c>
      <c r="AR2462">
        <v>547</v>
      </c>
    </row>
    <row r="2463" spans="1:44" x14ac:dyDescent="0.25">
      <c r="A2463">
        <v>3520400</v>
      </c>
      <c r="B2463">
        <v>2</v>
      </c>
      <c r="C2463" t="s">
        <v>891</v>
      </c>
      <c r="D2463" t="s">
        <v>3262</v>
      </c>
      <c r="E2463" t="s">
        <v>5940</v>
      </c>
      <c r="F2463" t="s">
        <v>5940</v>
      </c>
      <c r="G2463">
        <v>0</v>
      </c>
      <c r="H2463" t="s">
        <v>5940</v>
      </c>
      <c r="I2463" t="s">
        <v>5940</v>
      </c>
      <c r="J2463" t="s">
        <v>5940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R2463">
        <v>3520400</v>
      </c>
      <c r="S2463" t="s">
        <v>5940</v>
      </c>
      <c r="T2463" t="s">
        <v>5940</v>
      </c>
      <c r="U2463">
        <v>0</v>
      </c>
      <c r="V2463" t="s">
        <v>5940</v>
      </c>
      <c r="W2463" t="s">
        <v>5940</v>
      </c>
      <c r="X2463" t="s">
        <v>5940</v>
      </c>
      <c r="Z2463">
        <v>3119906</v>
      </c>
      <c r="AB2463" t="s">
        <v>5940</v>
      </c>
      <c r="AC2463">
        <v>3119906</v>
      </c>
      <c r="AD2463" t="s">
        <v>4294</v>
      </c>
      <c r="AE2463" t="s">
        <v>5940</v>
      </c>
      <c r="AF2463">
        <v>3119906</v>
      </c>
      <c r="AG2463" t="s">
        <v>4294</v>
      </c>
      <c r="AH2463" t="s">
        <v>5940</v>
      </c>
      <c r="AI2463">
        <v>3119906</v>
      </c>
      <c r="AJ2463" t="s">
        <v>4294</v>
      </c>
      <c r="AK2463">
        <v>86</v>
      </c>
      <c r="AL2463">
        <v>3119906</v>
      </c>
      <c r="AM2463" t="s">
        <v>4294</v>
      </c>
      <c r="AN2463" t="s">
        <v>5940</v>
      </c>
      <c r="AO2463">
        <v>0</v>
      </c>
      <c r="AP2463">
        <v>3126604</v>
      </c>
      <c r="AQ2463" t="s">
        <v>4372</v>
      </c>
      <c r="AR2463">
        <v>2500</v>
      </c>
    </row>
    <row r="2464" spans="1:44" x14ac:dyDescent="0.25">
      <c r="A2464">
        <v>3520509</v>
      </c>
      <c r="B2464">
        <v>2</v>
      </c>
      <c r="C2464" t="s">
        <v>891</v>
      </c>
      <c r="D2464" t="s">
        <v>3264</v>
      </c>
      <c r="E2464">
        <v>208592</v>
      </c>
      <c r="F2464" t="s">
        <v>5940</v>
      </c>
      <c r="G2464">
        <v>1800</v>
      </c>
      <c r="H2464" t="s">
        <v>5940</v>
      </c>
      <c r="I2464">
        <v>325</v>
      </c>
      <c r="J2464">
        <v>255</v>
      </c>
      <c r="K2464">
        <v>200000</v>
      </c>
      <c r="L2464">
        <v>0</v>
      </c>
      <c r="M2464">
        <v>1665</v>
      </c>
      <c r="N2464">
        <v>0</v>
      </c>
      <c r="O2464">
        <v>300</v>
      </c>
      <c r="P2464">
        <v>255</v>
      </c>
      <c r="R2464">
        <v>3520509</v>
      </c>
      <c r="S2464">
        <v>208592</v>
      </c>
      <c r="T2464" t="s">
        <v>5940</v>
      </c>
      <c r="U2464">
        <v>1800</v>
      </c>
      <c r="V2464" t="s">
        <v>5940</v>
      </c>
      <c r="W2464">
        <v>325</v>
      </c>
      <c r="X2464">
        <v>255</v>
      </c>
      <c r="Z2464">
        <v>3119955</v>
      </c>
      <c r="AB2464" t="s">
        <v>5940</v>
      </c>
      <c r="AC2464">
        <v>3119955</v>
      </c>
      <c r="AD2464" t="s">
        <v>4295</v>
      </c>
      <c r="AE2464">
        <v>90</v>
      </c>
      <c r="AF2464">
        <v>3119955</v>
      </c>
      <c r="AG2464" t="s">
        <v>4295</v>
      </c>
      <c r="AH2464" t="s">
        <v>5940</v>
      </c>
      <c r="AI2464">
        <v>3119955</v>
      </c>
      <c r="AJ2464" t="s">
        <v>4295</v>
      </c>
      <c r="AK2464">
        <v>72</v>
      </c>
      <c r="AL2464">
        <v>3119955</v>
      </c>
      <c r="AM2464" t="s">
        <v>4295</v>
      </c>
      <c r="AN2464" t="s">
        <v>5940</v>
      </c>
      <c r="AO2464">
        <v>0</v>
      </c>
      <c r="AP2464">
        <v>3126703</v>
      </c>
      <c r="AQ2464" t="s">
        <v>4373</v>
      </c>
      <c r="AR2464">
        <v>2700</v>
      </c>
    </row>
    <row r="2465" spans="1:44" x14ac:dyDescent="0.25">
      <c r="A2465">
        <v>3520608</v>
      </c>
      <c r="B2465">
        <v>2</v>
      </c>
      <c r="C2465" t="s">
        <v>891</v>
      </c>
      <c r="D2465" t="s">
        <v>3265</v>
      </c>
      <c r="E2465" t="s">
        <v>5940</v>
      </c>
      <c r="F2465" t="s">
        <v>5940</v>
      </c>
      <c r="G2465">
        <v>408</v>
      </c>
      <c r="H2465">
        <v>450</v>
      </c>
      <c r="I2465" t="s">
        <v>5940</v>
      </c>
      <c r="J2465">
        <v>360</v>
      </c>
      <c r="K2465">
        <v>6930</v>
      </c>
      <c r="L2465">
        <v>0</v>
      </c>
      <c r="M2465">
        <v>1500</v>
      </c>
      <c r="N2465">
        <v>0</v>
      </c>
      <c r="O2465">
        <v>0</v>
      </c>
      <c r="P2465">
        <v>60</v>
      </c>
      <c r="R2465">
        <v>3520608</v>
      </c>
      <c r="S2465" t="s">
        <v>5940</v>
      </c>
      <c r="T2465" t="s">
        <v>5940</v>
      </c>
      <c r="U2465">
        <v>408</v>
      </c>
      <c r="V2465">
        <v>450</v>
      </c>
      <c r="W2465" t="s">
        <v>5940</v>
      </c>
      <c r="X2465">
        <v>360</v>
      </c>
      <c r="Z2465">
        <v>3120003</v>
      </c>
      <c r="AB2465" t="s">
        <v>5940</v>
      </c>
      <c r="AC2465">
        <v>3120003</v>
      </c>
      <c r="AD2465" t="s">
        <v>4296</v>
      </c>
      <c r="AE2465">
        <v>1200</v>
      </c>
      <c r="AF2465">
        <v>3120003</v>
      </c>
      <c r="AG2465" t="s">
        <v>4296</v>
      </c>
      <c r="AH2465">
        <v>2050</v>
      </c>
      <c r="AI2465">
        <v>3120003</v>
      </c>
      <c r="AJ2465" t="s">
        <v>4296</v>
      </c>
      <c r="AK2465">
        <v>147</v>
      </c>
      <c r="AL2465">
        <v>3120003</v>
      </c>
      <c r="AM2465" t="s">
        <v>4296</v>
      </c>
      <c r="AN2465" t="s">
        <v>5940</v>
      </c>
      <c r="AO2465">
        <v>0</v>
      </c>
      <c r="AP2465">
        <v>3126752</v>
      </c>
      <c r="AQ2465" t="s">
        <v>4374</v>
      </c>
      <c r="AR2465">
        <v>500</v>
      </c>
    </row>
    <row r="2466" spans="1:44" x14ac:dyDescent="0.25">
      <c r="A2466">
        <v>3520707</v>
      </c>
      <c r="B2466">
        <v>2</v>
      </c>
      <c r="C2466" t="s">
        <v>891</v>
      </c>
      <c r="D2466" t="s">
        <v>3266</v>
      </c>
      <c r="E2466" t="s">
        <v>5940</v>
      </c>
      <c r="F2466">
        <v>3000</v>
      </c>
      <c r="G2466">
        <v>9728</v>
      </c>
      <c r="H2466">
        <v>2862</v>
      </c>
      <c r="I2466">
        <v>126</v>
      </c>
      <c r="J2466" t="s">
        <v>5940</v>
      </c>
      <c r="K2466">
        <v>99200</v>
      </c>
      <c r="L2466">
        <v>2880</v>
      </c>
      <c r="M2466">
        <v>4536</v>
      </c>
      <c r="N2466">
        <v>120</v>
      </c>
      <c r="O2466">
        <v>180</v>
      </c>
      <c r="P2466">
        <v>0</v>
      </c>
      <c r="R2466">
        <v>3520707</v>
      </c>
      <c r="S2466" t="s">
        <v>5940</v>
      </c>
      <c r="T2466">
        <v>3000</v>
      </c>
      <c r="U2466">
        <v>9728</v>
      </c>
      <c r="V2466">
        <v>2862</v>
      </c>
      <c r="W2466">
        <v>126</v>
      </c>
      <c r="X2466" t="s">
        <v>5940</v>
      </c>
      <c r="Z2466">
        <v>3120102</v>
      </c>
      <c r="AB2466" t="s">
        <v>5940</v>
      </c>
      <c r="AC2466">
        <v>3120102</v>
      </c>
      <c r="AD2466" t="s">
        <v>4297</v>
      </c>
      <c r="AE2466">
        <v>156</v>
      </c>
      <c r="AF2466">
        <v>3120102</v>
      </c>
      <c r="AG2466" t="s">
        <v>4297</v>
      </c>
      <c r="AH2466">
        <v>2600</v>
      </c>
      <c r="AI2466">
        <v>3120102</v>
      </c>
      <c r="AJ2466" t="s">
        <v>4297</v>
      </c>
      <c r="AK2466">
        <v>148</v>
      </c>
      <c r="AL2466">
        <v>3120102</v>
      </c>
      <c r="AM2466" t="s">
        <v>4297</v>
      </c>
      <c r="AN2466" t="s">
        <v>5940</v>
      </c>
      <c r="AO2466">
        <v>0</v>
      </c>
      <c r="AP2466">
        <v>3126802</v>
      </c>
      <c r="AQ2466" t="s">
        <v>4375</v>
      </c>
      <c r="AR2466">
        <v>750</v>
      </c>
    </row>
    <row r="2467" spans="1:44" x14ac:dyDescent="0.25">
      <c r="A2467">
        <v>3520806</v>
      </c>
      <c r="B2467">
        <v>2</v>
      </c>
      <c r="C2467" t="s">
        <v>891</v>
      </c>
      <c r="D2467" t="s">
        <v>3267</v>
      </c>
      <c r="E2467">
        <v>58876</v>
      </c>
      <c r="F2467">
        <v>1800</v>
      </c>
      <c r="G2467">
        <v>1620</v>
      </c>
      <c r="H2467">
        <v>18</v>
      </c>
      <c r="I2467" t="s">
        <v>5940</v>
      </c>
      <c r="J2467">
        <v>18</v>
      </c>
      <c r="K2467">
        <v>264160</v>
      </c>
      <c r="L2467">
        <v>576</v>
      </c>
      <c r="M2467">
        <v>150</v>
      </c>
      <c r="N2467">
        <v>0</v>
      </c>
      <c r="O2467">
        <v>0</v>
      </c>
      <c r="P2467">
        <v>9</v>
      </c>
      <c r="R2467">
        <v>3520806</v>
      </c>
      <c r="S2467">
        <v>58876</v>
      </c>
      <c r="T2467">
        <v>1800</v>
      </c>
      <c r="U2467">
        <v>1620</v>
      </c>
      <c r="V2467">
        <v>18</v>
      </c>
      <c r="W2467" t="s">
        <v>5940</v>
      </c>
      <c r="X2467">
        <v>18</v>
      </c>
      <c r="Z2467">
        <v>3120151</v>
      </c>
      <c r="AB2467" t="s">
        <v>5940</v>
      </c>
      <c r="AC2467">
        <v>3120151</v>
      </c>
      <c r="AD2467" t="s">
        <v>4298</v>
      </c>
      <c r="AE2467" t="s">
        <v>5940</v>
      </c>
      <c r="AF2467">
        <v>3120151</v>
      </c>
      <c r="AG2467" t="s">
        <v>4298</v>
      </c>
      <c r="AH2467">
        <v>4400</v>
      </c>
      <c r="AI2467">
        <v>3120151</v>
      </c>
      <c r="AJ2467" t="s">
        <v>4298</v>
      </c>
      <c r="AK2467">
        <v>15</v>
      </c>
      <c r="AL2467">
        <v>3120151</v>
      </c>
      <c r="AM2467" t="s">
        <v>4298</v>
      </c>
      <c r="AN2467" t="s">
        <v>5940</v>
      </c>
      <c r="AO2467">
        <v>0</v>
      </c>
      <c r="AP2467">
        <v>3126901</v>
      </c>
      <c r="AQ2467" t="s">
        <v>4376</v>
      </c>
      <c r="AR2467">
        <v>700</v>
      </c>
    </row>
    <row r="2468" spans="1:44" x14ac:dyDescent="0.25">
      <c r="A2468">
        <v>3520905</v>
      </c>
      <c r="B2468">
        <v>2</v>
      </c>
      <c r="C2468" t="s">
        <v>891</v>
      </c>
      <c r="D2468" t="s">
        <v>3268</v>
      </c>
      <c r="E2468">
        <v>834368</v>
      </c>
      <c r="F2468">
        <v>1350</v>
      </c>
      <c r="G2468">
        <v>2846</v>
      </c>
      <c r="H2468" t="s">
        <v>5940</v>
      </c>
      <c r="I2468" t="s">
        <v>5940</v>
      </c>
      <c r="J2468" t="s">
        <v>5940</v>
      </c>
      <c r="K2468">
        <v>1000000</v>
      </c>
      <c r="L2468">
        <v>2835</v>
      </c>
      <c r="M2468">
        <v>2182</v>
      </c>
      <c r="N2468">
        <v>0</v>
      </c>
      <c r="O2468">
        <v>0</v>
      </c>
      <c r="P2468">
        <v>0</v>
      </c>
      <c r="R2468">
        <v>3520905</v>
      </c>
      <c r="S2468">
        <v>834368</v>
      </c>
      <c r="T2468">
        <v>1350</v>
      </c>
      <c r="U2468">
        <v>2846</v>
      </c>
      <c r="V2468" t="s">
        <v>5940</v>
      </c>
      <c r="W2468" t="s">
        <v>5940</v>
      </c>
      <c r="X2468" t="s">
        <v>5940</v>
      </c>
      <c r="Z2468">
        <v>3120201</v>
      </c>
      <c r="AB2468" t="s">
        <v>5940</v>
      </c>
      <c r="AC2468">
        <v>3120201</v>
      </c>
      <c r="AD2468" t="s">
        <v>4299</v>
      </c>
      <c r="AE2468">
        <v>500</v>
      </c>
      <c r="AF2468">
        <v>3120201</v>
      </c>
      <c r="AG2468" t="s">
        <v>4299</v>
      </c>
      <c r="AH2468">
        <v>150</v>
      </c>
      <c r="AI2468">
        <v>3120201</v>
      </c>
      <c r="AJ2468" t="s">
        <v>4299</v>
      </c>
      <c r="AK2468">
        <v>2000</v>
      </c>
      <c r="AL2468">
        <v>3120201</v>
      </c>
      <c r="AM2468" t="s">
        <v>4299</v>
      </c>
      <c r="AN2468">
        <v>2400</v>
      </c>
      <c r="AO2468">
        <v>0</v>
      </c>
      <c r="AP2468">
        <v>3126950</v>
      </c>
      <c r="AQ2468" t="s">
        <v>4377</v>
      </c>
      <c r="AR2468">
        <v>2250</v>
      </c>
    </row>
    <row r="2469" spans="1:44" x14ac:dyDescent="0.25">
      <c r="A2469">
        <v>3521002</v>
      </c>
      <c r="B2469">
        <v>2</v>
      </c>
      <c r="C2469" t="s">
        <v>891</v>
      </c>
      <c r="D2469" t="s">
        <v>3269</v>
      </c>
      <c r="E2469">
        <v>50062</v>
      </c>
      <c r="F2469" t="s">
        <v>5940</v>
      </c>
      <c r="G2469">
        <v>1920</v>
      </c>
      <c r="H2469" t="s">
        <v>5940</v>
      </c>
      <c r="I2469">
        <v>125</v>
      </c>
      <c r="J2469">
        <v>576</v>
      </c>
      <c r="K2469">
        <v>50400</v>
      </c>
      <c r="L2469">
        <v>284</v>
      </c>
      <c r="M2469">
        <v>1674</v>
      </c>
      <c r="N2469">
        <v>0</v>
      </c>
      <c r="O2469">
        <v>60</v>
      </c>
      <c r="P2469">
        <v>295</v>
      </c>
      <c r="R2469">
        <v>3521002</v>
      </c>
      <c r="S2469">
        <v>50062</v>
      </c>
      <c r="T2469" t="s">
        <v>5940</v>
      </c>
      <c r="U2469">
        <v>1920</v>
      </c>
      <c r="V2469" t="s">
        <v>5940</v>
      </c>
      <c r="W2469">
        <v>125</v>
      </c>
      <c r="X2469">
        <v>576</v>
      </c>
      <c r="Z2469">
        <v>3120300</v>
      </c>
      <c r="AB2469" t="s">
        <v>5940</v>
      </c>
      <c r="AC2469">
        <v>3120300</v>
      </c>
      <c r="AD2469" t="s">
        <v>4300</v>
      </c>
      <c r="AE2469">
        <v>139</v>
      </c>
      <c r="AF2469">
        <v>3120300</v>
      </c>
      <c r="AG2469" t="s">
        <v>4300</v>
      </c>
      <c r="AH2469">
        <v>3900</v>
      </c>
      <c r="AI2469">
        <v>3120300</v>
      </c>
      <c r="AJ2469" t="s">
        <v>4300</v>
      </c>
      <c r="AK2469">
        <v>110</v>
      </c>
      <c r="AL2469">
        <v>3120300</v>
      </c>
      <c r="AM2469" t="s">
        <v>4300</v>
      </c>
      <c r="AN2469" t="s">
        <v>5940</v>
      </c>
      <c r="AO2469">
        <v>0</v>
      </c>
      <c r="AP2469">
        <v>3127008</v>
      </c>
      <c r="AQ2469" t="s">
        <v>4378</v>
      </c>
      <c r="AR2469" t="s">
        <v>5940</v>
      </c>
    </row>
    <row r="2470" spans="1:44" x14ac:dyDescent="0.25">
      <c r="A2470">
        <v>3521101</v>
      </c>
      <c r="B2470">
        <v>2</v>
      </c>
      <c r="C2470" t="s">
        <v>891</v>
      </c>
      <c r="D2470" t="s">
        <v>3270</v>
      </c>
      <c r="E2470">
        <v>250125</v>
      </c>
      <c r="F2470" t="s">
        <v>5940</v>
      </c>
      <c r="G2470">
        <v>1166</v>
      </c>
      <c r="H2470" t="s">
        <v>5940</v>
      </c>
      <c r="I2470">
        <v>108</v>
      </c>
      <c r="J2470">
        <v>11</v>
      </c>
      <c r="K2470">
        <v>335400</v>
      </c>
      <c r="L2470">
        <v>0</v>
      </c>
      <c r="M2470">
        <v>896</v>
      </c>
      <c r="N2470">
        <v>0</v>
      </c>
      <c r="O2470">
        <v>120</v>
      </c>
      <c r="P2470">
        <v>13</v>
      </c>
      <c r="R2470">
        <v>3521101</v>
      </c>
      <c r="S2470">
        <v>250125</v>
      </c>
      <c r="T2470" t="s">
        <v>5940</v>
      </c>
      <c r="U2470">
        <v>1166</v>
      </c>
      <c r="V2470" t="s">
        <v>5940</v>
      </c>
      <c r="W2470">
        <v>108</v>
      </c>
      <c r="X2470">
        <v>11</v>
      </c>
      <c r="Z2470">
        <v>3120409</v>
      </c>
      <c r="AB2470" t="s">
        <v>5940</v>
      </c>
      <c r="AC2470">
        <v>3120409</v>
      </c>
      <c r="AD2470" t="s">
        <v>4301</v>
      </c>
      <c r="AE2470">
        <v>50</v>
      </c>
      <c r="AF2470">
        <v>3120409</v>
      </c>
      <c r="AG2470" t="s">
        <v>4301</v>
      </c>
      <c r="AH2470">
        <v>198</v>
      </c>
      <c r="AI2470">
        <v>3120409</v>
      </c>
      <c r="AJ2470" t="s">
        <v>4301</v>
      </c>
      <c r="AK2470">
        <v>65</v>
      </c>
      <c r="AL2470">
        <v>3120409</v>
      </c>
      <c r="AM2470" t="s">
        <v>4301</v>
      </c>
      <c r="AN2470" t="s">
        <v>5940</v>
      </c>
      <c r="AO2470">
        <v>0</v>
      </c>
      <c r="AP2470">
        <v>3127057</v>
      </c>
      <c r="AQ2470" t="s">
        <v>4379</v>
      </c>
      <c r="AR2470">
        <v>18</v>
      </c>
    </row>
    <row r="2471" spans="1:44" x14ac:dyDescent="0.25">
      <c r="A2471">
        <v>3521150</v>
      </c>
      <c r="B2471">
        <v>2</v>
      </c>
      <c r="C2471" t="s">
        <v>891</v>
      </c>
      <c r="D2471" t="s">
        <v>3271</v>
      </c>
      <c r="E2471">
        <v>54234</v>
      </c>
      <c r="F2471" t="s">
        <v>5940</v>
      </c>
      <c r="G2471">
        <v>3630</v>
      </c>
      <c r="H2471" t="s">
        <v>5940</v>
      </c>
      <c r="I2471">
        <v>20</v>
      </c>
      <c r="J2471">
        <v>18</v>
      </c>
      <c r="K2471">
        <v>128000</v>
      </c>
      <c r="L2471">
        <v>0</v>
      </c>
      <c r="M2471">
        <v>2442</v>
      </c>
      <c r="N2471">
        <v>0</v>
      </c>
      <c r="O2471">
        <v>6</v>
      </c>
      <c r="P2471">
        <v>36</v>
      </c>
      <c r="R2471">
        <v>3521150</v>
      </c>
      <c r="S2471">
        <v>54234</v>
      </c>
      <c r="T2471" t="s">
        <v>5940</v>
      </c>
      <c r="U2471">
        <v>3630</v>
      </c>
      <c r="V2471" t="s">
        <v>5940</v>
      </c>
      <c r="W2471">
        <v>20</v>
      </c>
      <c r="X2471">
        <v>18</v>
      </c>
      <c r="Z2471">
        <v>3120508</v>
      </c>
      <c r="AB2471" t="s">
        <v>5940</v>
      </c>
      <c r="AC2471">
        <v>3120508</v>
      </c>
      <c r="AD2471" t="s">
        <v>4302</v>
      </c>
      <c r="AE2471">
        <v>450</v>
      </c>
      <c r="AF2471">
        <v>3120508</v>
      </c>
      <c r="AG2471" t="s">
        <v>4302</v>
      </c>
      <c r="AH2471" t="s">
        <v>5940</v>
      </c>
      <c r="AI2471">
        <v>3120508</v>
      </c>
      <c r="AJ2471" t="s">
        <v>4302</v>
      </c>
      <c r="AK2471">
        <v>107</v>
      </c>
      <c r="AL2471">
        <v>3120508</v>
      </c>
      <c r="AM2471" t="s">
        <v>4302</v>
      </c>
      <c r="AN2471" t="s">
        <v>5940</v>
      </c>
      <c r="AO2471">
        <v>0</v>
      </c>
      <c r="AP2471">
        <v>3127073</v>
      </c>
      <c r="AQ2471" t="s">
        <v>4380</v>
      </c>
      <c r="AR2471">
        <v>806</v>
      </c>
    </row>
    <row r="2472" spans="1:44" x14ac:dyDescent="0.25">
      <c r="A2472">
        <v>3521200</v>
      </c>
      <c r="B2472">
        <v>2</v>
      </c>
      <c r="C2472" t="s">
        <v>891</v>
      </c>
      <c r="D2472" t="s">
        <v>3272</v>
      </c>
      <c r="E2472" t="s">
        <v>5940</v>
      </c>
      <c r="F2472" t="s">
        <v>5940</v>
      </c>
      <c r="G2472">
        <v>396</v>
      </c>
      <c r="H2472" t="s">
        <v>5940</v>
      </c>
      <c r="I2472">
        <v>100</v>
      </c>
      <c r="J2472">
        <v>135</v>
      </c>
      <c r="K2472">
        <v>0</v>
      </c>
      <c r="L2472">
        <v>0</v>
      </c>
      <c r="M2472">
        <v>600</v>
      </c>
      <c r="N2472">
        <v>0</v>
      </c>
      <c r="O2472">
        <v>75</v>
      </c>
      <c r="P2472">
        <v>126</v>
      </c>
      <c r="R2472">
        <v>3521200</v>
      </c>
      <c r="S2472" t="s">
        <v>5940</v>
      </c>
      <c r="T2472" t="s">
        <v>5940</v>
      </c>
      <c r="U2472">
        <v>396</v>
      </c>
      <c r="V2472" t="s">
        <v>5940</v>
      </c>
      <c r="W2472">
        <v>100</v>
      </c>
      <c r="X2472">
        <v>135</v>
      </c>
      <c r="Z2472">
        <v>3120607</v>
      </c>
      <c r="AB2472" t="s">
        <v>5940</v>
      </c>
      <c r="AC2472">
        <v>3120607</v>
      </c>
      <c r="AD2472" t="s">
        <v>4303</v>
      </c>
      <c r="AE2472">
        <v>27</v>
      </c>
      <c r="AF2472">
        <v>3120607</v>
      </c>
      <c r="AG2472" t="s">
        <v>4303</v>
      </c>
      <c r="AH2472">
        <v>24000</v>
      </c>
      <c r="AI2472">
        <v>3120607</v>
      </c>
      <c r="AJ2472" t="s">
        <v>4303</v>
      </c>
      <c r="AK2472">
        <v>23</v>
      </c>
      <c r="AL2472">
        <v>3120607</v>
      </c>
      <c r="AM2472" t="s">
        <v>4303</v>
      </c>
      <c r="AN2472" t="s">
        <v>5940</v>
      </c>
      <c r="AO2472">
        <v>0</v>
      </c>
      <c r="AP2472">
        <v>3127107</v>
      </c>
      <c r="AQ2472" t="s">
        <v>4381</v>
      </c>
      <c r="AR2472">
        <v>17100</v>
      </c>
    </row>
    <row r="2473" spans="1:44" x14ac:dyDescent="0.25">
      <c r="A2473">
        <v>3521309</v>
      </c>
      <c r="B2473">
        <v>2</v>
      </c>
      <c r="C2473" t="s">
        <v>891</v>
      </c>
      <c r="D2473" t="s">
        <v>3273</v>
      </c>
      <c r="E2473">
        <v>2100504</v>
      </c>
      <c r="F2473">
        <v>45540</v>
      </c>
      <c r="G2473">
        <v>10080</v>
      </c>
      <c r="H2473" t="s">
        <v>5940</v>
      </c>
      <c r="I2473">
        <v>24</v>
      </c>
      <c r="J2473">
        <v>218</v>
      </c>
      <c r="K2473">
        <v>2511000</v>
      </c>
      <c r="L2473">
        <v>36360</v>
      </c>
      <c r="M2473">
        <v>11820</v>
      </c>
      <c r="N2473">
        <v>0</v>
      </c>
      <c r="O2473">
        <v>30</v>
      </c>
      <c r="P2473">
        <v>147</v>
      </c>
      <c r="R2473">
        <v>3521309</v>
      </c>
      <c r="S2473">
        <v>2100504</v>
      </c>
      <c r="T2473">
        <v>45540</v>
      </c>
      <c r="U2473">
        <v>10080</v>
      </c>
      <c r="V2473" t="s">
        <v>5940</v>
      </c>
      <c r="W2473">
        <v>24</v>
      </c>
      <c r="X2473">
        <v>218</v>
      </c>
      <c r="Z2473">
        <v>3120706</v>
      </c>
      <c r="AB2473" t="s">
        <v>5940</v>
      </c>
      <c r="AC2473">
        <v>3120706</v>
      </c>
      <c r="AD2473" t="s">
        <v>4304</v>
      </c>
      <c r="AE2473">
        <v>131</v>
      </c>
      <c r="AF2473">
        <v>3120706</v>
      </c>
      <c r="AG2473" t="s">
        <v>4304</v>
      </c>
      <c r="AH2473">
        <v>400</v>
      </c>
      <c r="AI2473">
        <v>3120706</v>
      </c>
      <c r="AJ2473" t="s">
        <v>4304</v>
      </c>
      <c r="AK2473">
        <v>132</v>
      </c>
      <c r="AL2473">
        <v>3120706</v>
      </c>
      <c r="AM2473" t="s">
        <v>4304</v>
      </c>
      <c r="AN2473">
        <v>2970</v>
      </c>
      <c r="AO2473">
        <v>0</v>
      </c>
      <c r="AP2473">
        <v>3127206</v>
      </c>
      <c r="AQ2473" t="s">
        <v>4382</v>
      </c>
      <c r="AR2473">
        <v>1330</v>
      </c>
    </row>
    <row r="2474" spans="1:44" x14ac:dyDescent="0.25">
      <c r="A2474">
        <v>3521408</v>
      </c>
      <c r="B2474">
        <v>2</v>
      </c>
      <c r="C2474" t="s">
        <v>891</v>
      </c>
      <c r="D2474" t="s">
        <v>3274</v>
      </c>
      <c r="E2474">
        <v>779091</v>
      </c>
      <c r="F2474" t="s">
        <v>5940</v>
      </c>
      <c r="G2474">
        <v>300</v>
      </c>
      <c r="H2474" t="s">
        <v>5940</v>
      </c>
      <c r="I2474">
        <v>9</v>
      </c>
      <c r="J2474" t="s">
        <v>5940</v>
      </c>
      <c r="K2474">
        <v>765000</v>
      </c>
      <c r="L2474">
        <v>0</v>
      </c>
      <c r="M2474">
        <v>300</v>
      </c>
      <c r="N2474">
        <v>0</v>
      </c>
      <c r="O2474">
        <v>9</v>
      </c>
      <c r="P2474">
        <v>0</v>
      </c>
      <c r="R2474">
        <v>3521408</v>
      </c>
      <c r="S2474">
        <v>779091</v>
      </c>
      <c r="T2474" t="s">
        <v>5940</v>
      </c>
      <c r="U2474">
        <v>300</v>
      </c>
      <c r="V2474" t="s">
        <v>5940</v>
      </c>
      <c r="W2474">
        <v>9</v>
      </c>
      <c r="X2474" t="s">
        <v>5940</v>
      </c>
      <c r="Z2474">
        <v>3120805</v>
      </c>
      <c r="AB2474" t="s">
        <v>5940</v>
      </c>
      <c r="AC2474">
        <v>3120805</v>
      </c>
      <c r="AD2474" t="s">
        <v>4305</v>
      </c>
      <c r="AE2474">
        <v>646</v>
      </c>
      <c r="AF2474">
        <v>3120805</v>
      </c>
      <c r="AG2474" t="s">
        <v>4305</v>
      </c>
      <c r="AH2474">
        <v>1120</v>
      </c>
      <c r="AI2474">
        <v>3120805</v>
      </c>
      <c r="AJ2474" t="s">
        <v>4305</v>
      </c>
      <c r="AK2474">
        <v>335</v>
      </c>
      <c r="AL2474">
        <v>3120805</v>
      </c>
      <c r="AM2474" t="s">
        <v>4305</v>
      </c>
      <c r="AN2474" t="s">
        <v>5940</v>
      </c>
      <c r="AO2474">
        <v>0</v>
      </c>
      <c r="AP2474">
        <v>3127305</v>
      </c>
      <c r="AQ2474" t="s">
        <v>4383</v>
      </c>
      <c r="AR2474">
        <v>300</v>
      </c>
    </row>
    <row r="2475" spans="1:44" x14ac:dyDescent="0.25">
      <c r="A2475">
        <v>3521507</v>
      </c>
      <c r="B2475">
        <v>2</v>
      </c>
      <c r="C2475" t="s">
        <v>891</v>
      </c>
      <c r="D2475" t="s">
        <v>3275</v>
      </c>
      <c r="E2475">
        <v>241967</v>
      </c>
      <c r="F2475" t="s">
        <v>5940</v>
      </c>
      <c r="G2475">
        <v>5040</v>
      </c>
      <c r="H2475" t="s">
        <v>5940</v>
      </c>
      <c r="I2475">
        <v>45</v>
      </c>
      <c r="J2475">
        <v>54</v>
      </c>
      <c r="K2475">
        <v>501600</v>
      </c>
      <c r="L2475">
        <v>0</v>
      </c>
      <c r="M2475">
        <v>4320</v>
      </c>
      <c r="N2475">
        <v>0</v>
      </c>
      <c r="O2475">
        <v>54</v>
      </c>
      <c r="P2475">
        <v>160</v>
      </c>
      <c r="R2475">
        <v>3521507</v>
      </c>
      <c r="S2475">
        <v>241967</v>
      </c>
      <c r="T2475" t="s">
        <v>5940</v>
      </c>
      <c r="U2475">
        <v>5040</v>
      </c>
      <c r="V2475" t="s">
        <v>5940</v>
      </c>
      <c r="W2475">
        <v>45</v>
      </c>
      <c r="X2475">
        <v>54</v>
      </c>
      <c r="Z2475">
        <v>3120839</v>
      </c>
      <c r="AB2475" t="s">
        <v>5940</v>
      </c>
      <c r="AC2475">
        <v>3120839</v>
      </c>
      <c r="AD2475" t="s">
        <v>4306</v>
      </c>
      <c r="AE2475">
        <v>325</v>
      </c>
      <c r="AF2475">
        <v>3120839</v>
      </c>
      <c r="AG2475" t="s">
        <v>4306</v>
      </c>
      <c r="AH2475">
        <v>1372</v>
      </c>
      <c r="AI2475">
        <v>3120839</v>
      </c>
      <c r="AJ2475" t="s">
        <v>4306</v>
      </c>
      <c r="AK2475">
        <v>22</v>
      </c>
      <c r="AL2475">
        <v>3120839</v>
      </c>
      <c r="AM2475" t="s">
        <v>4306</v>
      </c>
      <c r="AN2475" t="s">
        <v>5940</v>
      </c>
      <c r="AO2475">
        <v>0</v>
      </c>
      <c r="AP2475">
        <v>3127339</v>
      </c>
      <c r="AQ2475" t="s">
        <v>4384</v>
      </c>
      <c r="AR2475">
        <v>1440</v>
      </c>
    </row>
    <row r="2476" spans="1:44" x14ac:dyDescent="0.25">
      <c r="A2476">
        <v>3521606</v>
      </c>
      <c r="B2476">
        <v>2</v>
      </c>
      <c r="C2476" t="s">
        <v>891</v>
      </c>
      <c r="D2476" t="s">
        <v>3276</v>
      </c>
      <c r="E2476">
        <v>89486</v>
      </c>
      <c r="F2476" t="s">
        <v>5940</v>
      </c>
      <c r="G2476">
        <v>2160</v>
      </c>
      <c r="H2476">
        <v>315</v>
      </c>
      <c r="I2476">
        <v>9</v>
      </c>
      <c r="J2476">
        <v>86</v>
      </c>
      <c r="K2476">
        <v>700000</v>
      </c>
      <c r="L2476">
        <v>0</v>
      </c>
      <c r="M2476">
        <v>1086</v>
      </c>
      <c r="N2476">
        <v>60</v>
      </c>
      <c r="O2476">
        <v>35</v>
      </c>
      <c r="P2476">
        <v>84</v>
      </c>
      <c r="R2476">
        <v>3521606</v>
      </c>
      <c r="S2476">
        <v>89486</v>
      </c>
      <c r="T2476" t="s">
        <v>5940</v>
      </c>
      <c r="U2476">
        <v>2160</v>
      </c>
      <c r="V2476">
        <v>315</v>
      </c>
      <c r="W2476">
        <v>9</v>
      </c>
      <c r="X2476">
        <v>86</v>
      </c>
      <c r="Z2476">
        <v>3120870</v>
      </c>
      <c r="AB2476" t="s">
        <v>5940</v>
      </c>
      <c r="AC2476">
        <v>3120870</v>
      </c>
      <c r="AD2476" t="s">
        <v>4307</v>
      </c>
      <c r="AE2476">
        <v>4</v>
      </c>
      <c r="AF2476">
        <v>3120870</v>
      </c>
      <c r="AG2476" t="s">
        <v>4307</v>
      </c>
      <c r="AH2476">
        <v>4500</v>
      </c>
      <c r="AI2476">
        <v>3120870</v>
      </c>
      <c r="AJ2476" t="s">
        <v>4307</v>
      </c>
      <c r="AK2476">
        <v>170</v>
      </c>
      <c r="AL2476">
        <v>3120870</v>
      </c>
      <c r="AM2476" t="s">
        <v>4307</v>
      </c>
      <c r="AN2476" t="s">
        <v>5940</v>
      </c>
      <c r="AO2476">
        <v>0</v>
      </c>
      <c r="AP2476">
        <v>3127354</v>
      </c>
      <c r="AQ2476" t="s">
        <v>4385</v>
      </c>
      <c r="AR2476">
        <v>4250</v>
      </c>
    </row>
    <row r="2477" spans="1:44" x14ac:dyDescent="0.25">
      <c r="A2477">
        <v>3521705</v>
      </c>
      <c r="B2477">
        <v>2</v>
      </c>
      <c r="C2477" t="s">
        <v>891</v>
      </c>
      <c r="D2477" t="s">
        <v>3277</v>
      </c>
      <c r="E2477" t="s">
        <v>5940</v>
      </c>
      <c r="F2477">
        <v>46650</v>
      </c>
      <c r="G2477">
        <v>209570</v>
      </c>
      <c r="H2477" t="s">
        <v>5940</v>
      </c>
      <c r="I2477">
        <v>108</v>
      </c>
      <c r="J2477">
        <v>10770</v>
      </c>
      <c r="K2477">
        <v>3000</v>
      </c>
      <c r="L2477">
        <v>41340</v>
      </c>
      <c r="M2477">
        <v>297500</v>
      </c>
      <c r="N2477">
        <v>0</v>
      </c>
      <c r="O2477">
        <v>954</v>
      </c>
      <c r="P2477">
        <v>32480</v>
      </c>
      <c r="R2477">
        <v>3521705</v>
      </c>
      <c r="S2477" t="s">
        <v>5940</v>
      </c>
      <c r="T2477">
        <v>46650</v>
      </c>
      <c r="U2477">
        <v>209570</v>
      </c>
      <c r="V2477" t="s">
        <v>5940</v>
      </c>
      <c r="W2477">
        <v>108</v>
      </c>
      <c r="X2477">
        <v>10770</v>
      </c>
      <c r="Z2477">
        <v>3120904</v>
      </c>
      <c r="AB2477" t="s">
        <v>5940</v>
      </c>
      <c r="AC2477">
        <v>3120904</v>
      </c>
      <c r="AD2477" t="s">
        <v>4308</v>
      </c>
      <c r="AE2477">
        <v>105</v>
      </c>
      <c r="AF2477">
        <v>3120904</v>
      </c>
      <c r="AG2477" t="s">
        <v>4308</v>
      </c>
      <c r="AH2477">
        <v>16250</v>
      </c>
      <c r="AI2477">
        <v>3120904</v>
      </c>
      <c r="AJ2477" t="s">
        <v>4308</v>
      </c>
      <c r="AK2477">
        <v>337</v>
      </c>
      <c r="AL2477">
        <v>3120904</v>
      </c>
      <c r="AM2477" t="s">
        <v>4308</v>
      </c>
      <c r="AN2477" t="s">
        <v>5940</v>
      </c>
      <c r="AO2477">
        <v>0</v>
      </c>
      <c r="AP2477">
        <v>3127370</v>
      </c>
      <c r="AQ2477" t="s">
        <v>4386</v>
      </c>
      <c r="AR2477">
        <v>465</v>
      </c>
    </row>
    <row r="2478" spans="1:44" x14ac:dyDescent="0.25">
      <c r="A2478">
        <v>3521804</v>
      </c>
      <c r="B2478">
        <v>2</v>
      </c>
      <c r="C2478" t="s">
        <v>891</v>
      </c>
      <c r="D2478" t="s">
        <v>3278</v>
      </c>
      <c r="E2478">
        <v>1038351</v>
      </c>
      <c r="F2478">
        <v>15600</v>
      </c>
      <c r="G2478">
        <v>51028</v>
      </c>
      <c r="H2478">
        <v>4355</v>
      </c>
      <c r="I2478">
        <v>132</v>
      </c>
      <c r="J2478">
        <v>6630</v>
      </c>
      <c r="K2478">
        <v>1507320</v>
      </c>
      <c r="L2478">
        <v>5850</v>
      </c>
      <c r="M2478">
        <v>80800</v>
      </c>
      <c r="N2478">
        <v>2940</v>
      </c>
      <c r="O2478">
        <v>155</v>
      </c>
      <c r="P2478">
        <v>4843</v>
      </c>
      <c r="R2478">
        <v>3521804</v>
      </c>
      <c r="S2478">
        <v>1038351</v>
      </c>
      <c r="T2478">
        <v>15600</v>
      </c>
      <c r="U2478">
        <v>51028</v>
      </c>
      <c r="V2478">
        <v>4355</v>
      </c>
      <c r="W2478">
        <v>132</v>
      </c>
      <c r="X2478">
        <v>6630</v>
      </c>
      <c r="Z2478">
        <v>3121001</v>
      </c>
      <c r="AB2478" t="s">
        <v>5940</v>
      </c>
      <c r="AC2478">
        <v>3121001</v>
      </c>
      <c r="AD2478" t="s">
        <v>4309</v>
      </c>
      <c r="AE2478">
        <v>60</v>
      </c>
      <c r="AF2478">
        <v>3121001</v>
      </c>
      <c r="AG2478" t="s">
        <v>4309</v>
      </c>
      <c r="AH2478">
        <v>990</v>
      </c>
      <c r="AI2478">
        <v>3121001</v>
      </c>
      <c r="AJ2478" t="s">
        <v>4309</v>
      </c>
      <c r="AK2478">
        <v>96</v>
      </c>
      <c r="AL2478">
        <v>3121001</v>
      </c>
      <c r="AM2478" t="s">
        <v>4309</v>
      </c>
      <c r="AN2478" t="s">
        <v>5940</v>
      </c>
      <c r="AO2478">
        <v>0</v>
      </c>
      <c r="AP2478">
        <v>3127388</v>
      </c>
      <c r="AQ2478" t="s">
        <v>4387</v>
      </c>
      <c r="AR2478">
        <v>288</v>
      </c>
    </row>
    <row r="2479" spans="1:44" x14ac:dyDescent="0.25">
      <c r="A2479">
        <v>3521903</v>
      </c>
      <c r="B2479">
        <v>2</v>
      </c>
      <c r="C2479" t="s">
        <v>891</v>
      </c>
      <c r="D2479" t="s">
        <v>3279</v>
      </c>
      <c r="E2479">
        <v>1201954</v>
      </c>
      <c r="F2479">
        <v>3240</v>
      </c>
      <c r="G2479">
        <v>4500</v>
      </c>
      <c r="H2479" t="s">
        <v>5940</v>
      </c>
      <c r="I2479">
        <v>120</v>
      </c>
      <c r="J2479">
        <v>20</v>
      </c>
      <c r="K2479">
        <v>1944000</v>
      </c>
      <c r="L2479">
        <v>1440</v>
      </c>
      <c r="M2479">
        <v>2400</v>
      </c>
      <c r="N2479">
        <v>0</v>
      </c>
      <c r="O2479">
        <v>0</v>
      </c>
      <c r="P2479">
        <v>0</v>
      </c>
      <c r="R2479">
        <v>3521903</v>
      </c>
      <c r="S2479">
        <v>1201954</v>
      </c>
      <c r="T2479">
        <v>3240</v>
      </c>
      <c r="U2479">
        <v>4500</v>
      </c>
      <c r="V2479" t="s">
        <v>5940</v>
      </c>
      <c r="W2479">
        <v>120</v>
      </c>
      <c r="X2479">
        <v>20</v>
      </c>
      <c r="Z2479">
        <v>3121100</v>
      </c>
      <c r="AB2479" t="s">
        <v>5940</v>
      </c>
      <c r="AC2479">
        <v>3121100</v>
      </c>
      <c r="AD2479" t="s">
        <v>4310</v>
      </c>
      <c r="AE2479" t="s">
        <v>5940</v>
      </c>
      <c r="AF2479">
        <v>3121100</v>
      </c>
      <c r="AG2479" t="s">
        <v>4310</v>
      </c>
      <c r="AH2479" t="s">
        <v>5940</v>
      </c>
      <c r="AI2479">
        <v>3121100</v>
      </c>
      <c r="AJ2479" t="s">
        <v>4310</v>
      </c>
      <c r="AK2479">
        <v>11</v>
      </c>
      <c r="AL2479">
        <v>3121100</v>
      </c>
      <c r="AM2479" t="s">
        <v>4310</v>
      </c>
      <c r="AN2479" t="s">
        <v>5940</v>
      </c>
      <c r="AO2479">
        <v>0</v>
      </c>
      <c r="AP2479">
        <v>3127404</v>
      </c>
      <c r="AQ2479" t="s">
        <v>4388</v>
      </c>
      <c r="AR2479">
        <v>1920</v>
      </c>
    </row>
    <row r="2480" spans="1:44" x14ac:dyDescent="0.25">
      <c r="A2480">
        <v>3522000</v>
      </c>
      <c r="B2480">
        <v>2</v>
      </c>
      <c r="C2480" t="s">
        <v>891</v>
      </c>
      <c r="D2480" t="s">
        <v>3280</v>
      </c>
      <c r="E2480">
        <v>307976</v>
      </c>
      <c r="F2480">
        <v>105</v>
      </c>
      <c r="G2480">
        <v>7296</v>
      </c>
      <c r="H2480">
        <v>363</v>
      </c>
      <c r="I2480" t="s">
        <v>5940</v>
      </c>
      <c r="J2480">
        <v>36</v>
      </c>
      <c r="K2480">
        <v>480000</v>
      </c>
      <c r="L2480">
        <v>135</v>
      </c>
      <c r="M2480">
        <v>4123</v>
      </c>
      <c r="N2480">
        <v>123</v>
      </c>
      <c r="O2480">
        <v>0</v>
      </c>
      <c r="P2480">
        <v>47</v>
      </c>
      <c r="R2480">
        <v>3522000</v>
      </c>
      <c r="S2480">
        <v>307976</v>
      </c>
      <c r="T2480">
        <v>105</v>
      </c>
      <c r="U2480">
        <v>7296</v>
      </c>
      <c r="V2480">
        <v>363</v>
      </c>
      <c r="W2480" t="s">
        <v>5940</v>
      </c>
      <c r="X2480">
        <v>36</v>
      </c>
      <c r="Z2480">
        <v>3121209</v>
      </c>
      <c r="AB2480" t="s">
        <v>5940</v>
      </c>
      <c r="AC2480">
        <v>3121209</v>
      </c>
      <c r="AD2480" t="s">
        <v>4311</v>
      </c>
      <c r="AE2480">
        <v>1320</v>
      </c>
      <c r="AF2480">
        <v>3121209</v>
      </c>
      <c r="AG2480" t="s">
        <v>4311</v>
      </c>
      <c r="AH2480">
        <v>160000</v>
      </c>
      <c r="AI2480">
        <v>3121209</v>
      </c>
      <c r="AJ2480" t="s">
        <v>4311</v>
      </c>
      <c r="AK2480">
        <v>525</v>
      </c>
      <c r="AL2480">
        <v>3121209</v>
      </c>
      <c r="AM2480" t="s">
        <v>4311</v>
      </c>
      <c r="AN2480">
        <v>3938</v>
      </c>
      <c r="AO2480">
        <v>0</v>
      </c>
      <c r="AP2480">
        <v>3127503</v>
      </c>
      <c r="AQ2480" t="s">
        <v>4389</v>
      </c>
      <c r="AR2480">
        <v>400</v>
      </c>
    </row>
    <row r="2481" spans="1:44" x14ac:dyDescent="0.25">
      <c r="A2481">
        <v>3522109</v>
      </c>
      <c r="B2481">
        <v>2</v>
      </c>
      <c r="C2481" t="s">
        <v>891</v>
      </c>
      <c r="D2481" t="s">
        <v>3281</v>
      </c>
      <c r="E2481" t="s">
        <v>5940</v>
      </c>
      <c r="F2481" t="s">
        <v>5940</v>
      </c>
      <c r="G2481">
        <v>0</v>
      </c>
      <c r="H2481" t="s">
        <v>5940</v>
      </c>
      <c r="I2481" t="s">
        <v>5940</v>
      </c>
      <c r="J2481" t="s">
        <v>5940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R2481">
        <v>3522109</v>
      </c>
      <c r="S2481" t="s">
        <v>5940</v>
      </c>
      <c r="T2481" t="s">
        <v>5940</v>
      </c>
      <c r="U2481">
        <v>0</v>
      </c>
      <c r="V2481" t="s">
        <v>5940</v>
      </c>
      <c r="W2481" t="s">
        <v>5940</v>
      </c>
      <c r="X2481" t="s">
        <v>5940</v>
      </c>
      <c r="Z2481">
        <v>3121258</v>
      </c>
      <c r="AB2481">
        <v>576</v>
      </c>
      <c r="AC2481">
        <v>3121258</v>
      </c>
      <c r="AD2481" t="s">
        <v>4312</v>
      </c>
      <c r="AE2481" t="s">
        <v>5940</v>
      </c>
      <c r="AF2481">
        <v>3121258</v>
      </c>
      <c r="AG2481" t="s">
        <v>4312</v>
      </c>
      <c r="AH2481">
        <v>266000</v>
      </c>
      <c r="AI2481">
        <v>3121258</v>
      </c>
      <c r="AJ2481" t="s">
        <v>4312</v>
      </c>
      <c r="AK2481" t="s">
        <v>5940</v>
      </c>
      <c r="AL2481">
        <v>3121258</v>
      </c>
      <c r="AM2481" t="s">
        <v>4312</v>
      </c>
      <c r="AN2481">
        <v>1400</v>
      </c>
      <c r="AO2481">
        <v>0</v>
      </c>
      <c r="AP2481">
        <v>3127602</v>
      </c>
      <c r="AQ2481" t="s">
        <v>4390</v>
      </c>
      <c r="AR2481">
        <v>1000</v>
      </c>
    </row>
    <row r="2482" spans="1:44" x14ac:dyDescent="0.25">
      <c r="A2482">
        <v>3522158</v>
      </c>
      <c r="B2482">
        <v>2</v>
      </c>
      <c r="C2482" t="s">
        <v>891</v>
      </c>
      <c r="D2482" t="s">
        <v>3282</v>
      </c>
      <c r="E2482" t="s">
        <v>5940</v>
      </c>
      <c r="F2482" t="s">
        <v>5940</v>
      </c>
      <c r="G2482">
        <v>378</v>
      </c>
      <c r="H2482" t="s">
        <v>5940</v>
      </c>
      <c r="I2482">
        <v>40</v>
      </c>
      <c r="J2482">
        <v>110</v>
      </c>
      <c r="K2482">
        <v>0</v>
      </c>
      <c r="L2482">
        <v>0</v>
      </c>
      <c r="M2482">
        <v>336</v>
      </c>
      <c r="N2482">
        <v>0</v>
      </c>
      <c r="O2482">
        <v>36</v>
      </c>
      <c r="P2482">
        <v>120</v>
      </c>
      <c r="R2482">
        <v>3522158</v>
      </c>
      <c r="S2482" t="s">
        <v>5940</v>
      </c>
      <c r="T2482" t="s">
        <v>5940</v>
      </c>
      <c r="U2482">
        <v>378</v>
      </c>
      <c r="V2482" t="s">
        <v>5940</v>
      </c>
      <c r="W2482">
        <v>40</v>
      </c>
      <c r="X2482">
        <v>110</v>
      </c>
      <c r="Z2482">
        <v>3121308</v>
      </c>
      <c r="AB2482" t="s">
        <v>5940</v>
      </c>
      <c r="AC2482">
        <v>3121308</v>
      </c>
      <c r="AD2482" t="s">
        <v>4313</v>
      </c>
      <c r="AE2482">
        <v>240</v>
      </c>
      <c r="AF2482">
        <v>3121308</v>
      </c>
      <c r="AG2482" t="s">
        <v>4313</v>
      </c>
      <c r="AH2482">
        <v>6000</v>
      </c>
      <c r="AI2482">
        <v>3121308</v>
      </c>
      <c r="AJ2482" t="s">
        <v>4313</v>
      </c>
      <c r="AK2482">
        <v>136</v>
      </c>
      <c r="AL2482">
        <v>3121308</v>
      </c>
      <c r="AM2482" t="s">
        <v>4313</v>
      </c>
      <c r="AN2482" t="s">
        <v>5940</v>
      </c>
      <c r="AO2482">
        <v>0</v>
      </c>
      <c r="AP2482">
        <v>3127701</v>
      </c>
      <c r="AQ2482" t="s">
        <v>4391</v>
      </c>
      <c r="AR2482">
        <v>3600</v>
      </c>
    </row>
    <row r="2483" spans="1:44" x14ac:dyDescent="0.25">
      <c r="A2483">
        <v>3522208</v>
      </c>
      <c r="B2483">
        <v>2</v>
      </c>
      <c r="C2483" t="s">
        <v>891</v>
      </c>
      <c r="D2483" t="s">
        <v>3283</v>
      </c>
      <c r="E2483" t="s">
        <v>5940</v>
      </c>
      <c r="F2483" t="s">
        <v>5940</v>
      </c>
      <c r="G2483">
        <v>0</v>
      </c>
      <c r="H2483" t="s">
        <v>5940</v>
      </c>
      <c r="I2483" t="s">
        <v>5940</v>
      </c>
      <c r="J2483" t="s">
        <v>5940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R2483">
        <v>3522208</v>
      </c>
      <c r="S2483" t="s">
        <v>5940</v>
      </c>
      <c r="T2483" t="s">
        <v>5940</v>
      </c>
      <c r="U2483">
        <v>0</v>
      </c>
      <c r="V2483" t="s">
        <v>5940</v>
      </c>
      <c r="W2483" t="s">
        <v>5940</v>
      </c>
      <c r="X2483" t="s">
        <v>5940</v>
      </c>
      <c r="Z2483">
        <v>3121407</v>
      </c>
      <c r="AB2483" t="s">
        <v>5940</v>
      </c>
      <c r="AC2483">
        <v>3121407</v>
      </c>
      <c r="AD2483" t="s">
        <v>4314</v>
      </c>
      <c r="AE2483">
        <v>150</v>
      </c>
      <c r="AF2483">
        <v>3121407</v>
      </c>
      <c r="AG2483" t="s">
        <v>4314</v>
      </c>
      <c r="AH2483">
        <v>3600</v>
      </c>
      <c r="AI2483">
        <v>3121407</v>
      </c>
      <c r="AJ2483" t="s">
        <v>4314</v>
      </c>
      <c r="AK2483">
        <v>545</v>
      </c>
      <c r="AL2483">
        <v>3121407</v>
      </c>
      <c r="AM2483" t="s">
        <v>4314</v>
      </c>
      <c r="AN2483" t="s">
        <v>5940</v>
      </c>
      <c r="AO2483">
        <v>0</v>
      </c>
      <c r="AP2483">
        <v>3127800</v>
      </c>
      <c r="AQ2483" t="s">
        <v>4392</v>
      </c>
      <c r="AR2483">
        <v>2970</v>
      </c>
    </row>
    <row r="2484" spans="1:44" x14ac:dyDescent="0.25">
      <c r="A2484">
        <v>3522307</v>
      </c>
      <c r="B2484">
        <v>2</v>
      </c>
      <c r="C2484" t="s">
        <v>891</v>
      </c>
      <c r="D2484" t="s">
        <v>3284</v>
      </c>
      <c r="E2484">
        <v>362115</v>
      </c>
      <c r="F2484">
        <v>4320</v>
      </c>
      <c r="G2484">
        <v>88495</v>
      </c>
      <c r="H2484" t="s">
        <v>5940</v>
      </c>
      <c r="I2484">
        <v>332</v>
      </c>
      <c r="J2484">
        <v>12544</v>
      </c>
      <c r="K2484">
        <v>955340</v>
      </c>
      <c r="L2484">
        <v>3120</v>
      </c>
      <c r="M2484">
        <v>81560</v>
      </c>
      <c r="N2484">
        <v>0</v>
      </c>
      <c r="O2484">
        <v>331</v>
      </c>
      <c r="P2484">
        <v>9360</v>
      </c>
      <c r="R2484">
        <v>3522307</v>
      </c>
      <c r="S2484">
        <v>362115</v>
      </c>
      <c r="T2484">
        <v>4320</v>
      </c>
      <c r="U2484">
        <v>88495</v>
      </c>
      <c r="V2484" t="s">
        <v>5940</v>
      </c>
      <c r="W2484">
        <v>332</v>
      </c>
      <c r="X2484">
        <v>12544</v>
      </c>
      <c r="Z2484">
        <v>3121506</v>
      </c>
      <c r="AB2484" t="s">
        <v>5940</v>
      </c>
      <c r="AC2484">
        <v>3121506</v>
      </c>
      <c r="AD2484" t="s">
        <v>4315</v>
      </c>
      <c r="AE2484">
        <v>52</v>
      </c>
      <c r="AF2484">
        <v>3121506</v>
      </c>
      <c r="AG2484" t="s">
        <v>4315</v>
      </c>
      <c r="AH2484">
        <v>6000</v>
      </c>
      <c r="AI2484">
        <v>3121506</v>
      </c>
      <c r="AJ2484" t="s">
        <v>4315</v>
      </c>
      <c r="AK2484">
        <v>420</v>
      </c>
      <c r="AL2484">
        <v>3121506</v>
      </c>
      <c r="AM2484" t="s">
        <v>4315</v>
      </c>
      <c r="AN2484" t="s">
        <v>5940</v>
      </c>
      <c r="AO2484">
        <v>0</v>
      </c>
      <c r="AP2484">
        <v>3127909</v>
      </c>
      <c r="AQ2484" t="s">
        <v>4393</v>
      </c>
      <c r="AR2484">
        <v>4050</v>
      </c>
    </row>
    <row r="2485" spans="1:44" x14ac:dyDescent="0.25">
      <c r="A2485">
        <v>3522406</v>
      </c>
      <c r="B2485">
        <v>2</v>
      </c>
      <c r="C2485" t="s">
        <v>891</v>
      </c>
      <c r="D2485" t="s">
        <v>3285</v>
      </c>
      <c r="E2485">
        <v>250310</v>
      </c>
      <c r="F2485">
        <v>78700</v>
      </c>
      <c r="G2485">
        <v>164050</v>
      </c>
      <c r="H2485">
        <v>11666</v>
      </c>
      <c r="I2485">
        <v>2160</v>
      </c>
      <c r="J2485">
        <v>10490</v>
      </c>
      <c r="K2485">
        <v>700000</v>
      </c>
      <c r="L2485">
        <v>69000</v>
      </c>
      <c r="M2485">
        <v>262640</v>
      </c>
      <c r="N2485">
        <v>3800</v>
      </c>
      <c r="O2485">
        <v>2280</v>
      </c>
      <c r="P2485">
        <v>15000</v>
      </c>
      <c r="R2485">
        <v>3522406</v>
      </c>
      <c r="S2485">
        <v>250310</v>
      </c>
      <c r="T2485">
        <v>78700</v>
      </c>
      <c r="U2485">
        <v>164050</v>
      </c>
      <c r="V2485">
        <v>11666</v>
      </c>
      <c r="W2485">
        <v>2160</v>
      </c>
      <c r="X2485">
        <v>10490</v>
      </c>
      <c r="Z2485">
        <v>3121605</v>
      </c>
      <c r="AB2485" t="s">
        <v>5940</v>
      </c>
      <c r="AC2485">
        <v>3121605</v>
      </c>
      <c r="AD2485" t="s">
        <v>4316</v>
      </c>
      <c r="AE2485" t="s">
        <v>5940</v>
      </c>
      <c r="AF2485">
        <v>3121605</v>
      </c>
      <c r="AG2485" t="s">
        <v>4316</v>
      </c>
      <c r="AH2485">
        <v>15000</v>
      </c>
      <c r="AI2485">
        <v>3121605</v>
      </c>
      <c r="AJ2485" t="s">
        <v>4316</v>
      </c>
      <c r="AK2485">
        <v>300</v>
      </c>
      <c r="AL2485">
        <v>3121605</v>
      </c>
      <c r="AM2485" t="s">
        <v>4316</v>
      </c>
      <c r="AN2485" t="s">
        <v>5940</v>
      </c>
      <c r="AO2485">
        <v>0</v>
      </c>
      <c r="AP2485">
        <v>3128006</v>
      </c>
      <c r="AQ2485" t="s">
        <v>4394</v>
      </c>
      <c r="AR2485">
        <v>3150</v>
      </c>
    </row>
    <row r="2486" spans="1:44" x14ac:dyDescent="0.25">
      <c r="A2486">
        <v>3522505</v>
      </c>
      <c r="B2486">
        <v>2</v>
      </c>
      <c r="C2486" t="s">
        <v>891</v>
      </c>
      <c r="D2486" t="s">
        <v>3286</v>
      </c>
      <c r="E2486" t="s">
        <v>5940</v>
      </c>
      <c r="F2486" t="s">
        <v>5940</v>
      </c>
      <c r="G2486">
        <v>0</v>
      </c>
      <c r="H2486" t="s">
        <v>5940</v>
      </c>
      <c r="I2486" t="s">
        <v>5940</v>
      </c>
      <c r="J2486" t="s">
        <v>5940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R2486">
        <v>3522505</v>
      </c>
      <c r="S2486" t="s">
        <v>5940</v>
      </c>
      <c r="T2486" t="s">
        <v>5940</v>
      </c>
      <c r="U2486">
        <v>0</v>
      </c>
      <c r="V2486" t="s">
        <v>5940</v>
      </c>
      <c r="W2486" t="s">
        <v>5940</v>
      </c>
      <c r="X2486" t="s">
        <v>5940</v>
      </c>
      <c r="Z2486">
        <v>3121704</v>
      </c>
      <c r="AB2486" t="s">
        <v>5940</v>
      </c>
      <c r="AC2486">
        <v>3121704</v>
      </c>
      <c r="AD2486" t="s">
        <v>4317</v>
      </c>
      <c r="AE2486">
        <v>108</v>
      </c>
      <c r="AF2486">
        <v>3121704</v>
      </c>
      <c r="AG2486" t="s">
        <v>4317</v>
      </c>
      <c r="AH2486">
        <v>1950</v>
      </c>
      <c r="AI2486">
        <v>3121704</v>
      </c>
      <c r="AJ2486" t="s">
        <v>4317</v>
      </c>
      <c r="AK2486">
        <v>98</v>
      </c>
      <c r="AL2486">
        <v>3121704</v>
      </c>
      <c r="AM2486" t="s">
        <v>4317</v>
      </c>
      <c r="AN2486" t="s">
        <v>5940</v>
      </c>
      <c r="AO2486">
        <v>0</v>
      </c>
      <c r="AP2486">
        <v>3128105</v>
      </c>
      <c r="AQ2486" t="s">
        <v>4395</v>
      </c>
      <c r="AR2486">
        <v>18000</v>
      </c>
    </row>
    <row r="2487" spans="1:44" x14ac:dyDescent="0.25">
      <c r="A2487">
        <v>3522604</v>
      </c>
      <c r="B2487">
        <v>2</v>
      </c>
      <c r="C2487" t="s">
        <v>891</v>
      </c>
      <c r="D2487" t="s">
        <v>3287</v>
      </c>
      <c r="E2487">
        <v>1401809</v>
      </c>
      <c r="F2487" t="s">
        <v>5940</v>
      </c>
      <c r="G2487">
        <v>13545</v>
      </c>
      <c r="H2487">
        <v>495</v>
      </c>
      <c r="I2487">
        <v>120</v>
      </c>
      <c r="J2487" t="s">
        <v>5940</v>
      </c>
      <c r="K2487">
        <v>1233270</v>
      </c>
      <c r="L2487">
        <v>0</v>
      </c>
      <c r="M2487">
        <v>12220</v>
      </c>
      <c r="N2487">
        <v>60</v>
      </c>
      <c r="O2487">
        <v>78</v>
      </c>
      <c r="P2487">
        <v>0</v>
      </c>
      <c r="R2487">
        <v>3522604</v>
      </c>
      <c r="S2487">
        <v>1401809</v>
      </c>
      <c r="T2487" t="s">
        <v>5940</v>
      </c>
      <c r="U2487">
        <v>13545</v>
      </c>
      <c r="V2487">
        <v>495</v>
      </c>
      <c r="W2487">
        <v>120</v>
      </c>
      <c r="X2487" t="s">
        <v>5940</v>
      </c>
      <c r="Z2487">
        <v>3121803</v>
      </c>
      <c r="AB2487" t="s">
        <v>5940</v>
      </c>
      <c r="AC2487">
        <v>3121803</v>
      </c>
      <c r="AD2487" t="s">
        <v>4318</v>
      </c>
      <c r="AE2487">
        <v>184</v>
      </c>
      <c r="AF2487">
        <v>3121803</v>
      </c>
      <c r="AG2487" t="s">
        <v>4318</v>
      </c>
      <c r="AH2487">
        <v>4000</v>
      </c>
      <c r="AI2487">
        <v>3121803</v>
      </c>
      <c r="AJ2487" t="s">
        <v>4318</v>
      </c>
      <c r="AK2487">
        <v>63</v>
      </c>
      <c r="AL2487">
        <v>3121803</v>
      </c>
      <c r="AM2487" t="s">
        <v>4318</v>
      </c>
      <c r="AN2487" t="s">
        <v>5940</v>
      </c>
      <c r="AO2487">
        <v>0</v>
      </c>
      <c r="AP2487">
        <v>3128204</v>
      </c>
      <c r="AQ2487" t="s">
        <v>4396</v>
      </c>
      <c r="AR2487">
        <v>9000</v>
      </c>
    </row>
    <row r="2488" spans="1:44" x14ac:dyDescent="0.25">
      <c r="A2488">
        <v>3522653</v>
      </c>
      <c r="B2488">
        <v>2</v>
      </c>
      <c r="C2488" t="s">
        <v>891</v>
      </c>
      <c r="D2488" t="s">
        <v>3288</v>
      </c>
      <c r="E2488" t="s">
        <v>5940</v>
      </c>
      <c r="F2488" t="s">
        <v>5940</v>
      </c>
      <c r="G2488">
        <v>4200</v>
      </c>
      <c r="H2488" t="s">
        <v>5940</v>
      </c>
      <c r="I2488">
        <v>22</v>
      </c>
      <c r="J2488">
        <v>522</v>
      </c>
      <c r="K2488">
        <v>0</v>
      </c>
      <c r="L2488">
        <v>0</v>
      </c>
      <c r="M2488">
        <v>6846</v>
      </c>
      <c r="N2488">
        <v>0</v>
      </c>
      <c r="O2488">
        <v>168</v>
      </c>
      <c r="P2488">
        <v>324</v>
      </c>
      <c r="R2488">
        <v>3522653</v>
      </c>
      <c r="S2488" t="s">
        <v>5940</v>
      </c>
      <c r="T2488" t="s">
        <v>5940</v>
      </c>
      <c r="U2488">
        <v>4200</v>
      </c>
      <c r="V2488" t="s">
        <v>5940</v>
      </c>
      <c r="W2488">
        <v>22</v>
      </c>
      <c r="X2488">
        <v>522</v>
      </c>
      <c r="Z2488">
        <v>3121902</v>
      </c>
      <c r="AB2488" t="s">
        <v>5940</v>
      </c>
      <c r="AC2488">
        <v>3121902</v>
      </c>
      <c r="AD2488" t="s">
        <v>4319</v>
      </c>
      <c r="AE2488">
        <v>100</v>
      </c>
      <c r="AF2488">
        <v>3121902</v>
      </c>
      <c r="AG2488" t="s">
        <v>4319</v>
      </c>
      <c r="AH2488">
        <v>25000</v>
      </c>
      <c r="AI2488">
        <v>3121902</v>
      </c>
      <c r="AJ2488" t="s">
        <v>4319</v>
      </c>
      <c r="AK2488">
        <v>630</v>
      </c>
      <c r="AL2488">
        <v>3121902</v>
      </c>
      <c r="AM2488" t="s">
        <v>4319</v>
      </c>
      <c r="AN2488" t="s">
        <v>5940</v>
      </c>
      <c r="AO2488">
        <v>0</v>
      </c>
      <c r="AP2488">
        <v>3128253</v>
      </c>
      <c r="AQ2488" t="s">
        <v>4397</v>
      </c>
      <c r="AR2488">
        <v>2520</v>
      </c>
    </row>
    <row r="2489" spans="1:44" x14ac:dyDescent="0.25">
      <c r="A2489">
        <v>3522703</v>
      </c>
      <c r="B2489">
        <v>2</v>
      </c>
      <c r="C2489" t="s">
        <v>891</v>
      </c>
      <c r="D2489" t="s">
        <v>3289</v>
      </c>
      <c r="E2489">
        <v>1637310</v>
      </c>
      <c r="F2489">
        <v>1750</v>
      </c>
      <c r="G2489">
        <v>11340</v>
      </c>
      <c r="H2489" t="s">
        <v>5940</v>
      </c>
      <c r="I2489">
        <v>120</v>
      </c>
      <c r="J2489" t="s">
        <v>5940</v>
      </c>
      <c r="K2489">
        <v>2800000</v>
      </c>
      <c r="L2489">
        <v>1357</v>
      </c>
      <c r="M2489">
        <v>13440</v>
      </c>
      <c r="N2489">
        <v>0</v>
      </c>
      <c r="O2489">
        <v>60</v>
      </c>
      <c r="P2489">
        <v>0</v>
      </c>
      <c r="R2489">
        <v>3522703</v>
      </c>
      <c r="S2489">
        <v>1637310</v>
      </c>
      <c r="T2489">
        <v>1750</v>
      </c>
      <c r="U2489">
        <v>11340</v>
      </c>
      <c r="V2489" t="s">
        <v>5940</v>
      </c>
      <c r="W2489">
        <v>120</v>
      </c>
      <c r="X2489" t="s">
        <v>5940</v>
      </c>
      <c r="Z2489">
        <v>3122009</v>
      </c>
      <c r="AB2489" t="s">
        <v>5940</v>
      </c>
      <c r="AC2489">
        <v>3122009</v>
      </c>
      <c r="AD2489" t="s">
        <v>4320</v>
      </c>
      <c r="AE2489">
        <v>50</v>
      </c>
      <c r="AF2489">
        <v>3122009</v>
      </c>
      <c r="AG2489" t="s">
        <v>4320</v>
      </c>
      <c r="AH2489" t="s">
        <v>5940</v>
      </c>
      <c r="AI2489">
        <v>3122009</v>
      </c>
      <c r="AJ2489" t="s">
        <v>4320</v>
      </c>
      <c r="AK2489">
        <v>698</v>
      </c>
      <c r="AL2489">
        <v>3122009</v>
      </c>
      <c r="AM2489" t="s">
        <v>4320</v>
      </c>
      <c r="AN2489" t="s">
        <v>5940</v>
      </c>
      <c r="AO2489">
        <v>0</v>
      </c>
      <c r="AP2489">
        <v>3128303</v>
      </c>
      <c r="AQ2489" t="s">
        <v>4398</v>
      </c>
      <c r="AR2489">
        <v>5574</v>
      </c>
    </row>
    <row r="2490" spans="1:44" x14ac:dyDescent="0.25">
      <c r="A2490">
        <v>3522802</v>
      </c>
      <c r="B2490">
        <v>2</v>
      </c>
      <c r="C2490" t="s">
        <v>891</v>
      </c>
      <c r="D2490" t="s">
        <v>3290</v>
      </c>
      <c r="E2490" t="s">
        <v>5940</v>
      </c>
      <c r="F2490">
        <v>3864</v>
      </c>
      <c r="G2490">
        <v>10500</v>
      </c>
      <c r="H2490" t="s">
        <v>5940</v>
      </c>
      <c r="I2490">
        <v>90</v>
      </c>
      <c r="J2490">
        <v>4500</v>
      </c>
      <c r="K2490">
        <v>56000</v>
      </c>
      <c r="L2490">
        <v>2100</v>
      </c>
      <c r="M2490">
        <v>24760</v>
      </c>
      <c r="N2490">
        <v>0</v>
      </c>
      <c r="O2490">
        <v>240</v>
      </c>
      <c r="P2490">
        <v>7409</v>
      </c>
      <c r="R2490">
        <v>3522802</v>
      </c>
      <c r="S2490" t="s">
        <v>5940</v>
      </c>
      <c r="T2490">
        <v>3864</v>
      </c>
      <c r="U2490">
        <v>10500</v>
      </c>
      <c r="V2490" t="s">
        <v>5940</v>
      </c>
      <c r="W2490">
        <v>90</v>
      </c>
      <c r="X2490">
        <v>4500</v>
      </c>
      <c r="Z2490">
        <v>3122108</v>
      </c>
      <c r="AB2490" t="s">
        <v>5940</v>
      </c>
      <c r="AC2490">
        <v>3122108</v>
      </c>
      <c r="AD2490" t="s">
        <v>4321</v>
      </c>
      <c r="AE2490">
        <v>15</v>
      </c>
      <c r="AF2490">
        <v>3122108</v>
      </c>
      <c r="AG2490" t="s">
        <v>4321</v>
      </c>
      <c r="AH2490">
        <v>600</v>
      </c>
      <c r="AI2490">
        <v>3122108</v>
      </c>
      <c r="AJ2490" t="s">
        <v>4321</v>
      </c>
      <c r="AK2490">
        <v>13</v>
      </c>
      <c r="AL2490">
        <v>3122108</v>
      </c>
      <c r="AM2490" t="s">
        <v>4321</v>
      </c>
      <c r="AN2490" t="s">
        <v>5940</v>
      </c>
      <c r="AO2490">
        <v>0</v>
      </c>
      <c r="AP2490">
        <v>3128402</v>
      </c>
      <c r="AQ2490" t="s">
        <v>4399</v>
      </c>
      <c r="AR2490">
        <v>1000</v>
      </c>
    </row>
    <row r="2491" spans="1:44" x14ac:dyDescent="0.25">
      <c r="A2491">
        <v>3522901</v>
      </c>
      <c r="B2491">
        <v>2</v>
      </c>
      <c r="C2491" t="s">
        <v>891</v>
      </c>
      <c r="D2491" t="s">
        <v>3291</v>
      </c>
      <c r="E2491">
        <v>969171</v>
      </c>
      <c r="F2491">
        <v>480</v>
      </c>
      <c r="G2491">
        <v>1560</v>
      </c>
      <c r="H2491" t="s">
        <v>5940</v>
      </c>
      <c r="I2491">
        <v>23</v>
      </c>
      <c r="J2491">
        <v>6</v>
      </c>
      <c r="K2491">
        <v>850000</v>
      </c>
      <c r="L2491">
        <v>570</v>
      </c>
      <c r="M2491">
        <v>1575</v>
      </c>
      <c r="N2491">
        <v>0</v>
      </c>
      <c r="O2491">
        <v>23</v>
      </c>
      <c r="P2491">
        <v>6</v>
      </c>
      <c r="R2491">
        <v>3522901</v>
      </c>
      <c r="S2491">
        <v>969171</v>
      </c>
      <c r="T2491">
        <v>480</v>
      </c>
      <c r="U2491">
        <v>1560</v>
      </c>
      <c r="V2491" t="s">
        <v>5940</v>
      </c>
      <c r="W2491">
        <v>23</v>
      </c>
      <c r="X2491">
        <v>6</v>
      </c>
      <c r="Z2491">
        <v>3122207</v>
      </c>
      <c r="AB2491" t="s">
        <v>5940</v>
      </c>
      <c r="AC2491">
        <v>3122207</v>
      </c>
      <c r="AD2491" t="s">
        <v>4322</v>
      </c>
      <c r="AE2491">
        <v>2</v>
      </c>
      <c r="AF2491">
        <v>3122207</v>
      </c>
      <c r="AG2491" t="s">
        <v>4322</v>
      </c>
      <c r="AH2491">
        <v>8100</v>
      </c>
      <c r="AI2491">
        <v>3122207</v>
      </c>
      <c r="AJ2491" t="s">
        <v>4322</v>
      </c>
      <c r="AK2491">
        <v>48</v>
      </c>
      <c r="AL2491">
        <v>3122207</v>
      </c>
      <c r="AM2491" t="s">
        <v>4322</v>
      </c>
      <c r="AN2491" t="s">
        <v>5940</v>
      </c>
      <c r="AO2491">
        <v>0</v>
      </c>
      <c r="AP2491">
        <v>3128501</v>
      </c>
      <c r="AQ2491" t="s">
        <v>4400</v>
      </c>
      <c r="AR2491">
        <v>300</v>
      </c>
    </row>
    <row r="2492" spans="1:44" x14ac:dyDescent="0.25">
      <c r="A2492">
        <v>3523008</v>
      </c>
      <c r="B2492">
        <v>2</v>
      </c>
      <c r="C2492" t="s">
        <v>891</v>
      </c>
      <c r="D2492" t="s">
        <v>3292</v>
      </c>
      <c r="E2492">
        <v>84746</v>
      </c>
      <c r="F2492">
        <v>5760</v>
      </c>
      <c r="G2492">
        <v>7500</v>
      </c>
      <c r="H2492" t="s">
        <v>5940</v>
      </c>
      <c r="I2492" t="s">
        <v>5940</v>
      </c>
      <c r="J2492">
        <v>300</v>
      </c>
      <c r="K2492">
        <v>183301</v>
      </c>
      <c r="L2492">
        <v>2820</v>
      </c>
      <c r="M2492">
        <v>13750</v>
      </c>
      <c r="N2492">
        <v>0</v>
      </c>
      <c r="O2492">
        <v>0</v>
      </c>
      <c r="P2492">
        <v>823</v>
      </c>
      <c r="R2492">
        <v>3523008</v>
      </c>
      <c r="S2492">
        <v>84746</v>
      </c>
      <c r="T2492">
        <v>5760</v>
      </c>
      <c r="U2492">
        <v>7500</v>
      </c>
      <c r="V2492" t="s">
        <v>5940</v>
      </c>
      <c r="W2492" t="s">
        <v>5940</v>
      </c>
      <c r="X2492">
        <v>300</v>
      </c>
      <c r="Z2492">
        <v>3122306</v>
      </c>
      <c r="AB2492" t="s">
        <v>5940</v>
      </c>
      <c r="AC2492">
        <v>3122306</v>
      </c>
      <c r="AD2492" t="s">
        <v>4323</v>
      </c>
      <c r="AE2492">
        <v>160</v>
      </c>
      <c r="AF2492">
        <v>3122306</v>
      </c>
      <c r="AG2492" t="s">
        <v>4323</v>
      </c>
      <c r="AH2492">
        <v>7800</v>
      </c>
      <c r="AI2492">
        <v>3122306</v>
      </c>
      <c r="AJ2492" t="s">
        <v>4323</v>
      </c>
      <c r="AK2492">
        <v>126</v>
      </c>
      <c r="AL2492">
        <v>3122306</v>
      </c>
      <c r="AM2492" t="s">
        <v>4323</v>
      </c>
      <c r="AN2492" t="s">
        <v>5940</v>
      </c>
      <c r="AO2492">
        <v>0</v>
      </c>
      <c r="AP2492">
        <v>3128600</v>
      </c>
      <c r="AQ2492" t="s">
        <v>4401</v>
      </c>
      <c r="AR2492">
        <v>20500</v>
      </c>
    </row>
    <row r="2493" spans="1:44" x14ac:dyDescent="0.25">
      <c r="A2493">
        <v>3523107</v>
      </c>
      <c r="B2493">
        <v>2</v>
      </c>
      <c r="C2493" t="s">
        <v>891</v>
      </c>
      <c r="D2493" t="s">
        <v>3293</v>
      </c>
      <c r="E2493" t="s">
        <v>5940</v>
      </c>
      <c r="F2493" t="s">
        <v>5940</v>
      </c>
      <c r="G2493">
        <v>0</v>
      </c>
      <c r="H2493" t="s">
        <v>5940</v>
      </c>
      <c r="I2493" t="s">
        <v>5940</v>
      </c>
      <c r="J2493" t="s">
        <v>5940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R2493">
        <v>3523107</v>
      </c>
      <c r="S2493" t="s">
        <v>5940</v>
      </c>
      <c r="T2493" t="s">
        <v>5940</v>
      </c>
      <c r="U2493">
        <v>0</v>
      </c>
      <c r="V2493" t="s">
        <v>5940</v>
      </c>
      <c r="W2493" t="s">
        <v>5940</v>
      </c>
      <c r="X2493" t="s">
        <v>5940</v>
      </c>
      <c r="Z2493">
        <v>3122355</v>
      </c>
      <c r="AB2493" t="s">
        <v>5940</v>
      </c>
      <c r="AC2493">
        <v>3122355</v>
      </c>
      <c r="AD2493" t="s">
        <v>4324</v>
      </c>
      <c r="AE2493">
        <v>3</v>
      </c>
      <c r="AF2493">
        <v>3122355</v>
      </c>
      <c r="AG2493" t="s">
        <v>4324</v>
      </c>
      <c r="AH2493">
        <v>3500</v>
      </c>
      <c r="AI2493">
        <v>3122355</v>
      </c>
      <c r="AJ2493" t="s">
        <v>4324</v>
      </c>
      <c r="AK2493">
        <v>110</v>
      </c>
      <c r="AL2493">
        <v>3122355</v>
      </c>
      <c r="AM2493" t="s">
        <v>4324</v>
      </c>
      <c r="AN2493" t="s">
        <v>5940</v>
      </c>
      <c r="AO2493">
        <v>0</v>
      </c>
      <c r="AP2493">
        <v>3128709</v>
      </c>
      <c r="AQ2493" t="s">
        <v>4402</v>
      </c>
      <c r="AR2493">
        <v>6240</v>
      </c>
    </row>
    <row r="2494" spans="1:44" x14ac:dyDescent="0.25">
      <c r="A2494">
        <v>3523206</v>
      </c>
      <c r="B2494">
        <v>2</v>
      </c>
      <c r="C2494" t="s">
        <v>891</v>
      </c>
      <c r="D2494" t="s">
        <v>3294</v>
      </c>
      <c r="E2494" t="s">
        <v>5940</v>
      </c>
      <c r="F2494">
        <v>14700</v>
      </c>
      <c r="G2494">
        <v>34448</v>
      </c>
      <c r="H2494" t="s">
        <v>5940</v>
      </c>
      <c r="I2494">
        <v>72</v>
      </c>
      <c r="J2494">
        <v>2820</v>
      </c>
      <c r="K2494">
        <v>0</v>
      </c>
      <c r="L2494">
        <v>18360</v>
      </c>
      <c r="M2494">
        <v>51190</v>
      </c>
      <c r="N2494">
        <v>0</v>
      </c>
      <c r="O2494">
        <v>240</v>
      </c>
      <c r="P2494">
        <v>13710</v>
      </c>
      <c r="R2494">
        <v>3523206</v>
      </c>
      <c r="S2494" t="s">
        <v>5940</v>
      </c>
      <c r="T2494">
        <v>14700</v>
      </c>
      <c r="U2494">
        <v>34448</v>
      </c>
      <c r="V2494" t="s">
        <v>5940</v>
      </c>
      <c r="W2494">
        <v>72</v>
      </c>
      <c r="X2494">
        <v>2820</v>
      </c>
      <c r="Z2494">
        <v>3122405</v>
      </c>
      <c r="AB2494" t="s">
        <v>5940</v>
      </c>
      <c r="AC2494">
        <v>3122405</v>
      </c>
      <c r="AD2494" t="s">
        <v>4325</v>
      </c>
      <c r="AE2494">
        <v>356</v>
      </c>
      <c r="AF2494">
        <v>3122405</v>
      </c>
      <c r="AG2494" t="s">
        <v>4325</v>
      </c>
      <c r="AH2494">
        <v>20325</v>
      </c>
      <c r="AI2494">
        <v>3122405</v>
      </c>
      <c r="AJ2494" t="s">
        <v>4325</v>
      </c>
      <c r="AK2494">
        <v>180</v>
      </c>
      <c r="AL2494">
        <v>3122405</v>
      </c>
      <c r="AM2494" t="s">
        <v>4325</v>
      </c>
      <c r="AN2494" t="s">
        <v>5940</v>
      </c>
      <c r="AO2494">
        <v>0</v>
      </c>
      <c r="AP2494">
        <v>3128808</v>
      </c>
      <c r="AQ2494" t="s">
        <v>4403</v>
      </c>
      <c r="AR2494">
        <v>1000</v>
      </c>
    </row>
    <row r="2495" spans="1:44" x14ac:dyDescent="0.25">
      <c r="A2495">
        <v>3523305</v>
      </c>
      <c r="B2495">
        <v>2</v>
      </c>
      <c r="C2495" t="s">
        <v>891</v>
      </c>
      <c r="D2495" t="s">
        <v>3295</v>
      </c>
      <c r="E2495" t="s">
        <v>5940</v>
      </c>
      <c r="F2495" t="s">
        <v>5940</v>
      </c>
      <c r="G2495">
        <v>0</v>
      </c>
      <c r="H2495" t="s">
        <v>5940</v>
      </c>
      <c r="I2495" t="s">
        <v>5940</v>
      </c>
      <c r="J2495" t="s">
        <v>5940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R2495">
        <v>3523305</v>
      </c>
      <c r="S2495" t="s">
        <v>5940</v>
      </c>
      <c r="T2495" t="s">
        <v>5940</v>
      </c>
      <c r="U2495">
        <v>0</v>
      </c>
      <c r="V2495" t="s">
        <v>5940</v>
      </c>
      <c r="W2495" t="s">
        <v>5940</v>
      </c>
      <c r="X2495" t="s">
        <v>5940</v>
      </c>
      <c r="Z2495">
        <v>3122454</v>
      </c>
      <c r="AB2495" t="s">
        <v>5940</v>
      </c>
      <c r="AC2495">
        <v>3122454</v>
      </c>
      <c r="AD2495" t="s">
        <v>4326</v>
      </c>
      <c r="AE2495" t="s">
        <v>5940</v>
      </c>
      <c r="AF2495">
        <v>3122454</v>
      </c>
      <c r="AG2495" t="s">
        <v>4326</v>
      </c>
      <c r="AH2495">
        <v>4320</v>
      </c>
      <c r="AI2495">
        <v>3122454</v>
      </c>
      <c r="AJ2495" t="s">
        <v>4326</v>
      </c>
      <c r="AK2495">
        <v>322</v>
      </c>
      <c r="AL2495">
        <v>3122454</v>
      </c>
      <c r="AM2495" t="s">
        <v>4326</v>
      </c>
      <c r="AN2495" t="s">
        <v>5940</v>
      </c>
      <c r="AO2495">
        <v>0</v>
      </c>
      <c r="AP2495">
        <v>3128907</v>
      </c>
      <c r="AQ2495" t="s">
        <v>4404</v>
      </c>
      <c r="AR2495">
        <v>11400</v>
      </c>
    </row>
    <row r="2496" spans="1:44" x14ac:dyDescent="0.25">
      <c r="A2496">
        <v>3523404</v>
      </c>
      <c r="B2496">
        <v>2</v>
      </c>
      <c r="C2496" t="s">
        <v>891</v>
      </c>
      <c r="D2496" t="s">
        <v>3296</v>
      </c>
      <c r="E2496" t="s">
        <v>5940</v>
      </c>
      <c r="F2496" t="s">
        <v>5940</v>
      </c>
      <c r="G2496">
        <v>3240</v>
      </c>
      <c r="H2496" t="s">
        <v>5940</v>
      </c>
      <c r="I2496">
        <v>5</v>
      </c>
      <c r="J2496">
        <v>36</v>
      </c>
      <c r="K2496">
        <v>24000</v>
      </c>
      <c r="L2496">
        <v>0</v>
      </c>
      <c r="M2496">
        <v>2016</v>
      </c>
      <c r="N2496">
        <v>0</v>
      </c>
      <c r="O2496">
        <v>5</v>
      </c>
      <c r="P2496">
        <v>25</v>
      </c>
      <c r="R2496">
        <v>3523404</v>
      </c>
      <c r="S2496" t="s">
        <v>5940</v>
      </c>
      <c r="T2496" t="s">
        <v>5940</v>
      </c>
      <c r="U2496">
        <v>3240</v>
      </c>
      <c r="V2496" t="s">
        <v>5940</v>
      </c>
      <c r="W2496">
        <v>5</v>
      </c>
      <c r="X2496">
        <v>36</v>
      </c>
      <c r="Z2496">
        <v>3122470</v>
      </c>
      <c r="AB2496" t="s">
        <v>5940</v>
      </c>
      <c r="AC2496">
        <v>3122470</v>
      </c>
      <c r="AD2496" t="s">
        <v>4327</v>
      </c>
      <c r="AE2496">
        <v>937</v>
      </c>
      <c r="AF2496">
        <v>3122470</v>
      </c>
      <c r="AG2496" t="s">
        <v>4327</v>
      </c>
      <c r="AH2496">
        <v>600</v>
      </c>
      <c r="AI2496">
        <v>3122470</v>
      </c>
      <c r="AJ2496" t="s">
        <v>4327</v>
      </c>
      <c r="AK2496">
        <v>758</v>
      </c>
      <c r="AL2496">
        <v>3122470</v>
      </c>
      <c r="AM2496" t="s">
        <v>4327</v>
      </c>
      <c r="AN2496">
        <v>360</v>
      </c>
      <c r="AO2496">
        <v>0</v>
      </c>
      <c r="AP2496">
        <v>3129004</v>
      </c>
      <c r="AQ2496" t="s">
        <v>4405</v>
      </c>
      <c r="AR2496">
        <v>10125</v>
      </c>
    </row>
    <row r="2497" spans="1:44" x14ac:dyDescent="0.25">
      <c r="A2497">
        <v>3523503</v>
      </c>
      <c r="B2497">
        <v>2</v>
      </c>
      <c r="C2497" t="s">
        <v>891</v>
      </c>
      <c r="D2497" t="s">
        <v>3297</v>
      </c>
      <c r="E2497" t="s">
        <v>5940</v>
      </c>
      <c r="F2497">
        <v>144</v>
      </c>
      <c r="G2497">
        <v>9984</v>
      </c>
      <c r="H2497" t="s">
        <v>5940</v>
      </c>
      <c r="I2497">
        <v>270</v>
      </c>
      <c r="J2497">
        <v>595</v>
      </c>
      <c r="K2497">
        <v>48000</v>
      </c>
      <c r="L2497">
        <v>120</v>
      </c>
      <c r="M2497">
        <v>6291</v>
      </c>
      <c r="N2497">
        <v>0</v>
      </c>
      <c r="O2497">
        <v>100</v>
      </c>
      <c r="P2497">
        <v>70</v>
      </c>
      <c r="R2497">
        <v>3523503</v>
      </c>
      <c r="S2497" t="s">
        <v>5940</v>
      </c>
      <c r="T2497">
        <v>144</v>
      </c>
      <c r="U2497">
        <v>9984</v>
      </c>
      <c r="V2497" t="s">
        <v>5940</v>
      </c>
      <c r="W2497">
        <v>270</v>
      </c>
      <c r="X2497">
        <v>595</v>
      </c>
      <c r="Z2497">
        <v>3122504</v>
      </c>
      <c r="AB2497" t="s">
        <v>5940</v>
      </c>
      <c r="AC2497">
        <v>3122504</v>
      </c>
      <c r="AD2497" t="s">
        <v>4328</v>
      </c>
      <c r="AE2497">
        <v>128</v>
      </c>
      <c r="AF2497">
        <v>3122504</v>
      </c>
      <c r="AG2497" t="s">
        <v>4328</v>
      </c>
      <c r="AH2497">
        <v>1500</v>
      </c>
      <c r="AI2497">
        <v>3122504</v>
      </c>
      <c r="AJ2497" t="s">
        <v>4328</v>
      </c>
      <c r="AK2497">
        <v>34</v>
      </c>
      <c r="AL2497">
        <v>3122504</v>
      </c>
      <c r="AM2497" t="s">
        <v>4328</v>
      </c>
      <c r="AN2497" t="s">
        <v>5940</v>
      </c>
      <c r="AO2497">
        <v>0</v>
      </c>
      <c r="AP2497">
        <v>3129103</v>
      </c>
      <c r="AQ2497" t="s">
        <v>4406</v>
      </c>
      <c r="AR2497">
        <v>4655</v>
      </c>
    </row>
    <row r="2498" spans="1:44" x14ac:dyDescent="0.25">
      <c r="A2498">
        <v>3523602</v>
      </c>
      <c r="B2498">
        <v>2</v>
      </c>
      <c r="C2498" t="s">
        <v>891</v>
      </c>
      <c r="D2498" t="s">
        <v>3298</v>
      </c>
      <c r="E2498">
        <v>201294</v>
      </c>
      <c r="F2498">
        <v>1015</v>
      </c>
      <c r="G2498">
        <v>1950</v>
      </c>
      <c r="H2498" t="s">
        <v>5940</v>
      </c>
      <c r="I2498">
        <v>76</v>
      </c>
      <c r="J2498">
        <v>26</v>
      </c>
      <c r="K2498">
        <v>392000</v>
      </c>
      <c r="L2498">
        <v>640</v>
      </c>
      <c r="M2498">
        <v>1482</v>
      </c>
      <c r="N2498">
        <v>0</v>
      </c>
      <c r="O2498">
        <v>90</v>
      </c>
      <c r="P2498">
        <v>31</v>
      </c>
      <c r="R2498">
        <v>3523602</v>
      </c>
      <c r="S2498">
        <v>201294</v>
      </c>
      <c r="T2498">
        <v>1015</v>
      </c>
      <c r="U2498">
        <v>1950</v>
      </c>
      <c r="V2498" t="s">
        <v>5940</v>
      </c>
      <c r="W2498">
        <v>76</v>
      </c>
      <c r="X2498">
        <v>26</v>
      </c>
      <c r="Z2498">
        <v>3122603</v>
      </c>
      <c r="AB2498" t="s">
        <v>5940</v>
      </c>
      <c r="AC2498">
        <v>3122603</v>
      </c>
      <c r="AD2498" t="s">
        <v>4329</v>
      </c>
      <c r="AE2498">
        <v>20</v>
      </c>
      <c r="AF2498">
        <v>3122603</v>
      </c>
      <c r="AG2498" t="s">
        <v>4329</v>
      </c>
      <c r="AH2498">
        <v>7000</v>
      </c>
      <c r="AI2498">
        <v>3122603</v>
      </c>
      <c r="AJ2498" t="s">
        <v>4329</v>
      </c>
      <c r="AK2498">
        <v>63</v>
      </c>
      <c r="AL2498">
        <v>3122603</v>
      </c>
      <c r="AM2498" t="s">
        <v>4329</v>
      </c>
      <c r="AN2498" t="s">
        <v>5940</v>
      </c>
      <c r="AO2498">
        <v>0</v>
      </c>
      <c r="AP2498">
        <v>3129202</v>
      </c>
      <c r="AQ2498" t="s">
        <v>4407</v>
      </c>
      <c r="AR2498">
        <v>1204</v>
      </c>
    </row>
    <row r="2499" spans="1:44" x14ac:dyDescent="0.25">
      <c r="A2499">
        <v>3523701</v>
      </c>
      <c r="B2499">
        <v>2</v>
      </c>
      <c r="C2499" t="s">
        <v>891</v>
      </c>
      <c r="D2499" t="s">
        <v>3299</v>
      </c>
      <c r="E2499" t="s">
        <v>5940</v>
      </c>
      <c r="F2499">
        <v>463</v>
      </c>
      <c r="G2499">
        <v>2700</v>
      </c>
      <c r="H2499" t="s">
        <v>5940</v>
      </c>
      <c r="I2499">
        <v>90</v>
      </c>
      <c r="J2499" t="s">
        <v>5940</v>
      </c>
      <c r="K2499">
        <v>16000</v>
      </c>
      <c r="L2499">
        <v>150</v>
      </c>
      <c r="M2499">
        <v>4800</v>
      </c>
      <c r="N2499">
        <v>0</v>
      </c>
      <c r="O2499">
        <v>25</v>
      </c>
      <c r="P2499">
        <v>0</v>
      </c>
      <c r="R2499">
        <v>3523701</v>
      </c>
      <c r="S2499" t="s">
        <v>5940</v>
      </c>
      <c r="T2499">
        <v>463</v>
      </c>
      <c r="U2499">
        <v>2700</v>
      </c>
      <c r="V2499" t="s">
        <v>5940</v>
      </c>
      <c r="W2499">
        <v>90</v>
      </c>
      <c r="X2499" t="s">
        <v>5940</v>
      </c>
      <c r="Z2499">
        <v>3122702</v>
      </c>
      <c r="AB2499" t="s">
        <v>5940</v>
      </c>
      <c r="AC2499">
        <v>3122702</v>
      </c>
      <c r="AD2499" t="s">
        <v>4330</v>
      </c>
      <c r="AE2499">
        <v>35</v>
      </c>
      <c r="AF2499">
        <v>3122702</v>
      </c>
      <c r="AG2499" t="s">
        <v>4330</v>
      </c>
      <c r="AH2499">
        <v>2500</v>
      </c>
      <c r="AI2499">
        <v>3122702</v>
      </c>
      <c r="AJ2499" t="s">
        <v>4330</v>
      </c>
      <c r="AK2499">
        <v>103</v>
      </c>
      <c r="AL2499">
        <v>3122702</v>
      </c>
      <c r="AM2499" t="s">
        <v>4330</v>
      </c>
      <c r="AN2499" t="s">
        <v>5940</v>
      </c>
      <c r="AO2499">
        <v>0</v>
      </c>
      <c r="AP2499">
        <v>3129301</v>
      </c>
      <c r="AQ2499" t="s">
        <v>4408</v>
      </c>
      <c r="AR2499">
        <v>146</v>
      </c>
    </row>
    <row r="2500" spans="1:44" x14ac:dyDescent="0.25">
      <c r="A2500">
        <v>3523800</v>
      </c>
      <c r="B2500">
        <v>2</v>
      </c>
      <c r="C2500" t="s">
        <v>891</v>
      </c>
      <c r="D2500" t="s">
        <v>3300</v>
      </c>
      <c r="E2500">
        <v>200249</v>
      </c>
      <c r="F2500" t="s">
        <v>5940</v>
      </c>
      <c r="G2500">
        <v>15360</v>
      </c>
      <c r="H2500" t="s">
        <v>5940</v>
      </c>
      <c r="I2500">
        <v>144</v>
      </c>
      <c r="J2500">
        <v>1550</v>
      </c>
      <c r="K2500">
        <v>192000</v>
      </c>
      <c r="L2500">
        <v>80</v>
      </c>
      <c r="M2500">
        <v>18948</v>
      </c>
      <c r="N2500">
        <v>0</v>
      </c>
      <c r="O2500">
        <v>240</v>
      </c>
      <c r="P2500">
        <v>1058</v>
      </c>
      <c r="R2500">
        <v>3523800</v>
      </c>
      <c r="S2500">
        <v>200249</v>
      </c>
      <c r="T2500" t="s">
        <v>5940</v>
      </c>
      <c r="U2500">
        <v>15360</v>
      </c>
      <c r="V2500" t="s">
        <v>5940</v>
      </c>
      <c r="W2500">
        <v>144</v>
      </c>
      <c r="X2500">
        <v>1550</v>
      </c>
      <c r="Z2500">
        <v>3122801</v>
      </c>
      <c r="AB2500" t="s">
        <v>5940</v>
      </c>
      <c r="AC2500">
        <v>3122801</v>
      </c>
      <c r="AD2500" t="s">
        <v>4331</v>
      </c>
      <c r="AE2500">
        <v>300</v>
      </c>
      <c r="AF2500">
        <v>3122801</v>
      </c>
      <c r="AG2500" t="s">
        <v>4331</v>
      </c>
      <c r="AH2500">
        <v>1600</v>
      </c>
      <c r="AI2500">
        <v>3122801</v>
      </c>
      <c r="AJ2500" t="s">
        <v>4331</v>
      </c>
      <c r="AK2500">
        <v>170</v>
      </c>
      <c r="AL2500">
        <v>3122801</v>
      </c>
      <c r="AM2500" t="s">
        <v>4331</v>
      </c>
      <c r="AN2500" t="s">
        <v>5940</v>
      </c>
      <c r="AO2500">
        <v>0</v>
      </c>
      <c r="AP2500">
        <v>3129400</v>
      </c>
      <c r="AQ2500" t="s">
        <v>4409</v>
      </c>
      <c r="AR2500">
        <v>2808</v>
      </c>
    </row>
    <row r="2501" spans="1:44" x14ac:dyDescent="0.25">
      <c r="A2501">
        <v>3523909</v>
      </c>
      <c r="B2501">
        <v>2</v>
      </c>
      <c r="C2501" t="s">
        <v>891</v>
      </c>
      <c r="D2501" t="s">
        <v>3301</v>
      </c>
      <c r="E2501">
        <v>51105</v>
      </c>
      <c r="F2501" t="s">
        <v>5940</v>
      </c>
      <c r="G2501">
        <v>3600</v>
      </c>
      <c r="H2501" t="s">
        <v>5940</v>
      </c>
      <c r="I2501">
        <v>75</v>
      </c>
      <c r="J2501">
        <v>252</v>
      </c>
      <c r="K2501">
        <v>49000</v>
      </c>
      <c r="L2501">
        <v>0</v>
      </c>
      <c r="M2501">
        <v>3150</v>
      </c>
      <c r="N2501">
        <v>0</v>
      </c>
      <c r="O2501">
        <v>70</v>
      </c>
      <c r="P2501">
        <v>114</v>
      </c>
      <c r="R2501">
        <v>3523909</v>
      </c>
      <c r="S2501">
        <v>51105</v>
      </c>
      <c r="T2501" t="s">
        <v>5940</v>
      </c>
      <c r="U2501">
        <v>3600</v>
      </c>
      <c r="V2501" t="s">
        <v>5940</v>
      </c>
      <c r="W2501">
        <v>75</v>
      </c>
      <c r="X2501">
        <v>252</v>
      </c>
      <c r="Z2501">
        <v>3122900</v>
      </c>
      <c r="AB2501" t="s">
        <v>5940</v>
      </c>
      <c r="AC2501">
        <v>3122900</v>
      </c>
      <c r="AD2501" t="s">
        <v>4332</v>
      </c>
      <c r="AE2501">
        <v>24</v>
      </c>
      <c r="AF2501">
        <v>3122900</v>
      </c>
      <c r="AG2501" t="s">
        <v>4332</v>
      </c>
      <c r="AH2501">
        <v>1820</v>
      </c>
      <c r="AI2501">
        <v>3122900</v>
      </c>
      <c r="AJ2501" t="s">
        <v>4332</v>
      </c>
      <c r="AK2501">
        <v>14</v>
      </c>
      <c r="AL2501">
        <v>3122900</v>
      </c>
      <c r="AM2501" t="s">
        <v>4332</v>
      </c>
      <c r="AN2501" t="s">
        <v>5940</v>
      </c>
      <c r="AO2501">
        <v>0</v>
      </c>
      <c r="AP2501">
        <v>3129509</v>
      </c>
      <c r="AQ2501" t="s">
        <v>4410</v>
      </c>
      <c r="AR2501">
        <v>96810</v>
      </c>
    </row>
    <row r="2502" spans="1:44" x14ac:dyDescent="0.25">
      <c r="A2502">
        <v>3524006</v>
      </c>
      <c r="B2502">
        <v>2</v>
      </c>
      <c r="C2502" t="s">
        <v>891</v>
      </c>
      <c r="D2502" t="s">
        <v>3302</v>
      </c>
      <c r="E2502">
        <v>2191</v>
      </c>
      <c r="F2502" t="s">
        <v>5940</v>
      </c>
      <c r="G2502">
        <v>6300</v>
      </c>
      <c r="H2502" t="s">
        <v>5940</v>
      </c>
      <c r="I2502" t="s">
        <v>5940</v>
      </c>
      <c r="J2502">
        <v>14</v>
      </c>
      <c r="K2502">
        <v>1050</v>
      </c>
      <c r="L2502">
        <v>0</v>
      </c>
      <c r="M2502">
        <v>8415</v>
      </c>
      <c r="N2502">
        <v>0</v>
      </c>
      <c r="O2502">
        <v>0</v>
      </c>
      <c r="P2502">
        <v>27</v>
      </c>
      <c r="R2502">
        <v>3524006</v>
      </c>
      <c r="S2502">
        <v>2191</v>
      </c>
      <c r="T2502" t="s">
        <v>5940</v>
      </c>
      <c r="U2502">
        <v>6300</v>
      </c>
      <c r="V2502" t="s">
        <v>5940</v>
      </c>
      <c r="W2502" t="s">
        <v>5940</v>
      </c>
      <c r="X2502">
        <v>14</v>
      </c>
      <c r="Z2502">
        <v>3123007</v>
      </c>
      <c r="AB2502" t="s">
        <v>5940</v>
      </c>
      <c r="AC2502">
        <v>3123007</v>
      </c>
      <c r="AD2502" t="s">
        <v>4333</v>
      </c>
      <c r="AE2502" t="s">
        <v>5940</v>
      </c>
      <c r="AF2502">
        <v>3123007</v>
      </c>
      <c r="AG2502" t="s">
        <v>4333</v>
      </c>
      <c r="AH2502">
        <v>600</v>
      </c>
      <c r="AI2502">
        <v>3123007</v>
      </c>
      <c r="AJ2502" t="s">
        <v>4333</v>
      </c>
      <c r="AK2502">
        <v>27</v>
      </c>
      <c r="AL2502">
        <v>3123007</v>
      </c>
      <c r="AM2502" t="s">
        <v>4333</v>
      </c>
      <c r="AN2502" t="s">
        <v>5940</v>
      </c>
      <c r="AO2502">
        <v>0</v>
      </c>
      <c r="AP2502">
        <v>3129608</v>
      </c>
      <c r="AQ2502" t="s">
        <v>4411</v>
      </c>
      <c r="AR2502">
        <v>4500</v>
      </c>
    </row>
    <row r="2503" spans="1:44" x14ac:dyDescent="0.25">
      <c r="A2503">
        <v>3524105</v>
      </c>
      <c r="B2503">
        <v>2</v>
      </c>
      <c r="C2503" t="s">
        <v>891</v>
      </c>
      <c r="D2503" t="s">
        <v>3303</v>
      </c>
      <c r="E2503">
        <v>1879670</v>
      </c>
      <c r="F2503">
        <v>65580</v>
      </c>
      <c r="G2503">
        <v>30750</v>
      </c>
      <c r="H2503">
        <v>10266</v>
      </c>
      <c r="I2503" t="s">
        <v>5940</v>
      </c>
      <c r="J2503" t="s">
        <v>5940</v>
      </c>
      <c r="K2503">
        <v>4410000</v>
      </c>
      <c r="L2503">
        <v>38304</v>
      </c>
      <c r="M2503">
        <v>22872</v>
      </c>
      <c r="N2503">
        <v>3450</v>
      </c>
      <c r="O2503">
        <v>0</v>
      </c>
      <c r="P2503">
        <v>0</v>
      </c>
      <c r="R2503">
        <v>3524105</v>
      </c>
      <c r="S2503">
        <v>1879670</v>
      </c>
      <c r="T2503">
        <v>65580</v>
      </c>
      <c r="U2503">
        <v>30750</v>
      </c>
      <c r="V2503">
        <v>10266</v>
      </c>
      <c r="W2503" t="s">
        <v>5940</v>
      </c>
      <c r="X2503" t="s">
        <v>5940</v>
      </c>
      <c r="Z2503">
        <v>3123106</v>
      </c>
      <c r="AB2503" t="s">
        <v>5940</v>
      </c>
      <c r="AC2503">
        <v>3123106</v>
      </c>
      <c r="AD2503" t="s">
        <v>4334</v>
      </c>
      <c r="AE2503">
        <v>1</v>
      </c>
      <c r="AF2503">
        <v>3123106</v>
      </c>
      <c r="AG2503" t="s">
        <v>4334</v>
      </c>
      <c r="AH2503">
        <v>11800</v>
      </c>
      <c r="AI2503">
        <v>3123106</v>
      </c>
      <c r="AJ2503" t="s">
        <v>4334</v>
      </c>
      <c r="AK2503">
        <v>135</v>
      </c>
      <c r="AL2503">
        <v>3123106</v>
      </c>
      <c r="AM2503" t="s">
        <v>4334</v>
      </c>
      <c r="AN2503" t="s">
        <v>5940</v>
      </c>
      <c r="AO2503">
        <v>0</v>
      </c>
      <c r="AP2503">
        <v>3129657</v>
      </c>
      <c r="AQ2503" t="s">
        <v>4412</v>
      </c>
      <c r="AR2503">
        <v>380</v>
      </c>
    </row>
    <row r="2504" spans="1:44" x14ac:dyDescent="0.25">
      <c r="A2504">
        <v>3524204</v>
      </c>
      <c r="B2504">
        <v>2</v>
      </c>
      <c r="C2504" t="s">
        <v>891</v>
      </c>
      <c r="D2504" t="s">
        <v>3304</v>
      </c>
      <c r="E2504">
        <v>1438657</v>
      </c>
      <c r="F2504">
        <v>3960</v>
      </c>
      <c r="G2504">
        <v>1200</v>
      </c>
      <c r="H2504">
        <v>1500</v>
      </c>
      <c r="I2504">
        <v>528</v>
      </c>
      <c r="J2504" t="s">
        <v>5940</v>
      </c>
      <c r="K2504">
        <v>1927800</v>
      </c>
      <c r="L2504">
        <v>3780</v>
      </c>
      <c r="M2504">
        <v>2583</v>
      </c>
      <c r="N2504">
        <v>250</v>
      </c>
      <c r="O2504">
        <v>350</v>
      </c>
      <c r="P2504">
        <v>0</v>
      </c>
      <c r="R2504">
        <v>3524204</v>
      </c>
      <c r="S2504">
        <v>1438657</v>
      </c>
      <c r="T2504">
        <v>3960</v>
      </c>
      <c r="U2504">
        <v>1200</v>
      </c>
      <c r="V2504">
        <v>1500</v>
      </c>
      <c r="W2504">
        <v>528</v>
      </c>
      <c r="X2504" t="s">
        <v>5940</v>
      </c>
      <c r="Z2504">
        <v>3123205</v>
      </c>
      <c r="AB2504" t="s">
        <v>5940</v>
      </c>
      <c r="AC2504">
        <v>3123205</v>
      </c>
      <c r="AD2504" t="s">
        <v>4335</v>
      </c>
      <c r="AE2504">
        <v>11</v>
      </c>
      <c r="AF2504">
        <v>3123205</v>
      </c>
      <c r="AG2504" t="s">
        <v>4335</v>
      </c>
      <c r="AH2504">
        <v>6200</v>
      </c>
      <c r="AI2504">
        <v>3123205</v>
      </c>
      <c r="AJ2504" t="s">
        <v>4335</v>
      </c>
      <c r="AK2504">
        <v>5</v>
      </c>
      <c r="AL2504">
        <v>3123205</v>
      </c>
      <c r="AM2504" t="s">
        <v>4335</v>
      </c>
      <c r="AN2504" t="s">
        <v>5940</v>
      </c>
      <c r="AO2504">
        <v>0</v>
      </c>
      <c r="AP2504">
        <v>3129707</v>
      </c>
      <c r="AQ2504" t="s">
        <v>4413</v>
      </c>
      <c r="AR2504">
        <v>7200</v>
      </c>
    </row>
    <row r="2505" spans="1:44" x14ac:dyDescent="0.25">
      <c r="A2505">
        <v>3524303</v>
      </c>
      <c r="B2505">
        <v>2</v>
      </c>
      <c r="C2505" t="s">
        <v>891</v>
      </c>
      <c r="D2505" t="s">
        <v>3305</v>
      </c>
      <c r="E2505">
        <v>3734325</v>
      </c>
      <c r="F2505">
        <v>5400</v>
      </c>
      <c r="G2505">
        <v>3396</v>
      </c>
      <c r="H2505" t="s">
        <v>5940</v>
      </c>
      <c r="I2505">
        <v>36</v>
      </c>
      <c r="J2505">
        <v>19</v>
      </c>
      <c r="K2505">
        <v>3600000</v>
      </c>
      <c r="L2505">
        <v>5520</v>
      </c>
      <c r="M2505">
        <v>3200</v>
      </c>
      <c r="N2505">
        <v>0</v>
      </c>
      <c r="O2505">
        <v>54</v>
      </c>
      <c r="P2505">
        <v>0</v>
      </c>
      <c r="R2505">
        <v>3524303</v>
      </c>
      <c r="S2505">
        <v>3734325</v>
      </c>
      <c r="T2505">
        <v>5400</v>
      </c>
      <c r="U2505">
        <v>3396</v>
      </c>
      <c r="V2505" t="s">
        <v>5940</v>
      </c>
      <c r="W2505">
        <v>36</v>
      </c>
      <c r="X2505">
        <v>19</v>
      </c>
      <c r="Z2505">
        <v>3123304</v>
      </c>
      <c r="AB2505" t="s">
        <v>5940</v>
      </c>
      <c r="AC2505">
        <v>3123304</v>
      </c>
      <c r="AD2505" t="s">
        <v>4336</v>
      </c>
      <c r="AE2505">
        <v>516</v>
      </c>
      <c r="AF2505">
        <v>3123304</v>
      </c>
      <c r="AG2505" t="s">
        <v>4336</v>
      </c>
      <c r="AH2505">
        <v>18000</v>
      </c>
      <c r="AI2505">
        <v>3123304</v>
      </c>
      <c r="AJ2505" t="s">
        <v>4336</v>
      </c>
      <c r="AK2505">
        <v>682</v>
      </c>
      <c r="AL2505">
        <v>3123304</v>
      </c>
      <c r="AM2505" t="s">
        <v>4336</v>
      </c>
      <c r="AN2505" t="s">
        <v>5940</v>
      </c>
      <c r="AO2505">
        <v>0</v>
      </c>
      <c r="AP2505">
        <v>3129806</v>
      </c>
      <c r="AQ2505" t="s">
        <v>4414</v>
      </c>
      <c r="AR2505">
        <v>105</v>
      </c>
    </row>
    <row r="2506" spans="1:44" x14ac:dyDescent="0.25">
      <c r="A2506">
        <v>3524402</v>
      </c>
      <c r="B2506">
        <v>2</v>
      </c>
      <c r="C2506" t="s">
        <v>891</v>
      </c>
      <c r="D2506" t="s">
        <v>3306</v>
      </c>
      <c r="E2506" t="s">
        <v>5940</v>
      </c>
      <c r="F2506" t="s">
        <v>5940</v>
      </c>
      <c r="G2506">
        <v>390</v>
      </c>
      <c r="H2506" t="s">
        <v>5940</v>
      </c>
      <c r="I2506" t="s">
        <v>5940</v>
      </c>
      <c r="J2506">
        <v>70</v>
      </c>
      <c r="K2506">
        <v>0</v>
      </c>
      <c r="L2506">
        <v>0</v>
      </c>
      <c r="M2506">
        <v>400</v>
      </c>
      <c r="N2506">
        <v>0</v>
      </c>
      <c r="O2506">
        <v>0</v>
      </c>
      <c r="P2506">
        <v>98</v>
      </c>
      <c r="R2506">
        <v>3524402</v>
      </c>
      <c r="S2506" t="s">
        <v>5940</v>
      </c>
      <c r="T2506" t="s">
        <v>5940</v>
      </c>
      <c r="U2506">
        <v>390</v>
      </c>
      <c r="V2506" t="s">
        <v>5940</v>
      </c>
      <c r="W2506" t="s">
        <v>5940</v>
      </c>
      <c r="X2506">
        <v>70</v>
      </c>
      <c r="Z2506">
        <v>3123403</v>
      </c>
      <c r="AB2506" t="s">
        <v>5940</v>
      </c>
      <c r="AC2506">
        <v>3123403</v>
      </c>
      <c r="AD2506" t="s">
        <v>4337</v>
      </c>
      <c r="AE2506">
        <v>86</v>
      </c>
      <c r="AF2506">
        <v>3123403</v>
      </c>
      <c r="AG2506" t="s">
        <v>4337</v>
      </c>
      <c r="AH2506">
        <v>720</v>
      </c>
      <c r="AI2506">
        <v>3123403</v>
      </c>
      <c r="AJ2506" t="s">
        <v>4337</v>
      </c>
      <c r="AK2506">
        <v>99</v>
      </c>
      <c r="AL2506">
        <v>3123403</v>
      </c>
      <c r="AM2506" t="s">
        <v>4337</v>
      </c>
      <c r="AN2506" t="s">
        <v>5940</v>
      </c>
      <c r="AO2506">
        <v>0</v>
      </c>
      <c r="AP2506">
        <v>3129905</v>
      </c>
      <c r="AQ2506" t="s">
        <v>4415</v>
      </c>
      <c r="AR2506">
        <v>680</v>
      </c>
    </row>
    <row r="2507" spans="1:44" x14ac:dyDescent="0.25">
      <c r="A2507">
        <v>3524501</v>
      </c>
      <c r="B2507">
        <v>2</v>
      </c>
      <c r="C2507" t="s">
        <v>891</v>
      </c>
      <c r="D2507" t="s">
        <v>3307</v>
      </c>
      <c r="E2507">
        <v>112639</v>
      </c>
      <c r="F2507" t="s">
        <v>5940</v>
      </c>
      <c r="G2507">
        <v>1260</v>
      </c>
      <c r="H2507" t="s">
        <v>5940</v>
      </c>
      <c r="I2507">
        <v>200</v>
      </c>
      <c r="J2507">
        <v>45</v>
      </c>
      <c r="K2507">
        <v>422240</v>
      </c>
      <c r="L2507">
        <v>0</v>
      </c>
      <c r="M2507">
        <v>1006</v>
      </c>
      <c r="N2507">
        <v>0</v>
      </c>
      <c r="O2507">
        <v>10</v>
      </c>
      <c r="P2507">
        <v>20</v>
      </c>
      <c r="R2507">
        <v>3524501</v>
      </c>
      <c r="S2507">
        <v>112639</v>
      </c>
      <c r="T2507" t="s">
        <v>5940</v>
      </c>
      <c r="U2507">
        <v>1260</v>
      </c>
      <c r="V2507" t="s">
        <v>5940</v>
      </c>
      <c r="W2507">
        <v>200</v>
      </c>
      <c r="X2507">
        <v>45</v>
      </c>
      <c r="Z2507">
        <v>3123502</v>
      </c>
      <c r="AB2507" t="s">
        <v>5940</v>
      </c>
      <c r="AC2507">
        <v>3123502</v>
      </c>
      <c r="AD2507" t="s">
        <v>4338</v>
      </c>
      <c r="AE2507">
        <v>11</v>
      </c>
      <c r="AF2507">
        <v>3123502</v>
      </c>
      <c r="AG2507" t="s">
        <v>4338</v>
      </c>
      <c r="AH2507">
        <v>700</v>
      </c>
      <c r="AI2507">
        <v>3123502</v>
      </c>
      <c r="AJ2507" t="s">
        <v>4338</v>
      </c>
      <c r="AK2507">
        <v>3</v>
      </c>
      <c r="AL2507">
        <v>3123502</v>
      </c>
      <c r="AM2507" t="s">
        <v>4338</v>
      </c>
      <c r="AN2507">
        <v>730</v>
      </c>
      <c r="AO2507">
        <v>0</v>
      </c>
      <c r="AP2507">
        <v>3130002</v>
      </c>
      <c r="AQ2507" t="s">
        <v>4416</v>
      </c>
      <c r="AR2507">
        <v>4112</v>
      </c>
    </row>
    <row r="2508" spans="1:44" x14ac:dyDescent="0.25">
      <c r="A2508">
        <v>3524600</v>
      </c>
      <c r="B2508">
        <v>2</v>
      </c>
      <c r="C2508" t="s">
        <v>891</v>
      </c>
      <c r="D2508" t="s">
        <v>3308</v>
      </c>
      <c r="E2508" t="s">
        <v>5940</v>
      </c>
      <c r="F2508" t="s">
        <v>5940</v>
      </c>
      <c r="G2508">
        <v>35</v>
      </c>
      <c r="H2508" t="s">
        <v>5940</v>
      </c>
      <c r="I2508">
        <v>55</v>
      </c>
      <c r="J2508">
        <v>30</v>
      </c>
      <c r="K2508">
        <v>0</v>
      </c>
      <c r="L2508">
        <v>0</v>
      </c>
      <c r="M2508">
        <v>64</v>
      </c>
      <c r="N2508">
        <v>0</v>
      </c>
      <c r="O2508">
        <v>66</v>
      </c>
      <c r="P2508">
        <v>134</v>
      </c>
      <c r="R2508">
        <v>3524600</v>
      </c>
      <c r="S2508" t="s">
        <v>5940</v>
      </c>
      <c r="T2508" t="s">
        <v>5940</v>
      </c>
      <c r="U2508">
        <v>35</v>
      </c>
      <c r="V2508" t="s">
        <v>5940</v>
      </c>
      <c r="W2508">
        <v>55</v>
      </c>
      <c r="X2508">
        <v>30</v>
      </c>
      <c r="Z2508">
        <v>3123528</v>
      </c>
      <c r="AB2508" t="s">
        <v>5940</v>
      </c>
      <c r="AC2508">
        <v>3123528</v>
      </c>
      <c r="AD2508" t="s">
        <v>4339</v>
      </c>
      <c r="AE2508">
        <v>15</v>
      </c>
      <c r="AF2508">
        <v>3123528</v>
      </c>
      <c r="AG2508" t="s">
        <v>4339</v>
      </c>
      <c r="AH2508">
        <v>425</v>
      </c>
      <c r="AI2508">
        <v>3123528</v>
      </c>
      <c r="AJ2508" t="s">
        <v>4339</v>
      </c>
      <c r="AK2508">
        <v>738</v>
      </c>
      <c r="AL2508">
        <v>3123528</v>
      </c>
      <c r="AM2508" t="s">
        <v>4339</v>
      </c>
      <c r="AN2508" t="s">
        <v>5940</v>
      </c>
      <c r="AO2508">
        <v>0</v>
      </c>
      <c r="AP2508">
        <v>3130051</v>
      </c>
      <c r="AQ2508" t="s">
        <v>4417</v>
      </c>
      <c r="AR2508">
        <v>4400</v>
      </c>
    </row>
    <row r="2509" spans="1:44" x14ac:dyDescent="0.25">
      <c r="A2509">
        <v>3524709</v>
      </c>
      <c r="B2509">
        <v>2</v>
      </c>
      <c r="C2509" t="s">
        <v>891</v>
      </c>
      <c r="D2509" t="s">
        <v>3309</v>
      </c>
      <c r="E2509">
        <v>281599</v>
      </c>
      <c r="F2509" t="s">
        <v>5940</v>
      </c>
      <c r="G2509">
        <v>2500</v>
      </c>
      <c r="H2509" t="s">
        <v>5940</v>
      </c>
      <c r="I2509" t="s">
        <v>5940</v>
      </c>
      <c r="J2509" t="s">
        <v>5940</v>
      </c>
      <c r="K2509">
        <v>180000</v>
      </c>
      <c r="L2509">
        <v>0</v>
      </c>
      <c r="M2509">
        <v>2784</v>
      </c>
      <c r="N2509">
        <v>0</v>
      </c>
      <c r="O2509">
        <v>0</v>
      </c>
      <c r="P2509">
        <v>0</v>
      </c>
      <c r="R2509">
        <v>3524709</v>
      </c>
      <c r="S2509">
        <v>281599</v>
      </c>
      <c r="T2509" t="s">
        <v>5940</v>
      </c>
      <c r="U2509">
        <v>2500</v>
      </c>
      <c r="V2509" t="s">
        <v>5940</v>
      </c>
      <c r="W2509" t="s">
        <v>5940</v>
      </c>
      <c r="X2509" t="s">
        <v>5940</v>
      </c>
      <c r="Z2509">
        <v>3123601</v>
      </c>
      <c r="AB2509" t="s">
        <v>5940</v>
      </c>
      <c r="AC2509">
        <v>3123601</v>
      </c>
      <c r="AD2509" t="s">
        <v>4340</v>
      </c>
      <c r="AE2509">
        <v>520</v>
      </c>
      <c r="AF2509">
        <v>3123601</v>
      </c>
      <c r="AG2509" t="s">
        <v>4340</v>
      </c>
      <c r="AH2509">
        <v>2800</v>
      </c>
      <c r="AI2509">
        <v>3123601</v>
      </c>
      <c r="AJ2509" t="s">
        <v>4340</v>
      </c>
      <c r="AK2509">
        <v>480</v>
      </c>
      <c r="AL2509">
        <v>3123601</v>
      </c>
      <c r="AM2509" t="s">
        <v>4340</v>
      </c>
      <c r="AN2509" t="s">
        <v>5940</v>
      </c>
      <c r="AO2509">
        <v>0</v>
      </c>
      <c r="AP2509">
        <v>3130101</v>
      </c>
      <c r="AQ2509" t="s">
        <v>4418</v>
      </c>
      <c r="AR2509" t="s">
        <v>5940</v>
      </c>
    </row>
    <row r="2510" spans="1:44" x14ac:dyDescent="0.25">
      <c r="A2510">
        <v>3524808</v>
      </c>
      <c r="B2510">
        <v>2</v>
      </c>
      <c r="C2510" t="s">
        <v>891</v>
      </c>
      <c r="D2510" t="s">
        <v>3310</v>
      </c>
      <c r="E2510" t="s">
        <v>5940</v>
      </c>
      <c r="F2510" t="s">
        <v>5940</v>
      </c>
      <c r="G2510">
        <v>2142</v>
      </c>
      <c r="H2510">
        <v>218</v>
      </c>
      <c r="I2510">
        <v>6</v>
      </c>
      <c r="J2510" t="s">
        <v>5940</v>
      </c>
      <c r="K2510">
        <v>0</v>
      </c>
      <c r="L2510">
        <v>0</v>
      </c>
      <c r="M2510">
        <v>1210</v>
      </c>
      <c r="N2510">
        <v>0</v>
      </c>
      <c r="O2510">
        <v>0</v>
      </c>
      <c r="P2510">
        <v>0</v>
      </c>
      <c r="R2510">
        <v>3524808</v>
      </c>
      <c r="S2510" t="s">
        <v>5940</v>
      </c>
      <c r="T2510" t="s">
        <v>5940</v>
      </c>
      <c r="U2510">
        <v>2142</v>
      </c>
      <c r="V2510">
        <v>218</v>
      </c>
      <c r="W2510">
        <v>6</v>
      </c>
      <c r="X2510" t="s">
        <v>5940</v>
      </c>
      <c r="Z2510">
        <v>3123700</v>
      </c>
      <c r="AB2510" t="s">
        <v>5940</v>
      </c>
      <c r="AC2510">
        <v>3123700</v>
      </c>
      <c r="AD2510" t="s">
        <v>4341</v>
      </c>
      <c r="AE2510">
        <v>105</v>
      </c>
      <c r="AF2510">
        <v>3123700</v>
      </c>
      <c r="AG2510" t="s">
        <v>4341</v>
      </c>
      <c r="AH2510">
        <v>3500</v>
      </c>
      <c r="AI2510">
        <v>3123700</v>
      </c>
      <c r="AJ2510" t="s">
        <v>4341</v>
      </c>
      <c r="AK2510">
        <v>44</v>
      </c>
      <c r="AL2510">
        <v>3123700</v>
      </c>
      <c r="AM2510" t="s">
        <v>4341</v>
      </c>
      <c r="AN2510" t="s">
        <v>5940</v>
      </c>
      <c r="AO2510">
        <v>0</v>
      </c>
      <c r="AP2510">
        <v>3130200</v>
      </c>
      <c r="AQ2510" t="s">
        <v>4419</v>
      </c>
      <c r="AR2510">
        <v>58</v>
      </c>
    </row>
    <row r="2511" spans="1:44" x14ac:dyDescent="0.25">
      <c r="A2511">
        <v>3524907</v>
      </c>
      <c r="B2511">
        <v>2</v>
      </c>
      <c r="C2511" t="s">
        <v>891</v>
      </c>
      <c r="D2511" t="s">
        <v>3311</v>
      </c>
      <c r="E2511" t="s">
        <v>5940</v>
      </c>
      <c r="F2511" t="s">
        <v>5940</v>
      </c>
      <c r="G2511">
        <v>240</v>
      </c>
      <c r="H2511" t="s">
        <v>5940</v>
      </c>
      <c r="I2511">
        <v>12</v>
      </c>
      <c r="J2511">
        <v>144</v>
      </c>
      <c r="K2511">
        <v>0</v>
      </c>
      <c r="L2511">
        <v>0</v>
      </c>
      <c r="M2511">
        <v>203</v>
      </c>
      <c r="N2511">
        <v>0</v>
      </c>
      <c r="O2511">
        <v>12</v>
      </c>
      <c r="P2511">
        <v>193</v>
      </c>
      <c r="R2511">
        <v>3524907</v>
      </c>
      <c r="S2511" t="s">
        <v>5940</v>
      </c>
      <c r="T2511" t="s">
        <v>5940</v>
      </c>
      <c r="U2511">
        <v>240</v>
      </c>
      <c r="V2511" t="s">
        <v>5940</v>
      </c>
      <c r="W2511">
        <v>12</v>
      </c>
      <c r="X2511">
        <v>144</v>
      </c>
      <c r="Z2511">
        <v>3123809</v>
      </c>
      <c r="AB2511">
        <v>675</v>
      </c>
      <c r="AC2511">
        <v>3123809</v>
      </c>
      <c r="AD2511" t="s">
        <v>4342</v>
      </c>
      <c r="AE2511">
        <v>76</v>
      </c>
      <c r="AF2511">
        <v>3123809</v>
      </c>
      <c r="AG2511" t="s">
        <v>4342</v>
      </c>
      <c r="AH2511">
        <v>21000</v>
      </c>
      <c r="AI2511">
        <v>3123809</v>
      </c>
      <c r="AJ2511" t="s">
        <v>4342</v>
      </c>
      <c r="AK2511">
        <v>366</v>
      </c>
      <c r="AL2511">
        <v>3123809</v>
      </c>
      <c r="AM2511" t="s">
        <v>4342</v>
      </c>
      <c r="AN2511" t="s">
        <v>5940</v>
      </c>
      <c r="AO2511">
        <v>0</v>
      </c>
      <c r="AP2511">
        <v>3130309</v>
      </c>
      <c r="AQ2511" t="s">
        <v>4420</v>
      </c>
      <c r="AR2511">
        <v>25500</v>
      </c>
    </row>
    <row r="2512" spans="1:44" x14ac:dyDescent="0.25">
      <c r="A2512">
        <v>3525003</v>
      </c>
      <c r="B2512">
        <v>2</v>
      </c>
      <c r="C2512" t="s">
        <v>891</v>
      </c>
      <c r="D2512" t="s">
        <v>3312</v>
      </c>
      <c r="E2512" t="s">
        <v>5940</v>
      </c>
      <c r="F2512" t="s">
        <v>5940</v>
      </c>
      <c r="G2512">
        <v>0</v>
      </c>
      <c r="H2512" t="s">
        <v>5940</v>
      </c>
      <c r="I2512" t="s">
        <v>5940</v>
      </c>
      <c r="J2512" t="s">
        <v>5940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R2512">
        <v>3525003</v>
      </c>
      <c r="S2512" t="s">
        <v>5940</v>
      </c>
      <c r="T2512" t="s">
        <v>5940</v>
      </c>
      <c r="U2512">
        <v>0</v>
      </c>
      <c r="V2512" t="s">
        <v>5940</v>
      </c>
      <c r="W2512" t="s">
        <v>5940</v>
      </c>
      <c r="X2512" t="s">
        <v>5940</v>
      </c>
      <c r="Z2512">
        <v>3123858</v>
      </c>
      <c r="AB2512" t="s">
        <v>5940</v>
      </c>
      <c r="AC2512">
        <v>3123858</v>
      </c>
      <c r="AD2512" t="s">
        <v>4343</v>
      </c>
      <c r="AE2512">
        <v>156</v>
      </c>
      <c r="AF2512">
        <v>3123858</v>
      </c>
      <c r="AG2512" t="s">
        <v>4343</v>
      </c>
      <c r="AH2512">
        <v>1500</v>
      </c>
      <c r="AI2512">
        <v>3123858</v>
      </c>
      <c r="AJ2512" t="s">
        <v>4343</v>
      </c>
      <c r="AK2512">
        <v>43</v>
      </c>
      <c r="AL2512">
        <v>3123858</v>
      </c>
      <c r="AM2512" t="s">
        <v>4343</v>
      </c>
      <c r="AN2512" t="s">
        <v>5940</v>
      </c>
      <c r="AO2512">
        <v>0</v>
      </c>
      <c r="AP2512">
        <v>3130408</v>
      </c>
      <c r="AQ2512" t="s">
        <v>4421</v>
      </c>
      <c r="AR2512">
        <v>2000</v>
      </c>
    </row>
    <row r="2513" spans="1:44" x14ac:dyDescent="0.25">
      <c r="A2513">
        <v>3525102</v>
      </c>
      <c r="B2513">
        <v>2</v>
      </c>
      <c r="C2513" t="s">
        <v>891</v>
      </c>
      <c r="D2513" t="s">
        <v>3313</v>
      </c>
      <c r="E2513">
        <v>2333893</v>
      </c>
      <c r="F2513">
        <v>3600</v>
      </c>
      <c r="G2513">
        <v>2400</v>
      </c>
      <c r="H2513" t="s">
        <v>5940</v>
      </c>
      <c r="I2513" t="s">
        <v>5940</v>
      </c>
      <c r="J2513" t="s">
        <v>5940</v>
      </c>
      <c r="K2513">
        <v>2273600</v>
      </c>
      <c r="L2513">
        <v>4800</v>
      </c>
      <c r="M2513">
        <v>3900</v>
      </c>
      <c r="N2513">
        <v>0</v>
      </c>
      <c r="O2513">
        <v>0</v>
      </c>
      <c r="P2513">
        <v>0</v>
      </c>
      <c r="R2513">
        <v>3525102</v>
      </c>
      <c r="S2513">
        <v>2333893</v>
      </c>
      <c r="T2513">
        <v>3600</v>
      </c>
      <c r="U2513">
        <v>2400</v>
      </c>
      <c r="V2513" t="s">
        <v>5940</v>
      </c>
      <c r="W2513" t="s">
        <v>5940</v>
      </c>
      <c r="X2513" t="s">
        <v>5940</v>
      </c>
      <c r="Z2513">
        <v>3123908</v>
      </c>
      <c r="AB2513" t="s">
        <v>5940</v>
      </c>
      <c r="AC2513">
        <v>3123908</v>
      </c>
      <c r="AD2513" t="s">
        <v>4344</v>
      </c>
      <c r="AE2513" t="s">
        <v>5940</v>
      </c>
      <c r="AF2513">
        <v>3123908</v>
      </c>
      <c r="AG2513" t="s">
        <v>4344</v>
      </c>
      <c r="AH2513">
        <v>7200</v>
      </c>
      <c r="AI2513">
        <v>3123908</v>
      </c>
      <c r="AJ2513" t="s">
        <v>4344</v>
      </c>
      <c r="AK2513">
        <v>372</v>
      </c>
      <c r="AL2513">
        <v>3123908</v>
      </c>
      <c r="AM2513" t="s">
        <v>4344</v>
      </c>
      <c r="AN2513" t="s">
        <v>5940</v>
      </c>
      <c r="AO2513">
        <v>0</v>
      </c>
      <c r="AP2513">
        <v>3130507</v>
      </c>
      <c r="AQ2513" t="s">
        <v>4422</v>
      </c>
      <c r="AR2513">
        <v>9800</v>
      </c>
    </row>
    <row r="2514" spans="1:44" x14ac:dyDescent="0.25">
      <c r="A2514">
        <v>3525201</v>
      </c>
      <c r="B2514">
        <v>2</v>
      </c>
      <c r="C2514" t="s">
        <v>891</v>
      </c>
      <c r="D2514" t="s">
        <v>3314</v>
      </c>
      <c r="E2514">
        <v>15644</v>
      </c>
      <c r="F2514" t="s">
        <v>5940</v>
      </c>
      <c r="G2514">
        <v>1200</v>
      </c>
      <c r="H2514" t="s">
        <v>5940</v>
      </c>
      <c r="I2514" t="s">
        <v>5940</v>
      </c>
      <c r="J2514" t="s">
        <v>5940</v>
      </c>
      <c r="K2514">
        <v>15000</v>
      </c>
      <c r="L2514">
        <v>0</v>
      </c>
      <c r="M2514">
        <v>960</v>
      </c>
      <c r="N2514">
        <v>0</v>
      </c>
      <c r="O2514">
        <v>0</v>
      </c>
      <c r="P2514">
        <v>0</v>
      </c>
      <c r="R2514">
        <v>3525201</v>
      </c>
      <c r="S2514">
        <v>15644</v>
      </c>
      <c r="T2514" t="s">
        <v>5940</v>
      </c>
      <c r="U2514">
        <v>1200</v>
      </c>
      <c r="V2514" t="s">
        <v>5940</v>
      </c>
      <c r="W2514" t="s">
        <v>5940</v>
      </c>
      <c r="X2514" t="s">
        <v>5940</v>
      </c>
      <c r="Z2514">
        <v>3124005</v>
      </c>
      <c r="AB2514" t="s">
        <v>5940</v>
      </c>
      <c r="AC2514">
        <v>3124005</v>
      </c>
      <c r="AD2514" t="s">
        <v>4345</v>
      </c>
      <c r="AE2514">
        <v>160</v>
      </c>
      <c r="AF2514">
        <v>3124005</v>
      </c>
      <c r="AG2514" t="s">
        <v>4345</v>
      </c>
      <c r="AH2514">
        <v>800</v>
      </c>
      <c r="AI2514">
        <v>3124005</v>
      </c>
      <c r="AJ2514" t="s">
        <v>4345</v>
      </c>
      <c r="AK2514">
        <v>2580</v>
      </c>
      <c r="AL2514">
        <v>3124005</v>
      </c>
      <c r="AM2514" t="s">
        <v>4345</v>
      </c>
      <c r="AN2514" t="s">
        <v>5940</v>
      </c>
      <c r="AO2514">
        <v>0</v>
      </c>
      <c r="AP2514">
        <v>3130556</v>
      </c>
      <c r="AQ2514" t="s">
        <v>4423</v>
      </c>
      <c r="AR2514">
        <v>1800</v>
      </c>
    </row>
    <row r="2515" spans="1:44" x14ac:dyDescent="0.25">
      <c r="A2515">
        <v>3525300</v>
      </c>
      <c r="B2515">
        <v>2</v>
      </c>
      <c r="C2515" t="s">
        <v>891</v>
      </c>
      <c r="D2515" t="s">
        <v>3315</v>
      </c>
      <c r="E2515">
        <v>3236408</v>
      </c>
      <c r="F2515">
        <v>1506</v>
      </c>
      <c r="G2515">
        <v>3432</v>
      </c>
      <c r="H2515">
        <v>63</v>
      </c>
      <c r="I2515">
        <v>372</v>
      </c>
      <c r="J2515" t="s">
        <v>5940</v>
      </c>
      <c r="K2515">
        <v>3444000</v>
      </c>
      <c r="L2515">
        <v>868</v>
      </c>
      <c r="M2515">
        <v>2172</v>
      </c>
      <c r="N2515">
        <v>0</v>
      </c>
      <c r="O2515">
        <v>350</v>
      </c>
      <c r="P2515">
        <v>0</v>
      </c>
      <c r="R2515">
        <v>3525300</v>
      </c>
      <c r="S2515">
        <v>3236408</v>
      </c>
      <c r="T2515">
        <v>1506</v>
      </c>
      <c r="U2515">
        <v>3432</v>
      </c>
      <c r="V2515">
        <v>63</v>
      </c>
      <c r="W2515">
        <v>372</v>
      </c>
      <c r="X2515" t="s">
        <v>5940</v>
      </c>
      <c r="Z2515">
        <v>3124104</v>
      </c>
      <c r="AB2515" t="s">
        <v>5940</v>
      </c>
      <c r="AC2515">
        <v>3124104</v>
      </c>
      <c r="AD2515" t="s">
        <v>4346</v>
      </c>
      <c r="AE2515">
        <v>120</v>
      </c>
      <c r="AF2515">
        <v>3124104</v>
      </c>
      <c r="AG2515" t="s">
        <v>4346</v>
      </c>
      <c r="AH2515">
        <v>16000</v>
      </c>
      <c r="AI2515">
        <v>3124104</v>
      </c>
      <c r="AJ2515" t="s">
        <v>4346</v>
      </c>
      <c r="AK2515">
        <v>26</v>
      </c>
      <c r="AL2515">
        <v>3124104</v>
      </c>
      <c r="AM2515" t="s">
        <v>4346</v>
      </c>
      <c r="AN2515" t="s">
        <v>5940</v>
      </c>
      <c r="AO2515">
        <v>0</v>
      </c>
      <c r="AP2515">
        <v>3130606</v>
      </c>
      <c r="AQ2515" t="s">
        <v>4424</v>
      </c>
      <c r="AR2515">
        <v>1165</v>
      </c>
    </row>
    <row r="2516" spans="1:44" x14ac:dyDescent="0.25">
      <c r="A2516">
        <v>3525409</v>
      </c>
      <c r="B2516">
        <v>2</v>
      </c>
      <c r="C2516" t="s">
        <v>891</v>
      </c>
      <c r="D2516" t="s">
        <v>3316</v>
      </c>
      <c r="E2516">
        <v>375466</v>
      </c>
      <c r="F2516">
        <v>4800</v>
      </c>
      <c r="G2516">
        <v>7920</v>
      </c>
      <c r="H2516" t="s">
        <v>5940</v>
      </c>
      <c r="I2516">
        <v>90</v>
      </c>
      <c r="J2516">
        <v>520</v>
      </c>
      <c r="K2516">
        <v>400000</v>
      </c>
      <c r="L2516">
        <v>3600</v>
      </c>
      <c r="M2516">
        <v>6480</v>
      </c>
      <c r="N2516">
        <v>0</v>
      </c>
      <c r="O2516">
        <v>0</v>
      </c>
      <c r="P2516">
        <v>219</v>
      </c>
      <c r="R2516">
        <v>3525409</v>
      </c>
      <c r="S2516">
        <v>375466</v>
      </c>
      <c r="T2516">
        <v>4800</v>
      </c>
      <c r="U2516">
        <v>7920</v>
      </c>
      <c r="V2516" t="s">
        <v>5940</v>
      </c>
      <c r="W2516">
        <v>90</v>
      </c>
      <c r="X2516">
        <v>520</v>
      </c>
      <c r="Z2516">
        <v>3124203</v>
      </c>
      <c r="AB2516" t="s">
        <v>5940</v>
      </c>
      <c r="AC2516">
        <v>3124203</v>
      </c>
      <c r="AD2516" t="s">
        <v>4347</v>
      </c>
      <c r="AE2516">
        <v>55</v>
      </c>
      <c r="AF2516">
        <v>3124203</v>
      </c>
      <c r="AG2516" t="s">
        <v>4347</v>
      </c>
      <c r="AH2516" t="s">
        <v>5940</v>
      </c>
      <c r="AI2516">
        <v>3124203</v>
      </c>
      <c r="AJ2516" t="s">
        <v>4347</v>
      </c>
      <c r="AK2516">
        <v>1720</v>
      </c>
      <c r="AL2516">
        <v>3124203</v>
      </c>
      <c r="AM2516" t="s">
        <v>4347</v>
      </c>
      <c r="AN2516" t="s">
        <v>5940</v>
      </c>
      <c r="AO2516">
        <v>0</v>
      </c>
      <c r="AP2516">
        <v>3130655</v>
      </c>
      <c r="AQ2516" t="s">
        <v>4425</v>
      </c>
      <c r="AR2516">
        <v>672</v>
      </c>
    </row>
    <row r="2517" spans="1:44" x14ac:dyDescent="0.25">
      <c r="A2517">
        <v>3525508</v>
      </c>
      <c r="B2517">
        <v>2</v>
      </c>
      <c r="C2517" t="s">
        <v>891</v>
      </c>
      <c r="D2517" t="s">
        <v>3317</v>
      </c>
      <c r="E2517">
        <v>1925</v>
      </c>
      <c r="F2517" t="s">
        <v>5940</v>
      </c>
      <c r="G2517">
        <v>600</v>
      </c>
      <c r="H2517" t="s">
        <v>5940</v>
      </c>
      <c r="I2517" t="s">
        <v>5940</v>
      </c>
      <c r="J2517">
        <v>330</v>
      </c>
      <c r="K2517">
        <v>2050</v>
      </c>
      <c r="L2517">
        <v>0</v>
      </c>
      <c r="M2517">
        <v>476</v>
      </c>
      <c r="N2517">
        <v>0</v>
      </c>
      <c r="O2517">
        <v>0</v>
      </c>
      <c r="P2517">
        <v>237</v>
      </c>
      <c r="R2517">
        <v>3525508</v>
      </c>
      <c r="S2517">
        <v>1925</v>
      </c>
      <c r="T2517" t="s">
        <v>5940</v>
      </c>
      <c r="U2517">
        <v>600</v>
      </c>
      <c r="V2517" t="s">
        <v>5940</v>
      </c>
      <c r="W2517" t="s">
        <v>5940</v>
      </c>
      <c r="X2517">
        <v>330</v>
      </c>
      <c r="Z2517">
        <v>3124302</v>
      </c>
      <c r="AB2517">
        <v>1260</v>
      </c>
      <c r="AC2517">
        <v>3124302</v>
      </c>
      <c r="AD2517" t="s">
        <v>4348</v>
      </c>
      <c r="AE2517">
        <v>24</v>
      </c>
      <c r="AF2517">
        <v>3124302</v>
      </c>
      <c r="AG2517" t="s">
        <v>4348</v>
      </c>
      <c r="AH2517">
        <v>2800</v>
      </c>
      <c r="AI2517">
        <v>3124302</v>
      </c>
      <c r="AJ2517" t="s">
        <v>4348</v>
      </c>
      <c r="AK2517">
        <v>544</v>
      </c>
      <c r="AL2517">
        <v>3124302</v>
      </c>
      <c r="AM2517" t="s">
        <v>4348</v>
      </c>
      <c r="AN2517" t="s">
        <v>5940</v>
      </c>
      <c r="AO2517">
        <v>0</v>
      </c>
      <c r="AP2517">
        <v>3130705</v>
      </c>
      <c r="AQ2517" t="s">
        <v>4426</v>
      </c>
      <c r="AR2517">
        <v>48000</v>
      </c>
    </row>
    <row r="2518" spans="1:44" x14ac:dyDescent="0.25">
      <c r="A2518">
        <v>3525607</v>
      </c>
      <c r="B2518">
        <v>2</v>
      </c>
      <c r="C2518" t="s">
        <v>891</v>
      </c>
      <c r="D2518" t="s">
        <v>3318</v>
      </c>
      <c r="E2518">
        <v>304122</v>
      </c>
      <c r="F2518">
        <v>4680</v>
      </c>
      <c r="G2518">
        <v>1470</v>
      </c>
      <c r="H2518">
        <v>166</v>
      </c>
      <c r="I2518" t="s">
        <v>5940</v>
      </c>
      <c r="J2518">
        <v>180</v>
      </c>
      <c r="K2518">
        <v>684977</v>
      </c>
      <c r="L2518">
        <v>2295</v>
      </c>
      <c r="M2518">
        <v>720</v>
      </c>
      <c r="N2518">
        <v>0</v>
      </c>
      <c r="O2518">
        <v>0</v>
      </c>
      <c r="P2518">
        <v>0</v>
      </c>
      <c r="R2518">
        <v>3525607</v>
      </c>
      <c r="S2518">
        <v>304122</v>
      </c>
      <c r="T2518">
        <v>4680</v>
      </c>
      <c r="U2518">
        <v>1470</v>
      </c>
      <c r="V2518">
        <v>166</v>
      </c>
      <c r="W2518" t="s">
        <v>5940</v>
      </c>
      <c r="X2518">
        <v>180</v>
      </c>
      <c r="Z2518">
        <v>3124401</v>
      </c>
      <c r="AB2518" t="s">
        <v>5940</v>
      </c>
      <c r="AC2518">
        <v>3124401</v>
      </c>
      <c r="AD2518" t="s">
        <v>4349</v>
      </c>
      <c r="AE2518">
        <v>452</v>
      </c>
      <c r="AF2518">
        <v>3124401</v>
      </c>
      <c r="AG2518" t="s">
        <v>4349</v>
      </c>
      <c r="AH2518" t="s">
        <v>5940</v>
      </c>
      <c r="AI2518">
        <v>3124401</v>
      </c>
      <c r="AJ2518" t="s">
        <v>4349</v>
      </c>
      <c r="AK2518">
        <v>600</v>
      </c>
      <c r="AL2518">
        <v>3124401</v>
      </c>
      <c r="AM2518" t="s">
        <v>4349</v>
      </c>
      <c r="AN2518" t="s">
        <v>5940</v>
      </c>
      <c r="AO2518">
        <v>0</v>
      </c>
      <c r="AP2518">
        <v>3130804</v>
      </c>
      <c r="AQ2518" t="s">
        <v>4427</v>
      </c>
      <c r="AR2518">
        <v>12500</v>
      </c>
    </row>
    <row r="2519" spans="1:44" x14ac:dyDescent="0.25">
      <c r="A2519">
        <v>3525706</v>
      </c>
      <c r="B2519">
        <v>2</v>
      </c>
      <c r="C2519" t="s">
        <v>891</v>
      </c>
      <c r="D2519" t="s">
        <v>3319</v>
      </c>
      <c r="E2519">
        <v>186921</v>
      </c>
      <c r="F2519">
        <v>4500</v>
      </c>
      <c r="G2519">
        <v>13520</v>
      </c>
      <c r="H2519">
        <v>1540</v>
      </c>
      <c r="I2519">
        <v>1620</v>
      </c>
      <c r="J2519">
        <v>970</v>
      </c>
      <c r="K2519">
        <v>720000</v>
      </c>
      <c r="L2519">
        <v>4500</v>
      </c>
      <c r="M2519">
        <v>12050</v>
      </c>
      <c r="N2519">
        <v>720</v>
      </c>
      <c r="O2519">
        <v>150</v>
      </c>
      <c r="P2519">
        <v>300</v>
      </c>
      <c r="R2519">
        <v>3525706</v>
      </c>
      <c r="S2519">
        <v>186921</v>
      </c>
      <c r="T2519">
        <v>4500</v>
      </c>
      <c r="U2519">
        <v>13520</v>
      </c>
      <c r="V2519">
        <v>1540</v>
      </c>
      <c r="W2519">
        <v>1620</v>
      </c>
      <c r="X2519">
        <v>970</v>
      </c>
      <c r="Z2519">
        <v>3124500</v>
      </c>
      <c r="AB2519" t="s">
        <v>5940</v>
      </c>
      <c r="AC2519">
        <v>3124500</v>
      </c>
      <c r="AD2519" t="s">
        <v>4350</v>
      </c>
      <c r="AE2519">
        <v>117</v>
      </c>
      <c r="AF2519">
        <v>3124500</v>
      </c>
      <c r="AG2519" t="s">
        <v>4350</v>
      </c>
      <c r="AH2519">
        <v>600</v>
      </c>
      <c r="AI2519">
        <v>3124500</v>
      </c>
      <c r="AJ2519" t="s">
        <v>4350</v>
      </c>
      <c r="AK2519">
        <v>149</v>
      </c>
      <c r="AL2519">
        <v>3124500</v>
      </c>
      <c r="AM2519" t="s">
        <v>4350</v>
      </c>
      <c r="AN2519" t="s">
        <v>5940</v>
      </c>
      <c r="AO2519">
        <v>0</v>
      </c>
      <c r="AP2519">
        <v>3130903</v>
      </c>
      <c r="AQ2519" t="s">
        <v>4428</v>
      </c>
      <c r="AR2519">
        <v>5600</v>
      </c>
    </row>
    <row r="2520" spans="1:44" x14ac:dyDescent="0.25">
      <c r="A2520">
        <v>3525805</v>
      </c>
      <c r="B2520">
        <v>2</v>
      </c>
      <c r="C2520" t="s">
        <v>891</v>
      </c>
      <c r="D2520" t="s">
        <v>3320</v>
      </c>
      <c r="E2520" t="s">
        <v>5940</v>
      </c>
      <c r="F2520" t="s">
        <v>5940</v>
      </c>
      <c r="G2520">
        <v>810</v>
      </c>
      <c r="H2520" t="s">
        <v>5940</v>
      </c>
      <c r="I2520" t="s">
        <v>5940</v>
      </c>
      <c r="J2520" t="s">
        <v>5940</v>
      </c>
      <c r="K2520">
        <v>12000</v>
      </c>
      <c r="L2520">
        <v>0</v>
      </c>
      <c r="M2520">
        <v>392</v>
      </c>
      <c r="N2520">
        <v>0</v>
      </c>
      <c r="O2520">
        <v>0</v>
      </c>
      <c r="P2520">
        <v>0</v>
      </c>
      <c r="R2520">
        <v>3525805</v>
      </c>
      <c r="S2520" t="s">
        <v>5940</v>
      </c>
      <c r="T2520" t="s">
        <v>5940</v>
      </c>
      <c r="U2520">
        <v>810</v>
      </c>
      <c r="V2520" t="s">
        <v>5940</v>
      </c>
      <c r="W2520" t="s">
        <v>5940</v>
      </c>
      <c r="X2520" t="s">
        <v>5940</v>
      </c>
      <c r="Z2520">
        <v>3124609</v>
      </c>
      <c r="AB2520" t="s">
        <v>5940</v>
      </c>
      <c r="AC2520">
        <v>3124609</v>
      </c>
      <c r="AD2520" t="s">
        <v>4351</v>
      </c>
      <c r="AE2520">
        <v>40</v>
      </c>
      <c r="AF2520">
        <v>3124609</v>
      </c>
      <c r="AG2520" t="s">
        <v>4351</v>
      </c>
      <c r="AH2520">
        <v>1080</v>
      </c>
      <c r="AI2520">
        <v>3124609</v>
      </c>
      <c r="AJ2520" t="s">
        <v>4351</v>
      </c>
      <c r="AK2520">
        <v>7</v>
      </c>
      <c r="AL2520">
        <v>3124609</v>
      </c>
      <c r="AM2520" t="s">
        <v>4351</v>
      </c>
      <c r="AN2520" t="s">
        <v>5940</v>
      </c>
      <c r="AO2520">
        <v>0</v>
      </c>
      <c r="AP2520">
        <v>3131000</v>
      </c>
      <c r="AQ2520" t="s">
        <v>4429</v>
      </c>
      <c r="AR2520">
        <v>2100</v>
      </c>
    </row>
    <row r="2521" spans="1:44" x14ac:dyDescent="0.25">
      <c r="A2521">
        <v>3525854</v>
      </c>
      <c r="B2521">
        <v>2</v>
      </c>
      <c r="C2521" t="s">
        <v>891</v>
      </c>
      <c r="D2521" t="s">
        <v>3321</v>
      </c>
      <c r="E2521">
        <v>39632</v>
      </c>
      <c r="F2521" t="s">
        <v>5940</v>
      </c>
      <c r="G2521">
        <v>842</v>
      </c>
      <c r="H2521" t="s">
        <v>5940</v>
      </c>
      <c r="I2521" t="s">
        <v>5940</v>
      </c>
      <c r="J2521">
        <v>34</v>
      </c>
      <c r="K2521">
        <v>48000</v>
      </c>
      <c r="L2521">
        <v>0</v>
      </c>
      <c r="M2521">
        <v>1936</v>
      </c>
      <c r="N2521">
        <v>0</v>
      </c>
      <c r="O2521">
        <v>0</v>
      </c>
      <c r="P2521">
        <v>51</v>
      </c>
      <c r="R2521">
        <v>3525854</v>
      </c>
      <c r="S2521">
        <v>39632</v>
      </c>
      <c r="T2521" t="s">
        <v>5940</v>
      </c>
      <c r="U2521">
        <v>842</v>
      </c>
      <c r="V2521" t="s">
        <v>5940</v>
      </c>
      <c r="W2521" t="s">
        <v>5940</v>
      </c>
      <c r="X2521">
        <v>34</v>
      </c>
      <c r="Z2521">
        <v>3124708</v>
      </c>
      <c r="AB2521" t="s">
        <v>5940</v>
      </c>
      <c r="AC2521">
        <v>3124708</v>
      </c>
      <c r="AD2521" t="s">
        <v>4352</v>
      </c>
      <c r="AE2521">
        <v>18</v>
      </c>
      <c r="AF2521">
        <v>3124708</v>
      </c>
      <c r="AG2521" t="s">
        <v>4352</v>
      </c>
      <c r="AH2521">
        <v>5000</v>
      </c>
      <c r="AI2521">
        <v>3124708</v>
      </c>
      <c r="AJ2521" t="s">
        <v>4352</v>
      </c>
      <c r="AK2521">
        <v>6</v>
      </c>
      <c r="AL2521">
        <v>3124708</v>
      </c>
      <c r="AM2521" t="s">
        <v>4352</v>
      </c>
      <c r="AN2521">
        <v>2400</v>
      </c>
      <c r="AO2521">
        <v>0</v>
      </c>
      <c r="AP2521">
        <v>3131109</v>
      </c>
      <c r="AQ2521" t="s">
        <v>4430</v>
      </c>
      <c r="AR2521">
        <v>3190</v>
      </c>
    </row>
    <row r="2522" spans="1:44" x14ac:dyDescent="0.25">
      <c r="A2522">
        <v>3525904</v>
      </c>
      <c r="B2522">
        <v>2</v>
      </c>
      <c r="C2522" t="s">
        <v>891</v>
      </c>
      <c r="D2522" t="s">
        <v>3322</v>
      </c>
      <c r="E2522">
        <v>2086</v>
      </c>
      <c r="F2522" t="s">
        <v>5940</v>
      </c>
      <c r="G2522">
        <v>2100</v>
      </c>
      <c r="H2522" t="s">
        <v>5940</v>
      </c>
      <c r="I2522">
        <v>15</v>
      </c>
      <c r="J2522">
        <v>100</v>
      </c>
      <c r="K2522">
        <v>2000</v>
      </c>
      <c r="L2522">
        <v>0</v>
      </c>
      <c r="M2522">
        <v>1070</v>
      </c>
      <c r="N2522">
        <v>0</v>
      </c>
      <c r="O2522">
        <v>15</v>
      </c>
      <c r="P2522">
        <v>100</v>
      </c>
      <c r="R2522">
        <v>3525904</v>
      </c>
      <c r="S2522">
        <v>2086</v>
      </c>
      <c r="T2522" t="s">
        <v>5940</v>
      </c>
      <c r="U2522">
        <v>2100</v>
      </c>
      <c r="V2522" t="s">
        <v>5940</v>
      </c>
      <c r="W2522">
        <v>15</v>
      </c>
      <c r="X2522">
        <v>100</v>
      </c>
      <c r="Z2522">
        <v>3124807</v>
      </c>
      <c r="AB2522" t="s">
        <v>5940</v>
      </c>
      <c r="AC2522">
        <v>3124807</v>
      </c>
      <c r="AD2522" t="s">
        <v>4353</v>
      </c>
      <c r="AE2522">
        <v>120</v>
      </c>
      <c r="AF2522">
        <v>3124807</v>
      </c>
      <c r="AG2522" t="s">
        <v>4353</v>
      </c>
      <c r="AH2522" t="s">
        <v>5940</v>
      </c>
      <c r="AI2522">
        <v>3124807</v>
      </c>
      <c r="AJ2522" t="s">
        <v>4353</v>
      </c>
      <c r="AK2522">
        <v>1329</v>
      </c>
      <c r="AL2522">
        <v>3124807</v>
      </c>
      <c r="AM2522" t="s">
        <v>4353</v>
      </c>
      <c r="AN2522">
        <v>13500</v>
      </c>
      <c r="AO2522">
        <v>0</v>
      </c>
      <c r="AP2522">
        <v>3131158</v>
      </c>
      <c r="AQ2522" t="s">
        <v>4431</v>
      </c>
      <c r="AR2522">
        <v>368</v>
      </c>
    </row>
    <row r="2523" spans="1:44" x14ac:dyDescent="0.25">
      <c r="A2523">
        <v>3526001</v>
      </c>
      <c r="B2523">
        <v>2</v>
      </c>
      <c r="C2523" t="s">
        <v>891</v>
      </c>
      <c r="D2523" t="s">
        <v>3323</v>
      </c>
      <c r="E2523">
        <v>518351</v>
      </c>
      <c r="F2523">
        <v>315</v>
      </c>
      <c r="G2523">
        <v>1260</v>
      </c>
      <c r="H2523">
        <v>152</v>
      </c>
      <c r="I2523">
        <v>11</v>
      </c>
      <c r="J2523">
        <v>207</v>
      </c>
      <c r="K2523">
        <v>1061592</v>
      </c>
      <c r="L2523">
        <v>0</v>
      </c>
      <c r="M2523">
        <v>445</v>
      </c>
      <c r="N2523">
        <v>18</v>
      </c>
      <c r="O2523">
        <v>10</v>
      </c>
      <c r="P2523">
        <v>42</v>
      </c>
      <c r="R2523">
        <v>3526001</v>
      </c>
      <c r="S2523">
        <v>518351</v>
      </c>
      <c r="T2523">
        <v>315</v>
      </c>
      <c r="U2523">
        <v>1260</v>
      </c>
      <c r="V2523">
        <v>152</v>
      </c>
      <c r="W2523">
        <v>11</v>
      </c>
      <c r="X2523">
        <v>207</v>
      </c>
      <c r="Z2523">
        <v>3124906</v>
      </c>
      <c r="AB2523" t="s">
        <v>5940</v>
      </c>
      <c r="AC2523">
        <v>3124906</v>
      </c>
      <c r="AD2523" t="s">
        <v>4354</v>
      </c>
      <c r="AE2523">
        <v>1590</v>
      </c>
      <c r="AF2523">
        <v>3124906</v>
      </c>
      <c r="AG2523" t="s">
        <v>4354</v>
      </c>
      <c r="AH2523">
        <v>3150</v>
      </c>
      <c r="AI2523">
        <v>3124906</v>
      </c>
      <c r="AJ2523" t="s">
        <v>4354</v>
      </c>
      <c r="AK2523">
        <v>92</v>
      </c>
      <c r="AL2523">
        <v>3124906</v>
      </c>
      <c r="AM2523" t="s">
        <v>4354</v>
      </c>
      <c r="AN2523" t="s">
        <v>5940</v>
      </c>
      <c r="AO2523">
        <v>0</v>
      </c>
      <c r="AP2523">
        <v>3131208</v>
      </c>
      <c r="AQ2523" t="s">
        <v>4432</v>
      </c>
      <c r="AR2523">
        <v>3000</v>
      </c>
    </row>
    <row r="2524" spans="1:44" x14ac:dyDescent="0.25">
      <c r="A2524">
        <v>3526100</v>
      </c>
      <c r="B2524">
        <v>2</v>
      </c>
      <c r="C2524" t="s">
        <v>891</v>
      </c>
      <c r="D2524" t="s">
        <v>3324</v>
      </c>
      <c r="E2524" t="s">
        <v>5940</v>
      </c>
      <c r="F2524" t="s">
        <v>5940</v>
      </c>
      <c r="G2524">
        <v>54</v>
      </c>
      <c r="H2524" t="s">
        <v>5940</v>
      </c>
      <c r="I2524">
        <v>36</v>
      </c>
      <c r="J2524">
        <v>8</v>
      </c>
      <c r="K2524">
        <v>0</v>
      </c>
      <c r="L2524">
        <v>0</v>
      </c>
      <c r="M2524">
        <v>47</v>
      </c>
      <c r="N2524">
        <v>0</v>
      </c>
      <c r="O2524">
        <v>9</v>
      </c>
      <c r="P2524">
        <v>26</v>
      </c>
      <c r="R2524">
        <v>3526100</v>
      </c>
      <c r="S2524" t="s">
        <v>5940</v>
      </c>
      <c r="T2524" t="s">
        <v>5940</v>
      </c>
      <c r="U2524">
        <v>54</v>
      </c>
      <c r="V2524" t="s">
        <v>5940</v>
      </c>
      <c r="W2524">
        <v>36</v>
      </c>
      <c r="X2524">
        <v>8</v>
      </c>
      <c r="Z2524">
        <v>3125002</v>
      </c>
      <c r="AB2524" t="s">
        <v>5940</v>
      </c>
      <c r="AC2524">
        <v>3125002</v>
      </c>
      <c r="AD2524" t="s">
        <v>4355</v>
      </c>
      <c r="AE2524" t="s">
        <v>5940</v>
      </c>
      <c r="AF2524">
        <v>3125002</v>
      </c>
      <c r="AG2524" t="s">
        <v>4355</v>
      </c>
      <c r="AH2524" t="s">
        <v>5940</v>
      </c>
      <c r="AI2524">
        <v>3125002</v>
      </c>
      <c r="AJ2524" t="s">
        <v>4355</v>
      </c>
      <c r="AK2524">
        <v>28</v>
      </c>
      <c r="AL2524">
        <v>3125002</v>
      </c>
      <c r="AM2524" t="s">
        <v>4355</v>
      </c>
      <c r="AN2524" t="s">
        <v>5940</v>
      </c>
      <c r="AO2524">
        <v>0</v>
      </c>
      <c r="AP2524">
        <v>3131307</v>
      </c>
      <c r="AQ2524" t="s">
        <v>4433</v>
      </c>
      <c r="AR2524">
        <v>104</v>
      </c>
    </row>
    <row r="2525" spans="1:44" x14ac:dyDescent="0.25">
      <c r="A2525">
        <v>3526209</v>
      </c>
      <c r="B2525">
        <v>2</v>
      </c>
      <c r="C2525" t="s">
        <v>891</v>
      </c>
      <c r="D2525" t="s">
        <v>3325</v>
      </c>
      <c r="E2525" t="s">
        <v>5940</v>
      </c>
      <c r="F2525" t="s">
        <v>5940</v>
      </c>
      <c r="G2525">
        <v>0</v>
      </c>
      <c r="H2525" t="s">
        <v>5940</v>
      </c>
      <c r="I2525" t="s">
        <v>5940</v>
      </c>
      <c r="J2525" t="s">
        <v>5940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R2525">
        <v>3526209</v>
      </c>
      <c r="S2525" t="s">
        <v>5940</v>
      </c>
      <c r="T2525" t="s">
        <v>5940</v>
      </c>
      <c r="U2525">
        <v>0</v>
      </c>
      <c r="V2525" t="s">
        <v>5940</v>
      </c>
      <c r="W2525" t="s">
        <v>5940</v>
      </c>
      <c r="X2525" t="s">
        <v>5940</v>
      </c>
      <c r="Z2525">
        <v>3125101</v>
      </c>
      <c r="AB2525" t="s">
        <v>5940</v>
      </c>
      <c r="AC2525">
        <v>3125101</v>
      </c>
      <c r="AD2525" t="s">
        <v>4356</v>
      </c>
      <c r="AE2525" t="s">
        <v>5940</v>
      </c>
      <c r="AF2525">
        <v>3125101</v>
      </c>
      <c r="AG2525" t="s">
        <v>4356</v>
      </c>
      <c r="AH2525">
        <v>720</v>
      </c>
      <c r="AI2525">
        <v>3125101</v>
      </c>
      <c r="AJ2525" t="s">
        <v>4356</v>
      </c>
      <c r="AK2525">
        <v>79</v>
      </c>
      <c r="AL2525">
        <v>3125101</v>
      </c>
      <c r="AM2525" t="s">
        <v>4356</v>
      </c>
      <c r="AN2525" t="s">
        <v>5940</v>
      </c>
      <c r="AO2525">
        <v>0</v>
      </c>
      <c r="AP2525">
        <v>3131406</v>
      </c>
      <c r="AQ2525" t="s">
        <v>4434</v>
      </c>
      <c r="AR2525">
        <v>11864</v>
      </c>
    </row>
    <row r="2526" spans="1:44" x14ac:dyDescent="0.25">
      <c r="A2526">
        <v>3526308</v>
      </c>
      <c r="B2526">
        <v>2</v>
      </c>
      <c r="C2526" t="s">
        <v>891</v>
      </c>
      <c r="D2526" t="s">
        <v>3326</v>
      </c>
      <c r="E2526" t="s">
        <v>5940</v>
      </c>
      <c r="F2526" t="s">
        <v>5940</v>
      </c>
      <c r="G2526">
        <v>860</v>
      </c>
      <c r="H2526" t="s">
        <v>5940</v>
      </c>
      <c r="I2526" t="s">
        <v>5940</v>
      </c>
      <c r="J2526">
        <v>35</v>
      </c>
      <c r="K2526">
        <v>0</v>
      </c>
      <c r="L2526">
        <v>0</v>
      </c>
      <c r="M2526">
        <v>1325</v>
      </c>
      <c r="N2526">
        <v>0</v>
      </c>
      <c r="O2526">
        <v>0</v>
      </c>
      <c r="P2526">
        <v>35</v>
      </c>
      <c r="R2526">
        <v>3526308</v>
      </c>
      <c r="S2526" t="s">
        <v>5940</v>
      </c>
      <c r="T2526" t="s">
        <v>5940</v>
      </c>
      <c r="U2526">
        <v>860</v>
      </c>
      <c r="V2526" t="s">
        <v>5940</v>
      </c>
      <c r="W2526" t="s">
        <v>5940</v>
      </c>
      <c r="X2526">
        <v>35</v>
      </c>
      <c r="Z2526">
        <v>3125200</v>
      </c>
      <c r="AB2526" t="s">
        <v>5940</v>
      </c>
      <c r="AC2526">
        <v>3125200</v>
      </c>
      <c r="AD2526" t="s">
        <v>4357</v>
      </c>
      <c r="AE2526">
        <v>128</v>
      </c>
      <c r="AF2526">
        <v>3125200</v>
      </c>
      <c r="AG2526" t="s">
        <v>4357</v>
      </c>
      <c r="AH2526">
        <v>240</v>
      </c>
      <c r="AI2526">
        <v>3125200</v>
      </c>
      <c r="AJ2526" t="s">
        <v>4357</v>
      </c>
      <c r="AK2526">
        <v>486</v>
      </c>
      <c r="AL2526">
        <v>3125200</v>
      </c>
      <c r="AM2526" t="s">
        <v>4357</v>
      </c>
      <c r="AN2526" t="s">
        <v>5940</v>
      </c>
      <c r="AO2526">
        <v>0</v>
      </c>
      <c r="AP2526">
        <v>3131505</v>
      </c>
      <c r="AQ2526" t="s">
        <v>4435</v>
      </c>
      <c r="AR2526">
        <v>19800</v>
      </c>
    </row>
    <row r="2527" spans="1:44" x14ac:dyDescent="0.25">
      <c r="A2527">
        <v>3526407</v>
      </c>
      <c r="B2527">
        <v>2</v>
      </c>
      <c r="C2527" t="s">
        <v>891</v>
      </c>
      <c r="D2527" t="s">
        <v>3327</v>
      </c>
      <c r="E2527">
        <v>208592</v>
      </c>
      <c r="F2527">
        <v>675</v>
      </c>
      <c r="G2527">
        <v>13675</v>
      </c>
      <c r="H2527" t="s">
        <v>5940</v>
      </c>
      <c r="I2527">
        <v>108</v>
      </c>
      <c r="J2527">
        <v>69</v>
      </c>
      <c r="K2527">
        <v>238000</v>
      </c>
      <c r="L2527">
        <v>274</v>
      </c>
      <c r="M2527">
        <v>16140</v>
      </c>
      <c r="N2527">
        <v>0</v>
      </c>
      <c r="O2527">
        <v>57</v>
      </c>
      <c r="P2527">
        <v>63</v>
      </c>
      <c r="R2527">
        <v>3526407</v>
      </c>
      <c r="S2527">
        <v>208592</v>
      </c>
      <c r="T2527">
        <v>675</v>
      </c>
      <c r="U2527">
        <v>13675</v>
      </c>
      <c r="V2527" t="s">
        <v>5940</v>
      </c>
      <c r="W2527">
        <v>108</v>
      </c>
      <c r="X2527">
        <v>69</v>
      </c>
      <c r="Z2527">
        <v>3125309</v>
      </c>
      <c r="AB2527" t="s">
        <v>5940</v>
      </c>
      <c r="AC2527">
        <v>3125309</v>
      </c>
      <c r="AD2527" t="s">
        <v>4358</v>
      </c>
      <c r="AE2527">
        <v>9</v>
      </c>
      <c r="AF2527">
        <v>3125309</v>
      </c>
      <c r="AG2527" t="s">
        <v>4358</v>
      </c>
      <c r="AH2527">
        <v>1360</v>
      </c>
      <c r="AI2527">
        <v>3125309</v>
      </c>
      <c r="AJ2527" t="s">
        <v>4358</v>
      </c>
      <c r="AK2527">
        <v>159</v>
      </c>
      <c r="AL2527">
        <v>3125309</v>
      </c>
      <c r="AM2527" t="s">
        <v>4358</v>
      </c>
      <c r="AN2527" t="s">
        <v>5940</v>
      </c>
      <c r="AO2527">
        <v>0</v>
      </c>
      <c r="AP2527">
        <v>3131604</v>
      </c>
      <c r="AQ2527" t="s">
        <v>4436</v>
      </c>
      <c r="AR2527">
        <v>16800</v>
      </c>
    </row>
    <row r="2528" spans="1:44" x14ac:dyDescent="0.25">
      <c r="A2528">
        <v>3526506</v>
      </c>
      <c r="B2528">
        <v>2</v>
      </c>
      <c r="C2528" t="s">
        <v>891</v>
      </c>
      <c r="D2528" t="s">
        <v>3328</v>
      </c>
      <c r="E2528">
        <v>529446</v>
      </c>
      <c r="F2528" t="s">
        <v>5940</v>
      </c>
      <c r="G2528">
        <v>5760</v>
      </c>
      <c r="H2528" t="s">
        <v>5940</v>
      </c>
      <c r="I2528" t="s">
        <v>5940</v>
      </c>
      <c r="J2528">
        <v>180</v>
      </c>
      <c r="K2528">
        <v>1600000</v>
      </c>
      <c r="L2528">
        <v>0</v>
      </c>
      <c r="M2528">
        <v>2339</v>
      </c>
      <c r="N2528">
        <v>0</v>
      </c>
      <c r="O2528">
        <v>0</v>
      </c>
      <c r="P2528">
        <v>30</v>
      </c>
      <c r="R2528">
        <v>3526506</v>
      </c>
      <c r="S2528">
        <v>529446</v>
      </c>
      <c r="T2528" t="s">
        <v>5940</v>
      </c>
      <c r="U2528">
        <v>5760</v>
      </c>
      <c r="V2528" t="s">
        <v>5940</v>
      </c>
      <c r="W2528" t="s">
        <v>5940</v>
      </c>
      <c r="X2528">
        <v>180</v>
      </c>
      <c r="Z2528">
        <v>3125408</v>
      </c>
      <c r="AB2528" t="s">
        <v>5940</v>
      </c>
      <c r="AC2528">
        <v>3125408</v>
      </c>
      <c r="AD2528" t="s">
        <v>4359</v>
      </c>
      <c r="AE2528">
        <v>201</v>
      </c>
      <c r="AF2528">
        <v>3125408</v>
      </c>
      <c r="AG2528" t="s">
        <v>4359</v>
      </c>
      <c r="AH2528">
        <v>2475</v>
      </c>
      <c r="AI2528">
        <v>3125408</v>
      </c>
      <c r="AJ2528" t="s">
        <v>4359</v>
      </c>
      <c r="AK2528">
        <v>288</v>
      </c>
      <c r="AL2528">
        <v>3125408</v>
      </c>
      <c r="AM2528" t="s">
        <v>4359</v>
      </c>
      <c r="AN2528" t="s">
        <v>5940</v>
      </c>
      <c r="AO2528">
        <v>0</v>
      </c>
      <c r="AP2528">
        <v>3131703</v>
      </c>
      <c r="AQ2528" t="s">
        <v>4437</v>
      </c>
      <c r="AR2528">
        <v>1380</v>
      </c>
    </row>
    <row r="2529" spans="1:44" x14ac:dyDescent="0.25">
      <c r="A2529">
        <v>3526605</v>
      </c>
      <c r="B2529">
        <v>2</v>
      </c>
      <c r="C2529" t="s">
        <v>891</v>
      </c>
      <c r="D2529" t="s">
        <v>3329</v>
      </c>
      <c r="E2529" t="s">
        <v>5940</v>
      </c>
      <c r="F2529" t="s">
        <v>5940</v>
      </c>
      <c r="G2529">
        <v>336</v>
      </c>
      <c r="H2529" t="s">
        <v>5940</v>
      </c>
      <c r="I2529">
        <v>5</v>
      </c>
      <c r="J2529">
        <v>31</v>
      </c>
      <c r="K2529">
        <v>0</v>
      </c>
      <c r="L2529">
        <v>0</v>
      </c>
      <c r="M2529">
        <v>293</v>
      </c>
      <c r="N2529">
        <v>0</v>
      </c>
      <c r="O2529">
        <v>5</v>
      </c>
      <c r="P2529">
        <v>33</v>
      </c>
      <c r="R2529">
        <v>3526605</v>
      </c>
      <c r="S2529" t="s">
        <v>5940</v>
      </c>
      <c r="T2529" t="s">
        <v>5940</v>
      </c>
      <c r="U2529">
        <v>336</v>
      </c>
      <c r="V2529" t="s">
        <v>5940</v>
      </c>
      <c r="W2529">
        <v>5</v>
      </c>
      <c r="X2529">
        <v>31</v>
      </c>
      <c r="Z2529">
        <v>3125507</v>
      </c>
      <c r="AB2529" t="s">
        <v>5940</v>
      </c>
      <c r="AC2529">
        <v>3125507</v>
      </c>
      <c r="AD2529" t="s">
        <v>4360</v>
      </c>
      <c r="AE2529">
        <v>22</v>
      </c>
      <c r="AF2529">
        <v>3125507</v>
      </c>
      <c r="AG2529" t="s">
        <v>4360</v>
      </c>
      <c r="AH2529">
        <v>4500</v>
      </c>
      <c r="AI2529">
        <v>3125507</v>
      </c>
      <c r="AJ2529" t="s">
        <v>4360</v>
      </c>
      <c r="AK2529">
        <v>69</v>
      </c>
      <c r="AL2529">
        <v>3125507</v>
      </c>
      <c r="AM2529" t="s">
        <v>4360</v>
      </c>
      <c r="AN2529" t="s">
        <v>5940</v>
      </c>
      <c r="AO2529">
        <v>0</v>
      </c>
      <c r="AP2529">
        <v>3131802</v>
      </c>
      <c r="AQ2529" t="s">
        <v>4438</v>
      </c>
      <c r="AR2529">
        <v>300</v>
      </c>
    </row>
    <row r="2530" spans="1:44" x14ac:dyDescent="0.25">
      <c r="A2530">
        <v>3526704</v>
      </c>
      <c r="B2530">
        <v>2</v>
      </c>
      <c r="C2530" t="s">
        <v>891</v>
      </c>
      <c r="D2530" t="s">
        <v>3330</v>
      </c>
      <c r="E2530">
        <v>1645333</v>
      </c>
      <c r="F2530">
        <v>2790</v>
      </c>
      <c r="G2530">
        <v>45708</v>
      </c>
      <c r="H2530">
        <v>10370</v>
      </c>
      <c r="I2530">
        <v>960</v>
      </c>
      <c r="J2530">
        <v>360</v>
      </c>
      <c r="K2530">
        <v>1647000</v>
      </c>
      <c r="L2530">
        <v>1260</v>
      </c>
      <c r="M2530">
        <v>62160</v>
      </c>
      <c r="N2530">
        <v>3000</v>
      </c>
      <c r="O2530">
        <v>900</v>
      </c>
      <c r="P2530">
        <v>150</v>
      </c>
      <c r="R2530">
        <v>3526704</v>
      </c>
      <c r="S2530">
        <v>1645333</v>
      </c>
      <c r="T2530">
        <v>2790</v>
      </c>
      <c r="U2530">
        <v>45708</v>
      </c>
      <c r="V2530">
        <v>10370</v>
      </c>
      <c r="W2530">
        <v>960</v>
      </c>
      <c r="X2530">
        <v>360</v>
      </c>
      <c r="Z2530">
        <v>3125606</v>
      </c>
      <c r="AB2530" t="s">
        <v>5940</v>
      </c>
      <c r="AC2530">
        <v>3125606</v>
      </c>
      <c r="AD2530" t="s">
        <v>4361</v>
      </c>
      <c r="AE2530" t="s">
        <v>5940</v>
      </c>
      <c r="AF2530">
        <v>3125606</v>
      </c>
      <c r="AG2530" t="s">
        <v>4361</v>
      </c>
      <c r="AH2530">
        <v>1060</v>
      </c>
      <c r="AI2530">
        <v>3125606</v>
      </c>
      <c r="AJ2530" t="s">
        <v>4361</v>
      </c>
      <c r="AK2530">
        <v>202</v>
      </c>
      <c r="AL2530">
        <v>3125606</v>
      </c>
      <c r="AM2530" t="s">
        <v>4361</v>
      </c>
      <c r="AN2530" t="s">
        <v>5940</v>
      </c>
      <c r="AO2530">
        <v>0</v>
      </c>
      <c r="AP2530">
        <v>3131901</v>
      </c>
      <c r="AQ2530" t="s">
        <v>4439</v>
      </c>
      <c r="AR2530">
        <v>3000</v>
      </c>
    </row>
    <row r="2531" spans="1:44" x14ac:dyDescent="0.25">
      <c r="A2531">
        <v>3526803</v>
      </c>
      <c r="B2531">
        <v>2</v>
      </c>
      <c r="C2531" t="s">
        <v>891</v>
      </c>
      <c r="D2531" t="s">
        <v>3331</v>
      </c>
      <c r="E2531">
        <v>2819483</v>
      </c>
      <c r="F2531">
        <v>2156</v>
      </c>
      <c r="G2531">
        <v>1800</v>
      </c>
      <c r="H2531" t="s">
        <v>5940</v>
      </c>
      <c r="I2531" t="s">
        <v>5940</v>
      </c>
      <c r="J2531">
        <v>6</v>
      </c>
      <c r="K2531">
        <v>3150000</v>
      </c>
      <c r="L2531">
        <v>0</v>
      </c>
      <c r="M2531">
        <v>2137</v>
      </c>
      <c r="N2531">
        <v>0</v>
      </c>
      <c r="O2531">
        <v>0</v>
      </c>
      <c r="P2531">
        <v>21</v>
      </c>
      <c r="R2531">
        <v>3526803</v>
      </c>
      <c r="S2531">
        <v>2819483</v>
      </c>
      <c r="T2531">
        <v>2156</v>
      </c>
      <c r="U2531">
        <v>1800</v>
      </c>
      <c r="V2531" t="s">
        <v>5940</v>
      </c>
      <c r="W2531" t="s">
        <v>5940</v>
      </c>
      <c r="X2531">
        <v>6</v>
      </c>
      <c r="Z2531">
        <v>3125705</v>
      </c>
      <c r="AB2531" t="s">
        <v>5940</v>
      </c>
      <c r="AC2531">
        <v>3125705</v>
      </c>
      <c r="AD2531" t="s">
        <v>4362</v>
      </c>
      <c r="AE2531">
        <v>800</v>
      </c>
      <c r="AF2531">
        <v>3125705</v>
      </c>
      <c r="AG2531" t="s">
        <v>4362</v>
      </c>
      <c r="AH2531" t="s">
        <v>5940</v>
      </c>
      <c r="AI2531">
        <v>3125705</v>
      </c>
      <c r="AJ2531" t="s">
        <v>4362</v>
      </c>
      <c r="AK2531">
        <v>580</v>
      </c>
      <c r="AL2531">
        <v>3125705</v>
      </c>
      <c r="AM2531" t="s">
        <v>4362</v>
      </c>
      <c r="AN2531" t="s">
        <v>5940</v>
      </c>
      <c r="AO2531">
        <v>0</v>
      </c>
      <c r="AP2531">
        <v>3132008</v>
      </c>
      <c r="AQ2531" t="s">
        <v>4440</v>
      </c>
      <c r="AR2531">
        <v>252</v>
      </c>
    </row>
    <row r="2532" spans="1:44" x14ac:dyDescent="0.25">
      <c r="A2532">
        <v>3526902</v>
      </c>
      <c r="B2532">
        <v>2</v>
      </c>
      <c r="C2532" t="s">
        <v>891</v>
      </c>
      <c r="D2532" t="s">
        <v>3332</v>
      </c>
      <c r="E2532">
        <v>1094012</v>
      </c>
      <c r="F2532" t="s">
        <v>5940</v>
      </c>
      <c r="G2532">
        <v>19200</v>
      </c>
      <c r="H2532" t="s">
        <v>5940</v>
      </c>
      <c r="I2532" t="s">
        <v>5940</v>
      </c>
      <c r="J2532" t="s">
        <v>5940</v>
      </c>
      <c r="K2532">
        <v>1330000</v>
      </c>
      <c r="L2532">
        <v>0</v>
      </c>
      <c r="M2532">
        <v>21000</v>
      </c>
      <c r="N2532">
        <v>0</v>
      </c>
      <c r="O2532">
        <v>0</v>
      </c>
      <c r="P2532">
        <v>0</v>
      </c>
      <c r="R2532">
        <v>3526902</v>
      </c>
      <c r="S2532">
        <v>1094012</v>
      </c>
      <c r="T2532" t="s">
        <v>5940</v>
      </c>
      <c r="U2532">
        <v>19200</v>
      </c>
      <c r="V2532" t="s">
        <v>5940</v>
      </c>
      <c r="W2532" t="s">
        <v>5940</v>
      </c>
      <c r="X2532" t="s">
        <v>5940</v>
      </c>
      <c r="Z2532">
        <v>3125804</v>
      </c>
      <c r="AB2532" t="s">
        <v>5940</v>
      </c>
      <c r="AC2532">
        <v>3125804</v>
      </c>
      <c r="AD2532" t="s">
        <v>4363</v>
      </c>
      <c r="AE2532">
        <v>30</v>
      </c>
      <c r="AF2532">
        <v>3125804</v>
      </c>
      <c r="AG2532" t="s">
        <v>4363</v>
      </c>
      <c r="AH2532">
        <v>7500</v>
      </c>
      <c r="AI2532">
        <v>3125804</v>
      </c>
      <c r="AJ2532" t="s">
        <v>4363</v>
      </c>
      <c r="AK2532">
        <v>50</v>
      </c>
      <c r="AL2532">
        <v>3125804</v>
      </c>
      <c r="AM2532" t="s">
        <v>4363</v>
      </c>
      <c r="AN2532" t="s">
        <v>5940</v>
      </c>
      <c r="AO2532">
        <v>0</v>
      </c>
      <c r="AP2532">
        <v>3132107</v>
      </c>
      <c r="AQ2532" t="s">
        <v>4441</v>
      </c>
      <c r="AR2532">
        <v>3587</v>
      </c>
    </row>
    <row r="2533" spans="1:44" x14ac:dyDescent="0.25">
      <c r="A2533">
        <v>3527009</v>
      </c>
      <c r="B2533">
        <v>2</v>
      </c>
      <c r="C2533" t="s">
        <v>891</v>
      </c>
      <c r="D2533" t="s">
        <v>3333</v>
      </c>
      <c r="E2533">
        <v>3338</v>
      </c>
      <c r="F2533" t="s">
        <v>5940</v>
      </c>
      <c r="G2533">
        <v>240</v>
      </c>
      <c r="H2533" t="s">
        <v>5940</v>
      </c>
      <c r="I2533" t="s">
        <v>5940</v>
      </c>
      <c r="J2533">
        <v>10</v>
      </c>
      <c r="K2533">
        <v>3200</v>
      </c>
      <c r="L2533">
        <v>0</v>
      </c>
      <c r="M2533">
        <v>228</v>
      </c>
      <c r="N2533">
        <v>0</v>
      </c>
      <c r="O2533">
        <v>0</v>
      </c>
      <c r="P2533">
        <v>13</v>
      </c>
      <c r="R2533">
        <v>3527009</v>
      </c>
      <c r="S2533">
        <v>3338</v>
      </c>
      <c r="T2533" t="s">
        <v>5940</v>
      </c>
      <c r="U2533">
        <v>240</v>
      </c>
      <c r="V2533" t="s">
        <v>5940</v>
      </c>
      <c r="W2533" t="s">
        <v>5940</v>
      </c>
      <c r="X2533">
        <v>10</v>
      </c>
      <c r="Z2533">
        <v>3125903</v>
      </c>
      <c r="AB2533" t="s">
        <v>5940</v>
      </c>
      <c r="AC2533">
        <v>3125903</v>
      </c>
      <c r="AD2533" t="s">
        <v>4364</v>
      </c>
      <c r="AE2533" t="s">
        <v>5940</v>
      </c>
      <c r="AF2533">
        <v>3125903</v>
      </c>
      <c r="AG2533" t="s">
        <v>4364</v>
      </c>
      <c r="AH2533">
        <v>22750</v>
      </c>
      <c r="AI2533">
        <v>3125903</v>
      </c>
      <c r="AJ2533" t="s">
        <v>4364</v>
      </c>
      <c r="AK2533">
        <v>444</v>
      </c>
      <c r="AL2533">
        <v>3125903</v>
      </c>
      <c r="AM2533" t="s">
        <v>4364</v>
      </c>
      <c r="AN2533" t="s">
        <v>5940</v>
      </c>
      <c r="AO2533">
        <v>0</v>
      </c>
      <c r="AP2533">
        <v>3132206</v>
      </c>
      <c r="AQ2533" t="s">
        <v>4442</v>
      </c>
      <c r="AR2533">
        <v>3600</v>
      </c>
    </row>
    <row r="2534" spans="1:44" x14ac:dyDescent="0.25">
      <c r="A2534">
        <v>3527108</v>
      </c>
      <c r="B2534">
        <v>2</v>
      </c>
      <c r="C2534" t="s">
        <v>891</v>
      </c>
      <c r="D2534" t="s">
        <v>3334</v>
      </c>
      <c r="E2534">
        <v>708954</v>
      </c>
      <c r="F2534">
        <v>1026</v>
      </c>
      <c r="G2534">
        <v>10800</v>
      </c>
      <c r="H2534" t="s">
        <v>5940</v>
      </c>
      <c r="I2534">
        <v>26</v>
      </c>
      <c r="J2534" t="s">
        <v>5940</v>
      </c>
      <c r="K2534">
        <v>1080000</v>
      </c>
      <c r="L2534">
        <v>820</v>
      </c>
      <c r="M2534">
        <v>9594</v>
      </c>
      <c r="N2534">
        <v>0</v>
      </c>
      <c r="O2534">
        <v>30</v>
      </c>
      <c r="P2534">
        <v>0</v>
      </c>
      <c r="R2534">
        <v>3527108</v>
      </c>
      <c r="S2534">
        <v>708954</v>
      </c>
      <c r="T2534">
        <v>1026</v>
      </c>
      <c r="U2534">
        <v>10800</v>
      </c>
      <c r="V2534" t="s">
        <v>5940</v>
      </c>
      <c r="W2534">
        <v>26</v>
      </c>
      <c r="X2534" t="s">
        <v>5940</v>
      </c>
      <c r="Z2534">
        <v>3125952</v>
      </c>
      <c r="AB2534" t="s">
        <v>5940</v>
      </c>
      <c r="AC2534">
        <v>3125952</v>
      </c>
      <c r="AD2534" t="s">
        <v>4365</v>
      </c>
      <c r="AE2534" t="s">
        <v>5940</v>
      </c>
      <c r="AF2534">
        <v>3125952</v>
      </c>
      <c r="AG2534" t="s">
        <v>4365</v>
      </c>
      <c r="AH2534" t="s">
        <v>5940</v>
      </c>
      <c r="AI2534">
        <v>3125952</v>
      </c>
      <c r="AJ2534" t="s">
        <v>4365</v>
      </c>
      <c r="AK2534">
        <v>192</v>
      </c>
      <c r="AL2534">
        <v>3125952</v>
      </c>
      <c r="AM2534" t="s">
        <v>4365</v>
      </c>
      <c r="AN2534" t="s">
        <v>5940</v>
      </c>
      <c r="AO2534">
        <v>0</v>
      </c>
      <c r="AP2534">
        <v>3132305</v>
      </c>
      <c r="AQ2534" t="s">
        <v>4443</v>
      </c>
      <c r="AR2534">
        <v>468</v>
      </c>
    </row>
    <row r="2535" spans="1:44" x14ac:dyDescent="0.25">
      <c r="A2535">
        <v>3527207</v>
      </c>
      <c r="B2535">
        <v>2</v>
      </c>
      <c r="C2535" t="s">
        <v>891</v>
      </c>
      <c r="D2535" t="s">
        <v>3335</v>
      </c>
      <c r="E2535" t="s">
        <v>5940</v>
      </c>
      <c r="F2535" t="s">
        <v>5940</v>
      </c>
      <c r="G2535">
        <v>100</v>
      </c>
      <c r="H2535" t="s">
        <v>5940</v>
      </c>
      <c r="I2535">
        <v>840</v>
      </c>
      <c r="J2535">
        <v>55</v>
      </c>
      <c r="K2535">
        <v>0</v>
      </c>
      <c r="L2535">
        <v>0</v>
      </c>
      <c r="M2535">
        <v>300</v>
      </c>
      <c r="N2535">
        <v>0</v>
      </c>
      <c r="O2535">
        <v>850</v>
      </c>
      <c r="P2535">
        <v>13</v>
      </c>
      <c r="R2535">
        <v>3527207</v>
      </c>
      <c r="S2535" t="s">
        <v>5940</v>
      </c>
      <c r="T2535" t="s">
        <v>5940</v>
      </c>
      <c r="U2535">
        <v>100</v>
      </c>
      <c r="V2535" t="s">
        <v>5940</v>
      </c>
      <c r="W2535">
        <v>840</v>
      </c>
      <c r="X2535">
        <v>55</v>
      </c>
      <c r="Z2535">
        <v>3126000</v>
      </c>
      <c r="AB2535" t="s">
        <v>5940</v>
      </c>
      <c r="AC2535">
        <v>3126000</v>
      </c>
      <c r="AD2535" t="s">
        <v>4366</v>
      </c>
      <c r="AE2535">
        <v>63</v>
      </c>
      <c r="AF2535">
        <v>3126000</v>
      </c>
      <c r="AG2535" t="s">
        <v>4366</v>
      </c>
      <c r="AH2535">
        <v>900</v>
      </c>
      <c r="AI2535">
        <v>3126000</v>
      </c>
      <c r="AJ2535" t="s">
        <v>4366</v>
      </c>
      <c r="AK2535">
        <v>33</v>
      </c>
      <c r="AL2535">
        <v>3126000</v>
      </c>
      <c r="AM2535" t="s">
        <v>4366</v>
      </c>
      <c r="AN2535" t="s">
        <v>5940</v>
      </c>
      <c r="AO2535">
        <v>0</v>
      </c>
      <c r="AP2535">
        <v>3132404</v>
      </c>
      <c r="AQ2535" t="s">
        <v>4444</v>
      </c>
      <c r="AR2535">
        <v>1160</v>
      </c>
    </row>
    <row r="2536" spans="1:44" x14ac:dyDescent="0.25">
      <c r="A2536">
        <v>3527256</v>
      </c>
      <c r="B2536">
        <v>2</v>
      </c>
      <c r="C2536" t="s">
        <v>891</v>
      </c>
      <c r="D2536" t="s">
        <v>3336</v>
      </c>
      <c r="E2536">
        <v>156444</v>
      </c>
      <c r="F2536">
        <v>2278</v>
      </c>
      <c r="G2536">
        <v>3192</v>
      </c>
      <c r="H2536">
        <v>247</v>
      </c>
      <c r="I2536">
        <v>22</v>
      </c>
      <c r="J2536" t="s">
        <v>5940</v>
      </c>
      <c r="K2536">
        <v>453900</v>
      </c>
      <c r="L2536">
        <v>2244</v>
      </c>
      <c r="M2536">
        <v>1764</v>
      </c>
      <c r="N2536">
        <v>0</v>
      </c>
      <c r="O2536">
        <v>10</v>
      </c>
      <c r="P2536">
        <v>0</v>
      </c>
      <c r="R2536">
        <v>3527256</v>
      </c>
      <c r="S2536">
        <v>156444</v>
      </c>
      <c r="T2536">
        <v>2278</v>
      </c>
      <c r="U2536">
        <v>3192</v>
      </c>
      <c r="V2536">
        <v>247</v>
      </c>
      <c r="W2536">
        <v>22</v>
      </c>
      <c r="X2536" t="s">
        <v>5940</v>
      </c>
      <c r="Z2536">
        <v>3126109</v>
      </c>
      <c r="AB2536" t="s">
        <v>5940</v>
      </c>
      <c r="AC2536">
        <v>3126109</v>
      </c>
      <c r="AD2536" t="s">
        <v>4367</v>
      </c>
      <c r="AE2536">
        <v>1145</v>
      </c>
      <c r="AF2536">
        <v>3126109</v>
      </c>
      <c r="AG2536" t="s">
        <v>4367</v>
      </c>
      <c r="AH2536">
        <v>8250</v>
      </c>
      <c r="AI2536">
        <v>3126109</v>
      </c>
      <c r="AJ2536" t="s">
        <v>4367</v>
      </c>
      <c r="AK2536">
        <v>1575</v>
      </c>
      <c r="AL2536">
        <v>3126109</v>
      </c>
      <c r="AM2536" t="s">
        <v>4367</v>
      </c>
      <c r="AN2536">
        <v>2506</v>
      </c>
      <c r="AO2536">
        <v>0</v>
      </c>
      <c r="AP2536">
        <v>3132503</v>
      </c>
      <c r="AQ2536" t="s">
        <v>4445</v>
      </c>
      <c r="AR2536">
        <v>7500</v>
      </c>
    </row>
    <row r="2537" spans="1:44" x14ac:dyDescent="0.25">
      <c r="A2537">
        <v>3527306</v>
      </c>
      <c r="B2537">
        <v>2</v>
      </c>
      <c r="C2537" t="s">
        <v>891</v>
      </c>
      <c r="D2537" t="s">
        <v>3337</v>
      </c>
      <c r="E2537" t="s">
        <v>5940</v>
      </c>
      <c r="F2537" t="s">
        <v>5940</v>
      </c>
      <c r="G2537">
        <v>148</v>
      </c>
      <c r="H2537" t="s">
        <v>5940</v>
      </c>
      <c r="I2537" t="s">
        <v>5940</v>
      </c>
      <c r="J2537">
        <v>7</v>
      </c>
      <c r="K2537">
        <v>0</v>
      </c>
      <c r="L2537">
        <v>0</v>
      </c>
      <c r="M2537">
        <v>129</v>
      </c>
      <c r="N2537">
        <v>0</v>
      </c>
      <c r="O2537">
        <v>0</v>
      </c>
      <c r="P2537">
        <v>9</v>
      </c>
      <c r="R2537">
        <v>3527306</v>
      </c>
      <c r="S2537" t="s">
        <v>5940</v>
      </c>
      <c r="T2537" t="s">
        <v>5940</v>
      </c>
      <c r="U2537">
        <v>148</v>
      </c>
      <c r="V2537" t="s">
        <v>5940</v>
      </c>
      <c r="W2537" t="s">
        <v>5940</v>
      </c>
      <c r="X2537">
        <v>7</v>
      </c>
      <c r="Z2537">
        <v>3126208</v>
      </c>
      <c r="AB2537" t="s">
        <v>5940</v>
      </c>
      <c r="AC2537">
        <v>3126208</v>
      </c>
      <c r="AD2537" t="s">
        <v>4368</v>
      </c>
      <c r="AE2537">
        <v>1800</v>
      </c>
      <c r="AF2537">
        <v>3126208</v>
      </c>
      <c r="AG2537" t="s">
        <v>4368</v>
      </c>
      <c r="AH2537" t="s">
        <v>5940</v>
      </c>
      <c r="AI2537">
        <v>3126208</v>
      </c>
      <c r="AJ2537" t="s">
        <v>4368</v>
      </c>
      <c r="AK2537">
        <v>4890</v>
      </c>
      <c r="AL2537">
        <v>3126208</v>
      </c>
      <c r="AM2537" t="s">
        <v>4368</v>
      </c>
      <c r="AN2537">
        <v>56700</v>
      </c>
      <c r="AO2537">
        <v>0</v>
      </c>
      <c r="AP2537">
        <v>3132602</v>
      </c>
      <c r="AQ2537" t="s">
        <v>4446</v>
      </c>
      <c r="AR2537">
        <v>300</v>
      </c>
    </row>
    <row r="2538" spans="1:44" x14ac:dyDescent="0.25">
      <c r="A2538">
        <v>3527405</v>
      </c>
      <c r="B2538">
        <v>2</v>
      </c>
      <c r="C2538" t="s">
        <v>891</v>
      </c>
      <c r="D2538" t="s">
        <v>3338</v>
      </c>
      <c r="E2538">
        <v>482548</v>
      </c>
      <c r="F2538" t="s">
        <v>5940</v>
      </c>
      <c r="G2538">
        <v>720</v>
      </c>
      <c r="H2538" t="s">
        <v>5940</v>
      </c>
      <c r="I2538" t="s">
        <v>5940</v>
      </c>
      <c r="J2538" t="s">
        <v>5940</v>
      </c>
      <c r="K2538">
        <v>635100</v>
      </c>
      <c r="L2538">
        <v>0</v>
      </c>
      <c r="M2538">
        <v>972</v>
      </c>
      <c r="N2538">
        <v>0</v>
      </c>
      <c r="O2538">
        <v>0</v>
      </c>
      <c r="P2538">
        <v>0</v>
      </c>
      <c r="R2538">
        <v>3527405</v>
      </c>
      <c r="S2538">
        <v>482548</v>
      </c>
      <c r="T2538" t="s">
        <v>5940</v>
      </c>
      <c r="U2538">
        <v>720</v>
      </c>
      <c r="V2538" t="s">
        <v>5940</v>
      </c>
      <c r="W2538" t="s">
        <v>5940</v>
      </c>
      <c r="X2538" t="s">
        <v>5940</v>
      </c>
      <c r="Z2538">
        <v>3126307</v>
      </c>
      <c r="AB2538" t="s">
        <v>5940</v>
      </c>
      <c r="AC2538">
        <v>3126307</v>
      </c>
      <c r="AD2538" t="s">
        <v>4369</v>
      </c>
      <c r="AE2538">
        <v>55</v>
      </c>
      <c r="AF2538">
        <v>3126307</v>
      </c>
      <c r="AG2538" t="s">
        <v>4369</v>
      </c>
      <c r="AH2538" t="s">
        <v>5940</v>
      </c>
      <c r="AI2538">
        <v>3126307</v>
      </c>
      <c r="AJ2538" t="s">
        <v>4369</v>
      </c>
      <c r="AK2538">
        <v>154</v>
      </c>
      <c r="AL2538">
        <v>3126307</v>
      </c>
      <c r="AM2538" t="s">
        <v>4369</v>
      </c>
      <c r="AN2538" t="s">
        <v>5940</v>
      </c>
      <c r="AO2538">
        <v>0</v>
      </c>
      <c r="AP2538">
        <v>3132701</v>
      </c>
      <c r="AQ2538" t="s">
        <v>4447</v>
      </c>
      <c r="AR2538">
        <v>2800</v>
      </c>
    </row>
    <row r="2539" spans="1:44" x14ac:dyDescent="0.25">
      <c r="A2539">
        <v>3527504</v>
      </c>
      <c r="B2539">
        <v>2</v>
      </c>
      <c r="C2539" t="s">
        <v>891</v>
      </c>
      <c r="D2539" t="s">
        <v>3339</v>
      </c>
      <c r="E2539">
        <v>12516</v>
      </c>
      <c r="F2539" t="s">
        <v>5940</v>
      </c>
      <c r="G2539">
        <v>840</v>
      </c>
      <c r="H2539" t="s">
        <v>5940</v>
      </c>
      <c r="I2539" t="s">
        <v>5940</v>
      </c>
      <c r="J2539" t="s">
        <v>5940</v>
      </c>
      <c r="K2539">
        <v>24000</v>
      </c>
      <c r="L2539">
        <v>195</v>
      </c>
      <c r="M2539">
        <v>58</v>
      </c>
      <c r="N2539">
        <v>0</v>
      </c>
      <c r="O2539">
        <v>7</v>
      </c>
      <c r="P2539">
        <v>0</v>
      </c>
      <c r="R2539">
        <v>3527504</v>
      </c>
      <c r="S2539">
        <v>12516</v>
      </c>
      <c r="T2539" t="s">
        <v>5940</v>
      </c>
      <c r="U2539">
        <v>840</v>
      </c>
      <c r="V2539" t="s">
        <v>5940</v>
      </c>
      <c r="W2539" t="s">
        <v>5940</v>
      </c>
      <c r="X2539" t="s">
        <v>5940</v>
      </c>
      <c r="Z2539">
        <v>3126406</v>
      </c>
      <c r="AB2539" t="s">
        <v>5940</v>
      </c>
      <c r="AC2539">
        <v>3126406</v>
      </c>
      <c r="AD2539" t="s">
        <v>4370</v>
      </c>
      <c r="AE2539">
        <v>180</v>
      </c>
      <c r="AF2539">
        <v>3126406</v>
      </c>
      <c r="AG2539" t="s">
        <v>4370</v>
      </c>
      <c r="AH2539">
        <v>5160</v>
      </c>
      <c r="AI2539">
        <v>3126406</v>
      </c>
      <c r="AJ2539" t="s">
        <v>4370</v>
      </c>
      <c r="AK2539">
        <v>79</v>
      </c>
      <c r="AL2539">
        <v>3126406</v>
      </c>
      <c r="AM2539" t="s">
        <v>4370</v>
      </c>
      <c r="AN2539" t="s">
        <v>5940</v>
      </c>
      <c r="AO2539">
        <v>0</v>
      </c>
      <c r="AP2539">
        <v>3132800</v>
      </c>
      <c r="AQ2539" t="s">
        <v>4448</v>
      </c>
      <c r="AR2539">
        <v>312</v>
      </c>
    </row>
    <row r="2540" spans="1:44" x14ac:dyDescent="0.25">
      <c r="A2540">
        <v>3527603</v>
      </c>
      <c r="B2540">
        <v>2</v>
      </c>
      <c r="C2540" t="s">
        <v>891</v>
      </c>
      <c r="D2540" t="s">
        <v>3340</v>
      </c>
      <c r="E2540">
        <v>1937966</v>
      </c>
      <c r="F2540">
        <v>648</v>
      </c>
      <c r="G2540">
        <v>1260</v>
      </c>
      <c r="H2540" t="s">
        <v>5940</v>
      </c>
      <c r="I2540" t="s">
        <v>5940</v>
      </c>
      <c r="J2540" t="s">
        <v>5940</v>
      </c>
      <c r="K2540">
        <v>2802500</v>
      </c>
      <c r="L2540">
        <v>1750</v>
      </c>
      <c r="M2540">
        <v>2400</v>
      </c>
      <c r="N2540">
        <v>0</v>
      </c>
      <c r="O2540">
        <v>0</v>
      </c>
      <c r="P2540">
        <v>0</v>
      </c>
      <c r="R2540">
        <v>3527603</v>
      </c>
      <c r="S2540">
        <v>1937966</v>
      </c>
      <c r="T2540">
        <v>648</v>
      </c>
      <c r="U2540">
        <v>1260</v>
      </c>
      <c r="V2540" t="s">
        <v>5940</v>
      </c>
      <c r="W2540" t="s">
        <v>5940</v>
      </c>
      <c r="X2540" t="s">
        <v>5940</v>
      </c>
      <c r="Z2540">
        <v>3126505</v>
      </c>
      <c r="AB2540" t="s">
        <v>5940</v>
      </c>
      <c r="AC2540">
        <v>3126505</v>
      </c>
      <c r="AD2540" t="s">
        <v>4371</v>
      </c>
      <c r="AE2540">
        <v>7</v>
      </c>
      <c r="AF2540">
        <v>3126505</v>
      </c>
      <c r="AG2540" t="s">
        <v>4371</v>
      </c>
      <c r="AH2540">
        <v>1170</v>
      </c>
      <c r="AI2540">
        <v>3126505</v>
      </c>
      <c r="AJ2540" t="s">
        <v>4371</v>
      </c>
      <c r="AK2540">
        <v>9</v>
      </c>
      <c r="AL2540">
        <v>3126505</v>
      </c>
      <c r="AM2540" t="s">
        <v>4371</v>
      </c>
      <c r="AN2540" t="s">
        <v>5940</v>
      </c>
      <c r="AO2540">
        <v>0</v>
      </c>
      <c r="AP2540">
        <v>3132909</v>
      </c>
      <c r="AQ2540" t="s">
        <v>4449</v>
      </c>
      <c r="AR2540">
        <v>6000</v>
      </c>
    </row>
    <row r="2541" spans="1:44" x14ac:dyDescent="0.25">
      <c r="A2541">
        <v>3527702</v>
      </c>
      <c r="B2541">
        <v>2</v>
      </c>
      <c r="C2541" t="s">
        <v>891</v>
      </c>
      <c r="D2541" t="s">
        <v>3341</v>
      </c>
      <c r="E2541">
        <v>149310</v>
      </c>
      <c r="F2541">
        <v>651</v>
      </c>
      <c r="G2541">
        <v>4356</v>
      </c>
      <c r="H2541">
        <v>30</v>
      </c>
      <c r="I2541" t="s">
        <v>5940</v>
      </c>
      <c r="J2541">
        <v>45</v>
      </c>
      <c r="K2541">
        <v>249375</v>
      </c>
      <c r="L2541">
        <v>286</v>
      </c>
      <c r="M2541">
        <v>5373</v>
      </c>
      <c r="N2541">
        <v>0</v>
      </c>
      <c r="O2541">
        <v>0</v>
      </c>
      <c r="P2541">
        <v>50</v>
      </c>
      <c r="R2541">
        <v>3527702</v>
      </c>
      <c r="S2541">
        <v>149310</v>
      </c>
      <c r="T2541">
        <v>651</v>
      </c>
      <c r="U2541">
        <v>4356</v>
      </c>
      <c r="V2541">
        <v>30</v>
      </c>
      <c r="W2541" t="s">
        <v>5940</v>
      </c>
      <c r="X2541">
        <v>45</v>
      </c>
      <c r="Z2541">
        <v>3126604</v>
      </c>
      <c r="AB2541" t="s">
        <v>5940</v>
      </c>
      <c r="AC2541">
        <v>3126604</v>
      </c>
      <c r="AD2541" t="s">
        <v>4372</v>
      </c>
      <c r="AE2541">
        <v>60</v>
      </c>
      <c r="AF2541">
        <v>3126604</v>
      </c>
      <c r="AG2541" t="s">
        <v>4372</v>
      </c>
      <c r="AH2541">
        <v>6600</v>
      </c>
      <c r="AI2541">
        <v>3126604</v>
      </c>
      <c r="AJ2541" t="s">
        <v>4372</v>
      </c>
      <c r="AK2541">
        <v>202</v>
      </c>
      <c r="AL2541">
        <v>3126604</v>
      </c>
      <c r="AM2541" t="s">
        <v>4372</v>
      </c>
      <c r="AN2541" t="s">
        <v>5940</v>
      </c>
      <c r="AO2541">
        <v>0</v>
      </c>
      <c r="AP2541">
        <v>3133006</v>
      </c>
      <c r="AQ2541" t="s">
        <v>4450</v>
      </c>
      <c r="AR2541">
        <v>825</v>
      </c>
    </row>
    <row r="2542" spans="1:44" x14ac:dyDescent="0.25">
      <c r="A2542">
        <v>3527801</v>
      </c>
      <c r="B2542">
        <v>2</v>
      </c>
      <c r="C2542" t="s">
        <v>891</v>
      </c>
      <c r="D2542" t="s">
        <v>3342</v>
      </c>
      <c r="E2542" t="s">
        <v>5940</v>
      </c>
      <c r="F2542">
        <v>111</v>
      </c>
      <c r="G2542">
        <v>2075</v>
      </c>
      <c r="H2542" t="s">
        <v>5940</v>
      </c>
      <c r="I2542" t="s">
        <v>5940</v>
      </c>
      <c r="J2542">
        <v>28</v>
      </c>
      <c r="K2542">
        <v>0</v>
      </c>
      <c r="L2542">
        <v>204</v>
      </c>
      <c r="M2542">
        <v>576</v>
      </c>
      <c r="N2542">
        <v>0</v>
      </c>
      <c r="O2542">
        <v>0</v>
      </c>
      <c r="P2542">
        <v>20</v>
      </c>
      <c r="R2542">
        <v>3527801</v>
      </c>
      <c r="S2542" t="s">
        <v>5940</v>
      </c>
      <c r="T2542">
        <v>111</v>
      </c>
      <c r="U2542">
        <v>2075</v>
      </c>
      <c r="V2542" t="s">
        <v>5940</v>
      </c>
      <c r="W2542" t="s">
        <v>5940</v>
      </c>
      <c r="X2542">
        <v>28</v>
      </c>
      <c r="Z2542">
        <v>3126703</v>
      </c>
      <c r="AB2542">
        <v>45</v>
      </c>
      <c r="AC2542">
        <v>3126703</v>
      </c>
      <c r="AD2542" t="s">
        <v>4373</v>
      </c>
      <c r="AE2542">
        <v>23</v>
      </c>
      <c r="AF2542">
        <v>3126703</v>
      </c>
      <c r="AG2542" t="s">
        <v>4373</v>
      </c>
      <c r="AH2542">
        <v>27000</v>
      </c>
      <c r="AI2542">
        <v>3126703</v>
      </c>
      <c r="AJ2542" t="s">
        <v>4373</v>
      </c>
      <c r="AK2542">
        <v>248</v>
      </c>
      <c r="AL2542">
        <v>3126703</v>
      </c>
      <c r="AM2542" t="s">
        <v>4373</v>
      </c>
      <c r="AN2542" t="s">
        <v>5940</v>
      </c>
      <c r="AO2542">
        <v>0</v>
      </c>
      <c r="AP2542">
        <v>3133105</v>
      </c>
      <c r="AQ2542" t="s">
        <v>4451</v>
      </c>
      <c r="AR2542">
        <v>300</v>
      </c>
    </row>
    <row r="2543" spans="1:44" x14ac:dyDescent="0.25">
      <c r="A2543">
        <v>3527900</v>
      </c>
      <c r="B2543">
        <v>2</v>
      </c>
      <c r="C2543" t="s">
        <v>891</v>
      </c>
      <c r="D2543" t="s">
        <v>3343</v>
      </c>
      <c r="E2543">
        <v>148544</v>
      </c>
      <c r="F2543">
        <v>5400</v>
      </c>
      <c r="G2543">
        <v>3450</v>
      </c>
      <c r="H2543" t="s">
        <v>5940</v>
      </c>
      <c r="I2543" t="s">
        <v>5940</v>
      </c>
      <c r="J2543">
        <v>48</v>
      </c>
      <c r="K2543">
        <v>686907</v>
      </c>
      <c r="L2543">
        <v>6000</v>
      </c>
      <c r="M2543">
        <v>5700</v>
      </c>
      <c r="N2543">
        <v>0</v>
      </c>
      <c r="O2543">
        <v>0</v>
      </c>
      <c r="P2543">
        <v>78</v>
      </c>
      <c r="R2543">
        <v>3527900</v>
      </c>
      <c r="S2543">
        <v>148544</v>
      </c>
      <c r="T2543">
        <v>5400</v>
      </c>
      <c r="U2543">
        <v>3450</v>
      </c>
      <c r="V2543" t="s">
        <v>5940</v>
      </c>
      <c r="W2543" t="s">
        <v>5940</v>
      </c>
      <c r="X2543">
        <v>48</v>
      </c>
      <c r="Z2543">
        <v>3126752</v>
      </c>
      <c r="AB2543" t="s">
        <v>5940</v>
      </c>
      <c r="AC2543">
        <v>3126752</v>
      </c>
      <c r="AD2543" t="s">
        <v>4374</v>
      </c>
      <c r="AE2543">
        <v>80</v>
      </c>
      <c r="AF2543">
        <v>3126752</v>
      </c>
      <c r="AG2543" t="s">
        <v>4374</v>
      </c>
      <c r="AH2543">
        <v>6500</v>
      </c>
      <c r="AI2543">
        <v>3126752</v>
      </c>
      <c r="AJ2543" t="s">
        <v>4374</v>
      </c>
      <c r="AK2543">
        <v>12</v>
      </c>
      <c r="AL2543">
        <v>3126752</v>
      </c>
      <c r="AM2543" t="s">
        <v>4374</v>
      </c>
      <c r="AN2543" t="s">
        <v>5940</v>
      </c>
      <c r="AO2543">
        <v>0</v>
      </c>
      <c r="AP2543">
        <v>3133204</v>
      </c>
      <c r="AQ2543" t="s">
        <v>4452</v>
      </c>
      <c r="AR2543">
        <v>1000</v>
      </c>
    </row>
    <row r="2544" spans="1:44" x14ac:dyDescent="0.25">
      <c r="A2544">
        <v>3528007</v>
      </c>
      <c r="B2544">
        <v>2</v>
      </c>
      <c r="C2544" t="s">
        <v>891</v>
      </c>
      <c r="D2544" t="s">
        <v>3344</v>
      </c>
      <c r="E2544">
        <v>1203414</v>
      </c>
      <c r="F2544" t="s">
        <v>5940</v>
      </c>
      <c r="G2544">
        <v>1680</v>
      </c>
      <c r="H2544" t="s">
        <v>5940</v>
      </c>
      <c r="I2544">
        <v>48</v>
      </c>
      <c r="J2544" t="s">
        <v>5940</v>
      </c>
      <c r="K2544">
        <v>1402200</v>
      </c>
      <c r="L2544">
        <v>0</v>
      </c>
      <c r="M2544">
        <v>1900</v>
      </c>
      <c r="N2544">
        <v>0</v>
      </c>
      <c r="O2544">
        <v>50</v>
      </c>
      <c r="P2544">
        <v>0</v>
      </c>
      <c r="R2544">
        <v>3528007</v>
      </c>
      <c r="S2544">
        <v>1203414</v>
      </c>
      <c r="T2544" t="s">
        <v>5940</v>
      </c>
      <c r="U2544">
        <v>1680</v>
      </c>
      <c r="V2544" t="s">
        <v>5940</v>
      </c>
      <c r="W2544">
        <v>48</v>
      </c>
      <c r="X2544" t="s">
        <v>5940</v>
      </c>
      <c r="Z2544">
        <v>3126802</v>
      </c>
      <c r="AB2544" t="s">
        <v>5940</v>
      </c>
      <c r="AC2544">
        <v>3126802</v>
      </c>
      <c r="AD2544" t="s">
        <v>4375</v>
      </c>
      <c r="AE2544">
        <v>150</v>
      </c>
      <c r="AF2544">
        <v>3126802</v>
      </c>
      <c r="AG2544" t="s">
        <v>4375</v>
      </c>
      <c r="AH2544">
        <v>7500</v>
      </c>
      <c r="AI2544">
        <v>3126802</v>
      </c>
      <c r="AJ2544" t="s">
        <v>4375</v>
      </c>
      <c r="AK2544">
        <v>36</v>
      </c>
      <c r="AL2544">
        <v>3126802</v>
      </c>
      <c r="AM2544" t="s">
        <v>4375</v>
      </c>
      <c r="AN2544" t="s">
        <v>5940</v>
      </c>
      <c r="AO2544">
        <v>0</v>
      </c>
      <c r="AP2544">
        <v>3133303</v>
      </c>
      <c r="AQ2544" t="s">
        <v>4453</v>
      </c>
      <c r="AR2544">
        <v>194</v>
      </c>
    </row>
    <row r="2545" spans="1:44" x14ac:dyDescent="0.25">
      <c r="A2545">
        <v>3528106</v>
      </c>
      <c r="B2545">
        <v>2</v>
      </c>
      <c r="C2545" t="s">
        <v>891</v>
      </c>
      <c r="D2545" t="s">
        <v>3345</v>
      </c>
      <c r="E2545">
        <v>78922</v>
      </c>
      <c r="F2545">
        <v>100</v>
      </c>
      <c r="G2545">
        <v>1845</v>
      </c>
      <c r="H2545">
        <v>1050</v>
      </c>
      <c r="I2545">
        <v>30</v>
      </c>
      <c r="J2545">
        <v>60</v>
      </c>
      <c r="K2545">
        <v>198000</v>
      </c>
      <c r="L2545">
        <v>0</v>
      </c>
      <c r="M2545">
        <v>2337</v>
      </c>
      <c r="N2545">
        <v>180</v>
      </c>
      <c r="O2545">
        <v>0</v>
      </c>
      <c r="P2545">
        <v>78</v>
      </c>
      <c r="R2545">
        <v>3528106</v>
      </c>
      <c r="S2545">
        <v>78922</v>
      </c>
      <c r="T2545">
        <v>100</v>
      </c>
      <c r="U2545">
        <v>1845</v>
      </c>
      <c r="V2545">
        <v>1050</v>
      </c>
      <c r="W2545">
        <v>30</v>
      </c>
      <c r="X2545">
        <v>60</v>
      </c>
      <c r="Z2545">
        <v>3126901</v>
      </c>
      <c r="AB2545" t="s">
        <v>5940</v>
      </c>
      <c r="AC2545">
        <v>3126901</v>
      </c>
      <c r="AD2545" t="s">
        <v>4376</v>
      </c>
      <c r="AE2545">
        <v>15</v>
      </c>
      <c r="AF2545">
        <v>3126901</v>
      </c>
      <c r="AG2545" t="s">
        <v>4376</v>
      </c>
      <c r="AH2545">
        <v>3300</v>
      </c>
      <c r="AI2545">
        <v>3126901</v>
      </c>
      <c r="AJ2545" t="s">
        <v>4376</v>
      </c>
      <c r="AK2545">
        <v>45</v>
      </c>
      <c r="AL2545">
        <v>3126901</v>
      </c>
      <c r="AM2545" t="s">
        <v>4376</v>
      </c>
      <c r="AN2545" t="s">
        <v>5940</v>
      </c>
      <c r="AO2545">
        <v>0</v>
      </c>
      <c r="AP2545">
        <v>3133402</v>
      </c>
      <c r="AQ2545" t="s">
        <v>4454</v>
      </c>
      <c r="AR2545">
        <v>7400</v>
      </c>
    </row>
    <row r="2546" spans="1:44" x14ac:dyDescent="0.25">
      <c r="A2546">
        <v>3528205</v>
      </c>
      <c r="B2546">
        <v>2</v>
      </c>
      <c r="C2546" t="s">
        <v>891</v>
      </c>
      <c r="D2546" t="s">
        <v>3346</v>
      </c>
      <c r="E2546" t="s">
        <v>5940</v>
      </c>
      <c r="F2546">
        <v>103</v>
      </c>
      <c r="G2546">
        <v>1800</v>
      </c>
      <c r="H2546">
        <v>1711</v>
      </c>
      <c r="I2546">
        <v>12</v>
      </c>
      <c r="J2546" t="s">
        <v>5940</v>
      </c>
      <c r="K2546">
        <v>200000</v>
      </c>
      <c r="L2546">
        <v>240</v>
      </c>
      <c r="M2546">
        <v>2520</v>
      </c>
      <c r="N2546">
        <v>140</v>
      </c>
      <c r="O2546">
        <v>0</v>
      </c>
      <c r="P2546">
        <v>30</v>
      </c>
      <c r="R2546">
        <v>3528205</v>
      </c>
      <c r="S2546" t="s">
        <v>5940</v>
      </c>
      <c r="T2546">
        <v>103</v>
      </c>
      <c r="U2546">
        <v>1800</v>
      </c>
      <c r="V2546">
        <v>1711</v>
      </c>
      <c r="W2546">
        <v>12</v>
      </c>
      <c r="X2546" t="s">
        <v>5940</v>
      </c>
      <c r="Z2546">
        <v>3126950</v>
      </c>
      <c r="AB2546" t="s">
        <v>5940</v>
      </c>
      <c r="AC2546">
        <v>3126950</v>
      </c>
      <c r="AD2546" t="s">
        <v>4377</v>
      </c>
      <c r="AE2546">
        <v>4</v>
      </c>
      <c r="AF2546">
        <v>3126950</v>
      </c>
      <c r="AG2546" t="s">
        <v>4377</v>
      </c>
      <c r="AH2546">
        <v>7200</v>
      </c>
      <c r="AI2546">
        <v>3126950</v>
      </c>
      <c r="AJ2546" t="s">
        <v>4377</v>
      </c>
      <c r="AK2546">
        <v>115</v>
      </c>
      <c r="AL2546">
        <v>3126950</v>
      </c>
      <c r="AM2546" t="s">
        <v>4377</v>
      </c>
      <c r="AN2546" t="s">
        <v>5940</v>
      </c>
      <c r="AO2546">
        <v>0</v>
      </c>
      <c r="AP2546">
        <v>3133501</v>
      </c>
      <c r="AQ2546" t="s">
        <v>4455</v>
      </c>
      <c r="AR2546">
        <v>9200</v>
      </c>
    </row>
    <row r="2547" spans="1:44" x14ac:dyDescent="0.25">
      <c r="A2547">
        <v>3528304</v>
      </c>
      <c r="B2547">
        <v>2</v>
      </c>
      <c r="C2547" t="s">
        <v>891</v>
      </c>
      <c r="D2547" t="s">
        <v>3347</v>
      </c>
      <c r="E2547">
        <v>59908</v>
      </c>
      <c r="F2547">
        <v>1008</v>
      </c>
      <c r="G2547">
        <v>4716</v>
      </c>
      <c r="H2547">
        <v>1440</v>
      </c>
      <c r="I2547" t="s">
        <v>5940</v>
      </c>
      <c r="J2547">
        <v>48</v>
      </c>
      <c r="K2547">
        <v>223892</v>
      </c>
      <c r="L2547">
        <v>480</v>
      </c>
      <c r="M2547">
        <v>6432</v>
      </c>
      <c r="N2547">
        <v>0</v>
      </c>
      <c r="O2547">
        <v>0</v>
      </c>
      <c r="P2547">
        <v>108</v>
      </c>
      <c r="R2547">
        <v>3528304</v>
      </c>
      <c r="S2547">
        <v>59908</v>
      </c>
      <c r="T2547">
        <v>1008</v>
      </c>
      <c r="U2547">
        <v>4716</v>
      </c>
      <c r="V2547">
        <v>1440</v>
      </c>
      <c r="W2547" t="s">
        <v>5940</v>
      </c>
      <c r="X2547">
        <v>48</v>
      </c>
      <c r="Z2547">
        <v>3127008</v>
      </c>
      <c r="AB2547" t="s">
        <v>5940</v>
      </c>
      <c r="AC2547">
        <v>3127008</v>
      </c>
      <c r="AD2547" t="s">
        <v>4378</v>
      </c>
      <c r="AE2547" t="s">
        <v>5940</v>
      </c>
      <c r="AF2547">
        <v>3127008</v>
      </c>
      <c r="AG2547" t="s">
        <v>4378</v>
      </c>
      <c r="AH2547">
        <v>360000</v>
      </c>
      <c r="AI2547">
        <v>3127008</v>
      </c>
      <c r="AJ2547" t="s">
        <v>4378</v>
      </c>
      <c r="AK2547" t="s">
        <v>5940</v>
      </c>
      <c r="AL2547">
        <v>3127008</v>
      </c>
      <c r="AM2547" t="s">
        <v>4378</v>
      </c>
      <c r="AN2547">
        <v>572</v>
      </c>
      <c r="AO2547">
        <v>0</v>
      </c>
      <c r="AP2547">
        <v>3133600</v>
      </c>
      <c r="AQ2547" t="s">
        <v>4456</v>
      </c>
      <c r="AR2547">
        <v>2400</v>
      </c>
    </row>
    <row r="2548" spans="1:44" x14ac:dyDescent="0.25">
      <c r="A2548">
        <v>3528403</v>
      </c>
      <c r="B2548">
        <v>2</v>
      </c>
      <c r="C2548" t="s">
        <v>891</v>
      </c>
      <c r="D2548" t="s">
        <v>3348</v>
      </c>
      <c r="E2548">
        <v>4380</v>
      </c>
      <c r="F2548" t="s">
        <v>5940</v>
      </c>
      <c r="G2548">
        <v>1224</v>
      </c>
      <c r="H2548" t="s">
        <v>5940</v>
      </c>
      <c r="I2548">
        <v>18</v>
      </c>
      <c r="J2548">
        <v>43</v>
      </c>
      <c r="K2548">
        <v>4380</v>
      </c>
      <c r="L2548">
        <v>0</v>
      </c>
      <c r="M2548">
        <v>1155</v>
      </c>
      <c r="N2548">
        <v>0</v>
      </c>
      <c r="O2548">
        <v>18</v>
      </c>
      <c r="P2548">
        <v>44</v>
      </c>
      <c r="R2548">
        <v>3528403</v>
      </c>
      <c r="S2548">
        <v>4380</v>
      </c>
      <c r="T2548" t="s">
        <v>5940</v>
      </c>
      <c r="U2548">
        <v>1224</v>
      </c>
      <c r="V2548" t="s">
        <v>5940</v>
      </c>
      <c r="W2548">
        <v>18</v>
      </c>
      <c r="X2548">
        <v>43</v>
      </c>
      <c r="Z2548">
        <v>3127057</v>
      </c>
      <c r="AB2548" t="s">
        <v>5940</v>
      </c>
      <c r="AC2548">
        <v>3127057</v>
      </c>
      <c r="AD2548" t="s">
        <v>4379</v>
      </c>
      <c r="AE2548" t="s">
        <v>5940</v>
      </c>
      <c r="AF2548">
        <v>3127057</v>
      </c>
      <c r="AG2548" t="s">
        <v>4379</v>
      </c>
      <c r="AH2548">
        <v>990</v>
      </c>
      <c r="AI2548">
        <v>3127057</v>
      </c>
      <c r="AJ2548" t="s">
        <v>4379</v>
      </c>
      <c r="AK2548">
        <v>5</v>
      </c>
      <c r="AL2548">
        <v>3127057</v>
      </c>
      <c r="AM2548" t="s">
        <v>4379</v>
      </c>
      <c r="AN2548" t="s">
        <v>5940</v>
      </c>
      <c r="AO2548">
        <v>0</v>
      </c>
      <c r="AP2548">
        <v>3133709</v>
      </c>
      <c r="AQ2548" t="s">
        <v>4457</v>
      </c>
      <c r="AR2548">
        <v>550</v>
      </c>
    </row>
    <row r="2549" spans="1:44" x14ac:dyDescent="0.25">
      <c r="A2549">
        <v>3528502</v>
      </c>
      <c r="B2549">
        <v>2</v>
      </c>
      <c r="C2549" t="s">
        <v>891</v>
      </c>
      <c r="D2549" t="s">
        <v>3349</v>
      </c>
      <c r="E2549" t="s">
        <v>5940</v>
      </c>
      <c r="F2549" t="s">
        <v>5940</v>
      </c>
      <c r="G2549">
        <v>0</v>
      </c>
      <c r="H2549" t="s">
        <v>5940</v>
      </c>
      <c r="I2549" t="s">
        <v>5940</v>
      </c>
      <c r="J2549" t="s">
        <v>5940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R2549">
        <v>3528502</v>
      </c>
      <c r="S2549" t="s">
        <v>5940</v>
      </c>
      <c r="T2549" t="s">
        <v>5940</v>
      </c>
      <c r="U2549">
        <v>0</v>
      </c>
      <c r="V2549" t="s">
        <v>5940</v>
      </c>
      <c r="W2549" t="s">
        <v>5940</v>
      </c>
      <c r="X2549" t="s">
        <v>5940</v>
      </c>
      <c r="Z2549">
        <v>3127073</v>
      </c>
      <c r="AB2549" t="s">
        <v>5940</v>
      </c>
      <c r="AC2549">
        <v>3127073</v>
      </c>
      <c r="AD2549" t="s">
        <v>4380</v>
      </c>
      <c r="AE2549" t="s">
        <v>5940</v>
      </c>
      <c r="AF2549">
        <v>3127073</v>
      </c>
      <c r="AG2549" t="s">
        <v>4380</v>
      </c>
      <c r="AH2549">
        <v>2500</v>
      </c>
      <c r="AI2549">
        <v>3127073</v>
      </c>
      <c r="AJ2549" t="s">
        <v>4380</v>
      </c>
      <c r="AK2549">
        <v>90</v>
      </c>
      <c r="AL2549">
        <v>3127073</v>
      </c>
      <c r="AM2549" t="s">
        <v>4380</v>
      </c>
      <c r="AN2549" t="s">
        <v>5940</v>
      </c>
      <c r="AO2549">
        <v>0</v>
      </c>
      <c r="AP2549">
        <v>3133758</v>
      </c>
      <c r="AQ2549" t="s">
        <v>4458</v>
      </c>
      <c r="AR2549">
        <v>7280</v>
      </c>
    </row>
    <row r="2550" spans="1:44" x14ac:dyDescent="0.25">
      <c r="A2550">
        <v>3528601</v>
      </c>
      <c r="B2550">
        <v>2</v>
      </c>
      <c r="C2550" t="s">
        <v>891</v>
      </c>
      <c r="D2550" t="s">
        <v>3350</v>
      </c>
      <c r="E2550">
        <v>41718</v>
      </c>
      <c r="F2550">
        <v>2550</v>
      </c>
      <c r="G2550">
        <v>17718</v>
      </c>
      <c r="H2550" t="s">
        <v>5940</v>
      </c>
      <c r="I2550">
        <v>65</v>
      </c>
      <c r="J2550">
        <v>1050</v>
      </c>
      <c r="K2550">
        <v>91530</v>
      </c>
      <c r="L2550">
        <v>2046</v>
      </c>
      <c r="M2550">
        <v>18753</v>
      </c>
      <c r="N2550">
        <v>0</v>
      </c>
      <c r="O2550">
        <v>74</v>
      </c>
      <c r="P2550">
        <v>1025</v>
      </c>
      <c r="R2550">
        <v>3528601</v>
      </c>
      <c r="S2550">
        <v>41718</v>
      </c>
      <c r="T2550">
        <v>2550</v>
      </c>
      <c r="U2550">
        <v>17718</v>
      </c>
      <c r="V2550" t="s">
        <v>5940</v>
      </c>
      <c r="W2550">
        <v>65</v>
      </c>
      <c r="X2550">
        <v>1050</v>
      </c>
      <c r="Z2550">
        <v>3127107</v>
      </c>
      <c r="AB2550" t="s">
        <v>5940</v>
      </c>
      <c r="AC2550">
        <v>3127107</v>
      </c>
      <c r="AD2550" t="s">
        <v>4381</v>
      </c>
      <c r="AE2550">
        <v>73</v>
      </c>
      <c r="AF2550">
        <v>3127107</v>
      </c>
      <c r="AG2550" t="s">
        <v>4381</v>
      </c>
      <c r="AH2550">
        <v>658240</v>
      </c>
      <c r="AI2550">
        <v>3127107</v>
      </c>
      <c r="AJ2550" t="s">
        <v>4381</v>
      </c>
      <c r="AK2550">
        <v>1200</v>
      </c>
      <c r="AL2550">
        <v>3127107</v>
      </c>
      <c r="AM2550" t="s">
        <v>4381</v>
      </c>
      <c r="AN2550">
        <v>39600</v>
      </c>
      <c r="AO2550">
        <v>0</v>
      </c>
      <c r="AP2550">
        <v>3133808</v>
      </c>
      <c r="AQ2550" t="s">
        <v>4459</v>
      </c>
      <c r="AR2550">
        <v>2060</v>
      </c>
    </row>
    <row r="2551" spans="1:44" x14ac:dyDescent="0.25">
      <c r="A2551">
        <v>3528700</v>
      </c>
      <c r="B2551">
        <v>2</v>
      </c>
      <c r="C2551" t="s">
        <v>891</v>
      </c>
      <c r="D2551" t="s">
        <v>3351</v>
      </c>
      <c r="E2551">
        <v>66750</v>
      </c>
      <c r="F2551">
        <v>2400</v>
      </c>
      <c r="G2551">
        <v>1554</v>
      </c>
      <c r="H2551">
        <v>1558</v>
      </c>
      <c r="I2551" t="s">
        <v>5940</v>
      </c>
      <c r="J2551">
        <v>360</v>
      </c>
      <c r="K2551">
        <v>732960</v>
      </c>
      <c r="L2551">
        <v>0</v>
      </c>
      <c r="M2551">
        <v>1360</v>
      </c>
      <c r="N2551">
        <v>216</v>
      </c>
      <c r="O2551">
        <v>0</v>
      </c>
      <c r="P2551">
        <v>345</v>
      </c>
      <c r="R2551">
        <v>3528700</v>
      </c>
      <c r="S2551">
        <v>66750</v>
      </c>
      <c r="T2551">
        <v>2400</v>
      </c>
      <c r="U2551">
        <v>1554</v>
      </c>
      <c r="V2551">
        <v>1558</v>
      </c>
      <c r="W2551" t="s">
        <v>5940</v>
      </c>
      <c r="X2551">
        <v>360</v>
      </c>
      <c r="Z2551">
        <v>3127206</v>
      </c>
      <c r="AB2551" t="s">
        <v>5940</v>
      </c>
      <c r="AC2551">
        <v>3127206</v>
      </c>
      <c r="AD2551" t="s">
        <v>4382</v>
      </c>
      <c r="AE2551">
        <v>10</v>
      </c>
      <c r="AF2551">
        <v>3127206</v>
      </c>
      <c r="AG2551" t="s">
        <v>4382</v>
      </c>
      <c r="AH2551">
        <v>2640</v>
      </c>
      <c r="AI2551">
        <v>3127206</v>
      </c>
      <c r="AJ2551" t="s">
        <v>4382</v>
      </c>
      <c r="AK2551">
        <v>89</v>
      </c>
      <c r="AL2551">
        <v>3127206</v>
      </c>
      <c r="AM2551" t="s">
        <v>4382</v>
      </c>
      <c r="AN2551" t="s">
        <v>5940</v>
      </c>
      <c r="AO2551">
        <v>0</v>
      </c>
      <c r="AP2551">
        <v>3133907</v>
      </c>
      <c r="AQ2551" t="s">
        <v>4460</v>
      </c>
      <c r="AR2551">
        <v>2460</v>
      </c>
    </row>
    <row r="2552" spans="1:44" x14ac:dyDescent="0.25">
      <c r="A2552">
        <v>3528809</v>
      </c>
      <c r="B2552">
        <v>2</v>
      </c>
      <c r="C2552" t="s">
        <v>891</v>
      </c>
      <c r="D2552" t="s">
        <v>3352</v>
      </c>
      <c r="E2552">
        <v>1594133</v>
      </c>
      <c r="F2552">
        <v>38750</v>
      </c>
      <c r="G2552">
        <v>57000</v>
      </c>
      <c r="H2552" t="s">
        <v>5940</v>
      </c>
      <c r="I2552" t="s">
        <v>5940</v>
      </c>
      <c r="J2552">
        <v>240</v>
      </c>
      <c r="K2552">
        <v>1547735</v>
      </c>
      <c r="L2552">
        <v>54000</v>
      </c>
      <c r="M2552">
        <v>110344</v>
      </c>
      <c r="N2552">
        <v>0</v>
      </c>
      <c r="O2552">
        <v>0</v>
      </c>
      <c r="P2552">
        <v>0</v>
      </c>
      <c r="R2552">
        <v>3528809</v>
      </c>
      <c r="S2552">
        <v>1594133</v>
      </c>
      <c r="T2552">
        <v>38750</v>
      </c>
      <c r="U2552">
        <v>57000</v>
      </c>
      <c r="V2552" t="s">
        <v>5940</v>
      </c>
      <c r="W2552" t="s">
        <v>5940</v>
      </c>
      <c r="X2552">
        <v>240</v>
      </c>
      <c r="Z2552">
        <v>3127305</v>
      </c>
      <c r="AB2552" t="s">
        <v>5940</v>
      </c>
      <c r="AC2552">
        <v>3127305</v>
      </c>
      <c r="AD2552" t="s">
        <v>4383</v>
      </c>
      <c r="AE2552">
        <v>105</v>
      </c>
      <c r="AF2552">
        <v>3127305</v>
      </c>
      <c r="AG2552" t="s">
        <v>4383</v>
      </c>
      <c r="AH2552">
        <v>600</v>
      </c>
      <c r="AI2552">
        <v>3127305</v>
      </c>
      <c r="AJ2552" t="s">
        <v>4383</v>
      </c>
      <c r="AK2552">
        <v>60</v>
      </c>
      <c r="AL2552">
        <v>3127305</v>
      </c>
      <c r="AM2552" t="s">
        <v>4383</v>
      </c>
      <c r="AN2552" t="s">
        <v>5940</v>
      </c>
      <c r="AO2552">
        <v>0</v>
      </c>
      <c r="AP2552">
        <v>3134004</v>
      </c>
      <c r="AQ2552" t="s">
        <v>4461</v>
      </c>
      <c r="AR2552">
        <v>887</v>
      </c>
    </row>
    <row r="2553" spans="1:44" x14ac:dyDescent="0.25">
      <c r="A2553">
        <v>3528858</v>
      </c>
      <c r="B2553">
        <v>2</v>
      </c>
      <c r="C2553" t="s">
        <v>891</v>
      </c>
      <c r="D2553" t="s">
        <v>3353</v>
      </c>
      <c r="E2553">
        <v>258654</v>
      </c>
      <c r="F2553" t="s">
        <v>5940</v>
      </c>
      <c r="G2553">
        <v>648</v>
      </c>
      <c r="H2553" t="s">
        <v>5940</v>
      </c>
      <c r="I2553">
        <v>24</v>
      </c>
      <c r="J2553" t="s">
        <v>5940</v>
      </c>
      <c r="K2553">
        <v>280000</v>
      </c>
      <c r="L2553">
        <v>0</v>
      </c>
      <c r="M2553">
        <v>360</v>
      </c>
      <c r="N2553">
        <v>0</v>
      </c>
      <c r="O2553">
        <v>24</v>
      </c>
      <c r="P2553">
        <v>0</v>
      </c>
      <c r="R2553">
        <v>3528858</v>
      </c>
      <c r="S2553">
        <v>258654</v>
      </c>
      <c r="T2553" t="s">
        <v>5940</v>
      </c>
      <c r="U2553">
        <v>648</v>
      </c>
      <c r="V2553" t="s">
        <v>5940</v>
      </c>
      <c r="W2553">
        <v>24</v>
      </c>
      <c r="X2553" t="s">
        <v>5940</v>
      </c>
      <c r="Z2553">
        <v>3127339</v>
      </c>
      <c r="AB2553">
        <v>126</v>
      </c>
      <c r="AC2553">
        <v>3127339</v>
      </c>
      <c r="AD2553" t="s">
        <v>4384</v>
      </c>
      <c r="AE2553">
        <v>525</v>
      </c>
      <c r="AF2553">
        <v>3127339</v>
      </c>
      <c r="AG2553" t="s">
        <v>4384</v>
      </c>
      <c r="AH2553">
        <v>150</v>
      </c>
      <c r="AI2553">
        <v>3127339</v>
      </c>
      <c r="AJ2553" t="s">
        <v>4384</v>
      </c>
      <c r="AK2553">
        <v>774</v>
      </c>
      <c r="AL2553">
        <v>3127339</v>
      </c>
      <c r="AM2553" t="s">
        <v>4384</v>
      </c>
      <c r="AN2553" t="s">
        <v>5940</v>
      </c>
      <c r="AO2553">
        <v>0</v>
      </c>
      <c r="AP2553">
        <v>3134103</v>
      </c>
      <c r="AQ2553" t="s">
        <v>4462</v>
      </c>
      <c r="AR2553">
        <v>5800</v>
      </c>
    </row>
    <row r="2554" spans="1:44" x14ac:dyDescent="0.25">
      <c r="A2554">
        <v>3528908</v>
      </c>
      <c r="B2554">
        <v>2</v>
      </c>
      <c r="C2554" t="s">
        <v>891</v>
      </c>
      <c r="D2554" t="s">
        <v>3354</v>
      </c>
      <c r="E2554">
        <v>48936</v>
      </c>
      <c r="F2554" t="s">
        <v>5940</v>
      </c>
      <c r="G2554">
        <v>1800</v>
      </c>
      <c r="H2554">
        <v>300</v>
      </c>
      <c r="I2554">
        <v>24</v>
      </c>
      <c r="J2554">
        <v>144</v>
      </c>
      <c r="K2554">
        <v>49000</v>
      </c>
      <c r="L2554">
        <v>0</v>
      </c>
      <c r="M2554">
        <v>630</v>
      </c>
      <c r="N2554">
        <v>140</v>
      </c>
      <c r="O2554">
        <v>24</v>
      </c>
      <c r="P2554">
        <v>387</v>
      </c>
      <c r="R2554">
        <v>3528908</v>
      </c>
      <c r="S2554">
        <v>48936</v>
      </c>
      <c r="T2554" t="s">
        <v>5940</v>
      </c>
      <c r="U2554">
        <v>1800</v>
      </c>
      <c r="V2554">
        <v>300</v>
      </c>
      <c r="W2554">
        <v>24</v>
      </c>
      <c r="X2554">
        <v>144</v>
      </c>
      <c r="Z2554">
        <v>3127354</v>
      </c>
      <c r="AB2554" t="s">
        <v>5940</v>
      </c>
      <c r="AC2554">
        <v>3127354</v>
      </c>
      <c r="AD2554" t="s">
        <v>4385</v>
      </c>
      <c r="AE2554" t="s">
        <v>5940</v>
      </c>
      <c r="AF2554">
        <v>3127354</v>
      </c>
      <c r="AG2554" t="s">
        <v>4385</v>
      </c>
      <c r="AH2554">
        <v>1200</v>
      </c>
      <c r="AI2554">
        <v>3127354</v>
      </c>
      <c r="AJ2554" t="s">
        <v>4385</v>
      </c>
      <c r="AK2554">
        <v>429</v>
      </c>
      <c r="AL2554">
        <v>3127354</v>
      </c>
      <c r="AM2554" t="s">
        <v>4385</v>
      </c>
      <c r="AN2554" t="s">
        <v>5940</v>
      </c>
      <c r="AO2554">
        <v>0</v>
      </c>
      <c r="AP2554">
        <v>3134202</v>
      </c>
      <c r="AQ2554" t="s">
        <v>4463</v>
      </c>
      <c r="AR2554">
        <v>40800</v>
      </c>
    </row>
    <row r="2555" spans="1:44" x14ac:dyDescent="0.25">
      <c r="A2555">
        <v>3529005</v>
      </c>
      <c r="B2555">
        <v>2</v>
      </c>
      <c r="C2555" t="s">
        <v>891</v>
      </c>
      <c r="D2555" t="s">
        <v>3355</v>
      </c>
      <c r="E2555" t="s">
        <v>5940</v>
      </c>
      <c r="F2555">
        <v>624</v>
      </c>
      <c r="G2555">
        <v>3600</v>
      </c>
      <c r="H2555" t="s">
        <v>5940</v>
      </c>
      <c r="I2555" t="s">
        <v>5940</v>
      </c>
      <c r="J2555" t="s">
        <v>5940</v>
      </c>
      <c r="K2555">
        <v>8400</v>
      </c>
      <c r="L2555">
        <v>0</v>
      </c>
      <c r="M2555">
        <v>6248</v>
      </c>
      <c r="N2555">
        <v>0</v>
      </c>
      <c r="O2555">
        <v>0</v>
      </c>
      <c r="P2555">
        <v>0</v>
      </c>
      <c r="R2555">
        <v>3529005</v>
      </c>
      <c r="S2555" t="s">
        <v>5940</v>
      </c>
      <c r="T2555">
        <v>624</v>
      </c>
      <c r="U2555">
        <v>3600</v>
      </c>
      <c r="V2555" t="s">
        <v>5940</v>
      </c>
      <c r="W2555" t="s">
        <v>5940</v>
      </c>
      <c r="X2555" t="s">
        <v>5940</v>
      </c>
      <c r="Z2555">
        <v>3127370</v>
      </c>
      <c r="AB2555" t="s">
        <v>5940</v>
      </c>
      <c r="AC2555">
        <v>3127370</v>
      </c>
      <c r="AD2555" t="s">
        <v>4386</v>
      </c>
      <c r="AE2555">
        <v>432</v>
      </c>
      <c r="AF2555">
        <v>3127370</v>
      </c>
      <c r="AG2555" t="s">
        <v>4386</v>
      </c>
      <c r="AH2555">
        <v>138</v>
      </c>
      <c r="AI2555">
        <v>3127370</v>
      </c>
      <c r="AJ2555" t="s">
        <v>4386</v>
      </c>
      <c r="AK2555">
        <v>13</v>
      </c>
      <c r="AL2555">
        <v>3127370</v>
      </c>
      <c r="AM2555" t="s">
        <v>4386</v>
      </c>
      <c r="AN2555" t="s">
        <v>5940</v>
      </c>
      <c r="AO2555">
        <v>0</v>
      </c>
      <c r="AP2555">
        <v>3134301</v>
      </c>
      <c r="AQ2555" t="s">
        <v>4464</v>
      </c>
      <c r="AR2555">
        <v>7360</v>
      </c>
    </row>
    <row r="2556" spans="1:44" x14ac:dyDescent="0.25">
      <c r="A2556">
        <v>3529104</v>
      </c>
      <c r="B2556">
        <v>2</v>
      </c>
      <c r="C2556" t="s">
        <v>891</v>
      </c>
      <c r="D2556" t="s">
        <v>3356</v>
      </c>
      <c r="E2556" t="s">
        <v>5940</v>
      </c>
      <c r="F2556" t="s">
        <v>5940</v>
      </c>
      <c r="G2556">
        <v>240</v>
      </c>
      <c r="H2556">
        <v>216</v>
      </c>
      <c r="I2556">
        <v>24</v>
      </c>
      <c r="J2556">
        <v>48</v>
      </c>
      <c r="K2556">
        <v>0</v>
      </c>
      <c r="L2556">
        <v>0</v>
      </c>
      <c r="M2556">
        <v>370</v>
      </c>
      <c r="N2556">
        <v>0</v>
      </c>
      <c r="O2556">
        <v>72</v>
      </c>
      <c r="P2556">
        <v>190</v>
      </c>
      <c r="R2556">
        <v>3529104</v>
      </c>
      <c r="S2556" t="s">
        <v>5940</v>
      </c>
      <c r="T2556" t="s">
        <v>5940</v>
      </c>
      <c r="U2556">
        <v>240</v>
      </c>
      <c r="V2556">
        <v>216</v>
      </c>
      <c r="W2556">
        <v>24</v>
      </c>
      <c r="X2556">
        <v>48</v>
      </c>
      <c r="Z2556">
        <v>3127388</v>
      </c>
      <c r="AB2556" t="s">
        <v>5940</v>
      </c>
      <c r="AC2556">
        <v>3127388</v>
      </c>
      <c r="AD2556" t="s">
        <v>4387</v>
      </c>
      <c r="AE2556">
        <v>72</v>
      </c>
      <c r="AF2556">
        <v>3127388</v>
      </c>
      <c r="AG2556" t="s">
        <v>4387</v>
      </c>
      <c r="AH2556">
        <v>2200</v>
      </c>
      <c r="AI2556">
        <v>3127388</v>
      </c>
      <c r="AJ2556" t="s">
        <v>4387</v>
      </c>
      <c r="AK2556">
        <v>98</v>
      </c>
      <c r="AL2556">
        <v>3127388</v>
      </c>
      <c r="AM2556" t="s">
        <v>4387</v>
      </c>
      <c r="AN2556" t="s">
        <v>5940</v>
      </c>
      <c r="AO2556">
        <v>0</v>
      </c>
      <c r="AP2556">
        <v>3134400</v>
      </c>
      <c r="AQ2556" t="s">
        <v>4465</v>
      </c>
      <c r="AR2556">
        <v>4950</v>
      </c>
    </row>
    <row r="2557" spans="1:44" x14ac:dyDescent="0.25">
      <c r="A2557">
        <v>3529203</v>
      </c>
      <c r="B2557">
        <v>2</v>
      </c>
      <c r="C2557" t="s">
        <v>891</v>
      </c>
      <c r="D2557" t="s">
        <v>3357</v>
      </c>
      <c r="E2557">
        <v>750931</v>
      </c>
      <c r="F2557">
        <v>4320</v>
      </c>
      <c r="G2557">
        <v>5040</v>
      </c>
      <c r="H2557">
        <v>3858</v>
      </c>
      <c r="I2557">
        <v>29</v>
      </c>
      <c r="J2557">
        <v>600</v>
      </c>
      <c r="K2557">
        <v>1035000</v>
      </c>
      <c r="L2557">
        <v>2820</v>
      </c>
      <c r="M2557">
        <v>1920</v>
      </c>
      <c r="N2557">
        <v>0</v>
      </c>
      <c r="O2557">
        <v>0</v>
      </c>
      <c r="P2557">
        <v>689</v>
      </c>
      <c r="R2557">
        <v>3529203</v>
      </c>
      <c r="S2557">
        <v>750931</v>
      </c>
      <c r="T2557">
        <v>4320</v>
      </c>
      <c r="U2557">
        <v>5040</v>
      </c>
      <c r="V2557">
        <v>3858</v>
      </c>
      <c r="W2557">
        <v>29</v>
      </c>
      <c r="X2557">
        <v>600</v>
      </c>
      <c r="Z2557">
        <v>3127404</v>
      </c>
      <c r="AB2557" t="s">
        <v>5940</v>
      </c>
      <c r="AC2557">
        <v>3127404</v>
      </c>
      <c r="AD2557" t="s">
        <v>4388</v>
      </c>
      <c r="AE2557" t="s">
        <v>5940</v>
      </c>
      <c r="AF2557">
        <v>3127404</v>
      </c>
      <c r="AG2557" t="s">
        <v>4388</v>
      </c>
      <c r="AH2557">
        <v>80</v>
      </c>
      <c r="AI2557">
        <v>3127404</v>
      </c>
      <c r="AJ2557" t="s">
        <v>4388</v>
      </c>
      <c r="AK2557">
        <v>21</v>
      </c>
      <c r="AL2557">
        <v>3127404</v>
      </c>
      <c r="AM2557" t="s">
        <v>4388</v>
      </c>
      <c r="AN2557" t="s">
        <v>5940</v>
      </c>
      <c r="AO2557">
        <v>0</v>
      </c>
      <c r="AP2557">
        <v>3134509</v>
      </c>
      <c r="AQ2557" t="s">
        <v>4466</v>
      </c>
      <c r="AR2557">
        <v>10000</v>
      </c>
    </row>
    <row r="2558" spans="1:44" x14ac:dyDescent="0.25">
      <c r="A2558">
        <v>3529302</v>
      </c>
      <c r="B2558">
        <v>2</v>
      </c>
      <c r="C2558" t="s">
        <v>891</v>
      </c>
      <c r="D2558" t="s">
        <v>3358</v>
      </c>
      <c r="E2558">
        <v>1062783</v>
      </c>
      <c r="F2558">
        <v>261</v>
      </c>
      <c r="G2558">
        <v>3672</v>
      </c>
      <c r="H2558" t="s">
        <v>5940</v>
      </c>
      <c r="I2558" t="s">
        <v>5940</v>
      </c>
      <c r="J2558" t="s">
        <v>5940</v>
      </c>
      <c r="K2558">
        <v>1717360</v>
      </c>
      <c r="L2558">
        <v>400</v>
      </c>
      <c r="M2558">
        <v>1216</v>
      </c>
      <c r="N2558">
        <v>0</v>
      </c>
      <c r="O2558">
        <v>0</v>
      </c>
      <c r="P2558">
        <v>0</v>
      </c>
      <c r="R2558">
        <v>3529302</v>
      </c>
      <c r="S2558">
        <v>1062783</v>
      </c>
      <c r="T2558">
        <v>261</v>
      </c>
      <c r="U2558">
        <v>3672</v>
      </c>
      <c r="V2558" t="s">
        <v>5940</v>
      </c>
      <c r="W2558" t="s">
        <v>5940</v>
      </c>
      <c r="X2558" t="s">
        <v>5940</v>
      </c>
      <c r="Z2558">
        <v>3127503</v>
      </c>
      <c r="AB2558" t="s">
        <v>5940</v>
      </c>
      <c r="AC2558">
        <v>3127503</v>
      </c>
      <c r="AD2558" t="s">
        <v>4389</v>
      </c>
      <c r="AE2558" t="s">
        <v>5940</v>
      </c>
      <c r="AF2558">
        <v>3127503</v>
      </c>
      <c r="AG2558" t="s">
        <v>4389</v>
      </c>
      <c r="AH2558">
        <v>4000</v>
      </c>
      <c r="AI2558">
        <v>3127503</v>
      </c>
      <c r="AJ2558" t="s">
        <v>4389</v>
      </c>
      <c r="AK2558">
        <v>72</v>
      </c>
      <c r="AL2558">
        <v>3127503</v>
      </c>
      <c r="AM2558" t="s">
        <v>4389</v>
      </c>
      <c r="AN2558" t="s">
        <v>5940</v>
      </c>
      <c r="AO2558">
        <v>0</v>
      </c>
      <c r="AP2558">
        <v>3134608</v>
      </c>
      <c r="AQ2558" t="s">
        <v>4467</v>
      </c>
      <c r="AR2558">
        <v>1980</v>
      </c>
    </row>
    <row r="2559" spans="1:44" x14ac:dyDescent="0.25">
      <c r="A2559">
        <v>3529401</v>
      </c>
      <c r="B2559">
        <v>2</v>
      </c>
      <c r="C2559" t="s">
        <v>891</v>
      </c>
      <c r="D2559" t="s">
        <v>3359</v>
      </c>
      <c r="E2559" t="s">
        <v>5940</v>
      </c>
      <c r="F2559" t="s">
        <v>5940</v>
      </c>
      <c r="G2559">
        <v>0</v>
      </c>
      <c r="H2559" t="s">
        <v>5940</v>
      </c>
      <c r="I2559" t="s">
        <v>5940</v>
      </c>
      <c r="J2559" t="s">
        <v>5940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R2559">
        <v>3529401</v>
      </c>
      <c r="S2559" t="s">
        <v>5940</v>
      </c>
      <c r="T2559" t="s">
        <v>5940</v>
      </c>
      <c r="U2559">
        <v>0</v>
      </c>
      <c r="V2559" t="s">
        <v>5940</v>
      </c>
      <c r="W2559" t="s">
        <v>5940</v>
      </c>
      <c r="X2559" t="s">
        <v>5940</v>
      </c>
      <c r="Z2559">
        <v>3127602</v>
      </c>
      <c r="AB2559" t="s">
        <v>5940</v>
      </c>
      <c r="AC2559">
        <v>3127602</v>
      </c>
      <c r="AD2559" t="s">
        <v>4390</v>
      </c>
      <c r="AE2559">
        <v>48</v>
      </c>
      <c r="AF2559">
        <v>3127602</v>
      </c>
      <c r="AG2559" t="s">
        <v>4390</v>
      </c>
      <c r="AH2559">
        <v>8400</v>
      </c>
      <c r="AI2559">
        <v>3127602</v>
      </c>
      <c r="AJ2559" t="s">
        <v>4390</v>
      </c>
      <c r="AK2559">
        <v>168</v>
      </c>
      <c r="AL2559">
        <v>3127602</v>
      </c>
      <c r="AM2559" t="s">
        <v>4390</v>
      </c>
      <c r="AN2559" t="s">
        <v>5940</v>
      </c>
      <c r="AO2559">
        <v>0</v>
      </c>
      <c r="AP2559">
        <v>3134707</v>
      </c>
      <c r="AQ2559" t="s">
        <v>4468</v>
      </c>
      <c r="AR2559">
        <v>54</v>
      </c>
    </row>
    <row r="2560" spans="1:44" x14ac:dyDescent="0.25">
      <c r="A2560">
        <v>3529500</v>
      </c>
      <c r="B2560">
        <v>2</v>
      </c>
      <c r="C2560" t="s">
        <v>891</v>
      </c>
      <c r="D2560" t="s">
        <v>3360</v>
      </c>
      <c r="E2560">
        <v>116812</v>
      </c>
      <c r="F2560">
        <v>387</v>
      </c>
      <c r="G2560">
        <v>4550</v>
      </c>
      <c r="H2560">
        <v>255</v>
      </c>
      <c r="I2560">
        <v>90</v>
      </c>
      <c r="J2560">
        <v>256</v>
      </c>
      <c r="K2560">
        <v>306000</v>
      </c>
      <c r="L2560">
        <v>168</v>
      </c>
      <c r="M2560">
        <v>3286</v>
      </c>
      <c r="N2560">
        <v>0</v>
      </c>
      <c r="O2560">
        <v>25</v>
      </c>
      <c r="P2560">
        <v>27</v>
      </c>
      <c r="R2560">
        <v>3529500</v>
      </c>
      <c r="S2560">
        <v>116812</v>
      </c>
      <c r="T2560">
        <v>387</v>
      </c>
      <c r="U2560">
        <v>4550</v>
      </c>
      <c r="V2560">
        <v>255</v>
      </c>
      <c r="W2560">
        <v>90</v>
      </c>
      <c r="X2560">
        <v>256</v>
      </c>
      <c r="Z2560">
        <v>3127701</v>
      </c>
      <c r="AB2560" t="s">
        <v>5940</v>
      </c>
      <c r="AC2560">
        <v>3127701</v>
      </c>
      <c r="AD2560" t="s">
        <v>4391</v>
      </c>
      <c r="AE2560">
        <v>105</v>
      </c>
      <c r="AF2560">
        <v>3127701</v>
      </c>
      <c r="AG2560" t="s">
        <v>4391</v>
      </c>
      <c r="AH2560">
        <v>7500</v>
      </c>
      <c r="AI2560">
        <v>3127701</v>
      </c>
      <c r="AJ2560" t="s">
        <v>4391</v>
      </c>
      <c r="AK2560">
        <v>174</v>
      </c>
      <c r="AL2560">
        <v>3127701</v>
      </c>
      <c r="AM2560" t="s">
        <v>4391</v>
      </c>
      <c r="AN2560" t="s">
        <v>5940</v>
      </c>
      <c r="AO2560">
        <v>0</v>
      </c>
      <c r="AP2560">
        <v>3134806</v>
      </c>
      <c r="AQ2560" t="s">
        <v>4469</v>
      </c>
      <c r="AR2560">
        <v>6038</v>
      </c>
    </row>
    <row r="2561" spans="1:44" x14ac:dyDescent="0.25">
      <c r="A2561">
        <v>3529609</v>
      </c>
      <c r="B2561">
        <v>2</v>
      </c>
      <c r="C2561" t="s">
        <v>891</v>
      </c>
      <c r="D2561" t="s">
        <v>3361</v>
      </c>
      <c r="E2561">
        <v>4380</v>
      </c>
      <c r="F2561" t="s">
        <v>5940</v>
      </c>
      <c r="G2561">
        <v>1800</v>
      </c>
      <c r="H2561">
        <v>2053</v>
      </c>
      <c r="I2561">
        <v>12</v>
      </c>
      <c r="J2561" t="s">
        <v>5940</v>
      </c>
      <c r="K2561">
        <v>360000</v>
      </c>
      <c r="L2561">
        <v>2</v>
      </c>
      <c r="M2561">
        <v>1188</v>
      </c>
      <c r="N2561">
        <v>240</v>
      </c>
      <c r="O2561">
        <v>8</v>
      </c>
      <c r="P2561">
        <v>18</v>
      </c>
      <c r="R2561">
        <v>3529609</v>
      </c>
      <c r="S2561">
        <v>4380</v>
      </c>
      <c r="T2561" t="s">
        <v>5940</v>
      </c>
      <c r="U2561">
        <v>1800</v>
      </c>
      <c r="V2561">
        <v>2053</v>
      </c>
      <c r="W2561">
        <v>12</v>
      </c>
      <c r="X2561" t="s">
        <v>5940</v>
      </c>
      <c r="Z2561">
        <v>3127800</v>
      </c>
      <c r="AB2561" t="s">
        <v>5940</v>
      </c>
      <c r="AC2561">
        <v>3127800</v>
      </c>
      <c r="AD2561" t="s">
        <v>4392</v>
      </c>
      <c r="AE2561">
        <v>253</v>
      </c>
      <c r="AF2561">
        <v>3127800</v>
      </c>
      <c r="AG2561" t="s">
        <v>4392</v>
      </c>
      <c r="AH2561">
        <v>4800</v>
      </c>
      <c r="AI2561">
        <v>3127800</v>
      </c>
      <c r="AJ2561" t="s">
        <v>4392</v>
      </c>
      <c r="AK2561">
        <v>909</v>
      </c>
      <c r="AL2561">
        <v>3127800</v>
      </c>
      <c r="AM2561" t="s">
        <v>4392</v>
      </c>
      <c r="AN2561" t="s">
        <v>5940</v>
      </c>
      <c r="AO2561">
        <v>0</v>
      </c>
      <c r="AP2561">
        <v>3134905</v>
      </c>
      <c r="AQ2561" t="s">
        <v>4470</v>
      </c>
      <c r="AR2561">
        <v>3280</v>
      </c>
    </row>
    <row r="2562" spans="1:44" x14ac:dyDescent="0.25">
      <c r="A2562">
        <v>3529658</v>
      </c>
      <c r="B2562">
        <v>2</v>
      </c>
      <c r="C2562" t="s">
        <v>891</v>
      </c>
      <c r="D2562" t="s">
        <v>3362</v>
      </c>
      <c r="E2562" t="s">
        <v>5940</v>
      </c>
      <c r="F2562">
        <v>560</v>
      </c>
      <c r="G2562">
        <v>2940</v>
      </c>
      <c r="H2562">
        <v>1050</v>
      </c>
      <c r="I2562">
        <v>7</v>
      </c>
      <c r="J2562">
        <v>27</v>
      </c>
      <c r="K2562">
        <v>59130</v>
      </c>
      <c r="L2562">
        <v>235</v>
      </c>
      <c r="M2562">
        <v>1400</v>
      </c>
      <c r="N2562">
        <v>0</v>
      </c>
      <c r="O2562">
        <v>0</v>
      </c>
      <c r="P2562">
        <v>121</v>
      </c>
      <c r="R2562">
        <v>3529658</v>
      </c>
      <c r="S2562" t="s">
        <v>5940</v>
      </c>
      <c r="T2562">
        <v>560</v>
      </c>
      <c r="U2562">
        <v>2940</v>
      </c>
      <c r="V2562">
        <v>1050</v>
      </c>
      <c r="W2562">
        <v>7</v>
      </c>
      <c r="X2562">
        <v>27</v>
      </c>
      <c r="Z2562">
        <v>3127909</v>
      </c>
      <c r="AB2562" t="s">
        <v>5940</v>
      </c>
      <c r="AC2562">
        <v>3127909</v>
      </c>
      <c r="AD2562" t="s">
        <v>4393</v>
      </c>
      <c r="AE2562" t="s">
        <v>5940</v>
      </c>
      <c r="AF2562">
        <v>3127909</v>
      </c>
      <c r="AG2562" t="s">
        <v>4393</v>
      </c>
      <c r="AH2562" t="s">
        <v>5940</v>
      </c>
      <c r="AI2562">
        <v>3127909</v>
      </c>
      <c r="AJ2562" t="s">
        <v>4393</v>
      </c>
      <c r="AK2562" t="s">
        <v>5940</v>
      </c>
      <c r="AL2562">
        <v>3127909</v>
      </c>
      <c r="AM2562" t="s">
        <v>4393</v>
      </c>
      <c r="AN2562">
        <v>960</v>
      </c>
      <c r="AO2562">
        <v>0</v>
      </c>
      <c r="AP2562">
        <v>3135001</v>
      </c>
      <c r="AQ2562" t="s">
        <v>4471</v>
      </c>
      <c r="AR2562">
        <v>117</v>
      </c>
    </row>
    <row r="2563" spans="1:44" x14ac:dyDescent="0.25">
      <c r="A2563">
        <v>3529708</v>
      </c>
      <c r="B2563">
        <v>2</v>
      </c>
      <c r="C2563" t="s">
        <v>891</v>
      </c>
      <c r="D2563" t="s">
        <v>3363</v>
      </c>
      <c r="E2563">
        <v>1867142</v>
      </c>
      <c r="F2563">
        <v>86230</v>
      </c>
      <c r="G2563">
        <v>8784</v>
      </c>
      <c r="H2563">
        <v>17966</v>
      </c>
      <c r="I2563" t="s">
        <v>5940</v>
      </c>
      <c r="J2563">
        <v>7800</v>
      </c>
      <c r="K2563">
        <v>3870000</v>
      </c>
      <c r="L2563">
        <v>67620</v>
      </c>
      <c r="M2563">
        <v>38700</v>
      </c>
      <c r="N2563">
        <v>660</v>
      </c>
      <c r="O2563">
        <v>0</v>
      </c>
      <c r="P2563">
        <v>9264</v>
      </c>
      <c r="R2563">
        <v>3529708</v>
      </c>
      <c r="S2563">
        <v>1867142</v>
      </c>
      <c r="T2563">
        <v>86230</v>
      </c>
      <c r="U2563">
        <v>8784</v>
      </c>
      <c r="V2563">
        <v>17966</v>
      </c>
      <c r="W2563" t="s">
        <v>5940</v>
      </c>
      <c r="X2563">
        <v>7800</v>
      </c>
      <c r="Z2563">
        <v>3128006</v>
      </c>
      <c r="AB2563" t="s">
        <v>5940</v>
      </c>
      <c r="AC2563">
        <v>3128006</v>
      </c>
      <c r="AD2563" t="s">
        <v>4394</v>
      </c>
      <c r="AE2563">
        <v>8</v>
      </c>
      <c r="AF2563">
        <v>3128006</v>
      </c>
      <c r="AG2563" t="s">
        <v>4394</v>
      </c>
      <c r="AH2563">
        <v>22800</v>
      </c>
      <c r="AI2563">
        <v>3128006</v>
      </c>
      <c r="AJ2563" t="s">
        <v>4394</v>
      </c>
      <c r="AK2563">
        <v>180</v>
      </c>
      <c r="AL2563">
        <v>3128006</v>
      </c>
      <c r="AM2563" t="s">
        <v>4394</v>
      </c>
      <c r="AN2563" t="s">
        <v>5940</v>
      </c>
      <c r="AO2563">
        <v>0</v>
      </c>
      <c r="AP2563">
        <v>3135050</v>
      </c>
      <c r="AQ2563" t="s">
        <v>4472</v>
      </c>
      <c r="AR2563">
        <v>4000</v>
      </c>
    </row>
    <row r="2564" spans="1:44" x14ac:dyDescent="0.25">
      <c r="A2564">
        <v>3529807</v>
      </c>
      <c r="B2564">
        <v>2</v>
      </c>
      <c r="C2564" t="s">
        <v>891</v>
      </c>
      <c r="D2564" t="s">
        <v>3364</v>
      </c>
      <c r="E2564">
        <v>917805</v>
      </c>
      <c r="F2564" t="s">
        <v>5940</v>
      </c>
      <c r="G2564">
        <v>1770</v>
      </c>
      <c r="H2564" t="s">
        <v>5940</v>
      </c>
      <c r="I2564">
        <v>30</v>
      </c>
      <c r="J2564">
        <v>9</v>
      </c>
      <c r="K2564">
        <v>1117600</v>
      </c>
      <c r="L2564">
        <v>810</v>
      </c>
      <c r="M2564">
        <v>1770</v>
      </c>
      <c r="N2564">
        <v>0</v>
      </c>
      <c r="O2564">
        <v>30</v>
      </c>
      <c r="P2564">
        <v>9</v>
      </c>
      <c r="R2564">
        <v>3529807</v>
      </c>
      <c r="S2564">
        <v>917805</v>
      </c>
      <c r="T2564" t="s">
        <v>5940</v>
      </c>
      <c r="U2564">
        <v>1770</v>
      </c>
      <c r="V2564" t="s">
        <v>5940</v>
      </c>
      <c r="W2564">
        <v>30</v>
      </c>
      <c r="X2564">
        <v>9</v>
      </c>
      <c r="Z2564">
        <v>3128105</v>
      </c>
      <c r="AB2564" t="s">
        <v>5940</v>
      </c>
      <c r="AC2564">
        <v>3128105</v>
      </c>
      <c r="AD2564" t="s">
        <v>4395</v>
      </c>
      <c r="AE2564">
        <v>250</v>
      </c>
      <c r="AF2564">
        <v>3128105</v>
      </c>
      <c r="AG2564" t="s">
        <v>4395</v>
      </c>
      <c r="AH2564" t="s">
        <v>5940</v>
      </c>
      <c r="AI2564">
        <v>3128105</v>
      </c>
      <c r="AJ2564" t="s">
        <v>4395</v>
      </c>
      <c r="AK2564">
        <v>1200</v>
      </c>
      <c r="AL2564">
        <v>3128105</v>
      </c>
      <c r="AM2564" t="s">
        <v>4395</v>
      </c>
      <c r="AN2564">
        <v>240</v>
      </c>
      <c r="AO2564">
        <v>0</v>
      </c>
      <c r="AP2564">
        <v>3135076</v>
      </c>
      <c r="AQ2564" t="s">
        <v>4473</v>
      </c>
      <c r="AR2564">
        <v>500</v>
      </c>
    </row>
    <row r="2565" spans="1:44" x14ac:dyDescent="0.25">
      <c r="A2565">
        <v>3530003</v>
      </c>
      <c r="B2565">
        <v>2</v>
      </c>
      <c r="C2565" t="s">
        <v>891</v>
      </c>
      <c r="D2565" t="s">
        <v>3366</v>
      </c>
      <c r="E2565" t="s">
        <v>5940</v>
      </c>
      <c r="F2565">
        <v>600</v>
      </c>
      <c r="G2565">
        <v>9757</v>
      </c>
      <c r="H2565">
        <v>575</v>
      </c>
      <c r="I2565">
        <v>8</v>
      </c>
      <c r="J2565" t="s">
        <v>5940</v>
      </c>
      <c r="K2565">
        <v>10500</v>
      </c>
      <c r="L2565">
        <v>0</v>
      </c>
      <c r="M2565">
        <v>1650</v>
      </c>
      <c r="N2565">
        <v>180</v>
      </c>
      <c r="O2565">
        <v>0</v>
      </c>
      <c r="P2565">
        <v>20</v>
      </c>
      <c r="R2565">
        <v>3530003</v>
      </c>
      <c r="S2565" t="s">
        <v>5940</v>
      </c>
      <c r="T2565">
        <v>600</v>
      </c>
      <c r="U2565">
        <v>9757</v>
      </c>
      <c r="V2565">
        <v>575</v>
      </c>
      <c r="W2565">
        <v>8</v>
      </c>
      <c r="X2565" t="s">
        <v>5940</v>
      </c>
      <c r="Z2565">
        <v>3128204</v>
      </c>
      <c r="AB2565" t="s">
        <v>5940</v>
      </c>
      <c r="AC2565">
        <v>3128204</v>
      </c>
      <c r="AD2565" t="s">
        <v>4396</v>
      </c>
      <c r="AE2565">
        <v>283</v>
      </c>
      <c r="AF2565">
        <v>3128204</v>
      </c>
      <c r="AG2565" t="s">
        <v>4396</v>
      </c>
      <c r="AH2565">
        <v>8750</v>
      </c>
      <c r="AI2565">
        <v>3128204</v>
      </c>
      <c r="AJ2565" t="s">
        <v>4396</v>
      </c>
      <c r="AK2565">
        <v>79</v>
      </c>
      <c r="AL2565">
        <v>3128204</v>
      </c>
      <c r="AM2565" t="s">
        <v>4396</v>
      </c>
      <c r="AN2565" t="s">
        <v>5940</v>
      </c>
      <c r="AO2565">
        <v>0</v>
      </c>
      <c r="AP2565">
        <v>3135100</v>
      </c>
      <c r="AQ2565" t="s">
        <v>4474</v>
      </c>
      <c r="AR2565">
        <v>3150</v>
      </c>
    </row>
    <row r="2566" spans="1:44" x14ac:dyDescent="0.25">
      <c r="A2566">
        <v>3529906</v>
      </c>
      <c r="B2566">
        <v>2</v>
      </c>
      <c r="C2566" t="s">
        <v>891</v>
      </c>
      <c r="D2566" t="s">
        <v>3365</v>
      </c>
      <c r="E2566" t="s">
        <v>5940</v>
      </c>
      <c r="F2566" t="s">
        <v>5940</v>
      </c>
      <c r="G2566">
        <v>16</v>
      </c>
      <c r="H2566" t="s">
        <v>5940</v>
      </c>
      <c r="I2566" t="s">
        <v>5940</v>
      </c>
      <c r="J2566">
        <v>2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R2566">
        <v>3529906</v>
      </c>
      <c r="S2566" t="s">
        <v>5940</v>
      </c>
      <c r="T2566" t="s">
        <v>5940</v>
      </c>
      <c r="U2566">
        <v>16</v>
      </c>
      <c r="V2566" t="s">
        <v>5940</v>
      </c>
      <c r="W2566" t="s">
        <v>5940</v>
      </c>
      <c r="X2566">
        <v>2</v>
      </c>
      <c r="Z2566">
        <v>3128253</v>
      </c>
      <c r="AB2566" t="s">
        <v>5940</v>
      </c>
      <c r="AC2566">
        <v>3128253</v>
      </c>
      <c r="AD2566" t="s">
        <v>4397</v>
      </c>
      <c r="AE2566">
        <v>50</v>
      </c>
      <c r="AF2566">
        <v>3128253</v>
      </c>
      <c r="AG2566" t="s">
        <v>4397</v>
      </c>
      <c r="AH2566">
        <v>4500</v>
      </c>
      <c r="AI2566">
        <v>3128253</v>
      </c>
      <c r="AJ2566" t="s">
        <v>4397</v>
      </c>
      <c r="AK2566">
        <v>240</v>
      </c>
      <c r="AL2566">
        <v>3128253</v>
      </c>
      <c r="AM2566" t="s">
        <v>4397</v>
      </c>
      <c r="AN2566" t="s">
        <v>5940</v>
      </c>
      <c r="AO2566">
        <v>0</v>
      </c>
      <c r="AP2566">
        <v>3135209</v>
      </c>
      <c r="AQ2566" t="s">
        <v>4475</v>
      </c>
      <c r="AR2566">
        <v>6000</v>
      </c>
    </row>
    <row r="2567" spans="1:44" x14ac:dyDescent="0.25">
      <c r="A2567">
        <v>3530102</v>
      </c>
      <c r="B2567">
        <v>2</v>
      </c>
      <c r="C2567" t="s">
        <v>891</v>
      </c>
      <c r="D2567" t="s">
        <v>3367</v>
      </c>
      <c r="E2567">
        <v>365432</v>
      </c>
      <c r="F2567">
        <v>768</v>
      </c>
      <c r="G2567">
        <v>8460</v>
      </c>
      <c r="H2567" t="s">
        <v>5940</v>
      </c>
      <c r="I2567">
        <v>22</v>
      </c>
      <c r="J2567">
        <v>450</v>
      </c>
      <c r="K2567">
        <v>546000</v>
      </c>
      <c r="L2567">
        <v>48</v>
      </c>
      <c r="M2567">
        <v>6390</v>
      </c>
      <c r="N2567">
        <v>0</v>
      </c>
      <c r="O2567">
        <v>16</v>
      </c>
      <c r="P2567">
        <v>950</v>
      </c>
      <c r="R2567">
        <v>3530102</v>
      </c>
      <c r="S2567">
        <v>365432</v>
      </c>
      <c r="T2567">
        <v>768</v>
      </c>
      <c r="U2567">
        <v>8460</v>
      </c>
      <c r="V2567" t="s">
        <v>5940</v>
      </c>
      <c r="W2567">
        <v>22</v>
      </c>
      <c r="X2567">
        <v>450</v>
      </c>
      <c r="Z2567">
        <v>3128303</v>
      </c>
      <c r="AB2567">
        <v>20</v>
      </c>
      <c r="AC2567">
        <v>3128303</v>
      </c>
      <c r="AD2567" t="s">
        <v>4398</v>
      </c>
      <c r="AE2567">
        <v>105</v>
      </c>
      <c r="AF2567">
        <v>3128303</v>
      </c>
      <c r="AG2567" t="s">
        <v>4398</v>
      </c>
      <c r="AH2567">
        <v>209100</v>
      </c>
      <c r="AI2567">
        <v>3128303</v>
      </c>
      <c r="AJ2567" t="s">
        <v>4398</v>
      </c>
      <c r="AK2567">
        <v>83</v>
      </c>
      <c r="AL2567">
        <v>3128303</v>
      </c>
      <c r="AM2567" t="s">
        <v>4398</v>
      </c>
      <c r="AN2567">
        <v>198</v>
      </c>
      <c r="AO2567">
        <v>0</v>
      </c>
      <c r="AP2567">
        <v>3135308</v>
      </c>
      <c r="AQ2567" t="s">
        <v>4476</v>
      </c>
      <c r="AR2567">
        <v>1650</v>
      </c>
    </row>
    <row r="2568" spans="1:44" x14ac:dyDescent="0.25">
      <c r="A2568">
        <v>3530201</v>
      </c>
      <c r="B2568">
        <v>2</v>
      </c>
      <c r="C2568" t="s">
        <v>891</v>
      </c>
      <c r="D2568" t="s">
        <v>3368</v>
      </c>
      <c r="E2568">
        <v>14602</v>
      </c>
      <c r="F2568">
        <v>2700</v>
      </c>
      <c r="G2568">
        <v>1140</v>
      </c>
      <c r="H2568">
        <v>600</v>
      </c>
      <c r="I2568" t="s">
        <v>5940</v>
      </c>
      <c r="J2568">
        <v>1546</v>
      </c>
      <c r="K2568">
        <v>150000</v>
      </c>
      <c r="L2568">
        <v>600</v>
      </c>
      <c r="M2568">
        <v>2304</v>
      </c>
      <c r="N2568">
        <v>30</v>
      </c>
      <c r="O2568">
        <v>0</v>
      </c>
      <c r="P2568">
        <v>162</v>
      </c>
      <c r="R2568">
        <v>3530201</v>
      </c>
      <c r="S2568">
        <v>14602</v>
      </c>
      <c r="T2568">
        <v>2700</v>
      </c>
      <c r="U2568">
        <v>1140</v>
      </c>
      <c r="V2568">
        <v>600</v>
      </c>
      <c r="W2568" t="s">
        <v>5940</v>
      </c>
      <c r="X2568">
        <v>1546</v>
      </c>
      <c r="Z2568">
        <v>3128402</v>
      </c>
      <c r="AB2568" t="s">
        <v>5940</v>
      </c>
      <c r="AC2568">
        <v>3128402</v>
      </c>
      <c r="AD2568" t="s">
        <v>4399</v>
      </c>
      <c r="AE2568">
        <v>46</v>
      </c>
      <c r="AF2568">
        <v>3128402</v>
      </c>
      <c r="AG2568" t="s">
        <v>4399</v>
      </c>
      <c r="AH2568">
        <v>5400</v>
      </c>
      <c r="AI2568">
        <v>3128402</v>
      </c>
      <c r="AJ2568" t="s">
        <v>4399</v>
      </c>
      <c r="AK2568">
        <v>1770</v>
      </c>
      <c r="AL2568">
        <v>3128402</v>
      </c>
      <c r="AM2568" t="s">
        <v>4399</v>
      </c>
      <c r="AN2568" t="s">
        <v>5940</v>
      </c>
      <c r="AO2568">
        <v>0</v>
      </c>
      <c r="AP2568">
        <v>3135357</v>
      </c>
      <c r="AQ2568" t="s">
        <v>4477</v>
      </c>
      <c r="AR2568">
        <v>325</v>
      </c>
    </row>
    <row r="2569" spans="1:44" x14ac:dyDescent="0.25">
      <c r="A2569">
        <v>3530300</v>
      </c>
      <c r="B2569">
        <v>2</v>
      </c>
      <c r="C2569" t="s">
        <v>891</v>
      </c>
      <c r="D2569" t="s">
        <v>3369</v>
      </c>
      <c r="E2569">
        <v>150187</v>
      </c>
      <c r="F2569">
        <v>255</v>
      </c>
      <c r="G2569">
        <v>3010</v>
      </c>
      <c r="H2569">
        <v>30</v>
      </c>
      <c r="I2569">
        <v>180</v>
      </c>
      <c r="J2569">
        <v>8</v>
      </c>
      <c r="K2569">
        <v>382400</v>
      </c>
      <c r="L2569">
        <v>150</v>
      </c>
      <c r="M2569">
        <v>1564</v>
      </c>
      <c r="N2569">
        <v>21</v>
      </c>
      <c r="O2569">
        <v>7</v>
      </c>
      <c r="P2569">
        <v>7</v>
      </c>
      <c r="R2569">
        <v>3530300</v>
      </c>
      <c r="S2569">
        <v>150187</v>
      </c>
      <c r="T2569">
        <v>255</v>
      </c>
      <c r="U2569">
        <v>3010</v>
      </c>
      <c r="V2569">
        <v>30</v>
      </c>
      <c r="W2569">
        <v>180</v>
      </c>
      <c r="X2569">
        <v>8</v>
      </c>
      <c r="Z2569">
        <v>3128501</v>
      </c>
      <c r="AB2569" t="s">
        <v>5940</v>
      </c>
      <c r="AC2569">
        <v>3128501</v>
      </c>
      <c r="AD2569" t="s">
        <v>4400</v>
      </c>
      <c r="AE2569" t="s">
        <v>5940</v>
      </c>
      <c r="AF2569">
        <v>3128501</v>
      </c>
      <c r="AG2569" t="s">
        <v>4400</v>
      </c>
      <c r="AH2569">
        <v>1240</v>
      </c>
      <c r="AI2569">
        <v>3128501</v>
      </c>
      <c r="AJ2569" t="s">
        <v>4400</v>
      </c>
      <c r="AK2569">
        <v>52</v>
      </c>
      <c r="AL2569">
        <v>3128501</v>
      </c>
      <c r="AM2569" t="s">
        <v>4400</v>
      </c>
      <c r="AN2569" t="s">
        <v>5940</v>
      </c>
      <c r="AO2569">
        <v>0</v>
      </c>
      <c r="AP2569">
        <v>3135407</v>
      </c>
      <c r="AQ2569" t="s">
        <v>4478</v>
      </c>
      <c r="AR2569">
        <v>3300</v>
      </c>
    </row>
    <row r="2570" spans="1:44" x14ac:dyDescent="0.25">
      <c r="A2570">
        <v>3530409</v>
      </c>
      <c r="B2570">
        <v>2</v>
      </c>
      <c r="C2570" t="s">
        <v>891</v>
      </c>
      <c r="D2570" t="s">
        <v>3370</v>
      </c>
      <c r="E2570">
        <v>65917</v>
      </c>
      <c r="F2570">
        <v>54</v>
      </c>
      <c r="G2570">
        <v>2160</v>
      </c>
      <c r="H2570" t="s">
        <v>5940</v>
      </c>
      <c r="I2570">
        <v>27</v>
      </c>
      <c r="J2570" t="s">
        <v>5940</v>
      </c>
      <c r="K2570">
        <v>176000</v>
      </c>
      <c r="L2570">
        <v>0</v>
      </c>
      <c r="M2570">
        <v>2590</v>
      </c>
      <c r="N2570">
        <v>0</v>
      </c>
      <c r="O2570">
        <v>6</v>
      </c>
      <c r="P2570">
        <v>2</v>
      </c>
      <c r="R2570">
        <v>3530409</v>
      </c>
      <c r="S2570">
        <v>65917</v>
      </c>
      <c r="T2570">
        <v>54</v>
      </c>
      <c r="U2570">
        <v>2160</v>
      </c>
      <c r="V2570" t="s">
        <v>5940</v>
      </c>
      <c r="W2570">
        <v>27</v>
      </c>
      <c r="X2570" t="s">
        <v>5940</v>
      </c>
      <c r="Z2570">
        <v>3128600</v>
      </c>
      <c r="AB2570" t="s">
        <v>5940</v>
      </c>
      <c r="AC2570">
        <v>3128600</v>
      </c>
      <c r="AD2570" t="s">
        <v>4401</v>
      </c>
      <c r="AE2570">
        <v>855</v>
      </c>
      <c r="AF2570">
        <v>3128600</v>
      </c>
      <c r="AG2570" t="s">
        <v>4401</v>
      </c>
      <c r="AH2570">
        <v>2940</v>
      </c>
      <c r="AI2570">
        <v>3128600</v>
      </c>
      <c r="AJ2570" t="s">
        <v>4401</v>
      </c>
      <c r="AK2570">
        <v>4150</v>
      </c>
      <c r="AL2570">
        <v>3128600</v>
      </c>
      <c r="AM2570" t="s">
        <v>4401</v>
      </c>
      <c r="AN2570">
        <v>106000</v>
      </c>
      <c r="AO2570">
        <v>0</v>
      </c>
      <c r="AP2570">
        <v>3135456</v>
      </c>
      <c r="AQ2570" t="s">
        <v>4479</v>
      </c>
      <c r="AR2570">
        <v>418</v>
      </c>
    </row>
    <row r="2571" spans="1:44" x14ac:dyDescent="0.25">
      <c r="A2571">
        <v>3530508</v>
      </c>
      <c r="B2571">
        <v>2</v>
      </c>
      <c r="C2571" t="s">
        <v>891</v>
      </c>
      <c r="D2571" t="s">
        <v>3371</v>
      </c>
      <c r="E2571">
        <v>946024</v>
      </c>
      <c r="F2571" t="s">
        <v>5940</v>
      </c>
      <c r="G2571">
        <v>19200</v>
      </c>
      <c r="H2571" t="s">
        <v>5940</v>
      </c>
      <c r="I2571">
        <v>180</v>
      </c>
      <c r="J2571">
        <v>1350</v>
      </c>
      <c r="K2571">
        <v>1402500</v>
      </c>
      <c r="L2571">
        <v>0</v>
      </c>
      <c r="M2571">
        <v>26500</v>
      </c>
      <c r="N2571">
        <v>0</v>
      </c>
      <c r="O2571">
        <v>0</v>
      </c>
      <c r="P2571">
        <v>900</v>
      </c>
      <c r="R2571">
        <v>3530508</v>
      </c>
      <c r="S2571">
        <v>946024</v>
      </c>
      <c r="T2571" t="s">
        <v>5940</v>
      </c>
      <c r="U2571">
        <v>19200</v>
      </c>
      <c r="V2571" t="s">
        <v>5940</v>
      </c>
      <c r="W2571">
        <v>180</v>
      </c>
      <c r="X2571">
        <v>1350</v>
      </c>
      <c r="Z2571">
        <v>3128709</v>
      </c>
      <c r="AB2571" t="s">
        <v>5940</v>
      </c>
      <c r="AC2571">
        <v>3128709</v>
      </c>
      <c r="AD2571" t="s">
        <v>4402</v>
      </c>
      <c r="AE2571">
        <v>126</v>
      </c>
      <c r="AF2571">
        <v>3128709</v>
      </c>
      <c r="AG2571" t="s">
        <v>4402</v>
      </c>
      <c r="AH2571">
        <v>104550</v>
      </c>
      <c r="AI2571">
        <v>3128709</v>
      </c>
      <c r="AJ2571" t="s">
        <v>4402</v>
      </c>
      <c r="AK2571">
        <v>117</v>
      </c>
      <c r="AL2571">
        <v>3128709</v>
      </c>
      <c r="AM2571" t="s">
        <v>4402</v>
      </c>
      <c r="AN2571">
        <v>650</v>
      </c>
      <c r="AO2571">
        <v>0</v>
      </c>
      <c r="AP2571">
        <v>3135506</v>
      </c>
      <c r="AQ2571" t="s">
        <v>4480</v>
      </c>
      <c r="AR2571">
        <v>7200</v>
      </c>
    </row>
    <row r="2572" spans="1:44" x14ac:dyDescent="0.25">
      <c r="A2572">
        <v>3530607</v>
      </c>
      <c r="B2572">
        <v>2</v>
      </c>
      <c r="C2572" t="s">
        <v>891</v>
      </c>
      <c r="D2572" t="s">
        <v>3372</v>
      </c>
      <c r="E2572" t="s">
        <v>5940</v>
      </c>
      <c r="F2572" t="s">
        <v>5940</v>
      </c>
      <c r="G2572">
        <v>96</v>
      </c>
      <c r="H2572" t="s">
        <v>5940</v>
      </c>
      <c r="I2572" t="s">
        <v>5940</v>
      </c>
      <c r="J2572">
        <v>90</v>
      </c>
      <c r="K2572">
        <v>0</v>
      </c>
      <c r="L2572">
        <v>0</v>
      </c>
      <c r="M2572">
        <v>84</v>
      </c>
      <c r="N2572">
        <v>0</v>
      </c>
      <c r="O2572">
        <v>0</v>
      </c>
      <c r="P2572">
        <v>158</v>
      </c>
      <c r="R2572">
        <v>3530607</v>
      </c>
      <c r="S2572" t="s">
        <v>5940</v>
      </c>
      <c r="T2572" t="s">
        <v>5940</v>
      </c>
      <c r="U2572">
        <v>96</v>
      </c>
      <c r="V2572" t="s">
        <v>5940</v>
      </c>
      <c r="W2572" t="s">
        <v>5940</v>
      </c>
      <c r="X2572">
        <v>90</v>
      </c>
      <c r="Z2572">
        <v>3128808</v>
      </c>
      <c r="AB2572" t="s">
        <v>5940</v>
      </c>
      <c r="AC2572">
        <v>3128808</v>
      </c>
      <c r="AD2572" t="s">
        <v>4403</v>
      </c>
      <c r="AE2572">
        <v>160</v>
      </c>
      <c r="AF2572">
        <v>3128808</v>
      </c>
      <c r="AG2572" t="s">
        <v>4403</v>
      </c>
      <c r="AH2572">
        <v>6250</v>
      </c>
      <c r="AI2572">
        <v>3128808</v>
      </c>
      <c r="AJ2572" t="s">
        <v>4403</v>
      </c>
      <c r="AK2572">
        <v>36</v>
      </c>
      <c r="AL2572">
        <v>3128808</v>
      </c>
      <c r="AM2572" t="s">
        <v>4403</v>
      </c>
      <c r="AN2572" t="s">
        <v>5940</v>
      </c>
      <c r="AO2572">
        <v>0</v>
      </c>
      <c r="AP2572">
        <v>3135605</v>
      </c>
      <c r="AQ2572" t="s">
        <v>4481</v>
      </c>
      <c r="AR2572">
        <v>1620</v>
      </c>
    </row>
    <row r="2573" spans="1:44" x14ac:dyDescent="0.25">
      <c r="A2573">
        <v>3530706</v>
      </c>
      <c r="B2573">
        <v>2</v>
      </c>
      <c r="C2573" t="s">
        <v>891</v>
      </c>
      <c r="D2573" t="s">
        <v>3373</v>
      </c>
      <c r="E2573">
        <v>667494</v>
      </c>
      <c r="F2573">
        <v>1680</v>
      </c>
      <c r="G2573">
        <v>49152</v>
      </c>
      <c r="H2573">
        <v>1275</v>
      </c>
      <c r="I2573">
        <v>1200</v>
      </c>
      <c r="J2573" t="s">
        <v>5940</v>
      </c>
      <c r="K2573">
        <v>1100000</v>
      </c>
      <c r="L2573">
        <v>1250</v>
      </c>
      <c r="M2573">
        <v>41000</v>
      </c>
      <c r="N2573">
        <v>182</v>
      </c>
      <c r="O2573">
        <v>1260</v>
      </c>
      <c r="P2573">
        <v>0</v>
      </c>
      <c r="R2573">
        <v>3530706</v>
      </c>
      <c r="S2573">
        <v>667494</v>
      </c>
      <c r="T2573">
        <v>1680</v>
      </c>
      <c r="U2573">
        <v>49152</v>
      </c>
      <c r="V2573">
        <v>1275</v>
      </c>
      <c r="W2573">
        <v>1200</v>
      </c>
      <c r="X2573" t="s">
        <v>5940</v>
      </c>
      <c r="Z2573">
        <v>3128907</v>
      </c>
      <c r="AB2573" t="s">
        <v>5940</v>
      </c>
      <c r="AC2573">
        <v>3128907</v>
      </c>
      <c r="AD2573" t="s">
        <v>4404</v>
      </c>
      <c r="AE2573">
        <v>216</v>
      </c>
      <c r="AF2573">
        <v>3128907</v>
      </c>
      <c r="AG2573" t="s">
        <v>4404</v>
      </c>
      <c r="AH2573">
        <v>1440</v>
      </c>
      <c r="AI2573">
        <v>3128907</v>
      </c>
      <c r="AJ2573" t="s">
        <v>4404</v>
      </c>
      <c r="AK2573">
        <v>159</v>
      </c>
      <c r="AL2573">
        <v>3128907</v>
      </c>
      <c r="AM2573" t="s">
        <v>4404</v>
      </c>
      <c r="AN2573">
        <v>3510</v>
      </c>
      <c r="AO2573">
        <v>0</v>
      </c>
      <c r="AP2573">
        <v>3135704</v>
      </c>
      <c r="AQ2573" t="s">
        <v>4482</v>
      </c>
      <c r="AR2573">
        <v>2000</v>
      </c>
    </row>
    <row r="2574" spans="1:44" x14ac:dyDescent="0.25">
      <c r="A2574">
        <v>3530805</v>
      </c>
      <c r="B2574">
        <v>2</v>
      </c>
      <c r="C2574" t="s">
        <v>891</v>
      </c>
      <c r="D2574" t="s">
        <v>3374</v>
      </c>
      <c r="E2574">
        <v>450559</v>
      </c>
      <c r="F2574">
        <v>1200</v>
      </c>
      <c r="G2574">
        <v>22320</v>
      </c>
      <c r="H2574">
        <v>2100</v>
      </c>
      <c r="I2574">
        <v>540</v>
      </c>
      <c r="J2574">
        <v>75</v>
      </c>
      <c r="K2574">
        <v>441000</v>
      </c>
      <c r="L2574">
        <v>814</v>
      </c>
      <c r="M2574">
        <v>24780</v>
      </c>
      <c r="N2574">
        <v>0</v>
      </c>
      <c r="O2574">
        <v>114</v>
      </c>
      <c r="P2574">
        <v>99</v>
      </c>
      <c r="R2574">
        <v>3530805</v>
      </c>
      <c r="S2574">
        <v>450559</v>
      </c>
      <c r="T2574">
        <v>1200</v>
      </c>
      <c r="U2574">
        <v>22320</v>
      </c>
      <c r="V2574">
        <v>2100</v>
      </c>
      <c r="W2574">
        <v>540</v>
      </c>
      <c r="X2574">
        <v>75</v>
      </c>
      <c r="Z2574">
        <v>3129004</v>
      </c>
      <c r="AB2574" t="s">
        <v>5940</v>
      </c>
      <c r="AC2574">
        <v>3129004</v>
      </c>
      <c r="AD2574" t="s">
        <v>4405</v>
      </c>
      <c r="AE2574">
        <v>270</v>
      </c>
      <c r="AF2574">
        <v>3129004</v>
      </c>
      <c r="AG2574" t="s">
        <v>4405</v>
      </c>
      <c r="AH2574">
        <v>3750</v>
      </c>
      <c r="AI2574">
        <v>3129004</v>
      </c>
      <c r="AJ2574" t="s">
        <v>4405</v>
      </c>
      <c r="AK2574">
        <v>198</v>
      </c>
      <c r="AL2574">
        <v>3129004</v>
      </c>
      <c r="AM2574" t="s">
        <v>4405</v>
      </c>
      <c r="AN2574" t="s">
        <v>5940</v>
      </c>
      <c r="AO2574">
        <v>0</v>
      </c>
      <c r="AP2574">
        <v>3135803</v>
      </c>
      <c r="AQ2574" t="s">
        <v>4483</v>
      </c>
      <c r="AR2574">
        <v>200</v>
      </c>
    </row>
    <row r="2575" spans="1:44" x14ac:dyDescent="0.25">
      <c r="A2575">
        <v>3530904</v>
      </c>
      <c r="B2575">
        <v>2</v>
      </c>
      <c r="C2575" t="s">
        <v>891</v>
      </c>
      <c r="D2575" t="s">
        <v>3375</v>
      </c>
      <c r="E2575">
        <v>365036</v>
      </c>
      <c r="F2575" t="s">
        <v>5940</v>
      </c>
      <c r="G2575">
        <v>384</v>
      </c>
      <c r="H2575" t="s">
        <v>5940</v>
      </c>
      <c r="I2575">
        <v>8</v>
      </c>
      <c r="J2575" t="s">
        <v>5940</v>
      </c>
      <c r="K2575">
        <v>325000</v>
      </c>
      <c r="L2575">
        <v>0</v>
      </c>
      <c r="M2575">
        <v>220</v>
      </c>
      <c r="N2575">
        <v>0</v>
      </c>
      <c r="O2575">
        <v>8</v>
      </c>
      <c r="P2575">
        <v>0</v>
      </c>
      <c r="R2575">
        <v>3530904</v>
      </c>
      <c r="S2575">
        <v>365036</v>
      </c>
      <c r="T2575" t="s">
        <v>5940</v>
      </c>
      <c r="U2575">
        <v>384</v>
      </c>
      <c r="V2575" t="s">
        <v>5940</v>
      </c>
      <c r="W2575">
        <v>8</v>
      </c>
      <c r="X2575" t="s">
        <v>5940</v>
      </c>
      <c r="Z2575">
        <v>3129103</v>
      </c>
      <c r="AB2575">
        <v>27</v>
      </c>
      <c r="AC2575">
        <v>3129103</v>
      </c>
      <c r="AD2575" t="s">
        <v>4406</v>
      </c>
      <c r="AE2575">
        <v>200</v>
      </c>
      <c r="AF2575">
        <v>3129103</v>
      </c>
      <c r="AG2575" t="s">
        <v>4406</v>
      </c>
      <c r="AH2575">
        <v>2400</v>
      </c>
      <c r="AI2575">
        <v>3129103</v>
      </c>
      <c r="AJ2575" t="s">
        <v>4406</v>
      </c>
      <c r="AK2575" t="s">
        <v>5940</v>
      </c>
      <c r="AL2575">
        <v>3129103</v>
      </c>
      <c r="AM2575" t="s">
        <v>4406</v>
      </c>
      <c r="AN2575">
        <v>540</v>
      </c>
      <c r="AO2575">
        <v>0</v>
      </c>
      <c r="AP2575">
        <v>3135902</v>
      </c>
      <c r="AQ2575" t="s">
        <v>4484</v>
      </c>
      <c r="AR2575">
        <v>1000</v>
      </c>
    </row>
    <row r="2576" spans="1:44" x14ac:dyDescent="0.25">
      <c r="A2576">
        <v>3531001</v>
      </c>
      <c r="B2576">
        <v>2</v>
      </c>
      <c r="C2576" t="s">
        <v>891</v>
      </c>
      <c r="D2576" t="s">
        <v>3376</v>
      </c>
      <c r="E2576" t="s">
        <v>5940</v>
      </c>
      <c r="F2576">
        <v>306</v>
      </c>
      <c r="G2576">
        <v>2550</v>
      </c>
      <c r="H2576">
        <v>420</v>
      </c>
      <c r="I2576">
        <v>90</v>
      </c>
      <c r="J2576">
        <v>98</v>
      </c>
      <c r="K2576">
        <v>177440</v>
      </c>
      <c r="L2576">
        <v>0</v>
      </c>
      <c r="M2576">
        <v>301</v>
      </c>
      <c r="N2576">
        <v>0</v>
      </c>
      <c r="O2576">
        <v>0</v>
      </c>
      <c r="P2576">
        <v>0</v>
      </c>
      <c r="R2576">
        <v>3531001</v>
      </c>
      <c r="S2576" t="s">
        <v>5940</v>
      </c>
      <c r="T2576">
        <v>306</v>
      </c>
      <c r="U2576">
        <v>2550</v>
      </c>
      <c r="V2576">
        <v>420</v>
      </c>
      <c r="W2576">
        <v>90</v>
      </c>
      <c r="X2576">
        <v>98</v>
      </c>
      <c r="Z2576">
        <v>3129202</v>
      </c>
      <c r="AB2576" t="s">
        <v>5940</v>
      </c>
      <c r="AC2576">
        <v>3129202</v>
      </c>
      <c r="AD2576" t="s">
        <v>4407</v>
      </c>
      <c r="AE2576">
        <v>675</v>
      </c>
      <c r="AF2576">
        <v>3129202</v>
      </c>
      <c r="AG2576" t="s">
        <v>4407</v>
      </c>
      <c r="AH2576">
        <v>6250</v>
      </c>
      <c r="AI2576">
        <v>3129202</v>
      </c>
      <c r="AJ2576" t="s">
        <v>4407</v>
      </c>
      <c r="AK2576">
        <v>140</v>
      </c>
      <c r="AL2576">
        <v>3129202</v>
      </c>
      <c r="AM2576" t="s">
        <v>4407</v>
      </c>
      <c r="AN2576" t="s">
        <v>5940</v>
      </c>
      <c r="AO2576">
        <v>0</v>
      </c>
      <c r="AP2576">
        <v>3136009</v>
      </c>
      <c r="AQ2576" t="s">
        <v>4485</v>
      </c>
      <c r="AR2576">
        <v>33</v>
      </c>
    </row>
    <row r="2577" spans="1:44" x14ac:dyDescent="0.25">
      <c r="A2577">
        <v>3531100</v>
      </c>
      <c r="B2577">
        <v>2</v>
      </c>
      <c r="C2577" t="s">
        <v>891</v>
      </c>
      <c r="D2577" t="s">
        <v>3377</v>
      </c>
      <c r="E2577" t="s">
        <v>5940</v>
      </c>
      <c r="F2577" t="s">
        <v>5940</v>
      </c>
      <c r="G2577">
        <v>0</v>
      </c>
      <c r="H2577" t="s">
        <v>5940</v>
      </c>
      <c r="I2577" t="s">
        <v>5940</v>
      </c>
      <c r="J2577" t="s">
        <v>5940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R2577">
        <v>3531100</v>
      </c>
      <c r="S2577" t="s">
        <v>5940</v>
      </c>
      <c r="T2577" t="s">
        <v>5940</v>
      </c>
      <c r="U2577">
        <v>0</v>
      </c>
      <c r="V2577" t="s">
        <v>5940</v>
      </c>
      <c r="W2577" t="s">
        <v>5940</v>
      </c>
      <c r="X2577" t="s">
        <v>5940</v>
      </c>
      <c r="Z2577">
        <v>3129301</v>
      </c>
      <c r="AB2577" t="s">
        <v>5940</v>
      </c>
      <c r="AC2577">
        <v>3129301</v>
      </c>
      <c r="AD2577" t="s">
        <v>4408</v>
      </c>
      <c r="AE2577">
        <v>75</v>
      </c>
      <c r="AF2577">
        <v>3129301</v>
      </c>
      <c r="AG2577" t="s">
        <v>4408</v>
      </c>
      <c r="AH2577">
        <v>240</v>
      </c>
      <c r="AI2577">
        <v>3129301</v>
      </c>
      <c r="AJ2577" t="s">
        <v>4408</v>
      </c>
      <c r="AK2577">
        <v>110</v>
      </c>
      <c r="AL2577">
        <v>3129301</v>
      </c>
      <c r="AM2577" t="s">
        <v>4408</v>
      </c>
      <c r="AN2577" t="s">
        <v>5940</v>
      </c>
      <c r="AO2577">
        <v>0</v>
      </c>
      <c r="AP2577">
        <v>3136108</v>
      </c>
      <c r="AQ2577" t="s">
        <v>4486</v>
      </c>
      <c r="AR2577">
        <v>810</v>
      </c>
    </row>
    <row r="2578" spans="1:44" x14ac:dyDescent="0.25">
      <c r="A2578">
        <v>3531209</v>
      </c>
      <c r="B2578">
        <v>2</v>
      </c>
      <c r="C2578" t="s">
        <v>891</v>
      </c>
      <c r="D2578" t="s">
        <v>3378</v>
      </c>
      <c r="E2578" t="s">
        <v>5940</v>
      </c>
      <c r="F2578" t="s">
        <v>5940</v>
      </c>
      <c r="G2578">
        <v>2280</v>
      </c>
      <c r="H2578" t="s">
        <v>5940</v>
      </c>
      <c r="I2578" t="s">
        <v>5940</v>
      </c>
      <c r="J2578">
        <v>20</v>
      </c>
      <c r="K2578">
        <v>11000</v>
      </c>
      <c r="L2578">
        <v>0</v>
      </c>
      <c r="M2578">
        <v>884</v>
      </c>
      <c r="N2578">
        <v>0</v>
      </c>
      <c r="O2578">
        <v>0</v>
      </c>
      <c r="P2578">
        <v>2</v>
      </c>
      <c r="R2578">
        <v>3531209</v>
      </c>
      <c r="S2578" t="s">
        <v>5940</v>
      </c>
      <c r="T2578" t="s">
        <v>5940</v>
      </c>
      <c r="U2578">
        <v>2280</v>
      </c>
      <c r="V2578" t="s">
        <v>5940</v>
      </c>
      <c r="W2578" t="s">
        <v>5940</v>
      </c>
      <c r="X2578">
        <v>20</v>
      </c>
      <c r="Z2578">
        <v>3129400</v>
      </c>
      <c r="AB2578" t="s">
        <v>5940</v>
      </c>
      <c r="AC2578">
        <v>3129400</v>
      </c>
      <c r="AD2578" t="s">
        <v>4409</v>
      </c>
      <c r="AE2578">
        <v>16</v>
      </c>
      <c r="AF2578">
        <v>3129400</v>
      </c>
      <c r="AG2578" t="s">
        <v>4409</v>
      </c>
      <c r="AH2578">
        <v>1750</v>
      </c>
      <c r="AI2578">
        <v>3129400</v>
      </c>
      <c r="AJ2578" t="s">
        <v>4409</v>
      </c>
      <c r="AK2578">
        <v>180</v>
      </c>
      <c r="AL2578">
        <v>3129400</v>
      </c>
      <c r="AM2578" t="s">
        <v>4409</v>
      </c>
      <c r="AN2578" t="s">
        <v>5940</v>
      </c>
      <c r="AO2578">
        <v>0</v>
      </c>
      <c r="AP2578">
        <v>3136207</v>
      </c>
      <c r="AQ2578" t="s">
        <v>4487</v>
      </c>
      <c r="AR2578">
        <v>12</v>
      </c>
    </row>
    <row r="2579" spans="1:44" x14ac:dyDescent="0.25">
      <c r="A2579">
        <v>3531308</v>
      </c>
      <c r="B2579">
        <v>2</v>
      </c>
      <c r="C2579" t="s">
        <v>891</v>
      </c>
      <c r="D2579" t="s">
        <v>3379</v>
      </c>
      <c r="E2579">
        <v>622334</v>
      </c>
      <c r="F2579">
        <v>150</v>
      </c>
      <c r="G2579">
        <v>3420</v>
      </c>
      <c r="H2579" t="s">
        <v>5940</v>
      </c>
      <c r="I2579">
        <v>180</v>
      </c>
      <c r="J2579">
        <v>45</v>
      </c>
      <c r="K2579">
        <v>648000</v>
      </c>
      <c r="L2579">
        <v>256</v>
      </c>
      <c r="M2579">
        <v>3600</v>
      </c>
      <c r="N2579">
        <v>0</v>
      </c>
      <c r="O2579">
        <v>154</v>
      </c>
      <c r="P2579">
        <v>0</v>
      </c>
      <c r="R2579">
        <v>3531308</v>
      </c>
      <c r="S2579">
        <v>622334</v>
      </c>
      <c r="T2579">
        <v>150</v>
      </c>
      <c r="U2579">
        <v>3420</v>
      </c>
      <c r="V2579" t="s">
        <v>5940</v>
      </c>
      <c r="W2579">
        <v>180</v>
      </c>
      <c r="X2579">
        <v>45</v>
      </c>
      <c r="Z2579">
        <v>3129509</v>
      </c>
      <c r="AB2579" t="s">
        <v>5940</v>
      </c>
      <c r="AC2579">
        <v>3129509</v>
      </c>
      <c r="AD2579" t="s">
        <v>4410</v>
      </c>
      <c r="AE2579">
        <v>210</v>
      </c>
      <c r="AF2579">
        <v>3129509</v>
      </c>
      <c r="AG2579" t="s">
        <v>4410</v>
      </c>
      <c r="AH2579">
        <v>195000</v>
      </c>
      <c r="AI2579">
        <v>3129509</v>
      </c>
      <c r="AJ2579" t="s">
        <v>4410</v>
      </c>
      <c r="AK2579">
        <v>11622</v>
      </c>
      <c r="AL2579">
        <v>3129509</v>
      </c>
      <c r="AM2579" t="s">
        <v>4410</v>
      </c>
      <c r="AN2579">
        <v>33600</v>
      </c>
      <c r="AO2579">
        <v>0</v>
      </c>
      <c r="AP2579">
        <v>3136306</v>
      </c>
      <c r="AQ2579" t="s">
        <v>4488</v>
      </c>
      <c r="AR2579">
        <v>24600</v>
      </c>
    </row>
    <row r="2580" spans="1:44" x14ac:dyDescent="0.25">
      <c r="A2580">
        <v>3531407</v>
      </c>
      <c r="B2580">
        <v>2</v>
      </c>
      <c r="C2580" t="s">
        <v>891</v>
      </c>
      <c r="D2580" t="s">
        <v>3380</v>
      </c>
      <c r="E2580">
        <v>584058</v>
      </c>
      <c r="F2580" t="s">
        <v>5940</v>
      </c>
      <c r="G2580">
        <v>6750</v>
      </c>
      <c r="H2580" t="s">
        <v>5940</v>
      </c>
      <c r="I2580">
        <v>250</v>
      </c>
      <c r="J2580" t="s">
        <v>5940</v>
      </c>
      <c r="K2580">
        <v>1744920</v>
      </c>
      <c r="L2580">
        <v>0</v>
      </c>
      <c r="M2580">
        <v>10260</v>
      </c>
      <c r="N2580">
        <v>0</v>
      </c>
      <c r="O2580">
        <v>280</v>
      </c>
      <c r="P2580">
        <v>0</v>
      </c>
      <c r="R2580">
        <v>3531407</v>
      </c>
      <c r="S2580">
        <v>584058</v>
      </c>
      <c r="T2580" t="s">
        <v>5940</v>
      </c>
      <c r="U2580">
        <v>6750</v>
      </c>
      <c r="V2580" t="s">
        <v>5940</v>
      </c>
      <c r="W2580">
        <v>250</v>
      </c>
      <c r="X2580" t="s">
        <v>5940</v>
      </c>
      <c r="Z2580">
        <v>3129608</v>
      </c>
      <c r="AB2580" t="s">
        <v>5940</v>
      </c>
      <c r="AC2580">
        <v>3129608</v>
      </c>
      <c r="AD2580" t="s">
        <v>4411</v>
      </c>
      <c r="AE2580">
        <v>420</v>
      </c>
      <c r="AF2580">
        <v>3129608</v>
      </c>
      <c r="AG2580" t="s">
        <v>4411</v>
      </c>
      <c r="AH2580">
        <v>2080</v>
      </c>
      <c r="AI2580">
        <v>3129608</v>
      </c>
      <c r="AJ2580" t="s">
        <v>4411</v>
      </c>
      <c r="AK2580">
        <v>268</v>
      </c>
      <c r="AL2580">
        <v>3129608</v>
      </c>
      <c r="AM2580" t="s">
        <v>4411</v>
      </c>
      <c r="AN2580" t="s">
        <v>5940</v>
      </c>
      <c r="AO2580">
        <v>0</v>
      </c>
      <c r="AP2580">
        <v>3136405</v>
      </c>
      <c r="AQ2580" t="s">
        <v>4489</v>
      </c>
      <c r="AR2580">
        <v>4500</v>
      </c>
    </row>
    <row r="2581" spans="1:44" x14ac:dyDescent="0.25">
      <c r="A2581">
        <v>3531506</v>
      </c>
      <c r="B2581">
        <v>2</v>
      </c>
      <c r="C2581" t="s">
        <v>891</v>
      </c>
      <c r="D2581" t="s">
        <v>3381</v>
      </c>
      <c r="E2581">
        <v>513590</v>
      </c>
      <c r="F2581">
        <v>1260</v>
      </c>
      <c r="G2581">
        <v>1380</v>
      </c>
      <c r="H2581" t="s">
        <v>5940</v>
      </c>
      <c r="I2581">
        <v>15</v>
      </c>
      <c r="J2581" t="s">
        <v>5940</v>
      </c>
      <c r="K2581">
        <v>892342</v>
      </c>
      <c r="L2581">
        <v>572</v>
      </c>
      <c r="M2581">
        <v>702</v>
      </c>
      <c r="N2581">
        <v>0</v>
      </c>
      <c r="O2581">
        <v>28</v>
      </c>
      <c r="P2581">
        <v>0</v>
      </c>
      <c r="R2581">
        <v>3531506</v>
      </c>
      <c r="S2581">
        <v>513590</v>
      </c>
      <c r="T2581">
        <v>1260</v>
      </c>
      <c r="U2581">
        <v>1380</v>
      </c>
      <c r="V2581" t="s">
        <v>5940</v>
      </c>
      <c r="W2581">
        <v>15</v>
      </c>
      <c r="X2581" t="s">
        <v>5940</v>
      </c>
      <c r="Z2581">
        <v>3129657</v>
      </c>
      <c r="AB2581" t="s">
        <v>5940</v>
      </c>
      <c r="AC2581">
        <v>3129657</v>
      </c>
      <c r="AD2581" t="s">
        <v>4412</v>
      </c>
      <c r="AE2581">
        <v>23</v>
      </c>
      <c r="AF2581">
        <v>3129657</v>
      </c>
      <c r="AG2581" t="s">
        <v>4412</v>
      </c>
      <c r="AH2581">
        <v>5000</v>
      </c>
      <c r="AI2581">
        <v>3129657</v>
      </c>
      <c r="AJ2581" t="s">
        <v>4412</v>
      </c>
      <c r="AK2581">
        <v>148</v>
      </c>
      <c r="AL2581">
        <v>3129657</v>
      </c>
      <c r="AM2581" t="s">
        <v>4412</v>
      </c>
      <c r="AN2581" t="s">
        <v>5940</v>
      </c>
      <c r="AO2581">
        <v>0</v>
      </c>
      <c r="AP2581">
        <v>3136504</v>
      </c>
      <c r="AQ2581" t="s">
        <v>4490</v>
      </c>
      <c r="AR2581">
        <v>14</v>
      </c>
    </row>
    <row r="2582" spans="1:44" x14ac:dyDescent="0.25">
      <c r="A2582">
        <v>3531605</v>
      </c>
      <c r="B2582">
        <v>2</v>
      </c>
      <c r="C2582" t="s">
        <v>891</v>
      </c>
      <c r="D2582" t="s">
        <v>3382</v>
      </c>
      <c r="E2582" t="s">
        <v>5940</v>
      </c>
      <c r="F2582">
        <v>420</v>
      </c>
      <c r="G2582">
        <v>2340</v>
      </c>
      <c r="H2582">
        <v>380</v>
      </c>
      <c r="I2582">
        <v>18</v>
      </c>
      <c r="J2582">
        <v>254</v>
      </c>
      <c r="K2582">
        <v>532565</v>
      </c>
      <c r="L2582">
        <v>0</v>
      </c>
      <c r="M2582">
        <v>672</v>
      </c>
      <c r="N2582">
        <v>30</v>
      </c>
      <c r="O2582">
        <v>6</v>
      </c>
      <c r="P2582">
        <v>12</v>
      </c>
      <c r="R2582">
        <v>3531605</v>
      </c>
      <c r="S2582" t="s">
        <v>5940</v>
      </c>
      <c r="T2582">
        <v>420</v>
      </c>
      <c r="U2582">
        <v>2340</v>
      </c>
      <c r="V2582">
        <v>380</v>
      </c>
      <c r="W2582">
        <v>18</v>
      </c>
      <c r="X2582">
        <v>254</v>
      </c>
      <c r="Z2582">
        <v>3129707</v>
      </c>
      <c r="AB2582" t="s">
        <v>5940</v>
      </c>
      <c r="AC2582">
        <v>3129707</v>
      </c>
      <c r="AD2582" t="s">
        <v>4413</v>
      </c>
      <c r="AE2582">
        <v>48</v>
      </c>
      <c r="AF2582">
        <v>3129707</v>
      </c>
      <c r="AG2582" t="s">
        <v>4413</v>
      </c>
      <c r="AH2582" t="s">
        <v>5940</v>
      </c>
      <c r="AI2582">
        <v>3129707</v>
      </c>
      <c r="AJ2582" t="s">
        <v>4413</v>
      </c>
      <c r="AK2582">
        <v>191</v>
      </c>
      <c r="AL2582">
        <v>3129707</v>
      </c>
      <c r="AM2582" t="s">
        <v>4413</v>
      </c>
      <c r="AN2582">
        <v>750</v>
      </c>
      <c r="AO2582">
        <v>0</v>
      </c>
      <c r="AP2582">
        <v>3136520</v>
      </c>
      <c r="AQ2582" t="s">
        <v>4491</v>
      </c>
      <c r="AR2582">
        <v>80</v>
      </c>
    </row>
    <row r="2583" spans="1:44" x14ac:dyDescent="0.25">
      <c r="A2583">
        <v>3531803</v>
      </c>
      <c r="B2583">
        <v>2</v>
      </c>
      <c r="C2583" t="s">
        <v>891</v>
      </c>
      <c r="D2583" t="s">
        <v>3384</v>
      </c>
      <c r="E2583">
        <v>284728</v>
      </c>
      <c r="F2583">
        <v>288</v>
      </c>
      <c r="G2583">
        <v>3384</v>
      </c>
      <c r="H2583" t="s">
        <v>5940</v>
      </c>
      <c r="I2583">
        <v>30</v>
      </c>
      <c r="J2583">
        <v>96</v>
      </c>
      <c r="K2583">
        <v>560000</v>
      </c>
      <c r="L2583">
        <v>960</v>
      </c>
      <c r="M2583">
        <v>5763</v>
      </c>
      <c r="N2583">
        <v>0</v>
      </c>
      <c r="O2583">
        <v>160</v>
      </c>
      <c r="P2583">
        <v>266</v>
      </c>
      <c r="R2583">
        <v>3531803</v>
      </c>
      <c r="S2583">
        <v>284728</v>
      </c>
      <c r="T2583">
        <v>288</v>
      </c>
      <c r="U2583">
        <v>3384</v>
      </c>
      <c r="V2583" t="s">
        <v>5940</v>
      </c>
      <c r="W2583">
        <v>30</v>
      </c>
      <c r="X2583">
        <v>96</v>
      </c>
      <c r="Z2583">
        <v>3129806</v>
      </c>
      <c r="AB2583" t="s">
        <v>5940</v>
      </c>
      <c r="AC2583">
        <v>3129806</v>
      </c>
      <c r="AD2583" t="s">
        <v>4414</v>
      </c>
      <c r="AE2583" t="s">
        <v>5940</v>
      </c>
      <c r="AF2583">
        <v>3129806</v>
      </c>
      <c r="AG2583" t="s">
        <v>4414</v>
      </c>
      <c r="AH2583" t="s">
        <v>5940</v>
      </c>
      <c r="AI2583">
        <v>3129806</v>
      </c>
      <c r="AJ2583" t="s">
        <v>4414</v>
      </c>
      <c r="AK2583">
        <v>35</v>
      </c>
      <c r="AL2583">
        <v>3129806</v>
      </c>
      <c r="AM2583" t="s">
        <v>4414</v>
      </c>
      <c r="AN2583" t="s">
        <v>5940</v>
      </c>
      <c r="AO2583">
        <v>0</v>
      </c>
      <c r="AP2583">
        <v>3136553</v>
      </c>
      <c r="AQ2583" t="s">
        <v>4492</v>
      </c>
      <c r="AR2583">
        <v>2760</v>
      </c>
    </row>
    <row r="2584" spans="1:44" x14ac:dyDescent="0.25">
      <c r="A2584">
        <v>3531704</v>
      </c>
      <c r="B2584">
        <v>2</v>
      </c>
      <c r="C2584" t="s">
        <v>891</v>
      </c>
      <c r="D2584" t="s">
        <v>3383</v>
      </c>
      <c r="E2584" t="s">
        <v>5940</v>
      </c>
      <c r="F2584" t="s">
        <v>5940</v>
      </c>
      <c r="G2584">
        <v>180</v>
      </c>
      <c r="H2584" t="s">
        <v>5940</v>
      </c>
      <c r="I2584">
        <v>36</v>
      </c>
      <c r="J2584">
        <v>18</v>
      </c>
      <c r="K2584">
        <v>0</v>
      </c>
      <c r="L2584">
        <v>0</v>
      </c>
      <c r="M2584">
        <v>157</v>
      </c>
      <c r="N2584">
        <v>0</v>
      </c>
      <c r="O2584">
        <v>36</v>
      </c>
      <c r="P2584">
        <v>10</v>
      </c>
      <c r="R2584">
        <v>3531704</v>
      </c>
      <c r="S2584" t="s">
        <v>5940</v>
      </c>
      <c r="T2584" t="s">
        <v>5940</v>
      </c>
      <c r="U2584">
        <v>180</v>
      </c>
      <c r="V2584" t="s">
        <v>5940</v>
      </c>
      <c r="W2584">
        <v>36</v>
      </c>
      <c r="X2584">
        <v>18</v>
      </c>
      <c r="Z2584">
        <v>3129905</v>
      </c>
      <c r="AB2584" t="s">
        <v>5940</v>
      </c>
      <c r="AC2584">
        <v>3129905</v>
      </c>
      <c r="AD2584" t="s">
        <v>4415</v>
      </c>
      <c r="AE2584" t="s">
        <v>5940</v>
      </c>
      <c r="AF2584">
        <v>3129905</v>
      </c>
      <c r="AG2584" t="s">
        <v>4415</v>
      </c>
      <c r="AH2584" t="s">
        <v>5940</v>
      </c>
      <c r="AI2584">
        <v>3129905</v>
      </c>
      <c r="AJ2584" t="s">
        <v>4415</v>
      </c>
      <c r="AK2584">
        <v>42</v>
      </c>
      <c r="AL2584">
        <v>3129905</v>
      </c>
      <c r="AM2584" t="s">
        <v>4415</v>
      </c>
      <c r="AN2584" t="s">
        <v>5940</v>
      </c>
      <c r="AO2584">
        <v>0</v>
      </c>
      <c r="AP2584">
        <v>3136579</v>
      </c>
      <c r="AQ2584" t="s">
        <v>4493</v>
      </c>
      <c r="AR2584">
        <v>252</v>
      </c>
    </row>
    <row r="2585" spans="1:44" x14ac:dyDescent="0.25">
      <c r="A2585">
        <v>3531902</v>
      </c>
      <c r="B2585">
        <v>2</v>
      </c>
      <c r="C2585" t="s">
        <v>891</v>
      </c>
      <c r="D2585" t="s">
        <v>3385</v>
      </c>
      <c r="E2585">
        <v>7835267</v>
      </c>
      <c r="F2585">
        <v>41000</v>
      </c>
      <c r="G2585">
        <v>6210</v>
      </c>
      <c r="H2585">
        <v>1690</v>
      </c>
      <c r="I2585">
        <v>216</v>
      </c>
      <c r="J2585">
        <v>140</v>
      </c>
      <c r="K2585">
        <v>10260000</v>
      </c>
      <c r="L2585">
        <v>32760</v>
      </c>
      <c r="M2585">
        <v>8030</v>
      </c>
      <c r="N2585">
        <v>720</v>
      </c>
      <c r="O2585">
        <v>120</v>
      </c>
      <c r="P2585">
        <v>150</v>
      </c>
      <c r="R2585">
        <v>3531902</v>
      </c>
      <c r="S2585">
        <v>7835267</v>
      </c>
      <c r="T2585">
        <v>41000</v>
      </c>
      <c r="U2585">
        <v>6210</v>
      </c>
      <c r="V2585">
        <v>1690</v>
      </c>
      <c r="W2585">
        <v>216</v>
      </c>
      <c r="X2585">
        <v>140</v>
      </c>
      <c r="Z2585">
        <v>3130002</v>
      </c>
      <c r="AB2585" t="s">
        <v>5940</v>
      </c>
      <c r="AC2585">
        <v>3130002</v>
      </c>
      <c r="AD2585" t="s">
        <v>4416</v>
      </c>
      <c r="AE2585">
        <v>117</v>
      </c>
      <c r="AF2585">
        <v>3130002</v>
      </c>
      <c r="AG2585" t="s">
        <v>4416</v>
      </c>
      <c r="AH2585">
        <v>6375</v>
      </c>
      <c r="AI2585">
        <v>3130002</v>
      </c>
      <c r="AJ2585" t="s">
        <v>4416</v>
      </c>
      <c r="AK2585">
        <v>408</v>
      </c>
      <c r="AL2585">
        <v>3130002</v>
      </c>
      <c r="AM2585" t="s">
        <v>4416</v>
      </c>
      <c r="AN2585" t="s">
        <v>5940</v>
      </c>
      <c r="AO2585">
        <v>0</v>
      </c>
      <c r="AP2585">
        <v>3136603</v>
      </c>
      <c r="AQ2585" t="s">
        <v>4494</v>
      </c>
      <c r="AR2585">
        <v>158</v>
      </c>
    </row>
    <row r="2586" spans="1:44" x14ac:dyDescent="0.25">
      <c r="A2586">
        <v>3532009</v>
      </c>
      <c r="B2586">
        <v>2</v>
      </c>
      <c r="C2586" t="s">
        <v>891</v>
      </c>
      <c r="D2586" t="s">
        <v>3386</v>
      </c>
      <c r="E2586" t="s">
        <v>5940</v>
      </c>
      <c r="F2586" t="s">
        <v>5940</v>
      </c>
      <c r="G2586">
        <v>5040</v>
      </c>
      <c r="H2586" t="s">
        <v>5940</v>
      </c>
      <c r="I2586">
        <v>9</v>
      </c>
      <c r="J2586">
        <v>37</v>
      </c>
      <c r="K2586">
        <v>0</v>
      </c>
      <c r="L2586">
        <v>0</v>
      </c>
      <c r="M2586">
        <v>4780</v>
      </c>
      <c r="N2586">
        <v>0</v>
      </c>
      <c r="O2586">
        <v>0</v>
      </c>
      <c r="P2586">
        <v>28</v>
      </c>
      <c r="R2586">
        <v>3532009</v>
      </c>
      <c r="S2586" t="s">
        <v>5940</v>
      </c>
      <c r="T2586" t="s">
        <v>5940</v>
      </c>
      <c r="U2586">
        <v>5040</v>
      </c>
      <c r="V2586" t="s">
        <v>5940</v>
      </c>
      <c r="W2586">
        <v>9</v>
      </c>
      <c r="X2586">
        <v>37</v>
      </c>
      <c r="Z2586">
        <v>3130051</v>
      </c>
      <c r="AB2586" t="s">
        <v>5940</v>
      </c>
      <c r="AC2586">
        <v>3130051</v>
      </c>
      <c r="AD2586" t="s">
        <v>4417</v>
      </c>
      <c r="AE2586">
        <v>200</v>
      </c>
      <c r="AF2586">
        <v>3130051</v>
      </c>
      <c r="AG2586" t="s">
        <v>4417</v>
      </c>
      <c r="AH2586">
        <v>5000</v>
      </c>
      <c r="AI2586">
        <v>3130051</v>
      </c>
      <c r="AJ2586" t="s">
        <v>4417</v>
      </c>
      <c r="AK2586">
        <v>470</v>
      </c>
      <c r="AL2586">
        <v>3130051</v>
      </c>
      <c r="AM2586" t="s">
        <v>4417</v>
      </c>
      <c r="AN2586" t="s">
        <v>5940</v>
      </c>
      <c r="AO2586">
        <v>0</v>
      </c>
      <c r="AP2586">
        <v>3136652</v>
      </c>
      <c r="AQ2586" t="s">
        <v>4495</v>
      </c>
      <c r="AR2586">
        <v>750</v>
      </c>
    </row>
    <row r="2587" spans="1:44" x14ac:dyDescent="0.25">
      <c r="A2587">
        <v>3532058</v>
      </c>
      <c r="B2587">
        <v>2</v>
      </c>
      <c r="C2587" t="s">
        <v>891</v>
      </c>
      <c r="D2587" t="s">
        <v>3387</v>
      </c>
      <c r="E2587">
        <v>1190129</v>
      </c>
      <c r="F2587">
        <v>2040</v>
      </c>
      <c r="G2587">
        <v>1404</v>
      </c>
      <c r="H2587" t="s">
        <v>5940</v>
      </c>
      <c r="I2587">
        <v>15</v>
      </c>
      <c r="J2587">
        <v>21</v>
      </c>
      <c r="K2587">
        <v>1575000</v>
      </c>
      <c r="L2587">
        <v>768</v>
      </c>
      <c r="M2587">
        <v>300</v>
      </c>
      <c r="N2587">
        <v>0</v>
      </c>
      <c r="O2587">
        <v>0</v>
      </c>
      <c r="P2587">
        <v>0</v>
      </c>
      <c r="R2587">
        <v>3532058</v>
      </c>
      <c r="S2587">
        <v>1190129</v>
      </c>
      <c r="T2587">
        <v>2040</v>
      </c>
      <c r="U2587">
        <v>1404</v>
      </c>
      <c r="V2587" t="s">
        <v>5940</v>
      </c>
      <c r="W2587">
        <v>15</v>
      </c>
      <c r="X2587">
        <v>21</v>
      </c>
      <c r="Z2587">
        <v>3130101</v>
      </c>
      <c r="AB2587" t="s">
        <v>5940</v>
      </c>
      <c r="AC2587">
        <v>3130101</v>
      </c>
      <c r="AD2587" t="s">
        <v>4418</v>
      </c>
      <c r="AE2587" t="s">
        <v>5940</v>
      </c>
      <c r="AF2587">
        <v>3130101</v>
      </c>
      <c r="AG2587" t="s">
        <v>4418</v>
      </c>
      <c r="AH2587">
        <v>1000</v>
      </c>
      <c r="AI2587">
        <v>3130101</v>
      </c>
      <c r="AJ2587" t="s">
        <v>4418</v>
      </c>
      <c r="AK2587" t="s">
        <v>5940</v>
      </c>
      <c r="AL2587">
        <v>3130101</v>
      </c>
      <c r="AM2587" t="s">
        <v>4418</v>
      </c>
      <c r="AN2587" t="s">
        <v>5940</v>
      </c>
      <c r="AO2587">
        <v>0</v>
      </c>
      <c r="AP2587">
        <v>3136702</v>
      </c>
      <c r="AQ2587" t="s">
        <v>4496</v>
      </c>
      <c r="AR2587">
        <v>2340</v>
      </c>
    </row>
    <row r="2588" spans="1:44" x14ac:dyDescent="0.25">
      <c r="A2588">
        <v>3532108</v>
      </c>
      <c r="B2588">
        <v>2</v>
      </c>
      <c r="C2588" t="s">
        <v>891</v>
      </c>
      <c r="D2588" t="s">
        <v>3388</v>
      </c>
      <c r="E2588">
        <v>39816</v>
      </c>
      <c r="F2588">
        <v>252</v>
      </c>
      <c r="G2588">
        <v>8032</v>
      </c>
      <c r="H2588">
        <v>180</v>
      </c>
      <c r="I2588" t="s">
        <v>5940</v>
      </c>
      <c r="J2588">
        <v>1350</v>
      </c>
      <c r="K2588">
        <v>200000</v>
      </c>
      <c r="L2588">
        <v>258</v>
      </c>
      <c r="M2588">
        <v>5265</v>
      </c>
      <c r="N2588">
        <v>129</v>
      </c>
      <c r="O2588">
        <v>0</v>
      </c>
      <c r="P2588">
        <v>360</v>
      </c>
      <c r="R2588">
        <v>3532108</v>
      </c>
      <c r="S2588">
        <v>39816</v>
      </c>
      <c r="T2588">
        <v>252</v>
      </c>
      <c r="U2588">
        <v>8032</v>
      </c>
      <c r="V2588">
        <v>180</v>
      </c>
      <c r="W2588" t="s">
        <v>5940</v>
      </c>
      <c r="X2588">
        <v>1350</v>
      </c>
      <c r="Z2588">
        <v>3130200</v>
      </c>
      <c r="AB2588" t="s">
        <v>5940</v>
      </c>
      <c r="AC2588">
        <v>3130200</v>
      </c>
      <c r="AD2588" t="s">
        <v>4419</v>
      </c>
      <c r="AE2588">
        <v>4</v>
      </c>
      <c r="AF2588">
        <v>3130200</v>
      </c>
      <c r="AG2588" t="s">
        <v>4419</v>
      </c>
      <c r="AH2588">
        <v>675</v>
      </c>
      <c r="AI2588">
        <v>3130200</v>
      </c>
      <c r="AJ2588" t="s">
        <v>4419</v>
      </c>
      <c r="AK2588">
        <v>11</v>
      </c>
      <c r="AL2588">
        <v>3130200</v>
      </c>
      <c r="AM2588" t="s">
        <v>4419</v>
      </c>
      <c r="AN2588" t="s">
        <v>5940</v>
      </c>
      <c r="AO2588">
        <v>0</v>
      </c>
      <c r="AP2588">
        <v>3136801</v>
      </c>
      <c r="AQ2588" t="s">
        <v>4497</v>
      </c>
      <c r="AR2588">
        <v>2700</v>
      </c>
    </row>
    <row r="2589" spans="1:44" x14ac:dyDescent="0.25">
      <c r="A2589">
        <v>3532157</v>
      </c>
      <c r="B2589">
        <v>2</v>
      </c>
      <c r="C2589" t="s">
        <v>891</v>
      </c>
      <c r="D2589" t="s">
        <v>3389</v>
      </c>
      <c r="E2589">
        <v>443258</v>
      </c>
      <c r="F2589">
        <v>16800</v>
      </c>
      <c r="G2589">
        <v>8100</v>
      </c>
      <c r="H2589" t="s">
        <v>5940</v>
      </c>
      <c r="I2589" t="s">
        <v>5940</v>
      </c>
      <c r="J2589">
        <v>18</v>
      </c>
      <c r="K2589">
        <v>629000</v>
      </c>
      <c r="L2589">
        <v>27000</v>
      </c>
      <c r="M2589">
        <v>24000</v>
      </c>
      <c r="N2589">
        <v>0</v>
      </c>
      <c r="O2589">
        <v>0</v>
      </c>
      <c r="P2589">
        <v>0</v>
      </c>
      <c r="R2589">
        <v>3532157</v>
      </c>
      <c r="S2589">
        <v>443258</v>
      </c>
      <c r="T2589">
        <v>16800</v>
      </c>
      <c r="U2589">
        <v>8100</v>
      </c>
      <c r="V2589" t="s">
        <v>5940</v>
      </c>
      <c r="W2589" t="s">
        <v>5940</v>
      </c>
      <c r="X2589">
        <v>18</v>
      </c>
      <c r="Z2589">
        <v>3130309</v>
      </c>
      <c r="AB2589" t="s">
        <v>5940</v>
      </c>
      <c r="AC2589">
        <v>3130309</v>
      </c>
      <c r="AD2589" t="s">
        <v>4420</v>
      </c>
      <c r="AE2589">
        <v>184</v>
      </c>
      <c r="AF2589">
        <v>3130309</v>
      </c>
      <c r="AG2589" t="s">
        <v>4420</v>
      </c>
      <c r="AH2589">
        <v>71275</v>
      </c>
      <c r="AI2589">
        <v>3130309</v>
      </c>
      <c r="AJ2589" t="s">
        <v>4420</v>
      </c>
      <c r="AK2589">
        <v>1074</v>
      </c>
      <c r="AL2589">
        <v>3130309</v>
      </c>
      <c r="AM2589" t="s">
        <v>4420</v>
      </c>
      <c r="AN2589">
        <v>4500</v>
      </c>
      <c r="AO2589">
        <v>0</v>
      </c>
      <c r="AP2589">
        <v>3136900</v>
      </c>
      <c r="AQ2589" t="s">
        <v>4498</v>
      </c>
      <c r="AR2589">
        <v>8284</v>
      </c>
    </row>
    <row r="2590" spans="1:44" x14ac:dyDescent="0.25">
      <c r="A2590">
        <v>3532207</v>
      </c>
      <c r="B2590">
        <v>2</v>
      </c>
      <c r="C2590" t="s">
        <v>891</v>
      </c>
      <c r="D2590" t="s">
        <v>3390</v>
      </c>
      <c r="E2590">
        <v>187733</v>
      </c>
      <c r="F2590">
        <v>3960</v>
      </c>
      <c r="G2590">
        <v>5040</v>
      </c>
      <c r="H2590">
        <v>1200</v>
      </c>
      <c r="I2590" t="s">
        <v>5940</v>
      </c>
      <c r="J2590">
        <v>180</v>
      </c>
      <c r="K2590">
        <v>1242000</v>
      </c>
      <c r="L2590">
        <v>6000</v>
      </c>
      <c r="M2590">
        <v>10800</v>
      </c>
      <c r="N2590">
        <v>180</v>
      </c>
      <c r="O2590">
        <v>0</v>
      </c>
      <c r="P2590">
        <v>60</v>
      </c>
      <c r="R2590">
        <v>3532207</v>
      </c>
      <c r="S2590">
        <v>187733</v>
      </c>
      <c r="T2590">
        <v>3960</v>
      </c>
      <c r="U2590">
        <v>5040</v>
      </c>
      <c r="V2590">
        <v>1200</v>
      </c>
      <c r="W2590" t="s">
        <v>5940</v>
      </c>
      <c r="X2590">
        <v>180</v>
      </c>
      <c r="Z2590">
        <v>3130408</v>
      </c>
      <c r="AB2590" t="s">
        <v>5940</v>
      </c>
      <c r="AC2590">
        <v>3130408</v>
      </c>
      <c r="AD2590" t="s">
        <v>4421</v>
      </c>
      <c r="AE2590">
        <v>102</v>
      </c>
      <c r="AF2590">
        <v>3130408</v>
      </c>
      <c r="AG2590" t="s">
        <v>4421</v>
      </c>
      <c r="AH2590">
        <v>800</v>
      </c>
      <c r="AI2590">
        <v>3130408</v>
      </c>
      <c r="AJ2590" t="s">
        <v>4421</v>
      </c>
      <c r="AK2590">
        <v>89</v>
      </c>
      <c r="AL2590">
        <v>3130408</v>
      </c>
      <c r="AM2590" t="s">
        <v>4421</v>
      </c>
      <c r="AN2590" t="s">
        <v>5940</v>
      </c>
      <c r="AO2590">
        <v>0</v>
      </c>
      <c r="AP2590">
        <v>3136959</v>
      </c>
      <c r="AQ2590" t="s">
        <v>4499</v>
      </c>
      <c r="AR2590">
        <v>1050</v>
      </c>
    </row>
    <row r="2591" spans="1:44" x14ac:dyDescent="0.25">
      <c r="A2591">
        <v>3532306</v>
      </c>
      <c r="B2591">
        <v>2</v>
      </c>
      <c r="C2591" t="s">
        <v>891</v>
      </c>
      <c r="D2591" t="s">
        <v>3391</v>
      </c>
      <c r="E2591">
        <v>4172</v>
      </c>
      <c r="F2591" t="s">
        <v>5940</v>
      </c>
      <c r="G2591">
        <v>1375</v>
      </c>
      <c r="H2591" t="s">
        <v>5940</v>
      </c>
      <c r="I2591" t="s">
        <v>5940</v>
      </c>
      <c r="J2591">
        <v>54</v>
      </c>
      <c r="K2591">
        <v>4172</v>
      </c>
      <c r="L2591">
        <v>0</v>
      </c>
      <c r="M2591">
        <v>1271</v>
      </c>
      <c r="N2591">
        <v>0</v>
      </c>
      <c r="O2591">
        <v>0</v>
      </c>
      <c r="P2591">
        <v>55</v>
      </c>
      <c r="R2591">
        <v>3532306</v>
      </c>
      <c r="S2591">
        <v>4172</v>
      </c>
      <c r="T2591" t="s">
        <v>5940</v>
      </c>
      <c r="U2591">
        <v>1375</v>
      </c>
      <c r="V2591" t="s">
        <v>5940</v>
      </c>
      <c r="W2591" t="s">
        <v>5940</v>
      </c>
      <c r="X2591">
        <v>54</v>
      </c>
      <c r="Z2591">
        <v>3130507</v>
      </c>
      <c r="AB2591" t="s">
        <v>5940</v>
      </c>
      <c r="AC2591">
        <v>3130507</v>
      </c>
      <c r="AD2591" t="s">
        <v>4422</v>
      </c>
      <c r="AE2591">
        <v>200</v>
      </c>
      <c r="AF2591">
        <v>3130507</v>
      </c>
      <c r="AG2591" t="s">
        <v>4422</v>
      </c>
      <c r="AH2591">
        <v>200</v>
      </c>
      <c r="AI2591">
        <v>3130507</v>
      </c>
      <c r="AJ2591" t="s">
        <v>4422</v>
      </c>
      <c r="AK2591">
        <v>600</v>
      </c>
      <c r="AL2591">
        <v>3130507</v>
      </c>
      <c r="AM2591" t="s">
        <v>4422</v>
      </c>
      <c r="AN2591" t="s">
        <v>5940</v>
      </c>
      <c r="AO2591">
        <v>0</v>
      </c>
      <c r="AP2591">
        <v>3137007</v>
      </c>
      <c r="AQ2591" t="s">
        <v>4500</v>
      </c>
      <c r="AR2591">
        <v>1200</v>
      </c>
    </row>
    <row r="2592" spans="1:44" x14ac:dyDescent="0.25">
      <c r="A2592">
        <v>3532405</v>
      </c>
      <c r="B2592">
        <v>2</v>
      </c>
      <c r="C2592" t="s">
        <v>891</v>
      </c>
      <c r="D2592" t="s">
        <v>3392</v>
      </c>
      <c r="E2592">
        <v>1643</v>
      </c>
      <c r="F2592" t="s">
        <v>5940</v>
      </c>
      <c r="G2592">
        <v>280</v>
      </c>
      <c r="H2592" t="s">
        <v>5940</v>
      </c>
      <c r="I2592">
        <v>25</v>
      </c>
      <c r="J2592">
        <v>18</v>
      </c>
      <c r="K2592">
        <v>2025</v>
      </c>
      <c r="L2592">
        <v>0</v>
      </c>
      <c r="M2592">
        <v>1500</v>
      </c>
      <c r="N2592">
        <v>0</v>
      </c>
      <c r="O2592">
        <v>25</v>
      </c>
      <c r="P2592">
        <v>31</v>
      </c>
      <c r="R2592">
        <v>3532405</v>
      </c>
      <c r="S2592">
        <v>1643</v>
      </c>
      <c r="T2592" t="s">
        <v>5940</v>
      </c>
      <c r="U2592">
        <v>280</v>
      </c>
      <c r="V2592" t="s">
        <v>5940</v>
      </c>
      <c r="W2592">
        <v>25</v>
      </c>
      <c r="X2592">
        <v>18</v>
      </c>
      <c r="Z2592">
        <v>3130556</v>
      </c>
      <c r="AB2592" t="s">
        <v>5940</v>
      </c>
      <c r="AC2592">
        <v>3130556</v>
      </c>
      <c r="AD2592" t="s">
        <v>4423</v>
      </c>
      <c r="AE2592">
        <v>450</v>
      </c>
      <c r="AF2592">
        <v>3130556</v>
      </c>
      <c r="AG2592" t="s">
        <v>4423</v>
      </c>
      <c r="AH2592">
        <v>1120</v>
      </c>
      <c r="AI2592">
        <v>3130556</v>
      </c>
      <c r="AJ2592" t="s">
        <v>4423</v>
      </c>
      <c r="AK2592">
        <v>258</v>
      </c>
      <c r="AL2592">
        <v>3130556</v>
      </c>
      <c r="AM2592" t="s">
        <v>4423</v>
      </c>
      <c r="AN2592" t="s">
        <v>5940</v>
      </c>
      <c r="AO2592">
        <v>0</v>
      </c>
      <c r="AP2592">
        <v>3137106</v>
      </c>
      <c r="AQ2592" t="s">
        <v>4501</v>
      </c>
      <c r="AR2592">
        <v>8694</v>
      </c>
    </row>
    <row r="2593" spans="1:44" x14ac:dyDescent="0.25">
      <c r="A2593">
        <v>3532504</v>
      </c>
      <c r="B2593">
        <v>2</v>
      </c>
      <c r="C2593" t="s">
        <v>891</v>
      </c>
      <c r="D2593" t="s">
        <v>3393</v>
      </c>
      <c r="E2593">
        <v>58405</v>
      </c>
      <c r="F2593">
        <v>90</v>
      </c>
      <c r="G2593">
        <v>900</v>
      </c>
      <c r="H2593">
        <v>625</v>
      </c>
      <c r="I2593">
        <v>60</v>
      </c>
      <c r="J2593" t="s">
        <v>5940</v>
      </c>
      <c r="K2593">
        <v>480000</v>
      </c>
      <c r="L2593">
        <v>0</v>
      </c>
      <c r="M2593">
        <v>732</v>
      </c>
      <c r="N2593">
        <v>161</v>
      </c>
      <c r="O2593">
        <v>30</v>
      </c>
      <c r="P2593">
        <v>0</v>
      </c>
      <c r="R2593">
        <v>3532504</v>
      </c>
      <c r="S2593">
        <v>58405</v>
      </c>
      <c r="T2593">
        <v>90</v>
      </c>
      <c r="U2593">
        <v>900</v>
      </c>
      <c r="V2593">
        <v>625</v>
      </c>
      <c r="W2593">
        <v>60</v>
      </c>
      <c r="X2593" t="s">
        <v>5940</v>
      </c>
      <c r="Z2593">
        <v>3130606</v>
      </c>
      <c r="AB2593" t="s">
        <v>5940</v>
      </c>
      <c r="AC2593">
        <v>3130606</v>
      </c>
      <c r="AD2593" t="s">
        <v>4424</v>
      </c>
      <c r="AE2593" t="s">
        <v>5940</v>
      </c>
      <c r="AF2593">
        <v>3130606</v>
      </c>
      <c r="AG2593" t="s">
        <v>4424</v>
      </c>
      <c r="AH2593" t="s">
        <v>5940</v>
      </c>
      <c r="AI2593">
        <v>3130606</v>
      </c>
      <c r="AJ2593" t="s">
        <v>4424</v>
      </c>
      <c r="AK2593">
        <v>353</v>
      </c>
      <c r="AL2593">
        <v>3130606</v>
      </c>
      <c r="AM2593" t="s">
        <v>4424</v>
      </c>
      <c r="AN2593" t="s">
        <v>5940</v>
      </c>
      <c r="AO2593">
        <v>0</v>
      </c>
      <c r="AP2593">
        <v>3137205</v>
      </c>
      <c r="AQ2593" t="s">
        <v>4502</v>
      </c>
      <c r="AR2593">
        <v>2975</v>
      </c>
    </row>
    <row r="2594" spans="1:44" x14ac:dyDescent="0.25">
      <c r="A2594">
        <v>3532603</v>
      </c>
      <c r="B2594">
        <v>2</v>
      </c>
      <c r="C2594" t="s">
        <v>891</v>
      </c>
      <c r="D2594" t="s">
        <v>3394</v>
      </c>
      <c r="E2594">
        <v>417184</v>
      </c>
      <c r="F2594">
        <v>300</v>
      </c>
      <c r="G2594">
        <v>7750</v>
      </c>
      <c r="H2594">
        <v>720</v>
      </c>
      <c r="I2594">
        <v>110</v>
      </c>
      <c r="J2594" t="s">
        <v>5940</v>
      </c>
      <c r="K2594">
        <v>1143000</v>
      </c>
      <c r="L2594">
        <v>328</v>
      </c>
      <c r="M2594">
        <v>10350</v>
      </c>
      <c r="N2594">
        <v>150</v>
      </c>
      <c r="O2594">
        <v>60</v>
      </c>
      <c r="P2594">
        <v>0</v>
      </c>
      <c r="R2594">
        <v>3532603</v>
      </c>
      <c r="S2594">
        <v>417184</v>
      </c>
      <c r="T2594">
        <v>300</v>
      </c>
      <c r="U2594">
        <v>7750</v>
      </c>
      <c r="V2594">
        <v>720</v>
      </c>
      <c r="W2594">
        <v>110</v>
      </c>
      <c r="X2594" t="s">
        <v>5940</v>
      </c>
      <c r="Z2594">
        <v>3130655</v>
      </c>
      <c r="AB2594" t="s">
        <v>5940</v>
      </c>
      <c r="AC2594">
        <v>3130655</v>
      </c>
      <c r="AD2594" t="s">
        <v>4425</v>
      </c>
      <c r="AE2594">
        <v>144</v>
      </c>
      <c r="AF2594">
        <v>3130655</v>
      </c>
      <c r="AG2594" t="s">
        <v>4425</v>
      </c>
      <c r="AH2594">
        <v>39000</v>
      </c>
      <c r="AI2594">
        <v>3130655</v>
      </c>
      <c r="AJ2594" t="s">
        <v>4425</v>
      </c>
      <c r="AK2594">
        <v>420</v>
      </c>
      <c r="AL2594">
        <v>3130655</v>
      </c>
      <c r="AM2594" t="s">
        <v>4425</v>
      </c>
      <c r="AN2594" t="s">
        <v>5940</v>
      </c>
      <c r="AO2594">
        <v>0</v>
      </c>
      <c r="AP2594">
        <v>3137304</v>
      </c>
      <c r="AQ2594" t="s">
        <v>4503</v>
      </c>
      <c r="AR2594">
        <v>1080</v>
      </c>
    </row>
    <row r="2595" spans="1:44" x14ac:dyDescent="0.25">
      <c r="A2595">
        <v>3532702</v>
      </c>
      <c r="B2595">
        <v>2</v>
      </c>
      <c r="C2595" t="s">
        <v>891</v>
      </c>
      <c r="D2595" t="s">
        <v>3395</v>
      </c>
      <c r="E2595">
        <v>500621</v>
      </c>
      <c r="F2595" t="s">
        <v>5940</v>
      </c>
      <c r="G2595">
        <v>900</v>
      </c>
      <c r="H2595" t="s">
        <v>5940</v>
      </c>
      <c r="I2595">
        <v>15</v>
      </c>
      <c r="J2595" t="s">
        <v>5940</v>
      </c>
      <c r="K2595">
        <v>544000</v>
      </c>
      <c r="L2595">
        <v>0</v>
      </c>
      <c r="M2595">
        <v>366</v>
      </c>
      <c r="N2595">
        <v>0</v>
      </c>
      <c r="O2595">
        <v>0</v>
      </c>
      <c r="P2595">
        <v>0</v>
      </c>
      <c r="R2595">
        <v>3532702</v>
      </c>
      <c r="S2595">
        <v>500621</v>
      </c>
      <c r="T2595" t="s">
        <v>5940</v>
      </c>
      <c r="U2595">
        <v>900</v>
      </c>
      <c r="V2595" t="s">
        <v>5940</v>
      </c>
      <c r="W2595">
        <v>15</v>
      </c>
      <c r="X2595" t="s">
        <v>5940</v>
      </c>
      <c r="Z2595">
        <v>3130705</v>
      </c>
      <c r="AB2595" t="s">
        <v>5940</v>
      </c>
      <c r="AC2595">
        <v>3130705</v>
      </c>
      <c r="AD2595" t="s">
        <v>4426</v>
      </c>
      <c r="AE2595">
        <v>1800</v>
      </c>
      <c r="AF2595">
        <v>3130705</v>
      </c>
      <c r="AG2595" t="s">
        <v>4426</v>
      </c>
      <c r="AH2595" t="s">
        <v>5940</v>
      </c>
      <c r="AI2595">
        <v>3130705</v>
      </c>
      <c r="AJ2595" t="s">
        <v>4426</v>
      </c>
      <c r="AK2595">
        <v>3420</v>
      </c>
      <c r="AL2595">
        <v>3130705</v>
      </c>
      <c r="AM2595" t="s">
        <v>4426</v>
      </c>
      <c r="AN2595">
        <v>27500</v>
      </c>
      <c r="AO2595">
        <v>0</v>
      </c>
      <c r="AP2595">
        <v>3137403</v>
      </c>
      <c r="AQ2595" t="s">
        <v>4504</v>
      </c>
      <c r="AR2595">
        <v>27000</v>
      </c>
    </row>
    <row r="2596" spans="1:44" x14ac:dyDescent="0.25">
      <c r="A2596">
        <v>3532801</v>
      </c>
      <c r="B2596">
        <v>2</v>
      </c>
      <c r="C2596" t="s">
        <v>891</v>
      </c>
      <c r="D2596" t="s">
        <v>3396</v>
      </c>
      <c r="E2596">
        <v>211844</v>
      </c>
      <c r="F2596">
        <v>787</v>
      </c>
      <c r="G2596">
        <v>8095</v>
      </c>
      <c r="H2596">
        <v>60</v>
      </c>
      <c r="I2596">
        <v>450</v>
      </c>
      <c r="J2596">
        <v>80</v>
      </c>
      <c r="K2596">
        <v>720000</v>
      </c>
      <c r="L2596">
        <v>720</v>
      </c>
      <c r="M2596">
        <v>1377</v>
      </c>
      <c r="N2596">
        <v>43</v>
      </c>
      <c r="O2596">
        <v>60</v>
      </c>
      <c r="P2596">
        <v>0</v>
      </c>
      <c r="R2596">
        <v>3532801</v>
      </c>
      <c r="S2596">
        <v>211844</v>
      </c>
      <c r="T2596">
        <v>787</v>
      </c>
      <c r="U2596">
        <v>8095</v>
      </c>
      <c r="V2596">
        <v>60</v>
      </c>
      <c r="W2596">
        <v>450</v>
      </c>
      <c r="X2596">
        <v>80</v>
      </c>
      <c r="Z2596">
        <v>3130804</v>
      </c>
      <c r="AB2596" t="s">
        <v>5940</v>
      </c>
      <c r="AC2596">
        <v>3130804</v>
      </c>
      <c r="AD2596" t="s">
        <v>4427</v>
      </c>
      <c r="AE2596">
        <v>216</v>
      </c>
      <c r="AF2596">
        <v>3130804</v>
      </c>
      <c r="AG2596" t="s">
        <v>4427</v>
      </c>
      <c r="AH2596">
        <v>350</v>
      </c>
      <c r="AI2596">
        <v>3130804</v>
      </c>
      <c r="AJ2596" t="s">
        <v>4427</v>
      </c>
      <c r="AK2596">
        <v>315</v>
      </c>
      <c r="AL2596">
        <v>3130804</v>
      </c>
      <c r="AM2596" t="s">
        <v>4427</v>
      </c>
      <c r="AN2596">
        <v>176</v>
      </c>
      <c r="AO2596">
        <v>0</v>
      </c>
      <c r="AP2596">
        <v>3137502</v>
      </c>
      <c r="AQ2596" t="s">
        <v>4505</v>
      </c>
      <c r="AR2596">
        <v>21112</v>
      </c>
    </row>
    <row r="2597" spans="1:44" x14ac:dyDescent="0.25">
      <c r="A2597">
        <v>3532827</v>
      </c>
      <c r="B2597">
        <v>2</v>
      </c>
      <c r="C2597" t="s">
        <v>891</v>
      </c>
      <c r="D2597" t="s">
        <v>3397</v>
      </c>
      <c r="E2597" t="s">
        <v>5940</v>
      </c>
      <c r="F2597">
        <v>140</v>
      </c>
      <c r="G2597">
        <v>1030</v>
      </c>
      <c r="H2597" t="s">
        <v>5940</v>
      </c>
      <c r="I2597">
        <v>18</v>
      </c>
      <c r="J2597">
        <v>264</v>
      </c>
      <c r="K2597">
        <v>0</v>
      </c>
      <c r="L2597">
        <v>0</v>
      </c>
      <c r="M2597">
        <v>2820</v>
      </c>
      <c r="N2597">
        <v>0</v>
      </c>
      <c r="O2597">
        <v>0</v>
      </c>
      <c r="P2597">
        <v>168</v>
      </c>
      <c r="R2597">
        <v>3532827</v>
      </c>
      <c r="S2597" t="s">
        <v>5940</v>
      </c>
      <c r="T2597">
        <v>140</v>
      </c>
      <c r="U2597">
        <v>1030</v>
      </c>
      <c r="V2597" t="s">
        <v>5940</v>
      </c>
      <c r="W2597">
        <v>18</v>
      </c>
      <c r="X2597">
        <v>264</v>
      </c>
      <c r="Z2597">
        <v>3130903</v>
      </c>
      <c r="AB2597" t="s">
        <v>5940</v>
      </c>
      <c r="AC2597">
        <v>3130903</v>
      </c>
      <c r="AD2597" t="s">
        <v>4428</v>
      </c>
      <c r="AE2597">
        <v>662</v>
      </c>
      <c r="AF2597">
        <v>3130903</v>
      </c>
      <c r="AG2597" t="s">
        <v>4428</v>
      </c>
      <c r="AH2597">
        <v>25200</v>
      </c>
      <c r="AI2597">
        <v>3130903</v>
      </c>
      <c r="AJ2597" t="s">
        <v>4428</v>
      </c>
      <c r="AK2597">
        <v>330</v>
      </c>
      <c r="AL2597">
        <v>3130903</v>
      </c>
      <c r="AM2597" t="s">
        <v>4428</v>
      </c>
      <c r="AN2597" t="s">
        <v>5940</v>
      </c>
      <c r="AO2597">
        <v>0</v>
      </c>
      <c r="AP2597">
        <v>3137536</v>
      </c>
      <c r="AQ2597" t="s">
        <v>4506</v>
      </c>
      <c r="AR2597">
        <v>18900</v>
      </c>
    </row>
    <row r="2598" spans="1:44" x14ac:dyDescent="0.25">
      <c r="A2598">
        <v>3532843</v>
      </c>
      <c r="B2598">
        <v>2</v>
      </c>
      <c r="C2598" t="s">
        <v>891</v>
      </c>
      <c r="D2598" t="s">
        <v>3398</v>
      </c>
      <c r="E2598" t="s">
        <v>5940</v>
      </c>
      <c r="F2598" t="s">
        <v>5940</v>
      </c>
      <c r="G2598">
        <v>2632</v>
      </c>
      <c r="H2598">
        <v>425</v>
      </c>
      <c r="I2598">
        <v>30</v>
      </c>
      <c r="J2598">
        <v>98</v>
      </c>
      <c r="K2598">
        <v>30000</v>
      </c>
      <c r="L2598">
        <v>0</v>
      </c>
      <c r="M2598">
        <v>708</v>
      </c>
      <c r="N2598">
        <v>0</v>
      </c>
      <c r="O2598">
        <v>27</v>
      </c>
      <c r="P2598">
        <v>54</v>
      </c>
      <c r="R2598">
        <v>3532843</v>
      </c>
      <c r="S2598" t="s">
        <v>5940</v>
      </c>
      <c r="T2598" t="s">
        <v>5940</v>
      </c>
      <c r="U2598">
        <v>2632</v>
      </c>
      <c r="V2598">
        <v>425</v>
      </c>
      <c r="W2598">
        <v>30</v>
      </c>
      <c r="X2598">
        <v>98</v>
      </c>
      <c r="Z2598">
        <v>3131000</v>
      </c>
      <c r="AB2598" t="s">
        <v>5940</v>
      </c>
      <c r="AC2598">
        <v>3131000</v>
      </c>
      <c r="AD2598" t="s">
        <v>4429</v>
      </c>
      <c r="AE2598">
        <v>72</v>
      </c>
      <c r="AF2598">
        <v>3131000</v>
      </c>
      <c r="AG2598" t="s">
        <v>4429</v>
      </c>
      <c r="AH2598">
        <v>3600</v>
      </c>
      <c r="AI2598">
        <v>3131000</v>
      </c>
      <c r="AJ2598" t="s">
        <v>4429</v>
      </c>
      <c r="AK2598">
        <v>444</v>
      </c>
      <c r="AL2598">
        <v>3131000</v>
      </c>
      <c r="AM2598" t="s">
        <v>4429</v>
      </c>
      <c r="AN2598" t="s">
        <v>5940</v>
      </c>
      <c r="AO2598">
        <v>0</v>
      </c>
      <c r="AP2598">
        <v>3137601</v>
      </c>
      <c r="AQ2598" t="s">
        <v>4507</v>
      </c>
      <c r="AR2598">
        <v>40</v>
      </c>
    </row>
    <row r="2599" spans="1:44" x14ac:dyDescent="0.25">
      <c r="A2599">
        <v>3532868</v>
      </c>
      <c r="B2599">
        <v>2</v>
      </c>
      <c r="C2599" t="s">
        <v>891</v>
      </c>
      <c r="D2599" t="s">
        <v>3399</v>
      </c>
      <c r="E2599">
        <v>56340</v>
      </c>
      <c r="F2599">
        <v>330</v>
      </c>
      <c r="G2599">
        <v>2700</v>
      </c>
      <c r="H2599">
        <v>1440</v>
      </c>
      <c r="I2599">
        <v>90</v>
      </c>
      <c r="J2599">
        <v>135</v>
      </c>
      <c r="K2599">
        <v>18576</v>
      </c>
      <c r="L2599">
        <v>100</v>
      </c>
      <c r="M2599">
        <v>5280</v>
      </c>
      <c r="N2599">
        <v>0</v>
      </c>
      <c r="O2599">
        <v>0</v>
      </c>
      <c r="P2599">
        <v>225</v>
      </c>
      <c r="R2599">
        <v>3532868</v>
      </c>
      <c r="S2599">
        <v>56340</v>
      </c>
      <c r="T2599">
        <v>330</v>
      </c>
      <c r="U2599">
        <v>2700</v>
      </c>
      <c r="V2599">
        <v>1440</v>
      </c>
      <c r="W2599">
        <v>90</v>
      </c>
      <c r="X2599">
        <v>135</v>
      </c>
      <c r="Z2599">
        <v>3131109</v>
      </c>
      <c r="AB2599" t="s">
        <v>5940</v>
      </c>
      <c r="AC2599">
        <v>3131109</v>
      </c>
      <c r="AD2599" t="s">
        <v>4430</v>
      </c>
      <c r="AE2599" t="s">
        <v>5940</v>
      </c>
      <c r="AF2599">
        <v>3131109</v>
      </c>
      <c r="AG2599" t="s">
        <v>4430</v>
      </c>
      <c r="AH2599">
        <v>5000</v>
      </c>
      <c r="AI2599">
        <v>3131109</v>
      </c>
      <c r="AJ2599" t="s">
        <v>4430</v>
      </c>
      <c r="AK2599">
        <v>48</v>
      </c>
      <c r="AL2599">
        <v>3131109</v>
      </c>
      <c r="AM2599" t="s">
        <v>4430</v>
      </c>
      <c r="AN2599" t="s">
        <v>5940</v>
      </c>
      <c r="AO2599">
        <v>0</v>
      </c>
      <c r="AP2599">
        <v>3137700</v>
      </c>
      <c r="AQ2599" t="s">
        <v>4508</v>
      </c>
      <c r="AR2599">
        <v>2400</v>
      </c>
    </row>
    <row r="2600" spans="1:44" x14ac:dyDescent="0.25">
      <c r="A2600">
        <v>3532900</v>
      </c>
      <c r="B2600">
        <v>2</v>
      </c>
      <c r="C2600" t="s">
        <v>891</v>
      </c>
      <c r="D2600" t="s">
        <v>3400</v>
      </c>
      <c r="E2600">
        <v>610132</v>
      </c>
      <c r="F2600" t="s">
        <v>5940</v>
      </c>
      <c r="G2600">
        <v>2520</v>
      </c>
      <c r="H2600" t="s">
        <v>5940</v>
      </c>
      <c r="I2600" t="s">
        <v>5940</v>
      </c>
      <c r="J2600" t="s">
        <v>5940</v>
      </c>
      <c r="K2600">
        <v>722500</v>
      </c>
      <c r="L2600">
        <v>0</v>
      </c>
      <c r="M2600">
        <v>4472</v>
      </c>
      <c r="N2600">
        <v>0</v>
      </c>
      <c r="O2600">
        <v>0</v>
      </c>
      <c r="P2600">
        <v>0</v>
      </c>
      <c r="R2600">
        <v>3532900</v>
      </c>
      <c r="S2600">
        <v>610132</v>
      </c>
      <c r="T2600" t="s">
        <v>5940</v>
      </c>
      <c r="U2600">
        <v>2520</v>
      </c>
      <c r="V2600" t="s">
        <v>5940</v>
      </c>
      <c r="W2600" t="s">
        <v>5940</v>
      </c>
      <c r="X2600" t="s">
        <v>5940</v>
      </c>
      <c r="Z2600">
        <v>3131158</v>
      </c>
      <c r="AB2600" t="s">
        <v>5940</v>
      </c>
      <c r="AC2600">
        <v>3131158</v>
      </c>
      <c r="AD2600" t="s">
        <v>4431</v>
      </c>
      <c r="AE2600">
        <v>70</v>
      </c>
      <c r="AF2600">
        <v>3131158</v>
      </c>
      <c r="AG2600" t="s">
        <v>4431</v>
      </c>
      <c r="AH2600" t="s">
        <v>5940</v>
      </c>
      <c r="AI2600">
        <v>3131158</v>
      </c>
      <c r="AJ2600" t="s">
        <v>4431</v>
      </c>
      <c r="AK2600">
        <v>204</v>
      </c>
      <c r="AL2600">
        <v>3131158</v>
      </c>
      <c r="AM2600" t="s">
        <v>4431</v>
      </c>
      <c r="AN2600" t="s">
        <v>5940</v>
      </c>
      <c r="AO2600">
        <v>0</v>
      </c>
      <c r="AP2600">
        <v>3137809</v>
      </c>
      <c r="AQ2600" t="s">
        <v>4509</v>
      </c>
      <c r="AR2600">
        <v>2940</v>
      </c>
    </row>
    <row r="2601" spans="1:44" x14ac:dyDescent="0.25">
      <c r="A2601">
        <v>3533007</v>
      </c>
      <c r="B2601">
        <v>2</v>
      </c>
      <c r="C2601" t="s">
        <v>891</v>
      </c>
      <c r="D2601" t="s">
        <v>3401</v>
      </c>
      <c r="E2601">
        <v>281599</v>
      </c>
      <c r="F2601">
        <v>80</v>
      </c>
      <c r="G2601">
        <v>12288</v>
      </c>
      <c r="H2601" t="s">
        <v>5940</v>
      </c>
      <c r="I2601">
        <v>90</v>
      </c>
      <c r="J2601">
        <v>126</v>
      </c>
      <c r="K2601">
        <v>540000</v>
      </c>
      <c r="L2601">
        <v>0</v>
      </c>
      <c r="M2601">
        <v>27040</v>
      </c>
      <c r="N2601">
        <v>0</v>
      </c>
      <c r="O2601">
        <v>0</v>
      </c>
      <c r="P2601">
        <v>240</v>
      </c>
      <c r="R2601">
        <v>3533007</v>
      </c>
      <c r="S2601">
        <v>281599</v>
      </c>
      <c r="T2601">
        <v>80</v>
      </c>
      <c r="U2601">
        <v>12288</v>
      </c>
      <c r="V2601" t="s">
        <v>5940</v>
      </c>
      <c r="W2601">
        <v>90</v>
      </c>
      <c r="X2601">
        <v>126</v>
      </c>
      <c r="Z2601">
        <v>3131208</v>
      </c>
      <c r="AB2601" t="s">
        <v>5940</v>
      </c>
      <c r="AC2601">
        <v>3131208</v>
      </c>
      <c r="AD2601" t="s">
        <v>4432</v>
      </c>
      <c r="AE2601">
        <v>900</v>
      </c>
      <c r="AF2601">
        <v>3131208</v>
      </c>
      <c r="AG2601" t="s">
        <v>4432</v>
      </c>
      <c r="AH2601">
        <v>20300</v>
      </c>
      <c r="AI2601">
        <v>3131208</v>
      </c>
      <c r="AJ2601" t="s">
        <v>4432</v>
      </c>
      <c r="AK2601">
        <v>98</v>
      </c>
      <c r="AL2601">
        <v>3131208</v>
      </c>
      <c r="AM2601" t="s">
        <v>4432</v>
      </c>
      <c r="AN2601" t="s">
        <v>5940</v>
      </c>
      <c r="AO2601">
        <v>0</v>
      </c>
      <c r="AP2601">
        <v>3137908</v>
      </c>
      <c r="AQ2601" t="s">
        <v>4510</v>
      </c>
      <c r="AR2601">
        <v>2190</v>
      </c>
    </row>
    <row r="2602" spans="1:44" x14ac:dyDescent="0.25">
      <c r="A2602">
        <v>3533106</v>
      </c>
      <c r="B2602">
        <v>2</v>
      </c>
      <c r="C2602" t="s">
        <v>891</v>
      </c>
      <c r="D2602" t="s">
        <v>3402</v>
      </c>
      <c r="E2602">
        <v>20859</v>
      </c>
      <c r="F2602" t="s">
        <v>5940</v>
      </c>
      <c r="G2602">
        <v>192</v>
      </c>
      <c r="H2602">
        <v>38</v>
      </c>
      <c r="I2602">
        <v>4</v>
      </c>
      <c r="J2602">
        <v>15</v>
      </c>
      <c r="K2602">
        <v>37000</v>
      </c>
      <c r="L2602">
        <v>0</v>
      </c>
      <c r="M2602">
        <v>216</v>
      </c>
      <c r="N2602">
        <v>8</v>
      </c>
      <c r="O2602">
        <v>9</v>
      </c>
      <c r="P2602">
        <v>15</v>
      </c>
      <c r="R2602">
        <v>3533106</v>
      </c>
      <c r="S2602">
        <v>20859</v>
      </c>
      <c r="T2602" t="s">
        <v>5940</v>
      </c>
      <c r="U2602">
        <v>192</v>
      </c>
      <c r="V2602">
        <v>38</v>
      </c>
      <c r="W2602">
        <v>4</v>
      </c>
      <c r="X2602">
        <v>15</v>
      </c>
      <c r="Z2602">
        <v>3131307</v>
      </c>
      <c r="AB2602" t="s">
        <v>5940</v>
      </c>
      <c r="AC2602">
        <v>3131307</v>
      </c>
      <c r="AD2602" t="s">
        <v>4433</v>
      </c>
      <c r="AE2602">
        <v>64</v>
      </c>
      <c r="AF2602">
        <v>3131307</v>
      </c>
      <c r="AG2602" t="s">
        <v>4433</v>
      </c>
      <c r="AH2602" t="s">
        <v>5940</v>
      </c>
      <c r="AI2602">
        <v>3131307</v>
      </c>
      <c r="AJ2602" t="s">
        <v>4433</v>
      </c>
      <c r="AK2602">
        <v>37</v>
      </c>
      <c r="AL2602">
        <v>3131307</v>
      </c>
      <c r="AM2602" t="s">
        <v>4433</v>
      </c>
      <c r="AN2602" t="s">
        <v>5940</v>
      </c>
      <c r="AO2602">
        <v>0</v>
      </c>
      <c r="AP2602">
        <v>3138005</v>
      </c>
      <c r="AQ2602" t="s">
        <v>4511</v>
      </c>
      <c r="AR2602">
        <v>308</v>
      </c>
    </row>
    <row r="2603" spans="1:44" x14ac:dyDescent="0.25">
      <c r="A2603">
        <v>3533205</v>
      </c>
      <c r="B2603">
        <v>2</v>
      </c>
      <c r="C2603" t="s">
        <v>891</v>
      </c>
      <c r="D2603" t="s">
        <v>3403</v>
      </c>
      <c r="E2603">
        <v>31289</v>
      </c>
      <c r="F2603">
        <v>3041</v>
      </c>
      <c r="G2603">
        <v>5460</v>
      </c>
      <c r="H2603">
        <v>3149</v>
      </c>
      <c r="I2603" t="s">
        <v>5940</v>
      </c>
      <c r="J2603">
        <v>1000</v>
      </c>
      <c r="K2603">
        <v>440000</v>
      </c>
      <c r="L2603">
        <v>2850</v>
      </c>
      <c r="M2603">
        <v>4590</v>
      </c>
      <c r="N2603">
        <v>1065</v>
      </c>
      <c r="O2603">
        <v>0</v>
      </c>
      <c r="P2603">
        <v>1000</v>
      </c>
      <c r="R2603">
        <v>3533205</v>
      </c>
      <c r="S2603">
        <v>31289</v>
      </c>
      <c r="T2603">
        <v>3041</v>
      </c>
      <c r="U2603">
        <v>5460</v>
      </c>
      <c r="V2603">
        <v>3149</v>
      </c>
      <c r="W2603" t="s">
        <v>5940</v>
      </c>
      <c r="X2603">
        <v>1000</v>
      </c>
      <c r="Z2603">
        <v>3131406</v>
      </c>
      <c r="AB2603">
        <v>1350</v>
      </c>
      <c r="AC2603">
        <v>3131406</v>
      </c>
      <c r="AD2603" t="s">
        <v>4434</v>
      </c>
      <c r="AE2603">
        <v>15</v>
      </c>
      <c r="AF2603">
        <v>3131406</v>
      </c>
      <c r="AG2603" t="s">
        <v>4434</v>
      </c>
      <c r="AH2603">
        <v>178500</v>
      </c>
      <c r="AI2603">
        <v>3131406</v>
      </c>
      <c r="AJ2603" t="s">
        <v>4434</v>
      </c>
      <c r="AK2603" t="s">
        <v>5940</v>
      </c>
      <c r="AL2603">
        <v>3131406</v>
      </c>
      <c r="AM2603" t="s">
        <v>4434</v>
      </c>
      <c r="AN2603">
        <v>11456</v>
      </c>
      <c r="AO2603">
        <v>0</v>
      </c>
      <c r="AP2603">
        <v>3138104</v>
      </c>
      <c r="AQ2603" t="s">
        <v>4512</v>
      </c>
      <c r="AR2603">
        <v>2400</v>
      </c>
    </row>
    <row r="2604" spans="1:44" x14ac:dyDescent="0.25">
      <c r="A2604">
        <v>3533304</v>
      </c>
      <c r="B2604">
        <v>2</v>
      </c>
      <c r="C2604" t="s">
        <v>891</v>
      </c>
      <c r="D2604" t="s">
        <v>3405</v>
      </c>
      <c r="E2604">
        <v>86789</v>
      </c>
      <c r="F2604">
        <v>141</v>
      </c>
      <c r="G2604">
        <v>953</v>
      </c>
      <c r="H2604">
        <v>31</v>
      </c>
      <c r="I2604">
        <v>22</v>
      </c>
      <c r="J2604">
        <v>40</v>
      </c>
      <c r="K2604">
        <v>151300</v>
      </c>
      <c r="L2604">
        <v>32</v>
      </c>
      <c r="M2604">
        <v>713</v>
      </c>
      <c r="N2604">
        <v>0</v>
      </c>
      <c r="O2604">
        <v>2</v>
      </c>
      <c r="P2604">
        <v>581</v>
      </c>
      <c r="R2604">
        <v>3533304</v>
      </c>
      <c r="S2604">
        <v>86789</v>
      </c>
      <c r="T2604">
        <v>141</v>
      </c>
      <c r="U2604">
        <v>953</v>
      </c>
      <c r="V2604">
        <v>31</v>
      </c>
      <c r="W2604">
        <v>22</v>
      </c>
      <c r="X2604">
        <v>40</v>
      </c>
      <c r="Z2604">
        <v>3131505</v>
      </c>
      <c r="AB2604" t="s">
        <v>5940</v>
      </c>
      <c r="AC2604">
        <v>3131505</v>
      </c>
      <c r="AD2604" t="s">
        <v>4435</v>
      </c>
      <c r="AE2604">
        <v>6</v>
      </c>
      <c r="AF2604">
        <v>3131505</v>
      </c>
      <c r="AG2604" t="s">
        <v>4435</v>
      </c>
      <c r="AH2604" t="s">
        <v>5940</v>
      </c>
      <c r="AI2604">
        <v>3131505</v>
      </c>
      <c r="AJ2604" t="s">
        <v>4435</v>
      </c>
      <c r="AK2604">
        <v>475</v>
      </c>
      <c r="AL2604">
        <v>3131505</v>
      </c>
      <c r="AM2604" t="s">
        <v>4435</v>
      </c>
      <c r="AN2604" t="s">
        <v>5940</v>
      </c>
      <c r="AO2604">
        <v>0</v>
      </c>
      <c r="AP2604">
        <v>3138203</v>
      </c>
      <c r="AQ2604" t="s">
        <v>4513</v>
      </c>
      <c r="AR2604">
        <v>21330</v>
      </c>
    </row>
    <row r="2605" spans="1:44" x14ac:dyDescent="0.25">
      <c r="A2605">
        <v>3533403</v>
      </c>
      <c r="B2605">
        <v>2</v>
      </c>
      <c r="C2605" t="s">
        <v>891</v>
      </c>
      <c r="D2605" t="s">
        <v>3406</v>
      </c>
      <c r="E2605">
        <v>168960</v>
      </c>
      <c r="F2605" t="s">
        <v>5940</v>
      </c>
      <c r="G2605">
        <v>660</v>
      </c>
      <c r="H2605" t="s">
        <v>5940</v>
      </c>
      <c r="I2605" t="s">
        <v>5940</v>
      </c>
      <c r="J2605">
        <v>4</v>
      </c>
      <c r="K2605">
        <v>162000</v>
      </c>
      <c r="L2605">
        <v>0</v>
      </c>
      <c r="M2605">
        <v>576</v>
      </c>
      <c r="N2605">
        <v>0</v>
      </c>
      <c r="O2605">
        <v>0</v>
      </c>
      <c r="P2605">
        <v>3</v>
      </c>
      <c r="R2605">
        <v>3533403</v>
      </c>
      <c r="S2605">
        <v>168960</v>
      </c>
      <c r="T2605" t="s">
        <v>5940</v>
      </c>
      <c r="U2605">
        <v>660</v>
      </c>
      <c r="V2605" t="s">
        <v>5940</v>
      </c>
      <c r="W2605" t="s">
        <v>5940</v>
      </c>
      <c r="X2605">
        <v>4</v>
      </c>
      <c r="Z2605">
        <v>3131604</v>
      </c>
      <c r="AB2605">
        <v>225</v>
      </c>
      <c r="AC2605">
        <v>3131604</v>
      </c>
      <c r="AD2605" t="s">
        <v>4436</v>
      </c>
      <c r="AE2605">
        <v>270</v>
      </c>
      <c r="AF2605">
        <v>3131604</v>
      </c>
      <c r="AG2605" t="s">
        <v>4436</v>
      </c>
      <c r="AH2605" t="s">
        <v>5940</v>
      </c>
      <c r="AI2605">
        <v>3131604</v>
      </c>
      <c r="AJ2605" t="s">
        <v>4436</v>
      </c>
      <c r="AK2605">
        <v>1560</v>
      </c>
      <c r="AL2605">
        <v>3131604</v>
      </c>
      <c r="AM2605" t="s">
        <v>4436</v>
      </c>
      <c r="AN2605">
        <v>5400</v>
      </c>
      <c r="AO2605">
        <v>0</v>
      </c>
      <c r="AP2605">
        <v>3138302</v>
      </c>
      <c r="AQ2605" t="s">
        <v>4514</v>
      </c>
      <c r="AR2605">
        <v>1760</v>
      </c>
    </row>
    <row r="2606" spans="1:44" x14ac:dyDescent="0.25">
      <c r="A2606">
        <v>3533254</v>
      </c>
      <c r="B2606">
        <v>2</v>
      </c>
      <c r="C2606" t="s">
        <v>891</v>
      </c>
      <c r="D2606" t="s">
        <v>3404</v>
      </c>
      <c r="E2606">
        <v>753539</v>
      </c>
      <c r="F2606" t="s">
        <v>5940</v>
      </c>
      <c r="G2606">
        <v>702</v>
      </c>
      <c r="H2606" t="s">
        <v>5940</v>
      </c>
      <c r="I2606" t="s">
        <v>5940</v>
      </c>
      <c r="J2606" t="s">
        <v>5940</v>
      </c>
      <c r="K2606">
        <v>629000</v>
      </c>
      <c r="L2606">
        <v>0</v>
      </c>
      <c r="M2606">
        <v>540</v>
      </c>
      <c r="N2606">
        <v>0</v>
      </c>
      <c r="O2606">
        <v>0</v>
      </c>
      <c r="P2606">
        <v>0</v>
      </c>
      <c r="R2606">
        <v>3533254</v>
      </c>
      <c r="S2606">
        <v>753539</v>
      </c>
      <c r="T2606" t="s">
        <v>5940</v>
      </c>
      <c r="U2606">
        <v>702</v>
      </c>
      <c r="V2606" t="s">
        <v>5940</v>
      </c>
      <c r="W2606" t="s">
        <v>5940</v>
      </c>
      <c r="X2606" t="s">
        <v>5940</v>
      </c>
      <c r="Z2606">
        <v>3131703</v>
      </c>
      <c r="AB2606" t="s">
        <v>5940</v>
      </c>
      <c r="AC2606">
        <v>3131703</v>
      </c>
      <c r="AD2606" t="s">
        <v>4437</v>
      </c>
      <c r="AE2606" t="s">
        <v>5940</v>
      </c>
      <c r="AF2606">
        <v>3131703</v>
      </c>
      <c r="AG2606" t="s">
        <v>4437</v>
      </c>
      <c r="AH2606">
        <v>15000</v>
      </c>
      <c r="AI2606">
        <v>3131703</v>
      </c>
      <c r="AJ2606" t="s">
        <v>4437</v>
      </c>
      <c r="AK2606">
        <v>194</v>
      </c>
      <c r="AL2606">
        <v>3131703</v>
      </c>
      <c r="AM2606" t="s">
        <v>4437</v>
      </c>
      <c r="AN2606" t="s">
        <v>5940</v>
      </c>
      <c r="AO2606">
        <v>0</v>
      </c>
      <c r="AP2606">
        <v>3138351</v>
      </c>
      <c r="AQ2606" t="s">
        <v>4515</v>
      </c>
      <c r="AR2606">
        <v>165</v>
      </c>
    </row>
    <row r="2607" spans="1:44" x14ac:dyDescent="0.25">
      <c r="A2607">
        <v>3533502</v>
      </c>
      <c r="B2607">
        <v>2</v>
      </c>
      <c r="C2607" t="s">
        <v>891</v>
      </c>
      <c r="D2607" t="s">
        <v>3407</v>
      </c>
      <c r="E2607">
        <v>2375571</v>
      </c>
      <c r="F2607">
        <v>1920</v>
      </c>
      <c r="G2607">
        <v>6216</v>
      </c>
      <c r="H2607" t="s">
        <v>5940</v>
      </c>
      <c r="I2607">
        <v>75</v>
      </c>
      <c r="J2607">
        <v>1435</v>
      </c>
      <c r="K2607">
        <v>3320010</v>
      </c>
      <c r="L2607">
        <v>1295</v>
      </c>
      <c r="M2607">
        <v>6408</v>
      </c>
      <c r="N2607">
        <v>0</v>
      </c>
      <c r="O2607">
        <v>60</v>
      </c>
      <c r="P2607">
        <v>115</v>
      </c>
      <c r="R2607">
        <v>3533502</v>
      </c>
      <c r="S2607">
        <v>2375571</v>
      </c>
      <c r="T2607">
        <v>1920</v>
      </c>
      <c r="U2607">
        <v>6216</v>
      </c>
      <c r="V2607" t="s">
        <v>5940</v>
      </c>
      <c r="W2607">
        <v>75</v>
      </c>
      <c r="X2607">
        <v>1435</v>
      </c>
      <c r="Z2607">
        <v>3131802</v>
      </c>
      <c r="AB2607" t="s">
        <v>5940</v>
      </c>
      <c r="AC2607">
        <v>3131802</v>
      </c>
      <c r="AD2607" t="s">
        <v>4438</v>
      </c>
      <c r="AE2607">
        <v>320</v>
      </c>
      <c r="AF2607">
        <v>3131802</v>
      </c>
      <c r="AG2607" t="s">
        <v>4438</v>
      </c>
      <c r="AH2607">
        <v>1200</v>
      </c>
      <c r="AI2607">
        <v>3131802</v>
      </c>
      <c r="AJ2607" t="s">
        <v>4438</v>
      </c>
      <c r="AK2607">
        <v>200</v>
      </c>
      <c r="AL2607">
        <v>3131802</v>
      </c>
      <c r="AM2607" t="s">
        <v>4438</v>
      </c>
      <c r="AN2607" t="s">
        <v>5940</v>
      </c>
      <c r="AO2607">
        <v>0</v>
      </c>
      <c r="AP2607">
        <v>3138401</v>
      </c>
      <c r="AQ2607" t="s">
        <v>4516</v>
      </c>
      <c r="AR2607">
        <v>3414</v>
      </c>
    </row>
    <row r="2608" spans="1:44" x14ac:dyDescent="0.25">
      <c r="A2608">
        <v>3533601</v>
      </c>
      <c r="B2608">
        <v>2</v>
      </c>
      <c r="C2608" t="s">
        <v>891</v>
      </c>
      <c r="D2608" t="s">
        <v>3408</v>
      </c>
      <c r="E2608">
        <v>1488013</v>
      </c>
      <c r="F2608">
        <v>18300</v>
      </c>
      <c r="G2608">
        <v>7680</v>
      </c>
      <c r="H2608" t="s">
        <v>5940</v>
      </c>
      <c r="I2608" t="s">
        <v>5940</v>
      </c>
      <c r="J2608" t="s">
        <v>5940</v>
      </c>
      <c r="K2608">
        <v>1542160</v>
      </c>
      <c r="L2608">
        <v>16500</v>
      </c>
      <c r="M2608">
        <v>7284</v>
      </c>
      <c r="N2608">
        <v>0</v>
      </c>
      <c r="O2608">
        <v>0</v>
      </c>
      <c r="P2608">
        <v>0</v>
      </c>
      <c r="R2608">
        <v>3533601</v>
      </c>
      <c r="S2608">
        <v>1488013</v>
      </c>
      <c r="T2608">
        <v>18300</v>
      </c>
      <c r="U2608">
        <v>7680</v>
      </c>
      <c r="V2608" t="s">
        <v>5940</v>
      </c>
      <c r="W2608" t="s">
        <v>5940</v>
      </c>
      <c r="X2608" t="s">
        <v>5940</v>
      </c>
      <c r="Z2608">
        <v>3131901</v>
      </c>
      <c r="AB2608" t="s">
        <v>5940</v>
      </c>
      <c r="AC2608">
        <v>3131901</v>
      </c>
      <c r="AD2608" t="s">
        <v>4439</v>
      </c>
      <c r="AE2608" t="s">
        <v>5940</v>
      </c>
      <c r="AF2608">
        <v>3131901</v>
      </c>
      <c r="AG2608" t="s">
        <v>4439</v>
      </c>
      <c r="AH2608">
        <v>10800</v>
      </c>
      <c r="AI2608">
        <v>3131901</v>
      </c>
      <c r="AJ2608" t="s">
        <v>4439</v>
      </c>
      <c r="AK2608">
        <v>245</v>
      </c>
      <c r="AL2608">
        <v>3131901</v>
      </c>
      <c r="AM2608" t="s">
        <v>4439</v>
      </c>
      <c r="AN2608" t="s">
        <v>5940</v>
      </c>
      <c r="AO2608">
        <v>0</v>
      </c>
      <c r="AP2608">
        <v>3138500</v>
      </c>
      <c r="AQ2608" t="s">
        <v>4517</v>
      </c>
      <c r="AR2608">
        <v>4000</v>
      </c>
    </row>
    <row r="2609" spans="1:44" x14ac:dyDescent="0.25">
      <c r="A2609">
        <v>3533700</v>
      </c>
      <c r="B2609">
        <v>2</v>
      </c>
      <c r="C2609" t="s">
        <v>891</v>
      </c>
      <c r="D2609" t="s">
        <v>3409</v>
      </c>
      <c r="E2609" t="s">
        <v>5940</v>
      </c>
      <c r="F2609">
        <v>2105</v>
      </c>
      <c r="G2609">
        <v>871</v>
      </c>
      <c r="H2609" t="s">
        <v>5940</v>
      </c>
      <c r="I2609" t="s">
        <v>5940</v>
      </c>
      <c r="J2609" t="s">
        <v>5940</v>
      </c>
      <c r="K2609">
        <v>157300</v>
      </c>
      <c r="L2609">
        <v>0</v>
      </c>
      <c r="M2609">
        <v>878</v>
      </c>
      <c r="N2609">
        <v>0</v>
      </c>
      <c r="O2609">
        <v>0</v>
      </c>
      <c r="P2609">
        <v>2</v>
      </c>
      <c r="R2609">
        <v>3533700</v>
      </c>
      <c r="S2609" t="s">
        <v>5940</v>
      </c>
      <c r="T2609">
        <v>2105</v>
      </c>
      <c r="U2609">
        <v>871</v>
      </c>
      <c r="V2609" t="s">
        <v>5940</v>
      </c>
      <c r="W2609" t="s">
        <v>5940</v>
      </c>
      <c r="X2609" t="s">
        <v>5940</v>
      </c>
      <c r="Z2609">
        <v>3132008</v>
      </c>
      <c r="AB2609" t="s">
        <v>5940</v>
      </c>
      <c r="AC2609">
        <v>3132008</v>
      </c>
      <c r="AD2609" t="s">
        <v>4440</v>
      </c>
      <c r="AE2609">
        <v>23</v>
      </c>
      <c r="AF2609">
        <v>3132008</v>
      </c>
      <c r="AG2609" t="s">
        <v>4440</v>
      </c>
      <c r="AH2609">
        <v>3440</v>
      </c>
      <c r="AI2609">
        <v>3132008</v>
      </c>
      <c r="AJ2609" t="s">
        <v>4440</v>
      </c>
      <c r="AK2609">
        <v>315</v>
      </c>
      <c r="AL2609">
        <v>3132008</v>
      </c>
      <c r="AM2609" t="s">
        <v>4440</v>
      </c>
      <c r="AN2609" t="s">
        <v>5940</v>
      </c>
      <c r="AO2609">
        <v>0</v>
      </c>
      <c r="AP2609">
        <v>3138609</v>
      </c>
      <c r="AQ2609" t="s">
        <v>4518</v>
      </c>
      <c r="AR2609">
        <v>2900</v>
      </c>
    </row>
    <row r="2610" spans="1:44" x14ac:dyDescent="0.25">
      <c r="A2610">
        <v>3533809</v>
      </c>
      <c r="B2610">
        <v>2</v>
      </c>
      <c r="C2610" t="s">
        <v>891</v>
      </c>
      <c r="D2610" t="s">
        <v>3410</v>
      </c>
      <c r="E2610">
        <v>30037</v>
      </c>
      <c r="F2610">
        <v>450</v>
      </c>
      <c r="G2610">
        <v>15994</v>
      </c>
      <c r="H2610" t="s">
        <v>5940</v>
      </c>
      <c r="I2610">
        <v>26</v>
      </c>
      <c r="J2610">
        <v>553</v>
      </c>
      <c r="K2610">
        <v>64000</v>
      </c>
      <c r="L2610">
        <v>495</v>
      </c>
      <c r="M2610">
        <v>16004</v>
      </c>
      <c r="N2610">
        <v>0</v>
      </c>
      <c r="O2610">
        <v>23</v>
      </c>
      <c r="P2610">
        <v>663</v>
      </c>
      <c r="R2610">
        <v>3533809</v>
      </c>
      <c r="S2610">
        <v>30037</v>
      </c>
      <c r="T2610">
        <v>450</v>
      </c>
      <c r="U2610">
        <v>15994</v>
      </c>
      <c r="V2610" t="s">
        <v>5940</v>
      </c>
      <c r="W2610">
        <v>26</v>
      </c>
      <c r="X2610">
        <v>553</v>
      </c>
      <c r="Z2610">
        <v>3132107</v>
      </c>
      <c r="AB2610" t="s">
        <v>5940</v>
      </c>
      <c r="AC2610">
        <v>3132107</v>
      </c>
      <c r="AD2610" t="s">
        <v>4441</v>
      </c>
      <c r="AE2610" t="s">
        <v>5940</v>
      </c>
      <c r="AF2610">
        <v>3132107</v>
      </c>
      <c r="AG2610" t="s">
        <v>4441</v>
      </c>
      <c r="AH2610">
        <v>30805</v>
      </c>
      <c r="AI2610">
        <v>3132107</v>
      </c>
      <c r="AJ2610" t="s">
        <v>4441</v>
      </c>
      <c r="AK2610">
        <v>77</v>
      </c>
      <c r="AL2610">
        <v>3132107</v>
      </c>
      <c r="AM2610" t="s">
        <v>4441</v>
      </c>
      <c r="AN2610" t="s">
        <v>5940</v>
      </c>
      <c r="AO2610">
        <v>0</v>
      </c>
      <c r="AP2610">
        <v>3138625</v>
      </c>
      <c r="AQ2610" t="s">
        <v>4519</v>
      </c>
      <c r="AR2610">
        <v>9900</v>
      </c>
    </row>
    <row r="2611" spans="1:44" x14ac:dyDescent="0.25">
      <c r="A2611">
        <v>3533908</v>
      </c>
      <c r="B2611">
        <v>2</v>
      </c>
      <c r="C2611" t="s">
        <v>891</v>
      </c>
      <c r="D2611" t="s">
        <v>3411</v>
      </c>
      <c r="E2611">
        <v>2250541</v>
      </c>
      <c r="F2611">
        <v>1680</v>
      </c>
      <c r="G2611">
        <v>7200</v>
      </c>
      <c r="H2611">
        <v>36</v>
      </c>
      <c r="I2611">
        <v>480</v>
      </c>
      <c r="J2611" t="s">
        <v>5940</v>
      </c>
      <c r="K2611">
        <v>3273030</v>
      </c>
      <c r="L2611">
        <v>48</v>
      </c>
      <c r="M2611">
        <v>7512</v>
      </c>
      <c r="N2611">
        <v>18</v>
      </c>
      <c r="O2611">
        <v>3</v>
      </c>
      <c r="P2611">
        <v>18</v>
      </c>
      <c r="R2611">
        <v>3533908</v>
      </c>
      <c r="S2611">
        <v>2250541</v>
      </c>
      <c r="T2611">
        <v>1680</v>
      </c>
      <c r="U2611">
        <v>7200</v>
      </c>
      <c r="V2611">
        <v>36</v>
      </c>
      <c r="W2611">
        <v>480</v>
      </c>
      <c r="X2611" t="s">
        <v>5940</v>
      </c>
      <c r="Z2611">
        <v>3132206</v>
      </c>
      <c r="AB2611" t="s">
        <v>5940</v>
      </c>
      <c r="AC2611">
        <v>3132206</v>
      </c>
      <c r="AD2611" t="s">
        <v>4442</v>
      </c>
      <c r="AE2611">
        <v>265</v>
      </c>
      <c r="AF2611">
        <v>3132206</v>
      </c>
      <c r="AG2611" t="s">
        <v>4442</v>
      </c>
      <c r="AH2611">
        <v>7500</v>
      </c>
      <c r="AI2611">
        <v>3132206</v>
      </c>
      <c r="AJ2611" t="s">
        <v>4442</v>
      </c>
      <c r="AK2611">
        <v>279</v>
      </c>
      <c r="AL2611">
        <v>3132206</v>
      </c>
      <c r="AM2611" t="s">
        <v>4442</v>
      </c>
      <c r="AN2611" t="s">
        <v>5940</v>
      </c>
      <c r="AO2611">
        <v>0</v>
      </c>
      <c r="AP2611">
        <v>3138658</v>
      </c>
      <c r="AQ2611" t="s">
        <v>4520</v>
      </c>
      <c r="AR2611">
        <v>600</v>
      </c>
    </row>
    <row r="2612" spans="1:44" x14ac:dyDescent="0.25">
      <c r="A2612">
        <v>3534005</v>
      </c>
      <c r="B2612">
        <v>2</v>
      </c>
      <c r="C2612" t="s">
        <v>891</v>
      </c>
      <c r="D2612" t="s">
        <v>3412</v>
      </c>
      <c r="E2612">
        <v>417184</v>
      </c>
      <c r="F2612">
        <v>140</v>
      </c>
      <c r="G2612">
        <v>954</v>
      </c>
      <c r="H2612" t="s">
        <v>5940</v>
      </c>
      <c r="I2612">
        <v>4</v>
      </c>
      <c r="J2612" t="s">
        <v>5940</v>
      </c>
      <c r="K2612">
        <v>833000</v>
      </c>
      <c r="L2612">
        <v>432</v>
      </c>
      <c r="M2612">
        <v>1752</v>
      </c>
      <c r="N2612">
        <v>0</v>
      </c>
      <c r="O2612">
        <v>0</v>
      </c>
      <c r="P2612">
        <v>0</v>
      </c>
      <c r="R2612">
        <v>3534005</v>
      </c>
      <c r="S2612">
        <v>417184</v>
      </c>
      <c r="T2612">
        <v>140</v>
      </c>
      <c r="U2612">
        <v>954</v>
      </c>
      <c r="V2612" t="s">
        <v>5940</v>
      </c>
      <c r="W2612">
        <v>4</v>
      </c>
      <c r="X2612" t="s">
        <v>5940</v>
      </c>
      <c r="Z2612">
        <v>3132305</v>
      </c>
      <c r="AB2612" t="s">
        <v>5940</v>
      </c>
      <c r="AC2612">
        <v>3132305</v>
      </c>
      <c r="AD2612" t="s">
        <v>4443</v>
      </c>
      <c r="AE2612">
        <v>261</v>
      </c>
      <c r="AF2612">
        <v>3132305</v>
      </c>
      <c r="AG2612" t="s">
        <v>4443</v>
      </c>
      <c r="AH2612">
        <v>11000</v>
      </c>
      <c r="AI2612">
        <v>3132305</v>
      </c>
      <c r="AJ2612" t="s">
        <v>4443</v>
      </c>
      <c r="AK2612">
        <v>196</v>
      </c>
      <c r="AL2612">
        <v>3132305</v>
      </c>
      <c r="AM2612" t="s">
        <v>4443</v>
      </c>
      <c r="AN2612" t="s">
        <v>5940</v>
      </c>
      <c r="AO2612">
        <v>0</v>
      </c>
      <c r="AP2612">
        <v>3138674</v>
      </c>
      <c r="AQ2612" t="s">
        <v>4521</v>
      </c>
      <c r="AR2612">
        <v>600</v>
      </c>
    </row>
    <row r="2613" spans="1:44" x14ac:dyDescent="0.25">
      <c r="A2613">
        <v>3534104</v>
      </c>
      <c r="B2613">
        <v>2</v>
      </c>
      <c r="C2613" t="s">
        <v>891</v>
      </c>
      <c r="D2613" t="s">
        <v>3413</v>
      </c>
      <c r="E2613" t="s">
        <v>5940</v>
      </c>
      <c r="F2613" t="s">
        <v>5940</v>
      </c>
      <c r="G2613">
        <v>480</v>
      </c>
      <c r="H2613" t="s">
        <v>5940</v>
      </c>
      <c r="I2613" t="s">
        <v>5940</v>
      </c>
      <c r="J2613">
        <v>6</v>
      </c>
      <c r="K2613">
        <v>400000</v>
      </c>
      <c r="L2613">
        <v>0</v>
      </c>
      <c r="M2613">
        <v>600</v>
      </c>
      <c r="N2613">
        <v>0</v>
      </c>
      <c r="O2613">
        <v>0</v>
      </c>
      <c r="P2613">
        <v>45</v>
      </c>
      <c r="R2613">
        <v>3534104</v>
      </c>
      <c r="S2613" t="s">
        <v>5940</v>
      </c>
      <c r="T2613" t="s">
        <v>5940</v>
      </c>
      <c r="U2613">
        <v>480</v>
      </c>
      <c r="V2613" t="s">
        <v>5940</v>
      </c>
      <c r="W2613" t="s">
        <v>5940</v>
      </c>
      <c r="X2613">
        <v>6</v>
      </c>
      <c r="Z2613">
        <v>3132404</v>
      </c>
      <c r="AB2613" t="s">
        <v>5940</v>
      </c>
      <c r="AC2613">
        <v>3132404</v>
      </c>
      <c r="AD2613" t="s">
        <v>4444</v>
      </c>
      <c r="AE2613">
        <v>140</v>
      </c>
      <c r="AF2613">
        <v>3132404</v>
      </c>
      <c r="AG2613" t="s">
        <v>4444</v>
      </c>
      <c r="AH2613">
        <v>1000</v>
      </c>
      <c r="AI2613">
        <v>3132404</v>
      </c>
      <c r="AJ2613" t="s">
        <v>4444</v>
      </c>
      <c r="AK2613">
        <v>80</v>
      </c>
      <c r="AL2613">
        <v>3132404</v>
      </c>
      <c r="AM2613" t="s">
        <v>4444</v>
      </c>
      <c r="AN2613" t="s">
        <v>5940</v>
      </c>
      <c r="AO2613">
        <v>0</v>
      </c>
      <c r="AP2613">
        <v>3138682</v>
      </c>
      <c r="AQ2613" t="s">
        <v>4522</v>
      </c>
      <c r="AR2613">
        <v>700</v>
      </c>
    </row>
    <row r="2614" spans="1:44" x14ac:dyDescent="0.25">
      <c r="A2614">
        <v>3534203</v>
      </c>
      <c r="B2614">
        <v>2</v>
      </c>
      <c r="C2614" t="s">
        <v>891</v>
      </c>
      <c r="D2614" t="s">
        <v>3414</v>
      </c>
      <c r="E2614">
        <v>998588</v>
      </c>
      <c r="F2614">
        <v>600</v>
      </c>
      <c r="G2614">
        <v>880</v>
      </c>
      <c r="H2614" t="s">
        <v>5940</v>
      </c>
      <c r="I2614" t="s">
        <v>5940</v>
      </c>
      <c r="J2614" t="s">
        <v>5940</v>
      </c>
      <c r="K2614">
        <v>1215500</v>
      </c>
      <c r="L2614">
        <v>1026</v>
      </c>
      <c r="M2614">
        <v>2160</v>
      </c>
      <c r="N2614">
        <v>0</v>
      </c>
      <c r="O2614">
        <v>0</v>
      </c>
      <c r="P2614">
        <v>43</v>
      </c>
      <c r="R2614">
        <v>3534203</v>
      </c>
      <c r="S2614">
        <v>998588</v>
      </c>
      <c r="T2614">
        <v>600</v>
      </c>
      <c r="U2614">
        <v>880</v>
      </c>
      <c r="V2614" t="s">
        <v>5940</v>
      </c>
      <c r="W2614" t="s">
        <v>5940</v>
      </c>
      <c r="X2614" t="s">
        <v>5940</v>
      </c>
      <c r="Z2614">
        <v>3132503</v>
      </c>
      <c r="AB2614" t="s">
        <v>5940</v>
      </c>
      <c r="AC2614">
        <v>3132503</v>
      </c>
      <c r="AD2614" t="s">
        <v>4445</v>
      </c>
      <c r="AE2614">
        <v>240</v>
      </c>
      <c r="AF2614">
        <v>3132503</v>
      </c>
      <c r="AG2614" t="s">
        <v>4445</v>
      </c>
      <c r="AH2614">
        <v>14100</v>
      </c>
      <c r="AI2614">
        <v>3132503</v>
      </c>
      <c r="AJ2614" t="s">
        <v>4445</v>
      </c>
      <c r="AK2614">
        <v>328</v>
      </c>
      <c r="AL2614">
        <v>3132503</v>
      </c>
      <c r="AM2614" t="s">
        <v>4445</v>
      </c>
      <c r="AN2614" t="s">
        <v>5940</v>
      </c>
      <c r="AO2614">
        <v>0</v>
      </c>
      <c r="AP2614">
        <v>3138708</v>
      </c>
      <c r="AQ2614" t="s">
        <v>4523</v>
      </c>
      <c r="AR2614">
        <v>10000</v>
      </c>
    </row>
    <row r="2615" spans="1:44" x14ac:dyDescent="0.25">
      <c r="A2615">
        <v>3534302</v>
      </c>
      <c r="B2615">
        <v>2</v>
      </c>
      <c r="C2615" t="s">
        <v>891</v>
      </c>
      <c r="D2615" t="s">
        <v>3415</v>
      </c>
      <c r="E2615">
        <v>1679091</v>
      </c>
      <c r="F2615">
        <v>6600</v>
      </c>
      <c r="G2615">
        <v>1320</v>
      </c>
      <c r="H2615" t="s">
        <v>5940</v>
      </c>
      <c r="I2615" t="s">
        <v>5940</v>
      </c>
      <c r="J2615" t="s">
        <v>5940</v>
      </c>
      <c r="K2615">
        <v>1646800</v>
      </c>
      <c r="L2615">
        <v>6000</v>
      </c>
      <c r="M2615">
        <v>1151</v>
      </c>
      <c r="N2615">
        <v>0</v>
      </c>
      <c r="O2615">
        <v>0</v>
      </c>
      <c r="P2615">
        <v>0</v>
      </c>
      <c r="R2615">
        <v>3534302</v>
      </c>
      <c r="S2615">
        <v>1679091</v>
      </c>
      <c r="T2615">
        <v>6600</v>
      </c>
      <c r="U2615">
        <v>1320</v>
      </c>
      <c r="V2615" t="s">
        <v>5940</v>
      </c>
      <c r="W2615" t="s">
        <v>5940</v>
      </c>
      <c r="X2615" t="s">
        <v>5940</v>
      </c>
      <c r="Z2615">
        <v>3132602</v>
      </c>
      <c r="AB2615" t="s">
        <v>5940</v>
      </c>
      <c r="AC2615">
        <v>3132602</v>
      </c>
      <c r="AD2615" t="s">
        <v>4446</v>
      </c>
      <c r="AE2615">
        <v>210</v>
      </c>
      <c r="AF2615">
        <v>3132602</v>
      </c>
      <c r="AG2615" t="s">
        <v>4446</v>
      </c>
      <c r="AH2615">
        <v>22000</v>
      </c>
      <c r="AI2615">
        <v>3132602</v>
      </c>
      <c r="AJ2615" t="s">
        <v>4446</v>
      </c>
      <c r="AK2615">
        <v>78</v>
      </c>
      <c r="AL2615">
        <v>3132602</v>
      </c>
      <c r="AM2615" t="s">
        <v>4446</v>
      </c>
      <c r="AN2615" t="s">
        <v>5940</v>
      </c>
      <c r="AO2615">
        <v>0</v>
      </c>
      <c r="AP2615">
        <v>3138807</v>
      </c>
      <c r="AQ2615" t="s">
        <v>4524</v>
      </c>
      <c r="AR2615">
        <v>26100</v>
      </c>
    </row>
    <row r="2616" spans="1:44" x14ac:dyDescent="0.25">
      <c r="A2616">
        <v>3534401</v>
      </c>
      <c r="B2616">
        <v>2</v>
      </c>
      <c r="C2616" t="s">
        <v>891</v>
      </c>
      <c r="D2616" t="s">
        <v>3416</v>
      </c>
      <c r="E2616" t="s">
        <v>5940</v>
      </c>
      <c r="F2616" t="s">
        <v>5940</v>
      </c>
      <c r="G2616">
        <v>0</v>
      </c>
      <c r="H2616" t="s">
        <v>5940</v>
      </c>
      <c r="I2616" t="s">
        <v>5940</v>
      </c>
      <c r="J2616" t="s">
        <v>5940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R2616">
        <v>3534401</v>
      </c>
      <c r="S2616" t="s">
        <v>5940</v>
      </c>
      <c r="T2616" t="s">
        <v>5940</v>
      </c>
      <c r="U2616">
        <v>0</v>
      </c>
      <c r="V2616" t="s">
        <v>5940</v>
      </c>
      <c r="W2616" t="s">
        <v>5940</v>
      </c>
      <c r="X2616" t="s">
        <v>5940</v>
      </c>
      <c r="Z2616">
        <v>3132701</v>
      </c>
      <c r="AB2616" t="s">
        <v>5940</v>
      </c>
      <c r="AC2616">
        <v>3132701</v>
      </c>
      <c r="AD2616" t="s">
        <v>4447</v>
      </c>
      <c r="AE2616">
        <v>35</v>
      </c>
      <c r="AF2616">
        <v>3132701</v>
      </c>
      <c r="AG2616" t="s">
        <v>4447</v>
      </c>
      <c r="AH2616">
        <v>18000</v>
      </c>
      <c r="AI2616">
        <v>3132701</v>
      </c>
      <c r="AJ2616" t="s">
        <v>4447</v>
      </c>
      <c r="AK2616">
        <v>480</v>
      </c>
      <c r="AL2616">
        <v>3132701</v>
      </c>
      <c r="AM2616" t="s">
        <v>4447</v>
      </c>
      <c r="AN2616" t="s">
        <v>5940</v>
      </c>
      <c r="AO2616">
        <v>0</v>
      </c>
      <c r="AP2616">
        <v>3138906</v>
      </c>
      <c r="AQ2616" t="s">
        <v>4525</v>
      </c>
      <c r="AR2616">
        <v>12</v>
      </c>
    </row>
    <row r="2617" spans="1:44" x14ac:dyDescent="0.25">
      <c r="A2617">
        <v>3534500</v>
      </c>
      <c r="B2617">
        <v>2</v>
      </c>
      <c r="C2617" t="s">
        <v>891</v>
      </c>
      <c r="D2617" t="s">
        <v>3417</v>
      </c>
      <c r="E2617" t="s">
        <v>5940</v>
      </c>
      <c r="F2617">
        <v>30</v>
      </c>
      <c r="G2617">
        <v>1347</v>
      </c>
      <c r="H2617" t="s">
        <v>5940</v>
      </c>
      <c r="I2617">
        <v>30</v>
      </c>
      <c r="J2617">
        <v>28</v>
      </c>
      <c r="K2617">
        <v>9913</v>
      </c>
      <c r="L2617">
        <v>145</v>
      </c>
      <c r="M2617">
        <v>1044</v>
      </c>
      <c r="N2617">
        <v>0</v>
      </c>
      <c r="O2617">
        <v>25</v>
      </c>
      <c r="P2617">
        <v>48</v>
      </c>
      <c r="R2617">
        <v>3534500</v>
      </c>
      <c r="S2617" t="s">
        <v>5940</v>
      </c>
      <c r="T2617">
        <v>30</v>
      </c>
      <c r="U2617">
        <v>1347</v>
      </c>
      <c r="V2617" t="s">
        <v>5940</v>
      </c>
      <c r="W2617">
        <v>30</v>
      </c>
      <c r="X2617">
        <v>28</v>
      </c>
      <c r="Z2617">
        <v>3132800</v>
      </c>
      <c r="AB2617" t="s">
        <v>5940</v>
      </c>
      <c r="AC2617">
        <v>3132800</v>
      </c>
      <c r="AD2617" t="s">
        <v>4448</v>
      </c>
      <c r="AE2617">
        <v>24</v>
      </c>
      <c r="AF2617">
        <v>3132800</v>
      </c>
      <c r="AG2617" t="s">
        <v>4448</v>
      </c>
      <c r="AH2617">
        <v>5000</v>
      </c>
      <c r="AI2617">
        <v>3132800</v>
      </c>
      <c r="AJ2617" t="s">
        <v>4448</v>
      </c>
      <c r="AK2617">
        <v>121</v>
      </c>
      <c r="AL2617">
        <v>3132800</v>
      </c>
      <c r="AM2617" t="s">
        <v>4448</v>
      </c>
      <c r="AN2617" t="s">
        <v>5940</v>
      </c>
      <c r="AO2617">
        <v>0</v>
      </c>
      <c r="AP2617">
        <v>3139003</v>
      </c>
      <c r="AQ2617" t="s">
        <v>4526</v>
      </c>
      <c r="AR2617">
        <v>34650</v>
      </c>
    </row>
    <row r="2618" spans="1:44" x14ac:dyDescent="0.25">
      <c r="A2618">
        <v>3534609</v>
      </c>
      <c r="B2618">
        <v>2</v>
      </c>
      <c r="C2618" t="s">
        <v>891</v>
      </c>
      <c r="D2618" t="s">
        <v>3418</v>
      </c>
      <c r="E2618">
        <v>24572</v>
      </c>
      <c r="F2618" t="s">
        <v>5940</v>
      </c>
      <c r="G2618">
        <v>1740</v>
      </c>
      <c r="H2618">
        <v>75</v>
      </c>
      <c r="I2618">
        <v>27</v>
      </c>
      <c r="J2618">
        <v>60</v>
      </c>
      <c r="K2618">
        <v>216000</v>
      </c>
      <c r="L2618">
        <v>0</v>
      </c>
      <c r="M2618">
        <v>2550</v>
      </c>
      <c r="N2618">
        <v>6</v>
      </c>
      <c r="O2618">
        <v>24</v>
      </c>
      <c r="P2618">
        <v>49</v>
      </c>
      <c r="R2618">
        <v>3534609</v>
      </c>
      <c r="S2618">
        <v>24572</v>
      </c>
      <c r="T2618" t="s">
        <v>5940</v>
      </c>
      <c r="U2618">
        <v>1740</v>
      </c>
      <c r="V2618">
        <v>75</v>
      </c>
      <c r="W2618">
        <v>27</v>
      </c>
      <c r="X2618">
        <v>60</v>
      </c>
      <c r="Z2618">
        <v>3132909</v>
      </c>
      <c r="AB2618" t="s">
        <v>5940</v>
      </c>
      <c r="AC2618">
        <v>3132909</v>
      </c>
      <c r="AD2618" t="s">
        <v>4449</v>
      </c>
      <c r="AE2618">
        <v>1500</v>
      </c>
      <c r="AF2618">
        <v>3132909</v>
      </c>
      <c r="AG2618" t="s">
        <v>4449</v>
      </c>
      <c r="AH2618">
        <v>6300</v>
      </c>
      <c r="AI2618">
        <v>3132909</v>
      </c>
      <c r="AJ2618" t="s">
        <v>4449</v>
      </c>
      <c r="AK2618">
        <v>324</v>
      </c>
      <c r="AL2618">
        <v>3132909</v>
      </c>
      <c r="AM2618" t="s">
        <v>4449</v>
      </c>
      <c r="AN2618">
        <v>30</v>
      </c>
      <c r="AO2618">
        <v>0</v>
      </c>
      <c r="AP2618">
        <v>3139102</v>
      </c>
      <c r="AQ2618" t="s">
        <v>4527</v>
      </c>
      <c r="AR2618">
        <v>25000</v>
      </c>
    </row>
    <row r="2619" spans="1:44" x14ac:dyDescent="0.25">
      <c r="A2619">
        <v>3534708</v>
      </c>
      <c r="B2619">
        <v>2</v>
      </c>
      <c r="C2619" t="s">
        <v>891</v>
      </c>
      <c r="D2619" t="s">
        <v>3419</v>
      </c>
      <c r="E2619">
        <v>896946</v>
      </c>
      <c r="F2619">
        <v>8000</v>
      </c>
      <c r="G2619">
        <v>9800</v>
      </c>
      <c r="H2619" t="s">
        <v>5940</v>
      </c>
      <c r="I2619" t="s">
        <v>5940</v>
      </c>
      <c r="J2619">
        <v>405</v>
      </c>
      <c r="K2619">
        <v>1650000</v>
      </c>
      <c r="L2619">
        <v>9000</v>
      </c>
      <c r="M2619">
        <v>6840</v>
      </c>
      <c r="N2619">
        <v>0</v>
      </c>
      <c r="O2619">
        <v>0</v>
      </c>
      <c r="P2619">
        <v>278</v>
      </c>
      <c r="R2619">
        <v>3534708</v>
      </c>
      <c r="S2619">
        <v>896946</v>
      </c>
      <c r="T2619">
        <v>8000</v>
      </c>
      <c r="U2619">
        <v>9800</v>
      </c>
      <c r="V2619" t="s">
        <v>5940</v>
      </c>
      <c r="W2619" t="s">
        <v>5940</v>
      </c>
      <c r="X2619">
        <v>405</v>
      </c>
      <c r="Z2619">
        <v>3133006</v>
      </c>
      <c r="AB2619" t="s">
        <v>5940</v>
      </c>
      <c r="AC2619">
        <v>3133006</v>
      </c>
      <c r="AD2619" t="s">
        <v>4450</v>
      </c>
      <c r="AE2619" t="s">
        <v>5940</v>
      </c>
      <c r="AF2619">
        <v>3133006</v>
      </c>
      <c r="AG2619" t="s">
        <v>4450</v>
      </c>
      <c r="AH2619">
        <v>10500</v>
      </c>
      <c r="AI2619">
        <v>3133006</v>
      </c>
      <c r="AJ2619" t="s">
        <v>4450</v>
      </c>
      <c r="AK2619">
        <v>54</v>
      </c>
      <c r="AL2619">
        <v>3133006</v>
      </c>
      <c r="AM2619" t="s">
        <v>4450</v>
      </c>
      <c r="AN2619" t="s">
        <v>5940</v>
      </c>
      <c r="AO2619">
        <v>0</v>
      </c>
      <c r="AP2619">
        <v>3139201</v>
      </c>
      <c r="AQ2619" t="s">
        <v>4528</v>
      </c>
      <c r="AR2619">
        <v>3120</v>
      </c>
    </row>
    <row r="2620" spans="1:44" x14ac:dyDescent="0.25">
      <c r="A2620">
        <v>3534807</v>
      </c>
      <c r="B2620">
        <v>2</v>
      </c>
      <c r="C2620" t="s">
        <v>891</v>
      </c>
      <c r="D2620" t="s">
        <v>3421</v>
      </c>
      <c r="E2620">
        <v>186168</v>
      </c>
      <c r="F2620">
        <v>660</v>
      </c>
      <c r="G2620">
        <v>684</v>
      </c>
      <c r="H2620">
        <v>76</v>
      </c>
      <c r="I2620" t="s">
        <v>5940</v>
      </c>
      <c r="J2620">
        <v>300</v>
      </c>
      <c r="K2620">
        <v>656760</v>
      </c>
      <c r="L2620">
        <v>830</v>
      </c>
      <c r="M2620">
        <v>275</v>
      </c>
      <c r="N2620">
        <v>54</v>
      </c>
      <c r="O2620">
        <v>0</v>
      </c>
      <c r="P2620">
        <v>112</v>
      </c>
      <c r="R2620">
        <v>3534807</v>
      </c>
      <c r="S2620">
        <v>186168</v>
      </c>
      <c r="T2620">
        <v>660</v>
      </c>
      <c r="U2620">
        <v>684</v>
      </c>
      <c r="V2620">
        <v>76</v>
      </c>
      <c r="W2620" t="s">
        <v>5940</v>
      </c>
      <c r="X2620">
        <v>300</v>
      </c>
      <c r="Z2620">
        <v>3133105</v>
      </c>
      <c r="AB2620" t="s">
        <v>5940</v>
      </c>
      <c r="AC2620">
        <v>3133105</v>
      </c>
      <c r="AD2620" t="s">
        <v>4451</v>
      </c>
      <c r="AE2620" t="s">
        <v>5940</v>
      </c>
      <c r="AF2620">
        <v>3133105</v>
      </c>
      <c r="AG2620" t="s">
        <v>4451</v>
      </c>
      <c r="AH2620" t="s">
        <v>5940</v>
      </c>
      <c r="AI2620">
        <v>3133105</v>
      </c>
      <c r="AJ2620" t="s">
        <v>4451</v>
      </c>
      <c r="AK2620">
        <v>28</v>
      </c>
      <c r="AL2620">
        <v>3133105</v>
      </c>
      <c r="AM2620" t="s">
        <v>4451</v>
      </c>
      <c r="AN2620" t="s">
        <v>5940</v>
      </c>
      <c r="AO2620">
        <v>0</v>
      </c>
      <c r="AP2620">
        <v>3139250</v>
      </c>
      <c r="AQ2620" t="s">
        <v>4529</v>
      </c>
      <c r="AR2620">
        <v>6624</v>
      </c>
    </row>
    <row r="2621" spans="1:44" x14ac:dyDescent="0.25">
      <c r="A2621">
        <v>3534757</v>
      </c>
      <c r="B2621">
        <v>2</v>
      </c>
      <c r="C2621" t="s">
        <v>891</v>
      </c>
      <c r="D2621" t="s">
        <v>3420</v>
      </c>
      <c r="E2621">
        <v>31289</v>
      </c>
      <c r="F2621">
        <v>6300</v>
      </c>
      <c r="G2621">
        <v>14000</v>
      </c>
      <c r="H2621">
        <v>1615</v>
      </c>
      <c r="I2621">
        <v>96</v>
      </c>
      <c r="J2621" t="s">
        <v>5940</v>
      </c>
      <c r="K2621">
        <v>225000</v>
      </c>
      <c r="L2621">
        <v>3840</v>
      </c>
      <c r="M2621">
        <v>10680</v>
      </c>
      <c r="N2621">
        <v>1156</v>
      </c>
      <c r="O2621">
        <v>96</v>
      </c>
      <c r="P2621">
        <v>0</v>
      </c>
      <c r="R2621">
        <v>3534757</v>
      </c>
      <c r="S2621">
        <v>31289</v>
      </c>
      <c r="T2621">
        <v>6300</v>
      </c>
      <c r="U2621">
        <v>14000</v>
      </c>
      <c r="V2621">
        <v>1615</v>
      </c>
      <c r="W2621">
        <v>96</v>
      </c>
      <c r="X2621" t="s">
        <v>5940</v>
      </c>
      <c r="Z2621">
        <v>3133204</v>
      </c>
      <c r="AB2621" t="s">
        <v>5940</v>
      </c>
      <c r="AC2621">
        <v>3133204</v>
      </c>
      <c r="AD2621" t="s">
        <v>4452</v>
      </c>
      <c r="AE2621">
        <v>750</v>
      </c>
      <c r="AF2621">
        <v>3133204</v>
      </c>
      <c r="AG2621" t="s">
        <v>4452</v>
      </c>
      <c r="AH2621">
        <v>6000</v>
      </c>
      <c r="AI2621">
        <v>3133204</v>
      </c>
      <c r="AJ2621" t="s">
        <v>4452</v>
      </c>
      <c r="AK2621">
        <v>136</v>
      </c>
      <c r="AL2621">
        <v>3133204</v>
      </c>
      <c r="AM2621" t="s">
        <v>4452</v>
      </c>
      <c r="AN2621" t="s">
        <v>5940</v>
      </c>
      <c r="AO2621">
        <v>0</v>
      </c>
      <c r="AP2621">
        <v>3139300</v>
      </c>
      <c r="AQ2621" t="s">
        <v>4530</v>
      </c>
      <c r="AR2621">
        <v>2520</v>
      </c>
    </row>
    <row r="2622" spans="1:44" x14ac:dyDescent="0.25">
      <c r="A2622">
        <v>3534906</v>
      </c>
      <c r="B2622">
        <v>2</v>
      </c>
      <c r="C2622" t="s">
        <v>891</v>
      </c>
      <c r="D2622" t="s">
        <v>3422</v>
      </c>
      <c r="E2622">
        <v>208827</v>
      </c>
      <c r="F2622" t="s">
        <v>5940</v>
      </c>
      <c r="G2622">
        <v>2100</v>
      </c>
      <c r="H2622">
        <v>270</v>
      </c>
      <c r="I2622" t="s">
        <v>5940</v>
      </c>
      <c r="J2622">
        <v>120</v>
      </c>
      <c r="K2622">
        <v>720000</v>
      </c>
      <c r="L2622">
        <v>0</v>
      </c>
      <c r="M2622">
        <v>1440</v>
      </c>
      <c r="N2622">
        <v>0</v>
      </c>
      <c r="O2622">
        <v>0</v>
      </c>
      <c r="P2622">
        <v>366</v>
      </c>
      <c r="R2622">
        <v>3534906</v>
      </c>
      <c r="S2622">
        <v>208827</v>
      </c>
      <c r="T2622" t="s">
        <v>5940</v>
      </c>
      <c r="U2622">
        <v>2100</v>
      </c>
      <c r="V2622">
        <v>270</v>
      </c>
      <c r="W2622" t="s">
        <v>5940</v>
      </c>
      <c r="X2622">
        <v>120</v>
      </c>
      <c r="Z2622">
        <v>3133303</v>
      </c>
      <c r="AB2622" t="s">
        <v>5940</v>
      </c>
      <c r="AC2622">
        <v>3133303</v>
      </c>
      <c r="AD2622" t="s">
        <v>4453</v>
      </c>
      <c r="AE2622">
        <v>8</v>
      </c>
      <c r="AF2622">
        <v>3133303</v>
      </c>
      <c r="AG2622" t="s">
        <v>4453</v>
      </c>
      <c r="AH2622">
        <v>5110</v>
      </c>
      <c r="AI2622">
        <v>3133303</v>
      </c>
      <c r="AJ2622" t="s">
        <v>4453</v>
      </c>
      <c r="AK2622">
        <v>94</v>
      </c>
      <c r="AL2622">
        <v>3133303</v>
      </c>
      <c r="AM2622" t="s">
        <v>4453</v>
      </c>
      <c r="AN2622" t="s">
        <v>5940</v>
      </c>
      <c r="AO2622">
        <v>0</v>
      </c>
      <c r="AP2622">
        <v>3139409</v>
      </c>
      <c r="AQ2622" t="s">
        <v>4531</v>
      </c>
      <c r="AR2622">
        <v>5400</v>
      </c>
    </row>
    <row r="2623" spans="1:44" x14ac:dyDescent="0.25">
      <c r="A2623">
        <v>3535002</v>
      </c>
      <c r="B2623">
        <v>2</v>
      </c>
      <c r="C2623" t="s">
        <v>891</v>
      </c>
      <c r="D2623" t="s">
        <v>3423</v>
      </c>
      <c r="E2623">
        <v>342094</v>
      </c>
      <c r="F2623">
        <v>1479</v>
      </c>
      <c r="G2623">
        <v>7827</v>
      </c>
      <c r="H2623">
        <v>366</v>
      </c>
      <c r="I2623">
        <v>12</v>
      </c>
      <c r="J2623">
        <v>30</v>
      </c>
      <c r="K2623">
        <v>1464000</v>
      </c>
      <c r="L2623">
        <v>1040</v>
      </c>
      <c r="M2623">
        <v>14360</v>
      </c>
      <c r="N2623">
        <v>0</v>
      </c>
      <c r="O2623">
        <v>0</v>
      </c>
      <c r="P2623">
        <v>0</v>
      </c>
      <c r="R2623">
        <v>3535002</v>
      </c>
      <c r="S2623">
        <v>342094</v>
      </c>
      <c r="T2623">
        <v>1479</v>
      </c>
      <c r="U2623">
        <v>7827</v>
      </c>
      <c r="V2623">
        <v>366</v>
      </c>
      <c r="W2623">
        <v>12</v>
      </c>
      <c r="X2623">
        <v>30</v>
      </c>
      <c r="Z2623">
        <v>3133402</v>
      </c>
      <c r="AB2623" t="s">
        <v>5940</v>
      </c>
      <c r="AC2623">
        <v>3133402</v>
      </c>
      <c r="AD2623" t="s">
        <v>4454</v>
      </c>
      <c r="AE2623">
        <v>240</v>
      </c>
      <c r="AF2623">
        <v>3133402</v>
      </c>
      <c r="AG2623" t="s">
        <v>4454</v>
      </c>
      <c r="AH2623" t="s">
        <v>5940</v>
      </c>
      <c r="AI2623">
        <v>3133402</v>
      </c>
      <c r="AJ2623" t="s">
        <v>4454</v>
      </c>
      <c r="AK2623">
        <v>770</v>
      </c>
      <c r="AL2623">
        <v>3133402</v>
      </c>
      <c r="AM2623" t="s">
        <v>4454</v>
      </c>
      <c r="AN2623">
        <v>10800</v>
      </c>
      <c r="AO2623">
        <v>0</v>
      </c>
      <c r="AP2623">
        <v>3139508</v>
      </c>
      <c r="AQ2623" t="s">
        <v>4532</v>
      </c>
      <c r="AR2623">
        <v>555</v>
      </c>
    </row>
    <row r="2624" spans="1:44" x14ac:dyDescent="0.25">
      <c r="A2624">
        <v>3535101</v>
      </c>
      <c r="B2624">
        <v>2</v>
      </c>
      <c r="C2624" t="s">
        <v>891</v>
      </c>
      <c r="D2624" t="s">
        <v>3424</v>
      </c>
      <c r="E2624">
        <v>531910</v>
      </c>
      <c r="F2624">
        <v>360</v>
      </c>
      <c r="G2624">
        <v>27</v>
      </c>
      <c r="H2624" t="s">
        <v>5940</v>
      </c>
      <c r="I2624" t="s">
        <v>5940</v>
      </c>
      <c r="J2624" t="s">
        <v>5940</v>
      </c>
      <c r="K2624">
        <v>399500</v>
      </c>
      <c r="L2624">
        <v>336</v>
      </c>
      <c r="M2624">
        <v>420</v>
      </c>
      <c r="N2624">
        <v>0</v>
      </c>
      <c r="O2624">
        <v>0</v>
      </c>
      <c r="P2624">
        <v>0</v>
      </c>
      <c r="R2624">
        <v>3535101</v>
      </c>
      <c r="S2624">
        <v>531910</v>
      </c>
      <c r="T2624">
        <v>360</v>
      </c>
      <c r="U2624">
        <v>27</v>
      </c>
      <c r="V2624" t="s">
        <v>5940</v>
      </c>
      <c r="W2624" t="s">
        <v>5940</v>
      </c>
      <c r="X2624" t="s">
        <v>5940</v>
      </c>
      <c r="Z2624">
        <v>3133501</v>
      </c>
      <c r="AB2624" t="s">
        <v>5940</v>
      </c>
      <c r="AC2624">
        <v>3133501</v>
      </c>
      <c r="AD2624" t="s">
        <v>4455</v>
      </c>
      <c r="AE2624">
        <v>120</v>
      </c>
      <c r="AF2624">
        <v>3133501</v>
      </c>
      <c r="AG2624" t="s">
        <v>4455</v>
      </c>
      <c r="AH2624">
        <v>48000</v>
      </c>
      <c r="AI2624">
        <v>3133501</v>
      </c>
      <c r="AJ2624" t="s">
        <v>4455</v>
      </c>
      <c r="AK2624">
        <v>100</v>
      </c>
      <c r="AL2624">
        <v>3133501</v>
      </c>
      <c r="AM2624" t="s">
        <v>4455</v>
      </c>
      <c r="AN2624" t="s">
        <v>5940</v>
      </c>
      <c r="AO2624">
        <v>0</v>
      </c>
      <c r="AP2624">
        <v>3139607</v>
      </c>
      <c r="AQ2624" t="s">
        <v>4533</v>
      </c>
      <c r="AR2624">
        <v>600</v>
      </c>
    </row>
    <row r="2625" spans="1:44" x14ac:dyDescent="0.25">
      <c r="A2625">
        <v>3535200</v>
      </c>
      <c r="B2625">
        <v>2</v>
      </c>
      <c r="C2625" t="s">
        <v>891</v>
      </c>
      <c r="D2625" t="s">
        <v>3425</v>
      </c>
      <c r="E2625" t="s">
        <v>5940</v>
      </c>
      <c r="F2625">
        <v>84</v>
      </c>
      <c r="G2625">
        <v>189</v>
      </c>
      <c r="H2625">
        <v>263</v>
      </c>
      <c r="I2625" t="s">
        <v>5940</v>
      </c>
      <c r="J2625" t="s">
        <v>5940</v>
      </c>
      <c r="K2625">
        <v>0</v>
      </c>
      <c r="L2625">
        <v>0</v>
      </c>
      <c r="M2625">
        <v>488</v>
      </c>
      <c r="N2625">
        <v>0</v>
      </c>
      <c r="O2625">
        <v>0</v>
      </c>
      <c r="P2625">
        <v>0</v>
      </c>
      <c r="R2625">
        <v>3535200</v>
      </c>
      <c r="S2625" t="s">
        <v>5940</v>
      </c>
      <c r="T2625">
        <v>84</v>
      </c>
      <c r="U2625">
        <v>189</v>
      </c>
      <c r="V2625">
        <v>263</v>
      </c>
      <c r="W2625" t="s">
        <v>5940</v>
      </c>
      <c r="X2625" t="s">
        <v>5940</v>
      </c>
      <c r="Z2625">
        <v>3133600</v>
      </c>
      <c r="AB2625" t="s">
        <v>5940</v>
      </c>
      <c r="AC2625">
        <v>3133600</v>
      </c>
      <c r="AD2625" t="s">
        <v>4456</v>
      </c>
      <c r="AE2625" t="s">
        <v>5940</v>
      </c>
      <c r="AF2625">
        <v>3133600</v>
      </c>
      <c r="AG2625" t="s">
        <v>4456</v>
      </c>
      <c r="AH2625" t="s">
        <v>5940</v>
      </c>
      <c r="AI2625">
        <v>3133600</v>
      </c>
      <c r="AJ2625" t="s">
        <v>4456</v>
      </c>
      <c r="AK2625">
        <v>90</v>
      </c>
      <c r="AL2625">
        <v>3133600</v>
      </c>
      <c r="AM2625" t="s">
        <v>4456</v>
      </c>
      <c r="AN2625" t="s">
        <v>5940</v>
      </c>
      <c r="AO2625">
        <v>0</v>
      </c>
      <c r="AP2625">
        <v>3139706</v>
      </c>
      <c r="AQ2625" t="s">
        <v>4534</v>
      </c>
      <c r="AR2625">
        <v>3500</v>
      </c>
    </row>
    <row r="2626" spans="1:44" x14ac:dyDescent="0.25">
      <c r="A2626">
        <v>3535309</v>
      </c>
      <c r="B2626">
        <v>2</v>
      </c>
      <c r="C2626" t="s">
        <v>891</v>
      </c>
      <c r="D2626" t="s">
        <v>3426</v>
      </c>
      <c r="E2626">
        <v>993106</v>
      </c>
      <c r="F2626">
        <v>60100</v>
      </c>
      <c r="G2626">
        <v>62400</v>
      </c>
      <c r="H2626" t="s">
        <v>5940</v>
      </c>
      <c r="I2626">
        <v>36</v>
      </c>
      <c r="J2626" t="s">
        <v>5940</v>
      </c>
      <c r="K2626">
        <v>1678253</v>
      </c>
      <c r="L2626">
        <v>60750</v>
      </c>
      <c r="M2626">
        <v>93200</v>
      </c>
      <c r="N2626">
        <v>0</v>
      </c>
      <c r="O2626">
        <v>15</v>
      </c>
      <c r="P2626">
        <v>0</v>
      </c>
      <c r="R2626">
        <v>3535309</v>
      </c>
      <c r="S2626">
        <v>993106</v>
      </c>
      <c r="T2626">
        <v>60100</v>
      </c>
      <c r="U2626">
        <v>62400</v>
      </c>
      <c r="V2626" t="s">
        <v>5940</v>
      </c>
      <c r="W2626">
        <v>36</v>
      </c>
      <c r="X2626" t="s">
        <v>5940</v>
      </c>
      <c r="Z2626">
        <v>3133709</v>
      </c>
      <c r="AB2626" t="s">
        <v>5940</v>
      </c>
      <c r="AC2626">
        <v>3133709</v>
      </c>
      <c r="AD2626" t="s">
        <v>4457</v>
      </c>
      <c r="AE2626" t="s">
        <v>5940</v>
      </c>
      <c r="AF2626">
        <v>3133709</v>
      </c>
      <c r="AG2626" t="s">
        <v>4457</v>
      </c>
      <c r="AH2626">
        <v>1600</v>
      </c>
      <c r="AI2626">
        <v>3133709</v>
      </c>
      <c r="AJ2626" t="s">
        <v>4457</v>
      </c>
      <c r="AK2626">
        <v>28</v>
      </c>
      <c r="AL2626">
        <v>3133709</v>
      </c>
      <c r="AM2626" t="s">
        <v>4457</v>
      </c>
      <c r="AN2626" t="s">
        <v>5940</v>
      </c>
      <c r="AO2626">
        <v>0</v>
      </c>
      <c r="AP2626">
        <v>3139805</v>
      </c>
      <c r="AQ2626" t="s">
        <v>4535</v>
      </c>
      <c r="AR2626">
        <v>360</v>
      </c>
    </row>
    <row r="2627" spans="1:44" x14ac:dyDescent="0.25">
      <c r="A2627">
        <v>3535408</v>
      </c>
      <c r="B2627">
        <v>2</v>
      </c>
      <c r="C2627" t="s">
        <v>891</v>
      </c>
      <c r="D2627" t="s">
        <v>3427</v>
      </c>
      <c r="E2627" t="s">
        <v>5940</v>
      </c>
      <c r="F2627">
        <v>840</v>
      </c>
      <c r="G2627">
        <v>864</v>
      </c>
      <c r="H2627">
        <v>228</v>
      </c>
      <c r="I2627" t="s">
        <v>5940</v>
      </c>
      <c r="J2627">
        <v>315</v>
      </c>
      <c r="K2627">
        <v>0</v>
      </c>
      <c r="L2627">
        <v>0</v>
      </c>
      <c r="M2627">
        <v>186</v>
      </c>
      <c r="N2627">
        <v>172</v>
      </c>
      <c r="O2627">
        <v>0</v>
      </c>
      <c r="P2627">
        <v>84</v>
      </c>
      <c r="R2627">
        <v>3535408</v>
      </c>
      <c r="S2627" t="s">
        <v>5940</v>
      </c>
      <c r="T2627">
        <v>840</v>
      </c>
      <c r="U2627">
        <v>864</v>
      </c>
      <c r="V2627">
        <v>228</v>
      </c>
      <c r="W2627" t="s">
        <v>5940</v>
      </c>
      <c r="X2627">
        <v>315</v>
      </c>
      <c r="Z2627">
        <v>3133758</v>
      </c>
      <c r="AB2627" t="s">
        <v>5940</v>
      </c>
      <c r="AC2627">
        <v>3133758</v>
      </c>
      <c r="AD2627" t="s">
        <v>4458</v>
      </c>
      <c r="AE2627" t="s">
        <v>5940</v>
      </c>
      <c r="AF2627">
        <v>3133758</v>
      </c>
      <c r="AG2627" t="s">
        <v>4458</v>
      </c>
      <c r="AH2627" t="s">
        <v>5940</v>
      </c>
      <c r="AI2627">
        <v>3133758</v>
      </c>
      <c r="AJ2627" t="s">
        <v>4458</v>
      </c>
      <c r="AK2627">
        <v>42</v>
      </c>
      <c r="AL2627">
        <v>3133758</v>
      </c>
      <c r="AM2627" t="s">
        <v>4458</v>
      </c>
      <c r="AN2627" t="s">
        <v>5940</v>
      </c>
      <c r="AO2627">
        <v>0</v>
      </c>
      <c r="AP2627">
        <v>3139904</v>
      </c>
      <c r="AQ2627" t="s">
        <v>4536</v>
      </c>
      <c r="AR2627">
        <v>400</v>
      </c>
    </row>
    <row r="2628" spans="1:44" x14ac:dyDescent="0.25">
      <c r="A2628">
        <v>3535507</v>
      </c>
      <c r="B2628">
        <v>2</v>
      </c>
      <c r="C2628" t="s">
        <v>891</v>
      </c>
      <c r="D2628" t="s">
        <v>3428</v>
      </c>
      <c r="E2628">
        <v>2739358</v>
      </c>
      <c r="F2628">
        <v>4500</v>
      </c>
      <c r="G2628">
        <v>5850</v>
      </c>
      <c r="H2628" t="s">
        <v>5940</v>
      </c>
      <c r="I2628">
        <v>38</v>
      </c>
      <c r="J2628">
        <v>153</v>
      </c>
      <c r="K2628">
        <v>4723200</v>
      </c>
      <c r="L2628">
        <v>5400</v>
      </c>
      <c r="M2628">
        <v>13100</v>
      </c>
      <c r="N2628">
        <v>18</v>
      </c>
      <c r="O2628">
        <v>30</v>
      </c>
      <c r="P2628">
        <v>0</v>
      </c>
      <c r="R2628">
        <v>3535507</v>
      </c>
      <c r="S2628">
        <v>2739358</v>
      </c>
      <c r="T2628">
        <v>4500</v>
      </c>
      <c r="U2628">
        <v>5850</v>
      </c>
      <c r="V2628" t="s">
        <v>5940</v>
      </c>
      <c r="W2628">
        <v>38</v>
      </c>
      <c r="X2628">
        <v>153</v>
      </c>
      <c r="Z2628">
        <v>3133808</v>
      </c>
      <c r="AB2628" t="s">
        <v>5940</v>
      </c>
      <c r="AC2628">
        <v>3133808</v>
      </c>
      <c r="AD2628" t="s">
        <v>4459</v>
      </c>
      <c r="AE2628">
        <v>164</v>
      </c>
      <c r="AF2628">
        <v>3133808</v>
      </c>
      <c r="AG2628" t="s">
        <v>4459</v>
      </c>
      <c r="AH2628">
        <v>6000</v>
      </c>
      <c r="AI2628">
        <v>3133808</v>
      </c>
      <c r="AJ2628" t="s">
        <v>4459</v>
      </c>
      <c r="AK2628">
        <v>240</v>
      </c>
      <c r="AL2628">
        <v>3133808</v>
      </c>
      <c r="AM2628" t="s">
        <v>4459</v>
      </c>
      <c r="AN2628" t="s">
        <v>5940</v>
      </c>
      <c r="AO2628">
        <v>0</v>
      </c>
      <c r="AP2628">
        <v>3140001</v>
      </c>
      <c r="AQ2628" t="s">
        <v>4537</v>
      </c>
      <c r="AR2628">
        <v>6900</v>
      </c>
    </row>
    <row r="2629" spans="1:44" x14ac:dyDescent="0.25">
      <c r="A2629">
        <v>3535606</v>
      </c>
      <c r="B2629">
        <v>2</v>
      </c>
      <c r="C2629" t="s">
        <v>891</v>
      </c>
      <c r="D2629" t="s">
        <v>3429</v>
      </c>
      <c r="E2629">
        <v>7822</v>
      </c>
      <c r="F2629" t="s">
        <v>5940</v>
      </c>
      <c r="G2629">
        <v>1148</v>
      </c>
      <c r="H2629" t="s">
        <v>5940</v>
      </c>
      <c r="I2629" t="s">
        <v>5940</v>
      </c>
      <c r="J2629">
        <v>112</v>
      </c>
      <c r="K2629">
        <v>5400</v>
      </c>
      <c r="L2629">
        <v>0</v>
      </c>
      <c r="M2629">
        <v>405</v>
      </c>
      <c r="N2629">
        <v>0</v>
      </c>
      <c r="O2629">
        <v>0</v>
      </c>
      <c r="P2629">
        <v>142</v>
      </c>
      <c r="R2629">
        <v>3535606</v>
      </c>
      <c r="S2629">
        <v>7822</v>
      </c>
      <c r="T2629" t="s">
        <v>5940</v>
      </c>
      <c r="U2629">
        <v>1148</v>
      </c>
      <c r="V2629" t="s">
        <v>5940</v>
      </c>
      <c r="W2629" t="s">
        <v>5940</v>
      </c>
      <c r="X2629">
        <v>112</v>
      </c>
      <c r="Z2629">
        <v>3133907</v>
      </c>
      <c r="AB2629" t="s">
        <v>5940</v>
      </c>
      <c r="AC2629">
        <v>3133907</v>
      </c>
      <c r="AD2629" t="s">
        <v>4460</v>
      </c>
      <c r="AE2629">
        <v>285</v>
      </c>
      <c r="AF2629">
        <v>3133907</v>
      </c>
      <c r="AG2629" t="s">
        <v>4460</v>
      </c>
      <c r="AH2629">
        <v>550</v>
      </c>
      <c r="AI2629">
        <v>3133907</v>
      </c>
      <c r="AJ2629" t="s">
        <v>4460</v>
      </c>
      <c r="AK2629">
        <v>265</v>
      </c>
      <c r="AL2629">
        <v>3133907</v>
      </c>
      <c r="AM2629" t="s">
        <v>4460</v>
      </c>
      <c r="AN2629" t="s">
        <v>5940</v>
      </c>
      <c r="AO2629">
        <v>0</v>
      </c>
      <c r="AP2629">
        <v>3140100</v>
      </c>
      <c r="AQ2629" t="s">
        <v>4538</v>
      </c>
      <c r="AR2629">
        <v>640</v>
      </c>
    </row>
    <row r="2630" spans="1:44" x14ac:dyDescent="0.25">
      <c r="A2630">
        <v>3535705</v>
      </c>
      <c r="B2630">
        <v>2</v>
      </c>
      <c r="C2630" t="s">
        <v>891</v>
      </c>
      <c r="D2630" t="s">
        <v>3430</v>
      </c>
      <c r="E2630">
        <v>367904</v>
      </c>
      <c r="F2630">
        <v>407</v>
      </c>
      <c r="G2630">
        <v>230</v>
      </c>
      <c r="H2630" t="s">
        <v>5940</v>
      </c>
      <c r="I2630">
        <v>19</v>
      </c>
      <c r="J2630" t="s">
        <v>5940</v>
      </c>
      <c r="K2630">
        <v>602990</v>
      </c>
      <c r="L2630">
        <v>0</v>
      </c>
      <c r="M2630">
        <v>192</v>
      </c>
      <c r="N2630">
        <v>0</v>
      </c>
      <c r="O2630">
        <v>12</v>
      </c>
      <c r="P2630">
        <v>0</v>
      </c>
      <c r="R2630">
        <v>3535705</v>
      </c>
      <c r="S2630">
        <v>367904</v>
      </c>
      <c r="T2630">
        <v>407</v>
      </c>
      <c r="U2630">
        <v>230</v>
      </c>
      <c r="V2630" t="s">
        <v>5940</v>
      </c>
      <c r="W2630">
        <v>19</v>
      </c>
      <c r="X2630" t="s">
        <v>5940</v>
      </c>
      <c r="Z2630">
        <v>3134004</v>
      </c>
      <c r="AB2630" t="s">
        <v>5940</v>
      </c>
      <c r="AC2630">
        <v>3134004</v>
      </c>
      <c r="AD2630" t="s">
        <v>4461</v>
      </c>
      <c r="AE2630" t="s">
        <v>5940</v>
      </c>
      <c r="AF2630">
        <v>3134004</v>
      </c>
      <c r="AG2630" t="s">
        <v>4461</v>
      </c>
      <c r="AH2630">
        <v>4860</v>
      </c>
      <c r="AI2630">
        <v>3134004</v>
      </c>
      <c r="AJ2630" t="s">
        <v>4461</v>
      </c>
      <c r="AK2630">
        <v>553</v>
      </c>
      <c r="AL2630">
        <v>3134004</v>
      </c>
      <c r="AM2630" t="s">
        <v>4461</v>
      </c>
      <c r="AN2630" t="s">
        <v>5940</v>
      </c>
      <c r="AO2630">
        <v>0</v>
      </c>
      <c r="AP2630">
        <v>3140159</v>
      </c>
      <c r="AQ2630" t="s">
        <v>4539</v>
      </c>
      <c r="AR2630">
        <v>72</v>
      </c>
    </row>
    <row r="2631" spans="1:44" x14ac:dyDescent="0.25">
      <c r="A2631">
        <v>3535804</v>
      </c>
      <c r="B2631">
        <v>2</v>
      </c>
      <c r="C2631" t="s">
        <v>891</v>
      </c>
      <c r="D2631" t="s">
        <v>3431</v>
      </c>
      <c r="E2631">
        <v>15644</v>
      </c>
      <c r="F2631">
        <v>7020</v>
      </c>
      <c r="G2631">
        <v>26100</v>
      </c>
      <c r="H2631">
        <v>25000</v>
      </c>
      <c r="I2631" t="s">
        <v>5940</v>
      </c>
      <c r="J2631">
        <v>7240</v>
      </c>
      <c r="K2631">
        <v>15000</v>
      </c>
      <c r="L2631">
        <v>15780</v>
      </c>
      <c r="M2631">
        <v>41760</v>
      </c>
      <c r="N2631">
        <v>14700</v>
      </c>
      <c r="O2631">
        <v>0</v>
      </c>
      <c r="P2631">
        <v>22761</v>
      </c>
      <c r="R2631">
        <v>3535804</v>
      </c>
      <c r="S2631">
        <v>15644</v>
      </c>
      <c r="T2631">
        <v>7020</v>
      </c>
      <c r="U2631">
        <v>26100</v>
      </c>
      <c r="V2631">
        <v>25000</v>
      </c>
      <c r="W2631" t="s">
        <v>5940</v>
      </c>
      <c r="X2631">
        <v>7240</v>
      </c>
      <c r="Z2631">
        <v>3134103</v>
      </c>
      <c r="AB2631" t="s">
        <v>5940</v>
      </c>
      <c r="AC2631">
        <v>3134103</v>
      </c>
      <c r="AD2631" t="s">
        <v>4462</v>
      </c>
      <c r="AE2631">
        <v>2270</v>
      </c>
      <c r="AF2631">
        <v>3134103</v>
      </c>
      <c r="AG2631" t="s">
        <v>4462</v>
      </c>
      <c r="AH2631">
        <v>1421</v>
      </c>
      <c r="AI2631">
        <v>3134103</v>
      </c>
      <c r="AJ2631" t="s">
        <v>4462</v>
      </c>
      <c r="AK2631">
        <v>816</v>
      </c>
      <c r="AL2631">
        <v>3134103</v>
      </c>
      <c r="AM2631" t="s">
        <v>4462</v>
      </c>
      <c r="AN2631" t="s">
        <v>5940</v>
      </c>
      <c r="AO2631">
        <v>0</v>
      </c>
      <c r="AP2631">
        <v>3140209</v>
      </c>
      <c r="AQ2631" t="s">
        <v>4540</v>
      </c>
      <c r="AR2631">
        <v>360</v>
      </c>
    </row>
    <row r="2632" spans="1:44" x14ac:dyDescent="0.25">
      <c r="A2632">
        <v>3535903</v>
      </c>
      <c r="B2632">
        <v>2</v>
      </c>
      <c r="C2632" t="s">
        <v>891</v>
      </c>
      <c r="D2632" t="s">
        <v>3432</v>
      </c>
      <c r="E2632">
        <v>3754</v>
      </c>
      <c r="F2632" t="s">
        <v>5940</v>
      </c>
      <c r="G2632">
        <v>1225</v>
      </c>
      <c r="H2632">
        <v>235</v>
      </c>
      <c r="I2632" t="s">
        <v>5940</v>
      </c>
      <c r="J2632" t="s">
        <v>5940</v>
      </c>
      <c r="K2632">
        <v>4500</v>
      </c>
      <c r="L2632">
        <v>180</v>
      </c>
      <c r="M2632">
        <v>300</v>
      </c>
      <c r="N2632">
        <v>0</v>
      </c>
      <c r="O2632">
        <v>0</v>
      </c>
      <c r="P2632">
        <v>0</v>
      </c>
      <c r="R2632">
        <v>3535903</v>
      </c>
      <c r="S2632">
        <v>3754</v>
      </c>
      <c r="T2632" t="s">
        <v>5940</v>
      </c>
      <c r="U2632">
        <v>1225</v>
      </c>
      <c r="V2632">
        <v>235</v>
      </c>
      <c r="W2632" t="s">
        <v>5940</v>
      </c>
      <c r="X2632" t="s">
        <v>5940</v>
      </c>
      <c r="Z2632">
        <v>3134202</v>
      </c>
      <c r="AB2632">
        <v>1530</v>
      </c>
      <c r="AC2632">
        <v>3134202</v>
      </c>
      <c r="AD2632" t="s">
        <v>4463</v>
      </c>
      <c r="AE2632">
        <v>200</v>
      </c>
      <c r="AF2632">
        <v>3134202</v>
      </c>
      <c r="AG2632" t="s">
        <v>4463</v>
      </c>
      <c r="AH2632">
        <v>502500</v>
      </c>
      <c r="AI2632">
        <v>3134202</v>
      </c>
      <c r="AJ2632" t="s">
        <v>4463</v>
      </c>
      <c r="AK2632" t="s">
        <v>5940</v>
      </c>
      <c r="AL2632">
        <v>3134202</v>
      </c>
      <c r="AM2632" t="s">
        <v>4463</v>
      </c>
      <c r="AN2632">
        <v>34200</v>
      </c>
      <c r="AO2632">
        <v>0</v>
      </c>
      <c r="AP2632">
        <v>3140308</v>
      </c>
      <c r="AQ2632" t="s">
        <v>4541</v>
      </c>
      <c r="AR2632">
        <v>330</v>
      </c>
    </row>
    <row r="2633" spans="1:44" x14ac:dyDescent="0.25">
      <c r="A2633">
        <v>3536000</v>
      </c>
      <c r="B2633">
        <v>2</v>
      </c>
      <c r="C2633" t="s">
        <v>891</v>
      </c>
      <c r="D2633" t="s">
        <v>3433</v>
      </c>
      <c r="E2633">
        <v>479984</v>
      </c>
      <c r="F2633">
        <v>120</v>
      </c>
      <c r="G2633">
        <v>1680</v>
      </c>
      <c r="H2633">
        <v>88</v>
      </c>
      <c r="I2633">
        <v>60</v>
      </c>
      <c r="J2633">
        <v>60</v>
      </c>
      <c r="K2633">
        <v>476000</v>
      </c>
      <c r="L2633">
        <v>0</v>
      </c>
      <c r="M2633">
        <v>1803</v>
      </c>
      <c r="N2633">
        <v>45</v>
      </c>
      <c r="O2633">
        <v>60</v>
      </c>
      <c r="P2633">
        <v>195</v>
      </c>
      <c r="R2633">
        <v>3536000</v>
      </c>
      <c r="S2633">
        <v>479984</v>
      </c>
      <c r="T2633">
        <v>120</v>
      </c>
      <c r="U2633">
        <v>1680</v>
      </c>
      <c r="V2633">
        <v>88</v>
      </c>
      <c r="W2633">
        <v>60</v>
      </c>
      <c r="X2633">
        <v>60</v>
      </c>
      <c r="Z2633">
        <v>3134301</v>
      </c>
      <c r="AB2633" t="s">
        <v>5940</v>
      </c>
      <c r="AC2633">
        <v>3134301</v>
      </c>
      <c r="AD2633" t="s">
        <v>4464</v>
      </c>
      <c r="AE2633">
        <v>300</v>
      </c>
      <c r="AF2633">
        <v>3134301</v>
      </c>
      <c r="AG2633" t="s">
        <v>4464</v>
      </c>
      <c r="AH2633">
        <v>1000</v>
      </c>
      <c r="AI2633">
        <v>3134301</v>
      </c>
      <c r="AJ2633" t="s">
        <v>4464</v>
      </c>
      <c r="AK2633">
        <v>380</v>
      </c>
      <c r="AL2633">
        <v>3134301</v>
      </c>
      <c r="AM2633" t="s">
        <v>4464</v>
      </c>
      <c r="AN2633" t="s">
        <v>5940</v>
      </c>
      <c r="AO2633">
        <v>0</v>
      </c>
      <c r="AP2633">
        <v>3140407</v>
      </c>
      <c r="AQ2633" t="s">
        <v>4542</v>
      </c>
      <c r="AR2633">
        <v>150</v>
      </c>
    </row>
    <row r="2634" spans="1:44" x14ac:dyDescent="0.25">
      <c r="A2634">
        <v>3536109</v>
      </c>
      <c r="B2634">
        <v>2</v>
      </c>
      <c r="C2634" t="s">
        <v>891</v>
      </c>
      <c r="D2634" t="s">
        <v>3434</v>
      </c>
      <c r="E2634" t="s">
        <v>5940</v>
      </c>
      <c r="F2634">
        <v>585</v>
      </c>
      <c r="G2634">
        <v>8880</v>
      </c>
      <c r="H2634" t="s">
        <v>5940</v>
      </c>
      <c r="I2634">
        <v>36</v>
      </c>
      <c r="J2634">
        <v>35</v>
      </c>
      <c r="K2634">
        <v>17400</v>
      </c>
      <c r="L2634">
        <v>228</v>
      </c>
      <c r="M2634">
        <v>5520</v>
      </c>
      <c r="N2634">
        <v>0</v>
      </c>
      <c r="O2634">
        <v>24</v>
      </c>
      <c r="P2634">
        <v>352</v>
      </c>
      <c r="R2634">
        <v>3536109</v>
      </c>
      <c r="S2634" t="s">
        <v>5940</v>
      </c>
      <c r="T2634">
        <v>585</v>
      </c>
      <c r="U2634">
        <v>8880</v>
      </c>
      <c r="V2634" t="s">
        <v>5940</v>
      </c>
      <c r="W2634">
        <v>36</v>
      </c>
      <c r="X2634">
        <v>35</v>
      </c>
      <c r="Z2634">
        <v>3134400</v>
      </c>
      <c r="AB2634">
        <v>230</v>
      </c>
      <c r="AC2634">
        <v>3134400</v>
      </c>
      <c r="AD2634" t="s">
        <v>4465</v>
      </c>
      <c r="AE2634" t="s">
        <v>5940</v>
      </c>
      <c r="AF2634">
        <v>3134400</v>
      </c>
      <c r="AG2634" t="s">
        <v>4465</v>
      </c>
      <c r="AH2634">
        <v>1703600</v>
      </c>
      <c r="AI2634">
        <v>3134400</v>
      </c>
      <c r="AJ2634" t="s">
        <v>4465</v>
      </c>
      <c r="AK2634" t="s">
        <v>5940</v>
      </c>
      <c r="AL2634">
        <v>3134400</v>
      </c>
      <c r="AM2634" t="s">
        <v>4465</v>
      </c>
      <c r="AN2634">
        <v>2730</v>
      </c>
      <c r="AO2634">
        <v>0</v>
      </c>
      <c r="AP2634">
        <v>3140506</v>
      </c>
      <c r="AQ2634" t="s">
        <v>4543</v>
      </c>
      <c r="AR2634">
        <v>13320</v>
      </c>
    </row>
    <row r="2635" spans="1:44" x14ac:dyDescent="0.25">
      <c r="A2635">
        <v>3536208</v>
      </c>
      <c r="B2635">
        <v>2</v>
      </c>
      <c r="C2635" t="s">
        <v>891</v>
      </c>
      <c r="D2635" t="s">
        <v>3435</v>
      </c>
      <c r="E2635">
        <v>1877</v>
      </c>
      <c r="F2635" t="s">
        <v>5940</v>
      </c>
      <c r="G2635">
        <v>32</v>
      </c>
      <c r="H2635" t="s">
        <v>5940</v>
      </c>
      <c r="I2635">
        <v>15</v>
      </c>
      <c r="J2635">
        <v>15</v>
      </c>
      <c r="K2635">
        <v>1884</v>
      </c>
      <c r="L2635">
        <v>0</v>
      </c>
      <c r="M2635">
        <v>56</v>
      </c>
      <c r="N2635">
        <v>0</v>
      </c>
      <c r="O2635">
        <v>15</v>
      </c>
      <c r="P2635">
        <v>40</v>
      </c>
      <c r="R2635">
        <v>3536208</v>
      </c>
      <c r="S2635">
        <v>1877</v>
      </c>
      <c r="T2635" t="s">
        <v>5940</v>
      </c>
      <c r="U2635">
        <v>32</v>
      </c>
      <c r="V2635" t="s">
        <v>5940</v>
      </c>
      <c r="W2635">
        <v>15</v>
      </c>
      <c r="X2635">
        <v>15</v>
      </c>
      <c r="Z2635">
        <v>3134509</v>
      </c>
      <c r="AB2635" t="s">
        <v>5940</v>
      </c>
      <c r="AC2635">
        <v>3134509</v>
      </c>
      <c r="AD2635" t="s">
        <v>4466</v>
      </c>
      <c r="AE2635">
        <v>360</v>
      </c>
      <c r="AF2635">
        <v>3134509</v>
      </c>
      <c r="AG2635" t="s">
        <v>4466</v>
      </c>
      <c r="AH2635">
        <v>2100</v>
      </c>
      <c r="AI2635">
        <v>3134509</v>
      </c>
      <c r="AJ2635" t="s">
        <v>4466</v>
      </c>
      <c r="AK2635">
        <v>228</v>
      </c>
      <c r="AL2635">
        <v>3134509</v>
      </c>
      <c r="AM2635" t="s">
        <v>4466</v>
      </c>
      <c r="AN2635" t="s">
        <v>5940</v>
      </c>
      <c r="AO2635">
        <v>0</v>
      </c>
      <c r="AP2635">
        <v>3140530</v>
      </c>
      <c r="AQ2635" t="s">
        <v>4544</v>
      </c>
      <c r="AR2635">
        <v>3120</v>
      </c>
    </row>
    <row r="2636" spans="1:44" x14ac:dyDescent="0.25">
      <c r="A2636">
        <v>3536257</v>
      </c>
      <c r="B2636">
        <v>2</v>
      </c>
      <c r="C2636" t="s">
        <v>891</v>
      </c>
      <c r="D2636" t="s">
        <v>3436</v>
      </c>
      <c r="E2636" t="s">
        <v>5940</v>
      </c>
      <c r="F2636">
        <v>168</v>
      </c>
      <c r="G2636">
        <v>2988</v>
      </c>
      <c r="H2636">
        <v>1350</v>
      </c>
      <c r="I2636" t="s">
        <v>5940</v>
      </c>
      <c r="J2636" t="s">
        <v>5940</v>
      </c>
      <c r="K2636">
        <v>19800</v>
      </c>
      <c r="L2636">
        <v>167</v>
      </c>
      <c r="M2636">
        <v>480</v>
      </c>
      <c r="N2636">
        <v>515</v>
      </c>
      <c r="O2636">
        <v>0</v>
      </c>
      <c r="P2636">
        <v>24</v>
      </c>
      <c r="R2636">
        <v>3536257</v>
      </c>
      <c r="S2636" t="s">
        <v>5940</v>
      </c>
      <c r="T2636">
        <v>168</v>
      </c>
      <c r="U2636">
        <v>2988</v>
      </c>
      <c r="V2636">
        <v>1350</v>
      </c>
      <c r="W2636" t="s">
        <v>5940</v>
      </c>
      <c r="X2636" t="s">
        <v>5940</v>
      </c>
      <c r="Z2636">
        <v>3134608</v>
      </c>
      <c r="AB2636" t="s">
        <v>5940</v>
      </c>
      <c r="AC2636">
        <v>3134608</v>
      </c>
      <c r="AD2636" t="s">
        <v>4467</v>
      </c>
      <c r="AE2636" t="s">
        <v>5940</v>
      </c>
      <c r="AF2636">
        <v>3134608</v>
      </c>
      <c r="AG2636" t="s">
        <v>4467</v>
      </c>
      <c r="AH2636">
        <v>14000</v>
      </c>
      <c r="AI2636">
        <v>3134608</v>
      </c>
      <c r="AJ2636" t="s">
        <v>4467</v>
      </c>
      <c r="AK2636">
        <v>96</v>
      </c>
      <c r="AL2636">
        <v>3134608</v>
      </c>
      <c r="AM2636" t="s">
        <v>4467</v>
      </c>
      <c r="AN2636" t="s">
        <v>5940</v>
      </c>
      <c r="AO2636">
        <v>0</v>
      </c>
      <c r="AP2636">
        <v>3140555</v>
      </c>
      <c r="AQ2636" t="s">
        <v>4545</v>
      </c>
      <c r="AR2636">
        <v>87</v>
      </c>
    </row>
    <row r="2637" spans="1:44" x14ac:dyDescent="0.25">
      <c r="A2637">
        <v>3536307</v>
      </c>
      <c r="B2637">
        <v>2</v>
      </c>
      <c r="C2637" t="s">
        <v>891</v>
      </c>
      <c r="D2637" t="s">
        <v>3437</v>
      </c>
      <c r="E2637">
        <v>553811</v>
      </c>
      <c r="F2637">
        <v>1680</v>
      </c>
      <c r="G2637">
        <v>14418</v>
      </c>
      <c r="H2637" t="s">
        <v>5940</v>
      </c>
      <c r="I2637">
        <v>90</v>
      </c>
      <c r="J2637" t="s">
        <v>5940</v>
      </c>
      <c r="K2637">
        <v>1200000</v>
      </c>
      <c r="L2637">
        <v>240</v>
      </c>
      <c r="M2637">
        <v>5244</v>
      </c>
      <c r="N2637">
        <v>0</v>
      </c>
      <c r="O2637">
        <v>24</v>
      </c>
      <c r="P2637">
        <v>0</v>
      </c>
      <c r="R2637">
        <v>3536307</v>
      </c>
      <c r="S2637">
        <v>553811</v>
      </c>
      <c r="T2637">
        <v>1680</v>
      </c>
      <c r="U2637">
        <v>14418</v>
      </c>
      <c r="V2637" t="s">
        <v>5940</v>
      </c>
      <c r="W2637">
        <v>90</v>
      </c>
      <c r="X2637" t="s">
        <v>5940</v>
      </c>
      <c r="Z2637">
        <v>3134707</v>
      </c>
      <c r="AB2637" t="s">
        <v>5940</v>
      </c>
      <c r="AC2637">
        <v>3134707</v>
      </c>
      <c r="AD2637" t="s">
        <v>4468</v>
      </c>
      <c r="AE2637" t="s">
        <v>5940</v>
      </c>
      <c r="AF2637">
        <v>3134707</v>
      </c>
      <c r="AG2637" t="s">
        <v>4468</v>
      </c>
      <c r="AH2637">
        <v>3000</v>
      </c>
      <c r="AI2637">
        <v>3134707</v>
      </c>
      <c r="AJ2637" t="s">
        <v>4468</v>
      </c>
      <c r="AK2637">
        <v>76</v>
      </c>
      <c r="AL2637">
        <v>3134707</v>
      </c>
      <c r="AM2637" t="s">
        <v>4468</v>
      </c>
      <c r="AN2637" t="s">
        <v>5940</v>
      </c>
      <c r="AO2637">
        <v>0</v>
      </c>
      <c r="AP2637">
        <v>3140605</v>
      </c>
      <c r="AQ2637" t="s">
        <v>4546</v>
      </c>
      <c r="AR2637">
        <v>1050</v>
      </c>
    </row>
    <row r="2638" spans="1:44" x14ac:dyDescent="0.25">
      <c r="A2638">
        <v>3536406</v>
      </c>
      <c r="B2638">
        <v>2</v>
      </c>
      <c r="C2638" t="s">
        <v>891</v>
      </c>
      <c r="D2638" t="s">
        <v>3438</v>
      </c>
      <c r="E2638" t="s">
        <v>5940</v>
      </c>
      <c r="F2638">
        <v>630</v>
      </c>
      <c r="G2638">
        <v>360</v>
      </c>
      <c r="H2638">
        <v>475</v>
      </c>
      <c r="I2638">
        <v>10</v>
      </c>
      <c r="J2638" t="s">
        <v>5940</v>
      </c>
      <c r="K2638">
        <v>598000</v>
      </c>
      <c r="L2638">
        <v>0</v>
      </c>
      <c r="M2638">
        <v>650</v>
      </c>
      <c r="N2638">
        <v>0</v>
      </c>
      <c r="O2638">
        <v>0</v>
      </c>
      <c r="P2638">
        <v>18</v>
      </c>
      <c r="R2638">
        <v>3536406</v>
      </c>
      <c r="S2638" t="s">
        <v>5940</v>
      </c>
      <c r="T2638">
        <v>630</v>
      </c>
      <c r="U2638">
        <v>360</v>
      </c>
      <c r="V2638">
        <v>475</v>
      </c>
      <c r="W2638">
        <v>10</v>
      </c>
      <c r="X2638" t="s">
        <v>5940</v>
      </c>
      <c r="Z2638">
        <v>3134806</v>
      </c>
      <c r="AB2638" t="s">
        <v>5940</v>
      </c>
      <c r="AC2638">
        <v>3134806</v>
      </c>
      <c r="AD2638" t="s">
        <v>4469</v>
      </c>
      <c r="AE2638">
        <v>558</v>
      </c>
      <c r="AF2638">
        <v>3134806</v>
      </c>
      <c r="AG2638" t="s">
        <v>4469</v>
      </c>
      <c r="AH2638">
        <v>480</v>
      </c>
      <c r="AI2638">
        <v>3134806</v>
      </c>
      <c r="AJ2638" t="s">
        <v>4469</v>
      </c>
      <c r="AK2638">
        <v>94</v>
      </c>
      <c r="AL2638">
        <v>3134806</v>
      </c>
      <c r="AM2638" t="s">
        <v>4469</v>
      </c>
      <c r="AN2638">
        <v>60</v>
      </c>
      <c r="AO2638">
        <v>0</v>
      </c>
      <c r="AP2638">
        <v>3140704</v>
      </c>
      <c r="AQ2638" t="s">
        <v>4547</v>
      </c>
      <c r="AR2638">
        <v>900</v>
      </c>
    </row>
    <row r="2639" spans="1:44" x14ac:dyDescent="0.25">
      <c r="A2639">
        <v>3536505</v>
      </c>
      <c r="B2639">
        <v>2</v>
      </c>
      <c r="C2639" t="s">
        <v>891</v>
      </c>
      <c r="D2639" t="s">
        <v>3439</v>
      </c>
      <c r="E2639">
        <v>178010</v>
      </c>
      <c r="F2639" t="s">
        <v>5940</v>
      </c>
      <c r="G2639">
        <v>144</v>
      </c>
      <c r="H2639" t="s">
        <v>5940</v>
      </c>
      <c r="I2639" t="s">
        <v>5940</v>
      </c>
      <c r="J2639" t="s">
        <v>5940</v>
      </c>
      <c r="K2639">
        <v>178010</v>
      </c>
      <c r="L2639">
        <v>0</v>
      </c>
      <c r="M2639">
        <v>126</v>
      </c>
      <c r="N2639">
        <v>0</v>
      </c>
      <c r="O2639">
        <v>14</v>
      </c>
      <c r="P2639">
        <v>0</v>
      </c>
      <c r="R2639">
        <v>3536505</v>
      </c>
      <c r="S2639">
        <v>178010</v>
      </c>
      <c r="T2639" t="s">
        <v>5940</v>
      </c>
      <c r="U2639">
        <v>144</v>
      </c>
      <c r="V2639" t="s">
        <v>5940</v>
      </c>
      <c r="W2639" t="s">
        <v>5940</v>
      </c>
      <c r="X2639" t="s">
        <v>5940</v>
      </c>
      <c r="Z2639">
        <v>3134905</v>
      </c>
      <c r="AB2639" t="s">
        <v>5940</v>
      </c>
      <c r="AC2639">
        <v>3134905</v>
      </c>
      <c r="AD2639" t="s">
        <v>4470</v>
      </c>
      <c r="AE2639">
        <v>209</v>
      </c>
      <c r="AF2639">
        <v>3134905</v>
      </c>
      <c r="AG2639" t="s">
        <v>4470</v>
      </c>
      <c r="AH2639">
        <v>64000</v>
      </c>
      <c r="AI2639">
        <v>3134905</v>
      </c>
      <c r="AJ2639" t="s">
        <v>4470</v>
      </c>
      <c r="AK2639">
        <v>380</v>
      </c>
      <c r="AL2639">
        <v>3134905</v>
      </c>
      <c r="AM2639" t="s">
        <v>4470</v>
      </c>
      <c r="AN2639" t="s">
        <v>5940</v>
      </c>
      <c r="AO2639">
        <v>0</v>
      </c>
      <c r="AP2639">
        <v>3140803</v>
      </c>
      <c r="AQ2639" t="s">
        <v>4548</v>
      </c>
      <c r="AR2639">
        <v>350</v>
      </c>
    </row>
    <row r="2640" spans="1:44" x14ac:dyDescent="0.25">
      <c r="A2640">
        <v>3536570</v>
      </c>
      <c r="B2640">
        <v>2</v>
      </c>
      <c r="C2640" t="s">
        <v>891</v>
      </c>
      <c r="D2640" t="s">
        <v>3440</v>
      </c>
      <c r="E2640">
        <v>103879</v>
      </c>
      <c r="F2640" t="s">
        <v>5940</v>
      </c>
      <c r="G2640">
        <v>1200</v>
      </c>
      <c r="H2640" t="s">
        <v>5940</v>
      </c>
      <c r="I2640" t="s">
        <v>5940</v>
      </c>
      <c r="J2640" t="s">
        <v>5940</v>
      </c>
      <c r="K2640">
        <v>103878</v>
      </c>
      <c r="L2640">
        <v>0</v>
      </c>
      <c r="M2640">
        <v>1900</v>
      </c>
      <c r="N2640">
        <v>0</v>
      </c>
      <c r="O2640">
        <v>0</v>
      </c>
      <c r="P2640">
        <v>7</v>
      </c>
      <c r="R2640">
        <v>3536570</v>
      </c>
      <c r="S2640">
        <v>103879</v>
      </c>
      <c r="T2640" t="s">
        <v>5940</v>
      </c>
      <c r="U2640">
        <v>1200</v>
      </c>
      <c r="V2640" t="s">
        <v>5940</v>
      </c>
      <c r="W2640" t="s">
        <v>5940</v>
      </c>
      <c r="X2640" t="s">
        <v>5940</v>
      </c>
      <c r="Z2640">
        <v>3135001</v>
      </c>
      <c r="AB2640" t="s">
        <v>5940</v>
      </c>
      <c r="AC2640">
        <v>3135001</v>
      </c>
      <c r="AD2640" t="s">
        <v>4471</v>
      </c>
      <c r="AE2640">
        <v>8</v>
      </c>
      <c r="AF2640">
        <v>3135001</v>
      </c>
      <c r="AG2640" t="s">
        <v>4471</v>
      </c>
      <c r="AH2640">
        <v>963</v>
      </c>
      <c r="AI2640">
        <v>3135001</v>
      </c>
      <c r="AJ2640" t="s">
        <v>4471</v>
      </c>
      <c r="AK2640">
        <v>4</v>
      </c>
      <c r="AL2640">
        <v>3135001</v>
      </c>
      <c r="AM2640" t="s">
        <v>4471</v>
      </c>
      <c r="AN2640" t="s">
        <v>5940</v>
      </c>
      <c r="AO2640">
        <v>0</v>
      </c>
      <c r="AP2640">
        <v>3140852</v>
      </c>
      <c r="AQ2640" t="s">
        <v>4549</v>
      </c>
      <c r="AR2640">
        <v>2000</v>
      </c>
    </row>
    <row r="2641" spans="1:44" x14ac:dyDescent="0.25">
      <c r="A2641">
        <v>3536604</v>
      </c>
      <c r="B2641">
        <v>2</v>
      </c>
      <c r="C2641" t="s">
        <v>891</v>
      </c>
      <c r="D2641" t="s">
        <v>3441</v>
      </c>
      <c r="E2641">
        <v>1328444</v>
      </c>
      <c r="F2641">
        <v>2550</v>
      </c>
      <c r="G2641">
        <v>11674</v>
      </c>
      <c r="H2641">
        <v>2105</v>
      </c>
      <c r="I2641">
        <v>36</v>
      </c>
      <c r="J2641" t="s">
        <v>5940</v>
      </c>
      <c r="K2641">
        <v>2190450</v>
      </c>
      <c r="L2641">
        <v>2196</v>
      </c>
      <c r="M2641">
        <v>10800</v>
      </c>
      <c r="N2641">
        <v>260</v>
      </c>
      <c r="O2641">
        <v>24</v>
      </c>
      <c r="P2641">
        <v>0</v>
      </c>
      <c r="R2641">
        <v>3536604</v>
      </c>
      <c r="S2641">
        <v>1328444</v>
      </c>
      <c r="T2641">
        <v>2550</v>
      </c>
      <c r="U2641">
        <v>11674</v>
      </c>
      <c r="V2641">
        <v>2105</v>
      </c>
      <c r="W2641">
        <v>36</v>
      </c>
      <c r="X2641" t="s">
        <v>5940</v>
      </c>
      <c r="Z2641">
        <v>3135050</v>
      </c>
      <c r="AB2641">
        <v>1100</v>
      </c>
      <c r="AC2641">
        <v>3135050</v>
      </c>
      <c r="AD2641" t="s">
        <v>4472</v>
      </c>
      <c r="AE2641">
        <v>886</v>
      </c>
      <c r="AF2641">
        <v>3135050</v>
      </c>
      <c r="AG2641" t="s">
        <v>4472</v>
      </c>
      <c r="AH2641">
        <v>420</v>
      </c>
      <c r="AI2641">
        <v>3135050</v>
      </c>
      <c r="AJ2641" t="s">
        <v>4472</v>
      </c>
      <c r="AK2641">
        <v>4510</v>
      </c>
      <c r="AL2641">
        <v>3135050</v>
      </c>
      <c r="AM2641" t="s">
        <v>4472</v>
      </c>
      <c r="AN2641">
        <v>60</v>
      </c>
      <c r="AO2641">
        <v>0</v>
      </c>
      <c r="AP2641">
        <v>3140902</v>
      </c>
      <c r="AQ2641" t="s">
        <v>4550</v>
      </c>
      <c r="AR2641">
        <v>3750</v>
      </c>
    </row>
    <row r="2642" spans="1:44" x14ac:dyDescent="0.25">
      <c r="A2642">
        <v>3536703</v>
      </c>
      <c r="B2642">
        <v>2</v>
      </c>
      <c r="C2642" t="s">
        <v>891</v>
      </c>
      <c r="D2642" t="s">
        <v>3442</v>
      </c>
      <c r="E2642">
        <v>2166144</v>
      </c>
      <c r="F2642">
        <v>1365</v>
      </c>
      <c r="G2642">
        <v>2250</v>
      </c>
      <c r="H2642">
        <v>680</v>
      </c>
      <c r="I2642" t="s">
        <v>5940</v>
      </c>
      <c r="J2642" t="s">
        <v>5940</v>
      </c>
      <c r="K2642">
        <v>3112000</v>
      </c>
      <c r="L2642">
        <v>1770</v>
      </c>
      <c r="M2642">
        <v>2700</v>
      </c>
      <c r="N2642">
        <v>220</v>
      </c>
      <c r="O2642">
        <v>0</v>
      </c>
      <c r="P2642">
        <v>13</v>
      </c>
      <c r="R2642">
        <v>3536703</v>
      </c>
      <c r="S2642">
        <v>2166144</v>
      </c>
      <c r="T2642">
        <v>1365</v>
      </c>
      <c r="U2642">
        <v>2250</v>
      </c>
      <c r="V2642">
        <v>680</v>
      </c>
      <c r="W2642" t="s">
        <v>5940</v>
      </c>
      <c r="X2642" t="s">
        <v>5940</v>
      </c>
      <c r="Z2642">
        <v>3135076</v>
      </c>
      <c r="AB2642" t="s">
        <v>5940</v>
      </c>
      <c r="AC2642">
        <v>3135076</v>
      </c>
      <c r="AD2642" t="s">
        <v>4473</v>
      </c>
      <c r="AE2642">
        <v>24</v>
      </c>
      <c r="AF2642">
        <v>3135076</v>
      </c>
      <c r="AG2642" t="s">
        <v>4473</v>
      </c>
      <c r="AH2642">
        <v>1250</v>
      </c>
      <c r="AI2642">
        <v>3135076</v>
      </c>
      <c r="AJ2642" t="s">
        <v>4473</v>
      </c>
      <c r="AK2642">
        <v>34</v>
      </c>
      <c r="AL2642">
        <v>3135076</v>
      </c>
      <c r="AM2642" t="s">
        <v>4473</v>
      </c>
      <c r="AN2642" t="s">
        <v>5940</v>
      </c>
      <c r="AO2642">
        <v>0</v>
      </c>
      <c r="AP2642">
        <v>3141009</v>
      </c>
      <c r="AQ2642" t="s">
        <v>4551</v>
      </c>
      <c r="AR2642">
        <v>900</v>
      </c>
    </row>
    <row r="2643" spans="1:44" x14ac:dyDescent="0.25">
      <c r="A2643">
        <v>3536802</v>
      </c>
      <c r="B2643">
        <v>2</v>
      </c>
      <c r="C2643" t="s">
        <v>891</v>
      </c>
      <c r="D2643" t="s">
        <v>3443</v>
      </c>
      <c r="E2643" t="s">
        <v>5940</v>
      </c>
      <c r="F2643" t="s">
        <v>5940</v>
      </c>
      <c r="G2643">
        <v>2800</v>
      </c>
      <c r="H2643" t="s">
        <v>5940</v>
      </c>
      <c r="I2643">
        <v>16</v>
      </c>
      <c r="J2643">
        <v>308</v>
      </c>
      <c r="K2643">
        <v>1200</v>
      </c>
      <c r="L2643">
        <v>0</v>
      </c>
      <c r="M2643">
        <v>2600</v>
      </c>
      <c r="N2643">
        <v>0</v>
      </c>
      <c r="O2643">
        <v>0</v>
      </c>
      <c r="P2643">
        <v>280</v>
      </c>
      <c r="R2643">
        <v>3536802</v>
      </c>
      <c r="S2643" t="s">
        <v>5940</v>
      </c>
      <c r="T2643" t="s">
        <v>5940</v>
      </c>
      <c r="U2643">
        <v>2800</v>
      </c>
      <c r="V2643" t="s">
        <v>5940</v>
      </c>
      <c r="W2643">
        <v>16</v>
      </c>
      <c r="X2643">
        <v>308</v>
      </c>
      <c r="Z2643">
        <v>3135100</v>
      </c>
      <c r="AB2643">
        <v>30</v>
      </c>
      <c r="AC2643">
        <v>3135100</v>
      </c>
      <c r="AD2643" t="s">
        <v>4474</v>
      </c>
      <c r="AE2643">
        <v>29</v>
      </c>
      <c r="AF2643">
        <v>3135100</v>
      </c>
      <c r="AG2643" t="s">
        <v>4474</v>
      </c>
      <c r="AH2643">
        <v>102</v>
      </c>
      <c r="AI2643">
        <v>3135100</v>
      </c>
      <c r="AJ2643" t="s">
        <v>4474</v>
      </c>
      <c r="AK2643">
        <v>365</v>
      </c>
      <c r="AL2643">
        <v>3135100</v>
      </c>
      <c r="AM2643" t="s">
        <v>4474</v>
      </c>
      <c r="AN2643" t="s">
        <v>5940</v>
      </c>
      <c r="AO2643">
        <v>0</v>
      </c>
      <c r="AP2643">
        <v>3141108</v>
      </c>
      <c r="AQ2643" t="s">
        <v>4552</v>
      </c>
      <c r="AR2643">
        <v>6000</v>
      </c>
    </row>
    <row r="2644" spans="1:44" x14ac:dyDescent="0.25">
      <c r="A2644">
        <v>3536901</v>
      </c>
      <c r="B2644">
        <v>2</v>
      </c>
      <c r="C2644" t="s">
        <v>891</v>
      </c>
      <c r="D2644" t="s">
        <v>3444</v>
      </c>
      <c r="E2644">
        <v>37546</v>
      </c>
      <c r="F2644">
        <v>200</v>
      </c>
      <c r="G2644">
        <v>2700</v>
      </c>
      <c r="H2644">
        <v>960</v>
      </c>
      <c r="I2644" t="s">
        <v>5940</v>
      </c>
      <c r="J2644" t="s">
        <v>5940</v>
      </c>
      <c r="K2644">
        <v>225000</v>
      </c>
      <c r="L2644">
        <v>50</v>
      </c>
      <c r="M2644">
        <v>1272</v>
      </c>
      <c r="N2644">
        <v>120</v>
      </c>
      <c r="O2644">
        <v>0</v>
      </c>
      <c r="P2644">
        <v>0</v>
      </c>
      <c r="R2644">
        <v>3536901</v>
      </c>
      <c r="S2644">
        <v>37546</v>
      </c>
      <c r="T2644">
        <v>200</v>
      </c>
      <c r="U2644">
        <v>2700</v>
      </c>
      <c r="V2644">
        <v>960</v>
      </c>
      <c r="W2644" t="s">
        <v>5940</v>
      </c>
      <c r="X2644" t="s">
        <v>5940</v>
      </c>
      <c r="Z2644">
        <v>3135209</v>
      </c>
      <c r="AB2644">
        <v>68</v>
      </c>
      <c r="AC2644">
        <v>3135209</v>
      </c>
      <c r="AD2644" t="s">
        <v>4475</v>
      </c>
      <c r="AE2644">
        <v>927</v>
      </c>
      <c r="AF2644">
        <v>3135209</v>
      </c>
      <c r="AG2644" t="s">
        <v>4475</v>
      </c>
      <c r="AH2644">
        <v>80000</v>
      </c>
      <c r="AI2644">
        <v>3135209</v>
      </c>
      <c r="AJ2644" t="s">
        <v>4475</v>
      </c>
      <c r="AK2644">
        <v>3530</v>
      </c>
      <c r="AL2644">
        <v>3135209</v>
      </c>
      <c r="AM2644" t="s">
        <v>4475</v>
      </c>
      <c r="AN2644" t="s">
        <v>5940</v>
      </c>
      <c r="AO2644">
        <v>0</v>
      </c>
      <c r="AP2644">
        <v>3141207</v>
      </c>
      <c r="AQ2644" t="s">
        <v>4553</v>
      </c>
      <c r="AR2644">
        <v>8280</v>
      </c>
    </row>
    <row r="2645" spans="1:44" x14ac:dyDescent="0.25">
      <c r="A2645">
        <v>3537008</v>
      </c>
      <c r="B2645">
        <v>2</v>
      </c>
      <c r="C2645" t="s">
        <v>891</v>
      </c>
      <c r="D2645" t="s">
        <v>3445</v>
      </c>
      <c r="E2645">
        <v>135168</v>
      </c>
      <c r="F2645">
        <v>1440</v>
      </c>
      <c r="G2645">
        <v>7140</v>
      </c>
      <c r="H2645" t="s">
        <v>5940</v>
      </c>
      <c r="I2645">
        <v>129</v>
      </c>
      <c r="J2645" t="s">
        <v>5940</v>
      </c>
      <c r="K2645">
        <v>464000</v>
      </c>
      <c r="L2645">
        <v>250</v>
      </c>
      <c r="M2645">
        <v>8500</v>
      </c>
      <c r="N2645">
        <v>0</v>
      </c>
      <c r="O2645">
        <v>23</v>
      </c>
      <c r="P2645">
        <v>7</v>
      </c>
      <c r="R2645">
        <v>3537008</v>
      </c>
      <c r="S2645">
        <v>135168</v>
      </c>
      <c r="T2645">
        <v>1440</v>
      </c>
      <c r="U2645">
        <v>7140</v>
      </c>
      <c r="V2645" t="s">
        <v>5940</v>
      </c>
      <c r="W2645">
        <v>129</v>
      </c>
      <c r="X2645" t="s">
        <v>5940</v>
      </c>
      <c r="Z2645">
        <v>3135308</v>
      </c>
      <c r="AB2645" t="s">
        <v>5940</v>
      </c>
      <c r="AC2645">
        <v>3135308</v>
      </c>
      <c r="AD2645" t="s">
        <v>4476</v>
      </c>
      <c r="AE2645">
        <v>180</v>
      </c>
      <c r="AF2645">
        <v>3135308</v>
      </c>
      <c r="AG2645" t="s">
        <v>4476</v>
      </c>
      <c r="AH2645">
        <v>350229</v>
      </c>
      <c r="AI2645">
        <v>3135308</v>
      </c>
      <c r="AJ2645" t="s">
        <v>4476</v>
      </c>
      <c r="AK2645">
        <v>50</v>
      </c>
      <c r="AL2645">
        <v>3135308</v>
      </c>
      <c r="AM2645" t="s">
        <v>4476</v>
      </c>
      <c r="AN2645" t="s">
        <v>5940</v>
      </c>
      <c r="AO2645">
        <v>0</v>
      </c>
      <c r="AP2645">
        <v>3141306</v>
      </c>
      <c r="AQ2645" t="s">
        <v>4554</v>
      </c>
      <c r="AR2645">
        <v>11588</v>
      </c>
    </row>
    <row r="2646" spans="1:44" x14ac:dyDescent="0.25">
      <c r="A2646">
        <v>3537107</v>
      </c>
      <c r="B2646">
        <v>2</v>
      </c>
      <c r="C2646" t="s">
        <v>891</v>
      </c>
      <c r="D2646" t="s">
        <v>3446</v>
      </c>
      <c r="E2646">
        <v>1877</v>
      </c>
      <c r="F2646" t="s">
        <v>5940</v>
      </c>
      <c r="G2646">
        <v>240</v>
      </c>
      <c r="H2646" t="s">
        <v>5940</v>
      </c>
      <c r="I2646">
        <v>5</v>
      </c>
      <c r="J2646">
        <v>8</v>
      </c>
      <c r="K2646">
        <v>1800</v>
      </c>
      <c r="L2646">
        <v>0</v>
      </c>
      <c r="M2646">
        <v>209</v>
      </c>
      <c r="N2646">
        <v>0</v>
      </c>
      <c r="O2646">
        <v>5</v>
      </c>
      <c r="P2646">
        <v>12</v>
      </c>
      <c r="R2646">
        <v>3537107</v>
      </c>
      <c r="S2646">
        <v>1877</v>
      </c>
      <c r="T2646" t="s">
        <v>5940</v>
      </c>
      <c r="U2646">
        <v>240</v>
      </c>
      <c r="V2646" t="s">
        <v>5940</v>
      </c>
      <c r="W2646">
        <v>5</v>
      </c>
      <c r="X2646">
        <v>8</v>
      </c>
      <c r="Z2646">
        <v>3135357</v>
      </c>
      <c r="AB2646" t="s">
        <v>5940</v>
      </c>
      <c r="AC2646">
        <v>3135357</v>
      </c>
      <c r="AD2646" t="s">
        <v>4477</v>
      </c>
      <c r="AE2646">
        <v>90</v>
      </c>
      <c r="AF2646">
        <v>3135357</v>
      </c>
      <c r="AG2646" t="s">
        <v>4477</v>
      </c>
      <c r="AH2646">
        <v>4200</v>
      </c>
      <c r="AI2646">
        <v>3135357</v>
      </c>
      <c r="AJ2646" t="s">
        <v>4477</v>
      </c>
      <c r="AK2646">
        <v>84</v>
      </c>
      <c r="AL2646">
        <v>3135357</v>
      </c>
      <c r="AM2646" t="s">
        <v>4477</v>
      </c>
      <c r="AN2646" t="s">
        <v>5940</v>
      </c>
      <c r="AO2646">
        <v>0</v>
      </c>
      <c r="AP2646">
        <v>3141405</v>
      </c>
      <c r="AQ2646" t="s">
        <v>4555</v>
      </c>
      <c r="AR2646">
        <v>550</v>
      </c>
    </row>
    <row r="2647" spans="1:44" x14ac:dyDescent="0.25">
      <c r="A2647">
        <v>3537156</v>
      </c>
      <c r="B2647">
        <v>2</v>
      </c>
      <c r="C2647" t="s">
        <v>891</v>
      </c>
      <c r="D2647" t="s">
        <v>3447</v>
      </c>
      <c r="E2647">
        <v>43615</v>
      </c>
      <c r="F2647">
        <v>14100</v>
      </c>
      <c r="G2647">
        <v>21720</v>
      </c>
      <c r="H2647" t="s">
        <v>5940</v>
      </c>
      <c r="I2647">
        <v>2871</v>
      </c>
      <c r="J2647" t="s">
        <v>5940</v>
      </c>
      <c r="K2647">
        <v>182187</v>
      </c>
      <c r="L2647">
        <v>24300</v>
      </c>
      <c r="M2647">
        <v>37600</v>
      </c>
      <c r="N2647">
        <v>0</v>
      </c>
      <c r="O2647">
        <v>2640</v>
      </c>
      <c r="P2647">
        <v>0</v>
      </c>
      <c r="R2647">
        <v>3537156</v>
      </c>
      <c r="S2647">
        <v>43615</v>
      </c>
      <c r="T2647">
        <v>14100</v>
      </c>
      <c r="U2647">
        <v>21720</v>
      </c>
      <c r="V2647" t="s">
        <v>5940</v>
      </c>
      <c r="W2647">
        <v>2871</v>
      </c>
      <c r="X2647" t="s">
        <v>5940</v>
      </c>
      <c r="Z2647">
        <v>3135407</v>
      </c>
      <c r="AB2647" t="s">
        <v>5940</v>
      </c>
      <c r="AC2647">
        <v>3135407</v>
      </c>
      <c r="AD2647" t="s">
        <v>4478</v>
      </c>
      <c r="AE2647">
        <v>35</v>
      </c>
      <c r="AF2647">
        <v>3135407</v>
      </c>
      <c r="AG2647" t="s">
        <v>4478</v>
      </c>
      <c r="AH2647">
        <v>506</v>
      </c>
      <c r="AI2647">
        <v>3135407</v>
      </c>
      <c r="AJ2647" t="s">
        <v>4478</v>
      </c>
      <c r="AK2647">
        <v>390</v>
      </c>
      <c r="AL2647">
        <v>3135407</v>
      </c>
      <c r="AM2647" t="s">
        <v>4478</v>
      </c>
      <c r="AN2647" t="s">
        <v>5940</v>
      </c>
      <c r="AO2647">
        <v>0</v>
      </c>
      <c r="AP2647">
        <v>3141504</v>
      </c>
      <c r="AQ2647" t="s">
        <v>4556</v>
      </c>
      <c r="AR2647">
        <v>1080</v>
      </c>
    </row>
    <row r="2648" spans="1:44" x14ac:dyDescent="0.25">
      <c r="A2648">
        <v>3537206</v>
      </c>
      <c r="B2648">
        <v>2</v>
      </c>
      <c r="C2648" t="s">
        <v>891</v>
      </c>
      <c r="D2648" t="s">
        <v>3448</v>
      </c>
      <c r="E2648" t="s">
        <v>5940</v>
      </c>
      <c r="F2648" t="s">
        <v>5940</v>
      </c>
      <c r="G2648">
        <v>0</v>
      </c>
      <c r="H2648" t="s">
        <v>5940</v>
      </c>
      <c r="I2648" t="s">
        <v>5940</v>
      </c>
      <c r="J2648" t="s">
        <v>5940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R2648">
        <v>3537206</v>
      </c>
      <c r="S2648" t="s">
        <v>5940</v>
      </c>
      <c r="T2648" t="s">
        <v>5940</v>
      </c>
      <c r="U2648">
        <v>0</v>
      </c>
      <c r="V2648" t="s">
        <v>5940</v>
      </c>
      <c r="W2648" t="s">
        <v>5940</v>
      </c>
      <c r="X2648" t="s">
        <v>5940</v>
      </c>
      <c r="Z2648">
        <v>3135456</v>
      </c>
      <c r="AB2648" t="s">
        <v>5940</v>
      </c>
      <c r="AC2648">
        <v>3135456</v>
      </c>
      <c r="AD2648" t="s">
        <v>4479</v>
      </c>
      <c r="AE2648">
        <v>6</v>
      </c>
      <c r="AF2648">
        <v>3135456</v>
      </c>
      <c r="AG2648" t="s">
        <v>4479</v>
      </c>
      <c r="AH2648">
        <v>2256</v>
      </c>
      <c r="AI2648">
        <v>3135456</v>
      </c>
      <c r="AJ2648" t="s">
        <v>4479</v>
      </c>
      <c r="AK2648">
        <v>46</v>
      </c>
      <c r="AL2648">
        <v>3135456</v>
      </c>
      <c r="AM2648" t="s">
        <v>4479</v>
      </c>
      <c r="AN2648" t="s">
        <v>5940</v>
      </c>
      <c r="AO2648">
        <v>0</v>
      </c>
      <c r="AP2648">
        <v>3141603</v>
      </c>
      <c r="AQ2648" t="s">
        <v>4557</v>
      </c>
      <c r="AR2648">
        <v>3000</v>
      </c>
    </row>
    <row r="2649" spans="1:44" x14ac:dyDescent="0.25">
      <c r="A2649">
        <v>3537305</v>
      </c>
      <c r="B2649">
        <v>2</v>
      </c>
      <c r="C2649" t="s">
        <v>891</v>
      </c>
      <c r="D2649" t="s">
        <v>3449</v>
      </c>
      <c r="E2649">
        <v>1519475</v>
      </c>
      <c r="F2649">
        <v>735</v>
      </c>
      <c r="G2649">
        <v>3900</v>
      </c>
      <c r="H2649" t="s">
        <v>5940</v>
      </c>
      <c r="I2649">
        <v>58</v>
      </c>
      <c r="J2649" t="s">
        <v>5940</v>
      </c>
      <c r="K2649">
        <v>3040000</v>
      </c>
      <c r="L2649">
        <v>790</v>
      </c>
      <c r="M2649">
        <v>1995</v>
      </c>
      <c r="N2649">
        <v>0</v>
      </c>
      <c r="O2649">
        <v>0</v>
      </c>
      <c r="P2649">
        <v>0</v>
      </c>
      <c r="R2649">
        <v>3537305</v>
      </c>
      <c r="S2649">
        <v>1519475</v>
      </c>
      <c r="T2649">
        <v>735</v>
      </c>
      <c r="U2649">
        <v>3900</v>
      </c>
      <c r="V2649" t="s">
        <v>5940</v>
      </c>
      <c r="W2649">
        <v>58</v>
      </c>
      <c r="X2649" t="s">
        <v>5940</v>
      </c>
      <c r="Z2649">
        <v>3135506</v>
      </c>
      <c r="AB2649" t="s">
        <v>5940</v>
      </c>
      <c r="AC2649">
        <v>3135506</v>
      </c>
      <c r="AD2649" t="s">
        <v>4480</v>
      </c>
      <c r="AE2649">
        <v>96</v>
      </c>
      <c r="AF2649">
        <v>3135506</v>
      </c>
      <c r="AG2649" t="s">
        <v>4480</v>
      </c>
      <c r="AH2649">
        <v>36000</v>
      </c>
      <c r="AI2649">
        <v>3135506</v>
      </c>
      <c r="AJ2649" t="s">
        <v>4480</v>
      </c>
      <c r="AK2649">
        <v>245</v>
      </c>
      <c r="AL2649">
        <v>3135506</v>
      </c>
      <c r="AM2649" t="s">
        <v>4480</v>
      </c>
      <c r="AN2649" t="s">
        <v>5940</v>
      </c>
      <c r="AO2649">
        <v>0</v>
      </c>
      <c r="AP2649">
        <v>3141702</v>
      </c>
      <c r="AQ2649" t="s">
        <v>4558</v>
      </c>
      <c r="AR2649">
        <v>198</v>
      </c>
    </row>
    <row r="2650" spans="1:44" x14ac:dyDescent="0.25">
      <c r="A2650">
        <v>3537404</v>
      </c>
      <c r="B2650">
        <v>2</v>
      </c>
      <c r="C2650" t="s">
        <v>891</v>
      </c>
      <c r="D2650" t="s">
        <v>3450</v>
      </c>
      <c r="E2650">
        <v>79110</v>
      </c>
      <c r="F2650">
        <v>3375</v>
      </c>
      <c r="G2650">
        <v>12944</v>
      </c>
      <c r="H2650">
        <v>1882</v>
      </c>
      <c r="I2650" t="s">
        <v>5940</v>
      </c>
      <c r="J2650">
        <v>900</v>
      </c>
      <c r="K2650">
        <v>1317330</v>
      </c>
      <c r="L2650">
        <v>975</v>
      </c>
      <c r="M2650">
        <v>17099</v>
      </c>
      <c r="N2650">
        <v>0</v>
      </c>
      <c r="O2650">
        <v>0</v>
      </c>
      <c r="P2650">
        <v>842</v>
      </c>
      <c r="R2650">
        <v>3537404</v>
      </c>
      <c r="S2650">
        <v>79110</v>
      </c>
      <c r="T2650">
        <v>3375</v>
      </c>
      <c r="U2650">
        <v>12944</v>
      </c>
      <c r="V2650">
        <v>1882</v>
      </c>
      <c r="W2650" t="s">
        <v>5940</v>
      </c>
      <c r="X2650">
        <v>900</v>
      </c>
      <c r="Z2650">
        <v>3135605</v>
      </c>
      <c r="AB2650" t="s">
        <v>5940</v>
      </c>
      <c r="AC2650">
        <v>3135605</v>
      </c>
      <c r="AD2650" t="s">
        <v>4481</v>
      </c>
      <c r="AE2650">
        <v>155</v>
      </c>
      <c r="AF2650">
        <v>3135605</v>
      </c>
      <c r="AG2650" t="s">
        <v>4481</v>
      </c>
      <c r="AH2650">
        <v>11250</v>
      </c>
      <c r="AI2650">
        <v>3135605</v>
      </c>
      <c r="AJ2650" t="s">
        <v>4481</v>
      </c>
      <c r="AK2650">
        <v>800</v>
      </c>
      <c r="AL2650">
        <v>3135605</v>
      </c>
      <c r="AM2650" t="s">
        <v>4481</v>
      </c>
      <c r="AN2650" t="s">
        <v>5940</v>
      </c>
      <c r="AO2650">
        <v>0</v>
      </c>
      <c r="AP2650">
        <v>3141801</v>
      </c>
      <c r="AQ2650" t="s">
        <v>4559</v>
      </c>
      <c r="AR2650">
        <v>1440</v>
      </c>
    </row>
    <row r="2651" spans="1:44" x14ac:dyDescent="0.25">
      <c r="A2651">
        <v>3537503</v>
      </c>
      <c r="B2651">
        <v>2</v>
      </c>
      <c r="C2651" t="s">
        <v>891</v>
      </c>
      <c r="D2651" t="s">
        <v>3451</v>
      </c>
      <c r="E2651">
        <v>26283</v>
      </c>
      <c r="F2651" t="s">
        <v>5940</v>
      </c>
      <c r="G2651">
        <v>1890</v>
      </c>
      <c r="H2651" t="s">
        <v>5940</v>
      </c>
      <c r="I2651">
        <v>72</v>
      </c>
      <c r="J2651">
        <v>8</v>
      </c>
      <c r="K2651">
        <v>32400</v>
      </c>
      <c r="L2651">
        <v>0</v>
      </c>
      <c r="M2651">
        <v>1648</v>
      </c>
      <c r="N2651">
        <v>0</v>
      </c>
      <c r="O2651">
        <v>0</v>
      </c>
      <c r="P2651">
        <v>14</v>
      </c>
      <c r="R2651">
        <v>3537503</v>
      </c>
      <c r="S2651">
        <v>26283</v>
      </c>
      <c r="T2651" t="s">
        <v>5940</v>
      </c>
      <c r="U2651">
        <v>1890</v>
      </c>
      <c r="V2651" t="s">
        <v>5940</v>
      </c>
      <c r="W2651">
        <v>72</v>
      </c>
      <c r="X2651">
        <v>8</v>
      </c>
      <c r="Z2651">
        <v>3135704</v>
      </c>
      <c r="AB2651" t="s">
        <v>5940</v>
      </c>
      <c r="AC2651">
        <v>3135704</v>
      </c>
      <c r="AD2651" t="s">
        <v>4482</v>
      </c>
      <c r="AE2651">
        <v>60</v>
      </c>
      <c r="AF2651">
        <v>3135704</v>
      </c>
      <c r="AG2651" t="s">
        <v>4482</v>
      </c>
      <c r="AH2651">
        <v>4550</v>
      </c>
      <c r="AI2651">
        <v>3135704</v>
      </c>
      <c r="AJ2651" t="s">
        <v>4482</v>
      </c>
      <c r="AK2651">
        <v>234</v>
      </c>
      <c r="AL2651">
        <v>3135704</v>
      </c>
      <c r="AM2651" t="s">
        <v>4482</v>
      </c>
      <c r="AN2651" t="s">
        <v>5940</v>
      </c>
      <c r="AO2651">
        <v>0</v>
      </c>
      <c r="AP2651">
        <v>3141900</v>
      </c>
      <c r="AQ2651" t="s">
        <v>4560</v>
      </c>
      <c r="AR2651">
        <v>4180</v>
      </c>
    </row>
    <row r="2652" spans="1:44" x14ac:dyDescent="0.25">
      <c r="A2652">
        <v>3537602</v>
      </c>
      <c r="B2652">
        <v>2</v>
      </c>
      <c r="C2652" t="s">
        <v>891</v>
      </c>
      <c r="D2652" t="s">
        <v>3452</v>
      </c>
      <c r="E2652" t="s">
        <v>5940</v>
      </c>
      <c r="F2652" t="s">
        <v>5940</v>
      </c>
      <c r="G2652">
        <v>0</v>
      </c>
      <c r="H2652" t="s">
        <v>5940</v>
      </c>
      <c r="I2652" t="s">
        <v>5940</v>
      </c>
      <c r="J2652" t="s">
        <v>5940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R2652">
        <v>3537602</v>
      </c>
      <c r="S2652" t="s">
        <v>5940</v>
      </c>
      <c r="T2652" t="s">
        <v>5940</v>
      </c>
      <c r="U2652">
        <v>0</v>
      </c>
      <c r="V2652" t="s">
        <v>5940</v>
      </c>
      <c r="W2652" t="s">
        <v>5940</v>
      </c>
      <c r="X2652" t="s">
        <v>5940</v>
      </c>
      <c r="Z2652">
        <v>3135803</v>
      </c>
      <c r="AB2652" t="s">
        <v>5940</v>
      </c>
      <c r="AC2652">
        <v>3135803</v>
      </c>
      <c r="AD2652" t="s">
        <v>4483</v>
      </c>
      <c r="AE2652">
        <v>8</v>
      </c>
      <c r="AF2652">
        <v>3135803</v>
      </c>
      <c r="AG2652" t="s">
        <v>4483</v>
      </c>
      <c r="AH2652">
        <v>13500</v>
      </c>
      <c r="AI2652">
        <v>3135803</v>
      </c>
      <c r="AJ2652" t="s">
        <v>4483</v>
      </c>
      <c r="AK2652">
        <v>105</v>
      </c>
      <c r="AL2652">
        <v>3135803</v>
      </c>
      <c r="AM2652" t="s">
        <v>4483</v>
      </c>
      <c r="AN2652" t="s">
        <v>5940</v>
      </c>
      <c r="AO2652">
        <v>0</v>
      </c>
      <c r="AP2652">
        <v>3142007</v>
      </c>
      <c r="AQ2652" t="s">
        <v>4561</v>
      </c>
      <c r="AR2652">
        <v>1620</v>
      </c>
    </row>
    <row r="2653" spans="1:44" x14ac:dyDescent="0.25">
      <c r="A2653">
        <v>3537701</v>
      </c>
      <c r="B2653">
        <v>2</v>
      </c>
      <c r="C2653" t="s">
        <v>891</v>
      </c>
      <c r="D2653" t="s">
        <v>3453</v>
      </c>
      <c r="E2653">
        <v>404559</v>
      </c>
      <c r="F2653">
        <v>1053</v>
      </c>
      <c r="G2653">
        <v>4920</v>
      </c>
      <c r="H2653">
        <v>337</v>
      </c>
      <c r="I2653">
        <v>24</v>
      </c>
      <c r="J2653" t="s">
        <v>5940</v>
      </c>
      <c r="K2653">
        <v>481360</v>
      </c>
      <c r="L2653">
        <v>0</v>
      </c>
      <c r="M2653">
        <v>3330</v>
      </c>
      <c r="N2653">
        <v>0</v>
      </c>
      <c r="O2653">
        <v>0</v>
      </c>
      <c r="P2653">
        <v>45</v>
      </c>
      <c r="R2653">
        <v>3537701</v>
      </c>
      <c r="S2653">
        <v>404559</v>
      </c>
      <c r="T2653">
        <v>1053</v>
      </c>
      <c r="U2653">
        <v>4920</v>
      </c>
      <c r="V2653">
        <v>337</v>
      </c>
      <c r="W2653">
        <v>24</v>
      </c>
      <c r="X2653" t="s">
        <v>5940</v>
      </c>
      <c r="Z2653">
        <v>3135902</v>
      </c>
      <c r="AB2653" t="s">
        <v>5940</v>
      </c>
      <c r="AC2653">
        <v>3135902</v>
      </c>
      <c r="AD2653" t="s">
        <v>4484</v>
      </c>
      <c r="AE2653">
        <v>450</v>
      </c>
      <c r="AF2653">
        <v>3135902</v>
      </c>
      <c r="AG2653" t="s">
        <v>4484</v>
      </c>
      <c r="AH2653">
        <v>1600</v>
      </c>
      <c r="AI2653">
        <v>3135902</v>
      </c>
      <c r="AJ2653" t="s">
        <v>4484</v>
      </c>
      <c r="AK2653">
        <v>76</v>
      </c>
      <c r="AL2653">
        <v>3135902</v>
      </c>
      <c r="AM2653" t="s">
        <v>4484</v>
      </c>
      <c r="AN2653" t="s">
        <v>5940</v>
      </c>
      <c r="AO2653">
        <v>0</v>
      </c>
      <c r="AP2653">
        <v>3142106</v>
      </c>
      <c r="AQ2653" t="s">
        <v>4562</v>
      </c>
      <c r="AR2653">
        <v>2500</v>
      </c>
    </row>
    <row r="2654" spans="1:44" x14ac:dyDescent="0.25">
      <c r="A2654">
        <v>3537800</v>
      </c>
      <c r="B2654">
        <v>2</v>
      </c>
      <c r="C2654" t="s">
        <v>891</v>
      </c>
      <c r="D2654" t="s">
        <v>3454</v>
      </c>
      <c r="E2654">
        <v>2607</v>
      </c>
      <c r="F2654" t="s">
        <v>5940</v>
      </c>
      <c r="G2654">
        <v>6000</v>
      </c>
      <c r="H2654" t="s">
        <v>5940</v>
      </c>
      <c r="I2654">
        <v>60</v>
      </c>
      <c r="J2654">
        <v>360</v>
      </c>
      <c r="K2654">
        <v>2607</v>
      </c>
      <c r="L2654">
        <v>0</v>
      </c>
      <c r="M2654">
        <v>6190</v>
      </c>
      <c r="N2654">
        <v>0</v>
      </c>
      <c r="O2654">
        <v>48</v>
      </c>
      <c r="P2654">
        <v>444</v>
      </c>
      <c r="R2654">
        <v>3537800</v>
      </c>
      <c r="S2654">
        <v>2607</v>
      </c>
      <c r="T2654" t="s">
        <v>5940</v>
      </c>
      <c r="U2654">
        <v>6000</v>
      </c>
      <c r="V2654" t="s">
        <v>5940</v>
      </c>
      <c r="W2654">
        <v>60</v>
      </c>
      <c r="X2654">
        <v>360</v>
      </c>
      <c r="Z2654">
        <v>3136009</v>
      </c>
      <c r="AB2654" t="s">
        <v>5940</v>
      </c>
      <c r="AC2654">
        <v>3136009</v>
      </c>
      <c r="AD2654" t="s">
        <v>4485</v>
      </c>
      <c r="AE2654" t="s">
        <v>5940</v>
      </c>
      <c r="AF2654">
        <v>3136009</v>
      </c>
      <c r="AG2654" t="s">
        <v>4485</v>
      </c>
      <c r="AH2654">
        <v>6496</v>
      </c>
      <c r="AI2654">
        <v>3136009</v>
      </c>
      <c r="AJ2654" t="s">
        <v>4485</v>
      </c>
      <c r="AK2654">
        <v>112</v>
      </c>
      <c r="AL2654">
        <v>3136009</v>
      </c>
      <c r="AM2654" t="s">
        <v>4485</v>
      </c>
      <c r="AN2654" t="s">
        <v>5940</v>
      </c>
      <c r="AO2654">
        <v>0</v>
      </c>
      <c r="AP2654">
        <v>3142205</v>
      </c>
      <c r="AQ2654" t="s">
        <v>4563</v>
      </c>
      <c r="AR2654">
        <v>450</v>
      </c>
    </row>
    <row r="2655" spans="1:44" x14ac:dyDescent="0.25">
      <c r="A2655">
        <v>3537909</v>
      </c>
      <c r="B2655">
        <v>2</v>
      </c>
      <c r="C2655" t="s">
        <v>891</v>
      </c>
      <c r="D2655" t="s">
        <v>3455</v>
      </c>
      <c r="E2655" t="s">
        <v>5940</v>
      </c>
      <c r="F2655" t="s">
        <v>5940</v>
      </c>
      <c r="G2655">
        <v>26235</v>
      </c>
      <c r="H2655" t="s">
        <v>5940</v>
      </c>
      <c r="I2655">
        <v>90</v>
      </c>
      <c r="J2655">
        <v>2128</v>
      </c>
      <c r="K2655">
        <v>0</v>
      </c>
      <c r="L2655">
        <v>0</v>
      </c>
      <c r="M2655">
        <v>32130</v>
      </c>
      <c r="N2655">
        <v>0</v>
      </c>
      <c r="O2655">
        <v>80</v>
      </c>
      <c r="P2655">
        <v>1890</v>
      </c>
      <c r="R2655">
        <v>3537909</v>
      </c>
      <c r="S2655" t="s">
        <v>5940</v>
      </c>
      <c r="T2655" t="s">
        <v>5940</v>
      </c>
      <c r="U2655">
        <v>26235</v>
      </c>
      <c r="V2655" t="s">
        <v>5940</v>
      </c>
      <c r="W2655">
        <v>90</v>
      </c>
      <c r="X2655">
        <v>2128</v>
      </c>
      <c r="Z2655">
        <v>3136108</v>
      </c>
      <c r="AB2655" t="s">
        <v>5940</v>
      </c>
      <c r="AC2655">
        <v>3136108</v>
      </c>
      <c r="AD2655" t="s">
        <v>4486</v>
      </c>
      <c r="AE2655">
        <v>47</v>
      </c>
      <c r="AF2655">
        <v>3136108</v>
      </c>
      <c r="AG2655" t="s">
        <v>4486</v>
      </c>
      <c r="AH2655">
        <v>817</v>
      </c>
      <c r="AI2655">
        <v>3136108</v>
      </c>
      <c r="AJ2655" t="s">
        <v>4486</v>
      </c>
      <c r="AK2655">
        <v>51</v>
      </c>
      <c r="AL2655">
        <v>3136108</v>
      </c>
      <c r="AM2655" t="s">
        <v>4486</v>
      </c>
      <c r="AN2655" t="s">
        <v>5940</v>
      </c>
      <c r="AO2655">
        <v>0</v>
      </c>
      <c r="AP2655">
        <v>3142254</v>
      </c>
      <c r="AQ2655" t="s">
        <v>4564</v>
      </c>
      <c r="AR2655">
        <v>1250</v>
      </c>
    </row>
    <row r="2656" spans="1:44" x14ac:dyDescent="0.25">
      <c r="A2656">
        <v>3538006</v>
      </c>
      <c r="B2656">
        <v>2</v>
      </c>
      <c r="C2656" t="s">
        <v>891</v>
      </c>
      <c r="D2656" t="s">
        <v>3456</v>
      </c>
      <c r="E2656">
        <v>4380</v>
      </c>
      <c r="F2656" t="s">
        <v>5940</v>
      </c>
      <c r="G2656">
        <v>530</v>
      </c>
      <c r="H2656" t="s">
        <v>5940</v>
      </c>
      <c r="I2656">
        <v>12180</v>
      </c>
      <c r="J2656">
        <v>59</v>
      </c>
      <c r="K2656">
        <v>1800</v>
      </c>
      <c r="L2656">
        <v>0</v>
      </c>
      <c r="M2656">
        <v>600</v>
      </c>
      <c r="N2656">
        <v>0</v>
      </c>
      <c r="O2656">
        <v>12300</v>
      </c>
      <c r="P2656">
        <v>59</v>
      </c>
      <c r="R2656">
        <v>3538006</v>
      </c>
      <c r="S2656">
        <v>4380</v>
      </c>
      <c r="T2656" t="s">
        <v>5940</v>
      </c>
      <c r="U2656">
        <v>530</v>
      </c>
      <c r="V2656" t="s">
        <v>5940</v>
      </c>
      <c r="W2656">
        <v>12180</v>
      </c>
      <c r="X2656">
        <v>59</v>
      </c>
      <c r="Z2656">
        <v>3136207</v>
      </c>
      <c r="AB2656" t="s">
        <v>5940</v>
      </c>
      <c r="AC2656">
        <v>3136207</v>
      </c>
      <c r="AD2656" t="s">
        <v>4487</v>
      </c>
      <c r="AE2656" t="s">
        <v>5940</v>
      </c>
      <c r="AF2656">
        <v>3136207</v>
      </c>
      <c r="AG2656" t="s">
        <v>4487</v>
      </c>
      <c r="AH2656">
        <v>100</v>
      </c>
      <c r="AI2656">
        <v>3136207</v>
      </c>
      <c r="AJ2656" t="s">
        <v>4487</v>
      </c>
      <c r="AK2656">
        <v>3</v>
      </c>
      <c r="AL2656">
        <v>3136207</v>
      </c>
      <c r="AM2656" t="s">
        <v>4487</v>
      </c>
      <c r="AN2656" t="s">
        <v>5940</v>
      </c>
      <c r="AO2656">
        <v>0</v>
      </c>
      <c r="AP2656">
        <v>3142304</v>
      </c>
      <c r="AQ2656" t="s">
        <v>4565</v>
      </c>
      <c r="AR2656">
        <v>350</v>
      </c>
    </row>
    <row r="2657" spans="1:44" x14ac:dyDescent="0.25">
      <c r="A2657">
        <v>3538105</v>
      </c>
      <c r="B2657">
        <v>2</v>
      </c>
      <c r="C2657" t="s">
        <v>891</v>
      </c>
      <c r="D2657" t="s">
        <v>3457</v>
      </c>
      <c r="E2657">
        <v>576235</v>
      </c>
      <c r="F2657">
        <v>691</v>
      </c>
      <c r="G2657">
        <v>675</v>
      </c>
      <c r="H2657" t="s">
        <v>5940</v>
      </c>
      <c r="I2657">
        <v>44</v>
      </c>
      <c r="J2657" t="s">
        <v>5940</v>
      </c>
      <c r="K2657">
        <v>765000</v>
      </c>
      <c r="L2657">
        <v>0</v>
      </c>
      <c r="M2657">
        <v>396</v>
      </c>
      <c r="N2657">
        <v>0</v>
      </c>
      <c r="O2657">
        <v>63</v>
      </c>
      <c r="P2657">
        <v>0</v>
      </c>
      <c r="R2657">
        <v>3538105</v>
      </c>
      <c r="S2657">
        <v>576235</v>
      </c>
      <c r="T2657">
        <v>691</v>
      </c>
      <c r="U2657">
        <v>675</v>
      </c>
      <c r="V2657" t="s">
        <v>5940</v>
      </c>
      <c r="W2657">
        <v>44</v>
      </c>
      <c r="X2657" t="s">
        <v>5940</v>
      </c>
      <c r="Z2657">
        <v>3136306</v>
      </c>
      <c r="AB2657" t="s">
        <v>5940</v>
      </c>
      <c r="AC2657">
        <v>3136306</v>
      </c>
      <c r="AD2657" t="s">
        <v>4488</v>
      </c>
      <c r="AE2657">
        <v>15280</v>
      </c>
      <c r="AF2657">
        <v>3136306</v>
      </c>
      <c r="AG2657" t="s">
        <v>4488</v>
      </c>
      <c r="AH2657">
        <v>520000</v>
      </c>
      <c r="AI2657">
        <v>3136306</v>
      </c>
      <c r="AJ2657" t="s">
        <v>4488</v>
      </c>
      <c r="AK2657">
        <v>9800</v>
      </c>
      <c r="AL2657">
        <v>3136306</v>
      </c>
      <c r="AM2657" t="s">
        <v>4488</v>
      </c>
      <c r="AN2657">
        <v>27000</v>
      </c>
      <c r="AO2657">
        <v>0</v>
      </c>
      <c r="AP2657">
        <v>3142403</v>
      </c>
      <c r="AQ2657" t="s">
        <v>4566</v>
      </c>
      <c r="AR2657">
        <v>2700</v>
      </c>
    </row>
    <row r="2658" spans="1:44" x14ac:dyDescent="0.25">
      <c r="A2658">
        <v>3538204</v>
      </c>
      <c r="B2658">
        <v>2</v>
      </c>
      <c r="C2658" t="s">
        <v>891</v>
      </c>
      <c r="D2658" t="s">
        <v>3458</v>
      </c>
      <c r="E2658" t="s">
        <v>5940</v>
      </c>
      <c r="F2658" t="s">
        <v>5940</v>
      </c>
      <c r="G2658">
        <v>2400</v>
      </c>
      <c r="H2658" t="s">
        <v>5940</v>
      </c>
      <c r="I2658" t="s">
        <v>5940</v>
      </c>
      <c r="J2658">
        <v>351</v>
      </c>
      <c r="K2658">
        <v>0</v>
      </c>
      <c r="L2658">
        <v>0</v>
      </c>
      <c r="M2658">
        <v>2430</v>
      </c>
      <c r="N2658">
        <v>0</v>
      </c>
      <c r="O2658">
        <v>20</v>
      </c>
      <c r="P2658">
        <v>560</v>
      </c>
      <c r="R2658">
        <v>3538204</v>
      </c>
      <c r="S2658" t="s">
        <v>5940</v>
      </c>
      <c r="T2658" t="s">
        <v>5940</v>
      </c>
      <c r="U2658">
        <v>2400</v>
      </c>
      <c r="V2658" t="s">
        <v>5940</v>
      </c>
      <c r="W2658" t="s">
        <v>5940</v>
      </c>
      <c r="X2658">
        <v>351</v>
      </c>
      <c r="Z2658">
        <v>3136405</v>
      </c>
      <c r="AB2658" t="s">
        <v>5940</v>
      </c>
      <c r="AC2658">
        <v>3136405</v>
      </c>
      <c r="AD2658" t="s">
        <v>4489</v>
      </c>
      <c r="AE2658" t="s">
        <v>5940</v>
      </c>
      <c r="AF2658">
        <v>3136405</v>
      </c>
      <c r="AG2658" t="s">
        <v>4489</v>
      </c>
      <c r="AH2658">
        <v>6500</v>
      </c>
      <c r="AI2658">
        <v>3136405</v>
      </c>
      <c r="AJ2658" t="s">
        <v>4489</v>
      </c>
      <c r="AK2658">
        <v>320</v>
      </c>
      <c r="AL2658">
        <v>3136405</v>
      </c>
      <c r="AM2658" t="s">
        <v>4489</v>
      </c>
      <c r="AN2658" t="s">
        <v>5940</v>
      </c>
      <c r="AO2658">
        <v>0</v>
      </c>
      <c r="AP2658">
        <v>3142502</v>
      </c>
      <c r="AQ2658" t="s">
        <v>4567</v>
      </c>
      <c r="AR2658">
        <v>2700</v>
      </c>
    </row>
    <row r="2659" spans="1:44" x14ac:dyDescent="0.25">
      <c r="A2659">
        <v>3538303</v>
      </c>
      <c r="B2659">
        <v>2</v>
      </c>
      <c r="C2659" t="s">
        <v>891</v>
      </c>
      <c r="D2659" t="s">
        <v>3459</v>
      </c>
      <c r="E2659">
        <v>41718</v>
      </c>
      <c r="F2659">
        <v>783</v>
      </c>
      <c r="G2659">
        <v>1662</v>
      </c>
      <c r="H2659">
        <v>268</v>
      </c>
      <c r="I2659" t="s">
        <v>5940</v>
      </c>
      <c r="J2659">
        <v>225</v>
      </c>
      <c r="K2659">
        <v>278900</v>
      </c>
      <c r="L2659">
        <v>0</v>
      </c>
      <c r="M2659">
        <v>2361</v>
      </c>
      <c r="N2659">
        <v>0</v>
      </c>
      <c r="O2659">
        <v>0</v>
      </c>
      <c r="P2659">
        <v>262</v>
      </c>
      <c r="R2659">
        <v>3538303</v>
      </c>
      <c r="S2659">
        <v>41718</v>
      </c>
      <c r="T2659">
        <v>783</v>
      </c>
      <c r="U2659">
        <v>1662</v>
      </c>
      <c r="V2659">
        <v>268</v>
      </c>
      <c r="W2659" t="s">
        <v>5940</v>
      </c>
      <c r="X2659">
        <v>225</v>
      </c>
      <c r="Z2659">
        <v>3136504</v>
      </c>
      <c r="AB2659" t="s">
        <v>5940</v>
      </c>
      <c r="AC2659">
        <v>3136504</v>
      </c>
      <c r="AD2659" t="s">
        <v>4490</v>
      </c>
      <c r="AE2659" t="s">
        <v>5940</v>
      </c>
      <c r="AF2659">
        <v>3136504</v>
      </c>
      <c r="AG2659" t="s">
        <v>4490</v>
      </c>
      <c r="AH2659">
        <v>2750</v>
      </c>
      <c r="AI2659">
        <v>3136504</v>
      </c>
      <c r="AJ2659" t="s">
        <v>4490</v>
      </c>
      <c r="AK2659">
        <v>33</v>
      </c>
      <c r="AL2659">
        <v>3136504</v>
      </c>
      <c r="AM2659" t="s">
        <v>4490</v>
      </c>
      <c r="AN2659" t="s">
        <v>5940</v>
      </c>
      <c r="AO2659">
        <v>0</v>
      </c>
      <c r="AP2659">
        <v>3142601</v>
      </c>
      <c r="AQ2659" t="s">
        <v>4568</v>
      </c>
      <c r="AR2659">
        <v>2100</v>
      </c>
    </row>
    <row r="2660" spans="1:44" x14ac:dyDescent="0.25">
      <c r="A2660">
        <v>3538501</v>
      </c>
      <c r="B2660">
        <v>2</v>
      </c>
      <c r="C2660" t="s">
        <v>891</v>
      </c>
      <c r="D2660" t="s">
        <v>3460</v>
      </c>
      <c r="E2660" t="s">
        <v>5940</v>
      </c>
      <c r="F2660" t="s">
        <v>5940</v>
      </c>
      <c r="G2660">
        <v>60</v>
      </c>
      <c r="H2660" t="s">
        <v>5940</v>
      </c>
      <c r="I2660">
        <v>5</v>
      </c>
      <c r="J2660">
        <v>15</v>
      </c>
      <c r="K2660">
        <v>0</v>
      </c>
      <c r="L2660">
        <v>0</v>
      </c>
      <c r="M2660">
        <v>113</v>
      </c>
      <c r="N2660">
        <v>0</v>
      </c>
      <c r="O2660">
        <v>5</v>
      </c>
      <c r="P2660">
        <v>40</v>
      </c>
      <c r="R2660">
        <v>3538501</v>
      </c>
      <c r="S2660" t="s">
        <v>5940</v>
      </c>
      <c r="T2660" t="s">
        <v>5940</v>
      </c>
      <c r="U2660">
        <v>60</v>
      </c>
      <c r="V2660" t="s">
        <v>5940</v>
      </c>
      <c r="W2660">
        <v>5</v>
      </c>
      <c r="X2660">
        <v>15</v>
      </c>
      <c r="Z2660">
        <v>3136520</v>
      </c>
      <c r="AB2660" t="s">
        <v>5940</v>
      </c>
      <c r="AC2660">
        <v>3136520</v>
      </c>
      <c r="AD2660" t="s">
        <v>4491</v>
      </c>
      <c r="AE2660">
        <v>12</v>
      </c>
      <c r="AF2660">
        <v>3136520</v>
      </c>
      <c r="AG2660" t="s">
        <v>4491</v>
      </c>
      <c r="AH2660">
        <v>3300</v>
      </c>
      <c r="AI2660">
        <v>3136520</v>
      </c>
      <c r="AJ2660" t="s">
        <v>4491</v>
      </c>
      <c r="AK2660">
        <v>17</v>
      </c>
      <c r="AL2660">
        <v>3136520</v>
      </c>
      <c r="AM2660" t="s">
        <v>4491</v>
      </c>
      <c r="AN2660" t="s">
        <v>5940</v>
      </c>
      <c r="AO2660">
        <v>0</v>
      </c>
      <c r="AP2660">
        <v>3142700</v>
      </c>
      <c r="AQ2660" t="s">
        <v>4569</v>
      </c>
      <c r="AR2660">
        <v>1262</v>
      </c>
    </row>
    <row r="2661" spans="1:44" x14ac:dyDescent="0.25">
      <c r="A2661">
        <v>3538600</v>
      </c>
      <c r="B2661">
        <v>2</v>
      </c>
      <c r="C2661" t="s">
        <v>891</v>
      </c>
      <c r="D2661" t="s">
        <v>3461</v>
      </c>
      <c r="E2661">
        <v>4694</v>
      </c>
      <c r="F2661" t="s">
        <v>5940</v>
      </c>
      <c r="G2661">
        <v>1200</v>
      </c>
      <c r="H2661" t="s">
        <v>5940</v>
      </c>
      <c r="I2661">
        <v>60</v>
      </c>
      <c r="J2661">
        <v>314</v>
      </c>
      <c r="K2661">
        <v>9000</v>
      </c>
      <c r="L2661">
        <v>0</v>
      </c>
      <c r="M2661">
        <v>1200</v>
      </c>
      <c r="N2661">
        <v>0</v>
      </c>
      <c r="O2661">
        <v>36</v>
      </c>
      <c r="P2661">
        <v>132</v>
      </c>
      <c r="R2661">
        <v>3538600</v>
      </c>
      <c r="S2661">
        <v>4694</v>
      </c>
      <c r="T2661" t="s">
        <v>5940</v>
      </c>
      <c r="U2661">
        <v>1200</v>
      </c>
      <c r="V2661" t="s">
        <v>5940</v>
      </c>
      <c r="W2661">
        <v>60</v>
      </c>
      <c r="X2661">
        <v>314</v>
      </c>
      <c r="Z2661">
        <v>3136553</v>
      </c>
      <c r="AB2661" t="s">
        <v>5940</v>
      </c>
      <c r="AC2661">
        <v>3136553</v>
      </c>
      <c r="AD2661" t="s">
        <v>4492</v>
      </c>
      <c r="AE2661">
        <v>4</v>
      </c>
      <c r="AF2661">
        <v>3136553</v>
      </c>
      <c r="AG2661" t="s">
        <v>4492</v>
      </c>
      <c r="AH2661">
        <v>10800</v>
      </c>
      <c r="AI2661">
        <v>3136553</v>
      </c>
      <c r="AJ2661" t="s">
        <v>4492</v>
      </c>
      <c r="AK2661">
        <v>111</v>
      </c>
      <c r="AL2661">
        <v>3136553</v>
      </c>
      <c r="AM2661" t="s">
        <v>4492</v>
      </c>
      <c r="AN2661" t="s">
        <v>5940</v>
      </c>
      <c r="AO2661">
        <v>0</v>
      </c>
      <c r="AP2661">
        <v>3142809</v>
      </c>
      <c r="AQ2661" t="s">
        <v>4570</v>
      </c>
      <c r="AR2661">
        <v>31350</v>
      </c>
    </row>
    <row r="2662" spans="1:44" x14ac:dyDescent="0.25">
      <c r="A2662">
        <v>3538709</v>
      </c>
      <c r="B2662">
        <v>2</v>
      </c>
      <c r="C2662" t="s">
        <v>891</v>
      </c>
      <c r="D2662" t="s">
        <v>3462</v>
      </c>
      <c r="E2662">
        <v>3319401</v>
      </c>
      <c r="F2662">
        <v>372</v>
      </c>
      <c r="G2662">
        <v>4950</v>
      </c>
      <c r="H2662">
        <v>242</v>
      </c>
      <c r="I2662">
        <v>30</v>
      </c>
      <c r="J2662" t="s">
        <v>5940</v>
      </c>
      <c r="K2662">
        <v>4000000</v>
      </c>
      <c r="L2662">
        <v>528</v>
      </c>
      <c r="M2662">
        <v>7412</v>
      </c>
      <c r="N2662">
        <v>0</v>
      </c>
      <c r="O2662">
        <v>16</v>
      </c>
      <c r="P2662">
        <v>0</v>
      </c>
      <c r="R2662">
        <v>3538709</v>
      </c>
      <c r="S2662">
        <v>3319401</v>
      </c>
      <c r="T2662">
        <v>372</v>
      </c>
      <c r="U2662">
        <v>4950</v>
      </c>
      <c r="V2662">
        <v>242</v>
      </c>
      <c r="W2662">
        <v>30</v>
      </c>
      <c r="X2662" t="s">
        <v>5940</v>
      </c>
      <c r="Z2662">
        <v>3136579</v>
      </c>
      <c r="AB2662" t="s">
        <v>5940</v>
      </c>
      <c r="AC2662">
        <v>3136579</v>
      </c>
      <c r="AD2662" t="s">
        <v>4493</v>
      </c>
      <c r="AE2662">
        <v>15</v>
      </c>
      <c r="AF2662">
        <v>3136579</v>
      </c>
      <c r="AG2662" t="s">
        <v>4493</v>
      </c>
      <c r="AH2662">
        <v>600</v>
      </c>
      <c r="AI2662">
        <v>3136579</v>
      </c>
      <c r="AJ2662" t="s">
        <v>4493</v>
      </c>
      <c r="AK2662">
        <v>60</v>
      </c>
      <c r="AL2662">
        <v>3136579</v>
      </c>
      <c r="AM2662" t="s">
        <v>4493</v>
      </c>
      <c r="AN2662" t="s">
        <v>5940</v>
      </c>
      <c r="AO2662">
        <v>0</v>
      </c>
      <c r="AP2662">
        <v>3142908</v>
      </c>
      <c r="AQ2662" t="s">
        <v>4571</v>
      </c>
      <c r="AR2662">
        <v>2160</v>
      </c>
    </row>
    <row r="2663" spans="1:44" x14ac:dyDescent="0.25">
      <c r="A2663">
        <v>3538808</v>
      </c>
      <c r="B2663">
        <v>2</v>
      </c>
      <c r="C2663" t="s">
        <v>891</v>
      </c>
      <c r="D2663" t="s">
        <v>3463</v>
      </c>
      <c r="E2663">
        <v>27534</v>
      </c>
      <c r="F2663">
        <v>2550</v>
      </c>
      <c r="G2663">
        <v>17150</v>
      </c>
      <c r="H2663" t="s">
        <v>5940</v>
      </c>
      <c r="I2663">
        <v>103</v>
      </c>
      <c r="J2663">
        <v>1040</v>
      </c>
      <c r="K2663">
        <v>80000</v>
      </c>
      <c r="L2663">
        <v>2211</v>
      </c>
      <c r="M2663">
        <v>18534</v>
      </c>
      <c r="N2663">
        <v>0</v>
      </c>
      <c r="O2663">
        <v>101</v>
      </c>
      <c r="P2663">
        <v>970</v>
      </c>
      <c r="R2663">
        <v>3538808</v>
      </c>
      <c r="S2663">
        <v>27534</v>
      </c>
      <c r="T2663">
        <v>2550</v>
      </c>
      <c r="U2663">
        <v>17150</v>
      </c>
      <c r="V2663" t="s">
        <v>5940</v>
      </c>
      <c r="W2663">
        <v>103</v>
      </c>
      <c r="X2663">
        <v>1040</v>
      </c>
      <c r="Z2663">
        <v>3136603</v>
      </c>
      <c r="AB2663" t="s">
        <v>5940</v>
      </c>
      <c r="AC2663">
        <v>3136603</v>
      </c>
      <c r="AD2663" t="s">
        <v>4494</v>
      </c>
      <c r="AE2663" t="s">
        <v>5940</v>
      </c>
      <c r="AF2663">
        <v>3136603</v>
      </c>
      <c r="AG2663" t="s">
        <v>4494</v>
      </c>
      <c r="AH2663">
        <v>3000</v>
      </c>
      <c r="AI2663">
        <v>3136603</v>
      </c>
      <c r="AJ2663" t="s">
        <v>4494</v>
      </c>
      <c r="AK2663">
        <v>72</v>
      </c>
      <c r="AL2663">
        <v>3136603</v>
      </c>
      <c r="AM2663" t="s">
        <v>4494</v>
      </c>
      <c r="AN2663" t="s">
        <v>5940</v>
      </c>
      <c r="AO2663">
        <v>0</v>
      </c>
      <c r="AP2663">
        <v>3143005</v>
      </c>
      <c r="AQ2663" t="s">
        <v>4572</v>
      </c>
      <c r="AR2663">
        <v>12900</v>
      </c>
    </row>
    <row r="2664" spans="1:44" x14ac:dyDescent="0.25">
      <c r="A2664">
        <v>3538907</v>
      </c>
      <c r="B2664">
        <v>2</v>
      </c>
      <c r="C2664" t="s">
        <v>891</v>
      </c>
      <c r="D2664" t="s">
        <v>3464</v>
      </c>
      <c r="E2664">
        <v>157174</v>
      </c>
      <c r="F2664">
        <v>2020</v>
      </c>
      <c r="G2664">
        <v>2000</v>
      </c>
      <c r="H2664" t="s">
        <v>5940</v>
      </c>
      <c r="I2664" t="s">
        <v>5940</v>
      </c>
      <c r="J2664">
        <v>15</v>
      </c>
      <c r="K2664">
        <v>624000</v>
      </c>
      <c r="L2664">
        <v>3120</v>
      </c>
      <c r="M2664">
        <v>2400</v>
      </c>
      <c r="N2664">
        <v>0</v>
      </c>
      <c r="O2664">
        <v>0</v>
      </c>
      <c r="P2664">
        <v>12</v>
      </c>
      <c r="R2664">
        <v>3538907</v>
      </c>
      <c r="S2664">
        <v>157174</v>
      </c>
      <c r="T2664">
        <v>2020</v>
      </c>
      <c r="U2664">
        <v>2000</v>
      </c>
      <c r="V2664" t="s">
        <v>5940</v>
      </c>
      <c r="W2664" t="s">
        <v>5940</v>
      </c>
      <c r="X2664">
        <v>15</v>
      </c>
      <c r="Z2664">
        <v>3136652</v>
      </c>
      <c r="AB2664" t="s">
        <v>5940</v>
      </c>
      <c r="AC2664">
        <v>3136652</v>
      </c>
      <c r="AD2664" t="s">
        <v>4495</v>
      </c>
      <c r="AE2664" t="s">
        <v>5940</v>
      </c>
      <c r="AF2664">
        <v>3136652</v>
      </c>
      <c r="AG2664" t="s">
        <v>4495</v>
      </c>
      <c r="AH2664">
        <v>500</v>
      </c>
      <c r="AI2664">
        <v>3136652</v>
      </c>
      <c r="AJ2664" t="s">
        <v>4495</v>
      </c>
      <c r="AK2664">
        <v>108</v>
      </c>
      <c r="AL2664">
        <v>3136652</v>
      </c>
      <c r="AM2664" t="s">
        <v>4495</v>
      </c>
      <c r="AN2664" t="s">
        <v>5940</v>
      </c>
      <c r="AO2664">
        <v>0</v>
      </c>
      <c r="AP2664">
        <v>3143104</v>
      </c>
      <c r="AQ2664" t="s">
        <v>4573</v>
      </c>
      <c r="AR2664">
        <v>24000</v>
      </c>
    </row>
    <row r="2665" spans="1:44" x14ac:dyDescent="0.25">
      <c r="A2665">
        <v>3539004</v>
      </c>
      <c r="B2665">
        <v>2</v>
      </c>
      <c r="C2665" t="s">
        <v>891</v>
      </c>
      <c r="D2665" t="s">
        <v>3465</v>
      </c>
      <c r="E2665">
        <v>413012</v>
      </c>
      <c r="F2665">
        <v>134</v>
      </c>
      <c r="G2665">
        <v>1080</v>
      </c>
      <c r="H2665" t="s">
        <v>5940</v>
      </c>
      <c r="I2665" t="s">
        <v>5940</v>
      </c>
      <c r="J2665" t="s">
        <v>5940</v>
      </c>
      <c r="K2665">
        <v>800000</v>
      </c>
      <c r="L2665">
        <v>87</v>
      </c>
      <c r="M2665">
        <v>1008</v>
      </c>
      <c r="N2665">
        <v>0</v>
      </c>
      <c r="O2665">
        <v>0</v>
      </c>
      <c r="P2665">
        <v>0</v>
      </c>
      <c r="R2665">
        <v>3539004</v>
      </c>
      <c r="S2665">
        <v>413012</v>
      </c>
      <c r="T2665">
        <v>134</v>
      </c>
      <c r="U2665">
        <v>1080</v>
      </c>
      <c r="V2665" t="s">
        <v>5940</v>
      </c>
      <c r="W2665" t="s">
        <v>5940</v>
      </c>
      <c r="X2665" t="s">
        <v>5940</v>
      </c>
      <c r="Z2665">
        <v>3136702</v>
      </c>
      <c r="AB2665" t="s">
        <v>5940</v>
      </c>
      <c r="AC2665">
        <v>3136702</v>
      </c>
      <c r="AD2665" t="s">
        <v>4496</v>
      </c>
      <c r="AE2665" t="s">
        <v>5940</v>
      </c>
      <c r="AF2665">
        <v>3136702</v>
      </c>
      <c r="AG2665" t="s">
        <v>4496</v>
      </c>
      <c r="AH2665">
        <v>6500</v>
      </c>
      <c r="AI2665">
        <v>3136702</v>
      </c>
      <c r="AJ2665" t="s">
        <v>4496</v>
      </c>
      <c r="AK2665">
        <v>288</v>
      </c>
      <c r="AL2665">
        <v>3136702</v>
      </c>
      <c r="AM2665" t="s">
        <v>4496</v>
      </c>
      <c r="AN2665" t="s">
        <v>5940</v>
      </c>
      <c r="AO2665">
        <v>0</v>
      </c>
      <c r="AP2665">
        <v>3143153</v>
      </c>
      <c r="AQ2665" t="s">
        <v>4574</v>
      </c>
      <c r="AR2665">
        <v>54</v>
      </c>
    </row>
    <row r="2666" spans="1:44" x14ac:dyDescent="0.25">
      <c r="A2666">
        <v>3539103</v>
      </c>
      <c r="B2666">
        <v>2</v>
      </c>
      <c r="C2666" t="s">
        <v>891</v>
      </c>
      <c r="D2666" t="s">
        <v>3466</v>
      </c>
      <c r="E2666" t="s">
        <v>5940</v>
      </c>
      <c r="F2666" t="s">
        <v>5940</v>
      </c>
      <c r="G2666">
        <v>0</v>
      </c>
      <c r="H2666" t="s">
        <v>5940</v>
      </c>
      <c r="I2666" t="s">
        <v>5940</v>
      </c>
      <c r="J2666" t="s">
        <v>5940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R2666">
        <v>3539103</v>
      </c>
      <c r="S2666" t="s">
        <v>5940</v>
      </c>
      <c r="T2666" t="s">
        <v>5940</v>
      </c>
      <c r="U2666">
        <v>0</v>
      </c>
      <c r="V2666" t="s">
        <v>5940</v>
      </c>
      <c r="W2666" t="s">
        <v>5940</v>
      </c>
      <c r="X2666" t="s">
        <v>5940</v>
      </c>
      <c r="Z2666">
        <v>3136801</v>
      </c>
      <c r="AB2666" t="s">
        <v>5940</v>
      </c>
      <c r="AC2666">
        <v>3136801</v>
      </c>
      <c r="AD2666" t="s">
        <v>4497</v>
      </c>
      <c r="AE2666">
        <v>20</v>
      </c>
      <c r="AF2666">
        <v>3136801</v>
      </c>
      <c r="AG2666" t="s">
        <v>4497</v>
      </c>
      <c r="AH2666">
        <v>2000</v>
      </c>
      <c r="AI2666">
        <v>3136801</v>
      </c>
      <c r="AJ2666" t="s">
        <v>4497</v>
      </c>
      <c r="AK2666">
        <v>366</v>
      </c>
      <c r="AL2666">
        <v>3136801</v>
      </c>
      <c r="AM2666" t="s">
        <v>4497</v>
      </c>
      <c r="AN2666" t="s">
        <v>5940</v>
      </c>
      <c r="AO2666">
        <v>0</v>
      </c>
      <c r="AP2666">
        <v>3143203</v>
      </c>
      <c r="AQ2666" t="s">
        <v>4575</v>
      </c>
      <c r="AR2666">
        <v>8600</v>
      </c>
    </row>
    <row r="2667" spans="1:44" x14ac:dyDescent="0.25">
      <c r="A2667">
        <v>3539202</v>
      </c>
      <c r="B2667">
        <v>2</v>
      </c>
      <c r="C2667" t="s">
        <v>891</v>
      </c>
      <c r="D2667" t="s">
        <v>3467</v>
      </c>
      <c r="E2667">
        <v>182518</v>
      </c>
      <c r="F2667">
        <v>8748</v>
      </c>
      <c r="G2667">
        <v>1860</v>
      </c>
      <c r="H2667">
        <v>1050</v>
      </c>
      <c r="I2667">
        <v>14</v>
      </c>
      <c r="J2667">
        <v>600</v>
      </c>
      <c r="K2667">
        <v>698040</v>
      </c>
      <c r="L2667">
        <v>3240</v>
      </c>
      <c r="M2667">
        <v>800</v>
      </c>
      <c r="N2667">
        <v>0</v>
      </c>
      <c r="O2667">
        <v>0</v>
      </c>
      <c r="P2667">
        <v>100</v>
      </c>
      <c r="R2667">
        <v>3539202</v>
      </c>
      <c r="S2667">
        <v>182518</v>
      </c>
      <c r="T2667">
        <v>8748</v>
      </c>
      <c r="U2667">
        <v>1860</v>
      </c>
      <c r="V2667">
        <v>1050</v>
      </c>
      <c r="W2667">
        <v>14</v>
      </c>
      <c r="X2667">
        <v>600</v>
      </c>
      <c r="Z2667">
        <v>3136900</v>
      </c>
      <c r="AB2667" t="s">
        <v>5940</v>
      </c>
      <c r="AC2667">
        <v>3136900</v>
      </c>
      <c r="AD2667" t="s">
        <v>4498</v>
      </c>
      <c r="AE2667">
        <v>835</v>
      </c>
      <c r="AF2667">
        <v>3136900</v>
      </c>
      <c r="AG2667" t="s">
        <v>4498</v>
      </c>
      <c r="AH2667">
        <v>9600</v>
      </c>
      <c r="AI2667">
        <v>3136900</v>
      </c>
      <c r="AJ2667" t="s">
        <v>4498</v>
      </c>
      <c r="AK2667">
        <v>193</v>
      </c>
      <c r="AL2667">
        <v>3136900</v>
      </c>
      <c r="AM2667" t="s">
        <v>4498</v>
      </c>
      <c r="AN2667" t="s">
        <v>5940</v>
      </c>
      <c r="AO2667">
        <v>0</v>
      </c>
      <c r="AP2667">
        <v>3143302</v>
      </c>
      <c r="AQ2667" t="s">
        <v>4576</v>
      </c>
      <c r="AR2667">
        <v>13125</v>
      </c>
    </row>
    <row r="2668" spans="1:44" x14ac:dyDescent="0.25">
      <c r="A2668">
        <v>3539301</v>
      </c>
      <c r="B2668">
        <v>2</v>
      </c>
      <c r="C2668" t="s">
        <v>891</v>
      </c>
      <c r="D2668" t="s">
        <v>3468</v>
      </c>
      <c r="E2668">
        <v>1417007</v>
      </c>
      <c r="F2668">
        <v>12000</v>
      </c>
      <c r="G2668">
        <v>38889</v>
      </c>
      <c r="H2668">
        <v>4148</v>
      </c>
      <c r="I2668">
        <v>300</v>
      </c>
      <c r="J2668">
        <v>150</v>
      </c>
      <c r="K2668">
        <v>1700000</v>
      </c>
      <c r="L2668">
        <v>6720</v>
      </c>
      <c r="M2668">
        <v>34375</v>
      </c>
      <c r="N2668">
        <v>150</v>
      </c>
      <c r="O2668">
        <v>300</v>
      </c>
      <c r="P2668">
        <v>144</v>
      </c>
      <c r="R2668">
        <v>3539301</v>
      </c>
      <c r="S2668">
        <v>1417007</v>
      </c>
      <c r="T2668">
        <v>12000</v>
      </c>
      <c r="U2668">
        <v>38889</v>
      </c>
      <c r="V2668">
        <v>4148</v>
      </c>
      <c r="W2668">
        <v>300</v>
      </c>
      <c r="X2668">
        <v>150</v>
      </c>
      <c r="Z2668">
        <v>3136959</v>
      </c>
      <c r="AB2668">
        <v>600</v>
      </c>
      <c r="AC2668">
        <v>3136959</v>
      </c>
      <c r="AD2668" t="s">
        <v>4499</v>
      </c>
      <c r="AE2668">
        <v>73</v>
      </c>
      <c r="AF2668">
        <v>3136959</v>
      </c>
      <c r="AG2668" t="s">
        <v>4499</v>
      </c>
      <c r="AH2668">
        <v>4030</v>
      </c>
      <c r="AI2668">
        <v>3136959</v>
      </c>
      <c r="AJ2668" t="s">
        <v>4499</v>
      </c>
      <c r="AK2668">
        <v>386</v>
      </c>
      <c r="AL2668">
        <v>3136959</v>
      </c>
      <c r="AM2668" t="s">
        <v>4499</v>
      </c>
      <c r="AN2668" t="s">
        <v>5940</v>
      </c>
      <c r="AO2668">
        <v>0</v>
      </c>
      <c r="AP2668">
        <v>3143401</v>
      </c>
      <c r="AQ2668" t="s">
        <v>4577</v>
      </c>
      <c r="AR2668">
        <v>1980</v>
      </c>
    </row>
    <row r="2669" spans="1:44" x14ac:dyDescent="0.25">
      <c r="A2669">
        <v>3539400</v>
      </c>
      <c r="B2669">
        <v>2</v>
      </c>
      <c r="C2669" t="s">
        <v>891</v>
      </c>
      <c r="D2669" t="s">
        <v>3469</v>
      </c>
      <c r="E2669">
        <v>1877</v>
      </c>
      <c r="F2669">
        <v>126</v>
      </c>
      <c r="G2669">
        <v>216</v>
      </c>
      <c r="H2669" t="s">
        <v>5940</v>
      </c>
      <c r="I2669" t="s">
        <v>5940</v>
      </c>
      <c r="J2669" t="s">
        <v>5940</v>
      </c>
      <c r="K2669">
        <v>9500</v>
      </c>
      <c r="L2669">
        <v>0</v>
      </c>
      <c r="M2669">
        <v>250</v>
      </c>
      <c r="N2669">
        <v>0</v>
      </c>
      <c r="O2669">
        <v>0</v>
      </c>
      <c r="P2669">
        <v>0</v>
      </c>
      <c r="R2669">
        <v>3539400</v>
      </c>
      <c r="S2669">
        <v>1877</v>
      </c>
      <c r="T2669">
        <v>126</v>
      </c>
      <c r="U2669">
        <v>216</v>
      </c>
      <c r="V2669" t="s">
        <v>5940</v>
      </c>
      <c r="W2669" t="s">
        <v>5940</v>
      </c>
      <c r="X2669" t="s">
        <v>5940</v>
      </c>
      <c r="Z2669">
        <v>3137007</v>
      </c>
      <c r="AB2669" t="s">
        <v>5940</v>
      </c>
      <c r="AC2669">
        <v>3137007</v>
      </c>
      <c r="AD2669" t="s">
        <v>4500</v>
      </c>
      <c r="AE2669">
        <v>120</v>
      </c>
      <c r="AF2669">
        <v>3137007</v>
      </c>
      <c r="AG2669" t="s">
        <v>4500</v>
      </c>
      <c r="AH2669">
        <v>9000</v>
      </c>
      <c r="AI2669">
        <v>3137007</v>
      </c>
      <c r="AJ2669" t="s">
        <v>4500</v>
      </c>
      <c r="AK2669">
        <v>180</v>
      </c>
      <c r="AL2669">
        <v>3137007</v>
      </c>
      <c r="AM2669" t="s">
        <v>4500</v>
      </c>
      <c r="AN2669" t="s">
        <v>5940</v>
      </c>
      <c r="AO2669">
        <v>0</v>
      </c>
      <c r="AP2669">
        <v>3143450</v>
      </c>
      <c r="AQ2669" t="s">
        <v>4578</v>
      </c>
      <c r="AR2669">
        <v>1200</v>
      </c>
    </row>
    <row r="2670" spans="1:44" x14ac:dyDescent="0.25">
      <c r="A2670">
        <v>3539509</v>
      </c>
      <c r="B2670">
        <v>2</v>
      </c>
      <c r="C2670" t="s">
        <v>891</v>
      </c>
      <c r="D2670" t="s">
        <v>3470</v>
      </c>
      <c r="E2670">
        <v>2786235</v>
      </c>
      <c r="F2670">
        <v>3120</v>
      </c>
      <c r="G2670">
        <v>150</v>
      </c>
      <c r="H2670" t="s">
        <v>5940</v>
      </c>
      <c r="I2670" t="s">
        <v>5940</v>
      </c>
      <c r="J2670" t="s">
        <v>5940</v>
      </c>
      <c r="K2670">
        <v>2562150</v>
      </c>
      <c r="L2670">
        <v>2496</v>
      </c>
      <c r="M2670">
        <v>900</v>
      </c>
      <c r="N2670">
        <v>0</v>
      </c>
      <c r="O2670">
        <v>0</v>
      </c>
      <c r="P2670">
        <v>0</v>
      </c>
      <c r="R2670">
        <v>3539509</v>
      </c>
      <c r="S2670">
        <v>2786235</v>
      </c>
      <c r="T2670">
        <v>3120</v>
      </c>
      <c r="U2670">
        <v>150</v>
      </c>
      <c r="V2670" t="s">
        <v>5940</v>
      </c>
      <c r="W2670" t="s">
        <v>5940</v>
      </c>
      <c r="X2670" t="s">
        <v>5940</v>
      </c>
      <c r="Z2670">
        <v>3137106</v>
      </c>
      <c r="AB2670" t="s">
        <v>5940</v>
      </c>
      <c r="AC2670">
        <v>3137106</v>
      </c>
      <c r="AD2670" t="s">
        <v>4501</v>
      </c>
      <c r="AE2670">
        <v>1807</v>
      </c>
      <c r="AF2670">
        <v>3137106</v>
      </c>
      <c r="AG2670" t="s">
        <v>4501</v>
      </c>
      <c r="AH2670" t="s">
        <v>5940</v>
      </c>
      <c r="AI2670">
        <v>3137106</v>
      </c>
      <c r="AJ2670" t="s">
        <v>4501</v>
      </c>
      <c r="AK2670">
        <v>228</v>
      </c>
      <c r="AL2670">
        <v>3137106</v>
      </c>
      <c r="AM2670" t="s">
        <v>4501</v>
      </c>
      <c r="AN2670">
        <v>3288</v>
      </c>
      <c r="AO2670">
        <v>0</v>
      </c>
      <c r="AP2670">
        <v>3143500</v>
      </c>
      <c r="AQ2670" t="s">
        <v>4579</v>
      </c>
      <c r="AR2670">
        <v>10113</v>
      </c>
    </row>
    <row r="2671" spans="1:44" x14ac:dyDescent="0.25">
      <c r="A2671">
        <v>3539608</v>
      </c>
      <c r="B2671">
        <v>2</v>
      </c>
      <c r="C2671" t="s">
        <v>891</v>
      </c>
      <c r="D2671" t="s">
        <v>3471</v>
      </c>
      <c r="E2671">
        <v>328532</v>
      </c>
      <c r="F2671">
        <v>900</v>
      </c>
      <c r="G2671">
        <v>8640</v>
      </c>
      <c r="H2671">
        <v>1680</v>
      </c>
      <c r="I2671">
        <v>864</v>
      </c>
      <c r="J2671">
        <v>210</v>
      </c>
      <c r="K2671">
        <v>720000</v>
      </c>
      <c r="L2671">
        <v>500</v>
      </c>
      <c r="M2671">
        <v>6318</v>
      </c>
      <c r="N2671">
        <v>360</v>
      </c>
      <c r="O2671">
        <v>200</v>
      </c>
      <c r="P2671">
        <v>68</v>
      </c>
      <c r="R2671">
        <v>3539608</v>
      </c>
      <c r="S2671">
        <v>328532</v>
      </c>
      <c r="T2671">
        <v>900</v>
      </c>
      <c r="U2671">
        <v>8640</v>
      </c>
      <c r="V2671">
        <v>1680</v>
      </c>
      <c r="W2671">
        <v>864</v>
      </c>
      <c r="X2671">
        <v>210</v>
      </c>
      <c r="Z2671">
        <v>3137205</v>
      </c>
      <c r="AB2671" t="s">
        <v>5940</v>
      </c>
      <c r="AC2671">
        <v>3137205</v>
      </c>
      <c r="AD2671" t="s">
        <v>4502</v>
      </c>
      <c r="AE2671">
        <v>54</v>
      </c>
      <c r="AF2671">
        <v>3137205</v>
      </c>
      <c r="AG2671" t="s">
        <v>4502</v>
      </c>
      <c r="AH2671">
        <v>610157</v>
      </c>
      <c r="AI2671">
        <v>3137205</v>
      </c>
      <c r="AJ2671" t="s">
        <v>4502</v>
      </c>
      <c r="AK2671">
        <v>56</v>
      </c>
      <c r="AL2671">
        <v>3137205</v>
      </c>
      <c r="AM2671" t="s">
        <v>4502</v>
      </c>
      <c r="AN2671">
        <v>90</v>
      </c>
      <c r="AO2671">
        <v>0</v>
      </c>
      <c r="AP2671">
        <v>3143609</v>
      </c>
      <c r="AQ2671" t="s">
        <v>4580</v>
      </c>
      <c r="AR2671">
        <v>3600</v>
      </c>
    </row>
    <row r="2672" spans="1:44" x14ac:dyDescent="0.25">
      <c r="A2672">
        <v>3539707</v>
      </c>
      <c r="B2672">
        <v>2</v>
      </c>
      <c r="C2672" t="s">
        <v>891</v>
      </c>
      <c r="D2672" t="s">
        <v>3472</v>
      </c>
      <c r="E2672">
        <v>390766</v>
      </c>
      <c r="F2672">
        <v>12600</v>
      </c>
      <c r="G2672">
        <v>13410</v>
      </c>
      <c r="H2672" t="s">
        <v>5940</v>
      </c>
      <c r="I2672" t="s">
        <v>5940</v>
      </c>
      <c r="J2672" t="s">
        <v>5940</v>
      </c>
      <c r="K2672">
        <v>544000</v>
      </c>
      <c r="L2672">
        <v>20768</v>
      </c>
      <c r="M2672">
        <v>34600</v>
      </c>
      <c r="N2672">
        <v>0</v>
      </c>
      <c r="O2672">
        <v>54</v>
      </c>
      <c r="P2672">
        <v>0</v>
      </c>
      <c r="R2672">
        <v>3539707</v>
      </c>
      <c r="S2672">
        <v>390766</v>
      </c>
      <c r="T2672">
        <v>12600</v>
      </c>
      <c r="U2672">
        <v>13410</v>
      </c>
      <c r="V2672" t="s">
        <v>5940</v>
      </c>
      <c r="W2672" t="s">
        <v>5940</v>
      </c>
      <c r="X2672" t="s">
        <v>5940</v>
      </c>
      <c r="Z2672">
        <v>3137304</v>
      </c>
      <c r="AB2672" t="s">
        <v>5940</v>
      </c>
      <c r="AC2672">
        <v>3137304</v>
      </c>
      <c r="AD2672" t="s">
        <v>4503</v>
      </c>
      <c r="AE2672">
        <v>50</v>
      </c>
      <c r="AF2672">
        <v>3137304</v>
      </c>
      <c r="AG2672" t="s">
        <v>4503</v>
      </c>
      <c r="AH2672">
        <v>1120</v>
      </c>
      <c r="AI2672">
        <v>3137304</v>
      </c>
      <c r="AJ2672" t="s">
        <v>4503</v>
      </c>
      <c r="AK2672">
        <v>160</v>
      </c>
      <c r="AL2672">
        <v>3137304</v>
      </c>
      <c r="AM2672" t="s">
        <v>4503</v>
      </c>
      <c r="AN2672" t="s">
        <v>5940</v>
      </c>
      <c r="AO2672">
        <v>0</v>
      </c>
      <c r="AP2672">
        <v>3143708</v>
      </c>
      <c r="AQ2672" t="s">
        <v>4581</v>
      </c>
      <c r="AR2672">
        <v>630</v>
      </c>
    </row>
    <row r="2673" spans="1:44" x14ac:dyDescent="0.25">
      <c r="A2673">
        <v>3539806</v>
      </c>
      <c r="B2673">
        <v>2</v>
      </c>
      <c r="C2673" t="s">
        <v>891</v>
      </c>
      <c r="D2673" t="s">
        <v>3473</v>
      </c>
      <c r="E2673" t="s">
        <v>5940</v>
      </c>
      <c r="F2673" t="s">
        <v>5940</v>
      </c>
      <c r="G2673">
        <v>0</v>
      </c>
      <c r="H2673" t="s">
        <v>5940</v>
      </c>
      <c r="I2673" t="s">
        <v>5940</v>
      </c>
      <c r="J2673" t="s">
        <v>5940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R2673">
        <v>3539806</v>
      </c>
      <c r="S2673" t="s">
        <v>5940</v>
      </c>
      <c r="T2673" t="s">
        <v>5940</v>
      </c>
      <c r="U2673">
        <v>0</v>
      </c>
      <c r="V2673" t="s">
        <v>5940</v>
      </c>
      <c r="W2673" t="s">
        <v>5940</v>
      </c>
      <c r="X2673" t="s">
        <v>5940</v>
      </c>
      <c r="Z2673">
        <v>3137403</v>
      </c>
      <c r="AB2673" t="s">
        <v>5940</v>
      </c>
      <c r="AC2673">
        <v>3137403</v>
      </c>
      <c r="AD2673" t="s">
        <v>4504</v>
      </c>
      <c r="AE2673" t="s">
        <v>5940</v>
      </c>
      <c r="AF2673">
        <v>3137403</v>
      </c>
      <c r="AG2673" t="s">
        <v>4504</v>
      </c>
      <c r="AH2673">
        <v>4900</v>
      </c>
      <c r="AI2673">
        <v>3137403</v>
      </c>
      <c r="AJ2673" t="s">
        <v>4504</v>
      </c>
      <c r="AK2673">
        <v>1050</v>
      </c>
      <c r="AL2673">
        <v>3137403</v>
      </c>
      <c r="AM2673" t="s">
        <v>4504</v>
      </c>
      <c r="AN2673">
        <v>288</v>
      </c>
      <c r="AO2673">
        <v>0</v>
      </c>
      <c r="AP2673">
        <v>3143807</v>
      </c>
      <c r="AQ2673" t="s">
        <v>4582</v>
      </c>
      <c r="AR2673">
        <v>2800</v>
      </c>
    </row>
    <row r="2674" spans="1:44" x14ac:dyDescent="0.25">
      <c r="A2674">
        <v>3539905</v>
      </c>
      <c r="B2674">
        <v>2</v>
      </c>
      <c r="C2674" t="s">
        <v>891</v>
      </c>
      <c r="D2674" t="s">
        <v>3474</v>
      </c>
      <c r="E2674">
        <v>87609</v>
      </c>
      <c r="F2674">
        <v>200</v>
      </c>
      <c r="G2674">
        <v>1770</v>
      </c>
      <c r="H2674" t="s">
        <v>5940</v>
      </c>
      <c r="I2674">
        <v>150</v>
      </c>
      <c r="J2674" t="s">
        <v>5940</v>
      </c>
      <c r="K2674">
        <v>225000</v>
      </c>
      <c r="L2674">
        <v>100</v>
      </c>
      <c r="M2674">
        <v>2450</v>
      </c>
      <c r="N2674">
        <v>0</v>
      </c>
      <c r="O2674">
        <v>300</v>
      </c>
      <c r="P2674">
        <v>0</v>
      </c>
      <c r="R2674">
        <v>3539905</v>
      </c>
      <c r="S2674">
        <v>87609</v>
      </c>
      <c r="T2674">
        <v>200</v>
      </c>
      <c r="U2674">
        <v>1770</v>
      </c>
      <c r="V2674" t="s">
        <v>5940</v>
      </c>
      <c r="W2674">
        <v>150</v>
      </c>
      <c r="X2674" t="s">
        <v>5940</v>
      </c>
      <c r="Z2674">
        <v>3137502</v>
      </c>
      <c r="AB2674" t="s">
        <v>5940</v>
      </c>
      <c r="AC2674">
        <v>3137502</v>
      </c>
      <c r="AD2674" t="s">
        <v>4505</v>
      </c>
      <c r="AE2674">
        <v>230</v>
      </c>
      <c r="AF2674">
        <v>3137502</v>
      </c>
      <c r="AG2674" t="s">
        <v>4505</v>
      </c>
      <c r="AH2674">
        <v>5220</v>
      </c>
      <c r="AI2674">
        <v>3137502</v>
      </c>
      <c r="AJ2674" t="s">
        <v>4505</v>
      </c>
      <c r="AK2674">
        <v>6113</v>
      </c>
      <c r="AL2674">
        <v>3137502</v>
      </c>
      <c r="AM2674" t="s">
        <v>4505</v>
      </c>
      <c r="AN2674">
        <v>678</v>
      </c>
      <c r="AO2674">
        <v>0</v>
      </c>
      <c r="AP2674">
        <v>3143906</v>
      </c>
      <c r="AQ2674" t="s">
        <v>4583</v>
      </c>
      <c r="AR2674">
        <v>1500</v>
      </c>
    </row>
    <row r="2675" spans="1:44" x14ac:dyDescent="0.25">
      <c r="A2675">
        <v>3540002</v>
      </c>
      <c r="B2675">
        <v>2</v>
      </c>
      <c r="C2675" t="s">
        <v>891</v>
      </c>
      <c r="D2675" t="s">
        <v>3475</v>
      </c>
      <c r="E2675">
        <v>72277</v>
      </c>
      <c r="F2675">
        <v>360</v>
      </c>
      <c r="G2675">
        <v>3900</v>
      </c>
      <c r="H2675" t="s">
        <v>5940</v>
      </c>
      <c r="I2675">
        <v>6</v>
      </c>
      <c r="J2675">
        <v>54</v>
      </c>
      <c r="K2675">
        <v>427000</v>
      </c>
      <c r="L2675">
        <v>1815</v>
      </c>
      <c r="M2675">
        <v>4536</v>
      </c>
      <c r="N2675">
        <v>0</v>
      </c>
      <c r="O2675">
        <v>12</v>
      </c>
      <c r="P2675">
        <v>27</v>
      </c>
      <c r="R2675">
        <v>3540002</v>
      </c>
      <c r="S2675">
        <v>72277</v>
      </c>
      <c r="T2675">
        <v>360</v>
      </c>
      <c r="U2675">
        <v>3900</v>
      </c>
      <c r="V2675" t="s">
        <v>5940</v>
      </c>
      <c r="W2675">
        <v>6</v>
      </c>
      <c r="X2675">
        <v>54</v>
      </c>
      <c r="Z2675">
        <v>3137536</v>
      </c>
      <c r="AB2675">
        <v>158</v>
      </c>
      <c r="AC2675">
        <v>3137536</v>
      </c>
      <c r="AD2675" t="s">
        <v>4506</v>
      </c>
      <c r="AE2675">
        <v>765</v>
      </c>
      <c r="AF2675">
        <v>3137536</v>
      </c>
      <c r="AG2675" t="s">
        <v>4506</v>
      </c>
      <c r="AH2675">
        <v>5760</v>
      </c>
      <c r="AI2675">
        <v>3137536</v>
      </c>
      <c r="AJ2675" t="s">
        <v>4506</v>
      </c>
      <c r="AK2675">
        <v>4140</v>
      </c>
      <c r="AL2675">
        <v>3137536</v>
      </c>
      <c r="AM2675" t="s">
        <v>4506</v>
      </c>
      <c r="AN2675">
        <v>6600</v>
      </c>
      <c r="AO2675">
        <v>0</v>
      </c>
      <c r="AP2675">
        <v>3144003</v>
      </c>
      <c r="AQ2675" t="s">
        <v>4584</v>
      </c>
      <c r="AR2675">
        <v>11520</v>
      </c>
    </row>
    <row r="2676" spans="1:44" x14ac:dyDescent="0.25">
      <c r="A2676">
        <v>3540101</v>
      </c>
      <c r="B2676">
        <v>2</v>
      </c>
      <c r="C2676" t="s">
        <v>891</v>
      </c>
      <c r="D2676" t="s">
        <v>3476</v>
      </c>
      <c r="E2676" t="s">
        <v>5940</v>
      </c>
      <c r="F2676" t="s">
        <v>5940</v>
      </c>
      <c r="G2676">
        <v>3300</v>
      </c>
      <c r="H2676" t="s">
        <v>5940</v>
      </c>
      <c r="I2676">
        <v>22</v>
      </c>
      <c r="J2676" t="s">
        <v>5940</v>
      </c>
      <c r="K2676">
        <v>25000</v>
      </c>
      <c r="L2676">
        <v>700</v>
      </c>
      <c r="M2676">
        <v>2250</v>
      </c>
      <c r="N2676">
        <v>0</v>
      </c>
      <c r="O2676">
        <v>21</v>
      </c>
      <c r="P2676">
        <v>10</v>
      </c>
      <c r="R2676">
        <v>3540101</v>
      </c>
      <c r="S2676" t="s">
        <v>5940</v>
      </c>
      <c r="T2676" t="s">
        <v>5940</v>
      </c>
      <c r="U2676">
        <v>3300</v>
      </c>
      <c r="V2676" t="s">
        <v>5940</v>
      </c>
      <c r="W2676">
        <v>22</v>
      </c>
      <c r="X2676" t="s">
        <v>5940</v>
      </c>
      <c r="Z2676">
        <v>3137601</v>
      </c>
      <c r="AB2676" t="s">
        <v>5940</v>
      </c>
      <c r="AC2676">
        <v>3137601</v>
      </c>
      <c r="AD2676" t="s">
        <v>4507</v>
      </c>
      <c r="AE2676" t="s">
        <v>5940</v>
      </c>
      <c r="AF2676">
        <v>3137601</v>
      </c>
      <c r="AG2676" t="s">
        <v>4507</v>
      </c>
      <c r="AH2676">
        <v>1200</v>
      </c>
      <c r="AI2676">
        <v>3137601</v>
      </c>
      <c r="AJ2676" t="s">
        <v>4507</v>
      </c>
      <c r="AK2676">
        <v>10</v>
      </c>
      <c r="AL2676">
        <v>3137601</v>
      </c>
      <c r="AM2676" t="s">
        <v>4507</v>
      </c>
      <c r="AN2676" t="s">
        <v>5940</v>
      </c>
      <c r="AO2676">
        <v>0</v>
      </c>
      <c r="AP2676">
        <v>3144102</v>
      </c>
      <c r="AQ2676" t="s">
        <v>4585</v>
      </c>
      <c r="AR2676">
        <v>25989</v>
      </c>
    </row>
    <row r="2677" spans="1:44" x14ac:dyDescent="0.25">
      <c r="A2677">
        <v>3540200</v>
      </c>
      <c r="B2677">
        <v>2</v>
      </c>
      <c r="C2677" t="s">
        <v>891</v>
      </c>
      <c r="D2677" t="s">
        <v>3477</v>
      </c>
      <c r="E2677">
        <v>1833774</v>
      </c>
      <c r="F2677">
        <v>3840</v>
      </c>
      <c r="G2677">
        <v>1440</v>
      </c>
      <c r="H2677" t="s">
        <v>5940</v>
      </c>
      <c r="I2677">
        <v>48</v>
      </c>
      <c r="J2677" t="s">
        <v>5940</v>
      </c>
      <c r="K2677">
        <v>1786400</v>
      </c>
      <c r="L2677">
        <v>3330</v>
      </c>
      <c r="M2677">
        <v>1256</v>
      </c>
      <c r="N2677">
        <v>0</v>
      </c>
      <c r="O2677">
        <v>28</v>
      </c>
      <c r="P2677">
        <v>0</v>
      </c>
      <c r="R2677">
        <v>3540200</v>
      </c>
      <c r="S2677">
        <v>1833774</v>
      </c>
      <c r="T2677">
        <v>3840</v>
      </c>
      <c r="U2677">
        <v>1440</v>
      </c>
      <c r="V2677" t="s">
        <v>5940</v>
      </c>
      <c r="W2677">
        <v>48</v>
      </c>
      <c r="X2677" t="s">
        <v>5940</v>
      </c>
      <c r="Z2677">
        <v>3137700</v>
      </c>
      <c r="AB2677" t="s">
        <v>5940</v>
      </c>
      <c r="AC2677">
        <v>3137700</v>
      </c>
      <c r="AD2677" t="s">
        <v>4508</v>
      </c>
      <c r="AE2677">
        <v>143</v>
      </c>
      <c r="AF2677">
        <v>3137700</v>
      </c>
      <c r="AG2677" t="s">
        <v>4508</v>
      </c>
      <c r="AH2677">
        <v>725</v>
      </c>
      <c r="AI2677">
        <v>3137700</v>
      </c>
      <c r="AJ2677" t="s">
        <v>4508</v>
      </c>
      <c r="AK2677">
        <v>144</v>
      </c>
      <c r="AL2677">
        <v>3137700</v>
      </c>
      <c r="AM2677" t="s">
        <v>4508</v>
      </c>
      <c r="AN2677" t="s">
        <v>5940</v>
      </c>
      <c r="AO2677">
        <v>0</v>
      </c>
      <c r="AP2677">
        <v>3144201</v>
      </c>
      <c r="AQ2677" t="s">
        <v>4586</v>
      </c>
      <c r="AR2677">
        <v>300</v>
      </c>
    </row>
    <row r="2678" spans="1:44" x14ac:dyDescent="0.25">
      <c r="A2678">
        <v>3540259</v>
      </c>
      <c r="B2678">
        <v>2</v>
      </c>
      <c r="C2678" t="s">
        <v>891</v>
      </c>
      <c r="D2678" t="s">
        <v>3478</v>
      </c>
      <c r="E2678">
        <v>58405</v>
      </c>
      <c r="F2678" t="s">
        <v>5940</v>
      </c>
      <c r="G2678">
        <v>980</v>
      </c>
      <c r="H2678">
        <v>1887</v>
      </c>
      <c r="I2678">
        <v>5</v>
      </c>
      <c r="J2678">
        <v>56</v>
      </c>
      <c r="K2678">
        <v>81000</v>
      </c>
      <c r="L2678">
        <v>0</v>
      </c>
      <c r="M2678">
        <v>2680</v>
      </c>
      <c r="N2678">
        <v>0</v>
      </c>
      <c r="O2678">
        <v>0</v>
      </c>
      <c r="P2678">
        <v>24</v>
      </c>
      <c r="R2678">
        <v>3540259</v>
      </c>
      <c r="S2678">
        <v>58405</v>
      </c>
      <c r="T2678" t="s">
        <v>5940</v>
      </c>
      <c r="U2678">
        <v>980</v>
      </c>
      <c r="V2678">
        <v>1887</v>
      </c>
      <c r="W2678">
        <v>5</v>
      </c>
      <c r="X2678">
        <v>56</v>
      </c>
      <c r="Z2678">
        <v>3137809</v>
      </c>
      <c r="AB2678" t="s">
        <v>5940</v>
      </c>
      <c r="AC2678">
        <v>3137809</v>
      </c>
      <c r="AD2678" t="s">
        <v>4509</v>
      </c>
      <c r="AE2678">
        <v>42</v>
      </c>
      <c r="AF2678">
        <v>3137809</v>
      </c>
      <c r="AG2678" t="s">
        <v>4509</v>
      </c>
      <c r="AH2678">
        <v>10850</v>
      </c>
      <c r="AI2678">
        <v>3137809</v>
      </c>
      <c r="AJ2678" t="s">
        <v>4509</v>
      </c>
      <c r="AK2678">
        <v>875</v>
      </c>
      <c r="AL2678">
        <v>3137809</v>
      </c>
      <c r="AM2678" t="s">
        <v>4509</v>
      </c>
      <c r="AN2678" t="s">
        <v>5940</v>
      </c>
      <c r="AO2678">
        <v>0</v>
      </c>
      <c r="AP2678">
        <v>3144300</v>
      </c>
      <c r="AQ2678" t="s">
        <v>4587</v>
      </c>
      <c r="AR2678">
        <v>276</v>
      </c>
    </row>
    <row r="2679" spans="1:44" x14ac:dyDescent="0.25">
      <c r="A2679">
        <v>3540309</v>
      </c>
      <c r="B2679">
        <v>2</v>
      </c>
      <c r="C2679" t="s">
        <v>891</v>
      </c>
      <c r="D2679" t="s">
        <v>3479</v>
      </c>
      <c r="E2679">
        <v>260740</v>
      </c>
      <c r="F2679">
        <v>3360</v>
      </c>
      <c r="G2679">
        <v>2040</v>
      </c>
      <c r="H2679">
        <v>98</v>
      </c>
      <c r="I2679" t="s">
        <v>5940</v>
      </c>
      <c r="J2679">
        <v>170</v>
      </c>
      <c r="K2679">
        <v>1000000</v>
      </c>
      <c r="L2679">
        <v>4680</v>
      </c>
      <c r="M2679">
        <v>6144</v>
      </c>
      <c r="N2679">
        <v>120</v>
      </c>
      <c r="O2679">
        <v>0</v>
      </c>
      <c r="P2679">
        <v>0</v>
      </c>
      <c r="R2679">
        <v>3540309</v>
      </c>
      <c r="S2679">
        <v>260740</v>
      </c>
      <c r="T2679">
        <v>3360</v>
      </c>
      <c r="U2679">
        <v>2040</v>
      </c>
      <c r="V2679">
        <v>98</v>
      </c>
      <c r="W2679" t="s">
        <v>5940</v>
      </c>
      <c r="X2679">
        <v>170</v>
      </c>
      <c r="Z2679">
        <v>3137908</v>
      </c>
      <c r="AB2679" t="s">
        <v>5940</v>
      </c>
      <c r="AC2679">
        <v>3137908</v>
      </c>
      <c r="AD2679" t="s">
        <v>4510</v>
      </c>
      <c r="AE2679">
        <v>20</v>
      </c>
      <c r="AF2679">
        <v>3137908</v>
      </c>
      <c r="AG2679" t="s">
        <v>4510</v>
      </c>
      <c r="AH2679">
        <v>10800</v>
      </c>
      <c r="AI2679">
        <v>3137908</v>
      </c>
      <c r="AJ2679" t="s">
        <v>4510</v>
      </c>
      <c r="AK2679">
        <v>47</v>
      </c>
      <c r="AL2679">
        <v>3137908</v>
      </c>
      <c r="AM2679" t="s">
        <v>4510</v>
      </c>
      <c r="AN2679" t="s">
        <v>5940</v>
      </c>
      <c r="AO2679">
        <v>0</v>
      </c>
      <c r="AP2679">
        <v>3144359</v>
      </c>
      <c r="AQ2679" t="s">
        <v>4588</v>
      </c>
      <c r="AR2679">
        <v>600</v>
      </c>
    </row>
    <row r="2680" spans="1:44" x14ac:dyDescent="0.25">
      <c r="A2680">
        <v>3540408</v>
      </c>
      <c r="B2680">
        <v>2</v>
      </c>
      <c r="C2680" t="s">
        <v>891</v>
      </c>
      <c r="D2680" t="s">
        <v>3480</v>
      </c>
      <c r="E2680">
        <v>52565</v>
      </c>
      <c r="F2680">
        <v>285</v>
      </c>
      <c r="G2680">
        <v>2940</v>
      </c>
      <c r="H2680">
        <v>1829</v>
      </c>
      <c r="I2680" t="s">
        <v>5940</v>
      </c>
      <c r="J2680">
        <v>67</v>
      </c>
      <c r="K2680">
        <v>684000</v>
      </c>
      <c r="L2680">
        <v>360</v>
      </c>
      <c r="M2680">
        <v>2608</v>
      </c>
      <c r="N2680">
        <v>0</v>
      </c>
      <c r="O2680">
        <v>0</v>
      </c>
      <c r="P2680">
        <v>0</v>
      </c>
      <c r="R2680">
        <v>3540408</v>
      </c>
      <c r="S2680">
        <v>52565</v>
      </c>
      <c r="T2680">
        <v>285</v>
      </c>
      <c r="U2680">
        <v>2940</v>
      </c>
      <c r="V2680">
        <v>1829</v>
      </c>
      <c r="W2680" t="s">
        <v>5940</v>
      </c>
      <c r="X2680">
        <v>67</v>
      </c>
      <c r="Z2680">
        <v>3138005</v>
      </c>
      <c r="AB2680" t="s">
        <v>5940</v>
      </c>
      <c r="AC2680">
        <v>3138005</v>
      </c>
      <c r="AD2680" t="s">
        <v>4511</v>
      </c>
      <c r="AE2680">
        <v>1610</v>
      </c>
      <c r="AF2680">
        <v>3138005</v>
      </c>
      <c r="AG2680" t="s">
        <v>4511</v>
      </c>
      <c r="AH2680">
        <v>160</v>
      </c>
      <c r="AI2680">
        <v>3138005</v>
      </c>
      <c r="AJ2680" t="s">
        <v>4511</v>
      </c>
      <c r="AK2680">
        <v>14</v>
      </c>
      <c r="AL2680">
        <v>3138005</v>
      </c>
      <c r="AM2680" t="s">
        <v>4511</v>
      </c>
      <c r="AN2680" t="s">
        <v>5940</v>
      </c>
      <c r="AO2680">
        <v>0</v>
      </c>
      <c r="AP2680">
        <v>3144375</v>
      </c>
      <c r="AQ2680" t="s">
        <v>4589</v>
      </c>
      <c r="AR2680">
        <v>2808</v>
      </c>
    </row>
    <row r="2681" spans="1:44" x14ac:dyDescent="0.25">
      <c r="A2681">
        <v>3540507</v>
      </c>
      <c r="B2681">
        <v>2</v>
      </c>
      <c r="C2681" t="s">
        <v>891</v>
      </c>
      <c r="D2681" t="s">
        <v>3481</v>
      </c>
      <c r="E2681" t="s">
        <v>5940</v>
      </c>
      <c r="F2681" t="s">
        <v>5940</v>
      </c>
      <c r="G2681">
        <v>3024</v>
      </c>
      <c r="H2681" t="s">
        <v>5940</v>
      </c>
      <c r="I2681">
        <v>30</v>
      </c>
      <c r="J2681">
        <v>27</v>
      </c>
      <c r="K2681">
        <v>15000</v>
      </c>
      <c r="L2681">
        <v>0</v>
      </c>
      <c r="M2681">
        <v>1820</v>
      </c>
      <c r="N2681">
        <v>0</v>
      </c>
      <c r="O2681">
        <v>21</v>
      </c>
      <c r="P2681">
        <v>7</v>
      </c>
      <c r="R2681">
        <v>3540507</v>
      </c>
      <c r="S2681" t="s">
        <v>5940</v>
      </c>
      <c r="T2681" t="s">
        <v>5940</v>
      </c>
      <c r="U2681">
        <v>3024</v>
      </c>
      <c r="V2681" t="s">
        <v>5940</v>
      </c>
      <c r="W2681">
        <v>30</v>
      </c>
      <c r="X2681">
        <v>27</v>
      </c>
      <c r="Z2681">
        <v>3138104</v>
      </c>
      <c r="AB2681" t="s">
        <v>5940</v>
      </c>
      <c r="AC2681">
        <v>3138104</v>
      </c>
      <c r="AD2681" t="s">
        <v>4512</v>
      </c>
      <c r="AE2681" t="s">
        <v>5940</v>
      </c>
      <c r="AF2681">
        <v>3138104</v>
      </c>
      <c r="AG2681" t="s">
        <v>4512</v>
      </c>
      <c r="AH2681" t="s">
        <v>5940</v>
      </c>
      <c r="AI2681">
        <v>3138104</v>
      </c>
      <c r="AJ2681" t="s">
        <v>4512</v>
      </c>
      <c r="AK2681">
        <v>386</v>
      </c>
      <c r="AL2681">
        <v>3138104</v>
      </c>
      <c r="AM2681" t="s">
        <v>4512</v>
      </c>
      <c r="AN2681" t="s">
        <v>5940</v>
      </c>
      <c r="AO2681">
        <v>0</v>
      </c>
      <c r="AP2681">
        <v>3144409</v>
      </c>
      <c r="AQ2681" t="s">
        <v>4590</v>
      </c>
      <c r="AR2681">
        <v>1963</v>
      </c>
    </row>
    <row r="2682" spans="1:44" x14ac:dyDescent="0.25">
      <c r="A2682">
        <v>3540606</v>
      </c>
      <c r="B2682">
        <v>2</v>
      </c>
      <c r="C2682" t="s">
        <v>891</v>
      </c>
      <c r="D2682" t="s">
        <v>3482</v>
      </c>
      <c r="E2682">
        <v>1036702</v>
      </c>
      <c r="F2682" t="s">
        <v>5940</v>
      </c>
      <c r="G2682">
        <v>8000</v>
      </c>
      <c r="H2682" t="s">
        <v>5940</v>
      </c>
      <c r="I2682">
        <v>300</v>
      </c>
      <c r="J2682">
        <v>878</v>
      </c>
      <c r="K2682">
        <v>1240000</v>
      </c>
      <c r="L2682">
        <v>0</v>
      </c>
      <c r="M2682">
        <v>9200</v>
      </c>
      <c r="N2682">
        <v>0</v>
      </c>
      <c r="O2682">
        <v>280</v>
      </c>
      <c r="P2682">
        <v>836</v>
      </c>
      <c r="R2682">
        <v>3540606</v>
      </c>
      <c r="S2682">
        <v>1036702</v>
      </c>
      <c r="T2682" t="s">
        <v>5940</v>
      </c>
      <c r="U2682">
        <v>8000</v>
      </c>
      <c r="V2682" t="s">
        <v>5940</v>
      </c>
      <c r="W2682">
        <v>300</v>
      </c>
      <c r="X2682">
        <v>878</v>
      </c>
      <c r="Z2682">
        <v>3138203</v>
      </c>
      <c r="AB2682" t="s">
        <v>5940</v>
      </c>
      <c r="AC2682">
        <v>3138203</v>
      </c>
      <c r="AD2682" t="s">
        <v>4513</v>
      </c>
      <c r="AE2682">
        <v>224</v>
      </c>
      <c r="AF2682">
        <v>3138203</v>
      </c>
      <c r="AG2682" t="s">
        <v>4513</v>
      </c>
      <c r="AH2682">
        <v>2800</v>
      </c>
      <c r="AI2682">
        <v>3138203</v>
      </c>
      <c r="AJ2682" t="s">
        <v>4513</v>
      </c>
      <c r="AK2682">
        <v>670</v>
      </c>
      <c r="AL2682">
        <v>3138203</v>
      </c>
      <c r="AM2682" t="s">
        <v>4513</v>
      </c>
      <c r="AN2682">
        <v>1350</v>
      </c>
      <c r="AO2682">
        <v>0</v>
      </c>
      <c r="AP2682">
        <v>3144508</v>
      </c>
      <c r="AQ2682" t="s">
        <v>4591</v>
      </c>
      <c r="AR2682">
        <v>8950</v>
      </c>
    </row>
    <row r="2683" spans="1:44" x14ac:dyDescent="0.25">
      <c r="A2683">
        <v>3540705</v>
      </c>
      <c r="B2683">
        <v>2</v>
      </c>
      <c r="C2683" t="s">
        <v>891</v>
      </c>
      <c r="D2683" t="s">
        <v>3483</v>
      </c>
      <c r="E2683">
        <v>365036</v>
      </c>
      <c r="F2683">
        <v>2100</v>
      </c>
      <c r="G2683">
        <v>27648</v>
      </c>
      <c r="H2683">
        <v>810</v>
      </c>
      <c r="I2683">
        <v>315</v>
      </c>
      <c r="J2683">
        <v>300</v>
      </c>
      <c r="K2683">
        <v>480000</v>
      </c>
      <c r="L2683">
        <v>1920</v>
      </c>
      <c r="M2683">
        <v>30000</v>
      </c>
      <c r="N2683">
        <v>0</v>
      </c>
      <c r="O2683">
        <v>125</v>
      </c>
      <c r="P2683">
        <v>390</v>
      </c>
      <c r="R2683">
        <v>3540705</v>
      </c>
      <c r="S2683">
        <v>365036</v>
      </c>
      <c r="T2683">
        <v>2100</v>
      </c>
      <c r="U2683">
        <v>27648</v>
      </c>
      <c r="V2683">
        <v>810</v>
      </c>
      <c r="W2683">
        <v>315</v>
      </c>
      <c r="X2683">
        <v>300</v>
      </c>
      <c r="Z2683">
        <v>3138302</v>
      </c>
      <c r="AB2683" t="s">
        <v>5940</v>
      </c>
      <c r="AC2683">
        <v>3138302</v>
      </c>
      <c r="AD2683" t="s">
        <v>4514</v>
      </c>
      <c r="AE2683">
        <v>168</v>
      </c>
      <c r="AF2683">
        <v>3138302</v>
      </c>
      <c r="AG2683" t="s">
        <v>4514</v>
      </c>
      <c r="AH2683" t="s">
        <v>5940</v>
      </c>
      <c r="AI2683">
        <v>3138302</v>
      </c>
      <c r="AJ2683" t="s">
        <v>4514</v>
      </c>
      <c r="AK2683">
        <v>90</v>
      </c>
      <c r="AL2683">
        <v>3138302</v>
      </c>
      <c r="AM2683" t="s">
        <v>4514</v>
      </c>
      <c r="AN2683" t="s">
        <v>5940</v>
      </c>
      <c r="AO2683">
        <v>0</v>
      </c>
      <c r="AP2683">
        <v>3144607</v>
      </c>
      <c r="AQ2683" t="s">
        <v>4592</v>
      </c>
      <c r="AR2683">
        <v>15400</v>
      </c>
    </row>
    <row r="2684" spans="1:44" x14ac:dyDescent="0.25">
      <c r="A2684">
        <v>3540754</v>
      </c>
      <c r="B2684">
        <v>2</v>
      </c>
      <c r="C2684" t="s">
        <v>891</v>
      </c>
      <c r="D2684" t="s">
        <v>3484</v>
      </c>
      <c r="E2684" t="s">
        <v>5940</v>
      </c>
      <c r="F2684" t="s">
        <v>5940</v>
      </c>
      <c r="G2684">
        <v>0</v>
      </c>
      <c r="H2684" t="s">
        <v>5940</v>
      </c>
      <c r="I2684">
        <v>1500</v>
      </c>
      <c r="J2684" t="s">
        <v>5940</v>
      </c>
      <c r="K2684">
        <v>0</v>
      </c>
      <c r="L2684">
        <v>0</v>
      </c>
      <c r="M2684">
        <v>0</v>
      </c>
      <c r="N2684">
        <v>0</v>
      </c>
      <c r="O2684">
        <v>1150</v>
      </c>
      <c r="P2684">
        <v>0</v>
      </c>
      <c r="R2684">
        <v>3540754</v>
      </c>
      <c r="S2684" t="s">
        <v>5940</v>
      </c>
      <c r="T2684" t="s">
        <v>5940</v>
      </c>
      <c r="U2684">
        <v>0</v>
      </c>
      <c r="V2684" t="s">
        <v>5940</v>
      </c>
      <c r="W2684">
        <v>1500</v>
      </c>
      <c r="X2684" t="s">
        <v>5940</v>
      </c>
      <c r="Z2684">
        <v>3138351</v>
      </c>
      <c r="AB2684" t="s">
        <v>5940</v>
      </c>
      <c r="AC2684">
        <v>3138351</v>
      </c>
      <c r="AD2684" t="s">
        <v>4515</v>
      </c>
      <c r="AE2684">
        <v>3</v>
      </c>
      <c r="AF2684">
        <v>3138351</v>
      </c>
      <c r="AG2684" t="s">
        <v>4515</v>
      </c>
      <c r="AH2684">
        <v>2850</v>
      </c>
      <c r="AI2684">
        <v>3138351</v>
      </c>
      <c r="AJ2684" t="s">
        <v>4515</v>
      </c>
      <c r="AK2684">
        <v>38</v>
      </c>
      <c r="AL2684">
        <v>3138351</v>
      </c>
      <c r="AM2684" t="s">
        <v>4515</v>
      </c>
      <c r="AN2684" t="s">
        <v>5940</v>
      </c>
      <c r="AO2684">
        <v>0</v>
      </c>
      <c r="AP2684">
        <v>3144656</v>
      </c>
      <c r="AQ2684" t="s">
        <v>4593</v>
      </c>
      <c r="AR2684">
        <v>473</v>
      </c>
    </row>
    <row r="2685" spans="1:44" x14ac:dyDescent="0.25">
      <c r="A2685">
        <v>3540804</v>
      </c>
      <c r="B2685">
        <v>2</v>
      </c>
      <c r="C2685" t="s">
        <v>891</v>
      </c>
      <c r="D2685" t="s">
        <v>3485</v>
      </c>
      <c r="E2685">
        <v>436149</v>
      </c>
      <c r="F2685">
        <v>125</v>
      </c>
      <c r="G2685">
        <v>11410</v>
      </c>
      <c r="H2685" t="s">
        <v>5940</v>
      </c>
      <c r="I2685">
        <v>540</v>
      </c>
      <c r="J2685">
        <v>860</v>
      </c>
      <c r="K2685">
        <v>1020600</v>
      </c>
      <c r="L2685">
        <v>0</v>
      </c>
      <c r="M2685">
        <v>4500</v>
      </c>
      <c r="N2685">
        <v>0</v>
      </c>
      <c r="O2685">
        <v>6</v>
      </c>
      <c r="P2685">
        <v>0</v>
      </c>
      <c r="R2685">
        <v>3540804</v>
      </c>
      <c r="S2685">
        <v>436149</v>
      </c>
      <c r="T2685">
        <v>125</v>
      </c>
      <c r="U2685">
        <v>11410</v>
      </c>
      <c r="V2685" t="s">
        <v>5940</v>
      </c>
      <c r="W2685">
        <v>540</v>
      </c>
      <c r="X2685">
        <v>860</v>
      </c>
      <c r="Z2685">
        <v>3138401</v>
      </c>
      <c r="AB2685" t="s">
        <v>5940</v>
      </c>
      <c r="AC2685">
        <v>3138401</v>
      </c>
      <c r="AD2685" t="s">
        <v>4516</v>
      </c>
      <c r="AE2685">
        <v>3220</v>
      </c>
      <c r="AF2685">
        <v>3138401</v>
      </c>
      <c r="AG2685" t="s">
        <v>4516</v>
      </c>
      <c r="AH2685">
        <v>4800</v>
      </c>
      <c r="AI2685">
        <v>3138401</v>
      </c>
      <c r="AJ2685" t="s">
        <v>4516</v>
      </c>
      <c r="AK2685">
        <v>105</v>
      </c>
      <c r="AL2685">
        <v>3138401</v>
      </c>
      <c r="AM2685" t="s">
        <v>4516</v>
      </c>
      <c r="AN2685" t="s">
        <v>5940</v>
      </c>
      <c r="AO2685">
        <v>0</v>
      </c>
      <c r="AP2685">
        <v>3144672</v>
      </c>
      <c r="AQ2685" t="s">
        <v>4594</v>
      </c>
      <c r="AR2685">
        <v>140</v>
      </c>
    </row>
    <row r="2686" spans="1:44" x14ac:dyDescent="0.25">
      <c r="A2686">
        <v>3540853</v>
      </c>
      <c r="B2686">
        <v>2</v>
      </c>
      <c r="C2686" t="s">
        <v>891</v>
      </c>
      <c r="D2686" t="s">
        <v>3486</v>
      </c>
      <c r="E2686">
        <v>52096</v>
      </c>
      <c r="F2686" t="s">
        <v>5940</v>
      </c>
      <c r="G2686">
        <v>390</v>
      </c>
      <c r="H2686">
        <v>130</v>
      </c>
      <c r="I2686" t="s">
        <v>5940</v>
      </c>
      <c r="J2686">
        <v>50</v>
      </c>
      <c r="K2686">
        <v>87850</v>
      </c>
      <c r="L2686">
        <v>0</v>
      </c>
      <c r="M2686">
        <v>504</v>
      </c>
      <c r="N2686">
        <v>72</v>
      </c>
      <c r="O2686">
        <v>0</v>
      </c>
      <c r="P2686">
        <v>0</v>
      </c>
      <c r="R2686">
        <v>3540853</v>
      </c>
      <c r="S2686">
        <v>52096</v>
      </c>
      <c r="T2686" t="s">
        <v>5940</v>
      </c>
      <c r="U2686">
        <v>390</v>
      </c>
      <c r="V2686">
        <v>130</v>
      </c>
      <c r="W2686" t="s">
        <v>5940</v>
      </c>
      <c r="X2686">
        <v>50</v>
      </c>
      <c r="Z2686">
        <v>3138500</v>
      </c>
      <c r="AB2686" t="s">
        <v>5940</v>
      </c>
      <c r="AC2686">
        <v>3138500</v>
      </c>
      <c r="AD2686" t="s">
        <v>4517</v>
      </c>
      <c r="AE2686">
        <v>13</v>
      </c>
      <c r="AF2686">
        <v>3138500</v>
      </c>
      <c r="AG2686" t="s">
        <v>4517</v>
      </c>
      <c r="AH2686">
        <v>9275</v>
      </c>
      <c r="AI2686">
        <v>3138500</v>
      </c>
      <c r="AJ2686" t="s">
        <v>4517</v>
      </c>
      <c r="AK2686">
        <v>138</v>
      </c>
      <c r="AL2686">
        <v>3138500</v>
      </c>
      <c r="AM2686" t="s">
        <v>4517</v>
      </c>
      <c r="AN2686" t="s">
        <v>5940</v>
      </c>
      <c r="AO2686">
        <v>0</v>
      </c>
      <c r="AP2686">
        <v>3144706</v>
      </c>
      <c r="AQ2686" t="s">
        <v>4595</v>
      </c>
      <c r="AR2686">
        <v>390</v>
      </c>
    </row>
    <row r="2687" spans="1:44" x14ac:dyDescent="0.25">
      <c r="A2687">
        <v>3540903</v>
      </c>
      <c r="B2687">
        <v>2</v>
      </c>
      <c r="C2687" t="s">
        <v>891</v>
      </c>
      <c r="D2687" t="s">
        <v>3487</v>
      </c>
      <c r="E2687">
        <v>730072</v>
      </c>
      <c r="F2687">
        <v>2400</v>
      </c>
      <c r="G2687">
        <v>240</v>
      </c>
      <c r="H2687" t="s">
        <v>5940</v>
      </c>
      <c r="I2687" t="s">
        <v>5940</v>
      </c>
      <c r="J2687" t="s">
        <v>5940</v>
      </c>
      <c r="K2687">
        <v>1279854</v>
      </c>
      <c r="L2687">
        <v>2080</v>
      </c>
      <c r="M2687">
        <v>209</v>
      </c>
      <c r="N2687">
        <v>0</v>
      </c>
      <c r="O2687">
        <v>0</v>
      </c>
      <c r="P2687">
        <v>0</v>
      </c>
      <c r="R2687">
        <v>3540903</v>
      </c>
      <c r="S2687">
        <v>730072</v>
      </c>
      <c r="T2687">
        <v>2400</v>
      </c>
      <c r="U2687">
        <v>240</v>
      </c>
      <c r="V2687" t="s">
        <v>5940</v>
      </c>
      <c r="W2687" t="s">
        <v>5940</v>
      </c>
      <c r="X2687" t="s">
        <v>5940</v>
      </c>
      <c r="Z2687">
        <v>3138609</v>
      </c>
      <c r="AB2687" t="s">
        <v>5940</v>
      </c>
      <c r="AC2687">
        <v>3138609</v>
      </c>
      <c r="AD2687" t="s">
        <v>4518</v>
      </c>
      <c r="AE2687">
        <v>34</v>
      </c>
      <c r="AF2687">
        <v>3138609</v>
      </c>
      <c r="AG2687" t="s">
        <v>4518</v>
      </c>
      <c r="AH2687">
        <v>4000</v>
      </c>
      <c r="AI2687">
        <v>3138609</v>
      </c>
      <c r="AJ2687" t="s">
        <v>4518</v>
      </c>
      <c r="AK2687">
        <v>888</v>
      </c>
      <c r="AL2687">
        <v>3138609</v>
      </c>
      <c r="AM2687" t="s">
        <v>4518</v>
      </c>
      <c r="AN2687" t="s">
        <v>5940</v>
      </c>
      <c r="AO2687">
        <v>0</v>
      </c>
      <c r="AP2687">
        <v>3144904</v>
      </c>
      <c r="AQ2687" t="s">
        <v>4597</v>
      </c>
      <c r="AR2687">
        <v>540</v>
      </c>
    </row>
    <row r="2688" spans="1:44" x14ac:dyDescent="0.25">
      <c r="A2688">
        <v>3541000</v>
      </c>
      <c r="B2688">
        <v>2</v>
      </c>
      <c r="C2688" t="s">
        <v>891</v>
      </c>
      <c r="D2688" t="s">
        <v>3488</v>
      </c>
      <c r="E2688" t="s">
        <v>5940</v>
      </c>
      <c r="F2688" t="s">
        <v>5940</v>
      </c>
      <c r="G2688">
        <v>0</v>
      </c>
      <c r="H2688" t="s">
        <v>5940</v>
      </c>
      <c r="I2688" t="s">
        <v>5940</v>
      </c>
      <c r="J2688" t="s">
        <v>5940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R2688">
        <v>3541000</v>
      </c>
      <c r="S2688" t="s">
        <v>5940</v>
      </c>
      <c r="T2688" t="s">
        <v>5940</v>
      </c>
      <c r="U2688">
        <v>0</v>
      </c>
      <c r="V2688" t="s">
        <v>5940</v>
      </c>
      <c r="W2688" t="s">
        <v>5940</v>
      </c>
      <c r="X2688" t="s">
        <v>5940</v>
      </c>
      <c r="Z2688">
        <v>3138625</v>
      </c>
      <c r="AB2688">
        <v>675</v>
      </c>
      <c r="AC2688">
        <v>3138625</v>
      </c>
      <c r="AD2688" t="s">
        <v>4519</v>
      </c>
      <c r="AE2688">
        <v>774</v>
      </c>
      <c r="AF2688">
        <v>3138625</v>
      </c>
      <c r="AG2688" t="s">
        <v>4519</v>
      </c>
      <c r="AH2688">
        <v>184000</v>
      </c>
      <c r="AI2688">
        <v>3138625</v>
      </c>
      <c r="AJ2688" t="s">
        <v>4519</v>
      </c>
      <c r="AK2688">
        <v>108</v>
      </c>
      <c r="AL2688">
        <v>3138625</v>
      </c>
      <c r="AM2688" t="s">
        <v>4519</v>
      </c>
      <c r="AN2688">
        <v>990</v>
      </c>
      <c r="AO2688">
        <v>0</v>
      </c>
      <c r="AP2688">
        <v>3145000</v>
      </c>
      <c r="AQ2688" t="s">
        <v>4598</v>
      </c>
      <c r="AR2688">
        <v>102000</v>
      </c>
    </row>
    <row r="2689" spans="1:44" x14ac:dyDescent="0.25">
      <c r="A2689">
        <v>3541059</v>
      </c>
      <c r="B2689">
        <v>2</v>
      </c>
      <c r="C2689" t="s">
        <v>891</v>
      </c>
      <c r="D2689" t="s">
        <v>3489</v>
      </c>
      <c r="E2689">
        <v>296785</v>
      </c>
      <c r="F2689">
        <v>840</v>
      </c>
      <c r="G2689">
        <v>2700</v>
      </c>
      <c r="H2689" t="s">
        <v>5940</v>
      </c>
      <c r="I2689" t="s">
        <v>5940</v>
      </c>
      <c r="J2689">
        <v>6</v>
      </c>
      <c r="K2689">
        <v>774000</v>
      </c>
      <c r="L2689">
        <v>450</v>
      </c>
      <c r="M2689">
        <v>4800</v>
      </c>
      <c r="N2689">
        <v>0</v>
      </c>
      <c r="O2689">
        <v>0</v>
      </c>
      <c r="P2689">
        <v>0</v>
      </c>
      <c r="R2689">
        <v>3541059</v>
      </c>
      <c r="S2689">
        <v>296785</v>
      </c>
      <c r="T2689">
        <v>840</v>
      </c>
      <c r="U2689">
        <v>2700</v>
      </c>
      <c r="V2689" t="s">
        <v>5940</v>
      </c>
      <c r="W2689" t="s">
        <v>5940</v>
      </c>
      <c r="X2689">
        <v>6</v>
      </c>
      <c r="Z2689">
        <v>3138658</v>
      </c>
      <c r="AB2689" t="s">
        <v>5940</v>
      </c>
      <c r="AC2689">
        <v>3138658</v>
      </c>
      <c r="AD2689" t="s">
        <v>4520</v>
      </c>
      <c r="AE2689">
        <v>24</v>
      </c>
      <c r="AF2689">
        <v>3138658</v>
      </c>
      <c r="AG2689" t="s">
        <v>4520</v>
      </c>
      <c r="AH2689">
        <v>3000</v>
      </c>
      <c r="AI2689">
        <v>3138658</v>
      </c>
      <c r="AJ2689" t="s">
        <v>4520</v>
      </c>
      <c r="AK2689">
        <v>69</v>
      </c>
      <c r="AL2689">
        <v>3138658</v>
      </c>
      <c r="AM2689" t="s">
        <v>4520</v>
      </c>
      <c r="AN2689" t="s">
        <v>5940</v>
      </c>
      <c r="AO2689">
        <v>0</v>
      </c>
      <c r="AP2689">
        <v>3145059</v>
      </c>
      <c r="AQ2689" t="s">
        <v>4599</v>
      </c>
      <c r="AR2689">
        <v>1404</v>
      </c>
    </row>
    <row r="2690" spans="1:44" x14ac:dyDescent="0.25">
      <c r="A2690">
        <v>3541109</v>
      </c>
      <c r="B2690">
        <v>2</v>
      </c>
      <c r="C2690" t="s">
        <v>891</v>
      </c>
      <c r="D2690" t="s">
        <v>3490</v>
      </c>
      <c r="E2690">
        <v>224027</v>
      </c>
      <c r="F2690" t="s">
        <v>5940</v>
      </c>
      <c r="G2690">
        <v>1580</v>
      </c>
      <c r="H2690" t="s">
        <v>5940</v>
      </c>
      <c r="I2690">
        <v>30</v>
      </c>
      <c r="J2690">
        <v>15</v>
      </c>
      <c r="K2690">
        <v>224027</v>
      </c>
      <c r="L2690">
        <v>0</v>
      </c>
      <c r="M2690">
        <v>1391</v>
      </c>
      <c r="N2690">
        <v>0</v>
      </c>
      <c r="O2690">
        <v>33</v>
      </c>
      <c r="P2690">
        <v>40</v>
      </c>
      <c r="R2690">
        <v>3541109</v>
      </c>
      <c r="S2690">
        <v>224027</v>
      </c>
      <c r="T2690" t="s">
        <v>5940</v>
      </c>
      <c r="U2690">
        <v>1580</v>
      </c>
      <c r="V2690" t="s">
        <v>5940</v>
      </c>
      <c r="W2690">
        <v>30</v>
      </c>
      <c r="X2690">
        <v>15</v>
      </c>
      <c r="Z2690">
        <v>3138674</v>
      </c>
      <c r="AB2690" t="s">
        <v>5940</v>
      </c>
      <c r="AC2690">
        <v>3138674</v>
      </c>
      <c r="AD2690" t="s">
        <v>4521</v>
      </c>
      <c r="AE2690" t="s">
        <v>5940</v>
      </c>
      <c r="AF2690">
        <v>3138674</v>
      </c>
      <c r="AG2690" t="s">
        <v>4521</v>
      </c>
      <c r="AH2690">
        <v>300</v>
      </c>
      <c r="AI2690">
        <v>3138674</v>
      </c>
      <c r="AJ2690" t="s">
        <v>4521</v>
      </c>
      <c r="AK2690">
        <v>57</v>
      </c>
      <c r="AL2690">
        <v>3138674</v>
      </c>
      <c r="AM2690" t="s">
        <v>4521</v>
      </c>
      <c r="AN2690" t="s">
        <v>5940</v>
      </c>
      <c r="AO2690">
        <v>0</v>
      </c>
      <c r="AP2690">
        <v>3145109</v>
      </c>
      <c r="AQ2690" t="s">
        <v>4600</v>
      </c>
      <c r="AR2690">
        <v>20250</v>
      </c>
    </row>
    <row r="2691" spans="1:44" x14ac:dyDescent="0.25">
      <c r="A2691">
        <v>3541208</v>
      </c>
      <c r="B2691">
        <v>2</v>
      </c>
      <c r="C2691" t="s">
        <v>891</v>
      </c>
      <c r="D2691" t="s">
        <v>3491</v>
      </c>
      <c r="E2691">
        <v>56320</v>
      </c>
      <c r="F2691">
        <v>1800</v>
      </c>
      <c r="G2691">
        <v>2070</v>
      </c>
      <c r="H2691">
        <v>360</v>
      </c>
      <c r="I2691">
        <v>60</v>
      </c>
      <c r="J2691">
        <v>600</v>
      </c>
      <c r="K2691">
        <v>140000</v>
      </c>
      <c r="L2691">
        <v>1356</v>
      </c>
      <c r="M2691">
        <v>6228</v>
      </c>
      <c r="N2691">
        <v>27</v>
      </c>
      <c r="O2691">
        <v>0</v>
      </c>
      <c r="P2691">
        <v>18</v>
      </c>
      <c r="R2691">
        <v>3541208</v>
      </c>
      <c r="S2691">
        <v>56320</v>
      </c>
      <c r="T2691">
        <v>1800</v>
      </c>
      <c r="U2691">
        <v>2070</v>
      </c>
      <c r="V2691">
        <v>360</v>
      </c>
      <c r="W2691">
        <v>60</v>
      </c>
      <c r="X2691">
        <v>600</v>
      </c>
      <c r="Z2691">
        <v>3138682</v>
      </c>
      <c r="AB2691" t="s">
        <v>5940</v>
      </c>
      <c r="AC2691">
        <v>3138682</v>
      </c>
      <c r="AD2691" t="s">
        <v>4522</v>
      </c>
      <c r="AE2691">
        <v>22</v>
      </c>
      <c r="AF2691">
        <v>3138682</v>
      </c>
      <c r="AG2691" t="s">
        <v>4522</v>
      </c>
      <c r="AH2691">
        <v>5750</v>
      </c>
      <c r="AI2691">
        <v>3138682</v>
      </c>
      <c r="AJ2691" t="s">
        <v>4522</v>
      </c>
      <c r="AK2691">
        <v>210</v>
      </c>
      <c r="AL2691">
        <v>3138682</v>
      </c>
      <c r="AM2691" t="s">
        <v>4522</v>
      </c>
      <c r="AN2691" t="s">
        <v>5940</v>
      </c>
      <c r="AO2691">
        <v>0</v>
      </c>
      <c r="AP2691">
        <v>3145208</v>
      </c>
      <c r="AQ2691" t="s">
        <v>4601</v>
      </c>
      <c r="AR2691">
        <v>160</v>
      </c>
    </row>
    <row r="2692" spans="1:44" x14ac:dyDescent="0.25">
      <c r="A2692">
        <v>3541307</v>
      </c>
      <c r="B2692">
        <v>2</v>
      </c>
      <c r="C2692" t="s">
        <v>891</v>
      </c>
      <c r="D2692" t="s">
        <v>3492</v>
      </c>
      <c r="E2692" t="s">
        <v>5940</v>
      </c>
      <c r="F2692">
        <v>3588</v>
      </c>
      <c r="G2692">
        <v>3000</v>
      </c>
      <c r="H2692">
        <v>1035</v>
      </c>
      <c r="I2692" t="s">
        <v>5940</v>
      </c>
      <c r="J2692">
        <v>300</v>
      </c>
      <c r="K2692">
        <v>129500</v>
      </c>
      <c r="L2692">
        <v>432</v>
      </c>
      <c r="M2692">
        <v>1932</v>
      </c>
      <c r="N2692">
        <v>0</v>
      </c>
      <c r="O2692">
        <v>0</v>
      </c>
      <c r="P2692">
        <v>360</v>
      </c>
      <c r="R2692">
        <v>3541307</v>
      </c>
      <c r="S2692" t="s">
        <v>5940</v>
      </c>
      <c r="T2692">
        <v>3588</v>
      </c>
      <c r="U2692">
        <v>3000</v>
      </c>
      <c r="V2692">
        <v>1035</v>
      </c>
      <c r="W2692" t="s">
        <v>5940</v>
      </c>
      <c r="X2692">
        <v>300</v>
      </c>
      <c r="Z2692">
        <v>3138708</v>
      </c>
      <c r="AB2692" t="s">
        <v>5940</v>
      </c>
      <c r="AC2692">
        <v>3138708</v>
      </c>
      <c r="AD2692" t="s">
        <v>4523</v>
      </c>
      <c r="AE2692">
        <v>150</v>
      </c>
      <c r="AF2692">
        <v>3138708</v>
      </c>
      <c r="AG2692" t="s">
        <v>4523</v>
      </c>
      <c r="AH2692">
        <v>1200</v>
      </c>
      <c r="AI2692">
        <v>3138708</v>
      </c>
      <c r="AJ2692" t="s">
        <v>4523</v>
      </c>
      <c r="AK2692">
        <v>550</v>
      </c>
      <c r="AL2692">
        <v>3138708</v>
      </c>
      <c r="AM2692" t="s">
        <v>4523</v>
      </c>
      <c r="AN2692" t="s">
        <v>5940</v>
      </c>
      <c r="AO2692">
        <v>0</v>
      </c>
      <c r="AP2692">
        <v>3145307</v>
      </c>
      <c r="AQ2692" t="s">
        <v>4602</v>
      </c>
      <c r="AR2692">
        <v>4250</v>
      </c>
    </row>
    <row r="2693" spans="1:44" x14ac:dyDescent="0.25">
      <c r="A2693">
        <v>3541406</v>
      </c>
      <c r="B2693">
        <v>2</v>
      </c>
      <c r="C2693" t="s">
        <v>891</v>
      </c>
      <c r="D2693" t="s">
        <v>3493</v>
      </c>
      <c r="E2693">
        <v>1084678</v>
      </c>
      <c r="F2693" t="s">
        <v>5940</v>
      </c>
      <c r="G2693">
        <v>1680</v>
      </c>
      <c r="H2693">
        <v>27</v>
      </c>
      <c r="I2693">
        <v>36</v>
      </c>
      <c r="J2693">
        <v>90</v>
      </c>
      <c r="K2693">
        <v>1187550</v>
      </c>
      <c r="L2693">
        <v>0</v>
      </c>
      <c r="M2693">
        <v>2000</v>
      </c>
      <c r="N2693">
        <v>0</v>
      </c>
      <c r="O2693">
        <v>20</v>
      </c>
      <c r="P2693">
        <v>0</v>
      </c>
      <c r="R2693">
        <v>3541406</v>
      </c>
      <c r="S2693">
        <v>1084678</v>
      </c>
      <c r="T2693" t="s">
        <v>5940</v>
      </c>
      <c r="U2693">
        <v>1680</v>
      </c>
      <c r="V2693">
        <v>27</v>
      </c>
      <c r="W2693">
        <v>36</v>
      </c>
      <c r="X2693">
        <v>90</v>
      </c>
      <c r="Z2693">
        <v>3138807</v>
      </c>
      <c r="AB2693" t="s">
        <v>5940</v>
      </c>
      <c r="AC2693">
        <v>3138807</v>
      </c>
      <c r="AD2693" t="s">
        <v>4524</v>
      </c>
      <c r="AE2693">
        <v>186</v>
      </c>
      <c r="AF2693">
        <v>3138807</v>
      </c>
      <c r="AG2693" t="s">
        <v>4524</v>
      </c>
      <c r="AH2693">
        <v>195585</v>
      </c>
      <c r="AI2693">
        <v>3138807</v>
      </c>
      <c r="AJ2693" t="s">
        <v>4524</v>
      </c>
      <c r="AK2693">
        <v>235</v>
      </c>
      <c r="AL2693">
        <v>3138807</v>
      </c>
      <c r="AM2693" t="s">
        <v>4524</v>
      </c>
      <c r="AN2693">
        <v>3375</v>
      </c>
      <c r="AO2693">
        <v>0</v>
      </c>
      <c r="AP2693">
        <v>3145356</v>
      </c>
      <c r="AQ2693" t="s">
        <v>4603</v>
      </c>
      <c r="AR2693">
        <v>45</v>
      </c>
    </row>
    <row r="2694" spans="1:44" x14ac:dyDescent="0.25">
      <c r="A2694">
        <v>3541505</v>
      </c>
      <c r="B2694">
        <v>2</v>
      </c>
      <c r="C2694" t="s">
        <v>891</v>
      </c>
      <c r="D2694" t="s">
        <v>3494</v>
      </c>
      <c r="E2694">
        <v>183561</v>
      </c>
      <c r="F2694">
        <v>1742</v>
      </c>
      <c r="G2694">
        <v>4800</v>
      </c>
      <c r="H2694">
        <v>1170</v>
      </c>
      <c r="I2694" t="s">
        <v>5940</v>
      </c>
      <c r="J2694">
        <v>300</v>
      </c>
      <c r="K2694">
        <v>538488</v>
      </c>
      <c r="L2694">
        <v>0</v>
      </c>
      <c r="M2694">
        <v>2519</v>
      </c>
      <c r="N2694">
        <v>360</v>
      </c>
      <c r="O2694">
        <v>0</v>
      </c>
      <c r="P2694">
        <v>36</v>
      </c>
      <c r="R2694">
        <v>3541505</v>
      </c>
      <c r="S2694">
        <v>183561</v>
      </c>
      <c r="T2694">
        <v>1742</v>
      </c>
      <c r="U2694">
        <v>4800</v>
      </c>
      <c r="V2694">
        <v>1170</v>
      </c>
      <c r="W2694" t="s">
        <v>5940</v>
      </c>
      <c r="X2694">
        <v>300</v>
      </c>
      <c r="Z2694">
        <v>3138906</v>
      </c>
      <c r="AB2694" t="s">
        <v>5940</v>
      </c>
      <c r="AC2694">
        <v>3138906</v>
      </c>
      <c r="AD2694" t="s">
        <v>4525</v>
      </c>
      <c r="AE2694" t="s">
        <v>5940</v>
      </c>
      <c r="AF2694">
        <v>3138906</v>
      </c>
      <c r="AG2694" t="s">
        <v>4525</v>
      </c>
      <c r="AH2694">
        <v>1265</v>
      </c>
      <c r="AI2694">
        <v>3138906</v>
      </c>
      <c r="AJ2694" t="s">
        <v>4525</v>
      </c>
      <c r="AK2694">
        <v>4</v>
      </c>
      <c r="AL2694">
        <v>3138906</v>
      </c>
      <c r="AM2694" t="s">
        <v>4525</v>
      </c>
      <c r="AN2694" t="s">
        <v>5940</v>
      </c>
      <c r="AO2694">
        <v>0</v>
      </c>
      <c r="AP2694">
        <v>3145372</v>
      </c>
      <c r="AQ2694" t="s">
        <v>4604</v>
      </c>
      <c r="AR2694">
        <v>356</v>
      </c>
    </row>
    <row r="2695" spans="1:44" x14ac:dyDescent="0.25">
      <c r="A2695">
        <v>3541604</v>
      </c>
      <c r="B2695">
        <v>2</v>
      </c>
      <c r="C2695" t="s">
        <v>891</v>
      </c>
      <c r="D2695" t="s">
        <v>3495</v>
      </c>
      <c r="E2695">
        <v>1070080</v>
      </c>
      <c r="F2695">
        <v>624</v>
      </c>
      <c r="G2695">
        <v>10800</v>
      </c>
      <c r="H2695">
        <v>60</v>
      </c>
      <c r="I2695">
        <v>18</v>
      </c>
      <c r="J2695">
        <v>30</v>
      </c>
      <c r="K2695">
        <v>2240000</v>
      </c>
      <c r="L2695">
        <v>0</v>
      </c>
      <c r="M2695">
        <v>24940</v>
      </c>
      <c r="N2695">
        <v>0</v>
      </c>
      <c r="O2695">
        <v>30</v>
      </c>
      <c r="P2695">
        <v>45</v>
      </c>
      <c r="R2695">
        <v>3541604</v>
      </c>
      <c r="S2695">
        <v>1070080</v>
      </c>
      <c r="T2695">
        <v>624</v>
      </c>
      <c r="U2695">
        <v>10800</v>
      </c>
      <c r="V2695">
        <v>60</v>
      </c>
      <c r="W2695">
        <v>18</v>
      </c>
      <c r="X2695">
        <v>30</v>
      </c>
      <c r="Z2695">
        <v>3139003</v>
      </c>
      <c r="AB2695" t="s">
        <v>5940</v>
      </c>
      <c r="AC2695">
        <v>3139003</v>
      </c>
      <c r="AD2695" t="s">
        <v>4526</v>
      </c>
      <c r="AE2695">
        <v>430</v>
      </c>
      <c r="AF2695">
        <v>3139003</v>
      </c>
      <c r="AG2695" t="s">
        <v>4526</v>
      </c>
      <c r="AH2695">
        <v>3000</v>
      </c>
      <c r="AI2695">
        <v>3139003</v>
      </c>
      <c r="AJ2695" t="s">
        <v>4526</v>
      </c>
      <c r="AK2695">
        <v>1040</v>
      </c>
      <c r="AL2695">
        <v>3139003</v>
      </c>
      <c r="AM2695" t="s">
        <v>4526</v>
      </c>
      <c r="AN2695">
        <v>125</v>
      </c>
      <c r="AO2695">
        <v>0</v>
      </c>
      <c r="AP2695">
        <v>3145406</v>
      </c>
      <c r="AQ2695" t="s">
        <v>4605</v>
      </c>
      <c r="AR2695">
        <v>1550</v>
      </c>
    </row>
    <row r="2696" spans="1:44" x14ac:dyDescent="0.25">
      <c r="A2696">
        <v>3541653</v>
      </c>
      <c r="B2696">
        <v>2</v>
      </c>
      <c r="C2696" t="s">
        <v>891</v>
      </c>
      <c r="D2696" t="s">
        <v>3496</v>
      </c>
      <c r="E2696">
        <v>125155</v>
      </c>
      <c r="F2696">
        <v>180</v>
      </c>
      <c r="G2696">
        <v>31770</v>
      </c>
      <c r="H2696" t="s">
        <v>5940</v>
      </c>
      <c r="I2696">
        <v>90</v>
      </c>
      <c r="J2696">
        <v>860</v>
      </c>
      <c r="K2696">
        <v>300000</v>
      </c>
      <c r="L2696">
        <v>150</v>
      </c>
      <c r="M2696">
        <v>23890</v>
      </c>
      <c r="N2696">
        <v>0</v>
      </c>
      <c r="O2696">
        <v>30</v>
      </c>
      <c r="P2696">
        <v>626</v>
      </c>
      <c r="R2696">
        <v>3541653</v>
      </c>
      <c r="S2696">
        <v>125155</v>
      </c>
      <c r="T2696">
        <v>180</v>
      </c>
      <c r="U2696">
        <v>31770</v>
      </c>
      <c r="V2696" t="s">
        <v>5940</v>
      </c>
      <c r="W2696">
        <v>90</v>
      </c>
      <c r="X2696">
        <v>860</v>
      </c>
      <c r="Z2696">
        <v>3139102</v>
      </c>
      <c r="AB2696" t="s">
        <v>5940</v>
      </c>
      <c r="AC2696">
        <v>3139102</v>
      </c>
      <c r="AD2696" t="s">
        <v>4527</v>
      </c>
      <c r="AE2696">
        <v>450</v>
      </c>
      <c r="AF2696">
        <v>3139102</v>
      </c>
      <c r="AG2696" t="s">
        <v>4527</v>
      </c>
      <c r="AH2696">
        <v>6750</v>
      </c>
      <c r="AI2696">
        <v>3139102</v>
      </c>
      <c r="AJ2696" t="s">
        <v>4527</v>
      </c>
      <c r="AK2696">
        <v>4125</v>
      </c>
      <c r="AL2696">
        <v>3139102</v>
      </c>
      <c r="AM2696" t="s">
        <v>4527</v>
      </c>
      <c r="AN2696">
        <v>2400</v>
      </c>
      <c r="AO2696">
        <v>0</v>
      </c>
      <c r="AP2696">
        <v>3145455</v>
      </c>
      <c r="AQ2696" t="s">
        <v>4606</v>
      </c>
      <c r="AR2696">
        <v>1080</v>
      </c>
    </row>
    <row r="2697" spans="1:44" x14ac:dyDescent="0.25">
      <c r="A2697">
        <v>3541703</v>
      </c>
      <c r="B2697">
        <v>2</v>
      </c>
      <c r="C2697" t="s">
        <v>891</v>
      </c>
      <c r="D2697" t="s">
        <v>3497</v>
      </c>
      <c r="E2697">
        <v>1532980</v>
      </c>
      <c r="F2697">
        <v>168</v>
      </c>
      <c r="G2697">
        <v>945</v>
      </c>
      <c r="H2697">
        <v>84</v>
      </c>
      <c r="I2697" t="s">
        <v>5940</v>
      </c>
      <c r="J2697">
        <v>121</v>
      </c>
      <c r="K2697">
        <v>1880760</v>
      </c>
      <c r="L2697">
        <v>270</v>
      </c>
      <c r="M2697">
        <v>1000</v>
      </c>
      <c r="N2697">
        <v>26</v>
      </c>
      <c r="O2697">
        <v>0</v>
      </c>
      <c r="P2697">
        <v>56</v>
      </c>
      <c r="R2697">
        <v>3541703</v>
      </c>
      <c r="S2697">
        <v>1532980</v>
      </c>
      <c r="T2697">
        <v>168</v>
      </c>
      <c r="U2697">
        <v>945</v>
      </c>
      <c r="V2697">
        <v>84</v>
      </c>
      <c r="W2697" t="s">
        <v>5940</v>
      </c>
      <c r="X2697">
        <v>121</v>
      </c>
      <c r="Z2697">
        <v>3139201</v>
      </c>
      <c r="AB2697" t="s">
        <v>5940</v>
      </c>
      <c r="AC2697">
        <v>3139201</v>
      </c>
      <c r="AD2697" t="s">
        <v>4528</v>
      </c>
      <c r="AE2697">
        <v>212</v>
      </c>
      <c r="AF2697">
        <v>3139201</v>
      </c>
      <c r="AG2697" t="s">
        <v>4528</v>
      </c>
      <c r="AH2697">
        <v>24000</v>
      </c>
      <c r="AI2697">
        <v>3139201</v>
      </c>
      <c r="AJ2697" t="s">
        <v>4528</v>
      </c>
      <c r="AK2697">
        <v>224</v>
      </c>
      <c r="AL2697">
        <v>3139201</v>
      </c>
      <c r="AM2697" t="s">
        <v>4528</v>
      </c>
      <c r="AN2697" t="s">
        <v>5940</v>
      </c>
      <c r="AO2697">
        <v>0</v>
      </c>
      <c r="AP2697">
        <v>3145505</v>
      </c>
      <c r="AQ2697" t="s">
        <v>4607</v>
      </c>
      <c r="AR2697">
        <v>660</v>
      </c>
    </row>
    <row r="2698" spans="1:44" x14ac:dyDescent="0.25">
      <c r="A2698">
        <v>3541802</v>
      </c>
      <c r="B2698">
        <v>2</v>
      </c>
      <c r="C2698" t="s">
        <v>891</v>
      </c>
      <c r="D2698" t="s">
        <v>3498</v>
      </c>
      <c r="E2698">
        <v>60279</v>
      </c>
      <c r="F2698" t="s">
        <v>5940</v>
      </c>
      <c r="G2698">
        <v>3353</v>
      </c>
      <c r="H2698" t="s">
        <v>5940</v>
      </c>
      <c r="I2698" t="s">
        <v>5940</v>
      </c>
      <c r="J2698">
        <v>38</v>
      </c>
      <c r="K2698">
        <v>194208</v>
      </c>
      <c r="L2698">
        <v>0</v>
      </c>
      <c r="M2698">
        <v>0</v>
      </c>
      <c r="N2698">
        <v>0</v>
      </c>
      <c r="O2698">
        <v>0</v>
      </c>
      <c r="P2698">
        <v>0</v>
      </c>
      <c r="R2698">
        <v>3541802</v>
      </c>
      <c r="S2698">
        <v>60279</v>
      </c>
      <c r="T2698" t="s">
        <v>5940</v>
      </c>
      <c r="U2698">
        <v>3353</v>
      </c>
      <c r="V2698" t="s">
        <v>5940</v>
      </c>
      <c r="W2698" t="s">
        <v>5940</v>
      </c>
      <c r="X2698">
        <v>38</v>
      </c>
      <c r="Z2698">
        <v>3139250</v>
      </c>
      <c r="AB2698">
        <v>27</v>
      </c>
      <c r="AC2698">
        <v>3139250</v>
      </c>
      <c r="AD2698" t="s">
        <v>4529</v>
      </c>
      <c r="AE2698">
        <v>53</v>
      </c>
      <c r="AF2698">
        <v>3139250</v>
      </c>
      <c r="AG2698" t="s">
        <v>4529</v>
      </c>
      <c r="AH2698">
        <v>4200</v>
      </c>
      <c r="AI2698">
        <v>3139250</v>
      </c>
      <c r="AJ2698" t="s">
        <v>4529</v>
      </c>
      <c r="AK2698">
        <v>1098</v>
      </c>
      <c r="AL2698">
        <v>3139250</v>
      </c>
      <c r="AM2698" t="s">
        <v>4529</v>
      </c>
      <c r="AN2698" t="s">
        <v>5940</v>
      </c>
      <c r="AO2698">
        <v>0</v>
      </c>
      <c r="AP2698">
        <v>3145604</v>
      </c>
      <c r="AQ2698" t="s">
        <v>4608</v>
      </c>
      <c r="AR2698">
        <v>10752</v>
      </c>
    </row>
    <row r="2699" spans="1:44" x14ac:dyDescent="0.25">
      <c r="A2699">
        <v>3541901</v>
      </c>
      <c r="B2699">
        <v>2</v>
      </c>
      <c r="C2699" t="s">
        <v>891</v>
      </c>
      <c r="D2699" t="s">
        <v>3499</v>
      </c>
      <c r="E2699">
        <v>4302</v>
      </c>
      <c r="F2699" t="s">
        <v>5940</v>
      </c>
      <c r="G2699">
        <v>86</v>
      </c>
      <c r="H2699" t="s">
        <v>5940</v>
      </c>
      <c r="I2699">
        <v>1</v>
      </c>
      <c r="J2699">
        <v>33</v>
      </c>
      <c r="K2699">
        <v>4302</v>
      </c>
      <c r="L2699">
        <v>0</v>
      </c>
      <c r="M2699">
        <v>69</v>
      </c>
      <c r="N2699">
        <v>0</v>
      </c>
      <c r="O2699">
        <v>1</v>
      </c>
      <c r="P2699">
        <v>37</v>
      </c>
      <c r="R2699">
        <v>3541901</v>
      </c>
      <c r="S2699">
        <v>4302</v>
      </c>
      <c r="T2699" t="s">
        <v>5940</v>
      </c>
      <c r="U2699">
        <v>86</v>
      </c>
      <c r="V2699" t="s">
        <v>5940</v>
      </c>
      <c r="W2699">
        <v>1</v>
      </c>
      <c r="X2699">
        <v>33</v>
      </c>
      <c r="Z2699">
        <v>3139300</v>
      </c>
      <c r="AB2699">
        <v>750</v>
      </c>
      <c r="AC2699">
        <v>3139300</v>
      </c>
      <c r="AD2699" t="s">
        <v>4530</v>
      </c>
      <c r="AE2699">
        <v>162</v>
      </c>
      <c r="AF2699">
        <v>3139300</v>
      </c>
      <c r="AG2699" t="s">
        <v>4530</v>
      </c>
      <c r="AH2699">
        <v>19788</v>
      </c>
      <c r="AI2699">
        <v>3139300</v>
      </c>
      <c r="AJ2699" t="s">
        <v>4530</v>
      </c>
      <c r="AK2699">
        <v>3419</v>
      </c>
      <c r="AL2699">
        <v>3139300</v>
      </c>
      <c r="AM2699" t="s">
        <v>4530</v>
      </c>
      <c r="AN2699" t="s">
        <v>5940</v>
      </c>
      <c r="AO2699">
        <v>0</v>
      </c>
      <c r="AP2699">
        <v>3145703</v>
      </c>
      <c r="AQ2699" t="s">
        <v>4609</v>
      </c>
      <c r="AR2699">
        <v>900</v>
      </c>
    </row>
    <row r="2700" spans="1:44" x14ac:dyDescent="0.25">
      <c r="A2700">
        <v>3542008</v>
      </c>
      <c r="B2700">
        <v>2</v>
      </c>
      <c r="C2700" t="s">
        <v>891</v>
      </c>
      <c r="D2700" t="s">
        <v>3500</v>
      </c>
      <c r="E2700">
        <v>35043</v>
      </c>
      <c r="F2700" t="s">
        <v>5940</v>
      </c>
      <c r="G2700">
        <v>1080</v>
      </c>
      <c r="H2700" t="s">
        <v>5940</v>
      </c>
      <c r="I2700">
        <v>8</v>
      </c>
      <c r="J2700">
        <v>45</v>
      </c>
      <c r="K2700">
        <v>400000</v>
      </c>
      <c r="L2700">
        <v>0</v>
      </c>
      <c r="M2700">
        <v>1080</v>
      </c>
      <c r="N2700">
        <v>0</v>
      </c>
      <c r="O2700">
        <v>0</v>
      </c>
      <c r="P2700">
        <v>94</v>
      </c>
      <c r="R2700">
        <v>3542008</v>
      </c>
      <c r="S2700">
        <v>35043</v>
      </c>
      <c r="T2700" t="s">
        <v>5940</v>
      </c>
      <c r="U2700">
        <v>1080</v>
      </c>
      <c r="V2700" t="s">
        <v>5940</v>
      </c>
      <c r="W2700">
        <v>8</v>
      </c>
      <c r="X2700">
        <v>45</v>
      </c>
      <c r="Z2700">
        <v>3139409</v>
      </c>
      <c r="AB2700" t="s">
        <v>5940</v>
      </c>
      <c r="AC2700">
        <v>3139409</v>
      </c>
      <c r="AD2700" t="s">
        <v>4531</v>
      </c>
      <c r="AE2700" t="s">
        <v>5940</v>
      </c>
      <c r="AF2700">
        <v>3139409</v>
      </c>
      <c r="AG2700" t="s">
        <v>4531</v>
      </c>
      <c r="AH2700">
        <v>700</v>
      </c>
      <c r="AI2700">
        <v>3139409</v>
      </c>
      <c r="AJ2700" t="s">
        <v>4531</v>
      </c>
      <c r="AK2700">
        <v>600</v>
      </c>
      <c r="AL2700">
        <v>3139409</v>
      </c>
      <c r="AM2700" t="s">
        <v>4531</v>
      </c>
      <c r="AN2700" t="s">
        <v>5940</v>
      </c>
      <c r="AO2700">
        <v>0</v>
      </c>
      <c r="AP2700">
        <v>3145802</v>
      </c>
      <c r="AQ2700" t="s">
        <v>4610</v>
      </c>
      <c r="AR2700">
        <v>1680</v>
      </c>
    </row>
    <row r="2701" spans="1:44" x14ac:dyDescent="0.25">
      <c r="A2701">
        <v>3542107</v>
      </c>
      <c r="B2701">
        <v>2</v>
      </c>
      <c r="C2701" t="s">
        <v>891</v>
      </c>
      <c r="D2701" t="s">
        <v>3501</v>
      </c>
      <c r="E2701">
        <v>510988</v>
      </c>
      <c r="F2701" t="s">
        <v>5940</v>
      </c>
      <c r="G2701">
        <v>240</v>
      </c>
      <c r="H2701" t="s">
        <v>5940</v>
      </c>
      <c r="I2701">
        <v>2</v>
      </c>
      <c r="J2701" t="s">
        <v>5940</v>
      </c>
      <c r="K2701">
        <v>602820</v>
      </c>
      <c r="L2701">
        <v>0</v>
      </c>
      <c r="M2701">
        <v>487</v>
      </c>
      <c r="N2701">
        <v>0</v>
      </c>
      <c r="O2701">
        <v>2</v>
      </c>
      <c r="P2701">
        <v>0</v>
      </c>
      <c r="R2701">
        <v>3542107</v>
      </c>
      <c r="S2701">
        <v>510988</v>
      </c>
      <c r="T2701" t="s">
        <v>5940</v>
      </c>
      <c r="U2701">
        <v>240</v>
      </c>
      <c r="V2701" t="s">
        <v>5940</v>
      </c>
      <c r="W2701">
        <v>2</v>
      </c>
      <c r="X2701" t="s">
        <v>5940</v>
      </c>
      <c r="Z2701">
        <v>3139508</v>
      </c>
      <c r="AB2701" t="s">
        <v>5940</v>
      </c>
      <c r="AC2701">
        <v>3139508</v>
      </c>
      <c r="AD2701" t="s">
        <v>4532</v>
      </c>
      <c r="AE2701" t="s">
        <v>5940</v>
      </c>
      <c r="AF2701">
        <v>3139508</v>
      </c>
      <c r="AG2701" t="s">
        <v>4532</v>
      </c>
      <c r="AH2701">
        <v>250</v>
      </c>
      <c r="AI2701">
        <v>3139508</v>
      </c>
      <c r="AJ2701" t="s">
        <v>4532</v>
      </c>
      <c r="AK2701">
        <v>133</v>
      </c>
      <c r="AL2701">
        <v>3139508</v>
      </c>
      <c r="AM2701" t="s">
        <v>4532</v>
      </c>
      <c r="AN2701" t="s">
        <v>5940</v>
      </c>
      <c r="AO2701">
        <v>0</v>
      </c>
      <c r="AP2701">
        <v>3145851</v>
      </c>
      <c r="AQ2701" t="s">
        <v>4611</v>
      </c>
      <c r="AR2701">
        <v>2800</v>
      </c>
    </row>
    <row r="2702" spans="1:44" x14ac:dyDescent="0.25">
      <c r="A2702">
        <v>3542206</v>
      </c>
      <c r="B2702">
        <v>2</v>
      </c>
      <c r="C2702" t="s">
        <v>891</v>
      </c>
      <c r="D2702" t="s">
        <v>3502</v>
      </c>
      <c r="E2702">
        <v>845473</v>
      </c>
      <c r="F2702">
        <v>45910</v>
      </c>
      <c r="G2702">
        <v>32640</v>
      </c>
      <c r="H2702">
        <v>315</v>
      </c>
      <c r="I2702" t="s">
        <v>5940</v>
      </c>
      <c r="J2702">
        <v>24</v>
      </c>
      <c r="K2702">
        <v>1348289</v>
      </c>
      <c r="L2702">
        <v>29025</v>
      </c>
      <c r="M2702">
        <v>22680</v>
      </c>
      <c r="N2702">
        <v>192</v>
      </c>
      <c r="O2702">
        <v>0</v>
      </c>
      <c r="P2702">
        <v>150</v>
      </c>
      <c r="R2702">
        <v>3542206</v>
      </c>
      <c r="S2702">
        <v>845473</v>
      </c>
      <c r="T2702">
        <v>45910</v>
      </c>
      <c r="U2702">
        <v>32640</v>
      </c>
      <c r="V2702">
        <v>315</v>
      </c>
      <c r="W2702" t="s">
        <v>5940</v>
      </c>
      <c r="X2702">
        <v>24</v>
      </c>
      <c r="Z2702">
        <v>3139607</v>
      </c>
      <c r="AB2702" t="s">
        <v>5940</v>
      </c>
      <c r="AC2702">
        <v>3139607</v>
      </c>
      <c r="AD2702" t="s">
        <v>4533</v>
      </c>
      <c r="AE2702">
        <v>1980</v>
      </c>
      <c r="AF2702">
        <v>3139607</v>
      </c>
      <c r="AG2702" t="s">
        <v>4533</v>
      </c>
      <c r="AH2702">
        <v>2700</v>
      </c>
      <c r="AI2702">
        <v>3139607</v>
      </c>
      <c r="AJ2702" t="s">
        <v>4533</v>
      </c>
      <c r="AK2702">
        <v>255</v>
      </c>
      <c r="AL2702">
        <v>3139607</v>
      </c>
      <c r="AM2702" t="s">
        <v>4533</v>
      </c>
      <c r="AN2702" t="s">
        <v>5940</v>
      </c>
      <c r="AO2702">
        <v>0</v>
      </c>
      <c r="AP2702">
        <v>3145877</v>
      </c>
      <c r="AQ2702" t="s">
        <v>4612</v>
      </c>
      <c r="AR2702">
        <v>2000</v>
      </c>
    </row>
    <row r="2703" spans="1:44" x14ac:dyDescent="0.25">
      <c r="A2703">
        <v>3542305</v>
      </c>
      <c r="B2703">
        <v>2</v>
      </c>
      <c r="C2703" t="s">
        <v>891</v>
      </c>
      <c r="D2703" t="s">
        <v>3503</v>
      </c>
      <c r="E2703" t="s">
        <v>5940</v>
      </c>
      <c r="F2703" t="s">
        <v>5940</v>
      </c>
      <c r="G2703">
        <v>640</v>
      </c>
      <c r="H2703" t="s">
        <v>5940</v>
      </c>
      <c r="I2703" t="s">
        <v>5940</v>
      </c>
      <c r="J2703">
        <v>129</v>
      </c>
      <c r="K2703">
        <v>0</v>
      </c>
      <c r="L2703">
        <v>0</v>
      </c>
      <c r="M2703">
        <v>576</v>
      </c>
      <c r="N2703">
        <v>0</v>
      </c>
      <c r="O2703">
        <v>0</v>
      </c>
      <c r="P2703">
        <v>143</v>
      </c>
      <c r="R2703">
        <v>3542305</v>
      </c>
      <c r="S2703" t="s">
        <v>5940</v>
      </c>
      <c r="T2703" t="s">
        <v>5940</v>
      </c>
      <c r="U2703">
        <v>640</v>
      </c>
      <c r="V2703" t="s">
        <v>5940</v>
      </c>
      <c r="W2703" t="s">
        <v>5940</v>
      </c>
      <c r="X2703">
        <v>129</v>
      </c>
      <c r="Z2703">
        <v>3139706</v>
      </c>
      <c r="AB2703" t="s">
        <v>5940</v>
      </c>
      <c r="AC2703">
        <v>3139706</v>
      </c>
      <c r="AD2703" t="s">
        <v>4534</v>
      </c>
      <c r="AE2703">
        <v>120</v>
      </c>
      <c r="AF2703">
        <v>3139706</v>
      </c>
      <c r="AG2703" t="s">
        <v>4534</v>
      </c>
      <c r="AH2703">
        <v>2700</v>
      </c>
      <c r="AI2703">
        <v>3139706</v>
      </c>
      <c r="AJ2703" t="s">
        <v>4534</v>
      </c>
      <c r="AK2703">
        <v>95</v>
      </c>
      <c r="AL2703">
        <v>3139706</v>
      </c>
      <c r="AM2703" t="s">
        <v>4534</v>
      </c>
      <c r="AN2703" t="s">
        <v>5940</v>
      </c>
      <c r="AO2703">
        <v>0</v>
      </c>
      <c r="AP2703">
        <v>3145901</v>
      </c>
      <c r="AQ2703" t="s">
        <v>4613</v>
      </c>
      <c r="AR2703">
        <v>2520</v>
      </c>
    </row>
    <row r="2704" spans="1:44" x14ac:dyDescent="0.25">
      <c r="A2704">
        <v>3542404</v>
      </c>
      <c r="B2704">
        <v>2</v>
      </c>
      <c r="C2704" t="s">
        <v>891</v>
      </c>
      <c r="D2704" t="s">
        <v>3504</v>
      </c>
      <c r="E2704">
        <v>135585</v>
      </c>
      <c r="F2704" t="s">
        <v>5940</v>
      </c>
      <c r="G2704">
        <v>720</v>
      </c>
      <c r="H2704">
        <v>300</v>
      </c>
      <c r="I2704">
        <v>14</v>
      </c>
      <c r="J2704">
        <v>108</v>
      </c>
      <c r="K2704">
        <v>158550</v>
      </c>
      <c r="L2704">
        <v>0</v>
      </c>
      <c r="M2704">
        <v>675</v>
      </c>
      <c r="N2704">
        <v>0</v>
      </c>
      <c r="O2704">
        <v>0</v>
      </c>
      <c r="P2704">
        <v>0</v>
      </c>
      <c r="R2704">
        <v>3542404</v>
      </c>
      <c r="S2704">
        <v>135585</v>
      </c>
      <c r="T2704" t="s">
        <v>5940</v>
      </c>
      <c r="U2704">
        <v>720</v>
      </c>
      <c r="V2704">
        <v>300</v>
      </c>
      <c r="W2704">
        <v>14</v>
      </c>
      <c r="X2704">
        <v>108</v>
      </c>
      <c r="Z2704">
        <v>3139805</v>
      </c>
      <c r="AB2704" t="s">
        <v>5940</v>
      </c>
      <c r="AC2704">
        <v>3139805</v>
      </c>
      <c r="AD2704" t="s">
        <v>4535</v>
      </c>
      <c r="AE2704" t="s">
        <v>5940</v>
      </c>
      <c r="AF2704">
        <v>3139805</v>
      </c>
      <c r="AG2704" t="s">
        <v>4535</v>
      </c>
      <c r="AH2704">
        <v>5400</v>
      </c>
      <c r="AI2704">
        <v>3139805</v>
      </c>
      <c r="AJ2704" t="s">
        <v>4535</v>
      </c>
      <c r="AK2704">
        <v>74</v>
      </c>
      <c r="AL2704">
        <v>3139805</v>
      </c>
      <c r="AM2704" t="s">
        <v>4535</v>
      </c>
      <c r="AN2704" t="s">
        <v>5940</v>
      </c>
      <c r="AO2704">
        <v>0</v>
      </c>
      <c r="AP2704">
        <v>3146008</v>
      </c>
      <c r="AQ2704" t="s">
        <v>4614</v>
      </c>
      <c r="AR2704">
        <v>7820</v>
      </c>
    </row>
    <row r="2705" spans="1:44" x14ac:dyDescent="0.25">
      <c r="A2705">
        <v>3542503</v>
      </c>
      <c r="B2705">
        <v>2</v>
      </c>
      <c r="C2705" t="s">
        <v>891</v>
      </c>
      <c r="D2705" t="s">
        <v>3505</v>
      </c>
      <c r="E2705">
        <v>114892</v>
      </c>
      <c r="F2705" t="s">
        <v>5940</v>
      </c>
      <c r="G2705">
        <v>4680</v>
      </c>
      <c r="H2705" t="s">
        <v>5940</v>
      </c>
      <c r="I2705" t="s">
        <v>5940</v>
      </c>
      <c r="J2705" t="s">
        <v>5940</v>
      </c>
      <c r="K2705">
        <v>153680</v>
      </c>
      <c r="L2705">
        <v>0</v>
      </c>
      <c r="M2705">
        <v>6345</v>
      </c>
      <c r="N2705">
        <v>0</v>
      </c>
      <c r="O2705">
        <v>0</v>
      </c>
      <c r="P2705">
        <v>0</v>
      </c>
      <c r="R2705">
        <v>3542503</v>
      </c>
      <c r="S2705">
        <v>114892</v>
      </c>
      <c r="T2705" t="s">
        <v>5940</v>
      </c>
      <c r="U2705">
        <v>4680</v>
      </c>
      <c r="V2705" t="s">
        <v>5940</v>
      </c>
      <c r="W2705" t="s">
        <v>5940</v>
      </c>
      <c r="X2705" t="s">
        <v>5940</v>
      </c>
      <c r="Z2705">
        <v>3139904</v>
      </c>
      <c r="AB2705" t="s">
        <v>5940</v>
      </c>
      <c r="AC2705">
        <v>3139904</v>
      </c>
      <c r="AD2705" t="s">
        <v>4536</v>
      </c>
      <c r="AE2705" t="s">
        <v>5940</v>
      </c>
      <c r="AF2705">
        <v>3139904</v>
      </c>
      <c r="AG2705" t="s">
        <v>4536</v>
      </c>
      <c r="AH2705">
        <v>2100</v>
      </c>
      <c r="AI2705">
        <v>3139904</v>
      </c>
      <c r="AJ2705" t="s">
        <v>4536</v>
      </c>
      <c r="AK2705">
        <v>12</v>
      </c>
      <c r="AL2705">
        <v>3139904</v>
      </c>
      <c r="AM2705" t="s">
        <v>4536</v>
      </c>
      <c r="AN2705" t="s">
        <v>5940</v>
      </c>
      <c r="AO2705">
        <v>0</v>
      </c>
      <c r="AP2705">
        <v>3146107</v>
      </c>
      <c r="AQ2705" t="s">
        <v>4615</v>
      </c>
      <c r="AR2705">
        <v>3960</v>
      </c>
    </row>
    <row r="2706" spans="1:44" x14ac:dyDescent="0.25">
      <c r="A2706">
        <v>3542602</v>
      </c>
      <c r="B2706">
        <v>2</v>
      </c>
      <c r="C2706" t="s">
        <v>891</v>
      </c>
      <c r="D2706" t="s">
        <v>3506</v>
      </c>
      <c r="E2706" t="s">
        <v>5940</v>
      </c>
      <c r="F2706" t="s">
        <v>5940</v>
      </c>
      <c r="G2706">
        <v>60</v>
      </c>
      <c r="H2706" t="s">
        <v>5940</v>
      </c>
      <c r="I2706">
        <v>75</v>
      </c>
      <c r="J2706">
        <v>9</v>
      </c>
      <c r="K2706">
        <v>0</v>
      </c>
      <c r="L2706">
        <v>0</v>
      </c>
      <c r="M2706">
        <v>52</v>
      </c>
      <c r="N2706">
        <v>0</v>
      </c>
      <c r="O2706">
        <v>75</v>
      </c>
      <c r="P2706">
        <v>32</v>
      </c>
      <c r="R2706">
        <v>3542602</v>
      </c>
      <c r="S2706" t="s">
        <v>5940</v>
      </c>
      <c r="T2706" t="s">
        <v>5940</v>
      </c>
      <c r="U2706">
        <v>60</v>
      </c>
      <c r="V2706" t="s">
        <v>5940</v>
      </c>
      <c r="W2706">
        <v>75</v>
      </c>
      <c r="X2706">
        <v>9</v>
      </c>
      <c r="Z2706">
        <v>3140001</v>
      </c>
      <c r="AB2706" t="s">
        <v>5940</v>
      </c>
      <c r="AC2706">
        <v>3140001</v>
      </c>
      <c r="AD2706" t="s">
        <v>4537</v>
      </c>
      <c r="AE2706">
        <v>144</v>
      </c>
      <c r="AF2706">
        <v>3140001</v>
      </c>
      <c r="AG2706" t="s">
        <v>4537</v>
      </c>
      <c r="AH2706">
        <v>11250</v>
      </c>
      <c r="AI2706">
        <v>3140001</v>
      </c>
      <c r="AJ2706" t="s">
        <v>4537</v>
      </c>
      <c r="AK2706">
        <v>112</v>
      </c>
      <c r="AL2706">
        <v>3140001</v>
      </c>
      <c r="AM2706" t="s">
        <v>4537</v>
      </c>
      <c r="AN2706" t="s">
        <v>5940</v>
      </c>
      <c r="AO2706">
        <v>0</v>
      </c>
      <c r="AP2706">
        <v>3146206</v>
      </c>
      <c r="AQ2706" t="s">
        <v>4616</v>
      </c>
      <c r="AR2706">
        <v>400</v>
      </c>
    </row>
    <row r="2707" spans="1:44" x14ac:dyDescent="0.25">
      <c r="A2707">
        <v>3542701</v>
      </c>
      <c r="B2707">
        <v>2</v>
      </c>
      <c r="C2707" t="s">
        <v>891</v>
      </c>
      <c r="D2707" t="s">
        <v>3507</v>
      </c>
      <c r="E2707">
        <v>959523</v>
      </c>
      <c r="F2707">
        <v>3000</v>
      </c>
      <c r="G2707">
        <v>12000</v>
      </c>
      <c r="H2707" t="s">
        <v>5940</v>
      </c>
      <c r="I2707">
        <v>120</v>
      </c>
      <c r="J2707" t="s">
        <v>5940</v>
      </c>
      <c r="K2707">
        <v>1120000</v>
      </c>
      <c r="L2707">
        <v>1935</v>
      </c>
      <c r="M2707">
        <v>5292</v>
      </c>
      <c r="N2707">
        <v>0</v>
      </c>
      <c r="O2707">
        <v>54</v>
      </c>
      <c r="P2707">
        <v>0</v>
      </c>
      <c r="R2707">
        <v>3542701</v>
      </c>
      <c r="S2707">
        <v>959523</v>
      </c>
      <c r="T2707">
        <v>3000</v>
      </c>
      <c r="U2707">
        <v>12000</v>
      </c>
      <c r="V2707" t="s">
        <v>5940</v>
      </c>
      <c r="W2707">
        <v>120</v>
      </c>
      <c r="X2707" t="s">
        <v>5940</v>
      </c>
      <c r="Z2707">
        <v>3140100</v>
      </c>
      <c r="AB2707" t="s">
        <v>5940</v>
      </c>
      <c r="AC2707">
        <v>3140100</v>
      </c>
      <c r="AD2707" t="s">
        <v>4538</v>
      </c>
      <c r="AE2707">
        <v>10</v>
      </c>
      <c r="AF2707">
        <v>3140100</v>
      </c>
      <c r="AG2707" t="s">
        <v>4538</v>
      </c>
      <c r="AH2707">
        <v>1000</v>
      </c>
      <c r="AI2707">
        <v>3140100</v>
      </c>
      <c r="AJ2707" t="s">
        <v>4538</v>
      </c>
      <c r="AK2707">
        <v>209</v>
      </c>
      <c r="AL2707">
        <v>3140100</v>
      </c>
      <c r="AM2707" t="s">
        <v>4538</v>
      </c>
      <c r="AN2707" t="s">
        <v>5940</v>
      </c>
      <c r="AO2707">
        <v>0</v>
      </c>
      <c r="AP2707">
        <v>3146255</v>
      </c>
      <c r="AQ2707" t="s">
        <v>4617</v>
      </c>
      <c r="AR2707">
        <v>399</v>
      </c>
    </row>
    <row r="2708" spans="1:44" x14ac:dyDescent="0.25">
      <c r="A2708">
        <v>3542800</v>
      </c>
      <c r="B2708">
        <v>2</v>
      </c>
      <c r="C2708" t="s">
        <v>891</v>
      </c>
      <c r="D2708" t="s">
        <v>3508</v>
      </c>
      <c r="E2708">
        <v>3650</v>
      </c>
      <c r="F2708" t="s">
        <v>5940</v>
      </c>
      <c r="G2708">
        <v>120</v>
      </c>
      <c r="H2708" t="s">
        <v>5940</v>
      </c>
      <c r="I2708">
        <v>30</v>
      </c>
      <c r="J2708">
        <v>100</v>
      </c>
      <c r="K2708">
        <v>7500</v>
      </c>
      <c r="L2708">
        <v>0</v>
      </c>
      <c r="M2708">
        <v>300</v>
      </c>
      <c r="N2708">
        <v>0</v>
      </c>
      <c r="O2708">
        <v>21</v>
      </c>
      <c r="P2708">
        <v>102</v>
      </c>
      <c r="R2708">
        <v>3542800</v>
      </c>
      <c r="S2708">
        <v>3650</v>
      </c>
      <c r="T2708" t="s">
        <v>5940</v>
      </c>
      <c r="U2708">
        <v>120</v>
      </c>
      <c r="V2708" t="s">
        <v>5940</v>
      </c>
      <c r="W2708">
        <v>30</v>
      </c>
      <c r="X2708">
        <v>100</v>
      </c>
      <c r="Z2708">
        <v>3140159</v>
      </c>
      <c r="AB2708" t="s">
        <v>5940</v>
      </c>
      <c r="AC2708">
        <v>3140159</v>
      </c>
      <c r="AD2708" t="s">
        <v>4539</v>
      </c>
      <c r="AE2708" t="s">
        <v>5940</v>
      </c>
      <c r="AF2708">
        <v>3140159</v>
      </c>
      <c r="AG2708" t="s">
        <v>4539</v>
      </c>
      <c r="AH2708">
        <v>300</v>
      </c>
      <c r="AI2708">
        <v>3140159</v>
      </c>
      <c r="AJ2708" t="s">
        <v>4539</v>
      </c>
      <c r="AK2708">
        <v>22</v>
      </c>
      <c r="AL2708">
        <v>3140159</v>
      </c>
      <c r="AM2708" t="s">
        <v>4539</v>
      </c>
      <c r="AN2708" t="s">
        <v>5940</v>
      </c>
      <c r="AO2708">
        <v>0</v>
      </c>
      <c r="AP2708">
        <v>3146305</v>
      </c>
      <c r="AQ2708" t="s">
        <v>4618</v>
      </c>
      <c r="AR2708">
        <v>114</v>
      </c>
    </row>
    <row r="2709" spans="1:44" x14ac:dyDescent="0.25">
      <c r="A2709">
        <v>3542909</v>
      </c>
      <c r="B2709">
        <v>2</v>
      </c>
      <c r="C2709" t="s">
        <v>891</v>
      </c>
      <c r="D2709" t="s">
        <v>3509</v>
      </c>
      <c r="E2709">
        <v>1183324</v>
      </c>
      <c r="F2709" t="s">
        <v>5940</v>
      </c>
      <c r="G2709">
        <v>1140</v>
      </c>
      <c r="H2709" t="s">
        <v>5940</v>
      </c>
      <c r="I2709">
        <v>36</v>
      </c>
      <c r="J2709" t="s">
        <v>5940</v>
      </c>
      <c r="K2709">
        <v>1120000</v>
      </c>
      <c r="L2709">
        <v>0</v>
      </c>
      <c r="M2709">
        <v>630</v>
      </c>
      <c r="N2709">
        <v>0</v>
      </c>
      <c r="O2709">
        <v>0</v>
      </c>
      <c r="P2709">
        <v>0</v>
      </c>
      <c r="R2709">
        <v>3542909</v>
      </c>
      <c r="S2709">
        <v>1183324</v>
      </c>
      <c r="T2709" t="s">
        <v>5940</v>
      </c>
      <c r="U2709">
        <v>1140</v>
      </c>
      <c r="V2709" t="s">
        <v>5940</v>
      </c>
      <c r="W2709">
        <v>36</v>
      </c>
      <c r="X2709" t="s">
        <v>5940</v>
      </c>
      <c r="Z2709">
        <v>3140209</v>
      </c>
      <c r="AB2709" t="s">
        <v>5940</v>
      </c>
      <c r="AC2709">
        <v>3140209</v>
      </c>
      <c r="AD2709" t="s">
        <v>4540</v>
      </c>
      <c r="AE2709" t="s">
        <v>5940</v>
      </c>
      <c r="AF2709">
        <v>3140209</v>
      </c>
      <c r="AG2709" t="s">
        <v>4540</v>
      </c>
      <c r="AH2709">
        <v>275</v>
      </c>
      <c r="AI2709">
        <v>3140209</v>
      </c>
      <c r="AJ2709" t="s">
        <v>4540</v>
      </c>
      <c r="AK2709">
        <v>56</v>
      </c>
      <c r="AL2709">
        <v>3140209</v>
      </c>
      <c r="AM2709" t="s">
        <v>4540</v>
      </c>
      <c r="AN2709" t="s">
        <v>5940</v>
      </c>
      <c r="AO2709">
        <v>0</v>
      </c>
      <c r="AP2709">
        <v>3146404</v>
      </c>
      <c r="AQ2709" t="s">
        <v>4619</v>
      </c>
      <c r="AR2709">
        <v>3840</v>
      </c>
    </row>
    <row r="2710" spans="1:44" x14ac:dyDescent="0.25">
      <c r="A2710">
        <v>3543006</v>
      </c>
      <c r="B2710">
        <v>2</v>
      </c>
      <c r="C2710" t="s">
        <v>891</v>
      </c>
      <c r="D2710" t="s">
        <v>3510</v>
      </c>
      <c r="E2710" t="s">
        <v>5940</v>
      </c>
      <c r="F2710" t="s">
        <v>5940</v>
      </c>
      <c r="G2710">
        <v>15750</v>
      </c>
      <c r="H2710" t="s">
        <v>5940</v>
      </c>
      <c r="I2710">
        <v>12</v>
      </c>
      <c r="J2710">
        <v>696</v>
      </c>
      <c r="K2710">
        <v>0</v>
      </c>
      <c r="L2710">
        <v>0</v>
      </c>
      <c r="M2710">
        <v>23850</v>
      </c>
      <c r="N2710">
        <v>0</v>
      </c>
      <c r="O2710">
        <v>12</v>
      </c>
      <c r="P2710">
        <v>8960</v>
      </c>
      <c r="R2710">
        <v>3543006</v>
      </c>
      <c r="S2710" t="s">
        <v>5940</v>
      </c>
      <c r="T2710" t="s">
        <v>5940</v>
      </c>
      <c r="U2710">
        <v>15750</v>
      </c>
      <c r="V2710" t="s">
        <v>5940</v>
      </c>
      <c r="W2710">
        <v>12</v>
      </c>
      <c r="X2710">
        <v>696</v>
      </c>
      <c r="Z2710">
        <v>3140308</v>
      </c>
      <c r="AB2710" t="s">
        <v>5940</v>
      </c>
      <c r="AC2710">
        <v>3140308</v>
      </c>
      <c r="AD2710" t="s">
        <v>4541</v>
      </c>
      <c r="AE2710">
        <v>8</v>
      </c>
      <c r="AF2710">
        <v>3140308</v>
      </c>
      <c r="AG2710" t="s">
        <v>4541</v>
      </c>
      <c r="AH2710">
        <v>639</v>
      </c>
      <c r="AI2710">
        <v>3140308</v>
      </c>
      <c r="AJ2710" t="s">
        <v>4541</v>
      </c>
      <c r="AK2710">
        <v>30</v>
      </c>
      <c r="AL2710">
        <v>3140308</v>
      </c>
      <c r="AM2710" t="s">
        <v>4541</v>
      </c>
      <c r="AN2710" t="s">
        <v>5940</v>
      </c>
      <c r="AO2710">
        <v>0</v>
      </c>
      <c r="AP2710">
        <v>3146503</v>
      </c>
      <c r="AQ2710" t="s">
        <v>4620</v>
      </c>
      <c r="AR2710">
        <v>17280</v>
      </c>
    </row>
    <row r="2711" spans="1:44" x14ac:dyDescent="0.25">
      <c r="A2711">
        <v>3543105</v>
      </c>
      <c r="B2711">
        <v>2</v>
      </c>
      <c r="C2711" t="s">
        <v>891</v>
      </c>
      <c r="D2711" t="s">
        <v>3511</v>
      </c>
      <c r="E2711">
        <v>99691</v>
      </c>
      <c r="F2711">
        <v>7020</v>
      </c>
      <c r="G2711">
        <v>4380</v>
      </c>
      <c r="H2711">
        <v>414</v>
      </c>
      <c r="I2711">
        <v>42</v>
      </c>
      <c r="J2711">
        <v>6</v>
      </c>
      <c r="K2711">
        <v>220000</v>
      </c>
      <c r="L2711">
        <v>1885</v>
      </c>
      <c r="M2711">
        <v>3888</v>
      </c>
      <c r="N2711">
        <v>0</v>
      </c>
      <c r="O2711">
        <v>11</v>
      </c>
      <c r="P2711">
        <v>0</v>
      </c>
      <c r="R2711">
        <v>3543105</v>
      </c>
      <c r="S2711">
        <v>99691</v>
      </c>
      <c r="T2711">
        <v>7020</v>
      </c>
      <c r="U2711">
        <v>4380</v>
      </c>
      <c r="V2711">
        <v>414</v>
      </c>
      <c r="W2711">
        <v>42</v>
      </c>
      <c r="X2711">
        <v>6</v>
      </c>
      <c r="Z2711">
        <v>3140407</v>
      </c>
      <c r="AB2711" t="s">
        <v>5940</v>
      </c>
      <c r="AC2711">
        <v>3140407</v>
      </c>
      <c r="AD2711" t="s">
        <v>4542</v>
      </c>
      <c r="AE2711" t="s">
        <v>5940</v>
      </c>
      <c r="AF2711">
        <v>3140407</v>
      </c>
      <c r="AG2711" t="s">
        <v>4542</v>
      </c>
      <c r="AH2711" t="s">
        <v>5940</v>
      </c>
      <c r="AI2711">
        <v>3140407</v>
      </c>
      <c r="AJ2711" t="s">
        <v>4542</v>
      </c>
      <c r="AK2711">
        <v>34</v>
      </c>
      <c r="AL2711">
        <v>3140407</v>
      </c>
      <c r="AM2711" t="s">
        <v>4542</v>
      </c>
      <c r="AN2711" t="s">
        <v>5940</v>
      </c>
      <c r="AO2711">
        <v>0</v>
      </c>
      <c r="AP2711">
        <v>3146552</v>
      </c>
      <c r="AQ2711" t="s">
        <v>4621</v>
      </c>
      <c r="AR2711">
        <v>540</v>
      </c>
    </row>
    <row r="2712" spans="1:44" x14ac:dyDescent="0.25">
      <c r="A2712">
        <v>3543204</v>
      </c>
      <c r="B2712">
        <v>2</v>
      </c>
      <c r="C2712" t="s">
        <v>891</v>
      </c>
      <c r="D2712" t="s">
        <v>3512</v>
      </c>
      <c r="E2712">
        <v>159573</v>
      </c>
      <c r="F2712">
        <v>19360</v>
      </c>
      <c r="G2712">
        <v>22500</v>
      </c>
      <c r="H2712" t="s">
        <v>5940</v>
      </c>
      <c r="I2712">
        <v>45</v>
      </c>
      <c r="J2712">
        <v>51</v>
      </c>
      <c r="K2712">
        <v>261000</v>
      </c>
      <c r="L2712">
        <v>15750</v>
      </c>
      <c r="M2712">
        <v>13870</v>
      </c>
      <c r="N2712">
        <v>0</v>
      </c>
      <c r="O2712">
        <v>32</v>
      </c>
      <c r="P2712">
        <v>0</v>
      </c>
      <c r="R2712">
        <v>3543204</v>
      </c>
      <c r="S2712">
        <v>159573</v>
      </c>
      <c r="T2712">
        <v>19360</v>
      </c>
      <c r="U2712">
        <v>22500</v>
      </c>
      <c r="V2712" t="s">
        <v>5940</v>
      </c>
      <c r="W2712">
        <v>45</v>
      </c>
      <c r="X2712">
        <v>51</v>
      </c>
      <c r="Z2712">
        <v>3140506</v>
      </c>
      <c r="AB2712" t="s">
        <v>5940</v>
      </c>
      <c r="AC2712">
        <v>3140506</v>
      </c>
      <c r="AD2712" t="s">
        <v>4543</v>
      </c>
      <c r="AE2712" t="s">
        <v>5940</v>
      </c>
      <c r="AF2712">
        <v>3140506</v>
      </c>
      <c r="AG2712" t="s">
        <v>4543</v>
      </c>
      <c r="AH2712">
        <v>6174</v>
      </c>
      <c r="AI2712">
        <v>3140506</v>
      </c>
      <c r="AJ2712" t="s">
        <v>4543</v>
      </c>
      <c r="AK2712">
        <v>206</v>
      </c>
      <c r="AL2712">
        <v>3140506</v>
      </c>
      <c r="AM2712" t="s">
        <v>4543</v>
      </c>
      <c r="AN2712">
        <v>2340</v>
      </c>
      <c r="AO2712">
        <v>0</v>
      </c>
      <c r="AP2712">
        <v>3146602</v>
      </c>
      <c r="AQ2712" t="s">
        <v>4622</v>
      </c>
      <c r="AR2712">
        <v>450</v>
      </c>
    </row>
    <row r="2713" spans="1:44" x14ac:dyDescent="0.25">
      <c r="A2713">
        <v>3543238</v>
      </c>
      <c r="B2713">
        <v>2</v>
      </c>
      <c r="C2713" t="s">
        <v>891</v>
      </c>
      <c r="D2713" t="s">
        <v>3513</v>
      </c>
      <c r="E2713">
        <v>269997</v>
      </c>
      <c r="F2713">
        <v>720</v>
      </c>
      <c r="G2713">
        <v>900</v>
      </c>
      <c r="H2713">
        <v>454</v>
      </c>
      <c r="I2713" t="s">
        <v>5940</v>
      </c>
      <c r="J2713">
        <v>518</v>
      </c>
      <c r="K2713">
        <v>286000</v>
      </c>
      <c r="L2713">
        <v>0</v>
      </c>
      <c r="M2713">
        <v>600</v>
      </c>
      <c r="N2713">
        <v>0</v>
      </c>
      <c r="O2713">
        <v>0</v>
      </c>
      <c r="P2713">
        <v>165</v>
      </c>
      <c r="R2713">
        <v>3543238</v>
      </c>
      <c r="S2713">
        <v>269997</v>
      </c>
      <c r="T2713">
        <v>720</v>
      </c>
      <c r="U2713">
        <v>900</v>
      </c>
      <c r="V2713">
        <v>454</v>
      </c>
      <c r="W2713" t="s">
        <v>5940</v>
      </c>
      <c r="X2713">
        <v>518</v>
      </c>
      <c r="Z2713">
        <v>3140530</v>
      </c>
      <c r="AB2713" t="s">
        <v>5940</v>
      </c>
      <c r="AC2713">
        <v>3140530</v>
      </c>
      <c r="AD2713" t="s">
        <v>4544</v>
      </c>
      <c r="AE2713" t="s">
        <v>5940</v>
      </c>
      <c r="AF2713">
        <v>3140530</v>
      </c>
      <c r="AG2713" t="s">
        <v>4544</v>
      </c>
      <c r="AH2713">
        <v>270</v>
      </c>
      <c r="AI2713">
        <v>3140530</v>
      </c>
      <c r="AJ2713" t="s">
        <v>4544</v>
      </c>
      <c r="AK2713">
        <v>630</v>
      </c>
      <c r="AL2713">
        <v>3140530</v>
      </c>
      <c r="AM2713" t="s">
        <v>4544</v>
      </c>
      <c r="AN2713" t="s">
        <v>5940</v>
      </c>
      <c r="AO2713">
        <v>0</v>
      </c>
      <c r="AP2713">
        <v>3146701</v>
      </c>
      <c r="AQ2713" t="s">
        <v>4623</v>
      </c>
      <c r="AR2713">
        <v>330</v>
      </c>
    </row>
    <row r="2714" spans="1:44" x14ac:dyDescent="0.25">
      <c r="A2714">
        <v>3543253</v>
      </c>
      <c r="B2714">
        <v>2</v>
      </c>
      <c r="C2714" t="s">
        <v>891</v>
      </c>
      <c r="D2714" t="s">
        <v>3514</v>
      </c>
      <c r="E2714" t="s">
        <v>5940</v>
      </c>
      <c r="F2714" t="s">
        <v>5940</v>
      </c>
      <c r="G2714">
        <v>4200</v>
      </c>
      <c r="H2714" t="s">
        <v>5940</v>
      </c>
      <c r="I2714">
        <v>11</v>
      </c>
      <c r="J2714">
        <v>270</v>
      </c>
      <c r="K2714">
        <v>0</v>
      </c>
      <c r="L2714">
        <v>0</v>
      </c>
      <c r="M2714">
        <v>4800</v>
      </c>
      <c r="N2714">
        <v>0</v>
      </c>
      <c r="O2714">
        <v>4</v>
      </c>
      <c r="P2714">
        <v>124</v>
      </c>
      <c r="R2714">
        <v>3543253</v>
      </c>
      <c r="S2714" t="s">
        <v>5940</v>
      </c>
      <c r="T2714" t="s">
        <v>5940</v>
      </c>
      <c r="U2714">
        <v>4200</v>
      </c>
      <c r="V2714" t="s">
        <v>5940</v>
      </c>
      <c r="W2714">
        <v>11</v>
      </c>
      <c r="X2714">
        <v>270</v>
      </c>
      <c r="Z2714">
        <v>3140555</v>
      </c>
      <c r="AB2714" t="s">
        <v>5940</v>
      </c>
      <c r="AC2714">
        <v>3140555</v>
      </c>
      <c r="AD2714" t="s">
        <v>4545</v>
      </c>
      <c r="AE2714" t="s">
        <v>5940</v>
      </c>
      <c r="AF2714">
        <v>3140555</v>
      </c>
      <c r="AG2714" t="s">
        <v>4545</v>
      </c>
      <c r="AH2714">
        <v>660</v>
      </c>
      <c r="AI2714">
        <v>3140555</v>
      </c>
      <c r="AJ2714" t="s">
        <v>4545</v>
      </c>
      <c r="AK2714">
        <v>108</v>
      </c>
      <c r="AL2714">
        <v>3140555</v>
      </c>
      <c r="AM2714" t="s">
        <v>4545</v>
      </c>
      <c r="AN2714" t="s">
        <v>5940</v>
      </c>
      <c r="AO2714">
        <v>0</v>
      </c>
      <c r="AP2714">
        <v>3146750</v>
      </c>
      <c r="AQ2714" t="s">
        <v>4624</v>
      </c>
      <c r="AR2714">
        <v>127</v>
      </c>
    </row>
    <row r="2715" spans="1:44" x14ac:dyDescent="0.25">
      <c r="A2715">
        <v>3543303</v>
      </c>
      <c r="B2715">
        <v>2</v>
      </c>
      <c r="C2715" t="s">
        <v>891</v>
      </c>
      <c r="D2715" t="s">
        <v>921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R2715">
        <v>3543303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Z2715">
        <v>3140605</v>
      </c>
      <c r="AB2715" t="s">
        <v>5940</v>
      </c>
      <c r="AC2715">
        <v>3140605</v>
      </c>
      <c r="AD2715" t="s">
        <v>4546</v>
      </c>
      <c r="AE2715" t="s">
        <v>5940</v>
      </c>
      <c r="AF2715">
        <v>3140605</v>
      </c>
      <c r="AG2715" t="s">
        <v>4546</v>
      </c>
      <c r="AH2715">
        <v>7200</v>
      </c>
      <c r="AI2715">
        <v>3140605</v>
      </c>
      <c r="AJ2715" t="s">
        <v>4546</v>
      </c>
      <c r="AK2715">
        <v>90</v>
      </c>
      <c r="AL2715">
        <v>3140605</v>
      </c>
      <c r="AM2715" t="s">
        <v>4546</v>
      </c>
      <c r="AN2715" t="s">
        <v>5940</v>
      </c>
      <c r="AO2715">
        <v>0</v>
      </c>
      <c r="AP2715">
        <v>3146909</v>
      </c>
      <c r="AQ2715" t="s">
        <v>4625</v>
      </c>
      <c r="AR2715">
        <v>4800</v>
      </c>
    </row>
    <row r="2716" spans="1:44" x14ac:dyDescent="0.25">
      <c r="A2716">
        <v>3543402</v>
      </c>
      <c r="B2716">
        <v>2</v>
      </c>
      <c r="C2716" t="s">
        <v>891</v>
      </c>
      <c r="D2716" t="s">
        <v>3515</v>
      </c>
      <c r="E2716">
        <v>2366912</v>
      </c>
      <c r="F2716">
        <v>4200</v>
      </c>
      <c r="G2716">
        <v>3360</v>
      </c>
      <c r="H2716" t="s">
        <v>5940</v>
      </c>
      <c r="I2716" t="s">
        <v>5940</v>
      </c>
      <c r="J2716" t="s">
        <v>5940</v>
      </c>
      <c r="K2716">
        <v>3154180</v>
      </c>
      <c r="L2716">
        <v>3360</v>
      </c>
      <c r="M2716">
        <v>3254</v>
      </c>
      <c r="N2716">
        <v>0</v>
      </c>
      <c r="O2716">
        <v>0</v>
      </c>
      <c r="P2716">
        <v>0</v>
      </c>
      <c r="R2716">
        <v>3543402</v>
      </c>
      <c r="S2716">
        <v>2366912</v>
      </c>
      <c r="T2716">
        <v>4200</v>
      </c>
      <c r="U2716">
        <v>3360</v>
      </c>
      <c r="V2716" t="s">
        <v>5940</v>
      </c>
      <c r="W2716" t="s">
        <v>5940</v>
      </c>
      <c r="X2716" t="s">
        <v>5940</v>
      </c>
      <c r="Z2716">
        <v>3140704</v>
      </c>
      <c r="AB2716" t="s">
        <v>5940</v>
      </c>
      <c r="AC2716">
        <v>3140704</v>
      </c>
      <c r="AD2716" t="s">
        <v>4547</v>
      </c>
      <c r="AE2716" t="s">
        <v>5940</v>
      </c>
      <c r="AF2716">
        <v>3140704</v>
      </c>
      <c r="AG2716" t="s">
        <v>4547</v>
      </c>
      <c r="AH2716">
        <v>2000</v>
      </c>
      <c r="AI2716">
        <v>3140704</v>
      </c>
      <c r="AJ2716" t="s">
        <v>4547</v>
      </c>
      <c r="AK2716">
        <v>33</v>
      </c>
      <c r="AL2716">
        <v>3140704</v>
      </c>
      <c r="AM2716" t="s">
        <v>4547</v>
      </c>
      <c r="AN2716" t="s">
        <v>5940</v>
      </c>
      <c r="AO2716">
        <v>0</v>
      </c>
      <c r="AP2716">
        <v>3147006</v>
      </c>
      <c r="AQ2716" t="s">
        <v>4626</v>
      </c>
      <c r="AR2716">
        <v>75400</v>
      </c>
    </row>
    <row r="2717" spans="1:44" x14ac:dyDescent="0.25">
      <c r="A2717">
        <v>3543600</v>
      </c>
      <c r="B2717">
        <v>2</v>
      </c>
      <c r="C2717" t="s">
        <v>891</v>
      </c>
      <c r="D2717" t="s">
        <v>3517</v>
      </c>
      <c r="E2717">
        <v>20859</v>
      </c>
      <c r="F2717">
        <v>720</v>
      </c>
      <c r="G2717">
        <v>1260</v>
      </c>
      <c r="H2717" t="s">
        <v>5940</v>
      </c>
      <c r="I2717" t="s">
        <v>5940</v>
      </c>
      <c r="J2717" t="s">
        <v>5940</v>
      </c>
      <c r="K2717">
        <v>171200</v>
      </c>
      <c r="L2717">
        <v>432</v>
      </c>
      <c r="M2717">
        <v>3120</v>
      </c>
      <c r="N2717">
        <v>0</v>
      </c>
      <c r="O2717">
        <v>0</v>
      </c>
      <c r="P2717">
        <v>0</v>
      </c>
      <c r="R2717">
        <v>3543600</v>
      </c>
      <c r="S2717">
        <v>20859</v>
      </c>
      <c r="T2717">
        <v>720</v>
      </c>
      <c r="U2717">
        <v>1260</v>
      </c>
      <c r="V2717" t="s">
        <v>5940</v>
      </c>
      <c r="W2717" t="s">
        <v>5940</v>
      </c>
      <c r="X2717" t="s">
        <v>5940</v>
      </c>
      <c r="Z2717">
        <v>3140803</v>
      </c>
      <c r="AB2717" t="s">
        <v>5940</v>
      </c>
      <c r="AC2717">
        <v>3140803</v>
      </c>
      <c r="AD2717" t="s">
        <v>4548</v>
      </c>
      <c r="AE2717" t="s">
        <v>5940</v>
      </c>
      <c r="AF2717">
        <v>3140803</v>
      </c>
      <c r="AG2717" t="s">
        <v>4548</v>
      </c>
      <c r="AH2717">
        <v>1575</v>
      </c>
      <c r="AI2717">
        <v>3140803</v>
      </c>
      <c r="AJ2717" t="s">
        <v>4548</v>
      </c>
      <c r="AK2717">
        <v>55</v>
      </c>
      <c r="AL2717">
        <v>3140803</v>
      </c>
      <c r="AM2717" t="s">
        <v>4548</v>
      </c>
      <c r="AN2717" t="s">
        <v>5940</v>
      </c>
      <c r="AO2717">
        <v>0</v>
      </c>
      <c r="AP2717">
        <v>3147105</v>
      </c>
      <c r="AQ2717" t="s">
        <v>4627</v>
      </c>
      <c r="AR2717">
        <v>3220</v>
      </c>
    </row>
    <row r="2718" spans="1:44" x14ac:dyDescent="0.25">
      <c r="A2718">
        <v>3543709</v>
      </c>
      <c r="B2718">
        <v>2</v>
      </c>
      <c r="C2718" t="s">
        <v>891</v>
      </c>
      <c r="D2718" t="s">
        <v>3518</v>
      </c>
      <c r="E2718">
        <v>1275852</v>
      </c>
      <c r="F2718">
        <v>4320</v>
      </c>
      <c r="G2718">
        <v>2160</v>
      </c>
      <c r="H2718" t="s">
        <v>5940</v>
      </c>
      <c r="I2718">
        <v>375</v>
      </c>
      <c r="J2718" t="s">
        <v>5940</v>
      </c>
      <c r="K2718">
        <v>1568000</v>
      </c>
      <c r="L2718">
        <v>2400</v>
      </c>
      <c r="M2718">
        <v>440</v>
      </c>
      <c r="N2718">
        <v>0</v>
      </c>
      <c r="O2718">
        <v>0</v>
      </c>
      <c r="P2718">
        <v>0</v>
      </c>
      <c r="R2718">
        <v>3543709</v>
      </c>
      <c r="S2718">
        <v>1275852</v>
      </c>
      <c r="T2718">
        <v>4320</v>
      </c>
      <c r="U2718">
        <v>2160</v>
      </c>
      <c r="V2718" t="s">
        <v>5940</v>
      </c>
      <c r="W2718">
        <v>375</v>
      </c>
      <c r="X2718" t="s">
        <v>5940</v>
      </c>
      <c r="Z2718">
        <v>3140852</v>
      </c>
      <c r="AB2718">
        <v>560</v>
      </c>
      <c r="AC2718">
        <v>3140852</v>
      </c>
      <c r="AD2718" t="s">
        <v>4549</v>
      </c>
      <c r="AE2718">
        <v>274</v>
      </c>
      <c r="AF2718">
        <v>3140852</v>
      </c>
      <c r="AG2718" t="s">
        <v>4549</v>
      </c>
      <c r="AH2718">
        <v>3550</v>
      </c>
      <c r="AI2718">
        <v>3140852</v>
      </c>
      <c r="AJ2718" t="s">
        <v>4549</v>
      </c>
      <c r="AK2718">
        <v>1225</v>
      </c>
      <c r="AL2718">
        <v>3140852</v>
      </c>
      <c r="AM2718" t="s">
        <v>4549</v>
      </c>
      <c r="AN2718" t="s">
        <v>5940</v>
      </c>
      <c r="AO2718">
        <v>0</v>
      </c>
      <c r="AP2718">
        <v>3147204</v>
      </c>
      <c r="AQ2718" t="s">
        <v>4628</v>
      </c>
      <c r="AR2718">
        <v>31900</v>
      </c>
    </row>
    <row r="2719" spans="1:44" x14ac:dyDescent="0.25">
      <c r="A2719">
        <v>3543808</v>
      </c>
      <c r="B2719">
        <v>2</v>
      </c>
      <c r="C2719" t="s">
        <v>891</v>
      </c>
      <c r="D2719" t="s">
        <v>3519</v>
      </c>
      <c r="E2719">
        <v>116812</v>
      </c>
      <c r="F2719">
        <v>1260</v>
      </c>
      <c r="G2719">
        <v>2970</v>
      </c>
      <c r="H2719" t="s">
        <v>5940</v>
      </c>
      <c r="I2719">
        <v>63</v>
      </c>
      <c r="J2719">
        <v>270</v>
      </c>
      <c r="K2719">
        <v>240000</v>
      </c>
      <c r="L2719">
        <v>900</v>
      </c>
      <c r="M2719">
        <v>2700</v>
      </c>
      <c r="N2719">
        <v>0</v>
      </c>
      <c r="O2719">
        <v>75</v>
      </c>
      <c r="P2719">
        <v>315</v>
      </c>
      <c r="R2719">
        <v>3543808</v>
      </c>
      <c r="S2719">
        <v>116812</v>
      </c>
      <c r="T2719">
        <v>1260</v>
      </c>
      <c r="U2719">
        <v>2970</v>
      </c>
      <c r="V2719" t="s">
        <v>5940</v>
      </c>
      <c r="W2719">
        <v>63</v>
      </c>
      <c r="X2719">
        <v>270</v>
      </c>
      <c r="Z2719">
        <v>3140902</v>
      </c>
      <c r="AB2719" t="s">
        <v>5940</v>
      </c>
      <c r="AC2719">
        <v>3140902</v>
      </c>
      <c r="AD2719" t="s">
        <v>4550</v>
      </c>
      <c r="AE2719">
        <v>1200</v>
      </c>
      <c r="AF2719">
        <v>3140902</v>
      </c>
      <c r="AG2719" t="s">
        <v>4550</v>
      </c>
      <c r="AH2719">
        <v>500</v>
      </c>
      <c r="AI2719">
        <v>3140902</v>
      </c>
      <c r="AJ2719" t="s">
        <v>4550</v>
      </c>
      <c r="AK2719">
        <v>408</v>
      </c>
      <c r="AL2719">
        <v>3140902</v>
      </c>
      <c r="AM2719" t="s">
        <v>4550</v>
      </c>
      <c r="AN2719" t="s">
        <v>5940</v>
      </c>
      <c r="AO2719">
        <v>0</v>
      </c>
      <c r="AP2719">
        <v>3147303</v>
      </c>
      <c r="AQ2719" t="s">
        <v>4629</v>
      </c>
      <c r="AR2719">
        <v>600</v>
      </c>
    </row>
    <row r="2720" spans="1:44" x14ac:dyDescent="0.25">
      <c r="A2720">
        <v>3543907</v>
      </c>
      <c r="B2720">
        <v>2</v>
      </c>
      <c r="C2720" t="s">
        <v>891</v>
      </c>
      <c r="D2720" t="s">
        <v>3520</v>
      </c>
      <c r="E2720">
        <v>788329</v>
      </c>
      <c r="F2720">
        <v>750</v>
      </c>
      <c r="G2720">
        <v>4170</v>
      </c>
      <c r="H2720" t="s">
        <v>5940</v>
      </c>
      <c r="I2720">
        <v>285</v>
      </c>
      <c r="J2720">
        <v>31</v>
      </c>
      <c r="K2720">
        <v>1264500</v>
      </c>
      <c r="L2720">
        <v>332</v>
      </c>
      <c r="M2720">
        <v>5075</v>
      </c>
      <c r="N2720">
        <v>0</v>
      </c>
      <c r="O2720">
        <v>285</v>
      </c>
      <c r="P2720">
        <v>44</v>
      </c>
      <c r="R2720">
        <v>3543907</v>
      </c>
      <c r="S2720">
        <v>788329</v>
      </c>
      <c r="T2720">
        <v>750</v>
      </c>
      <c r="U2720">
        <v>4170</v>
      </c>
      <c r="V2720" t="s">
        <v>5940</v>
      </c>
      <c r="W2720">
        <v>285</v>
      </c>
      <c r="X2720">
        <v>31</v>
      </c>
      <c r="Z2720">
        <v>3141009</v>
      </c>
      <c r="AB2720">
        <v>1418</v>
      </c>
      <c r="AC2720">
        <v>3141009</v>
      </c>
      <c r="AD2720" t="s">
        <v>4551</v>
      </c>
      <c r="AE2720">
        <v>72</v>
      </c>
      <c r="AF2720">
        <v>3141009</v>
      </c>
      <c r="AG2720" t="s">
        <v>4551</v>
      </c>
      <c r="AH2720">
        <v>700</v>
      </c>
      <c r="AI2720">
        <v>3141009</v>
      </c>
      <c r="AJ2720" t="s">
        <v>4551</v>
      </c>
      <c r="AK2720">
        <v>144</v>
      </c>
      <c r="AL2720">
        <v>3141009</v>
      </c>
      <c r="AM2720" t="s">
        <v>4551</v>
      </c>
      <c r="AN2720" t="s">
        <v>5940</v>
      </c>
      <c r="AO2720">
        <v>0</v>
      </c>
      <c r="AP2720">
        <v>3147402</v>
      </c>
      <c r="AQ2720" t="s">
        <v>4630</v>
      </c>
      <c r="AR2720">
        <v>4920</v>
      </c>
    </row>
    <row r="2721" spans="1:44" x14ac:dyDescent="0.25">
      <c r="A2721">
        <v>3544004</v>
      </c>
      <c r="B2721">
        <v>2</v>
      </c>
      <c r="C2721" t="s">
        <v>891</v>
      </c>
      <c r="D2721" t="s">
        <v>3521</v>
      </c>
      <c r="E2721">
        <v>1328444</v>
      </c>
      <c r="F2721">
        <v>324</v>
      </c>
      <c r="G2721">
        <v>960</v>
      </c>
      <c r="H2721">
        <v>56</v>
      </c>
      <c r="I2721">
        <v>8</v>
      </c>
      <c r="J2721">
        <v>10</v>
      </c>
      <c r="K2721">
        <v>1218160</v>
      </c>
      <c r="L2721">
        <v>384</v>
      </c>
      <c r="M2721">
        <v>933</v>
      </c>
      <c r="N2721">
        <v>0</v>
      </c>
      <c r="O2721">
        <v>8</v>
      </c>
      <c r="P2721">
        <v>0</v>
      </c>
      <c r="R2721">
        <v>3544004</v>
      </c>
      <c r="S2721">
        <v>1328444</v>
      </c>
      <c r="T2721">
        <v>324</v>
      </c>
      <c r="U2721">
        <v>960</v>
      </c>
      <c r="V2721">
        <v>56</v>
      </c>
      <c r="W2721">
        <v>8</v>
      </c>
      <c r="X2721">
        <v>10</v>
      </c>
      <c r="Z2721">
        <v>3141108</v>
      </c>
      <c r="AB2721" t="s">
        <v>5940</v>
      </c>
      <c r="AC2721">
        <v>3141108</v>
      </c>
      <c r="AD2721" t="s">
        <v>4552</v>
      </c>
      <c r="AE2721" t="s">
        <v>5940</v>
      </c>
      <c r="AF2721">
        <v>3141108</v>
      </c>
      <c r="AG2721" t="s">
        <v>4552</v>
      </c>
      <c r="AH2721">
        <v>600</v>
      </c>
      <c r="AI2721">
        <v>3141108</v>
      </c>
      <c r="AJ2721" t="s">
        <v>4552</v>
      </c>
      <c r="AK2721">
        <v>6</v>
      </c>
      <c r="AL2721">
        <v>3141108</v>
      </c>
      <c r="AM2721" t="s">
        <v>4552</v>
      </c>
      <c r="AN2721">
        <v>640</v>
      </c>
      <c r="AO2721">
        <v>0</v>
      </c>
      <c r="AP2721">
        <v>3147501</v>
      </c>
      <c r="AQ2721" t="s">
        <v>4631</v>
      </c>
      <c r="AR2721">
        <v>384</v>
      </c>
    </row>
    <row r="2722" spans="1:44" x14ac:dyDescent="0.25">
      <c r="A2722">
        <v>3544103</v>
      </c>
      <c r="B2722">
        <v>2</v>
      </c>
      <c r="C2722" t="s">
        <v>891</v>
      </c>
      <c r="D2722" t="s">
        <v>922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R2722">
        <v>3544103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Z2722">
        <v>3141207</v>
      </c>
      <c r="AB2722" t="s">
        <v>5940</v>
      </c>
      <c r="AC2722">
        <v>3141207</v>
      </c>
      <c r="AD2722" t="s">
        <v>4553</v>
      </c>
      <c r="AE2722">
        <v>80</v>
      </c>
      <c r="AF2722">
        <v>3141207</v>
      </c>
      <c r="AG2722" t="s">
        <v>4553</v>
      </c>
      <c r="AH2722">
        <v>7700</v>
      </c>
      <c r="AI2722">
        <v>3141207</v>
      </c>
      <c r="AJ2722" t="s">
        <v>4553</v>
      </c>
      <c r="AK2722">
        <v>111</v>
      </c>
      <c r="AL2722">
        <v>3141207</v>
      </c>
      <c r="AM2722" t="s">
        <v>4553</v>
      </c>
      <c r="AN2722" t="s">
        <v>5940</v>
      </c>
      <c r="AO2722">
        <v>0</v>
      </c>
      <c r="AP2722">
        <v>3147600</v>
      </c>
      <c r="AQ2722" t="s">
        <v>4632</v>
      </c>
      <c r="AR2722">
        <v>648</v>
      </c>
    </row>
    <row r="2723" spans="1:44" x14ac:dyDescent="0.25">
      <c r="A2723">
        <v>3544202</v>
      </c>
      <c r="B2723">
        <v>2</v>
      </c>
      <c r="C2723" t="s">
        <v>891</v>
      </c>
      <c r="D2723" t="s">
        <v>3522</v>
      </c>
      <c r="E2723">
        <v>165862</v>
      </c>
      <c r="F2723">
        <v>3150</v>
      </c>
      <c r="G2723">
        <v>39137</v>
      </c>
      <c r="H2723">
        <v>7840</v>
      </c>
      <c r="I2723" t="s">
        <v>5940</v>
      </c>
      <c r="J2723">
        <v>700</v>
      </c>
      <c r="K2723">
        <v>1368000</v>
      </c>
      <c r="L2723">
        <v>1606</v>
      </c>
      <c r="M2723">
        <v>22900</v>
      </c>
      <c r="N2723">
        <v>2304</v>
      </c>
      <c r="O2723">
        <v>0</v>
      </c>
      <c r="P2723">
        <v>268</v>
      </c>
      <c r="R2723">
        <v>3544202</v>
      </c>
      <c r="S2723">
        <v>165862</v>
      </c>
      <c r="T2723">
        <v>3150</v>
      </c>
      <c r="U2723">
        <v>39137</v>
      </c>
      <c r="V2723">
        <v>7840</v>
      </c>
      <c r="W2723" t="s">
        <v>5940</v>
      </c>
      <c r="X2723">
        <v>700</v>
      </c>
      <c r="Z2723">
        <v>3141306</v>
      </c>
      <c r="AB2723" t="s">
        <v>5940</v>
      </c>
      <c r="AC2723">
        <v>3141306</v>
      </c>
      <c r="AD2723" t="s">
        <v>4554</v>
      </c>
      <c r="AE2723" t="s">
        <v>5940</v>
      </c>
      <c r="AF2723">
        <v>3141306</v>
      </c>
      <c r="AG2723" t="s">
        <v>4554</v>
      </c>
      <c r="AH2723" t="s">
        <v>5940</v>
      </c>
      <c r="AI2723">
        <v>3141306</v>
      </c>
      <c r="AJ2723" t="s">
        <v>4554</v>
      </c>
      <c r="AK2723">
        <v>502</v>
      </c>
      <c r="AL2723">
        <v>3141306</v>
      </c>
      <c r="AM2723" t="s">
        <v>4554</v>
      </c>
      <c r="AN2723">
        <v>375</v>
      </c>
      <c r="AO2723">
        <v>0</v>
      </c>
      <c r="AP2723">
        <v>3147709</v>
      </c>
      <c r="AQ2723" t="s">
        <v>4633</v>
      </c>
      <c r="AR2723">
        <v>6300</v>
      </c>
    </row>
    <row r="2724" spans="1:44" x14ac:dyDescent="0.25">
      <c r="A2724">
        <v>3543501</v>
      </c>
      <c r="B2724">
        <v>2</v>
      </c>
      <c r="C2724" t="s">
        <v>891</v>
      </c>
      <c r="D2724" t="s">
        <v>3516</v>
      </c>
      <c r="E2724" t="s">
        <v>5940</v>
      </c>
      <c r="F2724">
        <v>5040</v>
      </c>
      <c r="G2724">
        <v>6720</v>
      </c>
      <c r="H2724" t="s">
        <v>5940</v>
      </c>
      <c r="I2724">
        <v>225</v>
      </c>
      <c r="J2724">
        <v>1380</v>
      </c>
      <c r="K2724">
        <v>50000</v>
      </c>
      <c r="L2724">
        <v>2400</v>
      </c>
      <c r="M2724">
        <v>13500</v>
      </c>
      <c r="N2724">
        <v>0</v>
      </c>
      <c r="O2724">
        <v>120</v>
      </c>
      <c r="P2724">
        <v>1946</v>
      </c>
      <c r="R2724">
        <v>3543501</v>
      </c>
      <c r="S2724" t="s">
        <v>5940</v>
      </c>
      <c r="T2724">
        <v>5040</v>
      </c>
      <c r="U2724">
        <v>6720</v>
      </c>
      <c r="V2724" t="s">
        <v>5940</v>
      </c>
      <c r="W2724">
        <v>225</v>
      </c>
      <c r="X2724">
        <v>1380</v>
      </c>
      <c r="Z2724">
        <v>3141405</v>
      </c>
      <c r="AB2724" t="s">
        <v>5940</v>
      </c>
      <c r="AC2724">
        <v>3141405</v>
      </c>
      <c r="AD2724" t="s">
        <v>4555</v>
      </c>
      <c r="AE2724">
        <v>55</v>
      </c>
      <c r="AF2724">
        <v>3141405</v>
      </c>
      <c r="AG2724" t="s">
        <v>4555</v>
      </c>
      <c r="AH2724">
        <v>21000</v>
      </c>
      <c r="AI2724">
        <v>3141405</v>
      </c>
      <c r="AJ2724" t="s">
        <v>4555</v>
      </c>
      <c r="AK2724">
        <v>330</v>
      </c>
      <c r="AL2724">
        <v>3141405</v>
      </c>
      <c r="AM2724" t="s">
        <v>4555</v>
      </c>
      <c r="AN2724" t="s">
        <v>5940</v>
      </c>
      <c r="AO2724">
        <v>0</v>
      </c>
      <c r="AP2724">
        <v>3147808</v>
      </c>
      <c r="AQ2724" t="s">
        <v>4634</v>
      </c>
      <c r="AR2724">
        <v>1000</v>
      </c>
    </row>
    <row r="2725" spans="1:44" x14ac:dyDescent="0.25">
      <c r="A2725">
        <v>3544251</v>
      </c>
      <c r="B2725">
        <v>2</v>
      </c>
      <c r="C2725" t="s">
        <v>891</v>
      </c>
      <c r="D2725" t="s">
        <v>3523</v>
      </c>
      <c r="E2725">
        <v>17272</v>
      </c>
      <c r="F2725">
        <v>5808</v>
      </c>
      <c r="G2725">
        <v>3000</v>
      </c>
      <c r="H2725">
        <v>225</v>
      </c>
      <c r="I2725" t="s">
        <v>5940</v>
      </c>
      <c r="J2725">
        <v>600</v>
      </c>
      <c r="K2725">
        <v>49000</v>
      </c>
      <c r="L2725">
        <v>4347</v>
      </c>
      <c r="M2725">
        <v>1320</v>
      </c>
      <c r="N2725">
        <v>0</v>
      </c>
      <c r="O2725">
        <v>0</v>
      </c>
      <c r="P2725">
        <v>90</v>
      </c>
      <c r="R2725">
        <v>3544251</v>
      </c>
      <c r="S2725">
        <v>17272</v>
      </c>
      <c r="T2725">
        <v>5808</v>
      </c>
      <c r="U2725">
        <v>3000</v>
      </c>
      <c r="V2725">
        <v>225</v>
      </c>
      <c r="W2725" t="s">
        <v>5940</v>
      </c>
      <c r="X2725">
        <v>600</v>
      </c>
      <c r="Z2725">
        <v>3141504</v>
      </c>
      <c r="AB2725" t="s">
        <v>5940</v>
      </c>
      <c r="AC2725">
        <v>3141504</v>
      </c>
      <c r="AD2725" t="s">
        <v>4556</v>
      </c>
      <c r="AE2725">
        <v>198</v>
      </c>
      <c r="AF2725">
        <v>3141504</v>
      </c>
      <c r="AG2725" t="s">
        <v>4556</v>
      </c>
      <c r="AH2725">
        <v>2500</v>
      </c>
      <c r="AI2725">
        <v>3141504</v>
      </c>
      <c r="AJ2725" t="s">
        <v>4556</v>
      </c>
      <c r="AK2725">
        <v>74</v>
      </c>
      <c r="AL2725">
        <v>3141504</v>
      </c>
      <c r="AM2725" t="s">
        <v>4556</v>
      </c>
      <c r="AN2725" t="s">
        <v>5940</v>
      </c>
      <c r="AO2725">
        <v>0</v>
      </c>
      <c r="AP2725">
        <v>3147907</v>
      </c>
      <c r="AQ2725" t="s">
        <v>4635</v>
      </c>
      <c r="AR2725">
        <v>76560</v>
      </c>
    </row>
    <row r="2726" spans="1:44" x14ac:dyDescent="0.25">
      <c r="A2726">
        <v>3544301</v>
      </c>
      <c r="B2726">
        <v>2</v>
      </c>
      <c r="C2726" t="s">
        <v>891</v>
      </c>
      <c r="D2726" t="s">
        <v>3524</v>
      </c>
      <c r="E2726" t="s">
        <v>5940</v>
      </c>
      <c r="F2726" t="s">
        <v>5940</v>
      </c>
      <c r="G2726">
        <v>81</v>
      </c>
      <c r="H2726" t="s">
        <v>5940</v>
      </c>
      <c r="I2726">
        <v>3360</v>
      </c>
      <c r="J2726">
        <v>4</v>
      </c>
      <c r="K2726">
        <v>0</v>
      </c>
      <c r="L2726">
        <v>0</v>
      </c>
      <c r="M2726">
        <v>71</v>
      </c>
      <c r="N2726">
        <v>0</v>
      </c>
      <c r="O2726">
        <v>2915</v>
      </c>
      <c r="P2726">
        <v>7</v>
      </c>
      <c r="R2726">
        <v>3544301</v>
      </c>
      <c r="S2726" t="s">
        <v>5940</v>
      </c>
      <c r="T2726" t="s">
        <v>5940</v>
      </c>
      <c r="U2726">
        <v>81</v>
      </c>
      <c r="V2726" t="s">
        <v>5940</v>
      </c>
      <c r="W2726">
        <v>3360</v>
      </c>
      <c r="X2726">
        <v>4</v>
      </c>
      <c r="Z2726">
        <v>3141603</v>
      </c>
      <c r="AB2726" t="s">
        <v>5940</v>
      </c>
      <c r="AC2726">
        <v>3141603</v>
      </c>
      <c r="AD2726" t="s">
        <v>4557</v>
      </c>
      <c r="AE2726">
        <v>90</v>
      </c>
      <c r="AF2726">
        <v>3141603</v>
      </c>
      <c r="AG2726" t="s">
        <v>4557</v>
      </c>
      <c r="AH2726">
        <v>3600</v>
      </c>
      <c r="AI2726">
        <v>3141603</v>
      </c>
      <c r="AJ2726" t="s">
        <v>4557</v>
      </c>
      <c r="AK2726">
        <v>185</v>
      </c>
      <c r="AL2726">
        <v>3141603</v>
      </c>
      <c r="AM2726" t="s">
        <v>4557</v>
      </c>
      <c r="AN2726" t="s">
        <v>5940</v>
      </c>
      <c r="AO2726">
        <v>0</v>
      </c>
      <c r="AP2726">
        <v>3147956</v>
      </c>
      <c r="AQ2726" t="s">
        <v>4636</v>
      </c>
      <c r="AR2726">
        <v>480</v>
      </c>
    </row>
    <row r="2727" spans="1:44" x14ac:dyDescent="0.25">
      <c r="A2727">
        <v>3544400</v>
      </c>
      <c r="B2727">
        <v>2</v>
      </c>
      <c r="C2727" t="s">
        <v>891</v>
      </c>
      <c r="D2727" t="s">
        <v>3525</v>
      </c>
      <c r="E2727">
        <v>334070</v>
      </c>
      <c r="F2727">
        <v>450</v>
      </c>
      <c r="G2727">
        <v>4548</v>
      </c>
      <c r="H2727">
        <v>49</v>
      </c>
      <c r="I2727" t="s">
        <v>5940</v>
      </c>
      <c r="J2727">
        <v>85</v>
      </c>
      <c r="K2727">
        <v>1221200</v>
      </c>
      <c r="L2727">
        <v>74</v>
      </c>
      <c r="M2727">
        <v>7982</v>
      </c>
      <c r="N2727">
        <v>0</v>
      </c>
      <c r="O2727">
        <v>0</v>
      </c>
      <c r="P2727">
        <v>563</v>
      </c>
      <c r="R2727">
        <v>3544400</v>
      </c>
      <c r="S2727">
        <v>334070</v>
      </c>
      <c r="T2727">
        <v>450</v>
      </c>
      <c r="U2727">
        <v>4548</v>
      </c>
      <c r="V2727">
        <v>49</v>
      </c>
      <c r="W2727" t="s">
        <v>5940</v>
      </c>
      <c r="X2727">
        <v>85</v>
      </c>
      <c r="Z2727">
        <v>3141702</v>
      </c>
      <c r="AB2727" t="s">
        <v>5940</v>
      </c>
      <c r="AC2727">
        <v>3141702</v>
      </c>
      <c r="AD2727" t="s">
        <v>4558</v>
      </c>
      <c r="AE2727" t="s">
        <v>5940</v>
      </c>
      <c r="AF2727">
        <v>3141702</v>
      </c>
      <c r="AG2727" t="s">
        <v>4558</v>
      </c>
      <c r="AH2727">
        <v>4950</v>
      </c>
      <c r="AI2727">
        <v>3141702</v>
      </c>
      <c r="AJ2727" t="s">
        <v>4558</v>
      </c>
      <c r="AK2727">
        <v>87</v>
      </c>
      <c r="AL2727">
        <v>3141702</v>
      </c>
      <c r="AM2727" t="s">
        <v>4558</v>
      </c>
      <c r="AN2727" t="s">
        <v>5940</v>
      </c>
      <c r="AO2727">
        <v>0</v>
      </c>
      <c r="AP2727">
        <v>3148004</v>
      </c>
      <c r="AQ2727" t="s">
        <v>4637</v>
      </c>
      <c r="AR2727">
        <v>72000</v>
      </c>
    </row>
    <row r="2728" spans="1:44" x14ac:dyDescent="0.25">
      <c r="A2728">
        <v>3544509</v>
      </c>
      <c r="B2728">
        <v>2</v>
      </c>
      <c r="C2728" t="s">
        <v>891</v>
      </c>
      <c r="D2728" t="s">
        <v>3526</v>
      </c>
      <c r="E2728" t="s">
        <v>5940</v>
      </c>
      <c r="F2728" t="s">
        <v>5940</v>
      </c>
      <c r="G2728">
        <v>2800</v>
      </c>
      <c r="H2728">
        <v>30</v>
      </c>
      <c r="I2728">
        <v>15</v>
      </c>
      <c r="J2728">
        <v>84</v>
      </c>
      <c r="K2728">
        <v>0</v>
      </c>
      <c r="L2728">
        <v>0</v>
      </c>
      <c r="M2728">
        <v>2034</v>
      </c>
      <c r="N2728">
        <v>30</v>
      </c>
      <c r="O2728">
        <v>66</v>
      </c>
      <c r="P2728">
        <v>108</v>
      </c>
      <c r="R2728">
        <v>3544509</v>
      </c>
      <c r="S2728" t="s">
        <v>5940</v>
      </c>
      <c r="T2728" t="s">
        <v>5940</v>
      </c>
      <c r="U2728">
        <v>2800</v>
      </c>
      <c r="V2728">
        <v>30</v>
      </c>
      <c r="W2728">
        <v>15</v>
      </c>
      <c r="X2728">
        <v>84</v>
      </c>
      <c r="Z2728">
        <v>3141801</v>
      </c>
      <c r="AB2728" t="s">
        <v>5940</v>
      </c>
      <c r="AC2728">
        <v>3141801</v>
      </c>
      <c r="AD2728" t="s">
        <v>4559</v>
      </c>
      <c r="AE2728">
        <v>30</v>
      </c>
      <c r="AF2728">
        <v>3141801</v>
      </c>
      <c r="AG2728" t="s">
        <v>4559</v>
      </c>
      <c r="AH2728">
        <v>10000</v>
      </c>
      <c r="AI2728">
        <v>3141801</v>
      </c>
      <c r="AJ2728" t="s">
        <v>4559</v>
      </c>
      <c r="AK2728">
        <v>228</v>
      </c>
      <c r="AL2728">
        <v>3141801</v>
      </c>
      <c r="AM2728" t="s">
        <v>4559</v>
      </c>
      <c r="AN2728" t="s">
        <v>5940</v>
      </c>
      <c r="AO2728">
        <v>0</v>
      </c>
      <c r="AP2728">
        <v>3148103</v>
      </c>
      <c r="AQ2728" t="s">
        <v>4638</v>
      </c>
      <c r="AR2728">
        <v>65550</v>
      </c>
    </row>
    <row r="2729" spans="1:44" x14ac:dyDescent="0.25">
      <c r="A2729">
        <v>3544608</v>
      </c>
      <c r="B2729">
        <v>2</v>
      </c>
      <c r="C2729" t="s">
        <v>891</v>
      </c>
      <c r="D2729" t="s">
        <v>3527</v>
      </c>
      <c r="E2729">
        <v>118532</v>
      </c>
      <c r="F2729">
        <v>1050</v>
      </c>
      <c r="G2729">
        <v>7540</v>
      </c>
      <c r="H2729" t="s">
        <v>5940</v>
      </c>
      <c r="I2729" t="s">
        <v>5940</v>
      </c>
      <c r="J2729">
        <v>14</v>
      </c>
      <c r="K2729">
        <v>152960</v>
      </c>
      <c r="L2729">
        <v>910</v>
      </c>
      <c r="M2729">
        <v>7200</v>
      </c>
      <c r="N2729">
        <v>0</v>
      </c>
      <c r="O2729">
        <v>0</v>
      </c>
      <c r="P2729">
        <v>19</v>
      </c>
      <c r="R2729">
        <v>3544608</v>
      </c>
      <c r="S2729">
        <v>118532</v>
      </c>
      <c r="T2729">
        <v>1050</v>
      </c>
      <c r="U2729">
        <v>7540</v>
      </c>
      <c r="V2729" t="s">
        <v>5940</v>
      </c>
      <c r="W2729" t="s">
        <v>5940</v>
      </c>
      <c r="X2729">
        <v>14</v>
      </c>
      <c r="Z2729">
        <v>3141900</v>
      </c>
      <c r="AB2729" t="s">
        <v>5940</v>
      </c>
      <c r="AC2729">
        <v>3141900</v>
      </c>
      <c r="AD2729" t="s">
        <v>4560</v>
      </c>
      <c r="AE2729" t="s">
        <v>5940</v>
      </c>
      <c r="AF2729">
        <v>3141900</v>
      </c>
      <c r="AG2729" t="s">
        <v>4560</v>
      </c>
      <c r="AH2729" t="s">
        <v>5940</v>
      </c>
      <c r="AI2729">
        <v>3141900</v>
      </c>
      <c r="AJ2729" t="s">
        <v>4560</v>
      </c>
      <c r="AK2729">
        <v>265</v>
      </c>
      <c r="AL2729">
        <v>3141900</v>
      </c>
      <c r="AM2729" t="s">
        <v>4560</v>
      </c>
      <c r="AN2729" t="s">
        <v>5940</v>
      </c>
      <c r="AO2729">
        <v>0</v>
      </c>
      <c r="AP2729">
        <v>3148202</v>
      </c>
      <c r="AQ2729" t="s">
        <v>4639</v>
      </c>
      <c r="AR2729">
        <v>200</v>
      </c>
    </row>
    <row r="2730" spans="1:44" x14ac:dyDescent="0.25">
      <c r="A2730">
        <v>3544707</v>
      </c>
      <c r="B2730">
        <v>2</v>
      </c>
      <c r="C2730" t="s">
        <v>891</v>
      </c>
      <c r="D2730" t="s">
        <v>3528</v>
      </c>
      <c r="E2730">
        <v>147266</v>
      </c>
      <c r="F2730">
        <v>287</v>
      </c>
      <c r="G2730">
        <v>1290</v>
      </c>
      <c r="H2730">
        <v>270</v>
      </c>
      <c r="I2730" t="s">
        <v>5940</v>
      </c>
      <c r="J2730">
        <v>50</v>
      </c>
      <c r="K2730">
        <v>195000</v>
      </c>
      <c r="L2730">
        <v>0</v>
      </c>
      <c r="M2730">
        <v>630</v>
      </c>
      <c r="N2730">
        <v>12</v>
      </c>
      <c r="O2730">
        <v>0</v>
      </c>
      <c r="P2730">
        <v>0</v>
      </c>
      <c r="R2730">
        <v>3544707</v>
      </c>
      <c r="S2730">
        <v>147266</v>
      </c>
      <c r="T2730">
        <v>287</v>
      </c>
      <c r="U2730">
        <v>1290</v>
      </c>
      <c r="V2730">
        <v>270</v>
      </c>
      <c r="W2730" t="s">
        <v>5940</v>
      </c>
      <c r="X2730">
        <v>50</v>
      </c>
      <c r="Z2730">
        <v>3142007</v>
      </c>
      <c r="AB2730" t="s">
        <v>5940</v>
      </c>
      <c r="AC2730">
        <v>3142007</v>
      </c>
      <c r="AD2730" t="s">
        <v>4561</v>
      </c>
      <c r="AE2730" t="s">
        <v>5940</v>
      </c>
      <c r="AF2730">
        <v>3142007</v>
      </c>
      <c r="AG2730" t="s">
        <v>4561</v>
      </c>
      <c r="AH2730">
        <v>6000</v>
      </c>
      <c r="AI2730">
        <v>3142007</v>
      </c>
      <c r="AJ2730" t="s">
        <v>4561</v>
      </c>
      <c r="AK2730">
        <v>272</v>
      </c>
      <c r="AL2730">
        <v>3142007</v>
      </c>
      <c r="AM2730" t="s">
        <v>4561</v>
      </c>
      <c r="AN2730" t="s">
        <v>5940</v>
      </c>
      <c r="AO2730">
        <v>0</v>
      </c>
      <c r="AP2730">
        <v>3148301</v>
      </c>
      <c r="AQ2730" t="s">
        <v>4640</v>
      </c>
      <c r="AR2730">
        <v>7500</v>
      </c>
    </row>
    <row r="2731" spans="1:44" x14ac:dyDescent="0.25">
      <c r="A2731">
        <v>3544806</v>
      </c>
      <c r="B2731">
        <v>2</v>
      </c>
      <c r="C2731" t="s">
        <v>891</v>
      </c>
      <c r="D2731" t="s">
        <v>3529</v>
      </c>
      <c r="E2731">
        <v>183561</v>
      </c>
      <c r="F2731" t="s">
        <v>5940</v>
      </c>
      <c r="G2731">
        <v>7248</v>
      </c>
      <c r="H2731" t="s">
        <v>5940</v>
      </c>
      <c r="I2731">
        <v>20</v>
      </c>
      <c r="J2731">
        <v>1031</v>
      </c>
      <c r="K2731">
        <v>385000</v>
      </c>
      <c r="L2731">
        <v>0</v>
      </c>
      <c r="M2731">
        <v>3450</v>
      </c>
      <c r="N2731">
        <v>0</v>
      </c>
      <c r="O2731">
        <v>0</v>
      </c>
      <c r="P2731">
        <v>0</v>
      </c>
      <c r="R2731">
        <v>3544806</v>
      </c>
      <c r="S2731">
        <v>183561</v>
      </c>
      <c r="T2731" t="s">
        <v>5940</v>
      </c>
      <c r="U2731">
        <v>7248</v>
      </c>
      <c r="V2731" t="s">
        <v>5940</v>
      </c>
      <c r="W2731">
        <v>20</v>
      </c>
      <c r="X2731">
        <v>1031</v>
      </c>
      <c r="Z2731">
        <v>3142106</v>
      </c>
      <c r="AB2731" t="s">
        <v>5940</v>
      </c>
      <c r="AC2731">
        <v>3142106</v>
      </c>
      <c r="AD2731" t="s">
        <v>4562</v>
      </c>
      <c r="AE2731">
        <v>375</v>
      </c>
      <c r="AF2731">
        <v>3142106</v>
      </c>
      <c r="AG2731" t="s">
        <v>4562</v>
      </c>
      <c r="AH2731">
        <v>5600</v>
      </c>
      <c r="AI2731">
        <v>3142106</v>
      </c>
      <c r="AJ2731" t="s">
        <v>4562</v>
      </c>
      <c r="AK2731">
        <v>125</v>
      </c>
      <c r="AL2731">
        <v>3142106</v>
      </c>
      <c r="AM2731" t="s">
        <v>4562</v>
      </c>
      <c r="AN2731" t="s">
        <v>5940</v>
      </c>
      <c r="AO2731">
        <v>0</v>
      </c>
      <c r="AP2731">
        <v>3148400</v>
      </c>
      <c r="AQ2731" t="s">
        <v>4641</v>
      </c>
      <c r="AR2731">
        <v>2850</v>
      </c>
    </row>
    <row r="2732" spans="1:44" x14ac:dyDescent="0.25">
      <c r="A2732">
        <v>3544905</v>
      </c>
      <c r="B2732">
        <v>2</v>
      </c>
      <c r="C2732" t="s">
        <v>891</v>
      </c>
      <c r="D2732" t="s">
        <v>3530</v>
      </c>
      <c r="E2732">
        <v>1575379</v>
      </c>
      <c r="F2732">
        <v>5520</v>
      </c>
      <c r="G2732">
        <v>1440</v>
      </c>
      <c r="H2732" t="s">
        <v>5940</v>
      </c>
      <c r="I2732">
        <v>45</v>
      </c>
      <c r="J2732" t="s">
        <v>5940</v>
      </c>
      <c r="K2732">
        <v>1946646</v>
      </c>
      <c r="L2732">
        <v>10800</v>
      </c>
      <c r="M2732">
        <v>4142</v>
      </c>
      <c r="N2732">
        <v>0</v>
      </c>
      <c r="O2732">
        <v>45</v>
      </c>
      <c r="P2732">
        <v>0</v>
      </c>
      <c r="R2732">
        <v>3544905</v>
      </c>
      <c r="S2732">
        <v>1575379</v>
      </c>
      <c r="T2732">
        <v>5520</v>
      </c>
      <c r="U2732">
        <v>1440</v>
      </c>
      <c r="V2732" t="s">
        <v>5940</v>
      </c>
      <c r="W2732">
        <v>45</v>
      </c>
      <c r="X2732" t="s">
        <v>5940</v>
      </c>
      <c r="Z2732">
        <v>3142205</v>
      </c>
      <c r="AB2732" t="s">
        <v>5940</v>
      </c>
      <c r="AC2732">
        <v>3142205</v>
      </c>
      <c r="AD2732" t="s">
        <v>4563</v>
      </c>
      <c r="AE2732">
        <v>1125</v>
      </c>
      <c r="AF2732">
        <v>3142205</v>
      </c>
      <c r="AG2732" t="s">
        <v>4563</v>
      </c>
      <c r="AH2732">
        <v>15000</v>
      </c>
      <c r="AI2732">
        <v>3142205</v>
      </c>
      <c r="AJ2732" t="s">
        <v>4563</v>
      </c>
      <c r="AK2732">
        <v>66</v>
      </c>
      <c r="AL2732">
        <v>3142205</v>
      </c>
      <c r="AM2732" t="s">
        <v>4563</v>
      </c>
      <c r="AN2732" t="s">
        <v>5940</v>
      </c>
      <c r="AO2732">
        <v>0</v>
      </c>
      <c r="AP2732">
        <v>3148509</v>
      </c>
      <c r="AQ2732" t="s">
        <v>4642</v>
      </c>
      <c r="AR2732">
        <v>440</v>
      </c>
    </row>
    <row r="2733" spans="1:44" x14ac:dyDescent="0.25">
      <c r="A2733">
        <v>3545001</v>
      </c>
      <c r="B2733">
        <v>2</v>
      </c>
      <c r="C2733" t="s">
        <v>891</v>
      </c>
      <c r="D2733" t="s">
        <v>3531</v>
      </c>
      <c r="E2733" t="s">
        <v>5940</v>
      </c>
      <c r="F2733" t="s">
        <v>5940</v>
      </c>
      <c r="G2733">
        <v>480</v>
      </c>
      <c r="H2733" t="s">
        <v>5940</v>
      </c>
      <c r="I2733" t="s">
        <v>5940</v>
      </c>
      <c r="J2733">
        <v>72</v>
      </c>
      <c r="K2733">
        <v>0</v>
      </c>
      <c r="L2733">
        <v>0</v>
      </c>
      <c r="M2733">
        <v>628</v>
      </c>
      <c r="N2733">
        <v>0</v>
      </c>
      <c r="O2733">
        <v>0</v>
      </c>
      <c r="P2733">
        <v>168</v>
      </c>
      <c r="R2733">
        <v>3545001</v>
      </c>
      <c r="S2733" t="s">
        <v>5940</v>
      </c>
      <c r="T2733" t="s">
        <v>5940</v>
      </c>
      <c r="U2733">
        <v>480</v>
      </c>
      <c r="V2733" t="s">
        <v>5940</v>
      </c>
      <c r="W2733" t="s">
        <v>5940</v>
      </c>
      <c r="X2733">
        <v>72</v>
      </c>
      <c r="Z2733">
        <v>3142254</v>
      </c>
      <c r="AB2733" t="s">
        <v>5940</v>
      </c>
      <c r="AC2733">
        <v>3142254</v>
      </c>
      <c r="AD2733" t="s">
        <v>4564</v>
      </c>
      <c r="AE2733">
        <v>50</v>
      </c>
      <c r="AF2733">
        <v>3142254</v>
      </c>
      <c r="AG2733" t="s">
        <v>4564</v>
      </c>
      <c r="AH2733">
        <v>6750</v>
      </c>
      <c r="AI2733">
        <v>3142254</v>
      </c>
      <c r="AJ2733" t="s">
        <v>4564</v>
      </c>
      <c r="AK2733">
        <v>46</v>
      </c>
      <c r="AL2733">
        <v>3142254</v>
      </c>
      <c r="AM2733" t="s">
        <v>4564</v>
      </c>
      <c r="AN2733" t="s">
        <v>5940</v>
      </c>
      <c r="AO2733">
        <v>0</v>
      </c>
      <c r="AP2733">
        <v>3148608</v>
      </c>
      <c r="AQ2733" t="s">
        <v>4643</v>
      </c>
      <c r="AR2733">
        <v>9600</v>
      </c>
    </row>
    <row r="2734" spans="1:44" x14ac:dyDescent="0.25">
      <c r="A2734">
        <v>3545100</v>
      </c>
      <c r="B2734">
        <v>2</v>
      </c>
      <c r="C2734" t="s">
        <v>891</v>
      </c>
      <c r="D2734" t="s">
        <v>3532</v>
      </c>
      <c r="E2734">
        <v>323967</v>
      </c>
      <c r="F2734" t="s">
        <v>5940</v>
      </c>
      <c r="G2734">
        <v>2976</v>
      </c>
      <c r="H2734">
        <v>45</v>
      </c>
      <c r="I2734">
        <v>60</v>
      </c>
      <c r="J2734">
        <v>162</v>
      </c>
      <c r="K2734">
        <v>360000</v>
      </c>
      <c r="L2734">
        <v>144</v>
      </c>
      <c r="M2734">
        <v>2520</v>
      </c>
      <c r="N2734">
        <v>99</v>
      </c>
      <c r="O2734">
        <v>0</v>
      </c>
      <c r="P2734">
        <v>0</v>
      </c>
      <c r="R2734">
        <v>3545100</v>
      </c>
      <c r="S2734">
        <v>323967</v>
      </c>
      <c r="T2734" t="s">
        <v>5940</v>
      </c>
      <c r="U2734">
        <v>2976</v>
      </c>
      <c r="V2734">
        <v>45</v>
      </c>
      <c r="W2734">
        <v>60</v>
      </c>
      <c r="X2734">
        <v>162</v>
      </c>
      <c r="Z2734">
        <v>3142304</v>
      </c>
      <c r="AB2734" t="s">
        <v>5940</v>
      </c>
      <c r="AC2734">
        <v>3142304</v>
      </c>
      <c r="AD2734" t="s">
        <v>4565</v>
      </c>
      <c r="AE2734" t="s">
        <v>5940</v>
      </c>
      <c r="AF2734">
        <v>3142304</v>
      </c>
      <c r="AG2734" t="s">
        <v>4565</v>
      </c>
      <c r="AH2734">
        <v>770</v>
      </c>
      <c r="AI2734">
        <v>3142304</v>
      </c>
      <c r="AJ2734" t="s">
        <v>4565</v>
      </c>
      <c r="AK2734">
        <v>26</v>
      </c>
      <c r="AL2734">
        <v>3142304</v>
      </c>
      <c r="AM2734" t="s">
        <v>4565</v>
      </c>
      <c r="AN2734" t="s">
        <v>5940</v>
      </c>
      <c r="AO2734">
        <v>0</v>
      </c>
      <c r="AP2734">
        <v>3148707</v>
      </c>
      <c r="AQ2734" t="s">
        <v>4644</v>
      </c>
      <c r="AR2734">
        <v>560</v>
      </c>
    </row>
    <row r="2735" spans="1:44" x14ac:dyDescent="0.25">
      <c r="A2735">
        <v>3545159</v>
      </c>
      <c r="B2735">
        <v>2</v>
      </c>
      <c r="C2735" t="s">
        <v>891</v>
      </c>
      <c r="D2735" t="s">
        <v>3533</v>
      </c>
      <c r="E2735">
        <v>280275</v>
      </c>
      <c r="F2735" t="s">
        <v>5940</v>
      </c>
      <c r="G2735">
        <v>300</v>
      </c>
      <c r="H2735" t="s">
        <v>5940</v>
      </c>
      <c r="I2735">
        <v>15</v>
      </c>
      <c r="J2735" t="s">
        <v>5940</v>
      </c>
      <c r="K2735">
        <v>390400</v>
      </c>
      <c r="L2735">
        <v>0</v>
      </c>
      <c r="M2735">
        <v>157</v>
      </c>
      <c r="N2735">
        <v>0</v>
      </c>
      <c r="O2735">
        <v>16</v>
      </c>
      <c r="P2735">
        <v>0</v>
      </c>
      <c r="R2735">
        <v>3545159</v>
      </c>
      <c r="S2735">
        <v>280275</v>
      </c>
      <c r="T2735" t="s">
        <v>5940</v>
      </c>
      <c r="U2735">
        <v>300</v>
      </c>
      <c r="V2735" t="s">
        <v>5940</v>
      </c>
      <c r="W2735">
        <v>15</v>
      </c>
      <c r="X2735" t="s">
        <v>5940</v>
      </c>
      <c r="Z2735">
        <v>3142403</v>
      </c>
      <c r="AB2735" t="s">
        <v>5940</v>
      </c>
      <c r="AC2735">
        <v>3142403</v>
      </c>
      <c r="AD2735" t="s">
        <v>4566</v>
      </c>
      <c r="AE2735">
        <v>120</v>
      </c>
      <c r="AF2735">
        <v>3142403</v>
      </c>
      <c r="AG2735" t="s">
        <v>4566</v>
      </c>
      <c r="AH2735" t="s">
        <v>5940</v>
      </c>
      <c r="AI2735">
        <v>3142403</v>
      </c>
      <c r="AJ2735" t="s">
        <v>4566</v>
      </c>
      <c r="AK2735">
        <v>143</v>
      </c>
      <c r="AL2735">
        <v>3142403</v>
      </c>
      <c r="AM2735" t="s">
        <v>4566</v>
      </c>
      <c r="AN2735">
        <v>1500</v>
      </c>
      <c r="AO2735">
        <v>0</v>
      </c>
      <c r="AP2735">
        <v>3148756</v>
      </c>
      <c r="AQ2735" t="s">
        <v>4645</v>
      </c>
      <c r="AR2735">
        <v>2125</v>
      </c>
    </row>
    <row r="2736" spans="1:44" x14ac:dyDescent="0.25">
      <c r="A2736">
        <v>3545209</v>
      </c>
      <c r="B2736">
        <v>2</v>
      </c>
      <c r="C2736" t="s">
        <v>891</v>
      </c>
      <c r="D2736" t="s">
        <v>3534</v>
      </c>
      <c r="E2736">
        <v>62578</v>
      </c>
      <c r="F2736" t="s">
        <v>5940</v>
      </c>
      <c r="G2736">
        <v>1200</v>
      </c>
      <c r="H2736" t="s">
        <v>5940</v>
      </c>
      <c r="I2736">
        <v>12</v>
      </c>
      <c r="J2736">
        <v>66</v>
      </c>
      <c r="K2736">
        <v>56000</v>
      </c>
      <c r="L2736">
        <v>0</v>
      </c>
      <c r="M2736">
        <v>1080</v>
      </c>
      <c r="N2736">
        <v>0</v>
      </c>
      <c r="O2736">
        <v>10</v>
      </c>
      <c r="P2736">
        <v>64</v>
      </c>
      <c r="R2736">
        <v>3545209</v>
      </c>
      <c r="S2736">
        <v>62578</v>
      </c>
      <c r="T2736" t="s">
        <v>5940</v>
      </c>
      <c r="U2736">
        <v>1200</v>
      </c>
      <c r="V2736" t="s">
        <v>5940</v>
      </c>
      <c r="W2736">
        <v>12</v>
      </c>
      <c r="X2736">
        <v>66</v>
      </c>
      <c r="Z2736">
        <v>3142502</v>
      </c>
      <c r="AB2736" t="s">
        <v>5940</v>
      </c>
      <c r="AC2736">
        <v>3142502</v>
      </c>
      <c r="AD2736" t="s">
        <v>4567</v>
      </c>
      <c r="AE2736">
        <v>8</v>
      </c>
      <c r="AF2736">
        <v>3142502</v>
      </c>
      <c r="AG2736" t="s">
        <v>4567</v>
      </c>
      <c r="AH2736" t="s">
        <v>5940</v>
      </c>
      <c r="AI2736">
        <v>3142502</v>
      </c>
      <c r="AJ2736" t="s">
        <v>4567</v>
      </c>
      <c r="AK2736">
        <v>4</v>
      </c>
      <c r="AL2736">
        <v>3142502</v>
      </c>
      <c r="AM2736" t="s">
        <v>4567</v>
      </c>
      <c r="AN2736" t="s">
        <v>5940</v>
      </c>
      <c r="AO2736">
        <v>0</v>
      </c>
      <c r="AP2736">
        <v>3148806</v>
      </c>
      <c r="AQ2736" t="s">
        <v>4646</v>
      </c>
      <c r="AR2736">
        <v>2400</v>
      </c>
    </row>
    <row r="2737" spans="1:44" x14ac:dyDescent="0.25">
      <c r="A2737">
        <v>3545308</v>
      </c>
      <c r="B2737">
        <v>2</v>
      </c>
      <c r="C2737" t="s">
        <v>891</v>
      </c>
      <c r="D2737" t="s">
        <v>3535</v>
      </c>
      <c r="E2737">
        <v>17522</v>
      </c>
      <c r="F2737" t="s">
        <v>5940</v>
      </c>
      <c r="G2737">
        <v>17910</v>
      </c>
      <c r="H2737" t="s">
        <v>5940</v>
      </c>
      <c r="I2737">
        <v>86</v>
      </c>
      <c r="J2737">
        <v>813</v>
      </c>
      <c r="K2737">
        <v>17522</v>
      </c>
      <c r="L2737">
        <v>0</v>
      </c>
      <c r="M2737">
        <v>16668</v>
      </c>
      <c r="N2737">
        <v>0</v>
      </c>
      <c r="O2737">
        <v>86</v>
      </c>
      <c r="P2737">
        <v>825</v>
      </c>
      <c r="R2737">
        <v>3545308</v>
      </c>
      <c r="S2737">
        <v>17522</v>
      </c>
      <c r="T2737" t="s">
        <v>5940</v>
      </c>
      <c r="U2737">
        <v>17910</v>
      </c>
      <c r="V2737" t="s">
        <v>5940</v>
      </c>
      <c r="W2737">
        <v>86</v>
      </c>
      <c r="X2737">
        <v>813</v>
      </c>
      <c r="Z2737">
        <v>3142601</v>
      </c>
      <c r="AB2737" t="s">
        <v>5940</v>
      </c>
      <c r="AC2737">
        <v>3142601</v>
      </c>
      <c r="AD2737" t="s">
        <v>4568</v>
      </c>
      <c r="AE2737">
        <v>900</v>
      </c>
      <c r="AF2737">
        <v>3142601</v>
      </c>
      <c r="AG2737" t="s">
        <v>4568</v>
      </c>
      <c r="AH2737">
        <v>1000</v>
      </c>
      <c r="AI2737">
        <v>3142601</v>
      </c>
      <c r="AJ2737" t="s">
        <v>4568</v>
      </c>
      <c r="AK2737">
        <v>240</v>
      </c>
      <c r="AL2737">
        <v>3142601</v>
      </c>
      <c r="AM2737" t="s">
        <v>4568</v>
      </c>
      <c r="AN2737" t="s">
        <v>5940</v>
      </c>
      <c r="AO2737">
        <v>0</v>
      </c>
      <c r="AP2737">
        <v>3148905</v>
      </c>
      <c r="AQ2737" t="s">
        <v>4647</v>
      </c>
      <c r="AR2737">
        <v>1890</v>
      </c>
    </row>
    <row r="2738" spans="1:44" x14ac:dyDescent="0.25">
      <c r="A2738">
        <v>3545407</v>
      </c>
      <c r="B2738">
        <v>2</v>
      </c>
      <c r="C2738" t="s">
        <v>891</v>
      </c>
      <c r="D2738" t="s">
        <v>3536</v>
      </c>
      <c r="E2738">
        <v>129327</v>
      </c>
      <c r="F2738">
        <v>10000</v>
      </c>
      <c r="G2738">
        <v>36180</v>
      </c>
      <c r="H2738" t="s">
        <v>5940</v>
      </c>
      <c r="I2738">
        <v>60</v>
      </c>
      <c r="J2738">
        <v>2600</v>
      </c>
      <c r="K2738">
        <v>160000</v>
      </c>
      <c r="L2738">
        <v>8400</v>
      </c>
      <c r="M2738">
        <v>45600</v>
      </c>
      <c r="N2738">
        <v>0</v>
      </c>
      <c r="O2738">
        <v>37</v>
      </c>
      <c r="P2738">
        <v>1500</v>
      </c>
      <c r="R2738">
        <v>3545407</v>
      </c>
      <c r="S2738">
        <v>129327</v>
      </c>
      <c r="T2738">
        <v>10000</v>
      </c>
      <c r="U2738">
        <v>36180</v>
      </c>
      <c r="V2738" t="s">
        <v>5940</v>
      </c>
      <c r="W2738">
        <v>60</v>
      </c>
      <c r="X2738">
        <v>2600</v>
      </c>
      <c r="Z2738">
        <v>3142700</v>
      </c>
      <c r="AB2738">
        <v>1440</v>
      </c>
      <c r="AC2738">
        <v>3142700</v>
      </c>
      <c r="AD2738" t="s">
        <v>4569</v>
      </c>
      <c r="AE2738">
        <v>80</v>
      </c>
      <c r="AF2738">
        <v>3142700</v>
      </c>
      <c r="AG2738" t="s">
        <v>4569</v>
      </c>
      <c r="AH2738">
        <v>4800</v>
      </c>
      <c r="AI2738">
        <v>3142700</v>
      </c>
      <c r="AJ2738" t="s">
        <v>4569</v>
      </c>
      <c r="AK2738">
        <v>108</v>
      </c>
      <c r="AL2738">
        <v>3142700</v>
      </c>
      <c r="AM2738" t="s">
        <v>4569</v>
      </c>
      <c r="AN2738" t="s">
        <v>5940</v>
      </c>
      <c r="AO2738">
        <v>0</v>
      </c>
      <c r="AP2738">
        <v>3149002</v>
      </c>
      <c r="AQ2738" t="s">
        <v>4648</v>
      </c>
      <c r="AR2738">
        <v>264</v>
      </c>
    </row>
    <row r="2739" spans="1:44" x14ac:dyDescent="0.25">
      <c r="A2739">
        <v>3545506</v>
      </c>
      <c r="B2739">
        <v>2</v>
      </c>
      <c r="C2739" t="s">
        <v>891</v>
      </c>
      <c r="D2739" t="s">
        <v>3537</v>
      </c>
      <c r="E2739" t="s">
        <v>5940</v>
      </c>
      <c r="F2739">
        <v>30360</v>
      </c>
      <c r="G2739">
        <v>29400</v>
      </c>
      <c r="H2739">
        <v>120</v>
      </c>
      <c r="I2739">
        <v>42</v>
      </c>
      <c r="J2739" t="s">
        <v>5940</v>
      </c>
      <c r="K2739">
        <v>1360000</v>
      </c>
      <c r="L2739">
        <v>8065</v>
      </c>
      <c r="M2739">
        <v>9160</v>
      </c>
      <c r="N2739">
        <v>0</v>
      </c>
      <c r="O2739">
        <v>0</v>
      </c>
      <c r="P2739">
        <v>0</v>
      </c>
      <c r="R2739">
        <v>3545506</v>
      </c>
      <c r="S2739" t="s">
        <v>5940</v>
      </c>
      <c r="T2739">
        <v>30360</v>
      </c>
      <c r="U2739">
        <v>29400</v>
      </c>
      <c r="V2739">
        <v>120</v>
      </c>
      <c r="W2739">
        <v>42</v>
      </c>
      <c r="X2739" t="s">
        <v>5940</v>
      </c>
      <c r="Z2739">
        <v>3142809</v>
      </c>
      <c r="AB2739">
        <v>1100</v>
      </c>
      <c r="AC2739">
        <v>3142809</v>
      </c>
      <c r="AD2739" t="s">
        <v>4570</v>
      </c>
      <c r="AE2739">
        <v>510</v>
      </c>
      <c r="AF2739">
        <v>3142809</v>
      </c>
      <c r="AG2739" t="s">
        <v>4570</v>
      </c>
      <c r="AH2739">
        <v>576000</v>
      </c>
      <c r="AI2739">
        <v>3142809</v>
      </c>
      <c r="AJ2739" t="s">
        <v>4570</v>
      </c>
      <c r="AK2739">
        <v>1787</v>
      </c>
      <c r="AL2739">
        <v>3142809</v>
      </c>
      <c r="AM2739" t="s">
        <v>4570</v>
      </c>
      <c r="AN2739">
        <v>92000</v>
      </c>
      <c r="AO2739">
        <v>0</v>
      </c>
      <c r="AP2739">
        <v>3149101</v>
      </c>
      <c r="AQ2739" t="s">
        <v>4649</v>
      </c>
      <c r="AR2739">
        <v>4500</v>
      </c>
    </row>
    <row r="2740" spans="1:44" x14ac:dyDescent="0.25">
      <c r="A2740">
        <v>3545605</v>
      </c>
      <c r="B2740">
        <v>2</v>
      </c>
      <c r="C2740" t="s">
        <v>891</v>
      </c>
      <c r="D2740" t="s">
        <v>3538</v>
      </c>
      <c r="E2740">
        <v>1328444</v>
      </c>
      <c r="F2740" t="s">
        <v>5940</v>
      </c>
      <c r="G2740">
        <v>576</v>
      </c>
      <c r="H2740" t="s">
        <v>5940</v>
      </c>
      <c r="I2740" t="s">
        <v>5940</v>
      </c>
      <c r="J2740" t="s">
        <v>5940</v>
      </c>
      <c r="K2740">
        <v>1440000</v>
      </c>
      <c r="L2740">
        <v>0</v>
      </c>
      <c r="M2740">
        <v>540</v>
      </c>
      <c r="N2740">
        <v>0</v>
      </c>
      <c r="O2740">
        <v>0</v>
      </c>
      <c r="P2740">
        <v>0</v>
      </c>
      <c r="R2740">
        <v>3545605</v>
      </c>
      <c r="S2740">
        <v>1328444</v>
      </c>
      <c r="T2740" t="s">
        <v>5940</v>
      </c>
      <c r="U2740">
        <v>576</v>
      </c>
      <c r="V2740" t="s">
        <v>5940</v>
      </c>
      <c r="W2740" t="s">
        <v>5940</v>
      </c>
      <c r="X2740" t="s">
        <v>5940</v>
      </c>
      <c r="Z2740">
        <v>3142908</v>
      </c>
      <c r="AB2740">
        <v>2625</v>
      </c>
      <c r="AC2740">
        <v>3142908</v>
      </c>
      <c r="AD2740" t="s">
        <v>4571</v>
      </c>
      <c r="AE2740">
        <v>53</v>
      </c>
      <c r="AF2740">
        <v>3142908</v>
      </c>
      <c r="AG2740" t="s">
        <v>4571</v>
      </c>
      <c r="AH2740">
        <v>700</v>
      </c>
      <c r="AI2740">
        <v>3142908</v>
      </c>
      <c r="AJ2740" t="s">
        <v>4571</v>
      </c>
      <c r="AK2740">
        <v>650</v>
      </c>
      <c r="AL2740">
        <v>3142908</v>
      </c>
      <c r="AM2740" t="s">
        <v>4571</v>
      </c>
      <c r="AN2740" t="s">
        <v>5940</v>
      </c>
      <c r="AO2740">
        <v>0</v>
      </c>
      <c r="AP2740">
        <v>3149150</v>
      </c>
      <c r="AQ2740" t="s">
        <v>4650</v>
      </c>
      <c r="AR2740">
        <v>288</v>
      </c>
    </row>
    <row r="2741" spans="1:44" x14ac:dyDescent="0.25">
      <c r="A2741">
        <v>3545704</v>
      </c>
      <c r="B2741">
        <v>2</v>
      </c>
      <c r="C2741" t="s">
        <v>891</v>
      </c>
      <c r="D2741" t="s">
        <v>3539</v>
      </c>
      <c r="E2741" t="s">
        <v>5940</v>
      </c>
      <c r="F2741" t="s">
        <v>5940</v>
      </c>
      <c r="G2741">
        <v>735</v>
      </c>
      <c r="H2741">
        <v>2904</v>
      </c>
      <c r="I2741" t="s">
        <v>5940</v>
      </c>
      <c r="J2741">
        <v>36</v>
      </c>
      <c r="K2741">
        <v>50670</v>
      </c>
      <c r="L2741">
        <v>0</v>
      </c>
      <c r="M2741">
        <v>1400</v>
      </c>
      <c r="N2741">
        <v>0</v>
      </c>
      <c r="O2741">
        <v>0</v>
      </c>
      <c r="P2741">
        <v>0</v>
      </c>
      <c r="R2741">
        <v>3545704</v>
      </c>
      <c r="S2741" t="s">
        <v>5940</v>
      </c>
      <c r="T2741" t="s">
        <v>5940</v>
      </c>
      <c r="U2741">
        <v>735</v>
      </c>
      <c r="V2741">
        <v>2904</v>
      </c>
      <c r="W2741" t="s">
        <v>5940</v>
      </c>
      <c r="X2741">
        <v>36</v>
      </c>
      <c r="Z2741">
        <v>3143005</v>
      </c>
      <c r="AB2741" t="s">
        <v>5940</v>
      </c>
      <c r="AC2741">
        <v>3143005</v>
      </c>
      <c r="AD2741" t="s">
        <v>4572</v>
      </c>
      <c r="AE2741">
        <v>595</v>
      </c>
      <c r="AF2741">
        <v>3143005</v>
      </c>
      <c r="AG2741" t="s">
        <v>4572</v>
      </c>
      <c r="AH2741">
        <v>404514</v>
      </c>
      <c r="AI2741">
        <v>3143005</v>
      </c>
      <c r="AJ2741" t="s">
        <v>4572</v>
      </c>
      <c r="AK2741">
        <v>690</v>
      </c>
      <c r="AL2741">
        <v>3143005</v>
      </c>
      <c r="AM2741" t="s">
        <v>4572</v>
      </c>
      <c r="AN2741" t="s">
        <v>5940</v>
      </c>
      <c r="AO2741">
        <v>0</v>
      </c>
      <c r="AP2741">
        <v>3149200</v>
      </c>
      <c r="AQ2741" t="s">
        <v>4651</v>
      </c>
      <c r="AR2741">
        <v>21000</v>
      </c>
    </row>
    <row r="2742" spans="1:44" x14ac:dyDescent="0.25">
      <c r="A2742">
        <v>3545803</v>
      </c>
      <c r="B2742">
        <v>2</v>
      </c>
      <c r="C2742" t="s">
        <v>891</v>
      </c>
      <c r="D2742" t="s">
        <v>3540</v>
      </c>
      <c r="E2742">
        <v>1016886</v>
      </c>
      <c r="F2742" t="s">
        <v>5940</v>
      </c>
      <c r="G2742">
        <v>904</v>
      </c>
      <c r="H2742" t="s">
        <v>5940</v>
      </c>
      <c r="I2742">
        <v>90</v>
      </c>
      <c r="J2742">
        <v>139</v>
      </c>
      <c r="K2742">
        <v>960000</v>
      </c>
      <c r="L2742">
        <v>0</v>
      </c>
      <c r="M2742">
        <v>1478</v>
      </c>
      <c r="N2742">
        <v>0</v>
      </c>
      <c r="O2742">
        <v>120</v>
      </c>
      <c r="P2742">
        <v>0</v>
      </c>
      <c r="R2742">
        <v>3545803</v>
      </c>
      <c r="S2742">
        <v>1016886</v>
      </c>
      <c r="T2742" t="s">
        <v>5940</v>
      </c>
      <c r="U2742">
        <v>904</v>
      </c>
      <c r="V2742" t="s">
        <v>5940</v>
      </c>
      <c r="W2742">
        <v>90</v>
      </c>
      <c r="X2742">
        <v>139</v>
      </c>
      <c r="Z2742">
        <v>3143104</v>
      </c>
      <c r="AB2742" t="s">
        <v>5940</v>
      </c>
      <c r="AC2742">
        <v>3143104</v>
      </c>
      <c r="AD2742" t="s">
        <v>4573</v>
      </c>
      <c r="AE2742">
        <v>300</v>
      </c>
      <c r="AF2742">
        <v>3143104</v>
      </c>
      <c r="AG2742" t="s">
        <v>4573</v>
      </c>
      <c r="AH2742" t="s">
        <v>5940</v>
      </c>
      <c r="AI2742">
        <v>3143104</v>
      </c>
      <c r="AJ2742" t="s">
        <v>4573</v>
      </c>
      <c r="AK2742">
        <v>2220</v>
      </c>
      <c r="AL2742">
        <v>3143104</v>
      </c>
      <c r="AM2742" t="s">
        <v>4573</v>
      </c>
      <c r="AN2742">
        <v>29700</v>
      </c>
      <c r="AO2742">
        <v>0</v>
      </c>
      <c r="AP2742">
        <v>3149309</v>
      </c>
      <c r="AQ2742" t="s">
        <v>4652</v>
      </c>
      <c r="AR2742">
        <v>1050</v>
      </c>
    </row>
    <row r="2743" spans="1:44" x14ac:dyDescent="0.25">
      <c r="A2743">
        <v>3546009</v>
      </c>
      <c r="B2743">
        <v>2</v>
      </c>
      <c r="C2743" t="s">
        <v>891</v>
      </c>
      <c r="D2743" t="s">
        <v>3541</v>
      </c>
      <c r="E2743" t="s">
        <v>5940</v>
      </c>
      <c r="F2743" t="s">
        <v>5940</v>
      </c>
      <c r="G2743">
        <v>509</v>
      </c>
      <c r="H2743" t="s">
        <v>5940</v>
      </c>
      <c r="I2743">
        <v>4</v>
      </c>
      <c r="J2743">
        <v>46</v>
      </c>
      <c r="K2743">
        <v>0</v>
      </c>
      <c r="L2743">
        <v>0</v>
      </c>
      <c r="M2743">
        <v>849</v>
      </c>
      <c r="N2743">
        <v>0</v>
      </c>
      <c r="O2743">
        <v>4</v>
      </c>
      <c r="P2743">
        <v>55</v>
      </c>
      <c r="R2743">
        <v>3546009</v>
      </c>
      <c r="S2743" t="s">
        <v>5940</v>
      </c>
      <c r="T2743" t="s">
        <v>5940</v>
      </c>
      <c r="U2743">
        <v>509</v>
      </c>
      <c r="V2743" t="s">
        <v>5940</v>
      </c>
      <c r="W2743">
        <v>4</v>
      </c>
      <c r="X2743">
        <v>46</v>
      </c>
      <c r="Z2743">
        <v>3143153</v>
      </c>
      <c r="AB2743" t="s">
        <v>5940</v>
      </c>
      <c r="AC2743">
        <v>3143153</v>
      </c>
      <c r="AD2743" t="s">
        <v>4574</v>
      </c>
      <c r="AE2743">
        <v>4</v>
      </c>
      <c r="AF2743">
        <v>3143153</v>
      </c>
      <c r="AG2743" t="s">
        <v>4574</v>
      </c>
      <c r="AH2743">
        <v>1350</v>
      </c>
      <c r="AI2743">
        <v>3143153</v>
      </c>
      <c r="AJ2743" t="s">
        <v>4574</v>
      </c>
      <c r="AK2743">
        <v>103</v>
      </c>
      <c r="AL2743">
        <v>3143153</v>
      </c>
      <c r="AM2743" t="s">
        <v>4574</v>
      </c>
      <c r="AN2743" t="s">
        <v>5940</v>
      </c>
      <c r="AO2743">
        <v>0</v>
      </c>
      <c r="AP2743">
        <v>3149408</v>
      </c>
      <c r="AQ2743" t="s">
        <v>4653</v>
      </c>
      <c r="AR2743">
        <v>1200</v>
      </c>
    </row>
    <row r="2744" spans="1:44" x14ac:dyDescent="0.25">
      <c r="A2744">
        <v>3546108</v>
      </c>
      <c r="B2744">
        <v>2</v>
      </c>
      <c r="C2744" t="s">
        <v>891</v>
      </c>
      <c r="D2744" t="s">
        <v>3542</v>
      </c>
      <c r="E2744" t="s">
        <v>5940</v>
      </c>
      <c r="F2744" t="s">
        <v>5940</v>
      </c>
      <c r="G2744">
        <v>1300</v>
      </c>
      <c r="H2744">
        <v>1260</v>
      </c>
      <c r="I2744">
        <v>15</v>
      </c>
      <c r="J2744">
        <v>60</v>
      </c>
      <c r="K2744">
        <v>0</v>
      </c>
      <c r="L2744">
        <v>432</v>
      </c>
      <c r="M2744">
        <v>1005</v>
      </c>
      <c r="N2744">
        <v>0</v>
      </c>
      <c r="O2744">
        <v>0</v>
      </c>
      <c r="P2744">
        <v>260</v>
      </c>
      <c r="R2744">
        <v>3546108</v>
      </c>
      <c r="S2744" t="s">
        <v>5940</v>
      </c>
      <c r="T2744" t="s">
        <v>5940</v>
      </c>
      <c r="U2744">
        <v>1300</v>
      </c>
      <c r="V2744">
        <v>1260</v>
      </c>
      <c r="W2744">
        <v>15</v>
      </c>
      <c r="X2744">
        <v>60</v>
      </c>
      <c r="Z2744">
        <v>3143203</v>
      </c>
      <c r="AB2744" t="s">
        <v>5940</v>
      </c>
      <c r="AC2744">
        <v>3143203</v>
      </c>
      <c r="AD2744" t="s">
        <v>4575</v>
      </c>
      <c r="AE2744">
        <v>155</v>
      </c>
      <c r="AF2744">
        <v>3143203</v>
      </c>
      <c r="AG2744" t="s">
        <v>4575</v>
      </c>
      <c r="AH2744">
        <v>129200</v>
      </c>
      <c r="AI2744">
        <v>3143203</v>
      </c>
      <c r="AJ2744" t="s">
        <v>4575</v>
      </c>
      <c r="AK2744">
        <v>82</v>
      </c>
      <c r="AL2744">
        <v>3143203</v>
      </c>
      <c r="AM2744" t="s">
        <v>4575</v>
      </c>
      <c r="AN2744">
        <v>2250</v>
      </c>
      <c r="AO2744">
        <v>0</v>
      </c>
      <c r="AP2744">
        <v>3149507</v>
      </c>
      <c r="AQ2744" t="s">
        <v>4654</v>
      </c>
      <c r="AR2744">
        <v>130</v>
      </c>
    </row>
    <row r="2745" spans="1:44" x14ac:dyDescent="0.25">
      <c r="A2745">
        <v>3546207</v>
      </c>
      <c r="B2745">
        <v>2</v>
      </c>
      <c r="C2745" t="s">
        <v>891</v>
      </c>
      <c r="D2745" t="s">
        <v>3543</v>
      </c>
      <c r="E2745">
        <v>161033</v>
      </c>
      <c r="F2745">
        <v>68</v>
      </c>
      <c r="G2745">
        <v>9300</v>
      </c>
      <c r="H2745">
        <v>798</v>
      </c>
      <c r="I2745">
        <v>15</v>
      </c>
      <c r="J2745">
        <v>14</v>
      </c>
      <c r="K2745">
        <v>204000</v>
      </c>
      <c r="L2745">
        <v>0</v>
      </c>
      <c r="M2745">
        <v>9660</v>
      </c>
      <c r="N2745">
        <v>0</v>
      </c>
      <c r="O2745">
        <v>0</v>
      </c>
      <c r="P2745">
        <v>11</v>
      </c>
      <c r="R2745">
        <v>3546207</v>
      </c>
      <c r="S2745">
        <v>161033</v>
      </c>
      <c r="T2745">
        <v>68</v>
      </c>
      <c r="U2745">
        <v>9300</v>
      </c>
      <c r="V2745">
        <v>798</v>
      </c>
      <c r="W2745">
        <v>15</v>
      </c>
      <c r="X2745">
        <v>14</v>
      </c>
      <c r="Z2745">
        <v>3143302</v>
      </c>
      <c r="AB2745">
        <v>36</v>
      </c>
      <c r="AC2745">
        <v>3143302</v>
      </c>
      <c r="AD2745" t="s">
        <v>4576</v>
      </c>
      <c r="AE2745">
        <v>68</v>
      </c>
      <c r="AF2745">
        <v>3143302</v>
      </c>
      <c r="AG2745" t="s">
        <v>4576</v>
      </c>
      <c r="AH2745">
        <v>44000</v>
      </c>
      <c r="AI2745">
        <v>3143302</v>
      </c>
      <c r="AJ2745" t="s">
        <v>4576</v>
      </c>
      <c r="AK2745">
        <v>3440</v>
      </c>
      <c r="AL2745">
        <v>3143302</v>
      </c>
      <c r="AM2745" t="s">
        <v>4576</v>
      </c>
      <c r="AN2745" t="s">
        <v>5940</v>
      </c>
      <c r="AO2745">
        <v>0</v>
      </c>
      <c r="AP2745">
        <v>3149606</v>
      </c>
      <c r="AQ2745" t="s">
        <v>4655</v>
      </c>
      <c r="AR2745">
        <v>2250</v>
      </c>
    </row>
    <row r="2746" spans="1:44" x14ac:dyDescent="0.25">
      <c r="A2746">
        <v>3546256</v>
      </c>
      <c r="B2746">
        <v>2</v>
      </c>
      <c r="C2746" t="s">
        <v>891</v>
      </c>
      <c r="D2746" t="s">
        <v>3544</v>
      </c>
      <c r="E2746">
        <v>299330</v>
      </c>
      <c r="F2746">
        <v>420</v>
      </c>
      <c r="G2746">
        <v>1500</v>
      </c>
      <c r="H2746" t="s">
        <v>5940</v>
      </c>
      <c r="I2746" t="s">
        <v>5940</v>
      </c>
      <c r="J2746">
        <v>36</v>
      </c>
      <c r="K2746">
        <v>352500</v>
      </c>
      <c r="L2746">
        <v>365</v>
      </c>
      <c r="M2746">
        <v>1148</v>
      </c>
      <c r="N2746">
        <v>0</v>
      </c>
      <c r="O2746">
        <v>0</v>
      </c>
      <c r="P2746">
        <v>99</v>
      </c>
      <c r="R2746">
        <v>3546256</v>
      </c>
      <c r="S2746">
        <v>299330</v>
      </c>
      <c r="T2746">
        <v>420</v>
      </c>
      <c r="U2746">
        <v>1500</v>
      </c>
      <c r="V2746" t="s">
        <v>5940</v>
      </c>
      <c r="W2746" t="s">
        <v>5940</v>
      </c>
      <c r="X2746">
        <v>36</v>
      </c>
      <c r="Z2746">
        <v>3143401</v>
      </c>
      <c r="AB2746" t="s">
        <v>5940</v>
      </c>
      <c r="AC2746">
        <v>3143401</v>
      </c>
      <c r="AD2746" t="s">
        <v>4577</v>
      </c>
      <c r="AE2746">
        <v>125</v>
      </c>
      <c r="AF2746">
        <v>3143401</v>
      </c>
      <c r="AG2746" t="s">
        <v>4577</v>
      </c>
      <c r="AH2746">
        <v>8000</v>
      </c>
      <c r="AI2746">
        <v>3143401</v>
      </c>
      <c r="AJ2746" t="s">
        <v>4577</v>
      </c>
      <c r="AK2746">
        <v>168</v>
      </c>
      <c r="AL2746">
        <v>3143401</v>
      </c>
      <c r="AM2746" t="s">
        <v>4577</v>
      </c>
      <c r="AN2746" t="s">
        <v>5940</v>
      </c>
      <c r="AO2746">
        <v>0</v>
      </c>
      <c r="AP2746">
        <v>3149705</v>
      </c>
      <c r="AQ2746" t="s">
        <v>4656</v>
      </c>
      <c r="AR2746">
        <v>2700</v>
      </c>
    </row>
    <row r="2747" spans="1:44" x14ac:dyDescent="0.25">
      <c r="A2747">
        <v>3546306</v>
      </c>
      <c r="B2747">
        <v>2</v>
      </c>
      <c r="C2747" t="s">
        <v>891</v>
      </c>
      <c r="D2747" t="s">
        <v>3545</v>
      </c>
      <c r="E2747">
        <v>1242170</v>
      </c>
      <c r="F2747">
        <v>3528</v>
      </c>
      <c r="G2747">
        <v>14505</v>
      </c>
      <c r="H2747" t="s">
        <v>5940</v>
      </c>
      <c r="I2747" t="s">
        <v>5940</v>
      </c>
      <c r="J2747">
        <v>1500</v>
      </c>
      <c r="K2747">
        <v>1496000</v>
      </c>
      <c r="L2747">
        <v>2000</v>
      </c>
      <c r="M2747">
        <v>5355</v>
      </c>
      <c r="N2747">
        <v>0</v>
      </c>
      <c r="O2747">
        <v>0</v>
      </c>
      <c r="P2747">
        <v>1415</v>
      </c>
      <c r="R2747">
        <v>3546306</v>
      </c>
      <c r="S2747">
        <v>1242170</v>
      </c>
      <c r="T2747">
        <v>3528</v>
      </c>
      <c r="U2747">
        <v>14505</v>
      </c>
      <c r="V2747" t="s">
        <v>5940</v>
      </c>
      <c r="W2747" t="s">
        <v>5940</v>
      </c>
      <c r="X2747">
        <v>1500</v>
      </c>
      <c r="Z2747">
        <v>3143450</v>
      </c>
      <c r="AB2747" t="s">
        <v>5940</v>
      </c>
      <c r="AC2747">
        <v>3143450</v>
      </c>
      <c r="AD2747" t="s">
        <v>4578</v>
      </c>
      <c r="AE2747">
        <v>200</v>
      </c>
      <c r="AF2747">
        <v>3143450</v>
      </c>
      <c r="AG2747" t="s">
        <v>4578</v>
      </c>
      <c r="AH2747">
        <v>27500</v>
      </c>
      <c r="AI2747">
        <v>3143450</v>
      </c>
      <c r="AJ2747" t="s">
        <v>4578</v>
      </c>
      <c r="AK2747">
        <v>516</v>
      </c>
      <c r="AL2747">
        <v>3143450</v>
      </c>
      <c r="AM2747" t="s">
        <v>4578</v>
      </c>
      <c r="AN2747" t="s">
        <v>5940</v>
      </c>
      <c r="AO2747">
        <v>0</v>
      </c>
      <c r="AP2747">
        <v>3149804</v>
      </c>
      <c r="AQ2747" t="s">
        <v>4657</v>
      </c>
      <c r="AR2747">
        <v>223200</v>
      </c>
    </row>
    <row r="2748" spans="1:44" x14ac:dyDescent="0.25">
      <c r="A2748">
        <v>3546405</v>
      </c>
      <c r="B2748">
        <v>2</v>
      </c>
      <c r="C2748" t="s">
        <v>891</v>
      </c>
      <c r="D2748" t="s">
        <v>3546</v>
      </c>
      <c r="E2748">
        <v>1182716</v>
      </c>
      <c r="F2748">
        <v>19170</v>
      </c>
      <c r="G2748">
        <v>35173</v>
      </c>
      <c r="H2748">
        <v>180</v>
      </c>
      <c r="I2748">
        <v>368</v>
      </c>
      <c r="J2748">
        <v>219</v>
      </c>
      <c r="K2748">
        <v>1828000</v>
      </c>
      <c r="L2748">
        <v>18300</v>
      </c>
      <c r="M2748">
        <v>8640</v>
      </c>
      <c r="N2748">
        <v>0</v>
      </c>
      <c r="O2748">
        <v>264</v>
      </c>
      <c r="P2748">
        <v>465</v>
      </c>
      <c r="R2748">
        <v>3546405</v>
      </c>
      <c r="S2748">
        <v>1182716</v>
      </c>
      <c r="T2748">
        <v>19170</v>
      </c>
      <c r="U2748">
        <v>35173</v>
      </c>
      <c r="V2748">
        <v>180</v>
      </c>
      <c r="W2748">
        <v>368</v>
      </c>
      <c r="X2748">
        <v>219</v>
      </c>
      <c r="Z2748">
        <v>3143500</v>
      </c>
      <c r="AB2748" t="s">
        <v>5940</v>
      </c>
      <c r="AC2748">
        <v>3143500</v>
      </c>
      <c r="AD2748" t="s">
        <v>4579</v>
      </c>
      <c r="AE2748">
        <v>720</v>
      </c>
      <c r="AF2748">
        <v>3143500</v>
      </c>
      <c r="AG2748" t="s">
        <v>4579</v>
      </c>
      <c r="AH2748">
        <v>2239</v>
      </c>
      <c r="AI2748">
        <v>3143500</v>
      </c>
      <c r="AJ2748" t="s">
        <v>4579</v>
      </c>
      <c r="AK2748">
        <v>427</v>
      </c>
      <c r="AL2748">
        <v>3143500</v>
      </c>
      <c r="AM2748" t="s">
        <v>4579</v>
      </c>
      <c r="AN2748">
        <v>535</v>
      </c>
      <c r="AO2748">
        <v>0</v>
      </c>
      <c r="AP2748">
        <v>3149903</v>
      </c>
      <c r="AQ2748" t="s">
        <v>4658</v>
      </c>
      <c r="AR2748">
        <v>8320</v>
      </c>
    </row>
    <row r="2749" spans="1:44" x14ac:dyDescent="0.25">
      <c r="A2749">
        <v>3546504</v>
      </c>
      <c r="B2749">
        <v>2</v>
      </c>
      <c r="C2749" t="s">
        <v>891</v>
      </c>
      <c r="D2749" t="s">
        <v>3547</v>
      </c>
      <c r="E2749">
        <v>628905</v>
      </c>
      <c r="F2749">
        <v>503</v>
      </c>
      <c r="G2749">
        <v>104</v>
      </c>
      <c r="H2749" t="s">
        <v>5940</v>
      </c>
      <c r="I2749" t="s">
        <v>5940</v>
      </c>
      <c r="J2749" t="s">
        <v>5940</v>
      </c>
      <c r="K2749">
        <v>655500</v>
      </c>
      <c r="L2749">
        <v>495</v>
      </c>
      <c r="M2749">
        <v>87</v>
      </c>
      <c r="N2749">
        <v>0</v>
      </c>
      <c r="O2749">
        <v>0</v>
      </c>
      <c r="P2749">
        <v>0</v>
      </c>
      <c r="R2749">
        <v>3546504</v>
      </c>
      <c r="S2749">
        <v>628905</v>
      </c>
      <c r="T2749">
        <v>503</v>
      </c>
      <c r="U2749">
        <v>104</v>
      </c>
      <c r="V2749" t="s">
        <v>5940</v>
      </c>
      <c r="W2749" t="s">
        <v>5940</v>
      </c>
      <c r="X2749" t="s">
        <v>5940</v>
      </c>
      <c r="Z2749">
        <v>3143609</v>
      </c>
      <c r="AB2749" t="s">
        <v>5940</v>
      </c>
      <c r="AC2749">
        <v>3143609</v>
      </c>
      <c r="AD2749" t="s">
        <v>4580</v>
      </c>
      <c r="AE2749" t="s">
        <v>5940</v>
      </c>
      <c r="AF2749">
        <v>3143609</v>
      </c>
      <c r="AG2749" t="s">
        <v>4580</v>
      </c>
      <c r="AH2749">
        <v>3000</v>
      </c>
      <c r="AI2749">
        <v>3143609</v>
      </c>
      <c r="AJ2749" t="s">
        <v>4580</v>
      </c>
      <c r="AK2749">
        <v>176</v>
      </c>
      <c r="AL2749">
        <v>3143609</v>
      </c>
      <c r="AM2749" t="s">
        <v>4580</v>
      </c>
      <c r="AN2749" t="s">
        <v>5940</v>
      </c>
      <c r="AO2749">
        <v>0</v>
      </c>
      <c r="AP2749">
        <v>3149952</v>
      </c>
      <c r="AQ2749" t="s">
        <v>4659</v>
      </c>
      <c r="AR2749">
        <v>180</v>
      </c>
    </row>
    <row r="2750" spans="1:44" x14ac:dyDescent="0.25">
      <c r="A2750">
        <v>3546603</v>
      </c>
      <c r="B2750">
        <v>2</v>
      </c>
      <c r="C2750" t="s">
        <v>891</v>
      </c>
      <c r="D2750" t="s">
        <v>3548</v>
      </c>
      <c r="E2750" t="s">
        <v>5940</v>
      </c>
      <c r="F2750" t="s">
        <v>5940</v>
      </c>
      <c r="G2750">
        <v>2421</v>
      </c>
      <c r="H2750">
        <v>27</v>
      </c>
      <c r="I2750">
        <v>8</v>
      </c>
      <c r="J2750">
        <v>236</v>
      </c>
      <c r="K2750">
        <v>0</v>
      </c>
      <c r="L2750">
        <v>0</v>
      </c>
      <c r="M2750">
        <v>1476</v>
      </c>
      <c r="N2750">
        <v>0</v>
      </c>
      <c r="O2750">
        <v>0</v>
      </c>
      <c r="P2750">
        <v>391</v>
      </c>
      <c r="R2750">
        <v>3546603</v>
      </c>
      <c r="S2750" t="s">
        <v>5940</v>
      </c>
      <c r="T2750" t="s">
        <v>5940</v>
      </c>
      <c r="U2750">
        <v>2421</v>
      </c>
      <c r="V2750">
        <v>27</v>
      </c>
      <c r="W2750">
        <v>8</v>
      </c>
      <c r="X2750">
        <v>236</v>
      </c>
      <c r="Z2750">
        <v>3143708</v>
      </c>
      <c r="AB2750" t="s">
        <v>5940</v>
      </c>
      <c r="AC2750">
        <v>3143708</v>
      </c>
      <c r="AD2750" t="s">
        <v>4581</v>
      </c>
      <c r="AE2750">
        <v>60</v>
      </c>
      <c r="AF2750">
        <v>3143708</v>
      </c>
      <c r="AG2750" t="s">
        <v>4581</v>
      </c>
      <c r="AH2750">
        <v>4000</v>
      </c>
      <c r="AI2750">
        <v>3143708</v>
      </c>
      <c r="AJ2750" t="s">
        <v>4581</v>
      </c>
      <c r="AK2750">
        <v>30</v>
      </c>
      <c r="AL2750">
        <v>3143708</v>
      </c>
      <c r="AM2750" t="s">
        <v>4581</v>
      </c>
      <c r="AN2750" t="s">
        <v>5940</v>
      </c>
      <c r="AO2750">
        <v>0</v>
      </c>
      <c r="AP2750">
        <v>3150000</v>
      </c>
      <c r="AQ2750" t="s">
        <v>4660</v>
      </c>
      <c r="AR2750">
        <v>1037</v>
      </c>
    </row>
    <row r="2751" spans="1:44" x14ac:dyDescent="0.25">
      <c r="A2751">
        <v>3546702</v>
      </c>
      <c r="B2751">
        <v>2</v>
      </c>
      <c r="C2751" t="s">
        <v>891</v>
      </c>
      <c r="D2751" t="s">
        <v>3549</v>
      </c>
      <c r="E2751">
        <v>341199</v>
      </c>
      <c r="F2751">
        <v>350</v>
      </c>
      <c r="G2751">
        <v>712</v>
      </c>
      <c r="H2751" t="s">
        <v>5940</v>
      </c>
      <c r="I2751">
        <v>9</v>
      </c>
      <c r="J2751">
        <v>3</v>
      </c>
      <c r="K2751">
        <v>368000</v>
      </c>
      <c r="L2751">
        <v>60</v>
      </c>
      <c r="M2751">
        <v>540</v>
      </c>
      <c r="N2751">
        <v>0</v>
      </c>
      <c r="O2751">
        <v>15</v>
      </c>
      <c r="P2751">
        <v>4</v>
      </c>
      <c r="R2751">
        <v>3546702</v>
      </c>
      <c r="S2751">
        <v>341199</v>
      </c>
      <c r="T2751">
        <v>350</v>
      </c>
      <c r="U2751">
        <v>712</v>
      </c>
      <c r="V2751" t="s">
        <v>5940</v>
      </c>
      <c r="W2751">
        <v>9</v>
      </c>
      <c r="X2751">
        <v>3</v>
      </c>
      <c r="Z2751">
        <v>3143807</v>
      </c>
      <c r="AB2751" t="s">
        <v>5940</v>
      </c>
      <c r="AC2751">
        <v>3143807</v>
      </c>
      <c r="AD2751" t="s">
        <v>4582</v>
      </c>
      <c r="AE2751" t="s">
        <v>5940</v>
      </c>
      <c r="AF2751">
        <v>3143807</v>
      </c>
      <c r="AG2751" t="s">
        <v>4582</v>
      </c>
      <c r="AH2751" t="s">
        <v>5940</v>
      </c>
      <c r="AI2751">
        <v>3143807</v>
      </c>
      <c r="AJ2751" t="s">
        <v>4582</v>
      </c>
      <c r="AK2751">
        <v>136</v>
      </c>
      <c r="AL2751">
        <v>3143807</v>
      </c>
      <c r="AM2751" t="s">
        <v>4582</v>
      </c>
      <c r="AN2751" t="s">
        <v>5940</v>
      </c>
      <c r="AO2751">
        <v>0</v>
      </c>
      <c r="AP2751">
        <v>3150109</v>
      </c>
      <c r="AQ2751" t="s">
        <v>4661</v>
      </c>
      <c r="AR2751">
        <v>300</v>
      </c>
    </row>
    <row r="2752" spans="1:44" x14ac:dyDescent="0.25">
      <c r="A2752">
        <v>3546801</v>
      </c>
      <c r="B2752">
        <v>2</v>
      </c>
      <c r="C2752" t="s">
        <v>891</v>
      </c>
      <c r="D2752" t="s">
        <v>3550</v>
      </c>
      <c r="E2752" t="s">
        <v>5940</v>
      </c>
      <c r="F2752" t="s">
        <v>5940</v>
      </c>
      <c r="G2752">
        <v>0</v>
      </c>
      <c r="H2752" t="s">
        <v>5940</v>
      </c>
      <c r="I2752" t="s">
        <v>5940</v>
      </c>
      <c r="J2752" t="s">
        <v>5940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R2752">
        <v>3546801</v>
      </c>
      <c r="S2752" t="s">
        <v>5940</v>
      </c>
      <c r="T2752" t="s">
        <v>5940</v>
      </c>
      <c r="U2752">
        <v>0</v>
      </c>
      <c r="V2752" t="s">
        <v>5940</v>
      </c>
      <c r="W2752" t="s">
        <v>5940</v>
      </c>
      <c r="X2752" t="s">
        <v>5940</v>
      </c>
      <c r="Z2752">
        <v>3143906</v>
      </c>
      <c r="AB2752" t="s">
        <v>5940</v>
      </c>
      <c r="AC2752">
        <v>3143906</v>
      </c>
      <c r="AD2752" t="s">
        <v>4583</v>
      </c>
      <c r="AE2752">
        <v>1760</v>
      </c>
      <c r="AF2752">
        <v>3143906</v>
      </c>
      <c r="AG2752" t="s">
        <v>4583</v>
      </c>
      <c r="AH2752">
        <v>10200</v>
      </c>
      <c r="AI2752">
        <v>3143906</v>
      </c>
      <c r="AJ2752" t="s">
        <v>4583</v>
      </c>
      <c r="AK2752">
        <v>402</v>
      </c>
      <c r="AL2752">
        <v>3143906</v>
      </c>
      <c r="AM2752" t="s">
        <v>4583</v>
      </c>
      <c r="AN2752" t="s">
        <v>5940</v>
      </c>
      <c r="AO2752">
        <v>0</v>
      </c>
      <c r="AP2752">
        <v>3150158</v>
      </c>
      <c r="AQ2752" t="s">
        <v>4662</v>
      </c>
      <c r="AR2752">
        <v>330</v>
      </c>
    </row>
    <row r="2753" spans="1:44" x14ac:dyDescent="0.25">
      <c r="A2753">
        <v>3546900</v>
      </c>
      <c r="B2753">
        <v>2</v>
      </c>
      <c r="C2753" t="s">
        <v>891</v>
      </c>
      <c r="D2753" t="s">
        <v>3551</v>
      </c>
      <c r="E2753">
        <v>1088073</v>
      </c>
      <c r="F2753">
        <v>960</v>
      </c>
      <c r="G2753">
        <v>216</v>
      </c>
      <c r="H2753" t="s">
        <v>5940</v>
      </c>
      <c r="I2753" t="s">
        <v>5940</v>
      </c>
      <c r="J2753">
        <v>70</v>
      </c>
      <c r="K2753">
        <v>1173000</v>
      </c>
      <c r="L2753">
        <v>288</v>
      </c>
      <c r="M2753">
        <v>216</v>
      </c>
      <c r="N2753">
        <v>0</v>
      </c>
      <c r="O2753">
        <v>0</v>
      </c>
      <c r="P2753">
        <v>0</v>
      </c>
      <c r="R2753">
        <v>3546900</v>
      </c>
      <c r="S2753">
        <v>1088073</v>
      </c>
      <c r="T2753">
        <v>960</v>
      </c>
      <c r="U2753">
        <v>216</v>
      </c>
      <c r="V2753" t="s">
        <v>5940</v>
      </c>
      <c r="W2753" t="s">
        <v>5940</v>
      </c>
      <c r="X2753">
        <v>70</v>
      </c>
      <c r="Z2753">
        <v>3144003</v>
      </c>
      <c r="AB2753" t="s">
        <v>5940</v>
      </c>
      <c r="AC2753">
        <v>3144003</v>
      </c>
      <c r="AD2753" t="s">
        <v>4584</v>
      </c>
      <c r="AE2753">
        <v>5459</v>
      </c>
      <c r="AF2753">
        <v>3144003</v>
      </c>
      <c r="AG2753" t="s">
        <v>4584</v>
      </c>
      <c r="AH2753">
        <v>4085</v>
      </c>
      <c r="AI2753">
        <v>3144003</v>
      </c>
      <c r="AJ2753" t="s">
        <v>4584</v>
      </c>
      <c r="AK2753">
        <v>477</v>
      </c>
      <c r="AL2753">
        <v>3144003</v>
      </c>
      <c r="AM2753" t="s">
        <v>4584</v>
      </c>
      <c r="AN2753" t="s">
        <v>5940</v>
      </c>
      <c r="AO2753">
        <v>0</v>
      </c>
      <c r="AP2753">
        <v>3150208</v>
      </c>
      <c r="AQ2753" t="s">
        <v>4663</v>
      </c>
      <c r="AR2753">
        <v>360</v>
      </c>
    </row>
    <row r="2754" spans="1:44" x14ac:dyDescent="0.25">
      <c r="A2754">
        <v>3547007</v>
      </c>
      <c r="B2754">
        <v>2</v>
      </c>
      <c r="C2754" t="s">
        <v>891</v>
      </c>
      <c r="D2754" t="s">
        <v>3552</v>
      </c>
      <c r="E2754">
        <v>292029</v>
      </c>
      <c r="F2754" t="s">
        <v>5940</v>
      </c>
      <c r="G2754">
        <v>240</v>
      </c>
      <c r="H2754" t="s">
        <v>5940</v>
      </c>
      <c r="I2754">
        <v>8</v>
      </c>
      <c r="J2754" t="s">
        <v>5940</v>
      </c>
      <c r="K2754">
        <v>317856</v>
      </c>
      <c r="L2754">
        <v>0</v>
      </c>
      <c r="M2754">
        <v>314</v>
      </c>
      <c r="N2754">
        <v>0</v>
      </c>
      <c r="O2754">
        <v>8</v>
      </c>
      <c r="P2754">
        <v>0</v>
      </c>
      <c r="R2754">
        <v>3547007</v>
      </c>
      <c r="S2754">
        <v>292029</v>
      </c>
      <c r="T2754" t="s">
        <v>5940</v>
      </c>
      <c r="U2754">
        <v>240</v>
      </c>
      <c r="V2754" t="s">
        <v>5940</v>
      </c>
      <c r="W2754">
        <v>8</v>
      </c>
      <c r="X2754" t="s">
        <v>5940</v>
      </c>
      <c r="Z2754">
        <v>3144102</v>
      </c>
      <c r="AB2754" t="s">
        <v>5940</v>
      </c>
      <c r="AC2754">
        <v>3144102</v>
      </c>
      <c r="AD2754" t="s">
        <v>4585</v>
      </c>
      <c r="AE2754">
        <v>611</v>
      </c>
      <c r="AF2754">
        <v>3144102</v>
      </c>
      <c r="AG2754" t="s">
        <v>4585</v>
      </c>
      <c r="AH2754">
        <v>1800</v>
      </c>
      <c r="AI2754">
        <v>3144102</v>
      </c>
      <c r="AJ2754" t="s">
        <v>4585</v>
      </c>
      <c r="AK2754">
        <v>1645</v>
      </c>
      <c r="AL2754">
        <v>3144102</v>
      </c>
      <c r="AM2754" t="s">
        <v>4585</v>
      </c>
      <c r="AN2754" t="s">
        <v>5940</v>
      </c>
      <c r="AO2754">
        <v>0</v>
      </c>
      <c r="AP2754">
        <v>3150307</v>
      </c>
      <c r="AQ2754" t="s">
        <v>4664</v>
      </c>
      <c r="AR2754">
        <v>11400</v>
      </c>
    </row>
    <row r="2755" spans="1:44" x14ac:dyDescent="0.25">
      <c r="A2755">
        <v>3547106</v>
      </c>
      <c r="B2755">
        <v>2</v>
      </c>
      <c r="C2755" t="s">
        <v>891</v>
      </c>
      <c r="D2755" t="s">
        <v>3553</v>
      </c>
      <c r="E2755" t="s">
        <v>5940</v>
      </c>
      <c r="F2755" t="s">
        <v>5940</v>
      </c>
      <c r="G2755">
        <v>900</v>
      </c>
      <c r="H2755">
        <v>190</v>
      </c>
      <c r="I2755" t="s">
        <v>5940</v>
      </c>
      <c r="J2755">
        <v>12</v>
      </c>
      <c r="K2755">
        <v>570000</v>
      </c>
      <c r="L2755">
        <v>0</v>
      </c>
      <c r="M2755">
        <v>1890</v>
      </c>
      <c r="N2755">
        <v>201</v>
      </c>
      <c r="O2755">
        <v>0</v>
      </c>
      <c r="P2755">
        <v>24</v>
      </c>
      <c r="R2755">
        <v>3547106</v>
      </c>
      <c r="S2755" t="s">
        <v>5940</v>
      </c>
      <c r="T2755" t="s">
        <v>5940</v>
      </c>
      <c r="U2755">
        <v>900</v>
      </c>
      <c r="V2755">
        <v>190</v>
      </c>
      <c r="W2755" t="s">
        <v>5940</v>
      </c>
      <c r="X2755">
        <v>12</v>
      </c>
      <c r="Z2755">
        <v>3144201</v>
      </c>
      <c r="AB2755" t="s">
        <v>5940</v>
      </c>
      <c r="AC2755">
        <v>3144201</v>
      </c>
      <c r="AD2755" t="s">
        <v>4586</v>
      </c>
      <c r="AE2755">
        <v>54</v>
      </c>
      <c r="AF2755">
        <v>3144201</v>
      </c>
      <c r="AG2755" t="s">
        <v>4586</v>
      </c>
      <c r="AH2755">
        <v>5000</v>
      </c>
      <c r="AI2755">
        <v>3144201</v>
      </c>
      <c r="AJ2755" t="s">
        <v>4586</v>
      </c>
      <c r="AK2755">
        <v>65</v>
      </c>
      <c r="AL2755">
        <v>3144201</v>
      </c>
      <c r="AM2755" t="s">
        <v>4586</v>
      </c>
      <c r="AN2755" t="s">
        <v>5940</v>
      </c>
      <c r="AO2755">
        <v>0</v>
      </c>
      <c r="AP2755">
        <v>3150406</v>
      </c>
      <c r="AQ2755" t="s">
        <v>4665</v>
      </c>
      <c r="AR2755">
        <v>1050</v>
      </c>
    </row>
    <row r="2756" spans="1:44" x14ac:dyDescent="0.25">
      <c r="A2756">
        <v>3547502</v>
      </c>
      <c r="B2756">
        <v>2</v>
      </c>
      <c r="C2756" t="s">
        <v>891</v>
      </c>
      <c r="D2756" t="s">
        <v>3557</v>
      </c>
      <c r="E2756">
        <v>868785</v>
      </c>
      <c r="F2756">
        <v>630</v>
      </c>
      <c r="G2756">
        <v>7500</v>
      </c>
      <c r="H2756" t="s">
        <v>5940</v>
      </c>
      <c r="I2756" t="s">
        <v>5940</v>
      </c>
      <c r="J2756" t="s">
        <v>5940</v>
      </c>
      <c r="K2756">
        <v>1570000</v>
      </c>
      <c r="L2756">
        <v>0</v>
      </c>
      <c r="M2756">
        <v>4140</v>
      </c>
      <c r="N2756">
        <v>0</v>
      </c>
      <c r="O2756">
        <v>0</v>
      </c>
      <c r="P2756">
        <v>0</v>
      </c>
      <c r="R2756">
        <v>3547502</v>
      </c>
      <c r="S2756">
        <v>868785</v>
      </c>
      <c r="T2756">
        <v>630</v>
      </c>
      <c r="U2756">
        <v>7500</v>
      </c>
      <c r="V2756" t="s">
        <v>5940</v>
      </c>
      <c r="W2756" t="s">
        <v>5940</v>
      </c>
      <c r="X2756" t="s">
        <v>5940</v>
      </c>
      <c r="Z2756">
        <v>3144300</v>
      </c>
      <c r="AB2756" t="s">
        <v>5940</v>
      </c>
      <c r="AC2756">
        <v>3144300</v>
      </c>
      <c r="AD2756" t="s">
        <v>4587</v>
      </c>
      <c r="AE2756" t="s">
        <v>5940</v>
      </c>
      <c r="AF2756">
        <v>3144300</v>
      </c>
      <c r="AG2756" t="s">
        <v>4587</v>
      </c>
      <c r="AH2756">
        <v>127380</v>
      </c>
      <c r="AI2756">
        <v>3144300</v>
      </c>
      <c r="AJ2756" t="s">
        <v>4587</v>
      </c>
      <c r="AK2756">
        <v>12</v>
      </c>
      <c r="AL2756">
        <v>3144300</v>
      </c>
      <c r="AM2756" t="s">
        <v>4587</v>
      </c>
      <c r="AN2756" t="s">
        <v>5940</v>
      </c>
      <c r="AO2756">
        <v>0</v>
      </c>
      <c r="AP2756">
        <v>3150505</v>
      </c>
      <c r="AQ2756" t="s">
        <v>4666</v>
      </c>
      <c r="AR2756">
        <v>24750</v>
      </c>
    </row>
    <row r="2757" spans="1:44" x14ac:dyDescent="0.25">
      <c r="A2757">
        <v>3547403</v>
      </c>
      <c r="B2757">
        <v>2</v>
      </c>
      <c r="C2757" t="s">
        <v>891</v>
      </c>
      <c r="D2757" t="s">
        <v>3556</v>
      </c>
      <c r="E2757" t="s">
        <v>5940</v>
      </c>
      <c r="F2757" t="s">
        <v>5940</v>
      </c>
      <c r="G2757">
        <v>1263</v>
      </c>
      <c r="H2757">
        <v>3600</v>
      </c>
      <c r="I2757">
        <v>30</v>
      </c>
      <c r="J2757">
        <v>60</v>
      </c>
      <c r="K2757">
        <v>0</v>
      </c>
      <c r="L2757">
        <v>0</v>
      </c>
      <c r="M2757">
        <v>816</v>
      </c>
      <c r="N2757">
        <v>0</v>
      </c>
      <c r="O2757">
        <v>18</v>
      </c>
      <c r="P2757">
        <v>27</v>
      </c>
      <c r="R2757">
        <v>3547403</v>
      </c>
      <c r="S2757" t="s">
        <v>5940</v>
      </c>
      <c r="T2757" t="s">
        <v>5940</v>
      </c>
      <c r="U2757">
        <v>1263</v>
      </c>
      <c r="V2757">
        <v>3600</v>
      </c>
      <c r="W2757">
        <v>30</v>
      </c>
      <c r="X2757">
        <v>60</v>
      </c>
      <c r="Z2757">
        <v>3144359</v>
      </c>
      <c r="AB2757" t="s">
        <v>5940</v>
      </c>
      <c r="AC2757">
        <v>3144359</v>
      </c>
      <c r="AD2757" t="s">
        <v>4588</v>
      </c>
      <c r="AE2757">
        <v>10</v>
      </c>
      <c r="AF2757">
        <v>3144359</v>
      </c>
      <c r="AG2757" t="s">
        <v>4588</v>
      </c>
      <c r="AH2757">
        <v>600</v>
      </c>
      <c r="AI2757">
        <v>3144359</v>
      </c>
      <c r="AJ2757" t="s">
        <v>4588</v>
      </c>
      <c r="AK2757">
        <v>96</v>
      </c>
      <c r="AL2757">
        <v>3144359</v>
      </c>
      <c r="AM2757" t="s">
        <v>4588</v>
      </c>
      <c r="AN2757" t="s">
        <v>5940</v>
      </c>
      <c r="AO2757">
        <v>0</v>
      </c>
      <c r="AP2757">
        <v>3150539</v>
      </c>
      <c r="AQ2757" t="s">
        <v>4667</v>
      </c>
      <c r="AR2757">
        <v>300</v>
      </c>
    </row>
    <row r="2758" spans="1:44" x14ac:dyDescent="0.25">
      <c r="A2758">
        <v>3547601</v>
      </c>
      <c r="B2758">
        <v>2</v>
      </c>
      <c r="C2758" t="s">
        <v>891</v>
      </c>
      <c r="D2758" t="s">
        <v>3558</v>
      </c>
      <c r="E2758">
        <v>693568</v>
      </c>
      <c r="F2758">
        <v>150</v>
      </c>
      <c r="G2758">
        <v>2136</v>
      </c>
      <c r="H2758" t="s">
        <v>5940</v>
      </c>
      <c r="I2758">
        <v>72</v>
      </c>
      <c r="J2758">
        <v>22</v>
      </c>
      <c r="K2758">
        <v>800000</v>
      </c>
      <c r="L2758">
        <v>360</v>
      </c>
      <c r="M2758">
        <v>1680</v>
      </c>
      <c r="N2758">
        <v>0</v>
      </c>
      <c r="O2758">
        <v>0</v>
      </c>
      <c r="P2758">
        <v>0</v>
      </c>
      <c r="R2758">
        <v>3547601</v>
      </c>
      <c r="S2758">
        <v>693568</v>
      </c>
      <c r="T2758">
        <v>150</v>
      </c>
      <c r="U2758">
        <v>2136</v>
      </c>
      <c r="V2758" t="s">
        <v>5940</v>
      </c>
      <c r="W2758">
        <v>72</v>
      </c>
      <c r="X2758">
        <v>22</v>
      </c>
      <c r="Z2758">
        <v>3144375</v>
      </c>
      <c r="AB2758" t="s">
        <v>5940</v>
      </c>
      <c r="AC2758">
        <v>3144375</v>
      </c>
      <c r="AD2758" t="s">
        <v>4589</v>
      </c>
      <c r="AE2758">
        <v>425</v>
      </c>
      <c r="AF2758">
        <v>3144375</v>
      </c>
      <c r="AG2758" t="s">
        <v>4589</v>
      </c>
      <c r="AH2758">
        <v>150</v>
      </c>
      <c r="AI2758">
        <v>3144375</v>
      </c>
      <c r="AJ2758" t="s">
        <v>4589</v>
      </c>
      <c r="AK2758">
        <v>94</v>
      </c>
      <c r="AL2758">
        <v>3144375</v>
      </c>
      <c r="AM2758" t="s">
        <v>4589</v>
      </c>
      <c r="AN2758" t="s">
        <v>5940</v>
      </c>
      <c r="AO2758">
        <v>0</v>
      </c>
      <c r="AP2758">
        <v>3150570</v>
      </c>
      <c r="AQ2758" t="s">
        <v>4668</v>
      </c>
      <c r="AR2758">
        <v>2280</v>
      </c>
    </row>
    <row r="2759" spans="1:44" x14ac:dyDescent="0.25">
      <c r="A2759">
        <v>3547650</v>
      </c>
      <c r="B2759">
        <v>2</v>
      </c>
      <c r="C2759" t="s">
        <v>891</v>
      </c>
      <c r="D2759" t="s">
        <v>3559</v>
      </c>
      <c r="E2759" t="s">
        <v>5940</v>
      </c>
      <c r="F2759" t="s">
        <v>5940</v>
      </c>
      <c r="G2759">
        <v>353</v>
      </c>
      <c r="H2759">
        <v>60</v>
      </c>
      <c r="I2759" t="s">
        <v>5940</v>
      </c>
      <c r="J2759">
        <v>34</v>
      </c>
      <c r="K2759">
        <v>9900</v>
      </c>
      <c r="L2759">
        <v>0</v>
      </c>
      <c r="M2759">
        <v>270</v>
      </c>
      <c r="N2759">
        <v>0</v>
      </c>
      <c r="O2759">
        <v>0</v>
      </c>
      <c r="P2759">
        <v>0</v>
      </c>
      <c r="R2759">
        <v>3547650</v>
      </c>
      <c r="S2759" t="s">
        <v>5940</v>
      </c>
      <c r="T2759" t="s">
        <v>5940</v>
      </c>
      <c r="U2759">
        <v>353</v>
      </c>
      <c r="V2759">
        <v>60</v>
      </c>
      <c r="W2759" t="s">
        <v>5940</v>
      </c>
      <c r="X2759">
        <v>34</v>
      </c>
      <c r="Z2759">
        <v>3144409</v>
      </c>
      <c r="AB2759" t="s">
        <v>5940</v>
      </c>
      <c r="AC2759">
        <v>3144409</v>
      </c>
      <c r="AD2759" t="s">
        <v>4590</v>
      </c>
      <c r="AE2759">
        <v>150</v>
      </c>
      <c r="AF2759">
        <v>3144409</v>
      </c>
      <c r="AG2759" t="s">
        <v>4590</v>
      </c>
      <c r="AH2759">
        <v>2400</v>
      </c>
      <c r="AI2759">
        <v>3144409</v>
      </c>
      <c r="AJ2759" t="s">
        <v>4590</v>
      </c>
      <c r="AK2759">
        <v>294</v>
      </c>
      <c r="AL2759">
        <v>3144409</v>
      </c>
      <c r="AM2759" t="s">
        <v>4590</v>
      </c>
      <c r="AN2759" t="s">
        <v>5940</v>
      </c>
      <c r="AO2759">
        <v>0</v>
      </c>
      <c r="AP2759">
        <v>3150604</v>
      </c>
      <c r="AQ2759" t="s">
        <v>4669</v>
      </c>
      <c r="AR2759">
        <v>6300</v>
      </c>
    </row>
    <row r="2760" spans="1:44" x14ac:dyDescent="0.25">
      <c r="A2760">
        <v>3547205</v>
      </c>
      <c r="B2760">
        <v>2</v>
      </c>
      <c r="C2760" t="s">
        <v>891</v>
      </c>
      <c r="D2760" t="s">
        <v>3554</v>
      </c>
      <c r="E2760" t="s">
        <v>5940</v>
      </c>
      <c r="F2760" t="s">
        <v>5940</v>
      </c>
      <c r="G2760">
        <v>854</v>
      </c>
      <c r="H2760">
        <v>74</v>
      </c>
      <c r="I2760">
        <v>15</v>
      </c>
      <c r="J2760">
        <v>49</v>
      </c>
      <c r="K2760">
        <v>12000</v>
      </c>
      <c r="L2760">
        <v>957</v>
      </c>
      <c r="M2760">
        <v>445</v>
      </c>
      <c r="N2760">
        <v>0</v>
      </c>
      <c r="O2760">
        <v>0</v>
      </c>
      <c r="P2760">
        <v>0</v>
      </c>
      <c r="R2760">
        <v>3547205</v>
      </c>
      <c r="S2760" t="s">
        <v>5940</v>
      </c>
      <c r="T2760" t="s">
        <v>5940</v>
      </c>
      <c r="U2760">
        <v>854</v>
      </c>
      <c r="V2760">
        <v>74</v>
      </c>
      <c r="W2760">
        <v>15</v>
      </c>
      <c r="X2760">
        <v>49</v>
      </c>
      <c r="Z2760">
        <v>3144508</v>
      </c>
      <c r="AB2760" t="s">
        <v>5940</v>
      </c>
      <c r="AC2760">
        <v>3144508</v>
      </c>
      <c r="AD2760" t="s">
        <v>4591</v>
      </c>
      <c r="AE2760">
        <v>156</v>
      </c>
      <c r="AF2760">
        <v>3144508</v>
      </c>
      <c r="AG2760" t="s">
        <v>4591</v>
      </c>
      <c r="AH2760">
        <v>1148</v>
      </c>
      <c r="AI2760">
        <v>3144508</v>
      </c>
      <c r="AJ2760" t="s">
        <v>4591</v>
      </c>
      <c r="AK2760">
        <v>357</v>
      </c>
      <c r="AL2760">
        <v>3144508</v>
      </c>
      <c r="AM2760" t="s">
        <v>4591</v>
      </c>
      <c r="AN2760">
        <v>180</v>
      </c>
      <c r="AO2760">
        <v>0</v>
      </c>
      <c r="AP2760">
        <v>3150703</v>
      </c>
      <c r="AQ2760" t="s">
        <v>4670</v>
      </c>
      <c r="AR2760">
        <v>8000</v>
      </c>
    </row>
    <row r="2761" spans="1:44" x14ac:dyDescent="0.25">
      <c r="A2761">
        <v>3547304</v>
      </c>
      <c r="B2761">
        <v>2</v>
      </c>
      <c r="C2761" t="s">
        <v>891</v>
      </c>
      <c r="D2761" t="s">
        <v>3555</v>
      </c>
      <c r="E2761" t="s">
        <v>5940</v>
      </c>
      <c r="F2761" t="s">
        <v>5940</v>
      </c>
      <c r="G2761">
        <v>0</v>
      </c>
      <c r="H2761" t="s">
        <v>5940</v>
      </c>
      <c r="I2761" t="s">
        <v>5940</v>
      </c>
      <c r="J2761" t="s">
        <v>5940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R2761">
        <v>3547304</v>
      </c>
      <c r="S2761" t="s">
        <v>5940</v>
      </c>
      <c r="T2761" t="s">
        <v>5940</v>
      </c>
      <c r="U2761">
        <v>0</v>
      </c>
      <c r="V2761" t="s">
        <v>5940</v>
      </c>
      <c r="W2761" t="s">
        <v>5940</v>
      </c>
      <c r="X2761" t="s">
        <v>5940</v>
      </c>
      <c r="Z2761">
        <v>3144607</v>
      </c>
      <c r="AB2761" t="s">
        <v>5940</v>
      </c>
      <c r="AC2761">
        <v>3144607</v>
      </c>
      <c r="AD2761" t="s">
        <v>4592</v>
      </c>
      <c r="AE2761">
        <v>265</v>
      </c>
      <c r="AF2761">
        <v>3144607</v>
      </c>
      <c r="AG2761" t="s">
        <v>4592</v>
      </c>
      <c r="AH2761">
        <v>2800</v>
      </c>
      <c r="AI2761">
        <v>3144607</v>
      </c>
      <c r="AJ2761" t="s">
        <v>4592</v>
      </c>
      <c r="AK2761">
        <v>1596</v>
      </c>
      <c r="AL2761">
        <v>3144607</v>
      </c>
      <c r="AM2761" t="s">
        <v>4592</v>
      </c>
      <c r="AN2761" t="s">
        <v>5940</v>
      </c>
      <c r="AO2761">
        <v>0</v>
      </c>
      <c r="AP2761">
        <v>3150802</v>
      </c>
      <c r="AQ2761" t="s">
        <v>4671</v>
      </c>
      <c r="AR2761">
        <v>7616</v>
      </c>
    </row>
    <row r="2762" spans="1:44" x14ac:dyDescent="0.25">
      <c r="A2762">
        <v>3547700</v>
      </c>
      <c r="B2762">
        <v>2</v>
      </c>
      <c r="C2762" t="s">
        <v>891</v>
      </c>
      <c r="D2762" t="s">
        <v>3560</v>
      </c>
      <c r="E2762">
        <v>46933</v>
      </c>
      <c r="F2762">
        <v>1134</v>
      </c>
      <c r="G2762">
        <v>3720</v>
      </c>
      <c r="H2762">
        <v>648</v>
      </c>
      <c r="I2762" t="s">
        <v>5940</v>
      </c>
      <c r="J2762">
        <v>900</v>
      </c>
      <c r="K2762">
        <v>272000</v>
      </c>
      <c r="L2762">
        <v>950</v>
      </c>
      <c r="M2762">
        <v>6600</v>
      </c>
      <c r="N2762">
        <v>450</v>
      </c>
      <c r="O2762">
        <v>0</v>
      </c>
      <c r="P2762">
        <v>0</v>
      </c>
      <c r="R2762">
        <v>3547700</v>
      </c>
      <c r="S2762">
        <v>46933</v>
      </c>
      <c r="T2762">
        <v>1134</v>
      </c>
      <c r="U2762">
        <v>3720</v>
      </c>
      <c r="V2762">
        <v>648</v>
      </c>
      <c r="W2762" t="s">
        <v>5940</v>
      </c>
      <c r="X2762">
        <v>900</v>
      </c>
      <c r="Z2762">
        <v>3144656</v>
      </c>
      <c r="AB2762" t="s">
        <v>5940</v>
      </c>
      <c r="AC2762">
        <v>3144656</v>
      </c>
      <c r="AD2762" t="s">
        <v>4593</v>
      </c>
      <c r="AE2762" t="s">
        <v>5940</v>
      </c>
      <c r="AF2762">
        <v>3144656</v>
      </c>
      <c r="AG2762" t="s">
        <v>4593</v>
      </c>
      <c r="AH2762">
        <v>2925</v>
      </c>
      <c r="AI2762">
        <v>3144656</v>
      </c>
      <c r="AJ2762" t="s">
        <v>4593</v>
      </c>
      <c r="AK2762">
        <v>202</v>
      </c>
      <c r="AL2762">
        <v>3144656</v>
      </c>
      <c r="AM2762" t="s">
        <v>4593</v>
      </c>
      <c r="AN2762" t="s">
        <v>5940</v>
      </c>
      <c r="AO2762">
        <v>0</v>
      </c>
      <c r="AP2762">
        <v>3150901</v>
      </c>
      <c r="AQ2762" t="s">
        <v>4672</v>
      </c>
      <c r="AR2762">
        <v>1225</v>
      </c>
    </row>
    <row r="2763" spans="1:44" x14ac:dyDescent="0.25">
      <c r="A2763">
        <v>3547809</v>
      </c>
      <c r="B2763">
        <v>2</v>
      </c>
      <c r="C2763" t="s">
        <v>891</v>
      </c>
      <c r="D2763" t="s">
        <v>923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R2763">
        <v>3547809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Z2763">
        <v>3144672</v>
      </c>
      <c r="AB2763" t="s">
        <v>5940</v>
      </c>
      <c r="AC2763">
        <v>3144672</v>
      </c>
      <c r="AD2763" t="s">
        <v>4594</v>
      </c>
      <c r="AE2763">
        <v>160</v>
      </c>
      <c r="AF2763">
        <v>3144672</v>
      </c>
      <c r="AG2763" t="s">
        <v>4594</v>
      </c>
      <c r="AH2763">
        <v>600</v>
      </c>
      <c r="AI2763">
        <v>3144672</v>
      </c>
      <c r="AJ2763" t="s">
        <v>4594</v>
      </c>
      <c r="AK2763">
        <v>122</v>
      </c>
      <c r="AL2763">
        <v>3144672</v>
      </c>
      <c r="AM2763" t="s">
        <v>4594</v>
      </c>
      <c r="AN2763" t="s">
        <v>5940</v>
      </c>
      <c r="AO2763">
        <v>0</v>
      </c>
      <c r="AP2763">
        <v>3151008</v>
      </c>
      <c r="AQ2763" t="s">
        <v>4673</v>
      </c>
      <c r="AR2763">
        <v>2100</v>
      </c>
    </row>
    <row r="2764" spans="1:44" x14ac:dyDescent="0.25">
      <c r="A2764">
        <v>3547908</v>
      </c>
      <c r="B2764">
        <v>2</v>
      </c>
      <c r="C2764" t="s">
        <v>891</v>
      </c>
      <c r="D2764" t="s">
        <v>3561</v>
      </c>
      <c r="E2764">
        <v>59657</v>
      </c>
      <c r="F2764">
        <v>540</v>
      </c>
      <c r="G2764">
        <v>3180</v>
      </c>
      <c r="H2764" t="s">
        <v>5940</v>
      </c>
      <c r="I2764">
        <v>36</v>
      </c>
      <c r="J2764">
        <v>105</v>
      </c>
      <c r="K2764">
        <v>57200</v>
      </c>
      <c r="L2764">
        <v>100</v>
      </c>
      <c r="M2764">
        <v>3500</v>
      </c>
      <c r="N2764">
        <v>0</v>
      </c>
      <c r="O2764">
        <v>0</v>
      </c>
      <c r="P2764">
        <v>47</v>
      </c>
      <c r="R2764">
        <v>3547908</v>
      </c>
      <c r="S2764">
        <v>59657</v>
      </c>
      <c r="T2764">
        <v>540</v>
      </c>
      <c r="U2764">
        <v>3180</v>
      </c>
      <c r="V2764" t="s">
        <v>5940</v>
      </c>
      <c r="W2764">
        <v>36</v>
      </c>
      <c r="X2764">
        <v>105</v>
      </c>
      <c r="Z2764">
        <v>3144706</v>
      </c>
      <c r="AB2764" t="s">
        <v>5940</v>
      </c>
      <c r="AC2764">
        <v>3144706</v>
      </c>
      <c r="AD2764" t="s">
        <v>4595</v>
      </c>
      <c r="AE2764">
        <v>5</v>
      </c>
      <c r="AF2764">
        <v>3144706</v>
      </c>
      <c r="AG2764" t="s">
        <v>4595</v>
      </c>
      <c r="AH2764">
        <v>2500</v>
      </c>
      <c r="AI2764">
        <v>3144706</v>
      </c>
      <c r="AJ2764" t="s">
        <v>4595</v>
      </c>
      <c r="AK2764">
        <v>58</v>
      </c>
      <c r="AL2764">
        <v>3144706</v>
      </c>
      <c r="AM2764" t="s">
        <v>4595</v>
      </c>
      <c r="AN2764" t="s">
        <v>5940</v>
      </c>
      <c r="AO2764">
        <v>0</v>
      </c>
      <c r="AP2764">
        <v>3151107</v>
      </c>
      <c r="AQ2764" t="s">
        <v>4674</v>
      </c>
      <c r="AR2764">
        <v>224</v>
      </c>
    </row>
    <row r="2765" spans="1:44" x14ac:dyDescent="0.25">
      <c r="A2765">
        <v>3548005</v>
      </c>
      <c r="B2765">
        <v>2</v>
      </c>
      <c r="C2765" t="s">
        <v>891</v>
      </c>
      <c r="D2765" t="s">
        <v>3562</v>
      </c>
      <c r="E2765">
        <v>239360</v>
      </c>
      <c r="F2765">
        <v>1095</v>
      </c>
      <c r="G2765">
        <v>9270</v>
      </c>
      <c r="H2765">
        <v>720</v>
      </c>
      <c r="I2765" t="s">
        <v>5940</v>
      </c>
      <c r="J2765">
        <v>230</v>
      </c>
      <c r="K2765">
        <v>243000</v>
      </c>
      <c r="L2765">
        <v>187</v>
      </c>
      <c r="M2765">
        <v>7588</v>
      </c>
      <c r="N2765">
        <v>0</v>
      </c>
      <c r="O2765">
        <v>30</v>
      </c>
      <c r="P2765">
        <v>18</v>
      </c>
      <c r="R2765">
        <v>3548005</v>
      </c>
      <c r="S2765">
        <v>239360</v>
      </c>
      <c r="T2765">
        <v>1095</v>
      </c>
      <c r="U2765">
        <v>9270</v>
      </c>
      <c r="V2765">
        <v>720</v>
      </c>
      <c r="W2765" t="s">
        <v>5940</v>
      </c>
      <c r="X2765">
        <v>230</v>
      </c>
      <c r="Z2765">
        <v>3144805</v>
      </c>
      <c r="AB2765" t="s">
        <v>5940</v>
      </c>
      <c r="AC2765">
        <v>3144805</v>
      </c>
      <c r="AD2765" t="s">
        <v>4596</v>
      </c>
      <c r="AE2765" t="s">
        <v>5940</v>
      </c>
      <c r="AF2765">
        <v>3144805</v>
      </c>
      <c r="AG2765" t="s">
        <v>4596</v>
      </c>
      <c r="AH2765" t="s">
        <v>5940</v>
      </c>
      <c r="AI2765">
        <v>3144805</v>
      </c>
      <c r="AJ2765" t="s">
        <v>4596</v>
      </c>
      <c r="AK2765" t="s">
        <v>5940</v>
      </c>
      <c r="AL2765">
        <v>3144805</v>
      </c>
      <c r="AM2765" t="s">
        <v>4596</v>
      </c>
      <c r="AN2765" t="s">
        <v>5940</v>
      </c>
      <c r="AO2765">
        <v>0</v>
      </c>
      <c r="AP2765">
        <v>3151206</v>
      </c>
      <c r="AQ2765" t="s">
        <v>4675</v>
      </c>
      <c r="AR2765">
        <v>885</v>
      </c>
    </row>
    <row r="2766" spans="1:44" x14ac:dyDescent="0.25">
      <c r="A2766">
        <v>3548054</v>
      </c>
      <c r="B2766">
        <v>2</v>
      </c>
      <c r="C2766" t="s">
        <v>891</v>
      </c>
      <c r="D2766" t="s">
        <v>3563</v>
      </c>
      <c r="E2766">
        <v>1808813</v>
      </c>
      <c r="F2766">
        <v>5166</v>
      </c>
      <c r="G2766">
        <v>7920</v>
      </c>
      <c r="H2766">
        <v>584</v>
      </c>
      <c r="I2766" t="s">
        <v>5940</v>
      </c>
      <c r="J2766">
        <v>640</v>
      </c>
      <c r="K2766">
        <v>1887000</v>
      </c>
      <c r="L2766">
        <v>6240</v>
      </c>
      <c r="M2766">
        <v>3228</v>
      </c>
      <c r="N2766">
        <v>0</v>
      </c>
      <c r="O2766">
        <v>0</v>
      </c>
      <c r="P2766">
        <v>0</v>
      </c>
      <c r="R2766">
        <v>3548054</v>
      </c>
      <c r="S2766">
        <v>1808813</v>
      </c>
      <c r="T2766">
        <v>5166</v>
      </c>
      <c r="U2766">
        <v>7920</v>
      </c>
      <c r="V2766">
        <v>584</v>
      </c>
      <c r="W2766" t="s">
        <v>5940</v>
      </c>
      <c r="X2766">
        <v>640</v>
      </c>
      <c r="Z2766">
        <v>3144904</v>
      </c>
      <c r="AB2766" t="s">
        <v>5940</v>
      </c>
      <c r="AC2766">
        <v>3144904</v>
      </c>
      <c r="AD2766" t="s">
        <v>4597</v>
      </c>
      <c r="AE2766">
        <v>37</v>
      </c>
      <c r="AF2766">
        <v>3144904</v>
      </c>
      <c r="AG2766" t="s">
        <v>4597</v>
      </c>
      <c r="AH2766">
        <v>1500</v>
      </c>
      <c r="AI2766">
        <v>3144904</v>
      </c>
      <c r="AJ2766" t="s">
        <v>4597</v>
      </c>
      <c r="AK2766">
        <v>73</v>
      </c>
      <c r="AL2766">
        <v>3144904</v>
      </c>
      <c r="AM2766" t="s">
        <v>4597</v>
      </c>
      <c r="AN2766" t="s">
        <v>5940</v>
      </c>
      <c r="AO2766">
        <v>0</v>
      </c>
      <c r="AP2766">
        <v>3151305</v>
      </c>
      <c r="AQ2766" t="s">
        <v>4676</v>
      </c>
      <c r="AR2766">
        <v>1050</v>
      </c>
    </row>
    <row r="2767" spans="1:44" x14ac:dyDescent="0.25">
      <c r="A2767">
        <v>3548104</v>
      </c>
      <c r="B2767">
        <v>2</v>
      </c>
      <c r="C2767" t="s">
        <v>891</v>
      </c>
      <c r="D2767" t="s">
        <v>3564</v>
      </c>
      <c r="E2767" t="s">
        <v>5940</v>
      </c>
      <c r="F2767" t="s">
        <v>5940</v>
      </c>
      <c r="G2767">
        <v>2560</v>
      </c>
      <c r="H2767" t="s">
        <v>5940</v>
      </c>
      <c r="I2767" t="s">
        <v>5940</v>
      </c>
      <c r="J2767">
        <v>336</v>
      </c>
      <c r="K2767">
        <v>0</v>
      </c>
      <c r="L2767">
        <v>0</v>
      </c>
      <c r="M2767">
        <v>2093</v>
      </c>
      <c r="N2767">
        <v>0</v>
      </c>
      <c r="O2767">
        <v>0</v>
      </c>
      <c r="P2767">
        <v>325</v>
      </c>
      <c r="R2767">
        <v>3548104</v>
      </c>
      <c r="S2767" t="s">
        <v>5940</v>
      </c>
      <c r="T2767" t="s">
        <v>5940</v>
      </c>
      <c r="U2767">
        <v>2560</v>
      </c>
      <c r="V2767" t="s">
        <v>5940</v>
      </c>
      <c r="W2767" t="s">
        <v>5940</v>
      </c>
      <c r="X2767">
        <v>336</v>
      </c>
      <c r="Z2767">
        <v>3145000</v>
      </c>
      <c r="AB2767">
        <v>3900</v>
      </c>
      <c r="AC2767">
        <v>3145000</v>
      </c>
      <c r="AD2767" t="s">
        <v>4598</v>
      </c>
      <c r="AE2767">
        <v>300</v>
      </c>
      <c r="AF2767">
        <v>3145000</v>
      </c>
      <c r="AG2767" t="s">
        <v>4598</v>
      </c>
      <c r="AH2767" t="s">
        <v>5940</v>
      </c>
      <c r="AI2767">
        <v>3145000</v>
      </c>
      <c r="AJ2767" t="s">
        <v>4598</v>
      </c>
      <c r="AK2767">
        <v>2160</v>
      </c>
      <c r="AL2767">
        <v>3145000</v>
      </c>
      <c r="AM2767" t="s">
        <v>4598</v>
      </c>
      <c r="AN2767">
        <v>78000</v>
      </c>
      <c r="AO2767">
        <v>0</v>
      </c>
      <c r="AP2767">
        <v>3151404</v>
      </c>
      <c r="AQ2767" t="s">
        <v>4677</v>
      </c>
      <c r="AR2767">
        <v>7200</v>
      </c>
    </row>
    <row r="2768" spans="1:44" x14ac:dyDescent="0.25">
      <c r="A2768">
        <v>3548203</v>
      </c>
      <c r="B2768">
        <v>2</v>
      </c>
      <c r="C2768" t="s">
        <v>891</v>
      </c>
      <c r="D2768" t="s">
        <v>3565</v>
      </c>
      <c r="E2768" t="s">
        <v>5940</v>
      </c>
      <c r="F2768" t="s">
        <v>5940</v>
      </c>
      <c r="G2768">
        <v>297</v>
      </c>
      <c r="H2768" t="s">
        <v>5940</v>
      </c>
      <c r="I2768" t="s">
        <v>5940</v>
      </c>
      <c r="J2768">
        <v>23</v>
      </c>
      <c r="K2768">
        <v>0</v>
      </c>
      <c r="L2768">
        <v>0</v>
      </c>
      <c r="M2768">
        <v>256</v>
      </c>
      <c r="N2768">
        <v>0</v>
      </c>
      <c r="O2768">
        <v>0</v>
      </c>
      <c r="P2768">
        <v>11</v>
      </c>
      <c r="R2768">
        <v>3548203</v>
      </c>
      <c r="S2768" t="s">
        <v>5940</v>
      </c>
      <c r="T2768" t="s">
        <v>5940</v>
      </c>
      <c r="U2768">
        <v>297</v>
      </c>
      <c r="V2768" t="s">
        <v>5940</v>
      </c>
      <c r="W2768" t="s">
        <v>5940</v>
      </c>
      <c r="X2768">
        <v>23</v>
      </c>
      <c r="Z2768">
        <v>3145059</v>
      </c>
      <c r="AB2768">
        <v>23</v>
      </c>
      <c r="AC2768">
        <v>3145059</v>
      </c>
      <c r="AD2768" t="s">
        <v>4599</v>
      </c>
      <c r="AE2768">
        <v>30</v>
      </c>
      <c r="AF2768">
        <v>3145059</v>
      </c>
      <c r="AG2768" t="s">
        <v>4599</v>
      </c>
      <c r="AH2768">
        <v>3800</v>
      </c>
      <c r="AI2768">
        <v>3145059</v>
      </c>
      <c r="AJ2768" t="s">
        <v>4599</v>
      </c>
      <c r="AK2768">
        <v>668</v>
      </c>
      <c r="AL2768">
        <v>3145059</v>
      </c>
      <c r="AM2768" t="s">
        <v>4599</v>
      </c>
      <c r="AN2768" t="s">
        <v>5940</v>
      </c>
      <c r="AO2768">
        <v>0</v>
      </c>
      <c r="AP2768">
        <v>3151503</v>
      </c>
      <c r="AQ2768" t="s">
        <v>4678</v>
      </c>
      <c r="AR2768">
        <v>55250</v>
      </c>
    </row>
    <row r="2769" spans="1:44" x14ac:dyDescent="0.25">
      <c r="A2769">
        <v>3548302</v>
      </c>
      <c r="B2769">
        <v>2</v>
      </c>
      <c r="C2769" t="s">
        <v>891</v>
      </c>
      <c r="D2769" t="s">
        <v>3566</v>
      </c>
      <c r="E2769">
        <v>73007</v>
      </c>
      <c r="F2769" t="s">
        <v>5940</v>
      </c>
      <c r="G2769">
        <v>480</v>
      </c>
      <c r="H2769">
        <v>53</v>
      </c>
      <c r="I2769" t="s">
        <v>5940</v>
      </c>
      <c r="J2769">
        <v>180</v>
      </c>
      <c r="K2769">
        <v>175000</v>
      </c>
      <c r="L2769">
        <v>0</v>
      </c>
      <c r="M2769">
        <v>570</v>
      </c>
      <c r="N2769">
        <v>15</v>
      </c>
      <c r="O2769">
        <v>0</v>
      </c>
      <c r="P2769">
        <v>60</v>
      </c>
      <c r="R2769">
        <v>3548302</v>
      </c>
      <c r="S2769">
        <v>73007</v>
      </c>
      <c r="T2769" t="s">
        <v>5940</v>
      </c>
      <c r="U2769">
        <v>480</v>
      </c>
      <c r="V2769">
        <v>53</v>
      </c>
      <c r="W2769" t="s">
        <v>5940</v>
      </c>
      <c r="X2769">
        <v>180</v>
      </c>
      <c r="Z2769">
        <v>3145109</v>
      </c>
      <c r="AB2769" t="s">
        <v>5940</v>
      </c>
      <c r="AC2769">
        <v>3145109</v>
      </c>
      <c r="AD2769" t="s">
        <v>4600</v>
      </c>
      <c r="AE2769">
        <v>192</v>
      </c>
      <c r="AF2769">
        <v>3145109</v>
      </c>
      <c r="AG2769" t="s">
        <v>4600</v>
      </c>
      <c r="AH2769">
        <v>200</v>
      </c>
      <c r="AI2769">
        <v>3145109</v>
      </c>
      <c r="AJ2769" t="s">
        <v>4600</v>
      </c>
      <c r="AK2769">
        <v>852</v>
      </c>
      <c r="AL2769">
        <v>3145109</v>
      </c>
      <c r="AM2769" t="s">
        <v>4600</v>
      </c>
      <c r="AN2769">
        <v>810</v>
      </c>
      <c r="AO2769">
        <v>0</v>
      </c>
      <c r="AP2769">
        <v>3151602</v>
      </c>
      <c r="AQ2769" t="s">
        <v>4679</v>
      </c>
      <c r="AR2769">
        <v>11400</v>
      </c>
    </row>
    <row r="2770" spans="1:44" x14ac:dyDescent="0.25">
      <c r="A2770">
        <v>3548401</v>
      </c>
      <c r="B2770">
        <v>2</v>
      </c>
      <c r="C2770" t="s">
        <v>891</v>
      </c>
      <c r="D2770" t="s">
        <v>3567</v>
      </c>
      <c r="E2770">
        <v>292228</v>
      </c>
      <c r="F2770">
        <v>102</v>
      </c>
      <c r="G2770">
        <v>1755</v>
      </c>
      <c r="H2770">
        <v>126</v>
      </c>
      <c r="I2770" t="s">
        <v>5940</v>
      </c>
      <c r="J2770">
        <v>42</v>
      </c>
      <c r="K2770">
        <v>480548</v>
      </c>
      <c r="L2770">
        <v>0</v>
      </c>
      <c r="M2770">
        <v>1705</v>
      </c>
      <c r="N2770">
        <v>0</v>
      </c>
      <c r="O2770">
        <v>0</v>
      </c>
      <c r="P2770">
        <v>63</v>
      </c>
      <c r="R2770">
        <v>3548401</v>
      </c>
      <c r="S2770">
        <v>292228</v>
      </c>
      <c r="T2770">
        <v>102</v>
      </c>
      <c r="U2770">
        <v>1755</v>
      </c>
      <c r="V2770">
        <v>126</v>
      </c>
      <c r="W2770" t="s">
        <v>5940</v>
      </c>
      <c r="X2770">
        <v>42</v>
      </c>
      <c r="Z2770">
        <v>3145208</v>
      </c>
      <c r="AB2770" t="s">
        <v>5940</v>
      </c>
      <c r="AC2770">
        <v>3145208</v>
      </c>
      <c r="AD2770" t="s">
        <v>4601</v>
      </c>
      <c r="AE2770" t="s">
        <v>5940</v>
      </c>
      <c r="AF2770">
        <v>3145208</v>
      </c>
      <c r="AG2770" t="s">
        <v>4601</v>
      </c>
      <c r="AH2770" t="s">
        <v>5940</v>
      </c>
      <c r="AI2770">
        <v>3145208</v>
      </c>
      <c r="AJ2770" t="s">
        <v>4601</v>
      </c>
      <c r="AK2770" t="s">
        <v>5940</v>
      </c>
      <c r="AL2770">
        <v>3145208</v>
      </c>
      <c r="AM2770" t="s">
        <v>4601</v>
      </c>
      <c r="AN2770" t="s">
        <v>5940</v>
      </c>
      <c r="AO2770">
        <v>0</v>
      </c>
      <c r="AP2770">
        <v>3151701</v>
      </c>
      <c r="AQ2770" t="s">
        <v>4680</v>
      </c>
      <c r="AR2770">
        <v>10926</v>
      </c>
    </row>
    <row r="2771" spans="1:44" x14ac:dyDescent="0.25">
      <c r="A2771">
        <v>3548500</v>
      </c>
      <c r="B2771">
        <v>2</v>
      </c>
      <c r="C2771" t="s">
        <v>891</v>
      </c>
      <c r="D2771" t="s">
        <v>3568</v>
      </c>
      <c r="E2771" t="s">
        <v>5940</v>
      </c>
      <c r="F2771" t="s">
        <v>5940</v>
      </c>
      <c r="G2771">
        <v>0</v>
      </c>
      <c r="H2771" t="s">
        <v>5940</v>
      </c>
      <c r="I2771" t="s">
        <v>5940</v>
      </c>
      <c r="J2771" t="s">
        <v>5940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R2771">
        <v>3548500</v>
      </c>
      <c r="S2771" t="s">
        <v>5940</v>
      </c>
      <c r="T2771" t="s">
        <v>5940</v>
      </c>
      <c r="U2771">
        <v>0</v>
      </c>
      <c r="V2771" t="s">
        <v>5940</v>
      </c>
      <c r="W2771" t="s">
        <v>5940</v>
      </c>
      <c r="X2771" t="s">
        <v>5940</v>
      </c>
      <c r="Z2771">
        <v>3145307</v>
      </c>
      <c r="AB2771" t="s">
        <v>5940</v>
      </c>
      <c r="AC2771">
        <v>3145307</v>
      </c>
      <c r="AD2771" t="s">
        <v>4602</v>
      </c>
      <c r="AE2771">
        <v>60</v>
      </c>
      <c r="AF2771">
        <v>3145307</v>
      </c>
      <c r="AG2771" t="s">
        <v>4602</v>
      </c>
      <c r="AH2771">
        <v>24000</v>
      </c>
      <c r="AI2771">
        <v>3145307</v>
      </c>
      <c r="AJ2771" t="s">
        <v>4602</v>
      </c>
      <c r="AK2771">
        <v>160</v>
      </c>
      <c r="AL2771">
        <v>3145307</v>
      </c>
      <c r="AM2771" t="s">
        <v>4602</v>
      </c>
      <c r="AN2771" t="s">
        <v>5940</v>
      </c>
      <c r="AO2771">
        <v>0</v>
      </c>
      <c r="AP2771">
        <v>3151800</v>
      </c>
      <c r="AQ2771" t="s">
        <v>4681</v>
      </c>
      <c r="AR2771">
        <v>12000</v>
      </c>
    </row>
    <row r="2772" spans="1:44" x14ac:dyDescent="0.25">
      <c r="A2772">
        <v>3548609</v>
      </c>
      <c r="B2772">
        <v>2</v>
      </c>
      <c r="C2772" t="s">
        <v>891</v>
      </c>
      <c r="D2772" t="s">
        <v>3569</v>
      </c>
      <c r="E2772" t="s">
        <v>5940</v>
      </c>
      <c r="F2772" t="s">
        <v>5940</v>
      </c>
      <c r="G2772">
        <v>300</v>
      </c>
      <c r="H2772" t="s">
        <v>5940</v>
      </c>
      <c r="I2772" t="s">
        <v>5940</v>
      </c>
      <c r="J2772">
        <v>225</v>
      </c>
      <c r="K2772">
        <v>0</v>
      </c>
      <c r="L2772">
        <v>0</v>
      </c>
      <c r="M2772">
        <v>900</v>
      </c>
      <c r="N2772">
        <v>0</v>
      </c>
      <c r="O2772">
        <v>30</v>
      </c>
      <c r="P2772">
        <v>135</v>
      </c>
      <c r="R2772">
        <v>3548609</v>
      </c>
      <c r="S2772" t="s">
        <v>5940</v>
      </c>
      <c r="T2772" t="s">
        <v>5940</v>
      </c>
      <c r="U2772">
        <v>300</v>
      </c>
      <c r="V2772" t="s">
        <v>5940</v>
      </c>
      <c r="W2772" t="s">
        <v>5940</v>
      </c>
      <c r="X2772">
        <v>225</v>
      </c>
      <c r="Z2772">
        <v>3145356</v>
      </c>
      <c r="AB2772" t="s">
        <v>5940</v>
      </c>
      <c r="AC2772">
        <v>3145356</v>
      </c>
      <c r="AD2772" t="s">
        <v>4603</v>
      </c>
      <c r="AE2772">
        <v>18</v>
      </c>
      <c r="AF2772">
        <v>3145356</v>
      </c>
      <c r="AG2772" t="s">
        <v>4603</v>
      </c>
      <c r="AH2772">
        <v>11200</v>
      </c>
      <c r="AI2772">
        <v>3145356</v>
      </c>
      <c r="AJ2772" t="s">
        <v>4603</v>
      </c>
      <c r="AK2772">
        <v>13</v>
      </c>
      <c r="AL2772">
        <v>3145356</v>
      </c>
      <c r="AM2772" t="s">
        <v>4603</v>
      </c>
      <c r="AN2772" t="s">
        <v>5940</v>
      </c>
      <c r="AO2772">
        <v>0</v>
      </c>
      <c r="AP2772">
        <v>3151909</v>
      </c>
      <c r="AQ2772" t="s">
        <v>4682</v>
      </c>
      <c r="AR2772">
        <v>6120</v>
      </c>
    </row>
    <row r="2773" spans="1:44" x14ac:dyDescent="0.25">
      <c r="A2773">
        <v>3548708</v>
      </c>
      <c r="B2773">
        <v>2</v>
      </c>
      <c r="C2773" t="s">
        <v>891</v>
      </c>
      <c r="D2773" t="s">
        <v>3570</v>
      </c>
      <c r="E2773" t="s">
        <v>5940</v>
      </c>
      <c r="F2773" t="s">
        <v>5940</v>
      </c>
      <c r="G2773">
        <v>0</v>
      </c>
      <c r="H2773" t="s">
        <v>5940</v>
      </c>
      <c r="I2773" t="s">
        <v>5940</v>
      </c>
      <c r="J2773" t="s">
        <v>5940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R2773">
        <v>3548708</v>
      </c>
      <c r="S2773" t="s">
        <v>5940</v>
      </c>
      <c r="T2773" t="s">
        <v>5940</v>
      </c>
      <c r="U2773">
        <v>0</v>
      </c>
      <c r="V2773" t="s">
        <v>5940</v>
      </c>
      <c r="W2773" t="s">
        <v>5940</v>
      </c>
      <c r="X2773" t="s">
        <v>5940</v>
      </c>
      <c r="Z2773">
        <v>3145372</v>
      </c>
      <c r="AB2773" t="s">
        <v>5940</v>
      </c>
      <c r="AC2773">
        <v>3145372</v>
      </c>
      <c r="AD2773" t="s">
        <v>4604</v>
      </c>
      <c r="AE2773">
        <v>72</v>
      </c>
      <c r="AF2773">
        <v>3145372</v>
      </c>
      <c r="AG2773" t="s">
        <v>4604</v>
      </c>
      <c r="AH2773">
        <v>9000</v>
      </c>
      <c r="AI2773">
        <v>3145372</v>
      </c>
      <c r="AJ2773" t="s">
        <v>4604</v>
      </c>
      <c r="AK2773">
        <v>102</v>
      </c>
      <c r="AL2773">
        <v>3145372</v>
      </c>
      <c r="AM2773" t="s">
        <v>4604</v>
      </c>
      <c r="AN2773" t="s">
        <v>5940</v>
      </c>
      <c r="AO2773">
        <v>0</v>
      </c>
      <c r="AP2773">
        <v>3152006</v>
      </c>
      <c r="AQ2773" t="s">
        <v>4683</v>
      </c>
      <c r="AR2773">
        <v>5250</v>
      </c>
    </row>
    <row r="2774" spans="1:44" x14ac:dyDescent="0.25">
      <c r="A2774">
        <v>3548807</v>
      </c>
      <c r="B2774">
        <v>2</v>
      </c>
      <c r="C2774" t="s">
        <v>891</v>
      </c>
      <c r="D2774" t="s">
        <v>924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R2774">
        <v>3548807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Z2774">
        <v>3145406</v>
      </c>
      <c r="AB2774" t="s">
        <v>5940</v>
      </c>
      <c r="AC2774">
        <v>3145406</v>
      </c>
      <c r="AD2774" t="s">
        <v>4605</v>
      </c>
      <c r="AE2774">
        <v>13</v>
      </c>
      <c r="AF2774">
        <v>3145406</v>
      </c>
      <c r="AG2774" t="s">
        <v>4605</v>
      </c>
      <c r="AH2774">
        <v>2000</v>
      </c>
      <c r="AI2774">
        <v>3145406</v>
      </c>
      <c r="AJ2774" t="s">
        <v>4605</v>
      </c>
      <c r="AK2774">
        <v>172</v>
      </c>
      <c r="AL2774">
        <v>3145406</v>
      </c>
      <c r="AM2774" t="s">
        <v>4605</v>
      </c>
      <c r="AN2774" t="s">
        <v>5940</v>
      </c>
      <c r="AO2774">
        <v>0</v>
      </c>
      <c r="AP2774">
        <v>3152105</v>
      </c>
      <c r="AQ2774" t="s">
        <v>4684</v>
      </c>
      <c r="AR2774">
        <v>5850</v>
      </c>
    </row>
    <row r="2775" spans="1:44" x14ac:dyDescent="0.25">
      <c r="A2775">
        <v>3548906</v>
      </c>
      <c r="B2775">
        <v>2</v>
      </c>
      <c r="C2775" t="s">
        <v>891</v>
      </c>
      <c r="D2775" t="s">
        <v>3571</v>
      </c>
      <c r="E2775">
        <v>2013540</v>
      </c>
      <c r="F2775">
        <v>2280</v>
      </c>
      <c r="G2775">
        <v>12348</v>
      </c>
      <c r="H2775" t="s">
        <v>5940</v>
      </c>
      <c r="I2775">
        <v>49</v>
      </c>
      <c r="J2775">
        <v>36</v>
      </c>
      <c r="K2775">
        <v>1932000</v>
      </c>
      <c r="L2775">
        <v>960</v>
      </c>
      <c r="M2775">
        <v>14400</v>
      </c>
      <c r="N2775">
        <v>0</v>
      </c>
      <c r="O2775">
        <v>50</v>
      </c>
      <c r="P2775">
        <v>0</v>
      </c>
      <c r="R2775">
        <v>3548906</v>
      </c>
      <c r="S2775">
        <v>2013540</v>
      </c>
      <c r="T2775">
        <v>2280</v>
      </c>
      <c r="U2775">
        <v>12348</v>
      </c>
      <c r="V2775" t="s">
        <v>5940</v>
      </c>
      <c r="W2775">
        <v>49</v>
      </c>
      <c r="X2775">
        <v>36</v>
      </c>
      <c r="Z2775">
        <v>3145455</v>
      </c>
      <c r="AB2775" t="s">
        <v>5940</v>
      </c>
      <c r="AC2775">
        <v>3145455</v>
      </c>
      <c r="AD2775" t="s">
        <v>4606</v>
      </c>
      <c r="AE2775">
        <v>60</v>
      </c>
      <c r="AF2775">
        <v>3145455</v>
      </c>
      <c r="AG2775" t="s">
        <v>4606</v>
      </c>
      <c r="AH2775">
        <v>8400</v>
      </c>
      <c r="AI2775">
        <v>3145455</v>
      </c>
      <c r="AJ2775" t="s">
        <v>4606</v>
      </c>
      <c r="AK2775">
        <v>82</v>
      </c>
      <c r="AL2775">
        <v>3145455</v>
      </c>
      <c r="AM2775" t="s">
        <v>4606</v>
      </c>
      <c r="AN2775" t="s">
        <v>5940</v>
      </c>
      <c r="AO2775">
        <v>0</v>
      </c>
      <c r="AP2775">
        <v>3152131</v>
      </c>
      <c r="AQ2775" t="s">
        <v>4685</v>
      </c>
      <c r="AR2775">
        <v>2100</v>
      </c>
    </row>
    <row r="2776" spans="1:44" x14ac:dyDescent="0.25">
      <c r="A2776">
        <v>3549003</v>
      </c>
      <c r="B2776">
        <v>2</v>
      </c>
      <c r="C2776" t="s">
        <v>891</v>
      </c>
      <c r="D2776" t="s">
        <v>3572</v>
      </c>
      <c r="E2776" t="s">
        <v>5940</v>
      </c>
      <c r="F2776" t="s">
        <v>5940</v>
      </c>
      <c r="G2776">
        <v>118</v>
      </c>
      <c r="H2776">
        <v>270</v>
      </c>
      <c r="I2776" t="s">
        <v>5940</v>
      </c>
      <c r="J2776" t="s">
        <v>5940</v>
      </c>
      <c r="K2776">
        <v>0</v>
      </c>
      <c r="L2776">
        <v>0</v>
      </c>
      <c r="M2776">
        <v>300</v>
      </c>
      <c r="N2776">
        <v>0</v>
      </c>
      <c r="O2776">
        <v>0</v>
      </c>
      <c r="P2776">
        <v>0</v>
      </c>
      <c r="R2776">
        <v>3549003</v>
      </c>
      <c r="S2776" t="s">
        <v>5940</v>
      </c>
      <c r="T2776" t="s">
        <v>5940</v>
      </c>
      <c r="U2776">
        <v>118</v>
      </c>
      <c r="V2776">
        <v>270</v>
      </c>
      <c r="W2776" t="s">
        <v>5940</v>
      </c>
      <c r="X2776" t="s">
        <v>5940</v>
      </c>
      <c r="Z2776">
        <v>3145505</v>
      </c>
      <c r="AB2776" t="s">
        <v>5940</v>
      </c>
      <c r="AC2776">
        <v>3145505</v>
      </c>
      <c r="AD2776" t="s">
        <v>4607</v>
      </c>
      <c r="AE2776">
        <v>67</v>
      </c>
      <c r="AF2776">
        <v>3145505</v>
      </c>
      <c r="AG2776" t="s">
        <v>4607</v>
      </c>
      <c r="AH2776" t="s">
        <v>5940</v>
      </c>
      <c r="AI2776">
        <v>3145505</v>
      </c>
      <c r="AJ2776" t="s">
        <v>4607</v>
      </c>
      <c r="AK2776">
        <v>19</v>
      </c>
      <c r="AL2776">
        <v>3145505</v>
      </c>
      <c r="AM2776" t="s">
        <v>4607</v>
      </c>
      <c r="AN2776" t="s">
        <v>5940</v>
      </c>
      <c r="AO2776">
        <v>0</v>
      </c>
      <c r="AP2776">
        <v>3152170</v>
      </c>
      <c r="AQ2776" t="s">
        <v>4686</v>
      </c>
      <c r="AR2776">
        <v>285</v>
      </c>
    </row>
    <row r="2777" spans="1:44" x14ac:dyDescent="0.25">
      <c r="A2777">
        <v>3549102</v>
      </c>
      <c r="B2777">
        <v>2</v>
      </c>
      <c r="C2777" t="s">
        <v>891</v>
      </c>
      <c r="D2777" t="s">
        <v>3573</v>
      </c>
      <c r="E2777">
        <v>555897</v>
      </c>
      <c r="F2777">
        <v>1120</v>
      </c>
      <c r="G2777">
        <v>22282</v>
      </c>
      <c r="H2777" t="s">
        <v>5940</v>
      </c>
      <c r="I2777" t="s">
        <v>5940</v>
      </c>
      <c r="J2777">
        <v>840</v>
      </c>
      <c r="K2777">
        <v>800000</v>
      </c>
      <c r="L2777">
        <v>910</v>
      </c>
      <c r="M2777">
        <v>32895</v>
      </c>
      <c r="N2777">
        <v>0</v>
      </c>
      <c r="O2777">
        <v>0</v>
      </c>
      <c r="P2777">
        <v>998</v>
      </c>
      <c r="R2777">
        <v>3549102</v>
      </c>
      <c r="S2777">
        <v>555897</v>
      </c>
      <c r="T2777">
        <v>1120</v>
      </c>
      <c r="U2777">
        <v>22282</v>
      </c>
      <c r="V2777" t="s">
        <v>5940</v>
      </c>
      <c r="W2777" t="s">
        <v>5940</v>
      </c>
      <c r="X2777">
        <v>840</v>
      </c>
      <c r="Z2777">
        <v>3145604</v>
      </c>
      <c r="AB2777">
        <v>68</v>
      </c>
      <c r="AC2777">
        <v>3145604</v>
      </c>
      <c r="AD2777" t="s">
        <v>4608</v>
      </c>
      <c r="AE2777">
        <v>87</v>
      </c>
      <c r="AF2777">
        <v>3145604</v>
      </c>
      <c r="AG2777" t="s">
        <v>4608</v>
      </c>
      <c r="AH2777">
        <v>2100</v>
      </c>
      <c r="AI2777">
        <v>3145604</v>
      </c>
      <c r="AJ2777" t="s">
        <v>4608</v>
      </c>
      <c r="AK2777">
        <v>436</v>
      </c>
      <c r="AL2777">
        <v>3145604</v>
      </c>
      <c r="AM2777" t="s">
        <v>4608</v>
      </c>
      <c r="AN2777" t="s">
        <v>5940</v>
      </c>
      <c r="AO2777">
        <v>0</v>
      </c>
      <c r="AP2777">
        <v>3152204</v>
      </c>
      <c r="AQ2777" t="s">
        <v>4687</v>
      </c>
      <c r="AR2777">
        <v>2190</v>
      </c>
    </row>
    <row r="2778" spans="1:44" x14ac:dyDescent="0.25">
      <c r="A2778">
        <v>3549201</v>
      </c>
      <c r="B2778">
        <v>2</v>
      </c>
      <c r="C2778" t="s">
        <v>891</v>
      </c>
      <c r="D2778" t="s">
        <v>3574</v>
      </c>
      <c r="E2778">
        <v>8093</v>
      </c>
      <c r="F2778" t="s">
        <v>5940</v>
      </c>
      <c r="G2778">
        <v>360</v>
      </c>
      <c r="H2778">
        <v>216</v>
      </c>
      <c r="I2778">
        <v>4</v>
      </c>
      <c r="J2778" t="s">
        <v>5940</v>
      </c>
      <c r="K2778">
        <v>40000</v>
      </c>
      <c r="L2778">
        <v>0</v>
      </c>
      <c r="M2778">
        <v>372</v>
      </c>
      <c r="N2778">
        <v>0</v>
      </c>
      <c r="O2778">
        <v>0</v>
      </c>
      <c r="P2778">
        <v>50</v>
      </c>
      <c r="R2778">
        <v>3549201</v>
      </c>
      <c r="S2778">
        <v>8093</v>
      </c>
      <c r="T2778" t="s">
        <v>5940</v>
      </c>
      <c r="U2778">
        <v>360</v>
      </c>
      <c r="V2778">
        <v>216</v>
      </c>
      <c r="W2778">
        <v>4</v>
      </c>
      <c r="X2778" t="s">
        <v>5940</v>
      </c>
      <c r="Z2778">
        <v>3145703</v>
      </c>
      <c r="AB2778" t="s">
        <v>5940</v>
      </c>
      <c r="AC2778">
        <v>3145703</v>
      </c>
      <c r="AD2778" t="s">
        <v>4609</v>
      </c>
      <c r="AE2778">
        <v>26</v>
      </c>
      <c r="AF2778">
        <v>3145703</v>
      </c>
      <c r="AG2778" t="s">
        <v>4609</v>
      </c>
      <c r="AH2778" t="s">
        <v>5940</v>
      </c>
      <c r="AI2778">
        <v>3145703</v>
      </c>
      <c r="AJ2778" t="s">
        <v>4609</v>
      </c>
      <c r="AK2778">
        <v>127</v>
      </c>
      <c r="AL2778">
        <v>3145703</v>
      </c>
      <c r="AM2778" t="s">
        <v>4609</v>
      </c>
      <c r="AN2778" t="s">
        <v>5940</v>
      </c>
      <c r="AO2778">
        <v>0</v>
      </c>
      <c r="AP2778">
        <v>3152303</v>
      </c>
      <c r="AQ2778" t="s">
        <v>4688</v>
      </c>
      <c r="AR2778">
        <v>7308</v>
      </c>
    </row>
    <row r="2779" spans="1:44" x14ac:dyDescent="0.25">
      <c r="A2779">
        <v>3549250</v>
      </c>
      <c r="B2779">
        <v>2</v>
      </c>
      <c r="C2779" t="s">
        <v>891</v>
      </c>
      <c r="D2779" t="s">
        <v>3575</v>
      </c>
      <c r="E2779">
        <v>431931</v>
      </c>
      <c r="F2779">
        <v>180</v>
      </c>
      <c r="G2779">
        <v>2550</v>
      </c>
      <c r="H2779">
        <v>1320</v>
      </c>
      <c r="I2779">
        <v>60</v>
      </c>
      <c r="J2779">
        <v>135</v>
      </c>
      <c r="K2779">
        <v>155779</v>
      </c>
      <c r="L2779">
        <v>260</v>
      </c>
      <c r="M2779">
        <v>819</v>
      </c>
      <c r="N2779">
        <v>0</v>
      </c>
      <c r="O2779">
        <v>0</v>
      </c>
      <c r="P2779">
        <v>0</v>
      </c>
      <c r="R2779">
        <v>3549250</v>
      </c>
      <c r="S2779">
        <v>431931</v>
      </c>
      <c r="T2779">
        <v>180</v>
      </c>
      <c r="U2779">
        <v>2550</v>
      </c>
      <c r="V2779">
        <v>1320</v>
      </c>
      <c r="W2779">
        <v>60</v>
      </c>
      <c r="X2779">
        <v>135</v>
      </c>
      <c r="Z2779">
        <v>3145802</v>
      </c>
      <c r="AB2779" t="s">
        <v>5940</v>
      </c>
      <c r="AC2779">
        <v>3145802</v>
      </c>
      <c r="AD2779" t="s">
        <v>4610</v>
      </c>
      <c r="AE2779">
        <v>24</v>
      </c>
      <c r="AF2779">
        <v>3145802</v>
      </c>
      <c r="AG2779" t="s">
        <v>4610</v>
      </c>
      <c r="AH2779">
        <v>1600</v>
      </c>
      <c r="AI2779">
        <v>3145802</v>
      </c>
      <c r="AJ2779" t="s">
        <v>4610</v>
      </c>
      <c r="AK2779">
        <v>87</v>
      </c>
      <c r="AL2779">
        <v>3145802</v>
      </c>
      <c r="AM2779" t="s">
        <v>4610</v>
      </c>
      <c r="AN2779" t="s">
        <v>5940</v>
      </c>
      <c r="AO2779">
        <v>0</v>
      </c>
      <c r="AP2779">
        <v>3152402</v>
      </c>
      <c r="AQ2779" t="s">
        <v>4689</v>
      </c>
      <c r="AR2779">
        <v>1512</v>
      </c>
    </row>
    <row r="2780" spans="1:44" x14ac:dyDescent="0.25">
      <c r="A2780">
        <v>3549300</v>
      </c>
      <c r="B2780">
        <v>2</v>
      </c>
      <c r="C2780" t="s">
        <v>891</v>
      </c>
      <c r="D2780" t="s">
        <v>3576</v>
      </c>
      <c r="E2780" t="s">
        <v>5940</v>
      </c>
      <c r="F2780" t="s">
        <v>5940</v>
      </c>
      <c r="G2780">
        <v>108</v>
      </c>
      <c r="H2780">
        <v>38</v>
      </c>
      <c r="I2780" t="s">
        <v>5940</v>
      </c>
      <c r="J2780" t="s">
        <v>5940</v>
      </c>
      <c r="K2780">
        <v>0</v>
      </c>
      <c r="L2780">
        <v>0</v>
      </c>
      <c r="M2780">
        <v>38</v>
      </c>
      <c r="N2780">
        <v>10</v>
      </c>
      <c r="O2780">
        <v>0</v>
      </c>
      <c r="P2780">
        <v>8</v>
      </c>
      <c r="R2780">
        <v>3549300</v>
      </c>
      <c r="S2780" t="s">
        <v>5940</v>
      </c>
      <c r="T2780" t="s">
        <v>5940</v>
      </c>
      <c r="U2780">
        <v>108</v>
      </c>
      <c r="V2780">
        <v>38</v>
      </c>
      <c r="W2780" t="s">
        <v>5940</v>
      </c>
      <c r="X2780" t="s">
        <v>5940</v>
      </c>
      <c r="Z2780">
        <v>3145851</v>
      </c>
      <c r="AB2780" t="s">
        <v>5940</v>
      </c>
      <c r="AC2780">
        <v>3145851</v>
      </c>
      <c r="AD2780" t="s">
        <v>4611</v>
      </c>
      <c r="AE2780">
        <v>6</v>
      </c>
      <c r="AF2780">
        <v>3145851</v>
      </c>
      <c r="AG2780" t="s">
        <v>4611</v>
      </c>
      <c r="AH2780">
        <v>90000</v>
      </c>
      <c r="AI2780">
        <v>3145851</v>
      </c>
      <c r="AJ2780" t="s">
        <v>4611</v>
      </c>
      <c r="AK2780">
        <v>234</v>
      </c>
      <c r="AL2780">
        <v>3145851</v>
      </c>
      <c r="AM2780" t="s">
        <v>4611</v>
      </c>
      <c r="AN2780" t="s">
        <v>5940</v>
      </c>
      <c r="AO2780">
        <v>0</v>
      </c>
      <c r="AP2780">
        <v>3152501</v>
      </c>
      <c r="AQ2780" t="s">
        <v>4690</v>
      </c>
      <c r="AR2780">
        <v>11220</v>
      </c>
    </row>
    <row r="2781" spans="1:44" x14ac:dyDescent="0.25">
      <c r="A2781">
        <v>3549409</v>
      </c>
      <c r="B2781">
        <v>2</v>
      </c>
      <c r="C2781" t="s">
        <v>891</v>
      </c>
      <c r="D2781" t="s">
        <v>3577</v>
      </c>
      <c r="E2781">
        <v>1953594</v>
      </c>
      <c r="F2781">
        <v>13500</v>
      </c>
      <c r="G2781">
        <v>5102</v>
      </c>
      <c r="H2781" t="s">
        <v>5940</v>
      </c>
      <c r="I2781" t="s">
        <v>5940</v>
      </c>
      <c r="J2781" t="s">
        <v>5940</v>
      </c>
      <c r="K2781">
        <v>2500000</v>
      </c>
      <c r="L2781">
        <v>10500</v>
      </c>
      <c r="M2781">
        <v>6910</v>
      </c>
      <c r="N2781">
        <v>0</v>
      </c>
      <c r="O2781">
        <v>0</v>
      </c>
      <c r="P2781">
        <v>0</v>
      </c>
      <c r="R2781">
        <v>3549409</v>
      </c>
      <c r="S2781">
        <v>1953594</v>
      </c>
      <c r="T2781">
        <v>13500</v>
      </c>
      <c r="U2781">
        <v>5102</v>
      </c>
      <c r="V2781" t="s">
        <v>5940</v>
      </c>
      <c r="W2781" t="s">
        <v>5940</v>
      </c>
      <c r="X2781" t="s">
        <v>5940</v>
      </c>
      <c r="Z2781">
        <v>3145877</v>
      </c>
      <c r="AB2781" t="s">
        <v>5940</v>
      </c>
      <c r="AC2781">
        <v>3145877</v>
      </c>
      <c r="AD2781" t="s">
        <v>4612</v>
      </c>
      <c r="AE2781">
        <v>450</v>
      </c>
      <c r="AF2781">
        <v>3145877</v>
      </c>
      <c r="AG2781" t="s">
        <v>4612</v>
      </c>
      <c r="AH2781" t="s">
        <v>5940</v>
      </c>
      <c r="AI2781">
        <v>3145877</v>
      </c>
      <c r="AJ2781" t="s">
        <v>4612</v>
      </c>
      <c r="AK2781">
        <v>247</v>
      </c>
      <c r="AL2781">
        <v>3145877</v>
      </c>
      <c r="AM2781" t="s">
        <v>4612</v>
      </c>
      <c r="AN2781" t="s">
        <v>5940</v>
      </c>
      <c r="AO2781">
        <v>0</v>
      </c>
      <c r="AP2781">
        <v>3152600</v>
      </c>
      <c r="AQ2781" t="s">
        <v>4691</v>
      </c>
      <c r="AR2781">
        <v>540</v>
      </c>
    </row>
    <row r="2782" spans="1:44" x14ac:dyDescent="0.25">
      <c r="A2782">
        <v>3549508</v>
      </c>
      <c r="B2782">
        <v>2</v>
      </c>
      <c r="C2782" t="s">
        <v>891</v>
      </c>
      <c r="D2782" t="s">
        <v>3578</v>
      </c>
      <c r="E2782">
        <v>844798</v>
      </c>
      <c r="F2782">
        <v>9600</v>
      </c>
      <c r="G2782">
        <v>6960</v>
      </c>
      <c r="H2782" t="s">
        <v>5940</v>
      </c>
      <c r="I2782">
        <v>96</v>
      </c>
      <c r="J2782">
        <v>63</v>
      </c>
      <c r="K2782">
        <v>1620000</v>
      </c>
      <c r="L2782">
        <v>2160</v>
      </c>
      <c r="M2782">
        <v>14730</v>
      </c>
      <c r="N2782">
        <v>0</v>
      </c>
      <c r="O2782">
        <v>0</v>
      </c>
      <c r="P2782">
        <v>50</v>
      </c>
      <c r="R2782">
        <v>3549508</v>
      </c>
      <c r="S2782">
        <v>844798</v>
      </c>
      <c r="T2782">
        <v>9600</v>
      </c>
      <c r="U2782">
        <v>6960</v>
      </c>
      <c r="V2782" t="s">
        <v>5940</v>
      </c>
      <c r="W2782">
        <v>96</v>
      </c>
      <c r="X2782">
        <v>63</v>
      </c>
      <c r="Z2782">
        <v>3145901</v>
      </c>
      <c r="AB2782" t="s">
        <v>5940</v>
      </c>
      <c r="AC2782">
        <v>3145901</v>
      </c>
      <c r="AD2782" t="s">
        <v>4613</v>
      </c>
      <c r="AE2782">
        <v>63</v>
      </c>
      <c r="AF2782">
        <v>3145901</v>
      </c>
      <c r="AG2782" t="s">
        <v>4613</v>
      </c>
      <c r="AH2782">
        <v>185</v>
      </c>
      <c r="AI2782">
        <v>3145901</v>
      </c>
      <c r="AJ2782" t="s">
        <v>4613</v>
      </c>
      <c r="AK2782">
        <v>53</v>
      </c>
      <c r="AL2782">
        <v>3145901</v>
      </c>
      <c r="AM2782" t="s">
        <v>4613</v>
      </c>
      <c r="AN2782" t="s">
        <v>5940</v>
      </c>
      <c r="AO2782">
        <v>0</v>
      </c>
      <c r="AP2782">
        <v>3152709</v>
      </c>
      <c r="AQ2782" t="s">
        <v>4692</v>
      </c>
      <c r="AR2782">
        <v>6070</v>
      </c>
    </row>
    <row r="2783" spans="1:44" x14ac:dyDescent="0.25">
      <c r="A2783">
        <v>3549607</v>
      </c>
      <c r="B2783">
        <v>2</v>
      </c>
      <c r="C2783" t="s">
        <v>891</v>
      </c>
      <c r="D2783" t="s">
        <v>3579</v>
      </c>
      <c r="E2783">
        <v>3129</v>
      </c>
      <c r="F2783" t="s">
        <v>5940</v>
      </c>
      <c r="G2783">
        <v>544</v>
      </c>
      <c r="H2783" t="s">
        <v>5940</v>
      </c>
      <c r="I2783">
        <v>4</v>
      </c>
      <c r="J2783">
        <v>20</v>
      </c>
      <c r="K2783">
        <v>3129</v>
      </c>
      <c r="L2783">
        <v>0</v>
      </c>
      <c r="M2783">
        <v>475</v>
      </c>
      <c r="N2783">
        <v>0</v>
      </c>
      <c r="O2783">
        <v>0</v>
      </c>
      <c r="P2783">
        <v>24</v>
      </c>
      <c r="R2783">
        <v>3549607</v>
      </c>
      <c r="S2783">
        <v>3129</v>
      </c>
      <c r="T2783" t="s">
        <v>5940</v>
      </c>
      <c r="U2783">
        <v>544</v>
      </c>
      <c r="V2783" t="s">
        <v>5940</v>
      </c>
      <c r="W2783">
        <v>4</v>
      </c>
      <c r="X2783">
        <v>20</v>
      </c>
      <c r="Z2783">
        <v>3146008</v>
      </c>
      <c r="AB2783" t="s">
        <v>5940</v>
      </c>
      <c r="AC2783">
        <v>3146008</v>
      </c>
      <c r="AD2783" t="s">
        <v>4614</v>
      </c>
      <c r="AE2783">
        <v>62</v>
      </c>
      <c r="AF2783">
        <v>3146008</v>
      </c>
      <c r="AG2783" t="s">
        <v>4614</v>
      </c>
      <c r="AH2783">
        <v>18000</v>
      </c>
      <c r="AI2783">
        <v>3146008</v>
      </c>
      <c r="AJ2783" t="s">
        <v>4614</v>
      </c>
      <c r="AK2783">
        <v>553</v>
      </c>
      <c r="AL2783">
        <v>3146008</v>
      </c>
      <c r="AM2783" t="s">
        <v>4614</v>
      </c>
      <c r="AN2783" t="s">
        <v>5940</v>
      </c>
      <c r="AO2783">
        <v>0</v>
      </c>
      <c r="AP2783">
        <v>3152808</v>
      </c>
      <c r="AQ2783" t="s">
        <v>4693</v>
      </c>
      <c r="AR2783">
        <v>6000</v>
      </c>
    </row>
    <row r="2784" spans="1:44" x14ac:dyDescent="0.25">
      <c r="A2784">
        <v>3549706</v>
      </c>
      <c r="B2784">
        <v>2</v>
      </c>
      <c r="C2784" t="s">
        <v>891</v>
      </c>
      <c r="D2784" t="s">
        <v>3580</v>
      </c>
      <c r="E2784">
        <v>57407</v>
      </c>
      <c r="F2784" t="s">
        <v>5940</v>
      </c>
      <c r="G2784">
        <v>24000</v>
      </c>
      <c r="H2784" t="s">
        <v>5940</v>
      </c>
      <c r="I2784">
        <v>18</v>
      </c>
      <c r="J2784">
        <v>1250</v>
      </c>
      <c r="K2784">
        <v>129600</v>
      </c>
      <c r="L2784">
        <v>0</v>
      </c>
      <c r="M2784">
        <v>24360</v>
      </c>
      <c r="N2784">
        <v>0</v>
      </c>
      <c r="O2784">
        <v>0</v>
      </c>
      <c r="P2784">
        <v>0</v>
      </c>
      <c r="R2784">
        <v>3549706</v>
      </c>
      <c r="S2784">
        <v>57407</v>
      </c>
      <c r="T2784" t="s">
        <v>5940</v>
      </c>
      <c r="U2784">
        <v>24000</v>
      </c>
      <c r="V2784" t="s">
        <v>5940</v>
      </c>
      <c r="W2784">
        <v>18</v>
      </c>
      <c r="X2784">
        <v>1250</v>
      </c>
      <c r="Z2784">
        <v>3146107</v>
      </c>
      <c r="AB2784" t="s">
        <v>5940</v>
      </c>
      <c r="AC2784">
        <v>3146107</v>
      </c>
      <c r="AD2784" t="s">
        <v>4615</v>
      </c>
      <c r="AE2784">
        <v>69</v>
      </c>
      <c r="AF2784">
        <v>3146107</v>
      </c>
      <c r="AG2784" t="s">
        <v>4615</v>
      </c>
      <c r="AH2784">
        <v>8500</v>
      </c>
      <c r="AI2784">
        <v>3146107</v>
      </c>
      <c r="AJ2784" t="s">
        <v>4615</v>
      </c>
      <c r="AK2784">
        <v>378</v>
      </c>
      <c r="AL2784">
        <v>3146107</v>
      </c>
      <c r="AM2784" t="s">
        <v>4615</v>
      </c>
      <c r="AN2784" t="s">
        <v>5940</v>
      </c>
      <c r="AO2784">
        <v>0</v>
      </c>
      <c r="AP2784">
        <v>3152907</v>
      </c>
      <c r="AQ2784" t="s">
        <v>4694</v>
      </c>
      <c r="AR2784">
        <v>18654</v>
      </c>
    </row>
    <row r="2785" spans="1:44" x14ac:dyDescent="0.25">
      <c r="A2785">
        <v>3549805</v>
      </c>
      <c r="B2785">
        <v>2</v>
      </c>
      <c r="C2785" t="s">
        <v>891</v>
      </c>
      <c r="D2785" t="s">
        <v>3581</v>
      </c>
      <c r="E2785">
        <v>108468</v>
      </c>
      <c r="F2785">
        <v>100</v>
      </c>
      <c r="G2785">
        <v>1110</v>
      </c>
      <c r="H2785" t="s">
        <v>5940</v>
      </c>
      <c r="I2785">
        <v>18</v>
      </c>
      <c r="J2785" t="s">
        <v>5940</v>
      </c>
      <c r="K2785">
        <v>320000</v>
      </c>
      <c r="L2785">
        <v>0</v>
      </c>
      <c r="M2785">
        <v>1435</v>
      </c>
      <c r="N2785">
        <v>0</v>
      </c>
      <c r="O2785">
        <v>0</v>
      </c>
      <c r="P2785">
        <v>0</v>
      </c>
      <c r="R2785">
        <v>3549805</v>
      </c>
      <c r="S2785">
        <v>108468</v>
      </c>
      <c r="T2785">
        <v>100</v>
      </c>
      <c r="U2785">
        <v>1110</v>
      </c>
      <c r="V2785" t="s">
        <v>5940</v>
      </c>
      <c r="W2785">
        <v>18</v>
      </c>
      <c r="X2785" t="s">
        <v>5940</v>
      </c>
      <c r="Z2785">
        <v>3146206</v>
      </c>
      <c r="AB2785" t="s">
        <v>5940</v>
      </c>
      <c r="AC2785">
        <v>3146206</v>
      </c>
      <c r="AD2785" t="s">
        <v>4616</v>
      </c>
      <c r="AE2785">
        <v>180</v>
      </c>
      <c r="AF2785">
        <v>3146206</v>
      </c>
      <c r="AG2785" t="s">
        <v>4616</v>
      </c>
      <c r="AH2785">
        <v>1000</v>
      </c>
      <c r="AI2785">
        <v>3146206</v>
      </c>
      <c r="AJ2785" t="s">
        <v>4616</v>
      </c>
      <c r="AK2785">
        <v>30</v>
      </c>
      <c r="AL2785">
        <v>3146206</v>
      </c>
      <c r="AM2785" t="s">
        <v>4616</v>
      </c>
      <c r="AN2785" t="s">
        <v>5940</v>
      </c>
      <c r="AO2785">
        <v>0</v>
      </c>
      <c r="AP2785">
        <v>3153004</v>
      </c>
      <c r="AQ2785" t="s">
        <v>4695</v>
      </c>
      <c r="AR2785">
        <v>9150</v>
      </c>
    </row>
    <row r="2786" spans="1:44" x14ac:dyDescent="0.25">
      <c r="A2786">
        <v>3549904</v>
      </c>
      <c r="B2786">
        <v>2</v>
      </c>
      <c r="C2786" t="s">
        <v>891</v>
      </c>
      <c r="D2786" t="s">
        <v>3582</v>
      </c>
      <c r="E2786">
        <v>6257</v>
      </c>
      <c r="F2786" t="s">
        <v>5940</v>
      </c>
      <c r="G2786">
        <v>1224</v>
      </c>
      <c r="H2786" t="s">
        <v>5940</v>
      </c>
      <c r="I2786">
        <v>1000</v>
      </c>
      <c r="J2786">
        <v>350</v>
      </c>
      <c r="K2786">
        <v>6000</v>
      </c>
      <c r="L2786">
        <v>0</v>
      </c>
      <c r="M2786">
        <v>952</v>
      </c>
      <c r="N2786">
        <v>0</v>
      </c>
      <c r="O2786">
        <v>1120</v>
      </c>
      <c r="P2786">
        <v>418</v>
      </c>
      <c r="R2786">
        <v>3549904</v>
      </c>
      <c r="S2786">
        <v>6257</v>
      </c>
      <c r="T2786" t="s">
        <v>5940</v>
      </c>
      <c r="U2786">
        <v>1224</v>
      </c>
      <c r="V2786" t="s">
        <v>5940</v>
      </c>
      <c r="W2786">
        <v>1000</v>
      </c>
      <c r="X2786">
        <v>350</v>
      </c>
      <c r="Z2786">
        <v>3146255</v>
      </c>
      <c r="AB2786" t="s">
        <v>5940</v>
      </c>
      <c r="AC2786">
        <v>3146255</v>
      </c>
      <c r="AD2786" t="s">
        <v>4617</v>
      </c>
      <c r="AE2786" t="s">
        <v>5940</v>
      </c>
      <c r="AF2786">
        <v>3146255</v>
      </c>
      <c r="AG2786" t="s">
        <v>4617</v>
      </c>
      <c r="AH2786">
        <v>1500</v>
      </c>
      <c r="AI2786">
        <v>3146255</v>
      </c>
      <c r="AJ2786" t="s">
        <v>4617</v>
      </c>
      <c r="AK2786">
        <v>102</v>
      </c>
      <c r="AL2786">
        <v>3146255</v>
      </c>
      <c r="AM2786" t="s">
        <v>4617</v>
      </c>
      <c r="AN2786" t="s">
        <v>5940</v>
      </c>
      <c r="AO2786">
        <v>0</v>
      </c>
      <c r="AP2786">
        <v>3153103</v>
      </c>
      <c r="AQ2786" t="s">
        <v>4696</v>
      </c>
      <c r="AR2786">
        <v>2880</v>
      </c>
    </row>
    <row r="2787" spans="1:44" x14ac:dyDescent="0.25">
      <c r="A2787">
        <v>3549953</v>
      </c>
      <c r="B2787">
        <v>2</v>
      </c>
      <c r="C2787" t="s">
        <v>891</v>
      </c>
      <c r="D2787" t="s">
        <v>3583</v>
      </c>
      <c r="E2787" t="s">
        <v>5940</v>
      </c>
      <c r="F2787" t="s">
        <v>5940</v>
      </c>
      <c r="G2787">
        <v>0</v>
      </c>
      <c r="H2787" t="s">
        <v>5940</v>
      </c>
      <c r="I2787" t="s">
        <v>5940</v>
      </c>
      <c r="J2787" t="s">
        <v>5940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R2787">
        <v>3549953</v>
      </c>
      <c r="S2787" t="s">
        <v>5940</v>
      </c>
      <c r="T2787" t="s">
        <v>5940</v>
      </c>
      <c r="U2787">
        <v>0</v>
      </c>
      <c r="V2787" t="s">
        <v>5940</v>
      </c>
      <c r="W2787" t="s">
        <v>5940</v>
      </c>
      <c r="X2787" t="s">
        <v>5940</v>
      </c>
      <c r="Z2787">
        <v>3146305</v>
      </c>
      <c r="AB2787" t="s">
        <v>5940</v>
      </c>
      <c r="AC2787">
        <v>3146305</v>
      </c>
      <c r="AD2787" t="s">
        <v>4618</v>
      </c>
      <c r="AE2787" t="s">
        <v>5940</v>
      </c>
      <c r="AF2787">
        <v>3146305</v>
      </c>
      <c r="AG2787" t="s">
        <v>4618</v>
      </c>
      <c r="AH2787">
        <v>430</v>
      </c>
      <c r="AI2787">
        <v>3146305</v>
      </c>
      <c r="AJ2787" t="s">
        <v>4618</v>
      </c>
      <c r="AK2787">
        <v>69</v>
      </c>
      <c r="AL2787">
        <v>3146305</v>
      </c>
      <c r="AM2787" t="s">
        <v>4618</v>
      </c>
      <c r="AN2787" t="s">
        <v>5940</v>
      </c>
      <c r="AO2787">
        <v>0</v>
      </c>
      <c r="AP2787">
        <v>3153202</v>
      </c>
      <c r="AQ2787" t="s">
        <v>4697</v>
      </c>
      <c r="AR2787">
        <v>4500</v>
      </c>
    </row>
    <row r="2788" spans="1:44" x14ac:dyDescent="0.25">
      <c r="A2788">
        <v>3550001</v>
      </c>
      <c r="B2788">
        <v>2</v>
      </c>
      <c r="C2788" t="s">
        <v>891</v>
      </c>
      <c r="D2788" t="s">
        <v>3584</v>
      </c>
      <c r="E2788">
        <v>417</v>
      </c>
      <c r="F2788" t="s">
        <v>5940</v>
      </c>
      <c r="G2788">
        <v>1160</v>
      </c>
      <c r="H2788" t="s">
        <v>5940</v>
      </c>
      <c r="I2788" t="s">
        <v>5940</v>
      </c>
      <c r="J2788">
        <v>64</v>
      </c>
      <c r="K2788">
        <v>417</v>
      </c>
      <c r="L2788">
        <v>0</v>
      </c>
      <c r="M2788">
        <v>1056</v>
      </c>
      <c r="N2788">
        <v>0</v>
      </c>
      <c r="O2788">
        <v>0</v>
      </c>
      <c r="P2788">
        <v>70</v>
      </c>
      <c r="R2788">
        <v>3550001</v>
      </c>
      <c r="S2788">
        <v>417</v>
      </c>
      <c r="T2788" t="s">
        <v>5940</v>
      </c>
      <c r="U2788">
        <v>1160</v>
      </c>
      <c r="V2788" t="s">
        <v>5940</v>
      </c>
      <c r="W2788" t="s">
        <v>5940</v>
      </c>
      <c r="X2788">
        <v>64</v>
      </c>
      <c r="Z2788">
        <v>3146404</v>
      </c>
      <c r="AB2788" t="s">
        <v>5940</v>
      </c>
      <c r="AC2788">
        <v>3146404</v>
      </c>
      <c r="AD2788" t="s">
        <v>4619</v>
      </c>
      <c r="AE2788">
        <v>56</v>
      </c>
      <c r="AF2788">
        <v>3146404</v>
      </c>
      <c r="AG2788" t="s">
        <v>4619</v>
      </c>
      <c r="AH2788">
        <v>5185</v>
      </c>
      <c r="AI2788">
        <v>3146404</v>
      </c>
      <c r="AJ2788" t="s">
        <v>4619</v>
      </c>
      <c r="AK2788">
        <v>7</v>
      </c>
      <c r="AL2788">
        <v>3146404</v>
      </c>
      <c r="AM2788" t="s">
        <v>4619</v>
      </c>
      <c r="AN2788" t="s">
        <v>5940</v>
      </c>
      <c r="AO2788">
        <v>0</v>
      </c>
      <c r="AP2788">
        <v>3153301</v>
      </c>
      <c r="AQ2788" t="s">
        <v>4698</v>
      </c>
      <c r="AR2788">
        <v>220</v>
      </c>
    </row>
    <row r="2789" spans="1:44" x14ac:dyDescent="0.25">
      <c r="A2789">
        <v>3550100</v>
      </c>
      <c r="B2789">
        <v>2</v>
      </c>
      <c r="C2789" t="s">
        <v>891</v>
      </c>
      <c r="D2789" t="s">
        <v>3585</v>
      </c>
      <c r="E2789">
        <v>2710045</v>
      </c>
      <c r="F2789">
        <v>416</v>
      </c>
      <c r="G2789">
        <v>7584</v>
      </c>
      <c r="H2789" t="s">
        <v>5940</v>
      </c>
      <c r="I2789" t="s">
        <v>5940</v>
      </c>
      <c r="J2789">
        <v>35</v>
      </c>
      <c r="K2789">
        <v>3150000</v>
      </c>
      <c r="L2789">
        <v>120</v>
      </c>
      <c r="M2789">
        <v>2436</v>
      </c>
      <c r="N2789">
        <v>0</v>
      </c>
      <c r="O2789">
        <v>0</v>
      </c>
      <c r="P2789">
        <v>48</v>
      </c>
      <c r="R2789">
        <v>3550100</v>
      </c>
      <c r="S2789">
        <v>2710045</v>
      </c>
      <c r="T2789">
        <v>416</v>
      </c>
      <c r="U2789">
        <v>7584</v>
      </c>
      <c r="V2789" t="s">
        <v>5940</v>
      </c>
      <c r="W2789" t="s">
        <v>5940</v>
      </c>
      <c r="X2789">
        <v>35</v>
      </c>
      <c r="Z2789">
        <v>3146503</v>
      </c>
      <c r="AB2789" t="s">
        <v>5940</v>
      </c>
      <c r="AC2789">
        <v>3146503</v>
      </c>
      <c r="AD2789" t="s">
        <v>4620</v>
      </c>
      <c r="AE2789">
        <v>60</v>
      </c>
      <c r="AF2789">
        <v>3146503</v>
      </c>
      <c r="AG2789" t="s">
        <v>4620</v>
      </c>
      <c r="AH2789" t="s">
        <v>5940</v>
      </c>
      <c r="AI2789">
        <v>3146503</v>
      </c>
      <c r="AJ2789" t="s">
        <v>4620</v>
      </c>
      <c r="AK2789">
        <v>144</v>
      </c>
      <c r="AL2789">
        <v>3146503</v>
      </c>
      <c r="AM2789" t="s">
        <v>4620</v>
      </c>
      <c r="AN2789">
        <v>720</v>
      </c>
      <c r="AO2789">
        <v>0</v>
      </c>
      <c r="AP2789">
        <v>3153400</v>
      </c>
      <c r="AQ2789" t="s">
        <v>4699</v>
      </c>
      <c r="AR2789">
        <v>78000</v>
      </c>
    </row>
    <row r="2790" spans="1:44" x14ac:dyDescent="0.25">
      <c r="A2790">
        <v>3550209</v>
      </c>
      <c r="B2790">
        <v>2</v>
      </c>
      <c r="C2790" t="s">
        <v>891</v>
      </c>
      <c r="D2790" t="s">
        <v>3586</v>
      </c>
      <c r="E2790" t="s">
        <v>5940</v>
      </c>
      <c r="F2790">
        <v>480</v>
      </c>
      <c r="G2790">
        <v>34406</v>
      </c>
      <c r="H2790" t="s">
        <v>5940</v>
      </c>
      <c r="I2790">
        <v>120</v>
      </c>
      <c r="J2790">
        <v>2562</v>
      </c>
      <c r="K2790">
        <v>0</v>
      </c>
      <c r="L2790">
        <v>500</v>
      </c>
      <c r="M2790">
        <v>37900</v>
      </c>
      <c r="N2790">
        <v>0</v>
      </c>
      <c r="O2790">
        <v>100</v>
      </c>
      <c r="P2790">
        <v>1690</v>
      </c>
      <c r="R2790">
        <v>3550209</v>
      </c>
      <c r="S2790" t="s">
        <v>5940</v>
      </c>
      <c r="T2790">
        <v>480</v>
      </c>
      <c r="U2790">
        <v>34406</v>
      </c>
      <c r="V2790" t="s">
        <v>5940</v>
      </c>
      <c r="W2790">
        <v>120</v>
      </c>
      <c r="X2790">
        <v>2562</v>
      </c>
      <c r="Z2790">
        <v>3146552</v>
      </c>
      <c r="AB2790">
        <v>450</v>
      </c>
      <c r="AC2790">
        <v>3146552</v>
      </c>
      <c r="AD2790" t="s">
        <v>4621</v>
      </c>
      <c r="AE2790">
        <v>6</v>
      </c>
      <c r="AF2790">
        <v>3146552</v>
      </c>
      <c r="AG2790" t="s">
        <v>4621</v>
      </c>
      <c r="AH2790">
        <v>420</v>
      </c>
      <c r="AI2790">
        <v>3146552</v>
      </c>
      <c r="AJ2790" t="s">
        <v>4621</v>
      </c>
      <c r="AK2790">
        <v>145</v>
      </c>
      <c r="AL2790">
        <v>3146552</v>
      </c>
      <c r="AM2790" t="s">
        <v>4621</v>
      </c>
      <c r="AN2790" t="s">
        <v>5940</v>
      </c>
      <c r="AO2790">
        <v>0</v>
      </c>
      <c r="AP2790">
        <v>3153509</v>
      </c>
      <c r="AQ2790" t="s">
        <v>4700</v>
      </c>
      <c r="AR2790">
        <v>1400</v>
      </c>
    </row>
    <row r="2791" spans="1:44" x14ac:dyDescent="0.25">
      <c r="A2791">
        <v>3550308</v>
      </c>
      <c r="B2791">
        <v>2</v>
      </c>
      <c r="C2791" t="s">
        <v>891</v>
      </c>
      <c r="D2791" t="s">
        <v>3587</v>
      </c>
      <c r="E2791" t="s">
        <v>5940</v>
      </c>
      <c r="F2791" t="s">
        <v>5940</v>
      </c>
      <c r="G2791">
        <v>0</v>
      </c>
      <c r="H2791" t="s">
        <v>5940</v>
      </c>
      <c r="I2791" t="s">
        <v>5940</v>
      </c>
      <c r="J2791" t="s">
        <v>5940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R2791">
        <v>3550308</v>
      </c>
      <c r="S2791" t="s">
        <v>5940</v>
      </c>
      <c r="T2791" t="s">
        <v>5940</v>
      </c>
      <c r="U2791">
        <v>0</v>
      </c>
      <c r="V2791" t="s">
        <v>5940</v>
      </c>
      <c r="W2791" t="s">
        <v>5940</v>
      </c>
      <c r="X2791" t="s">
        <v>5940</v>
      </c>
      <c r="Z2791">
        <v>3146602</v>
      </c>
      <c r="AB2791" t="s">
        <v>5940</v>
      </c>
      <c r="AC2791">
        <v>3146602</v>
      </c>
      <c r="AD2791" t="s">
        <v>4622</v>
      </c>
      <c r="AE2791">
        <v>18</v>
      </c>
      <c r="AF2791">
        <v>3146602</v>
      </c>
      <c r="AG2791" t="s">
        <v>4622</v>
      </c>
      <c r="AH2791">
        <v>1800</v>
      </c>
      <c r="AI2791">
        <v>3146602</v>
      </c>
      <c r="AJ2791" t="s">
        <v>4622</v>
      </c>
      <c r="AK2791">
        <v>128</v>
      </c>
      <c r="AL2791">
        <v>3146602</v>
      </c>
      <c r="AM2791" t="s">
        <v>4622</v>
      </c>
      <c r="AN2791" t="s">
        <v>5940</v>
      </c>
      <c r="AO2791">
        <v>0</v>
      </c>
      <c r="AP2791">
        <v>3153608</v>
      </c>
      <c r="AQ2791" t="s">
        <v>4701</v>
      </c>
      <c r="AR2791">
        <v>525</v>
      </c>
    </row>
    <row r="2792" spans="1:44" x14ac:dyDescent="0.25">
      <c r="A2792">
        <v>3550407</v>
      </c>
      <c r="B2792">
        <v>2</v>
      </c>
      <c r="C2792" t="s">
        <v>891</v>
      </c>
      <c r="D2792" t="s">
        <v>3588</v>
      </c>
      <c r="E2792">
        <v>719642</v>
      </c>
      <c r="F2792">
        <v>89</v>
      </c>
      <c r="G2792">
        <v>792</v>
      </c>
      <c r="H2792" t="s">
        <v>5940</v>
      </c>
      <c r="I2792">
        <v>4</v>
      </c>
      <c r="J2792" t="s">
        <v>5940</v>
      </c>
      <c r="K2792">
        <v>780000</v>
      </c>
      <c r="L2792">
        <v>0</v>
      </c>
      <c r="M2792">
        <v>589</v>
      </c>
      <c r="N2792">
        <v>0</v>
      </c>
      <c r="O2792">
        <v>4</v>
      </c>
      <c r="P2792">
        <v>0</v>
      </c>
      <c r="R2792">
        <v>3550407</v>
      </c>
      <c r="S2792">
        <v>719642</v>
      </c>
      <c r="T2792">
        <v>89</v>
      </c>
      <c r="U2792">
        <v>792</v>
      </c>
      <c r="V2792" t="s">
        <v>5940</v>
      </c>
      <c r="W2792">
        <v>4</v>
      </c>
      <c r="X2792" t="s">
        <v>5940</v>
      </c>
      <c r="Z2792">
        <v>3146701</v>
      </c>
      <c r="AB2792" t="s">
        <v>5940</v>
      </c>
      <c r="AC2792">
        <v>3146701</v>
      </c>
      <c r="AD2792" t="s">
        <v>4623</v>
      </c>
      <c r="AE2792">
        <v>1440</v>
      </c>
      <c r="AF2792">
        <v>3146701</v>
      </c>
      <c r="AG2792" t="s">
        <v>4623</v>
      </c>
      <c r="AH2792">
        <v>240</v>
      </c>
      <c r="AI2792">
        <v>3146701</v>
      </c>
      <c r="AJ2792" t="s">
        <v>4623</v>
      </c>
      <c r="AK2792">
        <v>28</v>
      </c>
      <c r="AL2792">
        <v>3146701</v>
      </c>
      <c r="AM2792" t="s">
        <v>4623</v>
      </c>
      <c r="AN2792" t="s">
        <v>5940</v>
      </c>
      <c r="AO2792">
        <v>0</v>
      </c>
      <c r="AP2792">
        <v>3153707</v>
      </c>
      <c r="AQ2792" t="s">
        <v>4702</v>
      </c>
      <c r="AR2792">
        <v>2400</v>
      </c>
    </row>
    <row r="2793" spans="1:44" x14ac:dyDescent="0.25">
      <c r="A2793">
        <v>3550506</v>
      </c>
      <c r="B2793">
        <v>2</v>
      </c>
      <c r="C2793" t="s">
        <v>891</v>
      </c>
      <c r="D2793" t="s">
        <v>3589</v>
      </c>
      <c r="E2793">
        <v>469332</v>
      </c>
      <c r="F2793">
        <v>8400</v>
      </c>
      <c r="G2793">
        <v>16850</v>
      </c>
      <c r="H2793" t="s">
        <v>5940</v>
      </c>
      <c r="I2793">
        <v>240</v>
      </c>
      <c r="J2793">
        <v>60</v>
      </c>
      <c r="K2793">
        <v>480000</v>
      </c>
      <c r="L2793">
        <v>4080</v>
      </c>
      <c r="M2793">
        <v>13040</v>
      </c>
      <c r="N2793">
        <v>0</v>
      </c>
      <c r="O2793">
        <v>150</v>
      </c>
      <c r="P2793">
        <v>0</v>
      </c>
      <c r="R2793">
        <v>3550506</v>
      </c>
      <c r="S2793">
        <v>469332</v>
      </c>
      <c r="T2793">
        <v>8400</v>
      </c>
      <c r="U2793">
        <v>16850</v>
      </c>
      <c r="V2793" t="s">
        <v>5940</v>
      </c>
      <c r="W2793">
        <v>240</v>
      </c>
      <c r="X2793">
        <v>60</v>
      </c>
      <c r="Z2793">
        <v>3146750</v>
      </c>
      <c r="AB2793" t="s">
        <v>5940</v>
      </c>
      <c r="AC2793">
        <v>3146750</v>
      </c>
      <c r="AD2793" t="s">
        <v>4624</v>
      </c>
      <c r="AE2793">
        <v>4</v>
      </c>
      <c r="AF2793">
        <v>3146750</v>
      </c>
      <c r="AG2793" t="s">
        <v>4624</v>
      </c>
      <c r="AH2793">
        <v>4800</v>
      </c>
      <c r="AI2793">
        <v>3146750</v>
      </c>
      <c r="AJ2793" t="s">
        <v>4624</v>
      </c>
      <c r="AK2793">
        <v>196</v>
      </c>
      <c r="AL2793">
        <v>3146750</v>
      </c>
      <c r="AM2793" t="s">
        <v>4624</v>
      </c>
      <c r="AN2793" t="s">
        <v>5940</v>
      </c>
      <c r="AO2793">
        <v>0</v>
      </c>
      <c r="AP2793">
        <v>3153806</v>
      </c>
      <c r="AQ2793" t="s">
        <v>4703</v>
      </c>
      <c r="AR2793">
        <v>2100</v>
      </c>
    </row>
    <row r="2794" spans="1:44" x14ac:dyDescent="0.25">
      <c r="A2794">
        <v>3550605</v>
      </c>
      <c r="B2794">
        <v>2</v>
      </c>
      <c r="C2794" t="s">
        <v>891</v>
      </c>
      <c r="D2794" t="s">
        <v>3590</v>
      </c>
      <c r="E2794">
        <v>5006</v>
      </c>
      <c r="F2794" t="s">
        <v>5940</v>
      </c>
      <c r="G2794">
        <v>1494</v>
      </c>
      <c r="H2794" t="s">
        <v>5940</v>
      </c>
      <c r="I2794">
        <v>7</v>
      </c>
      <c r="J2794">
        <v>49</v>
      </c>
      <c r="K2794">
        <v>5006</v>
      </c>
      <c r="L2794">
        <v>0</v>
      </c>
      <c r="M2794">
        <v>1364</v>
      </c>
      <c r="N2794">
        <v>0</v>
      </c>
      <c r="O2794">
        <v>7</v>
      </c>
      <c r="P2794">
        <v>51</v>
      </c>
      <c r="R2794">
        <v>3550605</v>
      </c>
      <c r="S2794">
        <v>5006</v>
      </c>
      <c r="T2794" t="s">
        <v>5940</v>
      </c>
      <c r="U2794">
        <v>1494</v>
      </c>
      <c r="V2794" t="s">
        <v>5940</v>
      </c>
      <c r="W2794">
        <v>7</v>
      </c>
      <c r="X2794">
        <v>49</v>
      </c>
      <c r="Z2794">
        <v>3146909</v>
      </c>
      <c r="AB2794" t="s">
        <v>5940</v>
      </c>
      <c r="AC2794">
        <v>3146909</v>
      </c>
      <c r="AD2794" t="s">
        <v>4625</v>
      </c>
      <c r="AE2794">
        <v>90</v>
      </c>
      <c r="AF2794">
        <v>3146909</v>
      </c>
      <c r="AG2794" t="s">
        <v>4625</v>
      </c>
      <c r="AH2794">
        <v>2250</v>
      </c>
      <c r="AI2794">
        <v>3146909</v>
      </c>
      <c r="AJ2794" t="s">
        <v>4625</v>
      </c>
      <c r="AK2794">
        <v>142</v>
      </c>
      <c r="AL2794">
        <v>3146909</v>
      </c>
      <c r="AM2794" t="s">
        <v>4625</v>
      </c>
      <c r="AN2794">
        <v>135</v>
      </c>
      <c r="AO2794">
        <v>0</v>
      </c>
      <c r="AP2794">
        <v>3154002</v>
      </c>
      <c r="AQ2794" t="s">
        <v>4705</v>
      </c>
      <c r="AR2794">
        <v>6300</v>
      </c>
    </row>
    <row r="2795" spans="1:44" x14ac:dyDescent="0.25">
      <c r="A2795">
        <v>3550704</v>
      </c>
      <c r="B2795">
        <v>2</v>
      </c>
      <c r="C2795" t="s">
        <v>891</v>
      </c>
      <c r="D2795" t="s">
        <v>3591</v>
      </c>
      <c r="E2795" t="s">
        <v>5940</v>
      </c>
      <c r="F2795" t="s">
        <v>5940</v>
      </c>
      <c r="G2795">
        <v>0</v>
      </c>
      <c r="H2795" t="s">
        <v>5940</v>
      </c>
      <c r="I2795" t="s">
        <v>5940</v>
      </c>
      <c r="J2795" t="s">
        <v>5940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R2795">
        <v>3550704</v>
      </c>
      <c r="S2795" t="s">
        <v>5940</v>
      </c>
      <c r="T2795" t="s">
        <v>5940</v>
      </c>
      <c r="U2795">
        <v>0</v>
      </c>
      <c r="V2795" t="s">
        <v>5940</v>
      </c>
      <c r="W2795" t="s">
        <v>5940</v>
      </c>
      <c r="X2795" t="s">
        <v>5940</v>
      </c>
      <c r="Z2795">
        <v>3147006</v>
      </c>
      <c r="AB2795">
        <v>8960</v>
      </c>
      <c r="AC2795">
        <v>3147006</v>
      </c>
      <c r="AD2795" t="s">
        <v>4626</v>
      </c>
      <c r="AE2795">
        <v>9660</v>
      </c>
      <c r="AF2795">
        <v>3147006</v>
      </c>
      <c r="AG2795" t="s">
        <v>4626</v>
      </c>
      <c r="AH2795">
        <v>67500</v>
      </c>
      <c r="AI2795">
        <v>3147006</v>
      </c>
      <c r="AJ2795" t="s">
        <v>4626</v>
      </c>
      <c r="AK2795">
        <v>27600</v>
      </c>
      <c r="AL2795">
        <v>3147006</v>
      </c>
      <c r="AM2795" t="s">
        <v>4626</v>
      </c>
      <c r="AN2795">
        <v>112800</v>
      </c>
      <c r="AO2795">
        <v>0</v>
      </c>
      <c r="AP2795">
        <v>3154101</v>
      </c>
      <c r="AQ2795" t="s">
        <v>4706</v>
      </c>
      <c r="AR2795">
        <v>80</v>
      </c>
    </row>
    <row r="2796" spans="1:44" x14ac:dyDescent="0.25">
      <c r="A2796">
        <v>3550803</v>
      </c>
      <c r="B2796">
        <v>2</v>
      </c>
      <c r="C2796" t="s">
        <v>891</v>
      </c>
      <c r="D2796" t="s">
        <v>3592</v>
      </c>
      <c r="E2796" t="s">
        <v>5940</v>
      </c>
      <c r="F2796" t="s">
        <v>5940</v>
      </c>
      <c r="G2796">
        <v>2760</v>
      </c>
      <c r="H2796" t="s">
        <v>5940</v>
      </c>
      <c r="I2796">
        <v>36</v>
      </c>
      <c r="J2796">
        <v>216</v>
      </c>
      <c r="K2796">
        <v>42300</v>
      </c>
      <c r="L2796">
        <v>0</v>
      </c>
      <c r="M2796">
        <v>2878</v>
      </c>
      <c r="N2796">
        <v>0</v>
      </c>
      <c r="O2796">
        <v>36</v>
      </c>
      <c r="P2796">
        <v>187</v>
      </c>
      <c r="R2796">
        <v>3550803</v>
      </c>
      <c r="S2796" t="s">
        <v>5940</v>
      </c>
      <c r="T2796" t="s">
        <v>5940</v>
      </c>
      <c r="U2796">
        <v>2760</v>
      </c>
      <c r="V2796" t="s">
        <v>5940</v>
      </c>
      <c r="W2796">
        <v>36</v>
      </c>
      <c r="X2796">
        <v>216</v>
      </c>
      <c r="Z2796">
        <v>3147105</v>
      </c>
      <c r="AB2796" t="s">
        <v>5940</v>
      </c>
      <c r="AC2796">
        <v>3147105</v>
      </c>
      <c r="AD2796" t="s">
        <v>4627</v>
      </c>
      <c r="AE2796">
        <v>37</v>
      </c>
      <c r="AF2796">
        <v>3147105</v>
      </c>
      <c r="AG2796" t="s">
        <v>4627</v>
      </c>
      <c r="AH2796">
        <v>4860</v>
      </c>
      <c r="AI2796">
        <v>3147105</v>
      </c>
      <c r="AJ2796" t="s">
        <v>4627</v>
      </c>
      <c r="AK2796">
        <v>205</v>
      </c>
      <c r="AL2796">
        <v>3147105</v>
      </c>
      <c r="AM2796" t="s">
        <v>4627</v>
      </c>
      <c r="AN2796" t="s">
        <v>5940</v>
      </c>
      <c r="AO2796">
        <v>0</v>
      </c>
      <c r="AP2796">
        <v>3154150</v>
      </c>
      <c r="AQ2796" t="s">
        <v>4707</v>
      </c>
      <c r="AR2796">
        <v>450</v>
      </c>
    </row>
    <row r="2797" spans="1:44" x14ac:dyDescent="0.25">
      <c r="A2797">
        <v>3550902</v>
      </c>
      <c r="B2797">
        <v>2</v>
      </c>
      <c r="C2797" t="s">
        <v>891</v>
      </c>
      <c r="D2797" t="s">
        <v>3593</v>
      </c>
      <c r="E2797">
        <v>1328444</v>
      </c>
      <c r="F2797">
        <v>1920</v>
      </c>
      <c r="G2797">
        <v>3840</v>
      </c>
      <c r="H2797" t="s">
        <v>5940</v>
      </c>
      <c r="I2797">
        <v>96</v>
      </c>
      <c r="J2797" t="s">
        <v>5940</v>
      </c>
      <c r="K2797">
        <v>2388280</v>
      </c>
      <c r="L2797">
        <v>1920</v>
      </c>
      <c r="M2797">
        <v>3840</v>
      </c>
      <c r="N2797">
        <v>0</v>
      </c>
      <c r="O2797">
        <v>0</v>
      </c>
      <c r="P2797">
        <v>0</v>
      </c>
      <c r="R2797">
        <v>3550902</v>
      </c>
      <c r="S2797">
        <v>1328444</v>
      </c>
      <c r="T2797">
        <v>1920</v>
      </c>
      <c r="U2797">
        <v>3840</v>
      </c>
      <c r="V2797" t="s">
        <v>5940</v>
      </c>
      <c r="W2797">
        <v>96</v>
      </c>
      <c r="X2797" t="s">
        <v>5940</v>
      </c>
      <c r="Z2797">
        <v>3147204</v>
      </c>
      <c r="AB2797" t="s">
        <v>5940</v>
      </c>
      <c r="AC2797">
        <v>3147204</v>
      </c>
      <c r="AD2797" t="s">
        <v>4628</v>
      </c>
      <c r="AE2797">
        <v>256</v>
      </c>
      <c r="AF2797">
        <v>3147204</v>
      </c>
      <c r="AG2797" t="s">
        <v>4628</v>
      </c>
      <c r="AH2797">
        <v>3600</v>
      </c>
      <c r="AI2797">
        <v>3147204</v>
      </c>
      <c r="AJ2797" t="s">
        <v>4628</v>
      </c>
      <c r="AK2797">
        <v>3870</v>
      </c>
      <c r="AL2797">
        <v>3147204</v>
      </c>
      <c r="AM2797" t="s">
        <v>4628</v>
      </c>
      <c r="AN2797">
        <v>450</v>
      </c>
      <c r="AO2797">
        <v>0</v>
      </c>
      <c r="AP2797">
        <v>3154200</v>
      </c>
      <c r="AQ2797" t="s">
        <v>4708</v>
      </c>
      <c r="AR2797">
        <v>10570</v>
      </c>
    </row>
    <row r="2798" spans="1:44" x14ac:dyDescent="0.25">
      <c r="A2798">
        <v>3551009</v>
      </c>
      <c r="B2798">
        <v>2</v>
      </c>
      <c r="C2798" t="s">
        <v>891</v>
      </c>
      <c r="D2798" t="s">
        <v>3594</v>
      </c>
      <c r="E2798" t="s">
        <v>5940</v>
      </c>
      <c r="F2798" t="s">
        <v>5940</v>
      </c>
      <c r="G2798">
        <v>0</v>
      </c>
      <c r="H2798" t="s">
        <v>5940</v>
      </c>
      <c r="I2798" t="s">
        <v>5940</v>
      </c>
      <c r="J2798" t="s">
        <v>5940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R2798">
        <v>3551009</v>
      </c>
      <c r="S2798" t="s">
        <v>5940</v>
      </c>
      <c r="T2798" t="s">
        <v>5940</v>
      </c>
      <c r="U2798">
        <v>0</v>
      </c>
      <c r="V2798" t="s">
        <v>5940</v>
      </c>
      <c r="W2798" t="s">
        <v>5940</v>
      </c>
      <c r="X2798" t="s">
        <v>5940</v>
      </c>
      <c r="Z2798">
        <v>3147303</v>
      </c>
      <c r="AB2798" t="s">
        <v>5940</v>
      </c>
      <c r="AC2798">
        <v>3147303</v>
      </c>
      <c r="AD2798" t="s">
        <v>4629</v>
      </c>
      <c r="AE2798">
        <v>12</v>
      </c>
      <c r="AF2798">
        <v>3147303</v>
      </c>
      <c r="AG2798" t="s">
        <v>4629</v>
      </c>
      <c r="AH2798">
        <v>12350</v>
      </c>
      <c r="AI2798">
        <v>3147303</v>
      </c>
      <c r="AJ2798" t="s">
        <v>4629</v>
      </c>
      <c r="AK2798">
        <v>26</v>
      </c>
      <c r="AL2798">
        <v>3147303</v>
      </c>
      <c r="AM2798" t="s">
        <v>4629</v>
      </c>
      <c r="AN2798" t="s">
        <v>5940</v>
      </c>
      <c r="AO2798">
        <v>0</v>
      </c>
      <c r="AP2798">
        <v>3154309</v>
      </c>
      <c r="AQ2798" t="s">
        <v>4709</v>
      </c>
      <c r="AR2798">
        <v>5888</v>
      </c>
    </row>
    <row r="2799" spans="1:44" x14ac:dyDescent="0.25">
      <c r="A2799">
        <v>3551108</v>
      </c>
      <c r="B2799">
        <v>2</v>
      </c>
      <c r="C2799" t="s">
        <v>891</v>
      </c>
      <c r="D2799" t="s">
        <v>3595</v>
      </c>
      <c r="E2799" t="s">
        <v>5940</v>
      </c>
      <c r="F2799" t="s">
        <v>5940</v>
      </c>
      <c r="G2799">
        <v>1800</v>
      </c>
      <c r="H2799" t="s">
        <v>5940</v>
      </c>
      <c r="I2799">
        <v>54</v>
      </c>
      <c r="J2799">
        <v>459</v>
      </c>
      <c r="K2799">
        <v>0</v>
      </c>
      <c r="L2799">
        <v>0</v>
      </c>
      <c r="M2799">
        <v>1806</v>
      </c>
      <c r="N2799">
        <v>0</v>
      </c>
      <c r="O2799">
        <v>50</v>
      </c>
      <c r="P2799">
        <v>338</v>
      </c>
      <c r="R2799">
        <v>3551108</v>
      </c>
      <c r="S2799" t="s">
        <v>5940</v>
      </c>
      <c r="T2799" t="s">
        <v>5940</v>
      </c>
      <c r="U2799">
        <v>1800</v>
      </c>
      <c r="V2799" t="s">
        <v>5940</v>
      </c>
      <c r="W2799">
        <v>54</v>
      </c>
      <c r="X2799">
        <v>459</v>
      </c>
      <c r="Z2799">
        <v>3147402</v>
      </c>
      <c r="AB2799" t="s">
        <v>5940</v>
      </c>
      <c r="AC2799">
        <v>3147402</v>
      </c>
      <c r="AD2799" t="s">
        <v>4630</v>
      </c>
      <c r="AE2799">
        <v>102</v>
      </c>
      <c r="AF2799">
        <v>3147402</v>
      </c>
      <c r="AG2799" t="s">
        <v>4630</v>
      </c>
      <c r="AH2799">
        <v>6300</v>
      </c>
      <c r="AI2799">
        <v>3147402</v>
      </c>
      <c r="AJ2799" t="s">
        <v>4630</v>
      </c>
      <c r="AK2799">
        <v>142</v>
      </c>
      <c r="AL2799">
        <v>3147402</v>
      </c>
      <c r="AM2799" t="s">
        <v>4630</v>
      </c>
      <c r="AN2799" t="s">
        <v>5940</v>
      </c>
      <c r="AO2799">
        <v>0</v>
      </c>
      <c r="AP2799">
        <v>3154408</v>
      </c>
      <c r="AQ2799" t="s">
        <v>4710</v>
      </c>
      <c r="AR2799">
        <v>2250</v>
      </c>
    </row>
    <row r="2800" spans="1:44" x14ac:dyDescent="0.25">
      <c r="A2800">
        <v>3551207</v>
      </c>
      <c r="B2800">
        <v>2</v>
      </c>
      <c r="C2800" t="s">
        <v>891</v>
      </c>
      <c r="D2800" t="s">
        <v>3596</v>
      </c>
      <c r="E2800">
        <v>15853</v>
      </c>
      <c r="F2800">
        <v>1110</v>
      </c>
      <c r="G2800">
        <v>9790</v>
      </c>
      <c r="H2800" t="s">
        <v>5940</v>
      </c>
      <c r="I2800">
        <v>156</v>
      </c>
      <c r="J2800">
        <v>349</v>
      </c>
      <c r="K2800">
        <v>16000</v>
      </c>
      <c r="L2800">
        <v>857</v>
      </c>
      <c r="M2800">
        <v>10281</v>
      </c>
      <c r="N2800">
        <v>0</v>
      </c>
      <c r="O2800">
        <v>143</v>
      </c>
      <c r="P2800">
        <v>437</v>
      </c>
      <c r="R2800">
        <v>3551207</v>
      </c>
      <c r="S2800">
        <v>15853</v>
      </c>
      <c r="T2800">
        <v>1110</v>
      </c>
      <c r="U2800">
        <v>9790</v>
      </c>
      <c r="V2800" t="s">
        <v>5940</v>
      </c>
      <c r="W2800">
        <v>156</v>
      </c>
      <c r="X2800">
        <v>349</v>
      </c>
      <c r="Z2800">
        <v>3147501</v>
      </c>
      <c r="AB2800" t="s">
        <v>5940</v>
      </c>
      <c r="AC2800">
        <v>3147501</v>
      </c>
      <c r="AD2800" t="s">
        <v>4631</v>
      </c>
      <c r="AE2800" t="s">
        <v>5940</v>
      </c>
      <c r="AF2800">
        <v>3147501</v>
      </c>
      <c r="AG2800" t="s">
        <v>4631</v>
      </c>
      <c r="AH2800">
        <v>1350</v>
      </c>
      <c r="AI2800">
        <v>3147501</v>
      </c>
      <c r="AJ2800" t="s">
        <v>4631</v>
      </c>
      <c r="AK2800">
        <v>30</v>
      </c>
      <c r="AL2800">
        <v>3147501</v>
      </c>
      <c r="AM2800" t="s">
        <v>4631</v>
      </c>
      <c r="AN2800" t="s">
        <v>5940</v>
      </c>
      <c r="AO2800">
        <v>0</v>
      </c>
      <c r="AP2800">
        <v>3154457</v>
      </c>
      <c r="AQ2800" t="s">
        <v>4711</v>
      </c>
      <c r="AR2800">
        <v>6400</v>
      </c>
    </row>
    <row r="2801" spans="1:44" x14ac:dyDescent="0.25">
      <c r="A2801">
        <v>3551306</v>
      </c>
      <c r="B2801">
        <v>2</v>
      </c>
      <c r="C2801" t="s">
        <v>891</v>
      </c>
      <c r="D2801" t="s">
        <v>3597</v>
      </c>
      <c r="E2801">
        <v>144972</v>
      </c>
      <c r="F2801" t="s">
        <v>5940</v>
      </c>
      <c r="G2801">
        <v>900</v>
      </c>
      <c r="H2801">
        <v>210</v>
      </c>
      <c r="I2801">
        <v>8</v>
      </c>
      <c r="J2801" t="s">
        <v>5940</v>
      </c>
      <c r="K2801">
        <v>400000</v>
      </c>
      <c r="L2801">
        <v>0</v>
      </c>
      <c r="M2801">
        <v>2111</v>
      </c>
      <c r="N2801">
        <v>75</v>
      </c>
      <c r="O2801">
        <v>0</v>
      </c>
      <c r="P2801">
        <v>0</v>
      </c>
      <c r="R2801">
        <v>3551306</v>
      </c>
      <c r="S2801">
        <v>144972</v>
      </c>
      <c r="T2801" t="s">
        <v>5940</v>
      </c>
      <c r="U2801">
        <v>900</v>
      </c>
      <c r="V2801">
        <v>210</v>
      </c>
      <c r="W2801">
        <v>8</v>
      </c>
      <c r="X2801" t="s">
        <v>5940</v>
      </c>
      <c r="Z2801">
        <v>3147600</v>
      </c>
      <c r="AB2801" t="s">
        <v>5940</v>
      </c>
      <c r="AC2801">
        <v>3147600</v>
      </c>
      <c r="AD2801" t="s">
        <v>4632</v>
      </c>
      <c r="AE2801" t="s">
        <v>5940</v>
      </c>
      <c r="AF2801">
        <v>3147600</v>
      </c>
      <c r="AG2801" t="s">
        <v>4632</v>
      </c>
      <c r="AH2801">
        <v>750</v>
      </c>
      <c r="AI2801">
        <v>3147600</v>
      </c>
      <c r="AJ2801" t="s">
        <v>4632</v>
      </c>
      <c r="AK2801">
        <v>114</v>
      </c>
      <c r="AL2801">
        <v>3147600</v>
      </c>
      <c r="AM2801" t="s">
        <v>4632</v>
      </c>
      <c r="AN2801" t="s">
        <v>5940</v>
      </c>
      <c r="AO2801">
        <v>0</v>
      </c>
      <c r="AP2801">
        <v>3154507</v>
      </c>
      <c r="AQ2801" t="s">
        <v>4712</v>
      </c>
      <c r="AR2801">
        <v>4200</v>
      </c>
    </row>
    <row r="2802" spans="1:44" x14ac:dyDescent="0.25">
      <c r="A2802">
        <v>3551405</v>
      </c>
      <c r="B2802">
        <v>2</v>
      </c>
      <c r="C2802" t="s">
        <v>891</v>
      </c>
      <c r="D2802" t="s">
        <v>3598</v>
      </c>
      <c r="E2802">
        <v>1034000</v>
      </c>
      <c r="F2802">
        <v>1440</v>
      </c>
      <c r="G2802">
        <v>240</v>
      </c>
      <c r="H2802" t="s">
        <v>5940</v>
      </c>
      <c r="I2802" t="s">
        <v>5940</v>
      </c>
      <c r="J2802" t="s">
        <v>5940</v>
      </c>
      <c r="K2802">
        <v>991410</v>
      </c>
      <c r="L2802">
        <v>1440</v>
      </c>
      <c r="M2802">
        <v>240</v>
      </c>
      <c r="N2802">
        <v>0</v>
      </c>
      <c r="O2802">
        <v>0</v>
      </c>
      <c r="P2802">
        <v>0</v>
      </c>
      <c r="R2802">
        <v>3551405</v>
      </c>
      <c r="S2802">
        <v>1034000</v>
      </c>
      <c r="T2802">
        <v>1440</v>
      </c>
      <c r="U2802">
        <v>240</v>
      </c>
      <c r="V2802" t="s">
        <v>5940</v>
      </c>
      <c r="W2802" t="s">
        <v>5940</v>
      </c>
      <c r="X2802" t="s">
        <v>5940</v>
      </c>
      <c r="Z2802">
        <v>3147709</v>
      </c>
      <c r="AB2802" t="s">
        <v>5940</v>
      </c>
      <c r="AC2802">
        <v>3147709</v>
      </c>
      <c r="AD2802" t="s">
        <v>4633</v>
      </c>
      <c r="AE2802" t="s">
        <v>5940</v>
      </c>
      <c r="AF2802">
        <v>3147709</v>
      </c>
      <c r="AG2802" t="s">
        <v>4633</v>
      </c>
      <c r="AH2802">
        <v>2400</v>
      </c>
      <c r="AI2802">
        <v>3147709</v>
      </c>
      <c r="AJ2802" t="s">
        <v>4633</v>
      </c>
      <c r="AK2802">
        <v>342</v>
      </c>
      <c r="AL2802">
        <v>3147709</v>
      </c>
      <c r="AM2802" t="s">
        <v>4633</v>
      </c>
      <c r="AN2802" t="s">
        <v>5940</v>
      </c>
      <c r="AO2802">
        <v>0</v>
      </c>
      <c r="AP2802">
        <v>3154606</v>
      </c>
      <c r="AQ2802" t="s">
        <v>4713</v>
      </c>
      <c r="AR2802">
        <v>240</v>
      </c>
    </row>
    <row r="2803" spans="1:44" x14ac:dyDescent="0.25">
      <c r="A2803">
        <v>3551603</v>
      </c>
      <c r="B2803">
        <v>2</v>
      </c>
      <c r="C2803" t="s">
        <v>891</v>
      </c>
      <c r="D2803" t="s">
        <v>3600</v>
      </c>
      <c r="E2803">
        <v>67792</v>
      </c>
      <c r="F2803" t="s">
        <v>5940</v>
      </c>
      <c r="G2803">
        <v>1600</v>
      </c>
      <c r="H2803" t="s">
        <v>5940</v>
      </c>
      <c r="I2803" t="s">
        <v>5940</v>
      </c>
      <c r="J2803">
        <v>89</v>
      </c>
      <c r="K2803">
        <v>40000</v>
      </c>
      <c r="L2803">
        <v>0</v>
      </c>
      <c r="M2803">
        <v>1600</v>
      </c>
      <c r="N2803">
        <v>0</v>
      </c>
      <c r="O2803">
        <v>0</v>
      </c>
      <c r="P2803">
        <v>170</v>
      </c>
      <c r="R2803">
        <v>3551603</v>
      </c>
      <c r="S2803">
        <v>67792</v>
      </c>
      <c r="T2803" t="s">
        <v>5940</v>
      </c>
      <c r="U2803">
        <v>1600</v>
      </c>
      <c r="V2803" t="s">
        <v>5940</v>
      </c>
      <c r="W2803" t="s">
        <v>5940</v>
      </c>
      <c r="X2803">
        <v>89</v>
      </c>
      <c r="Z2803">
        <v>3147808</v>
      </c>
      <c r="AB2803" t="s">
        <v>5940</v>
      </c>
      <c r="AC2803">
        <v>3147808</v>
      </c>
      <c r="AD2803" t="s">
        <v>4634</v>
      </c>
      <c r="AE2803" t="s">
        <v>5940</v>
      </c>
      <c r="AF2803">
        <v>3147808</v>
      </c>
      <c r="AG2803" t="s">
        <v>4634</v>
      </c>
      <c r="AH2803">
        <v>245</v>
      </c>
      <c r="AI2803">
        <v>3147808</v>
      </c>
      <c r="AJ2803" t="s">
        <v>4634</v>
      </c>
      <c r="AK2803">
        <v>44</v>
      </c>
      <c r="AL2803">
        <v>3147808</v>
      </c>
      <c r="AM2803" t="s">
        <v>4634</v>
      </c>
      <c r="AN2803" t="s">
        <v>5940</v>
      </c>
      <c r="AO2803">
        <v>0</v>
      </c>
      <c r="AP2803">
        <v>3154705</v>
      </c>
      <c r="AQ2803" t="s">
        <v>4714</v>
      </c>
      <c r="AR2803">
        <v>2000</v>
      </c>
    </row>
    <row r="2804" spans="1:44" x14ac:dyDescent="0.25">
      <c r="A2804">
        <v>3551504</v>
      </c>
      <c r="B2804">
        <v>2</v>
      </c>
      <c r="C2804" t="s">
        <v>891</v>
      </c>
      <c r="D2804" t="s">
        <v>3599</v>
      </c>
      <c r="E2804">
        <v>542339</v>
      </c>
      <c r="F2804">
        <v>360</v>
      </c>
      <c r="G2804">
        <v>534</v>
      </c>
      <c r="H2804" t="s">
        <v>5940</v>
      </c>
      <c r="I2804" t="s">
        <v>5940</v>
      </c>
      <c r="J2804" t="s">
        <v>5940</v>
      </c>
      <c r="K2804">
        <v>597600</v>
      </c>
      <c r="L2804">
        <v>347</v>
      </c>
      <c r="M2804">
        <v>475</v>
      </c>
      <c r="N2804">
        <v>0</v>
      </c>
      <c r="O2804">
        <v>0</v>
      </c>
      <c r="P2804">
        <v>0</v>
      </c>
      <c r="R2804">
        <v>3551504</v>
      </c>
      <c r="S2804">
        <v>542339</v>
      </c>
      <c r="T2804">
        <v>360</v>
      </c>
      <c r="U2804">
        <v>534</v>
      </c>
      <c r="V2804" t="s">
        <v>5940</v>
      </c>
      <c r="W2804" t="s">
        <v>5940</v>
      </c>
      <c r="X2804" t="s">
        <v>5940</v>
      </c>
      <c r="Z2804">
        <v>3147907</v>
      </c>
      <c r="AB2804" t="s">
        <v>5940</v>
      </c>
      <c r="AC2804">
        <v>3147907</v>
      </c>
      <c r="AD2804" t="s">
        <v>4635</v>
      </c>
      <c r="AE2804">
        <v>938</v>
      </c>
      <c r="AF2804">
        <v>3147907</v>
      </c>
      <c r="AG2804" t="s">
        <v>4635</v>
      </c>
      <c r="AH2804">
        <v>1008000</v>
      </c>
      <c r="AI2804">
        <v>3147907</v>
      </c>
      <c r="AJ2804" t="s">
        <v>4635</v>
      </c>
      <c r="AK2804">
        <v>1428</v>
      </c>
      <c r="AL2804">
        <v>3147907</v>
      </c>
      <c r="AM2804" t="s">
        <v>4635</v>
      </c>
      <c r="AN2804">
        <v>1920</v>
      </c>
      <c r="AO2804">
        <v>0</v>
      </c>
      <c r="AP2804">
        <v>3154903</v>
      </c>
      <c r="AQ2804" t="s">
        <v>4716</v>
      </c>
      <c r="AR2804">
        <v>12420</v>
      </c>
    </row>
    <row r="2805" spans="1:44" x14ac:dyDescent="0.25">
      <c r="A2805">
        <v>3551702</v>
      </c>
      <c r="B2805">
        <v>2</v>
      </c>
      <c r="C2805" t="s">
        <v>891</v>
      </c>
      <c r="D2805" t="s">
        <v>3601</v>
      </c>
      <c r="E2805">
        <v>2500600</v>
      </c>
      <c r="F2805">
        <v>2880</v>
      </c>
      <c r="G2805">
        <v>1200</v>
      </c>
      <c r="H2805" t="s">
        <v>5940</v>
      </c>
      <c r="I2805" t="s">
        <v>5940</v>
      </c>
      <c r="J2805" t="s">
        <v>5940</v>
      </c>
      <c r="K2805">
        <v>2527350</v>
      </c>
      <c r="L2805">
        <v>2500</v>
      </c>
      <c r="M2805">
        <v>1046</v>
      </c>
      <c r="N2805">
        <v>0</v>
      </c>
      <c r="O2805">
        <v>0</v>
      </c>
      <c r="P2805">
        <v>0</v>
      </c>
      <c r="R2805">
        <v>3551702</v>
      </c>
      <c r="S2805">
        <v>2500600</v>
      </c>
      <c r="T2805">
        <v>2880</v>
      </c>
      <c r="U2805">
        <v>1200</v>
      </c>
      <c r="V2805" t="s">
        <v>5940</v>
      </c>
      <c r="W2805" t="s">
        <v>5940</v>
      </c>
      <c r="X2805" t="s">
        <v>5940</v>
      </c>
      <c r="Z2805">
        <v>3147956</v>
      </c>
      <c r="AB2805" t="s">
        <v>5940</v>
      </c>
      <c r="AC2805">
        <v>3147956</v>
      </c>
      <c r="AD2805" t="s">
        <v>4636</v>
      </c>
      <c r="AE2805">
        <v>15</v>
      </c>
      <c r="AF2805">
        <v>3147956</v>
      </c>
      <c r="AG2805" t="s">
        <v>4636</v>
      </c>
      <c r="AH2805">
        <v>5250</v>
      </c>
      <c r="AI2805">
        <v>3147956</v>
      </c>
      <c r="AJ2805" t="s">
        <v>4636</v>
      </c>
      <c r="AK2805">
        <v>216</v>
      </c>
      <c r="AL2805">
        <v>3147956</v>
      </c>
      <c r="AM2805" t="s">
        <v>4636</v>
      </c>
      <c r="AN2805" t="s">
        <v>5940</v>
      </c>
      <c r="AO2805">
        <v>0</v>
      </c>
      <c r="AP2805">
        <v>3155009</v>
      </c>
      <c r="AQ2805" t="s">
        <v>4717</v>
      </c>
      <c r="AR2805">
        <v>300</v>
      </c>
    </row>
    <row r="2806" spans="1:44" x14ac:dyDescent="0.25">
      <c r="A2806">
        <v>3551801</v>
      </c>
      <c r="B2806">
        <v>2</v>
      </c>
      <c r="C2806" t="s">
        <v>891</v>
      </c>
      <c r="D2806" t="s">
        <v>3602</v>
      </c>
      <c r="E2806" t="s">
        <v>5940</v>
      </c>
      <c r="F2806" t="s">
        <v>5940</v>
      </c>
      <c r="G2806">
        <v>120</v>
      </c>
      <c r="H2806" t="s">
        <v>5940</v>
      </c>
      <c r="I2806">
        <v>282</v>
      </c>
      <c r="J2806">
        <v>6</v>
      </c>
      <c r="K2806">
        <v>0</v>
      </c>
      <c r="L2806">
        <v>0</v>
      </c>
      <c r="M2806">
        <v>110</v>
      </c>
      <c r="N2806">
        <v>0</v>
      </c>
      <c r="O2806">
        <v>387</v>
      </c>
      <c r="P2806">
        <v>13</v>
      </c>
      <c r="R2806">
        <v>3551801</v>
      </c>
      <c r="S2806" t="s">
        <v>5940</v>
      </c>
      <c r="T2806" t="s">
        <v>5940</v>
      </c>
      <c r="U2806">
        <v>120</v>
      </c>
      <c r="V2806" t="s">
        <v>5940</v>
      </c>
      <c r="W2806">
        <v>282</v>
      </c>
      <c r="X2806">
        <v>6</v>
      </c>
      <c r="Z2806">
        <v>3148004</v>
      </c>
      <c r="AB2806" t="s">
        <v>5940</v>
      </c>
      <c r="AC2806">
        <v>3148004</v>
      </c>
      <c r="AD2806" t="s">
        <v>4637</v>
      </c>
      <c r="AE2806">
        <v>264</v>
      </c>
      <c r="AF2806">
        <v>3148004</v>
      </c>
      <c r="AG2806" t="s">
        <v>4637</v>
      </c>
      <c r="AH2806">
        <v>15480</v>
      </c>
      <c r="AI2806">
        <v>3148004</v>
      </c>
      <c r="AJ2806" t="s">
        <v>4637</v>
      </c>
      <c r="AK2806">
        <v>5354</v>
      </c>
      <c r="AL2806">
        <v>3148004</v>
      </c>
      <c r="AM2806" t="s">
        <v>4637</v>
      </c>
      <c r="AN2806">
        <v>13500</v>
      </c>
      <c r="AO2806">
        <v>0</v>
      </c>
      <c r="AP2806">
        <v>3155108</v>
      </c>
      <c r="AQ2806" t="s">
        <v>4718</v>
      </c>
      <c r="AR2806">
        <v>21</v>
      </c>
    </row>
    <row r="2807" spans="1:44" x14ac:dyDescent="0.25">
      <c r="A2807">
        <v>3551900</v>
      </c>
      <c r="B2807">
        <v>2</v>
      </c>
      <c r="C2807" t="s">
        <v>891</v>
      </c>
      <c r="D2807" t="s">
        <v>3603</v>
      </c>
      <c r="E2807">
        <v>404746</v>
      </c>
      <c r="F2807">
        <v>180</v>
      </c>
      <c r="G2807">
        <v>672</v>
      </c>
      <c r="H2807" t="s">
        <v>5940</v>
      </c>
      <c r="I2807">
        <v>150</v>
      </c>
      <c r="J2807" t="s">
        <v>5940</v>
      </c>
      <c r="K2807">
        <v>738650</v>
      </c>
      <c r="L2807">
        <v>0</v>
      </c>
      <c r="M2807">
        <v>360</v>
      </c>
      <c r="N2807">
        <v>0</v>
      </c>
      <c r="O2807">
        <v>0</v>
      </c>
      <c r="P2807">
        <v>0</v>
      </c>
      <c r="R2807">
        <v>3551900</v>
      </c>
      <c r="S2807">
        <v>404746</v>
      </c>
      <c r="T2807">
        <v>180</v>
      </c>
      <c r="U2807">
        <v>672</v>
      </c>
      <c r="V2807" t="s">
        <v>5940</v>
      </c>
      <c r="W2807">
        <v>150</v>
      </c>
      <c r="X2807" t="s">
        <v>5940</v>
      </c>
      <c r="Z2807">
        <v>3148103</v>
      </c>
      <c r="AB2807">
        <v>1363</v>
      </c>
      <c r="AC2807">
        <v>3148103</v>
      </c>
      <c r="AD2807" t="s">
        <v>4638</v>
      </c>
      <c r="AE2807">
        <v>525</v>
      </c>
      <c r="AF2807">
        <v>3148103</v>
      </c>
      <c r="AG2807" t="s">
        <v>4638</v>
      </c>
      <c r="AH2807">
        <v>5500</v>
      </c>
      <c r="AI2807">
        <v>3148103</v>
      </c>
      <c r="AJ2807" t="s">
        <v>4638</v>
      </c>
      <c r="AK2807">
        <v>3402</v>
      </c>
      <c r="AL2807">
        <v>3148103</v>
      </c>
      <c r="AM2807" t="s">
        <v>4638</v>
      </c>
      <c r="AN2807">
        <v>31050</v>
      </c>
      <c r="AO2807">
        <v>0</v>
      </c>
      <c r="AP2807">
        <v>3155207</v>
      </c>
      <c r="AQ2807" t="s">
        <v>4719</v>
      </c>
      <c r="AR2807">
        <v>2175</v>
      </c>
    </row>
    <row r="2808" spans="1:44" x14ac:dyDescent="0.25">
      <c r="A2808">
        <v>3552007</v>
      </c>
      <c r="B2808">
        <v>2</v>
      </c>
      <c r="C2808" t="s">
        <v>891</v>
      </c>
      <c r="D2808" t="s">
        <v>3604</v>
      </c>
      <c r="E2808">
        <v>626</v>
      </c>
      <c r="F2808" t="s">
        <v>5940</v>
      </c>
      <c r="G2808">
        <v>974</v>
      </c>
      <c r="H2808" t="s">
        <v>5940</v>
      </c>
      <c r="I2808">
        <v>3</v>
      </c>
      <c r="J2808">
        <v>138</v>
      </c>
      <c r="K2808">
        <v>626</v>
      </c>
      <c r="L2808">
        <v>0</v>
      </c>
      <c r="M2808">
        <v>868</v>
      </c>
      <c r="N2808">
        <v>0</v>
      </c>
      <c r="O2808">
        <v>3</v>
      </c>
      <c r="P2808">
        <v>135</v>
      </c>
      <c r="R2808">
        <v>3552007</v>
      </c>
      <c r="S2808">
        <v>626</v>
      </c>
      <c r="T2808" t="s">
        <v>5940</v>
      </c>
      <c r="U2808">
        <v>974</v>
      </c>
      <c r="V2808" t="s">
        <v>5940</v>
      </c>
      <c r="W2808">
        <v>3</v>
      </c>
      <c r="X2808">
        <v>138</v>
      </c>
      <c r="Z2808">
        <v>3148202</v>
      </c>
      <c r="AB2808" t="s">
        <v>5940</v>
      </c>
      <c r="AC2808">
        <v>3148202</v>
      </c>
      <c r="AD2808" t="s">
        <v>4639</v>
      </c>
      <c r="AE2808">
        <v>500</v>
      </c>
      <c r="AF2808">
        <v>3148202</v>
      </c>
      <c r="AG2808" t="s">
        <v>4639</v>
      </c>
      <c r="AH2808">
        <v>1600</v>
      </c>
      <c r="AI2808">
        <v>3148202</v>
      </c>
      <c r="AJ2808" t="s">
        <v>4639</v>
      </c>
      <c r="AK2808">
        <v>4</v>
      </c>
      <c r="AL2808">
        <v>3148202</v>
      </c>
      <c r="AM2808" t="s">
        <v>4639</v>
      </c>
      <c r="AN2808" t="s">
        <v>5940</v>
      </c>
      <c r="AO2808">
        <v>0</v>
      </c>
      <c r="AP2808">
        <v>3155306</v>
      </c>
      <c r="AQ2808" t="s">
        <v>4720</v>
      </c>
      <c r="AR2808">
        <v>462</v>
      </c>
    </row>
    <row r="2809" spans="1:44" x14ac:dyDescent="0.25">
      <c r="A2809">
        <v>3552106</v>
      </c>
      <c r="B2809">
        <v>2</v>
      </c>
      <c r="C2809" t="s">
        <v>891</v>
      </c>
      <c r="D2809" t="s">
        <v>3605</v>
      </c>
      <c r="E2809">
        <v>11577</v>
      </c>
      <c r="F2809" t="s">
        <v>5940</v>
      </c>
      <c r="G2809">
        <v>5200</v>
      </c>
      <c r="H2809" t="s">
        <v>5940</v>
      </c>
      <c r="I2809">
        <v>115</v>
      </c>
      <c r="J2809">
        <v>938</v>
      </c>
      <c r="K2809">
        <v>16800</v>
      </c>
      <c r="L2809">
        <v>0</v>
      </c>
      <c r="M2809">
        <v>5700</v>
      </c>
      <c r="N2809">
        <v>0</v>
      </c>
      <c r="O2809">
        <v>75</v>
      </c>
      <c r="P2809">
        <v>956</v>
      </c>
      <c r="R2809">
        <v>3552106</v>
      </c>
      <c r="S2809">
        <v>11577</v>
      </c>
      <c r="T2809" t="s">
        <v>5940</v>
      </c>
      <c r="U2809">
        <v>5200</v>
      </c>
      <c r="V2809" t="s">
        <v>5940</v>
      </c>
      <c r="W2809">
        <v>115</v>
      </c>
      <c r="X2809">
        <v>938</v>
      </c>
      <c r="Z2809">
        <v>3148301</v>
      </c>
      <c r="AB2809" t="s">
        <v>5940</v>
      </c>
      <c r="AC2809">
        <v>3148301</v>
      </c>
      <c r="AD2809" t="s">
        <v>4640</v>
      </c>
      <c r="AE2809">
        <v>96</v>
      </c>
      <c r="AF2809">
        <v>3148301</v>
      </c>
      <c r="AG2809" t="s">
        <v>4640</v>
      </c>
      <c r="AH2809">
        <v>6320</v>
      </c>
      <c r="AI2809">
        <v>3148301</v>
      </c>
      <c r="AJ2809" t="s">
        <v>4640</v>
      </c>
      <c r="AK2809">
        <v>777</v>
      </c>
      <c r="AL2809">
        <v>3148301</v>
      </c>
      <c r="AM2809" t="s">
        <v>4640</v>
      </c>
      <c r="AN2809" t="s">
        <v>5940</v>
      </c>
      <c r="AO2809">
        <v>0</v>
      </c>
      <c r="AP2809">
        <v>3155405</v>
      </c>
      <c r="AQ2809" t="s">
        <v>4721</v>
      </c>
      <c r="AR2809">
        <v>171</v>
      </c>
    </row>
    <row r="2810" spans="1:44" x14ac:dyDescent="0.25">
      <c r="A2810">
        <v>3552205</v>
      </c>
      <c r="B2810">
        <v>2</v>
      </c>
      <c r="C2810" t="s">
        <v>891</v>
      </c>
      <c r="D2810" t="s">
        <v>3606</v>
      </c>
      <c r="E2810">
        <v>16687</v>
      </c>
      <c r="F2810">
        <v>108</v>
      </c>
      <c r="G2810">
        <v>4088</v>
      </c>
      <c r="H2810" t="s">
        <v>5940</v>
      </c>
      <c r="I2810">
        <v>24</v>
      </c>
      <c r="J2810">
        <v>252</v>
      </c>
      <c r="K2810">
        <v>16687</v>
      </c>
      <c r="L2810">
        <v>0</v>
      </c>
      <c r="M2810">
        <v>3925</v>
      </c>
      <c r="N2810">
        <v>0</v>
      </c>
      <c r="O2810">
        <v>24</v>
      </c>
      <c r="P2810">
        <v>205</v>
      </c>
      <c r="R2810">
        <v>3552205</v>
      </c>
      <c r="S2810">
        <v>16687</v>
      </c>
      <c r="T2810">
        <v>108</v>
      </c>
      <c r="U2810">
        <v>4088</v>
      </c>
      <c r="V2810" t="s">
        <v>5940</v>
      </c>
      <c r="W2810">
        <v>24</v>
      </c>
      <c r="X2810">
        <v>252</v>
      </c>
      <c r="Z2810">
        <v>3148400</v>
      </c>
      <c r="AB2810" t="s">
        <v>5940</v>
      </c>
      <c r="AC2810">
        <v>3148400</v>
      </c>
      <c r="AD2810" t="s">
        <v>4641</v>
      </c>
      <c r="AE2810">
        <v>12</v>
      </c>
      <c r="AF2810">
        <v>3148400</v>
      </c>
      <c r="AG2810" t="s">
        <v>4641</v>
      </c>
      <c r="AH2810">
        <v>10800</v>
      </c>
      <c r="AI2810">
        <v>3148400</v>
      </c>
      <c r="AJ2810" t="s">
        <v>4641</v>
      </c>
      <c r="AK2810">
        <v>410</v>
      </c>
      <c r="AL2810">
        <v>3148400</v>
      </c>
      <c r="AM2810" t="s">
        <v>4641</v>
      </c>
      <c r="AN2810" t="s">
        <v>5940</v>
      </c>
      <c r="AO2810">
        <v>0</v>
      </c>
      <c r="AP2810">
        <v>3155504</v>
      </c>
      <c r="AQ2810" t="s">
        <v>4722</v>
      </c>
      <c r="AR2810">
        <v>69300</v>
      </c>
    </row>
    <row r="2811" spans="1:44" x14ac:dyDescent="0.25">
      <c r="A2811">
        <v>3552304</v>
      </c>
      <c r="B2811">
        <v>2</v>
      </c>
      <c r="C2811" t="s">
        <v>891</v>
      </c>
      <c r="D2811" t="s">
        <v>3607</v>
      </c>
      <c r="E2811">
        <v>603223</v>
      </c>
      <c r="F2811">
        <v>1100</v>
      </c>
      <c r="G2811">
        <v>3850</v>
      </c>
      <c r="H2811" t="s">
        <v>5940</v>
      </c>
      <c r="I2811" t="s">
        <v>5940</v>
      </c>
      <c r="J2811">
        <v>120</v>
      </c>
      <c r="K2811">
        <v>812735</v>
      </c>
      <c r="L2811">
        <v>953</v>
      </c>
      <c r="M2811">
        <v>1662</v>
      </c>
      <c r="N2811">
        <v>0</v>
      </c>
      <c r="O2811">
        <v>0</v>
      </c>
      <c r="P2811">
        <v>69</v>
      </c>
      <c r="R2811">
        <v>3552304</v>
      </c>
      <c r="S2811">
        <v>603223</v>
      </c>
      <c r="T2811">
        <v>1100</v>
      </c>
      <c r="U2811">
        <v>3850</v>
      </c>
      <c r="V2811" t="s">
        <v>5940</v>
      </c>
      <c r="W2811" t="s">
        <v>5940</v>
      </c>
      <c r="X2811">
        <v>120</v>
      </c>
      <c r="Z2811">
        <v>3148509</v>
      </c>
      <c r="AB2811" t="s">
        <v>5940</v>
      </c>
      <c r="AC2811">
        <v>3148509</v>
      </c>
      <c r="AD2811" t="s">
        <v>4642</v>
      </c>
      <c r="AE2811">
        <v>9</v>
      </c>
      <c r="AF2811">
        <v>3148509</v>
      </c>
      <c r="AG2811" t="s">
        <v>4642</v>
      </c>
      <c r="AH2811">
        <v>12000</v>
      </c>
      <c r="AI2811">
        <v>3148509</v>
      </c>
      <c r="AJ2811" t="s">
        <v>4642</v>
      </c>
      <c r="AK2811">
        <v>88</v>
      </c>
      <c r="AL2811">
        <v>3148509</v>
      </c>
      <c r="AM2811" t="s">
        <v>4642</v>
      </c>
      <c r="AN2811" t="s">
        <v>5940</v>
      </c>
      <c r="AO2811">
        <v>0</v>
      </c>
      <c r="AP2811">
        <v>3155603</v>
      </c>
      <c r="AQ2811" t="s">
        <v>4723</v>
      </c>
      <c r="AR2811">
        <v>1440</v>
      </c>
    </row>
    <row r="2812" spans="1:44" x14ac:dyDescent="0.25">
      <c r="A2812">
        <v>3552403</v>
      </c>
      <c r="B2812">
        <v>2</v>
      </c>
      <c r="C2812" t="s">
        <v>891</v>
      </c>
      <c r="D2812" t="s">
        <v>3608</v>
      </c>
      <c r="E2812">
        <v>250310</v>
      </c>
      <c r="F2812">
        <v>72</v>
      </c>
      <c r="G2812">
        <v>270</v>
      </c>
      <c r="H2812">
        <v>7</v>
      </c>
      <c r="I2812">
        <v>18</v>
      </c>
      <c r="J2812">
        <v>180</v>
      </c>
      <c r="K2812">
        <v>300000</v>
      </c>
      <c r="L2812">
        <v>40</v>
      </c>
      <c r="M2812">
        <v>400</v>
      </c>
      <c r="N2812">
        <v>5</v>
      </c>
      <c r="O2812">
        <v>18</v>
      </c>
      <c r="P2812">
        <v>189</v>
      </c>
      <c r="R2812">
        <v>3552403</v>
      </c>
      <c r="S2812">
        <v>250310</v>
      </c>
      <c r="T2812">
        <v>72</v>
      </c>
      <c r="U2812">
        <v>270</v>
      </c>
      <c r="V2812">
        <v>7</v>
      </c>
      <c r="W2812">
        <v>18</v>
      </c>
      <c r="X2812">
        <v>180</v>
      </c>
      <c r="Z2812">
        <v>3148608</v>
      </c>
      <c r="AB2812" t="s">
        <v>5940</v>
      </c>
      <c r="AC2812">
        <v>3148608</v>
      </c>
      <c r="AD2812" t="s">
        <v>4643</v>
      </c>
      <c r="AE2812">
        <v>33</v>
      </c>
      <c r="AF2812">
        <v>3148608</v>
      </c>
      <c r="AG2812" t="s">
        <v>4643</v>
      </c>
      <c r="AH2812">
        <v>27000</v>
      </c>
      <c r="AI2812">
        <v>3148608</v>
      </c>
      <c r="AJ2812" t="s">
        <v>4643</v>
      </c>
      <c r="AK2812">
        <v>531</v>
      </c>
      <c r="AL2812">
        <v>3148608</v>
      </c>
      <c r="AM2812" t="s">
        <v>4643</v>
      </c>
      <c r="AN2812" t="s">
        <v>5940</v>
      </c>
      <c r="AO2812">
        <v>0</v>
      </c>
      <c r="AP2812">
        <v>3155702</v>
      </c>
      <c r="AQ2812" t="s">
        <v>4724</v>
      </c>
      <c r="AR2812">
        <v>1575</v>
      </c>
    </row>
    <row r="2813" spans="1:44" x14ac:dyDescent="0.25">
      <c r="A2813">
        <v>3552551</v>
      </c>
      <c r="B2813">
        <v>2</v>
      </c>
      <c r="C2813" t="s">
        <v>891</v>
      </c>
      <c r="D2813" t="s">
        <v>3610</v>
      </c>
      <c r="E2813">
        <v>449132</v>
      </c>
      <c r="F2813">
        <v>288</v>
      </c>
      <c r="G2813">
        <v>14064</v>
      </c>
      <c r="H2813">
        <v>120</v>
      </c>
      <c r="I2813" t="s">
        <v>5940</v>
      </c>
      <c r="J2813">
        <v>960</v>
      </c>
      <c r="K2813">
        <v>720000</v>
      </c>
      <c r="L2813">
        <v>300</v>
      </c>
      <c r="M2813">
        <v>16500</v>
      </c>
      <c r="N2813">
        <v>0</v>
      </c>
      <c r="O2813">
        <v>0</v>
      </c>
      <c r="P2813">
        <v>680</v>
      </c>
      <c r="R2813">
        <v>3552551</v>
      </c>
      <c r="S2813">
        <v>449132</v>
      </c>
      <c r="T2813">
        <v>288</v>
      </c>
      <c r="U2813">
        <v>14064</v>
      </c>
      <c r="V2813">
        <v>120</v>
      </c>
      <c r="W2813" t="s">
        <v>5940</v>
      </c>
      <c r="X2813">
        <v>960</v>
      </c>
      <c r="Z2813">
        <v>3148707</v>
      </c>
      <c r="AB2813" t="s">
        <v>5940</v>
      </c>
      <c r="AC2813">
        <v>3148707</v>
      </c>
      <c r="AD2813" t="s">
        <v>4644</v>
      </c>
      <c r="AE2813">
        <v>15</v>
      </c>
      <c r="AF2813">
        <v>3148707</v>
      </c>
      <c r="AG2813" t="s">
        <v>4644</v>
      </c>
      <c r="AH2813">
        <v>26000</v>
      </c>
      <c r="AI2813">
        <v>3148707</v>
      </c>
      <c r="AJ2813" t="s">
        <v>4644</v>
      </c>
      <c r="AK2813">
        <v>290</v>
      </c>
      <c r="AL2813">
        <v>3148707</v>
      </c>
      <c r="AM2813" t="s">
        <v>4644</v>
      </c>
      <c r="AN2813" t="s">
        <v>5940</v>
      </c>
      <c r="AO2813">
        <v>0</v>
      </c>
      <c r="AP2813">
        <v>3155801</v>
      </c>
      <c r="AQ2813" t="s">
        <v>4725</v>
      </c>
      <c r="AR2813">
        <v>6970</v>
      </c>
    </row>
    <row r="2814" spans="1:44" x14ac:dyDescent="0.25">
      <c r="A2814">
        <v>3552502</v>
      </c>
      <c r="B2814">
        <v>2</v>
      </c>
      <c r="C2814" t="s">
        <v>891</v>
      </c>
      <c r="D2814" t="s">
        <v>3609</v>
      </c>
      <c r="E2814" t="s">
        <v>5940</v>
      </c>
      <c r="F2814" t="s">
        <v>5940</v>
      </c>
      <c r="G2814">
        <v>0</v>
      </c>
      <c r="H2814" t="s">
        <v>5940</v>
      </c>
      <c r="I2814" t="s">
        <v>5940</v>
      </c>
      <c r="J2814" t="s">
        <v>5940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R2814">
        <v>3552502</v>
      </c>
      <c r="S2814" t="s">
        <v>5940</v>
      </c>
      <c r="T2814" t="s">
        <v>5940</v>
      </c>
      <c r="U2814">
        <v>0</v>
      </c>
      <c r="V2814" t="s">
        <v>5940</v>
      </c>
      <c r="W2814" t="s">
        <v>5940</v>
      </c>
      <c r="X2814" t="s">
        <v>5940</v>
      </c>
      <c r="Z2814">
        <v>3148756</v>
      </c>
      <c r="AB2814" t="s">
        <v>5940</v>
      </c>
      <c r="AC2814">
        <v>3148756</v>
      </c>
      <c r="AD2814" t="s">
        <v>4645</v>
      </c>
      <c r="AE2814">
        <v>95</v>
      </c>
      <c r="AF2814">
        <v>3148756</v>
      </c>
      <c r="AG2814" t="s">
        <v>4645</v>
      </c>
      <c r="AH2814">
        <v>1350</v>
      </c>
      <c r="AI2814">
        <v>3148756</v>
      </c>
      <c r="AJ2814" t="s">
        <v>4645</v>
      </c>
      <c r="AK2814">
        <v>129</v>
      </c>
      <c r="AL2814">
        <v>3148756</v>
      </c>
      <c r="AM2814" t="s">
        <v>4645</v>
      </c>
      <c r="AN2814" t="s">
        <v>5940</v>
      </c>
      <c r="AO2814">
        <v>0</v>
      </c>
      <c r="AP2814">
        <v>3155900</v>
      </c>
      <c r="AQ2814" t="s">
        <v>4726</v>
      </c>
      <c r="AR2814">
        <v>960</v>
      </c>
    </row>
    <row r="2815" spans="1:44" x14ac:dyDescent="0.25">
      <c r="A2815">
        <v>3552601</v>
      </c>
      <c r="B2815">
        <v>2</v>
      </c>
      <c r="C2815" t="s">
        <v>891</v>
      </c>
      <c r="D2815" t="s">
        <v>3611</v>
      </c>
      <c r="E2815">
        <v>904247</v>
      </c>
      <c r="F2815">
        <v>144</v>
      </c>
      <c r="G2815">
        <v>3402</v>
      </c>
      <c r="H2815" t="s">
        <v>5940</v>
      </c>
      <c r="I2815">
        <v>18</v>
      </c>
      <c r="J2815" t="s">
        <v>5940</v>
      </c>
      <c r="K2815">
        <v>1494000</v>
      </c>
      <c r="L2815">
        <v>0</v>
      </c>
      <c r="M2815">
        <v>1944</v>
      </c>
      <c r="N2815">
        <v>0</v>
      </c>
      <c r="O2815">
        <v>0</v>
      </c>
      <c r="P2815">
        <v>0</v>
      </c>
      <c r="R2815">
        <v>3552601</v>
      </c>
      <c r="S2815">
        <v>904247</v>
      </c>
      <c r="T2815">
        <v>144</v>
      </c>
      <c r="U2815">
        <v>3402</v>
      </c>
      <c r="V2815" t="s">
        <v>5940</v>
      </c>
      <c r="W2815">
        <v>18</v>
      </c>
      <c r="X2815" t="s">
        <v>5940</v>
      </c>
      <c r="Z2815">
        <v>3148806</v>
      </c>
      <c r="AB2815" t="s">
        <v>5940</v>
      </c>
      <c r="AC2815">
        <v>3148806</v>
      </c>
      <c r="AD2815" t="s">
        <v>4646</v>
      </c>
      <c r="AE2815">
        <v>265</v>
      </c>
      <c r="AF2815">
        <v>3148806</v>
      </c>
      <c r="AG2815" t="s">
        <v>4646</v>
      </c>
      <c r="AH2815">
        <v>3108</v>
      </c>
      <c r="AI2815">
        <v>3148806</v>
      </c>
      <c r="AJ2815" t="s">
        <v>4646</v>
      </c>
      <c r="AK2815">
        <v>47</v>
      </c>
      <c r="AL2815">
        <v>3148806</v>
      </c>
      <c r="AM2815" t="s">
        <v>4646</v>
      </c>
      <c r="AN2815" t="s">
        <v>5940</v>
      </c>
      <c r="AO2815">
        <v>0</v>
      </c>
      <c r="AP2815">
        <v>3156007</v>
      </c>
      <c r="AQ2815" t="s">
        <v>4727</v>
      </c>
      <c r="AR2815">
        <v>3000</v>
      </c>
    </row>
    <row r="2816" spans="1:44" x14ac:dyDescent="0.25">
      <c r="A2816">
        <v>3552700</v>
      </c>
      <c r="B2816">
        <v>2</v>
      </c>
      <c r="C2816" t="s">
        <v>891</v>
      </c>
      <c r="D2816" t="s">
        <v>3612</v>
      </c>
      <c r="E2816">
        <v>474286</v>
      </c>
      <c r="F2816">
        <v>224</v>
      </c>
      <c r="G2816">
        <v>3027</v>
      </c>
      <c r="H2816" t="s">
        <v>5940</v>
      </c>
      <c r="I2816">
        <v>36</v>
      </c>
      <c r="J2816">
        <v>80</v>
      </c>
      <c r="K2816">
        <v>586080</v>
      </c>
      <c r="L2816">
        <v>300</v>
      </c>
      <c r="M2816">
        <v>2800</v>
      </c>
      <c r="N2816">
        <v>0</v>
      </c>
      <c r="O2816">
        <v>36</v>
      </c>
      <c r="P2816">
        <v>0</v>
      </c>
      <c r="R2816">
        <v>3552700</v>
      </c>
      <c r="S2816">
        <v>474286</v>
      </c>
      <c r="T2816">
        <v>224</v>
      </c>
      <c r="U2816">
        <v>3027</v>
      </c>
      <c r="V2816" t="s">
        <v>5940</v>
      </c>
      <c r="W2816">
        <v>36</v>
      </c>
      <c r="X2816">
        <v>80</v>
      </c>
      <c r="Z2816">
        <v>3148905</v>
      </c>
      <c r="AB2816" t="s">
        <v>5940</v>
      </c>
      <c r="AC2816">
        <v>3148905</v>
      </c>
      <c r="AD2816" t="s">
        <v>4647</v>
      </c>
      <c r="AE2816">
        <v>60</v>
      </c>
      <c r="AF2816">
        <v>3148905</v>
      </c>
      <c r="AG2816" t="s">
        <v>4647</v>
      </c>
      <c r="AH2816">
        <v>1020</v>
      </c>
      <c r="AI2816">
        <v>3148905</v>
      </c>
      <c r="AJ2816" t="s">
        <v>4647</v>
      </c>
      <c r="AK2816">
        <v>310</v>
      </c>
      <c r="AL2816">
        <v>3148905</v>
      </c>
      <c r="AM2816" t="s">
        <v>4647</v>
      </c>
      <c r="AN2816" t="s">
        <v>5940</v>
      </c>
      <c r="AO2816">
        <v>0</v>
      </c>
      <c r="AP2816">
        <v>3156106</v>
      </c>
      <c r="AQ2816" t="s">
        <v>4728</v>
      </c>
      <c r="AR2816">
        <v>2400</v>
      </c>
    </row>
    <row r="2817" spans="1:44" x14ac:dyDescent="0.25">
      <c r="A2817">
        <v>3552809</v>
      </c>
      <c r="B2817">
        <v>2</v>
      </c>
      <c r="C2817" t="s">
        <v>891</v>
      </c>
      <c r="D2817" t="s">
        <v>3613</v>
      </c>
      <c r="E2817" t="s">
        <v>5940</v>
      </c>
      <c r="F2817" t="s">
        <v>5940</v>
      </c>
      <c r="G2817">
        <v>0</v>
      </c>
      <c r="H2817" t="s">
        <v>5940</v>
      </c>
      <c r="I2817" t="s">
        <v>5940</v>
      </c>
      <c r="J2817" t="s">
        <v>5940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R2817">
        <v>3552809</v>
      </c>
      <c r="S2817" t="s">
        <v>5940</v>
      </c>
      <c r="T2817" t="s">
        <v>5940</v>
      </c>
      <c r="U2817">
        <v>0</v>
      </c>
      <c r="V2817" t="s">
        <v>5940</v>
      </c>
      <c r="W2817" t="s">
        <v>5940</v>
      </c>
      <c r="X2817" t="s">
        <v>5940</v>
      </c>
      <c r="Z2817">
        <v>3149002</v>
      </c>
      <c r="AB2817" t="s">
        <v>5940</v>
      </c>
      <c r="AC2817">
        <v>3149002</v>
      </c>
      <c r="AD2817" t="s">
        <v>4648</v>
      </c>
      <c r="AE2817">
        <v>3</v>
      </c>
      <c r="AF2817">
        <v>3149002</v>
      </c>
      <c r="AG2817" t="s">
        <v>4648</v>
      </c>
      <c r="AH2817">
        <v>6480</v>
      </c>
      <c r="AI2817">
        <v>3149002</v>
      </c>
      <c r="AJ2817" t="s">
        <v>4648</v>
      </c>
      <c r="AK2817">
        <v>99</v>
      </c>
      <c r="AL2817">
        <v>3149002</v>
      </c>
      <c r="AM2817" t="s">
        <v>4648</v>
      </c>
      <c r="AN2817" t="s">
        <v>5940</v>
      </c>
      <c r="AO2817">
        <v>0</v>
      </c>
      <c r="AP2817">
        <v>3156205</v>
      </c>
      <c r="AQ2817" t="s">
        <v>4729</v>
      </c>
      <c r="AR2817">
        <v>480</v>
      </c>
    </row>
    <row r="2818" spans="1:44" x14ac:dyDescent="0.25">
      <c r="A2818">
        <v>3552908</v>
      </c>
      <c r="B2818">
        <v>2</v>
      </c>
      <c r="C2818" t="s">
        <v>891</v>
      </c>
      <c r="D2818" t="s">
        <v>3614</v>
      </c>
      <c r="E2818">
        <v>228409</v>
      </c>
      <c r="F2818">
        <v>16335</v>
      </c>
      <c r="G2818">
        <v>3960</v>
      </c>
      <c r="H2818">
        <v>774</v>
      </c>
      <c r="I2818">
        <v>6</v>
      </c>
      <c r="J2818">
        <v>50</v>
      </c>
      <c r="K2818">
        <v>219000</v>
      </c>
      <c r="L2818">
        <v>8960</v>
      </c>
      <c r="M2818">
        <v>4032</v>
      </c>
      <c r="N2818">
        <v>0</v>
      </c>
      <c r="O2818">
        <v>0</v>
      </c>
      <c r="P2818">
        <v>0</v>
      </c>
      <c r="R2818">
        <v>3552908</v>
      </c>
      <c r="S2818">
        <v>228409</v>
      </c>
      <c r="T2818">
        <v>16335</v>
      </c>
      <c r="U2818">
        <v>3960</v>
      </c>
      <c r="V2818">
        <v>774</v>
      </c>
      <c r="W2818">
        <v>6</v>
      </c>
      <c r="X2818">
        <v>50</v>
      </c>
      <c r="Z2818">
        <v>3149101</v>
      </c>
      <c r="AB2818" t="s">
        <v>5940</v>
      </c>
      <c r="AC2818">
        <v>3149101</v>
      </c>
      <c r="AD2818" t="s">
        <v>4649</v>
      </c>
      <c r="AE2818">
        <v>810</v>
      </c>
      <c r="AF2818">
        <v>3149101</v>
      </c>
      <c r="AG2818" t="s">
        <v>4649</v>
      </c>
      <c r="AH2818">
        <v>3000</v>
      </c>
      <c r="AI2818">
        <v>3149101</v>
      </c>
      <c r="AJ2818" t="s">
        <v>4649</v>
      </c>
      <c r="AK2818">
        <v>96</v>
      </c>
      <c r="AL2818">
        <v>3149101</v>
      </c>
      <c r="AM2818" t="s">
        <v>4649</v>
      </c>
      <c r="AN2818" t="s">
        <v>5940</v>
      </c>
      <c r="AO2818">
        <v>0</v>
      </c>
      <c r="AP2818">
        <v>3156304</v>
      </c>
      <c r="AQ2818" t="s">
        <v>4730</v>
      </c>
      <c r="AR2818">
        <v>360</v>
      </c>
    </row>
    <row r="2819" spans="1:44" x14ac:dyDescent="0.25">
      <c r="A2819">
        <v>3553005</v>
      </c>
      <c r="B2819">
        <v>2</v>
      </c>
      <c r="C2819" t="s">
        <v>891</v>
      </c>
      <c r="D2819" t="s">
        <v>3615</v>
      </c>
      <c r="E2819">
        <v>4172</v>
      </c>
      <c r="F2819">
        <v>570</v>
      </c>
      <c r="G2819">
        <v>13800</v>
      </c>
      <c r="H2819" t="s">
        <v>5940</v>
      </c>
      <c r="I2819">
        <v>44</v>
      </c>
      <c r="J2819">
        <v>1314</v>
      </c>
      <c r="K2819">
        <v>4160</v>
      </c>
      <c r="L2819">
        <v>495</v>
      </c>
      <c r="M2819">
        <v>13264</v>
      </c>
      <c r="N2819">
        <v>0</v>
      </c>
      <c r="O2819">
        <v>46</v>
      </c>
      <c r="P2819">
        <v>1943</v>
      </c>
      <c r="R2819">
        <v>3553005</v>
      </c>
      <c r="S2819">
        <v>4172</v>
      </c>
      <c r="T2819">
        <v>570</v>
      </c>
      <c r="U2819">
        <v>13800</v>
      </c>
      <c r="V2819" t="s">
        <v>5940</v>
      </c>
      <c r="W2819">
        <v>44</v>
      </c>
      <c r="X2819">
        <v>1314</v>
      </c>
      <c r="Z2819">
        <v>3149150</v>
      </c>
      <c r="AB2819">
        <v>1232</v>
      </c>
      <c r="AC2819">
        <v>3149150</v>
      </c>
      <c r="AD2819" t="s">
        <v>4650</v>
      </c>
      <c r="AE2819">
        <v>24</v>
      </c>
      <c r="AF2819">
        <v>3149150</v>
      </c>
      <c r="AG2819" t="s">
        <v>4650</v>
      </c>
      <c r="AH2819">
        <v>4060</v>
      </c>
      <c r="AI2819">
        <v>3149150</v>
      </c>
      <c r="AJ2819" t="s">
        <v>4650</v>
      </c>
      <c r="AK2819">
        <v>309</v>
      </c>
      <c r="AL2819">
        <v>3149150</v>
      </c>
      <c r="AM2819" t="s">
        <v>4650</v>
      </c>
      <c r="AN2819" t="s">
        <v>5940</v>
      </c>
      <c r="AO2819">
        <v>0</v>
      </c>
      <c r="AP2819">
        <v>3156403</v>
      </c>
      <c r="AQ2819" t="s">
        <v>4731</v>
      </c>
      <c r="AR2819">
        <v>30000</v>
      </c>
    </row>
    <row r="2820" spans="1:44" x14ac:dyDescent="0.25">
      <c r="A2820">
        <v>3553104</v>
      </c>
      <c r="B2820">
        <v>2</v>
      </c>
      <c r="C2820" t="s">
        <v>891</v>
      </c>
      <c r="D2820" t="s">
        <v>3616</v>
      </c>
      <c r="E2820">
        <v>286011</v>
      </c>
      <c r="F2820">
        <v>54</v>
      </c>
      <c r="G2820">
        <v>840</v>
      </c>
      <c r="H2820" t="s">
        <v>5940</v>
      </c>
      <c r="I2820">
        <v>24</v>
      </c>
      <c r="J2820">
        <v>36</v>
      </c>
      <c r="K2820">
        <v>396000</v>
      </c>
      <c r="L2820">
        <v>0</v>
      </c>
      <c r="M2820">
        <v>72</v>
      </c>
      <c r="N2820">
        <v>0</v>
      </c>
      <c r="O2820">
        <v>24</v>
      </c>
      <c r="P2820">
        <v>45</v>
      </c>
      <c r="R2820">
        <v>3553104</v>
      </c>
      <c r="S2820">
        <v>286011</v>
      </c>
      <c r="T2820">
        <v>54</v>
      </c>
      <c r="U2820">
        <v>840</v>
      </c>
      <c r="V2820" t="s">
        <v>5940</v>
      </c>
      <c r="W2820">
        <v>24</v>
      </c>
      <c r="X2820">
        <v>36</v>
      </c>
      <c r="Z2820">
        <v>3149200</v>
      </c>
      <c r="AB2820" t="s">
        <v>5940</v>
      </c>
      <c r="AC2820">
        <v>3149200</v>
      </c>
      <c r="AD2820" t="s">
        <v>4651</v>
      </c>
      <c r="AE2820">
        <v>150</v>
      </c>
      <c r="AF2820">
        <v>3149200</v>
      </c>
      <c r="AG2820" t="s">
        <v>4651</v>
      </c>
      <c r="AH2820">
        <v>600</v>
      </c>
      <c r="AI2820">
        <v>3149200</v>
      </c>
      <c r="AJ2820" t="s">
        <v>4651</v>
      </c>
      <c r="AK2820">
        <v>484</v>
      </c>
      <c r="AL2820">
        <v>3149200</v>
      </c>
      <c r="AM2820" t="s">
        <v>4651</v>
      </c>
      <c r="AN2820">
        <v>21600</v>
      </c>
      <c r="AO2820">
        <v>0</v>
      </c>
      <c r="AP2820">
        <v>3156452</v>
      </c>
      <c r="AQ2820" t="s">
        <v>4732</v>
      </c>
      <c r="AR2820">
        <v>600</v>
      </c>
    </row>
    <row r="2821" spans="1:44" x14ac:dyDescent="0.25">
      <c r="A2821">
        <v>3553203</v>
      </c>
      <c r="B2821">
        <v>2</v>
      </c>
      <c r="C2821" t="s">
        <v>891</v>
      </c>
      <c r="D2821" t="s">
        <v>3617</v>
      </c>
      <c r="E2821">
        <v>572272</v>
      </c>
      <c r="F2821">
        <v>990</v>
      </c>
      <c r="G2821">
        <v>1122</v>
      </c>
      <c r="H2821">
        <v>98</v>
      </c>
      <c r="I2821">
        <v>18</v>
      </c>
      <c r="J2821" t="s">
        <v>5940</v>
      </c>
      <c r="K2821">
        <v>684000</v>
      </c>
      <c r="L2821">
        <v>90</v>
      </c>
      <c r="M2821">
        <v>1050</v>
      </c>
      <c r="N2821">
        <v>0</v>
      </c>
      <c r="O2821">
        <v>0</v>
      </c>
      <c r="P2821">
        <v>0</v>
      </c>
      <c r="R2821">
        <v>3553203</v>
      </c>
      <c r="S2821">
        <v>572272</v>
      </c>
      <c r="T2821">
        <v>990</v>
      </c>
      <c r="U2821">
        <v>1122</v>
      </c>
      <c r="V2821">
        <v>98</v>
      </c>
      <c r="W2821">
        <v>18</v>
      </c>
      <c r="X2821" t="s">
        <v>5940</v>
      </c>
      <c r="Z2821">
        <v>3149309</v>
      </c>
      <c r="AB2821" t="s">
        <v>5940</v>
      </c>
      <c r="AC2821">
        <v>3149309</v>
      </c>
      <c r="AD2821" t="s">
        <v>4652</v>
      </c>
      <c r="AE2821" t="s">
        <v>5940</v>
      </c>
      <c r="AF2821">
        <v>3149309</v>
      </c>
      <c r="AG2821" t="s">
        <v>4652</v>
      </c>
      <c r="AH2821">
        <v>700</v>
      </c>
      <c r="AI2821">
        <v>3149309</v>
      </c>
      <c r="AJ2821" t="s">
        <v>4652</v>
      </c>
      <c r="AK2821">
        <v>25</v>
      </c>
      <c r="AL2821">
        <v>3149309</v>
      </c>
      <c r="AM2821" t="s">
        <v>4652</v>
      </c>
      <c r="AN2821" t="s">
        <v>5940</v>
      </c>
      <c r="AO2821">
        <v>0</v>
      </c>
      <c r="AP2821">
        <v>3156502</v>
      </c>
      <c r="AQ2821" t="s">
        <v>4733</v>
      </c>
      <c r="AR2821">
        <v>1683</v>
      </c>
    </row>
    <row r="2822" spans="1:44" x14ac:dyDescent="0.25">
      <c r="A2822">
        <v>3553302</v>
      </c>
      <c r="B2822">
        <v>2</v>
      </c>
      <c r="C2822" t="s">
        <v>891</v>
      </c>
      <c r="D2822" t="s">
        <v>3618</v>
      </c>
      <c r="E2822">
        <v>1809288</v>
      </c>
      <c r="F2822">
        <v>1200</v>
      </c>
      <c r="G2822">
        <v>10440</v>
      </c>
      <c r="H2822">
        <v>1500</v>
      </c>
      <c r="I2822">
        <v>72</v>
      </c>
      <c r="J2822">
        <v>270</v>
      </c>
      <c r="K2822">
        <v>2280000</v>
      </c>
      <c r="L2822">
        <v>1040</v>
      </c>
      <c r="M2822">
        <v>7680</v>
      </c>
      <c r="N2822">
        <v>540</v>
      </c>
      <c r="O2822">
        <v>60</v>
      </c>
      <c r="P2822">
        <v>72</v>
      </c>
      <c r="R2822">
        <v>3553302</v>
      </c>
      <c r="S2822">
        <v>1809288</v>
      </c>
      <c r="T2822">
        <v>1200</v>
      </c>
      <c r="U2822">
        <v>10440</v>
      </c>
      <c r="V2822">
        <v>1500</v>
      </c>
      <c r="W2822">
        <v>72</v>
      </c>
      <c r="X2822">
        <v>270</v>
      </c>
      <c r="Z2822">
        <v>3149408</v>
      </c>
      <c r="AB2822" t="s">
        <v>5940</v>
      </c>
      <c r="AC2822">
        <v>3149408</v>
      </c>
      <c r="AD2822" t="s">
        <v>4653</v>
      </c>
      <c r="AE2822">
        <v>16</v>
      </c>
      <c r="AF2822">
        <v>3149408</v>
      </c>
      <c r="AG2822" t="s">
        <v>4653</v>
      </c>
      <c r="AH2822">
        <v>1750</v>
      </c>
      <c r="AI2822">
        <v>3149408</v>
      </c>
      <c r="AJ2822" t="s">
        <v>4653</v>
      </c>
      <c r="AK2822">
        <v>166</v>
      </c>
      <c r="AL2822">
        <v>3149408</v>
      </c>
      <c r="AM2822" t="s">
        <v>4653</v>
      </c>
      <c r="AN2822" t="s">
        <v>5940</v>
      </c>
      <c r="AO2822">
        <v>0</v>
      </c>
      <c r="AP2822">
        <v>3156601</v>
      </c>
      <c r="AQ2822" t="s">
        <v>4734</v>
      </c>
      <c r="AR2822">
        <v>90</v>
      </c>
    </row>
    <row r="2823" spans="1:44" x14ac:dyDescent="0.25">
      <c r="A2823">
        <v>3553401</v>
      </c>
      <c r="B2823">
        <v>2</v>
      </c>
      <c r="C2823" t="s">
        <v>891</v>
      </c>
      <c r="D2823" t="s">
        <v>3619</v>
      </c>
      <c r="E2823">
        <v>166874</v>
      </c>
      <c r="F2823" t="s">
        <v>5940</v>
      </c>
      <c r="G2823">
        <v>9500</v>
      </c>
      <c r="H2823">
        <v>770</v>
      </c>
      <c r="I2823">
        <v>20</v>
      </c>
      <c r="J2823" t="s">
        <v>5940</v>
      </c>
      <c r="K2823">
        <v>2200000</v>
      </c>
      <c r="L2823">
        <v>0</v>
      </c>
      <c r="M2823">
        <v>13344</v>
      </c>
      <c r="N2823">
        <v>600</v>
      </c>
      <c r="O2823">
        <v>15</v>
      </c>
      <c r="P2823">
        <v>0</v>
      </c>
      <c r="R2823">
        <v>3553401</v>
      </c>
      <c r="S2823">
        <v>166874</v>
      </c>
      <c r="T2823" t="s">
        <v>5940</v>
      </c>
      <c r="U2823">
        <v>9500</v>
      </c>
      <c r="V2823">
        <v>770</v>
      </c>
      <c r="W2823">
        <v>20</v>
      </c>
      <c r="X2823" t="s">
        <v>5940</v>
      </c>
      <c r="Z2823">
        <v>3149507</v>
      </c>
      <c r="AB2823" t="s">
        <v>5940</v>
      </c>
      <c r="AC2823">
        <v>3149507</v>
      </c>
      <c r="AD2823" t="s">
        <v>4654</v>
      </c>
      <c r="AE2823">
        <v>20</v>
      </c>
      <c r="AF2823">
        <v>3149507</v>
      </c>
      <c r="AG2823" t="s">
        <v>4654</v>
      </c>
      <c r="AH2823">
        <v>2080</v>
      </c>
      <c r="AI2823">
        <v>3149507</v>
      </c>
      <c r="AJ2823" t="s">
        <v>4654</v>
      </c>
      <c r="AK2823">
        <v>28</v>
      </c>
      <c r="AL2823">
        <v>3149507</v>
      </c>
      <c r="AM2823" t="s">
        <v>4654</v>
      </c>
      <c r="AN2823" t="s">
        <v>5940</v>
      </c>
      <c r="AO2823">
        <v>0</v>
      </c>
      <c r="AP2823">
        <v>3156700</v>
      </c>
      <c r="AQ2823" t="s">
        <v>4735</v>
      </c>
      <c r="AR2823" t="s">
        <v>5940</v>
      </c>
    </row>
    <row r="2824" spans="1:44" x14ac:dyDescent="0.25">
      <c r="A2824">
        <v>3553500</v>
      </c>
      <c r="B2824">
        <v>2</v>
      </c>
      <c r="C2824" t="s">
        <v>891</v>
      </c>
      <c r="D2824" t="s">
        <v>3620</v>
      </c>
      <c r="E2824">
        <v>3129</v>
      </c>
      <c r="F2824" t="s">
        <v>5940</v>
      </c>
      <c r="G2824">
        <v>1560</v>
      </c>
      <c r="H2824" t="s">
        <v>5940</v>
      </c>
      <c r="I2824">
        <v>24</v>
      </c>
      <c r="J2824">
        <v>65</v>
      </c>
      <c r="K2824">
        <v>3129</v>
      </c>
      <c r="L2824">
        <v>0</v>
      </c>
      <c r="M2824">
        <v>1467</v>
      </c>
      <c r="N2824">
        <v>0</v>
      </c>
      <c r="O2824">
        <v>24</v>
      </c>
      <c r="P2824">
        <v>77</v>
      </c>
      <c r="R2824">
        <v>3553500</v>
      </c>
      <c r="S2824">
        <v>3129</v>
      </c>
      <c r="T2824" t="s">
        <v>5940</v>
      </c>
      <c r="U2824">
        <v>1560</v>
      </c>
      <c r="V2824" t="s">
        <v>5940</v>
      </c>
      <c r="W2824">
        <v>24</v>
      </c>
      <c r="X2824">
        <v>65</v>
      </c>
      <c r="Z2824">
        <v>3149606</v>
      </c>
      <c r="AB2824" t="s">
        <v>5940</v>
      </c>
      <c r="AC2824">
        <v>3149606</v>
      </c>
      <c r="AD2824" t="s">
        <v>4655</v>
      </c>
      <c r="AE2824">
        <v>69</v>
      </c>
      <c r="AF2824">
        <v>3149606</v>
      </c>
      <c r="AG2824" t="s">
        <v>4655</v>
      </c>
      <c r="AH2824">
        <v>3000</v>
      </c>
      <c r="AI2824">
        <v>3149606</v>
      </c>
      <c r="AJ2824" t="s">
        <v>4655</v>
      </c>
      <c r="AK2824">
        <v>87</v>
      </c>
      <c r="AL2824">
        <v>3149606</v>
      </c>
      <c r="AM2824" t="s">
        <v>4655</v>
      </c>
      <c r="AN2824" t="s">
        <v>5940</v>
      </c>
      <c r="AO2824">
        <v>0</v>
      </c>
      <c r="AP2824">
        <v>3156809</v>
      </c>
      <c r="AQ2824" t="s">
        <v>4736</v>
      </c>
      <c r="AR2824">
        <v>2835</v>
      </c>
    </row>
    <row r="2825" spans="1:44" x14ac:dyDescent="0.25">
      <c r="A2825">
        <v>3553609</v>
      </c>
      <c r="B2825">
        <v>2</v>
      </c>
      <c r="C2825" t="s">
        <v>891</v>
      </c>
      <c r="D2825" t="s">
        <v>3621</v>
      </c>
      <c r="E2825">
        <v>390067</v>
      </c>
      <c r="F2825" t="s">
        <v>5940</v>
      </c>
      <c r="G2825">
        <v>8640</v>
      </c>
      <c r="H2825" t="s">
        <v>5940</v>
      </c>
      <c r="I2825">
        <v>4</v>
      </c>
      <c r="J2825">
        <v>412</v>
      </c>
      <c r="K2825">
        <v>373800</v>
      </c>
      <c r="L2825">
        <v>0</v>
      </c>
      <c r="M2825">
        <v>6655</v>
      </c>
      <c r="N2825">
        <v>0</v>
      </c>
      <c r="O2825">
        <v>0</v>
      </c>
      <c r="P2825">
        <v>448</v>
      </c>
      <c r="R2825">
        <v>3553609</v>
      </c>
      <c r="S2825">
        <v>390067</v>
      </c>
      <c r="T2825" t="s">
        <v>5940</v>
      </c>
      <c r="U2825">
        <v>8640</v>
      </c>
      <c r="V2825" t="s">
        <v>5940</v>
      </c>
      <c r="W2825">
        <v>4</v>
      </c>
      <c r="X2825">
        <v>412</v>
      </c>
      <c r="Z2825">
        <v>3149705</v>
      </c>
      <c r="AB2825" t="s">
        <v>5940</v>
      </c>
      <c r="AC2825">
        <v>3149705</v>
      </c>
      <c r="AD2825" t="s">
        <v>4656</v>
      </c>
      <c r="AE2825" t="s">
        <v>5940</v>
      </c>
      <c r="AF2825">
        <v>3149705</v>
      </c>
      <c r="AG2825" t="s">
        <v>4656</v>
      </c>
      <c r="AH2825">
        <v>2000</v>
      </c>
      <c r="AI2825">
        <v>3149705</v>
      </c>
      <c r="AJ2825" t="s">
        <v>4656</v>
      </c>
      <c r="AK2825">
        <v>215</v>
      </c>
      <c r="AL2825">
        <v>3149705</v>
      </c>
      <c r="AM2825" t="s">
        <v>4656</v>
      </c>
      <c r="AN2825" t="s">
        <v>5940</v>
      </c>
      <c r="AO2825">
        <v>0</v>
      </c>
      <c r="AP2825">
        <v>3156908</v>
      </c>
      <c r="AQ2825" t="s">
        <v>4737</v>
      </c>
      <c r="AR2825">
        <v>76000</v>
      </c>
    </row>
    <row r="2826" spans="1:44" x14ac:dyDescent="0.25">
      <c r="A2826">
        <v>3553658</v>
      </c>
      <c r="B2826">
        <v>2</v>
      </c>
      <c r="C2826" t="s">
        <v>891</v>
      </c>
      <c r="D2826" t="s">
        <v>3622</v>
      </c>
      <c r="E2826">
        <v>168960</v>
      </c>
      <c r="F2826">
        <v>480</v>
      </c>
      <c r="G2826">
        <v>600</v>
      </c>
      <c r="H2826" t="s">
        <v>5940</v>
      </c>
      <c r="I2826">
        <v>90</v>
      </c>
      <c r="J2826" t="s">
        <v>5940</v>
      </c>
      <c r="K2826">
        <v>9000</v>
      </c>
      <c r="L2826">
        <v>420</v>
      </c>
      <c r="M2826">
        <v>523</v>
      </c>
      <c r="N2826">
        <v>0</v>
      </c>
      <c r="O2826">
        <v>90</v>
      </c>
      <c r="P2826">
        <v>0</v>
      </c>
      <c r="R2826">
        <v>3553658</v>
      </c>
      <c r="S2826">
        <v>168960</v>
      </c>
      <c r="T2826">
        <v>480</v>
      </c>
      <c r="U2826">
        <v>600</v>
      </c>
      <c r="V2826" t="s">
        <v>5940</v>
      </c>
      <c r="W2826">
        <v>90</v>
      </c>
      <c r="X2826" t="s">
        <v>5940</v>
      </c>
      <c r="Z2826">
        <v>3149804</v>
      </c>
      <c r="AB2826">
        <v>3150</v>
      </c>
      <c r="AC2826">
        <v>3149804</v>
      </c>
      <c r="AD2826" t="s">
        <v>4657</v>
      </c>
      <c r="AE2826">
        <v>1230</v>
      </c>
      <c r="AF2826">
        <v>3149804</v>
      </c>
      <c r="AG2826" t="s">
        <v>4657</v>
      </c>
      <c r="AH2826">
        <v>4400</v>
      </c>
      <c r="AI2826">
        <v>3149804</v>
      </c>
      <c r="AJ2826" t="s">
        <v>4657</v>
      </c>
      <c r="AK2826">
        <v>6660</v>
      </c>
      <c r="AL2826">
        <v>3149804</v>
      </c>
      <c r="AM2826" t="s">
        <v>4657</v>
      </c>
      <c r="AN2826">
        <v>90450</v>
      </c>
      <c r="AO2826">
        <v>0</v>
      </c>
      <c r="AP2826">
        <v>3157005</v>
      </c>
      <c r="AQ2826" t="s">
        <v>4738</v>
      </c>
      <c r="AR2826">
        <v>9000</v>
      </c>
    </row>
    <row r="2827" spans="1:44" x14ac:dyDescent="0.25">
      <c r="A2827">
        <v>3553708</v>
      </c>
      <c r="B2827">
        <v>2</v>
      </c>
      <c r="C2827" t="s">
        <v>891</v>
      </c>
      <c r="D2827" t="s">
        <v>3623</v>
      </c>
      <c r="E2827">
        <v>1542037</v>
      </c>
      <c r="F2827">
        <v>1162</v>
      </c>
      <c r="G2827">
        <v>2880</v>
      </c>
      <c r="H2827" t="s">
        <v>5940</v>
      </c>
      <c r="I2827">
        <v>50</v>
      </c>
      <c r="J2827" t="s">
        <v>5940</v>
      </c>
      <c r="K2827">
        <v>2441500</v>
      </c>
      <c r="L2827">
        <v>1111</v>
      </c>
      <c r="M2827">
        <v>2680</v>
      </c>
      <c r="N2827">
        <v>0</v>
      </c>
      <c r="O2827">
        <v>50</v>
      </c>
      <c r="P2827">
        <v>0</v>
      </c>
      <c r="R2827">
        <v>3553708</v>
      </c>
      <c r="S2827">
        <v>1542037</v>
      </c>
      <c r="T2827">
        <v>1162</v>
      </c>
      <c r="U2827">
        <v>2880</v>
      </c>
      <c r="V2827" t="s">
        <v>5940</v>
      </c>
      <c r="W2827">
        <v>50</v>
      </c>
      <c r="X2827" t="s">
        <v>5940</v>
      </c>
      <c r="Z2827">
        <v>3149903</v>
      </c>
      <c r="AB2827" t="s">
        <v>5940</v>
      </c>
      <c r="AC2827">
        <v>3149903</v>
      </c>
      <c r="AD2827" t="s">
        <v>4658</v>
      </c>
      <c r="AE2827">
        <v>60</v>
      </c>
      <c r="AF2827">
        <v>3149903</v>
      </c>
      <c r="AG2827" t="s">
        <v>4658</v>
      </c>
      <c r="AH2827">
        <v>5600</v>
      </c>
      <c r="AI2827">
        <v>3149903</v>
      </c>
      <c r="AJ2827" t="s">
        <v>4658</v>
      </c>
      <c r="AK2827">
        <v>900</v>
      </c>
      <c r="AL2827">
        <v>3149903</v>
      </c>
      <c r="AM2827" t="s">
        <v>4658</v>
      </c>
      <c r="AN2827" t="s">
        <v>5940</v>
      </c>
      <c r="AO2827">
        <v>0</v>
      </c>
      <c r="AP2827">
        <v>3157104</v>
      </c>
      <c r="AQ2827" t="s">
        <v>4739</v>
      </c>
      <c r="AR2827">
        <v>6</v>
      </c>
    </row>
    <row r="2828" spans="1:44" x14ac:dyDescent="0.25">
      <c r="A2828">
        <v>3553807</v>
      </c>
      <c r="B2828">
        <v>2</v>
      </c>
      <c r="C2828" t="s">
        <v>891</v>
      </c>
      <c r="D2828" t="s">
        <v>3624</v>
      </c>
      <c r="E2828">
        <v>109511</v>
      </c>
      <c r="F2828">
        <v>7200</v>
      </c>
      <c r="G2828">
        <v>40392</v>
      </c>
      <c r="H2828" t="s">
        <v>5940</v>
      </c>
      <c r="I2828">
        <v>225</v>
      </c>
      <c r="J2828">
        <v>4710</v>
      </c>
      <c r="K2828">
        <v>112000</v>
      </c>
      <c r="L2828">
        <v>6630</v>
      </c>
      <c r="M2828">
        <v>78208</v>
      </c>
      <c r="N2828">
        <v>0</v>
      </c>
      <c r="O2828">
        <v>115</v>
      </c>
      <c r="P2828">
        <v>12475</v>
      </c>
      <c r="R2828">
        <v>3553807</v>
      </c>
      <c r="S2828">
        <v>109511</v>
      </c>
      <c r="T2828">
        <v>7200</v>
      </c>
      <c r="U2828">
        <v>40392</v>
      </c>
      <c r="V2828" t="s">
        <v>5940</v>
      </c>
      <c r="W2828">
        <v>225</v>
      </c>
      <c r="X2828">
        <v>4710</v>
      </c>
      <c r="Z2828">
        <v>3149952</v>
      </c>
      <c r="AB2828" t="s">
        <v>5940</v>
      </c>
      <c r="AC2828">
        <v>3149952</v>
      </c>
      <c r="AD2828" t="s">
        <v>4659</v>
      </c>
      <c r="AE2828">
        <v>45</v>
      </c>
      <c r="AF2828">
        <v>3149952</v>
      </c>
      <c r="AG2828" t="s">
        <v>4659</v>
      </c>
      <c r="AH2828">
        <v>2100</v>
      </c>
      <c r="AI2828">
        <v>3149952</v>
      </c>
      <c r="AJ2828" t="s">
        <v>4659</v>
      </c>
      <c r="AK2828">
        <v>40</v>
      </c>
      <c r="AL2828">
        <v>3149952</v>
      </c>
      <c r="AM2828" t="s">
        <v>4659</v>
      </c>
      <c r="AN2828" t="s">
        <v>5940</v>
      </c>
      <c r="AO2828">
        <v>0</v>
      </c>
      <c r="AP2828">
        <v>3157203</v>
      </c>
      <c r="AQ2828" t="s">
        <v>4740</v>
      </c>
      <c r="AR2828">
        <v>1170</v>
      </c>
    </row>
    <row r="2829" spans="1:44" x14ac:dyDescent="0.25">
      <c r="A2829">
        <v>3553856</v>
      </c>
      <c r="B2829">
        <v>2</v>
      </c>
      <c r="C2829" t="s">
        <v>891</v>
      </c>
      <c r="D2829" t="s">
        <v>3625</v>
      </c>
      <c r="E2829" t="s">
        <v>5940</v>
      </c>
      <c r="F2829">
        <v>10800</v>
      </c>
      <c r="G2829">
        <v>21000</v>
      </c>
      <c r="H2829" t="s">
        <v>5940</v>
      </c>
      <c r="I2829">
        <v>18</v>
      </c>
      <c r="J2829">
        <v>2760</v>
      </c>
      <c r="K2829">
        <v>60000</v>
      </c>
      <c r="L2829">
        <v>20000</v>
      </c>
      <c r="M2829">
        <v>53600</v>
      </c>
      <c r="N2829">
        <v>0</v>
      </c>
      <c r="O2829">
        <v>0</v>
      </c>
      <c r="P2829">
        <v>252</v>
      </c>
      <c r="R2829">
        <v>3553856</v>
      </c>
      <c r="S2829" t="s">
        <v>5940</v>
      </c>
      <c r="T2829">
        <v>10800</v>
      </c>
      <c r="U2829">
        <v>21000</v>
      </c>
      <c r="V2829" t="s">
        <v>5940</v>
      </c>
      <c r="W2829">
        <v>18</v>
      </c>
      <c r="X2829">
        <v>2760</v>
      </c>
      <c r="Z2829">
        <v>3150000</v>
      </c>
      <c r="AB2829" t="s">
        <v>5940</v>
      </c>
      <c r="AC2829">
        <v>3150000</v>
      </c>
      <c r="AD2829" t="s">
        <v>4660</v>
      </c>
      <c r="AE2829">
        <v>70</v>
      </c>
      <c r="AF2829">
        <v>3150000</v>
      </c>
      <c r="AG2829" t="s">
        <v>4660</v>
      </c>
      <c r="AH2829">
        <v>6000</v>
      </c>
      <c r="AI2829">
        <v>3150000</v>
      </c>
      <c r="AJ2829" t="s">
        <v>4660</v>
      </c>
      <c r="AK2829">
        <v>46</v>
      </c>
      <c r="AL2829">
        <v>3150000</v>
      </c>
      <c r="AM2829" t="s">
        <v>4660</v>
      </c>
      <c r="AN2829" t="s">
        <v>5940</v>
      </c>
      <c r="AO2829">
        <v>0</v>
      </c>
      <c r="AP2829">
        <v>3157252</v>
      </c>
      <c r="AQ2829" t="s">
        <v>4741</v>
      </c>
      <c r="AR2829">
        <v>440</v>
      </c>
    </row>
    <row r="2830" spans="1:44" x14ac:dyDescent="0.25">
      <c r="A2830">
        <v>3553906</v>
      </c>
      <c r="B2830">
        <v>2</v>
      </c>
      <c r="C2830" t="s">
        <v>891</v>
      </c>
      <c r="D2830" t="s">
        <v>3626</v>
      </c>
      <c r="E2830" t="s">
        <v>5940</v>
      </c>
      <c r="F2830">
        <v>400</v>
      </c>
      <c r="G2830">
        <v>420</v>
      </c>
      <c r="H2830">
        <v>82</v>
      </c>
      <c r="I2830" t="s">
        <v>5940</v>
      </c>
      <c r="J2830">
        <v>110</v>
      </c>
      <c r="K2830">
        <v>71500</v>
      </c>
      <c r="L2830">
        <v>0</v>
      </c>
      <c r="M2830">
        <v>867</v>
      </c>
      <c r="N2830">
        <v>0</v>
      </c>
      <c r="O2830">
        <v>0</v>
      </c>
      <c r="P2830">
        <v>0</v>
      </c>
      <c r="R2830">
        <v>3553906</v>
      </c>
      <c r="S2830" t="s">
        <v>5940</v>
      </c>
      <c r="T2830">
        <v>400</v>
      </c>
      <c r="U2830">
        <v>420</v>
      </c>
      <c r="V2830">
        <v>82</v>
      </c>
      <c r="W2830" t="s">
        <v>5940</v>
      </c>
      <c r="X2830">
        <v>110</v>
      </c>
      <c r="Z2830">
        <v>3150109</v>
      </c>
      <c r="AB2830" t="s">
        <v>5940</v>
      </c>
      <c r="AC2830">
        <v>3150109</v>
      </c>
      <c r="AD2830" t="s">
        <v>4661</v>
      </c>
      <c r="AE2830" t="s">
        <v>5940</v>
      </c>
      <c r="AF2830">
        <v>3150109</v>
      </c>
      <c r="AG2830" t="s">
        <v>4661</v>
      </c>
      <c r="AH2830" t="s">
        <v>5940</v>
      </c>
      <c r="AI2830">
        <v>3150109</v>
      </c>
      <c r="AJ2830" t="s">
        <v>4661</v>
      </c>
      <c r="AK2830">
        <v>102</v>
      </c>
      <c r="AL2830">
        <v>3150109</v>
      </c>
      <c r="AM2830" t="s">
        <v>4661</v>
      </c>
      <c r="AN2830" t="s">
        <v>5940</v>
      </c>
      <c r="AO2830">
        <v>0</v>
      </c>
      <c r="AP2830">
        <v>3157278</v>
      </c>
      <c r="AQ2830" t="s">
        <v>4742</v>
      </c>
      <c r="AR2830">
        <v>252</v>
      </c>
    </row>
    <row r="2831" spans="1:44" x14ac:dyDescent="0.25">
      <c r="A2831">
        <v>3553955</v>
      </c>
      <c r="B2831">
        <v>2</v>
      </c>
      <c r="C2831" t="s">
        <v>891</v>
      </c>
      <c r="D2831" t="s">
        <v>3627</v>
      </c>
      <c r="E2831">
        <v>1500829</v>
      </c>
      <c r="F2831">
        <v>9048</v>
      </c>
      <c r="G2831">
        <v>12910</v>
      </c>
      <c r="H2831" t="s">
        <v>5940</v>
      </c>
      <c r="I2831">
        <v>2196</v>
      </c>
      <c r="J2831" t="s">
        <v>5940</v>
      </c>
      <c r="K2831">
        <v>1870125</v>
      </c>
      <c r="L2831">
        <v>10530</v>
      </c>
      <c r="M2831">
        <v>17560</v>
      </c>
      <c r="N2831">
        <v>0</v>
      </c>
      <c r="O2831">
        <v>1802</v>
      </c>
      <c r="P2831">
        <v>0</v>
      </c>
      <c r="R2831">
        <v>3553955</v>
      </c>
      <c r="S2831">
        <v>1500829</v>
      </c>
      <c r="T2831">
        <v>9048</v>
      </c>
      <c r="U2831">
        <v>12910</v>
      </c>
      <c r="V2831" t="s">
        <v>5940</v>
      </c>
      <c r="W2831">
        <v>2196</v>
      </c>
      <c r="X2831" t="s">
        <v>5940</v>
      </c>
      <c r="Z2831">
        <v>3150158</v>
      </c>
      <c r="AB2831" t="s">
        <v>5940</v>
      </c>
      <c r="AC2831">
        <v>3150158</v>
      </c>
      <c r="AD2831" t="s">
        <v>4662</v>
      </c>
      <c r="AE2831">
        <v>75</v>
      </c>
      <c r="AF2831">
        <v>3150158</v>
      </c>
      <c r="AG2831" t="s">
        <v>4662</v>
      </c>
      <c r="AH2831">
        <v>540</v>
      </c>
      <c r="AI2831">
        <v>3150158</v>
      </c>
      <c r="AJ2831" t="s">
        <v>4662</v>
      </c>
      <c r="AK2831">
        <v>134</v>
      </c>
      <c r="AL2831">
        <v>3150158</v>
      </c>
      <c r="AM2831" t="s">
        <v>4662</v>
      </c>
      <c r="AN2831" t="s">
        <v>5940</v>
      </c>
      <c r="AO2831">
        <v>0</v>
      </c>
      <c r="AP2831">
        <v>3157302</v>
      </c>
      <c r="AQ2831" t="s">
        <v>4743</v>
      </c>
      <c r="AR2831">
        <v>1800</v>
      </c>
    </row>
    <row r="2832" spans="1:44" x14ac:dyDescent="0.25">
      <c r="A2832">
        <v>3554003</v>
      </c>
      <c r="B2832">
        <v>2</v>
      </c>
      <c r="C2832" t="s">
        <v>891</v>
      </c>
      <c r="D2832" t="s">
        <v>3628</v>
      </c>
      <c r="E2832">
        <v>610132</v>
      </c>
      <c r="F2832">
        <v>5000</v>
      </c>
      <c r="G2832">
        <v>17110</v>
      </c>
      <c r="H2832" t="s">
        <v>5940</v>
      </c>
      <c r="I2832">
        <v>90</v>
      </c>
      <c r="J2832">
        <v>1110</v>
      </c>
      <c r="K2832">
        <v>762667</v>
      </c>
      <c r="L2832">
        <v>650</v>
      </c>
      <c r="M2832">
        <v>16945</v>
      </c>
      <c r="N2832">
        <v>0</v>
      </c>
      <c r="O2832">
        <v>90</v>
      </c>
      <c r="P2832">
        <v>1553</v>
      </c>
      <c r="R2832">
        <v>3554003</v>
      </c>
      <c r="S2832">
        <v>610132</v>
      </c>
      <c r="T2832">
        <v>5000</v>
      </c>
      <c r="U2832">
        <v>17110</v>
      </c>
      <c r="V2832" t="s">
        <v>5940</v>
      </c>
      <c r="W2832">
        <v>90</v>
      </c>
      <c r="X2832">
        <v>1110</v>
      </c>
      <c r="Z2832">
        <v>3150208</v>
      </c>
      <c r="AB2832" t="s">
        <v>5940</v>
      </c>
      <c r="AC2832">
        <v>3150208</v>
      </c>
      <c r="AD2832" t="s">
        <v>4663</v>
      </c>
      <c r="AE2832">
        <v>6</v>
      </c>
      <c r="AF2832">
        <v>3150208</v>
      </c>
      <c r="AG2832" t="s">
        <v>4663</v>
      </c>
      <c r="AH2832">
        <v>131986</v>
      </c>
      <c r="AI2832">
        <v>3150208</v>
      </c>
      <c r="AJ2832" t="s">
        <v>4663</v>
      </c>
      <c r="AK2832">
        <v>44</v>
      </c>
      <c r="AL2832">
        <v>3150208</v>
      </c>
      <c r="AM2832" t="s">
        <v>4663</v>
      </c>
      <c r="AN2832" t="s">
        <v>5940</v>
      </c>
      <c r="AO2832">
        <v>0</v>
      </c>
      <c r="AP2832">
        <v>3157377</v>
      </c>
      <c r="AQ2832" t="s">
        <v>4744</v>
      </c>
      <c r="AR2832">
        <v>450</v>
      </c>
    </row>
    <row r="2833" spans="1:44" x14ac:dyDescent="0.25">
      <c r="A2833">
        <v>3554102</v>
      </c>
      <c r="B2833">
        <v>2</v>
      </c>
      <c r="C2833" t="s">
        <v>891</v>
      </c>
      <c r="D2833" t="s">
        <v>3629</v>
      </c>
      <c r="E2833" t="s">
        <v>5940</v>
      </c>
      <c r="F2833" t="s">
        <v>5940</v>
      </c>
      <c r="G2833">
        <v>9400</v>
      </c>
      <c r="H2833" t="s">
        <v>5940</v>
      </c>
      <c r="I2833">
        <v>4200</v>
      </c>
      <c r="J2833">
        <v>2643</v>
      </c>
      <c r="K2833">
        <v>0</v>
      </c>
      <c r="L2833">
        <v>0</v>
      </c>
      <c r="M2833">
        <v>9740</v>
      </c>
      <c r="N2833">
        <v>0</v>
      </c>
      <c r="O2833">
        <v>5000</v>
      </c>
      <c r="P2833">
        <v>2469</v>
      </c>
      <c r="R2833">
        <v>3554102</v>
      </c>
      <c r="S2833" t="s">
        <v>5940</v>
      </c>
      <c r="T2833" t="s">
        <v>5940</v>
      </c>
      <c r="U2833">
        <v>9400</v>
      </c>
      <c r="V2833" t="s">
        <v>5940</v>
      </c>
      <c r="W2833">
        <v>4200</v>
      </c>
      <c r="X2833">
        <v>2643</v>
      </c>
      <c r="Z2833">
        <v>3150307</v>
      </c>
      <c r="AB2833" t="s">
        <v>5940</v>
      </c>
      <c r="AC2833">
        <v>3150307</v>
      </c>
      <c r="AD2833" t="s">
        <v>4664</v>
      </c>
      <c r="AE2833">
        <v>110</v>
      </c>
      <c r="AF2833">
        <v>3150307</v>
      </c>
      <c r="AG2833" t="s">
        <v>4664</v>
      </c>
      <c r="AH2833">
        <v>3080</v>
      </c>
      <c r="AI2833">
        <v>3150307</v>
      </c>
      <c r="AJ2833" t="s">
        <v>4664</v>
      </c>
      <c r="AK2833">
        <v>630</v>
      </c>
      <c r="AL2833">
        <v>3150307</v>
      </c>
      <c r="AM2833" t="s">
        <v>4664</v>
      </c>
      <c r="AN2833">
        <v>352</v>
      </c>
      <c r="AO2833">
        <v>0</v>
      </c>
      <c r="AP2833">
        <v>3157401</v>
      </c>
      <c r="AQ2833" t="s">
        <v>4745</v>
      </c>
      <c r="AR2833">
        <v>608</v>
      </c>
    </row>
    <row r="2834" spans="1:44" x14ac:dyDescent="0.25">
      <c r="A2834">
        <v>3554201</v>
      </c>
      <c r="B2834">
        <v>2</v>
      </c>
      <c r="C2834" t="s">
        <v>891</v>
      </c>
      <c r="D2834" t="s">
        <v>3630</v>
      </c>
      <c r="E2834">
        <v>11681</v>
      </c>
      <c r="F2834">
        <v>840</v>
      </c>
      <c r="G2834">
        <v>10850</v>
      </c>
      <c r="H2834" t="s">
        <v>5940</v>
      </c>
      <c r="I2834">
        <v>220</v>
      </c>
      <c r="J2834">
        <v>1790</v>
      </c>
      <c r="K2834">
        <v>12000</v>
      </c>
      <c r="L2834">
        <v>712</v>
      </c>
      <c r="M2834">
        <v>11781</v>
      </c>
      <c r="N2834">
        <v>0</v>
      </c>
      <c r="O2834">
        <v>210</v>
      </c>
      <c r="P2834">
        <v>2751</v>
      </c>
      <c r="R2834">
        <v>3554201</v>
      </c>
      <c r="S2834">
        <v>11681</v>
      </c>
      <c r="T2834">
        <v>840</v>
      </c>
      <c r="U2834">
        <v>10850</v>
      </c>
      <c r="V2834" t="s">
        <v>5940</v>
      </c>
      <c r="W2834">
        <v>220</v>
      </c>
      <c r="X2834">
        <v>1790</v>
      </c>
      <c r="Z2834">
        <v>3150406</v>
      </c>
      <c r="AB2834" t="s">
        <v>5940</v>
      </c>
      <c r="AC2834">
        <v>3150406</v>
      </c>
      <c r="AD2834" t="s">
        <v>4665</v>
      </c>
      <c r="AE2834" t="s">
        <v>5940</v>
      </c>
      <c r="AF2834">
        <v>3150406</v>
      </c>
      <c r="AG2834" t="s">
        <v>4665</v>
      </c>
      <c r="AH2834">
        <v>2500</v>
      </c>
      <c r="AI2834">
        <v>3150406</v>
      </c>
      <c r="AJ2834" t="s">
        <v>4665</v>
      </c>
      <c r="AK2834">
        <v>99</v>
      </c>
      <c r="AL2834">
        <v>3150406</v>
      </c>
      <c r="AM2834" t="s">
        <v>4665</v>
      </c>
      <c r="AN2834" t="s">
        <v>5940</v>
      </c>
      <c r="AO2834">
        <v>0</v>
      </c>
      <c r="AP2834">
        <v>3157500</v>
      </c>
      <c r="AQ2834" t="s">
        <v>4746</v>
      </c>
      <c r="AR2834">
        <v>360</v>
      </c>
    </row>
    <row r="2835" spans="1:44" x14ac:dyDescent="0.25">
      <c r="A2835">
        <v>3554300</v>
      </c>
      <c r="B2835">
        <v>2</v>
      </c>
      <c r="C2835" t="s">
        <v>891</v>
      </c>
      <c r="D2835" t="s">
        <v>3631</v>
      </c>
      <c r="E2835">
        <v>1025874</v>
      </c>
      <c r="F2835">
        <v>11094</v>
      </c>
      <c r="G2835">
        <v>1830</v>
      </c>
      <c r="H2835">
        <v>1080</v>
      </c>
      <c r="I2835">
        <v>126</v>
      </c>
      <c r="J2835">
        <v>300</v>
      </c>
      <c r="K2835">
        <v>1689600</v>
      </c>
      <c r="L2835">
        <v>2565</v>
      </c>
      <c r="M2835">
        <v>922</v>
      </c>
      <c r="N2835">
        <v>100</v>
      </c>
      <c r="O2835">
        <v>0</v>
      </c>
      <c r="P2835">
        <v>43</v>
      </c>
      <c r="R2835">
        <v>3554300</v>
      </c>
      <c r="S2835">
        <v>1025874</v>
      </c>
      <c r="T2835">
        <v>11094</v>
      </c>
      <c r="U2835">
        <v>1830</v>
      </c>
      <c r="V2835">
        <v>1080</v>
      </c>
      <c r="W2835">
        <v>126</v>
      </c>
      <c r="X2835">
        <v>300</v>
      </c>
      <c r="Z2835">
        <v>3150505</v>
      </c>
      <c r="AB2835" t="s">
        <v>5940</v>
      </c>
      <c r="AC2835">
        <v>3150505</v>
      </c>
      <c r="AD2835" t="s">
        <v>4666</v>
      </c>
      <c r="AE2835">
        <v>216</v>
      </c>
      <c r="AF2835">
        <v>3150505</v>
      </c>
      <c r="AG2835" t="s">
        <v>4666</v>
      </c>
      <c r="AH2835">
        <v>4200</v>
      </c>
      <c r="AI2835">
        <v>3150505</v>
      </c>
      <c r="AJ2835" t="s">
        <v>4666</v>
      </c>
      <c r="AK2835">
        <v>708</v>
      </c>
      <c r="AL2835">
        <v>3150505</v>
      </c>
      <c r="AM2835" t="s">
        <v>4666</v>
      </c>
      <c r="AN2835">
        <v>240</v>
      </c>
      <c r="AO2835">
        <v>0</v>
      </c>
      <c r="AP2835">
        <v>3157609</v>
      </c>
      <c r="AQ2835" t="s">
        <v>4747</v>
      </c>
      <c r="AR2835">
        <v>960</v>
      </c>
    </row>
    <row r="2836" spans="1:44" x14ac:dyDescent="0.25">
      <c r="A2836">
        <v>3554409</v>
      </c>
      <c r="B2836">
        <v>2</v>
      </c>
      <c r="C2836" t="s">
        <v>891</v>
      </c>
      <c r="D2836" t="s">
        <v>3632</v>
      </c>
      <c r="E2836">
        <v>1535055</v>
      </c>
      <c r="F2836">
        <v>2340</v>
      </c>
      <c r="G2836">
        <v>840</v>
      </c>
      <c r="H2836" t="s">
        <v>5940</v>
      </c>
      <c r="I2836" t="s">
        <v>5940</v>
      </c>
      <c r="J2836" t="s">
        <v>5940</v>
      </c>
      <c r="K2836">
        <v>1292000</v>
      </c>
      <c r="L2836">
        <v>3360</v>
      </c>
      <c r="M2836">
        <v>720</v>
      </c>
      <c r="N2836">
        <v>0</v>
      </c>
      <c r="O2836">
        <v>0</v>
      </c>
      <c r="P2836">
        <v>0</v>
      </c>
      <c r="R2836">
        <v>3554409</v>
      </c>
      <c r="S2836">
        <v>1535055</v>
      </c>
      <c r="T2836">
        <v>2340</v>
      </c>
      <c r="U2836">
        <v>840</v>
      </c>
      <c r="V2836" t="s">
        <v>5940</v>
      </c>
      <c r="W2836" t="s">
        <v>5940</v>
      </c>
      <c r="X2836" t="s">
        <v>5940</v>
      </c>
      <c r="Z2836">
        <v>3150539</v>
      </c>
      <c r="AB2836" t="s">
        <v>5940</v>
      </c>
      <c r="AC2836">
        <v>3150539</v>
      </c>
      <c r="AD2836" t="s">
        <v>4667</v>
      </c>
      <c r="AE2836">
        <v>70</v>
      </c>
      <c r="AF2836">
        <v>3150539</v>
      </c>
      <c r="AG2836" t="s">
        <v>4667</v>
      </c>
      <c r="AH2836" t="s">
        <v>5940</v>
      </c>
      <c r="AI2836">
        <v>3150539</v>
      </c>
      <c r="AJ2836" t="s">
        <v>4667</v>
      </c>
      <c r="AK2836">
        <v>93</v>
      </c>
      <c r="AL2836">
        <v>3150539</v>
      </c>
      <c r="AM2836" t="s">
        <v>4667</v>
      </c>
      <c r="AN2836" t="s">
        <v>5940</v>
      </c>
      <c r="AO2836">
        <v>0</v>
      </c>
      <c r="AP2836">
        <v>3157658</v>
      </c>
      <c r="AQ2836" t="s">
        <v>4748</v>
      </c>
      <c r="AR2836">
        <v>12</v>
      </c>
    </row>
    <row r="2837" spans="1:44" x14ac:dyDescent="0.25">
      <c r="A2837">
        <v>3554508</v>
      </c>
      <c r="B2837">
        <v>2</v>
      </c>
      <c r="C2837" t="s">
        <v>891</v>
      </c>
      <c r="D2837" t="s">
        <v>3633</v>
      </c>
      <c r="E2837">
        <v>1246041</v>
      </c>
      <c r="F2837" t="s">
        <v>5940</v>
      </c>
      <c r="G2837">
        <v>7200</v>
      </c>
      <c r="H2837" t="s">
        <v>5940</v>
      </c>
      <c r="I2837" t="s">
        <v>5940</v>
      </c>
      <c r="J2837">
        <v>210</v>
      </c>
      <c r="K2837">
        <v>1460000</v>
      </c>
      <c r="L2837">
        <v>0</v>
      </c>
      <c r="M2837">
        <v>6792</v>
      </c>
      <c r="N2837">
        <v>0</v>
      </c>
      <c r="O2837">
        <v>0</v>
      </c>
      <c r="P2837">
        <v>7</v>
      </c>
      <c r="R2837">
        <v>3554508</v>
      </c>
      <c r="S2837">
        <v>1246041</v>
      </c>
      <c r="T2837" t="s">
        <v>5940</v>
      </c>
      <c r="U2837">
        <v>7200</v>
      </c>
      <c r="V2837" t="s">
        <v>5940</v>
      </c>
      <c r="W2837" t="s">
        <v>5940</v>
      </c>
      <c r="X2837">
        <v>210</v>
      </c>
      <c r="Z2837">
        <v>3150570</v>
      </c>
      <c r="AB2837" t="s">
        <v>5940</v>
      </c>
      <c r="AC2837">
        <v>3150570</v>
      </c>
      <c r="AD2837" t="s">
        <v>4668</v>
      </c>
      <c r="AE2837">
        <v>108</v>
      </c>
      <c r="AF2837">
        <v>3150570</v>
      </c>
      <c r="AG2837" t="s">
        <v>4668</v>
      </c>
      <c r="AH2837">
        <v>1200</v>
      </c>
      <c r="AI2837">
        <v>3150570</v>
      </c>
      <c r="AJ2837" t="s">
        <v>4668</v>
      </c>
      <c r="AK2837">
        <v>111</v>
      </c>
      <c r="AL2837">
        <v>3150570</v>
      </c>
      <c r="AM2837" t="s">
        <v>4668</v>
      </c>
      <c r="AN2837" t="s">
        <v>5940</v>
      </c>
      <c r="AO2837">
        <v>0</v>
      </c>
      <c r="AP2837">
        <v>3157708</v>
      </c>
      <c r="AQ2837" t="s">
        <v>4749</v>
      </c>
      <c r="AR2837">
        <v>66000</v>
      </c>
    </row>
    <row r="2838" spans="1:44" x14ac:dyDescent="0.25">
      <c r="A2838">
        <v>3554607</v>
      </c>
      <c r="B2838">
        <v>2</v>
      </c>
      <c r="C2838" t="s">
        <v>891</v>
      </c>
      <c r="D2838" t="s">
        <v>3634</v>
      </c>
      <c r="E2838">
        <v>27534</v>
      </c>
      <c r="F2838">
        <v>375</v>
      </c>
      <c r="G2838">
        <v>3775</v>
      </c>
      <c r="H2838" t="s">
        <v>5940</v>
      </c>
      <c r="I2838">
        <v>30</v>
      </c>
      <c r="J2838">
        <v>458</v>
      </c>
      <c r="K2838">
        <v>27840</v>
      </c>
      <c r="L2838">
        <v>475</v>
      </c>
      <c r="M2838">
        <v>3808</v>
      </c>
      <c r="N2838">
        <v>0</v>
      </c>
      <c r="O2838">
        <v>30</v>
      </c>
      <c r="P2838">
        <v>487</v>
      </c>
      <c r="R2838">
        <v>3554607</v>
      </c>
      <c r="S2838">
        <v>27534</v>
      </c>
      <c r="T2838">
        <v>375</v>
      </c>
      <c r="U2838">
        <v>3775</v>
      </c>
      <c r="V2838" t="s">
        <v>5940</v>
      </c>
      <c r="W2838">
        <v>30</v>
      </c>
      <c r="X2838">
        <v>458</v>
      </c>
      <c r="Z2838">
        <v>3150604</v>
      </c>
      <c r="AB2838" t="s">
        <v>5940</v>
      </c>
      <c r="AC2838">
        <v>3150604</v>
      </c>
      <c r="AD2838" t="s">
        <v>4669</v>
      </c>
      <c r="AE2838">
        <v>996</v>
      </c>
      <c r="AF2838">
        <v>3150604</v>
      </c>
      <c r="AG2838" t="s">
        <v>4669</v>
      </c>
      <c r="AH2838">
        <v>40000</v>
      </c>
      <c r="AI2838">
        <v>3150604</v>
      </c>
      <c r="AJ2838" t="s">
        <v>4669</v>
      </c>
      <c r="AK2838">
        <v>560</v>
      </c>
      <c r="AL2838">
        <v>3150604</v>
      </c>
      <c r="AM2838" t="s">
        <v>4669</v>
      </c>
      <c r="AN2838" t="s">
        <v>5940</v>
      </c>
      <c r="AO2838">
        <v>0</v>
      </c>
      <c r="AP2838">
        <v>3157807</v>
      </c>
      <c r="AQ2838" t="s">
        <v>4750</v>
      </c>
      <c r="AR2838">
        <v>2550</v>
      </c>
    </row>
    <row r="2839" spans="1:44" x14ac:dyDescent="0.25">
      <c r="A2839">
        <v>3554656</v>
      </c>
      <c r="B2839">
        <v>2</v>
      </c>
      <c r="C2839" t="s">
        <v>891</v>
      </c>
      <c r="D2839" t="s">
        <v>3635</v>
      </c>
      <c r="E2839" t="s">
        <v>5940</v>
      </c>
      <c r="F2839" t="s">
        <v>5940</v>
      </c>
      <c r="G2839">
        <v>250</v>
      </c>
      <c r="H2839" t="s">
        <v>5940</v>
      </c>
      <c r="I2839">
        <v>2</v>
      </c>
      <c r="J2839">
        <v>4</v>
      </c>
      <c r="K2839">
        <v>0</v>
      </c>
      <c r="L2839">
        <v>0</v>
      </c>
      <c r="M2839">
        <v>120</v>
      </c>
      <c r="N2839">
        <v>0</v>
      </c>
      <c r="O2839">
        <v>7</v>
      </c>
      <c r="P2839">
        <v>1</v>
      </c>
      <c r="R2839">
        <v>3554656</v>
      </c>
      <c r="S2839" t="s">
        <v>5940</v>
      </c>
      <c r="T2839" t="s">
        <v>5940</v>
      </c>
      <c r="U2839">
        <v>250</v>
      </c>
      <c r="V2839" t="s">
        <v>5940</v>
      </c>
      <c r="W2839">
        <v>2</v>
      </c>
      <c r="X2839">
        <v>4</v>
      </c>
      <c r="Z2839">
        <v>3150703</v>
      </c>
      <c r="AB2839" t="s">
        <v>5940</v>
      </c>
      <c r="AC2839">
        <v>3150703</v>
      </c>
      <c r="AD2839" t="s">
        <v>4670</v>
      </c>
      <c r="AE2839">
        <v>270</v>
      </c>
      <c r="AF2839">
        <v>3150703</v>
      </c>
      <c r="AG2839" t="s">
        <v>4670</v>
      </c>
      <c r="AH2839">
        <v>356400</v>
      </c>
      <c r="AI2839">
        <v>3150703</v>
      </c>
      <c r="AJ2839" t="s">
        <v>4670</v>
      </c>
      <c r="AK2839" t="s">
        <v>5940</v>
      </c>
      <c r="AL2839">
        <v>3150703</v>
      </c>
      <c r="AM2839" t="s">
        <v>4670</v>
      </c>
      <c r="AN2839">
        <v>22500</v>
      </c>
      <c r="AO2839">
        <v>0</v>
      </c>
      <c r="AP2839">
        <v>3157906</v>
      </c>
      <c r="AQ2839" t="s">
        <v>4751</v>
      </c>
      <c r="AR2839">
        <v>11600</v>
      </c>
    </row>
    <row r="2840" spans="1:44" x14ac:dyDescent="0.25">
      <c r="A2840">
        <v>3554706</v>
      </c>
      <c r="B2840">
        <v>2</v>
      </c>
      <c r="C2840" t="s">
        <v>891</v>
      </c>
      <c r="D2840" t="s">
        <v>3636</v>
      </c>
      <c r="E2840">
        <v>578717</v>
      </c>
      <c r="F2840" t="s">
        <v>5940</v>
      </c>
      <c r="G2840">
        <v>1605</v>
      </c>
      <c r="H2840" t="s">
        <v>5940</v>
      </c>
      <c r="I2840">
        <v>75</v>
      </c>
      <c r="J2840">
        <v>18</v>
      </c>
      <c r="K2840">
        <v>740435</v>
      </c>
      <c r="L2840">
        <v>0</v>
      </c>
      <c r="M2840">
        <v>1540</v>
      </c>
      <c r="N2840">
        <v>0</v>
      </c>
      <c r="O2840">
        <v>24</v>
      </c>
      <c r="P2840">
        <v>0</v>
      </c>
      <c r="R2840">
        <v>3554706</v>
      </c>
      <c r="S2840">
        <v>578717</v>
      </c>
      <c r="T2840" t="s">
        <v>5940</v>
      </c>
      <c r="U2840">
        <v>1605</v>
      </c>
      <c r="V2840" t="s">
        <v>5940</v>
      </c>
      <c r="W2840">
        <v>75</v>
      </c>
      <c r="X2840">
        <v>18</v>
      </c>
      <c r="Z2840">
        <v>3150802</v>
      </c>
      <c r="AB2840" t="s">
        <v>5940</v>
      </c>
      <c r="AC2840">
        <v>3150802</v>
      </c>
      <c r="AD2840" t="s">
        <v>4671</v>
      </c>
      <c r="AE2840">
        <v>220</v>
      </c>
      <c r="AF2840">
        <v>3150802</v>
      </c>
      <c r="AG2840" t="s">
        <v>4671</v>
      </c>
      <c r="AH2840">
        <v>15539</v>
      </c>
      <c r="AI2840">
        <v>3150802</v>
      </c>
      <c r="AJ2840" t="s">
        <v>4671</v>
      </c>
      <c r="AK2840">
        <v>1785</v>
      </c>
      <c r="AL2840">
        <v>3150802</v>
      </c>
      <c r="AM2840" t="s">
        <v>4671</v>
      </c>
      <c r="AN2840" t="s">
        <v>5940</v>
      </c>
      <c r="AO2840">
        <v>0</v>
      </c>
      <c r="AP2840">
        <v>3158003</v>
      </c>
      <c r="AQ2840" t="s">
        <v>4752</v>
      </c>
      <c r="AR2840">
        <v>529</v>
      </c>
    </row>
    <row r="2841" spans="1:44" x14ac:dyDescent="0.25">
      <c r="A2841">
        <v>3554755</v>
      </c>
      <c r="B2841">
        <v>2</v>
      </c>
      <c r="C2841" t="s">
        <v>891</v>
      </c>
      <c r="D2841" t="s">
        <v>3637</v>
      </c>
      <c r="E2841">
        <v>162910</v>
      </c>
      <c r="F2841">
        <v>72</v>
      </c>
      <c r="G2841">
        <v>2160</v>
      </c>
      <c r="H2841">
        <v>101</v>
      </c>
      <c r="I2841">
        <v>15</v>
      </c>
      <c r="J2841">
        <v>14</v>
      </c>
      <c r="K2841">
        <v>267840</v>
      </c>
      <c r="L2841">
        <v>0</v>
      </c>
      <c r="M2841">
        <v>560</v>
      </c>
      <c r="N2841">
        <v>0</v>
      </c>
      <c r="O2841">
        <v>6</v>
      </c>
      <c r="P2841">
        <v>0</v>
      </c>
      <c r="R2841">
        <v>3554755</v>
      </c>
      <c r="S2841">
        <v>162910</v>
      </c>
      <c r="T2841">
        <v>72</v>
      </c>
      <c r="U2841">
        <v>2160</v>
      </c>
      <c r="V2841">
        <v>101</v>
      </c>
      <c r="W2841">
        <v>15</v>
      </c>
      <c r="X2841">
        <v>14</v>
      </c>
      <c r="Z2841">
        <v>3150901</v>
      </c>
      <c r="AB2841" t="s">
        <v>5940</v>
      </c>
      <c r="AC2841">
        <v>3150901</v>
      </c>
      <c r="AD2841" t="s">
        <v>4672</v>
      </c>
      <c r="AE2841">
        <v>1025</v>
      </c>
      <c r="AF2841">
        <v>3150901</v>
      </c>
      <c r="AG2841" t="s">
        <v>4672</v>
      </c>
      <c r="AH2841">
        <v>6400</v>
      </c>
      <c r="AI2841">
        <v>3150901</v>
      </c>
      <c r="AJ2841" t="s">
        <v>4672</v>
      </c>
      <c r="AK2841">
        <v>78</v>
      </c>
      <c r="AL2841">
        <v>3150901</v>
      </c>
      <c r="AM2841" t="s">
        <v>4672</v>
      </c>
      <c r="AN2841" t="s">
        <v>5940</v>
      </c>
      <c r="AO2841">
        <v>0</v>
      </c>
      <c r="AP2841">
        <v>3158102</v>
      </c>
      <c r="AQ2841" t="s">
        <v>4753</v>
      </c>
      <c r="AR2841">
        <v>91</v>
      </c>
    </row>
    <row r="2842" spans="1:44" x14ac:dyDescent="0.25">
      <c r="A2842">
        <v>3554805</v>
      </c>
      <c r="B2842">
        <v>2</v>
      </c>
      <c r="C2842" t="s">
        <v>891</v>
      </c>
      <c r="D2842" t="s">
        <v>3638</v>
      </c>
      <c r="E2842" t="s">
        <v>5940</v>
      </c>
      <c r="F2842" t="s">
        <v>5940</v>
      </c>
      <c r="G2842">
        <v>425</v>
      </c>
      <c r="H2842" t="s">
        <v>5940</v>
      </c>
      <c r="I2842">
        <v>8400</v>
      </c>
      <c r="J2842">
        <v>712</v>
      </c>
      <c r="K2842">
        <v>0</v>
      </c>
      <c r="L2842">
        <v>0</v>
      </c>
      <c r="M2842">
        <v>392</v>
      </c>
      <c r="N2842">
        <v>0</v>
      </c>
      <c r="O2842">
        <v>8800</v>
      </c>
      <c r="P2842">
        <v>128</v>
      </c>
      <c r="R2842">
        <v>3554805</v>
      </c>
      <c r="S2842" t="s">
        <v>5940</v>
      </c>
      <c r="T2842" t="s">
        <v>5940</v>
      </c>
      <c r="U2842">
        <v>425</v>
      </c>
      <c r="V2842" t="s">
        <v>5940</v>
      </c>
      <c r="W2842">
        <v>8400</v>
      </c>
      <c r="X2842">
        <v>712</v>
      </c>
      <c r="Z2842">
        <v>3151008</v>
      </c>
      <c r="AB2842" t="s">
        <v>5940</v>
      </c>
      <c r="AC2842">
        <v>3151008</v>
      </c>
      <c r="AD2842" t="s">
        <v>4673</v>
      </c>
      <c r="AE2842">
        <v>481</v>
      </c>
      <c r="AF2842">
        <v>3151008</v>
      </c>
      <c r="AG2842" t="s">
        <v>4673</v>
      </c>
      <c r="AH2842">
        <v>700</v>
      </c>
      <c r="AI2842">
        <v>3151008</v>
      </c>
      <c r="AJ2842" t="s">
        <v>4673</v>
      </c>
      <c r="AK2842">
        <v>316</v>
      </c>
      <c r="AL2842">
        <v>3151008</v>
      </c>
      <c r="AM2842" t="s">
        <v>4673</v>
      </c>
      <c r="AN2842" t="s">
        <v>5940</v>
      </c>
      <c r="AO2842">
        <v>0</v>
      </c>
      <c r="AP2842">
        <v>3158201</v>
      </c>
      <c r="AQ2842" t="s">
        <v>4754</v>
      </c>
      <c r="AR2842">
        <v>5600</v>
      </c>
    </row>
    <row r="2843" spans="1:44" x14ac:dyDescent="0.25">
      <c r="A2843">
        <v>3554904</v>
      </c>
      <c r="B2843">
        <v>2</v>
      </c>
      <c r="C2843" t="s">
        <v>891</v>
      </c>
      <c r="D2843" t="s">
        <v>3639</v>
      </c>
      <c r="E2843" t="s">
        <v>5940</v>
      </c>
      <c r="F2843" t="s">
        <v>5940</v>
      </c>
      <c r="G2843">
        <v>2570</v>
      </c>
      <c r="H2843">
        <v>90</v>
      </c>
      <c r="I2843">
        <v>8</v>
      </c>
      <c r="J2843">
        <v>25</v>
      </c>
      <c r="K2843">
        <v>0</v>
      </c>
      <c r="L2843">
        <v>0</v>
      </c>
      <c r="M2843">
        <v>1536</v>
      </c>
      <c r="N2843">
        <v>0</v>
      </c>
      <c r="O2843">
        <v>18</v>
      </c>
      <c r="P2843">
        <v>90</v>
      </c>
      <c r="R2843">
        <v>3554904</v>
      </c>
      <c r="S2843" t="s">
        <v>5940</v>
      </c>
      <c r="T2843" t="s">
        <v>5940</v>
      </c>
      <c r="U2843">
        <v>2570</v>
      </c>
      <c r="V2843">
        <v>90</v>
      </c>
      <c r="W2843">
        <v>8</v>
      </c>
      <c r="X2843">
        <v>25</v>
      </c>
      <c r="Z2843">
        <v>3151107</v>
      </c>
      <c r="AB2843" t="s">
        <v>5940</v>
      </c>
      <c r="AC2843">
        <v>3151107</v>
      </c>
      <c r="AD2843" t="s">
        <v>4674</v>
      </c>
      <c r="AE2843">
        <v>150</v>
      </c>
      <c r="AF2843">
        <v>3151107</v>
      </c>
      <c r="AG2843" t="s">
        <v>4674</v>
      </c>
      <c r="AH2843">
        <v>2040</v>
      </c>
      <c r="AI2843">
        <v>3151107</v>
      </c>
      <c r="AJ2843" t="s">
        <v>4674</v>
      </c>
      <c r="AK2843">
        <v>18</v>
      </c>
      <c r="AL2843">
        <v>3151107</v>
      </c>
      <c r="AM2843" t="s">
        <v>4674</v>
      </c>
      <c r="AN2843" t="s">
        <v>5940</v>
      </c>
      <c r="AO2843">
        <v>0</v>
      </c>
      <c r="AP2843">
        <v>3158300</v>
      </c>
      <c r="AQ2843" t="s">
        <v>4755</v>
      </c>
      <c r="AR2843">
        <v>7200</v>
      </c>
    </row>
    <row r="2844" spans="1:44" x14ac:dyDescent="0.25">
      <c r="A2844">
        <v>3554953</v>
      </c>
      <c r="B2844">
        <v>2</v>
      </c>
      <c r="C2844" t="s">
        <v>891</v>
      </c>
      <c r="D2844" t="s">
        <v>3640</v>
      </c>
      <c r="E2844" t="s">
        <v>5940</v>
      </c>
      <c r="F2844" t="s">
        <v>5940</v>
      </c>
      <c r="G2844">
        <v>3500</v>
      </c>
      <c r="H2844" t="s">
        <v>5940</v>
      </c>
      <c r="I2844">
        <v>8</v>
      </c>
      <c r="J2844">
        <v>145</v>
      </c>
      <c r="K2844">
        <v>0</v>
      </c>
      <c r="L2844">
        <v>0</v>
      </c>
      <c r="M2844">
        <v>6300</v>
      </c>
      <c r="N2844">
        <v>0</v>
      </c>
      <c r="O2844">
        <v>4</v>
      </c>
      <c r="P2844">
        <v>102</v>
      </c>
      <c r="R2844">
        <v>3554953</v>
      </c>
      <c r="S2844" t="s">
        <v>5940</v>
      </c>
      <c r="T2844" t="s">
        <v>5940</v>
      </c>
      <c r="U2844">
        <v>3500</v>
      </c>
      <c r="V2844" t="s">
        <v>5940</v>
      </c>
      <c r="W2844">
        <v>8</v>
      </c>
      <c r="X2844">
        <v>145</v>
      </c>
      <c r="Z2844">
        <v>3151206</v>
      </c>
      <c r="AB2844" t="s">
        <v>5940</v>
      </c>
      <c r="AC2844">
        <v>3151206</v>
      </c>
      <c r="AD2844" t="s">
        <v>4675</v>
      </c>
      <c r="AE2844">
        <v>267</v>
      </c>
      <c r="AF2844">
        <v>3151206</v>
      </c>
      <c r="AG2844" t="s">
        <v>4675</v>
      </c>
      <c r="AH2844">
        <v>5400</v>
      </c>
      <c r="AI2844">
        <v>3151206</v>
      </c>
      <c r="AJ2844" t="s">
        <v>4675</v>
      </c>
      <c r="AK2844">
        <v>5</v>
      </c>
      <c r="AL2844">
        <v>3151206</v>
      </c>
      <c r="AM2844" t="s">
        <v>4675</v>
      </c>
      <c r="AN2844" t="s">
        <v>5940</v>
      </c>
      <c r="AO2844">
        <v>0</v>
      </c>
      <c r="AP2844">
        <v>3158409</v>
      </c>
      <c r="AQ2844" t="s">
        <v>4756</v>
      </c>
      <c r="AR2844">
        <v>360</v>
      </c>
    </row>
    <row r="2845" spans="1:44" x14ac:dyDescent="0.25">
      <c r="A2845">
        <v>3555000</v>
      </c>
      <c r="B2845">
        <v>2</v>
      </c>
      <c r="C2845" t="s">
        <v>891</v>
      </c>
      <c r="D2845" t="s">
        <v>3641</v>
      </c>
      <c r="E2845">
        <v>56874</v>
      </c>
      <c r="F2845">
        <v>180</v>
      </c>
      <c r="G2845">
        <v>10200</v>
      </c>
      <c r="H2845" t="s">
        <v>5940</v>
      </c>
      <c r="I2845">
        <v>48</v>
      </c>
      <c r="J2845">
        <v>72</v>
      </c>
      <c r="K2845">
        <v>228930</v>
      </c>
      <c r="L2845">
        <v>0</v>
      </c>
      <c r="M2845">
        <v>8100</v>
      </c>
      <c r="N2845">
        <v>0</v>
      </c>
      <c r="O2845">
        <v>48</v>
      </c>
      <c r="P2845">
        <v>140</v>
      </c>
      <c r="R2845">
        <v>3555000</v>
      </c>
      <c r="S2845">
        <v>56874</v>
      </c>
      <c r="T2845">
        <v>180</v>
      </c>
      <c r="U2845">
        <v>10200</v>
      </c>
      <c r="V2845" t="s">
        <v>5940</v>
      </c>
      <c r="W2845">
        <v>48</v>
      </c>
      <c r="X2845">
        <v>72</v>
      </c>
      <c r="Z2845">
        <v>3151305</v>
      </c>
      <c r="AB2845" t="s">
        <v>5940</v>
      </c>
      <c r="AC2845">
        <v>3151305</v>
      </c>
      <c r="AD2845" t="s">
        <v>4676</v>
      </c>
      <c r="AE2845">
        <v>279</v>
      </c>
      <c r="AF2845">
        <v>3151305</v>
      </c>
      <c r="AG2845" t="s">
        <v>4676</v>
      </c>
      <c r="AH2845">
        <v>1500</v>
      </c>
      <c r="AI2845">
        <v>3151305</v>
      </c>
      <c r="AJ2845" t="s">
        <v>4676</v>
      </c>
      <c r="AK2845">
        <v>75</v>
      </c>
      <c r="AL2845">
        <v>3151305</v>
      </c>
      <c r="AM2845" t="s">
        <v>4676</v>
      </c>
      <c r="AN2845" t="s">
        <v>5940</v>
      </c>
      <c r="AO2845">
        <v>0</v>
      </c>
      <c r="AP2845">
        <v>3158508</v>
      </c>
      <c r="AQ2845" t="s">
        <v>4757</v>
      </c>
      <c r="AR2845">
        <v>2280</v>
      </c>
    </row>
    <row r="2846" spans="1:44" x14ac:dyDescent="0.25">
      <c r="A2846">
        <v>3555109</v>
      </c>
      <c r="B2846">
        <v>2</v>
      </c>
      <c r="C2846" t="s">
        <v>891</v>
      </c>
      <c r="D2846" t="s">
        <v>3642</v>
      </c>
      <c r="E2846">
        <v>32854</v>
      </c>
      <c r="F2846">
        <v>110</v>
      </c>
      <c r="G2846">
        <v>1800</v>
      </c>
      <c r="H2846">
        <v>570</v>
      </c>
      <c r="I2846">
        <v>20</v>
      </c>
      <c r="J2846" t="s">
        <v>5940</v>
      </c>
      <c r="K2846">
        <v>184000</v>
      </c>
      <c r="L2846">
        <v>0</v>
      </c>
      <c r="M2846">
        <v>1440</v>
      </c>
      <c r="N2846">
        <v>120</v>
      </c>
      <c r="O2846">
        <v>15</v>
      </c>
      <c r="P2846">
        <v>0</v>
      </c>
      <c r="R2846">
        <v>3555109</v>
      </c>
      <c r="S2846">
        <v>32854</v>
      </c>
      <c r="T2846">
        <v>110</v>
      </c>
      <c r="U2846">
        <v>1800</v>
      </c>
      <c r="V2846">
        <v>570</v>
      </c>
      <c r="W2846">
        <v>20</v>
      </c>
      <c r="X2846" t="s">
        <v>5940</v>
      </c>
      <c r="Z2846">
        <v>3151404</v>
      </c>
      <c r="AB2846" t="s">
        <v>5940</v>
      </c>
      <c r="AC2846">
        <v>3151404</v>
      </c>
      <c r="AD2846" t="s">
        <v>4677</v>
      </c>
      <c r="AE2846">
        <v>50</v>
      </c>
      <c r="AF2846">
        <v>3151404</v>
      </c>
      <c r="AG2846" t="s">
        <v>4677</v>
      </c>
      <c r="AH2846">
        <v>16200</v>
      </c>
      <c r="AI2846">
        <v>3151404</v>
      </c>
      <c r="AJ2846" t="s">
        <v>4677</v>
      </c>
      <c r="AK2846">
        <v>78</v>
      </c>
      <c r="AL2846">
        <v>3151404</v>
      </c>
      <c r="AM2846" t="s">
        <v>4677</v>
      </c>
      <c r="AN2846" t="s">
        <v>5940</v>
      </c>
      <c r="AO2846">
        <v>0</v>
      </c>
      <c r="AP2846">
        <v>3158607</v>
      </c>
      <c r="AQ2846" t="s">
        <v>4758</v>
      </c>
      <c r="AR2846">
        <v>111</v>
      </c>
    </row>
    <row r="2847" spans="1:44" x14ac:dyDescent="0.25">
      <c r="A2847">
        <v>3555208</v>
      </c>
      <c r="B2847">
        <v>2</v>
      </c>
      <c r="C2847" t="s">
        <v>891</v>
      </c>
      <c r="D2847" t="s">
        <v>3643</v>
      </c>
      <c r="E2847">
        <v>1514</v>
      </c>
      <c r="F2847">
        <v>1335</v>
      </c>
      <c r="G2847">
        <v>2795</v>
      </c>
      <c r="H2847">
        <v>443</v>
      </c>
      <c r="I2847">
        <v>222</v>
      </c>
      <c r="J2847">
        <v>300</v>
      </c>
      <c r="K2847">
        <v>325395</v>
      </c>
      <c r="L2847">
        <v>217</v>
      </c>
      <c r="M2847">
        <v>946</v>
      </c>
      <c r="N2847">
        <v>0</v>
      </c>
      <c r="O2847">
        <v>0</v>
      </c>
      <c r="P2847">
        <v>0</v>
      </c>
      <c r="R2847">
        <v>3555208</v>
      </c>
      <c r="S2847">
        <v>1514</v>
      </c>
      <c r="T2847">
        <v>1335</v>
      </c>
      <c r="U2847">
        <v>2795</v>
      </c>
      <c r="V2847">
        <v>443</v>
      </c>
      <c r="W2847">
        <v>222</v>
      </c>
      <c r="X2847">
        <v>300</v>
      </c>
      <c r="Z2847">
        <v>3151503</v>
      </c>
      <c r="AB2847" t="s">
        <v>5940</v>
      </c>
      <c r="AC2847">
        <v>3151503</v>
      </c>
      <c r="AD2847" t="s">
        <v>4678</v>
      </c>
      <c r="AE2847">
        <v>456</v>
      </c>
      <c r="AF2847">
        <v>3151503</v>
      </c>
      <c r="AG2847" t="s">
        <v>4678</v>
      </c>
      <c r="AH2847">
        <v>3000</v>
      </c>
      <c r="AI2847">
        <v>3151503</v>
      </c>
      <c r="AJ2847" t="s">
        <v>4678</v>
      </c>
      <c r="AK2847">
        <v>4260</v>
      </c>
      <c r="AL2847">
        <v>3151503</v>
      </c>
      <c r="AM2847" t="s">
        <v>4678</v>
      </c>
      <c r="AN2847">
        <v>1540</v>
      </c>
      <c r="AO2847">
        <v>0</v>
      </c>
      <c r="AP2847">
        <v>3158706</v>
      </c>
      <c r="AQ2847" t="s">
        <v>4759</v>
      </c>
      <c r="AR2847">
        <v>1350</v>
      </c>
    </row>
    <row r="2848" spans="1:44" x14ac:dyDescent="0.25">
      <c r="A2848">
        <v>3555307</v>
      </c>
      <c r="B2848">
        <v>2</v>
      </c>
      <c r="C2848" t="s">
        <v>891</v>
      </c>
      <c r="D2848" t="s">
        <v>3644</v>
      </c>
      <c r="E2848">
        <v>15958</v>
      </c>
      <c r="F2848">
        <v>140</v>
      </c>
      <c r="G2848">
        <v>336</v>
      </c>
      <c r="H2848">
        <v>794</v>
      </c>
      <c r="I2848" t="s">
        <v>5940</v>
      </c>
      <c r="J2848">
        <v>24</v>
      </c>
      <c r="K2848">
        <v>42300</v>
      </c>
      <c r="L2848">
        <v>0</v>
      </c>
      <c r="M2848">
        <v>900</v>
      </c>
      <c r="N2848">
        <v>0</v>
      </c>
      <c r="O2848">
        <v>0</v>
      </c>
      <c r="P2848">
        <v>0</v>
      </c>
      <c r="R2848">
        <v>3555307</v>
      </c>
      <c r="S2848">
        <v>15958</v>
      </c>
      <c r="T2848">
        <v>140</v>
      </c>
      <c r="U2848">
        <v>336</v>
      </c>
      <c r="V2848">
        <v>794</v>
      </c>
      <c r="W2848" t="s">
        <v>5940</v>
      </c>
      <c r="X2848">
        <v>24</v>
      </c>
      <c r="Z2848">
        <v>3151602</v>
      </c>
      <c r="AB2848" t="s">
        <v>5940</v>
      </c>
      <c r="AC2848">
        <v>3151602</v>
      </c>
      <c r="AD2848" t="s">
        <v>4679</v>
      </c>
      <c r="AE2848" t="s">
        <v>5940</v>
      </c>
      <c r="AF2848">
        <v>3151602</v>
      </c>
      <c r="AG2848" t="s">
        <v>4679</v>
      </c>
      <c r="AH2848">
        <v>436000</v>
      </c>
      <c r="AI2848">
        <v>3151602</v>
      </c>
      <c r="AJ2848" t="s">
        <v>4679</v>
      </c>
      <c r="AK2848">
        <v>1200</v>
      </c>
      <c r="AL2848">
        <v>3151602</v>
      </c>
      <c r="AM2848" t="s">
        <v>4679</v>
      </c>
      <c r="AN2848">
        <v>43200</v>
      </c>
      <c r="AO2848">
        <v>0</v>
      </c>
      <c r="AP2848">
        <v>3158805</v>
      </c>
      <c r="AQ2848" t="s">
        <v>4760</v>
      </c>
      <c r="AR2848">
        <v>675</v>
      </c>
    </row>
    <row r="2849" spans="1:44" x14ac:dyDescent="0.25">
      <c r="A2849">
        <v>3555356</v>
      </c>
      <c r="B2849">
        <v>2</v>
      </c>
      <c r="C2849" t="s">
        <v>891</v>
      </c>
      <c r="D2849" t="s">
        <v>3645</v>
      </c>
      <c r="E2849">
        <v>301416</v>
      </c>
      <c r="F2849">
        <v>1237</v>
      </c>
      <c r="G2849">
        <v>7000</v>
      </c>
      <c r="H2849" t="s">
        <v>5940</v>
      </c>
      <c r="I2849">
        <v>270</v>
      </c>
      <c r="J2849">
        <v>440</v>
      </c>
      <c r="K2849">
        <v>725120</v>
      </c>
      <c r="L2849">
        <v>375</v>
      </c>
      <c r="M2849">
        <v>5720</v>
      </c>
      <c r="N2849">
        <v>0</v>
      </c>
      <c r="O2849">
        <v>25</v>
      </c>
      <c r="P2849">
        <v>60</v>
      </c>
      <c r="R2849">
        <v>3555356</v>
      </c>
      <c r="S2849">
        <v>301416</v>
      </c>
      <c r="T2849">
        <v>1237</v>
      </c>
      <c r="U2849">
        <v>7000</v>
      </c>
      <c r="V2849" t="s">
        <v>5940</v>
      </c>
      <c r="W2849">
        <v>270</v>
      </c>
      <c r="X2849">
        <v>440</v>
      </c>
      <c r="Z2849">
        <v>3151701</v>
      </c>
      <c r="AB2849" t="s">
        <v>5940</v>
      </c>
      <c r="AC2849">
        <v>3151701</v>
      </c>
      <c r="AD2849" t="s">
        <v>4680</v>
      </c>
      <c r="AE2849">
        <v>89</v>
      </c>
      <c r="AF2849">
        <v>3151701</v>
      </c>
      <c r="AG2849" t="s">
        <v>4680</v>
      </c>
      <c r="AH2849">
        <v>5280</v>
      </c>
      <c r="AI2849">
        <v>3151701</v>
      </c>
      <c r="AJ2849" t="s">
        <v>4680</v>
      </c>
      <c r="AK2849">
        <v>388</v>
      </c>
      <c r="AL2849">
        <v>3151701</v>
      </c>
      <c r="AM2849" t="s">
        <v>4680</v>
      </c>
      <c r="AN2849" t="s">
        <v>5940</v>
      </c>
      <c r="AO2849">
        <v>0</v>
      </c>
      <c r="AP2849">
        <v>3158904</v>
      </c>
      <c r="AQ2849" t="s">
        <v>4761</v>
      </c>
      <c r="AR2849">
        <v>1800</v>
      </c>
    </row>
    <row r="2850" spans="1:44" x14ac:dyDescent="0.25">
      <c r="A2850">
        <v>3555406</v>
      </c>
      <c r="B2850">
        <v>2</v>
      </c>
      <c r="C2850" t="s">
        <v>891</v>
      </c>
      <c r="D2850" t="s">
        <v>3646</v>
      </c>
      <c r="E2850" t="s">
        <v>5940</v>
      </c>
      <c r="F2850" t="s">
        <v>5940</v>
      </c>
      <c r="G2850">
        <v>0</v>
      </c>
      <c r="H2850" t="s">
        <v>5940</v>
      </c>
      <c r="I2850" t="s">
        <v>5940</v>
      </c>
      <c r="J2850" t="s">
        <v>5940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R2850">
        <v>3555406</v>
      </c>
      <c r="S2850" t="s">
        <v>5940</v>
      </c>
      <c r="T2850" t="s">
        <v>5940</v>
      </c>
      <c r="U2850">
        <v>0</v>
      </c>
      <c r="V2850" t="s">
        <v>5940</v>
      </c>
      <c r="W2850" t="s">
        <v>5940</v>
      </c>
      <c r="X2850" t="s">
        <v>5940</v>
      </c>
      <c r="Z2850">
        <v>3151800</v>
      </c>
      <c r="AB2850" t="s">
        <v>5940</v>
      </c>
      <c r="AC2850">
        <v>3151800</v>
      </c>
      <c r="AD2850" t="s">
        <v>4681</v>
      </c>
      <c r="AE2850" t="s">
        <v>5940</v>
      </c>
      <c r="AF2850">
        <v>3151800</v>
      </c>
      <c r="AG2850" t="s">
        <v>4681</v>
      </c>
      <c r="AH2850" t="s">
        <v>5940</v>
      </c>
      <c r="AI2850">
        <v>3151800</v>
      </c>
      <c r="AJ2850" t="s">
        <v>4681</v>
      </c>
      <c r="AK2850">
        <v>239</v>
      </c>
      <c r="AL2850">
        <v>3151800</v>
      </c>
      <c r="AM2850" t="s">
        <v>4681</v>
      </c>
      <c r="AN2850" t="s">
        <v>5940</v>
      </c>
      <c r="AO2850">
        <v>0</v>
      </c>
      <c r="AP2850">
        <v>3158953</v>
      </c>
      <c r="AQ2850" t="s">
        <v>4762</v>
      </c>
      <c r="AR2850">
        <v>160</v>
      </c>
    </row>
    <row r="2851" spans="1:44" x14ac:dyDescent="0.25">
      <c r="A2851">
        <v>3555505</v>
      </c>
      <c r="B2851">
        <v>2</v>
      </c>
      <c r="C2851" t="s">
        <v>891</v>
      </c>
      <c r="D2851" t="s">
        <v>3647</v>
      </c>
      <c r="E2851" t="s">
        <v>5940</v>
      </c>
      <c r="F2851" t="s">
        <v>5940</v>
      </c>
      <c r="G2851">
        <v>442</v>
      </c>
      <c r="H2851" t="s">
        <v>5940</v>
      </c>
      <c r="I2851">
        <v>5</v>
      </c>
      <c r="J2851">
        <v>19</v>
      </c>
      <c r="K2851">
        <v>13910</v>
      </c>
      <c r="L2851">
        <v>0</v>
      </c>
      <c r="M2851">
        <v>372</v>
      </c>
      <c r="N2851">
        <v>0</v>
      </c>
      <c r="O2851">
        <v>7</v>
      </c>
      <c r="P2851">
        <v>24</v>
      </c>
      <c r="R2851">
        <v>3555505</v>
      </c>
      <c r="S2851" t="s">
        <v>5940</v>
      </c>
      <c r="T2851" t="s">
        <v>5940</v>
      </c>
      <c r="U2851">
        <v>442</v>
      </c>
      <c r="V2851" t="s">
        <v>5940</v>
      </c>
      <c r="W2851">
        <v>5</v>
      </c>
      <c r="X2851">
        <v>19</v>
      </c>
      <c r="Z2851">
        <v>3151909</v>
      </c>
      <c r="AB2851" t="s">
        <v>5940</v>
      </c>
      <c r="AC2851">
        <v>3151909</v>
      </c>
      <c r="AD2851" t="s">
        <v>4682</v>
      </c>
      <c r="AE2851">
        <v>3992</v>
      </c>
      <c r="AF2851">
        <v>3151909</v>
      </c>
      <c r="AG2851" t="s">
        <v>4682</v>
      </c>
      <c r="AH2851">
        <v>1800</v>
      </c>
      <c r="AI2851">
        <v>3151909</v>
      </c>
      <c r="AJ2851" t="s">
        <v>4682</v>
      </c>
      <c r="AK2851">
        <v>79</v>
      </c>
      <c r="AL2851">
        <v>3151909</v>
      </c>
      <c r="AM2851" t="s">
        <v>4682</v>
      </c>
      <c r="AN2851" t="s">
        <v>5940</v>
      </c>
      <c r="AO2851">
        <v>0</v>
      </c>
      <c r="AP2851">
        <v>3159001</v>
      </c>
      <c r="AQ2851" t="s">
        <v>4763</v>
      </c>
      <c r="AR2851">
        <v>750</v>
      </c>
    </row>
    <row r="2852" spans="1:44" x14ac:dyDescent="0.25">
      <c r="A2852">
        <v>3555604</v>
      </c>
      <c r="B2852">
        <v>2</v>
      </c>
      <c r="C2852" t="s">
        <v>891</v>
      </c>
      <c r="D2852" t="s">
        <v>3648</v>
      </c>
      <c r="E2852">
        <v>884430</v>
      </c>
      <c r="F2852">
        <v>435</v>
      </c>
      <c r="G2852">
        <v>2145</v>
      </c>
      <c r="H2852" t="s">
        <v>5940</v>
      </c>
      <c r="I2852">
        <v>180</v>
      </c>
      <c r="J2852" t="s">
        <v>5940</v>
      </c>
      <c r="K2852">
        <v>986250</v>
      </c>
      <c r="L2852">
        <v>182</v>
      </c>
      <c r="M2852">
        <v>1750</v>
      </c>
      <c r="N2852">
        <v>0</v>
      </c>
      <c r="O2852">
        <v>605</v>
      </c>
      <c r="P2852">
        <v>0</v>
      </c>
      <c r="R2852">
        <v>3555604</v>
      </c>
      <c r="S2852">
        <v>884430</v>
      </c>
      <c r="T2852">
        <v>435</v>
      </c>
      <c r="U2852">
        <v>2145</v>
      </c>
      <c r="V2852" t="s">
        <v>5940</v>
      </c>
      <c r="W2852">
        <v>180</v>
      </c>
      <c r="X2852" t="s">
        <v>5940</v>
      </c>
      <c r="Z2852">
        <v>3152006</v>
      </c>
      <c r="AB2852" t="s">
        <v>5940</v>
      </c>
      <c r="AC2852">
        <v>3152006</v>
      </c>
      <c r="AD2852" t="s">
        <v>4683</v>
      </c>
      <c r="AE2852" t="s">
        <v>5940</v>
      </c>
      <c r="AF2852">
        <v>3152006</v>
      </c>
      <c r="AG2852" t="s">
        <v>4683</v>
      </c>
      <c r="AH2852">
        <v>688200</v>
      </c>
      <c r="AI2852">
        <v>3152006</v>
      </c>
      <c r="AJ2852" t="s">
        <v>4683</v>
      </c>
      <c r="AK2852">
        <v>120</v>
      </c>
      <c r="AL2852">
        <v>3152006</v>
      </c>
      <c r="AM2852" t="s">
        <v>4683</v>
      </c>
      <c r="AN2852" t="s">
        <v>5940</v>
      </c>
      <c r="AO2852">
        <v>0</v>
      </c>
      <c r="AP2852">
        <v>3159100</v>
      </c>
      <c r="AQ2852" t="s">
        <v>4764</v>
      </c>
      <c r="AR2852">
        <v>1575</v>
      </c>
    </row>
    <row r="2853" spans="1:44" x14ac:dyDescent="0.25">
      <c r="A2853">
        <v>3555703</v>
      </c>
      <c r="B2853">
        <v>2</v>
      </c>
      <c r="C2853" t="s">
        <v>891</v>
      </c>
      <c r="D2853" t="s">
        <v>3649</v>
      </c>
      <c r="E2853">
        <v>172088</v>
      </c>
      <c r="F2853">
        <v>360</v>
      </c>
      <c r="G2853">
        <v>1213</v>
      </c>
      <c r="H2853" t="s">
        <v>5940</v>
      </c>
      <c r="I2853">
        <v>8</v>
      </c>
      <c r="J2853">
        <v>28</v>
      </c>
      <c r="K2853">
        <v>333000</v>
      </c>
      <c r="L2853">
        <v>276</v>
      </c>
      <c r="M2853">
        <v>879</v>
      </c>
      <c r="N2853">
        <v>0</v>
      </c>
      <c r="O2853">
        <v>0</v>
      </c>
      <c r="P2853">
        <v>54</v>
      </c>
      <c r="R2853">
        <v>3555703</v>
      </c>
      <c r="S2853">
        <v>172088</v>
      </c>
      <c r="T2853">
        <v>360</v>
      </c>
      <c r="U2853">
        <v>1213</v>
      </c>
      <c r="V2853" t="s">
        <v>5940</v>
      </c>
      <c r="W2853">
        <v>8</v>
      </c>
      <c r="X2853">
        <v>28</v>
      </c>
      <c r="Z2853">
        <v>3152105</v>
      </c>
      <c r="AB2853" t="s">
        <v>5940</v>
      </c>
      <c r="AC2853">
        <v>3152105</v>
      </c>
      <c r="AD2853" t="s">
        <v>4684</v>
      </c>
      <c r="AE2853">
        <v>206</v>
      </c>
      <c r="AF2853">
        <v>3152105</v>
      </c>
      <c r="AG2853" t="s">
        <v>4684</v>
      </c>
      <c r="AH2853">
        <v>82500</v>
      </c>
      <c r="AI2853">
        <v>3152105</v>
      </c>
      <c r="AJ2853" t="s">
        <v>4684</v>
      </c>
      <c r="AK2853">
        <v>255</v>
      </c>
      <c r="AL2853">
        <v>3152105</v>
      </c>
      <c r="AM2853" t="s">
        <v>4684</v>
      </c>
      <c r="AN2853" t="s">
        <v>5940</v>
      </c>
      <c r="AO2853">
        <v>0</v>
      </c>
      <c r="AP2853">
        <v>3159209</v>
      </c>
      <c r="AQ2853" t="s">
        <v>4765</v>
      </c>
      <c r="AR2853">
        <v>16800</v>
      </c>
    </row>
    <row r="2854" spans="1:44" x14ac:dyDescent="0.25">
      <c r="A2854">
        <v>3555802</v>
      </c>
      <c r="B2854">
        <v>2</v>
      </c>
      <c r="C2854" t="s">
        <v>891</v>
      </c>
      <c r="D2854" t="s">
        <v>3650</v>
      </c>
      <c r="E2854" t="s">
        <v>5940</v>
      </c>
      <c r="F2854">
        <v>70</v>
      </c>
      <c r="G2854">
        <v>479</v>
      </c>
      <c r="H2854">
        <v>480</v>
      </c>
      <c r="I2854" t="s">
        <v>5940</v>
      </c>
      <c r="J2854" t="s">
        <v>5940</v>
      </c>
      <c r="K2854">
        <v>9270</v>
      </c>
      <c r="L2854">
        <v>0</v>
      </c>
      <c r="M2854">
        <v>810</v>
      </c>
      <c r="N2854">
        <v>0</v>
      </c>
      <c r="O2854">
        <v>0</v>
      </c>
      <c r="P2854">
        <v>0</v>
      </c>
      <c r="R2854">
        <v>3555802</v>
      </c>
      <c r="S2854" t="s">
        <v>5940</v>
      </c>
      <c r="T2854">
        <v>70</v>
      </c>
      <c r="U2854">
        <v>479</v>
      </c>
      <c r="V2854">
        <v>480</v>
      </c>
      <c r="W2854" t="s">
        <v>5940</v>
      </c>
      <c r="X2854" t="s">
        <v>5940</v>
      </c>
      <c r="Z2854">
        <v>3152131</v>
      </c>
      <c r="AB2854" t="s">
        <v>5940</v>
      </c>
      <c r="AC2854">
        <v>3152131</v>
      </c>
      <c r="AD2854" t="s">
        <v>4685</v>
      </c>
      <c r="AE2854">
        <v>290</v>
      </c>
      <c r="AF2854">
        <v>3152131</v>
      </c>
      <c r="AG2854" t="s">
        <v>4685</v>
      </c>
      <c r="AH2854">
        <v>10000</v>
      </c>
      <c r="AI2854">
        <v>3152131</v>
      </c>
      <c r="AJ2854" t="s">
        <v>4685</v>
      </c>
      <c r="AK2854">
        <v>36</v>
      </c>
      <c r="AL2854">
        <v>3152131</v>
      </c>
      <c r="AM2854" t="s">
        <v>4685</v>
      </c>
      <c r="AN2854">
        <v>300</v>
      </c>
      <c r="AO2854">
        <v>0</v>
      </c>
      <c r="AP2854">
        <v>3159308</v>
      </c>
      <c r="AQ2854" t="s">
        <v>4766</v>
      </c>
      <c r="AR2854">
        <v>945</v>
      </c>
    </row>
    <row r="2855" spans="1:44" x14ac:dyDescent="0.25">
      <c r="A2855">
        <v>3555901</v>
      </c>
      <c r="B2855">
        <v>2</v>
      </c>
      <c r="C2855" t="s">
        <v>891</v>
      </c>
      <c r="D2855" t="s">
        <v>3651</v>
      </c>
      <c r="E2855" t="s">
        <v>5940</v>
      </c>
      <c r="F2855">
        <v>360</v>
      </c>
      <c r="G2855">
        <v>2520</v>
      </c>
      <c r="H2855" t="s">
        <v>5940</v>
      </c>
      <c r="I2855">
        <v>16</v>
      </c>
      <c r="J2855" t="s">
        <v>5940</v>
      </c>
      <c r="K2855">
        <v>25000</v>
      </c>
      <c r="L2855">
        <v>347</v>
      </c>
      <c r="M2855">
        <v>2276</v>
      </c>
      <c r="N2855">
        <v>0</v>
      </c>
      <c r="O2855">
        <v>16</v>
      </c>
      <c r="P2855">
        <v>0</v>
      </c>
      <c r="R2855">
        <v>3555901</v>
      </c>
      <c r="S2855" t="s">
        <v>5940</v>
      </c>
      <c r="T2855">
        <v>360</v>
      </c>
      <c r="U2855">
        <v>2520</v>
      </c>
      <c r="V2855" t="s">
        <v>5940</v>
      </c>
      <c r="W2855">
        <v>16</v>
      </c>
      <c r="X2855" t="s">
        <v>5940</v>
      </c>
      <c r="Z2855">
        <v>3152170</v>
      </c>
      <c r="AB2855" t="s">
        <v>5940</v>
      </c>
      <c r="AC2855">
        <v>3152170</v>
      </c>
      <c r="AD2855" t="s">
        <v>4686</v>
      </c>
      <c r="AE2855" t="s">
        <v>5940</v>
      </c>
      <c r="AF2855">
        <v>3152170</v>
      </c>
      <c r="AG2855" t="s">
        <v>4686</v>
      </c>
      <c r="AH2855">
        <v>950</v>
      </c>
      <c r="AI2855">
        <v>3152170</v>
      </c>
      <c r="AJ2855" t="s">
        <v>4686</v>
      </c>
      <c r="AK2855">
        <v>144</v>
      </c>
      <c r="AL2855">
        <v>3152170</v>
      </c>
      <c r="AM2855" t="s">
        <v>4686</v>
      </c>
      <c r="AN2855" t="s">
        <v>5940</v>
      </c>
      <c r="AO2855">
        <v>0</v>
      </c>
      <c r="AP2855">
        <v>3159357</v>
      </c>
      <c r="AQ2855" t="s">
        <v>4767</v>
      </c>
      <c r="AR2855">
        <v>440</v>
      </c>
    </row>
    <row r="2856" spans="1:44" x14ac:dyDescent="0.25">
      <c r="A2856">
        <v>3556008</v>
      </c>
      <c r="B2856">
        <v>2</v>
      </c>
      <c r="C2856" t="s">
        <v>891</v>
      </c>
      <c r="D2856" t="s">
        <v>3652</v>
      </c>
      <c r="E2856">
        <v>554855</v>
      </c>
      <c r="F2856">
        <v>1400</v>
      </c>
      <c r="G2856">
        <v>5465</v>
      </c>
      <c r="H2856" t="s">
        <v>5940</v>
      </c>
      <c r="I2856">
        <v>81</v>
      </c>
      <c r="J2856">
        <v>80</v>
      </c>
      <c r="K2856">
        <v>1200000</v>
      </c>
      <c r="L2856">
        <v>600</v>
      </c>
      <c r="M2856">
        <v>2072</v>
      </c>
      <c r="N2856">
        <v>0</v>
      </c>
      <c r="O2856">
        <v>54</v>
      </c>
      <c r="P2856">
        <v>0</v>
      </c>
      <c r="R2856">
        <v>3556008</v>
      </c>
      <c r="S2856">
        <v>554855</v>
      </c>
      <c r="T2856">
        <v>1400</v>
      </c>
      <c r="U2856">
        <v>5465</v>
      </c>
      <c r="V2856" t="s">
        <v>5940</v>
      </c>
      <c r="W2856">
        <v>81</v>
      </c>
      <c r="X2856">
        <v>80</v>
      </c>
      <c r="Z2856">
        <v>3152204</v>
      </c>
      <c r="AB2856">
        <v>1140</v>
      </c>
      <c r="AC2856">
        <v>3152204</v>
      </c>
      <c r="AD2856" t="s">
        <v>4687</v>
      </c>
      <c r="AE2856">
        <v>150</v>
      </c>
      <c r="AF2856">
        <v>3152204</v>
      </c>
      <c r="AG2856" t="s">
        <v>4687</v>
      </c>
      <c r="AH2856">
        <v>2115</v>
      </c>
      <c r="AI2856">
        <v>3152204</v>
      </c>
      <c r="AJ2856" t="s">
        <v>4687</v>
      </c>
      <c r="AK2856">
        <v>806</v>
      </c>
      <c r="AL2856">
        <v>3152204</v>
      </c>
      <c r="AM2856" t="s">
        <v>4687</v>
      </c>
      <c r="AN2856" t="s">
        <v>5940</v>
      </c>
      <c r="AO2856">
        <v>0</v>
      </c>
      <c r="AP2856">
        <v>3159407</v>
      </c>
      <c r="AQ2856" t="s">
        <v>4768</v>
      </c>
      <c r="AR2856">
        <v>3360</v>
      </c>
    </row>
    <row r="2857" spans="1:44" x14ac:dyDescent="0.25">
      <c r="A2857">
        <v>3556107</v>
      </c>
      <c r="B2857">
        <v>2</v>
      </c>
      <c r="C2857" t="s">
        <v>891</v>
      </c>
      <c r="D2857" t="s">
        <v>3653</v>
      </c>
      <c r="E2857" t="s">
        <v>5940</v>
      </c>
      <c r="F2857" t="s">
        <v>5940</v>
      </c>
      <c r="G2857">
        <v>1440</v>
      </c>
      <c r="H2857">
        <v>1549</v>
      </c>
      <c r="I2857">
        <v>12</v>
      </c>
      <c r="J2857" t="s">
        <v>5940</v>
      </c>
      <c r="K2857">
        <v>33000</v>
      </c>
      <c r="L2857">
        <v>0</v>
      </c>
      <c r="M2857">
        <v>3390</v>
      </c>
      <c r="N2857">
        <v>283</v>
      </c>
      <c r="O2857">
        <v>12</v>
      </c>
      <c r="P2857">
        <v>0</v>
      </c>
      <c r="R2857">
        <v>3556107</v>
      </c>
      <c r="S2857" t="s">
        <v>5940</v>
      </c>
      <c r="T2857" t="s">
        <v>5940</v>
      </c>
      <c r="U2857">
        <v>1440</v>
      </c>
      <c r="V2857">
        <v>1549</v>
      </c>
      <c r="W2857">
        <v>12</v>
      </c>
      <c r="X2857" t="s">
        <v>5940</v>
      </c>
      <c r="Z2857">
        <v>3152303</v>
      </c>
      <c r="AB2857" t="s">
        <v>5940</v>
      </c>
      <c r="AC2857">
        <v>3152303</v>
      </c>
      <c r="AD2857" t="s">
        <v>4688</v>
      </c>
      <c r="AE2857">
        <v>550</v>
      </c>
      <c r="AF2857">
        <v>3152303</v>
      </c>
      <c r="AG2857" t="s">
        <v>4688</v>
      </c>
      <c r="AH2857">
        <v>10646</v>
      </c>
      <c r="AI2857">
        <v>3152303</v>
      </c>
      <c r="AJ2857" t="s">
        <v>4688</v>
      </c>
      <c r="AK2857">
        <v>1008</v>
      </c>
      <c r="AL2857">
        <v>3152303</v>
      </c>
      <c r="AM2857" t="s">
        <v>4688</v>
      </c>
      <c r="AN2857" t="s">
        <v>5940</v>
      </c>
      <c r="AO2857">
        <v>0</v>
      </c>
      <c r="AP2857">
        <v>3159506</v>
      </c>
      <c r="AQ2857" t="s">
        <v>4769</v>
      </c>
      <c r="AR2857">
        <v>1947</v>
      </c>
    </row>
    <row r="2858" spans="1:44" x14ac:dyDescent="0.25">
      <c r="A2858">
        <v>3556206</v>
      </c>
      <c r="B2858">
        <v>2</v>
      </c>
      <c r="C2858" t="s">
        <v>891</v>
      </c>
      <c r="D2858" t="s">
        <v>3654</v>
      </c>
      <c r="E2858" t="s">
        <v>5940</v>
      </c>
      <c r="F2858" t="s">
        <v>5940</v>
      </c>
      <c r="G2858">
        <v>804</v>
      </c>
      <c r="H2858" t="s">
        <v>5940</v>
      </c>
      <c r="I2858" t="s">
        <v>5940</v>
      </c>
      <c r="J2858">
        <v>5</v>
      </c>
      <c r="K2858">
        <v>0</v>
      </c>
      <c r="L2858">
        <v>0</v>
      </c>
      <c r="M2858">
        <v>654</v>
      </c>
      <c r="N2858">
        <v>0</v>
      </c>
      <c r="O2858">
        <v>0</v>
      </c>
      <c r="P2858">
        <v>7</v>
      </c>
      <c r="R2858">
        <v>3556206</v>
      </c>
      <c r="S2858" t="s">
        <v>5940</v>
      </c>
      <c r="T2858" t="s">
        <v>5940</v>
      </c>
      <c r="U2858">
        <v>804</v>
      </c>
      <c r="V2858" t="s">
        <v>5940</v>
      </c>
      <c r="W2858" t="s">
        <v>5940</v>
      </c>
      <c r="X2858">
        <v>5</v>
      </c>
      <c r="Z2858">
        <v>3152402</v>
      </c>
      <c r="AB2858" t="s">
        <v>5940</v>
      </c>
      <c r="AC2858">
        <v>3152402</v>
      </c>
      <c r="AD2858" t="s">
        <v>4689</v>
      </c>
      <c r="AE2858">
        <v>80</v>
      </c>
      <c r="AF2858">
        <v>3152402</v>
      </c>
      <c r="AG2858" t="s">
        <v>4689</v>
      </c>
      <c r="AH2858">
        <v>4800</v>
      </c>
      <c r="AI2858">
        <v>3152402</v>
      </c>
      <c r="AJ2858" t="s">
        <v>4689</v>
      </c>
      <c r="AK2858">
        <v>36</v>
      </c>
      <c r="AL2858">
        <v>3152402</v>
      </c>
      <c r="AM2858" t="s">
        <v>4689</v>
      </c>
      <c r="AN2858" t="s">
        <v>5940</v>
      </c>
      <c r="AO2858">
        <v>0</v>
      </c>
      <c r="AP2858">
        <v>3159605</v>
      </c>
      <c r="AQ2858" t="s">
        <v>4770</v>
      </c>
      <c r="AR2858">
        <v>3690</v>
      </c>
    </row>
    <row r="2859" spans="1:44" x14ac:dyDescent="0.25">
      <c r="A2859">
        <v>3556305</v>
      </c>
      <c r="B2859">
        <v>2</v>
      </c>
      <c r="C2859" t="s">
        <v>891</v>
      </c>
      <c r="D2859" t="s">
        <v>3655</v>
      </c>
      <c r="E2859">
        <v>2885904</v>
      </c>
      <c r="F2859">
        <v>1485</v>
      </c>
      <c r="G2859">
        <v>7038</v>
      </c>
      <c r="H2859" t="s">
        <v>5940</v>
      </c>
      <c r="I2859" t="s">
        <v>5940</v>
      </c>
      <c r="J2859" t="s">
        <v>5940</v>
      </c>
      <c r="K2859">
        <v>3200000</v>
      </c>
      <c r="L2859">
        <v>273</v>
      </c>
      <c r="M2859">
        <v>4478</v>
      </c>
      <c r="N2859">
        <v>0</v>
      </c>
      <c r="O2859">
        <v>0</v>
      </c>
      <c r="P2859">
        <v>42</v>
      </c>
      <c r="R2859">
        <v>3556305</v>
      </c>
      <c r="S2859">
        <v>2885904</v>
      </c>
      <c r="T2859">
        <v>1485</v>
      </c>
      <c r="U2859">
        <v>7038</v>
      </c>
      <c r="V2859" t="s">
        <v>5940</v>
      </c>
      <c r="W2859" t="s">
        <v>5940</v>
      </c>
      <c r="X2859" t="s">
        <v>5940</v>
      </c>
      <c r="Z2859">
        <v>3152501</v>
      </c>
      <c r="AB2859" t="s">
        <v>5940</v>
      </c>
      <c r="AC2859">
        <v>3152501</v>
      </c>
      <c r="AD2859" t="s">
        <v>4690</v>
      </c>
      <c r="AE2859">
        <v>1130</v>
      </c>
      <c r="AF2859">
        <v>3152501</v>
      </c>
      <c r="AG2859" t="s">
        <v>4690</v>
      </c>
      <c r="AH2859">
        <v>484</v>
      </c>
      <c r="AI2859">
        <v>3152501</v>
      </c>
      <c r="AJ2859" t="s">
        <v>4690</v>
      </c>
      <c r="AK2859">
        <v>964</v>
      </c>
      <c r="AL2859">
        <v>3152501</v>
      </c>
      <c r="AM2859" t="s">
        <v>4690</v>
      </c>
      <c r="AN2859" t="s">
        <v>5940</v>
      </c>
      <c r="AO2859">
        <v>0</v>
      </c>
      <c r="AP2859">
        <v>3159704</v>
      </c>
      <c r="AQ2859" t="s">
        <v>4771</v>
      </c>
      <c r="AR2859">
        <v>4500</v>
      </c>
    </row>
    <row r="2860" spans="1:44" x14ac:dyDescent="0.25">
      <c r="A2860">
        <v>3556354</v>
      </c>
      <c r="B2860">
        <v>2</v>
      </c>
      <c r="C2860" t="s">
        <v>891</v>
      </c>
      <c r="D2860" t="s">
        <v>3656</v>
      </c>
      <c r="E2860">
        <v>939</v>
      </c>
      <c r="F2860" t="s">
        <v>5940</v>
      </c>
      <c r="G2860">
        <v>900</v>
      </c>
      <c r="H2860" t="s">
        <v>5940</v>
      </c>
      <c r="I2860" t="s">
        <v>5940</v>
      </c>
      <c r="J2860">
        <v>70</v>
      </c>
      <c r="K2860">
        <v>945</v>
      </c>
      <c r="L2860">
        <v>0</v>
      </c>
      <c r="M2860">
        <v>588</v>
      </c>
      <c r="N2860">
        <v>0</v>
      </c>
      <c r="O2860">
        <v>6</v>
      </c>
      <c r="P2860">
        <v>46</v>
      </c>
      <c r="R2860">
        <v>3556354</v>
      </c>
      <c r="S2860">
        <v>939</v>
      </c>
      <c r="T2860" t="s">
        <v>5940</v>
      </c>
      <c r="U2860">
        <v>900</v>
      </c>
      <c r="V2860" t="s">
        <v>5940</v>
      </c>
      <c r="W2860" t="s">
        <v>5940</v>
      </c>
      <c r="X2860">
        <v>70</v>
      </c>
      <c r="Z2860">
        <v>3152600</v>
      </c>
      <c r="AB2860" t="s">
        <v>5940</v>
      </c>
      <c r="AC2860">
        <v>3152600</v>
      </c>
      <c r="AD2860" t="s">
        <v>4691</v>
      </c>
      <c r="AE2860" t="s">
        <v>5940</v>
      </c>
      <c r="AF2860">
        <v>3152600</v>
      </c>
      <c r="AG2860" t="s">
        <v>4691</v>
      </c>
      <c r="AH2860" t="s">
        <v>5940</v>
      </c>
      <c r="AI2860">
        <v>3152600</v>
      </c>
      <c r="AJ2860" t="s">
        <v>4691</v>
      </c>
      <c r="AK2860">
        <v>36</v>
      </c>
      <c r="AL2860">
        <v>3152600</v>
      </c>
      <c r="AM2860" t="s">
        <v>4691</v>
      </c>
      <c r="AN2860" t="s">
        <v>5940</v>
      </c>
      <c r="AO2860">
        <v>0</v>
      </c>
      <c r="AP2860">
        <v>3159803</v>
      </c>
      <c r="AQ2860" t="s">
        <v>4772</v>
      </c>
      <c r="AR2860">
        <v>16500</v>
      </c>
    </row>
    <row r="2861" spans="1:44" x14ac:dyDescent="0.25">
      <c r="A2861">
        <v>3556404</v>
      </c>
      <c r="B2861">
        <v>2</v>
      </c>
      <c r="C2861" t="s">
        <v>891</v>
      </c>
      <c r="D2861" t="s">
        <v>3657</v>
      </c>
      <c r="E2861">
        <v>393404</v>
      </c>
      <c r="F2861">
        <v>2088</v>
      </c>
      <c r="G2861">
        <v>29952</v>
      </c>
      <c r="H2861" t="s">
        <v>5940</v>
      </c>
      <c r="I2861">
        <v>90</v>
      </c>
      <c r="J2861">
        <v>1656</v>
      </c>
      <c r="K2861">
        <v>442000</v>
      </c>
      <c r="L2861">
        <v>1768</v>
      </c>
      <c r="M2861">
        <v>33500</v>
      </c>
      <c r="N2861">
        <v>0</v>
      </c>
      <c r="O2861">
        <v>90</v>
      </c>
      <c r="P2861">
        <v>1680</v>
      </c>
      <c r="R2861">
        <v>3556404</v>
      </c>
      <c r="S2861">
        <v>393404</v>
      </c>
      <c r="T2861">
        <v>2088</v>
      </c>
      <c r="U2861">
        <v>29952</v>
      </c>
      <c r="V2861" t="s">
        <v>5940</v>
      </c>
      <c r="W2861">
        <v>90</v>
      </c>
      <c r="X2861">
        <v>1656</v>
      </c>
      <c r="Z2861">
        <v>3152709</v>
      </c>
      <c r="AB2861" t="s">
        <v>5940</v>
      </c>
      <c r="AC2861">
        <v>3152709</v>
      </c>
      <c r="AD2861" t="s">
        <v>4692</v>
      </c>
      <c r="AE2861">
        <v>20</v>
      </c>
      <c r="AF2861">
        <v>3152709</v>
      </c>
      <c r="AG2861" t="s">
        <v>4692</v>
      </c>
      <c r="AH2861" t="s">
        <v>5940</v>
      </c>
      <c r="AI2861">
        <v>3152709</v>
      </c>
      <c r="AJ2861" t="s">
        <v>4692</v>
      </c>
      <c r="AK2861">
        <v>248</v>
      </c>
      <c r="AL2861">
        <v>3152709</v>
      </c>
      <c r="AM2861" t="s">
        <v>4692</v>
      </c>
      <c r="AN2861" t="s">
        <v>5940</v>
      </c>
      <c r="AO2861">
        <v>0</v>
      </c>
      <c r="AP2861">
        <v>3159902</v>
      </c>
      <c r="AQ2861" t="s">
        <v>4773</v>
      </c>
      <c r="AR2861">
        <v>16000</v>
      </c>
    </row>
    <row r="2862" spans="1:44" x14ac:dyDescent="0.25">
      <c r="A2862">
        <v>3556453</v>
      </c>
      <c r="B2862">
        <v>2</v>
      </c>
      <c r="C2862" t="s">
        <v>891</v>
      </c>
      <c r="D2862" t="s">
        <v>3658</v>
      </c>
      <c r="E2862" t="s">
        <v>5940</v>
      </c>
      <c r="F2862" t="s">
        <v>5940</v>
      </c>
      <c r="G2862">
        <v>0</v>
      </c>
      <c r="H2862" t="s">
        <v>5940</v>
      </c>
      <c r="I2862" t="s">
        <v>5940</v>
      </c>
      <c r="J2862" t="s">
        <v>5940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R2862">
        <v>3556453</v>
      </c>
      <c r="S2862" t="s">
        <v>5940</v>
      </c>
      <c r="T2862" t="s">
        <v>5940</v>
      </c>
      <c r="U2862">
        <v>0</v>
      </c>
      <c r="V2862" t="s">
        <v>5940</v>
      </c>
      <c r="W2862" t="s">
        <v>5940</v>
      </c>
      <c r="X2862" t="s">
        <v>5940</v>
      </c>
      <c r="Z2862">
        <v>3152808</v>
      </c>
      <c r="AB2862" t="s">
        <v>5940</v>
      </c>
      <c r="AC2862">
        <v>3152808</v>
      </c>
      <c r="AD2862" t="s">
        <v>4693</v>
      </c>
      <c r="AE2862">
        <v>400</v>
      </c>
      <c r="AF2862">
        <v>3152808</v>
      </c>
      <c r="AG2862" t="s">
        <v>4693</v>
      </c>
      <c r="AH2862">
        <v>32000</v>
      </c>
      <c r="AI2862">
        <v>3152808</v>
      </c>
      <c r="AJ2862" t="s">
        <v>4693</v>
      </c>
      <c r="AK2862">
        <v>1068</v>
      </c>
      <c r="AL2862">
        <v>3152808</v>
      </c>
      <c r="AM2862" t="s">
        <v>4693</v>
      </c>
      <c r="AN2862">
        <v>52200</v>
      </c>
      <c r="AO2862">
        <v>0</v>
      </c>
      <c r="AP2862">
        <v>3160009</v>
      </c>
      <c r="AQ2862" t="s">
        <v>4774</v>
      </c>
      <c r="AR2862">
        <v>1200</v>
      </c>
    </row>
    <row r="2863" spans="1:44" x14ac:dyDescent="0.25">
      <c r="A2863">
        <v>3556503</v>
      </c>
      <c r="B2863">
        <v>2</v>
      </c>
      <c r="C2863" t="s">
        <v>891</v>
      </c>
      <c r="D2863" t="s">
        <v>3659</v>
      </c>
      <c r="E2863">
        <v>104</v>
      </c>
      <c r="F2863" t="s">
        <v>5940</v>
      </c>
      <c r="G2863">
        <v>23</v>
      </c>
      <c r="H2863" t="s">
        <v>5940</v>
      </c>
      <c r="I2863" t="s">
        <v>5940</v>
      </c>
      <c r="J2863">
        <v>4</v>
      </c>
      <c r="K2863">
        <v>100</v>
      </c>
      <c r="L2863">
        <v>0</v>
      </c>
      <c r="M2863">
        <v>45</v>
      </c>
      <c r="N2863">
        <v>0</v>
      </c>
      <c r="O2863">
        <v>0</v>
      </c>
      <c r="P2863">
        <v>5</v>
      </c>
      <c r="R2863">
        <v>3556503</v>
      </c>
      <c r="S2863">
        <v>104</v>
      </c>
      <c r="T2863" t="s">
        <v>5940</v>
      </c>
      <c r="U2863">
        <v>23</v>
      </c>
      <c r="V2863" t="s">
        <v>5940</v>
      </c>
      <c r="W2863" t="s">
        <v>5940</v>
      </c>
      <c r="X2863">
        <v>4</v>
      </c>
      <c r="Z2863">
        <v>3152907</v>
      </c>
      <c r="AB2863" t="s">
        <v>5940</v>
      </c>
      <c r="AC2863">
        <v>3152907</v>
      </c>
      <c r="AD2863" t="s">
        <v>4694</v>
      </c>
      <c r="AE2863">
        <v>1560</v>
      </c>
      <c r="AF2863">
        <v>3152907</v>
      </c>
      <c r="AG2863" t="s">
        <v>4694</v>
      </c>
      <c r="AH2863" t="s">
        <v>5940</v>
      </c>
      <c r="AI2863">
        <v>3152907</v>
      </c>
      <c r="AJ2863" t="s">
        <v>4694</v>
      </c>
      <c r="AK2863">
        <v>150</v>
      </c>
      <c r="AL2863">
        <v>3152907</v>
      </c>
      <c r="AM2863" t="s">
        <v>4694</v>
      </c>
      <c r="AN2863" t="s">
        <v>5940</v>
      </c>
      <c r="AO2863">
        <v>0</v>
      </c>
      <c r="AP2863">
        <v>3160108</v>
      </c>
      <c r="AQ2863" t="s">
        <v>4775</v>
      </c>
      <c r="AR2863">
        <v>1330</v>
      </c>
    </row>
    <row r="2864" spans="1:44" x14ac:dyDescent="0.25">
      <c r="A2864">
        <v>3556602</v>
      </c>
      <c r="B2864">
        <v>2</v>
      </c>
      <c r="C2864" t="s">
        <v>891</v>
      </c>
      <c r="D2864" t="s">
        <v>3660</v>
      </c>
      <c r="E2864" t="s">
        <v>5940</v>
      </c>
      <c r="F2864" t="s">
        <v>5940</v>
      </c>
      <c r="G2864">
        <v>1200</v>
      </c>
      <c r="H2864" t="s">
        <v>5940</v>
      </c>
      <c r="I2864">
        <v>54</v>
      </c>
      <c r="J2864">
        <v>45</v>
      </c>
      <c r="K2864">
        <v>0</v>
      </c>
      <c r="L2864">
        <v>0</v>
      </c>
      <c r="M2864">
        <v>900</v>
      </c>
      <c r="N2864">
        <v>0</v>
      </c>
      <c r="O2864">
        <v>0</v>
      </c>
      <c r="P2864">
        <v>0</v>
      </c>
      <c r="R2864">
        <v>3556602</v>
      </c>
      <c r="S2864" t="s">
        <v>5940</v>
      </c>
      <c r="T2864" t="s">
        <v>5940</v>
      </c>
      <c r="U2864">
        <v>1200</v>
      </c>
      <c r="V2864" t="s">
        <v>5940</v>
      </c>
      <c r="W2864">
        <v>54</v>
      </c>
      <c r="X2864">
        <v>45</v>
      </c>
      <c r="Z2864">
        <v>3153004</v>
      </c>
      <c r="AB2864" t="s">
        <v>5940</v>
      </c>
      <c r="AC2864">
        <v>3153004</v>
      </c>
      <c r="AD2864" t="s">
        <v>4695</v>
      </c>
      <c r="AE2864">
        <v>60</v>
      </c>
      <c r="AF2864">
        <v>3153004</v>
      </c>
      <c r="AG2864" t="s">
        <v>4695</v>
      </c>
      <c r="AH2864" t="s">
        <v>5940</v>
      </c>
      <c r="AI2864">
        <v>3153004</v>
      </c>
      <c r="AJ2864" t="s">
        <v>4695</v>
      </c>
      <c r="AK2864">
        <v>1200</v>
      </c>
      <c r="AL2864">
        <v>3153004</v>
      </c>
      <c r="AM2864" t="s">
        <v>4695</v>
      </c>
      <c r="AN2864">
        <v>3000</v>
      </c>
      <c r="AO2864">
        <v>0</v>
      </c>
      <c r="AP2864">
        <v>3160207</v>
      </c>
      <c r="AQ2864" t="s">
        <v>4776</v>
      </c>
      <c r="AR2864">
        <v>1375</v>
      </c>
    </row>
    <row r="2865" spans="1:44" x14ac:dyDescent="0.25">
      <c r="A2865">
        <v>3556701</v>
      </c>
      <c r="B2865">
        <v>2</v>
      </c>
      <c r="C2865" t="s">
        <v>891</v>
      </c>
      <c r="D2865" t="s">
        <v>3661</v>
      </c>
      <c r="E2865" t="s">
        <v>5940</v>
      </c>
      <c r="F2865" t="s">
        <v>5940</v>
      </c>
      <c r="G2865">
        <v>1080</v>
      </c>
      <c r="H2865" t="s">
        <v>5940</v>
      </c>
      <c r="I2865">
        <v>12</v>
      </c>
      <c r="J2865">
        <v>9</v>
      </c>
      <c r="K2865">
        <v>0</v>
      </c>
      <c r="L2865">
        <v>0</v>
      </c>
      <c r="M2865">
        <v>655</v>
      </c>
      <c r="N2865">
        <v>0</v>
      </c>
      <c r="O2865">
        <v>10</v>
      </c>
      <c r="P2865">
        <v>12</v>
      </c>
      <c r="R2865">
        <v>3556701</v>
      </c>
      <c r="S2865" t="s">
        <v>5940</v>
      </c>
      <c r="T2865" t="s">
        <v>5940</v>
      </c>
      <c r="U2865">
        <v>1080</v>
      </c>
      <c r="V2865" t="s">
        <v>5940</v>
      </c>
      <c r="W2865">
        <v>12</v>
      </c>
      <c r="X2865">
        <v>9</v>
      </c>
      <c r="Z2865">
        <v>3153103</v>
      </c>
      <c r="AB2865" t="s">
        <v>5940</v>
      </c>
      <c r="AC2865">
        <v>3153103</v>
      </c>
      <c r="AD2865" t="s">
        <v>4696</v>
      </c>
      <c r="AE2865">
        <v>593</v>
      </c>
      <c r="AF2865">
        <v>3153103</v>
      </c>
      <c r="AG2865" t="s">
        <v>4696</v>
      </c>
      <c r="AH2865">
        <v>6280</v>
      </c>
      <c r="AI2865">
        <v>3153103</v>
      </c>
      <c r="AJ2865" t="s">
        <v>4696</v>
      </c>
      <c r="AK2865">
        <v>261</v>
      </c>
      <c r="AL2865">
        <v>3153103</v>
      </c>
      <c r="AM2865" t="s">
        <v>4696</v>
      </c>
      <c r="AN2865" t="s">
        <v>5940</v>
      </c>
      <c r="AO2865">
        <v>0</v>
      </c>
      <c r="AP2865">
        <v>3160306</v>
      </c>
      <c r="AQ2865" t="s">
        <v>4777</v>
      </c>
      <c r="AR2865">
        <v>103</v>
      </c>
    </row>
    <row r="2866" spans="1:44" x14ac:dyDescent="0.25">
      <c r="A2866">
        <v>3556800</v>
      </c>
      <c r="B2866">
        <v>2</v>
      </c>
      <c r="C2866" t="s">
        <v>891</v>
      </c>
      <c r="D2866" t="s">
        <v>3662</v>
      </c>
      <c r="E2866">
        <v>1498067</v>
      </c>
      <c r="F2866">
        <v>1980</v>
      </c>
      <c r="G2866">
        <v>1680</v>
      </c>
      <c r="H2866" t="s">
        <v>5940</v>
      </c>
      <c r="I2866" t="s">
        <v>5940</v>
      </c>
      <c r="J2866" t="s">
        <v>5940</v>
      </c>
      <c r="K2866">
        <v>1399950</v>
      </c>
      <c r="L2866">
        <v>2640</v>
      </c>
      <c r="M2866">
        <v>855</v>
      </c>
      <c r="N2866">
        <v>0</v>
      </c>
      <c r="O2866">
        <v>0</v>
      </c>
      <c r="P2866">
        <v>0</v>
      </c>
      <c r="R2866">
        <v>3556800</v>
      </c>
      <c r="S2866">
        <v>1498067</v>
      </c>
      <c r="T2866">
        <v>1980</v>
      </c>
      <c r="U2866">
        <v>1680</v>
      </c>
      <c r="V2866" t="s">
        <v>5940</v>
      </c>
      <c r="W2866" t="s">
        <v>5940</v>
      </c>
      <c r="X2866" t="s">
        <v>5940</v>
      </c>
      <c r="Z2866">
        <v>3153202</v>
      </c>
      <c r="AB2866" t="s">
        <v>5940</v>
      </c>
      <c r="AC2866">
        <v>3153202</v>
      </c>
      <c r="AD2866" t="s">
        <v>4697</v>
      </c>
      <c r="AE2866" t="s">
        <v>5940</v>
      </c>
      <c r="AF2866">
        <v>3153202</v>
      </c>
      <c r="AG2866" t="s">
        <v>4697</v>
      </c>
      <c r="AH2866">
        <v>500</v>
      </c>
      <c r="AI2866">
        <v>3153202</v>
      </c>
      <c r="AJ2866" t="s">
        <v>4697</v>
      </c>
      <c r="AK2866">
        <v>22</v>
      </c>
      <c r="AL2866">
        <v>3153202</v>
      </c>
      <c r="AM2866" t="s">
        <v>4697</v>
      </c>
      <c r="AN2866" t="s">
        <v>5940</v>
      </c>
      <c r="AO2866">
        <v>0</v>
      </c>
      <c r="AP2866">
        <v>3160405</v>
      </c>
      <c r="AQ2866" t="s">
        <v>4778</v>
      </c>
      <c r="AR2866">
        <v>2025</v>
      </c>
    </row>
    <row r="2867" spans="1:44" x14ac:dyDescent="0.25">
      <c r="A2867">
        <v>3556909</v>
      </c>
      <c r="B2867">
        <v>2</v>
      </c>
      <c r="C2867" t="s">
        <v>891</v>
      </c>
      <c r="D2867" t="s">
        <v>3663</v>
      </c>
      <c r="E2867">
        <v>394239</v>
      </c>
      <c r="F2867">
        <v>510</v>
      </c>
      <c r="G2867">
        <v>540</v>
      </c>
      <c r="H2867" t="s">
        <v>5940</v>
      </c>
      <c r="I2867">
        <v>48</v>
      </c>
      <c r="J2867" t="s">
        <v>5940</v>
      </c>
      <c r="K2867">
        <v>377000</v>
      </c>
      <c r="L2867">
        <v>227</v>
      </c>
      <c r="M2867">
        <v>670</v>
      </c>
      <c r="N2867">
        <v>0</v>
      </c>
      <c r="O2867">
        <v>21</v>
      </c>
      <c r="P2867">
        <v>0</v>
      </c>
      <c r="R2867">
        <v>3556909</v>
      </c>
      <c r="S2867">
        <v>394239</v>
      </c>
      <c r="T2867">
        <v>510</v>
      </c>
      <c r="U2867">
        <v>540</v>
      </c>
      <c r="V2867" t="s">
        <v>5940</v>
      </c>
      <c r="W2867">
        <v>48</v>
      </c>
      <c r="X2867" t="s">
        <v>5940</v>
      </c>
      <c r="Z2867">
        <v>3153301</v>
      </c>
      <c r="AB2867" t="s">
        <v>5940</v>
      </c>
      <c r="AC2867">
        <v>3153301</v>
      </c>
      <c r="AD2867" t="s">
        <v>4698</v>
      </c>
      <c r="AE2867" t="s">
        <v>5940</v>
      </c>
      <c r="AF2867">
        <v>3153301</v>
      </c>
      <c r="AG2867" t="s">
        <v>4698</v>
      </c>
      <c r="AH2867">
        <v>750</v>
      </c>
      <c r="AI2867">
        <v>3153301</v>
      </c>
      <c r="AJ2867" t="s">
        <v>4698</v>
      </c>
      <c r="AK2867">
        <v>70</v>
      </c>
      <c r="AL2867">
        <v>3153301</v>
      </c>
      <c r="AM2867" t="s">
        <v>4698</v>
      </c>
      <c r="AN2867" t="s">
        <v>5940</v>
      </c>
      <c r="AO2867">
        <v>0</v>
      </c>
      <c r="AP2867">
        <v>3160454</v>
      </c>
      <c r="AQ2867" t="s">
        <v>4779</v>
      </c>
      <c r="AR2867">
        <v>545</v>
      </c>
    </row>
    <row r="2868" spans="1:44" x14ac:dyDescent="0.25">
      <c r="A2868">
        <v>3556958</v>
      </c>
      <c r="B2868">
        <v>2</v>
      </c>
      <c r="C2868" t="s">
        <v>891</v>
      </c>
      <c r="D2868" t="s">
        <v>3664</v>
      </c>
      <c r="E2868">
        <v>20859</v>
      </c>
      <c r="F2868" t="s">
        <v>5940</v>
      </c>
      <c r="G2868">
        <v>410</v>
      </c>
      <c r="H2868">
        <v>35</v>
      </c>
      <c r="I2868" t="s">
        <v>5940</v>
      </c>
      <c r="J2868">
        <v>40</v>
      </c>
      <c r="K2868">
        <v>18000</v>
      </c>
      <c r="L2868">
        <v>132</v>
      </c>
      <c r="M2868">
        <v>380</v>
      </c>
      <c r="N2868">
        <v>0</v>
      </c>
      <c r="O2868">
        <v>0</v>
      </c>
      <c r="P2868">
        <v>30</v>
      </c>
      <c r="R2868">
        <v>3556958</v>
      </c>
      <c r="S2868">
        <v>20859</v>
      </c>
      <c r="T2868" t="s">
        <v>5940</v>
      </c>
      <c r="U2868">
        <v>410</v>
      </c>
      <c r="V2868">
        <v>35</v>
      </c>
      <c r="W2868" t="s">
        <v>5940</v>
      </c>
      <c r="X2868">
        <v>40</v>
      </c>
      <c r="Z2868">
        <v>3153400</v>
      </c>
      <c r="AB2868">
        <v>9375</v>
      </c>
      <c r="AC2868">
        <v>3153400</v>
      </c>
      <c r="AD2868" t="s">
        <v>4699</v>
      </c>
      <c r="AE2868">
        <v>648</v>
      </c>
      <c r="AF2868">
        <v>3153400</v>
      </c>
      <c r="AG2868" t="s">
        <v>4699</v>
      </c>
      <c r="AH2868">
        <v>108000</v>
      </c>
      <c r="AI2868">
        <v>3153400</v>
      </c>
      <c r="AJ2868" t="s">
        <v>4699</v>
      </c>
      <c r="AK2868">
        <v>2436</v>
      </c>
      <c r="AL2868">
        <v>3153400</v>
      </c>
      <c r="AM2868" t="s">
        <v>4699</v>
      </c>
      <c r="AN2868">
        <v>42000</v>
      </c>
      <c r="AO2868">
        <v>0</v>
      </c>
      <c r="AP2868">
        <v>3160504</v>
      </c>
      <c r="AQ2868" t="s">
        <v>4780</v>
      </c>
      <c r="AR2868">
        <v>200</v>
      </c>
    </row>
    <row r="2869" spans="1:44" x14ac:dyDescent="0.25">
      <c r="A2869">
        <v>3557006</v>
      </c>
      <c r="B2869">
        <v>2</v>
      </c>
      <c r="C2869" t="s">
        <v>891</v>
      </c>
      <c r="D2869" t="s">
        <v>3665</v>
      </c>
      <c r="E2869">
        <v>8761</v>
      </c>
      <c r="F2869" t="s">
        <v>5940</v>
      </c>
      <c r="G2869">
        <v>1980</v>
      </c>
      <c r="H2869" t="s">
        <v>5940</v>
      </c>
      <c r="I2869">
        <v>43</v>
      </c>
      <c r="J2869">
        <v>96</v>
      </c>
      <c r="K2869">
        <v>8761</v>
      </c>
      <c r="L2869">
        <v>0</v>
      </c>
      <c r="M2869">
        <v>1849</v>
      </c>
      <c r="N2869">
        <v>0</v>
      </c>
      <c r="O2869">
        <v>42</v>
      </c>
      <c r="P2869">
        <v>92</v>
      </c>
      <c r="R2869">
        <v>3557006</v>
      </c>
      <c r="S2869">
        <v>8761</v>
      </c>
      <c r="T2869" t="s">
        <v>5940</v>
      </c>
      <c r="U2869">
        <v>1980</v>
      </c>
      <c r="V2869" t="s">
        <v>5940</v>
      </c>
      <c r="W2869">
        <v>43</v>
      </c>
      <c r="X2869">
        <v>96</v>
      </c>
      <c r="Z2869">
        <v>3153509</v>
      </c>
      <c r="AB2869" t="s">
        <v>5940</v>
      </c>
      <c r="AC2869">
        <v>3153509</v>
      </c>
      <c r="AD2869" t="s">
        <v>4700</v>
      </c>
      <c r="AE2869">
        <v>17</v>
      </c>
      <c r="AF2869">
        <v>3153509</v>
      </c>
      <c r="AG2869" t="s">
        <v>4700</v>
      </c>
      <c r="AH2869">
        <v>200</v>
      </c>
      <c r="AI2869">
        <v>3153509</v>
      </c>
      <c r="AJ2869" t="s">
        <v>4700</v>
      </c>
      <c r="AK2869">
        <v>33</v>
      </c>
      <c r="AL2869">
        <v>3153509</v>
      </c>
      <c r="AM2869" t="s">
        <v>4700</v>
      </c>
      <c r="AN2869" t="s">
        <v>5940</v>
      </c>
      <c r="AO2869">
        <v>0</v>
      </c>
      <c r="AP2869">
        <v>3160603</v>
      </c>
      <c r="AQ2869" t="s">
        <v>4781</v>
      </c>
      <c r="AR2869">
        <v>4000</v>
      </c>
    </row>
    <row r="2870" spans="1:44" x14ac:dyDescent="0.25">
      <c r="A2870">
        <v>3557105</v>
      </c>
      <c r="B2870">
        <v>2</v>
      </c>
      <c r="C2870" t="s">
        <v>891</v>
      </c>
      <c r="D2870" t="s">
        <v>3666</v>
      </c>
      <c r="E2870">
        <v>176052</v>
      </c>
      <c r="F2870">
        <v>90</v>
      </c>
      <c r="G2870">
        <v>9480</v>
      </c>
      <c r="H2870">
        <v>2178</v>
      </c>
      <c r="I2870">
        <v>45</v>
      </c>
      <c r="J2870" t="s">
        <v>5940</v>
      </c>
      <c r="K2870">
        <v>504000</v>
      </c>
      <c r="L2870">
        <v>80</v>
      </c>
      <c r="M2870">
        <v>15970</v>
      </c>
      <c r="N2870">
        <v>630</v>
      </c>
      <c r="O2870">
        <v>0</v>
      </c>
      <c r="P2870">
        <v>0</v>
      </c>
      <c r="R2870">
        <v>3557105</v>
      </c>
      <c r="S2870">
        <v>176052</v>
      </c>
      <c r="T2870">
        <v>90</v>
      </c>
      <c r="U2870">
        <v>9480</v>
      </c>
      <c r="V2870">
        <v>2178</v>
      </c>
      <c r="W2870">
        <v>45</v>
      </c>
      <c r="X2870" t="s">
        <v>5940</v>
      </c>
      <c r="Z2870">
        <v>3153608</v>
      </c>
      <c r="AB2870" t="s">
        <v>5940</v>
      </c>
      <c r="AC2870">
        <v>3153608</v>
      </c>
      <c r="AD2870" t="s">
        <v>4701</v>
      </c>
      <c r="AE2870">
        <v>50</v>
      </c>
      <c r="AF2870">
        <v>3153608</v>
      </c>
      <c r="AG2870" t="s">
        <v>4701</v>
      </c>
      <c r="AH2870">
        <v>6030</v>
      </c>
      <c r="AI2870">
        <v>3153608</v>
      </c>
      <c r="AJ2870" t="s">
        <v>4701</v>
      </c>
      <c r="AK2870">
        <v>47</v>
      </c>
      <c r="AL2870">
        <v>3153608</v>
      </c>
      <c r="AM2870" t="s">
        <v>4701</v>
      </c>
      <c r="AN2870" t="s">
        <v>5940</v>
      </c>
      <c r="AO2870">
        <v>0</v>
      </c>
      <c r="AP2870">
        <v>3160702</v>
      </c>
      <c r="AQ2870" t="s">
        <v>4782</v>
      </c>
      <c r="AR2870">
        <v>1149</v>
      </c>
    </row>
    <row r="2871" spans="1:44" x14ac:dyDescent="0.25">
      <c r="A2871">
        <v>3557154</v>
      </c>
      <c r="B2871">
        <v>2</v>
      </c>
      <c r="C2871" t="s">
        <v>891</v>
      </c>
      <c r="D2871" t="s">
        <v>3667</v>
      </c>
      <c r="E2871">
        <v>125155</v>
      </c>
      <c r="F2871">
        <v>1720</v>
      </c>
      <c r="G2871">
        <v>6000</v>
      </c>
      <c r="H2871">
        <v>2333</v>
      </c>
      <c r="I2871">
        <v>180</v>
      </c>
      <c r="J2871" t="s">
        <v>5940</v>
      </c>
      <c r="K2871">
        <v>490652</v>
      </c>
      <c r="L2871">
        <v>1000</v>
      </c>
      <c r="M2871">
        <v>3869</v>
      </c>
      <c r="N2871">
        <v>0</v>
      </c>
      <c r="O2871">
        <v>0</v>
      </c>
      <c r="P2871">
        <v>80</v>
      </c>
      <c r="R2871">
        <v>3557154</v>
      </c>
      <c r="S2871">
        <v>125155</v>
      </c>
      <c r="T2871">
        <v>1720</v>
      </c>
      <c r="U2871">
        <v>6000</v>
      </c>
      <c r="V2871">
        <v>2333</v>
      </c>
      <c r="W2871">
        <v>180</v>
      </c>
      <c r="X2871" t="s">
        <v>5940</v>
      </c>
      <c r="Z2871">
        <v>3153707</v>
      </c>
      <c r="AB2871" t="s">
        <v>5940</v>
      </c>
      <c r="AC2871">
        <v>3153707</v>
      </c>
      <c r="AD2871" t="s">
        <v>4702</v>
      </c>
      <c r="AE2871">
        <v>20</v>
      </c>
      <c r="AF2871">
        <v>3153707</v>
      </c>
      <c r="AG2871" t="s">
        <v>4702</v>
      </c>
      <c r="AH2871">
        <v>2375</v>
      </c>
      <c r="AI2871">
        <v>3153707</v>
      </c>
      <c r="AJ2871" t="s">
        <v>4702</v>
      </c>
      <c r="AK2871">
        <v>5</v>
      </c>
      <c r="AL2871">
        <v>3153707</v>
      </c>
      <c r="AM2871" t="s">
        <v>4702</v>
      </c>
      <c r="AN2871">
        <v>144</v>
      </c>
      <c r="AO2871">
        <v>0</v>
      </c>
      <c r="AP2871">
        <v>3160801</v>
      </c>
      <c r="AQ2871" t="s">
        <v>4783</v>
      </c>
      <c r="AR2871">
        <v>16200</v>
      </c>
    </row>
    <row r="2872" spans="1:44" x14ac:dyDescent="0.25">
      <c r="A2872">
        <v>5000203</v>
      </c>
      <c r="B2872">
        <v>3</v>
      </c>
      <c r="C2872" t="s">
        <v>895</v>
      </c>
      <c r="D2872" t="s">
        <v>2793</v>
      </c>
      <c r="E2872" t="s">
        <v>5940</v>
      </c>
      <c r="F2872">
        <v>68391</v>
      </c>
      <c r="G2872">
        <v>9660</v>
      </c>
      <c r="H2872" t="s">
        <v>5940</v>
      </c>
      <c r="I2872" t="s">
        <v>5940</v>
      </c>
      <c r="J2872" t="s">
        <v>5940</v>
      </c>
      <c r="K2872">
        <v>0</v>
      </c>
      <c r="L2872">
        <v>48000</v>
      </c>
      <c r="M2872">
        <v>8940</v>
      </c>
      <c r="N2872">
        <v>0</v>
      </c>
      <c r="O2872">
        <v>0</v>
      </c>
      <c r="P2872">
        <v>0</v>
      </c>
      <c r="R2872">
        <v>5000203</v>
      </c>
      <c r="S2872" t="s">
        <v>5940</v>
      </c>
      <c r="T2872">
        <v>68391</v>
      </c>
      <c r="U2872">
        <v>9660</v>
      </c>
      <c r="V2872" t="s">
        <v>5940</v>
      </c>
      <c r="W2872" t="s">
        <v>5940</v>
      </c>
      <c r="X2872" t="s">
        <v>5940</v>
      </c>
      <c r="Z2872">
        <v>3153806</v>
      </c>
      <c r="AB2872" t="s">
        <v>5940</v>
      </c>
      <c r="AC2872">
        <v>3153806</v>
      </c>
      <c r="AD2872" t="s">
        <v>4703</v>
      </c>
      <c r="AE2872" t="s">
        <v>5940</v>
      </c>
      <c r="AF2872">
        <v>3153806</v>
      </c>
      <c r="AG2872" t="s">
        <v>4703</v>
      </c>
      <c r="AH2872">
        <v>84</v>
      </c>
      <c r="AI2872">
        <v>3153806</v>
      </c>
      <c r="AJ2872" t="s">
        <v>4703</v>
      </c>
      <c r="AK2872">
        <v>286</v>
      </c>
      <c r="AL2872">
        <v>3153806</v>
      </c>
      <c r="AM2872" t="s">
        <v>4703</v>
      </c>
      <c r="AN2872" t="s">
        <v>5940</v>
      </c>
      <c r="AO2872">
        <v>0</v>
      </c>
      <c r="AP2872">
        <v>3160900</v>
      </c>
      <c r="AQ2872" t="s">
        <v>4784</v>
      </c>
      <c r="AR2872">
        <v>1620</v>
      </c>
    </row>
    <row r="2873" spans="1:44" x14ac:dyDescent="0.25">
      <c r="A2873">
        <v>5000252</v>
      </c>
      <c r="B2873">
        <v>3</v>
      </c>
      <c r="C2873" t="s">
        <v>895</v>
      </c>
      <c r="D2873" t="s">
        <v>2794</v>
      </c>
      <c r="E2873" t="s">
        <v>5940</v>
      </c>
      <c r="F2873">
        <v>21060</v>
      </c>
      <c r="G2873">
        <v>6900</v>
      </c>
      <c r="H2873">
        <v>3875</v>
      </c>
      <c r="I2873">
        <v>300</v>
      </c>
      <c r="J2873" t="s">
        <v>5940</v>
      </c>
      <c r="K2873">
        <v>0</v>
      </c>
      <c r="L2873">
        <v>18306</v>
      </c>
      <c r="M2873">
        <v>30675</v>
      </c>
      <c r="N2873">
        <v>3564</v>
      </c>
      <c r="O2873">
        <v>0</v>
      </c>
      <c r="P2873">
        <v>0</v>
      </c>
      <c r="R2873">
        <v>5000252</v>
      </c>
      <c r="S2873" t="s">
        <v>5940</v>
      </c>
      <c r="T2873">
        <v>21060</v>
      </c>
      <c r="U2873">
        <v>6900</v>
      </c>
      <c r="V2873">
        <v>3875</v>
      </c>
      <c r="W2873">
        <v>300</v>
      </c>
      <c r="X2873" t="s">
        <v>5940</v>
      </c>
      <c r="Z2873">
        <v>3153905</v>
      </c>
      <c r="AB2873" t="s">
        <v>5940</v>
      </c>
      <c r="AC2873">
        <v>3153905</v>
      </c>
      <c r="AD2873" t="s">
        <v>4704</v>
      </c>
      <c r="AE2873" t="s">
        <v>5940</v>
      </c>
      <c r="AF2873">
        <v>3153905</v>
      </c>
      <c r="AG2873" t="s">
        <v>4704</v>
      </c>
      <c r="AH2873" t="s">
        <v>5940</v>
      </c>
      <c r="AI2873">
        <v>3153905</v>
      </c>
      <c r="AJ2873" t="s">
        <v>4704</v>
      </c>
      <c r="AK2873" t="s">
        <v>5940</v>
      </c>
      <c r="AL2873">
        <v>3153905</v>
      </c>
      <c r="AM2873" t="s">
        <v>4704</v>
      </c>
      <c r="AN2873" t="s">
        <v>5940</v>
      </c>
      <c r="AO2873">
        <v>0</v>
      </c>
      <c r="AP2873">
        <v>3160959</v>
      </c>
      <c r="AQ2873" t="s">
        <v>4785</v>
      </c>
      <c r="AR2873">
        <v>330</v>
      </c>
    </row>
    <row r="2874" spans="1:44" x14ac:dyDescent="0.25">
      <c r="A2874">
        <v>5000609</v>
      </c>
      <c r="B2874">
        <v>3</v>
      </c>
      <c r="C2874" t="s">
        <v>895</v>
      </c>
      <c r="D2874" t="s">
        <v>2795</v>
      </c>
      <c r="E2874" t="s">
        <v>5940</v>
      </c>
      <c r="F2874">
        <v>58320</v>
      </c>
      <c r="G2874">
        <v>22200</v>
      </c>
      <c r="H2874" t="s">
        <v>5940</v>
      </c>
      <c r="I2874">
        <v>120</v>
      </c>
      <c r="J2874">
        <v>162</v>
      </c>
      <c r="K2874">
        <v>250</v>
      </c>
      <c r="L2874">
        <v>84600</v>
      </c>
      <c r="M2874">
        <v>70608</v>
      </c>
      <c r="N2874">
        <v>0</v>
      </c>
      <c r="O2874">
        <v>0</v>
      </c>
      <c r="P2874">
        <v>180</v>
      </c>
      <c r="R2874">
        <v>5000609</v>
      </c>
      <c r="S2874" t="s">
        <v>5940</v>
      </c>
      <c r="T2874">
        <v>58320</v>
      </c>
      <c r="U2874">
        <v>22200</v>
      </c>
      <c r="V2874" t="s">
        <v>5940</v>
      </c>
      <c r="W2874">
        <v>120</v>
      </c>
      <c r="X2874">
        <v>162</v>
      </c>
      <c r="Z2874">
        <v>3154002</v>
      </c>
      <c r="AB2874" t="s">
        <v>5940</v>
      </c>
      <c r="AC2874">
        <v>3154002</v>
      </c>
      <c r="AD2874" t="s">
        <v>4705</v>
      </c>
      <c r="AE2874">
        <v>110</v>
      </c>
      <c r="AF2874">
        <v>3154002</v>
      </c>
      <c r="AG2874" t="s">
        <v>4705</v>
      </c>
      <c r="AH2874">
        <v>45900</v>
      </c>
      <c r="AI2874">
        <v>3154002</v>
      </c>
      <c r="AJ2874" t="s">
        <v>4705</v>
      </c>
      <c r="AK2874">
        <v>455</v>
      </c>
      <c r="AL2874">
        <v>3154002</v>
      </c>
      <c r="AM2874" t="s">
        <v>4705</v>
      </c>
      <c r="AN2874" t="s">
        <v>5940</v>
      </c>
      <c r="AO2874">
        <v>0</v>
      </c>
      <c r="AP2874">
        <v>3161007</v>
      </c>
      <c r="AQ2874" t="s">
        <v>4786</v>
      </c>
      <c r="AR2874">
        <v>5896</v>
      </c>
    </row>
    <row r="2875" spans="1:44" x14ac:dyDescent="0.25">
      <c r="A2875">
        <v>5000708</v>
      </c>
      <c r="B2875">
        <v>3</v>
      </c>
      <c r="C2875" t="s">
        <v>895</v>
      </c>
      <c r="D2875" t="s">
        <v>2796</v>
      </c>
      <c r="E2875">
        <v>3000</v>
      </c>
      <c r="F2875" t="s">
        <v>5940</v>
      </c>
      <c r="G2875">
        <v>2002</v>
      </c>
      <c r="H2875" t="s">
        <v>5940</v>
      </c>
      <c r="I2875">
        <v>90</v>
      </c>
      <c r="J2875">
        <v>170</v>
      </c>
      <c r="K2875">
        <v>3000</v>
      </c>
      <c r="L2875">
        <v>600</v>
      </c>
      <c r="M2875">
        <v>720</v>
      </c>
      <c r="N2875">
        <v>0</v>
      </c>
      <c r="O2875">
        <v>0</v>
      </c>
      <c r="P2875">
        <v>72</v>
      </c>
      <c r="R2875">
        <v>5000708</v>
      </c>
      <c r="S2875">
        <v>3000</v>
      </c>
      <c r="T2875" t="s">
        <v>5940</v>
      </c>
      <c r="U2875">
        <v>2002</v>
      </c>
      <c r="V2875" t="s">
        <v>5940</v>
      </c>
      <c r="W2875">
        <v>90</v>
      </c>
      <c r="X2875">
        <v>170</v>
      </c>
      <c r="Z2875">
        <v>3154101</v>
      </c>
      <c r="AB2875" t="s">
        <v>5940</v>
      </c>
      <c r="AC2875">
        <v>3154101</v>
      </c>
      <c r="AD2875" t="s">
        <v>4706</v>
      </c>
      <c r="AE2875">
        <v>325</v>
      </c>
      <c r="AF2875">
        <v>3154101</v>
      </c>
      <c r="AG2875" t="s">
        <v>4706</v>
      </c>
      <c r="AH2875">
        <v>1600</v>
      </c>
      <c r="AI2875">
        <v>3154101</v>
      </c>
      <c r="AJ2875" t="s">
        <v>4706</v>
      </c>
      <c r="AK2875">
        <v>8</v>
      </c>
      <c r="AL2875">
        <v>3154101</v>
      </c>
      <c r="AM2875" t="s">
        <v>4706</v>
      </c>
      <c r="AN2875" t="s">
        <v>5940</v>
      </c>
      <c r="AO2875">
        <v>0</v>
      </c>
      <c r="AP2875">
        <v>3161056</v>
      </c>
      <c r="AQ2875" t="s">
        <v>4787</v>
      </c>
      <c r="AR2875">
        <v>339</v>
      </c>
    </row>
    <row r="2876" spans="1:44" x14ac:dyDescent="0.25">
      <c r="A2876">
        <v>5000807</v>
      </c>
      <c r="B2876">
        <v>3</v>
      </c>
      <c r="C2876" t="s">
        <v>895</v>
      </c>
      <c r="D2876" t="s">
        <v>2797</v>
      </c>
      <c r="E2876" t="s">
        <v>5940</v>
      </c>
      <c r="F2876">
        <v>6839</v>
      </c>
      <c r="G2876">
        <v>450</v>
      </c>
      <c r="H2876" t="s">
        <v>5940</v>
      </c>
      <c r="I2876" t="s">
        <v>5940</v>
      </c>
      <c r="J2876">
        <v>207</v>
      </c>
      <c r="K2876">
        <v>0</v>
      </c>
      <c r="L2876">
        <v>8490</v>
      </c>
      <c r="M2876">
        <v>2425</v>
      </c>
      <c r="N2876">
        <v>0</v>
      </c>
      <c r="O2876">
        <v>0</v>
      </c>
      <c r="P2876">
        <v>54</v>
      </c>
      <c r="R2876">
        <v>5000807</v>
      </c>
      <c r="S2876" t="s">
        <v>5940</v>
      </c>
      <c r="T2876">
        <v>6839</v>
      </c>
      <c r="U2876">
        <v>450</v>
      </c>
      <c r="V2876" t="s">
        <v>5940</v>
      </c>
      <c r="W2876" t="s">
        <v>5940</v>
      </c>
      <c r="X2876">
        <v>207</v>
      </c>
      <c r="Z2876">
        <v>3154150</v>
      </c>
      <c r="AB2876" t="s">
        <v>5940</v>
      </c>
      <c r="AC2876">
        <v>3154150</v>
      </c>
      <c r="AD2876" t="s">
        <v>4707</v>
      </c>
      <c r="AE2876" t="s">
        <v>5940</v>
      </c>
      <c r="AF2876">
        <v>3154150</v>
      </c>
      <c r="AG2876" t="s">
        <v>4707</v>
      </c>
      <c r="AH2876">
        <v>240</v>
      </c>
      <c r="AI2876">
        <v>3154150</v>
      </c>
      <c r="AJ2876" t="s">
        <v>4707</v>
      </c>
      <c r="AK2876">
        <v>144</v>
      </c>
      <c r="AL2876">
        <v>3154150</v>
      </c>
      <c r="AM2876" t="s">
        <v>4707</v>
      </c>
      <c r="AN2876" t="s">
        <v>5940</v>
      </c>
      <c r="AO2876">
        <v>0</v>
      </c>
      <c r="AP2876">
        <v>3161106</v>
      </c>
      <c r="AQ2876" t="s">
        <v>4788</v>
      </c>
      <c r="AR2876">
        <v>3240</v>
      </c>
    </row>
    <row r="2877" spans="1:44" x14ac:dyDescent="0.25">
      <c r="A2877">
        <v>5000856</v>
      </c>
      <c r="B2877">
        <v>3</v>
      </c>
      <c r="C2877" t="s">
        <v>895</v>
      </c>
      <c r="D2877" t="s">
        <v>2798</v>
      </c>
      <c r="E2877">
        <v>31818</v>
      </c>
      <c r="F2877">
        <v>13440</v>
      </c>
      <c r="G2877">
        <v>5330</v>
      </c>
      <c r="H2877">
        <v>12</v>
      </c>
      <c r="I2877" t="s">
        <v>5940</v>
      </c>
      <c r="J2877">
        <v>300</v>
      </c>
      <c r="K2877">
        <v>871670</v>
      </c>
      <c r="L2877">
        <v>10615</v>
      </c>
      <c r="M2877">
        <v>4980</v>
      </c>
      <c r="N2877">
        <v>0</v>
      </c>
      <c r="O2877">
        <v>0</v>
      </c>
      <c r="P2877">
        <v>2</v>
      </c>
      <c r="R2877">
        <v>5000856</v>
      </c>
      <c r="S2877">
        <v>31818</v>
      </c>
      <c r="T2877">
        <v>13440</v>
      </c>
      <c r="U2877">
        <v>5330</v>
      </c>
      <c r="V2877">
        <v>12</v>
      </c>
      <c r="W2877" t="s">
        <v>5940</v>
      </c>
      <c r="X2877">
        <v>300</v>
      </c>
      <c r="Z2877">
        <v>3154200</v>
      </c>
      <c r="AB2877" t="s">
        <v>5940</v>
      </c>
      <c r="AC2877">
        <v>3154200</v>
      </c>
      <c r="AD2877" t="s">
        <v>4708</v>
      </c>
      <c r="AE2877">
        <v>28</v>
      </c>
      <c r="AF2877">
        <v>3154200</v>
      </c>
      <c r="AG2877" t="s">
        <v>4708</v>
      </c>
      <c r="AH2877">
        <v>3500</v>
      </c>
      <c r="AI2877">
        <v>3154200</v>
      </c>
      <c r="AJ2877" t="s">
        <v>4708</v>
      </c>
      <c r="AK2877">
        <v>910</v>
      </c>
      <c r="AL2877">
        <v>3154200</v>
      </c>
      <c r="AM2877" t="s">
        <v>4708</v>
      </c>
      <c r="AN2877" t="s">
        <v>5940</v>
      </c>
      <c r="AO2877">
        <v>0</v>
      </c>
      <c r="AP2877">
        <v>3161205</v>
      </c>
      <c r="AQ2877" t="s">
        <v>4789</v>
      </c>
      <c r="AR2877">
        <v>6300</v>
      </c>
    </row>
    <row r="2878" spans="1:44" x14ac:dyDescent="0.25">
      <c r="A2878">
        <v>5000906</v>
      </c>
      <c r="B2878">
        <v>3</v>
      </c>
      <c r="C2878" t="s">
        <v>895</v>
      </c>
      <c r="D2878" t="s">
        <v>2799</v>
      </c>
      <c r="E2878">
        <v>400</v>
      </c>
      <c r="F2878">
        <v>21514</v>
      </c>
      <c r="G2878">
        <v>5715</v>
      </c>
      <c r="H2878" t="s">
        <v>5940</v>
      </c>
      <c r="I2878">
        <v>21</v>
      </c>
      <c r="J2878">
        <v>193</v>
      </c>
      <c r="K2878">
        <v>200</v>
      </c>
      <c r="L2878">
        <v>33750</v>
      </c>
      <c r="M2878">
        <v>20550</v>
      </c>
      <c r="N2878">
        <v>0</v>
      </c>
      <c r="O2878">
        <v>63</v>
      </c>
      <c r="P2878">
        <v>432</v>
      </c>
      <c r="R2878">
        <v>5000906</v>
      </c>
      <c r="S2878">
        <v>400</v>
      </c>
      <c r="T2878">
        <v>21514</v>
      </c>
      <c r="U2878">
        <v>5715</v>
      </c>
      <c r="V2878" t="s">
        <v>5940</v>
      </c>
      <c r="W2878">
        <v>21</v>
      </c>
      <c r="X2878">
        <v>193</v>
      </c>
      <c r="Z2878">
        <v>3154309</v>
      </c>
      <c r="AB2878" t="s">
        <v>5940</v>
      </c>
      <c r="AC2878">
        <v>3154309</v>
      </c>
      <c r="AD2878" t="s">
        <v>4709</v>
      </c>
      <c r="AE2878">
        <v>2218</v>
      </c>
      <c r="AF2878">
        <v>3154309</v>
      </c>
      <c r="AG2878" t="s">
        <v>4709</v>
      </c>
      <c r="AH2878">
        <v>2030</v>
      </c>
      <c r="AI2878">
        <v>3154309</v>
      </c>
      <c r="AJ2878" t="s">
        <v>4709</v>
      </c>
      <c r="AK2878">
        <v>354</v>
      </c>
      <c r="AL2878">
        <v>3154309</v>
      </c>
      <c r="AM2878" t="s">
        <v>4709</v>
      </c>
      <c r="AN2878" t="s">
        <v>5940</v>
      </c>
      <c r="AO2878">
        <v>0</v>
      </c>
      <c r="AP2878">
        <v>3161304</v>
      </c>
      <c r="AQ2878" t="s">
        <v>4790</v>
      </c>
      <c r="AR2878">
        <v>2720</v>
      </c>
    </row>
    <row r="2879" spans="1:44" x14ac:dyDescent="0.25">
      <c r="A2879">
        <v>5001003</v>
      </c>
      <c r="B2879">
        <v>3</v>
      </c>
      <c r="C2879" t="s">
        <v>895</v>
      </c>
      <c r="D2879" t="s">
        <v>2800</v>
      </c>
      <c r="E2879">
        <v>850167</v>
      </c>
      <c r="F2879">
        <v>819</v>
      </c>
      <c r="G2879">
        <v>166</v>
      </c>
      <c r="H2879" t="s">
        <v>5940</v>
      </c>
      <c r="I2879">
        <v>270</v>
      </c>
      <c r="J2879">
        <v>358</v>
      </c>
      <c r="K2879">
        <v>1634710</v>
      </c>
      <c r="L2879">
        <v>480</v>
      </c>
      <c r="M2879">
        <v>1185</v>
      </c>
      <c r="N2879">
        <v>0</v>
      </c>
      <c r="O2879">
        <v>0</v>
      </c>
      <c r="P2879">
        <v>167</v>
      </c>
      <c r="R2879">
        <v>5001003</v>
      </c>
      <c r="S2879">
        <v>850167</v>
      </c>
      <c r="T2879">
        <v>819</v>
      </c>
      <c r="U2879">
        <v>166</v>
      </c>
      <c r="V2879" t="s">
        <v>5940</v>
      </c>
      <c r="W2879">
        <v>270</v>
      </c>
      <c r="X2879">
        <v>358</v>
      </c>
      <c r="Z2879">
        <v>3154408</v>
      </c>
      <c r="AB2879" t="s">
        <v>5940</v>
      </c>
      <c r="AC2879">
        <v>3154408</v>
      </c>
      <c r="AD2879" t="s">
        <v>4710</v>
      </c>
      <c r="AE2879" t="s">
        <v>5940</v>
      </c>
      <c r="AF2879">
        <v>3154408</v>
      </c>
      <c r="AG2879" t="s">
        <v>4710</v>
      </c>
      <c r="AH2879" t="s">
        <v>5940</v>
      </c>
      <c r="AI2879">
        <v>3154408</v>
      </c>
      <c r="AJ2879" t="s">
        <v>4710</v>
      </c>
      <c r="AK2879">
        <v>135</v>
      </c>
      <c r="AL2879">
        <v>3154408</v>
      </c>
      <c r="AM2879" t="s">
        <v>4710</v>
      </c>
      <c r="AN2879" t="s">
        <v>5940</v>
      </c>
      <c r="AO2879">
        <v>0</v>
      </c>
      <c r="AP2879">
        <v>3161403</v>
      </c>
      <c r="AQ2879" t="s">
        <v>4791</v>
      </c>
      <c r="AR2879">
        <v>250</v>
      </c>
    </row>
    <row r="2880" spans="1:44" x14ac:dyDescent="0.25">
      <c r="A2880">
        <v>5001102</v>
      </c>
      <c r="B2880">
        <v>3</v>
      </c>
      <c r="C2880" t="s">
        <v>895</v>
      </c>
      <c r="D2880" t="s">
        <v>2801</v>
      </c>
      <c r="E2880">
        <v>2500</v>
      </c>
      <c r="F2880" t="s">
        <v>5940</v>
      </c>
      <c r="G2880">
        <v>252</v>
      </c>
      <c r="H2880" t="s">
        <v>5940</v>
      </c>
      <c r="I2880">
        <v>45</v>
      </c>
      <c r="J2880">
        <v>122</v>
      </c>
      <c r="K2880">
        <v>2500</v>
      </c>
      <c r="L2880">
        <v>0</v>
      </c>
      <c r="M2880">
        <v>180</v>
      </c>
      <c r="N2880">
        <v>0</v>
      </c>
      <c r="O2880">
        <v>0</v>
      </c>
      <c r="P2880">
        <v>48</v>
      </c>
      <c r="R2880">
        <v>5001102</v>
      </c>
      <c r="S2880">
        <v>2500</v>
      </c>
      <c r="T2880" t="s">
        <v>5940</v>
      </c>
      <c r="U2880">
        <v>252</v>
      </c>
      <c r="V2880" t="s">
        <v>5940</v>
      </c>
      <c r="W2880">
        <v>45</v>
      </c>
      <c r="X2880">
        <v>122</v>
      </c>
      <c r="Z2880">
        <v>3154457</v>
      </c>
      <c r="AB2880" t="s">
        <v>5940</v>
      </c>
      <c r="AC2880">
        <v>3154457</v>
      </c>
      <c r="AD2880" t="s">
        <v>4711</v>
      </c>
      <c r="AE2880">
        <v>750</v>
      </c>
      <c r="AF2880">
        <v>3154457</v>
      </c>
      <c r="AG2880" t="s">
        <v>4711</v>
      </c>
      <c r="AH2880">
        <v>600</v>
      </c>
      <c r="AI2880">
        <v>3154457</v>
      </c>
      <c r="AJ2880" t="s">
        <v>4711</v>
      </c>
      <c r="AK2880">
        <v>2898</v>
      </c>
      <c r="AL2880">
        <v>3154457</v>
      </c>
      <c r="AM2880" t="s">
        <v>4711</v>
      </c>
      <c r="AN2880">
        <v>3450</v>
      </c>
      <c r="AO2880">
        <v>0</v>
      </c>
      <c r="AP2880">
        <v>3161502</v>
      </c>
      <c r="AQ2880" t="s">
        <v>4792</v>
      </c>
      <c r="AR2880">
        <v>2080</v>
      </c>
    </row>
    <row r="2881" spans="1:44" x14ac:dyDescent="0.25">
      <c r="A2881">
        <v>5001243</v>
      </c>
      <c r="B2881">
        <v>3</v>
      </c>
      <c r="C2881" t="s">
        <v>895</v>
      </c>
      <c r="D2881" t="s">
        <v>2802</v>
      </c>
      <c r="E2881" t="s">
        <v>5940</v>
      </c>
      <c r="F2881">
        <v>146310</v>
      </c>
      <c r="G2881">
        <v>80400</v>
      </c>
      <c r="H2881">
        <v>585</v>
      </c>
      <c r="I2881">
        <v>352</v>
      </c>
      <c r="J2881">
        <v>587</v>
      </c>
      <c r="K2881">
        <v>0</v>
      </c>
      <c r="L2881">
        <v>226800</v>
      </c>
      <c r="M2881">
        <v>201000</v>
      </c>
      <c r="N2881">
        <v>910</v>
      </c>
      <c r="O2881">
        <v>0</v>
      </c>
      <c r="P2881">
        <v>1440</v>
      </c>
      <c r="R2881">
        <v>5001243</v>
      </c>
      <c r="S2881" t="s">
        <v>5940</v>
      </c>
      <c r="T2881">
        <v>146310</v>
      </c>
      <c r="U2881">
        <v>80400</v>
      </c>
      <c r="V2881">
        <v>585</v>
      </c>
      <c r="W2881">
        <v>352</v>
      </c>
      <c r="X2881">
        <v>587</v>
      </c>
      <c r="Z2881">
        <v>3154507</v>
      </c>
      <c r="AB2881">
        <v>12</v>
      </c>
      <c r="AC2881">
        <v>3154507</v>
      </c>
      <c r="AD2881" t="s">
        <v>4712</v>
      </c>
      <c r="AE2881">
        <v>25</v>
      </c>
      <c r="AF2881">
        <v>3154507</v>
      </c>
      <c r="AG2881" t="s">
        <v>4712</v>
      </c>
      <c r="AH2881">
        <v>2120</v>
      </c>
      <c r="AI2881">
        <v>3154507</v>
      </c>
      <c r="AJ2881" t="s">
        <v>4712</v>
      </c>
      <c r="AK2881">
        <v>2183</v>
      </c>
      <c r="AL2881">
        <v>3154507</v>
      </c>
      <c r="AM2881" t="s">
        <v>4712</v>
      </c>
      <c r="AN2881" t="s">
        <v>5940</v>
      </c>
      <c r="AO2881">
        <v>0</v>
      </c>
      <c r="AP2881">
        <v>3161601</v>
      </c>
      <c r="AQ2881" t="s">
        <v>4793</v>
      </c>
      <c r="AR2881">
        <v>640</v>
      </c>
    </row>
    <row r="2882" spans="1:44" x14ac:dyDescent="0.25">
      <c r="A2882">
        <v>5001508</v>
      </c>
      <c r="B2882">
        <v>3</v>
      </c>
      <c r="C2882" t="s">
        <v>895</v>
      </c>
      <c r="D2882" t="s">
        <v>2803</v>
      </c>
      <c r="E2882">
        <v>250</v>
      </c>
      <c r="F2882">
        <v>51552</v>
      </c>
      <c r="G2882">
        <v>2640</v>
      </c>
      <c r="H2882" t="s">
        <v>5940</v>
      </c>
      <c r="I2882">
        <v>90</v>
      </c>
      <c r="J2882">
        <v>40</v>
      </c>
      <c r="K2882">
        <v>0</v>
      </c>
      <c r="L2882">
        <v>49500</v>
      </c>
      <c r="M2882">
        <v>8160</v>
      </c>
      <c r="N2882">
        <v>0</v>
      </c>
      <c r="O2882">
        <v>96</v>
      </c>
      <c r="P2882">
        <v>90</v>
      </c>
      <c r="R2882">
        <v>5001508</v>
      </c>
      <c r="S2882">
        <v>250</v>
      </c>
      <c r="T2882">
        <v>51552</v>
      </c>
      <c r="U2882">
        <v>2640</v>
      </c>
      <c r="V2882" t="s">
        <v>5940</v>
      </c>
      <c r="W2882">
        <v>90</v>
      </c>
      <c r="X2882">
        <v>40</v>
      </c>
      <c r="Z2882">
        <v>3154606</v>
      </c>
      <c r="AB2882" t="s">
        <v>5940</v>
      </c>
      <c r="AC2882">
        <v>3154606</v>
      </c>
      <c r="AD2882" t="s">
        <v>4713</v>
      </c>
      <c r="AE2882" t="s">
        <v>5940</v>
      </c>
      <c r="AF2882">
        <v>3154606</v>
      </c>
      <c r="AG2882" t="s">
        <v>4713</v>
      </c>
      <c r="AH2882">
        <v>280</v>
      </c>
      <c r="AI2882">
        <v>3154606</v>
      </c>
      <c r="AJ2882" t="s">
        <v>4713</v>
      </c>
      <c r="AK2882" t="s">
        <v>5940</v>
      </c>
      <c r="AL2882">
        <v>3154606</v>
      </c>
      <c r="AM2882" t="s">
        <v>4713</v>
      </c>
      <c r="AN2882" t="s">
        <v>5940</v>
      </c>
      <c r="AO2882">
        <v>0</v>
      </c>
      <c r="AP2882">
        <v>3161650</v>
      </c>
      <c r="AQ2882" t="s">
        <v>4794</v>
      </c>
      <c r="AR2882">
        <v>340</v>
      </c>
    </row>
    <row r="2883" spans="1:44" x14ac:dyDescent="0.25">
      <c r="A2883">
        <v>5001904</v>
      </c>
      <c r="B2883">
        <v>3</v>
      </c>
      <c r="C2883" t="s">
        <v>895</v>
      </c>
      <c r="D2883" t="s">
        <v>2804</v>
      </c>
      <c r="E2883" t="s">
        <v>5940</v>
      </c>
      <c r="F2883" t="s">
        <v>5940</v>
      </c>
      <c r="G2883">
        <v>41</v>
      </c>
      <c r="H2883">
        <v>6</v>
      </c>
      <c r="I2883" t="s">
        <v>5940</v>
      </c>
      <c r="J2883" t="s">
        <v>5940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R2883">
        <v>5001904</v>
      </c>
      <c r="S2883" t="s">
        <v>5940</v>
      </c>
      <c r="T2883" t="s">
        <v>5940</v>
      </c>
      <c r="U2883">
        <v>41</v>
      </c>
      <c r="V2883">
        <v>6</v>
      </c>
      <c r="W2883" t="s">
        <v>5940</v>
      </c>
      <c r="X2883" t="s">
        <v>5940</v>
      </c>
      <c r="Z2883">
        <v>3154705</v>
      </c>
      <c r="AB2883" t="s">
        <v>5940</v>
      </c>
      <c r="AC2883">
        <v>3154705</v>
      </c>
      <c r="AD2883" t="s">
        <v>4714</v>
      </c>
      <c r="AE2883">
        <v>46</v>
      </c>
      <c r="AF2883">
        <v>3154705</v>
      </c>
      <c r="AG2883" t="s">
        <v>4714</v>
      </c>
      <c r="AH2883">
        <v>350</v>
      </c>
      <c r="AI2883">
        <v>3154705</v>
      </c>
      <c r="AJ2883" t="s">
        <v>4714</v>
      </c>
      <c r="AK2883">
        <v>52</v>
      </c>
      <c r="AL2883">
        <v>3154705</v>
      </c>
      <c r="AM2883" t="s">
        <v>4714</v>
      </c>
      <c r="AN2883" t="s">
        <v>5940</v>
      </c>
      <c r="AO2883">
        <v>0</v>
      </c>
      <c r="AP2883">
        <v>3161700</v>
      </c>
      <c r="AQ2883" t="s">
        <v>4795</v>
      </c>
      <c r="AR2883">
        <v>15960</v>
      </c>
    </row>
    <row r="2884" spans="1:44" x14ac:dyDescent="0.25">
      <c r="A2884">
        <v>5002001</v>
      </c>
      <c r="B2884">
        <v>3</v>
      </c>
      <c r="C2884" t="s">
        <v>895</v>
      </c>
      <c r="D2884" t="s">
        <v>2805</v>
      </c>
      <c r="E2884" t="s">
        <v>5940</v>
      </c>
      <c r="F2884">
        <v>14037</v>
      </c>
      <c r="G2884">
        <v>12750</v>
      </c>
      <c r="H2884">
        <v>188</v>
      </c>
      <c r="I2884">
        <v>21</v>
      </c>
      <c r="J2884">
        <v>1440</v>
      </c>
      <c r="K2884">
        <v>46585</v>
      </c>
      <c r="L2884">
        <v>18300</v>
      </c>
      <c r="M2884">
        <v>15550</v>
      </c>
      <c r="N2884">
        <v>0</v>
      </c>
      <c r="O2884">
        <v>520</v>
      </c>
      <c r="P2884">
        <v>247</v>
      </c>
      <c r="R2884">
        <v>5002001</v>
      </c>
      <c r="S2884" t="s">
        <v>5940</v>
      </c>
      <c r="T2884">
        <v>14037</v>
      </c>
      <c r="U2884">
        <v>12750</v>
      </c>
      <c r="V2884">
        <v>188</v>
      </c>
      <c r="W2884">
        <v>21</v>
      </c>
      <c r="X2884">
        <v>1440</v>
      </c>
      <c r="Z2884">
        <v>3154804</v>
      </c>
      <c r="AB2884" t="s">
        <v>5940</v>
      </c>
      <c r="AC2884">
        <v>3154804</v>
      </c>
      <c r="AD2884" t="s">
        <v>4715</v>
      </c>
      <c r="AE2884" t="s">
        <v>5940</v>
      </c>
      <c r="AF2884">
        <v>3154804</v>
      </c>
      <c r="AG2884" t="s">
        <v>4715</v>
      </c>
      <c r="AH2884" t="s">
        <v>5940</v>
      </c>
      <c r="AI2884">
        <v>3154804</v>
      </c>
      <c r="AJ2884" t="s">
        <v>4715</v>
      </c>
      <c r="AK2884" t="s">
        <v>5940</v>
      </c>
      <c r="AL2884">
        <v>3154804</v>
      </c>
      <c r="AM2884" t="s">
        <v>4715</v>
      </c>
      <c r="AN2884" t="s">
        <v>5940</v>
      </c>
      <c r="AO2884">
        <v>0</v>
      </c>
      <c r="AP2884">
        <v>3161809</v>
      </c>
      <c r="AQ2884" t="s">
        <v>4796</v>
      </c>
      <c r="AR2884">
        <v>1215</v>
      </c>
    </row>
    <row r="2885" spans="1:44" x14ac:dyDescent="0.25">
      <c r="A2885">
        <v>5002100</v>
      </c>
      <c r="B2885">
        <v>3</v>
      </c>
      <c r="C2885" t="s">
        <v>895</v>
      </c>
      <c r="D2885" t="s">
        <v>2806</v>
      </c>
      <c r="E2885">
        <v>700</v>
      </c>
      <c r="F2885">
        <v>19328</v>
      </c>
      <c r="G2885">
        <v>15600</v>
      </c>
      <c r="H2885" t="s">
        <v>5940</v>
      </c>
      <c r="I2885">
        <v>9256</v>
      </c>
      <c r="J2885">
        <v>81</v>
      </c>
      <c r="K2885">
        <v>1080</v>
      </c>
      <c r="L2885">
        <v>28500</v>
      </c>
      <c r="M2885">
        <v>48000</v>
      </c>
      <c r="N2885">
        <v>0</v>
      </c>
      <c r="O2885">
        <v>5916</v>
      </c>
      <c r="P2885">
        <v>27</v>
      </c>
      <c r="R2885">
        <v>5002100</v>
      </c>
      <c r="S2885">
        <v>700</v>
      </c>
      <c r="T2885">
        <v>19328</v>
      </c>
      <c r="U2885">
        <v>15600</v>
      </c>
      <c r="V2885" t="s">
        <v>5940</v>
      </c>
      <c r="W2885">
        <v>9256</v>
      </c>
      <c r="X2885">
        <v>81</v>
      </c>
      <c r="Z2885">
        <v>3154903</v>
      </c>
      <c r="AB2885" t="s">
        <v>5940</v>
      </c>
      <c r="AC2885">
        <v>3154903</v>
      </c>
      <c r="AD2885" t="s">
        <v>4716</v>
      </c>
      <c r="AE2885">
        <v>24</v>
      </c>
      <c r="AF2885">
        <v>3154903</v>
      </c>
      <c r="AG2885" t="s">
        <v>4716</v>
      </c>
      <c r="AH2885">
        <v>54793</v>
      </c>
      <c r="AI2885">
        <v>3154903</v>
      </c>
      <c r="AJ2885" t="s">
        <v>4716</v>
      </c>
      <c r="AK2885">
        <v>667</v>
      </c>
      <c r="AL2885">
        <v>3154903</v>
      </c>
      <c r="AM2885" t="s">
        <v>4716</v>
      </c>
      <c r="AN2885">
        <v>720</v>
      </c>
      <c r="AO2885">
        <v>0</v>
      </c>
      <c r="AP2885">
        <v>3161908</v>
      </c>
      <c r="AQ2885" t="s">
        <v>4797</v>
      </c>
      <c r="AR2885">
        <v>840</v>
      </c>
    </row>
    <row r="2886" spans="1:44" x14ac:dyDescent="0.25">
      <c r="A2886">
        <v>5002159</v>
      </c>
      <c r="B2886">
        <v>3</v>
      </c>
      <c r="C2886" t="s">
        <v>895</v>
      </c>
      <c r="D2886" t="s">
        <v>2807</v>
      </c>
      <c r="E2886">
        <v>450</v>
      </c>
      <c r="F2886" t="s">
        <v>5940</v>
      </c>
      <c r="G2886">
        <v>600</v>
      </c>
      <c r="H2886" t="s">
        <v>5940</v>
      </c>
      <c r="I2886">
        <v>7231</v>
      </c>
      <c r="J2886">
        <v>544</v>
      </c>
      <c r="K2886">
        <v>450</v>
      </c>
      <c r="L2886">
        <v>0</v>
      </c>
      <c r="M2886">
        <v>480</v>
      </c>
      <c r="N2886">
        <v>0</v>
      </c>
      <c r="O2886">
        <v>8970</v>
      </c>
      <c r="P2886">
        <v>330</v>
      </c>
      <c r="R2886">
        <v>5002159</v>
      </c>
      <c r="S2886">
        <v>450</v>
      </c>
      <c r="T2886" t="s">
        <v>5940</v>
      </c>
      <c r="U2886">
        <v>600</v>
      </c>
      <c r="V2886" t="s">
        <v>5940</v>
      </c>
      <c r="W2886">
        <v>7231</v>
      </c>
      <c r="X2886">
        <v>544</v>
      </c>
      <c r="Z2886">
        <v>3155009</v>
      </c>
      <c r="AB2886" t="s">
        <v>5940</v>
      </c>
      <c r="AC2886">
        <v>3155009</v>
      </c>
      <c r="AD2886" t="s">
        <v>4717</v>
      </c>
      <c r="AE2886">
        <v>20</v>
      </c>
      <c r="AF2886">
        <v>3155009</v>
      </c>
      <c r="AG2886" t="s">
        <v>4717</v>
      </c>
      <c r="AH2886">
        <v>1600</v>
      </c>
      <c r="AI2886">
        <v>3155009</v>
      </c>
      <c r="AJ2886" t="s">
        <v>4717</v>
      </c>
      <c r="AK2886">
        <v>8</v>
      </c>
      <c r="AL2886">
        <v>3155009</v>
      </c>
      <c r="AM2886" t="s">
        <v>4717</v>
      </c>
      <c r="AN2886" t="s">
        <v>5940</v>
      </c>
      <c r="AO2886">
        <v>0</v>
      </c>
      <c r="AP2886">
        <v>3162005</v>
      </c>
      <c r="AQ2886" t="s">
        <v>4798</v>
      </c>
      <c r="AR2886">
        <v>13440</v>
      </c>
    </row>
    <row r="2887" spans="1:44" x14ac:dyDescent="0.25">
      <c r="A2887">
        <v>5002209</v>
      </c>
      <c r="B2887">
        <v>3</v>
      </c>
      <c r="C2887" t="s">
        <v>895</v>
      </c>
      <c r="D2887" t="s">
        <v>2808</v>
      </c>
      <c r="E2887">
        <v>1800</v>
      </c>
      <c r="F2887">
        <v>25324</v>
      </c>
      <c r="G2887">
        <v>7600</v>
      </c>
      <c r="H2887">
        <v>1012</v>
      </c>
      <c r="I2887">
        <v>90</v>
      </c>
      <c r="J2887">
        <v>3</v>
      </c>
      <c r="K2887">
        <v>3150</v>
      </c>
      <c r="L2887">
        <v>38700</v>
      </c>
      <c r="M2887">
        <v>22920</v>
      </c>
      <c r="N2887">
        <v>0</v>
      </c>
      <c r="O2887">
        <v>0</v>
      </c>
      <c r="P2887">
        <v>276</v>
      </c>
      <c r="R2887">
        <v>5002209</v>
      </c>
      <c r="S2887">
        <v>1800</v>
      </c>
      <c r="T2887">
        <v>25324</v>
      </c>
      <c r="U2887">
        <v>7600</v>
      </c>
      <c r="V2887">
        <v>1012</v>
      </c>
      <c r="W2887">
        <v>90</v>
      </c>
      <c r="X2887">
        <v>3</v>
      </c>
      <c r="Z2887">
        <v>3155108</v>
      </c>
      <c r="AB2887" t="s">
        <v>5940</v>
      </c>
      <c r="AC2887">
        <v>3155108</v>
      </c>
      <c r="AD2887" t="s">
        <v>4718</v>
      </c>
      <c r="AE2887" t="s">
        <v>5940</v>
      </c>
      <c r="AF2887">
        <v>3155108</v>
      </c>
      <c r="AG2887" t="s">
        <v>4718</v>
      </c>
      <c r="AH2887">
        <v>3360</v>
      </c>
      <c r="AI2887">
        <v>3155108</v>
      </c>
      <c r="AJ2887" t="s">
        <v>4718</v>
      </c>
      <c r="AK2887">
        <v>37</v>
      </c>
      <c r="AL2887">
        <v>3155108</v>
      </c>
      <c r="AM2887" t="s">
        <v>4718</v>
      </c>
      <c r="AN2887" t="s">
        <v>5940</v>
      </c>
      <c r="AO2887">
        <v>0</v>
      </c>
      <c r="AP2887">
        <v>3162104</v>
      </c>
      <c r="AQ2887" t="s">
        <v>4799</v>
      </c>
      <c r="AR2887">
        <v>24630</v>
      </c>
    </row>
    <row r="2888" spans="1:44" x14ac:dyDescent="0.25">
      <c r="A2888">
        <v>5002308</v>
      </c>
      <c r="B2888">
        <v>3</v>
      </c>
      <c r="C2888" t="s">
        <v>895</v>
      </c>
      <c r="D2888" t="s">
        <v>2809</v>
      </c>
      <c r="E2888">
        <v>325236</v>
      </c>
      <c r="F2888">
        <v>473</v>
      </c>
      <c r="G2888">
        <v>38</v>
      </c>
      <c r="H2888">
        <v>10</v>
      </c>
      <c r="I2888" t="s">
        <v>5940</v>
      </c>
      <c r="J2888">
        <v>16</v>
      </c>
      <c r="K2888">
        <v>397995</v>
      </c>
      <c r="L2888">
        <v>0</v>
      </c>
      <c r="M2888">
        <v>150</v>
      </c>
      <c r="N2888">
        <v>0</v>
      </c>
      <c r="O2888">
        <v>0</v>
      </c>
      <c r="P2888">
        <v>13</v>
      </c>
      <c r="R2888">
        <v>5002308</v>
      </c>
      <c r="S2888">
        <v>325236</v>
      </c>
      <c r="T2888">
        <v>473</v>
      </c>
      <c r="U2888">
        <v>38</v>
      </c>
      <c r="V2888">
        <v>10</v>
      </c>
      <c r="W2888" t="s">
        <v>5940</v>
      </c>
      <c r="X2888">
        <v>16</v>
      </c>
      <c r="Z2888">
        <v>3155207</v>
      </c>
      <c r="AB2888" t="s">
        <v>5940</v>
      </c>
      <c r="AC2888">
        <v>3155207</v>
      </c>
      <c r="AD2888" t="s">
        <v>4719</v>
      </c>
      <c r="AE2888">
        <v>280</v>
      </c>
      <c r="AF2888">
        <v>3155207</v>
      </c>
      <c r="AG2888" t="s">
        <v>4719</v>
      </c>
      <c r="AH2888">
        <v>3200</v>
      </c>
      <c r="AI2888">
        <v>3155207</v>
      </c>
      <c r="AJ2888" t="s">
        <v>4719</v>
      </c>
      <c r="AK2888">
        <v>241</v>
      </c>
      <c r="AL2888">
        <v>3155207</v>
      </c>
      <c r="AM2888" t="s">
        <v>4719</v>
      </c>
      <c r="AN2888" t="s">
        <v>5940</v>
      </c>
      <c r="AO2888">
        <v>0</v>
      </c>
      <c r="AP2888">
        <v>3162203</v>
      </c>
      <c r="AQ2888" t="s">
        <v>4800</v>
      </c>
      <c r="AR2888">
        <v>30300</v>
      </c>
    </row>
    <row r="2889" spans="1:44" x14ac:dyDescent="0.25">
      <c r="A2889">
        <v>5002407</v>
      </c>
      <c r="B2889">
        <v>3</v>
      </c>
      <c r="C2889" t="s">
        <v>895</v>
      </c>
      <c r="D2889" t="s">
        <v>2810</v>
      </c>
      <c r="E2889" t="s">
        <v>5940</v>
      </c>
      <c r="F2889">
        <v>142129</v>
      </c>
      <c r="G2889">
        <v>56713</v>
      </c>
      <c r="H2889">
        <v>38</v>
      </c>
      <c r="I2889">
        <v>1782</v>
      </c>
      <c r="J2889">
        <v>3060</v>
      </c>
      <c r="K2889">
        <v>0</v>
      </c>
      <c r="L2889">
        <v>196080</v>
      </c>
      <c r="M2889">
        <v>177300</v>
      </c>
      <c r="N2889">
        <v>0</v>
      </c>
      <c r="O2889">
        <v>202</v>
      </c>
      <c r="P2889">
        <v>1269</v>
      </c>
      <c r="R2889">
        <v>5002407</v>
      </c>
      <c r="S2889" t="s">
        <v>5940</v>
      </c>
      <c r="T2889">
        <v>142129</v>
      </c>
      <c r="U2889">
        <v>56713</v>
      </c>
      <c r="V2889">
        <v>38</v>
      </c>
      <c r="W2889">
        <v>1782</v>
      </c>
      <c r="X2889">
        <v>3060</v>
      </c>
      <c r="Z2889">
        <v>3155306</v>
      </c>
      <c r="AB2889" t="s">
        <v>5940</v>
      </c>
      <c r="AC2889">
        <v>3155306</v>
      </c>
      <c r="AD2889" t="s">
        <v>4720</v>
      </c>
      <c r="AE2889" t="s">
        <v>5940</v>
      </c>
      <c r="AF2889">
        <v>3155306</v>
      </c>
      <c r="AG2889" t="s">
        <v>4720</v>
      </c>
      <c r="AH2889">
        <v>1600</v>
      </c>
      <c r="AI2889">
        <v>3155306</v>
      </c>
      <c r="AJ2889" t="s">
        <v>4720</v>
      </c>
      <c r="AK2889">
        <v>48</v>
      </c>
      <c r="AL2889">
        <v>3155306</v>
      </c>
      <c r="AM2889" t="s">
        <v>4720</v>
      </c>
      <c r="AN2889" t="s">
        <v>5940</v>
      </c>
      <c r="AO2889">
        <v>0</v>
      </c>
      <c r="AP2889">
        <v>3162252</v>
      </c>
      <c r="AQ2889" t="s">
        <v>4801</v>
      </c>
      <c r="AR2889">
        <v>3120</v>
      </c>
    </row>
    <row r="2890" spans="1:44" x14ac:dyDescent="0.25">
      <c r="A2890">
        <v>5002605</v>
      </c>
      <c r="B2890">
        <v>3</v>
      </c>
      <c r="C2890" t="s">
        <v>895</v>
      </c>
      <c r="D2890" t="s">
        <v>2811</v>
      </c>
      <c r="E2890" t="s">
        <v>5940</v>
      </c>
      <c r="F2890">
        <v>12600</v>
      </c>
      <c r="G2890">
        <v>2880</v>
      </c>
      <c r="H2890" t="s">
        <v>5940</v>
      </c>
      <c r="I2890">
        <v>216</v>
      </c>
      <c r="J2890" t="s">
        <v>5940</v>
      </c>
      <c r="K2890">
        <v>0</v>
      </c>
      <c r="L2890">
        <v>13500</v>
      </c>
      <c r="M2890">
        <v>5040</v>
      </c>
      <c r="N2890">
        <v>0</v>
      </c>
      <c r="O2890">
        <v>940</v>
      </c>
      <c r="P2890">
        <v>0</v>
      </c>
      <c r="R2890">
        <v>5002605</v>
      </c>
      <c r="S2890" t="s">
        <v>5940</v>
      </c>
      <c r="T2890">
        <v>12600</v>
      </c>
      <c r="U2890">
        <v>2880</v>
      </c>
      <c r="V2890" t="s">
        <v>5940</v>
      </c>
      <c r="W2890">
        <v>216</v>
      </c>
      <c r="X2890" t="s">
        <v>5940</v>
      </c>
      <c r="Z2890">
        <v>3155405</v>
      </c>
      <c r="AB2890" t="s">
        <v>5940</v>
      </c>
      <c r="AC2890">
        <v>3155405</v>
      </c>
      <c r="AD2890" t="s">
        <v>4721</v>
      </c>
      <c r="AE2890" t="s">
        <v>5940</v>
      </c>
      <c r="AF2890">
        <v>3155405</v>
      </c>
      <c r="AG2890" t="s">
        <v>4721</v>
      </c>
      <c r="AH2890">
        <v>1300</v>
      </c>
      <c r="AI2890">
        <v>3155405</v>
      </c>
      <c r="AJ2890" t="s">
        <v>4721</v>
      </c>
      <c r="AK2890">
        <v>54</v>
      </c>
      <c r="AL2890">
        <v>3155405</v>
      </c>
      <c r="AM2890" t="s">
        <v>4721</v>
      </c>
      <c r="AN2890" t="s">
        <v>5940</v>
      </c>
      <c r="AO2890">
        <v>0</v>
      </c>
      <c r="AP2890">
        <v>3162302</v>
      </c>
      <c r="AQ2890" t="s">
        <v>4802</v>
      </c>
      <c r="AR2890">
        <v>2327</v>
      </c>
    </row>
    <row r="2891" spans="1:44" x14ac:dyDescent="0.25">
      <c r="A2891">
        <v>5002704</v>
      </c>
      <c r="B2891">
        <v>3</v>
      </c>
      <c r="C2891" t="s">
        <v>895</v>
      </c>
      <c r="D2891" t="s">
        <v>2812</v>
      </c>
      <c r="E2891">
        <v>2400</v>
      </c>
      <c r="F2891">
        <v>29728</v>
      </c>
      <c r="G2891">
        <v>7990</v>
      </c>
      <c r="H2891" t="s">
        <v>5940</v>
      </c>
      <c r="I2891">
        <v>1635</v>
      </c>
      <c r="J2891">
        <v>300</v>
      </c>
      <c r="K2891">
        <v>3000</v>
      </c>
      <c r="L2891">
        <v>22446</v>
      </c>
      <c r="M2891">
        <v>25649</v>
      </c>
      <c r="N2891">
        <v>0</v>
      </c>
      <c r="O2891">
        <v>195</v>
      </c>
      <c r="P2891">
        <v>120</v>
      </c>
      <c r="R2891">
        <v>5002704</v>
      </c>
      <c r="S2891">
        <v>2400</v>
      </c>
      <c r="T2891">
        <v>29728</v>
      </c>
      <c r="U2891">
        <v>7990</v>
      </c>
      <c r="V2891" t="s">
        <v>5940</v>
      </c>
      <c r="W2891">
        <v>1635</v>
      </c>
      <c r="X2891">
        <v>300</v>
      </c>
      <c r="Z2891">
        <v>3155504</v>
      </c>
      <c r="AB2891" t="s">
        <v>5940</v>
      </c>
      <c r="AC2891">
        <v>3155504</v>
      </c>
      <c r="AD2891" t="s">
        <v>4722</v>
      </c>
      <c r="AE2891" t="s">
        <v>5940</v>
      </c>
      <c r="AF2891">
        <v>3155504</v>
      </c>
      <c r="AG2891" t="s">
        <v>4722</v>
      </c>
      <c r="AH2891">
        <v>2000</v>
      </c>
      <c r="AI2891">
        <v>3155504</v>
      </c>
      <c r="AJ2891" t="s">
        <v>4722</v>
      </c>
      <c r="AK2891">
        <v>1768</v>
      </c>
      <c r="AL2891">
        <v>3155504</v>
      </c>
      <c r="AM2891" t="s">
        <v>4722</v>
      </c>
      <c r="AN2891">
        <v>30800</v>
      </c>
      <c r="AO2891">
        <v>0</v>
      </c>
      <c r="AP2891">
        <v>3162401</v>
      </c>
      <c r="AQ2891" t="s">
        <v>4803</v>
      </c>
      <c r="AR2891">
        <v>6480</v>
      </c>
    </row>
    <row r="2892" spans="1:44" x14ac:dyDescent="0.25">
      <c r="A2892">
        <v>5002803</v>
      </c>
      <c r="B2892">
        <v>3</v>
      </c>
      <c r="C2892" t="s">
        <v>895</v>
      </c>
      <c r="D2892" t="s">
        <v>2813</v>
      </c>
      <c r="E2892" t="s">
        <v>5940</v>
      </c>
      <c r="F2892">
        <v>688</v>
      </c>
      <c r="G2892">
        <v>2340</v>
      </c>
      <c r="H2892" t="s">
        <v>5940</v>
      </c>
      <c r="I2892">
        <v>2879</v>
      </c>
      <c r="J2892">
        <v>9</v>
      </c>
      <c r="K2892">
        <v>0</v>
      </c>
      <c r="L2892">
        <v>0</v>
      </c>
      <c r="M2892">
        <v>360</v>
      </c>
      <c r="N2892">
        <v>0</v>
      </c>
      <c r="O2892">
        <v>0</v>
      </c>
      <c r="P2892">
        <v>22</v>
      </c>
      <c r="R2892">
        <v>5002803</v>
      </c>
      <c r="S2892" t="s">
        <v>5940</v>
      </c>
      <c r="T2892">
        <v>688</v>
      </c>
      <c r="U2892">
        <v>2340</v>
      </c>
      <c r="V2892" t="s">
        <v>5940</v>
      </c>
      <c r="W2892">
        <v>2879</v>
      </c>
      <c r="X2892">
        <v>9</v>
      </c>
      <c r="Z2892">
        <v>3155603</v>
      </c>
      <c r="AB2892" t="s">
        <v>5940</v>
      </c>
      <c r="AC2892">
        <v>3155603</v>
      </c>
      <c r="AD2892" t="s">
        <v>4723</v>
      </c>
      <c r="AE2892">
        <v>360</v>
      </c>
      <c r="AF2892">
        <v>3155603</v>
      </c>
      <c r="AG2892" t="s">
        <v>4723</v>
      </c>
      <c r="AH2892">
        <v>72000</v>
      </c>
      <c r="AI2892">
        <v>3155603</v>
      </c>
      <c r="AJ2892" t="s">
        <v>4723</v>
      </c>
      <c r="AK2892">
        <v>1293</v>
      </c>
      <c r="AL2892">
        <v>3155603</v>
      </c>
      <c r="AM2892" t="s">
        <v>4723</v>
      </c>
      <c r="AN2892" t="s">
        <v>5940</v>
      </c>
      <c r="AO2892">
        <v>0</v>
      </c>
      <c r="AP2892">
        <v>3162450</v>
      </c>
      <c r="AQ2892" t="s">
        <v>4804</v>
      </c>
      <c r="AR2892">
        <v>560</v>
      </c>
    </row>
    <row r="2893" spans="1:44" x14ac:dyDescent="0.25">
      <c r="A2893">
        <v>5002902</v>
      </c>
      <c r="B2893">
        <v>3</v>
      </c>
      <c r="C2893" t="s">
        <v>895</v>
      </c>
      <c r="D2893" t="s">
        <v>2814</v>
      </c>
      <c r="E2893" t="s">
        <v>5940</v>
      </c>
      <c r="F2893">
        <v>7680</v>
      </c>
      <c r="G2893">
        <v>15000</v>
      </c>
      <c r="H2893" t="s">
        <v>5940</v>
      </c>
      <c r="I2893" t="s">
        <v>5940</v>
      </c>
      <c r="J2893" t="s">
        <v>5940</v>
      </c>
      <c r="K2893">
        <v>0</v>
      </c>
      <c r="L2893">
        <v>14400</v>
      </c>
      <c r="M2893">
        <v>9120</v>
      </c>
      <c r="N2893">
        <v>2550</v>
      </c>
      <c r="O2893">
        <v>0</v>
      </c>
      <c r="P2893">
        <v>0</v>
      </c>
      <c r="R2893">
        <v>5002902</v>
      </c>
      <c r="S2893" t="s">
        <v>5940</v>
      </c>
      <c r="T2893">
        <v>7680</v>
      </c>
      <c r="U2893">
        <v>15000</v>
      </c>
      <c r="V2893" t="s">
        <v>5940</v>
      </c>
      <c r="W2893" t="s">
        <v>5940</v>
      </c>
      <c r="X2893" t="s">
        <v>5940</v>
      </c>
      <c r="Z2893">
        <v>3155702</v>
      </c>
      <c r="AB2893" t="s">
        <v>5940</v>
      </c>
      <c r="AC2893">
        <v>3155702</v>
      </c>
      <c r="AD2893" t="s">
        <v>4724</v>
      </c>
      <c r="AE2893">
        <v>29</v>
      </c>
      <c r="AF2893">
        <v>3155702</v>
      </c>
      <c r="AG2893" t="s">
        <v>4724</v>
      </c>
      <c r="AH2893">
        <v>4200</v>
      </c>
      <c r="AI2893">
        <v>3155702</v>
      </c>
      <c r="AJ2893" t="s">
        <v>4724</v>
      </c>
      <c r="AK2893">
        <v>106</v>
      </c>
      <c r="AL2893">
        <v>3155702</v>
      </c>
      <c r="AM2893" t="s">
        <v>4724</v>
      </c>
      <c r="AN2893" t="s">
        <v>5940</v>
      </c>
      <c r="AO2893">
        <v>0</v>
      </c>
      <c r="AP2893">
        <v>3162500</v>
      </c>
      <c r="AQ2893" t="s">
        <v>4805</v>
      </c>
      <c r="AR2893">
        <v>16000</v>
      </c>
    </row>
    <row r="2894" spans="1:44" x14ac:dyDescent="0.25">
      <c r="A2894">
        <v>5002951</v>
      </c>
      <c r="B2894">
        <v>3</v>
      </c>
      <c r="C2894" t="s">
        <v>895</v>
      </c>
      <c r="D2894" t="s">
        <v>2815</v>
      </c>
      <c r="E2894" t="s">
        <v>5940</v>
      </c>
      <c r="F2894">
        <v>264000</v>
      </c>
      <c r="G2894">
        <v>108240</v>
      </c>
      <c r="H2894">
        <v>49000</v>
      </c>
      <c r="I2894" t="s">
        <v>5940</v>
      </c>
      <c r="J2894">
        <v>792</v>
      </c>
      <c r="K2894">
        <v>0</v>
      </c>
      <c r="L2894">
        <v>225000</v>
      </c>
      <c r="M2894">
        <v>204000</v>
      </c>
      <c r="N2894">
        <v>58793</v>
      </c>
      <c r="O2894">
        <v>0</v>
      </c>
      <c r="P2894">
        <v>698</v>
      </c>
      <c r="R2894">
        <v>5002951</v>
      </c>
      <c r="S2894" t="s">
        <v>5940</v>
      </c>
      <c r="T2894">
        <v>264000</v>
      </c>
      <c r="U2894">
        <v>108240</v>
      </c>
      <c r="V2894">
        <v>49000</v>
      </c>
      <c r="W2894" t="s">
        <v>5940</v>
      </c>
      <c r="X2894">
        <v>792</v>
      </c>
      <c r="Z2894">
        <v>3155801</v>
      </c>
      <c r="AB2894" t="s">
        <v>5940</v>
      </c>
      <c r="AC2894">
        <v>3155801</v>
      </c>
      <c r="AD2894" t="s">
        <v>4725</v>
      </c>
      <c r="AE2894">
        <v>87</v>
      </c>
      <c r="AF2894">
        <v>3155801</v>
      </c>
      <c r="AG2894" t="s">
        <v>4725</v>
      </c>
      <c r="AH2894">
        <v>2920</v>
      </c>
      <c r="AI2894">
        <v>3155801</v>
      </c>
      <c r="AJ2894" t="s">
        <v>4725</v>
      </c>
      <c r="AK2894">
        <v>257</v>
      </c>
      <c r="AL2894">
        <v>3155801</v>
      </c>
      <c r="AM2894" t="s">
        <v>4725</v>
      </c>
      <c r="AN2894" t="s">
        <v>5940</v>
      </c>
      <c r="AO2894">
        <v>0</v>
      </c>
      <c r="AP2894">
        <v>3162559</v>
      </c>
      <c r="AQ2894" t="s">
        <v>4806</v>
      </c>
      <c r="AR2894">
        <v>1222</v>
      </c>
    </row>
    <row r="2895" spans="1:44" x14ac:dyDescent="0.25">
      <c r="A2895">
        <v>5003108</v>
      </c>
      <c r="B2895">
        <v>3</v>
      </c>
      <c r="C2895" t="s">
        <v>895</v>
      </c>
      <c r="D2895" t="s">
        <v>2816</v>
      </c>
      <c r="E2895">
        <v>700</v>
      </c>
      <c r="F2895" t="s">
        <v>5940</v>
      </c>
      <c r="G2895">
        <v>480</v>
      </c>
      <c r="H2895" t="s">
        <v>5940</v>
      </c>
      <c r="I2895">
        <v>18</v>
      </c>
      <c r="J2895">
        <v>12</v>
      </c>
      <c r="K2895">
        <v>700</v>
      </c>
      <c r="L2895">
        <v>0</v>
      </c>
      <c r="M2895">
        <v>132</v>
      </c>
      <c r="N2895">
        <v>0</v>
      </c>
      <c r="O2895">
        <v>41</v>
      </c>
      <c r="P2895">
        <v>0</v>
      </c>
      <c r="R2895">
        <v>5003108</v>
      </c>
      <c r="S2895">
        <v>700</v>
      </c>
      <c r="T2895" t="s">
        <v>5940</v>
      </c>
      <c r="U2895">
        <v>480</v>
      </c>
      <c r="V2895" t="s">
        <v>5940</v>
      </c>
      <c r="W2895">
        <v>18</v>
      </c>
      <c r="X2895">
        <v>12</v>
      </c>
      <c r="Z2895">
        <v>3155900</v>
      </c>
      <c r="AB2895" t="s">
        <v>5940</v>
      </c>
      <c r="AC2895">
        <v>3155900</v>
      </c>
      <c r="AD2895" t="s">
        <v>4726</v>
      </c>
      <c r="AE2895">
        <v>8</v>
      </c>
      <c r="AF2895">
        <v>3155900</v>
      </c>
      <c r="AG2895" t="s">
        <v>4726</v>
      </c>
      <c r="AH2895">
        <v>1050</v>
      </c>
      <c r="AI2895">
        <v>3155900</v>
      </c>
      <c r="AJ2895" t="s">
        <v>4726</v>
      </c>
      <c r="AK2895">
        <v>177</v>
      </c>
      <c r="AL2895">
        <v>3155900</v>
      </c>
      <c r="AM2895" t="s">
        <v>4726</v>
      </c>
      <c r="AN2895" t="s">
        <v>5940</v>
      </c>
      <c r="AO2895">
        <v>0</v>
      </c>
      <c r="AP2895">
        <v>3162575</v>
      </c>
      <c r="AQ2895" t="s">
        <v>4807</v>
      </c>
      <c r="AR2895">
        <v>420</v>
      </c>
    </row>
    <row r="2896" spans="1:44" x14ac:dyDescent="0.25">
      <c r="A2896">
        <v>5003157</v>
      </c>
      <c r="B2896">
        <v>3</v>
      </c>
      <c r="C2896" t="s">
        <v>895</v>
      </c>
      <c r="D2896" t="s">
        <v>429</v>
      </c>
      <c r="E2896" t="s">
        <v>5940</v>
      </c>
      <c r="F2896">
        <v>34800</v>
      </c>
      <c r="G2896">
        <v>18825</v>
      </c>
      <c r="H2896" t="s">
        <v>5940</v>
      </c>
      <c r="I2896">
        <v>45</v>
      </c>
      <c r="J2896">
        <v>74</v>
      </c>
      <c r="K2896">
        <v>60</v>
      </c>
      <c r="L2896">
        <v>45900</v>
      </c>
      <c r="M2896">
        <v>24900</v>
      </c>
      <c r="N2896">
        <v>18</v>
      </c>
      <c r="O2896">
        <v>30</v>
      </c>
      <c r="P2896">
        <v>45</v>
      </c>
      <c r="R2896">
        <v>5003157</v>
      </c>
      <c r="S2896" t="s">
        <v>5940</v>
      </c>
      <c r="T2896">
        <v>34800</v>
      </c>
      <c r="U2896">
        <v>18825</v>
      </c>
      <c r="V2896" t="s">
        <v>5940</v>
      </c>
      <c r="W2896">
        <v>45</v>
      </c>
      <c r="X2896">
        <v>74</v>
      </c>
      <c r="Z2896">
        <v>3156007</v>
      </c>
      <c r="AB2896" t="s">
        <v>5940</v>
      </c>
      <c r="AC2896">
        <v>3156007</v>
      </c>
      <c r="AD2896" t="s">
        <v>4727</v>
      </c>
      <c r="AE2896">
        <v>152</v>
      </c>
      <c r="AF2896">
        <v>3156007</v>
      </c>
      <c r="AG2896" t="s">
        <v>4727</v>
      </c>
      <c r="AH2896">
        <v>8000</v>
      </c>
      <c r="AI2896">
        <v>3156007</v>
      </c>
      <c r="AJ2896" t="s">
        <v>4727</v>
      </c>
      <c r="AK2896">
        <v>350</v>
      </c>
      <c r="AL2896">
        <v>3156007</v>
      </c>
      <c r="AM2896" t="s">
        <v>4727</v>
      </c>
      <c r="AN2896" t="s">
        <v>5940</v>
      </c>
      <c r="AO2896">
        <v>0</v>
      </c>
      <c r="AP2896">
        <v>3162609</v>
      </c>
      <c r="AQ2896" t="s">
        <v>4808</v>
      </c>
      <c r="AR2896">
        <v>1440</v>
      </c>
    </row>
    <row r="2897" spans="1:44" x14ac:dyDescent="0.25">
      <c r="A2897">
        <v>5003207</v>
      </c>
      <c r="B2897">
        <v>3</v>
      </c>
      <c r="C2897" t="s">
        <v>895</v>
      </c>
      <c r="D2897" t="s">
        <v>430</v>
      </c>
      <c r="E2897" t="s">
        <v>5940</v>
      </c>
      <c r="F2897" t="s">
        <v>5940</v>
      </c>
      <c r="G2897">
        <v>576</v>
      </c>
      <c r="H2897" t="s">
        <v>5940</v>
      </c>
      <c r="I2897" t="s">
        <v>5940</v>
      </c>
      <c r="J2897">
        <v>180</v>
      </c>
      <c r="K2897">
        <v>0</v>
      </c>
      <c r="L2897">
        <v>0</v>
      </c>
      <c r="M2897">
        <v>693</v>
      </c>
      <c r="N2897">
        <v>0</v>
      </c>
      <c r="O2897">
        <v>0</v>
      </c>
      <c r="P2897">
        <v>360</v>
      </c>
      <c r="R2897">
        <v>5003207</v>
      </c>
      <c r="S2897" t="s">
        <v>5940</v>
      </c>
      <c r="T2897" t="s">
        <v>5940</v>
      </c>
      <c r="U2897">
        <v>576</v>
      </c>
      <c r="V2897" t="s">
        <v>5940</v>
      </c>
      <c r="W2897" t="s">
        <v>5940</v>
      </c>
      <c r="X2897">
        <v>180</v>
      </c>
      <c r="Z2897">
        <v>3156106</v>
      </c>
      <c r="AB2897" t="s">
        <v>5940</v>
      </c>
      <c r="AC2897">
        <v>3156106</v>
      </c>
      <c r="AD2897" t="s">
        <v>4728</v>
      </c>
      <c r="AE2897">
        <v>20</v>
      </c>
      <c r="AF2897">
        <v>3156106</v>
      </c>
      <c r="AG2897" t="s">
        <v>4728</v>
      </c>
      <c r="AH2897">
        <v>5360</v>
      </c>
      <c r="AI2897">
        <v>3156106</v>
      </c>
      <c r="AJ2897" t="s">
        <v>4728</v>
      </c>
      <c r="AK2897">
        <v>51</v>
      </c>
      <c r="AL2897">
        <v>3156106</v>
      </c>
      <c r="AM2897" t="s">
        <v>4728</v>
      </c>
      <c r="AN2897">
        <v>260</v>
      </c>
      <c r="AO2897">
        <v>0</v>
      </c>
      <c r="AP2897">
        <v>3162658</v>
      </c>
      <c r="AQ2897" t="s">
        <v>4809</v>
      </c>
      <c r="AR2897">
        <v>1980</v>
      </c>
    </row>
    <row r="2898" spans="1:44" x14ac:dyDescent="0.25">
      <c r="A2898">
        <v>5003256</v>
      </c>
      <c r="B2898">
        <v>3</v>
      </c>
      <c r="C2898" t="s">
        <v>895</v>
      </c>
      <c r="D2898" t="s">
        <v>431</v>
      </c>
      <c r="E2898" t="s">
        <v>5940</v>
      </c>
      <c r="F2898">
        <v>188923</v>
      </c>
      <c r="G2898">
        <v>106920</v>
      </c>
      <c r="H2898">
        <v>79861</v>
      </c>
      <c r="I2898">
        <v>3000</v>
      </c>
      <c r="J2898">
        <v>7</v>
      </c>
      <c r="K2898">
        <v>0</v>
      </c>
      <c r="L2898">
        <v>216000</v>
      </c>
      <c r="M2898">
        <v>195600</v>
      </c>
      <c r="N2898">
        <v>89100</v>
      </c>
      <c r="O2898">
        <v>1200</v>
      </c>
      <c r="P2898">
        <v>0</v>
      </c>
      <c r="R2898">
        <v>5003256</v>
      </c>
      <c r="S2898" t="s">
        <v>5940</v>
      </c>
      <c r="T2898">
        <v>188923</v>
      </c>
      <c r="U2898">
        <v>106920</v>
      </c>
      <c r="V2898">
        <v>79861</v>
      </c>
      <c r="W2898">
        <v>3000</v>
      </c>
      <c r="X2898">
        <v>7</v>
      </c>
      <c r="Z2898">
        <v>3156205</v>
      </c>
      <c r="AB2898" t="s">
        <v>5940</v>
      </c>
      <c r="AC2898">
        <v>3156205</v>
      </c>
      <c r="AD2898" t="s">
        <v>4729</v>
      </c>
      <c r="AE2898">
        <v>64</v>
      </c>
      <c r="AF2898">
        <v>3156205</v>
      </c>
      <c r="AG2898" t="s">
        <v>4729</v>
      </c>
      <c r="AH2898">
        <v>960</v>
      </c>
      <c r="AI2898">
        <v>3156205</v>
      </c>
      <c r="AJ2898" t="s">
        <v>4729</v>
      </c>
      <c r="AK2898">
        <v>21</v>
      </c>
      <c r="AL2898">
        <v>3156205</v>
      </c>
      <c r="AM2898" t="s">
        <v>4729</v>
      </c>
      <c r="AN2898" t="s">
        <v>5940</v>
      </c>
      <c r="AO2898">
        <v>0</v>
      </c>
      <c r="AP2898">
        <v>3162708</v>
      </c>
      <c r="AQ2898" t="s">
        <v>4810</v>
      </c>
      <c r="AR2898">
        <v>1260</v>
      </c>
    </row>
    <row r="2899" spans="1:44" x14ac:dyDescent="0.25">
      <c r="A2899">
        <v>5003306</v>
      </c>
      <c r="B2899">
        <v>3</v>
      </c>
      <c r="C2899" t="s">
        <v>895</v>
      </c>
      <c r="D2899" t="s">
        <v>432</v>
      </c>
      <c r="E2899" t="s">
        <v>5940</v>
      </c>
      <c r="F2899">
        <v>17597</v>
      </c>
      <c r="G2899">
        <v>2520</v>
      </c>
      <c r="H2899" t="s">
        <v>5940</v>
      </c>
      <c r="I2899">
        <v>240</v>
      </c>
      <c r="J2899">
        <v>4</v>
      </c>
      <c r="K2899">
        <v>0</v>
      </c>
      <c r="L2899">
        <v>32054</v>
      </c>
      <c r="M2899">
        <v>22695</v>
      </c>
      <c r="N2899">
        <v>0</v>
      </c>
      <c r="O2899">
        <v>180</v>
      </c>
      <c r="P2899">
        <v>6</v>
      </c>
      <c r="R2899">
        <v>5003306</v>
      </c>
      <c r="S2899" t="s">
        <v>5940</v>
      </c>
      <c r="T2899">
        <v>17597</v>
      </c>
      <c r="U2899">
        <v>2520</v>
      </c>
      <c r="V2899" t="s">
        <v>5940</v>
      </c>
      <c r="W2899">
        <v>240</v>
      </c>
      <c r="X2899">
        <v>4</v>
      </c>
      <c r="Z2899">
        <v>3156304</v>
      </c>
      <c r="AB2899" t="s">
        <v>5940</v>
      </c>
      <c r="AC2899">
        <v>3156304</v>
      </c>
      <c r="AD2899" t="s">
        <v>4730</v>
      </c>
      <c r="AE2899" t="s">
        <v>5940</v>
      </c>
      <c r="AF2899">
        <v>3156304</v>
      </c>
      <c r="AG2899" t="s">
        <v>4730</v>
      </c>
      <c r="AH2899" t="s">
        <v>5940</v>
      </c>
      <c r="AI2899">
        <v>3156304</v>
      </c>
      <c r="AJ2899" t="s">
        <v>4730</v>
      </c>
      <c r="AK2899">
        <v>88</v>
      </c>
      <c r="AL2899">
        <v>3156304</v>
      </c>
      <c r="AM2899" t="s">
        <v>4730</v>
      </c>
      <c r="AN2899" t="s">
        <v>5940</v>
      </c>
      <c r="AO2899">
        <v>0</v>
      </c>
      <c r="AP2899">
        <v>3162807</v>
      </c>
      <c r="AQ2899" t="s">
        <v>4811</v>
      </c>
      <c r="AR2899">
        <v>8100</v>
      </c>
    </row>
    <row r="2900" spans="1:44" x14ac:dyDescent="0.25">
      <c r="A2900">
        <v>5003454</v>
      </c>
      <c r="B2900">
        <v>3</v>
      </c>
      <c r="C2900" t="s">
        <v>895</v>
      </c>
      <c r="D2900" t="s">
        <v>433</v>
      </c>
      <c r="E2900" t="s">
        <v>5940</v>
      </c>
      <c r="F2900">
        <v>11440</v>
      </c>
      <c r="G2900">
        <v>4000</v>
      </c>
      <c r="H2900">
        <v>385</v>
      </c>
      <c r="I2900">
        <v>3840</v>
      </c>
      <c r="J2900">
        <v>300</v>
      </c>
      <c r="K2900">
        <v>68900</v>
      </c>
      <c r="L2900">
        <v>13500</v>
      </c>
      <c r="M2900">
        <v>24300</v>
      </c>
      <c r="N2900">
        <v>0</v>
      </c>
      <c r="O2900">
        <v>7500</v>
      </c>
      <c r="P2900">
        <v>200</v>
      </c>
      <c r="R2900">
        <v>5003454</v>
      </c>
      <c r="S2900" t="s">
        <v>5940</v>
      </c>
      <c r="T2900">
        <v>11440</v>
      </c>
      <c r="U2900">
        <v>4000</v>
      </c>
      <c r="V2900">
        <v>385</v>
      </c>
      <c r="W2900">
        <v>3840</v>
      </c>
      <c r="X2900">
        <v>300</v>
      </c>
      <c r="Z2900">
        <v>3156403</v>
      </c>
      <c r="AB2900">
        <v>1830</v>
      </c>
      <c r="AC2900">
        <v>3156403</v>
      </c>
      <c r="AD2900" t="s">
        <v>4731</v>
      </c>
      <c r="AE2900">
        <v>100</v>
      </c>
      <c r="AF2900">
        <v>3156403</v>
      </c>
      <c r="AG2900" t="s">
        <v>4731</v>
      </c>
      <c r="AH2900" t="s">
        <v>5940</v>
      </c>
      <c r="AI2900">
        <v>3156403</v>
      </c>
      <c r="AJ2900" t="s">
        <v>4731</v>
      </c>
      <c r="AK2900">
        <v>2040</v>
      </c>
      <c r="AL2900">
        <v>3156403</v>
      </c>
      <c r="AM2900" t="s">
        <v>4731</v>
      </c>
      <c r="AN2900">
        <v>29700</v>
      </c>
      <c r="AO2900">
        <v>0</v>
      </c>
      <c r="AP2900">
        <v>3162906</v>
      </c>
      <c r="AQ2900" t="s">
        <v>4812</v>
      </c>
      <c r="AR2900">
        <v>966</v>
      </c>
    </row>
    <row r="2901" spans="1:44" x14ac:dyDescent="0.25">
      <c r="A2901">
        <v>5003488</v>
      </c>
      <c r="B2901">
        <v>3</v>
      </c>
      <c r="C2901" t="s">
        <v>895</v>
      </c>
      <c r="D2901" t="s">
        <v>434</v>
      </c>
      <c r="E2901">
        <v>44964</v>
      </c>
      <c r="F2901">
        <v>1200</v>
      </c>
      <c r="G2901">
        <v>486</v>
      </c>
      <c r="H2901">
        <v>423</v>
      </c>
      <c r="I2901">
        <v>4</v>
      </c>
      <c r="J2901">
        <v>120</v>
      </c>
      <c r="K2901">
        <v>67795</v>
      </c>
      <c r="L2901">
        <v>120</v>
      </c>
      <c r="M2901">
        <v>747</v>
      </c>
      <c r="N2901">
        <v>0</v>
      </c>
      <c r="O2901">
        <v>0</v>
      </c>
      <c r="P2901">
        <v>54</v>
      </c>
      <c r="R2901">
        <v>5003488</v>
      </c>
      <c r="S2901">
        <v>44964</v>
      </c>
      <c r="T2901">
        <v>1200</v>
      </c>
      <c r="U2901">
        <v>486</v>
      </c>
      <c r="V2901">
        <v>423</v>
      </c>
      <c r="W2901">
        <v>4</v>
      </c>
      <c r="X2901">
        <v>120</v>
      </c>
      <c r="Z2901">
        <v>3156452</v>
      </c>
      <c r="AB2901" t="s">
        <v>5940</v>
      </c>
      <c r="AC2901">
        <v>3156452</v>
      </c>
      <c r="AD2901" t="s">
        <v>4732</v>
      </c>
      <c r="AE2901">
        <v>90</v>
      </c>
      <c r="AF2901">
        <v>3156452</v>
      </c>
      <c r="AG2901" t="s">
        <v>4732</v>
      </c>
      <c r="AH2901">
        <v>2700</v>
      </c>
      <c r="AI2901">
        <v>3156452</v>
      </c>
      <c r="AJ2901" t="s">
        <v>4732</v>
      </c>
      <c r="AK2901">
        <v>316</v>
      </c>
      <c r="AL2901">
        <v>3156452</v>
      </c>
      <c r="AM2901" t="s">
        <v>4732</v>
      </c>
      <c r="AN2901" t="s">
        <v>5940</v>
      </c>
      <c r="AO2901">
        <v>0</v>
      </c>
      <c r="AP2901">
        <v>3162922</v>
      </c>
      <c r="AQ2901" t="s">
        <v>4813</v>
      </c>
      <c r="AR2901">
        <v>75</v>
      </c>
    </row>
    <row r="2902" spans="1:44" x14ac:dyDescent="0.25">
      <c r="A2902">
        <v>5003504</v>
      </c>
      <c r="B2902">
        <v>3</v>
      </c>
      <c r="C2902" t="s">
        <v>895</v>
      </c>
      <c r="D2902" t="s">
        <v>435</v>
      </c>
      <c r="E2902" t="s">
        <v>5940</v>
      </c>
      <c r="F2902">
        <v>15770</v>
      </c>
      <c r="G2902">
        <v>12500</v>
      </c>
      <c r="H2902" t="s">
        <v>5940</v>
      </c>
      <c r="I2902">
        <v>4828</v>
      </c>
      <c r="J2902">
        <v>48</v>
      </c>
      <c r="K2902">
        <v>0</v>
      </c>
      <c r="L2902">
        <v>29580</v>
      </c>
      <c r="M2902">
        <v>27400</v>
      </c>
      <c r="N2902">
        <v>0</v>
      </c>
      <c r="O2902">
        <v>7200</v>
      </c>
      <c r="P2902">
        <v>180</v>
      </c>
      <c r="R2902">
        <v>5003504</v>
      </c>
      <c r="S2902" t="s">
        <v>5940</v>
      </c>
      <c r="T2902">
        <v>15770</v>
      </c>
      <c r="U2902">
        <v>12500</v>
      </c>
      <c r="V2902" t="s">
        <v>5940</v>
      </c>
      <c r="W2902">
        <v>4828</v>
      </c>
      <c r="X2902">
        <v>48</v>
      </c>
      <c r="Z2902">
        <v>3156502</v>
      </c>
      <c r="AB2902" t="s">
        <v>5940</v>
      </c>
      <c r="AC2902">
        <v>3156502</v>
      </c>
      <c r="AD2902" t="s">
        <v>4733</v>
      </c>
      <c r="AE2902">
        <v>35</v>
      </c>
      <c r="AF2902">
        <v>3156502</v>
      </c>
      <c r="AG2902" t="s">
        <v>4733</v>
      </c>
      <c r="AH2902">
        <v>4000</v>
      </c>
      <c r="AI2902">
        <v>3156502</v>
      </c>
      <c r="AJ2902" t="s">
        <v>4733</v>
      </c>
      <c r="AK2902">
        <v>195</v>
      </c>
      <c r="AL2902">
        <v>3156502</v>
      </c>
      <c r="AM2902" t="s">
        <v>4733</v>
      </c>
      <c r="AN2902" t="s">
        <v>5940</v>
      </c>
      <c r="AO2902">
        <v>0</v>
      </c>
      <c r="AP2902">
        <v>3162948</v>
      </c>
      <c r="AQ2902" t="s">
        <v>4814</v>
      </c>
      <c r="AR2902">
        <v>19335</v>
      </c>
    </row>
    <row r="2903" spans="1:44" x14ac:dyDescent="0.25">
      <c r="A2903">
        <v>5003702</v>
      </c>
      <c r="B2903">
        <v>3</v>
      </c>
      <c r="C2903" t="s">
        <v>895</v>
      </c>
      <c r="D2903" t="s">
        <v>436</v>
      </c>
      <c r="E2903" t="s">
        <v>5940</v>
      </c>
      <c r="F2903">
        <v>291600</v>
      </c>
      <c r="G2903">
        <v>86100</v>
      </c>
      <c r="H2903">
        <v>6</v>
      </c>
      <c r="I2903">
        <v>15175</v>
      </c>
      <c r="J2903">
        <v>300</v>
      </c>
      <c r="K2903">
        <v>410400</v>
      </c>
      <c r="L2903">
        <v>418500</v>
      </c>
      <c r="M2903">
        <v>319500</v>
      </c>
      <c r="N2903">
        <v>0</v>
      </c>
      <c r="O2903">
        <v>13440</v>
      </c>
      <c r="P2903">
        <v>420</v>
      </c>
      <c r="R2903">
        <v>5003702</v>
      </c>
      <c r="S2903" t="s">
        <v>5940</v>
      </c>
      <c r="T2903">
        <v>291600</v>
      </c>
      <c r="U2903">
        <v>86100</v>
      </c>
      <c r="V2903">
        <v>6</v>
      </c>
      <c r="W2903">
        <v>15175</v>
      </c>
      <c r="X2903">
        <v>300</v>
      </c>
      <c r="Z2903">
        <v>3156601</v>
      </c>
      <c r="AB2903" t="s">
        <v>5940</v>
      </c>
      <c r="AC2903">
        <v>3156601</v>
      </c>
      <c r="AD2903" t="s">
        <v>4734</v>
      </c>
      <c r="AE2903" t="s">
        <v>5940</v>
      </c>
      <c r="AF2903">
        <v>3156601</v>
      </c>
      <c r="AG2903" t="s">
        <v>4734</v>
      </c>
      <c r="AH2903">
        <v>4125</v>
      </c>
      <c r="AI2903">
        <v>3156601</v>
      </c>
      <c r="AJ2903" t="s">
        <v>4734</v>
      </c>
      <c r="AK2903">
        <v>72</v>
      </c>
      <c r="AL2903">
        <v>3156601</v>
      </c>
      <c r="AM2903" t="s">
        <v>4734</v>
      </c>
      <c r="AN2903" t="s">
        <v>5940</v>
      </c>
      <c r="AO2903">
        <v>0</v>
      </c>
      <c r="AP2903">
        <v>3162955</v>
      </c>
      <c r="AQ2903" t="s">
        <v>4815</v>
      </c>
      <c r="AR2903">
        <v>135</v>
      </c>
    </row>
    <row r="2904" spans="1:44" x14ac:dyDescent="0.25">
      <c r="A2904">
        <v>5003751</v>
      </c>
      <c r="B2904">
        <v>3</v>
      </c>
      <c r="C2904" t="s">
        <v>895</v>
      </c>
      <c r="D2904" t="s">
        <v>437</v>
      </c>
      <c r="E2904" t="s">
        <v>5940</v>
      </c>
      <c r="F2904">
        <v>26780</v>
      </c>
      <c r="G2904">
        <v>13390</v>
      </c>
      <c r="H2904">
        <v>74</v>
      </c>
      <c r="I2904" t="s">
        <v>5940</v>
      </c>
      <c r="J2904">
        <v>836</v>
      </c>
      <c r="K2904">
        <v>103816</v>
      </c>
      <c r="L2904">
        <v>21198</v>
      </c>
      <c r="M2904">
        <v>22810</v>
      </c>
      <c r="N2904">
        <v>51</v>
      </c>
      <c r="O2904">
        <v>15</v>
      </c>
      <c r="P2904">
        <v>127</v>
      </c>
      <c r="R2904">
        <v>5003751</v>
      </c>
      <c r="S2904" t="s">
        <v>5940</v>
      </c>
      <c r="T2904">
        <v>26780</v>
      </c>
      <c r="U2904">
        <v>13390</v>
      </c>
      <c r="V2904">
        <v>74</v>
      </c>
      <c r="W2904" t="s">
        <v>5940</v>
      </c>
      <c r="X2904">
        <v>836</v>
      </c>
      <c r="Z2904">
        <v>3156700</v>
      </c>
      <c r="AB2904" t="s">
        <v>5940</v>
      </c>
      <c r="AC2904">
        <v>3156700</v>
      </c>
      <c r="AD2904" t="s">
        <v>4735</v>
      </c>
      <c r="AE2904" t="s">
        <v>5940</v>
      </c>
      <c r="AF2904">
        <v>3156700</v>
      </c>
      <c r="AG2904" t="s">
        <v>4735</v>
      </c>
      <c r="AH2904" t="s">
        <v>5940</v>
      </c>
      <c r="AI2904">
        <v>3156700</v>
      </c>
      <c r="AJ2904" t="s">
        <v>4735</v>
      </c>
      <c r="AK2904" t="s">
        <v>5940</v>
      </c>
      <c r="AL2904">
        <v>3156700</v>
      </c>
      <c r="AM2904" t="s">
        <v>4735</v>
      </c>
      <c r="AN2904" t="s">
        <v>5940</v>
      </c>
      <c r="AO2904">
        <v>0</v>
      </c>
      <c r="AP2904">
        <v>3163003</v>
      </c>
      <c r="AQ2904" t="s">
        <v>4816</v>
      </c>
      <c r="AR2904">
        <v>180</v>
      </c>
    </row>
    <row r="2905" spans="1:44" x14ac:dyDescent="0.25">
      <c r="A2905">
        <v>5003801</v>
      </c>
      <c r="B2905">
        <v>3</v>
      </c>
      <c r="C2905" t="s">
        <v>895</v>
      </c>
      <c r="D2905" t="s">
        <v>438</v>
      </c>
      <c r="E2905" t="s">
        <v>5940</v>
      </c>
      <c r="F2905">
        <v>17550</v>
      </c>
      <c r="G2905">
        <v>7000</v>
      </c>
      <c r="H2905">
        <v>372</v>
      </c>
      <c r="I2905">
        <v>3276</v>
      </c>
      <c r="J2905">
        <v>296</v>
      </c>
      <c r="K2905">
        <v>0</v>
      </c>
      <c r="L2905">
        <v>22320</v>
      </c>
      <c r="M2905">
        <v>16800</v>
      </c>
      <c r="N2905">
        <v>0</v>
      </c>
      <c r="O2905">
        <v>3080</v>
      </c>
      <c r="P2905">
        <v>113</v>
      </c>
      <c r="R2905">
        <v>5003801</v>
      </c>
      <c r="S2905" t="s">
        <v>5940</v>
      </c>
      <c r="T2905">
        <v>17550</v>
      </c>
      <c r="U2905">
        <v>7000</v>
      </c>
      <c r="V2905">
        <v>372</v>
      </c>
      <c r="W2905">
        <v>3276</v>
      </c>
      <c r="X2905">
        <v>296</v>
      </c>
      <c r="Z2905">
        <v>3156809</v>
      </c>
      <c r="AB2905" t="s">
        <v>5940</v>
      </c>
      <c r="AC2905">
        <v>3156809</v>
      </c>
      <c r="AD2905" t="s">
        <v>4736</v>
      </c>
      <c r="AE2905">
        <v>3</v>
      </c>
      <c r="AF2905">
        <v>3156809</v>
      </c>
      <c r="AG2905" t="s">
        <v>4736</v>
      </c>
      <c r="AH2905">
        <v>10000</v>
      </c>
      <c r="AI2905">
        <v>3156809</v>
      </c>
      <c r="AJ2905" t="s">
        <v>4736</v>
      </c>
      <c r="AK2905">
        <v>360</v>
      </c>
      <c r="AL2905">
        <v>3156809</v>
      </c>
      <c r="AM2905" t="s">
        <v>4736</v>
      </c>
      <c r="AN2905" t="s">
        <v>5940</v>
      </c>
      <c r="AO2905">
        <v>0</v>
      </c>
      <c r="AP2905">
        <v>3163102</v>
      </c>
      <c r="AQ2905" t="s">
        <v>4817</v>
      </c>
      <c r="AR2905">
        <v>2142</v>
      </c>
    </row>
    <row r="2906" spans="1:44" x14ac:dyDescent="0.25">
      <c r="A2906">
        <v>5003900</v>
      </c>
      <c r="B2906">
        <v>3</v>
      </c>
      <c r="C2906" t="s">
        <v>895</v>
      </c>
      <c r="D2906" t="s">
        <v>439</v>
      </c>
      <c r="E2906" t="s">
        <v>5940</v>
      </c>
      <c r="F2906">
        <v>3696</v>
      </c>
      <c r="G2906" t="s">
        <v>5940</v>
      </c>
      <c r="H2906" t="s">
        <v>5940</v>
      </c>
      <c r="I2906" t="s">
        <v>5940</v>
      </c>
      <c r="J2906" t="s">
        <v>5940</v>
      </c>
      <c r="K2906">
        <v>0</v>
      </c>
      <c r="L2906">
        <v>4500</v>
      </c>
      <c r="M2906">
        <v>0</v>
      </c>
      <c r="N2906">
        <v>0</v>
      </c>
      <c r="O2906">
        <v>0</v>
      </c>
      <c r="P2906">
        <v>0</v>
      </c>
      <c r="R2906">
        <v>5003900</v>
      </c>
      <c r="S2906" t="s">
        <v>5940</v>
      </c>
      <c r="T2906">
        <v>3696</v>
      </c>
      <c r="U2906" t="s">
        <v>5940</v>
      </c>
      <c r="V2906" t="s">
        <v>5940</v>
      </c>
      <c r="W2906" t="s">
        <v>5940</v>
      </c>
      <c r="X2906" t="s">
        <v>5940</v>
      </c>
      <c r="Z2906">
        <v>3156908</v>
      </c>
      <c r="AB2906">
        <v>750</v>
      </c>
      <c r="AC2906">
        <v>3156908</v>
      </c>
      <c r="AD2906" t="s">
        <v>4737</v>
      </c>
      <c r="AE2906">
        <v>1980</v>
      </c>
      <c r="AF2906">
        <v>3156908</v>
      </c>
      <c r="AG2906" t="s">
        <v>4737</v>
      </c>
      <c r="AH2906">
        <v>20000</v>
      </c>
      <c r="AI2906">
        <v>3156908</v>
      </c>
      <c r="AJ2906" t="s">
        <v>4737</v>
      </c>
      <c r="AK2906">
        <v>1854</v>
      </c>
      <c r="AL2906">
        <v>3156908</v>
      </c>
      <c r="AM2906" t="s">
        <v>4737</v>
      </c>
      <c r="AN2906">
        <v>87500</v>
      </c>
      <c r="AO2906">
        <v>0</v>
      </c>
      <c r="AP2906">
        <v>3163201</v>
      </c>
      <c r="AQ2906" t="s">
        <v>4818</v>
      </c>
      <c r="AR2906">
        <v>132</v>
      </c>
    </row>
    <row r="2907" spans="1:44" x14ac:dyDescent="0.25">
      <c r="A2907">
        <v>5004007</v>
      </c>
      <c r="B2907">
        <v>3</v>
      </c>
      <c r="C2907" t="s">
        <v>895</v>
      </c>
      <c r="D2907" t="s">
        <v>440</v>
      </c>
      <c r="E2907" t="s">
        <v>5940</v>
      </c>
      <c r="F2907">
        <v>5160</v>
      </c>
      <c r="G2907">
        <v>1020</v>
      </c>
      <c r="H2907">
        <v>35</v>
      </c>
      <c r="I2907" t="s">
        <v>5940</v>
      </c>
      <c r="J2907">
        <v>45</v>
      </c>
      <c r="K2907">
        <v>0</v>
      </c>
      <c r="L2907">
        <v>2500</v>
      </c>
      <c r="M2907">
        <v>2100</v>
      </c>
      <c r="N2907">
        <v>0</v>
      </c>
      <c r="O2907">
        <v>0</v>
      </c>
      <c r="P2907">
        <v>114</v>
      </c>
      <c r="R2907">
        <v>5004007</v>
      </c>
      <c r="S2907" t="s">
        <v>5940</v>
      </c>
      <c r="T2907">
        <v>5160</v>
      </c>
      <c r="U2907">
        <v>1020</v>
      </c>
      <c r="V2907">
        <v>35</v>
      </c>
      <c r="W2907" t="s">
        <v>5940</v>
      </c>
      <c r="X2907">
        <v>45</v>
      </c>
      <c r="Z2907">
        <v>3157005</v>
      </c>
      <c r="AB2907" t="s">
        <v>5940</v>
      </c>
      <c r="AC2907">
        <v>3157005</v>
      </c>
      <c r="AD2907" t="s">
        <v>4738</v>
      </c>
      <c r="AE2907">
        <v>200</v>
      </c>
      <c r="AF2907">
        <v>3157005</v>
      </c>
      <c r="AG2907" t="s">
        <v>4738</v>
      </c>
      <c r="AH2907">
        <v>57000</v>
      </c>
      <c r="AI2907">
        <v>3157005</v>
      </c>
      <c r="AJ2907" t="s">
        <v>4738</v>
      </c>
      <c r="AK2907">
        <v>480</v>
      </c>
      <c r="AL2907">
        <v>3157005</v>
      </c>
      <c r="AM2907" t="s">
        <v>4738</v>
      </c>
      <c r="AN2907" t="s">
        <v>5940</v>
      </c>
      <c r="AO2907">
        <v>0</v>
      </c>
      <c r="AP2907">
        <v>3163300</v>
      </c>
      <c r="AQ2907" t="s">
        <v>4819</v>
      </c>
      <c r="AR2907">
        <v>300</v>
      </c>
    </row>
    <row r="2908" spans="1:44" x14ac:dyDescent="0.25">
      <c r="A2908">
        <v>5004106</v>
      </c>
      <c r="B2908">
        <v>3</v>
      </c>
      <c r="C2908" t="s">
        <v>895</v>
      </c>
      <c r="D2908" t="s">
        <v>441</v>
      </c>
      <c r="E2908">
        <v>800</v>
      </c>
      <c r="F2908">
        <v>924</v>
      </c>
      <c r="G2908">
        <v>1500</v>
      </c>
      <c r="H2908">
        <v>240</v>
      </c>
      <c r="I2908">
        <v>4361</v>
      </c>
      <c r="J2908">
        <v>144</v>
      </c>
      <c r="K2908">
        <v>800</v>
      </c>
      <c r="L2908">
        <v>945</v>
      </c>
      <c r="M2908">
        <v>900</v>
      </c>
      <c r="N2908">
        <v>0</v>
      </c>
      <c r="O2908">
        <v>1980</v>
      </c>
      <c r="P2908">
        <v>120</v>
      </c>
      <c r="R2908">
        <v>5004106</v>
      </c>
      <c r="S2908">
        <v>800</v>
      </c>
      <c r="T2908">
        <v>924</v>
      </c>
      <c r="U2908">
        <v>1500</v>
      </c>
      <c r="V2908">
        <v>240</v>
      </c>
      <c r="W2908">
        <v>4361</v>
      </c>
      <c r="X2908">
        <v>144</v>
      </c>
      <c r="Z2908">
        <v>3157104</v>
      </c>
      <c r="AB2908" t="s">
        <v>5940</v>
      </c>
      <c r="AC2908">
        <v>3157104</v>
      </c>
      <c r="AD2908" t="s">
        <v>4739</v>
      </c>
      <c r="AE2908" t="s">
        <v>5940</v>
      </c>
      <c r="AF2908">
        <v>3157104</v>
      </c>
      <c r="AG2908" t="s">
        <v>4739</v>
      </c>
      <c r="AH2908" t="s">
        <v>5940</v>
      </c>
      <c r="AI2908">
        <v>3157104</v>
      </c>
      <c r="AJ2908" t="s">
        <v>4739</v>
      </c>
      <c r="AK2908">
        <v>7</v>
      </c>
      <c r="AL2908">
        <v>3157104</v>
      </c>
      <c r="AM2908" t="s">
        <v>4739</v>
      </c>
      <c r="AN2908" t="s">
        <v>5940</v>
      </c>
      <c r="AO2908">
        <v>0</v>
      </c>
      <c r="AP2908">
        <v>3163409</v>
      </c>
      <c r="AQ2908" t="s">
        <v>4820</v>
      </c>
      <c r="AR2908">
        <v>1008</v>
      </c>
    </row>
    <row r="2909" spans="1:44" x14ac:dyDescent="0.25">
      <c r="A2909">
        <v>5004304</v>
      </c>
      <c r="B2909">
        <v>3</v>
      </c>
      <c r="C2909" t="s">
        <v>895</v>
      </c>
      <c r="D2909" t="s">
        <v>442</v>
      </c>
      <c r="E2909">
        <v>176000</v>
      </c>
      <c r="F2909">
        <v>40755</v>
      </c>
      <c r="G2909">
        <v>6417</v>
      </c>
      <c r="H2909">
        <v>622</v>
      </c>
      <c r="I2909">
        <v>24</v>
      </c>
      <c r="J2909">
        <v>395</v>
      </c>
      <c r="K2909">
        <v>572700</v>
      </c>
      <c r="L2909">
        <v>27200</v>
      </c>
      <c r="M2909">
        <v>24000</v>
      </c>
      <c r="N2909">
        <v>13</v>
      </c>
      <c r="O2909">
        <v>0</v>
      </c>
      <c r="P2909">
        <v>0</v>
      </c>
      <c r="R2909">
        <v>5004304</v>
      </c>
      <c r="S2909">
        <v>176000</v>
      </c>
      <c r="T2909">
        <v>40755</v>
      </c>
      <c r="U2909">
        <v>6417</v>
      </c>
      <c r="V2909">
        <v>622</v>
      </c>
      <c r="W2909">
        <v>24</v>
      </c>
      <c r="X2909">
        <v>395</v>
      </c>
      <c r="Z2909">
        <v>3157203</v>
      </c>
      <c r="AB2909" t="s">
        <v>5940</v>
      </c>
      <c r="AC2909">
        <v>3157203</v>
      </c>
      <c r="AD2909" t="s">
        <v>4740</v>
      </c>
      <c r="AE2909" t="s">
        <v>5940</v>
      </c>
      <c r="AF2909">
        <v>3157203</v>
      </c>
      <c r="AG2909" t="s">
        <v>4740</v>
      </c>
      <c r="AH2909">
        <v>6040</v>
      </c>
      <c r="AI2909">
        <v>3157203</v>
      </c>
      <c r="AJ2909" t="s">
        <v>4740</v>
      </c>
      <c r="AK2909">
        <v>39</v>
      </c>
      <c r="AL2909">
        <v>3157203</v>
      </c>
      <c r="AM2909" t="s">
        <v>4740</v>
      </c>
      <c r="AN2909" t="s">
        <v>5940</v>
      </c>
      <c r="AO2909">
        <v>0</v>
      </c>
      <c r="AP2909">
        <v>3163508</v>
      </c>
      <c r="AQ2909" t="s">
        <v>4821</v>
      </c>
      <c r="AR2909">
        <v>4000</v>
      </c>
    </row>
    <row r="2910" spans="1:44" x14ac:dyDescent="0.25">
      <c r="A2910">
        <v>5004403</v>
      </c>
      <c r="B2910">
        <v>3</v>
      </c>
      <c r="C2910" t="s">
        <v>895</v>
      </c>
      <c r="D2910" t="s">
        <v>443</v>
      </c>
      <c r="E2910" t="s">
        <v>5940</v>
      </c>
      <c r="F2910">
        <v>386</v>
      </c>
      <c r="G2910">
        <v>5760</v>
      </c>
      <c r="H2910" t="s">
        <v>5940</v>
      </c>
      <c r="I2910" t="s">
        <v>5940</v>
      </c>
      <c r="J2910" t="s">
        <v>5940</v>
      </c>
      <c r="K2910">
        <v>0</v>
      </c>
      <c r="L2910">
        <v>0</v>
      </c>
      <c r="M2910">
        <v>400</v>
      </c>
      <c r="N2910">
        <v>0</v>
      </c>
      <c r="O2910">
        <v>0</v>
      </c>
      <c r="P2910">
        <v>0</v>
      </c>
      <c r="R2910">
        <v>5004403</v>
      </c>
      <c r="S2910" t="s">
        <v>5940</v>
      </c>
      <c r="T2910">
        <v>386</v>
      </c>
      <c r="U2910">
        <v>5760</v>
      </c>
      <c r="V2910" t="s">
        <v>5940</v>
      </c>
      <c r="W2910" t="s">
        <v>5940</v>
      </c>
      <c r="X2910" t="s">
        <v>5940</v>
      </c>
      <c r="Z2910">
        <v>3157252</v>
      </c>
      <c r="AB2910" t="s">
        <v>5940</v>
      </c>
      <c r="AC2910">
        <v>3157252</v>
      </c>
      <c r="AD2910" t="s">
        <v>4741</v>
      </c>
      <c r="AE2910">
        <v>201</v>
      </c>
      <c r="AF2910">
        <v>3157252</v>
      </c>
      <c r="AG2910" t="s">
        <v>4741</v>
      </c>
      <c r="AH2910">
        <v>150</v>
      </c>
      <c r="AI2910">
        <v>3157252</v>
      </c>
      <c r="AJ2910" t="s">
        <v>4741</v>
      </c>
      <c r="AK2910">
        <v>110</v>
      </c>
      <c r="AL2910">
        <v>3157252</v>
      </c>
      <c r="AM2910" t="s">
        <v>4741</v>
      </c>
      <c r="AN2910" t="s">
        <v>5940</v>
      </c>
      <c r="AO2910">
        <v>0</v>
      </c>
      <c r="AP2910">
        <v>3163607</v>
      </c>
      <c r="AQ2910" t="s">
        <v>4822</v>
      </c>
      <c r="AR2910">
        <v>396</v>
      </c>
    </row>
    <row r="2911" spans="1:44" x14ac:dyDescent="0.25">
      <c r="A2911">
        <v>5004502</v>
      </c>
      <c r="B2911">
        <v>3</v>
      </c>
      <c r="C2911" t="s">
        <v>895</v>
      </c>
      <c r="D2911" t="s">
        <v>444</v>
      </c>
      <c r="E2911" t="s">
        <v>5940</v>
      </c>
      <c r="F2911">
        <v>97760</v>
      </c>
      <c r="G2911">
        <v>58425</v>
      </c>
      <c r="H2911" t="s">
        <v>5940</v>
      </c>
      <c r="I2911">
        <v>20210</v>
      </c>
      <c r="J2911">
        <v>720</v>
      </c>
      <c r="K2911">
        <v>38060</v>
      </c>
      <c r="L2911">
        <v>144000</v>
      </c>
      <c r="M2911">
        <v>153684</v>
      </c>
      <c r="N2911">
        <v>0</v>
      </c>
      <c r="O2911">
        <v>19200</v>
      </c>
      <c r="P2911">
        <v>90</v>
      </c>
      <c r="R2911">
        <v>5004502</v>
      </c>
      <c r="S2911" t="s">
        <v>5940</v>
      </c>
      <c r="T2911">
        <v>97760</v>
      </c>
      <c r="U2911">
        <v>58425</v>
      </c>
      <c r="V2911" t="s">
        <v>5940</v>
      </c>
      <c r="W2911">
        <v>20210</v>
      </c>
      <c r="X2911">
        <v>720</v>
      </c>
      <c r="Z2911">
        <v>3157278</v>
      </c>
      <c r="AB2911" t="s">
        <v>5940</v>
      </c>
      <c r="AC2911">
        <v>3157278</v>
      </c>
      <c r="AD2911" t="s">
        <v>4742</v>
      </c>
      <c r="AE2911">
        <v>12</v>
      </c>
      <c r="AF2911">
        <v>3157278</v>
      </c>
      <c r="AG2911" t="s">
        <v>4742</v>
      </c>
      <c r="AH2911">
        <v>2625</v>
      </c>
      <c r="AI2911">
        <v>3157278</v>
      </c>
      <c r="AJ2911" t="s">
        <v>4742</v>
      </c>
      <c r="AK2911">
        <v>108</v>
      </c>
      <c r="AL2911">
        <v>3157278</v>
      </c>
      <c r="AM2911" t="s">
        <v>4742</v>
      </c>
      <c r="AN2911" t="s">
        <v>5940</v>
      </c>
      <c r="AO2911">
        <v>0</v>
      </c>
      <c r="AP2911">
        <v>3163706</v>
      </c>
      <c r="AQ2911" t="s">
        <v>4823</v>
      </c>
      <c r="AR2911">
        <v>68</v>
      </c>
    </row>
    <row r="2912" spans="1:44" x14ac:dyDescent="0.25">
      <c r="A2912">
        <v>5004601</v>
      </c>
      <c r="B2912">
        <v>3</v>
      </c>
      <c r="C2912" t="s">
        <v>895</v>
      </c>
      <c r="D2912" t="s">
        <v>445</v>
      </c>
      <c r="E2912">
        <v>583733</v>
      </c>
      <c r="F2912">
        <v>43492</v>
      </c>
      <c r="G2912">
        <v>8171</v>
      </c>
      <c r="H2912">
        <v>2546</v>
      </c>
      <c r="I2912">
        <v>9</v>
      </c>
      <c r="J2912">
        <v>296</v>
      </c>
      <c r="K2912">
        <v>1233715</v>
      </c>
      <c r="L2912">
        <v>34560</v>
      </c>
      <c r="M2912">
        <v>51300</v>
      </c>
      <c r="N2912">
        <v>672</v>
      </c>
      <c r="O2912">
        <v>0</v>
      </c>
      <c r="P2912">
        <v>950</v>
      </c>
      <c r="R2912">
        <v>5004601</v>
      </c>
      <c r="S2912">
        <v>583733</v>
      </c>
      <c r="T2912">
        <v>43492</v>
      </c>
      <c r="U2912">
        <v>8171</v>
      </c>
      <c r="V2912">
        <v>2546</v>
      </c>
      <c r="W2912">
        <v>9</v>
      </c>
      <c r="X2912">
        <v>296</v>
      </c>
      <c r="Z2912">
        <v>3157302</v>
      </c>
      <c r="AB2912" t="s">
        <v>5940</v>
      </c>
      <c r="AC2912">
        <v>3157302</v>
      </c>
      <c r="AD2912" t="s">
        <v>4743</v>
      </c>
      <c r="AE2912">
        <v>50</v>
      </c>
      <c r="AF2912">
        <v>3157302</v>
      </c>
      <c r="AG2912" t="s">
        <v>4743</v>
      </c>
      <c r="AH2912">
        <v>800</v>
      </c>
      <c r="AI2912">
        <v>3157302</v>
      </c>
      <c r="AJ2912" t="s">
        <v>4743</v>
      </c>
      <c r="AK2912">
        <v>360</v>
      </c>
      <c r="AL2912">
        <v>3157302</v>
      </c>
      <c r="AM2912" t="s">
        <v>4743</v>
      </c>
      <c r="AN2912" t="s">
        <v>5940</v>
      </c>
      <c r="AO2912">
        <v>0</v>
      </c>
      <c r="AP2912">
        <v>3163805</v>
      </c>
      <c r="AQ2912" t="s">
        <v>4824</v>
      </c>
      <c r="AR2912">
        <v>3900</v>
      </c>
    </row>
    <row r="2913" spans="1:44" x14ac:dyDescent="0.25">
      <c r="A2913">
        <v>5004700</v>
      </c>
      <c r="B2913">
        <v>3</v>
      </c>
      <c r="C2913" t="s">
        <v>895</v>
      </c>
      <c r="D2913" t="s">
        <v>446</v>
      </c>
      <c r="E2913" t="s">
        <v>5940</v>
      </c>
      <c r="F2913">
        <v>7300</v>
      </c>
      <c r="G2913">
        <v>8977</v>
      </c>
      <c r="H2913">
        <v>37</v>
      </c>
      <c r="I2913" t="s">
        <v>5940</v>
      </c>
      <c r="J2913">
        <v>30</v>
      </c>
      <c r="K2913">
        <v>67335</v>
      </c>
      <c r="L2913">
        <v>3105</v>
      </c>
      <c r="M2913">
        <v>3402</v>
      </c>
      <c r="N2913">
        <v>0</v>
      </c>
      <c r="O2913">
        <v>0</v>
      </c>
      <c r="P2913">
        <v>76</v>
      </c>
      <c r="R2913">
        <v>5004700</v>
      </c>
      <c r="S2913" t="s">
        <v>5940</v>
      </c>
      <c r="T2913">
        <v>7300</v>
      </c>
      <c r="U2913">
        <v>8977</v>
      </c>
      <c r="V2913">
        <v>37</v>
      </c>
      <c r="W2913" t="s">
        <v>5940</v>
      </c>
      <c r="X2913">
        <v>30</v>
      </c>
      <c r="Z2913">
        <v>3157377</v>
      </c>
      <c r="AB2913" t="s">
        <v>5940</v>
      </c>
      <c r="AC2913">
        <v>3157377</v>
      </c>
      <c r="AD2913" t="s">
        <v>4744</v>
      </c>
      <c r="AE2913">
        <v>18</v>
      </c>
      <c r="AF2913">
        <v>3157377</v>
      </c>
      <c r="AG2913" t="s">
        <v>4744</v>
      </c>
      <c r="AH2913">
        <v>420</v>
      </c>
      <c r="AI2913">
        <v>3157377</v>
      </c>
      <c r="AJ2913" t="s">
        <v>4744</v>
      </c>
      <c r="AK2913">
        <v>74</v>
      </c>
      <c r="AL2913">
        <v>3157377</v>
      </c>
      <c r="AM2913" t="s">
        <v>4744</v>
      </c>
      <c r="AN2913" t="s">
        <v>5940</v>
      </c>
      <c r="AO2913">
        <v>0</v>
      </c>
      <c r="AP2913">
        <v>3163904</v>
      </c>
      <c r="AQ2913" t="s">
        <v>4825</v>
      </c>
      <c r="AR2913">
        <v>11040</v>
      </c>
    </row>
    <row r="2914" spans="1:44" x14ac:dyDescent="0.25">
      <c r="A2914">
        <v>5004809</v>
      </c>
      <c r="B2914">
        <v>3</v>
      </c>
      <c r="C2914" t="s">
        <v>895</v>
      </c>
      <c r="D2914" t="s">
        <v>447</v>
      </c>
      <c r="E2914" t="s">
        <v>5940</v>
      </c>
      <c r="F2914">
        <v>7650</v>
      </c>
      <c r="G2914">
        <v>963</v>
      </c>
      <c r="H2914">
        <v>1012</v>
      </c>
      <c r="I2914">
        <v>2</v>
      </c>
      <c r="J2914">
        <v>45</v>
      </c>
      <c r="K2914">
        <v>0</v>
      </c>
      <c r="L2914">
        <v>6913</v>
      </c>
      <c r="M2914">
        <v>7725</v>
      </c>
      <c r="N2914">
        <v>495</v>
      </c>
      <c r="O2914">
        <v>30</v>
      </c>
      <c r="P2914">
        <v>0</v>
      </c>
      <c r="R2914">
        <v>5004809</v>
      </c>
      <c r="S2914" t="s">
        <v>5940</v>
      </c>
      <c r="T2914">
        <v>7650</v>
      </c>
      <c r="U2914">
        <v>963</v>
      </c>
      <c r="V2914">
        <v>1012</v>
      </c>
      <c r="W2914">
        <v>2</v>
      </c>
      <c r="X2914">
        <v>45</v>
      </c>
      <c r="Z2914">
        <v>3157401</v>
      </c>
      <c r="AB2914" t="s">
        <v>5940</v>
      </c>
      <c r="AC2914">
        <v>3157401</v>
      </c>
      <c r="AD2914" t="s">
        <v>4745</v>
      </c>
      <c r="AE2914">
        <v>15</v>
      </c>
      <c r="AF2914">
        <v>3157401</v>
      </c>
      <c r="AG2914" t="s">
        <v>4745</v>
      </c>
      <c r="AH2914">
        <v>82500</v>
      </c>
      <c r="AI2914">
        <v>3157401</v>
      </c>
      <c r="AJ2914" t="s">
        <v>4745</v>
      </c>
      <c r="AK2914">
        <v>45</v>
      </c>
      <c r="AL2914">
        <v>3157401</v>
      </c>
      <c r="AM2914" t="s">
        <v>4745</v>
      </c>
      <c r="AN2914" t="s">
        <v>5940</v>
      </c>
      <c r="AO2914">
        <v>0</v>
      </c>
      <c r="AP2914">
        <v>3164001</v>
      </c>
      <c r="AQ2914" t="s">
        <v>4826</v>
      </c>
      <c r="AR2914">
        <v>1890</v>
      </c>
    </row>
    <row r="2915" spans="1:44" x14ac:dyDescent="0.25">
      <c r="A2915">
        <v>5004908</v>
      </c>
      <c r="B2915">
        <v>3</v>
      </c>
      <c r="C2915" t="s">
        <v>895</v>
      </c>
      <c r="D2915" t="s">
        <v>448</v>
      </c>
      <c r="E2915" t="s">
        <v>5940</v>
      </c>
      <c r="F2915">
        <v>12000</v>
      </c>
      <c r="G2915">
        <v>1380</v>
      </c>
      <c r="H2915" t="s">
        <v>5940</v>
      </c>
      <c r="I2915">
        <v>120</v>
      </c>
      <c r="J2915">
        <v>18</v>
      </c>
      <c r="K2915">
        <v>100</v>
      </c>
      <c r="L2915">
        <v>16800</v>
      </c>
      <c r="M2915">
        <v>2880</v>
      </c>
      <c r="N2915">
        <v>0</v>
      </c>
      <c r="O2915">
        <v>0</v>
      </c>
      <c r="P2915">
        <v>0</v>
      </c>
      <c r="R2915">
        <v>5004908</v>
      </c>
      <c r="S2915" t="s">
        <v>5940</v>
      </c>
      <c r="T2915">
        <v>12000</v>
      </c>
      <c r="U2915">
        <v>1380</v>
      </c>
      <c r="V2915" t="s">
        <v>5940</v>
      </c>
      <c r="W2915">
        <v>120</v>
      </c>
      <c r="X2915">
        <v>18</v>
      </c>
      <c r="Z2915">
        <v>3157500</v>
      </c>
      <c r="AB2915" t="s">
        <v>5940</v>
      </c>
      <c r="AC2915">
        <v>3157500</v>
      </c>
      <c r="AD2915" t="s">
        <v>4746</v>
      </c>
      <c r="AE2915">
        <v>6</v>
      </c>
      <c r="AF2915">
        <v>3157500</v>
      </c>
      <c r="AG2915" t="s">
        <v>4746</v>
      </c>
      <c r="AH2915">
        <v>1500</v>
      </c>
      <c r="AI2915">
        <v>3157500</v>
      </c>
      <c r="AJ2915" t="s">
        <v>4746</v>
      </c>
      <c r="AK2915">
        <v>10</v>
      </c>
      <c r="AL2915">
        <v>3157500</v>
      </c>
      <c r="AM2915" t="s">
        <v>4746</v>
      </c>
      <c r="AN2915" t="s">
        <v>5940</v>
      </c>
      <c r="AO2915">
        <v>0</v>
      </c>
      <c r="AP2915">
        <v>3164100</v>
      </c>
      <c r="AQ2915" t="s">
        <v>4827</v>
      </c>
      <c r="AR2915">
        <v>2258</v>
      </c>
    </row>
    <row r="2916" spans="1:44" x14ac:dyDescent="0.25">
      <c r="A2916">
        <v>5005004</v>
      </c>
      <c r="B2916">
        <v>3</v>
      </c>
      <c r="C2916" t="s">
        <v>895</v>
      </c>
      <c r="D2916" t="s">
        <v>449</v>
      </c>
      <c r="E2916">
        <v>800</v>
      </c>
      <c r="F2916">
        <v>6844</v>
      </c>
      <c r="G2916">
        <v>3396</v>
      </c>
      <c r="H2916" t="s">
        <v>5940</v>
      </c>
      <c r="I2916">
        <v>2482</v>
      </c>
      <c r="J2916" t="s">
        <v>5940</v>
      </c>
      <c r="K2916">
        <v>800</v>
      </c>
      <c r="L2916">
        <v>5400</v>
      </c>
      <c r="M2916">
        <v>9720</v>
      </c>
      <c r="N2916">
        <v>0</v>
      </c>
      <c r="O2916">
        <v>1566</v>
      </c>
      <c r="P2916">
        <v>0</v>
      </c>
      <c r="R2916">
        <v>5005004</v>
      </c>
      <c r="S2916">
        <v>800</v>
      </c>
      <c r="T2916">
        <v>6844</v>
      </c>
      <c r="U2916">
        <v>3396</v>
      </c>
      <c r="V2916" t="s">
        <v>5940</v>
      </c>
      <c r="W2916">
        <v>2482</v>
      </c>
      <c r="X2916" t="s">
        <v>5940</v>
      </c>
      <c r="Z2916">
        <v>3157609</v>
      </c>
      <c r="AB2916" t="s">
        <v>5940</v>
      </c>
      <c r="AC2916">
        <v>3157609</v>
      </c>
      <c r="AD2916" t="s">
        <v>4747</v>
      </c>
      <c r="AE2916">
        <v>460</v>
      </c>
      <c r="AF2916">
        <v>3157609</v>
      </c>
      <c r="AG2916" t="s">
        <v>4747</v>
      </c>
      <c r="AH2916">
        <v>2560</v>
      </c>
      <c r="AI2916">
        <v>3157609</v>
      </c>
      <c r="AJ2916" t="s">
        <v>4747</v>
      </c>
      <c r="AK2916">
        <v>44</v>
      </c>
      <c r="AL2916">
        <v>3157609</v>
      </c>
      <c r="AM2916" t="s">
        <v>4747</v>
      </c>
      <c r="AN2916" t="s">
        <v>5940</v>
      </c>
      <c r="AO2916">
        <v>0</v>
      </c>
      <c r="AP2916">
        <v>3164209</v>
      </c>
      <c r="AQ2916" t="s">
        <v>4828</v>
      </c>
      <c r="AR2916">
        <v>16683</v>
      </c>
    </row>
    <row r="2917" spans="1:44" x14ac:dyDescent="0.25">
      <c r="A2917">
        <v>5005103</v>
      </c>
      <c r="B2917">
        <v>3</v>
      </c>
      <c r="C2917" t="s">
        <v>895</v>
      </c>
      <c r="D2917" t="s">
        <v>450</v>
      </c>
      <c r="E2917" t="s">
        <v>5940</v>
      </c>
      <c r="F2917">
        <v>12376</v>
      </c>
      <c r="G2917">
        <v>6206</v>
      </c>
      <c r="H2917">
        <v>237</v>
      </c>
      <c r="I2917" t="s">
        <v>5940</v>
      </c>
      <c r="J2917" t="s">
        <v>5940</v>
      </c>
      <c r="K2917">
        <v>6360</v>
      </c>
      <c r="L2917">
        <v>24300</v>
      </c>
      <c r="M2917">
        <v>28000</v>
      </c>
      <c r="N2917">
        <v>0</v>
      </c>
      <c r="O2917">
        <v>0</v>
      </c>
      <c r="P2917">
        <v>290</v>
      </c>
      <c r="R2917">
        <v>5005103</v>
      </c>
      <c r="S2917" t="s">
        <v>5940</v>
      </c>
      <c r="T2917">
        <v>12376</v>
      </c>
      <c r="U2917">
        <v>6206</v>
      </c>
      <c r="V2917">
        <v>237</v>
      </c>
      <c r="W2917" t="s">
        <v>5940</v>
      </c>
      <c r="X2917" t="s">
        <v>5940</v>
      </c>
      <c r="Z2917">
        <v>3157658</v>
      </c>
      <c r="AB2917" t="s">
        <v>5940</v>
      </c>
      <c r="AC2917">
        <v>3157658</v>
      </c>
      <c r="AD2917" t="s">
        <v>4748</v>
      </c>
      <c r="AE2917" t="s">
        <v>5940</v>
      </c>
      <c r="AF2917">
        <v>3157658</v>
      </c>
      <c r="AG2917" t="s">
        <v>4748</v>
      </c>
      <c r="AH2917" t="s">
        <v>5940</v>
      </c>
      <c r="AI2917">
        <v>3157658</v>
      </c>
      <c r="AJ2917" t="s">
        <v>4748</v>
      </c>
      <c r="AK2917">
        <v>1</v>
      </c>
      <c r="AL2917">
        <v>3157658</v>
      </c>
      <c r="AM2917" t="s">
        <v>4748</v>
      </c>
      <c r="AN2917" t="s">
        <v>5940</v>
      </c>
      <c r="AO2917">
        <v>0</v>
      </c>
      <c r="AP2917">
        <v>3164308</v>
      </c>
      <c r="AQ2917" t="s">
        <v>4829</v>
      </c>
      <c r="AR2917">
        <v>14580</v>
      </c>
    </row>
    <row r="2918" spans="1:44" x14ac:dyDescent="0.25">
      <c r="A2918">
        <v>5005152</v>
      </c>
      <c r="B2918">
        <v>3</v>
      </c>
      <c r="C2918" t="s">
        <v>895</v>
      </c>
      <c r="D2918" t="s">
        <v>451</v>
      </c>
      <c r="E2918">
        <v>27835</v>
      </c>
      <c r="F2918">
        <v>23200</v>
      </c>
      <c r="G2918">
        <v>7800</v>
      </c>
      <c r="H2918">
        <v>88</v>
      </c>
      <c r="I2918" t="s">
        <v>5940</v>
      </c>
      <c r="J2918">
        <v>45</v>
      </c>
      <c r="K2918">
        <v>52022</v>
      </c>
      <c r="L2918">
        <v>25000</v>
      </c>
      <c r="M2918">
        <v>15692</v>
      </c>
      <c r="N2918">
        <v>0</v>
      </c>
      <c r="O2918">
        <v>0</v>
      </c>
      <c r="P2918">
        <v>216</v>
      </c>
      <c r="R2918">
        <v>5005152</v>
      </c>
      <c r="S2918">
        <v>27835</v>
      </c>
      <c r="T2918">
        <v>23200</v>
      </c>
      <c r="U2918">
        <v>7800</v>
      </c>
      <c r="V2918">
        <v>88</v>
      </c>
      <c r="W2918" t="s">
        <v>5940</v>
      </c>
      <c r="X2918">
        <v>45</v>
      </c>
      <c r="Z2918">
        <v>3157708</v>
      </c>
      <c r="AB2918" t="s">
        <v>5940</v>
      </c>
      <c r="AC2918">
        <v>3157708</v>
      </c>
      <c r="AD2918" t="s">
        <v>4749</v>
      </c>
      <c r="AE2918">
        <v>440</v>
      </c>
      <c r="AF2918">
        <v>3157708</v>
      </c>
      <c r="AG2918" t="s">
        <v>4749</v>
      </c>
      <c r="AH2918">
        <v>91000</v>
      </c>
      <c r="AI2918">
        <v>3157708</v>
      </c>
      <c r="AJ2918" t="s">
        <v>4749</v>
      </c>
      <c r="AK2918">
        <v>1980</v>
      </c>
      <c r="AL2918">
        <v>3157708</v>
      </c>
      <c r="AM2918" t="s">
        <v>4749</v>
      </c>
      <c r="AN2918">
        <v>42525</v>
      </c>
      <c r="AO2918">
        <v>0</v>
      </c>
      <c r="AP2918">
        <v>3164407</v>
      </c>
      <c r="AQ2918" t="s">
        <v>4830</v>
      </c>
      <c r="AR2918">
        <v>2475</v>
      </c>
    </row>
    <row r="2919" spans="1:44" x14ac:dyDescent="0.25">
      <c r="A2919">
        <v>5005202</v>
      </c>
      <c r="B2919">
        <v>3</v>
      </c>
      <c r="C2919" t="s">
        <v>895</v>
      </c>
      <c r="D2919" t="s">
        <v>452</v>
      </c>
      <c r="E2919" t="s">
        <v>5940</v>
      </c>
      <c r="F2919" t="s">
        <v>5940</v>
      </c>
      <c r="G2919">
        <v>55</v>
      </c>
      <c r="H2919" t="s">
        <v>5940</v>
      </c>
      <c r="I2919" t="s">
        <v>5940</v>
      </c>
      <c r="J2919">
        <v>14</v>
      </c>
      <c r="K2919">
        <v>0</v>
      </c>
      <c r="L2919">
        <v>0</v>
      </c>
      <c r="M2919">
        <v>63</v>
      </c>
      <c r="N2919">
        <v>0</v>
      </c>
      <c r="O2919">
        <v>0</v>
      </c>
      <c r="P2919">
        <v>36</v>
      </c>
      <c r="R2919">
        <v>5005202</v>
      </c>
      <c r="S2919" t="s">
        <v>5940</v>
      </c>
      <c r="T2919" t="s">
        <v>5940</v>
      </c>
      <c r="U2919">
        <v>55</v>
      </c>
      <c r="V2919" t="s">
        <v>5940</v>
      </c>
      <c r="W2919" t="s">
        <v>5940</v>
      </c>
      <c r="X2919">
        <v>14</v>
      </c>
      <c r="Z2919">
        <v>3157807</v>
      </c>
      <c r="AB2919" t="s">
        <v>5940</v>
      </c>
      <c r="AC2919">
        <v>3157807</v>
      </c>
      <c r="AD2919" t="s">
        <v>4750</v>
      </c>
      <c r="AE2919">
        <v>8</v>
      </c>
      <c r="AF2919">
        <v>3157807</v>
      </c>
      <c r="AG2919" t="s">
        <v>4750</v>
      </c>
      <c r="AH2919">
        <v>3900</v>
      </c>
      <c r="AI2919">
        <v>3157807</v>
      </c>
      <c r="AJ2919" t="s">
        <v>4750</v>
      </c>
      <c r="AK2919">
        <v>96</v>
      </c>
      <c r="AL2919">
        <v>3157807</v>
      </c>
      <c r="AM2919" t="s">
        <v>4750</v>
      </c>
      <c r="AN2919" t="s">
        <v>5940</v>
      </c>
      <c r="AO2919">
        <v>0</v>
      </c>
      <c r="AP2919">
        <v>3164431</v>
      </c>
      <c r="AQ2919" t="s">
        <v>4831</v>
      </c>
      <c r="AR2919">
        <v>224</v>
      </c>
    </row>
    <row r="2920" spans="1:44" x14ac:dyDescent="0.25">
      <c r="A2920">
        <v>5005251</v>
      </c>
      <c r="B2920">
        <v>3</v>
      </c>
      <c r="C2920" t="s">
        <v>895</v>
      </c>
      <c r="D2920" t="s">
        <v>453</v>
      </c>
      <c r="E2920">
        <v>180</v>
      </c>
      <c r="F2920">
        <v>153000</v>
      </c>
      <c r="G2920">
        <v>33600</v>
      </c>
      <c r="H2920" t="s">
        <v>5940</v>
      </c>
      <c r="I2920">
        <v>973</v>
      </c>
      <c r="J2920">
        <v>729</v>
      </c>
      <c r="K2920">
        <v>360</v>
      </c>
      <c r="L2920">
        <v>198900</v>
      </c>
      <c r="M2920">
        <v>118800</v>
      </c>
      <c r="N2920">
        <v>0</v>
      </c>
      <c r="O2920">
        <v>422</v>
      </c>
      <c r="P2920">
        <v>325</v>
      </c>
      <c r="R2920">
        <v>5005251</v>
      </c>
      <c r="S2920">
        <v>180</v>
      </c>
      <c r="T2920">
        <v>153000</v>
      </c>
      <c r="U2920">
        <v>33600</v>
      </c>
      <c r="V2920" t="s">
        <v>5940</v>
      </c>
      <c r="W2920">
        <v>973</v>
      </c>
      <c r="X2920">
        <v>729</v>
      </c>
      <c r="Z2920">
        <v>3157906</v>
      </c>
      <c r="AB2920" t="s">
        <v>5940</v>
      </c>
      <c r="AC2920">
        <v>3157906</v>
      </c>
      <c r="AD2920" t="s">
        <v>4751</v>
      </c>
      <c r="AE2920">
        <v>2400</v>
      </c>
      <c r="AF2920">
        <v>3157906</v>
      </c>
      <c r="AG2920" t="s">
        <v>4751</v>
      </c>
      <c r="AH2920">
        <v>500</v>
      </c>
      <c r="AI2920">
        <v>3157906</v>
      </c>
      <c r="AJ2920" t="s">
        <v>4751</v>
      </c>
      <c r="AK2920">
        <v>1769</v>
      </c>
      <c r="AL2920">
        <v>3157906</v>
      </c>
      <c r="AM2920" t="s">
        <v>4751</v>
      </c>
      <c r="AN2920" t="s">
        <v>5940</v>
      </c>
      <c r="AO2920">
        <v>0</v>
      </c>
      <c r="AP2920">
        <v>3164472</v>
      </c>
      <c r="AQ2920" t="s">
        <v>4832</v>
      </c>
      <c r="AR2920">
        <v>360</v>
      </c>
    </row>
    <row r="2921" spans="1:44" x14ac:dyDescent="0.25">
      <c r="A2921">
        <v>5005400</v>
      </c>
      <c r="B2921">
        <v>3</v>
      </c>
      <c r="C2921" t="s">
        <v>895</v>
      </c>
      <c r="D2921" t="s">
        <v>454</v>
      </c>
      <c r="E2921">
        <v>1404002</v>
      </c>
      <c r="F2921">
        <v>340000</v>
      </c>
      <c r="G2921">
        <v>140340</v>
      </c>
      <c r="H2921">
        <v>5799</v>
      </c>
      <c r="I2921">
        <v>3285</v>
      </c>
      <c r="J2921">
        <v>348</v>
      </c>
      <c r="K2921">
        <v>2422700</v>
      </c>
      <c r="L2921">
        <v>507600</v>
      </c>
      <c r="M2921">
        <v>441600</v>
      </c>
      <c r="N2921">
        <v>2423</v>
      </c>
      <c r="O2921">
        <v>4860</v>
      </c>
      <c r="P2921">
        <v>420</v>
      </c>
      <c r="R2921">
        <v>5005400</v>
      </c>
      <c r="S2921">
        <v>1404002</v>
      </c>
      <c r="T2921">
        <v>340000</v>
      </c>
      <c r="U2921">
        <v>140340</v>
      </c>
      <c r="V2921">
        <v>5799</v>
      </c>
      <c r="W2921">
        <v>3285</v>
      </c>
      <c r="X2921">
        <v>348</v>
      </c>
      <c r="Z2921">
        <v>3158003</v>
      </c>
      <c r="AB2921" t="s">
        <v>5940</v>
      </c>
      <c r="AC2921">
        <v>3158003</v>
      </c>
      <c r="AD2921" t="s">
        <v>4752</v>
      </c>
      <c r="AE2921">
        <v>6</v>
      </c>
      <c r="AF2921">
        <v>3158003</v>
      </c>
      <c r="AG2921" t="s">
        <v>4752</v>
      </c>
      <c r="AH2921">
        <v>975</v>
      </c>
      <c r="AI2921">
        <v>3158003</v>
      </c>
      <c r="AJ2921" t="s">
        <v>4752</v>
      </c>
      <c r="AK2921">
        <v>44</v>
      </c>
      <c r="AL2921">
        <v>3158003</v>
      </c>
      <c r="AM2921" t="s">
        <v>4752</v>
      </c>
      <c r="AN2921" t="s">
        <v>5940</v>
      </c>
      <c r="AO2921">
        <v>0</v>
      </c>
      <c r="AP2921">
        <v>3164506</v>
      </c>
      <c r="AQ2921" t="s">
        <v>4833</v>
      </c>
      <c r="AR2921">
        <v>5700</v>
      </c>
    </row>
    <row r="2922" spans="1:44" x14ac:dyDescent="0.25">
      <c r="A2922">
        <v>5005608</v>
      </c>
      <c r="B2922">
        <v>3</v>
      </c>
      <c r="C2922" t="s">
        <v>895</v>
      </c>
      <c r="D2922" t="s">
        <v>455</v>
      </c>
      <c r="E2922">
        <v>450</v>
      </c>
      <c r="F2922" t="s">
        <v>5940</v>
      </c>
      <c r="G2922">
        <v>5850</v>
      </c>
      <c r="H2922">
        <v>240</v>
      </c>
      <c r="I2922">
        <v>46347</v>
      </c>
      <c r="J2922">
        <v>450</v>
      </c>
      <c r="K2922">
        <v>450</v>
      </c>
      <c r="L2922">
        <v>0</v>
      </c>
      <c r="M2922">
        <v>420</v>
      </c>
      <c r="N2922">
        <v>0</v>
      </c>
      <c r="O2922">
        <v>33930</v>
      </c>
      <c r="P2922">
        <v>300</v>
      </c>
      <c r="R2922">
        <v>5005608</v>
      </c>
      <c r="S2922">
        <v>450</v>
      </c>
      <c r="T2922" t="s">
        <v>5940</v>
      </c>
      <c r="U2922">
        <v>5850</v>
      </c>
      <c r="V2922">
        <v>240</v>
      </c>
      <c r="W2922">
        <v>46347</v>
      </c>
      <c r="X2922">
        <v>450</v>
      </c>
      <c r="Z2922">
        <v>3158102</v>
      </c>
      <c r="AB2922" t="s">
        <v>5940</v>
      </c>
      <c r="AC2922">
        <v>3158102</v>
      </c>
      <c r="AD2922" t="s">
        <v>4753</v>
      </c>
      <c r="AE2922" t="s">
        <v>5940</v>
      </c>
      <c r="AF2922">
        <v>3158102</v>
      </c>
      <c r="AG2922" t="s">
        <v>4753</v>
      </c>
      <c r="AH2922">
        <v>3120</v>
      </c>
      <c r="AI2922">
        <v>3158102</v>
      </c>
      <c r="AJ2922" t="s">
        <v>4753</v>
      </c>
      <c r="AK2922">
        <v>66</v>
      </c>
      <c r="AL2922">
        <v>3158102</v>
      </c>
      <c r="AM2922" t="s">
        <v>4753</v>
      </c>
      <c r="AN2922" t="s">
        <v>5940</v>
      </c>
      <c r="AO2922">
        <v>0</v>
      </c>
      <c r="AP2922">
        <v>3164605</v>
      </c>
      <c r="AQ2922" t="s">
        <v>4834</v>
      </c>
      <c r="AR2922">
        <v>5400</v>
      </c>
    </row>
    <row r="2923" spans="1:44" x14ac:dyDescent="0.25">
      <c r="A2923">
        <v>5005681</v>
      </c>
      <c r="B2923">
        <v>3</v>
      </c>
      <c r="C2923" t="s">
        <v>895</v>
      </c>
      <c r="D2923" t="s">
        <v>456</v>
      </c>
      <c r="E2923" t="s">
        <v>5940</v>
      </c>
      <c r="F2923">
        <v>5565</v>
      </c>
      <c r="G2923">
        <v>1643</v>
      </c>
      <c r="H2923">
        <v>266</v>
      </c>
      <c r="I2923">
        <v>223</v>
      </c>
      <c r="J2923">
        <v>114</v>
      </c>
      <c r="K2923">
        <v>0</v>
      </c>
      <c r="L2923">
        <v>10200</v>
      </c>
      <c r="M2923">
        <v>14834</v>
      </c>
      <c r="N2923">
        <v>113</v>
      </c>
      <c r="O2923">
        <v>0</v>
      </c>
      <c r="P2923">
        <v>93</v>
      </c>
      <c r="R2923">
        <v>5005681</v>
      </c>
      <c r="S2923" t="s">
        <v>5940</v>
      </c>
      <c r="T2923">
        <v>5565</v>
      </c>
      <c r="U2923">
        <v>1643</v>
      </c>
      <c r="V2923">
        <v>266</v>
      </c>
      <c r="W2923">
        <v>223</v>
      </c>
      <c r="X2923">
        <v>114</v>
      </c>
      <c r="Z2923">
        <v>3158201</v>
      </c>
      <c r="AB2923" t="s">
        <v>5940</v>
      </c>
      <c r="AC2923">
        <v>3158201</v>
      </c>
      <c r="AD2923" t="s">
        <v>4754</v>
      </c>
      <c r="AE2923">
        <v>30</v>
      </c>
      <c r="AF2923">
        <v>3158201</v>
      </c>
      <c r="AG2923" t="s">
        <v>4754</v>
      </c>
      <c r="AH2923">
        <v>27000</v>
      </c>
      <c r="AI2923">
        <v>3158201</v>
      </c>
      <c r="AJ2923" t="s">
        <v>4754</v>
      </c>
      <c r="AK2923">
        <v>102</v>
      </c>
      <c r="AL2923">
        <v>3158201</v>
      </c>
      <c r="AM2923" t="s">
        <v>4754</v>
      </c>
      <c r="AN2923" t="s">
        <v>5940</v>
      </c>
      <c r="AO2923">
        <v>0</v>
      </c>
      <c r="AP2923">
        <v>3164704</v>
      </c>
      <c r="AQ2923" t="s">
        <v>4835</v>
      </c>
      <c r="AR2923">
        <v>35000</v>
      </c>
    </row>
    <row r="2924" spans="1:44" x14ac:dyDescent="0.25">
      <c r="A2924">
        <v>5005707</v>
      </c>
      <c r="B2924">
        <v>3</v>
      </c>
      <c r="C2924" t="s">
        <v>895</v>
      </c>
      <c r="D2924" t="s">
        <v>457</v>
      </c>
      <c r="E2924">
        <v>693406</v>
      </c>
      <c r="F2924">
        <v>103535</v>
      </c>
      <c r="G2924">
        <v>31560</v>
      </c>
      <c r="H2924">
        <v>5853</v>
      </c>
      <c r="I2924">
        <v>573</v>
      </c>
      <c r="J2924">
        <v>1260</v>
      </c>
      <c r="K2924">
        <v>1304326</v>
      </c>
      <c r="L2924">
        <v>112488</v>
      </c>
      <c r="M2924">
        <v>143576</v>
      </c>
      <c r="N2924">
        <v>483</v>
      </c>
      <c r="O2924">
        <v>0</v>
      </c>
      <c r="P2924">
        <v>694</v>
      </c>
      <c r="R2924">
        <v>5005707</v>
      </c>
      <c r="S2924">
        <v>693406</v>
      </c>
      <c r="T2924">
        <v>103535</v>
      </c>
      <c r="U2924">
        <v>31560</v>
      </c>
      <c r="V2924">
        <v>5853</v>
      </c>
      <c r="W2924">
        <v>573</v>
      </c>
      <c r="X2924">
        <v>1260</v>
      </c>
      <c r="Z2924">
        <v>3158300</v>
      </c>
      <c r="AB2924" t="s">
        <v>5940</v>
      </c>
      <c r="AC2924">
        <v>3158300</v>
      </c>
      <c r="AD2924" t="s">
        <v>4755</v>
      </c>
      <c r="AE2924">
        <v>32</v>
      </c>
      <c r="AF2924">
        <v>3158300</v>
      </c>
      <c r="AG2924" t="s">
        <v>4755</v>
      </c>
      <c r="AH2924" t="s">
        <v>5940</v>
      </c>
      <c r="AI2924">
        <v>3158300</v>
      </c>
      <c r="AJ2924" t="s">
        <v>4755</v>
      </c>
      <c r="AK2924">
        <v>600</v>
      </c>
      <c r="AL2924">
        <v>3158300</v>
      </c>
      <c r="AM2924" t="s">
        <v>4755</v>
      </c>
      <c r="AN2924">
        <v>63</v>
      </c>
      <c r="AO2924">
        <v>0</v>
      </c>
      <c r="AP2924">
        <v>3164803</v>
      </c>
      <c r="AQ2924" t="s">
        <v>4836</v>
      </c>
      <c r="AR2924">
        <v>54</v>
      </c>
    </row>
    <row r="2925" spans="1:44" x14ac:dyDescent="0.25">
      <c r="A2925">
        <v>5005806</v>
      </c>
      <c r="B2925">
        <v>3</v>
      </c>
      <c r="C2925" t="s">
        <v>895</v>
      </c>
      <c r="D2925" t="s">
        <v>458</v>
      </c>
      <c r="E2925">
        <v>720</v>
      </c>
      <c r="F2925">
        <v>614</v>
      </c>
      <c r="G2925">
        <v>19080</v>
      </c>
      <c r="H2925">
        <v>1890</v>
      </c>
      <c r="I2925">
        <v>120</v>
      </c>
      <c r="J2925">
        <v>1200</v>
      </c>
      <c r="K2925">
        <v>1440</v>
      </c>
      <c r="L2925">
        <v>900</v>
      </c>
      <c r="M2925">
        <v>7440</v>
      </c>
      <c r="N2925">
        <v>60</v>
      </c>
      <c r="O2925">
        <v>81</v>
      </c>
      <c r="P2925">
        <v>360</v>
      </c>
      <c r="R2925">
        <v>5005806</v>
      </c>
      <c r="S2925">
        <v>720</v>
      </c>
      <c r="T2925">
        <v>614</v>
      </c>
      <c r="U2925">
        <v>19080</v>
      </c>
      <c r="V2925">
        <v>1890</v>
      </c>
      <c r="W2925">
        <v>120</v>
      </c>
      <c r="X2925">
        <v>1200</v>
      </c>
      <c r="Z2925">
        <v>3158409</v>
      </c>
      <c r="AB2925" t="s">
        <v>5940</v>
      </c>
      <c r="AC2925">
        <v>3158409</v>
      </c>
      <c r="AD2925" t="s">
        <v>4756</v>
      </c>
      <c r="AE2925">
        <v>318</v>
      </c>
      <c r="AF2925">
        <v>3158409</v>
      </c>
      <c r="AG2925" t="s">
        <v>4756</v>
      </c>
      <c r="AH2925">
        <v>500</v>
      </c>
      <c r="AI2925">
        <v>3158409</v>
      </c>
      <c r="AJ2925" t="s">
        <v>4756</v>
      </c>
      <c r="AK2925">
        <v>6</v>
      </c>
      <c r="AL2925">
        <v>3158409</v>
      </c>
      <c r="AM2925" t="s">
        <v>4756</v>
      </c>
      <c r="AN2925" t="s">
        <v>5940</v>
      </c>
      <c r="AO2925">
        <v>0</v>
      </c>
      <c r="AP2925">
        <v>3164902</v>
      </c>
      <c r="AQ2925" t="s">
        <v>4837</v>
      </c>
      <c r="AR2925">
        <v>720</v>
      </c>
    </row>
    <row r="2926" spans="1:44" x14ac:dyDescent="0.25">
      <c r="A2926">
        <v>5006002</v>
      </c>
      <c r="B2926">
        <v>3</v>
      </c>
      <c r="C2926" t="s">
        <v>895</v>
      </c>
      <c r="D2926" t="s">
        <v>459</v>
      </c>
      <c r="E2926">
        <v>865213</v>
      </c>
      <c r="F2926">
        <v>60800</v>
      </c>
      <c r="G2926">
        <v>6102</v>
      </c>
      <c r="H2926" t="s">
        <v>5940</v>
      </c>
      <c r="I2926">
        <v>4465</v>
      </c>
      <c r="J2926">
        <v>280</v>
      </c>
      <c r="K2926">
        <v>1197472</v>
      </c>
      <c r="L2926">
        <v>87500</v>
      </c>
      <c r="M2926">
        <v>55000</v>
      </c>
      <c r="N2926">
        <v>0</v>
      </c>
      <c r="O2926">
        <v>5200</v>
      </c>
      <c r="P2926">
        <v>360</v>
      </c>
      <c r="R2926">
        <v>5006002</v>
      </c>
      <c r="S2926">
        <v>865213</v>
      </c>
      <c r="T2926">
        <v>60800</v>
      </c>
      <c r="U2926">
        <v>6102</v>
      </c>
      <c r="V2926" t="s">
        <v>5940</v>
      </c>
      <c r="W2926">
        <v>4465</v>
      </c>
      <c r="X2926">
        <v>280</v>
      </c>
      <c r="Z2926">
        <v>3158508</v>
      </c>
      <c r="AB2926" t="s">
        <v>5940</v>
      </c>
      <c r="AC2926">
        <v>3158508</v>
      </c>
      <c r="AD2926" t="s">
        <v>4757</v>
      </c>
      <c r="AE2926">
        <v>30</v>
      </c>
      <c r="AF2926">
        <v>3158508</v>
      </c>
      <c r="AG2926" t="s">
        <v>4757</v>
      </c>
      <c r="AH2926">
        <v>19600</v>
      </c>
      <c r="AI2926">
        <v>3158508</v>
      </c>
      <c r="AJ2926" t="s">
        <v>4757</v>
      </c>
      <c r="AK2926">
        <v>168</v>
      </c>
      <c r="AL2926">
        <v>3158508</v>
      </c>
      <c r="AM2926" t="s">
        <v>4757</v>
      </c>
      <c r="AN2926" t="s">
        <v>5940</v>
      </c>
      <c r="AO2926">
        <v>0</v>
      </c>
      <c r="AP2926">
        <v>3165008</v>
      </c>
      <c r="AQ2926" t="s">
        <v>4838</v>
      </c>
      <c r="AR2926">
        <v>1600</v>
      </c>
    </row>
    <row r="2927" spans="1:44" x14ac:dyDescent="0.25">
      <c r="A2927">
        <v>5006200</v>
      </c>
      <c r="B2927">
        <v>3</v>
      </c>
      <c r="C2927" t="s">
        <v>895</v>
      </c>
      <c r="D2927" t="s">
        <v>460</v>
      </c>
      <c r="E2927">
        <v>657000</v>
      </c>
      <c r="F2927">
        <v>7760</v>
      </c>
      <c r="G2927">
        <v>3900</v>
      </c>
      <c r="H2927">
        <v>250</v>
      </c>
      <c r="I2927">
        <v>219</v>
      </c>
      <c r="J2927">
        <v>768</v>
      </c>
      <c r="K2927">
        <v>937254</v>
      </c>
      <c r="L2927">
        <v>11800</v>
      </c>
      <c r="M2927">
        <v>8820</v>
      </c>
      <c r="N2927">
        <v>0</v>
      </c>
      <c r="O2927">
        <v>100</v>
      </c>
      <c r="P2927">
        <v>108</v>
      </c>
      <c r="R2927">
        <v>5006200</v>
      </c>
      <c r="S2927">
        <v>657000</v>
      </c>
      <c r="T2927">
        <v>7760</v>
      </c>
      <c r="U2927">
        <v>3900</v>
      </c>
      <c r="V2927">
        <v>250</v>
      </c>
      <c r="W2927">
        <v>219</v>
      </c>
      <c r="X2927">
        <v>768</v>
      </c>
      <c r="Z2927">
        <v>3158607</v>
      </c>
      <c r="AB2927" t="s">
        <v>5940</v>
      </c>
      <c r="AC2927">
        <v>3158607</v>
      </c>
      <c r="AD2927" t="s">
        <v>4758</v>
      </c>
      <c r="AE2927">
        <v>20</v>
      </c>
      <c r="AF2927">
        <v>3158607</v>
      </c>
      <c r="AG2927" t="s">
        <v>4758</v>
      </c>
      <c r="AH2927">
        <v>4400</v>
      </c>
      <c r="AI2927">
        <v>3158607</v>
      </c>
      <c r="AJ2927" t="s">
        <v>4758</v>
      </c>
      <c r="AK2927">
        <v>36</v>
      </c>
      <c r="AL2927">
        <v>3158607</v>
      </c>
      <c r="AM2927" t="s">
        <v>4758</v>
      </c>
      <c r="AN2927" t="s">
        <v>5940</v>
      </c>
      <c r="AO2927">
        <v>0</v>
      </c>
      <c r="AP2927">
        <v>3165107</v>
      </c>
      <c r="AQ2927" t="s">
        <v>4839</v>
      </c>
      <c r="AR2927">
        <v>16000</v>
      </c>
    </row>
    <row r="2928" spans="1:44" x14ac:dyDescent="0.25">
      <c r="A2928">
        <v>5006259</v>
      </c>
      <c r="B2928">
        <v>3</v>
      </c>
      <c r="C2928" t="s">
        <v>895</v>
      </c>
      <c r="D2928" t="s">
        <v>461</v>
      </c>
      <c r="E2928" t="s">
        <v>5940</v>
      </c>
      <c r="F2928">
        <v>1638</v>
      </c>
      <c r="G2928">
        <v>1190</v>
      </c>
      <c r="H2928">
        <v>42</v>
      </c>
      <c r="I2928">
        <v>541</v>
      </c>
      <c r="J2928">
        <v>2</v>
      </c>
      <c r="K2928">
        <v>0</v>
      </c>
      <c r="L2928">
        <v>3013</v>
      </c>
      <c r="M2928">
        <v>1948</v>
      </c>
      <c r="N2928">
        <v>0</v>
      </c>
      <c r="O2928">
        <v>290</v>
      </c>
      <c r="P2928">
        <v>10</v>
      </c>
      <c r="R2928">
        <v>5006259</v>
      </c>
      <c r="S2928" t="s">
        <v>5940</v>
      </c>
      <c r="T2928">
        <v>1638</v>
      </c>
      <c r="U2928">
        <v>1190</v>
      </c>
      <c r="V2928">
        <v>42</v>
      </c>
      <c r="W2928">
        <v>541</v>
      </c>
      <c r="X2928">
        <v>2</v>
      </c>
      <c r="Z2928">
        <v>3158706</v>
      </c>
      <c r="AB2928" t="s">
        <v>5940</v>
      </c>
      <c r="AC2928">
        <v>3158706</v>
      </c>
      <c r="AD2928" t="s">
        <v>4759</v>
      </c>
      <c r="AE2928">
        <v>91</v>
      </c>
      <c r="AF2928">
        <v>3158706</v>
      </c>
      <c r="AG2928" t="s">
        <v>4759</v>
      </c>
      <c r="AH2928">
        <v>60</v>
      </c>
      <c r="AI2928">
        <v>3158706</v>
      </c>
      <c r="AJ2928" t="s">
        <v>4759</v>
      </c>
      <c r="AK2928">
        <v>89</v>
      </c>
      <c r="AL2928">
        <v>3158706</v>
      </c>
      <c r="AM2928" t="s">
        <v>4759</v>
      </c>
      <c r="AN2928" t="s">
        <v>5940</v>
      </c>
      <c r="AO2928">
        <v>0</v>
      </c>
      <c r="AP2928">
        <v>3165206</v>
      </c>
      <c r="AQ2928" t="s">
        <v>4840</v>
      </c>
      <c r="AR2928">
        <v>20160</v>
      </c>
    </row>
    <row r="2929" spans="1:44" x14ac:dyDescent="0.25">
      <c r="A2929">
        <v>5006309</v>
      </c>
      <c r="B2929">
        <v>3</v>
      </c>
      <c r="C2929" t="s">
        <v>895</v>
      </c>
      <c r="D2929" t="s">
        <v>462</v>
      </c>
      <c r="E2929" t="s">
        <v>5940</v>
      </c>
      <c r="F2929">
        <v>174</v>
      </c>
      <c r="G2929">
        <v>2320</v>
      </c>
      <c r="H2929" t="s">
        <v>5940</v>
      </c>
      <c r="I2929" t="s">
        <v>5940</v>
      </c>
      <c r="J2929" t="s">
        <v>5940</v>
      </c>
      <c r="K2929">
        <v>493000</v>
      </c>
      <c r="L2929">
        <v>0</v>
      </c>
      <c r="M2929">
        <v>2880</v>
      </c>
      <c r="N2929">
        <v>0</v>
      </c>
      <c r="O2929">
        <v>0</v>
      </c>
      <c r="P2929">
        <v>16</v>
      </c>
      <c r="R2929">
        <v>5006309</v>
      </c>
      <c r="S2929" t="s">
        <v>5940</v>
      </c>
      <c r="T2929">
        <v>174</v>
      </c>
      <c r="U2929">
        <v>2320</v>
      </c>
      <c r="V2929" t="s">
        <v>5940</v>
      </c>
      <c r="W2929" t="s">
        <v>5940</v>
      </c>
      <c r="X2929" t="s">
        <v>5940</v>
      </c>
      <c r="Z2929">
        <v>3158805</v>
      </c>
      <c r="AB2929" t="s">
        <v>5940</v>
      </c>
      <c r="AC2929">
        <v>3158805</v>
      </c>
      <c r="AD2929" t="s">
        <v>4760</v>
      </c>
      <c r="AE2929">
        <v>5</v>
      </c>
      <c r="AF2929">
        <v>3158805</v>
      </c>
      <c r="AG2929" t="s">
        <v>4760</v>
      </c>
      <c r="AH2929">
        <v>320</v>
      </c>
      <c r="AI2929">
        <v>3158805</v>
      </c>
      <c r="AJ2929" t="s">
        <v>4760</v>
      </c>
      <c r="AK2929">
        <v>56</v>
      </c>
      <c r="AL2929">
        <v>3158805</v>
      </c>
      <c r="AM2929" t="s">
        <v>4760</v>
      </c>
      <c r="AN2929" t="s">
        <v>5940</v>
      </c>
      <c r="AO2929">
        <v>0</v>
      </c>
      <c r="AP2929">
        <v>3165305</v>
      </c>
      <c r="AQ2929" t="s">
        <v>4841</v>
      </c>
      <c r="AR2929">
        <v>4400</v>
      </c>
    </row>
    <row r="2930" spans="1:44" x14ac:dyDescent="0.25">
      <c r="A2930">
        <v>5006358</v>
      </c>
      <c r="B2930">
        <v>3</v>
      </c>
      <c r="C2930" t="s">
        <v>895</v>
      </c>
      <c r="D2930" t="s">
        <v>463</v>
      </c>
      <c r="E2930" t="s">
        <v>5940</v>
      </c>
      <c r="F2930">
        <v>13650</v>
      </c>
      <c r="G2930">
        <v>2400</v>
      </c>
      <c r="H2930">
        <v>308</v>
      </c>
      <c r="I2930">
        <v>106</v>
      </c>
      <c r="J2930">
        <v>78</v>
      </c>
      <c r="K2930">
        <v>8500</v>
      </c>
      <c r="L2930">
        <v>10215</v>
      </c>
      <c r="M2930">
        <v>8670</v>
      </c>
      <c r="N2930">
        <v>27</v>
      </c>
      <c r="O2930">
        <v>144</v>
      </c>
      <c r="P2930">
        <v>9</v>
      </c>
      <c r="R2930">
        <v>5006358</v>
      </c>
      <c r="S2930" t="s">
        <v>5940</v>
      </c>
      <c r="T2930">
        <v>13650</v>
      </c>
      <c r="U2930">
        <v>2400</v>
      </c>
      <c r="V2930">
        <v>308</v>
      </c>
      <c r="W2930">
        <v>106</v>
      </c>
      <c r="X2930">
        <v>78</v>
      </c>
      <c r="Z2930">
        <v>3158904</v>
      </c>
      <c r="AB2930" t="s">
        <v>5940</v>
      </c>
      <c r="AC2930">
        <v>3158904</v>
      </c>
      <c r="AD2930" t="s">
        <v>4761</v>
      </c>
      <c r="AE2930">
        <v>38</v>
      </c>
      <c r="AF2930">
        <v>3158904</v>
      </c>
      <c r="AG2930" t="s">
        <v>4761</v>
      </c>
      <c r="AH2930">
        <v>2880</v>
      </c>
      <c r="AI2930">
        <v>3158904</v>
      </c>
      <c r="AJ2930" t="s">
        <v>4761</v>
      </c>
      <c r="AK2930">
        <v>84</v>
      </c>
      <c r="AL2930">
        <v>3158904</v>
      </c>
      <c r="AM2930" t="s">
        <v>4761</v>
      </c>
      <c r="AN2930" t="s">
        <v>5940</v>
      </c>
      <c r="AO2930">
        <v>0</v>
      </c>
      <c r="AP2930">
        <v>3165404</v>
      </c>
      <c r="AQ2930" t="s">
        <v>4842</v>
      </c>
      <c r="AR2930">
        <v>600</v>
      </c>
    </row>
    <row r="2931" spans="1:44" x14ac:dyDescent="0.25">
      <c r="A2931">
        <v>5006408</v>
      </c>
      <c r="B2931">
        <v>3</v>
      </c>
      <c r="C2931" t="s">
        <v>895</v>
      </c>
      <c r="D2931" t="s">
        <v>464</v>
      </c>
      <c r="E2931" t="s">
        <v>5940</v>
      </c>
      <c r="F2931">
        <v>16482</v>
      </c>
      <c r="G2931">
        <v>1020</v>
      </c>
      <c r="H2931">
        <v>486</v>
      </c>
      <c r="I2931">
        <v>180</v>
      </c>
      <c r="J2931" t="s">
        <v>5940</v>
      </c>
      <c r="K2931">
        <v>0</v>
      </c>
      <c r="L2931">
        <v>22464</v>
      </c>
      <c r="M2931">
        <v>21210</v>
      </c>
      <c r="N2931">
        <v>0</v>
      </c>
      <c r="O2931">
        <v>0</v>
      </c>
      <c r="P2931">
        <v>72</v>
      </c>
      <c r="R2931">
        <v>5006408</v>
      </c>
      <c r="S2931" t="s">
        <v>5940</v>
      </c>
      <c r="T2931">
        <v>16482</v>
      </c>
      <c r="U2931">
        <v>1020</v>
      </c>
      <c r="V2931">
        <v>486</v>
      </c>
      <c r="W2931">
        <v>180</v>
      </c>
      <c r="X2931" t="s">
        <v>5940</v>
      </c>
      <c r="Z2931">
        <v>3158953</v>
      </c>
      <c r="AB2931" t="s">
        <v>5940</v>
      </c>
      <c r="AC2931">
        <v>3158953</v>
      </c>
      <c r="AD2931" t="s">
        <v>4762</v>
      </c>
      <c r="AE2931" t="s">
        <v>5940</v>
      </c>
      <c r="AF2931">
        <v>3158953</v>
      </c>
      <c r="AG2931" t="s">
        <v>4762</v>
      </c>
      <c r="AH2931">
        <v>810</v>
      </c>
      <c r="AI2931">
        <v>3158953</v>
      </c>
      <c r="AJ2931" t="s">
        <v>4762</v>
      </c>
      <c r="AK2931">
        <v>78</v>
      </c>
      <c r="AL2931">
        <v>3158953</v>
      </c>
      <c r="AM2931" t="s">
        <v>4762</v>
      </c>
      <c r="AN2931" t="s">
        <v>5940</v>
      </c>
      <c r="AO2931">
        <v>0</v>
      </c>
      <c r="AP2931">
        <v>3165503</v>
      </c>
      <c r="AQ2931" t="s">
        <v>4843</v>
      </c>
      <c r="AR2931">
        <v>1400</v>
      </c>
    </row>
    <row r="2932" spans="1:44" x14ac:dyDescent="0.25">
      <c r="A2932">
        <v>5006606</v>
      </c>
      <c r="B2932">
        <v>3</v>
      </c>
      <c r="C2932" t="s">
        <v>895</v>
      </c>
      <c r="D2932" t="s">
        <v>465</v>
      </c>
      <c r="E2932">
        <v>3000</v>
      </c>
      <c r="F2932">
        <v>243976</v>
      </c>
      <c r="G2932">
        <v>48125</v>
      </c>
      <c r="H2932">
        <v>3428</v>
      </c>
      <c r="I2932">
        <v>9100</v>
      </c>
      <c r="J2932">
        <v>1700</v>
      </c>
      <c r="K2932">
        <v>4200</v>
      </c>
      <c r="L2932">
        <v>403200</v>
      </c>
      <c r="M2932">
        <v>213000</v>
      </c>
      <c r="N2932">
        <v>90</v>
      </c>
      <c r="O2932">
        <v>7632</v>
      </c>
      <c r="P2932">
        <v>2718</v>
      </c>
      <c r="R2932">
        <v>5006606</v>
      </c>
      <c r="S2932">
        <v>3000</v>
      </c>
      <c r="T2932">
        <v>243976</v>
      </c>
      <c r="U2932">
        <v>48125</v>
      </c>
      <c r="V2932">
        <v>3428</v>
      </c>
      <c r="W2932">
        <v>9100</v>
      </c>
      <c r="X2932">
        <v>1700</v>
      </c>
      <c r="Z2932">
        <v>3159001</v>
      </c>
      <c r="AB2932" t="s">
        <v>5940</v>
      </c>
      <c r="AC2932">
        <v>3159001</v>
      </c>
      <c r="AD2932" t="s">
        <v>4763</v>
      </c>
      <c r="AE2932">
        <v>66</v>
      </c>
      <c r="AF2932">
        <v>3159001</v>
      </c>
      <c r="AG2932" t="s">
        <v>4763</v>
      </c>
      <c r="AH2932">
        <v>5040</v>
      </c>
      <c r="AI2932">
        <v>3159001</v>
      </c>
      <c r="AJ2932" t="s">
        <v>4763</v>
      </c>
      <c r="AK2932">
        <v>114</v>
      </c>
      <c r="AL2932">
        <v>3159001</v>
      </c>
      <c r="AM2932" t="s">
        <v>4763</v>
      </c>
      <c r="AN2932" t="s">
        <v>5940</v>
      </c>
      <c r="AO2932">
        <v>0</v>
      </c>
      <c r="AP2932">
        <v>3165537</v>
      </c>
      <c r="AQ2932" t="s">
        <v>4844</v>
      </c>
      <c r="AR2932">
        <v>60</v>
      </c>
    </row>
    <row r="2933" spans="1:44" x14ac:dyDescent="0.25">
      <c r="A2933">
        <v>5006903</v>
      </c>
      <c r="B2933">
        <v>3</v>
      </c>
      <c r="C2933" t="s">
        <v>895</v>
      </c>
      <c r="D2933" t="s">
        <v>466</v>
      </c>
      <c r="E2933">
        <v>1600</v>
      </c>
      <c r="F2933" t="s">
        <v>5940</v>
      </c>
      <c r="G2933">
        <v>120</v>
      </c>
      <c r="H2933" t="s">
        <v>5940</v>
      </c>
      <c r="I2933" t="s">
        <v>5940</v>
      </c>
      <c r="J2933" t="s">
        <v>5940</v>
      </c>
      <c r="K2933">
        <v>2800</v>
      </c>
      <c r="L2933">
        <v>0</v>
      </c>
      <c r="M2933">
        <v>72</v>
      </c>
      <c r="N2933">
        <v>0</v>
      </c>
      <c r="O2933">
        <v>1475</v>
      </c>
      <c r="P2933">
        <v>5</v>
      </c>
      <c r="R2933">
        <v>5006903</v>
      </c>
      <c r="S2933">
        <v>1600</v>
      </c>
      <c r="T2933" t="s">
        <v>5940</v>
      </c>
      <c r="U2933">
        <v>120</v>
      </c>
      <c r="V2933" t="s">
        <v>5940</v>
      </c>
      <c r="W2933" t="s">
        <v>5940</v>
      </c>
      <c r="X2933" t="s">
        <v>5940</v>
      </c>
      <c r="Z2933">
        <v>3159100</v>
      </c>
      <c r="AB2933" t="s">
        <v>5940</v>
      </c>
      <c r="AC2933">
        <v>3159100</v>
      </c>
      <c r="AD2933" t="s">
        <v>4764</v>
      </c>
      <c r="AE2933">
        <v>22</v>
      </c>
      <c r="AF2933">
        <v>3159100</v>
      </c>
      <c r="AG2933" t="s">
        <v>4764</v>
      </c>
      <c r="AH2933">
        <v>1980</v>
      </c>
      <c r="AI2933">
        <v>3159100</v>
      </c>
      <c r="AJ2933" t="s">
        <v>4764</v>
      </c>
      <c r="AK2933">
        <v>52</v>
      </c>
      <c r="AL2933">
        <v>3159100</v>
      </c>
      <c r="AM2933" t="s">
        <v>4764</v>
      </c>
      <c r="AN2933" t="s">
        <v>5940</v>
      </c>
      <c r="AO2933">
        <v>0</v>
      </c>
      <c r="AP2933">
        <v>3165552</v>
      </c>
      <c r="AQ2933" t="s">
        <v>4845</v>
      </c>
      <c r="AR2933">
        <v>2700</v>
      </c>
    </row>
    <row r="2934" spans="1:44" x14ac:dyDescent="0.25">
      <c r="A2934">
        <v>5007109</v>
      </c>
      <c r="B2934">
        <v>3</v>
      </c>
      <c r="C2934" t="s">
        <v>895</v>
      </c>
      <c r="D2934" t="s">
        <v>467</v>
      </c>
      <c r="E2934" t="s">
        <v>5940</v>
      </c>
      <c r="F2934">
        <v>19530</v>
      </c>
      <c r="G2934">
        <v>600</v>
      </c>
      <c r="H2934" t="s">
        <v>5940</v>
      </c>
      <c r="I2934">
        <v>24</v>
      </c>
      <c r="J2934" t="s">
        <v>5940</v>
      </c>
      <c r="K2934">
        <v>0</v>
      </c>
      <c r="L2934">
        <v>9234</v>
      </c>
      <c r="M2934">
        <v>994</v>
      </c>
      <c r="N2934">
        <v>0</v>
      </c>
      <c r="O2934">
        <v>0</v>
      </c>
      <c r="P2934">
        <v>380</v>
      </c>
      <c r="R2934">
        <v>5007109</v>
      </c>
      <c r="S2934" t="s">
        <v>5940</v>
      </c>
      <c r="T2934">
        <v>19530</v>
      </c>
      <c r="U2934">
        <v>600</v>
      </c>
      <c r="V2934" t="s">
        <v>5940</v>
      </c>
      <c r="W2934">
        <v>24</v>
      </c>
      <c r="X2934" t="s">
        <v>5940</v>
      </c>
      <c r="Z2934">
        <v>3159209</v>
      </c>
      <c r="AB2934">
        <v>837</v>
      </c>
      <c r="AC2934">
        <v>3159209</v>
      </c>
      <c r="AD2934" t="s">
        <v>4765</v>
      </c>
      <c r="AE2934" t="s">
        <v>5940</v>
      </c>
      <c r="AF2934">
        <v>3159209</v>
      </c>
      <c r="AG2934" t="s">
        <v>4765</v>
      </c>
      <c r="AH2934">
        <v>2990</v>
      </c>
      <c r="AI2934">
        <v>3159209</v>
      </c>
      <c r="AJ2934" t="s">
        <v>4765</v>
      </c>
      <c r="AK2934">
        <v>792</v>
      </c>
      <c r="AL2934">
        <v>3159209</v>
      </c>
      <c r="AM2934" t="s">
        <v>4765</v>
      </c>
      <c r="AN2934" t="s">
        <v>5940</v>
      </c>
      <c r="AO2934">
        <v>0</v>
      </c>
      <c r="AP2934">
        <v>3165560</v>
      </c>
      <c r="AQ2934" t="s">
        <v>4846</v>
      </c>
      <c r="AR2934">
        <v>1725</v>
      </c>
    </row>
    <row r="2935" spans="1:44" x14ac:dyDescent="0.25">
      <c r="A2935">
        <v>5007208</v>
      </c>
      <c r="B2935">
        <v>3</v>
      </c>
      <c r="C2935" t="s">
        <v>895</v>
      </c>
      <c r="D2935" t="s">
        <v>468</v>
      </c>
      <c r="E2935">
        <v>1815939</v>
      </c>
      <c r="F2935">
        <v>222750</v>
      </c>
      <c r="G2935">
        <v>47400</v>
      </c>
      <c r="H2935">
        <v>820</v>
      </c>
      <c r="I2935">
        <v>71100</v>
      </c>
      <c r="J2935">
        <v>900</v>
      </c>
      <c r="K2935">
        <v>6267884</v>
      </c>
      <c r="L2935">
        <v>283500</v>
      </c>
      <c r="M2935">
        <v>177600</v>
      </c>
      <c r="N2935">
        <v>0</v>
      </c>
      <c r="O2935">
        <v>57600</v>
      </c>
      <c r="P2935">
        <v>840</v>
      </c>
      <c r="R2935">
        <v>5007208</v>
      </c>
      <c r="S2935">
        <v>1815939</v>
      </c>
      <c r="T2935">
        <v>222750</v>
      </c>
      <c r="U2935">
        <v>47400</v>
      </c>
      <c r="V2935">
        <v>820</v>
      </c>
      <c r="W2935">
        <v>71100</v>
      </c>
      <c r="X2935">
        <v>900</v>
      </c>
      <c r="Z2935">
        <v>3159308</v>
      </c>
      <c r="AB2935" t="s">
        <v>5940</v>
      </c>
      <c r="AC2935">
        <v>3159308</v>
      </c>
      <c r="AD2935" t="s">
        <v>4766</v>
      </c>
      <c r="AE2935">
        <v>5</v>
      </c>
      <c r="AF2935">
        <v>3159308</v>
      </c>
      <c r="AG2935" t="s">
        <v>4766</v>
      </c>
      <c r="AH2935">
        <v>2800</v>
      </c>
      <c r="AI2935">
        <v>3159308</v>
      </c>
      <c r="AJ2935" t="s">
        <v>4766</v>
      </c>
      <c r="AK2935">
        <v>78</v>
      </c>
      <c r="AL2935">
        <v>3159308</v>
      </c>
      <c r="AM2935" t="s">
        <v>4766</v>
      </c>
      <c r="AN2935" t="s">
        <v>5940</v>
      </c>
      <c r="AO2935">
        <v>0</v>
      </c>
      <c r="AP2935">
        <v>3165578</v>
      </c>
      <c r="AQ2935" t="s">
        <v>4847</v>
      </c>
      <c r="AR2935">
        <v>2400</v>
      </c>
    </row>
    <row r="2936" spans="1:44" x14ac:dyDescent="0.25">
      <c r="A2936">
        <v>5007307</v>
      </c>
      <c r="B2936">
        <v>3</v>
      </c>
      <c r="C2936" t="s">
        <v>895</v>
      </c>
      <c r="D2936" t="s">
        <v>469</v>
      </c>
      <c r="E2936">
        <v>570</v>
      </c>
      <c r="F2936">
        <v>4427</v>
      </c>
      <c r="G2936">
        <v>1260</v>
      </c>
      <c r="H2936" t="s">
        <v>5940</v>
      </c>
      <c r="I2936">
        <v>45</v>
      </c>
      <c r="J2936">
        <v>36</v>
      </c>
      <c r="K2936">
        <v>800</v>
      </c>
      <c r="L2936">
        <v>3990</v>
      </c>
      <c r="M2936">
        <v>4496</v>
      </c>
      <c r="N2936">
        <v>0</v>
      </c>
      <c r="O2936">
        <v>0</v>
      </c>
      <c r="P2936">
        <v>179</v>
      </c>
      <c r="R2936">
        <v>5007307</v>
      </c>
      <c r="S2936">
        <v>570</v>
      </c>
      <c r="T2936">
        <v>4427</v>
      </c>
      <c r="U2936">
        <v>1260</v>
      </c>
      <c r="V2936" t="s">
        <v>5940</v>
      </c>
      <c r="W2936">
        <v>45</v>
      </c>
      <c r="X2936">
        <v>36</v>
      </c>
      <c r="Z2936">
        <v>3159357</v>
      </c>
      <c r="AB2936" t="s">
        <v>5940</v>
      </c>
      <c r="AC2936">
        <v>3159357</v>
      </c>
      <c r="AD2936" t="s">
        <v>4767</v>
      </c>
      <c r="AE2936">
        <v>65</v>
      </c>
      <c r="AF2936">
        <v>3159357</v>
      </c>
      <c r="AG2936" t="s">
        <v>4767</v>
      </c>
      <c r="AH2936">
        <v>30</v>
      </c>
      <c r="AI2936">
        <v>3159357</v>
      </c>
      <c r="AJ2936" t="s">
        <v>4767</v>
      </c>
      <c r="AK2936">
        <v>55</v>
      </c>
      <c r="AL2936">
        <v>3159357</v>
      </c>
      <c r="AM2936" t="s">
        <v>4767</v>
      </c>
      <c r="AN2936" t="s">
        <v>5940</v>
      </c>
      <c r="AO2936">
        <v>0</v>
      </c>
      <c r="AP2936">
        <v>3165602</v>
      </c>
      <c r="AQ2936" t="s">
        <v>4848</v>
      </c>
      <c r="AR2936">
        <v>150</v>
      </c>
    </row>
    <row r="2937" spans="1:44" x14ac:dyDescent="0.25">
      <c r="A2937">
        <v>5007406</v>
      </c>
      <c r="B2937">
        <v>3</v>
      </c>
      <c r="C2937" t="s">
        <v>895</v>
      </c>
      <c r="D2937" t="s">
        <v>470</v>
      </c>
      <c r="E2937">
        <v>880</v>
      </c>
      <c r="F2937">
        <v>26400</v>
      </c>
      <c r="G2937">
        <v>3824</v>
      </c>
      <c r="H2937" t="s">
        <v>5940</v>
      </c>
      <c r="I2937">
        <v>54</v>
      </c>
      <c r="J2937" t="s">
        <v>5940</v>
      </c>
      <c r="K2937">
        <v>880</v>
      </c>
      <c r="L2937">
        <v>21600</v>
      </c>
      <c r="M2937">
        <v>4350</v>
      </c>
      <c r="N2937">
        <v>0</v>
      </c>
      <c r="O2937">
        <v>12</v>
      </c>
      <c r="P2937">
        <v>105</v>
      </c>
      <c r="R2937">
        <v>5007406</v>
      </c>
      <c r="S2937">
        <v>880</v>
      </c>
      <c r="T2937">
        <v>26400</v>
      </c>
      <c r="U2937">
        <v>3824</v>
      </c>
      <c r="V2937" t="s">
        <v>5940</v>
      </c>
      <c r="W2937">
        <v>54</v>
      </c>
      <c r="X2937" t="s">
        <v>5940</v>
      </c>
      <c r="Z2937">
        <v>3159407</v>
      </c>
      <c r="AB2937" t="s">
        <v>5940</v>
      </c>
      <c r="AC2937">
        <v>3159407</v>
      </c>
      <c r="AD2937" t="s">
        <v>4768</v>
      </c>
      <c r="AE2937">
        <v>85</v>
      </c>
      <c r="AF2937">
        <v>3159407</v>
      </c>
      <c r="AG2937" t="s">
        <v>4768</v>
      </c>
      <c r="AH2937" t="s">
        <v>5940</v>
      </c>
      <c r="AI2937">
        <v>3159407</v>
      </c>
      <c r="AJ2937" t="s">
        <v>4768</v>
      </c>
      <c r="AK2937">
        <v>270</v>
      </c>
      <c r="AL2937">
        <v>3159407</v>
      </c>
      <c r="AM2937" t="s">
        <v>4768</v>
      </c>
      <c r="AN2937" t="s">
        <v>5940</v>
      </c>
      <c r="AO2937">
        <v>0</v>
      </c>
      <c r="AP2937">
        <v>3165701</v>
      </c>
      <c r="AQ2937" t="s">
        <v>4849</v>
      </c>
      <c r="AR2937">
        <v>7686</v>
      </c>
    </row>
    <row r="2938" spans="1:44" x14ac:dyDescent="0.25">
      <c r="A2938">
        <v>5007505</v>
      </c>
      <c r="B2938">
        <v>3</v>
      </c>
      <c r="C2938" t="s">
        <v>895</v>
      </c>
      <c r="D2938" t="s">
        <v>471</v>
      </c>
      <c r="E2938">
        <v>910</v>
      </c>
      <c r="F2938" t="s">
        <v>5940</v>
      </c>
      <c r="G2938">
        <v>600</v>
      </c>
      <c r="H2938" t="s">
        <v>5940</v>
      </c>
      <c r="I2938" t="s">
        <v>5940</v>
      </c>
      <c r="J2938" t="s">
        <v>5940</v>
      </c>
      <c r="K2938">
        <v>200</v>
      </c>
      <c r="L2938">
        <v>0</v>
      </c>
      <c r="M2938">
        <v>0</v>
      </c>
      <c r="N2938">
        <v>0</v>
      </c>
      <c r="O2938">
        <v>0</v>
      </c>
      <c r="P2938">
        <v>0</v>
      </c>
      <c r="R2938">
        <v>5007505</v>
      </c>
      <c r="S2938">
        <v>910</v>
      </c>
      <c r="T2938" t="s">
        <v>5940</v>
      </c>
      <c r="U2938">
        <v>600</v>
      </c>
      <c r="V2938" t="s">
        <v>5940</v>
      </c>
      <c r="W2938" t="s">
        <v>5940</v>
      </c>
      <c r="X2938" t="s">
        <v>5940</v>
      </c>
      <c r="Z2938">
        <v>3159506</v>
      </c>
      <c r="AB2938" t="s">
        <v>5940</v>
      </c>
      <c r="AC2938">
        <v>3159506</v>
      </c>
      <c r="AD2938" t="s">
        <v>4769</v>
      </c>
      <c r="AE2938">
        <v>50</v>
      </c>
      <c r="AF2938">
        <v>3159506</v>
      </c>
      <c r="AG2938" t="s">
        <v>4769</v>
      </c>
      <c r="AH2938">
        <v>867</v>
      </c>
      <c r="AI2938">
        <v>3159506</v>
      </c>
      <c r="AJ2938" t="s">
        <v>4769</v>
      </c>
      <c r="AK2938">
        <v>392</v>
      </c>
      <c r="AL2938">
        <v>3159506</v>
      </c>
      <c r="AM2938" t="s">
        <v>4769</v>
      </c>
      <c r="AN2938" t="s">
        <v>5940</v>
      </c>
      <c r="AO2938">
        <v>0</v>
      </c>
      <c r="AP2938">
        <v>3165800</v>
      </c>
      <c r="AQ2938" t="s">
        <v>4850</v>
      </c>
      <c r="AR2938">
        <v>1995</v>
      </c>
    </row>
    <row r="2939" spans="1:44" x14ac:dyDescent="0.25">
      <c r="A2939">
        <v>5007554</v>
      </c>
      <c r="B2939">
        <v>3</v>
      </c>
      <c r="C2939" t="s">
        <v>895</v>
      </c>
      <c r="D2939" t="s">
        <v>472</v>
      </c>
      <c r="E2939">
        <v>448942</v>
      </c>
      <c r="F2939">
        <v>473</v>
      </c>
      <c r="G2939">
        <v>150</v>
      </c>
      <c r="H2939">
        <v>236</v>
      </c>
      <c r="I2939" t="s">
        <v>5940</v>
      </c>
      <c r="J2939">
        <v>125</v>
      </c>
      <c r="K2939">
        <v>622440</v>
      </c>
      <c r="L2939">
        <v>0</v>
      </c>
      <c r="M2939">
        <v>0</v>
      </c>
      <c r="N2939">
        <v>239</v>
      </c>
      <c r="O2939">
        <v>0</v>
      </c>
      <c r="P2939">
        <v>92</v>
      </c>
      <c r="R2939">
        <v>5007554</v>
      </c>
      <c r="S2939">
        <v>448942</v>
      </c>
      <c r="T2939">
        <v>473</v>
      </c>
      <c r="U2939">
        <v>150</v>
      </c>
      <c r="V2939">
        <v>236</v>
      </c>
      <c r="W2939" t="s">
        <v>5940</v>
      </c>
      <c r="X2939">
        <v>125</v>
      </c>
      <c r="Z2939">
        <v>3159605</v>
      </c>
      <c r="AB2939" t="s">
        <v>5940</v>
      </c>
      <c r="AC2939">
        <v>3159605</v>
      </c>
      <c r="AD2939" t="s">
        <v>4770</v>
      </c>
      <c r="AE2939">
        <v>87</v>
      </c>
      <c r="AF2939">
        <v>3159605</v>
      </c>
      <c r="AG2939" t="s">
        <v>4770</v>
      </c>
      <c r="AH2939">
        <v>8000</v>
      </c>
      <c r="AI2939">
        <v>3159605</v>
      </c>
      <c r="AJ2939" t="s">
        <v>4770</v>
      </c>
      <c r="AK2939">
        <v>400</v>
      </c>
      <c r="AL2939">
        <v>3159605</v>
      </c>
      <c r="AM2939" t="s">
        <v>4770</v>
      </c>
      <c r="AN2939" t="s">
        <v>5940</v>
      </c>
      <c r="AO2939">
        <v>0</v>
      </c>
      <c r="AP2939">
        <v>3165909</v>
      </c>
      <c r="AQ2939" t="s">
        <v>4851</v>
      </c>
      <c r="AR2939">
        <v>1400</v>
      </c>
    </row>
    <row r="2940" spans="1:44" x14ac:dyDescent="0.25">
      <c r="A2940">
        <v>5007695</v>
      </c>
      <c r="B2940">
        <v>3</v>
      </c>
      <c r="C2940" t="s">
        <v>895</v>
      </c>
      <c r="D2940" t="s">
        <v>473</v>
      </c>
      <c r="E2940" t="s">
        <v>5940</v>
      </c>
      <c r="F2940">
        <v>259600</v>
      </c>
      <c r="G2940">
        <v>114000</v>
      </c>
      <c r="H2940">
        <v>8925</v>
      </c>
      <c r="I2940" t="s">
        <v>5940</v>
      </c>
      <c r="J2940">
        <v>349</v>
      </c>
      <c r="K2940">
        <v>0</v>
      </c>
      <c r="L2940">
        <v>253460</v>
      </c>
      <c r="M2940">
        <v>262500</v>
      </c>
      <c r="N2940">
        <v>16294</v>
      </c>
      <c r="O2940">
        <v>0</v>
      </c>
      <c r="P2940">
        <v>237</v>
      </c>
      <c r="R2940">
        <v>5007695</v>
      </c>
      <c r="S2940" t="s">
        <v>5940</v>
      </c>
      <c r="T2940">
        <v>259600</v>
      </c>
      <c r="U2940">
        <v>114000</v>
      </c>
      <c r="V2940">
        <v>8925</v>
      </c>
      <c r="W2940" t="s">
        <v>5940</v>
      </c>
      <c r="X2940">
        <v>349</v>
      </c>
      <c r="Z2940">
        <v>3159704</v>
      </c>
      <c r="AB2940" t="s">
        <v>5940</v>
      </c>
      <c r="AC2940">
        <v>3159704</v>
      </c>
      <c r="AD2940" t="s">
        <v>4771</v>
      </c>
      <c r="AE2940" t="s">
        <v>5940</v>
      </c>
      <c r="AF2940">
        <v>3159704</v>
      </c>
      <c r="AG2940" t="s">
        <v>4771</v>
      </c>
      <c r="AH2940">
        <v>2000</v>
      </c>
      <c r="AI2940">
        <v>3159704</v>
      </c>
      <c r="AJ2940" t="s">
        <v>4771</v>
      </c>
      <c r="AK2940">
        <v>59</v>
      </c>
      <c r="AL2940">
        <v>3159704</v>
      </c>
      <c r="AM2940" t="s">
        <v>4771</v>
      </c>
      <c r="AN2940" t="s">
        <v>5940</v>
      </c>
      <c r="AO2940">
        <v>0</v>
      </c>
      <c r="AP2940">
        <v>3166006</v>
      </c>
      <c r="AQ2940" t="s">
        <v>4852</v>
      </c>
      <c r="AR2940">
        <v>1500</v>
      </c>
    </row>
    <row r="2941" spans="1:44" x14ac:dyDescent="0.25">
      <c r="A2941">
        <v>5007802</v>
      </c>
      <c r="B2941">
        <v>3</v>
      </c>
      <c r="C2941" t="s">
        <v>895</v>
      </c>
      <c r="D2941" t="s">
        <v>475</v>
      </c>
      <c r="E2941">
        <v>87830</v>
      </c>
      <c r="F2941">
        <v>747</v>
      </c>
      <c r="G2941">
        <v>980</v>
      </c>
      <c r="H2941" t="s">
        <v>5940</v>
      </c>
      <c r="I2941" t="s">
        <v>5940</v>
      </c>
      <c r="J2941">
        <v>55</v>
      </c>
      <c r="K2941">
        <v>67690</v>
      </c>
      <c r="L2941">
        <v>852</v>
      </c>
      <c r="M2941">
        <v>1500</v>
      </c>
      <c r="N2941">
        <v>0</v>
      </c>
      <c r="O2941">
        <v>0</v>
      </c>
      <c r="P2941">
        <v>0</v>
      </c>
      <c r="R2941">
        <v>5007802</v>
      </c>
      <c r="S2941">
        <v>87830</v>
      </c>
      <c r="T2941">
        <v>747</v>
      </c>
      <c r="U2941">
        <v>980</v>
      </c>
      <c r="V2941" t="s">
        <v>5940</v>
      </c>
      <c r="W2941" t="s">
        <v>5940</v>
      </c>
      <c r="X2941">
        <v>55</v>
      </c>
      <c r="Z2941">
        <v>3159803</v>
      </c>
      <c r="AB2941">
        <v>1012</v>
      </c>
      <c r="AC2941">
        <v>3159803</v>
      </c>
      <c r="AD2941" t="s">
        <v>4772</v>
      </c>
      <c r="AE2941">
        <v>294</v>
      </c>
      <c r="AF2941">
        <v>3159803</v>
      </c>
      <c r="AG2941" t="s">
        <v>4772</v>
      </c>
      <c r="AH2941">
        <v>350</v>
      </c>
      <c r="AI2941">
        <v>3159803</v>
      </c>
      <c r="AJ2941" t="s">
        <v>4772</v>
      </c>
      <c r="AK2941" t="s">
        <v>5940</v>
      </c>
      <c r="AL2941">
        <v>3159803</v>
      </c>
      <c r="AM2941" t="s">
        <v>4772</v>
      </c>
      <c r="AN2941">
        <v>2160</v>
      </c>
      <c r="AO2941">
        <v>0</v>
      </c>
      <c r="AP2941">
        <v>3166105</v>
      </c>
      <c r="AQ2941" t="s">
        <v>4853</v>
      </c>
      <c r="AR2941">
        <v>400</v>
      </c>
    </row>
    <row r="2942" spans="1:44" x14ac:dyDescent="0.25">
      <c r="A2942">
        <v>5007703</v>
      </c>
      <c r="B2942">
        <v>3</v>
      </c>
      <c r="C2942" t="s">
        <v>895</v>
      </c>
      <c r="D2942" t="s">
        <v>474</v>
      </c>
      <c r="E2942" t="s">
        <v>5940</v>
      </c>
      <c r="F2942">
        <v>21600</v>
      </c>
      <c r="G2942">
        <v>5100</v>
      </c>
      <c r="H2942">
        <v>158</v>
      </c>
      <c r="I2942">
        <v>9</v>
      </c>
      <c r="J2942">
        <v>123</v>
      </c>
      <c r="K2942">
        <v>150</v>
      </c>
      <c r="L2942">
        <v>26010</v>
      </c>
      <c r="M2942">
        <v>32100</v>
      </c>
      <c r="N2942">
        <v>24</v>
      </c>
      <c r="O2942">
        <v>66</v>
      </c>
      <c r="P2942">
        <v>131</v>
      </c>
      <c r="R2942">
        <v>5007703</v>
      </c>
      <c r="S2942" t="s">
        <v>5940</v>
      </c>
      <c r="T2942">
        <v>21600</v>
      </c>
      <c r="U2942">
        <v>5100</v>
      </c>
      <c r="V2942">
        <v>158</v>
      </c>
      <c r="W2942">
        <v>9</v>
      </c>
      <c r="X2942">
        <v>123</v>
      </c>
      <c r="Z2942">
        <v>3159902</v>
      </c>
      <c r="AB2942" t="s">
        <v>5940</v>
      </c>
      <c r="AC2942">
        <v>3159902</v>
      </c>
      <c r="AD2942" t="s">
        <v>4773</v>
      </c>
      <c r="AE2942">
        <v>30</v>
      </c>
      <c r="AF2942">
        <v>3159902</v>
      </c>
      <c r="AG2942" t="s">
        <v>4773</v>
      </c>
      <c r="AH2942">
        <v>2100</v>
      </c>
      <c r="AI2942">
        <v>3159902</v>
      </c>
      <c r="AJ2942" t="s">
        <v>4773</v>
      </c>
      <c r="AK2942">
        <v>672</v>
      </c>
      <c r="AL2942">
        <v>3159902</v>
      </c>
      <c r="AM2942" t="s">
        <v>4773</v>
      </c>
      <c r="AN2942" t="s">
        <v>5940</v>
      </c>
      <c r="AO2942">
        <v>0</v>
      </c>
      <c r="AP2942">
        <v>3166204</v>
      </c>
      <c r="AQ2942" t="s">
        <v>4854</v>
      </c>
      <c r="AR2942">
        <v>11200</v>
      </c>
    </row>
    <row r="2943" spans="1:44" x14ac:dyDescent="0.25">
      <c r="A2943">
        <v>5007901</v>
      </c>
      <c r="B2943">
        <v>3</v>
      </c>
      <c r="C2943" t="s">
        <v>895</v>
      </c>
      <c r="D2943" t="s">
        <v>476</v>
      </c>
      <c r="E2943">
        <v>372013</v>
      </c>
      <c r="F2943">
        <v>199800</v>
      </c>
      <c r="G2943">
        <v>53490</v>
      </c>
      <c r="H2943">
        <v>5620</v>
      </c>
      <c r="I2943">
        <v>4860</v>
      </c>
      <c r="J2943">
        <v>1500</v>
      </c>
      <c r="K2943">
        <v>1025295</v>
      </c>
      <c r="L2943">
        <v>256500</v>
      </c>
      <c r="M2943">
        <v>244800</v>
      </c>
      <c r="N2943">
        <v>3180</v>
      </c>
      <c r="O2943">
        <v>4200</v>
      </c>
      <c r="P2943">
        <v>1428</v>
      </c>
      <c r="R2943">
        <v>5007901</v>
      </c>
      <c r="S2943">
        <v>372013</v>
      </c>
      <c r="T2943">
        <v>199800</v>
      </c>
      <c r="U2943">
        <v>53490</v>
      </c>
      <c r="V2943">
        <v>5620</v>
      </c>
      <c r="W2943">
        <v>4860</v>
      </c>
      <c r="X2943">
        <v>1500</v>
      </c>
      <c r="Z2943">
        <v>3160009</v>
      </c>
      <c r="AB2943" t="s">
        <v>5940</v>
      </c>
      <c r="AC2943">
        <v>3160009</v>
      </c>
      <c r="AD2943" t="s">
        <v>4774</v>
      </c>
      <c r="AE2943">
        <v>370</v>
      </c>
      <c r="AF2943">
        <v>3160009</v>
      </c>
      <c r="AG2943" t="s">
        <v>4774</v>
      </c>
      <c r="AH2943">
        <v>2376</v>
      </c>
      <c r="AI2943">
        <v>3160009</v>
      </c>
      <c r="AJ2943" t="s">
        <v>4774</v>
      </c>
      <c r="AK2943">
        <v>54</v>
      </c>
      <c r="AL2943">
        <v>3160009</v>
      </c>
      <c r="AM2943" t="s">
        <v>4774</v>
      </c>
      <c r="AN2943" t="s">
        <v>5940</v>
      </c>
      <c r="AO2943">
        <v>0</v>
      </c>
      <c r="AP2943">
        <v>3166303</v>
      </c>
      <c r="AQ2943" t="s">
        <v>4855</v>
      </c>
      <c r="AR2943">
        <v>1150</v>
      </c>
    </row>
    <row r="2944" spans="1:44" x14ac:dyDescent="0.25">
      <c r="A2944">
        <v>5007935</v>
      </c>
      <c r="B2944">
        <v>3</v>
      </c>
      <c r="C2944" t="s">
        <v>895</v>
      </c>
      <c r="D2944" t="s">
        <v>477</v>
      </c>
      <c r="E2944">
        <v>946374</v>
      </c>
      <c r="F2944">
        <v>173862</v>
      </c>
      <c r="G2944">
        <v>13200</v>
      </c>
      <c r="H2944">
        <v>720</v>
      </c>
      <c r="I2944" t="s">
        <v>5940</v>
      </c>
      <c r="J2944" t="s">
        <v>5940</v>
      </c>
      <c r="K2944">
        <v>1090550</v>
      </c>
      <c r="L2944">
        <v>158400</v>
      </c>
      <c r="M2944">
        <v>42000</v>
      </c>
      <c r="N2944">
        <v>0</v>
      </c>
      <c r="O2944">
        <v>0</v>
      </c>
      <c r="P2944">
        <v>0</v>
      </c>
      <c r="R2944">
        <v>5007935</v>
      </c>
      <c r="S2944">
        <v>946374</v>
      </c>
      <c r="T2944">
        <v>173862</v>
      </c>
      <c r="U2944">
        <v>13200</v>
      </c>
      <c r="V2944">
        <v>720</v>
      </c>
      <c r="W2944" t="s">
        <v>5940</v>
      </c>
      <c r="X2944" t="s">
        <v>5940</v>
      </c>
      <c r="Z2944">
        <v>3160108</v>
      </c>
      <c r="AB2944" t="s">
        <v>5940</v>
      </c>
      <c r="AC2944">
        <v>3160108</v>
      </c>
      <c r="AD2944" t="s">
        <v>4775</v>
      </c>
      <c r="AE2944">
        <v>18</v>
      </c>
      <c r="AF2944">
        <v>3160108</v>
      </c>
      <c r="AG2944" t="s">
        <v>4775</v>
      </c>
      <c r="AH2944">
        <v>77805</v>
      </c>
      <c r="AI2944">
        <v>3160108</v>
      </c>
      <c r="AJ2944" t="s">
        <v>4775</v>
      </c>
      <c r="AK2944">
        <v>97</v>
      </c>
      <c r="AL2944">
        <v>3160108</v>
      </c>
      <c r="AM2944" t="s">
        <v>4775</v>
      </c>
      <c r="AN2944" t="s">
        <v>5940</v>
      </c>
      <c r="AO2944">
        <v>0</v>
      </c>
      <c r="AP2944">
        <v>3166402</v>
      </c>
      <c r="AQ2944" t="s">
        <v>4856</v>
      </c>
      <c r="AR2944">
        <v>756</v>
      </c>
    </row>
    <row r="2945" spans="1:44" x14ac:dyDescent="0.25">
      <c r="A2945">
        <v>5007950</v>
      </c>
      <c r="B2945">
        <v>3</v>
      </c>
      <c r="C2945" t="s">
        <v>895</v>
      </c>
      <c r="D2945" t="s">
        <v>478</v>
      </c>
      <c r="E2945">
        <v>300</v>
      </c>
      <c r="F2945">
        <v>40590</v>
      </c>
      <c r="G2945">
        <v>5762</v>
      </c>
      <c r="H2945">
        <v>270</v>
      </c>
      <c r="I2945">
        <v>15</v>
      </c>
      <c r="J2945">
        <v>50</v>
      </c>
      <c r="K2945">
        <v>360</v>
      </c>
      <c r="L2945">
        <v>26640</v>
      </c>
      <c r="M2945">
        <v>25800</v>
      </c>
      <c r="N2945">
        <v>56</v>
      </c>
      <c r="O2945">
        <v>30</v>
      </c>
      <c r="P2945">
        <v>171</v>
      </c>
      <c r="R2945">
        <v>5007950</v>
      </c>
      <c r="S2945">
        <v>300</v>
      </c>
      <c r="T2945">
        <v>40590</v>
      </c>
      <c r="U2945">
        <v>5762</v>
      </c>
      <c r="V2945">
        <v>270</v>
      </c>
      <c r="W2945">
        <v>15</v>
      </c>
      <c r="X2945">
        <v>50</v>
      </c>
      <c r="Z2945">
        <v>3160207</v>
      </c>
      <c r="AB2945" t="s">
        <v>5940</v>
      </c>
      <c r="AC2945">
        <v>3160207</v>
      </c>
      <c r="AD2945" t="s">
        <v>4776</v>
      </c>
      <c r="AE2945">
        <v>10</v>
      </c>
      <c r="AF2945">
        <v>3160207</v>
      </c>
      <c r="AG2945" t="s">
        <v>4776</v>
      </c>
      <c r="AH2945">
        <v>3500</v>
      </c>
      <c r="AI2945">
        <v>3160207</v>
      </c>
      <c r="AJ2945" t="s">
        <v>4776</v>
      </c>
      <c r="AK2945">
        <v>136</v>
      </c>
      <c r="AL2945">
        <v>3160207</v>
      </c>
      <c r="AM2945" t="s">
        <v>4776</v>
      </c>
      <c r="AN2945" t="s">
        <v>5940</v>
      </c>
      <c r="AO2945">
        <v>0</v>
      </c>
      <c r="AP2945">
        <v>3166501</v>
      </c>
      <c r="AQ2945" t="s">
        <v>4857</v>
      </c>
      <c r="AR2945">
        <v>462</v>
      </c>
    </row>
    <row r="2946" spans="1:44" x14ac:dyDescent="0.25">
      <c r="A2946">
        <v>5007976</v>
      </c>
      <c r="B2946">
        <v>3</v>
      </c>
      <c r="C2946" t="s">
        <v>895</v>
      </c>
      <c r="D2946" t="s">
        <v>479</v>
      </c>
      <c r="E2946" t="s">
        <v>5940</v>
      </c>
      <c r="F2946">
        <v>14751</v>
      </c>
      <c r="G2946">
        <v>7827</v>
      </c>
      <c r="H2946">
        <v>44</v>
      </c>
      <c r="I2946">
        <v>500</v>
      </c>
      <c r="J2946">
        <v>1170</v>
      </c>
      <c r="K2946">
        <v>50050</v>
      </c>
      <c r="L2946">
        <v>10500</v>
      </c>
      <c r="M2946">
        <v>11675</v>
      </c>
      <c r="N2946">
        <v>0</v>
      </c>
      <c r="O2946">
        <v>0</v>
      </c>
      <c r="P2946">
        <v>396</v>
      </c>
      <c r="R2946">
        <v>5007976</v>
      </c>
      <c r="S2946" t="s">
        <v>5940</v>
      </c>
      <c r="T2946">
        <v>14751</v>
      </c>
      <c r="U2946">
        <v>7827</v>
      </c>
      <c r="V2946">
        <v>44</v>
      </c>
      <c r="W2946">
        <v>500</v>
      </c>
      <c r="X2946">
        <v>1170</v>
      </c>
      <c r="Z2946">
        <v>3160306</v>
      </c>
      <c r="AB2946" t="s">
        <v>5940</v>
      </c>
      <c r="AC2946">
        <v>3160306</v>
      </c>
      <c r="AD2946" t="s">
        <v>4777</v>
      </c>
      <c r="AE2946">
        <v>16</v>
      </c>
      <c r="AF2946">
        <v>3160306</v>
      </c>
      <c r="AG2946" t="s">
        <v>4777</v>
      </c>
      <c r="AH2946">
        <v>6000</v>
      </c>
      <c r="AI2946">
        <v>3160306</v>
      </c>
      <c r="AJ2946" t="s">
        <v>4777</v>
      </c>
      <c r="AK2946">
        <v>347</v>
      </c>
      <c r="AL2946">
        <v>3160306</v>
      </c>
      <c r="AM2946" t="s">
        <v>4777</v>
      </c>
      <c r="AN2946" t="s">
        <v>5940</v>
      </c>
      <c r="AO2946">
        <v>0</v>
      </c>
      <c r="AP2946">
        <v>3166600</v>
      </c>
      <c r="AQ2946" t="s">
        <v>4858</v>
      </c>
      <c r="AR2946">
        <v>2400</v>
      </c>
    </row>
    <row r="2947" spans="1:44" x14ac:dyDescent="0.25">
      <c r="A2947">
        <v>5008008</v>
      </c>
      <c r="B2947">
        <v>3</v>
      </c>
      <c r="C2947" t="s">
        <v>895</v>
      </c>
      <c r="D2947" t="s">
        <v>480</v>
      </c>
      <c r="E2947">
        <v>160936</v>
      </c>
      <c r="F2947">
        <v>7615</v>
      </c>
      <c r="G2947">
        <v>3300</v>
      </c>
      <c r="H2947">
        <v>18</v>
      </c>
      <c r="I2947">
        <v>60</v>
      </c>
      <c r="J2947" t="s">
        <v>5940</v>
      </c>
      <c r="K2947">
        <v>180700</v>
      </c>
      <c r="L2947">
        <v>10020</v>
      </c>
      <c r="M2947">
        <v>5926</v>
      </c>
      <c r="N2947">
        <v>0</v>
      </c>
      <c r="O2947">
        <v>0</v>
      </c>
      <c r="P2947">
        <v>0</v>
      </c>
      <c r="R2947">
        <v>5008008</v>
      </c>
      <c r="S2947">
        <v>160936</v>
      </c>
      <c r="T2947">
        <v>7615</v>
      </c>
      <c r="U2947">
        <v>3300</v>
      </c>
      <c r="V2947">
        <v>18</v>
      </c>
      <c r="W2947">
        <v>60</v>
      </c>
      <c r="X2947" t="s">
        <v>5940</v>
      </c>
      <c r="Z2947">
        <v>3160405</v>
      </c>
      <c r="AB2947" t="s">
        <v>5940</v>
      </c>
      <c r="AC2947">
        <v>3160405</v>
      </c>
      <c r="AD2947" t="s">
        <v>4778</v>
      </c>
      <c r="AE2947">
        <v>136</v>
      </c>
      <c r="AF2947">
        <v>3160405</v>
      </c>
      <c r="AG2947" t="s">
        <v>4778</v>
      </c>
      <c r="AH2947">
        <v>24500</v>
      </c>
      <c r="AI2947">
        <v>3160405</v>
      </c>
      <c r="AJ2947" t="s">
        <v>4778</v>
      </c>
      <c r="AK2947">
        <v>150</v>
      </c>
      <c r="AL2947">
        <v>3160405</v>
      </c>
      <c r="AM2947" t="s">
        <v>4778</v>
      </c>
      <c r="AN2947" t="s">
        <v>5940</v>
      </c>
      <c r="AO2947">
        <v>0</v>
      </c>
      <c r="AP2947">
        <v>3166709</v>
      </c>
      <c r="AQ2947" t="s">
        <v>4859</v>
      </c>
      <c r="AR2947">
        <v>20</v>
      </c>
    </row>
    <row r="2948" spans="1:44" x14ac:dyDescent="0.25">
      <c r="A2948">
        <v>5008305</v>
      </c>
      <c r="B2948">
        <v>3</v>
      </c>
      <c r="C2948" t="s">
        <v>895</v>
      </c>
      <c r="D2948" t="s">
        <v>481</v>
      </c>
      <c r="E2948" t="s">
        <v>5940</v>
      </c>
      <c r="F2948" t="s">
        <v>5940</v>
      </c>
      <c r="G2948">
        <v>34</v>
      </c>
      <c r="H2948" t="s">
        <v>5940</v>
      </c>
      <c r="I2948" t="s">
        <v>5940</v>
      </c>
      <c r="J2948" t="s">
        <v>5940</v>
      </c>
      <c r="K2948">
        <v>0</v>
      </c>
      <c r="L2948">
        <v>143</v>
      </c>
      <c r="M2948">
        <v>150</v>
      </c>
      <c r="N2948">
        <v>0</v>
      </c>
      <c r="O2948">
        <v>0</v>
      </c>
      <c r="P2948">
        <v>0</v>
      </c>
      <c r="R2948">
        <v>5008305</v>
      </c>
      <c r="S2948" t="s">
        <v>5940</v>
      </c>
      <c r="T2948" t="s">
        <v>5940</v>
      </c>
      <c r="U2948">
        <v>34</v>
      </c>
      <c r="V2948" t="s">
        <v>5940</v>
      </c>
      <c r="W2948" t="s">
        <v>5940</v>
      </c>
      <c r="X2948" t="s">
        <v>5940</v>
      </c>
      <c r="Z2948">
        <v>3160454</v>
      </c>
      <c r="AB2948" t="s">
        <v>5940</v>
      </c>
      <c r="AC2948">
        <v>3160454</v>
      </c>
      <c r="AD2948" t="s">
        <v>4779</v>
      </c>
      <c r="AE2948">
        <v>210</v>
      </c>
      <c r="AF2948">
        <v>3160454</v>
      </c>
      <c r="AG2948" t="s">
        <v>4779</v>
      </c>
      <c r="AH2948">
        <v>28000</v>
      </c>
      <c r="AI2948">
        <v>3160454</v>
      </c>
      <c r="AJ2948" t="s">
        <v>4779</v>
      </c>
      <c r="AK2948">
        <v>223</v>
      </c>
      <c r="AL2948">
        <v>3160454</v>
      </c>
      <c r="AM2948" t="s">
        <v>4779</v>
      </c>
      <c r="AN2948" t="s">
        <v>5940</v>
      </c>
      <c r="AO2948">
        <v>0</v>
      </c>
      <c r="AP2948">
        <v>3166808</v>
      </c>
      <c r="AQ2948" t="s">
        <v>4860</v>
      </c>
      <c r="AR2948">
        <v>17100</v>
      </c>
    </row>
    <row r="2949" spans="1:44" x14ac:dyDescent="0.25">
      <c r="A2949">
        <v>5008404</v>
      </c>
      <c r="B2949">
        <v>3</v>
      </c>
      <c r="C2949" t="s">
        <v>895</v>
      </c>
      <c r="D2949" t="s">
        <v>482</v>
      </c>
      <c r="E2949" t="s">
        <v>5940</v>
      </c>
      <c r="F2949">
        <v>7740</v>
      </c>
      <c r="G2949">
        <v>8750</v>
      </c>
      <c r="H2949">
        <v>94</v>
      </c>
      <c r="I2949" t="s">
        <v>5940</v>
      </c>
      <c r="J2949">
        <v>45</v>
      </c>
      <c r="K2949">
        <v>94380</v>
      </c>
      <c r="L2949">
        <v>9180</v>
      </c>
      <c r="M2949">
        <v>9930</v>
      </c>
      <c r="N2949">
        <v>0</v>
      </c>
      <c r="O2949">
        <v>0</v>
      </c>
      <c r="P2949">
        <v>0</v>
      </c>
      <c r="R2949">
        <v>5008404</v>
      </c>
      <c r="S2949" t="s">
        <v>5940</v>
      </c>
      <c r="T2949">
        <v>7740</v>
      </c>
      <c r="U2949">
        <v>8750</v>
      </c>
      <c r="V2949">
        <v>94</v>
      </c>
      <c r="W2949" t="s">
        <v>5940</v>
      </c>
      <c r="X2949">
        <v>45</v>
      </c>
      <c r="Z2949">
        <v>3160504</v>
      </c>
      <c r="AB2949" t="s">
        <v>5940</v>
      </c>
      <c r="AC2949">
        <v>3160504</v>
      </c>
      <c r="AD2949" t="s">
        <v>4780</v>
      </c>
      <c r="AE2949" t="s">
        <v>5940</v>
      </c>
      <c r="AF2949">
        <v>3160504</v>
      </c>
      <c r="AG2949" t="s">
        <v>4780</v>
      </c>
      <c r="AH2949">
        <v>1200</v>
      </c>
      <c r="AI2949">
        <v>3160504</v>
      </c>
      <c r="AJ2949" t="s">
        <v>4780</v>
      </c>
      <c r="AK2949">
        <v>8</v>
      </c>
      <c r="AL2949">
        <v>3160504</v>
      </c>
      <c r="AM2949" t="s">
        <v>4780</v>
      </c>
      <c r="AN2949" t="s">
        <v>5940</v>
      </c>
      <c r="AO2949">
        <v>0</v>
      </c>
      <c r="AP2949">
        <v>3166907</v>
      </c>
      <c r="AQ2949" t="s">
        <v>4861</v>
      </c>
      <c r="AR2949">
        <v>12000</v>
      </c>
    </row>
    <row r="2950" spans="1:44" x14ac:dyDescent="0.25">
      <c r="A2950">
        <v>5100102</v>
      </c>
      <c r="B2950">
        <v>3</v>
      </c>
      <c r="C2950" t="s">
        <v>896</v>
      </c>
      <c r="D2950" t="s">
        <v>483</v>
      </c>
      <c r="E2950">
        <v>750</v>
      </c>
      <c r="F2950" t="s">
        <v>5940</v>
      </c>
      <c r="G2950">
        <v>360</v>
      </c>
      <c r="H2950" t="s">
        <v>5940</v>
      </c>
      <c r="I2950">
        <v>100</v>
      </c>
      <c r="J2950">
        <v>1</v>
      </c>
      <c r="K2950">
        <v>2136</v>
      </c>
      <c r="L2950">
        <v>0</v>
      </c>
      <c r="M2950">
        <v>96</v>
      </c>
      <c r="N2950">
        <v>0</v>
      </c>
      <c r="O2950">
        <v>10</v>
      </c>
      <c r="P2950">
        <v>24</v>
      </c>
      <c r="R2950">
        <v>5100102</v>
      </c>
      <c r="S2950">
        <v>750</v>
      </c>
      <c r="T2950" t="s">
        <v>5940</v>
      </c>
      <c r="U2950">
        <v>360</v>
      </c>
      <c r="V2950" t="s">
        <v>5940</v>
      </c>
      <c r="W2950">
        <v>100</v>
      </c>
      <c r="X2950">
        <v>1</v>
      </c>
      <c r="Z2950">
        <v>3160603</v>
      </c>
      <c r="AB2950" t="s">
        <v>5940</v>
      </c>
      <c r="AC2950">
        <v>3160603</v>
      </c>
      <c r="AD2950" t="s">
        <v>4781</v>
      </c>
      <c r="AE2950" t="s">
        <v>5940</v>
      </c>
      <c r="AF2950">
        <v>3160603</v>
      </c>
      <c r="AG2950" t="s">
        <v>4781</v>
      </c>
      <c r="AH2950">
        <v>81000</v>
      </c>
      <c r="AI2950">
        <v>3160603</v>
      </c>
      <c r="AJ2950" t="s">
        <v>4781</v>
      </c>
      <c r="AK2950">
        <v>220</v>
      </c>
      <c r="AL2950">
        <v>3160603</v>
      </c>
      <c r="AM2950" t="s">
        <v>4781</v>
      </c>
      <c r="AN2950" t="s">
        <v>5940</v>
      </c>
      <c r="AO2950">
        <v>0</v>
      </c>
      <c r="AP2950">
        <v>3166956</v>
      </c>
      <c r="AQ2950" t="s">
        <v>4862</v>
      </c>
      <c r="AR2950">
        <v>225</v>
      </c>
    </row>
    <row r="2951" spans="1:44" x14ac:dyDescent="0.25">
      <c r="A2951">
        <v>5100201</v>
      </c>
      <c r="B2951">
        <v>3</v>
      </c>
      <c r="C2951" t="s">
        <v>896</v>
      </c>
      <c r="D2951" t="s">
        <v>484</v>
      </c>
      <c r="E2951">
        <v>750</v>
      </c>
      <c r="F2951">
        <v>144000</v>
      </c>
      <c r="G2951">
        <v>7200</v>
      </c>
      <c r="H2951">
        <v>1700</v>
      </c>
      <c r="I2951">
        <v>79200</v>
      </c>
      <c r="J2951" t="s">
        <v>5940</v>
      </c>
      <c r="K2951">
        <v>1020</v>
      </c>
      <c r="L2951">
        <v>119100</v>
      </c>
      <c r="M2951">
        <v>21506</v>
      </c>
      <c r="N2951">
        <v>0</v>
      </c>
      <c r="O2951">
        <v>22869</v>
      </c>
      <c r="P2951">
        <v>0</v>
      </c>
      <c r="R2951">
        <v>5100201</v>
      </c>
      <c r="S2951">
        <v>750</v>
      </c>
      <c r="T2951">
        <v>144000</v>
      </c>
      <c r="U2951">
        <v>7200</v>
      </c>
      <c r="V2951">
        <v>1700</v>
      </c>
      <c r="W2951">
        <v>79200</v>
      </c>
      <c r="X2951" t="s">
        <v>5940</v>
      </c>
      <c r="Z2951">
        <v>3160702</v>
      </c>
      <c r="AB2951" t="s">
        <v>5940</v>
      </c>
      <c r="AC2951">
        <v>3160702</v>
      </c>
      <c r="AD2951" t="s">
        <v>4782</v>
      </c>
      <c r="AE2951">
        <v>20</v>
      </c>
      <c r="AF2951">
        <v>3160702</v>
      </c>
      <c r="AG2951" t="s">
        <v>4782</v>
      </c>
      <c r="AH2951">
        <v>252</v>
      </c>
      <c r="AI2951">
        <v>3160702</v>
      </c>
      <c r="AJ2951" t="s">
        <v>4782</v>
      </c>
      <c r="AK2951">
        <v>68</v>
      </c>
      <c r="AL2951">
        <v>3160702</v>
      </c>
      <c r="AM2951" t="s">
        <v>4782</v>
      </c>
      <c r="AN2951" t="s">
        <v>5940</v>
      </c>
      <c r="AO2951">
        <v>0</v>
      </c>
      <c r="AP2951">
        <v>3167004</v>
      </c>
      <c r="AQ2951" t="s">
        <v>4863</v>
      </c>
      <c r="AR2951">
        <v>1350</v>
      </c>
    </row>
    <row r="2952" spans="1:44" x14ac:dyDescent="0.25">
      <c r="A2952">
        <v>5100300</v>
      </c>
      <c r="B2952">
        <v>3</v>
      </c>
      <c r="C2952" t="s">
        <v>896</v>
      </c>
      <c r="D2952" t="s">
        <v>486</v>
      </c>
      <c r="E2952">
        <v>7421</v>
      </c>
      <c r="F2952">
        <v>97288</v>
      </c>
      <c r="G2952">
        <v>4250</v>
      </c>
      <c r="H2952">
        <v>14395</v>
      </c>
      <c r="I2952">
        <v>2210</v>
      </c>
      <c r="J2952" t="s">
        <v>5940</v>
      </c>
      <c r="K2952">
        <v>4500</v>
      </c>
      <c r="L2952">
        <v>46711</v>
      </c>
      <c r="M2952">
        <v>12120</v>
      </c>
      <c r="N2952">
        <v>10143</v>
      </c>
      <c r="O2952">
        <v>428</v>
      </c>
      <c r="P2952">
        <v>0</v>
      </c>
      <c r="R2952">
        <v>5100300</v>
      </c>
      <c r="S2952">
        <v>7421</v>
      </c>
      <c r="T2952">
        <v>97288</v>
      </c>
      <c r="U2952">
        <v>4250</v>
      </c>
      <c r="V2952">
        <v>14395</v>
      </c>
      <c r="W2952">
        <v>2210</v>
      </c>
      <c r="X2952" t="s">
        <v>5940</v>
      </c>
      <c r="Z2952">
        <v>3160801</v>
      </c>
      <c r="AB2952" t="s">
        <v>5940</v>
      </c>
      <c r="AC2952">
        <v>3160801</v>
      </c>
      <c r="AD2952" t="s">
        <v>4783</v>
      </c>
      <c r="AE2952" t="s">
        <v>5940</v>
      </c>
      <c r="AF2952">
        <v>3160801</v>
      </c>
      <c r="AG2952" t="s">
        <v>4783</v>
      </c>
      <c r="AH2952">
        <v>500</v>
      </c>
      <c r="AI2952">
        <v>3160801</v>
      </c>
      <c r="AJ2952" t="s">
        <v>4783</v>
      </c>
      <c r="AK2952">
        <v>1005</v>
      </c>
      <c r="AL2952">
        <v>3160801</v>
      </c>
      <c r="AM2952" t="s">
        <v>4783</v>
      </c>
      <c r="AN2952" t="s">
        <v>5940</v>
      </c>
      <c r="AO2952">
        <v>0</v>
      </c>
      <c r="AP2952">
        <v>3167103</v>
      </c>
      <c r="AQ2952" t="s">
        <v>4864</v>
      </c>
      <c r="AR2952">
        <v>4500</v>
      </c>
    </row>
    <row r="2953" spans="1:44" x14ac:dyDescent="0.25">
      <c r="A2953">
        <v>5100409</v>
      </c>
      <c r="B2953">
        <v>3</v>
      </c>
      <c r="C2953" t="s">
        <v>896</v>
      </c>
      <c r="D2953" t="s">
        <v>488</v>
      </c>
      <c r="E2953">
        <v>87</v>
      </c>
      <c r="F2953">
        <v>233640</v>
      </c>
      <c r="G2953">
        <v>12960</v>
      </c>
      <c r="H2953">
        <v>57455</v>
      </c>
      <c r="I2953">
        <v>600</v>
      </c>
      <c r="J2953">
        <v>202</v>
      </c>
      <c r="K2953">
        <v>300</v>
      </c>
      <c r="L2953">
        <v>231000</v>
      </c>
      <c r="M2953">
        <v>45400</v>
      </c>
      <c r="N2953">
        <v>81900</v>
      </c>
      <c r="O2953">
        <v>216</v>
      </c>
      <c r="P2953">
        <v>0</v>
      </c>
      <c r="R2953">
        <v>5100409</v>
      </c>
      <c r="S2953">
        <v>87</v>
      </c>
      <c r="T2953">
        <v>233640</v>
      </c>
      <c r="U2953">
        <v>12960</v>
      </c>
      <c r="V2953">
        <v>57455</v>
      </c>
      <c r="W2953">
        <v>600</v>
      </c>
      <c r="X2953">
        <v>202</v>
      </c>
      <c r="Z2953">
        <v>3160900</v>
      </c>
      <c r="AB2953" t="s">
        <v>5940</v>
      </c>
      <c r="AC2953">
        <v>3160900</v>
      </c>
      <c r="AD2953" t="s">
        <v>4784</v>
      </c>
      <c r="AE2953" t="s">
        <v>5940</v>
      </c>
      <c r="AF2953">
        <v>3160900</v>
      </c>
      <c r="AG2953" t="s">
        <v>4784</v>
      </c>
      <c r="AH2953">
        <v>110</v>
      </c>
      <c r="AI2953">
        <v>3160900</v>
      </c>
      <c r="AJ2953" t="s">
        <v>4784</v>
      </c>
      <c r="AK2953">
        <v>410</v>
      </c>
      <c r="AL2953">
        <v>3160900</v>
      </c>
      <c r="AM2953" t="s">
        <v>4784</v>
      </c>
      <c r="AN2953" t="s">
        <v>5940</v>
      </c>
      <c r="AO2953">
        <v>0</v>
      </c>
      <c r="AP2953">
        <v>3167202</v>
      </c>
      <c r="AQ2953" t="s">
        <v>4865</v>
      </c>
      <c r="AR2953">
        <v>4235</v>
      </c>
    </row>
    <row r="2954" spans="1:44" x14ac:dyDescent="0.25">
      <c r="A2954">
        <v>5100607</v>
      </c>
      <c r="B2954">
        <v>3</v>
      </c>
      <c r="C2954" t="s">
        <v>896</v>
      </c>
      <c r="D2954" t="s">
        <v>490</v>
      </c>
      <c r="E2954" t="s">
        <v>5940</v>
      </c>
      <c r="F2954">
        <v>220800</v>
      </c>
      <c r="G2954">
        <v>49200</v>
      </c>
      <c r="H2954">
        <v>68700</v>
      </c>
      <c r="I2954">
        <v>1080</v>
      </c>
      <c r="J2954">
        <v>270</v>
      </c>
      <c r="K2954">
        <v>0</v>
      </c>
      <c r="L2954">
        <v>159800</v>
      </c>
      <c r="M2954">
        <v>149040</v>
      </c>
      <c r="N2954">
        <v>71249</v>
      </c>
      <c r="O2954">
        <v>240</v>
      </c>
      <c r="P2954">
        <v>30</v>
      </c>
      <c r="R2954">
        <v>5100607</v>
      </c>
      <c r="S2954" t="s">
        <v>5940</v>
      </c>
      <c r="T2954">
        <v>220800</v>
      </c>
      <c r="U2954">
        <v>49200</v>
      </c>
      <c r="V2954">
        <v>68700</v>
      </c>
      <c r="W2954">
        <v>1080</v>
      </c>
      <c r="X2954">
        <v>270</v>
      </c>
      <c r="Z2954">
        <v>3160959</v>
      </c>
      <c r="AB2954" t="s">
        <v>5940</v>
      </c>
      <c r="AC2954">
        <v>3160959</v>
      </c>
      <c r="AD2954" t="s">
        <v>4785</v>
      </c>
      <c r="AE2954">
        <v>100</v>
      </c>
      <c r="AF2954">
        <v>3160959</v>
      </c>
      <c r="AG2954" t="s">
        <v>4785</v>
      </c>
      <c r="AH2954" t="s">
        <v>5940</v>
      </c>
      <c r="AI2954">
        <v>3160959</v>
      </c>
      <c r="AJ2954" t="s">
        <v>4785</v>
      </c>
      <c r="AK2954">
        <v>135</v>
      </c>
      <c r="AL2954">
        <v>3160959</v>
      </c>
      <c r="AM2954" t="s">
        <v>4785</v>
      </c>
      <c r="AN2954" t="s">
        <v>5940</v>
      </c>
      <c r="AO2954">
        <v>0</v>
      </c>
      <c r="AP2954">
        <v>3167301</v>
      </c>
      <c r="AQ2954" t="s">
        <v>4866</v>
      </c>
      <c r="AR2954">
        <v>1120</v>
      </c>
    </row>
    <row r="2955" spans="1:44" x14ac:dyDescent="0.25">
      <c r="A2955">
        <v>5101001</v>
      </c>
      <c r="B2955">
        <v>3</v>
      </c>
      <c r="C2955" t="s">
        <v>896</v>
      </c>
      <c r="D2955" t="s">
        <v>492</v>
      </c>
      <c r="E2955" t="s">
        <v>5940</v>
      </c>
      <c r="F2955" t="s">
        <v>5940</v>
      </c>
      <c r="G2955">
        <v>135</v>
      </c>
      <c r="H2955" t="s">
        <v>5940</v>
      </c>
      <c r="I2955">
        <v>605</v>
      </c>
      <c r="J2955" t="s">
        <v>5940</v>
      </c>
      <c r="K2955">
        <v>0</v>
      </c>
      <c r="L2955">
        <v>0</v>
      </c>
      <c r="M2955">
        <v>72</v>
      </c>
      <c r="N2955">
        <v>0</v>
      </c>
      <c r="O2955">
        <v>0</v>
      </c>
      <c r="P2955">
        <v>0</v>
      </c>
      <c r="R2955">
        <v>5101001</v>
      </c>
      <c r="S2955" t="s">
        <v>5940</v>
      </c>
      <c r="T2955" t="s">
        <v>5940</v>
      </c>
      <c r="U2955">
        <v>135</v>
      </c>
      <c r="V2955" t="s">
        <v>5940</v>
      </c>
      <c r="W2955">
        <v>605</v>
      </c>
      <c r="X2955" t="s">
        <v>5940</v>
      </c>
      <c r="Z2955">
        <v>3161007</v>
      </c>
      <c r="AB2955" t="s">
        <v>5940</v>
      </c>
      <c r="AC2955">
        <v>3161007</v>
      </c>
      <c r="AD2955" t="s">
        <v>4786</v>
      </c>
      <c r="AE2955">
        <v>245</v>
      </c>
      <c r="AF2955">
        <v>3161007</v>
      </c>
      <c r="AG2955" t="s">
        <v>4786</v>
      </c>
      <c r="AH2955">
        <v>20000</v>
      </c>
      <c r="AI2955">
        <v>3161007</v>
      </c>
      <c r="AJ2955" t="s">
        <v>4786</v>
      </c>
      <c r="AK2955">
        <v>504</v>
      </c>
      <c r="AL2955">
        <v>3161007</v>
      </c>
      <c r="AM2955" t="s">
        <v>4786</v>
      </c>
      <c r="AN2955" t="s">
        <v>5940</v>
      </c>
      <c r="AO2955">
        <v>0</v>
      </c>
      <c r="AP2955">
        <v>3167400</v>
      </c>
      <c r="AQ2955" t="s">
        <v>4867</v>
      </c>
      <c r="AR2955">
        <v>4700</v>
      </c>
    </row>
    <row r="2956" spans="1:44" x14ac:dyDescent="0.25">
      <c r="A2956">
        <v>5101209</v>
      </c>
      <c r="B2956">
        <v>3</v>
      </c>
      <c r="C2956" t="s">
        <v>896</v>
      </c>
      <c r="D2956" t="s">
        <v>493</v>
      </c>
      <c r="E2956">
        <v>200</v>
      </c>
      <c r="F2956">
        <v>949</v>
      </c>
      <c r="G2956">
        <v>36</v>
      </c>
      <c r="H2956" t="s">
        <v>5940</v>
      </c>
      <c r="I2956">
        <v>255</v>
      </c>
      <c r="J2956" t="s">
        <v>5940</v>
      </c>
      <c r="K2956">
        <v>1500</v>
      </c>
      <c r="L2956">
        <v>0</v>
      </c>
      <c r="M2956">
        <v>29</v>
      </c>
      <c r="N2956">
        <v>0</v>
      </c>
      <c r="O2956">
        <v>144</v>
      </c>
      <c r="P2956">
        <v>0</v>
      </c>
      <c r="R2956">
        <v>5101209</v>
      </c>
      <c r="S2956">
        <v>200</v>
      </c>
      <c r="T2956">
        <v>949</v>
      </c>
      <c r="U2956">
        <v>36</v>
      </c>
      <c r="V2956" t="s">
        <v>5940</v>
      </c>
      <c r="W2956">
        <v>255</v>
      </c>
      <c r="X2956" t="s">
        <v>5940</v>
      </c>
      <c r="Z2956">
        <v>3161056</v>
      </c>
      <c r="AB2956" t="s">
        <v>5940</v>
      </c>
      <c r="AC2956">
        <v>3161056</v>
      </c>
      <c r="AD2956" t="s">
        <v>4787</v>
      </c>
      <c r="AE2956">
        <v>100</v>
      </c>
      <c r="AF2956">
        <v>3161056</v>
      </c>
      <c r="AG2956" t="s">
        <v>4787</v>
      </c>
      <c r="AH2956">
        <v>4200</v>
      </c>
      <c r="AI2956">
        <v>3161056</v>
      </c>
      <c r="AJ2956" t="s">
        <v>4787</v>
      </c>
      <c r="AK2956">
        <v>54</v>
      </c>
      <c r="AL2956">
        <v>3161056</v>
      </c>
      <c r="AM2956" t="s">
        <v>4787</v>
      </c>
      <c r="AN2956" t="s">
        <v>5940</v>
      </c>
      <c r="AO2956">
        <v>0</v>
      </c>
      <c r="AP2956">
        <v>3167509</v>
      </c>
      <c r="AQ2956" t="s">
        <v>4868</v>
      </c>
      <c r="AR2956">
        <v>175</v>
      </c>
    </row>
    <row r="2957" spans="1:44" x14ac:dyDescent="0.25">
      <c r="A2957">
        <v>5101605</v>
      </c>
      <c r="B2957">
        <v>3</v>
      </c>
      <c r="C2957" t="s">
        <v>896</v>
      </c>
      <c r="D2957" t="s">
        <v>497</v>
      </c>
      <c r="E2957">
        <v>560</v>
      </c>
      <c r="F2957" t="s">
        <v>5940</v>
      </c>
      <c r="G2957">
        <v>234</v>
      </c>
      <c r="H2957" t="s">
        <v>5940</v>
      </c>
      <c r="I2957">
        <v>42</v>
      </c>
      <c r="J2957">
        <v>5</v>
      </c>
      <c r="K2957">
        <v>962</v>
      </c>
      <c r="L2957">
        <v>0</v>
      </c>
      <c r="M2957">
        <v>149</v>
      </c>
      <c r="N2957">
        <v>0</v>
      </c>
      <c r="O2957">
        <v>6</v>
      </c>
      <c r="P2957">
        <v>6</v>
      </c>
      <c r="R2957">
        <v>5101605</v>
      </c>
      <c r="S2957">
        <v>560</v>
      </c>
      <c r="T2957" t="s">
        <v>5940</v>
      </c>
      <c r="U2957">
        <v>234</v>
      </c>
      <c r="V2957" t="s">
        <v>5940</v>
      </c>
      <c r="W2957">
        <v>42</v>
      </c>
      <c r="X2957">
        <v>5</v>
      </c>
      <c r="Z2957">
        <v>3161106</v>
      </c>
      <c r="AB2957" t="s">
        <v>5940</v>
      </c>
      <c r="AC2957">
        <v>3161106</v>
      </c>
      <c r="AD2957" t="s">
        <v>4788</v>
      </c>
      <c r="AE2957">
        <v>75</v>
      </c>
      <c r="AF2957">
        <v>3161106</v>
      </c>
      <c r="AG2957" t="s">
        <v>4788</v>
      </c>
      <c r="AH2957">
        <v>18000</v>
      </c>
      <c r="AI2957">
        <v>3161106</v>
      </c>
      <c r="AJ2957" t="s">
        <v>4788</v>
      </c>
      <c r="AK2957">
        <v>354</v>
      </c>
      <c r="AL2957">
        <v>3161106</v>
      </c>
      <c r="AM2957" t="s">
        <v>4788</v>
      </c>
      <c r="AN2957" t="s">
        <v>5940</v>
      </c>
      <c r="AO2957">
        <v>0</v>
      </c>
      <c r="AP2957">
        <v>3167608</v>
      </c>
      <c r="AQ2957" t="s">
        <v>4869</v>
      </c>
      <c r="AR2957">
        <v>8500</v>
      </c>
    </row>
    <row r="2958" spans="1:44" x14ac:dyDescent="0.25">
      <c r="A2958">
        <v>5101803</v>
      </c>
      <c r="B2958">
        <v>3</v>
      </c>
      <c r="C2958" t="s">
        <v>896</v>
      </c>
      <c r="D2958" t="s">
        <v>499</v>
      </c>
      <c r="E2958">
        <v>1500</v>
      </c>
      <c r="F2958">
        <v>47613</v>
      </c>
      <c r="G2958">
        <v>150</v>
      </c>
      <c r="H2958" t="s">
        <v>5940</v>
      </c>
      <c r="I2958">
        <v>6789</v>
      </c>
      <c r="J2958">
        <v>34</v>
      </c>
      <c r="K2958">
        <v>1750</v>
      </c>
      <c r="L2958">
        <v>63361</v>
      </c>
      <c r="M2958">
        <v>570</v>
      </c>
      <c r="N2958">
        <v>0</v>
      </c>
      <c r="O2958">
        <v>720</v>
      </c>
      <c r="P2958">
        <v>153</v>
      </c>
      <c r="R2958">
        <v>5101803</v>
      </c>
      <c r="S2958">
        <v>1500</v>
      </c>
      <c r="T2958">
        <v>47613</v>
      </c>
      <c r="U2958">
        <v>150</v>
      </c>
      <c r="V2958" t="s">
        <v>5940</v>
      </c>
      <c r="W2958">
        <v>6789</v>
      </c>
      <c r="X2958">
        <v>34</v>
      </c>
      <c r="Z2958">
        <v>3161205</v>
      </c>
      <c r="AB2958" t="s">
        <v>5940</v>
      </c>
      <c r="AC2958">
        <v>3161205</v>
      </c>
      <c r="AD2958" t="s">
        <v>4789</v>
      </c>
      <c r="AE2958">
        <v>294</v>
      </c>
      <c r="AF2958">
        <v>3161205</v>
      </c>
      <c r="AG2958" t="s">
        <v>4789</v>
      </c>
      <c r="AH2958">
        <v>500</v>
      </c>
      <c r="AI2958">
        <v>3161205</v>
      </c>
      <c r="AJ2958" t="s">
        <v>4789</v>
      </c>
      <c r="AK2958">
        <v>516</v>
      </c>
      <c r="AL2958">
        <v>3161205</v>
      </c>
      <c r="AM2958" t="s">
        <v>4789</v>
      </c>
      <c r="AN2958" t="s">
        <v>5940</v>
      </c>
      <c r="AO2958">
        <v>0</v>
      </c>
      <c r="AP2958">
        <v>3167707</v>
      </c>
      <c r="AQ2958" t="s">
        <v>4870</v>
      </c>
      <c r="AR2958">
        <v>80</v>
      </c>
    </row>
    <row r="2959" spans="1:44" x14ac:dyDescent="0.25">
      <c r="A2959">
        <v>5102603</v>
      </c>
      <c r="B2959">
        <v>3</v>
      </c>
      <c r="C2959" t="s">
        <v>896</v>
      </c>
      <c r="D2959" t="s">
        <v>503</v>
      </c>
      <c r="E2959">
        <v>2500</v>
      </c>
      <c r="F2959">
        <v>864</v>
      </c>
      <c r="G2959">
        <v>900</v>
      </c>
      <c r="H2959" t="s">
        <v>5940</v>
      </c>
      <c r="I2959">
        <v>5683</v>
      </c>
      <c r="J2959" t="s">
        <v>5940</v>
      </c>
      <c r="K2959">
        <v>7000</v>
      </c>
      <c r="L2959">
        <v>0</v>
      </c>
      <c r="M2959">
        <v>302</v>
      </c>
      <c r="N2959">
        <v>0</v>
      </c>
      <c r="O2959">
        <v>0</v>
      </c>
      <c r="P2959">
        <v>0</v>
      </c>
      <c r="R2959">
        <v>5102603</v>
      </c>
      <c r="S2959">
        <v>2500</v>
      </c>
      <c r="T2959">
        <v>864</v>
      </c>
      <c r="U2959">
        <v>900</v>
      </c>
      <c r="V2959" t="s">
        <v>5940</v>
      </c>
      <c r="W2959">
        <v>5683</v>
      </c>
      <c r="X2959" t="s">
        <v>5940</v>
      </c>
      <c r="Z2959">
        <v>3161304</v>
      </c>
      <c r="AB2959" t="s">
        <v>5940</v>
      </c>
      <c r="AC2959">
        <v>3161304</v>
      </c>
      <c r="AD2959" t="s">
        <v>4790</v>
      </c>
      <c r="AE2959">
        <v>270</v>
      </c>
      <c r="AF2959">
        <v>3161304</v>
      </c>
      <c r="AG2959" t="s">
        <v>4790</v>
      </c>
      <c r="AH2959">
        <v>38400</v>
      </c>
      <c r="AI2959">
        <v>3161304</v>
      </c>
      <c r="AJ2959" t="s">
        <v>4790</v>
      </c>
      <c r="AK2959" t="s">
        <v>5940</v>
      </c>
      <c r="AL2959">
        <v>3161304</v>
      </c>
      <c r="AM2959" t="s">
        <v>4790</v>
      </c>
      <c r="AN2959">
        <v>7920</v>
      </c>
      <c r="AO2959">
        <v>0</v>
      </c>
      <c r="AP2959">
        <v>3167806</v>
      </c>
      <c r="AQ2959" t="s">
        <v>4871</v>
      </c>
      <c r="AR2959">
        <v>1800</v>
      </c>
    </row>
    <row r="2960" spans="1:44" x14ac:dyDescent="0.25">
      <c r="A2960">
        <v>5102678</v>
      </c>
      <c r="B2960">
        <v>3</v>
      </c>
      <c r="C2960" t="s">
        <v>896</v>
      </c>
      <c r="D2960" t="s">
        <v>505</v>
      </c>
      <c r="E2960">
        <v>3600</v>
      </c>
      <c r="F2960">
        <v>418658</v>
      </c>
      <c r="G2960">
        <v>258186</v>
      </c>
      <c r="H2960">
        <v>254821</v>
      </c>
      <c r="I2960">
        <v>1173</v>
      </c>
      <c r="J2960">
        <v>560</v>
      </c>
      <c r="K2960">
        <v>406</v>
      </c>
      <c r="L2960">
        <v>401940</v>
      </c>
      <c r="M2960">
        <v>314440</v>
      </c>
      <c r="N2960">
        <v>260112</v>
      </c>
      <c r="O2960">
        <v>525</v>
      </c>
      <c r="P2960">
        <v>5880</v>
      </c>
      <c r="R2960">
        <v>5102678</v>
      </c>
      <c r="S2960">
        <v>3600</v>
      </c>
      <c r="T2960">
        <v>418658</v>
      </c>
      <c r="U2960">
        <v>258186</v>
      </c>
      <c r="V2960">
        <v>254821</v>
      </c>
      <c r="W2960">
        <v>1173</v>
      </c>
      <c r="X2960">
        <v>560</v>
      </c>
      <c r="Z2960">
        <v>3161403</v>
      </c>
      <c r="AB2960" t="s">
        <v>5940</v>
      </c>
      <c r="AC2960">
        <v>3161403</v>
      </c>
      <c r="AD2960" t="s">
        <v>4791</v>
      </c>
      <c r="AE2960">
        <v>20</v>
      </c>
      <c r="AF2960">
        <v>3161403</v>
      </c>
      <c r="AG2960" t="s">
        <v>4791</v>
      </c>
      <c r="AH2960" t="s">
        <v>5940</v>
      </c>
      <c r="AI2960">
        <v>3161403</v>
      </c>
      <c r="AJ2960" t="s">
        <v>4791</v>
      </c>
      <c r="AK2960">
        <v>118</v>
      </c>
      <c r="AL2960">
        <v>3161403</v>
      </c>
      <c r="AM2960" t="s">
        <v>4791</v>
      </c>
      <c r="AN2960" t="s">
        <v>5940</v>
      </c>
      <c r="AO2960">
        <v>0</v>
      </c>
      <c r="AP2960">
        <v>3167905</v>
      </c>
      <c r="AQ2960" t="s">
        <v>4872</v>
      </c>
      <c r="AR2960">
        <v>900</v>
      </c>
    </row>
    <row r="2961" spans="1:44" x14ac:dyDescent="0.25">
      <c r="A2961">
        <v>5103007</v>
      </c>
      <c r="B2961">
        <v>3</v>
      </c>
      <c r="C2961" t="s">
        <v>896</v>
      </c>
      <c r="D2961" t="s">
        <v>511</v>
      </c>
      <c r="E2961">
        <v>1950</v>
      </c>
      <c r="F2961">
        <v>39472</v>
      </c>
      <c r="G2961">
        <v>41090</v>
      </c>
      <c r="H2961">
        <v>1080</v>
      </c>
      <c r="I2961">
        <v>204</v>
      </c>
      <c r="J2961">
        <v>508</v>
      </c>
      <c r="K2961">
        <v>1050</v>
      </c>
      <c r="L2961">
        <v>26420</v>
      </c>
      <c r="M2961">
        <v>41586</v>
      </c>
      <c r="N2961">
        <v>8100</v>
      </c>
      <c r="O2961">
        <v>288</v>
      </c>
      <c r="P2961">
        <v>16</v>
      </c>
      <c r="R2961">
        <v>5103007</v>
      </c>
      <c r="S2961">
        <v>1950</v>
      </c>
      <c r="T2961">
        <v>39472</v>
      </c>
      <c r="U2961">
        <v>41090</v>
      </c>
      <c r="V2961">
        <v>1080</v>
      </c>
      <c r="W2961">
        <v>204</v>
      </c>
      <c r="X2961">
        <v>508</v>
      </c>
      <c r="Z2961">
        <v>3161502</v>
      </c>
      <c r="AB2961" t="s">
        <v>5940</v>
      </c>
      <c r="AC2961">
        <v>3161502</v>
      </c>
      <c r="AD2961" t="s">
        <v>4792</v>
      </c>
      <c r="AE2961">
        <v>20</v>
      </c>
      <c r="AF2961">
        <v>3161502</v>
      </c>
      <c r="AG2961" t="s">
        <v>4792</v>
      </c>
      <c r="AH2961">
        <v>9100</v>
      </c>
      <c r="AI2961">
        <v>3161502</v>
      </c>
      <c r="AJ2961" t="s">
        <v>4792</v>
      </c>
      <c r="AK2961">
        <v>400</v>
      </c>
      <c r="AL2961">
        <v>3161502</v>
      </c>
      <c r="AM2961" t="s">
        <v>4792</v>
      </c>
      <c r="AN2961" t="s">
        <v>5940</v>
      </c>
      <c r="AO2961">
        <v>0</v>
      </c>
      <c r="AP2961">
        <v>3168002</v>
      </c>
      <c r="AQ2961" t="s">
        <v>4873</v>
      </c>
      <c r="AR2961">
        <v>2030</v>
      </c>
    </row>
    <row r="2962" spans="1:44" x14ac:dyDescent="0.25">
      <c r="A2962">
        <v>5103106</v>
      </c>
      <c r="B2962">
        <v>3</v>
      </c>
      <c r="C2962" t="s">
        <v>896</v>
      </c>
      <c r="D2962" t="s">
        <v>513</v>
      </c>
      <c r="E2962">
        <v>800</v>
      </c>
      <c r="F2962">
        <v>10080</v>
      </c>
      <c r="G2962">
        <v>600</v>
      </c>
      <c r="H2962" t="s">
        <v>5940</v>
      </c>
      <c r="I2962">
        <v>1800</v>
      </c>
      <c r="J2962" t="s">
        <v>5940</v>
      </c>
      <c r="K2962">
        <v>0</v>
      </c>
      <c r="L2962">
        <v>1215</v>
      </c>
      <c r="M2962">
        <v>432</v>
      </c>
      <c r="N2962">
        <v>0</v>
      </c>
      <c r="O2962">
        <v>810</v>
      </c>
      <c r="P2962">
        <v>0</v>
      </c>
      <c r="R2962">
        <v>5103106</v>
      </c>
      <c r="S2962">
        <v>800</v>
      </c>
      <c r="T2962">
        <v>10080</v>
      </c>
      <c r="U2962">
        <v>600</v>
      </c>
      <c r="V2962" t="s">
        <v>5940</v>
      </c>
      <c r="W2962">
        <v>1800</v>
      </c>
      <c r="X2962" t="s">
        <v>5940</v>
      </c>
      <c r="Z2962">
        <v>3161601</v>
      </c>
      <c r="AB2962" t="s">
        <v>5940</v>
      </c>
      <c r="AC2962">
        <v>3161601</v>
      </c>
      <c r="AD2962" t="s">
        <v>4793</v>
      </c>
      <c r="AE2962">
        <v>60</v>
      </c>
      <c r="AF2962">
        <v>3161601</v>
      </c>
      <c r="AG2962" t="s">
        <v>4793</v>
      </c>
      <c r="AH2962">
        <v>5400</v>
      </c>
      <c r="AI2962">
        <v>3161601</v>
      </c>
      <c r="AJ2962" t="s">
        <v>4793</v>
      </c>
      <c r="AK2962">
        <v>122</v>
      </c>
      <c r="AL2962">
        <v>3161601</v>
      </c>
      <c r="AM2962" t="s">
        <v>4793</v>
      </c>
      <c r="AN2962" t="s">
        <v>5940</v>
      </c>
      <c r="AO2962">
        <v>0</v>
      </c>
      <c r="AP2962">
        <v>3168051</v>
      </c>
      <c r="AQ2962" t="s">
        <v>4874</v>
      </c>
      <c r="AR2962">
        <v>1800</v>
      </c>
    </row>
    <row r="2963" spans="1:44" x14ac:dyDescent="0.25">
      <c r="A2963">
        <v>5103403</v>
      </c>
      <c r="B2963">
        <v>3</v>
      </c>
      <c r="C2963" t="s">
        <v>896</v>
      </c>
      <c r="D2963" t="s">
        <v>520</v>
      </c>
      <c r="E2963">
        <v>5500</v>
      </c>
      <c r="F2963" t="s">
        <v>5940</v>
      </c>
      <c r="G2963">
        <v>540</v>
      </c>
      <c r="H2963" t="s">
        <v>5940</v>
      </c>
      <c r="I2963">
        <v>105</v>
      </c>
      <c r="J2963">
        <v>8</v>
      </c>
      <c r="K2963">
        <v>5400</v>
      </c>
      <c r="L2963">
        <v>0</v>
      </c>
      <c r="M2963">
        <v>630</v>
      </c>
      <c r="N2963">
        <v>0</v>
      </c>
      <c r="O2963">
        <v>0</v>
      </c>
      <c r="P2963">
        <v>0</v>
      </c>
      <c r="R2963">
        <v>5103403</v>
      </c>
      <c r="S2963">
        <v>5500</v>
      </c>
      <c r="T2963" t="s">
        <v>5940</v>
      </c>
      <c r="U2963">
        <v>540</v>
      </c>
      <c r="V2963" t="s">
        <v>5940</v>
      </c>
      <c r="W2963">
        <v>105</v>
      </c>
      <c r="X2963">
        <v>8</v>
      </c>
      <c r="Z2963">
        <v>3161650</v>
      </c>
      <c r="AB2963" t="s">
        <v>5940</v>
      </c>
      <c r="AC2963">
        <v>3161650</v>
      </c>
      <c r="AD2963" t="s">
        <v>4794</v>
      </c>
      <c r="AE2963">
        <v>105</v>
      </c>
      <c r="AF2963">
        <v>3161650</v>
      </c>
      <c r="AG2963" t="s">
        <v>4794</v>
      </c>
      <c r="AH2963">
        <v>1000</v>
      </c>
      <c r="AI2963">
        <v>3161650</v>
      </c>
      <c r="AJ2963" t="s">
        <v>4794</v>
      </c>
      <c r="AK2963">
        <v>68</v>
      </c>
      <c r="AL2963">
        <v>3161650</v>
      </c>
      <c r="AM2963" t="s">
        <v>4794</v>
      </c>
      <c r="AN2963" t="s">
        <v>5940</v>
      </c>
      <c r="AO2963">
        <v>0</v>
      </c>
      <c r="AP2963">
        <v>3168101</v>
      </c>
      <c r="AQ2963" t="s">
        <v>4875</v>
      </c>
      <c r="AR2963">
        <v>18000</v>
      </c>
    </row>
    <row r="2964" spans="1:44" x14ac:dyDescent="0.25">
      <c r="A2964">
        <v>5103601</v>
      </c>
      <c r="B2964">
        <v>3</v>
      </c>
      <c r="C2964" t="s">
        <v>896</v>
      </c>
      <c r="D2964" t="s">
        <v>524</v>
      </c>
      <c r="E2964">
        <v>160901</v>
      </c>
      <c r="F2964">
        <v>86097</v>
      </c>
      <c r="G2964">
        <v>50957</v>
      </c>
      <c r="H2964">
        <v>31478</v>
      </c>
      <c r="I2964">
        <v>324</v>
      </c>
      <c r="J2964" t="s">
        <v>5940</v>
      </c>
      <c r="K2964">
        <v>83917</v>
      </c>
      <c r="L2964">
        <v>86736</v>
      </c>
      <c r="M2964">
        <v>70122</v>
      </c>
      <c r="N2964">
        <v>65100</v>
      </c>
      <c r="O2964">
        <v>735</v>
      </c>
      <c r="P2964">
        <v>0</v>
      </c>
      <c r="R2964">
        <v>5103601</v>
      </c>
      <c r="S2964">
        <v>160901</v>
      </c>
      <c r="T2964">
        <v>86097</v>
      </c>
      <c r="U2964">
        <v>50957</v>
      </c>
      <c r="V2964">
        <v>31478</v>
      </c>
      <c r="W2964">
        <v>324</v>
      </c>
      <c r="X2964" t="s">
        <v>5940</v>
      </c>
      <c r="Z2964">
        <v>3161700</v>
      </c>
      <c r="AB2964">
        <v>2434</v>
      </c>
      <c r="AC2964">
        <v>3161700</v>
      </c>
      <c r="AD2964" t="s">
        <v>4795</v>
      </c>
      <c r="AE2964">
        <v>540</v>
      </c>
      <c r="AF2964">
        <v>3161700</v>
      </c>
      <c r="AG2964" t="s">
        <v>4795</v>
      </c>
      <c r="AH2964" t="s">
        <v>5940</v>
      </c>
      <c r="AI2964">
        <v>3161700</v>
      </c>
      <c r="AJ2964" t="s">
        <v>4795</v>
      </c>
      <c r="AK2964">
        <v>2658</v>
      </c>
      <c r="AL2964">
        <v>3161700</v>
      </c>
      <c r="AM2964" t="s">
        <v>4795</v>
      </c>
      <c r="AN2964">
        <v>10260</v>
      </c>
      <c r="AO2964">
        <v>0</v>
      </c>
      <c r="AP2964">
        <v>3168200</v>
      </c>
      <c r="AQ2964" t="s">
        <v>4876</v>
      </c>
      <c r="AR2964">
        <v>5476</v>
      </c>
    </row>
    <row r="2965" spans="1:44" x14ac:dyDescent="0.25">
      <c r="A2965">
        <v>5103908</v>
      </c>
      <c r="B2965">
        <v>3</v>
      </c>
      <c r="C2965" t="s">
        <v>896</v>
      </c>
      <c r="D2965" t="s">
        <v>528</v>
      </c>
      <c r="E2965">
        <v>800</v>
      </c>
      <c r="F2965">
        <v>172093</v>
      </c>
      <c r="G2965">
        <v>3220</v>
      </c>
      <c r="H2965">
        <v>5850</v>
      </c>
      <c r="I2965">
        <v>900</v>
      </c>
      <c r="J2965" t="s">
        <v>5940</v>
      </c>
      <c r="K2965">
        <v>800</v>
      </c>
      <c r="L2965">
        <v>188616</v>
      </c>
      <c r="M2965">
        <v>86215</v>
      </c>
      <c r="N2965">
        <v>2646</v>
      </c>
      <c r="O2965">
        <v>270</v>
      </c>
      <c r="P2965">
        <v>5187</v>
      </c>
      <c r="R2965">
        <v>5103908</v>
      </c>
      <c r="S2965">
        <v>800</v>
      </c>
      <c r="T2965">
        <v>172093</v>
      </c>
      <c r="U2965">
        <v>3220</v>
      </c>
      <c r="V2965">
        <v>5850</v>
      </c>
      <c r="W2965">
        <v>900</v>
      </c>
      <c r="X2965" t="s">
        <v>5940</v>
      </c>
      <c r="Z2965">
        <v>3161809</v>
      </c>
      <c r="AB2965" t="s">
        <v>5940</v>
      </c>
      <c r="AC2965">
        <v>3161809</v>
      </c>
      <c r="AD2965" t="s">
        <v>4796</v>
      </c>
      <c r="AE2965" t="s">
        <v>5940</v>
      </c>
      <c r="AF2965">
        <v>3161809</v>
      </c>
      <c r="AG2965" t="s">
        <v>4796</v>
      </c>
      <c r="AH2965">
        <v>2100</v>
      </c>
      <c r="AI2965">
        <v>3161809</v>
      </c>
      <c r="AJ2965" t="s">
        <v>4796</v>
      </c>
      <c r="AK2965">
        <v>10</v>
      </c>
      <c r="AL2965">
        <v>3161809</v>
      </c>
      <c r="AM2965" t="s">
        <v>4796</v>
      </c>
      <c r="AN2965" t="s">
        <v>5940</v>
      </c>
      <c r="AO2965">
        <v>0</v>
      </c>
      <c r="AP2965">
        <v>3168309</v>
      </c>
      <c r="AQ2965" t="s">
        <v>4877</v>
      </c>
      <c r="AR2965">
        <v>60</v>
      </c>
    </row>
    <row r="2966" spans="1:44" x14ac:dyDescent="0.25">
      <c r="A2966">
        <v>5104203</v>
      </c>
      <c r="B2966">
        <v>3</v>
      </c>
      <c r="C2966" t="s">
        <v>896</v>
      </c>
      <c r="D2966" t="s">
        <v>531</v>
      </c>
      <c r="E2966">
        <v>525</v>
      </c>
      <c r="F2966">
        <v>177170</v>
      </c>
      <c r="G2966">
        <v>17280</v>
      </c>
      <c r="H2966">
        <v>30780</v>
      </c>
      <c r="I2966">
        <v>1890</v>
      </c>
      <c r="J2966">
        <v>592</v>
      </c>
      <c r="K2966">
        <v>1000</v>
      </c>
      <c r="L2966">
        <v>162240</v>
      </c>
      <c r="M2966">
        <v>85200</v>
      </c>
      <c r="N2966">
        <v>46015</v>
      </c>
      <c r="O2966">
        <v>1050</v>
      </c>
      <c r="P2966">
        <v>540</v>
      </c>
      <c r="R2966">
        <v>5104203</v>
      </c>
      <c r="S2966">
        <v>525</v>
      </c>
      <c r="T2966">
        <v>177170</v>
      </c>
      <c r="U2966">
        <v>17280</v>
      </c>
      <c r="V2966">
        <v>30780</v>
      </c>
      <c r="W2966">
        <v>1890</v>
      </c>
      <c r="X2966">
        <v>592</v>
      </c>
      <c r="Z2966">
        <v>3161908</v>
      </c>
      <c r="AB2966" t="s">
        <v>5940</v>
      </c>
      <c r="AC2966">
        <v>3161908</v>
      </c>
      <c r="AD2966" t="s">
        <v>4797</v>
      </c>
      <c r="AE2966">
        <v>42</v>
      </c>
      <c r="AF2966">
        <v>3161908</v>
      </c>
      <c r="AG2966" t="s">
        <v>4797</v>
      </c>
      <c r="AH2966">
        <v>9600</v>
      </c>
      <c r="AI2966">
        <v>3161908</v>
      </c>
      <c r="AJ2966" t="s">
        <v>4797</v>
      </c>
      <c r="AK2966">
        <v>87</v>
      </c>
      <c r="AL2966">
        <v>3161908</v>
      </c>
      <c r="AM2966" t="s">
        <v>4797</v>
      </c>
      <c r="AN2966" t="s">
        <v>5940</v>
      </c>
      <c r="AO2966">
        <v>0</v>
      </c>
      <c r="AP2966">
        <v>3168408</v>
      </c>
      <c r="AQ2966" t="s">
        <v>4878</v>
      </c>
      <c r="AR2966">
        <v>2946</v>
      </c>
    </row>
    <row r="2967" spans="1:44" x14ac:dyDescent="0.25">
      <c r="A2967">
        <v>5104609</v>
      </c>
      <c r="B2967">
        <v>3</v>
      </c>
      <c r="C2967" t="s">
        <v>896</v>
      </c>
      <c r="D2967" t="s">
        <v>536</v>
      </c>
      <c r="E2967" t="s">
        <v>5940</v>
      </c>
      <c r="F2967">
        <v>460234</v>
      </c>
      <c r="G2967">
        <v>28992</v>
      </c>
      <c r="H2967">
        <v>81594</v>
      </c>
      <c r="I2967">
        <v>1260</v>
      </c>
      <c r="J2967">
        <v>90</v>
      </c>
      <c r="K2967">
        <v>360000</v>
      </c>
      <c r="L2967">
        <v>540000</v>
      </c>
      <c r="M2967">
        <v>75480</v>
      </c>
      <c r="N2967">
        <v>53274</v>
      </c>
      <c r="O2967">
        <v>1050</v>
      </c>
      <c r="P2967">
        <v>160</v>
      </c>
      <c r="R2967">
        <v>5104609</v>
      </c>
      <c r="S2967" t="s">
        <v>5940</v>
      </c>
      <c r="T2967">
        <v>460234</v>
      </c>
      <c r="U2967">
        <v>28992</v>
      </c>
      <c r="V2967">
        <v>81594</v>
      </c>
      <c r="W2967">
        <v>1260</v>
      </c>
      <c r="X2967">
        <v>90</v>
      </c>
      <c r="Z2967">
        <v>3162005</v>
      </c>
      <c r="AB2967" t="s">
        <v>5940</v>
      </c>
      <c r="AC2967">
        <v>3162005</v>
      </c>
      <c r="AD2967" t="s">
        <v>4798</v>
      </c>
      <c r="AE2967">
        <v>30</v>
      </c>
      <c r="AF2967">
        <v>3162005</v>
      </c>
      <c r="AG2967" t="s">
        <v>4798</v>
      </c>
      <c r="AH2967">
        <v>1500</v>
      </c>
      <c r="AI2967">
        <v>3162005</v>
      </c>
      <c r="AJ2967" t="s">
        <v>4798</v>
      </c>
      <c r="AK2967">
        <v>450</v>
      </c>
      <c r="AL2967">
        <v>3162005</v>
      </c>
      <c r="AM2967" t="s">
        <v>4798</v>
      </c>
      <c r="AN2967">
        <v>250</v>
      </c>
      <c r="AO2967">
        <v>0</v>
      </c>
      <c r="AP2967">
        <v>3168507</v>
      </c>
      <c r="AQ2967" t="s">
        <v>2817</v>
      </c>
      <c r="AR2967">
        <v>4620</v>
      </c>
    </row>
    <row r="2968" spans="1:44" x14ac:dyDescent="0.25">
      <c r="A2968">
        <v>5104807</v>
      </c>
      <c r="B2968">
        <v>3</v>
      </c>
      <c r="C2968" t="s">
        <v>896</v>
      </c>
      <c r="D2968" t="s">
        <v>537</v>
      </c>
      <c r="E2968">
        <v>1157369</v>
      </c>
      <c r="F2968">
        <v>88072</v>
      </c>
      <c r="G2968">
        <v>46163</v>
      </c>
      <c r="H2968">
        <v>14561</v>
      </c>
      <c r="I2968">
        <v>1546</v>
      </c>
      <c r="J2968">
        <v>157</v>
      </c>
      <c r="K2968">
        <v>1061054</v>
      </c>
      <c r="L2968">
        <v>90032</v>
      </c>
      <c r="M2968">
        <v>53995</v>
      </c>
      <c r="N2968">
        <v>14025</v>
      </c>
      <c r="O2968">
        <v>2067</v>
      </c>
      <c r="P2968">
        <v>0</v>
      </c>
      <c r="R2968">
        <v>5104807</v>
      </c>
      <c r="S2968">
        <v>1157369</v>
      </c>
      <c r="T2968">
        <v>88072</v>
      </c>
      <c r="U2968">
        <v>46163</v>
      </c>
      <c r="V2968">
        <v>14561</v>
      </c>
      <c r="W2968">
        <v>1546</v>
      </c>
      <c r="X2968">
        <v>157</v>
      </c>
      <c r="Z2968">
        <v>3162104</v>
      </c>
      <c r="AB2968" t="s">
        <v>5940</v>
      </c>
      <c r="AC2968">
        <v>3162104</v>
      </c>
      <c r="AD2968" t="s">
        <v>4799</v>
      </c>
      <c r="AE2968" t="s">
        <v>5940</v>
      </c>
      <c r="AF2968">
        <v>3162104</v>
      </c>
      <c r="AG2968" t="s">
        <v>4799</v>
      </c>
      <c r="AH2968">
        <v>21000</v>
      </c>
      <c r="AI2968">
        <v>3162104</v>
      </c>
      <c r="AJ2968" t="s">
        <v>4799</v>
      </c>
      <c r="AK2968">
        <v>630</v>
      </c>
      <c r="AL2968">
        <v>3162104</v>
      </c>
      <c r="AM2968" t="s">
        <v>4799</v>
      </c>
      <c r="AN2968">
        <v>3920</v>
      </c>
      <c r="AO2968">
        <v>0</v>
      </c>
      <c r="AP2968">
        <v>3168606</v>
      </c>
      <c r="AQ2968" t="s">
        <v>2818</v>
      </c>
      <c r="AR2968">
        <v>540</v>
      </c>
    </row>
    <row r="2969" spans="1:44" x14ac:dyDescent="0.25">
      <c r="A2969">
        <v>5104906</v>
      </c>
      <c r="B2969">
        <v>3</v>
      </c>
      <c r="C2969" t="s">
        <v>896</v>
      </c>
      <c r="D2969" t="s">
        <v>538</v>
      </c>
      <c r="E2969">
        <v>19200</v>
      </c>
      <c r="F2969">
        <v>774</v>
      </c>
      <c r="G2969">
        <v>1430</v>
      </c>
      <c r="H2969" t="s">
        <v>5940</v>
      </c>
      <c r="I2969">
        <v>1756</v>
      </c>
      <c r="J2969" t="s">
        <v>5940</v>
      </c>
      <c r="K2969">
        <v>17500</v>
      </c>
      <c r="L2969">
        <v>960</v>
      </c>
      <c r="M2969">
        <v>1522</v>
      </c>
      <c r="N2969">
        <v>0</v>
      </c>
      <c r="O2969">
        <v>120</v>
      </c>
      <c r="P2969">
        <v>22</v>
      </c>
      <c r="R2969">
        <v>5104906</v>
      </c>
      <c r="S2969">
        <v>19200</v>
      </c>
      <c r="T2969">
        <v>774</v>
      </c>
      <c r="U2969">
        <v>1430</v>
      </c>
      <c r="V2969" t="s">
        <v>5940</v>
      </c>
      <c r="W2969">
        <v>1756</v>
      </c>
      <c r="X2969" t="s">
        <v>5940</v>
      </c>
      <c r="Z2969">
        <v>3162203</v>
      </c>
      <c r="AB2969" t="s">
        <v>5940</v>
      </c>
      <c r="AC2969">
        <v>3162203</v>
      </c>
      <c r="AD2969" t="s">
        <v>4800</v>
      </c>
      <c r="AE2969">
        <v>3475</v>
      </c>
      <c r="AF2969">
        <v>3162203</v>
      </c>
      <c r="AG2969" t="s">
        <v>4800</v>
      </c>
      <c r="AH2969">
        <v>47640</v>
      </c>
      <c r="AI2969">
        <v>3162203</v>
      </c>
      <c r="AJ2969" t="s">
        <v>4800</v>
      </c>
      <c r="AK2969">
        <v>300</v>
      </c>
      <c r="AL2969">
        <v>3162203</v>
      </c>
      <c r="AM2969" t="s">
        <v>4800</v>
      </c>
      <c r="AN2969">
        <v>21</v>
      </c>
      <c r="AO2969">
        <v>0</v>
      </c>
      <c r="AP2969">
        <v>3168705</v>
      </c>
      <c r="AQ2969" t="s">
        <v>2819</v>
      </c>
      <c r="AR2969">
        <v>128</v>
      </c>
    </row>
    <row r="2970" spans="1:44" x14ac:dyDescent="0.25">
      <c r="A2970">
        <v>5105200</v>
      </c>
      <c r="B2970">
        <v>3</v>
      </c>
      <c r="C2970" t="s">
        <v>896</v>
      </c>
      <c r="D2970" t="s">
        <v>543</v>
      </c>
      <c r="E2970">
        <v>280004</v>
      </c>
      <c r="F2970">
        <v>81070</v>
      </c>
      <c r="G2970">
        <v>32566</v>
      </c>
      <c r="H2970" t="s">
        <v>5940</v>
      </c>
      <c r="I2970">
        <v>1260</v>
      </c>
      <c r="J2970" t="s">
        <v>5940</v>
      </c>
      <c r="K2970">
        <v>200348</v>
      </c>
      <c r="L2970">
        <v>101680</v>
      </c>
      <c r="M2970">
        <v>50340</v>
      </c>
      <c r="N2970">
        <v>0</v>
      </c>
      <c r="O2970">
        <v>1260</v>
      </c>
      <c r="P2970">
        <v>0</v>
      </c>
      <c r="R2970">
        <v>5105200</v>
      </c>
      <c r="S2970">
        <v>280004</v>
      </c>
      <c r="T2970">
        <v>81070</v>
      </c>
      <c r="U2970">
        <v>32566</v>
      </c>
      <c r="V2970" t="s">
        <v>5940</v>
      </c>
      <c r="W2970">
        <v>1260</v>
      </c>
      <c r="X2970" t="s">
        <v>5940</v>
      </c>
      <c r="Z2970">
        <v>3162252</v>
      </c>
      <c r="AB2970" t="s">
        <v>5940</v>
      </c>
      <c r="AC2970">
        <v>3162252</v>
      </c>
      <c r="AD2970" t="s">
        <v>4801</v>
      </c>
      <c r="AE2970">
        <v>45</v>
      </c>
      <c r="AF2970">
        <v>3162252</v>
      </c>
      <c r="AG2970" t="s">
        <v>4801</v>
      </c>
      <c r="AH2970">
        <v>14850</v>
      </c>
      <c r="AI2970">
        <v>3162252</v>
      </c>
      <c r="AJ2970" t="s">
        <v>4801</v>
      </c>
      <c r="AK2970">
        <v>348</v>
      </c>
      <c r="AL2970">
        <v>3162252</v>
      </c>
      <c r="AM2970" t="s">
        <v>4801</v>
      </c>
      <c r="AN2970" t="s">
        <v>5940</v>
      </c>
      <c r="AO2970">
        <v>0</v>
      </c>
      <c r="AP2970">
        <v>3168804</v>
      </c>
      <c r="AQ2970" t="s">
        <v>2820</v>
      </c>
      <c r="AR2970">
        <v>980</v>
      </c>
    </row>
    <row r="2971" spans="1:44" x14ac:dyDescent="0.25">
      <c r="A2971">
        <v>5105309</v>
      </c>
      <c r="B2971">
        <v>3</v>
      </c>
      <c r="C2971" t="s">
        <v>896</v>
      </c>
      <c r="D2971" t="s">
        <v>546</v>
      </c>
      <c r="E2971" t="s">
        <v>5940</v>
      </c>
      <c r="F2971" t="s">
        <v>5940</v>
      </c>
      <c r="G2971">
        <v>168</v>
      </c>
      <c r="H2971" t="s">
        <v>5940</v>
      </c>
      <c r="I2971">
        <v>2880</v>
      </c>
      <c r="J2971" t="s">
        <v>5940</v>
      </c>
      <c r="K2971">
        <v>0</v>
      </c>
      <c r="L2971">
        <v>0</v>
      </c>
      <c r="M2971">
        <v>72</v>
      </c>
      <c r="N2971">
        <v>0</v>
      </c>
      <c r="O2971">
        <v>720</v>
      </c>
      <c r="P2971">
        <v>0</v>
      </c>
      <c r="R2971">
        <v>5105309</v>
      </c>
      <c r="S2971" t="s">
        <v>5940</v>
      </c>
      <c r="T2971" t="s">
        <v>5940</v>
      </c>
      <c r="U2971">
        <v>168</v>
      </c>
      <c r="V2971" t="s">
        <v>5940</v>
      </c>
      <c r="W2971">
        <v>2880</v>
      </c>
      <c r="X2971" t="s">
        <v>5940</v>
      </c>
      <c r="Z2971">
        <v>3162302</v>
      </c>
      <c r="AB2971" t="s">
        <v>5940</v>
      </c>
      <c r="AC2971">
        <v>3162302</v>
      </c>
      <c r="AD2971" t="s">
        <v>4802</v>
      </c>
      <c r="AE2971">
        <v>343</v>
      </c>
      <c r="AF2971">
        <v>3162302</v>
      </c>
      <c r="AG2971" t="s">
        <v>4802</v>
      </c>
      <c r="AH2971">
        <v>4800</v>
      </c>
      <c r="AI2971">
        <v>3162302</v>
      </c>
      <c r="AJ2971" t="s">
        <v>4802</v>
      </c>
      <c r="AK2971">
        <v>569</v>
      </c>
      <c r="AL2971">
        <v>3162302</v>
      </c>
      <c r="AM2971" t="s">
        <v>4802</v>
      </c>
      <c r="AN2971" t="s">
        <v>5940</v>
      </c>
      <c r="AO2971">
        <v>0</v>
      </c>
      <c r="AP2971">
        <v>3168903</v>
      </c>
      <c r="AQ2971" t="s">
        <v>2821</v>
      </c>
      <c r="AR2971">
        <v>13630</v>
      </c>
    </row>
    <row r="2972" spans="1:44" x14ac:dyDescent="0.25">
      <c r="A2972">
        <v>5105903</v>
      </c>
      <c r="B2972">
        <v>3</v>
      </c>
      <c r="C2972" t="s">
        <v>896</v>
      </c>
      <c r="D2972" t="s">
        <v>551</v>
      </c>
      <c r="E2972">
        <v>3240</v>
      </c>
      <c r="F2972">
        <v>86995</v>
      </c>
      <c r="G2972">
        <v>11904</v>
      </c>
      <c r="H2972" t="s">
        <v>5940</v>
      </c>
      <c r="I2972">
        <v>11760</v>
      </c>
      <c r="J2972" t="s">
        <v>5940</v>
      </c>
      <c r="K2972">
        <v>4000</v>
      </c>
      <c r="L2972">
        <v>26400</v>
      </c>
      <c r="M2972">
        <v>11160</v>
      </c>
      <c r="N2972">
        <v>0</v>
      </c>
      <c r="O2972">
        <v>6000</v>
      </c>
      <c r="P2972">
        <v>0</v>
      </c>
      <c r="R2972">
        <v>5105903</v>
      </c>
      <c r="S2972">
        <v>3240</v>
      </c>
      <c r="T2972">
        <v>86995</v>
      </c>
      <c r="U2972">
        <v>11904</v>
      </c>
      <c r="V2972" t="s">
        <v>5940</v>
      </c>
      <c r="W2972">
        <v>11760</v>
      </c>
      <c r="X2972" t="s">
        <v>5940</v>
      </c>
      <c r="Z2972">
        <v>3162401</v>
      </c>
      <c r="AB2972" t="s">
        <v>5940</v>
      </c>
      <c r="AC2972">
        <v>3162401</v>
      </c>
      <c r="AD2972" t="s">
        <v>4803</v>
      </c>
      <c r="AE2972">
        <v>50</v>
      </c>
      <c r="AF2972">
        <v>3162401</v>
      </c>
      <c r="AG2972" t="s">
        <v>4803</v>
      </c>
      <c r="AH2972">
        <v>10600</v>
      </c>
      <c r="AI2972">
        <v>3162401</v>
      </c>
      <c r="AJ2972" t="s">
        <v>4803</v>
      </c>
      <c r="AK2972">
        <v>171</v>
      </c>
      <c r="AL2972">
        <v>3162401</v>
      </c>
      <c r="AM2972" t="s">
        <v>4803</v>
      </c>
      <c r="AN2972" t="s">
        <v>5940</v>
      </c>
      <c r="AO2972">
        <v>0</v>
      </c>
      <c r="AP2972">
        <v>3169000</v>
      </c>
      <c r="AQ2972" t="s">
        <v>2822</v>
      </c>
      <c r="AR2972">
        <v>1000</v>
      </c>
    </row>
    <row r="2973" spans="1:44" x14ac:dyDescent="0.25">
      <c r="A2973">
        <v>5106109</v>
      </c>
      <c r="B2973">
        <v>3</v>
      </c>
      <c r="C2973" t="s">
        <v>896</v>
      </c>
      <c r="D2973" t="s">
        <v>553</v>
      </c>
      <c r="E2973">
        <v>8000</v>
      </c>
      <c r="F2973" t="s">
        <v>5940</v>
      </c>
      <c r="G2973">
        <v>1650</v>
      </c>
      <c r="H2973" t="s">
        <v>5940</v>
      </c>
      <c r="I2973">
        <v>25</v>
      </c>
      <c r="J2973">
        <v>4</v>
      </c>
      <c r="K2973">
        <v>8800</v>
      </c>
      <c r="L2973">
        <v>0</v>
      </c>
      <c r="M2973">
        <v>1000</v>
      </c>
      <c r="N2973">
        <v>0</v>
      </c>
      <c r="O2973">
        <v>40</v>
      </c>
      <c r="P2973">
        <v>12</v>
      </c>
      <c r="R2973">
        <v>5106109</v>
      </c>
      <c r="S2973">
        <v>8000</v>
      </c>
      <c r="T2973" t="s">
        <v>5940</v>
      </c>
      <c r="U2973">
        <v>1650</v>
      </c>
      <c r="V2973" t="s">
        <v>5940</v>
      </c>
      <c r="W2973">
        <v>25</v>
      </c>
      <c r="X2973">
        <v>4</v>
      </c>
      <c r="Z2973">
        <v>3162450</v>
      </c>
      <c r="AB2973" t="s">
        <v>5940</v>
      </c>
      <c r="AC2973">
        <v>3162450</v>
      </c>
      <c r="AD2973" t="s">
        <v>4804</v>
      </c>
      <c r="AE2973">
        <v>45</v>
      </c>
      <c r="AF2973">
        <v>3162450</v>
      </c>
      <c r="AG2973" t="s">
        <v>4804</v>
      </c>
      <c r="AH2973">
        <v>1012</v>
      </c>
      <c r="AI2973">
        <v>3162450</v>
      </c>
      <c r="AJ2973" t="s">
        <v>4804</v>
      </c>
      <c r="AK2973">
        <v>130</v>
      </c>
      <c r="AL2973">
        <v>3162450</v>
      </c>
      <c r="AM2973" t="s">
        <v>4804</v>
      </c>
      <c r="AN2973" t="s">
        <v>5940</v>
      </c>
      <c r="AO2973">
        <v>0</v>
      </c>
      <c r="AP2973">
        <v>3169059</v>
      </c>
      <c r="AQ2973" t="s">
        <v>2823</v>
      </c>
      <c r="AR2973">
        <v>1158</v>
      </c>
    </row>
    <row r="2974" spans="1:44" x14ac:dyDescent="0.25">
      <c r="A2974">
        <v>5106208</v>
      </c>
      <c r="B2974">
        <v>3</v>
      </c>
      <c r="C2974" t="s">
        <v>896</v>
      </c>
      <c r="D2974" t="s">
        <v>558</v>
      </c>
      <c r="E2974">
        <v>400</v>
      </c>
      <c r="F2974">
        <v>4050</v>
      </c>
      <c r="G2974">
        <v>1112</v>
      </c>
      <c r="H2974" t="s">
        <v>5940</v>
      </c>
      <c r="I2974">
        <v>5400</v>
      </c>
      <c r="J2974" t="s">
        <v>5940</v>
      </c>
      <c r="K2974">
        <v>0</v>
      </c>
      <c r="L2974">
        <v>1185</v>
      </c>
      <c r="M2974">
        <v>1590</v>
      </c>
      <c r="N2974">
        <v>0</v>
      </c>
      <c r="O2974">
        <v>2400</v>
      </c>
      <c r="P2974">
        <v>13</v>
      </c>
      <c r="R2974">
        <v>5106208</v>
      </c>
      <c r="S2974">
        <v>400</v>
      </c>
      <c r="T2974">
        <v>4050</v>
      </c>
      <c r="U2974">
        <v>1112</v>
      </c>
      <c r="V2974" t="s">
        <v>5940</v>
      </c>
      <c r="W2974">
        <v>5400</v>
      </c>
      <c r="X2974" t="s">
        <v>5940</v>
      </c>
      <c r="Z2974">
        <v>3162500</v>
      </c>
      <c r="AB2974" t="s">
        <v>5940</v>
      </c>
      <c r="AC2974">
        <v>3162500</v>
      </c>
      <c r="AD2974" t="s">
        <v>4805</v>
      </c>
      <c r="AE2974">
        <v>405</v>
      </c>
      <c r="AF2974">
        <v>3162500</v>
      </c>
      <c r="AG2974" t="s">
        <v>4805</v>
      </c>
      <c r="AH2974">
        <v>4500</v>
      </c>
      <c r="AI2974">
        <v>3162500</v>
      </c>
      <c r="AJ2974" t="s">
        <v>4805</v>
      </c>
      <c r="AK2974">
        <v>1353</v>
      </c>
      <c r="AL2974">
        <v>3162500</v>
      </c>
      <c r="AM2974" t="s">
        <v>4805</v>
      </c>
      <c r="AN2974">
        <v>1300</v>
      </c>
      <c r="AO2974">
        <v>0</v>
      </c>
      <c r="AP2974">
        <v>3169109</v>
      </c>
      <c r="AQ2974" t="s">
        <v>2824</v>
      </c>
      <c r="AR2974">
        <v>1200</v>
      </c>
    </row>
    <row r="2975" spans="1:44" x14ac:dyDescent="0.25">
      <c r="A2975">
        <v>5106174</v>
      </c>
      <c r="B2975">
        <v>3</v>
      </c>
      <c r="C2975" t="s">
        <v>896</v>
      </c>
      <c r="D2975" t="s">
        <v>555</v>
      </c>
      <c r="E2975">
        <v>600</v>
      </c>
      <c r="F2975">
        <v>7546</v>
      </c>
      <c r="G2975">
        <v>600</v>
      </c>
      <c r="H2975" t="s">
        <v>5940</v>
      </c>
      <c r="I2975">
        <v>7306</v>
      </c>
      <c r="J2975" t="s">
        <v>5940</v>
      </c>
      <c r="K2975">
        <v>765</v>
      </c>
      <c r="L2975">
        <v>5505</v>
      </c>
      <c r="M2975">
        <v>300</v>
      </c>
      <c r="N2975">
        <v>0</v>
      </c>
      <c r="O2975">
        <v>932</v>
      </c>
      <c r="P2975">
        <v>0</v>
      </c>
      <c r="R2975">
        <v>5106174</v>
      </c>
      <c r="S2975">
        <v>600</v>
      </c>
      <c r="T2975">
        <v>7546</v>
      </c>
      <c r="U2975">
        <v>600</v>
      </c>
      <c r="V2975" t="s">
        <v>5940</v>
      </c>
      <c r="W2975">
        <v>7306</v>
      </c>
      <c r="X2975" t="s">
        <v>5940</v>
      </c>
      <c r="Z2975">
        <v>3162559</v>
      </c>
      <c r="AB2975" t="s">
        <v>5940</v>
      </c>
      <c r="AC2975">
        <v>3162559</v>
      </c>
      <c r="AD2975" t="s">
        <v>4806</v>
      </c>
      <c r="AE2975">
        <v>360</v>
      </c>
      <c r="AF2975">
        <v>3162559</v>
      </c>
      <c r="AG2975" t="s">
        <v>4806</v>
      </c>
      <c r="AH2975">
        <v>225</v>
      </c>
      <c r="AI2975">
        <v>3162559</v>
      </c>
      <c r="AJ2975" t="s">
        <v>4806</v>
      </c>
      <c r="AK2975">
        <v>253</v>
      </c>
      <c r="AL2975">
        <v>3162559</v>
      </c>
      <c r="AM2975" t="s">
        <v>4806</v>
      </c>
      <c r="AN2975" t="s">
        <v>5940</v>
      </c>
      <c r="AO2975">
        <v>0</v>
      </c>
      <c r="AP2975">
        <v>3169208</v>
      </c>
      <c r="AQ2975" t="s">
        <v>2825</v>
      </c>
      <c r="AR2975">
        <v>1750</v>
      </c>
    </row>
    <row r="2976" spans="1:44" x14ac:dyDescent="0.25">
      <c r="A2976">
        <v>5106257</v>
      </c>
      <c r="B2976">
        <v>3</v>
      </c>
      <c r="C2976" t="s">
        <v>896</v>
      </c>
      <c r="D2976" t="s">
        <v>563</v>
      </c>
      <c r="E2976">
        <v>3750</v>
      </c>
      <c r="F2976">
        <v>97920</v>
      </c>
      <c r="G2976">
        <v>3000</v>
      </c>
      <c r="H2976">
        <v>8028</v>
      </c>
      <c r="I2976">
        <v>5040</v>
      </c>
      <c r="J2976" t="s">
        <v>5940</v>
      </c>
      <c r="K2976">
        <v>1530</v>
      </c>
      <c r="L2976">
        <v>101391</v>
      </c>
      <c r="M2976">
        <v>12690</v>
      </c>
      <c r="N2976">
        <v>5692</v>
      </c>
      <c r="O2976">
        <v>2565</v>
      </c>
      <c r="P2976">
        <v>0</v>
      </c>
      <c r="R2976">
        <v>5106257</v>
      </c>
      <c r="S2976">
        <v>3750</v>
      </c>
      <c r="T2976">
        <v>97920</v>
      </c>
      <c r="U2976">
        <v>3000</v>
      </c>
      <c r="V2976">
        <v>8028</v>
      </c>
      <c r="W2976">
        <v>5040</v>
      </c>
      <c r="X2976" t="s">
        <v>5940</v>
      </c>
      <c r="Z2976">
        <v>3162575</v>
      </c>
      <c r="AB2976" t="s">
        <v>5940</v>
      </c>
      <c r="AC2976">
        <v>3162575</v>
      </c>
      <c r="AD2976" t="s">
        <v>4807</v>
      </c>
      <c r="AE2976">
        <v>600</v>
      </c>
      <c r="AF2976">
        <v>3162575</v>
      </c>
      <c r="AG2976" t="s">
        <v>4807</v>
      </c>
      <c r="AH2976">
        <v>1200</v>
      </c>
      <c r="AI2976">
        <v>3162575</v>
      </c>
      <c r="AJ2976" t="s">
        <v>4807</v>
      </c>
      <c r="AK2976">
        <v>11</v>
      </c>
      <c r="AL2976">
        <v>3162575</v>
      </c>
      <c r="AM2976" t="s">
        <v>4807</v>
      </c>
      <c r="AN2976" t="s">
        <v>5940</v>
      </c>
      <c r="AO2976">
        <v>0</v>
      </c>
      <c r="AP2976">
        <v>3169307</v>
      </c>
      <c r="AQ2976" t="s">
        <v>2826</v>
      </c>
      <c r="AR2976">
        <v>89700</v>
      </c>
    </row>
    <row r="2977" spans="1:44" x14ac:dyDescent="0.25">
      <c r="A2977">
        <v>5106315</v>
      </c>
      <c r="B2977">
        <v>3</v>
      </c>
      <c r="C2977" t="s">
        <v>896</v>
      </c>
      <c r="D2977" t="s">
        <v>569</v>
      </c>
      <c r="E2977" t="s">
        <v>5940</v>
      </c>
      <c r="F2977" t="s">
        <v>5940</v>
      </c>
      <c r="G2977">
        <v>252</v>
      </c>
      <c r="H2977" t="s">
        <v>5940</v>
      </c>
      <c r="I2977">
        <v>810</v>
      </c>
      <c r="J2977" t="s">
        <v>5940</v>
      </c>
      <c r="K2977">
        <v>0</v>
      </c>
      <c r="L2977">
        <v>0</v>
      </c>
      <c r="M2977">
        <v>378</v>
      </c>
      <c r="N2977">
        <v>0</v>
      </c>
      <c r="O2977">
        <v>2310</v>
      </c>
      <c r="P2977">
        <v>0</v>
      </c>
      <c r="R2977">
        <v>5106315</v>
      </c>
      <c r="S2977" t="s">
        <v>5940</v>
      </c>
      <c r="T2977" t="s">
        <v>5940</v>
      </c>
      <c r="U2977">
        <v>252</v>
      </c>
      <c r="V2977" t="s">
        <v>5940</v>
      </c>
      <c r="W2977">
        <v>810</v>
      </c>
      <c r="X2977" t="s">
        <v>5940</v>
      </c>
      <c r="Z2977">
        <v>3162609</v>
      </c>
      <c r="AB2977" t="s">
        <v>5940</v>
      </c>
      <c r="AC2977">
        <v>3162609</v>
      </c>
      <c r="AD2977" t="s">
        <v>4808</v>
      </c>
      <c r="AE2977">
        <v>3000</v>
      </c>
      <c r="AF2977">
        <v>3162609</v>
      </c>
      <c r="AG2977" t="s">
        <v>4808</v>
      </c>
      <c r="AH2977">
        <v>29250</v>
      </c>
      <c r="AI2977">
        <v>3162609</v>
      </c>
      <c r="AJ2977" t="s">
        <v>4808</v>
      </c>
      <c r="AK2977">
        <v>36</v>
      </c>
      <c r="AL2977">
        <v>3162609</v>
      </c>
      <c r="AM2977" t="s">
        <v>4808</v>
      </c>
      <c r="AN2977" t="s">
        <v>5940</v>
      </c>
      <c r="AO2977">
        <v>0</v>
      </c>
      <c r="AP2977">
        <v>3169356</v>
      </c>
      <c r="AQ2977" t="s">
        <v>2827</v>
      </c>
      <c r="AR2977">
        <v>6099</v>
      </c>
    </row>
    <row r="2978" spans="1:44" x14ac:dyDescent="0.25">
      <c r="A2978">
        <v>5106281</v>
      </c>
      <c r="B2978">
        <v>3</v>
      </c>
      <c r="C2978" t="s">
        <v>896</v>
      </c>
      <c r="D2978" t="s">
        <v>566</v>
      </c>
      <c r="E2978" t="s">
        <v>5940</v>
      </c>
      <c r="F2978">
        <v>198640</v>
      </c>
      <c r="G2978">
        <v>27848</v>
      </c>
      <c r="H2978">
        <v>38800</v>
      </c>
      <c r="I2978">
        <v>3240</v>
      </c>
      <c r="J2978">
        <v>635</v>
      </c>
      <c r="K2978">
        <v>0</v>
      </c>
      <c r="L2978">
        <v>190800</v>
      </c>
      <c r="M2978">
        <v>49140</v>
      </c>
      <c r="N2978">
        <v>50570</v>
      </c>
      <c r="O2978">
        <v>1314</v>
      </c>
      <c r="P2978">
        <v>1888</v>
      </c>
      <c r="R2978">
        <v>5106281</v>
      </c>
      <c r="S2978" t="s">
        <v>5940</v>
      </c>
      <c r="T2978">
        <v>198640</v>
      </c>
      <c r="U2978">
        <v>27848</v>
      </c>
      <c r="V2978">
        <v>38800</v>
      </c>
      <c r="W2978">
        <v>3240</v>
      </c>
      <c r="X2978">
        <v>635</v>
      </c>
      <c r="Z2978">
        <v>3162658</v>
      </c>
      <c r="AB2978">
        <v>75</v>
      </c>
      <c r="AC2978">
        <v>3162658</v>
      </c>
      <c r="AD2978" t="s">
        <v>4809</v>
      </c>
      <c r="AE2978">
        <v>128</v>
      </c>
      <c r="AF2978">
        <v>3162658</v>
      </c>
      <c r="AG2978" t="s">
        <v>4809</v>
      </c>
      <c r="AH2978">
        <v>3000</v>
      </c>
      <c r="AI2978">
        <v>3162658</v>
      </c>
      <c r="AJ2978" t="s">
        <v>4809</v>
      </c>
      <c r="AK2978">
        <v>326</v>
      </c>
      <c r="AL2978">
        <v>3162658</v>
      </c>
      <c r="AM2978" t="s">
        <v>4809</v>
      </c>
      <c r="AN2978" t="s">
        <v>5940</v>
      </c>
      <c r="AO2978">
        <v>0</v>
      </c>
      <c r="AP2978">
        <v>3169406</v>
      </c>
      <c r="AQ2978" t="s">
        <v>2828</v>
      </c>
      <c r="AR2978">
        <v>22000</v>
      </c>
    </row>
    <row r="2979" spans="1:44" x14ac:dyDescent="0.25">
      <c r="A2979">
        <v>5106372</v>
      </c>
      <c r="B2979">
        <v>3</v>
      </c>
      <c r="C2979" t="s">
        <v>896</v>
      </c>
      <c r="D2979" t="s">
        <v>570</v>
      </c>
      <c r="E2979">
        <v>2800</v>
      </c>
      <c r="F2979">
        <v>103542</v>
      </c>
      <c r="G2979">
        <v>13624</v>
      </c>
      <c r="H2979">
        <v>127633</v>
      </c>
      <c r="I2979">
        <v>1440</v>
      </c>
      <c r="J2979">
        <v>886</v>
      </c>
      <c r="K2979">
        <v>1440</v>
      </c>
      <c r="L2979">
        <v>108900</v>
      </c>
      <c r="M2979">
        <v>30428</v>
      </c>
      <c r="N2979">
        <v>129119</v>
      </c>
      <c r="O2979">
        <v>1080</v>
      </c>
      <c r="P2979">
        <v>220</v>
      </c>
      <c r="R2979">
        <v>5106372</v>
      </c>
      <c r="S2979">
        <v>2800</v>
      </c>
      <c r="T2979">
        <v>103542</v>
      </c>
      <c r="U2979">
        <v>13624</v>
      </c>
      <c r="V2979">
        <v>127633</v>
      </c>
      <c r="W2979">
        <v>1440</v>
      </c>
      <c r="X2979">
        <v>886</v>
      </c>
      <c r="Z2979">
        <v>3162708</v>
      </c>
      <c r="AB2979" t="s">
        <v>5940</v>
      </c>
      <c r="AC2979">
        <v>3162708</v>
      </c>
      <c r="AD2979" t="s">
        <v>4810</v>
      </c>
      <c r="AE2979">
        <v>300</v>
      </c>
      <c r="AF2979">
        <v>3162708</v>
      </c>
      <c r="AG2979" t="s">
        <v>4810</v>
      </c>
      <c r="AH2979">
        <v>45000</v>
      </c>
      <c r="AI2979">
        <v>3162708</v>
      </c>
      <c r="AJ2979" t="s">
        <v>4810</v>
      </c>
      <c r="AK2979">
        <v>708</v>
      </c>
      <c r="AL2979">
        <v>3162708</v>
      </c>
      <c r="AM2979" t="s">
        <v>4810</v>
      </c>
      <c r="AN2979" t="s">
        <v>5940</v>
      </c>
      <c r="AO2979">
        <v>0</v>
      </c>
      <c r="AP2979">
        <v>3169505</v>
      </c>
      <c r="AQ2979" t="s">
        <v>2829</v>
      </c>
      <c r="AR2979">
        <v>1400</v>
      </c>
    </row>
    <row r="2980" spans="1:44" x14ac:dyDescent="0.25">
      <c r="A2980">
        <v>5106455</v>
      </c>
      <c r="B2980">
        <v>3</v>
      </c>
      <c r="C2980" t="s">
        <v>896</v>
      </c>
      <c r="D2980" t="s">
        <v>572</v>
      </c>
      <c r="E2980">
        <v>550</v>
      </c>
      <c r="F2980">
        <v>7479</v>
      </c>
      <c r="G2980">
        <v>1824</v>
      </c>
      <c r="H2980" t="s">
        <v>5940</v>
      </c>
      <c r="I2980">
        <v>20127</v>
      </c>
      <c r="J2980" t="s">
        <v>5940</v>
      </c>
      <c r="K2980">
        <v>0</v>
      </c>
      <c r="L2980">
        <v>11758</v>
      </c>
      <c r="M2980">
        <v>1950</v>
      </c>
      <c r="N2980">
        <v>0</v>
      </c>
      <c r="O2980">
        <v>4500</v>
      </c>
      <c r="P2980">
        <v>0</v>
      </c>
      <c r="R2980">
        <v>5106455</v>
      </c>
      <c r="S2980">
        <v>550</v>
      </c>
      <c r="T2980">
        <v>7479</v>
      </c>
      <c r="U2980">
        <v>1824</v>
      </c>
      <c r="V2980" t="s">
        <v>5940</v>
      </c>
      <c r="W2980">
        <v>20127</v>
      </c>
      <c r="X2980" t="s">
        <v>5940</v>
      </c>
      <c r="Z2980">
        <v>3162807</v>
      </c>
      <c r="AB2980" t="s">
        <v>5940</v>
      </c>
      <c r="AC2980">
        <v>3162807</v>
      </c>
      <c r="AD2980" t="s">
        <v>4811</v>
      </c>
      <c r="AE2980">
        <v>10</v>
      </c>
      <c r="AF2980">
        <v>3162807</v>
      </c>
      <c r="AG2980" t="s">
        <v>4811</v>
      </c>
      <c r="AH2980">
        <v>17400</v>
      </c>
      <c r="AI2980">
        <v>3162807</v>
      </c>
      <c r="AJ2980" t="s">
        <v>4811</v>
      </c>
      <c r="AK2980">
        <v>604</v>
      </c>
      <c r="AL2980">
        <v>3162807</v>
      </c>
      <c r="AM2980" t="s">
        <v>4811</v>
      </c>
      <c r="AN2980" t="s">
        <v>5940</v>
      </c>
      <c r="AO2980">
        <v>0</v>
      </c>
      <c r="AP2980">
        <v>3169604</v>
      </c>
      <c r="AQ2980" t="s">
        <v>2830</v>
      </c>
      <c r="AR2980">
        <v>46500</v>
      </c>
    </row>
    <row r="2981" spans="1:44" x14ac:dyDescent="0.25">
      <c r="A2981">
        <v>5106505</v>
      </c>
      <c r="B2981">
        <v>3</v>
      </c>
      <c r="C2981" t="s">
        <v>896</v>
      </c>
      <c r="D2981" t="s">
        <v>573</v>
      </c>
      <c r="E2981">
        <v>183334</v>
      </c>
      <c r="F2981">
        <v>684</v>
      </c>
      <c r="G2981">
        <v>1350</v>
      </c>
      <c r="H2981" t="s">
        <v>5940</v>
      </c>
      <c r="I2981">
        <v>975</v>
      </c>
      <c r="J2981">
        <v>38</v>
      </c>
      <c r="K2981">
        <v>42036</v>
      </c>
      <c r="L2981">
        <v>0</v>
      </c>
      <c r="M2981">
        <v>1784</v>
      </c>
      <c r="N2981">
        <v>0</v>
      </c>
      <c r="O2981">
        <v>975</v>
      </c>
      <c r="P2981">
        <v>112</v>
      </c>
      <c r="R2981">
        <v>5106505</v>
      </c>
      <c r="S2981">
        <v>183334</v>
      </c>
      <c r="T2981">
        <v>684</v>
      </c>
      <c r="U2981">
        <v>1350</v>
      </c>
      <c r="V2981" t="s">
        <v>5940</v>
      </c>
      <c r="W2981">
        <v>975</v>
      </c>
      <c r="X2981">
        <v>38</v>
      </c>
      <c r="Z2981">
        <v>3162906</v>
      </c>
      <c r="AB2981" t="s">
        <v>5940</v>
      </c>
      <c r="AC2981">
        <v>3162906</v>
      </c>
      <c r="AD2981" t="s">
        <v>4812</v>
      </c>
      <c r="AE2981">
        <v>1200</v>
      </c>
      <c r="AF2981">
        <v>3162906</v>
      </c>
      <c r="AG2981" t="s">
        <v>4812</v>
      </c>
      <c r="AH2981">
        <v>6800</v>
      </c>
      <c r="AI2981">
        <v>3162906</v>
      </c>
      <c r="AJ2981" t="s">
        <v>4812</v>
      </c>
      <c r="AK2981">
        <v>124</v>
      </c>
      <c r="AL2981">
        <v>3162906</v>
      </c>
      <c r="AM2981" t="s">
        <v>4812</v>
      </c>
      <c r="AN2981" t="s">
        <v>5940</v>
      </c>
      <c r="AO2981">
        <v>0</v>
      </c>
      <c r="AP2981">
        <v>3169703</v>
      </c>
      <c r="AQ2981" t="s">
        <v>2831</v>
      </c>
      <c r="AR2981">
        <v>1400</v>
      </c>
    </row>
    <row r="2982" spans="1:44" x14ac:dyDescent="0.25">
      <c r="A2982">
        <v>5106653</v>
      </c>
      <c r="B2982">
        <v>3</v>
      </c>
      <c r="C2982" t="s">
        <v>896</v>
      </c>
      <c r="D2982" t="s">
        <v>574</v>
      </c>
      <c r="E2982">
        <v>1200</v>
      </c>
      <c r="F2982" t="s">
        <v>5940</v>
      </c>
      <c r="G2982">
        <v>150</v>
      </c>
      <c r="H2982" t="s">
        <v>5940</v>
      </c>
      <c r="I2982">
        <v>2160</v>
      </c>
      <c r="J2982" t="s">
        <v>5940</v>
      </c>
      <c r="K2982">
        <v>1000</v>
      </c>
      <c r="L2982">
        <v>0</v>
      </c>
      <c r="M2982">
        <v>135</v>
      </c>
      <c r="N2982">
        <v>0</v>
      </c>
      <c r="O2982">
        <v>0</v>
      </c>
      <c r="P2982">
        <v>0</v>
      </c>
      <c r="R2982">
        <v>5106653</v>
      </c>
      <c r="S2982">
        <v>1200</v>
      </c>
      <c r="T2982" t="s">
        <v>5940</v>
      </c>
      <c r="U2982">
        <v>150</v>
      </c>
      <c r="V2982" t="s">
        <v>5940</v>
      </c>
      <c r="W2982">
        <v>2160</v>
      </c>
      <c r="X2982" t="s">
        <v>5940</v>
      </c>
      <c r="Z2982">
        <v>3162922</v>
      </c>
      <c r="AB2982" t="s">
        <v>5940</v>
      </c>
      <c r="AC2982">
        <v>3162922</v>
      </c>
      <c r="AD2982" t="s">
        <v>4813</v>
      </c>
      <c r="AE2982" t="s">
        <v>5940</v>
      </c>
      <c r="AF2982">
        <v>3162922</v>
      </c>
      <c r="AG2982" t="s">
        <v>4813</v>
      </c>
      <c r="AH2982">
        <v>2000</v>
      </c>
      <c r="AI2982">
        <v>3162922</v>
      </c>
      <c r="AJ2982" t="s">
        <v>4813</v>
      </c>
      <c r="AK2982">
        <v>3</v>
      </c>
      <c r="AL2982">
        <v>3162922</v>
      </c>
      <c r="AM2982" t="s">
        <v>4813</v>
      </c>
      <c r="AN2982" t="s">
        <v>5940</v>
      </c>
      <c r="AO2982">
        <v>0</v>
      </c>
      <c r="AP2982">
        <v>3169802</v>
      </c>
      <c r="AQ2982" t="s">
        <v>2832</v>
      </c>
      <c r="AR2982">
        <v>10309</v>
      </c>
    </row>
    <row r="2983" spans="1:44" x14ac:dyDescent="0.25">
      <c r="A2983">
        <v>5106703</v>
      </c>
      <c r="B2983">
        <v>3</v>
      </c>
      <c r="C2983" t="s">
        <v>896</v>
      </c>
      <c r="D2983" t="s">
        <v>575</v>
      </c>
      <c r="E2983">
        <v>800</v>
      </c>
      <c r="F2983">
        <v>835</v>
      </c>
      <c r="G2983">
        <v>201</v>
      </c>
      <c r="H2983" t="s">
        <v>5940</v>
      </c>
      <c r="I2983">
        <v>1104</v>
      </c>
      <c r="J2983" t="s">
        <v>5940</v>
      </c>
      <c r="K2983">
        <v>800</v>
      </c>
      <c r="L2983">
        <v>0</v>
      </c>
      <c r="M2983">
        <v>148</v>
      </c>
      <c r="N2983">
        <v>0</v>
      </c>
      <c r="O2983">
        <v>120</v>
      </c>
      <c r="P2983">
        <v>0</v>
      </c>
      <c r="R2983">
        <v>5106703</v>
      </c>
      <c r="S2983">
        <v>800</v>
      </c>
      <c r="T2983">
        <v>835</v>
      </c>
      <c r="U2983">
        <v>201</v>
      </c>
      <c r="V2983" t="s">
        <v>5940</v>
      </c>
      <c r="W2983">
        <v>1104</v>
      </c>
      <c r="X2983" t="s">
        <v>5940</v>
      </c>
      <c r="Z2983">
        <v>3162948</v>
      </c>
      <c r="AB2983" t="s">
        <v>5940</v>
      </c>
      <c r="AC2983">
        <v>3162948</v>
      </c>
      <c r="AD2983" t="s">
        <v>4814</v>
      </c>
      <c r="AE2983">
        <v>524</v>
      </c>
      <c r="AF2983">
        <v>3162948</v>
      </c>
      <c r="AG2983" t="s">
        <v>4814</v>
      </c>
      <c r="AH2983">
        <v>31500</v>
      </c>
      <c r="AI2983">
        <v>3162948</v>
      </c>
      <c r="AJ2983" t="s">
        <v>4814</v>
      </c>
      <c r="AK2983">
        <v>478</v>
      </c>
      <c r="AL2983">
        <v>3162948</v>
      </c>
      <c r="AM2983" t="s">
        <v>4814</v>
      </c>
      <c r="AN2983">
        <v>144</v>
      </c>
      <c r="AO2983">
        <v>0</v>
      </c>
      <c r="AP2983">
        <v>3169901</v>
      </c>
      <c r="AQ2983" t="s">
        <v>2833</v>
      </c>
      <c r="AR2983">
        <v>1800</v>
      </c>
    </row>
    <row r="2984" spans="1:44" x14ac:dyDescent="0.25">
      <c r="A2984">
        <v>5107008</v>
      </c>
      <c r="B2984">
        <v>3</v>
      </c>
      <c r="C2984" t="s">
        <v>896</v>
      </c>
      <c r="D2984" t="s">
        <v>581</v>
      </c>
      <c r="E2984">
        <v>1200</v>
      </c>
      <c r="F2984">
        <v>134938</v>
      </c>
      <c r="G2984">
        <v>39291</v>
      </c>
      <c r="H2984">
        <v>29589</v>
      </c>
      <c r="I2984">
        <v>2879</v>
      </c>
      <c r="J2984">
        <v>594</v>
      </c>
      <c r="K2984">
        <v>690</v>
      </c>
      <c r="L2984">
        <v>147080</v>
      </c>
      <c r="M2984">
        <v>66678</v>
      </c>
      <c r="N2984">
        <v>56121</v>
      </c>
      <c r="O2984">
        <v>1500</v>
      </c>
      <c r="P2984">
        <v>1320</v>
      </c>
      <c r="R2984">
        <v>5107008</v>
      </c>
      <c r="S2984">
        <v>1200</v>
      </c>
      <c r="T2984">
        <v>134938</v>
      </c>
      <c r="U2984">
        <v>39291</v>
      </c>
      <c r="V2984">
        <v>29589</v>
      </c>
      <c r="W2984">
        <v>2879</v>
      </c>
      <c r="X2984">
        <v>594</v>
      </c>
      <c r="Z2984">
        <v>3162955</v>
      </c>
      <c r="AB2984" t="s">
        <v>5940</v>
      </c>
      <c r="AC2984">
        <v>3162955</v>
      </c>
      <c r="AD2984" t="s">
        <v>4815</v>
      </c>
      <c r="AE2984" t="s">
        <v>5940</v>
      </c>
      <c r="AF2984">
        <v>3162955</v>
      </c>
      <c r="AG2984" t="s">
        <v>4815</v>
      </c>
      <c r="AH2984" t="s">
        <v>5940</v>
      </c>
      <c r="AI2984">
        <v>3162955</v>
      </c>
      <c r="AJ2984" t="s">
        <v>4815</v>
      </c>
      <c r="AK2984" t="s">
        <v>5940</v>
      </c>
      <c r="AL2984">
        <v>3162955</v>
      </c>
      <c r="AM2984" t="s">
        <v>4815</v>
      </c>
      <c r="AN2984" t="s">
        <v>5940</v>
      </c>
      <c r="AO2984">
        <v>0</v>
      </c>
      <c r="AP2984">
        <v>3170008</v>
      </c>
      <c r="AQ2984" t="s">
        <v>2834</v>
      </c>
      <c r="AR2984">
        <v>630</v>
      </c>
    </row>
    <row r="2985" spans="1:44" x14ac:dyDescent="0.25">
      <c r="A2985">
        <v>5107040</v>
      </c>
      <c r="B2985">
        <v>3</v>
      </c>
      <c r="C2985" t="s">
        <v>896</v>
      </c>
      <c r="D2985" t="s">
        <v>582</v>
      </c>
      <c r="E2985" t="s">
        <v>5940</v>
      </c>
      <c r="F2985">
        <v>684558</v>
      </c>
      <c r="G2985">
        <v>109546</v>
      </c>
      <c r="H2985">
        <v>144594</v>
      </c>
      <c r="I2985">
        <v>4512</v>
      </c>
      <c r="J2985">
        <v>8900</v>
      </c>
      <c r="K2985">
        <v>0</v>
      </c>
      <c r="L2985">
        <v>65625</v>
      </c>
      <c r="M2985">
        <v>366945</v>
      </c>
      <c r="N2985">
        <v>146797</v>
      </c>
      <c r="O2985">
        <v>1680</v>
      </c>
      <c r="P2985">
        <v>26160</v>
      </c>
      <c r="R2985">
        <v>5107040</v>
      </c>
      <c r="S2985" t="s">
        <v>5940</v>
      </c>
      <c r="T2985">
        <v>684558</v>
      </c>
      <c r="U2985">
        <v>109546</v>
      </c>
      <c r="V2985">
        <v>144594</v>
      </c>
      <c r="W2985">
        <v>4512</v>
      </c>
      <c r="X2985">
        <v>8900</v>
      </c>
      <c r="Z2985">
        <v>3163003</v>
      </c>
      <c r="AB2985" t="s">
        <v>5940</v>
      </c>
      <c r="AC2985">
        <v>3163003</v>
      </c>
      <c r="AD2985" t="s">
        <v>4816</v>
      </c>
      <c r="AE2985">
        <v>10</v>
      </c>
      <c r="AF2985">
        <v>3163003</v>
      </c>
      <c r="AG2985" t="s">
        <v>4816</v>
      </c>
      <c r="AH2985">
        <v>2000</v>
      </c>
      <c r="AI2985">
        <v>3163003</v>
      </c>
      <c r="AJ2985" t="s">
        <v>4816</v>
      </c>
      <c r="AK2985">
        <v>34</v>
      </c>
      <c r="AL2985">
        <v>3163003</v>
      </c>
      <c r="AM2985" t="s">
        <v>4816</v>
      </c>
      <c r="AN2985" t="s">
        <v>5940</v>
      </c>
      <c r="AO2985">
        <v>0</v>
      </c>
      <c r="AP2985">
        <v>3170057</v>
      </c>
      <c r="AQ2985" t="s">
        <v>2835</v>
      </c>
      <c r="AR2985">
        <v>1500</v>
      </c>
    </row>
    <row r="2986" spans="1:44" x14ac:dyDescent="0.25">
      <c r="A2986">
        <v>5107198</v>
      </c>
      <c r="B2986">
        <v>3</v>
      </c>
      <c r="C2986" t="s">
        <v>896</v>
      </c>
      <c r="D2986" t="s">
        <v>587</v>
      </c>
      <c r="E2986">
        <v>800</v>
      </c>
      <c r="F2986">
        <v>34560</v>
      </c>
      <c r="G2986">
        <v>144</v>
      </c>
      <c r="H2986" t="s">
        <v>5940</v>
      </c>
      <c r="I2986">
        <v>2376</v>
      </c>
      <c r="J2986" t="s">
        <v>5940</v>
      </c>
      <c r="K2986">
        <v>800</v>
      </c>
      <c r="L2986">
        <v>28966</v>
      </c>
      <c r="M2986">
        <v>5184</v>
      </c>
      <c r="N2986">
        <v>0</v>
      </c>
      <c r="O2986">
        <v>605</v>
      </c>
      <c r="P2986">
        <v>0</v>
      </c>
      <c r="R2986">
        <v>5107198</v>
      </c>
      <c r="S2986">
        <v>800</v>
      </c>
      <c r="T2986">
        <v>34560</v>
      </c>
      <c r="U2986">
        <v>144</v>
      </c>
      <c r="V2986" t="s">
        <v>5940</v>
      </c>
      <c r="W2986">
        <v>2376</v>
      </c>
      <c r="X2986" t="s">
        <v>5940</v>
      </c>
      <c r="Z2986">
        <v>3163102</v>
      </c>
      <c r="AB2986" t="s">
        <v>5940</v>
      </c>
      <c r="AC2986">
        <v>3163102</v>
      </c>
      <c r="AD2986" t="s">
        <v>4817</v>
      </c>
      <c r="AE2986">
        <v>20</v>
      </c>
      <c r="AF2986">
        <v>3163102</v>
      </c>
      <c r="AG2986" t="s">
        <v>4817</v>
      </c>
      <c r="AH2986">
        <v>3300</v>
      </c>
      <c r="AI2986">
        <v>3163102</v>
      </c>
      <c r="AJ2986" t="s">
        <v>4817</v>
      </c>
      <c r="AK2986">
        <v>48</v>
      </c>
      <c r="AL2986">
        <v>3163102</v>
      </c>
      <c r="AM2986" t="s">
        <v>4817</v>
      </c>
      <c r="AN2986" t="s">
        <v>5940</v>
      </c>
      <c r="AO2986">
        <v>0</v>
      </c>
      <c r="AP2986">
        <v>3170107</v>
      </c>
      <c r="AQ2986" t="s">
        <v>2836</v>
      </c>
      <c r="AR2986">
        <v>305629</v>
      </c>
    </row>
    <row r="2987" spans="1:44" x14ac:dyDescent="0.25">
      <c r="A2987">
        <v>5107602</v>
      </c>
      <c r="B2987">
        <v>3</v>
      </c>
      <c r="C2987" t="s">
        <v>896</v>
      </c>
      <c r="D2987" t="s">
        <v>596</v>
      </c>
      <c r="E2987">
        <v>12600</v>
      </c>
      <c r="F2987">
        <v>196560</v>
      </c>
      <c r="G2987">
        <v>22785</v>
      </c>
      <c r="H2987">
        <v>39300</v>
      </c>
      <c r="I2987">
        <v>1365</v>
      </c>
      <c r="J2987">
        <v>1050</v>
      </c>
      <c r="K2987">
        <v>600</v>
      </c>
      <c r="L2987">
        <v>195300</v>
      </c>
      <c r="M2987">
        <v>43290</v>
      </c>
      <c r="N2987">
        <v>11756</v>
      </c>
      <c r="O2987">
        <v>780</v>
      </c>
      <c r="P2987">
        <v>0</v>
      </c>
      <c r="R2987">
        <v>5107602</v>
      </c>
      <c r="S2987">
        <v>12600</v>
      </c>
      <c r="T2987">
        <v>196560</v>
      </c>
      <c r="U2987">
        <v>22785</v>
      </c>
      <c r="V2987">
        <v>39300</v>
      </c>
      <c r="W2987">
        <v>1365</v>
      </c>
      <c r="X2987">
        <v>1050</v>
      </c>
      <c r="Z2987">
        <v>3163201</v>
      </c>
      <c r="AB2987" t="s">
        <v>5940</v>
      </c>
      <c r="AC2987">
        <v>3163201</v>
      </c>
      <c r="AD2987" t="s">
        <v>4818</v>
      </c>
      <c r="AE2987">
        <v>100</v>
      </c>
      <c r="AF2987">
        <v>3163201</v>
      </c>
      <c r="AG2987" t="s">
        <v>4818</v>
      </c>
      <c r="AH2987">
        <v>4800</v>
      </c>
      <c r="AI2987">
        <v>3163201</v>
      </c>
      <c r="AJ2987" t="s">
        <v>4818</v>
      </c>
      <c r="AK2987">
        <v>31</v>
      </c>
      <c r="AL2987">
        <v>3163201</v>
      </c>
      <c r="AM2987" t="s">
        <v>4818</v>
      </c>
      <c r="AN2987" t="s">
        <v>5940</v>
      </c>
      <c r="AO2987">
        <v>0</v>
      </c>
      <c r="AP2987">
        <v>3170206</v>
      </c>
      <c r="AQ2987" t="s">
        <v>2837</v>
      </c>
      <c r="AR2987">
        <v>94920</v>
      </c>
    </row>
    <row r="2988" spans="1:44" x14ac:dyDescent="0.25">
      <c r="A2988">
        <v>5107701</v>
      </c>
      <c r="B2988">
        <v>3</v>
      </c>
      <c r="C2988" t="s">
        <v>896</v>
      </c>
      <c r="D2988" t="s">
        <v>597</v>
      </c>
      <c r="E2988">
        <v>2350</v>
      </c>
      <c r="F2988">
        <v>11700</v>
      </c>
      <c r="G2988">
        <v>4280</v>
      </c>
      <c r="H2988">
        <v>3140</v>
      </c>
      <c r="I2988">
        <v>5418</v>
      </c>
      <c r="J2988">
        <v>6</v>
      </c>
      <c r="K2988">
        <v>3500</v>
      </c>
      <c r="L2988">
        <v>4800</v>
      </c>
      <c r="M2988">
        <v>3600</v>
      </c>
      <c r="N2988">
        <v>0</v>
      </c>
      <c r="O2988">
        <v>1620</v>
      </c>
      <c r="P2988">
        <v>0</v>
      </c>
      <c r="R2988">
        <v>5107701</v>
      </c>
      <c r="S2988">
        <v>2350</v>
      </c>
      <c r="T2988">
        <v>11700</v>
      </c>
      <c r="U2988">
        <v>4280</v>
      </c>
      <c r="V2988">
        <v>3140</v>
      </c>
      <c r="W2988">
        <v>5418</v>
      </c>
      <c r="X2988">
        <v>6</v>
      </c>
      <c r="Z2988">
        <v>3163300</v>
      </c>
      <c r="AB2988" t="s">
        <v>5940</v>
      </c>
      <c r="AC2988">
        <v>3163300</v>
      </c>
      <c r="AD2988" t="s">
        <v>4819</v>
      </c>
      <c r="AE2988">
        <v>90</v>
      </c>
      <c r="AF2988">
        <v>3163300</v>
      </c>
      <c r="AG2988" t="s">
        <v>4819</v>
      </c>
      <c r="AH2988">
        <v>6650</v>
      </c>
      <c r="AI2988">
        <v>3163300</v>
      </c>
      <c r="AJ2988" t="s">
        <v>4819</v>
      </c>
      <c r="AK2988">
        <v>74</v>
      </c>
      <c r="AL2988">
        <v>3163300</v>
      </c>
      <c r="AM2988" t="s">
        <v>4819</v>
      </c>
      <c r="AN2988" t="s">
        <v>5940</v>
      </c>
      <c r="AO2988">
        <v>0</v>
      </c>
      <c r="AP2988">
        <v>3170305</v>
      </c>
      <c r="AQ2988" t="s">
        <v>2838</v>
      </c>
      <c r="AR2988">
        <v>14</v>
      </c>
    </row>
    <row r="2989" spans="1:44" x14ac:dyDescent="0.25">
      <c r="A2989">
        <v>5107768</v>
      </c>
      <c r="B2989">
        <v>3</v>
      </c>
      <c r="C2989" t="s">
        <v>896</v>
      </c>
      <c r="D2989" t="s">
        <v>600</v>
      </c>
      <c r="E2989" t="s">
        <v>5940</v>
      </c>
      <c r="F2989">
        <v>408116</v>
      </c>
      <c r="G2989">
        <v>22620</v>
      </c>
      <c r="H2989">
        <v>20007</v>
      </c>
      <c r="I2989">
        <v>27020</v>
      </c>
      <c r="J2989" t="s">
        <v>5940</v>
      </c>
      <c r="K2989">
        <v>0</v>
      </c>
      <c r="L2989">
        <v>447076</v>
      </c>
      <c r="M2989">
        <v>174020</v>
      </c>
      <c r="N2989">
        <v>39191</v>
      </c>
      <c r="O2989">
        <v>1368</v>
      </c>
      <c r="P2989">
        <v>0</v>
      </c>
      <c r="R2989">
        <v>5107768</v>
      </c>
      <c r="S2989" t="s">
        <v>5940</v>
      </c>
      <c r="T2989">
        <v>408116</v>
      </c>
      <c r="U2989">
        <v>22620</v>
      </c>
      <c r="V2989">
        <v>20007</v>
      </c>
      <c r="W2989">
        <v>27020</v>
      </c>
      <c r="X2989" t="s">
        <v>5940</v>
      </c>
      <c r="Z2989">
        <v>3163409</v>
      </c>
      <c r="AB2989" t="s">
        <v>5940</v>
      </c>
      <c r="AC2989">
        <v>3163409</v>
      </c>
      <c r="AD2989" t="s">
        <v>4820</v>
      </c>
      <c r="AE2989">
        <v>30</v>
      </c>
      <c r="AF2989">
        <v>3163409</v>
      </c>
      <c r="AG2989" t="s">
        <v>4820</v>
      </c>
      <c r="AH2989">
        <v>2500</v>
      </c>
      <c r="AI2989">
        <v>3163409</v>
      </c>
      <c r="AJ2989" t="s">
        <v>4820</v>
      </c>
      <c r="AK2989">
        <v>90</v>
      </c>
      <c r="AL2989">
        <v>3163409</v>
      </c>
      <c r="AM2989" t="s">
        <v>4820</v>
      </c>
      <c r="AN2989" t="s">
        <v>5940</v>
      </c>
      <c r="AO2989">
        <v>0</v>
      </c>
      <c r="AP2989">
        <v>3170404</v>
      </c>
      <c r="AQ2989" t="s">
        <v>2839</v>
      </c>
      <c r="AR2989">
        <v>253200</v>
      </c>
    </row>
    <row r="2990" spans="1:44" x14ac:dyDescent="0.25">
      <c r="A2990">
        <v>5107792</v>
      </c>
      <c r="B2990">
        <v>3</v>
      </c>
      <c r="C2990" t="s">
        <v>896</v>
      </c>
      <c r="D2990" t="s">
        <v>602</v>
      </c>
      <c r="E2990" t="s">
        <v>5940</v>
      </c>
      <c r="F2990">
        <v>361496</v>
      </c>
      <c r="G2990">
        <v>23887</v>
      </c>
      <c r="H2990">
        <v>55022</v>
      </c>
      <c r="I2990">
        <v>4264</v>
      </c>
      <c r="J2990">
        <v>240</v>
      </c>
      <c r="K2990">
        <v>0</v>
      </c>
      <c r="L2990">
        <v>392700</v>
      </c>
      <c r="M2990">
        <v>103336</v>
      </c>
      <c r="N2990">
        <v>40784</v>
      </c>
      <c r="O2990">
        <v>1350</v>
      </c>
      <c r="P2990">
        <v>735</v>
      </c>
      <c r="R2990">
        <v>5107792</v>
      </c>
      <c r="S2990" t="s">
        <v>5940</v>
      </c>
      <c r="T2990">
        <v>361496</v>
      </c>
      <c r="U2990">
        <v>23887</v>
      </c>
      <c r="V2990">
        <v>55022</v>
      </c>
      <c r="W2990">
        <v>4264</v>
      </c>
      <c r="X2990">
        <v>240</v>
      </c>
      <c r="Z2990">
        <v>3163508</v>
      </c>
      <c r="AB2990" t="s">
        <v>5940</v>
      </c>
      <c r="AC2990">
        <v>3163508</v>
      </c>
      <c r="AD2990" t="s">
        <v>4821</v>
      </c>
      <c r="AE2990">
        <v>30</v>
      </c>
      <c r="AF2990">
        <v>3163508</v>
      </c>
      <c r="AG2990" t="s">
        <v>4821</v>
      </c>
      <c r="AH2990">
        <v>12100</v>
      </c>
      <c r="AI2990">
        <v>3163508</v>
      </c>
      <c r="AJ2990" t="s">
        <v>4821</v>
      </c>
      <c r="AK2990">
        <v>222</v>
      </c>
      <c r="AL2990">
        <v>3163508</v>
      </c>
      <c r="AM2990" t="s">
        <v>4821</v>
      </c>
      <c r="AN2990" t="s">
        <v>5940</v>
      </c>
      <c r="AO2990">
        <v>0</v>
      </c>
      <c r="AP2990">
        <v>3170438</v>
      </c>
      <c r="AQ2990" t="s">
        <v>2840</v>
      </c>
      <c r="AR2990">
        <v>2544</v>
      </c>
    </row>
    <row r="2991" spans="1:44" x14ac:dyDescent="0.25">
      <c r="A2991">
        <v>5107800</v>
      </c>
      <c r="B2991">
        <v>3</v>
      </c>
      <c r="C2991" t="s">
        <v>896</v>
      </c>
      <c r="D2991" t="s">
        <v>603</v>
      </c>
      <c r="E2991">
        <v>50000</v>
      </c>
      <c r="F2991">
        <v>70523</v>
      </c>
      <c r="G2991">
        <v>38102</v>
      </c>
      <c r="H2991">
        <v>1050</v>
      </c>
      <c r="I2991">
        <v>99</v>
      </c>
      <c r="J2991">
        <v>240</v>
      </c>
      <c r="K2991">
        <v>174261</v>
      </c>
      <c r="L2991">
        <v>66413</v>
      </c>
      <c r="M2991">
        <v>55339</v>
      </c>
      <c r="N2991">
        <v>6261</v>
      </c>
      <c r="O2991">
        <v>45</v>
      </c>
      <c r="P2991">
        <v>2963</v>
      </c>
      <c r="R2991">
        <v>5107800</v>
      </c>
      <c r="S2991">
        <v>50000</v>
      </c>
      <c r="T2991">
        <v>70523</v>
      </c>
      <c r="U2991">
        <v>38102</v>
      </c>
      <c r="V2991">
        <v>1050</v>
      </c>
      <c r="W2991">
        <v>99</v>
      </c>
      <c r="X2991">
        <v>240</v>
      </c>
      <c r="Z2991">
        <v>3163607</v>
      </c>
      <c r="AB2991" t="s">
        <v>5940</v>
      </c>
      <c r="AC2991">
        <v>3163607</v>
      </c>
      <c r="AD2991" t="s">
        <v>4822</v>
      </c>
      <c r="AE2991">
        <v>74</v>
      </c>
      <c r="AF2991">
        <v>3163607</v>
      </c>
      <c r="AG2991" t="s">
        <v>4822</v>
      </c>
      <c r="AH2991">
        <v>575</v>
      </c>
      <c r="AI2991">
        <v>3163607</v>
      </c>
      <c r="AJ2991" t="s">
        <v>4822</v>
      </c>
      <c r="AK2991">
        <v>59</v>
      </c>
      <c r="AL2991">
        <v>3163607</v>
      </c>
      <c r="AM2991" t="s">
        <v>4822</v>
      </c>
      <c r="AN2991" t="s">
        <v>5940</v>
      </c>
      <c r="AO2991">
        <v>0</v>
      </c>
      <c r="AP2991">
        <v>3170479</v>
      </c>
      <c r="AQ2991" t="s">
        <v>2841</v>
      </c>
      <c r="AR2991">
        <v>9800</v>
      </c>
    </row>
    <row r="2992" spans="1:44" x14ac:dyDescent="0.25">
      <c r="A2992">
        <v>5107297</v>
      </c>
      <c r="B2992">
        <v>3</v>
      </c>
      <c r="C2992" t="s">
        <v>896</v>
      </c>
      <c r="D2992" t="s">
        <v>591</v>
      </c>
      <c r="E2992" t="s">
        <v>5940</v>
      </c>
      <c r="F2992" t="s">
        <v>5940</v>
      </c>
      <c r="G2992">
        <v>1440</v>
      </c>
      <c r="H2992">
        <v>540</v>
      </c>
      <c r="I2992">
        <v>630</v>
      </c>
      <c r="J2992">
        <v>94</v>
      </c>
      <c r="K2992">
        <v>6000</v>
      </c>
      <c r="L2992">
        <v>0</v>
      </c>
      <c r="M2992">
        <v>144</v>
      </c>
      <c r="N2992">
        <v>0</v>
      </c>
      <c r="O2992">
        <v>192</v>
      </c>
      <c r="P2992">
        <v>0</v>
      </c>
      <c r="R2992">
        <v>5107297</v>
      </c>
      <c r="S2992" t="s">
        <v>5940</v>
      </c>
      <c r="T2992" t="s">
        <v>5940</v>
      </c>
      <c r="U2992">
        <v>1440</v>
      </c>
      <c r="V2992">
        <v>540</v>
      </c>
      <c r="W2992">
        <v>630</v>
      </c>
      <c r="X2992">
        <v>94</v>
      </c>
      <c r="Z2992">
        <v>3163706</v>
      </c>
      <c r="AB2992" t="s">
        <v>5940</v>
      </c>
      <c r="AC2992">
        <v>3163706</v>
      </c>
      <c r="AD2992" t="s">
        <v>4823</v>
      </c>
      <c r="AE2992" t="s">
        <v>5940</v>
      </c>
      <c r="AF2992">
        <v>3163706</v>
      </c>
      <c r="AG2992" t="s">
        <v>4823</v>
      </c>
      <c r="AH2992" t="s">
        <v>5940</v>
      </c>
      <c r="AI2992">
        <v>3163706</v>
      </c>
      <c r="AJ2992" t="s">
        <v>4823</v>
      </c>
      <c r="AK2992">
        <v>6</v>
      </c>
      <c r="AL2992">
        <v>3163706</v>
      </c>
      <c r="AM2992" t="s">
        <v>4823</v>
      </c>
      <c r="AN2992" t="s">
        <v>5940</v>
      </c>
      <c r="AO2992">
        <v>0</v>
      </c>
      <c r="AP2992">
        <v>3170503</v>
      </c>
      <c r="AQ2992" t="s">
        <v>2842</v>
      </c>
      <c r="AR2992">
        <v>700</v>
      </c>
    </row>
    <row r="2993" spans="1:44" x14ac:dyDescent="0.25">
      <c r="A2993">
        <v>5107404</v>
      </c>
      <c r="B2993">
        <v>3</v>
      </c>
      <c r="C2993" t="s">
        <v>896</v>
      </c>
      <c r="D2993" t="s">
        <v>594</v>
      </c>
      <c r="E2993">
        <v>151649</v>
      </c>
      <c r="F2993" t="s">
        <v>5940</v>
      </c>
      <c r="G2993">
        <v>168</v>
      </c>
      <c r="H2993" t="s">
        <v>5940</v>
      </c>
      <c r="I2993" t="s">
        <v>5940</v>
      </c>
      <c r="J2993" t="s">
        <v>5940</v>
      </c>
      <c r="K2993">
        <v>144824</v>
      </c>
      <c r="L2993">
        <v>0</v>
      </c>
      <c r="M2993">
        <v>150</v>
      </c>
      <c r="N2993">
        <v>0</v>
      </c>
      <c r="O2993">
        <v>0</v>
      </c>
      <c r="P2993">
        <v>0</v>
      </c>
      <c r="R2993">
        <v>5107404</v>
      </c>
      <c r="S2993">
        <v>151649</v>
      </c>
      <c r="T2993" t="s">
        <v>5940</v>
      </c>
      <c r="U2993">
        <v>168</v>
      </c>
      <c r="V2993" t="s">
        <v>5940</v>
      </c>
      <c r="W2993" t="s">
        <v>5940</v>
      </c>
      <c r="X2993" t="s">
        <v>5940</v>
      </c>
      <c r="Z2993">
        <v>3163805</v>
      </c>
      <c r="AB2993" t="s">
        <v>5940</v>
      </c>
      <c r="AC2993">
        <v>3163805</v>
      </c>
      <c r="AD2993" t="s">
        <v>4824</v>
      </c>
      <c r="AE2993">
        <v>95</v>
      </c>
      <c r="AF2993">
        <v>3163805</v>
      </c>
      <c r="AG2993" t="s">
        <v>4824</v>
      </c>
      <c r="AH2993">
        <v>2100</v>
      </c>
      <c r="AI2993">
        <v>3163805</v>
      </c>
      <c r="AJ2993" t="s">
        <v>4824</v>
      </c>
      <c r="AK2993">
        <v>1050</v>
      </c>
      <c r="AL2993">
        <v>3163805</v>
      </c>
      <c r="AM2993" t="s">
        <v>4824</v>
      </c>
      <c r="AN2993" t="s">
        <v>5940</v>
      </c>
      <c r="AO2993">
        <v>0</v>
      </c>
      <c r="AP2993">
        <v>3170529</v>
      </c>
      <c r="AQ2993" t="s">
        <v>2843</v>
      </c>
      <c r="AR2993">
        <v>2700</v>
      </c>
    </row>
    <row r="2994" spans="1:44" x14ac:dyDescent="0.25">
      <c r="A2994">
        <v>5107875</v>
      </c>
      <c r="B2994">
        <v>3</v>
      </c>
      <c r="C2994" t="s">
        <v>896</v>
      </c>
      <c r="D2994" t="s">
        <v>605</v>
      </c>
      <c r="E2994" t="s">
        <v>5940</v>
      </c>
      <c r="F2994">
        <v>1166679</v>
      </c>
      <c r="G2994">
        <v>258200</v>
      </c>
      <c r="H2994">
        <v>168918</v>
      </c>
      <c r="I2994">
        <v>20858</v>
      </c>
      <c r="J2994">
        <v>5958</v>
      </c>
      <c r="K2994">
        <v>0</v>
      </c>
      <c r="L2994">
        <v>1062057</v>
      </c>
      <c r="M2994">
        <v>477703</v>
      </c>
      <c r="N2994">
        <v>235666</v>
      </c>
      <c r="O2994">
        <v>5310</v>
      </c>
      <c r="P2994">
        <v>7321</v>
      </c>
      <c r="R2994">
        <v>5107875</v>
      </c>
      <c r="S2994" t="s">
        <v>5940</v>
      </c>
      <c r="T2994">
        <v>1166679</v>
      </c>
      <c r="U2994">
        <v>258200</v>
      </c>
      <c r="V2994">
        <v>168918</v>
      </c>
      <c r="W2994">
        <v>20858</v>
      </c>
      <c r="X2994">
        <v>5958</v>
      </c>
      <c r="Z2994">
        <v>3163904</v>
      </c>
      <c r="AB2994" t="s">
        <v>5940</v>
      </c>
      <c r="AC2994">
        <v>3163904</v>
      </c>
      <c r="AD2994" t="s">
        <v>4825</v>
      </c>
      <c r="AE2994">
        <v>288</v>
      </c>
      <c r="AF2994">
        <v>3163904</v>
      </c>
      <c r="AG2994" t="s">
        <v>4825</v>
      </c>
      <c r="AH2994">
        <v>1260</v>
      </c>
      <c r="AI2994">
        <v>3163904</v>
      </c>
      <c r="AJ2994" t="s">
        <v>4825</v>
      </c>
      <c r="AK2994">
        <v>306</v>
      </c>
      <c r="AL2994">
        <v>3163904</v>
      </c>
      <c r="AM2994" t="s">
        <v>4825</v>
      </c>
      <c r="AN2994">
        <v>100</v>
      </c>
      <c r="AO2994">
        <v>0</v>
      </c>
      <c r="AP2994">
        <v>3170578</v>
      </c>
      <c r="AQ2994" t="s">
        <v>2844</v>
      </c>
      <c r="AR2994">
        <v>600</v>
      </c>
    </row>
    <row r="2995" spans="1:44" x14ac:dyDescent="0.25">
      <c r="A2995">
        <v>5108105</v>
      </c>
      <c r="B2995">
        <v>3</v>
      </c>
      <c r="C2995" t="s">
        <v>896</v>
      </c>
      <c r="D2995" t="s">
        <v>613</v>
      </c>
      <c r="E2995" t="s">
        <v>5940</v>
      </c>
      <c r="F2995">
        <v>80040</v>
      </c>
      <c r="G2995">
        <v>7920</v>
      </c>
      <c r="H2995">
        <v>4235</v>
      </c>
      <c r="I2995">
        <v>3432</v>
      </c>
      <c r="J2995">
        <v>12</v>
      </c>
      <c r="K2995">
        <v>0</v>
      </c>
      <c r="L2995">
        <v>89600</v>
      </c>
      <c r="M2995">
        <v>41520</v>
      </c>
      <c r="N2995">
        <v>3360</v>
      </c>
      <c r="O2995">
        <v>480</v>
      </c>
      <c r="P2995">
        <v>360</v>
      </c>
      <c r="R2995">
        <v>5108105</v>
      </c>
      <c r="S2995" t="s">
        <v>5940</v>
      </c>
      <c r="T2995">
        <v>80040</v>
      </c>
      <c r="U2995">
        <v>7920</v>
      </c>
      <c r="V2995">
        <v>4235</v>
      </c>
      <c r="W2995">
        <v>3432</v>
      </c>
      <c r="X2995">
        <v>12</v>
      </c>
      <c r="Z2995">
        <v>3164001</v>
      </c>
      <c r="AB2995" t="s">
        <v>5940</v>
      </c>
      <c r="AC2995">
        <v>3164001</v>
      </c>
      <c r="AD2995" t="s">
        <v>4826</v>
      </c>
      <c r="AE2995">
        <v>24</v>
      </c>
      <c r="AF2995">
        <v>3164001</v>
      </c>
      <c r="AG2995" t="s">
        <v>4826</v>
      </c>
      <c r="AH2995">
        <v>298560</v>
      </c>
      <c r="AI2995">
        <v>3164001</v>
      </c>
      <c r="AJ2995" t="s">
        <v>4826</v>
      </c>
      <c r="AK2995">
        <v>232</v>
      </c>
      <c r="AL2995">
        <v>3164001</v>
      </c>
      <c r="AM2995" t="s">
        <v>4826</v>
      </c>
      <c r="AN2995" t="s">
        <v>5940</v>
      </c>
      <c r="AO2995">
        <v>0</v>
      </c>
      <c r="AP2995">
        <v>3170602</v>
      </c>
      <c r="AQ2995" t="s">
        <v>2845</v>
      </c>
      <c r="AR2995">
        <v>4500</v>
      </c>
    </row>
    <row r="2996" spans="1:44" x14ac:dyDescent="0.25">
      <c r="A2996">
        <v>5108204</v>
      </c>
      <c r="B2996">
        <v>3</v>
      </c>
      <c r="C2996" t="s">
        <v>896</v>
      </c>
      <c r="D2996" t="s">
        <v>614</v>
      </c>
      <c r="E2996">
        <v>750</v>
      </c>
      <c r="F2996">
        <v>23764</v>
      </c>
      <c r="G2996">
        <v>300</v>
      </c>
      <c r="H2996" t="s">
        <v>5940</v>
      </c>
      <c r="I2996">
        <v>1200</v>
      </c>
      <c r="J2996" t="s">
        <v>5940</v>
      </c>
      <c r="K2996">
        <v>750</v>
      </c>
      <c r="L2996">
        <v>34964</v>
      </c>
      <c r="M2996">
        <v>1800</v>
      </c>
      <c r="N2996">
        <v>0</v>
      </c>
      <c r="O2996">
        <v>450</v>
      </c>
      <c r="P2996">
        <v>0</v>
      </c>
      <c r="R2996">
        <v>5108204</v>
      </c>
      <c r="S2996">
        <v>750</v>
      </c>
      <c r="T2996">
        <v>23764</v>
      </c>
      <c r="U2996">
        <v>300</v>
      </c>
      <c r="V2996" t="s">
        <v>5940</v>
      </c>
      <c r="W2996">
        <v>1200</v>
      </c>
      <c r="X2996" t="s">
        <v>5940</v>
      </c>
      <c r="Z2996">
        <v>3164100</v>
      </c>
      <c r="AB2996" t="s">
        <v>5940</v>
      </c>
      <c r="AC2996">
        <v>3164100</v>
      </c>
      <c r="AD2996" t="s">
        <v>4827</v>
      </c>
      <c r="AE2996">
        <v>4</v>
      </c>
      <c r="AF2996">
        <v>3164100</v>
      </c>
      <c r="AG2996" t="s">
        <v>4827</v>
      </c>
      <c r="AH2996">
        <v>9625</v>
      </c>
      <c r="AI2996">
        <v>3164100</v>
      </c>
      <c r="AJ2996" t="s">
        <v>4827</v>
      </c>
      <c r="AK2996">
        <v>104</v>
      </c>
      <c r="AL2996">
        <v>3164100</v>
      </c>
      <c r="AM2996" t="s">
        <v>4827</v>
      </c>
      <c r="AN2996" t="s">
        <v>5940</v>
      </c>
      <c r="AO2996">
        <v>0</v>
      </c>
      <c r="AP2996">
        <v>3170651</v>
      </c>
      <c r="AQ2996" t="s">
        <v>2846</v>
      </c>
      <c r="AR2996">
        <v>192</v>
      </c>
    </row>
    <row r="2997" spans="1:44" x14ac:dyDescent="0.25">
      <c r="A2997">
        <v>5108402</v>
      </c>
      <c r="B2997">
        <v>3</v>
      </c>
      <c r="C2997" t="s">
        <v>896</v>
      </c>
      <c r="D2997" t="s">
        <v>617</v>
      </c>
      <c r="E2997">
        <v>3000</v>
      </c>
      <c r="F2997" t="s">
        <v>5940</v>
      </c>
      <c r="G2997">
        <v>216</v>
      </c>
      <c r="H2997" t="s">
        <v>5940</v>
      </c>
      <c r="I2997">
        <v>75</v>
      </c>
      <c r="J2997" t="s">
        <v>5940</v>
      </c>
      <c r="K2997">
        <v>3750</v>
      </c>
      <c r="L2997">
        <v>0</v>
      </c>
      <c r="M2997">
        <v>420</v>
      </c>
      <c r="N2997">
        <v>0</v>
      </c>
      <c r="O2997">
        <v>0</v>
      </c>
      <c r="P2997">
        <v>0</v>
      </c>
      <c r="R2997">
        <v>5108402</v>
      </c>
      <c r="S2997">
        <v>3000</v>
      </c>
      <c r="T2997" t="s">
        <v>5940</v>
      </c>
      <c r="U2997">
        <v>216</v>
      </c>
      <c r="V2997" t="s">
        <v>5940</v>
      </c>
      <c r="W2997">
        <v>75</v>
      </c>
      <c r="X2997" t="s">
        <v>5940</v>
      </c>
      <c r="Z2997">
        <v>3164209</v>
      </c>
      <c r="AB2997" t="s">
        <v>5940</v>
      </c>
      <c r="AC2997">
        <v>3164209</v>
      </c>
      <c r="AD2997" t="s">
        <v>4828</v>
      </c>
      <c r="AE2997">
        <v>2620</v>
      </c>
      <c r="AF2997">
        <v>3164209</v>
      </c>
      <c r="AG2997" t="s">
        <v>4828</v>
      </c>
      <c r="AH2997">
        <v>2030</v>
      </c>
      <c r="AI2997">
        <v>3164209</v>
      </c>
      <c r="AJ2997" t="s">
        <v>4828</v>
      </c>
      <c r="AK2997">
        <v>1351</v>
      </c>
      <c r="AL2997">
        <v>3164209</v>
      </c>
      <c r="AM2997" t="s">
        <v>4828</v>
      </c>
      <c r="AN2997">
        <v>425</v>
      </c>
      <c r="AO2997">
        <v>0</v>
      </c>
      <c r="AP2997">
        <v>3170701</v>
      </c>
      <c r="AQ2997" t="s">
        <v>2847</v>
      </c>
      <c r="AR2997">
        <v>4500</v>
      </c>
    </row>
    <row r="2998" spans="1:44" x14ac:dyDescent="0.25">
      <c r="A2998">
        <v>5200050</v>
      </c>
      <c r="B2998">
        <v>3</v>
      </c>
      <c r="C2998" t="s">
        <v>897</v>
      </c>
      <c r="D2998" t="s">
        <v>624</v>
      </c>
      <c r="E2998" t="s">
        <v>5940</v>
      </c>
      <c r="F2998">
        <v>2000</v>
      </c>
      <c r="G2998">
        <v>400</v>
      </c>
      <c r="H2998" t="s">
        <v>5940</v>
      </c>
      <c r="I2998">
        <v>330</v>
      </c>
      <c r="J2998" t="s">
        <v>5940</v>
      </c>
      <c r="K2998">
        <v>0</v>
      </c>
      <c r="L2998">
        <v>1200</v>
      </c>
      <c r="M2998">
        <v>900</v>
      </c>
      <c r="N2998">
        <v>0</v>
      </c>
      <c r="O2998">
        <v>180</v>
      </c>
      <c r="P2998">
        <v>0</v>
      </c>
      <c r="R2998">
        <v>5200050</v>
      </c>
      <c r="S2998" t="s">
        <v>5940</v>
      </c>
      <c r="T2998">
        <v>2000</v>
      </c>
      <c r="U2998">
        <v>400</v>
      </c>
      <c r="V2998" t="s">
        <v>5940</v>
      </c>
      <c r="W2998">
        <v>330</v>
      </c>
      <c r="X2998" t="s">
        <v>5940</v>
      </c>
      <c r="Z2998">
        <v>3164308</v>
      </c>
      <c r="AB2998" t="s">
        <v>5940</v>
      </c>
      <c r="AC2998">
        <v>3164308</v>
      </c>
      <c r="AD2998" t="s">
        <v>4829</v>
      </c>
      <c r="AE2998">
        <v>210</v>
      </c>
      <c r="AF2998">
        <v>3164308</v>
      </c>
      <c r="AG2998" t="s">
        <v>4829</v>
      </c>
      <c r="AH2998">
        <v>2100</v>
      </c>
      <c r="AI2998">
        <v>3164308</v>
      </c>
      <c r="AJ2998" t="s">
        <v>4829</v>
      </c>
      <c r="AK2998">
        <v>654</v>
      </c>
      <c r="AL2998">
        <v>3164308</v>
      </c>
      <c r="AM2998" t="s">
        <v>4829</v>
      </c>
      <c r="AN2998">
        <v>3600</v>
      </c>
      <c r="AO2998">
        <v>0</v>
      </c>
      <c r="AP2998">
        <v>3170750</v>
      </c>
      <c r="AQ2998" t="s">
        <v>2848</v>
      </c>
      <c r="AR2998">
        <v>33600</v>
      </c>
    </row>
    <row r="2999" spans="1:44" x14ac:dyDescent="0.25">
      <c r="A2999">
        <v>5200100</v>
      </c>
      <c r="B2999">
        <v>3</v>
      </c>
      <c r="C2999" t="s">
        <v>897</v>
      </c>
      <c r="D2999" t="s">
        <v>625</v>
      </c>
      <c r="E2999">
        <v>320</v>
      </c>
      <c r="F2999">
        <v>13000</v>
      </c>
      <c r="G2999">
        <v>4930</v>
      </c>
      <c r="H2999" t="s">
        <v>5940</v>
      </c>
      <c r="I2999">
        <v>320</v>
      </c>
      <c r="J2999" t="s">
        <v>5940</v>
      </c>
      <c r="K2999">
        <v>700</v>
      </c>
      <c r="L2999">
        <v>9450</v>
      </c>
      <c r="M2999">
        <v>5440</v>
      </c>
      <c r="N2999">
        <v>0</v>
      </c>
      <c r="O2999">
        <v>288</v>
      </c>
      <c r="P2999">
        <v>0</v>
      </c>
      <c r="R2999">
        <v>5200100</v>
      </c>
      <c r="S2999">
        <v>320</v>
      </c>
      <c r="T2999">
        <v>13000</v>
      </c>
      <c r="U2999">
        <v>4930</v>
      </c>
      <c r="V2999" t="s">
        <v>5940</v>
      </c>
      <c r="W2999">
        <v>320</v>
      </c>
      <c r="X2999" t="s">
        <v>5940</v>
      </c>
      <c r="Z2999">
        <v>3164407</v>
      </c>
      <c r="AB2999" t="s">
        <v>5940</v>
      </c>
      <c r="AC2999">
        <v>3164407</v>
      </c>
      <c r="AD2999" t="s">
        <v>4830</v>
      </c>
      <c r="AE2999">
        <v>822</v>
      </c>
      <c r="AF2999">
        <v>3164407</v>
      </c>
      <c r="AG2999" t="s">
        <v>4830</v>
      </c>
      <c r="AH2999">
        <v>5600</v>
      </c>
      <c r="AI2999">
        <v>3164407</v>
      </c>
      <c r="AJ2999" t="s">
        <v>4830</v>
      </c>
      <c r="AK2999">
        <v>473</v>
      </c>
      <c r="AL2999">
        <v>3164407</v>
      </c>
      <c r="AM2999" t="s">
        <v>4830</v>
      </c>
      <c r="AN2999" t="s">
        <v>5940</v>
      </c>
      <c r="AO2999">
        <v>0</v>
      </c>
      <c r="AP2999">
        <v>3170800</v>
      </c>
      <c r="AQ2999" t="s">
        <v>2849</v>
      </c>
      <c r="AR2999">
        <v>12000</v>
      </c>
    </row>
    <row r="3000" spans="1:44" x14ac:dyDescent="0.25">
      <c r="A3000">
        <v>5200134</v>
      </c>
      <c r="B3000">
        <v>3</v>
      </c>
      <c r="C3000" t="s">
        <v>897</v>
      </c>
      <c r="D3000" t="s">
        <v>626</v>
      </c>
      <c r="E3000">
        <v>235000</v>
      </c>
      <c r="F3000">
        <v>48000</v>
      </c>
      <c r="G3000">
        <v>34300</v>
      </c>
      <c r="H3000">
        <v>39621</v>
      </c>
      <c r="I3000">
        <v>3720</v>
      </c>
      <c r="J3000">
        <v>280</v>
      </c>
      <c r="K3000">
        <v>948600</v>
      </c>
      <c r="L3000">
        <v>78000</v>
      </c>
      <c r="M3000">
        <v>83520</v>
      </c>
      <c r="N3000">
        <v>2730</v>
      </c>
      <c r="O3000">
        <v>240</v>
      </c>
      <c r="P3000">
        <v>810</v>
      </c>
      <c r="R3000">
        <v>5200134</v>
      </c>
      <c r="S3000">
        <v>235000</v>
      </c>
      <c r="T3000">
        <v>48000</v>
      </c>
      <c r="U3000">
        <v>34300</v>
      </c>
      <c r="V3000">
        <v>39621</v>
      </c>
      <c r="W3000">
        <v>3720</v>
      </c>
      <c r="X3000">
        <v>280</v>
      </c>
      <c r="Z3000">
        <v>3164431</v>
      </c>
      <c r="AB3000" t="s">
        <v>5940</v>
      </c>
      <c r="AC3000">
        <v>3164431</v>
      </c>
      <c r="AD3000" t="s">
        <v>4831</v>
      </c>
      <c r="AE3000">
        <v>88</v>
      </c>
      <c r="AF3000">
        <v>3164431</v>
      </c>
      <c r="AG3000" t="s">
        <v>4831</v>
      </c>
      <c r="AH3000" t="s">
        <v>5940</v>
      </c>
      <c r="AI3000">
        <v>3164431</v>
      </c>
      <c r="AJ3000" t="s">
        <v>4831</v>
      </c>
      <c r="AK3000">
        <v>39</v>
      </c>
      <c r="AL3000">
        <v>3164431</v>
      </c>
      <c r="AM3000" t="s">
        <v>4831</v>
      </c>
      <c r="AN3000" t="s">
        <v>5940</v>
      </c>
      <c r="AO3000">
        <v>0</v>
      </c>
      <c r="AP3000">
        <v>3170909</v>
      </c>
      <c r="AQ3000" t="s">
        <v>2850</v>
      </c>
      <c r="AR3000">
        <v>3960</v>
      </c>
    </row>
    <row r="3001" spans="1:44" x14ac:dyDescent="0.25">
      <c r="A3001">
        <v>5200159</v>
      </c>
      <c r="B3001">
        <v>3</v>
      </c>
      <c r="C3001" t="s">
        <v>897</v>
      </c>
      <c r="D3001" t="s">
        <v>627</v>
      </c>
      <c r="E3001" t="s">
        <v>5940</v>
      </c>
      <c r="F3001" t="s">
        <v>5940</v>
      </c>
      <c r="G3001">
        <v>2700</v>
      </c>
      <c r="H3001" t="s">
        <v>5940</v>
      </c>
      <c r="I3001">
        <v>950</v>
      </c>
      <c r="J3001">
        <v>379</v>
      </c>
      <c r="K3001">
        <v>0</v>
      </c>
      <c r="L3001">
        <v>150</v>
      </c>
      <c r="M3001">
        <v>4000</v>
      </c>
      <c r="N3001">
        <v>0</v>
      </c>
      <c r="O3001">
        <v>520</v>
      </c>
      <c r="P3001">
        <v>155</v>
      </c>
      <c r="R3001">
        <v>5200159</v>
      </c>
      <c r="S3001" t="s">
        <v>5940</v>
      </c>
      <c r="T3001" t="s">
        <v>5940</v>
      </c>
      <c r="U3001">
        <v>2700</v>
      </c>
      <c r="V3001" t="s">
        <v>5940</v>
      </c>
      <c r="W3001">
        <v>950</v>
      </c>
      <c r="X3001">
        <v>379</v>
      </c>
      <c r="Z3001">
        <v>3164472</v>
      </c>
      <c r="AB3001" t="s">
        <v>5940</v>
      </c>
      <c r="AC3001">
        <v>3164472</v>
      </c>
      <c r="AD3001" t="s">
        <v>4832</v>
      </c>
      <c r="AE3001">
        <v>30</v>
      </c>
      <c r="AF3001">
        <v>3164472</v>
      </c>
      <c r="AG3001" t="s">
        <v>4832</v>
      </c>
      <c r="AH3001">
        <v>1080</v>
      </c>
      <c r="AI3001">
        <v>3164472</v>
      </c>
      <c r="AJ3001" t="s">
        <v>4832</v>
      </c>
      <c r="AK3001">
        <v>117</v>
      </c>
      <c r="AL3001">
        <v>3164472</v>
      </c>
      <c r="AM3001" t="s">
        <v>4832</v>
      </c>
      <c r="AN3001" t="s">
        <v>5940</v>
      </c>
      <c r="AO3001">
        <v>0</v>
      </c>
      <c r="AP3001">
        <v>3171006</v>
      </c>
      <c r="AQ3001" t="s">
        <v>2851</v>
      </c>
      <c r="AR3001">
        <v>6300</v>
      </c>
    </row>
    <row r="3002" spans="1:44" x14ac:dyDescent="0.25">
      <c r="A3002">
        <v>5200175</v>
      </c>
      <c r="B3002">
        <v>3</v>
      </c>
      <c r="C3002" t="s">
        <v>897</v>
      </c>
      <c r="D3002" t="s">
        <v>628</v>
      </c>
      <c r="E3002">
        <v>720</v>
      </c>
      <c r="F3002">
        <v>54000</v>
      </c>
      <c r="G3002">
        <v>50300</v>
      </c>
      <c r="H3002" t="s">
        <v>5940</v>
      </c>
      <c r="I3002">
        <v>1900</v>
      </c>
      <c r="J3002">
        <v>19215</v>
      </c>
      <c r="K3002">
        <v>720</v>
      </c>
      <c r="L3002">
        <v>63000</v>
      </c>
      <c r="M3002">
        <v>76500</v>
      </c>
      <c r="N3002">
        <v>0</v>
      </c>
      <c r="O3002">
        <v>400</v>
      </c>
      <c r="P3002">
        <v>17640</v>
      </c>
      <c r="R3002">
        <v>5200175</v>
      </c>
      <c r="S3002">
        <v>720</v>
      </c>
      <c r="T3002">
        <v>54000</v>
      </c>
      <c r="U3002">
        <v>50300</v>
      </c>
      <c r="V3002" t="s">
        <v>5940</v>
      </c>
      <c r="W3002">
        <v>1900</v>
      </c>
      <c r="X3002">
        <v>19215</v>
      </c>
      <c r="Z3002">
        <v>3164506</v>
      </c>
      <c r="AB3002" t="s">
        <v>5940</v>
      </c>
      <c r="AC3002">
        <v>3164506</v>
      </c>
      <c r="AD3002" t="s">
        <v>4833</v>
      </c>
      <c r="AE3002">
        <v>56</v>
      </c>
      <c r="AF3002">
        <v>3164506</v>
      </c>
      <c r="AG3002" t="s">
        <v>4833</v>
      </c>
      <c r="AH3002">
        <v>27000</v>
      </c>
      <c r="AI3002">
        <v>3164506</v>
      </c>
      <c r="AJ3002" t="s">
        <v>4833</v>
      </c>
      <c r="AK3002">
        <v>212</v>
      </c>
      <c r="AL3002">
        <v>3164506</v>
      </c>
      <c r="AM3002" t="s">
        <v>4833</v>
      </c>
      <c r="AN3002" t="s">
        <v>5940</v>
      </c>
      <c r="AO3002">
        <v>0</v>
      </c>
      <c r="AP3002">
        <v>3171030</v>
      </c>
      <c r="AQ3002" t="s">
        <v>2852</v>
      </c>
      <c r="AR3002">
        <v>1800</v>
      </c>
    </row>
    <row r="3003" spans="1:44" x14ac:dyDescent="0.25">
      <c r="A3003">
        <v>5200209</v>
      </c>
      <c r="B3003">
        <v>3</v>
      </c>
      <c r="C3003" t="s">
        <v>897</v>
      </c>
      <c r="D3003" t="s">
        <v>629</v>
      </c>
      <c r="E3003" t="s">
        <v>5940</v>
      </c>
      <c r="F3003" t="s">
        <v>5940</v>
      </c>
      <c r="G3003">
        <v>1216</v>
      </c>
      <c r="H3003" t="s">
        <v>5940</v>
      </c>
      <c r="I3003">
        <v>252</v>
      </c>
      <c r="J3003" t="s">
        <v>5940</v>
      </c>
      <c r="K3003">
        <v>0</v>
      </c>
      <c r="L3003">
        <v>0</v>
      </c>
      <c r="M3003">
        <v>1330</v>
      </c>
      <c r="N3003">
        <v>0</v>
      </c>
      <c r="O3003">
        <v>252</v>
      </c>
      <c r="P3003">
        <v>0</v>
      </c>
      <c r="R3003">
        <v>5200209</v>
      </c>
      <c r="S3003" t="s">
        <v>5940</v>
      </c>
      <c r="T3003" t="s">
        <v>5940</v>
      </c>
      <c r="U3003">
        <v>1216</v>
      </c>
      <c r="V3003" t="s">
        <v>5940</v>
      </c>
      <c r="W3003">
        <v>252</v>
      </c>
      <c r="X3003" t="s">
        <v>5940</v>
      </c>
      <c r="Z3003">
        <v>3164605</v>
      </c>
      <c r="AB3003" t="s">
        <v>5940</v>
      </c>
      <c r="AC3003">
        <v>3164605</v>
      </c>
      <c r="AD3003" t="s">
        <v>4834</v>
      </c>
      <c r="AE3003">
        <v>36</v>
      </c>
      <c r="AF3003">
        <v>3164605</v>
      </c>
      <c r="AG3003" t="s">
        <v>4834</v>
      </c>
      <c r="AH3003">
        <v>10000</v>
      </c>
      <c r="AI3003">
        <v>3164605</v>
      </c>
      <c r="AJ3003" t="s">
        <v>4834</v>
      </c>
      <c r="AK3003">
        <v>217</v>
      </c>
      <c r="AL3003">
        <v>3164605</v>
      </c>
      <c r="AM3003" t="s">
        <v>4834</v>
      </c>
      <c r="AN3003" t="s">
        <v>5940</v>
      </c>
      <c r="AO3003">
        <v>0</v>
      </c>
      <c r="AP3003">
        <v>3171071</v>
      </c>
      <c r="AQ3003" t="s">
        <v>2853</v>
      </c>
      <c r="AR3003">
        <v>240</v>
      </c>
    </row>
    <row r="3004" spans="1:44" x14ac:dyDescent="0.25">
      <c r="A3004">
        <v>5200258</v>
      </c>
      <c r="B3004">
        <v>3</v>
      </c>
      <c r="C3004" t="s">
        <v>897</v>
      </c>
      <c r="D3004" t="s">
        <v>925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R3004">
        <v>5200258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Z3004">
        <v>3164704</v>
      </c>
      <c r="AB3004" t="s">
        <v>5940</v>
      </c>
      <c r="AC3004">
        <v>3164704</v>
      </c>
      <c r="AD3004" t="s">
        <v>4835</v>
      </c>
      <c r="AE3004">
        <v>360</v>
      </c>
      <c r="AF3004">
        <v>3164704</v>
      </c>
      <c r="AG3004" t="s">
        <v>4835</v>
      </c>
      <c r="AH3004">
        <v>70000</v>
      </c>
      <c r="AI3004">
        <v>3164704</v>
      </c>
      <c r="AJ3004" t="s">
        <v>4835</v>
      </c>
      <c r="AK3004">
        <v>480</v>
      </c>
      <c r="AL3004">
        <v>3164704</v>
      </c>
      <c r="AM3004" t="s">
        <v>4835</v>
      </c>
      <c r="AN3004">
        <v>2970</v>
      </c>
      <c r="AO3004">
        <v>0</v>
      </c>
      <c r="AP3004">
        <v>3171105</v>
      </c>
      <c r="AQ3004" t="s">
        <v>2854</v>
      </c>
      <c r="AR3004">
        <v>4800</v>
      </c>
    </row>
    <row r="3005" spans="1:44" x14ac:dyDescent="0.25">
      <c r="A3005">
        <v>5200308</v>
      </c>
      <c r="B3005">
        <v>3</v>
      </c>
      <c r="C3005" t="s">
        <v>897</v>
      </c>
      <c r="D3005" t="s">
        <v>630</v>
      </c>
      <c r="E3005">
        <v>8000</v>
      </c>
      <c r="F3005">
        <v>5720</v>
      </c>
      <c r="G3005">
        <v>5775</v>
      </c>
      <c r="H3005" t="s">
        <v>5940</v>
      </c>
      <c r="I3005">
        <v>65</v>
      </c>
      <c r="J3005">
        <v>287</v>
      </c>
      <c r="K3005">
        <v>8000</v>
      </c>
      <c r="L3005">
        <v>8100</v>
      </c>
      <c r="M3005">
        <v>6650</v>
      </c>
      <c r="N3005">
        <v>0</v>
      </c>
      <c r="O3005">
        <v>112</v>
      </c>
      <c r="P3005">
        <v>0</v>
      </c>
      <c r="R3005">
        <v>5200308</v>
      </c>
      <c r="S3005">
        <v>8000</v>
      </c>
      <c r="T3005">
        <v>5720</v>
      </c>
      <c r="U3005">
        <v>5775</v>
      </c>
      <c r="V3005" t="s">
        <v>5940</v>
      </c>
      <c r="W3005">
        <v>65</v>
      </c>
      <c r="X3005">
        <v>287</v>
      </c>
      <c r="Z3005">
        <v>3164803</v>
      </c>
      <c r="AB3005" t="s">
        <v>5940</v>
      </c>
      <c r="AC3005">
        <v>3164803</v>
      </c>
      <c r="AD3005" t="s">
        <v>4836</v>
      </c>
      <c r="AE3005" t="s">
        <v>5940</v>
      </c>
      <c r="AF3005">
        <v>3164803</v>
      </c>
      <c r="AG3005" t="s">
        <v>4836</v>
      </c>
      <c r="AH3005">
        <v>4000</v>
      </c>
      <c r="AI3005">
        <v>3164803</v>
      </c>
      <c r="AJ3005" t="s">
        <v>4836</v>
      </c>
      <c r="AK3005">
        <v>28</v>
      </c>
      <c r="AL3005">
        <v>3164803</v>
      </c>
      <c r="AM3005" t="s">
        <v>4836</v>
      </c>
      <c r="AN3005" t="s">
        <v>5940</v>
      </c>
      <c r="AO3005">
        <v>0</v>
      </c>
      <c r="AP3005">
        <v>3171154</v>
      </c>
      <c r="AQ3005" t="s">
        <v>2855</v>
      </c>
      <c r="AR3005">
        <v>1444</v>
      </c>
    </row>
    <row r="3006" spans="1:44" x14ac:dyDescent="0.25">
      <c r="A3006">
        <v>5200506</v>
      </c>
      <c r="B3006">
        <v>3</v>
      </c>
      <c r="C3006" t="s">
        <v>897</v>
      </c>
      <c r="D3006" t="s">
        <v>631</v>
      </c>
      <c r="E3006" t="s">
        <v>5940</v>
      </c>
      <c r="F3006">
        <v>1650</v>
      </c>
      <c r="G3006">
        <v>1000</v>
      </c>
      <c r="H3006" t="s">
        <v>5940</v>
      </c>
      <c r="I3006">
        <v>150</v>
      </c>
      <c r="J3006" t="s">
        <v>5940</v>
      </c>
      <c r="K3006">
        <v>0</v>
      </c>
      <c r="L3006">
        <v>3050</v>
      </c>
      <c r="M3006">
        <v>1800</v>
      </c>
      <c r="N3006">
        <v>0</v>
      </c>
      <c r="O3006">
        <v>352</v>
      </c>
      <c r="P3006">
        <v>0</v>
      </c>
      <c r="R3006">
        <v>5200506</v>
      </c>
      <c r="S3006" t="s">
        <v>5940</v>
      </c>
      <c r="T3006">
        <v>1650</v>
      </c>
      <c r="U3006">
        <v>1000</v>
      </c>
      <c r="V3006" t="s">
        <v>5940</v>
      </c>
      <c r="W3006">
        <v>150</v>
      </c>
      <c r="X3006" t="s">
        <v>5940</v>
      </c>
      <c r="Z3006">
        <v>3164902</v>
      </c>
      <c r="AB3006" t="s">
        <v>5940</v>
      </c>
      <c r="AC3006">
        <v>3164902</v>
      </c>
      <c r="AD3006" t="s">
        <v>4837</v>
      </c>
      <c r="AE3006">
        <v>99</v>
      </c>
      <c r="AF3006">
        <v>3164902</v>
      </c>
      <c r="AG3006" t="s">
        <v>4837</v>
      </c>
      <c r="AH3006" t="s">
        <v>5940</v>
      </c>
      <c r="AI3006">
        <v>3164902</v>
      </c>
      <c r="AJ3006" t="s">
        <v>4837</v>
      </c>
      <c r="AK3006">
        <v>94</v>
      </c>
      <c r="AL3006">
        <v>3164902</v>
      </c>
      <c r="AM3006" t="s">
        <v>4837</v>
      </c>
      <c r="AN3006" t="s">
        <v>5940</v>
      </c>
      <c r="AO3006">
        <v>0</v>
      </c>
      <c r="AP3006">
        <v>3171204</v>
      </c>
      <c r="AQ3006" t="s">
        <v>2856</v>
      </c>
      <c r="AR3006">
        <v>202</v>
      </c>
    </row>
    <row r="3007" spans="1:44" x14ac:dyDescent="0.25">
      <c r="A3007">
        <v>5200555</v>
      </c>
      <c r="B3007">
        <v>3</v>
      </c>
      <c r="C3007" t="s">
        <v>897</v>
      </c>
      <c r="D3007" t="s">
        <v>632</v>
      </c>
      <c r="E3007">
        <v>456</v>
      </c>
      <c r="F3007" t="s">
        <v>5940</v>
      </c>
      <c r="G3007">
        <v>1350</v>
      </c>
      <c r="H3007" t="s">
        <v>5940</v>
      </c>
      <c r="I3007">
        <v>1280</v>
      </c>
      <c r="J3007" t="s">
        <v>5940</v>
      </c>
      <c r="K3007">
        <v>600</v>
      </c>
      <c r="L3007">
        <v>0</v>
      </c>
      <c r="M3007">
        <v>1800</v>
      </c>
      <c r="N3007">
        <v>0</v>
      </c>
      <c r="O3007">
        <v>540</v>
      </c>
      <c r="P3007">
        <v>0</v>
      </c>
      <c r="R3007">
        <v>5200555</v>
      </c>
      <c r="S3007">
        <v>456</v>
      </c>
      <c r="T3007" t="s">
        <v>5940</v>
      </c>
      <c r="U3007">
        <v>1350</v>
      </c>
      <c r="V3007" t="s">
        <v>5940</v>
      </c>
      <c r="W3007">
        <v>1280</v>
      </c>
      <c r="X3007" t="s">
        <v>5940</v>
      </c>
      <c r="Z3007">
        <v>3165008</v>
      </c>
      <c r="AB3007" t="s">
        <v>5940</v>
      </c>
      <c r="AC3007">
        <v>3165008</v>
      </c>
      <c r="AD3007" t="s">
        <v>4838</v>
      </c>
      <c r="AE3007">
        <v>41</v>
      </c>
      <c r="AF3007">
        <v>3165008</v>
      </c>
      <c r="AG3007" t="s">
        <v>4838</v>
      </c>
      <c r="AH3007">
        <v>3200</v>
      </c>
      <c r="AI3007">
        <v>3165008</v>
      </c>
      <c r="AJ3007" t="s">
        <v>4838</v>
      </c>
      <c r="AK3007">
        <v>36</v>
      </c>
      <c r="AL3007">
        <v>3165008</v>
      </c>
      <c r="AM3007" t="s">
        <v>4838</v>
      </c>
      <c r="AN3007" t="s">
        <v>5940</v>
      </c>
      <c r="AO3007">
        <v>0</v>
      </c>
      <c r="AP3007">
        <v>3171303</v>
      </c>
      <c r="AQ3007" t="s">
        <v>2857</v>
      </c>
      <c r="AR3007">
        <v>6840</v>
      </c>
    </row>
    <row r="3008" spans="1:44" x14ac:dyDescent="0.25">
      <c r="A3008">
        <v>5200605</v>
      </c>
      <c r="B3008">
        <v>3</v>
      </c>
      <c r="C3008" t="s">
        <v>897</v>
      </c>
      <c r="D3008" t="s">
        <v>633</v>
      </c>
      <c r="E3008">
        <v>560</v>
      </c>
      <c r="F3008">
        <v>10500</v>
      </c>
      <c r="G3008">
        <v>3850</v>
      </c>
      <c r="H3008" t="s">
        <v>5940</v>
      </c>
      <c r="I3008">
        <v>350</v>
      </c>
      <c r="J3008">
        <v>525</v>
      </c>
      <c r="K3008">
        <v>560</v>
      </c>
      <c r="L3008">
        <v>10500</v>
      </c>
      <c r="M3008">
        <v>15000</v>
      </c>
      <c r="N3008">
        <v>0</v>
      </c>
      <c r="O3008">
        <v>420</v>
      </c>
      <c r="P3008">
        <v>1280</v>
      </c>
      <c r="R3008">
        <v>5200605</v>
      </c>
      <c r="S3008">
        <v>560</v>
      </c>
      <c r="T3008">
        <v>10500</v>
      </c>
      <c r="U3008">
        <v>3850</v>
      </c>
      <c r="V3008" t="s">
        <v>5940</v>
      </c>
      <c r="W3008">
        <v>350</v>
      </c>
      <c r="X3008">
        <v>525</v>
      </c>
      <c r="Z3008">
        <v>3165107</v>
      </c>
      <c r="AB3008" t="s">
        <v>5940</v>
      </c>
      <c r="AC3008">
        <v>3165107</v>
      </c>
      <c r="AD3008" t="s">
        <v>4839</v>
      </c>
      <c r="AE3008">
        <v>180</v>
      </c>
      <c r="AF3008">
        <v>3165107</v>
      </c>
      <c r="AG3008" t="s">
        <v>4839</v>
      </c>
      <c r="AH3008">
        <v>10500</v>
      </c>
      <c r="AI3008">
        <v>3165107</v>
      </c>
      <c r="AJ3008" t="s">
        <v>4839</v>
      </c>
      <c r="AK3008">
        <v>480</v>
      </c>
      <c r="AL3008">
        <v>3165107</v>
      </c>
      <c r="AM3008" t="s">
        <v>4839</v>
      </c>
      <c r="AN3008">
        <v>2400</v>
      </c>
      <c r="AO3008">
        <v>0</v>
      </c>
      <c r="AP3008">
        <v>3171402</v>
      </c>
      <c r="AQ3008" t="s">
        <v>2858</v>
      </c>
      <c r="AR3008">
        <v>150</v>
      </c>
    </row>
    <row r="3009" spans="1:44" x14ac:dyDescent="0.25">
      <c r="A3009">
        <v>5200803</v>
      </c>
      <c r="B3009">
        <v>3</v>
      </c>
      <c r="C3009" t="s">
        <v>897</v>
      </c>
      <c r="D3009" t="s">
        <v>634</v>
      </c>
      <c r="E3009">
        <v>1610</v>
      </c>
      <c r="F3009">
        <v>2484</v>
      </c>
      <c r="G3009">
        <v>2520</v>
      </c>
      <c r="H3009" t="s">
        <v>5940</v>
      </c>
      <c r="I3009">
        <v>3950</v>
      </c>
      <c r="J3009">
        <v>25</v>
      </c>
      <c r="K3009">
        <v>1610</v>
      </c>
      <c r="L3009">
        <v>1680</v>
      </c>
      <c r="M3009">
        <v>2400</v>
      </c>
      <c r="N3009">
        <v>0</v>
      </c>
      <c r="O3009">
        <v>462</v>
      </c>
      <c r="P3009">
        <v>30</v>
      </c>
      <c r="R3009">
        <v>5200803</v>
      </c>
      <c r="S3009">
        <v>1610</v>
      </c>
      <c r="T3009">
        <v>2484</v>
      </c>
      <c r="U3009">
        <v>2520</v>
      </c>
      <c r="V3009" t="s">
        <v>5940</v>
      </c>
      <c r="W3009">
        <v>3950</v>
      </c>
      <c r="X3009">
        <v>25</v>
      </c>
      <c r="Z3009">
        <v>3165206</v>
      </c>
      <c r="AB3009" t="s">
        <v>5940</v>
      </c>
      <c r="AC3009">
        <v>3165206</v>
      </c>
      <c r="AD3009" t="s">
        <v>4840</v>
      </c>
      <c r="AE3009">
        <v>520</v>
      </c>
      <c r="AF3009">
        <v>3165206</v>
      </c>
      <c r="AG3009" t="s">
        <v>4840</v>
      </c>
      <c r="AH3009">
        <v>400</v>
      </c>
      <c r="AI3009">
        <v>3165206</v>
      </c>
      <c r="AJ3009" t="s">
        <v>4840</v>
      </c>
      <c r="AK3009">
        <v>316</v>
      </c>
      <c r="AL3009">
        <v>3165206</v>
      </c>
      <c r="AM3009" t="s">
        <v>4840</v>
      </c>
      <c r="AN3009" t="s">
        <v>5940</v>
      </c>
      <c r="AO3009">
        <v>0</v>
      </c>
      <c r="AP3009">
        <v>3171501</v>
      </c>
      <c r="AQ3009" t="s">
        <v>2859</v>
      </c>
      <c r="AR3009">
        <v>180</v>
      </c>
    </row>
    <row r="3010" spans="1:44" x14ac:dyDescent="0.25">
      <c r="A3010">
        <v>5200829</v>
      </c>
      <c r="B3010">
        <v>3</v>
      </c>
      <c r="C3010" t="s">
        <v>897</v>
      </c>
      <c r="D3010" t="s">
        <v>635</v>
      </c>
      <c r="E3010">
        <v>570</v>
      </c>
      <c r="F3010" t="s">
        <v>5940</v>
      </c>
      <c r="G3010">
        <v>1855</v>
      </c>
      <c r="H3010" t="s">
        <v>5940</v>
      </c>
      <c r="I3010">
        <v>742</v>
      </c>
      <c r="J3010">
        <v>8</v>
      </c>
      <c r="K3010">
        <v>444</v>
      </c>
      <c r="L3010">
        <v>3600</v>
      </c>
      <c r="M3010">
        <v>2100</v>
      </c>
      <c r="N3010">
        <v>0</v>
      </c>
      <c r="O3010">
        <v>1080</v>
      </c>
      <c r="P3010">
        <v>10</v>
      </c>
      <c r="R3010">
        <v>5200829</v>
      </c>
      <c r="S3010">
        <v>570</v>
      </c>
      <c r="T3010" t="s">
        <v>5940</v>
      </c>
      <c r="U3010">
        <v>1855</v>
      </c>
      <c r="V3010" t="s">
        <v>5940</v>
      </c>
      <c r="W3010">
        <v>742</v>
      </c>
      <c r="X3010">
        <v>8</v>
      </c>
      <c r="Z3010">
        <v>3165305</v>
      </c>
      <c r="AB3010" t="s">
        <v>5940</v>
      </c>
      <c r="AC3010">
        <v>3165305</v>
      </c>
      <c r="AD3010" t="s">
        <v>4841</v>
      </c>
      <c r="AE3010">
        <v>40</v>
      </c>
      <c r="AF3010">
        <v>3165305</v>
      </c>
      <c r="AG3010" t="s">
        <v>4841</v>
      </c>
      <c r="AH3010">
        <v>1400</v>
      </c>
      <c r="AI3010">
        <v>3165305</v>
      </c>
      <c r="AJ3010" t="s">
        <v>4841</v>
      </c>
      <c r="AK3010">
        <v>130</v>
      </c>
      <c r="AL3010">
        <v>3165305</v>
      </c>
      <c r="AM3010" t="s">
        <v>4841</v>
      </c>
      <c r="AN3010" t="s">
        <v>5940</v>
      </c>
      <c r="AO3010">
        <v>0</v>
      </c>
      <c r="AP3010">
        <v>3171600</v>
      </c>
      <c r="AQ3010" t="s">
        <v>2860</v>
      </c>
      <c r="AR3010">
        <v>966</v>
      </c>
    </row>
    <row r="3011" spans="1:44" x14ac:dyDescent="0.25">
      <c r="A3011">
        <v>5200852</v>
      </c>
      <c r="B3011">
        <v>3</v>
      </c>
      <c r="C3011" t="s">
        <v>897</v>
      </c>
      <c r="D3011" t="s">
        <v>636</v>
      </c>
      <c r="E3011">
        <v>170000</v>
      </c>
      <c r="F3011">
        <v>220</v>
      </c>
      <c r="G3011">
        <v>3600</v>
      </c>
      <c r="H3011" t="s">
        <v>5940</v>
      </c>
      <c r="I3011">
        <v>700</v>
      </c>
      <c r="J3011">
        <v>449</v>
      </c>
      <c r="K3011">
        <v>174466</v>
      </c>
      <c r="L3011">
        <v>580</v>
      </c>
      <c r="M3011">
        <v>3800</v>
      </c>
      <c r="N3011">
        <v>0</v>
      </c>
      <c r="O3011">
        <v>700</v>
      </c>
      <c r="P3011">
        <v>216</v>
      </c>
      <c r="R3011">
        <v>5200852</v>
      </c>
      <c r="S3011">
        <v>170000</v>
      </c>
      <c r="T3011">
        <v>220</v>
      </c>
      <c r="U3011">
        <v>3600</v>
      </c>
      <c r="V3011" t="s">
        <v>5940</v>
      </c>
      <c r="W3011">
        <v>700</v>
      </c>
      <c r="X3011">
        <v>449</v>
      </c>
      <c r="Z3011">
        <v>3165404</v>
      </c>
      <c r="AB3011" t="s">
        <v>5940</v>
      </c>
      <c r="AC3011">
        <v>3165404</v>
      </c>
      <c r="AD3011" t="s">
        <v>4842</v>
      </c>
      <c r="AE3011" t="s">
        <v>5940</v>
      </c>
      <c r="AF3011">
        <v>3165404</v>
      </c>
      <c r="AG3011" t="s">
        <v>4842</v>
      </c>
      <c r="AH3011" t="s">
        <v>5940</v>
      </c>
      <c r="AI3011">
        <v>3165404</v>
      </c>
      <c r="AJ3011" t="s">
        <v>4842</v>
      </c>
      <c r="AK3011">
        <v>97</v>
      </c>
      <c r="AL3011">
        <v>3165404</v>
      </c>
      <c r="AM3011" t="s">
        <v>4842</v>
      </c>
      <c r="AN3011" t="s">
        <v>5940</v>
      </c>
      <c r="AO3011">
        <v>0</v>
      </c>
      <c r="AP3011">
        <v>3171709</v>
      </c>
      <c r="AQ3011" t="s">
        <v>2861</v>
      </c>
      <c r="AR3011">
        <v>2700</v>
      </c>
    </row>
    <row r="3012" spans="1:44" x14ac:dyDescent="0.25">
      <c r="A3012">
        <v>5200902</v>
      </c>
      <c r="B3012">
        <v>3</v>
      </c>
      <c r="C3012" t="s">
        <v>897</v>
      </c>
      <c r="D3012" t="s">
        <v>637</v>
      </c>
      <c r="E3012">
        <v>340</v>
      </c>
      <c r="F3012">
        <v>3700</v>
      </c>
      <c r="G3012">
        <v>960</v>
      </c>
      <c r="H3012" t="s">
        <v>5940</v>
      </c>
      <c r="I3012">
        <v>750</v>
      </c>
      <c r="J3012" t="s">
        <v>5940</v>
      </c>
      <c r="K3012">
        <v>500</v>
      </c>
      <c r="L3012">
        <v>280</v>
      </c>
      <c r="M3012">
        <v>560</v>
      </c>
      <c r="N3012">
        <v>0</v>
      </c>
      <c r="O3012">
        <v>200</v>
      </c>
      <c r="P3012">
        <v>0</v>
      </c>
      <c r="R3012">
        <v>5200902</v>
      </c>
      <c r="S3012">
        <v>340</v>
      </c>
      <c r="T3012">
        <v>3700</v>
      </c>
      <c r="U3012">
        <v>960</v>
      </c>
      <c r="V3012" t="s">
        <v>5940</v>
      </c>
      <c r="W3012">
        <v>750</v>
      </c>
      <c r="X3012" t="s">
        <v>5940</v>
      </c>
      <c r="Z3012">
        <v>3165503</v>
      </c>
      <c r="AB3012" t="s">
        <v>5940</v>
      </c>
      <c r="AC3012">
        <v>3165503</v>
      </c>
      <c r="AD3012" t="s">
        <v>4843</v>
      </c>
      <c r="AE3012">
        <v>10</v>
      </c>
      <c r="AF3012">
        <v>3165503</v>
      </c>
      <c r="AG3012" t="s">
        <v>4843</v>
      </c>
      <c r="AH3012">
        <v>2000</v>
      </c>
      <c r="AI3012">
        <v>3165503</v>
      </c>
      <c r="AJ3012" t="s">
        <v>4843</v>
      </c>
      <c r="AK3012">
        <v>18</v>
      </c>
      <c r="AL3012">
        <v>3165503</v>
      </c>
      <c r="AM3012" t="s">
        <v>4843</v>
      </c>
      <c r="AN3012" t="s">
        <v>5940</v>
      </c>
      <c r="AO3012">
        <v>0</v>
      </c>
      <c r="AP3012">
        <v>3171808</v>
      </c>
      <c r="AQ3012" t="s">
        <v>2862</v>
      </c>
      <c r="AR3012">
        <v>6300</v>
      </c>
    </row>
    <row r="3013" spans="1:44" x14ac:dyDescent="0.25">
      <c r="A3013">
        <v>5201108</v>
      </c>
      <c r="B3013">
        <v>3</v>
      </c>
      <c r="C3013" t="s">
        <v>897</v>
      </c>
      <c r="D3013" t="s">
        <v>638</v>
      </c>
      <c r="E3013">
        <v>2050</v>
      </c>
      <c r="F3013">
        <v>4400</v>
      </c>
      <c r="G3013">
        <v>5880</v>
      </c>
      <c r="H3013" t="s">
        <v>5940</v>
      </c>
      <c r="I3013">
        <v>112</v>
      </c>
      <c r="J3013" t="s">
        <v>5940</v>
      </c>
      <c r="K3013">
        <v>1600</v>
      </c>
      <c r="L3013">
        <v>4590</v>
      </c>
      <c r="M3013">
        <v>7600</v>
      </c>
      <c r="N3013">
        <v>0</v>
      </c>
      <c r="O3013">
        <v>132</v>
      </c>
      <c r="P3013">
        <v>0</v>
      </c>
      <c r="R3013">
        <v>5201108</v>
      </c>
      <c r="S3013">
        <v>2050</v>
      </c>
      <c r="T3013">
        <v>4400</v>
      </c>
      <c r="U3013">
        <v>5880</v>
      </c>
      <c r="V3013" t="s">
        <v>5940</v>
      </c>
      <c r="W3013">
        <v>112</v>
      </c>
      <c r="X3013" t="s">
        <v>5940</v>
      </c>
      <c r="Z3013">
        <v>3165537</v>
      </c>
      <c r="AB3013" t="s">
        <v>5940</v>
      </c>
      <c r="AC3013">
        <v>3165537</v>
      </c>
      <c r="AD3013" t="s">
        <v>4844</v>
      </c>
      <c r="AE3013" t="s">
        <v>5940</v>
      </c>
      <c r="AF3013">
        <v>3165537</v>
      </c>
      <c r="AG3013" t="s">
        <v>4844</v>
      </c>
      <c r="AH3013">
        <v>350</v>
      </c>
      <c r="AI3013">
        <v>3165537</v>
      </c>
      <c r="AJ3013" t="s">
        <v>4844</v>
      </c>
      <c r="AK3013">
        <v>24</v>
      </c>
      <c r="AL3013">
        <v>3165537</v>
      </c>
      <c r="AM3013" t="s">
        <v>4844</v>
      </c>
      <c r="AN3013" t="s">
        <v>5940</v>
      </c>
      <c r="AO3013">
        <v>0</v>
      </c>
      <c r="AP3013">
        <v>3171907</v>
      </c>
      <c r="AQ3013" t="s">
        <v>2863</v>
      </c>
      <c r="AR3013">
        <v>1800</v>
      </c>
    </row>
    <row r="3014" spans="1:44" x14ac:dyDescent="0.25">
      <c r="A3014">
        <v>5201207</v>
      </c>
      <c r="B3014">
        <v>3</v>
      </c>
      <c r="C3014" t="s">
        <v>897</v>
      </c>
      <c r="D3014" t="s">
        <v>639</v>
      </c>
      <c r="E3014">
        <v>1000</v>
      </c>
      <c r="F3014" t="s">
        <v>5940</v>
      </c>
      <c r="G3014">
        <v>50</v>
      </c>
      <c r="H3014" t="s">
        <v>5940</v>
      </c>
      <c r="I3014">
        <v>18</v>
      </c>
      <c r="J3014" t="s">
        <v>5940</v>
      </c>
      <c r="K3014">
        <v>1000</v>
      </c>
      <c r="L3014">
        <v>0</v>
      </c>
      <c r="M3014">
        <v>180</v>
      </c>
      <c r="N3014">
        <v>0</v>
      </c>
      <c r="O3014">
        <v>36</v>
      </c>
      <c r="P3014">
        <v>0</v>
      </c>
      <c r="R3014">
        <v>5201207</v>
      </c>
      <c r="S3014">
        <v>1000</v>
      </c>
      <c r="T3014" t="s">
        <v>5940</v>
      </c>
      <c r="U3014">
        <v>50</v>
      </c>
      <c r="V3014" t="s">
        <v>5940</v>
      </c>
      <c r="W3014">
        <v>18</v>
      </c>
      <c r="X3014" t="s">
        <v>5940</v>
      </c>
      <c r="Z3014">
        <v>3165552</v>
      </c>
      <c r="AB3014" t="s">
        <v>5940</v>
      </c>
      <c r="AC3014">
        <v>3165552</v>
      </c>
      <c r="AD3014" t="s">
        <v>4845</v>
      </c>
      <c r="AE3014">
        <v>180</v>
      </c>
      <c r="AF3014">
        <v>3165552</v>
      </c>
      <c r="AG3014" t="s">
        <v>4845</v>
      </c>
      <c r="AH3014">
        <v>12000</v>
      </c>
      <c r="AI3014">
        <v>3165552</v>
      </c>
      <c r="AJ3014" t="s">
        <v>4845</v>
      </c>
      <c r="AK3014">
        <v>384</v>
      </c>
      <c r="AL3014">
        <v>3165552</v>
      </c>
      <c r="AM3014" t="s">
        <v>4845</v>
      </c>
      <c r="AN3014" t="s">
        <v>5940</v>
      </c>
      <c r="AO3014">
        <v>0</v>
      </c>
      <c r="AP3014">
        <v>3172004</v>
      </c>
      <c r="AQ3014" t="s">
        <v>2864</v>
      </c>
      <c r="AR3014">
        <v>2496</v>
      </c>
    </row>
    <row r="3015" spans="1:44" x14ac:dyDescent="0.25">
      <c r="A3015">
        <v>5201306</v>
      </c>
      <c r="B3015">
        <v>3</v>
      </c>
      <c r="C3015" t="s">
        <v>897</v>
      </c>
      <c r="D3015" t="s">
        <v>640</v>
      </c>
      <c r="E3015">
        <v>500001</v>
      </c>
      <c r="F3015">
        <v>840</v>
      </c>
      <c r="G3015">
        <v>20700</v>
      </c>
      <c r="H3015" t="s">
        <v>5940</v>
      </c>
      <c r="I3015">
        <v>2300</v>
      </c>
      <c r="J3015">
        <v>483</v>
      </c>
      <c r="K3015">
        <v>794205</v>
      </c>
      <c r="L3015">
        <v>900</v>
      </c>
      <c r="M3015">
        <v>18000</v>
      </c>
      <c r="N3015">
        <v>0</v>
      </c>
      <c r="O3015">
        <v>2000</v>
      </c>
      <c r="P3015">
        <v>345</v>
      </c>
      <c r="R3015">
        <v>5201306</v>
      </c>
      <c r="S3015">
        <v>500001</v>
      </c>
      <c r="T3015">
        <v>840</v>
      </c>
      <c r="U3015">
        <v>20700</v>
      </c>
      <c r="V3015" t="s">
        <v>5940</v>
      </c>
      <c r="W3015">
        <v>2300</v>
      </c>
      <c r="X3015">
        <v>483</v>
      </c>
      <c r="Z3015">
        <v>3165560</v>
      </c>
      <c r="AB3015" t="s">
        <v>5940</v>
      </c>
      <c r="AC3015">
        <v>3165560</v>
      </c>
      <c r="AD3015" t="s">
        <v>4846</v>
      </c>
      <c r="AE3015">
        <v>24</v>
      </c>
      <c r="AF3015">
        <v>3165560</v>
      </c>
      <c r="AG3015" t="s">
        <v>4846</v>
      </c>
      <c r="AH3015">
        <v>18000</v>
      </c>
      <c r="AI3015">
        <v>3165560</v>
      </c>
      <c r="AJ3015" t="s">
        <v>4846</v>
      </c>
      <c r="AK3015">
        <v>276</v>
      </c>
      <c r="AL3015">
        <v>3165560</v>
      </c>
      <c r="AM3015" t="s">
        <v>4846</v>
      </c>
      <c r="AN3015" t="s">
        <v>5940</v>
      </c>
      <c r="AO3015">
        <v>0</v>
      </c>
      <c r="AP3015">
        <v>3172103</v>
      </c>
      <c r="AQ3015" t="s">
        <v>2865</v>
      </c>
      <c r="AR3015">
        <v>240</v>
      </c>
    </row>
    <row r="3016" spans="1:44" x14ac:dyDescent="0.25">
      <c r="A3016">
        <v>5201405</v>
      </c>
      <c r="B3016">
        <v>3</v>
      </c>
      <c r="C3016" t="s">
        <v>897</v>
      </c>
      <c r="D3016" t="s">
        <v>641</v>
      </c>
      <c r="E3016">
        <v>480</v>
      </c>
      <c r="F3016">
        <v>50</v>
      </c>
      <c r="G3016">
        <v>280</v>
      </c>
      <c r="H3016" t="s">
        <v>5940</v>
      </c>
      <c r="I3016" t="s">
        <v>5940</v>
      </c>
      <c r="J3016" t="s">
        <v>5940</v>
      </c>
      <c r="K3016">
        <v>400</v>
      </c>
      <c r="L3016">
        <v>0</v>
      </c>
      <c r="M3016">
        <v>225</v>
      </c>
      <c r="N3016">
        <v>0</v>
      </c>
      <c r="O3016">
        <v>0</v>
      </c>
      <c r="P3016">
        <v>0</v>
      </c>
      <c r="R3016">
        <v>5201405</v>
      </c>
      <c r="S3016">
        <v>480</v>
      </c>
      <c r="T3016">
        <v>50</v>
      </c>
      <c r="U3016">
        <v>280</v>
      </c>
      <c r="V3016" t="s">
        <v>5940</v>
      </c>
      <c r="W3016" t="s">
        <v>5940</v>
      </c>
      <c r="X3016" t="s">
        <v>5940</v>
      </c>
      <c r="Z3016">
        <v>3165578</v>
      </c>
      <c r="AB3016" t="s">
        <v>5940</v>
      </c>
      <c r="AC3016">
        <v>3165578</v>
      </c>
      <c r="AD3016" t="s">
        <v>4847</v>
      </c>
      <c r="AE3016" t="s">
        <v>5940</v>
      </c>
      <c r="AF3016">
        <v>3165578</v>
      </c>
      <c r="AG3016" t="s">
        <v>4847</v>
      </c>
      <c r="AH3016" t="s">
        <v>5940</v>
      </c>
      <c r="AI3016">
        <v>3165578</v>
      </c>
      <c r="AJ3016" t="s">
        <v>4847</v>
      </c>
      <c r="AK3016">
        <v>41</v>
      </c>
      <c r="AL3016">
        <v>3165578</v>
      </c>
      <c r="AM3016" t="s">
        <v>4847</v>
      </c>
      <c r="AN3016" t="s">
        <v>5940</v>
      </c>
      <c r="AO3016">
        <v>0</v>
      </c>
      <c r="AP3016">
        <v>3172202</v>
      </c>
      <c r="AQ3016" t="s">
        <v>2866</v>
      </c>
      <c r="AR3016">
        <v>192</v>
      </c>
    </row>
    <row r="3017" spans="1:44" x14ac:dyDescent="0.25">
      <c r="A3017">
        <v>5201454</v>
      </c>
      <c r="B3017">
        <v>3</v>
      </c>
      <c r="C3017" t="s">
        <v>897</v>
      </c>
      <c r="D3017" t="s">
        <v>642</v>
      </c>
      <c r="E3017" t="s">
        <v>5940</v>
      </c>
      <c r="F3017">
        <v>4800</v>
      </c>
      <c r="G3017">
        <v>250</v>
      </c>
      <c r="H3017" t="s">
        <v>5940</v>
      </c>
      <c r="I3017">
        <v>280</v>
      </c>
      <c r="J3017" t="s">
        <v>5940</v>
      </c>
      <c r="K3017">
        <v>0</v>
      </c>
      <c r="L3017">
        <v>1400</v>
      </c>
      <c r="M3017">
        <v>1500</v>
      </c>
      <c r="N3017">
        <v>0</v>
      </c>
      <c r="O3017">
        <v>540</v>
      </c>
      <c r="P3017">
        <v>0</v>
      </c>
      <c r="R3017">
        <v>5201454</v>
      </c>
      <c r="S3017" t="s">
        <v>5940</v>
      </c>
      <c r="T3017">
        <v>4800</v>
      </c>
      <c r="U3017">
        <v>250</v>
      </c>
      <c r="V3017" t="s">
        <v>5940</v>
      </c>
      <c r="W3017">
        <v>280</v>
      </c>
      <c r="X3017" t="s">
        <v>5940</v>
      </c>
      <c r="Z3017">
        <v>3165602</v>
      </c>
      <c r="AB3017" t="s">
        <v>5940</v>
      </c>
      <c r="AC3017">
        <v>3165602</v>
      </c>
      <c r="AD3017" t="s">
        <v>4848</v>
      </c>
      <c r="AE3017" t="s">
        <v>5940</v>
      </c>
      <c r="AF3017">
        <v>3165602</v>
      </c>
      <c r="AG3017" t="s">
        <v>4848</v>
      </c>
      <c r="AH3017">
        <v>150</v>
      </c>
      <c r="AI3017">
        <v>3165602</v>
      </c>
      <c r="AJ3017" t="s">
        <v>4848</v>
      </c>
      <c r="AK3017">
        <v>24</v>
      </c>
      <c r="AL3017">
        <v>3165602</v>
      </c>
      <c r="AM3017" t="s">
        <v>4848</v>
      </c>
      <c r="AN3017" t="s">
        <v>5940</v>
      </c>
      <c r="AO3017">
        <v>0</v>
      </c>
      <c r="AP3017">
        <v>3200102</v>
      </c>
      <c r="AQ3017" t="s">
        <v>2867</v>
      </c>
      <c r="AR3017">
        <v>10000</v>
      </c>
    </row>
    <row r="3018" spans="1:44" x14ac:dyDescent="0.25">
      <c r="A3018">
        <v>5201504</v>
      </c>
      <c r="B3018">
        <v>3</v>
      </c>
      <c r="C3018" t="s">
        <v>897</v>
      </c>
      <c r="D3018" t="s">
        <v>643</v>
      </c>
      <c r="E3018" t="s">
        <v>5940</v>
      </c>
      <c r="F3018">
        <v>7400</v>
      </c>
      <c r="G3018">
        <v>3000</v>
      </c>
      <c r="H3018" t="s">
        <v>5940</v>
      </c>
      <c r="I3018">
        <v>300</v>
      </c>
      <c r="J3018" t="s">
        <v>5940</v>
      </c>
      <c r="K3018">
        <v>49200</v>
      </c>
      <c r="L3018">
        <v>4760</v>
      </c>
      <c r="M3018">
        <v>4032</v>
      </c>
      <c r="N3018">
        <v>0</v>
      </c>
      <c r="O3018">
        <v>0</v>
      </c>
      <c r="P3018">
        <v>0</v>
      </c>
      <c r="R3018">
        <v>5201504</v>
      </c>
      <c r="S3018" t="s">
        <v>5940</v>
      </c>
      <c r="T3018">
        <v>7400</v>
      </c>
      <c r="U3018">
        <v>3000</v>
      </c>
      <c r="V3018" t="s">
        <v>5940</v>
      </c>
      <c r="W3018">
        <v>300</v>
      </c>
      <c r="X3018" t="s">
        <v>5940</v>
      </c>
      <c r="Z3018">
        <v>3165701</v>
      </c>
      <c r="AB3018" t="s">
        <v>5940</v>
      </c>
      <c r="AC3018">
        <v>3165701</v>
      </c>
      <c r="AD3018" t="s">
        <v>4849</v>
      </c>
      <c r="AE3018">
        <v>762</v>
      </c>
      <c r="AF3018">
        <v>3165701</v>
      </c>
      <c r="AG3018" t="s">
        <v>4849</v>
      </c>
      <c r="AH3018">
        <v>5293</v>
      </c>
      <c r="AI3018">
        <v>3165701</v>
      </c>
      <c r="AJ3018" t="s">
        <v>4849</v>
      </c>
      <c r="AK3018">
        <v>1195</v>
      </c>
      <c r="AL3018">
        <v>3165701</v>
      </c>
      <c r="AM3018" t="s">
        <v>4849</v>
      </c>
      <c r="AN3018" t="s">
        <v>5940</v>
      </c>
      <c r="AO3018">
        <v>0</v>
      </c>
      <c r="AP3018">
        <v>3200136</v>
      </c>
      <c r="AQ3018" t="s">
        <v>2868</v>
      </c>
      <c r="AR3018">
        <v>680</v>
      </c>
    </row>
    <row r="3019" spans="1:44" x14ac:dyDescent="0.25">
      <c r="A3019">
        <v>5201603</v>
      </c>
      <c r="B3019">
        <v>3</v>
      </c>
      <c r="C3019" t="s">
        <v>897</v>
      </c>
      <c r="D3019" t="s">
        <v>644</v>
      </c>
      <c r="E3019">
        <v>13000</v>
      </c>
      <c r="F3019" t="s">
        <v>5940</v>
      </c>
      <c r="G3019">
        <v>9000</v>
      </c>
      <c r="H3019" t="s">
        <v>5940</v>
      </c>
      <c r="I3019">
        <v>1600</v>
      </c>
      <c r="J3019">
        <v>224</v>
      </c>
      <c r="K3019">
        <v>60740</v>
      </c>
      <c r="L3019">
        <v>150</v>
      </c>
      <c r="M3019">
        <v>12000</v>
      </c>
      <c r="N3019">
        <v>0</v>
      </c>
      <c r="O3019">
        <v>950</v>
      </c>
      <c r="P3019">
        <v>158</v>
      </c>
      <c r="R3019">
        <v>5201603</v>
      </c>
      <c r="S3019">
        <v>13000</v>
      </c>
      <c r="T3019" t="s">
        <v>5940</v>
      </c>
      <c r="U3019">
        <v>9000</v>
      </c>
      <c r="V3019" t="s">
        <v>5940</v>
      </c>
      <c r="W3019">
        <v>1600</v>
      </c>
      <c r="X3019">
        <v>224</v>
      </c>
      <c r="Z3019">
        <v>3165800</v>
      </c>
      <c r="AB3019" t="s">
        <v>5940</v>
      </c>
      <c r="AC3019">
        <v>3165800</v>
      </c>
      <c r="AD3019" t="s">
        <v>4850</v>
      </c>
      <c r="AE3019">
        <v>227</v>
      </c>
      <c r="AF3019">
        <v>3165800</v>
      </c>
      <c r="AG3019" t="s">
        <v>4850</v>
      </c>
      <c r="AH3019">
        <v>1500</v>
      </c>
      <c r="AI3019">
        <v>3165800</v>
      </c>
      <c r="AJ3019" t="s">
        <v>4850</v>
      </c>
      <c r="AK3019">
        <v>408</v>
      </c>
      <c r="AL3019">
        <v>3165800</v>
      </c>
      <c r="AM3019" t="s">
        <v>4850</v>
      </c>
      <c r="AN3019" t="s">
        <v>5940</v>
      </c>
      <c r="AO3019">
        <v>0</v>
      </c>
      <c r="AP3019">
        <v>3200169</v>
      </c>
      <c r="AQ3019" t="s">
        <v>2869</v>
      </c>
      <c r="AR3019">
        <v>144</v>
      </c>
    </row>
    <row r="3020" spans="1:44" x14ac:dyDescent="0.25">
      <c r="A3020">
        <v>5201702</v>
      </c>
      <c r="B3020">
        <v>3</v>
      </c>
      <c r="C3020" t="s">
        <v>897</v>
      </c>
      <c r="D3020" t="s">
        <v>645</v>
      </c>
      <c r="E3020" t="s">
        <v>5940</v>
      </c>
      <c r="F3020" t="s">
        <v>5940</v>
      </c>
      <c r="G3020">
        <v>25</v>
      </c>
      <c r="H3020" t="s">
        <v>5940</v>
      </c>
      <c r="I3020">
        <v>45</v>
      </c>
      <c r="J3020" t="s">
        <v>5940</v>
      </c>
      <c r="K3020">
        <v>0</v>
      </c>
      <c r="L3020">
        <v>0</v>
      </c>
      <c r="M3020">
        <v>50</v>
      </c>
      <c r="N3020">
        <v>0</v>
      </c>
      <c r="O3020">
        <v>30</v>
      </c>
      <c r="P3020">
        <v>0</v>
      </c>
      <c r="R3020">
        <v>5201702</v>
      </c>
      <c r="S3020" t="s">
        <v>5940</v>
      </c>
      <c r="T3020" t="s">
        <v>5940</v>
      </c>
      <c r="U3020">
        <v>25</v>
      </c>
      <c r="V3020" t="s">
        <v>5940</v>
      </c>
      <c r="W3020">
        <v>45</v>
      </c>
      <c r="X3020" t="s">
        <v>5940</v>
      </c>
      <c r="Z3020">
        <v>3165909</v>
      </c>
      <c r="AB3020" t="s">
        <v>5940</v>
      </c>
      <c r="AC3020">
        <v>3165909</v>
      </c>
      <c r="AD3020" t="s">
        <v>4851</v>
      </c>
      <c r="AE3020">
        <v>119</v>
      </c>
      <c r="AF3020">
        <v>3165909</v>
      </c>
      <c r="AG3020" t="s">
        <v>4851</v>
      </c>
      <c r="AH3020">
        <v>5250</v>
      </c>
      <c r="AI3020">
        <v>3165909</v>
      </c>
      <c r="AJ3020" t="s">
        <v>4851</v>
      </c>
      <c r="AK3020">
        <v>370</v>
      </c>
      <c r="AL3020">
        <v>3165909</v>
      </c>
      <c r="AM3020" t="s">
        <v>4851</v>
      </c>
      <c r="AN3020" t="s">
        <v>5940</v>
      </c>
      <c r="AO3020">
        <v>0</v>
      </c>
      <c r="AP3020">
        <v>3200201</v>
      </c>
      <c r="AQ3020" t="s">
        <v>2870</v>
      </c>
      <c r="AR3020">
        <v>5760</v>
      </c>
    </row>
    <row r="3021" spans="1:44" x14ac:dyDescent="0.25">
      <c r="A3021">
        <v>5201801</v>
      </c>
      <c r="B3021">
        <v>3</v>
      </c>
      <c r="C3021" t="s">
        <v>897</v>
      </c>
      <c r="D3021" t="s">
        <v>646</v>
      </c>
      <c r="E3021">
        <v>860</v>
      </c>
      <c r="F3021" t="s">
        <v>5940</v>
      </c>
      <c r="G3021">
        <v>350</v>
      </c>
      <c r="H3021" t="s">
        <v>5940</v>
      </c>
      <c r="I3021">
        <v>140</v>
      </c>
      <c r="J3021" t="s">
        <v>5940</v>
      </c>
      <c r="K3021">
        <v>860</v>
      </c>
      <c r="L3021">
        <v>0</v>
      </c>
      <c r="M3021">
        <v>840</v>
      </c>
      <c r="N3021">
        <v>0</v>
      </c>
      <c r="O3021">
        <v>152</v>
      </c>
      <c r="P3021">
        <v>0</v>
      </c>
      <c r="R3021">
        <v>5201801</v>
      </c>
      <c r="S3021">
        <v>860</v>
      </c>
      <c r="T3021" t="s">
        <v>5940</v>
      </c>
      <c r="U3021">
        <v>350</v>
      </c>
      <c r="V3021" t="s">
        <v>5940</v>
      </c>
      <c r="W3021">
        <v>140</v>
      </c>
      <c r="X3021" t="s">
        <v>5940</v>
      </c>
      <c r="Z3021">
        <v>3166006</v>
      </c>
      <c r="AB3021" t="s">
        <v>5940</v>
      </c>
      <c r="AC3021">
        <v>3166006</v>
      </c>
      <c r="AD3021" t="s">
        <v>4852</v>
      </c>
      <c r="AE3021">
        <v>21</v>
      </c>
      <c r="AF3021">
        <v>3166006</v>
      </c>
      <c r="AG3021" t="s">
        <v>4852</v>
      </c>
      <c r="AH3021">
        <v>27300</v>
      </c>
      <c r="AI3021">
        <v>3166006</v>
      </c>
      <c r="AJ3021" t="s">
        <v>4852</v>
      </c>
      <c r="AK3021">
        <v>194</v>
      </c>
      <c r="AL3021">
        <v>3166006</v>
      </c>
      <c r="AM3021" t="s">
        <v>4852</v>
      </c>
      <c r="AN3021" t="s">
        <v>5940</v>
      </c>
      <c r="AO3021">
        <v>0</v>
      </c>
      <c r="AP3021">
        <v>3200300</v>
      </c>
      <c r="AQ3021" t="s">
        <v>2871</v>
      </c>
      <c r="AR3021">
        <v>180</v>
      </c>
    </row>
    <row r="3022" spans="1:44" x14ac:dyDescent="0.25">
      <c r="A3022">
        <v>5202155</v>
      </c>
      <c r="B3022">
        <v>3</v>
      </c>
      <c r="C3022" t="s">
        <v>897</v>
      </c>
      <c r="D3022" t="s">
        <v>647</v>
      </c>
      <c r="E3022">
        <v>420</v>
      </c>
      <c r="F3022" t="s">
        <v>5940</v>
      </c>
      <c r="G3022">
        <v>1500</v>
      </c>
      <c r="H3022" t="s">
        <v>5940</v>
      </c>
      <c r="I3022">
        <v>300</v>
      </c>
      <c r="J3022" t="s">
        <v>5940</v>
      </c>
      <c r="K3022">
        <v>560</v>
      </c>
      <c r="L3022">
        <v>0</v>
      </c>
      <c r="M3022">
        <v>1680</v>
      </c>
      <c r="N3022">
        <v>0</v>
      </c>
      <c r="O3022">
        <v>400</v>
      </c>
      <c r="P3022">
        <v>0</v>
      </c>
      <c r="R3022">
        <v>5202155</v>
      </c>
      <c r="S3022">
        <v>420</v>
      </c>
      <c r="T3022" t="s">
        <v>5940</v>
      </c>
      <c r="U3022">
        <v>1500</v>
      </c>
      <c r="V3022" t="s">
        <v>5940</v>
      </c>
      <c r="W3022">
        <v>300</v>
      </c>
      <c r="X3022" t="s">
        <v>5940</v>
      </c>
      <c r="Z3022">
        <v>3166105</v>
      </c>
      <c r="AB3022" t="s">
        <v>5940</v>
      </c>
      <c r="AC3022">
        <v>3166105</v>
      </c>
      <c r="AD3022" t="s">
        <v>4853</v>
      </c>
      <c r="AE3022" t="s">
        <v>5940</v>
      </c>
      <c r="AF3022">
        <v>3166105</v>
      </c>
      <c r="AG3022" t="s">
        <v>4853</v>
      </c>
      <c r="AH3022">
        <v>1500</v>
      </c>
      <c r="AI3022">
        <v>3166105</v>
      </c>
      <c r="AJ3022" t="s">
        <v>4853</v>
      </c>
      <c r="AK3022">
        <v>40</v>
      </c>
      <c r="AL3022">
        <v>3166105</v>
      </c>
      <c r="AM3022" t="s">
        <v>4853</v>
      </c>
      <c r="AN3022" t="s">
        <v>5940</v>
      </c>
      <c r="AO3022">
        <v>0</v>
      </c>
      <c r="AP3022">
        <v>3200359</v>
      </c>
      <c r="AQ3022" t="s">
        <v>2872</v>
      </c>
      <c r="AR3022">
        <v>150</v>
      </c>
    </row>
    <row r="3023" spans="1:44" x14ac:dyDescent="0.25">
      <c r="A3023">
        <v>5202353</v>
      </c>
      <c r="B3023">
        <v>3</v>
      </c>
      <c r="C3023" t="s">
        <v>897</v>
      </c>
      <c r="D3023" t="s">
        <v>648</v>
      </c>
      <c r="E3023">
        <v>500</v>
      </c>
      <c r="F3023">
        <v>6000</v>
      </c>
      <c r="G3023">
        <v>1000</v>
      </c>
      <c r="H3023" t="s">
        <v>5940</v>
      </c>
      <c r="I3023">
        <v>1400</v>
      </c>
      <c r="J3023" t="s">
        <v>5940</v>
      </c>
      <c r="K3023">
        <v>600</v>
      </c>
      <c r="L3023">
        <v>2380</v>
      </c>
      <c r="M3023">
        <v>784</v>
      </c>
      <c r="N3023">
        <v>0</v>
      </c>
      <c r="O3023">
        <v>504</v>
      </c>
      <c r="P3023">
        <v>0</v>
      </c>
      <c r="R3023">
        <v>5202353</v>
      </c>
      <c r="S3023">
        <v>500</v>
      </c>
      <c r="T3023">
        <v>6000</v>
      </c>
      <c r="U3023">
        <v>1000</v>
      </c>
      <c r="V3023" t="s">
        <v>5940</v>
      </c>
      <c r="W3023">
        <v>1400</v>
      </c>
      <c r="X3023" t="s">
        <v>5940</v>
      </c>
      <c r="Z3023">
        <v>3166204</v>
      </c>
      <c r="AB3023" t="s">
        <v>5940</v>
      </c>
      <c r="AC3023">
        <v>3166204</v>
      </c>
      <c r="AD3023" t="s">
        <v>4854</v>
      </c>
      <c r="AE3023">
        <v>195</v>
      </c>
      <c r="AF3023">
        <v>3166204</v>
      </c>
      <c r="AG3023" t="s">
        <v>4854</v>
      </c>
      <c r="AH3023">
        <v>10000</v>
      </c>
      <c r="AI3023">
        <v>3166204</v>
      </c>
      <c r="AJ3023" t="s">
        <v>4854</v>
      </c>
      <c r="AK3023">
        <v>1260</v>
      </c>
      <c r="AL3023">
        <v>3166204</v>
      </c>
      <c r="AM3023" t="s">
        <v>4854</v>
      </c>
      <c r="AN3023" t="s">
        <v>5940</v>
      </c>
      <c r="AO3023">
        <v>0</v>
      </c>
      <c r="AP3023">
        <v>3200409</v>
      </c>
      <c r="AQ3023" t="s">
        <v>2873</v>
      </c>
      <c r="AR3023">
        <v>90</v>
      </c>
    </row>
    <row r="3024" spans="1:44" x14ac:dyDescent="0.25">
      <c r="A3024">
        <v>5202502</v>
      </c>
      <c r="B3024">
        <v>3</v>
      </c>
      <c r="C3024" t="s">
        <v>897</v>
      </c>
      <c r="D3024" t="s">
        <v>649</v>
      </c>
      <c r="E3024" t="s">
        <v>5940</v>
      </c>
      <c r="F3024">
        <v>2800</v>
      </c>
      <c r="G3024">
        <v>1000</v>
      </c>
      <c r="H3024" t="s">
        <v>5940</v>
      </c>
      <c r="I3024">
        <v>800</v>
      </c>
      <c r="J3024" t="s">
        <v>5940</v>
      </c>
      <c r="K3024">
        <v>0</v>
      </c>
      <c r="L3024">
        <v>2380</v>
      </c>
      <c r="M3024">
        <v>1120</v>
      </c>
      <c r="N3024">
        <v>0</v>
      </c>
      <c r="O3024">
        <v>500</v>
      </c>
      <c r="P3024">
        <v>0</v>
      </c>
      <c r="R3024">
        <v>5202502</v>
      </c>
      <c r="S3024" t="s">
        <v>5940</v>
      </c>
      <c r="T3024">
        <v>2800</v>
      </c>
      <c r="U3024">
        <v>1000</v>
      </c>
      <c r="V3024" t="s">
        <v>5940</v>
      </c>
      <c r="W3024">
        <v>800</v>
      </c>
      <c r="X3024" t="s">
        <v>5940</v>
      </c>
      <c r="Z3024">
        <v>3166303</v>
      </c>
      <c r="AB3024" t="s">
        <v>5940</v>
      </c>
      <c r="AC3024">
        <v>3166303</v>
      </c>
      <c r="AD3024" t="s">
        <v>4855</v>
      </c>
      <c r="AE3024">
        <v>56</v>
      </c>
      <c r="AF3024">
        <v>3166303</v>
      </c>
      <c r="AG3024" t="s">
        <v>4855</v>
      </c>
      <c r="AH3024">
        <v>384</v>
      </c>
      <c r="AI3024">
        <v>3166303</v>
      </c>
      <c r="AJ3024" t="s">
        <v>4855</v>
      </c>
      <c r="AK3024">
        <v>143</v>
      </c>
      <c r="AL3024">
        <v>3166303</v>
      </c>
      <c r="AM3024" t="s">
        <v>4855</v>
      </c>
      <c r="AN3024" t="s">
        <v>5940</v>
      </c>
      <c r="AO3024">
        <v>0</v>
      </c>
      <c r="AP3024">
        <v>3200508</v>
      </c>
      <c r="AQ3024" t="s">
        <v>2874</v>
      </c>
      <c r="AR3024">
        <v>225</v>
      </c>
    </row>
    <row r="3025" spans="1:44" x14ac:dyDescent="0.25">
      <c r="A3025">
        <v>5202601</v>
      </c>
      <c r="B3025">
        <v>3</v>
      </c>
      <c r="C3025" t="s">
        <v>897</v>
      </c>
      <c r="D3025" t="s">
        <v>650</v>
      </c>
      <c r="E3025" t="s">
        <v>5940</v>
      </c>
      <c r="F3025">
        <v>1800</v>
      </c>
      <c r="G3025">
        <v>3200</v>
      </c>
      <c r="H3025" t="s">
        <v>5940</v>
      </c>
      <c r="I3025">
        <v>400</v>
      </c>
      <c r="J3025" t="s">
        <v>5940</v>
      </c>
      <c r="K3025">
        <v>0</v>
      </c>
      <c r="L3025">
        <v>300</v>
      </c>
      <c r="M3025">
        <v>1200</v>
      </c>
      <c r="N3025">
        <v>0</v>
      </c>
      <c r="O3025">
        <v>80</v>
      </c>
      <c r="P3025">
        <v>0</v>
      </c>
      <c r="R3025">
        <v>5202601</v>
      </c>
      <c r="S3025" t="s">
        <v>5940</v>
      </c>
      <c r="T3025">
        <v>1800</v>
      </c>
      <c r="U3025">
        <v>3200</v>
      </c>
      <c r="V3025" t="s">
        <v>5940</v>
      </c>
      <c r="W3025">
        <v>400</v>
      </c>
      <c r="X3025" t="s">
        <v>5940</v>
      </c>
      <c r="Z3025">
        <v>3166402</v>
      </c>
      <c r="AB3025" t="s">
        <v>5940</v>
      </c>
      <c r="AC3025">
        <v>3166402</v>
      </c>
      <c r="AD3025" t="s">
        <v>4856</v>
      </c>
      <c r="AE3025">
        <v>8</v>
      </c>
      <c r="AF3025">
        <v>3166402</v>
      </c>
      <c r="AG3025" t="s">
        <v>4856</v>
      </c>
      <c r="AH3025">
        <v>1800</v>
      </c>
      <c r="AI3025">
        <v>3166402</v>
      </c>
      <c r="AJ3025" t="s">
        <v>4856</v>
      </c>
      <c r="AK3025">
        <v>23</v>
      </c>
      <c r="AL3025">
        <v>3166402</v>
      </c>
      <c r="AM3025" t="s">
        <v>4856</v>
      </c>
      <c r="AN3025" t="s">
        <v>5940</v>
      </c>
      <c r="AO3025">
        <v>0</v>
      </c>
      <c r="AP3025">
        <v>3200607</v>
      </c>
      <c r="AQ3025" t="s">
        <v>2875</v>
      </c>
      <c r="AR3025">
        <v>3960</v>
      </c>
    </row>
    <row r="3026" spans="1:44" x14ac:dyDescent="0.25">
      <c r="A3026">
        <v>5202809</v>
      </c>
      <c r="B3026">
        <v>3</v>
      </c>
      <c r="C3026" t="s">
        <v>897</v>
      </c>
      <c r="D3026" t="s">
        <v>651</v>
      </c>
      <c r="E3026">
        <v>18000</v>
      </c>
      <c r="F3026" t="s">
        <v>5940</v>
      </c>
      <c r="G3026">
        <v>4400</v>
      </c>
      <c r="H3026" t="s">
        <v>5940</v>
      </c>
      <c r="I3026">
        <v>1160</v>
      </c>
      <c r="J3026">
        <v>372</v>
      </c>
      <c r="K3026">
        <v>94991</v>
      </c>
      <c r="L3026">
        <v>30</v>
      </c>
      <c r="M3026">
        <v>6000</v>
      </c>
      <c r="N3026">
        <v>0</v>
      </c>
      <c r="O3026">
        <v>1400</v>
      </c>
      <c r="P3026">
        <v>165</v>
      </c>
      <c r="R3026">
        <v>5202809</v>
      </c>
      <c r="S3026">
        <v>18000</v>
      </c>
      <c r="T3026" t="s">
        <v>5940</v>
      </c>
      <c r="U3026">
        <v>4400</v>
      </c>
      <c r="V3026" t="s">
        <v>5940</v>
      </c>
      <c r="W3026">
        <v>1160</v>
      </c>
      <c r="X3026">
        <v>372</v>
      </c>
      <c r="Z3026">
        <v>3166501</v>
      </c>
      <c r="AB3026" t="s">
        <v>5940</v>
      </c>
      <c r="AC3026">
        <v>3166501</v>
      </c>
      <c r="AD3026" t="s">
        <v>4857</v>
      </c>
      <c r="AE3026">
        <v>9</v>
      </c>
      <c r="AF3026">
        <v>3166501</v>
      </c>
      <c r="AG3026" t="s">
        <v>4857</v>
      </c>
      <c r="AH3026">
        <v>480</v>
      </c>
      <c r="AI3026">
        <v>3166501</v>
      </c>
      <c r="AJ3026" t="s">
        <v>4857</v>
      </c>
      <c r="AK3026">
        <v>65</v>
      </c>
      <c r="AL3026">
        <v>3166501</v>
      </c>
      <c r="AM3026" t="s">
        <v>4857</v>
      </c>
      <c r="AN3026" t="s">
        <v>5940</v>
      </c>
      <c r="AO3026">
        <v>0</v>
      </c>
      <c r="AP3026">
        <v>3200706</v>
      </c>
      <c r="AQ3026" t="s">
        <v>2876</v>
      </c>
      <c r="AR3026">
        <v>400</v>
      </c>
    </row>
    <row r="3027" spans="1:44" x14ac:dyDescent="0.25">
      <c r="A3027">
        <v>5203104</v>
      </c>
      <c r="B3027">
        <v>3</v>
      </c>
      <c r="C3027" t="s">
        <v>897</v>
      </c>
      <c r="D3027" t="s">
        <v>652</v>
      </c>
      <c r="E3027" t="s">
        <v>5940</v>
      </c>
      <c r="F3027">
        <v>8501</v>
      </c>
      <c r="G3027">
        <v>750</v>
      </c>
      <c r="H3027" t="s">
        <v>5940</v>
      </c>
      <c r="I3027">
        <v>450</v>
      </c>
      <c r="J3027">
        <v>30</v>
      </c>
      <c r="K3027">
        <v>0</v>
      </c>
      <c r="L3027">
        <v>5130</v>
      </c>
      <c r="M3027">
        <v>1250</v>
      </c>
      <c r="N3027">
        <v>0</v>
      </c>
      <c r="O3027">
        <v>320</v>
      </c>
      <c r="P3027">
        <v>0</v>
      </c>
      <c r="R3027">
        <v>5203104</v>
      </c>
      <c r="S3027" t="s">
        <v>5940</v>
      </c>
      <c r="T3027">
        <v>8501</v>
      </c>
      <c r="U3027">
        <v>750</v>
      </c>
      <c r="V3027" t="s">
        <v>5940</v>
      </c>
      <c r="W3027">
        <v>450</v>
      </c>
      <c r="X3027">
        <v>30</v>
      </c>
      <c r="Z3027">
        <v>3166600</v>
      </c>
      <c r="AB3027" t="s">
        <v>5940</v>
      </c>
      <c r="AC3027">
        <v>3166600</v>
      </c>
      <c r="AD3027" t="s">
        <v>4858</v>
      </c>
      <c r="AE3027">
        <v>8</v>
      </c>
      <c r="AF3027">
        <v>3166600</v>
      </c>
      <c r="AG3027" t="s">
        <v>4858</v>
      </c>
      <c r="AH3027" t="s">
        <v>5940</v>
      </c>
      <c r="AI3027">
        <v>3166600</v>
      </c>
      <c r="AJ3027" t="s">
        <v>4858</v>
      </c>
      <c r="AK3027">
        <v>6</v>
      </c>
      <c r="AL3027">
        <v>3166600</v>
      </c>
      <c r="AM3027" t="s">
        <v>4858</v>
      </c>
      <c r="AN3027" t="s">
        <v>5940</v>
      </c>
      <c r="AO3027">
        <v>0</v>
      </c>
      <c r="AP3027">
        <v>3200805</v>
      </c>
      <c r="AQ3027" t="s">
        <v>2877</v>
      </c>
      <c r="AR3027">
        <v>3240</v>
      </c>
    </row>
    <row r="3028" spans="1:44" x14ac:dyDescent="0.25">
      <c r="A3028">
        <v>5203203</v>
      </c>
      <c r="B3028">
        <v>3</v>
      </c>
      <c r="C3028" t="s">
        <v>897</v>
      </c>
      <c r="D3028" t="s">
        <v>653</v>
      </c>
      <c r="E3028">
        <v>288000</v>
      </c>
      <c r="F3028">
        <v>5400</v>
      </c>
      <c r="G3028">
        <v>7700</v>
      </c>
      <c r="H3028" t="s">
        <v>5940</v>
      </c>
      <c r="I3028">
        <v>1260</v>
      </c>
      <c r="J3028" t="s">
        <v>5940</v>
      </c>
      <c r="K3028">
        <v>403200</v>
      </c>
      <c r="L3028">
        <v>9000</v>
      </c>
      <c r="M3028">
        <v>10500</v>
      </c>
      <c r="N3028">
        <v>0</v>
      </c>
      <c r="O3028">
        <v>900</v>
      </c>
      <c r="P3028">
        <v>0</v>
      </c>
      <c r="R3028">
        <v>5203203</v>
      </c>
      <c r="S3028">
        <v>288000</v>
      </c>
      <c r="T3028">
        <v>5400</v>
      </c>
      <c r="U3028">
        <v>7700</v>
      </c>
      <c r="V3028" t="s">
        <v>5940</v>
      </c>
      <c r="W3028">
        <v>1260</v>
      </c>
      <c r="X3028" t="s">
        <v>5940</v>
      </c>
      <c r="Z3028">
        <v>3166709</v>
      </c>
      <c r="AB3028" t="s">
        <v>5940</v>
      </c>
      <c r="AC3028">
        <v>3166709</v>
      </c>
      <c r="AD3028" t="s">
        <v>4859</v>
      </c>
      <c r="AE3028" t="s">
        <v>5940</v>
      </c>
      <c r="AF3028">
        <v>3166709</v>
      </c>
      <c r="AG3028" t="s">
        <v>4859</v>
      </c>
      <c r="AH3028">
        <v>114624</v>
      </c>
      <c r="AI3028">
        <v>3166709</v>
      </c>
      <c r="AJ3028" t="s">
        <v>4859</v>
      </c>
      <c r="AK3028">
        <v>7</v>
      </c>
      <c r="AL3028">
        <v>3166709</v>
      </c>
      <c r="AM3028" t="s">
        <v>4859</v>
      </c>
      <c r="AN3028" t="s">
        <v>5940</v>
      </c>
      <c r="AO3028">
        <v>0</v>
      </c>
      <c r="AP3028">
        <v>3200904</v>
      </c>
      <c r="AQ3028" t="s">
        <v>2878</v>
      </c>
      <c r="AR3028">
        <v>1440</v>
      </c>
    </row>
    <row r="3029" spans="1:44" x14ac:dyDescent="0.25">
      <c r="A3029">
        <v>5203302</v>
      </c>
      <c r="B3029">
        <v>3</v>
      </c>
      <c r="C3029" t="s">
        <v>897</v>
      </c>
      <c r="D3029" t="s">
        <v>654</v>
      </c>
      <c r="E3029">
        <v>300</v>
      </c>
      <c r="F3029">
        <v>9620</v>
      </c>
      <c r="G3029">
        <v>7500</v>
      </c>
      <c r="H3029" t="s">
        <v>5940</v>
      </c>
      <c r="I3029">
        <v>2280</v>
      </c>
      <c r="J3029" t="s">
        <v>5940</v>
      </c>
      <c r="K3029">
        <v>300</v>
      </c>
      <c r="L3029">
        <v>4680</v>
      </c>
      <c r="M3029">
        <v>11000</v>
      </c>
      <c r="N3029">
        <v>0</v>
      </c>
      <c r="O3029">
        <v>2520</v>
      </c>
      <c r="P3029">
        <v>0</v>
      </c>
      <c r="R3029">
        <v>5203302</v>
      </c>
      <c r="S3029">
        <v>300</v>
      </c>
      <c r="T3029">
        <v>9620</v>
      </c>
      <c r="U3029">
        <v>7500</v>
      </c>
      <c r="V3029" t="s">
        <v>5940</v>
      </c>
      <c r="W3029">
        <v>2280</v>
      </c>
      <c r="X3029" t="s">
        <v>5940</v>
      </c>
      <c r="Z3029">
        <v>3166808</v>
      </c>
      <c r="AB3029">
        <v>1625</v>
      </c>
      <c r="AC3029">
        <v>3166808</v>
      </c>
      <c r="AD3029" t="s">
        <v>4860</v>
      </c>
      <c r="AE3029">
        <v>450</v>
      </c>
      <c r="AF3029">
        <v>3166808</v>
      </c>
      <c r="AG3029" t="s">
        <v>4860</v>
      </c>
      <c r="AH3029">
        <v>1200</v>
      </c>
      <c r="AI3029">
        <v>3166808</v>
      </c>
      <c r="AJ3029" t="s">
        <v>4860</v>
      </c>
      <c r="AK3029">
        <v>2370</v>
      </c>
      <c r="AL3029">
        <v>3166808</v>
      </c>
      <c r="AM3029" t="s">
        <v>4860</v>
      </c>
      <c r="AN3029">
        <v>10800</v>
      </c>
      <c r="AO3029">
        <v>0</v>
      </c>
      <c r="AP3029">
        <v>3201001</v>
      </c>
      <c r="AQ3029" t="s">
        <v>2879</v>
      </c>
      <c r="AR3029">
        <v>472</v>
      </c>
    </row>
    <row r="3030" spans="1:44" x14ac:dyDescent="0.25">
      <c r="A3030">
        <v>5203401</v>
      </c>
      <c r="B3030">
        <v>3</v>
      </c>
      <c r="C3030" t="s">
        <v>897</v>
      </c>
      <c r="D3030" t="s">
        <v>655</v>
      </c>
      <c r="E3030">
        <v>2500</v>
      </c>
      <c r="F3030">
        <v>4500</v>
      </c>
      <c r="G3030">
        <v>1250</v>
      </c>
      <c r="H3030" t="s">
        <v>5940</v>
      </c>
      <c r="I3030">
        <v>720</v>
      </c>
      <c r="J3030">
        <v>120</v>
      </c>
      <c r="K3030">
        <v>3500</v>
      </c>
      <c r="L3030">
        <v>4680</v>
      </c>
      <c r="M3030">
        <v>1350</v>
      </c>
      <c r="N3030">
        <v>0</v>
      </c>
      <c r="O3030">
        <v>800</v>
      </c>
      <c r="P3030">
        <v>0</v>
      </c>
      <c r="R3030">
        <v>5203401</v>
      </c>
      <c r="S3030">
        <v>2500</v>
      </c>
      <c r="T3030">
        <v>4500</v>
      </c>
      <c r="U3030">
        <v>1250</v>
      </c>
      <c r="V3030" t="s">
        <v>5940</v>
      </c>
      <c r="W3030">
        <v>720</v>
      </c>
      <c r="X3030">
        <v>120</v>
      </c>
      <c r="Z3030">
        <v>3166907</v>
      </c>
      <c r="AB3030" t="s">
        <v>5940</v>
      </c>
      <c r="AC3030">
        <v>3166907</v>
      </c>
      <c r="AD3030" t="s">
        <v>4861</v>
      </c>
      <c r="AE3030">
        <v>85</v>
      </c>
      <c r="AF3030">
        <v>3166907</v>
      </c>
      <c r="AG3030" t="s">
        <v>4861</v>
      </c>
      <c r="AH3030">
        <v>6400</v>
      </c>
      <c r="AI3030">
        <v>3166907</v>
      </c>
      <c r="AJ3030" t="s">
        <v>4861</v>
      </c>
      <c r="AK3030">
        <v>144</v>
      </c>
      <c r="AL3030">
        <v>3166907</v>
      </c>
      <c r="AM3030" t="s">
        <v>4861</v>
      </c>
      <c r="AN3030" t="s">
        <v>5940</v>
      </c>
      <c r="AO3030">
        <v>0</v>
      </c>
      <c r="AP3030">
        <v>3201100</v>
      </c>
      <c r="AQ3030" t="s">
        <v>2880</v>
      </c>
      <c r="AR3030">
        <v>54</v>
      </c>
    </row>
    <row r="3031" spans="1:44" x14ac:dyDescent="0.25">
      <c r="A3031">
        <v>5203500</v>
      </c>
      <c r="B3031">
        <v>3</v>
      </c>
      <c r="C3031" t="s">
        <v>897</v>
      </c>
      <c r="D3031" t="s">
        <v>656</v>
      </c>
      <c r="E3031">
        <v>408000</v>
      </c>
      <c r="F3031">
        <v>142120</v>
      </c>
      <c r="G3031">
        <v>71500</v>
      </c>
      <c r="H3031">
        <v>1584</v>
      </c>
      <c r="I3031">
        <v>525</v>
      </c>
      <c r="J3031">
        <v>430</v>
      </c>
      <c r="K3031">
        <v>873000</v>
      </c>
      <c r="L3031">
        <v>93600</v>
      </c>
      <c r="M3031">
        <v>100453</v>
      </c>
      <c r="N3031">
        <v>0</v>
      </c>
      <c r="O3031">
        <v>210</v>
      </c>
      <c r="P3031">
        <v>184</v>
      </c>
      <c r="R3031">
        <v>5203500</v>
      </c>
      <c r="S3031">
        <v>408000</v>
      </c>
      <c r="T3031">
        <v>142120</v>
      </c>
      <c r="U3031">
        <v>71500</v>
      </c>
      <c r="V3031">
        <v>1584</v>
      </c>
      <c r="W3031">
        <v>525</v>
      </c>
      <c r="X3031">
        <v>430</v>
      </c>
      <c r="Z3031">
        <v>3166956</v>
      </c>
      <c r="AB3031">
        <v>90</v>
      </c>
      <c r="AC3031">
        <v>3166956</v>
      </c>
      <c r="AD3031" t="s">
        <v>4862</v>
      </c>
      <c r="AE3031">
        <v>5</v>
      </c>
      <c r="AF3031">
        <v>3166956</v>
      </c>
      <c r="AG3031" t="s">
        <v>4862</v>
      </c>
      <c r="AH3031">
        <v>500</v>
      </c>
      <c r="AI3031">
        <v>3166956</v>
      </c>
      <c r="AJ3031" t="s">
        <v>4862</v>
      </c>
      <c r="AK3031">
        <v>373</v>
      </c>
      <c r="AL3031">
        <v>3166956</v>
      </c>
      <c r="AM3031" t="s">
        <v>4862</v>
      </c>
      <c r="AN3031" t="s">
        <v>5940</v>
      </c>
      <c r="AO3031">
        <v>0</v>
      </c>
      <c r="AP3031">
        <v>3201159</v>
      </c>
      <c r="AQ3031" t="s">
        <v>2881</v>
      </c>
      <c r="AR3031">
        <v>460</v>
      </c>
    </row>
    <row r="3032" spans="1:44" x14ac:dyDescent="0.25">
      <c r="A3032">
        <v>5203559</v>
      </c>
      <c r="B3032">
        <v>3</v>
      </c>
      <c r="C3032" t="s">
        <v>897</v>
      </c>
      <c r="D3032" t="s">
        <v>657</v>
      </c>
      <c r="E3032" t="s">
        <v>5940</v>
      </c>
      <c r="F3032" t="s">
        <v>5940</v>
      </c>
      <c r="G3032">
        <v>1500</v>
      </c>
      <c r="H3032" t="s">
        <v>5940</v>
      </c>
      <c r="I3032">
        <v>108</v>
      </c>
      <c r="J3032" t="s">
        <v>5940</v>
      </c>
      <c r="K3032">
        <v>0</v>
      </c>
      <c r="L3032">
        <v>0</v>
      </c>
      <c r="M3032">
        <v>1500</v>
      </c>
      <c r="N3032">
        <v>0</v>
      </c>
      <c r="O3032">
        <v>65</v>
      </c>
      <c r="P3032">
        <v>0</v>
      </c>
      <c r="R3032">
        <v>5203559</v>
      </c>
      <c r="S3032" t="s">
        <v>5940</v>
      </c>
      <c r="T3032" t="s">
        <v>5940</v>
      </c>
      <c r="U3032">
        <v>1500</v>
      </c>
      <c r="V3032" t="s">
        <v>5940</v>
      </c>
      <c r="W3032">
        <v>108</v>
      </c>
      <c r="X3032" t="s">
        <v>5940</v>
      </c>
      <c r="Z3032">
        <v>3167004</v>
      </c>
      <c r="AB3032" t="s">
        <v>5940</v>
      </c>
      <c r="AC3032">
        <v>3167004</v>
      </c>
      <c r="AD3032" t="s">
        <v>4863</v>
      </c>
      <c r="AE3032">
        <v>8</v>
      </c>
      <c r="AF3032">
        <v>3167004</v>
      </c>
      <c r="AG3032" t="s">
        <v>4863</v>
      </c>
      <c r="AH3032">
        <v>3850</v>
      </c>
      <c r="AI3032">
        <v>3167004</v>
      </c>
      <c r="AJ3032" t="s">
        <v>4863</v>
      </c>
      <c r="AK3032">
        <v>52</v>
      </c>
      <c r="AL3032">
        <v>3167004</v>
      </c>
      <c r="AM3032" t="s">
        <v>4863</v>
      </c>
      <c r="AN3032" t="s">
        <v>5940</v>
      </c>
      <c r="AO3032">
        <v>0</v>
      </c>
      <c r="AP3032">
        <v>3201209</v>
      </c>
      <c r="AQ3032" t="s">
        <v>2882</v>
      </c>
      <c r="AR3032">
        <v>1500</v>
      </c>
    </row>
    <row r="3033" spans="1:44" x14ac:dyDescent="0.25">
      <c r="A3033">
        <v>5203575</v>
      </c>
      <c r="B3033">
        <v>3</v>
      </c>
      <c r="C3033" t="s">
        <v>897</v>
      </c>
      <c r="D3033" t="s">
        <v>658</v>
      </c>
      <c r="E3033">
        <v>100</v>
      </c>
      <c r="F3033">
        <v>3556</v>
      </c>
      <c r="G3033">
        <v>3400</v>
      </c>
      <c r="H3033" t="s">
        <v>5940</v>
      </c>
      <c r="I3033">
        <v>935</v>
      </c>
      <c r="J3033" t="s">
        <v>5940</v>
      </c>
      <c r="K3033">
        <v>1600</v>
      </c>
      <c r="L3033">
        <v>4500</v>
      </c>
      <c r="M3033">
        <v>1800</v>
      </c>
      <c r="N3033">
        <v>0</v>
      </c>
      <c r="O3033">
        <v>900</v>
      </c>
      <c r="P3033">
        <v>0</v>
      </c>
      <c r="R3033">
        <v>5203575</v>
      </c>
      <c r="S3033">
        <v>100</v>
      </c>
      <c r="T3033">
        <v>3556</v>
      </c>
      <c r="U3033">
        <v>3400</v>
      </c>
      <c r="V3033" t="s">
        <v>5940</v>
      </c>
      <c r="W3033">
        <v>935</v>
      </c>
      <c r="X3033" t="s">
        <v>5940</v>
      </c>
      <c r="Z3033">
        <v>3167103</v>
      </c>
      <c r="AB3033" t="s">
        <v>5940</v>
      </c>
      <c r="AC3033">
        <v>3167103</v>
      </c>
      <c r="AD3033" t="s">
        <v>4864</v>
      </c>
      <c r="AE3033">
        <v>48</v>
      </c>
      <c r="AF3033">
        <v>3167103</v>
      </c>
      <c r="AG3033" t="s">
        <v>4864</v>
      </c>
      <c r="AH3033">
        <v>12500</v>
      </c>
      <c r="AI3033">
        <v>3167103</v>
      </c>
      <c r="AJ3033" t="s">
        <v>4864</v>
      </c>
      <c r="AK3033">
        <v>100</v>
      </c>
      <c r="AL3033">
        <v>3167103</v>
      </c>
      <c r="AM3033" t="s">
        <v>4864</v>
      </c>
      <c r="AN3033" t="s">
        <v>5940</v>
      </c>
      <c r="AO3033">
        <v>0</v>
      </c>
      <c r="AP3033">
        <v>3201308</v>
      </c>
      <c r="AQ3033" t="s">
        <v>2883</v>
      </c>
      <c r="AR3033">
        <v>60</v>
      </c>
    </row>
    <row r="3034" spans="1:44" x14ac:dyDescent="0.25">
      <c r="A3034">
        <v>5203609</v>
      </c>
      <c r="B3034">
        <v>3</v>
      </c>
      <c r="C3034" t="s">
        <v>897</v>
      </c>
      <c r="D3034" t="s">
        <v>659</v>
      </c>
      <c r="E3034">
        <v>110000</v>
      </c>
      <c r="F3034">
        <v>600</v>
      </c>
      <c r="G3034">
        <v>5400</v>
      </c>
      <c r="H3034" t="s">
        <v>5940</v>
      </c>
      <c r="I3034">
        <v>750</v>
      </c>
      <c r="J3034">
        <v>358</v>
      </c>
      <c r="K3034">
        <v>72094</v>
      </c>
      <c r="L3034">
        <v>150</v>
      </c>
      <c r="M3034">
        <v>7600</v>
      </c>
      <c r="N3034">
        <v>0</v>
      </c>
      <c r="O3034">
        <v>950</v>
      </c>
      <c r="P3034">
        <v>210</v>
      </c>
      <c r="R3034">
        <v>5203609</v>
      </c>
      <c r="S3034">
        <v>110000</v>
      </c>
      <c r="T3034">
        <v>600</v>
      </c>
      <c r="U3034">
        <v>5400</v>
      </c>
      <c r="V3034" t="s">
        <v>5940</v>
      </c>
      <c r="W3034">
        <v>750</v>
      </c>
      <c r="X3034">
        <v>358</v>
      </c>
      <c r="Z3034">
        <v>3167202</v>
      </c>
      <c r="AB3034" t="s">
        <v>5940</v>
      </c>
      <c r="AC3034">
        <v>3167202</v>
      </c>
      <c r="AD3034" t="s">
        <v>4865</v>
      </c>
      <c r="AE3034">
        <v>27</v>
      </c>
      <c r="AF3034">
        <v>3167202</v>
      </c>
      <c r="AG3034" t="s">
        <v>4865</v>
      </c>
      <c r="AH3034">
        <v>9800</v>
      </c>
      <c r="AI3034">
        <v>3167202</v>
      </c>
      <c r="AJ3034" t="s">
        <v>4865</v>
      </c>
      <c r="AK3034">
        <v>234</v>
      </c>
      <c r="AL3034">
        <v>3167202</v>
      </c>
      <c r="AM3034" t="s">
        <v>4865</v>
      </c>
      <c r="AN3034">
        <v>40</v>
      </c>
      <c r="AO3034">
        <v>0</v>
      </c>
      <c r="AP3034">
        <v>3201407</v>
      </c>
      <c r="AQ3034" t="s">
        <v>2884</v>
      </c>
      <c r="AR3034">
        <v>5000</v>
      </c>
    </row>
    <row r="3035" spans="1:44" x14ac:dyDescent="0.25">
      <c r="A3035">
        <v>5203807</v>
      </c>
      <c r="B3035">
        <v>3</v>
      </c>
      <c r="C3035" t="s">
        <v>897</v>
      </c>
      <c r="D3035" t="s">
        <v>660</v>
      </c>
      <c r="E3035" t="s">
        <v>5940</v>
      </c>
      <c r="F3035" t="s">
        <v>5940</v>
      </c>
      <c r="G3035">
        <v>750</v>
      </c>
      <c r="H3035" t="s">
        <v>5940</v>
      </c>
      <c r="I3035">
        <v>225</v>
      </c>
      <c r="J3035" t="s">
        <v>5940</v>
      </c>
      <c r="K3035">
        <v>0</v>
      </c>
      <c r="L3035">
        <v>0</v>
      </c>
      <c r="M3035">
        <v>840</v>
      </c>
      <c r="N3035">
        <v>0</v>
      </c>
      <c r="O3035">
        <v>260</v>
      </c>
      <c r="P3035">
        <v>0</v>
      </c>
      <c r="R3035">
        <v>5203807</v>
      </c>
      <c r="S3035" t="s">
        <v>5940</v>
      </c>
      <c r="T3035" t="s">
        <v>5940</v>
      </c>
      <c r="U3035">
        <v>750</v>
      </c>
      <c r="V3035" t="s">
        <v>5940</v>
      </c>
      <c r="W3035">
        <v>225</v>
      </c>
      <c r="X3035" t="s">
        <v>5940</v>
      </c>
      <c r="Z3035">
        <v>3167301</v>
      </c>
      <c r="AB3035" t="s">
        <v>5940</v>
      </c>
      <c r="AC3035">
        <v>3167301</v>
      </c>
      <c r="AD3035" t="s">
        <v>4866</v>
      </c>
      <c r="AE3035">
        <v>9</v>
      </c>
      <c r="AF3035">
        <v>3167301</v>
      </c>
      <c r="AG3035" t="s">
        <v>4866</v>
      </c>
      <c r="AH3035">
        <v>1750</v>
      </c>
      <c r="AI3035">
        <v>3167301</v>
      </c>
      <c r="AJ3035" t="s">
        <v>4866</v>
      </c>
      <c r="AK3035">
        <v>250</v>
      </c>
      <c r="AL3035">
        <v>3167301</v>
      </c>
      <c r="AM3035" t="s">
        <v>4866</v>
      </c>
      <c r="AN3035" t="s">
        <v>5940</v>
      </c>
      <c r="AO3035">
        <v>0</v>
      </c>
      <c r="AP3035">
        <v>3201506</v>
      </c>
      <c r="AQ3035" t="s">
        <v>2885</v>
      </c>
      <c r="AR3035">
        <v>1680</v>
      </c>
    </row>
    <row r="3036" spans="1:44" x14ac:dyDescent="0.25">
      <c r="A3036">
        <v>5203906</v>
      </c>
      <c r="B3036">
        <v>3</v>
      </c>
      <c r="C3036" t="s">
        <v>897</v>
      </c>
      <c r="D3036" t="s">
        <v>661</v>
      </c>
      <c r="E3036" t="s">
        <v>5940</v>
      </c>
      <c r="F3036">
        <v>8000</v>
      </c>
      <c r="G3036">
        <v>4300</v>
      </c>
      <c r="H3036">
        <v>648</v>
      </c>
      <c r="I3036">
        <v>1950</v>
      </c>
      <c r="J3036">
        <v>325</v>
      </c>
      <c r="K3036">
        <v>0</v>
      </c>
      <c r="L3036">
        <v>3600</v>
      </c>
      <c r="M3036">
        <v>13875</v>
      </c>
      <c r="N3036">
        <v>0</v>
      </c>
      <c r="O3036">
        <v>864</v>
      </c>
      <c r="P3036">
        <v>0</v>
      </c>
      <c r="R3036">
        <v>5203906</v>
      </c>
      <c r="S3036" t="s">
        <v>5940</v>
      </c>
      <c r="T3036">
        <v>8000</v>
      </c>
      <c r="U3036">
        <v>4300</v>
      </c>
      <c r="V3036">
        <v>648</v>
      </c>
      <c r="W3036">
        <v>1950</v>
      </c>
      <c r="X3036">
        <v>325</v>
      </c>
      <c r="Z3036">
        <v>3167400</v>
      </c>
      <c r="AB3036" t="s">
        <v>5940</v>
      </c>
      <c r="AC3036">
        <v>3167400</v>
      </c>
      <c r="AD3036" t="s">
        <v>4867</v>
      </c>
      <c r="AE3036">
        <v>674</v>
      </c>
      <c r="AF3036">
        <v>3167400</v>
      </c>
      <c r="AG3036" t="s">
        <v>4867</v>
      </c>
      <c r="AH3036">
        <v>2000</v>
      </c>
      <c r="AI3036">
        <v>3167400</v>
      </c>
      <c r="AJ3036" t="s">
        <v>4867</v>
      </c>
      <c r="AK3036">
        <v>484</v>
      </c>
      <c r="AL3036">
        <v>3167400</v>
      </c>
      <c r="AM3036" t="s">
        <v>4867</v>
      </c>
      <c r="AN3036" t="s">
        <v>5940</v>
      </c>
      <c r="AO3036">
        <v>0</v>
      </c>
      <c r="AP3036">
        <v>3201605</v>
      </c>
      <c r="AQ3036" t="s">
        <v>2886</v>
      </c>
      <c r="AR3036">
        <v>63</v>
      </c>
    </row>
    <row r="3037" spans="1:44" x14ac:dyDescent="0.25">
      <c r="A3037">
        <v>5203939</v>
      </c>
      <c r="B3037">
        <v>3</v>
      </c>
      <c r="C3037" t="s">
        <v>897</v>
      </c>
      <c r="D3037" t="s">
        <v>662</v>
      </c>
      <c r="E3037" t="s">
        <v>5940</v>
      </c>
      <c r="F3037" t="s">
        <v>5940</v>
      </c>
      <c r="G3037">
        <v>560</v>
      </c>
      <c r="H3037" t="s">
        <v>5940</v>
      </c>
      <c r="I3037">
        <v>144</v>
      </c>
      <c r="J3037" t="s">
        <v>5940</v>
      </c>
      <c r="K3037">
        <v>0</v>
      </c>
      <c r="L3037">
        <v>0</v>
      </c>
      <c r="M3037">
        <v>725</v>
      </c>
      <c r="N3037">
        <v>0</v>
      </c>
      <c r="O3037">
        <v>160</v>
      </c>
      <c r="P3037">
        <v>0</v>
      </c>
      <c r="R3037">
        <v>5203939</v>
      </c>
      <c r="S3037" t="s">
        <v>5940</v>
      </c>
      <c r="T3037" t="s">
        <v>5940</v>
      </c>
      <c r="U3037">
        <v>560</v>
      </c>
      <c r="V3037" t="s">
        <v>5940</v>
      </c>
      <c r="W3037">
        <v>144</v>
      </c>
      <c r="X3037" t="s">
        <v>5940</v>
      </c>
      <c r="Z3037">
        <v>3167509</v>
      </c>
      <c r="AB3037" t="s">
        <v>5940</v>
      </c>
      <c r="AC3037">
        <v>3167509</v>
      </c>
      <c r="AD3037" t="s">
        <v>4868</v>
      </c>
      <c r="AE3037" t="s">
        <v>5940</v>
      </c>
      <c r="AF3037">
        <v>3167509</v>
      </c>
      <c r="AG3037" t="s">
        <v>4868</v>
      </c>
      <c r="AH3037">
        <v>400</v>
      </c>
      <c r="AI3037">
        <v>3167509</v>
      </c>
      <c r="AJ3037" t="s">
        <v>4868</v>
      </c>
      <c r="AK3037">
        <v>38</v>
      </c>
      <c r="AL3037">
        <v>3167509</v>
      </c>
      <c r="AM3037" t="s">
        <v>4868</v>
      </c>
      <c r="AN3037" t="s">
        <v>5940</v>
      </c>
      <c r="AO3037">
        <v>0</v>
      </c>
      <c r="AP3037">
        <v>3201704</v>
      </c>
      <c r="AQ3037" t="s">
        <v>2887</v>
      </c>
      <c r="AR3037">
        <v>6000</v>
      </c>
    </row>
    <row r="3038" spans="1:44" x14ac:dyDescent="0.25">
      <c r="A3038">
        <v>5203962</v>
      </c>
      <c r="B3038">
        <v>3</v>
      </c>
      <c r="C3038" t="s">
        <v>897</v>
      </c>
      <c r="D3038" t="s">
        <v>663</v>
      </c>
      <c r="E3038">
        <v>768</v>
      </c>
      <c r="F3038" t="s">
        <v>5940</v>
      </c>
      <c r="G3038">
        <v>1000</v>
      </c>
      <c r="H3038" t="s">
        <v>5940</v>
      </c>
      <c r="I3038">
        <v>320</v>
      </c>
      <c r="J3038">
        <v>50</v>
      </c>
      <c r="K3038">
        <v>736</v>
      </c>
      <c r="L3038">
        <v>0</v>
      </c>
      <c r="M3038">
        <v>845</v>
      </c>
      <c r="N3038">
        <v>0</v>
      </c>
      <c r="O3038">
        <v>220</v>
      </c>
      <c r="P3038">
        <v>40</v>
      </c>
      <c r="R3038">
        <v>5203962</v>
      </c>
      <c r="S3038">
        <v>768</v>
      </c>
      <c r="T3038" t="s">
        <v>5940</v>
      </c>
      <c r="U3038">
        <v>1000</v>
      </c>
      <c r="V3038" t="s">
        <v>5940</v>
      </c>
      <c r="W3038">
        <v>320</v>
      </c>
      <c r="X3038">
        <v>50</v>
      </c>
      <c r="Z3038">
        <v>3167608</v>
      </c>
      <c r="AB3038" t="s">
        <v>5940</v>
      </c>
      <c r="AC3038">
        <v>3167608</v>
      </c>
      <c r="AD3038" t="s">
        <v>4869</v>
      </c>
      <c r="AE3038">
        <v>360</v>
      </c>
      <c r="AF3038">
        <v>3167608</v>
      </c>
      <c r="AG3038" t="s">
        <v>4869</v>
      </c>
      <c r="AH3038">
        <v>1120</v>
      </c>
      <c r="AI3038">
        <v>3167608</v>
      </c>
      <c r="AJ3038" t="s">
        <v>4869</v>
      </c>
      <c r="AK3038">
        <v>2028</v>
      </c>
      <c r="AL3038">
        <v>3167608</v>
      </c>
      <c r="AM3038" t="s">
        <v>4869</v>
      </c>
      <c r="AN3038" t="s">
        <v>5940</v>
      </c>
      <c r="AO3038">
        <v>0</v>
      </c>
      <c r="AP3038">
        <v>3201803</v>
      </c>
      <c r="AQ3038" t="s">
        <v>2888</v>
      </c>
      <c r="AR3038">
        <v>1650</v>
      </c>
    </row>
    <row r="3039" spans="1:44" x14ac:dyDescent="0.25">
      <c r="A3039">
        <v>5204003</v>
      </c>
      <c r="B3039">
        <v>3</v>
      </c>
      <c r="C3039" t="s">
        <v>897</v>
      </c>
      <c r="D3039" t="s">
        <v>664</v>
      </c>
      <c r="E3039">
        <v>1200</v>
      </c>
      <c r="F3039">
        <v>87420</v>
      </c>
      <c r="G3039">
        <v>53070</v>
      </c>
      <c r="H3039" t="s">
        <v>5940</v>
      </c>
      <c r="I3039">
        <v>900</v>
      </c>
      <c r="J3039">
        <v>13200</v>
      </c>
      <c r="K3039">
        <v>1200</v>
      </c>
      <c r="L3039">
        <v>102000</v>
      </c>
      <c r="M3039">
        <v>63200</v>
      </c>
      <c r="N3039">
        <v>0</v>
      </c>
      <c r="O3039">
        <v>750</v>
      </c>
      <c r="P3039">
        <v>5100</v>
      </c>
      <c r="R3039">
        <v>5204003</v>
      </c>
      <c r="S3039">
        <v>1200</v>
      </c>
      <c r="T3039">
        <v>87420</v>
      </c>
      <c r="U3039">
        <v>53070</v>
      </c>
      <c r="V3039" t="s">
        <v>5940</v>
      </c>
      <c r="W3039">
        <v>900</v>
      </c>
      <c r="X3039">
        <v>13200</v>
      </c>
      <c r="Z3039">
        <v>3167707</v>
      </c>
      <c r="AB3039" t="s">
        <v>5940</v>
      </c>
      <c r="AC3039">
        <v>3167707</v>
      </c>
      <c r="AD3039" t="s">
        <v>4870</v>
      </c>
      <c r="AE3039">
        <v>30</v>
      </c>
      <c r="AF3039">
        <v>3167707</v>
      </c>
      <c r="AG3039" t="s">
        <v>4870</v>
      </c>
      <c r="AH3039">
        <v>1500</v>
      </c>
      <c r="AI3039">
        <v>3167707</v>
      </c>
      <c r="AJ3039" t="s">
        <v>4870</v>
      </c>
      <c r="AK3039">
        <v>32</v>
      </c>
      <c r="AL3039">
        <v>3167707</v>
      </c>
      <c r="AM3039" t="s">
        <v>4870</v>
      </c>
      <c r="AN3039" t="s">
        <v>5940</v>
      </c>
      <c r="AO3039">
        <v>0</v>
      </c>
      <c r="AP3039">
        <v>3201902</v>
      </c>
      <c r="AQ3039" t="s">
        <v>2889</v>
      </c>
      <c r="AR3039">
        <v>4270</v>
      </c>
    </row>
    <row r="3040" spans="1:44" x14ac:dyDescent="0.25">
      <c r="A3040">
        <v>5204102</v>
      </c>
      <c r="B3040">
        <v>3</v>
      </c>
      <c r="C3040" t="s">
        <v>897</v>
      </c>
      <c r="D3040" t="s">
        <v>665</v>
      </c>
      <c r="E3040" t="s">
        <v>5940</v>
      </c>
      <c r="F3040" t="s">
        <v>5940</v>
      </c>
      <c r="G3040">
        <v>1800</v>
      </c>
      <c r="H3040" t="s">
        <v>5940</v>
      </c>
      <c r="I3040">
        <v>120</v>
      </c>
      <c r="J3040" t="s">
        <v>5940</v>
      </c>
      <c r="K3040">
        <v>51000</v>
      </c>
      <c r="L3040">
        <v>0</v>
      </c>
      <c r="M3040">
        <v>2250</v>
      </c>
      <c r="N3040">
        <v>0</v>
      </c>
      <c r="O3040">
        <v>120</v>
      </c>
      <c r="P3040">
        <v>0</v>
      </c>
      <c r="R3040">
        <v>5204102</v>
      </c>
      <c r="S3040" t="s">
        <v>5940</v>
      </c>
      <c r="T3040" t="s">
        <v>5940</v>
      </c>
      <c r="U3040">
        <v>1800</v>
      </c>
      <c r="V3040" t="s">
        <v>5940</v>
      </c>
      <c r="W3040">
        <v>120</v>
      </c>
      <c r="X3040" t="s">
        <v>5940</v>
      </c>
      <c r="Z3040">
        <v>3167806</v>
      </c>
      <c r="AB3040" t="s">
        <v>5940</v>
      </c>
      <c r="AC3040">
        <v>3167806</v>
      </c>
      <c r="AD3040" t="s">
        <v>4871</v>
      </c>
      <c r="AE3040" t="s">
        <v>5940</v>
      </c>
      <c r="AF3040">
        <v>3167806</v>
      </c>
      <c r="AG3040" t="s">
        <v>4871</v>
      </c>
      <c r="AH3040" t="s">
        <v>5940</v>
      </c>
      <c r="AI3040">
        <v>3167806</v>
      </c>
      <c r="AJ3040" t="s">
        <v>4871</v>
      </c>
      <c r="AK3040">
        <v>114</v>
      </c>
      <c r="AL3040">
        <v>3167806</v>
      </c>
      <c r="AM3040" t="s">
        <v>4871</v>
      </c>
      <c r="AN3040" t="s">
        <v>5940</v>
      </c>
      <c r="AO3040">
        <v>0</v>
      </c>
      <c r="AP3040">
        <v>3202009</v>
      </c>
      <c r="AQ3040" t="s">
        <v>2890</v>
      </c>
      <c r="AR3040">
        <v>4350</v>
      </c>
    </row>
    <row r="3041" spans="1:44" x14ac:dyDescent="0.25">
      <c r="A3041">
        <v>5204201</v>
      </c>
      <c r="B3041">
        <v>3</v>
      </c>
      <c r="C3041" t="s">
        <v>897</v>
      </c>
      <c r="D3041" t="s">
        <v>666</v>
      </c>
      <c r="E3041" t="s">
        <v>5940</v>
      </c>
      <c r="F3041" t="s">
        <v>5940</v>
      </c>
      <c r="G3041">
        <v>600</v>
      </c>
      <c r="H3041" t="s">
        <v>5940</v>
      </c>
      <c r="I3041">
        <v>200</v>
      </c>
      <c r="J3041" t="s">
        <v>5940</v>
      </c>
      <c r="K3041">
        <v>0</v>
      </c>
      <c r="L3041">
        <v>0</v>
      </c>
      <c r="M3041">
        <v>210</v>
      </c>
      <c r="N3041">
        <v>0</v>
      </c>
      <c r="O3041">
        <v>90</v>
      </c>
      <c r="P3041">
        <v>0</v>
      </c>
      <c r="R3041">
        <v>5204201</v>
      </c>
      <c r="S3041" t="s">
        <v>5940</v>
      </c>
      <c r="T3041" t="s">
        <v>5940</v>
      </c>
      <c r="U3041">
        <v>600</v>
      </c>
      <c r="V3041" t="s">
        <v>5940</v>
      </c>
      <c r="W3041">
        <v>200</v>
      </c>
      <c r="X3041" t="s">
        <v>5940</v>
      </c>
      <c r="Z3041">
        <v>3167905</v>
      </c>
      <c r="AB3041" t="s">
        <v>5940</v>
      </c>
      <c r="AC3041">
        <v>3167905</v>
      </c>
      <c r="AD3041" t="s">
        <v>4872</v>
      </c>
      <c r="AE3041">
        <v>16</v>
      </c>
      <c r="AF3041">
        <v>3167905</v>
      </c>
      <c r="AG3041" t="s">
        <v>4872</v>
      </c>
      <c r="AH3041">
        <v>1320</v>
      </c>
      <c r="AI3041">
        <v>3167905</v>
      </c>
      <c r="AJ3041" t="s">
        <v>4872</v>
      </c>
      <c r="AK3041">
        <v>22</v>
      </c>
      <c r="AL3041">
        <v>3167905</v>
      </c>
      <c r="AM3041" t="s">
        <v>4872</v>
      </c>
      <c r="AN3041" t="s">
        <v>5940</v>
      </c>
      <c r="AO3041">
        <v>0</v>
      </c>
      <c r="AP3041">
        <v>3202108</v>
      </c>
      <c r="AQ3041" t="s">
        <v>2891</v>
      </c>
      <c r="AR3041">
        <v>200</v>
      </c>
    </row>
    <row r="3042" spans="1:44" x14ac:dyDescent="0.25">
      <c r="A3042">
        <v>5204250</v>
      </c>
      <c r="B3042">
        <v>3</v>
      </c>
      <c r="C3042" t="s">
        <v>897</v>
      </c>
      <c r="D3042" t="s">
        <v>667</v>
      </c>
      <c r="E3042" t="s">
        <v>5940</v>
      </c>
      <c r="F3042">
        <v>16000</v>
      </c>
      <c r="G3042">
        <v>8050</v>
      </c>
      <c r="H3042">
        <v>4000</v>
      </c>
      <c r="I3042">
        <v>650</v>
      </c>
      <c r="J3042">
        <v>170</v>
      </c>
      <c r="K3042">
        <v>240000</v>
      </c>
      <c r="L3042">
        <v>13440</v>
      </c>
      <c r="M3042">
        <v>27355</v>
      </c>
      <c r="N3042">
        <v>840</v>
      </c>
      <c r="O3042">
        <v>750</v>
      </c>
      <c r="P3042">
        <v>182</v>
      </c>
      <c r="R3042">
        <v>5204250</v>
      </c>
      <c r="S3042" t="s">
        <v>5940</v>
      </c>
      <c r="T3042">
        <v>16000</v>
      </c>
      <c r="U3042">
        <v>8050</v>
      </c>
      <c r="V3042">
        <v>4000</v>
      </c>
      <c r="W3042">
        <v>650</v>
      </c>
      <c r="X3042">
        <v>170</v>
      </c>
      <c r="Z3042">
        <v>3168002</v>
      </c>
      <c r="AB3042" t="s">
        <v>5940</v>
      </c>
      <c r="AC3042">
        <v>3168002</v>
      </c>
      <c r="AD3042" t="s">
        <v>4873</v>
      </c>
      <c r="AE3042" t="s">
        <v>5940</v>
      </c>
      <c r="AF3042">
        <v>3168002</v>
      </c>
      <c r="AG3042" t="s">
        <v>4873</v>
      </c>
      <c r="AH3042">
        <v>11200</v>
      </c>
      <c r="AI3042">
        <v>3168002</v>
      </c>
      <c r="AJ3042" t="s">
        <v>4873</v>
      </c>
      <c r="AK3042">
        <v>580</v>
      </c>
      <c r="AL3042">
        <v>3168002</v>
      </c>
      <c r="AM3042" t="s">
        <v>4873</v>
      </c>
      <c r="AN3042" t="s">
        <v>5940</v>
      </c>
      <c r="AO3042">
        <v>0</v>
      </c>
      <c r="AP3042">
        <v>3202207</v>
      </c>
      <c r="AQ3042" t="s">
        <v>2892</v>
      </c>
      <c r="AR3042">
        <v>360</v>
      </c>
    </row>
    <row r="3043" spans="1:44" x14ac:dyDescent="0.25">
      <c r="A3043">
        <v>5204300</v>
      </c>
      <c r="B3043">
        <v>3</v>
      </c>
      <c r="C3043" t="s">
        <v>897</v>
      </c>
      <c r="D3043" t="s">
        <v>668</v>
      </c>
      <c r="E3043" t="s">
        <v>5940</v>
      </c>
      <c r="F3043">
        <v>6700</v>
      </c>
      <c r="G3043">
        <v>1480</v>
      </c>
      <c r="H3043" t="s">
        <v>5940</v>
      </c>
      <c r="I3043">
        <v>700</v>
      </c>
      <c r="J3043" t="s">
        <v>5940</v>
      </c>
      <c r="K3043">
        <v>423000</v>
      </c>
      <c r="L3043">
        <v>1620</v>
      </c>
      <c r="M3043">
        <v>2720</v>
      </c>
      <c r="N3043">
        <v>0</v>
      </c>
      <c r="O3043">
        <v>450</v>
      </c>
      <c r="P3043">
        <v>0</v>
      </c>
      <c r="R3043">
        <v>5204300</v>
      </c>
      <c r="S3043" t="s">
        <v>5940</v>
      </c>
      <c r="T3043">
        <v>6700</v>
      </c>
      <c r="U3043">
        <v>1480</v>
      </c>
      <c r="V3043" t="s">
        <v>5940</v>
      </c>
      <c r="W3043">
        <v>700</v>
      </c>
      <c r="X3043" t="s">
        <v>5940</v>
      </c>
      <c r="Z3043">
        <v>3168051</v>
      </c>
      <c r="AB3043" t="s">
        <v>5940</v>
      </c>
      <c r="AC3043">
        <v>3168051</v>
      </c>
      <c r="AD3043" t="s">
        <v>4874</v>
      </c>
      <c r="AE3043">
        <v>550</v>
      </c>
      <c r="AF3043">
        <v>3168051</v>
      </c>
      <c r="AG3043" t="s">
        <v>4874</v>
      </c>
      <c r="AH3043">
        <v>10220</v>
      </c>
      <c r="AI3043">
        <v>3168051</v>
      </c>
      <c r="AJ3043" t="s">
        <v>4874</v>
      </c>
      <c r="AK3043">
        <v>36</v>
      </c>
      <c r="AL3043">
        <v>3168051</v>
      </c>
      <c r="AM3043" t="s">
        <v>4874</v>
      </c>
      <c r="AN3043" t="s">
        <v>5940</v>
      </c>
      <c r="AO3043">
        <v>0</v>
      </c>
      <c r="AP3043">
        <v>3202256</v>
      </c>
      <c r="AQ3043" t="s">
        <v>2893</v>
      </c>
      <c r="AR3043">
        <v>180</v>
      </c>
    </row>
    <row r="3044" spans="1:44" x14ac:dyDescent="0.25">
      <c r="A3044">
        <v>5204409</v>
      </c>
      <c r="B3044">
        <v>3</v>
      </c>
      <c r="C3044" t="s">
        <v>897</v>
      </c>
      <c r="D3044" t="s">
        <v>669</v>
      </c>
      <c r="E3044">
        <v>1400</v>
      </c>
      <c r="F3044">
        <v>215000</v>
      </c>
      <c r="G3044">
        <v>75000</v>
      </c>
      <c r="H3044">
        <v>13000</v>
      </c>
      <c r="I3044">
        <v>19800</v>
      </c>
      <c r="J3044">
        <v>1800</v>
      </c>
      <c r="K3044">
        <v>2250</v>
      </c>
      <c r="L3044">
        <v>171000</v>
      </c>
      <c r="M3044">
        <v>97000</v>
      </c>
      <c r="N3044">
        <v>16800</v>
      </c>
      <c r="O3044">
        <v>6300</v>
      </c>
      <c r="P3044">
        <v>4500</v>
      </c>
      <c r="R3044">
        <v>5204409</v>
      </c>
      <c r="S3044">
        <v>1400</v>
      </c>
      <c r="T3044">
        <v>215000</v>
      </c>
      <c r="U3044">
        <v>75000</v>
      </c>
      <c r="V3044">
        <v>13000</v>
      </c>
      <c r="W3044">
        <v>19800</v>
      </c>
      <c r="X3044">
        <v>1800</v>
      </c>
      <c r="Z3044">
        <v>3168101</v>
      </c>
      <c r="AB3044" t="s">
        <v>5940</v>
      </c>
      <c r="AC3044">
        <v>3168101</v>
      </c>
      <c r="AD3044" t="s">
        <v>4875</v>
      </c>
      <c r="AE3044">
        <v>180</v>
      </c>
      <c r="AF3044">
        <v>3168101</v>
      </c>
      <c r="AG3044" t="s">
        <v>4875</v>
      </c>
      <c r="AH3044" t="s">
        <v>5940</v>
      </c>
      <c r="AI3044">
        <v>3168101</v>
      </c>
      <c r="AJ3044" t="s">
        <v>4875</v>
      </c>
      <c r="AK3044">
        <v>1080</v>
      </c>
      <c r="AL3044">
        <v>3168101</v>
      </c>
      <c r="AM3044" t="s">
        <v>4875</v>
      </c>
      <c r="AN3044">
        <v>5675</v>
      </c>
      <c r="AO3044">
        <v>0</v>
      </c>
      <c r="AP3044">
        <v>3202306</v>
      </c>
      <c r="AQ3044" t="s">
        <v>2894</v>
      </c>
      <c r="AR3044">
        <v>3080</v>
      </c>
    </row>
    <row r="3045" spans="1:44" x14ac:dyDescent="0.25">
      <c r="A3045">
        <v>5204508</v>
      </c>
      <c r="B3045">
        <v>3</v>
      </c>
      <c r="C3045" t="s">
        <v>897</v>
      </c>
      <c r="D3045" t="s">
        <v>670</v>
      </c>
      <c r="E3045" t="s">
        <v>5940</v>
      </c>
      <c r="F3045">
        <v>42120</v>
      </c>
      <c r="G3045">
        <v>26515</v>
      </c>
      <c r="H3045">
        <v>1311</v>
      </c>
      <c r="I3045">
        <v>960</v>
      </c>
      <c r="J3045" t="s">
        <v>5940</v>
      </c>
      <c r="K3045">
        <v>0</v>
      </c>
      <c r="L3045">
        <v>49920</v>
      </c>
      <c r="M3045">
        <v>24480</v>
      </c>
      <c r="N3045">
        <v>0</v>
      </c>
      <c r="O3045">
        <v>1320</v>
      </c>
      <c r="P3045">
        <v>0</v>
      </c>
      <c r="R3045">
        <v>5204508</v>
      </c>
      <c r="S3045" t="s">
        <v>5940</v>
      </c>
      <c r="T3045">
        <v>42120</v>
      </c>
      <c r="U3045">
        <v>26515</v>
      </c>
      <c r="V3045">
        <v>1311</v>
      </c>
      <c r="W3045">
        <v>960</v>
      </c>
      <c r="X3045" t="s">
        <v>5940</v>
      </c>
      <c r="Z3045">
        <v>3168200</v>
      </c>
      <c r="AB3045" t="s">
        <v>5940</v>
      </c>
      <c r="AC3045">
        <v>3168200</v>
      </c>
      <c r="AD3045" t="s">
        <v>4876</v>
      </c>
      <c r="AE3045">
        <v>100</v>
      </c>
      <c r="AF3045">
        <v>3168200</v>
      </c>
      <c r="AG3045" t="s">
        <v>4876</v>
      </c>
      <c r="AH3045">
        <v>750</v>
      </c>
      <c r="AI3045">
        <v>3168200</v>
      </c>
      <c r="AJ3045" t="s">
        <v>4876</v>
      </c>
      <c r="AK3045">
        <v>508</v>
      </c>
      <c r="AL3045">
        <v>3168200</v>
      </c>
      <c r="AM3045" t="s">
        <v>4876</v>
      </c>
      <c r="AN3045">
        <v>300</v>
      </c>
      <c r="AO3045">
        <v>0</v>
      </c>
      <c r="AP3045">
        <v>3202405</v>
      </c>
      <c r="AQ3045" t="s">
        <v>2895</v>
      </c>
      <c r="AR3045">
        <v>105</v>
      </c>
    </row>
    <row r="3046" spans="1:44" x14ac:dyDescent="0.25">
      <c r="A3046">
        <v>5204557</v>
      </c>
      <c r="B3046">
        <v>3</v>
      </c>
      <c r="C3046" t="s">
        <v>897</v>
      </c>
      <c r="D3046" t="s">
        <v>671</v>
      </c>
      <c r="E3046">
        <v>600</v>
      </c>
      <c r="F3046" t="s">
        <v>5940</v>
      </c>
      <c r="G3046">
        <v>1900</v>
      </c>
      <c r="H3046" t="s">
        <v>5940</v>
      </c>
      <c r="I3046">
        <v>108</v>
      </c>
      <c r="J3046" t="s">
        <v>5940</v>
      </c>
      <c r="K3046">
        <v>600</v>
      </c>
      <c r="L3046">
        <v>0</v>
      </c>
      <c r="M3046">
        <v>2400</v>
      </c>
      <c r="N3046">
        <v>0</v>
      </c>
      <c r="O3046">
        <v>102</v>
      </c>
      <c r="P3046">
        <v>0</v>
      </c>
      <c r="R3046">
        <v>5204557</v>
      </c>
      <c r="S3046">
        <v>600</v>
      </c>
      <c r="T3046" t="s">
        <v>5940</v>
      </c>
      <c r="U3046">
        <v>1900</v>
      </c>
      <c r="V3046" t="s">
        <v>5940</v>
      </c>
      <c r="W3046">
        <v>108</v>
      </c>
      <c r="X3046" t="s">
        <v>5940</v>
      </c>
      <c r="Z3046">
        <v>3168309</v>
      </c>
      <c r="AB3046" t="s">
        <v>5940</v>
      </c>
      <c r="AC3046">
        <v>3168309</v>
      </c>
      <c r="AD3046" t="s">
        <v>4877</v>
      </c>
      <c r="AE3046" t="s">
        <v>5940</v>
      </c>
      <c r="AF3046">
        <v>3168309</v>
      </c>
      <c r="AG3046" t="s">
        <v>4877</v>
      </c>
      <c r="AH3046">
        <v>1500</v>
      </c>
      <c r="AI3046">
        <v>3168309</v>
      </c>
      <c r="AJ3046" t="s">
        <v>4877</v>
      </c>
      <c r="AK3046">
        <v>20</v>
      </c>
      <c r="AL3046">
        <v>3168309</v>
      </c>
      <c r="AM3046" t="s">
        <v>4877</v>
      </c>
      <c r="AN3046" t="s">
        <v>5940</v>
      </c>
      <c r="AO3046">
        <v>0</v>
      </c>
      <c r="AP3046">
        <v>3202454</v>
      </c>
      <c r="AQ3046" t="s">
        <v>2896</v>
      </c>
      <c r="AR3046">
        <v>1500</v>
      </c>
    </row>
    <row r="3047" spans="1:44" x14ac:dyDescent="0.25">
      <c r="A3047">
        <v>5204607</v>
      </c>
      <c r="B3047">
        <v>3</v>
      </c>
      <c r="C3047" t="s">
        <v>897</v>
      </c>
      <c r="D3047" t="s">
        <v>672</v>
      </c>
      <c r="E3047">
        <v>750</v>
      </c>
      <c r="F3047">
        <v>600</v>
      </c>
      <c r="G3047">
        <v>4800</v>
      </c>
      <c r="H3047" t="s">
        <v>5940</v>
      </c>
      <c r="I3047">
        <v>2700</v>
      </c>
      <c r="J3047">
        <v>478</v>
      </c>
      <c r="K3047">
        <v>16000</v>
      </c>
      <c r="L3047">
        <v>90</v>
      </c>
      <c r="M3047">
        <v>8000</v>
      </c>
      <c r="N3047">
        <v>0</v>
      </c>
      <c r="O3047">
        <v>1400</v>
      </c>
      <c r="P3047">
        <v>159</v>
      </c>
      <c r="R3047">
        <v>5204607</v>
      </c>
      <c r="S3047">
        <v>750</v>
      </c>
      <c r="T3047">
        <v>600</v>
      </c>
      <c r="U3047">
        <v>4800</v>
      </c>
      <c r="V3047" t="s">
        <v>5940</v>
      </c>
      <c r="W3047">
        <v>2700</v>
      </c>
      <c r="X3047">
        <v>478</v>
      </c>
      <c r="Z3047">
        <v>3168408</v>
      </c>
      <c r="AB3047" t="s">
        <v>5940</v>
      </c>
      <c r="AC3047">
        <v>3168408</v>
      </c>
      <c r="AD3047" t="s">
        <v>4878</v>
      </c>
      <c r="AE3047">
        <v>346</v>
      </c>
      <c r="AF3047">
        <v>3168408</v>
      </c>
      <c r="AG3047" t="s">
        <v>4878</v>
      </c>
      <c r="AH3047">
        <v>5000</v>
      </c>
      <c r="AI3047">
        <v>3168408</v>
      </c>
      <c r="AJ3047" t="s">
        <v>4878</v>
      </c>
      <c r="AK3047">
        <v>19</v>
      </c>
      <c r="AL3047">
        <v>3168408</v>
      </c>
      <c r="AM3047" t="s">
        <v>4878</v>
      </c>
      <c r="AN3047" t="s">
        <v>5940</v>
      </c>
      <c r="AO3047">
        <v>0</v>
      </c>
      <c r="AP3047">
        <v>3202504</v>
      </c>
      <c r="AQ3047" t="s">
        <v>2897</v>
      </c>
      <c r="AR3047">
        <v>540</v>
      </c>
    </row>
    <row r="3048" spans="1:44" x14ac:dyDescent="0.25">
      <c r="A3048">
        <v>5204656</v>
      </c>
      <c r="B3048">
        <v>3</v>
      </c>
      <c r="C3048" t="s">
        <v>897</v>
      </c>
      <c r="D3048" t="s">
        <v>673</v>
      </c>
      <c r="E3048">
        <v>200</v>
      </c>
      <c r="F3048" t="s">
        <v>5940</v>
      </c>
      <c r="G3048">
        <v>1140</v>
      </c>
      <c r="H3048" t="s">
        <v>5940</v>
      </c>
      <c r="I3048">
        <v>360</v>
      </c>
      <c r="J3048" t="s">
        <v>5940</v>
      </c>
      <c r="K3048">
        <v>600</v>
      </c>
      <c r="L3048">
        <v>0</v>
      </c>
      <c r="M3048">
        <v>1500</v>
      </c>
      <c r="N3048">
        <v>0</v>
      </c>
      <c r="O3048">
        <v>300</v>
      </c>
      <c r="P3048">
        <v>0</v>
      </c>
      <c r="R3048">
        <v>5204656</v>
      </c>
      <c r="S3048">
        <v>200</v>
      </c>
      <c r="T3048" t="s">
        <v>5940</v>
      </c>
      <c r="U3048">
        <v>1140</v>
      </c>
      <c r="V3048" t="s">
        <v>5940</v>
      </c>
      <c r="W3048">
        <v>360</v>
      </c>
      <c r="X3048" t="s">
        <v>5940</v>
      </c>
      <c r="Z3048">
        <v>3168507</v>
      </c>
      <c r="AB3048" t="s">
        <v>5940</v>
      </c>
      <c r="AC3048">
        <v>3168507</v>
      </c>
      <c r="AD3048" t="s">
        <v>2817</v>
      </c>
      <c r="AE3048">
        <v>300</v>
      </c>
      <c r="AF3048">
        <v>3168507</v>
      </c>
      <c r="AG3048" t="s">
        <v>2817</v>
      </c>
      <c r="AH3048">
        <v>2900</v>
      </c>
      <c r="AI3048">
        <v>3168507</v>
      </c>
      <c r="AJ3048" t="s">
        <v>2817</v>
      </c>
      <c r="AK3048">
        <v>747</v>
      </c>
      <c r="AL3048">
        <v>3168507</v>
      </c>
      <c r="AM3048" t="s">
        <v>2817</v>
      </c>
      <c r="AN3048" t="s">
        <v>5940</v>
      </c>
      <c r="AO3048">
        <v>0</v>
      </c>
      <c r="AP3048">
        <v>3202553</v>
      </c>
      <c r="AQ3048" t="s">
        <v>2898</v>
      </c>
      <c r="AR3048">
        <v>1500</v>
      </c>
    </row>
    <row r="3049" spans="1:44" x14ac:dyDescent="0.25">
      <c r="A3049">
        <v>5204706</v>
      </c>
      <c r="B3049">
        <v>3</v>
      </c>
      <c r="C3049" t="s">
        <v>897</v>
      </c>
      <c r="D3049" t="s">
        <v>674</v>
      </c>
      <c r="E3049">
        <v>600</v>
      </c>
      <c r="F3049">
        <v>30000</v>
      </c>
      <c r="G3049">
        <v>2900</v>
      </c>
      <c r="H3049" t="s">
        <v>5940</v>
      </c>
      <c r="I3049">
        <v>3800</v>
      </c>
      <c r="J3049" t="s">
        <v>5940</v>
      </c>
      <c r="K3049">
        <v>600</v>
      </c>
      <c r="L3049">
        <v>24000</v>
      </c>
      <c r="M3049">
        <v>3600</v>
      </c>
      <c r="N3049">
        <v>0</v>
      </c>
      <c r="O3049">
        <v>2000</v>
      </c>
      <c r="P3049">
        <v>0</v>
      </c>
      <c r="R3049">
        <v>5204706</v>
      </c>
      <c r="S3049">
        <v>600</v>
      </c>
      <c r="T3049">
        <v>30000</v>
      </c>
      <c r="U3049">
        <v>2900</v>
      </c>
      <c r="V3049" t="s">
        <v>5940</v>
      </c>
      <c r="W3049">
        <v>3800</v>
      </c>
      <c r="X3049" t="s">
        <v>5940</v>
      </c>
      <c r="Z3049">
        <v>3168606</v>
      </c>
      <c r="AB3049" t="s">
        <v>5940</v>
      </c>
      <c r="AC3049">
        <v>3168606</v>
      </c>
      <c r="AD3049" t="s">
        <v>2818</v>
      </c>
      <c r="AE3049">
        <v>17</v>
      </c>
      <c r="AF3049">
        <v>3168606</v>
      </c>
      <c r="AG3049" t="s">
        <v>2818</v>
      </c>
      <c r="AH3049">
        <v>24000</v>
      </c>
      <c r="AI3049">
        <v>3168606</v>
      </c>
      <c r="AJ3049" t="s">
        <v>2818</v>
      </c>
      <c r="AK3049">
        <v>120</v>
      </c>
      <c r="AL3049">
        <v>3168606</v>
      </c>
      <c r="AM3049" t="s">
        <v>2818</v>
      </c>
      <c r="AN3049" t="s">
        <v>5940</v>
      </c>
      <c r="AO3049">
        <v>0</v>
      </c>
      <c r="AP3049">
        <v>3202603</v>
      </c>
      <c r="AQ3049" t="s">
        <v>2899</v>
      </c>
      <c r="AR3049">
        <v>180</v>
      </c>
    </row>
    <row r="3050" spans="1:44" x14ac:dyDescent="0.25">
      <c r="A3050">
        <v>5204805</v>
      </c>
      <c r="B3050">
        <v>3</v>
      </c>
      <c r="C3050" t="s">
        <v>897</v>
      </c>
      <c r="D3050" t="s">
        <v>675</v>
      </c>
      <c r="E3050">
        <v>7500</v>
      </c>
      <c r="F3050">
        <v>176000</v>
      </c>
      <c r="G3050">
        <v>38500</v>
      </c>
      <c r="H3050">
        <v>10452</v>
      </c>
      <c r="I3050">
        <v>900</v>
      </c>
      <c r="J3050">
        <v>2910</v>
      </c>
      <c r="K3050">
        <v>40000</v>
      </c>
      <c r="L3050">
        <v>177840</v>
      </c>
      <c r="M3050">
        <v>61200</v>
      </c>
      <c r="N3050">
        <v>5647</v>
      </c>
      <c r="O3050">
        <v>270</v>
      </c>
      <c r="P3050">
        <v>6399</v>
      </c>
      <c r="R3050">
        <v>5204805</v>
      </c>
      <c r="S3050">
        <v>7500</v>
      </c>
      <c r="T3050">
        <v>176000</v>
      </c>
      <c r="U3050">
        <v>38500</v>
      </c>
      <c r="V3050">
        <v>10452</v>
      </c>
      <c r="W3050">
        <v>900</v>
      </c>
      <c r="X3050">
        <v>2910</v>
      </c>
      <c r="Z3050">
        <v>3168705</v>
      </c>
      <c r="AB3050" t="s">
        <v>5940</v>
      </c>
      <c r="AC3050">
        <v>3168705</v>
      </c>
      <c r="AD3050" t="s">
        <v>2819</v>
      </c>
      <c r="AE3050" t="s">
        <v>5940</v>
      </c>
      <c r="AF3050">
        <v>3168705</v>
      </c>
      <c r="AG3050" t="s">
        <v>2819</v>
      </c>
      <c r="AH3050" t="s">
        <v>5940</v>
      </c>
      <c r="AI3050">
        <v>3168705</v>
      </c>
      <c r="AJ3050" t="s">
        <v>2819</v>
      </c>
      <c r="AK3050">
        <v>26</v>
      </c>
      <c r="AL3050">
        <v>3168705</v>
      </c>
      <c r="AM3050" t="s">
        <v>2819</v>
      </c>
      <c r="AN3050" t="s">
        <v>5940</v>
      </c>
      <c r="AO3050">
        <v>0</v>
      </c>
      <c r="AP3050">
        <v>3202652</v>
      </c>
      <c r="AQ3050" t="s">
        <v>2900</v>
      </c>
      <c r="AR3050">
        <v>840</v>
      </c>
    </row>
    <row r="3051" spans="1:44" x14ac:dyDescent="0.25">
      <c r="A3051">
        <v>5204854</v>
      </c>
      <c r="B3051">
        <v>3</v>
      </c>
      <c r="C3051" t="s">
        <v>897</v>
      </c>
      <c r="D3051" t="s">
        <v>676</v>
      </c>
      <c r="E3051" t="s">
        <v>5940</v>
      </c>
      <c r="F3051">
        <v>750</v>
      </c>
      <c r="G3051">
        <v>800</v>
      </c>
      <c r="H3051" t="s">
        <v>5940</v>
      </c>
      <c r="I3051">
        <v>60</v>
      </c>
      <c r="J3051" t="s">
        <v>5940</v>
      </c>
      <c r="K3051">
        <v>0</v>
      </c>
      <c r="L3051">
        <v>675</v>
      </c>
      <c r="M3051">
        <v>1710</v>
      </c>
      <c r="N3051">
        <v>0</v>
      </c>
      <c r="O3051">
        <v>80</v>
      </c>
      <c r="P3051">
        <v>0</v>
      </c>
      <c r="R3051">
        <v>5204854</v>
      </c>
      <c r="S3051" t="s">
        <v>5940</v>
      </c>
      <c r="T3051">
        <v>750</v>
      </c>
      <c r="U3051">
        <v>800</v>
      </c>
      <c r="V3051" t="s">
        <v>5940</v>
      </c>
      <c r="W3051">
        <v>60</v>
      </c>
      <c r="X3051" t="s">
        <v>5940</v>
      </c>
      <c r="Z3051">
        <v>3168804</v>
      </c>
      <c r="AB3051" t="s">
        <v>5940</v>
      </c>
      <c r="AC3051">
        <v>3168804</v>
      </c>
      <c r="AD3051" t="s">
        <v>2820</v>
      </c>
      <c r="AE3051">
        <v>20</v>
      </c>
      <c r="AF3051">
        <v>3168804</v>
      </c>
      <c r="AG3051" t="s">
        <v>2820</v>
      </c>
      <c r="AH3051">
        <v>640</v>
      </c>
      <c r="AI3051">
        <v>3168804</v>
      </c>
      <c r="AJ3051" t="s">
        <v>2820</v>
      </c>
      <c r="AK3051">
        <v>50</v>
      </c>
      <c r="AL3051">
        <v>3168804</v>
      </c>
      <c r="AM3051" t="s">
        <v>2820</v>
      </c>
      <c r="AN3051" t="s">
        <v>5940</v>
      </c>
      <c r="AO3051">
        <v>0</v>
      </c>
      <c r="AP3051">
        <v>3202702</v>
      </c>
      <c r="AQ3051" t="s">
        <v>2901</v>
      </c>
      <c r="AR3051">
        <v>6000</v>
      </c>
    </row>
    <row r="3052" spans="1:44" x14ac:dyDescent="0.25">
      <c r="A3052">
        <v>5204904</v>
      </c>
      <c r="B3052">
        <v>3</v>
      </c>
      <c r="C3052" t="s">
        <v>897</v>
      </c>
      <c r="D3052" t="s">
        <v>677</v>
      </c>
      <c r="E3052">
        <v>3450</v>
      </c>
      <c r="F3052" t="s">
        <v>5940</v>
      </c>
      <c r="G3052">
        <v>2500</v>
      </c>
      <c r="H3052" t="s">
        <v>5940</v>
      </c>
      <c r="I3052">
        <v>648</v>
      </c>
      <c r="J3052">
        <v>135</v>
      </c>
      <c r="K3052">
        <v>3450</v>
      </c>
      <c r="L3052">
        <v>0</v>
      </c>
      <c r="M3052">
        <v>3750</v>
      </c>
      <c r="N3052">
        <v>0</v>
      </c>
      <c r="O3052">
        <v>448</v>
      </c>
      <c r="P3052">
        <v>72</v>
      </c>
      <c r="R3052">
        <v>5204904</v>
      </c>
      <c r="S3052">
        <v>3450</v>
      </c>
      <c r="T3052" t="s">
        <v>5940</v>
      </c>
      <c r="U3052">
        <v>2500</v>
      </c>
      <c r="V3052" t="s">
        <v>5940</v>
      </c>
      <c r="W3052">
        <v>648</v>
      </c>
      <c r="X3052">
        <v>135</v>
      </c>
      <c r="Z3052">
        <v>3168903</v>
      </c>
      <c r="AB3052" t="s">
        <v>5940</v>
      </c>
      <c r="AC3052">
        <v>3168903</v>
      </c>
      <c r="AD3052" t="s">
        <v>2821</v>
      </c>
      <c r="AE3052">
        <v>410</v>
      </c>
      <c r="AF3052">
        <v>3168903</v>
      </c>
      <c r="AG3052" t="s">
        <v>2821</v>
      </c>
      <c r="AH3052">
        <v>4550</v>
      </c>
      <c r="AI3052">
        <v>3168903</v>
      </c>
      <c r="AJ3052" t="s">
        <v>2821</v>
      </c>
      <c r="AK3052">
        <v>474</v>
      </c>
      <c r="AL3052">
        <v>3168903</v>
      </c>
      <c r="AM3052" t="s">
        <v>2821</v>
      </c>
      <c r="AN3052">
        <v>3120</v>
      </c>
      <c r="AO3052">
        <v>0</v>
      </c>
      <c r="AP3052">
        <v>3202801</v>
      </c>
      <c r="AQ3052" t="s">
        <v>2902</v>
      </c>
      <c r="AR3052" t="s">
        <v>5940</v>
      </c>
    </row>
    <row r="3053" spans="1:44" x14ac:dyDescent="0.25">
      <c r="A3053">
        <v>5204953</v>
      </c>
      <c r="B3053">
        <v>3</v>
      </c>
      <c r="C3053" t="s">
        <v>897</v>
      </c>
      <c r="D3053" t="s">
        <v>678</v>
      </c>
      <c r="E3053">
        <v>120</v>
      </c>
      <c r="F3053" t="s">
        <v>5940</v>
      </c>
      <c r="G3053">
        <v>462</v>
      </c>
      <c r="H3053" t="s">
        <v>5940</v>
      </c>
      <c r="I3053">
        <v>162</v>
      </c>
      <c r="J3053" t="s">
        <v>5940</v>
      </c>
      <c r="K3053">
        <v>120</v>
      </c>
      <c r="L3053">
        <v>0</v>
      </c>
      <c r="M3053">
        <v>260</v>
      </c>
      <c r="N3053">
        <v>0</v>
      </c>
      <c r="O3053">
        <v>128</v>
      </c>
      <c r="P3053">
        <v>0</v>
      </c>
      <c r="R3053">
        <v>5204953</v>
      </c>
      <c r="S3053">
        <v>120</v>
      </c>
      <c r="T3053" t="s">
        <v>5940</v>
      </c>
      <c r="U3053">
        <v>462</v>
      </c>
      <c r="V3053" t="s">
        <v>5940</v>
      </c>
      <c r="W3053">
        <v>162</v>
      </c>
      <c r="X3053" t="s">
        <v>5940</v>
      </c>
      <c r="Z3053">
        <v>3169000</v>
      </c>
      <c r="AB3053" t="s">
        <v>5940</v>
      </c>
      <c r="AC3053">
        <v>3169000</v>
      </c>
      <c r="AD3053" t="s">
        <v>2822</v>
      </c>
      <c r="AE3053">
        <v>80</v>
      </c>
      <c r="AF3053">
        <v>3169000</v>
      </c>
      <c r="AG3053" t="s">
        <v>2822</v>
      </c>
      <c r="AH3053">
        <v>2250</v>
      </c>
      <c r="AI3053">
        <v>3169000</v>
      </c>
      <c r="AJ3053" t="s">
        <v>2822</v>
      </c>
      <c r="AK3053">
        <v>4</v>
      </c>
      <c r="AL3053">
        <v>3169000</v>
      </c>
      <c r="AM3053" t="s">
        <v>2822</v>
      </c>
      <c r="AN3053" t="s">
        <v>5940</v>
      </c>
      <c r="AO3053">
        <v>0</v>
      </c>
      <c r="AP3053">
        <v>3202900</v>
      </c>
      <c r="AQ3053" t="s">
        <v>2903</v>
      </c>
      <c r="AR3053">
        <v>1200</v>
      </c>
    </row>
    <row r="3054" spans="1:44" x14ac:dyDescent="0.25">
      <c r="A3054">
        <v>5205000</v>
      </c>
      <c r="B3054">
        <v>3</v>
      </c>
      <c r="C3054" t="s">
        <v>897</v>
      </c>
      <c r="D3054" t="s">
        <v>679</v>
      </c>
      <c r="E3054">
        <v>640000</v>
      </c>
      <c r="F3054">
        <v>50</v>
      </c>
      <c r="G3054">
        <v>6000</v>
      </c>
      <c r="H3054" t="s">
        <v>5940</v>
      </c>
      <c r="I3054">
        <v>1200</v>
      </c>
      <c r="J3054">
        <v>144</v>
      </c>
      <c r="K3054">
        <v>525000</v>
      </c>
      <c r="L3054">
        <v>0</v>
      </c>
      <c r="M3054">
        <v>1800</v>
      </c>
      <c r="N3054">
        <v>0</v>
      </c>
      <c r="O3054">
        <v>602</v>
      </c>
      <c r="P3054">
        <v>130</v>
      </c>
      <c r="R3054">
        <v>5205000</v>
      </c>
      <c r="S3054">
        <v>640000</v>
      </c>
      <c r="T3054">
        <v>50</v>
      </c>
      <c r="U3054">
        <v>6000</v>
      </c>
      <c r="V3054" t="s">
        <v>5940</v>
      </c>
      <c r="W3054">
        <v>1200</v>
      </c>
      <c r="X3054">
        <v>144</v>
      </c>
      <c r="Z3054">
        <v>3169059</v>
      </c>
      <c r="AB3054" t="s">
        <v>5940</v>
      </c>
      <c r="AC3054">
        <v>3169059</v>
      </c>
      <c r="AD3054" t="s">
        <v>2823</v>
      </c>
      <c r="AE3054">
        <v>2</v>
      </c>
      <c r="AF3054">
        <v>3169059</v>
      </c>
      <c r="AG3054" t="s">
        <v>2823</v>
      </c>
      <c r="AH3054" t="s">
        <v>5940</v>
      </c>
      <c r="AI3054">
        <v>3169059</v>
      </c>
      <c r="AJ3054" t="s">
        <v>2823</v>
      </c>
      <c r="AK3054">
        <v>63</v>
      </c>
      <c r="AL3054">
        <v>3169059</v>
      </c>
      <c r="AM3054" t="s">
        <v>2823</v>
      </c>
      <c r="AN3054" t="s">
        <v>5940</v>
      </c>
      <c r="AO3054">
        <v>0</v>
      </c>
      <c r="AP3054">
        <v>3203007</v>
      </c>
      <c r="AQ3054" t="s">
        <v>2904</v>
      </c>
      <c r="AR3054">
        <v>6000</v>
      </c>
    </row>
    <row r="3055" spans="1:44" x14ac:dyDescent="0.25">
      <c r="A3055">
        <v>5205059</v>
      </c>
      <c r="B3055">
        <v>3</v>
      </c>
      <c r="C3055" t="s">
        <v>897</v>
      </c>
      <c r="D3055" t="s">
        <v>680</v>
      </c>
      <c r="E3055">
        <v>300000</v>
      </c>
      <c r="F3055">
        <v>20700</v>
      </c>
      <c r="G3055">
        <v>12500</v>
      </c>
      <c r="H3055" t="s">
        <v>5940</v>
      </c>
      <c r="I3055">
        <v>120</v>
      </c>
      <c r="J3055" t="s">
        <v>5940</v>
      </c>
      <c r="K3055">
        <v>299000</v>
      </c>
      <c r="L3055">
        <v>15600</v>
      </c>
      <c r="M3055">
        <v>11000</v>
      </c>
      <c r="N3055">
        <v>0</v>
      </c>
      <c r="O3055">
        <v>90</v>
      </c>
      <c r="P3055">
        <v>0</v>
      </c>
      <c r="R3055">
        <v>5205059</v>
      </c>
      <c r="S3055">
        <v>300000</v>
      </c>
      <c r="T3055">
        <v>20700</v>
      </c>
      <c r="U3055">
        <v>12500</v>
      </c>
      <c r="V3055" t="s">
        <v>5940</v>
      </c>
      <c r="W3055">
        <v>120</v>
      </c>
      <c r="X3055" t="s">
        <v>5940</v>
      </c>
      <c r="Z3055">
        <v>3169109</v>
      </c>
      <c r="AB3055" t="s">
        <v>5940</v>
      </c>
      <c r="AC3055">
        <v>3169109</v>
      </c>
      <c r="AD3055" t="s">
        <v>2824</v>
      </c>
      <c r="AE3055" t="s">
        <v>5940</v>
      </c>
      <c r="AF3055">
        <v>3169109</v>
      </c>
      <c r="AG3055" t="s">
        <v>2824</v>
      </c>
      <c r="AH3055" t="s">
        <v>5940</v>
      </c>
      <c r="AI3055">
        <v>3169109</v>
      </c>
      <c r="AJ3055" t="s">
        <v>2824</v>
      </c>
      <c r="AK3055">
        <v>156</v>
      </c>
      <c r="AL3055">
        <v>3169109</v>
      </c>
      <c r="AM3055" t="s">
        <v>2824</v>
      </c>
      <c r="AN3055" t="s">
        <v>5940</v>
      </c>
      <c r="AO3055">
        <v>0</v>
      </c>
      <c r="AP3055">
        <v>3203056</v>
      </c>
      <c r="AQ3055" t="s">
        <v>2905</v>
      </c>
      <c r="AR3055">
        <v>450</v>
      </c>
    </row>
    <row r="3056" spans="1:44" x14ac:dyDescent="0.25">
      <c r="A3056">
        <v>5205109</v>
      </c>
      <c r="B3056">
        <v>3</v>
      </c>
      <c r="C3056" t="s">
        <v>897</v>
      </c>
      <c r="D3056" t="s">
        <v>681</v>
      </c>
      <c r="E3056">
        <v>12000</v>
      </c>
      <c r="F3056">
        <v>238500</v>
      </c>
      <c r="G3056">
        <v>77000</v>
      </c>
      <c r="H3056">
        <v>5670</v>
      </c>
      <c r="I3056">
        <v>4320</v>
      </c>
      <c r="J3056">
        <v>1830</v>
      </c>
      <c r="K3056">
        <v>54000</v>
      </c>
      <c r="L3056">
        <v>243200</v>
      </c>
      <c r="M3056">
        <v>109104</v>
      </c>
      <c r="N3056">
        <v>670</v>
      </c>
      <c r="O3056">
        <v>1400</v>
      </c>
      <c r="P3056">
        <v>1530</v>
      </c>
      <c r="R3056">
        <v>5205109</v>
      </c>
      <c r="S3056">
        <v>12000</v>
      </c>
      <c r="T3056">
        <v>238500</v>
      </c>
      <c r="U3056">
        <v>77000</v>
      </c>
      <c r="V3056">
        <v>5670</v>
      </c>
      <c r="W3056">
        <v>4320</v>
      </c>
      <c r="X3056">
        <v>1830</v>
      </c>
      <c r="Z3056">
        <v>3169208</v>
      </c>
      <c r="AB3056" t="s">
        <v>5940</v>
      </c>
      <c r="AC3056">
        <v>3169208</v>
      </c>
      <c r="AD3056" t="s">
        <v>2825</v>
      </c>
      <c r="AE3056">
        <v>450</v>
      </c>
      <c r="AF3056">
        <v>3169208</v>
      </c>
      <c r="AG3056" t="s">
        <v>2825</v>
      </c>
      <c r="AH3056">
        <v>5000</v>
      </c>
      <c r="AI3056">
        <v>3169208</v>
      </c>
      <c r="AJ3056" t="s">
        <v>2825</v>
      </c>
      <c r="AK3056">
        <v>80</v>
      </c>
      <c r="AL3056">
        <v>3169208</v>
      </c>
      <c r="AM3056" t="s">
        <v>2825</v>
      </c>
      <c r="AN3056" t="s">
        <v>5940</v>
      </c>
      <c r="AO3056">
        <v>0</v>
      </c>
      <c r="AP3056">
        <v>3203106</v>
      </c>
      <c r="AQ3056" t="s">
        <v>2906</v>
      </c>
      <c r="AR3056">
        <v>1200</v>
      </c>
    </row>
    <row r="3057" spans="1:44" x14ac:dyDescent="0.25">
      <c r="A3057">
        <v>5205208</v>
      </c>
      <c r="B3057">
        <v>3</v>
      </c>
      <c r="C3057" t="s">
        <v>897</v>
      </c>
      <c r="D3057" t="s">
        <v>682</v>
      </c>
      <c r="E3057">
        <v>16400</v>
      </c>
      <c r="F3057">
        <v>25</v>
      </c>
      <c r="G3057">
        <v>11200</v>
      </c>
      <c r="H3057" t="s">
        <v>5940</v>
      </c>
      <c r="I3057">
        <v>2700</v>
      </c>
      <c r="J3057">
        <v>616</v>
      </c>
      <c r="K3057">
        <v>161940</v>
      </c>
      <c r="L3057">
        <v>90</v>
      </c>
      <c r="M3057">
        <v>12000</v>
      </c>
      <c r="N3057">
        <v>0</v>
      </c>
      <c r="O3057">
        <v>1500</v>
      </c>
      <c r="P3057">
        <v>150</v>
      </c>
      <c r="R3057">
        <v>5205208</v>
      </c>
      <c r="S3057">
        <v>16400</v>
      </c>
      <c r="T3057">
        <v>25</v>
      </c>
      <c r="U3057">
        <v>11200</v>
      </c>
      <c r="V3057" t="s">
        <v>5940</v>
      </c>
      <c r="W3057">
        <v>2700</v>
      </c>
      <c r="X3057">
        <v>616</v>
      </c>
      <c r="Z3057">
        <v>3169307</v>
      </c>
      <c r="AB3057" t="s">
        <v>5940</v>
      </c>
      <c r="AC3057">
        <v>3169307</v>
      </c>
      <c r="AD3057" t="s">
        <v>2826</v>
      </c>
      <c r="AE3057" t="s">
        <v>5940</v>
      </c>
      <c r="AF3057">
        <v>3169307</v>
      </c>
      <c r="AG3057" t="s">
        <v>2826</v>
      </c>
      <c r="AH3057">
        <v>4500</v>
      </c>
      <c r="AI3057">
        <v>3169307</v>
      </c>
      <c r="AJ3057" t="s">
        <v>2826</v>
      </c>
      <c r="AK3057">
        <v>1770</v>
      </c>
      <c r="AL3057">
        <v>3169307</v>
      </c>
      <c r="AM3057" t="s">
        <v>2826</v>
      </c>
      <c r="AN3057">
        <v>1050</v>
      </c>
      <c r="AO3057">
        <v>0</v>
      </c>
      <c r="AP3057">
        <v>3203130</v>
      </c>
      <c r="AQ3057" t="s">
        <v>2907</v>
      </c>
      <c r="AR3057">
        <v>198</v>
      </c>
    </row>
    <row r="3058" spans="1:44" x14ac:dyDescent="0.25">
      <c r="A3058">
        <v>5205307</v>
      </c>
      <c r="B3058">
        <v>3</v>
      </c>
      <c r="C3058" t="s">
        <v>897</v>
      </c>
      <c r="D3058" t="s">
        <v>683</v>
      </c>
      <c r="E3058">
        <v>1400</v>
      </c>
      <c r="F3058" t="s">
        <v>5940</v>
      </c>
      <c r="G3058">
        <v>2500</v>
      </c>
      <c r="H3058" t="s">
        <v>5940</v>
      </c>
      <c r="I3058">
        <v>550</v>
      </c>
      <c r="J3058">
        <v>135</v>
      </c>
      <c r="K3058">
        <v>1400</v>
      </c>
      <c r="L3058">
        <v>0</v>
      </c>
      <c r="M3058">
        <v>4500</v>
      </c>
      <c r="N3058">
        <v>0</v>
      </c>
      <c r="O3058">
        <v>750</v>
      </c>
      <c r="P3058">
        <v>240</v>
      </c>
      <c r="R3058">
        <v>5205307</v>
      </c>
      <c r="S3058">
        <v>1400</v>
      </c>
      <c r="T3058" t="s">
        <v>5940</v>
      </c>
      <c r="U3058">
        <v>2500</v>
      </c>
      <c r="V3058" t="s">
        <v>5940</v>
      </c>
      <c r="W3058">
        <v>550</v>
      </c>
      <c r="X3058">
        <v>135</v>
      </c>
      <c r="Z3058">
        <v>3169356</v>
      </c>
      <c r="AB3058" t="s">
        <v>5940</v>
      </c>
      <c r="AC3058">
        <v>3169356</v>
      </c>
      <c r="AD3058" t="s">
        <v>2827</v>
      </c>
      <c r="AE3058" t="s">
        <v>5940</v>
      </c>
      <c r="AF3058">
        <v>3169356</v>
      </c>
      <c r="AG3058" t="s">
        <v>2827</v>
      </c>
      <c r="AH3058" t="s">
        <v>5940</v>
      </c>
      <c r="AI3058">
        <v>3169356</v>
      </c>
      <c r="AJ3058" t="s">
        <v>2827</v>
      </c>
      <c r="AK3058">
        <v>75</v>
      </c>
      <c r="AL3058">
        <v>3169356</v>
      </c>
      <c r="AM3058" t="s">
        <v>2827</v>
      </c>
      <c r="AN3058">
        <v>550</v>
      </c>
      <c r="AO3058">
        <v>0</v>
      </c>
      <c r="AP3058">
        <v>3203163</v>
      </c>
      <c r="AQ3058" t="s">
        <v>2908</v>
      </c>
      <c r="AR3058">
        <v>1620</v>
      </c>
    </row>
    <row r="3059" spans="1:44" x14ac:dyDescent="0.25">
      <c r="A3059">
        <v>5205406</v>
      </c>
      <c r="B3059">
        <v>3</v>
      </c>
      <c r="C3059" t="s">
        <v>897</v>
      </c>
      <c r="D3059" t="s">
        <v>684</v>
      </c>
      <c r="E3059">
        <v>23400</v>
      </c>
      <c r="F3059">
        <v>40</v>
      </c>
      <c r="G3059">
        <v>2800</v>
      </c>
      <c r="H3059" t="s">
        <v>5940</v>
      </c>
      <c r="I3059">
        <v>1000</v>
      </c>
      <c r="J3059">
        <v>55</v>
      </c>
      <c r="K3059">
        <v>0</v>
      </c>
      <c r="L3059">
        <v>0</v>
      </c>
      <c r="M3059">
        <v>2800</v>
      </c>
      <c r="N3059">
        <v>0</v>
      </c>
      <c r="O3059">
        <v>800</v>
      </c>
      <c r="P3059">
        <v>0</v>
      </c>
      <c r="R3059">
        <v>5205406</v>
      </c>
      <c r="S3059">
        <v>23400</v>
      </c>
      <c r="T3059">
        <v>40</v>
      </c>
      <c r="U3059">
        <v>2800</v>
      </c>
      <c r="V3059" t="s">
        <v>5940</v>
      </c>
      <c r="W3059">
        <v>1000</v>
      </c>
      <c r="X3059">
        <v>55</v>
      </c>
      <c r="Z3059">
        <v>3169406</v>
      </c>
      <c r="AB3059" t="s">
        <v>5940</v>
      </c>
      <c r="AC3059">
        <v>3169406</v>
      </c>
      <c r="AD3059" t="s">
        <v>2828</v>
      </c>
      <c r="AE3059">
        <v>40</v>
      </c>
      <c r="AF3059">
        <v>3169406</v>
      </c>
      <c r="AG3059" t="s">
        <v>2828</v>
      </c>
      <c r="AH3059">
        <v>400</v>
      </c>
      <c r="AI3059">
        <v>3169406</v>
      </c>
      <c r="AJ3059" t="s">
        <v>2828</v>
      </c>
      <c r="AK3059">
        <v>840</v>
      </c>
      <c r="AL3059">
        <v>3169406</v>
      </c>
      <c r="AM3059" t="s">
        <v>2828</v>
      </c>
      <c r="AN3059">
        <v>400</v>
      </c>
      <c r="AO3059">
        <v>0</v>
      </c>
      <c r="AP3059">
        <v>3203205</v>
      </c>
      <c r="AQ3059" t="s">
        <v>2909</v>
      </c>
      <c r="AR3059">
        <v>6000</v>
      </c>
    </row>
    <row r="3060" spans="1:44" x14ac:dyDescent="0.25">
      <c r="A3060">
        <v>5205455</v>
      </c>
      <c r="B3060">
        <v>3</v>
      </c>
      <c r="C3060" t="s">
        <v>897</v>
      </c>
      <c r="D3060" t="s">
        <v>685</v>
      </c>
      <c r="E3060">
        <v>400</v>
      </c>
      <c r="F3060">
        <v>1810</v>
      </c>
      <c r="G3060">
        <v>6600</v>
      </c>
      <c r="H3060">
        <v>860</v>
      </c>
      <c r="I3060">
        <v>396</v>
      </c>
      <c r="J3060" t="s">
        <v>5940</v>
      </c>
      <c r="K3060">
        <v>400</v>
      </c>
      <c r="L3060">
        <v>1170</v>
      </c>
      <c r="M3060">
        <v>3600</v>
      </c>
      <c r="N3060">
        <v>720</v>
      </c>
      <c r="O3060">
        <v>160</v>
      </c>
      <c r="P3060">
        <v>0</v>
      </c>
      <c r="R3060">
        <v>5205455</v>
      </c>
      <c r="S3060">
        <v>400</v>
      </c>
      <c r="T3060">
        <v>1810</v>
      </c>
      <c r="U3060">
        <v>6600</v>
      </c>
      <c r="V3060">
        <v>860</v>
      </c>
      <c r="W3060">
        <v>396</v>
      </c>
      <c r="X3060" t="s">
        <v>5940</v>
      </c>
      <c r="Z3060">
        <v>3169505</v>
      </c>
      <c r="AB3060" t="s">
        <v>5940</v>
      </c>
      <c r="AC3060">
        <v>3169505</v>
      </c>
      <c r="AD3060" t="s">
        <v>2829</v>
      </c>
      <c r="AE3060">
        <v>375</v>
      </c>
      <c r="AF3060">
        <v>3169505</v>
      </c>
      <c r="AG3060" t="s">
        <v>2829</v>
      </c>
      <c r="AH3060">
        <v>1750</v>
      </c>
      <c r="AI3060">
        <v>3169505</v>
      </c>
      <c r="AJ3060" t="s">
        <v>2829</v>
      </c>
      <c r="AK3060">
        <v>94</v>
      </c>
      <c r="AL3060">
        <v>3169505</v>
      </c>
      <c r="AM3060" t="s">
        <v>2829</v>
      </c>
      <c r="AN3060" t="s">
        <v>5940</v>
      </c>
      <c r="AO3060">
        <v>0</v>
      </c>
      <c r="AP3060">
        <v>3203304</v>
      </c>
      <c r="AQ3060" t="s">
        <v>2910</v>
      </c>
      <c r="AR3060">
        <v>30</v>
      </c>
    </row>
    <row r="3061" spans="1:44" x14ac:dyDescent="0.25">
      <c r="A3061">
        <v>5205471</v>
      </c>
      <c r="B3061">
        <v>3</v>
      </c>
      <c r="C3061" t="s">
        <v>897</v>
      </c>
      <c r="D3061" t="s">
        <v>686</v>
      </c>
      <c r="E3061" t="s">
        <v>5940</v>
      </c>
      <c r="F3061">
        <v>224000</v>
      </c>
      <c r="G3061">
        <v>111700</v>
      </c>
      <c r="H3061">
        <v>70000</v>
      </c>
      <c r="I3061">
        <v>1000</v>
      </c>
      <c r="J3061" t="s">
        <v>5940</v>
      </c>
      <c r="K3061">
        <v>0</v>
      </c>
      <c r="L3061">
        <v>286200</v>
      </c>
      <c r="M3061">
        <v>227110</v>
      </c>
      <c r="N3061">
        <v>79942</v>
      </c>
      <c r="O3061">
        <v>0</v>
      </c>
      <c r="P3061">
        <v>4800</v>
      </c>
      <c r="R3061">
        <v>5205471</v>
      </c>
      <c r="S3061" t="s">
        <v>5940</v>
      </c>
      <c r="T3061">
        <v>224000</v>
      </c>
      <c r="U3061">
        <v>111700</v>
      </c>
      <c r="V3061">
        <v>70000</v>
      </c>
      <c r="W3061">
        <v>1000</v>
      </c>
      <c r="X3061" t="s">
        <v>5940</v>
      </c>
      <c r="Z3061">
        <v>3169604</v>
      </c>
      <c r="AB3061">
        <v>3624</v>
      </c>
      <c r="AC3061">
        <v>3169604</v>
      </c>
      <c r="AD3061" t="s">
        <v>2830</v>
      </c>
      <c r="AE3061">
        <v>459</v>
      </c>
      <c r="AF3061">
        <v>3169604</v>
      </c>
      <c r="AG3061" t="s">
        <v>2830</v>
      </c>
      <c r="AH3061">
        <v>245000</v>
      </c>
      <c r="AI3061">
        <v>3169604</v>
      </c>
      <c r="AJ3061" t="s">
        <v>2830</v>
      </c>
      <c r="AK3061">
        <v>1975</v>
      </c>
      <c r="AL3061">
        <v>3169604</v>
      </c>
      <c r="AM3061" t="s">
        <v>2830</v>
      </c>
      <c r="AN3061">
        <v>81405</v>
      </c>
      <c r="AO3061">
        <v>0</v>
      </c>
      <c r="AP3061">
        <v>3203320</v>
      </c>
      <c r="AQ3061" t="s">
        <v>2911</v>
      </c>
      <c r="AR3061" t="s">
        <v>5940</v>
      </c>
    </row>
    <row r="3062" spans="1:44" x14ac:dyDescent="0.25">
      <c r="A3062">
        <v>5205497</v>
      </c>
      <c r="B3062">
        <v>3</v>
      </c>
      <c r="C3062" t="s">
        <v>897</v>
      </c>
      <c r="D3062" t="s">
        <v>687</v>
      </c>
      <c r="E3062">
        <v>1200</v>
      </c>
      <c r="F3062">
        <v>8250</v>
      </c>
      <c r="G3062">
        <v>4200</v>
      </c>
      <c r="H3062" t="s">
        <v>5940</v>
      </c>
      <c r="I3062">
        <v>108</v>
      </c>
      <c r="J3062">
        <v>538</v>
      </c>
      <c r="K3062">
        <v>1200</v>
      </c>
      <c r="L3062">
        <v>4500</v>
      </c>
      <c r="M3062">
        <v>7020</v>
      </c>
      <c r="N3062">
        <v>0</v>
      </c>
      <c r="O3062">
        <v>0</v>
      </c>
      <c r="P3062">
        <v>534</v>
      </c>
      <c r="R3062">
        <v>5205497</v>
      </c>
      <c r="S3062">
        <v>1200</v>
      </c>
      <c r="T3062">
        <v>8250</v>
      </c>
      <c r="U3062">
        <v>4200</v>
      </c>
      <c r="V3062" t="s">
        <v>5940</v>
      </c>
      <c r="W3062">
        <v>108</v>
      </c>
      <c r="X3062">
        <v>538</v>
      </c>
      <c r="Z3062">
        <v>3169703</v>
      </c>
      <c r="AB3062">
        <v>2</v>
      </c>
      <c r="AC3062">
        <v>3169703</v>
      </c>
      <c r="AD3062" t="s">
        <v>2831</v>
      </c>
      <c r="AE3062">
        <v>24</v>
      </c>
      <c r="AF3062">
        <v>3169703</v>
      </c>
      <c r="AG3062" t="s">
        <v>2831</v>
      </c>
      <c r="AH3062">
        <v>3450</v>
      </c>
      <c r="AI3062">
        <v>3169703</v>
      </c>
      <c r="AJ3062" t="s">
        <v>2831</v>
      </c>
      <c r="AK3062">
        <v>86</v>
      </c>
      <c r="AL3062">
        <v>3169703</v>
      </c>
      <c r="AM3062" t="s">
        <v>2831</v>
      </c>
      <c r="AN3062" t="s">
        <v>5940</v>
      </c>
      <c r="AO3062">
        <v>0</v>
      </c>
      <c r="AP3062">
        <v>3203346</v>
      </c>
      <c r="AQ3062" t="s">
        <v>2912</v>
      </c>
      <c r="AR3062">
        <v>420</v>
      </c>
    </row>
    <row r="3063" spans="1:44" x14ac:dyDescent="0.25">
      <c r="A3063">
        <v>5205513</v>
      </c>
      <c r="B3063">
        <v>3</v>
      </c>
      <c r="C3063" t="s">
        <v>897</v>
      </c>
      <c r="D3063" t="s">
        <v>688</v>
      </c>
      <c r="E3063">
        <v>1600</v>
      </c>
      <c r="F3063">
        <v>7800</v>
      </c>
      <c r="G3063">
        <v>3720</v>
      </c>
      <c r="H3063">
        <v>3460</v>
      </c>
      <c r="I3063">
        <v>320</v>
      </c>
      <c r="J3063" t="s">
        <v>5940</v>
      </c>
      <c r="K3063">
        <v>1200</v>
      </c>
      <c r="L3063">
        <v>13500</v>
      </c>
      <c r="M3063">
        <v>4650</v>
      </c>
      <c r="N3063">
        <v>0</v>
      </c>
      <c r="O3063">
        <v>680</v>
      </c>
      <c r="P3063">
        <v>0</v>
      </c>
      <c r="R3063">
        <v>5205513</v>
      </c>
      <c r="S3063">
        <v>1600</v>
      </c>
      <c r="T3063">
        <v>7800</v>
      </c>
      <c r="U3063">
        <v>3720</v>
      </c>
      <c r="V3063">
        <v>3460</v>
      </c>
      <c r="W3063">
        <v>320</v>
      </c>
      <c r="X3063" t="s">
        <v>5940</v>
      </c>
      <c r="Z3063">
        <v>3169802</v>
      </c>
      <c r="AB3063" t="s">
        <v>5940</v>
      </c>
      <c r="AC3063">
        <v>3169802</v>
      </c>
      <c r="AD3063" t="s">
        <v>2832</v>
      </c>
      <c r="AE3063">
        <v>353</v>
      </c>
      <c r="AF3063">
        <v>3169802</v>
      </c>
      <c r="AG3063" t="s">
        <v>2832</v>
      </c>
      <c r="AH3063">
        <v>2400</v>
      </c>
      <c r="AI3063">
        <v>3169802</v>
      </c>
      <c r="AJ3063" t="s">
        <v>2832</v>
      </c>
      <c r="AK3063">
        <v>660</v>
      </c>
      <c r="AL3063">
        <v>3169802</v>
      </c>
      <c r="AM3063" t="s">
        <v>2832</v>
      </c>
      <c r="AN3063" t="s">
        <v>5940</v>
      </c>
      <c r="AO3063">
        <v>0</v>
      </c>
      <c r="AP3063">
        <v>3203353</v>
      </c>
      <c r="AQ3063" t="s">
        <v>2913</v>
      </c>
      <c r="AR3063">
        <v>480</v>
      </c>
    </row>
    <row r="3064" spans="1:44" x14ac:dyDescent="0.25">
      <c r="A3064">
        <v>5205521</v>
      </c>
      <c r="B3064">
        <v>3</v>
      </c>
      <c r="C3064" t="s">
        <v>897</v>
      </c>
      <c r="D3064" t="s">
        <v>689</v>
      </c>
      <c r="E3064">
        <v>360</v>
      </c>
      <c r="F3064" t="s">
        <v>5940</v>
      </c>
      <c r="G3064">
        <v>460</v>
      </c>
      <c r="H3064" t="s">
        <v>5940</v>
      </c>
      <c r="I3064">
        <v>243</v>
      </c>
      <c r="J3064">
        <v>7</v>
      </c>
      <c r="K3064">
        <v>270</v>
      </c>
      <c r="L3064">
        <v>0</v>
      </c>
      <c r="M3064">
        <v>1500</v>
      </c>
      <c r="N3064">
        <v>0</v>
      </c>
      <c r="O3064">
        <v>450</v>
      </c>
      <c r="P3064">
        <v>15</v>
      </c>
      <c r="R3064">
        <v>5205521</v>
      </c>
      <c r="S3064">
        <v>360</v>
      </c>
      <c r="T3064" t="s">
        <v>5940</v>
      </c>
      <c r="U3064">
        <v>460</v>
      </c>
      <c r="V3064" t="s">
        <v>5940</v>
      </c>
      <c r="W3064">
        <v>243</v>
      </c>
      <c r="X3064">
        <v>7</v>
      </c>
      <c r="Z3064">
        <v>3169901</v>
      </c>
      <c r="AB3064" t="s">
        <v>5940</v>
      </c>
      <c r="AC3064">
        <v>3169901</v>
      </c>
      <c r="AD3064" t="s">
        <v>2833</v>
      </c>
      <c r="AE3064">
        <v>60</v>
      </c>
      <c r="AF3064">
        <v>3169901</v>
      </c>
      <c r="AG3064" t="s">
        <v>2833</v>
      </c>
      <c r="AH3064">
        <v>14000</v>
      </c>
      <c r="AI3064">
        <v>3169901</v>
      </c>
      <c r="AJ3064" t="s">
        <v>2833</v>
      </c>
      <c r="AK3064">
        <v>495</v>
      </c>
      <c r="AL3064">
        <v>3169901</v>
      </c>
      <c r="AM3064" t="s">
        <v>2833</v>
      </c>
      <c r="AN3064" t="s">
        <v>5940</v>
      </c>
      <c r="AO3064">
        <v>0</v>
      </c>
      <c r="AP3064">
        <v>3203403</v>
      </c>
      <c r="AQ3064" t="s">
        <v>2914</v>
      </c>
      <c r="AR3064">
        <v>2400</v>
      </c>
    </row>
    <row r="3065" spans="1:44" x14ac:dyDescent="0.25">
      <c r="A3065">
        <v>5205703</v>
      </c>
      <c r="B3065">
        <v>3</v>
      </c>
      <c r="C3065" t="s">
        <v>897</v>
      </c>
      <c r="D3065" t="s">
        <v>690</v>
      </c>
      <c r="E3065">
        <v>1200</v>
      </c>
      <c r="F3065" t="s">
        <v>5940</v>
      </c>
      <c r="G3065">
        <v>6000</v>
      </c>
      <c r="H3065" t="s">
        <v>5940</v>
      </c>
      <c r="I3065">
        <v>1800</v>
      </c>
      <c r="J3065" t="s">
        <v>5940</v>
      </c>
      <c r="K3065">
        <v>1400</v>
      </c>
      <c r="L3065">
        <v>0</v>
      </c>
      <c r="M3065">
        <v>6200</v>
      </c>
      <c r="N3065">
        <v>0</v>
      </c>
      <c r="O3065">
        <v>1600</v>
      </c>
      <c r="P3065">
        <v>0</v>
      </c>
      <c r="R3065">
        <v>5205703</v>
      </c>
      <c r="S3065">
        <v>1200</v>
      </c>
      <c r="T3065" t="s">
        <v>5940</v>
      </c>
      <c r="U3065">
        <v>6000</v>
      </c>
      <c r="V3065" t="s">
        <v>5940</v>
      </c>
      <c r="W3065">
        <v>1800</v>
      </c>
      <c r="X3065" t="s">
        <v>5940</v>
      </c>
      <c r="Z3065">
        <v>3170008</v>
      </c>
      <c r="AB3065" t="s">
        <v>5940</v>
      </c>
      <c r="AC3065">
        <v>3170008</v>
      </c>
      <c r="AD3065" t="s">
        <v>2834</v>
      </c>
      <c r="AE3065">
        <v>16</v>
      </c>
      <c r="AF3065">
        <v>3170008</v>
      </c>
      <c r="AG3065" t="s">
        <v>2834</v>
      </c>
      <c r="AH3065">
        <v>16000</v>
      </c>
      <c r="AI3065">
        <v>3170008</v>
      </c>
      <c r="AJ3065" t="s">
        <v>2834</v>
      </c>
      <c r="AK3065">
        <v>114</v>
      </c>
      <c r="AL3065">
        <v>3170008</v>
      </c>
      <c r="AM3065" t="s">
        <v>2834</v>
      </c>
      <c r="AN3065" t="s">
        <v>5940</v>
      </c>
      <c r="AO3065">
        <v>0</v>
      </c>
      <c r="AP3065">
        <v>3203502</v>
      </c>
      <c r="AQ3065" t="s">
        <v>2915</v>
      </c>
      <c r="AR3065" t="s">
        <v>5940</v>
      </c>
    </row>
    <row r="3066" spans="1:44" x14ac:dyDescent="0.25">
      <c r="A3066">
        <v>5205802</v>
      </c>
      <c r="B3066">
        <v>3</v>
      </c>
      <c r="C3066" t="s">
        <v>897</v>
      </c>
      <c r="D3066" t="s">
        <v>691</v>
      </c>
      <c r="E3066">
        <v>1900</v>
      </c>
      <c r="F3066">
        <v>1620</v>
      </c>
      <c r="G3066">
        <v>4200</v>
      </c>
      <c r="H3066" t="s">
        <v>5940</v>
      </c>
      <c r="I3066">
        <v>120</v>
      </c>
      <c r="J3066" t="s">
        <v>5940</v>
      </c>
      <c r="K3066">
        <v>1400</v>
      </c>
      <c r="L3066">
        <v>1820</v>
      </c>
      <c r="M3066">
        <v>5320</v>
      </c>
      <c r="N3066">
        <v>0</v>
      </c>
      <c r="O3066">
        <v>165</v>
      </c>
      <c r="P3066">
        <v>0</v>
      </c>
      <c r="R3066">
        <v>5205802</v>
      </c>
      <c r="S3066">
        <v>1900</v>
      </c>
      <c r="T3066">
        <v>1620</v>
      </c>
      <c r="U3066">
        <v>4200</v>
      </c>
      <c r="V3066" t="s">
        <v>5940</v>
      </c>
      <c r="W3066">
        <v>120</v>
      </c>
      <c r="X3066" t="s">
        <v>5940</v>
      </c>
      <c r="Z3066">
        <v>3170057</v>
      </c>
      <c r="AB3066" t="s">
        <v>5940</v>
      </c>
      <c r="AC3066">
        <v>3170057</v>
      </c>
      <c r="AD3066" t="s">
        <v>2835</v>
      </c>
      <c r="AE3066">
        <v>360</v>
      </c>
      <c r="AF3066">
        <v>3170057</v>
      </c>
      <c r="AG3066" t="s">
        <v>2835</v>
      </c>
      <c r="AH3066">
        <v>960</v>
      </c>
      <c r="AI3066">
        <v>3170057</v>
      </c>
      <c r="AJ3066" t="s">
        <v>2835</v>
      </c>
      <c r="AK3066">
        <v>270</v>
      </c>
      <c r="AL3066">
        <v>3170057</v>
      </c>
      <c r="AM3066" t="s">
        <v>2835</v>
      </c>
      <c r="AN3066" t="s">
        <v>5940</v>
      </c>
      <c r="AO3066">
        <v>0</v>
      </c>
      <c r="AP3066">
        <v>3203601</v>
      </c>
      <c r="AQ3066" t="s">
        <v>2916</v>
      </c>
      <c r="AR3066">
        <v>54</v>
      </c>
    </row>
    <row r="3067" spans="1:44" x14ac:dyDescent="0.25">
      <c r="A3067">
        <v>5205901</v>
      </c>
      <c r="B3067">
        <v>3</v>
      </c>
      <c r="C3067" t="s">
        <v>897</v>
      </c>
      <c r="D3067" t="s">
        <v>692</v>
      </c>
      <c r="E3067" t="s">
        <v>5940</v>
      </c>
      <c r="F3067">
        <v>9120</v>
      </c>
      <c r="G3067">
        <v>3600</v>
      </c>
      <c r="H3067">
        <v>1428</v>
      </c>
      <c r="I3067">
        <v>360</v>
      </c>
      <c r="J3067" t="s">
        <v>5940</v>
      </c>
      <c r="K3067">
        <v>1000</v>
      </c>
      <c r="L3067">
        <v>9625</v>
      </c>
      <c r="M3067">
        <v>3600</v>
      </c>
      <c r="N3067">
        <v>0</v>
      </c>
      <c r="O3067">
        <v>60</v>
      </c>
      <c r="P3067">
        <v>0</v>
      </c>
      <c r="R3067">
        <v>5205901</v>
      </c>
      <c r="S3067" t="s">
        <v>5940</v>
      </c>
      <c r="T3067">
        <v>9120</v>
      </c>
      <c r="U3067">
        <v>3600</v>
      </c>
      <c r="V3067">
        <v>1428</v>
      </c>
      <c r="W3067">
        <v>360</v>
      </c>
      <c r="X3067" t="s">
        <v>5940</v>
      </c>
      <c r="Z3067">
        <v>3170107</v>
      </c>
      <c r="AB3067">
        <v>17438</v>
      </c>
      <c r="AC3067">
        <v>3170107</v>
      </c>
      <c r="AD3067" t="s">
        <v>2836</v>
      </c>
      <c r="AE3067">
        <v>9007</v>
      </c>
      <c r="AF3067">
        <v>3170107</v>
      </c>
      <c r="AG3067" t="s">
        <v>2836</v>
      </c>
      <c r="AH3067">
        <v>1900000</v>
      </c>
      <c r="AI3067">
        <v>3170107</v>
      </c>
      <c r="AJ3067" t="s">
        <v>2836</v>
      </c>
      <c r="AK3067">
        <v>3171</v>
      </c>
      <c r="AL3067">
        <v>3170107</v>
      </c>
      <c r="AM3067" t="s">
        <v>2836</v>
      </c>
      <c r="AN3067">
        <v>314850</v>
      </c>
      <c r="AO3067">
        <v>0</v>
      </c>
      <c r="AP3067">
        <v>3203700</v>
      </c>
      <c r="AQ3067" t="s">
        <v>2917</v>
      </c>
      <c r="AR3067">
        <v>1800</v>
      </c>
    </row>
    <row r="3068" spans="1:44" x14ac:dyDescent="0.25">
      <c r="A3068">
        <v>5206206</v>
      </c>
      <c r="B3068">
        <v>3</v>
      </c>
      <c r="C3068" t="s">
        <v>897</v>
      </c>
      <c r="D3068" t="s">
        <v>693</v>
      </c>
      <c r="E3068">
        <v>16000</v>
      </c>
      <c r="F3068">
        <v>407160</v>
      </c>
      <c r="G3068">
        <v>124080</v>
      </c>
      <c r="H3068">
        <v>19344</v>
      </c>
      <c r="I3068">
        <v>4026</v>
      </c>
      <c r="J3068">
        <v>97410</v>
      </c>
      <c r="K3068">
        <v>14700</v>
      </c>
      <c r="L3068">
        <v>360000</v>
      </c>
      <c r="M3068">
        <v>390000</v>
      </c>
      <c r="N3068">
        <v>14964</v>
      </c>
      <c r="O3068">
        <v>5940</v>
      </c>
      <c r="P3068">
        <v>43800</v>
      </c>
      <c r="R3068">
        <v>5206206</v>
      </c>
      <c r="S3068">
        <v>16000</v>
      </c>
      <c r="T3068">
        <v>407160</v>
      </c>
      <c r="U3068">
        <v>124080</v>
      </c>
      <c r="V3068">
        <v>19344</v>
      </c>
      <c r="W3068">
        <v>4026</v>
      </c>
      <c r="X3068">
        <v>97410</v>
      </c>
      <c r="Z3068">
        <v>3170206</v>
      </c>
      <c r="AB3068">
        <v>992</v>
      </c>
      <c r="AC3068">
        <v>3170206</v>
      </c>
      <c r="AD3068" t="s">
        <v>2837</v>
      </c>
      <c r="AE3068">
        <v>1125</v>
      </c>
      <c r="AF3068">
        <v>3170206</v>
      </c>
      <c r="AG3068" t="s">
        <v>2837</v>
      </c>
      <c r="AH3068">
        <v>4500</v>
      </c>
      <c r="AI3068">
        <v>3170206</v>
      </c>
      <c r="AJ3068" t="s">
        <v>2837</v>
      </c>
      <c r="AK3068">
        <v>4077</v>
      </c>
      <c r="AL3068">
        <v>3170206</v>
      </c>
      <c r="AM3068" t="s">
        <v>2837</v>
      </c>
      <c r="AN3068">
        <v>131580</v>
      </c>
      <c r="AO3068">
        <v>0</v>
      </c>
      <c r="AP3068">
        <v>3203809</v>
      </c>
      <c r="AQ3068" t="s">
        <v>2918</v>
      </c>
      <c r="AR3068">
        <v>2640</v>
      </c>
    </row>
    <row r="3069" spans="1:44" x14ac:dyDescent="0.25">
      <c r="A3069">
        <v>5206305</v>
      </c>
      <c r="B3069">
        <v>3</v>
      </c>
      <c r="C3069" t="s">
        <v>897</v>
      </c>
      <c r="D3069" t="s">
        <v>694</v>
      </c>
      <c r="E3069">
        <v>90</v>
      </c>
      <c r="F3069">
        <v>3750</v>
      </c>
      <c r="G3069">
        <v>1500</v>
      </c>
      <c r="H3069" t="s">
        <v>5940</v>
      </c>
      <c r="I3069">
        <v>120</v>
      </c>
      <c r="J3069" t="s">
        <v>5940</v>
      </c>
      <c r="K3069">
        <v>0</v>
      </c>
      <c r="L3069">
        <v>4500</v>
      </c>
      <c r="M3069">
        <v>1860</v>
      </c>
      <c r="N3069">
        <v>0</v>
      </c>
      <c r="O3069">
        <v>40</v>
      </c>
      <c r="P3069">
        <v>0</v>
      </c>
      <c r="R3069">
        <v>5206305</v>
      </c>
      <c r="S3069">
        <v>90</v>
      </c>
      <c r="T3069">
        <v>3750</v>
      </c>
      <c r="U3069">
        <v>1500</v>
      </c>
      <c r="V3069" t="s">
        <v>5940</v>
      </c>
      <c r="W3069">
        <v>120</v>
      </c>
      <c r="X3069" t="s">
        <v>5940</v>
      </c>
      <c r="Z3069">
        <v>3170305</v>
      </c>
      <c r="AB3069" t="s">
        <v>5940</v>
      </c>
      <c r="AC3069">
        <v>3170305</v>
      </c>
      <c r="AD3069" t="s">
        <v>2838</v>
      </c>
      <c r="AE3069" t="s">
        <v>5940</v>
      </c>
      <c r="AF3069">
        <v>3170305</v>
      </c>
      <c r="AG3069" t="s">
        <v>2838</v>
      </c>
      <c r="AH3069">
        <v>1650</v>
      </c>
      <c r="AI3069">
        <v>3170305</v>
      </c>
      <c r="AJ3069" t="s">
        <v>2838</v>
      </c>
      <c r="AK3069">
        <v>1</v>
      </c>
      <c r="AL3069">
        <v>3170305</v>
      </c>
      <c r="AM3069" t="s">
        <v>2838</v>
      </c>
      <c r="AN3069" t="s">
        <v>5940</v>
      </c>
      <c r="AO3069">
        <v>0</v>
      </c>
      <c r="AP3069">
        <v>3203908</v>
      </c>
      <c r="AQ3069" t="s">
        <v>2919</v>
      </c>
      <c r="AR3069">
        <v>1500</v>
      </c>
    </row>
    <row r="3070" spans="1:44" x14ac:dyDescent="0.25">
      <c r="A3070">
        <v>5206404</v>
      </c>
      <c r="B3070">
        <v>3</v>
      </c>
      <c r="C3070" t="s">
        <v>897</v>
      </c>
      <c r="D3070" t="s">
        <v>695</v>
      </c>
      <c r="E3070">
        <v>990</v>
      </c>
      <c r="F3070" t="s">
        <v>5940</v>
      </c>
      <c r="G3070">
        <v>3760</v>
      </c>
      <c r="H3070" t="s">
        <v>5940</v>
      </c>
      <c r="I3070">
        <v>966</v>
      </c>
      <c r="J3070" t="s">
        <v>5940</v>
      </c>
      <c r="K3070">
        <v>800</v>
      </c>
      <c r="L3070">
        <v>0</v>
      </c>
      <c r="M3070">
        <v>8092</v>
      </c>
      <c r="N3070">
        <v>0</v>
      </c>
      <c r="O3070">
        <v>882</v>
      </c>
      <c r="P3070">
        <v>0</v>
      </c>
      <c r="R3070">
        <v>5206404</v>
      </c>
      <c r="S3070">
        <v>990</v>
      </c>
      <c r="T3070" t="s">
        <v>5940</v>
      </c>
      <c r="U3070">
        <v>3760</v>
      </c>
      <c r="V3070" t="s">
        <v>5940</v>
      </c>
      <c r="W3070">
        <v>966</v>
      </c>
      <c r="X3070" t="s">
        <v>5940</v>
      </c>
      <c r="Z3070">
        <v>3170404</v>
      </c>
      <c r="AB3070">
        <v>22500</v>
      </c>
      <c r="AC3070">
        <v>3170404</v>
      </c>
      <c r="AD3070" t="s">
        <v>2839</v>
      </c>
      <c r="AE3070">
        <v>2076</v>
      </c>
      <c r="AF3070">
        <v>3170404</v>
      </c>
      <c r="AG3070" t="s">
        <v>2839</v>
      </c>
      <c r="AH3070">
        <v>4500</v>
      </c>
      <c r="AI3070">
        <v>3170404</v>
      </c>
      <c r="AJ3070" t="s">
        <v>2839</v>
      </c>
      <c r="AK3070">
        <v>96000</v>
      </c>
      <c r="AL3070">
        <v>3170404</v>
      </c>
      <c r="AM3070" t="s">
        <v>2839</v>
      </c>
      <c r="AN3070">
        <v>225000</v>
      </c>
      <c r="AO3070">
        <v>0</v>
      </c>
      <c r="AP3070">
        <v>3204005</v>
      </c>
      <c r="AQ3070" t="s">
        <v>2920</v>
      </c>
      <c r="AR3070">
        <v>1260</v>
      </c>
    </row>
    <row r="3071" spans="1:44" x14ac:dyDescent="0.25">
      <c r="A3071">
        <v>5206503</v>
      </c>
      <c r="B3071">
        <v>3</v>
      </c>
      <c r="C3071" t="s">
        <v>897</v>
      </c>
      <c r="D3071" t="s">
        <v>696</v>
      </c>
      <c r="E3071" t="s">
        <v>5940</v>
      </c>
      <c r="F3071">
        <v>1150</v>
      </c>
      <c r="G3071">
        <v>5405</v>
      </c>
      <c r="H3071" t="s">
        <v>5940</v>
      </c>
      <c r="I3071">
        <v>720</v>
      </c>
      <c r="J3071" t="s">
        <v>5940</v>
      </c>
      <c r="K3071">
        <v>0</v>
      </c>
      <c r="L3071">
        <v>1040</v>
      </c>
      <c r="M3071">
        <v>5175</v>
      </c>
      <c r="N3071">
        <v>0</v>
      </c>
      <c r="O3071">
        <v>540</v>
      </c>
      <c r="P3071">
        <v>0</v>
      </c>
      <c r="R3071">
        <v>5206503</v>
      </c>
      <c r="S3071" t="s">
        <v>5940</v>
      </c>
      <c r="T3071">
        <v>1150</v>
      </c>
      <c r="U3071">
        <v>5405</v>
      </c>
      <c r="V3071" t="s">
        <v>5940</v>
      </c>
      <c r="W3071">
        <v>720</v>
      </c>
      <c r="X3071" t="s">
        <v>5940</v>
      </c>
      <c r="Z3071">
        <v>3170438</v>
      </c>
      <c r="AB3071" t="s">
        <v>5940</v>
      </c>
      <c r="AC3071">
        <v>3170438</v>
      </c>
      <c r="AD3071" t="s">
        <v>2840</v>
      </c>
      <c r="AE3071">
        <v>242</v>
      </c>
      <c r="AF3071">
        <v>3170438</v>
      </c>
      <c r="AG3071" t="s">
        <v>2840</v>
      </c>
      <c r="AH3071">
        <v>428000</v>
      </c>
      <c r="AI3071">
        <v>3170438</v>
      </c>
      <c r="AJ3071" t="s">
        <v>2840</v>
      </c>
      <c r="AK3071">
        <v>72</v>
      </c>
      <c r="AL3071">
        <v>3170438</v>
      </c>
      <c r="AM3071" t="s">
        <v>2840</v>
      </c>
      <c r="AN3071">
        <v>550</v>
      </c>
      <c r="AO3071">
        <v>0</v>
      </c>
      <c r="AP3071">
        <v>3204054</v>
      </c>
      <c r="AQ3071" t="s">
        <v>2921</v>
      </c>
      <c r="AR3071" t="s">
        <v>5940</v>
      </c>
    </row>
    <row r="3072" spans="1:44" x14ac:dyDescent="0.25">
      <c r="A3072">
        <v>5206602</v>
      </c>
      <c r="B3072">
        <v>3</v>
      </c>
      <c r="C3072" t="s">
        <v>897</v>
      </c>
      <c r="D3072" t="s">
        <v>697</v>
      </c>
      <c r="E3072">
        <v>2500</v>
      </c>
      <c r="F3072" t="s">
        <v>5940</v>
      </c>
      <c r="G3072">
        <v>800</v>
      </c>
      <c r="H3072" t="s">
        <v>5940</v>
      </c>
      <c r="I3072">
        <v>270</v>
      </c>
      <c r="J3072" t="s">
        <v>5940</v>
      </c>
      <c r="K3072">
        <v>2500</v>
      </c>
      <c r="L3072">
        <v>936</v>
      </c>
      <c r="M3072">
        <v>1800</v>
      </c>
      <c r="N3072">
        <v>0</v>
      </c>
      <c r="O3072">
        <v>54</v>
      </c>
      <c r="P3072">
        <v>0</v>
      </c>
      <c r="R3072">
        <v>5206602</v>
      </c>
      <c r="S3072">
        <v>2500</v>
      </c>
      <c r="T3072" t="s">
        <v>5940</v>
      </c>
      <c r="U3072">
        <v>800</v>
      </c>
      <c r="V3072" t="s">
        <v>5940</v>
      </c>
      <c r="W3072">
        <v>270</v>
      </c>
      <c r="X3072" t="s">
        <v>5940</v>
      </c>
      <c r="Z3072">
        <v>3170479</v>
      </c>
      <c r="AB3072">
        <v>6510</v>
      </c>
      <c r="AC3072">
        <v>3170479</v>
      </c>
      <c r="AD3072" t="s">
        <v>2841</v>
      </c>
      <c r="AE3072">
        <v>275</v>
      </c>
      <c r="AF3072">
        <v>3170479</v>
      </c>
      <c r="AG3072" t="s">
        <v>2841</v>
      </c>
      <c r="AH3072" t="s">
        <v>5940</v>
      </c>
      <c r="AI3072">
        <v>3170479</v>
      </c>
      <c r="AJ3072" t="s">
        <v>2841</v>
      </c>
      <c r="AK3072">
        <v>6610</v>
      </c>
      <c r="AL3072">
        <v>3170479</v>
      </c>
      <c r="AM3072" t="s">
        <v>2841</v>
      </c>
      <c r="AN3072">
        <v>9990</v>
      </c>
      <c r="AO3072">
        <v>0</v>
      </c>
      <c r="AP3072">
        <v>3204104</v>
      </c>
      <c r="AQ3072" t="s">
        <v>2922</v>
      </c>
      <c r="AR3072">
        <v>1080</v>
      </c>
    </row>
    <row r="3073" spans="1:44" x14ac:dyDescent="0.25">
      <c r="A3073">
        <v>5206701</v>
      </c>
      <c r="B3073">
        <v>3</v>
      </c>
      <c r="C3073" t="s">
        <v>897</v>
      </c>
      <c r="D3073" t="s">
        <v>698</v>
      </c>
      <c r="E3073">
        <v>3480</v>
      </c>
      <c r="F3073" t="s">
        <v>5940</v>
      </c>
      <c r="G3073">
        <v>900</v>
      </c>
      <c r="H3073" t="s">
        <v>5940</v>
      </c>
      <c r="I3073">
        <v>675</v>
      </c>
      <c r="J3073">
        <v>15</v>
      </c>
      <c r="K3073">
        <v>3335</v>
      </c>
      <c r="L3073">
        <v>0</v>
      </c>
      <c r="M3073">
        <v>910</v>
      </c>
      <c r="N3073">
        <v>0</v>
      </c>
      <c r="O3073">
        <v>1000</v>
      </c>
      <c r="P3073">
        <v>25</v>
      </c>
      <c r="R3073">
        <v>5206701</v>
      </c>
      <c r="S3073">
        <v>3480</v>
      </c>
      <c r="T3073" t="s">
        <v>5940</v>
      </c>
      <c r="U3073">
        <v>900</v>
      </c>
      <c r="V3073" t="s">
        <v>5940</v>
      </c>
      <c r="W3073">
        <v>675</v>
      </c>
      <c r="X3073">
        <v>15</v>
      </c>
      <c r="Z3073">
        <v>3170503</v>
      </c>
      <c r="AB3073" t="s">
        <v>5940</v>
      </c>
      <c r="AC3073">
        <v>3170503</v>
      </c>
      <c r="AD3073" t="s">
        <v>2842</v>
      </c>
      <c r="AE3073">
        <v>10</v>
      </c>
      <c r="AF3073">
        <v>3170503</v>
      </c>
      <c r="AG3073" t="s">
        <v>2842</v>
      </c>
      <c r="AH3073">
        <v>240000</v>
      </c>
      <c r="AI3073">
        <v>3170503</v>
      </c>
      <c r="AJ3073" t="s">
        <v>2842</v>
      </c>
      <c r="AK3073">
        <v>117</v>
      </c>
      <c r="AL3073">
        <v>3170503</v>
      </c>
      <c r="AM3073" t="s">
        <v>2842</v>
      </c>
      <c r="AN3073" t="s">
        <v>5940</v>
      </c>
      <c r="AO3073">
        <v>0</v>
      </c>
      <c r="AP3073">
        <v>3204203</v>
      </c>
      <c r="AQ3073" t="s">
        <v>2923</v>
      </c>
      <c r="AR3073">
        <v>70</v>
      </c>
    </row>
    <row r="3074" spans="1:44" x14ac:dyDescent="0.25">
      <c r="A3074">
        <v>5206800</v>
      </c>
      <c r="B3074">
        <v>3</v>
      </c>
      <c r="C3074" t="s">
        <v>897</v>
      </c>
      <c r="D3074" t="s">
        <v>699</v>
      </c>
      <c r="E3074">
        <v>1600</v>
      </c>
      <c r="F3074" t="s">
        <v>5940</v>
      </c>
      <c r="G3074">
        <v>3600</v>
      </c>
      <c r="H3074" t="s">
        <v>5940</v>
      </c>
      <c r="I3074">
        <v>1450</v>
      </c>
      <c r="J3074">
        <v>304</v>
      </c>
      <c r="K3074">
        <v>3240</v>
      </c>
      <c r="L3074">
        <v>30</v>
      </c>
      <c r="M3074">
        <v>8000</v>
      </c>
      <c r="N3074">
        <v>0</v>
      </c>
      <c r="O3074">
        <v>1700</v>
      </c>
      <c r="P3074">
        <v>155</v>
      </c>
      <c r="R3074">
        <v>5206800</v>
      </c>
      <c r="S3074">
        <v>1600</v>
      </c>
      <c r="T3074" t="s">
        <v>5940</v>
      </c>
      <c r="U3074">
        <v>3600</v>
      </c>
      <c r="V3074" t="s">
        <v>5940</v>
      </c>
      <c r="W3074">
        <v>1450</v>
      </c>
      <c r="X3074">
        <v>304</v>
      </c>
      <c r="Z3074">
        <v>3170529</v>
      </c>
      <c r="AB3074" t="s">
        <v>5940</v>
      </c>
      <c r="AC3074">
        <v>3170529</v>
      </c>
      <c r="AD3074" t="s">
        <v>2843</v>
      </c>
      <c r="AE3074">
        <v>180</v>
      </c>
      <c r="AF3074">
        <v>3170529</v>
      </c>
      <c r="AG3074" t="s">
        <v>2843</v>
      </c>
      <c r="AH3074">
        <v>2400</v>
      </c>
      <c r="AI3074">
        <v>3170529</v>
      </c>
      <c r="AJ3074" t="s">
        <v>2843</v>
      </c>
      <c r="AK3074">
        <v>130</v>
      </c>
      <c r="AL3074">
        <v>3170529</v>
      </c>
      <c r="AM3074" t="s">
        <v>2843</v>
      </c>
      <c r="AN3074" t="s">
        <v>5940</v>
      </c>
      <c r="AO3074">
        <v>0</v>
      </c>
      <c r="AP3074">
        <v>3204252</v>
      </c>
      <c r="AQ3074" t="s">
        <v>2924</v>
      </c>
      <c r="AR3074">
        <v>40</v>
      </c>
    </row>
    <row r="3075" spans="1:44" x14ac:dyDescent="0.25">
      <c r="A3075">
        <v>5206909</v>
      </c>
      <c r="B3075">
        <v>3</v>
      </c>
      <c r="C3075" t="s">
        <v>897</v>
      </c>
      <c r="D3075" t="s">
        <v>700</v>
      </c>
      <c r="E3075">
        <v>6000</v>
      </c>
      <c r="F3075">
        <v>1836</v>
      </c>
      <c r="G3075">
        <v>1500</v>
      </c>
      <c r="H3075" t="s">
        <v>5940</v>
      </c>
      <c r="I3075">
        <v>100</v>
      </c>
      <c r="J3075">
        <v>63</v>
      </c>
      <c r="K3075">
        <v>2800</v>
      </c>
      <c r="L3075">
        <v>1224</v>
      </c>
      <c r="M3075">
        <v>1800</v>
      </c>
      <c r="N3075">
        <v>0</v>
      </c>
      <c r="O3075">
        <v>27</v>
      </c>
      <c r="P3075">
        <v>0</v>
      </c>
      <c r="R3075">
        <v>5206909</v>
      </c>
      <c r="S3075">
        <v>6000</v>
      </c>
      <c r="T3075">
        <v>1836</v>
      </c>
      <c r="U3075">
        <v>1500</v>
      </c>
      <c r="V3075" t="s">
        <v>5940</v>
      </c>
      <c r="W3075">
        <v>100</v>
      </c>
      <c r="X3075">
        <v>63</v>
      </c>
      <c r="Z3075">
        <v>3170578</v>
      </c>
      <c r="AB3075" t="s">
        <v>5940</v>
      </c>
      <c r="AC3075">
        <v>3170578</v>
      </c>
      <c r="AD3075" t="s">
        <v>2844</v>
      </c>
      <c r="AE3075">
        <v>2250</v>
      </c>
      <c r="AF3075">
        <v>3170578</v>
      </c>
      <c r="AG3075" t="s">
        <v>2844</v>
      </c>
      <c r="AH3075">
        <v>5000</v>
      </c>
      <c r="AI3075">
        <v>3170578</v>
      </c>
      <c r="AJ3075" t="s">
        <v>2844</v>
      </c>
      <c r="AK3075">
        <v>100</v>
      </c>
      <c r="AL3075">
        <v>3170578</v>
      </c>
      <c r="AM3075" t="s">
        <v>2844</v>
      </c>
      <c r="AN3075" t="s">
        <v>5940</v>
      </c>
      <c r="AO3075">
        <v>0</v>
      </c>
      <c r="AP3075">
        <v>3204302</v>
      </c>
      <c r="AQ3075" t="s">
        <v>2925</v>
      </c>
      <c r="AR3075">
        <v>850</v>
      </c>
    </row>
    <row r="3076" spans="1:44" x14ac:dyDescent="0.25">
      <c r="A3076">
        <v>5207105</v>
      </c>
      <c r="B3076">
        <v>3</v>
      </c>
      <c r="C3076" t="s">
        <v>897</v>
      </c>
      <c r="D3076" t="s">
        <v>701</v>
      </c>
      <c r="E3076">
        <v>250</v>
      </c>
      <c r="F3076">
        <v>1500</v>
      </c>
      <c r="G3076">
        <v>625</v>
      </c>
      <c r="H3076" t="s">
        <v>5940</v>
      </c>
      <c r="I3076">
        <v>540</v>
      </c>
      <c r="J3076">
        <v>9</v>
      </c>
      <c r="K3076">
        <v>300</v>
      </c>
      <c r="L3076">
        <v>750</v>
      </c>
      <c r="M3076">
        <v>1540</v>
      </c>
      <c r="N3076">
        <v>0</v>
      </c>
      <c r="O3076">
        <v>255</v>
      </c>
      <c r="P3076">
        <v>0</v>
      </c>
      <c r="R3076">
        <v>5207105</v>
      </c>
      <c r="S3076">
        <v>250</v>
      </c>
      <c r="T3076">
        <v>1500</v>
      </c>
      <c r="U3076">
        <v>625</v>
      </c>
      <c r="V3076" t="s">
        <v>5940</v>
      </c>
      <c r="W3076">
        <v>540</v>
      </c>
      <c r="X3076">
        <v>9</v>
      </c>
      <c r="Z3076">
        <v>3170602</v>
      </c>
      <c r="AB3076" t="s">
        <v>5940</v>
      </c>
      <c r="AC3076">
        <v>3170602</v>
      </c>
      <c r="AD3076" t="s">
        <v>2845</v>
      </c>
      <c r="AE3076">
        <v>111</v>
      </c>
      <c r="AF3076">
        <v>3170602</v>
      </c>
      <c r="AG3076" t="s">
        <v>2845</v>
      </c>
      <c r="AH3076">
        <v>720</v>
      </c>
      <c r="AI3076">
        <v>3170602</v>
      </c>
      <c r="AJ3076" t="s">
        <v>2845</v>
      </c>
      <c r="AK3076">
        <v>156</v>
      </c>
      <c r="AL3076">
        <v>3170602</v>
      </c>
      <c r="AM3076" t="s">
        <v>2845</v>
      </c>
      <c r="AN3076" t="s">
        <v>5940</v>
      </c>
      <c r="AO3076">
        <v>0</v>
      </c>
      <c r="AP3076">
        <v>3204351</v>
      </c>
      <c r="AQ3076" t="s">
        <v>2926</v>
      </c>
      <c r="AR3076">
        <v>1440</v>
      </c>
    </row>
    <row r="3077" spans="1:44" x14ac:dyDescent="0.25">
      <c r="A3077">
        <v>5208301</v>
      </c>
      <c r="B3077">
        <v>3</v>
      </c>
      <c r="C3077" t="s">
        <v>897</v>
      </c>
      <c r="D3077" t="s">
        <v>713</v>
      </c>
      <c r="E3077">
        <v>4560</v>
      </c>
      <c r="F3077" t="s">
        <v>5940</v>
      </c>
      <c r="G3077">
        <v>2100</v>
      </c>
      <c r="H3077" t="s">
        <v>5940</v>
      </c>
      <c r="I3077">
        <v>900</v>
      </c>
      <c r="J3077">
        <v>78</v>
      </c>
      <c r="K3077">
        <v>4370</v>
      </c>
      <c r="L3077">
        <v>0</v>
      </c>
      <c r="M3077">
        <v>2100</v>
      </c>
      <c r="N3077">
        <v>0</v>
      </c>
      <c r="O3077">
        <v>260</v>
      </c>
      <c r="P3077">
        <v>15</v>
      </c>
      <c r="R3077">
        <v>5208301</v>
      </c>
      <c r="S3077">
        <v>4560</v>
      </c>
      <c r="T3077" t="s">
        <v>5940</v>
      </c>
      <c r="U3077">
        <v>2100</v>
      </c>
      <c r="V3077" t="s">
        <v>5940</v>
      </c>
      <c r="W3077">
        <v>900</v>
      </c>
      <c r="X3077">
        <v>78</v>
      </c>
      <c r="Z3077">
        <v>3170651</v>
      </c>
      <c r="AB3077">
        <v>10</v>
      </c>
      <c r="AC3077">
        <v>3170651</v>
      </c>
      <c r="AD3077" t="s">
        <v>2846</v>
      </c>
      <c r="AE3077">
        <v>90</v>
      </c>
      <c r="AF3077">
        <v>3170651</v>
      </c>
      <c r="AG3077" t="s">
        <v>2846</v>
      </c>
      <c r="AH3077">
        <v>9500</v>
      </c>
      <c r="AI3077">
        <v>3170651</v>
      </c>
      <c r="AJ3077" t="s">
        <v>2846</v>
      </c>
      <c r="AK3077">
        <v>308</v>
      </c>
      <c r="AL3077">
        <v>3170651</v>
      </c>
      <c r="AM3077" t="s">
        <v>2846</v>
      </c>
      <c r="AN3077" t="s">
        <v>5940</v>
      </c>
      <c r="AO3077">
        <v>0</v>
      </c>
      <c r="AP3077">
        <v>3204401</v>
      </c>
      <c r="AQ3077" t="s">
        <v>2927</v>
      </c>
      <c r="AR3077">
        <v>300</v>
      </c>
    </row>
    <row r="3078" spans="1:44" x14ac:dyDescent="0.25">
      <c r="A3078">
        <v>5207253</v>
      </c>
      <c r="B3078">
        <v>3</v>
      </c>
      <c r="C3078" t="s">
        <v>897</v>
      </c>
      <c r="D3078" t="s">
        <v>702</v>
      </c>
      <c r="E3078">
        <v>1400</v>
      </c>
      <c r="F3078">
        <v>32000</v>
      </c>
      <c r="G3078">
        <v>5500</v>
      </c>
      <c r="H3078" t="s">
        <v>5940</v>
      </c>
      <c r="I3078">
        <v>7000</v>
      </c>
      <c r="J3078" t="s">
        <v>5940</v>
      </c>
      <c r="K3078">
        <v>2250</v>
      </c>
      <c r="L3078">
        <v>21000</v>
      </c>
      <c r="M3078">
        <v>27700</v>
      </c>
      <c r="N3078">
        <v>0</v>
      </c>
      <c r="O3078">
        <v>5040</v>
      </c>
      <c r="P3078">
        <v>0</v>
      </c>
      <c r="R3078">
        <v>5207253</v>
      </c>
      <c r="S3078">
        <v>1400</v>
      </c>
      <c r="T3078">
        <v>32000</v>
      </c>
      <c r="U3078">
        <v>5500</v>
      </c>
      <c r="V3078" t="s">
        <v>5940</v>
      </c>
      <c r="W3078">
        <v>7000</v>
      </c>
      <c r="X3078" t="s">
        <v>5940</v>
      </c>
      <c r="Z3078">
        <v>3170701</v>
      </c>
      <c r="AB3078" t="s">
        <v>5940</v>
      </c>
      <c r="AC3078">
        <v>3170701</v>
      </c>
      <c r="AD3078" t="s">
        <v>2847</v>
      </c>
      <c r="AE3078" t="s">
        <v>5940</v>
      </c>
      <c r="AF3078">
        <v>3170701</v>
      </c>
      <c r="AG3078" t="s">
        <v>2847</v>
      </c>
      <c r="AH3078">
        <v>2800</v>
      </c>
      <c r="AI3078">
        <v>3170701</v>
      </c>
      <c r="AJ3078" t="s">
        <v>2847</v>
      </c>
      <c r="AK3078">
        <v>1120</v>
      </c>
      <c r="AL3078">
        <v>3170701</v>
      </c>
      <c r="AM3078" t="s">
        <v>2847</v>
      </c>
      <c r="AN3078" t="s">
        <v>5940</v>
      </c>
      <c r="AO3078">
        <v>0</v>
      </c>
      <c r="AP3078">
        <v>3204500</v>
      </c>
      <c r="AQ3078" t="s">
        <v>2928</v>
      </c>
      <c r="AR3078">
        <v>150</v>
      </c>
    </row>
    <row r="3079" spans="1:44" x14ac:dyDescent="0.25">
      <c r="A3079">
        <v>5207352</v>
      </c>
      <c r="B3079">
        <v>3</v>
      </c>
      <c r="C3079" t="s">
        <v>897</v>
      </c>
      <c r="D3079" t="s">
        <v>703</v>
      </c>
      <c r="E3079" t="s">
        <v>5940</v>
      </c>
      <c r="F3079">
        <v>38610</v>
      </c>
      <c r="G3079">
        <v>20110</v>
      </c>
      <c r="H3079">
        <v>990</v>
      </c>
      <c r="I3079">
        <v>1400</v>
      </c>
      <c r="J3079">
        <v>730</v>
      </c>
      <c r="K3079">
        <v>0</v>
      </c>
      <c r="L3079">
        <v>36450</v>
      </c>
      <c r="M3079">
        <v>20110</v>
      </c>
      <c r="N3079">
        <v>0</v>
      </c>
      <c r="O3079">
        <v>1400</v>
      </c>
      <c r="P3079">
        <v>730</v>
      </c>
      <c r="R3079">
        <v>5207352</v>
      </c>
      <c r="S3079" t="s">
        <v>5940</v>
      </c>
      <c r="T3079">
        <v>38610</v>
      </c>
      <c r="U3079">
        <v>20110</v>
      </c>
      <c r="V3079">
        <v>990</v>
      </c>
      <c r="W3079">
        <v>1400</v>
      </c>
      <c r="X3079">
        <v>730</v>
      </c>
      <c r="Z3079">
        <v>3170750</v>
      </c>
      <c r="AB3079">
        <v>2450</v>
      </c>
      <c r="AC3079">
        <v>3170750</v>
      </c>
      <c r="AD3079" t="s">
        <v>2848</v>
      </c>
      <c r="AE3079">
        <v>444</v>
      </c>
      <c r="AF3079">
        <v>3170750</v>
      </c>
      <c r="AG3079" t="s">
        <v>2848</v>
      </c>
      <c r="AH3079">
        <v>86400</v>
      </c>
      <c r="AI3079">
        <v>3170750</v>
      </c>
      <c r="AJ3079" t="s">
        <v>2848</v>
      </c>
      <c r="AK3079">
        <v>2400</v>
      </c>
      <c r="AL3079">
        <v>3170750</v>
      </c>
      <c r="AM3079" t="s">
        <v>2848</v>
      </c>
      <c r="AN3079">
        <v>14400</v>
      </c>
      <c r="AO3079">
        <v>0</v>
      </c>
      <c r="AP3079">
        <v>3204559</v>
      </c>
      <c r="AQ3079" t="s">
        <v>2929</v>
      </c>
      <c r="AR3079">
        <v>12600</v>
      </c>
    </row>
    <row r="3080" spans="1:44" x14ac:dyDescent="0.25">
      <c r="A3080">
        <v>5207402</v>
      </c>
      <c r="B3080">
        <v>3</v>
      </c>
      <c r="C3080" t="s">
        <v>897</v>
      </c>
      <c r="D3080" t="s">
        <v>704</v>
      </c>
      <c r="E3080" t="s">
        <v>5940</v>
      </c>
      <c r="F3080">
        <v>144000</v>
      </c>
      <c r="G3080">
        <v>8450</v>
      </c>
      <c r="H3080">
        <v>3250</v>
      </c>
      <c r="I3080">
        <v>1760</v>
      </c>
      <c r="J3080" t="s">
        <v>5940</v>
      </c>
      <c r="K3080">
        <v>960000</v>
      </c>
      <c r="L3080">
        <v>98800</v>
      </c>
      <c r="M3080">
        <v>21700</v>
      </c>
      <c r="N3080">
        <v>0</v>
      </c>
      <c r="O3080">
        <v>440</v>
      </c>
      <c r="P3080">
        <v>0</v>
      </c>
      <c r="R3080">
        <v>5207402</v>
      </c>
      <c r="S3080" t="s">
        <v>5940</v>
      </c>
      <c r="T3080">
        <v>144000</v>
      </c>
      <c r="U3080">
        <v>8450</v>
      </c>
      <c r="V3080">
        <v>3250</v>
      </c>
      <c r="W3080">
        <v>1760</v>
      </c>
      <c r="X3080" t="s">
        <v>5940</v>
      </c>
      <c r="Z3080">
        <v>3170800</v>
      </c>
      <c r="AB3080" t="s">
        <v>5940</v>
      </c>
      <c r="AC3080">
        <v>3170800</v>
      </c>
      <c r="AD3080" t="s">
        <v>2849</v>
      </c>
      <c r="AE3080">
        <v>240</v>
      </c>
      <c r="AF3080">
        <v>3170800</v>
      </c>
      <c r="AG3080" t="s">
        <v>2849</v>
      </c>
      <c r="AH3080">
        <v>3770</v>
      </c>
      <c r="AI3080">
        <v>3170800</v>
      </c>
      <c r="AJ3080" t="s">
        <v>2849</v>
      </c>
      <c r="AK3080">
        <v>1656</v>
      </c>
      <c r="AL3080">
        <v>3170800</v>
      </c>
      <c r="AM3080" t="s">
        <v>2849</v>
      </c>
      <c r="AN3080" t="s">
        <v>5940</v>
      </c>
      <c r="AO3080">
        <v>0</v>
      </c>
      <c r="AP3080">
        <v>3204609</v>
      </c>
      <c r="AQ3080" t="s">
        <v>2930</v>
      </c>
      <c r="AR3080">
        <v>2400</v>
      </c>
    </row>
    <row r="3081" spans="1:44" x14ac:dyDescent="0.25">
      <c r="A3081">
        <v>5207501</v>
      </c>
      <c r="B3081">
        <v>3</v>
      </c>
      <c r="C3081" t="s">
        <v>897</v>
      </c>
      <c r="D3081" t="s">
        <v>705</v>
      </c>
      <c r="E3081">
        <v>500</v>
      </c>
      <c r="F3081">
        <v>2034</v>
      </c>
      <c r="G3081">
        <v>1050</v>
      </c>
      <c r="H3081" t="s">
        <v>5940</v>
      </c>
      <c r="I3081">
        <v>450</v>
      </c>
      <c r="J3081" t="s">
        <v>5940</v>
      </c>
      <c r="K3081">
        <v>900</v>
      </c>
      <c r="L3081">
        <v>0</v>
      </c>
      <c r="M3081">
        <v>1200</v>
      </c>
      <c r="N3081">
        <v>0</v>
      </c>
      <c r="O3081">
        <v>1050</v>
      </c>
      <c r="P3081">
        <v>0</v>
      </c>
      <c r="R3081">
        <v>5207501</v>
      </c>
      <c r="S3081">
        <v>500</v>
      </c>
      <c r="T3081">
        <v>2034</v>
      </c>
      <c r="U3081">
        <v>1050</v>
      </c>
      <c r="V3081" t="s">
        <v>5940</v>
      </c>
      <c r="W3081">
        <v>450</v>
      </c>
      <c r="X3081" t="s">
        <v>5940</v>
      </c>
      <c r="Z3081">
        <v>3170909</v>
      </c>
      <c r="AB3081" t="s">
        <v>5940</v>
      </c>
      <c r="AC3081">
        <v>3170909</v>
      </c>
      <c r="AD3081" t="s">
        <v>2850</v>
      </c>
      <c r="AE3081">
        <v>60</v>
      </c>
      <c r="AF3081">
        <v>3170909</v>
      </c>
      <c r="AG3081" t="s">
        <v>2850</v>
      </c>
      <c r="AH3081">
        <v>26000</v>
      </c>
      <c r="AI3081">
        <v>3170909</v>
      </c>
      <c r="AJ3081" t="s">
        <v>2850</v>
      </c>
      <c r="AK3081">
        <v>558</v>
      </c>
      <c r="AL3081">
        <v>3170909</v>
      </c>
      <c r="AM3081" t="s">
        <v>2850</v>
      </c>
      <c r="AN3081" t="s">
        <v>5940</v>
      </c>
      <c r="AO3081">
        <v>0</v>
      </c>
      <c r="AP3081">
        <v>3204658</v>
      </c>
      <c r="AQ3081" t="s">
        <v>2931</v>
      </c>
      <c r="AR3081">
        <v>280</v>
      </c>
    </row>
    <row r="3082" spans="1:44" x14ac:dyDescent="0.25">
      <c r="A3082">
        <v>5207535</v>
      </c>
      <c r="B3082">
        <v>3</v>
      </c>
      <c r="C3082" t="s">
        <v>897</v>
      </c>
      <c r="D3082" t="s">
        <v>706</v>
      </c>
      <c r="E3082">
        <v>160</v>
      </c>
      <c r="F3082" t="s">
        <v>5940</v>
      </c>
      <c r="G3082">
        <v>2000</v>
      </c>
      <c r="H3082" t="s">
        <v>5940</v>
      </c>
      <c r="I3082">
        <v>1170</v>
      </c>
      <c r="J3082" t="s">
        <v>5940</v>
      </c>
      <c r="K3082">
        <v>240</v>
      </c>
      <c r="L3082">
        <v>0</v>
      </c>
      <c r="M3082">
        <v>2465</v>
      </c>
      <c r="N3082">
        <v>0</v>
      </c>
      <c r="O3082">
        <v>1100</v>
      </c>
      <c r="P3082">
        <v>0</v>
      </c>
      <c r="R3082">
        <v>5207535</v>
      </c>
      <c r="S3082">
        <v>160</v>
      </c>
      <c r="T3082" t="s">
        <v>5940</v>
      </c>
      <c r="U3082">
        <v>2000</v>
      </c>
      <c r="V3082" t="s">
        <v>5940</v>
      </c>
      <c r="W3082">
        <v>1170</v>
      </c>
      <c r="X3082" t="s">
        <v>5940</v>
      </c>
      <c r="Z3082">
        <v>3171006</v>
      </c>
      <c r="AB3082" t="s">
        <v>5940</v>
      </c>
      <c r="AC3082">
        <v>3171006</v>
      </c>
      <c r="AD3082" t="s">
        <v>2851</v>
      </c>
      <c r="AE3082">
        <v>6420</v>
      </c>
      <c r="AF3082">
        <v>3171006</v>
      </c>
      <c r="AG3082" t="s">
        <v>2851</v>
      </c>
      <c r="AH3082">
        <v>14400</v>
      </c>
      <c r="AI3082">
        <v>3171006</v>
      </c>
      <c r="AJ3082" t="s">
        <v>2851</v>
      </c>
      <c r="AK3082">
        <v>1800</v>
      </c>
      <c r="AL3082">
        <v>3171006</v>
      </c>
      <c r="AM3082" t="s">
        <v>2851</v>
      </c>
      <c r="AN3082">
        <v>12000</v>
      </c>
      <c r="AO3082">
        <v>0</v>
      </c>
      <c r="AP3082">
        <v>3204708</v>
      </c>
      <c r="AQ3082" t="s">
        <v>2932</v>
      </c>
      <c r="AR3082">
        <v>840</v>
      </c>
    </row>
    <row r="3083" spans="1:44" x14ac:dyDescent="0.25">
      <c r="A3083">
        <v>5207600</v>
      </c>
      <c r="B3083">
        <v>3</v>
      </c>
      <c r="C3083" t="s">
        <v>897</v>
      </c>
      <c r="D3083" t="s">
        <v>707</v>
      </c>
      <c r="E3083" t="s">
        <v>5940</v>
      </c>
      <c r="F3083">
        <v>390</v>
      </c>
      <c r="G3083">
        <v>2100</v>
      </c>
      <c r="H3083" t="s">
        <v>5940</v>
      </c>
      <c r="I3083">
        <v>300</v>
      </c>
      <c r="J3083" t="s">
        <v>5940</v>
      </c>
      <c r="K3083">
        <v>0</v>
      </c>
      <c r="L3083">
        <v>0</v>
      </c>
      <c r="M3083">
        <v>690</v>
      </c>
      <c r="N3083">
        <v>0</v>
      </c>
      <c r="O3083">
        <v>160</v>
      </c>
      <c r="P3083">
        <v>0</v>
      </c>
      <c r="R3083">
        <v>5207600</v>
      </c>
      <c r="S3083" t="s">
        <v>5940</v>
      </c>
      <c r="T3083">
        <v>390</v>
      </c>
      <c r="U3083">
        <v>2100</v>
      </c>
      <c r="V3083" t="s">
        <v>5940</v>
      </c>
      <c r="W3083">
        <v>300</v>
      </c>
      <c r="X3083" t="s">
        <v>5940</v>
      </c>
      <c r="Z3083">
        <v>3171030</v>
      </c>
      <c r="AB3083">
        <v>6</v>
      </c>
      <c r="AC3083">
        <v>3171030</v>
      </c>
      <c r="AD3083" t="s">
        <v>2852</v>
      </c>
      <c r="AE3083">
        <v>5</v>
      </c>
      <c r="AF3083">
        <v>3171030</v>
      </c>
      <c r="AG3083" t="s">
        <v>2852</v>
      </c>
      <c r="AH3083" t="s">
        <v>5940</v>
      </c>
      <c r="AI3083">
        <v>3171030</v>
      </c>
      <c r="AJ3083" t="s">
        <v>2852</v>
      </c>
      <c r="AK3083">
        <v>134</v>
      </c>
      <c r="AL3083">
        <v>3171030</v>
      </c>
      <c r="AM3083" t="s">
        <v>2852</v>
      </c>
      <c r="AN3083" t="s">
        <v>5940</v>
      </c>
      <c r="AO3083">
        <v>0</v>
      </c>
      <c r="AP3083">
        <v>3204807</v>
      </c>
      <c r="AQ3083" t="s">
        <v>2933</v>
      </c>
      <c r="AR3083">
        <v>550</v>
      </c>
    </row>
    <row r="3084" spans="1:44" x14ac:dyDescent="0.25">
      <c r="A3084">
        <v>5207808</v>
      </c>
      <c r="B3084">
        <v>3</v>
      </c>
      <c r="C3084" t="s">
        <v>897</v>
      </c>
      <c r="D3084" t="s">
        <v>708</v>
      </c>
      <c r="E3084" t="s">
        <v>5940</v>
      </c>
      <c r="F3084">
        <v>620</v>
      </c>
      <c r="G3084">
        <v>5600</v>
      </c>
      <c r="H3084">
        <v>60</v>
      </c>
      <c r="I3084">
        <v>1350</v>
      </c>
      <c r="J3084">
        <v>66</v>
      </c>
      <c r="K3084">
        <v>0</v>
      </c>
      <c r="L3084">
        <v>840</v>
      </c>
      <c r="M3084">
        <v>2000</v>
      </c>
      <c r="N3084">
        <v>0</v>
      </c>
      <c r="O3084">
        <v>630</v>
      </c>
      <c r="P3084">
        <v>0</v>
      </c>
      <c r="R3084">
        <v>5207808</v>
      </c>
      <c r="S3084" t="s">
        <v>5940</v>
      </c>
      <c r="T3084">
        <v>620</v>
      </c>
      <c r="U3084">
        <v>5600</v>
      </c>
      <c r="V3084">
        <v>60</v>
      </c>
      <c r="W3084">
        <v>1350</v>
      </c>
      <c r="X3084">
        <v>66</v>
      </c>
      <c r="Z3084">
        <v>3171071</v>
      </c>
      <c r="AB3084">
        <v>4</v>
      </c>
      <c r="AC3084">
        <v>3171071</v>
      </c>
      <c r="AD3084" t="s">
        <v>2853</v>
      </c>
      <c r="AE3084">
        <v>8</v>
      </c>
      <c r="AF3084">
        <v>3171071</v>
      </c>
      <c r="AG3084" t="s">
        <v>2853</v>
      </c>
      <c r="AH3084">
        <v>2250</v>
      </c>
      <c r="AI3084">
        <v>3171071</v>
      </c>
      <c r="AJ3084" t="s">
        <v>2853</v>
      </c>
      <c r="AK3084">
        <v>19</v>
      </c>
      <c r="AL3084">
        <v>3171071</v>
      </c>
      <c r="AM3084" t="s">
        <v>2853</v>
      </c>
      <c r="AN3084" t="s">
        <v>5940</v>
      </c>
      <c r="AO3084">
        <v>0</v>
      </c>
      <c r="AP3084">
        <v>3204906</v>
      </c>
      <c r="AQ3084" t="s">
        <v>2934</v>
      </c>
      <c r="AR3084">
        <v>600</v>
      </c>
    </row>
    <row r="3085" spans="1:44" x14ac:dyDescent="0.25">
      <c r="A3085">
        <v>5207907</v>
      </c>
      <c r="B3085">
        <v>3</v>
      </c>
      <c r="C3085" t="s">
        <v>897</v>
      </c>
      <c r="D3085" t="s">
        <v>709</v>
      </c>
      <c r="E3085">
        <v>420</v>
      </c>
      <c r="F3085">
        <v>3640</v>
      </c>
      <c r="G3085">
        <v>10000</v>
      </c>
      <c r="H3085" t="s">
        <v>5940</v>
      </c>
      <c r="I3085">
        <v>41400</v>
      </c>
      <c r="J3085">
        <v>225</v>
      </c>
      <c r="K3085">
        <v>420</v>
      </c>
      <c r="L3085">
        <v>8250</v>
      </c>
      <c r="M3085">
        <v>23850</v>
      </c>
      <c r="N3085">
        <v>0</v>
      </c>
      <c r="O3085">
        <v>44698</v>
      </c>
      <c r="P3085">
        <v>495</v>
      </c>
      <c r="R3085">
        <v>5207907</v>
      </c>
      <c r="S3085">
        <v>420</v>
      </c>
      <c r="T3085">
        <v>3640</v>
      </c>
      <c r="U3085">
        <v>10000</v>
      </c>
      <c r="V3085" t="s">
        <v>5940</v>
      </c>
      <c r="W3085">
        <v>41400</v>
      </c>
      <c r="X3085">
        <v>225</v>
      </c>
      <c r="Z3085">
        <v>3171105</v>
      </c>
      <c r="AB3085" t="s">
        <v>5940</v>
      </c>
      <c r="AC3085">
        <v>3171105</v>
      </c>
      <c r="AD3085" t="s">
        <v>2854</v>
      </c>
      <c r="AE3085">
        <v>960</v>
      </c>
      <c r="AF3085">
        <v>3171105</v>
      </c>
      <c r="AG3085" t="s">
        <v>2854</v>
      </c>
      <c r="AH3085">
        <v>29750</v>
      </c>
      <c r="AI3085">
        <v>3171105</v>
      </c>
      <c r="AJ3085" t="s">
        <v>2854</v>
      </c>
      <c r="AK3085" t="s">
        <v>5940</v>
      </c>
      <c r="AL3085">
        <v>3171105</v>
      </c>
      <c r="AM3085" t="s">
        <v>2854</v>
      </c>
      <c r="AN3085">
        <v>29400</v>
      </c>
      <c r="AO3085">
        <v>0</v>
      </c>
      <c r="AP3085">
        <v>3204955</v>
      </c>
      <c r="AQ3085" t="s">
        <v>2935</v>
      </c>
      <c r="AR3085">
        <v>1200</v>
      </c>
    </row>
    <row r="3086" spans="1:44" x14ac:dyDescent="0.25">
      <c r="A3086">
        <v>5208004</v>
      </c>
      <c r="B3086">
        <v>3</v>
      </c>
      <c r="C3086" t="s">
        <v>897</v>
      </c>
      <c r="D3086" t="s">
        <v>710</v>
      </c>
      <c r="E3086">
        <v>7200</v>
      </c>
      <c r="F3086">
        <v>21000</v>
      </c>
      <c r="G3086">
        <v>25350</v>
      </c>
      <c r="H3086" t="s">
        <v>5940</v>
      </c>
      <c r="I3086">
        <v>10380</v>
      </c>
      <c r="J3086">
        <v>3825</v>
      </c>
      <c r="K3086">
        <v>7200</v>
      </c>
      <c r="L3086">
        <v>22050</v>
      </c>
      <c r="M3086">
        <v>30000</v>
      </c>
      <c r="N3086">
        <v>0</v>
      </c>
      <c r="O3086">
        <v>945</v>
      </c>
      <c r="P3086">
        <v>3150</v>
      </c>
      <c r="R3086">
        <v>5208004</v>
      </c>
      <c r="S3086">
        <v>7200</v>
      </c>
      <c r="T3086">
        <v>21000</v>
      </c>
      <c r="U3086">
        <v>25350</v>
      </c>
      <c r="V3086" t="s">
        <v>5940</v>
      </c>
      <c r="W3086">
        <v>10380</v>
      </c>
      <c r="X3086">
        <v>3825</v>
      </c>
      <c r="Z3086">
        <v>3171154</v>
      </c>
      <c r="AB3086" t="s">
        <v>5940</v>
      </c>
      <c r="AC3086">
        <v>3171154</v>
      </c>
      <c r="AD3086" t="s">
        <v>2855</v>
      </c>
      <c r="AE3086">
        <v>88</v>
      </c>
      <c r="AF3086">
        <v>3171154</v>
      </c>
      <c r="AG3086" t="s">
        <v>2855</v>
      </c>
      <c r="AH3086">
        <v>2392</v>
      </c>
      <c r="AI3086">
        <v>3171154</v>
      </c>
      <c r="AJ3086" t="s">
        <v>2855</v>
      </c>
      <c r="AK3086">
        <v>182</v>
      </c>
      <c r="AL3086">
        <v>3171154</v>
      </c>
      <c r="AM3086" t="s">
        <v>2855</v>
      </c>
      <c r="AN3086" t="s">
        <v>5940</v>
      </c>
      <c r="AO3086">
        <v>0</v>
      </c>
      <c r="AP3086">
        <v>3205002</v>
      </c>
      <c r="AQ3086" t="s">
        <v>2936</v>
      </c>
      <c r="AR3086">
        <v>90</v>
      </c>
    </row>
    <row r="3087" spans="1:44" x14ac:dyDescent="0.25">
      <c r="A3087">
        <v>5208103</v>
      </c>
      <c r="B3087">
        <v>3</v>
      </c>
      <c r="C3087" t="s">
        <v>897</v>
      </c>
      <c r="D3087" t="s">
        <v>711</v>
      </c>
      <c r="E3087">
        <v>400</v>
      </c>
      <c r="F3087" t="s">
        <v>5940</v>
      </c>
      <c r="G3087">
        <v>1350</v>
      </c>
      <c r="H3087" t="s">
        <v>5940</v>
      </c>
      <c r="I3087">
        <v>630</v>
      </c>
      <c r="J3087" t="s">
        <v>5940</v>
      </c>
      <c r="K3087">
        <v>750</v>
      </c>
      <c r="L3087">
        <v>0</v>
      </c>
      <c r="M3087">
        <v>1500</v>
      </c>
      <c r="N3087">
        <v>0</v>
      </c>
      <c r="O3087">
        <v>450</v>
      </c>
      <c r="P3087">
        <v>0</v>
      </c>
      <c r="R3087">
        <v>5208103</v>
      </c>
      <c r="S3087">
        <v>400</v>
      </c>
      <c r="T3087" t="s">
        <v>5940</v>
      </c>
      <c r="U3087">
        <v>1350</v>
      </c>
      <c r="V3087" t="s">
        <v>5940</v>
      </c>
      <c r="W3087">
        <v>630</v>
      </c>
      <c r="X3087" t="s">
        <v>5940</v>
      </c>
      <c r="Z3087">
        <v>3171204</v>
      </c>
      <c r="AB3087" t="s">
        <v>5940</v>
      </c>
      <c r="AC3087">
        <v>3171204</v>
      </c>
      <c r="AD3087" t="s">
        <v>2856</v>
      </c>
      <c r="AE3087" t="s">
        <v>5940</v>
      </c>
      <c r="AF3087">
        <v>3171204</v>
      </c>
      <c r="AG3087" t="s">
        <v>2856</v>
      </c>
      <c r="AH3087" t="s">
        <v>5940</v>
      </c>
      <c r="AI3087">
        <v>3171204</v>
      </c>
      <c r="AJ3087" t="s">
        <v>2856</v>
      </c>
      <c r="AK3087" t="s">
        <v>5940</v>
      </c>
      <c r="AL3087">
        <v>3171204</v>
      </c>
      <c r="AM3087" t="s">
        <v>2856</v>
      </c>
      <c r="AN3087" t="s">
        <v>5940</v>
      </c>
      <c r="AO3087">
        <v>0</v>
      </c>
      <c r="AP3087">
        <v>3205010</v>
      </c>
      <c r="AQ3087" t="s">
        <v>2937</v>
      </c>
      <c r="AR3087">
        <v>1000</v>
      </c>
    </row>
    <row r="3088" spans="1:44" x14ac:dyDescent="0.25">
      <c r="A3088">
        <v>5208152</v>
      </c>
      <c r="B3088">
        <v>3</v>
      </c>
      <c r="C3088" t="s">
        <v>897</v>
      </c>
      <c r="D3088" t="s">
        <v>712</v>
      </c>
      <c r="E3088">
        <v>600</v>
      </c>
      <c r="F3088">
        <v>80000</v>
      </c>
      <c r="G3088">
        <v>7400</v>
      </c>
      <c r="H3088" t="s">
        <v>5940</v>
      </c>
      <c r="I3088">
        <v>480</v>
      </c>
      <c r="J3088">
        <v>1530</v>
      </c>
      <c r="K3088">
        <v>640</v>
      </c>
      <c r="L3088">
        <v>72000</v>
      </c>
      <c r="M3088">
        <v>16290</v>
      </c>
      <c r="N3088">
        <v>0</v>
      </c>
      <c r="O3088">
        <v>292</v>
      </c>
      <c r="P3088">
        <v>1737</v>
      </c>
      <c r="R3088">
        <v>5208152</v>
      </c>
      <c r="S3088">
        <v>600</v>
      </c>
      <c r="T3088">
        <v>80000</v>
      </c>
      <c r="U3088">
        <v>7400</v>
      </c>
      <c r="V3088" t="s">
        <v>5940</v>
      </c>
      <c r="W3088">
        <v>480</v>
      </c>
      <c r="X3088">
        <v>1530</v>
      </c>
      <c r="Z3088">
        <v>3171303</v>
      </c>
      <c r="AB3088" t="s">
        <v>5940</v>
      </c>
      <c r="AC3088">
        <v>3171303</v>
      </c>
      <c r="AD3088" t="s">
        <v>2857</v>
      </c>
      <c r="AE3088">
        <v>75</v>
      </c>
      <c r="AF3088">
        <v>3171303</v>
      </c>
      <c r="AG3088" t="s">
        <v>2857</v>
      </c>
      <c r="AH3088">
        <v>3780</v>
      </c>
      <c r="AI3088">
        <v>3171303</v>
      </c>
      <c r="AJ3088" t="s">
        <v>2857</v>
      </c>
      <c r="AK3088">
        <v>567</v>
      </c>
      <c r="AL3088">
        <v>3171303</v>
      </c>
      <c r="AM3088" t="s">
        <v>2857</v>
      </c>
      <c r="AN3088" t="s">
        <v>5940</v>
      </c>
      <c r="AO3088">
        <v>0</v>
      </c>
      <c r="AP3088">
        <v>3205036</v>
      </c>
      <c r="AQ3088" t="s">
        <v>2938</v>
      </c>
      <c r="AR3088">
        <v>2400</v>
      </c>
    </row>
    <row r="3089" spans="1:44" x14ac:dyDescent="0.25">
      <c r="A3089">
        <v>5208400</v>
      </c>
      <c r="B3089">
        <v>3</v>
      </c>
      <c r="C3089" t="s">
        <v>897</v>
      </c>
      <c r="D3089" t="s">
        <v>714</v>
      </c>
      <c r="E3089" t="s">
        <v>5940</v>
      </c>
      <c r="F3089">
        <v>630</v>
      </c>
      <c r="G3089">
        <v>1470</v>
      </c>
      <c r="H3089" t="s">
        <v>5940</v>
      </c>
      <c r="I3089">
        <v>90</v>
      </c>
      <c r="J3089" t="s">
        <v>5940</v>
      </c>
      <c r="K3089">
        <v>0</v>
      </c>
      <c r="L3089">
        <v>2835</v>
      </c>
      <c r="M3089">
        <v>1440</v>
      </c>
      <c r="N3089">
        <v>0</v>
      </c>
      <c r="O3089">
        <v>64</v>
      </c>
      <c r="P3089">
        <v>0</v>
      </c>
      <c r="R3089">
        <v>5208400</v>
      </c>
      <c r="S3089" t="s">
        <v>5940</v>
      </c>
      <c r="T3089">
        <v>630</v>
      </c>
      <c r="U3089">
        <v>1470</v>
      </c>
      <c r="V3089" t="s">
        <v>5940</v>
      </c>
      <c r="W3089">
        <v>90</v>
      </c>
      <c r="X3089" t="s">
        <v>5940</v>
      </c>
      <c r="Z3089">
        <v>3171402</v>
      </c>
      <c r="AB3089" t="s">
        <v>5940</v>
      </c>
      <c r="AC3089">
        <v>3171402</v>
      </c>
      <c r="AD3089" t="s">
        <v>2858</v>
      </c>
      <c r="AE3089">
        <v>340</v>
      </c>
      <c r="AF3089">
        <v>3171402</v>
      </c>
      <c r="AG3089" t="s">
        <v>2858</v>
      </c>
      <c r="AH3089">
        <v>1200</v>
      </c>
      <c r="AI3089">
        <v>3171402</v>
      </c>
      <c r="AJ3089" t="s">
        <v>2858</v>
      </c>
      <c r="AK3089">
        <v>96</v>
      </c>
      <c r="AL3089">
        <v>3171402</v>
      </c>
      <c r="AM3089" t="s">
        <v>2858</v>
      </c>
      <c r="AN3089" t="s">
        <v>5940</v>
      </c>
      <c r="AO3089">
        <v>0</v>
      </c>
      <c r="AP3089">
        <v>3205069</v>
      </c>
      <c r="AQ3089" t="s">
        <v>2939</v>
      </c>
      <c r="AR3089">
        <v>1400</v>
      </c>
    </row>
    <row r="3090" spans="1:44" x14ac:dyDescent="0.25">
      <c r="A3090">
        <v>5208509</v>
      </c>
      <c r="B3090">
        <v>3</v>
      </c>
      <c r="C3090" t="s">
        <v>897</v>
      </c>
      <c r="D3090" t="s">
        <v>715</v>
      </c>
      <c r="E3090">
        <v>5000</v>
      </c>
      <c r="F3090">
        <v>1200</v>
      </c>
      <c r="G3090">
        <v>1500</v>
      </c>
      <c r="H3090" t="s">
        <v>5940</v>
      </c>
      <c r="I3090">
        <v>300</v>
      </c>
      <c r="J3090">
        <v>88</v>
      </c>
      <c r="K3090">
        <v>5000</v>
      </c>
      <c r="L3090">
        <v>1104</v>
      </c>
      <c r="M3090">
        <v>2398</v>
      </c>
      <c r="N3090">
        <v>0</v>
      </c>
      <c r="O3090">
        <v>94</v>
      </c>
      <c r="P3090">
        <v>129</v>
      </c>
      <c r="R3090">
        <v>5208509</v>
      </c>
      <c r="S3090">
        <v>5000</v>
      </c>
      <c r="T3090">
        <v>1200</v>
      </c>
      <c r="U3090">
        <v>1500</v>
      </c>
      <c r="V3090" t="s">
        <v>5940</v>
      </c>
      <c r="W3090">
        <v>300</v>
      </c>
      <c r="X3090">
        <v>88</v>
      </c>
      <c r="Z3090">
        <v>3171501</v>
      </c>
      <c r="AB3090" t="s">
        <v>5940</v>
      </c>
      <c r="AC3090">
        <v>3171501</v>
      </c>
      <c r="AD3090" t="s">
        <v>2859</v>
      </c>
      <c r="AE3090" t="s">
        <v>5940</v>
      </c>
      <c r="AF3090">
        <v>3171501</v>
      </c>
      <c r="AG3090" t="s">
        <v>2859</v>
      </c>
      <c r="AH3090">
        <v>400</v>
      </c>
      <c r="AI3090">
        <v>3171501</v>
      </c>
      <c r="AJ3090" t="s">
        <v>2859</v>
      </c>
      <c r="AK3090">
        <v>26</v>
      </c>
      <c r="AL3090">
        <v>3171501</v>
      </c>
      <c r="AM3090" t="s">
        <v>2859</v>
      </c>
      <c r="AN3090" t="s">
        <v>5940</v>
      </c>
      <c r="AO3090">
        <v>0</v>
      </c>
      <c r="AP3090">
        <v>3205101</v>
      </c>
      <c r="AQ3090" t="s">
        <v>2940</v>
      </c>
      <c r="AR3090">
        <v>112</v>
      </c>
    </row>
    <row r="3091" spans="1:44" x14ac:dyDescent="0.25">
      <c r="A3091">
        <v>5208608</v>
      </c>
      <c r="B3091">
        <v>3</v>
      </c>
      <c r="C3091" t="s">
        <v>897</v>
      </c>
      <c r="D3091" t="s">
        <v>716</v>
      </c>
      <c r="E3091">
        <v>1620000</v>
      </c>
      <c r="F3091">
        <v>7270</v>
      </c>
      <c r="G3091">
        <v>9550</v>
      </c>
      <c r="H3091" t="s">
        <v>5940</v>
      </c>
      <c r="I3091">
        <v>1800</v>
      </c>
      <c r="J3091" t="s">
        <v>5940</v>
      </c>
      <c r="K3091">
        <v>1147500</v>
      </c>
      <c r="L3091">
        <v>3000</v>
      </c>
      <c r="M3091">
        <v>11700</v>
      </c>
      <c r="N3091">
        <v>0</v>
      </c>
      <c r="O3091">
        <v>720</v>
      </c>
      <c r="P3091">
        <v>0</v>
      </c>
      <c r="R3091">
        <v>5208608</v>
      </c>
      <c r="S3091">
        <v>1620000</v>
      </c>
      <c r="T3091">
        <v>7270</v>
      </c>
      <c r="U3091">
        <v>9550</v>
      </c>
      <c r="V3091" t="s">
        <v>5940</v>
      </c>
      <c r="W3091">
        <v>1800</v>
      </c>
      <c r="X3091" t="s">
        <v>5940</v>
      </c>
      <c r="Z3091">
        <v>3171600</v>
      </c>
      <c r="AB3091" t="s">
        <v>5940</v>
      </c>
      <c r="AC3091">
        <v>3171600</v>
      </c>
      <c r="AD3091" t="s">
        <v>2860</v>
      </c>
      <c r="AE3091">
        <v>60</v>
      </c>
      <c r="AF3091">
        <v>3171600</v>
      </c>
      <c r="AG3091" t="s">
        <v>2860</v>
      </c>
      <c r="AH3091">
        <v>11970</v>
      </c>
      <c r="AI3091">
        <v>3171600</v>
      </c>
      <c r="AJ3091" t="s">
        <v>2860</v>
      </c>
      <c r="AK3091">
        <v>60</v>
      </c>
      <c r="AL3091">
        <v>3171600</v>
      </c>
      <c r="AM3091" t="s">
        <v>2860</v>
      </c>
      <c r="AN3091" t="s">
        <v>5940</v>
      </c>
      <c r="AO3091">
        <v>0</v>
      </c>
      <c r="AP3091">
        <v>3205150</v>
      </c>
      <c r="AQ3091" t="s">
        <v>2941</v>
      </c>
      <c r="AR3091">
        <v>800</v>
      </c>
    </row>
    <row r="3092" spans="1:44" x14ac:dyDescent="0.25">
      <c r="A3092">
        <v>5208707</v>
      </c>
      <c r="B3092">
        <v>3</v>
      </c>
      <c r="C3092" t="s">
        <v>897</v>
      </c>
      <c r="D3092" t="s">
        <v>717</v>
      </c>
      <c r="E3092">
        <v>1000</v>
      </c>
      <c r="F3092">
        <v>1245</v>
      </c>
      <c r="G3092" t="s">
        <v>5940</v>
      </c>
      <c r="H3092" t="s">
        <v>5940</v>
      </c>
      <c r="I3092" t="s">
        <v>5940</v>
      </c>
      <c r="J3092" t="s">
        <v>5940</v>
      </c>
      <c r="K3092">
        <v>1000</v>
      </c>
      <c r="L3092">
        <v>702</v>
      </c>
      <c r="M3092">
        <v>0</v>
      </c>
      <c r="N3092">
        <v>0</v>
      </c>
      <c r="O3092">
        <v>0</v>
      </c>
      <c r="P3092">
        <v>0</v>
      </c>
      <c r="R3092">
        <v>5208707</v>
      </c>
      <c r="S3092">
        <v>1000</v>
      </c>
      <c r="T3092">
        <v>1245</v>
      </c>
      <c r="U3092" t="s">
        <v>5940</v>
      </c>
      <c r="V3092" t="s">
        <v>5940</v>
      </c>
      <c r="W3092" t="s">
        <v>5940</v>
      </c>
      <c r="X3092" t="s">
        <v>5940</v>
      </c>
      <c r="Z3092">
        <v>3171709</v>
      </c>
      <c r="AB3092" t="s">
        <v>5940</v>
      </c>
      <c r="AC3092">
        <v>3171709</v>
      </c>
      <c r="AD3092" t="s">
        <v>2861</v>
      </c>
      <c r="AE3092">
        <v>163</v>
      </c>
      <c r="AF3092">
        <v>3171709</v>
      </c>
      <c r="AG3092" t="s">
        <v>2861</v>
      </c>
      <c r="AH3092" t="s">
        <v>5940</v>
      </c>
      <c r="AI3092">
        <v>3171709</v>
      </c>
      <c r="AJ3092" t="s">
        <v>2861</v>
      </c>
      <c r="AK3092">
        <v>296</v>
      </c>
      <c r="AL3092">
        <v>3171709</v>
      </c>
      <c r="AM3092" t="s">
        <v>2861</v>
      </c>
      <c r="AN3092" t="s">
        <v>5940</v>
      </c>
      <c r="AO3092">
        <v>0</v>
      </c>
      <c r="AP3092">
        <v>3205176</v>
      </c>
      <c r="AQ3092" t="s">
        <v>2942</v>
      </c>
      <c r="AR3092">
        <v>400</v>
      </c>
    </row>
    <row r="3093" spans="1:44" x14ac:dyDescent="0.25">
      <c r="A3093">
        <v>5208806</v>
      </c>
      <c r="B3093">
        <v>3</v>
      </c>
      <c r="C3093" t="s">
        <v>897</v>
      </c>
      <c r="D3093" t="s">
        <v>718</v>
      </c>
      <c r="E3093">
        <v>30000</v>
      </c>
      <c r="F3093">
        <v>230</v>
      </c>
      <c r="G3093">
        <v>3399</v>
      </c>
      <c r="H3093" t="s">
        <v>5940</v>
      </c>
      <c r="I3093">
        <v>1800</v>
      </c>
      <c r="J3093">
        <v>309</v>
      </c>
      <c r="K3093">
        <v>75468</v>
      </c>
      <c r="L3093">
        <v>300</v>
      </c>
      <c r="M3093">
        <v>6000</v>
      </c>
      <c r="N3093">
        <v>0</v>
      </c>
      <c r="O3093">
        <v>1400</v>
      </c>
      <c r="P3093">
        <v>136</v>
      </c>
      <c r="R3093">
        <v>5208806</v>
      </c>
      <c r="S3093">
        <v>30000</v>
      </c>
      <c r="T3093">
        <v>230</v>
      </c>
      <c r="U3093">
        <v>3399</v>
      </c>
      <c r="V3093" t="s">
        <v>5940</v>
      </c>
      <c r="W3093">
        <v>1800</v>
      </c>
      <c r="X3093">
        <v>309</v>
      </c>
      <c r="Z3093">
        <v>3171808</v>
      </c>
      <c r="AB3093" t="s">
        <v>5940</v>
      </c>
      <c r="AC3093">
        <v>3171808</v>
      </c>
      <c r="AD3093" t="s">
        <v>2862</v>
      </c>
      <c r="AE3093">
        <v>2</v>
      </c>
      <c r="AF3093">
        <v>3171808</v>
      </c>
      <c r="AG3093" t="s">
        <v>2862</v>
      </c>
      <c r="AH3093">
        <v>13200</v>
      </c>
      <c r="AI3093">
        <v>3171808</v>
      </c>
      <c r="AJ3093" t="s">
        <v>2862</v>
      </c>
      <c r="AK3093">
        <v>200</v>
      </c>
      <c r="AL3093">
        <v>3171808</v>
      </c>
      <c r="AM3093" t="s">
        <v>2862</v>
      </c>
      <c r="AN3093" t="s">
        <v>5940</v>
      </c>
      <c r="AO3093">
        <v>0</v>
      </c>
      <c r="AP3093">
        <v>3205200</v>
      </c>
      <c r="AQ3093" t="s">
        <v>2943</v>
      </c>
      <c r="AR3093">
        <v>45</v>
      </c>
    </row>
    <row r="3094" spans="1:44" x14ac:dyDescent="0.25">
      <c r="A3094">
        <v>5208905</v>
      </c>
      <c r="B3094">
        <v>3</v>
      </c>
      <c r="C3094" t="s">
        <v>897</v>
      </c>
      <c r="D3094" t="s">
        <v>719</v>
      </c>
      <c r="E3094">
        <v>1760</v>
      </c>
      <c r="F3094">
        <v>2520</v>
      </c>
      <c r="G3094">
        <v>9850</v>
      </c>
      <c r="H3094" t="s">
        <v>5940</v>
      </c>
      <c r="I3094">
        <v>4640</v>
      </c>
      <c r="J3094">
        <v>510</v>
      </c>
      <c r="K3094">
        <v>1920</v>
      </c>
      <c r="L3094">
        <v>1000</v>
      </c>
      <c r="M3094">
        <v>9275</v>
      </c>
      <c r="N3094">
        <v>0</v>
      </c>
      <c r="O3094">
        <v>5000</v>
      </c>
      <c r="P3094">
        <v>225</v>
      </c>
      <c r="R3094">
        <v>5208905</v>
      </c>
      <c r="S3094">
        <v>1760</v>
      </c>
      <c r="T3094">
        <v>2520</v>
      </c>
      <c r="U3094">
        <v>9850</v>
      </c>
      <c r="V3094" t="s">
        <v>5940</v>
      </c>
      <c r="W3094">
        <v>4640</v>
      </c>
      <c r="X3094">
        <v>510</v>
      </c>
      <c r="Z3094">
        <v>3171907</v>
      </c>
      <c r="AB3094" t="s">
        <v>5940</v>
      </c>
      <c r="AC3094">
        <v>3171907</v>
      </c>
      <c r="AD3094" t="s">
        <v>2863</v>
      </c>
      <c r="AE3094">
        <v>100</v>
      </c>
      <c r="AF3094">
        <v>3171907</v>
      </c>
      <c r="AG3094" t="s">
        <v>2863</v>
      </c>
      <c r="AH3094">
        <v>9600</v>
      </c>
      <c r="AI3094">
        <v>3171907</v>
      </c>
      <c r="AJ3094" t="s">
        <v>2863</v>
      </c>
      <c r="AK3094">
        <v>126</v>
      </c>
      <c r="AL3094">
        <v>3171907</v>
      </c>
      <c r="AM3094" t="s">
        <v>2863</v>
      </c>
      <c r="AN3094" t="s">
        <v>5940</v>
      </c>
      <c r="AO3094">
        <v>0</v>
      </c>
      <c r="AP3094">
        <v>3300159</v>
      </c>
      <c r="AQ3094" t="s">
        <v>2945</v>
      </c>
      <c r="AR3094">
        <v>80</v>
      </c>
    </row>
    <row r="3095" spans="1:44" x14ac:dyDescent="0.25">
      <c r="A3095">
        <v>5209101</v>
      </c>
      <c r="B3095">
        <v>3</v>
      </c>
      <c r="C3095" t="s">
        <v>897</v>
      </c>
      <c r="D3095" t="s">
        <v>720</v>
      </c>
      <c r="E3095">
        <v>978400</v>
      </c>
      <c r="F3095">
        <v>143000</v>
      </c>
      <c r="G3095">
        <v>50880</v>
      </c>
      <c r="H3095">
        <v>8723</v>
      </c>
      <c r="I3095">
        <v>720</v>
      </c>
      <c r="J3095">
        <v>450</v>
      </c>
      <c r="K3095">
        <v>1525200</v>
      </c>
      <c r="L3095">
        <v>130896</v>
      </c>
      <c r="M3095">
        <v>101400</v>
      </c>
      <c r="N3095">
        <v>1260</v>
      </c>
      <c r="O3095">
        <v>1413</v>
      </c>
      <c r="P3095">
        <v>216</v>
      </c>
      <c r="R3095">
        <v>5209101</v>
      </c>
      <c r="S3095">
        <v>978400</v>
      </c>
      <c r="T3095">
        <v>143000</v>
      </c>
      <c r="U3095">
        <v>50880</v>
      </c>
      <c r="V3095">
        <v>8723</v>
      </c>
      <c r="W3095">
        <v>720</v>
      </c>
      <c r="X3095">
        <v>450</v>
      </c>
      <c r="Z3095">
        <v>3172004</v>
      </c>
      <c r="AB3095" t="s">
        <v>5940</v>
      </c>
      <c r="AC3095">
        <v>3172004</v>
      </c>
      <c r="AD3095" t="s">
        <v>2864</v>
      </c>
      <c r="AE3095">
        <v>180</v>
      </c>
      <c r="AF3095">
        <v>3172004</v>
      </c>
      <c r="AG3095" t="s">
        <v>2864</v>
      </c>
      <c r="AH3095">
        <v>4000</v>
      </c>
      <c r="AI3095">
        <v>3172004</v>
      </c>
      <c r="AJ3095" t="s">
        <v>2864</v>
      </c>
      <c r="AK3095">
        <v>316</v>
      </c>
      <c r="AL3095">
        <v>3172004</v>
      </c>
      <c r="AM3095" t="s">
        <v>2864</v>
      </c>
      <c r="AN3095" t="s">
        <v>5940</v>
      </c>
      <c r="AO3095">
        <v>0</v>
      </c>
      <c r="AP3095">
        <v>3300209</v>
      </c>
      <c r="AQ3095" t="s">
        <v>2946</v>
      </c>
      <c r="AR3095">
        <v>173</v>
      </c>
    </row>
    <row r="3096" spans="1:44" x14ac:dyDescent="0.25">
      <c r="A3096">
        <v>5209150</v>
      </c>
      <c r="B3096">
        <v>3</v>
      </c>
      <c r="C3096" t="s">
        <v>897</v>
      </c>
      <c r="D3096" t="s">
        <v>721</v>
      </c>
      <c r="E3096" t="s">
        <v>5940</v>
      </c>
      <c r="F3096">
        <v>28500</v>
      </c>
      <c r="G3096">
        <v>8250</v>
      </c>
      <c r="H3096">
        <v>1840</v>
      </c>
      <c r="I3096" t="s">
        <v>5940</v>
      </c>
      <c r="J3096" t="s">
        <v>5940</v>
      </c>
      <c r="K3096">
        <v>1600000</v>
      </c>
      <c r="L3096">
        <v>8700</v>
      </c>
      <c r="M3096">
        <v>9300</v>
      </c>
      <c r="N3096">
        <v>1455</v>
      </c>
      <c r="O3096">
        <v>0</v>
      </c>
      <c r="P3096">
        <v>0</v>
      </c>
      <c r="R3096">
        <v>5209150</v>
      </c>
      <c r="S3096" t="s">
        <v>5940</v>
      </c>
      <c r="T3096">
        <v>28500</v>
      </c>
      <c r="U3096">
        <v>8250</v>
      </c>
      <c r="V3096">
        <v>1840</v>
      </c>
      <c r="W3096" t="s">
        <v>5940</v>
      </c>
      <c r="X3096" t="s">
        <v>5940</v>
      </c>
      <c r="Z3096">
        <v>3172103</v>
      </c>
      <c r="AB3096" t="s">
        <v>5940</v>
      </c>
      <c r="AC3096">
        <v>3172103</v>
      </c>
      <c r="AD3096" t="s">
        <v>2865</v>
      </c>
      <c r="AE3096">
        <v>35</v>
      </c>
      <c r="AF3096">
        <v>3172103</v>
      </c>
      <c r="AG3096" t="s">
        <v>2865</v>
      </c>
      <c r="AH3096">
        <v>2250</v>
      </c>
      <c r="AI3096">
        <v>3172103</v>
      </c>
      <c r="AJ3096" t="s">
        <v>2865</v>
      </c>
      <c r="AK3096">
        <v>7</v>
      </c>
      <c r="AL3096">
        <v>3172103</v>
      </c>
      <c r="AM3096" t="s">
        <v>2865</v>
      </c>
      <c r="AN3096" t="s">
        <v>5940</v>
      </c>
      <c r="AO3096">
        <v>0</v>
      </c>
      <c r="AP3096">
        <v>3300225</v>
      </c>
      <c r="AQ3096" t="s">
        <v>2947</v>
      </c>
      <c r="AR3096">
        <v>80</v>
      </c>
    </row>
    <row r="3097" spans="1:44" x14ac:dyDescent="0.25">
      <c r="A3097">
        <v>5209200</v>
      </c>
      <c r="B3097">
        <v>3</v>
      </c>
      <c r="C3097" t="s">
        <v>897</v>
      </c>
      <c r="D3097" t="s">
        <v>722</v>
      </c>
      <c r="E3097">
        <v>210</v>
      </c>
      <c r="F3097">
        <v>2970</v>
      </c>
      <c r="G3097">
        <v>2400</v>
      </c>
      <c r="H3097" t="s">
        <v>5940</v>
      </c>
      <c r="I3097">
        <v>370</v>
      </c>
      <c r="J3097">
        <v>30</v>
      </c>
      <c r="K3097">
        <v>630</v>
      </c>
      <c r="L3097">
        <v>1040</v>
      </c>
      <c r="M3097">
        <v>3300</v>
      </c>
      <c r="N3097">
        <v>0</v>
      </c>
      <c r="O3097">
        <v>360</v>
      </c>
      <c r="P3097">
        <v>0</v>
      </c>
      <c r="R3097">
        <v>5209200</v>
      </c>
      <c r="S3097">
        <v>210</v>
      </c>
      <c r="T3097">
        <v>2970</v>
      </c>
      <c r="U3097">
        <v>2400</v>
      </c>
      <c r="V3097" t="s">
        <v>5940</v>
      </c>
      <c r="W3097">
        <v>370</v>
      </c>
      <c r="X3097">
        <v>30</v>
      </c>
      <c r="Z3097">
        <v>3172202</v>
      </c>
      <c r="AB3097" t="s">
        <v>5940</v>
      </c>
      <c r="AC3097">
        <v>3172202</v>
      </c>
      <c r="AD3097" t="s">
        <v>2866</v>
      </c>
      <c r="AE3097" t="s">
        <v>5940</v>
      </c>
      <c r="AF3097">
        <v>3172202</v>
      </c>
      <c r="AG3097" t="s">
        <v>2866</v>
      </c>
      <c r="AH3097" t="s">
        <v>5940</v>
      </c>
      <c r="AI3097">
        <v>3172202</v>
      </c>
      <c r="AJ3097" t="s">
        <v>2866</v>
      </c>
      <c r="AK3097">
        <v>38</v>
      </c>
      <c r="AL3097">
        <v>3172202</v>
      </c>
      <c r="AM3097" t="s">
        <v>2866</v>
      </c>
      <c r="AN3097" t="s">
        <v>5940</v>
      </c>
      <c r="AO3097">
        <v>0</v>
      </c>
      <c r="AP3097">
        <v>3300308</v>
      </c>
      <c r="AQ3097" t="s">
        <v>2949</v>
      </c>
      <c r="AR3097" t="s">
        <v>5940</v>
      </c>
    </row>
    <row r="3098" spans="1:44" x14ac:dyDescent="0.25">
      <c r="A3098">
        <v>5209291</v>
      </c>
      <c r="B3098">
        <v>3</v>
      </c>
      <c r="C3098" t="s">
        <v>897</v>
      </c>
      <c r="D3098" t="s">
        <v>723</v>
      </c>
      <c r="E3098">
        <v>1000</v>
      </c>
      <c r="F3098" t="s">
        <v>5940</v>
      </c>
      <c r="G3098">
        <v>1500</v>
      </c>
      <c r="H3098" t="s">
        <v>5940</v>
      </c>
      <c r="I3098">
        <v>450</v>
      </c>
      <c r="J3098">
        <v>132</v>
      </c>
      <c r="K3098">
        <v>2000</v>
      </c>
      <c r="L3098">
        <v>0</v>
      </c>
      <c r="M3098">
        <v>900</v>
      </c>
      <c r="N3098">
        <v>0</v>
      </c>
      <c r="O3098">
        <v>270</v>
      </c>
      <c r="P3098">
        <v>0</v>
      </c>
      <c r="R3098">
        <v>5209291</v>
      </c>
      <c r="S3098">
        <v>1000</v>
      </c>
      <c r="T3098" t="s">
        <v>5940</v>
      </c>
      <c r="U3098">
        <v>1500</v>
      </c>
      <c r="V3098" t="s">
        <v>5940</v>
      </c>
      <c r="W3098">
        <v>450</v>
      </c>
      <c r="X3098">
        <v>132</v>
      </c>
      <c r="Z3098">
        <v>3200102</v>
      </c>
      <c r="AB3098" t="s">
        <v>5940</v>
      </c>
      <c r="AC3098">
        <v>3200102</v>
      </c>
      <c r="AD3098" t="s">
        <v>2867</v>
      </c>
      <c r="AE3098">
        <v>112</v>
      </c>
      <c r="AF3098">
        <v>3200102</v>
      </c>
      <c r="AG3098" t="s">
        <v>2867</v>
      </c>
      <c r="AH3098">
        <v>14000</v>
      </c>
      <c r="AI3098">
        <v>3200102</v>
      </c>
      <c r="AJ3098" t="s">
        <v>2867</v>
      </c>
      <c r="AK3098">
        <v>858</v>
      </c>
      <c r="AL3098">
        <v>3200102</v>
      </c>
      <c r="AM3098" t="s">
        <v>2867</v>
      </c>
      <c r="AN3098" t="s">
        <v>5940</v>
      </c>
      <c r="AO3098">
        <v>0</v>
      </c>
      <c r="AP3098">
        <v>3300407</v>
      </c>
      <c r="AQ3098" t="s">
        <v>2950</v>
      </c>
      <c r="AR3098">
        <v>108</v>
      </c>
    </row>
    <row r="3099" spans="1:44" x14ac:dyDescent="0.25">
      <c r="A3099">
        <v>5209408</v>
      </c>
      <c r="B3099">
        <v>3</v>
      </c>
      <c r="C3099" t="s">
        <v>897</v>
      </c>
      <c r="D3099" t="s">
        <v>724</v>
      </c>
      <c r="E3099">
        <v>1920</v>
      </c>
      <c r="F3099" t="s">
        <v>5940</v>
      </c>
      <c r="G3099">
        <v>1560</v>
      </c>
      <c r="H3099" t="s">
        <v>5940</v>
      </c>
      <c r="I3099">
        <v>1200</v>
      </c>
      <c r="J3099">
        <v>20</v>
      </c>
      <c r="K3099">
        <v>1920</v>
      </c>
      <c r="L3099">
        <v>0</v>
      </c>
      <c r="M3099">
        <v>1200</v>
      </c>
      <c r="N3099">
        <v>0</v>
      </c>
      <c r="O3099">
        <v>500</v>
      </c>
      <c r="P3099">
        <v>25</v>
      </c>
      <c r="R3099">
        <v>5209408</v>
      </c>
      <c r="S3099">
        <v>1920</v>
      </c>
      <c r="T3099" t="s">
        <v>5940</v>
      </c>
      <c r="U3099">
        <v>1560</v>
      </c>
      <c r="V3099" t="s">
        <v>5940</v>
      </c>
      <c r="W3099">
        <v>1200</v>
      </c>
      <c r="X3099">
        <v>20</v>
      </c>
      <c r="Z3099">
        <v>3200136</v>
      </c>
      <c r="AB3099" t="s">
        <v>5940</v>
      </c>
      <c r="AC3099">
        <v>3200136</v>
      </c>
      <c r="AD3099" t="s">
        <v>2868</v>
      </c>
      <c r="AE3099">
        <v>160</v>
      </c>
      <c r="AF3099">
        <v>3200136</v>
      </c>
      <c r="AG3099" t="s">
        <v>2868</v>
      </c>
      <c r="AH3099">
        <v>250</v>
      </c>
      <c r="AI3099">
        <v>3200136</v>
      </c>
      <c r="AJ3099" t="s">
        <v>2868</v>
      </c>
      <c r="AK3099">
        <v>48</v>
      </c>
      <c r="AL3099">
        <v>3200136</v>
      </c>
      <c r="AM3099" t="s">
        <v>2868</v>
      </c>
      <c r="AN3099" t="s">
        <v>5940</v>
      </c>
      <c r="AO3099">
        <v>0</v>
      </c>
      <c r="AP3099">
        <v>3300506</v>
      </c>
      <c r="AQ3099" t="s">
        <v>2952</v>
      </c>
      <c r="AR3099">
        <v>782</v>
      </c>
    </row>
    <row r="3100" spans="1:44" x14ac:dyDescent="0.25">
      <c r="A3100">
        <v>5209457</v>
      </c>
      <c r="B3100">
        <v>3</v>
      </c>
      <c r="C3100" t="s">
        <v>897</v>
      </c>
      <c r="D3100" t="s">
        <v>725</v>
      </c>
      <c r="E3100">
        <v>500</v>
      </c>
      <c r="F3100" t="s">
        <v>5940</v>
      </c>
      <c r="G3100">
        <v>600</v>
      </c>
      <c r="H3100" t="s">
        <v>5940</v>
      </c>
      <c r="I3100">
        <v>240</v>
      </c>
      <c r="J3100">
        <v>18</v>
      </c>
      <c r="K3100">
        <v>1200</v>
      </c>
      <c r="L3100">
        <v>0</v>
      </c>
      <c r="M3100">
        <v>750</v>
      </c>
      <c r="N3100">
        <v>0</v>
      </c>
      <c r="O3100">
        <v>270</v>
      </c>
      <c r="P3100">
        <v>0</v>
      </c>
      <c r="R3100">
        <v>5209457</v>
      </c>
      <c r="S3100">
        <v>500</v>
      </c>
      <c r="T3100" t="s">
        <v>5940</v>
      </c>
      <c r="U3100">
        <v>600</v>
      </c>
      <c r="V3100" t="s">
        <v>5940</v>
      </c>
      <c r="W3100">
        <v>240</v>
      </c>
      <c r="X3100">
        <v>18</v>
      </c>
      <c r="Z3100">
        <v>3200169</v>
      </c>
      <c r="AB3100" t="s">
        <v>5940</v>
      </c>
      <c r="AC3100">
        <v>3200169</v>
      </c>
      <c r="AD3100" t="s">
        <v>2869</v>
      </c>
      <c r="AE3100">
        <v>360</v>
      </c>
      <c r="AF3100">
        <v>3200169</v>
      </c>
      <c r="AG3100" t="s">
        <v>2869</v>
      </c>
      <c r="AH3100">
        <v>3450</v>
      </c>
      <c r="AI3100">
        <v>3200169</v>
      </c>
      <c r="AJ3100" t="s">
        <v>2869</v>
      </c>
      <c r="AK3100">
        <v>78</v>
      </c>
      <c r="AL3100">
        <v>3200169</v>
      </c>
      <c r="AM3100" t="s">
        <v>2869</v>
      </c>
      <c r="AN3100" t="s">
        <v>5940</v>
      </c>
      <c r="AO3100">
        <v>0</v>
      </c>
      <c r="AP3100">
        <v>3300605</v>
      </c>
      <c r="AQ3100" t="s">
        <v>2953</v>
      </c>
      <c r="AR3100">
        <v>2000</v>
      </c>
    </row>
    <row r="3101" spans="1:44" x14ac:dyDescent="0.25">
      <c r="A3101">
        <v>5209606</v>
      </c>
      <c r="B3101">
        <v>3</v>
      </c>
      <c r="C3101" t="s">
        <v>897</v>
      </c>
      <c r="D3101" t="s">
        <v>726</v>
      </c>
      <c r="E3101">
        <v>4000</v>
      </c>
      <c r="F3101">
        <v>120</v>
      </c>
      <c r="G3101">
        <v>4800</v>
      </c>
      <c r="H3101" t="s">
        <v>5940</v>
      </c>
      <c r="I3101">
        <v>1120</v>
      </c>
      <c r="J3101">
        <v>264</v>
      </c>
      <c r="K3101">
        <v>66000</v>
      </c>
      <c r="L3101">
        <v>300</v>
      </c>
      <c r="M3101">
        <v>6000</v>
      </c>
      <c r="N3101">
        <v>0</v>
      </c>
      <c r="O3101">
        <v>1300</v>
      </c>
      <c r="P3101">
        <v>171</v>
      </c>
      <c r="R3101">
        <v>5209606</v>
      </c>
      <c r="S3101">
        <v>4000</v>
      </c>
      <c r="T3101">
        <v>120</v>
      </c>
      <c r="U3101">
        <v>4800</v>
      </c>
      <c r="V3101" t="s">
        <v>5940</v>
      </c>
      <c r="W3101">
        <v>1120</v>
      </c>
      <c r="X3101">
        <v>264</v>
      </c>
      <c r="Z3101">
        <v>3200201</v>
      </c>
      <c r="AB3101" t="s">
        <v>5940</v>
      </c>
      <c r="AC3101">
        <v>3200201</v>
      </c>
      <c r="AD3101" t="s">
        <v>2870</v>
      </c>
      <c r="AE3101">
        <v>450</v>
      </c>
      <c r="AF3101">
        <v>3200201</v>
      </c>
      <c r="AG3101" t="s">
        <v>2870</v>
      </c>
      <c r="AH3101">
        <v>500</v>
      </c>
      <c r="AI3101">
        <v>3200201</v>
      </c>
      <c r="AJ3101" t="s">
        <v>2870</v>
      </c>
      <c r="AK3101">
        <v>304</v>
      </c>
      <c r="AL3101">
        <v>3200201</v>
      </c>
      <c r="AM3101" t="s">
        <v>2870</v>
      </c>
      <c r="AN3101" t="s">
        <v>5940</v>
      </c>
      <c r="AO3101">
        <v>0</v>
      </c>
      <c r="AP3101">
        <v>3300704</v>
      </c>
      <c r="AQ3101" t="s">
        <v>2954</v>
      </c>
      <c r="AR3101">
        <v>36</v>
      </c>
    </row>
    <row r="3102" spans="1:44" x14ac:dyDescent="0.25">
      <c r="A3102">
        <v>5209705</v>
      </c>
      <c r="B3102">
        <v>3</v>
      </c>
      <c r="C3102" t="s">
        <v>897</v>
      </c>
      <c r="D3102" t="s">
        <v>727</v>
      </c>
      <c r="E3102">
        <v>900</v>
      </c>
      <c r="F3102">
        <v>760</v>
      </c>
      <c r="G3102">
        <v>2250</v>
      </c>
      <c r="H3102" t="s">
        <v>5940</v>
      </c>
      <c r="I3102">
        <v>480</v>
      </c>
      <c r="J3102" t="s">
        <v>5940</v>
      </c>
      <c r="K3102">
        <v>900</v>
      </c>
      <c r="L3102">
        <v>0</v>
      </c>
      <c r="M3102">
        <v>1500</v>
      </c>
      <c r="N3102">
        <v>0</v>
      </c>
      <c r="O3102">
        <v>30</v>
      </c>
      <c r="P3102">
        <v>0</v>
      </c>
      <c r="R3102">
        <v>5209705</v>
      </c>
      <c r="S3102">
        <v>900</v>
      </c>
      <c r="T3102">
        <v>760</v>
      </c>
      <c r="U3102">
        <v>2250</v>
      </c>
      <c r="V3102" t="s">
        <v>5940</v>
      </c>
      <c r="W3102">
        <v>480</v>
      </c>
      <c r="X3102" t="s">
        <v>5940</v>
      </c>
      <c r="Z3102">
        <v>3200300</v>
      </c>
      <c r="AB3102" t="s">
        <v>5940</v>
      </c>
      <c r="AC3102">
        <v>3200300</v>
      </c>
      <c r="AD3102" t="s">
        <v>2871</v>
      </c>
      <c r="AE3102" t="s">
        <v>5940</v>
      </c>
      <c r="AF3102">
        <v>3200300</v>
      </c>
      <c r="AG3102" t="s">
        <v>2871</v>
      </c>
      <c r="AH3102">
        <v>1500</v>
      </c>
      <c r="AI3102">
        <v>3200300</v>
      </c>
      <c r="AJ3102" t="s">
        <v>2871</v>
      </c>
      <c r="AK3102">
        <v>97</v>
      </c>
      <c r="AL3102">
        <v>3200300</v>
      </c>
      <c r="AM3102" t="s">
        <v>2871</v>
      </c>
      <c r="AN3102" t="s">
        <v>5940</v>
      </c>
      <c r="AO3102">
        <v>0</v>
      </c>
      <c r="AP3102">
        <v>3300902</v>
      </c>
      <c r="AQ3102" t="s">
        <v>2956</v>
      </c>
      <c r="AR3102">
        <v>1178</v>
      </c>
    </row>
    <row r="3103" spans="1:44" x14ac:dyDescent="0.25">
      <c r="A3103">
        <v>5209804</v>
      </c>
      <c r="B3103">
        <v>3</v>
      </c>
      <c r="C3103" t="s">
        <v>897</v>
      </c>
      <c r="D3103" t="s">
        <v>728</v>
      </c>
      <c r="E3103">
        <v>54000</v>
      </c>
      <c r="F3103">
        <v>2240</v>
      </c>
      <c r="G3103">
        <v>1560</v>
      </c>
      <c r="H3103" t="s">
        <v>5940</v>
      </c>
      <c r="I3103">
        <v>405</v>
      </c>
      <c r="J3103">
        <v>4</v>
      </c>
      <c r="K3103">
        <v>124620</v>
      </c>
      <c r="L3103">
        <v>1800</v>
      </c>
      <c r="M3103">
        <v>1120</v>
      </c>
      <c r="N3103">
        <v>0</v>
      </c>
      <c r="O3103">
        <v>360</v>
      </c>
      <c r="P3103">
        <v>9</v>
      </c>
      <c r="R3103">
        <v>5209804</v>
      </c>
      <c r="S3103">
        <v>54000</v>
      </c>
      <c r="T3103">
        <v>2240</v>
      </c>
      <c r="U3103">
        <v>1560</v>
      </c>
      <c r="V3103" t="s">
        <v>5940</v>
      </c>
      <c r="W3103">
        <v>405</v>
      </c>
      <c r="X3103">
        <v>4</v>
      </c>
      <c r="Z3103">
        <v>3200359</v>
      </c>
      <c r="AB3103" t="s">
        <v>5940</v>
      </c>
      <c r="AC3103">
        <v>3200359</v>
      </c>
      <c r="AD3103" t="s">
        <v>2872</v>
      </c>
      <c r="AE3103">
        <v>55</v>
      </c>
      <c r="AF3103">
        <v>3200359</v>
      </c>
      <c r="AG3103" t="s">
        <v>2872</v>
      </c>
      <c r="AH3103" t="s">
        <v>5940</v>
      </c>
      <c r="AI3103">
        <v>3200359</v>
      </c>
      <c r="AJ3103" t="s">
        <v>2872</v>
      </c>
      <c r="AK3103">
        <v>42</v>
      </c>
      <c r="AL3103">
        <v>3200359</v>
      </c>
      <c r="AM3103" t="s">
        <v>2872</v>
      </c>
      <c r="AN3103" t="s">
        <v>5940</v>
      </c>
      <c r="AO3103">
        <v>0</v>
      </c>
      <c r="AP3103">
        <v>3300936</v>
      </c>
      <c r="AQ3103" t="s">
        <v>2957</v>
      </c>
      <c r="AR3103">
        <v>8</v>
      </c>
    </row>
    <row r="3104" spans="1:44" x14ac:dyDescent="0.25">
      <c r="A3104">
        <v>5209903</v>
      </c>
      <c r="B3104">
        <v>3</v>
      </c>
      <c r="C3104" t="s">
        <v>897</v>
      </c>
      <c r="D3104" t="s">
        <v>729</v>
      </c>
      <c r="E3104">
        <v>1992</v>
      </c>
      <c r="F3104" t="s">
        <v>5940</v>
      </c>
      <c r="G3104">
        <v>1800</v>
      </c>
      <c r="H3104" t="s">
        <v>5940</v>
      </c>
      <c r="I3104">
        <v>732</v>
      </c>
      <c r="J3104">
        <v>315</v>
      </c>
      <c r="K3104">
        <v>1920</v>
      </c>
      <c r="L3104">
        <v>1050</v>
      </c>
      <c r="M3104">
        <v>3600</v>
      </c>
      <c r="N3104">
        <v>0</v>
      </c>
      <c r="O3104">
        <v>576</v>
      </c>
      <c r="P3104">
        <v>225</v>
      </c>
      <c r="R3104">
        <v>5209903</v>
      </c>
      <c r="S3104">
        <v>1992</v>
      </c>
      <c r="T3104" t="s">
        <v>5940</v>
      </c>
      <c r="U3104">
        <v>1800</v>
      </c>
      <c r="V3104" t="s">
        <v>5940</v>
      </c>
      <c r="W3104">
        <v>732</v>
      </c>
      <c r="X3104">
        <v>315</v>
      </c>
      <c r="Z3104">
        <v>3200409</v>
      </c>
      <c r="AB3104" t="s">
        <v>5940</v>
      </c>
      <c r="AC3104">
        <v>3200409</v>
      </c>
      <c r="AD3104" t="s">
        <v>2873</v>
      </c>
      <c r="AE3104">
        <v>104</v>
      </c>
      <c r="AF3104">
        <v>3200409</v>
      </c>
      <c r="AG3104" t="s">
        <v>2873</v>
      </c>
      <c r="AH3104">
        <v>3600</v>
      </c>
      <c r="AI3104">
        <v>3200409</v>
      </c>
      <c r="AJ3104" t="s">
        <v>2873</v>
      </c>
      <c r="AK3104">
        <v>60</v>
      </c>
      <c r="AL3104">
        <v>3200409</v>
      </c>
      <c r="AM3104" t="s">
        <v>2873</v>
      </c>
      <c r="AN3104" t="s">
        <v>5940</v>
      </c>
      <c r="AO3104">
        <v>0</v>
      </c>
      <c r="AP3104">
        <v>3300951</v>
      </c>
      <c r="AQ3104" t="s">
        <v>2958</v>
      </c>
      <c r="AR3104">
        <v>27</v>
      </c>
    </row>
    <row r="3105" spans="1:44" x14ac:dyDescent="0.25">
      <c r="A3105">
        <v>5209937</v>
      </c>
      <c r="B3105">
        <v>3</v>
      </c>
      <c r="C3105" t="s">
        <v>897</v>
      </c>
      <c r="D3105" t="s">
        <v>730</v>
      </c>
      <c r="E3105">
        <v>19500</v>
      </c>
      <c r="F3105">
        <v>36000</v>
      </c>
      <c r="G3105">
        <v>7450</v>
      </c>
      <c r="H3105">
        <v>3910</v>
      </c>
      <c r="I3105">
        <v>680</v>
      </c>
      <c r="J3105">
        <v>240</v>
      </c>
      <c r="K3105">
        <v>240000</v>
      </c>
      <c r="L3105">
        <v>26000</v>
      </c>
      <c r="M3105">
        <v>19080</v>
      </c>
      <c r="N3105">
        <v>1450</v>
      </c>
      <c r="O3105">
        <v>705</v>
      </c>
      <c r="P3105">
        <v>0</v>
      </c>
      <c r="R3105">
        <v>5209937</v>
      </c>
      <c r="S3105">
        <v>19500</v>
      </c>
      <c r="T3105">
        <v>36000</v>
      </c>
      <c r="U3105">
        <v>7450</v>
      </c>
      <c r="V3105">
        <v>3910</v>
      </c>
      <c r="W3105">
        <v>680</v>
      </c>
      <c r="X3105">
        <v>240</v>
      </c>
      <c r="Z3105">
        <v>3200508</v>
      </c>
      <c r="AB3105" t="s">
        <v>5940</v>
      </c>
      <c r="AC3105">
        <v>3200508</v>
      </c>
      <c r="AD3105" t="s">
        <v>2874</v>
      </c>
      <c r="AE3105">
        <v>158</v>
      </c>
      <c r="AF3105">
        <v>3200508</v>
      </c>
      <c r="AG3105" t="s">
        <v>2874</v>
      </c>
      <c r="AH3105" t="s">
        <v>5940</v>
      </c>
      <c r="AI3105">
        <v>3200508</v>
      </c>
      <c r="AJ3105" t="s">
        <v>2874</v>
      </c>
      <c r="AK3105">
        <v>49</v>
      </c>
      <c r="AL3105">
        <v>3200508</v>
      </c>
      <c r="AM3105" t="s">
        <v>2874</v>
      </c>
      <c r="AN3105" t="s">
        <v>5940</v>
      </c>
      <c r="AO3105">
        <v>0</v>
      </c>
      <c r="AP3105">
        <v>3301009</v>
      </c>
      <c r="AQ3105" t="s">
        <v>2959</v>
      </c>
      <c r="AR3105">
        <v>722</v>
      </c>
    </row>
    <row r="3106" spans="1:44" x14ac:dyDescent="0.25">
      <c r="A3106">
        <v>5209952</v>
      </c>
      <c r="B3106">
        <v>3</v>
      </c>
      <c r="C3106" t="s">
        <v>897</v>
      </c>
      <c r="D3106" t="s">
        <v>731</v>
      </c>
      <c r="E3106">
        <v>103660</v>
      </c>
      <c r="F3106">
        <v>27300</v>
      </c>
      <c r="G3106">
        <v>13900</v>
      </c>
      <c r="H3106">
        <v>9552</v>
      </c>
      <c r="I3106">
        <v>1940</v>
      </c>
      <c r="J3106" t="s">
        <v>5940</v>
      </c>
      <c r="K3106">
        <v>210160</v>
      </c>
      <c r="L3106">
        <v>15600</v>
      </c>
      <c r="M3106">
        <v>16500</v>
      </c>
      <c r="N3106">
        <v>0</v>
      </c>
      <c r="O3106">
        <v>190</v>
      </c>
      <c r="P3106">
        <v>0</v>
      </c>
      <c r="R3106">
        <v>5209952</v>
      </c>
      <c r="S3106">
        <v>103660</v>
      </c>
      <c r="T3106">
        <v>27300</v>
      </c>
      <c r="U3106">
        <v>13900</v>
      </c>
      <c r="V3106">
        <v>9552</v>
      </c>
      <c r="W3106">
        <v>1940</v>
      </c>
      <c r="X3106" t="s">
        <v>5940</v>
      </c>
      <c r="Z3106">
        <v>3200607</v>
      </c>
      <c r="AB3106" t="s">
        <v>5940</v>
      </c>
      <c r="AC3106">
        <v>3200607</v>
      </c>
      <c r="AD3106" t="s">
        <v>2875</v>
      </c>
      <c r="AE3106">
        <v>45</v>
      </c>
      <c r="AF3106">
        <v>3200607</v>
      </c>
      <c r="AG3106" t="s">
        <v>2875</v>
      </c>
      <c r="AH3106">
        <v>97500</v>
      </c>
      <c r="AI3106">
        <v>3200607</v>
      </c>
      <c r="AJ3106" t="s">
        <v>2875</v>
      </c>
      <c r="AK3106">
        <v>600</v>
      </c>
      <c r="AL3106">
        <v>3200607</v>
      </c>
      <c r="AM3106" t="s">
        <v>2875</v>
      </c>
      <c r="AN3106" t="s">
        <v>5940</v>
      </c>
      <c r="AO3106">
        <v>0</v>
      </c>
      <c r="AP3106">
        <v>3301108</v>
      </c>
      <c r="AQ3106" t="s">
        <v>2960</v>
      </c>
      <c r="AR3106">
        <v>440</v>
      </c>
    </row>
    <row r="3107" spans="1:44" x14ac:dyDescent="0.25">
      <c r="A3107">
        <v>5210000</v>
      </c>
      <c r="B3107">
        <v>3</v>
      </c>
      <c r="C3107" t="s">
        <v>897</v>
      </c>
      <c r="D3107" t="s">
        <v>732</v>
      </c>
      <c r="E3107">
        <v>369999</v>
      </c>
      <c r="F3107">
        <v>1800</v>
      </c>
      <c r="G3107">
        <v>13800</v>
      </c>
      <c r="H3107" t="s">
        <v>5940</v>
      </c>
      <c r="I3107">
        <v>2400</v>
      </c>
      <c r="J3107">
        <v>825</v>
      </c>
      <c r="K3107">
        <v>480000</v>
      </c>
      <c r="L3107">
        <v>1500</v>
      </c>
      <c r="M3107">
        <v>12000</v>
      </c>
      <c r="N3107">
        <v>0</v>
      </c>
      <c r="O3107">
        <v>1800</v>
      </c>
      <c r="P3107">
        <v>220</v>
      </c>
      <c r="R3107">
        <v>5210000</v>
      </c>
      <c r="S3107">
        <v>369999</v>
      </c>
      <c r="T3107">
        <v>1800</v>
      </c>
      <c r="U3107">
        <v>13800</v>
      </c>
      <c r="V3107" t="s">
        <v>5940</v>
      </c>
      <c r="W3107">
        <v>2400</v>
      </c>
      <c r="X3107">
        <v>825</v>
      </c>
      <c r="Z3107">
        <v>3200706</v>
      </c>
      <c r="AB3107" t="s">
        <v>5940</v>
      </c>
      <c r="AC3107">
        <v>3200706</v>
      </c>
      <c r="AD3107" t="s">
        <v>2876</v>
      </c>
      <c r="AE3107">
        <v>20</v>
      </c>
      <c r="AF3107">
        <v>3200706</v>
      </c>
      <c r="AG3107" t="s">
        <v>2876</v>
      </c>
      <c r="AH3107" t="s">
        <v>5940</v>
      </c>
      <c r="AI3107">
        <v>3200706</v>
      </c>
      <c r="AJ3107" t="s">
        <v>2876</v>
      </c>
      <c r="AK3107">
        <v>34</v>
      </c>
      <c r="AL3107">
        <v>3200706</v>
      </c>
      <c r="AM3107" t="s">
        <v>2876</v>
      </c>
      <c r="AN3107" t="s">
        <v>5940</v>
      </c>
      <c r="AO3107">
        <v>0</v>
      </c>
      <c r="AP3107">
        <v>3301157</v>
      </c>
      <c r="AQ3107" t="s">
        <v>2961</v>
      </c>
      <c r="AR3107">
        <v>526</v>
      </c>
    </row>
    <row r="3108" spans="1:44" x14ac:dyDescent="0.25">
      <c r="A3108">
        <v>5210109</v>
      </c>
      <c r="B3108">
        <v>3</v>
      </c>
      <c r="C3108" t="s">
        <v>897</v>
      </c>
      <c r="D3108" t="s">
        <v>733</v>
      </c>
      <c r="E3108">
        <v>125000</v>
      </c>
      <c r="F3108">
        <v>207900</v>
      </c>
      <c r="G3108">
        <v>84000</v>
      </c>
      <c r="H3108">
        <v>23598</v>
      </c>
      <c r="I3108">
        <v>6000</v>
      </c>
      <c r="J3108">
        <v>3570</v>
      </c>
      <c r="K3108">
        <v>243200</v>
      </c>
      <c r="L3108">
        <v>214400</v>
      </c>
      <c r="M3108">
        <v>123600</v>
      </c>
      <c r="N3108">
        <v>12558</v>
      </c>
      <c r="O3108">
        <v>1200</v>
      </c>
      <c r="P3108">
        <v>3750</v>
      </c>
      <c r="R3108">
        <v>5210109</v>
      </c>
      <c r="S3108">
        <v>125000</v>
      </c>
      <c r="T3108">
        <v>207900</v>
      </c>
      <c r="U3108">
        <v>84000</v>
      </c>
      <c r="V3108">
        <v>23598</v>
      </c>
      <c r="W3108">
        <v>6000</v>
      </c>
      <c r="X3108">
        <v>3570</v>
      </c>
      <c r="Z3108">
        <v>3200805</v>
      </c>
      <c r="AB3108" t="s">
        <v>5940</v>
      </c>
      <c r="AC3108">
        <v>3200805</v>
      </c>
      <c r="AD3108" t="s">
        <v>2877</v>
      </c>
      <c r="AE3108">
        <v>225</v>
      </c>
      <c r="AF3108">
        <v>3200805</v>
      </c>
      <c r="AG3108" t="s">
        <v>2877</v>
      </c>
      <c r="AH3108">
        <v>200</v>
      </c>
      <c r="AI3108">
        <v>3200805</v>
      </c>
      <c r="AJ3108" t="s">
        <v>2877</v>
      </c>
      <c r="AK3108">
        <v>132</v>
      </c>
      <c r="AL3108">
        <v>3200805</v>
      </c>
      <c r="AM3108" t="s">
        <v>2877</v>
      </c>
      <c r="AN3108" t="s">
        <v>5940</v>
      </c>
      <c r="AO3108">
        <v>0</v>
      </c>
      <c r="AP3108">
        <v>3301207</v>
      </c>
      <c r="AQ3108" t="s">
        <v>2962</v>
      </c>
      <c r="AR3108">
        <v>720</v>
      </c>
    </row>
    <row r="3109" spans="1:44" x14ac:dyDescent="0.25">
      <c r="A3109">
        <v>5210158</v>
      </c>
      <c r="B3109">
        <v>3</v>
      </c>
      <c r="C3109" t="s">
        <v>897</v>
      </c>
      <c r="D3109" t="s">
        <v>734</v>
      </c>
      <c r="E3109">
        <v>288000</v>
      </c>
      <c r="F3109" t="s">
        <v>5940</v>
      </c>
      <c r="G3109">
        <v>3600</v>
      </c>
      <c r="H3109" t="s">
        <v>5940</v>
      </c>
      <c r="I3109">
        <v>650</v>
      </c>
      <c r="J3109">
        <v>56</v>
      </c>
      <c r="K3109">
        <v>264000</v>
      </c>
      <c r="L3109">
        <v>0</v>
      </c>
      <c r="M3109">
        <v>1575</v>
      </c>
      <c r="N3109">
        <v>0</v>
      </c>
      <c r="O3109">
        <v>320</v>
      </c>
      <c r="P3109">
        <v>0</v>
      </c>
      <c r="R3109">
        <v>5210158</v>
      </c>
      <c r="S3109">
        <v>288000</v>
      </c>
      <c r="T3109" t="s">
        <v>5940</v>
      </c>
      <c r="U3109">
        <v>3600</v>
      </c>
      <c r="V3109" t="s">
        <v>5940</v>
      </c>
      <c r="W3109">
        <v>650</v>
      </c>
      <c r="X3109">
        <v>56</v>
      </c>
      <c r="Z3109">
        <v>3200904</v>
      </c>
      <c r="AB3109" t="s">
        <v>5940</v>
      </c>
      <c r="AC3109">
        <v>3200904</v>
      </c>
      <c r="AD3109" t="s">
        <v>2878</v>
      </c>
      <c r="AE3109">
        <v>4500</v>
      </c>
      <c r="AF3109">
        <v>3200904</v>
      </c>
      <c r="AG3109" t="s">
        <v>2878</v>
      </c>
      <c r="AH3109" t="s">
        <v>5940</v>
      </c>
      <c r="AI3109">
        <v>3200904</v>
      </c>
      <c r="AJ3109" t="s">
        <v>2878</v>
      </c>
      <c r="AK3109">
        <v>88</v>
      </c>
      <c r="AL3109">
        <v>3200904</v>
      </c>
      <c r="AM3109" t="s">
        <v>2878</v>
      </c>
      <c r="AN3109" t="s">
        <v>5940</v>
      </c>
      <c r="AO3109">
        <v>0</v>
      </c>
      <c r="AP3109">
        <v>3301306</v>
      </c>
      <c r="AQ3109" t="s">
        <v>2963</v>
      </c>
      <c r="AR3109">
        <v>100</v>
      </c>
    </row>
    <row r="3110" spans="1:44" x14ac:dyDescent="0.25">
      <c r="A3110">
        <v>5210208</v>
      </c>
      <c r="B3110">
        <v>3</v>
      </c>
      <c r="C3110" t="s">
        <v>897</v>
      </c>
      <c r="D3110" t="s">
        <v>735</v>
      </c>
      <c r="E3110">
        <v>700</v>
      </c>
      <c r="F3110">
        <v>4301</v>
      </c>
      <c r="G3110">
        <v>5700</v>
      </c>
      <c r="H3110" t="s">
        <v>5940</v>
      </c>
      <c r="I3110">
        <v>500</v>
      </c>
      <c r="J3110">
        <v>15</v>
      </c>
      <c r="K3110">
        <v>700</v>
      </c>
      <c r="L3110">
        <v>3300</v>
      </c>
      <c r="M3110">
        <v>5400</v>
      </c>
      <c r="N3110">
        <v>0</v>
      </c>
      <c r="O3110">
        <v>450</v>
      </c>
      <c r="P3110">
        <v>0</v>
      </c>
      <c r="R3110">
        <v>5210208</v>
      </c>
      <c r="S3110">
        <v>700</v>
      </c>
      <c r="T3110">
        <v>4301</v>
      </c>
      <c r="U3110">
        <v>5700</v>
      </c>
      <c r="V3110" t="s">
        <v>5940</v>
      </c>
      <c r="W3110">
        <v>500</v>
      </c>
      <c r="X3110">
        <v>15</v>
      </c>
      <c r="Z3110">
        <v>3201001</v>
      </c>
      <c r="AB3110" t="s">
        <v>5940</v>
      </c>
      <c r="AC3110">
        <v>3201001</v>
      </c>
      <c r="AD3110" t="s">
        <v>2879</v>
      </c>
      <c r="AE3110" t="s">
        <v>5940</v>
      </c>
      <c r="AF3110">
        <v>3201001</v>
      </c>
      <c r="AG3110" t="s">
        <v>2879</v>
      </c>
      <c r="AH3110">
        <v>252000</v>
      </c>
      <c r="AI3110">
        <v>3201001</v>
      </c>
      <c r="AJ3110" t="s">
        <v>2879</v>
      </c>
      <c r="AK3110">
        <v>186</v>
      </c>
      <c r="AL3110">
        <v>3201001</v>
      </c>
      <c r="AM3110" t="s">
        <v>2879</v>
      </c>
      <c r="AN3110" t="s">
        <v>5940</v>
      </c>
      <c r="AO3110">
        <v>0</v>
      </c>
      <c r="AP3110">
        <v>3301504</v>
      </c>
      <c r="AQ3110" t="s">
        <v>2965</v>
      </c>
      <c r="AR3110">
        <v>200</v>
      </c>
    </row>
    <row r="3111" spans="1:44" x14ac:dyDescent="0.25">
      <c r="A3111">
        <v>5210307</v>
      </c>
      <c r="B3111">
        <v>3</v>
      </c>
      <c r="C3111" t="s">
        <v>897</v>
      </c>
      <c r="D3111" t="s">
        <v>736</v>
      </c>
      <c r="E3111">
        <v>250</v>
      </c>
      <c r="F3111">
        <v>400</v>
      </c>
      <c r="G3111">
        <v>1300</v>
      </c>
      <c r="H3111" t="s">
        <v>5940</v>
      </c>
      <c r="I3111">
        <v>200</v>
      </c>
      <c r="J3111" t="s">
        <v>5940</v>
      </c>
      <c r="K3111">
        <v>300</v>
      </c>
      <c r="L3111">
        <v>0</v>
      </c>
      <c r="M3111">
        <v>560</v>
      </c>
      <c r="N3111">
        <v>0</v>
      </c>
      <c r="O3111">
        <v>120</v>
      </c>
      <c r="P3111">
        <v>0</v>
      </c>
      <c r="R3111">
        <v>5210307</v>
      </c>
      <c r="S3111">
        <v>250</v>
      </c>
      <c r="T3111">
        <v>400</v>
      </c>
      <c r="U3111">
        <v>1300</v>
      </c>
      <c r="V3111" t="s">
        <v>5940</v>
      </c>
      <c r="W3111">
        <v>200</v>
      </c>
      <c r="X3111" t="s">
        <v>5940</v>
      </c>
      <c r="Z3111">
        <v>3201100</v>
      </c>
      <c r="AB3111" t="s">
        <v>5940</v>
      </c>
      <c r="AC3111">
        <v>3201100</v>
      </c>
      <c r="AD3111" t="s">
        <v>2880</v>
      </c>
      <c r="AE3111">
        <v>30</v>
      </c>
      <c r="AF3111">
        <v>3201100</v>
      </c>
      <c r="AG3111" t="s">
        <v>2880</v>
      </c>
      <c r="AH3111" t="s">
        <v>5940</v>
      </c>
      <c r="AI3111">
        <v>3201100</v>
      </c>
      <c r="AJ3111" t="s">
        <v>2880</v>
      </c>
      <c r="AK3111">
        <v>12</v>
      </c>
      <c r="AL3111">
        <v>3201100</v>
      </c>
      <c r="AM3111" t="s">
        <v>2880</v>
      </c>
      <c r="AN3111" t="s">
        <v>5940</v>
      </c>
      <c r="AO3111">
        <v>0</v>
      </c>
      <c r="AP3111">
        <v>3301603</v>
      </c>
      <c r="AQ3111" t="s">
        <v>2966</v>
      </c>
      <c r="AR3111">
        <v>1200</v>
      </c>
    </row>
    <row r="3112" spans="1:44" x14ac:dyDescent="0.25">
      <c r="A3112">
        <v>5210406</v>
      </c>
      <c r="B3112">
        <v>3</v>
      </c>
      <c r="C3112" t="s">
        <v>897</v>
      </c>
      <c r="D3112" t="s">
        <v>737</v>
      </c>
      <c r="E3112">
        <v>399999</v>
      </c>
      <c r="F3112">
        <v>30000</v>
      </c>
      <c r="G3112">
        <v>49993</v>
      </c>
      <c r="H3112" t="s">
        <v>5940</v>
      </c>
      <c r="I3112">
        <v>20020</v>
      </c>
      <c r="J3112">
        <v>11480</v>
      </c>
      <c r="K3112">
        <v>665040</v>
      </c>
      <c r="L3112">
        <v>8100</v>
      </c>
      <c r="M3112">
        <v>49500</v>
      </c>
      <c r="N3112">
        <v>0</v>
      </c>
      <c r="O3112">
        <v>3000</v>
      </c>
      <c r="P3112">
        <v>5900</v>
      </c>
      <c r="R3112">
        <v>5210406</v>
      </c>
      <c r="S3112">
        <v>399999</v>
      </c>
      <c r="T3112">
        <v>30000</v>
      </c>
      <c r="U3112">
        <v>49993</v>
      </c>
      <c r="V3112" t="s">
        <v>5940</v>
      </c>
      <c r="W3112">
        <v>20020</v>
      </c>
      <c r="X3112">
        <v>11480</v>
      </c>
      <c r="Z3112">
        <v>3201159</v>
      </c>
      <c r="AB3112" t="s">
        <v>5940</v>
      </c>
      <c r="AC3112">
        <v>3201159</v>
      </c>
      <c r="AD3112" t="s">
        <v>2881</v>
      </c>
      <c r="AE3112">
        <v>12</v>
      </c>
      <c r="AF3112">
        <v>3201159</v>
      </c>
      <c r="AG3112" t="s">
        <v>2881</v>
      </c>
      <c r="AH3112">
        <v>210</v>
      </c>
      <c r="AI3112">
        <v>3201159</v>
      </c>
      <c r="AJ3112" t="s">
        <v>2881</v>
      </c>
      <c r="AK3112">
        <v>111</v>
      </c>
      <c r="AL3112">
        <v>3201159</v>
      </c>
      <c r="AM3112" t="s">
        <v>2881</v>
      </c>
      <c r="AN3112" t="s">
        <v>5940</v>
      </c>
      <c r="AO3112">
        <v>0</v>
      </c>
      <c r="AP3112">
        <v>3301702</v>
      </c>
      <c r="AQ3112" t="s">
        <v>2967</v>
      </c>
      <c r="AR3112">
        <v>5</v>
      </c>
    </row>
    <row r="3113" spans="1:44" x14ac:dyDescent="0.25">
      <c r="A3113">
        <v>5210562</v>
      </c>
      <c r="B3113">
        <v>3</v>
      </c>
      <c r="C3113" t="s">
        <v>897</v>
      </c>
      <c r="D3113" t="s">
        <v>738</v>
      </c>
      <c r="E3113" t="s">
        <v>5940</v>
      </c>
      <c r="F3113">
        <v>270</v>
      </c>
      <c r="G3113">
        <v>8000</v>
      </c>
      <c r="H3113" t="s">
        <v>5940</v>
      </c>
      <c r="I3113">
        <v>1700</v>
      </c>
      <c r="J3113">
        <v>553</v>
      </c>
      <c r="K3113">
        <v>2240</v>
      </c>
      <c r="L3113">
        <v>240</v>
      </c>
      <c r="M3113">
        <v>9250</v>
      </c>
      <c r="N3113">
        <v>0</v>
      </c>
      <c r="O3113">
        <v>1080</v>
      </c>
      <c r="P3113">
        <v>184</v>
      </c>
      <c r="R3113">
        <v>5210562</v>
      </c>
      <c r="S3113" t="s">
        <v>5940</v>
      </c>
      <c r="T3113">
        <v>270</v>
      </c>
      <c r="U3113">
        <v>8000</v>
      </c>
      <c r="V3113" t="s">
        <v>5940</v>
      </c>
      <c r="W3113">
        <v>1700</v>
      </c>
      <c r="X3113">
        <v>553</v>
      </c>
      <c r="Z3113">
        <v>3201209</v>
      </c>
      <c r="AB3113" t="s">
        <v>5940</v>
      </c>
      <c r="AC3113">
        <v>3201209</v>
      </c>
      <c r="AD3113" t="s">
        <v>2882</v>
      </c>
      <c r="AE3113">
        <v>20</v>
      </c>
      <c r="AF3113">
        <v>3201209</v>
      </c>
      <c r="AG3113" t="s">
        <v>2882</v>
      </c>
      <c r="AH3113">
        <v>18000</v>
      </c>
      <c r="AI3113">
        <v>3201209</v>
      </c>
      <c r="AJ3113" t="s">
        <v>2882</v>
      </c>
      <c r="AK3113">
        <v>200</v>
      </c>
      <c r="AL3113">
        <v>3201209</v>
      </c>
      <c r="AM3113" t="s">
        <v>2882</v>
      </c>
      <c r="AN3113" t="s">
        <v>5940</v>
      </c>
      <c r="AO3113">
        <v>0</v>
      </c>
      <c r="AP3113">
        <v>3301876</v>
      </c>
      <c r="AQ3113" t="s">
        <v>2970</v>
      </c>
      <c r="AR3113">
        <v>1</v>
      </c>
    </row>
    <row r="3114" spans="1:44" x14ac:dyDescent="0.25">
      <c r="A3114">
        <v>5210604</v>
      </c>
      <c r="B3114">
        <v>3</v>
      </c>
      <c r="C3114" t="s">
        <v>897</v>
      </c>
      <c r="D3114" t="s">
        <v>739</v>
      </c>
      <c r="E3114" t="s">
        <v>5940</v>
      </c>
      <c r="F3114" t="s">
        <v>5940</v>
      </c>
      <c r="G3114">
        <v>4950</v>
      </c>
      <c r="H3114" t="s">
        <v>5940</v>
      </c>
      <c r="I3114">
        <v>1200</v>
      </c>
      <c r="J3114">
        <v>428</v>
      </c>
      <c r="K3114">
        <v>0</v>
      </c>
      <c r="L3114">
        <v>60</v>
      </c>
      <c r="M3114">
        <v>3800</v>
      </c>
      <c r="N3114">
        <v>0</v>
      </c>
      <c r="O3114">
        <v>1050</v>
      </c>
      <c r="P3114">
        <v>245</v>
      </c>
      <c r="R3114">
        <v>5210604</v>
      </c>
      <c r="S3114" t="s">
        <v>5940</v>
      </c>
      <c r="T3114" t="s">
        <v>5940</v>
      </c>
      <c r="U3114">
        <v>4950</v>
      </c>
      <c r="V3114" t="s">
        <v>5940</v>
      </c>
      <c r="W3114">
        <v>1200</v>
      </c>
      <c r="X3114">
        <v>428</v>
      </c>
      <c r="Z3114">
        <v>3201308</v>
      </c>
      <c r="AB3114" t="s">
        <v>5940</v>
      </c>
      <c r="AC3114">
        <v>3201308</v>
      </c>
      <c r="AD3114" t="s">
        <v>2883</v>
      </c>
      <c r="AE3114" t="s">
        <v>5940</v>
      </c>
      <c r="AF3114">
        <v>3201308</v>
      </c>
      <c r="AG3114" t="s">
        <v>2883</v>
      </c>
      <c r="AH3114">
        <v>3600</v>
      </c>
      <c r="AI3114">
        <v>3201308</v>
      </c>
      <c r="AJ3114" t="s">
        <v>2883</v>
      </c>
      <c r="AK3114">
        <v>47</v>
      </c>
      <c r="AL3114">
        <v>3201308</v>
      </c>
      <c r="AM3114" t="s">
        <v>2883</v>
      </c>
      <c r="AN3114" t="s">
        <v>5940</v>
      </c>
      <c r="AO3114">
        <v>0</v>
      </c>
      <c r="AP3114">
        <v>3301900</v>
      </c>
      <c r="AQ3114" t="s">
        <v>2971</v>
      </c>
      <c r="AR3114">
        <v>70</v>
      </c>
    </row>
    <row r="3115" spans="1:44" x14ac:dyDescent="0.25">
      <c r="A3115">
        <v>5210802</v>
      </c>
      <c r="B3115">
        <v>3</v>
      </c>
      <c r="C3115" t="s">
        <v>897</v>
      </c>
      <c r="D3115" t="s">
        <v>740</v>
      </c>
      <c r="E3115" t="s">
        <v>5940</v>
      </c>
      <c r="F3115" t="s">
        <v>5940</v>
      </c>
      <c r="G3115">
        <v>1100</v>
      </c>
      <c r="H3115" t="s">
        <v>5940</v>
      </c>
      <c r="I3115">
        <v>130</v>
      </c>
      <c r="J3115" t="s">
        <v>5940</v>
      </c>
      <c r="K3115">
        <v>0</v>
      </c>
      <c r="L3115">
        <v>528</v>
      </c>
      <c r="M3115">
        <v>1020</v>
      </c>
      <c r="N3115">
        <v>0</v>
      </c>
      <c r="O3115">
        <v>300</v>
      </c>
      <c r="P3115">
        <v>0</v>
      </c>
      <c r="R3115">
        <v>5210802</v>
      </c>
      <c r="S3115" t="s">
        <v>5940</v>
      </c>
      <c r="T3115" t="s">
        <v>5940</v>
      </c>
      <c r="U3115">
        <v>1100</v>
      </c>
      <c r="V3115" t="s">
        <v>5940</v>
      </c>
      <c r="W3115">
        <v>130</v>
      </c>
      <c r="X3115" t="s">
        <v>5940</v>
      </c>
      <c r="Z3115">
        <v>3201407</v>
      </c>
      <c r="AB3115" t="s">
        <v>5940</v>
      </c>
      <c r="AC3115">
        <v>3201407</v>
      </c>
      <c r="AD3115" t="s">
        <v>2884</v>
      </c>
      <c r="AE3115">
        <v>10</v>
      </c>
      <c r="AF3115">
        <v>3201407</v>
      </c>
      <c r="AG3115" t="s">
        <v>2884</v>
      </c>
      <c r="AH3115">
        <v>4000</v>
      </c>
      <c r="AI3115">
        <v>3201407</v>
      </c>
      <c r="AJ3115" t="s">
        <v>2884</v>
      </c>
      <c r="AK3115">
        <v>100</v>
      </c>
      <c r="AL3115">
        <v>3201407</v>
      </c>
      <c r="AM3115" t="s">
        <v>2884</v>
      </c>
      <c r="AN3115" t="s">
        <v>5940</v>
      </c>
      <c r="AO3115">
        <v>0</v>
      </c>
      <c r="AP3115">
        <v>3302056</v>
      </c>
      <c r="AQ3115" t="s">
        <v>2973</v>
      </c>
      <c r="AR3115">
        <v>730</v>
      </c>
    </row>
    <row r="3116" spans="1:44" x14ac:dyDescent="0.25">
      <c r="A3116">
        <v>5210901</v>
      </c>
      <c r="B3116">
        <v>3</v>
      </c>
      <c r="C3116" t="s">
        <v>897</v>
      </c>
      <c r="D3116" t="s">
        <v>741</v>
      </c>
      <c r="E3116">
        <v>328000</v>
      </c>
      <c r="F3116">
        <v>1320</v>
      </c>
      <c r="G3116">
        <v>2000</v>
      </c>
      <c r="H3116">
        <v>2152</v>
      </c>
      <c r="I3116">
        <v>1400</v>
      </c>
      <c r="J3116">
        <v>1350</v>
      </c>
      <c r="K3116">
        <v>0</v>
      </c>
      <c r="L3116">
        <v>0</v>
      </c>
      <c r="M3116">
        <v>2574</v>
      </c>
      <c r="N3116">
        <v>0</v>
      </c>
      <c r="O3116">
        <v>300</v>
      </c>
      <c r="P3116">
        <v>765</v>
      </c>
      <c r="R3116">
        <v>5210901</v>
      </c>
      <c r="S3116">
        <v>328000</v>
      </c>
      <c r="T3116">
        <v>1320</v>
      </c>
      <c r="U3116">
        <v>2000</v>
      </c>
      <c r="V3116">
        <v>2152</v>
      </c>
      <c r="W3116">
        <v>1400</v>
      </c>
      <c r="X3116">
        <v>1350</v>
      </c>
      <c r="Z3116">
        <v>3201506</v>
      </c>
      <c r="AB3116" t="s">
        <v>5940</v>
      </c>
      <c r="AC3116">
        <v>3201506</v>
      </c>
      <c r="AD3116" t="s">
        <v>2885</v>
      </c>
      <c r="AE3116">
        <v>150</v>
      </c>
      <c r="AF3116">
        <v>3201506</v>
      </c>
      <c r="AG3116" t="s">
        <v>2885</v>
      </c>
      <c r="AH3116">
        <v>2500</v>
      </c>
      <c r="AI3116">
        <v>3201506</v>
      </c>
      <c r="AJ3116" t="s">
        <v>2885</v>
      </c>
      <c r="AK3116">
        <v>152</v>
      </c>
      <c r="AL3116">
        <v>3201506</v>
      </c>
      <c r="AM3116" t="s">
        <v>2885</v>
      </c>
      <c r="AN3116" t="s">
        <v>5940</v>
      </c>
      <c r="AO3116">
        <v>0</v>
      </c>
      <c r="AP3116">
        <v>3302106</v>
      </c>
      <c r="AQ3116" t="s">
        <v>2974</v>
      </c>
      <c r="AR3116">
        <v>440</v>
      </c>
    </row>
    <row r="3117" spans="1:44" x14ac:dyDescent="0.25">
      <c r="A3117">
        <v>5211008</v>
      </c>
      <c r="B3117">
        <v>3</v>
      </c>
      <c r="C3117" t="s">
        <v>897</v>
      </c>
      <c r="D3117" t="s">
        <v>742</v>
      </c>
      <c r="E3117" t="s">
        <v>5940</v>
      </c>
      <c r="F3117" t="s">
        <v>5940</v>
      </c>
      <c r="G3117">
        <v>2000</v>
      </c>
      <c r="H3117" t="s">
        <v>5940</v>
      </c>
      <c r="I3117">
        <v>900</v>
      </c>
      <c r="J3117" t="s">
        <v>5940</v>
      </c>
      <c r="K3117">
        <v>0</v>
      </c>
      <c r="L3117">
        <v>0</v>
      </c>
      <c r="M3117">
        <v>2240</v>
      </c>
      <c r="N3117">
        <v>0</v>
      </c>
      <c r="O3117">
        <v>600</v>
      </c>
      <c r="P3117">
        <v>0</v>
      </c>
      <c r="R3117">
        <v>5211008</v>
      </c>
      <c r="S3117" t="s">
        <v>5940</v>
      </c>
      <c r="T3117" t="s">
        <v>5940</v>
      </c>
      <c r="U3117">
        <v>2000</v>
      </c>
      <c r="V3117" t="s">
        <v>5940</v>
      </c>
      <c r="W3117">
        <v>900</v>
      </c>
      <c r="X3117" t="s">
        <v>5940</v>
      </c>
      <c r="Z3117">
        <v>3201605</v>
      </c>
      <c r="AB3117" t="s">
        <v>5940</v>
      </c>
      <c r="AC3117">
        <v>3201605</v>
      </c>
      <c r="AD3117" t="s">
        <v>2886</v>
      </c>
      <c r="AE3117" t="s">
        <v>5940</v>
      </c>
      <c r="AF3117">
        <v>3201605</v>
      </c>
      <c r="AG3117" t="s">
        <v>2886</v>
      </c>
      <c r="AH3117">
        <v>614482</v>
      </c>
      <c r="AI3117">
        <v>3201605</v>
      </c>
      <c r="AJ3117" t="s">
        <v>2886</v>
      </c>
      <c r="AK3117">
        <v>30</v>
      </c>
      <c r="AL3117">
        <v>3201605</v>
      </c>
      <c r="AM3117" t="s">
        <v>2886</v>
      </c>
      <c r="AN3117" t="s">
        <v>5940</v>
      </c>
      <c r="AO3117">
        <v>0</v>
      </c>
      <c r="AP3117">
        <v>3302205</v>
      </c>
      <c r="AQ3117" t="s">
        <v>2975</v>
      </c>
      <c r="AR3117">
        <v>4700</v>
      </c>
    </row>
    <row r="3118" spans="1:44" x14ac:dyDescent="0.25">
      <c r="A3118">
        <v>5211206</v>
      </c>
      <c r="B3118">
        <v>3</v>
      </c>
      <c r="C3118" t="s">
        <v>897</v>
      </c>
      <c r="D3118" t="s">
        <v>743</v>
      </c>
      <c r="E3118">
        <v>160000</v>
      </c>
      <c r="F3118">
        <v>300</v>
      </c>
      <c r="G3118">
        <v>7750</v>
      </c>
      <c r="H3118" t="s">
        <v>5940</v>
      </c>
      <c r="I3118">
        <v>3300</v>
      </c>
      <c r="J3118">
        <v>228</v>
      </c>
      <c r="K3118">
        <v>855000</v>
      </c>
      <c r="L3118">
        <v>0</v>
      </c>
      <c r="M3118">
        <v>10560</v>
      </c>
      <c r="N3118">
        <v>0</v>
      </c>
      <c r="O3118">
        <v>1600</v>
      </c>
      <c r="P3118">
        <v>80</v>
      </c>
      <c r="R3118">
        <v>5211206</v>
      </c>
      <c r="S3118">
        <v>160000</v>
      </c>
      <c r="T3118">
        <v>300</v>
      </c>
      <c r="U3118">
        <v>7750</v>
      </c>
      <c r="V3118" t="s">
        <v>5940</v>
      </c>
      <c r="W3118">
        <v>3300</v>
      </c>
      <c r="X3118">
        <v>228</v>
      </c>
      <c r="Z3118">
        <v>3201704</v>
      </c>
      <c r="AB3118" t="s">
        <v>5940</v>
      </c>
      <c r="AC3118">
        <v>3201704</v>
      </c>
      <c r="AD3118" t="s">
        <v>2887</v>
      </c>
      <c r="AE3118">
        <v>125</v>
      </c>
      <c r="AF3118">
        <v>3201704</v>
      </c>
      <c r="AG3118" t="s">
        <v>2887</v>
      </c>
      <c r="AH3118">
        <v>600</v>
      </c>
      <c r="AI3118">
        <v>3201704</v>
      </c>
      <c r="AJ3118" t="s">
        <v>2887</v>
      </c>
      <c r="AK3118">
        <v>960</v>
      </c>
      <c r="AL3118">
        <v>3201704</v>
      </c>
      <c r="AM3118" t="s">
        <v>2887</v>
      </c>
      <c r="AN3118" t="s">
        <v>5940</v>
      </c>
      <c r="AO3118">
        <v>0</v>
      </c>
      <c r="AP3118">
        <v>3302254</v>
      </c>
      <c r="AQ3118" t="s">
        <v>2976</v>
      </c>
      <c r="AR3118">
        <v>98</v>
      </c>
    </row>
    <row r="3119" spans="1:44" x14ac:dyDescent="0.25">
      <c r="A3119">
        <v>5211305</v>
      </c>
      <c r="B3119">
        <v>3</v>
      </c>
      <c r="C3119" t="s">
        <v>897</v>
      </c>
      <c r="D3119" t="s">
        <v>744</v>
      </c>
      <c r="E3119" t="s">
        <v>5940</v>
      </c>
      <c r="F3119">
        <v>7700</v>
      </c>
      <c r="G3119">
        <v>1600</v>
      </c>
      <c r="H3119" t="s">
        <v>5940</v>
      </c>
      <c r="I3119">
        <v>350</v>
      </c>
      <c r="J3119" t="s">
        <v>5940</v>
      </c>
      <c r="K3119">
        <v>0</v>
      </c>
      <c r="L3119">
        <v>3000</v>
      </c>
      <c r="M3119">
        <v>10800</v>
      </c>
      <c r="N3119">
        <v>0</v>
      </c>
      <c r="O3119">
        <v>720</v>
      </c>
      <c r="P3119">
        <v>0</v>
      </c>
      <c r="R3119">
        <v>5211305</v>
      </c>
      <c r="S3119" t="s">
        <v>5940</v>
      </c>
      <c r="T3119">
        <v>7700</v>
      </c>
      <c r="U3119">
        <v>1600</v>
      </c>
      <c r="V3119" t="s">
        <v>5940</v>
      </c>
      <c r="W3119">
        <v>350</v>
      </c>
      <c r="X3119" t="s">
        <v>5940</v>
      </c>
      <c r="Z3119">
        <v>3201803</v>
      </c>
      <c r="AB3119" t="s">
        <v>5940</v>
      </c>
      <c r="AC3119">
        <v>3201803</v>
      </c>
      <c r="AD3119" t="s">
        <v>2888</v>
      </c>
      <c r="AE3119">
        <v>88</v>
      </c>
      <c r="AF3119">
        <v>3201803</v>
      </c>
      <c r="AG3119" t="s">
        <v>2888</v>
      </c>
      <c r="AH3119">
        <v>1000</v>
      </c>
      <c r="AI3119">
        <v>3201803</v>
      </c>
      <c r="AJ3119" t="s">
        <v>2888</v>
      </c>
      <c r="AK3119">
        <v>251</v>
      </c>
      <c r="AL3119">
        <v>3201803</v>
      </c>
      <c r="AM3119" t="s">
        <v>2888</v>
      </c>
      <c r="AN3119" t="s">
        <v>5940</v>
      </c>
      <c r="AO3119">
        <v>0</v>
      </c>
      <c r="AP3119">
        <v>3302304</v>
      </c>
      <c r="AQ3119" t="s">
        <v>2978</v>
      </c>
      <c r="AR3119">
        <v>90</v>
      </c>
    </row>
    <row r="3120" spans="1:44" x14ac:dyDescent="0.25">
      <c r="A3120">
        <v>5211404</v>
      </c>
      <c r="B3120">
        <v>3</v>
      </c>
      <c r="C3120" t="s">
        <v>897</v>
      </c>
      <c r="D3120" t="s">
        <v>745</v>
      </c>
      <c r="E3120">
        <v>14300</v>
      </c>
      <c r="F3120">
        <v>300</v>
      </c>
      <c r="G3120">
        <v>5100</v>
      </c>
      <c r="H3120" t="s">
        <v>5940</v>
      </c>
      <c r="I3120">
        <v>700</v>
      </c>
      <c r="J3120">
        <v>346</v>
      </c>
      <c r="K3120">
        <v>62726</v>
      </c>
      <c r="L3120">
        <v>120</v>
      </c>
      <c r="M3120">
        <v>4000</v>
      </c>
      <c r="N3120">
        <v>0</v>
      </c>
      <c r="O3120">
        <v>450</v>
      </c>
      <c r="P3120">
        <v>65</v>
      </c>
      <c r="R3120">
        <v>5211404</v>
      </c>
      <c r="S3120">
        <v>14300</v>
      </c>
      <c r="T3120">
        <v>300</v>
      </c>
      <c r="U3120">
        <v>5100</v>
      </c>
      <c r="V3120" t="s">
        <v>5940</v>
      </c>
      <c r="W3120">
        <v>700</v>
      </c>
      <c r="X3120">
        <v>346</v>
      </c>
      <c r="Z3120">
        <v>3201902</v>
      </c>
      <c r="AB3120" t="s">
        <v>5940</v>
      </c>
      <c r="AC3120">
        <v>3201902</v>
      </c>
      <c r="AD3120" t="s">
        <v>2889</v>
      </c>
      <c r="AE3120" t="s">
        <v>5940</v>
      </c>
      <c r="AF3120">
        <v>3201902</v>
      </c>
      <c r="AG3120" t="s">
        <v>2889</v>
      </c>
      <c r="AH3120">
        <v>3000</v>
      </c>
      <c r="AI3120">
        <v>3201902</v>
      </c>
      <c r="AJ3120" t="s">
        <v>2889</v>
      </c>
      <c r="AK3120">
        <v>2611</v>
      </c>
      <c r="AL3120">
        <v>3201902</v>
      </c>
      <c r="AM3120" t="s">
        <v>2889</v>
      </c>
      <c r="AN3120" t="s">
        <v>5940</v>
      </c>
      <c r="AO3120">
        <v>0</v>
      </c>
      <c r="AP3120">
        <v>3302403</v>
      </c>
      <c r="AQ3120" t="s">
        <v>2979</v>
      </c>
      <c r="AR3120">
        <v>780</v>
      </c>
    </row>
    <row r="3121" spans="1:44" x14ac:dyDescent="0.25">
      <c r="A3121">
        <v>5211503</v>
      </c>
      <c r="B3121">
        <v>3</v>
      </c>
      <c r="C3121" t="s">
        <v>897</v>
      </c>
      <c r="D3121" t="s">
        <v>746</v>
      </c>
      <c r="E3121">
        <v>489800</v>
      </c>
      <c r="F3121">
        <v>105090</v>
      </c>
      <c r="G3121">
        <v>19460</v>
      </c>
      <c r="H3121">
        <v>4550</v>
      </c>
      <c r="I3121">
        <v>1950</v>
      </c>
      <c r="J3121">
        <v>355</v>
      </c>
      <c r="K3121">
        <v>1186400</v>
      </c>
      <c r="L3121">
        <v>78090</v>
      </c>
      <c r="M3121">
        <v>55620</v>
      </c>
      <c r="N3121">
        <v>2619</v>
      </c>
      <c r="O3121">
        <v>2230</v>
      </c>
      <c r="P3121">
        <v>360</v>
      </c>
      <c r="R3121">
        <v>5211503</v>
      </c>
      <c r="S3121">
        <v>489800</v>
      </c>
      <c r="T3121">
        <v>105090</v>
      </c>
      <c r="U3121">
        <v>19460</v>
      </c>
      <c r="V3121">
        <v>4550</v>
      </c>
      <c r="W3121">
        <v>1950</v>
      </c>
      <c r="X3121">
        <v>355</v>
      </c>
      <c r="Z3121">
        <v>3202009</v>
      </c>
      <c r="AB3121" t="s">
        <v>5940</v>
      </c>
      <c r="AC3121">
        <v>3202009</v>
      </c>
      <c r="AD3121" t="s">
        <v>2890</v>
      </c>
      <c r="AE3121">
        <v>48</v>
      </c>
      <c r="AF3121">
        <v>3202009</v>
      </c>
      <c r="AG3121" t="s">
        <v>2890</v>
      </c>
      <c r="AH3121">
        <v>1640</v>
      </c>
      <c r="AI3121">
        <v>3202009</v>
      </c>
      <c r="AJ3121" t="s">
        <v>2890</v>
      </c>
      <c r="AK3121">
        <v>480</v>
      </c>
      <c r="AL3121">
        <v>3202009</v>
      </c>
      <c r="AM3121" t="s">
        <v>2890</v>
      </c>
      <c r="AN3121" t="s">
        <v>5940</v>
      </c>
      <c r="AO3121">
        <v>0</v>
      </c>
      <c r="AP3121">
        <v>3302452</v>
      </c>
      <c r="AQ3121" t="s">
        <v>2980</v>
      </c>
      <c r="AR3121">
        <v>36</v>
      </c>
    </row>
    <row r="3122" spans="1:44" x14ac:dyDescent="0.25">
      <c r="A3122">
        <v>5211602</v>
      </c>
      <c r="B3122">
        <v>3</v>
      </c>
      <c r="C3122" t="s">
        <v>897</v>
      </c>
      <c r="D3122" t="s">
        <v>747</v>
      </c>
      <c r="E3122">
        <v>200</v>
      </c>
      <c r="F3122">
        <v>4400</v>
      </c>
      <c r="G3122">
        <v>3800</v>
      </c>
      <c r="H3122" t="s">
        <v>5940</v>
      </c>
      <c r="I3122">
        <v>230</v>
      </c>
      <c r="J3122" t="s">
        <v>5940</v>
      </c>
      <c r="K3122">
        <v>250</v>
      </c>
      <c r="L3122">
        <v>4200</v>
      </c>
      <c r="M3122">
        <v>1080</v>
      </c>
      <c r="N3122">
        <v>0</v>
      </c>
      <c r="O3122">
        <v>105</v>
      </c>
      <c r="P3122">
        <v>0</v>
      </c>
      <c r="R3122">
        <v>5211602</v>
      </c>
      <c r="S3122">
        <v>200</v>
      </c>
      <c r="T3122">
        <v>4400</v>
      </c>
      <c r="U3122">
        <v>3800</v>
      </c>
      <c r="V3122" t="s">
        <v>5940</v>
      </c>
      <c r="W3122">
        <v>230</v>
      </c>
      <c r="X3122" t="s">
        <v>5940</v>
      </c>
      <c r="Z3122">
        <v>3202108</v>
      </c>
      <c r="AB3122" t="s">
        <v>5940</v>
      </c>
      <c r="AC3122">
        <v>3202108</v>
      </c>
      <c r="AD3122" t="s">
        <v>2891</v>
      </c>
      <c r="AE3122">
        <v>700</v>
      </c>
      <c r="AF3122">
        <v>3202108</v>
      </c>
      <c r="AG3122" t="s">
        <v>2891</v>
      </c>
      <c r="AH3122">
        <v>10800</v>
      </c>
      <c r="AI3122">
        <v>3202108</v>
      </c>
      <c r="AJ3122" t="s">
        <v>2891</v>
      </c>
      <c r="AK3122">
        <v>150</v>
      </c>
      <c r="AL3122">
        <v>3202108</v>
      </c>
      <c r="AM3122" t="s">
        <v>2891</v>
      </c>
      <c r="AN3122" t="s">
        <v>5940</v>
      </c>
      <c r="AO3122">
        <v>0</v>
      </c>
      <c r="AP3122">
        <v>3302502</v>
      </c>
      <c r="AQ3122" t="s">
        <v>2981</v>
      </c>
      <c r="AR3122">
        <v>60</v>
      </c>
    </row>
    <row r="3123" spans="1:44" x14ac:dyDescent="0.25">
      <c r="A3123">
        <v>5211701</v>
      </c>
      <c r="B3123">
        <v>3</v>
      </c>
      <c r="C3123" t="s">
        <v>897</v>
      </c>
      <c r="D3123" t="s">
        <v>748</v>
      </c>
      <c r="E3123">
        <v>650016</v>
      </c>
      <c r="F3123">
        <v>9000</v>
      </c>
      <c r="G3123">
        <v>10000</v>
      </c>
      <c r="H3123">
        <v>2020</v>
      </c>
      <c r="I3123">
        <v>1920</v>
      </c>
      <c r="J3123" t="s">
        <v>5940</v>
      </c>
      <c r="K3123">
        <v>799200</v>
      </c>
      <c r="L3123">
        <v>7000</v>
      </c>
      <c r="M3123">
        <v>15000</v>
      </c>
      <c r="N3123">
        <v>0</v>
      </c>
      <c r="O3123">
        <v>440</v>
      </c>
      <c r="P3123">
        <v>0</v>
      </c>
      <c r="R3123">
        <v>5211701</v>
      </c>
      <c r="S3123">
        <v>650016</v>
      </c>
      <c r="T3123">
        <v>9000</v>
      </c>
      <c r="U3123">
        <v>10000</v>
      </c>
      <c r="V3123">
        <v>2020</v>
      </c>
      <c r="W3123">
        <v>1920</v>
      </c>
      <c r="X3123" t="s">
        <v>5940</v>
      </c>
      <c r="Z3123">
        <v>3202207</v>
      </c>
      <c r="AB3123" t="s">
        <v>5940</v>
      </c>
      <c r="AC3123">
        <v>3202207</v>
      </c>
      <c r="AD3123" t="s">
        <v>2892</v>
      </c>
      <c r="AE3123">
        <v>8</v>
      </c>
      <c r="AF3123">
        <v>3202207</v>
      </c>
      <c r="AG3123" t="s">
        <v>2892</v>
      </c>
      <c r="AH3123">
        <v>15000</v>
      </c>
      <c r="AI3123">
        <v>3202207</v>
      </c>
      <c r="AJ3123" t="s">
        <v>2892</v>
      </c>
      <c r="AK3123">
        <v>92</v>
      </c>
      <c r="AL3123">
        <v>3202207</v>
      </c>
      <c r="AM3123" t="s">
        <v>2892</v>
      </c>
      <c r="AN3123" t="s">
        <v>5940</v>
      </c>
      <c r="AO3123">
        <v>0</v>
      </c>
      <c r="AP3123">
        <v>3302700</v>
      </c>
      <c r="AQ3123" t="s">
        <v>2983</v>
      </c>
      <c r="AR3123" t="s">
        <v>5940</v>
      </c>
    </row>
    <row r="3124" spans="1:44" x14ac:dyDescent="0.25">
      <c r="A3124">
        <v>5211800</v>
      </c>
      <c r="B3124">
        <v>3</v>
      </c>
      <c r="C3124" t="s">
        <v>897</v>
      </c>
      <c r="D3124" t="s">
        <v>749</v>
      </c>
      <c r="E3124" t="s">
        <v>5940</v>
      </c>
      <c r="F3124">
        <v>2400</v>
      </c>
      <c r="G3124">
        <v>17500</v>
      </c>
      <c r="H3124" t="s">
        <v>5940</v>
      </c>
      <c r="I3124">
        <v>2880</v>
      </c>
      <c r="J3124">
        <v>100</v>
      </c>
      <c r="K3124">
        <v>0</v>
      </c>
      <c r="L3124">
        <v>0</v>
      </c>
      <c r="M3124">
        <v>14400</v>
      </c>
      <c r="N3124">
        <v>0</v>
      </c>
      <c r="O3124">
        <v>2520</v>
      </c>
      <c r="P3124">
        <v>90</v>
      </c>
      <c r="R3124">
        <v>5211800</v>
      </c>
      <c r="S3124" t="s">
        <v>5940</v>
      </c>
      <c r="T3124">
        <v>2400</v>
      </c>
      <c r="U3124">
        <v>17500</v>
      </c>
      <c r="V3124" t="s">
        <v>5940</v>
      </c>
      <c r="W3124">
        <v>2880</v>
      </c>
      <c r="X3124">
        <v>100</v>
      </c>
      <c r="Z3124">
        <v>3202256</v>
      </c>
      <c r="AB3124" t="s">
        <v>5940</v>
      </c>
      <c r="AC3124">
        <v>3202256</v>
      </c>
      <c r="AD3124" t="s">
        <v>2893</v>
      </c>
      <c r="AE3124" t="s">
        <v>5940</v>
      </c>
      <c r="AF3124">
        <v>3202256</v>
      </c>
      <c r="AG3124" t="s">
        <v>2893</v>
      </c>
      <c r="AH3124">
        <v>375</v>
      </c>
      <c r="AI3124">
        <v>3202256</v>
      </c>
      <c r="AJ3124" t="s">
        <v>2893</v>
      </c>
      <c r="AK3124">
        <v>48</v>
      </c>
      <c r="AL3124">
        <v>3202256</v>
      </c>
      <c r="AM3124" t="s">
        <v>2893</v>
      </c>
      <c r="AN3124" t="s">
        <v>5940</v>
      </c>
      <c r="AO3124">
        <v>0</v>
      </c>
      <c r="AP3124">
        <v>3303005</v>
      </c>
      <c r="AQ3124" t="s">
        <v>2987</v>
      </c>
      <c r="AR3124">
        <v>945</v>
      </c>
    </row>
    <row r="3125" spans="1:44" x14ac:dyDescent="0.25">
      <c r="A3125">
        <v>5211909</v>
      </c>
      <c r="B3125">
        <v>3</v>
      </c>
      <c r="C3125" t="s">
        <v>897</v>
      </c>
      <c r="D3125" t="s">
        <v>750</v>
      </c>
      <c r="E3125">
        <v>2500</v>
      </c>
      <c r="F3125">
        <v>597000</v>
      </c>
      <c r="G3125">
        <v>346600</v>
      </c>
      <c r="H3125">
        <v>6300</v>
      </c>
      <c r="I3125">
        <v>6100</v>
      </c>
      <c r="J3125">
        <v>1500</v>
      </c>
      <c r="K3125">
        <v>140000</v>
      </c>
      <c r="L3125">
        <v>653400</v>
      </c>
      <c r="M3125">
        <v>588000</v>
      </c>
      <c r="N3125">
        <v>1176</v>
      </c>
      <c r="O3125">
        <v>2700</v>
      </c>
      <c r="P3125">
        <v>8340</v>
      </c>
      <c r="R3125">
        <v>5211909</v>
      </c>
      <c r="S3125">
        <v>2500</v>
      </c>
      <c r="T3125">
        <v>597000</v>
      </c>
      <c r="U3125">
        <v>346600</v>
      </c>
      <c r="V3125">
        <v>6300</v>
      </c>
      <c r="W3125">
        <v>6100</v>
      </c>
      <c r="X3125">
        <v>1500</v>
      </c>
      <c r="Z3125">
        <v>3202306</v>
      </c>
      <c r="AB3125" t="s">
        <v>5940</v>
      </c>
      <c r="AC3125">
        <v>3202306</v>
      </c>
      <c r="AD3125" t="s">
        <v>2894</v>
      </c>
      <c r="AE3125">
        <v>13</v>
      </c>
      <c r="AF3125">
        <v>3202306</v>
      </c>
      <c r="AG3125" t="s">
        <v>2894</v>
      </c>
      <c r="AH3125">
        <v>150</v>
      </c>
      <c r="AI3125">
        <v>3202306</v>
      </c>
      <c r="AJ3125" t="s">
        <v>2894</v>
      </c>
      <c r="AK3125">
        <v>107</v>
      </c>
      <c r="AL3125">
        <v>3202306</v>
      </c>
      <c r="AM3125" t="s">
        <v>2894</v>
      </c>
      <c r="AN3125" t="s">
        <v>5940</v>
      </c>
      <c r="AO3125">
        <v>0</v>
      </c>
      <c r="AP3125">
        <v>3303104</v>
      </c>
      <c r="AQ3125" t="s">
        <v>2988</v>
      </c>
      <c r="AR3125">
        <v>883</v>
      </c>
    </row>
    <row r="3126" spans="1:44" x14ac:dyDescent="0.25">
      <c r="A3126">
        <v>5212006</v>
      </c>
      <c r="B3126">
        <v>3</v>
      </c>
      <c r="C3126" t="s">
        <v>897</v>
      </c>
      <c r="D3126" t="s">
        <v>751</v>
      </c>
      <c r="E3126" t="s">
        <v>5940</v>
      </c>
      <c r="F3126">
        <v>4000</v>
      </c>
      <c r="G3126">
        <v>670</v>
      </c>
      <c r="H3126" t="s">
        <v>5940</v>
      </c>
      <c r="I3126">
        <v>870</v>
      </c>
      <c r="J3126" t="s">
        <v>5940</v>
      </c>
      <c r="K3126">
        <v>0</v>
      </c>
      <c r="L3126">
        <v>0</v>
      </c>
      <c r="M3126">
        <v>1500</v>
      </c>
      <c r="N3126">
        <v>0</v>
      </c>
      <c r="O3126">
        <v>450</v>
      </c>
      <c r="P3126">
        <v>0</v>
      </c>
      <c r="R3126">
        <v>5212006</v>
      </c>
      <c r="S3126" t="s">
        <v>5940</v>
      </c>
      <c r="T3126">
        <v>4000</v>
      </c>
      <c r="U3126">
        <v>670</v>
      </c>
      <c r="V3126" t="s">
        <v>5940</v>
      </c>
      <c r="W3126">
        <v>870</v>
      </c>
      <c r="X3126" t="s">
        <v>5940</v>
      </c>
      <c r="Z3126">
        <v>3202405</v>
      </c>
      <c r="AB3126" t="s">
        <v>5940</v>
      </c>
      <c r="AC3126">
        <v>3202405</v>
      </c>
      <c r="AD3126" t="s">
        <v>2895</v>
      </c>
      <c r="AE3126">
        <v>30</v>
      </c>
      <c r="AF3126">
        <v>3202405</v>
      </c>
      <c r="AG3126" t="s">
        <v>2895</v>
      </c>
      <c r="AH3126">
        <v>2000</v>
      </c>
      <c r="AI3126">
        <v>3202405</v>
      </c>
      <c r="AJ3126" t="s">
        <v>2895</v>
      </c>
      <c r="AK3126">
        <v>36</v>
      </c>
      <c r="AL3126">
        <v>3202405</v>
      </c>
      <c r="AM3126" t="s">
        <v>2895</v>
      </c>
      <c r="AN3126" t="s">
        <v>5940</v>
      </c>
      <c r="AO3126">
        <v>0</v>
      </c>
      <c r="AP3126">
        <v>3303401</v>
      </c>
      <c r="AQ3126" t="s">
        <v>2990</v>
      </c>
      <c r="AR3126">
        <v>87</v>
      </c>
    </row>
    <row r="3127" spans="1:44" x14ac:dyDescent="0.25">
      <c r="A3127">
        <v>5212055</v>
      </c>
      <c r="B3127">
        <v>3</v>
      </c>
      <c r="C3127" t="s">
        <v>897</v>
      </c>
      <c r="D3127" t="s">
        <v>752</v>
      </c>
      <c r="E3127" t="s">
        <v>5940</v>
      </c>
      <c r="F3127" t="s">
        <v>5940</v>
      </c>
      <c r="G3127">
        <v>2520</v>
      </c>
      <c r="H3127" t="s">
        <v>5940</v>
      </c>
      <c r="I3127">
        <v>320</v>
      </c>
      <c r="J3127">
        <v>30</v>
      </c>
      <c r="K3127">
        <v>0</v>
      </c>
      <c r="L3127">
        <v>0</v>
      </c>
      <c r="M3127">
        <v>900</v>
      </c>
      <c r="N3127">
        <v>0</v>
      </c>
      <c r="O3127">
        <v>630</v>
      </c>
      <c r="P3127">
        <v>0</v>
      </c>
      <c r="R3127">
        <v>5212055</v>
      </c>
      <c r="S3127" t="s">
        <v>5940</v>
      </c>
      <c r="T3127" t="s">
        <v>5940</v>
      </c>
      <c r="U3127">
        <v>2520</v>
      </c>
      <c r="V3127" t="s">
        <v>5940</v>
      </c>
      <c r="W3127">
        <v>320</v>
      </c>
      <c r="X3127">
        <v>30</v>
      </c>
      <c r="Z3127">
        <v>3202454</v>
      </c>
      <c r="AB3127" t="s">
        <v>5940</v>
      </c>
      <c r="AC3127">
        <v>3202454</v>
      </c>
      <c r="AD3127" t="s">
        <v>2896</v>
      </c>
      <c r="AE3127">
        <v>11</v>
      </c>
      <c r="AF3127">
        <v>3202454</v>
      </c>
      <c r="AG3127" t="s">
        <v>2896</v>
      </c>
      <c r="AH3127" t="s">
        <v>5940</v>
      </c>
      <c r="AI3127">
        <v>3202454</v>
      </c>
      <c r="AJ3127" t="s">
        <v>2896</v>
      </c>
      <c r="AK3127">
        <v>342</v>
      </c>
      <c r="AL3127">
        <v>3202454</v>
      </c>
      <c r="AM3127" t="s">
        <v>2896</v>
      </c>
      <c r="AN3127" t="s">
        <v>5940</v>
      </c>
      <c r="AO3127">
        <v>0</v>
      </c>
      <c r="AP3127">
        <v>3303708</v>
      </c>
      <c r="AQ3127" t="s">
        <v>2993</v>
      </c>
      <c r="AR3127">
        <v>592</v>
      </c>
    </row>
    <row r="3128" spans="1:44" x14ac:dyDescent="0.25">
      <c r="A3128">
        <v>5212105</v>
      </c>
      <c r="B3128">
        <v>3</v>
      </c>
      <c r="C3128" t="s">
        <v>897</v>
      </c>
      <c r="D3128" t="s">
        <v>753</v>
      </c>
      <c r="E3128" t="s">
        <v>5940</v>
      </c>
      <c r="F3128">
        <v>61560</v>
      </c>
      <c r="G3128">
        <v>14880</v>
      </c>
      <c r="H3128" t="s">
        <v>5940</v>
      </c>
      <c r="I3128">
        <v>800</v>
      </c>
      <c r="J3128">
        <v>170</v>
      </c>
      <c r="K3128">
        <v>15477</v>
      </c>
      <c r="L3128">
        <v>50400</v>
      </c>
      <c r="M3128">
        <v>31372</v>
      </c>
      <c r="N3128">
        <v>0</v>
      </c>
      <c r="O3128">
        <v>460</v>
      </c>
      <c r="P3128">
        <v>0</v>
      </c>
      <c r="R3128">
        <v>5212105</v>
      </c>
      <c r="S3128" t="s">
        <v>5940</v>
      </c>
      <c r="T3128">
        <v>61560</v>
      </c>
      <c r="U3128">
        <v>14880</v>
      </c>
      <c r="V3128" t="s">
        <v>5940</v>
      </c>
      <c r="W3128">
        <v>800</v>
      </c>
      <c r="X3128">
        <v>170</v>
      </c>
      <c r="Z3128">
        <v>3202504</v>
      </c>
      <c r="AB3128" t="s">
        <v>5940</v>
      </c>
      <c r="AC3128">
        <v>3202504</v>
      </c>
      <c r="AD3128" t="s">
        <v>2897</v>
      </c>
      <c r="AE3128">
        <v>6</v>
      </c>
      <c r="AF3128">
        <v>3202504</v>
      </c>
      <c r="AG3128" t="s">
        <v>2897</v>
      </c>
      <c r="AH3128">
        <v>13200</v>
      </c>
      <c r="AI3128">
        <v>3202504</v>
      </c>
      <c r="AJ3128" t="s">
        <v>2897</v>
      </c>
      <c r="AK3128">
        <v>84</v>
      </c>
      <c r="AL3128">
        <v>3202504</v>
      </c>
      <c r="AM3128" t="s">
        <v>2897</v>
      </c>
      <c r="AN3128" t="s">
        <v>5940</v>
      </c>
      <c r="AO3128">
        <v>0</v>
      </c>
      <c r="AP3128">
        <v>3303856</v>
      </c>
      <c r="AQ3128" t="s">
        <v>2995</v>
      </c>
      <c r="AR3128" t="s">
        <v>5940</v>
      </c>
    </row>
    <row r="3129" spans="1:44" x14ac:dyDescent="0.25">
      <c r="A3129">
        <v>5212204</v>
      </c>
      <c r="B3129">
        <v>3</v>
      </c>
      <c r="C3129" t="s">
        <v>897</v>
      </c>
      <c r="D3129" t="s">
        <v>754</v>
      </c>
      <c r="E3129">
        <v>480</v>
      </c>
      <c r="F3129">
        <v>22500</v>
      </c>
      <c r="G3129">
        <v>1080</v>
      </c>
      <c r="H3129">
        <v>6860</v>
      </c>
      <c r="I3129">
        <v>510</v>
      </c>
      <c r="J3129">
        <v>9000</v>
      </c>
      <c r="K3129">
        <v>640</v>
      </c>
      <c r="L3129">
        <v>1250</v>
      </c>
      <c r="M3129">
        <v>0</v>
      </c>
      <c r="N3129">
        <v>3000</v>
      </c>
      <c r="O3129">
        <v>400</v>
      </c>
      <c r="P3129">
        <v>3300</v>
      </c>
      <c r="R3129">
        <v>5212204</v>
      </c>
      <c r="S3129">
        <v>480</v>
      </c>
      <c r="T3129">
        <v>22500</v>
      </c>
      <c r="U3129">
        <v>1080</v>
      </c>
      <c r="V3129">
        <v>6860</v>
      </c>
      <c r="W3129">
        <v>510</v>
      </c>
      <c r="X3129">
        <v>9000</v>
      </c>
      <c r="Z3129">
        <v>3202553</v>
      </c>
      <c r="AB3129" t="s">
        <v>5940</v>
      </c>
      <c r="AC3129">
        <v>3202553</v>
      </c>
      <c r="AD3129" t="s">
        <v>2898</v>
      </c>
      <c r="AE3129">
        <v>90</v>
      </c>
      <c r="AF3129">
        <v>3202553</v>
      </c>
      <c r="AG3129" t="s">
        <v>2898</v>
      </c>
      <c r="AH3129">
        <v>300</v>
      </c>
      <c r="AI3129">
        <v>3202553</v>
      </c>
      <c r="AJ3129" t="s">
        <v>2898</v>
      </c>
      <c r="AK3129">
        <v>238</v>
      </c>
      <c r="AL3129">
        <v>3202553</v>
      </c>
      <c r="AM3129" t="s">
        <v>2898</v>
      </c>
      <c r="AN3129" t="s">
        <v>5940</v>
      </c>
      <c r="AO3129">
        <v>0</v>
      </c>
      <c r="AP3129">
        <v>3304102</v>
      </c>
      <c r="AQ3129" t="s">
        <v>2999</v>
      </c>
      <c r="AR3129">
        <v>950</v>
      </c>
    </row>
    <row r="3130" spans="1:44" x14ac:dyDescent="0.25">
      <c r="A3130">
        <v>5212253</v>
      </c>
      <c r="B3130">
        <v>3</v>
      </c>
      <c r="C3130" t="s">
        <v>897</v>
      </c>
      <c r="D3130" t="s">
        <v>755</v>
      </c>
      <c r="E3130" t="s">
        <v>5940</v>
      </c>
      <c r="F3130" t="s">
        <v>5940</v>
      </c>
      <c r="G3130">
        <v>560</v>
      </c>
      <c r="H3130" t="s">
        <v>5940</v>
      </c>
      <c r="I3130">
        <v>90</v>
      </c>
      <c r="J3130" t="s">
        <v>5940</v>
      </c>
      <c r="K3130">
        <v>0</v>
      </c>
      <c r="L3130">
        <v>0</v>
      </c>
      <c r="M3130">
        <v>1150</v>
      </c>
      <c r="N3130">
        <v>0</v>
      </c>
      <c r="O3130">
        <v>225</v>
      </c>
      <c r="P3130">
        <v>0</v>
      </c>
      <c r="R3130">
        <v>5212253</v>
      </c>
      <c r="S3130" t="s">
        <v>5940</v>
      </c>
      <c r="T3130" t="s">
        <v>5940</v>
      </c>
      <c r="U3130">
        <v>560</v>
      </c>
      <c r="V3130" t="s">
        <v>5940</v>
      </c>
      <c r="W3130">
        <v>90</v>
      </c>
      <c r="X3130" t="s">
        <v>5940</v>
      </c>
      <c r="Z3130">
        <v>3202603</v>
      </c>
      <c r="AB3130" t="s">
        <v>5940</v>
      </c>
      <c r="AC3130">
        <v>3202603</v>
      </c>
      <c r="AD3130" t="s">
        <v>2899</v>
      </c>
      <c r="AE3130">
        <v>30</v>
      </c>
      <c r="AF3130">
        <v>3202603</v>
      </c>
      <c r="AG3130" t="s">
        <v>2899</v>
      </c>
      <c r="AH3130">
        <v>450</v>
      </c>
      <c r="AI3130">
        <v>3202603</v>
      </c>
      <c r="AJ3130" t="s">
        <v>2899</v>
      </c>
      <c r="AK3130">
        <v>137</v>
      </c>
      <c r="AL3130">
        <v>3202603</v>
      </c>
      <c r="AM3130" t="s">
        <v>2899</v>
      </c>
      <c r="AN3130" t="s">
        <v>5940</v>
      </c>
      <c r="AO3130">
        <v>0</v>
      </c>
      <c r="AP3130">
        <v>3304110</v>
      </c>
      <c r="AQ3130" t="s">
        <v>3000</v>
      </c>
      <c r="AR3130">
        <v>88</v>
      </c>
    </row>
    <row r="3131" spans="1:44" x14ac:dyDescent="0.25">
      <c r="A3131">
        <v>5212303</v>
      </c>
      <c r="B3131">
        <v>3</v>
      </c>
      <c r="C3131" t="s">
        <v>897</v>
      </c>
      <c r="D3131" t="s">
        <v>756</v>
      </c>
      <c r="E3131">
        <v>175</v>
      </c>
      <c r="F3131">
        <v>12900</v>
      </c>
      <c r="G3131">
        <v>2800</v>
      </c>
      <c r="H3131" t="s">
        <v>5940</v>
      </c>
      <c r="I3131">
        <v>140</v>
      </c>
      <c r="J3131">
        <v>780</v>
      </c>
      <c r="K3131">
        <v>660</v>
      </c>
      <c r="L3131">
        <v>12600</v>
      </c>
      <c r="M3131">
        <v>4970</v>
      </c>
      <c r="N3131">
        <v>0</v>
      </c>
      <c r="O3131">
        <v>160</v>
      </c>
      <c r="P3131">
        <v>540</v>
      </c>
      <c r="R3131">
        <v>5212303</v>
      </c>
      <c r="S3131">
        <v>175</v>
      </c>
      <c r="T3131">
        <v>12900</v>
      </c>
      <c r="U3131">
        <v>2800</v>
      </c>
      <c r="V3131" t="s">
        <v>5940</v>
      </c>
      <c r="W3131">
        <v>140</v>
      </c>
      <c r="X3131">
        <v>780</v>
      </c>
      <c r="Z3131">
        <v>3202652</v>
      </c>
      <c r="AB3131" t="s">
        <v>5940</v>
      </c>
      <c r="AC3131">
        <v>3202652</v>
      </c>
      <c r="AD3131" t="s">
        <v>2900</v>
      </c>
      <c r="AE3131">
        <v>23</v>
      </c>
      <c r="AF3131">
        <v>3202652</v>
      </c>
      <c r="AG3131" t="s">
        <v>2900</v>
      </c>
      <c r="AH3131">
        <v>125</v>
      </c>
      <c r="AI3131">
        <v>3202652</v>
      </c>
      <c r="AJ3131" t="s">
        <v>2900</v>
      </c>
      <c r="AK3131">
        <v>228</v>
      </c>
      <c r="AL3131">
        <v>3202652</v>
      </c>
      <c r="AM3131" t="s">
        <v>2900</v>
      </c>
      <c r="AN3131" t="s">
        <v>5940</v>
      </c>
      <c r="AO3131">
        <v>0</v>
      </c>
      <c r="AP3131">
        <v>3304128</v>
      </c>
      <c r="AQ3131" t="s">
        <v>3001</v>
      </c>
      <c r="AR3131">
        <v>110</v>
      </c>
    </row>
    <row r="3132" spans="1:44" x14ac:dyDescent="0.25">
      <c r="A3132">
        <v>5212501</v>
      </c>
      <c r="B3132">
        <v>3</v>
      </c>
      <c r="C3132" t="s">
        <v>897</v>
      </c>
      <c r="D3132" t="s">
        <v>757</v>
      </c>
      <c r="E3132">
        <v>4000</v>
      </c>
      <c r="F3132">
        <v>180000</v>
      </c>
      <c r="G3132">
        <v>79200</v>
      </c>
      <c r="H3132">
        <v>1950</v>
      </c>
      <c r="I3132">
        <v>2160</v>
      </c>
      <c r="J3132">
        <v>37380</v>
      </c>
      <c r="K3132">
        <v>7500</v>
      </c>
      <c r="L3132">
        <v>96000</v>
      </c>
      <c r="M3132">
        <v>156000</v>
      </c>
      <c r="N3132">
        <v>12376</v>
      </c>
      <c r="O3132">
        <v>2340</v>
      </c>
      <c r="P3132">
        <v>41400</v>
      </c>
      <c r="R3132">
        <v>5212501</v>
      </c>
      <c r="S3132">
        <v>4000</v>
      </c>
      <c r="T3132">
        <v>180000</v>
      </c>
      <c r="U3132">
        <v>79200</v>
      </c>
      <c r="V3132">
        <v>1950</v>
      </c>
      <c r="W3132">
        <v>2160</v>
      </c>
      <c r="X3132">
        <v>37380</v>
      </c>
      <c r="Z3132">
        <v>3202702</v>
      </c>
      <c r="AB3132" t="s">
        <v>5940</v>
      </c>
      <c r="AC3132">
        <v>3202702</v>
      </c>
      <c r="AD3132" t="s">
        <v>2901</v>
      </c>
      <c r="AE3132">
        <v>150</v>
      </c>
      <c r="AF3132">
        <v>3202702</v>
      </c>
      <c r="AG3132" t="s">
        <v>2901</v>
      </c>
      <c r="AH3132">
        <v>8000</v>
      </c>
      <c r="AI3132">
        <v>3202702</v>
      </c>
      <c r="AJ3132" t="s">
        <v>2901</v>
      </c>
      <c r="AK3132">
        <v>86</v>
      </c>
      <c r="AL3132">
        <v>3202702</v>
      </c>
      <c r="AM3132" t="s">
        <v>2901</v>
      </c>
      <c r="AN3132" t="s">
        <v>5940</v>
      </c>
      <c r="AO3132">
        <v>0</v>
      </c>
      <c r="AP3132">
        <v>3304151</v>
      </c>
      <c r="AQ3132" t="s">
        <v>3003</v>
      </c>
      <c r="AR3132">
        <v>124</v>
      </c>
    </row>
    <row r="3133" spans="1:44" x14ac:dyDescent="0.25">
      <c r="A3133">
        <v>5212600</v>
      </c>
      <c r="B3133">
        <v>3</v>
      </c>
      <c r="C3133" t="s">
        <v>897</v>
      </c>
      <c r="D3133" t="s">
        <v>758</v>
      </c>
      <c r="E3133" t="s">
        <v>5940</v>
      </c>
      <c r="F3133">
        <v>4830</v>
      </c>
      <c r="G3133">
        <v>7448</v>
      </c>
      <c r="H3133" t="s">
        <v>5940</v>
      </c>
      <c r="I3133">
        <v>525</v>
      </c>
      <c r="J3133" t="s">
        <v>5940</v>
      </c>
      <c r="K3133">
        <v>0</v>
      </c>
      <c r="L3133">
        <v>4830</v>
      </c>
      <c r="M3133">
        <v>7840</v>
      </c>
      <c r="N3133">
        <v>0</v>
      </c>
      <c r="O3133">
        <v>630</v>
      </c>
      <c r="P3133">
        <v>0</v>
      </c>
      <c r="R3133">
        <v>5212600</v>
      </c>
      <c r="S3133" t="s">
        <v>5940</v>
      </c>
      <c r="T3133">
        <v>4830</v>
      </c>
      <c r="U3133">
        <v>7448</v>
      </c>
      <c r="V3133" t="s">
        <v>5940</v>
      </c>
      <c r="W3133">
        <v>525</v>
      </c>
      <c r="X3133" t="s">
        <v>5940</v>
      </c>
      <c r="Z3133">
        <v>3202801</v>
      </c>
      <c r="AB3133" t="s">
        <v>5940</v>
      </c>
      <c r="AC3133">
        <v>3202801</v>
      </c>
      <c r="AD3133" t="s">
        <v>2902</v>
      </c>
      <c r="AE3133" t="s">
        <v>5940</v>
      </c>
      <c r="AF3133">
        <v>3202801</v>
      </c>
      <c r="AG3133" t="s">
        <v>2902</v>
      </c>
      <c r="AH3133">
        <v>450000</v>
      </c>
      <c r="AI3133">
        <v>3202801</v>
      </c>
      <c r="AJ3133" t="s">
        <v>2902</v>
      </c>
      <c r="AK3133">
        <v>10</v>
      </c>
      <c r="AL3133">
        <v>3202801</v>
      </c>
      <c r="AM3133" t="s">
        <v>2902</v>
      </c>
      <c r="AN3133" t="s">
        <v>5940</v>
      </c>
      <c r="AO3133">
        <v>0</v>
      </c>
      <c r="AP3133">
        <v>3304201</v>
      </c>
      <c r="AQ3133" t="s">
        <v>3004</v>
      </c>
      <c r="AR3133">
        <v>556</v>
      </c>
    </row>
    <row r="3134" spans="1:44" x14ac:dyDescent="0.25">
      <c r="A3134">
        <v>5212709</v>
      </c>
      <c r="B3134">
        <v>3</v>
      </c>
      <c r="C3134" t="s">
        <v>897</v>
      </c>
      <c r="D3134" t="s">
        <v>759</v>
      </c>
      <c r="E3134">
        <v>1440</v>
      </c>
      <c r="F3134" t="s">
        <v>5940</v>
      </c>
      <c r="G3134">
        <v>450</v>
      </c>
      <c r="H3134" t="s">
        <v>5940</v>
      </c>
      <c r="I3134">
        <v>450</v>
      </c>
      <c r="J3134">
        <v>55</v>
      </c>
      <c r="K3134">
        <v>1440</v>
      </c>
      <c r="L3134">
        <v>0</v>
      </c>
      <c r="M3134">
        <v>600</v>
      </c>
      <c r="N3134">
        <v>0</v>
      </c>
      <c r="O3134">
        <v>420</v>
      </c>
      <c r="P3134">
        <v>30</v>
      </c>
      <c r="R3134">
        <v>5212709</v>
      </c>
      <c r="S3134">
        <v>1440</v>
      </c>
      <c r="T3134" t="s">
        <v>5940</v>
      </c>
      <c r="U3134">
        <v>450</v>
      </c>
      <c r="V3134" t="s">
        <v>5940</v>
      </c>
      <c r="W3134">
        <v>450</v>
      </c>
      <c r="X3134">
        <v>55</v>
      </c>
      <c r="Z3134">
        <v>3202900</v>
      </c>
      <c r="AB3134" t="s">
        <v>5940</v>
      </c>
      <c r="AC3134">
        <v>3202900</v>
      </c>
      <c r="AD3134" t="s">
        <v>2903</v>
      </c>
      <c r="AE3134">
        <v>125</v>
      </c>
      <c r="AF3134">
        <v>3202900</v>
      </c>
      <c r="AG3134" t="s">
        <v>2903</v>
      </c>
      <c r="AH3134">
        <v>1800</v>
      </c>
      <c r="AI3134">
        <v>3202900</v>
      </c>
      <c r="AJ3134" t="s">
        <v>2903</v>
      </c>
      <c r="AK3134">
        <v>144</v>
      </c>
      <c r="AL3134">
        <v>3202900</v>
      </c>
      <c r="AM3134" t="s">
        <v>2903</v>
      </c>
      <c r="AN3134" t="s">
        <v>5940</v>
      </c>
      <c r="AO3134">
        <v>0</v>
      </c>
      <c r="AP3134">
        <v>3304300</v>
      </c>
      <c r="AQ3134" t="s">
        <v>3005</v>
      </c>
      <c r="AR3134">
        <v>5</v>
      </c>
    </row>
    <row r="3135" spans="1:44" x14ac:dyDescent="0.25">
      <c r="A3135">
        <v>5212808</v>
      </c>
      <c r="B3135">
        <v>3</v>
      </c>
      <c r="C3135" t="s">
        <v>897</v>
      </c>
      <c r="D3135" t="s">
        <v>760</v>
      </c>
      <c r="E3135">
        <v>865</v>
      </c>
      <c r="F3135" t="s">
        <v>5940</v>
      </c>
      <c r="G3135">
        <v>5400</v>
      </c>
      <c r="H3135" t="s">
        <v>5940</v>
      </c>
      <c r="I3135">
        <v>1160</v>
      </c>
      <c r="J3135" t="s">
        <v>5940</v>
      </c>
      <c r="K3135">
        <v>612</v>
      </c>
      <c r="L3135">
        <v>0</v>
      </c>
      <c r="M3135">
        <v>2400</v>
      </c>
      <c r="N3135">
        <v>0</v>
      </c>
      <c r="O3135">
        <v>1200</v>
      </c>
      <c r="P3135">
        <v>0</v>
      </c>
      <c r="R3135">
        <v>5212808</v>
      </c>
      <c r="S3135">
        <v>865</v>
      </c>
      <c r="T3135" t="s">
        <v>5940</v>
      </c>
      <c r="U3135">
        <v>5400</v>
      </c>
      <c r="V3135" t="s">
        <v>5940</v>
      </c>
      <c r="W3135">
        <v>1160</v>
      </c>
      <c r="X3135" t="s">
        <v>5940</v>
      </c>
      <c r="Z3135">
        <v>3203007</v>
      </c>
      <c r="AB3135" t="s">
        <v>5940</v>
      </c>
      <c r="AC3135">
        <v>3203007</v>
      </c>
      <c r="AD3135" t="s">
        <v>2904</v>
      </c>
      <c r="AE3135">
        <v>60</v>
      </c>
      <c r="AF3135">
        <v>3203007</v>
      </c>
      <c r="AG3135" t="s">
        <v>2904</v>
      </c>
      <c r="AH3135">
        <v>900</v>
      </c>
      <c r="AI3135">
        <v>3203007</v>
      </c>
      <c r="AJ3135" t="s">
        <v>2904</v>
      </c>
      <c r="AK3135">
        <v>588</v>
      </c>
      <c r="AL3135">
        <v>3203007</v>
      </c>
      <c r="AM3135" t="s">
        <v>2904</v>
      </c>
      <c r="AN3135" t="s">
        <v>5940</v>
      </c>
      <c r="AO3135">
        <v>0</v>
      </c>
      <c r="AP3135">
        <v>3304409</v>
      </c>
      <c r="AQ3135" t="s">
        <v>3006</v>
      </c>
      <c r="AR3135">
        <v>208</v>
      </c>
    </row>
    <row r="3136" spans="1:44" x14ac:dyDescent="0.25">
      <c r="A3136">
        <v>5212907</v>
      </c>
      <c r="B3136">
        <v>3</v>
      </c>
      <c r="C3136" t="s">
        <v>897</v>
      </c>
      <c r="D3136" t="s">
        <v>761</v>
      </c>
      <c r="E3136" t="s">
        <v>5940</v>
      </c>
      <c r="F3136" t="s">
        <v>5940</v>
      </c>
      <c r="G3136">
        <v>504</v>
      </c>
      <c r="H3136" t="s">
        <v>5940</v>
      </c>
      <c r="I3136">
        <v>300</v>
      </c>
      <c r="J3136" t="s">
        <v>5940</v>
      </c>
      <c r="K3136">
        <v>0</v>
      </c>
      <c r="L3136">
        <v>0</v>
      </c>
      <c r="M3136">
        <v>504</v>
      </c>
      <c r="N3136">
        <v>0</v>
      </c>
      <c r="O3136">
        <v>0</v>
      </c>
      <c r="P3136">
        <v>0</v>
      </c>
      <c r="R3136">
        <v>5212907</v>
      </c>
      <c r="S3136" t="s">
        <v>5940</v>
      </c>
      <c r="T3136" t="s">
        <v>5940</v>
      </c>
      <c r="U3136">
        <v>504</v>
      </c>
      <c r="V3136" t="s">
        <v>5940</v>
      </c>
      <c r="W3136">
        <v>300</v>
      </c>
      <c r="X3136" t="s">
        <v>5940</v>
      </c>
      <c r="Z3136">
        <v>3203056</v>
      </c>
      <c r="AB3136" t="s">
        <v>5940</v>
      </c>
      <c r="AC3136">
        <v>3203056</v>
      </c>
      <c r="AD3136" t="s">
        <v>2905</v>
      </c>
      <c r="AE3136" t="s">
        <v>5940</v>
      </c>
      <c r="AF3136">
        <v>3203056</v>
      </c>
      <c r="AG3136" t="s">
        <v>2905</v>
      </c>
      <c r="AH3136">
        <v>300</v>
      </c>
      <c r="AI3136">
        <v>3203056</v>
      </c>
      <c r="AJ3136" t="s">
        <v>2905</v>
      </c>
      <c r="AK3136">
        <v>42</v>
      </c>
      <c r="AL3136">
        <v>3203056</v>
      </c>
      <c r="AM3136" t="s">
        <v>2905</v>
      </c>
      <c r="AN3136" t="s">
        <v>5940</v>
      </c>
      <c r="AO3136">
        <v>0</v>
      </c>
      <c r="AP3136">
        <v>3304508</v>
      </c>
      <c r="AQ3136" t="s">
        <v>3007</v>
      </c>
      <c r="AR3136" t="s">
        <v>5940</v>
      </c>
    </row>
    <row r="3137" spans="1:44" x14ac:dyDescent="0.25">
      <c r="A3137">
        <v>5212956</v>
      </c>
      <c r="B3137">
        <v>3</v>
      </c>
      <c r="C3137" t="s">
        <v>897</v>
      </c>
      <c r="D3137" t="s">
        <v>762</v>
      </c>
      <c r="E3137" t="s">
        <v>5940</v>
      </c>
      <c r="F3137">
        <v>2250</v>
      </c>
      <c r="G3137">
        <v>1765</v>
      </c>
      <c r="H3137" t="s">
        <v>5940</v>
      </c>
      <c r="I3137">
        <v>540</v>
      </c>
      <c r="J3137">
        <v>900</v>
      </c>
      <c r="K3137">
        <v>0</v>
      </c>
      <c r="L3137">
        <v>1134</v>
      </c>
      <c r="M3137">
        <v>336</v>
      </c>
      <c r="N3137">
        <v>0</v>
      </c>
      <c r="O3137">
        <v>500</v>
      </c>
      <c r="P3137">
        <v>0</v>
      </c>
      <c r="R3137">
        <v>5212956</v>
      </c>
      <c r="S3137" t="s">
        <v>5940</v>
      </c>
      <c r="T3137">
        <v>2250</v>
      </c>
      <c r="U3137">
        <v>1765</v>
      </c>
      <c r="V3137" t="s">
        <v>5940</v>
      </c>
      <c r="W3137">
        <v>540</v>
      </c>
      <c r="X3137">
        <v>900</v>
      </c>
      <c r="Z3137">
        <v>3203106</v>
      </c>
      <c r="AB3137" t="s">
        <v>5940</v>
      </c>
      <c r="AC3137">
        <v>3203106</v>
      </c>
      <c r="AD3137" t="s">
        <v>2906</v>
      </c>
      <c r="AE3137">
        <v>245</v>
      </c>
      <c r="AF3137">
        <v>3203106</v>
      </c>
      <c r="AG3137" t="s">
        <v>2906</v>
      </c>
      <c r="AH3137" t="s">
        <v>5940</v>
      </c>
      <c r="AI3137">
        <v>3203106</v>
      </c>
      <c r="AJ3137" t="s">
        <v>2906</v>
      </c>
      <c r="AK3137">
        <v>49</v>
      </c>
      <c r="AL3137">
        <v>3203106</v>
      </c>
      <c r="AM3137" t="s">
        <v>2906</v>
      </c>
      <c r="AN3137" t="s">
        <v>5940</v>
      </c>
      <c r="AO3137">
        <v>0</v>
      </c>
      <c r="AP3137">
        <v>3304524</v>
      </c>
      <c r="AQ3137" t="s">
        <v>3008</v>
      </c>
      <c r="AR3137">
        <v>110</v>
      </c>
    </row>
    <row r="3138" spans="1:44" x14ac:dyDescent="0.25">
      <c r="A3138">
        <v>5213004</v>
      </c>
      <c r="B3138">
        <v>3</v>
      </c>
      <c r="C3138" t="s">
        <v>897</v>
      </c>
      <c r="D3138" t="s">
        <v>763</v>
      </c>
      <c r="E3138">
        <v>807000</v>
      </c>
      <c r="F3138">
        <v>21600</v>
      </c>
      <c r="G3138">
        <v>12650</v>
      </c>
      <c r="H3138" t="s">
        <v>5940</v>
      </c>
      <c r="I3138">
        <v>105</v>
      </c>
      <c r="J3138" t="s">
        <v>5940</v>
      </c>
      <c r="K3138">
        <v>795600</v>
      </c>
      <c r="L3138">
        <v>13000</v>
      </c>
      <c r="M3138">
        <v>9000</v>
      </c>
      <c r="N3138">
        <v>0</v>
      </c>
      <c r="O3138">
        <v>60</v>
      </c>
      <c r="P3138">
        <v>0</v>
      </c>
      <c r="R3138">
        <v>5213004</v>
      </c>
      <c r="S3138">
        <v>807000</v>
      </c>
      <c r="T3138">
        <v>21600</v>
      </c>
      <c r="U3138">
        <v>12650</v>
      </c>
      <c r="V3138" t="s">
        <v>5940</v>
      </c>
      <c r="W3138">
        <v>105</v>
      </c>
      <c r="X3138" t="s">
        <v>5940</v>
      </c>
      <c r="Z3138">
        <v>3203130</v>
      </c>
      <c r="AB3138" t="s">
        <v>5940</v>
      </c>
      <c r="AC3138">
        <v>3203130</v>
      </c>
      <c r="AD3138" t="s">
        <v>2907</v>
      </c>
      <c r="AE3138">
        <v>15</v>
      </c>
      <c r="AF3138">
        <v>3203130</v>
      </c>
      <c r="AG3138" t="s">
        <v>2907</v>
      </c>
      <c r="AH3138">
        <v>19950</v>
      </c>
      <c r="AI3138">
        <v>3203130</v>
      </c>
      <c r="AJ3138" t="s">
        <v>2907</v>
      </c>
      <c r="AK3138">
        <v>39</v>
      </c>
      <c r="AL3138">
        <v>3203130</v>
      </c>
      <c r="AM3138" t="s">
        <v>2907</v>
      </c>
      <c r="AN3138" t="s">
        <v>5940</v>
      </c>
      <c r="AO3138">
        <v>0</v>
      </c>
      <c r="AP3138">
        <v>3304607</v>
      </c>
      <c r="AQ3138" t="s">
        <v>3010</v>
      </c>
      <c r="AR3138">
        <v>520</v>
      </c>
    </row>
    <row r="3139" spans="1:44" x14ac:dyDescent="0.25">
      <c r="A3139">
        <v>5213053</v>
      </c>
      <c r="B3139">
        <v>3</v>
      </c>
      <c r="C3139" t="s">
        <v>897</v>
      </c>
      <c r="D3139" t="s">
        <v>764</v>
      </c>
      <c r="E3139">
        <v>450</v>
      </c>
      <c r="F3139">
        <v>8250</v>
      </c>
      <c r="G3139">
        <v>2160</v>
      </c>
      <c r="H3139">
        <v>1548</v>
      </c>
      <c r="I3139">
        <v>420</v>
      </c>
      <c r="J3139">
        <v>144</v>
      </c>
      <c r="K3139">
        <v>450</v>
      </c>
      <c r="L3139">
        <v>12960</v>
      </c>
      <c r="M3139">
        <v>3200</v>
      </c>
      <c r="N3139">
        <v>0</v>
      </c>
      <c r="O3139">
        <v>312</v>
      </c>
      <c r="P3139">
        <v>238</v>
      </c>
      <c r="R3139">
        <v>5213053</v>
      </c>
      <c r="S3139">
        <v>450</v>
      </c>
      <c r="T3139">
        <v>8250</v>
      </c>
      <c r="U3139">
        <v>2160</v>
      </c>
      <c r="V3139">
        <v>1548</v>
      </c>
      <c r="W3139">
        <v>420</v>
      </c>
      <c r="X3139">
        <v>144</v>
      </c>
      <c r="Z3139">
        <v>3203163</v>
      </c>
      <c r="AB3139" t="s">
        <v>5940</v>
      </c>
      <c r="AC3139">
        <v>3203163</v>
      </c>
      <c r="AD3139" t="s">
        <v>2908</v>
      </c>
      <c r="AE3139">
        <v>80</v>
      </c>
      <c r="AF3139">
        <v>3203163</v>
      </c>
      <c r="AG3139" t="s">
        <v>2908</v>
      </c>
      <c r="AH3139">
        <v>600</v>
      </c>
      <c r="AI3139">
        <v>3203163</v>
      </c>
      <c r="AJ3139" t="s">
        <v>2908</v>
      </c>
      <c r="AK3139">
        <v>194</v>
      </c>
      <c r="AL3139">
        <v>3203163</v>
      </c>
      <c r="AM3139" t="s">
        <v>2908</v>
      </c>
      <c r="AN3139" t="s">
        <v>5940</v>
      </c>
      <c r="AO3139">
        <v>0</v>
      </c>
      <c r="AP3139">
        <v>3304706</v>
      </c>
      <c r="AQ3139" t="s">
        <v>3011</v>
      </c>
      <c r="AR3139">
        <v>444</v>
      </c>
    </row>
    <row r="3140" spans="1:44" x14ac:dyDescent="0.25">
      <c r="A3140">
        <v>5213087</v>
      </c>
      <c r="B3140">
        <v>3</v>
      </c>
      <c r="C3140" t="s">
        <v>897</v>
      </c>
      <c r="D3140" t="s">
        <v>765</v>
      </c>
      <c r="E3140">
        <v>400</v>
      </c>
      <c r="F3140" t="s">
        <v>5940</v>
      </c>
      <c r="G3140">
        <v>3900</v>
      </c>
      <c r="H3140" t="s">
        <v>5940</v>
      </c>
      <c r="I3140">
        <v>3240</v>
      </c>
      <c r="J3140" t="s">
        <v>5940</v>
      </c>
      <c r="K3140">
        <v>2000</v>
      </c>
      <c r="L3140">
        <v>0</v>
      </c>
      <c r="M3140">
        <v>1800</v>
      </c>
      <c r="N3140">
        <v>0</v>
      </c>
      <c r="O3140">
        <v>1500</v>
      </c>
      <c r="P3140">
        <v>0</v>
      </c>
      <c r="R3140">
        <v>5213087</v>
      </c>
      <c r="S3140">
        <v>400</v>
      </c>
      <c r="T3140" t="s">
        <v>5940</v>
      </c>
      <c r="U3140">
        <v>3900</v>
      </c>
      <c r="V3140" t="s">
        <v>5940</v>
      </c>
      <c r="W3140">
        <v>3240</v>
      </c>
      <c r="X3140" t="s">
        <v>5940</v>
      </c>
      <c r="Z3140">
        <v>3203205</v>
      </c>
      <c r="AB3140" t="s">
        <v>5940</v>
      </c>
      <c r="AC3140">
        <v>3203205</v>
      </c>
      <c r="AD3140" t="s">
        <v>2909</v>
      </c>
      <c r="AE3140" t="s">
        <v>5940</v>
      </c>
      <c r="AF3140">
        <v>3203205</v>
      </c>
      <c r="AG3140" t="s">
        <v>2909</v>
      </c>
      <c r="AH3140">
        <v>747500</v>
      </c>
      <c r="AI3140">
        <v>3203205</v>
      </c>
      <c r="AJ3140" t="s">
        <v>2909</v>
      </c>
      <c r="AK3140">
        <v>1560</v>
      </c>
      <c r="AL3140">
        <v>3203205</v>
      </c>
      <c r="AM3140" t="s">
        <v>2909</v>
      </c>
      <c r="AN3140" t="s">
        <v>5940</v>
      </c>
      <c r="AO3140">
        <v>0</v>
      </c>
      <c r="AP3140">
        <v>3304755</v>
      </c>
      <c r="AQ3140" t="s">
        <v>3012</v>
      </c>
      <c r="AR3140">
        <v>253</v>
      </c>
    </row>
    <row r="3141" spans="1:44" x14ac:dyDescent="0.25">
      <c r="A3141">
        <v>5213103</v>
      </c>
      <c r="B3141">
        <v>3</v>
      </c>
      <c r="C3141" t="s">
        <v>897</v>
      </c>
      <c r="D3141" t="s">
        <v>766</v>
      </c>
      <c r="E3141">
        <v>1000</v>
      </c>
      <c r="F3141">
        <v>328000</v>
      </c>
      <c r="G3141">
        <v>83000</v>
      </c>
      <c r="H3141">
        <v>22000</v>
      </c>
      <c r="I3141">
        <v>1600</v>
      </c>
      <c r="J3141" t="s">
        <v>5940</v>
      </c>
      <c r="K3141">
        <v>359425</v>
      </c>
      <c r="L3141">
        <v>300000</v>
      </c>
      <c r="M3141">
        <v>261600</v>
      </c>
      <c r="N3141">
        <v>27300</v>
      </c>
      <c r="O3141">
        <v>900</v>
      </c>
      <c r="P3141">
        <v>105</v>
      </c>
      <c r="R3141">
        <v>5213103</v>
      </c>
      <c r="S3141">
        <v>1000</v>
      </c>
      <c r="T3141">
        <v>328000</v>
      </c>
      <c r="U3141">
        <v>83000</v>
      </c>
      <c r="V3141">
        <v>22000</v>
      </c>
      <c r="W3141">
        <v>1600</v>
      </c>
      <c r="X3141" t="s">
        <v>5940</v>
      </c>
      <c r="Z3141">
        <v>3203304</v>
      </c>
      <c r="AB3141" t="s">
        <v>5940</v>
      </c>
      <c r="AC3141">
        <v>3203304</v>
      </c>
      <c r="AD3141" t="s">
        <v>2910</v>
      </c>
      <c r="AE3141">
        <v>100</v>
      </c>
      <c r="AF3141">
        <v>3203304</v>
      </c>
      <c r="AG3141" t="s">
        <v>2910</v>
      </c>
      <c r="AH3141" t="s">
        <v>5940</v>
      </c>
      <c r="AI3141">
        <v>3203304</v>
      </c>
      <c r="AJ3141" t="s">
        <v>2910</v>
      </c>
      <c r="AK3141">
        <v>48</v>
      </c>
      <c r="AL3141">
        <v>3203304</v>
      </c>
      <c r="AM3141" t="s">
        <v>2910</v>
      </c>
      <c r="AN3141" t="s">
        <v>5940</v>
      </c>
      <c r="AO3141">
        <v>0</v>
      </c>
      <c r="AP3141">
        <v>3304805</v>
      </c>
      <c r="AQ3141" t="s">
        <v>3013</v>
      </c>
      <c r="AR3141">
        <v>293</v>
      </c>
    </row>
    <row r="3142" spans="1:44" x14ac:dyDescent="0.25">
      <c r="A3142">
        <v>5213400</v>
      </c>
      <c r="B3142">
        <v>3</v>
      </c>
      <c r="C3142" t="s">
        <v>897</v>
      </c>
      <c r="D3142" t="s">
        <v>767</v>
      </c>
      <c r="E3142" t="s">
        <v>5940</v>
      </c>
      <c r="F3142" t="s">
        <v>5940</v>
      </c>
      <c r="G3142">
        <v>1100</v>
      </c>
      <c r="H3142" t="s">
        <v>5940</v>
      </c>
      <c r="I3142">
        <v>330</v>
      </c>
      <c r="J3142" t="s">
        <v>5940</v>
      </c>
      <c r="K3142">
        <v>0</v>
      </c>
      <c r="L3142">
        <v>0</v>
      </c>
      <c r="M3142">
        <v>420</v>
      </c>
      <c r="N3142">
        <v>0</v>
      </c>
      <c r="O3142">
        <v>75</v>
      </c>
      <c r="P3142">
        <v>0</v>
      </c>
      <c r="R3142">
        <v>5213400</v>
      </c>
      <c r="S3142" t="s">
        <v>5940</v>
      </c>
      <c r="T3142" t="s">
        <v>5940</v>
      </c>
      <c r="U3142">
        <v>1100</v>
      </c>
      <c r="V3142" t="s">
        <v>5940</v>
      </c>
      <c r="W3142">
        <v>330</v>
      </c>
      <c r="X3142" t="s">
        <v>5940</v>
      </c>
      <c r="Z3142">
        <v>3203320</v>
      </c>
      <c r="AB3142" t="s">
        <v>5940</v>
      </c>
      <c r="AC3142">
        <v>3203320</v>
      </c>
      <c r="AD3142" t="s">
        <v>2911</v>
      </c>
      <c r="AE3142" t="s">
        <v>5940</v>
      </c>
      <c r="AF3142">
        <v>3203320</v>
      </c>
      <c r="AG3142" t="s">
        <v>2911</v>
      </c>
      <c r="AH3142">
        <v>150000</v>
      </c>
      <c r="AI3142">
        <v>3203320</v>
      </c>
      <c r="AJ3142" t="s">
        <v>2911</v>
      </c>
      <c r="AK3142">
        <v>3</v>
      </c>
      <c r="AL3142">
        <v>3203320</v>
      </c>
      <c r="AM3142" t="s">
        <v>2911</v>
      </c>
      <c r="AN3142" t="s">
        <v>5940</v>
      </c>
      <c r="AO3142">
        <v>0</v>
      </c>
      <c r="AP3142">
        <v>3305000</v>
      </c>
      <c r="AQ3142" t="s">
        <v>3015</v>
      </c>
      <c r="AR3142">
        <v>30</v>
      </c>
    </row>
    <row r="3143" spans="1:44" x14ac:dyDescent="0.25">
      <c r="A3143">
        <v>5213509</v>
      </c>
      <c r="B3143">
        <v>3</v>
      </c>
      <c r="C3143" t="s">
        <v>897</v>
      </c>
      <c r="D3143" t="s">
        <v>768</v>
      </c>
      <c r="E3143">
        <v>2640</v>
      </c>
      <c r="F3143" t="s">
        <v>5940</v>
      </c>
      <c r="G3143">
        <v>3680</v>
      </c>
      <c r="H3143" t="s">
        <v>5940</v>
      </c>
      <c r="I3143">
        <v>750</v>
      </c>
      <c r="J3143">
        <v>63</v>
      </c>
      <c r="K3143">
        <v>2640</v>
      </c>
      <c r="L3143">
        <v>0</v>
      </c>
      <c r="M3143">
        <v>4000</v>
      </c>
      <c r="N3143">
        <v>0</v>
      </c>
      <c r="O3143">
        <v>750</v>
      </c>
      <c r="P3143">
        <v>104</v>
      </c>
      <c r="R3143">
        <v>5213509</v>
      </c>
      <c r="S3143">
        <v>2640</v>
      </c>
      <c r="T3143" t="s">
        <v>5940</v>
      </c>
      <c r="U3143">
        <v>3680</v>
      </c>
      <c r="V3143" t="s">
        <v>5940</v>
      </c>
      <c r="W3143">
        <v>750</v>
      </c>
      <c r="X3143">
        <v>63</v>
      </c>
      <c r="Z3143">
        <v>3203346</v>
      </c>
      <c r="AB3143" t="s">
        <v>5940</v>
      </c>
      <c r="AC3143">
        <v>3203346</v>
      </c>
      <c r="AD3143" t="s">
        <v>2912</v>
      </c>
      <c r="AE3143" t="s">
        <v>5940</v>
      </c>
      <c r="AF3143">
        <v>3203346</v>
      </c>
      <c r="AG3143" t="s">
        <v>2912</v>
      </c>
      <c r="AH3143" t="s">
        <v>5940</v>
      </c>
      <c r="AI3143">
        <v>3203346</v>
      </c>
      <c r="AJ3143" t="s">
        <v>2912</v>
      </c>
      <c r="AK3143">
        <v>198</v>
      </c>
      <c r="AL3143">
        <v>3203346</v>
      </c>
      <c r="AM3143" t="s">
        <v>2912</v>
      </c>
      <c r="AN3143" t="s">
        <v>5940</v>
      </c>
      <c r="AO3143">
        <v>0</v>
      </c>
      <c r="AP3143">
        <v>3305133</v>
      </c>
      <c r="AQ3143" t="s">
        <v>3016</v>
      </c>
      <c r="AR3143">
        <v>1400</v>
      </c>
    </row>
    <row r="3144" spans="1:44" x14ac:dyDescent="0.25">
      <c r="A3144">
        <v>5213707</v>
      </c>
      <c r="B3144">
        <v>3</v>
      </c>
      <c r="C3144" t="s">
        <v>897</v>
      </c>
      <c r="D3144" t="s">
        <v>769</v>
      </c>
      <c r="E3144">
        <v>300</v>
      </c>
      <c r="F3144">
        <v>30000</v>
      </c>
      <c r="G3144">
        <v>1300</v>
      </c>
      <c r="H3144" t="s">
        <v>5940</v>
      </c>
      <c r="I3144">
        <v>2335</v>
      </c>
      <c r="J3144">
        <v>2330</v>
      </c>
      <c r="K3144">
        <v>720</v>
      </c>
      <c r="L3144">
        <v>24300</v>
      </c>
      <c r="M3144">
        <v>3840</v>
      </c>
      <c r="N3144">
        <v>0</v>
      </c>
      <c r="O3144">
        <v>180</v>
      </c>
      <c r="P3144">
        <v>2321</v>
      </c>
      <c r="R3144">
        <v>5213707</v>
      </c>
      <c r="S3144">
        <v>300</v>
      </c>
      <c r="T3144">
        <v>30000</v>
      </c>
      <c r="U3144">
        <v>1300</v>
      </c>
      <c r="V3144" t="s">
        <v>5940</v>
      </c>
      <c r="W3144">
        <v>2335</v>
      </c>
      <c r="X3144">
        <v>2330</v>
      </c>
      <c r="Z3144">
        <v>3203353</v>
      </c>
      <c r="AB3144" t="s">
        <v>5940</v>
      </c>
      <c r="AC3144">
        <v>3203353</v>
      </c>
      <c r="AD3144" t="s">
        <v>2913</v>
      </c>
      <c r="AE3144" t="s">
        <v>5940</v>
      </c>
      <c r="AF3144">
        <v>3203353</v>
      </c>
      <c r="AG3144" t="s">
        <v>2913</v>
      </c>
      <c r="AH3144">
        <v>1000</v>
      </c>
      <c r="AI3144">
        <v>3203353</v>
      </c>
      <c r="AJ3144" t="s">
        <v>2913</v>
      </c>
      <c r="AK3144">
        <v>84</v>
      </c>
      <c r="AL3144">
        <v>3203353</v>
      </c>
      <c r="AM3144" t="s">
        <v>2913</v>
      </c>
      <c r="AN3144" t="s">
        <v>5940</v>
      </c>
      <c r="AO3144">
        <v>0</v>
      </c>
      <c r="AP3144">
        <v>3305208</v>
      </c>
      <c r="AQ3144" t="s">
        <v>3018</v>
      </c>
      <c r="AR3144">
        <v>6</v>
      </c>
    </row>
    <row r="3145" spans="1:44" x14ac:dyDescent="0.25">
      <c r="A3145">
        <v>5213756</v>
      </c>
      <c r="B3145">
        <v>3</v>
      </c>
      <c r="C3145" t="s">
        <v>897</v>
      </c>
      <c r="D3145" t="s">
        <v>770</v>
      </c>
      <c r="E3145" t="s">
        <v>5940</v>
      </c>
      <c r="F3145">
        <v>324800</v>
      </c>
      <c r="G3145">
        <v>129600</v>
      </c>
      <c r="H3145">
        <v>12968</v>
      </c>
      <c r="I3145">
        <v>1500</v>
      </c>
      <c r="J3145">
        <v>2280</v>
      </c>
      <c r="K3145">
        <v>320000</v>
      </c>
      <c r="L3145">
        <v>303600</v>
      </c>
      <c r="M3145">
        <v>225000</v>
      </c>
      <c r="N3145">
        <v>33750</v>
      </c>
      <c r="O3145">
        <v>240</v>
      </c>
      <c r="P3145">
        <v>5450</v>
      </c>
      <c r="R3145">
        <v>5213756</v>
      </c>
      <c r="S3145" t="s">
        <v>5940</v>
      </c>
      <c r="T3145">
        <v>324800</v>
      </c>
      <c r="U3145">
        <v>129600</v>
      </c>
      <c r="V3145">
        <v>12968</v>
      </c>
      <c r="W3145">
        <v>1500</v>
      </c>
      <c r="X3145">
        <v>2280</v>
      </c>
      <c r="Z3145">
        <v>3203403</v>
      </c>
      <c r="AB3145" t="s">
        <v>5940</v>
      </c>
      <c r="AC3145">
        <v>3203403</v>
      </c>
      <c r="AD3145" t="s">
        <v>2914</v>
      </c>
      <c r="AE3145">
        <v>525</v>
      </c>
      <c r="AF3145">
        <v>3203403</v>
      </c>
      <c r="AG3145" t="s">
        <v>2914</v>
      </c>
      <c r="AH3145" t="s">
        <v>5940</v>
      </c>
      <c r="AI3145">
        <v>3203403</v>
      </c>
      <c r="AJ3145" t="s">
        <v>2914</v>
      </c>
      <c r="AK3145">
        <v>138</v>
      </c>
      <c r="AL3145">
        <v>3203403</v>
      </c>
      <c r="AM3145" t="s">
        <v>2914</v>
      </c>
      <c r="AN3145" t="s">
        <v>5940</v>
      </c>
      <c r="AO3145">
        <v>0</v>
      </c>
      <c r="AP3145">
        <v>3305307</v>
      </c>
      <c r="AQ3145" t="s">
        <v>3019</v>
      </c>
      <c r="AR3145">
        <v>1125</v>
      </c>
    </row>
    <row r="3146" spans="1:44" x14ac:dyDescent="0.25">
      <c r="A3146">
        <v>5213772</v>
      </c>
      <c r="B3146">
        <v>3</v>
      </c>
      <c r="C3146" t="s">
        <v>897</v>
      </c>
      <c r="D3146" t="s">
        <v>771</v>
      </c>
      <c r="E3146">
        <v>200</v>
      </c>
      <c r="F3146">
        <v>1650</v>
      </c>
      <c r="G3146">
        <v>1950</v>
      </c>
      <c r="H3146" t="s">
        <v>5940</v>
      </c>
      <c r="I3146">
        <v>810</v>
      </c>
      <c r="J3146" t="s">
        <v>5940</v>
      </c>
      <c r="K3146">
        <v>400</v>
      </c>
      <c r="L3146">
        <v>0</v>
      </c>
      <c r="M3146">
        <v>1800</v>
      </c>
      <c r="N3146">
        <v>0</v>
      </c>
      <c r="O3146">
        <v>1500</v>
      </c>
      <c r="P3146">
        <v>0</v>
      </c>
      <c r="R3146">
        <v>5213772</v>
      </c>
      <c r="S3146">
        <v>200</v>
      </c>
      <c r="T3146">
        <v>1650</v>
      </c>
      <c r="U3146">
        <v>1950</v>
      </c>
      <c r="V3146" t="s">
        <v>5940</v>
      </c>
      <c r="W3146">
        <v>810</v>
      </c>
      <c r="X3146" t="s">
        <v>5940</v>
      </c>
      <c r="Z3146">
        <v>3203502</v>
      </c>
      <c r="AB3146" t="s">
        <v>5940</v>
      </c>
      <c r="AC3146">
        <v>3203502</v>
      </c>
      <c r="AD3146" t="s">
        <v>2915</v>
      </c>
      <c r="AE3146" t="s">
        <v>5940</v>
      </c>
      <c r="AF3146">
        <v>3203502</v>
      </c>
      <c r="AG3146" t="s">
        <v>2915</v>
      </c>
      <c r="AH3146">
        <v>213750</v>
      </c>
      <c r="AI3146">
        <v>3203502</v>
      </c>
      <c r="AJ3146" t="s">
        <v>2915</v>
      </c>
      <c r="AK3146" t="s">
        <v>5940</v>
      </c>
      <c r="AL3146">
        <v>3203502</v>
      </c>
      <c r="AM3146" t="s">
        <v>2915</v>
      </c>
      <c r="AN3146" t="s">
        <v>5940</v>
      </c>
      <c r="AO3146">
        <v>0</v>
      </c>
      <c r="AP3146">
        <v>3305406</v>
      </c>
      <c r="AQ3146" t="s">
        <v>3020</v>
      </c>
      <c r="AR3146">
        <v>360</v>
      </c>
    </row>
    <row r="3147" spans="1:44" x14ac:dyDescent="0.25">
      <c r="A3147">
        <v>5213806</v>
      </c>
      <c r="B3147">
        <v>3</v>
      </c>
      <c r="C3147" t="s">
        <v>897</v>
      </c>
      <c r="D3147" t="s">
        <v>772</v>
      </c>
      <c r="E3147" t="s">
        <v>5940</v>
      </c>
      <c r="F3147">
        <v>87296</v>
      </c>
      <c r="G3147">
        <v>19440</v>
      </c>
      <c r="H3147">
        <v>10428</v>
      </c>
      <c r="I3147">
        <v>3600</v>
      </c>
      <c r="J3147">
        <v>14145</v>
      </c>
      <c r="K3147">
        <v>0</v>
      </c>
      <c r="L3147">
        <v>59400</v>
      </c>
      <c r="M3147">
        <v>21600</v>
      </c>
      <c r="N3147">
        <v>3515</v>
      </c>
      <c r="O3147">
        <v>2300</v>
      </c>
      <c r="P3147">
        <v>5550</v>
      </c>
      <c r="R3147">
        <v>5213806</v>
      </c>
      <c r="S3147" t="s">
        <v>5940</v>
      </c>
      <c r="T3147">
        <v>87296</v>
      </c>
      <c r="U3147">
        <v>19440</v>
      </c>
      <c r="V3147">
        <v>10428</v>
      </c>
      <c r="W3147">
        <v>3600</v>
      </c>
      <c r="X3147">
        <v>14145</v>
      </c>
      <c r="Z3147">
        <v>3203601</v>
      </c>
      <c r="AB3147" t="s">
        <v>5940</v>
      </c>
      <c r="AC3147">
        <v>3203601</v>
      </c>
      <c r="AD3147" t="s">
        <v>2916</v>
      </c>
      <c r="AE3147" t="s">
        <v>5940</v>
      </c>
      <c r="AF3147">
        <v>3203601</v>
      </c>
      <c r="AG3147" t="s">
        <v>2916</v>
      </c>
      <c r="AH3147">
        <v>59500</v>
      </c>
      <c r="AI3147">
        <v>3203601</v>
      </c>
      <c r="AJ3147" t="s">
        <v>2916</v>
      </c>
      <c r="AK3147">
        <v>139</v>
      </c>
      <c r="AL3147">
        <v>3203601</v>
      </c>
      <c r="AM3147" t="s">
        <v>2916</v>
      </c>
      <c r="AN3147" t="s">
        <v>5940</v>
      </c>
      <c r="AO3147">
        <v>0</v>
      </c>
      <c r="AP3147">
        <v>3305505</v>
      </c>
      <c r="AQ3147" t="s">
        <v>3021</v>
      </c>
      <c r="AR3147">
        <v>77</v>
      </c>
    </row>
    <row r="3148" spans="1:44" x14ac:dyDescent="0.25">
      <c r="A3148">
        <v>5213855</v>
      </c>
      <c r="B3148">
        <v>3</v>
      </c>
      <c r="C3148" t="s">
        <v>897</v>
      </c>
      <c r="D3148" t="s">
        <v>773</v>
      </c>
      <c r="E3148">
        <v>2000</v>
      </c>
      <c r="F3148" t="s">
        <v>5940</v>
      </c>
      <c r="G3148">
        <v>750</v>
      </c>
      <c r="H3148" t="s">
        <v>5940</v>
      </c>
      <c r="I3148">
        <v>350</v>
      </c>
      <c r="J3148">
        <v>10</v>
      </c>
      <c r="K3148">
        <v>5000</v>
      </c>
      <c r="L3148">
        <v>0</v>
      </c>
      <c r="M3148">
        <v>840</v>
      </c>
      <c r="N3148">
        <v>0</v>
      </c>
      <c r="O3148">
        <v>360</v>
      </c>
      <c r="P3148">
        <v>0</v>
      </c>
      <c r="R3148">
        <v>5213855</v>
      </c>
      <c r="S3148">
        <v>2000</v>
      </c>
      <c r="T3148" t="s">
        <v>5940</v>
      </c>
      <c r="U3148">
        <v>750</v>
      </c>
      <c r="V3148" t="s">
        <v>5940</v>
      </c>
      <c r="W3148">
        <v>350</v>
      </c>
      <c r="X3148">
        <v>10</v>
      </c>
      <c r="Z3148">
        <v>3203700</v>
      </c>
      <c r="AB3148" t="s">
        <v>5940</v>
      </c>
      <c r="AC3148">
        <v>3203700</v>
      </c>
      <c r="AD3148" t="s">
        <v>2917</v>
      </c>
      <c r="AE3148">
        <v>30</v>
      </c>
      <c r="AF3148">
        <v>3203700</v>
      </c>
      <c r="AG3148" t="s">
        <v>2917</v>
      </c>
      <c r="AH3148">
        <v>350</v>
      </c>
      <c r="AI3148">
        <v>3203700</v>
      </c>
      <c r="AJ3148" t="s">
        <v>2917</v>
      </c>
      <c r="AK3148">
        <v>450</v>
      </c>
      <c r="AL3148">
        <v>3203700</v>
      </c>
      <c r="AM3148" t="s">
        <v>2917</v>
      </c>
      <c r="AN3148" t="s">
        <v>5940</v>
      </c>
      <c r="AO3148">
        <v>0</v>
      </c>
      <c r="AP3148">
        <v>3305604</v>
      </c>
      <c r="AQ3148" t="s">
        <v>3023</v>
      </c>
      <c r="AR3148">
        <v>70</v>
      </c>
    </row>
    <row r="3149" spans="1:44" x14ac:dyDescent="0.25">
      <c r="A3149">
        <v>5213905</v>
      </c>
      <c r="B3149">
        <v>3</v>
      </c>
      <c r="C3149" t="s">
        <v>897</v>
      </c>
      <c r="D3149" t="s">
        <v>774</v>
      </c>
      <c r="E3149">
        <v>160</v>
      </c>
      <c r="F3149" t="s">
        <v>5940</v>
      </c>
      <c r="G3149">
        <v>2720</v>
      </c>
      <c r="H3149" t="s">
        <v>5940</v>
      </c>
      <c r="I3149">
        <v>570</v>
      </c>
      <c r="J3149" t="s">
        <v>5940</v>
      </c>
      <c r="K3149">
        <v>11760</v>
      </c>
      <c r="L3149">
        <v>550</v>
      </c>
      <c r="M3149">
        <v>2790</v>
      </c>
      <c r="N3149">
        <v>0</v>
      </c>
      <c r="O3149">
        <v>1235</v>
      </c>
      <c r="P3149">
        <v>0</v>
      </c>
      <c r="R3149">
        <v>5213905</v>
      </c>
      <c r="S3149">
        <v>160</v>
      </c>
      <c r="T3149" t="s">
        <v>5940</v>
      </c>
      <c r="U3149">
        <v>2720</v>
      </c>
      <c r="V3149" t="s">
        <v>5940</v>
      </c>
      <c r="W3149">
        <v>570</v>
      </c>
      <c r="X3149" t="s">
        <v>5940</v>
      </c>
      <c r="Z3149">
        <v>3203809</v>
      </c>
      <c r="AB3149" t="s">
        <v>5940</v>
      </c>
      <c r="AC3149">
        <v>3203809</v>
      </c>
      <c r="AD3149" t="s">
        <v>2918</v>
      </c>
      <c r="AE3149">
        <v>160</v>
      </c>
      <c r="AF3149">
        <v>3203809</v>
      </c>
      <c r="AG3149" t="s">
        <v>2918</v>
      </c>
      <c r="AH3149" t="s">
        <v>5940</v>
      </c>
      <c r="AI3149">
        <v>3203809</v>
      </c>
      <c r="AJ3149" t="s">
        <v>2918</v>
      </c>
      <c r="AK3149">
        <v>57</v>
      </c>
      <c r="AL3149">
        <v>3203809</v>
      </c>
      <c r="AM3149" t="s">
        <v>2918</v>
      </c>
      <c r="AN3149" t="s">
        <v>5940</v>
      </c>
      <c r="AO3149">
        <v>0</v>
      </c>
      <c r="AP3149">
        <v>3305703</v>
      </c>
      <c r="AQ3149" t="s">
        <v>3024</v>
      </c>
      <c r="AR3149">
        <v>646</v>
      </c>
    </row>
    <row r="3150" spans="1:44" x14ac:dyDescent="0.25">
      <c r="A3150">
        <v>5214002</v>
      </c>
      <c r="B3150">
        <v>3</v>
      </c>
      <c r="C3150" t="s">
        <v>897</v>
      </c>
      <c r="D3150" t="s">
        <v>775</v>
      </c>
      <c r="E3150" t="s">
        <v>5940</v>
      </c>
      <c r="F3150">
        <v>360</v>
      </c>
      <c r="G3150">
        <v>1200</v>
      </c>
      <c r="H3150" t="s">
        <v>5940</v>
      </c>
      <c r="I3150">
        <v>216</v>
      </c>
      <c r="J3150" t="s">
        <v>5940</v>
      </c>
      <c r="K3150">
        <v>0</v>
      </c>
      <c r="L3150">
        <v>0</v>
      </c>
      <c r="M3150">
        <v>775</v>
      </c>
      <c r="N3150">
        <v>0</v>
      </c>
      <c r="O3150">
        <v>100</v>
      </c>
      <c r="P3150">
        <v>0</v>
      </c>
      <c r="R3150">
        <v>5214002</v>
      </c>
      <c r="S3150" t="s">
        <v>5940</v>
      </c>
      <c r="T3150">
        <v>360</v>
      </c>
      <c r="U3150">
        <v>1200</v>
      </c>
      <c r="V3150" t="s">
        <v>5940</v>
      </c>
      <c r="W3150">
        <v>216</v>
      </c>
      <c r="X3150" t="s">
        <v>5940</v>
      </c>
      <c r="Z3150">
        <v>3203908</v>
      </c>
      <c r="AB3150" t="s">
        <v>5940</v>
      </c>
      <c r="AC3150">
        <v>3203908</v>
      </c>
      <c r="AD3150" t="s">
        <v>2919</v>
      </c>
      <c r="AE3150">
        <v>600</v>
      </c>
      <c r="AF3150">
        <v>3203908</v>
      </c>
      <c r="AG3150" t="s">
        <v>2919</v>
      </c>
      <c r="AH3150">
        <v>30000</v>
      </c>
      <c r="AI3150">
        <v>3203908</v>
      </c>
      <c r="AJ3150" t="s">
        <v>2919</v>
      </c>
      <c r="AK3150">
        <v>330</v>
      </c>
      <c r="AL3150">
        <v>3203908</v>
      </c>
      <c r="AM3150" t="s">
        <v>2919</v>
      </c>
      <c r="AN3150" t="s">
        <v>5940</v>
      </c>
      <c r="AO3150">
        <v>0</v>
      </c>
      <c r="AP3150">
        <v>3305752</v>
      </c>
      <c r="AQ3150" t="s">
        <v>3025</v>
      </c>
      <c r="AR3150">
        <v>1</v>
      </c>
    </row>
    <row r="3151" spans="1:44" x14ac:dyDescent="0.25">
      <c r="A3151">
        <v>5214051</v>
      </c>
      <c r="B3151">
        <v>3</v>
      </c>
      <c r="C3151" t="s">
        <v>897</v>
      </c>
      <c r="D3151" t="s">
        <v>776</v>
      </c>
      <c r="E3151">
        <v>960</v>
      </c>
      <c r="F3151">
        <v>900</v>
      </c>
      <c r="G3151">
        <v>7520</v>
      </c>
      <c r="H3151">
        <v>17</v>
      </c>
      <c r="I3151">
        <v>810</v>
      </c>
      <c r="J3151">
        <v>8</v>
      </c>
      <c r="K3151">
        <v>960</v>
      </c>
      <c r="L3151">
        <v>625</v>
      </c>
      <c r="M3151">
        <v>3000</v>
      </c>
      <c r="N3151">
        <v>0</v>
      </c>
      <c r="O3151">
        <v>1520</v>
      </c>
      <c r="P3151">
        <v>0</v>
      </c>
      <c r="R3151">
        <v>5214051</v>
      </c>
      <c r="S3151">
        <v>960</v>
      </c>
      <c r="T3151">
        <v>900</v>
      </c>
      <c r="U3151">
        <v>7520</v>
      </c>
      <c r="V3151">
        <v>17</v>
      </c>
      <c r="W3151">
        <v>810</v>
      </c>
      <c r="X3151">
        <v>8</v>
      </c>
      <c r="Z3151">
        <v>3204005</v>
      </c>
      <c r="AB3151" t="s">
        <v>5940</v>
      </c>
      <c r="AC3151">
        <v>3204005</v>
      </c>
      <c r="AD3151" t="s">
        <v>2920</v>
      </c>
      <c r="AE3151">
        <v>750</v>
      </c>
      <c r="AF3151">
        <v>3204005</v>
      </c>
      <c r="AG3151" t="s">
        <v>2920</v>
      </c>
      <c r="AH3151" t="s">
        <v>5940</v>
      </c>
      <c r="AI3151">
        <v>3204005</v>
      </c>
      <c r="AJ3151" t="s">
        <v>2920</v>
      </c>
      <c r="AK3151">
        <v>150</v>
      </c>
      <c r="AL3151">
        <v>3204005</v>
      </c>
      <c r="AM3151" t="s">
        <v>2920</v>
      </c>
      <c r="AN3151" t="s">
        <v>5940</v>
      </c>
      <c r="AO3151">
        <v>0</v>
      </c>
      <c r="AP3151">
        <v>3305901</v>
      </c>
      <c r="AQ3151" t="s">
        <v>3027</v>
      </c>
      <c r="AR3151">
        <v>375</v>
      </c>
    </row>
    <row r="3152" spans="1:44" x14ac:dyDescent="0.25">
      <c r="A3152">
        <v>5214101</v>
      </c>
      <c r="B3152">
        <v>3</v>
      </c>
      <c r="C3152" t="s">
        <v>897</v>
      </c>
      <c r="D3152" t="s">
        <v>777</v>
      </c>
      <c r="E3152">
        <v>300</v>
      </c>
      <c r="F3152">
        <v>918</v>
      </c>
      <c r="G3152">
        <v>2340</v>
      </c>
      <c r="H3152" t="s">
        <v>5940</v>
      </c>
      <c r="I3152">
        <v>1170</v>
      </c>
      <c r="J3152" t="s">
        <v>5940</v>
      </c>
      <c r="K3152">
        <v>800</v>
      </c>
      <c r="L3152">
        <v>1800</v>
      </c>
      <c r="M3152">
        <v>2400</v>
      </c>
      <c r="N3152">
        <v>0</v>
      </c>
      <c r="O3152">
        <v>1050</v>
      </c>
      <c r="P3152">
        <v>0</v>
      </c>
      <c r="R3152">
        <v>5214101</v>
      </c>
      <c r="S3152">
        <v>300</v>
      </c>
      <c r="T3152">
        <v>918</v>
      </c>
      <c r="U3152">
        <v>2340</v>
      </c>
      <c r="V3152" t="s">
        <v>5940</v>
      </c>
      <c r="W3152">
        <v>1170</v>
      </c>
      <c r="X3152" t="s">
        <v>5940</v>
      </c>
      <c r="Z3152">
        <v>3204054</v>
      </c>
      <c r="AB3152" t="s">
        <v>5940</v>
      </c>
      <c r="AC3152">
        <v>3204054</v>
      </c>
      <c r="AD3152" t="s">
        <v>2921</v>
      </c>
      <c r="AE3152" t="s">
        <v>5940</v>
      </c>
      <c r="AF3152">
        <v>3204054</v>
      </c>
      <c r="AG3152" t="s">
        <v>2921</v>
      </c>
      <c r="AH3152">
        <v>385000</v>
      </c>
      <c r="AI3152">
        <v>3204054</v>
      </c>
      <c r="AJ3152" t="s">
        <v>2921</v>
      </c>
      <c r="AK3152">
        <v>8</v>
      </c>
      <c r="AL3152">
        <v>3204054</v>
      </c>
      <c r="AM3152" t="s">
        <v>2921</v>
      </c>
      <c r="AN3152" t="s">
        <v>5940</v>
      </c>
      <c r="AO3152">
        <v>0</v>
      </c>
      <c r="AP3152">
        <v>3306008</v>
      </c>
      <c r="AQ3152" t="s">
        <v>3028</v>
      </c>
      <c r="AR3152">
        <v>132</v>
      </c>
    </row>
    <row r="3153" spans="1:44" x14ac:dyDescent="0.25">
      <c r="A3153">
        <v>5214408</v>
      </c>
      <c r="B3153">
        <v>3</v>
      </c>
      <c r="C3153" t="s">
        <v>897</v>
      </c>
      <c r="D3153" t="s">
        <v>778</v>
      </c>
      <c r="E3153">
        <v>42900</v>
      </c>
      <c r="F3153" t="s">
        <v>5940</v>
      </c>
      <c r="G3153">
        <v>4000</v>
      </c>
      <c r="H3153" t="s">
        <v>5940</v>
      </c>
      <c r="I3153">
        <v>1450</v>
      </c>
      <c r="J3153">
        <v>140</v>
      </c>
      <c r="K3153">
        <v>187596</v>
      </c>
      <c r="L3153">
        <v>450</v>
      </c>
      <c r="M3153">
        <v>6000</v>
      </c>
      <c r="N3153">
        <v>0</v>
      </c>
      <c r="O3153">
        <v>650</v>
      </c>
      <c r="P3153">
        <v>160</v>
      </c>
      <c r="R3153">
        <v>5214408</v>
      </c>
      <c r="S3153">
        <v>42900</v>
      </c>
      <c r="T3153" t="s">
        <v>5940</v>
      </c>
      <c r="U3153">
        <v>4000</v>
      </c>
      <c r="V3153" t="s">
        <v>5940</v>
      </c>
      <c r="W3153">
        <v>1450</v>
      </c>
      <c r="X3153">
        <v>140</v>
      </c>
      <c r="Z3153">
        <v>3204104</v>
      </c>
      <c r="AB3153" t="s">
        <v>5940</v>
      </c>
      <c r="AC3153">
        <v>3204104</v>
      </c>
      <c r="AD3153" t="s">
        <v>2922</v>
      </c>
      <c r="AE3153" t="s">
        <v>5940</v>
      </c>
      <c r="AF3153">
        <v>3204104</v>
      </c>
      <c r="AG3153" t="s">
        <v>2922</v>
      </c>
      <c r="AH3153">
        <v>393400</v>
      </c>
      <c r="AI3153">
        <v>3204104</v>
      </c>
      <c r="AJ3153" t="s">
        <v>2922</v>
      </c>
      <c r="AK3153">
        <v>1140</v>
      </c>
      <c r="AL3153">
        <v>3204104</v>
      </c>
      <c r="AM3153" t="s">
        <v>2922</v>
      </c>
      <c r="AN3153" t="s">
        <v>5940</v>
      </c>
      <c r="AO3153">
        <v>0</v>
      </c>
      <c r="AP3153">
        <v>3306156</v>
      </c>
      <c r="AQ3153" t="s">
        <v>3030</v>
      </c>
      <c r="AR3153">
        <v>1092</v>
      </c>
    </row>
    <row r="3154" spans="1:44" x14ac:dyDescent="0.25">
      <c r="A3154">
        <v>5214507</v>
      </c>
      <c r="B3154">
        <v>3</v>
      </c>
      <c r="C3154" t="s">
        <v>897</v>
      </c>
      <c r="D3154" t="s">
        <v>779</v>
      </c>
      <c r="E3154" t="s">
        <v>5940</v>
      </c>
      <c r="F3154">
        <v>250</v>
      </c>
      <c r="G3154">
        <v>350</v>
      </c>
      <c r="H3154" t="s">
        <v>5940</v>
      </c>
      <c r="I3154">
        <v>75</v>
      </c>
      <c r="J3154" t="s">
        <v>5940</v>
      </c>
      <c r="K3154">
        <v>0</v>
      </c>
      <c r="L3154">
        <v>270</v>
      </c>
      <c r="M3154">
        <v>595</v>
      </c>
      <c r="N3154">
        <v>0</v>
      </c>
      <c r="O3154">
        <v>64</v>
      </c>
      <c r="P3154">
        <v>0</v>
      </c>
      <c r="R3154">
        <v>5214507</v>
      </c>
      <c r="S3154" t="s">
        <v>5940</v>
      </c>
      <c r="T3154">
        <v>250</v>
      </c>
      <c r="U3154">
        <v>350</v>
      </c>
      <c r="V3154" t="s">
        <v>5940</v>
      </c>
      <c r="W3154">
        <v>75</v>
      </c>
      <c r="X3154" t="s">
        <v>5940</v>
      </c>
      <c r="Z3154">
        <v>3204203</v>
      </c>
      <c r="AB3154" t="s">
        <v>5940</v>
      </c>
      <c r="AC3154">
        <v>3204203</v>
      </c>
      <c r="AD3154" t="s">
        <v>2923</v>
      </c>
      <c r="AE3154" t="s">
        <v>5940</v>
      </c>
      <c r="AF3154">
        <v>3204203</v>
      </c>
      <c r="AG3154" t="s">
        <v>2923</v>
      </c>
      <c r="AH3154">
        <v>900</v>
      </c>
      <c r="AI3154">
        <v>3204203</v>
      </c>
      <c r="AJ3154" t="s">
        <v>2923</v>
      </c>
      <c r="AK3154">
        <v>36</v>
      </c>
      <c r="AL3154">
        <v>3204203</v>
      </c>
      <c r="AM3154" t="s">
        <v>2923</v>
      </c>
      <c r="AN3154" t="s">
        <v>5940</v>
      </c>
      <c r="AO3154">
        <v>0</v>
      </c>
      <c r="AP3154">
        <v>3306206</v>
      </c>
      <c r="AQ3154" t="s">
        <v>3031</v>
      </c>
      <c r="AR3154">
        <v>60</v>
      </c>
    </row>
    <row r="3155" spans="1:44" x14ac:dyDescent="0.25">
      <c r="A3155">
        <v>5214606</v>
      </c>
      <c r="B3155">
        <v>3</v>
      </c>
      <c r="C3155" t="s">
        <v>897</v>
      </c>
      <c r="D3155" t="s">
        <v>780</v>
      </c>
      <c r="E3155">
        <v>3705</v>
      </c>
      <c r="F3155">
        <v>53620</v>
      </c>
      <c r="G3155">
        <v>14560</v>
      </c>
      <c r="H3155" t="s">
        <v>5940</v>
      </c>
      <c r="I3155">
        <v>8400</v>
      </c>
      <c r="J3155">
        <v>2680</v>
      </c>
      <c r="K3155">
        <v>3120</v>
      </c>
      <c r="L3155">
        <v>66000</v>
      </c>
      <c r="M3155">
        <v>18000</v>
      </c>
      <c r="N3155">
        <v>0</v>
      </c>
      <c r="O3155">
        <v>4000</v>
      </c>
      <c r="P3155">
        <v>3585</v>
      </c>
      <c r="R3155">
        <v>5214606</v>
      </c>
      <c r="S3155">
        <v>3705</v>
      </c>
      <c r="T3155">
        <v>53620</v>
      </c>
      <c r="U3155">
        <v>14560</v>
      </c>
      <c r="V3155" t="s">
        <v>5940</v>
      </c>
      <c r="W3155">
        <v>8400</v>
      </c>
      <c r="X3155">
        <v>2680</v>
      </c>
      <c r="Z3155">
        <v>3204252</v>
      </c>
      <c r="AB3155" t="s">
        <v>5940</v>
      </c>
      <c r="AC3155">
        <v>3204252</v>
      </c>
      <c r="AD3155" t="s">
        <v>2924</v>
      </c>
      <c r="AE3155" t="s">
        <v>5940</v>
      </c>
      <c r="AF3155">
        <v>3204252</v>
      </c>
      <c r="AG3155" t="s">
        <v>2924</v>
      </c>
      <c r="AH3155">
        <v>2100</v>
      </c>
      <c r="AI3155">
        <v>3204252</v>
      </c>
      <c r="AJ3155" t="s">
        <v>2924</v>
      </c>
      <c r="AK3155">
        <v>34</v>
      </c>
      <c r="AL3155">
        <v>3204252</v>
      </c>
      <c r="AM3155" t="s">
        <v>2924</v>
      </c>
      <c r="AN3155" t="s">
        <v>5940</v>
      </c>
      <c r="AO3155">
        <v>0</v>
      </c>
      <c r="AP3155">
        <v>3306305</v>
      </c>
      <c r="AQ3155" t="s">
        <v>3032</v>
      </c>
      <c r="AR3155">
        <v>40</v>
      </c>
    </row>
    <row r="3156" spans="1:44" x14ac:dyDescent="0.25">
      <c r="A3156">
        <v>5214705</v>
      </c>
      <c r="B3156">
        <v>3</v>
      </c>
      <c r="C3156" t="s">
        <v>897</v>
      </c>
      <c r="D3156" t="s">
        <v>781</v>
      </c>
      <c r="E3156">
        <v>32000</v>
      </c>
      <c r="F3156" t="s">
        <v>5940</v>
      </c>
      <c r="G3156">
        <v>550</v>
      </c>
      <c r="H3156" t="s">
        <v>5940</v>
      </c>
      <c r="I3156">
        <v>260</v>
      </c>
      <c r="J3156">
        <v>9</v>
      </c>
      <c r="K3156">
        <v>37500</v>
      </c>
      <c r="L3156">
        <v>0</v>
      </c>
      <c r="M3156">
        <v>750</v>
      </c>
      <c r="N3156">
        <v>0</v>
      </c>
      <c r="O3156">
        <v>288</v>
      </c>
      <c r="P3156">
        <v>0</v>
      </c>
      <c r="R3156">
        <v>5214705</v>
      </c>
      <c r="S3156">
        <v>32000</v>
      </c>
      <c r="T3156" t="s">
        <v>5940</v>
      </c>
      <c r="U3156">
        <v>550</v>
      </c>
      <c r="V3156" t="s">
        <v>5940</v>
      </c>
      <c r="W3156">
        <v>260</v>
      </c>
      <c r="X3156">
        <v>9</v>
      </c>
      <c r="Z3156">
        <v>3204302</v>
      </c>
      <c r="AB3156" t="s">
        <v>5940</v>
      </c>
      <c r="AC3156">
        <v>3204302</v>
      </c>
      <c r="AD3156" t="s">
        <v>2925</v>
      </c>
      <c r="AE3156">
        <v>56</v>
      </c>
      <c r="AF3156">
        <v>3204302</v>
      </c>
      <c r="AG3156" t="s">
        <v>2925</v>
      </c>
      <c r="AH3156">
        <v>175000</v>
      </c>
      <c r="AI3156">
        <v>3204302</v>
      </c>
      <c r="AJ3156" t="s">
        <v>2925</v>
      </c>
      <c r="AK3156">
        <v>105</v>
      </c>
      <c r="AL3156">
        <v>3204302</v>
      </c>
      <c r="AM3156" t="s">
        <v>2925</v>
      </c>
      <c r="AN3156" t="s">
        <v>5940</v>
      </c>
      <c r="AO3156">
        <v>0</v>
      </c>
      <c r="AP3156">
        <v>3500105</v>
      </c>
      <c r="AQ3156" t="s">
        <v>3033</v>
      </c>
      <c r="AR3156">
        <v>8100</v>
      </c>
    </row>
    <row r="3157" spans="1:44" x14ac:dyDescent="0.25">
      <c r="A3157">
        <v>5214804</v>
      </c>
      <c r="B3157">
        <v>3</v>
      </c>
      <c r="C3157" t="s">
        <v>897</v>
      </c>
      <c r="D3157" t="s">
        <v>782</v>
      </c>
      <c r="E3157">
        <v>5000</v>
      </c>
      <c r="F3157" t="s">
        <v>5940</v>
      </c>
      <c r="G3157">
        <v>600</v>
      </c>
      <c r="H3157" t="s">
        <v>5940</v>
      </c>
      <c r="I3157">
        <v>216</v>
      </c>
      <c r="J3157" t="s">
        <v>5940</v>
      </c>
      <c r="K3157">
        <v>7200</v>
      </c>
      <c r="L3157">
        <v>0</v>
      </c>
      <c r="M3157">
        <v>900</v>
      </c>
      <c r="N3157">
        <v>0</v>
      </c>
      <c r="O3157">
        <v>98</v>
      </c>
      <c r="P3157">
        <v>8</v>
      </c>
      <c r="R3157">
        <v>5214804</v>
      </c>
      <c r="S3157">
        <v>5000</v>
      </c>
      <c r="T3157" t="s">
        <v>5940</v>
      </c>
      <c r="U3157">
        <v>600</v>
      </c>
      <c r="V3157" t="s">
        <v>5940</v>
      </c>
      <c r="W3157">
        <v>216</v>
      </c>
      <c r="X3157" t="s">
        <v>5940</v>
      </c>
      <c r="Z3157">
        <v>3204351</v>
      </c>
      <c r="AB3157" t="s">
        <v>5940</v>
      </c>
      <c r="AC3157">
        <v>3204351</v>
      </c>
      <c r="AD3157" t="s">
        <v>2926</v>
      </c>
      <c r="AE3157">
        <v>36</v>
      </c>
      <c r="AF3157">
        <v>3204351</v>
      </c>
      <c r="AG3157" t="s">
        <v>2926</v>
      </c>
      <c r="AH3157">
        <v>2800</v>
      </c>
      <c r="AI3157">
        <v>3204351</v>
      </c>
      <c r="AJ3157" t="s">
        <v>2926</v>
      </c>
      <c r="AK3157">
        <v>276</v>
      </c>
      <c r="AL3157">
        <v>3204351</v>
      </c>
      <c r="AM3157" t="s">
        <v>2926</v>
      </c>
      <c r="AN3157" t="s">
        <v>5940</v>
      </c>
      <c r="AO3157">
        <v>0</v>
      </c>
      <c r="AP3157">
        <v>3500204</v>
      </c>
      <c r="AQ3157" t="s">
        <v>3034</v>
      </c>
      <c r="AR3157">
        <v>7000</v>
      </c>
    </row>
    <row r="3158" spans="1:44" x14ac:dyDescent="0.25">
      <c r="A3158">
        <v>5214838</v>
      </c>
      <c r="B3158">
        <v>3</v>
      </c>
      <c r="C3158" t="s">
        <v>897</v>
      </c>
      <c r="D3158" t="s">
        <v>783</v>
      </c>
      <c r="E3158" t="s">
        <v>5940</v>
      </c>
      <c r="F3158">
        <v>1710</v>
      </c>
      <c r="G3158">
        <v>1620</v>
      </c>
      <c r="H3158" t="s">
        <v>5940</v>
      </c>
      <c r="I3158">
        <v>720</v>
      </c>
      <c r="J3158" t="s">
        <v>5940</v>
      </c>
      <c r="K3158">
        <v>0</v>
      </c>
      <c r="L3158">
        <v>780</v>
      </c>
      <c r="M3158">
        <v>1800</v>
      </c>
      <c r="N3158">
        <v>0</v>
      </c>
      <c r="O3158">
        <v>600</v>
      </c>
      <c r="P3158">
        <v>0</v>
      </c>
      <c r="R3158">
        <v>5214838</v>
      </c>
      <c r="S3158" t="s">
        <v>5940</v>
      </c>
      <c r="T3158">
        <v>1710</v>
      </c>
      <c r="U3158">
        <v>1620</v>
      </c>
      <c r="V3158" t="s">
        <v>5940</v>
      </c>
      <c r="W3158">
        <v>720</v>
      </c>
      <c r="X3158" t="s">
        <v>5940</v>
      </c>
      <c r="Z3158">
        <v>3204401</v>
      </c>
      <c r="AB3158" t="s">
        <v>5940</v>
      </c>
      <c r="AC3158">
        <v>3204401</v>
      </c>
      <c r="AD3158" t="s">
        <v>2927</v>
      </c>
      <c r="AE3158">
        <v>50</v>
      </c>
      <c r="AF3158">
        <v>3204401</v>
      </c>
      <c r="AG3158" t="s">
        <v>2927</v>
      </c>
      <c r="AH3158">
        <v>1500</v>
      </c>
      <c r="AI3158">
        <v>3204401</v>
      </c>
      <c r="AJ3158" t="s">
        <v>2927</v>
      </c>
      <c r="AK3158">
        <v>42</v>
      </c>
      <c r="AL3158">
        <v>3204401</v>
      </c>
      <c r="AM3158" t="s">
        <v>2927</v>
      </c>
      <c r="AN3158" t="s">
        <v>5940</v>
      </c>
      <c r="AO3158">
        <v>0</v>
      </c>
      <c r="AP3158">
        <v>3500303</v>
      </c>
      <c r="AQ3158" t="s">
        <v>3035</v>
      </c>
      <c r="AR3158">
        <v>35942</v>
      </c>
    </row>
    <row r="3159" spans="1:44" x14ac:dyDescent="0.25">
      <c r="A3159">
        <v>5214861</v>
      </c>
      <c r="B3159">
        <v>3</v>
      </c>
      <c r="C3159" t="s">
        <v>897</v>
      </c>
      <c r="D3159" t="s">
        <v>784</v>
      </c>
      <c r="E3159">
        <v>392000</v>
      </c>
      <c r="F3159" t="s">
        <v>5940</v>
      </c>
      <c r="G3159">
        <v>1800</v>
      </c>
      <c r="H3159" t="s">
        <v>5940</v>
      </c>
      <c r="I3159">
        <v>600</v>
      </c>
      <c r="J3159">
        <v>119</v>
      </c>
      <c r="K3159">
        <v>723750</v>
      </c>
      <c r="L3159">
        <v>0</v>
      </c>
      <c r="M3159">
        <v>1240</v>
      </c>
      <c r="N3159">
        <v>0</v>
      </c>
      <c r="O3159">
        <v>486</v>
      </c>
      <c r="P3159">
        <v>0</v>
      </c>
      <c r="R3159">
        <v>5214861</v>
      </c>
      <c r="S3159">
        <v>392000</v>
      </c>
      <c r="T3159" t="s">
        <v>5940</v>
      </c>
      <c r="U3159">
        <v>1800</v>
      </c>
      <c r="V3159" t="s">
        <v>5940</v>
      </c>
      <c r="W3159">
        <v>600</v>
      </c>
      <c r="X3159">
        <v>119</v>
      </c>
      <c r="Z3159">
        <v>3204500</v>
      </c>
      <c r="AB3159" t="s">
        <v>5940</v>
      </c>
      <c r="AC3159">
        <v>3204500</v>
      </c>
      <c r="AD3159" t="s">
        <v>2928</v>
      </c>
      <c r="AE3159" t="s">
        <v>5940</v>
      </c>
      <c r="AF3159">
        <v>3204500</v>
      </c>
      <c r="AG3159" t="s">
        <v>2928</v>
      </c>
      <c r="AH3159" t="s">
        <v>5940</v>
      </c>
      <c r="AI3159">
        <v>3204500</v>
      </c>
      <c r="AJ3159" t="s">
        <v>2928</v>
      </c>
      <c r="AK3159">
        <v>155</v>
      </c>
      <c r="AL3159">
        <v>3204500</v>
      </c>
      <c r="AM3159" t="s">
        <v>2928</v>
      </c>
      <c r="AN3159" t="s">
        <v>5940</v>
      </c>
      <c r="AO3159">
        <v>0</v>
      </c>
      <c r="AP3159">
        <v>3500402</v>
      </c>
      <c r="AQ3159" t="s">
        <v>3036</v>
      </c>
      <c r="AR3159">
        <v>1820</v>
      </c>
    </row>
    <row r="3160" spans="1:44" x14ac:dyDescent="0.25">
      <c r="A3160">
        <v>5214879</v>
      </c>
      <c r="B3160">
        <v>3</v>
      </c>
      <c r="C3160" t="s">
        <v>897</v>
      </c>
      <c r="D3160" t="s">
        <v>785</v>
      </c>
      <c r="E3160">
        <v>222</v>
      </c>
      <c r="F3160" t="s">
        <v>5940</v>
      </c>
      <c r="G3160">
        <v>864</v>
      </c>
      <c r="H3160" t="s">
        <v>5940</v>
      </c>
      <c r="I3160">
        <v>300</v>
      </c>
      <c r="J3160" t="s">
        <v>5940</v>
      </c>
      <c r="K3160">
        <v>180</v>
      </c>
      <c r="L3160">
        <v>0</v>
      </c>
      <c r="M3160">
        <v>840</v>
      </c>
      <c r="N3160">
        <v>0</v>
      </c>
      <c r="O3160">
        <v>270</v>
      </c>
      <c r="P3160">
        <v>0</v>
      </c>
      <c r="R3160">
        <v>5214879</v>
      </c>
      <c r="S3160">
        <v>222</v>
      </c>
      <c r="T3160" t="s">
        <v>5940</v>
      </c>
      <c r="U3160">
        <v>864</v>
      </c>
      <c r="V3160" t="s">
        <v>5940</v>
      </c>
      <c r="W3160">
        <v>300</v>
      </c>
      <c r="X3160" t="s">
        <v>5940</v>
      </c>
      <c r="Z3160">
        <v>3204559</v>
      </c>
      <c r="AB3160" t="s">
        <v>5940</v>
      </c>
      <c r="AC3160">
        <v>3204559</v>
      </c>
      <c r="AD3160" t="s">
        <v>2929</v>
      </c>
      <c r="AE3160" t="s">
        <v>5940</v>
      </c>
      <c r="AF3160">
        <v>3204559</v>
      </c>
      <c r="AG3160" t="s">
        <v>2929</v>
      </c>
      <c r="AH3160" t="s">
        <v>5940</v>
      </c>
      <c r="AI3160">
        <v>3204559</v>
      </c>
      <c r="AJ3160" t="s">
        <v>2929</v>
      </c>
      <c r="AK3160">
        <v>2200</v>
      </c>
      <c r="AL3160">
        <v>3204559</v>
      </c>
      <c r="AM3160" t="s">
        <v>2929</v>
      </c>
      <c r="AN3160" t="s">
        <v>5940</v>
      </c>
      <c r="AO3160">
        <v>0</v>
      </c>
      <c r="AP3160">
        <v>3500501</v>
      </c>
      <c r="AQ3160" t="s">
        <v>3037</v>
      </c>
      <c r="AR3160">
        <v>390</v>
      </c>
    </row>
    <row r="3161" spans="1:44" x14ac:dyDescent="0.25">
      <c r="A3161">
        <v>5214903</v>
      </c>
      <c r="B3161">
        <v>3</v>
      </c>
      <c r="C3161" t="s">
        <v>897</v>
      </c>
      <c r="D3161" t="s">
        <v>786</v>
      </c>
      <c r="E3161">
        <v>5500</v>
      </c>
      <c r="F3161" t="s">
        <v>5940</v>
      </c>
      <c r="G3161">
        <v>2340</v>
      </c>
      <c r="H3161" t="s">
        <v>5940</v>
      </c>
      <c r="I3161">
        <v>600</v>
      </c>
      <c r="J3161">
        <v>30</v>
      </c>
      <c r="K3161">
        <v>5280</v>
      </c>
      <c r="L3161">
        <v>0</v>
      </c>
      <c r="M3161">
        <v>3600</v>
      </c>
      <c r="N3161">
        <v>0</v>
      </c>
      <c r="O3161">
        <v>500</v>
      </c>
      <c r="P3161">
        <v>50</v>
      </c>
      <c r="R3161">
        <v>5214903</v>
      </c>
      <c r="S3161">
        <v>5500</v>
      </c>
      <c r="T3161" t="s">
        <v>5940</v>
      </c>
      <c r="U3161">
        <v>2340</v>
      </c>
      <c r="V3161" t="s">
        <v>5940</v>
      </c>
      <c r="W3161">
        <v>600</v>
      </c>
      <c r="X3161">
        <v>30</v>
      </c>
      <c r="Z3161">
        <v>3204609</v>
      </c>
      <c r="AB3161" t="s">
        <v>5940</v>
      </c>
      <c r="AC3161">
        <v>3204609</v>
      </c>
      <c r="AD3161" t="s">
        <v>2930</v>
      </c>
      <c r="AE3161">
        <v>250</v>
      </c>
      <c r="AF3161">
        <v>3204609</v>
      </c>
      <c r="AG3161" t="s">
        <v>2930</v>
      </c>
      <c r="AH3161">
        <v>18000</v>
      </c>
      <c r="AI3161">
        <v>3204609</v>
      </c>
      <c r="AJ3161" t="s">
        <v>2930</v>
      </c>
      <c r="AK3161">
        <v>648</v>
      </c>
      <c r="AL3161">
        <v>3204609</v>
      </c>
      <c r="AM3161" t="s">
        <v>2930</v>
      </c>
      <c r="AN3161" t="s">
        <v>5940</v>
      </c>
      <c r="AO3161">
        <v>0</v>
      </c>
      <c r="AP3161">
        <v>3500550</v>
      </c>
      <c r="AQ3161" t="s">
        <v>3038</v>
      </c>
      <c r="AR3161">
        <v>6780</v>
      </c>
    </row>
    <row r="3162" spans="1:44" x14ac:dyDescent="0.25">
      <c r="A3162">
        <v>5215009</v>
      </c>
      <c r="B3162">
        <v>3</v>
      </c>
      <c r="C3162" t="s">
        <v>897</v>
      </c>
      <c r="D3162" t="s">
        <v>787</v>
      </c>
      <c r="E3162">
        <v>11100</v>
      </c>
      <c r="F3162">
        <v>75</v>
      </c>
      <c r="G3162">
        <v>2400</v>
      </c>
      <c r="H3162" t="s">
        <v>5940</v>
      </c>
      <c r="I3162">
        <v>500</v>
      </c>
      <c r="J3162">
        <v>157</v>
      </c>
      <c r="K3162">
        <v>22722</v>
      </c>
      <c r="L3162">
        <v>120</v>
      </c>
      <c r="M3162">
        <v>2400</v>
      </c>
      <c r="N3162">
        <v>0</v>
      </c>
      <c r="O3162">
        <v>450</v>
      </c>
      <c r="P3162">
        <v>144</v>
      </c>
      <c r="R3162">
        <v>5215009</v>
      </c>
      <c r="S3162">
        <v>11100</v>
      </c>
      <c r="T3162">
        <v>75</v>
      </c>
      <c r="U3162">
        <v>2400</v>
      </c>
      <c r="V3162" t="s">
        <v>5940</v>
      </c>
      <c r="W3162">
        <v>500</v>
      </c>
      <c r="X3162">
        <v>157</v>
      </c>
      <c r="Z3162">
        <v>3204658</v>
      </c>
      <c r="AB3162" t="s">
        <v>5940</v>
      </c>
      <c r="AC3162">
        <v>3204658</v>
      </c>
      <c r="AD3162" t="s">
        <v>2931</v>
      </c>
      <c r="AE3162">
        <v>78</v>
      </c>
      <c r="AF3162">
        <v>3204658</v>
      </c>
      <c r="AG3162" t="s">
        <v>2931</v>
      </c>
      <c r="AH3162">
        <v>900</v>
      </c>
      <c r="AI3162">
        <v>3204658</v>
      </c>
      <c r="AJ3162" t="s">
        <v>2931</v>
      </c>
      <c r="AK3162">
        <v>78</v>
      </c>
      <c r="AL3162">
        <v>3204658</v>
      </c>
      <c r="AM3162" t="s">
        <v>2931</v>
      </c>
      <c r="AN3162" t="s">
        <v>5940</v>
      </c>
      <c r="AO3162">
        <v>0</v>
      </c>
      <c r="AP3162">
        <v>3500709</v>
      </c>
      <c r="AQ3162" t="s">
        <v>3039</v>
      </c>
      <c r="AR3162">
        <v>2862</v>
      </c>
    </row>
    <row r="3163" spans="1:44" x14ac:dyDescent="0.25">
      <c r="A3163">
        <v>5215207</v>
      </c>
      <c r="B3163">
        <v>3</v>
      </c>
      <c r="C3163" t="s">
        <v>897</v>
      </c>
      <c r="D3163" t="s">
        <v>788</v>
      </c>
      <c r="E3163">
        <v>280</v>
      </c>
      <c r="F3163" t="s">
        <v>5940</v>
      </c>
      <c r="G3163">
        <v>1050</v>
      </c>
      <c r="H3163" t="s">
        <v>5940</v>
      </c>
      <c r="I3163">
        <v>270</v>
      </c>
      <c r="J3163" t="s">
        <v>5940</v>
      </c>
      <c r="K3163">
        <v>420</v>
      </c>
      <c r="L3163">
        <v>0</v>
      </c>
      <c r="M3163">
        <v>1085</v>
      </c>
      <c r="N3163">
        <v>0</v>
      </c>
      <c r="O3163">
        <v>300</v>
      </c>
      <c r="P3163">
        <v>0</v>
      </c>
      <c r="R3163">
        <v>5215207</v>
      </c>
      <c r="S3163">
        <v>280</v>
      </c>
      <c r="T3163" t="s">
        <v>5940</v>
      </c>
      <c r="U3163">
        <v>1050</v>
      </c>
      <c r="V3163" t="s">
        <v>5940</v>
      </c>
      <c r="W3163">
        <v>270</v>
      </c>
      <c r="X3163" t="s">
        <v>5940</v>
      </c>
      <c r="Z3163">
        <v>3204708</v>
      </c>
      <c r="AB3163" t="s">
        <v>5940</v>
      </c>
      <c r="AC3163">
        <v>3204708</v>
      </c>
      <c r="AD3163" t="s">
        <v>2932</v>
      </c>
      <c r="AE3163">
        <v>140</v>
      </c>
      <c r="AF3163">
        <v>3204708</v>
      </c>
      <c r="AG3163" t="s">
        <v>2932</v>
      </c>
      <c r="AH3163">
        <v>2800</v>
      </c>
      <c r="AI3163">
        <v>3204708</v>
      </c>
      <c r="AJ3163" t="s">
        <v>2932</v>
      </c>
      <c r="AK3163">
        <v>42</v>
      </c>
      <c r="AL3163">
        <v>3204708</v>
      </c>
      <c r="AM3163" t="s">
        <v>2932</v>
      </c>
      <c r="AN3163" t="s">
        <v>5940</v>
      </c>
      <c r="AO3163">
        <v>0</v>
      </c>
      <c r="AP3163">
        <v>3500758</v>
      </c>
      <c r="AQ3163" t="s">
        <v>3040</v>
      </c>
      <c r="AR3163">
        <v>4180</v>
      </c>
    </row>
    <row r="3164" spans="1:44" x14ac:dyDescent="0.25">
      <c r="A3164">
        <v>5215231</v>
      </c>
      <c r="B3164">
        <v>3</v>
      </c>
      <c r="C3164" t="s">
        <v>897</v>
      </c>
      <c r="D3164" t="s">
        <v>789</v>
      </c>
      <c r="E3164">
        <v>400</v>
      </c>
      <c r="F3164" t="s">
        <v>5940</v>
      </c>
      <c r="G3164" t="s">
        <v>5940</v>
      </c>
      <c r="H3164" t="s">
        <v>5940</v>
      </c>
      <c r="I3164">
        <v>30</v>
      </c>
      <c r="J3164">
        <v>480</v>
      </c>
      <c r="K3164">
        <v>625</v>
      </c>
      <c r="L3164">
        <v>0</v>
      </c>
      <c r="M3164">
        <v>504</v>
      </c>
      <c r="N3164">
        <v>0</v>
      </c>
      <c r="O3164">
        <v>0</v>
      </c>
      <c r="P3164">
        <v>165</v>
      </c>
      <c r="R3164">
        <v>5215231</v>
      </c>
      <c r="S3164">
        <v>400</v>
      </c>
      <c r="T3164" t="s">
        <v>5940</v>
      </c>
      <c r="U3164" t="s">
        <v>5940</v>
      </c>
      <c r="V3164" t="s">
        <v>5940</v>
      </c>
      <c r="W3164">
        <v>30</v>
      </c>
      <c r="X3164">
        <v>480</v>
      </c>
      <c r="Z3164">
        <v>3204807</v>
      </c>
      <c r="AB3164" t="s">
        <v>5940</v>
      </c>
      <c r="AC3164">
        <v>3204807</v>
      </c>
      <c r="AD3164" t="s">
        <v>2933</v>
      </c>
      <c r="AE3164">
        <v>240</v>
      </c>
      <c r="AF3164">
        <v>3204807</v>
      </c>
      <c r="AG3164" t="s">
        <v>2933</v>
      </c>
      <c r="AH3164">
        <v>1200</v>
      </c>
      <c r="AI3164">
        <v>3204807</v>
      </c>
      <c r="AJ3164" t="s">
        <v>2933</v>
      </c>
      <c r="AK3164">
        <v>40</v>
      </c>
      <c r="AL3164">
        <v>3204807</v>
      </c>
      <c r="AM3164" t="s">
        <v>2933</v>
      </c>
      <c r="AN3164" t="s">
        <v>5940</v>
      </c>
      <c r="AO3164">
        <v>0</v>
      </c>
      <c r="AP3164">
        <v>3500808</v>
      </c>
      <c r="AQ3164" t="s">
        <v>3041</v>
      </c>
      <c r="AR3164">
        <v>480</v>
      </c>
    </row>
    <row r="3165" spans="1:44" x14ac:dyDescent="0.25">
      <c r="A3165">
        <v>5215256</v>
      </c>
      <c r="B3165">
        <v>3</v>
      </c>
      <c r="C3165" t="s">
        <v>897</v>
      </c>
      <c r="D3165" t="s">
        <v>790</v>
      </c>
      <c r="E3165">
        <v>100</v>
      </c>
      <c r="F3165">
        <v>750</v>
      </c>
      <c r="G3165">
        <v>1800</v>
      </c>
      <c r="H3165" t="s">
        <v>5940</v>
      </c>
      <c r="I3165">
        <v>450</v>
      </c>
      <c r="J3165" t="s">
        <v>5940</v>
      </c>
      <c r="K3165">
        <v>600</v>
      </c>
      <c r="L3165">
        <v>1800</v>
      </c>
      <c r="M3165">
        <v>2100</v>
      </c>
      <c r="N3165">
        <v>0</v>
      </c>
      <c r="O3165">
        <v>900</v>
      </c>
      <c r="P3165">
        <v>0</v>
      </c>
      <c r="R3165">
        <v>5215256</v>
      </c>
      <c r="S3165">
        <v>100</v>
      </c>
      <c r="T3165">
        <v>750</v>
      </c>
      <c r="U3165">
        <v>1800</v>
      </c>
      <c r="V3165" t="s">
        <v>5940</v>
      </c>
      <c r="W3165">
        <v>450</v>
      </c>
      <c r="X3165" t="s">
        <v>5940</v>
      </c>
      <c r="Z3165">
        <v>3204906</v>
      </c>
      <c r="AB3165" t="s">
        <v>5940</v>
      </c>
      <c r="AC3165">
        <v>3204906</v>
      </c>
      <c r="AD3165" t="s">
        <v>2934</v>
      </c>
      <c r="AE3165" t="s">
        <v>5940</v>
      </c>
      <c r="AF3165">
        <v>3204906</v>
      </c>
      <c r="AG3165" t="s">
        <v>2934</v>
      </c>
      <c r="AH3165">
        <v>475790</v>
      </c>
      <c r="AI3165">
        <v>3204906</v>
      </c>
      <c r="AJ3165" t="s">
        <v>2934</v>
      </c>
      <c r="AK3165">
        <v>336</v>
      </c>
      <c r="AL3165">
        <v>3204906</v>
      </c>
      <c r="AM3165" t="s">
        <v>2934</v>
      </c>
      <c r="AN3165" t="s">
        <v>5940</v>
      </c>
      <c r="AO3165">
        <v>0</v>
      </c>
      <c r="AP3165">
        <v>3500907</v>
      </c>
      <c r="AQ3165" t="s">
        <v>3042</v>
      </c>
      <c r="AR3165">
        <v>3240</v>
      </c>
    </row>
    <row r="3166" spans="1:44" x14ac:dyDescent="0.25">
      <c r="A3166">
        <v>5215306</v>
      </c>
      <c r="B3166">
        <v>3</v>
      </c>
      <c r="C3166" t="s">
        <v>897</v>
      </c>
      <c r="D3166" t="s">
        <v>791</v>
      </c>
      <c r="E3166">
        <v>7220</v>
      </c>
      <c r="F3166">
        <v>80000</v>
      </c>
      <c r="G3166">
        <v>18125</v>
      </c>
      <c r="H3166" t="s">
        <v>5940</v>
      </c>
      <c r="I3166">
        <v>1350</v>
      </c>
      <c r="J3166">
        <v>660</v>
      </c>
      <c r="K3166">
        <v>7550</v>
      </c>
      <c r="L3166">
        <v>71300</v>
      </c>
      <c r="M3166">
        <v>28540</v>
      </c>
      <c r="N3166">
        <v>0</v>
      </c>
      <c r="O3166">
        <v>1000</v>
      </c>
      <c r="P3166">
        <v>884</v>
      </c>
      <c r="R3166">
        <v>5215306</v>
      </c>
      <c r="S3166">
        <v>7220</v>
      </c>
      <c r="T3166">
        <v>80000</v>
      </c>
      <c r="U3166">
        <v>18125</v>
      </c>
      <c r="V3166" t="s">
        <v>5940</v>
      </c>
      <c r="W3166">
        <v>1350</v>
      </c>
      <c r="X3166">
        <v>660</v>
      </c>
      <c r="Z3166">
        <v>3204955</v>
      </c>
      <c r="AB3166" t="s">
        <v>5940</v>
      </c>
      <c r="AC3166">
        <v>3204955</v>
      </c>
      <c r="AD3166" t="s">
        <v>2935</v>
      </c>
      <c r="AE3166" t="s">
        <v>5940</v>
      </c>
      <c r="AF3166">
        <v>3204955</v>
      </c>
      <c r="AG3166" t="s">
        <v>2935</v>
      </c>
      <c r="AH3166">
        <v>17500</v>
      </c>
      <c r="AI3166">
        <v>3204955</v>
      </c>
      <c r="AJ3166" t="s">
        <v>2935</v>
      </c>
      <c r="AK3166">
        <v>54</v>
      </c>
      <c r="AL3166">
        <v>3204955</v>
      </c>
      <c r="AM3166" t="s">
        <v>2935</v>
      </c>
      <c r="AN3166" t="s">
        <v>5940</v>
      </c>
      <c r="AO3166">
        <v>0</v>
      </c>
      <c r="AP3166">
        <v>3501004</v>
      </c>
      <c r="AQ3166" t="s">
        <v>3043</v>
      </c>
      <c r="AR3166">
        <v>12960</v>
      </c>
    </row>
    <row r="3167" spans="1:44" x14ac:dyDescent="0.25">
      <c r="A3167">
        <v>5215405</v>
      </c>
      <c r="B3167">
        <v>3</v>
      </c>
      <c r="C3167" t="s">
        <v>897</v>
      </c>
      <c r="D3167" t="s">
        <v>792</v>
      </c>
      <c r="E3167">
        <v>300</v>
      </c>
      <c r="F3167">
        <v>250</v>
      </c>
      <c r="G3167">
        <v>2800</v>
      </c>
      <c r="H3167" t="s">
        <v>5940</v>
      </c>
      <c r="I3167">
        <v>90</v>
      </c>
      <c r="J3167">
        <v>20</v>
      </c>
      <c r="K3167">
        <v>600</v>
      </c>
      <c r="L3167">
        <v>243</v>
      </c>
      <c r="M3167">
        <v>3150</v>
      </c>
      <c r="N3167">
        <v>0</v>
      </c>
      <c r="O3167">
        <v>80</v>
      </c>
      <c r="P3167">
        <v>0</v>
      </c>
      <c r="R3167">
        <v>5215405</v>
      </c>
      <c r="S3167">
        <v>300</v>
      </c>
      <c r="T3167">
        <v>250</v>
      </c>
      <c r="U3167">
        <v>2800</v>
      </c>
      <c r="V3167" t="s">
        <v>5940</v>
      </c>
      <c r="W3167">
        <v>90</v>
      </c>
      <c r="X3167">
        <v>20</v>
      </c>
      <c r="Z3167">
        <v>3205002</v>
      </c>
      <c r="AB3167" t="s">
        <v>5940</v>
      </c>
      <c r="AC3167">
        <v>3205002</v>
      </c>
      <c r="AD3167" t="s">
        <v>2936</v>
      </c>
      <c r="AE3167" t="s">
        <v>5940</v>
      </c>
      <c r="AF3167">
        <v>3205002</v>
      </c>
      <c r="AG3167" t="s">
        <v>2936</v>
      </c>
      <c r="AH3167">
        <v>5600</v>
      </c>
      <c r="AI3167">
        <v>3205002</v>
      </c>
      <c r="AJ3167" t="s">
        <v>2936</v>
      </c>
      <c r="AK3167">
        <v>23</v>
      </c>
      <c r="AL3167">
        <v>3205002</v>
      </c>
      <c r="AM3167" t="s">
        <v>2936</v>
      </c>
      <c r="AN3167" t="s">
        <v>5940</v>
      </c>
      <c r="AO3167">
        <v>0</v>
      </c>
      <c r="AP3167">
        <v>3501103</v>
      </c>
      <c r="AQ3167" t="s">
        <v>3044</v>
      </c>
      <c r="AR3167">
        <v>588</v>
      </c>
    </row>
    <row r="3168" spans="1:44" x14ac:dyDescent="0.25">
      <c r="A3168">
        <v>5215504</v>
      </c>
      <c r="B3168">
        <v>3</v>
      </c>
      <c r="C3168" t="s">
        <v>897</v>
      </c>
      <c r="D3168" t="s">
        <v>793</v>
      </c>
      <c r="E3168">
        <v>5000</v>
      </c>
      <c r="F3168">
        <v>2400</v>
      </c>
      <c r="G3168">
        <v>1200</v>
      </c>
      <c r="H3168" t="s">
        <v>5940</v>
      </c>
      <c r="I3168">
        <v>60</v>
      </c>
      <c r="J3168" t="s">
        <v>5940</v>
      </c>
      <c r="K3168">
        <v>4400</v>
      </c>
      <c r="L3168">
        <v>1240</v>
      </c>
      <c r="M3168">
        <v>1750</v>
      </c>
      <c r="N3168">
        <v>0</v>
      </c>
      <c r="O3168">
        <v>72</v>
      </c>
      <c r="P3168">
        <v>0</v>
      </c>
      <c r="R3168">
        <v>5215504</v>
      </c>
      <c r="S3168">
        <v>5000</v>
      </c>
      <c r="T3168">
        <v>2400</v>
      </c>
      <c r="U3168">
        <v>1200</v>
      </c>
      <c r="V3168" t="s">
        <v>5940</v>
      </c>
      <c r="W3168">
        <v>60</v>
      </c>
      <c r="X3168" t="s">
        <v>5940</v>
      </c>
      <c r="Z3168">
        <v>3205010</v>
      </c>
      <c r="AB3168" t="s">
        <v>5940</v>
      </c>
      <c r="AC3168">
        <v>3205010</v>
      </c>
      <c r="AD3168" t="s">
        <v>2937</v>
      </c>
      <c r="AE3168" t="s">
        <v>5940</v>
      </c>
      <c r="AF3168">
        <v>3205010</v>
      </c>
      <c r="AG3168" t="s">
        <v>2937</v>
      </c>
      <c r="AH3168">
        <v>1950</v>
      </c>
      <c r="AI3168">
        <v>3205010</v>
      </c>
      <c r="AJ3168" t="s">
        <v>2937</v>
      </c>
      <c r="AK3168">
        <v>520</v>
      </c>
      <c r="AL3168">
        <v>3205010</v>
      </c>
      <c r="AM3168" t="s">
        <v>2937</v>
      </c>
      <c r="AN3168" t="s">
        <v>5940</v>
      </c>
      <c r="AO3168">
        <v>0</v>
      </c>
      <c r="AP3168">
        <v>3501152</v>
      </c>
      <c r="AQ3168" t="s">
        <v>3045</v>
      </c>
      <c r="AR3168">
        <v>900</v>
      </c>
    </row>
    <row r="3169" spans="1:44" x14ac:dyDescent="0.25">
      <c r="A3169">
        <v>5215603</v>
      </c>
      <c r="B3169">
        <v>3</v>
      </c>
      <c r="C3169" t="s">
        <v>897</v>
      </c>
      <c r="D3169" t="s">
        <v>794</v>
      </c>
      <c r="E3169">
        <v>2400</v>
      </c>
      <c r="F3169">
        <v>36000</v>
      </c>
      <c r="G3169">
        <v>18000</v>
      </c>
      <c r="H3169" t="s">
        <v>5940</v>
      </c>
      <c r="I3169">
        <v>1440</v>
      </c>
      <c r="J3169">
        <v>240</v>
      </c>
      <c r="K3169">
        <v>2700</v>
      </c>
      <c r="L3169">
        <v>31680</v>
      </c>
      <c r="M3169">
        <v>10880</v>
      </c>
      <c r="N3169">
        <v>0</v>
      </c>
      <c r="O3169">
        <v>1008</v>
      </c>
      <c r="P3169">
        <v>598</v>
      </c>
      <c r="R3169">
        <v>5215603</v>
      </c>
      <c r="S3169">
        <v>2400</v>
      </c>
      <c r="T3169">
        <v>36000</v>
      </c>
      <c r="U3169">
        <v>18000</v>
      </c>
      <c r="V3169" t="s">
        <v>5940</v>
      </c>
      <c r="W3169">
        <v>1440</v>
      </c>
      <c r="X3169">
        <v>240</v>
      </c>
      <c r="Z3169">
        <v>3205036</v>
      </c>
      <c r="AB3169" t="s">
        <v>5940</v>
      </c>
      <c r="AC3169">
        <v>3205036</v>
      </c>
      <c r="AD3169" t="s">
        <v>2938</v>
      </c>
      <c r="AE3169">
        <v>10</v>
      </c>
      <c r="AF3169">
        <v>3205036</v>
      </c>
      <c r="AG3169" t="s">
        <v>2938</v>
      </c>
      <c r="AH3169">
        <v>1200</v>
      </c>
      <c r="AI3169">
        <v>3205036</v>
      </c>
      <c r="AJ3169" t="s">
        <v>2938</v>
      </c>
      <c r="AK3169">
        <v>540</v>
      </c>
      <c r="AL3169">
        <v>3205036</v>
      </c>
      <c r="AM3169" t="s">
        <v>2938</v>
      </c>
      <c r="AN3169" t="s">
        <v>5940</v>
      </c>
      <c r="AO3169">
        <v>0</v>
      </c>
      <c r="AP3169">
        <v>3501202</v>
      </c>
      <c r="AQ3169" t="s">
        <v>3046</v>
      </c>
      <c r="AR3169">
        <v>7200</v>
      </c>
    </row>
    <row r="3170" spans="1:44" x14ac:dyDescent="0.25">
      <c r="A3170">
        <v>5215652</v>
      </c>
      <c r="B3170">
        <v>3</v>
      </c>
      <c r="C3170" t="s">
        <v>897</v>
      </c>
      <c r="D3170" t="s">
        <v>795</v>
      </c>
      <c r="E3170" t="s">
        <v>5940</v>
      </c>
      <c r="F3170">
        <v>14000</v>
      </c>
      <c r="G3170">
        <v>7000</v>
      </c>
      <c r="H3170" t="s">
        <v>5940</v>
      </c>
      <c r="I3170">
        <v>1900</v>
      </c>
      <c r="J3170">
        <v>30</v>
      </c>
      <c r="K3170">
        <v>0</v>
      </c>
      <c r="L3170">
        <v>7800</v>
      </c>
      <c r="M3170">
        <v>15894</v>
      </c>
      <c r="N3170">
        <v>0</v>
      </c>
      <c r="O3170">
        <v>1350</v>
      </c>
      <c r="P3170">
        <v>60</v>
      </c>
      <c r="R3170">
        <v>5215652</v>
      </c>
      <c r="S3170" t="s">
        <v>5940</v>
      </c>
      <c r="T3170">
        <v>14000</v>
      </c>
      <c r="U3170">
        <v>7000</v>
      </c>
      <c r="V3170" t="s">
        <v>5940</v>
      </c>
      <c r="W3170">
        <v>1900</v>
      </c>
      <c r="X3170">
        <v>30</v>
      </c>
      <c r="Z3170">
        <v>3205069</v>
      </c>
      <c r="AB3170" t="s">
        <v>5940</v>
      </c>
      <c r="AC3170">
        <v>3205069</v>
      </c>
      <c r="AD3170" t="s">
        <v>2939</v>
      </c>
      <c r="AE3170" t="s">
        <v>5940</v>
      </c>
      <c r="AF3170">
        <v>3205069</v>
      </c>
      <c r="AG3170" t="s">
        <v>2939</v>
      </c>
      <c r="AH3170">
        <v>1000</v>
      </c>
      <c r="AI3170">
        <v>3205069</v>
      </c>
      <c r="AJ3170" t="s">
        <v>2939</v>
      </c>
      <c r="AK3170">
        <v>432</v>
      </c>
      <c r="AL3170">
        <v>3205069</v>
      </c>
      <c r="AM3170" t="s">
        <v>2939</v>
      </c>
      <c r="AN3170" t="s">
        <v>5940</v>
      </c>
      <c r="AO3170">
        <v>0</v>
      </c>
      <c r="AP3170">
        <v>3501301</v>
      </c>
      <c r="AQ3170" t="s">
        <v>3047</v>
      </c>
      <c r="AR3170">
        <v>1800</v>
      </c>
    </row>
    <row r="3171" spans="1:44" x14ac:dyDescent="0.25">
      <c r="A3171">
        <v>5215702</v>
      </c>
      <c r="B3171">
        <v>3</v>
      </c>
      <c r="C3171" t="s">
        <v>897</v>
      </c>
      <c r="D3171" t="s">
        <v>796</v>
      </c>
      <c r="E3171">
        <v>8000</v>
      </c>
      <c r="F3171">
        <v>35000</v>
      </c>
      <c r="G3171">
        <v>32500</v>
      </c>
      <c r="H3171">
        <v>7560</v>
      </c>
      <c r="I3171">
        <v>10000</v>
      </c>
      <c r="J3171">
        <v>700</v>
      </c>
      <c r="K3171">
        <v>8000</v>
      </c>
      <c r="L3171">
        <v>24300</v>
      </c>
      <c r="M3171">
        <v>30250</v>
      </c>
      <c r="N3171">
        <v>5000</v>
      </c>
      <c r="O3171">
        <v>480</v>
      </c>
      <c r="P3171">
        <v>0</v>
      </c>
      <c r="R3171">
        <v>5215702</v>
      </c>
      <c r="S3171">
        <v>8000</v>
      </c>
      <c r="T3171">
        <v>35000</v>
      </c>
      <c r="U3171">
        <v>32500</v>
      </c>
      <c r="V3171">
        <v>7560</v>
      </c>
      <c r="W3171">
        <v>10000</v>
      </c>
      <c r="X3171">
        <v>700</v>
      </c>
      <c r="Z3171">
        <v>3205101</v>
      </c>
      <c r="AB3171" t="s">
        <v>5940</v>
      </c>
      <c r="AC3171">
        <v>3205101</v>
      </c>
      <c r="AD3171" t="s">
        <v>2940</v>
      </c>
      <c r="AE3171" t="s">
        <v>5940</v>
      </c>
      <c r="AF3171">
        <v>3205101</v>
      </c>
      <c r="AG3171" t="s">
        <v>2940</v>
      </c>
      <c r="AH3171">
        <v>2000</v>
      </c>
      <c r="AI3171">
        <v>3205101</v>
      </c>
      <c r="AJ3171" t="s">
        <v>2940</v>
      </c>
      <c r="AK3171">
        <v>43</v>
      </c>
      <c r="AL3171">
        <v>3205101</v>
      </c>
      <c r="AM3171" t="s">
        <v>2940</v>
      </c>
      <c r="AN3171" t="s">
        <v>5940</v>
      </c>
      <c r="AO3171">
        <v>0</v>
      </c>
      <c r="AP3171">
        <v>3501400</v>
      </c>
      <c r="AQ3171" t="s">
        <v>3048</v>
      </c>
      <c r="AR3171">
        <v>1485</v>
      </c>
    </row>
    <row r="3172" spans="1:44" x14ac:dyDescent="0.25">
      <c r="A3172">
        <v>5215801</v>
      </c>
      <c r="B3172">
        <v>3</v>
      </c>
      <c r="C3172" t="s">
        <v>897</v>
      </c>
      <c r="D3172" t="s">
        <v>797</v>
      </c>
      <c r="E3172" t="s">
        <v>5940</v>
      </c>
      <c r="F3172" t="s">
        <v>5940</v>
      </c>
      <c r="G3172">
        <v>750</v>
      </c>
      <c r="H3172" t="s">
        <v>5940</v>
      </c>
      <c r="I3172" t="s">
        <v>5940</v>
      </c>
      <c r="J3172" t="s">
        <v>5940</v>
      </c>
      <c r="K3172">
        <v>0</v>
      </c>
      <c r="L3172">
        <v>750</v>
      </c>
      <c r="M3172">
        <v>975</v>
      </c>
      <c r="N3172">
        <v>0</v>
      </c>
      <c r="O3172">
        <v>0</v>
      </c>
      <c r="P3172">
        <v>0</v>
      </c>
      <c r="R3172">
        <v>5215801</v>
      </c>
      <c r="S3172" t="s">
        <v>5940</v>
      </c>
      <c r="T3172" t="s">
        <v>5940</v>
      </c>
      <c r="U3172">
        <v>750</v>
      </c>
      <c r="V3172" t="s">
        <v>5940</v>
      </c>
      <c r="W3172" t="s">
        <v>5940</v>
      </c>
      <c r="X3172" t="s">
        <v>5940</v>
      </c>
      <c r="Z3172">
        <v>3205150</v>
      </c>
      <c r="AB3172" t="s">
        <v>5940</v>
      </c>
      <c r="AC3172">
        <v>3205150</v>
      </c>
      <c r="AD3172" t="s">
        <v>2941</v>
      </c>
      <c r="AE3172">
        <v>465</v>
      </c>
      <c r="AF3172">
        <v>3205150</v>
      </c>
      <c r="AG3172" t="s">
        <v>2941</v>
      </c>
      <c r="AH3172" t="s">
        <v>5940</v>
      </c>
      <c r="AI3172">
        <v>3205150</v>
      </c>
      <c r="AJ3172" t="s">
        <v>2941</v>
      </c>
      <c r="AK3172" t="s">
        <v>5940</v>
      </c>
      <c r="AL3172">
        <v>3205150</v>
      </c>
      <c r="AM3172" t="s">
        <v>2941</v>
      </c>
      <c r="AN3172" t="s">
        <v>5940</v>
      </c>
      <c r="AO3172">
        <v>0</v>
      </c>
      <c r="AP3172">
        <v>3501509</v>
      </c>
      <c r="AQ3172" t="s">
        <v>3049</v>
      </c>
      <c r="AR3172">
        <v>1260</v>
      </c>
    </row>
    <row r="3173" spans="1:44" x14ac:dyDescent="0.25">
      <c r="A3173">
        <v>5215900</v>
      </c>
      <c r="B3173">
        <v>3</v>
      </c>
      <c r="C3173" t="s">
        <v>897</v>
      </c>
      <c r="D3173" t="s">
        <v>798</v>
      </c>
      <c r="E3173">
        <v>400</v>
      </c>
      <c r="F3173">
        <v>2090</v>
      </c>
      <c r="G3173">
        <v>3500</v>
      </c>
      <c r="H3173" t="s">
        <v>5940</v>
      </c>
      <c r="I3173">
        <v>600</v>
      </c>
      <c r="J3173" t="s">
        <v>5940</v>
      </c>
      <c r="K3173">
        <v>4400</v>
      </c>
      <c r="L3173">
        <v>1400</v>
      </c>
      <c r="M3173">
        <v>3500</v>
      </c>
      <c r="N3173">
        <v>0</v>
      </c>
      <c r="O3173">
        <v>360</v>
      </c>
      <c r="P3173">
        <v>0</v>
      </c>
      <c r="R3173">
        <v>5215900</v>
      </c>
      <c r="S3173">
        <v>400</v>
      </c>
      <c r="T3173">
        <v>2090</v>
      </c>
      <c r="U3173">
        <v>3500</v>
      </c>
      <c r="V3173" t="s">
        <v>5940</v>
      </c>
      <c r="W3173">
        <v>600</v>
      </c>
      <c r="X3173" t="s">
        <v>5940</v>
      </c>
      <c r="Z3173">
        <v>3205176</v>
      </c>
      <c r="AB3173" t="s">
        <v>5940</v>
      </c>
      <c r="AC3173">
        <v>3205176</v>
      </c>
      <c r="AD3173" t="s">
        <v>2942</v>
      </c>
      <c r="AE3173">
        <v>40</v>
      </c>
      <c r="AF3173">
        <v>3205176</v>
      </c>
      <c r="AG3173" t="s">
        <v>2942</v>
      </c>
      <c r="AH3173" t="s">
        <v>5940</v>
      </c>
      <c r="AI3173">
        <v>3205176</v>
      </c>
      <c r="AJ3173" t="s">
        <v>2942</v>
      </c>
      <c r="AK3173">
        <v>42</v>
      </c>
      <c r="AL3173">
        <v>3205176</v>
      </c>
      <c r="AM3173" t="s">
        <v>2942</v>
      </c>
      <c r="AN3173" t="s">
        <v>5940</v>
      </c>
      <c r="AO3173">
        <v>0</v>
      </c>
      <c r="AP3173">
        <v>3501608</v>
      </c>
      <c r="AQ3173" t="s">
        <v>3050</v>
      </c>
      <c r="AR3173">
        <v>160</v>
      </c>
    </row>
    <row r="3174" spans="1:44" x14ac:dyDescent="0.25">
      <c r="A3174">
        <v>5216007</v>
      </c>
      <c r="B3174">
        <v>3</v>
      </c>
      <c r="C3174" t="s">
        <v>897</v>
      </c>
      <c r="D3174" t="s">
        <v>799</v>
      </c>
      <c r="E3174">
        <v>29230</v>
      </c>
      <c r="F3174">
        <v>7020</v>
      </c>
      <c r="G3174">
        <v>2961</v>
      </c>
      <c r="H3174">
        <v>6032</v>
      </c>
      <c r="I3174">
        <v>1302</v>
      </c>
      <c r="J3174" t="s">
        <v>5940</v>
      </c>
      <c r="K3174">
        <v>52000</v>
      </c>
      <c r="L3174">
        <v>8050</v>
      </c>
      <c r="M3174">
        <v>7266</v>
      </c>
      <c r="N3174">
        <v>3220</v>
      </c>
      <c r="O3174">
        <v>1250</v>
      </c>
      <c r="P3174">
        <v>84</v>
      </c>
      <c r="R3174">
        <v>5216007</v>
      </c>
      <c r="S3174">
        <v>29230</v>
      </c>
      <c r="T3174">
        <v>7020</v>
      </c>
      <c r="U3174">
        <v>2961</v>
      </c>
      <c r="V3174">
        <v>6032</v>
      </c>
      <c r="W3174">
        <v>1302</v>
      </c>
      <c r="X3174" t="s">
        <v>5940</v>
      </c>
      <c r="Z3174">
        <v>3205200</v>
      </c>
      <c r="AB3174" t="s">
        <v>5940</v>
      </c>
      <c r="AC3174">
        <v>3205200</v>
      </c>
      <c r="AD3174" t="s">
        <v>2943</v>
      </c>
      <c r="AE3174" t="s">
        <v>5940</v>
      </c>
      <c r="AF3174">
        <v>3205200</v>
      </c>
      <c r="AG3174" t="s">
        <v>2943</v>
      </c>
      <c r="AH3174">
        <v>4200</v>
      </c>
      <c r="AI3174">
        <v>3205200</v>
      </c>
      <c r="AJ3174" t="s">
        <v>2943</v>
      </c>
      <c r="AK3174">
        <v>34</v>
      </c>
      <c r="AL3174">
        <v>3205200</v>
      </c>
      <c r="AM3174" t="s">
        <v>2943</v>
      </c>
      <c r="AN3174" t="s">
        <v>5940</v>
      </c>
      <c r="AO3174">
        <v>0</v>
      </c>
      <c r="AP3174">
        <v>3501707</v>
      </c>
      <c r="AQ3174" t="s">
        <v>3051</v>
      </c>
      <c r="AR3174" t="s">
        <v>5940</v>
      </c>
    </row>
    <row r="3175" spans="1:44" x14ac:dyDescent="0.25">
      <c r="A3175">
        <v>5216304</v>
      </c>
      <c r="B3175">
        <v>3</v>
      </c>
      <c r="C3175" t="s">
        <v>897</v>
      </c>
      <c r="D3175" t="s">
        <v>800</v>
      </c>
      <c r="E3175" t="s">
        <v>5940</v>
      </c>
      <c r="F3175">
        <v>3400</v>
      </c>
      <c r="G3175">
        <v>4500</v>
      </c>
      <c r="H3175" t="s">
        <v>5940</v>
      </c>
      <c r="I3175" t="s">
        <v>5940</v>
      </c>
      <c r="J3175" t="s">
        <v>5940</v>
      </c>
      <c r="K3175">
        <v>500000</v>
      </c>
      <c r="L3175">
        <v>1235</v>
      </c>
      <c r="M3175">
        <v>1250</v>
      </c>
      <c r="N3175">
        <v>0</v>
      </c>
      <c r="O3175">
        <v>310</v>
      </c>
      <c r="P3175">
        <v>0</v>
      </c>
      <c r="R3175">
        <v>5216304</v>
      </c>
      <c r="S3175" t="s">
        <v>5940</v>
      </c>
      <c r="T3175">
        <v>3400</v>
      </c>
      <c r="U3175">
        <v>4500</v>
      </c>
      <c r="V3175" t="s">
        <v>5940</v>
      </c>
      <c r="W3175" t="s">
        <v>5940</v>
      </c>
      <c r="X3175" t="s">
        <v>5940</v>
      </c>
      <c r="Z3175">
        <v>3300100</v>
      </c>
      <c r="AB3175" t="s">
        <v>5940</v>
      </c>
      <c r="AC3175">
        <v>3300100</v>
      </c>
      <c r="AD3175" t="s">
        <v>2944</v>
      </c>
      <c r="AE3175">
        <v>3</v>
      </c>
      <c r="AF3175">
        <v>3300100</v>
      </c>
      <c r="AG3175" t="s">
        <v>2944</v>
      </c>
      <c r="AH3175">
        <v>200</v>
      </c>
      <c r="AI3175">
        <v>3300100</v>
      </c>
      <c r="AJ3175" t="s">
        <v>2944</v>
      </c>
      <c r="AK3175">
        <v>3</v>
      </c>
      <c r="AL3175">
        <v>3300100</v>
      </c>
      <c r="AM3175" t="s">
        <v>2944</v>
      </c>
      <c r="AN3175" t="s">
        <v>5940</v>
      </c>
      <c r="AO3175">
        <v>0</v>
      </c>
      <c r="AP3175">
        <v>3501806</v>
      </c>
      <c r="AQ3175" t="s">
        <v>3052</v>
      </c>
      <c r="AR3175">
        <v>4008</v>
      </c>
    </row>
    <row r="3176" spans="1:44" x14ac:dyDescent="0.25">
      <c r="A3176">
        <v>5216403</v>
      </c>
      <c r="B3176">
        <v>3</v>
      </c>
      <c r="C3176" t="s">
        <v>897</v>
      </c>
      <c r="D3176" t="s">
        <v>801</v>
      </c>
      <c r="E3176">
        <v>3600</v>
      </c>
      <c r="F3176">
        <v>133920</v>
      </c>
      <c r="G3176">
        <v>21750</v>
      </c>
      <c r="H3176">
        <v>74635</v>
      </c>
      <c r="I3176">
        <v>4320</v>
      </c>
      <c r="J3176" t="s">
        <v>5940</v>
      </c>
      <c r="K3176">
        <v>3600</v>
      </c>
      <c r="L3176">
        <v>165000</v>
      </c>
      <c r="M3176">
        <v>90000</v>
      </c>
      <c r="N3176">
        <v>5600</v>
      </c>
      <c r="O3176">
        <v>470</v>
      </c>
      <c r="P3176">
        <v>0</v>
      </c>
      <c r="R3176">
        <v>5216403</v>
      </c>
      <c r="S3176">
        <v>3600</v>
      </c>
      <c r="T3176">
        <v>133920</v>
      </c>
      <c r="U3176">
        <v>21750</v>
      </c>
      <c r="V3176">
        <v>74635</v>
      </c>
      <c r="W3176">
        <v>4320</v>
      </c>
      <c r="X3176" t="s">
        <v>5940</v>
      </c>
      <c r="Z3176">
        <v>3300159</v>
      </c>
      <c r="AB3176" t="s">
        <v>5940</v>
      </c>
      <c r="AC3176">
        <v>3300159</v>
      </c>
      <c r="AD3176" t="s">
        <v>2945</v>
      </c>
      <c r="AE3176">
        <v>75</v>
      </c>
      <c r="AF3176">
        <v>3300159</v>
      </c>
      <c r="AG3176" t="s">
        <v>2945</v>
      </c>
      <c r="AH3176">
        <v>1000</v>
      </c>
      <c r="AI3176">
        <v>3300159</v>
      </c>
      <c r="AJ3176" t="s">
        <v>2945</v>
      </c>
      <c r="AK3176">
        <v>18</v>
      </c>
      <c r="AL3176">
        <v>3300159</v>
      </c>
      <c r="AM3176" t="s">
        <v>2945</v>
      </c>
      <c r="AN3176" t="s">
        <v>5940</v>
      </c>
      <c r="AO3176">
        <v>0</v>
      </c>
      <c r="AP3176">
        <v>3501905</v>
      </c>
      <c r="AQ3176" t="s">
        <v>3053</v>
      </c>
      <c r="AR3176">
        <v>2970</v>
      </c>
    </row>
    <row r="3177" spans="1:44" x14ac:dyDescent="0.25">
      <c r="A3177">
        <v>5216452</v>
      </c>
      <c r="B3177">
        <v>3</v>
      </c>
      <c r="C3177" t="s">
        <v>897</v>
      </c>
      <c r="D3177" t="s">
        <v>802</v>
      </c>
      <c r="E3177" t="s">
        <v>5940</v>
      </c>
      <c r="F3177">
        <v>120000</v>
      </c>
      <c r="G3177">
        <v>26000</v>
      </c>
      <c r="H3177">
        <v>8000</v>
      </c>
      <c r="I3177">
        <v>1900</v>
      </c>
      <c r="J3177">
        <v>800</v>
      </c>
      <c r="K3177">
        <v>42000</v>
      </c>
      <c r="L3177">
        <v>150000</v>
      </c>
      <c r="M3177">
        <v>97400</v>
      </c>
      <c r="N3177">
        <v>22680</v>
      </c>
      <c r="O3177">
        <v>2000</v>
      </c>
      <c r="P3177">
        <v>900</v>
      </c>
      <c r="R3177">
        <v>5216452</v>
      </c>
      <c r="S3177" t="s">
        <v>5940</v>
      </c>
      <c r="T3177">
        <v>120000</v>
      </c>
      <c r="U3177">
        <v>26000</v>
      </c>
      <c r="V3177">
        <v>8000</v>
      </c>
      <c r="W3177">
        <v>1900</v>
      </c>
      <c r="X3177">
        <v>800</v>
      </c>
      <c r="Z3177">
        <v>3300209</v>
      </c>
      <c r="AB3177" t="s">
        <v>5940</v>
      </c>
      <c r="AC3177">
        <v>3300209</v>
      </c>
      <c r="AD3177" t="s">
        <v>2946</v>
      </c>
      <c r="AE3177" t="s">
        <v>5940</v>
      </c>
      <c r="AF3177">
        <v>3300209</v>
      </c>
      <c r="AG3177" t="s">
        <v>2946</v>
      </c>
      <c r="AH3177">
        <v>36640</v>
      </c>
      <c r="AI3177">
        <v>3300209</v>
      </c>
      <c r="AJ3177" t="s">
        <v>2946</v>
      </c>
      <c r="AK3177">
        <v>76</v>
      </c>
      <c r="AL3177">
        <v>3300209</v>
      </c>
      <c r="AM3177" t="s">
        <v>2946</v>
      </c>
      <c r="AN3177" t="s">
        <v>5940</v>
      </c>
      <c r="AO3177">
        <v>0</v>
      </c>
      <c r="AP3177">
        <v>3502002</v>
      </c>
      <c r="AQ3177" t="s">
        <v>3054</v>
      </c>
      <c r="AR3177">
        <v>2565</v>
      </c>
    </row>
    <row r="3178" spans="1:44" x14ac:dyDescent="0.25">
      <c r="A3178">
        <v>5216809</v>
      </c>
      <c r="B3178">
        <v>3</v>
      </c>
      <c r="C3178" t="s">
        <v>897</v>
      </c>
      <c r="D3178" t="s">
        <v>803</v>
      </c>
      <c r="E3178" t="s">
        <v>5940</v>
      </c>
      <c r="F3178" t="s">
        <v>5940</v>
      </c>
      <c r="G3178">
        <v>17280</v>
      </c>
      <c r="H3178" t="s">
        <v>5940</v>
      </c>
      <c r="I3178">
        <v>1080</v>
      </c>
      <c r="J3178">
        <v>70</v>
      </c>
      <c r="K3178">
        <v>0</v>
      </c>
      <c r="L3178">
        <v>750</v>
      </c>
      <c r="M3178">
        <v>16200</v>
      </c>
      <c r="N3178">
        <v>0</v>
      </c>
      <c r="O3178">
        <v>450</v>
      </c>
      <c r="P3178">
        <v>75</v>
      </c>
      <c r="R3178">
        <v>5216809</v>
      </c>
      <c r="S3178" t="s">
        <v>5940</v>
      </c>
      <c r="T3178" t="s">
        <v>5940</v>
      </c>
      <c r="U3178">
        <v>17280</v>
      </c>
      <c r="V3178" t="s">
        <v>5940</v>
      </c>
      <c r="W3178">
        <v>1080</v>
      </c>
      <c r="X3178">
        <v>70</v>
      </c>
      <c r="Z3178">
        <v>3300225</v>
      </c>
      <c r="AB3178" t="s">
        <v>5940</v>
      </c>
      <c r="AC3178">
        <v>3300225</v>
      </c>
      <c r="AD3178" t="s">
        <v>2947</v>
      </c>
      <c r="AE3178" t="s">
        <v>5940</v>
      </c>
      <c r="AF3178">
        <v>3300225</v>
      </c>
      <c r="AG3178" t="s">
        <v>2947</v>
      </c>
      <c r="AH3178" t="s">
        <v>5940</v>
      </c>
      <c r="AI3178">
        <v>3300225</v>
      </c>
      <c r="AJ3178" t="s">
        <v>2947</v>
      </c>
      <c r="AK3178">
        <v>3</v>
      </c>
      <c r="AL3178">
        <v>3300225</v>
      </c>
      <c r="AM3178" t="s">
        <v>2947</v>
      </c>
      <c r="AN3178" t="s">
        <v>5940</v>
      </c>
      <c r="AO3178">
        <v>0</v>
      </c>
      <c r="AP3178">
        <v>3502101</v>
      </c>
      <c r="AQ3178" t="s">
        <v>3055</v>
      </c>
      <c r="AR3178">
        <v>25200</v>
      </c>
    </row>
    <row r="3179" spans="1:44" x14ac:dyDescent="0.25">
      <c r="A3179">
        <v>5216908</v>
      </c>
      <c r="B3179">
        <v>3</v>
      </c>
      <c r="C3179" t="s">
        <v>897</v>
      </c>
      <c r="D3179" t="s">
        <v>804</v>
      </c>
      <c r="E3179">
        <v>1200</v>
      </c>
      <c r="F3179" t="s">
        <v>5940</v>
      </c>
      <c r="G3179">
        <v>1250</v>
      </c>
      <c r="H3179" t="s">
        <v>5940</v>
      </c>
      <c r="I3179">
        <v>560</v>
      </c>
      <c r="J3179">
        <v>30</v>
      </c>
      <c r="K3179">
        <v>1000</v>
      </c>
      <c r="L3179">
        <v>0</v>
      </c>
      <c r="M3179">
        <v>1500</v>
      </c>
      <c r="N3179">
        <v>0</v>
      </c>
      <c r="O3179">
        <v>450</v>
      </c>
      <c r="P3179">
        <v>0</v>
      </c>
      <c r="R3179">
        <v>5216908</v>
      </c>
      <c r="S3179">
        <v>1200</v>
      </c>
      <c r="T3179" t="s">
        <v>5940</v>
      </c>
      <c r="U3179">
        <v>1250</v>
      </c>
      <c r="V3179" t="s">
        <v>5940</v>
      </c>
      <c r="W3179">
        <v>560</v>
      </c>
      <c r="X3179">
        <v>30</v>
      </c>
      <c r="Z3179">
        <v>3300233</v>
      </c>
      <c r="AB3179" t="s">
        <v>5940</v>
      </c>
      <c r="AC3179">
        <v>3300233</v>
      </c>
      <c r="AD3179" t="s">
        <v>2948</v>
      </c>
      <c r="AE3179" t="s">
        <v>5940</v>
      </c>
      <c r="AF3179">
        <v>3300233</v>
      </c>
      <c r="AG3179" t="s">
        <v>2948</v>
      </c>
      <c r="AH3179" t="s">
        <v>5940</v>
      </c>
      <c r="AI3179">
        <v>3300233</v>
      </c>
      <c r="AJ3179" t="s">
        <v>2948</v>
      </c>
      <c r="AK3179" t="s">
        <v>5940</v>
      </c>
      <c r="AL3179">
        <v>3300233</v>
      </c>
      <c r="AM3179" t="s">
        <v>2948</v>
      </c>
      <c r="AN3179" t="s">
        <v>5940</v>
      </c>
      <c r="AO3179">
        <v>0</v>
      </c>
      <c r="AP3179">
        <v>3502200</v>
      </c>
      <c r="AQ3179" t="s">
        <v>3056</v>
      </c>
      <c r="AR3179">
        <v>28176</v>
      </c>
    </row>
    <row r="3180" spans="1:44" x14ac:dyDescent="0.25">
      <c r="A3180">
        <v>5217104</v>
      </c>
      <c r="B3180">
        <v>3</v>
      </c>
      <c r="C3180" t="s">
        <v>897</v>
      </c>
      <c r="D3180" t="s">
        <v>805</v>
      </c>
      <c r="E3180" t="s">
        <v>5940</v>
      </c>
      <c r="F3180">
        <v>136350</v>
      </c>
      <c r="G3180">
        <v>11395</v>
      </c>
      <c r="H3180">
        <v>690</v>
      </c>
      <c r="I3180">
        <v>6840</v>
      </c>
      <c r="J3180">
        <v>800</v>
      </c>
      <c r="K3180">
        <v>0</v>
      </c>
      <c r="L3180">
        <v>156550</v>
      </c>
      <c r="M3180">
        <v>48750</v>
      </c>
      <c r="N3180">
        <v>1320</v>
      </c>
      <c r="O3180">
        <v>8360</v>
      </c>
      <c r="P3180">
        <v>800</v>
      </c>
      <c r="R3180">
        <v>5217104</v>
      </c>
      <c r="S3180" t="s">
        <v>5940</v>
      </c>
      <c r="T3180">
        <v>136350</v>
      </c>
      <c r="U3180">
        <v>11395</v>
      </c>
      <c r="V3180">
        <v>690</v>
      </c>
      <c r="W3180">
        <v>6840</v>
      </c>
      <c r="X3180">
        <v>800</v>
      </c>
      <c r="Z3180">
        <v>3300308</v>
      </c>
      <c r="AB3180" t="s">
        <v>5940</v>
      </c>
      <c r="AC3180">
        <v>3300308</v>
      </c>
      <c r="AD3180" t="s">
        <v>2949</v>
      </c>
      <c r="AE3180" t="s">
        <v>5940</v>
      </c>
      <c r="AF3180">
        <v>3300308</v>
      </c>
      <c r="AG3180" t="s">
        <v>2949</v>
      </c>
      <c r="AH3180">
        <v>1333</v>
      </c>
      <c r="AI3180">
        <v>3300308</v>
      </c>
      <c r="AJ3180" t="s">
        <v>2949</v>
      </c>
      <c r="AK3180">
        <v>42</v>
      </c>
      <c r="AL3180">
        <v>3300308</v>
      </c>
      <c r="AM3180" t="s">
        <v>2949</v>
      </c>
      <c r="AN3180" t="s">
        <v>5940</v>
      </c>
      <c r="AO3180">
        <v>0</v>
      </c>
      <c r="AP3180">
        <v>3502309</v>
      </c>
      <c r="AQ3180" t="s">
        <v>3057</v>
      </c>
      <c r="AR3180">
        <v>5250</v>
      </c>
    </row>
    <row r="3181" spans="1:44" x14ac:dyDescent="0.25">
      <c r="A3181">
        <v>5217203</v>
      </c>
      <c r="B3181">
        <v>3</v>
      </c>
      <c r="C3181" t="s">
        <v>897</v>
      </c>
      <c r="D3181" t="s">
        <v>806</v>
      </c>
      <c r="E3181">
        <v>400</v>
      </c>
      <c r="F3181">
        <v>5831</v>
      </c>
      <c r="G3181">
        <v>1000</v>
      </c>
      <c r="H3181" t="s">
        <v>5940</v>
      </c>
      <c r="I3181">
        <v>1345</v>
      </c>
      <c r="J3181" t="s">
        <v>5940</v>
      </c>
      <c r="K3181">
        <v>600</v>
      </c>
      <c r="L3181">
        <v>2178</v>
      </c>
      <c r="M3181">
        <v>1020</v>
      </c>
      <c r="N3181">
        <v>0</v>
      </c>
      <c r="O3181">
        <v>1167</v>
      </c>
      <c r="P3181">
        <v>21</v>
      </c>
      <c r="R3181">
        <v>5217203</v>
      </c>
      <c r="S3181">
        <v>400</v>
      </c>
      <c r="T3181">
        <v>5831</v>
      </c>
      <c r="U3181">
        <v>1000</v>
      </c>
      <c r="V3181" t="s">
        <v>5940</v>
      </c>
      <c r="W3181">
        <v>1345</v>
      </c>
      <c r="X3181" t="s">
        <v>5940</v>
      </c>
      <c r="Z3181">
        <v>3300407</v>
      </c>
      <c r="AB3181" t="s">
        <v>5940</v>
      </c>
      <c r="AC3181">
        <v>3300407</v>
      </c>
      <c r="AD3181" t="s">
        <v>2950</v>
      </c>
      <c r="AE3181" t="s">
        <v>5940</v>
      </c>
      <c r="AF3181">
        <v>3300407</v>
      </c>
      <c r="AG3181" t="s">
        <v>2950</v>
      </c>
      <c r="AH3181">
        <v>5400</v>
      </c>
      <c r="AI3181">
        <v>3300407</v>
      </c>
      <c r="AJ3181" t="s">
        <v>2950</v>
      </c>
      <c r="AK3181" t="s">
        <v>5940</v>
      </c>
      <c r="AL3181">
        <v>3300407</v>
      </c>
      <c r="AM3181" t="s">
        <v>2950</v>
      </c>
      <c r="AN3181" t="s">
        <v>5940</v>
      </c>
      <c r="AO3181">
        <v>0</v>
      </c>
      <c r="AP3181">
        <v>3502408</v>
      </c>
      <c r="AQ3181" t="s">
        <v>3058</v>
      </c>
      <c r="AR3181">
        <v>1800</v>
      </c>
    </row>
    <row r="3182" spans="1:44" x14ac:dyDescent="0.25">
      <c r="A3182">
        <v>5217302</v>
      </c>
      <c r="B3182">
        <v>3</v>
      </c>
      <c r="C3182" t="s">
        <v>897</v>
      </c>
      <c r="D3182" t="s">
        <v>807</v>
      </c>
      <c r="E3182" t="s">
        <v>5940</v>
      </c>
      <c r="F3182">
        <v>910</v>
      </c>
      <c r="G3182">
        <v>9600</v>
      </c>
      <c r="H3182" t="s">
        <v>5940</v>
      </c>
      <c r="I3182">
        <v>160</v>
      </c>
      <c r="J3182" t="s">
        <v>5940</v>
      </c>
      <c r="K3182">
        <v>0</v>
      </c>
      <c r="L3182">
        <v>1350</v>
      </c>
      <c r="M3182">
        <v>12240</v>
      </c>
      <c r="N3182">
        <v>0</v>
      </c>
      <c r="O3182">
        <v>680</v>
      </c>
      <c r="P3182">
        <v>0</v>
      </c>
      <c r="R3182">
        <v>5217302</v>
      </c>
      <c r="S3182" t="s">
        <v>5940</v>
      </c>
      <c r="T3182">
        <v>910</v>
      </c>
      <c r="U3182">
        <v>9600</v>
      </c>
      <c r="V3182" t="s">
        <v>5940</v>
      </c>
      <c r="W3182">
        <v>160</v>
      </c>
      <c r="X3182" t="s">
        <v>5940</v>
      </c>
      <c r="Z3182">
        <v>3300456</v>
      </c>
      <c r="AB3182" t="s">
        <v>5940</v>
      </c>
      <c r="AC3182">
        <v>3300456</v>
      </c>
      <c r="AD3182" t="s">
        <v>2951</v>
      </c>
      <c r="AE3182" t="s">
        <v>5940</v>
      </c>
      <c r="AF3182">
        <v>3300456</v>
      </c>
      <c r="AG3182" t="s">
        <v>2951</v>
      </c>
      <c r="AH3182">
        <v>525</v>
      </c>
      <c r="AI3182">
        <v>3300456</v>
      </c>
      <c r="AJ3182" t="s">
        <v>2951</v>
      </c>
      <c r="AK3182" t="s">
        <v>5940</v>
      </c>
      <c r="AL3182">
        <v>3300456</v>
      </c>
      <c r="AM3182" t="s">
        <v>2951</v>
      </c>
      <c r="AN3182" t="s">
        <v>5940</v>
      </c>
      <c r="AO3182">
        <v>0</v>
      </c>
      <c r="AP3182">
        <v>3502507</v>
      </c>
      <c r="AQ3182" t="s">
        <v>3059</v>
      </c>
      <c r="AR3182">
        <v>162</v>
      </c>
    </row>
    <row r="3183" spans="1:44" x14ac:dyDescent="0.25">
      <c r="A3183">
        <v>5217401</v>
      </c>
      <c r="B3183">
        <v>3</v>
      </c>
      <c r="C3183" t="s">
        <v>897</v>
      </c>
      <c r="D3183" t="s">
        <v>808</v>
      </c>
      <c r="E3183" t="s">
        <v>5940</v>
      </c>
      <c r="F3183">
        <v>16000</v>
      </c>
      <c r="G3183">
        <v>4480</v>
      </c>
      <c r="H3183" t="s">
        <v>5940</v>
      </c>
      <c r="I3183">
        <v>140</v>
      </c>
      <c r="J3183" t="s">
        <v>5940</v>
      </c>
      <c r="K3183">
        <v>0</v>
      </c>
      <c r="L3183">
        <v>13500</v>
      </c>
      <c r="M3183">
        <v>5250</v>
      </c>
      <c r="N3183">
        <v>0</v>
      </c>
      <c r="O3183">
        <v>102</v>
      </c>
      <c r="P3183">
        <v>0</v>
      </c>
      <c r="R3183">
        <v>5217401</v>
      </c>
      <c r="S3183" t="s">
        <v>5940</v>
      </c>
      <c r="T3183">
        <v>16000</v>
      </c>
      <c r="U3183">
        <v>4480</v>
      </c>
      <c r="V3183" t="s">
        <v>5940</v>
      </c>
      <c r="W3183">
        <v>140</v>
      </c>
      <c r="X3183" t="s">
        <v>5940</v>
      </c>
      <c r="Z3183">
        <v>3300506</v>
      </c>
      <c r="AB3183" t="s">
        <v>5940</v>
      </c>
      <c r="AC3183">
        <v>3300506</v>
      </c>
      <c r="AD3183" t="s">
        <v>2952</v>
      </c>
      <c r="AE3183" t="s">
        <v>5940</v>
      </c>
      <c r="AF3183">
        <v>3300506</v>
      </c>
      <c r="AG3183" t="s">
        <v>2952</v>
      </c>
      <c r="AH3183">
        <v>400</v>
      </c>
      <c r="AI3183">
        <v>3300506</v>
      </c>
      <c r="AJ3183" t="s">
        <v>2952</v>
      </c>
      <c r="AK3183">
        <v>363</v>
      </c>
      <c r="AL3183">
        <v>3300506</v>
      </c>
      <c r="AM3183" t="s">
        <v>2952</v>
      </c>
      <c r="AN3183" t="s">
        <v>5940</v>
      </c>
      <c r="AO3183">
        <v>0</v>
      </c>
      <c r="AP3183">
        <v>3502606</v>
      </c>
      <c r="AQ3183" t="s">
        <v>3060</v>
      </c>
      <c r="AR3183">
        <v>1292</v>
      </c>
    </row>
    <row r="3184" spans="1:44" x14ac:dyDescent="0.25">
      <c r="A3184">
        <v>5217609</v>
      </c>
      <c r="B3184">
        <v>3</v>
      </c>
      <c r="C3184" t="s">
        <v>897</v>
      </c>
      <c r="D3184" t="s">
        <v>809</v>
      </c>
      <c r="E3184">
        <v>1080</v>
      </c>
      <c r="F3184">
        <v>28500</v>
      </c>
      <c r="G3184">
        <v>18800</v>
      </c>
      <c r="H3184" t="s">
        <v>5940</v>
      </c>
      <c r="I3184">
        <v>600</v>
      </c>
      <c r="J3184">
        <v>2100</v>
      </c>
      <c r="K3184">
        <v>1080</v>
      </c>
      <c r="L3184">
        <v>28500</v>
      </c>
      <c r="M3184">
        <v>27200</v>
      </c>
      <c r="N3184">
        <v>0</v>
      </c>
      <c r="O3184">
        <v>600</v>
      </c>
      <c r="P3184">
        <v>3210</v>
      </c>
      <c r="R3184">
        <v>5217609</v>
      </c>
      <c r="S3184">
        <v>1080</v>
      </c>
      <c r="T3184">
        <v>28500</v>
      </c>
      <c r="U3184">
        <v>18800</v>
      </c>
      <c r="V3184" t="s">
        <v>5940</v>
      </c>
      <c r="W3184">
        <v>600</v>
      </c>
      <c r="X3184">
        <v>2100</v>
      </c>
      <c r="Z3184">
        <v>3300605</v>
      </c>
      <c r="AB3184" t="s">
        <v>5940</v>
      </c>
      <c r="AC3184">
        <v>3300605</v>
      </c>
      <c r="AD3184" t="s">
        <v>2953</v>
      </c>
      <c r="AE3184">
        <v>210</v>
      </c>
      <c r="AF3184">
        <v>3300605</v>
      </c>
      <c r="AG3184" t="s">
        <v>2953</v>
      </c>
      <c r="AH3184">
        <v>23460</v>
      </c>
      <c r="AI3184">
        <v>3300605</v>
      </c>
      <c r="AJ3184" t="s">
        <v>2953</v>
      </c>
      <c r="AK3184">
        <v>164</v>
      </c>
      <c r="AL3184">
        <v>3300605</v>
      </c>
      <c r="AM3184" t="s">
        <v>2953</v>
      </c>
      <c r="AN3184" t="s">
        <v>5940</v>
      </c>
      <c r="AO3184">
        <v>0</v>
      </c>
      <c r="AP3184">
        <v>3502705</v>
      </c>
      <c r="AQ3184" t="s">
        <v>3061</v>
      </c>
      <c r="AR3184">
        <v>10980</v>
      </c>
    </row>
    <row r="3185" spans="1:44" x14ac:dyDescent="0.25">
      <c r="A3185">
        <v>5217708</v>
      </c>
      <c r="B3185">
        <v>3</v>
      </c>
      <c r="C3185" t="s">
        <v>897</v>
      </c>
      <c r="D3185" t="s">
        <v>810</v>
      </c>
      <c r="E3185" t="s">
        <v>5940</v>
      </c>
      <c r="F3185">
        <v>52845</v>
      </c>
      <c r="G3185">
        <v>16810</v>
      </c>
      <c r="H3185" t="s">
        <v>5940</v>
      </c>
      <c r="I3185">
        <v>1900</v>
      </c>
      <c r="J3185">
        <v>2700</v>
      </c>
      <c r="K3185">
        <v>32000</v>
      </c>
      <c r="L3185">
        <v>50550</v>
      </c>
      <c r="M3185">
        <v>15500</v>
      </c>
      <c r="N3185">
        <v>0</v>
      </c>
      <c r="O3185">
        <v>1007</v>
      </c>
      <c r="P3185">
        <v>756</v>
      </c>
      <c r="R3185">
        <v>5217708</v>
      </c>
      <c r="S3185" t="s">
        <v>5940</v>
      </c>
      <c r="T3185">
        <v>52845</v>
      </c>
      <c r="U3185">
        <v>16810</v>
      </c>
      <c r="V3185" t="s">
        <v>5940</v>
      </c>
      <c r="W3185">
        <v>1900</v>
      </c>
      <c r="X3185">
        <v>2700</v>
      </c>
      <c r="Z3185">
        <v>3300704</v>
      </c>
      <c r="AB3185" t="s">
        <v>5940</v>
      </c>
      <c r="AC3185">
        <v>3300704</v>
      </c>
      <c r="AD3185" t="s">
        <v>2954</v>
      </c>
      <c r="AE3185" t="s">
        <v>5940</v>
      </c>
      <c r="AF3185">
        <v>3300704</v>
      </c>
      <c r="AG3185" t="s">
        <v>2954</v>
      </c>
      <c r="AH3185">
        <v>111462</v>
      </c>
      <c r="AI3185">
        <v>3300704</v>
      </c>
      <c r="AJ3185" t="s">
        <v>2954</v>
      </c>
      <c r="AK3185">
        <v>72</v>
      </c>
      <c r="AL3185">
        <v>3300704</v>
      </c>
      <c r="AM3185" t="s">
        <v>2954</v>
      </c>
      <c r="AN3185" t="s">
        <v>5940</v>
      </c>
      <c r="AO3185">
        <v>0</v>
      </c>
      <c r="AP3185">
        <v>3502754</v>
      </c>
      <c r="AQ3185" t="s">
        <v>3062</v>
      </c>
      <c r="AR3185">
        <v>828</v>
      </c>
    </row>
    <row r="3186" spans="1:44" x14ac:dyDescent="0.25">
      <c r="A3186">
        <v>5218003</v>
      </c>
      <c r="B3186">
        <v>3</v>
      </c>
      <c r="C3186" t="s">
        <v>897</v>
      </c>
      <c r="D3186" t="s">
        <v>811</v>
      </c>
      <c r="E3186">
        <v>400</v>
      </c>
      <c r="F3186">
        <v>6116</v>
      </c>
      <c r="G3186">
        <v>6400</v>
      </c>
      <c r="H3186" t="s">
        <v>5940</v>
      </c>
      <c r="I3186">
        <v>2880</v>
      </c>
      <c r="J3186" t="s">
        <v>5940</v>
      </c>
      <c r="K3186">
        <v>2000</v>
      </c>
      <c r="L3186">
        <v>5100</v>
      </c>
      <c r="M3186">
        <v>3000</v>
      </c>
      <c r="N3186">
        <v>0</v>
      </c>
      <c r="O3186">
        <v>1800</v>
      </c>
      <c r="P3186">
        <v>0</v>
      </c>
      <c r="R3186">
        <v>5218003</v>
      </c>
      <c r="S3186">
        <v>400</v>
      </c>
      <c r="T3186">
        <v>6116</v>
      </c>
      <c r="U3186">
        <v>6400</v>
      </c>
      <c r="V3186" t="s">
        <v>5940</v>
      </c>
      <c r="W3186">
        <v>2880</v>
      </c>
      <c r="X3186" t="s">
        <v>5940</v>
      </c>
      <c r="Z3186">
        <v>3300803</v>
      </c>
      <c r="AB3186" t="s">
        <v>5940</v>
      </c>
      <c r="AC3186">
        <v>3300803</v>
      </c>
      <c r="AD3186" t="s">
        <v>2955</v>
      </c>
      <c r="AE3186" t="s">
        <v>5940</v>
      </c>
      <c r="AF3186">
        <v>3300803</v>
      </c>
      <c r="AG3186" t="s">
        <v>2955</v>
      </c>
      <c r="AH3186">
        <v>1500</v>
      </c>
      <c r="AI3186">
        <v>3300803</v>
      </c>
      <c r="AJ3186" t="s">
        <v>2955</v>
      </c>
      <c r="AK3186">
        <v>11</v>
      </c>
      <c r="AL3186">
        <v>3300803</v>
      </c>
      <c r="AM3186" t="s">
        <v>2955</v>
      </c>
      <c r="AN3186" t="s">
        <v>5940</v>
      </c>
      <c r="AO3186">
        <v>0</v>
      </c>
      <c r="AP3186">
        <v>3502804</v>
      </c>
      <c r="AQ3186" t="s">
        <v>3063</v>
      </c>
      <c r="AR3186">
        <v>40370</v>
      </c>
    </row>
    <row r="3187" spans="1:44" x14ac:dyDescent="0.25">
      <c r="A3187">
        <v>5218052</v>
      </c>
      <c r="B3187">
        <v>3</v>
      </c>
      <c r="C3187" t="s">
        <v>897</v>
      </c>
      <c r="D3187" t="s">
        <v>812</v>
      </c>
      <c r="E3187">
        <v>623700</v>
      </c>
      <c r="F3187">
        <v>48960</v>
      </c>
      <c r="G3187">
        <v>5500</v>
      </c>
      <c r="H3187">
        <v>3360</v>
      </c>
      <c r="I3187">
        <v>186</v>
      </c>
      <c r="J3187" t="s">
        <v>5940</v>
      </c>
      <c r="K3187">
        <v>1763000</v>
      </c>
      <c r="L3187">
        <v>26000</v>
      </c>
      <c r="M3187">
        <v>19200</v>
      </c>
      <c r="N3187">
        <v>0</v>
      </c>
      <c r="O3187">
        <v>78</v>
      </c>
      <c r="P3187">
        <v>0</v>
      </c>
      <c r="R3187">
        <v>5218052</v>
      </c>
      <c r="S3187">
        <v>623700</v>
      </c>
      <c r="T3187">
        <v>48960</v>
      </c>
      <c r="U3187">
        <v>5500</v>
      </c>
      <c r="V3187">
        <v>3360</v>
      </c>
      <c r="W3187">
        <v>186</v>
      </c>
      <c r="X3187" t="s">
        <v>5940</v>
      </c>
      <c r="Z3187">
        <v>3300902</v>
      </c>
      <c r="AB3187" t="s">
        <v>5940</v>
      </c>
      <c r="AC3187">
        <v>3300902</v>
      </c>
      <c r="AD3187" t="s">
        <v>2956</v>
      </c>
      <c r="AE3187">
        <v>840</v>
      </c>
      <c r="AF3187">
        <v>3300902</v>
      </c>
      <c r="AG3187" t="s">
        <v>2956</v>
      </c>
      <c r="AH3187">
        <v>14400</v>
      </c>
      <c r="AI3187">
        <v>3300902</v>
      </c>
      <c r="AJ3187" t="s">
        <v>2956</v>
      </c>
      <c r="AK3187">
        <v>100</v>
      </c>
      <c r="AL3187">
        <v>3300902</v>
      </c>
      <c r="AM3187" t="s">
        <v>2956</v>
      </c>
      <c r="AN3187" t="s">
        <v>5940</v>
      </c>
      <c r="AO3187">
        <v>0</v>
      </c>
      <c r="AP3187">
        <v>3502903</v>
      </c>
      <c r="AQ3187" t="s">
        <v>3064</v>
      </c>
      <c r="AR3187">
        <v>4260</v>
      </c>
    </row>
    <row r="3188" spans="1:44" x14ac:dyDescent="0.25">
      <c r="A3188">
        <v>5218102</v>
      </c>
      <c r="B3188">
        <v>3</v>
      </c>
      <c r="C3188" t="s">
        <v>897</v>
      </c>
      <c r="D3188" t="s">
        <v>813</v>
      </c>
      <c r="E3188" t="s">
        <v>5940</v>
      </c>
      <c r="F3188">
        <v>66000</v>
      </c>
      <c r="G3188">
        <v>13000</v>
      </c>
      <c r="H3188">
        <v>900</v>
      </c>
      <c r="I3188">
        <v>400</v>
      </c>
      <c r="J3188" t="s">
        <v>5940</v>
      </c>
      <c r="K3188">
        <v>0</v>
      </c>
      <c r="L3188">
        <v>57600</v>
      </c>
      <c r="M3188">
        <v>35200</v>
      </c>
      <c r="N3188">
        <v>4770</v>
      </c>
      <c r="O3188">
        <v>720</v>
      </c>
      <c r="P3188">
        <v>0</v>
      </c>
      <c r="R3188">
        <v>5218102</v>
      </c>
      <c r="S3188" t="s">
        <v>5940</v>
      </c>
      <c r="T3188">
        <v>66000</v>
      </c>
      <c r="U3188">
        <v>13000</v>
      </c>
      <c r="V3188">
        <v>900</v>
      </c>
      <c r="W3188">
        <v>400</v>
      </c>
      <c r="X3188" t="s">
        <v>5940</v>
      </c>
      <c r="Z3188">
        <v>3300936</v>
      </c>
      <c r="AB3188" t="s">
        <v>5940</v>
      </c>
      <c r="AC3188">
        <v>3300936</v>
      </c>
      <c r="AD3188" t="s">
        <v>2957</v>
      </c>
      <c r="AE3188" t="s">
        <v>5940</v>
      </c>
      <c r="AF3188">
        <v>3300936</v>
      </c>
      <c r="AG3188" t="s">
        <v>2957</v>
      </c>
      <c r="AH3188">
        <v>360000</v>
      </c>
      <c r="AI3188">
        <v>3300936</v>
      </c>
      <c r="AJ3188" t="s">
        <v>2957</v>
      </c>
      <c r="AK3188" t="s">
        <v>5940</v>
      </c>
      <c r="AL3188">
        <v>3300936</v>
      </c>
      <c r="AM3188" t="s">
        <v>2957</v>
      </c>
      <c r="AN3188" t="s">
        <v>5940</v>
      </c>
      <c r="AO3188">
        <v>0</v>
      </c>
      <c r="AP3188">
        <v>3503000</v>
      </c>
      <c r="AQ3188" t="s">
        <v>3065</v>
      </c>
      <c r="AR3188">
        <v>495</v>
      </c>
    </row>
    <row r="3189" spans="1:44" x14ac:dyDescent="0.25">
      <c r="A3189">
        <v>5218300</v>
      </c>
      <c r="B3189">
        <v>3</v>
      </c>
      <c r="C3189" t="s">
        <v>897</v>
      </c>
      <c r="D3189" t="s">
        <v>814</v>
      </c>
      <c r="E3189">
        <v>10250</v>
      </c>
      <c r="F3189" t="s">
        <v>5940</v>
      </c>
      <c r="G3189">
        <v>6720</v>
      </c>
      <c r="H3189" t="s">
        <v>5940</v>
      </c>
      <c r="I3189">
        <v>1300</v>
      </c>
      <c r="J3189">
        <v>135</v>
      </c>
      <c r="K3189">
        <v>12500</v>
      </c>
      <c r="L3189">
        <v>0</v>
      </c>
      <c r="M3189">
        <v>4800</v>
      </c>
      <c r="N3189">
        <v>0</v>
      </c>
      <c r="O3189">
        <v>1200</v>
      </c>
      <c r="P3189">
        <v>180</v>
      </c>
      <c r="R3189">
        <v>5218300</v>
      </c>
      <c r="S3189">
        <v>10250</v>
      </c>
      <c r="T3189" t="s">
        <v>5940</v>
      </c>
      <c r="U3189">
        <v>6720</v>
      </c>
      <c r="V3189" t="s">
        <v>5940</v>
      </c>
      <c r="W3189">
        <v>1300</v>
      </c>
      <c r="X3189">
        <v>135</v>
      </c>
      <c r="Z3189">
        <v>3300951</v>
      </c>
      <c r="AB3189" t="s">
        <v>5940</v>
      </c>
      <c r="AC3189">
        <v>3300951</v>
      </c>
      <c r="AD3189" t="s">
        <v>2958</v>
      </c>
      <c r="AE3189" t="s">
        <v>5940</v>
      </c>
      <c r="AF3189">
        <v>3300951</v>
      </c>
      <c r="AG3189" t="s">
        <v>2958</v>
      </c>
      <c r="AH3189" t="s">
        <v>5940</v>
      </c>
      <c r="AI3189">
        <v>3300951</v>
      </c>
      <c r="AJ3189" t="s">
        <v>2958</v>
      </c>
      <c r="AK3189">
        <v>6</v>
      </c>
      <c r="AL3189">
        <v>3300951</v>
      </c>
      <c r="AM3189" t="s">
        <v>2958</v>
      </c>
      <c r="AN3189" t="s">
        <v>5940</v>
      </c>
      <c r="AO3189">
        <v>0</v>
      </c>
      <c r="AP3189">
        <v>3503109</v>
      </c>
      <c r="AQ3189" t="s">
        <v>3066</v>
      </c>
      <c r="AR3189">
        <v>5940</v>
      </c>
    </row>
    <row r="3190" spans="1:44" x14ac:dyDescent="0.25">
      <c r="A3190">
        <v>5218391</v>
      </c>
      <c r="B3190">
        <v>3</v>
      </c>
      <c r="C3190" t="s">
        <v>897</v>
      </c>
      <c r="D3190" t="s">
        <v>815</v>
      </c>
      <c r="E3190" t="s">
        <v>5940</v>
      </c>
      <c r="F3190" t="s">
        <v>5940</v>
      </c>
      <c r="G3190">
        <v>4500</v>
      </c>
      <c r="H3190" t="s">
        <v>5940</v>
      </c>
      <c r="I3190">
        <v>480</v>
      </c>
      <c r="J3190" t="s">
        <v>5940</v>
      </c>
      <c r="K3190">
        <v>0</v>
      </c>
      <c r="L3190">
        <v>0</v>
      </c>
      <c r="M3190">
        <v>4500</v>
      </c>
      <c r="N3190">
        <v>0</v>
      </c>
      <c r="O3190">
        <v>320</v>
      </c>
      <c r="P3190">
        <v>0</v>
      </c>
      <c r="R3190">
        <v>5218391</v>
      </c>
      <c r="S3190" t="s">
        <v>5940</v>
      </c>
      <c r="T3190" t="s">
        <v>5940</v>
      </c>
      <c r="U3190">
        <v>4500</v>
      </c>
      <c r="V3190" t="s">
        <v>5940</v>
      </c>
      <c r="W3190">
        <v>480</v>
      </c>
      <c r="X3190" t="s">
        <v>5940</v>
      </c>
      <c r="Z3190">
        <v>3301009</v>
      </c>
      <c r="AB3190" t="s">
        <v>5940</v>
      </c>
      <c r="AC3190">
        <v>3301009</v>
      </c>
      <c r="AD3190" t="s">
        <v>2959</v>
      </c>
      <c r="AE3190">
        <v>140</v>
      </c>
      <c r="AF3190">
        <v>3301009</v>
      </c>
      <c r="AG3190" t="s">
        <v>2959</v>
      </c>
      <c r="AH3190">
        <v>4279860</v>
      </c>
      <c r="AI3190">
        <v>3301009</v>
      </c>
      <c r="AJ3190" t="s">
        <v>2959</v>
      </c>
      <c r="AK3190">
        <v>79</v>
      </c>
      <c r="AL3190">
        <v>3301009</v>
      </c>
      <c r="AM3190" t="s">
        <v>2959</v>
      </c>
      <c r="AN3190" t="s">
        <v>5940</v>
      </c>
      <c r="AO3190">
        <v>0</v>
      </c>
      <c r="AP3190">
        <v>3503158</v>
      </c>
      <c r="AQ3190" t="s">
        <v>3067</v>
      </c>
      <c r="AR3190">
        <v>72</v>
      </c>
    </row>
    <row r="3191" spans="1:44" x14ac:dyDescent="0.25">
      <c r="A3191">
        <v>5218508</v>
      </c>
      <c r="B3191">
        <v>3</v>
      </c>
      <c r="C3191" t="s">
        <v>897</v>
      </c>
      <c r="D3191" t="s">
        <v>816</v>
      </c>
      <c r="E3191" t="s">
        <v>5940</v>
      </c>
      <c r="F3191">
        <v>66600</v>
      </c>
      <c r="G3191">
        <v>44480</v>
      </c>
      <c r="H3191">
        <v>103</v>
      </c>
      <c r="I3191">
        <v>1600</v>
      </c>
      <c r="J3191">
        <v>600</v>
      </c>
      <c r="K3191">
        <v>2400000</v>
      </c>
      <c r="L3191">
        <v>58400</v>
      </c>
      <c r="M3191">
        <v>31500</v>
      </c>
      <c r="N3191">
        <v>0</v>
      </c>
      <c r="O3191">
        <v>375</v>
      </c>
      <c r="P3191">
        <v>30</v>
      </c>
      <c r="R3191">
        <v>5218508</v>
      </c>
      <c r="S3191" t="s">
        <v>5940</v>
      </c>
      <c r="T3191">
        <v>66600</v>
      </c>
      <c r="U3191">
        <v>44480</v>
      </c>
      <c r="V3191">
        <v>103</v>
      </c>
      <c r="W3191">
        <v>1600</v>
      </c>
      <c r="X3191">
        <v>600</v>
      </c>
      <c r="Z3191">
        <v>3301108</v>
      </c>
      <c r="AB3191" t="s">
        <v>5940</v>
      </c>
      <c r="AC3191">
        <v>3301108</v>
      </c>
      <c r="AD3191" t="s">
        <v>2960</v>
      </c>
      <c r="AE3191">
        <v>96</v>
      </c>
      <c r="AF3191">
        <v>3301108</v>
      </c>
      <c r="AG3191" t="s">
        <v>2960</v>
      </c>
      <c r="AH3191">
        <v>12800</v>
      </c>
      <c r="AI3191">
        <v>3301108</v>
      </c>
      <c r="AJ3191" t="s">
        <v>2960</v>
      </c>
      <c r="AK3191">
        <v>20</v>
      </c>
      <c r="AL3191">
        <v>3301108</v>
      </c>
      <c r="AM3191" t="s">
        <v>2960</v>
      </c>
      <c r="AN3191" t="s">
        <v>5940</v>
      </c>
      <c r="AO3191">
        <v>0</v>
      </c>
      <c r="AP3191">
        <v>3503208</v>
      </c>
      <c r="AQ3191" t="s">
        <v>3068</v>
      </c>
      <c r="AR3191">
        <v>5040</v>
      </c>
    </row>
    <row r="3192" spans="1:44" x14ac:dyDescent="0.25">
      <c r="A3192">
        <v>5218607</v>
      </c>
      <c r="B3192">
        <v>3</v>
      </c>
      <c r="C3192" t="s">
        <v>897</v>
      </c>
      <c r="D3192" t="s">
        <v>817</v>
      </c>
      <c r="E3192">
        <v>216000</v>
      </c>
      <c r="F3192">
        <v>1200</v>
      </c>
      <c r="G3192">
        <v>2400</v>
      </c>
      <c r="H3192" t="s">
        <v>5940</v>
      </c>
      <c r="I3192">
        <v>1100</v>
      </c>
      <c r="J3192">
        <v>168</v>
      </c>
      <c r="K3192">
        <v>393600</v>
      </c>
      <c r="L3192">
        <v>0</v>
      </c>
      <c r="M3192">
        <v>1365</v>
      </c>
      <c r="N3192">
        <v>0</v>
      </c>
      <c r="O3192">
        <v>616</v>
      </c>
      <c r="P3192">
        <v>0</v>
      </c>
      <c r="R3192">
        <v>5218607</v>
      </c>
      <c r="S3192">
        <v>216000</v>
      </c>
      <c r="T3192">
        <v>1200</v>
      </c>
      <c r="U3192">
        <v>2400</v>
      </c>
      <c r="V3192" t="s">
        <v>5940</v>
      </c>
      <c r="W3192">
        <v>1100</v>
      </c>
      <c r="X3192">
        <v>168</v>
      </c>
      <c r="Z3192">
        <v>3301157</v>
      </c>
      <c r="AB3192" t="s">
        <v>5940</v>
      </c>
      <c r="AC3192">
        <v>3301157</v>
      </c>
      <c r="AD3192" t="s">
        <v>2961</v>
      </c>
      <c r="AE3192">
        <v>88</v>
      </c>
      <c r="AF3192">
        <v>3301157</v>
      </c>
      <c r="AG3192" t="s">
        <v>2961</v>
      </c>
      <c r="AH3192">
        <v>190350</v>
      </c>
      <c r="AI3192">
        <v>3301157</v>
      </c>
      <c r="AJ3192" t="s">
        <v>2961</v>
      </c>
      <c r="AK3192">
        <v>15</v>
      </c>
      <c r="AL3192">
        <v>3301157</v>
      </c>
      <c r="AM3192" t="s">
        <v>2961</v>
      </c>
      <c r="AN3192" t="s">
        <v>5940</v>
      </c>
      <c r="AO3192">
        <v>0</v>
      </c>
      <c r="AP3192">
        <v>3503307</v>
      </c>
      <c r="AQ3192" t="s">
        <v>3069</v>
      </c>
      <c r="AR3192">
        <v>15840</v>
      </c>
    </row>
    <row r="3193" spans="1:44" x14ac:dyDescent="0.25">
      <c r="A3193">
        <v>5218706</v>
      </c>
      <c r="B3193">
        <v>3</v>
      </c>
      <c r="C3193" t="s">
        <v>897</v>
      </c>
      <c r="D3193" t="s">
        <v>818</v>
      </c>
      <c r="E3193">
        <v>420</v>
      </c>
      <c r="F3193">
        <v>1200</v>
      </c>
      <c r="G3193">
        <v>900</v>
      </c>
      <c r="H3193" t="s">
        <v>5940</v>
      </c>
      <c r="I3193">
        <v>375</v>
      </c>
      <c r="J3193">
        <v>18</v>
      </c>
      <c r="K3193">
        <v>73500</v>
      </c>
      <c r="L3193">
        <v>0</v>
      </c>
      <c r="M3193">
        <v>1050</v>
      </c>
      <c r="N3193">
        <v>0</v>
      </c>
      <c r="O3193">
        <v>170</v>
      </c>
      <c r="P3193">
        <v>24</v>
      </c>
      <c r="R3193">
        <v>5218706</v>
      </c>
      <c r="S3193">
        <v>420</v>
      </c>
      <c r="T3193">
        <v>1200</v>
      </c>
      <c r="U3193">
        <v>900</v>
      </c>
      <c r="V3193" t="s">
        <v>5940</v>
      </c>
      <c r="W3193">
        <v>375</v>
      </c>
      <c r="X3193">
        <v>18</v>
      </c>
      <c r="Z3193">
        <v>3301207</v>
      </c>
      <c r="AB3193" t="s">
        <v>5940</v>
      </c>
      <c r="AC3193">
        <v>3301207</v>
      </c>
      <c r="AD3193" t="s">
        <v>2962</v>
      </c>
      <c r="AE3193">
        <v>75</v>
      </c>
      <c r="AF3193">
        <v>3301207</v>
      </c>
      <c r="AG3193" t="s">
        <v>2962</v>
      </c>
      <c r="AH3193">
        <v>13500</v>
      </c>
      <c r="AI3193">
        <v>3301207</v>
      </c>
      <c r="AJ3193" t="s">
        <v>2962</v>
      </c>
      <c r="AK3193">
        <v>49</v>
      </c>
      <c r="AL3193">
        <v>3301207</v>
      </c>
      <c r="AM3193" t="s">
        <v>2962</v>
      </c>
      <c r="AN3193" t="s">
        <v>5940</v>
      </c>
      <c r="AO3193">
        <v>0</v>
      </c>
      <c r="AP3193">
        <v>3503356</v>
      </c>
      <c r="AQ3193" t="s">
        <v>3070</v>
      </c>
      <c r="AR3193">
        <v>3683</v>
      </c>
    </row>
    <row r="3194" spans="1:44" x14ac:dyDescent="0.25">
      <c r="A3194">
        <v>5218789</v>
      </c>
      <c r="B3194">
        <v>3</v>
      </c>
      <c r="C3194" t="s">
        <v>897</v>
      </c>
      <c r="D3194" t="s">
        <v>819</v>
      </c>
      <c r="E3194" t="s">
        <v>5940</v>
      </c>
      <c r="F3194">
        <v>396</v>
      </c>
      <c r="G3194">
        <v>420</v>
      </c>
      <c r="H3194" t="s">
        <v>5940</v>
      </c>
      <c r="I3194">
        <v>60</v>
      </c>
      <c r="J3194" t="s">
        <v>5940</v>
      </c>
      <c r="K3194">
        <v>0</v>
      </c>
      <c r="L3194">
        <v>1333</v>
      </c>
      <c r="M3194">
        <v>600</v>
      </c>
      <c r="N3194">
        <v>0</v>
      </c>
      <c r="O3194">
        <v>70</v>
      </c>
      <c r="P3194">
        <v>0</v>
      </c>
      <c r="R3194">
        <v>5218789</v>
      </c>
      <c r="S3194" t="s">
        <v>5940</v>
      </c>
      <c r="T3194">
        <v>396</v>
      </c>
      <c r="U3194">
        <v>420</v>
      </c>
      <c r="V3194" t="s">
        <v>5940</v>
      </c>
      <c r="W3194">
        <v>60</v>
      </c>
      <c r="X3194" t="s">
        <v>5940</v>
      </c>
      <c r="Z3194">
        <v>3301306</v>
      </c>
      <c r="AB3194" t="s">
        <v>5940</v>
      </c>
      <c r="AC3194">
        <v>3301306</v>
      </c>
      <c r="AD3194" t="s">
        <v>2963</v>
      </c>
      <c r="AE3194" t="s">
        <v>5940</v>
      </c>
      <c r="AF3194">
        <v>3301306</v>
      </c>
      <c r="AG3194" t="s">
        <v>2963</v>
      </c>
      <c r="AH3194">
        <v>700</v>
      </c>
      <c r="AI3194">
        <v>3301306</v>
      </c>
      <c r="AJ3194" t="s">
        <v>2963</v>
      </c>
      <c r="AK3194">
        <v>37</v>
      </c>
      <c r="AL3194">
        <v>3301306</v>
      </c>
      <c r="AM3194" t="s">
        <v>2963</v>
      </c>
      <c r="AN3194" t="s">
        <v>5940</v>
      </c>
      <c r="AO3194">
        <v>0</v>
      </c>
      <c r="AP3194">
        <v>3503406</v>
      </c>
      <c r="AQ3194" t="s">
        <v>3071</v>
      </c>
      <c r="AR3194">
        <v>2310</v>
      </c>
    </row>
    <row r="3195" spans="1:44" x14ac:dyDescent="0.25">
      <c r="A3195">
        <v>5218805</v>
      </c>
      <c r="B3195">
        <v>3</v>
      </c>
      <c r="C3195" t="s">
        <v>897</v>
      </c>
      <c r="D3195" t="s">
        <v>820</v>
      </c>
      <c r="E3195">
        <v>210001</v>
      </c>
      <c r="F3195">
        <v>715500</v>
      </c>
      <c r="G3195">
        <v>132000</v>
      </c>
      <c r="H3195">
        <v>10700</v>
      </c>
      <c r="I3195">
        <v>4500</v>
      </c>
      <c r="J3195">
        <v>6960</v>
      </c>
      <c r="K3195">
        <v>589600</v>
      </c>
      <c r="L3195">
        <v>733200</v>
      </c>
      <c r="M3195">
        <v>480000</v>
      </c>
      <c r="N3195">
        <v>14000</v>
      </c>
      <c r="O3195">
        <v>5000</v>
      </c>
      <c r="P3195">
        <v>11700</v>
      </c>
      <c r="R3195">
        <v>5218805</v>
      </c>
      <c r="S3195">
        <v>210001</v>
      </c>
      <c r="T3195">
        <v>715500</v>
      </c>
      <c r="U3195">
        <v>132000</v>
      </c>
      <c r="V3195">
        <v>10700</v>
      </c>
      <c r="W3195">
        <v>4500</v>
      </c>
      <c r="X3195">
        <v>6960</v>
      </c>
      <c r="Z3195">
        <v>3301405</v>
      </c>
      <c r="AB3195" t="s">
        <v>5940</v>
      </c>
      <c r="AC3195">
        <v>3301405</v>
      </c>
      <c r="AD3195" t="s">
        <v>2964</v>
      </c>
      <c r="AE3195" t="s">
        <v>5940</v>
      </c>
      <c r="AF3195">
        <v>3301405</v>
      </c>
      <c r="AG3195" t="s">
        <v>2964</v>
      </c>
      <c r="AH3195">
        <v>490</v>
      </c>
      <c r="AI3195">
        <v>3301405</v>
      </c>
      <c r="AJ3195" t="s">
        <v>2964</v>
      </c>
      <c r="AK3195" t="s">
        <v>5940</v>
      </c>
      <c r="AL3195">
        <v>3301405</v>
      </c>
      <c r="AM3195" t="s">
        <v>2964</v>
      </c>
      <c r="AN3195" t="s">
        <v>5940</v>
      </c>
      <c r="AO3195">
        <v>0</v>
      </c>
      <c r="AP3195">
        <v>3503505</v>
      </c>
      <c r="AQ3195" t="s">
        <v>3072</v>
      </c>
      <c r="AR3195">
        <v>792</v>
      </c>
    </row>
    <row r="3196" spans="1:44" x14ac:dyDescent="0.25">
      <c r="A3196">
        <v>5218904</v>
      </c>
      <c r="B3196">
        <v>3</v>
      </c>
      <c r="C3196" t="s">
        <v>897</v>
      </c>
      <c r="D3196" t="s">
        <v>821</v>
      </c>
      <c r="E3196">
        <v>280000</v>
      </c>
      <c r="F3196" t="s">
        <v>5940</v>
      </c>
      <c r="G3196">
        <v>4650</v>
      </c>
      <c r="H3196" t="s">
        <v>5940</v>
      </c>
      <c r="I3196">
        <v>900</v>
      </c>
      <c r="J3196">
        <v>24</v>
      </c>
      <c r="K3196">
        <v>560000</v>
      </c>
      <c r="L3196">
        <v>0</v>
      </c>
      <c r="M3196">
        <v>3960</v>
      </c>
      <c r="N3196">
        <v>0</v>
      </c>
      <c r="O3196">
        <v>306</v>
      </c>
      <c r="P3196">
        <v>0</v>
      </c>
      <c r="R3196">
        <v>5218904</v>
      </c>
      <c r="S3196">
        <v>280000</v>
      </c>
      <c r="T3196" t="s">
        <v>5940</v>
      </c>
      <c r="U3196">
        <v>4650</v>
      </c>
      <c r="V3196" t="s">
        <v>5940</v>
      </c>
      <c r="W3196">
        <v>900</v>
      </c>
      <c r="X3196">
        <v>24</v>
      </c>
      <c r="Z3196">
        <v>3301504</v>
      </c>
      <c r="AB3196" t="s">
        <v>5940</v>
      </c>
      <c r="AC3196">
        <v>3301504</v>
      </c>
      <c r="AD3196" t="s">
        <v>2965</v>
      </c>
      <c r="AE3196" t="s">
        <v>5940</v>
      </c>
      <c r="AF3196">
        <v>3301504</v>
      </c>
      <c r="AG3196" t="s">
        <v>2965</v>
      </c>
      <c r="AH3196">
        <v>4000</v>
      </c>
      <c r="AI3196">
        <v>3301504</v>
      </c>
      <c r="AJ3196" t="s">
        <v>2965</v>
      </c>
      <c r="AK3196">
        <v>34</v>
      </c>
      <c r="AL3196">
        <v>3301504</v>
      </c>
      <c r="AM3196" t="s">
        <v>2965</v>
      </c>
      <c r="AN3196" t="s">
        <v>5940</v>
      </c>
      <c r="AO3196">
        <v>0</v>
      </c>
      <c r="AP3196">
        <v>3503604</v>
      </c>
      <c r="AQ3196" t="s">
        <v>3073</v>
      </c>
      <c r="AR3196">
        <v>1620</v>
      </c>
    </row>
    <row r="3197" spans="1:44" x14ac:dyDescent="0.25">
      <c r="A3197">
        <v>5219001</v>
      </c>
      <c r="B3197">
        <v>3</v>
      </c>
      <c r="C3197" t="s">
        <v>897</v>
      </c>
      <c r="D3197" t="s">
        <v>822</v>
      </c>
      <c r="E3197">
        <v>140</v>
      </c>
      <c r="F3197" t="s">
        <v>5940</v>
      </c>
      <c r="G3197">
        <v>4050</v>
      </c>
      <c r="H3197" t="s">
        <v>5940</v>
      </c>
      <c r="I3197">
        <v>1710</v>
      </c>
      <c r="J3197" t="s">
        <v>5940</v>
      </c>
      <c r="K3197">
        <v>1316</v>
      </c>
      <c r="L3197">
        <v>0</v>
      </c>
      <c r="M3197">
        <v>4340</v>
      </c>
      <c r="N3197">
        <v>0</v>
      </c>
      <c r="O3197">
        <v>1600</v>
      </c>
      <c r="P3197">
        <v>0</v>
      </c>
      <c r="R3197">
        <v>5219001</v>
      </c>
      <c r="S3197">
        <v>140</v>
      </c>
      <c r="T3197" t="s">
        <v>5940</v>
      </c>
      <c r="U3197">
        <v>4050</v>
      </c>
      <c r="V3197" t="s">
        <v>5940</v>
      </c>
      <c r="W3197">
        <v>1710</v>
      </c>
      <c r="X3197" t="s">
        <v>5940</v>
      </c>
      <c r="Z3197">
        <v>3301603</v>
      </c>
      <c r="AB3197" t="s">
        <v>5940</v>
      </c>
      <c r="AC3197">
        <v>3301603</v>
      </c>
      <c r="AD3197" t="s">
        <v>2966</v>
      </c>
      <c r="AE3197" t="s">
        <v>5940</v>
      </c>
      <c r="AF3197">
        <v>3301603</v>
      </c>
      <c r="AG3197" t="s">
        <v>2966</v>
      </c>
      <c r="AH3197">
        <v>7500</v>
      </c>
      <c r="AI3197">
        <v>3301603</v>
      </c>
      <c r="AJ3197" t="s">
        <v>2966</v>
      </c>
      <c r="AK3197">
        <v>315</v>
      </c>
      <c r="AL3197">
        <v>3301603</v>
      </c>
      <c r="AM3197" t="s">
        <v>2966</v>
      </c>
      <c r="AN3197" t="s">
        <v>5940</v>
      </c>
      <c r="AO3197">
        <v>0</v>
      </c>
      <c r="AP3197">
        <v>3503703</v>
      </c>
      <c r="AQ3197" t="s">
        <v>3074</v>
      </c>
      <c r="AR3197">
        <v>672</v>
      </c>
    </row>
    <row r="3198" spans="1:44" x14ac:dyDescent="0.25">
      <c r="A3198">
        <v>5219100</v>
      </c>
      <c r="B3198">
        <v>3</v>
      </c>
      <c r="C3198" t="s">
        <v>897</v>
      </c>
      <c r="D3198" t="s">
        <v>823</v>
      </c>
      <c r="E3198" t="s">
        <v>5940</v>
      </c>
      <c r="F3198">
        <v>750</v>
      </c>
      <c r="G3198">
        <v>6750</v>
      </c>
      <c r="H3198" t="s">
        <v>5940</v>
      </c>
      <c r="I3198">
        <v>1400</v>
      </c>
      <c r="J3198">
        <v>255</v>
      </c>
      <c r="K3198">
        <v>44960</v>
      </c>
      <c r="L3198">
        <v>750</v>
      </c>
      <c r="M3198">
        <v>8000</v>
      </c>
      <c r="N3198">
        <v>0</v>
      </c>
      <c r="O3198">
        <v>750</v>
      </c>
      <c r="P3198">
        <v>164</v>
      </c>
      <c r="R3198">
        <v>5219100</v>
      </c>
      <c r="S3198" t="s">
        <v>5940</v>
      </c>
      <c r="T3198">
        <v>750</v>
      </c>
      <c r="U3198">
        <v>6750</v>
      </c>
      <c r="V3198" t="s">
        <v>5940</v>
      </c>
      <c r="W3198">
        <v>1400</v>
      </c>
      <c r="X3198">
        <v>255</v>
      </c>
      <c r="Z3198">
        <v>3301702</v>
      </c>
      <c r="AB3198" t="s">
        <v>5940</v>
      </c>
      <c r="AC3198">
        <v>3301702</v>
      </c>
      <c r="AD3198" t="s">
        <v>2967</v>
      </c>
      <c r="AE3198" t="s">
        <v>5940</v>
      </c>
      <c r="AF3198">
        <v>3301702</v>
      </c>
      <c r="AG3198" t="s">
        <v>2967</v>
      </c>
      <c r="AH3198">
        <v>1900</v>
      </c>
      <c r="AI3198">
        <v>3301702</v>
      </c>
      <c r="AJ3198" t="s">
        <v>2967</v>
      </c>
      <c r="AK3198" t="s">
        <v>5940</v>
      </c>
      <c r="AL3198">
        <v>3301702</v>
      </c>
      <c r="AM3198" t="s">
        <v>2967</v>
      </c>
      <c r="AN3198" t="s">
        <v>5940</v>
      </c>
      <c r="AO3198">
        <v>0</v>
      </c>
      <c r="AP3198">
        <v>3503802</v>
      </c>
      <c r="AQ3198" t="s">
        <v>3075</v>
      </c>
      <c r="AR3198">
        <v>8040</v>
      </c>
    </row>
    <row r="3199" spans="1:44" x14ac:dyDescent="0.25">
      <c r="A3199">
        <v>5219209</v>
      </c>
      <c r="B3199">
        <v>3</v>
      </c>
      <c r="C3199" t="s">
        <v>897</v>
      </c>
      <c r="D3199" t="s">
        <v>824</v>
      </c>
      <c r="E3199" t="s">
        <v>5940</v>
      </c>
      <c r="F3199">
        <v>37500</v>
      </c>
      <c r="G3199">
        <v>4000</v>
      </c>
      <c r="H3199" t="s">
        <v>5940</v>
      </c>
      <c r="I3199">
        <v>600</v>
      </c>
      <c r="J3199">
        <v>280</v>
      </c>
      <c r="K3199">
        <v>2800</v>
      </c>
      <c r="L3199">
        <v>27000</v>
      </c>
      <c r="M3199">
        <v>4900</v>
      </c>
      <c r="N3199">
        <v>0</v>
      </c>
      <c r="O3199">
        <v>100</v>
      </c>
      <c r="P3199">
        <v>0</v>
      </c>
      <c r="R3199">
        <v>5219209</v>
      </c>
      <c r="S3199" t="s">
        <v>5940</v>
      </c>
      <c r="T3199">
        <v>37500</v>
      </c>
      <c r="U3199">
        <v>4000</v>
      </c>
      <c r="V3199" t="s">
        <v>5940</v>
      </c>
      <c r="W3199">
        <v>600</v>
      </c>
      <c r="X3199">
        <v>280</v>
      </c>
      <c r="Z3199">
        <v>3301801</v>
      </c>
      <c r="AB3199" t="s">
        <v>5940</v>
      </c>
      <c r="AC3199">
        <v>3301801</v>
      </c>
      <c r="AD3199" t="s">
        <v>2968</v>
      </c>
      <c r="AE3199" t="s">
        <v>5940</v>
      </c>
      <c r="AF3199">
        <v>3301801</v>
      </c>
      <c r="AG3199" t="s">
        <v>2968</v>
      </c>
      <c r="AH3199">
        <v>276</v>
      </c>
      <c r="AI3199">
        <v>3301801</v>
      </c>
      <c r="AJ3199" t="s">
        <v>2968</v>
      </c>
      <c r="AK3199" t="s">
        <v>5940</v>
      </c>
      <c r="AL3199">
        <v>3301801</v>
      </c>
      <c r="AM3199" t="s">
        <v>2968</v>
      </c>
      <c r="AN3199" t="s">
        <v>5940</v>
      </c>
      <c r="AO3199">
        <v>0</v>
      </c>
      <c r="AP3199">
        <v>3503950</v>
      </c>
      <c r="AQ3199" t="s">
        <v>3077</v>
      </c>
      <c r="AR3199">
        <v>126</v>
      </c>
    </row>
    <row r="3200" spans="1:44" x14ac:dyDescent="0.25">
      <c r="A3200">
        <v>5219258</v>
      </c>
      <c r="B3200">
        <v>3</v>
      </c>
      <c r="C3200" t="s">
        <v>897</v>
      </c>
      <c r="D3200" t="s">
        <v>825</v>
      </c>
      <c r="E3200">
        <v>600</v>
      </c>
      <c r="F3200">
        <v>1050</v>
      </c>
      <c r="G3200">
        <v>150</v>
      </c>
      <c r="H3200">
        <v>700</v>
      </c>
      <c r="I3200">
        <v>360</v>
      </c>
      <c r="J3200" t="s">
        <v>5940</v>
      </c>
      <c r="K3200">
        <v>600</v>
      </c>
      <c r="L3200">
        <v>625</v>
      </c>
      <c r="M3200">
        <v>300</v>
      </c>
      <c r="N3200">
        <v>1175</v>
      </c>
      <c r="O3200">
        <v>304</v>
      </c>
      <c r="P3200">
        <v>0</v>
      </c>
      <c r="R3200">
        <v>5219258</v>
      </c>
      <c r="S3200">
        <v>600</v>
      </c>
      <c r="T3200">
        <v>1050</v>
      </c>
      <c r="U3200">
        <v>150</v>
      </c>
      <c r="V3200">
        <v>700</v>
      </c>
      <c r="W3200">
        <v>360</v>
      </c>
      <c r="X3200" t="s">
        <v>5940</v>
      </c>
      <c r="Z3200">
        <v>3301850</v>
      </c>
      <c r="AB3200" t="s">
        <v>5940</v>
      </c>
      <c r="AC3200">
        <v>3301850</v>
      </c>
      <c r="AD3200" t="s">
        <v>2969</v>
      </c>
      <c r="AE3200" t="s">
        <v>5940</v>
      </c>
      <c r="AF3200">
        <v>3301850</v>
      </c>
      <c r="AG3200" t="s">
        <v>2969</v>
      </c>
      <c r="AH3200">
        <v>1250</v>
      </c>
      <c r="AI3200">
        <v>3301850</v>
      </c>
      <c r="AJ3200" t="s">
        <v>2969</v>
      </c>
      <c r="AK3200" t="s">
        <v>5940</v>
      </c>
      <c r="AL3200">
        <v>3301850</v>
      </c>
      <c r="AM3200" t="s">
        <v>2969</v>
      </c>
      <c r="AN3200" t="s">
        <v>5940</v>
      </c>
      <c r="AO3200">
        <v>0</v>
      </c>
      <c r="AP3200">
        <v>3504008</v>
      </c>
      <c r="AQ3200" t="s">
        <v>3078</v>
      </c>
      <c r="AR3200">
        <v>7441</v>
      </c>
    </row>
    <row r="3201" spans="1:44" x14ac:dyDescent="0.25">
      <c r="A3201">
        <v>5219308</v>
      </c>
      <c r="B3201">
        <v>3</v>
      </c>
      <c r="C3201" t="s">
        <v>897</v>
      </c>
      <c r="D3201" t="s">
        <v>826</v>
      </c>
      <c r="E3201">
        <v>1873920</v>
      </c>
      <c r="F3201">
        <v>108100</v>
      </c>
      <c r="G3201">
        <v>22470</v>
      </c>
      <c r="H3201">
        <v>1250</v>
      </c>
      <c r="I3201">
        <v>625</v>
      </c>
      <c r="J3201">
        <v>770</v>
      </c>
      <c r="K3201">
        <v>2550000</v>
      </c>
      <c r="L3201">
        <v>115500</v>
      </c>
      <c r="M3201">
        <v>70360</v>
      </c>
      <c r="N3201">
        <v>1200</v>
      </c>
      <c r="O3201">
        <v>100</v>
      </c>
      <c r="P3201">
        <v>0</v>
      </c>
      <c r="R3201">
        <v>5219308</v>
      </c>
      <c r="S3201">
        <v>1873920</v>
      </c>
      <c r="T3201">
        <v>108100</v>
      </c>
      <c r="U3201">
        <v>22470</v>
      </c>
      <c r="V3201">
        <v>1250</v>
      </c>
      <c r="W3201">
        <v>625</v>
      </c>
      <c r="X3201">
        <v>770</v>
      </c>
      <c r="Z3201">
        <v>3301876</v>
      </c>
      <c r="AB3201" t="s">
        <v>5940</v>
      </c>
      <c r="AC3201">
        <v>3301876</v>
      </c>
      <c r="AD3201" t="s">
        <v>2970</v>
      </c>
      <c r="AE3201" t="s">
        <v>5940</v>
      </c>
      <c r="AF3201">
        <v>3301876</v>
      </c>
      <c r="AG3201" t="s">
        <v>2970</v>
      </c>
      <c r="AH3201" t="s">
        <v>5940</v>
      </c>
      <c r="AI3201">
        <v>3301876</v>
      </c>
      <c r="AJ3201" t="s">
        <v>2970</v>
      </c>
      <c r="AK3201" t="s">
        <v>5940</v>
      </c>
      <c r="AL3201">
        <v>3301876</v>
      </c>
      <c r="AM3201" t="s">
        <v>2970</v>
      </c>
      <c r="AN3201" t="s">
        <v>5940</v>
      </c>
      <c r="AO3201">
        <v>0</v>
      </c>
      <c r="AP3201">
        <v>3504107</v>
      </c>
      <c r="AQ3201" t="s">
        <v>3079</v>
      </c>
      <c r="AR3201">
        <v>2240</v>
      </c>
    </row>
    <row r="3202" spans="1:44" x14ac:dyDescent="0.25">
      <c r="A3202">
        <v>5219357</v>
      </c>
      <c r="B3202">
        <v>3</v>
      </c>
      <c r="C3202" t="s">
        <v>897</v>
      </c>
      <c r="D3202" t="s">
        <v>827</v>
      </c>
      <c r="E3202">
        <v>60000</v>
      </c>
      <c r="F3202">
        <v>1440</v>
      </c>
      <c r="G3202">
        <v>2160</v>
      </c>
      <c r="H3202" t="s">
        <v>5940</v>
      </c>
      <c r="I3202">
        <v>900</v>
      </c>
      <c r="J3202">
        <v>156</v>
      </c>
      <c r="K3202">
        <v>352750</v>
      </c>
      <c r="L3202">
        <v>0</v>
      </c>
      <c r="M3202">
        <v>1350</v>
      </c>
      <c r="N3202">
        <v>0</v>
      </c>
      <c r="O3202">
        <v>380</v>
      </c>
      <c r="P3202">
        <v>150</v>
      </c>
      <c r="R3202">
        <v>5219357</v>
      </c>
      <c r="S3202">
        <v>60000</v>
      </c>
      <c r="T3202">
        <v>1440</v>
      </c>
      <c r="U3202">
        <v>2160</v>
      </c>
      <c r="V3202" t="s">
        <v>5940</v>
      </c>
      <c r="W3202">
        <v>900</v>
      </c>
      <c r="X3202">
        <v>156</v>
      </c>
      <c r="Z3202">
        <v>3301900</v>
      </c>
      <c r="AB3202" t="s">
        <v>5940</v>
      </c>
      <c r="AC3202">
        <v>3301900</v>
      </c>
      <c r="AD3202" t="s">
        <v>2971</v>
      </c>
      <c r="AE3202" t="s">
        <v>5940</v>
      </c>
      <c r="AF3202">
        <v>3301900</v>
      </c>
      <c r="AG3202" t="s">
        <v>2971</v>
      </c>
      <c r="AH3202">
        <v>630</v>
      </c>
      <c r="AI3202">
        <v>3301900</v>
      </c>
      <c r="AJ3202" t="s">
        <v>2971</v>
      </c>
      <c r="AK3202">
        <v>2</v>
      </c>
      <c r="AL3202">
        <v>3301900</v>
      </c>
      <c r="AM3202" t="s">
        <v>2971</v>
      </c>
      <c r="AN3202" t="s">
        <v>5940</v>
      </c>
      <c r="AO3202">
        <v>0</v>
      </c>
      <c r="AP3202">
        <v>3504206</v>
      </c>
      <c r="AQ3202" t="s">
        <v>3080</v>
      </c>
      <c r="AR3202">
        <v>2160</v>
      </c>
    </row>
    <row r="3203" spans="1:44" x14ac:dyDescent="0.25">
      <c r="A3203">
        <v>5219407</v>
      </c>
      <c r="B3203">
        <v>3</v>
      </c>
      <c r="C3203" t="s">
        <v>897</v>
      </c>
      <c r="D3203" t="s">
        <v>828</v>
      </c>
      <c r="E3203" t="s">
        <v>5940</v>
      </c>
      <c r="F3203">
        <v>18000</v>
      </c>
      <c r="G3203">
        <v>14500</v>
      </c>
      <c r="H3203" t="s">
        <v>5940</v>
      </c>
      <c r="I3203">
        <v>1000</v>
      </c>
      <c r="J3203" t="s">
        <v>5940</v>
      </c>
      <c r="K3203">
        <v>0</v>
      </c>
      <c r="L3203">
        <v>12150</v>
      </c>
      <c r="M3203">
        <v>8970</v>
      </c>
      <c r="N3203">
        <v>0</v>
      </c>
      <c r="O3203">
        <v>720</v>
      </c>
      <c r="P3203">
        <v>0</v>
      </c>
      <c r="R3203">
        <v>5219407</v>
      </c>
      <c r="S3203" t="s">
        <v>5940</v>
      </c>
      <c r="T3203">
        <v>18000</v>
      </c>
      <c r="U3203">
        <v>14500</v>
      </c>
      <c r="V3203" t="s">
        <v>5940</v>
      </c>
      <c r="W3203">
        <v>1000</v>
      </c>
      <c r="X3203" t="s">
        <v>5940</v>
      </c>
      <c r="Z3203">
        <v>3302007</v>
      </c>
      <c r="AB3203" t="s">
        <v>5940</v>
      </c>
      <c r="AC3203">
        <v>3302007</v>
      </c>
      <c r="AD3203" t="s">
        <v>2972</v>
      </c>
      <c r="AE3203" t="s">
        <v>5940</v>
      </c>
      <c r="AF3203">
        <v>3302007</v>
      </c>
      <c r="AG3203" t="s">
        <v>2972</v>
      </c>
      <c r="AH3203">
        <v>2100</v>
      </c>
      <c r="AI3203">
        <v>3302007</v>
      </c>
      <c r="AJ3203" t="s">
        <v>2972</v>
      </c>
      <c r="AK3203" t="s">
        <v>5940</v>
      </c>
      <c r="AL3203">
        <v>3302007</v>
      </c>
      <c r="AM3203" t="s">
        <v>2972</v>
      </c>
      <c r="AN3203" t="s">
        <v>5940</v>
      </c>
      <c r="AO3203">
        <v>0</v>
      </c>
      <c r="AP3203">
        <v>3504305</v>
      </c>
      <c r="AQ3203" t="s">
        <v>3081</v>
      </c>
      <c r="AR3203">
        <v>3300</v>
      </c>
    </row>
    <row r="3204" spans="1:44" x14ac:dyDescent="0.25">
      <c r="A3204">
        <v>5219456</v>
      </c>
      <c r="B3204">
        <v>3</v>
      </c>
      <c r="C3204" t="s">
        <v>897</v>
      </c>
      <c r="D3204" t="s">
        <v>829</v>
      </c>
      <c r="E3204">
        <v>126000</v>
      </c>
      <c r="F3204">
        <v>6000</v>
      </c>
      <c r="G3204">
        <v>4200</v>
      </c>
      <c r="H3204" t="s">
        <v>5940</v>
      </c>
      <c r="I3204">
        <v>330</v>
      </c>
      <c r="J3204" t="s">
        <v>5940</v>
      </c>
      <c r="K3204">
        <v>212500</v>
      </c>
      <c r="L3204">
        <v>3000</v>
      </c>
      <c r="M3204">
        <v>5000</v>
      </c>
      <c r="N3204">
        <v>0</v>
      </c>
      <c r="O3204">
        <v>360</v>
      </c>
      <c r="P3204">
        <v>0</v>
      </c>
      <c r="R3204">
        <v>5219456</v>
      </c>
      <c r="S3204">
        <v>126000</v>
      </c>
      <c r="T3204">
        <v>6000</v>
      </c>
      <c r="U3204">
        <v>4200</v>
      </c>
      <c r="V3204" t="s">
        <v>5940</v>
      </c>
      <c r="W3204">
        <v>330</v>
      </c>
      <c r="X3204" t="s">
        <v>5940</v>
      </c>
      <c r="Z3204">
        <v>3302056</v>
      </c>
      <c r="AB3204" t="s">
        <v>5940</v>
      </c>
      <c r="AC3204">
        <v>3302056</v>
      </c>
      <c r="AD3204" t="s">
        <v>2973</v>
      </c>
      <c r="AE3204">
        <v>728</v>
      </c>
      <c r="AF3204">
        <v>3302056</v>
      </c>
      <c r="AG3204" t="s">
        <v>2973</v>
      </c>
      <c r="AH3204">
        <v>15700</v>
      </c>
      <c r="AI3204">
        <v>3302056</v>
      </c>
      <c r="AJ3204" t="s">
        <v>2973</v>
      </c>
      <c r="AK3204">
        <v>120</v>
      </c>
      <c r="AL3204">
        <v>3302056</v>
      </c>
      <c r="AM3204" t="s">
        <v>2973</v>
      </c>
      <c r="AN3204" t="s">
        <v>5940</v>
      </c>
      <c r="AO3204">
        <v>0</v>
      </c>
      <c r="AP3204">
        <v>3504404</v>
      </c>
      <c r="AQ3204" t="s">
        <v>3082</v>
      </c>
      <c r="AR3204">
        <v>913</v>
      </c>
    </row>
    <row r="3205" spans="1:44" x14ac:dyDescent="0.25">
      <c r="A3205">
        <v>5219506</v>
      </c>
      <c r="B3205">
        <v>3</v>
      </c>
      <c r="C3205" t="s">
        <v>897</v>
      </c>
      <c r="D3205" t="s">
        <v>830</v>
      </c>
      <c r="E3205" t="s">
        <v>5940</v>
      </c>
      <c r="F3205">
        <v>750</v>
      </c>
      <c r="G3205">
        <v>2450</v>
      </c>
      <c r="H3205" t="s">
        <v>5940</v>
      </c>
      <c r="I3205">
        <v>420</v>
      </c>
      <c r="J3205">
        <v>195</v>
      </c>
      <c r="K3205">
        <v>0</v>
      </c>
      <c r="L3205">
        <v>520</v>
      </c>
      <c r="M3205">
        <v>1140</v>
      </c>
      <c r="N3205">
        <v>0</v>
      </c>
      <c r="O3205">
        <v>432</v>
      </c>
      <c r="P3205">
        <v>0</v>
      </c>
      <c r="R3205">
        <v>5219506</v>
      </c>
      <c r="S3205" t="s">
        <v>5940</v>
      </c>
      <c r="T3205">
        <v>750</v>
      </c>
      <c r="U3205">
        <v>2450</v>
      </c>
      <c r="V3205" t="s">
        <v>5940</v>
      </c>
      <c r="W3205">
        <v>420</v>
      </c>
      <c r="X3205">
        <v>195</v>
      </c>
      <c r="Z3205">
        <v>3302106</v>
      </c>
      <c r="AB3205" t="s">
        <v>5940</v>
      </c>
      <c r="AC3205">
        <v>3302106</v>
      </c>
      <c r="AD3205" t="s">
        <v>2974</v>
      </c>
      <c r="AE3205">
        <v>750</v>
      </c>
      <c r="AF3205">
        <v>3302106</v>
      </c>
      <c r="AG3205" t="s">
        <v>2974</v>
      </c>
      <c r="AH3205">
        <v>92500</v>
      </c>
      <c r="AI3205">
        <v>3302106</v>
      </c>
      <c r="AJ3205" t="s">
        <v>2974</v>
      </c>
      <c r="AK3205">
        <v>30</v>
      </c>
      <c r="AL3205">
        <v>3302106</v>
      </c>
      <c r="AM3205" t="s">
        <v>2974</v>
      </c>
      <c r="AN3205" t="s">
        <v>5940</v>
      </c>
      <c r="AO3205">
        <v>0</v>
      </c>
      <c r="AP3205">
        <v>3504503</v>
      </c>
      <c r="AQ3205" t="s">
        <v>3083</v>
      </c>
      <c r="AR3205">
        <v>20437</v>
      </c>
    </row>
    <row r="3206" spans="1:44" x14ac:dyDescent="0.25">
      <c r="A3206">
        <v>5219605</v>
      </c>
      <c r="B3206">
        <v>3</v>
      </c>
      <c r="C3206" t="s">
        <v>897</v>
      </c>
      <c r="D3206" t="s">
        <v>831</v>
      </c>
      <c r="E3206">
        <v>340</v>
      </c>
      <c r="F3206" t="s">
        <v>5940</v>
      </c>
      <c r="G3206">
        <v>1950</v>
      </c>
      <c r="H3206" t="s">
        <v>5940</v>
      </c>
      <c r="I3206">
        <v>1620</v>
      </c>
      <c r="J3206" t="s">
        <v>5940</v>
      </c>
      <c r="K3206">
        <v>800</v>
      </c>
      <c r="L3206">
        <v>900</v>
      </c>
      <c r="M3206">
        <v>1500</v>
      </c>
      <c r="N3206">
        <v>0</v>
      </c>
      <c r="O3206">
        <v>1200</v>
      </c>
      <c r="P3206">
        <v>0</v>
      </c>
      <c r="R3206">
        <v>5219605</v>
      </c>
      <c r="S3206">
        <v>340</v>
      </c>
      <c r="T3206" t="s">
        <v>5940</v>
      </c>
      <c r="U3206">
        <v>1950</v>
      </c>
      <c r="V3206" t="s">
        <v>5940</v>
      </c>
      <c r="W3206">
        <v>1620</v>
      </c>
      <c r="X3206" t="s">
        <v>5940</v>
      </c>
      <c r="Z3206">
        <v>3302205</v>
      </c>
      <c r="AB3206" t="s">
        <v>5940</v>
      </c>
      <c r="AC3206">
        <v>3302205</v>
      </c>
      <c r="AD3206" t="s">
        <v>2975</v>
      </c>
      <c r="AE3206">
        <v>1530</v>
      </c>
      <c r="AF3206">
        <v>3302205</v>
      </c>
      <c r="AG3206" t="s">
        <v>2975</v>
      </c>
      <c r="AH3206">
        <v>17800</v>
      </c>
      <c r="AI3206">
        <v>3302205</v>
      </c>
      <c r="AJ3206" t="s">
        <v>2975</v>
      </c>
      <c r="AK3206">
        <v>161</v>
      </c>
      <c r="AL3206">
        <v>3302205</v>
      </c>
      <c r="AM3206" t="s">
        <v>2975</v>
      </c>
      <c r="AN3206" t="s">
        <v>5940</v>
      </c>
      <c r="AO3206">
        <v>0</v>
      </c>
      <c r="AP3206">
        <v>3504602</v>
      </c>
      <c r="AQ3206" t="s">
        <v>3084</v>
      </c>
      <c r="AR3206">
        <v>2033</v>
      </c>
    </row>
    <row r="3207" spans="1:44" x14ac:dyDescent="0.25">
      <c r="A3207">
        <v>5219704</v>
      </c>
      <c r="B3207">
        <v>3</v>
      </c>
      <c r="C3207" t="s">
        <v>897</v>
      </c>
      <c r="D3207" t="s">
        <v>832</v>
      </c>
      <c r="E3207">
        <v>438</v>
      </c>
      <c r="F3207" t="s">
        <v>5940</v>
      </c>
      <c r="G3207">
        <v>1880</v>
      </c>
      <c r="H3207" t="s">
        <v>5940</v>
      </c>
      <c r="I3207">
        <v>525</v>
      </c>
      <c r="J3207" t="s">
        <v>5940</v>
      </c>
      <c r="K3207">
        <v>360</v>
      </c>
      <c r="L3207">
        <v>0</v>
      </c>
      <c r="M3207">
        <v>2800</v>
      </c>
      <c r="N3207">
        <v>0</v>
      </c>
      <c r="O3207">
        <v>476</v>
      </c>
      <c r="P3207">
        <v>0</v>
      </c>
      <c r="R3207">
        <v>5219704</v>
      </c>
      <c r="S3207">
        <v>438</v>
      </c>
      <c r="T3207" t="s">
        <v>5940</v>
      </c>
      <c r="U3207">
        <v>1880</v>
      </c>
      <c r="V3207" t="s">
        <v>5940</v>
      </c>
      <c r="W3207">
        <v>525</v>
      </c>
      <c r="X3207" t="s">
        <v>5940</v>
      </c>
      <c r="Z3207">
        <v>3302254</v>
      </c>
      <c r="AB3207" t="s">
        <v>5940</v>
      </c>
      <c r="AC3207">
        <v>3302254</v>
      </c>
      <c r="AD3207" t="s">
        <v>2976</v>
      </c>
      <c r="AE3207" t="s">
        <v>5940</v>
      </c>
      <c r="AF3207">
        <v>3302254</v>
      </c>
      <c r="AG3207" t="s">
        <v>2976</v>
      </c>
      <c r="AH3207">
        <v>516</v>
      </c>
      <c r="AI3207">
        <v>3302254</v>
      </c>
      <c r="AJ3207" t="s">
        <v>2976</v>
      </c>
      <c r="AK3207">
        <v>8</v>
      </c>
      <c r="AL3207">
        <v>3302254</v>
      </c>
      <c r="AM3207" t="s">
        <v>2976</v>
      </c>
      <c r="AN3207" t="s">
        <v>5940</v>
      </c>
      <c r="AO3207">
        <v>0</v>
      </c>
      <c r="AP3207">
        <v>3504701</v>
      </c>
      <c r="AQ3207" t="s">
        <v>3085</v>
      </c>
      <c r="AR3207">
        <v>140</v>
      </c>
    </row>
    <row r="3208" spans="1:44" x14ac:dyDescent="0.25">
      <c r="A3208">
        <v>5219712</v>
      </c>
      <c r="B3208">
        <v>3</v>
      </c>
      <c r="C3208" t="s">
        <v>897</v>
      </c>
      <c r="D3208" t="s">
        <v>833</v>
      </c>
      <c r="E3208" t="s">
        <v>5940</v>
      </c>
      <c r="F3208">
        <v>25000</v>
      </c>
      <c r="G3208">
        <v>1000</v>
      </c>
      <c r="H3208">
        <v>5060</v>
      </c>
      <c r="I3208">
        <v>300</v>
      </c>
      <c r="J3208">
        <v>1260</v>
      </c>
      <c r="K3208">
        <v>59500</v>
      </c>
      <c r="L3208">
        <v>12000</v>
      </c>
      <c r="M3208">
        <v>14750</v>
      </c>
      <c r="N3208">
        <v>2079</v>
      </c>
      <c r="O3208">
        <v>240</v>
      </c>
      <c r="P3208">
        <v>0</v>
      </c>
      <c r="R3208">
        <v>5219712</v>
      </c>
      <c r="S3208" t="s">
        <v>5940</v>
      </c>
      <c r="T3208">
        <v>25000</v>
      </c>
      <c r="U3208">
        <v>1000</v>
      </c>
      <c r="V3208">
        <v>5060</v>
      </c>
      <c r="W3208">
        <v>300</v>
      </c>
      <c r="X3208">
        <v>1260</v>
      </c>
      <c r="Z3208">
        <v>3302270</v>
      </c>
      <c r="AB3208" t="s">
        <v>5940</v>
      </c>
      <c r="AC3208">
        <v>3302270</v>
      </c>
      <c r="AD3208" t="s">
        <v>2977</v>
      </c>
      <c r="AE3208" t="s">
        <v>5940</v>
      </c>
      <c r="AF3208">
        <v>3302270</v>
      </c>
      <c r="AG3208" t="s">
        <v>2977</v>
      </c>
      <c r="AH3208">
        <v>5320</v>
      </c>
      <c r="AI3208">
        <v>3302270</v>
      </c>
      <c r="AJ3208" t="s">
        <v>2977</v>
      </c>
      <c r="AK3208" t="s">
        <v>5940</v>
      </c>
      <c r="AL3208">
        <v>3302270</v>
      </c>
      <c r="AM3208" t="s">
        <v>2977</v>
      </c>
      <c r="AN3208" t="s">
        <v>5940</v>
      </c>
      <c r="AO3208">
        <v>0</v>
      </c>
      <c r="AP3208">
        <v>3504800</v>
      </c>
      <c r="AQ3208" t="s">
        <v>3086</v>
      </c>
      <c r="AR3208">
        <v>2166</v>
      </c>
    </row>
    <row r="3209" spans="1:44" x14ac:dyDescent="0.25">
      <c r="A3209">
        <v>5219738</v>
      </c>
      <c r="B3209">
        <v>3</v>
      </c>
      <c r="C3209" t="s">
        <v>897</v>
      </c>
      <c r="D3209" t="s">
        <v>834</v>
      </c>
      <c r="E3209">
        <v>36400</v>
      </c>
      <c r="F3209">
        <v>450</v>
      </c>
      <c r="G3209">
        <v>2700</v>
      </c>
      <c r="H3209" t="s">
        <v>5940</v>
      </c>
      <c r="I3209">
        <v>1000</v>
      </c>
      <c r="J3209">
        <v>329</v>
      </c>
      <c r="K3209">
        <v>76235</v>
      </c>
      <c r="L3209">
        <v>750</v>
      </c>
      <c r="M3209">
        <v>4000</v>
      </c>
      <c r="N3209">
        <v>0</v>
      </c>
      <c r="O3209">
        <v>1000</v>
      </c>
      <c r="P3209">
        <v>136</v>
      </c>
      <c r="R3209">
        <v>5219738</v>
      </c>
      <c r="S3209">
        <v>36400</v>
      </c>
      <c r="T3209">
        <v>450</v>
      </c>
      <c r="U3209">
        <v>2700</v>
      </c>
      <c r="V3209" t="s">
        <v>5940</v>
      </c>
      <c r="W3209">
        <v>1000</v>
      </c>
      <c r="X3209">
        <v>329</v>
      </c>
      <c r="Z3209">
        <v>3302304</v>
      </c>
      <c r="AB3209" t="s">
        <v>5940</v>
      </c>
      <c r="AC3209">
        <v>3302304</v>
      </c>
      <c r="AD3209" t="s">
        <v>2978</v>
      </c>
      <c r="AE3209">
        <v>800</v>
      </c>
      <c r="AF3209">
        <v>3302304</v>
      </c>
      <c r="AG3209" t="s">
        <v>2978</v>
      </c>
      <c r="AH3209">
        <v>1000</v>
      </c>
      <c r="AI3209">
        <v>3302304</v>
      </c>
      <c r="AJ3209" t="s">
        <v>2978</v>
      </c>
      <c r="AK3209" t="s">
        <v>5940</v>
      </c>
      <c r="AL3209">
        <v>3302304</v>
      </c>
      <c r="AM3209" t="s">
        <v>2978</v>
      </c>
      <c r="AN3209" t="s">
        <v>5940</v>
      </c>
      <c r="AO3209">
        <v>0</v>
      </c>
      <c r="AP3209">
        <v>3504909</v>
      </c>
      <c r="AQ3209" t="s">
        <v>3087</v>
      </c>
      <c r="AR3209">
        <v>720</v>
      </c>
    </row>
    <row r="3210" spans="1:44" x14ac:dyDescent="0.25">
      <c r="A3210">
        <v>5219753</v>
      </c>
      <c r="B3210">
        <v>3</v>
      </c>
      <c r="C3210" t="s">
        <v>897</v>
      </c>
      <c r="D3210" t="s">
        <v>835</v>
      </c>
      <c r="E3210">
        <v>500</v>
      </c>
      <c r="F3210">
        <v>300</v>
      </c>
      <c r="G3210">
        <v>3600</v>
      </c>
      <c r="H3210" t="s">
        <v>5940</v>
      </c>
      <c r="I3210">
        <v>120</v>
      </c>
      <c r="J3210">
        <v>40</v>
      </c>
      <c r="K3210">
        <v>750</v>
      </c>
      <c r="L3210">
        <v>8960</v>
      </c>
      <c r="M3210">
        <v>8640</v>
      </c>
      <c r="N3210">
        <v>0</v>
      </c>
      <c r="O3210">
        <v>150</v>
      </c>
      <c r="P3210">
        <v>450</v>
      </c>
      <c r="R3210">
        <v>5219753</v>
      </c>
      <c r="S3210">
        <v>500</v>
      </c>
      <c r="T3210">
        <v>300</v>
      </c>
      <c r="U3210">
        <v>3600</v>
      </c>
      <c r="V3210" t="s">
        <v>5940</v>
      </c>
      <c r="W3210">
        <v>120</v>
      </c>
      <c r="X3210">
        <v>40</v>
      </c>
      <c r="Z3210">
        <v>3302403</v>
      </c>
      <c r="AB3210" t="s">
        <v>5940</v>
      </c>
      <c r="AC3210">
        <v>3302403</v>
      </c>
      <c r="AD3210" t="s">
        <v>2979</v>
      </c>
      <c r="AE3210">
        <v>144</v>
      </c>
      <c r="AF3210">
        <v>3302403</v>
      </c>
      <c r="AG3210" t="s">
        <v>2979</v>
      </c>
      <c r="AH3210">
        <v>26000</v>
      </c>
      <c r="AI3210">
        <v>3302403</v>
      </c>
      <c r="AJ3210" t="s">
        <v>2979</v>
      </c>
      <c r="AK3210">
        <v>468</v>
      </c>
      <c r="AL3210">
        <v>3302403</v>
      </c>
      <c r="AM3210" t="s">
        <v>2979</v>
      </c>
      <c r="AN3210" t="s">
        <v>5940</v>
      </c>
      <c r="AO3210">
        <v>0</v>
      </c>
      <c r="AP3210">
        <v>3505005</v>
      </c>
      <c r="AQ3210" t="s">
        <v>3088</v>
      </c>
      <c r="AR3210">
        <v>2376</v>
      </c>
    </row>
    <row r="3211" spans="1:44" x14ac:dyDescent="0.25">
      <c r="A3211">
        <v>5219803</v>
      </c>
      <c r="B3211">
        <v>3</v>
      </c>
      <c r="C3211" t="s">
        <v>897</v>
      </c>
      <c r="D3211" t="s">
        <v>836</v>
      </c>
      <c r="E3211">
        <v>2300</v>
      </c>
      <c r="F3211">
        <v>405</v>
      </c>
      <c r="G3211">
        <v>12000</v>
      </c>
      <c r="H3211" t="s">
        <v>5940</v>
      </c>
      <c r="I3211">
        <v>1800</v>
      </c>
      <c r="J3211">
        <v>60</v>
      </c>
      <c r="K3211">
        <v>2300</v>
      </c>
      <c r="L3211">
        <v>440</v>
      </c>
      <c r="M3211">
        <v>8000</v>
      </c>
      <c r="N3211">
        <v>0</v>
      </c>
      <c r="O3211">
        <v>600</v>
      </c>
      <c r="P3211">
        <v>106</v>
      </c>
      <c r="R3211">
        <v>5219803</v>
      </c>
      <c r="S3211">
        <v>2300</v>
      </c>
      <c r="T3211">
        <v>405</v>
      </c>
      <c r="U3211">
        <v>12000</v>
      </c>
      <c r="V3211" t="s">
        <v>5940</v>
      </c>
      <c r="W3211">
        <v>1800</v>
      </c>
      <c r="X3211">
        <v>60</v>
      </c>
      <c r="Z3211">
        <v>3302452</v>
      </c>
      <c r="AB3211" t="s">
        <v>5940</v>
      </c>
      <c r="AC3211">
        <v>3302452</v>
      </c>
      <c r="AD3211" t="s">
        <v>2980</v>
      </c>
      <c r="AE3211" t="s">
        <v>5940</v>
      </c>
      <c r="AF3211">
        <v>3302452</v>
      </c>
      <c r="AG3211" t="s">
        <v>2980</v>
      </c>
      <c r="AH3211">
        <v>2925</v>
      </c>
      <c r="AI3211">
        <v>3302452</v>
      </c>
      <c r="AJ3211" t="s">
        <v>2980</v>
      </c>
      <c r="AK3211">
        <v>27</v>
      </c>
      <c r="AL3211">
        <v>3302452</v>
      </c>
      <c r="AM3211" t="s">
        <v>2980</v>
      </c>
      <c r="AN3211" t="s">
        <v>5940</v>
      </c>
      <c r="AO3211">
        <v>0</v>
      </c>
      <c r="AP3211">
        <v>3505104</v>
      </c>
      <c r="AQ3211" t="s">
        <v>3089</v>
      </c>
      <c r="AR3211">
        <v>1707</v>
      </c>
    </row>
    <row r="3212" spans="1:44" x14ac:dyDescent="0.25">
      <c r="A3212">
        <v>5219902</v>
      </c>
      <c r="B3212">
        <v>3</v>
      </c>
      <c r="C3212" t="s">
        <v>897</v>
      </c>
      <c r="D3212" t="s">
        <v>837</v>
      </c>
      <c r="E3212" t="s">
        <v>5940</v>
      </c>
      <c r="F3212">
        <v>600</v>
      </c>
      <c r="G3212">
        <v>2450</v>
      </c>
      <c r="H3212" t="s">
        <v>5940</v>
      </c>
      <c r="I3212">
        <v>300</v>
      </c>
      <c r="J3212" t="s">
        <v>5940</v>
      </c>
      <c r="K3212">
        <v>0</v>
      </c>
      <c r="L3212">
        <v>0</v>
      </c>
      <c r="M3212">
        <v>1140</v>
      </c>
      <c r="N3212">
        <v>0</v>
      </c>
      <c r="O3212">
        <v>180</v>
      </c>
      <c r="P3212">
        <v>0</v>
      </c>
      <c r="R3212">
        <v>5219902</v>
      </c>
      <c r="S3212" t="s">
        <v>5940</v>
      </c>
      <c r="T3212">
        <v>600</v>
      </c>
      <c r="U3212">
        <v>2450</v>
      </c>
      <c r="V3212" t="s">
        <v>5940</v>
      </c>
      <c r="W3212">
        <v>300</v>
      </c>
      <c r="X3212" t="s">
        <v>5940</v>
      </c>
      <c r="Z3212">
        <v>3302502</v>
      </c>
      <c r="AB3212" t="s">
        <v>5940</v>
      </c>
      <c r="AC3212">
        <v>3302502</v>
      </c>
      <c r="AD3212" t="s">
        <v>2981</v>
      </c>
      <c r="AE3212">
        <v>10</v>
      </c>
      <c r="AF3212">
        <v>3302502</v>
      </c>
      <c r="AG3212" t="s">
        <v>2981</v>
      </c>
      <c r="AH3212">
        <v>2200</v>
      </c>
      <c r="AI3212">
        <v>3302502</v>
      </c>
      <c r="AJ3212" t="s">
        <v>2981</v>
      </c>
      <c r="AK3212">
        <v>100</v>
      </c>
      <c r="AL3212">
        <v>3302502</v>
      </c>
      <c r="AM3212" t="s">
        <v>2981</v>
      </c>
      <c r="AN3212" t="s">
        <v>5940</v>
      </c>
      <c r="AO3212">
        <v>0</v>
      </c>
      <c r="AP3212">
        <v>3505203</v>
      </c>
      <c r="AQ3212" t="s">
        <v>3090</v>
      </c>
      <c r="AR3212">
        <v>13050</v>
      </c>
    </row>
    <row r="3213" spans="1:44" x14ac:dyDescent="0.25">
      <c r="A3213">
        <v>5220058</v>
      </c>
      <c r="B3213">
        <v>3</v>
      </c>
      <c r="C3213" t="s">
        <v>897</v>
      </c>
      <c r="D3213" t="s">
        <v>839</v>
      </c>
      <c r="E3213" t="s">
        <v>5940</v>
      </c>
      <c r="F3213">
        <v>5850</v>
      </c>
      <c r="G3213">
        <v>5850</v>
      </c>
      <c r="H3213">
        <v>990</v>
      </c>
      <c r="I3213">
        <v>480</v>
      </c>
      <c r="J3213" t="s">
        <v>5940</v>
      </c>
      <c r="K3213">
        <v>0</v>
      </c>
      <c r="L3213">
        <v>5800</v>
      </c>
      <c r="M3213">
        <v>9200</v>
      </c>
      <c r="N3213">
        <v>0</v>
      </c>
      <c r="O3213">
        <v>374</v>
      </c>
      <c r="P3213">
        <v>0</v>
      </c>
      <c r="R3213">
        <v>5220058</v>
      </c>
      <c r="S3213" t="s">
        <v>5940</v>
      </c>
      <c r="T3213">
        <v>5850</v>
      </c>
      <c r="U3213">
        <v>5850</v>
      </c>
      <c r="V3213">
        <v>990</v>
      </c>
      <c r="W3213">
        <v>480</v>
      </c>
      <c r="X3213" t="s">
        <v>5940</v>
      </c>
      <c r="Z3213">
        <v>3302601</v>
      </c>
      <c r="AB3213" t="s">
        <v>5940</v>
      </c>
      <c r="AC3213">
        <v>3302601</v>
      </c>
      <c r="AD3213" t="s">
        <v>2982</v>
      </c>
      <c r="AE3213" t="s">
        <v>5940</v>
      </c>
      <c r="AF3213">
        <v>3302601</v>
      </c>
      <c r="AG3213" t="s">
        <v>2982</v>
      </c>
      <c r="AH3213">
        <v>700</v>
      </c>
      <c r="AI3213">
        <v>3302601</v>
      </c>
      <c r="AJ3213" t="s">
        <v>2982</v>
      </c>
      <c r="AK3213">
        <v>6</v>
      </c>
      <c r="AL3213">
        <v>3302601</v>
      </c>
      <c r="AM3213" t="s">
        <v>2982</v>
      </c>
      <c r="AN3213" t="s">
        <v>5940</v>
      </c>
      <c r="AO3213">
        <v>0</v>
      </c>
      <c r="AP3213">
        <v>3505302</v>
      </c>
      <c r="AQ3213" t="s">
        <v>3091</v>
      </c>
      <c r="AR3213">
        <v>630</v>
      </c>
    </row>
    <row r="3214" spans="1:44" x14ac:dyDescent="0.25">
      <c r="A3214">
        <v>5220009</v>
      </c>
      <c r="B3214">
        <v>3</v>
      </c>
      <c r="C3214" t="s">
        <v>897</v>
      </c>
      <c r="D3214" t="s">
        <v>838</v>
      </c>
      <c r="E3214">
        <v>2100</v>
      </c>
      <c r="F3214">
        <v>48000</v>
      </c>
      <c r="G3214">
        <v>46620</v>
      </c>
      <c r="H3214" t="s">
        <v>5940</v>
      </c>
      <c r="I3214">
        <v>6450</v>
      </c>
      <c r="J3214">
        <v>6180</v>
      </c>
      <c r="K3214">
        <v>2100</v>
      </c>
      <c r="L3214">
        <v>63000</v>
      </c>
      <c r="M3214">
        <v>53400</v>
      </c>
      <c r="N3214">
        <v>0</v>
      </c>
      <c r="O3214">
        <v>480</v>
      </c>
      <c r="P3214">
        <v>8280</v>
      </c>
      <c r="R3214">
        <v>5220009</v>
      </c>
      <c r="S3214">
        <v>2100</v>
      </c>
      <c r="T3214">
        <v>48000</v>
      </c>
      <c r="U3214">
        <v>46620</v>
      </c>
      <c r="V3214" t="s">
        <v>5940</v>
      </c>
      <c r="W3214">
        <v>6450</v>
      </c>
      <c r="X3214">
        <v>6180</v>
      </c>
      <c r="Z3214">
        <v>3302700</v>
      </c>
      <c r="AB3214" t="s">
        <v>5940</v>
      </c>
      <c r="AC3214">
        <v>3302700</v>
      </c>
      <c r="AD3214" t="s">
        <v>2983</v>
      </c>
      <c r="AE3214" t="s">
        <v>5940</v>
      </c>
      <c r="AF3214">
        <v>3302700</v>
      </c>
      <c r="AG3214" t="s">
        <v>2983</v>
      </c>
      <c r="AH3214">
        <v>810</v>
      </c>
      <c r="AI3214">
        <v>3302700</v>
      </c>
      <c r="AJ3214" t="s">
        <v>2983</v>
      </c>
      <c r="AK3214">
        <v>1</v>
      </c>
      <c r="AL3214">
        <v>3302700</v>
      </c>
      <c r="AM3214" t="s">
        <v>2983</v>
      </c>
      <c r="AN3214" t="s">
        <v>5940</v>
      </c>
      <c r="AO3214">
        <v>0</v>
      </c>
      <c r="AP3214">
        <v>3505351</v>
      </c>
      <c r="AQ3214" t="s">
        <v>3092</v>
      </c>
      <c r="AR3214">
        <v>800</v>
      </c>
    </row>
    <row r="3215" spans="1:44" x14ac:dyDescent="0.25">
      <c r="A3215">
        <v>5220108</v>
      </c>
      <c r="B3215">
        <v>3</v>
      </c>
      <c r="C3215" t="s">
        <v>897</v>
      </c>
      <c r="D3215" t="s">
        <v>840</v>
      </c>
      <c r="E3215" t="s">
        <v>5940</v>
      </c>
      <c r="F3215" t="s">
        <v>5940</v>
      </c>
      <c r="G3215">
        <v>7000</v>
      </c>
      <c r="H3215" t="s">
        <v>5940</v>
      </c>
      <c r="I3215">
        <v>670</v>
      </c>
      <c r="J3215" t="s">
        <v>5940</v>
      </c>
      <c r="K3215">
        <v>0</v>
      </c>
      <c r="L3215">
        <v>0</v>
      </c>
      <c r="M3215">
        <v>4000</v>
      </c>
      <c r="N3215">
        <v>0</v>
      </c>
      <c r="O3215">
        <v>200</v>
      </c>
      <c r="P3215">
        <v>0</v>
      </c>
      <c r="R3215">
        <v>5220108</v>
      </c>
      <c r="S3215" t="s">
        <v>5940</v>
      </c>
      <c r="T3215" t="s">
        <v>5940</v>
      </c>
      <c r="U3215">
        <v>7000</v>
      </c>
      <c r="V3215" t="s">
        <v>5940</v>
      </c>
      <c r="W3215">
        <v>670</v>
      </c>
      <c r="X3215" t="s">
        <v>5940</v>
      </c>
      <c r="Z3215">
        <v>3302809</v>
      </c>
      <c r="AB3215" t="s">
        <v>5940</v>
      </c>
      <c r="AC3215">
        <v>3302809</v>
      </c>
      <c r="AD3215" t="s">
        <v>2984</v>
      </c>
      <c r="AE3215" t="s">
        <v>5940</v>
      </c>
      <c r="AF3215">
        <v>3302809</v>
      </c>
      <c r="AG3215" t="s">
        <v>2984</v>
      </c>
      <c r="AH3215" t="s">
        <v>5940</v>
      </c>
      <c r="AI3215">
        <v>3302809</v>
      </c>
      <c r="AJ3215" t="s">
        <v>2984</v>
      </c>
      <c r="AK3215">
        <v>3</v>
      </c>
      <c r="AL3215">
        <v>3302809</v>
      </c>
      <c r="AM3215" t="s">
        <v>2984</v>
      </c>
      <c r="AN3215" t="s">
        <v>5940</v>
      </c>
      <c r="AO3215">
        <v>0</v>
      </c>
      <c r="AP3215">
        <v>3505401</v>
      </c>
      <c r="AQ3215" t="s">
        <v>3093</v>
      </c>
      <c r="AR3215">
        <v>135</v>
      </c>
    </row>
    <row r="3216" spans="1:44" x14ac:dyDescent="0.25">
      <c r="A3216">
        <v>5220157</v>
      </c>
      <c r="B3216">
        <v>3</v>
      </c>
      <c r="C3216" t="s">
        <v>897</v>
      </c>
      <c r="D3216" t="s">
        <v>841</v>
      </c>
      <c r="E3216">
        <v>310500</v>
      </c>
      <c r="F3216">
        <v>13260</v>
      </c>
      <c r="G3216">
        <v>825</v>
      </c>
      <c r="H3216" t="s">
        <v>5940</v>
      </c>
      <c r="I3216">
        <v>450</v>
      </c>
      <c r="J3216">
        <v>324</v>
      </c>
      <c r="K3216">
        <v>421600</v>
      </c>
      <c r="L3216">
        <v>2400</v>
      </c>
      <c r="M3216">
        <v>855</v>
      </c>
      <c r="N3216">
        <v>0</v>
      </c>
      <c r="O3216">
        <v>85</v>
      </c>
      <c r="P3216">
        <v>390</v>
      </c>
      <c r="R3216">
        <v>5220157</v>
      </c>
      <c r="S3216">
        <v>310500</v>
      </c>
      <c r="T3216">
        <v>13260</v>
      </c>
      <c r="U3216">
        <v>825</v>
      </c>
      <c r="V3216" t="s">
        <v>5940</v>
      </c>
      <c r="W3216">
        <v>450</v>
      </c>
      <c r="X3216">
        <v>324</v>
      </c>
      <c r="Z3216">
        <v>3302858</v>
      </c>
      <c r="AB3216" t="s">
        <v>5940</v>
      </c>
      <c r="AC3216">
        <v>3302858</v>
      </c>
      <c r="AD3216" t="s">
        <v>2985</v>
      </c>
      <c r="AE3216" t="s">
        <v>5940</v>
      </c>
      <c r="AF3216">
        <v>3302858</v>
      </c>
      <c r="AG3216" t="s">
        <v>2985</v>
      </c>
      <c r="AH3216">
        <v>1750</v>
      </c>
      <c r="AI3216">
        <v>3302858</v>
      </c>
      <c r="AJ3216" t="s">
        <v>2985</v>
      </c>
      <c r="AK3216" t="s">
        <v>5940</v>
      </c>
      <c r="AL3216">
        <v>3302858</v>
      </c>
      <c r="AM3216" t="s">
        <v>2985</v>
      </c>
      <c r="AN3216" t="s">
        <v>5940</v>
      </c>
      <c r="AO3216">
        <v>0</v>
      </c>
      <c r="AP3216">
        <v>3505500</v>
      </c>
      <c r="AQ3216" t="s">
        <v>3094</v>
      </c>
      <c r="AR3216">
        <v>32600</v>
      </c>
    </row>
    <row r="3217" spans="1:44" x14ac:dyDescent="0.25">
      <c r="A3217">
        <v>5220207</v>
      </c>
      <c r="B3217">
        <v>3</v>
      </c>
      <c r="C3217" t="s">
        <v>897</v>
      </c>
      <c r="D3217" t="s">
        <v>842</v>
      </c>
      <c r="E3217" t="s">
        <v>5940</v>
      </c>
      <c r="F3217">
        <v>2619</v>
      </c>
      <c r="G3217">
        <v>1950</v>
      </c>
      <c r="H3217" t="s">
        <v>5940</v>
      </c>
      <c r="I3217">
        <v>15030</v>
      </c>
      <c r="J3217">
        <v>72</v>
      </c>
      <c r="K3217">
        <v>1200</v>
      </c>
      <c r="L3217">
        <v>2400</v>
      </c>
      <c r="M3217">
        <v>1800</v>
      </c>
      <c r="N3217">
        <v>0</v>
      </c>
      <c r="O3217">
        <v>6000</v>
      </c>
      <c r="P3217">
        <v>0</v>
      </c>
      <c r="R3217">
        <v>5220207</v>
      </c>
      <c r="S3217" t="s">
        <v>5940</v>
      </c>
      <c r="T3217">
        <v>2619</v>
      </c>
      <c r="U3217">
        <v>1950</v>
      </c>
      <c r="V3217" t="s">
        <v>5940</v>
      </c>
      <c r="W3217">
        <v>15030</v>
      </c>
      <c r="X3217">
        <v>72</v>
      </c>
      <c r="Z3217">
        <v>3302908</v>
      </c>
      <c r="AB3217" t="s">
        <v>5940</v>
      </c>
      <c r="AC3217">
        <v>3302908</v>
      </c>
      <c r="AD3217" t="s">
        <v>2986</v>
      </c>
      <c r="AE3217" t="s">
        <v>5940</v>
      </c>
      <c r="AF3217">
        <v>3302908</v>
      </c>
      <c r="AG3217" t="s">
        <v>2986</v>
      </c>
      <c r="AH3217" t="s">
        <v>5940</v>
      </c>
      <c r="AI3217">
        <v>3302908</v>
      </c>
      <c r="AJ3217" t="s">
        <v>2986</v>
      </c>
      <c r="AK3217">
        <v>8</v>
      </c>
      <c r="AL3217">
        <v>3302908</v>
      </c>
      <c r="AM3217" t="s">
        <v>2986</v>
      </c>
      <c r="AN3217" t="s">
        <v>5940</v>
      </c>
      <c r="AO3217">
        <v>0</v>
      </c>
      <c r="AP3217">
        <v>3505609</v>
      </c>
      <c r="AQ3217" t="s">
        <v>3095</v>
      </c>
      <c r="AR3217">
        <v>300</v>
      </c>
    </row>
    <row r="3218" spans="1:44" x14ac:dyDescent="0.25">
      <c r="A3218">
        <v>5220264</v>
      </c>
      <c r="B3218">
        <v>3</v>
      </c>
      <c r="C3218" t="s">
        <v>897</v>
      </c>
      <c r="D3218" t="s">
        <v>843</v>
      </c>
      <c r="E3218">
        <v>420</v>
      </c>
      <c r="F3218">
        <v>38400</v>
      </c>
      <c r="G3218">
        <v>8625</v>
      </c>
      <c r="H3218" t="s">
        <v>5940</v>
      </c>
      <c r="I3218">
        <v>400</v>
      </c>
      <c r="J3218">
        <v>955</v>
      </c>
      <c r="K3218">
        <v>500</v>
      </c>
      <c r="L3218">
        <v>34100</v>
      </c>
      <c r="M3218">
        <v>15480</v>
      </c>
      <c r="N3218">
        <v>0</v>
      </c>
      <c r="O3218">
        <v>315</v>
      </c>
      <c r="P3218">
        <v>1064</v>
      </c>
      <c r="R3218">
        <v>5220264</v>
      </c>
      <c r="S3218">
        <v>420</v>
      </c>
      <c r="T3218">
        <v>38400</v>
      </c>
      <c r="U3218">
        <v>8625</v>
      </c>
      <c r="V3218" t="s">
        <v>5940</v>
      </c>
      <c r="W3218">
        <v>400</v>
      </c>
      <c r="X3218">
        <v>955</v>
      </c>
      <c r="Z3218">
        <v>3303005</v>
      </c>
      <c r="AB3218" t="s">
        <v>5940</v>
      </c>
      <c r="AC3218">
        <v>3303005</v>
      </c>
      <c r="AD3218" t="s">
        <v>2987</v>
      </c>
      <c r="AE3218">
        <v>945</v>
      </c>
      <c r="AF3218">
        <v>3303005</v>
      </c>
      <c r="AG3218" t="s">
        <v>2987</v>
      </c>
      <c r="AH3218">
        <v>2400</v>
      </c>
      <c r="AI3218">
        <v>3303005</v>
      </c>
      <c r="AJ3218" t="s">
        <v>2987</v>
      </c>
      <c r="AK3218">
        <v>50</v>
      </c>
      <c r="AL3218">
        <v>3303005</v>
      </c>
      <c r="AM3218" t="s">
        <v>2987</v>
      </c>
      <c r="AN3218" t="s">
        <v>5940</v>
      </c>
      <c r="AO3218">
        <v>0</v>
      </c>
      <c r="AP3218">
        <v>3505807</v>
      </c>
      <c r="AQ3218" t="s">
        <v>3097</v>
      </c>
      <c r="AR3218">
        <v>200</v>
      </c>
    </row>
    <row r="3219" spans="1:44" x14ac:dyDescent="0.25">
      <c r="A3219">
        <v>5220280</v>
      </c>
      <c r="B3219">
        <v>3</v>
      </c>
      <c r="C3219" t="s">
        <v>897</v>
      </c>
      <c r="D3219" t="s">
        <v>844</v>
      </c>
      <c r="E3219">
        <v>168000</v>
      </c>
      <c r="F3219" t="s">
        <v>5940</v>
      </c>
      <c r="G3219">
        <v>1920</v>
      </c>
      <c r="H3219" t="s">
        <v>5940</v>
      </c>
      <c r="I3219">
        <v>375</v>
      </c>
      <c r="J3219">
        <v>30</v>
      </c>
      <c r="K3219">
        <v>150000</v>
      </c>
      <c r="L3219">
        <v>0</v>
      </c>
      <c r="M3219">
        <v>1280</v>
      </c>
      <c r="N3219">
        <v>0</v>
      </c>
      <c r="O3219">
        <v>324</v>
      </c>
      <c r="P3219">
        <v>0</v>
      </c>
      <c r="R3219">
        <v>5220280</v>
      </c>
      <c r="S3219">
        <v>168000</v>
      </c>
      <c r="T3219" t="s">
        <v>5940</v>
      </c>
      <c r="U3219">
        <v>1920</v>
      </c>
      <c r="V3219" t="s">
        <v>5940</v>
      </c>
      <c r="W3219">
        <v>375</v>
      </c>
      <c r="X3219">
        <v>30</v>
      </c>
      <c r="Z3219">
        <v>3303104</v>
      </c>
      <c r="AB3219" t="s">
        <v>5940</v>
      </c>
      <c r="AC3219">
        <v>3303104</v>
      </c>
      <c r="AD3219" t="s">
        <v>2988</v>
      </c>
      <c r="AE3219">
        <v>585</v>
      </c>
      <c r="AF3219">
        <v>3303104</v>
      </c>
      <c r="AG3219" t="s">
        <v>2988</v>
      </c>
      <c r="AH3219">
        <v>14400</v>
      </c>
      <c r="AI3219">
        <v>3303104</v>
      </c>
      <c r="AJ3219" t="s">
        <v>2988</v>
      </c>
      <c r="AK3219">
        <v>154</v>
      </c>
      <c r="AL3219">
        <v>3303104</v>
      </c>
      <c r="AM3219" t="s">
        <v>2988</v>
      </c>
      <c r="AN3219" t="s">
        <v>5940</v>
      </c>
      <c r="AO3219">
        <v>0</v>
      </c>
      <c r="AP3219">
        <v>3505906</v>
      </c>
      <c r="AQ3219" t="s">
        <v>3098</v>
      </c>
      <c r="AR3219">
        <v>25125</v>
      </c>
    </row>
    <row r="3220" spans="1:44" x14ac:dyDescent="0.25">
      <c r="A3220">
        <v>5220405</v>
      </c>
      <c r="B3220">
        <v>3</v>
      </c>
      <c r="C3220" t="s">
        <v>897</v>
      </c>
      <c r="D3220" t="s">
        <v>845</v>
      </c>
      <c r="E3220" t="s">
        <v>5940</v>
      </c>
      <c r="F3220">
        <v>1700</v>
      </c>
      <c r="G3220">
        <v>1350</v>
      </c>
      <c r="H3220" t="s">
        <v>5940</v>
      </c>
      <c r="I3220">
        <v>100</v>
      </c>
      <c r="J3220" t="s">
        <v>5940</v>
      </c>
      <c r="K3220">
        <v>264000</v>
      </c>
      <c r="L3220">
        <v>0</v>
      </c>
      <c r="M3220">
        <v>2600</v>
      </c>
      <c r="N3220">
        <v>0</v>
      </c>
      <c r="O3220">
        <v>290</v>
      </c>
      <c r="P3220">
        <v>0</v>
      </c>
      <c r="R3220">
        <v>5220405</v>
      </c>
      <c r="S3220" t="s">
        <v>5940</v>
      </c>
      <c r="T3220">
        <v>1700</v>
      </c>
      <c r="U3220">
        <v>1350</v>
      </c>
      <c r="V3220" t="s">
        <v>5940</v>
      </c>
      <c r="W3220">
        <v>100</v>
      </c>
      <c r="X3220" t="s">
        <v>5940</v>
      </c>
      <c r="Z3220">
        <v>3303302</v>
      </c>
      <c r="AB3220" t="s">
        <v>5940</v>
      </c>
      <c r="AC3220">
        <v>3303302</v>
      </c>
      <c r="AD3220" t="s">
        <v>2989</v>
      </c>
      <c r="AE3220" t="s">
        <v>5940</v>
      </c>
      <c r="AF3220">
        <v>3303302</v>
      </c>
      <c r="AG3220" t="s">
        <v>2989</v>
      </c>
      <c r="AH3220" t="s">
        <v>5940</v>
      </c>
      <c r="AI3220">
        <v>3303302</v>
      </c>
      <c r="AJ3220" t="s">
        <v>2989</v>
      </c>
      <c r="AK3220" t="s">
        <v>5940</v>
      </c>
      <c r="AL3220">
        <v>3303302</v>
      </c>
      <c r="AM3220" t="s">
        <v>2989</v>
      </c>
      <c r="AN3220" t="s">
        <v>5940</v>
      </c>
      <c r="AO3220">
        <v>0</v>
      </c>
      <c r="AP3220">
        <v>3506003</v>
      </c>
      <c r="AQ3220" t="s">
        <v>3099</v>
      </c>
      <c r="AR3220">
        <v>1033</v>
      </c>
    </row>
    <row r="3221" spans="1:44" x14ac:dyDescent="0.25">
      <c r="A3221">
        <v>5220454</v>
      </c>
      <c r="B3221">
        <v>3</v>
      </c>
      <c r="C3221" t="s">
        <v>897</v>
      </c>
      <c r="D3221" t="s">
        <v>846</v>
      </c>
      <c r="E3221">
        <v>1850</v>
      </c>
      <c r="F3221">
        <v>400</v>
      </c>
      <c r="G3221">
        <v>2280</v>
      </c>
      <c r="H3221" t="s">
        <v>5940</v>
      </c>
      <c r="I3221">
        <v>220</v>
      </c>
      <c r="J3221" t="s">
        <v>5940</v>
      </c>
      <c r="K3221">
        <v>1850</v>
      </c>
      <c r="L3221">
        <v>390</v>
      </c>
      <c r="M3221">
        <v>2970</v>
      </c>
      <c r="N3221">
        <v>0</v>
      </c>
      <c r="O3221">
        <v>209</v>
      </c>
      <c r="P3221">
        <v>0</v>
      </c>
      <c r="R3221">
        <v>5220454</v>
      </c>
      <c r="S3221">
        <v>1850</v>
      </c>
      <c r="T3221">
        <v>400</v>
      </c>
      <c r="U3221">
        <v>2280</v>
      </c>
      <c r="V3221" t="s">
        <v>5940</v>
      </c>
      <c r="W3221">
        <v>220</v>
      </c>
      <c r="X3221" t="s">
        <v>5940</v>
      </c>
      <c r="Z3221">
        <v>3303401</v>
      </c>
      <c r="AB3221" t="s">
        <v>5940</v>
      </c>
      <c r="AC3221">
        <v>3303401</v>
      </c>
      <c r="AD3221" t="s">
        <v>2990</v>
      </c>
      <c r="AE3221" t="s">
        <v>5940</v>
      </c>
      <c r="AF3221">
        <v>3303401</v>
      </c>
      <c r="AG3221" t="s">
        <v>2990</v>
      </c>
      <c r="AH3221" t="s">
        <v>5940</v>
      </c>
      <c r="AI3221">
        <v>3303401</v>
      </c>
      <c r="AJ3221" t="s">
        <v>2990</v>
      </c>
      <c r="AK3221">
        <v>25</v>
      </c>
      <c r="AL3221">
        <v>3303401</v>
      </c>
      <c r="AM3221" t="s">
        <v>2990</v>
      </c>
      <c r="AN3221" t="s">
        <v>5940</v>
      </c>
      <c r="AO3221">
        <v>0</v>
      </c>
      <c r="AP3221">
        <v>3506102</v>
      </c>
      <c r="AQ3221" t="s">
        <v>3100</v>
      </c>
      <c r="AR3221">
        <v>4344</v>
      </c>
    </row>
    <row r="3222" spans="1:44" x14ac:dyDescent="0.25">
      <c r="A3222">
        <v>5220504</v>
      </c>
      <c r="B3222">
        <v>3</v>
      </c>
      <c r="C3222" t="s">
        <v>897</v>
      </c>
      <c r="D3222" t="s">
        <v>847</v>
      </c>
      <c r="E3222">
        <v>180000</v>
      </c>
      <c r="F3222">
        <v>68000</v>
      </c>
      <c r="G3222">
        <v>24000</v>
      </c>
      <c r="H3222" t="s">
        <v>5940</v>
      </c>
      <c r="I3222">
        <v>2000</v>
      </c>
      <c r="J3222" t="s">
        <v>5940</v>
      </c>
      <c r="K3222">
        <v>605710</v>
      </c>
      <c r="L3222">
        <v>90000</v>
      </c>
      <c r="M3222">
        <v>76790</v>
      </c>
      <c r="N3222">
        <v>0</v>
      </c>
      <c r="O3222">
        <v>1260</v>
      </c>
      <c r="P3222">
        <v>0</v>
      </c>
      <c r="R3222">
        <v>5220504</v>
      </c>
      <c r="S3222">
        <v>180000</v>
      </c>
      <c r="T3222">
        <v>68000</v>
      </c>
      <c r="U3222">
        <v>24000</v>
      </c>
      <c r="V3222" t="s">
        <v>5940</v>
      </c>
      <c r="W3222">
        <v>2000</v>
      </c>
      <c r="X3222" t="s">
        <v>5940</v>
      </c>
      <c r="Z3222">
        <v>3303500</v>
      </c>
      <c r="AB3222" t="s">
        <v>5940</v>
      </c>
      <c r="AC3222">
        <v>3303500</v>
      </c>
      <c r="AD3222" t="s">
        <v>2991</v>
      </c>
      <c r="AE3222" t="s">
        <v>5940</v>
      </c>
      <c r="AF3222">
        <v>3303500</v>
      </c>
      <c r="AG3222" t="s">
        <v>2991</v>
      </c>
      <c r="AH3222">
        <v>12600</v>
      </c>
      <c r="AI3222">
        <v>3303500</v>
      </c>
      <c r="AJ3222" t="s">
        <v>2991</v>
      </c>
      <c r="AK3222" t="s">
        <v>5940</v>
      </c>
      <c r="AL3222">
        <v>3303500</v>
      </c>
      <c r="AM3222" t="s">
        <v>2991</v>
      </c>
      <c r="AN3222" t="s">
        <v>5940</v>
      </c>
      <c r="AO3222">
        <v>0</v>
      </c>
      <c r="AP3222">
        <v>3506201</v>
      </c>
      <c r="AQ3222" t="s">
        <v>3101</v>
      </c>
      <c r="AR3222">
        <v>1860</v>
      </c>
    </row>
    <row r="3223" spans="1:44" x14ac:dyDescent="0.25">
      <c r="A3223">
        <v>5220603</v>
      </c>
      <c r="B3223">
        <v>3</v>
      </c>
      <c r="C3223" t="s">
        <v>897</v>
      </c>
      <c r="D3223" t="s">
        <v>848</v>
      </c>
      <c r="E3223">
        <v>1600</v>
      </c>
      <c r="F3223">
        <v>160000</v>
      </c>
      <c r="G3223">
        <v>17480</v>
      </c>
      <c r="H3223">
        <v>1085</v>
      </c>
      <c r="I3223">
        <v>1200</v>
      </c>
      <c r="J3223">
        <v>4570</v>
      </c>
      <c r="K3223">
        <v>1950</v>
      </c>
      <c r="L3223">
        <v>156000</v>
      </c>
      <c r="M3223">
        <v>53760</v>
      </c>
      <c r="N3223">
        <v>1680</v>
      </c>
      <c r="O3223">
        <v>1140</v>
      </c>
      <c r="P3223">
        <v>7505</v>
      </c>
      <c r="R3223">
        <v>5220603</v>
      </c>
      <c r="S3223">
        <v>1600</v>
      </c>
      <c r="T3223">
        <v>160000</v>
      </c>
      <c r="U3223">
        <v>17480</v>
      </c>
      <c r="V3223">
        <v>1085</v>
      </c>
      <c r="W3223">
        <v>1200</v>
      </c>
      <c r="X3223">
        <v>4570</v>
      </c>
      <c r="Z3223">
        <v>3303609</v>
      </c>
      <c r="AB3223" t="s">
        <v>5940</v>
      </c>
      <c r="AC3223">
        <v>3303609</v>
      </c>
      <c r="AD3223" t="s">
        <v>2992</v>
      </c>
      <c r="AE3223" t="s">
        <v>5940</v>
      </c>
      <c r="AF3223">
        <v>3303609</v>
      </c>
      <c r="AG3223" t="s">
        <v>2992</v>
      </c>
      <c r="AH3223">
        <v>480</v>
      </c>
      <c r="AI3223">
        <v>3303609</v>
      </c>
      <c r="AJ3223" t="s">
        <v>2992</v>
      </c>
      <c r="AK3223" t="s">
        <v>5940</v>
      </c>
      <c r="AL3223">
        <v>3303609</v>
      </c>
      <c r="AM3223" t="s">
        <v>2992</v>
      </c>
      <c r="AN3223" t="s">
        <v>5940</v>
      </c>
      <c r="AO3223">
        <v>0</v>
      </c>
      <c r="AP3223">
        <v>3506300</v>
      </c>
      <c r="AQ3223" t="s">
        <v>3102</v>
      </c>
      <c r="AR3223">
        <v>11075</v>
      </c>
    </row>
    <row r="3224" spans="1:44" x14ac:dyDescent="0.25">
      <c r="A3224">
        <v>5220686</v>
      </c>
      <c r="B3224">
        <v>3</v>
      </c>
      <c r="C3224" t="s">
        <v>897</v>
      </c>
      <c r="D3224" t="s">
        <v>849</v>
      </c>
      <c r="E3224">
        <v>1440</v>
      </c>
      <c r="F3224" t="s">
        <v>5940</v>
      </c>
      <c r="G3224">
        <v>900</v>
      </c>
      <c r="H3224" t="s">
        <v>5940</v>
      </c>
      <c r="I3224">
        <v>288</v>
      </c>
      <c r="J3224">
        <v>3</v>
      </c>
      <c r="K3224">
        <v>1440</v>
      </c>
      <c r="L3224">
        <v>0</v>
      </c>
      <c r="M3224">
        <v>750</v>
      </c>
      <c r="N3224">
        <v>0</v>
      </c>
      <c r="O3224">
        <v>120</v>
      </c>
      <c r="P3224">
        <v>8</v>
      </c>
      <c r="R3224">
        <v>5220686</v>
      </c>
      <c r="S3224">
        <v>1440</v>
      </c>
      <c r="T3224" t="s">
        <v>5940</v>
      </c>
      <c r="U3224">
        <v>900</v>
      </c>
      <c r="V3224" t="s">
        <v>5940</v>
      </c>
      <c r="W3224">
        <v>288</v>
      </c>
      <c r="X3224">
        <v>3</v>
      </c>
      <c r="Z3224">
        <v>3303708</v>
      </c>
      <c r="AB3224" t="s">
        <v>5940</v>
      </c>
      <c r="AC3224">
        <v>3303708</v>
      </c>
      <c r="AD3224" t="s">
        <v>2993</v>
      </c>
      <c r="AE3224" t="s">
        <v>5940</v>
      </c>
      <c r="AF3224">
        <v>3303708</v>
      </c>
      <c r="AG3224" t="s">
        <v>2993</v>
      </c>
      <c r="AH3224">
        <v>1640</v>
      </c>
      <c r="AI3224">
        <v>3303708</v>
      </c>
      <c r="AJ3224" t="s">
        <v>2993</v>
      </c>
      <c r="AK3224">
        <v>99</v>
      </c>
      <c r="AL3224">
        <v>3303708</v>
      </c>
      <c r="AM3224" t="s">
        <v>2993</v>
      </c>
      <c r="AN3224" t="s">
        <v>5940</v>
      </c>
      <c r="AO3224">
        <v>0</v>
      </c>
      <c r="AP3224">
        <v>3506409</v>
      </c>
      <c r="AQ3224" t="s">
        <v>3103</v>
      </c>
      <c r="AR3224">
        <v>2676</v>
      </c>
    </row>
    <row r="3225" spans="1:44" x14ac:dyDescent="0.25">
      <c r="A3225">
        <v>5220702</v>
      </c>
      <c r="B3225">
        <v>3</v>
      </c>
      <c r="C3225" t="s">
        <v>897</v>
      </c>
      <c r="D3225" t="s">
        <v>850</v>
      </c>
      <c r="E3225">
        <v>2450</v>
      </c>
      <c r="F3225">
        <v>6562</v>
      </c>
      <c r="G3225">
        <v>2376</v>
      </c>
      <c r="H3225" t="s">
        <v>5940</v>
      </c>
      <c r="I3225">
        <v>1520</v>
      </c>
      <c r="J3225">
        <v>102</v>
      </c>
      <c r="K3225">
        <v>2352</v>
      </c>
      <c r="L3225">
        <v>2700</v>
      </c>
      <c r="M3225">
        <v>4560</v>
      </c>
      <c r="N3225">
        <v>0</v>
      </c>
      <c r="O3225">
        <v>288</v>
      </c>
      <c r="P3225">
        <v>437</v>
      </c>
      <c r="R3225">
        <v>5220702</v>
      </c>
      <c r="S3225">
        <v>2450</v>
      </c>
      <c r="T3225">
        <v>6562</v>
      </c>
      <c r="U3225">
        <v>2376</v>
      </c>
      <c r="V3225" t="s">
        <v>5940</v>
      </c>
      <c r="W3225">
        <v>1520</v>
      </c>
      <c r="X3225">
        <v>102</v>
      </c>
      <c r="Z3225">
        <v>3303807</v>
      </c>
      <c r="AB3225" t="s">
        <v>5940</v>
      </c>
      <c r="AC3225">
        <v>3303807</v>
      </c>
      <c r="AD3225" t="s">
        <v>2994</v>
      </c>
      <c r="AE3225" t="s">
        <v>5940</v>
      </c>
      <c r="AF3225">
        <v>3303807</v>
      </c>
      <c r="AG3225" t="s">
        <v>2994</v>
      </c>
      <c r="AH3225">
        <v>4560</v>
      </c>
      <c r="AI3225">
        <v>3303807</v>
      </c>
      <c r="AJ3225" t="s">
        <v>2994</v>
      </c>
      <c r="AK3225" t="s">
        <v>5940</v>
      </c>
      <c r="AL3225">
        <v>3303807</v>
      </c>
      <c r="AM3225" t="s">
        <v>2994</v>
      </c>
      <c r="AN3225" t="s">
        <v>5940</v>
      </c>
      <c r="AO3225">
        <v>0</v>
      </c>
      <c r="AP3225">
        <v>3506508</v>
      </c>
      <c r="AQ3225" t="s">
        <v>3104</v>
      </c>
      <c r="AR3225">
        <v>24149</v>
      </c>
    </row>
    <row r="3226" spans="1:44" x14ac:dyDescent="0.25">
      <c r="A3226">
        <v>5221007</v>
      </c>
      <c r="B3226">
        <v>3</v>
      </c>
      <c r="C3226" t="s">
        <v>897</v>
      </c>
      <c r="D3226" t="s">
        <v>851</v>
      </c>
      <c r="E3226" t="s">
        <v>5940</v>
      </c>
      <c r="F3226">
        <v>30</v>
      </c>
      <c r="G3226">
        <v>4500</v>
      </c>
      <c r="H3226" t="s">
        <v>5940</v>
      </c>
      <c r="I3226">
        <v>1000</v>
      </c>
      <c r="J3226">
        <v>379</v>
      </c>
      <c r="K3226">
        <v>15440</v>
      </c>
      <c r="L3226">
        <v>30</v>
      </c>
      <c r="M3226">
        <v>3800</v>
      </c>
      <c r="N3226">
        <v>0</v>
      </c>
      <c r="O3226">
        <v>1050</v>
      </c>
      <c r="P3226">
        <v>154</v>
      </c>
      <c r="R3226">
        <v>5221007</v>
      </c>
      <c r="S3226" t="s">
        <v>5940</v>
      </c>
      <c r="T3226">
        <v>30</v>
      </c>
      <c r="U3226">
        <v>4500</v>
      </c>
      <c r="V3226" t="s">
        <v>5940</v>
      </c>
      <c r="W3226">
        <v>1000</v>
      </c>
      <c r="X3226">
        <v>379</v>
      </c>
      <c r="Z3226">
        <v>3303856</v>
      </c>
      <c r="AB3226" t="s">
        <v>5940</v>
      </c>
      <c r="AC3226">
        <v>3303856</v>
      </c>
      <c r="AD3226" t="s">
        <v>2995</v>
      </c>
      <c r="AE3226" t="s">
        <v>5940</v>
      </c>
      <c r="AF3226">
        <v>3303856</v>
      </c>
      <c r="AG3226" t="s">
        <v>2995</v>
      </c>
      <c r="AH3226">
        <v>1912</v>
      </c>
      <c r="AI3226">
        <v>3303856</v>
      </c>
      <c r="AJ3226" t="s">
        <v>2995</v>
      </c>
      <c r="AK3226">
        <v>42</v>
      </c>
      <c r="AL3226">
        <v>3303856</v>
      </c>
      <c r="AM3226" t="s">
        <v>2995</v>
      </c>
      <c r="AN3226" t="s">
        <v>5940</v>
      </c>
      <c r="AO3226">
        <v>0</v>
      </c>
      <c r="AP3226">
        <v>3506706</v>
      </c>
      <c r="AQ3226" t="s">
        <v>3106</v>
      </c>
      <c r="AR3226">
        <v>8100</v>
      </c>
    </row>
    <row r="3227" spans="1:44" x14ac:dyDescent="0.25">
      <c r="A3227">
        <v>5221080</v>
      </c>
      <c r="B3227">
        <v>3</v>
      </c>
      <c r="C3227" t="s">
        <v>897</v>
      </c>
      <c r="D3227" t="s">
        <v>852</v>
      </c>
      <c r="E3227">
        <v>354</v>
      </c>
      <c r="F3227" t="s">
        <v>5940</v>
      </c>
      <c r="G3227">
        <v>180</v>
      </c>
      <c r="H3227" t="s">
        <v>5940</v>
      </c>
      <c r="I3227">
        <v>55</v>
      </c>
      <c r="J3227">
        <v>9</v>
      </c>
      <c r="K3227">
        <v>354</v>
      </c>
      <c r="L3227">
        <v>0</v>
      </c>
      <c r="M3227">
        <v>160</v>
      </c>
      <c r="N3227">
        <v>0</v>
      </c>
      <c r="O3227">
        <v>65</v>
      </c>
      <c r="P3227">
        <v>15</v>
      </c>
      <c r="R3227">
        <v>5221080</v>
      </c>
      <c r="S3227">
        <v>354</v>
      </c>
      <c r="T3227" t="s">
        <v>5940</v>
      </c>
      <c r="U3227">
        <v>180</v>
      </c>
      <c r="V3227" t="s">
        <v>5940</v>
      </c>
      <c r="W3227">
        <v>55</v>
      </c>
      <c r="X3227">
        <v>9</v>
      </c>
      <c r="Z3227">
        <v>3303906</v>
      </c>
      <c r="AB3227" t="s">
        <v>5940</v>
      </c>
      <c r="AC3227">
        <v>3303906</v>
      </c>
      <c r="AD3227" t="s">
        <v>2996</v>
      </c>
      <c r="AE3227" t="s">
        <v>5940</v>
      </c>
      <c r="AF3227">
        <v>3303906</v>
      </c>
      <c r="AG3227" t="s">
        <v>2996</v>
      </c>
      <c r="AH3227" t="s">
        <v>5940</v>
      </c>
      <c r="AI3227">
        <v>3303906</v>
      </c>
      <c r="AJ3227" t="s">
        <v>2996</v>
      </c>
      <c r="AK3227">
        <v>10</v>
      </c>
      <c r="AL3227">
        <v>3303906</v>
      </c>
      <c r="AM3227" t="s">
        <v>2996</v>
      </c>
      <c r="AN3227" t="s">
        <v>5940</v>
      </c>
      <c r="AO3227">
        <v>0</v>
      </c>
      <c r="AP3227">
        <v>3506805</v>
      </c>
      <c r="AQ3227" t="s">
        <v>3107</v>
      </c>
      <c r="AR3227">
        <v>2025</v>
      </c>
    </row>
    <row r="3228" spans="1:44" x14ac:dyDescent="0.25">
      <c r="A3228">
        <v>5221197</v>
      </c>
      <c r="B3228">
        <v>3</v>
      </c>
      <c r="C3228" t="s">
        <v>897</v>
      </c>
      <c r="D3228" t="s">
        <v>853</v>
      </c>
      <c r="E3228" t="s">
        <v>5940</v>
      </c>
      <c r="F3228">
        <v>155</v>
      </c>
      <c r="G3228">
        <v>700</v>
      </c>
      <c r="H3228" t="s">
        <v>5940</v>
      </c>
      <c r="I3228">
        <v>50</v>
      </c>
      <c r="J3228" t="s">
        <v>5940</v>
      </c>
      <c r="K3228">
        <v>0</v>
      </c>
      <c r="L3228">
        <v>81</v>
      </c>
      <c r="M3228">
        <v>875</v>
      </c>
      <c r="N3228">
        <v>0</v>
      </c>
      <c r="O3228">
        <v>48</v>
      </c>
      <c r="P3228">
        <v>0</v>
      </c>
      <c r="R3228">
        <v>5221197</v>
      </c>
      <c r="S3228" t="s">
        <v>5940</v>
      </c>
      <c r="T3228">
        <v>155</v>
      </c>
      <c r="U3228">
        <v>700</v>
      </c>
      <c r="V3228" t="s">
        <v>5940</v>
      </c>
      <c r="W3228">
        <v>50</v>
      </c>
      <c r="X3228" t="s">
        <v>5940</v>
      </c>
      <c r="Z3228">
        <v>3303955</v>
      </c>
      <c r="AB3228" t="s">
        <v>5940</v>
      </c>
      <c r="AC3228">
        <v>3303955</v>
      </c>
      <c r="AD3228" t="s">
        <v>2997</v>
      </c>
      <c r="AE3228" t="s">
        <v>5940</v>
      </c>
      <c r="AF3228">
        <v>3303955</v>
      </c>
      <c r="AG3228" t="s">
        <v>2997</v>
      </c>
      <c r="AH3228">
        <v>710</v>
      </c>
      <c r="AI3228">
        <v>3303955</v>
      </c>
      <c r="AJ3228" t="s">
        <v>2997</v>
      </c>
      <c r="AK3228">
        <v>6</v>
      </c>
      <c r="AL3228">
        <v>3303955</v>
      </c>
      <c r="AM3228" t="s">
        <v>2997</v>
      </c>
      <c r="AN3228" t="s">
        <v>5940</v>
      </c>
      <c r="AO3228">
        <v>0</v>
      </c>
      <c r="AP3228">
        <v>3506904</v>
      </c>
      <c r="AQ3228" t="s">
        <v>3108</v>
      </c>
      <c r="AR3228">
        <v>630</v>
      </c>
    </row>
    <row r="3229" spans="1:44" x14ac:dyDescent="0.25">
      <c r="A3229">
        <v>5221304</v>
      </c>
      <c r="B3229">
        <v>3</v>
      </c>
      <c r="C3229" t="s">
        <v>897</v>
      </c>
      <c r="D3229" t="s">
        <v>854</v>
      </c>
      <c r="E3229">
        <v>1000</v>
      </c>
      <c r="F3229">
        <v>1500</v>
      </c>
      <c r="G3229">
        <v>1200</v>
      </c>
      <c r="H3229" t="s">
        <v>5940</v>
      </c>
      <c r="I3229">
        <v>60</v>
      </c>
      <c r="J3229" t="s">
        <v>5940</v>
      </c>
      <c r="K3229">
        <v>1000</v>
      </c>
      <c r="L3229">
        <v>963</v>
      </c>
      <c r="M3229">
        <v>2450</v>
      </c>
      <c r="N3229">
        <v>0</v>
      </c>
      <c r="O3229">
        <v>36</v>
      </c>
      <c r="P3229">
        <v>0</v>
      </c>
      <c r="R3229">
        <v>5221304</v>
      </c>
      <c r="S3229">
        <v>1000</v>
      </c>
      <c r="T3229">
        <v>1500</v>
      </c>
      <c r="U3229">
        <v>1200</v>
      </c>
      <c r="V3229" t="s">
        <v>5940</v>
      </c>
      <c r="W3229">
        <v>60</v>
      </c>
      <c r="X3229" t="s">
        <v>5940</v>
      </c>
      <c r="Z3229">
        <v>3304003</v>
      </c>
      <c r="AB3229" t="s">
        <v>5940</v>
      </c>
      <c r="AC3229">
        <v>3304003</v>
      </c>
      <c r="AD3229" t="s">
        <v>2998</v>
      </c>
      <c r="AE3229" t="s">
        <v>5940</v>
      </c>
      <c r="AF3229">
        <v>3304003</v>
      </c>
      <c r="AG3229" t="s">
        <v>2998</v>
      </c>
      <c r="AH3229">
        <v>4800</v>
      </c>
      <c r="AI3229">
        <v>3304003</v>
      </c>
      <c r="AJ3229" t="s">
        <v>2998</v>
      </c>
      <c r="AK3229">
        <v>48</v>
      </c>
      <c r="AL3229">
        <v>3304003</v>
      </c>
      <c r="AM3229" t="s">
        <v>2998</v>
      </c>
      <c r="AN3229" t="s">
        <v>5940</v>
      </c>
      <c r="AO3229">
        <v>0</v>
      </c>
      <c r="AP3229">
        <v>3507001</v>
      </c>
      <c r="AQ3229" t="s">
        <v>3109</v>
      </c>
      <c r="AR3229">
        <v>7240</v>
      </c>
    </row>
    <row r="3230" spans="1:44" x14ac:dyDescent="0.25">
      <c r="A3230">
        <v>5221403</v>
      </c>
      <c r="B3230">
        <v>3</v>
      </c>
      <c r="C3230" t="s">
        <v>897</v>
      </c>
      <c r="D3230" t="s">
        <v>855</v>
      </c>
      <c r="E3230" t="s">
        <v>5940</v>
      </c>
      <c r="F3230">
        <v>3000</v>
      </c>
      <c r="G3230">
        <v>9000</v>
      </c>
      <c r="H3230" t="s">
        <v>5940</v>
      </c>
      <c r="I3230">
        <v>4299</v>
      </c>
      <c r="J3230">
        <v>829</v>
      </c>
      <c r="K3230">
        <v>38160</v>
      </c>
      <c r="L3230">
        <v>1200</v>
      </c>
      <c r="M3230">
        <v>9750</v>
      </c>
      <c r="N3230">
        <v>0</v>
      </c>
      <c r="O3230">
        <v>1800</v>
      </c>
      <c r="P3230">
        <v>189</v>
      </c>
      <c r="R3230">
        <v>5221403</v>
      </c>
      <c r="S3230" t="s">
        <v>5940</v>
      </c>
      <c r="T3230">
        <v>3000</v>
      </c>
      <c r="U3230">
        <v>9000</v>
      </c>
      <c r="V3230" t="s">
        <v>5940</v>
      </c>
      <c r="W3230">
        <v>4299</v>
      </c>
      <c r="X3230">
        <v>829</v>
      </c>
      <c r="Z3230">
        <v>3304102</v>
      </c>
      <c r="AB3230" t="s">
        <v>5940</v>
      </c>
      <c r="AC3230">
        <v>3304102</v>
      </c>
      <c r="AD3230" t="s">
        <v>2999</v>
      </c>
      <c r="AE3230">
        <v>480</v>
      </c>
      <c r="AF3230">
        <v>3304102</v>
      </c>
      <c r="AG3230" t="s">
        <v>2999</v>
      </c>
      <c r="AH3230">
        <v>10800</v>
      </c>
      <c r="AI3230">
        <v>3304102</v>
      </c>
      <c r="AJ3230" t="s">
        <v>2999</v>
      </c>
      <c r="AK3230">
        <v>180</v>
      </c>
      <c r="AL3230">
        <v>3304102</v>
      </c>
      <c r="AM3230" t="s">
        <v>2999</v>
      </c>
      <c r="AN3230" t="s">
        <v>5940</v>
      </c>
      <c r="AO3230">
        <v>0</v>
      </c>
      <c r="AP3230">
        <v>3507100</v>
      </c>
      <c r="AQ3230" t="s">
        <v>3110</v>
      </c>
      <c r="AR3230">
        <v>200</v>
      </c>
    </row>
    <row r="3231" spans="1:44" x14ac:dyDescent="0.25">
      <c r="A3231">
        <v>5221452</v>
      </c>
      <c r="B3231">
        <v>3</v>
      </c>
      <c r="C3231" t="s">
        <v>897</v>
      </c>
      <c r="D3231" t="s">
        <v>856</v>
      </c>
      <c r="E3231">
        <v>400</v>
      </c>
      <c r="F3231" t="s">
        <v>5940</v>
      </c>
      <c r="G3231">
        <v>1750</v>
      </c>
      <c r="H3231" t="s">
        <v>5940</v>
      </c>
      <c r="I3231">
        <v>810</v>
      </c>
      <c r="J3231" t="s">
        <v>5940</v>
      </c>
      <c r="K3231">
        <v>1200</v>
      </c>
      <c r="L3231">
        <v>0</v>
      </c>
      <c r="M3231">
        <v>2100</v>
      </c>
      <c r="N3231">
        <v>0</v>
      </c>
      <c r="O3231">
        <v>750</v>
      </c>
      <c r="P3231">
        <v>0</v>
      </c>
      <c r="R3231">
        <v>5221452</v>
      </c>
      <c r="S3231">
        <v>400</v>
      </c>
      <c r="T3231" t="s">
        <v>5940</v>
      </c>
      <c r="U3231">
        <v>1750</v>
      </c>
      <c r="V3231" t="s">
        <v>5940</v>
      </c>
      <c r="W3231">
        <v>810</v>
      </c>
      <c r="X3231" t="s">
        <v>5940</v>
      </c>
      <c r="Z3231">
        <v>3304110</v>
      </c>
      <c r="AB3231" t="s">
        <v>5940</v>
      </c>
      <c r="AC3231">
        <v>3304110</v>
      </c>
      <c r="AD3231" t="s">
        <v>3000</v>
      </c>
      <c r="AE3231" t="s">
        <v>5940</v>
      </c>
      <c r="AF3231">
        <v>3304110</v>
      </c>
      <c r="AG3231" t="s">
        <v>3000</v>
      </c>
      <c r="AH3231">
        <v>1300</v>
      </c>
      <c r="AI3231">
        <v>3304110</v>
      </c>
      <c r="AJ3231" t="s">
        <v>3000</v>
      </c>
      <c r="AK3231">
        <v>37</v>
      </c>
      <c r="AL3231">
        <v>3304110</v>
      </c>
      <c r="AM3231" t="s">
        <v>3000</v>
      </c>
      <c r="AN3231" t="s">
        <v>5940</v>
      </c>
      <c r="AO3231">
        <v>0</v>
      </c>
      <c r="AP3231">
        <v>3507159</v>
      </c>
      <c r="AQ3231" t="s">
        <v>3111</v>
      </c>
      <c r="AR3231">
        <v>810</v>
      </c>
    </row>
    <row r="3232" spans="1:44" x14ac:dyDescent="0.25">
      <c r="A3232">
        <v>5221502</v>
      </c>
      <c r="B3232">
        <v>3</v>
      </c>
      <c r="C3232" t="s">
        <v>897</v>
      </c>
      <c r="D3232" t="s">
        <v>857</v>
      </c>
      <c r="E3232">
        <v>120000</v>
      </c>
      <c r="F3232">
        <v>9900</v>
      </c>
      <c r="G3232">
        <v>1200</v>
      </c>
      <c r="H3232" t="s">
        <v>5940</v>
      </c>
      <c r="I3232">
        <v>3000</v>
      </c>
      <c r="J3232">
        <v>860</v>
      </c>
      <c r="K3232">
        <v>237000</v>
      </c>
      <c r="L3232">
        <v>3120</v>
      </c>
      <c r="M3232">
        <v>7700</v>
      </c>
      <c r="N3232">
        <v>0</v>
      </c>
      <c r="O3232">
        <v>1200</v>
      </c>
      <c r="P3232">
        <v>840</v>
      </c>
      <c r="R3232">
        <v>5221502</v>
      </c>
      <c r="S3232">
        <v>120000</v>
      </c>
      <c r="T3232">
        <v>9900</v>
      </c>
      <c r="U3232">
        <v>1200</v>
      </c>
      <c r="V3232" t="s">
        <v>5940</v>
      </c>
      <c r="W3232">
        <v>3000</v>
      </c>
      <c r="X3232">
        <v>860</v>
      </c>
      <c r="Z3232">
        <v>3304128</v>
      </c>
      <c r="AB3232" t="s">
        <v>5940</v>
      </c>
      <c r="AC3232">
        <v>3304128</v>
      </c>
      <c r="AD3232" t="s">
        <v>3001</v>
      </c>
      <c r="AE3232">
        <v>5</v>
      </c>
      <c r="AF3232">
        <v>3304128</v>
      </c>
      <c r="AG3232" t="s">
        <v>3001</v>
      </c>
      <c r="AH3232">
        <v>17600</v>
      </c>
      <c r="AI3232">
        <v>3304128</v>
      </c>
      <c r="AJ3232" t="s">
        <v>3001</v>
      </c>
      <c r="AK3232">
        <v>51</v>
      </c>
      <c r="AL3232">
        <v>3304128</v>
      </c>
      <c r="AM3232" t="s">
        <v>3001</v>
      </c>
      <c r="AN3232" t="s">
        <v>5940</v>
      </c>
      <c r="AO3232">
        <v>0</v>
      </c>
      <c r="AP3232">
        <v>3507209</v>
      </c>
      <c r="AQ3232" t="s">
        <v>3112</v>
      </c>
      <c r="AR3232">
        <v>450</v>
      </c>
    </row>
    <row r="3233" spans="1:44" x14ac:dyDescent="0.25">
      <c r="A3233">
        <v>5221551</v>
      </c>
      <c r="B3233">
        <v>3</v>
      </c>
      <c r="C3233" t="s">
        <v>897</v>
      </c>
      <c r="D3233" t="s">
        <v>858</v>
      </c>
      <c r="E3233">
        <v>1057672</v>
      </c>
      <c r="F3233">
        <v>34720</v>
      </c>
      <c r="G3233">
        <v>15000</v>
      </c>
      <c r="H3233">
        <v>16116</v>
      </c>
      <c r="I3233">
        <v>110</v>
      </c>
      <c r="J3233" t="s">
        <v>5940</v>
      </c>
      <c r="K3233">
        <v>877500</v>
      </c>
      <c r="L3233">
        <v>40600</v>
      </c>
      <c r="M3233">
        <v>31200</v>
      </c>
      <c r="N3233">
        <v>0</v>
      </c>
      <c r="O3233">
        <v>60</v>
      </c>
      <c r="P3233">
        <v>0</v>
      </c>
      <c r="R3233">
        <v>5221551</v>
      </c>
      <c r="S3233">
        <v>1057672</v>
      </c>
      <c r="T3233">
        <v>34720</v>
      </c>
      <c r="U3233">
        <v>15000</v>
      </c>
      <c r="V3233">
        <v>16116</v>
      </c>
      <c r="W3233">
        <v>110</v>
      </c>
      <c r="X3233" t="s">
        <v>5940</v>
      </c>
      <c r="Z3233">
        <v>3304144</v>
      </c>
      <c r="AB3233" t="s">
        <v>5940</v>
      </c>
      <c r="AC3233">
        <v>3304144</v>
      </c>
      <c r="AD3233" t="s">
        <v>3002</v>
      </c>
      <c r="AE3233" t="s">
        <v>5940</v>
      </c>
      <c r="AF3233">
        <v>3304144</v>
      </c>
      <c r="AG3233" t="s">
        <v>3002</v>
      </c>
      <c r="AH3233">
        <v>6300</v>
      </c>
      <c r="AI3233">
        <v>3304144</v>
      </c>
      <c r="AJ3233" t="s">
        <v>3002</v>
      </c>
      <c r="AK3233" t="s">
        <v>5940</v>
      </c>
      <c r="AL3233">
        <v>3304144</v>
      </c>
      <c r="AM3233" t="s">
        <v>3002</v>
      </c>
      <c r="AN3233" t="s">
        <v>5940</v>
      </c>
      <c r="AO3233">
        <v>0</v>
      </c>
      <c r="AP3233">
        <v>3507308</v>
      </c>
      <c r="AQ3233" t="s">
        <v>3113</v>
      </c>
      <c r="AR3233">
        <v>2880</v>
      </c>
    </row>
    <row r="3234" spans="1:44" x14ac:dyDescent="0.25">
      <c r="A3234">
        <v>5221577</v>
      </c>
      <c r="B3234">
        <v>3</v>
      </c>
      <c r="C3234" t="s">
        <v>897</v>
      </c>
      <c r="D3234" t="s">
        <v>859</v>
      </c>
      <c r="E3234">
        <v>372</v>
      </c>
      <c r="F3234" t="s">
        <v>5940</v>
      </c>
      <c r="G3234">
        <v>705</v>
      </c>
      <c r="H3234" t="s">
        <v>5940</v>
      </c>
      <c r="I3234">
        <v>270</v>
      </c>
      <c r="J3234" t="s">
        <v>5940</v>
      </c>
      <c r="K3234">
        <v>360</v>
      </c>
      <c r="L3234">
        <v>0</v>
      </c>
      <c r="M3234">
        <v>1960</v>
      </c>
      <c r="N3234">
        <v>0</v>
      </c>
      <c r="O3234">
        <v>869</v>
      </c>
      <c r="P3234">
        <v>15</v>
      </c>
      <c r="R3234">
        <v>5221577</v>
      </c>
      <c r="S3234">
        <v>372</v>
      </c>
      <c r="T3234" t="s">
        <v>5940</v>
      </c>
      <c r="U3234">
        <v>705</v>
      </c>
      <c r="V3234" t="s">
        <v>5940</v>
      </c>
      <c r="W3234">
        <v>270</v>
      </c>
      <c r="X3234" t="s">
        <v>5940</v>
      </c>
      <c r="Z3234">
        <v>3304151</v>
      </c>
      <c r="AB3234" t="s">
        <v>5940</v>
      </c>
      <c r="AC3234">
        <v>3304151</v>
      </c>
      <c r="AD3234" t="s">
        <v>3003</v>
      </c>
      <c r="AE3234" t="s">
        <v>5940</v>
      </c>
      <c r="AF3234">
        <v>3304151</v>
      </c>
      <c r="AG3234" t="s">
        <v>3003</v>
      </c>
      <c r="AH3234">
        <v>700000</v>
      </c>
      <c r="AI3234">
        <v>3304151</v>
      </c>
      <c r="AJ3234" t="s">
        <v>3003</v>
      </c>
      <c r="AK3234">
        <v>81</v>
      </c>
      <c r="AL3234">
        <v>3304151</v>
      </c>
      <c r="AM3234" t="s">
        <v>3003</v>
      </c>
      <c r="AN3234" t="s">
        <v>5940</v>
      </c>
      <c r="AO3234">
        <v>0</v>
      </c>
      <c r="AP3234">
        <v>3507407</v>
      </c>
      <c r="AQ3234" t="s">
        <v>3114</v>
      </c>
      <c r="AR3234">
        <v>7380</v>
      </c>
    </row>
    <row r="3235" spans="1:44" x14ac:dyDescent="0.25">
      <c r="A3235">
        <v>5221601</v>
      </c>
      <c r="B3235">
        <v>3</v>
      </c>
      <c r="C3235" t="s">
        <v>897</v>
      </c>
      <c r="D3235" t="s">
        <v>860</v>
      </c>
      <c r="E3235">
        <v>1480</v>
      </c>
      <c r="F3235">
        <v>30250</v>
      </c>
      <c r="G3235">
        <v>2620</v>
      </c>
      <c r="H3235" t="s">
        <v>5940</v>
      </c>
      <c r="I3235">
        <v>1400</v>
      </c>
      <c r="J3235" t="s">
        <v>5940</v>
      </c>
      <c r="K3235">
        <v>107880</v>
      </c>
      <c r="L3235">
        <v>33000</v>
      </c>
      <c r="M3235">
        <v>3000</v>
      </c>
      <c r="N3235">
        <v>0</v>
      </c>
      <c r="O3235">
        <v>1000</v>
      </c>
      <c r="P3235">
        <v>0</v>
      </c>
      <c r="R3235">
        <v>5221601</v>
      </c>
      <c r="S3235">
        <v>1480</v>
      </c>
      <c r="T3235">
        <v>30250</v>
      </c>
      <c r="U3235">
        <v>2620</v>
      </c>
      <c r="V3235" t="s">
        <v>5940</v>
      </c>
      <c r="W3235">
        <v>1400</v>
      </c>
      <c r="X3235" t="s">
        <v>5940</v>
      </c>
      <c r="Z3235">
        <v>3304201</v>
      </c>
      <c r="AB3235" t="s">
        <v>5940</v>
      </c>
      <c r="AC3235">
        <v>3304201</v>
      </c>
      <c r="AD3235" t="s">
        <v>3004</v>
      </c>
      <c r="AE3235" t="s">
        <v>5940</v>
      </c>
      <c r="AF3235">
        <v>3304201</v>
      </c>
      <c r="AG3235" t="s">
        <v>3004</v>
      </c>
      <c r="AH3235">
        <v>1350</v>
      </c>
      <c r="AI3235">
        <v>3304201</v>
      </c>
      <c r="AJ3235" t="s">
        <v>3004</v>
      </c>
      <c r="AK3235">
        <v>36</v>
      </c>
      <c r="AL3235">
        <v>3304201</v>
      </c>
      <c r="AM3235" t="s">
        <v>3004</v>
      </c>
      <c r="AN3235" t="s">
        <v>5940</v>
      </c>
      <c r="AO3235">
        <v>0</v>
      </c>
      <c r="AP3235">
        <v>3507456</v>
      </c>
      <c r="AQ3235" t="s">
        <v>3115</v>
      </c>
      <c r="AR3235">
        <v>1210</v>
      </c>
    </row>
    <row r="3236" spans="1:44" x14ac:dyDescent="0.25">
      <c r="A3236">
        <v>5221700</v>
      </c>
      <c r="B3236">
        <v>3</v>
      </c>
      <c r="C3236" t="s">
        <v>897</v>
      </c>
      <c r="D3236" t="s">
        <v>861</v>
      </c>
      <c r="E3236">
        <v>90000</v>
      </c>
      <c r="F3236">
        <v>440</v>
      </c>
      <c r="G3236">
        <v>9000</v>
      </c>
      <c r="H3236" t="s">
        <v>5940</v>
      </c>
      <c r="I3236">
        <v>4200</v>
      </c>
      <c r="J3236">
        <v>276</v>
      </c>
      <c r="K3236">
        <v>0</v>
      </c>
      <c r="L3236">
        <v>0</v>
      </c>
      <c r="M3236">
        <v>19200</v>
      </c>
      <c r="N3236">
        <v>0</v>
      </c>
      <c r="O3236">
        <v>5100</v>
      </c>
      <c r="P3236">
        <v>0</v>
      </c>
      <c r="R3236">
        <v>5221700</v>
      </c>
      <c r="S3236">
        <v>90000</v>
      </c>
      <c r="T3236">
        <v>440</v>
      </c>
      <c r="U3236">
        <v>9000</v>
      </c>
      <c r="V3236" t="s">
        <v>5940</v>
      </c>
      <c r="W3236">
        <v>4200</v>
      </c>
      <c r="X3236">
        <v>276</v>
      </c>
      <c r="Z3236">
        <v>3304300</v>
      </c>
      <c r="AB3236" t="s">
        <v>5940</v>
      </c>
      <c r="AC3236">
        <v>3304300</v>
      </c>
      <c r="AD3236" t="s">
        <v>3005</v>
      </c>
      <c r="AE3236" t="s">
        <v>5940</v>
      </c>
      <c r="AF3236">
        <v>3304300</v>
      </c>
      <c r="AG3236" t="s">
        <v>3005</v>
      </c>
      <c r="AH3236">
        <v>1980</v>
      </c>
      <c r="AI3236">
        <v>3304300</v>
      </c>
      <c r="AJ3236" t="s">
        <v>3005</v>
      </c>
      <c r="AK3236">
        <v>14</v>
      </c>
      <c r="AL3236">
        <v>3304300</v>
      </c>
      <c r="AM3236" t="s">
        <v>3005</v>
      </c>
      <c r="AN3236" t="s">
        <v>5940</v>
      </c>
      <c r="AO3236">
        <v>0</v>
      </c>
      <c r="AP3236">
        <v>3507506</v>
      </c>
      <c r="AQ3236" t="s">
        <v>3116</v>
      </c>
      <c r="AR3236">
        <v>9928</v>
      </c>
    </row>
    <row r="3237" spans="1:44" x14ac:dyDescent="0.25">
      <c r="A3237">
        <v>5221809</v>
      </c>
      <c r="B3237">
        <v>3</v>
      </c>
      <c r="C3237" t="s">
        <v>897</v>
      </c>
      <c r="D3237" t="s">
        <v>862</v>
      </c>
      <c r="E3237" t="s">
        <v>5940</v>
      </c>
      <c r="F3237">
        <v>5400</v>
      </c>
      <c r="G3237">
        <v>1500</v>
      </c>
      <c r="H3237" t="s">
        <v>5940</v>
      </c>
      <c r="I3237">
        <v>40</v>
      </c>
      <c r="J3237" t="s">
        <v>5940</v>
      </c>
      <c r="K3237">
        <v>0</v>
      </c>
      <c r="L3237">
        <v>7800</v>
      </c>
      <c r="M3237">
        <v>2500</v>
      </c>
      <c r="N3237">
        <v>0</v>
      </c>
      <c r="O3237">
        <v>0</v>
      </c>
      <c r="P3237">
        <v>0</v>
      </c>
      <c r="R3237">
        <v>5221809</v>
      </c>
      <c r="S3237" t="s">
        <v>5940</v>
      </c>
      <c r="T3237">
        <v>5400</v>
      </c>
      <c r="U3237">
        <v>1500</v>
      </c>
      <c r="V3237" t="s">
        <v>5940</v>
      </c>
      <c r="W3237">
        <v>40</v>
      </c>
      <c r="X3237" t="s">
        <v>5940</v>
      </c>
      <c r="Z3237">
        <v>3304409</v>
      </c>
      <c r="AB3237" t="s">
        <v>5940</v>
      </c>
      <c r="AC3237">
        <v>3304409</v>
      </c>
      <c r="AD3237" t="s">
        <v>3006</v>
      </c>
      <c r="AE3237" t="s">
        <v>5940</v>
      </c>
      <c r="AF3237">
        <v>3304409</v>
      </c>
      <c r="AG3237" t="s">
        <v>3006</v>
      </c>
      <c r="AH3237">
        <v>3600</v>
      </c>
      <c r="AI3237">
        <v>3304409</v>
      </c>
      <c r="AJ3237" t="s">
        <v>3006</v>
      </c>
      <c r="AK3237">
        <v>270</v>
      </c>
      <c r="AL3237">
        <v>3304409</v>
      </c>
      <c r="AM3237" t="s">
        <v>3006</v>
      </c>
      <c r="AN3237" t="s">
        <v>5940</v>
      </c>
      <c r="AO3237">
        <v>0</v>
      </c>
      <c r="AP3237">
        <v>3507605</v>
      </c>
      <c r="AQ3237" t="s">
        <v>3117</v>
      </c>
      <c r="AR3237">
        <v>7560</v>
      </c>
    </row>
    <row r="3238" spans="1:44" x14ac:dyDescent="0.25">
      <c r="A3238">
        <v>5221858</v>
      </c>
      <c r="B3238">
        <v>3</v>
      </c>
      <c r="C3238" t="s">
        <v>897</v>
      </c>
      <c r="D3238" t="s">
        <v>863</v>
      </c>
      <c r="E3238" t="s">
        <v>5940</v>
      </c>
      <c r="F3238" t="s">
        <v>5940</v>
      </c>
      <c r="G3238" t="s">
        <v>5940</v>
      </c>
      <c r="H3238" t="s">
        <v>5940</v>
      </c>
      <c r="I3238" t="s">
        <v>5940</v>
      </c>
      <c r="J3238" t="s">
        <v>5940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R3238">
        <v>5221858</v>
      </c>
      <c r="S3238" t="s">
        <v>5940</v>
      </c>
      <c r="T3238" t="s">
        <v>5940</v>
      </c>
      <c r="U3238" t="s">
        <v>5940</v>
      </c>
      <c r="V3238" t="s">
        <v>5940</v>
      </c>
      <c r="W3238" t="s">
        <v>5940</v>
      </c>
      <c r="X3238" t="s">
        <v>5940</v>
      </c>
      <c r="Z3238">
        <v>3304508</v>
      </c>
      <c r="AB3238" t="s">
        <v>5940</v>
      </c>
      <c r="AC3238">
        <v>3304508</v>
      </c>
      <c r="AD3238" t="s">
        <v>3007</v>
      </c>
      <c r="AE3238">
        <v>2</v>
      </c>
      <c r="AF3238">
        <v>3304508</v>
      </c>
      <c r="AG3238" t="s">
        <v>3007</v>
      </c>
      <c r="AH3238">
        <v>2400</v>
      </c>
      <c r="AI3238">
        <v>3304508</v>
      </c>
      <c r="AJ3238" t="s">
        <v>3007</v>
      </c>
      <c r="AK3238">
        <v>11</v>
      </c>
      <c r="AL3238">
        <v>3304508</v>
      </c>
      <c r="AM3238" t="s">
        <v>3007</v>
      </c>
      <c r="AN3238" t="s">
        <v>5940</v>
      </c>
      <c r="AO3238">
        <v>0</v>
      </c>
      <c r="AP3238">
        <v>3507704</v>
      </c>
      <c r="AQ3238" t="s">
        <v>3118</v>
      </c>
      <c r="AR3238">
        <v>1332</v>
      </c>
    </row>
    <row r="3239" spans="1:44" x14ac:dyDescent="0.25">
      <c r="A3239">
        <v>5221908</v>
      </c>
      <c r="B3239">
        <v>3</v>
      </c>
      <c r="C3239" t="s">
        <v>897</v>
      </c>
      <c r="D3239" t="s">
        <v>864</v>
      </c>
      <c r="E3239">
        <v>2520</v>
      </c>
      <c r="F3239">
        <v>400</v>
      </c>
      <c r="G3239">
        <v>1800</v>
      </c>
      <c r="H3239" t="s">
        <v>5940</v>
      </c>
      <c r="I3239">
        <v>300</v>
      </c>
      <c r="J3239">
        <v>9</v>
      </c>
      <c r="K3239">
        <v>2520</v>
      </c>
      <c r="L3239">
        <v>286</v>
      </c>
      <c r="M3239">
        <v>2310</v>
      </c>
      <c r="N3239">
        <v>0</v>
      </c>
      <c r="O3239">
        <v>320</v>
      </c>
      <c r="P3239">
        <v>0</v>
      </c>
      <c r="R3239">
        <v>5221908</v>
      </c>
      <c r="S3239">
        <v>2520</v>
      </c>
      <c r="T3239">
        <v>400</v>
      </c>
      <c r="U3239">
        <v>1800</v>
      </c>
      <c r="V3239" t="s">
        <v>5940</v>
      </c>
      <c r="W3239">
        <v>300</v>
      </c>
      <c r="X3239">
        <v>9</v>
      </c>
      <c r="Z3239">
        <v>3304524</v>
      </c>
      <c r="AB3239" t="s">
        <v>5940</v>
      </c>
      <c r="AC3239">
        <v>3304524</v>
      </c>
      <c r="AD3239" t="s">
        <v>3008</v>
      </c>
      <c r="AE3239" t="s">
        <v>5940</v>
      </c>
      <c r="AF3239">
        <v>3304524</v>
      </c>
      <c r="AG3239" t="s">
        <v>3008</v>
      </c>
      <c r="AH3239">
        <v>280</v>
      </c>
      <c r="AI3239">
        <v>3304524</v>
      </c>
      <c r="AJ3239" t="s">
        <v>3008</v>
      </c>
      <c r="AK3239">
        <v>72</v>
      </c>
      <c r="AL3239">
        <v>3304524</v>
      </c>
      <c r="AM3239" t="s">
        <v>3008</v>
      </c>
      <c r="AN3239" t="s">
        <v>5940</v>
      </c>
      <c r="AO3239">
        <v>0</v>
      </c>
      <c r="AP3239">
        <v>3507753</v>
      </c>
      <c r="AQ3239" t="s">
        <v>3119</v>
      </c>
      <c r="AR3239">
        <v>9912</v>
      </c>
    </row>
    <row r="3240" spans="1:44" x14ac:dyDescent="0.25">
      <c r="A3240">
        <v>5222005</v>
      </c>
      <c r="B3240">
        <v>3</v>
      </c>
      <c r="C3240" t="s">
        <v>897</v>
      </c>
      <c r="D3240" t="s">
        <v>865</v>
      </c>
      <c r="E3240">
        <v>800</v>
      </c>
      <c r="F3240">
        <v>83200</v>
      </c>
      <c r="G3240">
        <v>8805</v>
      </c>
      <c r="H3240" t="s">
        <v>5940</v>
      </c>
      <c r="I3240">
        <v>200</v>
      </c>
      <c r="J3240">
        <v>1400</v>
      </c>
      <c r="K3240">
        <v>900</v>
      </c>
      <c r="L3240">
        <v>78000</v>
      </c>
      <c r="M3240">
        <v>22500</v>
      </c>
      <c r="N3240">
        <v>1254</v>
      </c>
      <c r="O3240">
        <v>180</v>
      </c>
      <c r="P3240">
        <v>1238</v>
      </c>
      <c r="R3240">
        <v>5222005</v>
      </c>
      <c r="S3240">
        <v>800</v>
      </c>
      <c r="T3240">
        <v>83200</v>
      </c>
      <c r="U3240">
        <v>8805</v>
      </c>
      <c r="V3240" t="s">
        <v>5940</v>
      </c>
      <c r="W3240">
        <v>200</v>
      </c>
      <c r="X3240">
        <v>1400</v>
      </c>
      <c r="Z3240">
        <v>3304557</v>
      </c>
      <c r="AB3240" t="s">
        <v>5940</v>
      </c>
      <c r="AC3240">
        <v>3304557</v>
      </c>
      <c r="AD3240" t="s">
        <v>3009</v>
      </c>
      <c r="AE3240" t="s">
        <v>5940</v>
      </c>
      <c r="AF3240">
        <v>3304557</v>
      </c>
      <c r="AG3240" t="s">
        <v>3009</v>
      </c>
      <c r="AH3240">
        <v>520</v>
      </c>
      <c r="AI3240">
        <v>3304557</v>
      </c>
      <c r="AJ3240" t="s">
        <v>3009</v>
      </c>
      <c r="AK3240" t="s">
        <v>5940</v>
      </c>
      <c r="AL3240">
        <v>3304557</v>
      </c>
      <c r="AM3240" t="s">
        <v>3009</v>
      </c>
      <c r="AN3240" t="s">
        <v>5940</v>
      </c>
      <c r="AO3240">
        <v>0</v>
      </c>
      <c r="AP3240">
        <v>3507803</v>
      </c>
      <c r="AQ3240" t="s">
        <v>3120</v>
      </c>
      <c r="AR3240">
        <v>4320</v>
      </c>
    </row>
    <row r="3241" spans="1:44" x14ac:dyDescent="0.25">
      <c r="A3241">
        <v>5222054</v>
      </c>
      <c r="B3241">
        <v>3</v>
      </c>
      <c r="C3241" t="s">
        <v>897</v>
      </c>
      <c r="D3241" t="s">
        <v>866</v>
      </c>
      <c r="E3241" t="s">
        <v>5940</v>
      </c>
      <c r="F3241">
        <v>101500</v>
      </c>
      <c r="G3241">
        <v>24510</v>
      </c>
      <c r="H3241" t="s">
        <v>5940</v>
      </c>
      <c r="I3241">
        <v>360</v>
      </c>
      <c r="J3241">
        <v>1080</v>
      </c>
      <c r="K3241">
        <v>780000</v>
      </c>
      <c r="L3241">
        <v>87717</v>
      </c>
      <c r="M3241">
        <v>19500</v>
      </c>
      <c r="N3241">
        <v>0</v>
      </c>
      <c r="O3241">
        <v>258</v>
      </c>
      <c r="P3241">
        <v>500</v>
      </c>
      <c r="R3241">
        <v>5222054</v>
      </c>
      <c r="S3241" t="s">
        <v>5940</v>
      </c>
      <c r="T3241">
        <v>101500</v>
      </c>
      <c r="U3241">
        <v>24510</v>
      </c>
      <c r="V3241" t="s">
        <v>5940</v>
      </c>
      <c r="W3241">
        <v>360</v>
      </c>
      <c r="X3241">
        <v>1080</v>
      </c>
      <c r="Z3241">
        <v>3304607</v>
      </c>
      <c r="AB3241" t="s">
        <v>5940</v>
      </c>
      <c r="AC3241">
        <v>3304607</v>
      </c>
      <c r="AD3241" t="s">
        <v>3010</v>
      </c>
      <c r="AE3241">
        <v>8</v>
      </c>
      <c r="AF3241">
        <v>3304607</v>
      </c>
      <c r="AG3241" t="s">
        <v>3010</v>
      </c>
      <c r="AH3241">
        <v>22500</v>
      </c>
      <c r="AI3241">
        <v>3304607</v>
      </c>
      <c r="AJ3241" t="s">
        <v>3010</v>
      </c>
      <c r="AK3241">
        <v>218</v>
      </c>
      <c r="AL3241">
        <v>3304607</v>
      </c>
      <c r="AM3241" t="s">
        <v>3010</v>
      </c>
      <c r="AN3241" t="s">
        <v>5940</v>
      </c>
      <c r="AO3241">
        <v>0</v>
      </c>
      <c r="AP3241">
        <v>3507902</v>
      </c>
      <c r="AQ3241" t="s">
        <v>3121</v>
      </c>
      <c r="AR3241">
        <v>4080</v>
      </c>
    </row>
    <row r="3242" spans="1:44" x14ac:dyDescent="0.25">
      <c r="A3242">
        <v>5222203</v>
      </c>
      <c r="B3242">
        <v>3</v>
      </c>
      <c r="C3242" t="s">
        <v>897</v>
      </c>
      <c r="D3242" t="s">
        <v>867</v>
      </c>
      <c r="E3242">
        <v>360</v>
      </c>
      <c r="F3242" t="s">
        <v>5940</v>
      </c>
      <c r="G3242">
        <v>3000</v>
      </c>
      <c r="H3242" t="s">
        <v>5940</v>
      </c>
      <c r="I3242">
        <v>300</v>
      </c>
      <c r="J3242">
        <v>54</v>
      </c>
      <c r="K3242">
        <v>360</v>
      </c>
      <c r="L3242">
        <v>0</v>
      </c>
      <c r="M3242">
        <v>4950</v>
      </c>
      <c r="N3242">
        <v>0</v>
      </c>
      <c r="O3242">
        <v>504</v>
      </c>
      <c r="P3242">
        <v>40</v>
      </c>
      <c r="R3242">
        <v>5222203</v>
      </c>
      <c r="S3242">
        <v>360</v>
      </c>
      <c r="T3242" t="s">
        <v>5940</v>
      </c>
      <c r="U3242">
        <v>3000</v>
      </c>
      <c r="V3242" t="s">
        <v>5940</v>
      </c>
      <c r="W3242">
        <v>300</v>
      </c>
      <c r="X3242">
        <v>54</v>
      </c>
      <c r="Z3242">
        <v>3304706</v>
      </c>
      <c r="AB3242" t="s">
        <v>5940</v>
      </c>
      <c r="AC3242">
        <v>3304706</v>
      </c>
      <c r="AD3242" t="s">
        <v>3011</v>
      </c>
      <c r="AE3242">
        <v>903</v>
      </c>
      <c r="AF3242">
        <v>3304706</v>
      </c>
      <c r="AG3242" t="s">
        <v>3011</v>
      </c>
      <c r="AH3242">
        <v>3960</v>
      </c>
      <c r="AI3242">
        <v>3304706</v>
      </c>
      <c r="AJ3242" t="s">
        <v>3011</v>
      </c>
      <c r="AK3242">
        <v>40</v>
      </c>
      <c r="AL3242">
        <v>3304706</v>
      </c>
      <c r="AM3242" t="s">
        <v>3011</v>
      </c>
      <c r="AN3242" t="s">
        <v>5940</v>
      </c>
      <c r="AO3242">
        <v>0</v>
      </c>
      <c r="AP3242">
        <v>3508009</v>
      </c>
      <c r="AQ3242" t="s">
        <v>3122</v>
      </c>
      <c r="AR3242">
        <v>34272</v>
      </c>
    </row>
    <row r="3243" spans="1:44" x14ac:dyDescent="0.25">
      <c r="A3243">
        <v>5222302</v>
      </c>
      <c r="B3243">
        <v>3</v>
      </c>
      <c r="C3243" t="s">
        <v>897</v>
      </c>
      <c r="D3243" t="s">
        <v>868</v>
      </c>
      <c r="E3243">
        <v>405000</v>
      </c>
      <c r="F3243">
        <v>37500</v>
      </c>
      <c r="G3243">
        <v>12240</v>
      </c>
      <c r="H3243">
        <v>770</v>
      </c>
      <c r="I3243">
        <v>1200</v>
      </c>
      <c r="J3243" t="s">
        <v>5940</v>
      </c>
      <c r="K3243">
        <v>1292000</v>
      </c>
      <c r="L3243">
        <v>28500</v>
      </c>
      <c r="M3243">
        <v>14000</v>
      </c>
      <c r="N3243">
        <v>0</v>
      </c>
      <c r="O3243">
        <v>1150</v>
      </c>
      <c r="P3243">
        <v>0</v>
      </c>
      <c r="R3243">
        <v>5222302</v>
      </c>
      <c r="S3243">
        <v>405000</v>
      </c>
      <c r="T3243">
        <v>37500</v>
      </c>
      <c r="U3243">
        <v>12240</v>
      </c>
      <c r="V3243">
        <v>770</v>
      </c>
      <c r="W3243">
        <v>1200</v>
      </c>
      <c r="X3243" t="s">
        <v>5940</v>
      </c>
      <c r="Z3243">
        <v>3304755</v>
      </c>
      <c r="AB3243" t="s">
        <v>5940</v>
      </c>
      <c r="AC3243">
        <v>3304755</v>
      </c>
      <c r="AD3243" t="s">
        <v>3012</v>
      </c>
      <c r="AE3243" t="s">
        <v>5940</v>
      </c>
      <c r="AF3243">
        <v>3304755</v>
      </c>
      <c r="AG3243" t="s">
        <v>3012</v>
      </c>
      <c r="AH3243">
        <v>1125250</v>
      </c>
      <c r="AI3243">
        <v>3304755</v>
      </c>
      <c r="AJ3243" t="s">
        <v>3012</v>
      </c>
      <c r="AK3243">
        <v>81</v>
      </c>
      <c r="AL3243">
        <v>3304755</v>
      </c>
      <c r="AM3243" t="s">
        <v>3012</v>
      </c>
      <c r="AN3243" t="s">
        <v>5940</v>
      </c>
      <c r="AO3243">
        <v>0</v>
      </c>
      <c r="AP3243">
        <v>3508108</v>
      </c>
      <c r="AQ3243" t="s">
        <v>3123</v>
      </c>
      <c r="AR3243">
        <v>9360</v>
      </c>
    </row>
    <row r="3244" spans="1:44" x14ac:dyDescent="0.25">
      <c r="A3244">
        <v>5300108</v>
      </c>
      <c r="B3244">
        <v>3</v>
      </c>
      <c r="C3244" t="s">
        <v>898</v>
      </c>
      <c r="D3244" t="s">
        <v>869</v>
      </c>
      <c r="E3244">
        <v>25638</v>
      </c>
      <c r="F3244">
        <v>188746</v>
      </c>
      <c r="G3244">
        <v>227092</v>
      </c>
      <c r="H3244">
        <v>16553</v>
      </c>
      <c r="I3244">
        <v>500</v>
      </c>
      <c r="J3244">
        <v>36800</v>
      </c>
      <c r="K3244">
        <v>54661</v>
      </c>
      <c r="L3244">
        <v>153443</v>
      </c>
      <c r="M3244">
        <v>325203</v>
      </c>
      <c r="N3244">
        <v>0</v>
      </c>
      <c r="O3244">
        <v>0</v>
      </c>
      <c r="P3244">
        <v>45958</v>
      </c>
      <c r="R3244">
        <v>5300108</v>
      </c>
      <c r="S3244">
        <v>25638</v>
      </c>
      <c r="T3244">
        <v>188746</v>
      </c>
      <c r="U3244">
        <v>227092</v>
      </c>
      <c r="V3244">
        <v>16553</v>
      </c>
      <c r="W3244">
        <v>500</v>
      </c>
      <c r="X3244">
        <v>36800</v>
      </c>
      <c r="Z3244">
        <v>3304805</v>
      </c>
      <c r="AB3244" t="s">
        <v>5940</v>
      </c>
      <c r="AC3244">
        <v>3304805</v>
      </c>
      <c r="AD3244" t="s">
        <v>3013</v>
      </c>
      <c r="AE3244">
        <v>288</v>
      </c>
      <c r="AF3244">
        <v>3304805</v>
      </c>
      <c r="AG3244" t="s">
        <v>3013</v>
      </c>
      <c r="AH3244">
        <v>107775</v>
      </c>
      <c r="AI3244">
        <v>3304805</v>
      </c>
      <c r="AJ3244" t="s">
        <v>3013</v>
      </c>
      <c r="AK3244">
        <v>67</v>
      </c>
      <c r="AL3244">
        <v>3304805</v>
      </c>
      <c r="AM3244" t="s">
        <v>3013</v>
      </c>
      <c r="AN3244" t="s">
        <v>5940</v>
      </c>
      <c r="AO3244">
        <v>0</v>
      </c>
      <c r="AP3244">
        <v>3508207</v>
      </c>
      <c r="AQ3244" t="s">
        <v>3124</v>
      </c>
      <c r="AR3244">
        <v>8400</v>
      </c>
    </row>
    <row r="3245" spans="1:44" x14ac:dyDescent="0.25">
      <c r="A3245">
        <v>1100015</v>
      </c>
      <c r="B3245">
        <v>4</v>
      </c>
      <c r="C3245" t="s">
        <v>872</v>
      </c>
      <c r="D3245" t="s">
        <v>5945</v>
      </c>
      <c r="E3245">
        <v>286</v>
      </c>
      <c r="F3245" t="s">
        <v>5940</v>
      </c>
      <c r="G3245">
        <v>12150</v>
      </c>
      <c r="H3245" t="s">
        <v>5940</v>
      </c>
      <c r="I3245">
        <v>770</v>
      </c>
      <c r="J3245">
        <v>6840</v>
      </c>
      <c r="K3245">
        <v>359</v>
      </c>
      <c r="L3245">
        <v>0</v>
      </c>
      <c r="M3245">
        <v>17820</v>
      </c>
      <c r="N3245">
        <v>0</v>
      </c>
      <c r="O3245">
        <v>1556</v>
      </c>
      <c r="P3245">
        <v>7600</v>
      </c>
      <c r="R3245">
        <v>1100015</v>
      </c>
      <c r="S3245">
        <v>286</v>
      </c>
      <c r="T3245" t="s">
        <v>5940</v>
      </c>
      <c r="U3245">
        <v>12150</v>
      </c>
      <c r="V3245" t="s">
        <v>5940</v>
      </c>
      <c r="W3245">
        <v>770</v>
      </c>
      <c r="X3245">
        <v>6840</v>
      </c>
      <c r="Z3245">
        <v>3304904</v>
      </c>
      <c r="AB3245" t="s">
        <v>5940</v>
      </c>
      <c r="AC3245">
        <v>3304904</v>
      </c>
      <c r="AD3245" t="s">
        <v>3014</v>
      </c>
      <c r="AE3245" t="s">
        <v>5940</v>
      </c>
      <c r="AF3245">
        <v>3304904</v>
      </c>
      <c r="AG3245" t="s">
        <v>3014</v>
      </c>
      <c r="AH3245">
        <v>220</v>
      </c>
      <c r="AI3245">
        <v>3304904</v>
      </c>
      <c r="AJ3245" t="s">
        <v>3014</v>
      </c>
      <c r="AK3245" t="s">
        <v>5940</v>
      </c>
      <c r="AL3245">
        <v>3304904</v>
      </c>
      <c r="AM3245" t="s">
        <v>3014</v>
      </c>
      <c r="AN3245" t="s">
        <v>5940</v>
      </c>
      <c r="AO3245">
        <v>0</v>
      </c>
      <c r="AP3245">
        <v>3508306</v>
      </c>
      <c r="AQ3245" t="s">
        <v>3125</v>
      </c>
      <c r="AR3245">
        <v>544</v>
      </c>
    </row>
    <row r="3246" spans="1:44" x14ac:dyDescent="0.25">
      <c r="A3246">
        <v>1100379</v>
      </c>
      <c r="B3246">
        <v>4</v>
      </c>
      <c r="C3246" t="s">
        <v>872</v>
      </c>
      <c r="D3246" t="s">
        <v>5970</v>
      </c>
      <c r="E3246">
        <v>141</v>
      </c>
      <c r="F3246" t="s">
        <v>5940</v>
      </c>
      <c r="G3246">
        <v>10560</v>
      </c>
      <c r="H3246" t="s">
        <v>5940</v>
      </c>
      <c r="I3246">
        <v>3270</v>
      </c>
      <c r="J3246">
        <v>6720</v>
      </c>
      <c r="K3246">
        <v>119</v>
      </c>
      <c r="L3246">
        <v>0</v>
      </c>
      <c r="M3246">
        <v>12672</v>
      </c>
      <c r="N3246">
        <v>0</v>
      </c>
      <c r="O3246">
        <v>1636</v>
      </c>
      <c r="P3246">
        <v>11520</v>
      </c>
      <c r="R3246">
        <v>1100379</v>
      </c>
      <c r="S3246">
        <v>141</v>
      </c>
      <c r="T3246" t="s">
        <v>5940</v>
      </c>
      <c r="U3246">
        <v>10560</v>
      </c>
      <c r="V3246" t="s">
        <v>5940</v>
      </c>
      <c r="W3246">
        <v>3270</v>
      </c>
      <c r="X3246">
        <v>6720</v>
      </c>
      <c r="Z3246">
        <v>3305000</v>
      </c>
      <c r="AB3246" t="s">
        <v>5940</v>
      </c>
      <c r="AC3246">
        <v>3305000</v>
      </c>
      <c r="AD3246" t="s">
        <v>3015</v>
      </c>
      <c r="AE3246" t="s">
        <v>5940</v>
      </c>
      <c r="AF3246">
        <v>3305000</v>
      </c>
      <c r="AG3246" t="s">
        <v>3015</v>
      </c>
      <c r="AH3246">
        <v>191250</v>
      </c>
      <c r="AI3246">
        <v>3305000</v>
      </c>
      <c r="AJ3246" t="s">
        <v>3015</v>
      </c>
      <c r="AK3246">
        <v>10</v>
      </c>
      <c r="AL3246">
        <v>3305000</v>
      </c>
      <c r="AM3246" t="s">
        <v>3015</v>
      </c>
      <c r="AN3246" t="s">
        <v>5940</v>
      </c>
      <c r="AO3246">
        <v>0</v>
      </c>
      <c r="AP3246">
        <v>3508405</v>
      </c>
      <c r="AQ3246" t="s">
        <v>3126</v>
      </c>
      <c r="AR3246">
        <v>2000</v>
      </c>
    </row>
    <row r="3247" spans="1:44" x14ac:dyDescent="0.25">
      <c r="A3247">
        <v>1100403</v>
      </c>
      <c r="B3247">
        <v>4</v>
      </c>
      <c r="C3247" t="s">
        <v>872</v>
      </c>
      <c r="D3247" t="s">
        <v>5971</v>
      </c>
      <c r="E3247">
        <v>68</v>
      </c>
      <c r="F3247" t="s">
        <v>5940</v>
      </c>
      <c r="G3247">
        <v>3600</v>
      </c>
      <c r="H3247" t="s">
        <v>5940</v>
      </c>
      <c r="I3247">
        <v>3750</v>
      </c>
      <c r="J3247">
        <v>36</v>
      </c>
      <c r="K3247">
        <v>60</v>
      </c>
      <c r="L3247">
        <v>0</v>
      </c>
      <c r="M3247">
        <v>480</v>
      </c>
      <c r="N3247">
        <v>0</v>
      </c>
      <c r="O3247">
        <v>600</v>
      </c>
      <c r="P3247">
        <v>40</v>
      </c>
      <c r="R3247">
        <v>1100403</v>
      </c>
      <c r="S3247">
        <v>68</v>
      </c>
      <c r="T3247" t="s">
        <v>5940</v>
      </c>
      <c r="U3247">
        <v>3600</v>
      </c>
      <c r="V3247" t="s">
        <v>5940</v>
      </c>
      <c r="W3247">
        <v>3750</v>
      </c>
      <c r="X3247">
        <v>36</v>
      </c>
      <c r="Z3247">
        <v>3305133</v>
      </c>
      <c r="AB3247" t="s">
        <v>5940</v>
      </c>
      <c r="AC3247">
        <v>3305133</v>
      </c>
      <c r="AD3247" t="s">
        <v>3016</v>
      </c>
      <c r="AE3247">
        <v>780</v>
      </c>
      <c r="AF3247">
        <v>3305133</v>
      </c>
      <c r="AG3247" t="s">
        <v>3016</v>
      </c>
      <c r="AH3247" t="s">
        <v>5940</v>
      </c>
      <c r="AI3247">
        <v>3305133</v>
      </c>
      <c r="AJ3247" t="s">
        <v>3016</v>
      </c>
      <c r="AK3247" t="s">
        <v>5940</v>
      </c>
      <c r="AL3247">
        <v>3305133</v>
      </c>
      <c r="AM3247" t="s">
        <v>3016</v>
      </c>
      <c r="AN3247" t="s">
        <v>5940</v>
      </c>
      <c r="AO3247">
        <v>0</v>
      </c>
      <c r="AP3247">
        <v>3508504</v>
      </c>
      <c r="AQ3247" t="s">
        <v>3127</v>
      </c>
      <c r="AR3247">
        <v>180</v>
      </c>
    </row>
    <row r="3248" spans="1:44" x14ac:dyDescent="0.25">
      <c r="A3248">
        <v>1100346</v>
      </c>
      <c r="B3248">
        <v>4</v>
      </c>
      <c r="C3248" t="s">
        <v>872</v>
      </c>
      <c r="D3248" t="s">
        <v>5969</v>
      </c>
      <c r="E3248">
        <v>341</v>
      </c>
      <c r="F3248" t="s">
        <v>5940</v>
      </c>
      <c r="G3248">
        <v>3429</v>
      </c>
      <c r="H3248" t="s">
        <v>5940</v>
      </c>
      <c r="I3248">
        <v>3293</v>
      </c>
      <c r="J3248">
        <v>631</v>
      </c>
      <c r="K3248">
        <v>300</v>
      </c>
      <c r="L3248">
        <v>0</v>
      </c>
      <c r="M3248">
        <v>2059</v>
      </c>
      <c r="N3248">
        <v>0</v>
      </c>
      <c r="O3248">
        <v>2801</v>
      </c>
      <c r="P3248">
        <v>1319</v>
      </c>
      <c r="R3248">
        <v>1100346</v>
      </c>
      <c r="S3248">
        <v>341</v>
      </c>
      <c r="T3248" t="s">
        <v>5940</v>
      </c>
      <c r="U3248">
        <v>3429</v>
      </c>
      <c r="V3248" t="s">
        <v>5940</v>
      </c>
      <c r="W3248">
        <v>3293</v>
      </c>
      <c r="X3248">
        <v>631</v>
      </c>
      <c r="Z3248">
        <v>3305158</v>
      </c>
      <c r="AB3248" t="s">
        <v>5940</v>
      </c>
      <c r="AC3248">
        <v>3305158</v>
      </c>
      <c r="AD3248" t="s">
        <v>3017</v>
      </c>
      <c r="AE3248" t="s">
        <v>5940</v>
      </c>
      <c r="AF3248">
        <v>3305158</v>
      </c>
      <c r="AG3248" t="s">
        <v>3017</v>
      </c>
      <c r="AH3248" t="s">
        <v>5940</v>
      </c>
      <c r="AI3248">
        <v>3305158</v>
      </c>
      <c r="AJ3248" t="s">
        <v>3017</v>
      </c>
      <c r="AK3248">
        <v>4</v>
      </c>
      <c r="AL3248">
        <v>3305158</v>
      </c>
      <c r="AM3248" t="s">
        <v>3017</v>
      </c>
      <c r="AN3248" t="s">
        <v>5940</v>
      </c>
      <c r="AO3248">
        <v>0</v>
      </c>
      <c r="AP3248">
        <v>3508603</v>
      </c>
      <c r="AQ3248" t="s">
        <v>3128</v>
      </c>
      <c r="AR3248">
        <v>495</v>
      </c>
    </row>
    <row r="3249" spans="1:44" x14ac:dyDescent="0.25">
      <c r="A3249">
        <v>1100023</v>
      </c>
      <c r="B3249">
        <v>4</v>
      </c>
      <c r="C3249" t="s">
        <v>872</v>
      </c>
      <c r="D3249" t="s">
        <v>5946</v>
      </c>
      <c r="E3249">
        <v>347</v>
      </c>
      <c r="F3249" t="s">
        <v>5940</v>
      </c>
      <c r="G3249">
        <v>3834</v>
      </c>
      <c r="H3249" t="s">
        <v>5940</v>
      </c>
      <c r="I3249">
        <v>8125</v>
      </c>
      <c r="J3249">
        <v>138</v>
      </c>
      <c r="K3249">
        <v>564</v>
      </c>
      <c r="L3249">
        <v>0</v>
      </c>
      <c r="M3249">
        <v>5025</v>
      </c>
      <c r="N3249">
        <v>0</v>
      </c>
      <c r="O3249">
        <v>9009</v>
      </c>
      <c r="P3249">
        <v>521</v>
      </c>
      <c r="R3249">
        <v>1100023</v>
      </c>
      <c r="S3249">
        <v>347</v>
      </c>
      <c r="T3249" t="s">
        <v>5940</v>
      </c>
      <c r="U3249">
        <v>3834</v>
      </c>
      <c r="V3249" t="s">
        <v>5940</v>
      </c>
      <c r="W3249">
        <v>8125</v>
      </c>
      <c r="X3249">
        <v>138</v>
      </c>
      <c r="Z3249">
        <v>3305208</v>
      </c>
      <c r="AB3249" t="s">
        <v>5940</v>
      </c>
      <c r="AC3249">
        <v>3305208</v>
      </c>
      <c r="AD3249" t="s">
        <v>3018</v>
      </c>
      <c r="AE3249" t="s">
        <v>5940</v>
      </c>
      <c r="AF3249">
        <v>3305208</v>
      </c>
      <c r="AG3249" t="s">
        <v>3018</v>
      </c>
      <c r="AH3249" t="s">
        <v>5940</v>
      </c>
      <c r="AI3249">
        <v>3305208</v>
      </c>
      <c r="AJ3249" t="s">
        <v>3018</v>
      </c>
      <c r="AK3249" t="s">
        <v>5940</v>
      </c>
      <c r="AL3249">
        <v>3305208</v>
      </c>
      <c r="AM3249" t="s">
        <v>3018</v>
      </c>
      <c r="AN3249" t="s">
        <v>5940</v>
      </c>
      <c r="AO3249">
        <v>0</v>
      </c>
      <c r="AP3249">
        <v>3508702</v>
      </c>
      <c r="AQ3249" t="s">
        <v>3129</v>
      </c>
      <c r="AR3249">
        <v>7590</v>
      </c>
    </row>
    <row r="3250" spans="1:44" x14ac:dyDescent="0.25">
      <c r="A3250">
        <v>1100452</v>
      </c>
      <c r="B3250">
        <v>4</v>
      </c>
      <c r="C3250" t="s">
        <v>872</v>
      </c>
      <c r="D3250" t="s">
        <v>5972</v>
      </c>
      <c r="E3250">
        <v>277</v>
      </c>
      <c r="F3250" t="s">
        <v>5940</v>
      </c>
      <c r="G3250">
        <v>6366</v>
      </c>
      <c r="H3250" t="s">
        <v>5940</v>
      </c>
      <c r="I3250">
        <v>2940</v>
      </c>
      <c r="J3250">
        <v>386</v>
      </c>
      <c r="K3250">
        <v>290</v>
      </c>
      <c r="L3250">
        <v>0</v>
      </c>
      <c r="M3250">
        <v>9000</v>
      </c>
      <c r="N3250">
        <v>0</v>
      </c>
      <c r="O3250">
        <v>4299</v>
      </c>
      <c r="P3250">
        <v>328</v>
      </c>
      <c r="R3250">
        <v>1100452</v>
      </c>
      <c r="S3250">
        <v>277</v>
      </c>
      <c r="T3250" t="s">
        <v>5940</v>
      </c>
      <c r="U3250">
        <v>6366</v>
      </c>
      <c r="V3250" t="s">
        <v>5940</v>
      </c>
      <c r="W3250">
        <v>2940</v>
      </c>
      <c r="X3250">
        <v>386</v>
      </c>
      <c r="Z3250">
        <v>3305307</v>
      </c>
      <c r="AB3250" t="s">
        <v>5940</v>
      </c>
      <c r="AC3250">
        <v>3305307</v>
      </c>
      <c r="AD3250" t="s">
        <v>3019</v>
      </c>
      <c r="AE3250">
        <v>150</v>
      </c>
      <c r="AF3250">
        <v>3305307</v>
      </c>
      <c r="AG3250" t="s">
        <v>3019</v>
      </c>
      <c r="AH3250">
        <v>30000</v>
      </c>
      <c r="AI3250">
        <v>3305307</v>
      </c>
      <c r="AJ3250" t="s">
        <v>3019</v>
      </c>
      <c r="AK3250">
        <v>33</v>
      </c>
      <c r="AL3250">
        <v>3305307</v>
      </c>
      <c r="AM3250" t="s">
        <v>3019</v>
      </c>
      <c r="AN3250" t="s">
        <v>5940</v>
      </c>
      <c r="AO3250">
        <v>0</v>
      </c>
      <c r="AP3250">
        <v>3508801</v>
      </c>
      <c r="AQ3250" t="s">
        <v>3130</v>
      </c>
      <c r="AR3250">
        <v>11200</v>
      </c>
    </row>
    <row r="3251" spans="1:44" x14ac:dyDescent="0.25">
      <c r="A3251">
        <v>1100031</v>
      </c>
      <c r="B3251">
        <v>4</v>
      </c>
      <c r="C3251" t="s">
        <v>872</v>
      </c>
      <c r="D3251" t="s">
        <v>5947</v>
      </c>
      <c r="E3251">
        <v>348</v>
      </c>
      <c r="F3251">
        <v>16110</v>
      </c>
      <c r="G3251">
        <v>5280</v>
      </c>
      <c r="H3251" t="s">
        <v>5940</v>
      </c>
      <c r="I3251">
        <v>27000</v>
      </c>
      <c r="J3251">
        <v>210</v>
      </c>
      <c r="K3251">
        <v>300</v>
      </c>
      <c r="L3251">
        <v>21000</v>
      </c>
      <c r="M3251">
        <v>15000</v>
      </c>
      <c r="N3251">
        <v>0</v>
      </c>
      <c r="O3251">
        <v>5400</v>
      </c>
      <c r="P3251">
        <v>60</v>
      </c>
      <c r="R3251">
        <v>1100031</v>
      </c>
      <c r="S3251">
        <v>348</v>
      </c>
      <c r="T3251">
        <v>16110</v>
      </c>
      <c r="U3251">
        <v>5280</v>
      </c>
      <c r="V3251" t="s">
        <v>5940</v>
      </c>
      <c r="W3251">
        <v>27000</v>
      </c>
      <c r="X3251">
        <v>210</v>
      </c>
      <c r="Z3251">
        <v>3305406</v>
      </c>
      <c r="AB3251" t="s">
        <v>5940</v>
      </c>
      <c r="AC3251">
        <v>3305406</v>
      </c>
      <c r="AD3251" t="s">
        <v>3020</v>
      </c>
      <c r="AE3251" t="s">
        <v>5940</v>
      </c>
      <c r="AF3251">
        <v>3305406</v>
      </c>
      <c r="AG3251" t="s">
        <v>3020</v>
      </c>
      <c r="AH3251">
        <v>2118</v>
      </c>
      <c r="AI3251">
        <v>3305406</v>
      </c>
      <c r="AJ3251" t="s">
        <v>3020</v>
      </c>
      <c r="AK3251">
        <v>48</v>
      </c>
      <c r="AL3251">
        <v>3305406</v>
      </c>
      <c r="AM3251" t="s">
        <v>3020</v>
      </c>
      <c r="AN3251" t="s">
        <v>5940</v>
      </c>
      <c r="AO3251">
        <v>0</v>
      </c>
      <c r="AP3251">
        <v>3508900</v>
      </c>
      <c r="AQ3251" t="s">
        <v>3131</v>
      </c>
      <c r="AR3251">
        <v>1350</v>
      </c>
    </row>
    <row r="3252" spans="1:44" x14ac:dyDescent="0.25">
      <c r="A3252">
        <v>1100601</v>
      </c>
      <c r="B3252">
        <v>4</v>
      </c>
      <c r="C3252" t="s">
        <v>872</v>
      </c>
      <c r="D3252" t="s">
        <v>5974</v>
      </c>
      <c r="E3252">
        <v>210</v>
      </c>
      <c r="F3252" t="s">
        <v>5940</v>
      </c>
      <c r="G3252">
        <v>1452</v>
      </c>
      <c r="H3252" t="s">
        <v>5940</v>
      </c>
      <c r="I3252">
        <v>576</v>
      </c>
      <c r="J3252">
        <v>95</v>
      </c>
      <c r="K3252">
        <v>600</v>
      </c>
      <c r="L3252">
        <v>0</v>
      </c>
      <c r="M3252">
        <v>538</v>
      </c>
      <c r="N3252">
        <v>0</v>
      </c>
      <c r="O3252">
        <v>64</v>
      </c>
      <c r="P3252">
        <v>181</v>
      </c>
      <c r="R3252">
        <v>1100601</v>
      </c>
      <c r="S3252">
        <v>210</v>
      </c>
      <c r="T3252" t="s">
        <v>5940</v>
      </c>
      <c r="U3252">
        <v>1452</v>
      </c>
      <c r="V3252" t="s">
        <v>5940</v>
      </c>
      <c r="W3252">
        <v>576</v>
      </c>
      <c r="X3252">
        <v>95</v>
      </c>
      <c r="Z3252">
        <v>3305505</v>
      </c>
      <c r="AB3252" t="s">
        <v>5940</v>
      </c>
      <c r="AC3252">
        <v>3305505</v>
      </c>
      <c r="AD3252" t="s">
        <v>3021</v>
      </c>
      <c r="AE3252" t="s">
        <v>5940</v>
      </c>
      <c r="AF3252">
        <v>3305505</v>
      </c>
      <c r="AG3252" t="s">
        <v>3021</v>
      </c>
      <c r="AH3252">
        <v>1320</v>
      </c>
      <c r="AI3252">
        <v>3305505</v>
      </c>
      <c r="AJ3252" t="s">
        <v>3021</v>
      </c>
      <c r="AK3252" t="s">
        <v>5940</v>
      </c>
      <c r="AL3252">
        <v>3305505</v>
      </c>
      <c r="AM3252" t="s">
        <v>3021</v>
      </c>
      <c r="AN3252" t="s">
        <v>5940</v>
      </c>
      <c r="AO3252">
        <v>0</v>
      </c>
      <c r="AP3252">
        <v>3509106</v>
      </c>
      <c r="AQ3252" t="s">
        <v>3133</v>
      </c>
      <c r="AR3252">
        <v>1416</v>
      </c>
    </row>
    <row r="3253" spans="1:44" x14ac:dyDescent="0.25">
      <c r="A3253">
        <v>1100049</v>
      </c>
      <c r="B3253">
        <v>4</v>
      </c>
      <c r="C3253" t="s">
        <v>872</v>
      </c>
      <c r="D3253" t="s">
        <v>5948</v>
      </c>
      <c r="E3253">
        <v>562</v>
      </c>
      <c r="F3253" t="s">
        <v>5940</v>
      </c>
      <c r="G3253">
        <v>5603</v>
      </c>
      <c r="H3253" t="s">
        <v>5940</v>
      </c>
      <c r="I3253">
        <v>4588</v>
      </c>
      <c r="J3253">
        <v>1093</v>
      </c>
      <c r="K3253">
        <v>600</v>
      </c>
      <c r="L3253">
        <v>0</v>
      </c>
      <c r="M3253">
        <v>6723</v>
      </c>
      <c r="N3253">
        <v>0</v>
      </c>
      <c r="O3253">
        <v>2214</v>
      </c>
      <c r="P3253">
        <v>2612</v>
      </c>
      <c r="R3253">
        <v>1100049</v>
      </c>
      <c r="S3253">
        <v>562</v>
      </c>
      <c r="T3253" t="s">
        <v>5940</v>
      </c>
      <c r="U3253">
        <v>5603</v>
      </c>
      <c r="V3253" t="s">
        <v>5940</v>
      </c>
      <c r="W3253">
        <v>4588</v>
      </c>
      <c r="X3253">
        <v>1093</v>
      </c>
      <c r="Z3253">
        <v>3305554</v>
      </c>
      <c r="AB3253" t="s">
        <v>5940</v>
      </c>
      <c r="AC3253">
        <v>3305554</v>
      </c>
      <c r="AD3253" t="s">
        <v>3022</v>
      </c>
      <c r="AE3253" t="s">
        <v>5940</v>
      </c>
      <c r="AF3253">
        <v>3305554</v>
      </c>
      <c r="AG3253" t="s">
        <v>3022</v>
      </c>
      <c r="AH3253">
        <v>3300</v>
      </c>
      <c r="AI3253">
        <v>3305554</v>
      </c>
      <c r="AJ3253" t="s">
        <v>3022</v>
      </c>
      <c r="AK3253">
        <v>3</v>
      </c>
      <c r="AL3253">
        <v>3305554</v>
      </c>
      <c r="AM3253" t="s">
        <v>3022</v>
      </c>
      <c r="AN3253" t="s">
        <v>5940</v>
      </c>
      <c r="AO3253">
        <v>0</v>
      </c>
      <c r="AP3253">
        <v>3509254</v>
      </c>
      <c r="AQ3253" t="s">
        <v>3135</v>
      </c>
      <c r="AR3253">
        <v>54</v>
      </c>
    </row>
    <row r="3254" spans="1:44" x14ac:dyDescent="0.25">
      <c r="A3254">
        <v>1100700</v>
      </c>
      <c r="B3254">
        <v>4</v>
      </c>
      <c r="C3254" t="s">
        <v>872</v>
      </c>
      <c r="D3254" t="s">
        <v>5975</v>
      </c>
      <c r="E3254">
        <v>69</v>
      </c>
      <c r="F3254" t="s">
        <v>5940</v>
      </c>
      <c r="G3254">
        <v>2603</v>
      </c>
      <c r="H3254" t="s">
        <v>5940</v>
      </c>
      <c r="I3254">
        <v>2561</v>
      </c>
      <c r="J3254">
        <v>195</v>
      </c>
      <c r="K3254">
        <v>60</v>
      </c>
      <c r="L3254">
        <v>0</v>
      </c>
      <c r="M3254">
        <v>2225</v>
      </c>
      <c r="N3254">
        <v>0</v>
      </c>
      <c r="O3254">
        <v>1780</v>
      </c>
      <c r="P3254">
        <v>489</v>
      </c>
      <c r="R3254">
        <v>1100700</v>
      </c>
      <c r="S3254">
        <v>69</v>
      </c>
      <c r="T3254" t="s">
        <v>5940</v>
      </c>
      <c r="U3254">
        <v>2603</v>
      </c>
      <c r="V3254" t="s">
        <v>5940</v>
      </c>
      <c r="W3254">
        <v>2561</v>
      </c>
      <c r="X3254">
        <v>195</v>
      </c>
      <c r="Z3254">
        <v>3305604</v>
      </c>
      <c r="AB3254" t="s">
        <v>5940</v>
      </c>
      <c r="AC3254">
        <v>3305604</v>
      </c>
      <c r="AD3254" t="s">
        <v>3023</v>
      </c>
      <c r="AE3254" t="s">
        <v>5940</v>
      </c>
      <c r="AF3254">
        <v>3305604</v>
      </c>
      <c r="AG3254" t="s">
        <v>3023</v>
      </c>
      <c r="AH3254">
        <v>4225</v>
      </c>
      <c r="AI3254">
        <v>3305604</v>
      </c>
      <c r="AJ3254" t="s">
        <v>3023</v>
      </c>
      <c r="AK3254">
        <v>15</v>
      </c>
      <c r="AL3254">
        <v>3305604</v>
      </c>
      <c r="AM3254" t="s">
        <v>3023</v>
      </c>
      <c r="AN3254" t="s">
        <v>5940</v>
      </c>
      <c r="AO3254">
        <v>0</v>
      </c>
      <c r="AP3254">
        <v>3509304</v>
      </c>
      <c r="AQ3254" t="s">
        <v>3136</v>
      </c>
      <c r="AR3254">
        <v>240</v>
      </c>
    </row>
    <row r="3255" spans="1:44" x14ac:dyDescent="0.25">
      <c r="A3255">
        <v>1100809</v>
      </c>
      <c r="B3255">
        <v>4</v>
      </c>
      <c r="C3255" t="s">
        <v>872</v>
      </c>
      <c r="D3255" t="s">
        <v>5976</v>
      </c>
      <c r="E3255">
        <v>641</v>
      </c>
      <c r="F3255" t="s">
        <v>5940</v>
      </c>
      <c r="G3255">
        <v>225</v>
      </c>
      <c r="H3255" t="s">
        <v>5940</v>
      </c>
      <c r="I3255">
        <v>782</v>
      </c>
      <c r="J3255">
        <v>40</v>
      </c>
      <c r="K3255">
        <v>554</v>
      </c>
      <c r="L3255">
        <v>0</v>
      </c>
      <c r="M3255">
        <v>313</v>
      </c>
      <c r="N3255">
        <v>0</v>
      </c>
      <c r="O3255">
        <v>630</v>
      </c>
      <c r="P3255">
        <v>49</v>
      </c>
      <c r="R3255">
        <v>1100809</v>
      </c>
      <c r="S3255">
        <v>641</v>
      </c>
      <c r="T3255" t="s">
        <v>5940</v>
      </c>
      <c r="U3255">
        <v>225</v>
      </c>
      <c r="V3255" t="s">
        <v>5940</v>
      </c>
      <c r="W3255">
        <v>782</v>
      </c>
      <c r="X3255">
        <v>40</v>
      </c>
      <c r="Z3255">
        <v>3305703</v>
      </c>
      <c r="AB3255" t="s">
        <v>5940</v>
      </c>
      <c r="AC3255">
        <v>3305703</v>
      </c>
      <c r="AD3255" t="s">
        <v>3024</v>
      </c>
      <c r="AE3255" t="s">
        <v>5940</v>
      </c>
      <c r="AF3255">
        <v>3305703</v>
      </c>
      <c r="AG3255" t="s">
        <v>3024</v>
      </c>
      <c r="AH3255">
        <v>3600</v>
      </c>
      <c r="AI3255">
        <v>3305703</v>
      </c>
      <c r="AJ3255" t="s">
        <v>3024</v>
      </c>
      <c r="AK3255">
        <v>101</v>
      </c>
      <c r="AL3255">
        <v>3305703</v>
      </c>
      <c r="AM3255" t="s">
        <v>3024</v>
      </c>
      <c r="AN3255" t="s">
        <v>5940</v>
      </c>
      <c r="AO3255">
        <v>0</v>
      </c>
      <c r="AP3255">
        <v>3509403</v>
      </c>
      <c r="AQ3255" t="s">
        <v>3137</v>
      </c>
      <c r="AR3255">
        <v>8400</v>
      </c>
    </row>
    <row r="3256" spans="1:44" x14ac:dyDescent="0.25">
      <c r="A3256">
        <v>1100908</v>
      </c>
      <c r="B3256">
        <v>4</v>
      </c>
      <c r="C3256" t="s">
        <v>872</v>
      </c>
      <c r="D3256" t="s">
        <v>5977</v>
      </c>
      <c r="E3256">
        <v>136</v>
      </c>
      <c r="F3256" t="s">
        <v>5940</v>
      </c>
      <c r="G3256">
        <v>2657</v>
      </c>
      <c r="H3256" t="s">
        <v>5940</v>
      </c>
      <c r="I3256">
        <v>13680</v>
      </c>
      <c r="J3256">
        <v>120</v>
      </c>
      <c r="K3256">
        <v>115</v>
      </c>
      <c r="L3256">
        <v>0</v>
      </c>
      <c r="M3256">
        <v>3150</v>
      </c>
      <c r="N3256">
        <v>0</v>
      </c>
      <c r="O3256">
        <v>3024</v>
      </c>
      <c r="P3256">
        <v>80</v>
      </c>
      <c r="R3256">
        <v>1100908</v>
      </c>
      <c r="S3256">
        <v>136</v>
      </c>
      <c r="T3256" t="s">
        <v>5940</v>
      </c>
      <c r="U3256">
        <v>2657</v>
      </c>
      <c r="V3256" t="s">
        <v>5940</v>
      </c>
      <c r="W3256">
        <v>13680</v>
      </c>
      <c r="X3256">
        <v>120</v>
      </c>
      <c r="Z3256">
        <v>3305752</v>
      </c>
      <c r="AB3256" t="s">
        <v>5940</v>
      </c>
      <c r="AC3256">
        <v>3305752</v>
      </c>
      <c r="AD3256" t="s">
        <v>3025</v>
      </c>
      <c r="AE3256" t="s">
        <v>5940</v>
      </c>
      <c r="AF3256">
        <v>3305752</v>
      </c>
      <c r="AG3256" t="s">
        <v>3025</v>
      </c>
      <c r="AH3256">
        <v>600</v>
      </c>
      <c r="AI3256">
        <v>3305752</v>
      </c>
      <c r="AJ3256" t="s">
        <v>3025</v>
      </c>
      <c r="AK3256">
        <v>6</v>
      </c>
      <c r="AL3256">
        <v>3305752</v>
      </c>
      <c r="AM3256" t="s">
        <v>3025</v>
      </c>
      <c r="AN3256" t="s">
        <v>5940</v>
      </c>
      <c r="AO3256">
        <v>0</v>
      </c>
      <c r="AP3256">
        <v>3509452</v>
      </c>
      <c r="AQ3256" t="s">
        <v>3138</v>
      </c>
      <c r="AR3256">
        <v>11190</v>
      </c>
    </row>
    <row r="3257" spans="1:44" x14ac:dyDescent="0.25">
      <c r="A3257">
        <v>1100056</v>
      </c>
      <c r="B3257">
        <v>4</v>
      </c>
      <c r="C3257" t="s">
        <v>872</v>
      </c>
      <c r="D3257" t="s">
        <v>5949</v>
      </c>
      <c r="E3257">
        <v>282</v>
      </c>
      <c r="F3257">
        <v>24000</v>
      </c>
      <c r="G3257">
        <v>7500</v>
      </c>
      <c r="H3257" t="s">
        <v>5940</v>
      </c>
      <c r="I3257">
        <v>14850</v>
      </c>
      <c r="J3257">
        <v>120</v>
      </c>
      <c r="K3257">
        <v>2655</v>
      </c>
      <c r="L3257">
        <v>57240</v>
      </c>
      <c r="M3257">
        <v>14580</v>
      </c>
      <c r="N3257">
        <v>0</v>
      </c>
      <c r="O3257">
        <v>9900</v>
      </c>
      <c r="P3257">
        <v>54</v>
      </c>
      <c r="R3257">
        <v>1100056</v>
      </c>
      <c r="S3257">
        <v>282</v>
      </c>
      <c r="T3257">
        <v>24000</v>
      </c>
      <c r="U3257">
        <v>7500</v>
      </c>
      <c r="V3257" t="s">
        <v>5940</v>
      </c>
      <c r="W3257">
        <v>14850</v>
      </c>
      <c r="X3257">
        <v>120</v>
      </c>
      <c r="Z3257">
        <v>3305802</v>
      </c>
      <c r="AB3257" t="s">
        <v>5940</v>
      </c>
      <c r="AC3257">
        <v>3305802</v>
      </c>
      <c r="AD3257" t="s">
        <v>3026</v>
      </c>
      <c r="AE3257" t="s">
        <v>5940</v>
      </c>
      <c r="AF3257">
        <v>3305802</v>
      </c>
      <c r="AG3257" t="s">
        <v>3026</v>
      </c>
      <c r="AH3257" t="s">
        <v>5940</v>
      </c>
      <c r="AI3257">
        <v>3305802</v>
      </c>
      <c r="AJ3257" t="s">
        <v>3026</v>
      </c>
      <c r="AK3257">
        <v>27</v>
      </c>
      <c r="AL3257">
        <v>3305802</v>
      </c>
      <c r="AM3257" t="s">
        <v>3026</v>
      </c>
      <c r="AN3257" t="s">
        <v>5940</v>
      </c>
      <c r="AO3257">
        <v>0</v>
      </c>
      <c r="AP3257">
        <v>3509502</v>
      </c>
      <c r="AQ3257" t="s">
        <v>3139</v>
      </c>
      <c r="AR3257">
        <v>8373</v>
      </c>
    </row>
    <row r="3258" spans="1:44" x14ac:dyDescent="0.25">
      <c r="A3258">
        <v>1100924</v>
      </c>
      <c r="B3258">
        <v>4</v>
      </c>
      <c r="C3258" t="s">
        <v>872</v>
      </c>
      <c r="D3258" t="s">
        <v>5978</v>
      </c>
      <c r="E3258">
        <v>144</v>
      </c>
      <c r="F3258">
        <v>19500</v>
      </c>
      <c r="G3258">
        <v>12000</v>
      </c>
      <c r="H3258" t="s">
        <v>5940</v>
      </c>
      <c r="I3258">
        <v>3172</v>
      </c>
      <c r="J3258">
        <v>151</v>
      </c>
      <c r="K3258">
        <v>228</v>
      </c>
      <c r="L3258">
        <v>37102</v>
      </c>
      <c r="M3258">
        <v>13680</v>
      </c>
      <c r="N3258">
        <v>0</v>
      </c>
      <c r="O3258">
        <v>8050</v>
      </c>
      <c r="P3258">
        <v>325</v>
      </c>
      <c r="R3258">
        <v>1100924</v>
      </c>
      <c r="S3258">
        <v>144</v>
      </c>
      <c r="T3258">
        <v>19500</v>
      </c>
      <c r="U3258">
        <v>12000</v>
      </c>
      <c r="V3258" t="s">
        <v>5940</v>
      </c>
      <c r="W3258">
        <v>3172</v>
      </c>
      <c r="X3258">
        <v>151</v>
      </c>
      <c r="Z3258">
        <v>3305901</v>
      </c>
      <c r="AB3258" t="s">
        <v>5940</v>
      </c>
      <c r="AC3258">
        <v>3305901</v>
      </c>
      <c r="AD3258" t="s">
        <v>3027</v>
      </c>
      <c r="AE3258" t="s">
        <v>5940</v>
      </c>
      <c r="AF3258">
        <v>3305901</v>
      </c>
      <c r="AG3258" t="s">
        <v>3027</v>
      </c>
      <c r="AH3258">
        <v>6560</v>
      </c>
      <c r="AI3258">
        <v>3305901</v>
      </c>
      <c r="AJ3258" t="s">
        <v>3027</v>
      </c>
      <c r="AK3258">
        <v>168</v>
      </c>
      <c r="AL3258">
        <v>3305901</v>
      </c>
      <c r="AM3258" t="s">
        <v>3027</v>
      </c>
      <c r="AN3258" t="s">
        <v>5940</v>
      </c>
      <c r="AO3258">
        <v>0</v>
      </c>
      <c r="AP3258">
        <v>3509700</v>
      </c>
      <c r="AQ3258" t="s">
        <v>3141</v>
      </c>
      <c r="AR3258">
        <v>90</v>
      </c>
    </row>
    <row r="3259" spans="1:44" x14ac:dyDescent="0.25">
      <c r="A3259">
        <v>1100064</v>
      </c>
      <c r="B3259">
        <v>4</v>
      </c>
      <c r="C3259" t="s">
        <v>872</v>
      </c>
      <c r="D3259" t="s">
        <v>5950</v>
      </c>
      <c r="E3259">
        <v>693</v>
      </c>
      <c r="F3259">
        <v>4500</v>
      </c>
      <c r="G3259">
        <v>8640</v>
      </c>
      <c r="H3259" t="s">
        <v>5940</v>
      </c>
      <c r="I3259">
        <v>4080</v>
      </c>
      <c r="J3259">
        <v>250</v>
      </c>
      <c r="K3259">
        <v>565</v>
      </c>
      <c r="L3259">
        <v>12000</v>
      </c>
      <c r="M3259">
        <v>7200</v>
      </c>
      <c r="N3259">
        <v>0</v>
      </c>
      <c r="O3259">
        <v>2880</v>
      </c>
      <c r="P3259">
        <v>232</v>
      </c>
      <c r="R3259">
        <v>1100064</v>
      </c>
      <c r="S3259">
        <v>693</v>
      </c>
      <c r="T3259">
        <v>4500</v>
      </c>
      <c r="U3259">
        <v>8640</v>
      </c>
      <c r="V3259" t="s">
        <v>5940</v>
      </c>
      <c r="W3259">
        <v>4080</v>
      </c>
      <c r="X3259">
        <v>250</v>
      </c>
      <c r="Z3259">
        <v>3306008</v>
      </c>
      <c r="AB3259" t="s">
        <v>5940</v>
      </c>
      <c r="AC3259">
        <v>3306008</v>
      </c>
      <c r="AD3259" t="s">
        <v>3028</v>
      </c>
      <c r="AE3259" t="s">
        <v>5940</v>
      </c>
      <c r="AF3259">
        <v>3306008</v>
      </c>
      <c r="AG3259" t="s">
        <v>3028</v>
      </c>
      <c r="AH3259">
        <v>1155</v>
      </c>
      <c r="AI3259">
        <v>3306008</v>
      </c>
      <c r="AJ3259" t="s">
        <v>3028</v>
      </c>
      <c r="AK3259">
        <v>40</v>
      </c>
      <c r="AL3259">
        <v>3306008</v>
      </c>
      <c r="AM3259" t="s">
        <v>3028</v>
      </c>
      <c r="AN3259" t="s">
        <v>5940</v>
      </c>
      <c r="AO3259">
        <v>0</v>
      </c>
      <c r="AP3259">
        <v>3509809</v>
      </c>
      <c r="AQ3259" t="s">
        <v>3142</v>
      </c>
      <c r="AR3259">
        <v>18400</v>
      </c>
    </row>
    <row r="3260" spans="1:44" x14ac:dyDescent="0.25">
      <c r="A3260">
        <v>1100072</v>
      </c>
      <c r="B3260">
        <v>4</v>
      </c>
      <c r="C3260" t="s">
        <v>872</v>
      </c>
      <c r="D3260" t="s">
        <v>5951</v>
      </c>
      <c r="E3260">
        <v>209</v>
      </c>
      <c r="F3260">
        <v>36000</v>
      </c>
      <c r="G3260">
        <v>10806</v>
      </c>
      <c r="H3260" t="s">
        <v>5940</v>
      </c>
      <c r="I3260">
        <v>8142</v>
      </c>
      <c r="J3260">
        <v>54</v>
      </c>
      <c r="K3260">
        <v>580</v>
      </c>
      <c r="L3260">
        <v>37500</v>
      </c>
      <c r="M3260">
        <v>11400</v>
      </c>
      <c r="N3260">
        <v>0</v>
      </c>
      <c r="O3260">
        <v>8685</v>
      </c>
      <c r="P3260">
        <v>96</v>
      </c>
      <c r="R3260">
        <v>1100072</v>
      </c>
      <c r="S3260">
        <v>209</v>
      </c>
      <c r="T3260">
        <v>36000</v>
      </c>
      <c r="U3260">
        <v>10806</v>
      </c>
      <c r="V3260" t="s">
        <v>5940</v>
      </c>
      <c r="W3260">
        <v>8142</v>
      </c>
      <c r="X3260">
        <v>54</v>
      </c>
      <c r="Z3260">
        <v>3306107</v>
      </c>
      <c r="AB3260" t="s">
        <v>5940</v>
      </c>
      <c r="AC3260">
        <v>3306107</v>
      </c>
      <c r="AD3260" t="s">
        <v>3029</v>
      </c>
      <c r="AE3260">
        <v>6</v>
      </c>
      <c r="AF3260">
        <v>3306107</v>
      </c>
      <c r="AG3260" t="s">
        <v>3029</v>
      </c>
      <c r="AH3260">
        <v>10833</v>
      </c>
      <c r="AI3260">
        <v>3306107</v>
      </c>
      <c r="AJ3260" t="s">
        <v>3029</v>
      </c>
      <c r="AK3260">
        <v>119</v>
      </c>
      <c r="AL3260">
        <v>3306107</v>
      </c>
      <c r="AM3260" t="s">
        <v>3029</v>
      </c>
      <c r="AN3260" t="s">
        <v>5940</v>
      </c>
      <c r="AO3260">
        <v>0</v>
      </c>
      <c r="AP3260">
        <v>3509908</v>
      </c>
      <c r="AQ3260" t="s">
        <v>3143</v>
      </c>
      <c r="AR3260">
        <v>3</v>
      </c>
    </row>
    <row r="3261" spans="1:44" x14ac:dyDescent="0.25">
      <c r="A3261">
        <v>1100080</v>
      </c>
      <c r="B3261">
        <v>4</v>
      </c>
      <c r="C3261" t="s">
        <v>872</v>
      </c>
      <c r="D3261" t="s">
        <v>5952</v>
      </c>
      <c r="E3261">
        <v>129</v>
      </c>
      <c r="F3261" t="s">
        <v>5940</v>
      </c>
      <c r="G3261">
        <v>1170</v>
      </c>
      <c r="H3261" t="s">
        <v>5940</v>
      </c>
      <c r="I3261">
        <v>375</v>
      </c>
      <c r="J3261">
        <v>210</v>
      </c>
      <c r="K3261">
        <v>60</v>
      </c>
      <c r="L3261">
        <v>0</v>
      </c>
      <c r="M3261">
        <v>405</v>
      </c>
      <c r="N3261">
        <v>0</v>
      </c>
      <c r="O3261">
        <v>360</v>
      </c>
      <c r="P3261">
        <v>60</v>
      </c>
      <c r="R3261">
        <v>1100080</v>
      </c>
      <c r="S3261">
        <v>129</v>
      </c>
      <c r="T3261" t="s">
        <v>5940</v>
      </c>
      <c r="U3261">
        <v>1170</v>
      </c>
      <c r="V3261" t="s">
        <v>5940</v>
      </c>
      <c r="W3261">
        <v>375</v>
      </c>
      <c r="X3261">
        <v>210</v>
      </c>
      <c r="Z3261">
        <v>3306156</v>
      </c>
      <c r="AB3261" t="s">
        <v>5940</v>
      </c>
      <c r="AC3261">
        <v>3306156</v>
      </c>
      <c r="AD3261" t="s">
        <v>3030</v>
      </c>
      <c r="AE3261">
        <v>201</v>
      </c>
      <c r="AF3261">
        <v>3306156</v>
      </c>
      <c r="AG3261" t="s">
        <v>3030</v>
      </c>
      <c r="AH3261">
        <v>2200</v>
      </c>
      <c r="AI3261">
        <v>3306156</v>
      </c>
      <c r="AJ3261" t="s">
        <v>3030</v>
      </c>
      <c r="AK3261">
        <v>1345</v>
      </c>
      <c r="AL3261">
        <v>3306156</v>
      </c>
      <c r="AM3261" t="s">
        <v>3030</v>
      </c>
      <c r="AN3261" t="s">
        <v>5940</v>
      </c>
      <c r="AO3261">
        <v>0</v>
      </c>
      <c r="AP3261">
        <v>3509957</v>
      </c>
      <c r="AQ3261" t="s">
        <v>3144</v>
      </c>
      <c r="AR3261">
        <v>176</v>
      </c>
    </row>
    <row r="3262" spans="1:44" x14ac:dyDescent="0.25">
      <c r="A3262">
        <v>1100940</v>
      </c>
      <c r="B3262">
        <v>4</v>
      </c>
      <c r="C3262" t="s">
        <v>872</v>
      </c>
      <c r="D3262" t="s">
        <v>5979</v>
      </c>
      <c r="E3262">
        <v>343</v>
      </c>
      <c r="F3262" t="s">
        <v>5940</v>
      </c>
      <c r="G3262">
        <v>792</v>
      </c>
      <c r="H3262" t="s">
        <v>5940</v>
      </c>
      <c r="I3262">
        <v>1639</v>
      </c>
      <c r="J3262">
        <v>144</v>
      </c>
      <c r="K3262">
        <v>279</v>
      </c>
      <c r="L3262">
        <v>0</v>
      </c>
      <c r="M3262">
        <v>960</v>
      </c>
      <c r="N3262">
        <v>0</v>
      </c>
      <c r="O3262">
        <v>1360</v>
      </c>
      <c r="P3262">
        <v>120</v>
      </c>
      <c r="R3262">
        <v>1100940</v>
      </c>
      <c r="S3262">
        <v>343</v>
      </c>
      <c r="T3262" t="s">
        <v>5940</v>
      </c>
      <c r="U3262">
        <v>792</v>
      </c>
      <c r="V3262" t="s">
        <v>5940</v>
      </c>
      <c r="W3262">
        <v>1639</v>
      </c>
      <c r="X3262">
        <v>144</v>
      </c>
      <c r="Z3262">
        <v>3306206</v>
      </c>
      <c r="AB3262" t="s">
        <v>5940</v>
      </c>
      <c r="AC3262">
        <v>3306206</v>
      </c>
      <c r="AD3262" t="s">
        <v>3031</v>
      </c>
      <c r="AE3262" t="s">
        <v>5940</v>
      </c>
      <c r="AF3262">
        <v>3306206</v>
      </c>
      <c r="AG3262" t="s">
        <v>3031</v>
      </c>
      <c r="AH3262">
        <v>3100</v>
      </c>
      <c r="AI3262">
        <v>3306206</v>
      </c>
      <c r="AJ3262" t="s">
        <v>3031</v>
      </c>
      <c r="AK3262">
        <v>27</v>
      </c>
      <c r="AL3262">
        <v>3306206</v>
      </c>
      <c r="AM3262" t="s">
        <v>3031</v>
      </c>
      <c r="AN3262" t="s">
        <v>5940</v>
      </c>
      <c r="AO3262">
        <v>0</v>
      </c>
      <c r="AP3262">
        <v>3510005</v>
      </c>
      <c r="AQ3262" t="s">
        <v>3145</v>
      </c>
      <c r="AR3262">
        <v>58930</v>
      </c>
    </row>
    <row r="3263" spans="1:44" x14ac:dyDescent="0.25">
      <c r="A3263">
        <v>1100098</v>
      </c>
      <c r="B3263">
        <v>4</v>
      </c>
      <c r="C3263" t="s">
        <v>872</v>
      </c>
      <c r="D3263" t="s">
        <v>5953</v>
      </c>
      <c r="E3263">
        <v>2796</v>
      </c>
      <c r="F3263" t="s">
        <v>5940</v>
      </c>
      <c r="G3263">
        <v>5520</v>
      </c>
      <c r="H3263" t="s">
        <v>5940</v>
      </c>
      <c r="I3263">
        <v>2826</v>
      </c>
      <c r="J3263">
        <v>216</v>
      </c>
      <c r="K3263">
        <v>2320</v>
      </c>
      <c r="L3263">
        <v>0</v>
      </c>
      <c r="M3263">
        <v>6348</v>
      </c>
      <c r="N3263">
        <v>0</v>
      </c>
      <c r="O3263">
        <v>2160</v>
      </c>
      <c r="P3263">
        <v>570</v>
      </c>
      <c r="R3263">
        <v>1100098</v>
      </c>
      <c r="S3263">
        <v>2796</v>
      </c>
      <c r="T3263" t="s">
        <v>5940</v>
      </c>
      <c r="U3263">
        <v>5520</v>
      </c>
      <c r="V3263" t="s">
        <v>5940</v>
      </c>
      <c r="W3263">
        <v>2826</v>
      </c>
      <c r="X3263">
        <v>216</v>
      </c>
      <c r="Z3263">
        <v>3306305</v>
      </c>
      <c r="AB3263" t="s">
        <v>5940</v>
      </c>
      <c r="AC3263">
        <v>3306305</v>
      </c>
      <c r="AD3263" t="s">
        <v>3032</v>
      </c>
      <c r="AE3263" t="s">
        <v>5940</v>
      </c>
      <c r="AF3263">
        <v>3306305</v>
      </c>
      <c r="AG3263" t="s">
        <v>3032</v>
      </c>
      <c r="AH3263">
        <v>6000</v>
      </c>
      <c r="AI3263">
        <v>3306305</v>
      </c>
      <c r="AJ3263" t="s">
        <v>3032</v>
      </c>
      <c r="AK3263">
        <v>3</v>
      </c>
      <c r="AL3263">
        <v>3306305</v>
      </c>
      <c r="AM3263" t="s">
        <v>3032</v>
      </c>
      <c r="AN3263" t="s">
        <v>5940</v>
      </c>
      <c r="AO3263">
        <v>0</v>
      </c>
      <c r="AP3263">
        <v>3510104</v>
      </c>
      <c r="AQ3263" t="s">
        <v>3146</v>
      </c>
      <c r="AR3263">
        <v>144</v>
      </c>
    </row>
    <row r="3264" spans="1:44" x14ac:dyDescent="0.25">
      <c r="A3264">
        <v>1101005</v>
      </c>
      <c r="B3264">
        <v>4</v>
      </c>
      <c r="C3264" t="s">
        <v>872</v>
      </c>
      <c r="D3264" t="s">
        <v>5980</v>
      </c>
      <c r="E3264">
        <v>246</v>
      </c>
      <c r="F3264" t="s">
        <v>5940</v>
      </c>
      <c r="G3264">
        <v>4166</v>
      </c>
      <c r="H3264" t="s">
        <v>5940</v>
      </c>
      <c r="I3264">
        <v>3056</v>
      </c>
      <c r="J3264">
        <v>529</v>
      </c>
      <c r="K3264">
        <v>335</v>
      </c>
      <c r="L3264">
        <v>0</v>
      </c>
      <c r="M3264">
        <v>3598</v>
      </c>
      <c r="N3264">
        <v>0</v>
      </c>
      <c r="O3264">
        <v>1413</v>
      </c>
      <c r="P3264">
        <v>594</v>
      </c>
      <c r="R3264">
        <v>1101005</v>
      </c>
      <c r="S3264">
        <v>246</v>
      </c>
      <c r="T3264" t="s">
        <v>5940</v>
      </c>
      <c r="U3264">
        <v>4166</v>
      </c>
      <c r="V3264" t="s">
        <v>5940</v>
      </c>
      <c r="W3264">
        <v>3056</v>
      </c>
      <c r="X3264">
        <v>529</v>
      </c>
      <c r="Z3264">
        <v>3500105</v>
      </c>
      <c r="AB3264">
        <v>60</v>
      </c>
      <c r="AC3264">
        <v>3500105</v>
      </c>
      <c r="AD3264" t="s">
        <v>3033</v>
      </c>
      <c r="AE3264">
        <v>36</v>
      </c>
      <c r="AF3264">
        <v>3500105</v>
      </c>
      <c r="AG3264" t="s">
        <v>3033</v>
      </c>
      <c r="AH3264">
        <v>699491</v>
      </c>
      <c r="AI3264">
        <v>3500105</v>
      </c>
      <c r="AJ3264" t="s">
        <v>3033</v>
      </c>
      <c r="AK3264">
        <v>180</v>
      </c>
      <c r="AL3264">
        <v>3500105</v>
      </c>
      <c r="AM3264" t="s">
        <v>3033</v>
      </c>
      <c r="AN3264">
        <v>450</v>
      </c>
      <c r="AO3264">
        <v>0</v>
      </c>
      <c r="AP3264">
        <v>3510153</v>
      </c>
      <c r="AQ3264" t="s">
        <v>3147</v>
      </c>
      <c r="AR3264">
        <v>700</v>
      </c>
    </row>
    <row r="3265" spans="1:44" x14ac:dyDescent="0.25">
      <c r="A3265">
        <v>1100106</v>
      </c>
      <c r="B3265">
        <v>4</v>
      </c>
      <c r="C3265" t="s">
        <v>872</v>
      </c>
      <c r="D3265" t="s">
        <v>5954</v>
      </c>
      <c r="E3265">
        <v>2217</v>
      </c>
      <c r="F3265" t="s">
        <v>5940</v>
      </c>
      <c r="G3265">
        <v>938</v>
      </c>
      <c r="H3265" t="s">
        <v>5940</v>
      </c>
      <c r="I3265">
        <v>270</v>
      </c>
      <c r="J3265">
        <v>75</v>
      </c>
      <c r="K3265">
        <v>275</v>
      </c>
      <c r="L3265">
        <v>0</v>
      </c>
      <c r="M3265">
        <v>690</v>
      </c>
      <c r="N3265">
        <v>0</v>
      </c>
      <c r="O3265">
        <v>156</v>
      </c>
      <c r="P3265">
        <v>48</v>
      </c>
      <c r="R3265">
        <v>1100106</v>
      </c>
      <c r="S3265">
        <v>2217</v>
      </c>
      <c r="T3265" t="s">
        <v>5940</v>
      </c>
      <c r="U3265">
        <v>938</v>
      </c>
      <c r="V3265" t="s">
        <v>5940</v>
      </c>
      <c r="W3265">
        <v>270</v>
      </c>
      <c r="X3265">
        <v>75</v>
      </c>
      <c r="Z3265">
        <v>3500204</v>
      </c>
      <c r="AB3265">
        <v>35</v>
      </c>
      <c r="AC3265">
        <v>3500204</v>
      </c>
      <c r="AD3265" t="s">
        <v>3034</v>
      </c>
      <c r="AE3265">
        <v>72</v>
      </c>
      <c r="AF3265">
        <v>3500204</v>
      </c>
      <c r="AG3265" t="s">
        <v>3034</v>
      </c>
      <c r="AH3265">
        <v>98267</v>
      </c>
      <c r="AI3265">
        <v>3500204</v>
      </c>
      <c r="AJ3265" t="s">
        <v>3034</v>
      </c>
      <c r="AK3265">
        <v>170</v>
      </c>
      <c r="AL3265">
        <v>3500204</v>
      </c>
      <c r="AM3265" t="s">
        <v>3034</v>
      </c>
      <c r="AN3265">
        <v>900</v>
      </c>
      <c r="AO3265">
        <v>0</v>
      </c>
      <c r="AP3265">
        <v>3510203</v>
      </c>
      <c r="AQ3265" t="s">
        <v>3148</v>
      </c>
      <c r="AR3265">
        <v>80813</v>
      </c>
    </row>
    <row r="3266" spans="1:44" x14ac:dyDescent="0.25">
      <c r="A3266">
        <v>1101104</v>
      </c>
      <c r="B3266">
        <v>4</v>
      </c>
      <c r="C3266" t="s">
        <v>872</v>
      </c>
      <c r="D3266" t="s">
        <v>5981</v>
      </c>
      <c r="E3266">
        <v>121</v>
      </c>
      <c r="F3266">
        <v>600</v>
      </c>
      <c r="G3266">
        <v>226</v>
      </c>
      <c r="H3266" t="s">
        <v>5940</v>
      </c>
      <c r="I3266">
        <v>945</v>
      </c>
      <c r="J3266">
        <v>15</v>
      </c>
      <c r="K3266">
        <v>110</v>
      </c>
      <c r="L3266">
        <v>432</v>
      </c>
      <c r="M3266">
        <v>198</v>
      </c>
      <c r="N3266">
        <v>0</v>
      </c>
      <c r="O3266">
        <v>288</v>
      </c>
      <c r="P3266">
        <v>50</v>
      </c>
      <c r="R3266">
        <v>1101104</v>
      </c>
      <c r="S3266">
        <v>121</v>
      </c>
      <c r="T3266">
        <v>600</v>
      </c>
      <c r="U3266">
        <v>226</v>
      </c>
      <c r="V3266" t="s">
        <v>5940</v>
      </c>
      <c r="W3266">
        <v>945</v>
      </c>
      <c r="X3266">
        <v>15</v>
      </c>
      <c r="Z3266">
        <v>3500303</v>
      </c>
      <c r="AB3266">
        <v>3920</v>
      </c>
      <c r="AC3266">
        <v>3500303</v>
      </c>
      <c r="AD3266" t="s">
        <v>3035</v>
      </c>
      <c r="AE3266" t="s">
        <v>5940</v>
      </c>
      <c r="AF3266">
        <v>3500303</v>
      </c>
      <c r="AG3266" t="s">
        <v>3035</v>
      </c>
      <c r="AH3266">
        <v>654770</v>
      </c>
      <c r="AI3266">
        <v>3500303</v>
      </c>
      <c r="AJ3266" t="s">
        <v>3035</v>
      </c>
      <c r="AK3266">
        <v>514</v>
      </c>
      <c r="AL3266">
        <v>3500303</v>
      </c>
      <c r="AM3266" t="s">
        <v>3035</v>
      </c>
      <c r="AN3266">
        <v>1920</v>
      </c>
      <c r="AO3266">
        <v>0</v>
      </c>
      <c r="AP3266">
        <v>3510302</v>
      </c>
      <c r="AQ3266" t="s">
        <v>3149</v>
      </c>
      <c r="AR3266">
        <v>8740</v>
      </c>
    </row>
    <row r="3267" spans="1:44" x14ac:dyDescent="0.25">
      <c r="A3267">
        <v>1100114</v>
      </c>
      <c r="B3267">
        <v>4</v>
      </c>
      <c r="C3267" t="s">
        <v>872</v>
      </c>
      <c r="D3267" t="s">
        <v>5955</v>
      </c>
      <c r="E3267">
        <v>1384</v>
      </c>
      <c r="F3267" t="s">
        <v>5940</v>
      </c>
      <c r="G3267">
        <v>6002</v>
      </c>
      <c r="H3267" t="s">
        <v>5940</v>
      </c>
      <c r="I3267">
        <v>3074</v>
      </c>
      <c r="J3267">
        <v>241</v>
      </c>
      <c r="K3267">
        <v>660</v>
      </c>
      <c r="L3267">
        <v>0</v>
      </c>
      <c r="M3267">
        <v>4935</v>
      </c>
      <c r="N3267">
        <v>0</v>
      </c>
      <c r="O3267">
        <v>2797</v>
      </c>
      <c r="P3267">
        <v>843</v>
      </c>
      <c r="R3267">
        <v>1100114</v>
      </c>
      <c r="S3267">
        <v>1384</v>
      </c>
      <c r="T3267" t="s">
        <v>5940</v>
      </c>
      <c r="U3267">
        <v>6002</v>
      </c>
      <c r="V3267" t="s">
        <v>5940</v>
      </c>
      <c r="W3267">
        <v>3074</v>
      </c>
      <c r="X3267">
        <v>241</v>
      </c>
      <c r="Z3267">
        <v>3500402</v>
      </c>
      <c r="AB3267" t="s">
        <v>5940</v>
      </c>
      <c r="AC3267">
        <v>3500402</v>
      </c>
      <c r="AD3267" t="s">
        <v>3036</v>
      </c>
      <c r="AE3267" t="s">
        <v>5940</v>
      </c>
      <c r="AF3267">
        <v>3500402</v>
      </c>
      <c r="AG3267" t="s">
        <v>3036</v>
      </c>
      <c r="AH3267" t="s">
        <v>5940</v>
      </c>
      <c r="AI3267">
        <v>3500402</v>
      </c>
      <c r="AJ3267" t="s">
        <v>3036</v>
      </c>
      <c r="AK3267">
        <v>108</v>
      </c>
      <c r="AL3267">
        <v>3500402</v>
      </c>
      <c r="AM3267" t="s">
        <v>3036</v>
      </c>
      <c r="AN3267" t="s">
        <v>5940</v>
      </c>
      <c r="AO3267">
        <v>0</v>
      </c>
      <c r="AP3267">
        <v>3510401</v>
      </c>
      <c r="AQ3267" t="s">
        <v>3150</v>
      </c>
      <c r="AR3267">
        <v>1170</v>
      </c>
    </row>
    <row r="3268" spans="1:44" x14ac:dyDescent="0.25">
      <c r="A3268">
        <v>1100122</v>
      </c>
      <c r="B3268">
        <v>4</v>
      </c>
      <c r="C3268" t="s">
        <v>872</v>
      </c>
      <c r="D3268" t="s">
        <v>5956</v>
      </c>
      <c r="E3268">
        <v>1223</v>
      </c>
      <c r="F3268" t="s">
        <v>5940</v>
      </c>
      <c r="G3268">
        <v>4645</v>
      </c>
      <c r="H3268" t="s">
        <v>5940</v>
      </c>
      <c r="I3268">
        <v>1291</v>
      </c>
      <c r="J3268">
        <v>768</v>
      </c>
      <c r="K3268">
        <v>1440</v>
      </c>
      <c r="L3268">
        <v>0</v>
      </c>
      <c r="M3268">
        <v>2024</v>
      </c>
      <c r="N3268">
        <v>0</v>
      </c>
      <c r="O3268">
        <v>403</v>
      </c>
      <c r="P3268">
        <v>348</v>
      </c>
      <c r="R3268">
        <v>1100122</v>
      </c>
      <c r="S3268">
        <v>1223</v>
      </c>
      <c r="T3268" t="s">
        <v>5940</v>
      </c>
      <c r="U3268">
        <v>4645</v>
      </c>
      <c r="V3268" t="s">
        <v>5940</v>
      </c>
      <c r="W3268">
        <v>1291</v>
      </c>
      <c r="X3268">
        <v>768</v>
      </c>
      <c r="Z3268">
        <v>3500501</v>
      </c>
      <c r="AB3268" t="s">
        <v>5940</v>
      </c>
      <c r="AC3268">
        <v>3500501</v>
      </c>
      <c r="AD3268" t="s">
        <v>3037</v>
      </c>
      <c r="AE3268" t="s">
        <v>5940</v>
      </c>
      <c r="AF3268">
        <v>3500501</v>
      </c>
      <c r="AG3268" t="s">
        <v>3037</v>
      </c>
      <c r="AH3268" t="s">
        <v>5940</v>
      </c>
      <c r="AI3268">
        <v>3500501</v>
      </c>
      <c r="AJ3268" t="s">
        <v>3037</v>
      </c>
      <c r="AK3268">
        <v>4</v>
      </c>
      <c r="AL3268">
        <v>3500501</v>
      </c>
      <c r="AM3268" t="s">
        <v>3037</v>
      </c>
      <c r="AN3268" t="s">
        <v>5940</v>
      </c>
      <c r="AO3268">
        <v>0</v>
      </c>
      <c r="AP3268">
        <v>3510708</v>
      </c>
      <c r="AQ3268" t="s">
        <v>3153</v>
      </c>
      <c r="AR3268">
        <v>8700</v>
      </c>
    </row>
    <row r="3269" spans="1:44" x14ac:dyDescent="0.25">
      <c r="A3269">
        <v>1100130</v>
      </c>
      <c r="B3269">
        <v>4</v>
      </c>
      <c r="C3269" t="s">
        <v>872</v>
      </c>
      <c r="D3269" t="s">
        <v>5957</v>
      </c>
      <c r="E3269">
        <v>272</v>
      </c>
      <c r="F3269" t="s">
        <v>5940</v>
      </c>
      <c r="G3269">
        <v>5250</v>
      </c>
      <c r="H3269" t="s">
        <v>5940</v>
      </c>
      <c r="I3269">
        <v>5756</v>
      </c>
      <c r="J3269">
        <v>190</v>
      </c>
      <c r="K3269">
        <v>119</v>
      </c>
      <c r="L3269">
        <v>0</v>
      </c>
      <c r="M3269">
        <v>5775</v>
      </c>
      <c r="N3269">
        <v>0</v>
      </c>
      <c r="O3269">
        <v>4405</v>
      </c>
      <c r="P3269">
        <v>785</v>
      </c>
      <c r="R3269">
        <v>1100130</v>
      </c>
      <c r="S3269">
        <v>272</v>
      </c>
      <c r="T3269" t="s">
        <v>5940</v>
      </c>
      <c r="U3269">
        <v>5250</v>
      </c>
      <c r="V3269" t="s">
        <v>5940</v>
      </c>
      <c r="W3269">
        <v>5756</v>
      </c>
      <c r="X3269">
        <v>190</v>
      </c>
      <c r="Z3269">
        <v>3500550</v>
      </c>
      <c r="AB3269">
        <v>27</v>
      </c>
      <c r="AC3269">
        <v>3500550</v>
      </c>
      <c r="AD3269" t="s">
        <v>3038</v>
      </c>
      <c r="AE3269" t="s">
        <v>5940</v>
      </c>
      <c r="AF3269">
        <v>3500550</v>
      </c>
      <c r="AG3269" t="s">
        <v>3038</v>
      </c>
      <c r="AH3269" t="s">
        <v>5940</v>
      </c>
      <c r="AI3269">
        <v>3500550</v>
      </c>
      <c r="AJ3269" t="s">
        <v>3038</v>
      </c>
      <c r="AK3269">
        <v>1680</v>
      </c>
      <c r="AL3269">
        <v>3500550</v>
      </c>
      <c r="AM3269" t="s">
        <v>3038</v>
      </c>
      <c r="AN3269">
        <v>3600</v>
      </c>
      <c r="AO3269">
        <v>0</v>
      </c>
      <c r="AP3269">
        <v>3510807</v>
      </c>
      <c r="AQ3269" t="s">
        <v>3154</v>
      </c>
      <c r="AR3269">
        <v>114895</v>
      </c>
    </row>
    <row r="3270" spans="1:44" x14ac:dyDescent="0.25">
      <c r="A3270">
        <v>1101203</v>
      </c>
      <c r="B3270">
        <v>4</v>
      </c>
      <c r="C3270" t="s">
        <v>872</v>
      </c>
      <c r="D3270" t="s">
        <v>5982</v>
      </c>
      <c r="E3270">
        <v>351</v>
      </c>
      <c r="F3270" t="s">
        <v>5940</v>
      </c>
      <c r="G3270">
        <v>1028</v>
      </c>
      <c r="H3270" t="s">
        <v>5940</v>
      </c>
      <c r="I3270">
        <v>351</v>
      </c>
      <c r="J3270">
        <v>120</v>
      </c>
      <c r="K3270">
        <v>117</v>
      </c>
      <c r="L3270">
        <v>0</v>
      </c>
      <c r="M3270">
        <v>1028</v>
      </c>
      <c r="N3270">
        <v>0</v>
      </c>
      <c r="O3270">
        <v>253</v>
      </c>
      <c r="P3270">
        <v>174</v>
      </c>
      <c r="R3270">
        <v>1101203</v>
      </c>
      <c r="S3270">
        <v>351</v>
      </c>
      <c r="T3270" t="s">
        <v>5940</v>
      </c>
      <c r="U3270">
        <v>1028</v>
      </c>
      <c r="V3270" t="s">
        <v>5940</v>
      </c>
      <c r="W3270">
        <v>351</v>
      </c>
      <c r="X3270">
        <v>120</v>
      </c>
      <c r="Z3270">
        <v>3500709</v>
      </c>
      <c r="AB3270" t="s">
        <v>5940</v>
      </c>
      <c r="AC3270">
        <v>3500709</v>
      </c>
      <c r="AD3270" t="s">
        <v>3039</v>
      </c>
      <c r="AE3270" t="s">
        <v>5940</v>
      </c>
      <c r="AF3270">
        <v>3500709</v>
      </c>
      <c r="AG3270" t="s">
        <v>3039</v>
      </c>
      <c r="AH3270">
        <v>368875</v>
      </c>
      <c r="AI3270">
        <v>3500709</v>
      </c>
      <c r="AJ3270" t="s">
        <v>3039</v>
      </c>
      <c r="AK3270" t="s">
        <v>5940</v>
      </c>
      <c r="AL3270">
        <v>3500709</v>
      </c>
      <c r="AM3270" t="s">
        <v>3039</v>
      </c>
      <c r="AN3270">
        <v>477</v>
      </c>
      <c r="AO3270">
        <v>0</v>
      </c>
      <c r="AP3270">
        <v>3510906</v>
      </c>
      <c r="AQ3270" t="s">
        <v>3155</v>
      </c>
      <c r="AR3270">
        <v>2610</v>
      </c>
    </row>
    <row r="3271" spans="1:44" x14ac:dyDescent="0.25">
      <c r="A3271">
        <v>1101302</v>
      </c>
      <c r="B3271">
        <v>4</v>
      </c>
      <c r="C3271" t="s">
        <v>872</v>
      </c>
      <c r="D3271" t="s">
        <v>5983</v>
      </c>
      <c r="E3271">
        <v>351</v>
      </c>
      <c r="F3271" t="s">
        <v>5940</v>
      </c>
      <c r="G3271">
        <v>4016</v>
      </c>
      <c r="H3271" t="s">
        <v>5940</v>
      </c>
      <c r="I3271">
        <v>2364</v>
      </c>
      <c r="J3271">
        <v>1202</v>
      </c>
      <c r="K3271">
        <v>584</v>
      </c>
      <c r="L3271">
        <v>0</v>
      </c>
      <c r="M3271">
        <v>3808</v>
      </c>
      <c r="N3271">
        <v>0</v>
      </c>
      <c r="O3271">
        <v>1344</v>
      </c>
      <c r="P3271">
        <v>1748</v>
      </c>
      <c r="R3271">
        <v>1101302</v>
      </c>
      <c r="S3271">
        <v>351</v>
      </c>
      <c r="T3271" t="s">
        <v>5940</v>
      </c>
      <c r="U3271">
        <v>4016</v>
      </c>
      <c r="V3271" t="s">
        <v>5940</v>
      </c>
      <c r="W3271">
        <v>2364</v>
      </c>
      <c r="X3271">
        <v>1202</v>
      </c>
      <c r="Z3271">
        <v>3500758</v>
      </c>
      <c r="AB3271" t="s">
        <v>5940</v>
      </c>
      <c r="AC3271">
        <v>3500758</v>
      </c>
      <c r="AD3271" t="s">
        <v>3040</v>
      </c>
      <c r="AE3271">
        <v>27</v>
      </c>
      <c r="AF3271">
        <v>3500758</v>
      </c>
      <c r="AG3271" t="s">
        <v>3040</v>
      </c>
      <c r="AH3271" t="s">
        <v>5940</v>
      </c>
      <c r="AI3271">
        <v>3500758</v>
      </c>
      <c r="AJ3271" t="s">
        <v>3040</v>
      </c>
      <c r="AK3271">
        <v>330</v>
      </c>
      <c r="AL3271">
        <v>3500758</v>
      </c>
      <c r="AM3271" t="s">
        <v>3040</v>
      </c>
      <c r="AN3271" t="s">
        <v>5940</v>
      </c>
      <c r="AO3271">
        <v>0</v>
      </c>
      <c r="AP3271">
        <v>3511003</v>
      </c>
      <c r="AQ3271" t="s">
        <v>3156</v>
      </c>
      <c r="AR3271">
        <v>8820</v>
      </c>
    </row>
    <row r="3272" spans="1:44" x14ac:dyDescent="0.25">
      <c r="A3272">
        <v>1101401</v>
      </c>
      <c r="B3272">
        <v>4</v>
      </c>
      <c r="C3272" t="s">
        <v>872</v>
      </c>
      <c r="D3272" t="s">
        <v>5984</v>
      </c>
      <c r="E3272">
        <v>685</v>
      </c>
      <c r="F3272" t="s">
        <v>5940</v>
      </c>
      <c r="G3272">
        <v>720</v>
      </c>
      <c r="H3272" t="s">
        <v>5940</v>
      </c>
      <c r="I3272">
        <v>648</v>
      </c>
      <c r="J3272">
        <v>81</v>
      </c>
      <c r="K3272">
        <v>223</v>
      </c>
      <c r="L3272">
        <v>0</v>
      </c>
      <c r="M3272">
        <v>720</v>
      </c>
      <c r="N3272">
        <v>0</v>
      </c>
      <c r="O3272">
        <v>648</v>
      </c>
      <c r="P3272">
        <v>160</v>
      </c>
      <c r="R3272">
        <v>1101401</v>
      </c>
      <c r="S3272">
        <v>685</v>
      </c>
      <c r="T3272" t="s">
        <v>5940</v>
      </c>
      <c r="U3272">
        <v>720</v>
      </c>
      <c r="V3272" t="s">
        <v>5940</v>
      </c>
      <c r="W3272">
        <v>648</v>
      </c>
      <c r="X3272">
        <v>81</v>
      </c>
      <c r="Z3272">
        <v>3500808</v>
      </c>
      <c r="AB3272">
        <v>36</v>
      </c>
      <c r="AC3272">
        <v>3500808</v>
      </c>
      <c r="AD3272" t="s">
        <v>3041</v>
      </c>
      <c r="AE3272">
        <v>10</v>
      </c>
      <c r="AF3272">
        <v>3500808</v>
      </c>
      <c r="AG3272" t="s">
        <v>3041</v>
      </c>
      <c r="AH3272" t="s">
        <v>5940</v>
      </c>
      <c r="AI3272">
        <v>3500808</v>
      </c>
      <c r="AJ3272" t="s">
        <v>3041</v>
      </c>
      <c r="AK3272">
        <v>72</v>
      </c>
      <c r="AL3272">
        <v>3500808</v>
      </c>
      <c r="AM3272" t="s">
        <v>3041</v>
      </c>
      <c r="AN3272" t="s">
        <v>5940</v>
      </c>
      <c r="AO3272">
        <v>0</v>
      </c>
      <c r="AP3272">
        <v>3511102</v>
      </c>
      <c r="AQ3272" t="s">
        <v>3157</v>
      </c>
      <c r="AR3272">
        <v>437</v>
      </c>
    </row>
    <row r="3273" spans="1:44" x14ac:dyDescent="0.25">
      <c r="A3273">
        <v>1100148</v>
      </c>
      <c r="B3273">
        <v>4</v>
      </c>
      <c r="C3273" t="s">
        <v>872</v>
      </c>
      <c r="D3273" t="s">
        <v>5958</v>
      </c>
      <c r="E3273">
        <v>363</v>
      </c>
      <c r="F3273" t="s">
        <v>5940</v>
      </c>
      <c r="G3273">
        <v>2198</v>
      </c>
      <c r="H3273" t="s">
        <v>5940</v>
      </c>
      <c r="I3273">
        <v>1365</v>
      </c>
      <c r="J3273">
        <v>438</v>
      </c>
      <c r="K3273">
        <v>587</v>
      </c>
      <c r="L3273">
        <v>0</v>
      </c>
      <c r="M3273">
        <v>2308</v>
      </c>
      <c r="N3273">
        <v>0</v>
      </c>
      <c r="O3273">
        <v>1229</v>
      </c>
      <c r="P3273">
        <v>739</v>
      </c>
      <c r="R3273">
        <v>1100148</v>
      </c>
      <c r="S3273">
        <v>363</v>
      </c>
      <c r="T3273" t="s">
        <v>5940</v>
      </c>
      <c r="U3273">
        <v>2198</v>
      </c>
      <c r="V3273" t="s">
        <v>5940</v>
      </c>
      <c r="W3273">
        <v>1365</v>
      </c>
      <c r="X3273">
        <v>438</v>
      </c>
      <c r="Z3273">
        <v>3500907</v>
      </c>
      <c r="AB3273" t="s">
        <v>5940</v>
      </c>
      <c r="AC3273">
        <v>3500907</v>
      </c>
      <c r="AD3273" t="s">
        <v>3042</v>
      </c>
      <c r="AE3273" t="s">
        <v>5940</v>
      </c>
      <c r="AF3273">
        <v>3500907</v>
      </c>
      <c r="AG3273" t="s">
        <v>3042</v>
      </c>
      <c r="AH3273">
        <v>773772</v>
      </c>
      <c r="AI3273">
        <v>3500907</v>
      </c>
      <c r="AJ3273" t="s">
        <v>3042</v>
      </c>
      <c r="AK3273" t="s">
        <v>5940</v>
      </c>
      <c r="AL3273">
        <v>3500907</v>
      </c>
      <c r="AM3273" t="s">
        <v>3042</v>
      </c>
      <c r="AN3273">
        <v>490</v>
      </c>
      <c r="AO3273">
        <v>0</v>
      </c>
      <c r="AP3273">
        <v>3511201</v>
      </c>
      <c r="AQ3273" t="s">
        <v>3158</v>
      </c>
      <c r="AR3273">
        <v>1080</v>
      </c>
    </row>
    <row r="3274" spans="1:44" x14ac:dyDescent="0.25">
      <c r="A3274">
        <v>1100338</v>
      </c>
      <c r="B3274">
        <v>4</v>
      </c>
      <c r="C3274" t="s">
        <v>872</v>
      </c>
      <c r="D3274" t="s">
        <v>5968</v>
      </c>
      <c r="E3274">
        <v>631</v>
      </c>
      <c r="F3274" t="s">
        <v>5940</v>
      </c>
      <c r="G3274">
        <v>2730</v>
      </c>
      <c r="H3274" t="s">
        <v>5940</v>
      </c>
      <c r="I3274">
        <v>2040</v>
      </c>
      <c r="J3274">
        <v>486</v>
      </c>
      <c r="K3274">
        <v>283</v>
      </c>
      <c r="L3274">
        <v>0</v>
      </c>
      <c r="M3274">
        <v>1260</v>
      </c>
      <c r="N3274">
        <v>0</v>
      </c>
      <c r="O3274">
        <v>480</v>
      </c>
      <c r="P3274">
        <v>126</v>
      </c>
      <c r="R3274">
        <v>1100338</v>
      </c>
      <c r="S3274">
        <v>631</v>
      </c>
      <c r="T3274" t="s">
        <v>5940</v>
      </c>
      <c r="U3274">
        <v>2730</v>
      </c>
      <c r="V3274" t="s">
        <v>5940</v>
      </c>
      <c r="W3274">
        <v>2040</v>
      </c>
      <c r="X3274">
        <v>486</v>
      </c>
      <c r="Z3274">
        <v>3501004</v>
      </c>
      <c r="AB3274" t="s">
        <v>5940</v>
      </c>
      <c r="AC3274">
        <v>3501004</v>
      </c>
      <c r="AD3274" t="s">
        <v>3043</v>
      </c>
      <c r="AE3274">
        <v>180</v>
      </c>
      <c r="AF3274">
        <v>3501004</v>
      </c>
      <c r="AG3274" t="s">
        <v>3043</v>
      </c>
      <c r="AH3274">
        <v>876086</v>
      </c>
      <c r="AI3274">
        <v>3501004</v>
      </c>
      <c r="AJ3274" t="s">
        <v>3043</v>
      </c>
      <c r="AK3274" t="s">
        <v>5940</v>
      </c>
      <c r="AL3274">
        <v>3501004</v>
      </c>
      <c r="AM3274" t="s">
        <v>3043</v>
      </c>
      <c r="AN3274">
        <v>6000</v>
      </c>
      <c r="AO3274">
        <v>0</v>
      </c>
      <c r="AP3274">
        <v>3511300</v>
      </c>
      <c r="AQ3274" t="s">
        <v>3159</v>
      </c>
      <c r="AR3274">
        <v>3840</v>
      </c>
    </row>
    <row r="3275" spans="1:44" x14ac:dyDescent="0.25">
      <c r="A3275">
        <v>1101435</v>
      </c>
      <c r="B3275">
        <v>4</v>
      </c>
      <c r="C3275" t="s">
        <v>872</v>
      </c>
      <c r="D3275" t="s">
        <v>5985</v>
      </c>
      <c r="E3275">
        <v>395</v>
      </c>
      <c r="F3275" t="s">
        <v>5940</v>
      </c>
      <c r="G3275">
        <v>1139</v>
      </c>
      <c r="H3275" t="s">
        <v>5940</v>
      </c>
      <c r="I3275">
        <v>560</v>
      </c>
      <c r="J3275">
        <v>486</v>
      </c>
      <c r="K3275">
        <v>230</v>
      </c>
      <c r="L3275">
        <v>0</v>
      </c>
      <c r="M3275">
        <v>1320</v>
      </c>
      <c r="N3275">
        <v>0</v>
      </c>
      <c r="O3275">
        <v>567</v>
      </c>
      <c r="P3275">
        <v>360</v>
      </c>
      <c r="R3275">
        <v>1101435</v>
      </c>
      <c r="S3275">
        <v>395</v>
      </c>
      <c r="T3275" t="s">
        <v>5940</v>
      </c>
      <c r="U3275">
        <v>1139</v>
      </c>
      <c r="V3275" t="s">
        <v>5940</v>
      </c>
      <c r="W3275">
        <v>560</v>
      </c>
      <c r="X3275">
        <v>486</v>
      </c>
      <c r="Z3275">
        <v>3501103</v>
      </c>
      <c r="AB3275">
        <v>189</v>
      </c>
      <c r="AC3275">
        <v>3501103</v>
      </c>
      <c r="AD3275" t="s">
        <v>3044</v>
      </c>
      <c r="AE3275">
        <v>36</v>
      </c>
      <c r="AF3275">
        <v>3501103</v>
      </c>
      <c r="AG3275" t="s">
        <v>3044</v>
      </c>
      <c r="AH3275">
        <v>395158</v>
      </c>
      <c r="AI3275">
        <v>3501103</v>
      </c>
      <c r="AJ3275" t="s">
        <v>3044</v>
      </c>
      <c r="AK3275">
        <v>24</v>
      </c>
      <c r="AL3275">
        <v>3501103</v>
      </c>
      <c r="AM3275" t="s">
        <v>3044</v>
      </c>
      <c r="AN3275">
        <v>188</v>
      </c>
      <c r="AO3275">
        <v>0</v>
      </c>
      <c r="AP3275">
        <v>3511409</v>
      </c>
      <c r="AQ3275" t="s">
        <v>3160</v>
      </c>
      <c r="AR3275">
        <v>16800</v>
      </c>
    </row>
    <row r="3276" spans="1:44" x14ac:dyDescent="0.25">
      <c r="A3276">
        <v>1100502</v>
      </c>
      <c r="B3276">
        <v>4</v>
      </c>
      <c r="C3276" t="s">
        <v>872</v>
      </c>
      <c r="D3276" t="s">
        <v>5973</v>
      </c>
      <c r="E3276">
        <v>423</v>
      </c>
      <c r="F3276" t="s">
        <v>5940</v>
      </c>
      <c r="G3276">
        <v>6318</v>
      </c>
      <c r="H3276" t="s">
        <v>5940</v>
      </c>
      <c r="I3276">
        <v>6004</v>
      </c>
      <c r="J3276">
        <v>1258</v>
      </c>
      <c r="K3276">
        <v>240</v>
      </c>
      <c r="L3276">
        <v>0</v>
      </c>
      <c r="M3276">
        <v>5213</v>
      </c>
      <c r="N3276">
        <v>0</v>
      </c>
      <c r="O3276">
        <v>5103</v>
      </c>
      <c r="P3276">
        <v>1384</v>
      </c>
      <c r="R3276">
        <v>1100502</v>
      </c>
      <c r="S3276">
        <v>423</v>
      </c>
      <c r="T3276" t="s">
        <v>5940</v>
      </c>
      <c r="U3276">
        <v>6318</v>
      </c>
      <c r="V3276" t="s">
        <v>5940</v>
      </c>
      <c r="W3276">
        <v>6004</v>
      </c>
      <c r="X3276">
        <v>1258</v>
      </c>
      <c r="Z3276">
        <v>3501152</v>
      </c>
      <c r="AB3276" t="s">
        <v>5940</v>
      </c>
      <c r="AC3276">
        <v>3501152</v>
      </c>
      <c r="AD3276" t="s">
        <v>3045</v>
      </c>
      <c r="AE3276">
        <v>18</v>
      </c>
      <c r="AF3276">
        <v>3501152</v>
      </c>
      <c r="AG3276" t="s">
        <v>3045</v>
      </c>
      <c r="AH3276">
        <v>2607</v>
      </c>
      <c r="AI3276">
        <v>3501152</v>
      </c>
      <c r="AJ3276" t="s">
        <v>3045</v>
      </c>
      <c r="AK3276">
        <v>44</v>
      </c>
      <c r="AL3276">
        <v>3501152</v>
      </c>
      <c r="AM3276" t="s">
        <v>3045</v>
      </c>
      <c r="AN3276" t="s">
        <v>5940</v>
      </c>
      <c r="AO3276">
        <v>0</v>
      </c>
      <c r="AP3276">
        <v>3511508</v>
      </c>
      <c r="AQ3276" t="s">
        <v>3161</v>
      </c>
      <c r="AR3276">
        <v>2136</v>
      </c>
    </row>
    <row r="3277" spans="1:44" x14ac:dyDescent="0.25">
      <c r="A3277">
        <v>1100155</v>
      </c>
      <c r="B3277">
        <v>4</v>
      </c>
      <c r="C3277" t="s">
        <v>872</v>
      </c>
      <c r="D3277" t="s">
        <v>5959</v>
      </c>
      <c r="E3277">
        <v>694</v>
      </c>
      <c r="F3277" t="s">
        <v>5940</v>
      </c>
      <c r="G3277">
        <v>1746</v>
      </c>
      <c r="H3277" t="s">
        <v>5940</v>
      </c>
      <c r="I3277">
        <v>1000</v>
      </c>
      <c r="J3277">
        <v>284</v>
      </c>
      <c r="K3277">
        <v>420</v>
      </c>
      <c r="L3277">
        <v>0</v>
      </c>
      <c r="M3277">
        <v>2160</v>
      </c>
      <c r="N3277">
        <v>0</v>
      </c>
      <c r="O3277">
        <v>144</v>
      </c>
      <c r="P3277">
        <v>660</v>
      </c>
      <c r="R3277">
        <v>1100155</v>
      </c>
      <c r="S3277">
        <v>694</v>
      </c>
      <c r="T3277" t="s">
        <v>5940</v>
      </c>
      <c r="U3277">
        <v>1746</v>
      </c>
      <c r="V3277" t="s">
        <v>5940</v>
      </c>
      <c r="W3277">
        <v>1000</v>
      </c>
      <c r="X3277">
        <v>284</v>
      </c>
      <c r="Z3277">
        <v>3501202</v>
      </c>
      <c r="AB3277">
        <v>1549</v>
      </c>
      <c r="AC3277">
        <v>3501202</v>
      </c>
      <c r="AD3277" t="s">
        <v>3046</v>
      </c>
      <c r="AE3277" t="s">
        <v>5940</v>
      </c>
      <c r="AF3277">
        <v>3501202</v>
      </c>
      <c r="AG3277" t="s">
        <v>3046</v>
      </c>
      <c r="AH3277" t="s">
        <v>5940</v>
      </c>
      <c r="AI3277">
        <v>3501202</v>
      </c>
      <c r="AJ3277" t="s">
        <v>3046</v>
      </c>
      <c r="AK3277" t="s">
        <v>5940</v>
      </c>
      <c r="AL3277">
        <v>3501202</v>
      </c>
      <c r="AM3277" t="s">
        <v>3046</v>
      </c>
      <c r="AN3277">
        <v>480</v>
      </c>
      <c r="AO3277">
        <v>0</v>
      </c>
      <c r="AP3277">
        <v>3511607</v>
      </c>
      <c r="AQ3277" t="s">
        <v>3162</v>
      </c>
      <c r="AR3277">
        <v>9350</v>
      </c>
    </row>
    <row r="3278" spans="1:44" x14ac:dyDescent="0.25">
      <c r="A3278">
        <v>1101450</v>
      </c>
      <c r="B3278">
        <v>4</v>
      </c>
      <c r="C3278" t="s">
        <v>872</v>
      </c>
      <c r="D3278" t="s">
        <v>5986</v>
      </c>
      <c r="E3278">
        <v>70</v>
      </c>
      <c r="F3278" t="s">
        <v>5940</v>
      </c>
      <c r="G3278">
        <v>4065</v>
      </c>
      <c r="H3278" t="s">
        <v>5940</v>
      </c>
      <c r="I3278">
        <v>1173</v>
      </c>
      <c r="J3278">
        <v>381</v>
      </c>
      <c r="K3278">
        <v>60</v>
      </c>
      <c r="L3278">
        <v>0</v>
      </c>
      <c r="M3278">
        <v>3000</v>
      </c>
      <c r="N3278">
        <v>0</v>
      </c>
      <c r="O3278">
        <v>492</v>
      </c>
      <c r="P3278">
        <v>462</v>
      </c>
      <c r="R3278">
        <v>1101450</v>
      </c>
      <c r="S3278">
        <v>70</v>
      </c>
      <c r="T3278" t="s">
        <v>5940</v>
      </c>
      <c r="U3278">
        <v>4065</v>
      </c>
      <c r="V3278" t="s">
        <v>5940</v>
      </c>
      <c r="W3278">
        <v>1173</v>
      </c>
      <c r="X3278">
        <v>381</v>
      </c>
      <c r="Z3278">
        <v>3501301</v>
      </c>
      <c r="AB3278">
        <v>986</v>
      </c>
      <c r="AC3278">
        <v>3501301</v>
      </c>
      <c r="AD3278" t="s">
        <v>3047</v>
      </c>
      <c r="AE3278">
        <v>120</v>
      </c>
      <c r="AF3278">
        <v>3501301</v>
      </c>
      <c r="AG3278" t="s">
        <v>3047</v>
      </c>
      <c r="AH3278" t="s">
        <v>5940</v>
      </c>
      <c r="AI3278">
        <v>3501301</v>
      </c>
      <c r="AJ3278" t="s">
        <v>3047</v>
      </c>
      <c r="AK3278">
        <v>400</v>
      </c>
      <c r="AL3278">
        <v>3501301</v>
      </c>
      <c r="AM3278" t="s">
        <v>3047</v>
      </c>
      <c r="AN3278" t="s">
        <v>5940</v>
      </c>
      <c r="AO3278">
        <v>0</v>
      </c>
      <c r="AP3278">
        <v>3511706</v>
      </c>
      <c r="AQ3278" t="s">
        <v>3163</v>
      </c>
      <c r="AR3278">
        <v>280</v>
      </c>
    </row>
    <row r="3279" spans="1:44" x14ac:dyDescent="0.25">
      <c r="A3279">
        <v>1100189</v>
      </c>
      <c r="B3279">
        <v>4</v>
      </c>
      <c r="C3279" t="s">
        <v>872</v>
      </c>
      <c r="D3279" t="s">
        <v>5960</v>
      </c>
      <c r="E3279">
        <v>281</v>
      </c>
      <c r="F3279" t="s">
        <v>5940</v>
      </c>
      <c r="G3279">
        <v>966</v>
      </c>
      <c r="H3279" t="s">
        <v>5940</v>
      </c>
      <c r="I3279">
        <v>2333</v>
      </c>
      <c r="J3279">
        <v>151</v>
      </c>
      <c r="K3279">
        <v>288</v>
      </c>
      <c r="L3279">
        <v>0</v>
      </c>
      <c r="M3279">
        <v>966</v>
      </c>
      <c r="N3279">
        <v>0</v>
      </c>
      <c r="O3279">
        <v>596</v>
      </c>
      <c r="P3279">
        <v>189</v>
      </c>
      <c r="R3279">
        <v>1100189</v>
      </c>
      <c r="S3279">
        <v>281</v>
      </c>
      <c r="T3279" t="s">
        <v>5940</v>
      </c>
      <c r="U3279">
        <v>966</v>
      </c>
      <c r="V3279" t="s">
        <v>5940</v>
      </c>
      <c r="W3279">
        <v>2333</v>
      </c>
      <c r="X3279">
        <v>151</v>
      </c>
      <c r="Z3279">
        <v>3501400</v>
      </c>
      <c r="AB3279" t="s">
        <v>5940</v>
      </c>
      <c r="AC3279">
        <v>3501400</v>
      </c>
      <c r="AD3279" t="s">
        <v>3048</v>
      </c>
      <c r="AE3279" t="s">
        <v>5940</v>
      </c>
      <c r="AF3279">
        <v>3501400</v>
      </c>
      <c r="AG3279" t="s">
        <v>3048</v>
      </c>
      <c r="AH3279" t="s">
        <v>5940</v>
      </c>
      <c r="AI3279">
        <v>3501400</v>
      </c>
      <c r="AJ3279" t="s">
        <v>3048</v>
      </c>
      <c r="AK3279" t="s">
        <v>5940</v>
      </c>
      <c r="AL3279">
        <v>3501400</v>
      </c>
      <c r="AM3279" t="s">
        <v>3048</v>
      </c>
      <c r="AN3279" t="s">
        <v>5940</v>
      </c>
      <c r="AO3279">
        <v>0</v>
      </c>
      <c r="AP3279">
        <v>3511904</v>
      </c>
      <c r="AQ3279" t="s">
        <v>3164</v>
      </c>
      <c r="AR3279">
        <v>3936</v>
      </c>
    </row>
    <row r="3280" spans="1:44" x14ac:dyDescent="0.25">
      <c r="A3280">
        <v>1101468</v>
      </c>
      <c r="B3280">
        <v>4</v>
      </c>
      <c r="C3280" t="s">
        <v>872</v>
      </c>
      <c r="D3280" t="s">
        <v>5987</v>
      </c>
      <c r="E3280">
        <v>72</v>
      </c>
      <c r="F3280">
        <v>10050</v>
      </c>
      <c r="G3280">
        <v>4200</v>
      </c>
      <c r="H3280" t="s">
        <v>5940</v>
      </c>
      <c r="I3280">
        <v>7500</v>
      </c>
      <c r="J3280">
        <v>25</v>
      </c>
      <c r="K3280">
        <v>60</v>
      </c>
      <c r="L3280">
        <v>24000</v>
      </c>
      <c r="M3280">
        <v>5100</v>
      </c>
      <c r="N3280">
        <v>0</v>
      </c>
      <c r="O3280">
        <v>3660</v>
      </c>
      <c r="P3280">
        <v>0</v>
      </c>
      <c r="R3280">
        <v>1101468</v>
      </c>
      <c r="S3280">
        <v>72</v>
      </c>
      <c r="T3280">
        <v>10050</v>
      </c>
      <c r="U3280">
        <v>4200</v>
      </c>
      <c r="V3280" t="s">
        <v>5940</v>
      </c>
      <c r="W3280">
        <v>7500</v>
      </c>
      <c r="X3280">
        <v>25</v>
      </c>
      <c r="Z3280">
        <v>3501509</v>
      </c>
      <c r="AB3280" t="s">
        <v>5940</v>
      </c>
      <c r="AC3280">
        <v>3501509</v>
      </c>
      <c r="AD3280" t="s">
        <v>3049</v>
      </c>
      <c r="AE3280" t="s">
        <v>5940</v>
      </c>
      <c r="AF3280">
        <v>3501509</v>
      </c>
      <c r="AG3280" t="s">
        <v>3049</v>
      </c>
      <c r="AH3280">
        <v>12516</v>
      </c>
      <c r="AI3280">
        <v>3501509</v>
      </c>
      <c r="AJ3280" t="s">
        <v>3049</v>
      </c>
      <c r="AK3280">
        <v>175</v>
      </c>
      <c r="AL3280">
        <v>3501509</v>
      </c>
      <c r="AM3280" t="s">
        <v>3049</v>
      </c>
      <c r="AN3280">
        <v>662</v>
      </c>
      <c r="AO3280">
        <v>0</v>
      </c>
      <c r="AP3280">
        <v>3512001</v>
      </c>
      <c r="AQ3280" t="s">
        <v>3165</v>
      </c>
      <c r="AR3280">
        <v>2490</v>
      </c>
    </row>
    <row r="3281" spans="1:44" x14ac:dyDescent="0.25">
      <c r="A3281">
        <v>1100205</v>
      </c>
      <c r="B3281">
        <v>4</v>
      </c>
      <c r="C3281" t="s">
        <v>872</v>
      </c>
      <c r="D3281" t="s">
        <v>5961</v>
      </c>
      <c r="E3281">
        <v>4029</v>
      </c>
      <c r="F3281">
        <v>765</v>
      </c>
      <c r="G3281">
        <v>2084</v>
      </c>
      <c r="H3281" t="s">
        <v>5940</v>
      </c>
      <c r="I3281">
        <v>2218</v>
      </c>
      <c r="J3281">
        <v>142</v>
      </c>
      <c r="K3281">
        <v>3000</v>
      </c>
      <c r="L3281">
        <v>552</v>
      </c>
      <c r="M3281">
        <v>3266</v>
      </c>
      <c r="N3281">
        <v>0</v>
      </c>
      <c r="O3281">
        <v>1682</v>
      </c>
      <c r="P3281">
        <v>375</v>
      </c>
      <c r="R3281">
        <v>1100205</v>
      </c>
      <c r="S3281">
        <v>4029</v>
      </c>
      <c r="T3281">
        <v>765</v>
      </c>
      <c r="U3281">
        <v>2084</v>
      </c>
      <c r="V3281" t="s">
        <v>5940</v>
      </c>
      <c r="W3281">
        <v>2218</v>
      </c>
      <c r="X3281">
        <v>142</v>
      </c>
      <c r="Z3281">
        <v>3501608</v>
      </c>
      <c r="AB3281" t="s">
        <v>5940</v>
      </c>
      <c r="AC3281">
        <v>3501608</v>
      </c>
      <c r="AD3281" t="s">
        <v>3050</v>
      </c>
      <c r="AE3281">
        <v>15</v>
      </c>
      <c r="AF3281">
        <v>3501608</v>
      </c>
      <c r="AG3281" t="s">
        <v>3050</v>
      </c>
      <c r="AH3281">
        <v>125155</v>
      </c>
      <c r="AI3281">
        <v>3501608</v>
      </c>
      <c r="AJ3281" t="s">
        <v>3050</v>
      </c>
      <c r="AK3281">
        <v>12</v>
      </c>
      <c r="AL3281">
        <v>3501608</v>
      </c>
      <c r="AM3281" t="s">
        <v>3050</v>
      </c>
      <c r="AN3281" t="s">
        <v>5940</v>
      </c>
      <c r="AO3281">
        <v>0</v>
      </c>
      <c r="AP3281">
        <v>3512100</v>
      </c>
      <c r="AQ3281" t="s">
        <v>3166</v>
      </c>
      <c r="AR3281">
        <v>924</v>
      </c>
    </row>
    <row r="3282" spans="1:44" x14ac:dyDescent="0.25">
      <c r="A3282">
        <v>1100254</v>
      </c>
      <c r="B3282">
        <v>4</v>
      </c>
      <c r="C3282" t="s">
        <v>872</v>
      </c>
      <c r="D3282" t="s">
        <v>5962</v>
      </c>
      <c r="E3282">
        <v>1110</v>
      </c>
      <c r="F3282" t="s">
        <v>5940</v>
      </c>
      <c r="G3282">
        <v>3675</v>
      </c>
      <c r="H3282" t="s">
        <v>5940</v>
      </c>
      <c r="I3282">
        <v>1260</v>
      </c>
      <c r="J3282">
        <v>630</v>
      </c>
      <c r="K3282">
        <v>1500</v>
      </c>
      <c r="L3282">
        <v>0</v>
      </c>
      <c r="M3282">
        <v>3637</v>
      </c>
      <c r="N3282">
        <v>0</v>
      </c>
      <c r="O3282">
        <v>5460</v>
      </c>
      <c r="P3282">
        <v>1525</v>
      </c>
      <c r="R3282">
        <v>1100254</v>
      </c>
      <c r="S3282">
        <v>1110</v>
      </c>
      <c r="T3282" t="s">
        <v>5940</v>
      </c>
      <c r="U3282">
        <v>3675</v>
      </c>
      <c r="V3282" t="s">
        <v>5940</v>
      </c>
      <c r="W3282">
        <v>1260</v>
      </c>
      <c r="X3282">
        <v>630</v>
      </c>
      <c r="Z3282">
        <v>3501707</v>
      </c>
      <c r="AB3282" t="s">
        <v>5940</v>
      </c>
      <c r="AC3282">
        <v>3501707</v>
      </c>
      <c r="AD3282" t="s">
        <v>3051</v>
      </c>
      <c r="AE3282" t="s">
        <v>5940</v>
      </c>
      <c r="AF3282">
        <v>3501707</v>
      </c>
      <c r="AG3282" t="s">
        <v>3051</v>
      </c>
      <c r="AH3282">
        <v>583682</v>
      </c>
      <c r="AI3282">
        <v>3501707</v>
      </c>
      <c r="AJ3282" t="s">
        <v>3051</v>
      </c>
      <c r="AK3282" t="s">
        <v>5940</v>
      </c>
      <c r="AL3282">
        <v>3501707</v>
      </c>
      <c r="AM3282" t="s">
        <v>3051</v>
      </c>
      <c r="AN3282" t="s">
        <v>5940</v>
      </c>
      <c r="AO3282">
        <v>0</v>
      </c>
      <c r="AP3282">
        <v>3512209</v>
      </c>
      <c r="AQ3282" t="s">
        <v>3167</v>
      </c>
      <c r="AR3282">
        <v>9690</v>
      </c>
    </row>
    <row r="3283" spans="1:44" x14ac:dyDescent="0.25">
      <c r="A3283">
        <v>1101476</v>
      </c>
      <c r="B3283">
        <v>4</v>
      </c>
      <c r="C3283" t="s">
        <v>872</v>
      </c>
      <c r="D3283" t="s">
        <v>5988</v>
      </c>
      <c r="E3283">
        <v>211</v>
      </c>
      <c r="F3283" t="s">
        <v>5940</v>
      </c>
      <c r="G3283">
        <v>1680</v>
      </c>
      <c r="H3283" t="s">
        <v>5940</v>
      </c>
      <c r="I3283">
        <v>2240</v>
      </c>
      <c r="J3283">
        <v>108</v>
      </c>
      <c r="K3283">
        <v>451</v>
      </c>
      <c r="L3283">
        <v>0</v>
      </c>
      <c r="M3283">
        <v>2200</v>
      </c>
      <c r="N3283">
        <v>0</v>
      </c>
      <c r="O3283">
        <v>2112</v>
      </c>
      <c r="P3283">
        <v>165</v>
      </c>
      <c r="R3283">
        <v>1101476</v>
      </c>
      <c r="S3283">
        <v>211</v>
      </c>
      <c r="T3283" t="s">
        <v>5940</v>
      </c>
      <c r="U3283">
        <v>1680</v>
      </c>
      <c r="V3283" t="s">
        <v>5940</v>
      </c>
      <c r="W3283">
        <v>2240</v>
      </c>
      <c r="X3283">
        <v>108</v>
      </c>
      <c r="Z3283">
        <v>3501806</v>
      </c>
      <c r="AB3283">
        <v>2053</v>
      </c>
      <c r="AC3283">
        <v>3501806</v>
      </c>
      <c r="AD3283" t="s">
        <v>3052</v>
      </c>
      <c r="AE3283" t="s">
        <v>5940</v>
      </c>
      <c r="AF3283">
        <v>3501806</v>
      </c>
      <c r="AG3283" t="s">
        <v>3052</v>
      </c>
      <c r="AH3283" t="s">
        <v>5940</v>
      </c>
      <c r="AI3283">
        <v>3501806</v>
      </c>
      <c r="AJ3283" t="s">
        <v>3052</v>
      </c>
      <c r="AK3283" t="s">
        <v>5940</v>
      </c>
      <c r="AL3283">
        <v>3501806</v>
      </c>
      <c r="AM3283" t="s">
        <v>3052</v>
      </c>
      <c r="AN3283">
        <v>405</v>
      </c>
      <c r="AO3283">
        <v>0</v>
      </c>
      <c r="AP3283">
        <v>3512308</v>
      </c>
      <c r="AQ3283" t="s">
        <v>3168</v>
      </c>
      <c r="AR3283">
        <v>1500</v>
      </c>
    </row>
    <row r="3284" spans="1:44" x14ac:dyDescent="0.25">
      <c r="A3284">
        <v>1100262</v>
      </c>
      <c r="B3284">
        <v>4</v>
      </c>
      <c r="C3284" t="s">
        <v>872</v>
      </c>
      <c r="D3284" t="s">
        <v>5963</v>
      </c>
      <c r="E3284">
        <v>328</v>
      </c>
      <c r="F3284" t="s">
        <v>5940</v>
      </c>
      <c r="G3284">
        <v>655</v>
      </c>
      <c r="H3284" t="s">
        <v>5940</v>
      </c>
      <c r="I3284">
        <v>2600</v>
      </c>
      <c r="J3284">
        <v>24</v>
      </c>
      <c r="K3284">
        <v>290</v>
      </c>
      <c r="L3284">
        <v>54</v>
      </c>
      <c r="M3284">
        <v>792</v>
      </c>
      <c r="N3284">
        <v>0</v>
      </c>
      <c r="O3284">
        <v>2436</v>
      </c>
      <c r="P3284">
        <v>151</v>
      </c>
      <c r="R3284">
        <v>1100262</v>
      </c>
      <c r="S3284">
        <v>328</v>
      </c>
      <c r="T3284" t="s">
        <v>5940</v>
      </c>
      <c r="U3284">
        <v>655</v>
      </c>
      <c r="V3284" t="s">
        <v>5940</v>
      </c>
      <c r="W3284">
        <v>2600</v>
      </c>
      <c r="X3284">
        <v>24</v>
      </c>
      <c r="Z3284">
        <v>3501905</v>
      </c>
      <c r="AB3284" t="s">
        <v>5940</v>
      </c>
      <c r="AC3284">
        <v>3501905</v>
      </c>
      <c r="AD3284" t="s">
        <v>3053</v>
      </c>
      <c r="AE3284" t="s">
        <v>5940</v>
      </c>
      <c r="AF3284">
        <v>3501905</v>
      </c>
      <c r="AG3284" t="s">
        <v>3053</v>
      </c>
      <c r="AH3284">
        <v>161659</v>
      </c>
      <c r="AI3284">
        <v>3501905</v>
      </c>
      <c r="AJ3284" t="s">
        <v>3053</v>
      </c>
      <c r="AK3284">
        <v>33</v>
      </c>
      <c r="AL3284">
        <v>3501905</v>
      </c>
      <c r="AM3284" t="s">
        <v>3053</v>
      </c>
      <c r="AN3284" t="s">
        <v>5940</v>
      </c>
      <c r="AO3284">
        <v>0</v>
      </c>
      <c r="AP3284">
        <v>3512407</v>
      </c>
      <c r="AQ3284" t="s">
        <v>3169</v>
      </c>
      <c r="AR3284">
        <v>6720</v>
      </c>
    </row>
    <row r="3285" spans="1:44" x14ac:dyDescent="0.25">
      <c r="A3285">
        <v>1100288</v>
      </c>
      <c r="B3285">
        <v>4</v>
      </c>
      <c r="C3285" t="s">
        <v>872</v>
      </c>
      <c r="D3285" t="s">
        <v>5964</v>
      </c>
      <c r="E3285">
        <v>1107</v>
      </c>
      <c r="F3285" t="s">
        <v>5940</v>
      </c>
      <c r="G3285">
        <v>2386</v>
      </c>
      <c r="H3285" t="s">
        <v>5940</v>
      </c>
      <c r="I3285">
        <v>3080</v>
      </c>
      <c r="J3285">
        <v>732</v>
      </c>
      <c r="K3285">
        <v>18200</v>
      </c>
      <c r="L3285">
        <v>0</v>
      </c>
      <c r="M3285">
        <v>2505</v>
      </c>
      <c r="N3285">
        <v>0</v>
      </c>
      <c r="O3285">
        <v>1680</v>
      </c>
      <c r="P3285">
        <v>912</v>
      </c>
      <c r="R3285">
        <v>1100288</v>
      </c>
      <c r="S3285">
        <v>1107</v>
      </c>
      <c r="T3285" t="s">
        <v>5940</v>
      </c>
      <c r="U3285">
        <v>2386</v>
      </c>
      <c r="V3285" t="s">
        <v>5940</v>
      </c>
      <c r="W3285">
        <v>3080</v>
      </c>
      <c r="X3285">
        <v>732</v>
      </c>
      <c r="Z3285">
        <v>3502002</v>
      </c>
      <c r="AB3285" t="s">
        <v>5940</v>
      </c>
      <c r="AC3285">
        <v>3502002</v>
      </c>
      <c r="AD3285" t="s">
        <v>3054</v>
      </c>
      <c r="AE3285">
        <v>76</v>
      </c>
      <c r="AF3285">
        <v>3502002</v>
      </c>
      <c r="AG3285" t="s">
        <v>3054</v>
      </c>
      <c r="AH3285">
        <v>177303</v>
      </c>
      <c r="AI3285">
        <v>3502002</v>
      </c>
      <c r="AJ3285" t="s">
        <v>3054</v>
      </c>
      <c r="AK3285" t="s">
        <v>5940</v>
      </c>
      <c r="AL3285">
        <v>3502002</v>
      </c>
      <c r="AM3285" t="s">
        <v>3054</v>
      </c>
      <c r="AN3285" t="s">
        <v>5940</v>
      </c>
      <c r="AO3285">
        <v>0</v>
      </c>
      <c r="AP3285">
        <v>3512506</v>
      </c>
      <c r="AQ3285" t="s">
        <v>3170</v>
      </c>
      <c r="AR3285">
        <v>11900</v>
      </c>
    </row>
    <row r="3286" spans="1:44" x14ac:dyDescent="0.25">
      <c r="A3286">
        <v>1100296</v>
      </c>
      <c r="B3286">
        <v>4</v>
      </c>
      <c r="C3286" t="s">
        <v>872</v>
      </c>
      <c r="D3286" t="s">
        <v>5965</v>
      </c>
      <c r="E3286">
        <v>19240</v>
      </c>
      <c r="F3286" t="s">
        <v>5940</v>
      </c>
      <c r="G3286">
        <v>5819</v>
      </c>
      <c r="H3286" t="s">
        <v>5940</v>
      </c>
      <c r="I3286">
        <v>3475</v>
      </c>
      <c r="J3286">
        <v>2063</v>
      </c>
      <c r="K3286">
        <v>145200</v>
      </c>
      <c r="L3286">
        <v>0</v>
      </c>
      <c r="M3286">
        <v>6789</v>
      </c>
      <c r="N3286">
        <v>0</v>
      </c>
      <c r="O3286">
        <v>4200</v>
      </c>
      <c r="P3286">
        <v>2178</v>
      </c>
      <c r="R3286">
        <v>1100296</v>
      </c>
      <c r="S3286">
        <v>19240</v>
      </c>
      <c r="T3286" t="s">
        <v>5940</v>
      </c>
      <c r="U3286">
        <v>5819</v>
      </c>
      <c r="V3286" t="s">
        <v>5940</v>
      </c>
      <c r="W3286">
        <v>3475</v>
      </c>
      <c r="X3286">
        <v>2063</v>
      </c>
      <c r="Z3286">
        <v>3502101</v>
      </c>
      <c r="AB3286">
        <v>1081</v>
      </c>
      <c r="AC3286">
        <v>3502101</v>
      </c>
      <c r="AD3286" t="s">
        <v>3055</v>
      </c>
      <c r="AE3286">
        <v>126</v>
      </c>
      <c r="AF3286">
        <v>3502101</v>
      </c>
      <c r="AG3286" t="s">
        <v>3055</v>
      </c>
      <c r="AH3286">
        <v>957527</v>
      </c>
      <c r="AI3286">
        <v>3502101</v>
      </c>
      <c r="AJ3286" t="s">
        <v>3055</v>
      </c>
      <c r="AK3286">
        <v>3600</v>
      </c>
      <c r="AL3286">
        <v>3502101</v>
      </c>
      <c r="AM3286" t="s">
        <v>3055</v>
      </c>
      <c r="AN3286">
        <v>1500</v>
      </c>
      <c r="AO3286">
        <v>0</v>
      </c>
      <c r="AP3286">
        <v>3512605</v>
      </c>
      <c r="AQ3286" t="s">
        <v>3171</v>
      </c>
      <c r="AR3286">
        <v>16896</v>
      </c>
    </row>
    <row r="3287" spans="1:44" x14ac:dyDescent="0.25">
      <c r="A3287">
        <v>1101484</v>
      </c>
      <c r="B3287">
        <v>4</v>
      </c>
      <c r="C3287" t="s">
        <v>872</v>
      </c>
      <c r="D3287" t="s">
        <v>5989</v>
      </c>
      <c r="E3287">
        <v>150</v>
      </c>
      <c r="F3287" t="s">
        <v>5940</v>
      </c>
      <c r="G3287">
        <v>8022</v>
      </c>
      <c r="H3287" t="s">
        <v>5940</v>
      </c>
      <c r="I3287">
        <v>6996</v>
      </c>
      <c r="J3287">
        <v>1373</v>
      </c>
      <c r="K3287">
        <v>16380</v>
      </c>
      <c r="L3287">
        <v>0</v>
      </c>
      <c r="M3287">
        <v>8244</v>
      </c>
      <c r="N3287">
        <v>0</v>
      </c>
      <c r="O3287">
        <v>4281</v>
      </c>
      <c r="P3287">
        <v>1441</v>
      </c>
      <c r="R3287">
        <v>1101484</v>
      </c>
      <c r="S3287">
        <v>150</v>
      </c>
      <c r="T3287" t="s">
        <v>5940</v>
      </c>
      <c r="U3287">
        <v>8022</v>
      </c>
      <c r="V3287" t="s">
        <v>5940</v>
      </c>
      <c r="W3287">
        <v>6996</v>
      </c>
      <c r="X3287">
        <v>1373</v>
      </c>
      <c r="Z3287">
        <v>3502200</v>
      </c>
      <c r="AB3287" t="s">
        <v>5940</v>
      </c>
      <c r="AC3287">
        <v>3502200</v>
      </c>
      <c r="AD3287" t="s">
        <v>3056</v>
      </c>
      <c r="AE3287">
        <v>675</v>
      </c>
      <c r="AF3287">
        <v>3502200</v>
      </c>
      <c r="AG3287" t="s">
        <v>3056</v>
      </c>
      <c r="AH3287">
        <v>11733</v>
      </c>
      <c r="AI3287">
        <v>3502200</v>
      </c>
      <c r="AJ3287" t="s">
        <v>3056</v>
      </c>
      <c r="AK3287">
        <v>2113</v>
      </c>
      <c r="AL3287">
        <v>3502200</v>
      </c>
      <c r="AM3287" t="s">
        <v>3056</v>
      </c>
      <c r="AN3287">
        <v>7920</v>
      </c>
      <c r="AO3287">
        <v>0</v>
      </c>
      <c r="AP3287">
        <v>3512704</v>
      </c>
      <c r="AQ3287" t="s">
        <v>3172</v>
      </c>
      <c r="AR3287">
        <v>1470</v>
      </c>
    </row>
    <row r="3288" spans="1:44" x14ac:dyDescent="0.25">
      <c r="A3288">
        <v>1101492</v>
      </c>
      <c r="B3288">
        <v>4</v>
      </c>
      <c r="C3288" t="s">
        <v>872</v>
      </c>
      <c r="D3288" t="s">
        <v>5990</v>
      </c>
      <c r="E3288">
        <v>345</v>
      </c>
      <c r="F3288" t="s">
        <v>5940</v>
      </c>
      <c r="G3288">
        <v>4282</v>
      </c>
      <c r="H3288" t="s">
        <v>5940</v>
      </c>
      <c r="I3288">
        <v>9326</v>
      </c>
      <c r="J3288">
        <v>924</v>
      </c>
      <c r="K3288">
        <v>716</v>
      </c>
      <c r="L3288">
        <v>0</v>
      </c>
      <c r="M3288">
        <v>8118</v>
      </c>
      <c r="N3288">
        <v>0</v>
      </c>
      <c r="O3288">
        <v>7867</v>
      </c>
      <c r="P3288">
        <v>780</v>
      </c>
      <c r="R3288">
        <v>1101492</v>
      </c>
      <c r="S3288">
        <v>345</v>
      </c>
      <c r="T3288" t="s">
        <v>5940</v>
      </c>
      <c r="U3288">
        <v>4282</v>
      </c>
      <c r="V3288" t="s">
        <v>5940</v>
      </c>
      <c r="W3288">
        <v>9326</v>
      </c>
      <c r="X3288">
        <v>924</v>
      </c>
      <c r="Z3288">
        <v>3502309</v>
      </c>
      <c r="AB3288" t="s">
        <v>5940</v>
      </c>
      <c r="AC3288">
        <v>3502309</v>
      </c>
      <c r="AD3288" t="s">
        <v>3057</v>
      </c>
      <c r="AE3288">
        <v>117</v>
      </c>
      <c r="AF3288">
        <v>3502309</v>
      </c>
      <c r="AG3288" t="s">
        <v>3057</v>
      </c>
      <c r="AH3288">
        <v>344177</v>
      </c>
      <c r="AI3288">
        <v>3502309</v>
      </c>
      <c r="AJ3288" t="s">
        <v>3057</v>
      </c>
      <c r="AK3288">
        <v>137</v>
      </c>
      <c r="AL3288">
        <v>3502309</v>
      </c>
      <c r="AM3288" t="s">
        <v>3057</v>
      </c>
      <c r="AN3288" t="s">
        <v>5940</v>
      </c>
      <c r="AO3288">
        <v>0</v>
      </c>
      <c r="AP3288">
        <v>3512803</v>
      </c>
      <c r="AQ3288" t="s">
        <v>3173</v>
      </c>
      <c r="AR3288">
        <v>5760</v>
      </c>
    </row>
    <row r="3289" spans="1:44" x14ac:dyDescent="0.25">
      <c r="A3289">
        <v>1100320</v>
      </c>
      <c r="B3289">
        <v>4</v>
      </c>
      <c r="C3289" t="s">
        <v>872</v>
      </c>
      <c r="D3289" t="s">
        <v>5967</v>
      </c>
      <c r="E3289">
        <v>2439</v>
      </c>
      <c r="F3289" t="s">
        <v>5940</v>
      </c>
      <c r="G3289">
        <v>1488</v>
      </c>
      <c r="H3289" t="s">
        <v>5940</v>
      </c>
      <c r="I3289">
        <v>1701</v>
      </c>
      <c r="J3289">
        <v>353</v>
      </c>
      <c r="K3289">
        <v>1785</v>
      </c>
      <c r="L3289">
        <v>0</v>
      </c>
      <c r="M3289">
        <v>2160</v>
      </c>
      <c r="N3289">
        <v>0</v>
      </c>
      <c r="O3289">
        <v>1980</v>
      </c>
      <c r="P3289">
        <v>288</v>
      </c>
      <c r="R3289">
        <v>1100320</v>
      </c>
      <c r="S3289">
        <v>2439</v>
      </c>
      <c r="T3289" t="s">
        <v>5940</v>
      </c>
      <c r="U3289">
        <v>1488</v>
      </c>
      <c r="V3289" t="s">
        <v>5940</v>
      </c>
      <c r="W3289">
        <v>1701</v>
      </c>
      <c r="X3289">
        <v>353</v>
      </c>
      <c r="Z3289">
        <v>3502408</v>
      </c>
      <c r="AB3289">
        <v>105</v>
      </c>
      <c r="AC3289">
        <v>3502408</v>
      </c>
      <c r="AD3289" t="s">
        <v>3058</v>
      </c>
      <c r="AE3289">
        <v>36</v>
      </c>
      <c r="AF3289">
        <v>3502408</v>
      </c>
      <c r="AG3289" t="s">
        <v>3058</v>
      </c>
      <c r="AH3289">
        <v>13141</v>
      </c>
      <c r="AI3289">
        <v>3502408</v>
      </c>
      <c r="AJ3289" t="s">
        <v>3058</v>
      </c>
      <c r="AK3289">
        <v>350</v>
      </c>
      <c r="AL3289">
        <v>3502408</v>
      </c>
      <c r="AM3289" t="s">
        <v>3058</v>
      </c>
      <c r="AN3289">
        <v>1170</v>
      </c>
      <c r="AO3289">
        <v>0</v>
      </c>
      <c r="AP3289">
        <v>3512902</v>
      </c>
      <c r="AQ3289" t="s">
        <v>3174</v>
      </c>
      <c r="AR3289">
        <v>7200</v>
      </c>
    </row>
    <row r="3290" spans="1:44" x14ac:dyDescent="0.25">
      <c r="A3290">
        <v>1101500</v>
      </c>
      <c r="B3290">
        <v>4</v>
      </c>
      <c r="C3290" t="s">
        <v>872</v>
      </c>
      <c r="D3290" t="s">
        <v>5991</v>
      </c>
      <c r="E3290">
        <v>686</v>
      </c>
      <c r="F3290">
        <v>156</v>
      </c>
      <c r="G3290">
        <v>1274</v>
      </c>
      <c r="H3290" t="s">
        <v>5940</v>
      </c>
      <c r="I3290">
        <v>1979</v>
      </c>
      <c r="J3290">
        <v>504</v>
      </c>
      <c r="K3290">
        <v>600</v>
      </c>
      <c r="L3290">
        <v>0</v>
      </c>
      <c r="M3290">
        <v>2792</v>
      </c>
      <c r="N3290">
        <v>0</v>
      </c>
      <c r="O3290">
        <v>1566</v>
      </c>
      <c r="P3290">
        <v>415</v>
      </c>
      <c r="R3290">
        <v>1101500</v>
      </c>
      <c r="S3290">
        <v>686</v>
      </c>
      <c r="T3290">
        <v>156</v>
      </c>
      <c r="U3290">
        <v>1274</v>
      </c>
      <c r="V3290" t="s">
        <v>5940</v>
      </c>
      <c r="W3290">
        <v>1979</v>
      </c>
      <c r="X3290">
        <v>504</v>
      </c>
      <c r="Z3290">
        <v>3502507</v>
      </c>
      <c r="AB3290" t="s">
        <v>5940</v>
      </c>
      <c r="AC3290">
        <v>3502507</v>
      </c>
      <c r="AD3290" t="s">
        <v>3059</v>
      </c>
      <c r="AE3290">
        <v>1560</v>
      </c>
      <c r="AF3290">
        <v>3502507</v>
      </c>
      <c r="AG3290" t="s">
        <v>3059</v>
      </c>
      <c r="AH3290" t="s">
        <v>5940</v>
      </c>
      <c r="AI3290">
        <v>3502507</v>
      </c>
      <c r="AJ3290" t="s">
        <v>3059</v>
      </c>
      <c r="AK3290">
        <v>6</v>
      </c>
      <c r="AL3290">
        <v>3502507</v>
      </c>
      <c r="AM3290" t="s">
        <v>3059</v>
      </c>
      <c r="AN3290" t="s">
        <v>5940</v>
      </c>
      <c r="AO3290">
        <v>0</v>
      </c>
      <c r="AP3290">
        <v>3513108</v>
      </c>
      <c r="AQ3290" t="s">
        <v>3176</v>
      </c>
      <c r="AR3290">
        <v>1620</v>
      </c>
    </row>
    <row r="3291" spans="1:44" x14ac:dyDescent="0.25">
      <c r="A3291">
        <v>1101559</v>
      </c>
      <c r="B3291">
        <v>4</v>
      </c>
      <c r="C3291" t="s">
        <v>872</v>
      </c>
      <c r="D3291" t="s">
        <v>5992</v>
      </c>
      <c r="E3291">
        <v>267</v>
      </c>
      <c r="F3291" t="s">
        <v>5940</v>
      </c>
      <c r="G3291">
        <v>2590</v>
      </c>
      <c r="H3291" t="s">
        <v>5940</v>
      </c>
      <c r="I3291">
        <v>1208</v>
      </c>
      <c r="J3291">
        <v>288</v>
      </c>
      <c r="K3291">
        <v>232</v>
      </c>
      <c r="L3291">
        <v>0</v>
      </c>
      <c r="M3291">
        <v>2072</v>
      </c>
      <c r="N3291">
        <v>0</v>
      </c>
      <c r="O3291">
        <v>689</v>
      </c>
      <c r="P3291">
        <v>264</v>
      </c>
      <c r="R3291">
        <v>1101559</v>
      </c>
      <c r="S3291">
        <v>267</v>
      </c>
      <c r="T3291" t="s">
        <v>5940</v>
      </c>
      <c r="U3291">
        <v>2590</v>
      </c>
      <c r="V3291" t="s">
        <v>5940</v>
      </c>
      <c r="W3291">
        <v>1208</v>
      </c>
      <c r="X3291">
        <v>288</v>
      </c>
      <c r="Z3291">
        <v>3502606</v>
      </c>
      <c r="AB3291">
        <v>576</v>
      </c>
      <c r="AC3291">
        <v>3502606</v>
      </c>
      <c r="AD3291" t="s">
        <v>3060</v>
      </c>
      <c r="AE3291">
        <v>30</v>
      </c>
      <c r="AF3291">
        <v>3502606</v>
      </c>
      <c r="AG3291" t="s">
        <v>3060</v>
      </c>
      <c r="AH3291">
        <v>15019</v>
      </c>
      <c r="AI3291">
        <v>3502606</v>
      </c>
      <c r="AJ3291" t="s">
        <v>3060</v>
      </c>
      <c r="AK3291">
        <v>72</v>
      </c>
      <c r="AL3291">
        <v>3502606</v>
      </c>
      <c r="AM3291" t="s">
        <v>3060</v>
      </c>
      <c r="AN3291" t="s">
        <v>5940</v>
      </c>
      <c r="AO3291">
        <v>0</v>
      </c>
      <c r="AP3291">
        <v>3513207</v>
      </c>
      <c r="AQ3291" t="s">
        <v>3177</v>
      </c>
      <c r="AR3291">
        <v>13350</v>
      </c>
    </row>
    <row r="3292" spans="1:44" x14ac:dyDescent="0.25">
      <c r="A3292">
        <v>1101609</v>
      </c>
      <c r="B3292">
        <v>4</v>
      </c>
      <c r="C3292" t="s">
        <v>872</v>
      </c>
      <c r="D3292" t="s">
        <v>5993</v>
      </c>
      <c r="E3292">
        <v>549</v>
      </c>
      <c r="F3292" t="s">
        <v>5940</v>
      </c>
      <c r="G3292">
        <v>3683</v>
      </c>
      <c r="H3292" t="s">
        <v>5940</v>
      </c>
      <c r="I3292">
        <v>3276</v>
      </c>
      <c r="J3292">
        <v>35</v>
      </c>
      <c r="K3292">
        <v>57</v>
      </c>
      <c r="L3292">
        <v>0</v>
      </c>
      <c r="M3292">
        <v>2376</v>
      </c>
      <c r="N3292">
        <v>0</v>
      </c>
      <c r="O3292">
        <v>1729</v>
      </c>
      <c r="P3292">
        <v>242</v>
      </c>
      <c r="R3292">
        <v>1101609</v>
      </c>
      <c r="S3292">
        <v>549</v>
      </c>
      <c r="T3292" t="s">
        <v>5940</v>
      </c>
      <c r="U3292">
        <v>3683</v>
      </c>
      <c r="V3292" t="s">
        <v>5940</v>
      </c>
      <c r="W3292">
        <v>3276</v>
      </c>
      <c r="X3292">
        <v>35</v>
      </c>
      <c r="Z3292">
        <v>3502705</v>
      </c>
      <c r="AB3292" t="s">
        <v>5940</v>
      </c>
      <c r="AC3292">
        <v>3502705</v>
      </c>
      <c r="AD3292" t="s">
        <v>3061</v>
      </c>
      <c r="AE3292">
        <v>300</v>
      </c>
      <c r="AF3292">
        <v>3502705</v>
      </c>
      <c r="AG3292" t="s">
        <v>3061</v>
      </c>
      <c r="AH3292">
        <v>13558</v>
      </c>
      <c r="AI3292">
        <v>3502705</v>
      </c>
      <c r="AJ3292" t="s">
        <v>3061</v>
      </c>
      <c r="AK3292">
        <v>942</v>
      </c>
      <c r="AL3292">
        <v>3502705</v>
      </c>
      <c r="AM3292" t="s">
        <v>3061</v>
      </c>
      <c r="AN3292" t="s">
        <v>5940</v>
      </c>
      <c r="AO3292">
        <v>0</v>
      </c>
      <c r="AP3292">
        <v>3513306</v>
      </c>
      <c r="AQ3292" t="s">
        <v>3178</v>
      </c>
      <c r="AR3292">
        <v>29744</v>
      </c>
    </row>
    <row r="3293" spans="1:44" x14ac:dyDescent="0.25">
      <c r="A3293">
        <v>1101708</v>
      </c>
      <c r="B3293">
        <v>4</v>
      </c>
      <c r="C3293" t="s">
        <v>872</v>
      </c>
      <c r="D3293" t="s">
        <v>5994</v>
      </c>
      <c r="E3293">
        <v>138</v>
      </c>
      <c r="F3293" t="s">
        <v>5940</v>
      </c>
      <c r="G3293">
        <v>4464</v>
      </c>
      <c r="H3293" t="s">
        <v>5940</v>
      </c>
      <c r="I3293">
        <v>1980</v>
      </c>
      <c r="J3293">
        <v>780</v>
      </c>
      <c r="K3293">
        <v>351</v>
      </c>
      <c r="L3293">
        <v>0</v>
      </c>
      <c r="M3293">
        <v>5822</v>
      </c>
      <c r="N3293">
        <v>0</v>
      </c>
      <c r="O3293">
        <v>783</v>
      </c>
      <c r="P3293">
        <v>1218</v>
      </c>
      <c r="R3293">
        <v>1101708</v>
      </c>
      <c r="S3293">
        <v>138</v>
      </c>
      <c r="T3293" t="s">
        <v>5940</v>
      </c>
      <c r="U3293">
        <v>4464</v>
      </c>
      <c r="V3293" t="s">
        <v>5940</v>
      </c>
      <c r="W3293">
        <v>1980</v>
      </c>
      <c r="X3293">
        <v>780</v>
      </c>
      <c r="Z3293">
        <v>3502754</v>
      </c>
      <c r="AB3293" t="s">
        <v>5940</v>
      </c>
      <c r="AC3293">
        <v>3502754</v>
      </c>
      <c r="AD3293" t="s">
        <v>3062</v>
      </c>
      <c r="AE3293">
        <v>22</v>
      </c>
      <c r="AF3293">
        <v>3502754</v>
      </c>
      <c r="AG3293" t="s">
        <v>3062</v>
      </c>
      <c r="AH3293">
        <v>5006</v>
      </c>
      <c r="AI3293">
        <v>3502754</v>
      </c>
      <c r="AJ3293" t="s">
        <v>3062</v>
      </c>
      <c r="AK3293">
        <v>97</v>
      </c>
      <c r="AL3293">
        <v>3502754</v>
      </c>
      <c r="AM3293" t="s">
        <v>3062</v>
      </c>
      <c r="AN3293" t="s">
        <v>5940</v>
      </c>
      <c r="AO3293">
        <v>0</v>
      </c>
      <c r="AP3293">
        <v>3513405</v>
      </c>
      <c r="AQ3293" t="s">
        <v>3179</v>
      </c>
      <c r="AR3293">
        <v>258</v>
      </c>
    </row>
    <row r="3294" spans="1:44" x14ac:dyDescent="0.25">
      <c r="A3294">
        <v>1101757</v>
      </c>
      <c r="B3294">
        <v>4</v>
      </c>
      <c r="C3294" t="s">
        <v>872</v>
      </c>
      <c r="D3294" t="s">
        <v>5995</v>
      </c>
      <c r="E3294">
        <v>138</v>
      </c>
      <c r="F3294" t="s">
        <v>5940</v>
      </c>
      <c r="G3294">
        <v>2700</v>
      </c>
      <c r="H3294" t="s">
        <v>5940</v>
      </c>
      <c r="I3294">
        <v>2900</v>
      </c>
      <c r="J3294">
        <v>180</v>
      </c>
      <c r="K3294">
        <v>1150</v>
      </c>
      <c r="L3294">
        <v>0</v>
      </c>
      <c r="M3294">
        <v>4347</v>
      </c>
      <c r="N3294">
        <v>0</v>
      </c>
      <c r="O3294">
        <v>5400</v>
      </c>
      <c r="P3294">
        <v>199</v>
      </c>
      <c r="R3294">
        <v>1101757</v>
      </c>
      <c r="S3294">
        <v>138</v>
      </c>
      <c r="T3294" t="s">
        <v>5940</v>
      </c>
      <c r="U3294">
        <v>2700</v>
      </c>
      <c r="V3294" t="s">
        <v>5940</v>
      </c>
      <c r="W3294">
        <v>2900</v>
      </c>
      <c r="X3294">
        <v>180</v>
      </c>
      <c r="Z3294">
        <v>3502804</v>
      </c>
      <c r="AB3294">
        <v>252</v>
      </c>
      <c r="AC3294">
        <v>3502804</v>
      </c>
      <c r="AD3294" t="s">
        <v>3063</v>
      </c>
      <c r="AE3294" t="s">
        <v>5940</v>
      </c>
      <c r="AF3294">
        <v>3502804</v>
      </c>
      <c r="AG3294" t="s">
        <v>3063</v>
      </c>
      <c r="AH3294">
        <v>1342783</v>
      </c>
      <c r="AI3294">
        <v>3502804</v>
      </c>
      <c r="AJ3294" t="s">
        <v>3063</v>
      </c>
      <c r="AK3294">
        <v>1948</v>
      </c>
      <c r="AL3294">
        <v>3502804</v>
      </c>
      <c r="AM3294" t="s">
        <v>3063</v>
      </c>
      <c r="AN3294">
        <v>3120</v>
      </c>
      <c r="AO3294">
        <v>0</v>
      </c>
      <c r="AP3294">
        <v>3513603</v>
      </c>
      <c r="AQ3294" t="s">
        <v>3181</v>
      </c>
      <c r="AR3294">
        <v>8000</v>
      </c>
    </row>
    <row r="3295" spans="1:44" x14ac:dyDescent="0.25">
      <c r="A3295">
        <v>1101807</v>
      </c>
      <c r="B3295">
        <v>4</v>
      </c>
      <c r="C3295" t="s">
        <v>872</v>
      </c>
      <c r="D3295" t="s">
        <v>5996</v>
      </c>
      <c r="E3295">
        <v>347</v>
      </c>
      <c r="F3295" t="s">
        <v>5940</v>
      </c>
      <c r="G3295">
        <v>4256</v>
      </c>
      <c r="H3295" t="s">
        <v>5940</v>
      </c>
      <c r="I3295">
        <v>1320</v>
      </c>
      <c r="J3295">
        <v>358</v>
      </c>
      <c r="K3295">
        <v>292</v>
      </c>
      <c r="L3295">
        <v>0</v>
      </c>
      <c r="M3295">
        <v>4200</v>
      </c>
      <c r="N3295">
        <v>0</v>
      </c>
      <c r="O3295">
        <v>300</v>
      </c>
      <c r="P3295">
        <v>600</v>
      </c>
      <c r="R3295">
        <v>1101807</v>
      </c>
      <c r="S3295">
        <v>347</v>
      </c>
      <c r="T3295" t="s">
        <v>5940</v>
      </c>
      <c r="U3295">
        <v>4256</v>
      </c>
      <c r="V3295" t="s">
        <v>5940</v>
      </c>
      <c r="W3295">
        <v>1320</v>
      </c>
      <c r="X3295">
        <v>358</v>
      </c>
      <c r="Z3295">
        <v>3502903</v>
      </c>
      <c r="AB3295" t="s">
        <v>5940</v>
      </c>
      <c r="AC3295">
        <v>3502903</v>
      </c>
      <c r="AD3295" t="s">
        <v>3064</v>
      </c>
      <c r="AE3295">
        <v>18</v>
      </c>
      <c r="AF3295">
        <v>3502903</v>
      </c>
      <c r="AG3295" t="s">
        <v>3064</v>
      </c>
      <c r="AH3295">
        <v>37546</v>
      </c>
      <c r="AI3295">
        <v>3502903</v>
      </c>
      <c r="AJ3295" t="s">
        <v>3064</v>
      </c>
      <c r="AK3295">
        <v>372</v>
      </c>
      <c r="AL3295">
        <v>3502903</v>
      </c>
      <c r="AM3295" t="s">
        <v>3064</v>
      </c>
      <c r="AN3295" t="s">
        <v>5940</v>
      </c>
      <c r="AO3295">
        <v>0</v>
      </c>
      <c r="AP3295">
        <v>3513702</v>
      </c>
      <c r="AQ3295" t="s">
        <v>3182</v>
      </c>
      <c r="AR3295">
        <v>7200</v>
      </c>
    </row>
    <row r="3296" spans="1:44" x14ac:dyDescent="0.25">
      <c r="A3296">
        <v>1100304</v>
      </c>
      <c r="B3296">
        <v>4</v>
      </c>
      <c r="C3296" t="s">
        <v>872</v>
      </c>
      <c r="D3296" t="s">
        <v>5966</v>
      </c>
      <c r="E3296">
        <v>343</v>
      </c>
      <c r="F3296">
        <v>121600</v>
      </c>
      <c r="G3296">
        <v>41600</v>
      </c>
      <c r="H3296" t="s">
        <v>5940</v>
      </c>
      <c r="I3296">
        <v>23100</v>
      </c>
      <c r="J3296">
        <v>216</v>
      </c>
      <c r="K3296">
        <v>595</v>
      </c>
      <c r="L3296">
        <v>121680</v>
      </c>
      <c r="M3296">
        <v>72600</v>
      </c>
      <c r="N3296">
        <v>0</v>
      </c>
      <c r="O3296">
        <v>11760</v>
      </c>
      <c r="P3296">
        <v>432</v>
      </c>
      <c r="R3296">
        <v>1100304</v>
      </c>
      <c r="S3296">
        <v>343</v>
      </c>
      <c r="T3296">
        <v>121600</v>
      </c>
      <c r="U3296">
        <v>41600</v>
      </c>
      <c r="V3296" t="s">
        <v>5940</v>
      </c>
      <c r="W3296">
        <v>23100</v>
      </c>
      <c r="X3296">
        <v>216</v>
      </c>
      <c r="Z3296">
        <v>3503000</v>
      </c>
      <c r="AB3296" t="s">
        <v>5940</v>
      </c>
      <c r="AC3296">
        <v>3503000</v>
      </c>
      <c r="AD3296" t="s">
        <v>3065</v>
      </c>
      <c r="AE3296">
        <v>24</v>
      </c>
      <c r="AF3296">
        <v>3503000</v>
      </c>
      <c r="AG3296" t="s">
        <v>3065</v>
      </c>
      <c r="AH3296">
        <v>844798</v>
      </c>
      <c r="AI3296">
        <v>3503000</v>
      </c>
      <c r="AJ3296" t="s">
        <v>3065</v>
      </c>
      <c r="AK3296" t="s">
        <v>5940</v>
      </c>
      <c r="AL3296">
        <v>3503000</v>
      </c>
      <c r="AM3296" t="s">
        <v>3065</v>
      </c>
      <c r="AN3296">
        <v>2970</v>
      </c>
      <c r="AO3296">
        <v>0</v>
      </c>
      <c r="AP3296">
        <v>3513850</v>
      </c>
      <c r="AQ3296" t="s">
        <v>3183</v>
      </c>
      <c r="AR3296">
        <v>588</v>
      </c>
    </row>
    <row r="3297" spans="1:44" x14ac:dyDescent="0.25">
      <c r="A3297">
        <v>1200013</v>
      </c>
      <c r="B3297">
        <v>4</v>
      </c>
      <c r="C3297" t="s">
        <v>873</v>
      </c>
      <c r="D3297" t="s">
        <v>5997</v>
      </c>
      <c r="E3297">
        <v>340</v>
      </c>
      <c r="F3297" t="s">
        <v>5940</v>
      </c>
      <c r="G3297">
        <v>5000</v>
      </c>
      <c r="H3297">
        <v>6</v>
      </c>
      <c r="I3297">
        <v>1964</v>
      </c>
      <c r="J3297">
        <v>216</v>
      </c>
      <c r="K3297">
        <v>9000</v>
      </c>
      <c r="L3297">
        <v>0</v>
      </c>
      <c r="M3297">
        <v>3336</v>
      </c>
      <c r="N3297">
        <v>0</v>
      </c>
      <c r="O3297">
        <v>1302</v>
      </c>
      <c r="P3297">
        <v>283</v>
      </c>
      <c r="R3297">
        <v>1200013</v>
      </c>
      <c r="S3297">
        <v>340</v>
      </c>
      <c r="T3297" t="s">
        <v>5940</v>
      </c>
      <c r="U3297">
        <v>5000</v>
      </c>
      <c r="V3297">
        <v>6</v>
      </c>
      <c r="W3297">
        <v>1964</v>
      </c>
      <c r="X3297">
        <v>216</v>
      </c>
      <c r="Z3297">
        <v>3503109</v>
      </c>
      <c r="AB3297" t="s">
        <v>5940</v>
      </c>
      <c r="AC3297">
        <v>3503109</v>
      </c>
      <c r="AD3297" t="s">
        <v>3066</v>
      </c>
      <c r="AE3297">
        <v>96</v>
      </c>
      <c r="AF3297">
        <v>3503109</v>
      </c>
      <c r="AG3297" t="s">
        <v>3066</v>
      </c>
      <c r="AH3297">
        <v>16646</v>
      </c>
      <c r="AI3297">
        <v>3503109</v>
      </c>
      <c r="AJ3297" t="s">
        <v>3066</v>
      </c>
      <c r="AK3297">
        <v>150</v>
      </c>
      <c r="AL3297">
        <v>3503109</v>
      </c>
      <c r="AM3297" t="s">
        <v>3066</v>
      </c>
      <c r="AN3297">
        <v>2862</v>
      </c>
      <c r="AO3297">
        <v>0</v>
      </c>
      <c r="AP3297">
        <v>3513900</v>
      </c>
      <c r="AQ3297" t="s">
        <v>3184</v>
      </c>
      <c r="AR3297">
        <v>3600</v>
      </c>
    </row>
    <row r="3298" spans="1:44" x14ac:dyDescent="0.25">
      <c r="A3298">
        <v>1200054</v>
      </c>
      <c r="B3298">
        <v>4</v>
      </c>
      <c r="C3298" t="s">
        <v>873</v>
      </c>
      <c r="D3298" t="s">
        <v>5998</v>
      </c>
      <c r="E3298">
        <v>570</v>
      </c>
      <c r="F3298" t="s">
        <v>5940</v>
      </c>
      <c r="G3298">
        <v>435</v>
      </c>
      <c r="H3298" t="s">
        <v>5940</v>
      </c>
      <c r="I3298">
        <v>264</v>
      </c>
      <c r="J3298">
        <v>39</v>
      </c>
      <c r="K3298">
        <v>810</v>
      </c>
      <c r="L3298">
        <v>0</v>
      </c>
      <c r="M3298">
        <v>576</v>
      </c>
      <c r="N3298">
        <v>0</v>
      </c>
      <c r="O3298">
        <v>510</v>
      </c>
      <c r="P3298">
        <v>95</v>
      </c>
      <c r="R3298">
        <v>1200054</v>
      </c>
      <c r="S3298">
        <v>570</v>
      </c>
      <c r="T3298" t="s">
        <v>5940</v>
      </c>
      <c r="U3298">
        <v>435</v>
      </c>
      <c r="V3298" t="s">
        <v>5940</v>
      </c>
      <c r="W3298">
        <v>264</v>
      </c>
      <c r="X3298">
        <v>39</v>
      </c>
      <c r="Z3298">
        <v>3503158</v>
      </c>
      <c r="AB3298" t="s">
        <v>5940</v>
      </c>
      <c r="AC3298">
        <v>3503158</v>
      </c>
      <c r="AD3298" t="s">
        <v>3067</v>
      </c>
      <c r="AE3298" t="s">
        <v>5940</v>
      </c>
      <c r="AF3298">
        <v>3503158</v>
      </c>
      <c r="AG3298" t="s">
        <v>3067</v>
      </c>
      <c r="AH3298">
        <v>2607</v>
      </c>
      <c r="AI3298">
        <v>3503158</v>
      </c>
      <c r="AJ3298" t="s">
        <v>3067</v>
      </c>
      <c r="AK3298">
        <v>24</v>
      </c>
      <c r="AL3298">
        <v>3503158</v>
      </c>
      <c r="AM3298" t="s">
        <v>3067</v>
      </c>
      <c r="AN3298" t="s">
        <v>5940</v>
      </c>
      <c r="AO3298">
        <v>0</v>
      </c>
      <c r="AP3298">
        <v>3514007</v>
      </c>
      <c r="AQ3298" t="s">
        <v>3185</v>
      </c>
      <c r="AR3298">
        <v>108</v>
      </c>
    </row>
    <row r="3299" spans="1:44" x14ac:dyDescent="0.25">
      <c r="A3299">
        <v>1200104</v>
      </c>
      <c r="B3299">
        <v>4</v>
      </c>
      <c r="C3299" t="s">
        <v>873</v>
      </c>
      <c r="D3299" t="s">
        <v>5999</v>
      </c>
      <c r="E3299">
        <v>160</v>
      </c>
      <c r="F3299" t="s">
        <v>5940</v>
      </c>
      <c r="G3299">
        <v>5700</v>
      </c>
      <c r="H3299" t="s">
        <v>5940</v>
      </c>
      <c r="I3299">
        <v>4200</v>
      </c>
      <c r="J3299">
        <v>270</v>
      </c>
      <c r="K3299">
        <v>900</v>
      </c>
      <c r="L3299">
        <v>0</v>
      </c>
      <c r="M3299">
        <v>2091</v>
      </c>
      <c r="N3299">
        <v>0</v>
      </c>
      <c r="O3299">
        <v>870</v>
      </c>
      <c r="P3299">
        <v>150</v>
      </c>
      <c r="R3299">
        <v>1200104</v>
      </c>
      <c r="S3299">
        <v>160</v>
      </c>
      <c r="T3299" t="s">
        <v>5940</v>
      </c>
      <c r="U3299">
        <v>5700</v>
      </c>
      <c r="V3299" t="s">
        <v>5940</v>
      </c>
      <c r="W3299">
        <v>4200</v>
      </c>
      <c r="X3299">
        <v>270</v>
      </c>
      <c r="Z3299">
        <v>3503208</v>
      </c>
      <c r="AB3299">
        <v>202</v>
      </c>
      <c r="AC3299">
        <v>3503208</v>
      </c>
      <c r="AD3299" t="s">
        <v>3068</v>
      </c>
      <c r="AE3299">
        <v>120</v>
      </c>
      <c r="AF3299">
        <v>3503208</v>
      </c>
      <c r="AG3299" t="s">
        <v>3068</v>
      </c>
      <c r="AH3299">
        <v>2690646</v>
      </c>
      <c r="AI3299">
        <v>3503208</v>
      </c>
      <c r="AJ3299" t="s">
        <v>3068</v>
      </c>
      <c r="AK3299">
        <v>14</v>
      </c>
      <c r="AL3299">
        <v>3503208</v>
      </c>
      <c r="AM3299" t="s">
        <v>3068</v>
      </c>
      <c r="AN3299">
        <v>2400</v>
      </c>
      <c r="AO3299">
        <v>0</v>
      </c>
      <c r="AP3299">
        <v>3514106</v>
      </c>
      <c r="AQ3299" t="s">
        <v>3186</v>
      </c>
      <c r="AR3299">
        <v>3360</v>
      </c>
    </row>
    <row r="3300" spans="1:44" x14ac:dyDescent="0.25">
      <c r="A3300">
        <v>1200138</v>
      </c>
      <c r="B3300">
        <v>4</v>
      </c>
      <c r="C3300" t="s">
        <v>873</v>
      </c>
      <c r="D3300" t="s">
        <v>6000</v>
      </c>
      <c r="E3300">
        <v>120</v>
      </c>
      <c r="F3300" t="s">
        <v>5940</v>
      </c>
      <c r="G3300">
        <v>2800</v>
      </c>
      <c r="H3300" t="s">
        <v>5940</v>
      </c>
      <c r="I3300">
        <v>720</v>
      </c>
      <c r="J3300">
        <v>40</v>
      </c>
      <c r="K3300">
        <v>3040</v>
      </c>
      <c r="L3300">
        <v>0</v>
      </c>
      <c r="M3300">
        <v>1890</v>
      </c>
      <c r="N3300">
        <v>0</v>
      </c>
      <c r="O3300">
        <v>593</v>
      </c>
      <c r="P3300">
        <v>210</v>
      </c>
      <c r="R3300">
        <v>1200138</v>
      </c>
      <c r="S3300">
        <v>120</v>
      </c>
      <c r="T3300" t="s">
        <v>5940</v>
      </c>
      <c r="U3300">
        <v>2800</v>
      </c>
      <c r="V3300" t="s">
        <v>5940</v>
      </c>
      <c r="W3300">
        <v>720</v>
      </c>
      <c r="X3300">
        <v>40</v>
      </c>
      <c r="Z3300">
        <v>3503307</v>
      </c>
      <c r="AB3300">
        <v>855</v>
      </c>
      <c r="AC3300">
        <v>3503307</v>
      </c>
      <c r="AD3300" t="s">
        <v>3069</v>
      </c>
      <c r="AE3300">
        <v>42</v>
      </c>
      <c r="AF3300">
        <v>3503307</v>
      </c>
      <c r="AG3300" t="s">
        <v>3069</v>
      </c>
      <c r="AH3300">
        <v>2438085</v>
      </c>
      <c r="AI3300">
        <v>3503307</v>
      </c>
      <c r="AJ3300" t="s">
        <v>3069</v>
      </c>
      <c r="AK3300" t="s">
        <v>5940</v>
      </c>
      <c r="AL3300">
        <v>3503307</v>
      </c>
      <c r="AM3300" t="s">
        <v>3069</v>
      </c>
      <c r="AN3300">
        <v>1200</v>
      </c>
      <c r="AO3300">
        <v>0</v>
      </c>
      <c r="AP3300">
        <v>3514205</v>
      </c>
      <c r="AQ3300" t="s">
        <v>3187</v>
      </c>
      <c r="AR3300">
        <v>49</v>
      </c>
    </row>
    <row r="3301" spans="1:44" x14ac:dyDescent="0.25">
      <c r="A3301">
        <v>1200179</v>
      </c>
      <c r="B3301">
        <v>4</v>
      </c>
      <c r="C3301" t="s">
        <v>873</v>
      </c>
      <c r="D3301" t="s">
        <v>6001</v>
      </c>
      <c r="E3301" t="s">
        <v>5940</v>
      </c>
      <c r="F3301" t="s">
        <v>5940</v>
      </c>
      <c r="G3301">
        <v>3847</v>
      </c>
      <c r="H3301" t="s">
        <v>5940</v>
      </c>
      <c r="I3301">
        <v>2641</v>
      </c>
      <c r="J3301">
        <v>105</v>
      </c>
      <c r="K3301">
        <v>3100</v>
      </c>
      <c r="L3301">
        <v>0</v>
      </c>
      <c r="M3301">
        <v>5352</v>
      </c>
      <c r="N3301">
        <v>0</v>
      </c>
      <c r="O3301">
        <v>1360</v>
      </c>
      <c r="P3301">
        <v>99</v>
      </c>
      <c r="R3301">
        <v>1200179</v>
      </c>
      <c r="S3301" t="s">
        <v>5940</v>
      </c>
      <c r="T3301" t="s">
        <v>5940</v>
      </c>
      <c r="U3301">
        <v>3847</v>
      </c>
      <c r="V3301" t="s">
        <v>5940</v>
      </c>
      <c r="W3301">
        <v>2641</v>
      </c>
      <c r="X3301">
        <v>105</v>
      </c>
      <c r="Z3301">
        <v>3503356</v>
      </c>
      <c r="AB3301" t="s">
        <v>5940</v>
      </c>
      <c r="AC3301">
        <v>3503356</v>
      </c>
      <c r="AD3301" t="s">
        <v>3070</v>
      </c>
      <c r="AE3301" t="s">
        <v>5940</v>
      </c>
      <c r="AF3301">
        <v>3503356</v>
      </c>
      <c r="AG3301" t="s">
        <v>3070</v>
      </c>
      <c r="AH3301">
        <v>161865</v>
      </c>
      <c r="AI3301">
        <v>3503356</v>
      </c>
      <c r="AJ3301" t="s">
        <v>3070</v>
      </c>
      <c r="AK3301">
        <v>66</v>
      </c>
      <c r="AL3301">
        <v>3503356</v>
      </c>
      <c r="AM3301" t="s">
        <v>3070</v>
      </c>
      <c r="AN3301" t="s">
        <v>5940</v>
      </c>
      <c r="AO3301">
        <v>0</v>
      </c>
      <c r="AP3301">
        <v>3514304</v>
      </c>
      <c r="AQ3301" t="s">
        <v>3188</v>
      </c>
      <c r="AR3301">
        <v>2646</v>
      </c>
    </row>
    <row r="3302" spans="1:44" x14ac:dyDescent="0.25">
      <c r="A3302">
        <v>1200203</v>
      </c>
      <c r="B3302">
        <v>4</v>
      </c>
      <c r="C3302" t="s">
        <v>873</v>
      </c>
      <c r="D3302" t="s">
        <v>6002</v>
      </c>
      <c r="E3302">
        <v>2240</v>
      </c>
      <c r="F3302" t="s">
        <v>5940</v>
      </c>
      <c r="G3302">
        <v>2314</v>
      </c>
      <c r="H3302" t="s">
        <v>5940</v>
      </c>
      <c r="I3302">
        <v>2398</v>
      </c>
      <c r="J3302">
        <v>526</v>
      </c>
      <c r="K3302">
        <v>1890</v>
      </c>
      <c r="L3302">
        <v>0</v>
      </c>
      <c r="M3302">
        <v>4494</v>
      </c>
      <c r="N3302">
        <v>0</v>
      </c>
      <c r="O3302">
        <v>2913</v>
      </c>
      <c r="P3302">
        <v>1340</v>
      </c>
      <c r="R3302">
        <v>1200203</v>
      </c>
      <c r="S3302">
        <v>2240</v>
      </c>
      <c r="T3302" t="s">
        <v>5940</v>
      </c>
      <c r="U3302">
        <v>2314</v>
      </c>
      <c r="V3302" t="s">
        <v>5940</v>
      </c>
      <c r="W3302">
        <v>2398</v>
      </c>
      <c r="X3302">
        <v>526</v>
      </c>
      <c r="Z3302">
        <v>3503406</v>
      </c>
      <c r="AB3302" t="s">
        <v>5940</v>
      </c>
      <c r="AC3302">
        <v>3503406</v>
      </c>
      <c r="AD3302" t="s">
        <v>3071</v>
      </c>
      <c r="AE3302" t="s">
        <v>5940</v>
      </c>
      <c r="AF3302">
        <v>3503406</v>
      </c>
      <c r="AG3302" t="s">
        <v>3071</v>
      </c>
      <c r="AH3302">
        <v>50062</v>
      </c>
      <c r="AI3302">
        <v>3503406</v>
      </c>
      <c r="AJ3302" t="s">
        <v>3071</v>
      </c>
      <c r="AK3302">
        <v>180</v>
      </c>
      <c r="AL3302">
        <v>3503406</v>
      </c>
      <c r="AM3302" t="s">
        <v>3071</v>
      </c>
      <c r="AN3302">
        <v>500</v>
      </c>
      <c r="AO3302">
        <v>0</v>
      </c>
      <c r="AP3302">
        <v>3514403</v>
      </c>
      <c r="AQ3302" t="s">
        <v>3189</v>
      </c>
      <c r="AR3302">
        <v>4320</v>
      </c>
    </row>
    <row r="3303" spans="1:44" x14ac:dyDescent="0.25">
      <c r="A3303">
        <v>1200252</v>
      </c>
      <c r="B3303">
        <v>4</v>
      </c>
      <c r="C3303" t="s">
        <v>873</v>
      </c>
      <c r="D3303" t="s">
        <v>6003</v>
      </c>
      <c r="E3303">
        <v>300</v>
      </c>
      <c r="F3303" t="s">
        <v>5940</v>
      </c>
      <c r="G3303">
        <v>4200</v>
      </c>
      <c r="H3303" t="s">
        <v>5940</v>
      </c>
      <c r="I3303">
        <v>4200</v>
      </c>
      <c r="J3303">
        <v>198</v>
      </c>
      <c r="K3303">
        <v>540</v>
      </c>
      <c r="L3303">
        <v>0</v>
      </c>
      <c r="M3303">
        <v>3000</v>
      </c>
      <c r="N3303">
        <v>0</v>
      </c>
      <c r="O3303">
        <v>2160</v>
      </c>
      <c r="P3303">
        <v>330</v>
      </c>
      <c r="R3303">
        <v>1200252</v>
      </c>
      <c r="S3303">
        <v>300</v>
      </c>
      <c r="T3303" t="s">
        <v>5940</v>
      </c>
      <c r="U3303">
        <v>4200</v>
      </c>
      <c r="V3303" t="s">
        <v>5940</v>
      </c>
      <c r="W3303">
        <v>4200</v>
      </c>
      <c r="X3303">
        <v>198</v>
      </c>
      <c r="Z3303">
        <v>3503505</v>
      </c>
      <c r="AB3303" t="s">
        <v>5940</v>
      </c>
      <c r="AC3303">
        <v>3503505</v>
      </c>
      <c r="AD3303" t="s">
        <v>3072</v>
      </c>
      <c r="AE3303">
        <v>12</v>
      </c>
      <c r="AF3303">
        <v>3503505</v>
      </c>
      <c r="AG3303" t="s">
        <v>3072</v>
      </c>
      <c r="AH3303">
        <v>3129</v>
      </c>
      <c r="AI3303">
        <v>3503505</v>
      </c>
      <c r="AJ3303" t="s">
        <v>3072</v>
      </c>
      <c r="AK3303">
        <v>40</v>
      </c>
      <c r="AL3303">
        <v>3503505</v>
      </c>
      <c r="AM3303" t="s">
        <v>3072</v>
      </c>
      <c r="AN3303" t="s">
        <v>5940</v>
      </c>
      <c r="AO3303">
        <v>0</v>
      </c>
      <c r="AP3303">
        <v>3514502</v>
      </c>
      <c r="AQ3303" t="s">
        <v>3190</v>
      </c>
      <c r="AR3303">
        <v>475</v>
      </c>
    </row>
    <row r="3304" spans="1:44" x14ac:dyDescent="0.25">
      <c r="A3304">
        <v>1200302</v>
      </c>
      <c r="B3304">
        <v>4</v>
      </c>
      <c r="C3304" t="s">
        <v>873</v>
      </c>
      <c r="D3304" t="s">
        <v>6004</v>
      </c>
      <c r="E3304">
        <v>3150</v>
      </c>
      <c r="F3304" t="s">
        <v>5940</v>
      </c>
      <c r="G3304">
        <v>3105</v>
      </c>
      <c r="H3304" t="s">
        <v>5940</v>
      </c>
      <c r="I3304">
        <v>1096</v>
      </c>
      <c r="J3304">
        <v>40</v>
      </c>
      <c r="K3304">
        <v>3060</v>
      </c>
      <c r="L3304">
        <v>0</v>
      </c>
      <c r="M3304">
        <v>4845</v>
      </c>
      <c r="N3304">
        <v>0</v>
      </c>
      <c r="O3304">
        <v>2496</v>
      </c>
      <c r="P3304">
        <v>36</v>
      </c>
      <c r="R3304">
        <v>1200302</v>
      </c>
      <c r="S3304">
        <v>3150</v>
      </c>
      <c r="T3304" t="s">
        <v>5940</v>
      </c>
      <c r="U3304">
        <v>3105</v>
      </c>
      <c r="V3304" t="s">
        <v>5940</v>
      </c>
      <c r="W3304">
        <v>1096</v>
      </c>
      <c r="X3304">
        <v>40</v>
      </c>
      <c r="Z3304">
        <v>3503604</v>
      </c>
      <c r="AB3304" t="s">
        <v>5940</v>
      </c>
      <c r="AC3304">
        <v>3503604</v>
      </c>
      <c r="AD3304" t="s">
        <v>3073</v>
      </c>
      <c r="AE3304" t="s">
        <v>5940</v>
      </c>
      <c r="AF3304">
        <v>3503604</v>
      </c>
      <c r="AG3304" t="s">
        <v>3073</v>
      </c>
      <c r="AH3304">
        <v>619519</v>
      </c>
      <c r="AI3304">
        <v>3503604</v>
      </c>
      <c r="AJ3304" t="s">
        <v>3073</v>
      </c>
      <c r="AK3304">
        <v>57</v>
      </c>
      <c r="AL3304">
        <v>3503604</v>
      </c>
      <c r="AM3304" t="s">
        <v>3073</v>
      </c>
      <c r="AN3304">
        <v>120</v>
      </c>
      <c r="AO3304">
        <v>0</v>
      </c>
      <c r="AP3304">
        <v>3514601</v>
      </c>
      <c r="AQ3304" t="s">
        <v>3191</v>
      </c>
      <c r="AR3304">
        <v>600</v>
      </c>
    </row>
    <row r="3305" spans="1:44" x14ac:dyDescent="0.25">
      <c r="A3305">
        <v>1200328</v>
      </c>
      <c r="B3305">
        <v>4</v>
      </c>
      <c r="C3305" t="s">
        <v>873</v>
      </c>
      <c r="D3305" t="s">
        <v>6005</v>
      </c>
      <c r="E3305">
        <v>630</v>
      </c>
      <c r="F3305" t="s">
        <v>5940</v>
      </c>
      <c r="G3305">
        <v>938</v>
      </c>
      <c r="H3305" t="s">
        <v>5940</v>
      </c>
      <c r="I3305">
        <v>48</v>
      </c>
      <c r="J3305">
        <v>25</v>
      </c>
      <c r="K3305">
        <v>540</v>
      </c>
      <c r="L3305">
        <v>0</v>
      </c>
      <c r="M3305">
        <v>906</v>
      </c>
      <c r="N3305">
        <v>0</v>
      </c>
      <c r="O3305">
        <v>118</v>
      </c>
      <c r="P3305">
        <v>41</v>
      </c>
      <c r="R3305">
        <v>1200328</v>
      </c>
      <c r="S3305">
        <v>630</v>
      </c>
      <c r="T3305" t="s">
        <v>5940</v>
      </c>
      <c r="U3305">
        <v>938</v>
      </c>
      <c r="V3305" t="s">
        <v>5940</v>
      </c>
      <c r="W3305">
        <v>48</v>
      </c>
      <c r="X3305">
        <v>25</v>
      </c>
      <c r="Z3305">
        <v>3503703</v>
      </c>
      <c r="AB3305" t="s">
        <v>5940</v>
      </c>
      <c r="AC3305">
        <v>3503703</v>
      </c>
      <c r="AD3305" t="s">
        <v>3074</v>
      </c>
      <c r="AE3305" t="s">
        <v>5940</v>
      </c>
      <c r="AF3305">
        <v>3503703</v>
      </c>
      <c r="AG3305" t="s">
        <v>3074</v>
      </c>
      <c r="AH3305">
        <v>806729</v>
      </c>
      <c r="AI3305">
        <v>3503703</v>
      </c>
      <c r="AJ3305" t="s">
        <v>3074</v>
      </c>
      <c r="AK3305" t="s">
        <v>5940</v>
      </c>
      <c r="AL3305">
        <v>3503703</v>
      </c>
      <c r="AM3305" t="s">
        <v>3074</v>
      </c>
      <c r="AN3305" t="s">
        <v>5940</v>
      </c>
      <c r="AO3305">
        <v>0</v>
      </c>
      <c r="AP3305">
        <v>3514700</v>
      </c>
      <c r="AQ3305" t="s">
        <v>3192</v>
      </c>
      <c r="AR3305">
        <v>2392</v>
      </c>
    </row>
    <row r="3306" spans="1:44" x14ac:dyDescent="0.25">
      <c r="A3306">
        <v>1200336</v>
      </c>
      <c r="B3306">
        <v>4</v>
      </c>
      <c r="C3306" t="s">
        <v>873</v>
      </c>
      <c r="D3306" t="s">
        <v>6006</v>
      </c>
      <c r="E3306">
        <v>2320</v>
      </c>
      <c r="F3306" t="s">
        <v>5940</v>
      </c>
      <c r="G3306">
        <v>383</v>
      </c>
      <c r="H3306" t="s">
        <v>5940</v>
      </c>
      <c r="I3306">
        <v>259</v>
      </c>
      <c r="J3306">
        <v>269</v>
      </c>
      <c r="K3306">
        <v>3060</v>
      </c>
      <c r="L3306">
        <v>0</v>
      </c>
      <c r="M3306">
        <v>348</v>
      </c>
      <c r="N3306">
        <v>0</v>
      </c>
      <c r="O3306">
        <v>216</v>
      </c>
      <c r="P3306">
        <v>237</v>
      </c>
      <c r="R3306">
        <v>1200336</v>
      </c>
      <c r="S3306">
        <v>2320</v>
      </c>
      <c r="T3306" t="s">
        <v>5940</v>
      </c>
      <c r="U3306">
        <v>383</v>
      </c>
      <c r="V3306" t="s">
        <v>5940</v>
      </c>
      <c r="W3306">
        <v>259</v>
      </c>
      <c r="X3306">
        <v>269</v>
      </c>
      <c r="Z3306">
        <v>3503802</v>
      </c>
      <c r="AB3306" t="s">
        <v>5940</v>
      </c>
      <c r="AC3306">
        <v>3503802</v>
      </c>
      <c r="AD3306" t="s">
        <v>3075</v>
      </c>
      <c r="AE3306" t="s">
        <v>5940</v>
      </c>
      <c r="AF3306">
        <v>3503802</v>
      </c>
      <c r="AG3306" t="s">
        <v>3075</v>
      </c>
      <c r="AH3306">
        <v>107613</v>
      </c>
      <c r="AI3306">
        <v>3503802</v>
      </c>
      <c r="AJ3306" t="s">
        <v>3075</v>
      </c>
      <c r="AK3306">
        <v>10</v>
      </c>
      <c r="AL3306">
        <v>3503802</v>
      </c>
      <c r="AM3306" t="s">
        <v>3075</v>
      </c>
      <c r="AN3306" t="s">
        <v>5940</v>
      </c>
      <c r="AO3306">
        <v>0</v>
      </c>
      <c r="AP3306">
        <v>3514809</v>
      </c>
      <c r="AQ3306" t="s">
        <v>3193</v>
      </c>
      <c r="AR3306">
        <v>216</v>
      </c>
    </row>
    <row r="3307" spans="1:44" x14ac:dyDescent="0.25">
      <c r="A3307">
        <v>1200344</v>
      </c>
      <c r="B3307">
        <v>4</v>
      </c>
      <c r="C3307" t="s">
        <v>873</v>
      </c>
      <c r="D3307" t="s">
        <v>6007</v>
      </c>
      <c r="E3307">
        <v>200</v>
      </c>
      <c r="F3307" t="s">
        <v>5940</v>
      </c>
      <c r="G3307">
        <v>600</v>
      </c>
      <c r="H3307" t="s">
        <v>5940</v>
      </c>
      <c r="I3307">
        <v>120</v>
      </c>
      <c r="J3307">
        <v>20</v>
      </c>
      <c r="K3307">
        <v>560</v>
      </c>
      <c r="L3307">
        <v>0</v>
      </c>
      <c r="M3307">
        <v>899</v>
      </c>
      <c r="N3307">
        <v>0</v>
      </c>
      <c r="O3307">
        <v>448</v>
      </c>
      <c r="P3307">
        <v>53</v>
      </c>
      <c r="R3307">
        <v>1200344</v>
      </c>
      <c r="S3307">
        <v>200</v>
      </c>
      <c r="T3307" t="s">
        <v>5940</v>
      </c>
      <c r="U3307">
        <v>600</v>
      </c>
      <c r="V3307" t="s">
        <v>5940</v>
      </c>
      <c r="W3307">
        <v>120</v>
      </c>
      <c r="X3307">
        <v>20</v>
      </c>
      <c r="Z3307">
        <v>3503901</v>
      </c>
      <c r="AB3307" t="s">
        <v>5940</v>
      </c>
      <c r="AC3307">
        <v>3503901</v>
      </c>
      <c r="AD3307" t="s">
        <v>3076</v>
      </c>
      <c r="AE3307" t="s">
        <v>5940</v>
      </c>
      <c r="AF3307">
        <v>3503901</v>
      </c>
      <c r="AG3307" t="s">
        <v>3076</v>
      </c>
      <c r="AH3307" t="s">
        <v>5940</v>
      </c>
      <c r="AI3307">
        <v>3503901</v>
      </c>
      <c r="AJ3307" t="s">
        <v>3076</v>
      </c>
      <c r="AK3307" t="s">
        <v>5940</v>
      </c>
      <c r="AL3307">
        <v>3503901</v>
      </c>
      <c r="AM3307" t="s">
        <v>3076</v>
      </c>
      <c r="AN3307" t="s">
        <v>5940</v>
      </c>
      <c r="AO3307">
        <v>0</v>
      </c>
      <c r="AP3307">
        <v>3514908</v>
      </c>
      <c r="AQ3307" t="s">
        <v>3194</v>
      </c>
      <c r="AR3307">
        <v>2400</v>
      </c>
    </row>
    <row r="3308" spans="1:44" x14ac:dyDescent="0.25">
      <c r="A3308">
        <v>1200351</v>
      </c>
      <c r="B3308">
        <v>4</v>
      </c>
      <c r="C3308" t="s">
        <v>873</v>
      </c>
      <c r="D3308" t="s">
        <v>6008</v>
      </c>
      <c r="E3308">
        <v>2240</v>
      </c>
      <c r="F3308" t="s">
        <v>5940</v>
      </c>
      <c r="G3308">
        <v>1132</v>
      </c>
      <c r="H3308" t="s">
        <v>5940</v>
      </c>
      <c r="I3308">
        <v>268</v>
      </c>
      <c r="J3308">
        <v>749</v>
      </c>
      <c r="K3308">
        <v>2160</v>
      </c>
      <c r="L3308">
        <v>0</v>
      </c>
      <c r="M3308">
        <v>1274</v>
      </c>
      <c r="N3308">
        <v>0</v>
      </c>
      <c r="O3308">
        <v>297</v>
      </c>
      <c r="P3308">
        <v>546</v>
      </c>
      <c r="R3308">
        <v>1200351</v>
      </c>
      <c r="S3308">
        <v>2240</v>
      </c>
      <c r="T3308" t="s">
        <v>5940</v>
      </c>
      <c r="U3308">
        <v>1132</v>
      </c>
      <c r="V3308" t="s">
        <v>5940</v>
      </c>
      <c r="W3308">
        <v>268</v>
      </c>
      <c r="X3308">
        <v>749</v>
      </c>
      <c r="Z3308">
        <v>3503950</v>
      </c>
      <c r="AB3308">
        <v>126</v>
      </c>
      <c r="AC3308">
        <v>3503950</v>
      </c>
      <c r="AD3308" t="s">
        <v>3077</v>
      </c>
      <c r="AE3308" t="s">
        <v>5940</v>
      </c>
      <c r="AF3308">
        <v>3503950</v>
      </c>
      <c r="AG3308" t="s">
        <v>3077</v>
      </c>
      <c r="AH3308" t="s">
        <v>5940</v>
      </c>
      <c r="AI3308">
        <v>3503950</v>
      </c>
      <c r="AJ3308" t="s">
        <v>3077</v>
      </c>
      <c r="AK3308">
        <v>31</v>
      </c>
      <c r="AL3308">
        <v>3503950</v>
      </c>
      <c r="AM3308" t="s">
        <v>3077</v>
      </c>
      <c r="AN3308" t="s">
        <v>5940</v>
      </c>
      <c r="AO3308">
        <v>0</v>
      </c>
      <c r="AP3308">
        <v>3514924</v>
      </c>
      <c r="AQ3308" t="s">
        <v>3195</v>
      </c>
      <c r="AR3308">
        <v>150</v>
      </c>
    </row>
    <row r="3309" spans="1:44" x14ac:dyDescent="0.25">
      <c r="A3309">
        <v>1200385</v>
      </c>
      <c r="B3309">
        <v>4</v>
      </c>
      <c r="C3309" t="s">
        <v>873</v>
      </c>
      <c r="D3309" t="s">
        <v>6009</v>
      </c>
      <c r="E3309">
        <v>580</v>
      </c>
      <c r="F3309" t="s">
        <v>5940</v>
      </c>
      <c r="G3309">
        <v>6662</v>
      </c>
      <c r="H3309" t="s">
        <v>5940</v>
      </c>
      <c r="I3309">
        <v>1380</v>
      </c>
      <c r="J3309">
        <v>95</v>
      </c>
      <c r="K3309">
        <v>1350</v>
      </c>
      <c r="L3309">
        <v>0</v>
      </c>
      <c r="M3309">
        <v>2430</v>
      </c>
      <c r="N3309">
        <v>0</v>
      </c>
      <c r="O3309">
        <v>400</v>
      </c>
      <c r="P3309">
        <v>55</v>
      </c>
      <c r="R3309">
        <v>1200385</v>
      </c>
      <c r="S3309">
        <v>580</v>
      </c>
      <c r="T3309" t="s">
        <v>5940</v>
      </c>
      <c r="U3309">
        <v>6662</v>
      </c>
      <c r="V3309" t="s">
        <v>5940</v>
      </c>
      <c r="W3309">
        <v>1380</v>
      </c>
      <c r="X3309">
        <v>95</v>
      </c>
      <c r="Z3309">
        <v>3504008</v>
      </c>
      <c r="AB3309" t="s">
        <v>5940</v>
      </c>
      <c r="AC3309">
        <v>3504008</v>
      </c>
      <c r="AD3309" t="s">
        <v>3078</v>
      </c>
      <c r="AE3309">
        <v>36</v>
      </c>
      <c r="AF3309">
        <v>3504008</v>
      </c>
      <c r="AG3309" t="s">
        <v>3078</v>
      </c>
      <c r="AH3309">
        <v>609192</v>
      </c>
      <c r="AI3309">
        <v>3504008</v>
      </c>
      <c r="AJ3309" t="s">
        <v>3078</v>
      </c>
      <c r="AK3309">
        <v>72</v>
      </c>
      <c r="AL3309">
        <v>3504008</v>
      </c>
      <c r="AM3309" t="s">
        <v>3078</v>
      </c>
      <c r="AN3309">
        <v>7644</v>
      </c>
      <c r="AO3309">
        <v>0</v>
      </c>
      <c r="AP3309">
        <v>3514957</v>
      </c>
      <c r="AQ3309" t="s">
        <v>3196</v>
      </c>
      <c r="AR3309">
        <v>150</v>
      </c>
    </row>
    <row r="3310" spans="1:44" x14ac:dyDescent="0.25">
      <c r="A3310">
        <v>1200807</v>
      </c>
      <c r="B3310">
        <v>4</v>
      </c>
      <c r="C3310" t="s">
        <v>873</v>
      </c>
      <c r="D3310" t="s">
        <v>6018</v>
      </c>
      <c r="E3310">
        <v>1400</v>
      </c>
      <c r="F3310" t="s">
        <v>5940</v>
      </c>
      <c r="G3310">
        <v>3532</v>
      </c>
      <c r="H3310" t="s">
        <v>5940</v>
      </c>
      <c r="I3310">
        <v>2061</v>
      </c>
      <c r="J3310">
        <v>96</v>
      </c>
      <c r="K3310">
        <v>900</v>
      </c>
      <c r="L3310">
        <v>0</v>
      </c>
      <c r="M3310">
        <v>2453</v>
      </c>
      <c r="N3310">
        <v>0</v>
      </c>
      <c r="O3310">
        <v>406</v>
      </c>
      <c r="P3310">
        <v>282</v>
      </c>
      <c r="R3310">
        <v>1200807</v>
      </c>
      <c r="S3310">
        <v>1400</v>
      </c>
      <c r="T3310" t="s">
        <v>5940</v>
      </c>
      <c r="U3310">
        <v>3532</v>
      </c>
      <c r="V3310" t="s">
        <v>5940</v>
      </c>
      <c r="W3310">
        <v>2061</v>
      </c>
      <c r="X3310">
        <v>96</v>
      </c>
      <c r="Z3310">
        <v>3504107</v>
      </c>
      <c r="AB3310" t="s">
        <v>5940</v>
      </c>
      <c r="AC3310">
        <v>3504107</v>
      </c>
      <c r="AD3310" t="s">
        <v>3079</v>
      </c>
      <c r="AE3310" t="s">
        <v>5940</v>
      </c>
      <c r="AF3310">
        <v>3504107</v>
      </c>
      <c r="AG3310" t="s">
        <v>3079</v>
      </c>
      <c r="AH3310">
        <v>1251</v>
      </c>
      <c r="AI3310">
        <v>3504107</v>
      </c>
      <c r="AJ3310" t="s">
        <v>3079</v>
      </c>
      <c r="AK3310">
        <v>198</v>
      </c>
      <c r="AL3310">
        <v>3504107</v>
      </c>
      <c r="AM3310" t="s">
        <v>3079</v>
      </c>
      <c r="AN3310" t="s">
        <v>5940</v>
      </c>
      <c r="AO3310">
        <v>0</v>
      </c>
      <c r="AP3310">
        <v>3515129</v>
      </c>
      <c r="AQ3310" t="s">
        <v>3199</v>
      </c>
      <c r="AR3310">
        <v>300</v>
      </c>
    </row>
    <row r="3311" spans="1:44" x14ac:dyDescent="0.25">
      <c r="A3311">
        <v>1200393</v>
      </c>
      <c r="B3311">
        <v>4</v>
      </c>
      <c r="C3311" t="s">
        <v>873</v>
      </c>
      <c r="D3311" t="s">
        <v>6010</v>
      </c>
      <c r="E3311">
        <v>2088</v>
      </c>
      <c r="F3311" t="s">
        <v>5940</v>
      </c>
      <c r="G3311">
        <v>466</v>
      </c>
      <c r="H3311" t="s">
        <v>5940</v>
      </c>
      <c r="I3311">
        <v>242</v>
      </c>
      <c r="J3311">
        <v>490</v>
      </c>
      <c r="K3311">
        <v>2475</v>
      </c>
      <c r="L3311">
        <v>0</v>
      </c>
      <c r="M3311">
        <v>392</v>
      </c>
      <c r="N3311">
        <v>0</v>
      </c>
      <c r="O3311">
        <v>168</v>
      </c>
      <c r="P3311">
        <v>290</v>
      </c>
      <c r="R3311">
        <v>1200393</v>
      </c>
      <c r="S3311">
        <v>2088</v>
      </c>
      <c r="T3311" t="s">
        <v>5940</v>
      </c>
      <c r="U3311">
        <v>466</v>
      </c>
      <c r="V3311" t="s">
        <v>5940</v>
      </c>
      <c r="W3311">
        <v>242</v>
      </c>
      <c r="X3311">
        <v>490</v>
      </c>
      <c r="Z3311">
        <v>3504206</v>
      </c>
      <c r="AB3311">
        <v>900</v>
      </c>
      <c r="AC3311">
        <v>3504206</v>
      </c>
      <c r="AD3311" t="s">
        <v>3080</v>
      </c>
      <c r="AE3311">
        <v>12</v>
      </c>
      <c r="AF3311">
        <v>3504206</v>
      </c>
      <c r="AG3311" t="s">
        <v>3080</v>
      </c>
      <c r="AH3311">
        <v>17241</v>
      </c>
      <c r="AI3311">
        <v>3504206</v>
      </c>
      <c r="AJ3311" t="s">
        <v>3080</v>
      </c>
      <c r="AK3311">
        <v>258</v>
      </c>
      <c r="AL3311">
        <v>3504206</v>
      </c>
      <c r="AM3311" t="s">
        <v>3080</v>
      </c>
      <c r="AN3311">
        <v>442</v>
      </c>
      <c r="AO3311">
        <v>0</v>
      </c>
      <c r="AP3311">
        <v>3515152</v>
      </c>
      <c r="AQ3311" t="s">
        <v>3200</v>
      </c>
      <c r="AR3311">
        <v>4740</v>
      </c>
    </row>
    <row r="3312" spans="1:44" x14ac:dyDescent="0.25">
      <c r="A3312">
        <v>1200401</v>
      </c>
      <c r="B3312">
        <v>4</v>
      </c>
      <c r="C3312" t="s">
        <v>873</v>
      </c>
      <c r="D3312" t="s">
        <v>6011</v>
      </c>
      <c r="E3312">
        <v>2800</v>
      </c>
      <c r="F3312">
        <v>90</v>
      </c>
      <c r="G3312">
        <v>1350</v>
      </c>
      <c r="H3312" t="s">
        <v>5940</v>
      </c>
      <c r="I3312">
        <v>1427</v>
      </c>
      <c r="J3312">
        <v>280</v>
      </c>
      <c r="K3312">
        <v>3984</v>
      </c>
      <c r="L3312">
        <v>150</v>
      </c>
      <c r="M3312">
        <v>8356</v>
      </c>
      <c r="N3312">
        <v>0</v>
      </c>
      <c r="O3312">
        <v>3600</v>
      </c>
      <c r="P3312">
        <v>600</v>
      </c>
      <c r="R3312">
        <v>1200401</v>
      </c>
      <c r="S3312">
        <v>2800</v>
      </c>
      <c r="T3312">
        <v>90</v>
      </c>
      <c r="U3312">
        <v>1350</v>
      </c>
      <c r="V3312" t="s">
        <v>5940</v>
      </c>
      <c r="W3312">
        <v>1427</v>
      </c>
      <c r="X3312">
        <v>280</v>
      </c>
      <c r="Z3312">
        <v>3504305</v>
      </c>
      <c r="AB3312" t="s">
        <v>5940</v>
      </c>
      <c r="AC3312">
        <v>3504305</v>
      </c>
      <c r="AD3312" t="s">
        <v>3081</v>
      </c>
      <c r="AE3312">
        <v>168</v>
      </c>
      <c r="AF3312">
        <v>3504305</v>
      </c>
      <c r="AG3312" t="s">
        <v>3081</v>
      </c>
      <c r="AH3312">
        <v>82227</v>
      </c>
      <c r="AI3312">
        <v>3504305</v>
      </c>
      <c r="AJ3312" t="s">
        <v>3081</v>
      </c>
      <c r="AK3312">
        <v>30</v>
      </c>
      <c r="AL3312">
        <v>3504305</v>
      </c>
      <c r="AM3312" t="s">
        <v>3081</v>
      </c>
      <c r="AN3312" t="s">
        <v>5940</v>
      </c>
      <c r="AO3312">
        <v>0</v>
      </c>
      <c r="AP3312">
        <v>3515186</v>
      </c>
      <c r="AQ3312" t="s">
        <v>3201</v>
      </c>
      <c r="AR3312">
        <v>8000</v>
      </c>
    </row>
    <row r="3313" spans="1:44" x14ac:dyDescent="0.25">
      <c r="A3313">
        <v>1200427</v>
      </c>
      <c r="B3313">
        <v>4</v>
      </c>
      <c r="C3313" t="s">
        <v>873</v>
      </c>
      <c r="D3313" t="s">
        <v>6012</v>
      </c>
      <c r="E3313">
        <v>1720</v>
      </c>
      <c r="F3313" t="s">
        <v>5940</v>
      </c>
      <c r="G3313">
        <v>464</v>
      </c>
      <c r="H3313" t="s">
        <v>5940</v>
      </c>
      <c r="I3313">
        <v>898</v>
      </c>
      <c r="J3313">
        <v>247</v>
      </c>
      <c r="K3313">
        <v>2745</v>
      </c>
      <c r="L3313">
        <v>0</v>
      </c>
      <c r="M3313">
        <v>351</v>
      </c>
      <c r="N3313">
        <v>0</v>
      </c>
      <c r="O3313">
        <v>936</v>
      </c>
      <c r="P3313">
        <v>104</v>
      </c>
      <c r="R3313">
        <v>1200427</v>
      </c>
      <c r="S3313">
        <v>1720</v>
      </c>
      <c r="T3313" t="s">
        <v>5940</v>
      </c>
      <c r="U3313">
        <v>464</v>
      </c>
      <c r="V3313" t="s">
        <v>5940</v>
      </c>
      <c r="W3313">
        <v>898</v>
      </c>
      <c r="X3313">
        <v>247</v>
      </c>
      <c r="Z3313">
        <v>3504404</v>
      </c>
      <c r="AB3313" t="s">
        <v>5940</v>
      </c>
      <c r="AC3313">
        <v>3504404</v>
      </c>
      <c r="AD3313" t="s">
        <v>3082</v>
      </c>
      <c r="AE3313" t="s">
        <v>5940</v>
      </c>
      <c r="AF3313">
        <v>3504404</v>
      </c>
      <c r="AG3313" t="s">
        <v>3082</v>
      </c>
      <c r="AH3313">
        <v>842566</v>
      </c>
      <c r="AI3313">
        <v>3504404</v>
      </c>
      <c r="AJ3313" t="s">
        <v>3082</v>
      </c>
      <c r="AK3313" t="s">
        <v>5940</v>
      </c>
      <c r="AL3313">
        <v>3504404</v>
      </c>
      <c r="AM3313" t="s">
        <v>3082</v>
      </c>
      <c r="AN3313">
        <v>233</v>
      </c>
      <c r="AO3313">
        <v>0</v>
      </c>
      <c r="AP3313">
        <v>3515194</v>
      </c>
      <c r="AQ3313" t="s">
        <v>3202</v>
      </c>
      <c r="AR3313">
        <v>877</v>
      </c>
    </row>
    <row r="3314" spans="1:44" x14ac:dyDescent="0.25">
      <c r="A3314">
        <v>1200435</v>
      </c>
      <c r="B3314">
        <v>4</v>
      </c>
      <c r="C3314" t="s">
        <v>873</v>
      </c>
      <c r="D3314" t="s">
        <v>6013</v>
      </c>
      <c r="E3314">
        <v>160</v>
      </c>
      <c r="F3314" t="s">
        <v>5940</v>
      </c>
      <c r="G3314">
        <v>36</v>
      </c>
      <c r="H3314" t="s">
        <v>5940</v>
      </c>
      <c r="I3314">
        <v>9</v>
      </c>
      <c r="J3314">
        <v>6</v>
      </c>
      <c r="K3314">
        <v>720</v>
      </c>
      <c r="L3314">
        <v>0</v>
      </c>
      <c r="M3314">
        <v>308</v>
      </c>
      <c r="N3314">
        <v>0</v>
      </c>
      <c r="O3314">
        <v>114</v>
      </c>
      <c r="P3314">
        <v>14</v>
      </c>
      <c r="R3314">
        <v>1200435</v>
      </c>
      <c r="S3314">
        <v>160</v>
      </c>
      <c r="T3314" t="s">
        <v>5940</v>
      </c>
      <c r="U3314">
        <v>36</v>
      </c>
      <c r="V3314" t="s">
        <v>5940</v>
      </c>
      <c r="W3314">
        <v>9</v>
      </c>
      <c r="X3314">
        <v>6</v>
      </c>
      <c r="Z3314">
        <v>3504503</v>
      </c>
      <c r="AB3314">
        <v>210</v>
      </c>
      <c r="AC3314">
        <v>3504503</v>
      </c>
      <c r="AD3314" t="s">
        <v>3083</v>
      </c>
      <c r="AE3314">
        <v>119</v>
      </c>
      <c r="AF3314">
        <v>3504503</v>
      </c>
      <c r="AG3314" t="s">
        <v>3083</v>
      </c>
      <c r="AH3314">
        <v>438043</v>
      </c>
      <c r="AI3314">
        <v>3504503</v>
      </c>
      <c r="AJ3314" t="s">
        <v>3083</v>
      </c>
      <c r="AK3314">
        <v>1380</v>
      </c>
      <c r="AL3314">
        <v>3504503</v>
      </c>
      <c r="AM3314" t="s">
        <v>3083</v>
      </c>
      <c r="AN3314">
        <v>6720</v>
      </c>
      <c r="AO3314">
        <v>0</v>
      </c>
      <c r="AP3314">
        <v>3515202</v>
      </c>
      <c r="AQ3314" t="s">
        <v>3203</v>
      </c>
      <c r="AR3314">
        <v>1966</v>
      </c>
    </row>
    <row r="3315" spans="1:44" x14ac:dyDescent="0.25">
      <c r="A3315">
        <v>1200500</v>
      </c>
      <c r="B3315">
        <v>4</v>
      </c>
      <c r="C3315" t="s">
        <v>873</v>
      </c>
      <c r="D3315" t="s">
        <v>6015</v>
      </c>
      <c r="E3315">
        <v>952</v>
      </c>
      <c r="F3315" t="s">
        <v>5940</v>
      </c>
      <c r="G3315">
        <v>7170</v>
      </c>
      <c r="H3315" t="s">
        <v>5940</v>
      </c>
      <c r="I3315">
        <v>2253</v>
      </c>
      <c r="J3315">
        <v>324</v>
      </c>
      <c r="K3315">
        <v>1200</v>
      </c>
      <c r="L3315">
        <v>0</v>
      </c>
      <c r="M3315">
        <v>6000</v>
      </c>
      <c r="N3315">
        <v>0</v>
      </c>
      <c r="O3315">
        <v>3300</v>
      </c>
      <c r="P3315">
        <v>540</v>
      </c>
      <c r="R3315">
        <v>1200500</v>
      </c>
      <c r="S3315">
        <v>952</v>
      </c>
      <c r="T3315" t="s">
        <v>5940</v>
      </c>
      <c r="U3315">
        <v>7170</v>
      </c>
      <c r="V3315" t="s">
        <v>5940</v>
      </c>
      <c r="W3315">
        <v>2253</v>
      </c>
      <c r="X3315">
        <v>324</v>
      </c>
      <c r="Z3315">
        <v>3504602</v>
      </c>
      <c r="AB3315">
        <v>120</v>
      </c>
      <c r="AC3315">
        <v>3504602</v>
      </c>
      <c r="AD3315" t="s">
        <v>3084</v>
      </c>
      <c r="AE3315">
        <v>30</v>
      </c>
      <c r="AF3315">
        <v>3504602</v>
      </c>
      <c r="AG3315" t="s">
        <v>3084</v>
      </c>
      <c r="AH3315">
        <v>104296</v>
      </c>
      <c r="AI3315">
        <v>3504602</v>
      </c>
      <c r="AJ3315" t="s">
        <v>3084</v>
      </c>
      <c r="AK3315" t="s">
        <v>5940</v>
      </c>
      <c r="AL3315">
        <v>3504602</v>
      </c>
      <c r="AM3315" t="s">
        <v>3084</v>
      </c>
      <c r="AN3315">
        <v>125</v>
      </c>
      <c r="AO3315">
        <v>0</v>
      </c>
      <c r="AP3315">
        <v>3515301</v>
      </c>
      <c r="AQ3315" t="s">
        <v>3204</v>
      </c>
      <c r="AR3315">
        <v>540</v>
      </c>
    </row>
    <row r="3316" spans="1:44" x14ac:dyDescent="0.25">
      <c r="A3316">
        <v>1200450</v>
      </c>
      <c r="B3316">
        <v>4</v>
      </c>
      <c r="C3316" t="s">
        <v>873</v>
      </c>
      <c r="D3316" t="s">
        <v>6014</v>
      </c>
      <c r="E3316">
        <v>630</v>
      </c>
      <c r="F3316">
        <v>24</v>
      </c>
      <c r="G3316">
        <v>3105</v>
      </c>
      <c r="H3316">
        <v>120</v>
      </c>
      <c r="I3316">
        <v>2722</v>
      </c>
      <c r="J3316">
        <v>192</v>
      </c>
      <c r="K3316">
        <v>4500</v>
      </c>
      <c r="L3316">
        <v>0</v>
      </c>
      <c r="M3316">
        <v>4302</v>
      </c>
      <c r="N3316">
        <v>0</v>
      </c>
      <c r="O3316">
        <v>1088</v>
      </c>
      <c r="P3316">
        <v>168</v>
      </c>
      <c r="R3316">
        <v>1200450</v>
      </c>
      <c r="S3316">
        <v>630</v>
      </c>
      <c r="T3316">
        <v>24</v>
      </c>
      <c r="U3316">
        <v>3105</v>
      </c>
      <c r="V3316">
        <v>120</v>
      </c>
      <c r="W3316">
        <v>2722</v>
      </c>
      <c r="X3316">
        <v>192</v>
      </c>
      <c r="Z3316">
        <v>3504701</v>
      </c>
      <c r="AB3316" t="s">
        <v>5940</v>
      </c>
      <c r="AC3316">
        <v>3504701</v>
      </c>
      <c r="AD3316" t="s">
        <v>3085</v>
      </c>
      <c r="AE3316">
        <v>6</v>
      </c>
      <c r="AF3316">
        <v>3504701</v>
      </c>
      <c r="AG3316" t="s">
        <v>3085</v>
      </c>
      <c r="AH3316" t="s">
        <v>5940</v>
      </c>
      <c r="AI3316">
        <v>3504701</v>
      </c>
      <c r="AJ3316" t="s">
        <v>3085</v>
      </c>
      <c r="AK3316">
        <v>9</v>
      </c>
      <c r="AL3316">
        <v>3504701</v>
      </c>
      <c r="AM3316" t="s">
        <v>3085</v>
      </c>
      <c r="AN3316" t="s">
        <v>5940</v>
      </c>
      <c r="AO3316">
        <v>0</v>
      </c>
      <c r="AP3316">
        <v>3515350</v>
      </c>
      <c r="AQ3316" t="s">
        <v>3205</v>
      </c>
      <c r="AR3316">
        <v>3780</v>
      </c>
    </row>
    <row r="3317" spans="1:44" x14ac:dyDescent="0.25">
      <c r="A3317">
        <v>1200609</v>
      </c>
      <c r="B3317">
        <v>4</v>
      </c>
      <c r="C3317" t="s">
        <v>873</v>
      </c>
      <c r="D3317" t="s">
        <v>6016</v>
      </c>
      <c r="E3317">
        <v>2940</v>
      </c>
      <c r="F3317" t="s">
        <v>5940</v>
      </c>
      <c r="G3317">
        <v>5640</v>
      </c>
      <c r="H3317" t="s">
        <v>5940</v>
      </c>
      <c r="I3317">
        <v>508</v>
      </c>
      <c r="J3317">
        <v>95</v>
      </c>
      <c r="K3317">
        <v>5625</v>
      </c>
      <c r="L3317">
        <v>0</v>
      </c>
      <c r="M3317">
        <v>5868</v>
      </c>
      <c r="N3317">
        <v>0</v>
      </c>
      <c r="O3317">
        <v>3978</v>
      </c>
      <c r="P3317">
        <v>96</v>
      </c>
      <c r="R3317">
        <v>1200609</v>
      </c>
      <c r="S3317">
        <v>2940</v>
      </c>
      <c r="T3317" t="s">
        <v>5940</v>
      </c>
      <c r="U3317">
        <v>5640</v>
      </c>
      <c r="V3317" t="s">
        <v>5940</v>
      </c>
      <c r="W3317">
        <v>508</v>
      </c>
      <c r="X3317">
        <v>95</v>
      </c>
      <c r="Z3317">
        <v>3504800</v>
      </c>
      <c r="AB3317" t="s">
        <v>5940</v>
      </c>
      <c r="AC3317">
        <v>3504800</v>
      </c>
      <c r="AD3317" t="s">
        <v>3086</v>
      </c>
      <c r="AE3317">
        <v>54</v>
      </c>
      <c r="AF3317">
        <v>3504800</v>
      </c>
      <c r="AG3317" t="s">
        <v>3086</v>
      </c>
      <c r="AH3317">
        <v>33375</v>
      </c>
      <c r="AI3317">
        <v>3504800</v>
      </c>
      <c r="AJ3317" t="s">
        <v>3086</v>
      </c>
      <c r="AK3317" t="s">
        <v>5940</v>
      </c>
      <c r="AL3317">
        <v>3504800</v>
      </c>
      <c r="AM3317" t="s">
        <v>3086</v>
      </c>
      <c r="AN3317">
        <v>182</v>
      </c>
      <c r="AO3317">
        <v>0</v>
      </c>
      <c r="AP3317">
        <v>3515400</v>
      </c>
      <c r="AQ3317" t="s">
        <v>3206</v>
      </c>
      <c r="AR3317">
        <v>17840</v>
      </c>
    </row>
    <row r="3318" spans="1:44" x14ac:dyDescent="0.25">
      <c r="A3318">
        <v>1200708</v>
      </c>
      <c r="B3318">
        <v>4</v>
      </c>
      <c r="C3318" t="s">
        <v>873</v>
      </c>
      <c r="D3318" t="s">
        <v>6017</v>
      </c>
      <c r="E3318">
        <v>150</v>
      </c>
      <c r="F3318" t="s">
        <v>5940</v>
      </c>
      <c r="G3318">
        <v>2100</v>
      </c>
      <c r="H3318" t="s">
        <v>5940</v>
      </c>
      <c r="I3318">
        <v>1883</v>
      </c>
      <c r="J3318">
        <v>126</v>
      </c>
      <c r="K3318">
        <v>450</v>
      </c>
      <c r="L3318">
        <v>0</v>
      </c>
      <c r="M3318">
        <v>1617</v>
      </c>
      <c r="N3318">
        <v>0</v>
      </c>
      <c r="O3318">
        <v>1296</v>
      </c>
      <c r="P3318">
        <v>210</v>
      </c>
      <c r="R3318">
        <v>1200708</v>
      </c>
      <c r="S3318">
        <v>150</v>
      </c>
      <c r="T3318" t="s">
        <v>5940</v>
      </c>
      <c r="U3318">
        <v>2100</v>
      </c>
      <c r="V3318" t="s">
        <v>5940</v>
      </c>
      <c r="W3318">
        <v>1883</v>
      </c>
      <c r="X3318">
        <v>126</v>
      </c>
      <c r="Z3318">
        <v>3504909</v>
      </c>
      <c r="AB3318" t="s">
        <v>5940</v>
      </c>
      <c r="AC3318">
        <v>3504909</v>
      </c>
      <c r="AD3318" t="s">
        <v>3087</v>
      </c>
      <c r="AE3318" t="s">
        <v>5940</v>
      </c>
      <c r="AF3318">
        <v>3504909</v>
      </c>
      <c r="AG3318" t="s">
        <v>3087</v>
      </c>
      <c r="AH3318">
        <v>2607</v>
      </c>
      <c r="AI3318">
        <v>3504909</v>
      </c>
      <c r="AJ3318" t="s">
        <v>3087</v>
      </c>
      <c r="AK3318">
        <v>22</v>
      </c>
      <c r="AL3318">
        <v>3504909</v>
      </c>
      <c r="AM3318" t="s">
        <v>3087</v>
      </c>
      <c r="AN3318" t="s">
        <v>5940</v>
      </c>
      <c r="AO3318">
        <v>0</v>
      </c>
      <c r="AP3318">
        <v>3515509</v>
      </c>
      <c r="AQ3318" t="s">
        <v>3207</v>
      </c>
      <c r="AR3318">
        <v>8772</v>
      </c>
    </row>
    <row r="3319" spans="1:44" x14ac:dyDescent="0.25">
      <c r="A3319">
        <v>1300029</v>
      </c>
      <c r="B3319">
        <v>4</v>
      </c>
      <c r="C3319" t="s">
        <v>874</v>
      </c>
      <c r="D3319" t="s">
        <v>6019</v>
      </c>
      <c r="E3319" t="s">
        <v>5940</v>
      </c>
      <c r="F3319" t="s">
        <v>5940</v>
      </c>
      <c r="G3319">
        <v>189</v>
      </c>
      <c r="H3319" t="s">
        <v>5940</v>
      </c>
      <c r="I3319">
        <v>24</v>
      </c>
      <c r="J3319">
        <v>15</v>
      </c>
      <c r="K3319">
        <v>60</v>
      </c>
      <c r="L3319">
        <v>0</v>
      </c>
      <c r="M3319">
        <v>200</v>
      </c>
      <c r="N3319">
        <v>0</v>
      </c>
      <c r="O3319">
        <v>10</v>
      </c>
      <c r="P3319">
        <v>18</v>
      </c>
      <c r="R3319">
        <v>1300029</v>
      </c>
      <c r="S3319" t="s">
        <v>5940</v>
      </c>
      <c r="T3319" t="s">
        <v>5940</v>
      </c>
      <c r="U3319">
        <v>189</v>
      </c>
      <c r="V3319" t="s">
        <v>5940</v>
      </c>
      <c r="W3319">
        <v>24</v>
      </c>
      <c r="X3319">
        <v>15</v>
      </c>
      <c r="Z3319">
        <v>3505005</v>
      </c>
      <c r="AB3319" t="s">
        <v>5940</v>
      </c>
      <c r="AC3319">
        <v>3505005</v>
      </c>
      <c r="AD3319" t="s">
        <v>3088</v>
      </c>
      <c r="AE3319">
        <v>16</v>
      </c>
      <c r="AF3319">
        <v>3505005</v>
      </c>
      <c r="AG3319" t="s">
        <v>3088</v>
      </c>
      <c r="AH3319" t="s">
        <v>5940</v>
      </c>
      <c r="AI3319">
        <v>3505005</v>
      </c>
      <c r="AJ3319" t="s">
        <v>3088</v>
      </c>
      <c r="AK3319">
        <v>1440</v>
      </c>
      <c r="AL3319">
        <v>3505005</v>
      </c>
      <c r="AM3319" t="s">
        <v>3088</v>
      </c>
      <c r="AN3319">
        <v>720</v>
      </c>
      <c r="AO3319">
        <v>0</v>
      </c>
      <c r="AP3319">
        <v>3515608</v>
      </c>
      <c r="AQ3319" t="s">
        <v>3208</v>
      </c>
      <c r="AR3319">
        <v>360</v>
      </c>
    </row>
    <row r="3320" spans="1:44" x14ac:dyDescent="0.25">
      <c r="A3320">
        <v>1300060</v>
      </c>
      <c r="B3320">
        <v>4</v>
      </c>
      <c r="C3320" t="s">
        <v>874</v>
      </c>
      <c r="D3320" t="s">
        <v>6020</v>
      </c>
      <c r="E3320" t="s">
        <v>5940</v>
      </c>
      <c r="F3320" t="s">
        <v>5940</v>
      </c>
      <c r="G3320">
        <v>120</v>
      </c>
      <c r="H3320" t="s">
        <v>5940</v>
      </c>
      <c r="I3320">
        <v>25</v>
      </c>
      <c r="J3320">
        <v>20</v>
      </c>
      <c r="K3320">
        <v>700</v>
      </c>
      <c r="L3320">
        <v>0</v>
      </c>
      <c r="M3320">
        <v>90</v>
      </c>
      <c r="N3320">
        <v>0</v>
      </c>
      <c r="O3320">
        <v>10</v>
      </c>
      <c r="P3320">
        <v>18</v>
      </c>
      <c r="R3320">
        <v>1300060</v>
      </c>
      <c r="S3320" t="s">
        <v>5940</v>
      </c>
      <c r="T3320" t="s">
        <v>5940</v>
      </c>
      <c r="U3320">
        <v>120</v>
      </c>
      <c r="V3320" t="s">
        <v>5940</v>
      </c>
      <c r="W3320">
        <v>25</v>
      </c>
      <c r="X3320">
        <v>20</v>
      </c>
      <c r="Z3320">
        <v>3505104</v>
      </c>
      <c r="AB3320">
        <v>36</v>
      </c>
      <c r="AC3320">
        <v>3505104</v>
      </c>
      <c r="AD3320" t="s">
        <v>3089</v>
      </c>
      <c r="AE3320">
        <v>72</v>
      </c>
      <c r="AF3320">
        <v>3505104</v>
      </c>
      <c r="AG3320" t="s">
        <v>3089</v>
      </c>
      <c r="AH3320">
        <v>119770</v>
      </c>
      <c r="AI3320">
        <v>3505104</v>
      </c>
      <c r="AJ3320" t="s">
        <v>3089</v>
      </c>
      <c r="AK3320">
        <v>108</v>
      </c>
      <c r="AL3320">
        <v>3505104</v>
      </c>
      <c r="AM3320" t="s">
        <v>3089</v>
      </c>
      <c r="AN3320">
        <v>1219</v>
      </c>
      <c r="AO3320">
        <v>0</v>
      </c>
      <c r="AP3320">
        <v>3515657</v>
      </c>
      <c r="AQ3320" t="s">
        <v>3209</v>
      </c>
      <c r="AR3320">
        <v>1380</v>
      </c>
    </row>
    <row r="3321" spans="1:44" x14ac:dyDescent="0.25">
      <c r="A3321">
        <v>1300086</v>
      </c>
      <c r="B3321">
        <v>4</v>
      </c>
      <c r="C3321" t="s">
        <v>874</v>
      </c>
      <c r="D3321" t="s">
        <v>6021</v>
      </c>
      <c r="E3321" t="s">
        <v>5940</v>
      </c>
      <c r="F3321" t="s">
        <v>5940</v>
      </c>
      <c r="G3321">
        <v>209</v>
      </c>
      <c r="H3321" t="s">
        <v>5940</v>
      </c>
      <c r="I3321" t="s">
        <v>5940</v>
      </c>
      <c r="J3321">
        <v>23</v>
      </c>
      <c r="K3321">
        <v>0</v>
      </c>
      <c r="L3321">
        <v>0</v>
      </c>
      <c r="M3321">
        <v>280</v>
      </c>
      <c r="N3321">
        <v>0</v>
      </c>
      <c r="O3321">
        <v>0</v>
      </c>
      <c r="P3321">
        <v>50</v>
      </c>
      <c r="R3321">
        <v>1300086</v>
      </c>
      <c r="S3321" t="s">
        <v>5940</v>
      </c>
      <c r="T3321" t="s">
        <v>5940</v>
      </c>
      <c r="U3321">
        <v>209</v>
      </c>
      <c r="V3321" t="s">
        <v>5940</v>
      </c>
      <c r="W3321" t="s">
        <v>5940</v>
      </c>
      <c r="X3321">
        <v>23</v>
      </c>
      <c r="Z3321">
        <v>3505203</v>
      </c>
      <c r="AB3321">
        <v>270</v>
      </c>
      <c r="AC3321">
        <v>3505203</v>
      </c>
      <c r="AD3321" t="s">
        <v>3090</v>
      </c>
      <c r="AE3321">
        <v>660</v>
      </c>
      <c r="AF3321">
        <v>3505203</v>
      </c>
      <c r="AG3321" t="s">
        <v>3090</v>
      </c>
      <c r="AH3321">
        <v>1042960</v>
      </c>
      <c r="AI3321">
        <v>3505203</v>
      </c>
      <c r="AJ3321" t="s">
        <v>3090</v>
      </c>
      <c r="AK3321">
        <v>180</v>
      </c>
      <c r="AL3321">
        <v>3505203</v>
      </c>
      <c r="AM3321" t="s">
        <v>3090</v>
      </c>
      <c r="AN3321">
        <v>2100</v>
      </c>
      <c r="AO3321">
        <v>0</v>
      </c>
      <c r="AP3321">
        <v>3515806</v>
      </c>
      <c r="AQ3321" t="s">
        <v>3211</v>
      </c>
      <c r="AR3321">
        <v>3000</v>
      </c>
    </row>
    <row r="3322" spans="1:44" x14ac:dyDescent="0.25">
      <c r="A3322">
        <v>1300102</v>
      </c>
      <c r="B3322">
        <v>4</v>
      </c>
      <c r="C3322" t="s">
        <v>874</v>
      </c>
      <c r="D3322" t="s">
        <v>6022</v>
      </c>
      <c r="E3322" t="s">
        <v>5940</v>
      </c>
      <c r="F3322" t="s">
        <v>5940</v>
      </c>
      <c r="G3322">
        <v>95</v>
      </c>
      <c r="H3322" t="s">
        <v>5940</v>
      </c>
      <c r="I3322">
        <v>19</v>
      </c>
      <c r="J3322">
        <v>23</v>
      </c>
      <c r="K3322">
        <v>0</v>
      </c>
      <c r="L3322">
        <v>0</v>
      </c>
      <c r="M3322">
        <v>350</v>
      </c>
      <c r="N3322">
        <v>0</v>
      </c>
      <c r="O3322">
        <v>0</v>
      </c>
      <c r="P3322">
        <v>75</v>
      </c>
      <c r="R3322">
        <v>1300102</v>
      </c>
      <c r="S3322" t="s">
        <v>5940</v>
      </c>
      <c r="T3322" t="s">
        <v>5940</v>
      </c>
      <c r="U3322">
        <v>95</v>
      </c>
      <c r="V3322" t="s">
        <v>5940</v>
      </c>
      <c r="W3322">
        <v>19</v>
      </c>
      <c r="X3322">
        <v>23</v>
      </c>
      <c r="Z3322">
        <v>3505302</v>
      </c>
      <c r="AB3322" t="s">
        <v>5940</v>
      </c>
      <c r="AC3322">
        <v>3505302</v>
      </c>
      <c r="AD3322" t="s">
        <v>3091</v>
      </c>
      <c r="AE3322">
        <v>50</v>
      </c>
      <c r="AF3322">
        <v>3505302</v>
      </c>
      <c r="AG3322" t="s">
        <v>3091</v>
      </c>
      <c r="AH3322">
        <v>844798</v>
      </c>
      <c r="AI3322">
        <v>3505302</v>
      </c>
      <c r="AJ3322" t="s">
        <v>3091</v>
      </c>
      <c r="AK3322" t="s">
        <v>5940</v>
      </c>
      <c r="AL3322">
        <v>3505302</v>
      </c>
      <c r="AM3322" t="s">
        <v>3091</v>
      </c>
      <c r="AN3322" t="s">
        <v>5940</v>
      </c>
      <c r="AO3322">
        <v>0</v>
      </c>
      <c r="AP3322">
        <v>3515905</v>
      </c>
      <c r="AQ3322" t="s">
        <v>3212</v>
      </c>
      <c r="AR3322">
        <v>1800</v>
      </c>
    </row>
    <row r="3323" spans="1:44" x14ac:dyDescent="0.25">
      <c r="A3323">
        <v>1300144</v>
      </c>
      <c r="B3323">
        <v>4</v>
      </c>
      <c r="C3323" t="s">
        <v>874</v>
      </c>
      <c r="D3323" t="s">
        <v>6023</v>
      </c>
      <c r="E3323">
        <v>630</v>
      </c>
      <c r="F3323" t="s">
        <v>5940</v>
      </c>
      <c r="G3323">
        <v>8358</v>
      </c>
      <c r="H3323">
        <v>1</v>
      </c>
      <c r="I3323">
        <v>4920</v>
      </c>
      <c r="J3323">
        <v>700</v>
      </c>
      <c r="K3323">
        <v>800</v>
      </c>
      <c r="L3323">
        <v>0</v>
      </c>
      <c r="M3323">
        <v>4750</v>
      </c>
      <c r="N3323">
        <v>0</v>
      </c>
      <c r="O3323">
        <v>4000</v>
      </c>
      <c r="P3323">
        <v>81</v>
      </c>
      <c r="R3323">
        <v>1300144</v>
      </c>
      <c r="S3323">
        <v>630</v>
      </c>
      <c r="T3323" t="s">
        <v>5940</v>
      </c>
      <c r="U3323">
        <v>8358</v>
      </c>
      <c r="V3323">
        <v>1</v>
      </c>
      <c r="W3323">
        <v>4920</v>
      </c>
      <c r="X3323">
        <v>700</v>
      </c>
      <c r="Z3323">
        <v>3505351</v>
      </c>
      <c r="AB3323" t="s">
        <v>5940</v>
      </c>
      <c r="AC3323">
        <v>3505351</v>
      </c>
      <c r="AD3323" t="s">
        <v>3092</v>
      </c>
      <c r="AE3323">
        <v>9</v>
      </c>
      <c r="AF3323">
        <v>3505351</v>
      </c>
      <c r="AG3323" t="s">
        <v>3092</v>
      </c>
      <c r="AH3323" t="s">
        <v>5940</v>
      </c>
      <c r="AI3323">
        <v>3505351</v>
      </c>
      <c r="AJ3323" t="s">
        <v>3092</v>
      </c>
      <c r="AK3323">
        <v>171</v>
      </c>
      <c r="AL3323">
        <v>3505351</v>
      </c>
      <c r="AM3323" t="s">
        <v>3092</v>
      </c>
      <c r="AN3323" t="s">
        <v>5940</v>
      </c>
      <c r="AO3323">
        <v>0</v>
      </c>
      <c r="AP3323">
        <v>3516002</v>
      </c>
      <c r="AQ3323" t="s">
        <v>3213</v>
      </c>
      <c r="AR3323">
        <v>3360</v>
      </c>
    </row>
    <row r="3324" spans="1:44" x14ac:dyDescent="0.25">
      <c r="A3324">
        <v>1300201</v>
      </c>
      <c r="B3324">
        <v>4</v>
      </c>
      <c r="C3324" t="s">
        <v>874</v>
      </c>
      <c r="D3324" t="s">
        <v>6024</v>
      </c>
      <c r="E3324" t="s">
        <v>5940</v>
      </c>
      <c r="F3324" t="s">
        <v>5940</v>
      </c>
      <c r="G3324" t="s">
        <v>5940</v>
      </c>
      <c r="H3324" t="s">
        <v>5940</v>
      </c>
      <c r="I3324" t="s">
        <v>5940</v>
      </c>
      <c r="J3324" t="s">
        <v>5940</v>
      </c>
      <c r="K3324">
        <v>650</v>
      </c>
      <c r="L3324">
        <v>0</v>
      </c>
      <c r="M3324">
        <v>60</v>
      </c>
      <c r="N3324">
        <v>0</v>
      </c>
      <c r="O3324">
        <v>20</v>
      </c>
      <c r="P3324">
        <v>25</v>
      </c>
      <c r="R3324">
        <v>1300201</v>
      </c>
      <c r="S3324" t="s">
        <v>5940</v>
      </c>
      <c r="T3324" t="s">
        <v>5940</v>
      </c>
      <c r="U3324" t="s">
        <v>5940</v>
      </c>
      <c r="V3324" t="s">
        <v>5940</v>
      </c>
      <c r="W3324" t="s">
        <v>5940</v>
      </c>
      <c r="X3324" t="s">
        <v>5940</v>
      </c>
      <c r="Z3324">
        <v>3505401</v>
      </c>
      <c r="AB3324" t="s">
        <v>5940</v>
      </c>
      <c r="AC3324">
        <v>3505401</v>
      </c>
      <c r="AD3324" t="s">
        <v>3093</v>
      </c>
      <c r="AE3324">
        <v>105</v>
      </c>
      <c r="AF3324">
        <v>3505401</v>
      </c>
      <c r="AG3324" t="s">
        <v>3093</v>
      </c>
      <c r="AH3324" t="s">
        <v>5940</v>
      </c>
      <c r="AI3324">
        <v>3505401</v>
      </c>
      <c r="AJ3324" t="s">
        <v>3093</v>
      </c>
      <c r="AK3324">
        <v>55</v>
      </c>
      <c r="AL3324">
        <v>3505401</v>
      </c>
      <c r="AM3324" t="s">
        <v>3093</v>
      </c>
      <c r="AN3324" t="s">
        <v>5940</v>
      </c>
      <c r="AO3324">
        <v>0</v>
      </c>
      <c r="AP3324">
        <v>3516101</v>
      </c>
      <c r="AQ3324" t="s">
        <v>3214</v>
      </c>
      <c r="AR3324">
        <v>28200</v>
      </c>
    </row>
    <row r="3325" spans="1:44" x14ac:dyDescent="0.25">
      <c r="A3325">
        <v>1300300</v>
      </c>
      <c r="B3325">
        <v>4</v>
      </c>
      <c r="C3325" t="s">
        <v>874</v>
      </c>
      <c r="D3325" t="s">
        <v>6025</v>
      </c>
      <c r="E3325">
        <v>350</v>
      </c>
      <c r="F3325" t="s">
        <v>5940</v>
      </c>
      <c r="G3325">
        <v>500</v>
      </c>
      <c r="H3325" t="s">
        <v>5940</v>
      </c>
      <c r="I3325">
        <v>4</v>
      </c>
      <c r="J3325">
        <v>40</v>
      </c>
      <c r="K3325">
        <v>300</v>
      </c>
      <c r="L3325">
        <v>0</v>
      </c>
      <c r="M3325">
        <v>325</v>
      </c>
      <c r="N3325">
        <v>0</v>
      </c>
      <c r="O3325">
        <v>0</v>
      </c>
      <c r="P3325">
        <v>27</v>
      </c>
      <c r="R3325">
        <v>1300300</v>
      </c>
      <c r="S3325">
        <v>350</v>
      </c>
      <c r="T3325" t="s">
        <v>5940</v>
      </c>
      <c r="U3325">
        <v>500</v>
      </c>
      <c r="V3325" t="s">
        <v>5940</v>
      </c>
      <c r="W3325">
        <v>4</v>
      </c>
      <c r="X3325">
        <v>40</v>
      </c>
      <c r="Z3325">
        <v>3505500</v>
      </c>
      <c r="AB3325">
        <v>2800</v>
      </c>
      <c r="AC3325">
        <v>3505500</v>
      </c>
      <c r="AD3325" t="s">
        <v>3094</v>
      </c>
      <c r="AE3325">
        <v>120</v>
      </c>
      <c r="AF3325">
        <v>3505500</v>
      </c>
      <c r="AG3325" t="s">
        <v>3094</v>
      </c>
      <c r="AH3325">
        <v>2517619</v>
      </c>
      <c r="AI3325">
        <v>3505500</v>
      </c>
      <c r="AJ3325" t="s">
        <v>3094</v>
      </c>
      <c r="AK3325">
        <v>240</v>
      </c>
      <c r="AL3325">
        <v>3505500</v>
      </c>
      <c r="AM3325" t="s">
        <v>3094</v>
      </c>
      <c r="AN3325">
        <v>44630</v>
      </c>
      <c r="AO3325">
        <v>0</v>
      </c>
      <c r="AP3325">
        <v>3516200</v>
      </c>
      <c r="AQ3325" t="s">
        <v>3215</v>
      </c>
      <c r="AR3325">
        <v>7434</v>
      </c>
    </row>
    <row r="3326" spans="1:44" x14ac:dyDescent="0.25">
      <c r="A3326">
        <v>1300409</v>
      </c>
      <c r="B3326">
        <v>4</v>
      </c>
      <c r="C3326" t="s">
        <v>874</v>
      </c>
      <c r="D3326" t="s">
        <v>6026</v>
      </c>
      <c r="E3326" t="s">
        <v>5940</v>
      </c>
      <c r="F3326" t="s">
        <v>5940</v>
      </c>
      <c r="G3326">
        <v>24</v>
      </c>
      <c r="H3326" t="s">
        <v>5940</v>
      </c>
      <c r="I3326">
        <v>22</v>
      </c>
      <c r="J3326">
        <v>3</v>
      </c>
      <c r="K3326">
        <v>0</v>
      </c>
      <c r="L3326">
        <v>0</v>
      </c>
      <c r="M3326">
        <v>40</v>
      </c>
      <c r="N3326">
        <v>0</v>
      </c>
      <c r="O3326">
        <v>0</v>
      </c>
      <c r="P3326">
        <v>0</v>
      </c>
      <c r="R3326">
        <v>1300409</v>
      </c>
      <c r="S3326" t="s">
        <v>5940</v>
      </c>
      <c r="T3326" t="s">
        <v>5940</v>
      </c>
      <c r="U3326">
        <v>24</v>
      </c>
      <c r="V3326" t="s">
        <v>5940</v>
      </c>
      <c r="W3326">
        <v>22</v>
      </c>
      <c r="X3326">
        <v>3</v>
      </c>
      <c r="Z3326">
        <v>3505609</v>
      </c>
      <c r="AB3326" t="s">
        <v>5940</v>
      </c>
      <c r="AC3326">
        <v>3505609</v>
      </c>
      <c r="AD3326" t="s">
        <v>3095</v>
      </c>
      <c r="AE3326" t="s">
        <v>5940</v>
      </c>
      <c r="AF3326">
        <v>3505609</v>
      </c>
      <c r="AG3326" t="s">
        <v>3095</v>
      </c>
      <c r="AH3326">
        <v>985597</v>
      </c>
      <c r="AI3326">
        <v>3505609</v>
      </c>
      <c r="AJ3326" t="s">
        <v>3095</v>
      </c>
      <c r="AK3326" t="s">
        <v>5940</v>
      </c>
      <c r="AL3326">
        <v>3505609</v>
      </c>
      <c r="AM3326" t="s">
        <v>3095</v>
      </c>
      <c r="AN3326">
        <v>300</v>
      </c>
      <c r="AO3326">
        <v>0</v>
      </c>
      <c r="AP3326">
        <v>3516507</v>
      </c>
      <c r="AQ3326" t="s">
        <v>3218</v>
      </c>
      <c r="AR3326">
        <v>1764</v>
      </c>
    </row>
    <row r="3327" spans="1:44" x14ac:dyDescent="0.25">
      <c r="A3327">
        <v>1300508</v>
      </c>
      <c r="B3327">
        <v>4</v>
      </c>
      <c r="C3327" t="s">
        <v>874</v>
      </c>
      <c r="D3327" t="s">
        <v>6027</v>
      </c>
      <c r="E3327">
        <v>800</v>
      </c>
      <c r="F3327" t="s">
        <v>5940</v>
      </c>
      <c r="G3327">
        <v>810</v>
      </c>
      <c r="H3327" t="s">
        <v>5940</v>
      </c>
      <c r="I3327">
        <v>200</v>
      </c>
      <c r="J3327">
        <v>88</v>
      </c>
      <c r="K3327">
        <v>800</v>
      </c>
      <c r="L3327">
        <v>0</v>
      </c>
      <c r="M3327">
        <v>0</v>
      </c>
      <c r="N3327">
        <v>0</v>
      </c>
      <c r="O3327">
        <v>0</v>
      </c>
      <c r="P3327">
        <v>6</v>
      </c>
      <c r="R3327">
        <v>1300508</v>
      </c>
      <c r="S3327">
        <v>800</v>
      </c>
      <c r="T3327" t="s">
        <v>5940</v>
      </c>
      <c r="U3327">
        <v>810</v>
      </c>
      <c r="V3327" t="s">
        <v>5940</v>
      </c>
      <c r="W3327">
        <v>200</v>
      </c>
      <c r="X3327">
        <v>88</v>
      </c>
      <c r="Z3327">
        <v>3505708</v>
      </c>
      <c r="AB3327" t="s">
        <v>5940</v>
      </c>
      <c r="AC3327">
        <v>3505708</v>
      </c>
      <c r="AD3327" t="s">
        <v>3096</v>
      </c>
      <c r="AE3327" t="s">
        <v>5940</v>
      </c>
      <c r="AF3327">
        <v>3505708</v>
      </c>
      <c r="AG3327" t="s">
        <v>3096</v>
      </c>
      <c r="AH3327" t="s">
        <v>5940</v>
      </c>
      <c r="AI3327">
        <v>3505708</v>
      </c>
      <c r="AJ3327" t="s">
        <v>3096</v>
      </c>
      <c r="AK3327" t="s">
        <v>5940</v>
      </c>
      <c r="AL3327">
        <v>3505708</v>
      </c>
      <c r="AM3327" t="s">
        <v>3096</v>
      </c>
      <c r="AN3327" t="s">
        <v>5940</v>
      </c>
      <c r="AO3327">
        <v>0</v>
      </c>
      <c r="AP3327">
        <v>3516606</v>
      </c>
      <c r="AQ3327" t="s">
        <v>3219</v>
      </c>
      <c r="AR3327">
        <v>33</v>
      </c>
    </row>
    <row r="3328" spans="1:44" x14ac:dyDescent="0.25">
      <c r="A3328">
        <v>1300607</v>
      </c>
      <c r="B3328">
        <v>4</v>
      </c>
      <c r="C3328" t="s">
        <v>874</v>
      </c>
      <c r="D3328" t="s">
        <v>6028</v>
      </c>
      <c r="E3328">
        <v>30</v>
      </c>
      <c r="F3328" t="s">
        <v>5940</v>
      </c>
      <c r="G3328">
        <v>480</v>
      </c>
      <c r="H3328" t="s">
        <v>5940</v>
      </c>
      <c r="I3328">
        <v>26</v>
      </c>
      <c r="J3328">
        <v>16</v>
      </c>
      <c r="K3328">
        <v>1000</v>
      </c>
      <c r="L3328">
        <v>0</v>
      </c>
      <c r="M3328">
        <v>600</v>
      </c>
      <c r="N3328">
        <v>0</v>
      </c>
      <c r="O3328">
        <v>24</v>
      </c>
      <c r="P3328">
        <v>75</v>
      </c>
      <c r="R3328">
        <v>1300607</v>
      </c>
      <c r="S3328">
        <v>30</v>
      </c>
      <c r="T3328" t="s">
        <v>5940</v>
      </c>
      <c r="U3328">
        <v>480</v>
      </c>
      <c r="V3328" t="s">
        <v>5940</v>
      </c>
      <c r="W3328">
        <v>26</v>
      </c>
      <c r="X3328">
        <v>16</v>
      </c>
      <c r="Z3328">
        <v>3505807</v>
      </c>
      <c r="AB3328" t="s">
        <v>5940</v>
      </c>
      <c r="AC3328">
        <v>3505807</v>
      </c>
      <c r="AD3328" t="s">
        <v>3097</v>
      </c>
      <c r="AE3328" t="s">
        <v>5940</v>
      </c>
      <c r="AF3328">
        <v>3505807</v>
      </c>
      <c r="AG3328" t="s">
        <v>3097</v>
      </c>
      <c r="AH3328">
        <v>20948</v>
      </c>
      <c r="AI3328">
        <v>3505807</v>
      </c>
      <c r="AJ3328" t="s">
        <v>3097</v>
      </c>
      <c r="AK3328">
        <v>48</v>
      </c>
      <c r="AL3328">
        <v>3505807</v>
      </c>
      <c r="AM3328" t="s">
        <v>3097</v>
      </c>
      <c r="AN3328" t="s">
        <v>5940</v>
      </c>
      <c r="AO3328">
        <v>0</v>
      </c>
      <c r="AP3328">
        <v>3516705</v>
      </c>
      <c r="AQ3328" t="s">
        <v>3220</v>
      </c>
      <c r="AR3328">
        <v>10800</v>
      </c>
    </row>
    <row r="3329" spans="1:44" x14ac:dyDescent="0.25">
      <c r="A3329">
        <v>1300631</v>
      </c>
      <c r="B3329">
        <v>4</v>
      </c>
      <c r="C3329" t="s">
        <v>874</v>
      </c>
      <c r="D3329" t="s">
        <v>6029</v>
      </c>
      <c r="E3329" t="s">
        <v>5940</v>
      </c>
      <c r="F3329" t="s">
        <v>5940</v>
      </c>
      <c r="G3329" t="s">
        <v>5940</v>
      </c>
      <c r="H3329" t="s">
        <v>5940</v>
      </c>
      <c r="I3329" t="s">
        <v>5940</v>
      </c>
      <c r="J3329" t="s">
        <v>5940</v>
      </c>
      <c r="K3329">
        <v>0</v>
      </c>
      <c r="L3329">
        <v>0</v>
      </c>
      <c r="M3329">
        <v>300</v>
      </c>
      <c r="N3329">
        <v>0</v>
      </c>
      <c r="O3329">
        <v>0</v>
      </c>
      <c r="P3329">
        <v>1</v>
      </c>
      <c r="R3329">
        <v>1300631</v>
      </c>
      <c r="S3329" t="s">
        <v>5940</v>
      </c>
      <c r="T3329" t="s">
        <v>5940</v>
      </c>
      <c r="U3329" t="s">
        <v>5940</v>
      </c>
      <c r="V3329" t="s">
        <v>5940</v>
      </c>
      <c r="W3329" t="s">
        <v>5940</v>
      </c>
      <c r="X3329" t="s">
        <v>5940</v>
      </c>
      <c r="Z3329">
        <v>3505906</v>
      </c>
      <c r="AB3329" t="s">
        <v>5940</v>
      </c>
      <c r="AC3329">
        <v>3505906</v>
      </c>
      <c r="AD3329" t="s">
        <v>3098</v>
      </c>
      <c r="AE3329">
        <v>360</v>
      </c>
      <c r="AF3329">
        <v>3505906</v>
      </c>
      <c r="AG3329" t="s">
        <v>3098</v>
      </c>
      <c r="AH3329">
        <v>3174143</v>
      </c>
      <c r="AI3329">
        <v>3505906</v>
      </c>
      <c r="AJ3329" t="s">
        <v>3098</v>
      </c>
      <c r="AK3329">
        <v>236</v>
      </c>
      <c r="AL3329">
        <v>3505906</v>
      </c>
      <c r="AM3329" t="s">
        <v>3098</v>
      </c>
      <c r="AN3329">
        <v>9120</v>
      </c>
      <c r="AO3329">
        <v>0</v>
      </c>
      <c r="AP3329">
        <v>3516804</v>
      </c>
      <c r="AQ3329" t="s">
        <v>3221</v>
      </c>
      <c r="AR3329">
        <v>3060</v>
      </c>
    </row>
    <row r="3330" spans="1:44" x14ac:dyDescent="0.25">
      <c r="A3330">
        <v>1300680</v>
      </c>
      <c r="B3330">
        <v>4</v>
      </c>
      <c r="C3330" t="s">
        <v>874</v>
      </c>
      <c r="D3330" t="s">
        <v>6030</v>
      </c>
      <c r="E3330" t="s">
        <v>5940</v>
      </c>
      <c r="F3330" t="s">
        <v>5940</v>
      </c>
      <c r="G3330">
        <v>404</v>
      </c>
      <c r="H3330" t="s">
        <v>5940</v>
      </c>
      <c r="I3330">
        <v>134</v>
      </c>
      <c r="J3330">
        <v>50</v>
      </c>
      <c r="K3330">
        <v>0</v>
      </c>
      <c r="L3330">
        <v>0</v>
      </c>
      <c r="M3330">
        <v>62</v>
      </c>
      <c r="N3330">
        <v>0</v>
      </c>
      <c r="O3330">
        <v>0</v>
      </c>
      <c r="P3330">
        <v>16</v>
      </c>
      <c r="R3330">
        <v>1300680</v>
      </c>
      <c r="S3330" t="s">
        <v>5940</v>
      </c>
      <c r="T3330" t="s">
        <v>5940</v>
      </c>
      <c r="U3330">
        <v>404</v>
      </c>
      <c r="V3330" t="s">
        <v>5940</v>
      </c>
      <c r="W3330">
        <v>134</v>
      </c>
      <c r="X3330">
        <v>50</v>
      </c>
      <c r="Z3330">
        <v>3506003</v>
      </c>
      <c r="AB3330" t="s">
        <v>5940</v>
      </c>
      <c r="AC3330">
        <v>3506003</v>
      </c>
      <c r="AD3330" t="s">
        <v>3099</v>
      </c>
      <c r="AE3330" t="s">
        <v>5940</v>
      </c>
      <c r="AF3330">
        <v>3506003</v>
      </c>
      <c r="AG3330" t="s">
        <v>3099</v>
      </c>
      <c r="AH3330">
        <v>35284</v>
      </c>
      <c r="AI3330">
        <v>3506003</v>
      </c>
      <c r="AJ3330" t="s">
        <v>3099</v>
      </c>
      <c r="AK3330" t="s">
        <v>5940</v>
      </c>
      <c r="AL3330">
        <v>3506003</v>
      </c>
      <c r="AM3330" t="s">
        <v>3099</v>
      </c>
      <c r="AN3330" t="s">
        <v>5940</v>
      </c>
      <c r="AO3330">
        <v>0</v>
      </c>
      <c r="AP3330">
        <v>3516853</v>
      </c>
      <c r="AQ3330" t="s">
        <v>3222</v>
      </c>
      <c r="AR3330">
        <v>1440</v>
      </c>
    </row>
    <row r="3331" spans="1:44" x14ac:dyDescent="0.25">
      <c r="A3331">
        <v>1300706</v>
      </c>
      <c r="B3331">
        <v>4</v>
      </c>
      <c r="C3331" t="s">
        <v>874</v>
      </c>
      <c r="D3331" t="s">
        <v>6031</v>
      </c>
      <c r="E3331">
        <v>2400</v>
      </c>
      <c r="F3331" t="s">
        <v>5940</v>
      </c>
      <c r="G3331">
        <v>737</v>
      </c>
      <c r="H3331" t="s">
        <v>5940</v>
      </c>
      <c r="I3331">
        <v>1124</v>
      </c>
      <c r="J3331">
        <v>68</v>
      </c>
      <c r="K3331">
        <v>4000</v>
      </c>
      <c r="L3331">
        <v>0</v>
      </c>
      <c r="M3331">
        <v>1200</v>
      </c>
      <c r="N3331">
        <v>0</v>
      </c>
      <c r="O3331">
        <v>560</v>
      </c>
      <c r="P3331">
        <v>22</v>
      </c>
      <c r="R3331">
        <v>1300706</v>
      </c>
      <c r="S3331">
        <v>2400</v>
      </c>
      <c r="T3331" t="s">
        <v>5940</v>
      </c>
      <c r="U3331">
        <v>737</v>
      </c>
      <c r="V3331" t="s">
        <v>5940</v>
      </c>
      <c r="W3331">
        <v>1124</v>
      </c>
      <c r="X3331">
        <v>68</v>
      </c>
      <c r="Z3331">
        <v>3506102</v>
      </c>
      <c r="AB3331">
        <v>6</v>
      </c>
      <c r="AC3331">
        <v>3506102</v>
      </c>
      <c r="AD3331" t="s">
        <v>3100</v>
      </c>
      <c r="AE3331">
        <v>72</v>
      </c>
      <c r="AF3331">
        <v>3506102</v>
      </c>
      <c r="AG3331" t="s">
        <v>3100</v>
      </c>
      <c r="AH3331">
        <v>2217720</v>
      </c>
      <c r="AI3331">
        <v>3506102</v>
      </c>
      <c r="AJ3331" t="s">
        <v>3100</v>
      </c>
      <c r="AK3331" t="s">
        <v>5940</v>
      </c>
      <c r="AL3331">
        <v>3506102</v>
      </c>
      <c r="AM3331" t="s">
        <v>3100</v>
      </c>
      <c r="AN3331">
        <v>3600</v>
      </c>
      <c r="AO3331">
        <v>0</v>
      </c>
      <c r="AP3331">
        <v>3516903</v>
      </c>
      <c r="AQ3331" t="s">
        <v>3223</v>
      </c>
      <c r="AR3331">
        <v>5808</v>
      </c>
    </row>
    <row r="3332" spans="1:44" x14ac:dyDescent="0.25">
      <c r="A3332">
        <v>1300805</v>
      </c>
      <c r="B3332">
        <v>4</v>
      </c>
      <c r="C3332" t="s">
        <v>874</v>
      </c>
      <c r="D3332" t="s">
        <v>6032</v>
      </c>
      <c r="E3332">
        <v>248</v>
      </c>
      <c r="F3332" t="s">
        <v>5940</v>
      </c>
      <c r="G3332">
        <v>375</v>
      </c>
      <c r="H3332" t="s">
        <v>5940</v>
      </c>
      <c r="I3332">
        <v>150</v>
      </c>
      <c r="J3332">
        <v>162</v>
      </c>
      <c r="K3332">
        <v>580</v>
      </c>
      <c r="L3332">
        <v>0</v>
      </c>
      <c r="M3332">
        <v>200</v>
      </c>
      <c r="N3332">
        <v>0</v>
      </c>
      <c r="O3332">
        <v>20</v>
      </c>
      <c r="P3332">
        <v>0</v>
      </c>
      <c r="R3332">
        <v>1300805</v>
      </c>
      <c r="S3332">
        <v>248</v>
      </c>
      <c r="T3332" t="s">
        <v>5940</v>
      </c>
      <c r="U3332">
        <v>375</v>
      </c>
      <c r="V3332" t="s">
        <v>5940</v>
      </c>
      <c r="W3332">
        <v>150</v>
      </c>
      <c r="X3332">
        <v>162</v>
      </c>
      <c r="Z3332">
        <v>3506201</v>
      </c>
      <c r="AB3332" t="s">
        <v>5940</v>
      </c>
      <c r="AC3332">
        <v>3506201</v>
      </c>
      <c r="AD3332" t="s">
        <v>3101</v>
      </c>
      <c r="AE3332" t="s">
        <v>5940</v>
      </c>
      <c r="AF3332">
        <v>3506201</v>
      </c>
      <c r="AG3332" t="s">
        <v>3101</v>
      </c>
      <c r="AH3332">
        <v>975168</v>
      </c>
      <c r="AI3332">
        <v>3506201</v>
      </c>
      <c r="AJ3332" t="s">
        <v>3101</v>
      </c>
      <c r="AK3332" t="s">
        <v>5940</v>
      </c>
      <c r="AL3332">
        <v>3506201</v>
      </c>
      <c r="AM3332" t="s">
        <v>3101</v>
      </c>
      <c r="AN3332">
        <v>1665</v>
      </c>
      <c r="AO3332">
        <v>0</v>
      </c>
      <c r="AP3332">
        <v>3517000</v>
      </c>
      <c r="AQ3332" t="s">
        <v>3224</v>
      </c>
      <c r="AR3332">
        <v>12000</v>
      </c>
    </row>
    <row r="3333" spans="1:44" x14ac:dyDescent="0.25">
      <c r="A3333">
        <v>1300839</v>
      </c>
      <c r="B3333">
        <v>4</v>
      </c>
      <c r="C3333" t="s">
        <v>874</v>
      </c>
      <c r="D3333" t="s">
        <v>6033</v>
      </c>
      <c r="E3333" t="s">
        <v>5940</v>
      </c>
      <c r="F3333" t="s">
        <v>5940</v>
      </c>
      <c r="G3333" t="s">
        <v>5940</v>
      </c>
      <c r="H3333" t="s">
        <v>5940</v>
      </c>
      <c r="I3333" t="s">
        <v>5940</v>
      </c>
      <c r="J3333" t="s">
        <v>5940</v>
      </c>
      <c r="K3333">
        <v>0</v>
      </c>
      <c r="L3333">
        <v>0</v>
      </c>
      <c r="M3333">
        <v>100</v>
      </c>
      <c r="N3333">
        <v>0</v>
      </c>
      <c r="O3333">
        <v>80</v>
      </c>
      <c r="P3333">
        <v>76</v>
      </c>
      <c r="R3333">
        <v>1300839</v>
      </c>
      <c r="S3333" t="s">
        <v>5940</v>
      </c>
      <c r="T3333" t="s">
        <v>5940</v>
      </c>
      <c r="U3333" t="s">
        <v>5940</v>
      </c>
      <c r="V3333" t="s">
        <v>5940</v>
      </c>
      <c r="W3333" t="s">
        <v>5940</v>
      </c>
      <c r="X3333" t="s">
        <v>5940</v>
      </c>
      <c r="Z3333">
        <v>3506300</v>
      </c>
      <c r="AB3333">
        <v>250</v>
      </c>
      <c r="AC3333">
        <v>3506300</v>
      </c>
      <c r="AD3333" t="s">
        <v>3102</v>
      </c>
      <c r="AE3333">
        <v>176</v>
      </c>
      <c r="AF3333">
        <v>3506300</v>
      </c>
      <c r="AG3333" t="s">
        <v>3102</v>
      </c>
      <c r="AH3333">
        <v>191905</v>
      </c>
      <c r="AI3333">
        <v>3506300</v>
      </c>
      <c r="AJ3333" t="s">
        <v>3102</v>
      </c>
      <c r="AK3333">
        <v>585</v>
      </c>
      <c r="AL3333">
        <v>3506300</v>
      </c>
      <c r="AM3333" t="s">
        <v>3102</v>
      </c>
      <c r="AN3333">
        <v>1350</v>
      </c>
      <c r="AO3333">
        <v>0</v>
      </c>
      <c r="AP3333">
        <v>3517109</v>
      </c>
      <c r="AQ3333" t="s">
        <v>3225</v>
      </c>
      <c r="AR3333">
        <v>2496</v>
      </c>
    </row>
    <row r="3334" spans="1:44" x14ac:dyDescent="0.25">
      <c r="A3334">
        <v>1300904</v>
      </c>
      <c r="B3334">
        <v>4</v>
      </c>
      <c r="C3334" t="s">
        <v>874</v>
      </c>
      <c r="D3334" t="s">
        <v>6034</v>
      </c>
      <c r="E3334">
        <v>1200</v>
      </c>
      <c r="F3334" t="s">
        <v>5940</v>
      </c>
      <c r="G3334">
        <v>60</v>
      </c>
      <c r="H3334" t="s">
        <v>5940</v>
      </c>
      <c r="I3334">
        <v>10</v>
      </c>
      <c r="J3334">
        <v>48</v>
      </c>
      <c r="K3334">
        <v>1500</v>
      </c>
      <c r="L3334">
        <v>0</v>
      </c>
      <c r="M3334">
        <v>100</v>
      </c>
      <c r="N3334">
        <v>0</v>
      </c>
      <c r="O3334">
        <v>60</v>
      </c>
      <c r="P3334">
        <v>76</v>
      </c>
      <c r="R3334">
        <v>1300904</v>
      </c>
      <c r="S3334">
        <v>1200</v>
      </c>
      <c r="T3334" t="s">
        <v>5940</v>
      </c>
      <c r="U3334">
        <v>60</v>
      </c>
      <c r="V3334" t="s">
        <v>5940</v>
      </c>
      <c r="W3334">
        <v>10</v>
      </c>
      <c r="X3334">
        <v>48</v>
      </c>
      <c r="Z3334">
        <v>3506409</v>
      </c>
      <c r="AB3334">
        <v>247</v>
      </c>
      <c r="AC3334">
        <v>3506409</v>
      </c>
      <c r="AD3334" t="s">
        <v>3103</v>
      </c>
      <c r="AE3334">
        <v>108</v>
      </c>
      <c r="AF3334">
        <v>3506409</v>
      </c>
      <c r="AG3334" t="s">
        <v>3103</v>
      </c>
      <c r="AH3334">
        <v>89694</v>
      </c>
      <c r="AI3334">
        <v>3506409</v>
      </c>
      <c r="AJ3334" t="s">
        <v>3103</v>
      </c>
      <c r="AK3334">
        <v>297</v>
      </c>
      <c r="AL3334">
        <v>3506409</v>
      </c>
      <c r="AM3334" t="s">
        <v>3103</v>
      </c>
      <c r="AN3334">
        <v>2838</v>
      </c>
      <c r="AO3334">
        <v>0</v>
      </c>
      <c r="AP3334">
        <v>3517208</v>
      </c>
      <c r="AQ3334" t="s">
        <v>3226</v>
      </c>
      <c r="AR3334">
        <v>3600</v>
      </c>
    </row>
    <row r="3335" spans="1:44" x14ac:dyDescent="0.25">
      <c r="A3335">
        <v>1301001</v>
      </c>
      <c r="B3335">
        <v>4</v>
      </c>
      <c r="C3335" t="s">
        <v>874</v>
      </c>
      <c r="D3335" t="s">
        <v>6035</v>
      </c>
      <c r="E3335">
        <v>240</v>
      </c>
      <c r="F3335" t="s">
        <v>5940</v>
      </c>
      <c r="G3335">
        <v>380</v>
      </c>
      <c r="H3335" t="s">
        <v>5940</v>
      </c>
      <c r="I3335">
        <v>20</v>
      </c>
      <c r="J3335">
        <v>17</v>
      </c>
      <c r="K3335">
        <v>3500</v>
      </c>
      <c r="L3335">
        <v>0</v>
      </c>
      <c r="M3335">
        <v>0</v>
      </c>
      <c r="N3335">
        <v>0</v>
      </c>
      <c r="O3335">
        <v>0</v>
      </c>
      <c r="P3335">
        <v>0</v>
      </c>
      <c r="R3335">
        <v>1301001</v>
      </c>
      <c r="S3335">
        <v>240</v>
      </c>
      <c r="T3335" t="s">
        <v>5940</v>
      </c>
      <c r="U3335">
        <v>380</v>
      </c>
      <c r="V3335" t="s">
        <v>5940</v>
      </c>
      <c r="W3335">
        <v>20</v>
      </c>
      <c r="X3335">
        <v>17</v>
      </c>
      <c r="Z3335">
        <v>3506508</v>
      </c>
      <c r="AB3335">
        <v>330</v>
      </c>
      <c r="AC3335">
        <v>3506508</v>
      </c>
      <c r="AD3335" t="s">
        <v>3104</v>
      </c>
      <c r="AE3335">
        <v>288</v>
      </c>
      <c r="AF3335">
        <v>3506508</v>
      </c>
      <c r="AG3335" t="s">
        <v>3104</v>
      </c>
      <c r="AH3335">
        <v>142216</v>
      </c>
      <c r="AI3335">
        <v>3506508</v>
      </c>
      <c r="AJ3335" t="s">
        <v>3104</v>
      </c>
      <c r="AK3335">
        <v>210</v>
      </c>
      <c r="AL3335">
        <v>3506508</v>
      </c>
      <c r="AM3335" t="s">
        <v>3104</v>
      </c>
      <c r="AN3335">
        <v>33610</v>
      </c>
      <c r="AO3335">
        <v>0</v>
      </c>
      <c r="AP3335">
        <v>3517307</v>
      </c>
      <c r="AQ3335" t="s">
        <v>3227</v>
      </c>
      <c r="AR3335">
        <v>1400</v>
      </c>
    </row>
    <row r="3336" spans="1:44" x14ac:dyDescent="0.25">
      <c r="A3336">
        <v>1301100</v>
      </c>
      <c r="B3336">
        <v>4</v>
      </c>
      <c r="C3336" t="s">
        <v>874</v>
      </c>
      <c r="D3336" t="s">
        <v>6036</v>
      </c>
      <c r="E3336">
        <v>2900</v>
      </c>
      <c r="F3336" t="s">
        <v>5940</v>
      </c>
      <c r="G3336">
        <v>2100</v>
      </c>
      <c r="H3336" t="s">
        <v>5940</v>
      </c>
      <c r="I3336">
        <v>300</v>
      </c>
      <c r="J3336">
        <v>56</v>
      </c>
      <c r="K3336">
        <v>2500</v>
      </c>
      <c r="L3336">
        <v>0</v>
      </c>
      <c r="M3336">
        <v>736</v>
      </c>
      <c r="N3336">
        <v>0</v>
      </c>
      <c r="O3336">
        <v>200</v>
      </c>
      <c r="P3336">
        <v>75</v>
      </c>
      <c r="R3336">
        <v>1301100</v>
      </c>
      <c r="S3336">
        <v>2900</v>
      </c>
      <c r="T3336" t="s">
        <v>5940</v>
      </c>
      <c r="U3336">
        <v>2100</v>
      </c>
      <c r="V3336" t="s">
        <v>5940</v>
      </c>
      <c r="W3336">
        <v>300</v>
      </c>
      <c r="X3336">
        <v>56</v>
      </c>
      <c r="Z3336">
        <v>3506607</v>
      </c>
      <c r="AB3336" t="s">
        <v>5940</v>
      </c>
      <c r="AC3336">
        <v>3506607</v>
      </c>
      <c r="AD3336" t="s">
        <v>3105</v>
      </c>
      <c r="AE3336" t="s">
        <v>5940</v>
      </c>
      <c r="AF3336">
        <v>3506607</v>
      </c>
      <c r="AG3336" t="s">
        <v>3105</v>
      </c>
      <c r="AH3336" t="s">
        <v>5940</v>
      </c>
      <c r="AI3336">
        <v>3506607</v>
      </c>
      <c r="AJ3336" t="s">
        <v>3105</v>
      </c>
      <c r="AK3336">
        <v>54</v>
      </c>
      <c r="AL3336">
        <v>3506607</v>
      </c>
      <c r="AM3336" t="s">
        <v>3105</v>
      </c>
      <c r="AN3336" t="s">
        <v>5940</v>
      </c>
      <c r="AO3336">
        <v>0</v>
      </c>
      <c r="AP3336">
        <v>3517406</v>
      </c>
      <c r="AQ3336" t="s">
        <v>3228</v>
      </c>
      <c r="AR3336">
        <v>46755</v>
      </c>
    </row>
    <row r="3337" spans="1:44" x14ac:dyDescent="0.25">
      <c r="A3337">
        <v>1301159</v>
      </c>
      <c r="B3337">
        <v>4</v>
      </c>
      <c r="C3337" t="s">
        <v>874</v>
      </c>
      <c r="D3337" t="s">
        <v>6037</v>
      </c>
      <c r="E3337" t="s">
        <v>5940</v>
      </c>
      <c r="F3337" t="s">
        <v>5940</v>
      </c>
      <c r="G3337">
        <v>2550</v>
      </c>
      <c r="H3337" t="s">
        <v>5940</v>
      </c>
      <c r="I3337">
        <v>135</v>
      </c>
      <c r="J3337">
        <v>80</v>
      </c>
      <c r="K3337">
        <v>0</v>
      </c>
      <c r="L3337">
        <v>0</v>
      </c>
      <c r="M3337">
        <v>570</v>
      </c>
      <c r="N3337">
        <v>0</v>
      </c>
      <c r="O3337">
        <v>0</v>
      </c>
      <c r="P3337">
        <v>13</v>
      </c>
      <c r="R3337">
        <v>1301159</v>
      </c>
      <c r="S3337" t="s">
        <v>5940</v>
      </c>
      <c r="T3337" t="s">
        <v>5940</v>
      </c>
      <c r="U3337">
        <v>2550</v>
      </c>
      <c r="V3337" t="s">
        <v>5940</v>
      </c>
      <c r="W3337">
        <v>135</v>
      </c>
      <c r="X3337">
        <v>80</v>
      </c>
      <c r="Z3337">
        <v>3506706</v>
      </c>
      <c r="AB3337" t="s">
        <v>5940</v>
      </c>
      <c r="AC3337">
        <v>3506706</v>
      </c>
      <c r="AD3337" t="s">
        <v>3106</v>
      </c>
      <c r="AE3337" t="s">
        <v>5940</v>
      </c>
      <c r="AF3337">
        <v>3506706</v>
      </c>
      <c r="AG3337" t="s">
        <v>3106</v>
      </c>
      <c r="AH3337">
        <v>1365952</v>
      </c>
      <c r="AI3337">
        <v>3506706</v>
      </c>
      <c r="AJ3337" t="s">
        <v>3106</v>
      </c>
      <c r="AK3337" t="s">
        <v>5940</v>
      </c>
      <c r="AL3337">
        <v>3506706</v>
      </c>
      <c r="AM3337" t="s">
        <v>3106</v>
      </c>
      <c r="AN3337" t="s">
        <v>5940</v>
      </c>
      <c r="AO3337">
        <v>0</v>
      </c>
      <c r="AP3337">
        <v>3517505</v>
      </c>
      <c r="AQ3337" t="s">
        <v>3229</v>
      </c>
      <c r="AR3337">
        <v>3840</v>
      </c>
    </row>
    <row r="3338" spans="1:44" x14ac:dyDescent="0.25">
      <c r="A3338">
        <v>1301209</v>
      </c>
      <c r="B3338">
        <v>4</v>
      </c>
      <c r="C3338" t="s">
        <v>874</v>
      </c>
      <c r="D3338" t="s">
        <v>6038</v>
      </c>
      <c r="E3338">
        <v>1400</v>
      </c>
      <c r="F3338" t="s">
        <v>5940</v>
      </c>
      <c r="G3338">
        <v>150</v>
      </c>
      <c r="H3338" t="s">
        <v>5940</v>
      </c>
      <c r="I3338">
        <v>50</v>
      </c>
      <c r="J3338">
        <v>16</v>
      </c>
      <c r="K3338">
        <v>4100</v>
      </c>
      <c r="L3338">
        <v>0</v>
      </c>
      <c r="M3338">
        <v>450</v>
      </c>
      <c r="N3338">
        <v>0</v>
      </c>
      <c r="O3338">
        <v>0</v>
      </c>
      <c r="P3338">
        <v>7</v>
      </c>
      <c r="R3338">
        <v>1301209</v>
      </c>
      <c r="S3338">
        <v>1400</v>
      </c>
      <c r="T3338" t="s">
        <v>5940</v>
      </c>
      <c r="U3338">
        <v>150</v>
      </c>
      <c r="V3338" t="s">
        <v>5940</v>
      </c>
      <c r="W3338">
        <v>50</v>
      </c>
      <c r="X3338">
        <v>16</v>
      </c>
      <c r="Z3338">
        <v>3506805</v>
      </c>
      <c r="AB3338" t="s">
        <v>5940</v>
      </c>
      <c r="AC3338">
        <v>3506805</v>
      </c>
      <c r="AD3338" t="s">
        <v>3107</v>
      </c>
      <c r="AE3338" t="s">
        <v>5940</v>
      </c>
      <c r="AF3338">
        <v>3506805</v>
      </c>
      <c r="AG3338" t="s">
        <v>3107</v>
      </c>
      <c r="AH3338">
        <v>1013757</v>
      </c>
      <c r="AI3338">
        <v>3506805</v>
      </c>
      <c r="AJ3338" t="s">
        <v>3107</v>
      </c>
      <c r="AK3338" t="s">
        <v>5940</v>
      </c>
      <c r="AL3338">
        <v>3506805</v>
      </c>
      <c r="AM3338" t="s">
        <v>3107</v>
      </c>
      <c r="AN3338" t="s">
        <v>5940</v>
      </c>
      <c r="AO3338">
        <v>0</v>
      </c>
      <c r="AP3338">
        <v>3517604</v>
      </c>
      <c r="AQ3338" t="s">
        <v>3230</v>
      </c>
      <c r="AR3338">
        <v>16434</v>
      </c>
    </row>
    <row r="3339" spans="1:44" x14ac:dyDescent="0.25">
      <c r="A3339">
        <v>1301308</v>
      </c>
      <c r="B3339">
        <v>4</v>
      </c>
      <c r="C3339" t="s">
        <v>874</v>
      </c>
      <c r="D3339" t="s">
        <v>6039</v>
      </c>
      <c r="E3339">
        <v>320</v>
      </c>
      <c r="F3339" t="s">
        <v>5940</v>
      </c>
      <c r="G3339">
        <v>275</v>
      </c>
      <c r="H3339" t="s">
        <v>5940</v>
      </c>
      <c r="I3339">
        <v>24</v>
      </c>
      <c r="J3339">
        <v>107</v>
      </c>
      <c r="K3339">
        <v>320</v>
      </c>
      <c r="L3339">
        <v>0</v>
      </c>
      <c r="M3339">
        <v>300</v>
      </c>
      <c r="N3339">
        <v>0</v>
      </c>
      <c r="O3339">
        <v>0</v>
      </c>
      <c r="P3339">
        <v>75</v>
      </c>
      <c r="R3339">
        <v>1301308</v>
      </c>
      <c r="S3339">
        <v>320</v>
      </c>
      <c r="T3339" t="s">
        <v>5940</v>
      </c>
      <c r="U3339">
        <v>275</v>
      </c>
      <c r="V3339" t="s">
        <v>5940</v>
      </c>
      <c r="W3339">
        <v>24</v>
      </c>
      <c r="X3339">
        <v>107</v>
      </c>
      <c r="Z3339">
        <v>3506904</v>
      </c>
      <c r="AB3339" t="s">
        <v>5940</v>
      </c>
      <c r="AC3339">
        <v>3506904</v>
      </c>
      <c r="AD3339" t="s">
        <v>3108</v>
      </c>
      <c r="AE3339">
        <v>36</v>
      </c>
      <c r="AF3339">
        <v>3506904</v>
      </c>
      <c r="AG3339" t="s">
        <v>3108</v>
      </c>
      <c r="AH3339" t="s">
        <v>5940</v>
      </c>
      <c r="AI3339">
        <v>3506904</v>
      </c>
      <c r="AJ3339" t="s">
        <v>3108</v>
      </c>
      <c r="AK3339">
        <v>27</v>
      </c>
      <c r="AL3339">
        <v>3506904</v>
      </c>
      <c r="AM3339" t="s">
        <v>3108</v>
      </c>
      <c r="AN3339">
        <v>785</v>
      </c>
      <c r="AO3339">
        <v>0</v>
      </c>
      <c r="AP3339">
        <v>3517703</v>
      </c>
      <c r="AQ3339" t="s">
        <v>3231</v>
      </c>
      <c r="AR3339">
        <v>1776</v>
      </c>
    </row>
    <row r="3340" spans="1:44" x14ac:dyDescent="0.25">
      <c r="A3340">
        <v>1301407</v>
      </c>
      <c r="B3340">
        <v>4</v>
      </c>
      <c r="C3340" t="s">
        <v>874</v>
      </c>
      <c r="D3340" t="s">
        <v>6040</v>
      </c>
      <c r="E3340" t="s">
        <v>5940</v>
      </c>
      <c r="F3340" t="s">
        <v>5940</v>
      </c>
      <c r="G3340">
        <v>203</v>
      </c>
      <c r="H3340" t="s">
        <v>5940</v>
      </c>
      <c r="I3340">
        <v>12</v>
      </c>
      <c r="J3340">
        <v>10</v>
      </c>
      <c r="K3340">
        <v>9460</v>
      </c>
      <c r="L3340">
        <v>0</v>
      </c>
      <c r="M3340">
        <v>1150</v>
      </c>
      <c r="N3340">
        <v>0</v>
      </c>
      <c r="O3340">
        <v>140</v>
      </c>
      <c r="P3340">
        <v>51</v>
      </c>
      <c r="R3340">
        <v>1301407</v>
      </c>
      <c r="S3340" t="s">
        <v>5940</v>
      </c>
      <c r="T3340" t="s">
        <v>5940</v>
      </c>
      <c r="U3340">
        <v>203</v>
      </c>
      <c r="V3340" t="s">
        <v>5940</v>
      </c>
      <c r="W3340">
        <v>12</v>
      </c>
      <c r="X3340">
        <v>10</v>
      </c>
      <c r="Z3340">
        <v>3507001</v>
      </c>
      <c r="AB3340" t="s">
        <v>5940</v>
      </c>
      <c r="AC3340">
        <v>3507001</v>
      </c>
      <c r="AD3340" t="s">
        <v>3109</v>
      </c>
      <c r="AE3340">
        <v>42</v>
      </c>
      <c r="AF3340">
        <v>3507001</v>
      </c>
      <c r="AG3340" t="s">
        <v>3109</v>
      </c>
      <c r="AH3340">
        <v>513970</v>
      </c>
      <c r="AI3340">
        <v>3507001</v>
      </c>
      <c r="AJ3340" t="s">
        <v>3109</v>
      </c>
      <c r="AK3340">
        <v>156</v>
      </c>
      <c r="AL3340">
        <v>3507001</v>
      </c>
      <c r="AM3340" t="s">
        <v>3109</v>
      </c>
      <c r="AN3340">
        <v>12</v>
      </c>
      <c r="AO3340">
        <v>0</v>
      </c>
      <c r="AP3340">
        <v>3517802</v>
      </c>
      <c r="AQ3340" t="s">
        <v>3232</v>
      </c>
      <c r="AR3340">
        <v>13440</v>
      </c>
    </row>
    <row r="3341" spans="1:44" x14ac:dyDescent="0.25">
      <c r="A3341">
        <v>1301506</v>
      </c>
      <c r="B3341">
        <v>4</v>
      </c>
      <c r="C3341" t="s">
        <v>874</v>
      </c>
      <c r="D3341" t="s">
        <v>6041</v>
      </c>
      <c r="E3341">
        <v>1020</v>
      </c>
      <c r="F3341" t="s">
        <v>5940</v>
      </c>
      <c r="G3341">
        <v>2100</v>
      </c>
      <c r="H3341" t="s">
        <v>5940</v>
      </c>
      <c r="I3341">
        <v>658</v>
      </c>
      <c r="J3341">
        <v>210</v>
      </c>
      <c r="K3341">
        <v>3000</v>
      </c>
      <c r="L3341">
        <v>0</v>
      </c>
      <c r="M3341">
        <v>720</v>
      </c>
      <c r="N3341">
        <v>0</v>
      </c>
      <c r="O3341">
        <v>80</v>
      </c>
      <c r="P3341">
        <v>15</v>
      </c>
      <c r="R3341">
        <v>1301506</v>
      </c>
      <c r="S3341">
        <v>1020</v>
      </c>
      <c r="T3341" t="s">
        <v>5940</v>
      </c>
      <c r="U3341">
        <v>2100</v>
      </c>
      <c r="V3341" t="s">
        <v>5940</v>
      </c>
      <c r="W3341">
        <v>658</v>
      </c>
      <c r="X3341">
        <v>210</v>
      </c>
      <c r="Z3341">
        <v>3507100</v>
      </c>
      <c r="AB3341" t="s">
        <v>5940</v>
      </c>
      <c r="AC3341">
        <v>3507100</v>
      </c>
      <c r="AD3341" t="s">
        <v>3110</v>
      </c>
      <c r="AE3341" t="s">
        <v>5940</v>
      </c>
      <c r="AF3341">
        <v>3507100</v>
      </c>
      <c r="AG3341" t="s">
        <v>3110</v>
      </c>
      <c r="AH3341" t="s">
        <v>5940</v>
      </c>
      <c r="AI3341">
        <v>3507100</v>
      </c>
      <c r="AJ3341" t="s">
        <v>3110</v>
      </c>
      <c r="AK3341">
        <v>30</v>
      </c>
      <c r="AL3341">
        <v>3507100</v>
      </c>
      <c r="AM3341" t="s">
        <v>3110</v>
      </c>
      <c r="AN3341" t="s">
        <v>5940</v>
      </c>
      <c r="AO3341">
        <v>0</v>
      </c>
      <c r="AP3341">
        <v>3517901</v>
      </c>
      <c r="AQ3341" t="s">
        <v>3233</v>
      </c>
      <c r="AR3341">
        <v>6174</v>
      </c>
    </row>
    <row r="3342" spans="1:44" x14ac:dyDescent="0.25">
      <c r="A3342">
        <v>1301605</v>
      </c>
      <c r="B3342">
        <v>4</v>
      </c>
      <c r="C3342" t="s">
        <v>874</v>
      </c>
      <c r="D3342" t="s">
        <v>6042</v>
      </c>
      <c r="E3342">
        <v>660</v>
      </c>
      <c r="F3342" t="s">
        <v>5940</v>
      </c>
      <c r="G3342">
        <v>172</v>
      </c>
      <c r="H3342" t="s">
        <v>5940</v>
      </c>
      <c r="I3342">
        <v>120</v>
      </c>
      <c r="J3342">
        <v>144</v>
      </c>
      <c r="K3342">
        <v>720</v>
      </c>
      <c r="L3342">
        <v>0</v>
      </c>
      <c r="M3342">
        <v>200</v>
      </c>
      <c r="N3342">
        <v>0</v>
      </c>
      <c r="O3342">
        <v>0</v>
      </c>
      <c r="P3342">
        <v>51</v>
      </c>
      <c r="R3342">
        <v>1301605</v>
      </c>
      <c r="S3342">
        <v>660</v>
      </c>
      <c r="T3342" t="s">
        <v>5940</v>
      </c>
      <c r="U3342">
        <v>172</v>
      </c>
      <c r="V3342" t="s">
        <v>5940</v>
      </c>
      <c r="W3342">
        <v>120</v>
      </c>
      <c r="X3342">
        <v>144</v>
      </c>
      <c r="Z3342">
        <v>3507159</v>
      </c>
      <c r="AB3342" t="s">
        <v>5940</v>
      </c>
      <c r="AC3342">
        <v>3507159</v>
      </c>
      <c r="AD3342" t="s">
        <v>3111</v>
      </c>
      <c r="AE3342" t="s">
        <v>5940</v>
      </c>
      <c r="AF3342">
        <v>3507159</v>
      </c>
      <c r="AG3342" t="s">
        <v>3111</v>
      </c>
      <c r="AH3342" t="s">
        <v>5940</v>
      </c>
      <c r="AI3342">
        <v>3507159</v>
      </c>
      <c r="AJ3342" t="s">
        <v>3111</v>
      </c>
      <c r="AK3342">
        <v>48</v>
      </c>
      <c r="AL3342">
        <v>3507159</v>
      </c>
      <c r="AM3342" t="s">
        <v>3111</v>
      </c>
      <c r="AN3342">
        <v>270</v>
      </c>
      <c r="AO3342">
        <v>0</v>
      </c>
      <c r="AP3342">
        <v>3518008</v>
      </c>
      <c r="AQ3342" t="s">
        <v>3234</v>
      </c>
      <c r="AR3342">
        <v>396</v>
      </c>
    </row>
    <row r="3343" spans="1:44" x14ac:dyDescent="0.25">
      <c r="A3343">
        <v>1301654</v>
      </c>
      <c r="B3343">
        <v>4</v>
      </c>
      <c r="C3343" t="s">
        <v>874</v>
      </c>
      <c r="D3343" t="s">
        <v>6043</v>
      </c>
      <c r="E3343">
        <v>480</v>
      </c>
      <c r="F3343" t="s">
        <v>5940</v>
      </c>
      <c r="G3343">
        <v>1200</v>
      </c>
      <c r="H3343" t="s">
        <v>5940</v>
      </c>
      <c r="I3343">
        <v>952</v>
      </c>
      <c r="J3343">
        <v>379</v>
      </c>
      <c r="K3343">
        <v>2000</v>
      </c>
      <c r="L3343">
        <v>0</v>
      </c>
      <c r="M3343">
        <v>504</v>
      </c>
      <c r="N3343">
        <v>0</v>
      </c>
      <c r="O3343">
        <v>100</v>
      </c>
      <c r="P3343">
        <v>88</v>
      </c>
      <c r="R3343">
        <v>1301654</v>
      </c>
      <c r="S3343">
        <v>480</v>
      </c>
      <c r="T3343" t="s">
        <v>5940</v>
      </c>
      <c r="U3343">
        <v>1200</v>
      </c>
      <c r="V3343" t="s">
        <v>5940</v>
      </c>
      <c r="W3343">
        <v>952</v>
      </c>
      <c r="X3343">
        <v>379</v>
      </c>
      <c r="Z3343">
        <v>3507209</v>
      </c>
      <c r="AB3343" t="s">
        <v>5940</v>
      </c>
      <c r="AC3343">
        <v>3507209</v>
      </c>
      <c r="AD3343" t="s">
        <v>3112</v>
      </c>
      <c r="AE3343" t="s">
        <v>5940</v>
      </c>
      <c r="AF3343">
        <v>3507209</v>
      </c>
      <c r="AG3343" t="s">
        <v>3112</v>
      </c>
      <c r="AH3343">
        <v>274298</v>
      </c>
      <c r="AI3343">
        <v>3507209</v>
      </c>
      <c r="AJ3343" t="s">
        <v>3112</v>
      </c>
      <c r="AK3343" t="s">
        <v>5940</v>
      </c>
      <c r="AL3343">
        <v>3507209</v>
      </c>
      <c r="AM3343" t="s">
        <v>3112</v>
      </c>
      <c r="AN3343">
        <v>144</v>
      </c>
      <c r="AO3343">
        <v>0</v>
      </c>
      <c r="AP3343">
        <v>3518107</v>
      </c>
      <c r="AQ3343" t="s">
        <v>3235</v>
      </c>
      <c r="AR3343">
        <v>1425</v>
      </c>
    </row>
    <row r="3344" spans="1:44" x14ac:dyDescent="0.25">
      <c r="A3344">
        <v>1301704</v>
      </c>
      <c r="B3344">
        <v>4</v>
      </c>
      <c r="C3344" t="s">
        <v>874</v>
      </c>
      <c r="D3344" t="s">
        <v>6044</v>
      </c>
      <c r="E3344">
        <v>8750</v>
      </c>
      <c r="F3344">
        <v>4750</v>
      </c>
      <c r="G3344">
        <v>2537</v>
      </c>
      <c r="H3344" t="s">
        <v>5940</v>
      </c>
      <c r="I3344">
        <v>4404</v>
      </c>
      <c r="J3344">
        <v>318</v>
      </c>
      <c r="K3344">
        <v>2250</v>
      </c>
      <c r="L3344">
        <v>600</v>
      </c>
      <c r="M3344">
        <v>2180</v>
      </c>
      <c r="N3344">
        <v>0</v>
      </c>
      <c r="O3344">
        <v>2730</v>
      </c>
      <c r="P3344">
        <v>190</v>
      </c>
      <c r="R3344">
        <v>1301704</v>
      </c>
      <c r="S3344">
        <v>8750</v>
      </c>
      <c r="T3344">
        <v>4750</v>
      </c>
      <c r="U3344">
        <v>2537</v>
      </c>
      <c r="V3344" t="s">
        <v>5940</v>
      </c>
      <c r="W3344">
        <v>4404</v>
      </c>
      <c r="X3344">
        <v>318</v>
      </c>
      <c r="Z3344">
        <v>3507308</v>
      </c>
      <c r="AB3344">
        <v>402</v>
      </c>
      <c r="AC3344">
        <v>3507308</v>
      </c>
      <c r="AD3344" t="s">
        <v>3113</v>
      </c>
      <c r="AE3344" t="s">
        <v>5940</v>
      </c>
      <c r="AF3344">
        <v>3507308</v>
      </c>
      <c r="AG3344" t="s">
        <v>3113</v>
      </c>
      <c r="AH3344">
        <v>674894</v>
      </c>
      <c r="AI3344">
        <v>3507308</v>
      </c>
      <c r="AJ3344" t="s">
        <v>3113</v>
      </c>
      <c r="AK3344" t="s">
        <v>5940</v>
      </c>
      <c r="AL3344">
        <v>3507308</v>
      </c>
      <c r="AM3344" t="s">
        <v>3113</v>
      </c>
      <c r="AN3344" t="s">
        <v>5940</v>
      </c>
      <c r="AO3344">
        <v>0</v>
      </c>
      <c r="AP3344">
        <v>3518206</v>
      </c>
      <c r="AQ3344" t="s">
        <v>3236</v>
      </c>
      <c r="AR3344">
        <v>14700</v>
      </c>
    </row>
    <row r="3345" spans="1:44" x14ac:dyDescent="0.25">
      <c r="A3345">
        <v>1301803</v>
      </c>
      <c r="B3345">
        <v>4</v>
      </c>
      <c r="C3345" t="s">
        <v>874</v>
      </c>
      <c r="D3345" t="s">
        <v>6045</v>
      </c>
      <c r="E3345">
        <v>1980</v>
      </c>
      <c r="F3345" t="s">
        <v>5940</v>
      </c>
      <c r="G3345">
        <v>200</v>
      </c>
      <c r="H3345" t="s">
        <v>5940</v>
      </c>
      <c r="I3345">
        <v>314</v>
      </c>
      <c r="J3345">
        <v>148</v>
      </c>
      <c r="K3345">
        <v>4800</v>
      </c>
      <c r="L3345">
        <v>0</v>
      </c>
      <c r="M3345">
        <v>800</v>
      </c>
      <c r="N3345">
        <v>0</v>
      </c>
      <c r="O3345">
        <v>80</v>
      </c>
      <c r="P3345">
        <v>50</v>
      </c>
      <c r="R3345">
        <v>1301803</v>
      </c>
      <c r="S3345">
        <v>1980</v>
      </c>
      <c r="T3345" t="s">
        <v>5940</v>
      </c>
      <c r="U3345">
        <v>200</v>
      </c>
      <c r="V3345" t="s">
        <v>5940</v>
      </c>
      <c r="W3345">
        <v>314</v>
      </c>
      <c r="X3345">
        <v>148</v>
      </c>
      <c r="Z3345">
        <v>3507407</v>
      </c>
      <c r="AB3345">
        <v>1316</v>
      </c>
      <c r="AC3345">
        <v>3507407</v>
      </c>
      <c r="AD3345" t="s">
        <v>3114</v>
      </c>
      <c r="AE3345">
        <v>110</v>
      </c>
      <c r="AF3345">
        <v>3507407</v>
      </c>
      <c r="AG3345" t="s">
        <v>3114</v>
      </c>
      <c r="AH3345">
        <v>950512</v>
      </c>
      <c r="AI3345">
        <v>3507407</v>
      </c>
      <c r="AJ3345" t="s">
        <v>3114</v>
      </c>
      <c r="AK3345">
        <v>187</v>
      </c>
      <c r="AL3345">
        <v>3507407</v>
      </c>
      <c r="AM3345" t="s">
        <v>3114</v>
      </c>
      <c r="AN3345">
        <v>600</v>
      </c>
      <c r="AO3345">
        <v>0</v>
      </c>
      <c r="AP3345">
        <v>3518305</v>
      </c>
      <c r="AQ3345" t="s">
        <v>3237</v>
      </c>
      <c r="AR3345">
        <v>739</v>
      </c>
    </row>
    <row r="3346" spans="1:44" x14ac:dyDescent="0.25">
      <c r="A3346">
        <v>1301852</v>
      </c>
      <c r="B3346">
        <v>4</v>
      </c>
      <c r="C3346" t="s">
        <v>874</v>
      </c>
      <c r="D3346" t="s">
        <v>6046</v>
      </c>
      <c r="E3346">
        <v>780</v>
      </c>
      <c r="F3346">
        <v>11</v>
      </c>
      <c r="G3346">
        <v>950</v>
      </c>
      <c r="H3346" t="s">
        <v>5940</v>
      </c>
      <c r="I3346">
        <v>92</v>
      </c>
      <c r="J3346">
        <v>40</v>
      </c>
      <c r="K3346">
        <v>0</v>
      </c>
      <c r="L3346">
        <v>0</v>
      </c>
      <c r="M3346">
        <v>420</v>
      </c>
      <c r="N3346">
        <v>0</v>
      </c>
      <c r="O3346">
        <v>0</v>
      </c>
      <c r="P3346">
        <v>38</v>
      </c>
      <c r="R3346">
        <v>1301852</v>
      </c>
      <c r="S3346">
        <v>780</v>
      </c>
      <c r="T3346">
        <v>11</v>
      </c>
      <c r="U3346">
        <v>950</v>
      </c>
      <c r="V3346" t="s">
        <v>5940</v>
      </c>
      <c r="W3346">
        <v>92</v>
      </c>
      <c r="X3346">
        <v>40</v>
      </c>
      <c r="Z3346">
        <v>3507456</v>
      </c>
      <c r="AB3346" t="s">
        <v>5940</v>
      </c>
      <c r="AC3346">
        <v>3507456</v>
      </c>
      <c r="AD3346" t="s">
        <v>3115</v>
      </c>
      <c r="AE3346" t="s">
        <v>5940</v>
      </c>
      <c r="AF3346">
        <v>3507456</v>
      </c>
      <c r="AG3346" t="s">
        <v>3115</v>
      </c>
      <c r="AH3346">
        <v>236020</v>
      </c>
      <c r="AI3346">
        <v>3507456</v>
      </c>
      <c r="AJ3346" t="s">
        <v>3115</v>
      </c>
      <c r="AK3346">
        <v>108</v>
      </c>
      <c r="AL3346">
        <v>3507456</v>
      </c>
      <c r="AM3346" t="s">
        <v>3115</v>
      </c>
      <c r="AN3346">
        <v>273</v>
      </c>
      <c r="AO3346">
        <v>0</v>
      </c>
      <c r="AP3346">
        <v>3518404</v>
      </c>
      <c r="AQ3346" t="s">
        <v>3238</v>
      </c>
      <c r="AR3346">
        <v>700</v>
      </c>
    </row>
    <row r="3347" spans="1:44" x14ac:dyDescent="0.25">
      <c r="A3347">
        <v>1301902</v>
      </c>
      <c r="B3347">
        <v>4</v>
      </c>
      <c r="C3347" t="s">
        <v>874</v>
      </c>
      <c r="D3347" t="s">
        <v>6047</v>
      </c>
      <c r="E3347">
        <v>90</v>
      </c>
      <c r="F3347">
        <v>375</v>
      </c>
      <c r="G3347">
        <v>3050</v>
      </c>
      <c r="H3347" t="s">
        <v>5940</v>
      </c>
      <c r="I3347">
        <v>478</v>
      </c>
      <c r="J3347">
        <v>240</v>
      </c>
      <c r="K3347">
        <v>108</v>
      </c>
      <c r="L3347">
        <v>0</v>
      </c>
      <c r="M3347">
        <v>1050</v>
      </c>
      <c r="N3347">
        <v>0</v>
      </c>
      <c r="O3347">
        <v>17</v>
      </c>
      <c r="P3347">
        <v>113</v>
      </c>
      <c r="R3347">
        <v>1301902</v>
      </c>
      <c r="S3347">
        <v>90</v>
      </c>
      <c r="T3347">
        <v>375</v>
      </c>
      <c r="U3347">
        <v>3050</v>
      </c>
      <c r="V3347" t="s">
        <v>5940</v>
      </c>
      <c r="W3347">
        <v>478</v>
      </c>
      <c r="X3347">
        <v>240</v>
      </c>
      <c r="Z3347">
        <v>3507506</v>
      </c>
      <c r="AB3347" t="s">
        <v>5940</v>
      </c>
      <c r="AC3347">
        <v>3507506</v>
      </c>
      <c r="AD3347" t="s">
        <v>3116</v>
      </c>
      <c r="AE3347">
        <v>289</v>
      </c>
      <c r="AF3347">
        <v>3507506</v>
      </c>
      <c r="AG3347" t="s">
        <v>3116</v>
      </c>
      <c r="AH3347">
        <v>489149</v>
      </c>
      <c r="AI3347">
        <v>3507506</v>
      </c>
      <c r="AJ3347" t="s">
        <v>3116</v>
      </c>
      <c r="AK3347">
        <v>234</v>
      </c>
      <c r="AL3347">
        <v>3507506</v>
      </c>
      <c r="AM3347" t="s">
        <v>3116</v>
      </c>
      <c r="AN3347">
        <v>756</v>
      </c>
      <c r="AO3347">
        <v>0</v>
      </c>
      <c r="AP3347">
        <v>3518503</v>
      </c>
      <c r="AQ3347" t="s">
        <v>3239</v>
      </c>
      <c r="AR3347">
        <v>8280</v>
      </c>
    </row>
    <row r="3348" spans="1:44" x14ac:dyDescent="0.25">
      <c r="A3348">
        <v>1301951</v>
      </c>
      <c r="B3348">
        <v>4</v>
      </c>
      <c r="C3348" t="s">
        <v>874</v>
      </c>
      <c r="D3348" t="s">
        <v>6048</v>
      </c>
      <c r="E3348">
        <v>720</v>
      </c>
      <c r="F3348" t="s">
        <v>5940</v>
      </c>
      <c r="G3348">
        <v>105</v>
      </c>
      <c r="H3348" t="s">
        <v>5940</v>
      </c>
      <c r="I3348">
        <v>336</v>
      </c>
      <c r="J3348" t="s">
        <v>5940</v>
      </c>
      <c r="K3348">
        <v>3400</v>
      </c>
      <c r="L3348">
        <v>0</v>
      </c>
      <c r="M3348">
        <v>220</v>
      </c>
      <c r="N3348">
        <v>0</v>
      </c>
      <c r="O3348">
        <v>10</v>
      </c>
      <c r="P3348">
        <v>38</v>
      </c>
      <c r="R3348">
        <v>1301951</v>
      </c>
      <c r="S3348">
        <v>720</v>
      </c>
      <c r="T3348" t="s">
        <v>5940</v>
      </c>
      <c r="U3348">
        <v>105</v>
      </c>
      <c r="V3348" t="s">
        <v>5940</v>
      </c>
      <c r="W3348">
        <v>336</v>
      </c>
      <c r="X3348" t="s">
        <v>5940</v>
      </c>
      <c r="Z3348">
        <v>3507605</v>
      </c>
      <c r="AB3348" t="s">
        <v>5940</v>
      </c>
      <c r="AC3348">
        <v>3507605</v>
      </c>
      <c r="AD3348" t="s">
        <v>3117</v>
      </c>
      <c r="AE3348">
        <v>91</v>
      </c>
      <c r="AF3348">
        <v>3507605</v>
      </c>
      <c r="AG3348" t="s">
        <v>3117</v>
      </c>
      <c r="AH3348">
        <v>5110</v>
      </c>
      <c r="AI3348">
        <v>3507605</v>
      </c>
      <c r="AJ3348" t="s">
        <v>3117</v>
      </c>
      <c r="AK3348">
        <v>490</v>
      </c>
      <c r="AL3348">
        <v>3507605</v>
      </c>
      <c r="AM3348" t="s">
        <v>3117</v>
      </c>
      <c r="AN3348" t="s">
        <v>5940</v>
      </c>
      <c r="AO3348">
        <v>0</v>
      </c>
      <c r="AP3348">
        <v>3518602</v>
      </c>
      <c r="AQ3348" t="s">
        <v>3240</v>
      </c>
      <c r="AR3348">
        <v>240</v>
      </c>
    </row>
    <row r="3349" spans="1:44" x14ac:dyDescent="0.25">
      <c r="A3349">
        <v>1302009</v>
      </c>
      <c r="B3349">
        <v>4</v>
      </c>
      <c r="C3349" t="s">
        <v>874</v>
      </c>
      <c r="D3349" t="s">
        <v>6049</v>
      </c>
      <c r="E3349">
        <v>150</v>
      </c>
      <c r="F3349" t="s">
        <v>5940</v>
      </c>
      <c r="G3349">
        <v>150</v>
      </c>
      <c r="H3349" t="s">
        <v>5940</v>
      </c>
      <c r="I3349">
        <v>15</v>
      </c>
      <c r="J3349">
        <v>16</v>
      </c>
      <c r="K3349">
        <v>150</v>
      </c>
      <c r="L3349">
        <v>0</v>
      </c>
      <c r="M3349">
        <v>300</v>
      </c>
      <c r="N3349">
        <v>0</v>
      </c>
      <c r="O3349">
        <v>46</v>
      </c>
      <c r="P3349">
        <v>0</v>
      </c>
      <c r="R3349">
        <v>1302009</v>
      </c>
      <c r="S3349">
        <v>150</v>
      </c>
      <c r="T3349" t="s">
        <v>5940</v>
      </c>
      <c r="U3349">
        <v>150</v>
      </c>
      <c r="V3349" t="s">
        <v>5940</v>
      </c>
      <c r="W3349">
        <v>15</v>
      </c>
      <c r="X3349">
        <v>16</v>
      </c>
      <c r="Z3349">
        <v>3507704</v>
      </c>
      <c r="AB3349">
        <v>8</v>
      </c>
      <c r="AC3349">
        <v>3507704</v>
      </c>
      <c r="AD3349" t="s">
        <v>3118</v>
      </c>
      <c r="AE3349" t="s">
        <v>5940</v>
      </c>
      <c r="AF3349">
        <v>3507704</v>
      </c>
      <c r="AG3349" t="s">
        <v>3118</v>
      </c>
      <c r="AH3349">
        <v>274260</v>
      </c>
      <c r="AI3349">
        <v>3507704</v>
      </c>
      <c r="AJ3349" t="s">
        <v>3118</v>
      </c>
      <c r="AK3349">
        <v>300</v>
      </c>
      <c r="AL3349">
        <v>3507704</v>
      </c>
      <c r="AM3349" t="s">
        <v>3118</v>
      </c>
      <c r="AN3349">
        <v>666</v>
      </c>
      <c r="AO3349">
        <v>0</v>
      </c>
      <c r="AP3349">
        <v>3518859</v>
      </c>
      <c r="AQ3349" t="s">
        <v>3243</v>
      </c>
      <c r="AR3349">
        <v>5280</v>
      </c>
    </row>
    <row r="3350" spans="1:44" x14ac:dyDescent="0.25">
      <c r="A3350">
        <v>1302108</v>
      </c>
      <c r="B3350">
        <v>4</v>
      </c>
      <c r="C3350" t="s">
        <v>874</v>
      </c>
      <c r="D3350" t="s">
        <v>6050</v>
      </c>
      <c r="E3350">
        <v>120</v>
      </c>
      <c r="F3350" t="s">
        <v>5940</v>
      </c>
      <c r="G3350">
        <v>50</v>
      </c>
      <c r="H3350" t="s">
        <v>5940</v>
      </c>
      <c r="I3350" t="s">
        <v>5940</v>
      </c>
      <c r="J3350">
        <v>46</v>
      </c>
      <c r="K3350">
        <v>300</v>
      </c>
      <c r="L3350">
        <v>0</v>
      </c>
      <c r="M3350">
        <v>0</v>
      </c>
      <c r="N3350">
        <v>0</v>
      </c>
      <c r="O3350">
        <v>0</v>
      </c>
      <c r="P3350">
        <v>0</v>
      </c>
      <c r="R3350">
        <v>1302108</v>
      </c>
      <c r="S3350">
        <v>120</v>
      </c>
      <c r="T3350" t="s">
        <v>5940</v>
      </c>
      <c r="U3350">
        <v>50</v>
      </c>
      <c r="V3350" t="s">
        <v>5940</v>
      </c>
      <c r="W3350" t="s">
        <v>5940</v>
      </c>
      <c r="X3350">
        <v>46</v>
      </c>
      <c r="Z3350">
        <v>3507753</v>
      </c>
      <c r="AB3350">
        <v>126</v>
      </c>
      <c r="AC3350">
        <v>3507753</v>
      </c>
      <c r="AD3350" t="s">
        <v>3119</v>
      </c>
      <c r="AE3350" t="s">
        <v>5940</v>
      </c>
      <c r="AF3350">
        <v>3507753</v>
      </c>
      <c r="AG3350" t="s">
        <v>3119</v>
      </c>
      <c r="AH3350">
        <v>10013</v>
      </c>
      <c r="AI3350">
        <v>3507753</v>
      </c>
      <c r="AJ3350" t="s">
        <v>3119</v>
      </c>
      <c r="AK3350">
        <v>47</v>
      </c>
      <c r="AL3350">
        <v>3507753</v>
      </c>
      <c r="AM3350" t="s">
        <v>3119</v>
      </c>
      <c r="AN3350">
        <v>10374</v>
      </c>
      <c r="AO3350">
        <v>0</v>
      </c>
      <c r="AP3350">
        <v>3518909</v>
      </c>
      <c r="AQ3350" t="s">
        <v>3244</v>
      </c>
      <c r="AR3350">
        <v>3250</v>
      </c>
    </row>
    <row r="3351" spans="1:44" x14ac:dyDescent="0.25">
      <c r="A3351">
        <v>1302207</v>
      </c>
      <c r="B3351">
        <v>4</v>
      </c>
      <c r="C3351" t="s">
        <v>874</v>
      </c>
      <c r="D3351" t="s">
        <v>6051</v>
      </c>
      <c r="E3351" t="s">
        <v>5940</v>
      </c>
      <c r="F3351" t="s">
        <v>5940</v>
      </c>
      <c r="G3351">
        <v>106</v>
      </c>
      <c r="H3351" t="s">
        <v>5940</v>
      </c>
      <c r="I3351">
        <v>80</v>
      </c>
      <c r="J3351" t="s">
        <v>5940</v>
      </c>
      <c r="K3351">
        <v>0</v>
      </c>
      <c r="L3351">
        <v>0</v>
      </c>
      <c r="M3351">
        <v>25</v>
      </c>
      <c r="N3351">
        <v>0</v>
      </c>
      <c r="O3351">
        <v>0</v>
      </c>
      <c r="P3351">
        <v>0</v>
      </c>
      <c r="R3351">
        <v>1302207</v>
      </c>
      <c r="S3351" t="s">
        <v>5940</v>
      </c>
      <c r="T3351" t="s">
        <v>5940</v>
      </c>
      <c r="U3351">
        <v>106</v>
      </c>
      <c r="V3351" t="s">
        <v>5940</v>
      </c>
      <c r="W3351">
        <v>80</v>
      </c>
      <c r="X3351" t="s">
        <v>5940</v>
      </c>
      <c r="Z3351">
        <v>3507803</v>
      </c>
      <c r="AB3351" t="s">
        <v>5940</v>
      </c>
      <c r="AC3351">
        <v>3507803</v>
      </c>
      <c r="AD3351" t="s">
        <v>3120</v>
      </c>
      <c r="AE3351">
        <v>36</v>
      </c>
      <c r="AF3351">
        <v>3507803</v>
      </c>
      <c r="AG3351" t="s">
        <v>3120</v>
      </c>
      <c r="AH3351">
        <v>721989</v>
      </c>
      <c r="AI3351">
        <v>3507803</v>
      </c>
      <c r="AJ3351" t="s">
        <v>3120</v>
      </c>
      <c r="AK3351" t="s">
        <v>5940</v>
      </c>
      <c r="AL3351">
        <v>3507803</v>
      </c>
      <c r="AM3351" t="s">
        <v>3120</v>
      </c>
      <c r="AN3351">
        <v>3240</v>
      </c>
      <c r="AO3351">
        <v>0</v>
      </c>
      <c r="AP3351">
        <v>3519006</v>
      </c>
      <c r="AQ3351" t="s">
        <v>3245</v>
      </c>
      <c r="AR3351">
        <v>5179</v>
      </c>
    </row>
    <row r="3352" spans="1:44" x14ac:dyDescent="0.25">
      <c r="A3352">
        <v>1302306</v>
      </c>
      <c r="B3352">
        <v>4</v>
      </c>
      <c r="C3352" t="s">
        <v>874</v>
      </c>
      <c r="D3352" t="s">
        <v>6052</v>
      </c>
      <c r="E3352" t="s">
        <v>5940</v>
      </c>
      <c r="F3352" t="s">
        <v>5940</v>
      </c>
      <c r="G3352">
        <v>41</v>
      </c>
      <c r="H3352" t="s">
        <v>5940</v>
      </c>
      <c r="I3352">
        <v>10</v>
      </c>
      <c r="J3352">
        <v>12</v>
      </c>
      <c r="K3352">
        <v>240</v>
      </c>
      <c r="L3352">
        <v>0</v>
      </c>
      <c r="M3352">
        <v>200</v>
      </c>
      <c r="N3352">
        <v>0</v>
      </c>
      <c r="O3352">
        <v>0</v>
      </c>
      <c r="P3352">
        <v>25</v>
      </c>
      <c r="R3352">
        <v>1302306</v>
      </c>
      <c r="S3352" t="s">
        <v>5940</v>
      </c>
      <c r="T3352" t="s">
        <v>5940</v>
      </c>
      <c r="U3352">
        <v>41</v>
      </c>
      <c r="V3352" t="s">
        <v>5940</v>
      </c>
      <c r="W3352">
        <v>10</v>
      </c>
      <c r="X3352">
        <v>12</v>
      </c>
      <c r="Z3352">
        <v>3507902</v>
      </c>
      <c r="AB3352" t="s">
        <v>5940</v>
      </c>
      <c r="AC3352">
        <v>3507902</v>
      </c>
      <c r="AD3352" t="s">
        <v>3121</v>
      </c>
      <c r="AE3352">
        <v>18</v>
      </c>
      <c r="AF3352">
        <v>3507902</v>
      </c>
      <c r="AG3352" t="s">
        <v>3121</v>
      </c>
      <c r="AH3352">
        <v>1417007</v>
      </c>
      <c r="AI3352">
        <v>3507902</v>
      </c>
      <c r="AJ3352" t="s">
        <v>3121</v>
      </c>
      <c r="AK3352" t="s">
        <v>5940</v>
      </c>
      <c r="AL3352">
        <v>3507902</v>
      </c>
      <c r="AM3352" t="s">
        <v>3121</v>
      </c>
      <c r="AN3352" t="s">
        <v>5940</v>
      </c>
      <c r="AO3352">
        <v>0</v>
      </c>
      <c r="AP3352">
        <v>3519055</v>
      </c>
      <c r="AQ3352" t="s">
        <v>3246</v>
      </c>
      <c r="AR3352">
        <v>6660</v>
      </c>
    </row>
    <row r="3353" spans="1:44" x14ac:dyDescent="0.25">
      <c r="A3353">
        <v>1302405</v>
      </c>
      <c r="B3353">
        <v>4</v>
      </c>
      <c r="C3353" t="s">
        <v>874</v>
      </c>
      <c r="D3353" t="s">
        <v>6053</v>
      </c>
      <c r="E3353">
        <v>12000</v>
      </c>
      <c r="F3353" t="s">
        <v>5940</v>
      </c>
      <c r="G3353">
        <v>540</v>
      </c>
      <c r="H3353" t="s">
        <v>5940</v>
      </c>
      <c r="I3353">
        <v>99</v>
      </c>
      <c r="J3353">
        <v>1350</v>
      </c>
      <c r="K3353">
        <v>15000</v>
      </c>
      <c r="L3353">
        <v>0</v>
      </c>
      <c r="M3353">
        <v>1537</v>
      </c>
      <c r="N3353">
        <v>0</v>
      </c>
      <c r="O3353">
        <v>152</v>
      </c>
      <c r="P3353">
        <v>960</v>
      </c>
      <c r="R3353">
        <v>1302405</v>
      </c>
      <c r="S3353">
        <v>12000</v>
      </c>
      <c r="T3353" t="s">
        <v>5940</v>
      </c>
      <c r="U3353">
        <v>540</v>
      </c>
      <c r="V3353" t="s">
        <v>5940</v>
      </c>
      <c r="W3353">
        <v>99</v>
      </c>
      <c r="X3353">
        <v>1350</v>
      </c>
      <c r="Z3353">
        <v>3508009</v>
      </c>
      <c r="AB3353" t="s">
        <v>5940</v>
      </c>
      <c r="AC3353">
        <v>3508009</v>
      </c>
      <c r="AD3353" t="s">
        <v>3122</v>
      </c>
      <c r="AE3353">
        <v>48</v>
      </c>
      <c r="AF3353">
        <v>3508009</v>
      </c>
      <c r="AG3353" t="s">
        <v>3122</v>
      </c>
      <c r="AH3353" t="s">
        <v>5940</v>
      </c>
      <c r="AI3353">
        <v>3508009</v>
      </c>
      <c r="AJ3353" t="s">
        <v>3122</v>
      </c>
      <c r="AK3353">
        <v>3816</v>
      </c>
      <c r="AL3353">
        <v>3508009</v>
      </c>
      <c r="AM3353" t="s">
        <v>3122</v>
      </c>
      <c r="AN3353">
        <v>9834</v>
      </c>
      <c r="AO3353">
        <v>0</v>
      </c>
      <c r="AP3353">
        <v>3519071</v>
      </c>
      <c r="AQ3353" t="s">
        <v>3247</v>
      </c>
      <c r="AR3353">
        <v>54</v>
      </c>
    </row>
    <row r="3354" spans="1:44" x14ac:dyDescent="0.25">
      <c r="A3354">
        <v>1302504</v>
      </c>
      <c r="B3354">
        <v>4</v>
      </c>
      <c r="C3354" t="s">
        <v>874</v>
      </c>
      <c r="D3354" t="s">
        <v>6054</v>
      </c>
      <c r="E3354">
        <v>2100</v>
      </c>
      <c r="F3354" t="s">
        <v>5940</v>
      </c>
      <c r="G3354">
        <v>12</v>
      </c>
      <c r="H3354" t="s">
        <v>5940</v>
      </c>
      <c r="I3354">
        <v>2</v>
      </c>
      <c r="J3354">
        <v>26</v>
      </c>
      <c r="K3354">
        <v>3120</v>
      </c>
      <c r="L3354">
        <v>0</v>
      </c>
      <c r="M3354">
        <v>1200</v>
      </c>
      <c r="N3354">
        <v>0</v>
      </c>
      <c r="O3354">
        <v>46</v>
      </c>
      <c r="P3354">
        <v>63</v>
      </c>
      <c r="R3354">
        <v>1302504</v>
      </c>
      <c r="S3354">
        <v>2100</v>
      </c>
      <c r="T3354" t="s">
        <v>5940</v>
      </c>
      <c r="U3354">
        <v>12</v>
      </c>
      <c r="V3354" t="s">
        <v>5940</v>
      </c>
      <c r="W3354">
        <v>2</v>
      </c>
      <c r="X3354">
        <v>26</v>
      </c>
      <c r="Z3354">
        <v>3508108</v>
      </c>
      <c r="AB3354">
        <v>60</v>
      </c>
      <c r="AC3354">
        <v>3508108</v>
      </c>
      <c r="AD3354" t="s">
        <v>3123</v>
      </c>
      <c r="AE3354">
        <v>36</v>
      </c>
      <c r="AF3354">
        <v>3508108</v>
      </c>
      <c r="AG3354" t="s">
        <v>3123</v>
      </c>
      <c r="AH3354">
        <v>30179</v>
      </c>
      <c r="AI3354">
        <v>3508108</v>
      </c>
      <c r="AJ3354" t="s">
        <v>3123</v>
      </c>
      <c r="AK3354">
        <v>27</v>
      </c>
      <c r="AL3354">
        <v>3508108</v>
      </c>
      <c r="AM3354" t="s">
        <v>3123</v>
      </c>
      <c r="AN3354">
        <v>2940</v>
      </c>
      <c r="AO3354">
        <v>0</v>
      </c>
      <c r="AP3354">
        <v>3519105</v>
      </c>
      <c r="AQ3354" t="s">
        <v>3248</v>
      </c>
      <c r="AR3354">
        <v>3441</v>
      </c>
    </row>
    <row r="3355" spans="1:44" x14ac:dyDescent="0.25">
      <c r="A3355">
        <v>1302553</v>
      </c>
      <c r="B3355">
        <v>4</v>
      </c>
      <c r="C3355" t="s">
        <v>874</v>
      </c>
      <c r="D3355" t="s">
        <v>6055</v>
      </c>
      <c r="E3355" t="s">
        <v>5940</v>
      </c>
      <c r="F3355" t="s">
        <v>5940</v>
      </c>
      <c r="G3355">
        <v>120</v>
      </c>
      <c r="H3355" t="s">
        <v>5940</v>
      </c>
      <c r="I3355" t="s">
        <v>5940</v>
      </c>
      <c r="J3355">
        <v>24</v>
      </c>
      <c r="K3355">
        <v>120</v>
      </c>
      <c r="L3355">
        <v>0</v>
      </c>
      <c r="M3355">
        <v>500</v>
      </c>
      <c r="N3355">
        <v>0</v>
      </c>
      <c r="O3355">
        <v>46</v>
      </c>
      <c r="P3355">
        <v>76</v>
      </c>
      <c r="R3355">
        <v>1302553</v>
      </c>
      <c r="S3355" t="s">
        <v>5940</v>
      </c>
      <c r="T3355" t="s">
        <v>5940</v>
      </c>
      <c r="U3355">
        <v>120</v>
      </c>
      <c r="V3355" t="s">
        <v>5940</v>
      </c>
      <c r="W3355" t="s">
        <v>5940</v>
      </c>
      <c r="X3355">
        <v>24</v>
      </c>
      <c r="Z3355">
        <v>3508207</v>
      </c>
      <c r="AB3355" t="s">
        <v>5940</v>
      </c>
      <c r="AC3355">
        <v>3508207</v>
      </c>
      <c r="AD3355" t="s">
        <v>3124</v>
      </c>
      <c r="AE3355">
        <v>198</v>
      </c>
      <c r="AF3355">
        <v>3508207</v>
      </c>
      <c r="AG3355" t="s">
        <v>3124</v>
      </c>
      <c r="AH3355">
        <v>834368</v>
      </c>
      <c r="AI3355">
        <v>3508207</v>
      </c>
      <c r="AJ3355" t="s">
        <v>3124</v>
      </c>
      <c r="AK3355" t="s">
        <v>5940</v>
      </c>
      <c r="AL3355">
        <v>3508207</v>
      </c>
      <c r="AM3355" t="s">
        <v>3124</v>
      </c>
      <c r="AN3355">
        <v>4800</v>
      </c>
      <c r="AO3355">
        <v>0</v>
      </c>
      <c r="AP3355">
        <v>3519204</v>
      </c>
      <c r="AQ3355" t="s">
        <v>3249</v>
      </c>
      <c r="AR3355">
        <v>5184</v>
      </c>
    </row>
    <row r="3356" spans="1:44" x14ac:dyDescent="0.25">
      <c r="A3356">
        <v>1302603</v>
      </c>
      <c r="B3356">
        <v>4</v>
      </c>
      <c r="C3356" t="s">
        <v>874</v>
      </c>
      <c r="D3356" t="s">
        <v>6056</v>
      </c>
      <c r="E3356" t="s">
        <v>5940</v>
      </c>
      <c r="F3356" t="s">
        <v>5940</v>
      </c>
      <c r="G3356">
        <v>500</v>
      </c>
      <c r="H3356" t="s">
        <v>5940</v>
      </c>
      <c r="I3356">
        <v>105</v>
      </c>
      <c r="J3356">
        <v>109</v>
      </c>
      <c r="K3356">
        <v>0</v>
      </c>
      <c r="L3356">
        <v>0</v>
      </c>
      <c r="M3356">
        <v>25</v>
      </c>
      <c r="N3356">
        <v>0</v>
      </c>
      <c r="O3356">
        <v>5</v>
      </c>
      <c r="P3356">
        <v>7</v>
      </c>
      <c r="R3356">
        <v>1302603</v>
      </c>
      <c r="S3356" t="s">
        <v>5940</v>
      </c>
      <c r="T3356" t="s">
        <v>5940</v>
      </c>
      <c r="U3356">
        <v>500</v>
      </c>
      <c r="V3356" t="s">
        <v>5940</v>
      </c>
      <c r="W3356">
        <v>105</v>
      </c>
      <c r="X3356">
        <v>109</v>
      </c>
      <c r="Z3356">
        <v>3508306</v>
      </c>
      <c r="AB3356" t="s">
        <v>5940</v>
      </c>
      <c r="AC3356">
        <v>3508306</v>
      </c>
      <c r="AD3356" t="s">
        <v>3125</v>
      </c>
      <c r="AE3356" t="s">
        <v>5940</v>
      </c>
      <c r="AF3356">
        <v>3508306</v>
      </c>
      <c r="AG3356" t="s">
        <v>3125</v>
      </c>
      <c r="AH3356">
        <v>43805</v>
      </c>
      <c r="AI3356">
        <v>3508306</v>
      </c>
      <c r="AJ3356" t="s">
        <v>3125</v>
      </c>
      <c r="AK3356">
        <v>6</v>
      </c>
      <c r="AL3356">
        <v>3508306</v>
      </c>
      <c r="AM3356" t="s">
        <v>3125</v>
      </c>
      <c r="AN3356" t="s">
        <v>5940</v>
      </c>
      <c r="AO3356">
        <v>0</v>
      </c>
      <c r="AP3356">
        <v>3519253</v>
      </c>
      <c r="AQ3356" t="s">
        <v>3250</v>
      </c>
      <c r="AR3356">
        <v>6840</v>
      </c>
    </row>
    <row r="3357" spans="1:44" x14ac:dyDescent="0.25">
      <c r="A3357">
        <v>1302702</v>
      </c>
      <c r="B3357">
        <v>4</v>
      </c>
      <c r="C3357" t="s">
        <v>874</v>
      </c>
      <c r="D3357" t="s">
        <v>6057</v>
      </c>
      <c r="E3357">
        <v>1000</v>
      </c>
      <c r="F3357" t="s">
        <v>5940</v>
      </c>
      <c r="G3357">
        <v>355</v>
      </c>
      <c r="H3357" t="s">
        <v>5940</v>
      </c>
      <c r="I3357">
        <v>800</v>
      </c>
      <c r="J3357">
        <v>250</v>
      </c>
      <c r="K3357">
        <v>1750</v>
      </c>
      <c r="L3357">
        <v>0</v>
      </c>
      <c r="M3357">
        <v>1807</v>
      </c>
      <c r="N3357">
        <v>0</v>
      </c>
      <c r="O3357">
        <v>652</v>
      </c>
      <c r="P3357">
        <v>50</v>
      </c>
      <c r="R3357">
        <v>1302702</v>
      </c>
      <c r="S3357">
        <v>1000</v>
      </c>
      <c r="T3357" t="s">
        <v>5940</v>
      </c>
      <c r="U3357">
        <v>355</v>
      </c>
      <c r="V3357" t="s">
        <v>5940</v>
      </c>
      <c r="W3357">
        <v>800</v>
      </c>
      <c r="X3357">
        <v>250</v>
      </c>
      <c r="Z3357">
        <v>3508405</v>
      </c>
      <c r="AB3357" t="s">
        <v>5940</v>
      </c>
      <c r="AC3357">
        <v>3508405</v>
      </c>
      <c r="AD3357" t="s">
        <v>3126</v>
      </c>
      <c r="AE3357">
        <v>10</v>
      </c>
      <c r="AF3357">
        <v>3508405</v>
      </c>
      <c r="AG3357" t="s">
        <v>3126</v>
      </c>
      <c r="AH3357">
        <v>43805</v>
      </c>
      <c r="AI3357">
        <v>3508405</v>
      </c>
      <c r="AJ3357" t="s">
        <v>3126</v>
      </c>
      <c r="AK3357">
        <v>598</v>
      </c>
      <c r="AL3357">
        <v>3508405</v>
      </c>
      <c r="AM3357" t="s">
        <v>3126</v>
      </c>
      <c r="AN3357" t="s">
        <v>5940</v>
      </c>
      <c r="AO3357">
        <v>0</v>
      </c>
      <c r="AP3357">
        <v>3519303</v>
      </c>
      <c r="AQ3357" t="s">
        <v>3251</v>
      </c>
      <c r="AR3357">
        <v>450</v>
      </c>
    </row>
    <row r="3358" spans="1:44" x14ac:dyDescent="0.25">
      <c r="A3358">
        <v>1302801</v>
      </c>
      <c r="B3358">
        <v>4</v>
      </c>
      <c r="C3358" t="s">
        <v>874</v>
      </c>
      <c r="D3358" t="s">
        <v>6058</v>
      </c>
      <c r="E3358" t="s">
        <v>5940</v>
      </c>
      <c r="F3358" t="s">
        <v>5940</v>
      </c>
      <c r="G3358" t="s">
        <v>5940</v>
      </c>
      <c r="H3358" t="s">
        <v>5940</v>
      </c>
      <c r="I3358" t="s">
        <v>5940</v>
      </c>
      <c r="J3358">
        <v>1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R3358">
        <v>1302801</v>
      </c>
      <c r="S3358" t="s">
        <v>5940</v>
      </c>
      <c r="T3358" t="s">
        <v>5940</v>
      </c>
      <c r="U3358" t="s">
        <v>5940</v>
      </c>
      <c r="V3358" t="s">
        <v>5940</v>
      </c>
      <c r="W3358" t="s">
        <v>5940</v>
      </c>
      <c r="X3358">
        <v>1</v>
      </c>
      <c r="Z3358">
        <v>3508504</v>
      </c>
      <c r="AB3358" t="s">
        <v>5940</v>
      </c>
      <c r="AC3358">
        <v>3508504</v>
      </c>
      <c r="AD3358" t="s">
        <v>3127</v>
      </c>
      <c r="AE3358">
        <v>3600</v>
      </c>
      <c r="AF3358">
        <v>3508504</v>
      </c>
      <c r="AG3358" t="s">
        <v>3127</v>
      </c>
      <c r="AH3358">
        <v>29724</v>
      </c>
      <c r="AI3358">
        <v>3508504</v>
      </c>
      <c r="AJ3358" t="s">
        <v>3127</v>
      </c>
      <c r="AK3358">
        <v>65</v>
      </c>
      <c r="AL3358">
        <v>3508504</v>
      </c>
      <c r="AM3358" t="s">
        <v>3127</v>
      </c>
      <c r="AN3358" t="s">
        <v>5940</v>
      </c>
      <c r="AO3358">
        <v>0</v>
      </c>
      <c r="AP3358">
        <v>3519402</v>
      </c>
      <c r="AQ3358" t="s">
        <v>3252</v>
      </c>
      <c r="AR3358">
        <v>2472</v>
      </c>
    </row>
    <row r="3359" spans="1:44" x14ac:dyDescent="0.25">
      <c r="A3359">
        <v>1302900</v>
      </c>
      <c r="B3359">
        <v>4</v>
      </c>
      <c r="C3359" t="s">
        <v>874</v>
      </c>
      <c r="D3359" t="s">
        <v>6059</v>
      </c>
      <c r="E3359">
        <v>9200</v>
      </c>
      <c r="F3359" t="s">
        <v>5940</v>
      </c>
      <c r="G3359">
        <v>841</v>
      </c>
      <c r="H3359" t="s">
        <v>5940</v>
      </c>
      <c r="I3359">
        <v>160</v>
      </c>
      <c r="J3359">
        <v>180</v>
      </c>
      <c r="K3359">
        <v>9200</v>
      </c>
      <c r="L3359">
        <v>0</v>
      </c>
      <c r="M3359">
        <v>1050</v>
      </c>
      <c r="N3359">
        <v>0</v>
      </c>
      <c r="O3359">
        <v>200</v>
      </c>
      <c r="P3359">
        <v>151</v>
      </c>
      <c r="R3359">
        <v>1302900</v>
      </c>
      <c r="S3359">
        <v>9200</v>
      </c>
      <c r="T3359" t="s">
        <v>5940</v>
      </c>
      <c r="U3359">
        <v>841</v>
      </c>
      <c r="V3359" t="s">
        <v>5940</v>
      </c>
      <c r="W3359">
        <v>160</v>
      </c>
      <c r="X3359">
        <v>180</v>
      </c>
      <c r="Z3359">
        <v>3508603</v>
      </c>
      <c r="AB3359" t="s">
        <v>5940</v>
      </c>
      <c r="AC3359">
        <v>3508603</v>
      </c>
      <c r="AD3359" t="s">
        <v>3128</v>
      </c>
      <c r="AE3359">
        <v>450</v>
      </c>
      <c r="AF3359">
        <v>3508603</v>
      </c>
      <c r="AG3359" t="s">
        <v>3128</v>
      </c>
      <c r="AH3359" t="s">
        <v>5940</v>
      </c>
      <c r="AI3359">
        <v>3508603</v>
      </c>
      <c r="AJ3359" t="s">
        <v>3128</v>
      </c>
      <c r="AK3359">
        <v>90</v>
      </c>
      <c r="AL3359">
        <v>3508603</v>
      </c>
      <c r="AM3359" t="s">
        <v>3128</v>
      </c>
      <c r="AN3359" t="s">
        <v>5940</v>
      </c>
      <c r="AO3359">
        <v>0</v>
      </c>
      <c r="AP3359">
        <v>3519501</v>
      </c>
      <c r="AQ3359" t="s">
        <v>3253</v>
      </c>
      <c r="AR3359">
        <v>12030</v>
      </c>
    </row>
    <row r="3360" spans="1:44" x14ac:dyDescent="0.25">
      <c r="A3360">
        <v>1303007</v>
      </c>
      <c r="B3360">
        <v>4</v>
      </c>
      <c r="C3360" t="s">
        <v>874</v>
      </c>
      <c r="D3360" t="s">
        <v>6060</v>
      </c>
      <c r="E3360">
        <v>560</v>
      </c>
      <c r="F3360" t="s">
        <v>5940</v>
      </c>
      <c r="G3360">
        <v>350</v>
      </c>
      <c r="H3360" t="s">
        <v>5940</v>
      </c>
      <c r="I3360">
        <v>15</v>
      </c>
      <c r="J3360">
        <v>20</v>
      </c>
      <c r="K3360">
        <v>800</v>
      </c>
      <c r="L3360">
        <v>0</v>
      </c>
      <c r="M3360">
        <v>400</v>
      </c>
      <c r="N3360">
        <v>0</v>
      </c>
      <c r="O3360">
        <v>82</v>
      </c>
      <c r="P3360">
        <v>0</v>
      </c>
      <c r="R3360">
        <v>1303007</v>
      </c>
      <c r="S3360">
        <v>560</v>
      </c>
      <c r="T3360" t="s">
        <v>5940</v>
      </c>
      <c r="U3360">
        <v>350</v>
      </c>
      <c r="V3360" t="s">
        <v>5940</v>
      </c>
      <c r="W3360">
        <v>15</v>
      </c>
      <c r="X3360">
        <v>20</v>
      </c>
      <c r="Z3360">
        <v>3508702</v>
      </c>
      <c r="AB3360" t="s">
        <v>5940</v>
      </c>
      <c r="AC3360">
        <v>3508702</v>
      </c>
      <c r="AD3360" t="s">
        <v>3129</v>
      </c>
      <c r="AE3360">
        <v>150</v>
      </c>
      <c r="AF3360">
        <v>3508702</v>
      </c>
      <c r="AG3360" t="s">
        <v>3129</v>
      </c>
      <c r="AH3360">
        <v>31749</v>
      </c>
      <c r="AI3360">
        <v>3508702</v>
      </c>
      <c r="AJ3360" t="s">
        <v>3129</v>
      </c>
      <c r="AK3360">
        <v>930</v>
      </c>
      <c r="AL3360">
        <v>3508702</v>
      </c>
      <c r="AM3360" t="s">
        <v>3129</v>
      </c>
      <c r="AN3360" t="s">
        <v>5940</v>
      </c>
      <c r="AO3360">
        <v>0</v>
      </c>
      <c r="AP3360">
        <v>3519600</v>
      </c>
      <c r="AQ3360" t="s">
        <v>3254</v>
      </c>
      <c r="AR3360">
        <v>14760</v>
      </c>
    </row>
    <row r="3361" spans="1:44" x14ac:dyDescent="0.25">
      <c r="A3361">
        <v>1303106</v>
      </c>
      <c r="B3361">
        <v>4</v>
      </c>
      <c r="C3361" t="s">
        <v>874</v>
      </c>
      <c r="D3361" t="s">
        <v>6061</v>
      </c>
      <c r="E3361" t="s">
        <v>5940</v>
      </c>
      <c r="F3361" t="s">
        <v>5940</v>
      </c>
      <c r="G3361">
        <v>240</v>
      </c>
      <c r="H3361" t="s">
        <v>5940</v>
      </c>
      <c r="I3361">
        <v>27</v>
      </c>
      <c r="J3361" t="s">
        <v>5940</v>
      </c>
      <c r="K3361">
        <v>0</v>
      </c>
      <c r="L3361">
        <v>0</v>
      </c>
      <c r="M3361">
        <v>200</v>
      </c>
      <c r="N3361">
        <v>0</v>
      </c>
      <c r="O3361">
        <v>20</v>
      </c>
      <c r="P3361">
        <v>25</v>
      </c>
      <c r="R3361">
        <v>1303106</v>
      </c>
      <c r="S3361" t="s">
        <v>5940</v>
      </c>
      <c r="T3361" t="s">
        <v>5940</v>
      </c>
      <c r="U3361">
        <v>240</v>
      </c>
      <c r="V3361" t="s">
        <v>5940</v>
      </c>
      <c r="W3361">
        <v>27</v>
      </c>
      <c r="X3361" t="s">
        <v>5940</v>
      </c>
      <c r="Z3361">
        <v>3508801</v>
      </c>
      <c r="AB3361" t="s">
        <v>5940</v>
      </c>
      <c r="AC3361">
        <v>3508801</v>
      </c>
      <c r="AD3361" t="s">
        <v>3130</v>
      </c>
      <c r="AE3361">
        <v>7</v>
      </c>
      <c r="AF3361">
        <v>3508801</v>
      </c>
      <c r="AG3361" t="s">
        <v>3130</v>
      </c>
      <c r="AH3361">
        <v>243114</v>
      </c>
      <c r="AI3361">
        <v>3508801</v>
      </c>
      <c r="AJ3361" t="s">
        <v>3130</v>
      </c>
      <c r="AK3361">
        <v>8</v>
      </c>
      <c r="AL3361">
        <v>3508801</v>
      </c>
      <c r="AM3361" t="s">
        <v>3130</v>
      </c>
      <c r="AN3361">
        <v>390</v>
      </c>
      <c r="AO3361">
        <v>0</v>
      </c>
      <c r="AP3361">
        <v>3519709</v>
      </c>
      <c r="AQ3361" t="s">
        <v>3255</v>
      </c>
      <c r="AR3361">
        <v>2232</v>
      </c>
    </row>
    <row r="3362" spans="1:44" x14ac:dyDescent="0.25">
      <c r="A3362">
        <v>1303205</v>
      </c>
      <c r="B3362">
        <v>4</v>
      </c>
      <c r="C3362" t="s">
        <v>874</v>
      </c>
      <c r="D3362" t="s">
        <v>6062</v>
      </c>
      <c r="E3362" t="s">
        <v>5940</v>
      </c>
      <c r="F3362" t="s">
        <v>5940</v>
      </c>
      <c r="G3362">
        <v>187</v>
      </c>
      <c r="H3362" t="s">
        <v>5940</v>
      </c>
      <c r="I3362" t="s">
        <v>5940</v>
      </c>
      <c r="J3362" t="s">
        <v>5940</v>
      </c>
      <c r="K3362">
        <v>0</v>
      </c>
      <c r="L3362">
        <v>0</v>
      </c>
      <c r="M3362">
        <v>0</v>
      </c>
      <c r="N3362">
        <v>0</v>
      </c>
      <c r="O3362">
        <v>40</v>
      </c>
      <c r="P3362">
        <v>38</v>
      </c>
      <c r="R3362">
        <v>1303205</v>
      </c>
      <c r="S3362" t="s">
        <v>5940</v>
      </c>
      <c r="T3362" t="s">
        <v>5940</v>
      </c>
      <c r="U3362">
        <v>187</v>
      </c>
      <c r="V3362" t="s">
        <v>5940</v>
      </c>
      <c r="W3362" t="s">
        <v>5940</v>
      </c>
      <c r="X3362" t="s">
        <v>5940</v>
      </c>
      <c r="Z3362">
        <v>3508900</v>
      </c>
      <c r="AB3362">
        <v>375</v>
      </c>
      <c r="AC3362">
        <v>3508900</v>
      </c>
      <c r="AD3362" t="s">
        <v>3131</v>
      </c>
      <c r="AE3362">
        <v>2</v>
      </c>
      <c r="AF3362">
        <v>3508900</v>
      </c>
      <c r="AG3362" t="s">
        <v>3131</v>
      </c>
      <c r="AH3362">
        <v>360760</v>
      </c>
      <c r="AI3362">
        <v>3508900</v>
      </c>
      <c r="AJ3362" t="s">
        <v>3131</v>
      </c>
      <c r="AK3362">
        <v>60</v>
      </c>
      <c r="AL3362">
        <v>3508900</v>
      </c>
      <c r="AM3362" t="s">
        <v>3131</v>
      </c>
      <c r="AN3362" t="s">
        <v>5940</v>
      </c>
      <c r="AO3362">
        <v>0</v>
      </c>
      <c r="AP3362">
        <v>3519808</v>
      </c>
      <c r="AQ3362" t="s">
        <v>3256</v>
      </c>
      <c r="AR3362">
        <v>2880</v>
      </c>
    </row>
    <row r="3363" spans="1:44" x14ac:dyDescent="0.25">
      <c r="A3363">
        <v>1303304</v>
      </c>
      <c r="B3363">
        <v>4</v>
      </c>
      <c r="C3363" t="s">
        <v>874</v>
      </c>
      <c r="D3363" t="s">
        <v>6063</v>
      </c>
      <c r="E3363" t="s">
        <v>5940</v>
      </c>
      <c r="F3363" t="s">
        <v>5940</v>
      </c>
      <c r="G3363">
        <v>81</v>
      </c>
      <c r="H3363" t="s">
        <v>5940</v>
      </c>
      <c r="I3363">
        <v>150</v>
      </c>
      <c r="J3363">
        <v>17</v>
      </c>
      <c r="K3363">
        <v>425</v>
      </c>
      <c r="L3363">
        <v>0</v>
      </c>
      <c r="M3363">
        <v>600</v>
      </c>
      <c r="N3363">
        <v>0</v>
      </c>
      <c r="O3363">
        <v>0</v>
      </c>
      <c r="P3363">
        <v>76</v>
      </c>
      <c r="R3363">
        <v>1303304</v>
      </c>
      <c r="S3363" t="s">
        <v>5940</v>
      </c>
      <c r="T3363" t="s">
        <v>5940</v>
      </c>
      <c r="U3363">
        <v>81</v>
      </c>
      <c r="V3363" t="s">
        <v>5940</v>
      </c>
      <c r="W3363">
        <v>150</v>
      </c>
      <c r="X3363">
        <v>17</v>
      </c>
      <c r="Z3363">
        <v>3509007</v>
      </c>
      <c r="AB3363" t="s">
        <v>5940</v>
      </c>
      <c r="AC3363">
        <v>3509007</v>
      </c>
      <c r="AD3363" t="s">
        <v>3132</v>
      </c>
      <c r="AE3363" t="s">
        <v>5940</v>
      </c>
      <c r="AF3363">
        <v>3509007</v>
      </c>
      <c r="AG3363" t="s">
        <v>3132</v>
      </c>
      <c r="AH3363" t="s">
        <v>5940</v>
      </c>
      <c r="AI3363">
        <v>3509007</v>
      </c>
      <c r="AJ3363" t="s">
        <v>3132</v>
      </c>
      <c r="AK3363" t="s">
        <v>5940</v>
      </c>
      <c r="AL3363">
        <v>3509007</v>
      </c>
      <c r="AM3363" t="s">
        <v>3132</v>
      </c>
      <c r="AN3363" t="s">
        <v>5940</v>
      </c>
      <c r="AO3363">
        <v>0</v>
      </c>
      <c r="AP3363">
        <v>3519907</v>
      </c>
      <c r="AQ3363" t="s">
        <v>3257</v>
      </c>
      <c r="AR3363">
        <v>11220</v>
      </c>
    </row>
    <row r="3364" spans="1:44" x14ac:dyDescent="0.25">
      <c r="A3364">
        <v>1303403</v>
      </c>
      <c r="B3364">
        <v>4</v>
      </c>
      <c r="C3364" t="s">
        <v>874</v>
      </c>
      <c r="D3364" t="s">
        <v>6064</v>
      </c>
      <c r="E3364">
        <v>6500</v>
      </c>
      <c r="F3364" t="s">
        <v>5940</v>
      </c>
      <c r="G3364">
        <v>200</v>
      </c>
      <c r="H3364" t="s">
        <v>5940</v>
      </c>
      <c r="I3364">
        <v>100</v>
      </c>
      <c r="J3364">
        <v>70</v>
      </c>
      <c r="K3364">
        <v>3200</v>
      </c>
      <c r="L3364">
        <v>0</v>
      </c>
      <c r="M3364">
        <v>600</v>
      </c>
      <c r="N3364">
        <v>0</v>
      </c>
      <c r="O3364">
        <v>92</v>
      </c>
      <c r="P3364">
        <v>151</v>
      </c>
      <c r="R3364">
        <v>1303403</v>
      </c>
      <c r="S3364">
        <v>6500</v>
      </c>
      <c r="T3364" t="s">
        <v>5940</v>
      </c>
      <c r="U3364">
        <v>200</v>
      </c>
      <c r="V3364" t="s">
        <v>5940</v>
      </c>
      <c r="W3364">
        <v>100</v>
      </c>
      <c r="X3364">
        <v>70</v>
      </c>
      <c r="Z3364">
        <v>3509106</v>
      </c>
      <c r="AB3364">
        <v>930</v>
      </c>
      <c r="AC3364">
        <v>3509106</v>
      </c>
      <c r="AD3364" t="s">
        <v>3133</v>
      </c>
      <c r="AE3364">
        <v>36</v>
      </c>
      <c r="AF3364">
        <v>3509106</v>
      </c>
      <c r="AG3364" t="s">
        <v>3133</v>
      </c>
      <c r="AH3364">
        <v>350434</v>
      </c>
      <c r="AI3364">
        <v>3509106</v>
      </c>
      <c r="AJ3364" t="s">
        <v>3133</v>
      </c>
      <c r="AK3364">
        <v>400</v>
      </c>
      <c r="AL3364">
        <v>3509106</v>
      </c>
      <c r="AM3364" t="s">
        <v>3133</v>
      </c>
      <c r="AN3364">
        <v>360</v>
      </c>
      <c r="AO3364">
        <v>0</v>
      </c>
      <c r="AP3364">
        <v>3520004</v>
      </c>
      <c r="AQ3364" t="s">
        <v>3258</v>
      </c>
      <c r="AR3364" t="s">
        <v>5940</v>
      </c>
    </row>
    <row r="3365" spans="1:44" x14ac:dyDescent="0.25">
      <c r="A3365">
        <v>1303502</v>
      </c>
      <c r="B3365">
        <v>4</v>
      </c>
      <c r="C3365" t="s">
        <v>874</v>
      </c>
      <c r="D3365" t="s">
        <v>6065</v>
      </c>
      <c r="E3365">
        <v>1320</v>
      </c>
      <c r="F3365" t="s">
        <v>5940</v>
      </c>
      <c r="G3365">
        <v>80</v>
      </c>
      <c r="H3365" t="s">
        <v>5940</v>
      </c>
      <c r="I3365">
        <v>272</v>
      </c>
      <c r="J3365">
        <v>70</v>
      </c>
      <c r="K3365">
        <v>1200</v>
      </c>
      <c r="L3365">
        <v>0</v>
      </c>
      <c r="M3365">
        <v>225</v>
      </c>
      <c r="N3365">
        <v>0</v>
      </c>
      <c r="O3365">
        <v>108</v>
      </c>
      <c r="P3365">
        <v>9</v>
      </c>
      <c r="R3365">
        <v>1303502</v>
      </c>
      <c r="S3365">
        <v>1320</v>
      </c>
      <c r="T3365" t="s">
        <v>5940</v>
      </c>
      <c r="U3365">
        <v>80</v>
      </c>
      <c r="V3365" t="s">
        <v>5940</v>
      </c>
      <c r="W3365">
        <v>272</v>
      </c>
      <c r="X3365">
        <v>70</v>
      </c>
      <c r="Z3365">
        <v>3509205</v>
      </c>
      <c r="AB3365" t="s">
        <v>5940</v>
      </c>
      <c r="AC3365">
        <v>3509205</v>
      </c>
      <c r="AD3365" t="s">
        <v>3134</v>
      </c>
      <c r="AE3365" t="s">
        <v>5940</v>
      </c>
      <c r="AF3365">
        <v>3509205</v>
      </c>
      <c r="AG3365" t="s">
        <v>3134</v>
      </c>
      <c r="AH3365" t="s">
        <v>5940</v>
      </c>
      <c r="AI3365">
        <v>3509205</v>
      </c>
      <c r="AJ3365" t="s">
        <v>3134</v>
      </c>
      <c r="AK3365" t="s">
        <v>5940</v>
      </c>
      <c r="AL3365">
        <v>3509205</v>
      </c>
      <c r="AM3365" t="s">
        <v>3134</v>
      </c>
      <c r="AN3365" t="s">
        <v>5940</v>
      </c>
      <c r="AO3365">
        <v>0</v>
      </c>
      <c r="AP3365">
        <v>3520103</v>
      </c>
      <c r="AQ3365" t="s">
        <v>3259</v>
      </c>
      <c r="AR3365">
        <v>6006</v>
      </c>
    </row>
    <row r="3366" spans="1:44" x14ac:dyDescent="0.25">
      <c r="A3366">
        <v>1303536</v>
      </c>
      <c r="B3366">
        <v>4</v>
      </c>
      <c r="C3366" t="s">
        <v>874</v>
      </c>
      <c r="D3366" t="s">
        <v>6066</v>
      </c>
      <c r="E3366">
        <v>280000</v>
      </c>
      <c r="F3366" t="s">
        <v>5940</v>
      </c>
      <c r="G3366">
        <v>45</v>
      </c>
      <c r="H3366" t="s">
        <v>5940</v>
      </c>
      <c r="I3366">
        <v>30</v>
      </c>
      <c r="J3366">
        <v>16</v>
      </c>
      <c r="K3366">
        <v>280000</v>
      </c>
      <c r="L3366">
        <v>0</v>
      </c>
      <c r="M3366">
        <v>250</v>
      </c>
      <c r="N3366">
        <v>0</v>
      </c>
      <c r="O3366">
        <v>46</v>
      </c>
      <c r="P3366">
        <v>76</v>
      </c>
      <c r="R3366">
        <v>1303536</v>
      </c>
      <c r="S3366">
        <v>280000</v>
      </c>
      <c r="T3366" t="s">
        <v>5940</v>
      </c>
      <c r="U3366">
        <v>45</v>
      </c>
      <c r="V3366" t="s">
        <v>5940</v>
      </c>
      <c r="W3366">
        <v>30</v>
      </c>
      <c r="X3366">
        <v>16</v>
      </c>
      <c r="Z3366">
        <v>3509254</v>
      </c>
      <c r="AB3366" t="s">
        <v>5940</v>
      </c>
      <c r="AC3366">
        <v>3509254</v>
      </c>
      <c r="AD3366" t="s">
        <v>3135</v>
      </c>
      <c r="AE3366">
        <v>18</v>
      </c>
      <c r="AF3366">
        <v>3509254</v>
      </c>
      <c r="AG3366" t="s">
        <v>3135</v>
      </c>
      <c r="AH3366" t="s">
        <v>5940</v>
      </c>
      <c r="AI3366">
        <v>3509254</v>
      </c>
      <c r="AJ3366" t="s">
        <v>3135</v>
      </c>
      <c r="AK3366" t="s">
        <v>5940</v>
      </c>
      <c r="AL3366">
        <v>3509254</v>
      </c>
      <c r="AM3366" t="s">
        <v>3135</v>
      </c>
      <c r="AN3366" t="s">
        <v>5940</v>
      </c>
      <c r="AO3366">
        <v>0</v>
      </c>
      <c r="AP3366">
        <v>3520202</v>
      </c>
      <c r="AQ3366" t="s">
        <v>3260</v>
      </c>
      <c r="AR3366">
        <v>225</v>
      </c>
    </row>
    <row r="3367" spans="1:44" x14ac:dyDescent="0.25">
      <c r="A3367">
        <v>1303569</v>
      </c>
      <c r="B3367">
        <v>4</v>
      </c>
      <c r="C3367" t="s">
        <v>874</v>
      </c>
      <c r="D3367" t="s">
        <v>6067</v>
      </c>
      <c r="E3367" t="s">
        <v>5940</v>
      </c>
      <c r="F3367" t="s">
        <v>5940</v>
      </c>
      <c r="G3367">
        <v>45</v>
      </c>
      <c r="H3367" t="s">
        <v>5940</v>
      </c>
      <c r="I3367">
        <v>63</v>
      </c>
      <c r="J3367">
        <v>80</v>
      </c>
      <c r="K3367">
        <v>0</v>
      </c>
      <c r="L3367">
        <v>0</v>
      </c>
      <c r="M3367">
        <v>30</v>
      </c>
      <c r="N3367">
        <v>0</v>
      </c>
      <c r="O3367">
        <v>30</v>
      </c>
      <c r="P3367">
        <v>7</v>
      </c>
      <c r="R3367">
        <v>1303569</v>
      </c>
      <c r="S3367" t="s">
        <v>5940</v>
      </c>
      <c r="T3367" t="s">
        <v>5940</v>
      </c>
      <c r="U3367">
        <v>45</v>
      </c>
      <c r="V3367" t="s">
        <v>5940</v>
      </c>
      <c r="W3367">
        <v>63</v>
      </c>
      <c r="X3367">
        <v>80</v>
      </c>
      <c r="Z3367">
        <v>3509304</v>
      </c>
      <c r="AB3367" t="s">
        <v>5940</v>
      </c>
      <c r="AC3367">
        <v>3509304</v>
      </c>
      <c r="AD3367" t="s">
        <v>3136</v>
      </c>
      <c r="AE3367" t="s">
        <v>5940</v>
      </c>
      <c r="AF3367">
        <v>3509304</v>
      </c>
      <c r="AG3367" t="s">
        <v>3136</v>
      </c>
      <c r="AH3367">
        <v>444294</v>
      </c>
      <c r="AI3367">
        <v>3509304</v>
      </c>
      <c r="AJ3367" t="s">
        <v>3136</v>
      </c>
      <c r="AK3367" t="s">
        <v>5940</v>
      </c>
      <c r="AL3367">
        <v>3509304</v>
      </c>
      <c r="AM3367" t="s">
        <v>3136</v>
      </c>
      <c r="AN3367">
        <v>33</v>
      </c>
      <c r="AO3367">
        <v>0</v>
      </c>
      <c r="AP3367">
        <v>3520301</v>
      </c>
      <c r="AQ3367" t="s">
        <v>3261</v>
      </c>
      <c r="AR3367">
        <v>20</v>
      </c>
    </row>
    <row r="3368" spans="1:44" x14ac:dyDescent="0.25">
      <c r="A3368">
        <v>1303601</v>
      </c>
      <c r="B3368">
        <v>4</v>
      </c>
      <c r="C3368" t="s">
        <v>874</v>
      </c>
      <c r="D3368" t="s">
        <v>6068</v>
      </c>
      <c r="E3368" t="s">
        <v>5940</v>
      </c>
      <c r="F3368" t="s">
        <v>5940</v>
      </c>
      <c r="G3368" t="s">
        <v>5940</v>
      </c>
      <c r="H3368" t="s">
        <v>5940</v>
      </c>
      <c r="I3368" t="s">
        <v>5940</v>
      </c>
      <c r="J3368" t="s">
        <v>5940</v>
      </c>
      <c r="K3368">
        <v>0</v>
      </c>
      <c r="L3368">
        <v>0</v>
      </c>
      <c r="M3368">
        <v>32</v>
      </c>
      <c r="N3368">
        <v>0</v>
      </c>
      <c r="O3368">
        <v>0</v>
      </c>
      <c r="P3368">
        <v>0</v>
      </c>
      <c r="R3368">
        <v>1303601</v>
      </c>
      <c r="S3368" t="s">
        <v>5940</v>
      </c>
      <c r="T3368" t="s">
        <v>5940</v>
      </c>
      <c r="U3368" t="s">
        <v>5940</v>
      </c>
      <c r="V3368" t="s">
        <v>5940</v>
      </c>
      <c r="W3368" t="s">
        <v>5940</v>
      </c>
      <c r="X3368" t="s">
        <v>5940</v>
      </c>
      <c r="Z3368">
        <v>3509403</v>
      </c>
      <c r="AB3368" t="s">
        <v>5940</v>
      </c>
      <c r="AC3368">
        <v>3509403</v>
      </c>
      <c r="AD3368" t="s">
        <v>3137</v>
      </c>
      <c r="AE3368" t="s">
        <v>5940</v>
      </c>
      <c r="AF3368">
        <v>3509403</v>
      </c>
      <c r="AG3368" t="s">
        <v>3137</v>
      </c>
      <c r="AH3368">
        <v>1000198</v>
      </c>
      <c r="AI3368">
        <v>3509403</v>
      </c>
      <c r="AJ3368" t="s">
        <v>3137</v>
      </c>
      <c r="AK3368">
        <v>36</v>
      </c>
      <c r="AL3368">
        <v>3509403</v>
      </c>
      <c r="AM3368" t="s">
        <v>3137</v>
      </c>
      <c r="AN3368" t="s">
        <v>5940</v>
      </c>
      <c r="AO3368">
        <v>0</v>
      </c>
      <c r="AP3368">
        <v>3520442</v>
      </c>
      <c r="AQ3368" t="s">
        <v>3263</v>
      </c>
      <c r="AR3368">
        <v>16200</v>
      </c>
    </row>
    <row r="3369" spans="1:44" x14ac:dyDescent="0.25">
      <c r="A3369">
        <v>1303700</v>
      </c>
      <c r="B3369">
        <v>4</v>
      </c>
      <c r="C3369" t="s">
        <v>874</v>
      </c>
      <c r="D3369" t="s">
        <v>6069</v>
      </c>
      <c r="E3369">
        <v>10</v>
      </c>
      <c r="F3369" t="s">
        <v>5940</v>
      </c>
      <c r="G3369">
        <v>55</v>
      </c>
      <c r="H3369" t="s">
        <v>5940</v>
      </c>
      <c r="I3369" t="s">
        <v>5940</v>
      </c>
      <c r="J3369" t="s">
        <v>5940</v>
      </c>
      <c r="K3369">
        <v>300</v>
      </c>
      <c r="L3369">
        <v>0</v>
      </c>
      <c r="M3369">
        <v>200</v>
      </c>
      <c r="N3369">
        <v>0</v>
      </c>
      <c r="O3369">
        <v>20</v>
      </c>
      <c r="P3369">
        <v>38</v>
      </c>
      <c r="R3369">
        <v>1303700</v>
      </c>
      <c r="S3369">
        <v>10</v>
      </c>
      <c r="T3369" t="s">
        <v>5940</v>
      </c>
      <c r="U3369">
        <v>55</v>
      </c>
      <c r="V3369" t="s">
        <v>5940</v>
      </c>
      <c r="W3369" t="s">
        <v>5940</v>
      </c>
      <c r="X3369" t="s">
        <v>5940</v>
      </c>
      <c r="Z3369">
        <v>3509452</v>
      </c>
      <c r="AB3369" t="s">
        <v>5940</v>
      </c>
      <c r="AC3369">
        <v>3509452</v>
      </c>
      <c r="AD3369" t="s">
        <v>3138</v>
      </c>
      <c r="AE3369">
        <v>135</v>
      </c>
      <c r="AF3369">
        <v>3509452</v>
      </c>
      <c r="AG3369" t="s">
        <v>3138</v>
      </c>
      <c r="AH3369" t="s">
        <v>5940</v>
      </c>
      <c r="AI3369">
        <v>3509452</v>
      </c>
      <c r="AJ3369" t="s">
        <v>3138</v>
      </c>
      <c r="AK3369">
        <v>3153</v>
      </c>
      <c r="AL3369">
        <v>3509452</v>
      </c>
      <c r="AM3369" t="s">
        <v>3138</v>
      </c>
      <c r="AN3369">
        <v>1800</v>
      </c>
      <c r="AO3369">
        <v>0</v>
      </c>
      <c r="AP3369">
        <v>3520509</v>
      </c>
      <c r="AQ3369" t="s">
        <v>3264</v>
      </c>
      <c r="AR3369">
        <v>1800</v>
      </c>
    </row>
    <row r="3370" spans="1:44" x14ac:dyDescent="0.25">
      <c r="A3370">
        <v>1303809</v>
      </c>
      <c r="B3370">
        <v>4</v>
      </c>
      <c r="C3370" t="s">
        <v>874</v>
      </c>
      <c r="D3370" t="s">
        <v>6070</v>
      </c>
      <c r="E3370">
        <v>648</v>
      </c>
      <c r="F3370" t="s">
        <v>5940</v>
      </c>
      <c r="G3370">
        <v>286</v>
      </c>
      <c r="H3370" t="s">
        <v>5940</v>
      </c>
      <c r="I3370" t="s">
        <v>5940</v>
      </c>
      <c r="J3370">
        <v>56</v>
      </c>
      <c r="K3370">
        <v>360</v>
      </c>
      <c r="L3370">
        <v>0</v>
      </c>
      <c r="M3370">
        <v>80</v>
      </c>
      <c r="N3370">
        <v>0</v>
      </c>
      <c r="O3370">
        <v>0</v>
      </c>
      <c r="P3370">
        <v>0</v>
      </c>
      <c r="R3370">
        <v>1303809</v>
      </c>
      <c r="S3370">
        <v>648</v>
      </c>
      <c r="T3370" t="s">
        <v>5940</v>
      </c>
      <c r="U3370">
        <v>286</v>
      </c>
      <c r="V3370" t="s">
        <v>5940</v>
      </c>
      <c r="W3370" t="s">
        <v>5940</v>
      </c>
      <c r="X3370">
        <v>56</v>
      </c>
      <c r="Z3370">
        <v>3509502</v>
      </c>
      <c r="AB3370" t="s">
        <v>5940</v>
      </c>
      <c r="AC3370">
        <v>3509502</v>
      </c>
      <c r="AD3370" t="s">
        <v>3139</v>
      </c>
      <c r="AE3370">
        <v>25</v>
      </c>
      <c r="AF3370">
        <v>3509502</v>
      </c>
      <c r="AG3370" t="s">
        <v>3139</v>
      </c>
      <c r="AH3370">
        <v>210104</v>
      </c>
      <c r="AI3370">
        <v>3509502</v>
      </c>
      <c r="AJ3370" t="s">
        <v>3139</v>
      </c>
      <c r="AK3370">
        <v>197</v>
      </c>
      <c r="AL3370">
        <v>3509502</v>
      </c>
      <c r="AM3370" t="s">
        <v>3139</v>
      </c>
      <c r="AN3370">
        <v>831</v>
      </c>
      <c r="AO3370">
        <v>0</v>
      </c>
      <c r="AP3370">
        <v>3520608</v>
      </c>
      <c r="AQ3370" t="s">
        <v>3265</v>
      </c>
      <c r="AR3370">
        <v>408</v>
      </c>
    </row>
    <row r="3371" spans="1:44" x14ac:dyDescent="0.25">
      <c r="A3371">
        <v>1303908</v>
      </c>
      <c r="B3371">
        <v>4</v>
      </c>
      <c r="C3371" t="s">
        <v>874</v>
      </c>
      <c r="D3371" t="s">
        <v>6071</v>
      </c>
      <c r="E3371">
        <v>300</v>
      </c>
      <c r="F3371" t="s">
        <v>5940</v>
      </c>
      <c r="G3371">
        <v>86</v>
      </c>
      <c r="H3371" t="s">
        <v>5940</v>
      </c>
      <c r="I3371">
        <v>17</v>
      </c>
      <c r="J3371">
        <v>29</v>
      </c>
      <c r="K3371">
        <v>120</v>
      </c>
      <c r="L3371">
        <v>0</v>
      </c>
      <c r="M3371">
        <v>100</v>
      </c>
      <c r="N3371">
        <v>0</v>
      </c>
      <c r="O3371">
        <v>30</v>
      </c>
      <c r="P3371">
        <v>38</v>
      </c>
      <c r="R3371">
        <v>1303908</v>
      </c>
      <c r="S3371">
        <v>300</v>
      </c>
      <c r="T3371" t="s">
        <v>5940</v>
      </c>
      <c r="U3371">
        <v>86</v>
      </c>
      <c r="V3371" t="s">
        <v>5940</v>
      </c>
      <c r="W3371">
        <v>17</v>
      </c>
      <c r="X3371">
        <v>29</v>
      </c>
      <c r="Z3371">
        <v>3509601</v>
      </c>
      <c r="AB3371" t="s">
        <v>5940</v>
      </c>
      <c r="AC3371">
        <v>3509601</v>
      </c>
      <c r="AD3371" t="s">
        <v>3140</v>
      </c>
      <c r="AE3371" t="s">
        <v>5940</v>
      </c>
      <c r="AF3371">
        <v>3509601</v>
      </c>
      <c r="AG3371" t="s">
        <v>3140</v>
      </c>
      <c r="AH3371" t="s">
        <v>5940</v>
      </c>
      <c r="AI3371">
        <v>3509601</v>
      </c>
      <c r="AJ3371" t="s">
        <v>3140</v>
      </c>
      <c r="AK3371">
        <v>1</v>
      </c>
      <c r="AL3371">
        <v>3509601</v>
      </c>
      <c r="AM3371" t="s">
        <v>3140</v>
      </c>
      <c r="AN3371" t="s">
        <v>5940</v>
      </c>
      <c r="AO3371">
        <v>0</v>
      </c>
      <c r="AP3371">
        <v>3520707</v>
      </c>
      <c r="AQ3371" t="s">
        <v>3266</v>
      </c>
      <c r="AR3371">
        <v>9728</v>
      </c>
    </row>
    <row r="3372" spans="1:44" x14ac:dyDescent="0.25">
      <c r="A3372">
        <v>1303957</v>
      </c>
      <c r="B3372">
        <v>4</v>
      </c>
      <c r="C3372" t="s">
        <v>874</v>
      </c>
      <c r="D3372" t="s">
        <v>6072</v>
      </c>
      <c r="E3372" t="s">
        <v>5940</v>
      </c>
      <c r="F3372" t="s">
        <v>5940</v>
      </c>
      <c r="G3372">
        <v>50</v>
      </c>
      <c r="H3372" t="s">
        <v>5940</v>
      </c>
      <c r="I3372">
        <v>28</v>
      </c>
      <c r="J3372" t="s">
        <v>5940</v>
      </c>
      <c r="K3372">
        <v>0</v>
      </c>
      <c r="L3372">
        <v>0</v>
      </c>
      <c r="M3372">
        <v>100</v>
      </c>
      <c r="N3372">
        <v>0</v>
      </c>
      <c r="O3372">
        <v>60</v>
      </c>
      <c r="P3372">
        <v>0</v>
      </c>
      <c r="R3372">
        <v>1303957</v>
      </c>
      <c r="S3372" t="s">
        <v>5940</v>
      </c>
      <c r="T3372" t="s">
        <v>5940</v>
      </c>
      <c r="U3372">
        <v>50</v>
      </c>
      <c r="V3372" t="s">
        <v>5940</v>
      </c>
      <c r="W3372">
        <v>28</v>
      </c>
      <c r="X3372" t="s">
        <v>5940</v>
      </c>
      <c r="Z3372">
        <v>3509700</v>
      </c>
      <c r="AB3372" t="s">
        <v>5940</v>
      </c>
      <c r="AC3372">
        <v>3509700</v>
      </c>
      <c r="AD3372" t="s">
        <v>3141</v>
      </c>
      <c r="AE3372" t="s">
        <v>5940</v>
      </c>
      <c r="AF3372">
        <v>3509700</v>
      </c>
      <c r="AG3372" t="s">
        <v>3141</v>
      </c>
      <c r="AH3372" t="s">
        <v>5940</v>
      </c>
      <c r="AI3372">
        <v>3509700</v>
      </c>
      <c r="AJ3372" t="s">
        <v>3141</v>
      </c>
      <c r="AK3372">
        <v>27</v>
      </c>
      <c r="AL3372">
        <v>3509700</v>
      </c>
      <c r="AM3372" t="s">
        <v>3141</v>
      </c>
      <c r="AN3372" t="s">
        <v>5940</v>
      </c>
      <c r="AO3372">
        <v>0</v>
      </c>
      <c r="AP3372">
        <v>3520806</v>
      </c>
      <c r="AQ3372" t="s">
        <v>3267</v>
      </c>
      <c r="AR3372">
        <v>1620</v>
      </c>
    </row>
    <row r="3373" spans="1:44" x14ac:dyDescent="0.25">
      <c r="A3373">
        <v>1304005</v>
      </c>
      <c r="B3373">
        <v>4</v>
      </c>
      <c r="C3373" t="s">
        <v>874</v>
      </c>
      <c r="D3373" t="s">
        <v>6073</v>
      </c>
      <c r="E3373" t="s">
        <v>5940</v>
      </c>
      <c r="F3373" t="s">
        <v>5940</v>
      </c>
      <c r="G3373">
        <v>250</v>
      </c>
      <c r="H3373" t="s">
        <v>5940</v>
      </c>
      <c r="I3373" t="s">
        <v>5940</v>
      </c>
      <c r="J3373">
        <v>62</v>
      </c>
      <c r="K3373">
        <v>0</v>
      </c>
      <c r="L3373">
        <v>0</v>
      </c>
      <c r="M3373">
        <v>150</v>
      </c>
      <c r="N3373">
        <v>0</v>
      </c>
      <c r="O3373">
        <v>30</v>
      </c>
      <c r="P3373">
        <v>13</v>
      </c>
      <c r="R3373">
        <v>1304005</v>
      </c>
      <c r="S3373" t="s">
        <v>5940</v>
      </c>
      <c r="T3373" t="s">
        <v>5940</v>
      </c>
      <c r="U3373">
        <v>250</v>
      </c>
      <c r="V3373" t="s">
        <v>5940</v>
      </c>
      <c r="W3373" t="s">
        <v>5940</v>
      </c>
      <c r="X3373">
        <v>62</v>
      </c>
      <c r="Z3373">
        <v>3509809</v>
      </c>
      <c r="AB3373" t="s">
        <v>5940</v>
      </c>
      <c r="AC3373">
        <v>3509809</v>
      </c>
      <c r="AD3373" t="s">
        <v>3142</v>
      </c>
      <c r="AE3373">
        <v>60</v>
      </c>
      <c r="AF3373">
        <v>3509809</v>
      </c>
      <c r="AG3373" t="s">
        <v>3142</v>
      </c>
      <c r="AH3373">
        <v>51939</v>
      </c>
      <c r="AI3373">
        <v>3509809</v>
      </c>
      <c r="AJ3373" t="s">
        <v>3142</v>
      </c>
      <c r="AK3373">
        <v>180</v>
      </c>
      <c r="AL3373">
        <v>3509809</v>
      </c>
      <c r="AM3373" t="s">
        <v>3142</v>
      </c>
      <c r="AN3373">
        <v>20760</v>
      </c>
      <c r="AO3373">
        <v>0</v>
      </c>
      <c r="AP3373">
        <v>3520905</v>
      </c>
      <c r="AQ3373" t="s">
        <v>3268</v>
      </c>
      <c r="AR3373">
        <v>2846</v>
      </c>
    </row>
    <row r="3374" spans="1:44" x14ac:dyDescent="0.25">
      <c r="A3374">
        <v>1304062</v>
      </c>
      <c r="B3374">
        <v>4</v>
      </c>
      <c r="C3374" t="s">
        <v>874</v>
      </c>
      <c r="D3374" t="s">
        <v>6074</v>
      </c>
      <c r="E3374">
        <v>30</v>
      </c>
      <c r="F3374" t="s">
        <v>5940</v>
      </c>
      <c r="G3374">
        <v>354</v>
      </c>
      <c r="H3374" t="s">
        <v>5940</v>
      </c>
      <c r="I3374">
        <v>35</v>
      </c>
      <c r="J3374">
        <v>60</v>
      </c>
      <c r="K3374">
        <v>280</v>
      </c>
      <c r="L3374">
        <v>0</v>
      </c>
      <c r="M3374">
        <v>150</v>
      </c>
      <c r="N3374">
        <v>0</v>
      </c>
      <c r="O3374">
        <v>20</v>
      </c>
      <c r="P3374">
        <v>50</v>
      </c>
      <c r="R3374">
        <v>1304062</v>
      </c>
      <c r="S3374">
        <v>30</v>
      </c>
      <c r="T3374" t="s">
        <v>5940</v>
      </c>
      <c r="U3374">
        <v>354</v>
      </c>
      <c r="V3374" t="s">
        <v>5940</v>
      </c>
      <c r="W3374">
        <v>35</v>
      </c>
      <c r="X3374">
        <v>60</v>
      </c>
      <c r="Z3374">
        <v>3509908</v>
      </c>
      <c r="AB3374" t="s">
        <v>5940</v>
      </c>
      <c r="AC3374">
        <v>3509908</v>
      </c>
      <c r="AD3374" t="s">
        <v>3143</v>
      </c>
      <c r="AE3374">
        <v>72</v>
      </c>
      <c r="AF3374">
        <v>3509908</v>
      </c>
      <c r="AG3374" t="s">
        <v>3143</v>
      </c>
      <c r="AH3374" t="s">
        <v>5940</v>
      </c>
      <c r="AI3374">
        <v>3509908</v>
      </c>
      <c r="AJ3374" t="s">
        <v>3143</v>
      </c>
      <c r="AK3374" t="s">
        <v>5940</v>
      </c>
      <c r="AL3374">
        <v>3509908</v>
      </c>
      <c r="AM3374" t="s">
        <v>3143</v>
      </c>
      <c r="AN3374" t="s">
        <v>5940</v>
      </c>
      <c r="AO3374">
        <v>0</v>
      </c>
      <c r="AP3374">
        <v>3521002</v>
      </c>
      <c r="AQ3374" t="s">
        <v>3269</v>
      </c>
      <c r="AR3374">
        <v>1920</v>
      </c>
    </row>
    <row r="3375" spans="1:44" x14ac:dyDescent="0.25">
      <c r="A3375">
        <v>1304104</v>
      </c>
      <c r="B3375">
        <v>4</v>
      </c>
      <c r="C3375" t="s">
        <v>874</v>
      </c>
      <c r="D3375" t="s">
        <v>6075</v>
      </c>
      <c r="E3375">
        <v>51</v>
      </c>
      <c r="F3375" t="s">
        <v>5940</v>
      </c>
      <c r="G3375">
        <v>216</v>
      </c>
      <c r="H3375" t="s">
        <v>5940</v>
      </c>
      <c r="I3375" t="s">
        <v>5940</v>
      </c>
      <c r="J3375">
        <v>115</v>
      </c>
      <c r="K3375">
        <v>480</v>
      </c>
      <c r="L3375">
        <v>0</v>
      </c>
      <c r="M3375">
        <v>325</v>
      </c>
      <c r="N3375">
        <v>0</v>
      </c>
      <c r="O3375">
        <v>10</v>
      </c>
      <c r="P3375">
        <v>0</v>
      </c>
      <c r="R3375">
        <v>1304104</v>
      </c>
      <c r="S3375">
        <v>51</v>
      </c>
      <c r="T3375" t="s">
        <v>5940</v>
      </c>
      <c r="U3375">
        <v>216</v>
      </c>
      <c r="V3375" t="s">
        <v>5940</v>
      </c>
      <c r="W3375" t="s">
        <v>5940</v>
      </c>
      <c r="X3375">
        <v>115</v>
      </c>
      <c r="Z3375">
        <v>3509957</v>
      </c>
      <c r="AB3375" t="s">
        <v>5940</v>
      </c>
      <c r="AC3375">
        <v>3509957</v>
      </c>
      <c r="AD3375" t="s">
        <v>3144</v>
      </c>
      <c r="AE3375">
        <v>2340</v>
      </c>
      <c r="AF3375">
        <v>3509957</v>
      </c>
      <c r="AG3375" t="s">
        <v>3144</v>
      </c>
      <c r="AH3375" t="s">
        <v>5940</v>
      </c>
      <c r="AI3375">
        <v>3509957</v>
      </c>
      <c r="AJ3375" t="s">
        <v>3144</v>
      </c>
      <c r="AK3375">
        <v>18</v>
      </c>
      <c r="AL3375">
        <v>3509957</v>
      </c>
      <c r="AM3375" t="s">
        <v>3144</v>
      </c>
      <c r="AN3375" t="s">
        <v>5940</v>
      </c>
      <c r="AO3375">
        <v>0</v>
      </c>
      <c r="AP3375">
        <v>3521101</v>
      </c>
      <c r="AQ3375" t="s">
        <v>3270</v>
      </c>
      <c r="AR3375">
        <v>1166</v>
      </c>
    </row>
    <row r="3376" spans="1:44" x14ac:dyDescent="0.25">
      <c r="A3376">
        <v>1304203</v>
      </c>
      <c r="B3376">
        <v>4</v>
      </c>
      <c r="C3376" t="s">
        <v>874</v>
      </c>
      <c r="D3376" t="s">
        <v>6076</v>
      </c>
      <c r="E3376">
        <v>770</v>
      </c>
      <c r="F3376" t="s">
        <v>5940</v>
      </c>
      <c r="G3376">
        <v>759</v>
      </c>
      <c r="H3376" t="s">
        <v>5940</v>
      </c>
      <c r="I3376">
        <v>150</v>
      </c>
      <c r="J3376">
        <v>60</v>
      </c>
      <c r="K3376">
        <v>2250</v>
      </c>
      <c r="L3376">
        <v>0</v>
      </c>
      <c r="M3376">
        <v>400</v>
      </c>
      <c r="N3376">
        <v>0</v>
      </c>
      <c r="O3376">
        <v>0</v>
      </c>
      <c r="P3376">
        <v>5</v>
      </c>
      <c r="R3376">
        <v>1304203</v>
      </c>
      <c r="S3376">
        <v>770</v>
      </c>
      <c r="T3376" t="s">
        <v>5940</v>
      </c>
      <c r="U3376">
        <v>759</v>
      </c>
      <c r="V3376" t="s">
        <v>5940</v>
      </c>
      <c r="W3376">
        <v>150</v>
      </c>
      <c r="X3376">
        <v>60</v>
      </c>
      <c r="Z3376">
        <v>3510005</v>
      </c>
      <c r="AB3376" t="s">
        <v>5940</v>
      </c>
      <c r="AC3376">
        <v>3510005</v>
      </c>
      <c r="AD3376" t="s">
        <v>3145</v>
      </c>
      <c r="AE3376">
        <v>1704</v>
      </c>
      <c r="AF3376">
        <v>3510005</v>
      </c>
      <c r="AG3376" t="s">
        <v>3145</v>
      </c>
      <c r="AH3376">
        <v>880871</v>
      </c>
      <c r="AI3376">
        <v>3510005</v>
      </c>
      <c r="AJ3376" t="s">
        <v>3145</v>
      </c>
      <c r="AK3376">
        <v>1303</v>
      </c>
      <c r="AL3376">
        <v>3510005</v>
      </c>
      <c r="AM3376" t="s">
        <v>3145</v>
      </c>
      <c r="AN3376">
        <v>52830</v>
      </c>
      <c r="AO3376">
        <v>0</v>
      </c>
      <c r="AP3376">
        <v>3521150</v>
      </c>
      <c r="AQ3376" t="s">
        <v>3271</v>
      </c>
      <c r="AR3376">
        <v>3630</v>
      </c>
    </row>
    <row r="3377" spans="1:44" x14ac:dyDescent="0.25">
      <c r="A3377">
        <v>1304237</v>
      </c>
      <c r="B3377">
        <v>4</v>
      </c>
      <c r="C3377" t="s">
        <v>874</v>
      </c>
      <c r="D3377" t="s">
        <v>6077</v>
      </c>
      <c r="E3377" t="s">
        <v>5940</v>
      </c>
      <c r="F3377" t="s">
        <v>5940</v>
      </c>
      <c r="G3377">
        <v>80</v>
      </c>
      <c r="H3377" t="s">
        <v>5940</v>
      </c>
      <c r="I3377">
        <v>19</v>
      </c>
      <c r="J3377" t="s">
        <v>5940</v>
      </c>
      <c r="K3377">
        <v>0</v>
      </c>
      <c r="L3377">
        <v>0</v>
      </c>
      <c r="M3377">
        <v>300</v>
      </c>
      <c r="N3377">
        <v>0</v>
      </c>
      <c r="O3377">
        <v>10</v>
      </c>
      <c r="P3377">
        <v>63</v>
      </c>
      <c r="R3377">
        <v>1304237</v>
      </c>
      <c r="S3377" t="s">
        <v>5940</v>
      </c>
      <c r="T3377" t="s">
        <v>5940</v>
      </c>
      <c r="U3377">
        <v>80</v>
      </c>
      <c r="V3377" t="s">
        <v>5940</v>
      </c>
      <c r="W3377">
        <v>19</v>
      </c>
      <c r="X3377" t="s">
        <v>5940</v>
      </c>
      <c r="Z3377">
        <v>3510104</v>
      </c>
      <c r="AB3377" t="s">
        <v>5940</v>
      </c>
      <c r="AC3377">
        <v>3510104</v>
      </c>
      <c r="AD3377" t="s">
        <v>3146</v>
      </c>
      <c r="AE3377">
        <v>2</v>
      </c>
      <c r="AF3377">
        <v>3510104</v>
      </c>
      <c r="AG3377" t="s">
        <v>3146</v>
      </c>
      <c r="AH3377">
        <v>208592</v>
      </c>
      <c r="AI3377">
        <v>3510104</v>
      </c>
      <c r="AJ3377" t="s">
        <v>3146</v>
      </c>
      <c r="AK3377" t="s">
        <v>5940</v>
      </c>
      <c r="AL3377">
        <v>3510104</v>
      </c>
      <c r="AM3377" t="s">
        <v>3146</v>
      </c>
      <c r="AN3377" t="s">
        <v>5940</v>
      </c>
      <c r="AO3377">
        <v>0</v>
      </c>
      <c r="AP3377">
        <v>3521200</v>
      </c>
      <c r="AQ3377" t="s">
        <v>3272</v>
      </c>
      <c r="AR3377">
        <v>396</v>
      </c>
    </row>
    <row r="3378" spans="1:44" x14ac:dyDescent="0.25">
      <c r="A3378">
        <v>1304260</v>
      </c>
      <c r="B3378">
        <v>4</v>
      </c>
      <c r="C3378" t="s">
        <v>874</v>
      </c>
      <c r="D3378" t="s">
        <v>6078</v>
      </c>
      <c r="E3378" t="s">
        <v>5940</v>
      </c>
      <c r="F3378" t="s">
        <v>5940</v>
      </c>
      <c r="G3378">
        <v>45</v>
      </c>
      <c r="H3378" t="s">
        <v>5940</v>
      </c>
      <c r="I3378" t="s">
        <v>5940</v>
      </c>
      <c r="J3378">
        <v>18</v>
      </c>
      <c r="K3378">
        <v>0</v>
      </c>
      <c r="L3378">
        <v>0</v>
      </c>
      <c r="M3378">
        <v>70</v>
      </c>
      <c r="N3378">
        <v>0</v>
      </c>
      <c r="O3378">
        <v>0</v>
      </c>
      <c r="P3378">
        <v>13</v>
      </c>
      <c r="R3378">
        <v>1304260</v>
      </c>
      <c r="S3378" t="s">
        <v>5940</v>
      </c>
      <c r="T3378" t="s">
        <v>5940</v>
      </c>
      <c r="U3378">
        <v>45</v>
      </c>
      <c r="V3378" t="s">
        <v>5940</v>
      </c>
      <c r="W3378" t="s">
        <v>5940</v>
      </c>
      <c r="X3378">
        <v>18</v>
      </c>
      <c r="Z3378">
        <v>3510153</v>
      </c>
      <c r="AB3378" t="s">
        <v>5940</v>
      </c>
      <c r="AC3378">
        <v>3510153</v>
      </c>
      <c r="AD3378" t="s">
        <v>3147</v>
      </c>
      <c r="AE3378">
        <v>4</v>
      </c>
      <c r="AF3378">
        <v>3510153</v>
      </c>
      <c r="AG3378" t="s">
        <v>3147</v>
      </c>
      <c r="AH3378">
        <v>135585</v>
      </c>
      <c r="AI3378">
        <v>3510153</v>
      </c>
      <c r="AJ3378" t="s">
        <v>3147</v>
      </c>
      <c r="AK3378">
        <v>2</v>
      </c>
      <c r="AL3378">
        <v>3510153</v>
      </c>
      <c r="AM3378" t="s">
        <v>3147</v>
      </c>
      <c r="AN3378">
        <v>1500</v>
      </c>
      <c r="AO3378">
        <v>0</v>
      </c>
      <c r="AP3378">
        <v>3521309</v>
      </c>
      <c r="AQ3378" t="s">
        <v>3273</v>
      </c>
      <c r="AR3378">
        <v>10080</v>
      </c>
    </row>
    <row r="3379" spans="1:44" x14ac:dyDescent="0.25">
      <c r="A3379">
        <v>1304302</v>
      </c>
      <c r="B3379">
        <v>4</v>
      </c>
      <c r="C3379" t="s">
        <v>874</v>
      </c>
      <c r="D3379" t="s">
        <v>6079</v>
      </c>
      <c r="E3379">
        <v>270</v>
      </c>
      <c r="F3379" t="s">
        <v>5940</v>
      </c>
      <c r="G3379">
        <v>250</v>
      </c>
      <c r="H3379" t="s">
        <v>5940</v>
      </c>
      <c r="I3379">
        <v>100</v>
      </c>
      <c r="J3379">
        <v>20</v>
      </c>
      <c r="K3379">
        <v>140</v>
      </c>
      <c r="L3379">
        <v>0</v>
      </c>
      <c r="M3379">
        <v>300</v>
      </c>
      <c r="N3379">
        <v>0</v>
      </c>
      <c r="O3379">
        <v>46</v>
      </c>
      <c r="P3379">
        <v>0</v>
      </c>
      <c r="R3379">
        <v>1304302</v>
      </c>
      <c r="S3379">
        <v>270</v>
      </c>
      <c r="T3379" t="s">
        <v>5940</v>
      </c>
      <c r="U3379">
        <v>250</v>
      </c>
      <c r="V3379" t="s">
        <v>5940</v>
      </c>
      <c r="W3379">
        <v>100</v>
      </c>
      <c r="X3379">
        <v>20</v>
      </c>
      <c r="Z3379">
        <v>3510203</v>
      </c>
      <c r="AB3379" t="s">
        <v>5940</v>
      </c>
      <c r="AC3379">
        <v>3510203</v>
      </c>
      <c r="AD3379" t="s">
        <v>3148</v>
      </c>
      <c r="AE3379">
        <v>18</v>
      </c>
      <c r="AF3379">
        <v>3510203</v>
      </c>
      <c r="AG3379" t="s">
        <v>3148</v>
      </c>
      <c r="AH3379" t="s">
        <v>5940</v>
      </c>
      <c r="AI3379">
        <v>3510203</v>
      </c>
      <c r="AJ3379" t="s">
        <v>3148</v>
      </c>
      <c r="AK3379">
        <v>4105</v>
      </c>
      <c r="AL3379">
        <v>3510203</v>
      </c>
      <c r="AM3379" t="s">
        <v>3148</v>
      </c>
      <c r="AN3379">
        <v>280</v>
      </c>
      <c r="AO3379">
        <v>0</v>
      </c>
      <c r="AP3379">
        <v>3521408</v>
      </c>
      <c r="AQ3379" t="s">
        <v>3274</v>
      </c>
      <c r="AR3379">
        <v>300</v>
      </c>
    </row>
    <row r="3380" spans="1:44" x14ac:dyDescent="0.25">
      <c r="A3380">
        <v>1304401</v>
      </c>
      <c r="B3380">
        <v>4</v>
      </c>
      <c r="C3380" t="s">
        <v>874</v>
      </c>
      <c r="D3380" t="s">
        <v>6080</v>
      </c>
      <c r="E3380" t="s">
        <v>5940</v>
      </c>
      <c r="F3380" t="s">
        <v>5940</v>
      </c>
      <c r="G3380">
        <v>183</v>
      </c>
      <c r="H3380" t="s">
        <v>5940</v>
      </c>
      <c r="I3380">
        <v>13</v>
      </c>
      <c r="J3380">
        <v>40</v>
      </c>
      <c r="K3380">
        <v>0</v>
      </c>
      <c r="L3380">
        <v>0</v>
      </c>
      <c r="M3380">
        <v>200</v>
      </c>
      <c r="N3380">
        <v>0</v>
      </c>
      <c r="O3380">
        <v>0</v>
      </c>
      <c r="P3380">
        <v>0</v>
      </c>
      <c r="R3380">
        <v>1304401</v>
      </c>
      <c r="S3380" t="s">
        <v>5940</v>
      </c>
      <c r="T3380" t="s">
        <v>5940</v>
      </c>
      <c r="U3380">
        <v>183</v>
      </c>
      <c r="V3380" t="s">
        <v>5940</v>
      </c>
      <c r="W3380">
        <v>13</v>
      </c>
      <c r="X3380">
        <v>40</v>
      </c>
      <c r="Z3380">
        <v>3510302</v>
      </c>
      <c r="AB3380" t="s">
        <v>5940</v>
      </c>
      <c r="AC3380">
        <v>3510302</v>
      </c>
      <c r="AD3380" t="s">
        <v>3149</v>
      </c>
      <c r="AE3380" t="s">
        <v>5940</v>
      </c>
      <c r="AF3380">
        <v>3510302</v>
      </c>
      <c r="AG3380" t="s">
        <v>3149</v>
      </c>
      <c r="AH3380">
        <v>25031</v>
      </c>
      <c r="AI3380">
        <v>3510302</v>
      </c>
      <c r="AJ3380" t="s">
        <v>3149</v>
      </c>
      <c r="AK3380">
        <v>268</v>
      </c>
      <c r="AL3380">
        <v>3510302</v>
      </c>
      <c r="AM3380" t="s">
        <v>3149</v>
      </c>
      <c r="AN3380">
        <v>147</v>
      </c>
      <c r="AO3380">
        <v>0</v>
      </c>
      <c r="AP3380">
        <v>3521507</v>
      </c>
      <c r="AQ3380" t="s">
        <v>3275</v>
      </c>
      <c r="AR3380">
        <v>5040</v>
      </c>
    </row>
    <row r="3381" spans="1:44" x14ac:dyDescent="0.25">
      <c r="A3381">
        <v>1400050</v>
      </c>
      <c r="B3381">
        <v>4</v>
      </c>
      <c r="C3381" t="s">
        <v>875</v>
      </c>
      <c r="D3381" t="s">
        <v>6082</v>
      </c>
      <c r="E3381">
        <v>215</v>
      </c>
      <c r="F3381">
        <v>13440</v>
      </c>
      <c r="G3381">
        <v>3800</v>
      </c>
      <c r="H3381" t="s">
        <v>5940</v>
      </c>
      <c r="I3381">
        <v>400</v>
      </c>
      <c r="J3381">
        <v>91</v>
      </c>
      <c r="K3381">
        <v>233</v>
      </c>
      <c r="L3381">
        <v>6960</v>
      </c>
      <c r="M3381">
        <v>2826</v>
      </c>
      <c r="N3381">
        <v>0</v>
      </c>
      <c r="O3381">
        <v>323</v>
      </c>
      <c r="P3381">
        <v>103</v>
      </c>
      <c r="R3381">
        <v>1400050</v>
      </c>
      <c r="S3381">
        <v>215</v>
      </c>
      <c r="T3381">
        <v>13440</v>
      </c>
      <c r="U3381">
        <v>3800</v>
      </c>
      <c r="V3381" t="s">
        <v>5940</v>
      </c>
      <c r="W3381">
        <v>400</v>
      </c>
      <c r="X3381">
        <v>91</v>
      </c>
      <c r="Z3381">
        <v>3510401</v>
      </c>
      <c r="AB3381" t="s">
        <v>5940</v>
      </c>
      <c r="AC3381">
        <v>3510401</v>
      </c>
      <c r="AD3381" t="s">
        <v>3150</v>
      </c>
      <c r="AE3381" t="s">
        <v>5940</v>
      </c>
      <c r="AF3381">
        <v>3510401</v>
      </c>
      <c r="AG3381" t="s">
        <v>3150</v>
      </c>
      <c r="AH3381">
        <v>1056873</v>
      </c>
      <c r="AI3381">
        <v>3510401</v>
      </c>
      <c r="AJ3381" t="s">
        <v>3150</v>
      </c>
      <c r="AK3381">
        <v>9</v>
      </c>
      <c r="AL3381">
        <v>3510401</v>
      </c>
      <c r="AM3381" t="s">
        <v>3150</v>
      </c>
      <c r="AN3381" t="s">
        <v>5940</v>
      </c>
      <c r="AO3381">
        <v>0</v>
      </c>
      <c r="AP3381">
        <v>3521606</v>
      </c>
      <c r="AQ3381" t="s">
        <v>3276</v>
      </c>
      <c r="AR3381">
        <v>2160</v>
      </c>
    </row>
    <row r="3382" spans="1:44" x14ac:dyDescent="0.25">
      <c r="A3382">
        <v>1400027</v>
      </c>
      <c r="B3382">
        <v>4</v>
      </c>
      <c r="C3382" t="s">
        <v>875</v>
      </c>
      <c r="D3382" t="s">
        <v>6081</v>
      </c>
      <c r="E3382">
        <v>15</v>
      </c>
      <c r="F3382" t="s">
        <v>5940</v>
      </c>
      <c r="G3382">
        <v>1200</v>
      </c>
      <c r="H3382" t="s">
        <v>5940</v>
      </c>
      <c r="I3382">
        <v>2851</v>
      </c>
      <c r="J3382">
        <v>30</v>
      </c>
      <c r="K3382">
        <v>15</v>
      </c>
      <c r="L3382">
        <v>0</v>
      </c>
      <c r="M3382">
        <v>690</v>
      </c>
      <c r="N3382">
        <v>0</v>
      </c>
      <c r="O3382">
        <v>4981</v>
      </c>
      <c r="P3382">
        <v>30</v>
      </c>
      <c r="R3382">
        <v>1400027</v>
      </c>
      <c r="S3382">
        <v>15</v>
      </c>
      <c r="T3382" t="s">
        <v>5940</v>
      </c>
      <c r="U3382">
        <v>1200</v>
      </c>
      <c r="V3382" t="s">
        <v>5940</v>
      </c>
      <c r="W3382">
        <v>2851</v>
      </c>
      <c r="X3382">
        <v>30</v>
      </c>
      <c r="Z3382">
        <v>3510500</v>
      </c>
      <c r="AB3382" t="s">
        <v>5940</v>
      </c>
      <c r="AC3382">
        <v>3510500</v>
      </c>
      <c r="AD3382" t="s">
        <v>3151</v>
      </c>
      <c r="AE3382" t="s">
        <v>5940</v>
      </c>
      <c r="AF3382">
        <v>3510500</v>
      </c>
      <c r="AG3382" t="s">
        <v>3151</v>
      </c>
      <c r="AH3382" t="s">
        <v>5940</v>
      </c>
      <c r="AI3382">
        <v>3510500</v>
      </c>
      <c r="AJ3382" t="s">
        <v>3151</v>
      </c>
      <c r="AK3382" t="s">
        <v>5940</v>
      </c>
      <c r="AL3382">
        <v>3510500</v>
      </c>
      <c r="AM3382" t="s">
        <v>3151</v>
      </c>
      <c r="AN3382" t="s">
        <v>5940</v>
      </c>
      <c r="AO3382">
        <v>0</v>
      </c>
      <c r="AP3382">
        <v>3521705</v>
      </c>
      <c r="AQ3382" t="s">
        <v>3277</v>
      </c>
      <c r="AR3382">
        <v>209570</v>
      </c>
    </row>
    <row r="3383" spans="1:44" x14ac:dyDescent="0.25">
      <c r="A3383">
        <v>1400100</v>
      </c>
      <c r="B3383">
        <v>4</v>
      </c>
      <c r="C3383" t="s">
        <v>875</v>
      </c>
      <c r="D3383" t="s">
        <v>6083</v>
      </c>
      <c r="E3383">
        <v>260</v>
      </c>
      <c r="F3383">
        <v>6720</v>
      </c>
      <c r="G3383">
        <v>2400</v>
      </c>
      <c r="H3383" t="s">
        <v>5940</v>
      </c>
      <c r="I3383">
        <v>2800</v>
      </c>
      <c r="J3383">
        <v>125</v>
      </c>
      <c r="K3383">
        <v>264</v>
      </c>
      <c r="L3383">
        <v>4710</v>
      </c>
      <c r="M3383">
        <v>1544</v>
      </c>
      <c r="N3383">
        <v>0</v>
      </c>
      <c r="O3383">
        <v>4954</v>
      </c>
      <c r="P3383">
        <v>125</v>
      </c>
      <c r="R3383">
        <v>1400100</v>
      </c>
      <c r="S3383">
        <v>260</v>
      </c>
      <c r="T3383">
        <v>6720</v>
      </c>
      <c r="U3383">
        <v>2400</v>
      </c>
      <c r="V3383" t="s">
        <v>5940</v>
      </c>
      <c r="W3383">
        <v>2800</v>
      </c>
      <c r="X3383">
        <v>125</v>
      </c>
      <c r="Z3383">
        <v>3510609</v>
      </c>
      <c r="AB3383" t="s">
        <v>5940</v>
      </c>
      <c r="AC3383">
        <v>3510609</v>
      </c>
      <c r="AD3383" t="s">
        <v>3152</v>
      </c>
      <c r="AE3383" t="s">
        <v>5940</v>
      </c>
      <c r="AF3383">
        <v>3510609</v>
      </c>
      <c r="AG3383" t="s">
        <v>3152</v>
      </c>
      <c r="AH3383" t="s">
        <v>5940</v>
      </c>
      <c r="AI3383">
        <v>3510609</v>
      </c>
      <c r="AJ3383" t="s">
        <v>3152</v>
      </c>
      <c r="AK3383" t="s">
        <v>5940</v>
      </c>
      <c r="AL3383">
        <v>3510609</v>
      </c>
      <c r="AM3383" t="s">
        <v>3152</v>
      </c>
      <c r="AN3383" t="s">
        <v>5940</v>
      </c>
      <c r="AO3383">
        <v>0</v>
      </c>
      <c r="AP3383">
        <v>3521804</v>
      </c>
      <c r="AQ3383" t="s">
        <v>3278</v>
      </c>
      <c r="AR3383">
        <v>51028</v>
      </c>
    </row>
    <row r="3384" spans="1:44" x14ac:dyDescent="0.25">
      <c r="A3384">
        <v>1400159</v>
      </c>
      <c r="B3384">
        <v>4</v>
      </c>
      <c r="C3384" t="s">
        <v>875</v>
      </c>
      <c r="D3384" t="s">
        <v>6084</v>
      </c>
      <c r="E3384">
        <v>28</v>
      </c>
      <c r="F3384">
        <v>6720</v>
      </c>
      <c r="G3384">
        <v>2400</v>
      </c>
      <c r="H3384" t="s">
        <v>5940</v>
      </c>
      <c r="I3384">
        <v>11700</v>
      </c>
      <c r="J3384">
        <v>78</v>
      </c>
      <c r="K3384">
        <v>28</v>
      </c>
      <c r="L3384">
        <v>5800</v>
      </c>
      <c r="M3384">
        <v>765</v>
      </c>
      <c r="N3384">
        <v>0</v>
      </c>
      <c r="O3384">
        <v>21858</v>
      </c>
      <c r="P3384">
        <v>78</v>
      </c>
      <c r="R3384">
        <v>1400159</v>
      </c>
      <c r="S3384">
        <v>28</v>
      </c>
      <c r="T3384">
        <v>6720</v>
      </c>
      <c r="U3384">
        <v>2400</v>
      </c>
      <c r="V3384" t="s">
        <v>5940</v>
      </c>
      <c r="W3384">
        <v>11700</v>
      </c>
      <c r="X3384">
        <v>78</v>
      </c>
      <c r="Z3384">
        <v>3510708</v>
      </c>
      <c r="AB3384">
        <v>5009</v>
      </c>
      <c r="AC3384">
        <v>3510708</v>
      </c>
      <c r="AD3384" t="s">
        <v>3153</v>
      </c>
      <c r="AE3384" t="s">
        <v>5940</v>
      </c>
      <c r="AF3384">
        <v>3510708</v>
      </c>
      <c r="AG3384" t="s">
        <v>3153</v>
      </c>
      <c r="AH3384" t="s">
        <v>5940</v>
      </c>
      <c r="AI3384">
        <v>3510708</v>
      </c>
      <c r="AJ3384" t="s">
        <v>3153</v>
      </c>
      <c r="AK3384">
        <v>495</v>
      </c>
      <c r="AL3384">
        <v>3510708</v>
      </c>
      <c r="AM3384" t="s">
        <v>3153</v>
      </c>
      <c r="AN3384">
        <v>1890</v>
      </c>
      <c r="AO3384">
        <v>0</v>
      </c>
      <c r="AP3384">
        <v>3521903</v>
      </c>
      <c r="AQ3384" t="s">
        <v>3279</v>
      </c>
      <c r="AR3384">
        <v>4500</v>
      </c>
    </row>
    <row r="3385" spans="1:44" x14ac:dyDescent="0.25">
      <c r="A3385">
        <v>1400175</v>
      </c>
      <c r="B3385">
        <v>4</v>
      </c>
      <c r="C3385" t="s">
        <v>875</v>
      </c>
      <c r="D3385" t="s">
        <v>6085</v>
      </c>
      <c r="E3385">
        <v>40</v>
      </c>
      <c r="F3385">
        <v>6720</v>
      </c>
      <c r="G3385">
        <v>3200</v>
      </c>
      <c r="H3385" t="s">
        <v>5940</v>
      </c>
      <c r="I3385">
        <v>5000</v>
      </c>
      <c r="J3385">
        <v>70</v>
      </c>
      <c r="K3385">
        <v>40</v>
      </c>
      <c r="L3385">
        <v>3190</v>
      </c>
      <c r="M3385">
        <v>1488</v>
      </c>
      <c r="N3385">
        <v>0</v>
      </c>
      <c r="O3385">
        <v>7104</v>
      </c>
      <c r="P3385">
        <v>70</v>
      </c>
      <c r="R3385">
        <v>1400175</v>
      </c>
      <c r="S3385">
        <v>40</v>
      </c>
      <c r="T3385">
        <v>6720</v>
      </c>
      <c r="U3385">
        <v>3200</v>
      </c>
      <c r="V3385" t="s">
        <v>5940</v>
      </c>
      <c r="W3385">
        <v>5000</v>
      </c>
      <c r="X3385">
        <v>70</v>
      </c>
      <c r="Z3385">
        <v>3510807</v>
      </c>
      <c r="AB3385">
        <v>2100</v>
      </c>
      <c r="AC3385">
        <v>3510807</v>
      </c>
      <c r="AD3385" t="s">
        <v>3154</v>
      </c>
      <c r="AE3385">
        <v>885</v>
      </c>
      <c r="AF3385">
        <v>3510807</v>
      </c>
      <c r="AG3385" t="s">
        <v>3154</v>
      </c>
      <c r="AH3385">
        <v>1191952</v>
      </c>
      <c r="AI3385">
        <v>3510807</v>
      </c>
      <c r="AJ3385" t="s">
        <v>3154</v>
      </c>
      <c r="AK3385">
        <v>27114</v>
      </c>
      <c r="AL3385">
        <v>3510807</v>
      </c>
      <c r="AM3385" t="s">
        <v>3154</v>
      </c>
      <c r="AN3385">
        <v>13824</v>
      </c>
      <c r="AO3385">
        <v>0</v>
      </c>
      <c r="AP3385">
        <v>3522000</v>
      </c>
      <c r="AQ3385" t="s">
        <v>3280</v>
      </c>
      <c r="AR3385">
        <v>7296</v>
      </c>
    </row>
    <row r="3386" spans="1:44" x14ac:dyDescent="0.25">
      <c r="A3386">
        <v>1400209</v>
      </c>
      <c r="B3386">
        <v>4</v>
      </c>
      <c r="C3386" t="s">
        <v>875</v>
      </c>
      <c r="D3386" t="s">
        <v>6086</v>
      </c>
      <c r="E3386">
        <v>58</v>
      </c>
      <c r="F3386">
        <v>2800</v>
      </c>
      <c r="G3386">
        <v>1000</v>
      </c>
      <c r="H3386" t="s">
        <v>5940</v>
      </c>
      <c r="I3386">
        <v>700</v>
      </c>
      <c r="J3386">
        <v>6</v>
      </c>
      <c r="K3386">
        <v>63</v>
      </c>
      <c r="L3386">
        <v>1740</v>
      </c>
      <c r="M3386">
        <v>724</v>
      </c>
      <c r="N3386">
        <v>0</v>
      </c>
      <c r="O3386">
        <v>729</v>
      </c>
      <c r="P3386">
        <v>6</v>
      </c>
      <c r="R3386">
        <v>1400209</v>
      </c>
      <c r="S3386">
        <v>58</v>
      </c>
      <c r="T3386">
        <v>2800</v>
      </c>
      <c r="U3386">
        <v>1000</v>
      </c>
      <c r="V3386" t="s">
        <v>5940</v>
      </c>
      <c r="W3386">
        <v>700</v>
      </c>
      <c r="X3386">
        <v>6</v>
      </c>
      <c r="Z3386">
        <v>3510906</v>
      </c>
      <c r="AB3386" t="s">
        <v>5940</v>
      </c>
      <c r="AC3386">
        <v>3510906</v>
      </c>
      <c r="AD3386" t="s">
        <v>3155</v>
      </c>
      <c r="AE3386">
        <v>54</v>
      </c>
      <c r="AF3386">
        <v>3510906</v>
      </c>
      <c r="AG3386" t="s">
        <v>3155</v>
      </c>
      <c r="AH3386">
        <v>21902</v>
      </c>
      <c r="AI3386">
        <v>3510906</v>
      </c>
      <c r="AJ3386" t="s">
        <v>3155</v>
      </c>
      <c r="AK3386">
        <v>21</v>
      </c>
      <c r="AL3386">
        <v>3510906</v>
      </c>
      <c r="AM3386" t="s">
        <v>3155</v>
      </c>
      <c r="AN3386" t="s">
        <v>5940</v>
      </c>
      <c r="AO3386">
        <v>0</v>
      </c>
      <c r="AP3386">
        <v>3522158</v>
      </c>
      <c r="AQ3386" t="s">
        <v>3282</v>
      </c>
      <c r="AR3386">
        <v>378</v>
      </c>
    </row>
    <row r="3387" spans="1:44" x14ac:dyDescent="0.25">
      <c r="A3387">
        <v>1400233</v>
      </c>
      <c r="B3387">
        <v>4</v>
      </c>
      <c r="C3387" t="s">
        <v>875</v>
      </c>
      <c r="D3387" t="s">
        <v>6087</v>
      </c>
      <c r="E3387">
        <v>70</v>
      </c>
      <c r="F3387" t="s">
        <v>5940</v>
      </c>
      <c r="G3387">
        <v>270</v>
      </c>
      <c r="H3387" t="s">
        <v>5940</v>
      </c>
      <c r="I3387">
        <v>700</v>
      </c>
      <c r="J3387">
        <v>1</v>
      </c>
      <c r="K3387">
        <v>70</v>
      </c>
      <c r="L3387">
        <v>0</v>
      </c>
      <c r="M3387">
        <v>284</v>
      </c>
      <c r="N3387">
        <v>0</v>
      </c>
      <c r="O3387">
        <v>758</v>
      </c>
      <c r="P3387">
        <v>1</v>
      </c>
      <c r="R3387">
        <v>1400233</v>
      </c>
      <c r="S3387">
        <v>70</v>
      </c>
      <c r="T3387" t="s">
        <v>5940</v>
      </c>
      <c r="U3387">
        <v>270</v>
      </c>
      <c r="V3387" t="s">
        <v>5940</v>
      </c>
      <c r="W3387">
        <v>700</v>
      </c>
      <c r="X3387">
        <v>1</v>
      </c>
      <c r="Z3387">
        <v>3511003</v>
      </c>
      <c r="AB3387">
        <v>844</v>
      </c>
      <c r="AC3387">
        <v>3511003</v>
      </c>
      <c r="AD3387" t="s">
        <v>3156</v>
      </c>
      <c r="AE3387" t="s">
        <v>5940</v>
      </c>
      <c r="AF3387">
        <v>3511003</v>
      </c>
      <c r="AG3387" t="s">
        <v>3156</v>
      </c>
      <c r="AH3387">
        <v>59157</v>
      </c>
      <c r="AI3387">
        <v>3511003</v>
      </c>
      <c r="AJ3387" t="s">
        <v>3156</v>
      </c>
      <c r="AK3387">
        <v>120</v>
      </c>
      <c r="AL3387">
        <v>3511003</v>
      </c>
      <c r="AM3387" t="s">
        <v>3156</v>
      </c>
      <c r="AN3387">
        <v>480</v>
      </c>
      <c r="AO3387">
        <v>0</v>
      </c>
      <c r="AP3387">
        <v>3522307</v>
      </c>
      <c r="AQ3387" t="s">
        <v>3284</v>
      </c>
      <c r="AR3387">
        <v>88495</v>
      </c>
    </row>
    <row r="3388" spans="1:44" x14ac:dyDescent="0.25">
      <c r="A3388">
        <v>1400282</v>
      </c>
      <c r="B3388">
        <v>4</v>
      </c>
      <c r="C3388" t="s">
        <v>875</v>
      </c>
      <c r="D3388" t="s">
        <v>6088</v>
      </c>
      <c r="E3388">
        <v>70</v>
      </c>
      <c r="F3388" t="s">
        <v>5940</v>
      </c>
      <c r="G3388">
        <v>1100</v>
      </c>
      <c r="H3388" t="s">
        <v>5940</v>
      </c>
      <c r="I3388">
        <v>950</v>
      </c>
      <c r="J3388">
        <v>17</v>
      </c>
      <c r="K3388">
        <v>70</v>
      </c>
      <c r="L3388">
        <v>0</v>
      </c>
      <c r="M3388">
        <v>524</v>
      </c>
      <c r="N3388">
        <v>0</v>
      </c>
      <c r="O3388">
        <v>965</v>
      </c>
      <c r="P3388">
        <v>17</v>
      </c>
      <c r="R3388">
        <v>1400282</v>
      </c>
      <c r="S3388">
        <v>70</v>
      </c>
      <c r="T3388" t="s">
        <v>5940</v>
      </c>
      <c r="U3388">
        <v>1100</v>
      </c>
      <c r="V3388" t="s">
        <v>5940</v>
      </c>
      <c r="W3388">
        <v>950</v>
      </c>
      <c r="X3388">
        <v>17</v>
      </c>
      <c r="Z3388">
        <v>3511102</v>
      </c>
      <c r="AB3388" t="s">
        <v>5940</v>
      </c>
      <c r="AC3388">
        <v>3511102</v>
      </c>
      <c r="AD3388" t="s">
        <v>3157</v>
      </c>
      <c r="AE3388" t="s">
        <v>5940</v>
      </c>
      <c r="AF3388">
        <v>3511102</v>
      </c>
      <c r="AG3388" t="s">
        <v>3157</v>
      </c>
      <c r="AH3388">
        <v>1267196</v>
      </c>
      <c r="AI3388">
        <v>3511102</v>
      </c>
      <c r="AJ3388" t="s">
        <v>3157</v>
      </c>
      <c r="AK3388" t="s">
        <v>5940</v>
      </c>
      <c r="AL3388">
        <v>3511102</v>
      </c>
      <c r="AM3388" t="s">
        <v>3157</v>
      </c>
      <c r="AN3388">
        <v>1420</v>
      </c>
      <c r="AO3388">
        <v>0</v>
      </c>
      <c r="AP3388">
        <v>3522406</v>
      </c>
      <c r="AQ3388" t="s">
        <v>3285</v>
      </c>
      <c r="AR3388">
        <v>164050</v>
      </c>
    </row>
    <row r="3389" spans="1:44" x14ac:dyDescent="0.25">
      <c r="A3389">
        <v>1400308</v>
      </c>
      <c r="B3389">
        <v>4</v>
      </c>
      <c r="C3389" t="s">
        <v>875</v>
      </c>
      <c r="D3389" t="s">
        <v>6089</v>
      </c>
      <c r="E3389">
        <v>200</v>
      </c>
      <c r="F3389" t="s">
        <v>5940</v>
      </c>
      <c r="G3389">
        <v>2700</v>
      </c>
      <c r="H3389" t="s">
        <v>5940</v>
      </c>
      <c r="I3389">
        <v>8900</v>
      </c>
      <c r="J3389">
        <v>83</v>
      </c>
      <c r="K3389">
        <v>234</v>
      </c>
      <c r="L3389">
        <v>0</v>
      </c>
      <c r="M3389">
        <v>1361</v>
      </c>
      <c r="N3389">
        <v>0</v>
      </c>
      <c r="O3389">
        <v>8851</v>
      </c>
      <c r="P3389">
        <v>83</v>
      </c>
      <c r="R3389">
        <v>1400308</v>
      </c>
      <c r="S3389">
        <v>200</v>
      </c>
      <c r="T3389" t="s">
        <v>5940</v>
      </c>
      <c r="U3389">
        <v>2700</v>
      </c>
      <c r="V3389" t="s">
        <v>5940</v>
      </c>
      <c r="W3389">
        <v>8900</v>
      </c>
      <c r="X3389">
        <v>83</v>
      </c>
      <c r="Z3389">
        <v>3511201</v>
      </c>
      <c r="AB3389" t="s">
        <v>5940</v>
      </c>
      <c r="AC3389">
        <v>3511201</v>
      </c>
      <c r="AD3389" t="s">
        <v>3158</v>
      </c>
      <c r="AE3389">
        <v>63</v>
      </c>
      <c r="AF3389">
        <v>3511201</v>
      </c>
      <c r="AG3389" t="s">
        <v>3158</v>
      </c>
      <c r="AH3389">
        <v>709213</v>
      </c>
      <c r="AI3389">
        <v>3511201</v>
      </c>
      <c r="AJ3389" t="s">
        <v>3158</v>
      </c>
      <c r="AK3389">
        <v>2</v>
      </c>
      <c r="AL3389">
        <v>3511201</v>
      </c>
      <c r="AM3389" t="s">
        <v>3158</v>
      </c>
      <c r="AN3389">
        <v>62</v>
      </c>
      <c r="AO3389">
        <v>0</v>
      </c>
      <c r="AP3389">
        <v>3522604</v>
      </c>
      <c r="AQ3389" t="s">
        <v>3287</v>
      </c>
      <c r="AR3389">
        <v>13545</v>
      </c>
    </row>
    <row r="3390" spans="1:44" x14ac:dyDescent="0.25">
      <c r="A3390">
        <v>1400407</v>
      </c>
      <c r="B3390">
        <v>4</v>
      </c>
      <c r="C3390" t="s">
        <v>875</v>
      </c>
      <c r="D3390" t="s">
        <v>6090</v>
      </c>
      <c r="E3390">
        <v>15</v>
      </c>
      <c r="F3390" t="s">
        <v>5940</v>
      </c>
      <c r="G3390">
        <v>1500</v>
      </c>
      <c r="H3390" t="s">
        <v>5940</v>
      </c>
      <c r="I3390">
        <v>47700</v>
      </c>
      <c r="J3390">
        <v>26</v>
      </c>
      <c r="K3390">
        <v>15</v>
      </c>
      <c r="L3390">
        <v>0</v>
      </c>
      <c r="M3390">
        <v>180</v>
      </c>
      <c r="N3390">
        <v>0</v>
      </c>
      <c r="O3390">
        <v>47149</v>
      </c>
      <c r="P3390">
        <v>26</v>
      </c>
      <c r="R3390">
        <v>1400407</v>
      </c>
      <c r="S3390">
        <v>15</v>
      </c>
      <c r="T3390" t="s">
        <v>5940</v>
      </c>
      <c r="U3390">
        <v>1500</v>
      </c>
      <c r="V3390" t="s">
        <v>5940</v>
      </c>
      <c r="W3390">
        <v>47700</v>
      </c>
      <c r="X3390">
        <v>26</v>
      </c>
      <c r="Z3390">
        <v>3511300</v>
      </c>
      <c r="AB3390" t="s">
        <v>5940</v>
      </c>
      <c r="AC3390">
        <v>3511300</v>
      </c>
      <c r="AD3390" t="s">
        <v>3159</v>
      </c>
      <c r="AE3390">
        <v>300</v>
      </c>
      <c r="AF3390">
        <v>3511300</v>
      </c>
      <c r="AG3390" t="s">
        <v>3159</v>
      </c>
      <c r="AH3390">
        <v>208592</v>
      </c>
      <c r="AI3390">
        <v>3511300</v>
      </c>
      <c r="AJ3390" t="s">
        <v>3159</v>
      </c>
      <c r="AK3390">
        <v>90</v>
      </c>
      <c r="AL3390">
        <v>3511300</v>
      </c>
      <c r="AM3390" t="s">
        <v>3159</v>
      </c>
      <c r="AN3390" t="s">
        <v>5940</v>
      </c>
      <c r="AO3390">
        <v>0</v>
      </c>
      <c r="AP3390">
        <v>3522653</v>
      </c>
      <c r="AQ3390" t="s">
        <v>3288</v>
      </c>
      <c r="AR3390">
        <v>4200</v>
      </c>
    </row>
    <row r="3391" spans="1:44" x14ac:dyDescent="0.25">
      <c r="A3391">
        <v>1400456</v>
      </c>
      <c r="B3391">
        <v>4</v>
      </c>
      <c r="C3391" t="s">
        <v>875</v>
      </c>
      <c r="D3391" t="s">
        <v>6091</v>
      </c>
      <c r="E3391">
        <v>40</v>
      </c>
      <c r="F3391" t="s">
        <v>5940</v>
      </c>
      <c r="G3391">
        <v>1200</v>
      </c>
      <c r="H3391" t="s">
        <v>5940</v>
      </c>
      <c r="I3391">
        <v>36300</v>
      </c>
      <c r="J3391">
        <v>38</v>
      </c>
      <c r="K3391">
        <v>44</v>
      </c>
      <c r="L3391">
        <v>0</v>
      </c>
      <c r="M3391">
        <v>232</v>
      </c>
      <c r="N3391">
        <v>0</v>
      </c>
      <c r="O3391">
        <v>26639</v>
      </c>
      <c r="P3391">
        <v>38</v>
      </c>
      <c r="R3391">
        <v>1400456</v>
      </c>
      <c r="S3391">
        <v>40</v>
      </c>
      <c r="T3391" t="s">
        <v>5940</v>
      </c>
      <c r="U3391">
        <v>1200</v>
      </c>
      <c r="V3391" t="s">
        <v>5940</v>
      </c>
      <c r="W3391">
        <v>36300</v>
      </c>
      <c r="X3391">
        <v>38</v>
      </c>
      <c r="Z3391">
        <v>3511409</v>
      </c>
      <c r="AB3391" t="s">
        <v>5940</v>
      </c>
      <c r="AC3391">
        <v>3511409</v>
      </c>
      <c r="AD3391" t="s">
        <v>3160</v>
      </c>
      <c r="AE3391">
        <v>126</v>
      </c>
      <c r="AF3391">
        <v>3511409</v>
      </c>
      <c r="AG3391" t="s">
        <v>3160</v>
      </c>
      <c r="AH3391">
        <v>131413</v>
      </c>
      <c r="AI3391">
        <v>3511409</v>
      </c>
      <c r="AJ3391" t="s">
        <v>3160</v>
      </c>
      <c r="AK3391">
        <v>864</v>
      </c>
      <c r="AL3391">
        <v>3511409</v>
      </c>
      <c r="AM3391" t="s">
        <v>3160</v>
      </c>
      <c r="AN3391">
        <v>7200</v>
      </c>
      <c r="AO3391">
        <v>0</v>
      </c>
      <c r="AP3391">
        <v>3522703</v>
      </c>
      <c r="AQ3391" t="s">
        <v>3289</v>
      </c>
      <c r="AR3391">
        <v>11340</v>
      </c>
    </row>
    <row r="3392" spans="1:44" x14ac:dyDescent="0.25">
      <c r="A3392">
        <v>1400472</v>
      </c>
      <c r="B3392">
        <v>4</v>
      </c>
      <c r="C3392" t="s">
        <v>875</v>
      </c>
      <c r="D3392" t="s">
        <v>6092</v>
      </c>
      <c r="E3392">
        <v>167</v>
      </c>
      <c r="F3392" t="s">
        <v>5940</v>
      </c>
      <c r="G3392">
        <v>1500</v>
      </c>
      <c r="H3392" t="s">
        <v>5940</v>
      </c>
      <c r="I3392">
        <v>850</v>
      </c>
      <c r="J3392">
        <v>60</v>
      </c>
      <c r="K3392">
        <v>178</v>
      </c>
      <c r="L3392">
        <v>0</v>
      </c>
      <c r="M3392">
        <v>917</v>
      </c>
      <c r="N3392">
        <v>0</v>
      </c>
      <c r="O3392">
        <v>865</v>
      </c>
      <c r="P3392">
        <v>60</v>
      </c>
      <c r="R3392">
        <v>1400472</v>
      </c>
      <c r="S3392">
        <v>167</v>
      </c>
      <c r="T3392" t="s">
        <v>5940</v>
      </c>
      <c r="U3392">
        <v>1500</v>
      </c>
      <c r="V3392" t="s">
        <v>5940</v>
      </c>
      <c r="W3392">
        <v>850</v>
      </c>
      <c r="X3392">
        <v>60</v>
      </c>
      <c r="Z3392">
        <v>3511508</v>
      </c>
      <c r="AB3392" t="s">
        <v>5940</v>
      </c>
      <c r="AC3392">
        <v>3511508</v>
      </c>
      <c r="AD3392" t="s">
        <v>3161</v>
      </c>
      <c r="AE3392" t="s">
        <v>5940</v>
      </c>
      <c r="AF3392">
        <v>3511508</v>
      </c>
      <c r="AG3392" t="s">
        <v>3161</v>
      </c>
      <c r="AH3392">
        <v>469332</v>
      </c>
      <c r="AI3392">
        <v>3511508</v>
      </c>
      <c r="AJ3392" t="s">
        <v>3161</v>
      </c>
      <c r="AK3392">
        <v>234</v>
      </c>
      <c r="AL3392">
        <v>3511508</v>
      </c>
      <c r="AM3392" t="s">
        <v>3161</v>
      </c>
      <c r="AN3392">
        <v>324</v>
      </c>
      <c r="AO3392">
        <v>0</v>
      </c>
      <c r="AP3392">
        <v>3522802</v>
      </c>
      <c r="AQ3392" t="s">
        <v>3290</v>
      </c>
      <c r="AR3392">
        <v>10500</v>
      </c>
    </row>
    <row r="3393" spans="1:44" x14ac:dyDescent="0.25">
      <c r="A3393">
        <v>1400506</v>
      </c>
      <c r="B3393">
        <v>4</v>
      </c>
      <c r="C3393" t="s">
        <v>875</v>
      </c>
      <c r="D3393" t="s">
        <v>6093</v>
      </c>
      <c r="E3393">
        <v>30</v>
      </c>
      <c r="F3393" t="s">
        <v>5940</v>
      </c>
      <c r="G3393">
        <v>390</v>
      </c>
      <c r="H3393" t="s">
        <v>5940</v>
      </c>
      <c r="I3393">
        <v>300</v>
      </c>
      <c r="J3393">
        <v>1</v>
      </c>
      <c r="K3393">
        <v>32</v>
      </c>
      <c r="L3393">
        <v>0</v>
      </c>
      <c r="M3393">
        <v>390</v>
      </c>
      <c r="N3393">
        <v>0</v>
      </c>
      <c r="O3393">
        <v>347</v>
      </c>
      <c r="P3393">
        <v>1</v>
      </c>
      <c r="R3393">
        <v>1400506</v>
      </c>
      <c r="S3393">
        <v>30</v>
      </c>
      <c r="T3393" t="s">
        <v>5940</v>
      </c>
      <c r="U3393">
        <v>390</v>
      </c>
      <c r="V3393" t="s">
        <v>5940</v>
      </c>
      <c r="W3393">
        <v>300</v>
      </c>
      <c r="X3393">
        <v>1</v>
      </c>
      <c r="Z3393">
        <v>3511607</v>
      </c>
      <c r="AB3393" t="s">
        <v>5940</v>
      </c>
      <c r="AC3393">
        <v>3511607</v>
      </c>
      <c r="AD3393" t="s">
        <v>3162</v>
      </c>
      <c r="AE3393">
        <v>264</v>
      </c>
      <c r="AF3393">
        <v>3511607</v>
      </c>
      <c r="AG3393" t="s">
        <v>3162</v>
      </c>
      <c r="AH3393">
        <v>392153</v>
      </c>
      <c r="AI3393">
        <v>3511607</v>
      </c>
      <c r="AJ3393" t="s">
        <v>3162</v>
      </c>
      <c r="AK3393">
        <v>464</v>
      </c>
      <c r="AL3393">
        <v>3511607</v>
      </c>
      <c r="AM3393" t="s">
        <v>3162</v>
      </c>
      <c r="AN3393">
        <v>630</v>
      </c>
      <c r="AO3393">
        <v>0</v>
      </c>
      <c r="AP3393">
        <v>3522901</v>
      </c>
      <c r="AQ3393" t="s">
        <v>3291</v>
      </c>
      <c r="AR3393">
        <v>1560</v>
      </c>
    </row>
    <row r="3394" spans="1:44" x14ac:dyDescent="0.25">
      <c r="A3394">
        <v>1400605</v>
      </c>
      <c r="B3394">
        <v>4</v>
      </c>
      <c r="C3394" t="s">
        <v>875</v>
      </c>
      <c r="D3394" t="s">
        <v>6094</v>
      </c>
      <c r="E3394">
        <v>80</v>
      </c>
      <c r="F3394" t="s">
        <v>5940</v>
      </c>
      <c r="G3394">
        <v>900</v>
      </c>
      <c r="H3394" t="s">
        <v>5940</v>
      </c>
      <c r="I3394">
        <v>200</v>
      </c>
      <c r="J3394">
        <v>22</v>
      </c>
      <c r="K3394">
        <v>88</v>
      </c>
      <c r="L3394">
        <v>0</v>
      </c>
      <c r="M3394">
        <v>655</v>
      </c>
      <c r="N3394">
        <v>0</v>
      </c>
      <c r="O3394">
        <v>222</v>
      </c>
      <c r="P3394">
        <v>10</v>
      </c>
      <c r="R3394">
        <v>1400605</v>
      </c>
      <c r="S3394">
        <v>80</v>
      </c>
      <c r="T3394" t="s">
        <v>5940</v>
      </c>
      <c r="U3394">
        <v>900</v>
      </c>
      <c r="V3394" t="s">
        <v>5940</v>
      </c>
      <c r="W3394">
        <v>200</v>
      </c>
      <c r="X3394">
        <v>22</v>
      </c>
      <c r="Z3394">
        <v>3511706</v>
      </c>
      <c r="AB3394" t="s">
        <v>5940</v>
      </c>
      <c r="AC3394">
        <v>3511706</v>
      </c>
      <c r="AD3394" t="s">
        <v>3163</v>
      </c>
      <c r="AE3394">
        <v>15</v>
      </c>
      <c r="AF3394">
        <v>3511706</v>
      </c>
      <c r="AG3394" t="s">
        <v>3163</v>
      </c>
      <c r="AH3394">
        <v>743109</v>
      </c>
      <c r="AI3394">
        <v>3511706</v>
      </c>
      <c r="AJ3394" t="s">
        <v>3163</v>
      </c>
      <c r="AK3394" t="s">
        <v>5940</v>
      </c>
      <c r="AL3394">
        <v>3511706</v>
      </c>
      <c r="AM3394" t="s">
        <v>3163</v>
      </c>
      <c r="AN3394" t="s">
        <v>5940</v>
      </c>
      <c r="AO3394">
        <v>0</v>
      </c>
      <c r="AP3394">
        <v>3523008</v>
      </c>
      <c r="AQ3394" t="s">
        <v>3292</v>
      </c>
      <c r="AR3394">
        <v>7500</v>
      </c>
    </row>
    <row r="3395" spans="1:44" x14ac:dyDescent="0.25">
      <c r="A3395">
        <v>1400704</v>
      </c>
      <c r="B3395">
        <v>4</v>
      </c>
      <c r="C3395" t="s">
        <v>875</v>
      </c>
      <c r="D3395" t="s">
        <v>6095</v>
      </c>
      <c r="E3395">
        <v>2</v>
      </c>
      <c r="F3395" t="s">
        <v>5940</v>
      </c>
      <c r="G3395">
        <v>440</v>
      </c>
      <c r="H3395" t="s">
        <v>5940</v>
      </c>
      <c r="I3395">
        <v>50</v>
      </c>
      <c r="J3395">
        <v>10</v>
      </c>
      <c r="K3395">
        <v>2</v>
      </c>
      <c r="L3395">
        <v>0</v>
      </c>
      <c r="M3395">
        <v>220</v>
      </c>
      <c r="N3395">
        <v>0</v>
      </c>
      <c r="O3395">
        <v>55</v>
      </c>
      <c r="P3395">
        <v>10</v>
      </c>
      <c r="R3395">
        <v>1400704</v>
      </c>
      <c r="S3395">
        <v>2</v>
      </c>
      <c r="T3395" t="s">
        <v>5940</v>
      </c>
      <c r="U3395">
        <v>440</v>
      </c>
      <c r="V3395" t="s">
        <v>5940</v>
      </c>
      <c r="W3395">
        <v>50</v>
      </c>
      <c r="X3395">
        <v>10</v>
      </c>
      <c r="Z3395">
        <v>3511904</v>
      </c>
      <c r="AB3395">
        <v>672</v>
      </c>
      <c r="AC3395">
        <v>3511904</v>
      </c>
      <c r="AD3395" t="s">
        <v>3164</v>
      </c>
      <c r="AE3395" t="s">
        <v>5940</v>
      </c>
      <c r="AF3395">
        <v>3511904</v>
      </c>
      <c r="AG3395" t="s">
        <v>3164</v>
      </c>
      <c r="AH3395">
        <v>339438</v>
      </c>
      <c r="AI3395">
        <v>3511904</v>
      </c>
      <c r="AJ3395" t="s">
        <v>3164</v>
      </c>
      <c r="AK3395" t="s">
        <v>5940</v>
      </c>
      <c r="AL3395">
        <v>3511904</v>
      </c>
      <c r="AM3395" t="s">
        <v>3164</v>
      </c>
      <c r="AN3395">
        <v>170</v>
      </c>
      <c r="AO3395">
        <v>0</v>
      </c>
      <c r="AP3395">
        <v>3523206</v>
      </c>
      <c r="AQ3395" t="s">
        <v>3294</v>
      </c>
      <c r="AR3395">
        <v>34448</v>
      </c>
    </row>
    <row r="3396" spans="1:44" x14ac:dyDescent="0.25">
      <c r="A3396">
        <v>1500107</v>
      </c>
      <c r="B3396">
        <v>4</v>
      </c>
      <c r="C3396" t="s">
        <v>876</v>
      </c>
      <c r="D3396" t="s">
        <v>6096</v>
      </c>
      <c r="E3396">
        <v>3000</v>
      </c>
      <c r="F3396" t="s">
        <v>5940</v>
      </c>
      <c r="G3396">
        <v>20</v>
      </c>
      <c r="H3396" t="s">
        <v>5940</v>
      </c>
      <c r="I3396">
        <v>970</v>
      </c>
      <c r="J3396">
        <v>50</v>
      </c>
      <c r="K3396">
        <v>3000</v>
      </c>
      <c r="L3396">
        <v>0</v>
      </c>
      <c r="M3396">
        <v>20</v>
      </c>
      <c r="N3396">
        <v>0</v>
      </c>
      <c r="O3396">
        <v>12</v>
      </c>
      <c r="P3396">
        <v>60</v>
      </c>
      <c r="R3396">
        <v>1500107</v>
      </c>
      <c r="S3396">
        <v>3000</v>
      </c>
      <c r="T3396" t="s">
        <v>5940</v>
      </c>
      <c r="U3396">
        <v>20</v>
      </c>
      <c r="V3396" t="s">
        <v>5940</v>
      </c>
      <c r="W3396">
        <v>970</v>
      </c>
      <c r="X3396">
        <v>50</v>
      </c>
      <c r="Z3396">
        <v>3512001</v>
      </c>
      <c r="AB3396" t="s">
        <v>5940</v>
      </c>
      <c r="AC3396">
        <v>3512001</v>
      </c>
      <c r="AD3396" t="s">
        <v>3165</v>
      </c>
      <c r="AE3396" t="s">
        <v>5940</v>
      </c>
      <c r="AF3396">
        <v>3512001</v>
      </c>
      <c r="AG3396" t="s">
        <v>3165</v>
      </c>
      <c r="AH3396">
        <v>1458683</v>
      </c>
      <c r="AI3396">
        <v>3512001</v>
      </c>
      <c r="AJ3396" t="s">
        <v>3165</v>
      </c>
      <c r="AK3396">
        <v>294</v>
      </c>
      <c r="AL3396">
        <v>3512001</v>
      </c>
      <c r="AM3396" t="s">
        <v>3165</v>
      </c>
      <c r="AN3396">
        <v>4200</v>
      </c>
      <c r="AO3396">
        <v>0</v>
      </c>
      <c r="AP3396">
        <v>3523404</v>
      </c>
      <c r="AQ3396" t="s">
        <v>3296</v>
      </c>
      <c r="AR3396">
        <v>3240</v>
      </c>
    </row>
    <row r="3397" spans="1:44" x14ac:dyDescent="0.25">
      <c r="A3397">
        <v>1500131</v>
      </c>
      <c r="B3397">
        <v>4</v>
      </c>
      <c r="C3397" t="s">
        <v>876</v>
      </c>
      <c r="D3397" t="s">
        <v>6097</v>
      </c>
      <c r="E3397" t="s">
        <v>5940</v>
      </c>
      <c r="F3397" t="s">
        <v>5940</v>
      </c>
      <c r="G3397">
        <v>1560</v>
      </c>
      <c r="H3397" t="s">
        <v>5940</v>
      </c>
      <c r="I3397">
        <v>1650</v>
      </c>
      <c r="J3397" t="s">
        <v>5940</v>
      </c>
      <c r="K3397">
        <v>0</v>
      </c>
      <c r="L3397">
        <v>0</v>
      </c>
      <c r="M3397">
        <v>1392</v>
      </c>
      <c r="N3397">
        <v>0</v>
      </c>
      <c r="O3397">
        <v>255</v>
      </c>
      <c r="P3397">
        <v>28</v>
      </c>
      <c r="R3397">
        <v>1500131</v>
      </c>
      <c r="S3397" t="s">
        <v>5940</v>
      </c>
      <c r="T3397" t="s">
        <v>5940</v>
      </c>
      <c r="U3397">
        <v>1560</v>
      </c>
      <c r="V3397" t="s">
        <v>5940</v>
      </c>
      <c r="W3397">
        <v>1650</v>
      </c>
      <c r="X3397" t="s">
        <v>5940</v>
      </c>
      <c r="Z3397">
        <v>3512100</v>
      </c>
      <c r="AB3397">
        <v>1260</v>
      </c>
      <c r="AC3397">
        <v>3512100</v>
      </c>
      <c r="AD3397" t="s">
        <v>3166</v>
      </c>
      <c r="AE3397" t="s">
        <v>5940</v>
      </c>
      <c r="AF3397">
        <v>3512100</v>
      </c>
      <c r="AG3397" t="s">
        <v>3166</v>
      </c>
      <c r="AH3397">
        <v>828527</v>
      </c>
      <c r="AI3397">
        <v>3512100</v>
      </c>
      <c r="AJ3397" t="s">
        <v>3166</v>
      </c>
      <c r="AK3397">
        <v>1853</v>
      </c>
      <c r="AL3397">
        <v>3512100</v>
      </c>
      <c r="AM3397" t="s">
        <v>3166</v>
      </c>
      <c r="AN3397">
        <v>34000</v>
      </c>
      <c r="AO3397">
        <v>0</v>
      </c>
      <c r="AP3397">
        <v>3523503</v>
      </c>
      <c r="AQ3397" t="s">
        <v>3297</v>
      </c>
      <c r="AR3397">
        <v>9984</v>
      </c>
    </row>
    <row r="3398" spans="1:44" x14ac:dyDescent="0.25">
      <c r="A3398">
        <v>1500206</v>
      </c>
      <c r="B3398">
        <v>4</v>
      </c>
      <c r="C3398" t="s">
        <v>876</v>
      </c>
      <c r="D3398" t="s">
        <v>6098</v>
      </c>
      <c r="E3398" t="s">
        <v>5940</v>
      </c>
      <c r="F3398" t="s">
        <v>5940</v>
      </c>
      <c r="G3398">
        <v>405</v>
      </c>
      <c r="H3398" t="s">
        <v>5940</v>
      </c>
      <c r="I3398">
        <v>9</v>
      </c>
      <c r="J3398">
        <v>39</v>
      </c>
      <c r="K3398">
        <v>0</v>
      </c>
      <c r="L3398">
        <v>0</v>
      </c>
      <c r="M3398">
        <v>270</v>
      </c>
      <c r="N3398">
        <v>0</v>
      </c>
      <c r="O3398">
        <v>30</v>
      </c>
      <c r="P3398">
        <v>60</v>
      </c>
      <c r="R3398">
        <v>1500206</v>
      </c>
      <c r="S3398" t="s">
        <v>5940</v>
      </c>
      <c r="T3398" t="s">
        <v>5940</v>
      </c>
      <c r="U3398">
        <v>405</v>
      </c>
      <c r="V3398" t="s">
        <v>5940</v>
      </c>
      <c r="W3398">
        <v>9</v>
      </c>
      <c r="X3398">
        <v>39</v>
      </c>
      <c r="Z3398">
        <v>3512209</v>
      </c>
      <c r="AB3398">
        <v>1168</v>
      </c>
      <c r="AC3398">
        <v>3512209</v>
      </c>
      <c r="AD3398" t="s">
        <v>3167</v>
      </c>
      <c r="AE3398" t="s">
        <v>5940</v>
      </c>
      <c r="AF3398">
        <v>3512209</v>
      </c>
      <c r="AG3398" t="s">
        <v>3167</v>
      </c>
      <c r="AH3398">
        <v>76762</v>
      </c>
      <c r="AI3398">
        <v>3512209</v>
      </c>
      <c r="AJ3398" t="s">
        <v>3167</v>
      </c>
      <c r="AK3398">
        <v>12</v>
      </c>
      <c r="AL3398">
        <v>3512209</v>
      </c>
      <c r="AM3398" t="s">
        <v>3167</v>
      </c>
      <c r="AN3398" t="s">
        <v>5940</v>
      </c>
      <c r="AO3398">
        <v>0</v>
      </c>
      <c r="AP3398">
        <v>3523602</v>
      </c>
      <c r="AQ3398" t="s">
        <v>3298</v>
      </c>
      <c r="AR3398">
        <v>1950</v>
      </c>
    </row>
    <row r="3399" spans="1:44" x14ac:dyDescent="0.25">
      <c r="A3399">
        <v>1500305</v>
      </c>
      <c r="B3399">
        <v>4</v>
      </c>
      <c r="C3399" t="s">
        <v>876</v>
      </c>
      <c r="D3399" t="s">
        <v>6099</v>
      </c>
      <c r="E3399" t="s">
        <v>5940</v>
      </c>
      <c r="F3399" t="s">
        <v>5940</v>
      </c>
      <c r="G3399" t="s">
        <v>5940</v>
      </c>
      <c r="H3399" t="s">
        <v>5940</v>
      </c>
      <c r="I3399" t="s">
        <v>5940</v>
      </c>
      <c r="J3399" t="s">
        <v>5940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R3399">
        <v>1500305</v>
      </c>
      <c r="S3399" t="s">
        <v>5940</v>
      </c>
      <c r="T3399" t="s">
        <v>5940</v>
      </c>
      <c r="U3399" t="s">
        <v>5940</v>
      </c>
      <c r="V3399" t="s">
        <v>5940</v>
      </c>
      <c r="W3399" t="s">
        <v>5940</v>
      </c>
      <c r="X3399" t="s">
        <v>5940</v>
      </c>
      <c r="Z3399">
        <v>3512308</v>
      </c>
      <c r="AB3399" t="s">
        <v>5940</v>
      </c>
      <c r="AC3399">
        <v>3512308</v>
      </c>
      <c r="AD3399" t="s">
        <v>3168</v>
      </c>
      <c r="AE3399">
        <v>11</v>
      </c>
      <c r="AF3399">
        <v>3512308</v>
      </c>
      <c r="AG3399" t="s">
        <v>3168</v>
      </c>
      <c r="AH3399">
        <v>18929</v>
      </c>
      <c r="AI3399">
        <v>3512308</v>
      </c>
      <c r="AJ3399" t="s">
        <v>3168</v>
      </c>
      <c r="AK3399">
        <v>12</v>
      </c>
      <c r="AL3399">
        <v>3512308</v>
      </c>
      <c r="AM3399" t="s">
        <v>3168</v>
      </c>
      <c r="AN3399" t="s">
        <v>5940</v>
      </c>
      <c r="AO3399">
        <v>0</v>
      </c>
      <c r="AP3399">
        <v>3523701</v>
      </c>
      <c r="AQ3399" t="s">
        <v>3299</v>
      </c>
      <c r="AR3399">
        <v>2700</v>
      </c>
    </row>
    <row r="3400" spans="1:44" x14ac:dyDescent="0.25">
      <c r="A3400">
        <v>1500347</v>
      </c>
      <c r="B3400">
        <v>4</v>
      </c>
      <c r="C3400" t="s">
        <v>876</v>
      </c>
      <c r="D3400" t="s">
        <v>6100</v>
      </c>
      <c r="E3400" t="s">
        <v>5940</v>
      </c>
      <c r="F3400" t="s">
        <v>5940</v>
      </c>
      <c r="G3400">
        <v>6213</v>
      </c>
      <c r="H3400" t="s">
        <v>5940</v>
      </c>
      <c r="I3400">
        <v>1089</v>
      </c>
      <c r="J3400">
        <v>95</v>
      </c>
      <c r="K3400">
        <v>0</v>
      </c>
      <c r="L3400">
        <v>58</v>
      </c>
      <c r="M3400">
        <v>7991</v>
      </c>
      <c r="N3400">
        <v>0</v>
      </c>
      <c r="O3400">
        <v>375</v>
      </c>
      <c r="P3400">
        <v>0</v>
      </c>
      <c r="R3400">
        <v>1500347</v>
      </c>
      <c r="S3400" t="s">
        <v>5940</v>
      </c>
      <c r="T3400" t="s">
        <v>5940</v>
      </c>
      <c r="U3400">
        <v>6213</v>
      </c>
      <c r="V3400" t="s">
        <v>5940</v>
      </c>
      <c r="W3400">
        <v>1089</v>
      </c>
      <c r="X3400">
        <v>95</v>
      </c>
      <c r="Z3400">
        <v>3512407</v>
      </c>
      <c r="AB3400" t="s">
        <v>5940</v>
      </c>
      <c r="AC3400">
        <v>3512407</v>
      </c>
      <c r="AD3400" t="s">
        <v>3169</v>
      </c>
      <c r="AE3400">
        <v>36</v>
      </c>
      <c r="AF3400">
        <v>3512407</v>
      </c>
      <c r="AG3400" t="s">
        <v>3169</v>
      </c>
      <c r="AH3400">
        <v>375466</v>
      </c>
      <c r="AI3400">
        <v>3512407</v>
      </c>
      <c r="AJ3400" t="s">
        <v>3169</v>
      </c>
      <c r="AK3400">
        <v>18</v>
      </c>
      <c r="AL3400">
        <v>3512407</v>
      </c>
      <c r="AM3400" t="s">
        <v>3169</v>
      </c>
      <c r="AN3400">
        <v>450</v>
      </c>
      <c r="AO3400">
        <v>0</v>
      </c>
      <c r="AP3400">
        <v>3523800</v>
      </c>
      <c r="AQ3400" t="s">
        <v>3300</v>
      </c>
      <c r="AR3400">
        <v>15360</v>
      </c>
    </row>
    <row r="3401" spans="1:44" x14ac:dyDescent="0.25">
      <c r="A3401">
        <v>1500404</v>
      </c>
      <c r="B3401">
        <v>4</v>
      </c>
      <c r="C3401" t="s">
        <v>876</v>
      </c>
      <c r="D3401" t="s">
        <v>6101</v>
      </c>
      <c r="E3401">
        <v>2200</v>
      </c>
      <c r="F3401">
        <v>1620</v>
      </c>
      <c r="G3401">
        <v>9780</v>
      </c>
      <c r="H3401" t="s">
        <v>5940</v>
      </c>
      <c r="I3401">
        <v>7200</v>
      </c>
      <c r="J3401">
        <v>1280</v>
      </c>
      <c r="K3401">
        <v>800</v>
      </c>
      <c r="L3401">
        <v>0</v>
      </c>
      <c r="M3401">
        <v>9540</v>
      </c>
      <c r="N3401">
        <v>0</v>
      </c>
      <c r="O3401">
        <v>2310</v>
      </c>
      <c r="P3401">
        <v>1320</v>
      </c>
      <c r="R3401">
        <v>1500404</v>
      </c>
      <c r="S3401">
        <v>2200</v>
      </c>
      <c r="T3401">
        <v>1620</v>
      </c>
      <c r="U3401">
        <v>9780</v>
      </c>
      <c r="V3401" t="s">
        <v>5940</v>
      </c>
      <c r="W3401">
        <v>7200</v>
      </c>
      <c r="X3401">
        <v>1280</v>
      </c>
      <c r="Z3401">
        <v>3512506</v>
      </c>
      <c r="AB3401">
        <v>510</v>
      </c>
      <c r="AC3401">
        <v>3512506</v>
      </c>
      <c r="AD3401" t="s">
        <v>3170</v>
      </c>
      <c r="AE3401">
        <v>72</v>
      </c>
      <c r="AF3401">
        <v>3512506</v>
      </c>
      <c r="AG3401" t="s">
        <v>3170</v>
      </c>
      <c r="AH3401">
        <v>178184</v>
      </c>
      <c r="AI3401">
        <v>3512506</v>
      </c>
      <c r="AJ3401" t="s">
        <v>3170</v>
      </c>
      <c r="AK3401">
        <v>1370</v>
      </c>
      <c r="AL3401">
        <v>3512506</v>
      </c>
      <c r="AM3401" t="s">
        <v>3170</v>
      </c>
      <c r="AN3401">
        <v>20800</v>
      </c>
      <c r="AO3401">
        <v>0</v>
      </c>
      <c r="AP3401">
        <v>3523909</v>
      </c>
      <c r="AQ3401" t="s">
        <v>3301</v>
      </c>
      <c r="AR3401">
        <v>3600</v>
      </c>
    </row>
    <row r="3402" spans="1:44" x14ac:dyDescent="0.25">
      <c r="A3402">
        <v>1500503</v>
      </c>
      <c r="B3402">
        <v>4</v>
      </c>
      <c r="C3402" t="s">
        <v>876</v>
      </c>
      <c r="D3402" t="s">
        <v>6102</v>
      </c>
      <c r="E3402">
        <v>70</v>
      </c>
      <c r="F3402" t="s">
        <v>5940</v>
      </c>
      <c r="G3402">
        <v>100</v>
      </c>
      <c r="H3402" t="s">
        <v>5940</v>
      </c>
      <c r="I3402">
        <v>300</v>
      </c>
      <c r="J3402">
        <v>14</v>
      </c>
      <c r="K3402">
        <v>140</v>
      </c>
      <c r="L3402">
        <v>0</v>
      </c>
      <c r="M3402">
        <v>274</v>
      </c>
      <c r="N3402">
        <v>0</v>
      </c>
      <c r="O3402">
        <v>343</v>
      </c>
      <c r="P3402">
        <v>78</v>
      </c>
      <c r="R3402">
        <v>1500503</v>
      </c>
      <c r="S3402">
        <v>70</v>
      </c>
      <c r="T3402" t="s">
        <v>5940</v>
      </c>
      <c r="U3402">
        <v>100</v>
      </c>
      <c r="V3402" t="s">
        <v>5940</v>
      </c>
      <c r="W3402">
        <v>300</v>
      </c>
      <c r="X3402">
        <v>14</v>
      </c>
      <c r="Z3402">
        <v>3512605</v>
      </c>
      <c r="AB3402" t="s">
        <v>5940</v>
      </c>
      <c r="AC3402">
        <v>3512605</v>
      </c>
      <c r="AD3402" t="s">
        <v>3171</v>
      </c>
      <c r="AE3402">
        <v>192</v>
      </c>
      <c r="AF3402">
        <v>3512605</v>
      </c>
      <c r="AG3402" t="s">
        <v>3171</v>
      </c>
      <c r="AH3402" t="s">
        <v>5940</v>
      </c>
      <c r="AI3402">
        <v>3512605</v>
      </c>
      <c r="AJ3402" t="s">
        <v>3171</v>
      </c>
      <c r="AK3402">
        <v>3780</v>
      </c>
      <c r="AL3402">
        <v>3512605</v>
      </c>
      <c r="AM3402" t="s">
        <v>3171</v>
      </c>
      <c r="AN3402">
        <v>3840</v>
      </c>
      <c r="AO3402">
        <v>0</v>
      </c>
      <c r="AP3402">
        <v>3524006</v>
      </c>
      <c r="AQ3402" t="s">
        <v>3302</v>
      </c>
      <c r="AR3402">
        <v>6300</v>
      </c>
    </row>
    <row r="3403" spans="1:44" x14ac:dyDescent="0.25">
      <c r="A3403">
        <v>1500602</v>
      </c>
      <c r="B3403">
        <v>4</v>
      </c>
      <c r="C3403" t="s">
        <v>876</v>
      </c>
      <c r="D3403" t="s">
        <v>6103</v>
      </c>
      <c r="E3403">
        <v>2100</v>
      </c>
      <c r="F3403">
        <v>400</v>
      </c>
      <c r="G3403">
        <v>12868</v>
      </c>
      <c r="H3403" t="s">
        <v>5940</v>
      </c>
      <c r="I3403">
        <v>10607</v>
      </c>
      <c r="J3403">
        <v>1558</v>
      </c>
      <c r="K3403">
        <v>1800</v>
      </c>
      <c r="L3403">
        <v>162</v>
      </c>
      <c r="M3403">
        <v>5630</v>
      </c>
      <c r="N3403">
        <v>0</v>
      </c>
      <c r="O3403">
        <v>2751</v>
      </c>
      <c r="P3403">
        <v>624</v>
      </c>
      <c r="R3403">
        <v>1500602</v>
      </c>
      <c r="S3403">
        <v>2100</v>
      </c>
      <c r="T3403">
        <v>400</v>
      </c>
      <c r="U3403">
        <v>12868</v>
      </c>
      <c r="V3403" t="s">
        <v>5940</v>
      </c>
      <c r="W3403">
        <v>10607</v>
      </c>
      <c r="X3403">
        <v>1558</v>
      </c>
      <c r="Z3403">
        <v>3512704</v>
      </c>
      <c r="AB3403" t="s">
        <v>5940</v>
      </c>
      <c r="AC3403">
        <v>3512704</v>
      </c>
      <c r="AD3403" t="s">
        <v>3172</v>
      </c>
      <c r="AE3403">
        <v>57</v>
      </c>
      <c r="AF3403">
        <v>3512704</v>
      </c>
      <c r="AG3403" t="s">
        <v>3172</v>
      </c>
      <c r="AH3403">
        <v>233807</v>
      </c>
      <c r="AI3403">
        <v>3512704</v>
      </c>
      <c r="AJ3403" t="s">
        <v>3172</v>
      </c>
      <c r="AK3403">
        <v>20</v>
      </c>
      <c r="AL3403">
        <v>3512704</v>
      </c>
      <c r="AM3403" t="s">
        <v>3172</v>
      </c>
      <c r="AN3403" t="s">
        <v>5940</v>
      </c>
      <c r="AO3403">
        <v>0</v>
      </c>
      <c r="AP3403">
        <v>3524105</v>
      </c>
      <c r="AQ3403" t="s">
        <v>3303</v>
      </c>
      <c r="AR3403">
        <v>30750</v>
      </c>
    </row>
    <row r="3404" spans="1:44" x14ac:dyDescent="0.25">
      <c r="A3404">
        <v>1500701</v>
      </c>
      <c r="B3404">
        <v>4</v>
      </c>
      <c r="C3404" t="s">
        <v>876</v>
      </c>
      <c r="D3404" t="s">
        <v>6104</v>
      </c>
      <c r="E3404" t="s">
        <v>5940</v>
      </c>
      <c r="F3404" t="s">
        <v>5940</v>
      </c>
      <c r="G3404">
        <v>60</v>
      </c>
      <c r="H3404" t="s">
        <v>5940</v>
      </c>
      <c r="I3404" t="s">
        <v>5940</v>
      </c>
      <c r="J3404">
        <v>9</v>
      </c>
      <c r="K3404">
        <v>0</v>
      </c>
      <c r="L3404">
        <v>0</v>
      </c>
      <c r="M3404">
        <v>80</v>
      </c>
      <c r="N3404">
        <v>0</v>
      </c>
      <c r="O3404">
        <v>0</v>
      </c>
      <c r="P3404">
        <v>9</v>
      </c>
      <c r="R3404">
        <v>1500701</v>
      </c>
      <c r="S3404" t="s">
        <v>5940</v>
      </c>
      <c r="T3404" t="s">
        <v>5940</v>
      </c>
      <c r="U3404">
        <v>60</v>
      </c>
      <c r="V3404" t="s">
        <v>5940</v>
      </c>
      <c r="W3404" t="s">
        <v>5940</v>
      </c>
      <c r="X3404">
        <v>9</v>
      </c>
      <c r="Z3404">
        <v>3512803</v>
      </c>
      <c r="AB3404" t="s">
        <v>5940</v>
      </c>
      <c r="AC3404">
        <v>3512803</v>
      </c>
      <c r="AD3404" t="s">
        <v>3173</v>
      </c>
      <c r="AE3404">
        <v>269</v>
      </c>
      <c r="AF3404">
        <v>3512803</v>
      </c>
      <c r="AG3404" t="s">
        <v>3173</v>
      </c>
      <c r="AH3404">
        <v>383288</v>
      </c>
      <c r="AI3404">
        <v>3512803</v>
      </c>
      <c r="AJ3404" t="s">
        <v>3173</v>
      </c>
      <c r="AK3404">
        <v>179</v>
      </c>
      <c r="AL3404">
        <v>3512803</v>
      </c>
      <c r="AM3404" t="s">
        <v>3173</v>
      </c>
      <c r="AN3404" t="s">
        <v>5940</v>
      </c>
      <c r="AO3404">
        <v>0</v>
      </c>
      <c r="AP3404">
        <v>3524204</v>
      </c>
      <c r="AQ3404" t="s">
        <v>3304</v>
      </c>
      <c r="AR3404">
        <v>1200</v>
      </c>
    </row>
    <row r="3405" spans="1:44" x14ac:dyDescent="0.25">
      <c r="A3405">
        <v>1500800</v>
      </c>
      <c r="B3405">
        <v>4</v>
      </c>
      <c r="C3405" t="s">
        <v>876</v>
      </c>
      <c r="D3405" t="s">
        <v>6105</v>
      </c>
      <c r="E3405" t="s">
        <v>5940</v>
      </c>
      <c r="F3405" t="s">
        <v>5940</v>
      </c>
      <c r="G3405">
        <v>0</v>
      </c>
      <c r="H3405" t="s">
        <v>5940</v>
      </c>
      <c r="I3405" t="s">
        <v>5940</v>
      </c>
      <c r="J3405" t="s">
        <v>5940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R3405">
        <v>1500800</v>
      </c>
      <c r="S3405" t="s">
        <v>5940</v>
      </c>
      <c r="T3405" t="s">
        <v>5940</v>
      </c>
      <c r="U3405">
        <v>0</v>
      </c>
      <c r="V3405" t="s">
        <v>5940</v>
      </c>
      <c r="W3405" t="s">
        <v>5940</v>
      </c>
      <c r="X3405" t="s">
        <v>5940</v>
      </c>
      <c r="Z3405">
        <v>3512902</v>
      </c>
      <c r="AB3405">
        <v>1500</v>
      </c>
      <c r="AC3405">
        <v>3512902</v>
      </c>
      <c r="AD3405" t="s">
        <v>3174</v>
      </c>
      <c r="AE3405">
        <v>24</v>
      </c>
      <c r="AF3405">
        <v>3512902</v>
      </c>
      <c r="AG3405" t="s">
        <v>3174</v>
      </c>
      <c r="AH3405">
        <v>125155</v>
      </c>
      <c r="AI3405">
        <v>3512902</v>
      </c>
      <c r="AJ3405" t="s">
        <v>3174</v>
      </c>
      <c r="AK3405" t="s">
        <v>5940</v>
      </c>
      <c r="AL3405">
        <v>3512902</v>
      </c>
      <c r="AM3405" t="s">
        <v>3174</v>
      </c>
      <c r="AN3405">
        <v>675</v>
      </c>
      <c r="AO3405">
        <v>0</v>
      </c>
      <c r="AP3405">
        <v>3524303</v>
      </c>
      <c r="AQ3405" t="s">
        <v>3305</v>
      </c>
      <c r="AR3405">
        <v>3396</v>
      </c>
    </row>
    <row r="3406" spans="1:44" x14ac:dyDescent="0.25">
      <c r="A3406">
        <v>1500859</v>
      </c>
      <c r="B3406">
        <v>4</v>
      </c>
      <c r="C3406" t="s">
        <v>876</v>
      </c>
      <c r="D3406" t="s">
        <v>6106</v>
      </c>
      <c r="E3406">
        <v>2275</v>
      </c>
      <c r="F3406" t="s">
        <v>5940</v>
      </c>
      <c r="G3406">
        <v>1582</v>
      </c>
      <c r="H3406" t="s">
        <v>5940</v>
      </c>
      <c r="I3406">
        <v>2080</v>
      </c>
      <c r="J3406">
        <v>188</v>
      </c>
      <c r="K3406">
        <v>0</v>
      </c>
      <c r="L3406">
        <v>0</v>
      </c>
      <c r="M3406">
        <v>1828</v>
      </c>
      <c r="N3406">
        <v>0</v>
      </c>
      <c r="O3406">
        <v>3840</v>
      </c>
      <c r="P3406">
        <v>136</v>
      </c>
      <c r="R3406">
        <v>1500859</v>
      </c>
      <c r="S3406">
        <v>2275</v>
      </c>
      <c r="T3406" t="s">
        <v>5940</v>
      </c>
      <c r="U3406">
        <v>1582</v>
      </c>
      <c r="V3406" t="s">
        <v>5940</v>
      </c>
      <c r="W3406">
        <v>2080</v>
      </c>
      <c r="X3406">
        <v>188</v>
      </c>
      <c r="Z3406">
        <v>3513009</v>
      </c>
      <c r="AB3406" t="s">
        <v>5940</v>
      </c>
      <c r="AC3406">
        <v>3513009</v>
      </c>
      <c r="AD3406" t="s">
        <v>3175</v>
      </c>
      <c r="AE3406" t="s">
        <v>5940</v>
      </c>
      <c r="AF3406">
        <v>3513009</v>
      </c>
      <c r="AG3406" t="s">
        <v>3175</v>
      </c>
      <c r="AH3406" t="s">
        <v>5940</v>
      </c>
      <c r="AI3406">
        <v>3513009</v>
      </c>
      <c r="AJ3406" t="s">
        <v>3175</v>
      </c>
      <c r="AK3406" t="s">
        <v>5940</v>
      </c>
      <c r="AL3406">
        <v>3513009</v>
      </c>
      <c r="AM3406" t="s">
        <v>3175</v>
      </c>
      <c r="AN3406" t="s">
        <v>5940</v>
      </c>
      <c r="AO3406">
        <v>0</v>
      </c>
      <c r="AP3406">
        <v>3524402</v>
      </c>
      <c r="AQ3406" t="s">
        <v>3306</v>
      </c>
      <c r="AR3406">
        <v>390</v>
      </c>
    </row>
    <row r="3407" spans="1:44" x14ac:dyDescent="0.25">
      <c r="A3407">
        <v>1500909</v>
      </c>
      <c r="B3407">
        <v>4</v>
      </c>
      <c r="C3407" t="s">
        <v>876</v>
      </c>
      <c r="D3407" t="s">
        <v>6107</v>
      </c>
      <c r="E3407" t="s">
        <v>5940</v>
      </c>
      <c r="F3407" t="s">
        <v>5940</v>
      </c>
      <c r="G3407">
        <v>174</v>
      </c>
      <c r="H3407" t="s">
        <v>5940</v>
      </c>
      <c r="I3407">
        <v>24</v>
      </c>
      <c r="J3407">
        <v>3764</v>
      </c>
      <c r="K3407">
        <v>0</v>
      </c>
      <c r="L3407">
        <v>0</v>
      </c>
      <c r="M3407">
        <v>151</v>
      </c>
      <c r="N3407">
        <v>0</v>
      </c>
      <c r="O3407">
        <v>13</v>
      </c>
      <c r="P3407">
        <v>2330</v>
      </c>
      <c r="R3407">
        <v>1500909</v>
      </c>
      <c r="S3407" t="s">
        <v>5940</v>
      </c>
      <c r="T3407" t="s">
        <v>5940</v>
      </c>
      <c r="U3407">
        <v>174</v>
      </c>
      <c r="V3407" t="s">
        <v>5940</v>
      </c>
      <c r="W3407">
        <v>24</v>
      </c>
      <c r="X3407">
        <v>3764</v>
      </c>
      <c r="Z3407">
        <v>3513108</v>
      </c>
      <c r="AB3407" t="s">
        <v>5940</v>
      </c>
      <c r="AC3407">
        <v>3513108</v>
      </c>
      <c r="AD3407" t="s">
        <v>3176</v>
      </c>
      <c r="AE3407" t="s">
        <v>5940</v>
      </c>
      <c r="AF3407">
        <v>3513108</v>
      </c>
      <c r="AG3407" t="s">
        <v>3176</v>
      </c>
      <c r="AH3407">
        <v>1542037</v>
      </c>
      <c r="AI3407">
        <v>3513108</v>
      </c>
      <c r="AJ3407" t="s">
        <v>3176</v>
      </c>
      <c r="AK3407" t="s">
        <v>5940</v>
      </c>
      <c r="AL3407">
        <v>3513108</v>
      </c>
      <c r="AM3407" t="s">
        <v>3176</v>
      </c>
      <c r="AN3407">
        <v>1080</v>
      </c>
      <c r="AO3407">
        <v>0</v>
      </c>
      <c r="AP3407">
        <v>3524501</v>
      </c>
      <c r="AQ3407" t="s">
        <v>3307</v>
      </c>
      <c r="AR3407">
        <v>1260</v>
      </c>
    </row>
    <row r="3408" spans="1:44" x14ac:dyDescent="0.25">
      <c r="A3408">
        <v>1500958</v>
      </c>
      <c r="B3408">
        <v>4</v>
      </c>
      <c r="C3408" t="s">
        <v>876</v>
      </c>
      <c r="D3408" t="s">
        <v>6108</v>
      </c>
      <c r="E3408" t="s">
        <v>5940</v>
      </c>
      <c r="F3408" t="s">
        <v>5940</v>
      </c>
      <c r="G3408">
        <v>4800</v>
      </c>
      <c r="H3408" t="s">
        <v>5940</v>
      </c>
      <c r="I3408">
        <v>760</v>
      </c>
      <c r="J3408">
        <v>1260</v>
      </c>
      <c r="K3408">
        <v>0</v>
      </c>
      <c r="L3408">
        <v>0</v>
      </c>
      <c r="M3408">
        <v>2730</v>
      </c>
      <c r="N3408">
        <v>0</v>
      </c>
      <c r="O3408">
        <v>640</v>
      </c>
      <c r="P3408">
        <v>621</v>
      </c>
      <c r="R3408">
        <v>1500958</v>
      </c>
      <c r="S3408" t="s">
        <v>5940</v>
      </c>
      <c r="T3408" t="s">
        <v>5940</v>
      </c>
      <c r="U3408">
        <v>4800</v>
      </c>
      <c r="V3408" t="s">
        <v>5940</v>
      </c>
      <c r="W3408">
        <v>760</v>
      </c>
      <c r="X3408">
        <v>1260</v>
      </c>
      <c r="Z3408">
        <v>3513207</v>
      </c>
      <c r="AB3408" t="s">
        <v>5940</v>
      </c>
      <c r="AC3408">
        <v>3513207</v>
      </c>
      <c r="AD3408" t="s">
        <v>3177</v>
      </c>
      <c r="AE3408">
        <v>63</v>
      </c>
      <c r="AF3408">
        <v>3513207</v>
      </c>
      <c r="AG3408" t="s">
        <v>3177</v>
      </c>
      <c r="AH3408" t="s">
        <v>5940</v>
      </c>
      <c r="AI3408">
        <v>3513207</v>
      </c>
      <c r="AJ3408" t="s">
        <v>3177</v>
      </c>
      <c r="AK3408" t="s">
        <v>5940</v>
      </c>
      <c r="AL3408">
        <v>3513207</v>
      </c>
      <c r="AM3408" t="s">
        <v>3177</v>
      </c>
      <c r="AN3408">
        <v>8783</v>
      </c>
      <c r="AO3408">
        <v>0</v>
      </c>
      <c r="AP3408">
        <v>3524600</v>
      </c>
      <c r="AQ3408" t="s">
        <v>3308</v>
      </c>
      <c r="AR3408">
        <v>35</v>
      </c>
    </row>
    <row r="3409" spans="1:44" x14ac:dyDescent="0.25">
      <c r="A3409">
        <v>1501006</v>
      </c>
      <c r="B3409">
        <v>4</v>
      </c>
      <c r="C3409" t="s">
        <v>876</v>
      </c>
      <c r="D3409" t="s">
        <v>6109</v>
      </c>
      <c r="E3409">
        <v>125</v>
      </c>
      <c r="F3409" t="s">
        <v>5940</v>
      </c>
      <c r="G3409">
        <v>639</v>
      </c>
      <c r="H3409" t="s">
        <v>5940</v>
      </c>
      <c r="I3409">
        <v>735</v>
      </c>
      <c r="J3409">
        <v>91</v>
      </c>
      <c r="K3409">
        <v>125</v>
      </c>
      <c r="L3409">
        <v>0</v>
      </c>
      <c r="M3409">
        <v>846</v>
      </c>
      <c r="N3409">
        <v>0</v>
      </c>
      <c r="O3409">
        <v>810</v>
      </c>
      <c r="P3409">
        <v>92</v>
      </c>
      <c r="R3409">
        <v>1501006</v>
      </c>
      <c r="S3409">
        <v>125</v>
      </c>
      <c r="T3409" t="s">
        <v>5940</v>
      </c>
      <c r="U3409">
        <v>639</v>
      </c>
      <c r="V3409" t="s">
        <v>5940</v>
      </c>
      <c r="W3409">
        <v>735</v>
      </c>
      <c r="X3409">
        <v>91</v>
      </c>
      <c r="Z3409">
        <v>3513306</v>
      </c>
      <c r="AB3409" t="s">
        <v>5940</v>
      </c>
      <c r="AC3409">
        <v>3513306</v>
      </c>
      <c r="AD3409" t="s">
        <v>3178</v>
      </c>
      <c r="AE3409">
        <v>192</v>
      </c>
      <c r="AF3409">
        <v>3513306</v>
      </c>
      <c r="AG3409" t="s">
        <v>3178</v>
      </c>
      <c r="AH3409">
        <v>64935</v>
      </c>
      <c r="AI3409">
        <v>3513306</v>
      </c>
      <c r="AJ3409" t="s">
        <v>3178</v>
      </c>
      <c r="AK3409" t="s">
        <v>5940</v>
      </c>
      <c r="AL3409">
        <v>3513306</v>
      </c>
      <c r="AM3409" t="s">
        <v>3178</v>
      </c>
      <c r="AN3409">
        <v>17026</v>
      </c>
      <c r="AO3409">
        <v>0</v>
      </c>
      <c r="AP3409">
        <v>3524709</v>
      </c>
      <c r="AQ3409" t="s">
        <v>3309</v>
      </c>
      <c r="AR3409">
        <v>2500</v>
      </c>
    </row>
    <row r="3410" spans="1:44" x14ac:dyDescent="0.25">
      <c r="A3410">
        <v>1501105</v>
      </c>
      <c r="B3410">
        <v>4</v>
      </c>
      <c r="C3410" t="s">
        <v>876</v>
      </c>
      <c r="D3410" t="s">
        <v>6110</v>
      </c>
      <c r="E3410" t="s">
        <v>5940</v>
      </c>
      <c r="F3410" t="s">
        <v>5940</v>
      </c>
      <c r="G3410">
        <v>51</v>
      </c>
      <c r="H3410" t="s">
        <v>5940</v>
      </c>
      <c r="I3410" t="s">
        <v>5940</v>
      </c>
      <c r="J3410">
        <v>60</v>
      </c>
      <c r="K3410">
        <v>0</v>
      </c>
      <c r="L3410">
        <v>0</v>
      </c>
      <c r="M3410">
        <v>60</v>
      </c>
      <c r="N3410">
        <v>0</v>
      </c>
      <c r="O3410">
        <v>0</v>
      </c>
      <c r="P3410">
        <v>66</v>
      </c>
      <c r="R3410">
        <v>1501105</v>
      </c>
      <c r="S3410" t="s">
        <v>5940</v>
      </c>
      <c r="T3410" t="s">
        <v>5940</v>
      </c>
      <c r="U3410">
        <v>51</v>
      </c>
      <c r="V3410" t="s">
        <v>5940</v>
      </c>
      <c r="W3410" t="s">
        <v>5940</v>
      </c>
      <c r="X3410">
        <v>60</v>
      </c>
      <c r="Z3410">
        <v>3513405</v>
      </c>
      <c r="AB3410" t="s">
        <v>5940</v>
      </c>
      <c r="AC3410">
        <v>3513405</v>
      </c>
      <c r="AD3410" t="s">
        <v>3179</v>
      </c>
      <c r="AE3410">
        <v>288</v>
      </c>
      <c r="AF3410">
        <v>3513405</v>
      </c>
      <c r="AG3410" t="s">
        <v>3179</v>
      </c>
      <c r="AH3410">
        <v>835</v>
      </c>
      <c r="AI3410">
        <v>3513405</v>
      </c>
      <c r="AJ3410" t="s">
        <v>3179</v>
      </c>
      <c r="AK3410">
        <v>38</v>
      </c>
      <c r="AL3410">
        <v>3513405</v>
      </c>
      <c r="AM3410" t="s">
        <v>3179</v>
      </c>
      <c r="AN3410" t="s">
        <v>5940</v>
      </c>
      <c r="AO3410">
        <v>0</v>
      </c>
      <c r="AP3410">
        <v>3524808</v>
      </c>
      <c r="AQ3410" t="s">
        <v>3310</v>
      </c>
      <c r="AR3410">
        <v>2142</v>
      </c>
    </row>
    <row r="3411" spans="1:44" x14ac:dyDescent="0.25">
      <c r="A3411">
        <v>1501204</v>
      </c>
      <c r="B3411">
        <v>4</v>
      </c>
      <c r="C3411" t="s">
        <v>876</v>
      </c>
      <c r="D3411" t="s">
        <v>6111</v>
      </c>
      <c r="E3411" t="s">
        <v>5940</v>
      </c>
      <c r="F3411" t="s">
        <v>5940</v>
      </c>
      <c r="G3411">
        <v>320</v>
      </c>
      <c r="H3411" t="s">
        <v>5940</v>
      </c>
      <c r="I3411">
        <v>960</v>
      </c>
      <c r="J3411">
        <v>270</v>
      </c>
      <c r="K3411">
        <v>0</v>
      </c>
      <c r="L3411">
        <v>0</v>
      </c>
      <c r="M3411">
        <v>1000</v>
      </c>
      <c r="N3411">
        <v>0</v>
      </c>
      <c r="O3411">
        <v>1000</v>
      </c>
      <c r="P3411">
        <v>90</v>
      </c>
      <c r="R3411">
        <v>1501204</v>
      </c>
      <c r="S3411" t="s">
        <v>5940</v>
      </c>
      <c r="T3411" t="s">
        <v>5940</v>
      </c>
      <c r="U3411">
        <v>320</v>
      </c>
      <c r="V3411" t="s">
        <v>5940</v>
      </c>
      <c r="W3411">
        <v>960</v>
      </c>
      <c r="X3411">
        <v>270</v>
      </c>
      <c r="Z3411">
        <v>3513504</v>
      </c>
      <c r="AB3411" t="s">
        <v>5940</v>
      </c>
      <c r="AC3411">
        <v>3513504</v>
      </c>
      <c r="AD3411" t="s">
        <v>3180</v>
      </c>
      <c r="AE3411" t="s">
        <v>5940</v>
      </c>
      <c r="AF3411">
        <v>3513504</v>
      </c>
      <c r="AG3411" t="s">
        <v>3180</v>
      </c>
      <c r="AH3411" t="s">
        <v>5940</v>
      </c>
      <c r="AI3411">
        <v>3513504</v>
      </c>
      <c r="AJ3411" t="s">
        <v>3180</v>
      </c>
      <c r="AK3411" t="s">
        <v>5940</v>
      </c>
      <c r="AL3411">
        <v>3513504</v>
      </c>
      <c r="AM3411" t="s">
        <v>3180</v>
      </c>
      <c r="AN3411" t="s">
        <v>5940</v>
      </c>
      <c r="AO3411">
        <v>0</v>
      </c>
      <c r="AP3411">
        <v>3524907</v>
      </c>
      <c r="AQ3411" t="s">
        <v>3311</v>
      </c>
      <c r="AR3411">
        <v>240</v>
      </c>
    </row>
    <row r="3412" spans="1:44" x14ac:dyDescent="0.25">
      <c r="A3412">
        <v>1501253</v>
      </c>
      <c r="B3412">
        <v>4</v>
      </c>
      <c r="C3412" t="s">
        <v>876</v>
      </c>
      <c r="D3412" t="s">
        <v>6112</v>
      </c>
      <c r="E3412" t="s">
        <v>5940</v>
      </c>
      <c r="F3412" t="s">
        <v>5940</v>
      </c>
      <c r="G3412">
        <v>11701</v>
      </c>
      <c r="H3412" t="s">
        <v>5940</v>
      </c>
      <c r="I3412">
        <v>3024</v>
      </c>
      <c r="J3412">
        <v>50</v>
      </c>
      <c r="K3412">
        <v>0</v>
      </c>
      <c r="L3412">
        <v>0</v>
      </c>
      <c r="M3412">
        <v>7012</v>
      </c>
      <c r="N3412">
        <v>0</v>
      </c>
      <c r="O3412">
        <v>1453</v>
      </c>
      <c r="P3412">
        <v>20</v>
      </c>
      <c r="R3412">
        <v>1501253</v>
      </c>
      <c r="S3412" t="s">
        <v>5940</v>
      </c>
      <c r="T3412" t="s">
        <v>5940</v>
      </c>
      <c r="U3412">
        <v>11701</v>
      </c>
      <c r="V3412" t="s">
        <v>5940</v>
      </c>
      <c r="W3412">
        <v>3024</v>
      </c>
      <c r="X3412">
        <v>50</v>
      </c>
      <c r="Z3412">
        <v>3513603</v>
      </c>
      <c r="AB3412" t="s">
        <v>5940</v>
      </c>
      <c r="AC3412">
        <v>3513603</v>
      </c>
      <c r="AD3412" t="s">
        <v>3181</v>
      </c>
      <c r="AE3412">
        <v>27</v>
      </c>
      <c r="AF3412">
        <v>3513603</v>
      </c>
      <c r="AG3412" t="s">
        <v>3181</v>
      </c>
      <c r="AH3412" t="s">
        <v>5940</v>
      </c>
      <c r="AI3412">
        <v>3513603</v>
      </c>
      <c r="AJ3412" t="s">
        <v>3181</v>
      </c>
      <c r="AK3412">
        <v>834</v>
      </c>
      <c r="AL3412">
        <v>3513603</v>
      </c>
      <c r="AM3412" t="s">
        <v>3181</v>
      </c>
      <c r="AN3412" t="s">
        <v>5940</v>
      </c>
      <c r="AO3412">
        <v>0</v>
      </c>
      <c r="AP3412">
        <v>3525102</v>
      </c>
      <c r="AQ3412" t="s">
        <v>3313</v>
      </c>
      <c r="AR3412">
        <v>2400</v>
      </c>
    </row>
    <row r="3413" spans="1:44" x14ac:dyDescent="0.25">
      <c r="A3413">
        <v>1501303</v>
      </c>
      <c r="B3413">
        <v>4</v>
      </c>
      <c r="C3413" t="s">
        <v>876</v>
      </c>
      <c r="D3413" t="s">
        <v>6113</v>
      </c>
      <c r="E3413">
        <v>800</v>
      </c>
      <c r="F3413" t="s">
        <v>5940</v>
      </c>
      <c r="G3413">
        <v>270</v>
      </c>
      <c r="H3413" t="s">
        <v>5940</v>
      </c>
      <c r="I3413">
        <v>57</v>
      </c>
      <c r="J3413">
        <v>20</v>
      </c>
      <c r="K3413">
        <v>800</v>
      </c>
      <c r="L3413">
        <v>0</v>
      </c>
      <c r="M3413">
        <v>288</v>
      </c>
      <c r="N3413">
        <v>0</v>
      </c>
      <c r="O3413">
        <v>93</v>
      </c>
      <c r="P3413">
        <v>40</v>
      </c>
      <c r="R3413">
        <v>1501303</v>
      </c>
      <c r="S3413">
        <v>800</v>
      </c>
      <c r="T3413" t="s">
        <v>5940</v>
      </c>
      <c r="U3413">
        <v>270</v>
      </c>
      <c r="V3413" t="s">
        <v>5940</v>
      </c>
      <c r="W3413">
        <v>57</v>
      </c>
      <c r="X3413">
        <v>20</v>
      </c>
      <c r="Z3413">
        <v>3513702</v>
      </c>
      <c r="AB3413" t="s">
        <v>5940</v>
      </c>
      <c r="AC3413">
        <v>3513702</v>
      </c>
      <c r="AD3413" t="s">
        <v>3182</v>
      </c>
      <c r="AE3413">
        <v>37</v>
      </c>
      <c r="AF3413">
        <v>3513702</v>
      </c>
      <c r="AG3413" t="s">
        <v>3182</v>
      </c>
      <c r="AH3413">
        <v>1281558</v>
      </c>
      <c r="AI3413">
        <v>3513702</v>
      </c>
      <c r="AJ3413" t="s">
        <v>3182</v>
      </c>
      <c r="AK3413">
        <v>45</v>
      </c>
      <c r="AL3413">
        <v>3513702</v>
      </c>
      <c r="AM3413" t="s">
        <v>3182</v>
      </c>
      <c r="AN3413">
        <v>506</v>
      </c>
      <c r="AO3413">
        <v>0</v>
      </c>
      <c r="AP3413">
        <v>3525201</v>
      </c>
      <c r="AQ3413" t="s">
        <v>3314</v>
      </c>
      <c r="AR3413">
        <v>1200</v>
      </c>
    </row>
    <row r="3414" spans="1:44" x14ac:dyDescent="0.25">
      <c r="A3414">
        <v>1501402</v>
      </c>
      <c r="B3414">
        <v>4</v>
      </c>
      <c r="C3414" t="s">
        <v>876</v>
      </c>
      <c r="D3414" t="s">
        <v>6114</v>
      </c>
      <c r="E3414" t="s">
        <v>5940</v>
      </c>
      <c r="F3414" t="s">
        <v>5940</v>
      </c>
      <c r="G3414">
        <v>0</v>
      </c>
      <c r="H3414" t="s">
        <v>5940</v>
      </c>
      <c r="I3414" t="s">
        <v>5940</v>
      </c>
      <c r="J3414" t="s">
        <v>5940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R3414">
        <v>1501402</v>
      </c>
      <c r="S3414" t="s">
        <v>5940</v>
      </c>
      <c r="T3414" t="s">
        <v>5940</v>
      </c>
      <c r="U3414">
        <v>0</v>
      </c>
      <c r="V3414" t="s">
        <v>5940</v>
      </c>
      <c r="W3414" t="s">
        <v>5940</v>
      </c>
      <c r="X3414" t="s">
        <v>5940</v>
      </c>
      <c r="Z3414">
        <v>3513850</v>
      </c>
      <c r="AB3414">
        <v>70</v>
      </c>
      <c r="AC3414">
        <v>3513850</v>
      </c>
      <c r="AD3414" t="s">
        <v>3183</v>
      </c>
      <c r="AE3414" t="s">
        <v>5940</v>
      </c>
      <c r="AF3414">
        <v>3513850</v>
      </c>
      <c r="AG3414" t="s">
        <v>3183</v>
      </c>
      <c r="AH3414" t="s">
        <v>5940</v>
      </c>
      <c r="AI3414">
        <v>3513850</v>
      </c>
      <c r="AJ3414" t="s">
        <v>3183</v>
      </c>
      <c r="AK3414">
        <v>8</v>
      </c>
      <c r="AL3414">
        <v>3513850</v>
      </c>
      <c r="AM3414" t="s">
        <v>3183</v>
      </c>
      <c r="AN3414" t="s">
        <v>5940</v>
      </c>
      <c r="AO3414">
        <v>0</v>
      </c>
      <c r="AP3414">
        <v>3525300</v>
      </c>
      <c r="AQ3414" t="s">
        <v>3315</v>
      </c>
      <c r="AR3414">
        <v>3432</v>
      </c>
    </row>
    <row r="3415" spans="1:44" x14ac:dyDescent="0.25">
      <c r="A3415">
        <v>1501451</v>
      </c>
      <c r="B3415">
        <v>4</v>
      </c>
      <c r="C3415" t="s">
        <v>876</v>
      </c>
      <c r="D3415" t="s">
        <v>6115</v>
      </c>
      <c r="E3415" t="s">
        <v>5940</v>
      </c>
      <c r="F3415">
        <v>36450</v>
      </c>
      <c r="G3415">
        <v>17700</v>
      </c>
      <c r="H3415" t="s">
        <v>5940</v>
      </c>
      <c r="I3415">
        <v>50700</v>
      </c>
      <c r="J3415">
        <v>726</v>
      </c>
      <c r="K3415">
        <v>0</v>
      </c>
      <c r="L3415">
        <v>40500</v>
      </c>
      <c r="M3415">
        <v>33000</v>
      </c>
      <c r="N3415">
        <v>0</v>
      </c>
      <c r="O3415">
        <v>12600</v>
      </c>
      <c r="P3415">
        <v>675</v>
      </c>
      <c r="R3415">
        <v>1501451</v>
      </c>
      <c r="S3415" t="s">
        <v>5940</v>
      </c>
      <c r="T3415">
        <v>36450</v>
      </c>
      <c r="U3415">
        <v>17700</v>
      </c>
      <c r="V3415" t="s">
        <v>5940</v>
      </c>
      <c r="W3415">
        <v>50700</v>
      </c>
      <c r="X3415">
        <v>726</v>
      </c>
      <c r="Z3415">
        <v>3513900</v>
      </c>
      <c r="AB3415" t="s">
        <v>5940</v>
      </c>
      <c r="AC3415">
        <v>3513900</v>
      </c>
      <c r="AD3415" t="s">
        <v>3184</v>
      </c>
      <c r="AE3415">
        <v>24</v>
      </c>
      <c r="AF3415">
        <v>3513900</v>
      </c>
      <c r="AG3415" t="s">
        <v>3184</v>
      </c>
      <c r="AH3415" t="s">
        <v>5940</v>
      </c>
      <c r="AI3415">
        <v>3513900</v>
      </c>
      <c r="AJ3415" t="s">
        <v>3184</v>
      </c>
      <c r="AK3415">
        <v>713</v>
      </c>
      <c r="AL3415">
        <v>3513900</v>
      </c>
      <c r="AM3415" t="s">
        <v>3184</v>
      </c>
      <c r="AN3415" t="s">
        <v>5940</v>
      </c>
      <c r="AO3415">
        <v>0</v>
      </c>
      <c r="AP3415">
        <v>3525409</v>
      </c>
      <c r="AQ3415" t="s">
        <v>3316</v>
      </c>
      <c r="AR3415">
        <v>7920</v>
      </c>
    </row>
    <row r="3416" spans="1:44" x14ac:dyDescent="0.25">
      <c r="A3416">
        <v>1501501</v>
      </c>
      <c r="B3416">
        <v>4</v>
      </c>
      <c r="C3416" t="s">
        <v>876</v>
      </c>
      <c r="D3416" t="s">
        <v>6116</v>
      </c>
      <c r="E3416" t="s">
        <v>5940</v>
      </c>
      <c r="F3416" t="s">
        <v>5940</v>
      </c>
      <c r="G3416">
        <v>0</v>
      </c>
      <c r="H3416" t="s">
        <v>5940</v>
      </c>
      <c r="I3416" t="s">
        <v>5940</v>
      </c>
      <c r="J3416" t="s">
        <v>5940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R3416">
        <v>1501501</v>
      </c>
      <c r="S3416" t="s">
        <v>5940</v>
      </c>
      <c r="T3416" t="s">
        <v>5940</v>
      </c>
      <c r="U3416">
        <v>0</v>
      </c>
      <c r="V3416" t="s">
        <v>5940</v>
      </c>
      <c r="W3416" t="s">
        <v>5940</v>
      </c>
      <c r="X3416" t="s">
        <v>5940</v>
      </c>
      <c r="Z3416">
        <v>3514007</v>
      </c>
      <c r="AB3416" t="s">
        <v>5940</v>
      </c>
      <c r="AC3416">
        <v>3514007</v>
      </c>
      <c r="AD3416" t="s">
        <v>3185</v>
      </c>
      <c r="AE3416" t="s">
        <v>5940</v>
      </c>
      <c r="AF3416">
        <v>3514007</v>
      </c>
      <c r="AG3416" t="s">
        <v>3185</v>
      </c>
      <c r="AH3416">
        <v>901117</v>
      </c>
      <c r="AI3416">
        <v>3514007</v>
      </c>
      <c r="AJ3416" t="s">
        <v>3185</v>
      </c>
      <c r="AK3416" t="s">
        <v>5940</v>
      </c>
      <c r="AL3416">
        <v>3514007</v>
      </c>
      <c r="AM3416" t="s">
        <v>3185</v>
      </c>
      <c r="AN3416">
        <v>581</v>
      </c>
      <c r="AO3416">
        <v>0</v>
      </c>
      <c r="AP3416">
        <v>3525508</v>
      </c>
      <c r="AQ3416" t="s">
        <v>3317</v>
      </c>
      <c r="AR3416">
        <v>600</v>
      </c>
    </row>
    <row r="3417" spans="1:44" x14ac:dyDescent="0.25">
      <c r="A3417">
        <v>1501576</v>
      </c>
      <c r="B3417">
        <v>4</v>
      </c>
      <c r="C3417" t="s">
        <v>876</v>
      </c>
      <c r="D3417" t="s">
        <v>6117</v>
      </c>
      <c r="E3417" t="s">
        <v>5940</v>
      </c>
      <c r="F3417" t="s">
        <v>5940</v>
      </c>
      <c r="G3417">
        <v>1540</v>
      </c>
      <c r="H3417" t="s">
        <v>5940</v>
      </c>
      <c r="I3417">
        <v>3096</v>
      </c>
      <c r="J3417">
        <v>24</v>
      </c>
      <c r="K3417">
        <v>0</v>
      </c>
      <c r="L3417">
        <v>0</v>
      </c>
      <c r="M3417">
        <v>2430</v>
      </c>
      <c r="N3417">
        <v>0</v>
      </c>
      <c r="O3417">
        <v>1560</v>
      </c>
      <c r="P3417">
        <v>50</v>
      </c>
      <c r="R3417">
        <v>1501576</v>
      </c>
      <c r="S3417" t="s">
        <v>5940</v>
      </c>
      <c r="T3417" t="s">
        <v>5940</v>
      </c>
      <c r="U3417">
        <v>1540</v>
      </c>
      <c r="V3417" t="s">
        <v>5940</v>
      </c>
      <c r="W3417">
        <v>3096</v>
      </c>
      <c r="X3417">
        <v>24</v>
      </c>
      <c r="Z3417">
        <v>3514106</v>
      </c>
      <c r="AB3417" t="s">
        <v>5940</v>
      </c>
      <c r="AC3417">
        <v>3514106</v>
      </c>
      <c r="AD3417" t="s">
        <v>3186</v>
      </c>
      <c r="AE3417">
        <v>225</v>
      </c>
      <c r="AF3417">
        <v>3514106</v>
      </c>
      <c r="AG3417" t="s">
        <v>3186</v>
      </c>
      <c r="AH3417">
        <v>2483326</v>
      </c>
      <c r="AI3417">
        <v>3514106</v>
      </c>
      <c r="AJ3417" t="s">
        <v>3186</v>
      </c>
      <c r="AK3417" t="s">
        <v>5940</v>
      </c>
      <c r="AL3417">
        <v>3514106</v>
      </c>
      <c r="AM3417" t="s">
        <v>3186</v>
      </c>
      <c r="AN3417" t="s">
        <v>5940</v>
      </c>
      <c r="AO3417">
        <v>0</v>
      </c>
      <c r="AP3417">
        <v>3525607</v>
      </c>
      <c r="AQ3417" t="s">
        <v>3318</v>
      </c>
      <c r="AR3417">
        <v>1470</v>
      </c>
    </row>
    <row r="3418" spans="1:44" x14ac:dyDescent="0.25">
      <c r="A3418">
        <v>1501600</v>
      </c>
      <c r="B3418">
        <v>4</v>
      </c>
      <c r="C3418" t="s">
        <v>876</v>
      </c>
      <c r="D3418" t="s">
        <v>6118</v>
      </c>
      <c r="E3418" t="s">
        <v>5940</v>
      </c>
      <c r="F3418" t="s">
        <v>5940</v>
      </c>
      <c r="G3418">
        <v>168</v>
      </c>
      <c r="H3418" t="s">
        <v>5940</v>
      </c>
      <c r="I3418">
        <v>169</v>
      </c>
      <c r="J3418">
        <v>840</v>
      </c>
      <c r="K3418">
        <v>0</v>
      </c>
      <c r="L3418">
        <v>0</v>
      </c>
      <c r="M3418">
        <v>120</v>
      </c>
      <c r="N3418">
        <v>0</v>
      </c>
      <c r="O3418">
        <v>5</v>
      </c>
      <c r="P3418">
        <v>450</v>
      </c>
      <c r="R3418">
        <v>1501600</v>
      </c>
      <c r="S3418" t="s">
        <v>5940</v>
      </c>
      <c r="T3418" t="s">
        <v>5940</v>
      </c>
      <c r="U3418">
        <v>168</v>
      </c>
      <c r="V3418" t="s">
        <v>5940</v>
      </c>
      <c r="W3418">
        <v>169</v>
      </c>
      <c r="X3418">
        <v>840</v>
      </c>
      <c r="Z3418">
        <v>3514205</v>
      </c>
      <c r="AB3418">
        <v>224</v>
      </c>
      <c r="AC3418">
        <v>3514205</v>
      </c>
      <c r="AD3418" t="s">
        <v>3187</v>
      </c>
      <c r="AE3418" t="s">
        <v>5940</v>
      </c>
      <c r="AF3418">
        <v>3514205</v>
      </c>
      <c r="AG3418" t="s">
        <v>3187</v>
      </c>
      <c r="AH3418" t="s">
        <v>5940</v>
      </c>
      <c r="AI3418">
        <v>3514205</v>
      </c>
      <c r="AJ3418" t="s">
        <v>3187</v>
      </c>
      <c r="AK3418" t="s">
        <v>5940</v>
      </c>
      <c r="AL3418">
        <v>3514205</v>
      </c>
      <c r="AM3418" t="s">
        <v>3187</v>
      </c>
      <c r="AN3418" t="s">
        <v>5940</v>
      </c>
      <c r="AO3418">
        <v>0</v>
      </c>
      <c r="AP3418">
        <v>3525706</v>
      </c>
      <c r="AQ3418" t="s">
        <v>3319</v>
      </c>
      <c r="AR3418">
        <v>13520</v>
      </c>
    </row>
    <row r="3419" spans="1:44" x14ac:dyDescent="0.25">
      <c r="A3419">
        <v>1501709</v>
      </c>
      <c r="B3419">
        <v>4</v>
      </c>
      <c r="C3419" t="s">
        <v>876</v>
      </c>
      <c r="D3419" t="s">
        <v>6119</v>
      </c>
      <c r="E3419" t="s">
        <v>5940</v>
      </c>
      <c r="F3419" t="s">
        <v>5940</v>
      </c>
      <c r="G3419">
        <v>570</v>
      </c>
      <c r="H3419" t="s">
        <v>5940</v>
      </c>
      <c r="I3419">
        <v>155</v>
      </c>
      <c r="J3419">
        <v>3289</v>
      </c>
      <c r="K3419">
        <v>0</v>
      </c>
      <c r="L3419">
        <v>0</v>
      </c>
      <c r="M3419">
        <v>552</v>
      </c>
      <c r="N3419">
        <v>0</v>
      </c>
      <c r="O3419">
        <v>127</v>
      </c>
      <c r="P3419">
        <v>2592</v>
      </c>
      <c r="R3419">
        <v>1501709</v>
      </c>
      <c r="S3419" t="s">
        <v>5940</v>
      </c>
      <c r="T3419" t="s">
        <v>5940</v>
      </c>
      <c r="U3419">
        <v>570</v>
      </c>
      <c r="V3419" t="s">
        <v>5940</v>
      </c>
      <c r="W3419">
        <v>155</v>
      </c>
      <c r="X3419">
        <v>3289</v>
      </c>
      <c r="Z3419">
        <v>3514304</v>
      </c>
      <c r="AB3419">
        <v>180</v>
      </c>
      <c r="AC3419">
        <v>3514304</v>
      </c>
      <c r="AD3419" t="s">
        <v>3188</v>
      </c>
      <c r="AE3419">
        <v>12</v>
      </c>
      <c r="AF3419">
        <v>3514304</v>
      </c>
      <c r="AG3419" t="s">
        <v>3188</v>
      </c>
      <c r="AH3419">
        <v>449451</v>
      </c>
      <c r="AI3419">
        <v>3514304</v>
      </c>
      <c r="AJ3419" t="s">
        <v>3188</v>
      </c>
      <c r="AK3419" t="s">
        <v>5940</v>
      </c>
      <c r="AL3419">
        <v>3514304</v>
      </c>
      <c r="AM3419" t="s">
        <v>3188</v>
      </c>
      <c r="AN3419" t="s">
        <v>5940</v>
      </c>
      <c r="AO3419">
        <v>0</v>
      </c>
      <c r="AP3419">
        <v>3525805</v>
      </c>
      <c r="AQ3419" t="s">
        <v>3320</v>
      </c>
      <c r="AR3419">
        <v>810</v>
      </c>
    </row>
    <row r="3420" spans="1:44" x14ac:dyDescent="0.25">
      <c r="A3420">
        <v>1501725</v>
      </c>
      <c r="B3420">
        <v>4</v>
      </c>
      <c r="C3420" t="s">
        <v>876</v>
      </c>
      <c r="D3420" t="s">
        <v>6120</v>
      </c>
      <c r="E3420">
        <v>500</v>
      </c>
      <c r="F3420" t="s">
        <v>5940</v>
      </c>
      <c r="G3420">
        <v>1080</v>
      </c>
      <c r="H3420" t="s">
        <v>5940</v>
      </c>
      <c r="I3420">
        <v>819</v>
      </c>
      <c r="J3420">
        <v>200</v>
      </c>
      <c r="K3420">
        <v>0</v>
      </c>
      <c r="L3420">
        <v>0</v>
      </c>
      <c r="M3420">
        <v>338</v>
      </c>
      <c r="N3420">
        <v>0</v>
      </c>
      <c r="O3420">
        <v>205</v>
      </c>
      <c r="P3420">
        <v>86</v>
      </c>
      <c r="R3420">
        <v>1501725</v>
      </c>
      <c r="S3420">
        <v>500</v>
      </c>
      <c r="T3420" t="s">
        <v>5940</v>
      </c>
      <c r="U3420">
        <v>1080</v>
      </c>
      <c r="V3420" t="s">
        <v>5940</v>
      </c>
      <c r="W3420">
        <v>819</v>
      </c>
      <c r="X3420">
        <v>200</v>
      </c>
      <c r="Z3420">
        <v>3514403</v>
      </c>
      <c r="AB3420">
        <v>380</v>
      </c>
      <c r="AC3420">
        <v>3514403</v>
      </c>
      <c r="AD3420" t="s">
        <v>3189</v>
      </c>
      <c r="AE3420" t="s">
        <v>5940</v>
      </c>
      <c r="AF3420">
        <v>3514403</v>
      </c>
      <c r="AG3420" t="s">
        <v>3189</v>
      </c>
      <c r="AH3420">
        <v>125155</v>
      </c>
      <c r="AI3420">
        <v>3514403</v>
      </c>
      <c r="AJ3420" t="s">
        <v>3189</v>
      </c>
      <c r="AK3420">
        <v>1710</v>
      </c>
      <c r="AL3420">
        <v>3514403</v>
      </c>
      <c r="AM3420" t="s">
        <v>3189</v>
      </c>
      <c r="AN3420">
        <v>1260</v>
      </c>
      <c r="AO3420">
        <v>0</v>
      </c>
      <c r="AP3420">
        <v>3525854</v>
      </c>
      <c r="AQ3420" t="s">
        <v>3321</v>
      </c>
      <c r="AR3420">
        <v>842</v>
      </c>
    </row>
    <row r="3421" spans="1:44" x14ac:dyDescent="0.25">
      <c r="A3421">
        <v>1501758</v>
      </c>
      <c r="B3421">
        <v>4</v>
      </c>
      <c r="C3421" t="s">
        <v>876</v>
      </c>
      <c r="D3421" t="s">
        <v>6121</v>
      </c>
      <c r="E3421" t="s">
        <v>5940</v>
      </c>
      <c r="F3421" t="s">
        <v>5940</v>
      </c>
      <c r="G3421">
        <v>1265</v>
      </c>
      <c r="H3421" t="s">
        <v>5940</v>
      </c>
      <c r="I3421">
        <v>810</v>
      </c>
      <c r="J3421">
        <v>27</v>
      </c>
      <c r="K3421">
        <v>0</v>
      </c>
      <c r="L3421">
        <v>0</v>
      </c>
      <c r="M3421">
        <v>690</v>
      </c>
      <c r="N3421">
        <v>0</v>
      </c>
      <c r="O3421">
        <v>588</v>
      </c>
      <c r="P3421">
        <v>27</v>
      </c>
      <c r="R3421">
        <v>1501758</v>
      </c>
      <c r="S3421" t="s">
        <v>5940</v>
      </c>
      <c r="T3421" t="s">
        <v>5940</v>
      </c>
      <c r="U3421">
        <v>1265</v>
      </c>
      <c r="V3421" t="s">
        <v>5940</v>
      </c>
      <c r="W3421">
        <v>810</v>
      </c>
      <c r="X3421">
        <v>27</v>
      </c>
      <c r="Z3421">
        <v>3514502</v>
      </c>
      <c r="AB3421" t="s">
        <v>5940</v>
      </c>
      <c r="AC3421">
        <v>3514502</v>
      </c>
      <c r="AD3421" t="s">
        <v>3190</v>
      </c>
      <c r="AE3421">
        <v>72</v>
      </c>
      <c r="AF3421">
        <v>3514502</v>
      </c>
      <c r="AG3421" t="s">
        <v>3190</v>
      </c>
      <c r="AH3421">
        <v>6383</v>
      </c>
      <c r="AI3421">
        <v>3514502</v>
      </c>
      <c r="AJ3421" t="s">
        <v>3190</v>
      </c>
      <c r="AK3421">
        <v>9</v>
      </c>
      <c r="AL3421">
        <v>3514502</v>
      </c>
      <c r="AM3421" t="s">
        <v>3190</v>
      </c>
      <c r="AN3421" t="s">
        <v>5940</v>
      </c>
      <c r="AO3421">
        <v>0</v>
      </c>
      <c r="AP3421">
        <v>3525904</v>
      </c>
      <c r="AQ3421" t="s">
        <v>3322</v>
      </c>
      <c r="AR3421">
        <v>2100</v>
      </c>
    </row>
    <row r="3422" spans="1:44" x14ac:dyDescent="0.25">
      <c r="A3422">
        <v>1501782</v>
      </c>
      <c r="B3422">
        <v>4</v>
      </c>
      <c r="C3422" t="s">
        <v>876</v>
      </c>
      <c r="D3422" t="s">
        <v>6122</v>
      </c>
      <c r="E3422" t="s">
        <v>5940</v>
      </c>
      <c r="F3422" t="s">
        <v>5940</v>
      </c>
      <c r="G3422">
        <v>3036</v>
      </c>
      <c r="H3422" t="s">
        <v>5940</v>
      </c>
      <c r="I3422">
        <v>10620</v>
      </c>
      <c r="J3422">
        <v>240</v>
      </c>
      <c r="K3422">
        <v>0</v>
      </c>
      <c r="L3422">
        <v>0</v>
      </c>
      <c r="M3422">
        <v>1200</v>
      </c>
      <c r="N3422">
        <v>0</v>
      </c>
      <c r="O3422">
        <v>1600</v>
      </c>
      <c r="P3422">
        <v>252</v>
      </c>
      <c r="R3422">
        <v>1501782</v>
      </c>
      <c r="S3422" t="s">
        <v>5940</v>
      </c>
      <c r="T3422" t="s">
        <v>5940</v>
      </c>
      <c r="U3422">
        <v>3036</v>
      </c>
      <c r="V3422" t="s">
        <v>5940</v>
      </c>
      <c r="W3422">
        <v>10620</v>
      </c>
      <c r="X3422">
        <v>240</v>
      </c>
      <c r="Z3422">
        <v>3514601</v>
      </c>
      <c r="AB3422" t="s">
        <v>5940</v>
      </c>
      <c r="AC3422">
        <v>3514601</v>
      </c>
      <c r="AD3422" t="s">
        <v>3191</v>
      </c>
      <c r="AE3422" t="s">
        <v>5940</v>
      </c>
      <c r="AF3422">
        <v>3514601</v>
      </c>
      <c r="AG3422" t="s">
        <v>3191</v>
      </c>
      <c r="AH3422">
        <v>703998</v>
      </c>
      <c r="AI3422">
        <v>3514601</v>
      </c>
      <c r="AJ3422" t="s">
        <v>3191</v>
      </c>
      <c r="AK3422" t="s">
        <v>5940</v>
      </c>
      <c r="AL3422">
        <v>3514601</v>
      </c>
      <c r="AM3422" t="s">
        <v>3191</v>
      </c>
      <c r="AN3422">
        <v>150</v>
      </c>
      <c r="AO3422">
        <v>0</v>
      </c>
      <c r="AP3422">
        <v>3526001</v>
      </c>
      <c r="AQ3422" t="s">
        <v>3323</v>
      </c>
      <c r="AR3422">
        <v>1260</v>
      </c>
    </row>
    <row r="3423" spans="1:44" x14ac:dyDescent="0.25">
      <c r="A3423">
        <v>1501808</v>
      </c>
      <c r="B3423">
        <v>4</v>
      </c>
      <c r="C3423" t="s">
        <v>876</v>
      </c>
      <c r="D3423" t="s">
        <v>6123</v>
      </c>
      <c r="E3423" t="s">
        <v>5940</v>
      </c>
      <c r="F3423" t="s">
        <v>5940</v>
      </c>
      <c r="G3423">
        <v>150</v>
      </c>
      <c r="H3423" t="s">
        <v>5940</v>
      </c>
      <c r="I3423" t="s">
        <v>5940</v>
      </c>
      <c r="J3423" t="s">
        <v>5940</v>
      </c>
      <c r="K3423">
        <v>0</v>
      </c>
      <c r="L3423">
        <v>0</v>
      </c>
      <c r="M3423">
        <v>60</v>
      </c>
      <c r="N3423">
        <v>0</v>
      </c>
      <c r="O3423">
        <v>0</v>
      </c>
      <c r="P3423">
        <v>0</v>
      </c>
      <c r="R3423">
        <v>1501808</v>
      </c>
      <c r="S3423" t="s">
        <v>5940</v>
      </c>
      <c r="T3423" t="s">
        <v>5940</v>
      </c>
      <c r="U3423">
        <v>150</v>
      </c>
      <c r="V3423" t="s">
        <v>5940</v>
      </c>
      <c r="W3423" t="s">
        <v>5940</v>
      </c>
      <c r="X3423" t="s">
        <v>5940</v>
      </c>
      <c r="Z3423">
        <v>3514700</v>
      </c>
      <c r="AB3423" t="s">
        <v>5940</v>
      </c>
      <c r="AC3423">
        <v>3514700</v>
      </c>
      <c r="AD3423" t="s">
        <v>3192</v>
      </c>
      <c r="AE3423" t="s">
        <v>5940</v>
      </c>
      <c r="AF3423">
        <v>3514700</v>
      </c>
      <c r="AG3423" t="s">
        <v>3192</v>
      </c>
      <c r="AH3423">
        <v>325404</v>
      </c>
      <c r="AI3423">
        <v>3514700</v>
      </c>
      <c r="AJ3423" t="s">
        <v>3192</v>
      </c>
      <c r="AK3423">
        <v>212</v>
      </c>
      <c r="AL3423">
        <v>3514700</v>
      </c>
      <c r="AM3423" t="s">
        <v>3192</v>
      </c>
      <c r="AN3423">
        <v>5784</v>
      </c>
      <c r="AO3423">
        <v>0</v>
      </c>
      <c r="AP3423">
        <v>3526100</v>
      </c>
      <c r="AQ3423" t="s">
        <v>3324</v>
      </c>
      <c r="AR3423">
        <v>54</v>
      </c>
    </row>
    <row r="3424" spans="1:44" x14ac:dyDescent="0.25">
      <c r="A3424">
        <v>1501907</v>
      </c>
      <c r="B3424">
        <v>4</v>
      </c>
      <c r="C3424" t="s">
        <v>876</v>
      </c>
      <c r="D3424" t="s">
        <v>6124</v>
      </c>
      <c r="E3424" t="s">
        <v>5940</v>
      </c>
      <c r="F3424" t="s">
        <v>5940</v>
      </c>
      <c r="G3424">
        <v>850</v>
      </c>
      <c r="H3424" t="s">
        <v>5940</v>
      </c>
      <c r="I3424">
        <v>72</v>
      </c>
      <c r="J3424">
        <v>60</v>
      </c>
      <c r="K3424">
        <v>0</v>
      </c>
      <c r="L3424">
        <v>0</v>
      </c>
      <c r="M3424">
        <v>90</v>
      </c>
      <c r="N3424">
        <v>0</v>
      </c>
      <c r="O3424">
        <v>72</v>
      </c>
      <c r="P3424">
        <v>60</v>
      </c>
      <c r="R3424">
        <v>1501907</v>
      </c>
      <c r="S3424" t="s">
        <v>5940</v>
      </c>
      <c r="T3424" t="s">
        <v>5940</v>
      </c>
      <c r="U3424">
        <v>850</v>
      </c>
      <c r="V3424" t="s">
        <v>5940</v>
      </c>
      <c r="W3424">
        <v>72</v>
      </c>
      <c r="X3424">
        <v>60</v>
      </c>
      <c r="Z3424">
        <v>3514809</v>
      </c>
      <c r="AB3424" t="s">
        <v>5940</v>
      </c>
      <c r="AC3424">
        <v>3514809</v>
      </c>
      <c r="AD3424" t="s">
        <v>3193</v>
      </c>
      <c r="AE3424">
        <v>219</v>
      </c>
      <c r="AF3424">
        <v>3514809</v>
      </c>
      <c r="AG3424" t="s">
        <v>3193</v>
      </c>
      <c r="AH3424" t="s">
        <v>5940</v>
      </c>
      <c r="AI3424">
        <v>3514809</v>
      </c>
      <c r="AJ3424" t="s">
        <v>3193</v>
      </c>
      <c r="AK3424">
        <v>48</v>
      </c>
      <c r="AL3424">
        <v>3514809</v>
      </c>
      <c r="AM3424" t="s">
        <v>3193</v>
      </c>
      <c r="AN3424" t="s">
        <v>5940</v>
      </c>
      <c r="AO3424">
        <v>0</v>
      </c>
      <c r="AP3424">
        <v>3526308</v>
      </c>
      <c r="AQ3424" t="s">
        <v>3326</v>
      </c>
      <c r="AR3424">
        <v>860</v>
      </c>
    </row>
    <row r="3425" spans="1:44" x14ac:dyDescent="0.25">
      <c r="A3425">
        <v>1502004</v>
      </c>
      <c r="B3425">
        <v>4</v>
      </c>
      <c r="C3425" t="s">
        <v>876</v>
      </c>
      <c r="D3425" t="s">
        <v>6126</v>
      </c>
      <c r="E3425" t="s">
        <v>5940</v>
      </c>
      <c r="F3425" t="s">
        <v>5940</v>
      </c>
      <c r="G3425" t="s">
        <v>5940</v>
      </c>
      <c r="H3425" t="s">
        <v>5940</v>
      </c>
      <c r="I3425" t="s">
        <v>5940</v>
      </c>
      <c r="J3425">
        <v>9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9</v>
      </c>
      <c r="R3425">
        <v>1502004</v>
      </c>
      <c r="S3425" t="s">
        <v>5940</v>
      </c>
      <c r="T3425" t="s">
        <v>5940</v>
      </c>
      <c r="U3425" t="s">
        <v>5940</v>
      </c>
      <c r="V3425" t="s">
        <v>5940</v>
      </c>
      <c r="W3425" t="s">
        <v>5940</v>
      </c>
      <c r="X3425">
        <v>9</v>
      </c>
      <c r="Z3425">
        <v>3514908</v>
      </c>
      <c r="AB3425" t="s">
        <v>5940</v>
      </c>
      <c r="AC3425">
        <v>3514908</v>
      </c>
      <c r="AD3425" t="s">
        <v>3194</v>
      </c>
      <c r="AE3425">
        <v>150</v>
      </c>
      <c r="AF3425">
        <v>3514908</v>
      </c>
      <c r="AG3425" t="s">
        <v>3194</v>
      </c>
      <c r="AH3425">
        <v>1055476</v>
      </c>
      <c r="AI3425">
        <v>3514908</v>
      </c>
      <c r="AJ3425" t="s">
        <v>3194</v>
      </c>
      <c r="AK3425">
        <v>245</v>
      </c>
      <c r="AL3425">
        <v>3514908</v>
      </c>
      <c r="AM3425" t="s">
        <v>3194</v>
      </c>
      <c r="AN3425" t="s">
        <v>5940</v>
      </c>
      <c r="AO3425">
        <v>0</v>
      </c>
      <c r="AP3425">
        <v>3526407</v>
      </c>
      <c r="AQ3425" t="s">
        <v>3327</v>
      </c>
      <c r="AR3425">
        <v>13675</v>
      </c>
    </row>
    <row r="3426" spans="1:44" x14ac:dyDescent="0.25">
      <c r="A3426">
        <v>1501956</v>
      </c>
      <c r="B3426">
        <v>4</v>
      </c>
      <c r="C3426" t="s">
        <v>876</v>
      </c>
      <c r="D3426" t="s">
        <v>6125</v>
      </c>
      <c r="E3426" t="s">
        <v>5940</v>
      </c>
      <c r="F3426" t="s">
        <v>5940</v>
      </c>
      <c r="G3426">
        <v>595</v>
      </c>
      <c r="H3426" t="s">
        <v>5940</v>
      </c>
      <c r="I3426">
        <v>624</v>
      </c>
      <c r="J3426">
        <v>255</v>
      </c>
      <c r="K3426">
        <v>0</v>
      </c>
      <c r="L3426">
        <v>0</v>
      </c>
      <c r="M3426">
        <v>459</v>
      </c>
      <c r="N3426">
        <v>0</v>
      </c>
      <c r="O3426">
        <v>420</v>
      </c>
      <c r="P3426">
        <v>196</v>
      </c>
      <c r="R3426">
        <v>1501956</v>
      </c>
      <c r="S3426" t="s">
        <v>5940</v>
      </c>
      <c r="T3426" t="s">
        <v>5940</v>
      </c>
      <c r="U3426">
        <v>595</v>
      </c>
      <c r="V3426" t="s">
        <v>5940</v>
      </c>
      <c r="W3426">
        <v>624</v>
      </c>
      <c r="X3426">
        <v>255</v>
      </c>
      <c r="Z3426">
        <v>3514924</v>
      </c>
      <c r="AB3426" t="s">
        <v>5940</v>
      </c>
      <c r="AC3426">
        <v>3514924</v>
      </c>
      <c r="AD3426" t="s">
        <v>3195</v>
      </c>
      <c r="AE3426">
        <v>6</v>
      </c>
      <c r="AF3426">
        <v>3514924</v>
      </c>
      <c r="AG3426" t="s">
        <v>3195</v>
      </c>
      <c r="AH3426">
        <v>300372</v>
      </c>
      <c r="AI3426">
        <v>3514924</v>
      </c>
      <c r="AJ3426" t="s">
        <v>3195</v>
      </c>
      <c r="AK3426" t="s">
        <v>5940</v>
      </c>
      <c r="AL3426">
        <v>3514924</v>
      </c>
      <c r="AM3426" t="s">
        <v>3195</v>
      </c>
      <c r="AN3426" t="s">
        <v>5940</v>
      </c>
      <c r="AO3426">
        <v>0</v>
      </c>
      <c r="AP3426">
        <v>3526506</v>
      </c>
      <c r="AQ3426" t="s">
        <v>3328</v>
      </c>
      <c r="AR3426">
        <v>5760</v>
      </c>
    </row>
    <row r="3427" spans="1:44" x14ac:dyDescent="0.25">
      <c r="A3427">
        <v>1502103</v>
      </c>
      <c r="B3427">
        <v>4</v>
      </c>
      <c r="C3427" t="s">
        <v>876</v>
      </c>
      <c r="D3427" t="s">
        <v>6127</v>
      </c>
      <c r="E3427">
        <v>150</v>
      </c>
      <c r="F3427" t="s">
        <v>5940</v>
      </c>
      <c r="G3427">
        <v>30</v>
      </c>
      <c r="H3427" t="s">
        <v>5940</v>
      </c>
      <c r="I3427">
        <v>60</v>
      </c>
      <c r="J3427">
        <v>64</v>
      </c>
      <c r="K3427">
        <v>0</v>
      </c>
      <c r="L3427">
        <v>0</v>
      </c>
      <c r="M3427">
        <v>30</v>
      </c>
      <c r="N3427">
        <v>0</v>
      </c>
      <c r="O3427">
        <v>30</v>
      </c>
      <c r="P3427">
        <v>36</v>
      </c>
      <c r="R3427">
        <v>1502103</v>
      </c>
      <c r="S3427">
        <v>150</v>
      </c>
      <c r="T3427" t="s">
        <v>5940</v>
      </c>
      <c r="U3427">
        <v>30</v>
      </c>
      <c r="V3427" t="s">
        <v>5940</v>
      </c>
      <c r="W3427">
        <v>60</v>
      </c>
      <c r="X3427">
        <v>64</v>
      </c>
      <c r="Z3427">
        <v>3514957</v>
      </c>
      <c r="AB3427" t="s">
        <v>5940</v>
      </c>
      <c r="AC3427">
        <v>3514957</v>
      </c>
      <c r="AD3427" t="s">
        <v>3196</v>
      </c>
      <c r="AE3427" t="s">
        <v>5940</v>
      </c>
      <c r="AF3427">
        <v>3514957</v>
      </c>
      <c r="AG3427" t="s">
        <v>3196</v>
      </c>
      <c r="AH3427">
        <v>15644</v>
      </c>
      <c r="AI3427">
        <v>3514957</v>
      </c>
      <c r="AJ3427" t="s">
        <v>3196</v>
      </c>
      <c r="AK3427" t="s">
        <v>5940</v>
      </c>
      <c r="AL3427">
        <v>3514957</v>
      </c>
      <c r="AM3427" t="s">
        <v>3196</v>
      </c>
      <c r="AN3427" t="s">
        <v>5940</v>
      </c>
      <c r="AO3427">
        <v>0</v>
      </c>
      <c r="AP3427">
        <v>3526605</v>
      </c>
      <c r="AQ3427" t="s">
        <v>3329</v>
      </c>
      <c r="AR3427">
        <v>336</v>
      </c>
    </row>
    <row r="3428" spans="1:44" x14ac:dyDescent="0.25">
      <c r="A3428">
        <v>1502152</v>
      </c>
      <c r="B3428">
        <v>4</v>
      </c>
      <c r="C3428" t="s">
        <v>876</v>
      </c>
      <c r="D3428" t="s">
        <v>6128</v>
      </c>
      <c r="E3428" t="s">
        <v>5940</v>
      </c>
      <c r="F3428" t="s">
        <v>5940</v>
      </c>
      <c r="G3428">
        <v>7173</v>
      </c>
      <c r="H3428" t="s">
        <v>5940</v>
      </c>
      <c r="I3428">
        <v>1113</v>
      </c>
      <c r="J3428">
        <v>258</v>
      </c>
      <c r="K3428">
        <v>0</v>
      </c>
      <c r="L3428">
        <v>0</v>
      </c>
      <c r="M3428">
        <v>4500</v>
      </c>
      <c r="N3428">
        <v>0</v>
      </c>
      <c r="O3428">
        <v>123</v>
      </c>
      <c r="P3428">
        <v>126</v>
      </c>
      <c r="R3428">
        <v>1502152</v>
      </c>
      <c r="S3428" t="s">
        <v>5940</v>
      </c>
      <c r="T3428" t="s">
        <v>5940</v>
      </c>
      <c r="U3428">
        <v>7173</v>
      </c>
      <c r="V3428" t="s">
        <v>5940</v>
      </c>
      <c r="W3428">
        <v>1113</v>
      </c>
      <c r="X3428">
        <v>258</v>
      </c>
      <c r="Z3428">
        <v>3515004</v>
      </c>
      <c r="AB3428" t="s">
        <v>5940</v>
      </c>
      <c r="AC3428">
        <v>3515004</v>
      </c>
      <c r="AD3428" t="s">
        <v>3197</v>
      </c>
      <c r="AE3428" t="s">
        <v>5940</v>
      </c>
      <c r="AF3428">
        <v>3515004</v>
      </c>
      <c r="AG3428" t="s">
        <v>3197</v>
      </c>
      <c r="AH3428" t="s">
        <v>5940</v>
      </c>
      <c r="AI3428">
        <v>3515004</v>
      </c>
      <c r="AJ3428" t="s">
        <v>3197</v>
      </c>
      <c r="AK3428" t="s">
        <v>5940</v>
      </c>
      <c r="AL3428">
        <v>3515004</v>
      </c>
      <c r="AM3428" t="s">
        <v>3197</v>
      </c>
      <c r="AN3428" t="s">
        <v>5940</v>
      </c>
      <c r="AO3428">
        <v>0</v>
      </c>
      <c r="AP3428">
        <v>3526704</v>
      </c>
      <c r="AQ3428" t="s">
        <v>3330</v>
      </c>
      <c r="AR3428">
        <v>45708</v>
      </c>
    </row>
    <row r="3429" spans="1:44" x14ac:dyDescent="0.25">
      <c r="A3429">
        <v>1502202</v>
      </c>
      <c r="B3429">
        <v>4</v>
      </c>
      <c r="C3429" t="s">
        <v>876</v>
      </c>
      <c r="D3429" t="s">
        <v>6129</v>
      </c>
      <c r="E3429" t="s">
        <v>5940</v>
      </c>
      <c r="F3429">
        <v>720</v>
      </c>
      <c r="G3429">
        <v>570</v>
      </c>
      <c r="H3429" t="s">
        <v>5940</v>
      </c>
      <c r="I3429">
        <v>124</v>
      </c>
      <c r="J3429">
        <v>4790</v>
      </c>
      <c r="K3429">
        <v>0</v>
      </c>
      <c r="L3429">
        <v>0</v>
      </c>
      <c r="M3429">
        <v>559</v>
      </c>
      <c r="N3429">
        <v>0</v>
      </c>
      <c r="O3429">
        <v>12</v>
      </c>
      <c r="P3429">
        <v>3040</v>
      </c>
      <c r="R3429">
        <v>1502202</v>
      </c>
      <c r="S3429" t="s">
        <v>5940</v>
      </c>
      <c r="T3429">
        <v>720</v>
      </c>
      <c r="U3429">
        <v>570</v>
      </c>
      <c r="V3429" t="s">
        <v>5940</v>
      </c>
      <c r="W3429">
        <v>124</v>
      </c>
      <c r="X3429">
        <v>4790</v>
      </c>
      <c r="Z3429">
        <v>3515103</v>
      </c>
      <c r="AB3429" t="s">
        <v>5940</v>
      </c>
      <c r="AC3429">
        <v>3515103</v>
      </c>
      <c r="AD3429" t="s">
        <v>3198</v>
      </c>
      <c r="AE3429" t="s">
        <v>5940</v>
      </c>
      <c r="AF3429">
        <v>3515103</v>
      </c>
      <c r="AG3429" t="s">
        <v>3198</v>
      </c>
      <c r="AH3429" t="s">
        <v>5940</v>
      </c>
      <c r="AI3429">
        <v>3515103</v>
      </c>
      <c r="AJ3429" t="s">
        <v>3198</v>
      </c>
      <c r="AK3429" t="s">
        <v>5940</v>
      </c>
      <c r="AL3429">
        <v>3515103</v>
      </c>
      <c r="AM3429" t="s">
        <v>3198</v>
      </c>
      <c r="AN3429" t="s">
        <v>5940</v>
      </c>
      <c r="AO3429">
        <v>0</v>
      </c>
      <c r="AP3429">
        <v>3526803</v>
      </c>
      <c r="AQ3429" t="s">
        <v>3331</v>
      </c>
      <c r="AR3429">
        <v>1800</v>
      </c>
    </row>
    <row r="3430" spans="1:44" x14ac:dyDescent="0.25">
      <c r="A3430">
        <v>1502301</v>
      </c>
      <c r="B3430">
        <v>4</v>
      </c>
      <c r="C3430" t="s">
        <v>876</v>
      </c>
      <c r="D3430" t="s">
        <v>6130</v>
      </c>
      <c r="E3430" t="s">
        <v>5940</v>
      </c>
      <c r="F3430">
        <v>3120</v>
      </c>
      <c r="G3430">
        <v>2100</v>
      </c>
      <c r="H3430" t="s">
        <v>5940</v>
      </c>
      <c r="I3430">
        <v>475</v>
      </c>
      <c r="J3430">
        <v>4420</v>
      </c>
      <c r="K3430">
        <v>0</v>
      </c>
      <c r="L3430">
        <v>1200</v>
      </c>
      <c r="M3430">
        <v>1880</v>
      </c>
      <c r="N3430">
        <v>0</v>
      </c>
      <c r="O3430">
        <v>240</v>
      </c>
      <c r="P3430">
        <v>1920</v>
      </c>
      <c r="R3430">
        <v>1502301</v>
      </c>
      <c r="S3430" t="s">
        <v>5940</v>
      </c>
      <c r="T3430">
        <v>3120</v>
      </c>
      <c r="U3430">
        <v>2100</v>
      </c>
      <c r="V3430" t="s">
        <v>5940</v>
      </c>
      <c r="W3430">
        <v>475</v>
      </c>
      <c r="X3430">
        <v>4420</v>
      </c>
      <c r="Z3430">
        <v>3515129</v>
      </c>
      <c r="AB3430">
        <v>300</v>
      </c>
      <c r="AC3430">
        <v>3515129</v>
      </c>
      <c r="AD3430" t="s">
        <v>3199</v>
      </c>
      <c r="AE3430" t="s">
        <v>5940</v>
      </c>
      <c r="AF3430">
        <v>3515129</v>
      </c>
      <c r="AG3430" t="s">
        <v>3199</v>
      </c>
      <c r="AH3430">
        <v>149537</v>
      </c>
      <c r="AI3430">
        <v>3515129</v>
      </c>
      <c r="AJ3430" t="s">
        <v>3199</v>
      </c>
      <c r="AK3430">
        <v>330</v>
      </c>
      <c r="AL3430">
        <v>3515129</v>
      </c>
      <c r="AM3430" t="s">
        <v>3199</v>
      </c>
      <c r="AN3430" t="s">
        <v>5940</v>
      </c>
      <c r="AO3430">
        <v>0</v>
      </c>
      <c r="AP3430">
        <v>3526902</v>
      </c>
      <c r="AQ3430" t="s">
        <v>3332</v>
      </c>
      <c r="AR3430">
        <v>19200</v>
      </c>
    </row>
    <row r="3431" spans="1:44" x14ac:dyDescent="0.25">
      <c r="A3431">
        <v>1502400</v>
      </c>
      <c r="B3431">
        <v>4</v>
      </c>
      <c r="C3431" t="s">
        <v>876</v>
      </c>
      <c r="D3431" t="s">
        <v>6131</v>
      </c>
      <c r="E3431" t="s">
        <v>5940</v>
      </c>
      <c r="F3431" t="s">
        <v>5940</v>
      </c>
      <c r="G3431">
        <v>960</v>
      </c>
      <c r="H3431" t="s">
        <v>5940</v>
      </c>
      <c r="I3431">
        <v>6</v>
      </c>
      <c r="J3431">
        <v>1078</v>
      </c>
      <c r="K3431">
        <v>0</v>
      </c>
      <c r="L3431">
        <v>0</v>
      </c>
      <c r="M3431">
        <v>1440</v>
      </c>
      <c r="N3431">
        <v>0</v>
      </c>
      <c r="O3431">
        <v>0</v>
      </c>
      <c r="P3431">
        <v>1400</v>
      </c>
      <c r="R3431">
        <v>1502400</v>
      </c>
      <c r="S3431" t="s">
        <v>5940</v>
      </c>
      <c r="T3431" t="s">
        <v>5940</v>
      </c>
      <c r="U3431">
        <v>960</v>
      </c>
      <c r="V3431" t="s">
        <v>5940</v>
      </c>
      <c r="W3431">
        <v>6</v>
      </c>
      <c r="X3431">
        <v>1078</v>
      </c>
      <c r="Z3431">
        <v>3515152</v>
      </c>
      <c r="AB3431" t="s">
        <v>5940</v>
      </c>
      <c r="AC3431">
        <v>3515152</v>
      </c>
      <c r="AD3431" t="s">
        <v>3200</v>
      </c>
      <c r="AE3431" t="s">
        <v>5940</v>
      </c>
      <c r="AF3431">
        <v>3515152</v>
      </c>
      <c r="AG3431" t="s">
        <v>3200</v>
      </c>
      <c r="AH3431">
        <v>93866</v>
      </c>
      <c r="AI3431">
        <v>3515152</v>
      </c>
      <c r="AJ3431" t="s">
        <v>3200</v>
      </c>
      <c r="AK3431" t="s">
        <v>5940</v>
      </c>
      <c r="AL3431">
        <v>3515152</v>
      </c>
      <c r="AM3431" t="s">
        <v>3200</v>
      </c>
      <c r="AN3431" t="s">
        <v>5940</v>
      </c>
      <c r="AO3431">
        <v>0</v>
      </c>
      <c r="AP3431">
        <v>3527009</v>
      </c>
      <c r="AQ3431" t="s">
        <v>3333</v>
      </c>
      <c r="AR3431">
        <v>240</v>
      </c>
    </row>
    <row r="3432" spans="1:44" x14ac:dyDescent="0.25">
      <c r="A3432">
        <v>1502509</v>
      </c>
      <c r="B3432">
        <v>4</v>
      </c>
      <c r="C3432" t="s">
        <v>876</v>
      </c>
      <c r="D3432" t="s">
        <v>6132</v>
      </c>
      <c r="E3432" t="s">
        <v>5940</v>
      </c>
      <c r="F3432" t="s">
        <v>5940</v>
      </c>
      <c r="G3432" t="s">
        <v>5940</v>
      </c>
      <c r="H3432" t="s">
        <v>5940</v>
      </c>
      <c r="I3432" t="s">
        <v>5940</v>
      </c>
      <c r="J3432" t="s">
        <v>5940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R3432">
        <v>1502509</v>
      </c>
      <c r="S3432" t="s">
        <v>5940</v>
      </c>
      <c r="T3432" t="s">
        <v>5940</v>
      </c>
      <c r="U3432" t="s">
        <v>5940</v>
      </c>
      <c r="V3432" t="s">
        <v>5940</v>
      </c>
      <c r="W3432" t="s">
        <v>5940</v>
      </c>
      <c r="X3432" t="s">
        <v>5940</v>
      </c>
      <c r="Z3432">
        <v>3515186</v>
      </c>
      <c r="AB3432" t="s">
        <v>5940</v>
      </c>
      <c r="AC3432">
        <v>3515186</v>
      </c>
      <c r="AD3432" t="s">
        <v>3201</v>
      </c>
      <c r="AE3432" t="s">
        <v>5940</v>
      </c>
      <c r="AF3432">
        <v>3515186</v>
      </c>
      <c r="AG3432" t="s">
        <v>3201</v>
      </c>
      <c r="AH3432">
        <v>93866</v>
      </c>
      <c r="AI3432">
        <v>3515186</v>
      </c>
      <c r="AJ3432" t="s">
        <v>3201</v>
      </c>
      <c r="AK3432" t="s">
        <v>5940</v>
      </c>
      <c r="AL3432">
        <v>3515186</v>
      </c>
      <c r="AM3432" t="s">
        <v>3201</v>
      </c>
      <c r="AN3432" t="s">
        <v>5940</v>
      </c>
      <c r="AO3432">
        <v>0</v>
      </c>
      <c r="AP3432">
        <v>3527108</v>
      </c>
      <c r="AQ3432" t="s">
        <v>3334</v>
      </c>
      <c r="AR3432">
        <v>10800</v>
      </c>
    </row>
    <row r="3433" spans="1:44" x14ac:dyDescent="0.25">
      <c r="A3433">
        <v>1502608</v>
      </c>
      <c r="B3433">
        <v>4</v>
      </c>
      <c r="C3433" t="s">
        <v>876</v>
      </c>
      <c r="D3433" t="s">
        <v>6133</v>
      </c>
      <c r="E3433" t="s">
        <v>5940</v>
      </c>
      <c r="F3433" t="s">
        <v>5940</v>
      </c>
      <c r="G3433">
        <v>32</v>
      </c>
      <c r="H3433" t="s">
        <v>5940</v>
      </c>
      <c r="I3433">
        <v>18</v>
      </c>
      <c r="J3433">
        <v>42</v>
      </c>
      <c r="K3433">
        <v>0</v>
      </c>
      <c r="L3433">
        <v>0</v>
      </c>
      <c r="M3433">
        <v>20</v>
      </c>
      <c r="N3433">
        <v>0</v>
      </c>
      <c r="O3433">
        <v>0</v>
      </c>
      <c r="P3433">
        <v>72</v>
      </c>
      <c r="R3433">
        <v>1502608</v>
      </c>
      <c r="S3433" t="s">
        <v>5940</v>
      </c>
      <c r="T3433" t="s">
        <v>5940</v>
      </c>
      <c r="U3433">
        <v>32</v>
      </c>
      <c r="V3433" t="s">
        <v>5940</v>
      </c>
      <c r="W3433">
        <v>18</v>
      </c>
      <c r="X3433">
        <v>42</v>
      </c>
      <c r="Z3433">
        <v>3515194</v>
      </c>
      <c r="AB3433" t="s">
        <v>5940</v>
      </c>
      <c r="AC3433">
        <v>3515194</v>
      </c>
      <c r="AD3433" t="s">
        <v>3202</v>
      </c>
      <c r="AE3433">
        <v>60</v>
      </c>
      <c r="AF3433">
        <v>3515194</v>
      </c>
      <c r="AG3433" t="s">
        <v>3202</v>
      </c>
      <c r="AH3433">
        <v>156444</v>
      </c>
      <c r="AI3433">
        <v>3515194</v>
      </c>
      <c r="AJ3433" t="s">
        <v>3202</v>
      </c>
      <c r="AK3433">
        <v>2</v>
      </c>
      <c r="AL3433">
        <v>3515194</v>
      </c>
      <c r="AM3433" t="s">
        <v>3202</v>
      </c>
      <c r="AN3433" t="s">
        <v>5940</v>
      </c>
      <c r="AO3433">
        <v>0</v>
      </c>
      <c r="AP3433">
        <v>3527207</v>
      </c>
      <c r="AQ3433" t="s">
        <v>3335</v>
      </c>
      <c r="AR3433">
        <v>100</v>
      </c>
    </row>
    <row r="3434" spans="1:44" x14ac:dyDescent="0.25">
      <c r="A3434">
        <v>1502707</v>
      </c>
      <c r="B3434">
        <v>4</v>
      </c>
      <c r="C3434" t="s">
        <v>876</v>
      </c>
      <c r="D3434" t="s">
        <v>6134</v>
      </c>
      <c r="E3434" t="s">
        <v>5940</v>
      </c>
      <c r="F3434">
        <v>1800</v>
      </c>
      <c r="G3434">
        <v>15550</v>
      </c>
      <c r="H3434" t="s">
        <v>5940</v>
      </c>
      <c r="I3434">
        <v>16320</v>
      </c>
      <c r="J3434">
        <v>33</v>
      </c>
      <c r="K3434">
        <v>0</v>
      </c>
      <c r="L3434">
        <v>3000</v>
      </c>
      <c r="M3434">
        <v>5104</v>
      </c>
      <c r="N3434">
        <v>0</v>
      </c>
      <c r="O3434">
        <v>3080</v>
      </c>
      <c r="P3434">
        <v>33</v>
      </c>
      <c r="R3434">
        <v>1502707</v>
      </c>
      <c r="S3434" t="s">
        <v>5940</v>
      </c>
      <c r="T3434">
        <v>1800</v>
      </c>
      <c r="U3434">
        <v>15550</v>
      </c>
      <c r="V3434" t="s">
        <v>5940</v>
      </c>
      <c r="W3434">
        <v>16320</v>
      </c>
      <c r="X3434">
        <v>33</v>
      </c>
      <c r="Z3434">
        <v>3515202</v>
      </c>
      <c r="AB3434">
        <v>178</v>
      </c>
      <c r="AC3434">
        <v>3515202</v>
      </c>
      <c r="AD3434" t="s">
        <v>3203</v>
      </c>
      <c r="AE3434">
        <v>6</v>
      </c>
      <c r="AF3434">
        <v>3515202</v>
      </c>
      <c r="AG3434" t="s">
        <v>3203</v>
      </c>
      <c r="AH3434">
        <v>166874</v>
      </c>
      <c r="AI3434">
        <v>3515202</v>
      </c>
      <c r="AJ3434" t="s">
        <v>3203</v>
      </c>
      <c r="AK3434">
        <v>27</v>
      </c>
      <c r="AL3434">
        <v>3515202</v>
      </c>
      <c r="AM3434" t="s">
        <v>3203</v>
      </c>
      <c r="AN3434">
        <v>560</v>
      </c>
      <c r="AO3434">
        <v>0</v>
      </c>
      <c r="AP3434">
        <v>3527256</v>
      </c>
      <c r="AQ3434" t="s">
        <v>3336</v>
      </c>
      <c r="AR3434">
        <v>3192</v>
      </c>
    </row>
    <row r="3435" spans="1:44" x14ac:dyDescent="0.25">
      <c r="A3435">
        <v>1502756</v>
      </c>
      <c r="B3435">
        <v>4</v>
      </c>
      <c r="C3435" t="s">
        <v>876</v>
      </c>
      <c r="D3435" t="s">
        <v>6135</v>
      </c>
      <c r="E3435" t="s">
        <v>5940</v>
      </c>
      <c r="F3435" t="s">
        <v>5940</v>
      </c>
      <c r="G3435">
        <v>900</v>
      </c>
      <c r="H3435" t="s">
        <v>5940</v>
      </c>
      <c r="I3435">
        <v>720</v>
      </c>
      <c r="J3435">
        <v>150</v>
      </c>
      <c r="K3435">
        <v>0</v>
      </c>
      <c r="L3435">
        <v>0</v>
      </c>
      <c r="M3435">
        <v>270</v>
      </c>
      <c r="N3435">
        <v>0</v>
      </c>
      <c r="O3435">
        <v>184</v>
      </c>
      <c r="P3435">
        <v>72</v>
      </c>
      <c r="R3435">
        <v>1502756</v>
      </c>
      <c r="S3435" t="s">
        <v>5940</v>
      </c>
      <c r="T3435" t="s">
        <v>5940</v>
      </c>
      <c r="U3435">
        <v>900</v>
      </c>
      <c r="V3435" t="s">
        <v>5940</v>
      </c>
      <c r="W3435">
        <v>720</v>
      </c>
      <c r="X3435">
        <v>150</v>
      </c>
      <c r="Z3435">
        <v>3515301</v>
      </c>
      <c r="AB3435">
        <v>1425</v>
      </c>
      <c r="AC3435">
        <v>3515301</v>
      </c>
      <c r="AD3435" t="s">
        <v>3204</v>
      </c>
      <c r="AE3435" t="s">
        <v>5940</v>
      </c>
      <c r="AF3435">
        <v>3515301</v>
      </c>
      <c r="AG3435" t="s">
        <v>3204</v>
      </c>
      <c r="AH3435">
        <v>6571</v>
      </c>
      <c r="AI3435">
        <v>3515301</v>
      </c>
      <c r="AJ3435" t="s">
        <v>3204</v>
      </c>
      <c r="AK3435">
        <v>180</v>
      </c>
      <c r="AL3435">
        <v>3515301</v>
      </c>
      <c r="AM3435" t="s">
        <v>3204</v>
      </c>
      <c r="AN3435">
        <v>630</v>
      </c>
      <c r="AO3435">
        <v>0</v>
      </c>
      <c r="AP3435">
        <v>3527306</v>
      </c>
      <c r="AQ3435" t="s">
        <v>3337</v>
      </c>
      <c r="AR3435">
        <v>148</v>
      </c>
    </row>
    <row r="3436" spans="1:44" x14ac:dyDescent="0.25">
      <c r="A3436">
        <v>1502764</v>
      </c>
      <c r="B3436">
        <v>4</v>
      </c>
      <c r="C3436" t="s">
        <v>876</v>
      </c>
      <c r="D3436" t="s">
        <v>6136</v>
      </c>
      <c r="E3436">
        <v>2800</v>
      </c>
      <c r="F3436" t="s">
        <v>5940</v>
      </c>
      <c r="G3436">
        <v>7320</v>
      </c>
      <c r="H3436" t="s">
        <v>5940</v>
      </c>
      <c r="I3436">
        <v>9750</v>
      </c>
      <c r="J3436">
        <v>565</v>
      </c>
      <c r="K3436">
        <v>2800</v>
      </c>
      <c r="L3436">
        <v>0</v>
      </c>
      <c r="M3436">
        <v>11600</v>
      </c>
      <c r="N3436">
        <v>0</v>
      </c>
      <c r="O3436">
        <v>5950</v>
      </c>
      <c r="P3436">
        <v>130</v>
      </c>
      <c r="R3436">
        <v>1502764</v>
      </c>
      <c r="S3436">
        <v>2800</v>
      </c>
      <c r="T3436" t="s">
        <v>5940</v>
      </c>
      <c r="U3436">
        <v>7320</v>
      </c>
      <c r="V3436" t="s">
        <v>5940</v>
      </c>
      <c r="W3436">
        <v>9750</v>
      </c>
      <c r="X3436">
        <v>565</v>
      </c>
      <c r="Z3436">
        <v>3515350</v>
      </c>
      <c r="AB3436">
        <v>3120</v>
      </c>
      <c r="AC3436">
        <v>3515350</v>
      </c>
      <c r="AD3436" t="s">
        <v>3205</v>
      </c>
      <c r="AE3436" t="s">
        <v>5940</v>
      </c>
      <c r="AF3436">
        <v>3515350</v>
      </c>
      <c r="AG3436" t="s">
        <v>3205</v>
      </c>
      <c r="AH3436" t="s">
        <v>5940</v>
      </c>
      <c r="AI3436">
        <v>3515350</v>
      </c>
      <c r="AJ3436" t="s">
        <v>3205</v>
      </c>
      <c r="AK3436">
        <v>120</v>
      </c>
      <c r="AL3436">
        <v>3515350</v>
      </c>
      <c r="AM3436" t="s">
        <v>3205</v>
      </c>
      <c r="AN3436">
        <v>1200</v>
      </c>
      <c r="AO3436">
        <v>0</v>
      </c>
      <c r="AP3436">
        <v>3527405</v>
      </c>
      <c r="AQ3436" t="s">
        <v>3338</v>
      </c>
      <c r="AR3436">
        <v>720</v>
      </c>
    </row>
    <row r="3437" spans="1:44" x14ac:dyDescent="0.25">
      <c r="A3437">
        <v>1502772</v>
      </c>
      <c r="B3437">
        <v>4</v>
      </c>
      <c r="C3437" t="s">
        <v>876</v>
      </c>
      <c r="D3437" t="s">
        <v>6137</v>
      </c>
      <c r="E3437" t="s">
        <v>5940</v>
      </c>
      <c r="F3437" t="s">
        <v>5940</v>
      </c>
      <c r="G3437">
        <v>1306</v>
      </c>
      <c r="H3437" t="s">
        <v>5940</v>
      </c>
      <c r="I3437">
        <v>560</v>
      </c>
      <c r="J3437">
        <v>64</v>
      </c>
      <c r="K3437">
        <v>0</v>
      </c>
      <c r="L3437">
        <v>0</v>
      </c>
      <c r="M3437">
        <v>1600</v>
      </c>
      <c r="N3437">
        <v>0</v>
      </c>
      <c r="O3437">
        <v>350</v>
      </c>
      <c r="P3437">
        <v>57</v>
      </c>
      <c r="R3437">
        <v>1502772</v>
      </c>
      <c r="S3437" t="s">
        <v>5940</v>
      </c>
      <c r="T3437" t="s">
        <v>5940</v>
      </c>
      <c r="U3437">
        <v>1306</v>
      </c>
      <c r="V3437" t="s">
        <v>5940</v>
      </c>
      <c r="W3437">
        <v>560</v>
      </c>
      <c r="X3437">
        <v>64</v>
      </c>
      <c r="Z3437">
        <v>3515400</v>
      </c>
      <c r="AB3437" t="s">
        <v>5940</v>
      </c>
      <c r="AC3437">
        <v>3515400</v>
      </c>
      <c r="AD3437" t="s">
        <v>3206</v>
      </c>
      <c r="AE3437">
        <v>166</v>
      </c>
      <c r="AF3437">
        <v>3515400</v>
      </c>
      <c r="AG3437" t="s">
        <v>3206</v>
      </c>
      <c r="AH3437" t="s">
        <v>5940</v>
      </c>
      <c r="AI3437">
        <v>3515400</v>
      </c>
      <c r="AJ3437" t="s">
        <v>3206</v>
      </c>
      <c r="AK3437">
        <v>1956</v>
      </c>
      <c r="AL3437">
        <v>3515400</v>
      </c>
      <c r="AM3437" t="s">
        <v>3206</v>
      </c>
      <c r="AN3437">
        <v>1500</v>
      </c>
      <c r="AO3437">
        <v>0</v>
      </c>
      <c r="AP3437">
        <v>3527504</v>
      </c>
      <c r="AQ3437" t="s">
        <v>3339</v>
      </c>
      <c r="AR3437">
        <v>840</v>
      </c>
    </row>
    <row r="3438" spans="1:44" x14ac:dyDescent="0.25">
      <c r="A3438">
        <v>1502806</v>
      </c>
      <c r="B3438">
        <v>4</v>
      </c>
      <c r="C3438" t="s">
        <v>876</v>
      </c>
      <c r="D3438" t="s">
        <v>6138</v>
      </c>
      <c r="E3438" t="s">
        <v>5940</v>
      </c>
      <c r="F3438" t="s">
        <v>5940</v>
      </c>
      <c r="G3438">
        <v>36</v>
      </c>
      <c r="H3438" t="s">
        <v>5940</v>
      </c>
      <c r="I3438" t="s">
        <v>5940</v>
      </c>
      <c r="J3438">
        <v>24</v>
      </c>
      <c r="K3438">
        <v>0</v>
      </c>
      <c r="L3438">
        <v>0</v>
      </c>
      <c r="M3438">
        <v>48</v>
      </c>
      <c r="N3438">
        <v>0</v>
      </c>
      <c r="O3438">
        <v>0</v>
      </c>
      <c r="P3438">
        <v>30</v>
      </c>
      <c r="R3438">
        <v>1502806</v>
      </c>
      <c r="S3438" t="s">
        <v>5940</v>
      </c>
      <c r="T3438" t="s">
        <v>5940</v>
      </c>
      <c r="U3438">
        <v>36</v>
      </c>
      <c r="V3438" t="s">
        <v>5940</v>
      </c>
      <c r="W3438" t="s">
        <v>5940</v>
      </c>
      <c r="X3438">
        <v>24</v>
      </c>
      <c r="Z3438">
        <v>3515509</v>
      </c>
      <c r="AB3438">
        <v>1125</v>
      </c>
      <c r="AC3438">
        <v>3515509</v>
      </c>
      <c r="AD3438" t="s">
        <v>3207</v>
      </c>
      <c r="AE3438">
        <v>45</v>
      </c>
      <c r="AF3438">
        <v>3515509</v>
      </c>
      <c r="AG3438" t="s">
        <v>3207</v>
      </c>
      <c r="AH3438">
        <v>438043</v>
      </c>
      <c r="AI3438">
        <v>3515509</v>
      </c>
      <c r="AJ3438" t="s">
        <v>3207</v>
      </c>
      <c r="AK3438">
        <v>12</v>
      </c>
      <c r="AL3438">
        <v>3515509</v>
      </c>
      <c r="AM3438" t="s">
        <v>3207</v>
      </c>
      <c r="AN3438">
        <v>1400</v>
      </c>
      <c r="AO3438">
        <v>0</v>
      </c>
      <c r="AP3438">
        <v>3527603</v>
      </c>
      <c r="AQ3438" t="s">
        <v>3340</v>
      </c>
      <c r="AR3438">
        <v>1260</v>
      </c>
    </row>
    <row r="3439" spans="1:44" x14ac:dyDescent="0.25">
      <c r="A3439">
        <v>1502855</v>
      </c>
      <c r="B3439">
        <v>4</v>
      </c>
      <c r="C3439" t="s">
        <v>876</v>
      </c>
      <c r="D3439" t="s">
        <v>6139</v>
      </c>
      <c r="E3439" t="s">
        <v>5940</v>
      </c>
      <c r="F3439">
        <v>1200</v>
      </c>
      <c r="G3439">
        <v>1560</v>
      </c>
      <c r="H3439" t="s">
        <v>5940</v>
      </c>
      <c r="I3439">
        <v>2675</v>
      </c>
      <c r="J3439">
        <v>35</v>
      </c>
      <c r="K3439">
        <v>0</v>
      </c>
      <c r="L3439">
        <v>0</v>
      </c>
      <c r="M3439">
        <v>720</v>
      </c>
      <c r="N3439">
        <v>0</v>
      </c>
      <c r="O3439">
        <v>25</v>
      </c>
      <c r="P3439">
        <v>35</v>
      </c>
      <c r="R3439">
        <v>1502855</v>
      </c>
      <c r="S3439" t="s">
        <v>5940</v>
      </c>
      <c r="T3439">
        <v>1200</v>
      </c>
      <c r="U3439">
        <v>1560</v>
      </c>
      <c r="V3439" t="s">
        <v>5940</v>
      </c>
      <c r="W3439">
        <v>2675</v>
      </c>
      <c r="X3439">
        <v>35</v>
      </c>
      <c r="Z3439">
        <v>3515608</v>
      </c>
      <c r="AB3439" t="s">
        <v>5940</v>
      </c>
      <c r="AC3439">
        <v>3515608</v>
      </c>
      <c r="AD3439" t="s">
        <v>3208</v>
      </c>
      <c r="AE3439">
        <v>18</v>
      </c>
      <c r="AF3439">
        <v>3515608</v>
      </c>
      <c r="AG3439" t="s">
        <v>3208</v>
      </c>
      <c r="AH3439">
        <v>500621</v>
      </c>
      <c r="AI3439">
        <v>3515608</v>
      </c>
      <c r="AJ3439" t="s">
        <v>3208</v>
      </c>
      <c r="AK3439" t="s">
        <v>5940</v>
      </c>
      <c r="AL3439">
        <v>3515608</v>
      </c>
      <c r="AM3439" t="s">
        <v>3208</v>
      </c>
      <c r="AN3439" t="s">
        <v>5940</v>
      </c>
      <c r="AO3439">
        <v>0</v>
      </c>
      <c r="AP3439">
        <v>3527702</v>
      </c>
      <c r="AQ3439" t="s">
        <v>3341</v>
      </c>
      <c r="AR3439">
        <v>4356</v>
      </c>
    </row>
    <row r="3440" spans="1:44" x14ac:dyDescent="0.25">
      <c r="A3440">
        <v>1502905</v>
      </c>
      <c r="B3440">
        <v>4</v>
      </c>
      <c r="C3440" t="s">
        <v>876</v>
      </c>
      <c r="D3440" t="s">
        <v>6140</v>
      </c>
      <c r="E3440" t="s">
        <v>5940</v>
      </c>
      <c r="F3440" t="s">
        <v>5940</v>
      </c>
      <c r="G3440">
        <v>18</v>
      </c>
      <c r="H3440" t="s">
        <v>5940</v>
      </c>
      <c r="I3440">
        <v>4</v>
      </c>
      <c r="J3440">
        <v>60</v>
      </c>
      <c r="K3440">
        <v>0</v>
      </c>
      <c r="L3440">
        <v>0</v>
      </c>
      <c r="M3440">
        <v>18</v>
      </c>
      <c r="N3440">
        <v>0</v>
      </c>
      <c r="O3440">
        <v>0</v>
      </c>
      <c r="P3440">
        <v>9</v>
      </c>
      <c r="R3440">
        <v>1502905</v>
      </c>
      <c r="S3440" t="s">
        <v>5940</v>
      </c>
      <c r="T3440" t="s">
        <v>5940</v>
      </c>
      <c r="U3440">
        <v>18</v>
      </c>
      <c r="V3440" t="s">
        <v>5940</v>
      </c>
      <c r="W3440">
        <v>4</v>
      </c>
      <c r="X3440">
        <v>60</v>
      </c>
      <c r="Z3440">
        <v>3515657</v>
      </c>
      <c r="AB3440" t="s">
        <v>5940</v>
      </c>
      <c r="AC3440">
        <v>3515657</v>
      </c>
      <c r="AD3440" t="s">
        <v>3209</v>
      </c>
      <c r="AE3440">
        <v>8</v>
      </c>
      <c r="AF3440">
        <v>3515657</v>
      </c>
      <c r="AG3440" t="s">
        <v>3209</v>
      </c>
      <c r="AH3440" t="s">
        <v>5940</v>
      </c>
      <c r="AI3440">
        <v>3515657</v>
      </c>
      <c r="AJ3440" t="s">
        <v>3209</v>
      </c>
      <c r="AK3440">
        <v>76</v>
      </c>
      <c r="AL3440">
        <v>3515657</v>
      </c>
      <c r="AM3440" t="s">
        <v>3209</v>
      </c>
      <c r="AN3440">
        <v>90</v>
      </c>
      <c r="AO3440">
        <v>0</v>
      </c>
      <c r="AP3440">
        <v>3527801</v>
      </c>
      <c r="AQ3440" t="s">
        <v>3342</v>
      </c>
      <c r="AR3440">
        <v>2075</v>
      </c>
    </row>
    <row r="3441" spans="1:44" x14ac:dyDescent="0.25">
      <c r="A3441">
        <v>1502939</v>
      </c>
      <c r="B3441">
        <v>4</v>
      </c>
      <c r="C3441" t="s">
        <v>876</v>
      </c>
      <c r="D3441" t="s">
        <v>6141</v>
      </c>
      <c r="E3441" t="s">
        <v>5940</v>
      </c>
      <c r="F3441">
        <v>13200</v>
      </c>
      <c r="G3441">
        <v>43800</v>
      </c>
      <c r="H3441" t="s">
        <v>5940</v>
      </c>
      <c r="I3441">
        <v>19500</v>
      </c>
      <c r="J3441">
        <v>82</v>
      </c>
      <c r="K3441">
        <v>0</v>
      </c>
      <c r="L3441">
        <v>20160</v>
      </c>
      <c r="M3441">
        <v>45600</v>
      </c>
      <c r="N3441">
        <v>0</v>
      </c>
      <c r="O3441">
        <v>10400</v>
      </c>
      <c r="P3441">
        <v>317</v>
      </c>
      <c r="R3441">
        <v>1502939</v>
      </c>
      <c r="S3441" t="s">
        <v>5940</v>
      </c>
      <c r="T3441">
        <v>13200</v>
      </c>
      <c r="U3441">
        <v>43800</v>
      </c>
      <c r="V3441" t="s">
        <v>5940</v>
      </c>
      <c r="W3441">
        <v>19500</v>
      </c>
      <c r="X3441">
        <v>82</v>
      </c>
      <c r="Z3441">
        <v>3515707</v>
      </c>
      <c r="AB3441" t="s">
        <v>5940</v>
      </c>
      <c r="AC3441">
        <v>3515707</v>
      </c>
      <c r="AD3441" t="s">
        <v>3210</v>
      </c>
      <c r="AE3441" t="s">
        <v>5940</v>
      </c>
      <c r="AF3441">
        <v>3515707</v>
      </c>
      <c r="AG3441" t="s">
        <v>3210</v>
      </c>
      <c r="AH3441" t="s">
        <v>5940</v>
      </c>
      <c r="AI3441">
        <v>3515707</v>
      </c>
      <c r="AJ3441" t="s">
        <v>3210</v>
      </c>
      <c r="AK3441" t="s">
        <v>5940</v>
      </c>
      <c r="AL3441">
        <v>3515707</v>
      </c>
      <c r="AM3441" t="s">
        <v>3210</v>
      </c>
      <c r="AN3441" t="s">
        <v>5940</v>
      </c>
      <c r="AO3441">
        <v>0</v>
      </c>
      <c r="AP3441">
        <v>3527900</v>
      </c>
      <c r="AQ3441" t="s">
        <v>3343</v>
      </c>
      <c r="AR3441">
        <v>3450</v>
      </c>
    </row>
    <row r="3442" spans="1:44" x14ac:dyDescent="0.25">
      <c r="A3442">
        <v>1502954</v>
      </c>
      <c r="B3442">
        <v>4</v>
      </c>
      <c r="C3442" t="s">
        <v>876</v>
      </c>
      <c r="D3442" t="s">
        <v>6142</v>
      </c>
      <c r="E3442" t="s">
        <v>5940</v>
      </c>
      <c r="F3442" t="s">
        <v>5940</v>
      </c>
      <c r="G3442">
        <v>18360</v>
      </c>
      <c r="H3442" t="s">
        <v>5940</v>
      </c>
      <c r="I3442">
        <v>2420</v>
      </c>
      <c r="J3442">
        <v>49</v>
      </c>
      <c r="K3442">
        <v>0</v>
      </c>
      <c r="L3442">
        <v>0</v>
      </c>
      <c r="M3442">
        <v>5830</v>
      </c>
      <c r="N3442">
        <v>0</v>
      </c>
      <c r="O3442">
        <v>3960</v>
      </c>
      <c r="P3442">
        <v>49</v>
      </c>
      <c r="R3442">
        <v>1502954</v>
      </c>
      <c r="S3442" t="s">
        <v>5940</v>
      </c>
      <c r="T3442" t="s">
        <v>5940</v>
      </c>
      <c r="U3442">
        <v>18360</v>
      </c>
      <c r="V3442" t="s">
        <v>5940</v>
      </c>
      <c r="W3442">
        <v>2420</v>
      </c>
      <c r="X3442">
        <v>49</v>
      </c>
      <c r="Z3442">
        <v>3515806</v>
      </c>
      <c r="AB3442" t="s">
        <v>5940</v>
      </c>
      <c r="AC3442">
        <v>3515806</v>
      </c>
      <c r="AD3442" t="s">
        <v>3211</v>
      </c>
      <c r="AE3442" t="s">
        <v>5940</v>
      </c>
      <c r="AF3442">
        <v>3515806</v>
      </c>
      <c r="AG3442" t="s">
        <v>3211</v>
      </c>
      <c r="AH3442">
        <v>170609</v>
      </c>
      <c r="AI3442">
        <v>3515806</v>
      </c>
      <c r="AJ3442" t="s">
        <v>3211</v>
      </c>
      <c r="AK3442">
        <v>60</v>
      </c>
      <c r="AL3442">
        <v>3515806</v>
      </c>
      <c r="AM3442" t="s">
        <v>3211</v>
      </c>
      <c r="AN3442" t="s">
        <v>5940</v>
      </c>
      <c r="AO3442">
        <v>0</v>
      </c>
      <c r="AP3442">
        <v>3528007</v>
      </c>
      <c r="AQ3442" t="s">
        <v>3344</v>
      </c>
      <c r="AR3442">
        <v>1680</v>
      </c>
    </row>
    <row r="3443" spans="1:44" x14ac:dyDescent="0.25">
      <c r="A3443">
        <v>1503002</v>
      </c>
      <c r="B3443">
        <v>4</v>
      </c>
      <c r="C3443" t="s">
        <v>876</v>
      </c>
      <c r="D3443" t="s">
        <v>6143</v>
      </c>
      <c r="E3443">
        <v>140</v>
      </c>
      <c r="F3443" t="s">
        <v>5940</v>
      </c>
      <c r="G3443">
        <v>70</v>
      </c>
      <c r="H3443" t="s">
        <v>5940</v>
      </c>
      <c r="I3443">
        <v>23</v>
      </c>
      <c r="J3443">
        <v>8</v>
      </c>
      <c r="K3443">
        <v>310</v>
      </c>
      <c r="L3443">
        <v>0</v>
      </c>
      <c r="M3443">
        <v>70</v>
      </c>
      <c r="N3443">
        <v>0</v>
      </c>
      <c r="O3443">
        <v>6</v>
      </c>
      <c r="P3443">
        <v>9</v>
      </c>
      <c r="R3443">
        <v>1503002</v>
      </c>
      <c r="S3443">
        <v>140</v>
      </c>
      <c r="T3443" t="s">
        <v>5940</v>
      </c>
      <c r="U3443">
        <v>70</v>
      </c>
      <c r="V3443" t="s">
        <v>5940</v>
      </c>
      <c r="W3443">
        <v>23</v>
      </c>
      <c r="X3443">
        <v>8</v>
      </c>
      <c r="Z3443">
        <v>3515905</v>
      </c>
      <c r="AB3443">
        <v>543</v>
      </c>
      <c r="AC3443">
        <v>3515905</v>
      </c>
      <c r="AD3443" t="s">
        <v>3212</v>
      </c>
      <c r="AE3443">
        <v>70</v>
      </c>
      <c r="AF3443">
        <v>3515905</v>
      </c>
      <c r="AG3443" t="s">
        <v>3212</v>
      </c>
      <c r="AH3443" t="s">
        <v>5940</v>
      </c>
      <c r="AI3443">
        <v>3515905</v>
      </c>
      <c r="AJ3443" t="s">
        <v>3212</v>
      </c>
      <c r="AK3443" t="s">
        <v>5940</v>
      </c>
      <c r="AL3443">
        <v>3515905</v>
      </c>
      <c r="AM3443" t="s">
        <v>3212</v>
      </c>
      <c r="AN3443" t="s">
        <v>5940</v>
      </c>
      <c r="AO3443">
        <v>0</v>
      </c>
      <c r="AP3443">
        <v>3528106</v>
      </c>
      <c r="AQ3443" t="s">
        <v>3345</v>
      </c>
      <c r="AR3443">
        <v>1845</v>
      </c>
    </row>
    <row r="3444" spans="1:44" x14ac:dyDescent="0.25">
      <c r="A3444">
        <v>1503044</v>
      </c>
      <c r="B3444">
        <v>4</v>
      </c>
      <c r="C3444" t="s">
        <v>876</v>
      </c>
      <c r="D3444" t="s">
        <v>6144</v>
      </c>
      <c r="E3444" t="s">
        <v>5940</v>
      </c>
      <c r="F3444">
        <v>4950</v>
      </c>
      <c r="G3444">
        <v>7500</v>
      </c>
      <c r="H3444" t="s">
        <v>5940</v>
      </c>
      <c r="I3444">
        <v>6840</v>
      </c>
      <c r="J3444">
        <v>452</v>
      </c>
      <c r="K3444">
        <v>0</v>
      </c>
      <c r="L3444">
        <v>5100</v>
      </c>
      <c r="M3444">
        <v>10000</v>
      </c>
      <c r="N3444">
        <v>0</v>
      </c>
      <c r="O3444">
        <v>3480</v>
      </c>
      <c r="P3444">
        <v>416</v>
      </c>
      <c r="R3444">
        <v>1503044</v>
      </c>
      <c r="S3444" t="s">
        <v>5940</v>
      </c>
      <c r="T3444">
        <v>4950</v>
      </c>
      <c r="U3444">
        <v>7500</v>
      </c>
      <c r="V3444" t="s">
        <v>5940</v>
      </c>
      <c r="W3444">
        <v>6840</v>
      </c>
      <c r="X3444">
        <v>452</v>
      </c>
      <c r="Z3444">
        <v>3516002</v>
      </c>
      <c r="AB3444">
        <v>1125</v>
      </c>
      <c r="AC3444">
        <v>3516002</v>
      </c>
      <c r="AD3444" t="s">
        <v>3213</v>
      </c>
      <c r="AE3444">
        <v>36</v>
      </c>
      <c r="AF3444">
        <v>3516002</v>
      </c>
      <c r="AG3444" t="s">
        <v>3213</v>
      </c>
      <c r="AH3444">
        <v>1203602</v>
      </c>
      <c r="AI3444">
        <v>3516002</v>
      </c>
      <c r="AJ3444" t="s">
        <v>3213</v>
      </c>
      <c r="AK3444">
        <v>600</v>
      </c>
      <c r="AL3444">
        <v>3516002</v>
      </c>
      <c r="AM3444" t="s">
        <v>3213</v>
      </c>
      <c r="AN3444">
        <v>540</v>
      </c>
      <c r="AO3444">
        <v>0</v>
      </c>
      <c r="AP3444">
        <v>3528205</v>
      </c>
      <c r="AQ3444" t="s">
        <v>3346</v>
      </c>
      <c r="AR3444">
        <v>1800</v>
      </c>
    </row>
    <row r="3445" spans="1:44" x14ac:dyDescent="0.25">
      <c r="A3445">
        <v>1503077</v>
      </c>
      <c r="B3445">
        <v>4</v>
      </c>
      <c r="C3445" t="s">
        <v>876</v>
      </c>
      <c r="D3445" t="s">
        <v>6145</v>
      </c>
      <c r="E3445" t="s">
        <v>5940</v>
      </c>
      <c r="F3445" t="s">
        <v>5940</v>
      </c>
      <c r="G3445">
        <v>1440</v>
      </c>
      <c r="H3445" t="s">
        <v>5940</v>
      </c>
      <c r="I3445">
        <v>720</v>
      </c>
      <c r="J3445">
        <v>1269</v>
      </c>
      <c r="K3445">
        <v>0</v>
      </c>
      <c r="L3445">
        <v>0</v>
      </c>
      <c r="M3445">
        <v>810</v>
      </c>
      <c r="N3445">
        <v>0</v>
      </c>
      <c r="O3445">
        <v>600</v>
      </c>
      <c r="P3445">
        <v>660</v>
      </c>
      <c r="R3445">
        <v>1503077</v>
      </c>
      <c r="S3445" t="s">
        <v>5940</v>
      </c>
      <c r="T3445" t="s">
        <v>5940</v>
      </c>
      <c r="U3445">
        <v>1440</v>
      </c>
      <c r="V3445" t="s">
        <v>5940</v>
      </c>
      <c r="W3445">
        <v>720</v>
      </c>
      <c r="X3445">
        <v>1269</v>
      </c>
      <c r="Z3445">
        <v>3516101</v>
      </c>
      <c r="AB3445" t="s">
        <v>5940</v>
      </c>
      <c r="AC3445">
        <v>3516101</v>
      </c>
      <c r="AD3445" t="s">
        <v>3214</v>
      </c>
      <c r="AE3445">
        <v>864</v>
      </c>
      <c r="AF3445">
        <v>3516101</v>
      </c>
      <c r="AG3445" t="s">
        <v>3214</v>
      </c>
      <c r="AH3445">
        <v>571328</v>
      </c>
      <c r="AI3445">
        <v>3516101</v>
      </c>
      <c r="AJ3445" t="s">
        <v>3214</v>
      </c>
      <c r="AK3445">
        <v>15</v>
      </c>
      <c r="AL3445">
        <v>3516101</v>
      </c>
      <c r="AM3445" t="s">
        <v>3214</v>
      </c>
      <c r="AN3445">
        <v>27700</v>
      </c>
      <c r="AO3445">
        <v>0</v>
      </c>
      <c r="AP3445">
        <v>3528304</v>
      </c>
      <c r="AQ3445" t="s">
        <v>3347</v>
      </c>
      <c r="AR3445">
        <v>4716</v>
      </c>
    </row>
    <row r="3446" spans="1:44" x14ac:dyDescent="0.25">
      <c r="A3446">
        <v>1503093</v>
      </c>
      <c r="B3446">
        <v>4</v>
      </c>
      <c r="C3446" t="s">
        <v>876</v>
      </c>
      <c r="D3446" t="s">
        <v>6146</v>
      </c>
      <c r="E3446" t="s">
        <v>5940</v>
      </c>
      <c r="F3446" t="s">
        <v>5940</v>
      </c>
      <c r="G3446">
        <v>240</v>
      </c>
      <c r="H3446" t="s">
        <v>5940</v>
      </c>
      <c r="I3446">
        <v>9800</v>
      </c>
      <c r="J3446">
        <v>50</v>
      </c>
      <c r="K3446">
        <v>0</v>
      </c>
      <c r="L3446">
        <v>0</v>
      </c>
      <c r="M3446">
        <v>600</v>
      </c>
      <c r="N3446">
        <v>0</v>
      </c>
      <c r="O3446">
        <v>1800</v>
      </c>
      <c r="P3446">
        <v>200</v>
      </c>
      <c r="R3446">
        <v>1503093</v>
      </c>
      <c r="S3446" t="s">
        <v>5940</v>
      </c>
      <c r="T3446" t="s">
        <v>5940</v>
      </c>
      <c r="U3446">
        <v>240</v>
      </c>
      <c r="V3446" t="s">
        <v>5940</v>
      </c>
      <c r="W3446">
        <v>9800</v>
      </c>
      <c r="X3446">
        <v>50</v>
      </c>
      <c r="Z3446">
        <v>3516200</v>
      </c>
      <c r="AB3446" t="s">
        <v>5940</v>
      </c>
      <c r="AC3446">
        <v>3516200</v>
      </c>
      <c r="AD3446" t="s">
        <v>3215</v>
      </c>
      <c r="AE3446" t="s">
        <v>5940</v>
      </c>
      <c r="AF3446">
        <v>3516200</v>
      </c>
      <c r="AG3446" t="s">
        <v>3215</v>
      </c>
      <c r="AH3446">
        <v>116812</v>
      </c>
      <c r="AI3446">
        <v>3516200</v>
      </c>
      <c r="AJ3446" t="s">
        <v>3215</v>
      </c>
      <c r="AK3446" t="s">
        <v>5940</v>
      </c>
      <c r="AL3446">
        <v>3516200</v>
      </c>
      <c r="AM3446" t="s">
        <v>3215</v>
      </c>
      <c r="AN3446">
        <v>4050</v>
      </c>
      <c r="AO3446">
        <v>0</v>
      </c>
      <c r="AP3446">
        <v>3528403</v>
      </c>
      <c r="AQ3446" t="s">
        <v>3348</v>
      </c>
      <c r="AR3446">
        <v>1224</v>
      </c>
    </row>
    <row r="3447" spans="1:44" x14ac:dyDescent="0.25">
      <c r="A3447">
        <v>1503101</v>
      </c>
      <c r="B3447">
        <v>4</v>
      </c>
      <c r="C3447" t="s">
        <v>876</v>
      </c>
      <c r="D3447" t="s">
        <v>6147</v>
      </c>
      <c r="E3447">
        <v>16</v>
      </c>
      <c r="F3447" t="s">
        <v>5940</v>
      </c>
      <c r="G3447">
        <v>16</v>
      </c>
      <c r="H3447" t="s">
        <v>5940</v>
      </c>
      <c r="I3447">
        <v>100</v>
      </c>
      <c r="J3447">
        <v>54</v>
      </c>
      <c r="K3447">
        <v>32</v>
      </c>
      <c r="L3447">
        <v>0</v>
      </c>
      <c r="M3447">
        <v>24</v>
      </c>
      <c r="N3447">
        <v>0</v>
      </c>
      <c r="O3447">
        <v>82</v>
      </c>
      <c r="P3447">
        <v>27</v>
      </c>
      <c r="R3447">
        <v>1503101</v>
      </c>
      <c r="S3447">
        <v>16</v>
      </c>
      <c r="T3447" t="s">
        <v>5940</v>
      </c>
      <c r="U3447">
        <v>16</v>
      </c>
      <c r="V3447" t="s">
        <v>5940</v>
      </c>
      <c r="W3447">
        <v>100</v>
      </c>
      <c r="X3447">
        <v>54</v>
      </c>
      <c r="Z3447">
        <v>3516309</v>
      </c>
      <c r="AB3447" t="s">
        <v>5940</v>
      </c>
      <c r="AC3447">
        <v>3516309</v>
      </c>
      <c r="AD3447" t="s">
        <v>3216</v>
      </c>
      <c r="AE3447" t="s">
        <v>5940</v>
      </c>
      <c r="AF3447">
        <v>3516309</v>
      </c>
      <c r="AG3447" t="s">
        <v>3216</v>
      </c>
      <c r="AH3447" t="s">
        <v>5940</v>
      </c>
      <c r="AI3447">
        <v>3516309</v>
      </c>
      <c r="AJ3447" t="s">
        <v>3216</v>
      </c>
      <c r="AK3447" t="s">
        <v>5940</v>
      </c>
      <c r="AL3447">
        <v>3516309</v>
      </c>
      <c r="AM3447" t="s">
        <v>3216</v>
      </c>
      <c r="AN3447" t="s">
        <v>5940</v>
      </c>
      <c r="AO3447">
        <v>0</v>
      </c>
      <c r="AP3447">
        <v>3528601</v>
      </c>
      <c r="AQ3447" t="s">
        <v>3350</v>
      </c>
      <c r="AR3447">
        <v>17718</v>
      </c>
    </row>
    <row r="3448" spans="1:44" x14ac:dyDescent="0.25">
      <c r="A3448">
        <v>1503200</v>
      </c>
      <c r="B3448">
        <v>4</v>
      </c>
      <c r="C3448" t="s">
        <v>876</v>
      </c>
      <c r="D3448" t="s">
        <v>6148</v>
      </c>
      <c r="E3448" t="s">
        <v>5940</v>
      </c>
      <c r="F3448" t="s">
        <v>5940</v>
      </c>
      <c r="G3448">
        <v>100</v>
      </c>
      <c r="H3448" t="s">
        <v>5940</v>
      </c>
      <c r="I3448" t="s">
        <v>5940</v>
      </c>
      <c r="J3448">
        <v>270</v>
      </c>
      <c r="K3448">
        <v>0</v>
      </c>
      <c r="L3448">
        <v>0</v>
      </c>
      <c r="M3448">
        <v>220</v>
      </c>
      <c r="N3448">
        <v>0</v>
      </c>
      <c r="O3448">
        <v>0</v>
      </c>
      <c r="P3448">
        <v>225</v>
      </c>
      <c r="R3448">
        <v>1503200</v>
      </c>
      <c r="S3448" t="s">
        <v>5940</v>
      </c>
      <c r="T3448" t="s">
        <v>5940</v>
      </c>
      <c r="U3448">
        <v>100</v>
      </c>
      <c r="V3448" t="s">
        <v>5940</v>
      </c>
      <c r="W3448" t="s">
        <v>5940</v>
      </c>
      <c r="X3448">
        <v>270</v>
      </c>
      <c r="Z3448">
        <v>3516408</v>
      </c>
      <c r="AB3448" t="s">
        <v>5940</v>
      </c>
      <c r="AC3448">
        <v>3516408</v>
      </c>
      <c r="AD3448" t="s">
        <v>3217</v>
      </c>
      <c r="AE3448" t="s">
        <v>5940</v>
      </c>
      <c r="AF3448">
        <v>3516408</v>
      </c>
      <c r="AG3448" t="s">
        <v>3217</v>
      </c>
      <c r="AH3448" t="s">
        <v>5940</v>
      </c>
      <c r="AI3448">
        <v>3516408</v>
      </c>
      <c r="AJ3448" t="s">
        <v>3217</v>
      </c>
      <c r="AK3448" t="s">
        <v>5940</v>
      </c>
      <c r="AL3448">
        <v>3516408</v>
      </c>
      <c r="AM3448" t="s">
        <v>3217</v>
      </c>
      <c r="AN3448" t="s">
        <v>5940</v>
      </c>
      <c r="AO3448">
        <v>0</v>
      </c>
      <c r="AP3448">
        <v>3528700</v>
      </c>
      <c r="AQ3448" t="s">
        <v>3351</v>
      </c>
      <c r="AR3448">
        <v>1554</v>
      </c>
    </row>
    <row r="3449" spans="1:44" x14ac:dyDescent="0.25">
      <c r="A3449">
        <v>1503309</v>
      </c>
      <c r="B3449">
        <v>4</v>
      </c>
      <c r="C3449" t="s">
        <v>876</v>
      </c>
      <c r="D3449" t="s">
        <v>6149</v>
      </c>
      <c r="E3449">
        <v>400</v>
      </c>
      <c r="F3449" t="s">
        <v>5940</v>
      </c>
      <c r="G3449">
        <v>40</v>
      </c>
      <c r="H3449" t="s">
        <v>5940</v>
      </c>
      <c r="I3449">
        <v>84</v>
      </c>
      <c r="J3449">
        <v>35</v>
      </c>
      <c r="K3449">
        <v>400</v>
      </c>
      <c r="L3449">
        <v>0</v>
      </c>
      <c r="M3449">
        <v>40</v>
      </c>
      <c r="N3449">
        <v>0</v>
      </c>
      <c r="O3449">
        <v>48</v>
      </c>
      <c r="P3449">
        <v>25</v>
      </c>
      <c r="R3449">
        <v>1503309</v>
      </c>
      <c r="S3449">
        <v>400</v>
      </c>
      <c r="T3449" t="s">
        <v>5940</v>
      </c>
      <c r="U3449">
        <v>40</v>
      </c>
      <c r="V3449" t="s">
        <v>5940</v>
      </c>
      <c r="W3449">
        <v>84</v>
      </c>
      <c r="X3449">
        <v>35</v>
      </c>
      <c r="Z3449">
        <v>3516507</v>
      </c>
      <c r="AB3449">
        <v>144</v>
      </c>
      <c r="AC3449">
        <v>3516507</v>
      </c>
      <c r="AD3449" t="s">
        <v>3218</v>
      </c>
      <c r="AE3449">
        <v>20</v>
      </c>
      <c r="AF3449">
        <v>3516507</v>
      </c>
      <c r="AG3449" t="s">
        <v>3218</v>
      </c>
      <c r="AH3449">
        <v>118745</v>
      </c>
      <c r="AI3449">
        <v>3516507</v>
      </c>
      <c r="AJ3449" t="s">
        <v>3218</v>
      </c>
      <c r="AK3449">
        <v>102</v>
      </c>
      <c r="AL3449">
        <v>3516507</v>
      </c>
      <c r="AM3449" t="s">
        <v>3218</v>
      </c>
      <c r="AN3449">
        <v>241</v>
      </c>
      <c r="AO3449">
        <v>0</v>
      </c>
      <c r="AP3449">
        <v>3528809</v>
      </c>
      <c r="AQ3449" t="s">
        <v>3352</v>
      </c>
      <c r="AR3449">
        <v>57000</v>
      </c>
    </row>
    <row r="3450" spans="1:44" x14ac:dyDescent="0.25">
      <c r="A3450">
        <v>1503408</v>
      </c>
      <c r="B3450">
        <v>4</v>
      </c>
      <c r="C3450" t="s">
        <v>876</v>
      </c>
      <c r="D3450" t="s">
        <v>6150</v>
      </c>
      <c r="E3450" t="s">
        <v>5940</v>
      </c>
      <c r="F3450" t="s">
        <v>5940</v>
      </c>
      <c r="G3450">
        <v>175</v>
      </c>
      <c r="H3450" t="s">
        <v>5940</v>
      </c>
      <c r="I3450">
        <v>3</v>
      </c>
      <c r="J3450">
        <v>108</v>
      </c>
      <c r="K3450">
        <v>0</v>
      </c>
      <c r="L3450">
        <v>0</v>
      </c>
      <c r="M3450">
        <v>210</v>
      </c>
      <c r="N3450">
        <v>0</v>
      </c>
      <c r="O3450">
        <v>0</v>
      </c>
      <c r="P3450">
        <v>42</v>
      </c>
      <c r="R3450">
        <v>1503408</v>
      </c>
      <c r="S3450" t="s">
        <v>5940</v>
      </c>
      <c r="T3450" t="s">
        <v>5940</v>
      </c>
      <c r="U3450">
        <v>175</v>
      </c>
      <c r="V3450" t="s">
        <v>5940</v>
      </c>
      <c r="W3450">
        <v>3</v>
      </c>
      <c r="X3450">
        <v>108</v>
      </c>
      <c r="Z3450">
        <v>3516606</v>
      </c>
      <c r="AB3450" t="s">
        <v>5940</v>
      </c>
      <c r="AC3450">
        <v>3516606</v>
      </c>
      <c r="AD3450" t="s">
        <v>3219</v>
      </c>
      <c r="AE3450" t="s">
        <v>5940</v>
      </c>
      <c r="AF3450">
        <v>3516606</v>
      </c>
      <c r="AG3450" t="s">
        <v>3219</v>
      </c>
      <c r="AH3450" t="s">
        <v>5940</v>
      </c>
      <c r="AI3450">
        <v>3516606</v>
      </c>
      <c r="AJ3450" t="s">
        <v>3219</v>
      </c>
      <c r="AK3450" t="s">
        <v>5940</v>
      </c>
      <c r="AL3450">
        <v>3516606</v>
      </c>
      <c r="AM3450" t="s">
        <v>3219</v>
      </c>
      <c r="AN3450" t="s">
        <v>5940</v>
      </c>
      <c r="AO3450">
        <v>0</v>
      </c>
      <c r="AP3450">
        <v>3528858</v>
      </c>
      <c r="AQ3450" t="s">
        <v>3353</v>
      </c>
      <c r="AR3450">
        <v>648</v>
      </c>
    </row>
    <row r="3451" spans="1:44" x14ac:dyDescent="0.25">
      <c r="A3451">
        <v>1503457</v>
      </c>
      <c r="B3451">
        <v>4</v>
      </c>
      <c r="C3451" t="s">
        <v>876</v>
      </c>
      <c r="D3451" t="s">
        <v>6151</v>
      </c>
      <c r="E3451" t="s">
        <v>5940</v>
      </c>
      <c r="F3451" t="s">
        <v>5940</v>
      </c>
      <c r="G3451">
        <v>9400</v>
      </c>
      <c r="H3451" t="s">
        <v>5940</v>
      </c>
      <c r="I3451">
        <v>2260</v>
      </c>
      <c r="J3451">
        <v>2460</v>
      </c>
      <c r="K3451">
        <v>0</v>
      </c>
      <c r="L3451">
        <v>0</v>
      </c>
      <c r="M3451">
        <v>9120</v>
      </c>
      <c r="N3451">
        <v>0</v>
      </c>
      <c r="O3451">
        <v>2880</v>
      </c>
      <c r="P3451">
        <v>1374</v>
      </c>
      <c r="R3451">
        <v>1503457</v>
      </c>
      <c r="S3451" t="s">
        <v>5940</v>
      </c>
      <c r="T3451" t="s">
        <v>5940</v>
      </c>
      <c r="U3451">
        <v>9400</v>
      </c>
      <c r="V3451" t="s">
        <v>5940</v>
      </c>
      <c r="W3451">
        <v>2260</v>
      </c>
      <c r="X3451">
        <v>2460</v>
      </c>
      <c r="Z3451">
        <v>3516705</v>
      </c>
      <c r="AB3451">
        <v>99</v>
      </c>
      <c r="AC3451">
        <v>3516705</v>
      </c>
      <c r="AD3451" t="s">
        <v>3220</v>
      </c>
      <c r="AE3451">
        <v>180</v>
      </c>
      <c r="AF3451">
        <v>3516705</v>
      </c>
      <c r="AG3451" t="s">
        <v>3220</v>
      </c>
      <c r="AH3451" t="s">
        <v>5940</v>
      </c>
      <c r="AI3451">
        <v>3516705</v>
      </c>
      <c r="AJ3451" t="s">
        <v>3220</v>
      </c>
      <c r="AK3451">
        <v>99</v>
      </c>
      <c r="AL3451">
        <v>3516705</v>
      </c>
      <c r="AM3451" t="s">
        <v>3220</v>
      </c>
      <c r="AN3451">
        <v>240</v>
      </c>
      <c r="AO3451">
        <v>0</v>
      </c>
      <c r="AP3451">
        <v>3528908</v>
      </c>
      <c r="AQ3451" t="s">
        <v>3354</v>
      </c>
      <c r="AR3451">
        <v>1800</v>
      </c>
    </row>
    <row r="3452" spans="1:44" x14ac:dyDescent="0.25">
      <c r="A3452">
        <v>1503507</v>
      </c>
      <c r="B3452">
        <v>4</v>
      </c>
      <c r="C3452" t="s">
        <v>876</v>
      </c>
      <c r="D3452" t="s">
        <v>6152</v>
      </c>
      <c r="E3452" t="s">
        <v>5940</v>
      </c>
      <c r="F3452" t="s">
        <v>5940</v>
      </c>
      <c r="G3452">
        <v>90</v>
      </c>
      <c r="H3452" t="s">
        <v>5940</v>
      </c>
      <c r="I3452">
        <v>12</v>
      </c>
      <c r="J3452">
        <v>240</v>
      </c>
      <c r="K3452">
        <v>0</v>
      </c>
      <c r="L3452">
        <v>0</v>
      </c>
      <c r="M3452">
        <v>90</v>
      </c>
      <c r="N3452">
        <v>0</v>
      </c>
      <c r="O3452">
        <v>6</v>
      </c>
      <c r="P3452">
        <v>138</v>
      </c>
      <c r="R3452">
        <v>1503507</v>
      </c>
      <c r="S3452" t="s">
        <v>5940</v>
      </c>
      <c r="T3452" t="s">
        <v>5940</v>
      </c>
      <c r="U3452">
        <v>90</v>
      </c>
      <c r="V3452" t="s">
        <v>5940</v>
      </c>
      <c r="W3452">
        <v>12</v>
      </c>
      <c r="X3452">
        <v>240</v>
      </c>
      <c r="Z3452">
        <v>3516804</v>
      </c>
      <c r="AB3452">
        <v>1596</v>
      </c>
      <c r="AC3452">
        <v>3516804</v>
      </c>
      <c r="AD3452" t="s">
        <v>3221</v>
      </c>
      <c r="AE3452">
        <v>32</v>
      </c>
      <c r="AF3452">
        <v>3516804</v>
      </c>
      <c r="AG3452" t="s">
        <v>3221</v>
      </c>
      <c r="AH3452" t="s">
        <v>5940</v>
      </c>
      <c r="AI3452">
        <v>3516804</v>
      </c>
      <c r="AJ3452" t="s">
        <v>3221</v>
      </c>
      <c r="AK3452">
        <v>160</v>
      </c>
      <c r="AL3452">
        <v>3516804</v>
      </c>
      <c r="AM3452" t="s">
        <v>3221</v>
      </c>
      <c r="AN3452">
        <v>176</v>
      </c>
      <c r="AO3452">
        <v>0</v>
      </c>
      <c r="AP3452">
        <v>3529005</v>
      </c>
      <c r="AQ3452" t="s">
        <v>3355</v>
      </c>
      <c r="AR3452">
        <v>3600</v>
      </c>
    </row>
    <row r="3453" spans="1:44" x14ac:dyDescent="0.25">
      <c r="A3453">
        <v>1503606</v>
      </c>
      <c r="B3453">
        <v>4</v>
      </c>
      <c r="C3453" t="s">
        <v>876</v>
      </c>
      <c r="D3453" t="s">
        <v>6153</v>
      </c>
      <c r="E3453">
        <v>1200</v>
      </c>
      <c r="F3453" t="s">
        <v>5940</v>
      </c>
      <c r="G3453">
        <v>3300</v>
      </c>
      <c r="H3453" t="s">
        <v>5940</v>
      </c>
      <c r="I3453">
        <v>12300</v>
      </c>
      <c r="J3453">
        <v>1236</v>
      </c>
      <c r="K3453">
        <v>1200</v>
      </c>
      <c r="L3453">
        <v>0</v>
      </c>
      <c r="M3453">
        <v>4110</v>
      </c>
      <c r="N3453">
        <v>0</v>
      </c>
      <c r="O3453">
        <v>10380</v>
      </c>
      <c r="P3453">
        <v>1696</v>
      </c>
      <c r="R3453">
        <v>1503606</v>
      </c>
      <c r="S3453">
        <v>1200</v>
      </c>
      <c r="T3453" t="s">
        <v>5940</v>
      </c>
      <c r="U3453">
        <v>3300</v>
      </c>
      <c r="V3453" t="s">
        <v>5940</v>
      </c>
      <c r="W3453">
        <v>12300</v>
      </c>
      <c r="X3453">
        <v>1236</v>
      </c>
      <c r="Z3453">
        <v>3516853</v>
      </c>
      <c r="AB3453">
        <v>82</v>
      </c>
      <c r="AC3453">
        <v>3516853</v>
      </c>
      <c r="AD3453" t="s">
        <v>3222</v>
      </c>
      <c r="AE3453" t="s">
        <v>5940</v>
      </c>
      <c r="AF3453">
        <v>3516853</v>
      </c>
      <c r="AG3453" t="s">
        <v>3222</v>
      </c>
      <c r="AH3453">
        <v>305066</v>
      </c>
      <c r="AI3453">
        <v>3516853</v>
      </c>
      <c r="AJ3453" t="s">
        <v>3222</v>
      </c>
      <c r="AK3453" t="s">
        <v>5940</v>
      </c>
      <c r="AL3453">
        <v>3516853</v>
      </c>
      <c r="AM3453" t="s">
        <v>3222</v>
      </c>
      <c r="AN3453">
        <v>480</v>
      </c>
      <c r="AO3453">
        <v>0</v>
      </c>
      <c r="AP3453">
        <v>3529104</v>
      </c>
      <c r="AQ3453" t="s">
        <v>3356</v>
      </c>
      <c r="AR3453">
        <v>240</v>
      </c>
    </row>
    <row r="3454" spans="1:44" x14ac:dyDescent="0.25">
      <c r="A3454">
        <v>1503705</v>
      </c>
      <c r="B3454">
        <v>4</v>
      </c>
      <c r="C3454" t="s">
        <v>876</v>
      </c>
      <c r="D3454" t="s">
        <v>6154</v>
      </c>
      <c r="E3454" t="s">
        <v>5940</v>
      </c>
      <c r="F3454" t="s">
        <v>5940</v>
      </c>
      <c r="G3454">
        <v>3850</v>
      </c>
      <c r="H3454" t="s">
        <v>5940</v>
      </c>
      <c r="I3454">
        <v>9960</v>
      </c>
      <c r="J3454">
        <v>390</v>
      </c>
      <c r="K3454">
        <v>0</v>
      </c>
      <c r="L3454">
        <v>0</v>
      </c>
      <c r="M3454">
        <v>3975</v>
      </c>
      <c r="N3454">
        <v>0</v>
      </c>
      <c r="O3454">
        <v>9960</v>
      </c>
      <c r="P3454">
        <v>390</v>
      </c>
      <c r="R3454">
        <v>1503705</v>
      </c>
      <c r="S3454" t="s">
        <v>5940</v>
      </c>
      <c r="T3454" t="s">
        <v>5940</v>
      </c>
      <c r="U3454">
        <v>3850</v>
      </c>
      <c r="V3454" t="s">
        <v>5940</v>
      </c>
      <c r="W3454">
        <v>9960</v>
      </c>
      <c r="X3454">
        <v>390</v>
      </c>
      <c r="Z3454">
        <v>3516903</v>
      </c>
      <c r="AB3454">
        <v>2760</v>
      </c>
      <c r="AC3454">
        <v>3516903</v>
      </c>
      <c r="AD3454" t="s">
        <v>3223</v>
      </c>
      <c r="AE3454">
        <v>11</v>
      </c>
      <c r="AF3454">
        <v>3516903</v>
      </c>
      <c r="AG3454" t="s">
        <v>3223</v>
      </c>
      <c r="AH3454">
        <v>516132</v>
      </c>
      <c r="AI3454">
        <v>3516903</v>
      </c>
      <c r="AJ3454" t="s">
        <v>3223</v>
      </c>
      <c r="AK3454">
        <v>80</v>
      </c>
      <c r="AL3454">
        <v>3516903</v>
      </c>
      <c r="AM3454" t="s">
        <v>3223</v>
      </c>
      <c r="AN3454">
        <v>242</v>
      </c>
      <c r="AO3454">
        <v>0</v>
      </c>
      <c r="AP3454">
        <v>3529203</v>
      </c>
      <c r="AQ3454" t="s">
        <v>3357</v>
      </c>
      <c r="AR3454">
        <v>5040</v>
      </c>
    </row>
    <row r="3455" spans="1:44" x14ac:dyDescent="0.25">
      <c r="A3455">
        <v>1503754</v>
      </c>
      <c r="B3455">
        <v>4</v>
      </c>
      <c r="C3455" t="s">
        <v>876</v>
      </c>
      <c r="D3455" t="s">
        <v>6155</v>
      </c>
      <c r="E3455">
        <v>650</v>
      </c>
      <c r="F3455" t="s">
        <v>5940</v>
      </c>
      <c r="G3455">
        <v>205</v>
      </c>
      <c r="H3455" t="s">
        <v>5940</v>
      </c>
      <c r="I3455">
        <v>548</v>
      </c>
      <c r="J3455">
        <v>23</v>
      </c>
      <c r="K3455">
        <v>650</v>
      </c>
      <c r="L3455">
        <v>0</v>
      </c>
      <c r="M3455">
        <v>150</v>
      </c>
      <c r="N3455">
        <v>0</v>
      </c>
      <c r="O3455">
        <v>240</v>
      </c>
      <c r="P3455">
        <v>23</v>
      </c>
      <c r="R3455">
        <v>1503754</v>
      </c>
      <c r="S3455">
        <v>650</v>
      </c>
      <c r="T3455" t="s">
        <v>5940</v>
      </c>
      <c r="U3455">
        <v>205</v>
      </c>
      <c r="V3455" t="s">
        <v>5940</v>
      </c>
      <c r="W3455">
        <v>548</v>
      </c>
      <c r="X3455">
        <v>23</v>
      </c>
      <c r="Z3455">
        <v>3517000</v>
      </c>
      <c r="AB3455" t="s">
        <v>5940</v>
      </c>
      <c r="AC3455">
        <v>3517000</v>
      </c>
      <c r="AD3455" t="s">
        <v>3224</v>
      </c>
      <c r="AE3455">
        <v>5</v>
      </c>
      <c r="AF3455">
        <v>3517000</v>
      </c>
      <c r="AG3455" t="s">
        <v>3224</v>
      </c>
      <c r="AH3455">
        <v>141422</v>
      </c>
      <c r="AI3455">
        <v>3517000</v>
      </c>
      <c r="AJ3455" t="s">
        <v>3224</v>
      </c>
      <c r="AK3455">
        <v>90</v>
      </c>
      <c r="AL3455">
        <v>3517000</v>
      </c>
      <c r="AM3455" t="s">
        <v>3224</v>
      </c>
      <c r="AN3455">
        <v>125</v>
      </c>
      <c r="AO3455">
        <v>0</v>
      </c>
      <c r="AP3455">
        <v>3529302</v>
      </c>
      <c r="AQ3455" t="s">
        <v>3358</v>
      </c>
      <c r="AR3455">
        <v>3672</v>
      </c>
    </row>
    <row r="3456" spans="1:44" x14ac:dyDescent="0.25">
      <c r="A3456">
        <v>1503804</v>
      </c>
      <c r="B3456">
        <v>4</v>
      </c>
      <c r="C3456" t="s">
        <v>876</v>
      </c>
      <c r="D3456" t="s">
        <v>6156</v>
      </c>
      <c r="E3456" t="s">
        <v>5940</v>
      </c>
      <c r="F3456" t="s">
        <v>5940</v>
      </c>
      <c r="G3456">
        <v>1704</v>
      </c>
      <c r="H3456" t="s">
        <v>5940</v>
      </c>
      <c r="I3456">
        <v>4650</v>
      </c>
      <c r="J3456">
        <v>25</v>
      </c>
      <c r="K3456">
        <v>0</v>
      </c>
      <c r="L3456">
        <v>0</v>
      </c>
      <c r="M3456">
        <v>1644</v>
      </c>
      <c r="N3456">
        <v>0</v>
      </c>
      <c r="O3456">
        <v>1200</v>
      </c>
      <c r="P3456">
        <v>25</v>
      </c>
      <c r="R3456">
        <v>1503804</v>
      </c>
      <c r="S3456" t="s">
        <v>5940</v>
      </c>
      <c r="T3456" t="s">
        <v>5940</v>
      </c>
      <c r="U3456">
        <v>1704</v>
      </c>
      <c r="V3456" t="s">
        <v>5940</v>
      </c>
      <c r="W3456">
        <v>4650</v>
      </c>
      <c r="X3456">
        <v>25</v>
      </c>
      <c r="Z3456">
        <v>3517109</v>
      </c>
      <c r="AB3456">
        <v>363</v>
      </c>
      <c r="AC3456">
        <v>3517109</v>
      </c>
      <c r="AD3456" t="s">
        <v>3225</v>
      </c>
      <c r="AE3456" t="s">
        <v>5940</v>
      </c>
      <c r="AF3456">
        <v>3517109</v>
      </c>
      <c r="AG3456" t="s">
        <v>3225</v>
      </c>
      <c r="AH3456">
        <v>104517</v>
      </c>
      <c r="AI3456">
        <v>3517109</v>
      </c>
      <c r="AJ3456" t="s">
        <v>3225</v>
      </c>
      <c r="AK3456">
        <v>72</v>
      </c>
      <c r="AL3456">
        <v>3517109</v>
      </c>
      <c r="AM3456" t="s">
        <v>3225</v>
      </c>
      <c r="AN3456">
        <v>7560</v>
      </c>
      <c r="AO3456">
        <v>0</v>
      </c>
      <c r="AP3456">
        <v>3529500</v>
      </c>
      <c r="AQ3456" t="s">
        <v>3360</v>
      </c>
      <c r="AR3456">
        <v>4550</v>
      </c>
    </row>
    <row r="3457" spans="1:44" x14ac:dyDescent="0.25">
      <c r="A3457">
        <v>1503903</v>
      </c>
      <c r="B3457">
        <v>4</v>
      </c>
      <c r="C3457" t="s">
        <v>876</v>
      </c>
      <c r="D3457" t="s">
        <v>6157</v>
      </c>
      <c r="E3457">
        <v>400</v>
      </c>
      <c r="F3457" t="s">
        <v>5940</v>
      </c>
      <c r="G3457">
        <v>320</v>
      </c>
      <c r="H3457" t="s">
        <v>5940</v>
      </c>
      <c r="I3457">
        <v>30</v>
      </c>
      <c r="J3457">
        <v>60</v>
      </c>
      <c r="K3457">
        <v>600</v>
      </c>
      <c r="L3457">
        <v>0</v>
      </c>
      <c r="M3457">
        <v>480</v>
      </c>
      <c r="N3457">
        <v>0</v>
      </c>
      <c r="O3457">
        <v>12</v>
      </c>
      <c r="P3457">
        <v>40</v>
      </c>
      <c r="R3457">
        <v>1503903</v>
      </c>
      <c r="S3457">
        <v>400</v>
      </c>
      <c r="T3457" t="s">
        <v>5940</v>
      </c>
      <c r="U3457">
        <v>320</v>
      </c>
      <c r="V3457" t="s">
        <v>5940</v>
      </c>
      <c r="W3457">
        <v>30</v>
      </c>
      <c r="X3457">
        <v>60</v>
      </c>
      <c r="Z3457">
        <v>3517208</v>
      </c>
      <c r="AB3457" t="s">
        <v>5940</v>
      </c>
      <c r="AC3457">
        <v>3517208</v>
      </c>
      <c r="AD3457" t="s">
        <v>3226</v>
      </c>
      <c r="AE3457" t="s">
        <v>5940</v>
      </c>
      <c r="AF3457">
        <v>3517208</v>
      </c>
      <c r="AG3457" t="s">
        <v>3226</v>
      </c>
      <c r="AH3457">
        <v>310607</v>
      </c>
      <c r="AI3457">
        <v>3517208</v>
      </c>
      <c r="AJ3457" t="s">
        <v>3226</v>
      </c>
      <c r="AK3457" t="s">
        <v>5940</v>
      </c>
      <c r="AL3457">
        <v>3517208</v>
      </c>
      <c r="AM3457" t="s">
        <v>3226</v>
      </c>
      <c r="AN3457">
        <v>72</v>
      </c>
      <c r="AO3457">
        <v>0</v>
      </c>
      <c r="AP3457">
        <v>3529609</v>
      </c>
      <c r="AQ3457" t="s">
        <v>3361</v>
      </c>
      <c r="AR3457">
        <v>1800</v>
      </c>
    </row>
    <row r="3458" spans="1:44" x14ac:dyDescent="0.25">
      <c r="A3458">
        <v>1504000</v>
      </c>
      <c r="B3458">
        <v>4</v>
      </c>
      <c r="C3458" t="s">
        <v>876</v>
      </c>
      <c r="D3458" t="s">
        <v>6158</v>
      </c>
      <c r="E3458" t="s">
        <v>5940</v>
      </c>
      <c r="F3458" t="s">
        <v>5940</v>
      </c>
      <c r="G3458">
        <v>9</v>
      </c>
      <c r="H3458" t="s">
        <v>5940</v>
      </c>
      <c r="I3458">
        <v>14</v>
      </c>
      <c r="J3458" t="s">
        <v>5940</v>
      </c>
      <c r="K3458">
        <v>450</v>
      </c>
      <c r="L3458">
        <v>0</v>
      </c>
      <c r="M3458">
        <v>5</v>
      </c>
      <c r="N3458">
        <v>0</v>
      </c>
      <c r="O3458">
        <v>14</v>
      </c>
      <c r="P3458">
        <v>1</v>
      </c>
      <c r="R3458">
        <v>1504000</v>
      </c>
      <c r="S3458" t="s">
        <v>5940</v>
      </c>
      <c r="T3458" t="s">
        <v>5940</v>
      </c>
      <c r="U3458">
        <v>9</v>
      </c>
      <c r="V3458" t="s">
        <v>5940</v>
      </c>
      <c r="W3458">
        <v>14</v>
      </c>
      <c r="X3458" t="s">
        <v>5940</v>
      </c>
      <c r="Z3458">
        <v>3517307</v>
      </c>
      <c r="AB3458" t="s">
        <v>5940</v>
      </c>
      <c r="AC3458">
        <v>3517307</v>
      </c>
      <c r="AD3458" t="s">
        <v>3227</v>
      </c>
      <c r="AE3458" t="s">
        <v>5940</v>
      </c>
      <c r="AF3458">
        <v>3517307</v>
      </c>
      <c r="AG3458" t="s">
        <v>3227</v>
      </c>
      <c r="AH3458" t="s">
        <v>5940</v>
      </c>
      <c r="AI3458">
        <v>3517307</v>
      </c>
      <c r="AJ3458" t="s">
        <v>3227</v>
      </c>
      <c r="AK3458" t="s">
        <v>5940</v>
      </c>
      <c r="AL3458">
        <v>3517307</v>
      </c>
      <c r="AM3458" t="s">
        <v>3227</v>
      </c>
      <c r="AN3458" t="s">
        <v>5940</v>
      </c>
      <c r="AO3458">
        <v>0</v>
      </c>
      <c r="AP3458">
        <v>3529658</v>
      </c>
      <c r="AQ3458" t="s">
        <v>3362</v>
      </c>
      <c r="AR3458">
        <v>2940</v>
      </c>
    </row>
    <row r="3459" spans="1:44" x14ac:dyDescent="0.25">
      <c r="A3459">
        <v>1504059</v>
      </c>
      <c r="B3459">
        <v>4</v>
      </c>
      <c r="C3459" t="s">
        <v>876</v>
      </c>
      <c r="D3459" t="s">
        <v>6159</v>
      </c>
      <c r="E3459" t="s">
        <v>5940</v>
      </c>
      <c r="F3459" t="s">
        <v>5940</v>
      </c>
      <c r="G3459">
        <v>1022</v>
      </c>
      <c r="H3459" t="s">
        <v>5940</v>
      </c>
      <c r="I3459" t="s">
        <v>5940</v>
      </c>
      <c r="J3459">
        <v>405</v>
      </c>
      <c r="K3459">
        <v>0</v>
      </c>
      <c r="L3459">
        <v>0</v>
      </c>
      <c r="M3459">
        <v>1150</v>
      </c>
      <c r="N3459">
        <v>0</v>
      </c>
      <c r="O3459">
        <v>45</v>
      </c>
      <c r="P3459">
        <v>450</v>
      </c>
      <c r="R3459">
        <v>1504059</v>
      </c>
      <c r="S3459" t="s">
        <v>5940</v>
      </c>
      <c r="T3459" t="s">
        <v>5940</v>
      </c>
      <c r="U3459">
        <v>1022</v>
      </c>
      <c r="V3459" t="s">
        <v>5940</v>
      </c>
      <c r="W3459" t="s">
        <v>5940</v>
      </c>
      <c r="X3459">
        <v>405</v>
      </c>
      <c r="Z3459">
        <v>3517406</v>
      </c>
      <c r="AB3459">
        <v>1500</v>
      </c>
      <c r="AC3459">
        <v>3517406</v>
      </c>
      <c r="AD3459" t="s">
        <v>3228</v>
      </c>
      <c r="AE3459">
        <v>240</v>
      </c>
      <c r="AF3459">
        <v>3517406</v>
      </c>
      <c r="AG3459" t="s">
        <v>3228</v>
      </c>
      <c r="AH3459">
        <v>2742780</v>
      </c>
      <c r="AI3459">
        <v>3517406</v>
      </c>
      <c r="AJ3459" t="s">
        <v>3228</v>
      </c>
      <c r="AK3459">
        <v>17527</v>
      </c>
      <c r="AL3459">
        <v>3517406</v>
      </c>
      <c r="AM3459" t="s">
        <v>3228</v>
      </c>
      <c r="AN3459">
        <v>97760</v>
      </c>
      <c r="AO3459">
        <v>0</v>
      </c>
      <c r="AP3459">
        <v>3529708</v>
      </c>
      <c r="AQ3459" t="s">
        <v>3363</v>
      </c>
      <c r="AR3459">
        <v>8784</v>
      </c>
    </row>
    <row r="3460" spans="1:44" x14ac:dyDescent="0.25">
      <c r="A3460">
        <v>1504109</v>
      </c>
      <c r="B3460">
        <v>4</v>
      </c>
      <c r="C3460" t="s">
        <v>876</v>
      </c>
      <c r="D3460" t="s">
        <v>6160</v>
      </c>
      <c r="E3460" t="s">
        <v>5940</v>
      </c>
      <c r="F3460" t="s">
        <v>5940</v>
      </c>
      <c r="G3460">
        <v>450</v>
      </c>
      <c r="H3460" t="s">
        <v>5940</v>
      </c>
      <c r="I3460">
        <v>16</v>
      </c>
      <c r="J3460">
        <v>108</v>
      </c>
      <c r="K3460">
        <v>0</v>
      </c>
      <c r="L3460">
        <v>0</v>
      </c>
      <c r="M3460">
        <v>270</v>
      </c>
      <c r="N3460">
        <v>0</v>
      </c>
      <c r="O3460">
        <v>8</v>
      </c>
      <c r="P3460">
        <v>33</v>
      </c>
      <c r="R3460">
        <v>1504109</v>
      </c>
      <c r="S3460" t="s">
        <v>5940</v>
      </c>
      <c r="T3460" t="s">
        <v>5940</v>
      </c>
      <c r="U3460">
        <v>450</v>
      </c>
      <c r="V3460" t="s">
        <v>5940</v>
      </c>
      <c r="W3460">
        <v>16</v>
      </c>
      <c r="X3460">
        <v>108</v>
      </c>
      <c r="Z3460">
        <v>3517505</v>
      </c>
      <c r="AB3460" t="s">
        <v>5940</v>
      </c>
      <c r="AC3460">
        <v>3517505</v>
      </c>
      <c r="AD3460" t="s">
        <v>3229</v>
      </c>
      <c r="AE3460">
        <v>110</v>
      </c>
      <c r="AF3460">
        <v>3517505</v>
      </c>
      <c r="AG3460" t="s">
        <v>3229</v>
      </c>
      <c r="AH3460">
        <v>569456</v>
      </c>
      <c r="AI3460">
        <v>3517505</v>
      </c>
      <c r="AJ3460" t="s">
        <v>3229</v>
      </c>
      <c r="AK3460" t="s">
        <v>5940</v>
      </c>
      <c r="AL3460">
        <v>3517505</v>
      </c>
      <c r="AM3460" t="s">
        <v>3229</v>
      </c>
      <c r="AN3460">
        <v>625</v>
      </c>
      <c r="AO3460">
        <v>0</v>
      </c>
      <c r="AP3460">
        <v>3529807</v>
      </c>
      <c r="AQ3460" t="s">
        <v>3364</v>
      </c>
      <c r="AR3460">
        <v>1770</v>
      </c>
    </row>
    <row r="3461" spans="1:44" x14ac:dyDescent="0.25">
      <c r="A3461">
        <v>1504208</v>
      </c>
      <c r="B3461">
        <v>4</v>
      </c>
      <c r="C3461" t="s">
        <v>876</v>
      </c>
      <c r="D3461" t="s">
        <v>6161</v>
      </c>
      <c r="E3461" t="s">
        <v>5940</v>
      </c>
      <c r="F3461" t="s">
        <v>5940</v>
      </c>
      <c r="G3461">
        <v>7056</v>
      </c>
      <c r="H3461" t="s">
        <v>5940</v>
      </c>
      <c r="I3461">
        <v>6750</v>
      </c>
      <c r="J3461">
        <v>518</v>
      </c>
      <c r="K3461">
        <v>0</v>
      </c>
      <c r="L3461">
        <v>0</v>
      </c>
      <c r="M3461">
        <v>6864</v>
      </c>
      <c r="N3461">
        <v>0</v>
      </c>
      <c r="O3461">
        <v>7470</v>
      </c>
      <c r="P3461">
        <v>518</v>
      </c>
      <c r="R3461">
        <v>1504208</v>
      </c>
      <c r="S3461" t="s">
        <v>5940</v>
      </c>
      <c r="T3461" t="s">
        <v>5940</v>
      </c>
      <c r="U3461">
        <v>7056</v>
      </c>
      <c r="V3461" t="s">
        <v>5940</v>
      </c>
      <c r="W3461">
        <v>6750</v>
      </c>
      <c r="X3461">
        <v>518</v>
      </c>
      <c r="Z3461">
        <v>3517604</v>
      </c>
      <c r="AB3461" t="s">
        <v>5940</v>
      </c>
      <c r="AC3461">
        <v>3517604</v>
      </c>
      <c r="AD3461" t="s">
        <v>3230</v>
      </c>
      <c r="AE3461">
        <v>72</v>
      </c>
      <c r="AF3461">
        <v>3517604</v>
      </c>
      <c r="AG3461" t="s">
        <v>3230</v>
      </c>
      <c r="AH3461" t="s">
        <v>5940</v>
      </c>
      <c r="AI3461">
        <v>3517604</v>
      </c>
      <c r="AJ3461" t="s">
        <v>3230</v>
      </c>
      <c r="AK3461">
        <v>348</v>
      </c>
      <c r="AL3461">
        <v>3517604</v>
      </c>
      <c r="AM3461" t="s">
        <v>3230</v>
      </c>
      <c r="AN3461" t="s">
        <v>5940</v>
      </c>
      <c r="AO3461">
        <v>0</v>
      </c>
      <c r="AP3461">
        <v>3529906</v>
      </c>
      <c r="AQ3461" t="s">
        <v>3365</v>
      </c>
      <c r="AR3461">
        <v>16</v>
      </c>
    </row>
    <row r="3462" spans="1:44" x14ac:dyDescent="0.25">
      <c r="A3462">
        <v>1504307</v>
      </c>
      <c r="B3462">
        <v>4</v>
      </c>
      <c r="C3462" t="s">
        <v>876</v>
      </c>
      <c r="D3462" t="s">
        <v>6162</v>
      </c>
      <c r="E3462" t="s">
        <v>5940</v>
      </c>
      <c r="F3462" t="s">
        <v>5940</v>
      </c>
      <c r="G3462">
        <v>184</v>
      </c>
      <c r="H3462" t="s">
        <v>5940</v>
      </c>
      <c r="I3462">
        <v>119</v>
      </c>
      <c r="J3462">
        <v>252</v>
      </c>
      <c r="K3462">
        <v>0</v>
      </c>
      <c r="L3462">
        <v>0</v>
      </c>
      <c r="M3462">
        <v>120</v>
      </c>
      <c r="N3462">
        <v>0</v>
      </c>
      <c r="O3462">
        <v>42</v>
      </c>
      <c r="P3462">
        <v>35</v>
      </c>
      <c r="R3462">
        <v>1504307</v>
      </c>
      <c r="S3462" t="s">
        <v>5940</v>
      </c>
      <c r="T3462" t="s">
        <v>5940</v>
      </c>
      <c r="U3462">
        <v>184</v>
      </c>
      <c r="V3462" t="s">
        <v>5940</v>
      </c>
      <c r="W3462">
        <v>119</v>
      </c>
      <c r="X3462">
        <v>252</v>
      </c>
      <c r="Z3462">
        <v>3517703</v>
      </c>
      <c r="AB3462">
        <v>1785</v>
      </c>
      <c r="AC3462">
        <v>3517703</v>
      </c>
      <c r="AD3462" t="s">
        <v>3231</v>
      </c>
      <c r="AE3462" t="s">
        <v>5940</v>
      </c>
      <c r="AF3462">
        <v>3517703</v>
      </c>
      <c r="AG3462" t="s">
        <v>3231</v>
      </c>
      <c r="AH3462">
        <v>1542037</v>
      </c>
      <c r="AI3462">
        <v>3517703</v>
      </c>
      <c r="AJ3462" t="s">
        <v>3231</v>
      </c>
      <c r="AK3462" t="s">
        <v>5940</v>
      </c>
      <c r="AL3462">
        <v>3517703</v>
      </c>
      <c r="AM3462" t="s">
        <v>3231</v>
      </c>
      <c r="AN3462">
        <v>13770</v>
      </c>
      <c r="AO3462">
        <v>0</v>
      </c>
      <c r="AP3462">
        <v>3530003</v>
      </c>
      <c r="AQ3462" t="s">
        <v>3366</v>
      </c>
      <c r="AR3462">
        <v>9757</v>
      </c>
    </row>
    <row r="3463" spans="1:44" x14ac:dyDescent="0.25">
      <c r="A3463">
        <v>1504406</v>
      </c>
      <c r="B3463">
        <v>4</v>
      </c>
      <c r="C3463" t="s">
        <v>876</v>
      </c>
      <c r="D3463" t="s">
        <v>6163</v>
      </c>
      <c r="E3463" t="s">
        <v>5940</v>
      </c>
      <c r="F3463" t="s">
        <v>5940</v>
      </c>
      <c r="G3463">
        <v>87</v>
      </c>
      <c r="H3463" t="s">
        <v>5940</v>
      </c>
      <c r="I3463">
        <v>42</v>
      </c>
      <c r="J3463">
        <v>72</v>
      </c>
      <c r="K3463">
        <v>0</v>
      </c>
      <c r="L3463">
        <v>0</v>
      </c>
      <c r="M3463">
        <v>90</v>
      </c>
      <c r="N3463">
        <v>0</v>
      </c>
      <c r="O3463">
        <v>42</v>
      </c>
      <c r="P3463">
        <v>184</v>
      </c>
      <c r="R3463">
        <v>1504406</v>
      </c>
      <c r="S3463" t="s">
        <v>5940</v>
      </c>
      <c r="T3463" t="s">
        <v>5940</v>
      </c>
      <c r="U3463">
        <v>87</v>
      </c>
      <c r="V3463" t="s">
        <v>5940</v>
      </c>
      <c r="W3463">
        <v>42</v>
      </c>
      <c r="X3463">
        <v>72</v>
      </c>
      <c r="Z3463">
        <v>3517802</v>
      </c>
      <c r="AB3463">
        <v>337</v>
      </c>
      <c r="AC3463">
        <v>3517802</v>
      </c>
      <c r="AD3463" t="s">
        <v>3232</v>
      </c>
      <c r="AE3463">
        <v>30</v>
      </c>
      <c r="AF3463">
        <v>3517802</v>
      </c>
      <c r="AG3463" t="s">
        <v>3232</v>
      </c>
      <c r="AH3463">
        <v>258823</v>
      </c>
      <c r="AI3463">
        <v>3517802</v>
      </c>
      <c r="AJ3463" t="s">
        <v>3232</v>
      </c>
      <c r="AK3463">
        <v>360</v>
      </c>
      <c r="AL3463">
        <v>3517802</v>
      </c>
      <c r="AM3463" t="s">
        <v>3232</v>
      </c>
      <c r="AN3463" t="s">
        <v>5940</v>
      </c>
      <c r="AO3463">
        <v>0</v>
      </c>
      <c r="AP3463">
        <v>3530102</v>
      </c>
      <c r="AQ3463" t="s">
        <v>3367</v>
      </c>
      <c r="AR3463">
        <v>8460</v>
      </c>
    </row>
    <row r="3464" spans="1:44" x14ac:dyDescent="0.25">
      <c r="A3464">
        <v>1504422</v>
      </c>
      <c r="B3464">
        <v>4</v>
      </c>
      <c r="C3464" t="s">
        <v>876</v>
      </c>
      <c r="D3464" t="s">
        <v>6164</v>
      </c>
      <c r="E3464" t="s">
        <v>5940</v>
      </c>
      <c r="F3464" t="s">
        <v>5940</v>
      </c>
      <c r="G3464">
        <v>0</v>
      </c>
      <c r="H3464" t="s">
        <v>5940</v>
      </c>
      <c r="I3464" t="s">
        <v>5940</v>
      </c>
      <c r="J3464" t="s">
        <v>5940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R3464">
        <v>1504422</v>
      </c>
      <c r="S3464" t="s">
        <v>5940</v>
      </c>
      <c r="T3464" t="s">
        <v>5940</v>
      </c>
      <c r="U3464">
        <v>0</v>
      </c>
      <c r="V3464" t="s">
        <v>5940</v>
      </c>
      <c r="W3464" t="s">
        <v>5940</v>
      </c>
      <c r="X3464" t="s">
        <v>5940</v>
      </c>
      <c r="Z3464">
        <v>3517901</v>
      </c>
      <c r="AB3464" t="s">
        <v>5940</v>
      </c>
      <c r="AC3464">
        <v>3517901</v>
      </c>
      <c r="AD3464" t="s">
        <v>3233</v>
      </c>
      <c r="AE3464" t="s">
        <v>5940</v>
      </c>
      <c r="AF3464">
        <v>3517901</v>
      </c>
      <c r="AG3464" t="s">
        <v>3233</v>
      </c>
      <c r="AH3464">
        <v>508443</v>
      </c>
      <c r="AI3464">
        <v>3517901</v>
      </c>
      <c r="AJ3464" t="s">
        <v>3233</v>
      </c>
      <c r="AK3464" t="s">
        <v>5940</v>
      </c>
      <c r="AL3464">
        <v>3517901</v>
      </c>
      <c r="AM3464" t="s">
        <v>3233</v>
      </c>
      <c r="AN3464">
        <v>4500</v>
      </c>
      <c r="AO3464">
        <v>0</v>
      </c>
      <c r="AP3464">
        <v>3530201</v>
      </c>
      <c r="AQ3464" t="s">
        <v>3368</v>
      </c>
      <c r="AR3464">
        <v>1140</v>
      </c>
    </row>
    <row r="3465" spans="1:44" x14ac:dyDescent="0.25">
      <c r="A3465">
        <v>1504455</v>
      </c>
      <c r="B3465">
        <v>4</v>
      </c>
      <c r="C3465" t="s">
        <v>876</v>
      </c>
      <c r="D3465" t="s">
        <v>6165</v>
      </c>
      <c r="E3465" t="s">
        <v>5940</v>
      </c>
      <c r="F3465" t="s">
        <v>5940</v>
      </c>
      <c r="G3465">
        <v>2300</v>
      </c>
      <c r="H3465" t="s">
        <v>5940</v>
      </c>
      <c r="I3465">
        <v>4260</v>
      </c>
      <c r="J3465">
        <v>472</v>
      </c>
      <c r="K3465">
        <v>0</v>
      </c>
      <c r="L3465">
        <v>0</v>
      </c>
      <c r="M3465">
        <v>2610</v>
      </c>
      <c r="N3465">
        <v>0</v>
      </c>
      <c r="O3465">
        <v>1815</v>
      </c>
      <c r="P3465">
        <v>656</v>
      </c>
      <c r="R3465">
        <v>1504455</v>
      </c>
      <c r="S3465" t="s">
        <v>5940</v>
      </c>
      <c r="T3465" t="s">
        <v>5940</v>
      </c>
      <c r="U3465">
        <v>2300</v>
      </c>
      <c r="V3465" t="s">
        <v>5940</v>
      </c>
      <c r="W3465">
        <v>4260</v>
      </c>
      <c r="X3465">
        <v>472</v>
      </c>
      <c r="Z3465">
        <v>3518008</v>
      </c>
      <c r="AB3465">
        <v>78</v>
      </c>
      <c r="AC3465">
        <v>3518008</v>
      </c>
      <c r="AD3465" t="s">
        <v>3234</v>
      </c>
      <c r="AE3465">
        <v>3</v>
      </c>
      <c r="AF3465">
        <v>3518008</v>
      </c>
      <c r="AG3465" t="s">
        <v>3234</v>
      </c>
      <c r="AH3465">
        <v>12516</v>
      </c>
      <c r="AI3465">
        <v>3518008</v>
      </c>
      <c r="AJ3465" t="s">
        <v>3234</v>
      </c>
      <c r="AK3465">
        <v>48</v>
      </c>
      <c r="AL3465">
        <v>3518008</v>
      </c>
      <c r="AM3465" t="s">
        <v>3234</v>
      </c>
      <c r="AN3465">
        <v>60</v>
      </c>
      <c r="AO3465">
        <v>0</v>
      </c>
      <c r="AP3465">
        <v>3530300</v>
      </c>
      <c r="AQ3465" t="s">
        <v>3369</v>
      </c>
      <c r="AR3465">
        <v>3010</v>
      </c>
    </row>
    <row r="3466" spans="1:44" x14ac:dyDescent="0.25">
      <c r="A3466">
        <v>1504505</v>
      </c>
      <c r="B3466">
        <v>4</v>
      </c>
      <c r="C3466" t="s">
        <v>876</v>
      </c>
      <c r="D3466" t="s">
        <v>6166</v>
      </c>
      <c r="E3466" t="s">
        <v>5940</v>
      </c>
      <c r="F3466" t="s">
        <v>5940</v>
      </c>
      <c r="G3466">
        <v>10</v>
      </c>
      <c r="H3466" t="s">
        <v>5940</v>
      </c>
      <c r="I3466">
        <v>72</v>
      </c>
      <c r="J3466">
        <v>5</v>
      </c>
      <c r="K3466">
        <v>0</v>
      </c>
      <c r="L3466">
        <v>0</v>
      </c>
      <c r="M3466">
        <v>6</v>
      </c>
      <c r="N3466">
        <v>0</v>
      </c>
      <c r="O3466">
        <v>48</v>
      </c>
      <c r="P3466">
        <v>5</v>
      </c>
      <c r="R3466">
        <v>1504505</v>
      </c>
      <c r="S3466" t="s">
        <v>5940</v>
      </c>
      <c r="T3466" t="s">
        <v>5940</v>
      </c>
      <c r="U3466">
        <v>10</v>
      </c>
      <c r="V3466" t="s">
        <v>5940</v>
      </c>
      <c r="W3466">
        <v>72</v>
      </c>
      <c r="X3466">
        <v>5</v>
      </c>
      <c r="Z3466">
        <v>3518107</v>
      </c>
      <c r="AB3466" t="s">
        <v>5940</v>
      </c>
      <c r="AC3466">
        <v>3518107</v>
      </c>
      <c r="AD3466" t="s">
        <v>3235</v>
      </c>
      <c r="AE3466" t="s">
        <v>5940</v>
      </c>
      <c r="AF3466">
        <v>3518107</v>
      </c>
      <c r="AG3466" t="s">
        <v>3235</v>
      </c>
      <c r="AH3466" t="s">
        <v>5940</v>
      </c>
      <c r="AI3466">
        <v>3518107</v>
      </c>
      <c r="AJ3466" t="s">
        <v>3235</v>
      </c>
      <c r="AK3466">
        <v>20</v>
      </c>
      <c r="AL3466">
        <v>3518107</v>
      </c>
      <c r="AM3466" t="s">
        <v>3235</v>
      </c>
      <c r="AN3466">
        <v>356</v>
      </c>
      <c r="AO3466">
        <v>0</v>
      </c>
      <c r="AP3466">
        <v>3530409</v>
      </c>
      <c r="AQ3466" t="s">
        <v>3370</v>
      </c>
      <c r="AR3466">
        <v>2160</v>
      </c>
    </row>
    <row r="3467" spans="1:44" x14ac:dyDescent="0.25">
      <c r="A3467">
        <v>1504604</v>
      </c>
      <c r="B3467">
        <v>4</v>
      </c>
      <c r="C3467" t="s">
        <v>876</v>
      </c>
      <c r="D3467" t="s">
        <v>6167</v>
      </c>
      <c r="E3467" t="s">
        <v>5940</v>
      </c>
      <c r="F3467" t="s">
        <v>5940</v>
      </c>
      <c r="G3467">
        <v>60</v>
      </c>
      <c r="H3467" t="s">
        <v>5940</v>
      </c>
      <c r="I3467">
        <v>102</v>
      </c>
      <c r="J3467">
        <v>28</v>
      </c>
      <c r="K3467">
        <v>0</v>
      </c>
      <c r="L3467">
        <v>0</v>
      </c>
      <c r="M3467">
        <v>30</v>
      </c>
      <c r="N3467">
        <v>0</v>
      </c>
      <c r="O3467">
        <v>90</v>
      </c>
      <c r="P3467">
        <v>168</v>
      </c>
      <c r="R3467">
        <v>1504604</v>
      </c>
      <c r="S3467" t="s">
        <v>5940</v>
      </c>
      <c r="T3467" t="s">
        <v>5940</v>
      </c>
      <c r="U3467">
        <v>60</v>
      </c>
      <c r="V3467" t="s">
        <v>5940</v>
      </c>
      <c r="W3467">
        <v>102</v>
      </c>
      <c r="X3467">
        <v>28</v>
      </c>
      <c r="Z3467">
        <v>3518206</v>
      </c>
      <c r="AB3467">
        <v>360</v>
      </c>
      <c r="AC3467">
        <v>3518206</v>
      </c>
      <c r="AD3467" t="s">
        <v>3236</v>
      </c>
      <c r="AE3467" t="s">
        <v>5940</v>
      </c>
      <c r="AF3467">
        <v>3518206</v>
      </c>
      <c r="AG3467" t="s">
        <v>3236</v>
      </c>
      <c r="AH3467">
        <v>2165783</v>
      </c>
      <c r="AI3467">
        <v>3518206</v>
      </c>
      <c r="AJ3467" t="s">
        <v>3236</v>
      </c>
      <c r="AK3467">
        <v>540</v>
      </c>
      <c r="AL3467">
        <v>3518206</v>
      </c>
      <c r="AM3467" t="s">
        <v>3236</v>
      </c>
      <c r="AN3467">
        <v>8100</v>
      </c>
      <c r="AO3467">
        <v>0</v>
      </c>
      <c r="AP3467">
        <v>3530508</v>
      </c>
      <c r="AQ3467" t="s">
        <v>3371</v>
      </c>
      <c r="AR3467">
        <v>19200</v>
      </c>
    </row>
    <row r="3468" spans="1:44" x14ac:dyDescent="0.25">
      <c r="A3468">
        <v>1504703</v>
      </c>
      <c r="B3468">
        <v>4</v>
      </c>
      <c r="C3468" t="s">
        <v>876</v>
      </c>
      <c r="D3468" t="s">
        <v>6168</v>
      </c>
      <c r="E3468" t="s">
        <v>5940</v>
      </c>
      <c r="F3468" t="s">
        <v>5940</v>
      </c>
      <c r="G3468">
        <v>520</v>
      </c>
      <c r="H3468" t="s">
        <v>5940</v>
      </c>
      <c r="I3468">
        <v>800</v>
      </c>
      <c r="J3468">
        <v>300</v>
      </c>
      <c r="K3468">
        <v>0</v>
      </c>
      <c r="L3468">
        <v>0</v>
      </c>
      <c r="M3468">
        <v>520</v>
      </c>
      <c r="N3468">
        <v>0</v>
      </c>
      <c r="O3468">
        <v>300</v>
      </c>
      <c r="P3468">
        <v>120</v>
      </c>
      <c r="R3468">
        <v>1504703</v>
      </c>
      <c r="S3468" t="s">
        <v>5940</v>
      </c>
      <c r="T3468" t="s">
        <v>5940</v>
      </c>
      <c r="U3468">
        <v>520</v>
      </c>
      <c r="V3468" t="s">
        <v>5940</v>
      </c>
      <c r="W3468">
        <v>800</v>
      </c>
      <c r="X3468">
        <v>300</v>
      </c>
      <c r="Z3468">
        <v>3518305</v>
      </c>
      <c r="AB3468" t="s">
        <v>5940</v>
      </c>
      <c r="AC3468">
        <v>3518305</v>
      </c>
      <c r="AD3468" t="s">
        <v>3237</v>
      </c>
      <c r="AE3468" t="s">
        <v>5940</v>
      </c>
      <c r="AF3468">
        <v>3518305</v>
      </c>
      <c r="AG3468" t="s">
        <v>3237</v>
      </c>
      <c r="AH3468" t="s">
        <v>5940</v>
      </c>
      <c r="AI3468">
        <v>3518305</v>
      </c>
      <c r="AJ3468" t="s">
        <v>3237</v>
      </c>
      <c r="AK3468">
        <v>100</v>
      </c>
      <c r="AL3468">
        <v>3518305</v>
      </c>
      <c r="AM3468" t="s">
        <v>3237</v>
      </c>
      <c r="AN3468" t="s">
        <v>5940</v>
      </c>
      <c r="AO3468">
        <v>0</v>
      </c>
      <c r="AP3468">
        <v>3530607</v>
      </c>
      <c r="AQ3468" t="s">
        <v>3372</v>
      </c>
      <c r="AR3468">
        <v>96</v>
      </c>
    </row>
    <row r="3469" spans="1:44" x14ac:dyDescent="0.25">
      <c r="A3469">
        <v>1504802</v>
      </c>
      <c r="B3469">
        <v>4</v>
      </c>
      <c r="C3469" t="s">
        <v>876</v>
      </c>
      <c r="D3469" t="s">
        <v>6169</v>
      </c>
      <c r="E3469">
        <v>1320</v>
      </c>
      <c r="F3469">
        <v>270</v>
      </c>
      <c r="G3469">
        <v>82600</v>
      </c>
      <c r="H3469" t="s">
        <v>5940</v>
      </c>
      <c r="I3469">
        <v>8118</v>
      </c>
      <c r="J3469">
        <v>1515</v>
      </c>
      <c r="K3469">
        <v>1440</v>
      </c>
      <c r="L3469">
        <v>0</v>
      </c>
      <c r="M3469">
        <v>65970</v>
      </c>
      <c r="N3469">
        <v>0</v>
      </c>
      <c r="O3469">
        <v>4008</v>
      </c>
      <c r="P3469">
        <v>3818</v>
      </c>
      <c r="R3469">
        <v>1504802</v>
      </c>
      <c r="S3469">
        <v>1320</v>
      </c>
      <c r="T3469">
        <v>270</v>
      </c>
      <c r="U3469">
        <v>82600</v>
      </c>
      <c r="V3469" t="s">
        <v>5940</v>
      </c>
      <c r="W3469">
        <v>8118</v>
      </c>
      <c r="X3469">
        <v>1515</v>
      </c>
      <c r="Z3469">
        <v>3518404</v>
      </c>
      <c r="AB3469" t="s">
        <v>5940</v>
      </c>
      <c r="AC3469">
        <v>3518404</v>
      </c>
      <c r="AD3469" t="s">
        <v>3238</v>
      </c>
      <c r="AE3469">
        <v>10335</v>
      </c>
      <c r="AF3469">
        <v>3518404</v>
      </c>
      <c r="AG3469" t="s">
        <v>3238</v>
      </c>
      <c r="AH3469" t="s">
        <v>5940</v>
      </c>
      <c r="AI3469">
        <v>3518404</v>
      </c>
      <c r="AJ3469" t="s">
        <v>3238</v>
      </c>
      <c r="AK3469">
        <v>33</v>
      </c>
      <c r="AL3469">
        <v>3518404</v>
      </c>
      <c r="AM3469" t="s">
        <v>3238</v>
      </c>
      <c r="AN3469" t="s">
        <v>5940</v>
      </c>
      <c r="AO3469">
        <v>0</v>
      </c>
      <c r="AP3469">
        <v>3530706</v>
      </c>
      <c r="AQ3469" t="s">
        <v>3373</v>
      </c>
      <c r="AR3469">
        <v>49152</v>
      </c>
    </row>
    <row r="3470" spans="1:44" x14ac:dyDescent="0.25">
      <c r="A3470">
        <v>1504901</v>
      </c>
      <c r="B3470">
        <v>4</v>
      </c>
      <c r="C3470" t="s">
        <v>876</v>
      </c>
      <c r="D3470" t="s">
        <v>6170</v>
      </c>
      <c r="E3470" t="s">
        <v>5940</v>
      </c>
      <c r="F3470" t="s">
        <v>5940</v>
      </c>
      <c r="G3470">
        <v>16</v>
      </c>
      <c r="H3470" t="s">
        <v>5940</v>
      </c>
      <c r="I3470">
        <v>12</v>
      </c>
      <c r="J3470">
        <v>8</v>
      </c>
      <c r="K3470">
        <v>0</v>
      </c>
      <c r="L3470">
        <v>0</v>
      </c>
      <c r="M3470">
        <v>3</v>
      </c>
      <c r="N3470">
        <v>0</v>
      </c>
      <c r="O3470">
        <v>0</v>
      </c>
      <c r="P3470">
        <v>30</v>
      </c>
      <c r="R3470">
        <v>1504901</v>
      </c>
      <c r="S3470" t="s">
        <v>5940</v>
      </c>
      <c r="T3470" t="s">
        <v>5940</v>
      </c>
      <c r="U3470">
        <v>16</v>
      </c>
      <c r="V3470" t="s">
        <v>5940</v>
      </c>
      <c r="W3470">
        <v>12</v>
      </c>
      <c r="X3470">
        <v>8</v>
      </c>
      <c r="Z3470">
        <v>3518503</v>
      </c>
      <c r="AB3470" t="s">
        <v>5940</v>
      </c>
      <c r="AC3470">
        <v>3518503</v>
      </c>
      <c r="AD3470" t="s">
        <v>3239</v>
      </c>
      <c r="AE3470">
        <v>18</v>
      </c>
      <c r="AF3470">
        <v>3518503</v>
      </c>
      <c r="AG3470" t="s">
        <v>3239</v>
      </c>
      <c r="AH3470">
        <v>178346</v>
      </c>
      <c r="AI3470">
        <v>3518503</v>
      </c>
      <c r="AJ3470" t="s">
        <v>3239</v>
      </c>
      <c r="AK3470">
        <v>132</v>
      </c>
      <c r="AL3470">
        <v>3518503</v>
      </c>
      <c r="AM3470" t="s">
        <v>3239</v>
      </c>
      <c r="AN3470">
        <v>90</v>
      </c>
      <c r="AO3470">
        <v>0</v>
      </c>
      <c r="AP3470">
        <v>3530805</v>
      </c>
      <c r="AQ3470" t="s">
        <v>3374</v>
      </c>
      <c r="AR3470">
        <v>22320</v>
      </c>
    </row>
    <row r="3471" spans="1:44" x14ac:dyDescent="0.25">
      <c r="A3471">
        <v>1504950</v>
      </c>
      <c r="B3471">
        <v>4</v>
      </c>
      <c r="C3471" t="s">
        <v>876</v>
      </c>
      <c r="D3471" t="s">
        <v>6171</v>
      </c>
      <c r="E3471" t="s">
        <v>5940</v>
      </c>
      <c r="F3471" t="s">
        <v>5940</v>
      </c>
      <c r="G3471">
        <v>800</v>
      </c>
      <c r="H3471" t="s">
        <v>5940</v>
      </c>
      <c r="I3471">
        <v>720</v>
      </c>
      <c r="J3471">
        <v>810</v>
      </c>
      <c r="K3471">
        <v>0</v>
      </c>
      <c r="L3471">
        <v>0</v>
      </c>
      <c r="M3471">
        <v>400</v>
      </c>
      <c r="N3471">
        <v>0</v>
      </c>
      <c r="O3471">
        <v>400</v>
      </c>
      <c r="P3471">
        <v>640</v>
      </c>
      <c r="R3471">
        <v>1504950</v>
      </c>
      <c r="S3471" t="s">
        <v>5940</v>
      </c>
      <c r="T3471" t="s">
        <v>5940</v>
      </c>
      <c r="U3471">
        <v>800</v>
      </c>
      <c r="V3471" t="s">
        <v>5940</v>
      </c>
      <c r="W3471">
        <v>720</v>
      </c>
      <c r="X3471">
        <v>810</v>
      </c>
      <c r="Z3471">
        <v>3518602</v>
      </c>
      <c r="AB3471" t="s">
        <v>5940</v>
      </c>
      <c r="AC3471">
        <v>3518602</v>
      </c>
      <c r="AD3471" t="s">
        <v>3240</v>
      </c>
      <c r="AE3471">
        <v>96</v>
      </c>
      <c r="AF3471">
        <v>3518602</v>
      </c>
      <c r="AG3471" t="s">
        <v>3240</v>
      </c>
      <c r="AH3471">
        <v>1594133</v>
      </c>
      <c r="AI3471">
        <v>3518602</v>
      </c>
      <c r="AJ3471" t="s">
        <v>3240</v>
      </c>
      <c r="AK3471">
        <v>12</v>
      </c>
      <c r="AL3471">
        <v>3518602</v>
      </c>
      <c r="AM3471" t="s">
        <v>3240</v>
      </c>
      <c r="AN3471">
        <v>4104</v>
      </c>
      <c r="AO3471">
        <v>0</v>
      </c>
      <c r="AP3471">
        <v>3530904</v>
      </c>
      <c r="AQ3471" t="s">
        <v>3375</v>
      </c>
      <c r="AR3471">
        <v>384</v>
      </c>
    </row>
    <row r="3472" spans="1:44" x14ac:dyDescent="0.25">
      <c r="A3472">
        <v>1504976</v>
      </c>
      <c r="B3472">
        <v>4</v>
      </c>
      <c r="C3472" t="s">
        <v>876</v>
      </c>
      <c r="D3472" t="s">
        <v>6172</v>
      </c>
      <c r="E3472" t="s">
        <v>5940</v>
      </c>
      <c r="F3472" t="s">
        <v>5940</v>
      </c>
      <c r="G3472">
        <v>1100</v>
      </c>
      <c r="H3472" t="s">
        <v>5940</v>
      </c>
      <c r="I3472">
        <v>1468</v>
      </c>
      <c r="J3472">
        <v>110</v>
      </c>
      <c r="K3472">
        <v>0</v>
      </c>
      <c r="L3472">
        <v>0</v>
      </c>
      <c r="M3472">
        <v>1100</v>
      </c>
      <c r="N3472">
        <v>0</v>
      </c>
      <c r="O3472">
        <v>1428</v>
      </c>
      <c r="P3472">
        <v>205</v>
      </c>
      <c r="R3472">
        <v>1504976</v>
      </c>
      <c r="S3472" t="s">
        <v>5940</v>
      </c>
      <c r="T3472" t="s">
        <v>5940</v>
      </c>
      <c r="U3472">
        <v>1100</v>
      </c>
      <c r="V3472" t="s">
        <v>5940</v>
      </c>
      <c r="W3472">
        <v>1468</v>
      </c>
      <c r="X3472">
        <v>110</v>
      </c>
      <c r="Z3472">
        <v>3518701</v>
      </c>
      <c r="AB3472" t="s">
        <v>5940</v>
      </c>
      <c r="AC3472">
        <v>3518701</v>
      </c>
      <c r="AD3472" t="s">
        <v>3241</v>
      </c>
      <c r="AE3472" t="s">
        <v>5940</v>
      </c>
      <c r="AF3472">
        <v>3518701</v>
      </c>
      <c r="AG3472" t="s">
        <v>3241</v>
      </c>
      <c r="AH3472" t="s">
        <v>5940</v>
      </c>
      <c r="AI3472">
        <v>3518701</v>
      </c>
      <c r="AJ3472" t="s">
        <v>3241</v>
      </c>
      <c r="AK3472" t="s">
        <v>5940</v>
      </c>
      <c r="AL3472">
        <v>3518701</v>
      </c>
      <c r="AM3472" t="s">
        <v>3241</v>
      </c>
      <c r="AN3472" t="s">
        <v>5940</v>
      </c>
      <c r="AO3472">
        <v>0</v>
      </c>
      <c r="AP3472">
        <v>3531001</v>
      </c>
      <c r="AQ3472" t="s">
        <v>3376</v>
      </c>
      <c r="AR3472">
        <v>2550</v>
      </c>
    </row>
    <row r="3473" spans="1:44" x14ac:dyDescent="0.25">
      <c r="A3473">
        <v>1505007</v>
      </c>
      <c r="B3473">
        <v>4</v>
      </c>
      <c r="C3473" t="s">
        <v>876</v>
      </c>
      <c r="D3473" t="s">
        <v>6173</v>
      </c>
      <c r="E3473" t="s">
        <v>5940</v>
      </c>
      <c r="F3473" t="s">
        <v>5940</v>
      </c>
      <c r="G3473">
        <v>900</v>
      </c>
      <c r="H3473" t="s">
        <v>5940</v>
      </c>
      <c r="I3473">
        <v>10</v>
      </c>
      <c r="J3473">
        <v>607</v>
      </c>
      <c r="K3473">
        <v>0</v>
      </c>
      <c r="L3473">
        <v>0</v>
      </c>
      <c r="M3473">
        <v>450</v>
      </c>
      <c r="N3473">
        <v>0</v>
      </c>
      <c r="O3473">
        <v>0</v>
      </c>
      <c r="P3473">
        <v>380</v>
      </c>
      <c r="R3473">
        <v>1505007</v>
      </c>
      <c r="S3473" t="s">
        <v>5940</v>
      </c>
      <c r="T3473" t="s">
        <v>5940</v>
      </c>
      <c r="U3473">
        <v>900</v>
      </c>
      <c r="V3473" t="s">
        <v>5940</v>
      </c>
      <c r="W3473">
        <v>10</v>
      </c>
      <c r="X3473">
        <v>607</v>
      </c>
      <c r="Z3473">
        <v>3518800</v>
      </c>
      <c r="AB3473" t="s">
        <v>5940</v>
      </c>
      <c r="AC3473">
        <v>3518800</v>
      </c>
      <c r="AD3473" t="s">
        <v>3242</v>
      </c>
      <c r="AE3473" t="s">
        <v>5940</v>
      </c>
      <c r="AF3473">
        <v>3518800</v>
      </c>
      <c r="AG3473" t="s">
        <v>3242</v>
      </c>
      <c r="AH3473" t="s">
        <v>5940</v>
      </c>
      <c r="AI3473">
        <v>3518800</v>
      </c>
      <c r="AJ3473" t="s">
        <v>3242</v>
      </c>
      <c r="AK3473" t="s">
        <v>5940</v>
      </c>
      <c r="AL3473">
        <v>3518800</v>
      </c>
      <c r="AM3473" t="s">
        <v>3242</v>
      </c>
      <c r="AN3473" t="s">
        <v>5940</v>
      </c>
      <c r="AO3473">
        <v>0</v>
      </c>
      <c r="AP3473">
        <v>3531209</v>
      </c>
      <c r="AQ3473" t="s">
        <v>3378</v>
      </c>
      <c r="AR3473">
        <v>2280</v>
      </c>
    </row>
    <row r="3474" spans="1:44" x14ac:dyDescent="0.25">
      <c r="A3474">
        <v>1505031</v>
      </c>
      <c r="B3474">
        <v>4</v>
      </c>
      <c r="C3474" t="s">
        <v>876</v>
      </c>
      <c r="D3474" t="s">
        <v>6174</v>
      </c>
      <c r="E3474">
        <v>4000</v>
      </c>
      <c r="F3474">
        <v>625</v>
      </c>
      <c r="G3474">
        <v>5310</v>
      </c>
      <c r="H3474" t="s">
        <v>5940</v>
      </c>
      <c r="I3474">
        <v>5520</v>
      </c>
      <c r="J3474">
        <v>70</v>
      </c>
      <c r="K3474">
        <v>4000</v>
      </c>
      <c r="L3474">
        <v>3000</v>
      </c>
      <c r="M3474">
        <v>6390</v>
      </c>
      <c r="N3474">
        <v>0</v>
      </c>
      <c r="O3474">
        <v>4710</v>
      </c>
      <c r="P3474">
        <v>85</v>
      </c>
      <c r="R3474">
        <v>1505031</v>
      </c>
      <c r="S3474">
        <v>4000</v>
      </c>
      <c r="T3474">
        <v>625</v>
      </c>
      <c r="U3474">
        <v>5310</v>
      </c>
      <c r="V3474" t="s">
        <v>5940</v>
      </c>
      <c r="W3474">
        <v>5520</v>
      </c>
      <c r="X3474">
        <v>70</v>
      </c>
      <c r="Z3474">
        <v>3518859</v>
      </c>
      <c r="AB3474" t="s">
        <v>5940</v>
      </c>
      <c r="AC3474">
        <v>3518859</v>
      </c>
      <c r="AD3474" t="s">
        <v>3243</v>
      </c>
      <c r="AE3474">
        <v>300</v>
      </c>
      <c r="AF3474">
        <v>3518859</v>
      </c>
      <c r="AG3474" t="s">
        <v>3243</v>
      </c>
      <c r="AH3474">
        <v>1933797</v>
      </c>
      <c r="AI3474">
        <v>3518859</v>
      </c>
      <c r="AJ3474" t="s">
        <v>3243</v>
      </c>
      <c r="AK3474" t="s">
        <v>5940</v>
      </c>
      <c r="AL3474">
        <v>3518859</v>
      </c>
      <c r="AM3474" t="s">
        <v>3243</v>
      </c>
      <c r="AN3474">
        <v>3990</v>
      </c>
      <c r="AO3474">
        <v>0</v>
      </c>
      <c r="AP3474">
        <v>3531308</v>
      </c>
      <c r="AQ3474" t="s">
        <v>3379</v>
      </c>
      <c r="AR3474">
        <v>3420</v>
      </c>
    </row>
    <row r="3475" spans="1:44" x14ac:dyDescent="0.25">
      <c r="A3475">
        <v>1505064</v>
      </c>
      <c r="B3475">
        <v>4</v>
      </c>
      <c r="C3475" t="s">
        <v>876</v>
      </c>
      <c r="D3475" t="s">
        <v>6175</v>
      </c>
      <c r="E3475" t="s">
        <v>5940</v>
      </c>
      <c r="F3475" t="s">
        <v>5940</v>
      </c>
      <c r="G3475">
        <v>8000</v>
      </c>
      <c r="H3475" t="s">
        <v>5940</v>
      </c>
      <c r="I3475">
        <v>12060</v>
      </c>
      <c r="J3475">
        <v>300</v>
      </c>
      <c r="K3475">
        <v>0</v>
      </c>
      <c r="L3475">
        <v>0</v>
      </c>
      <c r="M3475">
        <v>8000</v>
      </c>
      <c r="N3475">
        <v>0</v>
      </c>
      <c r="O3475">
        <v>2400</v>
      </c>
      <c r="P3475">
        <v>300</v>
      </c>
      <c r="R3475">
        <v>1505064</v>
      </c>
      <c r="S3475" t="s">
        <v>5940</v>
      </c>
      <c r="T3475" t="s">
        <v>5940</v>
      </c>
      <c r="U3475">
        <v>8000</v>
      </c>
      <c r="V3475" t="s">
        <v>5940</v>
      </c>
      <c r="W3475">
        <v>12060</v>
      </c>
      <c r="X3475">
        <v>300</v>
      </c>
      <c r="Z3475">
        <v>3518909</v>
      </c>
      <c r="AB3475">
        <v>324</v>
      </c>
      <c r="AC3475">
        <v>3518909</v>
      </c>
      <c r="AD3475" t="s">
        <v>3244</v>
      </c>
      <c r="AE3475">
        <v>32</v>
      </c>
      <c r="AF3475">
        <v>3518909</v>
      </c>
      <c r="AG3475" t="s">
        <v>3244</v>
      </c>
      <c r="AH3475">
        <v>33505</v>
      </c>
      <c r="AI3475">
        <v>3518909</v>
      </c>
      <c r="AJ3475" t="s">
        <v>3244</v>
      </c>
      <c r="AK3475" t="s">
        <v>5940</v>
      </c>
      <c r="AL3475">
        <v>3518909</v>
      </c>
      <c r="AM3475" t="s">
        <v>3244</v>
      </c>
      <c r="AN3475">
        <v>230</v>
      </c>
      <c r="AO3475">
        <v>0</v>
      </c>
      <c r="AP3475">
        <v>3531407</v>
      </c>
      <c r="AQ3475" t="s">
        <v>3380</v>
      </c>
      <c r="AR3475">
        <v>6750</v>
      </c>
    </row>
    <row r="3476" spans="1:44" x14ac:dyDescent="0.25">
      <c r="A3476">
        <v>1505106</v>
      </c>
      <c r="B3476">
        <v>4</v>
      </c>
      <c r="C3476" t="s">
        <v>876</v>
      </c>
      <c r="D3476" t="s">
        <v>6176</v>
      </c>
      <c r="E3476">
        <v>700</v>
      </c>
      <c r="F3476" t="s">
        <v>5940</v>
      </c>
      <c r="G3476">
        <v>2030</v>
      </c>
      <c r="H3476" t="s">
        <v>5940</v>
      </c>
      <c r="I3476">
        <v>420</v>
      </c>
      <c r="J3476">
        <v>190</v>
      </c>
      <c r="K3476">
        <v>600</v>
      </c>
      <c r="L3476">
        <v>0</v>
      </c>
      <c r="M3476">
        <v>1700</v>
      </c>
      <c r="N3476">
        <v>0</v>
      </c>
      <c r="O3476">
        <v>500</v>
      </c>
      <c r="P3476">
        <v>210</v>
      </c>
      <c r="R3476">
        <v>1505106</v>
      </c>
      <c r="S3476">
        <v>700</v>
      </c>
      <c r="T3476" t="s">
        <v>5940</v>
      </c>
      <c r="U3476">
        <v>2030</v>
      </c>
      <c r="V3476" t="s">
        <v>5940</v>
      </c>
      <c r="W3476">
        <v>420</v>
      </c>
      <c r="X3476">
        <v>190</v>
      </c>
      <c r="Z3476">
        <v>3519006</v>
      </c>
      <c r="AB3476" t="s">
        <v>5940</v>
      </c>
      <c r="AC3476">
        <v>3519006</v>
      </c>
      <c r="AD3476" t="s">
        <v>3245</v>
      </c>
      <c r="AE3476" t="s">
        <v>5940</v>
      </c>
      <c r="AF3476">
        <v>3519006</v>
      </c>
      <c r="AG3476" t="s">
        <v>3245</v>
      </c>
      <c r="AH3476">
        <v>162228</v>
      </c>
      <c r="AI3476">
        <v>3519006</v>
      </c>
      <c r="AJ3476" t="s">
        <v>3245</v>
      </c>
      <c r="AK3476">
        <v>60</v>
      </c>
      <c r="AL3476">
        <v>3519006</v>
      </c>
      <c r="AM3476" t="s">
        <v>3245</v>
      </c>
      <c r="AN3476" t="s">
        <v>5940</v>
      </c>
      <c r="AO3476">
        <v>0</v>
      </c>
      <c r="AP3476">
        <v>3531506</v>
      </c>
      <c r="AQ3476" t="s">
        <v>3381</v>
      </c>
      <c r="AR3476">
        <v>1380</v>
      </c>
    </row>
    <row r="3477" spans="1:44" x14ac:dyDescent="0.25">
      <c r="A3477">
        <v>1505205</v>
      </c>
      <c r="B3477">
        <v>4</v>
      </c>
      <c r="C3477" t="s">
        <v>876</v>
      </c>
      <c r="D3477" t="s">
        <v>6177</v>
      </c>
      <c r="E3477" t="s">
        <v>5940</v>
      </c>
      <c r="F3477" t="s">
        <v>5940</v>
      </c>
      <c r="G3477">
        <v>60</v>
      </c>
      <c r="H3477" t="s">
        <v>5940</v>
      </c>
      <c r="I3477">
        <v>170</v>
      </c>
      <c r="J3477">
        <v>6</v>
      </c>
      <c r="K3477">
        <v>0</v>
      </c>
      <c r="L3477">
        <v>0</v>
      </c>
      <c r="M3477">
        <v>52</v>
      </c>
      <c r="N3477">
        <v>0</v>
      </c>
      <c r="O3477">
        <v>200</v>
      </c>
      <c r="P3477">
        <v>9</v>
      </c>
      <c r="R3477">
        <v>1505205</v>
      </c>
      <c r="S3477" t="s">
        <v>5940</v>
      </c>
      <c r="T3477" t="s">
        <v>5940</v>
      </c>
      <c r="U3477">
        <v>60</v>
      </c>
      <c r="V3477" t="s">
        <v>5940</v>
      </c>
      <c r="W3477">
        <v>170</v>
      </c>
      <c r="X3477">
        <v>6</v>
      </c>
      <c r="Z3477">
        <v>3519055</v>
      </c>
      <c r="AB3477">
        <v>330</v>
      </c>
      <c r="AC3477">
        <v>3519055</v>
      </c>
      <c r="AD3477" t="s">
        <v>3246</v>
      </c>
      <c r="AE3477" t="s">
        <v>5940</v>
      </c>
      <c r="AF3477">
        <v>3519055</v>
      </c>
      <c r="AG3477" t="s">
        <v>3246</v>
      </c>
      <c r="AH3477">
        <v>25031</v>
      </c>
      <c r="AI3477">
        <v>3519055</v>
      </c>
      <c r="AJ3477" t="s">
        <v>3246</v>
      </c>
      <c r="AK3477" t="s">
        <v>5940</v>
      </c>
      <c r="AL3477">
        <v>3519055</v>
      </c>
      <c r="AM3477" t="s">
        <v>3246</v>
      </c>
      <c r="AN3477" t="s">
        <v>5940</v>
      </c>
      <c r="AO3477">
        <v>0</v>
      </c>
      <c r="AP3477">
        <v>3531605</v>
      </c>
      <c r="AQ3477" t="s">
        <v>3382</v>
      </c>
      <c r="AR3477">
        <v>2340</v>
      </c>
    </row>
    <row r="3478" spans="1:44" x14ac:dyDescent="0.25">
      <c r="A3478">
        <v>1505304</v>
      </c>
      <c r="B3478">
        <v>4</v>
      </c>
      <c r="C3478" t="s">
        <v>876</v>
      </c>
      <c r="D3478" t="s">
        <v>6178</v>
      </c>
      <c r="E3478">
        <v>660</v>
      </c>
      <c r="F3478" t="s">
        <v>5940</v>
      </c>
      <c r="G3478">
        <v>1762</v>
      </c>
      <c r="H3478" t="s">
        <v>5940</v>
      </c>
      <c r="I3478">
        <v>1534</v>
      </c>
      <c r="J3478">
        <v>237</v>
      </c>
      <c r="K3478">
        <v>600</v>
      </c>
      <c r="L3478">
        <v>0</v>
      </c>
      <c r="M3478">
        <v>840</v>
      </c>
      <c r="N3478">
        <v>0</v>
      </c>
      <c r="O3478">
        <v>768</v>
      </c>
      <c r="P3478">
        <v>246</v>
      </c>
      <c r="R3478">
        <v>1505304</v>
      </c>
      <c r="S3478">
        <v>660</v>
      </c>
      <c r="T3478" t="s">
        <v>5940</v>
      </c>
      <c r="U3478">
        <v>1762</v>
      </c>
      <c r="V3478" t="s">
        <v>5940</v>
      </c>
      <c r="W3478">
        <v>1534</v>
      </c>
      <c r="X3478">
        <v>237</v>
      </c>
      <c r="Z3478">
        <v>3519071</v>
      </c>
      <c r="AB3478" t="s">
        <v>5940</v>
      </c>
      <c r="AC3478">
        <v>3519071</v>
      </c>
      <c r="AD3478" t="s">
        <v>3247</v>
      </c>
      <c r="AE3478" t="s">
        <v>5940</v>
      </c>
      <c r="AF3478">
        <v>3519071</v>
      </c>
      <c r="AG3478" t="s">
        <v>3247</v>
      </c>
      <c r="AH3478">
        <v>43805</v>
      </c>
      <c r="AI3478">
        <v>3519071</v>
      </c>
      <c r="AJ3478" t="s">
        <v>3247</v>
      </c>
      <c r="AK3478">
        <v>15</v>
      </c>
      <c r="AL3478">
        <v>3519071</v>
      </c>
      <c r="AM3478" t="s">
        <v>3247</v>
      </c>
      <c r="AN3478" t="s">
        <v>5940</v>
      </c>
      <c r="AO3478">
        <v>0</v>
      </c>
      <c r="AP3478">
        <v>3531704</v>
      </c>
      <c r="AQ3478" t="s">
        <v>3383</v>
      </c>
      <c r="AR3478">
        <v>180</v>
      </c>
    </row>
    <row r="3479" spans="1:44" x14ac:dyDescent="0.25">
      <c r="A3479">
        <v>1505403</v>
      </c>
      <c r="B3479">
        <v>4</v>
      </c>
      <c r="C3479" t="s">
        <v>876</v>
      </c>
      <c r="D3479" t="s">
        <v>6179</v>
      </c>
      <c r="E3479" t="s">
        <v>5940</v>
      </c>
      <c r="F3479" t="s">
        <v>5940</v>
      </c>
      <c r="G3479">
        <v>300</v>
      </c>
      <c r="H3479" t="s">
        <v>5940</v>
      </c>
      <c r="I3479">
        <v>17</v>
      </c>
      <c r="J3479">
        <v>656</v>
      </c>
      <c r="K3479">
        <v>0</v>
      </c>
      <c r="L3479">
        <v>0</v>
      </c>
      <c r="M3479">
        <v>240</v>
      </c>
      <c r="N3479">
        <v>0</v>
      </c>
      <c r="O3479">
        <v>0</v>
      </c>
      <c r="P3479">
        <v>285</v>
      </c>
      <c r="R3479">
        <v>1505403</v>
      </c>
      <c r="S3479" t="s">
        <v>5940</v>
      </c>
      <c r="T3479" t="s">
        <v>5940</v>
      </c>
      <c r="U3479">
        <v>300</v>
      </c>
      <c r="V3479" t="s">
        <v>5940</v>
      </c>
      <c r="W3479">
        <v>17</v>
      </c>
      <c r="X3479">
        <v>656</v>
      </c>
      <c r="Z3479">
        <v>3519105</v>
      </c>
      <c r="AB3479" t="s">
        <v>5940</v>
      </c>
      <c r="AC3479">
        <v>3519105</v>
      </c>
      <c r="AD3479" t="s">
        <v>3248</v>
      </c>
      <c r="AE3479" t="s">
        <v>5940</v>
      </c>
      <c r="AF3479">
        <v>3519105</v>
      </c>
      <c r="AG3479" t="s">
        <v>3248</v>
      </c>
      <c r="AH3479">
        <v>182518</v>
      </c>
      <c r="AI3479">
        <v>3519105</v>
      </c>
      <c r="AJ3479" t="s">
        <v>3248</v>
      </c>
      <c r="AK3479">
        <v>56</v>
      </c>
      <c r="AL3479">
        <v>3519105</v>
      </c>
      <c r="AM3479" t="s">
        <v>3248</v>
      </c>
      <c r="AN3479">
        <v>300</v>
      </c>
      <c r="AO3479">
        <v>0</v>
      </c>
      <c r="AP3479">
        <v>3531803</v>
      </c>
      <c r="AQ3479" t="s">
        <v>3384</v>
      </c>
      <c r="AR3479">
        <v>3384</v>
      </c>
    </row>
    <row r="3480" spans="1:44" x14ac:dyDescent="0.25">
      <c r="A3480">
        <v>1505437</v>
      </c>
      <c r="B3480">
        <v>4</v>
      </c>
      <c r="C3480" t="s">
        <v>876</v>
      </c>
      <c r="D3480" t="s">
        <v>6180</v>
      </c>
      <c r="E3480" t="s">
        <v>5940</v>
      </c>
      <c r="F3480" t="s">
        <v>5940</v>
      </c>
      <c r="G3480">
        <v>387</v>
      </c>
      <c r="H3480" t="s">
        <v>5940</v>
      </c>
      <c r="I3480">
        <v>146</v>
      </c>
      <c r="J3480">
        <v>11</v>
      </c>
      <c r="K3480">
        <v>0</v>
      </c>
      <c r="L3480">
        <v>0</v>
      </c>
      <c r="M3480">
        <v>7236</v>
      </c>
      <c r="N3480">
        <v>0</v>
      </c>
      <c r="O3480">
        <v>105</v>
      </c>
      <c r="P3480">
        <v>15</v>
      </c>
      <c r="R3480">
        <v>1505437</v>
      </c>
      <c r="S3480" t="s">
        <v>5940</v>
      </c>
      <c r="T3480" t="s">
        <v>5940</v>
      </c>
      <c r="U3480">
        <v>387</v>
      </c>
      <c r="V3480" t="s">
        <v>5940</v>
      </c>
      <c r="W3480">
        <v>146</v>
      </c>
      <c r="X3480">
        <v>11</v>
      </c>
      <c r="Z3480">
        <v>3519204</v>
      </c>
      <c r="AB3480" t="s">
        <v>5940</v>
      </c>
      <c r="AC3480">
        <v>3519204</v>
      </c>
      <c r="AD3480" t="s">
        <v>3249</v>
      </c>
      <c r="AE3480" t="s">
        <v>5940</v>
      </c>
      <c r="AF3480">
        <v>3519204</v>
      </c>
      <c r="AG3480" t="s">
        <v>3249</v>
      </c>
      <c r="AH3480">
        <v>90019</v>
      </c>
      <c r="AI3480">
        <v>3519204</v>
      </c>
      <c r="AJ3480" t="s">
        <v>3249</v>
      </c>
      <c r="AK3480">
        <v>288</v>
      </c>
      <c r="AL3480">
        <v>3519204</v>
      </c>
      <c r="AM3480" t="s">
        <v>3249</v>
      </c>
      <c r="AN3480">
        <v>684</v>
      </c>
      <c r="AO3480">
        <v>0</v>
      </c>
      <c r="AP3480">
        <v>3531902</v>
      </c>
      <c r="AQ3480" t="s">
        <v>3385</v>
      </c>
      <c r="AR3480">
        <v>6210</v>
      </c>
    </row>
    <row r="3481" spans="1:44" x14ac:dyDescent="0.25">
      <c r="A3481">
        <v>1505486</v>
      </c>
      <c r="B3481">
        <v>4</v>
      </c>
      <c r="C3481" t="s">
        <v>876</v>
      </c>
      <c r="D3481" t="s">
        <v>6181</v>
      </c>
      <c r="E3481">
        <v>800</v>
      </c>
      <c r="F3481" t="s">
        <v>5940</v>
      </c>
      <c r="G3481">
        <v>4390</v>
      </c>
      <c r="H3481" t="s">
        <v>5940</v>
      </c>
      <c r="I3481">
        <v>4106</v>
      </c>
      <c r="J3481">
        <v>918</v>
      </c>
      <c r="K3481">
        <v>480</v>
      </c>
      <c r="L3481">
        <v>0</v>
      </c>
      <c r="M3481">
        <v>6480</v>
      </c>
      <c r="N3481">
        <v>0</v>
      </c>
      <c r="O3481">
        <v>4200</v>
      </c>
      <c r="P3481">
        <v>909</v>
      </c>
      <c r="R3481">
        <v>1505486</v>
      </c>
      <c r="S3481">
        <v>800</v>
      </c>
      <c r="T3481" t="s">
        <v>5940</v>
      </c>
      <c r="U3481">
        <v>4390</v>
      </c>
      <c r="V3481" t="s">
        <v>5940</v>
      </c>
      <c r="W3481">
        <v>4106</v>
      </c>
      <c r="X3481">
        <v>918</v>
      </c>
      <c r="Z3481">
        <v>3519253</v>
      </c>
      <c r="AB3481" t="s">
        <v>5940</v>
      </c>
      <c r="AC3481">
        <v>3519253</v>
      </c>
      <c r="AD3481" t="s">
        <v>3250</v>
      </c>
      <c r="AE3481">
        <v>18</v>
      </c>
      <c r="AF3481">
        <v>3519253</v>
      </c>
      <c r="AG3481" t="s">
        <v>3250</v>
      </c>
      <c r="AH3481" t="s">
        <v>5940</v>
      </c>
      <c r="AI3481">
        <v>3519253</v>
      </c>
      <c r="AJ3481" t="s">
        <v>3250</v>
      </c>
      <c r="AK3481">
        <v>108</v>
      </c>
      <c r="AL3481">
        <v>3519253</v>
      </c>
      <c r="AM3481" t="s">
        <v>3250</v>
      </c>
      <c r="AN3481">
        <v>3360</v>
      </c>
      <c r="AO3481">
        <v>0</v>
      </c>
      <c r="AP3481">
        <v>3532009</v>
      </c>
      <c r="AQ3481" t="s">
        <v>3386</v>
      </c>
      <c r="AR3481">
        <v>5040</v>
      </c>
    </row>
    <row r="3482" spans="1:44" x14ac:dyDescent="0.25">
      <c r="A3482">
        <v>1505494</v>
      </c>
      <c r="B3482">
        <v>4</v>
      </c>
      <c r="C3482" t="s">
        <v>876</v>
      </c>
      <c r="D3482" t="s">
        <v>6182</v>
      </c>
      <c r="E3482" t="s">
        <v>5940</v>
      </c>
      <c r="F3482" t="s">
        <v>5940</v>
      </c>
      <c r="G3482">
        <v>2530</v>
      </c>
      <c r="H3482" t="s">
        <v>5940</v>
      </c>
      <c r="I3482">
        <v>2180</v>
      </c>
      <c r="J3482">
        <v>89</v>
      </c>
      <c r="K3482">
        <v>0</v>
      </c>
      <c r="L3482">
        <v>0</v>
      </c>
      <c r="M3482">
        <v>665</v>
      </c>
      <c r="N3482">
        <v>0</v>
      </c>
      <c r="O3482">
        <v>382</v>
      </c>
      <c r="P3482">
        <v>75</v>
      </c>
      <c r="R3482">
        <v>1505494</v>
      </c>
      <c r="S3482" t="s">
        <v>5940</v>
      </c>
      <c r="T3482" t="s">
        <v>5940</v>
      </c>
      <c r="U3482">
        <v>2530</v>
      </c>
      <c r="V3482" t="s">
        <v>5940</v>
      </c>
      <c r="W3482">
        <v>2180</v>
      </c>
      <c r="X3482">
        <v>89</v>
      </c>
      <c r="Z3482">
        <v>3519303</v>
      </c>
      <c r="AB3482" t="s">
        <v>5940</v>
      </c>
      <c r="AC3482">
        <v>3519303</v>
      </c>
      <c r="AD3482" t="s">
        <v>3251</v>
      </c>
      <c r="AE3482">
        <v>15</v>
      </c>
      <c r="AF3482">
        <v>3519303</v>
      </c>
      <c r="AG3482" t="s">
        <v>3251</v>
      </c>
      <c r="AH3482">
        <v>1561355</v>
      </c>
      <c r="AI3482">
        <v>3519303</v>
      </c>
      <c r="AJ3482" t="s">
        <v>3251</v>
      </c>
      <c r="AK3482">
        <v>2</v>
      </c>
      <c r="AL3482">
        <v>3519303</v>
      </c>
      <c r="AM3482" t="s">
        <v>3251</v>
      </c>
      <c r="AN3482">
        <v>1800</v>
      </c>
      <c r="AO3482">
        <v>0</v>
      </c>
      <c r="AP3482">
        <v>3532058</v>
      </c>
      <c r="AQ3482" t="s">
        <v>3387</v>
      </c>
      <c r="AR3482">
        <v>1404</v>
      </c>
    </row>
    <row r="3483" spans="1:44" x14ac:dyDescent="0.25">
      <c r="A3483">
        <v>1505502</v>
      </c>
      <c r="B3483">
        <v>4</v>
      </c>
      <c r="C3483" t="s">
        <v>876</v>
      </c>
      <c r="D3483" t="s">
        <v>6183</v>
      </c>
      <c r="E3483" t="s">
        <v>5940</v>
      </c>
      <c r="F3483">
        <v>20970</v>
      </c>
      <c r="G3483">
        <v>53130</v>
      </c>
      <c r="H3483" t="s">
        <v>5940</v>
      </c>
      <c r="I3483">
        <v>43548</v>
      </c>
      <c r="J3483">
        <v>170</v>
      </c>
      <c r="K3483">
        <v>0</v>
      </c>
      <c r="L3483">
        <v>35160</v>
      </c>
      <c r="M3483">
        <v>100245</v>
      </c>
      <c r="N3483">
        <v>0</v>
      </c>
      <c r="O3483">
        <v>30750</v>
      </c>
      <c r="P3483">
        <v>260</v>
      </c>
      <c r="R3483">
        <v>1505502</v>
      </c>
      <c r="S3483" t="s">
        <v>5940</v>
      </c>
      <c r="T3483">
        <v>20970</v>
      </c>
      <c r="U3483">
        <v>53130</v>
      </c>
      <c r="V3483" t="s">
        <v>5940</v>
      </c>
      <c r="W3483">
        <v>43548</v>
      </c>
      <c r="X3483">
        <v>170</v>
      </c>
      <c r="Z3483">
        <v>3519402</v>
      </c>
      <c r="AB3483">
        <v>63</v>
      </c>
      <c r="AC3483">
        <v>3519402</v>
      </c>
      <c r="AD3483" t="s">
        <v>3252</v>
      </c>
      <c r="AE3483">
        <v>100</v>
      </c>
      <c r="AF3483">
        <v>3519402</v>
      </c>
      <c r="AG3483" t="s">
        <v>3252</v>
      </c>
      <c r="AH3483">
        <v>300372</v>
      </c>
      <c r="AI3483">
        <v>3519402</v>
      </c>
      <c r="AJ3483" t="s">
        <v>3252</v>
      </c>
      <c r="AK3483">
        <v>30</v>
      </c>
      <c r="AL3483">
        <v>3519402</v>
      </c>
      <c r="AM3483" t="s">
        <v>3252</v>
      </c>
      <c r="AN3483">
        <v>410</v>
      </c>
      <c r="AO3483">
        <v>0</v>
      </c>
      <c r="AP3483">
        <v>3532108</v>
      </c>
      <c r="AQ3483" t="s">
        <v>3388</v>
      </c>
      <c r="AR3483">
        <v>8032</v>
      </c>
    </row>
    <row r="3484" spans="1:44" x14ac:dyDescent="0.25">
      <c r="A3484">
        <v>1505536</v>
      </c>
      <c r="B3484">
        <v>4</v>
      </c>
      <c r="C3484" t="s">
        <v>876</v>
      </c>
      <c r="D3484" t="s">
        <v>6184</v>
      </c>
      <c r="E3484" t="s">
        <v>5940</v>
      </c>
      <c r="F3484" t="s">
        <v>5940</v>
      </c>
      <c r="G3484">
        <v>4932</v>
      </c>
      <c r="H3484" t="s">
        <v>5940</v>
      </c>
      <c r="I3484">
        <v>5940</v>
      </c>
      <c r="J3484">
        <v>1032</v>
      </c>
      <c r="K3484">
        <v>0</v>
      </c>
      <c r="L3484">
        <v>0</v>
      </c>
      <c r="M3484">
        <v>4339</v>
      </c>
      <c r="N3484">
        <v>0</v>
      </c>
      <c r="O3484">
        <v>3000</v>
      </c>
      <c r="P3484">
        <v>1185</v>
      </c>
      <c r="R3484">
        <v>1505536</v>
      </c>
      <c r="S3484" t="s">
        <v>5940</v>
      </c>
      <c r="T3484" t="s">
        <v>5940</v>
      </c>
      <c r="U3484">
        <v>4932</v>
      </c>
      <c r="V3484" t="s">
        <v>5940</v>
      </c>
      <c r="W3484">
        <v>5940</v>
      </c>
      <c r="X3484">
        <v>1032</v>
      </c>
      <c r="Z3484">
        <v>3519501</v>
      </c>
      <c r="AB3484" t="s">
        <v>5940</v>
      </c>
      <c r="AC3484">
        <v>3519501</v>
      </c>
      <c r="AD3484" t="s">
        <v>3253</v>
      </c>
      <c r="AE3484">
        <v>21</v>
      </c>
      <c r="AF3484">
        <v>3519501</v>
      </c>
      <c r="AG3484" t="s">
        <v>3253</v>
      </c>
      <c r="AH3484">
        <v>709213</v>
      </c>
      <c r="AI3484">
        <v>3519501</v>
      </c>
      <c r="AJ3484" t="s">
        <v>3253</v>
      </c>
      <c r="AK3484">
        <v>126</v>
      </c>
      <c r="AL3484">
        <v>3519501</v>
      </c>
      <c r="AM3484" t="s">
        <v>3253</v>
      </c>
      <c r="AN3484">
        <v>14400</v>
      </c>
      <c r="AO3484">
        <v>0</v>
      </c>
      <c r="AP3484">
        <v>3532157</v>
      </c>
      <c r="AQ3484" t="s">
        <v>3389</v>
      </c>
      <c r="AR3484">
        <v>8100</v>
      </c>
    </row>
    <row r="3485" spans="1:44" x14ac:dyDescent="0.25">
      <c r="A3485">
        <v>1505551</v>
      </c>
      <c r="B3485">
        <v>4</v>
      </c>
      <c r="C3485" t="s">
        <v>876</v>
      </c>
      <c r="D3485" t="s">
        <v>6185</v>
      </c>
      <c r="E3485">
        <v>600</v>
      </c>
      <c r="F3485" t="s">
        <v>5940</v>
      </c>
      <c r="G3485">
        <v>1080</v>
      </c>
      <c r="H3485" t="s">
        <v>5940</v>
      </c>
      <c r="I3485">
        <v>1100</v>
      </c>
      <c r="J3485">
        <v>17</v>
      </c>
      <c r="K3485">
        <v>900</v>
      </c>
      <c r="L3485">
        <v>972</v>
      </c>
      <c r="M3485">
        <v>1290</v>
      </c>
      <c r="N3485">
        <v>0</v>
      </c>
      <c r="O3485">
        <v>520</v>
      </c>
      <c r="P3485">
        <v>19</v>
      </c>
      <c r="R3485">
        <v>1505551</v>
      </c>
      <c r="S3485">
        <v>600</v>
      </c>
      <c r="T3485" t="s">
        <v>5940</v>
      </c>
      <c r="U3485">
        <v>1080</v>
      </c>
      <c r="V3485" t="s">
        <v>5940</v>
      </c>
      <c r="W3485">
        <v>1100</v>
      </c>
      <c r="X3485">
        <v>17</v>
      </c>
      <c r="Z3485">
        <v>3519600</v>
      </c>
      <c r="AB3485">
        <v>180</v>
      </c>
      <c r="AC3485">
        <v>3519600</v>
      </c>
      <c r="AD3485" t="s">
        <v>3254</v>
      </c>
      <c r="AE3485" t="s">
        <v>5940</v>
      </c>
      <c r="AF3485">
        <v>3519600</v>
      </c>
      <c r="AG3485" t="s">
        <v>3254</v>
      </c>
      <c r="AH3485">
        <v>550683</v>
      </c>
      <c r="AI3485">
        <v>3519600</v>
      </c>
      <c r="AJ3485" t="s">
        <v>3254</v>
      </c>
      <c r="AK3485">
        <v>45</v>
      </c>
      <c r="AL3485">
        <v>3519600</v>
      </c>
      <c r="AM3485" t="s">
        <v>3254</v>
      </c>
      <c r="AN3485">
        <v>1080</v>
      </c>
      <c r="AO3485">
        <v>0</v>
      </c>
      <c r="AP3485">
        <v>3532207</v>
      </c>
      <c r="AQ3485" t="s">
        <v>3390</v>
      </c>
      <c r="AR3485">
        <v>5040</v>
      </c>
    </row>
    <row r="3486" spans="1:44" x14ac:dyDescent="0.25">
      <c r="A3486">
        <v>1505601</v>
      </c>
      <c r="B3486">
        <v>4</v>
      </c>
      <c r="C3486" t="s">
        <v>876</v>
      </c>
      <c r="D3486" t="s">
        <v>6186</v>
      </c>
      <c r="E3486" t="s">
        <v>5940</v>
      </c>
      <c r="F3486" t="s">
        <v>5940</v>
      </c>
      <c r="G3486">
        <v>402</v>
      </c>
      <c r="H3486" t="s">
        <v>5940</v>
      </c>
      <c r="I3486">
        <v>10</v>
      </c>
      <c r="J3486">
        <v>472</v>
      </c>
      <c r="K3486">
        <v>0</v>
      </c>
      <c r="L3486">
        <v>0</v>
      </c>
      <c r="M3486">
        <v>712</v>
      </c>
      <c r="N3486">
        <v>0</v>
      </c>
      <c r="O3486">
        <v>3</v>
      </c>
      <c r="P3486">
        <v>1030</v>
      </c>
      <c r="R3486">
        <v>1505601</v>
      </c>
      <c r="S3486" t="s">
        <v>5940</v>
      </c>
      <c r="T3486" t="s">
        <v>5940</v>
      </c>
      <c r="U3486">
        <v>402</v>
      </c>
      <c r="V3486" t="s">
        <v>5940</v>
      </c>
      <c r="W3486">
        <v>10</v>
      </c>
      <c r="X3486">
        <v>472</v>
      </c>
      <c r="Z3486">
        <v>3519709</v>
      </c>
      <c r="AB3486" t="s">
        <v>5940</v>
      </c>
      <c r="AC3486">
        <v>3519709</v>
      </c>
      <c r="AD3486" t="s">
        <v>3255</v>
      </c>
      <c r="AE3486">
        <v>43</v>
      </c>
      <c r="AF3486">
        <v>3519709</v>
      </c>
      <c r="AG3486" t="s">
        <v>3255</v>
      </c>
      <c r="AH3486">
        <v>7509</v>
      </c>
      <c r="AI3486">
        <v>3519709</v>
      </c>
      <c r="AJ3486" t="s">
        <v>3255</v>
      </c>
      <c r="AK3486">
        <v>270</v>
      </c>
      <c r="AL3486">
        <v>3519709</v>
      </c>
      <c r="AM3486" t="s">
        <v>3255</v>
      </c>
      <c r="AN3486" t="s">
        <v>5940</v>
      </c>
      <c r="AO3486">
        <v>0</v>
      </c>
      <c r="AP3486">
        <v>3532306</v>
      </c>
      <c r="AQ3486" t="s">
        <v>3391</v>
      </c>
      <c r="AR3486">
        <v>1375</v>
      </c>
    </row>
    <row r="3487" spans="1:44" x14ac:dyDescent="0.25">
      <c r="A3487">
        <v>1505635</v>
      </c>
      <c r="B3487">
        <v>4</v>
      </c>
      <c r="C3487" t="s">
        <v>876</v>
      </c>
      <c r="D3487" t="s">
        <v>6187</v>
      </c>
      <c r="E3487" t="s">
        <v>5940</v>
      </c>
      <c r="F3487" t="s">
        <v>5940</v>
      </c>
      <c r="G3487">
        <v>3851</v>
      </c>
      <c r="H3487" t="s">
        <v>5940</v>
      </c>
      <c r="I3487">
        <v>2398</v>
      </c>
      <c r="J3487">
        <v>27</v>
      </c>
      <c r="K3487">
        <v>0</v>
      </c>
      <c r="L3487">
        <v>0</v>
      </c>
      <c r="M3487">
        <v>11938</v>
      </c>
      <c r="N3487">
        <v>0</v>
      </c>
      <c r="O3487">
        <v>187</v>
      </c>
      <c r="P3487">
        <v>34</v>
      </c>
      <c r="R3487">
        <v>1505635</v>
      </c>
      <c r="S3487" t="s">
        <v>5940</v>
      </c>
      <c r="T3487" t="s">
        <v>5940</v>
      </c>
      <c r="U3487">
        <v>3851</v>
      </c>
      <c r="V3487" t="s">
        <v>5940</v>
      </c>
      <c r="W3487">
        <v>2398</v>
      </c>
      <c r="X3487">
        <v>27</v>
      </c>
      <c r="Z3487">
        <v>3519808</v>
      </c>
      <c r="AB3487" t="s">
        <v>5940</v>
      </c>
      <c r="AC3487">
        <v>3519808</v>
      </c>
      <c r="AD3487" t="s">
        <v>3256</v>
      </c>
      <c r="AE3487" t="s">
        <v>5940</v>
      </c>
      <c r="AF3487">
        <v>3519808</v>
      </c>
      <c r="AG3487" t="s">
        <v>3256</v>
      </c>
      <c r="AH3487">
        <v>550526</v>
      </c>
      <c r="AI3487">
        <v>3519808</v>
      </c>
      <c r="AJ3487" t="s">
        <v>3256</v>
      </c>
      <c r="AK3487" t="s">
        <v>5940</v>
      </c>
      <c r="AL3487">
        <v>3519808</v>
      </c>
      <c r="AM3487" t="s">
        <v>3256</v>
      </c>
      <c r="AN3487">
        <v>700</v>
      </c>
      <c r="AO3487">
        <v>0</v>
      </c>
      <c r="AP3487">
        <v>3532405</v>
      </c>
      <c r="AQ3487" t="s">
        <v>3392</v>
      </c>
      <c r="AR3487">
        <v>280</v>
      </c>
    </row>
    <row r="3488" spans="1:44" x14ac:dyDescent="0.25">
      <c r="A3488">
        <v>1505650</v>
      </c>
      <c r="B3488">
        <v>4</v>
      </c>
      <c r="C3488" t="s">
        <v>876</v>
      </c>
      <c r="D3488" t="s">
        <v>6188</v>
      </c>
      <c r="E3488">
        <v>480</v>
      </c>
      <c r="F3488" t="s">
        <v>5940</v>
      </c>
      <c r="G3488">
        <v>2940</v>
      </c>
      <c r="H3488" t="s">
        <v>5940</v>
      </c>
      <c r="I3488">
        <v>11700</v>
      </c>
      <c r="J3488">
        <v>260</v>
      </c>
      <c r="K3488">
        <v>450</v>
      </c>
      <c r="L3488">
        <v>432</v>
      </c>
      <c r="M3488">
        <v>3318</v>
      </c>
      <c r="N3488">
        <v>0</v>
      </c>
      <c r="O3488">
        <v>4860</v>
      </c>
      <c r="P3488">
        <v>312</v>
      </c>
      <c r="R3488">
        <v>1505650</v>
      </c>
      <c r="S3488">
        <v>480</v>
      </c>
      <c r="T3488" t="s">
        <v>5940</v>
      </c>
      <c r="U3488">
        <v>2940</v>
      </c>
      <c r="V3488" t="s">
        <v>5940</v>
      </c>
      <c r="W3488">
        <v>11700</v>
      </c>
      <c r="X3488">
        <v>260</v>
      </c>
      <c r="Z3488">
        <v>3519907</v>
      </c>
      <c r="AB3488">
        <v>203</v>
      </c>
      <c r="AC3488">
        <v>3519907</v>
      </c>
      <c r="AD3488" t="s">
        <v>3257</v>
      </c>
      <c r="AE3488" t="s">
        <v>5940</v>
      </c>
      <c r="AF3488">
        <v>3519907</v>
      </c>
      <c r="AG3488" t="s">
        <v>3257</v>
      </c>
      <c r="AH3488">
        <v>610161</v>
      </c>
      <c r="AI3488">
        <v>3519907</v>
      </c>
      <c r="AJ3488" t="s">
        <v>3257</v>
      </c>
      <c r="AK3488">
        <v>875</v>
      </c>
      <c r="AL3488">
        <v>3519907</v>
      </c>
      <c r="AM3488" t="s">
        <v>3257</v>
      </c>
      <c r="AN3488">
        <v>16750</v>
      </c>
      <c r="AO3488">
        <v>0</v>
      </c>
      <c r="AP3488">
        <v>3532504</v>
      </c>
      <c r="AQ3488" t="s">
        <v>3393</v>
      </c>
      <c r="AR3488">
        <v>900</v>
      </c>
    </row>
    <row r="3489" spans="1:44" x14ac:dyDescent="0.25">
      <c r="A3489">
        <v>1505700</v>
      </c>
      <c r="B3489">
        <v>4</v>
      </c>
      <c r="C3489" t="s">
        <v>876</v>
      </c>
      <c r="D3489" t="s">
        <v>6189</v>
      </c>
      <c r="E3489" t="s">
        <v>5940</v>
      </c>
      <c r="F3489" t="s">
        <v>5940</v>
      </c>
      <c r="G3489">
        <v>75</v>
      </c>
      <c r="H3489" t="s">
        <v>5940</v>
      </c>
      <c r="I3489">
        <v>15</v>
      </c>
      <c r="J3489">
        <v>70</v>
      </c>
      <c r="K3489">
        <v>0</v>
      </c>
      <c r="L3489">
        <v>0</v>
      </c>
      <c r="M3489">
        <v>13</v>
      </c>
      <c r="N3489">
        <v>0</v>
      </c>
      <c r="O3489">
        <v>3</v>
      </c>
      <c r="P3489">
        <v>70</v>
      </c>
      <c r="R3489">
        <v>1505700</v>
      </c>
      <c r="S3489" t="s">
        <v>5940</v>
      </c>
      <c r="T3489" t="s">
        <v>5940</v>
      </c>
      <c r="U3489">
        <v>75</v>
      </c>
      <c r="V3489" t="s">
        <v>5940</v>
      </c>
      <c r="W3489">
        <v>15</v>
      </c>
      <c r="X3489">
        <v>70</v>
      </c>
      <c r="Z3489">
        <v>3520004</v>
      </c>
      <c r="AB3489" t="s">
        <v>5940</v>
      </c>
      <c r="AC3489">
        <v>3520004</v>
      </c>
      <c r="AD3489" t="s">
        <v>3258</v>
      </c>
      <c r="AE3489">
        <v>115</v>
      </c>
      <c r="AF3489">
        <v>3520004</v>
      </c>
      <c r="AG3489" t="s">
        <v>3258</v>
      </c>
      <c r="AH3489">
        <v>760317</v>
      </c>
      <c r="AI3489">
        <v>3520004</v>
      </c>
      <c r="AJ3489" t="s">
        <v>3258</v>
      </c>
      <c r="AK3489" t="s">
        <v>5940</v>
      </c>
      <c r="AL3489">
        <v>3520004</v>
      </c>
      <c r="AM3489" t="s">
        <v>3258</v>
      </c>
      <c r="AN3489" t="s">
        <v>5940</v>
      </c>
      <c r="AO3489">
        <v>0</v>
      </c>
      <c r="AP3489">
        <v>3532603</v>
      </c>
      <c r="AQ3489" t="s">
        <v>3394</v>
      </c>
      <c r="AR3489">
        <v>7750</v>
      </c>
    </row>
    <row r="3490" spans="1:44" x14ac:dyDescent="0.25">
      <c r="A3490">
        <v>1505809</v>
      </c>
      <c r="B3490">
        <v>4</v>
      </c>
      <c r="C3490" t="s">
        <v>876</v>
      </c>
      <c r="D3490" t="s">
        <v>6190</v>
      </c>
      <c r="E3490" t="s">
        <v>5940</v>
      </c>
      <c r="F3490" t="s">
        <v>5940</v>
      </c>
      <c r="G3490">
        <v>120</v>
      </c>
      <c r="H3490" t="s">
        <v>5940</v>
      </c>
      <c r="I3490">
        <v>180</v>
      </c>
      <c r="J3490" t="s">
        <v>5940</v>
      </c>
      <c r="K3490">
        <v>0</v>
      </c>
      <c r="L3490">
        <v>0</v>
      </c>
      <c r="M3490">
        <v>120</v>
      </c>
      <c r="N3490">
        <v>0</v>
      </c>
      <c r="O3490">
        <v>180</v>
      </c>
      <c r="P3490">
        <v>0</v>
      </c>
      <c r="R3490">
        <v>1505809</v>
      </c>
      <c r="S3490" t="s">
        <v>5940</v>
      </c>
      <c r="T3490" t="s">
        <v>5940</v>
      </c>
      <c r="U3490">
        <v>120</v>
      </c>
      <c r="V3490" t="s">
        <v>5940</v>
      </c>
      <c r="W3490">
        <v>180</v>
      </c>
      <c r="X3490" t="s">
        <v>5940</v>
      </c>
      <c r="Z3490">
        <v>3520103</v>
      </c>
      <c r="AB3490">
        <v>165</v>
      </c>
      <c r="AC3490">
        <v>3520103</v>
      </c>
      <c r="AD3490" t="s">
        <v>3259</v>
      </c>
      <c r="AE3490">
        <v>99</v>
      </c>
      <c r="AF3490">
        <v>3520103</v>
      </c>
      <c r="AG3490" t="s">
        <v>3259</v>
      </c>
      <c r="AH3490">
        <v>1524324</v>
      </c>
      <c r="AI3490">
        <v>3520103</v>
      </c>
      <c r="AJ3490" t="s">
        <v>3259</v>
      </c>
      <c r="AK3490" t="s">
        <v>5940</v>
      </c>
      <c r="AL3490">
        <v>3520103</v>
      </c>
      <c r="AM3490" t="s">
        <v>3259</v>
      </c>
      <c r="AN3490">
        <v>6348</v>
      </c>
      <c r="AO3490">
        <v>0</v>
      </c>
      <c r="AP3490">
        <v>3532702</v>
      </c>
      <c r="AQ3490" t="s">
        <v>3395</v>
      </c>
      <c r="AR3490">
        <v>900</v>
      </c>
    </row>
    <row r="3491" spans="1:44" x14ac:dyDescent="0.25">
      <c r="A3491">
        <v>1505908</v>
      </c>
      <c r="B3491">
        <v>4</v>
      </c>
      <c r="C3491" t="s">
        <v>876</v>
      </c>
      <c r="D3491" t="s">
        <v>6191</v>
      </c>
      <c r="E3491">
        <v>245</v>
      </c>
      <c r="F3491" t="s">
        <v>5940</v>
      </c>
      <c r="G3491">
        <v>225</v>
      </c>
      <c r="H3491" t="s">
        <v>5940</v>
      </c>
      <c r="I3491">
        <v>315</v>
      </c>
      <c r="J3491">
        <v>60</v>
      </c>
      <c r="K3491">
        <v>280</v>
      </c>
      <c r="L3491">
        <v>0</v>
      </c>
      <c r="M3491">
        <v>240</v>
      </c>
      <c r="N3491">
        <v>0</v>
      </c>
      <c r="O3491">
        <v>240</v>
      </c>
      <c r="P3491">
        <v>45</v>
      </c>
      <c r="R3491">
        <v>1505908</v>
      </c>
      <c r="S3491">
        <v>245</v>
      </c>
      <c r="T3491" t="s">
        <v>5940</v>
      </c>
      <c r="U3491">
        <v>225</v>
      </c>
      <c r="V3491" t="s">
        <v>5940</v>
      </c>
      <c r="W3491">
        <v>315</v>
      </c>
      <c r="X3491">
        <v>60</v>
      </c>
      <c r="Z3491">
        <v>3520202</v>
      </c>
      <c r="AB3491" t="s">
        <v>5940</v>
      </c>
      <c r="AC3491">
        <v>3520202</v>
      </c>
      <c r="AD3491" t="s">
        <v>3260</v>
      </c>
      <c r="AE3491" t="s">
        <v>5940</v>
      </c>
      <c r="AF3491">
        <v>3520202</v>
      </c>
      <c r="AG3491" t="s">
        <v>3260</v>
      </c>
      <c r="AH3491" t="s">
        <v>5940</v>
      </c>
      <c r="AI3491">
        <v>3520202</v>
      </c>
      <c r="AJ3491" t="s">
        <v>3260</v>
      </c>
      <c r="AK3491">
        <v>34</v>
      </c>
      <c r="AL3491">
        <v>3520202</v>
      </c>
      <c r="AM3491" t="s">
        <v>3260</v>
      </c>
      <c r="AN3491" t="s">
        <v>5940</v>
      </c>
      <c r="AO3491">
        <v>0</v>
      </c>
      <c r="AP3491">
        <v>3532801</v>
      </c>
      <c r="AQ3491" t="s">
        <v>3396</v>
      </c>
      <c r="AR3491">
        <v>8095</v>
      </c>
    </row>
    <row r="3492" spans="1:44" x14ac:dyDescent="0.25">
      <c r="A3492">
        <v>1506005</v>
      </c>
      <c r="B3492">
        <v>4</v>
      </c>
      <c r="C3492" t="s">
        <v>876</v>
      </c>
      <c r="D3492" t="s">
        <v>6192</v>
      </c>
      <c r="E3492">
        <v>180</v>
      </c>
      <c r="F3492" t="s">
        <v>5940</v>
      </c>
      <c r="G3492">
        <v>9600</v>
      </c>
      <c r="H3492" t="s">
        <v>5940</v>
      </c>
      <c r="I3492">
        <v>4800</v>
      </c>
      <c r="J3492">
        <v>410</v>
      </c>
      <c r="K3492">
        <v>60</v>
      </c>
      <c r="L3492">
        <v>0</v>
      </c>
      <c r="M3492">
        <v>10800</v>
      </c>
      <c r="N3492">
        <v>0</v>
      </c>
      <c r="O3492">
        <v>1785</v>
      </c>
      <c r="P3492">
        <v>273</v>
      </c>
      <c r="R3492">
        <v>1506005</v>
      </c>
      <c r="S3492">
        <v>180</v>
      </c>
      <c r="T3492" t="s">
        <v>5940</v>
      </c>
      <c r="U3492">
        <v>9600</v>
      </c>
      <c r="V3492" t="s">
        <v>5940</v>
      </c>
      <c r="W3492">
        <v>4800</v>
      </c>
      <c r="X3492">
        <v>410</v>
      </c>
      <c r="Z3492">
        <v>3520301</v>
      </c>
      <c r="AB3492" t="s">
        <v>5940</v>
      </c>
      <c r="AC3492">
        <v>3520301</v>
      </c>
      <c r="AD3492" t="s">
        <v>3261</v>
      </c>
      <c r="AE3492">
        <v>96</v>
      </c>
      <c r="AF3492">
        <v>3520301</v>
      </c>
      <c r="AG3492" t="s">
        <v>3261</v>
      </c>
      <c r="AH3492" t="s">
        <v>5940</v>
      </c>
      <c r="AI3492">
        <v>3520301</v>
      </c>
      <c r="AJ3492" t="s">
        <v>3261</v>
      </c>
      <c r="AK3492">
        <v>13</v>
      </c>
      <c r="AL3492">
        <v>3520301</v>
      </c>
      <c r="AM3492" t="s">
        <v>3261</v>
      </c>
      <c r="AN3492" t="s">
        <v>5940</v>
      </c>
      <c r="AO3492">
        <v>0</v>
      </c>
      <c r="AP3492">
        <v>3532827</v>
      </c>
      <c r="AQ3492" t="s">
        <v>3397</v>
      </c>
      <c r="AR3492">
        <v>1030</v>
      </c>
    </row>
    <row r="3493" spans="1:44" x14ac:dyDescent="0.25">
      <c r="A3493">
        <v>1506104</v>
      </c>
      <c r="B3493">
        <v>4</v>
      </c>
      <c r="C3493" t="s">
        <v>876</v>
      </c>
      <c r="D3493" t="s">
        <v>6193</v>
      </c>
      <c r="E3493" t="s">
        <v>5940</v>
      </c>
      <c r="F3493" t="s">
        <v>5940</v>
      </c>
      <c r="G3493">
        <v>90</v>
      </c>
      <c r="H3493" t="s">
        <v>5940</v>
      </c>
      <c r="I3493">
        <v>12</v>
      </c>
      <c r="J3493">
        <v>430</v>
      </c>
      <c r="K3493">
        <v>0</v>
      </c>
      <c r="L3493">
        <v>0</v>
      </c>
      <c r="M3493">
        <v>42</v>
      </c>
      <c r="N3493">
        <v>0</v>
      </c>
      <c r="O3493">
        <v>63</v>
      </c>
      <c r="P3493">
        <v>343</v>
      </c>
      <c r="R3493">
        <v>1506104</v>
      </c>
      <c r="S3493" t="s">
        <v>5940</v>
      </c>
      <c r="T3493" t="s">
        <v>5940</v>
      </c>
      <c r="U3493">
        <v>90</v>
      </c>
      <c r="V3493" t="s">
        <v>5940</v>
      </c>
      <c r="W3493">
        <v>12</v>
      </c>
      <c r="X3493">
        <v>430</v>
      </c>
      <c r="Z3493">
        <v>3520400</v>
      </c>
      <c r="AB3493" t="s">
        <v>5940</v>
      </c>
      <c r="AC3493">
        <v>3520400</v>
      </c>
      <c r="AD3493" t="s">
        <v>3262</v>
      </c>
      <c r="AE3493" t="s">
        <v>5940</v>
      </c>
      <c r="AF3493">
        <v>3520400</v>
      </c>
      <c r="AG3493" t="s">
        <v>3262</v>
      </c>
      <c r="AH3493" t="s">
        <v>5940</v>
      </c>
      <c r="AI3493">
        <v>3520400</v>
      </c>
      <c r="AJ3493" t="s">
        <v>3262</v>
      </c>
      <c r="AK3493" t="s">
        <v>5940</v>
      </c>
      <c r="AL3493">
        <v>3520400</v>
      </c>
      <c r="AM3493" t="s">
        <v>3262</v>
      </c>
      <c r="AN3493" t="s">
        <v>5940</v>
      </c>
      <c r="AO3493">
        <v>0</v>
      </c>
      <c r="AP3493">
        <v>3532843</v>
      </c>
      <c r="AQ3493" t="s">
        <v>3398</v>
      </c>
      <c r="AR3493">
        <v>2632</v>
      </c>
    </row>
    <row r="3494" spans="1:44" x14ac:dyDescent="0.25">
      <c r="A3494">
        <v>1506112</v>
      </c>
      <c r="B3494">
        <v>4</v>
      </c>
      <c r="C3494" t="s">
        <v>876</v>
      </c>
      <c r="D3494" t="s">
        <v>6194</v>
      </c>
      <c r="E3494" t="s">
        <v>5940</v>
      </c>
      <c r="F3494" t="s">
        <v>5940</v>
      </c>
      <c r="G3494">
        <v>90</v>
      </c>
      <c r="H3494" t="s">
        <v>5940</v>
      </c>
      <c r="I3494">
        <v>3</v>
      </c>
      <c r="J3494">
        <v>46</v>
      </c>
      <c r="K3494">
        <v>0</v>
      </c>
      <c r="L3494">
        <v>0</v>
      </c>
      <c r="M3494">
        <v>36</v>
      </c>
      <c r="N3494">
        <v>0</v>
      </c>
      <c r="O3494">
        <v>0</v>
      </c>
      <c r="P3494">
        <v>140</v>
      </c>
      <c r="R3494">
        <v>1506112</v>
      </c>
      <c r="S3494" t="s">
        <v>5940</v>
      </c>
      <c r="T3494" t="s">
        <v>5940</v>
      </c>
      <c r="U3494">
        <v>90</v>
      </c>
      <c r="V3494" t="s">
        <v>5940</v>
      </c>
      <c r="W3494">
        <v>3</v>
      </c>
      <c r="X3494">
        <v>46</v>
      </c>
      <c r="Z3494">
        <v>3520442</v>
      </c>
      <c r="AB3494" t="s">
        <v>5940</v>
      </c>
      <c r="AC3494">
        <v>3520442</v>
      </c>
      <c r="AD3494" t="s">
        <v>3263</v>
      </c>
      <c r="AE3494">
        <v>7</v>
      </c>
      <c r="AF3494">
        <v>3520442</v>
      </c>
      <c r="AG3494" t="s">
        <v>3263</v>
      </c>
      <c r="AH3494">
        <v>53289</v>
      </c>
      <c r="AI3494">
        <v>3520442</v>
      </c>
      <c r="AJ3494" t="s">
        <v>3263</v>
      </c>
      <c r="AK3494">
        <v>2750</v>
      </c>
      <c r="AL3494">
        <v>3520442</v>
      </c>
      <c r="AM3494" t="s">
        <v>3263</v>
      </c>
      <c r="AN3494">
        <v>1680</v>
      </c>
      <c r="AO3494">
        <v>0</v>
      </c>
      <c r="AP3494">
        <v>3532868</v>
      </c>
      <c r="AQ3494" t="s">
        <v>3399</v>
      </c>
      <c r="AR3494">
        <v>2700</v>
      </c>
    </row>
    <row r="3495" spans="1:44" x14ac:dyDescent="0.25">
      <c r="A3495">
        <v>1506138</v>
      </c>
      <c r="B3495">
        <v>4</v>
      </c>
      <c r="C3495" t="s">
        <v>876</v>
      </c>
      <c r="D3495" t="s">
        <v>6195</v>
      </c>
      <c r="E3495">
        <v>2400</v>
      </c>
      <c r="F3495">
        <v>2010</v>
      </c>
      <c r="G3495">
        <v>1230</v>
      </c>
      <c r="H3495" t="s">
        <v>5940</v>
      </c>
      <c r="I3495">
        <v>13600</v>
      </c>
      <c r="J3495">
        <v>84</v>
      </c>
      <c r="K3495">
        <v>1800</v>
      </c>
      <c r="L3495">
        <v>3600</v>
      </c>
      <c r="M3495">
        <v>1580</v>
      </c>
      <c r="N3495">
        <v>0</v>
      </c>
      <c r="O3495">
        <v>8320</v>
      </c>
      <c r="P3495">
        <v>84</v>
      </c>
      <c r="R3495">
        <v>1506138</v>
      </c>
      <c r="S3495">
        <v>2400</v>
      </c>
      <c r="T3495">
        <v>2010</v>
      </c>
      <c r="U3495">
        <v>1230</v>
      </c>
      <c r="V3495" t="s">
        <v>5940</v>
      </c>
      <c r="W3495">
        <v>13600</v>
      </c>
      <c r="X3495">
        <v>84</v>
      </c>
      <c r="Z3495">
        <v>3520509</v>
      </c>
      <c r="AB3495" t="s">
        <v>5940</v>
      </c>
      <c r="AC3495">
        <v>3520509</v>
      </c>
      <c r="AD3495" t="s">
        <v>3264</v>
      </c>
      <c r="AE3495">
        <v>325</v>
      </c>
      <c r="AF3495">
        <v>3520509</v>
      </c>
      <c r="AG3495" t="s">
        <v>3264</v>
      </c>
      <c r="AH3495">
        <v>208592</v>
      </c>
      <c r="AI3495">
        <v>3520509</v>
      </c>
      <c r="AJ3495" t="s">
        <v>3264</v>
      </c>
      <c r="AK3495">
        <v>255</v>
      </c>
      <c r="AL3495">
        <v>3520509</v>
      </c>
      <c r="AM3495" t="s">
        <v>3264</v>
      </c>
      <c r="AN3495" t="s">
        <v>5940</v>
      </c>
      <c r="AO3495">
        <v>0</v>
      </c>
      <c r="AP3495">
        <v>3532900</v>
      </c>
      <c r="AQ3495" t="s">
        <v>3400</v>
      </c>
      <c r="AR3495">
        <v>2520</v>
      </c>
    </row>
    <row r="3496" spans="1:44" x14ac:dyDescent="0.25">
      <c r="A3496">
        <v>1506161</v>
      </c>
      <c r="B3496">
        <v>4</v>
      </c>
      <c r="C3496" t="s">
        <v>876</v>
      </c>
      <c r="D3496" t="s">
        <v>6196</v>
      </c>
      <c r="E3496" t="s">
        <v>5940</v>
      </c>
      <c r="F3496" t="s">
        <v>5940</v>
      </c>
      <c r="G3496">
        <v>4109</v>
      </c>
      <c r="H3496" t="s">
        <v>5940</v>
      </c>
      <c r="I3496">
        <v>1752</v>
      </c>
      <c r="J3496">
        <v>48</v>
      </c>
      <c r="K3496">
        <v>0</v>
      </c>
      <c r="L3496">
        <v>0</v>
      </c>
      <c r="M3496">
        <v>3168</v>
      </c>
      <c r="N3496">
        <v>0</v>
      </c>
      <c r="O3496">
        <v>1011</v>
      </c>
      <c r="P3496">
        <v>33</v>
      </c>
      <c r="R3496">
        <v>1506161</v>
      </c>
      <c r="S3496" t="s">
        <v>5940</v>
      </c>
      <c r="T3496" t="s">
        <v>5940</v>
      </c>
      <c r="U3496">
        <v>4109</v>
      </c>
      <c r="V3496" t="s">
        <v>5940</v>
      </c>
      <c r="W3496">
        <v>1752</v>
      </c>
      <c r="X3496">
        <v>48</v>
      </c>
      <c r="Z3496">
        <v>3520608</v>
      </c>
      <c r="AB3496">
        <v>450</v>
      </c>
      <c r="AC3496">
        <v>3520608</v>
      </c>
      <c r="AD3496" t="s">
        <v>3265</v>
      </c>
      <c r="AE3496" t="s">
        <v>5940</v>
      </c>
      <c r="AF3496">
        <v>3520608</v>
      </c>
      <c r="AG3496" t="s">
        <v>3265</v>
      </c>
      <c r="AH3496" t="s">
        <v>5940</v>
      </c>
      <c r="AI3496">
        <v>3520608</v>
      </c>
      <c r="AJ3496" t="s">
        <v>3265</v>
      </c>
      <c r="AK3496">
        <v>360</v>
      </c>
      <c r="AL3496">
        <v>3520608</v>
      </c>
      <c r="AM3496" t="s">
        <v>3265</v>
      </c>
      <c r="AN3496" t="s">
        <v>5940</v>
      </c>
      <c r="AO3496">
        <v>0</v>
      </c>
      <c r="AP3496">
        <v>3533007</v>
      </c>
      <c r="AQ3496" t="s">
        <v>3401</v>
      </c>
      <c r="AR3496">
        <v>12288</v>
      </c>
    </row>
    <row r="3497" spans="1:44" x14ac:dyDescent="0.25">
      <c r="A3497">
        <v>1506187</v>
      </c>
      <c r="B3497">
        <v>4</v>
      </c>
      <c r="C3497" t="s">
        <v>876</v>
      </c>
      <c r="D3497" t="s">
        <v>6197</v>
      </c>
      <c r="E3497" t="s">
        <v>5940</v>
      </c>
      <c r="F3497" t="s">
        <v>5940</v>
      </c>
      <c r="G3497">
        <v>8220</v>
      </c>
      <c r="H3497" t="s">
        <v>5940</v>
      </c>
      <c r="I3497">
        <v>11700</v>
      </c>
      <c r="J3497">
        <v>441</v>
      </c>
      <c r="K3497">
        <v>0</v>
      </c>
      <c r="L3497">
        <v>450</v>
      </c>
      <c r="M3497">
        <v>6315</v>
      </c>
      <c r="N3497">
        <v>0</v>
      </c>
      <c r="O3497">
        <v>4160</v>
      </c>
      <c r="P3497">
        <v>578</v>
      </c>
      <c r="R3497">
        <v>1506187</v>
      </c>
      <c r="S3497" t="s">
        <v>5940</v>
      </c>
      <c r="T3497" t="s">
        <v>5940</v>
      </c>
      <c r="U3497">
        <v>8220</v>
      </c>
      <c r="V3497" t="s">
        <v>5940</v>
      </c>
      <c r="W3497">
        <v>11700</v>
      </c>
      <c r="X3497">
        <v>441</v>
      </c>
      <c r="Z3497">
        <v>3520707</v>
      </c>
      <c r="AB3497">
        <v>2862</v>
      </c>
      <c r="AC3497">
        <v>3520707</v>
      </c>
      <c r="AD3497" t="s">
        <v>3266</v>
      </c>
      <c r="AE3497">
        <v>126</v>
      </c>
      <c r="AF3497">
        <v>3520707</v>
      </c>
      <c r="AG3497" t="s">
        <v>3266</v>
      </c>
      <c r="AH3497" t="s">
        <v>5940</v>
      </c>
      <c r="AI3497">
        <v>3520707</v>
      </c>
      <c r="AJ3497" t="s">
        <v>3266</v>
      </c>
      <c r="AK3497" t="s">
        <v>5940</v>
      </c>
      <c r="AL3497">
        <v>3520707</v>
      </c>
      <c r="AM3497" t="s">
        <v>3266</v>
      </c>
      <c r="AN3497">
        <v>3000</v>
      </c>
      <c r="AO3497">
        <v>0</v>
      </c>
      <c r="AP3497">
        <v>3533106</v>
      </c>
      <c r="AQ3497" t="s">
        <v>3402</v>
      </c>
      <c r="AR3497">
        <v>192</v>
      </c>
    </row>
    <row r="3498" spans="1:44" x14ac:dyDescent="0.25">
      <c r="A3498">
        <v>1506195</v>
      </c>
      <c r="B3498">
        <v>4</v>
      </c>
      <c r="C3498" t="s">
        <v>876</v>
      </c>
      <c r="D3498" t="s">
        <v>6198</v>
      </c>
      <c r="E3498">
        <v>1200</v>
      </c>
      <c r="F3498" t="s">
        <v>5940</v>
      </c>
      <c r="G3498">
        <v>5205</v>
      </c>
      <c r="H3498" t="s">
        <v>5940</v>
      </c>
      <c r="I3498">
        <v>19629</v>
      </c>
      <c r="J3498">
        <v>282</v>
      </c>
      <c r="K3498">
        <v>800</v>
      </c>
      <c r="L3498">
        <v>189</v>
      </c>
      <c r="M3498">
        <v>3150</v>
      </c>
      <c r="N3498">
        <v>0</v>
      </c>
      <c r="O3498">
        <v>8720</v>
      </c>
      <c r="P3498">
        <v>276</v>
      </c>
      <c r="R3498">
        <v>1506195</v>
      </c>
      <c r="S3498">
        <v>1200</v>
      </c>
      <c r="T3498" t="s">
        <v>5940</v>
      </c>
      <c r="U3498">
        <v>5205</v>
      </c>
      <c r="V3498" t="s">
        <v>5940</v>
      </c>
      <c r="W3498">
        <v>19629</v>
      </c>
      <c r="X3498">
        <v>282</v>
      </c>
      <c r="Z3498">
        <v>3520806</v>
      </c>
      <c r="AB3498">
        <v>18</v>
      </c>
      <c r="AC3498">
        <v>3520806</v>
      </c>
      <c r="AD3498" t="s">
        <v>3267</v>
      </c>
      <c r="AE3498" t="s">
        <v>5940</v>
      </c>
      <c r="AF3498">
        <v>3520806</v>
      </c>
      <c r="AG3498" t="s">
        <v>3267</v>
      </c>
      <c r="AH3498">
        <v>58876</v>
      </c>
      <c r="AI3498">
        <v>3520806</v>
      </c>
      <c r="AJ3498" t="s">
        <v>3267</v>
      </c>
      <c r="AK3498">
        <v>18</v>
      </c>
      <c r="AL3498">
        <v>3520806</v>
      </c>
      <c r="AM3498" t="s">
        <v>3267</v>
      </c>
      <c r="AN3498">
        <v>1800</v>
      </c>
      <c r="AO3498">
        <v>0</v>
      </c>
      <c r="AP3498">
        <v>3533205</v>
      </c>
      <c r="AQ3498" t="s">
        <v>3403</v>
      </c>
      <c r="AR3498">
        <v>5460</v>
      </c>
    </row>
    <row r="3499" spans="1:44" x14ac:dyDescent="0.25">
      <c r="A3499">
        <v>1506203</v>
      </c>
      <c r="B3499">
        <v>4</v>
      </c>
      <c r="C3499" t="s">
        <v>876</v>
      </c>
      <c r="D3499" t="s">
        <v>6199</v>
      </c>
      <c r="E3499" t="s">
        <v>5940</v>
      </c>
      <c r="F3499" t="s">
        <v>5940</v>
      </c>
      <c r="G3499">
        <v>43</v>
      </c>
      <c r="H3499" t="s">
        <v>5940</v>
      </c>
      <c r="I3499">
        <v>9</v>
      </c>
      <c r="J3499">
        <v>200</v>
      </c>
      <c r="K3499">
        <v>0</v>
      </c>
      <c r="L3499">
        <v>0</v>
      </c>
      <c r="M3499">
        <v>175</v>
      </c>
      <c r="N3499">
        <v>0</v>
      </c>
      <c r="O3499">
        <v>64</v>
      </c>
      <c r="P3499">
        <v>620</v>
      </c>
      <c r="R3499">
        <v>1506203</v>
      </c>
      <c r="S3499" t="s">
        <v>5940</v>
      </c>
      <c r="T3499" t="s">
        <v>5940</v>
      </c>
      <c r="U3499">
        <v>43</v>
      </c>
      <c r="V3499" t="s">
        <v>5940</v>
      </c>
      <c r="W3499">
        <v>9</v>
      </c>
      <c r="X3499">
        <v>200</v>
      </c>
      <c r="Z3499">
        <v>3520905</v>
      </c>
      <c r="AB3499" t="s">
        <v>5940</v>
      </c>
      <c r="AC3499">
        <v>3520905</v>
      </c>
      <c r="AD3499" t="s">
        <v>3268</v>
      </c>
      <c r="AE3499" t="s">
        <v>5940</v>
      </c>
      <c r="AF3499">
        <v>3520905</v>
      </c>
      <c r="AG3499" t="s">
        <v>3268</v>
      </c>
      <c r="AH3499">
        <v>834368</v>
      </c>
      <c r="AI3499">
        <v>3520905</v>
      </c>
      <c r="AJ3499" t="s">
        <v>3268</v>
      </c>
      <c r="AK3499" t="s">
        <v>5940</v>
      </c>
      <c r="AL3499">
        <v>3520905</v>
      </c>
      <c r="AM3499" t="s">
        <v>3268</v>
      </c>
      <c r="AN3499">
        <v>1350</v>
      </c>
      <c r="AO3499">
        <v>0</v>
      </c>
      <c r="AP3499">
        <v>3533254</v>
      </c>
      <c r="AQ3499" t="s">
        <v>3404</v>
      </c>
      <c r="AR3499">
        <v>702</v>
      </c>
    </row>
    <row r="3500" spans="1:44" x14ac:dyDescent="0.25">
      <c r="A3500">
        <v>1506302</v>
      </c>
      <c r="B3500">
        <v>4</v>
      </c>
      <c r="C3500" t="s">
        <v>876</v>
      </c>
      <c r="D3500" t="s">
        <v>6200</v>
      </c>
      <c r="E3500" t="s">
        <v>5940</v>
      </c>
      <c r="F3500" t="s">
        <v>5940</v>
      </c>
      <c r="G3500">
        <v>8</v>
      </c>
      <c r="H3500" t="s">
        <v>5940</v>
      </c>
      <c r="I3500">
        <v>2</v>
      </c>
      <c r="J3500" t="s">
        <v>5940</v>
      </c>
      <c r="K3500">
        <v>0</v>
      </c>
      <c r="L3500">
        <v>0</v>
      </c>
      <c r="M3500">
        <v>8</v>
      </c>
      <c r="N3500">
        <v>0</v>
      </c>
      <c r="O3500">
        <v>2</v>
      </c>
      <c r="P3500">
        <v>0</v>
      </c>
      <c r="R3500">
        <v>1506302</v>
      </c>
      <c r="S3500" t="s">
        <v>5940</v>
      </c>
      <c r="T3500" t="s">
        <v>5940</v>
      </c>
      <c r="U3500">
        <v>8</v>
      </c>
      <c r="V3500" t="s">
        <v>5940</v>
      </c>
      <c r="W3500">
        <v>2</v>
      </c>
      <c r="X3500" t="s">
        <v>5940</v>
      </c>
      <c r="Z3500">
        <v>3521002</v>
      </c>
      <c r="AB3500" t="s">
        <v>5940</v>
      </c>
      <c r="AC3500">
        <v>3521002</v>
      </c>
      <c r="AD3500" t="s">
        <v>3269</v>
      </c>
      <c r="AE3500">
        <v>125</v>
      </c>
      <c r="AF3500">
        <v>3521002</v>
      </c>
      <c r="AG3500" t="s">
        <v>3269</v>
      </c>
      <c r="AH3500">
        <v>50062</v>
      </c>
      <c r="AI3500">
        <v>3521002</v>
      </c>
      <c r="AJ3500" t="s">
        <v>3269</v>
      </c>
      <c r="AK3500">
        <v>576</v>
      </c>
      <c r="AL3500">
        <v>3521002</v>
      </c>
      <c r="AM3500" t="s">
        <v>3269</v>
      </c>
      <c r="AN3500" t="s">
        <v>5940</v>
      </c>
      <c r="AO3500">
        <v>0</v>
      </c>
      <c r="AP3500">
        <v>3533304</v>
      </c>
      <c r="AQ3500" t="s">
        <v>3405</v>
      </c>
      <c r="AR3500">
        <v>953</v>
      </c>
    </row>
    <row r="3501" spans="1:44" x14ac:dyDescent="0.25">
      <c r="A3501">
        <v>1506351</v>
      </c>
      <c r="B3501">
        <v>4</v>
      </c>
      <c r="C3501" t="s">
        <v>876</v>
      </c>
      <c r="D3501" t="s">
        <v>6201</v>
      </c>
      <c r="E3501" t="s">
        <v>5940</v>
      </c>
      <c r="F3501" t="s">
        <v>5940</v>
      </c>
      <c r="G3501">
        <v>0</v>
      </c>
      <c r="H3501" t="s">
        <v>5940</v>
      </c>
      <c r="I3501" t="s">
        <v>5940</v>
      </c>
      <c r="J3501" t="s">
        <v>5940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R3501">
        <v>1506351</v>
      </c>
      <c r="S3501" t="s">
        <v>5940</v>
      </c>
      <c r="T3501" t="s">
        <v>5940</v>
      </c>
      <c r="U3501">
        <v>0</v>
      </c>
      <c r="V3501" t="s">
        <v>5940</v>
      </c>
      <c r="W3501" t="s">
        <v>5940</v>
      </c>
      <c r="X3501" t="s">
        <v>5940</v>
      </c>
      <c r="Z3501">
        <v>3521101</v>
      </c>
      <c r="AB3501" t="s">
        <v>5940</v>
      </c>
      <c r="AC3501">
        <v>3521101</v>
      </c>
      <c r="AD3501" t="s">
        <v>3270</v>
      </c>
      <c r="AE3501">
        <v>108</v>
      </c>
      <c r="AF3501">
        <v>3521101</v>
      </c>
      <c r="AG3501" t="s">
        <v>3270</v>
      </c>
      <c r="AH3501">
        <v>250125</v>
      </c>
      <c r="AI3501">
        <v>3521101</v>
      </c>
      <c r="AJ3501" t="s">
        <v>3270</v>
      </c>
      <c r="AK3501">
        <v>11</v>
      </c>
      <c r="AL3501">
        <v>3521101</v>
      </c>
      <c r="AM3501" t="s">
        <v>3270</v>
      </c>
      <c r="AN3501" t="s">
        <v>5940</v>
      </c>
      <c r="AO3501">
        <v>0</v>
      </c>
      <c r="AP3501">
        <v>3533403</v>
      </c>
      <c r="AQ3501" t="s">
        <v>3406</v>
      </c>
      <c r="AR3501">
        <v>660</v>
      </c>
    </row>
    <row r="3502" spans="1:44" x14ac:dyDescent="0.25">
      <c r="A3502">
        <v>1506401</v>
      </c>
      <c r="B3502">
        <v>4</v>
      </c>
      <c r="C3502" t="s">
        <v>876</v>
      </c>
      <c r="D3502" t="s">
        <v>909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R3502">
        <v>1506401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Z3502">
        <v>3521150</v>
      </c>
      <c r="AB3502" t="s">
        <v>5940</v>
      </c>
      <c r="AC3502">
        <v>3521150</v>
      </c>
      <c r="AD3502" t="s">
        <v>3271</v>
      </c>
      <c r="AE3502">
        <v>20</v>
      </c>
      <c r="AF3502">
        <v>3521150</v>
      </c>
      <c r="AG3502" t="s">
        <v>3271</v>
      </c>
      <c r="AH3502">
        <v>54234</v>
      </c>
      <c r="AI3502">
        <v>3521150</v>
      </c>
      <c r="AJ3502" t="s">
        <v>3271</v>
      </c>
      <c r="AK3502">
        <v>18</v>
      </c>
      <c r="AL3502">
        <v>3521150</v>
      </c>
      <c r="AM3502" t="s">
        <v>3271</v>
      </c>
      <c r="AN3502" t="s">
        <v>5940</v>
      </c>
      <c r="AO3502">
        <v>0</v>
      </c>
      <c r="AP3502">
        <v>3533502</v>
      </c>
      <c r="AQ3502" t="s">
        <v>3407</v>
      </c>
      <c r="AR3502">
        <v>6216</v>
      </c>
    </row>
    <row r="3503" spans="1:44" x14ac:dyDescent="0.25">
      <c r="A3503">
        <v>1506500</v>
      </c>
      <c r="B3503">
        <v>4</v>
      </c>
      <c r="C3503" t="s">
        <v>876</v>
      </c>
      <c r="D3503" t="s">
        <v>6202</v>
      </c>
      <c r="E3503" t="s">
        <v>5940</v>
      </c>
      <c r="F3503" t="s">
        <v>5940</v>
      </c>
      <c r="G3503">
        <v>0</v>
      </c>
      <c r="H3503" t="s">
        <v>5940</v>
      </c>
      <c r="I3503" t="s">
        <v>5940</v>
      </c>
      <c r="J3503" t="s">
        <v>5940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R3503">
        <v>1506500</v>
      </c>
      <c r="S3503" t="s">
        <v>5940</v>
      </c>
      <c r="T3503" t="s">
        <v>5940</v>
      </c>
      <c r="U3503">
        <v>0</v>
      </c>
      <c r="V3503" t="s">
        <v>5940</v>
      </c>
      <c r="W3503" t="s">
        <v>5940</v>
      </c>
      <c r="X3503" t="s">
        <v>5940</v>
      </c>
      <c r="Z3503">
        <v>3521200</v>
      </c>
      <c r="AB3503" t="s">
        <v>5940</v>
      </c>
      <c r="AC3503">
        <v>3521200</v>
      </c>
      <c r="AD3503" t="s">
        <v>3272</v>
      </c>
      <c r="AE3503">
        <v>100</v>
      </c>
      <c r="AF3503">
        <v>3521200</v>
      </c>
      <c r="AG3503" t="s">
        <v>3272</v>
      </c>
      <c r="AH3503" t="s">
        <v>5940</v>
      </c>
      <c r="AI3503">
        <v>3521200</v>
      </c>
      <c r="AJ3503" t="s">
        <v>3272</v>
      </c>
      <c r="AK3503">
        <v>135</v>
      </c>
      <c r="AL3503">
        <v>3521200</v>
      </c>
      <c r="AM3503" t="s">
        <v>3272</v>
      </c>
      <c r="AN3503" t="s">
        <v>5940</v>
      </c>
      <c r="AO3503">
        <v>0</v>
      </c>
      <c r="AP3503">
        <v>3533601</v>
      </c>
      <c r="AQ3503" t="s">
        <v>3408</v>
      </c>
      <c r="AR3503">
        <v>7680</v>
      </c>
    </row>
    <row r="3504" spans="1:44" x14ac:dyDescent="0.25">
      <c r="A3504">
        <v>1506559</v>
      </c>
      <c r="B3504">
        <v>4</v>
      </c>
      <c r="C3504" t="s">
        <v>876</v>
      </c>
      <c r="D3504" t="s">
        <v>6203</v>
      </c>
      <c r="E3504" t="s">
        <v>5940</v>
      </c>
      <c r="F3504" t="s">
        <v>5940</v>
      </c>
      <c r="G3504">
        <v>270</v>
      </c>
      <c r="H3504" t="s">
        <v>5940</v>
      </c>
      <c r="I3504">
        <v>90</v>
      </c>
      <c r="J3504">
        <v>598</v>
      </c>
      <c r="K3504">
        <v>0</v>
      </c>
      <c r="L3504">
        <v>0</v>
      </c>
      <c r="M3504">
        <v>420</v>
      </c>
      <c r="N3504">
        <v>0</v>
      </c>
      <c r="O3504">
        <v>48</v>
      </c>
      <c r="P3504">
        <v>665</v>
      </c>
      <c r="R3504">
        <v>1506559</v>
      </c>
      <c r="S3504" t="s">
        <v>5940</v>
      </c>
      <c r="T3504" t="s">
        <v>5940</v>
      </c>
      <c r="U3504">
        <v>270</v>
      </c>
      <c r="V3504" t="s">
        <v>5940</v>
      </c>
      <c r="W3504">
        <v>90</v>
      </c>
      <c r="X3504">
        <v>598</v>
      </c>
      <c r="Z3504">
        <v>3521309</v>
      </c>
      <c r="AB3504" t="s">
        <v>5940</v>
      </c>
      <c r="AC3504">
        <v>3521309</v>
      </c>
      <c r="AD3504" t="s">
        <v>3273</v>
      </c>
      <c r="AE3504">
        <v>24</v>
      </c>
      <c r="AF3504">
        <v>3521309</v>
      </c>
      <c r="AG3504" t="s">
        <v>3273</v>
      </c>
      <c r="AH3504">
        <v>2100504</v>
      </c>
      <c r="AI3504">
        <v>3521309</v>
      </c>
      <c r="AJ3504" t="s">
        <v>3273</v>
      </c>
      <c r="AK3504">
        <v>218</v>
      </c>
      <c r="AL3504">
        <v>3521309</v>
      </c>
      <c r="AM3504" t="s">
        <v>3273</v>
      </c>
      <c r="AN3504">
        <v>45540</v>
      </c>
      <c r="AO3504">
        <v>0</v>
      </c>
      <c r="AP3504">
        <v>3533700</v>
      </c>
      <c r="AQ3504" t="s">
        <v>3409</v>
      </c>
      <c r="AR3504">
        <v>871</v>
      </c>
    </row>
    <row r="3505" spans="1:44" x14ac:dyDescent="0.25">
      <c r="A3505">
        <v>1506583</v>
      </c>
      <c r="B3505">
        <v>4</v>
      </c>
      <c r="C3505" t="s">
        <v>876</v>
      </c>
      <c r="D3505" t="s">
        <v>6204</v>
      </c>
      <c r="E3505">
        <v>4400</v>
      </c>
      <c r="F3505">
        <v>2550</v>
      </c>
      <c r="G3505">
        <v>17210</v>
      </c>
      <c r="H3505" t="s">
        <v>5940</v>
      </c>
      <c r="I3505">
        <v>33600</v>
      </c>
      <c r="J3505">
        <v>103</v>
      </c>
      <c r="K3505">
        <v>4400</v>
      </c>
      <c r="L3505">
        <v>8700</v>
      </c>
      <c r="M3505">
        <v>9180</v>
      </c>
      <c r="N3505">
        <v>0</v>
      </c>
      <c r="O3505">
        <v>5544</v>
      </c>
      <c r="P3505">
        <v>438</v>
      </c>
      <c r="R3505">
        <v>1506583</v>
      </c>
      <c r="S3505">
        <v>4400</v>
      </c>
      <c r="T3505">
        <v>2550</v>
      </c>
      <c r="U3505">
        <v>17210</v>
      </c>
      <c r="V3505" t="s">
        <v>5940</v>
      </c>
      <c r="W3505">
        <v>33600</v>
      </c>
      <c r="X3505">
        <v>103</v>
      </c>
      <c r="Z3505">
        <v>3521408</v>
      </c>
      <c r="AB3505" t="s">
        <v>5940</v>
      </c>
      <c r="AC3505">
        <v>3521408</v>
      </c>
      <c r="AD3505" t="s">
        <v>3274</v>
      </c>
      <c r="AE3505">
        <v>9</v>
      </c>
      <c r="AF3505">
        <v>3521408</v>
      </c>
      <c r="AG3505" t="s">
        <v>3274</v>
      </c>
      <c r="AH3505">
        <v>779091</v>
      </c>
      <c r="AI3505">
        <v>3521408</v>
      </c>
      <c r="AJ3505" t="s">
        <v>3274</v>
      </c>
      <c r="AK3505" t="s">
        <v>5940</v>
      </c>
      <c r="AL3505">
        <v>3521408</v>
      </c>
      <c r="AM3505" t="s">
        <v>3274</v>
      </c>
      <c r="AN3505" t="s">
        <v>5940</v>
      </c>
      <c r="AO3505">
        <v>0</v>
      </c>
      <c r="AP3505">
        <v>3533809</v>
      </c>
      <c r="AQ3505" t="s">
        <v>3410</v>
      </c>
      <c r="AR3505">
        <v>15994</v>
      </c>
    </row>
    <row r="3506" spans="1:44" x14ac:dyDescent="0.25">
      <c r="A3506">
        <v>1506609</v>
      </c>
      <c r="B3506">
        <v>4</v>
      </c>
      <c r="C3506" t="s">
        <v>876</v>
      </c>
      <c r="D3506" t="s">
        <v>6205</v>
      </c>
      <c r="E3506" t="s">
        <v>5940</v>
      </c>
      <c r="F3506" t="s">
        <v>5940</v>
      </c>
      <c r="G3506">
        <v>4000</v>
      </c>
      <c r="H3506" t="s">
        <v>5940</v>
      </c>
      <c r="I3506">
        <v>180</v>
      </c>
      <c r="J3506">
        <v>450</v>
      </c>
      <c r="K3506">
        <v>0</v>
      </c>
      <c r="L3506">
        <v>0</v>
      </c>
      <c r="M3506">
        <v>3500</v>
      </c>
      <c r="N3506">
        <v>0</v>
      </c>
      <c r="O3506">
        <v>90</v>
      </c>
      <c r="P3506">
        <v>450</v>
      </c>
      <c r="R3506">
        <v>1506609</v>
      </c>
      <c r="S3506" t="s">
        <v>5940</v>
      </c>
      <c r="T3506" t="s">
        <v>5940</v>
      </c>
      <c r="U3506">
        <v>4000</v>
      </c>
      <c r="V3506" t="s">
        <v>5940</v>
      </c>
      <c r="W3506">
        <v>180</v>
      </c>
      <c r="X3506">
        <v>450</v>
      </c>
      <c r="Z3506">
        <v>3521507</v>
      </c>
      <c r="AB3506" t="s">
        <v>5940</v>
      </c>
      <c r="AC3506">
        <v>3521507</v>
      </c>
      <c r="AD3506" t="s">
        <v>3275</v>
      </c>
      <c r="AE3506">
        <v>45</v>
      </c>
      <c r="AF3506">
        <v>3521507</v>
      </c>
      <c r="AG3506" t="s">
        <v>3275</v>
      </c>
      <c r="AH3506">
        <v>241967</v>
      </c>
      <c r="AI3506">
        <v>3521507</v>
      </c>
      <c r="AJ3506" t="s">
        <v>3275</v>
      </c>
      <c r="AK3506">
        <v>54</v>
      </c>
      <c r="AL3506">
        <v>3521507</v>
      </c>
      <c r="AM3506" t="s">
        <v>3275</v>
      </c>
      <c r="AN3506" t="s">
        <v>5940</v>
      </c>
      <c r="AO3506">
        <v>0</v>
      </c>
      <c r="AP3506">
        <v>3533908</v>
      </c>
      <c r="AQ3506" t="s">
        <v>3411</v>
      </c>
      <c r="AR3506">
        <v>7200</v>
      </c>
    </row>
    <row r="3507" spans="1:44" x14ac:dyDescent="0.25">
      <c r="A3507">
        <v>1506708</v>
      </c>
      <c r="B3507">
        <v>4</v>
      </c>
      <c r="C3507" t="s">
        <v>876</v>
      </c>
      <c r="D3507" t="s">
        <v>6206</v>
      </c>
      <c r="E3507">
        <v>3000</v>
      </c>
      <c r="F3507">
        <v>29700</v>
      </c>
      <c r="G3507">
        <v>3027</v>
      </c>
      <c r="H3507" t="s">
        <v>5940</v>
      </c>
      <c r="I3507">
        <v>13428</v>
      </c>
      <c r="J3507">
        <v>100</v>
      </c>
      <c r="K3507">
        <v>3000</v>
      </c>
      <c r="L3507">
        <v>15279</v>
      </c>
      <c r="M3507">
        <v>7428</v>
      </c>
      <c r="N3507">
        <v>0</v>
      </c>
      <c r="O3507">
        <v>1920</v>
      </c>
      <c r="P3507">
        <v>43</v>
      </c>
      <c r="R3507">
        <v>1506708</v>
      </c>
      <c r="S3507">
        <v>3000</v>
      </c>
      <c r="T3507">
        <v>29700</v>
      </c>
      <c r="U3507">
        <v>3027</v>
      </c>
      <c r="V3507" t="s">
        <v>5940</v>
      </c>
      <c r="W3507">
        <v>13428</v>
      </c>
      <c r="X3507">
        <v>100</v>
      </c>
      <c r="Z3507">
        <v>3521606</v>
      </c>
      <c r="AB3507">
        <v>315</v>
      </c>
      <c r="AC3507">
        <v>3521606</v>
      </c>
      <c r="AD3507" t="s">
        <v>3276</v>
      </c>
      <c r="AE3507">
        <v>9</v>
      </c>
      <c r="AF3507">
        <v>3521606</v>
      </c>
      <c r="AG3507" t="s">
        <v>3276</v>
      </c>
      <c r="AH3507">
        <v>89486</v>
      </c>
      <c r="AI3507">
        <v>3521606</v>
      </c>
      <c r="AJ3507" t="s">
        <v>3276</v>
      </c>
      <c r="AK3507">
        <v>86</v>
      </c>
      <c r="AL3507">
        <v>3521606</v>
      </c>
      <c r="AM3507" t="s">
        <v>3276</v>
      </c>
      <c r="AN3507" t="s">
        <v>5940</v>
      </c>
      <c r="AO3507">
        <v>0</v>
      </c>
      <c r="AP3507">
        <v>3534005</v>
      </c>
      <c r="AQ3507" t="s">
        <v>3412</v>
      </c>
      <c r="AR3507">
        <v>954</v>
      </c>
    </row>
    <row r="3508" spans="1:44" x14ac:dyDescent="0.25">
      <c r="A3508">
        <v>1506807</v>
      </c>
      <c r="B3508">
        <v>4</v>
      </c>
      <c r="C3508" t="s">
        <v>876</v>
      </c>
      <c r="D3508" t="s">
        <v>6207</v>
      </c>
      <c r="E3508">
        <v>600</v>
      </c>
      <c r="F3508">
        <v>66000</v>
      </c>
      <c r="G3508">
        <v>22440</v>
      </c>
      <c r="H3508" t="s">
        <v>5940</v>
      </c>
      <c r="I3508">
        <v>123000</v>
      </c>
      <c r="J3508">
        <v>684</v>
      </c>
      <c r="K3508">
        <v>600</v>
      </c>
      <c r="L3508">
        <v>46575</v>
      </c>
      <c r="M3508">
        <v>25546</v>
      </c>
      <c r="N3508">
        <v>0</v>
      </c>
      <c r="O3508">
        <v>52645</v>
      </c>
      <c r="P3508">
        <v>482</v>
      </c>
      <c r="R3508">
        <v>1506807</v>
      </c>
      <c r="S3508">
        <v>600</v>
      </c>
      <c r="T3508">
        <v>66000</v>
      </c>
      <c r="U3508">
        <v>22440</v>
      </c>
      <c r="V3508" t="s">
        <v>5940</v>
      </c>
      <c r="W3508">
        <v>123000</v>
      </c>
      <c r="X3508">
        <v>684</v>
      </c>
      <c r="Z3508">
        <v>3521705</v>
      </c>
      <c r="AB3508" t="s">
        <v>5940</v>
      </c>
      <c r="AC3508">
        <v>3521705</v>
      </c>
      <c r="AD3508" t="s">
        <v>3277</v>
      </c>
      <c r="AE3508">
        <v>108</v>
      </c>
      <c r="AF3508">
        <v>3521705</v>
      </c>
      <c r="AG3508" t="s">
        <v>3277</v>
      </c>
      <c r="AH3508" t="s">
        <v>5940</v>
      </c>
      <c r="AI3508">
        <v>3521705</v>
      </c>
      <c r="AJ3508" t="s">
        <v>3277</v>
      </c>
      <c r="AK3508">
        <v>10770</v>
      </c>
      <c r="AL3508">
        <v>3521705</v>
      </c>
      <c r="AM3508" t="s">
        <v>3277</v>
      </c>
      <c r="AN3508">
        <v>46650</v>
      </c>
      <c r="AO3508">
        <v>0</v>
      </c>
      <c r="AP3508">
        <v>3534104</v>
      </c>
      <c r="AQ3508" t="s">
        <v>3413</v>
      </c>
      <c r="AR3508">
        <v>480</v>
      </c>
    </row>
    <row r="3509" spans="1:44" x14ac:dyDescent="0.25">
      <c r="A3509">
        <v>1506906</v>
      </c>
      <c r="B3509">
        <v>4</v>
      </c>
      <c r="C3509" t="s">
        <v>876</v>
      </c>
      <c r="D3509" t="s">
        <v>6208</v>
      </c>
      <c r="E3509" t="s">
        <v>5940</v>
      </c>
      <c r="F3509" t="s">
        <v>5940</v>
      </c>
      <c r="G3509">
        <v>540</v>
      </c>
      <c r="H3509" t="s">
        <v>5940</v>
      </c>
      <c r="I3509">
        <v>60</v>
      </c>
      <c r="J3509">
        <v>500</v>
      </c>
      <c r="K3509">
        <v>0</v>
      </c>
      <c r="L3509">
        <v>0</v>
      </c>
      <c r="M3509">
        <v>105</v>
      </c>
      <c r="N3509">
        <v>0</v>
      </c>
      <c r="O3509">
        <v>114</v>
      </c>
      <c r="P3509">
        <v>870</v>
      </c>
      <c r="R3509">
        <v>1506906</v>
      </c>
      <c r="S3509" t="s">
        <v>5940</v>
      </c>
      <c r="T3509" t="s">
        <v>5940</v>
      </c>
      <c r="U3509">
        <v>540</v>
      </c>
      <c r="V3509" t="s">
        <v>5940</v>
      </c>
      <c r="W3509">
        <v>60</v>
      </c>
      <c r="X3509">
        <v>500</v>
      </c>
      <c r="Z3509">
        <v>3521804</v>
      </c>
      <c r="AB3509">
        <v>4355</v>
      </c>
      <c r="AC3509">
        <v>3521804</v>
      </c>
      <c r="AD3509" t="s">
        <v>3278</v>
      </c>
      <c r="AE3509">
        <v>132</v>
      </c>
      <c r="AF3509">
        <v>3521804</v>
      </c>
      <c r="AG3509" t="s">
        <v>3278</v>
      </c>
      <c r="AH3509">
        <v>1038351</v>
      </c>
      <c r="AI3509">
        <v>3521804</v>
      </c>
      <c r="AJ3509" t="s">
        <v>3278</v>
      </c>
      <c r="AK3509">
        <v>6630</v>
      </c>
      <c r="AL3509">
        <v>3521804</v>
      </c>
      <c r="AM3509" t="s">
        <v>3278</v>
      </c>
      <c r="AN3509">
        <v>15600</v>
      </c>
      <c r="AO3509">
        <v>0</v>
      </c>
      <c r="AP3509">
        <v>3534203</v>
      </c>
      <c r="AQ3509" t="s">
        <v>3414</v>
      </c>
      <c r="AR3509">
        <v>880</v>
      </c>
    </row>
    <row r="3510" spans="1:44" x14ac:dyDescent="0.25">
      <c r="A3510">
        <v>1507003</v>
      </c>
      <c r="B3510">
        <v>4</v>
      </c>
      <c r="C3510" t="s">
        <v>876</v>
      </c>
      <c r="D3510" t="s">
        <v>6209</v>
      </c>
      <c r="E3510" t="s">
        <v>5940</v>
      </c>
      <c r="F3510" t="s">
        <v>5940</v>
      </c>
      <c r="G3510">
        <v>50</v>
      </c>
      <c r="H3510" t="s">
        <v>5940</v>
      </c>
      <c r="I3510" t="s">
        <v>5940</v>
      </c>
      <c r="J3510">
        <v>60</v>
      </c>
      <c r="K3510">
        <v>0</v>
      </c>
      <c r="L3510">
        <v>0</v>
      </c>
      <c r="M3510">
        <v>20</v>
      </c>
      <c r="N3510">
        <v>0</v>
      </c>
      <c r="O3510">
        <v>0</v>
      </c>
      <c r="P3510">
        <v>30</v>
      </c>
      <c r="R3510">
        <v>1507003</v>
      </c>
      <c r="S3510" t="s">
        <v>5940</v>
      </c>
      <c r="T3510" t="s">
        <v>5940</v>
      </c>
      <c r="U3510">
        <v>50</v>
      </c>
      <c r="V3510" t="s">
        <v>5940</v>
      </c>
      <c r="W3510" t="s">
        <v>5940</v>
      </c>
      <c r="X3510">
        <v>60</v>
      </c>
      <c r="Z3510">
        <v>3521903</v>
      </c>
      <c r="AB3510" t="s">
        <v>5940</v>
      </c>
      <c r="AC3510">
        <v>3521903</v>
      </c>
      <c r="AD3510" t="s">
        <v>3279</v>
      </c>
      <c r="AE3510">
        <v>120</v>
      </c>
      <c r="AF3510">
        <v>3521903</v>
      </c>
      <c r="AG3510" t="s">
        <v>3279</v>
      </c>
      <c r="AH3510">
        <v>1201954</v>
      </c>
      <c r="AI3510">
        <v>3521903</v>
      </c>
      <c r="AJ3510" t="s">
        <v>3279</v>
      </c>
      <c r="AK3510">
        <v>20</v>
      </c>
      <c r="AL3510">
        <v>3521903</v>
      </c>
      <c r="AM3510" t="s">
        <v>3279</v>
      </c>
      <c r="AN3510">
        <v>3240</v>
      </c>
      <c r="AO3510">
        <v>0</v>
      </c>
      <c r="AP3510">
        <v>3534302</v>
      </c>
      <c r="AQ3510" t="s">
        <v>3415</v>
      </c>
      <c r="AR3510">
        <v>1320</v>
      </c>
    </row>
    <row r="3511" spans="1:44" x14ac:dyDescent="0.25">
      <c r="A3511">
        <v>1507102</v>
      </c>
      <c r="B3511">
        <v>4</v>
      </c>
      <c r="C3511" t="s">
        <v>876</v>
      </c>
      <c r="D3511" t="s">
        <v>6210</v>
      </c>
      <c r="E3511" t="s">
        <v>5940</v>
      </c>
      <c r="F3511" t="s">
        <v>5940</v>
      </c>
      <c r="G3511">
        <v>35</v>
      </c>
      <c r="H3511" t="s">
        <v>5940</v>
      </c>
      <c r="I3511">
        <v>27</v>
      </c>
      <c r="J3511">
        <v>150</v>
      </c>
      <c r="K3511">
        <v>0</v>
      </c>
      <c r="L3511">
        <v>0</v>
      </c>
      <c r="M3511">
        <v>30</v>
      </c>
      <c r="N3511">
        <v>0</v>
      </c>
      <c r="O3511">
        <v>8</v>
      </c>
      <c r="P3511">
        <v>22</v>
      </c>
      <c r="R3511">
        <v>1507102</v>
      </c>
      <c r="S3511" t="s">
        <v>5940</v>
      </c>
      <c r="T3511" t="s">
        <v>5940</v>
      </c>
      <c r="U3511">
        <v>35</v>
      </c>
      <c r="V3511" t="s">
        <v>5940</v>
      </c>
      <c r="W3511">
        <v>27</v>
      </c>
      <c r="X3511">
        <v>150</v>
      </c>
      <c r="Z3511">
        <v>3522000</v>
      </c>
      <c r="AB3511">
        <v>363</v>
      </c>
      <c r="AC3511">
        <v>3522000</v>
      </c>
      <c r="AD3511" t="s">
        <v>3280</v>
      </c>
      <c r="AE3511" t="s">
        <v>5940</v>
      </c>
      <c r="AF3511">
        <v>3522000</v>
      </c>
      <c r="AG3511" t="s">
        <v>3280</v>
      </c>
      <c r="AH3511">
        <v>307976</v>
      </c>
      <c r="AI3511">
        <v>3522000</v>
      </c>
      <c r="AJ3511" t="s">
        <v>3280</v>
      </c>
      <c r="AK3511">
        <v>36</v>
      </c>
      <c r="AL3511">
        <v>3522000</v>
      </c>
      <c r="AM3511" t="s">
        <v>3280</v>
      </c>
      <c r="AN3511">
        <v>105</v>
      </c>
      <c r="AO3511">
        <v>0</v>
      </c>
      <c r="AP3511">
        <v>3534500</v>
      </c>
      <c r="AQ3511" t="s">
        <v>3417</v>
      </c>
      <c r="AR3511">
        <v>1347</v>
      </c>
    </row>
    <row r="3512" spans="1:44" x14ac:dyDescent="0.25">
      <c r="A3512">
        <v>1507151</v>
      </c>
      <c r="B3512">
        <v>4</v>
      </c>
      <c r="C3512" t="s">
        <v>876</v>
      </c>
      <c r="D3512" t="s">
        <v>6211</v>
      </c>
      <c r="E3512" t="s">
        <v>5940</v>
      </c>
      <c r="F3512" t="s">
        <v>5940</v>
      </c>
      <c r="G3512">
        <v>1640</v>
      </c>
      <c r="H3512" t="s">
        <v>5940</v>
      </c>
      <c r="I3512">
        <v>7662</v>
      </c>
      <c r="J3512">
        <v>100</v>
      </c>
      <c r="K3512">
        <v>0</v>
      </c>
      <c r="L3512">
        <v>0</v>
      </c>
      <c r="M3512">
        <v>2320</v>
      </c>
      <c r="N3512">
        <v>0</v>
      </c>
      <c r="O3512">
        <v>5400</v>
      </c>
      <c r="P3512">
        <v>120</v>
      </c>
      <c r="R3512">
        <v>1507151</v>
      </c>
      <c r="S3512" t="s">
        <v>5940</v>
      </c>
      <c r="T3512" t="s">
        <v>5940</v>
      </c>
      <c r="U3512">
        <v>1640</v>
      </c>
      <c r="V3512" t="s">
        <v>5940</v>
      </c>
      <c r="W3512">
        <v>7662</v>
      </c>
      <c r="X3512">
        <v>100</v>
      </c>
      <c r="Z3512">
        <v>3522109</v>
      </c>
      <c r="AB3512" t="s">
        <v>5940</v>
      </c>
      <c r="AC3512">
        <v>3522109</v>
      </c>
      <c r="AD3512" t="s">
        <v>3281</v>
      </c>
      <c r="AE3512" t="s">
        <v>5940</v>
      </c>
      <c r="AF3512">
        <v>3522109</v>
      </c>
      <c r="AG3512" t="s">
        <v>3281</v>
      </c>
      <c r="AH3512" t="s">
        <v>5940</v>
      </c>
      <c r="AI3512">
        <v>3522109</v>
      </c>
      <c r="AJ3512" t="s">
        <v>3281</v>
      </c>
      <c r="AK3512" t="s">
        <v>5940</v>
      </c>
      <c r="AL3512">
        <v>3522109</v>
      </c>
      <c r="AM3512" t="s">
        <v>3281</v>
      </c>
      <c r="AN3512" t="s">
        <v>5940</v>
      </c>
      <c r="AO3512">
        <v>0</v>
      </c>
      <c r="AP3512">
        <v>3534609</v>
      </c>
      <c r="AQ3512" t="s">
        <v>3418</v>
      </c>
      <c r="AR3512">
        <v>1740</v>
      </c>
    </row>
    <row r="3513" spans="1:44" x14ac:dyDescent="0.25">
      <c r="A3513">
        <v>1507201</v>
      </c>
      <c r="B3513">
        <v>4</v>
      </c>
      <c r="C3513" t="s">
        <v>876</v>
      </c>
      <c r="D3513" t="s">
        <v>6212</v>
      </c>
      <c r="E3513" t="s">
        <v>5940</v>
      </c>
      <c r="F3513" t="s">
        <v>5940</v>
      </c>
      <c r="G3513">
        <v>1080</v>
      </c>
      <c r="H3513" t="s">
        <v>5940</v>
      </c>
      <c r="I3513">
        <v>86</v>
      </c>
      <c r="J3513">
        <v>294</v>
      </c>
      <c r="K3513">
        <v>0</v>
      </c>
      <c r="L3513">
        <v>0</v>
      </c>
      <c r="M3513">
        <v>1440</v>
      </c>
      <c r="N3513">
        <v>0</v>
      </c>
      <c r="O3513">
        <v>86</v>
      </c>
      <c r="P3513">
        <v>285</v>
      </c>
      <c r="R3513">
        <v>1507201</v>
      </c>
      <c r="S3513" t="s">
        <v>5940</v>
      </c>
      <c r="T3513" t="s">
        <v>5940</v>
      </c>
      <c r="U3513">
        <v>1080</v>
      </c>
      <c r="V3513" t="s">
        <v>5940</v>
      </c>
      <c r="W3513">
        <v>86</v>
      </c>
      <c r="X3513">
        <v>294</v>
      </c>
      <c r="Z3513">
        <v>3522158</v>
      </c>
      <c r="AB3513" t="s">
        <v>5940</v>
      </c>
      <c r="AC3513">
        <v>3522158</v>
      </c>
      <c r="AD3513" t="s">
        <v>3282</v>
      </c>
      <c r="AE3513">
        <v>40</v>
      </c>
      <c r="AF3513">
        <v>3522158</v>
      </c>
      <c r="AG3513" t="s">
        <v>3282</v>
      </c>
      <c r="AH3513" t="s">
        <v>5940</v>
      </c>
      <c r="AI3513">
        <v>3522158</v>
      </c>
      <c r="AJ3513" t="s">
        <v>3282</v>
      </c>
      <c r="AK3513">
        <v>110</v>
      </c>
      <c r="AL3513">
        <v>3522158</v>
      </c>
      <c r="AM3513" t="s">
        <v>3282</v>
      </c>
      <c r="AN3513" t="s">
        <v>5940</v>
      </c>
      <c r="AO3513">
        <v>0</v>
      </c>
      <c r="AP3513">
        <v>3534708</v>
      </c>
      <c r="AQ3513" t="s">
        <v>3419</v>
      </c>
      <c r="AR3513">
        <v>9800</v>
      </c>
    </row>
    <row r="3514" spans="1:44" x14ac:dyDescent="0.25">
      <c r="A3514">
        <v>1507300</v>
      </c>
      <c r="B3514">
        <v>4</v>
      </c>
      <c r="C3514" t="s">
        <v>876</v>
      </c>
      <c r="D3514" t="s">
        <v>6213</v>
      </c>
      <c r="E3514" t="s">
        <v>5940</v>
      </c>
      <c r="F3514" t="s">
        <v>5940</v>
      </c>
      <c r="G3514">
        <v>5988</v>
      </c>
      <c r="H3514" t="s">
        <v>5940</v>
      </c>
      <c r="I3514">
        <v>4117</v>
      </c>
      <c r="J3514">
        <v>153</v>
      </c>
      <c r="K3514">
        <v>0</v>
      </c>
      <c r="L3514">
        <v>0</v>
      </c>
      <c r="M3514">
        <v>20054</v>
      </c>
      <c r="N3514">
        <v>0</v>
      </c>
      <c r="O3514">
        <v>3274</v>
      </c>
      <c r="P3514">
        <v>157</v>
      </c>
      <c r="R3514">
        <v>1507300</v>
      </c>
      <c r="S3514" t="s">
        <v>5940</v>
      </c>
      <c r="T3514" t="s">
        <v>5940</v>
      </c>
      <c r="U3514">
        <v>5988</v>
      </c>
      <c r="V3514" t="s">
        <v>5940</v>
      </c>
      <c r="W3514">
        <v>4117</v>
      </c>
      <c r="X3514">
        <v>153</v>
      </c>
      <c r="Z3514">
        <v>3522208</v>
      </c>
      <c r="AB3514" t="s">
        <v>5940</v>
      </c>
      <c r="AC3514">
        <v>3522208</v>
      </c>
      <c r="AD3514" t="s">
        <v>3283</v>
      </c>
      <c r="AE3514" t="s">
        <v>5940</v>
      </c>
      <c r="AF3514">
        <v>3522208</v>
      </c>
      <c r="AG3514" t="s">
        <v>3283</v>
      </c>
      <c r="AH3514" t="s">
        <v>5940</v>
      </c>
      <c r="AI3514">
        <v>3522208</v>
      </c>
      <c r="AJ3514" t="s">
        <v>3283</v>
      </c>
      <c r="AK3514" t="s">
        <v>5940</v>
      </c>
      <c r="AL3514">
        <v>3522208</v>
      </c>
      <c r="AM3514" t="s">
        <v>3283</v>
      </c>
      <c r="AN3514" t="s">
        <v>5940</v>
      </c>
      <c r="AO3514">
        <v>0</v>
      </c>
      <c r="AP3514">
        <v>3534757</v>
      </c>
      <c r="AQ3514" t="s">
        <v>3420</v>
      </c>
      <c r="AR3514">
        <v>14000</v>
      </c>
    </row>
    <row r="3515" spans="1:44" x14ac:dyDescent="0.25">
      <c r="A3515">
        <v>1507409</v>
      </c>
      <c r="B3515">
        <v>4</v>
      </c>
      <c r="C3515" t="s">
        <v>876</v>
      </c>
      <c r="D3515" t="s">
        <v>6214</v>
      </c>
      <c r="E3515" t="s">
        <v>5940</v>
      </c>
      <c r="F3515" t="s">
        <v>5940</v>
      </c>
      <c r="G3515">
        <v>78</v>
      </c>
      <c r="H3515" t="s">
        <v>5940</v>
      </c>
      <c r="I3515" t="s">
        <v>5940</v>
      </c>
      <c r="J3515">
        <v>150</v>
      </c>
      <c r="K3515">
        <v>0</v>
      </c>
      <c r="L3515">
        <v>0</v>
      </c>
      <c r="M3515">
        <v>120</v>
      </c>
      <c r="N3515">
        <v>0</v>
      </c>
      <c r="O3515">
        <v>0</v>
      </c>
      <c r="P3515">
        <v>225</v>
      </c>
      <c r="R3515">
        <v>1507409</v>
      </c>
      <c r="S3515" t="s">
        <v>5940</v>
      </c>
      <c r="T3515" t="s">
        <v>5940</v>
      </c>
      <c r="U3515">
        <v>78</v>
      </c>
      <c r="V3515" t="s">
        <v>5940</v>
      </c>
      <c r="W3515" t="s">
        <v>5940</v>
      </c>
      <c r="X3515">
        <v>150</v>
      </c>
      <c r="Z3515">
        <v>3522307</v>
      </c>
      <c r="AB3515" t="s">
        <v>5940</v>
      </c>
      <c r="AC3515">
        <v>3522307</v>
      </c>
      <c r="AD3515" t="s">
        <v>3284</v>
      </c>
      <c r="AE3515">
        <v>332</v>
      </c>
      <c r="AF3515">
        <v>3522307</v>
      </c>
      <c r="AG3515" t="s">
        <v>3284</v>
      </c>
      <c r="AH3515">
        <v>362115</v>
      </c>
      <c r="AI3515">
        <v>3522307</v>
      </c>
      <c r="AJ3515" t="s">
        <v>3284</v>
      </c>
      <c r="AK3515">
        <v>12544</v>
      </c>
      <c r="AL3515">
        <v>3522307</v>
      </c>
      <c r="AM3515" t="s">
        <v>3284</v>
      </c>
      <c r="AN3515">
        <v>4320</v>
      </c>
      <c r="AO3515">
        <v>0</v>
      </c>
      <c r="AP3515">
        <v>3534807</v>
      </c>
      <c r="AQ3515" t="s">
        <v>3421</v>
      </c>
      <c r="AR3515">
        <v>684</v>
      </c>
    </row>
    <row r="3516" spans="1:44" x14ac:dyDescent="0.25">
      <c r="A3516">
        <v>1507458</v>
      </c>
      <c r="B3516">
        <v>4</v>
      </c>
      <c r="C3516" t="s">
        <v>876</v>
      </c>
      <c r="D3516" t="s">
        <v>6215</v>
      </c>
      <c r="E3516" t="s">
        <v>5940</v>
      </c>
      <c r="F3516" t="s">
        <v>5940</v>
      </c>
      <c r="G3516">
        <v>9500</v>
      </c>
      <c r="H3516" t="s">
        <v>5940</v>
      </c>
      <c r="I3516">
        <v>5250</v>
      </c>
      <c r="J3516">
        <v>103</v>
      </c>
      <c r="K3516">
        <v>0</v>
      </c>
      <c r="L3516">
        <v>0</v>
      </c>
      <c r="M3516">
        <v>8700</v>
      </c>
      <c r="N3516">
        <v>0</v>
      </c>
      <c r="O3516">
        <v>2250</v>
      </c>
      <c r="P3516">
        <v>87</v>
      </c>
      <c r="R3516">
        <v>1507458</v>
      </c>
      <c r="S3516" t="s">
        <v>5940</v>
      </c>
      <c r="T3516" t="s">
        <v>5940</v>
      </c>
      <c r="U3516">
        <v>9500</v>
      </c>
      <c r="V3516" t="s">
        <v>5940</v>
      </c>
      <c r="W3516">
        <v>5250</v>
      </c>
      <c r="X3516">
        <v>103</v>
      </c>
      <c r="Z3516">
        <v>3522406</v>
      </c>
      <c r="AB3516">
        <v>11666</v>
      </c>
      <c r="AC3516">
        <v>3522406</v>
      </c>
      <c r="AD3516" t="s">
        <v>3285</v>
      </c>
      <c r="AE3516">
        <v>2160</v>
      </c>
      <c r="AF3516">
        <v>3522406</v>
      </c>
      <c r="AG3516" t="s">
        <v>3285</v>
      </c>
      <c r="AH3516">
        <v>250310</v>
      </c>
      <c r="AI3516">
        <v>3522406</v>
      </c>
      <c r="AJ3516" t="s">
        <v>3285</v>
      </c>
      <c r="AK3516">
        <v>10490</v>
      </c>
      <c r="AL3516">
        <v>3522406</v>
      </c>
      <c r="AM3516" t="s">
        <v>3285</v>
      </c>
      <c r="AN3516">
        <v>78700</v>
      </c>
      <c r="AO3516">
        <v>0</v>
      </c>
      <c r="AP3516">
        <v>3534906</v>
      </c>
      <c r="AQ3516" t="s">
        <v>3422</v>
      </c>
      <c r="AR3516">
        <v>2100</v>
      </c>
    </row>
    <row r="3517" spans="1:44" x14ac:dyDescent="0.25">
      <c r="A3517">
        <v>1507466</v>
      </c>
      <c r="B3517">
        <v>4</v>
      </c>
      <c r="C3517" t="s">
        <v>876</v>
      </c>
      <c r="D3517" t="s">
        <v>6216</v>
      </c>
      <c r="E3517" t="s">
        <v>5940</v>
      </c>
      <c r="F3517" t="s">
        <v>5940</v>
      </c>
      <c r="G3517">
        <v>42</v>
      </c>
      <c r="H3517" t="s">
        <v>5940</v>
      </c>
      <c r="I3517">
        <v>6</v>
      </c>
      <c r="J3517">
        <v>105</v>
      </c>
      <c r="K3517">
        <v>0</v>
      </c>
      <c r="L3517">
        <v>0</v>
      </c>
      <c r="M3517">
        <v>21</v>
      </c>
      <c r="N3517">
        <v>0</v>
      </c>
      <c r="O3517">
        <v>6</v>
      </c>
      <c r="P3517">
        <v>90</v>
      </c>
      <c r="R3517">
        <v>1507466</v>
      </c>
      <c r="S3517" t="s">
        <v>5940</v>
      </c>
      <c r="T3517" t="s">
        <v>5940</v>
      </c>
      <c r="U3517">
        <v>42</v>
      </c>
      <c r="V3517" t="s">
        <v>5940</v>
      </c>
      <c r="W3517">
        <v>6</v>
      </c>
      <c r="X3517">
        <v>105</v>
      </c>
      <c r="Z3517">
        <v>3522505</v>
      </c>
      <c r="AB3517" t="s">
        <v>5940</v>
      </c>
      <c r="AC3517">
        <v>3522505</v>
      </c>
      <c r="AD3517" t="s">
        <v>3286</v>
      </c>
      <c r="AE3517" t="s">
        <v>5940</v>
      </c>
      <c r="AF3517">
        <v>3522505</v>
      </c>
      <c r="AG3517" t="s">
        <v>3286</v>
      </c>
      <c r="AH3517" t="s">
        <v>5940</v>
      </c>
      <c r="AI3517">
        <v>3522505</v>
      </c>
      <c r="AJ3517" t="s">
        <v>3286</v>
      </c>
      <c r="AK3517" t="s">
        <v>5940</v>
      </c>
      <c r="AL3517">
        <v>3522505</v>
      </c>
      <c r="AM3517" t="s">
        <v>3286</v>
      </c>
      <c r="AN3517" t="s">
        <v>5940</v>
      </c>
      <c r="AO3517">
        <v>0</v>
      </c>
      <c r="AP3517">
        <v>3535002</v>
      </c>
      <c r="AQ3517" t="s">
        <v>3423</v>
      </c>
      <c r="AR3517">
        <v>7827</v>
      </c>
    </row>
    <row r="3518" spans="1:44" x14ac:dyDescent="0.25">
      <c r="A3518">
        <v>1507474</v>
      </c>
      <c r="B3518">
        <v>4</v>
      </c>
      <c r="C3518" t="s">
        <v>876</v>
      </c>
      <c r="D3518" t="s">
        <v>6217</v>
      </c>
      <c r="E3518" t="s">
        <v>5940</v>
      </c>
      <c r="F3518" t="s">
        <v>5940</v>
      </c>
      <c r="G3518">
        <v>60</v>
      </c>
      <c r="H3518" t="s">
        <v>5940</v>
      </c>
      <c r="I3518">
        <v>35</v>
      </c>
      <c r="J3518">
        <v>324</v>
      </c>
      <c r="K3518">
        <v>0</v>
      </c>
      <c r="L3518">
        <v>0</v>
      </c>
      <c r="M3518">
        <v>48</v>
      </c>
      <c r="N3518">
        <v>0</v>
      </c>
      <c r="O3518">
        <v>21</v>
      </c>
      <c r="P3518">
        <v>525</v>
      </c>
      <c r="R3518">
        <v>1507474</v>
      </c>
      <c r="S3518" t="s">
        <v>5940</v>
      </c>
      <c r="T3518" t="s">
        <v>5940</v>
      </c>
      <c r="U3518">
        <v>60</v>
      </c>
      <c r="V3518" t="s">
        <v>5940</v>
      </c>
      <c r="W3518">
        <v>35</v>
      </c>
      <c r="X3518">
        <v>324</v>
      </c>
      <c r="Z3518">
        <v>3522604</v>
      </c>
      <c r="AB3518">
        <v>495</v>
      </c>
      <c r="AC3518">
        <v>3522604</v>
      </c>
      <c r="AD3518" t="s">
        <v>3287</v>
      </c>
      <c r="AE3518">
        <v>120</v>
      </c>
      <c r="AF3518">
        <v>3522604</v>
      </c>
      <c r="AG3518" t="s">
        <v>3287</v>
      </c>
      <c r="AH3518">
        <v>1401809</v>
      </c>
      <c r="AI3518">
        <v>3522604</v>
      </c>
      <c r="AJ3518" t="s">
        <v>3287</v>
      </c>
      <c r="AK3518" t="s">
        <v>5940</v>
      </c>
      <c r="AL3518">
        <v>3522604</v>
      </c>
      <c r="AM3518" t="s">
        <v>3287</v>
      </c>
      <c r="AN3518" t="s">
        <v>5940</v>
      </c>
      <c r="AO3518">
        <v>0</v>
      </c>
      <c r="AP3518">
        <v>3535101</v>
      </c>
      <c r="AQ3518" t="s">
        <v>3424</v>
      </c>
      <c r="AR3518">
        <v>27</v>
      </c>
    </row>
    <row r="3519" spans="1:44" x14ac:dyDescent="0.25">
      <c r="A3519">
        <v>1507508</v>
      </c>
      <c r="B3519">
        <v>4</v>
      </c>
      <c r="C3519" t="s">
        <v>876</v>
      </c>
      <c r="D3519" t="s">
        <v>6218</v>
      </c>
      <c r="E3519" t="s">
        <v>5940</v>
      </c>
      <c r="F3519" t="s">
        <v>5940</v>
      </c>
      <c r="G3519">
        <v>522</v>
      </c>
      <c r="H3519" t="s">
        <v>5940</v>
      </c>
      <c r="I3519">
        <v>2276</v>
      </c>
      <c r="J3519">
        <v>68</v>
      </c>
      <c r="K3519">
        <v>0</v>
      </c>
      <c r="L3519">
        <v>0</v>
      </c>
      <c r="M3519">
        <v>3375</v>
      </c>
      <c r="N3519">
        <v>0</v>
      </c>
      <c r="O3519">
        <v>2865</v>
      </c>
      <c r="P3519">
        <v>234</v>
      </c>
      <c r="R3519">
        <v>1507508</v>
      </c>
      <c r="S3519" t="s">
        <v>5940</v>
      </c>
      <c r="T3519" t="s">
        <v>5940</v>
      </c>
      <c r="U3519">
        <v>522</v>
      </c>
      <c r="V3519" t="s">
        <v>5940</v>
      </c>
      <c r="W3519">
        <v>2276</v>
      </c>
      <c r="X3519">
        <v>68</v>
      </c>
      <c r="Z3519">
        <v>3522653</v>
      </c>
      <c r="AB3519" t="s">
        <v>5940</v>
      </c>
      <c r="AC3519">
        <v>3522653</v>
      </c>
      <c r="AD3519" t="s">
        <v>3288</v>
      </c>
      <c r="AE3519">
        <v>22</v>
      </c>
      <c r="AF3519">
        <v>3522653</v>
      </c>
      <c r="AG3519" t="s">
        <v>3288</v>
      </c>
      <c r="AH3519" t="s">
        <v>5940</v>
      </c>
      <c r="AI3519">
        <v>3522653</v>
      </c>
      <c r="AJ3519" t="s">
        <v>3288</v>
      </c>
      <c r="AK3519">
        <v>522</v>
      </c>
      <c r="AL3519">
        <v>3522653</v>
      </c>
      <c r="AM3519" t="s">
        <v>3288</v>
      </c>
      <c r="AN3519" t="s">
        <v>5940</v>
      </c>
      <c r="AO3519">
        <v>0</v>
      </c>
      <c r="AP3519">
        <v>3535200</v>
      </c>
      <c r="AQ3519" t="s">
        <v>3425</v>
      </c>
      <c r="AR3519">
        <v>189</v>
      </c>
    </row>
    <row r="3520" spans="1:44" x14ac:dyDescent="0.25">
      <c r="A3520">
        <v>1507607</v>
      </c>
      <c r="B3520">
        <v>4</v>
      </c>
      <c r="C3520" t="s">
        <v>876</v>
      </c>
      <c r="D3520" t="s">
        <v>6219</v>
      </c>
      <c r="E3520" t="s">
        <v>5940</v>
      </c>
      <c r="F3520" t="s">
        <v>5940</v>
      </c>
      <c r="G3520">
        <v>1500</v>
      </c>
      <c r="H3520" t="s">
        <v>5940</v>
      </c>
      <c r="I3520">
        <v>42</v>
      </c>
      <c r="J3520">
        <v>600</v>
      </c>
      <c r="K3520">
        <v>0</v>
      </c>
      <c r="L3520">
        <v>0</v>
      </c>
      <c r="M3520">
        <v>360</v>
      </c>
      <c r="N3520">
        <v>0</v>
      </c>
      <c r="O3520">
        <v>0</v>
      </c>
      <c r="P3520">
        <v>880</v>
      </c>
      <c r="R3520">
        <v>1507607</v>
      </c>
      <c r="S3520" t="s">
        <v>5940</v>
      </c>
      <c r="T3520" t="s">
        <v>5940</v>
      </c>
      <c r="U3520">
        <v>1500</v>
      </c>
      <c r="V3520" t="s">
        <v>5940</v>
      </c>
      <c r="W3520">
        <v>42</v>
      </c>
      <c r="X3520">
        <v>600</v>
      </c>
      <c r="Z3520">
        <v>3522703</v>
      </c>
      <c r="AB3520" t="s">
        <v>5940</v>
      </c>
      <c r="AC3520">
        <v>3522703</v>
      </c>
      <c r="AD3520" t="s">
        <v>3289</v>
      </c>
      <c r="AE3520">
        <v>120</v>
      </c>
      <c r="AF3520">
        <v>3522703</v>
      </c>
      <c r="AG3520" t="s">
        <v>3289</v>
      </c>
      <c r="AH3520">
        <v>1637310</v>
      </c>
      <c r="AI3520">
        <v>3522703</v>
      </c>
      <c r="AJ3520" t="s">
        <v>3289</v>
      </c>
      <c r="AK3520" t="s">
        <v>5940</v>
      </c>
      <c r="AL3520">
        <v>3522703</v>
      </c>
      <c r="AM3520" t="s">
        <v>3289</v>
      </c>
      <c r="AN3520">
        <v>1750</v>
      </c>
      <c r="AO3520">
        <v>0</v>
      </c>
      <c r="AP3520">
        <v>3535309</v>
      </c>
      <c r="AQ3520" t="s">
        <v>3426</v>
      </c>
      <c r="AR3520">
        <v>62400</v>
      </c>
    </row>
    <row r="3521" spans="1:44" x14ac:dyDescent="0.25">
      <c r="A3521">
        <v>1507706</v>
      </c>
      <c r="B3521">
        <v>4</v>
      </c>
      <c r="C3521" t="s">
        <v>876</v>
      </c>
      <c r="D3521" t="s">
        <v>6220</v>
      </c>
      <c r="E3521">
        <v>240</v>
      </c>
      <c r="F3521" t="s">
        <v>5940</v>
      </c>
      <c r="G3521">
        <v>20</v>
      </c>
      <c r="H3521" t="s">
        <v>5940</v>
      </c>
      <c r="I3521" t="s">
        <v>5940</v>
      </c>
      <c r="J3521">
        <v>6</v>
      </c>
      <c r="K3521">
        <v>0</v>
      </c>
      <c r="L3521">
        <v>0</v>
      </c>
      <c r="M3521">
        <v>20</v>
      </c>
      <c r="N3521">
        <v>0</v>
      </c>
      <c r="O3521">
        <v>6</v>
      </c>
      <c r="P3521">
        <v>7</v>
      </c>
      <c r="R3521">
        <v>1507706</v>
      </c>
      <c r="S3521">
        <v>240</v>
      </c>
      <c r="T3521" t="s">
        <v>5940</v>
      </c>
      <c r="U3521">
        <v>20</v>
      </c>
      <c r="V3521" t="s">
        <v>5940</v>
      </c>
      <c r="W3521" t="s">
        <v>5940</v>
      </c>
      <c r="X3521">
        <v>6</v>
      </c>
      <c r="Z3521">
        <v>3522802</v>
      </c>
      <c r="AB3521" t="s">
        <v>5940</v>
      </c>
      <c r="AC3521">
        <v>3522802</v>
      </c>
      <c r="AD3521" t="s">
        <v>3290</v>
      </c>
      <c r="AE3521">
        <v>90</v>
      </c>
      <c r="AF3521">
        <v>3522802</v>
      </c>
      <c r="AG3521" t="s">
        <v>3290</v>
      </c>
      <c r="AH3521" t="s">
        <v>5940</v>
      </c>
      <c r="AI3521">
        <v>3522802</v>
      </c>
      <c r="AJ3521" t="s">
        <v>3290</v>
      </c>
      <c r="AK3521">
        <v>4500</v>
      </c>
      <c r="AL3521">
        <v>3522802</v>
      </c>
      <c r="AM3521" t="s">
        <v>3290</v>
      </c>
      <c r="AN3521">
        <v>3864</v>
      </c>
      <c r="AO3521">
        <v>0</v>
      </c>
      <c r="AP3521">
        <v>3535408</v>
      </c>
      <c r="AQ3521" t="s">
        <v>3427</v>
      </c>
      <c r="AR3521">
        <v>864</v>
      </c>
    </row>
    <row r="3522" spans="1:44" x14ac:dyDescent="0.25">
      <c r="A3522">
        <v>1507755</v>
      </c>
      <c r="B3522">
        <v>4</v>
      </c>
      <c r="C3522" t="s">
        <v>876</v>
      </c>
      <c r="D3522" t="s">
        <v>6221</v>
      </c>
      <c r="E3522" t="s">
        <v>5940</v>
      </c>
      <c r="F3522" t="s">
        <v>5940</v>
      </c>
      <c r="G3522">
        <v>388</v>
      </c>
      <c r="H3522" t="s">
        <v>5940</v>
      </c>
      <c r="I3522">
        <v>95</v>
      </c>
      <c r="J3522">
        <v>5</v>
      </c>
      <c r="K3522">
        <v>0</v>
      </c>
      <c r="L3522">
        <v>0</v>
      </c>
      <c r="M3522">
        <v>9014</v>
      </c>
      <c r="N3522">
        <v>0</v>
      </c>
      <c r="O3522">
        <v>21</v>
      </c>
      <c r="P3522">
        <v>1</v>
      </c>
      <c r="R3522">
        <v>1507755</v>
      </c>
      <c r="S3522" t="s">
        <v>5940</v>
      </c>
      <c r="T3522" t="s">
        <v>5940</v>
      </c>
      <c r="U3522">
        <v>388</v>
      </c>
      <c r="V3522" t="s">
        <v>5940</v>
      </c>
      <c r="W3522">
        <v>95</v>
      </c>
      <c r="X3522">
        <v>5</v>
      </c>
      <c r="Z3522">
        <v>3522901</v>
      </c>
      <c r="AB3522" t="s">
        <v>5940</v>
      </c>
      <c r="AC3522">
        <v>3522901</v>
      </c>
      <c r="AD3522" t="s">
        <v>3291</v>
      </c>
      <c r="AE3522">
        <v>23</v>
      </c>
      <c r="AF3522">
        <v>3522901</v>
      </c>
      <c r="AG3522" t="s">
        <v>3291</v>
      </c>
      <c r="AH3522">
        <v>969171</v>
      </c>
      <c r="AI3522">
        <v>3522901</v>
      </c>
      <c r="AJ3522" t="s">
        <v>3291</v>
      </c>
      <c r="AK3522">
        <v>6</v>
      </c>
      <c r="AL3522">
        <v>3522901</v>
      </c>
      <c r="AM3522" t="s">
        <v>3291</v>
      </c>
      <c r="AN3522">
        <v>480</v>
      </c>
      <c r="AO3522">
        <v>0</v>
      </c>
      <c r="AP3522">
        <v>3535507</v>
      </c>
      <c r="AQ3522" t="s">
        <v>3428</v>
      </c>
      <c r="AR3522">
        <v>5850</v>
      </c>
    </row>
    <row r="3523" spans="1:44" x14ac:dyDescent="0.25">
      <c r="A3523">
        <v>1507805</v>
      </c>
      <c r="B3523">
        <v>4</v>
      </c>
      <c r="C3523" t="s">
        <v>876</v>
      </c>
      <c r="D3523" t="s">
        <v>6222</v>
      </c>
      <c r="E3523">
        <v>500</v>
      </c>
      <c r="F3523" t="s">
        <v>5940</v>
      </c>
      <c r="G3523">
        <v>1140</v>
      </c>
      <c r="H3523" t="s">
        <v>5940</v>
      </c>
      <c r="I3523">
        <v>2284</v>
      </c>
      <c r="J3523">
        <v>280</v>
      </c>
      <c r="K3523">
        <v>500</v>
      </c>
      <c r="L3523">
        <v>0</v>
      </c>
      <c r="M3523">
        <v>1232</v>
      </c>
      <c r="N3523">
        <v>0</v>
      </c>
      <c r="O3523">
        <v>2390</v>
      </c>
      <c r="P3523">
        <v>330</v>
      </c>
      <c r="R3523">
        <v>1507805</v>
      </c>
      <c r="S3523">
        <v>500</v>
      </c>
      <c r="T3523" t="s">
        <v>5940</v>
      </c>
      <c r="U3523">
        <v>1140</v>
      </c>
      <c r="V3523" t="s">
        <v>5940</v>
      </c>
      <c r="W3523">
        <v>2284</v>
      </c>
      <c r="X3523">
        <v>280</v>
      </c>
      <c r="Z3523">
        <v>3523008</v>
      </c>
      <c r="AB3523" t="s">
        <v>5940</v>
      </c>
      <c r="AC3523">
        <v>3523008</v>
      </c>
      <c r="AD3523" t="s">
        <v>3292</v>
      </c>
      <c r="AE3523" t="s">
        <v>5940</v>
      </c>
      <c r="AF3523">
        <v>3523008</v>
      </c>
      <c r="AG3523" t="s">
        <v>3292</v>
      </c>
      <c r="AH3523">
        <v>84746</v>
      </c>
      <c r="AI3523">
        <v>3523008</v>
      </c>
      <c r="AJ3523" t="s">
        <v>3292</v>
      </c>
      <c r="AK3523">
        <v>300</v>
      </c>
      <c r="AL3523">
        <v>3523008</v>
      </c>
      <c r="AM3523" t="s">
        <v>3292</v>
      </c>
      <c r="AN3523">
        <v>5760</v>
      </c>
      <c r="AO3523">
        <v>0</v>
      </c>
      <c r="AP3523">
        <v>3535606</v>
      </c>
      <c r="AQ3523" t="s">
        <v>3429</v>
      </c>
      <c r="AR3523">
        <v>1148</v>
      </c>
    </row>
    <row r="3524" spans="1:44" x14ac:dyDescent="0.25">
      <c r="A3524">
        <v>1507904</v>
      </c>
      <c r="B3524">
        <v>4</v>
      </c>
      <c r="C3524" t="s">
        <v>876</v>
      </c>
      <c r="D3524" t="s">
        <v>6223</v>
      </c>
      <c r="E3524" t="s">
        <v>5940</v>
      </c>
      <c r="F3524" t="s">
        <v>5940</v>
      </c>
      <c r="G3524">
        <v>20</v>
      </c>
      <c r="H3524" t="s">
        <v>5940</v>
      </c>
      <c r="I3524" t="s">
        <v>5940</v>
      </c>
      <c r="J3524">
        <v>16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R3524">
        <v>1507904</v>
      </c>
      <c r="S3524" t="s">
        <v>5940</v>
      </c>
      <c r="T3524" t="s">
        <v>5940</v>
      </c>
      <c r="U3524">
        <v>20</v>
      </c>
      <c r="V3524" t="s">
        <v>5940</v>
      </c>
      <c r="W3524" t="s">
        <v>5940</v>
      </c>
      <c r="X3524">
        <v>16</v>
      </c>
      <c r="Z3524">
        <v>3523107</v>
      </c>
      <c r="AB3524" t="s">
        <v>5940</v>
      </c>
      <c r="AC3524">
        <v>3523107</v>
      </c>
      <c r="AD3524" t="s">
        <v>3293</v>
      </c>
      <c r="AE3524" t="s">
        <v>5940</v>
      </c>
      <c r="AF3524">
        <v>3523107</v>
      </c>
      <c r="AG3524" t="s">
        <v>3293</v>
      </c>
      <c r="AH3524" t="s">
        <v>5940</v>
      </c>
      <c r="AI3524">
        <v>3523107</v>
      </c>
      <c r="AJ3524" t="s">
        <v>3293</v>
      </c>
      <c r="AK3524" t="s">
        <v>5940</v>
      </c>
      <c r="AL3524">
        <v>3523107</v>
      </c>
      <c r="AM3524" t="s">
        <v>3293</v>
      </c>
      <c r="AN3524" t="s">
        <v>5940</v>
      </c>
      <c r="AO3524">
        <v>0</v>
      </c>
      <c r="AP3524">
        <v>3535705</v>
      </c>
      <c r="AQ3524" t="s">
        <v>3430</v>
      </c>
      <c r="AR3524">
        <v>230</v>
      </c>
    </row>
    <row r="3525" spans="1:44" x14ac:dyDescent="0.25">
      <c r="A3525">
        <v>1507953</v>
      </c>
      <c r="B3525">
        <v>4</v>
      </c>
      <c r="C3525" t="s">
        <v>876</v>
      </c>
      <c r="D3525" t="s">
        <v>6224</v>
      </c>
      <c r="E3525" t="s">
        <v>5940</v>
      </c>
      <c r="F3525" t="s">
        <v>5940</v>
      </c>
      <c r="G3525">
        <v>3492</v>
      </c>
      <c r="H3525" t="s">
        <v>5940</v>
      </c>
      <c r="I3525">
        <v>11970</v>
      </c>
      <c r="J3525">
        <v>79</v>
      </c>
      <c r="K3525">
        <v>0</v>
      </c>
      <c r="L3525">
        <v>0</v>
      </c>
      <c r="M3525">
        <v>2880</v>
      </c>
      <c r="N3525">
        <v>0</v>
      </c>
      <c r="O3525">
        <v>325</v>
      </c>
      <c r="P3525">
        <v>78</v>
      </c>
      <c r="R3525">
        <v>1507953</v>
      </c>
      <c r="S3525" t="s">
        <v>5940</v>
      </c>
      <c r="T3525" t="s">
        <v>5940</v>
      </c>
      <c r="U3525">
        <v>3492</v>
      </c>
      <c r="V3525" t="s">
        <v>5940</v>
      </c>
      <c r="W3525">
        <v>11970</v>
      </c>
      <c r="X3525">
        <v>79</v>
      </c>
      <c r="Z3525">
        <v>3523206</v>
      </c>
      <c r="AB3525" t="s">
        <v>5940</v>
      </c>
      <c r="AC3525">
        <v>3523206</v>
      </c>
      <c r="AD3525" t="s">
        <v>3294</v>
      </c>
      <c r="AE3525">
        <v>72</v>
      </c>
      <c r="AF3525">
        <v>3523206</v>
      </c>
      <c r="AG3525" t="s">
        <v>3294</v>
      </c>
      <c r="AH3525" t="s">
        <v>5940</v>
      </c>
      <c r="AI3525">
        <v>3523206</v>
      </c>
      <c r="AJ3525" t="s">
        <v>3294</v>
      </c>
      <c r="AK3525">
        <v>2820</v>
      </c>
      <c r="AL3525">
        <v>3523206</v>
      </c>
      <c r="AM3525" t="s">
        <v>3294</v>
      </c>
      <c r="AN3525">
        <v>14700</v>
      </c>
      <c r="AO3525">
        <v>0</v>
      </c>
      <c r="AP3525">
        <v>3535804</v>
      </c>
      <c r="AQ3525" t="s">
        <v>3431</v>
      </c>
      <c r="AR3525">
        <v>26100</v>
      </c>
    </row>
    <row r="3526" spans="1:44" x14ac:dyDescent="0.25">
      <c r="A3526">
        <v>1507961</v>
      </c>
      <c r="B3526">
        <v>4</v>
      </c>
      <c r="C3526" t="s">
        <v>876</v>
      </c>
      <c r="D3526" t="s">
        <v>6225</v>
      </c>
      <c r="E3526" t="s">
        <v>5940</v>
      </c>
      <c r="F3526" t="s">
        <v>5940</v>
      </c>
      <c r="G3526">
        <v>27</v>
      </c>
      <c r="H3526" t="s">
        <v>5940</v>
      </c>
      <c r="I3526">
        <v>12</v>
      </c>
      <c r="J3526">
        <v>108</v>
      </c>
      <c r="K3526">
        <v>0</v>
      </c>
      <c r="L3526">
        <v>0</v>
      </c>
      <c r="M3526">
        <v>30</v>
      </c>
      <c r="N3526">
        <v>0</v>
      </c>
      <c r="O3526">
        <v>6</v>
      </c>
      <c r="P3526">
        <v>26</v>
      </c>
      <c r="R3526">
        <v>1507961</v>
      </c>
      <c r="S3526" t="s">
        <v>5940</v>
      </c>
      <c r="T3526" t="s">
        <v>5940</v>
      </c>
      <c r="U3526">
        <v>27</v>
      </c>
      <c r="V3526" t="s">
        <v>5940</v>
      </c>
      <c r="W3526">
        <v>12</v>
      </c>
      <c r="X3526">
        <v>108</v>
      </c>
      <c r="Z3526">
        <v>3523305</v>
      </c>
      <c r="AB3526" t="s">
        <v>5940</v>
      </c>
      <c r="AC3526">
        <v>3523305</v>
      </c>
      <c r="AD3526" t="s">
        <v>3295</v>
      </c>
      <c r="AE3526" t="s">
        <v>5940</v>
      </c>
      <c r="AF3526">
        <v>3523305</v>
      </c>
      <c r="AG3526" t="s">
        <v>3295</v>
      </c>
      <c r="AH3526" t="s">
        <v>5940</v>
      </c>
      <c r="AI3526">
        <v>3523305</v>
      </c>
      <c r="AJ3526" t="s">
        <v>3295</v>
      </c>
      <c r="AK3526" t="s">
        <v>5940</v>
      </c>
      <c r="AL3526">
        <v>3523305</v>
      </c>
      <c r="AM3526" t="s">
        <v>3295</v>
      </c>
      <c r="AN3526" t="s">
        <v>5940</v>
      </c>
      <c r="AO3526">
        <v>0</v>
      </c>
      <c r="AP3526">
        <v>3535903</v>
      </c>
      <c r="AQ3526" t="s">
        <v>3432</v>
      </c>
      <c r="AR3526">
        <v>1225</v>
      </c>
    </row>
    <row r="3527" spans="1:44" x14ac:dyDescent="0.25">
      <c r="A3527">
        <v>1507979</v>
      </c>
      <c r="B3527">
        <v>4</v>
      </c>
      <c r="C3527" t="s">
        <v>876</v>
      </c>
      <c r="D3527" t="s">
        <v>6226</v>
      </c>
      <c r="E3527">
        <v>72</v>
      </c>
      <c r="F3527" t="s">
        <v>5940</v>
      </c>
      <c r="G3527">
        <v>160</v>
      </c>
      <c r="H3527" t="s">
        <v>5940</v>
      </c>
      <c r="I3527">
        <v>33</v>
      </c>
      <c r="J3527">
        <v>6</v>
      </c>
      <c r="K3527">
        <v>168</v>
      </c>
      <c r="L3527">
        <v>0</v>
      </c>
      <c r="M3527">
        <v>16</v>
      </c>
      <c r="N3527">
        <v>0</v>
      </c>
      <c r="O3527">
        <v>3</v>
      </c>
      <c r="P3527">
        <v>2</v>
      </c>
      <c r="R3527">
        <v>1507979</v>
      </c>
      <c r="S3527">
        <v>72</v>
      </c>
      <c r="T3527" t="s">
        <v>5940</v>
      </c>
      <c r="U3527">
        <v>160</v>
      </c>
      <c r="V3527" t="s">
        <v>5940</v>
      </c>
      <c r="W3527">
        <v>33</v>
      </c>
      <c r="X3527">
        <v>6</v>
      </c>
      <c r="Z3527">
        <v>3523404</v>
      </c>
      <c r="AB3527" t="s">
        <v>5940</v>
      </c>
      <c r="AC3527">
        <v>3523404</v>
      </c>
      <c r="AD3527" t="s">
        <v>3296</v>
      </c>
      <c r="AE3527">
        <v>5</v>
      </c>
      <c r="AF3527">
        <v>3523404</v>
      </c>
      <c r="AG3527" t="s">
        <v>3296</v>
      </c>
      <c r="AH3527" t="s">
        <v>5940</v>
      </c>
      <c r="AI3527">
        <v>3523404</v>
      </c>
      <c r="AJ3527" t="s">
        <v>3296</v>
      </c>
      <c r="AK3527">
        <v>36</v>
      </c>
      <c r="AL3527">
        <v>3523404</v>
      </c>
      <c r="AM3527" t="s">
        <v>3296</v>
      </c>
      <c r="AN3527" t="s">
        <v>5940</v>
      </c>
      <c r="AO3527">
        <v>0</v>
      </c>
      <c r="AP3527">
        <v>3536000</v>
      </c>
      <c r="AQ3527" t="s">
        <v>3433</v>
      </c>
      <c r="AR3527">
        <v>1680</v>
      </c>
    </row>
    <row r="3528" spans="1:44" x14ac:dyDescent="0.25">
      <c r="A3528">
        <v>1508001</v>
      </c>
      <c r="B3528">
        <v>4</v>
      </c>
      <c r="C3528" t="s">
        <v>876</v>
      </c>
      <c r="D3528" t="s">
        <v>6227</v>
      </c>
      <c r="E3528" t="s">
        <v>5940</v>
      </c>
      <c r="F3528" t="s">
        <v>5940</v>
      </c>
      <c r="G3528">
        <v>1380</v>
      </c>
      <c r="H3528" t="s">
        <v>5940</v>
      </c>
      <c r="I3528">
        <v>2400</v>
      </c>
      <c r="J3528">
        <v>360</v>
      </c>
      <c r="K3528">
        <v>0</v>
      </c>
      <c r="L3528">
        <v>0</v>
      </c>
      <c r="M3528">
        <v>4140</v>
      </c>
      <c r="N3528">
        <v>0</v>
      </c>
      <c r="O3528">
        <v>1080</v>
      </c>
      <c r="P3528">
        <v>60</v>
      </c>
      <c r="R3528">
        <v>1508001</v>
      </c>
      <c r="S3528" t="s">
        <v>5940</v>
      </c>
      <c r="T3528" t="s">
        <v>5940</v>
      </c>
      <c r="U3528">
        <v>1380</v>
      </c>
      <c r="V3528" t="s">
        <v>5940</v>
      </c>
      <c r="W3528">
        <v>2400</v>
      </c>
      <c r="X3528">
        <v>360</v>
      </c>
      <c r="Z3528">
        <v>3523503</v>
      </c>
      <c r="AB3528" t="s">
        <v>5940</v>
      </c>
      <c r="AC3528">
        <v>3523503</v>
      </c>
      <c r="AD3528" t="s">
        <v>3297</v>
      </c>
      <c r="AE3528">
        <v>270</v>
      </c>
      <c r="AF3528">
        <v>3523503</v>
      </c>
      <c r="AG3528" t="s">
        <v>3297</v>
      </c>
      <c r="AH3528" t="s">
        <v>5940</v>
      </c>
      <c r="AI3528">
        <v>3523503</v>
      </c>
      <c r="AJ3528" t="s">
        <v>3297</v>
      </c>
      <c r="AK3528">
        <v>595</v>
      </c>
      <c r="AL3528">
        <v>3523503</v>
      </c>
      <c r="AM3528" t="s">
        <v>3297</v>
      </c>
      <c r="AN3528">
        <v>144</v>
      </c>
      <c r="AO3528">
        <v>0</v>
      </c>
      <c r="AP3528">
        <v>3536109</v>
      </c>
      <c r="AQ3528" t="s">
        <v>3434</v>
      </c>
      <c r="AR3528">
        <v>8880</v>
      </c>
    </row>
    <row r="3529" spans="1:44" x14ac:dyDescent="0.25">
      <c r="A3529">
        <v>1508035</v>
      </c>
      <c r="B3529">
        <v>4</v>
      </c>
      <c r="C3529" t="s">
        <v>876</v>
      </c>
      <c r="D3529" t="s">
        <v>6228</v>
      </c>
      <c r="E3529" t="s">
        <v>5940</v>
      </c>
      <c r="F3529">
        <v>1080</v>
      </c>
      <c r="G3529">
        <v>240</v>
      </c>
      <c r="H3529" t="s">
        <v>5940</v>
      </c>
      <c r="I3529">
        <v>53</v>
      </c>
      <c r="J3529">
        <v>3155</v>
      </c>
      <c r="K3529">
        <v>0</v>
      </c>
      <c r="L3529">
        <v>0</v>
      </c>
      <c r="M3529">
        <v>270</v>
      </c>
      <c r="N3529">
        <v>0</v>
      </c>
      <c r="O3529">
        <v>0</v>
      </c>
      <c r="P3529">
        <v>3056</v>
      </c>
      <c r="R3529">
        <v>1508035</v>
      </c>
      <c r="S3529" t="s">
        <v>5940</v>
      </c>
      <c r="T3529">
        <v>1080</v>
      </c>
      <c r="U3529">
        <v>240</v>
      </c>
      <c r="V3529" t="s">
        <v>5940</v>
      </c>
      <c r="W3529">
        <v>53</v>
      </c>
      <c r="X3529">
        <v>3155</v>
      </c>
      <c r="Z3529">
        <v>3523602</v>
      </c>
      <c r="AB3529" t="s">
        <v>5940</v>
      </c>
      <c r="AC3529">
        <v>3523602</v>
      </c>
      <c r="AD3529" t="s">
        <v>3298</v>
      </c>
      <c r="AE3529">
        <v>76</v>
      </c>
      <c r="AF3529">
        <v>3523602</v>
      </c>
      <c r="AG3529" t="s">
        <v>3298</v>
      </c>
      <c r="AH3529">
        <v>201294</v>
      </c>
      <c r="AI3529">
        <v>3523602</v>
      </c>
      <c r="AJ3529" t="s">
        <v>3298</v>
      </c>
      <c r="AK3529">
        <v>26</v>
      </c>
      <c r="AL3529">
        <v>3523602</v>
      </c>
      <c r="AM3529" t="s">
        <v>3298</v>
      </c>
      <c r="AN3529">
        <v>1015</v>
      </c>
      <c r="AO3529">
        <v>0</v>
      </c>
      <c r="AP3529">
        <v>3536208</v>
      </c>
      <c r="AQ3529" t="s">
        <v>3435</v>
      </c>
      <c r="AR3529">
        <v>32</v>
      </c>
    </row>
    <row r="3530" spans="1:44" x14ac:dyDescent="0.25">
      <c r="A3530">
        <v>1508050</v>
      </c>
      <c r="B3530">
        <v>4</v>
      </c>
      <c r="C3530" t="s">
        <v>876</v>
      </c>
      <c r="D3530" t="s">
        <v>6229</v>
      </c>
      <c r="E3530">
        <v>3400</v>
      </c>
      <c r="F3530">
        <v>270</v>
      </c>
      <c r="G3530">
        <v>2604</v>
      </c>
      <c r="H3530" t="s">
        <v>5940</v>
      </c>
      <c r="I3530">
        <v>6270</v>
      </c>
      <c r="J3530">
        <v>1192</v>
      </c>
      <c r="K3530">
        <v>3400</v>
      </c>
      <c r="L3530">
        <v>0</v>
      </c>
      <c r="M3530">
        <v>2940</v>
      </c>
      <c r="N3530">
        <v>0</v>
      </c>
      <c r="O3530">
        <v>5700</v>
      </c>
      <c r="P3530">
        <v>1360</v>
      </c>
      <c r="R3530">
        <v>1508050</v>
      </c>
      <c r="S3530">
        <v>3400</v>
      </c>
      <c r="T3530">
        <v>270</v>
      </c>
      <c r="U3530">
        <v>2604</v>
      </c>
      <c r="V3530" t="s">
        <v>5940</v>
      </c>
      <c r="W3530">
        <v>6270</v>
      </c>
      <c r="X3530">
        <v>1192</v>
      </c>
      <c r="Z3530">
        <v>3523701</v>
      </c>
      <c r="AB3530" t="s">
        <v>5940</v>
      </c>
      <c r="AC3530">
        <v>3523701</v>
      </c>
      <c r="AD3530" t="s">
        <v>3299</v>
      </c>
      <c r="AE3530">
        <v>90</v>
      </c>
      <c r="AF3530">
        <v>3523701</v>
      </c>
      <c r="AG3530" t="s">
        <v>3299</v>
      </c>
      <c r="AH3530" t="s">
        <v>5940</v>
      </c>
      <c r="AI3530">
        <v>3523701</v>
      </c>
      <c r="AJ3530" t="s">
        <v>3299</v>
      </c>
      <c r="AK3530" t="s">
        <v>5940</v>
      </c>
      <c r="AL3530">
        <v>3523701</v>
      </c>
      <c r="AM3530" t="s">
        <v>3299</v>
      </c>
      <c r="AN3530">
        <v>463</v>
      </c>
      <c r="AO3530">
        <v>0</v>
      </c>
      <c r="AP3530">
        <v>3536257</v>
      </c>
      <c r="AQ3530" t="s">
        <v>3436</v>
      </c>
      <c r="AR3530">
        <v>2988</v>
      </c>
    </row>
    <row r="3531" spans="1:44" x14ac:dyDescent="0.25">
      <c r="A3531">
        <v>1508084</v>
      </c>
      <c r="B3531">
        <v>4</v>
      </c>
      <c r="C3531" t="s">
        <v>876</v>
      </c>
      <c r="D3531" t="s">
        <v>6230</v>
      </c>
      <c r="E3531" t="s">
        <v>5940</v>
      </c>
      <c r="F3531" t="s">
        <v>5940</v>
      </c>
      <c r="G3531">
        <v>1036</v>
      </c>
      <c r="H3531" t="s">
        <v>5940</v>
      </c>
      <c r="I3531">
        <v>65</v>
      </c>
      <c r="J3531" t="s">
        <v>5940</v>
      </c>
      <c r="K3531">
        <v>0</v>
      </c>
      <c r="L3531">
        <v>0</v>
      </c>
      <c r="M3531">
        <v>3572</v>
      </c>
      <c r="N3531">
        <v>0</v>
      </c>
      <c r="O3531">
        <v>51</v>
      </c>
      <c r="P3531">
        <v>0</v>
      </c>
      <c r="R3531">
        <v>1508084</v>
      </c>
      <c r="S3531" t="s">
        <v>5940</v>
      </c>
      <c r="T3531" t="s">
        <v>5940</v>
      </c>
      <c r="U3531">
        <v>1036</v>
      </c>
      <c r="V3531" t="s">
        <v>5940</v>
      </c>
      <c r="W3531">
        <v>65</v>
      </c>
      <c r="X3531" t="s">
        <v>5940</v>
      </c>
      <c r="Z3531">
        <v>3523800</v>
      </c>
      <c r="AB3531" t="s">
        <v>5940</v>
      </c>
      <c r="AC3531">
        <v>3523800</v>
      </c>
      <c r="AD3531" t="s">
        <v>3300</v>
      </c>
      <c r="AE3531">
        <v>144</v>
      </c>
      <c r="AF3531">
        <v>3523800</v>
      </c>
      <c r="AG3531" t="s">
        <v>3300</v>
      </c>
      <c r="AH3531">
        <v>200249</v>
      </c>
      <c r="AI3531">
        <v>3523800</v>
      </c>
      <c r="AJ3531" t="s">
        <v>3300</v>
      </c>
      <c r="AK3531">
        <v>1550</v>
      </c>
      <c r="AL3531">
        <v>3523800</v>
      </c>
      <c r="AM3531" t="s">
        <v>3300</v>
      </c>
      <c r="AN3531" t="s">
        <v>5940</v>
      </c>
      <c r="AO3531">
        <v>0</v>
      </c>
      <c r="AP3531">
        <v>3536307</v>
      </c>
      <c r="AQ3531" t="s">
        <v>3437</v>
      </c>
      <c r="AR3531">
        <v>14418</v>
      </c>
    </row>
    <row r="3532" spans="1:44" x14ac:dyDescent="0.25">
      <c r="A3532">
        <v>1508100</v>
      </c>
      <c r="B3532">
        <v>4</v>
      </c>
      <c r="C3532" t="s">
        <v>876</v>
      </c>
      <c r="D3532" t="s">
        <v>6231</v>
      </c>
      <c r="E3532" t="s">
        <v>5940</v>
      </c>
      <c r="F3532" t="s">
        <v>5940</v>
      </c>
      <c r="G3532">
        <v>600</v>
      </c>
      <c r="H3532" t="s">
        <v>5940</v>
      </c>
      <c r="I3532">
        <v>2520</v>
      </c>
      <c r="J3532">
        <v>32</v>
      </c>
      <c r="K3532">
        <v>0</v>
      </c>
      <c r="L3532">
        <v>0</v>
      </c>
      <c r="M3532">
        <v>960</v>
      </c>
      <c r="N3532">
        <v>0</v>
      </c>
      <c r="O3532">
        <v>4200</v>
      </c>
      <c r="P3532">
        <v>300</v>
      </c>
      <c r="R3532">
        <v>1508100</v>
      </c>
      <c r="S3532" t="s">
        <v>5940</v>
      </c>
      <c r="T3532" t="s">
        <v>5940</v>
      </c>
      <c r="U3532">
        <v>600</v>
      </c>
      <c r="V3532" t="s">
        <v>5940</v>
      </c>
      <c r="W3532">
        <v>2520</v>
      </c>
      <c r="X3532">
        <v>32</v>
      </c>
      <c r="Z3532">
        <v>3523909</v>
      </c>
      <c r="AB3532" t="s">
        <v>5940</v>
      </c>
      <c r="AC3532">
        <v>3523909</v>
      </c>
      <c r="AD3532" t="s">
        <v>3301</v>
      </c>
      <c r="AE3532">
        <v>75</v>
      </c>
      <c r="AF3532">
        <v>3523909</v>
      </c>
      <c r="AG3532" t="s">
        <v>3301</v>
      </c>
      <c r="AH3532">
        <v>51105</v>
      </c>
      <c r="AI3532">
        <v>3523909</v>
      </c>
      <c r="AJ3532" t="s">
        <v>3301</v>
      </c>
      <c r="AK3532">
        <v>252</v>
      </c>
      <c r="AL3532">
        <v>3523909</v>
      </c>
      <c r="AM3532" t="s">
        <v>3301</v>
      </c>
      <c r="AN3532" t="s">
        <v>5940</v>
      </c>
      <c r="AO3532">
        <v>0</v>
      </c>
      <c r="AP3532">
        <v>3536406</v>
      </c>
      <c r="AQ3532" t="s">
        <v>3438</v>
      </c>
      <c r="AR3532">
        <v>360</v>
      </c>
    </row>
    <row r="3533" spans="1:44" x14ac:dyDescent="0.25">
      <c r="A3533">
        <v>1508126</v>
      </c>
      <c r="B3533">
        <v>4</v>
      </c>
      <c r="C3533" t="s">
        <v>876</v>
      </c>
      <c r="D3533" t="s">
        <v>6232</v>
      </c>
      <c r="E3533">
        <v>459000</v>
      </c>
      <c r="F3533">
        <v>16779</v>
      </c>
      <c r="G3533">
        <v>50050</v>
      </c>
      <c r="H3533" t="s">
        <v>5940</v>
      </c>
      <c r="I3533">
        <v>40288</v>
      </c>
      <c r="J3533" t="s">
        <v>5940</v>
      </c>
      <c r="K3533">
        <v>537200</v>
      </c>
      <c r="L3533">
        <v>15950</v>
      </c>
      <c r="M3533">
        <v>52200</v>
      </c>
      <c r="N3533">
        <v>0</v>
      </c>
      <c r="O3533">
        <v>21235</v>
      </c>
      <c r="P3533">
        <v>134</v>
      </c>
      <c r="R3533">
        <v>1508126</v>
      </c>
      <c r="S3533">
        <v>459000</v>
      </c>
      <c r="T3533">
        <v>16779</v>
      </c>
      <c r="U3533">
        <v>50050</v>
      </c>
      <c r="V3533" t="s">
        <v>5940</v>
      </c>
      <c r="W3533">
        <v>40288</v>
      </c>
      <c r="X3533" t="s">
        <v>5940</v>
      </c>
      <c r="Z3533">
        <v>3524006</v>
      </c>
      <c r="AB3533" t="s">
        <v>5940</v>
      </c>
      <c r="AC3533">
        <v>3524006</v>
      </c>
      <c r="AD3533" t="s">
        <v>3302</v>
      </c>
      <c r="AE3533" t="s">
        <v>5940</v>
      </c>
      <c r="AF3533">
        <v>3524006</v>
      </c>
      <c r="AG3533" t="s">
        <v>3302</v>
      </c>
      <c r="AH3533">
        <v>2191</v>
      </c>
      <c r="AI3533">
        <v>3524006</v>
      </c>
      <c r="AJ3533" t="s">
        <v>3302</v>
      </c>
      <c r="AK3533">
        <v>14</v>
      </c>
      <c r="AL3533">
        <v>3524006</v>
      </c>
      <c r="AM3533" t="s">
        <v>3302</v>
      </c>
      <c r="AN3533" t="s">
        <v>5940</v>
      </c>
      <c r="AO3533">
        <v>0</v>
      </c>
      <c r="AP3533">
        <v>3536505</v>
      </c>
      <c r="AQ3533" t="s">
        <v>3439</v>
      </c>
      <c r="AR3533">
        <v>144</v>
      </c>
    </row>
    <row r="3534" spans="1:44" x14ac:dyDescent="0.25">
      <c r="A3534">
        <v>1508159</v>
      </c>
      <c r="B3534">
        <v>4</v>
      </c>
      <c r="C3534" t="s">
        <v>876</v>
      </c>
      <c r="D3534" t="s">
        <v>6233</v>
      </c>
      <c r="E3534">
        <v>1000</v>
      </c>
      <c r="F3534">
        <v>588</v>
      </c>
      <c r="G3534">
        <v>4590</v>
      </c>
      <c r="H3534" t="s">
        <v>5940</v>
      </c>
      <c r="I3534">
        <v>11534</v>
      </c>
      <c r="J3534">
        <v>409</v>
      </c>
      <c r="K3534">
        <v>0</v>
      </c>
      <c r="L3534">
        <v>624</v>
      </c>
      <c r="M3534">
        <v>3911</v>
      </c>
      <c r="N3534">
        <v>0</v>
      </c>
      <c r="O3534">
        <v>2771</v>
      </c>
      <c r="P3534">
        <v>430</v>
      </c>
      <c r="R3534">
        <v>1508159</v>
      </c>
      <c r="S3534">
        <v>1000</v>
      </c>
      <c r="T3534">
        <v>588</v>
      </c>
      <c r="U3534">
        <v>4590</v>
      </c>
      <c r="V3534" t="s">
        <v>5940</v>
      </c>
      <c r="W3534">
        <v>11534</v>
      </c>
      <c r="X3534">
        <v>409</v>
      </c>
      <c r="Z3534">
        <v>3524105</v>
      </c>
      <c r="AB3534">
        <v>10266</v>
      </c>
      <c r="AC3534">
        <v>3524105</v>
      </c>
      <c r="AD3534" t="s">
        <v>3303</v>
      </c>
      <c r="AE3534" t="s">
        <v>5940</v>
      </c>
      <c r="AF3534">
        <v>3524105</v>
      </c>
      <c r="AG3534" t="s">
        <v>3303</v>
      </c>
      <c r="AH3534">
        <v>1879670</v>
      </c>
      <c r="AI3534">
        <v>3524105</v>
      </c>
      <c r="AJ3534" t="s">
        <v>3303</v>
      </c>
      <c r="AK3534" t="s">
        <v>5940</v>
      </c>
      <c r="AL3534">
        <v>3524105</v>
      </c>
      <c r="AM3534" t="s">
        <v>3303</v>
      </c>
      <c r="AN3534">
        <v>65580</v>
      </c>
      <c r="AO3534">
        <v>0</v>
      </c>
      <c r="AP3534">
        <v>3536570</v>
      </c>
      <c r="AQ3534" t="s">
        <v>3440</v>
      </c>
      <c r="AR3534">
        <v>1200</v>
      </c>
    </row>
    <row r="3535" spans="1:44" x14ac:dyDescent="0.25">
      <c r="A3535">
        <v>1508209</v>
      </c>
      <c r="B3535">
        <v>4</v>
      </c>
      <c r="C3535" t="s">
        <v>876</v>
      </c>
      <c r="D3535" t="s">
        <v>6234</v>
      </c>
      <c r="E3535">
        <v>100</v>
      </c>
      <c r="F3535" t="s">
        <v>5940</v>
      </c>
      <c r="G3535">
        <v>30</v>
      </c>
      <c r="H3535" t="s">
        <v>5940</v>
      </c>
      <c r="I3535">
        <v>88</v>
      </c>
      <c r="J3535">
        <v>450</v>
      </c>
      <c r="K3535">
        <v>0</v>
      </c>
      <c r="L3535">
        <v>0</v>
      </c>
      <c r="M3535">
        <v>15</v>
      </c>
      <c r="N3535">
        <v>0</v>
      </c>
      <c r="O3535">
        <v>81</v>
      </c>
      <c r="P3535">
        <v>140</v>
      </c>
      <c r="R3535">
        <v>1508209</v>
      </c>
      <c r="S3535">
        <v>100</v>
      </c>
      <c r="T3535" t="s">
        <v>5940</v>
      </c>
      <c r="U3535">
        <v>30</v>
      </c>
      <c r="V3535" t="s">
        <v>5940</v>
      </c>
      <c r="W3535">
        <v>88</v>
      </c>
      <c r="X3535">
        <v>450</v>
      </c>
      <c r="Z3535">
        <v>3524204</v>
      </c>
      <c r="AB3535">
        <v>1500</v>
      </c>
      <c r="AC3535">
        <v>3524204</v>
      </c>
      <c r="AD3535" t="s">
        <v>3304</v>
      </c>
      <c r="AE3535">
        <v>528</v>
      </c>
      <c r="AF3535">
        <v>3524204</v>
      </c>
      <c r="AG3535" t="s">
        <v>3304</v>
      </c>
      <c r="AH3535">
        <v>1438657</v>
      </c>
      <c r="AI3535">
        <v>3524204</v>
      </c>
      <c r="AJ3535" t="s">
        <v>3304</v>
      </c>
      <c r="AK3535" t="s">
        <v>5940</v>
      </c>
      <c r="AL3535">
        <v>3524204</v>
      </c>
      <c r="AM3535" t="s">
        <v>3304</v>
      </c>
      <c r="AN3535">
        <v>3960</v>
      </c>
      <c r="AO3535">
        <v>0</v>
      </c>
      <c r="AP3535">
        <v>3536604</v>
      </c>
      <c r="AQ3535" t="s">
        <v>3441</v>
      </c>
      <c r="AR3535">
        <v>11674</v>
      </c>
    </row>
    <row r="3536" spans="1:44" x14ac:dyDescent="0.25">
      <c r="A3536">
        <v>1508308</v>
      </c>
      <c r="B3536">
        <v>4</v>
      </c>
      <c r="C3536" t="s">
        <v>876</v>
      </c>
      <c r="D3536" t="s">
        <v>6235</v>
      </c>
      <c r="E3536" t="s">
        <v>5940</v>
      </c>
      <c r="F3536" t="s">
        <v>5940</v>
      </c>
      <c r="G3536">
        <v>648</v>
      </c>
      <c r="H3536" t="s">
        <v>5940</v>
      </c>
      <c r="I3536">
        <v>408</v>
      </c>
      <c r="J3536">
        <v>975</v>
      </c>
      <c r="K3536">
        <v>0</v>
      </c>
      <c r="L3536">
        <v>0</v>
      </c>
      <c r="M3536">
        <v>518</v>
      </c>
      <c r="N3536">
        <v>0</v>
      </c>
      <c r="O3536">
        <v>420</v>
      </c>
      <c r="P3536">
        <v>990</v>
      </c>
      <c r="R3536">
        <v>1508308</v>
      </c>
      <c r="S3536" t="s">
        <v>5940</v>
      </c>
      <c r="T3536" t="s">
        <v>5940</v>
      </c>
      <c r="U3536">
        <v>648</v>
      </c>
      <c r="V3536" t="s">
        <v>5940</v>
      </c>
      <c r="W3536">
        <v>408</v>
      </c>
      <c r="X3536">
        <v>975</v>
      </c>
      <c r="Z3536">
        <v>3524303</v>
      </c>
      <c r="AB3536" t="s">
        <v>5940</v>
      </c>
      <c r="AC3536">
        <v>3524303</v>
      </c>
      <c r="AD3536" t="s">
        <v>3305</v>
      </c>
      <c r="AE3536">
        <v>36</v>
      </c>
      <c r="AF3536">
        <v>3524303</v>
      </c>
      <c r="AG3536" t="s">
        <v>3305</v>
      </c>
      <c r="AH3536">
        <v>3734325</v>
      </c>
      <c r="AI3536">
        <v>3524303</v>
      </c>
      <c r="AJ3536" t="s">
        <v>3305</v>
      </c>
      <c r="AK3536">
        <v>19</v>
      </c>
      <c r="AL3536">
        <v>3524303</v>
      </c>
      <c r="AM3536" t="s">
        <v>3305</v>
      </c>
      <c r="AN3536">
        <v>5400</v>
      </c>
      <c r="AO3536">
        <v>0</v>
      </c>
      <c r="AP3536">
        <v>3536703</v>
      </c>
      <c r="AQ3536" t="s">
        <v>3442</v>
      </c>
      <c r="AR3536">
        <v>2250</v>
      </c>
    </row>
    <row r="3537" spans="1:44" x14ac:dyDescent="0.25">
      <c r="A3537">
        <v>1508357</v>
      </c>
      <c r="B3537">
        <v>4</v>
      </c>
      <c r="C3537" t="s">
        <v>876</v>
      </c>
      <c r="D3537" t="s">
        <v>6236</v>
      </c>
      <c r="E3537">
        <v>3500</v>
      </c>
      <c r="F3537" t="s">
        <v>5940</v>
      </c>
      <c r="G3537">
        <v>1176</v>
      </c>
      <c r="H3537" t="s">
        <v>5940</v>
      </c>
      <c r="I3537">
        <v>482</v>
      </c>
      <c r="J3537">
        <v>177</v>
      </c>
      <c r="K3537">
        <v>750</v>
      </c>
      <c r="L3537">
        <v>0</v>
      </c>
      <c r="M3537">
        <v>564</v>
      </c>
      <c r="N3537">
        <v>0</v>
      </c>
      <c r="O3537">
        <v>618</v>
      </c>
      <c r="P3537">
        <v>115</v>
      </c>
      <c r="R3537">
        <v>1508357</v>
      </c>
      <c r="S3537">
        <v>3500</v>
      </c>
      <c r="T3537" t="s">
        <v>5940</v>
      </c>
      <c r="U3537">
        <v>1176</v>
      </c>
      <c r="V3537" t="s">
        <v>5940</v>
      </c>
      <c r="W3537">
        <v>482</v>
      </c>
      <c r="X3537">
        <v>177</v>
      </c>
      <c r="Z3537">
        <v>3524402</v>
      </c>
      <c r="AB3537" t="s">
        <v>5940</v>
      </c>
      <c r="AC3537">
        <v>3524402</v>
      </c>
      <c r="AD3537" t="s">
        <v>3306</v>
      </c>
      <c r="AE3537" t="s">
        <v>5940</v>
      </c>
      <c r="AF3537">
        <v>3524402</v>
      </c>
      <c r="AG3537" t="s">
        <v>3306</v>
      </c>
      <c r="AH3537" t="s">
        <v>5940</v>
      </c>
      <c r="AI3537">
        <v>3524402</v>
      </c>
      <c r="AJ3537" t="s">
        <v>3306</v>
      </c>
      <c r="AK3537">
        <v>70</v>
      </c>
      <c r="AL3537">
        <v>3524402</v>
      </c>
      <c r="AM3537" t="s">
        <v>3306</v>
      </c>
      <c r="AN3537" t="s">
        <v>5940</v>
      </c>
      <c r="AO3537">
        <v>0</v>
      </c>
      <c r="AP3537">
        <v>3536802</v>
      </c>
      <c r="AQ3537" t="s">
        <v>3443</v>
      </c>
      <c r="AR3537">
        <v>2800</v>
      </c>
    </row>
    <row r="3538" spans="1:44" x14ac:dyDescent="0.25">
      <c r="A3538">
        <v>1508407</v>
      </c>
      <c r="B3538">
        <v>4</v>
      </c>
      <c r="C3538" t="s">
        <v>876</v>
      </c>
      <c r="D3538" t="s">
        <v>6237</v>
      </c>
      <c r="E3538">
        <v>125</v>
      </c>
      <c r="F3538" t="s">
        <v>5940</v>
      </c>
      <c r="G3538">
        <v>1220</v>
      </c>
      <c r="H3538" t="s">
        <v>5940</v>
      </c>
      <c r="I3538">
        <v>389</v>
      </c>
      <c r="J3538">
        <v>32</v>
      </c>
      <c r="K3538">
        <v>125</v>
      </c>
      <c r="L3538">
        <v>0</v>
      </c>
      <c r="M3538">
        <v>9972</v>
      </c>
      <c r="N3538">
        <v>0</v>
      </c>
      <c r="O3538">
        <v>184</v>
      </c>
      <c r="P3538">
        <v>10</v>
      </c>
      <c r="R3538">
        <v>1508407</v>
      </c>
      <c r="S3538">
        <v>125</v>
      </c>
      <c r="T3538" t="s">
        <v>5940</v>
      </c>
      <c r="U3538">
        <v>1220</v>
      </c>
      <c r="V3538" t="s">
        <v>5940</v>
      </c>
      <c r="W3538">
        <v>389</v>
      </c>
      <c r="X3538">
        <v>32</v>
      </c>
      <c r="Z3538">
        <v>3524501</v>
      </c>
      <c r="AB3538" t="s">
        <v>5940</v>
      </c>
      <c r="AC3538">
        <v>3524501</v>
      </c>
      <c r="AD3538" t="s">
        <v>3307</v>
      </c>
      <c r="AE3538">
        <v>200</v>
      </c>
      <c r="AF3538">
        <v>3524501</v>
      </c>
      <c r="AG3538" t="s">
        <v>3307</v>
      </c>
      <c r="AH3538">
        <v>112639</v>
      </c>
      <c r="AI3538">
        <v>3524501</v>
      </c>
      <c r="AJ3538" t="s">
        <v>3307</v>
      </c>
      <c r="AK3538">
        <v>45</v>
      </c>
      <c r="AL3538">
        <v>3524501</v>
      </c>
      <c r="AM3538" t="s">
        <v>3307</v>
      </c>
      <c r="AN3538" t="s">
        <v>5940</v>
      </c>
      <c r="AO3538">
        <v>0</v>
      </c>
      <c r="AP3538">
        <v>3536901</v>
      </c>
      <c r="AQ3538" t="s">
        <v>3444</v>
      </c>
      <c r="AR3538">
        <v>2700</v>
      </c>
    </row>
    <row r="3539" spans="1:44" x14ac:dyDescent="0.25">
      <c r="A3539">
        <v>1600105</v>
      </c>
      <c r="B3539">
        <v>4</v>
      </c>
      <c r="C3539" t="s">
        <v>877</v>
      </c>
      <c r="D3539" t="s">
        <v>6239</v>
      </c>
      <c r="E3539" t="s">
        <v>5940</v>
      </c>
      <c r="F3539" t="s">
        <v>5940</v>
      </c>
      <c r="G3539">
        <v>40</v>
      </c>
      <c r="H3539" t="s">
        <v>5940</v>
      </c>
      <c r="I3539">
        <v>13</v>
      </c>
      <c r="J3539">
        <v>12</v>
      </c>
      <c r="K3539">
        <v>0</v>
      </c>
      <c r="L3539">
        <v>0</v>
      </c>
      <c r="M3539">
        <v>68</v>
      </c>
      <c r="N3539">
        <v>0</v>
      </c>
      <c r="O3539">
        <v>60</v>
      </c>
      <c r="P3539">
        <v>22</v>
      </c>
      <c r="R3539">
        <v>1600105</v>
      </c>
      <c r="S3539" t="s">
        <v>5940</v>
      </c>
      <c r="T3539" t="s">
        <v>5940</v>
      </c>
      <c r="U3539">
        <v>40</v>
      </c>
      <c r="V3539" t="s">
        <v>5940</v>
      </c>
      <c r="W3539">
        <v>13</v>
      </c>
      <c r="X3539">
        <v>12</v>
      </c>
      <c r="Z3539">
        <v>3524600</v>
      </c>
      <c r="AB3539" t="s">
        <v>5940</v>
      </c>
      <c r="AC3539">
        <v>3524600</v>
      </c>
      <c r="AD3539" t="s">
        <v>3308</v>
      </c>
      <c r="AE3539">
        <v>55</v>
      </c>
      <c r="AF3539">
        <v>3524600</v>
      </c>
      <c r="AG3539" t="s">
        <v>3308</v>
      </c>
      <c r="AH3539" t="s">
        <v>5940</v>
      </c>
      <c r="AI3539">
        <v>3524600</v>
      </c>
      <c r="AJ3539" t="s">
        <v>3308</v>
      </c>
      <c r="AK3539">
        <v>30</v>
      </c>
      <c r="AL3539">
        <v>3524600</v>
      </c>
      <c r="AM3539" t="s">
        <v>3308</v>
      </c>
      <c r="AN3539" t="s">
        <v>5940</v>
      </c>
      <c r="AO3539">
        <v>0</v>
      </c>
      <c r="AP3539">
        <v>3537008</v>
      </c>
      <c r="AQ3539" t="s">
        <v>3445</v>
      </c>
      <c r="AR3539">
        <v>7140</v>
      </c>
    </row>
    <row r="3540" spans="1:44" x14ac:dyDescent="0.25">
      <c r="A3540">
        <v>1600204</v>
      </c>
      <c r="B3540">
        <v>4</v>
      </c>
      <c r="C3540" t="s">
        <v>877</v>
      </c>
      <c r="D3540" t="s">
        <v>6241</v>
      </c>
      <c r="E3540" t="s">
        <v>5940</v>
      </c>
      <c r="F3540" t="s">
        <v>5940</v>
      </c>
      <c r="G3540">
        <v>105</v>
      </c>
      <c r="H3540" t="s">
        <v>5940</v>
      </c>
      <c r="I3540">
        <v>90</v>
      </c>
      <c r="J3540">
        <v>35</v>
      </c>
      <c r="K3540">
        <v>0</v>
      </c>
      <c r="L3540">
        <v>0</v>
      </c>
      <c r="M3540">
        <v>183</v>
      </c>
      <c r="N3540">
        <v>0</v>
      </c>
      <c r="O3540">
        <v>24</v>
      </c>
      <c r="P3540">
        <v>68</v>
      </c>
      <c r="R3540">
        <v>1600204</v>
      </c>
      <c r="S3540" t="s">
        <v>5940</v>
      </c>
      <c r="T3540" t="s">
        <v>5940</v>
      </c>
      <c r="U3540">
        <v>105</v>
      </c>
      <c r="V3540" t="s">
        <v>5940</v>
      </c>
      <c r="W3540">
        <v>90</v>
      </c>
      <c r="X3540">
        <v>35</v>
      </c>
      <c r="Z3540">
        <v>3524709</v>
      </c>
      <c r="AB3540" t="s">
        <v>5940</v>
      </c>
      <c r="AC3540">
        <v>3524709</v>
      </c>
      <c r="AD3540" t="s">
        <v>3309</v>
      </c>
      <c r="AE3540" t="s">
        <v>5940</v>
      </c>
      <c r="AF3540">
        <v>3524709</v>
      </c>
      <c r="AG3540" t="s">
        <v>3309</v>
      </c>
      <c r="AH3540">
        <v>281599</v>
      </c>
      <c r="AI3540">
        <v>3524709</v>
      </c>
      <c r="AJ3540" t="s">
        <v>3309</v>
      </c>
      <c r="AK3540" t="s">
        <v>5940</v>
      </c>
      <c r="AL3540">
        <v>3524709</v>
      </c>
      <c r="AM3540" t="s">
        <v>3309</v>
      </c>
      <c r="AN3540" t="s">
        <v>5940</v>
      </c>
      <c r="AO3540">
        <v>0</v>
      </c>
      <c r="AP3540">
        <v>3537107</v>
      </c>
      <c r="AQ3540" t="s">
        <v>3446</v>
      </c>
      <c r="AR3540">
        <v>240</v>
      </c>
    </row>
    <row r="3541" spans="1:44" x14ac:dyDescent="0.25">
      <c r="A3541">
        <v>1600212</v>
      </c>
      <c r="B3541">
        <v>4</v>
      </c>
      <c r="C3541" t="s">
        <v>877</v>
      </c>
      <c r="D3541" t="s">
        <v>6242</v>
      </c>
      <c r="E3541" t="s">
        <v>5940</v>
      </c>
      <c r="F3541" t="s">
        <v>5940</v>
      </c>
      <c r="G3541">
        <v>15</v>
      </c>
      <c r="H3541" t="s">
        <v>5940</v>
      </c>
      <c r="I3541">
        <v>15</v>
      </c>
      <c r="J3541">
        <v>25</v>
      </c>
      <c r="K3541">
        <v>0</v>
      </c>
      <c r="L3541">
        <v>0</v>
      </c>
      <c r="M3541">
        <v>48</v>
      </c>
      <c r="N3541">
        <v>0</v>
      </c>
      <c r="O3541">
        <v>32</v>
      </c>
      <c r="P3541">
        <v>46</v>
      </c>
      <c r="R3541">
        <v>1600212</v>
      </c>
      <c r="S3541" t="s">
        <v>5940</v>
      </c>
      <c r="T3541" t="s">
        <v>5940</v>
      </c>
      <c r="U3541">
        <v>15</v>
      </c>
      <c r="V3541" t="s">
        <v>5940</v>
      </c>
      <c r="W3541">
        <v>15</v>
      </c>
      <c r="X3541">
        <v>25</v>
      </c>
      <c r="Z3541">
        <v>3524808</v>
      </c>
      <c r="AB3541">
        <v>218</v>
      </c>
      <c r="AC3541">
        <v>3524808</v>
      </c>
      <c r="AD3541" t="s">
        <v>3310</v>
      </c>
      <c r="AE3541">
        <v>6</v>
      </c>
      <c r="AF3541">
        <v>3524808</v>
      </c>
      <c r="AG3541" t="s">
        <v>3310</v>
      </c>
      <c r="AH3541" t="s">
        <v>5940</v>
      </c>
      <c r="AI3541">
        <v>3524808</v>
      </c>
      <c r="AJ3541" t="s">
        <v>3310</v>
      </c>
      <c r="AK3541" t="s">
        <v>5940</v>
      </c>
      <c r="AL3541">
        <v>3524808</v>
      </c>
      <c r="AM3541" t="s">
        <v>3310</v>
      </c>
      <c r="AN3541" t="s">
        <v>5940</v>
      </c>
      <c r="AO3541">
        <v>0</v>
      </c>
      <c r="AP3541">
        <v>3537156</v>
      </c>
      <c r="AQ3541" t="s">
        <v>3447</v>
      </c>
      <c r="AR3541">
        <v>21720</v>
      </c>
    </row>
    <row r="3542" spans="1:44" x14ac:dyDescent="0.25">
      <c r="A3542">
        <v>1600238</v>
      </c>
      <c r="B3542">
        <v>4</v>
      </c>
      <c r="C3542" t="s">
        <v>877</v>
      </c>
      <c r="D3542" t="s">
        <v>6243</v>
      </c>
      <c r="E3542" t="s">
        <v>5940</v>
      </c>
      <c r="F3542" t="s">
        <v>5940</v>
      </c>
      <c r="G3542">
        <v>40</v>
      </c>
      <c r="H3542" t="s">
        <v>5940</v>
      </c>
      <c r="I3542">
        <v>35</v>
      </c>
      <c r="J3542">
        <v>25</v>
      </c>
      <c r="K3542">
        <v>0</v>
      </c>
      <c r="L3542">
        <v>0</v>
      </c>
      <c r="M3542">
        <v>88</v>
      </c>
      <c r="N3542">
        <v>0</v>
      </c>
      <c r="O3542">
        <v>78</v>
      </c>
      <c r="P3542">
        <v>82</v>
      </c>
      <c r="R3542">
        <v>1600238</v>
      </c>
      <c r="S3542" t="s">
        <v>5940</v>
      </c>
      <c r="T3542" t="s">
        <v>5940</v>
      </c>
      <c r="U3542">
        <v>40</v>
      </c>
      <c r="V3542" t="s">
        <v>5940</v>
      </c>
      <c r="W3542">
        <v>35</v>
      </c>
      <c r="X3542">
        <v>25</v>
      </c>
      <c r="Z3542">
        <v>3524907</v>
      </c>
      <c r="AB3542" t="s">
        <v>5940</v>
      </c>
      <c r="AC3542">
        <v>3524907</v>
      </c>
      <c r="AD3542" t="s">
        <v>3311</v>
      </c>
      <c r="AE3542">
        <v>12</v>
      </c>
      <c r="AF3542">
        <v>3524907</v>
      </c>
      <c r="AG3542" t="s">
        <v>3311</v>
      </c>
      <c r="AH3542" t="s">
        <v>5940</v>
      </c>
      <c r="AI3542">
        <v>3524907</v>
      </c>
      <c r="AJ3542" t="s">
        <v>3311</v>
      </c>
      <c r="AK3542">
        <v>144</v>
      </c>
      <c r="AL3542">
        <v>3524907</v>
      </c>
      <c r="AM3542" t="s">
        <v>3311</v>
      </c>
      <c r="AN3542" t="s">
        <v>5940</v>
      </c>
      <c r="AO3542">
        <v>0</v>
      </c>
      <c r="AP3542">
        <v>3537305</v>
      </c>
      <c r="AQ3542" t="s">
        <v>3449</v>
      </c>
      <c r="AR3542">
        <v>3900</v>
      </c>
    </row>
    <row r="3543" spans="1:44" x14ac:dyDescent="0.25">
      <c r="A3543">
        <v>1600253</v>
      </c>
      <c r="B3543">
        <v>4</v>
      </c>
      <c r="C3543" t="s">
        <v>877</v>
      </c>
      <c r="D3543" t="s">
        <v>6244</v>
      </c>
      <c r="E3543" t="s">
        <v>5940</v>
      </c>
      <c r="F3543" t="s">
        <v>5940</v>
      </c>
      <c r="G3543">
        <v>20</v>
      </c>
      <c r="H3543" t="s">
        <v>5940</v>
      </c>
      <c r="I3543">
        <v>2900</v>
      </c>
      <c r="J3543">
        <v>18</v>
      </c>
      <c r="K3543">
        <v>0</v>
      </c>
      <c r="L3543">
        <v>0</v>
      </c>
      <c r="M3543">
        <v>55</v>
      </c>
      <c r="N3543">
        <v>0</v>
      </c>
      <c r="O3543">
        <v>1720</v>
      </c>
      <c r="P3543">
        <v>56</v>
      </c>
      <c r="R3543">
        <v>1600253</v>
      </c>
      <c r="S3543" t="s">
        <v>5940</v>
      </c>
      <c r="T3543" t="s">
        <v>5940</v>
      </c>
      <c r="U3543">
        <v>20</v>
      </c>
      <c r="V3543" t="s">
        <v>5940</v>
      </c>
      <c r="W3543">
        <v>2900</v>
      </c>
      <c r="X3543">
        <v>18</v>
      </c>
      <c r="Z3543">
        <v>3525003</v>
      </c>
      <c r="AB3543" t="s">
        <v>5940</v>
      </c>
      <c r="AC3543">
        <v>3525003</v>
      </c>
      <c r="AD3543" t="s">
        <v>3312</v>
      </c>
      <c r="AE3543" t="s">
        <v>5940</v>
      </c>
      <c r="AF3543">
        <v>3525003</v>
      </c>
      <c r="AG3543" t="s">
        <v>3312</v>
      </c>
      <c r="AH3543" t="s">
        <v>5940</v>
      </c>
      <c r="AI3543">
        <v>3525003</v>
      </c>
      <c r="AJ3543" t="s">
        <v>3312</v>
      </c>
      <c r="AK3543" t="s">
        <v>5940</v>
      </c>
      <c r="AL3543">
        <v>3525003</v>
      </c>
      <c r="AM3543" t="s">
        <v>3312</v>
      </c>
      <c r="AN3543" t="s">
        <v>5940</v>
      </c>
      <c r="AO3543">
        <v>0</v>
      </c>
      <c r="AP3543">
        <v>3537404</v>
      </c>
      <c r="AQ3543" t="s">
        <v>3450</v>
      </c>
      <c r="AR3543">
        <v>12944</v>
      </c>
    </row>
    <row r="3544" spans="1:44" x14ac:dyDescent="0.25">
      <c r="A3544">
        <v>1600279</v>
      </c>
      <c r="B3544">
        <v>4</v>
      </c>
      <c r="C3544" t="s">
        <v>877</v>
      </c>
      <c r="D3544" t="s">
        <v>6245</v>
      </c>
      <c r="E3544" t="s">
        <v>5940</v>
      </c>
      <c r="F3544" t="s">
        <v>5940</v>
      </c>
      <c r="G3544">
        <v>110</v>
      </c>
      <c r="H3544" t="s">
        <v>5940</v>
      </c>
      <c r="I3544">
        <v>95</v>
      </c>
      <c r="J3544">
        <v>75</v>
      </c>
      <c r="K3544">
        <v>0</v>
      </c>
      <c r="L3544">
        <v>0</v>
      </c>
      <c r="M3544">
        <v>187</v>
      </c>
      <c r="N3544">
        <v>0</v>
      </c>
      <c r="O3544">
        <v>168</v>
      </c>
      <c r="P3544">
        <v>116</v>
      </c>
      <c r="R3544">
        <v>1600279</v>
      </c>
      <c r="S3544" t="s">
        <v>5940</v>
      </c>
      <c r="T3544" t="s">
        <v>5940</v>
      </c>
      <c r="U3544">
        <v>110</v>
      </c>
      <c r="V3544" t="s">
        <v>5940</v>
      </c>
      <c r="W3544">
        <v>95</v>
      </c>
      <c r="X3544">
        <v>75</v>
      </c>
      <c r="Z3544">
        <v>3525102</v>
      </c>
      <c r="AB3544" t="s">
        <v>5940</v>
      </c>
      <c r="AC3544">
        <v>3525102</v>
      </c>
      <c r="AD3544" t="s">
        <v>3313</v>
      </c>
      <c r="AE3544" t="s">
        <v>5940</v>
      </c>
      <c r="AF3544">
        <v>3525102</v>
      </c>
      <c r="AG3544" t="s">
        <v>3313</v>
      </c>
      <c r="AH3544">
        <v>2333893</v>
      </c>
      <c r="AI3544">
        <v>3525102</v>
      </c>
      <c r="AJ3544" t="s">
        <v>3313</v>
      </c>
      <c r="AK3544" t="s">
        <v>5940</v>
      </c>
      <c r="AL3544">
        <v>3525102</v>
      </c>
      <c r="AM3544" t="s">
        <v>3313</v>
      </c>
      <c r="AN3544">
        <v>3600</v>
      </c>
      <c r="AO3544">
        <v>0</v>
      </c>
      <c r="AP3544">
        <v>3537503</v>
      </c>
      <c r="AQ3544" t="s">
        <v>3451</v>
      </c>
      <c r="AR3544">
        <v>1890</v>
      </c>
    </row>
    <row r="3545" spans="1:44" x14ac:dyDescent="0.25">
      <c r="A3545">
        <v>1600303</v>
      </c>
      <c r="B3545">
        <v>4</v>
      </c>
      <c r="C3545" t="s">
        <v>877</v>
      </c>
      <c r="D3545" t="s">
        <v>6246</v>
      </c>
      <c r="E3545">
        <v>815</v>
      </c>
      <c r="F3545" t="s">
        <v>5940</v>
      </c>
      <c r="G3545">
        <v>110</v>
      </c>
      <c r="H3545" t="s">
        <v>5940</v>
      </c>
      <c r="I3545">
        <v>55</v>
      </c>
      <c r="J3545">
        <v>50</v>
      </c>
      <c r="K3545">
        <v>1940</v>
      </c>
      <c r="L3545">
        <v>0</v>
      </c>
      <c r="M3545">
        <v>193</v>
      </c>
      <c r="N3545">
        <v>0</v>
      </c>
      <c r="O3545">
        <v>112</v>
      </c>
      <c r="P3545">
        <v>92</v>
      </c>
      <c r="R3545">
        <v>1600303</v>
      </c>
      <c r="S3545">
        <v>815</v>
      </c>
      <c r="T3545" t="s">
        <v>5940</v>
      </c>
      <c r="U3545">
        <v>110</v>
      </c>
      <c r="V3545" t="s">
        <v>5940</v>
      </c>
      <c r="W3545">
        <v>55</v>
      </c>
      <c r="X3545">
        <v>50</v>
      </c>
      <c r="Z3545">
        <v>3525201</v>
      </c>
      <c r="AB3545" t="s">
        <v>5940</v>
      </c>
      <c r="AC3545">
        <v>3525201</v>
      </c>
      <c r="AD3545" t="s">
        <v>3314</v>
      </c>
      <c r="AE3545" t="s">
        <v>5940</v>
      </c>
      <c r="AF3545">
        <v>3525201</v>
      </c>
      <c r="AG3545" t="s">
        <v>3314</v>
      </c>
      <c r="AH3545">
        <v>15644</v>
      </c>
      <c r="AI3545">
        <v>3525201</v>
      </c>
      <c r="AJ3545" t="s">
        <v>3314</v>
      </c>
      <c r="AK3545" t="s">
        <v>5940</v>
      </c>
      <c r="AL3545">
        <v>3525201</v>
      </c>
      <c r="AM3545" t="s">
        <v>3314</v>
      </c>
      <c r="AN3545" t="s">
        <v>5940</v>
      </c>
      <c r="AO3545">
        <v>0</v>
      </c>
      <c r="AP3545">
        <v>3537701</v>
      </c>
      <c r="AQ3545" t="s">
        <v>3453</v>
      </c>
      <c r="AR3545">
        <v>4920</v>
      </c>
    </row>
    <row r="3546" spans="1:44" x14ac:dyDescent="0.25">
      <c r="A3546">
        <v>1600402</v>
      </c>
      <c r="B3546">
        <v>4</v>
      </c>
      <c r="C3546" t="s">
        <v>877</v>
      </c>
      <c r="D3546" t="s">
        <v>6247</v>
      </c>
      <c r="E3546" t="s">
        <v>5940</v>
      </c>
      <c r="F3546" t="s">
        <v>5940</v>
      </c>
      <c r="G3546">
        <v>40</v>
      </c>
      <c r="H3546" t="s">
        <v>5940</v>
      </c>
      <c r="I3546">
        <v>50</v>
      </c>
      <c r="J3546">
        <v>23</v>
      </c>
      <c r="K3546">
        <v>0</v>
      </c>
      <c r="L3546">
        <v>0</v>
      </c>
      <c r="M3546">
        <v>105</v>
      </c>
      <c r="N3546">
        <v>0</v>
      </c>
      <c r="O3546">
        <v>148</v>
      </c>
      <c r="P3546">
        <v>46</v>
      </c>
      <c r="R3546">
        <v>1600402</v>
      </c>
      <c r="S3546" t="s">
        <v>5940</v>
      </c>
      <c r="T3546" t="s">
        <v>5940</v>
      </c>
      <c r="U3546">
        <v>40</v>
      </c>
      <c r="V3546" t="s">
        <v>5940</v>
      </c>
      <c r="W3546">
        <v>50</v>
      </c>
      <c r="X3546">
        <v>23</v>
      </c>
      <c r="Z3546">
        <v>3525300</v>
      </c>
      <c r="AB3546">
        <v>63</v>
      </c>
      <c r="AC3546">
        <v>3525300</v>
      </c>
      <c r="AD3546" t="s">
        <v>3315</v>
      </c>
      <c r="AE3546">
        <v>372</v>
      </c>
      <c r="AF3546">
        <v>3525300</v>
      </c>
      <c r="AG3546" t="s">
        <v>3315</v>
      </c>
      <c r="AH3546">
        <v>3236408</v>
      </c>
      <c r="AI3546">
        <v>3525300</v>
      </c>
      <c r="AJ3546" t="s">
        <v>3315</v>
      </c>
      <c r="AK3546" t="s">
        <v>5940</v>
      </c>
      <c r="AL3546">
        <v>3525300</v>
      </c>
      <c r="AM3546" t="s">
        <v>3315</v>
      </c>
      <c r="AN3546">
        <v>1506</v>
      </c>
      <c r="AO3546">
        <v>0</v>
      </c>
      <c r="AP3546">
        <v>3537800</v>
      </c>
      <c r="AQ3546" t="s">
        <v>3454</v>
      </c>
      <c r="AR3546">
        <v>6000</v>
      </c>
    </row>
    <row r="3547" spans="1:44" x14ac:dyDescent="0.25">
      <c r="A3547">
        <v>1600501</v>
      </c>
      <c r="B3547">
        <v>4</v>
      </c>
      <c r="C3547" t="s">
        <v>877</v>
      </c>
      <c r="D3547" t="s">
        <v>6248</v>
      </c>
      <c r="E3547" t="s">
        <v>5940</v>
      </c>
      <c r="F3547" t="s">
        <v>5940</v>
      </c>
      <c r="G3547">
        <v>70</v>
      </c>
      <c r="H3547" t="s">
        <v>5940</v>
      </c>
      <c r="I3547">
        <v>40</v>
      </c>
      <c r="J3547">
        <v>38</v>
      </c>
      <c r="K3547">
        <v>0</v>
      </c>
      <c r="L3547">
        <v>0</v>
      </c>
      <c r="M3547">
        <v>145</v>
      </c>
      <c r="N3547">
        <v>0</v>
      </c>
      <c r="O3547">
        <v>92</v>
      </c>
      <c r="P3547">
        <v>84</v>
      </c>
      <c r="R3547">
        <v>1600501</v>
      </c>
      <c r="S3547" t="s">
        <v>5940</v>
      </c>
      <c r="T3547" t="s">
        <v>5940</v>
      </c>
      <c r="U3547">
        <v>70</v>
      </c>
      <c r="V3547" t="s">
        <v>5940</v>
      </c>
      <c r="W3547">
        <v>40</v>
      </c>
      <c r="X3547">
        <v>38</v>
      </c>
      <c r="Z3547">
        <v>3525409</v>
      </c>
      <c r="AB3547" t="s">
        <v>5940</v>
      </c>
      <c r="AC3547">
        <v>3525409</v>
      </c>
      <c r="AD3547" t="s">
        <v>3316</v>
      </c>
      <c r="AE3547">
        <v>90</v>
      </c>
      <c r="AF3547">
        <v>3525409</v>
      </c>
      <c r="AG3547" t="s">
        <v>3316</v>
      </c>
      <c r="AH3547">
        <v>375466</v>
      </c>
      <c r="AI3547">
        <v>3525409</v>
      </c>
      <c r="AJ3547" t="s">
        <v>3316</v>
      </c>
      <c r="AK3547">
        <v>520</v>
      </c>
      <c r="AL3547">
        <v>3525409</v>
      </c>
      <c r="AM3547" t="s">
        <v>3316</v>
      </c>
      <c r="AN3547">
        <v>4800</v>
      </c>
      <c r="AO3547">
        <v>0</v>
      </c>
      <c r="AP3547">
        <v>3537909</v>
      </c>
      <c r="AQ3547" t="s">
        <v>3455</v>
      </c>
      <c r="AR3547">
        <v>26235</v>
      </c>
    </row>
    <row r="3548" spans="1:44" x14ac:dyDescent="0.25">
      <c r="A3548">
        <v>1600154</v>
      </c>
      <c r="B3548">
        <v>4</v>
      </c>
      <c r="C3548" t="s">
        <v>877</v>
      </c>
      <c r="D3548" t="s">
        <v>6240</v>
      </c>
      <c r="E3548" t="s">
        <v>5940</v>
      </c>
      <c r="F3548" t="s">
        <v>5940</v>
      </c>
      <c r="G3548">
        <v>100</v>
      </c>
      <c r="H3548" t="s">
        <v>5940</v>
      </c>
      <c r="I3548">
        <v>185</v>
      </c>
      <c r="J3548">
        <v>50</v>
      </c>
      <c r="K3548">
        <v>0</v>
      </c>
      <c r="L3548">
        <v>0</v>
      </c>
      <c r="M3548">
        <v>170</v>
      </c>
      <c r="N3548">
        <v>0</v>
      </c>
      <c r="O3548">
        <v>235</v>
      </c>
      <c r="P3548">
        <v>136</v>
      </c>
      <c r="R3548">
        <v>1600154</v>
      </c>
      <c r="S3548" t="s">
        <v>5940</v>
      </c>
      <c r="T3548" t="s">
        <v>5940</v>
      </c>
      <c r="U3548">
        <v>100</v>
      </c>
      <c r="V3548" t="s">
        <v>5940</v>
      </c>
      <c r="W3548">
        <v>185</v>
      </c>
      <c r="X3548">
        <v>50</v>
      </c>
      <c r="Z3548">
        <v>3525508</v>
      </c>
      <c r="AB3548" t="s">
        <v>5940</v>
      </c>
      <c r="AC3548">
        <v>3525508</v>
      </c>
      <c r="AD3548" t="s">
        <v>3317</v>
      </c>
      <c r="AE3548" t="s">
        <v>5940</v>
      </c>
      <c r="AF3548">
        <v>3525508</v>
      </c>
      <c r="AG3548" t="s">
        <v>3317</v>
      </c>
      <c r="AH3548">
        <v>1925</v>
      </c>
      <c r="AI3548">
        <v>3525508</v>
      </c>
      <c r="AJ3548" t="s">
        <v>3317</v>
      </c>
      <c r="AK3548">
        <v>330</v>
      </c>
      <c r="AL3548">
        <v>3525508</v>
      </c>
      <c r="AM3548" t="s">
        <v>3317</v>
      </c>
      <c r="AN3548" t="s">
        <v>5940</v>
      </c>
      <c r="AO3548">
        <v>0</v>
      </c>
      <c r="AP3548">
        <v>3538006</v>
      </c>
      <c r="AQ3548" t="s">
        <v>3456</v>
      </c>
      <c r="AR3548">
        <v>530</v>
      </c>
    </row>
    <row r="3549" spans="1:44" x14ac:dyDescent="0.25">
      <c r="A3549">
        <v>1600535</v>
      </c>
      <c r="B3549">
        <v>4</v>
      </c>
      <c r="C3549" t="s">
        <v>877</v>
      </c>
      <c r="D3549" t="s">
        <v>6249</v>
      </c>
      <c r="E3549">
        <v>590</v>
      </c>
      <c r="F3549" t="s">
        <v>5940</v>
      </c>
      <c r="G3549">
        <v>60</v>
      </c>
      <c r="H3549" t="s">
        <v>5940</v>
      </c>
      <c r="I3549">
        <v>100</v>
      </c>
      <c r="J3549">
        <v>70</v>
      </c>
      <c r="K3549">
        <v>840</v>
      </c>
      <c r="L3549">
        <v>0</v>
      </c>
      <c r="M3549">
        <v>170</v>
      </c>
      <c r="N3549">
        <v>0</v>
      </c>
      <c r="O3549">
        <v>182</v>
      </c>
      <c r="P3549">
        <v>126</v>
      </c>
      <c r="R3549">
        <v>1600535</v>
      </c>
      <c r="S3549">
        <v>590</v>
      </c>
      <c r="T3549" t="s">
        <v>5940</v>
      </c>
      <c r="U3549">
        <v>60</v>
      </c>
      <c r="V3549" t="s">
        <v>5940</v>
      </c>
      <c r="W3549">
        <v>100</v>
      </c>
      <c r="X3549">
        <v>70</v>
      </c>
      <c r="Z3549">
        <v>3525607</v>
      </c>
      <c r="AB3549">
        <v>166</v>
      </c>
      <c r="AC3549">
        <v>3525607</v>
      </c>
      <c r="AD3549" t="s">
        <v>3318</v>
      </c>
      <c r="AE3549" t="s">
        <v>5940</v>
      </c>
      <c r="AF3549">
        <v>3525607</v>
      </c>
      <c r="AG3549" t="s">
        <v>3318</v>
      </c>
      <c r="AH3549">
        <v>304122</v>
      </c>
      <c r="AI3549">
        <v>3525607</v>
      </c>
      <c r="AJ3549" t="s">
        <v>3318</v>
      </c>
      <c r="AK3549">
        <v>180</v>
      </c>
      <c r="AL3549">
        <v>3525607</v>
      </c>
      <c r="AM3549" t="s">
        <v>3318</v>
      </c>
      <c r="AN3549">
        <v>4680</v>
      </c>
      <c r="AO3549">
        <v>0</v>
      </c>
      <c r="AP3549">
        <v>3538105</v>
      </c>
      <c r="AQ3549" t="s">
        <v>3457</v>
      </c>
      <c r="AR3549">
        <v>675</v>
      </c>
    </row>
    <row r="3550" spans="1:44" x14ac:dyDescent="0.25">
      <c r="A3550">
        <v>1600550</v>
      </c>
      <c r="B3550">
        <v>4</v>
      </c>
      <c r="C3550" t="s">
        <v>877</v>
      </c>
      <c r="D3550" t="s">
        <v>6250</v>
      </c>
      <c r="E3550" t="s">
        <v>5940</v>
      </c>
      <c r="F3550" t="s">
        <v>5940</v>
      </c>
      <c r="G3550">
        <v>28</v>
      </c>
      <c r="H3550" t="s">
        <v>5940</v>
      </c>
      <c r="I3550">
        <v>40</v>
      </c>
      <c r="J3550">
        <v>15</v>
      </c>
      <c r="K3550">
        <v>0</v>
      </c>
      <c r="L3550">
        <v>0</v>
      </c>
      <c r="M3550">
        <v>61</v>
      </c>
      <c r="N3550">
        <v>0</v>
      </c>
      <c r="O3550">
        <v>75</v>
      </c>
      <c r="P3550">
        <v>41</v>
      </c>
      <c r="R3550">
        <v>1600550</v>
      </c>
      <c r="S3550" t="s">
        <v>5940</v>
      </c>
      <c r="T3550" t="s">
        <v>5940</v>
      </c>
      <c r="U3550">
        <v>28</v>
      </c>
      <c r="V3550" t="s">
        <v>5940</v>
      </c>
      <c r="W3550">
        <v>40</v>
      </c>
      <c r="X3550">
        <v>15</v>
      </c>
      <c r="Z3550">
        <v>3525706</v>
      </c>
      <c r="AB3550">
        <v>1540</v>
      </c>
      <c r="AC3550">
        <v>3525706</v>
      </c>
      <c r="AD3550" t="s">
        <v>3319</v>
      </c>
      <c r="AE3550">
        <v>1620</v>
      </c>
      <c r="AF3550">
        <v>3525706</v>
      </c>
      <c r="AG3550" t="s">
        <v>3319</v>
      </c>
      <c r="AH3550">
        <v>186921</v>
      </c>
      <c r="AI3550">
        <v>3525706</v>
      </c>
      <c r="AJ3550" t="s">
        <v>3319</v>
      </c>
      <c r="AK3550">
        <v>970</v>
      </c>
      <c r="AL3550">
        <v>3525706</v>
      </c>
      <c r="AM3550" t="s">
        <v>3319</v>
      </c>
      <c r="AN3550">
        <v>4500</v>
      </c>
      <c r="AO3550">
        <v>0</v>
      </c>
      <c r="AP3550">
        <v>3538204</v>
      </c>
      <c r="AQ3550" t="s">
        <v>3458</v>
      </c>
      <c r="AR3550">
        <v>2400</v>
      </c>
    </row>
    <row r="3551" spans="1:44" x14ac:dyDescent="0.25">
      <c r="A3551">
        <v>1600600</v>
      </c>
      <c r="B3551">
        <v>4</v>
      </c>
      <c r="C3551" t="s">
        <v>877</v>
      </c>
      <c r="D3551" t="s">
        <v>6251</v>
      </c>
      <c r="E3551" t="s">
        <v>5940</v>
      </c>
      <c r="F3551" t="s">
        <v>5940</v>
      </c>
      <c r="G3551">
        <v>22</v>
      </c>
      <c r="H3551" t="s">
        <v>5940</v>
      </c>
      <c r="I3551">
        <v>13</v>
      </c>
      <c r="J3551">
        <v>8</v>
      </c>
      <c r="K3551">
        <v>0</v>
      </c>
      <c r="L3551">
        <v>0</v>
      </c>
      <c r="M3551">
        <v>63</v>
      </c>
      <c r="N3551">
        <v>0</v>
      </c>
      <c r="O3551">
        <v>48</v>
      </c>
      <c r="P3551">
        <v>29</v>
      </c>
      <c r="R3551">
        <v>1600600</v>
      </c>
      <c r="S3551" t="s">
        <v>5940</v>
      </c>
      <c r="T3551" t="s">
        <v>5940</v>
      </c>
      <c r="U3551">
        <v>22</v>
      </c>
      <c r="V3551" t="s">
        <v>5940</v>
      </c>
      <c r="W3551">
        <v>13</v>
      </c>
      <c r="X3551">
        <v>8</v>
      </c>
      <c r="Z3551">
        <v>3525805</v>
      </c>
      <c r="AB3551" t="s">
        <v>5940</v>
      </c>
      <c r="AC3551">
        <v>3525805</v>
      </c>
      <c r="AD3551" t="s">
        <v>3320</v>
      </c>
      <c r="AE3551" t="s">
        <v>5940</v>
      </c>
      <c r="AF3551">
        <v>3525805</v>
      </c>
      <c r="AG3551" t="s">
        <v>3320</v>
      </c>
      <c r="AH3551" t="s">
        <v>5940</v>
      </c>
      <c r="AI3551">
        <v>3525805</v>
      </c>
      <c r="AJ3551" t="s">
        <v>3320</v>
      </c>
      <c r="AK3551" t="s">
        <v>5940</v>
      </c>
      <c r="AL3551">
        <v>3525805</v>
      </c>
      <c r="AM3551" t="s">
        <v>3320</v>
      </c>
      <c r="AN3551" t="s">
        <v>5940</v>
      </c>
      <c r="AO3551">
        <v>0</v>
      </c>
      <c r="AP3551">
        <v>3538303</v>
      </c>
      <c r="AQ3551" t="s">
        <v>3459</v>
      </c>
      <c r="AR3551">
        <v>1662</v>
      </c>
    </row>
    <row r="3552" spans="1:44" x14ac:dyDescent="0.25">
      <c r="A3552">
        <v>1600055</v>
      </c>
      <c r="B3552">
        <v>4</v>
      </c>
      <c r="C3552" t="s">
        <v>877</v>
      </c>
      <c r="D3552" t="s">
        <v>6238</v>
      </c>
      <c r="E3552">
        <v>350</v>
      </c>
      <c r="F3552" t="s">
        <v>5940</v>
      </c>
      <c r="G3552">
        <v>85</v>
      </c>
      <c r="H3552" t="s">
        <v>5940</v>
      </c>
      <c r="I3552">
        <v>65</v>
      </c>
      <c r="J3552">
        <v>40</v>
      </c>
      <c r="K3552">
        <v>420</v>
      </c>
      <c r="L3552">
        <v>0</v>
      </c>
      <c r="M3552">
        <v>167</v>
      </c>
      <c r="N3552">
        <v>0</v>
      </c>
      <c r="O3552">
        <v>132</v>
      </c>
      <c r="P3552">
        <v>65</v>
      </c>
      <c r="R3552">
        <v>1600055</v>
      </c>
      <c r="S3552">
        <v>350</v>
      </c>
      <c r="T3552" t="s">
        <v>5940</v>
      </c>
      <c r="U3552">
        <v>85</v>
      </c>
      <c r="V3552" t="s">
        <v>5940</v>
      </c>
      <c r="W3552">
        <v>65</v>
      </c>
      <c r="X3552">
        <v>40</v>
      </c>
      <c r="Z3552">
        <v>3525854</v>
      </c>
      <c r="AB3552" t="s">
        <v>5940</v>
      </c>
      <c r="AC3552">
        <v>3525854</v>
      </c>
      <c r="AD3552" t="s">
        <v>3321</v>
      </c>
      <c r="AE3552" t="s">
        <v>5940</v>
      </c>
      <c r="AF3552">
        <v>3525854</v>
      </c>
      <c r="AG3552" t="s">
        <v>3321</v>
      </c>
      <c r="AH3552">
        <v>39632</v>
      </c>
      <c r="AI3552">
        <v>3525854</v>
      </c>
      <c r="AJ3552" t="s">
        <v>3321</v>
      </c>
      <c r="AK3552">
        <v>34</v>
      </c>
      <c r="AL3552">
        <v>3525854</v>
      </c>
      <c r="AM3552" t="s">
        <v>3321</v>
      </c>
      <c r="AN3552" t="s">
        <v>5940</v>
      </c>
      <c r="AO3552">
        <v>0</v>
      </c>
      <c r="AP3552">
        <v>3538501</v>
      </c>
      <c r="AQ3552" t="s">
        <v>3460</v>
      </c>
      <c r="AR3552">
        <v>60</v>
      </c>
    </row>
    <row r="3553" spans="1:44" x14ac:dyDescent="0.25">
      <c r="A3553">
        <v>1600709</v>
      </c>
      <c r="B3553">
        <v>4</v>
      </c>
      <c r="C3553" t="s">
        <v>877</v>
      </c>
      <c r="D3553" t="s">
        <v>6252</v>
      </c>
      <c r="E3553" t="s">
        <v>5940</v>
      </c>
      <c r="F3553" t="s">
        <v>5940</v>
      </c>
      <c r="G3553">
        <v>450</v>
      </c>
      <c r="H3553" t="s">
        <v>5940</v>
      </c>
      <c r="I3553">
        <v>270</v>
      </c>
      <c r="J3553">
        <v>180</v>
      </c>
      <c r="K3553">
        <v>0</v>
      </c>
      <c r="L3553">
        <v>0</v>
      </c>
      <c r="M3553">
        <v>631</v>
      </c>
      <c r="N3553">
        <v>0</v>
      </c>
      <c r="O3553">
        <v>281</v>
      </c>
      <c r="P3553">
        <v>197</v>
      </c>
      <c r="R3553">
        <v>1600709</v>
      </c>
      <c r="S3553" t="s">
        <v>5940</v>
      </c>
      <c r="T3553" t="s">
        <v>5940</v>
      </c>
      <c r="U3553">
        <v>450</v>
      </c>
      <c r="V3553" t="s">
        <v>5940</v>
      </c>
      <c r="W3553">
        <v>270</v>
      </c>
      <c r="X3553">
        <v>180</v>
      </c>
      <c r="Z3553">
        <v>3525904</v>
      </c>
      <c r="AB3553" t="s">
        <v>5940</v>
      </c>
      <c r="AC3553">
        <v>3525904</v>
      </c>
      <c r="AD3553" t="s">
        <v>3322</v>
      </c>
      <c r="AE3553">
        <v>15</v>
      </c>
      <c r="AF3553">
        <v>3525904</v>
      </c>
      <c r="AG3553" t="s">
        <v>3322</v>
      </c>
      <c r="AH3553">
        <v>2086</v>
      </c>
      <c r="AI3553">
        <v>3525904</v>
      </c>
      <c r="AJ3553" t="s">
        <v>3322</v>
      </c>
      <c r="AK3553">
        <v>100</v>
      </c>
      <c r="AL3553">
        <v>3525904</v>
      </c>
      <c r="AM3553" t="s">
        <v>3322</v>
      </c>
      <c r="AN3553" t="s">
        <v>5940</v>
      </c>
      <c r="AO3553">
        <v>0</v>
      </c>
      <c r="AP3553">
        <v>3538600</v>
      </c>
      <c r="AQ3553" t="s">
        <v>3461</v>
      </c>
      <c r="AR3553">
        <v>1200</v>
      </c>
    </row>
    <row r="3554" spans="1:44" x14ac:dyDescent="0.25">
      <c r="A3554">
        <v>1600808</v>
      </c>
      <c r="B3554">
        <v>4</v>
      </c>
      <c r="C3554" t="s">
        <v>877</v>
      </c>
      <c r="D3554" t="s">
        <v>6253</v>
      </c>
      <c r="E3554" t="s">
        <v>5940</v>
      </c>
      <c r="F3554" t="s">
        <v>5940</v>
      </c>
      <c r="G3554">
        <v>35</v>
      </c>
      <c r="H3554" t="s">
        <v>5940</v>
      </c>
      <c r="I3554">
        <v>40</v>
      </c>
      <c r="J3554">
        <v>18</v>
      </c>
      <c r="K3554">
        <v>0</v>
      </c>
      <c r="L3554">
        <v>0</v>
      </c>
      <c r="M3554">
        <v>72</v>
      </c>
      <c r="N3554">
        <v>0</v>
      </c>
      <c r="O3554">
        <v>96</v>
      </c>
      <c r="P3554">
        <v>48</v>
      </c>
      <c r="R3554">
        <v>1600808</v>
      </c>
      <c r="S3554" t="s">
        <v>5940</v>
      </c>
      <c r="T3554" t="s">
        <v>5940</v>
      </c>
      <c r="U3554">
        <v>35</v>
      </c>
      <c r="V3554" t="s">
        <v>5940</v>
      </c>
      <c r="W3554">
        <v>40</v>
      </c>
      <c r="X3554">
        <v>18</v>
      </c>
      <c r="Z3554">
        <v>3526001</v>
      </c>
      <c r="AB3554">
        <v>152</v>
      </c>
      <c r="AC3554">
        <v>3526001</v>
      </c>
      <c r="AD3554" t="s">
        <v>3323</v>
      </c>
      <c r="AE3554">
        <v>11</v>
      </c>
      <c r="AF3554">
        <v>3526001</v>
      </c>
      <c r="AG3554" t="s">
        <v>3323</v>
      </c>
      <c r="AH3554">
        <v>518351</v>
      </c>
      <c r="AI3554">
        <v>3526001</v>
      </c>
      <c r="AJ3554" t="s">
        <v>3323</v>
      </c>
      <c r="AK3554">
        <v>207</v>
      </c>
      <c r="AL3554">
        <v>3526001</v>
      </c>
      <c r="AM3554" t="s">
        <v>3323</v>
      </c>
      <c r="AN3554">
        <v>315</v>
      </c>
      <c r="AO3554">
        <v>0</v>
      </c>
      <c r="AP3554">
        <v>3538709</v>
      </c>
      <c r="AQ3554" t="s">
        <v>3462</v>
      </c>
      <c r="AR3554">
        <v>4950</v>
      </c>
    </row>
    <row r="3555" spans="1:44" x14ac:dyDescent="0.25">
      <c r="A3555">
        <v>5100250</v>
      </c>
      <c r="B3555">
        <v>4</v>
      </c>
      <c r="C3555" t="s">
        <v>896</v>
      </c>
      <c r="D3555" t="s">
        <v>485</v>
      </c>
      <c r="E3555">
        <v>900</v>
      </c>
      <c r="F3555">
        <v>2187</v>
      </c>
      <c r="G3555">
        <v>1440</v>
      </c>
      <c r="H3555" t="s">
        <v>5940</v>
      </c>
      <c r="I3555">
        <v>26595</v>
      </c>
      <c r="J3555">
        <v>170</v>
      </c>
      <c r="K3555">
        <v>0</v>
      </c>
      <c r="L3555">
        <v>1971</v>
      </c>
      <c r="M3555">
        <v>2700</v>
      </c>
      <c r="N3555">
        <v>0</v>
      </c>
      <c r="O3555">
        <v>8910</v>
      </c>
      <c r="P3555">
        <v>30</v>
      </c>
      <c r="R3555">
        <v>5100250</v>
      </c>
      <c r="S3555">
        <v>900</v>
      </c>
      <c r="T3555">
        <v>2187</v>
      </c>
      <c r="U3555">
        <v>1440</v>
      </c>
      <c r="V3555" t="s">
        <v>5940</v>
      </c>
      <c r="W3555">
        <v>26595</v>
      </c>
      <c r="X3555">
        <v>170</v>
      </c>
      <c r="Z3555">
        <v>3526100</v>
      </c>
      <c r="AB3555" t="s">
        <v>5940</v>
      </c>
      <c r="AC3555">
        <v>3526100</v>
      </c>
      <c r="AD3555" t="s">
        <v>3324</v>
      </c>
      <c r="AE3555">
        <v>36</v>
      </c>
      <c r="AF3555">
        <v>3526100</v>
      </c>
      <c r="AG3555" t="s">
        <v>3324</v>
      </c>
      <c r="AH3555" t="s">
        <v>5940</v>
      </c>
      <c r="AI3555">
        <v>3526100</v>
      </c>
      <c r="AJ3555" t="s">
        <v>3324</v>
      </c>
      <c r="AK3555">
        <v>8</v>
      </c>
      <c r="AL3555">
        <v>3526100</v>
      </c>
      <c r="AM3555" t="s">
        <v>3324</v>
      </c>
      <c r="AN3555" t="s">
        <v>5940</v>
      </c>
      <c r="AO3555">
        <v>0</v>
      </c>
      <c r="AP3555">
        <v>3538808</v>
      </c>
      <c r="AQ3555" t="s">
        <v>3463</v>
      </c>
      <c r="AR3555">
        <v>17150</v>
      </c>
    </row>
    <row r="3556" spans="1:44" x14ac:dyDescent="0.25">
      <c r="A3556">
        <v>5100805</v>
      </c>
      <c r="B3556">
        <v>4</v>
      </c>
      <c r="C3556" t="s">
        <v>896</v>
      </c>
      <c r="D3556" t="s">
        <v>491</v>
      </c>
      <c r="E3556">
        <v>180</v>
      </c>
      <c r="F3556" t="s">
        <v>5940</v>
      </c>
      <c r="G3556">
        <v>4320</v>
      </c>
      <c r="H3556" t="s">
        <v>5940</v>
      </c>
      <c r="I3556">
        <v>2700</v>
      </c>
      <c r="J3556">
        <v>48</v>
      </c>
      <c r="K3556">
        <v>180</v>
      </c>
      <c r="L3556">
        <v>0</v>
      </c>
      <c r="M3556">
        <v>5700</v>
      </c>
      <c r="N3556">
        <v>0</v>
      </c>
      <c r="O3556">
        <v>800</v>
      </c>
      <c r="P3556">
        <v>9</v>
      </c>
      <c r="R3556">
        <v>5100805</v>
      </c>
      <c r="S3556">
        <v>180</v>
      </c>
      <c r="T3556" t="s">
        <v>5940</v>
      </c>
      <c r="U3556">
        <v>4320</v>
      </c>
      <c r="V3556" t="s">
        <v>5940</v>
      </c>
      <c r="W3556">
        <v>2700</v>
      </c>
      <c r="X3556">
        <v>48</v>
      </c>
      <c r="Z3556">
        <v>3526209</v>
      </c>
      <c r="AB3556" t="s">
        <v>5940</v>
      </c>
      <c r="AC3556">
        <v>3526209</v>
      </c>
      <c r="AD3556" t="s">
        <v>3325</v>
      </c>
      <c r="AE3556" t="s">
        <v>5940</v>
      </c>
      <c r="AF3556">
        <v>3526209</v>
      </c>
      <c r="AG3556" t="s">
        <v>3325</v>
      </c>
      <c r="AH3556" t="s">
        <v>5940</v>
      </c>
      <c r="AI3556">
        <v>3526209</v>
      </c>
      <c r="AJ3556" t="s">
        <v>3325</v>
      </c>
      <c r="AK3556" t="s">
        <v>5940</v>
      </c>
      <c r="AL3556">
        <v>3526209</v>
      </c>
      <c r="AM3556" t="s">
        <v>3325</v>
      </c>
      <c r="AN3556" t="s">
        <v>5940</v>
      </c>
      <c r="AO3556">
        <v>0</v>
      </c>
      <c r="AP3556">
        <v>3538907</v>
      </c>
      <c r="AQ3556" t="s">
        <v>3464</v>
      </c>
      <c r="AR3556">
        <v>2000</v>
      </c>
    </row>
    <row r="3557" spans="1:44" x14ac:dyDescent="0.25">
      <c r="A3557">
        <v>5101407</v>
      </c>
      <c r="B3557">
        <v>4</v>
      </c>
      <c r="C3557" t="s">
        <v>896</v>
      </c>
      <c r="D3557" t="s">
        <v>496</v>
      </c>
      <c r="E3557">
        <v>225</v>
      </c>
      <c r="F3557" t="s">
        <v>5940</v>
      </c>
      <c r="G3557">
        <v>8400</v>
      </c>
      <c r="H3557" t="s">
        <v>5940</v>
      </c>
      <c r="I3557">
        <v>6875</v>
      </c>
      <c r="J3557">
        <v>210</v>
      </c>
      <c r="K3557">
        <v>0</v>
      </c>
      <c r="L3557">
        <v>0</v>
      </c>
      <c r="M3557">
        <v>1800</v>
      </c>
      <c r="N3557">
        <v>0</v>
      </c>
      <c r="O3557">
        <v>1200</v>
      </c>
      <c r="P3557">
        <v>300</v>
      </c>
      <c r="R3557">
        <v>5101407</v>
      </c>
      <c r="S3557">
        <v>225</v>
      </c>
      <c r="T3557" t="s">
        <v>5940</v>
      </c>
      <c r="U3557">
        <v>8400</v>
      </c>
      <c r="V3557" t="s">
        <v>5940</v>
      </c>
      <c r="W3557">
        <v>6875</v>
      </c>
      <c r="X3557">
        <v>210</v>
      </c>
      <c r="Z3557">
        <v>3526308</v>
      </c>
      <c r="AB3557" t="s">
        <v>5940</v>
      </c>
      <c r="AC3557">
        <v>3526308</v>
      </c>
      <c r="AD3557" t="s">
        <v>3326</v>
      </c>
      <c r="AE3557" t="s">
        <v>5940</v>
      </c>
      <c r="AF3557">
        <v>3526308</v>
      </c>
      <c r="AG3557" t="s">
        <v>3326</v>
      </c>
      <c r="AH3557" t="s">
        <v>5940</v>
      </c>
      <c r="AI3557">
        <v>3526308</v>
      </c>
      <c r="AJ3557" t="s">
        <v>3326</v>
      </c>
      <c r="AK3557">
        <v>35</v>
      </c>
      <c r="AL3557">
        <v>3526308</v>
      </c>
      <c r="AM3557" t="s">
        <v>3326</v>
      </c>
      <c r="AN3557" t="s">
        <v>5940</v>
      </c>
      <c r="AO3557">
        <v>0</v>
      </c>
      <c r="AP3557">
        <v>3539004</v>
      </c>
      <c r="AQ3557" t="s">
        <v>3465</v>
      </c>
      <c r="AR3557">
        <v>1080</v>
      </c>
    </row>
    <row r="3558" spans="1:44" x14ac:dyDescent="0.25">
      <c r="A3558">
        <v>5102793</v>
      </c>
      <c r="B3558">
        <v>4</v>
      </c>
      <c r="C3558" t="s">
        <v>896</v>
      </c>
      <c r="D3558" t="s">
        <v>509</v>
      </c>
      <c r="E3558">
        <v>300</v>
      </c>
      <c r="F3558">
        <v>243</v>
      </c>
      <c r="G3558">
        <v>2496</v>
      </c>
      <c r="H3558" t="s">
        <v>5940</v>
      </c>
      <c r="I3558">
        <v>4211</v>
      </c>
      <c r="J3558">
        <v>1116</v>
      </c>
      <c r="K3558">
        <v>450</v>
      </c>
      <c r="L3558">
        <v>0</v>
      </c>
      <c r="M3558">
        <v>1145</v>
      </c>
      <c r="N3558">
        <v>0</v>
      </c>
      <c r="O3558">
        <v>708</v>
      </c>
      <c r="P3558">
        <v>15</v>
      </c>
      <c r="R3558">
        <v>5102793</v>
      </c>
      <c r="S3558">
        <v>300</v>
      </c>
      <c r="T3558">
        <v>243</v>
      </c>
      <c r="U3558">
        <v>2496</v>
      </c>
      <c r="V3558" t="s">
        <v>5940</v>
      </c>
      <c r="W3558">
        <v>4211</v>
      </c>
      <c r="X3558">
        <v>1116</v>
      </c>
      <c r="Z3558">
        <v>3526407</v>
      </c>
      <c r="AB3558" t="s">
        <v>5940</v>
      </c>
      <c r="AC3558">
        <v>3526407</v>
      </c>
      <c r="AD3558" t="s">
        <v>3327</v>
      </c>
      <c r="AE3558">
        <v>108</v>
      </c>
      <c r="AF3558">
        <v>3526407</v>
      </c>
      <c r="AG3558" t="s">
        <v>3327</v>
      </c>
      <c r="AH3558">
        <v>208592</v>
      </c>
      <c r="AI3558">
        <v>3526407</v>
      </c>
      <c r="AJ3558" t="s">
        <v>3327</v>
      </c>
      <c r="AK3558">
        <v>69</v>
      </c>
      <c r="AL3558">
        <v>3526407</v>
      </c>
      <c r="AM3558" t="s">
        <v>3327</v>
      </c>
      <c r="AN3558">
        <v>675</v>
      </c>
      <c r="AO3558">
        <v>0</v>
      </c>
      <c r="AP3558">
        <v>3539202</v>
      </c>
      <c r="AQ3558" t="s">
        <v>3467</v>
      </c>
      <c r="AR3558">
        <v>1860</v>
      </c>
    </row>
    <row r="3559" spans="1:44" x14ac:dyDescent="0.25">
      <c r="A3559">
        <v>5102850</v>
      </c>
      <c r="B3559">
        <v>4</v>
      </c>
      <c r="C3559" t="s">
        <v>896</v>
      </c>
      <c r="D3559" t="s">
        <v>510</v>
      </c>
      <c r="E3559">
        <v>875</v>
      </c>
      <c r="F3559" t="s">
        <v>5940</v>
      </c>
      <c r="G3559">
        <v>3280</v>
      </c>
      <c r="H3559" t="s">
        <v>5940</v>
      </c>
      <c r="I3559">
        <v>2280</v>
      </c>
      <c r="J3559">
        <v>72</v>
      </c>
      <c r="K3559">
        <v>0</v>
      </c>
      <c r="L3559">
        <v>0</v>
      </c>
      <c r="M3559">
        <v>965</v>
      </c>
      <c r="N3559">
        <v>0</v>
      </c>
      <c r="O3559">
        <v>1094</v>
      </c>
      <c r="P3559">
        <v>30</v>
      </c>
      <c r="R3559">
        <v>5102850</v>
      </c>
      <c r="S3559">
        <v>875</v>
      </c>
      <c r="T3559" t="s">
        <v>5940</v>
      </c>
      <c r="U3559">
        <v>3280</v>
      </c>
      <c r="V3559" t="s">
        <v>5940</v>
      </c>
      <c r="W3559">
        <v>2280</v>
      </c>
      <c r="X3559">
        <v>72</v>
      </c>
      <c r="Z3559">
        <v>3526506</v>
      </c>
      <c r="AB3559" t="s">
        <v>5940</v>
      </c>
      <c r="AC3559">
        <v>3526506</v>
      </c>
      <c r="AD3559" t="s">
        <v>3328</v>
      </c>
      <c r="AE3559" t="s">
        <v>5940</v>
      </c>
      <c r="AF3559">
        <v>3526506</v>
      </c>
      <c r="AG3559" t="s">
        <v>3328</v>
      </c>
      <c r="AH3559">
        <v>529446</v>
      </c>
      <c r="AI3559">
        <v>3526506</v>
      </c>
      <c r="AJ3559" t="s">
        <v>3328</v>
      </c>
      <c r="AK3559">
        <v>180</v>
      </c>
      <c r="AL3559">
        <v>3526506</v>
      </c>
      <c r="AM3559" t="s">
        <v>3328</v>
      </c>
      <c r="AN3559" t="s">
        <v>5940</v>
      </c>
      <c r="AO3559">
        <v>0</v>
      </c>
      <c r="AP3559">
        <v>3539301</v>
      </c>
      <c r="AQ3559" t="s">
        <v>3468</v>
      </c>
      <c r="AR3559">
        <v>38889</v>
      </c>
    </row>
    <row r="3560" spans="1:44" x14ac:dyDescent="0.25">
      <c r="A3560">
        <v>5103056</v>
      </c>
      <c r="B3560">
        <v>4</v>
      </c>
      <c r="C3560" t="s">
        <v>896</v>
      </c>
      <c r="D3560" t="s">
        <v>512</v>
      </c>
      <c r="E3560" t="s">
        <v>5940</v>
      </c>
      <c r="F3560">
        <v>95876</v>
      </c>
      <c r="G3560">
        <v>16520</v>
      </c>
      <c r="H3560" t="s">
        <v>5940</v>
      </c>
      <c r="I3560">
        <v>71757</v>
      </c>
      <c r="J3560">
        <v>1508</v>
      </c>
      <c r="K3560">
        <v>0</v>
      </c>
      <c r="L3560">
        <v>76455</v>
      </c>
      <c r="M3560">
        <v>50084</v>
      </c>
      <c r="N3560">
        <v>1188</v>
      </c>
      <c r="O3560">
        <v>9408</v>
      </c>
      <c r="P3560">
        <v>562</v>
      </c>
      <c r="R3560">
        <v>5103056</v>
      </c>
      <c r="S3560" t="s">
        <v>5940</v>
      </c>
      <c r="T3560">
        <v>95876</v>
      </c>
      <c r="U3560">
        <v>16520</v>
      </c>
      <c r="V3560" t="s">
        <v>5940</v>
      </c>
      <c r="W3560">
        <v>71757</v>
      </c>
      <c r="X3560">
        <v>1508</v>
      </c>
      <c r="Z3560">
        <v>3526605</v>
      </c>
      <c r="AB3560" t="s">
        <v>5940</v>
      </c>
      <c r="AC3560">
        <v>3526605</v>
      </c>
      <c r="AD3560" t="s">
        <v>3329</v>
      </c>
      <c r="AE3560">
        <v>5</v>
      </c>
      <c r="AF3560">
        <v>3526605</v>
      </c>
      <c r="AG3560" t="s">
        <v>3329</v>
      </c>
      <c r="AH3560" t="s">
        <v>5940</v>
      </c>
      <c r="AI3560">
        <v>3526605</v>
      </c>
      <c r="AJ3560" t="s">
        <v>3329</v>
      </c>
      <c r="AK3560">
        <v>31</v>
      </c>
      <c r="AL3560">
        <v>3526605</v>
      </c>
      <c r="AM3560" t="s">
        <v>3329</v>
      </c>
      <c r="AN3560" t="s">
        <v>5940</v>
      </c>
      <c r="AO3560">
        <v>0</v>
      </c>
      <c r="AP3560">
        <v>3539400</v>
      </c>
      <c r="AQ3560" t="s">
        <v>3469</v>
      </c>
      <c r="AR3560">
        <v>216</v>
      </c>
    </row>
    <row r="3561" spans="1:44" x14ac:dyDescent="0.25">
      <c r="A3561">
        <v>5103205</v>
      </c>
      <c r="B3561">
        <v>4</v>
      </c>
      <c r="C3561" t="s">
        <v>896</v>
      </c>
      <c r="D3561" t="s">
        <v>514</v>
      </c>
      <c r="E3561">
        <v>300</v>
      </c>
      <c r="F3561">
        <v>1030</v>
      </c>
      <c r="G3561">
        <v>2100</v>
      </c>
      <c r="H3561">
        <v>45</v>
      </c>
      <c r="I3561">
        <v>8697</v>
      </c>
      <c r="J3561" t="s">
        <v>5940</v>
      </c>
      <c r="K3561">
        <v>0</v>
      </c>
      <c r="L3561">
        <v>0</v>
      </c>
      <c r="M3561">
        <v>9000</v>
      </c>
      <c r="N3561">
        <v>0</v>
      </c>
      <c r="O3561">
        <v>3000</v>
      </c>
      <c r="P3561">
        <v>12</v>
      </c>
      <c r="R3561">
        <v>5103205</v>
      </c>
      <c r="S3561">
        <v>300</v>
      </c>
      <c r="T3561">
        <v>1030</v>
      </c>
      <c r="U3561">
        <v>2100</v>
      </c>
      <c r="V3561">
        <v>45</v>
      </c>
      <c r="W3561">
        <v>8697</v>
      </c>
      <c r="X3561" t="s">
        <v>5940</v>
      </c>
      <c r="Z3561">
        <v>3526704</v>
      </c>
      <c r="AB3561">
        <v>10370</v>
      </c>
      <c r="AC3561">
        <v>3526704</v>
      </c>
      <c r="AD3561" t="s">
        <v>3330</v>
      </c>
      <c r="AE3561">
        <v>960</v>
      </c>
      <c r="AF3561">
        <v>3526704</v>
      </c>
      <c r="AG3561" t="s">
        <v>3330</v>
      </c>
      <c r="AH3561">
        <v>1645333</v>
      </c>
      <c r="AI3561">
        <v>3526704</v>
      </c>
      <c r="AJ3561" t="s">
        <v>3330</v>
      </c>
      <c r="AK3561">
        <v>360</v>
      </c>
      <c r="AL3561">
        <v>3526704</v>
      </c>
      <c r="AM3561" t="s">
        <v>3330</v>
      </c>
      <c r="AN3561">
        <v>2790</v>
      </c>
      <c r="AO3561">
        <v>0</v>
      </c>
      <c r="AP3561">
        <v>3539509</v>
      </c>
      <c r="AQ3561" t="s">
        <v>3470</v>
      </c>
      <c r="AR3561">
        <v>150</v>
      </c>
    </row>
    <row r="3562" spans="1:44" x14ac:dyDescent="0.25">
      <c r="A3562">
        <v>5103254</v>
      </c>
      <c r="B3562">
        <v>4</v>
      </c>
      <c r="C3562" t="s">
        <v>896</v>
      </c>
      <c r="D3562" t="s">
        <v>515</v>
      </c>
      <c r="E3562">
        <v>11250</v>
      </c>
      <c r="F3562" t="s">
        <v>5940</v>
      </c>
      <c r="G3562">
        <v>18000</v>
      </c>
      <c r="H3562" t="s">
        <v>5940</v>
      </c>
      <c r="I3562">
        <v>12000</v>
      </c>
      <c r="J3562">
        <v>600</v>
      </c>
      <c r="K3562">
        <v>10000</v>
      </c>
      <c r="L3562">
        <v>0</v>
      </c>
      <c r="M3562">
        <v>5550</v>
      </c>
      <c r="N3562">
        <v>0</v>
      </c>
      <c r="O3562">
        <v>3843</v>
      </c>
      <c r="P3562">
        <v>600</v>
      </c>
      <c r="R3562">
        <v>5103254</v>
      </c>
      <c r="S3562">
        <v>11250</v>
      </c>
      <c r="T3562" t="s">
        <v>5940</v>
      </c>
      <c r="U3562">
        <v>18000</v>
      </c>
      <c r="V3562" t="s">
        <v>5940</v>
      </c>
      <c r="W3562">
        <v>12000</v>
      </c>
      <c r="X3562">
        <v>600</v>
      </c>
      <c r="Z3562">
        <v>3526803</v>
      </c>
      <c r="AB3562" t="s">
        <v>5940</v>
      </c>
      <c r="AC3562">
        <v>3526803</v>
      </c>
      <c r="AD3562" t="s">
        <v>3331</v>
      </c>
      <c r="AE3562" t="s">
        <v>5940</v>
      </c>
      <c r="AF3562">
        <v>3526803</v>
      </c>
      <c r="AG3562" t="s">
        <v>3331</v>
      </c>
      <c r="AH3562">
        <v>2819483</v>
      </c>
      <c r="AI3562">
        <v>3526803</v>
      </c>
      <c r="AJ3562" t="s">
        <v>3331</v>
      </c>
      <c r="AK3562">
        <v>6</v>
      </c>
      <c r="AL3562">
        <v>3526803</v>
      </c>
      <c r="AM3562" t="s">
        <v>3331</v>
      </c>
      <c r="AN3562">
        <v>2156</v>
      </c>
      <c r="AO3562">
        <v>0</v>
      </c>
      <c r="AP3562">
        <v>3539608</v>
      </c>
      <c r="AQ3562" t="s">
        <v>3471</v>
      </c>
      <c r="AR3562">
        <v>8640</v>
      </c>
    </row>
    <row r="3563" spans="1:44" x14ac:dyDescent="0.25">
      <c r="A3563">
        <v>5103379</v>
      </c>
      <c r="B3563">
        <v>4</v>
      </c>
      <c r="C3563" t="s">
        <v>896</v>
      </c>
      <c r="D3563" t="s">
        <v>519</v>
      </c>
      <c r="E3563">
        <v>4500</v>
      </c>
      <c r="F3563" t="s">
        <v>5940</v>
      </c>
      <c r="G3563">
        <v>8400</v>
      </c>
      <c r="H3563" t="s">
        <v>5940</v>
      </c>
      <c r="I3563">
        <v>3780</v>
      </c>
      <c r="J3563">
        <v>560</v>
      </c>
      <c r="K3563">
        <v>0</v>
      </c>
      <c r="L3563">
        <v>0</v>
      </c>
      <c r="M3563">
        <v>4860</v>
      </c>
      <c r="N3563">
        <v>0</v>
      </c>
      <c r="O3563">
        <v>3600</v>
      </c>
      <c r="P3563">
        <v>400</v>
      </c>
      <c r="R3563">
        <v>5103379</v>
      </c>
      <c r="S3563">
        <v>4500</v>
      </c>
      <c r="T3563" t="s">
        <v>5940</v>
      </c>
      <c r="U3563">
        <v>8400</v>
      </c>
      <c r="V3563" t="s">
        <v>5940</v>
      </c>
      <c r="W3563">
        <v>3780</v>
      </c>
      <c r="X3563">
        <v>560</v>
      </c>
      <c r="Z3563">
        <v>3526902</v>
      </c>
      <c r="AB3563" t="s">
        <v>5940</v>
      </c>
      <c r="AC3563">
        <v>3526902</v>
      </c>
      <c r="AD3563" t="s">
        <v>3332</v>
      </c>
      <c r="AE3563" t="s">
        <v>5940</v>
      </c>
      <c r="AF3563">
        <v>3526902</v>
      </c>
      <c r="AG3563" t="s">
        <v>3332</v>
      </c>
      <c r="AH3563">
        <v>1094012</v>
      </c>
      <c r="AI3563">
        <v>3526902</v>
      </c>
      <c r="AJ3563" t="s">
        <v>3332</v>
      </c>
      <c r="AK3563" t="s">
        <v>5940</v>
      </c>
      <c r="AL3563">
        <v>3526902</v>
      </c>
      <c r="AM3563" t="s">
        <v>3332</v>
      </c>
      <c r="AN3563" t="s">
        <v>5940</v>
      </c>
      <c r="AO3563">
        <v>0</v>
      </c>
      <c r="AP3563">
        <v>3539707</v>
      </c>
      <c r="AQ3563" t="s">
        <v>3472</v>
      </c>
      <c r="AR3563">
        <v>13410</v>
      </c>
    </row>
    <row r="3564" spans="1:44" x14ac:dyDescent="0.25">
      <c r="A3564">
        <v>5104104</v>
      </c>
      <c r="B3564">
        <v>4</v>
      </c>
      <c r="C3564" t="s">
        <v>896</v>
      </c>
      <c r="D3564" t="s">
        <v>530</v>
      </c>
      <c r="E3564">
        <v>300</v>
      </c>
      <c r="F3564">
        <v>4050</v>
      </c>
      <c r="G3564">
        <v>7200</v>
      </c>
      <c r="H3564" t="s">
        <v>5940</v>
      </c>
      <c r="I3564">
        <v>9092</v>
      </c>
      <c r="J3564">
        <v>576</v>
      </c>
      <c r="K3564">
        <v>200</v>
      </c>
      <c r="L3564">
        <v>1166</v>
      </c>
      <c r="M3564">
        <v>3420</v>
      </c>
      <c r="N3564">
        <v>0</v>
      </c>
      <c r="O3564">
        <v>7560</v>
      </c>
      <c r="P3564">
        <v>60</v>
      </c>
      <c r="R3564">
        <v>5104104</v>
      </c>
      <c r="S3564">
        <v>300</v>
      </c>
      <c r="T3564">
        <v>4050</v>
      </c>
      <c r="U3564">
        <v>7200</v>
      </c>
      <c r="V3564" t="s">
        <v>5940</v>
      </c>
      <c r="W3564">
        <v>9092</v>
      </c>
      <c r="X3564">
        <v>576</v>
      </c>
      <c r="Z3564">
        <v>3527009</v>
      </c>
      <c r="AB3564" t="s">
        <v>5940</v>
      </c>
      <c r="AC3564">
        <v>3527009</v>
      </c>
      <c r="AD3564" t="s">
        <v>3333</v>
      </c>
      <c r="AE3564" t="s">
        <v>5940</v>
      </c>
      <c r="AF3564">
        <v>3527009</v>
      </c>
      <c r="AG3564" t="s">
        <v>3333</v>
      </c>
      <c r="AH3564">
        <v>3338</v>
      </c>
      <c r="AI3564">
        <v>3527009</v>
      </c>
      <c r="AJ3564" t="s">
        <v>3333</v>
      </c>
      <c r="AK3564">
        <v>10</v>
      </c>
      <c r="AL3564">
        <v>3527009</v>
      </c>
      <c r="AM3564" t="s">
        <v>3333</v>
      </c>
      <c r="AN3564" t="s">
        <v>5940</v>
      </c>
      <c r="AO3564">
        <v>0</v>
      </c>
      <c r="AP3564">
        <v>3539905</v>
      </c>
      <c r="AQ3564" t="s">
        <v>3474</v>
      </c>
      <c r="AR3564">
        <v>1770</v>
      </c>
    </row>
    <row r="3565" spans="1:44" x14ac:dyDescent="0.25">
      <c r="A3565">
        <v>5104500</v>
      </c>
      <c r="B3565">
        <v>4</v>
      </c>
      <c r="C3565" t="s">
        <v>896</v>
      </c>
      <c r="D3565" t="s">
        <v>532</v>
      </c>
      <c r="E3565">
        <v>320</v>
      </c>
      <c r="F3565" t="s">
        <v>5940</v>
      </c>
      <c r="G3565">
        <v>700</v>
      </c>
      <c r="H3565" t="s">
        <v>5940</v>
      </c>
      <c r="I3565">
        <v>145</v>
      </c>
      <c r="J3565">
        <v>30</v>
      </c>
      <c r="K3565">
        <v>175</v>
      </c>
      <c r="L3565">
        <v>0</v>
      </c>
      <c r="M3565">
        <v>300</v>
      </c>
      <c r="N3565">
        <v>0</v>
      </c>
      <c r="O3565">
        <v>90</v>
      </c>
      <c r="P3565">
        <v>13</v>
      </c>
      <c r="R3565">
        <v>5104500</v>
      </c>
      <c r="S3565">
        <v>320</v>
      </c>
      <c r="T3565" t="s">
        <v>5940</v>
      </c>
      <c r="U3565">
        <v>700</v>
      </c>
      <c r="V3565" t="s">
        <v>5940</v>
      </c>
      <c r="W3565">
        <v>145</v>
      </c>
      <c r="X3565">
        <v>30</v>
      </c>
      <c r="Z3565">
        <v>3527108</v>
      </c>
      <c r="AB3565" t="s">
        <v>5940</v>
      </c>
      <c r="AC3565">
        <v>3527108</v>
      </c>
      <c r="AD3565" t="s">
        <v>3334</v>
      </c>
      <c r="AE3565">
        <v>26</v>
      </c>
      <c r="AF3565">
        <v>3527108</v>
      </c>
      <c r="AG3565" t="s">
        <v>3334</v>
      </c>
      <c r="AH3565">
        <v>708954</v>
      </c>
      <c r="AI3565">
        <v>3527108</v>
      </c>
      <c r="AJ3565" t="s">
        <v>3334</v>
      </c>
      <c r="AK3565" t="s">
        <v>5940</v>
      </c>
      <c r="AL3565">
        <v>3527108</v>
      </c>
      <c r="AM3565" t="s">
        <v>3334</v>
      </c>
      <c r="AN3565">
        <v>1026</v>
      </c>
      <c r="AO3565">
        <v>0</v>
      </c>
      <c r="AP3565">
        <v>3540002</v>
      </c>
      <c r="AQ3565" t="s">
        <v>3475</v>
      </c>
      <c r="AR3565">
        <v>3900</v>
      </c>
    </row>
    <row r="3566" spans="1:44" x14ac:dyDescent="0.25">
      <c r="A3566">
        <v>5104542</v>
      </c>
      <c r="B3566">
        <v>4</v>
      </c>
      <c r="C3566" t="s">
        <v>896</v>
      </c>
      <c r="D3566" t="s">
        <v>534</v>
      </c>
      <c r="E3566" t="s">
        <v>5940</v>
      </c>
      <c r="F3566">
        <v>142094</v>
      </c>
      <c r="G3566">
        <v>27000</v>
      </c>
      <c r="H3566" t="s">
        <v>5940</v>
      </c>
      <c r="I3566">
        <v>46374</v>
      </c>
      <c r="J3566" t="s">
        <v>5940</v>
      </c>
      <c r="K3566">
        <v>5400</v>
      </c>
      <c r="L3566">
        <v>132000</v>
      </c>
      <c r="M3566">
        <v>55596</v>
      </c>
      <c r="N3566">
        <v>0</v>
      </c>
      <c r="O3566">
        <v>6450</v>
      </c>
      <c r="P3566">
        <v>18</v>
      </c>
      <c r="R3566">
        <v>5104542</v>
      </c>
      <c r="S3566" t="s">
        <v>5940</v>
      </c>
      <c r="T3566">
        <v>142094</v>
      </c>
      <c r="U3566">
        <v>27000</v>
      </c>
      <c r="V3566" t="s">
        <v>5940</v>
      </c>
      <c r="W3566">
        <v>46374</v>
      </c>
      <c r="X3566" t="s">
        <v>5940</v>
      </c>
      <c r="Z3566">
        <v>3527207</v>
      </c>
      <c r="AB3566" t="s">
        <v>5940</v>
      </c>
      <c r="AC3566">
        <v>3527207</v>
      </c>
      <c r="AD3566" t="s">
        <v>3335</v>
      </c>
      <c r="AE3566">
        <v>840</v>
      </c>
      <c r="AF3566">
        <v>3527207</v>
      </c>
      <c r="AG3566" t="s">
        <v>3335</v>
      </c>
      <c r="AH3566" t="s">
        <v>5940</v>
      </c>
      <c r="AI3566">
        <v>3527207</v>
      </c>
      <c r="AJ3566" t="s">
        <v>3335</v>
      </c>
      <c r="AK3566">
        <v>55</v>
      </c>
      <c r="AL3566">
        <v>3527207</v>
      </c>
      <c r="AM3566" t="s">
        <v>3335</v>
      </c>
      <c r="AN3566" t="s">
        <v>5940</v>
      </c>
      <c r="AO3566">
        <v>0</v>
      </c>
      <c r="AP3566">
        <v>3540101</v>
      </c>
      <c r="AQ3566" t="s">
        <v>3476</v>
      </c>
      <c r="AR3566">
        <v>3300</v>
      </c>
    </row>
    <row r="3567" spans="1:44" x14ac:dyDescent="0.25">
      <c r="A3567">
        <v>5104559</v>
      </c>
      <c r="B3567">
        <v>4</v>
      </c>
      <c r="C3567" t="s">
        <v>896</v>
      </c>
      <c r="D3567" t="s">
        <v>535</v>
      </c>
      <c r="E3567">
        <v>200</v>
      </c>
      <c r="F3567">
        <v>63676</v>
      </c>
      <c r="G3567">
        <v>13320</v>
      </c>
      <c r="H3567" t="s">
        <v>5940</v>
      </c>
      <c r="I3567">
        <v>38411</v>
      </c>
      <c r="J3567">
        <v>24</v>
      </c>
      <c r="K3567">
        <v>360</v>
      </c>
      <c r="L3567">
        <v>50400</v>
      </c>
      <c r="M3567">
        <v>6245</v>
      </c>
      <c r="N3567">
        <v>0</v>
      </c>
      <c r="O3567">
        <v>10836</v>
      </c>
      <c r="P3567">
        <v>21</v>
      </c>
      <c r="R3567">
        <v>5104559</v>
      </c>
      <c r="S3567">
        <v>200</v>
      </c>
      <c r="T3567">
        <v>63676</v>
      </c>
      <c r="U3567">
        <v>13320</v>
      </c>
      <c r="V3567" t="s">
        <v>5940</v>
      </c>
      <c r="W3567">
        <v>38411</v>
      </c>
      <c r="X3567">
        <v>24</v>
      </c>
      <c r="Z3567">
        <v>3527256</v>
      </c>
      <c r="AB3567">
        <v>247</v>
      </c>
      <c r="AC3567">
        <v>3527256</v>
      </c>
      <c r="AD3567" t="s">
        <v>3336</v>
      </c>
      <c r="AE3567">
        <v>22</v>
      </c>
      <c r="AF3567">
        <v>3527256</v>
      </c>
      <c r="AG3567" t="s">
        <v>3336</v>
      </c>
      <c r="AH3567">
        <v>156444</v>
      </c>
      <c r="AI3567">
        <v>3527256</v>
      </c>
      <c r="AJ3567" t="s">
        <v>3336</v>
      </c>
      <c r="AK3567" t="s">
        <v>5940</v>
      </c>
      <c r="AL3567">
        <v>3527256</v>
      </c>
      <c r="AM3567" t="s">
        <v>3336</v>
      </c>
      <c r="AN3567">
        <v>2278</v>
      </c>
      <c r="AO3567">
        <v>0</v>
      </c>
      <c r="AP3567">
        <v>3540200</v>
      </c>
      <c r="AQ3567" t="s">
        <v>3477</v>
      </c>
      <c r="AR3567">
        <v>1440</v>
      </c>
    </row>
    <row r="3568" spans="1:44" x14ac:dyDescent="0.25">
      <c r="A3568">
        <v>5105101</v>
      </c>
      <c r="B3568">
        <v>4</v>
      </c>
      <c r="C3568" t="s">
        <v>896</v>
      </c>
      <c r="D3568" t="s">
        <v>540</v>
      </c>
      <c r="E3568">
        <v>75</v>
      </c>
      <c r="F3568" t="s">
        <v>5940</v>
      </c>
      <c r="G3568">
        <v>4320</v>
      </c>
      <c r="H3568" t="s">
        <v>5940</v>
      </c>
      <c r="I3568">
        <v>3150</v>
      </c>
      <c r="J3568">
        <v>118</v>
      </c>
      <c r="K3568">
        <v>0</v>
      </c>
      <c r="L3568">
        <v>0</v>
      </c>
      <c r="M3568">
        <v>5220</v>
      </c>
      <c r="N3568">
        <v>0</v>
      </c>
      <c r="O3568">
        <v>2880</v>
      </c>
      <c r="P3568">
        <v>45</v>
      </c>
      <c r="R3568">
        <v>5105101</v>
      </c>
      <c r="S3568">
        <v>75</v>
      </c>
      <c r="T3568" t="s">
        <v>5940</v>
      </c>
      <c r="U3568">
        <v>4320</v>
      </c>
      <c r="V3568" t="s">
        <v>5940</v>
      </c>
      <c r="W3568">
        <v>3150</v>
      </c>
      <c r="X3568">
        <v>118</v>
      </c>
      <c r="Z3568">
        <v>3527306</v>
      </c>
      <c r="AB3568" t="s">
        <v>5940</v>
      </c>
      <c r="AC3568">
        <v>3527306</v>
      </c>
      <c r="AD3568" t="s">
        <v>3337</v>
      </c>
      <c r="AE3568" t="s">
        <v>5940</v>
      </c>
      <c r="AF3568">
        <v>3527306</v>
      </c>
      <c r="AG3568" t="s">
        <v>3337</v>
      </c>
      <c r="AH3568" t="s">
        <v>5940</v>
      </c>
      <c r="AI3568">
        <v>3527306</v>
      </c>
      <c r="AJ3568" t="s">
        <v>3337</v>
      </c>
      <c r="AK3568">
        <v>7</v>
      </c>
      <c r="AL3568">
        <v>3527306</v>
      </c>
      <c r="AM3568" t="s">
        <v>3337</v>
      </c>
      <c r="AN3568" t="s">
        <v>5940</v>
      </c>
      <c r="AO3568">
        <v>0</v>
      </c>
      <c r="AP3568">
        <v>3540259</v>
      </c>
      <c r="AQ3568" t="s">
        <v>3478</v>
      </c>
      <c r="AR3568">
        <v>980</v>
      </c>
    </row>
    <row r="3569" spans="1:44" x14ac:dyDescent="0.25">
      <c r="A3569">
        <v>5105176</v>
      </c>
      <c r="B3569">
        <v>4</v>
      </c>
      <c r="C3569" t="s">
        <v>896</v>
      </c>
      <c r="D3569" t="s">
        <v>542</v>
      </c>
      <c r="E3569">
        <v>1200</v>
      </c>
      <c r="F3569" t="s">
        <v>5940</v>
      </c>
      <c r="G3569">
        <v>2240</v>
      </c>
      <c r="H3569" t="s">
        <v>5940</v>
      </c>
      <c r="I3569">
        <v>1000</v>
      </c>
      <c r="J3569">
        <v>6</v>
      </c>
      <c r="K3569">
        <v>0</v>
      </c>
      <c r="L3569">
        <v>0</v>
      </c>
      <c r="M3569">
        <v>1350</v>
      </c>
      <c r="N3569">
        <v>0</v>
      </c>
      <c r="O3569">
        <v>1080</v>
      </c>
      <c r="P3569">
        <v>4</v>
      </c>
      <c r="R3569">
        <v>5105176</v>
      </c>
      <c r="S3569">
        <v>1200</v>
      </c>
      <c r="T3569" t="s">
        <v>5940</v>
      </c>
      <c r="U3569">
        <v>2240</v>
      </c>
      <c r="V3569" t="s">
        <v>5940</v>
      </c>
      <c r="W3569">
        <v>1000</v>
      </c>
      <c r="X3569">
        <v>6</v>
      </c>
      <c r="Z3569">
        <v>3527405</v>
      </c>
      <c r="AB3569" t="s">
        <v>5940</v>
      </c>
      <c r="AC3569">
        <v>3527405</v>
      </c>
      <c r="AD3569" t="s">
        <v>3338</v>
      </c>
      <c r="AE3569" t="s">
        <v>5940</v>
      </c>
      <c r="AF3569">
        <v>3527405</v>
      </c>
      <c r="AG3569" t="s">
        <v>3338</v>
      </c>
      <c r="AH3569">
        <v>482548</v>
      </c>
      <c r="AI3569">
        <v>3527405</v>
      </c>
      <c r="AJ3569" t="s">
        <v>3338</v>
      </c>
      <c r="AK3569" t="s">
        <v>5940</v>
      </c>
      <c r="AL3569">
        <v>3527405</v>
      </c>
      <c r="AM3569" t="s">
        <v>3338</v>
      </c>
      <c r="AN3569" t="s">
        <v>5940</v>
      </c>
      <c r="AO3569">
        <v>0</v>
      </c>
      <c r="AP3569">
        <v>3540309</v>
      </c>
      <c r="AQ3569" t="s">
        <v>3479</v>
      </c>
      <c r="AR3569">
        <v>2040</v>
      </c>
    </row>
    <row r="3570" spans="1:44" x14ac:dyDescent="0.25">
      <c r="A3570">
        <v>5105580</v>
      </c>
      <c r="B3570">
        <v>4</v>
      </c>
      <c r="C3570" t="s">
        <v>896</v>
      </c>
      <c r="D3570" t="s">
        <v>548</v>
      </c>
      <c r="E3570">
        <v>450</v>
      </c>
      <c r="F3570">
        <v>13200</v>
      </c>
      <c r="G3570">
        <v>2040</v>
      </c>
      <c r="H3570" t="s">
        <v>5940</v>
      </c>
      <c r="I3570">
        <v>31500</v>
      </c>
      <c r="J3570" t="s">
        <v>5940</v>
      </c>
      <c r="K3570">
        <v>0</v>
      </c>
      <c r="L3570">
        <v>7200</v>
      </c>
      <c r="M3570">
        <v>15038</v>
      </c>
      <c r="N3570">
        <v>0</v>
      </c>
      <c r="O3570">
        <v>25200</v>
      </c>
      <c r="P3570">
        <v>0</v>
      </c>
      <c r="R3570">
        <v>5105580</v>
      </c>
      <c r="S3570">
        <v>450</v>
      </c>
      <c r="T3570">
        <v>13200</v>
      </c>
      <c r="U3570">
        <v>2040</v>
      </c>
      <c r="V3570" t="s">
        <v>5940</v>
      </c>
      <c r="W3570">
        <v>31500</v>
      </c>
      <c r="X3570" t="s">
        <v>5940</v>
      </c>
      <c r="Z3570">
        <v>3527504</v>
      </c>
      <c r="AB3570" t="s">
        <v>5940</v>
      </c>
      <c r="AC3570">
        <v>3527504</v>
      </c>
      <c r="AD3570" t="s">
        <v>3339</v>
      </c>
      <c r="AE3570" t="s">
        <v>5940</v>
      </c>
      <c r="AF3570">
        <v>3527504</v>
      </c>
      <c r="AG3570" t="s">
        <v>3339</v>
      </c>
      <c r="AH3570">
        <v>12516</v>
      </c>
      <c r="AI3570">
        <v>3527504</v>
      </c>
      <c r="AJ3570" t="s">
        <v>3339</v>
      </c>
      <c r="AK3570" t="s">
        <v>5940</v>
      </c>
      <c r="AL3570">
        <v>3527504</v>
      </c>
      <c r="AM3570" t="s">
        <v>3339</v>
      </c>
      <c r="AN3570" t="s">
        <v>5940</v>
      </c>
      <c r="AO3570">
        <v>0</v>
      </c>
      <c r="AP3570">
        <v>3540408</v>
      </c>
      <c r="AQ3570" t="s">
        <v>3480</v>
      </c>
      <c r="AR3570">
        <v>2940</v>
      </c>
    </row>
    <row r="3571" spans="1:44" x14ac:dyDescent="0.25">
      <c r="A3571">
        <v>5105606</v>
      </c>
      <c r="B3571">
        <v>4</v>
      </c>
      <c r="C3571" t="s">
        <v>896</v>
      </c>
      <c r="D3571" t="s">
        <v>549</v>
      </c>
      <c r="E3571" t="s">
        <v>5940</v>
      </c>
      <c r="F3571">
        <v>11117</v>
      </c>
      <c r="G3571">
        <v>8100</v>
      </c>
      <c r="H3571" t="s">
        <v>5940</v>
      </c>
      <c r="I3571">
        <v>26376</v>
      </c>
      <c r="J3571">
        <v>138</v>
      </c>
      <c r="K3571">
        <v>0</v>
      </c>
      <c r="L3571">
        <v>7000</v>
      </c>
      <c r="M3571">
        <v>9438</v>
      </c>
      <c r="N3571">
        <v>0</v>
      </c>
      <c r="O3571">
        <v>18500</v>
      </c>
      <c r="P3571">
        <v>30</v>
      </c>
      <c r="R3571">
        <v>5105606</v>
      </c>
      <c r="S3571" t="s">
        <v>5940</v>
      </c>
      <c r="T3571">
        <v>11117</v>
      </c>
      <c r="U3571">
        <v>8100</v>
      </c>
      <c r="V3571" t="s">
        <v>5940</v>
      </c>
      <c r="W3571">
        <v>26376</v>
      </c>
      <c r="X3571">
        <v>138</v>
      </c>
      <c r="Z3571">
        <v>3527603</v>
      </c>
      <c r="AB3571" t="s">
        <v>5940</v>
      </c>
      <c r="AC3571">
        <v>3527603</v>
      </c>
      <c r="AD3571" t="s">
        <v>3340</v>
      </c>
      <c r="AE3571" t="s">
        <v>5940</v>
      </c>
      <c r="AF3571">
        <v>3527603</v>
      </c>
      <c r="AG3571" t="s">
        <v>3340</v>
      </c>
      <c r="AH3571">
        <v>1937966</v>
      </c>
      <c r="AI3571">
        <v>3527603</v>
      </c>
      <c r="AJ3571" t="s">
        <v>3340</v>
      </c>
      <c r="AK3571" t="s">
        <v>5940</v>
      </c>
      <c r="AL3571">
        <v>3527603</v>
      </c>
      <c r="AM3571" t="s">
        <v>3340</v>
      </c>
      <c r="AN3571">
        <v>648</v>
      </c>
      <c r="AO3571">
        <v>0</v>
      </c>
      <c r="AP3571">
        <v>3540507</v>
      </c>
      <c r="AQ3571" t="s">
        <v>3481</v>
      </c>
      <c r="AR3571">
        <v>3024</v>
      </c>
    </row>
    <row r="3572" spans="1:44" x14ac:dyDescent="0.25">
      <c r="A3572">
        <v>5106158</v>
      </c>
      <c r="B3572">
        <v>4</v>
      </c>
      <c r="C3572" t="s">
        <v>896</v>
      </c>
      <c r="D3572" t="s">
        <v>554</v>
      </c>
      <c r="E3572">
        <v>360</v>
      </c>
      <c r="F3572" t="s">
        <v>5940</v>
      </c>
      <c r="G3572">
        <v>1960</v>
      </c>
      <c r="H3572" t="s">
        <v>5940</v>
      </c>
      <c r="I3572">
        <v>5400</v>
      </c>
      <c r="J3572">
        <v>60</v>
      </c>
      <c r="K3572">
        <v>0</v>
      </c>
      <c r="L3572">
        <v>0</v>
      </c>
      <c r="M3572">
        <v>1800</v>
      </c>
      <c r="N3572">
        <v>0</v>
      </c>
      <c r="O3572">
        <v>1350</v>
      </c>
      <c r="P3572">
        <v>13</v>
      </c>
      <c r="R3572">
        <v>5106158</v>
      </c>
      <c r="S3572">
        <v>360</v>
      </c>
      <c r="T3572" t="s">
        <v>5940</v>
      </c>
      <c r="U3572">
        <v>1960</v>
      </c>
      <c r="V3572" t="s">
        <v>5940</v>
      </c>
      <c r="W3572">
        <v>5400</v>
      </c>
      <c r="X3572">
        <v>60</v>
      </c>
      <c r="Z3572">
        <v>3527702</v>
      </c>
      <c r="AB3572">
        <v>30</v>
      </c>
      <c r="AC3572">
        <v>3527702</v>
      </c>
      <c r="AD3572" t="s">
        <v>3341</v>
      </c>
      <c r="AE3572" t="s">
        <v>5940</v>
      </c>
      <c r="AF3572">
        <v>3527702</v>
      </c>
      <c r="AG3572" t="s">
        <v>3341</v>
      </c>
      <c r="AH3572">
        <v>149310</v>
      </c>
      <c r="AI3572">
        <v>3527702</v>
      </c>
      <c r="AJ3572" t="s">
        <v>3341</v>
      </c>
      <c r="AK3572">
        <v>45</v>
      </c>
      <c r="AL3572">
        <v>3527702</v>
      </c>
      <c r="AM3572" t="s">
        <v>3341</v>
      </c>
      <c r="AN3572">
        <v>651</v>
      </c>
      <c r="AO3572">
        <v>0</v>
      </c>
      <c r="AP3572">
        <v>3540606</v>
      </c>
      <c r="AQ3572" t="s">
        <v>3482</v>
      </c>
      <c r="AR3572">
        <v>8000</v>
      </c>
    </row>
    <row r="3573" spans="1:44" x14ac:dyDescent="0.25">
      <c r="A3573">
        <v>5106216</v>
      </c>
      <c r="B3573">
        <v>4</v>
      </c>
      <c r="C3573" t="s">
        <v>896</v>
      </c>
      <c r="D3573" t="s">
        <v>559</v>
      </c>
      <c r="E3573">
        <v>150</v>
      </c>
      <c r="F3573">
        <v>7740</v>
      </c>
      <c r="G3573">
        <v>3252</v>
      </c>
      <c r="H3573" t="s">
        <v>5940</v>
      </c>
      <c r="I3573">
        <v>17434</v>
      </c>
      <c r="J3573">
        <v>210</v>
      </c>
      <c r="K3573">
        <v>0</v>
      </c>
      <c r="L3573">
        <v>16500</v>
      </c>
      <c r="M3573">
        <v>13650</v>
      </c>
      <c r="N3573">
        <v>0</v>
      </c>
      <c r="O3573">
        <v>13860</v>
      </c>
      <c r="P3573">
        <v>21</v>
      </c>
      <c r="R3573">
        <v>5106216</v>
      </c>
      <c r="S3573">
        <v>150</v>
      </c>
      <c r="T3573">
        <v>7740</v>
      </c>
      <c r="U3573">
        <v>3252</v>
      </c>
      <c r="V3573" t="s">
        <v>5940</v>
      </c>
      <c r="W3573">
        <v>17434</v>
      </c>
      <c r="X3573">
        <v>210</v>
      </c>
      <c r="Z3573">
        <v>3527801</v>
      </c>
      <c r="AB3573" t="s">
        <v>5940</v>
      </c>
      <c r="AC3573">
        <v>3527801</v>
      </c>
      <c r="AD3573" t="s">
        <v>3342</v>
      </c>
      <c r="AE3573" t="s">
        <v>5940</v>
      </c>
      <c r="AF3573">
        <v>3527801</v>
      </c>
      <c r="AG3573" t="s">
        <v>3342</v>
      </c>
      <c r="AH3573" t="s">
        <v>5940</v>
      </c>
      <c r="AI3573">
        <v>3527801</v>
      </c>
      <c r="AJ3573" t="s">
        <v>3342</v>
      </c>
      <c r="AK3573">
        <v>28</v>
      </c>
      <c r="AL3573">
        <v>3527801</v>
      </c>
      <c r="AM3573" t="s">
        <v>3342</v>
      </c>
      <c r="AN3573">
        <v>111</v>
      </c>
      <c r="AO3573">
        <v>0</v>
      </c>
      <c r="AP3573">
        <v>3540705</v>
      </c>
      <c r="AQ3573" t="s">
        <v>3483</v>
      </c>
      <c r="AR3573">
        <v>27648</v>
      </c>
    </row>
    <row r="3574" spans="1:44" x14ac:dyDescent="0.25">
      <c r="A3574">
        <v>5108808</v>
      </c>
      <c r="B3574">
        <v>4</v>
      </c>
      <c r="C3574" t="s">
        <v>896</v>
      </c>
      <c r="D3574" t="s">
        <v>620</v>
      </c>
      <c r="E3574">
        <v>2100</v>
      </c>
      <c r="F3574">
        <v>17280</v>
      </c>
      <c r="G3574">
        <v>7530</v>
      </c>
      <c r="H3574" t="s">
        <v>5940</v>
      </c>
      <c r="I3574">
        <v>12240</v>
      </c>
      <c r="J3574">
        <v>4</v>
      </c>
      <c r="K3574">
        <v>300</v>
      </c>
      <c r="L3574">
        <v>1500</v>
      </c>
      <c r="M3574">
        <v>5500</v>
      </c>
      <c r="N3574">
        <v>0</v>
      </c>
      <c r="O3574">
        <v>2450</v>
      </c>
      <c r="P3574">
        <v>5</v>
      </c>
      <c r="R3574">
        <v>5108808</v>
      </c>
      <c r="S3574">
        <v>2100</v>
      </c>
      <c r="T3574">
        <v>17280</v>
      </c>
      <c r="U3574">
        <v>7530</v>
      </c>
      <c r="V3574" t="s">
        <v>5940</v>
      </c>
      <c r="W3574">
        <v>12240</v>
      </c>
      <c r="X3574">
        <v>4</v>
      </c>
      <c r="Z3574">
        <v>3527900</v>
      </c>
      <c r="AB3574" t="s">
        <v>5940</v>
      </c>
      <c r="AC3574">
        <v>3527900</v>
      </c>
      <c r="AD3574" t="s">
        <v>3343</v>
      </c>
      <c r="AE3574" t="s">
        <v>5940</v>
      </c>
      <c r="AF3574">
        <v>3527900</v>
      </c>
      <c r="AG3574" t="s">
        <v>3343</v>
      </c>
      <c r="AH3574">
        <v>148544</v>
      </c>
      <c r="AI3574">
        <v>3527900</v>
      </c>
      <c r="AJ3574" t="s">
        <v>3343</v>
      </c>
      <c r="AK3574">
        <v>48</v>
      </c>
      <c r="AL3574">
        <v>3527900</v>
      </c>
      <c r="AM3574" t="s">
        <v>3343</v>
      </c>
      <c r="AN3574">
        <v>5400</v>
      </c>
      <c r="AO3574">
        <v>0</v>
      </c>
      <c r="AP3574">
        <v>3540804</v>
      </c>
      <c r="AQ3574" t="s">
        <v>3485</v>
      </c>
      <c r="AR3574">
        <v>11410</v>
      </c>
    </row>
    <row r="3575" spans="1:44" x14ac:dyDescent="0.25">
      <c r="A3575">
        <v>5108857</v>
      </c>
      <c r="B3575">
        <v>4</v>
      </c>
      <c r="C3575" t="s">
        <v>896</v>
      </c>
      <c r="D3575" t="s">
        <v>621</v>
      </c>
      <c r="E3575" t="s">
        <v>5940</v>
      </c>
      <c r="F3575">
        <v>49520</v>
      </c>
      <c r="G3575">
        <v>3210</v>
      </c>
      <c r="H3575">
        <v>5100</v>
      </c>
      <c r="I3575">
        <v>2520</v>
      </c>
      <c r="J3575" t="s">
        <v>5940</v>
      </c>
      <c r="K3575">
        <v>0</v>
      </c>
      <c r="L3575">
        <v>21840</v>
      </c>
      <c r="M3575">
        <v>11580</v>
      </c>
      <c r="N3575">
        <v>0</v>
      </c>
      <c r="O3575">
        <v>324</v>
      </c>
      <c r="P3575">
        <v>0</v>
      </c>
      <c r="R3575">
        <v>5108857</v>
      </c>
      <c r="S3575" t="s">
        <v>5940</v>
      </c>
      <c r="T3575">
        <v>49520</v>
      </c>
      <c r="U3575">
        <v>3210</v>
      </c>
      <c r="V3575">
        <v>5100</v>
      </c>
      <c r="W3575">
        <v>2520</v>
      </c>
      <c r="X3575" t="s">
        <v>5940</v>
      </c>
      <c r="Z3575">
        <v>3528007</v>
      </c>
      <c r="AB3575" t="s">
        <v>5940</v>
      </c>
      <c r="AC3575">
        <v>3528007</v>
      </c>
      <c r="AD3575" t="s">
        <v>3344</v>
      </c>
      <c r="AE3575">
        <v>48</v>
      </c>
      <c r="AF3575">
        <v>3528007</v>
      </c>
      <c r="AG3575" t="s">
        <v>3344</v>
      </c>
      <c r="AH3575">
        <v>1203414</v>
      </c>
      <c r="AI3575">
        <v>3528007</v>
      </c>
      <c r="AJ3575" t="s">
        <v>3344</v>
      </c>
      <c r="AK3575" t="s">
        <v>5940</v>
      </c>
      <c r="AL3575">
        <v>3528007</v>
      </c>
      <c r="AM3575" t="s">
        <v>3344</v>
      </c>
      <c r="AN3575" t="s">
        <v>5940</v>
      </c>
      <c r="AO3575">
        <v>0</v>
      </c>
      <c r="AP3575">
        <v>3540853</v>
      </c>
      <c r="AQ3575" t="s">
        <v>3486</v>
      </c>
      <c r="AR3575">
        <v>390</v>
      </c>
    </row>
    <row r="3576" spans="1:44" x14ac:dyDescent="0.25">
      <c r="A3576">
        <v>5108956</v>
      </c>
      <c r="B3576">
        <v>4</v>
      </c>
      <c r="C3576" t="s">
        <v>896</v>
      </c>
      <c r="D3576" t="s">
        <v>623</v>
      </c>
      <c r="E3576">
        <v>540</v>
      </c>
      <c r="F3576" t="s">
        <v>5940</v>
      </c>
      <c r="G3576">
        <v>6300</v>
      </c>
      <c r="H3576" t="s">
        <v>5940</v>
      </c>
      <c r="I3576">
        <v>2160</v>
      </c>
      <c r="J3576">
        <v>90</v>
      </c>
      <c r="K3576">
        <v>0</v>
      </c>
      <c r="L3576">
        <v>0</v>
      </c>
      <c r="M3576">
        <v>5940</v>
      </c>
      <c r="N3576">
        <v>0</v>
      </c>
      <c r="O3576">
        <v>5670</v>
      </c>
      <c r="P3576">
        <v>78</v>
      </c>
      <c r="R3576">
        <v>5108956</v>
      </c>
      <c r="S3576">
        <v>540</v>
      </c>
      <c r="T3576" t="s">
        <v>5940</v>
      </c>
      <c r="U3576">
        <v>6300</v>
      </c>
      <c r="V3576" t="s">
        <v>5940</v>
      </c>
      <c r="W3576">
        <v>2160</v>
      </c>
      <c r="X3576">
        <v>90</v>
      </c>
      <c r="Z3576">
        <v>3528106</v>
      </c>
      <c r="AB3576">
        <v>1050</v>
      </c>
      <c r="AC3576">
        <v>3528106</v>
      </c>
      <c r="AD3576" t="s">
        <v>3345</v>
      </c>
      <c r="AE3576">
        <v>30</v>
      </c>
      <c r="AF3576">
        <v>3528106</v>
      </c>
      <c r="AG3576" t="s">
        <v>3345</v>
      </c>
      <c r="AH3576">
        <v>78922</v>
      </c>
      <c r="AI3576">
        <v>3528106</v>
      </c>
      <c r="AJ3576" t="s">
        <v>3345</v>
      </c>
      <c r="AK3576">
        <v>60</v>
      </c>
      <c r="AL3576">
        <v>3528106</v>
      </c>
      <c r="AM3576" t="s">
        <v>3345</v>
      </c>
      <c r="AN3576">
        <v>100</v>
      </c>
      <c r="AO3576">
        <v>0</v>
      </c>
      <c r="AP3576">
        <v>3540903</v>
      </c>
      <c r="AQ3576" t="s">
        <v>3487</v>
      </c>
      <c r="AR3576">
        <v>240</v>
      </c>
    </row>
    <row r="3577" spans="1:44" x14ac:dyDescent="0.25">
      <c r="A3577">
        <v>5106232</v>
      </c>
      <c r="B3577">
        <v>4</v>
      </c>
      <c r="C3577" t="s">
        <v>896</v>
      </c>
      <c r="D3577" t="s">
        <v>561</v>
      </c>
      <c r="E3577">
        <v>1082288</v>
      </c>
      <c r="F3577" t="s">
        <v>5940</v>
      </c>
      <c r="G3577">
        <v>1870</v>
      </c>
      <c r="H3577" t="s">
        <v>5940</v>
      </c>
      <c r="I3577">
        <v>1155</v>
      </c>
      <c r="J3577">
        <v>15</v>
      </c>
      <c r="K3577">
        <v>1952122</v>
      </c>
      <c r="L3577">
        <v>0</v>
      </c>
      <c r="M3577">
        <v>2125</v>
      </c>
      <c r="N3577">
        <v>0</v>
      </c>
      <c r="O3577">
        <v>1450</v>
      </c>
      <c r="P3577">
        <v>47</v>
      </c>
      <c r="R3577">
        <v>5106232</v>
      </c>
      <c r="S3577">
        <v>1082288</v>
      </c>
      <c r="T3577" t="s">
        <v>5940</v>
      </c>
      <c r="U3577">
        <v>1870</v>
      </c>
      <c r="V3577" t="s">
        <v>5940</v>
      </c>
      <c r="W3577">
        <v>1155</v>
      </c>
      <c r="X3577">
        <v>15</v>
      </c>
      <c r="Z3577">
        <v>3528205</v>
      </c>
      <c r="AB3577">
        <v>1711</v>
      </c>
      <c r="AC3577">
        <v>3528205</v>
      </c>
      <c r="AD3577" t="s">
        <v>3346</v>
      </c>
      <c r="AE3577">
        <v>12</v>
      </c>
      <c r="AF3577">
        <v>3528205</v>
      </c>
      <c r="AG3577" t="s">
        <v>3346</v>
      </c>
      <c r="AH3577" t="s">
        <v>5940</v>
      </c>
      <c r="AI3577">
        <v>3528205</v>
      </c>
      <c r="AJ3577" t="s">
        <v>3346</v>
      </c>
      <c r="AK3577" t="s">
        <v>5940</v>
      </c>
      <c r="AL3577">
        <v>3528205</v>
      </c>
      <c r="AM3577" t="s">
        <v>3346</v>
      </c>
      <c r="AN3577">
        <v>103</v>
      </c>
      <c r="AO3577">
        <v>0</v>
      </c>
      <c r="AP3577">
        <v>3541059</v>
      </c>
      <c r="AQ3577" t="s">
        <v>3489</v>
      </c>
      <c r="AR3577">
        <v>2700</v>
      </c>
    </row>
    <row r="3578" spans="1:44" x14ac:dyDescent="0.25">
      <c r="A3578">
        <v>5106190</v>
      </c>
      <c r="B3578">
        <v>4</v>
      </c>
      <c r="C3578" t="s">
        <v>896</v>
      </c>
      <c r="D3578" t="s">
        <v>557</v>
      </c>
      <c r="E3578">
        <v>200</v>
      </c>
      <c r="F3578">
        <v>3630</v>
      </c>
      <c r="G3578">
        <v>1860</v>
      </c>
      <c r="H3578" t="s">
        <v>5940</v>
      </c>
      <c r="I3578">
        <v>9742</v>
      </c>
      <c r="J3578">
        <v>96</v>
      </c>
      <c r="K3578">
        <v>400</v>
      </c>
      <c r="L3578">
        <v>4500</v>
      </c>
      <c r="M3578">
        <v>2550</v>
      </c>
      <c r="N3578">
        <v>0</v>
      </c>
      <c r="O3578">
        <v>990</v>
      </c>
      <c r="P3578">
        <v>14</v>
      </c>
      <c r="R3578">
        <v>5106190</v>
      </c>
      <c r="S3578">
        <v>200</v>
      </c>
      <c r="T3578">
        <v>3630</v>
      </c>
      <c r="U3578">
        <v>1860</v>
      </c>
      <c r="V3578" t="s">
        <v>5940</v>
      </c>
      <c r="W3578">
        <v>9742</v>
      </c>
      <c r="X3578">
        <v>96</v>
      </c>
      <c r="Z3578">
        <v>3528304</v>
      </c>
      <c r="AB3578">
        <v>1440</v>
      </c>
      <c r="AC3578">
        <v>3528304</v>
      </c>
      <c r="AD3578" t="s">
        <v>3347</v>
      </c>
      <c r="AE3578" t="s">
        <v>5940</v>
      </c>
      <c r="AF3578">
        <v>3528304</v>
      </c>
      <c r="AG3578" t="s">
        <v>3347</v>
      </c>
      <c r="AH3578">
        <v>59908</v>
      </c>
      <c r="AI3578">
        <v>3528304</v>
      </c>
      <c r="AJ3578" t="s">
        <v>3347</v>
      </c>
      <c r="AK3578">
        <v>48</v>
      </c>
      <c r="AL3578">
        <v>3528304</v>
      </c>
      <c r="AM3578" t="s">
        <v>3347</v>
      </c>
      <c r="AN3578">
        <v>1008</v>
      </c>
      <c r="AO3578">
        <v>0</v>
      </c>
      <c r="AP3578">
        <v>3541109</v>
      </c>
      <c r="AQ3578" t="s">
        <v>3490</v>
      </c>
      <c r="AR3578">
        <v>1580</v>
      </c>
    </row>
    <row r="3579" spans="1:44" x14ac:dyDescent="0.25">
      <c r="A3579">
        <v>5106273</v>
      </c>
      <c r="B3579">
        <v>4</v>
      </c>
      <c r="C3579" t="s">
        <v>896</v>
      </c>
      <c r="D3579" t="s">
        <v>565</v>
      </c>
      <c r="E3579" t="s">
        <v>5940</v>
      </c>
      <c r="F3579" t="s">
        <v>5940</v>
      </c>
      <c r="G3579">
        <v>1311</v>
      </c>
      <c r="H3579" t="s">
        <v>5940</v>
      </c>
      <c r="I3579">
        <v>2520</v>
      </c>
      <c r="J3579">
        <v>51</v>
      </c>
      <c r="K3579">
        <v>0</v>
      </c>
      <c r="L3579">
        <v>0</v>
      </c>
      <c r="M3579">
        <v>3600</v>
      </c>
      <c r="N3579">
        <v>0</v>
      </c>
      <c r="O3579">
        <v>1410</v>
      </c>
      <c r="P3579">
        <v>0</v>
      </c>
      <c r="R3579">
        <v>5106273</v>
      </c>
      <c r="S3579" t="s">
        <v>5940</v>
      </c>
      <c r="T3579" t="s">
        <v>5940</v>
      </c>
      <c r="U3579">
        <v>1311</v>
      </c>
      <c r="V3579" t="s">
        <v>5940</v>
      </c>
      <c r="W3579">
        <v>2520</v>
      </c>
      <c r="X3579">
        <v>51</v>
      </c>
      <c r="Z3579">
        <v>3528403</v>
      </c>
      <c r="AB3579" t="s">
        <v>5940</v>
      </c>
      <c r="AC3579">
        <v>3528403</v>
      </c>
      <c r="AD3579" t="s">
        <v>3348</v>
      </c>
      <c r="AE3579">
        <v>18</v>
      </c>
      <c r="AF3579">
        <v>3528403</v>
      </c>
      <c r="AG3579" t="s">
        <v>3348</v>
      </c>
      <c r="AH3579">
        <v>4380</v>
      </c>
      <c r="AI3579">
        <v>3528403</v>
      </c>
      <c r="AJ3579" t="s">
        <v>3348</v>
      </c>
      <c r="AK3579">
        <v>43</v>
      </c>
      <c r="AL3579">
        <v>3528403</v>
      </c>
      <c r="AM3579" t="s">
        <v>3348</v>
      </c>
      <c r="AN3579" t="s">
        <v>5940</v>
      </c>
      <c r="AO3579">
        <v>0</v>
      </c>
      <c r="AP3579">
        <v>3541208</v>
      </c>
      <c r="AQ3579" t="s">
        <v>3491</v>
      </c>
      <c r="AR3579">
        <v>2070</v>
      </c>
    </row>
    <row r="3580" spans="1:44" x14ac:dyDescent="0.25">
      <c r="A3580">
        <v>5106265</v>
      </c>
      <c r="B3580">
        <v>4</v>
      </c>
      <c r="C3580" t="s">
        <v>896</v>
      </c>
      <c r="D3580" t="s">
        <v>564</v>
      </c>
      <c r="E3580" t="s">
        <v>5940</v>
      </c>
      <c r="F3580">
        <v>14002</v>
      </c>
      <c r="G3580">
        <v>7760</v>
      </c>
      <c r="H3580" t="s">
        <v>5940</v>
      </c>
      <c r="I3580">
        <v>14058</v>
      </c>
      <c r="J3580" t="s">
        <v>5940</v>
      </c>
      <c r="K3580">
        <v>0</v>
      </c>
      <c r="L3580">
        <v>9900</v>
      </c>
      <c r="M3580">
        <v>8100</v>
      </c>
      <c r="N3580">
        <v>0</v>
      </c>
      <c r="O3580">
        <v>3500</v>
      </c>
      <c r="P3580">
        <v>0</v>
      </c>
      <c r="R3580">
        <v>5106265</v>
      </c>
      <c r="S3580" t="s">
        <v>5940</v>
      </c>
      <c r="T3580">
        <v>14002</v>
      </c>
      <c r="U3580">
        <v>7760</v>
      </c>
      <c r="V3580" t="s">
        <v>5940</v>
      </c>
      <c r="W3580">
        <v>14058</v>
      </c>
      <c r="X3580" t="s">
        <v>5940</v>
      </c>
      <c r="Z3580">
        <v>3528502</v>
      </c>
      <c r="AB3580" t="s">
        <v>5940</v>
      </c>
      <c r="AC3580">
        <v>3528502</v>
      </c>
      <c r="AD3580" t="s">
        <v>3349</v>
      </c>
      <c r="AE3580" t="s">
        <v>5940</v>
      </c>
      <c r="AF3580">
        <v>3528502</v>
      </c>
      <c r="AG3580" t="s">
        <v>3349</v>
      </c>
      <c r="AH3580" t="s">
        <v>5940</v>
      </c>
      <c r="AI3580">
        <v>3528502</v>
      </c>
      <c r="AJ3580" t="s">
        <v>3349</v>
      </c>
      <c r="AK3580" t="s">
        <v>5940</v>
      </c>
      <c r="AL3580">
        <v>3528502</v>
      </c>
      <c r="AM3580" t="s">
        <v>3349</v>
      </c>
      <c r="AN3580" t="s">
        <v>5940</v>
      </c>
      <c r="AO3580">
        <v>0</v>
      </c>
      <c r="AP3580">
        <v>3541307</v>
      </c>
      <c r="AQ3580" t="s">
        <v>3492</v>
      </c>
      <c r="AR3580">
        <v>3000</v>
      </c>
    </row>
    <row r="3581" spans="1:44" x14ac:dyDescent="0.25">
      <c r="A3581">
        <v>5106299</v>
      </c>
      <c r="B3581">
        <v>4</v>
      </c>
      <c r="C3581" t="s">
        <v>896</v>
      </c>
      <c r="D3581" t="s">
        <v>567</v>
      </c>
      <c r="E3581">
        <v>450</v>
      </c>
      <c r="F3581">
        <v>2442</v>
      </c>
      <c r="G3581">
        <v>7740</v>
      </c>
      <c r="H3581">
        <v>165</v>
      </c>
      <c r="I3581">
        <v>9000</v>
      </c>
      <c r="J3581">
        <v>168</v>
      </c>
      <c r="K3581">
        <v>450</v>
      </c>
      <c r="L3581">
        <v>0</v>
      </c>
      <c r="M3581">
        <v>6750</v>
      </c>
      <c r="N3581">
        <v>0</v>
      </c>
      <c r="O3581">
        <v>2400</v>
      </c>
      <c r="P3581">
        <v>60</v>
      </c>
      <c r="R3581">
        <v>5106299</v>
      </c>
      <c r="S3581">
        <v>450</v>
      </c>
      <c r="T3581">
        <v>2442</v>
      </c>
      <c r="U3581">
        <v>7740</v>
      </c>
      <c r="V3581">
        <v>165</v>
      </c>
      <c r="W3581">
        <v>9000</v>
      </c>
      <c r="X3581">
        <v>168</v>
      </c>
      <c r="Z3581">
        <v>3528601</v>
      </c>
      <c r="AB3581" t="s">
        <v>5940</v>
      </c>
      <c r="AC3581">
        <v>3528601</v>
      </c>
      <c r="AD3581" t="s">
        <v>3350</v>
      </c>
      <c r="AE3581">
        <v>65</v>
      </c>
      <c r="AF3581">
        <v>3528601</v>
      </c>
      <c r="AG3581" t="s">
        <v>3350</v>
      </c>
      <c r="AH3581">
        <v>41718</v>
      </c>
      <c r="AI3581">
        <v>3528601</v>
      </c>
      <c r="AJ3581" t="s">
        <v>3350</v>
      </c>
      <c r="AK3581">
        <v>1050</v>
      </c>
      <c r="AL3581">
        <v>3528601</v>
      </c>
      <c r="AM3581" t="s">
        <v>3350</v>
      </c>
      <c r="AN3581">
        <v>2550</v>
      </c>
      <c r="AO3581">
        <v>0</v>
      </c>
      <c r="AP3581">
        <v>3541406</v>
      </c>
      <c r="AQ3581" t="s">
        <v>3493</v>
      </c>
      <c r="AR3581">
        <v>1680</v>
      </c>
    </row>
    <row r="3582" spans="1:44" x14ac:dyDescent="0.25">
      <c r="A3582">
        <v>5106422</v>
      </c>
      <c r="B3582">
        <v>4</v>
      </c>
      <c r="C3582" t="s">
        <v>896</v>
      </c>
      <c r="D3582" t="s">
        <v>571</v>
      </c>
      <c r="E3582">
        <v>300</v>
      </c>
      <c r="F3582">
        <v>9030</v>
      </c>
      <c r="G3582">
        <v>2310</v>
      </c>
      <c r="H3582" t="s">
        <v>5940</v>
      </c>
      <c r="I3582">
        <v>7440</v>
      </c>
      <c r="J3582">
        <v>204</v>
      </c>
      <c r="K3582">
        <v>60</v>
      </c>
      <c r="L3582">
        <v>3000</v>
      </c>
      <c r="M3582">
        <v>4800</v>
      </c>
      <c r="N3582">
        <v>0</v>
      </c>
      <c r="O3582">
        <v>3600</v>
      </c>
      <c r="P3582">
        <v>60</v>
      </c>
      <c r="R3582">
        <v>5106422</v>
      </c>
      <c r="S3582">
        <v>300</v>
      </c>
      <c r="T3582">
        <v>9030</v>
      </c>
      <c r="U3582">
        <v>2310</v>
      </c>
      <c r="V3582" t="s">
        <v>5940</v>
      </c>
      <c r="W3582">
        <v>7440</v>
      </c>
      <c r="X3582">
        <v>204</v>
      </c>
      <c r="Z3582">
        <v>3528700</v>
      </c>
      <c r="AB3582">
        <v>1558</v>
      </c>
      <c r="AC3582">
        <v>3528700</v>
      </c>
      <c r="AD3582" t="s">
        <v>3351</v>
      </c>
      <c r="AE3582" t="s">
        <v>5940</v>
      </c>
      <c r="AF3582">
        <v>3528700</v>
      </c>
      <c r="AG3582" t="s">
        <v>3351</v>
      </c>
      <c r="AH3582">
        <v>66750</v>
      </c>
      <c r="AI3582">
        <v>3528700</v>
      </c>
      <c r="AJ3582" t="s">
        <v>3351</v>
      </c>
      <c r="AK3582">
        <v>360</v>
      </c>
      <c r="AL3582">
        <v>3528700</v>
      </c>
      <c r="AM3582" t="s">
        <v>3351</v>
      </c>
      <c r="AN3582">
        <v>2400</v>
      </c>
      <c r="AO3582">
        <v>0</v>
      </c>
      <c r="AP3582">
        <v>3541505</v>
      </c>
      <c r="AQ3582" t="s">
        <v>3494</v>
      </c>
      <c r="AR3582">
        <v>4800</v>
      </c>
    </row>
    <row r="3583" spans="1:44" x14ac:dyDescent="0.25">
      <c r="A3583">
        <v>5106802</v>
      </c>
      <c r="B3583">
        <v>4</v>
      </c>
      <c r="C3583" t="s">
        <v>896</v>
      </c>
      <c r="D3583" t="s">
        <v>578</v>
      </c>
      <c r="E3583">
        <v>250</v>
      </c>
      <c r="F3583">
        <v>129723</v>
      </c>
      <c r="G3583">
        <v>33840</v>
      </c>
      <c r="H3583">
        <v>8580</v>
      </c>
      <c r="I3583">
        <v>98655</v>
      </c>
      <c r="J3583">
        <v>182</v>
      </c>
      <c r="K3583">
        <v>250</v>
      </c>
      <c r="L3583">
        <v>105000</v>
      </c>
      <c r="M3583">
        <v>101855</v>
      </c>
      <c r="N3583">
        <v>6570</v>
      </c>
      <c r="O3583">
        <v>14550</v>
      </c>
      <c r="P3583">
        <v>0</v>
      </c>
      <c r="R3583">
        <v>5106802</v>
      </c>
      <c r="S3583">
        <v>250</v>
      </c>
      <c r="T3583">
        <v>129723</v>
      </c>
      <c r="U3583">
        <v>33840</v>
      </c>
      <c r="V3583">
        <v>8580</v>
      </c>
      <c r="W3583">
        <v>98655</v>
      </c>
      <c r="X3583">
        <v>182</v>
      </c>
      <c r="Z3583">
        <v>3528809</v>
      </c>
      <c r="AB3583" t="s">
        <v>5940</v>
      </c>
      <c r="AC3583">
        <v>3528809</v>
      </c>
      <c r="AD3583" t="s">
        <v>3352</v>
      </c>
      <c r="AE3583" t="s">
        <v>5940</v>
      </c>
      <c r="AF3583">
        <v>3528809</v>
      </c>
      <c r="AG3583" t="s">
        <v>3352</v>
      </c>
      <c r="AH3583">
        <v>1594133</v>
      </c>
      <c r="AI3583">
        <v>3528809</v>
      </c>
      <c r="AJ3583" t="s">
        <v>3352</v>
      </c>
      <c r="AK3583">
        <v>240</v>
      </c>
      <c r="AL3583">
        <v>3528809</v>
      </c>
      <c r="AM3583" t="s">
        <v>3352</v>
      </c>
      <c r="AN3583">
        <v>38750</v>
      </c>
      <c r="AO3583">
        <v>0</v>
      </c>
      <c r="AP3583">
        <v>3541604</v>
      </c>
      <c r="AQ3583" t="s">
        <v>3495</v>
      </c>
      <c r="AR3583">
        <v>10800</v>
      </c>
    </row>
    <row r="3584" spans="1:44" x14ac:dyDescent="0.25">
      <c r="A3584">
        <v>5107065</v>
      </c>
      <c r="B3584">
        <v>4</v>
      </c>
      <c r="C3584" t="s">
        <v>896</v>
      </c>
      <c r="D3584" t="s">
        <v>583</v>
      </c>
      <c r="E3584">
        <v>900</v>
      </c>
      <c r="F3584">
        <v>335576</v>
      </c>
      <c r="G3584">
        <v>1500</v>
      </c>
      <c r="H3584">
        <v>180</v>
      </c>
      <c r="I3584">
        <v>84000</v>
      </c>
      <c r="J3584">
        <v>36</v>
      </c>
      <c r="K3584">
        <v>1500</v>
      </c>
      <c r="L3584">
        <v>534240</v>
      </c>
      <c r="M3584">
        <v>44880</v>
      </c>
      <c r="N3584">
        <v>0</v>
      </c>
      <c r="O3584">
        <v>55014</v>
      </c>
      <c r="P3584">
        <v>756</v>
      </c>
      <c r="R3584">
        <v>5107065</v>
      </c>
      <c r="S3584">
        <v>900</v>
      </c>
      <c r="T3584">
        <v>335576</v>
      </c>
      <c r="U3584">
        <v>1500</v>
      </c>
      <c r="V3584">
        <v>180</v>
      </c>
      <c r="W3584">
        <v>84000</v>
      </c>
      <c r="X3584">
        <v>36</v>
      </c>
      <c r="Z3584">
        <v>3528858</v>
      </c>
      <c r="AB3584" t="s">
        <v>5940</v>
      </c>
      <c r="AC3584">
        <v>3528858</v>
      </c>
      <c r="AD3584" t="s">
        <v>3353</v>
      </c>
      <c r="AE3584">
        <v>24</v>
      </c>
      <c r="AF3584">
        <v>3528858</v>
      </c>
      <c r="AG3584" t="s">
        <v>3353</v>
      </c>
      <c r="AH3584">
        <v>258654</v>
      </c>
      <c r="AI3584">
        <v>3528858</v>
      </c>
      <c r="AJ3584" t="s">
        <v>3353</v>
      </c>
      <c r="AK3584" t="s">
        <v>5940</v>
      </c>
      <c r="AL3584">
        <v>3528858</v>
      </c>
      <c r="AM3584" t="s">
        <v>3353</v>
      </c>
      <c r="AN3584" t="s">
        <v>5940</v>
      </c>
      <c r="AO3584">
        <v>0</v>
      </c>
      <c r="AP3584">
        <v>3541653</v>
      </c>
      <c r="AQ3584" t="s">
        <v>3496</v>
      </c>
      <c r="AR3584">
        <v>31770</v>
      </c>
    </row>
    <row r="3585" spans="1:44" x14ac:dyDescent="0.25">
      <c r="A3585">
        <v>5107206</v>
      </c>
      <c r="B3585">
        <v>4</v>
      </c>
      <c r="C3585" t="s">
        <v>896</v>
      </c>
      <c r="D3585" t="s">
        <v>588</v>
      </c>
      <c r="E3585" t="s">
        <v>5940</v>
      </c>
      <c r="F3585">
        <v>384</v>
      </c>
      <c r="G3585">
        <v>300</v>
      </c>
      <c r="H3585" t="s">
        <v>5940</v>
      </c>
      <c r="I3585">
        <v>156</v>
      </c>
      <c r="J3585">
        <v>8</v>
      </c>
      <c r="K3585">
        <v>860</v>
      </c>
      <c r="L3585">
        <v>0</v>
      </c>
      <c r="M3585">
        <v>660</v>
      </c>
      <c r="N3585">
        <v>0</v>
      </c>
      <c r="O3585">
        <v>88</v>
      </c>
      <c r="P3585">
        <v>14</v>
      </c>
      <c r="R3585">
        <v>5107206</v>
      </c>
      <c r="S3585" t="s">
        <v>5940</v>
      </c>
      <c r="T3585">
        <v>384</v>
      </c>
      <c r="U3585">
        <v>300</v>
      </c>
      <c r="V3585" t="s">
        <v>5940</v>
      </c>
      <c r="W3585">
        <v>156</v>
      </c>
      <c r="X3585">
        <v>8</v>
      </c>
      <c r="Z3585">
        <v>3528908</v>
      </c>
      <c r="AB3585">
        <v>300</v>
      </c>
      <c r="AC3585">
        <v>3528908</v>
      </c>
      <c r="AD3585" t="s">
        <v>3354</v>
      </c>
      <c r="AE3585">
        <v>24</v>
      </c>
      <c r="AF3585">
        <v>3528908</v>
      </c>
      <c r="AG3585" t="s">
        <v>3354</v>
      </c>
      <c r="AH3585">
        <v>48936</v>
      </c>
      <c r="AI3585">
        <v>3528908</v>
      </c>
      <c r="AJ3585" t="s">
        <v>3354</v>
      </c>
      <c r="AK3585">
        <v>144</v>
      </c>
      <c r="AL3585">
        <v>3528908</v>
      </c>
      <c r="AM3585" t="s">
        <v>3354</v>
      </c>
      <c r="AN3585" t="s">
        <v>5940</v>
      </c>
      <c r="AO3585">
        <v>0</v>
      </c>
      <c r="AP3585">
        <v>3541703</v>
      </c>
      <c r="AQ3585" t="s">
        <v>3497</v>
      </c>
      <c r="AR3585">
        <v>945</v>
      </c>
    </row>
    <row r="3586" spans="1:44" x14ac:dyDescent="0.25">
      <c r="A3586">
        <v>5107578</v>
      </c>
      <c r="B3586">
        <v>4</v>
      </c>
      <c r="C3586" t="s">
        <v>896</v>
      </c>
      <c r="D3586" t="s">
        <v>595</v>
      </c>
      <c r="E3586" t="s">
        <v>5940</v>
      </c>
      <c r="F3586" t="s">
        <v>5940</v>
      </c>
      <c r="G3586">
        <v>1050</v>
      </c>
      <c r="H3586" t="s">
        <v>5940</v>
      </c>
      <c r="I3586">
        <v>551</v>
      </c>
      <c r="J3586">
        <v>55</v>
      </c>
      <c r="K3586">
        <v>0</v>
      </c>
      <c r="L3586">
        <v>0</v>
      </c>
      <c r="M3586">
        <v>748</v>
      </c>
      <c r="N3586">
        <v>0</v>
      </c>
      <c r="O3586">
        <v>290</v>
      </c>
      <c r="P3586">
        <v>120</v>
      </c>
      <c r="R3586">
        <v>5107578</v>
      </c>
      <c r="S3586" t="s">
        <v>5940</v>
      </c>
      <c r="T3586" t="s">
        <v>5940</v>
      </c>
      <c r="U3586">
        <v>1050</v>
      </c>
      <c r="V3586" t="s">
        <v>5940</v>
      </c>
      <c r="W3586">
        <v>551</v>
      </c>
      <c r="X3586">
        <v>55</v>
      </c>
      <c r="Z3586">
        <v>3529005</v>
      </c>
      <c r="AB3586" t="s">
        <v>5940</v>
      </c>
      <c r="AC3586">
        <v>3529005</v>
      </c>
      <c r="AD3586" t="s">
        <v>3355</v>
      </c>
      <c r="AE3586" t="s">
        <v>5940</v>
      </c>
      <c r="AF3586">
        <v>3529005</v>
      </c>
      <c r="AG3586" t="s">
        <v>3355</v>
      </c>
      <c r="AH3586" t="s">
        <v>5940</v>
      </c>
      <c r="AI3586">
        <v>3529005</v>
      </c>
      <c r="AJ3586" t="s">
        <v>3355</v>
      </c>
      <c r="AK3586" t="s">
        <v>5940</v>
      </c>
      <c r="AL3586">
        <v>3529005</v>
      </c>
      <c r="AM3586" t="s">
        <v>3355</v>
      </c>
      <c r="AN3586">
        <v>624</v>
      </c>
      <c r="AO3586">
        <v>0</v>
      </c>
      <c r="AP3586">
        <v>3541802</v>
      </c>
      <c r="AQ3586" t="s">
        <v>3498</v>
      </c>
      <c r="AR3586">
        <v>3353</v>
      </c>
    </row>
    <row r="3587" spans="1:44" x14ac:dyDescent="0.25">
      <c r="A3587">
        <v>5107248</v>
      </c>
      <c r="B3587">
        <v>4</v>
      </c>
      <c r="C3587" t="s">
        <v>896</v>
      </c>
      <c r="D3587" t="s">
        <v>589</v>
      </c>
      <c r="E3587" t="s">
        <v>5940</v>
      </c>
      <c r="F3587">
        <v>177663</v>
      </c>
      <c r="G3587">
        <v>18000</v>
      </c>
      <c r="H3587" t="s">
        <v>5940</v>
      </c>
      <c r="I3587">
        <v>91425</v>
      </c>
      <c r="J3587" t="s">
        <v>5940</v>
      </c>
      <c r="K3587">
        <v>0</v>
      </c>
      <c r="L3587">
        <v>120210</v>
      </c>
      <c r="M3587">
        <v>44336</v>
      </c>
      <c r="N3587">
        <v>0</v>
      </c>
      <c r="O3587">
        <v>32000</v>
      </c>
      <c r="P3587">
        <v>0</v>
      </c>
      <c r="R3587">
        <v>5107248</v>
      </c>
      <c r="S3587" t="s">
        <v>5940</v>
      </c>
      <c r="T3587">
        <v>177663</v>
      </c>
      <c r="U3587">
        <v>18000</v>
      </c>
      <c r="V3587" t="s">
        <v>5940</v>
      </c>
      <c r="W3587">
        <v>91425</v>
      </c>
      <c r="X3587" t="s">
        <v>5940</v>
      </c>
      <c r="Z3587">
        <v>3529104</v>
      </c>
      <c r="AB3587">
        <v>216</v>
      </c>
      <c r="AC3587">
        <v>3529104</v>
      </c>
      <c r="AD3587" t="s">
        <v>3356</v>
      </c>
      <c r="AE3587">
        <v>24</v>
      </c>
      <c r="AF3587">
        <v>3529104</v>
      </c>
      <c r="AG3587" t="s">
        <v>3356</v>
      </c>
      <c r="AH3587" t="s">
        <v>5940</v>
      </c>
      <c r="AI3587">
        <v>3529104</v>
      </c>
      <c r="AJ3587" t="s">
        <v>3356</v>
      </c>
      <c r="AK3587">
        <v>48</v>
      </c>
      <c r="AL3587">
        <v>3529104</v>
      </c>
      <c r="AM3587" t="s">
        <v>3356</v>
      </c>
      <c r="AN3587" t="s">
        <v>5940</v>
      </c>
      <c r="AO3587">
        <v>0</v>
      </c>
      <c r="AP3587">
        <v>3541901</v>
      </c>
      <c r="AQ3587" t="s">
        <v>3499</v>
      </c>
      <c r="AR3587">
        <v>86</v>
      </c>
    </row>
    <row r="3588" spans="1:44" x14ac:dyDescent="0.25">
      <c r="A3588">
        <v>5107743</v>
      </c>
      <c r="B3588">
        <v>4</v>
      </c>
      <c r="C3588" t="s">
        <v>896</v>
      </c>
      <c r="D3588" t="s">
        <v>598</v>
      </c>
      <c r="E3588" t="s">
        <v>5940</v>
      </c>
      <c r="F3588">
        <v>14400</v>
      </c>
      <c r="G3588">
        <v>240</v>
      </c>
      <c r="H3588" t="s">
        <v>5940</v>
      </c>
      <c r="I3588">
        <v>16200</v>
      </c>
      <c r="J3588" t="s">
        <v>5940</v>
      </c>
      <c r="K3588">
        <v>0</v>
      </c>
      <c r="L3588">
        <v>11526</v>
      </c>
      <c r="M3588">
        <v>2100</v>
      </c>
      <c r="N3588">
        <v>0</v>
      </c>
      <c r="O3588">
        <v>7290</v>
      </c>
      <c r="P3588">
        <v>240</v>
      </c>
      <c r="R3588">
        <v>5107743</v>
      </c>
      <c r="S3588" t="s">
        <v>5940</v>
      </c>
      <c r="T3588">
        <v>14400</v>
      </c>
      <c r="U3588">
        <v>240</v>
      </c>
      <c r="V3588" t="s">
        <v>5940</v>
      </c>
      <c r="W3588">
        <v>16200</v>
      </c>
      <c r="X3588" t="s">
        <v>5940</v>
      </c>
      <c r="Z3588">
        <v>3529203</v>
      </c>
      <c r="AB3588">
        <v>3858</v>
      </c>
      <c r="AC3588">
        <v>3529203</v>
      </c>
      <c r="AD3588" t="s">
        <v>3357</v>
      </c>
      <c r="AE3588">
        <v>29</v>
      </c>
      <c r="AF3588">
        <v>3529203</v>
      </c>
      <c r="AG3588" t="s">
        <v>3357</v>
      </c>
      <c r="AH3588">
        <v>750931</v>
      </c>
      <c r="AI3588">
        <v>3529203</v>
      </c>
      <c r="AJ3588" t="s">
        <v>3357</v>
      </c>
      <c r="AK3588">
        <v>600</v>
      </c>
      <c r="AL3588">
        <v>3529203</v>
      </c>
      <c r="AM3588" t="s">
        <v>3357</v>
      </c>
      <c r="AN3588">
        <v>4320</v>
      </c>
      <c r="AO3588">
        <v>0</v>
      </c>
      <c r="AP3588">
        <v>3542008</v>
      </c>
      <c r="AQ3588" t="s">
        <v>3500</v>
      </c>
      <c r="AR3588">
        <v>1080</v>
      </c>
    </row>
    <row r="3589" spans="1:44" x14ac:dyDescent="0.25">
      <c r="A3589">
        <v>5107263</v>
      </c>
      <c r="B3589">
        <v>4</v>
      </c>
      <c r="C3589" t="s">
        <v>896</v>
      </c>
      <c r="D3589" t="s">
        <v>590</v>
      </c>
      <c r="E3589">
        <v>93605</v>
      </c>
      <c r="F3589">
        <v>2052</v>
      </c>
      <c r="G3589">
        <v>680</v>
      </c>
      <c r="H3589" t="s">
        <v>5940</v>
      </c>
      <c r="I3589">
        <v>2012</v>
      </c>
      <c r="J3589" t="s">
        <v>5940</v>
      </c>
      <c r="K3589">
        <v>0</v>
      </c>
      <c r="L3589">
        <v>1248</v>
      </c>
      <c r="M3589">
        <v>1860</v>
      </c>
      <c r="N3589">
        <v>0</v>
      </c>
      <c r="O3589">
        <v>2673</v>
      </c>
      <c r="P3589">
        <v>4</v>
      </c>
      <c r="R3589">
        <v>5107263</v>
      </c>
      <c r="S3589">
        <v>93605</v>
      </c>
      <c r="T3589">
        <v>2052</v>
      </c>
      <c r="U3589">
        <v>680</v>
      </c>
      <c r="V3589" t="s">
        <v>5940</v>
      </c>
      <c r="W3589">
        <v>2012</v>
      </c>
      <c r="X3589" t="s">
        <v>5940</v>
      </c>
      <c r="Z3589">
        <v>3529302</v>
      </c>
      <c r="AB3589" t="s">
        <v>5940</v>
      </c>
      <c r="AC3589">
        <v>3529302</v>
      </c>
      <c r="AD3589" t="s">
        <v>3358</v>
      </c>
      <c r="AE3589" t="s">
        <v>5940</v>
      </c>
      <c r="AF3589">
        <v>3529302</v>
      </c>
      <c r="AG3589" t="s">
        <v>3358</v>
      </c>
      <c r="AH3589">
        <v>1062783</v>
      </c>
      <c r="AI3589">
        <v>3529302</v>
      </c>
      <c r="AJ3589" t="s">
        <v>3358</v>
      </c>
      <c r="AK3589" t="s">
        <v>5940</v>
      </c>
      <c r="AL3589">
        <v>3529302</v>
      </c>
      <c r="AM3589" t="s">
        <v>3358</v>
      </c>
      <c r="AN3589">
        <v>261</v>
      </c>
      <c r="AO3589">
        <v>0</v>
      </c>
      <c r="AP3589">
        <v>3542107</v>
      </c>
      <c r="AQ3589" t="s">
        <v>3501</v>
      </c>
      <c r="AR3589">
        <v>240</v>
      </c>
    </row>
    <row r="3590" spans="1:44" x14ac:dyDescent="0.25">
      <c r="A3590">
        <v>5107354</v>
      </c>
      <c r="B3590">
        <v>4</v>
      </c>
      <c r="C3590" t="s">
        <v>896</v>
      </c>
      <c r="D3590" t="s">
        <v>593</v>
      </c>
      <c r="E3590" t="s">
        <v>5940</v>
      </c>
      <c r="F3590">
        <v>23400</v>
      </c>
      <c r="G3590">
        <v>3080</v>
      </c>
      <c r="H3590" t="s">
        <v>5940</v>
      </c>
      <c r="I3590">
        <v>27000</v>
      </c>
      <c r="J3590" t="s">
        <v>5940</v>
      </c>
      <c r="K3590">
        <v>0</v>
      </c>
      <c r="L3590">
        <v>41400</v>
      </c>
      <c r="M3590">
        <v>4500</v>
      </c>
      <c r="N3590">
        <v>0</v>
      </c>
      <c r="O3590">
        <v>4500</v>
      </c>
      <c r="P3590">
        <v>0</v>
      </c>
      <c r="R3590">
        <v>5107354</v>
      </c>
      <c r="S3590" t="s">
        <v>5940</v>
      </c>
      <c r="T3590">
        <v>23400</v>
      </c>
      <c r="U3590">
        <v>3080</v>
      </c>
      <c r="V3590" t="s">
        <v>5940</v>
      </c>
      <c r="W3590">
        <v>27000</v>
      </c>
      <c r="X3590" t="s">
        <v>5940</v>
      </c>
      <c r="Z3590">
        <v>3529401</v>
      </c>
      <c r="AB3590" t="s">
        <v>5940</v>
      </c>
      <c r="AC3590">
        <v>3529401</v>
      </c>
      <c r="AD3590" t="s">
        <v>3359</v>
      </c>
      <c r="AE3590" t="s">
        <v>5940</v>
      </c>
      <c r="AF3590">
        <v>3529401</v>
      </c>
      <c r="AG3590" t="s">
        <v>3359</v>
      </c>
      <c r="AH3590" t="s">
        <v>5940</v>
      </c>
      <c r="AI3590">
        <v>3529401</v>
      </c>
      <c r="AJ3590" t="s">
        <v>3359</v>
      </c>
      <c r="AK3590" t="s">
        <v>5940</v>
      </c>
      <c r="AL3590">
        <v>3529401</v>
      </c>
      <c r="AM3590" t="s">
        <v>3359</v>
      </c>
      <c r="AN3590" t="s">
        <v>5940</v>
      </c>
      <c r="AO3590">
        <v>0</v>
      </c>
      <c r="AP3590">
        <v>3542206</v>
      </c>
      <c r="AQ3590" t="s">
        <v>3502</v>
      </c>
      <c r="AR3590">
        <v>32640</v>
      </c>
    </row>
    <row r="3591" spans="1:44" x14ac:dyDescent="0.25">
      <c r="A3591">
        <v>5107107</v>
      </c>
      <c r="B3591">
        <v>4</v>
      </c>
      <c r="C3591" t="s">
        <v>896</v>
      </c>
      <c r="D3591" t="s">
        <v>584</v>
      </c>
      <c r="E3591">
        <v>300</v>
      </c>
      <c r="F3591">
        <v>4365</v>
      </c>
      <c r="G3591">
        <v>4028</v>
      </c>
      <c r="H3591" t="s">
        <v>5940</v>
      </c>
      <c r="I3591">
        <v>1800</v>
      </c>
      <c r="J3591">
        <v>55</v>
      </c>
      <c r="K3591">
        <v>630</v>
      </c>
      <c r="L3591">
        <v>648</v>
      </c>
      <c r="M3591">
        <v>4200</v>
      </c>
      <c r="N3591">
        <v>0</v>
      </c>
      <c r="O3591">
        <v>375</v>
      </c>
      <c r="P3591">
        <v>48</v>
      </c>
      <c r="R3591">
        <v>5107107</v>
      </c>
      <c r="S3591">
        <v>300</v>
      </c>
      <c r="T3591">
        <v>4365</v>
      </c>
      <c r="U3591">
        <v>4028</v>
      </c>
      <c r="V3591" t="s">
        <v>5940</v>
      </c>
      <c r="W3591">
        <v>1800</v>
      </c>
      <c r="X3591">
        <v>55</v>
      </c>
      <c r="Z3591">
        <v>3529500</v>
      </c>
      <c r="AB3591">
        <v>255</v>
      </c>
      <c r="AC3591">
        <v>3529500</v>
      </c>
      <c r="AD3591" t="s">
        <v>3360</v>
      </c>
      <c r="AE3591">
        <v>90</v>
      </c>
      <c r="AF3591">
        <v>3529500</v>
      </c>
      <c r="AG3591" t="s">
        <v>3360</v>
      </c>
      <c r="AH3591">
        <v>116812</v>
      </c>
      <c r="AI3591">
        <v>3529500</v>
      </c>
      <c r="AJ3591" t="s">
        <v>3360</v>
      </c>
      <c r="AK3591">
        <v>256</v>
      </c>
      <c r="AL3591">
        <v>3529500</v>
      </c>
      <c r="AM3591" t="s">
        <v>3360</v>
      </c>
      <c r="AN3591">
        <v>387</v>
      </c>
      <c r="AO3591">
        <v>0</v>
      </c>
      <c r="AP3591">
        <v>3542305</v>
      </c>
      <c r="AQ3591" t="s">
        <v>3503</v>
      </c>
      <c r="AR3591">
        <v>640</v>
      </c>
    </row>
    <row r="3592" spans="1:44" x14ac:dyDescent="0.25">
      <c r="A3592">
        <v>5107909</v>
      </c>
      <c r="B3592">
        <v>4</v>
      </c>
      <c r="C3592" t="s">
        <v>896</v>
      </c>
      <c r="D3592" t="s">
        <v>607</v>
      </c>
      <c r="E3592">
        <v>1050</v>
      </c>
      <c r="F3592">
        <v>375417</v>
      </c>
      <c r="G3592">
        <v>75255</v>
      </c>
      <c r="H3592">
        <v>1356</v>
      </c>
      <c r="I3592">
        <v>132711</v>
      </c>
      <c r="J3592">
        <v>592</v>
      </c>
      <c r="K3592">
        <v>1050</v>
      </c>
      <c r="L3592">
        <v>279300</v>
      </c>
      <c r="M3592">
        <v>170225</v>
      </c>
      <c r="N3592">
        <v>13200</v>
      </c>
      <c r="O3592">
        <v>30853</v>
      </c>
      <c r="P3592">
        <v>698</v>
      </c>
      <c r="R3592">
        <v>5107909</v>
      </c>
      <c r="S3592">
        <v>1050</v>
      </c>
      <c r="T3592">
        <v>375417</v>
      </c>
      <c r="U3592">
        <v>75255</v>
      </c>
      <c r="V3592">
        <v>1356</v>
      </c>
      <c r="W3592">
        <v>132711</v>
      </c>
      <c r="X3592">
        <v>592</v>
      </c>
      <c r="Z3592">
        <v>3529609</v>
      </c>
      <c r="AB3592">
        <v>2053</v>
      </c>
      <c r="AC3592">
        <v>3529609</v>
      </c>
      <c r="AD3592" t="s">
        <v>3361</v>
      </c>
      <c r="AE3592">
        <v>12</v>
      </c>
      <c r="AF3592">
        <v>3529609</v>
      </c>
      <c r="AG3592" t="s">
        <v>3361</v>
      </c>
      <c r="AH3592">
        <v>4380</v>
      </c>
      <c r="AI3592">
        <v>3529609</v>
      </c>
      <c r="AJ3592" t="s">
        <v>3361</v>
      </c>
      <c r="AK3592" t="s">
        <v>5940</v>
      </c>
      <c r="AL3592">
        <v>3529609</v>
      </c>
      <c r="AM3592" t="s">
        <v>3361</v>
      </c>
      <c r="AN3592" t="s">
        <v>5940</v>
      </c>
      <c r="AO3592">
        <v>0</v>
      </c>
      <c r="AP3592">
        <v>3542404</v>
      </c>
      <c r="AQ3592" t="s">
        <v>3504</v>
      </c>
      <c r="AR3592">
        <v>720</v>
      </c>
    </row>
    <row r="3593" spans="1:44" x14ac:dyDescent="0.25">
      <c r="A3593">
        <v>5107941</v>
      </c>
      <c r="B3593">
        <v>4</v>
      </c>
      <c r="C3593" t="s">
        <v>896</v>
      </c>
      <c r="D3593" t="s">
        <v>609</v>
      </c>
      <c r="E3593" t="s">
        <v>5940</v>
      </c>
      <c r="F3593">
        <v>192963</v>
      </c>
      <c r="G3593">
        <v>32628</v>
      </c>
      <c r="H3593" t="s">
        <v>5940</v>
      </c>
      <c r="I3593">
        <v>108627</v>
      </c>
      <c r="J3593">
        <v>10</v>
      </c>
      <c r="K3593">
        <v>0</v>
      </c>
      <c r="L3593">
        <v>290000</v>
      </c>
      <c r="M3593">
        <v>97380</v>
      </c>
      <c r="N3593">
        <v>18000</v>
      </c>
      <c r="O3593">
        <v>13545</v>
      </c>
      <c r="P3593">
        <v>0</v>
      </c>
      <c r="R3593">
        <v>5107941</v>
      </c>
      <c r="S3593" t="s">
        <v>5940</v>
      </c>
      <c r="T3593">
        <v>192963</v>
      </c>
      <c r="U3593">
        <v>32628</v>
      </c>
      <c r="V3593" t="s">
        <v>5940</v>
      </c>
      <c r="W3593">
        <v>108627</v>
      </c>
      <c r="X3593">
        <v>10</v>
      </c>
      <c r="Z3593">
        <v>3529658</v>
      </c>
      <c r="AB3593">
        <v>1050</v>
      </c>
      <c r="AC3593">
        <v>3529658</v>
      </c>
      <c r="AD3593" t="s">
        <v>3362</v>
      </c>
      <c r="AE3593">
        <v>7</v>
      </c>
      <c r="AF3593">
        <v>3529658</v>
      </c>
      <c r="AG3593" t="s">
        <v>3362</v>
      </c>
      <c r="AH3593" t="s">
        <v>5940</v>
      </c>
      <c r="AI3593">
        <v>3529658</v>
      </c>
      <c r="AJ3593" t="s">
        <v>3362</v>
      </c>
      <c r="AK3593">
        <v>27</v>
      </c>
      <c r="AL3593">
        <v>3529658</v>
      </c>
      <c r="AM3593" t="s">
        <v>3362</v>
      </c>
      <c r="AN3593">
        <v>560</v>
      </c>
      <c r="AO3593">
        <v>0</v>
      </c>
      <c r="AP3593">
        <v>3542503</v>
      </c>
      <c r="AQ3593" t="s">
        <v>3505</v>
      </c>
      <c r="AR3593">
        <v>4680</v>
      </c>
    </row>
    <row r="3594" spans="1:44" x14ac:dyDescent="0.25">
      <c r="A3594">
        <v>5108055</v>
      </c>
      <c r="B3594">
        <v>4</v>
      </c>
      <c r="C3594" t="s">
        <v>896</v>
      </c>
      <c r="D3594" t="s">
        <v>612</v>
      </c>
      <c r="E3594">
        <v>300</v>
      </c>
      <c r="F3594">
        <v>9219</v>
      </c>
      <c r="G3594">
        <v>5400</v>
      </c>
      <c r="H3594" t="s">
        <v>5940</v>
      </c>
      <c r="I3594">
        <v>9222</v>
      </c>
      <c r="J3594">
        <v>90</v>
      </c>
      <c r="K3594">
        <v>0</v>
      </c>
      <c r="L3594">
        <v>3600</v>
      </c>
      <c r="M3594">
        <v>2700</v>
      </c>
      <c r="N3594">
        <v>0</v>
      </c>
      <c r="O3594">
        <v>2640</v>
      </c>
      <c r="P3594">
        <v>6</v>
      </c>
      <c r="R3594">
        <v>5108055</v>
      </c>
      <c r="S3594">
        <v>300</v>
      </c>
      <c r="T3594">
        <v>9219</v>
      </c>
      <c r="U3594">
        <v>5400</v>
      </c>
      <c r="V3594" t="s">
        <v>5940</v>
      </c>
      <c r="W3594">
        <v>9222</v>
      </c>
      <c r="X3594">
        <v>90</v>
      </c>
      <c r="Z3594">
        <v>3529708</v>
      </c>
      <c r="AB3594">
        <v>17966</v>
      </c>
      <c r="AC3594">
        <v>3529708</v>
      </c>
      <c r="AD3594" t="s">
        <v>3363</v>
      </c>
      <c r="AE3594" t="s">
        <v>5940</v>
      </c>
      <c r="AF3594">
        <v>3529708</v>
      </c>
      <c r="AG3594" t="s">
        <v>3363</v>
      </c>
      <c r="AH3594">
        <v>1867142</v>
      </c>
      <c r="AI3594">
        <v>3529708</v>
      </c>
      <c r="AJ3594" t="s">
        <v>3363</v>
      </c>
      <c r="AK3594">
        <v>7800</v>
      </c>
      <c r="AL3594">
        <v>3529708</v>
      </c>
      <c r="AM3594" t="s">
        <v>3363</v>
      </c>
      <c r="AN3594">
        <v>86230</v>
      </c>
      <c r="AO3594">
        <v>0</v>
      </c>
      <c r="AP3594">
        <v>3542602</v>
      </c>
      <c r="AQ3594" t="s">
        <v>3506</v>
      </c>
      <c r="AR3594">
        <v>60</v>
      </c>
    </row>
    <row r="3595" spans="1:44" x14ac:dyDescent="0.25">
      <c r="A3595">
        <v>5108303</v>
      </c>
      <c r="B3595">
        <v>4</v>
      </c>
      <c r="C3595" t="s">
        <v>896</v>
      </c>
      <c r="D3595" t="s">
        <v>615</v>
      </c>
      <c r="E3595" t="s">
        <v>5940</v>
      </c>
      <c r="F3595">
        <v>16171</v>
      </c>
      <c r="G3595">
        <v>1695</v>
      </c>
      <c r="H3595" t="s">
        <v>5940</v>
      </c>
      <c r="I3595">
        <v>28417</v>
      </c>
      <c r="J3595" t="s">
        <v>5940</v>
      </c>
      <c r="K3595">
        <v>0</v>
      </c>
      <c r="L3595">
        <v>18000</v>
      </c>
      <c r="M3595">
        <v>6450</v>
      </c>
      <c r="N3595">
        <v>0</v>
      </c>
      <c r="O3595">
        <v>9900</v>
      </c>
      <c r="P3595">
        <v>0</v>
      </c>
      <c r="R3595">
        <v>5108303</v>
      </c>
      <c r="S3595" t="s">
        <v>5940</v>
      </c>
      <c r="T3595">
        <v>16171</v>
      </c>
      <c r="U3595">
        <v>1695</v>
      </c>
      <c r="V3595" t="s">
        <v>5940</v>
      </c>
      <c r="W3595">
        <v>28417</v>
      </c>
      <c r="X3595" t="s">
        <v>5940</v>
      </c>
      <c r="Z3595">
        <v>3529807</v>
      </c>
      <c r="AB3595" t="s">
        <v>5940</v>
      </c>
      <c r="AC3595">
        <v>3529807</v>
      </c>
      <c r="AD3595" t="s">
        <v>3364</v>
      </c>
      <c r="AE3595">
        <v>30</v>
      </c>
      <c r="AF3595">
        <v>3529807</v>
      </c>
      <c r="AG3595" t="s">
        <v>3364</v>
      </c>
      <c r="AH3595">
        <v>917805</v>
      </c>
      <c r="AI3595">
        <v>3529807</v>
      </c>
      <c r="AJ3595" t="s">
        <v>3364</v>
      </c>
      <c r="AK3595">
        <v>9</v>
      </c>
      <c r="AL3595">
        <v>3529807</v>
      </c>
      <c r="AM3595" t="s">
        <v>3364</v>
      </c>
      <c r="AN3595" t="s">
        <v>5940</v>
      </c>
      <c r="AO3595">
        <v>0</v>
      </c>
      <c r="AP3595">
        <v>3542701</v>
      </c>
      <c r="AQ3595" t="s">
        <v>3507</v>
      </c>
      <c r="AR3595">
        <v>12000</v>
      </c>
    </row>
    <row r="3596" spans="1:44" x14ac:dyDescent="0.25">
      <c r="A3596">
        <v>2300101</v>
      </c>
      <c r="B3596">
        <v>5</v>
      </c>
      <c r="C3596" t="s">
        <v>881</v>
      </c>
      <c r="D3596" t="s">
        <v>6833</v>
      </c>
      <c r="E3596">
        <v>3360</v>
      </c>
      <c r="F3596" t="s">
        <v>5940</v>
      </c>
      <c r="G3596">
        <v>903</v>
      </c>
      <c r="H3596" t="s">
        <v>5940</v>
      </c>
      <c r="I3596">
        <v>189</v>
      </c>
      <c r="J3596">
        <v>117</v>
      </c>
      <c r="K3596">
        <v>1480</v>
      </c>
      <c r="L3596">
        <v>0</v>
      </c>
      <c r="M3596">
        <v>2805</v>
      </c>
      <c r="N3596">
        <v>0</v>
      </c>
      <c r="O3596">
        <v>180</v>
      </c>
      <c r="P3596">
        <v>494</v>
      </c>
      <c r="R3596">
        <v>2300101</v>
      </c>
      <c r="S3596">
        <v>3360</v>
      </c>
      <c r="T3596" t="s">
        <v>5940</v>
      </c>
      <c r="U3596">
        <v>903</v>
      </c>
      <c r="V3596" t="s">
        <v>5940</v>
      </c>
      <c r="W3596">
        <v>189</v>
      </c>
      <c r="X3596">
        <v>117</v>
      </c>
      <c r="Z3596">
        <v>3529906</v>
      </c>
      <c r="AB3596" t="s">
        <v>5940</v>
      </c>
      <c r="AC3596">
        <v>3529906</v>
      </c>
      <c r="AD3596" t="s">
        <v>3365</v>
      </c>
      <c r="AE3596" t="s">
        <v>5940</v>
      </c>
      <c r="AF3596">
        <v>3529906</v>
      </c>
      <c r="AG3596" t="s">
        <v>3365</v>
      </c>
      <c r="AH3596" t="s">
        <v>5940</v>
      </c>
      <c r="AI3596">
        <v>3529906</v>
      </c>
      <c r="AJ3596" t="s">
        <v>3365</v>
      </c>
      <c r="AK3596">
        <v>2</v>
      </c>
      <c r="AL3596">
        <v>3529906</v>
      </c>
      <c r="AM3596" t="s">
        <v>3365</v>
      </c>
      <c r="AN3596" t="s">
        <v>5940</v>
      </c>
      <c r="AO3596">
        <v>0</v>
      </c>
      <c r="AP3596">
        <v>3542800</v>
      </c>
      <c r="AQ3596" t="s">
        <v>3508</v>
      </c>
      <c r="AR3596">
        <v>120</v>
      </c>
    </row>
    <row r="3597" spans="1:44" x14ac:dyDescent="0.25">
      <c r="A3597">
        <v>2300150</v>
      </c>
      <c r="B3597">
        <v>5</v>
      </c>
      <c r="C3597" t="s">
        <v>881</v>
      </c>
      <c r="D3597" t="s">
        <v>6834</v>
      </c>
      <c r="E3597">
        <v>28350</v>
      </c>
      <c r="F3597" t="s">
        <v>5940</v>
      </c>
      <c r="G3597">
        <v>679</v>
      </c>
      <c r="H3597" t="s">
        <v>5940</v>
      </c>
      <c r="I3597">
        <v>194</v>
      </c>
      <c r="J3597">
        <v>445</v>
      </c>
      <c r="K3597">
        <v>58176</v>
      </c>
      <c r="L3597">
        <v>0</v>
      </c>
      <c r="M3597">
        <v>642</v>
      </c>
      <c r="N3597">
        <v>0</v>
      </c>
      <c r="O3597">
        <v>144</v>
      </c>
      <c r="P3597">
        <v>356</v>
      </c>
      <c r="R3597">
        <v>2300150</v>
      </c>
      <c r="S3597">
        <v>28350</v>
      </c>
      <c r="T3597" t="s">
        <v>5940</v>
      </c>
      <c r="U3597">
        <v>679</v>
      </c>
      <c r="V3597" t="s">
        <v>5940</v>
      </c>
      <c r="W3597">
        <v>194</v>
      </c>
      <c r="X3597">
        <v>445</v>
      </c>
      <c r="Z3597">
        <v>3530003</v>
      </c>
      <c r="AB3597">
        <v>575</v>
      </c>
      <c r="AC3597">
        <v>3530003</v>
      </c>
      <c r="AD3597" t="s">
        <v>3366</v>
      </c>
      <c r="AE3597">
        <v>8</v>
      </c>
      <c r="AF3597">
        <v>3530003</v>
      </c>
      <c r="AG3597" t="s">
        <v>3366</v>
      </c>
      <c r="AH3597" t="s">
        <v>5940</v>
      </c>
      <c r="AI3597">
        <v>3530003</v>
      </c>
      <c r="AJ3597" t="s">
        <v>3366</v>
      </c>
      <c r="AK3597" t="s">
        <v>5940</v>
      </c>
      <c r="AL3597">
        <v>3530003</v>
      </c>
      <c r="AM3597" t="s">
        <v>3366</v>
      </c>
      <c r="AN3597">
        <v>600</v>
      </c>
      <c r="AO3597">
        <v>0</v>
      </c>
      <c r="AP3597">
        <v>3542909</v>
      </c>
      <c r="AQ3597" t="s">
        <v>3509</v>
      </c>
      <c r="AR3597">
        <v>1140</v>
      </c>
    </row>
    <row r="3598" spans="1:44" x14ac:dyDescent="0.25">
      <c r="A3598">
        <v>2300200</v>
      </c>
      <c r="B3598">
        <v>5</v>
      </c>
      <c r="C3598" t="s">
        <v>881</v>
      </c>
      <c r="D3598" t="s">
        <v>6835</v>
      </c>
      <c r="E3598" t="s">
        <v>5940</v>
      </c>
      <c r="F3598" t="s">
        <v>5940</v>
      </c>
      <c r="G3598">
        <v>461</v>
      </c>
      <c r="H3598" t="s">
        <v>5940</v>
      </c>
      <c r="I3598" t="s">
        <v>5940</v>
      </c>
      <c r="J3598">
        <v>1054</v>
      </c>
      <c r="K3598">
        <v>0</v>
      </c>
      <c r="L3598">
        <v>0</v>
      </c>
      <c r="M3598">
        <v>1198</v>
      </c>
      <c r="N3598">
        <v>0</v>
      </c>
      <c r="O3598">
        <v>0</v>
      </c>
      <c r="P3598">
        <v>1435</v>
      </c>
      <c r="R3598">
        <v>2300200</v>
      </c>
      <c r="S3598" t="s">
        <v>5940</v>
      </c>
      <c r="T3598" t="s">
        <v>5940</v>
      </c>
      <c r="U3598">
        <v>461</v>
      </c>
      <c r="V3598" t="s">
        <v>5940</v>
      </c>
      <c r="W3598" t="s">
        <v>5940</v>
      </c>
      <c r="X3598">
        <v>1054</v>
      </c>
      <c r="Z3598">
        <v>3530102</v>
      </c>
      <c r="AB3598" t="s">
        <v>5940</v>
      </c>
      <c r="AC3598">
        <v>3530102</v>
      </c>
      <c r="AD3598" t="s">
        <v>3367</v>
      </c>
      <c r="AE3598">
        <v>22</v>
      </c>
      <c r="AF3598">
        <v>3530102</v>
      </c>
      <c r="AG3598" t="s">
        <v>3367</v>
      </c>
      <c r="AH3598">
        <v>365432</v>
      </c>
      <c r="AI3598">
        <v>3530102</v>
      </c>
      <c r="AJ3598" t="s">
        <v>3367</v>
      </c>
      <c r="AK3598">
        <v>450</v>
      </c>
      <c r="AL3598">
        <v>3530102</v>
      </c>
      <c r="AM3598" t="s">
        <v>3367</v>
      </c>
      <c r="AN3598">
        <v>768</v>
      </c>
      <c r="AO3598">
        <v>0</v>
      </c>
      <c r="AP3598">
        <v>3543006</v>
      </c>
      <c r="AQ3598" t="s">
        <v>3510</v>
      </c>
      <c r="AR3598">
        <v>15750</v>
      </c>
    </row>
    <row r="3599" spans="1:44" x14ac:dyDescent="0.25">
      <c r="A3599">
        <v>2300309</v>
      </c>
      <c r="B3599">
        <v>5</v>
      </c>
      <c r="C3599" t="s">
        <v>881</v>
      </c>
      <c r="D3599" t="s">
        <v>6836</v>
      </c>
      <c r="E3599">
        <v>800</v>
      </c>
      <c r="F3599" t="s">
        <v>5940</v>
      </c>
      <c r="G3599">
        <v>595</v>
      </c>
      <c r="H3599">
        <v>128</v>
      </c>
      <c r="I3599">
        <v>61</v>
      </c>
      <c r="J3599">
        <v>540</v>
      </c>
      <c r="K3599">
        <v>2250</v>
      </c>
      <c r="L3599">
        <v>0</v>
      </c>
      <c r="M3599">
        <v>10668</v>
      </c>
      <c r="N3599">
        <v>285</v>
      </c>
      <c r="O3599">
        <v>2125</v>
      </c>
      <c r="P3599">
        <v>3907</v>
      </c>
      <c r="R3599">
        <v>2300309</v>
      </c>
      <c r="S3599">
        <v>800</v>
      </c>
      <c r="T3599" t="s">
        <v>5940</v>
      </c>
      <c r="U3599">
        <v>595</v>
      </c>
      <c r="V3599">
        <v>128</v>
      </c>
      <c r="W3599">
        <v>61</v>
      </c>
      <c r="X3599">
        <v>540</v>
      </c>
      <c r="Z3599">
        <v>3530201</v>
      </c>
      <c r="AB3599">
        <v>600</v>
      </c>
      <c r="AC3599">
        <v>3530201</v>
      </c>
      <c r="AD3599" t="s">
        <v>3368</v>
      </c>
      <c r="AE3599" t="s">
        <v>5940</v>
      </c>
      <c r="AF3599">
        <v>3530201</v>
      </c>
      <c r="AG3599" t="s">
        <v>3368</v>
      </c>
      <c r="AH3599">
        <v>14602</v>
      </c>
      <c r="AI3599">
        <v>3530201</v>
      </c>
      <c r="AJ3599" t="s">
        <v>3368</v>
      </c>
      <c r="AK3599">
        <v>1546</v>
      </c>
      <c r="AL3599">
        <v>3530201</v>
      </c>
      <c r="AM3599" t="s">
        <v>3368</v>
      </c>
      <c r="AN3599">
        <v>2700</v>
      </c>
      <c r="AO3599">
        <v>0</v>
      </c>
      <c r="AP3599">
        <v>3543105</v>
      </c>
      <c r="AQ3599" t="s">
        <v>3511</v>
      </c>
      <c r="AR3599">
        <v>4380</v>
      </c>
    </row>
    <row r="3600" spans="1:44" x14ac:dyDescent="0.25">
      <c r="A3600">
        <v>2300408</v>
      </c>
      <c r="B3600">
        <v>5</v>
      </c>
      <c r="C3600" t="s">
        <v>881</v>
      </c>
      <c r="D3600" t="s">
        <v>6837</v>
      </c>
      <c r="E3600">
        <v>155</v>
      </c>
      <c r="F3600" t="s">
        <v>5940</v>
      </c>
      <c r="G3600">
        <v>4595</v>
      </c>
      <c r="H3600">
        <v>252</v>
      </c>
      <c r="I3600">
        <v>56</v>
      </c>
      <c r="J3600">
        <v>869</v>
      </c>
      <c r="K3600">
        <v>248</v>
      </c>
      <c r="L3600">
        <v>0</v>
      </c>
      <c r="M3600">
        <v>7923</v>
      </c>
      <c r="N3600">
        <v>0</v>
      </c>
      <c r="O3600">
        <v>110</v>
      </c>
      <c r="P3600">
        <v>2179</v>
      </c>
      <c r="R3600">
        <v>2300408</v>
      </c>
      <c r="S3600">
        <v>155</v>
      </c>
      <c r="T3600" t="s">
        <v>5940</v>
      </c>
      <c r="U3600">
        <v>4595</v>
      </c>
      <c r="V3600">
        <v>252</v>
      </c>
      <c r="W3600">
        <v>56</v>
      </c>
      <c r="X3600">
        <v>869</v>
      </c>
      <c r="Z3600">
        <v>3530300</v>
      </c>
      <c r="AB3600">
        <v>30</v>
      </c>
      <c r="AC3600">
        <v>3530300</v>
      </c>
      <c r="AD3600" t="s">
        <v>3369</v>
      </c>
      <c r="AE3600">
        <v>180</v>
      </c>
      <c r="AF3600">
        <v>3530300</v>
      </c>
      <c r="AG3600" t="s">
        <v>3369</v>
      </c>
      <c r="AH3600">
        <v>150187</v>
      </c>
      <c r="AI3600">
        <v>3530300</v>
      </c>
      <c r="AJ3600" t="s">
        <v>3369</v>
      </c>
      <c r="AK3600">
        <v>8</v>
      </c>
      <c r="AL3600">
        <v>3530300</v>
      </c>
      <c r="AM3600" t="s">
        <v>3369</v>
      </c>
      <c r="AN3600">
        <v>255</v>
      </c>
      <c r="AO3600">
        <v>0</v>
      </c>
      <c r="AP3600">
        <v>3543204</v>
      </c>
      <c r="AQ3600" t="s">
        <v>3512</v>
      </c>
      <c r="AR3600">
        <v>22500</v>
      </c>
    </row>
    <row r="3601" spans="1:44" x14ac:dyDescent="0.25">
      <c r="A3601">
        <v>2300507</v>
      </c>
      <c r="B3601">
        <v>5</v>
      </c>
      <c r="C3601" t="s">
        <v>881</v>
      </c>
      <c r="D3601" t="s">
        <v>6838</v>
      </c>
      <c r="E3601">
        <v>1900</v>
      </c>
      <c r="F3601" t="s">
        <v>5940</v>
      </c>
      <c r="G3601">
        <v>588</v>
      </c>
      <c r="H3601" t="s">
        <v>5940</v>
      </c>
      <c r="I3601" t="s">
        <v>5940</v>
      </c>
      <c r="J3601">
        <v>941</v>
      </c>
      <c r="K3601">
        <v>2200</v>
      </c>
      <c r="L3601">
        <v>0</v>
      </c>
      <c r="M3601">
        <v>887</v>
      </c>
      <c r="N3601">
        <v>0</v>
      </c>
      <c r="O3601">
        <v>0</v>
      </c>
      <c r="P3601">
        <v>851</v>
      </c>
      <c r="R3601">
        <v>2300507</v>
      </c>
      <c r="S3601">
        <v>1900</v>
      </c>
      <c r="T3601" t="s">
        <v>5940</v>
      </c>
      <c r="U3601">
        <v>588</v>
      </c>
      <c r="V3601" t="s">
        <v>5940</v>
      </c>
      <c r="W3601" t="s">
        <v>5940</v>
      </c>
      <c r="X3601">
        <v>941</v>
      </c>
      <c r="Z3601">
        <v>3530409</v>
      </c>
      <c r="AB3601" t="s">
        <v>5940</v>
      </c>
      <c r="AC3601">
        <v>3530409</v>
      </c>
      <c r="AD3601" t="s">
        <v>3370</v>
      </c>
      <c r="AE3601">
        <v>27</v>
      </c>
      <c r="AF3601">
        <v>3530409</v>
      </c>
      <c r="AG3601" t="s">
        <v>3370</v>
      </c>
      <c r="AH3601">
        <v>65917</v>
      </c>
      <c r="AI3601">
        <v>3530409</v>
      </c>
      <c r="AJ3601" t="s">
        <v>3370</v>
      </c>
      <c r="AK3601" t="s">
        <v>5940</v>
      </c>
      <c r="AL3601">
        <v>3530409</v>
      </c>
      <c r="AM3601" t="s">
        <v>3370</v>
      </c>
      <c r="AN3601">
        <v>54</v>
      </c>
      <c r="AO3601">
        <v>0</v>
      </c>
      <c r="AP3601">
        <v>3543238</v>
      </c>
      <c r="AQ3601" t="s">
        <v>3513</v>
      </c>
      <c r="AR3601">
        <v>900</v>
      </c>
    </row>
    <row r="3602" spans="1:44" x14ac:dyDescent="0.25">
      <c r="A3602">
        <v>2300606</v>
      </c>
      <c r="B3602">
        <v>5</v>
      </c>
      <c r="C3602" t="s">
        <v>881</v>
      </c>
      <c r="D3602" t="s">
        <v>6839</v>
      </c>
      <c r="E3602">
        <v>195</v>
      </c>
      <c r="F3602" t="s">
        <v>5940</v>
      </c>
      <c r="G3602">
        <v>716</v>
      </c>
      <c r="H3602">
        <v>8</v>
      </c>
      <c r="I3602">
        <v>14</v>
      </c>
      <c r="J3602">
        <v>101</v>
      </c>
      <c r="K3602">
        <v>280</v>
      </c>
      <c r="L3602">
        <v>0</v>
      </c>
      <c r="M3602">
        <v>2393</v>
      </c>
      <c r="N3602">
        <v>0</v>
      </c>
      <c r="O3602">
        <v>12</v>
      </c>
      <c r="P3602">
        <v>165</v>
      </c>
      <c r="R3602">
        <v>2300606</v>
      </c>
      <c r="S3602">
        <v>195</v>
      </c>
      <c r="T3602" t="s">
        <v>5940</v>
      </c>
      <c r="U3602">
        <v>716</v>
      </c>
      <c r="V3602">
        <v>8</v>
      </c>
      <c r="W3602">
        <v>14</v>
      </c>
      <c r="X3602">
        <v>101</v>
      </c>
      <c r="Z3602">
        <v>3530508</v>
      </c>
      <c r="AB3602" t="s">
        <v>5940</v>
      </c>
      <c r="AC3602">
        <v>3530508</v>
      </c>
      <c r="AD3602" t="s">
        <v>3371</v>
      </c>
      <c r="AE3602">
        <v>180</v>
      </c>
      <c r="AF3602">
        <v>3530508</v>
      </c>
      <c r="AG3602" t="s">
        <v>3371</v>
      </c>
      <c r="AH3602">
        <v>946024</v>
      </c>
      <c r="AI3602">
        <v>3530508</v>
      </c>
      <c r="AJ3602" t="s">
        <v>3371</v>
      </c>
      <c r="AK3602">
        <v>1350</v>
      </c>
      <c r="AL3602">
        <v>3530508</v>
      </c>
      <c r="AM3602" t="s">
        <v>3371</v>
      </c>
      <c r="AN3602" t="s">
        <v>5940</v>
      </c>
      <c r="AO3602">
        <v>0</v>
      </c>
      <c r="AP3602">
        <v>3543253</v>
      </c>
      <c r="AQ3602" t="s">
        <v>3514</v>
      </c>
      <c r="AR3602">
        <v>4200</v>
      </c>
    </row>
    <row r="3603" spans="1:44" x14ac:dyDescent="0.25">
      <c r="A3603">
        <v>2300705</v>
      </c>
      <c r="B3603">
        <v>5</v>
      </c>
      <c r="C3603" t="s">
        <v>881</v>
      </c>
      <c r="D3603" t="s">
        <v>6840</v>
      </c>
      <c r="E3603" t="s">
        <v>5940</v>
      </c>
      <c r="F3603" t="s">
        <v>5940</v>
      </c>
      <c r="G3603">
        <v>85</v>
      </c>
      <c r="H3603">
        <v>50</v>
      </c>
      <c r="I3603" t="s">
        <v>5940</v>
      </c>
      <c r="J3603">
        <v>1033</v>
      </c>
      <c r="K3603">
        <v>0</v>
      </c>
      <c r="L3603">
        <v>0</v>
      </c>
      <c r="M3603">
        <v>529</v>
      </c>
      <c r="N3603">
        <v>0</v>
      </c>
      <c r="O3603">
        <v>0</v>
      </c>
      <c r="P3603">
        <v>1037</v>
      </c>
      <c r="R3603">
        <v>2300705</v>
      </c>
      <c r="S3603" t="s">
        <v>5940</v>
      </c>
      <c r="T3603" t="s">
        <v>5940</v>
      </c>
      <c r="U3603">
        <v>85</v>
      </c>
      <c r="V3603">
        <v>50</v>
      </c>
      <c r="W3603" t="s">
        <v>5940</v>
      </c>
      <c r="X3603">
        <v>1033</v>
      </c>
      <c r="Z3603">
        <v>3530607</v>
      </c>
      <c r="AB3603" t="s">
        <v>5940</v>
      </c>
      <c r="AC3603">
        <v>3530607</v>
      </c>
      <c r="AD3603" t="s">
        <v>3372</v>
      </c>
      <c r="AE3603" t="s">
        <v>5940</v>
      </c>
      <c r="AF3603">
        <v>3530607</v>
      </c>
      <c r="AG3603" t="s">
        <v>3372</v>
      </c>
      <c r="AH3603" t="s">
        <v>5940</v>
      </c>
      <c r="AI3603">
        <v>3530607</v>
      </c>
      <c r="AJ3603" t="s">
        <v>3372</v>
      </c>
      <c r="AK3603">
        <v>90</v>
      </c>
      <c r="AL3603">
        <v>3530607</v>
      </c>
      <c r="AM3603" t="s">
        <v>3372</v>
      </c>
      <c r="AN3603" t="s">
        <v>5940</v>
      </c>
      <c r="AO3603">
        <v>0</v>
      </c>
      <c r="AP3603">
        <v>3543402</v>
      </c>
      <c r="AQ3603" t="s">
        <v>3515</v>
      </c>
      <c r="AR3603">
        <v>3360</v>
      </c>
    </row>
    <row r="3604" spans="1:44" x14ac:dyDescent="0.25">
      <c r="A3604">
        <v>2300754</v>
      </c>
      <c r="B3604">
        <v>5</v>
      </c>
      <c r="C3604" t="s">
        <v>881</v>
      </c>
      <c r="D3604" t="s">
        <v>6841</v>
      </c>
      <c r="E3604">
        <v>488</v>
      </c>
      <c r="F3604" t="s">
        <v>5940</v>
      </c>
      <c r="G3604">
        <v>2238</v>
      </c>
      <c r="H3604">
        <v>13</v>
      </c>
      <c r="I3604" t="s">
        <v>5940</v>
      </c>
      <c r="J3604">
        <v>1671</v>
      </c>
      <c r="K3604">
        <v>488</v>
      </c>
      <c r="L3604">
        <v>0</v>
      </c>
      <c r="M3604">
        <v>4042</v>
      </c>
      <c r="N3604">
        <v>22</v>
      </c>
      <c r="O3604">
        <v>0</v>
      </c>
      <c r="P3604">
        <v>1886</v>
      </c>
      <c r="R3604">
        <v>2300754</v>
      </c>
      <c r="S3604">
        <v>488</v>
      </c>
      <c r="T3604" t="s">
        <v>5940</v>
      </c>
      <c r="U3604">
        <v>2238</v>
      </c>
      <c r="V3604">
        <v>13</v>
      </c>
      <c r="W3604" t="s">
        <v>5940</v>
      </c>
      <c r="X3604">
        <v>1671</v>
      </c>
      <c r="Z3604">
        <v>3530706</v>
      </c>
      <c r="AB3604">
        <v>1275</v>
      </c>
      <c r="AC3604">
        <v>3530706</v>
      </c>
      <c r="AD3604" t="s">
        <v>3373</v>
      </c>
      <c r="AE3604">
        <v>1200</v>
      </c>
      <c r="AF3604">
        <v>3530706</v>
      </c>
      <c r="AG3604" t="s">
        <v>3373</v>
      </c>
      <c r="AH3604">
        <v>667494</v>
      </c>
      <c r="AI3604">
        <v>3530706</v>
      </c>
      <c r="AJ3604" t="s">
        <v>3373</v>
      </c>
      <c r="AK3604" t="s">
        <v>5940</v>
      </c>
      <c r="AL3604">
        <v>3530706</v>
      </c>
      <c r="AM3604" t="s">
        <v>3373</v>
      </c>
      <c r="AN3604">
        <v>1680</v>
      </c>
      <c r="AO3604">
        <v>0</v>
      </c>
      <c r="AP3604">
        <v>3543501</v>
      </c>
      <c r="AQ3604" t="s">
        <v>3516</v>
      </c>
      <c r="AR3604">
        <v>6720</v>
      </c>
    </row>
    <row r="3605" spans="1:44" x14ac:dyDescent="0.25">
      <c r="A3605">
        <v>2300804</v>
      </c>
      <c r="B3605">
        <v>5</v>
      </c>
      <c r="C3605" t="s">
        <v>881</v>
      </c>
      <c r="D3605" t="s">
        <v>6842</v>
      </c>
      <c r="E3605" t="s">
        <v>5940</v>
      </c>
      <c r="F3605" t="s">
        <v>5940</v>
      </c>
      <c r="G3605">
        <v>352</v>
      </c>
      <c r="H3605">
        <v>90</v>
      </c>
      <c r="I3605">
        <v>88</v>
      </c>
      <c r="J3605">
        <v>112</v>
      </c>
      <c r="K3605">
        <v>0</v>
      </c>
      <c r="L3605">
        <v>0</v>
      </c>
      <c r="M3605">
        <v>1795</v>
      </c>
      <c r="N3605">
        <v>0</v>
      </c>
      <c r="O3605">
        <v>130</v>
      </c>
      <c r="P3605">
        <v>384</v>
      </c>
      <c r="R3605">
        <v>2300804</v>
      </c>
      <c r="S3605" t="s">
        <v>5940</v>
      </c>
      <c r="T3605" t="s">
        <v>5940</v>
      </c>
      <c r="U3605">
        <v>352</v>
      </c>
      <c r="V3605">
        <v>90</v>
      </c>
      <c r="W3605">
        <v>88</v>
      </c>
      <c r="X3605">
        <v>112</v>
      </c>
      <c r="Z3605">
        <v>3530805</v>
      </c>
      <c r="AB3605">
        <v>2100</v>
      </c>
      <c r="AC3605">
        <v>3530805</v>
      </c>
      <c r="AD3605" t="s">
        <v>3374</v>
      </c>
      <c r="AE3605">
        <v>540</v>
      </c>
      <c r="AF3605">
        <v>3530805</v>
      </c>
      <c r="AG3605" t="s">
        <v>3374</v>
      </c>
      <c r="AH3605">
        <v>450559</v>
      </c>
      <c r="AI3605">
        <v>3530805</v>
      </c>
      <c r="AJ3605" t="s">
        <v>3374</v>
      </c>
      <c r="AK3605">
        <v>75</v>
      </c>
      <c r="AL3605">
        <v>3530805</v>
      </c>
      <c r="AM3605" t="s">
        <v>3374</v>
      </c>
      <c r="AN3605">
        <v>1200</v>
      </c>
      <c r="AO3605">
        <v>0</v>
      </c>
      <c r="AP3605">
        <v>3543600</v>
      </c>
      <c r="AQ3605" t="s">
        <v>3517</v>
      </c>
      <c r="AR3605">
        <v>1260</v>
      </c>
    </row>
    <row r="3606" spans="1:44" x14ac:dyDescent="0.25">
      <c r="A3606">
        <v>2300903</v>
      </c>
      <c r="B3606">
        <v>5</v>
      </c>
      <c r="C3606" t="s">
        <v>881</v>
      </c>
      <c r="D3606" t="s">
        <v>6843</v>
      </c>
      <c r="E3606" t="s">
        <v>5940</v>
      </c>
      <c r="F3606" t="s">
        <v>5940</v>
      </c>
      <c r="G3606">
        <v>167</v>
      </c>
      <c r="H3606" t="s">
        <v>5940</v>
      </c>
      <c r="I3606" t="s">
        <v>5940</v>
      </c>
      <c r="J3606">
        <v>119</v>
      </c>
      <c r="K3606">
        <v>0</v>
      </c>
      <c r="L3606">
        <v>0</v>
      </c>
      <c r="M3606">
        <v>424</v>
      </c>
      <c r="N3606">
        <v>0</v>
      </c>
      <c r="O3606">
        <v>0</v>
      </c>
      <c r="P3606">
        <v>336</v>
      </c>
      <c r="R3606">
        <v>2300903</v>
      </c>
      <c r="S3606" t="s">
        <v>5940</v>
      </c>
      <c r="T3606" t="s">
        <v>5940</v>
      </c>
      <c r="U3606">
        <v>167</v>
      </c>
      <c r="V3606" t="s">
        <v>5940</v>
      </c>
      <c r="W3606" t="s">
        <v>5940</v>
      </c>
      <c r="X3606">
        <v>119</v>
      </c>
      <c r="Z3606">
        <v>3530904</v>
      </c>
      <c r="AB3606" t="s">
        <v>5940</v>
      </c>
      <c r="AC3606">
        <v>3530904</v>
      </c>
      <c r="AD3606" t="s">
        <v>3375</v>
      </c>
      <c r="AE3606">
        <v>8</v>
      </c>
      <c r="AF3606">
        <v>3530904</v>
      </c>
      <c r="AG3606" t="s">
        <v>3375</v>
      </c>
      <c r="AH3606">
        <v>365036</v>
      </c>
      <c r="AI3606">
        <v>3530904</v>
      </c>
      <c r="AJ3606" t="s">
        <v>3375</v>
      </c>
      <c r="AK3606" t="s">
        <v>5940</v>
      </c>
      <c r="AL3606">
        <v>3530904</v>
      </c>
      <c r="AM3606" t="s">
        <v>3375</v>
      </c>
      <c r="AN3606" t="s">
        <v>5940</v>
      </c>
      <c r="AO3606">
        <v>0</v>
      </c>
      <c r="AP3606">
        <v>3543709</v>
      </c>
      <c r="AQ3606" t="s">
        <v>3518</v>
      </c>
      <c r="AR3606">
        <v>2160</v>
      </c>
    </row>
    <row r="3607" spans="1:44" x14ac:dyDescent="0.25">
      <c r="A3607">
        <v>2301000</v>
      </c>
      <c r="B3607">
        <v>5</v>
      </c>
      <c r="C3607" t="s">
        <v>881</v>
      </c>
      <c r="D3607" t="s">
        <v>6844</v>
      </c>
      <c r="E3607">
        <v>73500</v>
      </c>
      <c r="F3607" t="s">
        <v>5940</v>
      </c>
      <c r="G3607">
        <v>206</v>
      </c>
      <c r="H3607" t="s">
        <v>5940</v>
      </c>
      <c r="I3607" t="s">
        <v>5940</v>
      </c>
      <c r="J3607">
        <v>389</v>
      </c>
      <c r="K3607">
        <v>75350</v>
      </c>
      <c r="L3607">
        <v>0</v>
      </c>
      <c r="M3607">
        <v>245</v>
      </c>
      <c r="N3607">
        <v>0</v>
      </c>
      <c r="O3607">
        <v>0</v>
      </c>
      <c r="P3607">
        <v>343</v>
      </c>
      <c r="R3607">
        <v>2301000</v>
      </c>
      <c r="S3607">
        <v>73500</v>
      </c>
      <c r="T3607" t="s">
        <v>5940</v>
      </c>
      <c r="U3607">
        <v>206</v>
      </c>
      <c r="V3607" t="s">
        <v>5940</v>
      </c>
      <c r="W3607" t="s">
        <v>5940</v>
      </c>
      <c r="X3607">
        <v>389</v>
      </c>
      <c r="Z3607">
        <v>3531001</v>
      </c>
      <c r="AB3607">
        <v>420</v>
      </c>
      <c r="AC3607">
        <v>3531001</v>
      </c>
      <c r="AD3607" t="s">
        <v>3376</v>
      </c>
      <c r="AE3607">
        <v>90</v>
      </c>
      <c r="AF3607">
        <v>3531001</v>
      </c>
      <c r="AG3607" t="s">
        <v>3376</v>
      </c>
      <c r="AH3607" t="s">
        <v>5940</v>
      </c>
      <c r="AI3607">
        <v>3531001</v>
      </c>
      <c r="AJ3607" t="s">
        <v>3376</v>
      </c>
      <c r="AK3607">
        <v>98</v>
      </c>
      <c r="AL3607">
        <v>3531001</v>
      </c>
      <c r="AM3607" t="s">
        <v>3376</v>
      </c>
      <c r="AN3607">
        <v>306</v>
      </c>
      <c r="AO3607">
        <v>0</v>
      </c>
      <c r="AP3607">
        <v>3543808</v>
      </c>
      <c r="AQ3607" t="s">
        <v>3519</v>
      </c>
      <c r="AR3607">
        <v>2970</v>
      </c>
    </row>
    <row r="3608" spans="1:44" x14ac:dyDescent="0.25">
      <c r="A3608">
        <v>2301109</v>
      </c>
      <c r="B3608">
        <v>5</v>
      </c>
      <c r="C3608" t="s">
        <v>881</v>
      </c>
      <c r="D3608" t="s">
        <v>6845</v>
      </c>
      <c r="E3608">
        <v>180</v>
      </c>
      <c r="F3608" t="s">
        <v>5940</v>
      </c>
      <c r="G3608">
        <v>645</v>
      </c>
      <c r="H3608">
        <v>240</v>
      </c>
      <c r="I3608" t="s">
        <v>5940</v>
      </c>
      <c r="J3608">
        <v>567</v>
      </c>
      <c r="K3608">
        <v>2400</v>
      </c>
      <c r="L3608">
        <v>0</v>
      </c>
      <c r="M3608">
        <v>2280</v>
      </c>
      <c r="N3608">
        <v>58</v>
      </c>
      <c r="O3608">
        <v>0</v>
      </c>
      <c r="P3608">
        <v>1104</v>
      </c>
      <c r="R3608">
        <v>2301109</v>
      </c>
      <c r="S3608">
        <v>180</v>
      </c>
      <c r="T3608" t="s">
        <v>5940</v>
      </c>
      <c r="U3608">
        <v>645</v>
      </c>
      <c r="V3608">
        <v>240</v>
      </c>
      <c r="W3608" t="s">
        <v>5940</v>
      </c>
      <c r="X3608">
        <v>567</v>
      </c>
      <c r="Z3608">
        <v>3531100</v>
      </c>
      <c r="AB3608" t="s">
        <v>5940</v>
      </c>
      <c r="AC3608">
        <v>3531100</v>
      </c>
      <c r="AD3608" t="s">
        <v>3377</v>
      </c>
      <c r="AE3608" t="s">
        <v>5940</v>
      </c>
      <c r="AF3608">
        <v>3531100</v>
      </c>
      <c r="AG3608" t="s">
        <v>3377</v>
      </c>
      <c r="AH3608" t="s">
        <v>5940</v>
      </c>
      <c r="AI3608">
        <v>3531100</v>
      </c>
      <c r="AJ3608" t="s">
        <v>3377</v>
      </c>
      <c r="AK3608" t="s">
        <v>5940</v>
      </c>
      <c r="AL3608">
        <v>3531100</v>
      </c>
      <c r="AM3608" t="s">
        <v>3377</v>
      </c>
      <c r="AN3608" t="s">
        <v>5940</v>
      </c>
      <c r="AO3608">
        <v>0</v>
      </c>
      <c r="AP3608">
        <v>3543907</v>
      </c>
      <c r="AQ3608" t="s">
        <v>3520</v>
      </c>
      <c r="AR3608">
        <v>4170</v>
      </c>
    </row>
    <row r="3609" spans="1:44" x14ac:dyDescent="0.25">
      <c r="A3609">
        <v>2301208</v>
      </c>
      <c r="B3609">
        <v>5</v>
      </c>
      <c r="C3609" t="s">
        <v>881</v>
      </c>
      <c r="D3609" t="s">
        <v>6846</v>
      </c>
      <c r="E3609">
        <v>756</v>
      </c>
      <c r="F3609" t="s">
        <v>5940</v>
      </c>
      <c r="G3609">
        <v>3065</v>
      </c>
      <c r="H3609" t="s">
        <v>5940</v>
      </c>
      <c r="I3609">
        <v>7</v>
      </c>
      <c r="J3609">
        <v>734</v>
      </c>
      <c r="K3609">
        <v>864</v>
      </c>
      <c r="L3609">
        <v>0</v>
      </c>
      <c r="M3609">
        <v>4316</v>
      </c>
      <c r="N3609">
        <v>0</v>
      </c>
      <c r="O3609">
        <v>16</v>
      </c>
      <c r="P3609">
        <v>1115</v>
      </c>
      <c r="R3609">
        <v>2301208</v>
      </c>
      <c r="S3609">
        <v>756</v>
      </c>
      <c r="T3609" t="s">
        <v>5940</v>
      </c>
      <c r="U3609">
        <v>3065</v>
      </c>
      <c r="V3609" t="s">
        <v>5940</v>
      </c>
      <c r="W3609">
        <v>7</v>
      </c>
      <c r="X3609">
        <v>734</v>
      </c>
      <c r="Z3609">
        <v>3531209</v>
      </c>
      <c r="AB3609" t="s">
        <v>5940</v>
      </c>
      <c r="AC3609">
        <v>3531209</v>
      </c>
      <c r="AD3609" t="s">
        <v>3378</v>
      </c>
      <c r="AE3609" t="s">
        <v>5940</v>
      </c>
      <c r="AF3609">
        <v>3531209</v>
      </c>
      <c r="AG3609" t="s">
        <v>3378</v>
      </c>
      <c r="AH3609" t="s">
        <v>5940</v>
      </c>
      <c r="AI3609">
        <v>3531209</v>
      </c>
      <c r="AJ3609" t="s">
        <v>3378</v>
      </c>
      <c r="AK3609">
        <v>20</v>
      </c>
      <c r="AL3609">
        <v>3531209</v>
      </c>
      <c r="AM3609" t="s">
        <v>3378</v>
      </c>
      <c r="AN3609" t="s">
        <v>5940</v>
      </c>
      <c r="AO3609">
        <v>0</v>
      </c>
      <c r="AP3609">
        <v>3544004</v>
      </c>
      <c r="AQ3609" t="s">
        <v>3521</v>
      </c>
      <c r="AR3609">
        <v>960</v>
      </c>
    </row>
    <row r="3610" spans="1:44" x14ac:dyDescent="0.25">
      <c r="A3610">
        <v>2301257</v>
      </c>
      <c r="B3610">
        <v>5</v>
      </c>
      <c r="C3610" t="s">
        <v>881</v>
      </c>
      <c r="D3610" t="s">
        <v>6847</v>
      </c>
      <c r="E3610">
        <v>1680</v>
      </c>
      <c r="F3610" t="s">
        <v>5940</v>
      </c>
      <c r="G3610">
        <v>1905</v>
      </c>
      <c r="H3610" t="s">
        <v>5940</v>
      </c>
      <c r="I3610" t="s">
        <v>5940</v>
      </c>
      <c r="J3610">
        <v>404</v>
      </c>
      <c r="K3610">
        <v>1600</v>
      </c>
      <c r="L3610">
        <v>0</v>
      </c>
      <c r="M3610">
        <v>4678</v>
      </c>
      <c r="N3610">
        <v>0</v>
      </c>
      <c r="O3610">
        <v>0</v>
      </c>
      <c r="P3610">
        <v>490</v>
      </c>
      <c r="R3610">
        <v>2301257</v>
      </c>
      <c r="S3610">
        <v>1680</v>
      </c>
      <c r="T3610" t="s">
        <v>5940</v>
      </c>
      <c r="U3610">
        <v>1905</v>
      </c>
      <c r="V3610" t="s">
        <v>5940</v>
      </c>
      <c r="W3610" t="s">
        <v>5940</v>
      </c>
      <c r="X3610">
        <v>404</v>
      </c>
      <c r="Z3610">
        <v>3531308</v>
      </c>
      <c r="AB3610" t="s">
        <v>5940</v>
      </c>
      <c r="AC3610">
        <v>3531308</v>
      </c>
      <c r="AD3610" t="s">
        <v>3379</v>
      </c>
      <c r="AE3610">
        <v>180</v>
      </c>
      <c r="AF3610">
        <v>3531308</v>
      </c>
      <c r="AG3610" t="s">
        <v>3379</v>
      </c>
      <c r="AH3610">
        <v>622334</v>
      </c>
      <c r="AI3610">
        <v>3531308</v>
      </c>
      <c r="AJ3610" t="s">
        <v>3379</v>
      </c>
      <c r="AK3610">
        <v>45</v>
      </c>
      <c r="AL3610">
        <v>3531308</v>
      </c>
      <c r="AM3610" t="s">
        <v>3379</v>
      </c>
      <c r="AN3610">
        <v>150</v>
      </c>
      <c r="AO3610">
        <v>0</v>
      </c>
      <c r="AP3610">
        <v>3544202</v>
      </c>
      <c r="AQ3610" t="s">
        <v>3522</v>
      </c>
      <c r="AR3610">
        <v>39137</v>
      </c>
    </row>
    <row r="3611" spans="1:44" x14ac:dyDescent="0.25">
      <c r="A3611">
        <v>2301307</v>
      </c>
      <c r="B3611">
        <v>5</v>
      </c>
      <c r="C3611" t="s">
        <v>881</v>
      </c>
      <c r="D3611" t="s">
        <v>6848</v>
      </c>
      <c r="E3611">
        <v>570</v>
      </c>
      <c r="F3611" t="s">
        <v>5940</v>
      </c>
      <c r="G3611">
        <v>4806</v>
      </c>
      <c r="H3611">
        <v>60</v>
      </c>
      <c r="I3611">
        <v>138</v>
      </c>
      <c r="J3611">
        <v>407</v>
      </c>
      <c r="K3611">
        <v>740</v>
      </c>
      <c r="L3611">
        <v>0</v>
      </c>
      <c r="M3611">
        <v>8925</v>
      </c>
      <c r="N3611">
        <v>0</v>
      </c>
      <c r="O3611">
        <v>315</v>
      </c>
      <c r="P3611">
        <v>597</v>
      </c>
      <c r="R3611">
        <v>2301307</v>
      </c>
      <c r="S3611">
        <v>570</v>
      </c>
      <c r="T3611" t="s">
        <v>5940</v>
      </c>
      <c r="U3611">
        <v>4806</v>
      </c>
      <c r="V3611">
        <v>60</v>
      </c>
      <c r="W3611">
        <v>138</v>
      </c>
      <c r="X3611">
        <v>407</v>
      </c>
      <c r="Z3611">
        <v>3531407</v>
      </c>
      <c r="AB3611" t="s">
        <v>5940</v>
      </c>
      <c r="AC3611">
        <v>3531407</v>
      </c>
      <c r="AD3611" t="s">
        <v>3380</v>
      </c>
      <c r="AE3611">
        <v>250</v>
      </c>
      <c r="AF3611">
        <v>3531407</v>
      </c>
      <c r="AG3611" t="s">
        <v>3380</v>
      </c>
      <c r="AH3611">
        <v>584058</v>
      </c>
      <c r="AI3611">
        <v>3531407</v>
      </c>
      <c r="AJ3611" t="s">
        <v>3380</v>
      </c>
      <c r="AK3611" t="s">
        <v>5940</v>
      </c>
      <c r="AL3611">
        <v>3531407</v>
      </c>
      <c r="AM3611" t="s">
        <v>3380</v>
      </c>
      <c r="AN3611" t="s">
        <v>5940</v>
      </c>
      <c r="AO3611">
        <v>0</v>
      </c>
      <c r="AP3611">
        <v>3544251</v>
      </c>
      <c r="AQ3611" t="s">
        <v>3523</v>
      </c>
      <c r="AR3611">
        <v>3000</v>
      </c>
    </row>
    <row r="3612" spans="1:44" x14ac:dyDescent="0.25">
      <c r="A3612">
        <v>2301406</v>
      </c>
      <c r="B3612">
        <v>5</v>
      </c>
      <c r="C3612" t="s">
        <v>881</v>
      </c>
      <c r="D3612" t="s">
        <v>6849</v>
      </c>
      <c r="E3612">
        <v>5510</v>
      </c>
      <c r="F3612" t="s">
        <v>5940</v>
      </c>
      <c r="G3612">
        <v>630</v>
      </c>
      <c r="H3612">
        <v>36</v>
      </c>
      <c r="I3612" t="s">
        <v>5940</v>
      </c>
      <c r="J3612">
        <v>619</v>
      </c>
      <c r="K3612">
        <v>5928</v>
      </c>
      <c r="L3612">
        <v>0</v>
      </c>
      <c r="M3612">
        <v>1004</v>
      </c>
      <c r="N3612">
        <v>0</v>
      </c>
      <c r="O3612">
        <v>0</v>
      </c>
      <c r="P3612">
        <v>756</v>
      </c>
      <c r="R3612">
        <v>2301406</v>
      </c>
      <c r="S3612">
        <v>5510</v>
      </c>
      <c r="T3612" t="s">
        <v>5940</v>
      </c>
      <c r="U3612">
        <v>630</v>
      </c>
      <c r="V3612">
        <v>36</v>
      </c>
      <c r="W3612" t="s">
        <v>5940</v>
      </c>
      <c r="X3612">
        <v>619</v>
      </c>
      <c r="Z3612">
        <v>3531506</v>
      </c>
      <c r="AB3612" t="s">
        <v>5940</v>
      </c>
      <c r="AC3612">
        <v>3531506</v>
      </c>
      <c r="AD3612" t="s">
        <v>3381</v>
      </c>
      <c r="AE3612">
        <v>15</v>
      </c>
      <c r="AF3612">
        <v>3531506</v>
      </c>
      <c r="AG3612" t="s">
        <v>3381</v>
      </c>
      <c r="AH3612">
        <v>513590</v>
      </c>
      <c r="AI3612">
        <v>3531506</v>
      </c>
      <c r="AJ3612" t="s">
        <v>3381</v>
      </c>
      <c r="AK3612" t="s">
        <v>5940</v>
      </c>
      <c r="AL3612">
        <v>3531506</v>
      </c>
      <c r="AM3612" t="s">
        <v>3381</v>
      </c>
      <c r="AN3612">
        <v>1260</v>
      </c>
      <c r="AO3612">
        <v>0</v>
      </c>
      <c r="AP3612">
        <v>3544301</v>
      </c>
      <c r="AQ3612" t="s">
        <v>3524</v>
      </c>
      <c r="AR3612">
        <v>81</v>
      </c>
    </row>
    <row r="3613" spans="1:44" x14ac:dyDescent="0.25">
      <c r="A3613">
        <v>2301505</v>
      </c>
      <c r="B3613">
        <v>5</v>
      </c>
      <c r="C3613" t="s">
        <v>881</v>
      </c>
      <c r="D3613" t="s">
        <v>6850</v>
      </c>
      <c r="E3613" t="s">
        <v>5940</v>
      </c>
      <c r="F3613" t="s">
        <v>5940</v>
      </c>
      <c r="G3613">
        <v>898</v>
      </c>
      <c r="H3613" t="s">
        <v>5940</v>
      </c>
      <c r="I3613" t="s">
        <v>5940</v>
      </c>
      <c r="J3613">
        <v>365</v>
      </c>
      <c r="K3613">
        <v>0</v>
      </c>
      <c r="L3613">
        <v>0</v>
      </c>
      <c r="M3613">
        <v>2567</v>
      </c>
      <c r="N3613">
        <v>0</v>
      </c>
      <c r="O3613">
        <v>0</v>
      </c>
      <c r="P3613">
        <v>1269</v>
      </c>
      <c r="R3613">
        <v>2301505</v>
      </c>
      <c r="S3613" t="s">
        <v>5940</v>
      </c>
      <c r="T3613" t="s">
        <v>5940</v>
      </c>
      <c r="U3613">
        <v>898</v>
      </c>
      <c r="V3613" t="s">
        <v>5940</v>
      </c>
      <c r="W3613" t="s">
        <v>5940</v>
      </c>
      <c r="X3613">
        <v>365</v>
      </c>
      <c r="Z3613">
        <v>3531605</v>
      </c>
      <c r="AB3613">
        <v>380</v>
      </c>
      <c r="AC3613">
        <v>3531605</v>
      </c>
      <c r="AD3613" t="s">
        <v>3382</v>
      </c>
      <c r="AE3613">
        <v>18</v>
      </c>
      <c r="AF3613">
        <v>3531605</v>
      </c>
      <c r="AG3613" t="s">
        <v>3382</v>
      </c>
      <c r="AH3613" t="s">
        <v>5940</v>
      </c>
      <c r="AI3613">
        <v>3531605</v>
      </c>
      <c r="AJ3613" t="s">
        <v>3382</v>
      </c>
      <c r="AK3613">
        <v>254</v>
      </c>
      <c r="AL3613">
        <v>3531605</v>
      </c>
      <c r="AM3613" t="s">
        <v>3382</v>
      </c>
      <c r="AN3613">
        <v>420</v>
      </c>
      <c r="AO3613">
        <v>0</v>
      </c>
      <c r="AP3613">
        <v>3544400</v>
      </c>
      <c r="AQ3613" t="s">
        <v>3525</v>
      </c>
      <c r="AR3613">
        <v>4548</v>
      </c>
    </row>
    <row r="3614" spans="1:44" x14ac:dyDescent="0.25">
      <c r="A3614">
        <v>2301604</v>
      </c>
      <c r="B3614">
        <v>5</v>
      </c>
      <c r="C3614" t="s">
        <v>881</v>
      </c>
      <c r="D3614" t="s">
        <v>6851</v>
      </c>
      <c r="E3614" t="s">
        <v>5940</v>
      </c>
      <c r="F3614" t="s">
        <v>5940</v>
      </c>
      <c r="G3614">
        <v>2037</v>
      </c>
      <c r="H3614">
        <v>336</v>
      </c>
      <c r="I3614">
        <v>1073</v>
      </c>
      <c r="J3614">
        <v>641</v>
      </c>
      <c r="K3614">
        <v>0</v>
      </c>
      <c r="L3614">
        <v>0</v>
      </c>
      <c r="M3614">
        <v>11537</v>
      </c>
      <c r="N3614">
        <v>0</v>
      </c>
      <c r="O3614">
        <v>1583</v>
      </c>
      <c r="P3614">
        <v>1017</v>
      </c>
      <c r="R3614">
        <v>2301604</v>
      </c>
      <c r="S3614" t="s">
        <v>5940</v>
      </c>
      <c r="T3614" t="s">
        <v>5940</v>
      </c>
      <c r="U3614">
        <v>2037</v>
      </c>
      <c r="V3614">
        <v>336</v>
      </c>
      <c r="W3614">
        <v>1073</v>
      </c>
      <c r="X3614">
        <v>641</v>
      </c>
      <c r="Z3614">
        <v>3531704</v>
      </c>
      <c r="AB3614" t="s">
        <v>5940</v>
      </c>
      <c r="AC3614">
        <v>3531704</v>
      </c>
      <c r="AD3614" t="s">
        <v>3383</v>
      </c>
      <c r="AE3614">
        <v>36</v>
      </c>
      <c r="AF3614">
        <v>3531704</v>
      </c>
      <c r="AG3614" t="s">
        <v>3383</v>
      </c>
      <c r="AH3614" t="s">
        <v>5940</v>
      </c>
      <c r="AI3614">
        <v>3531704</v>
      </c>
      <c r="AJ3614" t="s">
        <v>3383</v>
      </c>
      <c r="AK3614">
        <v>18</v>
      </c>
      <c r="AL3614">
        <v>3531704</v>
      </c>
      <c r="AM3614" t="s">
        <v>3383</v>
      </c>
      <c r="AN3614" t="s">
        <v>5940</v>
      </c>
      <c r="AO3614">
        <v>0</v>
      </c>
      <c r="AP3614">
        <v>3544509</v>
      </c>
      <c r="AQ3614" t="s">
        <v>3526</v>
      </c>
      <c r="AR3614">
        <v>2800</v>
      </c>
    </row>
    <row r="3615" spans="1:44" x14ac:dyDescent="0.25">
      <c r="A3615">
        <v>2301703</v>
      </c>
      <c r="B3615">
        <v>5</v>
      </c>
      <c r="C3615" t="s">
        <v>881</v>
      </c>
      <c r="D3615" t="s">
        <v>6852</v>
      </c>
      <c r="E3615">
        <v>2730</v>
      </c>
      <c r="F3615" t="s">
        <v>5940</v>
      </c>
      <c r="G3615">
        <v>3932</v>
      </c>
      <c r="H3615">
        <v>48</v>
      </c>
      <c r="I3615">
        <v>832</v>
      </c>
      <c r="J3615">
        <v>715</v>
      </c>
      <c r="K3615">
        <v>1400</v>
      </c>
      <c r="L3615">
        <v>0</v>
      </c>
      <c r="M3615">
        <v>11186</v>
      </c>
      <c r="N3615">
        <v>16</v>
      </c>
      <c r="O3615">
        <v>632</v>
      </c>
      <c r="P3615">
        <v>2028</v>
      </c>
      <c r="R3615">
        <v>2301703</v>
      </c>
      <c r="S3615">
        <v>2730</v>
      </c>
      <c r="T3615" t="s">
        <v>5940</v>
      </c>
      <c r="U3615">
        <v>3932</v>
      </c>
      <c r="V3615">
        <v>48</v>
      </c>
      <c r="W3615">
        <v>832</v>
      </c>
      <c r="X3615">
        <v>715</v>
      </c>
      <c r="Z3615">
        <v>3531803</v>
      </c>
      <c r="AB3615" t="s">
        <v>5940</v>
      </c>
      <c r="AC3615">
        <v>3531803</v>
      </c>
      <c r="AD3615" t="s">
        <v>3384</v>
      </c>
      <c r="AE3615">
        <v>30</v>
      </c>
      <c r="AF3615">
        <v>3531803</v>
      </c>
      <c r="AG3615" t="s">
        <v>3384</v>
      </c>
      <c r="AH3615">
        <v>284728</v>
      </c>
      <c r="AI3615">
        <v>3531803</v>
      </c>
      <c r="AJ3615" t="s">
        <v>3384</v>
      </c>
      <c r="AK3615">
        <v>96</v>
      </c>
      <c r="AL3615">
        <v>3531803</v>
      </c>
      <c r="AM3615" t="s">
        <v>3384</v>
      </c>
      <c r="AN3615">
        <v>288</v>
      </c>
      <c r="AO3615">
        <v>0</v>
      </c>
      <c r="AP3615">
        <v>3544608</v>
      </c>
      <c r="AQ3615" t="s">
        <v>3527</v>
      </c>
      <c r="AR3615">
        <v>7540</v>
      </c>
    </row>
    <row r="3616" spans="1:44" x14ac:dyDescent="0.25">
      <c r="A3616">
        <v>2301802</v>
      </c>
      <c r="B3616">
        <v>5</v>
      </c>
      <c r="C3616" t="s">
        <v>881</v>
      </c>
      <c r="D3616" t="s">
        <v>6853</v>
      </c>
      <c r="E3616" t="s">
        <v>5940</v>
      </c>
      <c r="F3616" t="s">
        <v>5940</v>
      </c>
      <c r="G3616">
        <v>370</v>
      </c>
      <c r="H3616" t="s">
        <v>5940</v>
      </c>
      <c r="I3616">
        <v>6</v>
      </c>
      <c r="J3616">
        <v>80</v>
      </c>
      <c r="K3616">
        <v>0</v>
      </c>
      <c r="L3616">
        <v>0</v>
      </c>
      <c r="M3616">
        <v>2175</v>
      </c>
      <c r="N3616">
        <v>0</v>
      </c>
      <c r="O3616">
        <v>0</v>
      </c>
      <c r="P3616">
        <v>311</v>
      </c>
      <c r="R3616">
        <v>2301802</v>
      </c>
      <c r="S3616" t="s">
        <v>5940</v>
      </c>
      <c r="T3616" t="s">
        <v>5940</v>
      </c>
      <c r="U3616">
        <v>370</v>
      </c>
      <c r="V3616" t="s">
        <v>5940</v>
      </c>
      <c r="W3616">
        <v>6</v>
      </c>
      <c r="X3616">
        <v>80</v>
      </c>
      <c r="Z3616">
        <v>3531902</v>
      </c>
      <c r="AB3616">
        <v>1690</v>
      </c>
      <c r="AC3616">
        <v>3531902</v>
      </c>
      <c r="AD3616" t="s">
        <v>3385</v>
      </c>
      <c r="AE3616">
        <v>216</v>
      </c>
      <c r="AF3616">
        <v>3531902</v>
      </c>
      <c r="AG3616" t="s">
        <v>3385</v>
      </c>
      <c r="AH3616">
        <v>7835267</v>
      </c>
      <c r="AI3616">
        <v>3531902</v>
      </c>
      <c r="AJ3616" t="s">
        <v>3385</v>
      </c>
      <c r="AK3616">
        <v>140</v>
      </c>
      <c r="AL3616">
        <v>3531902</v>
      </c>
      <c r="AM3616" t="s">
        <v>3385</v>
      </c>
      <c r="AN3616">
        <v>41000</v>
      </c>
      <c r="AO3616">
        <v>0</v>
      </c>
      <c r="AP3616">
        <v>3544707</v>
      </c>
      <c r="AQ3616" t="s">
        <v>3528</v>
      </c>
      <c r="AR3616">
        <v>1290</v>
      </c>
    </row>
    <row r="3617" spans="1:44" x14ac:dyDescent="0.25">
      <c r="A3617">
        <v>2301851</v>
      </c>
      <c r="B3617">
        <v>5</v>
      </c>
      <c r="C3617" t="s">
        <v>881</v>
      </c>
      <c r="D3617" t="s">
        <v>6854</v>
      </c>
      <c r="E3617" t="s">
        <v>5940</v>
      </c>
      <c r="F3617" t="s">
        <v>5940</v>
      </c>
      <c r="G3617">
        <v>640</v>
      </c>
      <c r="H3617">
        <v>38</v>
      </c>
      <c r="I3617" t="s">
        <v>5940</v>
      </c>
      <c r="J3617">
        <v>326</v>
      </c>
      <c r="K3617">
        <v>0</v>
      </c>
      <c r="L3617">
        <v>0</v>
      </c>
      <c r="M3617">
        <v>3276</v>
      </c>
      <c r="N3617">
        <v>112</v>
      </c>
      <c r="O3617">
        <v>0</v>
      </c>
      <c r="P3617">
        <v>1303</v>
      </c>
      <c r="R3617">
        <v>2301851</v>
      </c>
      <c r="S3617" t="s">
        <v>5940</v>
      </c>
      <c r="T3617" t="s">
        <v>5940</v>
      </c>
      <c r="U3617">
        <v>640</v>
      </c>
      <c r="V3617">
        <v>38</v>
      </c>
      <c r="W3617" t="s">
        <v>5940</v>
      </c>
      <c r="X3617">
        <v>326</v>
      </c>
      <c r="Z3617">
        <v>3532009</v>
      </c>
      <c r="AB3617" t="s">
        <v>5940</v>
      </c>
      <c r="AC3617">
        <v>3532009</v>
      </c>
      <c r="AD3617" t="s">
        <v>3386</v>
      </c>
      <c r="AE3617">
        <v>9</v>
      </c>
      <c r="AF3617">
        <v>3532009</v>
      </c>
      <c r="AG3617" t="s">
        <v>3386</v>
      </c>
      <c r="AH3617" t="s">
        <v>5940</v>
      </c>
      <c r="AI3617">
        <v>3532009</v>
      </c>
      <c r="AJ3617" t="s">
        <v>3386</v>
      </c>
      <c r="AK3617">
        <v>37</v>
      </c>
      <c r="AL3617">
        <v>3532009</v>
      </c>
      <c r="AM3617" t="s">
        <v>3386</v>
      </c>
      <c r="AN3617" t="s">
        <v>5940</v>
      </c>
      <c r="AO3617">
        <v>0</v>
      </c>
      <c r="AP3617">
        <v>3544806</v>
      </c>
      <c r="AQ3617" t="s">
        <v>3529</v>
      </c>
      <c r="AR3617">
        <v>7248</v>
      </c>
    </row>
    <row r="3618" spans="1:44" x14ac:dyDescent="0.25">
      <c r="A3618">
        <v>2301901</v>
      </c>
      <c r="B3618">
        <v>5</v>
      </c>
      <c r="C3618" t="s">
        <v>881</v>
      </c>
      <c r="D3618" t="s">
        <v>6855</v>
      </c>
      <c r="E3618">
        <v>112500</v>
      </c>
      <c r="F3618" t="s">
        <v>5940</v>
      </c>
      <c r="G3618">
        <v>243</v>
      </c>
      <c r="H3618" t="s">
        <v>5940</v>
      </c>
      <c r="I3618">
        <v>112</v>
      </c>
      <c r="J3618">
        <v>94</v>
      </c>
      <c r="K3618">
        <v>72000</v>
      </c>
      <c r="L3618">
        <v>0</v>
      </c>
      <c r="M3618">
        <v>1540</v>
      </c>
      <c r="N3618">
        <v>0</v>
      </c>
      <c r="O3618">
        <v>264</v>
      </c>
      <c r="P3618">
        <v>440</v>
      </c>
      <c r="R3618">
        <v>2301901</v>
      </c>
      <c r="S3618">
        <v>112500</v>
      </c>
      <c r="T3618" t="s">
        <v>5940</v>
      </c>
      <c r="U3618">
        <v>243</v>
      </c>
      <c r="V3618" t="s">
        <v>5940</v>
      </c>
      <c r="W3618">
        <v>112</v>
      </c>
      <c r="X3618">
        <v>94</v>
      </c>
      <c r="Z3618">
        <v>3532058</v>
      </c>
      <c r="AB3618" t="s">
        <v>5940</v>
      </c>
      <c r="AC3618">
        <v>3532058</v>
      </c>
      <c r="AD3618" t="s">
        <v>3387</v>
      </c>
      <c r="AE3618">
        <v>15</v>
      </c>
      <c r="AF3618">
        <v>3532058</v>
      </c>
      <c r="AG3618" t="s">
        <v>3387</v>
      </c>
      <c r="AH3618">
        <v>1190129</v>
      </c>
      <c r="AI3618">
        <v>3532058</v>
      </c>
      <c r="AJ3618" t="s">
        <v>3387</v>
      </c>
      <c r="AK3618">
        <v>21</v>
      </c>
      <c r="AL3618">
        <v>3532058</v>
      </c>
      <c r="AM3618" t="s">
        <v>3387</v>
      </c>
      <c r="AN3618">
        <v>2040</v>
      </c>
      <c r="AO3618">
        <v>0</v>
      </c>
      <c r="AP3618">
        <v>3544905</v>
      </c>
      <c r="AQ3618" t="s">
        <v>3530</v>
      </c>
      <c r="AR3618">
        <v>1440</v>
      </c>
    </row>
    <row r="3619" spans="1:44" x14ac:dyDescent="0.25">
      <c r="A3619">
        <v>2301950</v>
      </c>
      <c r="B3619">
        <v>5</v>
      </c>
      <c r="C3619" t="s">
        <v>881</v>
      </c>
      <c r="D3619" t="s">
        <v>6856</v>
      </c>
      <c r="E3619">
        <v>228</v>
      </c>
      <c r="F3619" t="s">
        <v>5940</v>
      </c>
      <c r="G3619">
        <v>831</v>
      </c>
      <c r="H3619" t="s">
        <v>5940</v>
      </c>
      <c r="I3619" t="s">
        <v>5940</v>
      </c>
      <c r="J3619">
        <v>1179</v>
      </c>
      <c r="K3619">
        <v>309</v>
      </c>
      <c r="L3619">
        <v>0</v>
      </c>
      <c r="M3619">
        <v>842</v>
      </c>
      <c r="N3619">
        <v>0</v>
      </c>
      <c r="O3619">
        <v>0</v>
      </c>
      <c r="P3619">
        <v>802</v>
      </c>
      <c r="R3619">
        <v>2301950</v>
      </c>
      <c r="S3619">
        <v>228</v>
      </c>
      <c r="T3619" t="s">
        <v>5940</v>
      </c>
      <c r="U3619">
        <v>831</v>
      </c>
      <c r="V3619" t="s">
        <v>5940</v>
      </c>
      <c r="W3619" t="s">
        <v>5940</v>
      </c>
      <c r="X3619">
        <v>1179</v>
      </c>
      <c r="Z3619">
        <v>3532108</v>
      </c>
      <c r="AB3619">
        <v>180</v>
      </c>
      <c r="AC3619">
        <v>3532108</v>
      </c>
      <c r="AD3619" t="s">
        <v>3388</v>
      </c>
      <c r="AE3619" t="s">
        <v>5940</v>
      </c>
      <c r="AF3619">
        <v>3532108</v>
      </c>
      <c r="AG3619" t="s">
        <v>3388</v>
      </c>
      <c r="AH3619">
        <v>39816</v>
      </c>
      <c r="AI3619">
        <v>3532108</v>
      </c>
      <c r="AJ3619" t="s">
        <v>3388</v>
      </c>
      <c r="AK3619">
        <v>1350</v>
      </c>
      <c r="AL3619">
        <v>3532108</v>
      </c>
      <c r="AM3619" t="s">
        <v>3388</v>
      </c>
      <c r="AN3619">
        <v>252</v>
      </c>
      <c r="AO3619">
        <v>0</v>
      </c>
      <c r="AP3619">
        <v>3545001</v>
      </c>
      <c r="AQ3619" t="s">
        <v>3531</v>
      </c>
      <c r="AR3619">
        <v>480</v>
      </c>
    </row>
    <row r="3620" spans="1:44" x14ac:dyDescent="0.25">
      <c r="A3620">
        <v>2302008</v>
      </c>
      <c r="B3620">
        <v>5</v>
      </c>
      <c r="C3620" t="s">
        <v>881</v>
      </c>
      <c r="D3620" t="s">
        <v>6857</v>
      </c>
      <c r="E3620">
        <v>2940</v>
      </c>
      <c r="F3620" t="s">
        <v>5940</v>
      </c>
      <c r="G3620">
        <v>1178</v>
      </c>
      <c r="H3620">
        <v>60</v>
      </c>
      <c r="I3620">
        <v>614</v>
      </c>
      <c r="J3620">
        <v>535</v>
      </c>
      <c r="K3620">
        <v>1600</v>
      </c>
      <c r="L3620">
        <v>0</v>
      </c>
      <c r="M3620">
        <v>11486</v>
      </c>
      <c r="N3620">
        <v>33</v>
      </c>
      <c r="O3620">
        <v>1453</v>
      </c>
      <c r="P3620">
        <v>1871</v>
      </c>
      <c r="R3620">
        <v>2302008</v>
      </c>
      <c r="S3620">
        <v>2940</v>
      </c>
      <c r="T3620" t="s">
        <v>5940</v>
      </c>
      <c r="U3620">
        <v>1178</v>
      </c>
      <c r="V3620">
        <v>60</v>
      </c>
      <c r="W3620">
        <v>614</v>
      </c>
      <c r="X3620">
        <v>535</v>
      </c>
      <c r="Z3620">
        <v>3532157</v>
      </c>
      <c r="AB3620" t="s">
        <v>5940</v>
      </c>
      <c r="AC3620">
        <v>3532157</v>
      </c>
      <c r="AD3620" t="s">
        <v>3389</v>
      </c>
      <c r="AE3620" t="s">
        <v>5940</v>
      </c>
      <c r="AF3620">
        <v>3532157</v>
      </c>
      <c r="AG3620" t="s">
        <v>3389</v>
      </c>
      <c r="AH3620">
        <v>443258</v>
      </c>
      <c r="AI3620">
        <v>3532157</v>
      </c>
      <c r="AJ3620" t="s">
        <v>3389</v>
      </c>
      <c r="AK3620">
        <v>18</v>
      </c>
      <c r="AL3620">
        <v>3532157</v>
      </c>
      <c r="AM3620" t="s">
        <v>3389</v>
      </c>
      <c r="AN3620">
        <v>16800</v>
      </c>
      <c r="AO3620">
        <v>0</v>
      </c>
      <c r="AP3620">
        <v>3545100</v>
      </c>
      <c r="AQ3620" t="s">
        <v>3532</v>
      </c>
      <c r="AR3620">
        <v>2976</v>
      </c>
    </row>
    <row r="3621" spans="1:44" x14ac:dyDescent="0.25">
      <c r="A3621">
        <v>2302057</v>
      </c>
      <c r="B3621">
        <v>5</v>
      </c>
      <c r="C3621" t="s">
        <v>881</v>
      </c>
      <c r="D3621" t="s">
        <v>6858</v>
      </c>
      <c r="E3621" t="s">
        <v>5940</v>
      </c>
      <c r="F3621" t="s">
        <v>5940</v>
      </c>
      <c r="G3621">
        <v>676</v>
      </c>
      <c r="H3621" t="s">
        <v>5940</v>
      </c>
      <c r="I3621">
        <v>14</v>
      </c>
      <c r="J3621">
        <v>361</v>
      </c>
      <c r="K3621">
        <v>0</v>
      </c>
      <c r="L3621">
        <v>0</v>
      </c>
      <c r="M3621">
        <v>1930</v>
      </c>
      <c r="N3621">
        <v>0</v>
      </c>
      <c r="O3621">
        <v>33</v>
      </c>
      <c r="P3621">
        <v>558</v>
      </c>
      <c r="R3621">
        <v>2302057</v>
      </c>
      <c r="S3621" t="s">
        <v>5940</v>
      </c>
      <c r="T3621" t="s">
        <v>5940</v>
      </c>
      <c r="U3621">
        <v>676</v>
      </c>
      <c r="V3621" t="s">
        <v>5940</v>
      </c>
      <c r="W3621">
        <v>14</v>
      </c>
      <c r="X3621">
        <v>361</v>
      </c>
      <c r="Z3621">
        <v>3532207</v>
      </c>
      <c r="AB3621">
        <v>1200</v>
      </c>
      <c r="AC3621">
        <v>3532207</v>
      </c>
      <c r="AD3621" t="s">
        <v>3390</v>
      </c>
      <c r="AE3621" t="s">
        <v>5940</v>
      </c>
      <c r="AF3621">
        <v>3532207</v>
      </c>
      <c r="AG3621" t="s">
        <v>3390</v>
      </c>
      <c r="AH3621">
        <v>187733</v>
      </c>
      <c r="AI3621">
        <v>3532207</v>
      </c>
      <c r="AJ3621" t="s">
        <v>3390</v>
      </c>
      <c r="AK3621">
        <v>180</v>
      </c>
      <c r="AL3621">
        <v>3532207</v>
      </c>
      <c r="AM3621" t="s">
        <v>3390</v>
      </c>
      <c r="AN3621">
        <v>3960</v>
      </c>
      <c r="AO3621">
        <v>0</v>
      </c>
      <c r="AP3621">
        <v>3545159</v>
      </c>
      <c r="AQ3621" t="s">
        <v>3533</v>
      </c>
      <c r="AR3621">
        <v>300</v>
      </c>
    </row>
    <row r="3622" spans="1:44" x14ac:dyDescent="0.25">
      <c r="A3622">
        <v>2302107</v>
      </c>
      <c r="B3622">
        <v>5</v>
      </c>
      <c r="C3622" t="s">
        <v>881</v>
      </c>
      <c r="D3622" t="s">
        <v>6859</v>
      </c>
      <c r="E3622">
        <v>5200</v>
      </c>
      <c r="F3622" t="s">
        <v>5940</v>
      </c>
      <c r="G3622">
        <v>6032</v>
      </c>
      <c r="H3622" t="s">
        <v>5940</v>
      </c>
      <c r="I3622">
        <v>600</v>
      </c>
      <c r="J3622">
        <v>262</v>
      </c>
      <c r="K3622">
        <v>12000</v>
      </c>
      <c r="L3622">
        <v>0</v>
      </c>
      <c r="M3622">
        <v>7800</v>
      </c>
      <c r="N3622">
        <v>0</v>
      </c>
      <c r="O3622">
        <v>576</v>
      </c>
      <c r="P3622">
        <v>364</v>
      </c>
      <c r="R3622">
        <v>2302107</v>
      </c>
      <c r="S3622">
        <v>5200</v>
      </c>
      <c r="T3622" t="s">
        <v>5940</v>
      </c>
      <c r="U3622">
        <v>6032</v>
      </c>
      <c r="V3622" t="s">
        <v>5940</v>
      </c>
      <c r="W3622">
        <v>600</v>
      </c>
      <c r="X3622">
        <v>262</v>
      </c>
      <c r="Z3622">
        <v>3532306</v>
      </c>
      <c r="AB3622" t="s">
        <v>5940</v>
      </c>
      <c r="AC3622">
        <v>3532306</v>
      </c>
      <c r="AD3622" t="s">
        <v>3391</v>
      </c>
      <c r="AE3622" t="s">
        <v>5940</v>
      </c>
      <c r="AF3622">
        <v>3532306</v>
      </c>
      <c r="AG3622" t="s">
        <v>3391</v>
      </c>
      <c r="AH3622">
        <v>4172</v>
      </c>
      <c r="AI3622">
        <v>3532306</v>
      </c>
      <c r="AJ3622" t="s">
        <v>3391</v>
      </c>
      <c r="AK3622">
        <v>54</v>
      </c>
      <c r="AL3622">
        <v>3532306</v>
      </c>
      <c r="AM3622" t="s">
        <v>3391</v>
      </c>
      <c r="AN3622" t="s">
        <v>5940</v>
      </c>
      <c r="AO3622">
        <v>0</v>
      </c>
      <c r="AP3622">
        <v>3545209</v>
      </c>
      <c r="AQ3622" t="s">
        <v>3534</v>
      </c>
      <c r="AR3622">
        <v>1200</v>
      </c>
    </row>
    <row r="3623" spans="1:44" x14ac:dyDescent="0.25">
      <c r="A3623">
        <v>2302206</v>
      </c>
      <c r="B3623">
        <v>5</v>
      </c>
      <c r="C3623" t="s">
        <v>881</v>
      </c>
      <c r="D3623" t="s">
        <v>6860</v>
      </c>
      <c r="E3623">
        <v>14440</v>
      </c>
      <c r="F3623" t="s">
        <v>5940</v>
      </c>
      <c r="G3623">
        <v>1425</v>
      </c>
      <c r="H3623">
        <v>14</v>
      </c>
      <c r="I3623" t="s">
        <v>5940</v>
      </c>
      <c r="J3623">
        <v>928</v>
      </c>
      <c r="K3623">
        <v>20900</v>
      </c>
      <c r="L3623">
        <v>0</v>
      </c>
      <c r="M3623">
        <v>2450</v>
      </c>
      <c r="N3623">
        <v>12</v>
      </c>
      <c r="O3623">
        <v>0</v>
      </c>
      <c r="P3623">
        <v>1900</v>
      </c>
      <c r="R3623">
        <v>2302206</v>
      </c>
      <c r="S3623">
        <v>14440</v>
      </c>
      <c r="T3623" t="s">
        <v>5940</v>
      </c>
      <c r="U3623">
        <v>1425</v>
      </c>
      <c r="V3623">
        <v>14</v>
      </c>
      <c r="W3623" t="s">
        <v>5940</v>
      </c>
      <c r="X3623">
        <v>928</v>
      </c>
      <c r="Z3623">
        <v>3532405</v>
      </c>
      <c r="AB3623" t="s">
        <v>5940</v>
      </c>
      <c r="AC3623">
        <v>3532405</v>
      </c>
      <c r="AD3623" t="s">
        <v>3392</v>
      </c>
      <c r="AE3623">
        <v>25</v>
      </c>
      <c r="AF3623">
        <v>3532405</v>
      </c>
      <c r="AG3623" t="s">
        <v>3392</v>
      </c>
      <c r="AH3623">
        <v>1643</v>
      </c>
      <c r="AI3623">
        <v>3532405</v>
      </c>
      <c r="AJ3623" t="s">
        <v>3392</v>
      </c>
      <c r="AK3623">
        <v>18</v>
      </c>
      <c r="AL3623">
        <v>3532405</v>
      </c>
      <c r="AM3623" t="s">
        <v>3392</v>
      </c>
      <c r="AN3623" t="s">
        <v>5940</v>
      </c>
      <c r="AO3623">
        <v>0</v>
      </c>
      <c r="AP3623">
        <v>3545308</v>
      </c>
      <c r="AQ3623" t="s">
        <v>3535</v>
      </c>
      <c r="AR3623">
        <v>17910</v>
      </c>
    </row>
    <row r="3624" spans="1:44" x14ac:dyDescent="0.25">
      <c r="A3624">
        <v>2302305</v>
      </c>
      <c r="B3624">
        <v>5</v>
      </c>
      <c r="C3624" t="s">
        <v>881</v>
      </c>
      <c r="D3624" t="s">
        <v>6861</v>
      </c>
      <c r="E3624" t="s">
        <v>5940</v>
      </c>
      <c r="F3624" t="s">
        <v>5940</v>
      </c>
      <c r="G3624">
        <v>782</v>
      </c>
      <c r="H3624" t="s">
        <v>5940</v>
      </c>
      <c r="I3624" t="s">
        <v>5940</v>
      </c>
      <c r="J3624">
        <v>695</v>
      </c>
      <c r="K3624">
        <v>0</v>
      </c>
      <c r="L3624">
        <v>0</v>
      </c>
      <c r="M3624">
        <v>1674</v>
      </c>
      <c r="N3624">
        <v>0</v>
      </c>
      <c r="O3624">
        <v>0</v>
      </c>
      <c r="P3624">
        <v>849</v>
      </c>
      <c r="R3624">
        <v>2302305</v>
      </c>
      <c r="S3624" t="s">
        <v>5940</v>
      </c>
      <c r="T3624" t="s">
        <v>5940</v>
      </c>
      <c r="U3624">
        <v>782</v>
      </c>
      <c r="V3624" t="s">
        <v>5940</v>
      </c>
      <c r="W3624" t="s">
        <v>5940</v>
      </c>
      <c r="X3624">
        <v>695</v>
      </c>
      <c r="Z3624">
        <v>3532504</v>
      </c>
      <c r="AB3624">
        <v>625</v>
      </c>
      <c r="AC3624">
        <v>3532504</v>
      </c>
      <c r="AD3624" t="s">
        <v>3393</v>
      </c>
      <c r="AE3624">
        <v>60</v>
      </c>
      <c r="AF3624">
        <v>3532504</v>
      </c>
      <c r="AG3624" t="s">
        <v>3393</v>
      </c>
      <c r="AH3624">
        <v>58405</v>
      </c>
      <c r="AI3624">
        <v>3532504</v>
      </c>
      <c r="AJ3624" t="s">
        <v>3393</v>
      </c>
      <c r="AK3624" t="s">
        <v>5940</v>
      </c>
      <c r="AL3624">
        <v>3532504</v>
      </c>
      <c r="AM3624" t="s">
        <v>3393</v>
      </c>
      <c r="AN3624">
        <v>90</v>
      </c>
      <c r="AO3624">
        <v>0</v>
      </c>
      <c r="AP3624">
        <v>3545407</v>
      </c>
      <c r="AQ3624" t="s">
        <v>3536</v>
      </c>
      <c r="AR3624">
        <v>36180</v>
      </c>
    </row>
    <row r="3625" spans="1:44" x14ac:dyDescent="0.25">
      <c r="A3625">
        <v>2302404</v>
      </c>
      <c r="B3625">
        <v>5</v>
      </c>
      <c r="C3625" t="s">
        <v>881</v>
      </c>
      <c r="D3625" t="s">
        <v>6862</v>
      </c>
      <c r="E3625">
        <v>2385</v>
      </c>
      <c r="F3625" t="s">
        <v>5940</v>
      </c>
      <c r="G3625">
        <v>7444</v>
      </c>
      <c r="H3625" t="s">
        <v>5940</v>
      </c>
      <c r="I3625" t="s">
        <v>5940</v>
      </c>
      <c r="J3625">
        <v>2071</v>
      </c>
      <c r="K3625">
        <v>6210</v>
      </c>
      <c r="L3625">
        <v>0</v>
      </c>
      <c r="M3625">
        <v>15268</v>
      </c>
      <c r="N3625">
        <v>0</v>
      </c>
      <c r="O3625">
        <v>0</v>
      </c>
      <c r="P3625">
        <v>8751</v>
      </c>
      <c r="R3625">
        <v>2302404</v>
      </c>
      <c r="S3625">
        <v>2385</v>
      </c>
      <c r="T3625" t="s">
        <v>5940</v>
      </c>
      <c r="U3625">
        <v>7444</v>
      </c>
      <c r="V3625" t="s">
        <v>5940</v>
      </c>
      <c r="W3625" t="s">
        <v>5940</v>
      </c>
      <c r="X3625">
        <v>2071</v>
      </c>
      <c r="Z3625">
        <v>3532603</v>
      </c>
      <c r="AB3625">
        <v>720</v>
      </c>
      <c r="AC3625">
        <v>3532603</v>
      </c>
      <c r="AD3625" t="s">
        <v>3394</v>
      </c>
      <c r="AE3625">
        <v>110</v>
      </c>
      <c r="AF3625">
        <v>3532603</v>
      </c>
      <c r="AG3625" t="s">
        <v>3394</v>
      </c>
      <c r="AH3625">
        <v>417184</v>
      </c>
      <c r="AI3625">
        <v>3532603</v>
      </c>
      <c r="AJ3625" t="s">
        <v>3394</v>
      </c>
      <c r="AK3625" t="s">
        <v>5940</v>
      </c>
      <c r="AL3625">
        <v>3532603</v>
      </c>
      <c r="AM3625" t="s">
        <v>3394</v>
      </c>
      <c r="AN3625">
        <v>300</v>
      </c>
      <c r="AO3625">
        <v>0</v>
      </c>
      <c r="AP3625">
        <v>3545506</v>
      </c>
      <c r="AQ3625" t="s">
        <v>3537</v>
      </c>
      <c r="AR3625">
        <v>29400</v>
      </c>
    </row>
    <row r="3626" spans="1:44" x14ac:dyDescent="0.25">
      <c r="A3626">
        <v>2302503</v>
      </c>
      <c r="B3626">
        <v>5</v>
      </c>
      <c r="C3626" t="s">
        <v>881</v>
      </c>
      <c r="D3626" t="s">
        <v>6863</v>
      </c>
      <c r="E3626">
        <v>1800</v>
      </c>
      <c r="F3626" t="s">
        <v>5940</v>
      </c>
      <c r="G3626">
        <v>3679</v>
      </c>
      <c r="H3626" t="s">
        <v>5940</v>
      </c>
      <c r="I3626">
        <v>74</v>
      </c>
      <c r="J3626">
        <v>1013</v>
      </c>
      <c r="K3626">
        <v>1125</v>
      </c>
      <c r="L3626">
        <v>0</v>
      </c>
      <c r="M3626">
        <v>14620</v>
      </c>
      <c r="N3626">
        <v>0</v>
      </c>
      <c r="O3626">
        <v>112</v>
      </c>
      <c r="P3626">
        <v>2251</v>
      </c>
      <c r="R3626">
        <v>2302503</v>
      </c>
      <c r="S3626">
        <v>1800</v>
      </c>
      <c r="T3626" t="s">
        <v>5940</v>
      </c>
      <c r="U3626">
        <v>3679</v>
      </c>
      <c r="V3626" t="s">
        <v>5940</v>
      </c>
      <c r="W3626">
        <v>74</v>
      </c>
      <c r="X3626">
        <v>1013</v>
      </c>
      <c r="Z3626">
        <v>3532702</v>
      </c>
      <c r="AB3626" t="s">
        <v>5940</v>
      </c>
      <c r="AC3626">
        <v>3532702</v>
      </c>
      <c r="AD3626" t="s">
        <v>3395</v>
      </c>
      <c r="AE3626">
        <v>15</v>
      </c>
      <c r="AF3626">
        <v>3532702</v>
      </c>
      <c r="AG3626" t="s">
        <v>3395</v>
      </c>
      <c r="AH3626">
        <v>500621</v>
      </c>
      <c r="AI3626">
        <v>3532702</v>
      </c>
      <c r="AJ3626" t="s">
        <v>3395</v>
      </c>
      <c r="AK3626" t="s">
        <v>5940</v>
      </c>
      <c r="AL3626">
        <v>3532702</v>
      </c>
      <c r="AM3626" t="s">
        <v>3395</v>
      </c>
      <c r="AN3626" t="s">
        <v>5940</v>
      </c>
      <c r="AO3626">
        <v>0</v>
      </c>
      <c r="AP3626">
        <v>3545605</v>
      </c>
      <c r="AQ3626" t="s">
        <v>3538</v>
      </c>
      <c r="AR3626">
        <v>576</v>
      </c>
    </row>
    <row r="3627" spans="1:44" x14ac:dyDescent="0.25">
      <c r="A3627">
        <v>2302602</v>
      </c>
      <c r="B3627">
        <v>5</v>
      </c>
      <c r="C3627" t="s">
        <v>881</v>
      </c>
      <c r="D3627" t="s">
        <v>6864</v>
      </c>
      <c r="E3627">
        <v>440</v>
      </c>
      <c r="F3627" t="s">
        <v>5940</v>
      </c>
      <c r="G3627">
        <v>982</v>
      </c>
      <c r="H3627" t="s">
        <v>5940</v>
      </c>
      <c r="I3627">
        <v>90</v>
      </c>
      <c r="J3627">
        <v>490</v>
      </c>
      <c r="K3627">
        <v>574</v>
      </c>
      <c r="L3627">
        <v>0</v>
      </c>
      <c r="M3627">
        <v>1764</v>
      </c>
      <c r="N3627">
        <v>0</v>
      </c>
      <c r="O3627">
        <v>126</v>
      </c>
      <c r="P3627">
        <v>735</v>
      </c>
      <c r="R3627">
        <v>2302602</v>
      </c>
      <c r="S3627">
        <v>440</v>
      </c>
      <c r="T3627" t="s">
        <v>5940</v>
      </c>
      <c r="U3627">
        <v>982</v>
      </c>
      <c r="V3627" t="s">
        <v>5940</v>
      </c>
      <c r="W3627">
        <v>90</v>
      </c>
      <c r="X3627">
        <v>490</v>
      </c>
      <c r="Z3627">
        <v>3532801</v>
      </c>
      <c r="AB3627">
        <v>60</v>
      </c>
      <c r="AC3627">
        <v>3532801</v>
      </c>
      <c r="AD3627" t="s">
        <v>3396</v>
      </c>
      <c r="AE3627">
        <v>450</v>
      </c>
      <c r="AF3627">
        <v>3532801</v>
      </c>
      <c r="AG3627" t="s">
        <v>3396</v>
      </c>
      <c r="AH3627">
        <v>211844</v>
      </c>
      <c r="AI3627">
        <v>3532801</v>
      </c>
      <c r="AJ3627" t="s">
        <v>3396</v>
      </c>
      <c r="AK3627">
        <v>80</v>
      </c>
      <c r="AL3627">
        <v>3532801</v>
      </c>
      <c r="AM3627" t="s">
        <v>3396</v>
      </c>
      <c r="AN3627">
        <v>787</v>
      </c>
      <c r="AO3627">
        <v>0</v>
      </c>
      <c r="AP3627">
        <v>3545704</v>
      </c>
      <c r="AQ3627" t="s">
        <v>3539</v>
      </c>
      <c r="AR3627">
        <v>735</v>
      </c>
    </row>
    <row r="3628" spans="1:44" x14ac:dyDescent="0.25">
      <c r="A3628">
        <v>2302701</v>
      </c>
      <c r="B3628">
        <v>5</v>
      </c>
      <c r="C3628" t="s">
        <v>881</v>
      </c>
      <c r="D3628" t="s">
        <v>6865</v>
      </c>
      <c r="E3628" t="s">
        <v>5940</v>
      </c>
      <c r="F3628" t="s">
        <v>5940</v>
      </c>
      <c r="G3628">
        <v>2668</v>
      </c>
      <c r="H3628">
        <v>54</v>
      </c>
      <c r="I3628" t="s">
        <v>5940</v>
      </c>
      <c r="J3628">
        <v>497</v>
      </c>
      <c r="K3628">
        <v>0</v>
      </c>
      <c r="L3628">
        <v>0</v>
      </c>
      <c r="M3628">
        <v>7488</v>
      </c>
      <c r="N3628">
        <v>0</v>
      </c>
      <c r="O3628">
        <v>23</v>
      </c>
      <c r="P3628">
        <v>1188</v>
      </c>
      <c r="R3628">
        <v>2302701</v>
      </c>
      <c r="S3628" t="s">
        <v>5940</v>
      </c>
      <c r="T3628" t="s">
        <v>5940</v>
      </c>
      <c r="U3628">
        <v>2668</v>
      </c>
      <c r="V3628">
        <v>54</v>
      </c>
      <c r="W3628" t="s">
        <v>5940</v>
      </c>
      <c r="X3628">
        <v>497</v>
      </c>
      <c r="Z3628">
        <v>3532827</v>
      </c>
      <c r="AB3628" t="s">
        <v>5940</v>
      </c>
      <c r="AC3628">
        <v>3532827</v>
      </c>
      <c r="AD3628" t="s">
        <v>3397</v>
      </c>
      <c r="AE3628">
        <v>18</v>
      </c>
      <c r="AF3628">
        <v>3532827</v>
      </c>
      <c r="AG3628" t="s">
        <v>3397</v>
      </c>
      <c r="AH3628" t="s">
        <v>5940</v>
      </c>
      <c r="AI3628">
        <v>3532827</v>
      </c>
      <c r="AJ3628" t="s">
        <v>3397</v>
      </c>
      <c r="AK3628">
        <v>264</v>
      </c>
      <c r="AL3628">
        <v>3532827</v>
      </c>
      <c r="AM3628" t="s">
        <v>3397</v>
      </c>
      <c r="AN3628">
        <v>140</v>
      </c>
      <c r="AO3628">
        <v>0</v>
      </c>
      <c r="AP3628">
        <v>3545803</v>
      </c>
      <c r="AQ3628" t="s">
        <v>3540</v>
      </c>
      <c r="AR3628">
        <v>904</v>
      </c>
    </row>
    <row r="3629" spans="1:44" x14ac:dyDescent="0.25">
      <c r="A3629">
        <v>2302800</v>
      </c>
      <c r="B3629">
        <v>5</v>
      </c>
      <c r="C3629" t="s">
        <v>881</v>
      </c>
      <c r="D3629" t="s">
        <v>6866</v>
      </c>
      <c r="E3629">
        <v>2940</v>
      </c>
      <c r="F3629" t="s">
        <v>5940</v>
      </c>
      <c r="G3629">
        <v>7124</v>
      </c>
      <c r="H3629" t="s">
        <v>5940</v>
      </c>
      <c r="I3629" t="s">
        <v>5940</v>
      </c>
      <c r="J3629">
        <v>1644</v>
      </c>
      <c r="K3629">
        <v>6235</v>
      </c>
      <c r="L3629">
        <v>0</v>
      </c>
      <c r="M3629">
        <v>21376</v>
      </c>
      <c r="N3629">
        <v>7</v>
      </c>
      <c r="O3629">
        <v>0</v>
      </c>
      <c r="P3629">
        <v>13126</v>
      </c>
      <c r="R3629">
        <v>2302800</v>
      </c>
      <c r="S3629">
        <v>2940</v>
      </c>
      <c r="T3629" t="s">
        <v>5940</v>
      </c>
      <c r="U3629">
        <v>7124</v>
      </c>
      <c r="V3629" t="s">
        <v>5940</v>
      </c>
      <c r="W3629" t="s">
        <v>5940</v>
      </c>
      <c r="X3629">
        <v>1644</v>
      </c>
      <c r="Z3629">
        <v>3532843</v>
      </c>
      <c r="AB3629">
        <v>425</v>
      </c>
      <c r="AC3629">
        <v>3532843</v>
      </c>
      <c r="AD3629" t="s">
        <v>3398</v>
      </c>
      <c r="AE3629">
        <v>30</v>
      </c>
      <c r="AF3629">
        <v>3532843</v>
      </c>
      <c r="AG3629" t="s">
        <v>3398</v>
      </c>
      <c r="AH3629" t="s">
        <v>5940</v>
      </c>
      <c r="AI3629">
        <v>3532843</v>
      </c>
      <c r="AJ3629" t="s">
        <v>3398</v>
      </c>
      <c r="AK3629">
        <v>98</v>
      </c>
      <c r="AL3629">
        <v>3532843</v>
      </c>
      <c r="AM3629" t="s">
        <v>3398</v>
      </c>
      <c r="AN3629" t="s">
        <v>5940</v>
      </c>
      <c r="AO3629">
        <v>0</v>
      </c>
      <c r="AP3629">
        <v>3546009</v>
      </c>
      <c r="AQ3629" t="s">
        <v>3541</v>
      </c>
      <c r="AR3629">
        <v>509</v>
      </c>
    </row>
    <row r="3630" spans="1:44" x14ac:dyDescent="0.25">
      <c r="A3630">
        <v>2302909</v>
      </c>
      <c r="B3630">
        <v>5</v>
      </c>
      <c r="C3630" t="s">
        <v>881</v>
      </c>
      <c r="D3630" t="s">
        <v>6867</v>
      </c>
      <c r="E3630">
        <v>540</v>
      </c>
      <c r="F3630" t="s">
        <v>5940</v>
      </c>
      <c r="G3630">
        <v>4538</v>
      </c>
      <c r="H3630" t="s">
        <v>5940</v>
      </c>
      <c r="I3630" t="s">
        <v>5940</v>
      </c>
      <c r="J3630">
        <v>588</v>
      </c>
      <c r="K3630">
        <v>572</v>
      </c>
      <c r="L3630">
        <v>0</v>
      </c>
      <c r="M3630">
        <v>7813</v>
      </c>
      <c r="N3630">
        <v>0</v>
      </c>
      <c r="O3630">
        <v>0</v>
      </c>
      <c r="P3630">
        <v>1291</v>
      </c>
      <c r="R3630">
        <v>2302909</v>
      </c>
      <c r="S3630">
        <v>540</v>
      </c>
      <c r="T3630" t="s">
        <v>5940</v>
      </c>
      <c r="U3630">
        <v>4538</v>
      </c>
      <c r="V3630" t="s">
        <v>5940</v>
      </c>
      <c r="W3630" t="s">
        <v>5940</v>
      </c>
      <c r="X3630">
        <v>588</v>
      </c>
      <c r="Z3630">
        <v>3532868</v>
      </c>
      <c r="AB3630">
        <v>1440</v>
      </c>
      <c r="AC3630">
        <v>3532868</v>
      </c>
      <c r="AD3630" t="s">
        <v>3399</v>
      </c>
      <c r="AE3630">
        <v>90</v>
      </c>
      <c r="AF3630">
        <v>3532868</v>
      </c>
      <c r="AG3630" t="s">
        <v>3399</v>
      </c>
      <c r="AH3630">
        <v>56340</v>
      </c>
      <c r="AI3630">
        <v>3532868</v>
      </c>
      <c r="AJ3630" t="s">
        <v>3399</v>
      </c>
      <c r="AK3630">
        <v>135</v>
      </c>
      <c r="AL3630">
        <v>3532868</v>
      </c>
      <c r="AM3630" t="s">
        <v>3399</v>
      </c>
      <c r="AN3630">
        <v>330</v>
      </c>
      <c r="AO3630">
        <v>0</v>
      </c>
      <c r="AP3630">
        <v>3546108</v>
      </c>
      <c r="AQ3630" t="s">
        <v>3542</v>
      </c>
      <c r="AR3630">
        <v>1300</v>
      </c>
    </row>
    <row r="3631" spans="1:44" x14ac:dyDescent="0.25">
      <c r="A3631">
        <v>2303006</v>
      </c>
      <c r="B3631">
        <v>5</v>
      </c>
      <c r="C3631" t="s">
        <v>881</v>
      </c>
      <c r="D3631" t="s">
        <v>6868</v>
      </c>
      <c r="E3631">
        <v>258</v>
      </c>
      <c r="F3631" t="s">
        <v>5940</v>
      </c>
      <c r="G3631">
        <v>1509</v>
      </c>
      <c r="H3631" t="s">
        <v>5940</v>
      </c>
      <c r="I3631" t="s">
        <v>5940</v>
      </c>
      <c r="J3631">
        <v>621</v>
      </c>
      <c r="K3631">
        <v>792</v>
      </c>
      <c r="L3631">
        <v>0</v>
      </c>
      <c r="M3631">
        <v>4607</v>
      </c>
      <c r="N3631">
        <v>0</v>
      </c>
      <c r="O3631">
        <v>0</v>
      </c>
      <c r="P3631">
        <v>2425</v>
      </c>
      <c r="R3631">
        <v>2303006</v>
      </c>
      <c r="S3631">
        <v>258</v>
      </c>
      <c r="T3631" t="s">
        <v>5940</v>
      </c>
      <c r="U3631">
        <v>1509</v>
      </c>
      <c r="V3631" t="s">
        <v>5940</v>
      </c>
      <c r="W3631" t="s">
        <v>5940</v>
      </c>
      <c r="X3631">
        <v>621</v>
      </c>
      <c r="Z3631">
        <v>3532900</v>
      </c>
      <c r="AB3631" t="s">
        <v>5940</v>
      </c>
      <c r="AC3631">
        <v>3532900</v>
      </c>
      <c r="AD3631" t="s">
        <v>3400</v>
      </c>
      <c r="AE3631" t="s">
        <v>5940</v>
      </c>
      <c r="AF3631">
        <v>3532900</v>
      </c>
      <c r="AG3631" t="s">
        <v>3400</v>
      </c>
      <c r="AH3631">
        <v>610132</v>
      </c>
      <c r="AI3631">
        <v>3532900</v>
      </c>
      <c r="AJ3631" t="s">
        <v>3400</v>
      </c>
      <c r="AK3631" t="s">
        <v>5940</v>
      </c>
      <c r="AL3631">
        <v>3532900</v>
      </c>
      <c r="AM3631" t="s">
        <v>3400</v>
      </c>
      <c r="AN3631" t="s">
        <v>5940</v>
      </c>
      <c r="AO3631">
        <v>0</v>
      </c>
      <c r="AP3631">
        <v>3546207</v>
      </c>
      <c r="AQ3631" t="s">
        <v>3543</v>
      </c>
      <c r="AR3631">
        <v>9300</v>
      </c>
    </row>
    <row r="3632" spans="1:44" x14ac:dyDescent="0.25">
      <c r="A3632">
        <v>2303105</v>
      </c>
      <c r="B3632">
        <v>5</v>
      </c>
      <c r="C3632" t="s">
        <v>881</v>
      </c>
      <c r="D3632" t="s">
        <v>6869</v>
      </c>
      <c r="E3632">
        <v>875</v>
      </c>
      <c r="F3632" t="s">
        <v>5940</v>
      </c>
      <c r="G3632">
        <v>1775</v>
      </c>
      <c r="H3632" t="s">
        <v>5940</v>
      </c>
      <c r="I3632">
        <v>19</v>
      </c>
      <c r="J3632">
        <v>956</v>
      </c>
      <c r="K3632">
        <v>1330</v>
      </c>
      <c r="L3632">
        <v>0</v>
      </c>
      <c r="M3632">
        <v>3162</v>
      </c>
      <c r="N3632">
        <v>0</v>
      </c>
      <c r="O3632">
        <v>67</v>
      </c>
      <c r="P3632">
        <v>2138</v>
      </c>
      <c r="R3632">
        <v>2303105</v>
      </c>
      <c r="S3632">
        <v>875</v>
      </c>
      <c r="T3632" t="s">
        <v>5940</v>
      </c>
      <c r="U3632">
        <v>1775</v>
      </c>
      <c r="V3632" t="s">
        <v>5940</v>
      </c>
      <c r="W3632">
        <v>19</v>
      </c>
      <c r="X3632">
        <v>956</v>
      </c>
      <c r="Z3632">
        <v>3533007</v>
      </c>
      <c r="AB3632" t="s">
        <v>5940</v>
      </c>
      <c r="AC3632">
        <v>3533007</v>
      </c>
      <c r="AD3632" t="s">
        <v>3401</v>
      </c>
      <c r="AE3632">
        <v>90</v>
      </c>
      <c r="AF3632">
        <v>3533007</v>
      </c>
      <c r="AG3632" t="s">
        <v>3401</v>
      </c>
      <c r="AH3632">
        <v>281599</v>
      </c>
      <c r="AI3632">
        <v>3533007</v>
      </c>
      <c r="AJ3632" t="s">
        <v>3401</v>
      </c>
      <c r="AK3632">
        <v>126</v>
      </c>
      <c r="AL3632">
        <v>3533007</v>
      </c>
      <c r="AM3632" t="s">
        <v>3401</v>
      </c>
      <c r="AN3632">
        <v>80</v>
      </c>
      <c r="AO3632">
        <v>0</v>
      </c>
      <c r="AP3632">
        <v>3546256</v>
      </c>
      <c r="AQ3632" t="s">
        <v>3544</v>
      </c>
      <c r="AR3632">
        <v>1500</v>
      </c>
    </row>
    <row r="3633" spans="1:44" x14ac:dyDescent="0.25">
      <c r="A3633">
        <v>2303204</v>
      </c>
      <c r="B3633">
        <v>5</v>
      </c>
      <c r="C3633" t="s">
        <v>881</v>
      </c>
      <c r="D3633" t="s">
        <v>6870</v>
      </c>
      <c r="E3633">
        <v>1680</v>
      </c>
      <c r="F3633" t="s">
        <v>5940</v>
      </c>
      <c r="G3633">
        <v>857</v>
      </c>
      <c r="H3633" t="s">
        <v>5940</v>
      </c>
      <c r="I3633">
        <v>680</v>
      </c>
      <c r="J3633">
        <v>267</v>
      </c>
      <c r="K3633">
        <v>800</v>
      </c>
      <c r="L3633">
        <v>0</v>
      </c>
      <c r="M3633">
        <v>6650</v>
      </c>
      <c r="N3633">
        <v>0</v>
      </c>
      <c r="O3633">
        <v>2660</v>
      </c>
      <c r="P3633">
        <v>1663</v>
      </c>
      <c r="R3633">
        <v>2303204</v>
      </c>
      <c r="S3633">
        <v>1680</v>
      </c>
      <c r="T3633" t="s">
        <v>5940</v>
      </c>
      <c r="U3633">
        <v>857</v>
      </c>
      <c r="V3633" t="s">
        <v>5940</v>
      </c>
      <c r="W3633">
        <v>680</v>
      </c>
      <c r="X3633">
        <v>267</v>
      </c>
      <c r="Z3633">
        <v>3533106</v>
      </c>
      <c r="AB3633">
        <v>38</v>
      </c>
      <c r="AC3633">
        <v>3533106</v>
      </c>
      <c r="AD3633" t="s">
        <v>3402</v>
      </c>
      <c r="AE3633">
        <v>4</v>
      </c>
      <c r="AF3633">
        <v>3533106</v>
      </c>
      <c r="AG3633" t="s">
        <v>3402</v>
      </c>
      <c r="AH3633">
        <v>20859</v>
      </c>
      <c r="AI3633">
        <v>3533106</v>
      </c>
      <c r="AJ3633" t="s">
        <v>3402</v>
      </c>
      <c r="AK3633">
        <v>15</v>
      </c>
      <c r="AL3633">
        <v>3533106</v>
      </c>
      <c r="AM3633" t="s">
        <v>3402</v>
      </c>
      <c r="AN3633" t="s">
        <v>5940</v>
      </c>
      <c r="AO3633">
        <v>0</v>
      </c>
      <c r="AP3633">
        <v>3546306</v>
      </c>
      <c r="AQ3633" t="s">
        <v>3545</v>
      </c>
      <c r="AR3633">
        <v>14505</v>
      </c>
    </row>
    <row r="3634" spans="1:44" x14ac:dyDescent="0.25">
      <c r="A3634">
        <v>2303303</v>
      </c>
      <c r="B3634">
        <v>5</v>
      </c>
      <c r="C3634" t="s">
        <v>881</v>
      </c>
      <c r="D3634" t="s">
        <v>6871</v>
      </c>
      <c r="E3634">
        <v>840</v>
      </c>
      <c r="F3634" t="s">
        <v>5940</v>
      </c>
      <c r="G3634">
        <v>885</v>
      </c>
      <c r="H3634">
        <v>6</v>
      </c>
      <c r="I3634">
        <v>494</v>
      </c>
      <c r="J3634">
        <v>335</v>
      </c>
      <c r="K3634">
        <v>630</v>
      </c>
      <c r="L3634">
        <v>0</v>
      </c>
      <c r="M3634">
        <v>2642</v>
      </c>
      <c r="N3634">
        <v>41</v>
      </c>
      <c r="O3634">
        <v>1146</v>
      </c>
      <c r="P3634">
        <v>740</v>
      </c>
      <c r="R3634">
        <v>2303303</v>
      </c>
      <c r="S3634">
        <v>840</v>
      </c>
      <c r="T3634" t="s">
        <v>5940</v>
      </c>
      <c r="U3634">
        <v>885</v>
      </c>
      <c r="V3634">
        <v>6</v>
      </c>
      <c r="W3634">
        <v>494</v>
      </c>
      <c r="X3634">
        <v>335</v>
      </c>
      <c r="Z3634">
        <v>3533205</v>
      </c>
      <c r="AB3634">
        <v>3149</v>
      </c>
      <c r="AC3634">
        <v>3533205</v>
      </c>
      <c r="AD3634" t="s">
        <v>3403</v>
      </c>
      <c r="AE3634" t="s">
        <v>5940</v>
      </c>
      <c r="AF3634">
        <v>3533205</v>
      </c>
      <c r="AG3634" t="s">
        <v>3403</v>
      </c>
      <c r="AH3634">
        <v>31289</v>
      </c>
      <c r="AI3634">
        <v>3533205</v>
      </c>
      <c r="AJ3634" t="s">
        <v>3403</v>
      </c>
      <c r="AK3634">
        <v>1000</v>
      </c>
      <c r="AL3634">
        <v>3533205</v>
      </c>
      <c r="AM3634" t="s">
        <v>3403</v>
      </c>
      <c r="AN3634">
        <v>3041</v>
      </c>
      <c r="AO3634">
        <v>0</v>
      </c>
      <c r="AP3634">
        <v>3546405</v>
      </c>
      <c r="AQ3634" t="s">
        <v>3546</v>
      </c>
      <c r="AR3634">
        <v>35173</v>
      </c>
    </row>
    <row r="3635" spans="1:44" x14ac:dyDescent="0.25">
      <c r="A3635">
        <v>2303402</v>
      </c>
      <c r="B3635">
        <v>5</v>
      </c>
      <c r="C3635" t="s">
        <v>881</v>
      </c>
      <c r="D3635" t="s">
        <v>6872</v>
      </c>
      <c r="E3635">
        <v>9805</v>
      </c>
      <c r="F3635" t="s">
        <v>5940</v>
      </c>
      <c r="G3635">
        <v>642</v>
      </c>
      <c r="H3635" t="s">
        <v>5940</v>
      </c>
      <c r="I3635" t="s">
        <v>5940</v>
      </c>
      <c r="J3635">
        <v>828</v>
      </c>
      <c r="K3635">
        <v>12540</v>
      </c>
      <c r="L3635">
        <v>0</v>
      </c>
      <c r="M3635">
        <v>602</v>
      </c>
      <c r="N3635">
        <v>0</v>
      </c>
      <c r="O3635">
        <v>0</v>
      </c>
      <c r="P3635">
        <v>576</v>
      </c>
      <c r="R3635">
        <v>2303402</v>
      </c>
      <c r="S3635">
        <v>9805</v>
      </c>
      <c r="T3635" t="s">
        <v>5940</v>
      </c>
      <c r="U3635">
        <v>642</v>
      </c>
      <c r="V3635" t="s">
        <v>5940</v>
      </c>
      <c r="W3635" t="s">
        <v>5940</v>
      </c>
      <c r="X3635">
        <v>828</v>
      </c>
      <c r="Z3635">
        <v>3533254</v>
      </c>
      <c r="AB3635" t="s">
        <v>5940</v>
      </c>
      <c r="AC3635">
        <v>3533254</v>
      </c>
      <c r="AD3635" t="s">
        <v>3404</v>
      </c>
      <c r="AE3635" t="s">
        <v>5940</v>
      </c>
      <c r="AF3635">
        <v>3533254</v>
      </c>
      <c r="AG3635" t="s">
        <v>3404</v>
      </c>
      <c r="AH3635">
        <v>753539</v>
      </c>
      <c r="AI3635">
        <v>3533254</v>
      </c>
      <c r="AJ3635" t="s">
        <v>3404</v>
      </c>
      <c r="AK3635" t="s">
        <v>5940</v>
      </c>
      <c r="AL3635">
        <v>3533254</v>
      </c>
      <c r="AM3635" t="s">
        <v>3404</v>
      </c>
      <c r="AN3635" t="s">
        <v>5940</v>
      </c>
      <c r="AO3635">
        <v>0</v>
      </c>
      <c r="AP3635">
        <v>3546504</v>
      </c>
      <c r="AQ3635" t="s">
        <v>3547</v>
      </c>
      <c r="AR3635">
        <v>104</v>
      </c>
    </row>
    <row r="3636" spans="1:44" x14ac:dyDescent="0.25">
      <c r="A3636">
        <v>2303501</v>
      </c>
      <c r="B3636">
        <v>5</v>
      </c>
      <c r="C3636" t="s">
        <v>881</v>
      </c>
      <c r="D3636" t="s">
        <v>6873</v>
      </c>
      <c r="E3636">
        <v>39550</v>
      </c>
      <c r="F3636" t="s">
        <v>5940</v>
      </c>
      <c r="G3636">
        <v>439</v>
      </c>
      <c r="H3636">
        <v>21</v>
      </c>
      <c r="I3636" t="s">
        <v>5940</v>
      </c>
      <c r="J3636">
        <v>358</v>
      </c>
      <c r="K3636">
        <v>52325</v>
      </c>
      <c r="L3636">
        <v>0</v>
      </c>
      <c r="M3636">
        <v>900</v>
      </c>
      <c r="N3636">
        <v>0</v>
      </c>
      <c r="O3636">
        <v>0</v>
      </c>
      <c r="P3636">
        <v>768</v>
      </c>
      <c r="R3636">
        <v>2303501</v>
      </c>
      <c r="S3636">
        <v>39550</v>
      </c>
      <c r="T3636" t="s">
        <v>5940</v>
      </c>
      <c r="U3636">
        <v>439</v>
      </c>
      <c r="V3636">
        <v>21</v>
      </c>
      <c r="W3636" t="s">
        <v>5940</v>
      </c>
      <c r="X3636">
        <v>358</v>
      </c>
      <c r="Z3636">
        <v>3533304</v>
      </c>
      <c r="AB3636">
        <v>31</v>
      </c>
      <c r="AC3636">
        <v>3533304</v>
      </c>
      <c r="AD3636" t="s">
        <v>3405</v>
      </c>
      <c r="AE3636">
        <v>22</v>
      </c>
      <c r="AF3636">
        <v>3533304</v>
      </c>
      <c r="AG3636" t="s">
        <v>3405</v>
      </c>
      <c r="AH3636">
        <v>86789</v>
      </c>
      <c r="AI3636">
        <v>3533304</v>
      </c>
      <c r="AJ3636" t="s">
        <v>3405</v>
      </c>
      <c r="AK3636">
        <v>40</v>
      </c>
      <c r="AL3636">
        <v>3533304</v>
      </c>
      <c r="AM3636" t="s">
        <v>3405</v>
      </c>
      <c r="AN3636">
        <v>141</v>
      </c>
      <c r="AO3636">
        <v>0</v>
      </c>
      <c r="AP3636">
        <v>3546603</v>
      </c>
      <c r="AQ3636" t="s">
        <v>3548</v>
      </c>
      <c r="AR3636">
        <v>2421</v>
      </c>
    </row>
    <row r="3637" spans="1:44" x14ac:dyDescent="0.25">
      <c r="A3637">
        <v>2303600</v>
      </c>
      <c r="B3637">
        <v>5</v>
      </c>
      <c r="C3637" t="s">
        <v>881</v>
      </c>
      <c r="D3637" t="s">
        <v>6874</v>
      </c>
      <c r="E3637">
        <v>420</v>
      </c>
      <c r="F3637" t="s">
        <v>5940</v>
      </c>
      <c r="G3637">
        <v>110</v>
      </c>
      <c r="H3637">
        <v>10</v>
      </c>
      <c r="I3637">
        <v>2</v>
      </c>
      <c r="J3637">
        <v>151</v>
      </c>
      <c r="K3637">
        <v>200</v>
      </c>
      <c r="L3637">
        <v>0</v>
      </c>
      <c r="M3637">
        <v>2632</v>
      </c>
      <c r="N3637">
        <v>50</v>
      </c>
      <c r="O3637">
        <v>170</v>
      </c>
      <c r="P3637">
        <v>1104</v>
      </c>
      <c r="R3637">
        <v>2303600</v>
      </c>
      <c r="S3637">
        <v>420</v>
      </c>
      <c r="T3637" t="s">
        <v>5940</v>
      </c>
      <c r="U3637">
        <v>110</v>
      </c>
      <c r="V3637">
        <v>10</v>
      </c>
      <c r="W3637">
        <v>2</v>
      </c>
      <c r="X3637">
        <v>151</v>
      </c>
      <c r="Z3637">
        <v>3533403</v>
      </c>
      <c r="AB3637" t="s">
        <v>5940</v>
      </c>
      <c r="AC3637">
        <v>3533403</v>
      </c>
      <c r="AD3637" t="s">
        <v>3406</v>
      </c>
      <c r="AE3637" t="s">
        <v>5940</v>
      </c>
      <c r="AF3637">
        <v>3533403</v>
      </c>
      <c r="AG3637" t="s">
        <v>3406</v>
      </c>
      <c r="AH3637">
        <v>168960</v>
      </c>
      <c r="AI3637">
        <v>3533403</v>
      </c>
      <c r="AJ3637" t="s">
        <v>3406</v>
      </c>
      <c r="AK3637">
        <v>4</v>
      </c>
      <c r="AL3637">
        <v>3533403</v>
      </c>
      <c r="AM3637" t="s">
        <v>3406</v>
      </c>
      <c r="AN3637" t="s">
        <v>5940</v>
      </c>
      <c r="AO3637">
        <v>0</v>
      </c>
      <c r="AP3637">
        <v>3546702</v>
      </c>
      <c r="AQ3637" t="s">
        <v>3549</v>
      </c>
      <c r="AR3637">
        <v>712</v>
      </c>
    </row>
    <row r="3638" spans="1:44" x14ac:dyDescent="0.25">
      <c r="A3638">
        <v>2303659</v>
      </c>
      <c r="B3638">
        <v>5</v>
      </c>
      <c r="C3638" t="s">
        <v>881</v>
      </c>
      <c r="D3638" t="s">
        <v>6875</v>
      </c>
      <c r="E3638">
        <v>219</v>
      </c>
      <c r="F3638" t="s">
        <v>5940</v>
      </c>
      <c r="G3638">
        <v>1295</v>
      </c>
      <c r="H3638" t="s">
        <v>5940</v>
      </c>
      <c r="I3638" t="s">
        <v>5940</v>
      </c>
      <c r="J3638">
        <v>653</v>
      </c>
      <c r="K3638">
        <v>1012</v>
      </c>
      <c r="L3638">
        <v>0</v>
      </c>
      <c r="M3638">
        <v>3130</v>
      </c>
      <c r="N3638">
        <v>0</v>
      </c>
      <c r="O3638">
        <v>0</v>
      </c>
      <c r="P3638">
        <v>1950</v>
      </c>
      <c r="R3638">
        <v>2303659</v>
      </c>
      <c r="S3638">
        <v>219</v>
      </c>
      <c r="T3638" t="s">
        <v>5940</v>
      </c>
      <c r="U3638">
        <v>1295</v>
      </c>
      <c r="V3638" t="s">
        <v>5940</v>
      </c>
      <c r="W3638" t="s">
        <v>5940</v>
      </c>
      <c r="X3638">
        <v>653</v>
      </c>
      <c r="Z3638">
        <v>3533502</v>
      </c>
      <c r="AB3638" t="s">
        <v>5940</v>
      </c>
      <c r="AC3638">
        <v>3533502</v>
      </c>
      <c r="AD3638" t="s">
        <v>3407</v>
      </c>
      <c r="AE3638">
        <v>75</v>
      </c>
      <c r="AF3638">
        <v>3533502</v>
      </c>
      <c r="AG3638" t="s">
        <v>3407</v>
      </c>
      <c r="AH3638">
        <v>2375571</v>
      </c>
      <c r="AI3638">
        <v>3533502</v>
      </c>
      <c r="AJ3638" t="s">
        <v>3407</v>
      </c>
      <c r="AK3638">
        <v>1435</v>
      </c>
      <c r="AL3638">
        <v>3533502</v>
      </c>
      <c r="AM3638" t="s">
        <v>3407</v>
      </c>
      <c r="AN3638">
        <v>1920</v>
      </c>
      <c r="AO3638">
        <v>0</v>
      </c>
      <c r="AP3638">
        <v>3546900</v>
      </c>
      <c r="AQ3638" t="s">
        <v>3551</v>
      </c>
      <c r="AR3638">
        <v>216</v>
      </c>
    </row>
    <row r="3639" spans="1:44" x14ac:dyDescent="0.25">
      <c r="A3639">
        <v>2303709</v>
      </c>
      <c r="B3639">
        <v>5</v>
      </c>
      <c r="C3639" t="s">
        <v>881</v>
      </c>
      <c r="D3639" t="s">
        <v>6876</v>
      </c>
      <c r="E3639">
        <v>31250</v>
      </c>
      <c r="F3639" t="s">
        <v>5940</v>
      </c>
      <c r="G3639">
        <v>271</v>
      </c>
      <c r="H3639" t="s">
        <v>5940</v>
      </c>
      <c r="I3639">
        <v>11</v>
      </c>
      <c r="J3639">
        <v>455</v>
      </c>
      <c r="K3639">
        <v>32813</v>
      </c>
      <c r="L3639">
        <v>0</v>
      </c>
      <c r="M3639">
        <v>1280</v>
      </c>
      <c r="N3639">
        <v>0</v>
      </c>
      <c r="O3639">
        <v>58</v>
      </c>
      <c r="P3639">
        <v>570</v>
      </c>
      <c r="R3639">
        <v>2303709</v>
      </c>
      <c r="S3639">
        <v>31250</v>
      </c>
      <c r="T3639" t="s">
        <v>5940</v>
      </c>
      <c r="U3639">
        <v>271</v>
      </c>
      <c r="V3639" t="s">
        <v>5940</v>
      </c>
      <c r="W3639">
        <v>11</v>
      </c>
      <c r="X3639">
        <v>455</v>
      </c>
      <c r="Z3639">
        <v>3533601</v>
      </c>
      <c r="AB3639" t="s">
        <v>5940</v>
      </c>
      <c r="AC3639">
        <v>3533601</v>
      </c>
      <c r="AD3639" t="s">
        <v>3408</v>
      </c>
      <c r="AE3639" t="s">
        <v>5940</v>
      </c>
      <c r="AF3639">
        <v>3533601</v>
      </c>
      <c r="AG3639" t="s">
        <v>3408</v>
      </c>
      <c r="AH3639">
        <v>1488013</v>
      </c>
      <c r="AI3639">
        <v>3533601</v>
      </c>
      <c r="AJ3639" t="s">
        <v>3408</v>
      </c>
      <c r="AK3639" t="s">
        <v>5940</v>
      </c>
      <c r="AL3639">
        <v>3533601</v>
      </c>
      <c r="AM3639" t="s">
        <v>3408</v>
      </c>
      <c r="AN3639">
        <v>18300</v>
      </c>
      <c r="AO3639">
        <v>0</v>
      </c>
      <c r="AP3639">
        <v>3547007</v>
      </c>
      <c r="AQ3639" t="s">
        <v>3552</v>
      </c>
      <c r="AR3639">
        <v>240</v>
      </c>
    </row>
    <row r="3640" spans="1:44" x14ac:dyDescent="0.25">
      <c r="A3640">
        <v>2303808</v>
      </c>
      <c r="B3640">
        <v>5</v>
      </c>
      <c r="C3640" t="s">
        <v>881</v>
      </c>
      <c r="D3640" t="s">
        <v>6877</v>
      </c>
      <c r="E3640">
        <v>400</v>
      </c>
      <c r="F3640" t="s">
        <v>5940</v>
      </c>
      <c r="G3640">
        <v>1081</v>
      </c>
      <c r="H3640">
        <v>6</v>
      </c>
      <c r="I3640">
        <v>338</v>
      </c>
      <c r="J3640">
        <v>268</v>
      </c>
      <c r="K3640">
        <v>422</v>
      </c>
      <c r="L3640">
        <v>0</v>
      </c>
      <c r="M3640">
        <v>2395</v>
      </c>
      <c r="N3640">
        <v>77</v>
      </c>
      <c r="O3640">
        <v>661</v>
      </c>
      <c r="P3640">
        <v>548</v>
      </c>
      <c r="R3640">
        <v>2303808</v>
      </c>
      <c r="S3640">
        <v>400</v>
      </c>
      <c r="T3640" t="s">
        <v>5940</v>
      </c>
      <c r="U3640">
        <v>1081</v>
      </c>
      <c r="V3640">
        <v>6</v>
      </c>
      <c r="W3640">
        <v>338</v>
      </c>
      <c r="X3640">
        <v>268</v>
      </c>
      <c r="Z3640">
        <v>3533700</v>
      </c>
      <c r="AB3640" t="s">
        <v>5940</v>
      </c>
      <c r="AC3640">
        <v>3533700</v>
      </c>
      <c r="AD3640" t="s">
        <v>3409</v>
      </c>
      <c r="AE3640" t="s">
        <v>5940</v>
      </c>
      <c r="AF3640">
        <v>3533700</v>
      </c>
      <c r="AG3640" t="s">
        <v>3409</v>
      </c>
      <c r="AH3640" t="s">
        <v>5940</v>
      </c>
      <c r="AI3640">
        <v>3533700</v>
      </c>
      <c r="AJ3640" t="s">
        <v>3409</v>
      </c>
      <c r="AK3640" t="s">
        <v>5940</v>
      </c>
      <c r="AL3640">
        <v>3533700</v>
      </c>
      <c r="AM3640" t="s">
        <v>3409</v>
      </c>
      <c r="AN3640">
        <v>2105</v>
      </c>
      <c r="AO3640">
        <v>0</v>
      </c>
      <c r="AP3640">
        <v>3547106</v>
      </c>
      <c r="AQ3640" t="s">
        <v>3553</v>
      </c>
      <c r="AR3640">
        <v>900</v>
      </c>
    </row>
    <row r="3641" spans="1:44" x14ac:dyDescent="0.25">
      <c r="A3641">
        <v>2303907</v>
      </c>
      <c r="B3641">
        <v>5</v>
      </c>
      <c r="C3641" t="s">
        <v>881</v>
      </c>
      <c r="D3641" t="s">
        <v>6878</v>
      </c>
      <c r="E3641" t="s">
        <v>5940</v>
      </c>
      <c r="F3641" t="s">
        <v>5940</v>
      </c>
      <c r="G3641">
        <v>401</v>
      </c>
      <c r="H3641" t="s">
        <v>5940</v>
      </c>
      <c r="I3641">
        <v>26</v>
      </c>
      <c r="J3641">
        <v>227</v>
      </c>
      <c r="K3641">
        <v>0</v>
      </c>
      <c r="L3641">
        <v>0</v>
      </c>
      <c r="M3641">
        <v>721</v>
      </c>
      <c r="N3641">
        <v>0</v>
      </c>
      <c r="O3641">
        <v>36</v>
      </c>
      <c r="P3641">
        <v>302</v>
      </c>
      <c r="R3641">
        <v>2303907</v>
      </c>
      <c r="S3641" t="s">
        <v>5940</v>
      </c>
      <c r="T3641" t="s">
        <v>5940</v>
      </c>
      <c r="U3641">
        <v>401</v>
      </c>
      <c r="V3641" t="s">
        <v>5940</v>
      </c>
      <c r="W3641">
        <v>26</v>
      </c>
      <c r="X3641">
        <v>227</v>
      </c>
      <c r="Z3641">
        <v>3533809</v>
      </c>
      <c r="AB3641" t="s">
        <v>5940</v>
      </c>
      <c r="AC3641">
        <v>3533809</v>
      </c>
      <c r="AD3641" t="s">
        <v>3410</v>
      </c>
      <c r="AE3641">
        <v>26</v>
      </c>
      <c r="AF3641">
        <v>3533809</v>
      </c>
      <c r="AG3641" t="s">
        <v>3410</v>
      </c>
      <c r="AH3641">
        <v>30037</v>
      </c>
      <c r="AI3641">
        <v>3533809</v>
      </c>
      <c r="AJ3641" t="s">
        <v>3410</v>
      </c>
      <c r="AK3641">
        <v>553</v>
      </c>
      <c r="AL3641">
        <v>3533809</v>
      </c>
      <c r="AM3641" t="s">
        <v>3410</v>
      </c>
      <c r="AN3641">
        <v>450</v>
      </c>
      <c r="AO3641">
        <v>0</v>
      </c>
      <c r="AP3641">
        <v>3547205</v>
      </c>
      <c r="AQ3641" t="s">
        <v>3554</v>
      </c>
      <c r="AR3641">
        <v>854</v>
      </c>
    </row>
    <row r="3642" spans="1:44" x14ac:dyDescent="0.25">
      <c r="A3642">
        <v>2303931</v>
      </c>
      <c r="B3642">
        <v>5</v>
      </c>
      <c r="C3642" t="s">
        <v>881</v>
      </c>
      <c r="D3642" t="s">
        <v>6879</v>
      </c>
      <c r="E3642">
        <v>32</v>
      </c>
      <c r="F3642" t="s">
        <v>5940</v>
      </c>
      <c r="G3642">
        <v>1680</v>
      </c>
      <c r="H3642">
        <v>80</v>
      </c>
      <c r="I3642">
        <v>2</v>
      </c>
      <c r="J3642">
        <v>351</v>
      </c>
      <c r="K3642">
        <v>0</v>
      </c>
      <c r="L3642">
        <v>0</v>
      </c>
      <c r="M3642">
        <v>2955</v>
      </c>
      <c r="N3642">
        <v>88</v>
      </c>
      <c r="O3642">
        <v>0</v>
      </c>
      <c r="P3642">
        <v>880</v>
      </c>
      <c r="R3642">
        <v>2303931</v>
      </c>
      <c r="S3642">
        <v>32</v>
      </c>
      <c r="T3642" t="s">
        <v>5940</v>
      </c>
      <c r="U3642">
        <v>1680</v>
      </c>
      <c r="V3642">
        <v>80</v>
      </c>
      <c r="W3642">
        <v>2</v>
      </c>
      <c r="X3642">
        <v>351</v>
      </c>
      <c r="Z3642">
        <v>3533908</v>
      </c>
      <c r="AB3642">
        <v>36</v>
      </c>
      <c r="AC3642">
        <v>3533908</v>
      </c>
      <c r="AD3642" t="s">
        <v>3411</v>
      </c>
      <c r="AE3642">
        <v>480</v>
      </c>
      <c r="AF3642">
        <v>3533908</v>
      </c>
      <c r="AG3642" t="s">
        <v>3411</v>
      </c>
      <c r="AH3642">
        <v>2250541</v>
      </c>
      <c r="AI3642">
        <v>3533908</v>
      </c>
      <c r="AJ3642" t="s">
        <v>3411</v>
      </c>
      <c r="AK3642" t="s">
        <v>5940</v>
      </c>
      <c r="AL3642">
        <v>3533908</v>
      </c>
      <c r="AM3642" t="s">
        <v>3411</v>
      </c>
      <c r="AN3642">
        <v>1680</v>
      </c>
      <c r="AO3642">
        <v>0</v>
      </c>
      <c r="AP3642">
        <v>3547403</v>
      </c>
      <c r="AQ3642" t="s">
        <v>3556</v>
      </c>
      <c r="AR3642">
        <v>1263</v>
      </c>
    </row>
    <row r="3643" spans="1:44" x14ac:dyDescent="0.25">
      <c r="A3643">
        <v>2303956</v>
      </c>
      <c r="B3643">
        <v>5</v>
      </c>
      <c r="C3643" t="s">
        <v>881</v>
      </c>
      <c r="D3643" t="s">
        <v>6880</v>
      </c>
      <c r="E3643">
        <v>108</v>
      </c>
      <c r="F3643" t="s">
        <v>5940</v>
      </c>
      <c r="G3643">
        <v>392</v>
      </c>
      <c r="H3643" t="s">
        <v>5940</v>
      </c>
      <c r="I3643">
        <v>5</v>
      </c>
      <c r="J3643">
        <v>267</v>
      </c>
      <c r="K3643">
        <v>116</v>
      </c>
      <c r="L3643">
        <v>0</v>
      </c>
      <c r="M3643">
        <v>376</v>
      </c>
      <c r="N3643">
        <v>0</v>
      </c>
      <c r="O3643">
        <v>8</v>
      </c>
      <c r="P3643">
        <v>381</v>
      </c>
      <c r="R3643">
        <v>2303956</v>
      </c>
      <c r="S3643">
        <v>108</v>
      </c>
      <c r="T3643" t="s">
        <v>5940</v>
      </c>
      <c r="U3643">
        <v>392</v>
      </c>
      <c r="V3643" t="s">
        <v>5940</v>
      </c>
      <c r="W3643">
        <v>5</v>
      </c>
      <c r="X3643">
        <v>267</v>
      </c>
      <c r="Z3643">
        <v>3534005</v>
      </c>
      <c r="AB3643" t="s">
        <v>5940</v>
      </c>
      <c r="AC3643">
        <v>3534005</v>
      </c>
      <c r="AD3643" t="s">
        <v>3412</v>
      </c>
      <c r="AE3643">
        <v>4</v>
      </c>
      <c r="AF3643">
        <v>3534005</v>
      </c>
      <c r="AG3643" t="s">
        <v>3412</v>
      </c>
      <c r="AH3643">
        <v>417184</v>
      </c>
      <c r="AI3643">
        <v>3534005</v>
      </c>
      <c r="AJ3643" t="s">
        <v>3412</v>
      </c>
      <c r="AK3643" t="s">
        <v>5940</v>
      </c>
      <c r="AL3643">
        <v>3534005</v>
      </c>
      <c r="AM3643" t="s">
        <v>3412</v>
      </c>
      <c r="AN3643">
        <v>140</v>
      </c>
      <c r="AO3643">
        <v>0</v>
      </c>
      <c r="AP3643">
        <v>3547502</v>
      </c>
      <c r="AQ3643" t="s">
        <v>3557</v>
      </c>
      <c r="AR3643">
        <v>7500</v>
      </c>
    </row>
    <row r="3644" spans="1:44" x14ac:dyDescent="0.25">
      <c r="A3644">
        <v>2304004</v>
      </c>
      <c r="B3644">
        <v>5</v>
      </c>
      <c r="C3644" t="s">
        <v>881</v>
      </c>
      <c r="D3644" t="s">
        <v>6881</v>
      </c>
      <c r="E3644">
        <v>500</v>
      </c>
      <c r="F3644" t="s">
        <v>5940</v>
      </c>
      <c r="G3644">
        <v>552</v>
      </c>
      <c r="H3644" t="s">
        <v>5940</v>
      </c>
      <c r="I3644">
        <v>110</v>
      </c>
      <c r="J3644">
        <v>288</v>
      </c>
      <c r="K3644">
        <v>1050</v>
      </c>
      <c r="L3644">
        <v>0</v>
      </c>
      <c r="M3644">
        <v>874</v>
      </c>
      <c r="N3644">
        <v>0</v>
      </c>
      <c r="O3644">
        <v>117</v>
      </c>
      <c r="P3644">
        <v>479</v>
      </c>
      <c r="R3644">
        <v>2304004</v>
      </c>
      <c r="S3644">
        <v>500</v>
      </c>
      <c r="T3644" t="s">
        <v>5940</v>
      </c>
      <c r="U3644">
        <v>552</v>
      </c>
      <c r="V3644" t="s">
        <v>5940</v>
      </c>
      <c r="W3644">
        <v>110</v>
      </c>
      <c r="X3644">
        <v>288</v>
      </c>
      <c r="Z3644">
        <v>3534104</v>
      </c>
      <c r="AB3644" t="s">
        <v>5940</v>
      </c>
      <c r="AC3644">
        <v>3534104</v>
      </c>
      <c r="AD3644" t="s">
        <v>3413</v>
      </c>
      <c r="AE3644" t="s">
        <v>5940</v>
      </c>
      <c r="AF3644">
        <v>3534104</v>
      </c>
      <c r="AG3644" t="s">
        <v>3413</v>
      </c>
      <c r="AH3644" t="s">
        <v>5940</v>
      </c>
      <c r="AI3644">
        <v>3534104</v>
      </c>
      <c r="AJ3644" t="s">
        <v>3413</v>
      </c>
      <c r="AK3644">
        <v>6</v>
      </c>
      <c r="AL3644">
        <v>3534104</v>
      </c>
      <c r="AM3644" t="s">
        <v>3413</v>
      </c>
      <c r="AN3644" t="s">
        <v>5940</v>
      </c>
      <c r="AO3644">
        <v>0</v>
      </c>
      <c r="AP3644">
        <v>3547601</v>
      </c>
      <c r="AQ3644" t="s">
        <v>3558</v>
      </c>
      <c r="AR3644">
        <v>2136</v>
      </c>
    </row>
    <row r="3645" spans="1:44" x14ac:dyDescent="0.25">
      <c r="A3645">
        <v>2304103</v>
      </c>
      <c r="B3645">
        <v>5</v>
      </c>
      <c r="C3645" t="s">
        <v>881</v>
      </c>
      <c r="D3645" t="s">
        <v>6882</v>
      </c>
      <c r="E3645">
        <v>280</v>
      </c>
      <c r="F3645" t="s">
        <v>5940</v>
      </c>
      <c r="G3645">
        <v>6038</v>
      </c>
      <c r="H3645" t="s">
        <v>5940</v>
      </c>
      <c r="I3645" t="s">
        <v>5940</v>
      </c>
      <c r="J3645">
        <v>3045</v>
      </c>
      <c r="K3645">
        <v>273</v>
      </c>
      <c r="L3645">
        <v>0</v>
      </c>
      <c r="M3645">
        <v>13460</v>
      </c>
      <c r="N3645">
        <v>0</v>
      </c>
      <c r="O3645">
        <v>0</v>
      </c>
      <c r="P3645">
        <v>2442</v>
      </c>
      <c r="R3645">
        <v>2304103</v>
      </c>
      <c r="S3645">
        <v>280</v>
      </c>
      <c r="T3645" t="s">
        <v>5940</v>
      </c>
      <c r="U3645">
        <v>6038</v>
      </c>
      <c r="V3645" t="s">
        <v>5940</v>
      </c>
      <c r="W3645" t="s">
        <v>5940</v>
      </c>
      <c r="X3645">
        <v>3045</v>
      </c>
      <c r="Z3645">
        <v>3534203</v>
      </c>
      <c r="AB3645" t="s">
        <v>5940</v>
      </c>
      <c r="AC3645">
        <v>3534203</v>
      </c>
      <c r="AD3645" t="s">
        <v>3414</v>
      </c>
      <c r="AE3645" t="s">
        <v>5940</v>
      </c>
      <c r="AF3645">
        <v>3534203</v>
      </c>
      <c r="AG3645" t="s">
        <v>3414</v>
      </c>
      <c r="AH3645">
        <v>998588</v>
      </c>
      <c r="AI3645">
        <v>3534203</v>
      </c>
      <c r="AJ3645" t="s">
        <v>3414</v>
      </c>
      <c r="AK3645" t="s">
        <v>5940</v>
      </c>
      <c r="AL3645">
        <v>3534203</v>
      </c>
      <c r="AM3645" t="s">
        <v>3414</v>
      </c>
      <c r="AN3645">
        <v>600</v>
      </c>
      <c r="AO3645">
        <v>0</v>
      </c>
      <c r="AP3645">
        <v>3547650</v>
      </c>
      <c r="AQ3645" t="s">
        <v>3559</v>
      </c>
      <c r="AR3645">
        <v>353</v>
      </c>
    </row>
    <row r="3646" spans="1:44" x14ac:dyDescent="0.25">
      <c r="A3646">
        <v>2304202</v>
      </c>
      <c r="B3646">
        <v>5</v>
      </c>
      <c r="C3646" t="s">
        <v>881</v>
      </c>
      <c r="D3646" t="s">
        <v>6883</v>
      </c>
      <c r="E3646">
        <v>47300</v>
      </c>
      <c r="F3646" t="s">
        <v>5940</v>
      </c>
      <c r="G3646">
        <v>1104</v>
      </c>
      <c r="H3646" t="s">
        <v>5940</v>
      </c>
      <c r="I3646">
        <v>454</v>
      </c>
      <c r="J3646">
        <v>393</v>
      </c>
      <c r="K3646">
        <v>65000</v>
      </c>
      <c r="L3646">
        <v>0</v>
      </c>
      <c r="M3646">
        <v>4208</v>
      </c>
      <c r="N3646">
        <v>0</v>
      </c>
      <c r="O3646">
        <v>1288</v>
      </c>
      <c r="P3646">
        <v>954</v>
      </c>
      <c r="R3646">
        <v>2304202</v>
      </c>
      <c r="S3646">
        <v>47300</v>
      </c>
      <c r="T3646" t="s">
        <v>5940</v>
      </c>
      <c r="U3646">
        <v>1104</v>
      </c>
      <c r="V3646" t="s">
        <v>5940</v>
      </c>
      <c r="W3646">
        <v>454</v>
      </c>
      <c r="X3646">
        <v>393</v>
      </c>
      <c r="Z3646">
        <v>3534302</v>
      </c>
      <c r="AB3646" t="s">
        <v>5940</v>
      </c>
      <c r="AC3646">
        <v>3534302</v>
      </c>
      <c r="AD3646" t="s">
        <v>3415</v>
      </c>
      <c r="AE3646" t="s">
        <v>5940</v>
      </c>
      <c r="AF3646">
        <v>3534302</v>
      </c>
      <c r="AG3646" t="s">
        <v>3415</v>
      </c>
      <c r="AH3646">
        <v>1679091</v>
      </c>
      <c r="AI3646">
        <v>3534302</v>
      </c>
      <c r="AJ3646" t="s">
        <v>3415</v>
      </c>
      <c r="AK3646" t="s">
        <v>5940</v>
      </c>
      <c r="AL3646">
        <v>3534302</v>
      </c>
      <c r="AM3646" t="s">
        <v>3415</v>
      </c>
      <c r="AN3646">
        <v>6600</v>
      </c>
      <c r="AO3646">
        <v>0</v>
      </c>
      <c r="AP3646">
        <v>3547700</v>
      </c>
      <c r="AQ3646" t="s">
        <v>3560</v>
      </c>
      <c r="AR3646">
        <v>3720</v>
      </c>
    </row>
    <row r="3647" spans="1:44" x14ac:dyDescent="0.25">
      <c r="A3647">
        <v>2304236</v>
      </c>
      <c r="B3647">
        <v>5</v>
      </c>
      <c r="C3647" t="s">
        <v>881</v>
      </c>
      <c r="D3647" t="s">
        <v>6884</v>
      </c>
      <c r="E3647">
        <v>960</v>
      </c>
      <c r="F3647" t="s">
        <v>5940</v>
      </c>
      <c r="G3647">
        <v>1850</v>
      </c>
      <c r="H3647" t="s">
        <v>5940</v>
      </c>
      <c r="I3647" t="s">
        <v>5940</v>
      </c>
      <c r="J3647">
        <v>1502</v>
      </c>
      <c r="K3647">
        <v>1155</v>
      </c>
      <c r="L3647">
        <v>0</v>
      </c>
      <c r="M3647">
        <v>2470</v>
      </c>
      <c r="N3647">
        <v>0</v>
      </c>
      <c r="O3647">
        <v>0</v>
      </c>
      <c r="P3647">
        <v>1913</v>
      </c>
      <c r="R3647">
        <v>2304236</v>
      </c>
      <c r="S3647">
        <v>960</v>
      </c>
      <c r="T3647" t="s">
        <v>5940</v>
      </c>
      <c r="U3647">
        <v>1850</v>
      </c>
      <c r="V3647" t="s">
        <v>5940</v>
      </c>
      <c r="W3647" t="s">
        <v>5940</v>
      </c>
      <c r="X3647">
        <v>1502</v>
      </c>
      <c r="Z3647">
        <v>3534401</v>
      </c>
      <c r="AB3647" t="s">
        <v>5940</v>
      </c>
      <c r="AC3647">
        <v>3534401</v>
      </c>
      <c r="AD3647" t="s">
        <v>3416</v>
      </c>
      <c r="AE3647" t="s">
        <v>5940</v>
      </c>
      <c r="AF3647">
        <v>3534401</v>
      </c>
      <c r="AG3647" t="s">
        <v>3416</v>
      </c>
      <c r="AH3647" t="s">
        <v>5940</v>
      </c>
      <c r="AI3647">
        <v>3534401</v>
      </c>
      <c r="AJ3647" t="s">
        <v>3416</v>
      </c>
      <c r="AK3647" t="s">
        <v>5940</v>
      </c>
      <c r="AL3647">
        <v>3534401</v>
      </c>
      <c r="AM3647" t="s">
        <v>3416</v>
      </c>
      <c r="AN3647" t="s">
        <v>5940</v>
      </c>
      <c r="AO3647">
        <v>0</v>
      </c>
      <c r="AP3647">
        <v>3547908</v>
      </c>
      <c r="AQ3647" t="s">
        <v>3561</v>
      </c>
      <c r="AR3647">
        <v>3180</v>
      </c>
    </row>
    <row r="3648" spans="1:44" x14ac:dyDescent="0.25">
      <c r="A3648">
        <v>2304251</v>
      </c>
      <c r="B3648">
        <v>5</v>
      </c>
      <c r="C3648" t="s">
        <v>881</v>
      </c>
      <c r="D3648" t="s">
        <v>6885</v>
      </c>
      <c r="E3648" t="s">
        <v>5940</v>
      </c>
      <c r="F3648" t="s">
        <v>5940</v>
      </c>
      <c r="G3648">
        <v>432</v>
      </c>
      <c r="H3648" t="s">
        <v>5940</v>
      </c>
      <c r="I3648" t="s">
        <v>5940</v>
      </c>
      <c r="J3648">
        <v>549</v>
      </c>
      <c r="K3648">
        <v>0</v>
      </c>
      <c r="L3648">
        <v>0</v>
      </c>
      <c r="M3648">
        <v>1037</v>
      </c>
      <c r="N3648">
        <v>0</v>
      </c>
      <c r="O3648">
        <v>0</v>
      </c>
      <c r="P3648">
        <v>741</v>
      </c>
      <c r="R3648">
        <v>2304251</v>
      </c>
      <c r="S3648" t="s">
        <v>5940</v>
      </c>
      <c r="T3648" t="s">
        <v>5940</v>
      </c>
      <c r="U3648">
        <v>432</v>
      </c>
      <c r="V3648" t="s">
        <v>5940</v>
      </c>
      <c r="W3648" t="s">
        <v>5940</v>
      </c>
      <c r="X3648">
        <v>549</v>
      </c>
      <c r="Z3648">
        <v>3534500</v>
      </c>
      <c r="AB3648" t="s">
        <v>5940</v>
      </c>
      <c r="AC3648">
        <v>3534500</v>
      </c>
      <c r="AD3648" t="s">
        <v>3417</v>
      </c>
      <c r="AE3648">
        <v>30</v>
      </c>
      <c r="AF3648">
        <v>3534500</v>
      </c>
      <c r="AG3648" t="s">
        <v>3417</v>
      </c>
      <c r="AH3648" t="s">
        <v>5940</v>
      </c>
      <c r="AI3648">
        <v>3534500</v>
      </c>
      <c r="AJ3648" t="s">
        <v>3417</v>
      </c>
      <c r="AK3648">
        <v>28</v>
      </c>
      <c r="AL3648">
        <v>3534500</v>
      </c>
      <c r="AM3648" t="s">
        <v>3417</v>
      </c>
      <c r="AN3648">
        <v>30</v>
      </c>
      <c r="AO3648">
        <v>0</v>
      </c>
      <c r="AP3648">
        <v>3548005</v>
      </c>
      <c r="AQ3648" t="s">
        <v>3562</v>
      </c>
      <c r="AR3648">
        <v>9270</v>
      </c>
    </row>
    <row r="3649" spans="1:44" x14ac:dyDescent="0.25">
      <c r="A3649">
        <v>2304269</v>
      </c>
      <c r="B3649">
        <v>5</v>
      </c>
      <c r="C3649" t="s">
        <v>881</v>
      </c>
      <c r="D3649" t="s">
        <v>6886</v>
      </c>
      <c r="E3649">
        <v>278</v>
      </c>
      <c r="F3649" t="s">
        <v>5940</v>
      </c>
      <c r="G3649">
        <v>1617</v>
      </c>
      <c r="H3649" t="s">
        <v>5940</v>
      </c>
      <c r="I3649">
        <v>384</v>
      </c>
      <c r="J3649">
        <v>764</v>
      </c>
      <c r="K3649">
        <v>32</v>
      </c>
      <c r="L3649">
        <v>0</v>
      </c>
      <c r="M3649">
        <v>4390</v>
      </c>
      <c r="N3649">
        <v>111</v>
      </c>
      <c r="O3649">
        <v>1045</v>
      </c>
      <c r="P3649">
        <v>1534</v>
      </c>
      <c r="R3649">
        <v>2304269</v>
      </c>
      <c r="S3649">
        <v>278</v>
      </c>
      <c r="T3649" t="s">
        <v>5940</v>
      </c>
      <c r="U3649">
        <v>1617</v>
      </c>
      <c r="V3649" t="s">
        <v>5940</v>
      </c>
      <c r="W3649">
        <v>384</v>
      </c>
      <c r="X3649">
        <v>764</v>
      </c>
      <c r="Z3649">
        <v>3534609</v>
      </c>
      <c r="AB3649">
        <v>75</v>
      </c>
      <c r="AC3649">
        <v>3534609</v>
      </c>
      <c r="AD3649" t="s">
        <v>3418</v>
      </c>
      <c r="AE3649">
        <v>27</v>
      </c>
      <c r="AF3649">
        <v>3534609</v>
      </c>
      <c r="AG3649" t="s">
        <v>3418</v>
      </c>
      <c r="AH3649">
        <v>24572</v>
      </c>
      <c r="AI3649">
        <v>3534609</v>
      </c>
      <c r="AJ3649" t="s">
        <v>3418</v>
      </c>
      <c r="AK3649">
        <v>60</v>
      </c>
      <c r="AL3649">
        <v>3534609</v>
      </c>
      <c r="AM3649" t="s">
        <v>3418</v>
      </c>
      <c r="AN3649" t="s">
        <v>5940</v>
      </c>
      <c r="AO3649">
        <v>0</v>
      </c>
      <c r="AP3649">
        <v>3548054</v>
      </c>
      <c r="AQ3649" t="s">
        <v>3563</v>
      </c>
      <c r="AR3649">
        <v>7920</v>
      </c>
    </row>
    <row r="3650" spans="1:44" x14ac:dyDescent="0.25">
      <c r="A3650">
        <v>2304277</v>
      </c>
      <c r="B3650">
        <v>5</v>
      </c>
      <c r="C3650" t="s">
        <v>881</v>
      </c>
      <c r="D3650" t="s">
        <v>6887</v>
      </c>
      <c r="E3650" t="s">
        <v>5940</v>
      </c>
      <c r="F3650" t="s">
        <v>5940</v>
      </c>
      <c r="G3650">
        <v>437</v>
      </c>
      <c r="H3650">
        <v>22</v>
      </c>
      <c r="I3650">
        <v>10</v>
      </c>
      <c r="J3650">
        <v>136</v>
      </c>
      <c r="K3650">
        <v>0</v>
      </c>
      <c r="L3650">
        <v>0</v>
      </c>
      <c r="M3650">
        <v>1584</v>
      </c>
      <c r="N3650">
        <v>0</v>
      </c>
      <c r="O3650">
        <v>0</v>
      </c>
      <c r="P3650">
        <v>405</v>
      </c>
      <c r="R3650">
        <v>2304277</v>
      </c>
      <c r="S3650" t="s">
        <v>5940</v>
      </c>
      <c r="T3650" t="s">
        <v>5940</v>
      </c>
      <c r="U3650">
        <v>437</v>
      </c>
      <c r="V3650">
        <v>22</v>
      </c>
      <c r="W3650">
        <v>10</v>
      </c>
      <c r="X3650">
        <v>136</v>
      </c>
      <c r="Z3650">
        <v>3534708</v>
      </c>
      <c r="AB3650" t="s">
        <v>5940</v>
      </c>
      <c r="AC3650">
        <v>3534708</v>
      </c>
      <c r="AD3650" t="s">
        <v>3419</v>
      </c>
      <c r="AE3650" t="s">
        <v>5940</v>
      </c>
      <c r="AF3650">
        <v>3534708</v>
      </c>
      <c r="AG3650" t="s">
        <v>3419</v>
      </c>
      <c r="AH3650">
        <v>896946</v>
      </c>
      <c r="AI3650">
        <v>3534708</v>
      </c>
      <c r="AJ3650" t="s">
        <v>3419</v>
      </c>
      <c r="AK3650">
        <v>405</v>
      </c>
      <c r="AL3650">
        <v>3534708</v>
      </c>
      <c r="AM3650" t="s">
        <v>3419</v>
      </c>
      <c r="AN3650">
        <v>8000</v>
      </c>
      <c r="AO3650">
        <v>0</v>
      </c>
      <c r="AP3650">
        <v>3548104</v>
      </c>
      <c r="AQ3650" t="s">
        <v>3564</v>
      </c>
      <c r="AR3650">
        <v>2560</v>
      </c>
    </row>
    <row r="3651" spans="1:44" x14ac:dyDescent="0.25">
      <c r="A3651">
        <v>2304285</v>
      </c>
      <c r="B3651">
        <v>5</v>
      </c>
      <c r="C3651" t="s">
        <v>881</v>
      </c>
      <c r="D3651" t="s">
        <v>6888</v>
      </c>
      <c r="E3651">
        <v>4500</v>
      </c>
      <c r="F3651" t="s">
        <v>5940</v>
      </c>
      <c r="G3651">
        <v>21</v>
      </c>
      <c r="H3651" t="s">
        <v>5940</v>
      </c>
      <c r="I3651" t="s">
        <v>5940</v>
      </c>
      <c r="J3651">
        <v>19</v>
      </c>
      <c r="K3651">
        <v>5280</v>
      </c>
      <c r="L3651">
        <v>0</v>
      </c>
      <c r="M3651">
        <v>41</v>
      </c>
      <c r="N3651">
        <v>0</v>
      </c>
      <c r="O3651">
        <v>0</v>
      </c>
      <c r="P3651">
        <v>46</v>
      </c>
      <c r="R3651">
        <v>2304285</v>
      </c>
      <c r="S3651">
        <v>4500</v>
      </c>
      <c r="T3651" t="s">
        <v>5940</v>
      </c>
      <c r="U3651">
        <v>21</v>
      </c>
      <c r="V3651" t="s">
        <v>5940</v>
      </c>
      <c r="W3651" t="s">
        <v>5940</v>
      </c>
      <c r="X3651">
        <v>19</v>
      </c>
      <c r="Z3651">
        <v>3534757</v>
      </c>
      <c r="AB3651">
        <v>1615</v>
      </c>
      <c r="AC3651">
        <v>3534757</v>
      </c>
      <c r="AD3651" t="s">
        <v>3420</v>
      </c>
      <c r="AE3651">
        <v>96</v>
      </c>
      <c r="AF3651">
        <v>3534757</v>
      </c>
      <c r="AG3651" t="s">
        <v>3420</v>
      </c>
      <c r="AH3651">
        <v>31289</v>
      </c>
      <c r="AI3651">
        <v>3534757</v>
      </c>
      <c r="AJ3651" t="s">
        <v>3420</v>
      </c>
      <c r="AK3651" t="s">
        <v>5940</v>
      </c>
      <c r="AL3651">
        <v>3534757</v>
      </c>
      <c r="AM3651" t="s">
        <v>3420</v>
      </c>
      <c r="AN3651">
        <v>6300</v>
      </c>
      <c r="AO3651">
        <v>0</v>
      </c>
      <c r="AP3651">
        <v>3548203</v>
      </c>
      <c r="AQ3651" t="s">
        <v>3565</v>
      </c>
      <c r="AR3651">
        <v>297</v>
      </c>
    </row>
    <row r="3652" spans="1:44" x14ac:dyDescent="0.25">
      <c r="A3652">
        <v>2304301</v>
      </c>
      <c r="B3652">
        <v>5</v>
      </c>
      <c r="C3652" t="s">
        <v>881</v>
      </c>
      <c r="D3652" t="s">
        <v>6889</v>
      </c>
      <c r="E3652">
        <v>1600</v>
      </c>
      <c r="F3652" t="s">
        <v>5940</v>
      </c>
      <c r="G3652">
        <v>964</v>
      </c>
      <c r="H3652" t="s">
        <v>5940</v>
      </c>
      <c r="I3652">
        <v>423</v>
      </c>
      <c r="J3652">
        <v>300</v>
      </c>
      <c r="K3652">
        <v>1600</v>
      </c>
      <c r="L3652">
        <v>0</v>
      </c>
      <c r="M3652">
        <v>5086</v>
      </c>
      <c r="N3652">
        <v>0</v>
      </c>
      <c r="O3652">
        <v>1814</v>
      </c>
      <c r="P3652">
        <v>745</v>
      </c>
      <c r="R3652">
        <v>2304301</v>
      </c>
      <c r="S3652">
        <v>1600</v>
      </c>
      <c r="T3652" t="s">
        <v>5940</v>
      </c>
      <c r="U3652">
        <v>964</v>
      </c>
      <c r="V3652" t="s">
        <v>5940</v>
      </c>
      <c r="W3652">
        <v>423</v>
      </c>
      <c r="X3652">
        <v>300</v>
      </c>
      <c r="Z3652">
        <v>3534807</v>
      </c>
      <c r="AB3652">
        <v>76</v>
      </c>
      <c r="AC3652">
        <v>3534807</v>
      </c>
      <c r="AD3652" t="s">
        <v>3421</v>
      </c>
      <c r="AE3652" t="s">
        <v>5940</v>
      </c>
      <c r="AF3652">
        <v>3534807</v>
      </c>
      <c r="AG3652" t="s">
        <v>3421</v>
      </c>
      <c r="AH3652">
        <v>186168</v>
      </c>
      <c r="AI3652">
        <v>3534807</v>
      </c>
      <c r="AJ3652" t="s">
        <v>3421</v>
      </c>
      <c r="AK3652">
        <v>300</v>
      </c>
      <c r="AL3652">
        <v>3534807</v>
      </c>
      <c r="AM3652" t="s">
        <v>3421</v>
      </c>
      <c r="AN3652">
        <v>660</v>
      </c>
      <c r="AO3652">
        <v>0</v>
      </c>
      <c r="AP3652">
        <v>3548302</v>
      </c>
      <c r="AQ3652" t="s">
        <v>3566</v>
      </c>
      <c r="AR3652">
        <v>480</v>
      </c>
    </row>
    <row r="3653" spans="1:44" x14ac:dyDescent="0.25">
      <c r="A3653">
        <v>2304350</v>
      </c>
      <c r="B3653">
        <v>5</v>
      </c>
      <c r="C3653" t="s">
        <v>881</v>
      </c>
      <c r="D3653" t="s">
        <v>6890</v>
      </c>
      <c r="E3653" t="s">
        <v>5940</v>
      </c>
      <c r="F3653" t="s">
        <v>5940</v>
      </c>
      <c r="G3653">
        <v>1604</v>
      </c>
      <c r="H3653" t="s">
        <v>5940</v>
      </c>
      <c r="I3653">
        <v>17</v>
      </c>
      <c r="J3653">
        <v>750</v>
      </c>
      <c r="K3653">
        <v>0</v>
      </c>
      <c r="L3653">
        <v>0</v>
      </c>
      <c r="M3653">
        <v>1147</v>
      </c>
      <c r="N3653">
        <v>8</v>
      </c>
      <c r="O3653">
        <v>17</v>
      </c>
      <c r="P3653">
        <v>665</v>
      </c>
      <c r="R3653">
        <v>2304350</v>
      </c>
      <c r="S3653" t="s">
        <v>5940</v>
      </c>
      <c r="T3653" t="s">
        <v>5940</v>
      </c>
      <c r="U3653">
        <v>1604</v>
      </c>
      <c r="V3653" t="s">
        <v>5940</v>
      </c>
      <c r="W3653">
        <v>17</v>
      </c>
      <c r="X3653">
        <v>750</v>
      </c>
      <c r="Z3653">
        <v>3534906</v>
      </c>
      <c r="AB3653">
        <v>270</v>
      </c>
      <c r="AC3653">
        <v>3534906</v>
      </c>
      <c r="AD3653" t="s">
        <v>3422</v>
      </c>
      <c r="AE3653" t="s">
        <v>5940</v>
      </c>
      <c r="AF3653">
        <v>3534906</v>
      </c>
      <c r="AG3653" t="s">
        <v>3422</v>
      </c>
      <c r="AH3653">
        <v>208827</v>
      </c>
      <c r="AI3653">
        <v>3534906</v>
      </c>
      <c r="AJ3653" t="s">
        <v>3422</v>
      </c>
      <c r="AK3653">
        <v>120</v>
      </c>
      <c r="AL3653">
        <v>3534906</v>
      </c>
      <c r="AM3653" t="s">
        <v>3422</v>
      </c>
      <c r="AN3653" t="s">
        <v>5940</v>
      </c>
      <c r="AO3653">
        <v>0</v>
      </c>
      <c r="AP3653">
        <v>3548401</v>
      </c>
      <c r="AQ3653" t="s">
        <v>3567</v>
      </c>
      <c r="AR3653">
        <v>1755</v>
      </c>
    </row>
    <row r="3654" spans="1:44" x14ac:dyDescent="0.25">
      <c r="A3654">
        <v>2304400</v>
      </c>
      <c r="B3654">
        <v>5</v>
      </c>
      <c r="C3654" t="s">
        <v>881</v>
      </c>
      <c r="D3654" t="s">
        <v>6891</v>
      </c>
      <c r="E3654">
        <v>922</v>
      </c>
      <c r="F3654" t="s">
        <v>5940</v>
      </c>
      <c r="G3654">
        <v>4</v>
      </c>
      <c r="H3654" t="s">
        <v>5940</v>
      </c>
      <c r="I3654">
        <v>7</v>
      </c>
      <c r="J3654">
        <v>7</v>
      </c>
      <c r="K3654">
        <v>1267</v>
      </c>
      <c r="L3654">
        <v>0</v>
      </c>
      <c r="M3654">
        <v>7</v>
      </c>
      <c r="N3654">
        <v>0</v>
      </c>
      <c r="O3654">
        <v>11</v>
      </c>
      <c r="P3654">
        <v>7</v>
      </c>
      <c r="R3654">
        <v>2304400</v>
      </c>
      <c r="S3654">
        <v>922</v>
      </c>
      <c r="T3654" t="s">
        <v>5940</v>
      </c>
      <c r="U3654">
        <v>4</v>
      </c>
      <c r="V3654" t="s">
        <v>5940</v>
      </c>
      <c r="W3654">
        <v>7</v>
      </c>
      <c r="X3654">
        <v>7</v>
      </c>
      <c r="Z3654">
        <v>3535002</v>
      </c>
      <c r="AB3654">
        <v>366</v>
      </c>
      <c r="AC3654">
        <v>3535002</v>
      </c>
      <c r="AD3654" t="s">
        <v>3423</v>
      </c>
      <c r="AE3654">
        <v>12</v>
      </c>
      <c r="AF3654">
        <v>3535002</v>
      </c>
      <c r="AG3654" t="s">
        <v>3423</v>
      </c>
      <c r="AH3654">
        <v>342094</v>
      </c>
      <c r="AI3654">
        <v>3535002</v>
      </c>
      <c r="AJ3654" t="s">
        <v>3423</v>
      </c>
      <c r="AK3654">
        <v>30</v>
      </c>
      <c r="AL3654">
        <v>3535002</v>
      </c>
      <c r="AM3654" t="s">
        <v>3423</v>
      </c>
      <c r="AN3654">
        <v>1479</v>
      </c>
      <c r="AO3654">
        <v>0</v>
      </c>
      <c r="AP3654">
        <v>3548609</v>
      </c>
      <c r="AQ3654" t="s">
        <v>3569</v>
      </c>
      <c r="AR3654">
        <v>300</v>
      </c>
    </row>
    <row r="3655" spans="1:44" x14ac:dyDescent="0.25">
      <c r="A3655">
        <v>2304459</v>
      </c>
      <c r="B3655">
        <v>5</v>
      </c>
      <c r="C3655" t="s">
        <v>881</v>
      </c>
      <c r="D3655" t="s">
        <v>6892</v>
      </c>
      <c r="E3655" t="s">
        <v>5940</v>
      </c>
      <c r="F3655" t="s">
        <v>5940</v>
      </c>
      <c r="G3655">
        <v>420</v>
      </c>
      <c r="H3655">
        <v>27</v>
      </c>
      <c r="I3655" t="s">
        <v>5940</v>
      </c>
      <c r="J3655">
        <v>234</v>
      </c>
      <c r="K3655">
        <v>0</v>
      </c>
      <c r="L3655">
        <v>0</v>
      </c>
      <c r="M3655">
        <v>1080</v>
      </c>
      <c r="N3655">
        <v>0</v>
      </c>
      <c r="O3655">
        <v>0</v>
      </c>
      <c r="P3655">
        <v>468</v>
      </c>
      <c r="R3655">
        <v>2304459</v>
      </c>
      <c r="S3655" t="s">
        <v>5940</v>
      </c>
      <c r="T3655" t="s">
        <v>5940</v>
      </c>
      <c r="U3655">
        <v>420</v>
      </c>
      <c r="V3655">
        <v>27</v>
      </c>
      <c r="W3655" t="s">
        <v>5940</v>
      </c>
      <c r="X3655">
        <v>234</v>
      </c>
      <c r="Z3655">
        <v>3535101</v>
      </c>
      <c r="AB3655" t="s">
        <v>5940</v>
      </c>
      <c r="AC3655">
        <v>3535101</v>
      </c>
      <c r="AD3655" t="s">
        <v>3424</v>
      </c>
      <c r="AE3655" t="s">
        <v>5940</v>
      </c>
      <c r="AF3655">
        <v>3535101</v>
      </c>
      <c r="AG3655" t="s">
        <v>3424</v>
      </c>
      <c r="AH3655">
        <v>531910</v>
      </c>
      <c r="AI3655">
        <v>3535101</v>
      </c>
      <c r="AJ3655" t="s">
        <v>3424</v>
      </c>
      <c r="AK3655" t="s">
        <v>5940</v>
      </c>
      <c r="AL3655">
        <v>3535101</v>
      </c>
      <c r="AM3655" t="s">
        <v>3424</v>
      </c>
      <c r="AN3655">
        <v>360</v>
      </c>
      <c r="AO3655">
        <v>0</v>
      </c>
      <c r="AP3655">
        <v>3548906</v>
      </c>
      <c r="AQ3655" t="s">
        <v>3571</v>
      </c>
      <c r="AR3655">
        <v>12348</v>
      </c>
    </row>
    <row r="3656" spans="1:44" x14ac:dyDescent="0.25">
      <c r="A3656">
        <v>2304509</v>
      </c>
      <c r="B3656">
        <v>5</v>
      </c>
      <c r="C3656" t="s">
        <v>881</v>
      </c>
      <c r="D3656" t="s">
        <v>6893</v>
      </c>
      <c r="E3656">
        <v>1040</v>
      </c>
      <c r="F3656" t="s">
        <v>5940</v>
      </c>
      <c r="G3656">
        <v>630</v>
      </c>
      <c r="H3656">
        <v>15</v>
      </c>
      <c r="I3656">
        <v>95</v>
      </c>
      <c r="J3656">
        <v>315</v>
      </c>
      <c r="K3656">
        <v>1325</v>
      </c>
      <c r="L3656">
        <v>0</v>
      </c>
      <c r="M3656">
        <v>1050</v>
      </c>
      <c r="N3656">
        <v>5</v>
      </c>
      <c r="O3656">
        <v>135</v>
      </c>
      <c r="P3656">
        <v>525</v>
      </c>
      <c r="R3656">
        <v>2304509</v>
      </c>
      <c r="S3656">
        <v>1040</v>
      </c>
      <c r="T3656" t="s">
        <v>5940</v>
      </c>
      <c r="U3656">
        <v>630</v>
      </c>
      <c r="V3656">
        <v>15</v>
      </c>
      <c r="W3656">
        <v>95</v>
      </c>
      <c r="X3656">
        <v>315</v>
      </c>
      <c r="Z3656">
        <v>3535200</v>
      </c>
      <c r="AB3656">
        <v>263</v>
      </c>
      <c r="AC3656">
        <v>3535200</v>
      </c>
      <c r="AD3656" t="s">
        <v>3425</v>
      </c>
      <c r="AE3656" t="s">
        <v>5940</v>
      </c>
      <c r="AF3656">
        <v>3535200</v>
      </c>
      <c r="AG3656" t="s">
        <v>3425</v>
      </c>
      <c r="AH3656" t="s">
        <v>5940</v>
      </c>
      <c r="AI3656">
        <v>3535200</v>
      </c>
      <c r="AJ3656" t="s">
        <v>3425</v>
      </c>
      <c r="AK3656" t="s">
        <v>5940</v>
      </c>
      <c r="AL3656">
        <v>3535200</v>
      </c>
      <c r="AM3656" t="s">
        <v>3425</v>
      </c>
      <c r="AN3656">
        <v>84</v>
      </c>
      <c r="AO3656">
        <v>0</v>
      </c>
      <c r="AP3656">
        <v>3549003</v>
      </c>
      <c r="AQ3656" t="s">
        <v>3572</v>
      </c>
      <c r="AR3656">
        <v>118</v>
      </c>
    </row>
    <row r="3657" spans="1:44" x14ac:dyDescent="0.25">
      <c r="A3657">
        <v>2304608</v>
      </c>
      <c r="B3657">
        <v>5</v>
      </c>
      <c r="C3657" t="s">
        <v>881</v>
      </c>
      <c r="D3657" t="s">
        <v>6894</v>
      </c>
      <c r="E3657" t="s">
        <v>5940</v>
      </c>
      <c r="F3657" t="s">
        <v>5940</v>
      </c>
      <c r="G3657">
        <v>99</v>
      </c>
      <c r="H3657" t="s">
        <v>5940</v>
      </c>
      <c r="I3657" t="s">
        <v>5940</v>
      </c>
      <c r="J3657">
        <v>82</v>
      </c>
      <c r="K3657">
        <v>0</v>
      </c>
      <c r="L3657">
        <v>0</v>
      </c>
      <c r="M3657">
        <v>840</v>
      </c>
      <c r="N3657">
        <v>0</v>
      </c>
      <c r="O3657">
        <v>0</v>
      </c>
      <c r="P3657">
        <v>408</v>
      </c>
      <c r="R3657">
        <v>2304608</v>
      </c>
      <c r="S3657" t="s">
        <v>5940</v>
      </c>
      <c r="T3657" t="s">
        <v>5940</v>
      </c>
      <c r="U3657">
        <v>99</v>
      </c>
      <c r="V3657" t="s">
        <v>5940</v>
      </c>
      <c r="W3657" t="s">
        <v>5940</v>
      </c>
      <c r="X3657">
        <v>82</v>
      </c>
      <c r="Z3657">
        <v>3535309</v>
      </c>
      <c r="AB3657" t="s">
        <v>5940</v>
      </c>
      <c r="AC3657">
        <v>3535309</v>
      </c>
      <c r="AD3657" t="s">
        <v>3426</v>
      </c>
      <c r="AE3657">
        <v>36</v>
      </c>
      <c r="AF3657">
        <v>3535309</v>
      </c>
      <c r="AG3657" t="s">
        <v>3426</v>
      </c>
      <c r="AH3657">
        <v>993106</v>
      </c>
      <c r="AI3657">
        <v>3535309</v>
      </c>
      <c r="AJ3657" t="s">
        <v>3426</v>
      </c>
      <c r="AK3657" t="s">
        <v>5940</v>
      </c>
      <c r="AL3657">
        <v>3535309</v>
      </c>
      <c r="AM3657" t="s">
        <v>3426</v>
      </c>
      <c r="AN3657">
        <v>60100</v>
      </c>
      <c r="AO3657">
        <v>0</v>
      </c>
      <c r="AP3657">
        <v>3549102</v>
      </c>
      <c r="AQ3657" t="s">
        <v>3573</v>
      </c>
      <c r="AR3657">
        <v>22282</v>
      </c>
    </row>
    <row r="3658" spans="1:44" x14ac:dyDescent="0.25">
      <c r="A3658">
        <v>2304657</v>
      </c>
      <c r="B3658">
        <v>5</v>
      </c>
      <c r="C3658" t="s">
        <v>881</v>
      </c>
      <c r="D3658" t="s">
        <v>6895</v>
      </c>
      <c r="E3658">
        <v>630</v>
      </c>
      <c r="F3658" t="s">
        <v>5940</v>
      </c>
      <c r="G3658">
        <v>314</v>
      </c>
      <c r="H3658" t="s">
        <v>5940</v>
      </c>
      <c r="I3658">
        <v>269</v>
      </c>
      <c r="J3658">
        <v>230</v>
      </c>
      <c r="K3658">
        <v>1305</v>
      </c>
      <c r="L3658">
        <v>0</v>
      </c>
      <c r="M3658">
        <v>600</v>
      </c>
      <c r="N3658">
        <v>0</v>
      </c>
      <c r="O3658">
        <v>489</v>
      </c>
      <c r="P3658">
        <v>428</v>
      </c>
      <c r="R3658">
        <v>2304657</v>
      </c>
      <c r="S3658">
        <v>630</v>
      </c>
      <c r="T3658" t="s">
        <v>5940</v>
      </c>
      <c r="U3658">
        <v>314</v>
      </c>
      <c r="V3658" t="s">
        <v>5940</v>
      </c>
      <c r="W3658">
        <v>269</v>
      </c>
      <c r="X3658">
        <v>230</v>
      </c>
      <c r="Z3658">
        <v>3535408</v>
      </c>
      <c r="AB3658">
        <v>228</v>
      </c>
      <c r="AC3658">
        <v>3535408</v>
      </c>
      <c r="AD3658" t="s">
        <v>3427</v>
      </c>
      <c r="AE3658" t="s">
        <v>5940</v>
      </c>
      <c r="AF3658">
        <v>3535408</v>
      </c>
      <c r="AG3658" t="s">
        <v>3427</v>
      </c>
      <c r="AH3658" t="s">
        <v>5940</v>
      </c>
      <c r="AI3658">
        <v>3535408</v>
      </c>
      <c r="AJ3658" t="s">
        <v>3427</v>
      </c>
      <c r="AK3658">
        <v>315</v>
      </c>
      <c r="AL3658">
        <v>3535408</v>
      </c>
      <c r="AM3658" t="s">
        <v>3427</v>
      </c>
      <c r="AN3658">
        <v>840</v>
      </c>
      <c r="AO3658">
        <v>0</v>
      </c>
      <c r="AP3658">
        <v>3549201</v>
      </c>
      <c r="AQ3658" t="s">
        <v>3574</v>
      </c>
      <c r="AR3658">
        <v>360</v>
      </c>
    </row>
    <row r="3659" spans="1:44" x14ac:dyDescent="0.25">
      <c r="A3659">
        <v>2304707</v>
      </c>
      <c r="B3659">
        <v>5</v>
      </c>
      <c r="C3659" t="s">
        <v>881</v>
      </c>
      <c r="D3659" t="s">
        <v>6896</v>
      </c>
      <c r="E3659">
        <v>2170</v>
      </c>
      <c r="F3659" t="s">
        <v>5940</v>
      </c>
      <c r="G3659">
        <v>243</v>
      </c>
      <c r="H3659" t="s">
        <v>5940</v>
      </c>
      <c r="I3659">
        <v>212</v>
      </c>
      <c r="J3659">
        <v>1035</v>
      </c>
      <c r="K3659">
        <v>2665</v>
      </c>
      <c r="L3659">
        <v>0</v>
      </c>
      <c r="M3659">
        <v>4740</v>
      </c>
      <c r="N3659">
        <v>0</v>
      </c>
      <c r="O3659">
        <v>984</v>
      </c>
      <c r="P3659">
        <v>2014</v>
      </c>
      <c r="R3659">
        <v>2304707</v>
      </c>
      <c r="S3659">
        <v>2170</v>
      </c>
      <c r="T3659" t="s">
        <v>5940</v>
      </c>
      <c r="U3659">
        <v>243</v>
      </c>
      <c r="V3659" t="s">
        <v>5940</v>
      </c>
      <c r="W3659">
        <v>212</v>
      </c>
      <c r="X3659">
        <v>1035</v>
      </c>
      <c r="Z3659">
        <v>3535507</v>
      </c>
      <c r="AB3659" t="s">
        <v>5940</v>
      </c>
      <c r="AC3659">
        <v>3535507</v>
      </c>
      <c r="AD3659" t="s">
        <v>3428</v>
      </c>
      <c r="AE3659">
        <v>38</v>
      </c>
      <c r="AF3659">
        <v>3535507</v>
      </c>
      <c r="AG3659" t="s">
        <v>3428</v>
      </c>
      <c r="AH3659">
        <v>2739358</v>
      </c>
      <c r="AI3659">
        <v>3535507</v>
      </c>
      <c r="AJ3659" t="s">
        <v>3428</v>
      </c>
      <c r="AK3659">
        <v>153</v>
      </c>
      <c r="AL3659">
        <v>3535507</v>
      </c>
      <c r="AM3659" t="s">
        <v>3428</v>
      </c>
      <c r="AN3659">
        <v>4500</v>
      </c>
      <c r="AO3659">
        <v>0</v>
      </c>
      <c r="AP3659">
        <v>3549250</v>
      </c>
      <c r="AQ3659" t="s">
        <v>3575</v>
      </c>
      <c r="AR3659">
        <v>2550</v>
      </c>
    </row>
    <row r="3660" spans="1:44" x14ac:dyDescent="0.25">
      <c r="A3660">
        <v>2304806</v>
      </c>
      <c r="B3660">
        <v>5</v>
      </c>
      <c r="C3660" t="s">
        <v>881</v>
      </c>
      <c r="D3660" t="s">
        <v>6897</v>
      </c>
      <c r="E3660">
        <v>160</v>
      </c>
      <c r="F3660" t="s">
        <v>5940</v>
      </c>
      <c r="G3660">
        <v>244</v>
      </c>
      <c r="H3660" t="s">
        <v>5940</v>
      </c>
      <c r="I3660">
        <v>73</v>
      </c>
      <c r="J3660">
        <v>78</v>
      </c>
      <c r="K3660">
        <v>80</v>
      </c>
      <c r="L3660">
        <v>0</v>
      </c>
      <c r="M3660">
        <v>2200</v>
      </c>
      <c r="N3660">
        <v>0</v>
      </c>
      <c r="O3660">
        <v>504</v>
      </c>
      <c r="P3660">
        <v>500</v>
      </c>
      <c r="R3660">
        <v>2304806</v>
      </c>
      <c r="S3660">
        <v>160</v>
      </c>
      <c r="T3660" t="s">
        <v>5940</v>
      </c>
      <c r="U3660">
        <v>244</v>
      </c>
      <c r="V3660" t="s">
        <v>5940</v>
      </c>
      <c r="W3660">
        <v>73</v>
      </c>
      <c r="X3660">
        <v>78</v>
      </c>
      <c r="Z3660">
        <v>3535606</v>
      </c>
      <c r="AB3660" t="s">
        <v>5940</v>
      </c>
      <c r="AC3660">
        <v>3535606</v>
      </c>
      <c r="AD3660" t="s">
        <v>3429</v>
      </c>
      <c r="AE3660" t="s">
        <v>5940</v>
      </c>
      <c r="AF3660">
        <v>3535606</v>
      </c>
      <c r="AG3660" t="s">
        <v>3429</v>
      </c>
      <c r="AH3660">
        <v>7822</v>
      </c>
      <c r="AI3660">
        <v>3535606</v>
      </c>
      <c r="AJ3660" t="s">
        <v>3429</v>
      </c>
      <c r="AK3660">
        <v>112</v>
      </c>
      <c r="AL3660">
        <v>3535606</v>
      </c>
      <c r="AM3660" t="s">
        <v>3429</v>
      </c>
      <c r="AN3660" t="s">
        <v>5940</v>
      </c>
      <c r="AO3660">
        <v>0</v>
      </c>
      <c r="AP3660">
        <v>3549300</v>
      </c>
      <c r="AQ3660" t="s">
        <v>3576</v>
      </c>
      <c r="AR3660">
        <v>108</v>
      </c>
    </row>
    <row r="3661" spans="1:44" x14ac:dyDescent="0.25">
      <c r="A3661">
        <v>2304905</v>
      </c>
      <c r="B3661">
        <v>5</v>
      </c>
      <c r="C3661" t="s">
        <v>881</v>
      </c>
      <c r="D3661" t="s">
        <v>6898</v>
      </c>
      <c r="E3661">
        <v>150</v>
      </c>
      <c r="F3661" t="s">
        <v>5940</v>
      </c>
      <c r="G3661">
        <v>456</v>
      </c>
      <c r="H3661" t="s">
        <v>5940</v>
      </c>
      <c r="I3661">
        <v>10</v>
      </c>
      <c r="J3661">
        <v>336</v>
      </c>
      <c r="K3661">
        <v>384</v>
      </c>
      <c r="L3661">
        <v>0</v>
      </c>
      <c r="M3661">
        <v>685</v>
      </c>
      <c r="N3661">
        <v>0</v>
      </c>
      <c r="O3661">
        <v>37</v>
      </c>
      <c r="P3661">
        <v>647</v>
      </c>
      <c r="R3661">
        <v>2304905</v>
      </c>
      <c r="S3661">
        <v>150</v>
      </c>
      <c r="T3661" t="s">
        <v>5940</v>
      </c>
      <c r="U3661">
        <v>456</v>
      </c>
      <c r="V3661" t="s">
        <v>5940</v>
      </c>
      <c r="W3661">
        <v>10</v>
      </c>
      <c r="X3661">
        <v>336</v>
      </c>
      <c r="Z3661">
        <v>3535705</v>
      </c>
      <c r="AB3661" t="s">
        <v>5940</v>
      </c>
      <c r="AC3661">
        <v>3535705</v>
      </c>
      <c r="AD3661" t="s">
        <v>3430</v>
      </c>
      <c r="AE3661">
        <v>19</v>
      </c>
      <c r="AF3661">
        <v>3535705</v>
      </c>
      <c r="AG3661" t="s">
        <v>3430</v>
      </c>
      <c r="AH3661">
        <v>367904</v>
      </c>
      <c r="AI3661">
        <v>3535705</v>
      </c>
      <c r="AJ3661" t="s">
        <v>3430</v>
      </c>
      <c r="AK3661" t="s">
        <v>5940</v>
      </c>
      <c r="AL3661">
        <v>3535705</v>
      </c>
      <c r="AM3661" t="s">
        <v>3430</v>
      </c>
      <c r="AN3661">
        <v>407</v>
      </c>
      <c r="AO3661">
        <v>0</v>
      </c>
      <c r="AP3661">
        <v>3549409</v>
      </c>
      <c r="AQ3661" t="s">
        <v>3577</v>
      </c>
      <c r="AR3661">
        <v>5102</v>
      </c>
    </row>
    <row r="3662" spans="1:44" x14ac:dyDescent="0.25">
      <c r="A3662">
        <v>2304954</v>
      </c>
      <c r="B3662">
        <v>5</v>
      </c>
      <c r="C3662" t="s">
        <v>881</v>
      </c>
      <c r="D3662" t="s">
        <v>6899</v>
      </c>
      <c r="E3662">
        <v>7536</v>
      </c>
      <c r="F3662" t="s">
        <v>5940</v>
      </c>
      <c r="G3662">
        <v>591</v>
      </c>
      <c r="H3662" t="s">
        <v>5940</v>
      </c>
      <c r="I3662">
        <v>35</v>
      </c>
      <c r="J3662">
        <v>444</v>
      </c>
      <c r="K3662">
        <v>9840</v>
      </c>
      <c r="L3662">
        <v>0</v>
      </c>
      <c r="M3662">
        <v>875</v>
      </c>
      <c r="N3662">
        <v>0</v>
      </c>
      <c r="O3662">
        <v>300</v>
      </c>
      <c r="P3662">
        <v>419</v>
      </c>
      <c r="R3662">
        <v>2304954</v>
      </c>
      <c r="S3662">
        <v>7536</v>
      </c>
      <c r="T3662" t="s">
        <v>5940</v>
      </c>
      <c r="U3662">
        <v>591</v>
      </c>
      <c r="V3662" t="s">
        <v>5940</v>
      </c>
      <c r="W3662">
        <v>35</v>
      </c>
      <c r="X3662">
        <v>444</v>
      </c>
      <c r="Z3662">
        <v>3535804</v>
      </c>
      <c r="AB3662">
        <v>25000</v>
      </c>
      <c r="AC3662">
        <v>3535804</v>
      </c>
      <c r="AD3662" t="s">
        <v>3431</v>
      </c>
      <c r="AE3662" t="s">
        <v>5940</v>
      </c>
      <c r="AF3662">
        <v>3535804</v>
      </c>
      <c r="AG3662" t="s">
        <v>3431</v>
      </c>
      <c r="AH3662">
        <v>15644</v>
      </c>
      <c r="AI3662">
        <v>3535804</v>
      </c>
      <c r="AJ3662" t="s">
        <v>3431</v>
      </c>
      <c r="AK3662">
        <v>7240</v>
      </c>
      <c r="AL3662">
        <v>3535804</v>
      </c>
      <c r="AM3662" t="s">
        <v>3431</v>
      </c>
      <c r="AN3662">
        <v>7020</v>
      </c>
      <c r="AO3662">
        <v>0</v>
      </c>
      <c r="AP3662">
        <v>3549508</v>
      </c>
      <c r="AQ3662" t="s">
        <v>3578</v>
      </c>
      <c r="AR3662">
        <v>6960</v>
      </c>
    </row>
    <row r="3663" spans="1:44" x14ac:dyDescent="0.25">
      <c r="A3663">
        <v>2305001</v>
      </c>
      <c r="B3663">
        <v>5</v>
      </c>
      <c r="C3663" t="s">
        <v>881</v>
      </c>
      <c r="D3663" t="s">
        <v>6900</v>
      </c>
      <c r="E3663">
        <v>49280</v>
      </c>
      <c r="F3663" t="s">
        <v>5940</v>
      </c>
      <c r="G3663">
        <v>1920</v>
      </c>
      <c r="H3663" t="s">
        <v>5940</v>
      </c>
      <c r="I3663" t="s">
        <v>5940</v>
      </c>
      <c r="J3663">
        <v>1160</v>
      </c>
      <c r="K3663">
        <v>142500</v>
      </c>
      <c r="L3663">
        <v>0</v>
      </c>
      <c r="M3663">
        <v>3380</v>
      </c>
      <c r="N3663">
        <v>0</v>
      </c>
      <c r="O3663">
        <v>0</v>
      </c>
      <c r="P3663">
        <v>2149</v>
      </c>
      <c r="R3663">
        <v>2305001</v>
      </c>
      <c r="S3663">
        <v>49280</v>
      </c>
      <c r="T3663" t="s">
        <v>5940</v>
      </c>
      <c r="U3663">
        <v>1920</v>
      </c>
      <c r="V3663" t="s">
        <v>5940</v>
      </c>
      <c r="W3663" t="s">
        <v>5940</v>
      </c>
      <c r="X3663">
        <v>1160</v>
      </c>
      <c r="Z3663">
        <v>3535903</v>
      </c>
      <c r="AB3663">
        <v>235</v>
      </c>
      <c r="AC3663">
        <v>3535903</v>
      </c>
      <c r="AD3663" t="s">
        <v>3432</v>
      </c>
      <c r="AE3663" t="s">
        <v>5940</v>
      </c>
      <c r="AF3663">
        <v>3535903</v>
      </c>
      <c r="AG3663" t="s">
        <v>3432</v>
      </c>
      <c r="AH3663">
        <v>3754</v>
      </c>
      <c r="AI3663">
        <v>3535903</v>
      </c>
      <c r="AJ3663" t="s">
        <v>3432</v>
      </c>
      <c r="AK3663" t="s">
        <v>5940</v>
      </c>
      <c r="AL3663">
        <v>3535903</v>
      </c>
      <c r="AM3663" t="s">
        <v>3432</v>
      </c>
      <c r="AN3663" t="s">
        <v>5940</v>
      </c>
      <c r="AO3663">
        <v>0</v>
      </c>
      <c r="AP3663">
        <v>3549607</v>
      </c>
      <c r="AQ3663" t="s">
        <v>3579</v>
      </c>
      <c r="AR3663">
        <v>544</v>
      </c>
    </row>
    <row r="3664" spans="1:44" x14ac:dyDescent="0.25">
      <c r="A3664">
        <v>2305100</v>
      </c>
      <c r="B3664">
        <v>5</v>
      </c>
      <c r="C3664" t="s">
        <v>881</v>
      </c>
      <c r="D3664" t="s">
        <v>6901</v>
      </c>
      <c r="E3664">
        <v>226</v>
      </c>
      <c r="F3664" t="s">
        <v>5940</v>
      </c>
      <c r="G3664">
        <v>90</v>
      </c>
      <c r="H3664" t="s">
        <v>5940</v>
      </c>
      <c r="I3664" t="s">
        <v>5940</v>
      </c>
      <c r="J3664">
        <v>25</v>
      </c>
      <c r="K3664">
        <v>286</v>
      </c>
      <c r="L3664">
        <v>0</v>
      </c>
      <c r="M3664">
        <v>165</v>
      </c>
      <c r="N3664">
        <v>0</v>
      </c>
      <c r="O3664">
        <v>0</v>
      </c>
      <c r="P3664">
        <v>95</v>
      </c>
      <c r="R3664">
        <v>2305100</v>
      </c>
      <c r="S3664">
        <v>226</v>
      </c>
      <c r="T3664" t="s">
        <v>5940</v>
      </c>
      <c r="U3664">
        <v>90</v>
      </c>
      <c r="V3664" t="s">
        <v>5940</v>
      </c>
      <c r="W3664" t="s">
        <v>5940</v>
      </c>
      <c r="X3664">
        <v>25</v>
      </c>
      <c r="Z3664">
        <v>3536000</v>
      </c>
      <c r="AB3664">
        <v>88</v>
      </c>
      <c r="AC3664">
        <v>3536000</v>
      </c>
      <c r="AD3664" t="s">
        <v>3433</v>
      </c>
      <c r="AE3664">
        <v>60</v>
      </c>
      <c r="AF3664">
        <v>3536000</v>
      </c>
      <c r="AG3664" t="s">
        <v>3433</v>
      </c>
      <c r="AH3664">
        <v>479984</v>
      </c>
      <c r="AI3664">
        <v>3536000</v>
      </c>
      <c r="AJ3664" t="s">
        <v>3433</v>
      </c>
      <c r="AK3664">
        <v>60</v>
      </c>
      <c r="AL3664">
        <v>3536000</v>
      </c>
      <c r="AM3664" t="s">
        <v>3433</v>
      </c>
      <c r="AN3664">
        <v>120</v>
      </c>
      <c r="AO3664">
        <v>0</v>
      </c>
      <c r="AP3664">
        <v>3549706</v>
      </c>
      <c r="AQ3664" t="s">
        <v>3580</v>
      </c>
      <c r="AR3664">
        <v>24000</v>
      </c>
    </row>
    <row r="3665" spans="1:44" x14ac:dyDescent="0.25">
      <c r="A3665">
        <v>2305209</v>
      </c>
      <c r="B3665">
        <v>5</v>
      </c>
      <c r="C3665" t="s">
        <v>881</v>
      </c>
      <c r="D3665" t="s">
        <v>6902</v>
      </c>
      <c r="E3665">
        <v>1333</v>
      </c>
      <c r="F3665" t="s">
        <v>5940</v>
      </c>
      <c r="G3665">
        <v>2318</v>
      </c>
      <c r="H3665" t="s">
        <v>5940</v>
      </c>
      <c r="I3665" t="s">
        <v>5940</v>
      </c>
      <c r="J3665">
        <v>1239</v>
      </c>
      <c r="K3665">
        <v>3060</v>
      </c>
      <c r="L3665">
        <v>0</v>
      </c>
      <c r="M3665">
        <v>3368</v>
      </c>
      <c r="N3665">
        <v>0</v>
      </c>
      <c r="O3665">
        <v>0</v>
      </c>
      <c r="P3665">
        <v>1573</v>
      </c>
      <c r="R3665">
        <v>2305209</v>
      </c>
      <c r="S3665">
        <v>1333</v>
      </c>
      <c r="T3665" t="s">
        <v>5940</v>
      </c>
      <c r="U3665">
        <v>2318</v>
      </c>
      <c r="V3665" t="s">
        <v>5940</v>
      </c>
      <c r="W3665" t="s">
        <v>5940</v>
      </c>
      <c r="X3665">
        <v>1239</v>
      </c>
      <c r="Z3665">
        <v>3536109</v>
      </c>
      <c r="AB3665" t="s">
        <v>5940</v>
      </c>
      <c r="AC3665">
        <v>3536109</v>
      </c>
      <c r="AD3665" t="s">
        <v>3434</v>
      </c>
      <c r="AE3665">
        <v>36</v>
      </c>
      <c r="AF3665">
        <v>3536109</v>
      </c>
      <c r="AG3665" t="s">
        <v>3434</v>
      </c>
      <c r="AH3665" t="s">
        <v>5940</v>
      </c>
      <c r="AI3665">
        <v>3536109</v>
      </c>
      <c r="AJ3665" t="s">
        <v>3434</v>
      </c>
      <c r="AK3665">
        <v>35</v>
      </c>
      <c r="AL3665">
        <v>3536109</v>
      </c>
      <c r="AM3665" t="s">
        <v>3434</v>
      </c>
      <c r="AN3665">
        <v>585</v>
      </c>
      <c r="AO3665">
        <v>0</v>
      </c>
      <c r="AP3665">
        <v>3549805</v>
      </c>
      <c r="AQ3665" t="s">
        <v>3581</v>
      </c>
      <c r="AR3665">
        <v>1110</v>
      </c>
    </row>
    <row r="3666" spans="1:44" x14ac:dyDescent="0.25">
      <c r="A3666">
        <v>2305233</v>
      </c>
      <c r="B3666">
        <v>5</v>
      </c>
      <c r="C3666" t="s">
        <v>881</v>
      </c>
      <c r="D3666" t="s">
        <v>6903</v>
      </c>
      <c r="E3666">
        <v>3590</v>
      </c>
      <c r="F3666" t="s">
        <v>5940</v>
      </c>
      <c r="G3666">
        <v>183</v>
      </c>
      <c r="H3666" t="s">
        <v>5940</v>
      </c>
      <c r="I3666" t="s">
        <v>5940</v>
      </c>
      <c r="J3666">
        <v>254</v>
      </c>
      <c r="K3666">
        <v>4725</v>
      </c>
      <c r="L3666">
        <v>0</v>
      </c>
      <c r="M3666">
        <v>355</v>
      </c>
      <c r="N3666">
        <v>0</v>
      </c>
      <c r="O3666">
        <v>0</v>
      </c>
      <c r="P3666">
        <v>486</v>
      </c>
      <c r="R3666">
        <v>2305233</v>
      </c>
      <c r="S3666">
        <v>3590</v>
      </c>
      <c r="T3666" t="s">
        <v>5940</v>
      </c>
      <c r="U3666">
        <v>183</v>
      </c>
      <c r="V3666" t="s">
        <v>5940</v>
      </c>
      <c r="W3666" t="s">
        <v>5940</v>
      </c>
      <c r="X3666">
        <v>254</v>
      </c>
      <c r="Z3666">
        <v>3536208</v>
      </c>
      <c r="AB3666" t="s">
        <v>5940</v>
      </c>
      <c r="AC3666">
        <v>3536208</v>
      </c>
      <c r="AD3666" t="s">
        <v>3435</v>
      </c>
      <c r="AE3666">
        <v>15</v>
      </c>
      <c r="AF3666">
        <v>3536208</v>
      </c>
      <c r="AG3666" t="s">
        <v>3435</v>
      </c>
      <c r="AH3666">
        <v>1877</v>
      </c>
      <c r="AI3666">
        <v>3536208</v>
      </c>
      <c r="AJ3666" t="s">
        <v>3435</v>
      </c>
      <c r="AK3666">
        <v>15</v>
      </c>
      <c r="AL3666">
        <v>3536208</v>
      </c>
      <c r="AM3666" t="s">
        <v>3435</v>
      </c>
      <c r="AN3666" t="s">
        <v>5940</v>
      </c>
      <c r="AO3666">
        <v>0</v>
      </c>
      <c r="AP3666">
        <v>3549904</v>
      </c>
      <c r="AQ3666" t="s">
        <v>3582</v>
      </c>
      <c r="AR3666">
        <v>1224</v>
      </c>
    </row>
    <row r="3667" spans="1:44" x14ac:dyDescent="0.25">
      <c r="A3667">
        <v>2305266</v>
      </c>
      <c r="B3667">
        <v>5</v>
      </c>
      <c r="C3667" t="s">
        <v>881</v>
      </c>
      <c r="D3667" t="s">
        <v>6904</v>
      </c>
      <c r="E3667" t="s">
        <v>5940</v>
      </c>
      <c r="F3667" t="s">
        <v>5940</v>
      </c>
      <c r="G3667">
        <v>2160</v>
      </c>
      <c r="H3667">
        <v>50</v>
      </c>
      <c r="I3667">
        <v>2</v>
      </c>
      <c r="J3667">
        <v>2240</v>
      </c>
      <c r="K3667">
        <v>0</v>
      </c>
      <c r="L3667">
        <v>0</v>
      </c>
      <c r="M3667">
        <v>4352</v>
      </c>
      <c r="N3667">
        <v>70</v>
      </c>
      <c r="O3667">
        <v>0</v>
      </c>
      <c r="P3667">
        <v>2451</v>
      </c>
      <c r="R3667">
        <v>2305266</v>
      </c>
      <c r="S3667" t="s">
        <v>5940</v>
      </c>
      <c r="T3667" t="s">
        <v>5940</v>
      </c>
      <c r="U3667">
        <v>2160</v>
      </c>
      <c r="V3667">
        <v>50</v>
      </c>
      <c r="W3667">
        <v>2</v>
      </c>
      <c r="X3667">
        <v>2240</v>
      </c>
      <c r="Z3667">
        <v>3536257</v>
      </c>
      <c r="AB3667">
        <v>1350</v>
      </c>
      <c r="AC3667">
        <v>3536257</v>
      </c>
      <c r="AD3667" t="s">
        <v>3436</v>
      </c>
      <c r="AE3667" t="s">
        <v>5940</v>
      </c>
      <c r="AF3667">
        <v>3536257</v>
      </c>
      <c r="AG3667" t="s">
        <v>3436</v>
      </c>
      <c r="AH3667" t="s">
        <v>5940</v>
      </c>
      <c r="AI3667">
        <v>3536257</v>
      </c>
      <c r="AJ3667" t="s">
        <v>3436</v>
      </c>
      <c r="AK3667" t="s">
        <v>5940</v>
      </c>
      <c r="AL3667">
        <v>3536257</v>
      </c>
      <c r="AM3667" t="s">
        <v>3436</v>
      </c>
      <c r="AN3667">
        <v>168</v>
      </c>
      <c r="AO3667">
        <v>0</v>
      </c>
      <c r="AP3667">
        <v>3550001</v>
      </c>
      <c r="AQ3667" t="s">
        <v>3584</v>
      </c>
      <c r="AR3667">
        <v>1160</v>
      </c>
    </row>
    <row r="3668" spans="1:44" x14ac:dyDescent="0.25">
      <c r="A3668">
        <v>2305308</v>
      </c>
      <c r="B3668">
        <v>5</v>
      </c>
      <c r="C3668" t="s">
        <v>881</v>
      </c>
      <c r="D3668" t="s">
        <v>6905</v>
      </c>
      <c r="E3668">
        <v>204160</v>
      </c>
      <c r="F3668" t="s">
        <v>5940</v>
      </c>
      <c r="G3668">
        <v>675</v>
      </c>
      <c r="H3668" t="s">
        <v>5940</v>
      </c>
      <c r="I3668">
        <v>40</v>
      </c>
      <c r="J3668">
        <v>664</v>
      </c>
      <c r="K3668">
        <v>223590</v>
      </c>
      <c r="L3668">
        <v>0</v>
      </c>
      <c r="M3668">
        <v>795</v>
      </c>
      <c r="N3668">
        <v>0</v>
      </c>
      <c r="O3668">
        <v>120</v>
      </c>
      <c r="P3668">
        <v>786</v>
      </c>
      <c r="R3668">
        <v>2305308</v>
      </c>
      <c r="S3668">
        <v>204160</v>
      </c>
      <c r="T3668" t="s">
        <v>5940</v>
      </c>
      <c r="U3668">
        <v>675</v>
      </c>
      <c r="V3668" t="s">
        <v>5940</v>
      </c>
      <c r="W3668">
        <v>40</v>
      </c>
      <c r="X3668">
        <v>664</v>
      </c>
      <c r="Z3668">
        <v>3536307</v>
      </c>
      <c r="AB3668" t="s">
        <v>5940</v>
      </c>
      <c r="AC3668">
        <v>3536307</v>
      </c>
      <c r="AD3668" t="s">
        <v>3437</v>
      </c>
      <c r="AE3668">
        <v>90</v>
      </c>
      <c r="AF3668">
        <v>3536307</v>
      </c>
      <c r="AG3668" t="s">
        <v>3437</v>
      </c>
      <c r="AH3668">
        <v>553811</v>
      </c>
      <c r="AI3668">
        <v>3536307</v>
      </c>
      <c r="AJ3668" t="s">
        <v>3437</v>
      </c>
      <c r="AK3668" t="s">
        <v>5940</v>
      </c>
      <c r="AL3668">
        <v>3536307</v>
      </c>
      <c r="AM3668" t="s">
        <v>3437</v>
      </c>
      <c r="AN3668">
        <v>1680</v>
      </c>
      <c r="AO3668">
        <v>0</v>
      </c>
      <c r="AP3668">
        <v>3550100</v>
      </c>
      <c r="AQ3668" t="s">
        <v>3585</v>
      </c>
      <c r="AR3668">
        <v>7584</v>
      </c>
    </row>
    <row r="3669" spans="1:44" x14ac:dyDescent="0.25">
      <c r="A3669">
        <v>2305332</v>
      </c>
      <c r="B3669">
        <v>5</v>
      </c>
      <c r="C3669" t="s">
        <v>881</v>
      </c>
      <c r="D3669" t="s">
        <v>6906</v>
      </c>
      <c r="E3669" t="s">
        <v>5940</v>
      </c>
      <c r="F3669" t="s">
        <v>5940</v>
      </c>
      <c r="G3669">
        <v>1725</v>
      </c>
      <c r="H3669" t="s">
        <v>5940</v>
      </c>
      <c r="I3669" t="s">
        <v>5940</v>
      </c>
      <c r="J3669">
        <v>2124</v>
      </c>
      <c r="K3669">
        <v>0</v>
      </c>
      <c r="L3669">
        <v>0</v>
      </c>
      <c r="M3669">
        <v>2100</v>
      </c>
      <c r="N3669">
        <v>0</v>
      </c>
      <c r="O3669">
        <v>0</v>
      </c>
      <c r="P3669">
        <v>1675</v>
      </c>
      <c r="R3669">
        <v>2305332</v>
      </c>
      <c r="S3669" t="s">
        <v>5940</v>
      </c>
      <c r="T3669" t="s">
        <v>5940</v>
      </c>
      <c r="U3669">
        <v>1725</v>
      </c>
      <c r="V3669" t="s">
        <v>5940</v>
      </c>
      <c r="W3669" t="s">
        <v>5940</v>
      </c>
      <c r="X3669">
        <v>2124</v>
      </c>
      <c r="Z3669">
        <v>3536406</v>
      </c>
      <c r="AB3669">
        <v>475</v>
      </c>
      <c r="AC3669">
        <v>3536406</v>
      </c>
      <c r="AD3669" t="s">
        <v>3438</v>
      </c>
      <c r="AE3669">
        <v>10</v>
      </c>
      <c r="AF3669">
        <v>3536406</v>
      </c>
      <c r="AG3669" t="s">
        <v>3438</v>
      </c>
      <c r="AH3669" t="s">
        <v>5940</v>
      </c>
      <c r="AI3669">
        <v>3536406</v>
      </c>
      <c r="AJ3669" t="s">
        <v>3438</v>
      </c>
      <c r="AK3669" t="s">
        <v>5940</v>
      </c>
      <c r="AL3669">
        <v>3536406</v>
      </c>
      <c r="AM3669" t="s">
        <v>3438</v>
      </c>
      <c r="AN3669">
        <v>630</v>
      </c>
      <c r="AO3669">
        <v>0</v>
      </c>
      <c r="AP3669">
        <v>3550209</v>
      </c>
      <c r="AQ3669" t="s">
        <v>3586</v>
      </c>
      <c r="AR3669">
        <v>34406</v>
      </c>
    </row>
    <row r="3670" spans="1:44" x14ac:dyDescent="0.25">
      <c r="A3670">
        <v>2305357</v>
      </c>
      <c r="B3670">
        <v>5</v>
      </c>
      <c r="C3670" t="s">
        <v>881</v>
      </c>
      <c r="D3670" t="s">
        <v>6907</v>
      </c>
      <c r="E3670">
        <v>1860</v>
      </c>
      <c r="F3670" t="s">
        <v>5940</v>
      </c>
      <c r="G3670">
        <v>168</v>
      </c>
      <c r="H3670">
        <v>27</v>
      </c>
      <c r="I3670" t="s">
        <v>5940</v>
      </c>
      <c r="J3670">
        <v>115</v>
      </c>
      <c r="K3670">
        <v>3780</v>
      </c>
      <c r="L3670">
        <v>0</v>
      </c>
      <c r="M3670">
        <v>467</v>
      </c>
      <c r="N3670">
        <v>0</v>
      </c>
      <c r="O3670">
        <v>0</v>
      </c>
      <c r="P3670">
        <v>260</v>
      </c>
      <c r="R3670">
        <v>2305357</v>
      </c>
      <c r="S3670">
        <v>1860</v>
      </c>
      <c r="T3670" t="s">
        <v>5940</v>
      </c>
      <c r="U3670">
        <v>168</v>
      </c>
      <c r="V3670">
        <v>27</v>
      </c>
      <c r="W3670" t="s">
        <v>5940</v>
      </c>
      <c r="X3670">
        <v>115</v>
      </c>
      <c r="Z3670">
        <v>3536505</v>
      </c>
      <c r="AB3670" t="s">
        <v>5940</v>
      </c>
      <c r="AC3670">
        <v>3536505</v>
      </c>
      <c r="AD3670" t="s">
        <v>3439</v>
      </c>
      <c r="AE3670" t="s">
        <v>5940</v>
      </c>
      <c r="AF3670">
        <v>3536505</v>
      </c>
      <c r="AG3670" t="s">
        <v>3439</v>
      </c>
      <c r="AH3670">
        <v>178010</v>
      </c>
      <c r="AI3670">
        <v>3536505</v>
      </c>
      <c r="AJ3670" t="s">
        <v>3439</v>
      </c>
      <c r="AK3670" t="s">
        <v>5940</v>
      </c>
      <c r="AL3670">
        <v>3536505</v>
      </c>
      <c r="AM3670" t="s">
        <v>3439</v>
      </c>
      <c r="AN3670" t="s">
        <v>5940</v>
      </c>
      <c r="AO3670">
        <v>0</v>
      </c>
      <c r="AP3670">
        <v>3550407</v>
      </c>
      <c r="AQ3670" t="s">
        <v>3588</v>
      </c>
      <c r="AR3670">
        <v>792</v>
      </c>
    </row>
    <row r="3671" spans="1:44" x14ac:dyDescent="0.25">
      <c r="A3671">
        <v>2305407</v>
      </c>
      <c r="B3671">
        <v>5</v>
      </c>
      <c r="C3671" t="s">
        <v>881</v>
      </c>
      <c r="D3671" t="s">
        <v>6908</v>
      </c>
      <c r="E3671">
        <v>860</v>
      </c>
      <c r="F3671" t="s">
        <v>5940</v>
      </c>
      <c r="G3671">
        <v>4096</v>
      </c>
      <c r="H3671">
        <v>118</v>
      </c>
      <c r="I3671">
        <v>2635</v>
      </c>
      <c r="J3671">
        <v>1881</v>
      </c>
      <c r="K3671">
        <v>760</v>
      </c>
      <c r="L3671">
        <v>0</v>
      </c>
      <c r="M3671">
        <v>3051</v>
      </c>
      <c r="N3671">
        <v>0</v>
      </c>
      <c r="O3671">
        <v>1618</v>
      </c>
      <c r="P3671">
        <v>2127</v>
      </c>
      <c r="R3671">
        <v>2305407</v>
      </c>
      <c r="S3671">
        <v>860</v>
      </c>
      <c r="T3671" t="s">
        <v>5940</v>
      </c>
      <c r="U3671">
        <v>4096</v>
      </c>
      <c r="V3671">
        <v>118</v>
      </c>
      <c r="W3671">
        <v>2635</v>
      </c>
      <c r="X3671">
        <v>1881</v>
      </c>
      <c r="Z3671">
        <v>3536570</v>
      </c>
      <c r="AB3671" t="s">
        <v>5940</v>
      </c>
      <c r="AC3671">
        <v>3536570</v>
      </c>
      <c r="AD3671" t="s">
        <v>3440</v>
      </c>
      <c r="AE3671" t="s">
        <v>5940</v>
      </c>
      <c r="AF3671">
        <v>3536570</v>
      </c>
      <c r="AG3671" t="s">
        <v>3440</v>
      </c>
      <c r="AH3671">
        <v>103879</v>
      </c>
      <c r="AI3671">
        <v>3536570</v>
      </c>
      <c r="AJ3671" t="s">
        <v>3440</v>
      </c>
      <c r="AK3671" t="s">
        <v>5940</v>
      </c>
      <c r="AL3671">
        <v>3536570</v>
      </c>
      <c r="AM3671" t="s">
        <v>3440</v>
      </c>
      <c r="AN3671" t="s">
        <v>5940</v>
      </c>
      <c r="AO3671">
        <v>0</v>
      </c>
      <c r="AP3671">
        <v>3550506</v>
      </c>
      <c r="AQ3671" t="s">
        <v>3589</v>
      </c>
      <c r="AR3671">
        <v>16850</v>
      </c>
    </row>
    <row r="3672" spans="1:44" x14ac:dyDescent="0.25">
      <c r="A3672">
        <v>2305506</v>
      </c>
      <c r="B3672">
        <v>5</v>
      </c>
      <c r="C3672" t="s">
        <v>881</v>
      </c>
      <c r="D3672" t="s">
        <v>6909</v>
      </c>
      <c r="E3672">
        <v>320</v>
      </c>
      <c r="F3672" t="s">
        <v>5940</v>
      </c>
      <c r="G3672">
        <v>452</v>
      </c>
      <c r="H3672">
        <v>472</v>
      </c>
      <c r="I3672">
        <v>25143</v>
      </c>
      <c r="J3672">
        <v>611</v>
      </c>
      <c r="K3672">
        <v>350</v>
      </c>
      <c r="L3672">
        <v>0</v>
      </c>
      <c r="M3672">
        <v>2704</v>
      </c>
      <c r="N3672">
        <v>1028</v>
      </c>
      <c r="O3672">
        <v>12985</v>
      </c>
      <c r="P3672">
        <v>685</v>
      </c>
      <c r="R3672">
        <v>2305506</v>
      </c>
      <c r="S3672">
        <v>320</v>
      </c>
      <c r="T3672" t="s">
        <v>5940</v>
      </c>
      <c r="U3672">
        <v>452</v>
      </c>
      <c r="V3672">
        <v>472</v>
      </c>
      <c r="W3672">
        <v>25143</v>
      </c>
      <c r="X3672">
        <v>611</v>
      </c>
      <c r="Z3672">
        <v>3536604</v>
      </c>
      <c r="AB3672">
        <v>2105</v>
      </c>
      <c r="AC3672">
        <v>3536604</v>
      </c>
      <c r="AD3672" t="s">
        <v>3441</v>
      </c>
      <c r="AE3672">
        <v>36</v>
      </c>
      <c r="AF3672">
        <v>3536604</v>
      </c>
      <c r="AG3672" t="s">
        <v>3441</v>
      </c>
      <c r="AH3672">
        <v>1328444</v>
      </c>
      <c r="AI3672">
        <v>3536604</v>
      </c>
      <c r="AJ3672" t="s">
        <v>3441</v>
      </c>
      <c r="AK3672" t="s">
        <v>5940</v>
      </c>
      <c r="AL3672">
        <v>3536604</v>
      </c>
      <c r="AM3672" t="s">
        <v>3441</v>
      </c>
      <c r="AN3672">
        <v>2550</v>
      </c>
      <c r="AO3672">
        <v>0</v>
      </c>
      <c r="AP3672">
        <v>3550605</v>
      </c>
      <c r="AQ3672" t="s">
        <v>3590</v>
      </c>
      <c r="AR3672">
        <v>1494</v>
      </c>
    </row>
    <row r="3673" spans="1:44" x14ac:dyDescent="0.25">
      <c r="A3673">
        <v>2305605</v>
      </c>
      <c r="B3673">
        <v>5</v>
      </c>
      <c r="C3673" t="s">
        <v>881</v>
      </c>
      <c r="D3673" t="s">
        <v>6910</v>
      </c>
      <c r="E3673">
        <v>440</v>
      </c>
      <c r="F3673" t="s">
        <v>5940</v>
      </c>
      <c r="G3673">
        <v>3033</v>
      </c>
      <c r="H3673" t="s">
        <v>5940</v>
      </c>
      <c r="I3673" t="s">
        <v>5940</v>
      </c>
      <c r="J3673">
        <v>1029</v>
      </c>
      <c r="K3673">
        <v>350</v>
      </c>
      <c r="L3673">
        <v>0</v>
      </c>
      <c r="M3673">
        <v>14392</v>
      </c>
      <c r="N3673">
        <v>0</v>
      </c>
      <c r="O3673">
        <v>0</v>
      </c>
      <c r="P3673">
        <v>2557</v>
      </c>
      <c r="R3673">
        <v>2305605</v>
      </c>
      <c r="S3673">
        <v>440</v>
      </c>
      <c r="T3673" t="s">
        <v>5940</v>
      </c>
      <c r="U3673">
        <v>3033</v>
      </c>
      <c r="V3673" t="s">
        <v>5940</v>
      </c>
      <c r="W3673" t="s">
        <v>5940</v>
      </c>
      <c r="X3673">
        <v>1029</v>
      </c>
      <c r="Z3673">
        <v>3536703</v>
      </c>
      <c r="AB3673">
        <v>680</v>
      </c>
      <c r="AC3673">
        <v>3536703</v>
      </c>
      <c r="AD3673" t="s">
        <v>3442</v>
      </c>
      <c r="AE3673" t="s">
        <v>5940</v>
      </c>
      <c r="AF3673">
        <v>3536703</v>
      </c>
      <c r="AG3673" t="s">
        <v>3442</v>
      </c>
      <c r="AH3673">
        <v>2166144</v>
      </c>
      <c r="AI3673">
        <v>3536703</v>
      </c>
      <c r="AJ3673" t="s">
        <v>3442</v>
      </c>
      <c r="AK3673" t="s">
        <v>5940</v>
      </c>
      <c r="AL3673">
        <v>3536703</v>
      </c>
      <c r="AM3673" t="s">
        <v>3442</v>
      </c>
      <c r="AN3673">
        <v>1365</v>
      </c>
      <c r="AO3673">
        <v>0</v>
      </c>
      <c r="AP3673">
        <v>3550803</v>
      </c>
      <c r="AQ3673" t="s">
        <v>3592</v>
      </c>
      <c r="AR3673">
        <v>2760</v>
      </c>
    </row>
    <row r="3674" spans="1:44" x14ac:dyDescent="0.25">
      <c r="A3674">
        <v>2305654</v>
      </c>
      <c r="B3674">
        <v>5</v>
      </c>
      <c r="C3674" t="s">
        <v>881</v>
      </c>
      <c r="D3674" t="s">
        <v>6911</v>
      </c>
      <c r="E3674">
        <v>320</v>
      </c>
      <c r="F3674" t="s">
        <v>5940</v>
      </c>
      <c r="G3674">
        <v>1188</v>
      </c>
      <c r="H3674" t="s">
        <v>5940</v>
      </c>
      <c r="I3674" t="s">
        <v>5940</v>
      </c>
      <c r="J3674">
        <v>611</v>
      </c>
      <c r="K3674">
        <v>360</v>
      </c>
      <c r="L3674">
        <v>0</v>
      </c>
      <c r="M3674">
        <v>2294</v>
      </c>
      <c r="N3674">
        <v>0</v>
      </c>
      <c r="O3674">
        <v>0</v>
      </c>
      <c r="P3674">
        <v>855</v>
      </c>
      <c r="R3674">
        <v>2305654</v>
      </c>
      <c r="S3674">
        <v>320</v>
      </c>
      <c r="T3674" t="s">
        <v>5940</v>
      </c>
      <c r="U3674">
        <v>1188</v>
      </c>
      <c r="V3674" t="s">
        <v>5940</v>
      </c>
      <c r="W3674" t="s">
        <v>5940</v>
      </c>
      <c r="X3674">
        <v>611</v>
      </c>
      <c r="Z3674">
        <v>3536802</v>
      </c>
      <c r="AB3674" t="s">
        <v>5940</v>
      </c>
      <c r="AC3674">
        <v>3536802</v>
      </c>
      <c r="AD3674" t="s">
        <v>3443</v>
      </c>
      <c r="AE3674">
        <v>16</v>
      </c>
      <c r="AF3674">
        <v>3536802</v>
      </c>
      <c r="AG3674" t="s">
        <v>3443</v>
      </c>
      <c r="AH3674" t="s">
        <v>5940</v>
      </c>
      <c r="AI3674">
        <v>3536802</v>
      </c>
      <c r="AJ3674" t="s">
        <v>3443</v>
      </c>
      <c r="AK3674">
        <v>308</v>
      </c>
      <c r="AL3674">
        <v>3536802</v>
      </c>
      <c r="AM3674" t="s">
        <v>3443</v>
      </c>
      <c r="AN3674" t="s">
        <v>5940</v>
      </c>
      <c r="AO3674">
        <v>0</v>
      </c>
      <c r="AP3674">
        <v>3550902</v>
      </c>
      <c r="AQ3674" t="s">
        <v>3593</v>
      </c>
      <c r="AR3674">
        <v>3840</v>
      </c>
    </row>
    <row r="3675" spans="1:44" x14ac:dyDescent="0.25">
      <c r="A3675">
        <v>2305704</v>
      </c>
      <c r="B3675">
        <v>5</v>
      </c>
      <c r="C3675" t="s">
        <v>881</v>
      </c>
      <c r="D3675" t="s">
        <v>6912</v>
      </c>
      <c r="E3675">
        <v>1295</v>
      </c>
      <c r="F3675" t="s">
        <v>5940</v>
      </c>
      <c r="G3675">
        <v>693</v>
      </c>
      <c r="H3675" t="s">
        <v>5940</v>
      </c>
      <c r="I3675">
        <v>19</v>
      </c>
      <c r="J3675">
        <v>136</v>
      </c>
      <c r="K3675">
        <v>1085</v>
      </c>
      <c r="L3675">
        <v>0</v>
      </c>
      <c r="M3675">
        <v>3185</v>
      </c>
      <c r="N3675">
        <v>0</v>
      </c>
      <c r="O3675">
        <v>0</v>
      </c>
      <c r="P3675">
        <v>596</v>
      </c>
      <c r="R3675">
        <v>2305704</v>
      </c>
      <c r="S3675">
        <v>1295</v>
      </c>
      <c r="T3675" t="s">
        <v>5940</v>
      </c>
      <c r="U3675">
        <v>693</v>
      </c>
      <c r="V3675" t="s">
        <v>5940</v>
      </c>
      <c r="W3675">
        <v>19</v>
      </c>
      <c r="X3675">
        <v>136</v>
      </c>
      <c r="Z3675">
        <v>3536901</v>
      </c>
      <c r="AB3675">
        <v>960</v>
      </c>
      <c r="AC3675">
        <v>3536901</v>
      </c>
      <c r="AD3675" t="s">
        <v>3444</v>
      </c>
      <c r="AE3675" t="s">
        <v>5940</v>
      </c>
      <c r="AF3675">
        <v>3536901</v>
      </c>
      <c r="AG3675" t="s">
        <v>3444</v>
      </c>
      <c r="AH3675">
        <v>37546</v>
      </c>
      <c r="AI3675">
        <v>3536901</v>
      </c>
      <c r="AJ3675" t="s">
        <v>3444</v>
      </c>
      <c r="AK3675" t="s">
        <v>5940</v>
      </c>
      <c r="AL3675">
        <v>3536901</v>
      </c>
      <c r="AM3675" t="s">
        <v>3444</v>
      </c>
      <c r="AN3675">
        <v>200</v>
      </c>
      <c r="AO3675">
        <v>0</v>
      </c>
      <c r="AP3675">
        <v>3551108</v>
      </c>
      <c r="AQ3675" t="s">
        <v>3595</v>
      </c>
      <c r="AR3675">
        <v>1800</v>
      </c>
    </row>
    <row r="3676" spans="1:44" x14ac:dyDescent="0.25">
      <c r="A3676">
        <v>2305803</v>
      </c>
      <c r="B3676">
        <v>5</v>
      </c>
      <c r="C3676" t="s">
        <v>881</v>
      </c>
      <c r="D3676" t="s">
        <v>6913</v>
      </c>
      <c r="E3676">
        <v>7420</v>
      </c>
      <c r="F3676" t="s">
        <v>5940</v>
      </c>
      <c r="G3676">
        <v>8451</v>
      </c>
      <c r="H3676" t="s">
        <v>5940</v>
      </c>
      <c r="I3676">
        <v>190</v>
      </c>
      <c r="J3676">
        <v>3246</v>
      </c>
      <c r="K3676">
        <v>8094</v>
      </c>
      <c r="L3676">
        <v>0</v>
      </c>
      <c r="M3676">
        <v>6642</v>
      </c>
      <c r="N3676">
        <v>0</v>
      </c>
      <c r="O3676">
        <v>40</v>
      </c>
      <c r="P3676">
        <v>2283</v>
      </c>
      <c r="R3676">
        <v>2305803</v>
      </c>
      <c r="S3676">
        <v>7420</v>
      </c>
      <c r="T3676" t="s">
        <v>5940</v>
      </c>
      <c r="U3676">
        <v>8451</v>
      </c>
      <c r="V3676" t="s">
        <v>5940</v>
      </c>
      <c r="W3676">
        <v>190</v>
      </c>
      <c r="X3676">
        <v>3246</v>
      </c>
      <c r="Z3676">
        <v>3537008</v>
      </c>
      <c r="AB3676" t="s">
        <v>5940</v>
      </c>
      <c r="AC3676">
        <v>3537008</v>
      </c>
      <c r="AD3676" t="s">
        <v>3445</v>
      </c>
      <c r="AE3676">
        <v>129</v>
      </c>
      <c r="AF3676">
        <v>3537008</v>
      </c>
      <c r="AG3676" t="s">
        <v>3445</v>
      </c>
      <c r="AH3676">
        <v>135168</v>
      </c>
      <c r="AI3676">
        <v>3537008</v>
      </c>
      <c r="AJ3676" t="s">
        <v>3445</v>
      </c>
      <c r="AK3676" t="s">
        <v>5940</v>
      </c>
      <c r="AL3676">
        <v>3537008</v>
      </c>
      <c r="AM3676" t="s">
        <v>3445</v>
      </c>
      <c r="AN3676">
        <v>1440</v>
      </c>
      <c r="AO3676">
        <v>0</v>
      </c>
      <c r="AP3676">
        <v>3551207</v>
      </c>
      <c r="AQ3676" t="s">
        <v>3596</v>
      </c>
      <c r="AR3676">
        <v>9790</v>
      </c>
    </row>
    <row r="3677" spans="1:44" x14ac:dyDescent="0.25">
      <c r="A3677">
        <v>2305902</v>
      </c>
      <c r="B3677">
        <v>5</v>
      </c>
      <c r="C3677" t="s">
        <v>881</v>
      </c>
      <c r="D3677" t="s">
        <v>6914</v>
      </c>
      <c r="E3677">
        <v>4240</v>
      </c>
      <c r="F3677" t="s">
        <v>5940</v>
      </c>
      <c r="G3677">
        <v>3203</v>
      </c>
      <c r="H3677">
        <v>16</v>
      </c>
      <c r="I3677">
        <v>15</v>
      </c>
      <c r="J3677">
        <v>1201</v>
      </c>
      <c r="K3677">
        <v>8550</v>
      </c>
      <c r="L3677">
        <v>0</v>
      </c>
      <c r="M3677">
        <v>6378</v>
      </c>
      <c r="N3677">
        <v>16</v>
      </c>
      <c r="O3677">
        <v>21</v>
      </c>
      <c r="P3677">
        <v>1395</v>
      </c>
      <c r="R3677">
        <v>2305902</v>
      </c>
      <c r="S3677">
        <v>4240</v>
      </c>
      <c r="T3677" t="s">
        <v>5940</v>
      </c>
      <c r="U3677">
        <v>3203</v>
      </c>
      <c r="V3677">
        <v>16</v>
      </c>
      <c r="W3677">
        <v>15</v>
      </c>
      <c r="X3677">
        <v>1201</v>
      </c>
      <c r="Z3677">
        <v>3537107</v>
      </c>
      <c r="AB3677" t="s">
        <v>5940</v>
      </c>
      <c r="AC3677">
        <v>3537107</v>
      </c>
      <c r="AD3677" t="s">
        <v>3446</v>
      </c>
      <c r="AE3677">
        <v>5</v>
      </c>
      <c r="AF3677">
        <v>3537107</v>
      </c>
      <c r="AG3677" t="s">
        <v>3446</v>
      </c>
      <c r="AH3677">
        <v>1877</v>
      </c>
      <c r="AI3677">
        <v>3537107</v>
      </c>
      <c r="AJ3677" t="s">
        <v>3446</v>
      </c>
      <c r="AK3677">
        <v>8</v>
      </c>
      <c r="AL3677">
        <v>3537107</v>
      </c>
      <c r="AM3677" t="s">
        <v>3446</v>
      </c>
      <c r="AN3677" t="s">
        <v>5940</v>
      </c>
      <c r="AO3677">
        <v>0</v>
      </c>
      <c r="AP3677">
        <v>3551306</v>
      </c>
      <c r="AQ3677" t="s">
        <v>3597</v>
      </c>
      <c r="AR3677">
        <v>900</v>
      </c>
    </row>
    <row r="3678" spans="1:44" x14ac:dyDescent="0.25">
      <c r="A3678">
        <v>2306009</v>
      </c>
      <c r="B3678">
        <v>5</v>
      </c>
      <c r="C3678" t="s">
        <v>881</v>
      </c>
      <c r="D3678" t="s">
        <v>6915</v>
      </c>
      <c r="E3678" t="s">
        <v>5940</v>
      </c>
      <c r="F3678" t="s">
        <v>5940</v>
      </c>
      <c r="G3678">
        <v>321</v>
      </c>
      <c r="H3678">
        <v>44</v>
      </c>
      <c r="I3678" t="s">
        <v>5940</v>
      </c>
      <c r="J3678">
        <v>68</v>
      </c>
      <c r="K3678">
        <v>0</v>
      </c>
      <c r="L3678">
        <v>0</v>
      </c>
      <c r="M3678">
        <v>822</v>
      </c>
      <c r="N3678">
        <v>0</v>
      </c>
      <c r="O3678">
        <v>21</v>
      </c>
      <c r="P3678">
        <v>177</v>
      </c>
      <c r="R3678">
        <v>2306009</v>
      </c>
      <c r="S3678" t="s">
        <v>5940</v>
      </c>
      <c r="T3678" t="s">
        <v>5940</v>
      </c>
      <c r="U3678">
        <v>321</v>
      </c>
      <c r="V3678">
        <v>44</v>
      </c>
      <c r="W3678" t="s">
        <v>5940</v>
      </c>
      <c r="X3678">
        <v>68</v>
      </c>
      <c r="Z3678">
        <v>3537156</v>
      </c>
      <c r="AB3678" t="s">
        <v>5940</v>
      </c>
      <c r="AC3678">
        <v>3537156</v>
      </c>
      <c r="AD3678" t="s">
        <v>3447</v>
      </c>
      <c r="AE3678">
        <v>2871</v>
      </c>
      <c r="AF3678">
        <v>3537156</v>
      </c>
      <c r="AG3678" t="s">
        <v>3447</v>
      </c>
      <c r="AH3678">
        <v>43615</v>
      </c>
      <c r="AI3678">
        <v>3537156</v>
      </c>
      <c r="AJ3678" t="s">
        <v>3447</v>
      </c>
      <c r="AK3678" t="s">
        <v>5940</v>
      </c>
      <c r="AL3678">
        <v>3537156</v>
      </c>
      <c r="AM3678" t="s">
        <v>3447</v>
      </c>
      <c r="AN3678">
        <v>14100</v>
      </c>
      <c r="AO3678">
        <v>0</v>
      </c>
      <c r="AP3678">
        <v>3551405</v>
      </c>
      <c r="AQ3678" t="s">
        <v>3598</v>
      </c>
      <c r="AR3678">
        <v>240</v>
      </c>
    </row>
    <row r="3679" spans="1:44" x14ac:dyDescent="0.25">
      <c r="A3679">
        <v>2306108</v>
      </c>
      <c r="B3679">
        <v>5</v>
      </c>
      <c r="C3679" t="s">
        <v>881</v>
      </c>
      <c r="D3679" t="s">
        <v>6916</v>
      </c>
      <c r="E3679" t="s">
        <v>5940</v>
      </c>
      <c r="F3679" t="s">
        <v>5940</v>
      </c>
      <c r="G3679">
        <v>619</v>
      </c>
      <c r="H3679" t="s">
        <v>5940</v>
      </c>
      <c r="I3679" t="s">
        <v>5940</v>
      </c>
      <c r="J3679">
        <v>575</v>
      </c>
      <c r="K3679">
        <v>0</v>
      </c>
      <c r="L3679">
        <v>0</v>
      </c>
      <c r="M3679">
        <v>3150</v>
      </c>
      <c r="N3679">
        <v>0</v>
      </c>
      <c r="O3679">
        <v>0</v>
      </c>
      <c r="P3679">
        <v>1780</v>
      </c>
      <c r="R3679">
        <v>2306108</v>
      </c>
      <c r="S3679" t="s">
        <v>5940</v>
      </c>
      <c r="T3679" t="s">
        <v>5940</v>
      </c>
      <c r="U3679">
        <v>619</v>
      </c>
      <c r="V3679" t="s">
        <v>5940</v>
      </c>
      <c r="W3679" t="s">
        <v>5940</v>
      </c>
      <c r="X3679">
        <v>575</v>
      </c>
      <c r="Z3679">
        <v>3537206</v>
      </c>
      <c r="AB3679" t="s">
        <v>5940</v>
      </c>
      <c r="AC3679">
        <v>3537206</v>
      </c>
      <c r="AD3679" t="s">
        <v>3448</v>
      </c>
      <c r="AE3679" t="s">
        <v>5940</v>
      </c>
      <c r="AF3679">
        <v>3537206</v>
      </c>
      <c r="AG3679" t="s">
        <v>3448</v>
      </c>
      <c r="AH3679" t="s">
        <v>5940</v>
      </c>
      <c r="AI3679">
        <v>3537206</v>
      </c>
      <c r="AJ3679" t="s">
        <v>3448</v>
      </c>
      <c r="AK3679" t="s">
        <v>5940</v>
      </c>
      <c r="AL3679">
        <v>3537206</v>
      </c>
      <c r="AM3679" t="s">
        <v>3448</v>
      </c>
      <c r="AN3679" t="s">
        <v>5940</v>
      </c>
      <c r="AO3679">
        <v>0</v>
      </c>
      <c r="AP3679">
        <v>3551504</v>
      </c>
      <c r="AQ3679" t="s">
        <v>3599</v>
      </c>
      <c r="AR3679">
        <v>534</v>
      </c>
    </row>
    <row r="3680" spans="1:44" x14ac:dyDescent="0.25">
      <c r="A3680">
        <v>2306207</v>
      </c>
      <c r="B3680">
        <v>5</v>
      </c>
      <c r="C3680" t="s">
        <v>881</v>
      </c>
      <c r="D3680" t="s">
        <v>6917</v>
      </c>
      <c r="E3680" t="s">
        <v>5940</v>
      </c>
      <c r="F3680" t="s">
        <v>5940</v>
      </c>
      <c r="G3680">
        <v>192</v>
      </c>
      <c r="H3680">
        <v>48</v>
      </c>
      <c r="I3680" t="s">
        <v>5940</v>
      </c>
      <c r="J3680">
        <v>213</v>
      </c>
      <c r="K3680">
        <v>0</v>
      </c>
      <c r="L3680">
        <v>0</v>
      </c>
      <c r="M3680">
        <v>390</v>
      </c>
      <c r="N3680">
        <v>17</v>
      </c>
      <c r="O3680">
        <v>0</v>
      </c>
      <c r="P3680">
        <v>256</v>
      </c>
      <c r="R3680">
        <v>2306207</v>
      </c>
      <c r="S3680" t="s">
        <v>5940</v>
      </c>
      <c r="T3680" t="s">
        <v>5940</v>
      </c>
      <c r="U3680">
        <v>192</v>
      </c>
      <c r="V3680">
        <v>48</v>
      </c>
      <c r="W3680" t="s">
        <v>5940</v>
      </c>
      <c r="X3680">
        <v>213</v>
      </c>
      <c r="Z3680">
        <v>3537305</v>
      </c>
      <c r="AB3680" t="s">
        <v>5940</v>
      </c>
      <c r="AC3680">
        <v>3537305</v>
      </c>
      <c r="AD3680" t="s">
        <v>3449</v>
      </c>
      <c r="AE3680">
        <v>58</v>
      </c>
      <c r="AF3680">
        <v>3537305</v>
      </c>
      <c r="AG3680" t="s">
        <v>3449</v>
      </c>
      <c r="AH3680">
        <v>1519475</v>
      </c>
      <c r="AI3680">
        <v>3537305</v>
      </c>
      <c r="AJ3680" t="s">
        <v>3449</v>
      </c>
      <c r="AK3680" t="s">
        <v>5940</v>
      </c>
      <c r="AL3680">
        <v>3537305</v>
      </c>
      <c r="AM3680" t="s">
        <v>3449</v>
      </c>
      <c r="AN3680">
        <v>735</v>
      </c>
      <c r="AO3680">
        <v>0</v>
      </c>
      <c r="AP3680">
        <v>3551603</v>
      </c>
      <c r="AQ3680" t="s">
        <v>3600</v>
      </c>
      <c r="AR3680">
        <v>1600</v>
      </c>
    </row>
    <row r="3681" spans="1:44" x14ac:dyDescent="0.25">
      <c r="A3681">
        <v>2306256</v>
      </c>
      <c r="B3681">
        <v>5</v>
      </c>
      <c r="C3681" t="s">
        <v>881</v>
      </c>
      <c r="D3681" t="s">
        <v>6918</v>
      </c>
      <c r="E3681">
        <v>155</v>
      </c>
      <c r="F3681" t="s">
        <v>5940</v>
      </c>
      <c r="G3681">
        <v>157</v>
      </c>
      <c r="H3681" t="s">
        <v>5940</v>
      </c>
      <c r="I3681" t="s">
        <v>5940</v>
      </c>
      <c r="J3681">
        <v>126</v>
      </c>
      <c r="K3681">
        <v>0</v>
      </c>
      <c r="L3681">
        <v>0</v>
      </c>
      <c r="M3681">
        <v>202</v>
      </c>
      <c r="N3681">
        <v>0</v>
      </c>
      <c r="O3681">
        <v>0</v>
      </c>
      <c r="P3681">
        <v>168</v>
      </c>
      <c r="R3681">
        <v>2306256</v>
      </c>
      <c r="S3681">
        <v>155</v>
      </c>
      <c r="T3681" t="s">
        <v>5940</v>
      </c>
      <c r="U3681">
        <v>157</v>
      </c>
      <c r="V3681" t="s">
        <v>5940</v>
      </c>
      <c r="W3681" t="s">
        <v>5940</v>
      </c>
      <c r="X3681">
        <v>126</v>
      </c>
      <c r="Z3681">
        <v>3537404</v>
      </c>
      <c r="AB3681">
        <v>1882</v>
      </c>
      <c r="AC3681">
        <v>3537404</v>
      </c>
      <c r="AD3681" t="s">
        <v>3450</v>
      </c>
      <c r="AE3681" t="s">
        <v>5940</v>
      </c>
      <c r="AF3681">
        <v>3537404</v>
      </c>
      <c r="AG3681" t="s">
        <v>3450</v>
      </c>
      <c r="AH3681">
        <v>79110</v>
      </c>
      <c r="AI3681">
        <v>3537404</v>
      </c>
      <c r="AJ3681" t="s">
        <v>3450</v>
      </c>
      <c r="AK3681">
        <v>900</v>
      </c>
      <c r="AL3681">
        <v>3537404</v>
      </c>
      <c r="AM3681" t="s">
        <v>3450</v>
      </c>
      <c r="AN3681">
        <v>3375</v>
      </c>
      <c r="AO3681">
        <v>0</v>
      </c>
      <c r="AP3681">
        <v>3551702</v>
      </c>
      <c r="AQ3681" t="s">
        <v>3601</v>
      </c>
      <c r="AR3681">
        <v>1200</v>
      </c>
    </row>
    <row r="3682" spans="1:44" x14ac:dyDescent="0.25">
      <c r="A3682">
        <v>2306306</v>
      </c>
      <c r="B3682">
        <v>5</v>
      </c>
      <c r="C3682" t="s">
        <v>881</v>
      </c>
      <c r="D3682" t="s">
        <v>6919</v>
      </c>
      <c r="E3682">
        <v>135</v>
      </c>
      <c r="F3682" t="s">
        <v>5940</v>
      </c>
      <c r="G3682">
        <v>604</v>
      </c>
      <c r="H3682" t="s">
        <v>5940</v>
      </c>
      <c r="I3682">
        <v>89</v>
      </c>
      <c r="J3682">
        <v>410</v>
      </c>
      <c r="K3682">
        <v>179</v>
      </c>
      <c r="L3682">
        <v>0</v>
      </c>
      <c r="M3682">
        <v>1915</v>
      </c>
      <c r="N3682">
        <v>0</v>
      </c>
      <c r="O3682">
        <v>185</v>
      </c>
      <c r="P3682">
        <v>890</v>
      </c>
      <c r="R3682">
        <v>2306306</v>
      </c>
      <c r="S3682">
        <v>135</v>
      </c>
      <c r="T3682" t="s">
        <v>5940</v>
      </c>
      <c r="U3682">
        <v>604</v>
      </c>
      <c r="V3682" t="s">
        <v>5940</v>
      </c>
      <c r="W3682">
        <v>89</v>
      </c>
      <c r="X3682">
        <v>410</v>
      </c>
      <c r="Z3682">
        <v>3537503</v>
      </c>
      <c r="AB3682" t="s">
        <v>5940</v>
      </c>
      <c r="AC3682">
        <v>3537503</v>
      </c>
      <c r="AD3682" t="s">
        <v>3451</v>
      </c>
      <c r="AE3682">
        <v>72</v>
      </c>
      <c r="AF3682">
        <v>3537503</v>
      </c>
      <c r="AG3682" t="s">
        <v>3451</v>
      </c>
      <c r="AH3682">
        <v>26283</v>
      </c>
      <c r="AI3682">
        <v>3537503</v>
      </c>
      <c r="AJ3682" t="s">
        <v>3451</v>
      </c>
      <c r="AK3682">
        <v>8</v>
      </c>
      <c r="AL3682">
        <v>3537503</v>
      </c>
      <c r="AM3682" t="s">
        <v>3451</v>
      </c>
      <c r="AN3682" t="s">
        <v>5940</v>
      </c>
      <c r="AO3682">
        <v>0</v>
      </c>
      <c r="AP3682">
        <v>3551801</v>
      </c>
      <c r="AQ3682" t="s">
        <v>3602</v>
      </c>
      <c r="AR3682">
        <v>120</v>
      </c>
    </row>
    <row r="3683" spans="1:44" x14ac:dyDescent="0.25">
      <c r="A3683">
        <v>2306405</v>
      </c>
      <c r="B3683">
        <v>5</v>
      </c>
      <c r="C3683" t="s">
        <v>881</v>
      </c>
      <c r="D3683" t="s">
        <v>6920</v>
      </c>
      <c r="E3683">
        <v>1963</v>
      </c>
      <c r="F3683" t="s">
        <v>5940</v>
      </c>
      <c r="G3683">
        <v>3674</v>
      </c>
      <c r="H3683" t="s">
        <v>5940</v>
      </c>
      <c r="I3683">
        <v>14</v>
      </c>
      <c r="J3683">
        <v>2784</v>
      </c>
      <c r="K3683">
        <v>2120</v>
      </c>
      <c r="L3683">
        <v>0</v>
      </c>
      <c r="M3683">
        <v>6649</v>
      </c>
      <c r="N3683">
        <v>0</v>
      </c>
      <c r="O3683">
        <v>81</v>
      </c>
      <c r="P3683">
        <v>3121</v>
      </c>
      <c r="R3683">
        <v>2306405</v>
      </c>
      <c r="S3683">
        <v>1963</v>
      </c>
      <c r="T3683" t="s">
        <v>5940</v>
      </c>
      <c r="U3683">
        <v>3674</v>
      </c>
      <c r="V3683" t="s">
        <v>5940</v>
      </c>
      <c r="W3683">
        <v>14</v>
      </c>
      <c r="X3683">
        <v>2784</v>
      </c>
      <c r="Z3683">
        <v>3537602</v>
      </c>
      <c r="AB3683" t="s">
        <v>5940</v>
      </c>
      <c r="AC3683">
        <v>3537602</v>
      </c>
      <c r="AD3683" t="s">
        <v>3452</v>
      </c>
      <c r="AE3683" t="s">
        <v>5940</v>
      </c>
      <c r="AF3683">
        <v>3537602</v>
      </c>
      <c r="AG3683" t="s">
        <v>3452</v>
      </c>
      <c r="AH3683" t="s">
        <v>5940</v>
      </c>
      <c r="AI3683">
        <v>3537602</v>
      </c>
      <c r="AJ3683" t="s">
        <v>3452</v>
      </c>
      <c r="AK3683" t="s">
        <v>5940</v>
      </c>
      <c r="AL3683">
        <v>3537602</v>
      </c>
      <c r="AM3683" t="s">
        <v>3452</v>
      </c>
      <c r="AN3683" t="s">
        <v>5940</v>
      </c>
      <c r="AO3683">
        <v>0</v>
      </c>
      <c r="AP3683">
        <v>3551900</v>
      </c>
      <c r="AQ3683" t="s">
        <v>3603</v>
      </c>
      <c r="AR3683">
        <v>672</v>
      </c>
    </row>
    <row r="3684" spans="1:44" x14ac:dyDescent="0.25">
      <c r="A3684">
        <v>2306504</v>
      </c>
      <c r="B3684">
        <v>5</v>
      </c>
      <c r="C3684" t="s">
        <v>881</v>
      </c>
      <c r="D3684" t="s">
        <v>4879</v>
      </c>
      <c r="E3684">
        <v>240</v>
      </c>
      <c r="F3684" t="s">
        <v>5940</v>
      </c>
      <c r="G3684">
        <v>3359</v>
      </c>
      <c r="H3684" t="s">
        <v>5940</v>
      </c>
      <c r="I3684" t="s">
        <v>5940</v>
      </c>
      <c r="J3684">
        <v>281</v>
      </c>
      <c r="K3684">
        <v>1640</v>
      </c>
      <c r="L3684">
        <v>0</v>
      </c>
      <c r="M3684">
        <v>5493</v>
      </c>
      <c r="N3684">
        <v>0</v>
      </c>
      <c r="O3684">
        <v>0</v>
      </c>
      <c r="P3684">
        <v>1469</v>
      </c>
      <c r="R3684">
        <v>2306504</v>
      </c>
      <c r="S3684">
        <v>240</v>
      </c>
      <c r="T3684" t="s">
        <v>5940</v>
      </c>
      <c r="U3684">
        <v>3359</v>
      </c>
      <c r="V3684" t="s">
        <v>5940</v>
      </c>
      <c r="W3684" t="s">
        <v>5940</v>
      </c>
      <c r="X3684">
        <v>281</v>
      </c>
      <c r="Z3684">
        <v>3537701</v>
      </c>
      <c r="AB3684">
        <v>337</v>
      </c>
      <c r="AC3684">
        <v>3537701</v>
      </c>
      <c r="AD3684" t="s">
        <v>3453</v>
      </c>
      <c r="AE3684">
        <v>24</v>
      </c>
      <c r="AF3684">
        <v>3537701</v>
      </c>
      <c r="AG3684" t="s">
        <v>3453</v>
      </c>
      <c r="AH3684">
        <v>404559</v>
      </c>
      <c r="AI3684">
        <v>3537701</v>
      </c>
      <c r="AJ3684" t="s">
        <v>3453</v>
      </c>
      <c r="AK3684" t="s">
        <v>5940</v>
      </c>
      <c r="AL3684">
        <v>3537701</v>
      </c>
      <c r="AM3684" t="s">
        <v>3453</v>
      </c>
      <c r="AN3684">
        <v>1053</v>
      </c>
      <c r="AO3684">
        <v>0</v>
      </c>
      <c r="AP3684">
        <v>3552007</v>
      </c>
      <c r="AQ3684" t="s">
        <v>3604</v>
      </c>
      <c r="AR3684">
        <v>974</v>
      </c>
    </row>
    <row r="3685" spans="1:44" x14ac:dyDescent="0.25">
      <c r="A3685">
        <v>2306553</v>
      </c>
      <c r="B3685">
        <v>5</v>
      </c>
      <c r="C3685" t="s">
        <v>881</v>
      </c>
      <c r="D3685" t="s">
        <v>4880</v>
      </c>
      <c r="E3685">
        <v>452</v>
      </c>
      <c r="F3685" t="s">
        <v>5940</v>
      </c>
      <c r="G3685">
        <v>555</v>
      </c>
      <c r="H3685" t="s">
        <v>5940</v>
      </c>
      <c r="I3685" t="s">
        <v>5940</v>
      </c>
      <c r="J3685">
        <v>735</v>
      </c>
      <c r="K3685">
        <v>453</v>
      </c>
      <c r="L3685">
        <v>0</v>
      </c>
      <c r="M3685">
        <v>1141</v>
      </c>
      <c r="N3685">
        <v>0</v>
      </c>
      <c r="O3685">
        <v>0</v>
      </c>
      <c r="P3685">
        <v>1139</v>
      </c>
      <c r="R3685">
        <v>2306553</v>
      </c>
      <c r="S3685">
        <v>452</v>
      </c>
      <c r="T3685" t="s">
        <v>5940</v>
      </c>
      <c r="U3685">
        <v>555</v>
      </c>
      <c r="V3685" t="s">
        <v>5940</v>
      </c>
      <c r="W3685" t="s">
        <v>5940</v>
      </c>
      <c r="X3685">
        <v>735</v>
      </c>
      <c r="Z3685">
        <v>3537800</v>
      </c>
      <c r="AB3685" t="s">
        <v>5940</v>
      </c>
      <c r="AC3685">
        <v>3537800</v>
      </c>
      <c r="AD3685" t="s">
        <v>3454</v>
      </c>
      <c r="AE3685">
        <v>60</v>
      </c>
      <c r="AF3685">
        <v>3537800</v>
      </c>
      <c r="AG3685" t="s">
        <v>3454</v>
      </c>
      <c r="AH3685">
        <v>2607</v>
      </c>
      <c r="AI3685">
        <v>3537800</v>
      </c>
      <c r="AJ3685" t="s">
        <v>3454</v>
      </c>
      <c r="AK3685">
        <v>360</v>
      </c>
      <c r="AL3685">
        <v>3537800</v>
      </c>
      <c r="AM3685" t="s">
        <v>3454</v>
      </c>
      <c r="AN3685" t="s">
        <v>5940</v>
      </c>
      <c r="AO3685">
        <v>0</v>
      </c>
      <c r="AP3685">
        <v>3552106</v>
      </c>
      <c r="AQ3685" t="s">
        <v>3605</v>
      </c>
      <c r="AR3685">
        <v>5200</v>
      </c>
    </row>
    <row r="3686" spans="1:44" x14ac:dyDescent="0.25">
      <c r="A3686">
        <v>2306603</v>
      </c>
      <c r="B3686">
        <v>5</v>
      </c>
      <c r="C3686" t="s">
        <v>881</v>
      </c>
      <c r="D3686" t="s">
        <v>4881</v>
      </c>
      <c r="E3686">
        <v>615</v>
      </c>
      <c r="F3686" t="s">
        <v>5940</v>
      </c>
      <c r="G3686">
        <v>1072</v>
      </c>
      <c r="H3686" t="s">
        <v>5940</v>
      </c>
      <c r="I3686" t="s">
        <v>5940</v>
      </c>
      <c r="J3686">
        <v>668</v>
      </c>
      <c r="K3686">
        <v>1470</v>
      </c>
      <c r="L3686">
        <v>0</v>
      </c>
      <c r="M3686">
        <v>14202</v>
      </c>
      <c r="N3686">
        <v>0</v>
      </c>
      <c r="O3686">
        <v>0</v>
      </c>
      <c r="P3686">
        <v>2256</v>
      </c>
      <c r="R3686">
        <v>2306603</v>
      </c>
      <c r="S3686">
        <v>615</v>
      </c>
      <c r="T3686" t="s">
        <v>5940</v>
      </c>
      <c r="U3686">
        <v>1072</v>
      </c>
      <c r="V3686" t="s">
        <v>5940</v>
      </c>
      <c r="W3686" t="s">
        <v>5940</v>
      </c>
      <c r="X3686">
        <v>668</v>
      </c>
      <c r="Z3686">
        <v>3537909</v>
      </c>
      <c r="AB3686" t="s">
        <v>5940</v>
      </c>
      <c r="AC3686">
        <v>3537909</v>
      </c>
      <c r="AD3686" t="s">
        <v>3455</v>
      </c>
      <c r="AE3686">
        <v>90</v>
      </c>
      <c r="AF3686">
        <v>3537909</v>
      </c>
      <c r="AG3686" t="s">
        <v>3455</v>
      </c>
      <c r="AH3686" t="s">
        <v>5940</v>
      </c>
      <c r="AI3686">
        <v>3537909</v>
      </c>
      <c r="AJ3686" t="s">
        <v>3455</v>
      </c>
      <c r="AK3686">
        <v>2128</v>
      </c>
      <c r="AL3686">
        <v>3537909</v>
      </c>
      <c r="AM3686" t="s">
        <v>3455</v>
      </c>
      <c r="AN3686" t="s">
        <v>5940</v>
      </c>
      <c r="AO3686">
        <v>0</v>
      </c>
      <c r="AP3686">
        <v>3552205</v>
      </c>
      <c r="AQ3686" t="s">
        <v>3606</v>
      </c>
      <c r="AR3686">
        <v>4088</v>
      </c>
    </row>
    <row r="3687" spans="1:44" x14ac:dyDescent="0.25">
      <c r="A3687">
        <v>2306702</v>
      </c>
      <c r="B3687">
        <v>5</v>
      </c>
      <c r="C3687" t="s">
        <v>881</v>
      </c>
      <c r="D3687" t="s">
        <v>4882</v>
      </c>
      <c r="E3687" t="s">
        <v>5940</v>
      </c>
      <c r="F3687" t="s">
        <v>5940</v>
      </c>
      <c r="G3687">
        <v>634</v>
      </c>
      <c r="H3687">
        <v>18</v>
      </c>
      <c r="I3687">
        <v>210</v>
      </c>
      <c r="J3687">
        <v>1100</v>
      </c>
      <c r="K3687">
        <v>0</v>
      </c>
      <c r="L3687">
        <v>0</v>
      </c>
      <c r="M3687">
        <v>3600</v>
      </c>
      <c r="N3687">
        <v>0</v>
      </c>
      <c r="O3687">
        <v>0</v>
      </c>
      <c r="P3687">
        <v>3396</v>
      </c>
      <c r="R3687">
        <v>2306702</v>
      </c>
      <c r="S3687" t="s">
        <v>5940</v>
      </c>
      <c r="T3687" t="s">
        <v>5940</v>
      </c>
      <c r="U3687">
        <v>634</v>
      </c>
      <c r="V3687">
        <v>18</v>
      </c>
      <c r="W3687">
        <v>210</v>
      </c>
      <c r="X3687">
        <v>1100</v>
      </c>
      <c r="Z3687">
        <v>3538006</v>
      </c>
      <c r="AB3687" t="s">
        <v>5940</v>
      </c>
      <c r="AC3687">
        <v>3538006</v>
      </c>
      <c r="AD3687" t="s">
        <v>3456</v>
      </c>
      <c r="AE3687">
        <v>12180</v>
      </c>
      <c r="AF3687">
        <v>3538006</v>
      </c>
      <c r="AG3687" t="s">
        <v>3456</v>
      </c>
      <c r="AH3687">
        <v>4380</v>
      </c>
      <c r="AI3687">
        <v>3538006</v>
      </c>
      <c r="AJ3687" t="s">
        <v>3456</v>
      </c>
      <c r="AK3687">
        <v>59</v>
      </c>
      <c r="AL3687">
        <v>3538006</v>
      </c>
      <c r="AM3687" t="s">
        <v>3456</v>
      </c>
      <c r="AN3687" t="s">
        <v>5940</v>
      </c>
      <c r="AO3687">
        <v>0</v>
      </c>
      <c r="AP3687">
        <v>3552304</v>
      </c>
      <c r="AQ3687" t="s">
        <v>3607</v>
      </c>
      <c r="AR3687">
        <v>3850</v>
      </c>
    </row>
    <row r="3688" spans="1:44" x14ac:dyDescent="0.25">
      <c r="A3688">
        <v>2306801</v>
      </c>
      <c r="B3688">
        <v>5</v>
      </c>
      <c r="C3688" t="s">
        <v>881</v>
      </c>
      <c r="D3688" t="s">
        <v>4883</v>
      </c>
      <c r="E3688" t="s">
        <v>5940</v>
      </c>
      <c r="F3688" t="s">
        <v>5940</v>
      </c>
      <c r="G3688">
        <v>185</v>
      </c>
      <c r="H3688">
        <v>15</v>
      </c>
      <c r="I3688" t="s">
        <v>5940</v>
      </c>
      <c r="J3688">
        <v>329</v>
      </c>
      <c r="K3688">
        <v>0</v>
      </c>
      <c r="L3688">
        <v>0</v>
      </c>
      <c r="M3688">
        <v>700</v>
      </c>
      <c r="N3688">
        <v>0</v>
      </c>
      <c r="O3688">
        <v>0</v>
      </c>
      <c r="P3688">
        <v>960</v>
      </c>
      <c r="R3688">
        <v>2306801</v>
      </c>
      <c r="S3688" t="s">
        <v>5940</v>
      </c>
      <c r="T3688" t="s">
        <v>5940</v>
      </c>
      <c r="U3688">
        <v>185</v>
      </c>
      <c r="V3688">
        <v>15</v>
      </c>
      <c r="W3688" t="s">
        <v>5940</v>
      </c>
      <c r="X3688">
        <v>329</v>
      </c>
      <c r="Z3688">
        <v>3538105</v>
      </c>
      <c r="AB3688" t="s">
        <v>5940</v>
      </c>
      <c r="AC3688">
        <v>3538105</v>
      </c>
      <c r="AD3688" t="s">
        <v>3457</v>
      </c>
      <c r="AE3688">
        <v>44</v>
      </c>
      <c r="AF3688">
        <v>3538105</v>
      </c>
      <c r="AG3688" t="s">
        <v>3457</v>
      </c>
      <c r="AH3688">
        <v>576235</v>
      </c>
      <c r="AI3688">
        <v>3538105</v>
      </c>
      <c r="AJ3688" t="s">
        <v>3457</v>
      </c>
      <c r="AK3688" t="s">
        <v>5940</v>
      </c>
      <c r="AL3688">
        <v>3538105</v>
      </c>
      <c r="AM3688" t="s">
        <v>3457</v>
      </c>
      <c r="AN3688">
        <v>691</v>
      </c>
      <c r="AO3688">
        <v>0</v>
      </c>
      <c r="AP3688">
        <v>3552403</v>
      </c>
      <c r="AQ3688" t="s">
        <v>3608</v>
      </c>
      <c r="AR3688">
        <v>270</v>
      </c>
    </row>
    <row r="3689" spans="1:44" x14ac:dyDescent="0.25">
      <c r="A3689">
        <v>2306900</v>
      </c>
      <c r="B3689">
        <v>5</v>
      </c>
      <c r="C3689" t="s">
        <v>881</v>
      </c>
      <c r="D3689" t="s">
        <v>4884</v>
      </c>
      <c r="E3689">
        <v>782</v>
      </c>
      <c r="F3689" t="s">
        <v>5940</v>
      </c>
      <c r="G3689">
        <v>547</v>
      </c>
      <c r="H3689" t="s">
        <v>5940</v>
      </c>
      <c r="I3689">
        <v>215</v>
      </c>
      <c r="J3689">
        <v>1234</v>
      </c>
      <c r="K3689">
        <v>713</v>
      </c>
      <c r="L3689">
        <v>0</v>
      </c>
      <c r="M3689">
        <v>2631</v>
      </c>
      <c r="N3689">
        <v>0</v>
      </c>
      <c r="O3689">
        <v>0</v>
      </c>
      <c r="P3689">
        <v>2576</v>
      </c>
      <c r="R3689">
        <v>2306900</v>
      </c>
      <c r="S3689">
        <v>782</v>
      </c>
      <c r="T3689" t="s">
        <v>5940</v>
      </c>
      <c r="U3689">
        <v>547</v>
      </c>
      <c r="V3689" t="s">
        <v>5940</v>
      </c>
      <c r="W3689">
        <v>215</v>
      </c>
      <c r="X3689">
        <v>1234</v>
      </c>
      <c r="Z3689">
        <v>3538204</v>
      </c>
      <c r="AB3689" t="s">
        <v>5940</v>
      </c>
      <c r="AC3689">
        <v>3538204</v>
      </c>
      <c r="AD3689" t="s">
        <v>3458</v>
      </c>
      <c r="AE3689" t="s">
        <v>5940</v>
      </c>
      <c r="AF3689">
        <v>3538204</v>
      </c>
      <c r="AG3689" t="s">
        <v>3458</v>
      </c>
      <c r="AH3689" t="s">
        <v>5940</v>
      </c>
      <c r="AI3689">
        <v>3538204</v>
      </c>
      <c r="AJ3689" t="s">
        <v>3458</v>
      </c>
      <c r="AK3689">
        <v>351</v>
      </c>
      <c r="AL3689">
        <v>3538204</v>
      </c>
      <c r="AM3689" t="s">
        <v>3458</v>
      </c>
      <c r="AN3689" t="s">
        <v>5940</v>
      </c>
      <c r="AO3689">
        <v>0</v>
      </c>
      <c r="AP3689">
        <v>3552551</v>
      </c>
      <c r="AQ3689" t="s">
        <v>3610</v>
      </c>
      <c r="AR3689">
        <v>14064</v>
      </c>
    </row>
    <row r="3690" spans="1:44" x14ac:dyDescent="0.25">
      <c r="A3690">
        <v>2307007</v>
      </c>
      <c r="B3690">
        <v>5</v>
      </c>
      <c r="C3690" t="s">
        <v>881</v>
      </c>
      <c r="D3690" t="s">
        <v>4885</v>
      </c>
      <c r="E3690" t="s">
        <v>5940</v>
      </c>
      <c r="F3690" t="s">
        <v>5940</v>
      </c>
      <c r="G3690">
        <v>1867</v>
      </c>
      <c r="H3690">
        <v>1140</v>
      </c>
      <c r="I3690">
        <v>5700</v>
      </c>
      <c r="J3690">
        <v>572</v>
      </c>
      <c r="K3690">
        <v>40000</v>
      </c>
      <c r="L3690">
        <v>0</v>
      </c>
      <c r="M3690">
        <v>5880</v>
      </c>
      <c r="N3690">
        <v>828</v>
      </c>
      <c r="O3690">
        <v>6510</v>
      </c>
      <c r="P3690">
        <v>980</v>
      </c>
      <c r="R3690">
        <v>2307007</v>
      </c>
      <c r="S3690" t="s">
        <v>5940</v>
      </c>
      <c r="T3690" t="s">
        <v>5940</v>
      </c>
      <c r="U3690">
        <v>1867</v>
      </c>
      <c r="V3690">
        <v>1140</v>
      </c>
      <c r="W3690">
        <v>5700</v>
      </c>
      <c r="X3690">
        <v>572</v>
      </c>
      <c r="Z3690">
        <v>3538303</v>
      </c>
      <c r="AB3690">
        <v>268</v>
      </c>
      <c r="AC3690">
        <v>3538303</v>
      </c>
      <c r="AD3690" t="s">
        <v>3459</v>
      </c>
      <c r="AE3690" t="s">
        <v>5940</v>
      </c>
      <c r="AF3690">
        <v>3538303</v>
      </c>
      <c r="AG3690" t="s">
        <v>3459</v>
      </c>
      <c r="AH3690">
        <v>41718</v>
      </c>
      <c r="AI3690">
        <v>3538303</v>
      </c>
      <c r="AJ3690" t="s">
        <v>3459</v>
      </c>
      <c r="AK3690">
        <v>225</v>
      </c>
      <c r="AL3690">
        <v>3538303</v>
      </c>
      <c r="AM3690" t="s">
        <v>3459</v>
      </c>
      <c r="AN3690">
        <v>783</v>
      </c>
      <c r="AO3690">
        <v>0</v>
      </c>
      <c r="AP3690">
        <v>3552601</v>
      </c>
      <c r="AQ3690" t="s">
        <v>3611</v>
      </c>
      <c r="AR3690">
        <v>3402</v>
      </c>
    </row>
    <row r="3691" spans="1:44" x14ac:dyDescent="0.25">
      <c r="A3691">
        <v>2307106</v>
      </c>
      <c r="B3691">
        <v>5</v>
      </c>
      <c r="C3691" t="s">
        <v>881</v>
      </c>
      <c r="D3691" t="s">
        <v>4886</v>
      </c>
      <c r="E3691">
        <v>2940</v>
      </c>
      <c r="F3691" t="s">
        <v>5940</v>
      </c>
      <c r="G3691">
        <v>609</v>
      </c>
      <c r="H3691" t="s">
        <v>5940</v>
      </c>
      <c r="I3691">
        <v>57</v>
      </c>
      <c r="J3691">
        <v>174</v>
      </c>
      <c r="K3691">
        <v>1600</v>
      </c>
      <c r="L3691">
        <v>0</v>
      </c>
      <c r="M3691">
        <v>8400</v>
      </c>
      <c r="N3691">
        <v>0</v>
      </c>
      <c r="O3691">
        <v>126</v>
      </c>
      <c r="P3691">
        <v>954</v>
      </c>
      <c r="R3691">
        <v>2307106</v>
      </c>
      <c r="S3691">
        <v>2940</v>
      </c>
      <c r="T3691" t="s">
        <v>5940</v>
      </c>
      <c r="U3691">
        <v>609</v>
      </c>
      <c r="V3691" t="s">
        <v>5940</v>
      </c>
      <c r="W3691">
        <v>57</v>
      </c>
      <c r="X3691">
        <v>174</v>
      </c>
      <c r="Z3691">
        <v>3538501</v>
      </c>
      <c r="AB3691" t="s">
        <v>5940</v>
      </c>
      <c r="AC3691">
        <v>3538501</v>
      </c>
      <c r="AD3691" t="s">
        <v>3460</v>
      </c>
      <c r="AE3691">
        <v>5</v>
      </c>
      <c r="AF3691">
        <v>3538501</v>
      </c>
      <c r="AG3691" t="s">
        <v>3460</v>
      </c>
      <c r="AH3691" t="s">
        <v>5940</v>
      </c>
      <c r="AI3691">
        <v>3538501</v>
      </c>
      <c r="AJ3691" t="s">
        <v>3460</v>
      </c>
      <c r="AK3691">
        <v>15</v>
      </c>
      <c r="AL3691">
        <v>3538501</v>
      </c>
      <c r="AM3691" t="s">
        <v>3460</v>
      </c>
      <c r="AN3691" t="s">
        <v>5940</v>
      </c>
      <c r="AO3691">
        <v>0</v>
      </c>
      <c r="AP3691">
        <v>3552700</v>
      </c>
      <c r="AQ3691" t="s">
        <v>3612</v>
      </c>
      <c r="AR3691">
        <v>3027</v>
      </c>
    </row>
    <row r="3692" spans="1:44" x14ac:dyDescent="0.25">
      <c r="A3692">
        <v>2307205</v>
      </c>
      <c r="B3692">
        <v>5</v>
      </c>
      <c r="C3692" t="s">
        <v>881</v>
      </c>
      <c r="D3692" t="s">
        <v>4887</v>
      </c>
      <c r="E3692">
        <v>210</v>
      </c>
      <c r="F3692" t="s">
        <v>5940</v>
      </c>
      <c r="G3692">
        <v>1248</v>
      </c>
      <c r="H3692" t="s">
        <v>5940</v>
      </c>
      <c r="I3692">
        <v>11</v>
      </c>
      <c r="J3692">
        <v>126</v>
      </c>
      <c r="K3692">
        <v>80</v>
      </c>
      <c r="L3692">
        <v>0</v>
      </c>
      <c r="M3692">
        <v>4968</v>
      </c>
      <c r="N3692">
        <v>0</v>
      </c>
      <c r="O3692">
        <v>48</v>
      </c>
      <c r="P3692">
        <v>918</v>
      </c>
      <c r="R3692">
        <v>2307205</v>
      </c>
      <c r="S3692">
        <v>210</v>
      </c>
      <c r="T3692" t="s">
        <v>5940</v>
      </c>
      <c r="U3692">
        <v>1248</v>
      </c>
      <c r="V3692" t="s">
        <v>5940</v>
      </c>
      <c r="W3692">
        <v>11</v>
      </c>
      <c r="X3692">
        <v>126</v>
      </c>
      <c r="Z3692">
        <v>3538600</v>
      </c>
      <c r="AB3692" t="s">
        <v>5940</v>
      </c>
      <c r="AC3692">
        <v>3538600</v>
      </c>
      <c r="AD3692" t="s">
        <v>3461</v>
      </c>
      <c r="AE3692">
        <v>60</v>
      </c>
      <c r="AF3692">
        <v>3538600</v>
      </c>
      <c r="AG3692" t="s">
        <v>3461</v>
      </c>
      <c r="AH3692">
        <v>4694</v>
      </c>
      <c r="AI3692">
        <v>3538600</v>
      </c>
      <c r="AJ3692" t="s">
        <v>3461</v>
      </c>
      <c r="AK3692">
        <v>314</v>
      </c>
      <c r="AL3692">
        <v>3538600</v>
      </c>
      <c r="AM3692" t="s">
        <v>3461</v>
      </c>
      <c r="AN3692" t="s">
        <v>5940</v>
      </c>
      <c r="AO3692">
        <v>0</v>
      </c>
      <c r="AP3692">
        <v>3552908</v>
      </c>
      <c r="AQ3692" t="s">
        <v>3614</v>
      </c>
      <c r="AR3692">
        <v>3960</v>
      </c>
    </row>
    <row r="3693" spans="1:44" x14ac:dyDescent="0.25">
      <c r="A3693">
        <v>2307254</v>
      </c>
      <c r="B3693">
        <v>5</v>
      </c>
      <c r="C3693" t="s">
        <v>881</v>
      </c>
      <c r="D3693" t="s">
        <v>4888</v>
      </c>
      <c r="E3693" t="s">
        <v>5940</v>
      </c>
      <c r="F3693" t="s">
        <v>5940</v>
      </c>
      <c r="G3693">
        <v>115</v>
      </c>
      <c r="H3693" t="s">
        <v>5940</v>
      </c>
      <c r="I3693" t="s">
        <v>5940</v>
      </c>
      <c r="J3693">
        <v>183</v>
      </c>
      <c r="K3693">
        <v>0</v>
      </c>
      <c r="L3693">
        <v>0</v>
      </c>
      <c r="M3693">
        <v>370</v>
      </c>
      <c r="N3693">
        <v>0</v>
      </c>
      <c r="O3693">
        <v>0</v>
      </c>
      <c r="P3693">
        <v>306</v>
      </c>
      <c r="R3693">
        <v>2307254</v>
      </c>
      <c r="S3693" t="s">
        <v>5940</v>
      </c>
      <c r="T3693" t="s">
        <v>5940</v>
      </c>
      <c r="U3693">
        <v>115</v>
      </c>
      <c r="V3693" t="s">
        <v>5940</v>
      </c>
      <c r="W3693" t="s">
        <v>5940</v>
      </c>
      <c r="X3693">
        <v>183</v>
      </c>
      <c r="Z3693">
        <v>3538709</v>
      </c>
      <c r="AB3693">
        <v>242</v>
      </c>
      <c r="AC3693">
        <v>3538709</v>
      </c>
      <c r="AD3693" t="s">
        <v>3462</v>
      </c>
      <c r="AE3693">
        <v>30</v>
      </c>
      <c r="AF3693">
        <v>3538709</v>
      </c>
      <c r="AG3693" t="s">
        <v>3462</v>
      </c>
      <c r="AH3693">
        <v>3319401</v>
      </c>
      <c r="AI3693">
        <v>3538709</v>
      </c>
      <c r="AJ3693" t="s">
        <v>3462</v>
      </c>
      <c r="AK3693" t="s">
        <v>5940</v>
      </c>
      <c r="AL3693">
        <v>3538709</v>
      </c>
      <c r="AM3693" t="s">
        <v>3462</v>
      </c>
      <c r="AN3693">
        <v>372</v>
      </c>
      <c r="AO3693">
        <v>0</v>
      </c>
      <c r="AP3693">
        <v>3553005</v>
      </c>
      <c r="AQ3693" t="s">
        <v>3615</v>
      </c>
      <c r="AR3693">
        <v>13800</v>
      </c>
    </row>
    <row r="3694" spans="1:44" x14ac:dyDescent="0.25">
      <c r="A3694">
        <v>2307304</v>
      </c>
      <c r="B3694">
        <v>5</v>
      </c>
      <c r="C3694" t="s">
        <v>881</v>
      </c>
      <c r="D3694" t="s">
        <v>4889</v>
      </c>
      <c r="E3694">
        <v>450</v>
      </c>
      <c r="F3694" t="s">
        <v>5940</v>
      </c>
      <c r="G3694">
        <v>314</v>
      </c>
      <c r="H3694" t="s">
        <v>5940</v>
      </c>
      <c r="I3694">
        <v>221</v>
      </c>
      <c r="J3694">
        <v>148</v>
      </c>
      <c r="K3694">
        <v>102</v>
      </c>
      <c r="L3694">
        <v>0</v>
      </c>
      <c r="M3694">
        <v>1800</v>
      </c>
      <c r="N3694">
        <v>0</v>
      </c>
      <c r="O3694">
        <v>798</v>
      </c>
      <c r="P3694">
        <v>622</v>
      </c>
      <c r="R3694">
        <v>2307304</v>
      </c>
      <c r="S3694">
        <v>450</v>
      </c>
      <c r="T3694" t="s">
        <v>5940</v>
      </c>
      <c r="U3694">
        <v>314</v>
      </c>
      <c r="V3694" t="s">
        <v>5940</v>
      </c>
      <c r="W3694">
        <v>221</v>
      </c>
      <c r="X3694">
        <v>148</v>
      </c>
      <c r="Z3694">
        <v>3538808</v>
      </c>
      <c r="AB3694" t="s">
        <v>5940</v>
      </c>
      <c r="AC3694">
        <v>3538808</v>
      </c>
      <c r="AD3694" t="s">
        <v>3463</v>
      </c>
      <c r="AE3694">
        <v>103</v>
      </c>
      <c r="AF3694">
        <v>3538808</v>
      </c>
      <c r="AG3694" t="s">
        <v>3463</v>
      </c>
      <c r="AH3694">
        <v>27534</v>
      </c>
      <c r="AI3694">
        <v>3538808</v>
      </c>
      <c r="AJ3694" t="s">
        <v>3463</v>
      </c>
      <c r="AK3694">
        <v>1040</v>
      </c>
      <c r="AL3694">
        <v>3538808</v>
      </c>
      <c r="AM3694" t="s">
        <v>3463</v>
      </c>
      <c r="AN3694">
        <v>2550</v>
      </c>
      <c r="AO3694">
        <v>0</v>
      </c>
      <c r="AP3694">
        <v>3553104</v>
      </c>
      <c r="AQ3694" t="s">
        <v>3616</v>
      </c>
      <c r="AR3694">
        <v>840</v>
      </c>
    </row>
    <row r="3695" spans="1:44" x14ac:dyDescent="0.25">
      <c r="A3695">
        <v>2307403</v>
      </c>
      <c r="B3695">
        <v>5</v>
      </c>
      <c r="C3695" t="s">
        <v>881</v>
      </c>
      <c r="D3695" t="s">
        <v>4890</v>
      </c>
      <c r="E3695">
        <v>200</v>
      </c>
      <c r="F3695" t="s">
        <v>5940</v>
      </c>
      <c r="G3695">
        <v>689</v>
      </c>
      <c r="H3695">
        <v>14</v>
      </c>
      <c r="I3695">
        <v>232</v>
      </c>
      <c r="J3695">
        <v>350</v>
      </c>
      <c r="K3695">
        <v>180</v>
      </c>
      <c r="L3695">
        <v>0</v>
      </c>
      <c r="M3695">
        <v>4198</v>
      </c>
      <c r="N3695">
        <v>41</v>
      </c>
      <c r="O3695">
        <v>617</v>
      </c>
      <c r="P3695">
        <v>874</v>
      </c>
      <c r="R3695">
        <v>2307403</v>
      </c>
      <c r="S3695">
        <v>200</v>
      </c>
      <c r="T3695" t="s">
        <v>5940</v>
      </c>
      <c r="U3695">
        <v>689</v>
      </c>
      <c r="V3695">
        <v>14</v>
      </c>
      <c r="W3695">
        <v>232</v>
      </c>
      <c r="X3695">
        <v>350</v>
      </c>
      <c r="Z3695">
        <v>3538907</v>
      </c>
      <c r="AB3695" t="s">
        <v>5940</v>
      </c>
      <c r="AC3695">
        <v>3538907</v>
      </c>
      <c r="AD3695" t="s">
        <v>3464</v>
      </c>
      <c r="AE3695" t="s">
        <v>5940</v>
      </c>
      <c r="AF3695">
        <v>3538907</v>
      </c>
      <c r="AG3695" t="s">
        <v>3464</v>
      </c>
      <c r="AH3695">
        <v>157174</v>
      </c>
      <c r="AI3695">
        <v>3538907</v>
      </c>
      <c r="AJ3695" t="s">
        <v>3464</v>
      </c>
      <c r="AK3695">
        <v>15</v>
      </c>
      <c r="AL3695">
        <v>3538907</v>
      </c>
      <c r="AM3695" t="s">
        <v>3464</v>
      </c>
      <c r="AN3695">
        <v>2020</v>
      </c>
      <c r="AO3695">
        <v>0</v>
      </c>
      <c r="AP3695">
        <v>3553203</v>
      </c>
      <c r="AQ3695" t="s">
        <v>3617</v>
      </c>
      <c r="AR3695">
        <v>1122</v>
      </c>
    </row>
    <row r="3696" spans="1:44" x14ac:dyDescent="0.25">
      <c r="A3696">
        <v>2307502</v>
      </c>
      <c r="B3696">
        <v>5</v>
      </c>
      <c r="C3696" t="s">
        <v>881</v>
      </c>
      <c r="D3696" t="s">
        <v>4891</v>
      </c>
      <c r="E3696">
        <v>7400</v>
      </c>
      <c r="F3696" t="s">
        <v>5940</v>
      </c>
      <c r="G3696">
        <v>1046</v>
      </c>
      <c r="H3696">
        <v>30</v>
      </c>
      <c r="I3696">
        <v>2044</v>
      </c>
      <c r="J3696">
        <v>352</v>
      </c>
      <c r="K3696">
        <v>6300</v>
      </c>
      <c r="L3696">
        <v>0</v>
      </c>
      <c r="M3696">
        <v>2632</v>
      </c>
      <c r="N3696">
        <v>0</v>
      </c>
      <c r="O3696">
        <v>989</v>
      </c>
      <c r="P3696">
        <v>661</v>
      </c>
      <c r="R3696">
        <v>2307502</v>
      </c>
      <c r="S3696">
        <v>7400</v>
      </c>
      <c r="T3696" t="s">
        <v>5940</v>
      </c>
      <c r="U3696">
        <v>1046</v>
      </c>
      <c r="V3696">
        <v>30</v>
      </c>
      <c r="W3696">
        <v>2044</v>
      </c>
      <c r="X3696">
        <v>352</v>
      </c>
      <c r="Z3696">
        <v>3539004</v>
      </c>
      <c r="AB3696" t="s">
        <v>5940</v>
      </c>
      <c r="AC3696">
        <v>3539004</v>
      </c>
      <c r="AD3696" t="s">
        <v>3465</v>
      </c>
      <c r="AE3696" t="s">
        <v>5940</v>
      </c>
      <c r="AF3696">
        <v>3539004</v>
      </c>
      <c r="AG3696" t="s">
        <v>3465</v>
      </c>
      <c r="AH3696">
        <v>413012</v>
      </c>
      <c r="AI3696">
        <v>3539004</v>
      </c>
      <c r="AJ3696" t="s">
        <v>3465</v>
      </c>
      <c r="AK3696" t="s">
        <v>5940</v>
      </c>
      <c r="AL3696">
        <v>3539004</v>
      </c>
      <c r="AM3696" t="s">
        <v>3465</v>
      </c>
      <c r="AN3696">
        <v>134</v>
      </c>
      <c r="AO3696">
        <v>0</v>
      </c>
      <c r="AP3696">
        <v>3553302</v>
      </c>
      <c r="AQ3696" t="s">
        <v>3618</v>
      </c>
      <c r="AR3696">
        <v>10440</v>
      </c>
    </row>
    <row r="3697" spans="1:44" x14ac:dyDescent="0.25">
      <c r="A3697">
        <v>2307601</v>
      </c>
      <c r="B3697">
        <v>5</v>
      </c>
      <c r="C3697" t="s">
        <v>881</v>
      </c>
      <c r="D3697" t="s">
        <v>4892</v>
      </c>
      <c r="E3697" t="s">
        <v>5940</v>
      </c>
      <c r="F3697">
        <v>630</v>
      </c>
      <c r="G3697">
        <v>2939</v>
      </c>
      <c r="H3697">
        <v>714</v>
      </c>
      <c r="I3697">
        <v>6000</v>
      </c>
      <c r="J3697">
        <v>1356</v>
      </c>
      <c r="K3697">
        <v>0</v>
      </c>
      <c r="L3697">
        <v>1665</v>
      </c>
      <c r="M3697">
        <v>216</v>
      </c>
      <c r="N3697">
        <v>0</v>
      </c>
      <c r="O3697">
        <v>9300</v>
      </c>
      <c r="P3697">
        <v>1372</v>
      </c>
      <c r="R3697">
        <v>2307601</v>
      </c>
      <c r="S3697" t="s">
        <v>5940</v>
      </c>
      <c r="T3697">
        <v>630</v>
      </c>
      <c r="U3697">
        <v>2939</v>
      </c>
      <c r="V3697">
        <v>714</v>
      </c>
      <c r="W3697">
        <v>6000</v>
      </c>
      <c r="X3697">
        <v>1356</v>
      </c>
      <c r="Z3697">
        <v>3539103</v>
      </c>
      <c r="AB3697" t="s">
        <v>5940</v>
      </c>
      <c r="AC3697">
        <v>3539103</v>
      </c>
      <c r="AD3697" t="s">
        <v>3466</v>
      </c>
      <c r="AE3697" t="s">
        <v>5940</v>
      </c>
      <c r="AF3697">
        <v>3539103</v>
      </c>
      <c r="AG3697" t="s">
        <v>3466</v>
      </c>
      <c r="AH3697" t="s">
        <v>5940</v>
      </c>
      <c r="AI3697">
        <v>3539103</v>
      </c>
      <c r="AJ3697" t="s">
        <v>3466</v>
      </c>
      <c r="AK3697" t="s">
        <v>5940</v>
      </c>
      <c r="AL3697">
        <v>3539103</v>
      </c>
      <c r="AM3697" t="s">
        <v>3466</v>
      </c>
      <c r="AN3697" t="s">
        <v>5940</v>
      </c>
      <c r="AO3697">
        <v>0</v>
      </c>
      <c r="AP3697">
        <v>3553401</v>
      </c>
      <c r="AQ3697" t="s">
        <v>3619</v>
      </c>
      <c r="AR3697">
        <v>9500</v>
      </c>
    </row>
    <row r="3698" spans="1:44" x14ac:dyDescent="0.25">
      <c r="A3698">
        <v>2307635</v>
      </c>
      <c r="B3698">
        <v>5</v>
      </c>
      <c r="C3698" t="s">
        <v>881</v>
      </c>
      <c r="D3698" t="s">
        <v>4893</v>
      </c>
      <c r="E3698">
        <v>1008</v>
      </c>
      <c r="F3698" t="s">
        <v>5940</v>
      </c>
      <c r="G3698">
        <v>1197</v>
      </c>
      <c r="H3698" t="s">
        <v>5940</v>
      </c>
      <c r="I3698" t="s">
        <v>5940</v>
      </c>
      <c r="J3698">
        <v>355</v>
      </c>
      <c r="K3698">
        <v>2610</v>
      </c>
      <c r="L3698">
        <v>0</v>
      </c>
      <c r="M3698">
        <v>6499</v>
      </c>
      <c r="N3698">
        <v>0</v>
      </c>
      <c r="O3698">
        <v>0</v>
      </c>
      <c r="P3698">
        <v>3399</v>
      </c>
      <c r="R3698">
        <v>2307635</v>
      </c>
      <c r="S3698">
        <v>1008</v>
      </c>
      <c r="T3698" t="s">
        <v>5940</v>
      </c>
      <c r="U3698">
        <v>1197</v>
      </c>
      <c r="V3698" t="s">
        <v>5940</v>
      </c>
      <c r="W3698" t="s">
        <v>5940</v>
      </c>
      <c r="X3698">
        <v>355</v>
      </c>
      <c r="Z3698">
        <v>3539202</v>
      </c>
      <c r="AB3698">
        <v>1050</v>
      </c>
      <c r="AC3698">
        <v>3539202</v>
      </c>
      <c r="AD3698" t="s">
        <v>3467</v>
      </c>
      <c r="AE3698">
        <v>14</v>
      </c>
      <c r="AF3698">
        <v>3539202</v>
      </c>
      <c r="AG3698" t="s">
        <v>3467</v>
      </c>
      <c r="AH3698">
        <v>182518</v>
      </c>
      <c r="AI3698">
        <v>3539202</v>
      </c>
      <c r="AJ3698" t="s">
        <v>3467</v>
      </c>
      <c r="AK3698">
        <v>600</v>
      </c>
      <c r="AL3698">
        <v>3539202</v>
      </c>
      <c r="AM3698" t="s">
        <v>3467</v>
      </c>
      <c r="AN3698">
        <v>8748</v>
      </c>
      <c r="AO3698">
        <v>0</v>
      </c>
      <c r="AP3698">
        <v>3553500</v>
      </c>
      <c r="AQ3698" t="s">
        <v>3620</v>
      </c>
      <c r="AR3698">
        <v>1560</v>
      </c>
    </row>
    <row r="3699" spans="1:44" x14ac:dyDescent="0.25">
      <c r="A3699">
        <v>2307650</v>
      </c>
      <c r="B3699">
        <v>5</v>
      </c>
      <c r="C3699" t="s">
        <v>881</v>
      </c>
      <c r="D3699" t="s">
        <v>4894</v>
      </c>
      <c r="E3699">
        <v>16733</v>
      </c>
      <c r="F3699" t="s">
        <v>5940</v>
      </c>
      <c r="G3699">
        <v>60</v>
      </c>
      <c r="H3699" t="s">
        <v>5940</v>
      </c>
      <c r="I3699">
        <v>4</v>
      </c>
      <c r="J3699">
        <v>22</v>
      </c>
      <c r="K3699">
        <v>21894</v>
      </c>
      <c r="L3699">
        <v>0</v>
      </c>
      <c r="M3699">
        <v>52</v>
      </c>
      <c r="N3699">
        <v>0</v>
      </c>
      <c r="O3699">
        <v>4</v>
      </c>
      <c r="P3699">
        <v>24</v>
      </c>
      <c r="R3699">
        <v>2307650</v>
      </c>
      <c r="S3699">
        <v>16733</v>
      </c>
      <c r="T3699" t="s">
        <v>5940</v>
      </c>
      <c r="U3699">
        <v>60</v>
      </c>
      <c r="V3699" t="s">
        <v>5940</v>
      </c>
      <c r="W3699">
        <v>4</v>
      </c>
      <c r="X3699">
        <v>22</v>
      </c>
      <c r="Z3699">
        <v>3539301</v>
      </c>
      <c r="AB3699">
        <v>4148</v>
      </c>
      <c r="AC3699">
        <v>3539301</v>
      </c>
      <c r="AD3699" t="s">
        <v>3468</v>
      </c>
      <c r="AE3699">
        <v>300</v>
      </c>
      <c r="AF3699">
        <v>3539301</v>
      </c>
      <c r="AG3699" t="s">
        <v>3468</v>
      </c>
      <c r="AH3699">
        <v>1417007</v>
      </c>
      <c r="AI3699">
        <v>3539301</v>
      </c>
      <c r="AJ3699" t="s">
        <v>3468</v>
      </c>
      <c r="AK3699">
        <v>150</v>
      </c>
      <c r="AL3699">
        <v>3539301</v>
      </c>
      <c r="AM3699" t="s">
        <v>3468</v>
      </c>
      <c r="AN3699">
        <v>12000</v>
      </c>
      <c r="AO3699">
        <v>0</v>
      </c>
      <c r="AP3699">
        <v>3553609</v>
      </c>
      <c r="AQ3699" t="s">
        <v>3621</v>
      </c>
      <c r="AR3699">
        <v>8640</v>
      </c>
    </row>
    <row r="3700" spans="1:44" x14ac:dyDescent="0.25">
      <c r="A3700">
        <v>2307700</v>
      </c>
      <c r="B3700">
        <v>5</v>
      </c>
      <c r="C3700" t="s">
        <v>881</v>
      </c>
      <c r="D3700" t="s">
        <v>4895</v>
      </c>
      <c r="E3700">
        <v>13068</v>
      </c>
      <c r="F3700" t="s">
        <v>5940</v>
      </c>
      <c r="G3700">
        <v>412</v>
      </c>
      <c r="H3700" t="s">
        <v>5940</v>
      </c>
      <c r="I3700">
        <v>168</v>
      </c>
      <c r="J3700">
        <v>125</v>
      </c>
      <c r="K3700">
        <v>14009</v>
      </c>
      <c r="L3700">
        <v>0</v>
      </c>
      <c r="M3700">
        <v>885</v>
      </c>
      <c r="N3700">
        <v>0</v>
      </c>
      <c r="O3700">
        <v>122</v>
      </c>
      <c r="P3700">
        <v>421</v>
      </c>
      <c r="R3700">
        <v>2307700</v>
      </c>
      <c r="S3700">
        <v>13068</v>
      </c>
      <c r="T3700" t="s">
        <v>5940</v>
      </c>
      <c r="U3700">
        <v>412</v>
      </c>
      <c r="V3700" t="s">
        <v>5940</v>
      </c>
      <c r="W3700">
        <v>168</v>
      </c>
      <c r="X3700">
        <v>125</v>
      </c>
      <c r="Z3700">
        <v>3539400</v>
      </c>
      <c r="AB3700" t="s">
        <v>5940</v>
      </c>
      <c r="AC3700">
        <v>3539400</v>
      </c>
      <c r="AD3700" t="s">
        <v>3469</v>
      </c>
      <c r="AE3700" t="s">
        <v>5940</v>
      </c>
      <c r="AF3700">
        <v>3539400</v>
      </c>
      <c r="AG3700" t="s">
        <v>3469</v>
      </c>
      <c r="AH3700">
        <v>1877</v>
      </c>
      <c r="AI3700">
        <v>3539400</v>
      </c>
      <c r="AJ3700" t="s">
        <v>3469</v>
      </c>
      <c r="AK3700" t="s">
        <v>5940</v>
      </c>
      <c r="AL3700">
        <v>3539400</v>
      </c>
      <c r="AM3700" t="s">
        <v>3469</v>
      </c>
      <c r="AN3700">
        <v>126</v>
      </c>
      <c r="AO3700">
        <v>0</v>
      </c>
      <c r="AP3700">
        <v>3553658</v>
      </c>
      <c r="AQ3700" t="s">
        <v>3622</v>
      </c>
      <c r="AR3700">
        <v>600</v>
      </c>
    </row>
    <row r="3701" spans="1:44" x14ac:dyDescent="0.25">
      <c r="A3701">
        <v>2307809</v>
      </c>
      <c r="B3701">
        <v>5</v>
      </c>
      <c r="C3701" t="s">
        <v>881</v>
      </c>
      <c r="D3701" t="s">
        <v>4896</v>
      </c>
      <c r="E3701" t="s">
        <v>5940</v>
      </c>
      <c r="F3701" t="s">
        <v>5940</v>
      </c>
      <c r="G3701">
        <v>542</v>
      </c>
      <c r="H3701" t="s">
        <v>5940</v>
      </c>
      <c r="I3701" t="s">
        <v>5940</v>
      </c>
      <c r="J3701">
        <v>323</v>
      </c>
      <c r="K3701">
        <v>0</v>
      </c>
      <c r="L3701">
        <v>0</v>
      </c>
      <c r="M3701">
        <v>904</v>
      </c>
      <c r="N3701">
        <v>0</v>
      </c>
      <c r="O3701">
        <v>0</v>
      </c>
      <c r="P3701">
        <v>486</v>
      </c>
      <c r="R3701">
        <v>2307809</v>
      </c>
      <c r="S3701" t="s">
        <v>5940</v>
      </c>
      <c r="T3701" t="s">
        <v>5940</v>
      </c>
      <c r="U3701">
        <v>542</v>
      </c>
      <c r="V3701" t="s">
        <v>5940</v>
      </c>
      <c r="W3701" t="s">
        <v>5940</v>
      </c>
      <c r="X3701">
        <v>323</v>
      </c>
      <c r="Z3701">
        <v>3539509</v>
      </c>
      <c r="AB3701" t="s">
        <v>5940</v>
      </c>
      <c r="AC3701">
        <v>3539509</v>
      </c>
      <c r="AD3701" t="s">
        <v>3470</v>
      </c>
      <c r="AE3701" t="s">
        <v>5940</v>
      </c>
      <c r="AF3701">
        <v>3539509</v>
      </c>
      <c r="AG3701" t="s">
        <v>3470</v>
      </c>
      <c r="AH3701">
        <v>2786235</v>
      </c>
      <c r="AI3701">
        <v>3539509</v>
      </c>
      <c r="AJ3701" t="s">
        <v>3470</v>
      </c>
      <c r="AK3701" t="s">
        <v>5940</v>
      </c>
      <c r="AL3701">
        <v>3539509</v>
      </c>
      <c r="AM3701" t="s">
        <v>3470</v>
      </c>
      <c r="AN3701">
        <v>3120</v>
      </c>
      <c r="AO3701">
        <v>0</v>
      </c>
      <c r="AP3701">
        <v>3553708</v>
      </c>
      <c r="AQ3701" t="s">
        <v>3623</v>
      </c>
      <c r="AR3701">
        <v>2880</v>
      </c>
    </row>
    <row r="3702" spans="1:44" x14ac:dyDescent="0.25">
      <c r="A3702">
        <v>2307908</v>
      </c>
      <c r="B3702">
        <v>5</v>
      </c>
      <c r="C3702" t="s">
        <v>881</v>
      </c>
      <c r="D3702" t="s">
        <v>4897</v>
      </c>
      <c r="E3702" t="s">
        <v>5940</v>
      </c>
      <c r="F3702" t="s">
        <v>5940</v>
      </c>
      <c r="G3702">
        <v>305</v>
      </c>
      <c r="H3702" t="s">
        <v>5940</v>
      </c>
      <c r="I3702">
        <v>75</v>
      </c>
      <c r="J3702">
        <v>150</v>
      </c>
      <c r="K3702">
        <v>0</v>
      </c>
      <c r="L3702">
        <v>0</v>
      </c>
      <c r="M3702">
        <v>476</v>
      </c>
      <c r="N3702">
        <v>0</v>
      </c>
      <c r="O3702">
        <v>123</v>
      </c>
      <c r="P3702">
        <v>182</v>
      </c>
      <c r="R3702">
        <v>2307908</v>
      </c>
      <c r="S3702" t="s">
        <v>5940</v>
      </c>
      <c r="T3702" t="s">
        <v>5940</v>
      </c>
      <c r="U3702">
        <v>305</v>
      </c>
      <c r="V3702" t="s">
        <v>5940</v>
      </c>
      <c r="W3702">
        <v>75</v>
      </c>
      <c r="X3702">
        <v>150</v>
      </c>
      <c r="Z3702">
        <v>3539608</v>
      </c>
      <c r="AB3702">
        <v>1680</v>
      </c>
      <c r="AC3702">
        <v>3539608</v>
      </c>
      <c r="AD3702" t="s">
        <v>3471</v>
      </c>
      <c r="AE3702">
        <v>864</v>
      </c>
      <c r="AF3702">
        <v>3539608</v>
      </c>
      <c r="AG3702" t="s">
        <v>3471</v>
      </c>
      <c r="AH3702">
        <v>328532</v>
      </c>
      <c r="AI3702">
        <v>3539608</v>
      </c>
      <c r="AJ3702" t="s">
        <v>3471</v>
      </c>
      <c r="AK3702">
        <v>210</v>
      </c>
      <c r="AL3702">
        <v>3539608</v>
      </c>
      <c r="AM3702" t="s">
        <v>3471</v>
      </c>
      <c r="AN3702">
        <v>900</v>
      </c>
      <c r="AO3702">
        <v>0</v>
      </c>
      <c r="AP3702">
        <v>3553807</v>
      </c>
      <c r="AQ3702" t="s">
        <v>3624</v>
      </c>
      <c r="AR3702">
        <v>40392</v>
      </c>
    </row>
    <row r="3703" spans="1:44" x14ac:dyDescent="0.25">
      <c r="A3703">
        <v>2308005</v>
      </c>
      <c r="B3703">
        <v>5</v>
      </c>
      <c r="C3703" t="s">
        <v>881</v>
      </c>
      <c r="D3703" t="s">
        <v>4898</v>
      </c>
      <c r="E3703">
        <v>1815</v>
      </c>
      <c r="F3703" t="s">
        <v>5940</v>
      </c>
      <c r="G3703">
        <v>1600</v>
      </c>
      <c r="H3703" t="s">
        <v>5940</v>
      </c>
      <c r="I3703">
        <v>81</v>
      </c>
      <c r="J3703">
        <v>1369</v>
      </c>
      <c r="K3703">
        <v>1800</v>
      </c>
      <c r="L3703">
        <v>0</v>
      </c>
      <c r="M3703">
        <v>1712</v>
      </c>
      <c r="N3703">
        <v>1</v>
      </c>
      <c r="O3703">
        <v>81</v>
      </c>
      <c r="P3703">
        <v>1232</v>
      </c>
      <c r="R3703">
        <v>2308005</v>
      </c>
      <c r="S3703">
        <v>1815</v>
      </c>
      <c r="T3703" t="s">
        <v>5940</v>
      </c>
      <c r="U3703">
        <v>1600</v>
      </c>
      <c r="V3703" t="s">
        <v>5940</v>
      </c>
      <c r="W3703">
        <v>81</v>
      </c>
      <c r="X3703">
        <v>1369</v>
      </c>
      <c r="Z3703">
        <v>3539707</v>
      </c>
      <c r="AB3703" t="s">
        <v>5940</v>
      </c>
      <c r="AC3703">
        <v>3539707</v>
      </c>
      <c r="AD3703" t="s">
        <v>3472</v>
      </c>
      <c r="AE3703" t="s">
        <v>5940</v>
      </c>
      <c r="AF3703">
        <v>3539707</v>
      </c>
      <c r="AG3703" t="s">
        <v>3472</v>
      </c>
      <c r="AH3703">
        <v>390766</v>
      </c>
      <c r="AI3703">
        <v>3539707</v>
      </c>
      <c r="AJ3703" t="s">
        <v>3472</v>
      </c>
      <c r="AK3703" t="s">
        <v>5940</v>
      </c>
      <c r="AL3703">
        <v>3539707</v>
      </c>
      <c r="AM3703" t="s">
        <v>3472</v>
      </c>
      <c r="AN3703">
        <v>12600</v>
      </c>
      <c r="AO3703">
        <v>0</v>
      </c>
      <c r="AP3703">
        <v>3553856</v>
      </c>
      <c r="AQ3703" t="s">
        <v>3625</v>
      </c>
      <c r="AR3703">
        <v>21000</v>
      </c>
    </row>
    <row r="3704" spans="1:44" x14ac:dyDescent="0.25">
      <c r="A3704">
        <v>2308104</v>
      </c>
      <c r="B3704">
        <v>5</v>
      </c>
      <c r="C3704" t="s">
        <v>881</v>
      </c>
      <c r="D3704" t="s">
        <v>4899</v>
      </c>
      <c r="E3704">
        <v>3360</v>
      </c>
      <c r="F3704" t="s">
        <v>5940</v>
      </c>
      <c r="G3704">
        <v>3571</v>
      </c>
      <c r="H3704">
        <v>225</v>
      </c>
      <c r="I3704">
        <v>143</v>
      </c>
      <c r="J3704">
        <v>1212</v>
      </c>
      <c r="K3704">
        <v>2000</v>
      </c>
      <c r="L3704">
        <v>0</v>
      </c>
      <c r="M3704">
        <v>46280</v>
      </c>
      <c r="N3704">
        <v>205</v>
      </c>
      <c r="O3704">
        <v>174</v>
      </c>
      <c r="P3704">
        <v>3765</v>
      </c>
      <c r="R3704">
        <v>2308104</v>
      </c>
      <c r="S3704">
        <v>3360</v>
      </c>
      <c r="T3704" t="s">
        <v>5940</v>
      </c>
      <c r="U3704">
        <v>3571</v>
      </c>
      <c r="V3704">
        <v>225</v>
      </c>
      <c r="W3704">
        <v>143</v>
      </c>
      <c r="X3704">
        <v>1212</v>
      </c>
      <c r="Z3704">
        <v>3539806</v>
      </c>
      <c r="AB3704" t="s">
        <v>5940</v>
      </c>
      <c r="AC3704">
        <v>3539806</v>
      </c>
      <c r="AD3704" t="s">
        <v>3473</v>
      </c>
      <c r="AE3704" t="s">
        <v>5940</v>
      </c>
      <c r="AF3704">
        <v>3539806</v>
      </c>
      <c r="AG3704" t="s">
        <v>3473</v>
      </c>
      <c r="AH3704" t="s">
        <v>5940</v>
      </c>
      <c r="AI3704">
        <v>3539806</v>
      </c>
      <c r="AJ3704" t="s">
        <v>3473</v>
      </c>
      <c r="AK3704" t="s">
        <v>5940</v>
      </c>
      <c r="AL3704">
        <v>3539806</v>
      </c>
      <c r="AM3704" t="s">
        <v>3473</v>
      </c>
      <c r="AN3704" t="s">
        <v>5940</v>
      </c>
      <c r="AO3704">
        <v>0</v>
      </c>
      <c r="AP3704">
        <v>3553906</v>
      </c>
      <c r="AQ3704" t="s">
        <v>3626</v>
      </c>
      <c r="AR3704">
        <v>420</v>
      </c>
    </row>
    <row r="3705" spans="1:44" x14ac:dyDescent="0.25">
      <c r="A3705">
        <v>2308203</v>
      </c>
      <c r="B3705">
        <v>5</v>
      </c>
      <c r="C3705" t="s">
        <v>881</v>
      </c>
      <c r="D3705" t="s">
        <v>4900</v>
      </c>
      <c r="E3705">
        <v>10710</v>
      </c>
      <c r="F3705" t="s">
        <v>5940</v>
      </c>
      <c r="G3705">
        <v>300</v>
      </c>
      <c r="H3705" t="s">
        <v>5940</v>
      </c>
      <c r="I3705" t="s">
        <v>5940</v>
      </c>
      <c r="J3705">
        <v>295</v>
      </c>
      <c r="K3705">
        <v>10800</v>
      </c>
      <c r="L3705">
        <v>0</v>
      </c>
      <c r="M3705">
        <v>310</v>
      </c>
      <c r="N3705">
        <v>0</v>
      </c>
      <c r="O3705">
        <v>0</v>
      </c>
      <c r="P3705">
        <v>266</v>
      </c>
      <c r="R3705">
        <v>2308203</v>
      </c>
      <c r="S3705">
        <v>10710</v>
      </c>
      <c r="T3705" t="s">
        <v>5940</v>
      </c>
      <c r="U3705">
        <v>300</v>
      </c>
      <c r="V3705" t="s">
        <v>5940</v>
      </c>
      <c r="W3705" t="s">
        <v>5940</v>
      </c>
      <c r="X3705">
        <v>295</v>
      </c>
      <c r="Z3705">
        <v>3539905</v>
      </c>
      <c r="AB3705" t="s">
        <v>5940</v>
      </c>
      <c r="AC3705">
        <v>3539905</v>
      </c>
      <c r="AD3705" t="s">
        <v>3474</v>
      </c>
      <c r="AE3705">
        <v>150</v>
      </c>
      <c r="AF3705">
        <v>3539905</v>
      </c>
      <c r="AG3705" t="s">
        <v>3474</v>
      </c>
      <c r="AH3705">
        <v>87609</v>
      </c>
      <c r="AI3705">
        <v>3539905</v>
      </c>
      <c r="AJ3705" t="s">
        <v>3474</v>
      </c>
      <c r="AK3705" t="s">
        <v>5940</v>
      </c>
      <c r="AL3705">
        <v>3539905</v>
      </c>
      <c r="AM3705" t="s">
        <v>3474</v>
      </c>
      <c r="AN3705">
        <v>200</v>
      </c>
      <c r="AO3705">
        <v>0</v>
      </c>
      <c r="AP3705">
        <v>3553955</v>
      </c>
      <c r="AQ3705" t="s">
        <v>3627</v>
      </c>
      <c r="AR3705">
        <v>12910</v>
      </c>
    </row>
    <row r="3706" spans="1:44" x14ac:dyDescent="0.25">
      <c r="A3706">
        <v>2308302</v>
      </c>
      <c r="B3706">
        <v>5</v>
      </c>
      <c r="C3706" t="s">
        <v>881</v>
      </c>
      <c r="D3706" t="s">
        <v>4901</v>
      </c>
      <c r="E3706">
        <v>2520</v>
      </c>
      <c r="F3706" t="s">
        <v>5940</v>
      </c>
      <c r="G3706">
        <v>644</v>
      </c>
      <c r="H3706">
        <v>32</v>
      </c>
      <c r="I3706">
        <v>88</v>
      </c>
      <c r="J3706">
        <v>175</v>
      </c>
      <c r="K3706">
        <v>1600</v>
      </c>
      <c r="L3706">
        <v>0</v>
      </c>
      <c r="M3706">
        <v>8520</v>
      </c>
      <c r="N3706">
        <v>93</v>
      </c>
      <c r="O3706">
        <v>367</v>
      </c>
      <c r="P3706">
        <v>707</v>
      </c>
      <c r="R3706">
        <v>2308302</v>
      </c>
      <c r="S3706">
        <v>2520</v>
      </c>
      <c r="T3706" t="s">
        <v>5940</v>
      </c>
      <c r="U3706">
        <v>644</v>
      </c>
      <c r="V3706">
        <v>32</v>
      </c>
      <c r="W3706">
        <v>88</v>
      </c>
      <c r="X3706">
        <v>175</v>
      </c>
      <c r="Z3706">
        <v>3540002</v>
      </c>
      <c r="AB3706" t="s">
        <v>5940</v>
      </c>
      <c r="AC3706">
        <v>3540002</v>
      </c>
      <c r="AD3706" t="s">
        <v>3475</v>
      </c>
      <c r="AE3706">
        <v>6</v>
      </c>
      <c r="AF3706">
        <v>3540002</v>
      </c>
      <c r="AG3706" t="s">
        <v>3475</v>
      </c>
      <c r="AH3706">
        <v>72277</v>
      </c>
      <c r="AI3706">
        <v>3540002</v>
      </c>
      <c r="AJ3706" t="s">
        <v>3475</v>
      </c>
      <c r="AK3706">
        <v>54</v>
      </c>
      <c r="AL3706">
        <v>3540002</v>
      </c>
      <c r="AM3706" t="s">
        <v>3475</v>
      </c>
      <c r="AN3706">
        <v>360</v>
      </c>
      <c r="AO3706">
        <v>0</v>
      </c>
      <c r="AP3706">
        <v>3554003</v>
      </c>
      <c r="AQ3706" t="s">
        <v>3628</v>
      </c>
      <c r="AR3706">
        <v>17110</v>
      </c>
    </row>
    <row r="3707" spans="1:44" x14ac:dyDescent="0.25">
      <c r="A3707">
        <v>2308351</v>
      </c>
      <c r="B3707">
        <v>5</v>
      </c>
      <c r="C3707" t="s">
        <v>881</v>
      </c>
      <c r="D3707" t="s">
        <v>4902</v>
      </c>
      <c r="E3707">
        <v>286</v>
      </c>
      <c r="F3707" t="s">
        <v>5940</v>
      </c>
      <c r="G3707">
        <v>3336</v>
      </c>
      <c r="H3707">
        <v>324</v>
      </c>
      <c r="I3707">
        <v>162</v>
      </c>
      <c r="J3707">
        <v>1032</v>
      </c>
      <c r="K3707">
        <v>66</v>
      </c>
      <c r="L3707">
        <v>0</v>
      </c>
      <c r="M3707">
        <v>12480</v>
      </c>
      <c r="N3707">
        <v>90</v>
      </c>
      <c r="O3707">
        <v>495</v>
      </c>
      <c r="P3707">
        <v>2610</v>
      </c>
      <c r="R3707">
        <v>2308351</v>
      </c>
      <c r="S3707">
        <v>286</v>
      </c>
      <c r="T3707" t="s">
        <v>5940</v>
      </c>
      <c r="U3707">
        <v>3336</v>
      </c>
      <c r="V3707">
        <v>324</v>
      </c>
      <c r="W3707">
        <v>162</v>
      </c>
      <c r="X3707">
        <v>1032</v>
      </c>
      <c r="Z3707">
        <v>3540101</v>
      </c>
      <c r="AB3707" t="s">
        <v>5940</v>
      </c>
      <c r="AC3707">
        <v>3540101</v>
      </c>
      <c r="AD3707" t="s">
        <v>3476</v>
      </c>
      <c r="AE3707">
        <v>22</v>
      </c>
      <c r="AF3707">
        <v>3540101</v>
      </c>
      <c r="AG3707" t="s">
        <v>3476</v>
      </c>
      <c r="AH3707" t="s">
        <v>5940</v>
      </c>
      <c r="AI3707">
        <v>3540101</v>
      </c>
      <c r="AJ3707" t="s">
        <v>3476</v>
      </c>
      <c r="AK3707" t="s">
        <v>5940</v>
      </c>
      <c r="AL3707">
        <v>3540101</v>
      </c>
      <c r="AM3707" t="s">
        <v>3476</v>
      </c>
      <c r="AN3707" t="s">
        <v>5940</v>
      </c>
      <c r="AO3707">
        <v>0</v>
      </c>
      <c r="AP3707">
        <v>3554102</v>
      </c>
      <c r="AQ3707" t="s">
        <v>3629</v>
      </c>
      <c r="AR3707">
        <v>9400</v>
      </c>
    </row>
    <row r="3708" spans="1:44" x14ac:dyDescent="0.25">
      <c r="A3708">
        <v>2308377</v>
      </c>
      <c r="B3708">
        <v>5</v>
      </c>
      <c r="C3708" t="s">
        <v>881</v>
      </c>
      <c r="D3708" t="s">
        <v>4903</v>
      </c>
      <c r="E3708" t="s">
        <v>5940</v>
      </c>
      <c r="F3708" t="s">
        <v>5940</v>
      </c>
      <c r="G3708">
        <v>622</v>
      </c>
      <c r="H3708">
        <v>44</v>
      </c>
      <c r="I3708" t="s">
        <v>5940</v>
      </c>
      <c r="J3708">
        <v>517</v>
      </c>
      <c r="K3708">
        <v>0</v>
      </c>
      <c r="L3708">
        <v>0</v>
      </c>
      <c r="M3708">
        <v>1724</v>
      </c>
      <c r="N3708">
        <v>3</v>
      </c>
      <c r="O3708">
        <v>0</v>
      </c>
      <c r="P3708">
        <v>1312</v>
      </c>
      <c r="R3708">
        <v>2308377</v>
      </c>
      <c r="S3708" t="s">
        <v>5940</v>
      </c>
      <c r="T3708" t="s">
        <v>5940</v>
      </c>
      <c r="U3708">
        <v>622</v>
      </c>
      <c r="V3708">
        <v>44</v>
      </c>
      <c r="W3708" t="s">
        <v>5940</v>
      </c>
      <c r="X3708">
        <v>517</v>
      </c>
      <c r="Z3708">
        <v>3540200</v>
      </c>
      <c r="AB3708" t="s">
        <v>5940</v>
      </c>
      <c r="AC3708">
        <v>3540200</v>
      </c>
      <c r="AD3708" t="s">
        <v>3477</v>
      </c>
      <c r="AE3708">
        <v>48</v>
      </c>
      <c r="AF3708">
        <v>3540200</v>
      </c>
      <c r="AG3708" t="s">
        <v>3477</v>
      </c>
      <c r="AH3708">
        <v>1833774</v>
      </c>
      <c r="AI3708">
        <v>3540200</v>
      </c>
      <c r="AJ3708" t="s">
        <v>3477</v>
      </c>
      <c r="AK3708" t="s">
        <v>5940</v>
      </c>
      <c r="AL3708">
        <v>3540200</v>
      </c>
      <c r="AM3708" t="s">
        <v>3477</v>
      </c>
      <c r="AN3708">
        <v>3840</v>
      </c>
      <c r="AO3708">
        <v>0</v>
      </c>
      <c r="AP3708">
        <v>3554201</v>
      </c>
      <c r="AQ3708" t="s">
        <v>3630</v>
      </c>
      <c r="AR3708">
        <v>10850</v>
      </c>
    </row>
    <row r="3709" spans="1:44" x14ac:dyDescent="0.25">
      <c r="A3709">
        <v>2308401</v>
      </c>
      <c r="B3709">
        <v>5</v>
      </c>
      <c r="C3709" t="s">
        <v>881</v>
      </c>
      <c r="D3709" t="s">
        <v>4904</v>
      </c>
      <c r="E3709">
        <v>53550</v>
      </c>
      <c r="F3709" t="s">
        <v>5940</v>
      </c>
      <c r="G3709">
        <v>390</v>
      </c>
      <c r="H3709" t="s">
        <v>5940</v>
      </c>
      <c r="I3709">
        <v>140</v>
      </c>
      <c r="J3709">
        <v>358</v>
      </c>
      <c r="K3709">
        <v>32000</v>
      </c>
      <c r="L3709">
        <v>0</v>
      </c>
      <c r="M3709">
        <v>5184</v>
      </c>
      <c r="N3709">
        <v>0</v>
      </c>
      <c r="O3709">
        <v>437</v>
      </c>
      <c r="P3709">
        <v>904</v>
      </c>
      <c r="R3709">
        <v>2308401</v>
      </c>
      <c r="S3709">
        <v>53550</v>
      </c>
      <c r="T3709" t="s">
        <v>5940</v>
      </c>
      <c r="U3709">
        <v>390</v>
      </c>
      <c r="V3709" t="s">
        <v>5940</v>
      </c>
      <c r="W3709">
        <v>140</v>
      </c>
      <c r="X3709">
        <v>358</v>
      </c>
      <c r="Z3709">
        <v>3540259</v>
      </c>
      <c r="AB3709">
        <v>1887</v>
      </c>
      <c r="AC3709">
        <v>3540259</v>
      </c>
      <c r="AD3709" t="s">
        <v>3478</v>
      </c>
      <c r="AE3709">
        <v>5</v>
      </c>
      <c r="AF3709">
        <v>3540259</v>
      </c>
      <c r="AG3709" t="s">
        <v>3478</v>
      </c>
      <c r="AH3709">
        <v>58405</v>
      </c>
      <c r="AI3709">
        <v>3540259</v>
      </c>
      <c r="AJ3709" t="s">
        <v>3478</v>
      </c>
      <c r="AK3709">
        <v>56</v>
      </c>
      <c r="AL3709">
        <v>3540259</v>
      </c>
      <c r="AM3709" t="s">
        <v>3478</v>
      </c>
      <c r="AN3709" t="s">
        <v>5940</v>
      </c>
      <c r="AO3709">
        <v>0</v>
      </c>
      <c r="AP3709">
        <v>3554300</v>
      </c>
      <c r="AQ3709" t="s">
        <v>3631</v>
      </c>
      <c r="AR3709">
        <v>1830</v>
      </c>
    </row>
    <row r="3710" spans="1:44" x14ac:dyDescent="0.25">
      <c r="A3710">
        <v>2308500</v>
      </c>
      <c r="B3710">
        <v>5</v>
      </c>
      <c r="C3710" t="s">
        <v>881</v>
      </c>
      <c r="D3710" t="s">
        <v>4905</v>
      </c>
      <c r="E3710">
        <v>1600</v>
      </c>
      <c r="F3710" t="s">
        <v>5940</v>
      </c>
      <c r="G3710">
        <v>3288</v>
      </c>
      <c r="H3710">
        <v>409</v>
      </c>
      <c r="I3710">
        <v>54</v>
      </c>
      <c r="J3710">
        <v>1249</v>
      </c>
      <c r="K3710">
        <v>4590</v>
      </c>
      <c r="L3710">
        <v>0</v>
      </c>
      <c r="M3710">
        <v>11382</v>
      </c>
      <c r="N3710">
        <v>181</v>
      </c>
      <c r="O3710">
        <v>575</v>
      </c>
      <c r="P3710">
        <v>3311</v>
      </c>
      <c r="R3710">
        <v>2308500</v>
      </c>
      <c r="S3710">
        <v>1600</v>
      </c>
      <c r="T3710" t="s">
        <v>5940</v>
      </c>
      <c r="U3710">
        <v>3288</v>
      </c>
      <c r="V3710">
        <v>409</v>
      </c>
      <c r="W3710">
        <v>54</v>
      </c>
      <c r="X3710">
        <v>1249</v>
      </c>
      <c r="Z3710">
        <v>3540309</v>
      </c>
      <c r="AB3710">
        <v>98</v>
      </c>
      <c r="AC3710">
        <v>3540309</v>
      </c>
      <c r="AD3710" t="s">
        <v>3479</v>
      </c>
      <c r="AE3710" t="s">
        <v>5940</v>
      </c>
      <c r="AF3710">
        <v>3540309</v>
      </c>
      <c r="AG3710" t="s">
        <v>3479</v>
      </c>
      <c r="AH3710">
        <v>260740</v>
      </c>
      <c r="AI3710">
        <v>3540309</v>
      </c>
      <c r="AJ3710" t="s">
        <v>3479</v>
      </c>
      <c r="AK3710">
        <v>170</v>
      </c>
      <c r="AL3710">
        <v>3540309</v>
      </c>
      <c r="AM3710" t="s">
        <v>3479</v>
      </c>
      <c r="AN3710">
        <v>3360</v>
      </c>
      <c r="AO3710">
        <v>0</v>
      </c>
      <c r="AP3710">
        <v>3554409</v>
      </c>
      <c r="AQ3710" t="s">
        <v>3632</v>
      </c>
      <c r="AR3710">
        <v>840</v>
      </c>
    </row>
    <row r="3711" spans="1:44" x14ac:dyDescent="0.25">
      <c r="A3711">
        <v>2308609</v>
      </c>
      <c r="B3711">
        <v>5</v>
      </c>
      <c r="C3711" t="s">
        <v>881</v>
      </c>
      <c r="D3711" t="s">
        <v>4906</v>
      </c>
      <c r="E3711">
        <v>190</v>
      </c>
      <c r="F3711" t="s">
        <v>5940</v>
      </c>
      <c r="G3711">
        <v>1085</v>
      </c>
      <c r="H3711" t="s">
        <v>5940</v>
      </c>
      <c r="I3711" t="s">
        <v>5940</v>
      </c>
      <c r="J3711">
        <v>437</v>
      </c>
      <c r="K3711">
        <v>190</v>
      </c>
      <c r="L3711">
        <v>0</v>
      </c>
      <c r="M3711">
        <v>5733</v>
      </c>
      <c r="N3711">
        <v>0</v>
      </c>
      <c r="O3711">
        <v>0</v>
      </c>
      <c r="P3711">
        <v>2338</v>
      </c>
      <c r="R3711">
        <v>2308609</v>
      </c>
      <c r="S3711">
        <v>190</v>
      </c>
      <c r="T3711" t="s">
        <v>5940</v>
      </c>
      <c r="U3711">
        <v>1085</v>
      </c>
      <c r="V3711" t="s">
        <v>5940</v>
      </c>
      <c r="W3711" t="s">
        <v>5940</v>
      </c>
      <c r="X3711">
        <v>437</v>
      </c>
      <c r="Z3711">
        <v>3540408</v>
      </c>
      <c r="AB3711">
        <v>1829</v>
      </c>
      <c r="AC3711">
        <v>3540408</v>
      </c>
      <c r="AD3711" t="s">
        <v>3480</v>
      </c>
      <c r="AE3711" t="s">
        <v>5940</v>
      </c>
      <c r="AF3711">
        <v>3540408</v>
      </c>
      <c r="AG3711" t="s">
        <v>3480</v>
      </c>
      <c r="AH3711">
        <v>52565</v>
      </c>
      <c r="AI3711">
        <v>3540408</v>
      </c>
      <c r="AJ3711" t="s">
        <v>3480</v>
      </c>
      <c r="AK3711">
        <v>67</v>
      </c>
      <c r="AL3711">
        <v>3540408</v>
      </c>
      <c r="AM3711" t="s">
        <v>3480</v>
      </c>
      <c r="AN3711">
        <v>285</v>
      </c>
      <c r="AO3711">
        <v>0</v>
      </c>
      <c r="AP3711">
        <v>3554508</v>
      </c>
      <c r="AQ3711" t="s">
        <v>3633</v>
      </c>
      <c r="AR3711">
        <v>7200</v>
      </c>
    </row>
    <row r="3712" spans="1:44" x14ac:dyDescent="0.25">
      <c r="A3712">
        <v>2308708</v>
      </c>
      <c r="B3712">
        <v>5</v>
      </c>
      <c r="C3712" t="s">
        <v>881</v>
      </c>
      <c r="D3712" t="s">
        <v>4907</v>
      </c>
      <c r="E3712" t="s">
        <v>5940</v>
      </c>
      <c r="F3712" t="s">
        <v>5940</v>
      </c>
      <c r="G3712">
        <v>864</v>
      </c>
      <c r="H3712">
        <v>50</v>
      </c>
      <c r="I3712">
        <v>10386</v>
      </c>
      <c r="J3712">
        <v>4477</v>
      </c>
      <c r="K3712">
        <v>0</v>
      </c>
      <c r="L3712">
        <v>0</v>
      </c>
      <c r="M3712">
        <v>3200</v>
      </c>
      <c r="N3712">
        <v>0</v>
      </c>
      <c r="O3712">
        <v>13200</v>
      </c>
      <c r="P3712">
        <v>6744</v>
      </c>
      <c r="R3712">
        <v>2308708</v>
      </c>
      <c r="S3712" t="s">
        <v>5940</v>
      </c>
      <c r="T3712" t="s">
        <v>5940</v>
      </c>
      <c r="U3712">
        <v>864</v>
      </c>
      <c r="V3712">
        <v>50</v>
      </c>
      <c r="W3712">
        <v>10386</v>
      </c>
      <c r="X3712">
        <v>4477</v>
      </c>
      <c r="Z3712">
        <v>3540507</v>
      </c>
      <c r="AB3712" t="s">
        <v>5940</v>
      </c>
      <c r="AC3712">
        <v>3540507</v>
      </c>
      <c r="AD3712" t="s">
        <v>3481</v>
      </c>
      <c r="AE3712">
        <v>30</v>
      </c>
      <c r="AF3712">
        <v>3540507</v>
      </c>
      <c r="AG3712" t="s">
        <v>3481</v>
      </c>
      <c r="AH3712" t="s">
        <v>5940</v>
      </c>
      <c r="AI3712">
        <v>3540507</v>
      </c>
      <c r="AJ3712" t="s">
        <v>3481</v>
      </c>
      <c r="AK3712">
        <v>27</v>
      </c>
      <c r="AL3712">
        <v>3540507</v>
      </c>
      <c r="AM3712" t="s">
        <v>3481</v>
      </c>
      <c r="AN3712" t="s">
        <v>5940</v>
      </c>
      <c r="AO3712">
        <v>0</v>
      </c>
      <c r="AP3712">
        <v>3554607</v>
      </c>
      <c r="AQ3712" t="s">
        <v>3634</v>
      </c>
      <c r="AR3712">
        <v>3775</v>
      </c>
    </row>
    <row r="3713" spans="1:44" x14ac:dyDescent="0.25">
      <c r="A3713">
        <v>2308807</v>
      </c>
      <c r="B3713">
        <v>5</v>
      </c>
      <c r="C3713" t="s">
        <v>881</v>
      </c>
      <c r="D3713" t="s">
        <v>4908</v>
      </c>
      <c r="E3713">
        <v>1225</v>
      </c>
      <c r="F3713" t="s">
        <v>5940</v>
      </c>
      <c r="G3713">
        <v>300</v>
      </c>
      <c r="H3713" t="s">
        <v>5940</v>
      </c>
      <c r="I3713">
        <v>130</v>
      </c>
      <c r="J3713">
        <v>169</v>
      </c>
      <c r="K3713">
        <v>1550</v>
      </c>
      <c r="L3713">
        <v>0</v>
      </c>
      <c r="M3713">
        <v>344</v>
      </c>
      <c r="N3713">
        <v>0</v>
      </c>
      <c r="O3713">
        <v>124</v>
      </c>
      <c r="P3713">
        <v>166</v>
      </c>
      <c r="R3713">
        <v>2308807</v>
      </c>
      <c r="S3713">
        <v>1225</v>
      </c>
      <c r="T3713" t="s">
        <v>5940</v>
      </c>
      <c r="U3713">
        <v>300</v>
      </c>
      <c r="V3713" t="s">
        <v>5940</v>
      </c>
      <c r="W3713">
        <v>130</v>
      </c>
      <c r="X3713">
        <v>169</v>
      </c>
      <c r="Z3713">
        <v>3540606</v>
      </c>
      <c r="AB3713" t="s">
        <v>5940</v>
      </c>
      <c r="AC3713">
        <v>3540606</v>
      </c>
      <c r="AD3713" t="s">
        <v>3482</v>
      </c>
      <c r="AE3713">
        <v>300</v>
      </c>
      <c r="AF3713">
        <v>3540606</v>
      </c>
      <c r="AG3713" t="s">
        <v>3482</v>
      </c>
      <c r="AH3713">
        <v>1036702</v>
      </c>
      <c r="AI3713">
        <v>3540606</v>
      </c>
      <c r="AJ3713" t="s">
        <v>3482</v>
      </c>
      <c r="AK3713">
        <v>878</v>
      </c>
      <c r="AL3713">
        <v>3540606</v>
      </c>
      <c r="AM3713" t="s">
        <v>3482</v>
      </c>
      <c r="AN3713" t="s">
        <v>5940</v>
      </c>
      <c r="AO3713">
        <v>0</v>
      </c>
      <c r="AP3713">
        <v>3554656</v>
      </c>
      <c r="AQ3713" t="s">
        <v>3635</v>
      </c>
      <c r="AR3713">
        <v>250</v>
      </c>
    </row>
    <row r="3714" spans="1:44" x14ac:dyDescent="0.25">
      <c r="A3714">
        <v>2308906</v>
      </c>
      <c r="B3714">
        <v>5</v>
      </c>
      <c r="C3714" t="s">
        <v>881</v>
      </c>
      <c r="D3714" t="s">
        <v>4909</v>
      </c>
      <c r="E3714" t="s">
        <v>5940</v>
      </c>
      <c r="F3714" t="s">
        <v>5940</v>
      </c>
      <c r="G3714">
        <v>256</v>
      </c>
      <c r="H3714" t="s">
        <v>5940</v>
      </c>
      <c r="I3714" t="s">
        <v>5940</v>
      </c>
      <c r="J3714">
        <v>219</v>
      </c>
      <c r="K3714">
        <v>0</v>
      </c>
      <c r="L3714">
        <v>0</v>
      </c>
      <c r="M3714">
        <v>765</v>
      </c>
      <c r="N3714">
        <v>0</v>
      </c>
      <c r="O3714">
        <v>0</v>
      </c>
      <c r="P3714">
        <v>391</v>
      </c>
      <c r="R3714">
        <v>2308906</v>
      </c>
      <c r="S3714" t="s">
        <v>5940</v>
      </c>
      <c r="T3714" t="s">
        <v>5940</v>
      </c>
      <c r="U3714">
        <v>256</v>
      </c>
      <c r="V3714" t="s">
        <v>5940</v>
      </c>
      <c r="W3714" t="s">
        <v>5940</v>
      </c>
      <c r="X3714">
        <v>219</v>
      </c>
      <c r="Z3714">
        <v>3540705</v>
      </c>
      <c r="AB3714">
        <v>810</v>
      </c>
      <c r="AC3714">
        <v>3540705</v>
      </c>
      <c r="AD3714" t="s">
        <v>3483</v>
      </c>
      <c r="AE3714">
        <v>315</v>
      </c>
      <c r="AF3714">
        <v>3540705</v>
      </c>
      <c r="AG3714" t="s">
        <v>3483</v>
      </c>
      <c r="AH3714">
        <v>365036</v>
      </c>
      <c r="AI3714">
        <v>3540705</v>
      </c>
      <c r="AJ3714" t="s">
        <v>3483</v>
      </c>
      <c r="AK3714">
        <v>300</v>
      </c>
      <c r="AL3714">
        <v>3540705</v>
      </c>
      <c r="AM3714" t="s">
        <v>3483</v>
      </c>
      <c r="AN3714">
        <v>2100</v>
      </c>
      <c r="AO3714">
        <v>0</v>
      </c>
      <c r="AP3714">
        <v>3554706</v>
      </c>
      <c r="AQ3714" t="s">
        <v>3636</v>
      </c>
      <c r="AR3714">
        <v>1605</v>
      </c>
    </row>
    <row r="3715" spans="1:44" x14ac:dyDescent="0.25">
      <c r="A3715">
        <v>2309003</v>
      </c>
      <c r="B3715">
        <v>5</v>
      </c>
      <c r="C3715" t="s">
        <v>881</v>
      </c>
      <c r="D3715" t="s">
        <v>4910</v>
      </c>
      <c r="E3715">
        <v>424</v>
      </c>
      <c r="F3715" t="s">
        <v>5940</v>
      </c>
      <c r="G3715">
        <v>305</v>
      </c>
      <c r="H3715" t="s">
        <v>5940</v>
      </c>
      <c r="I3715">
        <v>208</v>
      </c>
      <c r="J3715">
        <v>267</v>
      </c>
      <c r="K3715">
        <v>1200</v>
      </c>
      <c r="L3715">
        <v>0</v>
      </c>
      <c r="M3715">
        <v>736</v>
      </c>
      <c r="N3715">
        <v>0</v>
      </c>
      <c r="O3715">
        <v>565</v>
      </c>
      <c r="P3715">
        <v>423</v>
      </c>
      <c r="R3715">
        <v>2309003</v>
      </c>
      <c r="S3715">
        <v>424</v>
      </c>
      <c r="T3715" t="s">
        <v>5940</v>
      </c>
      <c r="U3715">
        <v>305</v>
      </c>
      <c r="V3715" t="s">
        <v>5940</v>
      </c>
      <c r="W3715">
        <v>208</v>
      </c>
      <c r="X3715">
        <v>267</v>
      </c>
      <c r="Z3715">
        <v>3540754</v>
      </c>
      <c r="AB3715" t="s">
        <v>5940</v>
      </c>
      <c r="AC3715">
        <v>3540754</v>
      </c>
      <c r="AD3715" t="s">
        <v>3484</v>
      </c>
      <c r="AE3715">
        <v>1500</v>
      </c>
      <c r="AF3715">
        <v>3540754</v>
      </c>
      <c r="AG3715" t="s">
        <v>3484</v>
      </c>
      <c r="AH3715" t="s">
        <v>5940</v>
      </c>
      <c r="AI3715">
        <v>3540754</v>
      </c>
      <c r="AJ3715" t="s">
        <v>3484</v>
      </c>
      <c r="AK3715" t="s">
        <v>5940</v>
      </c>
      <c r="AL3715">
        <v>3540754</v>
      </c>
      <c r="AM3715" t="s">
        <v>3484</v>
      </c>
      <c r="AN3715" t="s">
        <v>5940</v>
      </c>
      <c r="AO3715">
        <v>0</v>
      </c>
      <c r="AP3715">
        <v>3554755</v>
      </c>
      <c r="AQ3715" t="s">
        <v>3637</v>
      </c>
      <c r="AR3715">
        <v>2160</v>
      </c>
    </row>
    <row r="3716" spans="1:44" x14ac:dyDescent="0.25">
      <c r="A3716">
        <v>2309102</v>
      </c>
      <c r="B3716">
        <v>5</v>
      </c>
      <c r="C3716" t="s">
        <v>881</v>
      </c>
      <c r="D3716" t="s">
        <v>4911</v>
      </c>
      <c r="E3716">
        <v>836</v>
      </c>
      <c r="F3716" t="s">
        <v>5940</v>
      </c>
      <c r="G3716">
        <v>676</v>
      </c>
      <c r="H3716" t="s">
        <v>5940</v>
      </c>
      <c r="I3716" t="s">
        <v>5940</v>
      </c>
      <c r="J3716">
        <v>314</v>
      </c>
      <c r="K3716">
        <v>850</v>
      </c>
      <c r="L3716">
        <v>0</v>
      </c>
      <c r="M3716">
        <v>847</v>
      </c>
      <c r="N3716">
        <v>0</v>
      </c>
      <c r="O3716">
        <v>0</v>
      </c>
      <c r="P3716">
        <v>468</v>
      </c>
      <c r="R3716">
        <v>2309102</v>
      </c>
      <c r="S3716">
        <v>836</v>
      </c>
      <c r="T3716" t="s">
        <v>5940</v>
      </c>
      <c r="U3716">
        <v>676</v>
      </c>
      <c r="V3716" t="s">
        <v>5940</v>
      </c>
      <c r="W3716" t="s">
        <v>5940</v>
      </c>
      <c r="X3716">
        <v>314</v>
      </c>
      <c r="Z3716">
        <v>3540804</v>
      </c>
      <c r="AB3716" t="s">
        <v>5940</v>
      </c>
      <c r="AC3716">
        <v>3540804</v>
      </c>
      <c r="AD3716" t="s">
        <v>3485</v>
      </c>
      <c r="AE3716">
        <v>540</v>
      </c>
      <c r="AF3716">
        <v>3540804</v>
      </c>
      <c r="AG3716" t="s">
        <v>3485</v>
      </c>
      <c r="AH3716">
        <v>436149</v>
      </c>
      <c r="AI3716">
        <v>3540804</v>
      </c>
      <c r="AJ3716" t="s">
        <v>3485</v>
      </c>
      <c r="AK3716">
        <v>860</v>
      </c>
      <c r="AL3716">
        <v>3540804</v>
      </c>
      <c r="AM3716" t="s">
        <v>3485</v>
      </c>
      <c r="AN3716">
        <v>125</v>
      </c>
      <c r="AO3716">
        <v>0</v>
      </c>
      <c r="AP3716">
        <v>3554805</v>
      </c>
      <c r="AQ3716" t="s">
        <v>3638</v>
      </c>
      <c r="AR3716">
        <v>425</v>
      </c>
    </row>
    <row r="3717" spans="1:44" x14ac:dyDescent="0.25">
      <c r="A3717">
        <v>2309201</v>
      </c>
      <c r="B3717">
        <v>5</v>
      </c>
      <c r="C3717" t="s">
        <v>881</v>
      </c>
      <c r="D3717" t="s">
        <v>4912</v>
      </c>
      <c r="E3717">
        <v>360</v>
      </c>
      <c r="F3717" t="s">
        <v>5940</v>
      </c>
      <c r="G3717">
        <v>851</v>
      </c>
      <c r="H3717">
        <v>7</v>
      </c>
      <c r="I3717">
        <v>188</v>
      </c>
      <c r="J3717">
        <v>166</v>
      </c>
      <c r="K3717">
        <v>495</v>
      </c>
      <c r="L3717">
        <v>0</v>
      </c>
      <c r="M3717">
        <v>4080</v>
      </c>
      <c r="N3717">
        <v>0</v>
      </c>
      <c r="O3717">
        <v>100</v>
      </c>
      <c r="P3717">
        <v>462</v>
      </c>
      <c r="R3717">
        <v>2309201</v>
      </c>
      <c r="S3717">
        <v>360</v>
      </c>
      <c r="T3717" t="s">
        <v>5940</v>
      </c>
      <c r="U3717">
        <v>851</v>
      </c>
      <c r="V3717">
        <v>7</v>
      </c>
      <c r="W3717">
        <v>188</v>
      </c>
      <c r="X3717">
        <v>166</v>
      </c>
      <c r="Z3717">
        <v>3540853</v>
      </c>
      <c r="AB3717">
        <v>130</v>
      </c>
      <c r="AC3717">
        <v>3540853</v>
      </c>
      <c r="AD3717" t="s">
        <v>3486</v>
      </c>
      <c r="AE3717" t="s">
        <v>5940</v>
      </c>
      <c r="AF3717">
        <v>3540853</v>
      </c>
      <c r="AG3717" t="s">
        <v>3486</v>
      </c>
      <c r="AH3717">
        <v>52096</v>
      </c>
      <c r="AI3717">
        <v>3540853</v>
      </c>
      <c r="AJ3717" t="s">
        <v>3486</v>
      </c>
      <c r="AK3717">
        <v>50</v>
      </c>
      <c r="AL3717">
        <v>3540853</v>
      </c>
      <c r="AM3717" t="s">
        <v>3486</v>
      </c>
      <c r="AN3717" t="s">
        <v>5940</v>
      </c>
      <c r="AO3717">
        <v>0</v>
      </c>
      <c r="AP3717">
        <v>3554904</v>
      </c>
      <c r="AQ3717" t="s">
        <v>3639</v>
      </c>
      <c r="AR3717">
        <v>2570</v>
      </c>
    </row>
    <row r="3718" spans="1:44" x14ac:dyDescent="0.25">
      <c r="A3718">
        <v>2309300</v>
      </c>
      <c r="B3718">
        <v>5</v>
      </c>
      <c r="C3718" t="s">
        <v>881</v>
      </c>
      <c r="D3718" t="s">
        <v>4913</v>
      </c>
      <c r="E3718">
        <v>570</v>
      </c>
      <c r="F3718" t="s">
        <v>5940</v>
      </c>
      <c r="G3718">
        <v>1672</v>
      </c>
      <c r="H3718" t="s">
        <v>5940</v>
      </c>
      <c r="I3718" t="s">
        <v>5940</v>
      </c>
      <c r="J3718">
        <v>523</v>
      </c>
      <c r="K3718">
        <v>540</v>
      </c>
      <c r="L3718">
        <v>0</v>
      </c>
      <c r="M3718">
        <v>3380</v>
      </c>
      <c r="N3718">
        <v>0</v>
      </c>
      <c r="O3718">
        <v>0</v>
      </c>
      <c r="P3718">
        <v>885</v>
      </c>
      <c r="R3718">
        <v>2309300</v>
      </c>
      <c r="S3718">
        <v>570</v>
      </c>
      <c r="T3718" t="s">
        <v>5940</v>
      </c>
      <c r="U3718">
        <v>1672</v>
      </c>
      <c r="V3718" t="s">
        <v>5940</v>
      </c>
      <c r="W3718" t="s">
        <v>5940</v>
      </c>
      <c r="X3718">
        <v>523</v>
      </c>
      <c r="Z3718">
        <v>3540903</v>
      </c>
      <c r="AB3718" t="s">
        <v>5940</v>
      </c>
      <c r="AC3718">
        <v>3540903</v>
      </c>
      <c r="AD3718" t="s">
        <v>3487</v>
      </c>
      <c r="AE3718" t="s">
        <v>5940</v>
      </c>
      <c r="AF3718">
        <v>3540903</v>
      </c>
      <c r="AG3718" t="s">
        <v>3487</v>
      </c>
      <c r="AH3718">
        <v>730072</v>
      </c>
      <c r="AI3718">
        <v>3540903</v>
      </c>
      <c r="AJ3718" t="s">
        <v>3487</v>
      </c>
      <c r="AK3718" t="s">
        <v>5940</v>
      </c>
      <c r="AL3718">
        <v>3540903</v>
      </c>
      <c r="AM3718" t="s">
        <v>3487</v>
      </c>
      <c r="AN3718">
        <v>2400</v>
      </c>
      <c r="AO3718">
        <v>0</v>
      </c>
      <c r="AP3718">
        <v>3554953</v>
      </c>
      <c r="AQ3718" t="s">
        <v>3640</v>
      </c>
      <c r="AR3718">
        <v>3500</v>
      </c>
    </row>
    <row r="3719" spans="1:44" x14ac:dyDescent="0.25">
      <c r="A3719">
        <v>2309409</v>
      </c>
      <c r="B3719">
        <v>5</v>
      </c>
      <c r="C3719" t="s">
        <v>881</v>
      </c>
      <c r="D3719" t="s">
        <v>4914</v>
      </c>
      <c r="E3719">
        <v>420</v>
      </c>
      <c r="F3719" t="s">
        <v>5940</v>
      </c>
      <c r="G3719">
        <v>4257</v>
      </c>
      <c r="H3719" t="s">
        <v>5940</v>
      </c>
      <c r="I3719" t="s">
        <v>5940</v>
      </c>
      <c r="J3719">
        <v>1403</v>
      </c>
      <c r="K3719">
        <v>390</v>
      </c>
      <c r="L3719">
        <v>0</v>
      </c>
      <c r="M3719">
        <v>9714</v>
      </c>
      <c r="N3719">
        <v>0</v>
      </c>
      <c r="O3719">
        <v>0</v>
      </c>
      <c r="P3719">
        <v>1017</v>
      </c>
      <c r="R3719">
        <v>2309409</v>
      </c>
      <c r="S3719">
        <v>420</v>
      </c>
      <c r="T3719" t="s">
        <v>5940</v>
      </c>
      <c r="U3719">
        <v>4257</v>
      </c>
      <c r="V3719" t="s">
        <v>5940</v>
      </c>
      <c r="W3719" t="s">
        <v>5940</v>
      </c>
      <c r="X3719">
        <v>1403</v>
      </c>
      <c r="Z3719">
        <v>3541000</v>
      </c>
      <c r="AB3719" t="s">
        <v>5940</v>
      </c>
      <c r="AC3719">
        <v>3541000</v>
      </c>
      <c r="AD3719" t="s">
        <v>3488</v>
      </c>
      <c r="AE3719" t="s">
        <v>5940</v>
      </c>
      <c r="AF3719">
        <v>3541000</v>
      </c>
      <c r="AG3719" t="s">
        <v>3488</v>
      </c>
      <c r="AH3719" t="s">
        <v>5940</v>
      </c>
      <c r="AI3719">
        <v>3541000</v>
      </c>
      <c r="AJ3719" t="s">
        <v>3488</v>
      </c>
      <c r="AK3719" t="s">
        <v>5940</v>
      </c>
      <c r="AL3719">
        <v>3541000</v>
      </c>
      <c r="AM3719" t="s">
        <v>3488</v>
      </c>
      <c r="AN3719" t="s">
        <v>5940</v>
      </c>
      <c r="AO3719">
        <v>0</v>
      </c>
      <c r="AP3719">
        <v>3555000</v>
      </c>
      <c r="AQ3719" t="s">
        <v>3641</v>
      </c>
      <c r="AR3719">
        <v>10200</v>
      </c>
    </row>
    <row r="3720" spans="1:44" x14ac:dyDescent="0.25">
      <c r="A3720">
        <v>2309458</v>
      </c>
      <c r="B3720">
        <v>5</v>
      </c>
      <c r="C3720" t="s">
        <v>881</v>
      </c>
      <c r="D3720" t="s">
        <v>4915</v>
      </c>
      <c r="E3720">
        <v>264</v>
      </c>
      <c r="F3720" t="s">
        <v>5940</v>
      </c>
      <c r="G3720">
        <v>1716</v>
      </c>
      <c r="H3720">
        <v>364</v>
      </c>
      <c r="I3720" t="s">
        <v>5940</v>
      </c>
      <c r="J3720">
        <v>1935</v>
      </c>
      <c r="K3720">
        <v>322</v>
      </c>
      <c r="L3720">
        <v>0</v>
      </c>
      <c r="M3720">
        <v>3359</v>
      </c>
      <c r="N3720">
        <v>0</v>
      </c>
      <c r="O3720">
        <v>0</v>
      </c>
      <c r="P3720">
        <v>2525</v>
      </c>
      <c r="R3720">
        <v>2309458</v>
      </c>
      <c r="S3720">
        <v>264</v>
      </c>
      <c r="T3720" t="s">
        <v>5940</v>
      </c>
      <c r="U3720">
        <v>1716</v>
      </c>
      <c r="V3720">
        <v>364</v>
      </c>
      <c r="W3720" t="s">
        <v>5940</v>
      </c>
      <c r="X3720">
        <v>1935</v>
      </c>
      <c r="Z3720">
        <v>3541059</v>
      </c>
      <c r="AB3720" t="s">
        <v>5940</v>
      </c>
      <c r="AC3720">
        <v>3541059</v>
      </c>
      <c r="AD3720" t="s">
        <v>3489</v>
      </c>
      <c r="AE3720" t="s">
        <v>5940</v>
      </c>
      <c r="AF3720">
        <v>3541059</v>
      </c>
      <c r="AG3720" t="s">
        <v>3489</v>
      </c>
      <c r="AH3720">
        <v>296785</v>
      </c>
      <c r="AI3720">
        <v>3541059</v>
      </c>
      <c r="AJ3720" t="s">
        <v>3489</v>
      </c>
      <c r="AK3720">
        <v>6</v>
      </c>
      <c r="AL3720">
        <v>3541059</v>
      </c>
      <c r="AM3720" t="s">
        <v>3489</v>
      </c>
      <c r="AN3720">
        <v>840</v>
      </c>
      <c r="AO3720">
        <v>0</v>
      </c>
      <c r="AP3720">
        <v>3555109</v>
      </c>
      <c r="AQ3720" t="s">
        <v>3642</v>
      </c>
      <c r="AR3720">
        <v>1800</v>
      </c>
    </row>
    <row r="3721" spans="1:44" x14ac:dyDescent="0.25">
      <c r="A3721">
        <v>2309508</v>
      </c>
      <c r="B3721">
        <v>5</v>
      </c>
      <c r="C3721" t="s">
        <v>881</v>
      </c>
      <c r="D3721" t="s">
        <v>4916</v>
      </c>
      <c r="E3721">
        <v>124</v>
      </c>
      <c r="F3721" t="s">
        <v>5940</v>
      </c>
      <c r="G3721">
        <v>1373</v>
      </c>
      <c r="H3721">
        <v>52</v>
      </c>
      <c r="I3721">
        <v>1598</v>
      </c>
      <c r="J3721">
        <v>355</v>
      </c>
      <c r="K3721">
        <v>120</v>
      </c>
      <c r="L3721">
        <v>0</v>
      </c>
      <c r="M3721">
        <v>1866</v>
      </c>
      <c r="N3721">
        <v>0</v>
      </c>
      <c r="O3721">
        <v>663</v>
      </c>
      <c r="P3721">
        <v>475</v>
      </c>
      <c r="R3721">
        <v>2309508</v>
      </c>
      <c r="S3721">
        <v>124</v>
      </c>
      <c r="T3721" t="s">
        <v>5940</v>
      </c>
      <c r="U3721">
        <v>1373</v>
      </c>
      <c r="V3721">
        <v>52</v>
      </c>
      <c r="W3721">
        <v>1598</v>
      </c>
      <c r="X3721">
        <v>355</v>
      </c>
      <c r="Z3721">
        <v>3541109</v>
      </c>
      <c r="AB3721" t="s">
        <v>5940</v>
      </c>
      <c r="AC3721">
        <v>3541109</v>
      </c>
      <c r="AD3721" t="s">
        <v>3490</v>
      </c>
      <c r="AE3721">
        <v>30</v>
      </c>
      <c r="AF3721">
        <v>3541109</v>
      </c>
      <c r="AG3721" t="s">
        <v>3490</v>
      </c>
      <c r="AH3721">
        <v>224027</v>
      </c>
      <c r="AI3721">
        <v>3541109</v>
      </c>
      <c r="AJ3721" t="s">
        <v>3490</v>
      </c>
      <c r="AK3721">
        <v>15</v>
      </c>
      <c r="AL3721">
        <v>3541109</v>
      </c>
      <c r="AM3721" t="s">
        <v>3490</v>
      </c>
      <c r="AN3721" t="s">
        <v>5940</v>
      </c>
      <c r="AO3721">
        <v>0</v>
      </c>
      <c r="AP3721">
        <v>3555208</v>
      </c>
      <c r="AQ3721" t="s">
        <v>3643</v>
      </c>
      <c r="AR3721">
        <v>2795</v>
      </c>
    </row>
    <row r="3722" spans="1:44" x14ac:dyDescent="0.25">
      <c r="A3722">
        <v>2309607</v>
      </c>
      <c r="B3722">
        <v>5</v>
      </c>
      <c r="C3722" t="s">
        <v>881</v>
      </c>
      <c r="D3722" t="s">
        <v>4917</v>
      </c>
      <c r="E3722">
        <v>1203</v>
      </c>
      <c r="F3722" t="s">
        <v>5940</v>
      </c>
      <c r="G3722">
        <v>197</v>
      </c>
      <c r="H3722" t="s">
        <v>5940</v>
      </c>
      <c r="I3722" t="s">
        <v>5940</v>
      </c>
      <c r="J3722">
        <v>307</v>
      </c>
      <c r="K3722">
        <v>2475</v>
      </c>
      <c r="L3722">
        <v>0</v>
      </c>
      <c r="M3722">
        <v>346</v>
      </c>
      <c r="N3722">
        <v>0</v>
      </c>
      <c r="O3722">
        <v>0</v>
      </c>
      <c r="P3722">
        <v>594</v>
      </c>
      <c r="R3722">
        <v>2309607</v>
      </c>
      <c r="S3722">
        <v>1203</v>
      </c>
      <c r="T3722" t="s">
        <v>5940</v>
      </c>
      <c r="U3722">
        <v>197</v>
      </c>
      <c r="V3722" t="s">
        <v>5940</v>
      </c>
      <c r="W3722" t="s">
        <v>5940</v>
      </c>
      <c r="X3722">
        <v>307</v>
      </c>
      <c r="Z3722">
        <v>3541208</v>
      </c>
      <c r="AB3722">
        <v>360</v>
      </c>
      <c r="AC3722">
        <v>3541208</v>
      </c>
      <c r="AD3722" t="s">
        <v>3491</v>
      </c>
      <c r="AE3722">
        <v>60</v>
      </c>
      <c r="AF3722">
        <v>3541208</v>
      </c>
      <c r="AG3722" t="s">
        <v>3491</v>
      </c>
      <c r="AH3722">
        <v>56320</v>
      </c>
      <c r="AI3722">
        <v>3541208</v>
      </c>
      <c r="AJ3722" t="s">
        <v>3491</v>
      </c>
      <c r="AK3722">
        <v>600</v>
      </c>
      <c r="AL3722">
        <v>3541208</v>
      </c>
      <c r="AM3722" t="s">
        <v>3491</v>
      </c>
      <c r="AN3722">
        <v>1800</v>
      </c>
      <c r="AO3722">
        <v>0</v>
      </c>
      <c r="AP3722">
        <v>3555307</v>
      </c>
      <c r="AQ3722" t="s">
        <v>3644</v>
      </c>
      <c r="AR3722">
        <v>336</v>
      </c>
    </row>
    <row r="3723" spans="1:44" x14ac:dyDescent="0.25">
      <c r="A3723">
        <v>2309706</v>
      </c>
      <c r="B3723">
        <v>5</v>
      </c>
      <c r="C3723" t="s">
        <v>881</v>
      </c>
      <c r="D3723" t="s">
        <v>4918</v>
      </c>
      <c r="E3723">
        <v>2448</v>
      </c>
      <c r="F3723" t="s">
        <v>5940</v>
      </c>
      <c r="G3723">
        <v>116</v>
      </c>
      <c r="H3723" t="s">
        <v>5940</v>
      </c>
      <c r="I3723">
        <v>13</v>
      </c>
      <c r="J3723">
        <v>105</v>
      </c>
      <c r="K3723">
        <v>3050</v>
      </c>
      <c r="L3723">
        <v>0</v>
      </c>
      <c r="M3723">
        <v>217</v>
      </c>
      <c r="N3723">
        <v>0</v>
      </c>
      <c r="O3723">
        <v>45</v>
      </c>
      <c r="P3723">
        <v>122</v>
      </c>
      <c r="R3723">
        <v>2309706</v>
      </c>
      <c r="S3723">
        <v>2448</v>
      </c>
      <c r="T3723" t="s">
        <v>5940</v>
      </c>
      <c r="U3723">
        <v>116</v>
      </c>
      <c r="V3723" t="s">
        <v>5940</v>
      </c>
      <c r="W3723">
        <v>13</v>
      </c>
      <c r="X3723">
        <v>105</v>
      </c>
      <c r="Z3723">
        <v>3541307</v>
      </c>
      <c r="AB3723">
        <v>1035</v>
      </c>
      <c r="AC3723">
        <v>3541307</v>
      </c>
      <c r="AD3723" t="s">
        <v>3492</v>
      </c>
      <c r="AE3723" t="s">
        <v>5940</v>
      </c>
      <c r="AF3723">
        <v>3541307</v>
      </c>
      <c r="AG3723" t="s">
        <v>3492</v>
      </c>
      <c r="AH3723" t="s">
        <v>5940</v>
      </c>
      <c r="AI3723">
        <v>3541307</v>
      </c>
      <c r="AJ3723" t="s">
        <v>3492</v>
      </c>
      <c r="AK3723">
        <v>300</v>
      </c>
      <c r="AL3723">
        <v>3541307</v>
      </c>
      <c r="AM3723" t="s">
        <v>3492</v>
      </c>
      <c r="AN3723">
        <v>3588</v>
      </c>
      <c r="AO3723">
        <v>0</v>
      </c>
      <c r="AP3723">
        <v>3555356</v>
      </c>
      <c r="AQ3723" t="s">
        <v>3645</v>
      </c>
      <c r="AR3723">
        <v>7000</v>
      </c>
    </row>
    <row r="3724" spans="1:44" x14ac:dyDescent="0.25">
      <c r="A3724">
        <v>2309805</v>
      </c>
      <c r="B3724">
        <v>5</v>
      </c>
      <c r="C3724" t="s">
        <v>881</v>
      </c>
      <c r="D3724" t="s">
        <v>4919</v>
      </c>
      <c r="E3724">
        <v>1600</v>
      </c>
      <c r="F3724" t="s">
        <v>5940</v>
      </c>
      <c r="G3724">
        <v>206</v>
      </c>
      <c r="H3724" t="s">
        <v>5940</v>
      </c>
      <c r="I3724">
        <v>734</v>
      </c>
      <c r="J3724">
        <v>29</v>
      </c>
      <c r="K3724">
        <v>1920</v>
      </c>
      <c r="L3724">
        <v>0</v>
      </c>
      <c r="M3724">
        <v>598</v>
      </c>
      <c r="N3724">
        <v>0</v>
      </c>
      <c r="O3724">
        <v>990</v>
      </c>
      <c r="P3724">
        <v>70</v>
      </c>
      <c r="R3724">
        <v>2309805</v>
      </c>
      <c r="S3724">
        <v>1600</v>
      </c>
      <c r="T3724" t="s">
        <v>5940</v>
      </c>
      <c r="U3724">
        <v>206</v>
      </c>
      <c r="V3724" t="s">
        <v>5940</v>
      </c>
      <c r="W3724">
        <v>734</v>
      </c>
      <c r="X3724">
        <v>29</v>
      </c>
      <c r="Z3724">
        <v>3541406</v>
      </c>
      <c r="AB3724">
        <v>27</v>
      </c>
      <c r="AC3724">
        <v>3541406</v>
      </c>
      <c r="AD3724" t="s">
        <v>3493</v>
      </c>
      <c r="AE3724">
        <v>36</v>
      </c>
      <c r="AF3724">
        <v>3541406</v>
      </c>
      <c r="AG3724" t="s">
        <v>3493</v>
      </c>
      <c r="AH3724">
        <v>1084678</v>
      </c>
      <c r="AI3724">
        <v>3541406</v>
      </c>
      <c r="AJ3724" t="s">
        <v>3493</v>
      </c>
      <c r="AK3724">
        <v>90</v>
      </c>
      <c r="AL3724">
        <v>3541406</v>
      </c>
      <c r="AM3724" t="s">
        <v>3493</v>
      </c>
      <c r="AN3724" t="s">
        <v>5940</v>
      </c>
      <c r="AO3724">
        <v>0</v>
      </c>
      <c r="AP3724">
        <v>3555505</v>
      </c>
      <c r="AQ3724" t="s">
        <v>3647</v>
      </c>
      <c r="AR3724">
        <v>442</v>
      </c>
    </row>
    <row r="3725" spans="1:44" x14ac:dyDescent="0.25">
      <c r="A3725">
        <v>2309904</v>
      </c>
      <c r="B3725">
        <v>5</v>
      </c>
      <c r="C3725" t="s">
        <v>881</v>
      </c>
      <c r="D3725" t="s">
        <v>4920</v>
      </c>
      <c r="E3725" t="s">
        <v>5940</v>
      </c>
      <c r="F3725" t="s">
        <v>5940</v>
      </c>
      <c r="G3725">
        <v>147</v>
      </c>
      <c r="H3725" t="s">
        <v>5940</v>
      </c>
      <c r="I3725">
        <v>40</v>
      </c>
      <c r="J3725">
        <v>199</v>
      </c>
      <c r="K3725">
        <v>0</v>
      </c>
      <c r="L3725">
        <v>0</v>
      </c>
      <c r="M3725">
        <v>319</v>
      </c>
      <c r="N3725">
        <v>0</v>
      </c>
      <c r="O3725">
        <v>130</v>
      </c>
      <c r="P3725">
        <v>203</v>
      </c>
      <c r="R3725">
        <v>2309904</v>
      </c>
      <c r="S3725" t="s">
        <v>5940</v>
      </c>
      <c r="T3725" t="s">
        <v>5940</v>
      </c>
      <c r="U3725">
        <v>147</v>
      </c>
      <c r="V3725" t="s">
        <v>5940</v>
      </c>
      <c r="W3725">
        <v>40</v>
      </c>
      <c r="X3725">
        <v>199</v>
      </c>
      <c r="Z3725">
        <v>3541505</v>
      </c>
      <c r="AB3725">
        <v>1170</v>
      </c>
      <c r="AC3725">
        <v>3541505</v>
      </c>
      <c r="AD3725" t="s">
        <v>3494</v>
      </c>
      <c r="AE3725" t="s">
        <v>5940</v>
      </c>
      <c r="AF3725">
        <v>3541505</v>
      </c>
      <c r="AG3725" t="s">
        <v>3494</v>
      </c>
      <c r="AH3725">
        <v>183561</v>
      </c>
      <c r="AI3725">
        <v>3541505</v>
      </c>
      <c r="AJ3725" t="s">
        <v>3494</v>
      </c>
      <c r="AK3725">
        <v>300</v>
      </c>
      <c r="AL3725">
        <v>3541505</v>
      </c>
      <c r="AM3725" t="s">
        <v>3494</v>
      </c>
      <c r="AN3725">
        <v>1742</v>
      </c>
      <c r="AO3725">
        <v>0</v>
      </c>
      <c r="AP3725">
        <v>3555604</v>
      </c>
      <c r="AQ3725" t="s">
        <v>3648</v>
      </c>
      <c r="AR3725">
        <v>2145</v>
      </c>
    </row>
    <row r="3726" spans="1:44" x14ac:dyDescent="0.25">
      <c r="A3726">
        <v>2310001</v>
      </c>
      <c r="B3726">
        <v>5</v>
      </c>
      <c r="C3726" t="s">
        <v>881</v>
      </c>
      <c r="D3726" t="s">
        <v>4921</v>
      </c>
      <c r="E3726" t="s">
        <v>5940</v>
      </c>
      <c r="F3726" t="s">
        <v>5940</v>
      </c>
      <c r="G3726">
        <v>186</v>
      </c>
      <c r="H3726" t="s">
        <v>5940</v>
      </c>
      <c r="I3726" t="s">
        <v>5940</v>
      </c>
      <c r="J3726">
        <v>436</v>
      </c>
      <c r="K3726">
        <v>0</v>
      </c>
      <c r="L3726">
        <v>0</v>
      </c>
      <c r="M3726">
        <v>750</v>
      </c>
      <c r="N3726">
        <v>0</v>
      </c>
      <c r="O3726">
        <v>0</v>
      </c>
      <c r="P3726">
        <v>672</v>
      </c>
      <c r="R3726">
        <v>2310001</v>
      </c>
      <c r="S3726" t="s">
        <v>5940</v>
      </c>
      <c r="T3726" t="s">
        <v>5940</v>
      </c>
      <c r="U3726">
        <v>186</v>
      </c>
      <c r="V3726" t="s">
        <v>5940</v>
      </c>
      <c r="W3726" t="s">
        <v>5940</v>
      </c>
      <c r="X3726">
        <v>436</v>
      </c>
      <c r="Z3726">
        <v>3541604</v>
      </c>
      <c r="AB3726">
        <v>60</v>
      </c>
      <c r="AC3726">
        <v>3541604</v>
      </c>
      <c r="AD3726" t="s">
        <v>3495</v>
      </c>
      <c r="AE3726">
        <v>18</v>
      </c>
      <c r="AF3726">
        <v>3541604</v>
      </c>
      <c r="AG3726" t="s">
        <v>3495</v>
      </c>
      <c r="AH3726">
        <v>1070080</v>
      </c>
      <c r="AI3726">
        <v>3541604</v>
      </c>
      <c r="AJ3726" t="s">
        <v>3495</v>
      </c>
      <c r="AK3726">
        <v>30</v>
      </c>
      <c r="AL3726">
        <v>3541604</v>
      </c>
      <c r="AM3726" t="s">
        <v>3495</v>
      </c>
      <c r="AN3726">
        <v>624</v>
      </c>
      <c r="AO3726">
        <v>0</v>
      </c>
      <c r="AP3726">
        <v>3555703</v>
      </c>
      <c r="AQ3726" t="s">
        <v>3649</v>
      </c>
      <c r="AR3726">
        <v>1213</v>
      </c>
    </row>
    <row r="3727" spans="1:44" x14ac:dyDescent="0.25">
      <c r="A3727">
        <v>2310100</v>
      </c>
      <c r="B3727">
        <v>5</v>
      </c>
      <c r="C3727" t="s">
        <v>881</v>
      </c>
      <c r="D3727" t="s">
        <v>4922</v>
      </c>
      <c r="E3727">
        <v>3520</v>
      </c>
      <c r="F3727" t="s">
        <v>5940</v>
      </c>
      <c r="G3727">
        <v>321</v>
      </c>
      <c r="H3727" t="s">
        <v>5940</v>
      </c>
      <c r="I3727">
        <v>752</v>
      </c>
      <c r="J3727">
        <v>52</v>
      </c>
      <c r="K3727">
        <v>5000</v>
      </c>
      <c r="L3727">
        <v>0</v>
      </c>
      <c r="M3727">
        <v>672</v>
      </c>
      <c r="N3727">
        <v>0</v>
      </c>
      <c r="O3727">
        <v>1136</v>
      </c>
      <c r="P3727">
        <v>133</v>
      </c>
      <c r="R3727">
        <v>2310100</v>
      </c>
      <c r="S3727">
        <v>3520</v>
      </c>
      <c r="T3727" t="s">
        <v>5940</v>
      </c>
      <c r="U3727">
        <v>321</v>
      </c>
      <c r="V3727" t="s">
        <v>5940</v>
      </c>
      <c r="W3727">
        <v>752</v>
      </c>
      <c r="X3727">
        <v>52</v>
      </c>
      <c r="Z3727">
        <v>3541653</v>
      </c>
      <c r="AB3727" t="s">
        <v>5940</v>
      </c>
      <c r="AC3727">
        <v>3541653</v>
      </c>
      <c r="AD3727" t="s">
        <v>3496</v>
      </c>
      <c r="AE3727">
        <v>90</v>
      </c>
      <c r="AF3727">
        <v>3541653</v>
      </c>
      <c r="AG3727" t="s">
        <v>3496</v>
      </c>
      <c r="AH3727">
        <v>125155</v>
      </c>
      <c r="AI3727">
        <v>3541653</v>
      </c>
      <c r="AJ3727" t="s">
        <v>3496</v>
      </c>
      <c r="AK3727">
        <v>860</v>
      </c>
      <c r="AL3727">
        <v>3541653</v>
      </c>
      <c r="AM3727" t="s">
        <v>3496</v>
      </c>
      <c r="AN3727">
        <v>180</v>
      </c>
      <c r="AO3727">
        <v>0</v>
      </c>
      <c r="AP3727">
        <v>3555802</v>
      </c>
      <c r="AQ3727" t="s">
        <v>3650</v>
      </c>
      <c r="AR3727">
        <v>479</v>
      </c>
    </row>
    <row r="3728" spans="1:44" x14ac:dyDescent="0.25">
      <c r="A3728">
        <v>2310209</v>
      </c>
      <c r="B3728">
        <v>5</v>
      </c>
      <c r="C3728" t="s">
        <v>881</v>
      </c>
      <c r="D3728" t="s">
        <v>4923</v>
      </c>
      <c r="E3728">
        <v>150600</v>
      </c>
      <c r="F3728" t="s">
        <v>5940</v>
      </c>
      <c r="G3728">
        <v>459</v>
      </c>
      <c r="H3728" t="s">
        <v>5940</v>
      </c>
      <c r="I3728" t="s">
        <v>5940</v>
      </c>
      <c r="J3728">
        <v>906</v>
      </c>
      <c r="K3728">
        <v>194700</v>
      </c>
      <c r="L3728">
        <v>0</v>
      </c>
      <c r="M3728">
        <v>821</v>
      </c>
      <c r="N3728">
        <v>0</v>
      </c>
      <c r="O3728">
        <v>0</v>
      </c>
      <c r="P3728">
        <v>1026</v>
      </c>
      <c r="R3728">
        <v>2310209</v>
      </c>
      <c r="S3728">
        <v>150600</v>
      </c>
      <c r="T3728" t="s">
        <v>5940</v>
      </c>
      <c r="U3728">
        <v>459</v>
      </c>
      <c r="V3728" t="s">
        <v>5940</v>
      </c>
      <c r="W3728" t="s">
        <v>5940</v>
      </c>
      <c r="X3728">
        <v>906</v>
      </c>
      <c r="Z3728">
        <v>3541703</v>
      </c>
      <c r="AB3728">
        <v>84</v>
      </c>
      <c r="AC3728">
        <v>3541703</v>
      </c>
      <c r="AD3728" t="s">
        <v>3497</v>
      </c>
      <c r="AE3728" t="s">
        <v>5940</v>
      </c>
      <c r="AF3728">
        <v>3541703</v>
      </c>
      <c r="AG3728" t="s">
        <v>3497</v>
      </c>
      <c r="AH3728">
        <v>1532980</v>
      </c>
      <c r="AI3728">
        <v>3541703</v>
      </c>
      <c r="AJ3728" t="s">
        <v>3497</v>
      </c>
      <c r="AK3728">
        <v>121</v>
      </c>
      <c r="AL3728">
        <v>3541703</v>
      </c>
      <c r="AM3728" t="s">
        <v>3497</v>
      </c>
      <c r="AN3728">
        <v>168</v>
      </c>
      <c r="AO3728">
        <v>0</v>
      </c>
      <c r="AP3728">
        <v>3555901</v>
      </c>
      <c r="AQ3728" t="s">
        <v>3651</v>
      </c>
      <c r="AR3728">
        <v>2520</v>
      </c>
    </row>
    <row r="3729" spans="1:44" x14ac:dyDescent="0.25">
      <c r="A3729">
        <v>2310258</v>
      </c>
      <c r="B3729">
        <v>5</v>
      </c>
      <c r="C3729" t="s">
        <v>881</v>
      </c>
      <c r="D3729" t="s">
        <v>4924</v>
      </c>
      <c r="E3729">
        <v>202740</v>
      </c>
      <c r="F3729" t="s">
        <v>5940</v>
      </c>
      <c r="G3729">
        <v>845</v>
      </c>
      <c r="H3729" t="s">
        <v>5940</v>
      </c>
      <c r="I3729" t="s">
        <v>5940</v>
      </c>
      <c r="J3729">
        <v>997</v>
      </c>
      <c r="K3729">
        <v>166322</v>
      </c>
      <c r="L3729">
        <v>0</v>
      </c>
      <c r="M3729">
        <v>1620</v>
      </c>
      <c r="N3729">
        <v>0</v>
      </c>
      <c r="O3729">
        <v>0</v>
      </c>
      <c r="P3729">
        <v>1287</v>
      </c>
      <c r="R3729">
        <v>2310258</v>
      </c>
      <c r="S3729">
        <v>202740</v>
      </c>
      <c r="T3729" t="s">
        <v>5940</v>
      </c>
      <c r="U3729">
        <v>845</v>
      </c>
      <c r="V3729" t="s">
        <v>5940</v>
      </c>
      <c r="W3729" t="s">
        <v>5940</v>
      </c>
      <c r="X3729">
        <v>997</v>
      </c>
      <c r="Z3729">
        <v>3541802</v>
      </c>
      <c r="AB3729" t="s">
        <v>5940</v>
      </c>
      <c r="AC3729">
        <v>3541802</v>
      </c>
      <c r="AD3729" t="s">
        <v>3498</v>
      </c>
      <c r="AE3729" t="s">
        <v>5940</v>
      </c>
      <c r="AF3729">
        <v>3541802</v>
      </c>
      <c r="AG3729" t="s">
        <v>3498</v>
      </c>
      <c r="AH3729">
        <v>60279</v>
      </c>
      <c r="AI3729">
        <v>3541802</v>
      </c>
      <c r="AJ3729" t="s">
        <v>3498</v>
      </c>
      <c r="AK3729">
        <v>38</v>
      </c>
      <c r="AL3729">
        <v>3541802</v>
      </c>
      <c r="AM3729" t="s">
        <v>3498</v>
      </c>
      <c r="AN3729" t="s">
        <v>5940</v>
      </c>
      <c r="AO3729">
        <v>0</v>
      </c>
      <c r="AP3729">
        <v>3556008</v>
      </c>
      <c r="AQ3729" t="s">
        <v>3652</v>
      </c>
      <c r="AR3729">
        <v>5465</v>
      </c>
    </row>
    <row r="3730" spans="1:44" x14ac:dyDescent="0.25">
      <c r="A3730">
        <v>2310308</v>
      </c>
      <c r="B3730">
        <v>5</v>
      </c>
      <c r="C3730" t="s">
        <v>881</v>
      </c>
      <c r="D3730" t="s">
        <v>4925</v>
      </c>
      <c r="E3730">
        <v>200</v>
      </c>
      <c r="F3730" t="s">
        <v>5940</v>
      </c>
      <c r="G3730">
        <v>8228</v>
      </c>
      <c r="H3730" t="s">
        <v>5940</v>
      </c>
      <c r="I3730" t="s">
        <v>5940</v>
      </c>
      <c r="J3730">
        <v>3141</v>
      </c>
      <c r="K3730">
        <v>190</v>
      </c>
      <c r="L3730">
        <v>0</v>
      </c>
      <c r="M3730">
        <v>15548</v>
      </c>
      <c r="N3730">
        <v>4</v>
      </c>
      <c r="O3730">
        <v>0</v>
      </c>
      <c r="P3730">
        <v>5943</v>
      </c>
      <c r="R3730">
        <v>2310308</v>
      </c>
      <c r="S3730">
        <v>200</v>
      </c>
      <c r="T3730" t="s">
        <v>5940</v>
      </c>
      <c r="U3730">
        <v>8228</v>
      </c>
      <c r="V3730" t="s">
        <v>5940</v>
      </c>
      <c r="W3730" t="s">
        <v>5940</v>
      </c>
      <c r="X3730">
        <v>3141</v>
      </c>
      <c r="Z3730">
        <v>3541901</v>
      </c>
      <c r="AB3730" t="s">
        <v>5940</v>
      </c>
      <c r="AC3730">
        <v>3541901</v>
      </c>
      <c r="AD3730" t="s">
        <v>3499</v>
      </c>
      <c r="AE3730">
        <v>1</v>
      </c>
      <c r="AF3730">
        <v>3541901</v>
      </c>
      <c r="AG3730" t="s">
        <v>3499</v>
      </c>
      <c r="AH3730">
        <v>4302</v>
      </c>
      <c r="AI3730">
        <v>3541901</v>
      </c>
      <c r="AJ3730" t="s">
        <v>3499</v>
      </c>
      <c r="AK3730">
        <v>33</v>
      </c>
      <c r="AL3730">
        <v>3541901</v>
      </c>
      <c r="AM3730" t="s">
        <v>3499</v>
      </c>
      <c r="AN3730" t="s">
        <v>5940</v>
      </c>
      <c r="AO3730">
        <v>0</v>
      </c>
      <c r="AP3730">
        <v>3556107</v>
      </c>
      <c r="AQ3730" t="s">
        <v>3653</v>
      </c>
      <c r="AR3730">
        <v>1440</v>
      </c>
    </row>
    <row r="3731" spans="1:44" x14ac:dyDescent="0.25">
      <c r="A3731">
        <v>2310407</v>
      </c>
      <c r="B3731">
        <v>5</v>
      </c>
      <c r="C3731" t="s">
        <v>881</v>
      </c>
      <c r="D3731" t="s">
        <v>4926</v>
      </c>
      <c r="E3731">
        <v>630</v>
      </c>
      <c r="F3731" t="s">
        <v>5940</v>
      </c>
      <c r="G3731">
        <v>1210</v>
      </c>
      <c r="H3731" t="s">
        <v>5940</v>
      </c>
      <c r="I3731" t="s">
        <v>5940</v>
      </c>
      <c r="J3731">
        <v>573</v>
      </c>
      <c r="K3731">
        <v>1376</v>
      </c>
      <c r="L3731">
        <v>0</v>
      </c>
      <c r="M3731">
        <v>4214</v>
      </c>
      <c r="N3731">
        <v>0</v>
      </c>
      <c r="O3731">
        <v>0</v>
      </c>
      <c r="P3731">
        <v>1162</v>
      </c>
      <c r="R3731">
        <v>2310407</v>
      </c>
      <c r="S3731">
        <v>630</v>
      </c>
      <c r="T3731" t="s">
        <v>5940</v>
      </c>
      <c r="U3731">
        <v>1210</v>
      </c>
      <c r="V3731" t="s">
        <v>5940</v>
      </c>
      <c r="W3731" t="s">
        <v>5940</v>
      </c>
      <c r="X3731">
        <v>573</v>
      </c>
      <c r="Z3731">
        <v>3542008</v>
      </c>
      <c r="AB3731" t="s">
        <v>5940</v>
      </c>
      <c r="AC3731">
        <v>3542008</v>
      </c>
      <c r="AD3731" t="s">
        <v>3500</v>
      </c>
      <c r="AE3731">
        <v>8</v>
      </c>
      <c r="AF3731">
        <v>3542008</v>
      </c>
      <c r="AG3731" t="s">
        <v>3500</v>
      </c>
      <c r="AH3731">
        <v>35043</v>
      </c>
      <c r="AI3731">
        <v>3542008</v>
      </c>
      <c r="AJ3731" t="s">
        <v>3500</v>
      </c>
      <c r="AK3731">
        <v>45</v>
      </c>
      <c r="AL3731">
        <v>3542008</v>
      </c>
      <c r="AM3731" t="s">
        <v>3500</v>
      </c>
      <c r="AN3731" t="s">
        <v>5940</v>
      </c>
      <c r="AO3731">
        <v>0</v>
      </c>
      <c r="AP3731">
        <v>3556206</v>
      </c>
      <c r="AQ3731" t="s">
        <v>3654</v>
      </c>
      <c r="AR3731">
        <v>804</v>
      </c>
    </row>
    <row r="3732" spans="1:44" x14ac:dyDescent="0.25">
      <c r="A3732">
        <v>2310506</v>
      </c>
      <c r="B3732">
        <v>5</v>
      </c>
      <c r="C3732" t="s">
        <v>881</v>
      </c>
      <c r="D3732" t="s">
        <v>4927</v>
      </c>
      <c r="E3732">
        <v>5000</v>
      </c>
      <c r="F3732" t="s">
        <v>5940</v>
      </c>
      <c r="G3732">
        <v>11424</v>
      </c>
      <c r="H3732" t="s">
        <v>5940</v>
      </c>
      <c r="I3732">
        <v>135</v>
      </c>
      <c r="J3732">
        <v>2769</v>
      </c>
      <c r="K3732">
        <v>3200</v>
      </c>
      <c r="L3732">
        <v>0</v>
      </c>
      <c r="M3732">
        <v>25265</v>
      </c>
      <c r="N3732">
        <v>0</v>
      </c>
      <c r="O3732">
        <v>726</v>
      </c>
      <c r="P3732">
        <v>6645</v>
      </c>
      <c r="R3732">
        <v>2310506</v>
      </c>
      <c r="S3732">
        <v>5000</v>
      </c>
      <c r="T3732" t="s">
        <v>5940</v>
      </c>
      <c r="U3732">
        <v>11424</v>
      </c>
      <c r="V3732" t="s">
        <v>5940</v>
      </c>
      <c r="W3732">
        <v>135</v>
      </c>
      <c r="X3732">
        <v>2769</v>
      </c>
      <c r="Z3732">
        <v>3542107</v>
      </c>
      <c r="AB3732" t="s">
        <v>5940</v>
      </c>
      <c r="AC3732">
        <v>3542107</v>
      </c>
      <c r="AD3732" t="s">
        <v>3501</v>
      </c>
      <c r="AE3732">
        <v>2</v>
      </c>
      <c r="AF3732">
        <v>3542107</v>
      </c>
      <c r="AG3732" t="s">
        <v>3501</v>
      </c>
      <c r="AH3732">
        <v>510988</v>
      </c>
      <c r="AI3732">
        <v>3542107</v>
      </c>
      <c r="AJ3732" t="s">
        <v>3501</v>
      </c>
      <c r="AK3732" t="s">
        <v>5940</v>
      </c>
      <c r="AL3732">
        <v>3542107</v>
      </c>
      <c r="AM3732" t="s">
        <v>3501</v>
      </c>
      <c r="AN3732" t="s">
        <v>5940</v>
      </c>
      <c r="AO3732">
        <v>0</v>
      </c>
      <c r="AP3732">
        <v>3556305</v>
      </c>
      <c r="AQ3732" t="s">
        <v>3655</v>
      </c>
      <c r="AR3732">
        <v>7038</v>
      </c>
    </row>
    <row r="3733" spans="1:44" x14ac:dyDescent="0.25">
      <c r="A3733">
        <v>2310605</v>
      </c>
      <c r="B3733">
        <v>5</v>
      </c>
      <c r="C3733" t="s">
        <v>881</v>
      </c>
      <c r="D3733" t="s">
        <v>4928</v>
      </c>
      <c r="E3733">
        <v>200</v>
      </c>
      <c r="F3733" t="s">
        <v>5940</v>
      </c>
      <c r="G3733">
        <v>124</v>
      </c>
      <c r="H3733" t="s">
        <v>5940</v>
      </c>
      <c r="I3733">
        <v>15</v>
      </c>
      <c r="J3733">
        <v>61</v>
      </c>
      <c r="K3733">
        <v>70</v>
      </c>
      <c r="L3733">
        <v>0</v>
      </c>
      <c r="M3733">
        <v>2610</v>
      </c>
      <c r="N3733">
        <v>0</v>
      </c>
      <c r="O3733">
        <v>81</v>
      </c>
      <c r="P3733">
        <v>749</v>
      </c>
      <c r="R3733">
        <v>2310605</v>
      </c>
      <c r="S3733">
        <v>200</v>
      </c>
      <c r="T3733" t="s">
        <v>5940</v>
      </c>
      <c r="U3733">
        <v>124</v>
      </c>
      <c r="V3733" t="s">
        <v>5940</v>
      </c>
      <c r="W3733">
        <v>15</v>
      </c>
      <c r="X3733">
        <v>61</v>
      </c>
      <c r="Z3733">
        <v>3542206</v>
      </c>
      <c r="AB3733">
        <v>315</v>
      </c>
      <c r="AC3733">
        <v>3542206</v>
      </c>
      <c r="AD3733" t="s">
        <v>3502</v>
      </c>
      <c r="AE3733" t="s">
        <v>5940</v>
      </c>
      <c r="AF3733">
        <v>3542206</v>
      </c>
      <c r="AG3733" t="s">
        <v>3502</v>
      </c>
      <c r="AH3733">
        <v>845473</v>
      </c>
      <c r="AI3733">
        <v>3542206</v>
      </c>
      <c r="AJ3733" t="s">
        <v>3502</v>
      </c>
      <c r="AK3733">
        <v>24</v>
      </c>
      <c r="AL3733">
        <v>3542206</v>
      </c>
      <c r="AM3733" t="s">
        <v>3502</v>
      </c>
      <c r="AN3733">
        <v>45910</v>
      </c>
      <c r="AO3733">
        <v>0</v>
      </c>
      <c r="AP3733">
        <v>3556354</v>
      </c>
      <c r="AQ3733" t="s">
        <v>3656</v>
      </c>
      <c r="AR3733">
        <v>900</v>
      </c>
    </row>
    <row r="3734" spans="1:44" x14ac:dyDescent="0.25">
      <c r="A3734">
        <v>2310704</v>
      </c>
      <c r="B3734">
        <v>5</v>
      </c>
      <c r="C3734" t="s">
        <v>881</v>
      </c>
      <c r="D3734" t="s">
        <v>4929</v>
      </c>
      <c r="E3734">
        <v>335</v>
      </c>
      <c r="F3734" t="s">
        <v>5940</v>
      </c>
      <c r="G3734">
        <v>310</v>
      </c>
      <c r="H3734" t="s">
        <v>5940</v>
      </c>
      <c r="I3734" t="s">
        <v>5940</v>
      </c>
      <c r="J3734">
        <v>251</v>
      </c>
      <c r="K3734">
        <v>504</v>
      </c>
      <c r="L3734">
        <v>0</v>
      </c>
      <c r="M3734">
        <v>784</v>
      </c>
      <c r="N3734">
        <v>0</v>
      </c>
      <c r="O3734">
        <v>0</v>
      </c>
      <c r="P3734">
        <v>725</v>
      </c>
      <c r="R3734">
        <v>2310704</v>
      </c>
      <c r="S3734">
        <v>335</v>
      </c>
      <c r="T3734" t="s">
        <v>5940</v>
      </c>
      <c r="U3734">
        <v>310</v>
      </c>
      <c r="V3734" t="s">
        <v>5940</v>
      </c>
      <c r="W3734" t="s">
        <v>5940</v>
      </c>
      <c r="X3734">
        <v>251</v>
      </c>
      <c r="Z3734">
        <v>3542305</v>
      </c>
      <c r="AB3734" t="s">
        <v>5940</v>
      </c>
      <c r="AC3734">
        <v>3542305</v>
      </c>
      <c r="AD3734" t="s">
        <v>3503</v>
      </c>
      <c r="AE3734" t="s">
        <v>5940</v>
      </c>
      <c r="AF3734">
        <v>3542305</v>
      </c>
      <c r="AG3734" t="s">
        <v>3503</v>
      </c>
      <c r="AH3734" t="s">
        <v>5940</v>
      </c>
      <c r="AI3734">
        <v>3542305</v>
      </c>
      <c r="AJ3734" t="s">
        <v>3503</v>
      </c>
      <c r="AK3734">
        <v>129</v>
      </c>
      <c r="AL3734">
        <v>3542305</v>
      </c>
      <c r="AM3734" t="s">
        <v>3503</v>
      </c>
      <c r="AN3734" t="s">
        <v>5940</v>
      </c>
      <c r="AO3734">
        <v>0</v>
      </c>
      <c r="AP3734">
        <v>3556404</v>
      </c>
      <c r="AQ3734" t="s">
        <v>3657</v>
      </c>
      <c r="AR3734">
        <v>29952</v>
      </c>
    </row>
    <row r="3735" spans="1:44" x14ac:dyDescent="0.25">
      <c r="A3735">
        <v>2310803</v>
      </c>
      <c r="B3735">
        <v>5</v>
      </c>
      <c r="C3735" t="s">
        <v>881</v>
      </c>
      <c r="D3735" t="s">
        <v>4930</v>
      </c>
      <c r="E3735">
        <v>372</v>
      </c>
      <c r="F3735" t="s">
        <v>5940</v>
      </c>
      <c r="G3735">
        <v>877</v>
      </c>
      <c r="H3735" t="s">
        <v>5940</v>
      </c>
      <c r="I3735">
        <v>27</v>
      </c>
      <c r="J3735">
        <v>414</v>
      </c>
      <c r="K3735">
        <v>300</v>
      </c>
      <c r="L3735">
        <v>0</v>
      </c>
      <c r="M3735">
        <v>5400</v>
      </c>
      <c r="N3735">
        <v>0</v>
      </c>
      <c r="O3735">
        <v>0</v>
      </c>
      <c r="P3735">
        <v>925</v>
      </c>
      <c r="R3735">
        <v>2310803</v>
      </c>
      <c r="S3735">
        <v>372</v>
      </c>
      <c r="T3735" t="s">
        <v>5940</v>
      </c>
      <c r="U3735">
        <v>877</v>
      </c>
      <c r="V3735" t="s">
        <v>5940</v>
      </c>
      <c r="W3735">
        <v>27</v>
      </c>
      <c r="X3735">
        <v>414</v>
      </c>
      <c r="Z3735">
        <v>3542404</v>
      </c>
      <c r="AB3735">
        <v>300</v>
      </c>
      <c r="AC3735">
        <v>3542404</v>
      </c>
      <c r="AD3735" t="s">
        <v>3504</v>
      </c>
      <c r="AE3735">
        <v>14</v>
      </c>
      <c r="AF3735">
        <v>3542404</v>
      </c>
      <c r="AG3735" t="s">
        <v>3504</v>
      </c>
      <c r="AH3735">
        <v>135585</v>
      </c>
      <c r="AI3735">
        <v>3542404</v>
      </c>
      <c r="AJ3735" t="s">
        <v>3504</v>
      </c>
      <c r="AK3735">
        <v>108</v>
      </c>
      <c r="AL3735">
        <v>3542404</v>
      </c>
      <c r="AM3735" t="s">
        <v>3504</v>
      </c>
      <c r="AN3735" t="s">
        <v>5940</v>
      </c>
      <c r="AO3735">
        <v>0</v>
      </c>
      <c r="AP3735">
        <v>3556503</v>
      </c>
      <c r="AQ3735" t="s">
        <v>3659</v>
      </c>
      <c r="AR3735">
        <v>23</v>
      </c>
    </row>
    <row r="3736" spans="1:44" x14ac:dyDescent="0.25">
      <c r="A3736">
        <v>2310852</v>
      </c>
      <c r="B3736">
        <v>5</v>
      </c>
      <c r="C3736" t="s">
        <v>881</v>
      </c>
      <c r="D3736" t="s">
        <v>4931</v>
      </c>
      <c r="E3736">
        <v>43000</v>
      </c>
      <c r="F3736" t="s">
        <v>5940</v>
      </c>
      <c r="G3736">
        <v>51</v>
      </c>
      <c r="H3736" t="s">
        <v>5940</v>
      </c>
      <c r="I3736" t="s">
        <v>5940</v>
      </c>
      <c r="J3736">
        <v>109</v>
      </c>
      <c r="K3736">
        <v>73100</v>
      </c>
      <c r="L3736">
        <v>0</v>
      </c>
      <c r="M3736">
        <v>91</v>
      </c>
      <c r="N3736">
        <v>0</v>
      </c>
      <c r="O3736">
        <v>0</v>
      </c>
      <c r="P3736">
        <v>120</v>
      </c>
      <c r="R3736">
        <v>2310852</v>
      </c>
      <c r="S3736">
        <v>43000</v>
      </c>
      <c r="T3736" t="s">
        <v>5940</v>
      </c>
      <c r="U3736">
        <v>51</v>
      </c>
      <c r="V3736" t="s">
        <v>5940</v>
      </c>
      <c r="W3736" t="s">
        <v>5940</v>
      </c>
      <c r="X3736">
        <v>109</v>
      </c>
      <c r="Z3736">
        <v>3542503</v>
      </c>
      <c r="AB3736" t="s">
        <v>5940</v>
      </c>
      <c r="AC3736">
        <v>3542503</v>
      </c>
      <c r="AD3736" t="s">
        <v>3505</v>
      </c>
      <c r="AE3736" t="s">
        <v>5940</v>
      </c>
      <c r="AF3736">
        <v>3542503</v>
      </c>
      <c r="AG3736" t="s">
        <v>3505</v>
      </c>
      <c r="AH3736">
        <v>114892</v>
      </c>
      <c r="AI3736">
        <v>3542503</v>
      </c>
      <c r="AJ3736" t="s">
        <v>3505</v>
      </c>
      <c r="AK3736" t="s">
        <v>5940</v>
      </c>
      <c r="AL3736">
        <v>3542503</v>
      </c>
      <c r="AM3736" t="s">
        <v>3505</v>
      </c>
      <c r="AN3736" t="s">
        <v>5940</v>
      </c>
      <c r="AO3736">
        <v>0</v>
      </c>
      <c r="AP3736">
        <v>3556602</v>
      </c>
      <c r="AQ3736" t="s">
        <v>3660</v>
      </c>
      <c r="AR3736">
        <v>1200</v>
      </c>
    </row>
    <row r="3737" spans="1:44" x14ac:dyDescent="0.25">
      <c r="A3737">
        <v>2310902</v>
      </c>
      <c r="B3737">
        <v>5</v>
      </c>
      <c r="C3737" t="s">
        <v>881</v>
      </c>
      <c r="D3737" t="s">
        <v>4932</v>
      </c>
      <c r="E3737">
        <v>900</v>
      </c>
      <c r="F3737" t="s">
        <v>5940</v>
      </c>
      <c r="G3737">
        <v>1287</v>
      </c>
      <c r="H3737">
        <v>167</v>
      </c>
      <c r="I3737">
        <v>4</v>
      </c>
      <c r="J3737">
        <v>377</v>
      </c>
      <c r="K3737">
        <v>1305</v>
      </c>
      <c r="L3737">
        <v>0</v>
      </c>
      <c r="M3737">
        <v>2990</v>
      </c>
      <c r="N3737">
        <v>150</v>
      </c>
      <c r="O3737">
        <v>162</v>
      </c>
      <c r="P3737">
        <v>1124</v>
      </c>
      <c r="R3737">
        <v>2310902</v>
      </c>
      <c r="S3737">
        <v>900</v>
      </c>
      <c r="T3737" t="s">
        <v>5940</v>
      </c>
      <c r="U3737">
        <v>1287</v>
      </c>
      <c r="V3737">
        <v>167</v>
      </c>
      <c r="W3737">
        <v>4</v>
      </c>
      <c r="X3737">
        <v>377</v>
      </c>
      <c r="Z3737">
        <v>3542602</v>
      </c>
      <c r="AB3737" t="s">
        <v>5940</v>
      </c>
      <c r="AC3737">
        <v>3542602</v>
      </c>
      <c r="AD3737" t="s">
        <v>3506</v>
      </c>
      <c r="AE3737">
        <v>75</v>
      </c>
      <c r="AF3737">
        <v>3542602</v>
      </c>
      <c r="AG3737" t="s">
        <v>3506</v>
      </c>
      <c r="AH3737" t="s">
        <v>5940</v>
      </c>
      <c r="AI3737">
        <v>3542602</v>
      </c>
      <c r="AJ3737" t="s">
        <v>3506</v>
      </c>
      <c r="AK3737">
        <v>9</v>
      </c>
      <c r="AL3737">
        <v>3542602</v>
      </c>
      <c r="AM3737" t="s">
        <v>3506</v>
      </c>
      <c r="AN3737" t="s">
        <v>5940</v>
      </c>
      <c r="AO3737">
        <v>0</v>
      </c>
      <c r="AP3737">
        <v>3556701</v>
      </c>
      <c r="AQ3737" t="s">
        <v>3661</v>
      </c>
      <c r="AR3737">
        <v>1080</v>
      </c>
    </row>
    <row r="3738" spans="1:44" x14ac:dyDescent="0.25">
      <c r="A3738">
        <v>2310951</v>
      </c>
      <c r="B3738">
        <v>5</v>
      </c>
      <c r="C3738" t="s">
        <v>881</v>
      </c>
      <c r="D3738" t="s">
        <v>4933</v>
      </c>
      <c r="E3738">
        <v>1428</v>
      </c>
      <c r="F3738" t="s">
        <v>5940</v>
      </c>
      <c r="G3738">
        <v>3003</v>
      </c>
      <c r="H3738" t="s">
        <v>5940</v>
      </c>
      <c r="I3738">
        <v>130</v>
      </c>
      <c r="J3738">
        <v>1360</v>
      </c>
      <c r="K3738">
        <v>1560</v>
      </c>
      <c r="L3738">
        <v>0</v>
      </c>
      <c r="M3738">
        <v>2934</v>
      </c>
      <c r="N3738">
        <v>0</v>
      </c>
      <c r="O3738">
        <v>30</v>
      </c>
      <c r="P3738">
        <v>1304</v>
      </c>
      <c r="R3738">
        <v>2310951</v>
      </c>
      <c r="S3738">
        <v>1428</v>
      </c>
      <c r="T3738" t="s">
        <v>5940</v>
      </c>
      <c r="U3738">
        <v>3003</v>
      </c>
      <c r="V3738" t="s">
        <v>5940</v>
      </c>
      <c r="W3738">
        <v>130</v>
      </c>
      <c r="X3738">
        <v>1360</v>
      </c>
      <c r="Z3738">
        <v>3542701</v>
      </c>
      <c r="AB3738" t="s">
        <v>5940</v>
      </c>
      <c r="AC3738">
        <v>3542701</v>
      </c>
      <c r="AD3738" t="s">
        <v>3507</v>
      </c>
      <c r="AE3738">
        <v>120</v>
      </c>
      <c r="AF3738">
        <v>3542701</v>
      </c>
      <c r="AG3738" t="s">
        <v>3507</v>
      </c>
      <c r="AH3738">
        <v>959523</v>
      </c>
      <c r="AI3738">
        <v>3542701</v>
      </c>
      <c r="AJ3738" t="s">
        <v>3507</v>
      </c>
      <c r="AK3738" t="s">
        <v>5940</v>
      </c>
      <c r="AL3738">
        <v>3542701</v>
      </c>
      <c r="AM3738" t="s">
        <v>3507</v>
      </c>
      <c r="AN3738">
        <v>3000</v>
      </c>
      <c r="AO3738">
        <v>0</v>
      </c>
      <c r="AP3738">
        <v>3556800</v>
      </c>
      <c r="AQ3738" t="s">
        <v>3662</v>
      </c>
      <c r="AR3738">
        <v>1680</v>
      </c>
    </row>
    <row r="3739" spans="1:44" x14ac:dyDescent="0.25">
      <c r="A3739">
        <v>2311009</v>
      </c>
      <c r="B3739">
        <v>5</v>
      </c>
      <c r="C3739" t="s">
        <v>881</v>
      </c>
      <c r="D3739" t="s">
        <v>4934</v>
      </c>
      <c r="E3739">
        <v>481</v>
      </c>
      <c r="F3739" t="s">
        <v>5940</v>
      </c>
      <c r="G3739">
        <v>521</v>
      </c>
      <c r="H3739" t="s">
        <v>5940</v>
      </c>
      <c r="I3739" t="s">
        <v>5940</v>
      </c>
      <c r="J3739">
        <v>366</v>
      </c>
      <c r="K3739">
        <v>572</v>
      </c>
      <c r="L3739">
        <v>0</v>
      </c>
      <c r="M3739">
        <v>1018</v>
      </c>
      <c r="N3739">
        <v>0</v>
      </c>
      <c r="O3739">
        <v>0</v>
      </c>
      <c r="P3739">
        <v>544</v>
      </c>
      <c r="R3739">
        <v>2311009</v>
      </c>
      <c r="S3739">
        <v>481</v>
      </c>
      <c r="T3739" t="s">
        <v>5940</v>
      </c>
      <c r="U3739">
        <v>521</v>
      </c>
      <c r="V3739" t="s">
        <v>5940</v>
      </c>
      <c r="W3739" t="s">
        <v>5940</v>
      </c>
      <c r="X3739">
        <v>366</v>
      </c>
      <c r="Z3739">
        <v>3542800</v>
      </c>
      <c r="AB3739" t="s">
        <v>5940</v>
      </c>
      <c r="AC3739">
        <v>3542800</v>
      </c>
      <c r="AD3739" t="s">
        <v>3508</v>
      </c>
      <c r="AE3739">
        <v>30</v>
      </c>
      <c r="AF3739">
        <v>3542800</v>
      </c>
      <c r="AG3739" t="s">
        <v>3508</v>
      </c>
      <c r="AH3739">
        <v>3650</v>
      </c>
      <c r="AI3739">
        <v>3542800</v>
      </c>
      <c r="AJ3739" t="s">
        <v>3508</v>
      </c>
      <c r="AK3739">
        <v>100</v>
      </c>
      <c r="AL3739">
        <v>3542800</v>
      </c>
      <c r="AM3739" t="s">
        <v>3508</v>
      </c>
      <c r="AN3739" t="s">
        <v>5940</v>
      </c>
      <c r="AO3739">
        <v>0</v>
      </c>
      <c r="AP3739">
        <v>3556909</v>
      </c>
      <c r="AQ3739" t="s">
        <v>3663</v>
      </c>
      <c r="AR3739">
        <v>540</v>
      </c>
    </row>
    <row r="3740" spans="1:44" x14ac:dyDescent="0.25">
      <c r="A3740">
        <v>2311108</v>
      </c>
      <c r="B3740">
        <v>5</v>
      </c>
      <c r="C3740" t="s">
        <v>881</v>
      </c>
      <c r="D3740" t="s">
        <v>4935</v>
      </c>
      <c r="E3740">
        <v>4032</v>
      </c>
      <c r="F3740" t="s">
        <v>5940</v>
      </c>
      <c r="G3740">
        <v>587</v>
      </c>
      <c r="H3740" t="s">
        <v>5940</v>
      </c>
      <c r="I3740">
        <v>18</v>
      </c>
      <c r="J3740">
        <v>249</v>
      </c>
      <c r="K3740">
        <v>2400</v>
      </c>
      <c r="L3740">
        <v>0</v>
      </c>
      <c r="M3740">
        <v>10080</v>
      </c>
      <c r="N3740">
        <v>0</v>
      </c>
      <c r="O3740">
        <v>90</v>
      </c>
      <c r="P3740">
        <v>685</v>
      </c>
      <c r="R3740">
        <v>2311108</v>
      </c>
      <c r="S3740">
        <v>4032</v>
      </c>
      <c r="T3740" t="s">
        <v>5940</v>
      </c>
      <c r="U3740">
        <v>587</v>
      </c>
      <c r="V3740" t="s">
        <v>5940</v>
      </c>
      <c r="W3740">
        <v>18</v>
      </c>
      <c r="X3740">
        <v>249</v>
      </c>
      <c r="Z3740">
        <v>3542909</v>
      </c>
      <c r="AB3740" t="s">
        <v>5940</v>
      </c>
      <c r="AC3740">
        <v>3542909</v>
      </c>
      <c r="AD3740" t="s">
        <v>3509</v>
      </c>
      <c r="AE3740">
        <v>36</v>
      </c>
      <c r="AF3740">
        <v>3542909</v>
      </c>
      <c r="AG3740" t="s">
        <v>3509</v>
      </c>
      <c r="AH3740">
        <v>1183324</v>
      </c>
      <c r="AI3740">
        <v>3542909</v>
      </c>
      <c r="AJ3740" t="s">
        <v>3509</v>
      </c>
      <c r="AK3740" t="s">
        <v>5940</v>
      </c>
      <c r="AL3740">
        <v>3542909</v>
      </c>
      <c r="AM3740" t="s">
        <v>3509</v>
      </c>
      <c r="AN3740" t="s">
        <v>5940</v>
      </c>
      <c r="AO3740">
        <v>0</v>
      </c>
      <c r="AP3740">
        <v>3556958</v>
      </c>
      <c r="AQ3740" t="s">
        <v>3664</v>
      </c>
      <c r="AR3740">
        <v>410</v>
      </c>
    </row>
    <row r="3741" spans="1:44" x14ac:dyDescent="0.25">
      <c r="A3741">
        <v>2311207</v>
      </c>
      <c r="B3741">
        <v>5</v>
      </c>
      <c r="C3741" t="s">
        <v>881</v>
      </c>
      <c r="D3741" t="s">
        <v>4936</v>
      </c>
      <c r="E3741">
        <v>180</v>
      </c>
      <c r="F3741" t="s">
        <v>5940</v>
      </c>
      <c r="G3741">
        <v>3076</v>
      </c>
      <c r="H3741" t="s">
        <v>5940</v>
      </c>
      <c r="I3741">
        <v>25</v>
      </c>
      <c r="J3741">
        <v>664</v>
      </c>
      <c r="K3741">
        <v>175</v>
      </c>
      <c r="L3741">
        <v>0</v>
      </c>
      <c r="M3741">
        <v>4669</v>
      </c>
      <c r="N3741">
        <v>0</v>
      </c>
      <c r="O3741">
        <v>110</v>
      </c>
      <c r="P3741">
        <v>474</v>
      </c>
      <c r="R3741">
        <v>2311207</v>
      </c>
      <c r="S3741">
        <v>180</v>
      </c>
      <c r="T3741" t="s">
        <v>5940</v>
      </c>
      <c r="U3741">
        <v>3076</v>
      </c>
      <c r="V3741" t="s">
        <v>5940</v>
      </c>
      <c r="W3741">
        <v>25</v>
      </c>
      <c r="X3741">
        <v>664</v>
      </c>
      <c r="Z3741">
        <v>3543006</v>
      </c>
      <c r="AB3741" t="s">
        <v>5940</v>
      </c>
      <c r="AC3741">
        <v>3543006</v>
      </c>
      <c r="AD3741" t="s">
        <v>3510</v>
      </c>
      <c r="AE3741">
        <v>12</v>
      </c>
      <c r="AF3741">
        <v>3543006</v>
      </c>
      <c r="AG3741" t="s">
        <v>3510</v>
      </c>
      <c r="AH3741" t="s">
        <v>5940</v>
      </c>
      <c r="AI3741">
        <v>3543006</v>
      </c>
      <c r="AJ3741" t="s">
        <v>3510</v>
      </c>
      <c r="AK3741">
        <v>696</v>
      </c>
      <c r="AL3741">
        <v>3543006</v>
      </c>
      <c r="AM3741" t="s">
        <v>3510</v>
      </c>
      <c r="AN3741" t="s">
        <v>5940</v>
      </c>
      <c r="AO3741">
        <v>0</v>
      </c>
      <c r="AP3741">
        <v>3557006</v>
      </c>
      <c r="AQ3741" t="s">
        <v>3665</v>
      </c>
      <c r="AR3741">
        <v>1980</v>
      </c>
    </row>
    <row r="3742" spans="1:44" x14ac:dyDescent="0.25">
      <c r="A3742">
        <v>2311231</v>
      </c>
      <c r="B3742">
        <v>5</v>
      </c>
      <c r="C3742" t="s">
        <v>881</v>
      </c>
      <c r="D3742" t="s">
        <v>4937</v>
      </c>
      <c r="E3742" t="s">
        <v>5940</v>
      </c>
      <c r="F3742" t="s">
        <v>5940</v>
      </c>
      <c r="G3742">
        <v>125</v>
      </c>
      <c r="H3742">
        <v>32</v>
      </c>
      <c r="I3742" t="s">
        <v>5940</v>
      </c>
      <c r="J3742">
        <v>255</v>
      </c>
      <c r="K3742">
        <v>0</v>
      </c>
      <c r="L3742">
        <v>0</v>
      </c>
      <c r="M3742">
        <v>419</v>
      </c>
      <c r="N3742">
        <v>0</v>
      </c>
      <c r="O3742">
        <v>51</v>
      </c>
      <c r="P3742">
        <v>670</v>
      </c>
      <c r="R3742">
        <v>2311231</v>
      </c>
      <c r="S3742" t="s">
        <v>5940</v>
      </c>
      <c r="T3742" t="s">
        <v>5940</v>
      </c>
      <c r="U3742">
        <v>125</v>
      </c>
      <c r="V3742">
        <v>32</v>
      </c>
      <c r="W3742" t="s">
        <v>5940</v>
      </c>
      <c r="X3742">
        <v>255</v>
      </c>
      <c r="Z3742">
        <v>3543105</v>
      </c>
      <c r="AB3742">
        <v>414</v>
      </c>
      <c r="AC3742">
        <v>3543105</v>
      </c>
      <c r="AD3742" t="s">
        <v>3511</v>
      </c>
      <c r="AE3742">
        <v>42</v>
      </c>
      <c r="AF3742">
        <v>3543105</v>
      </c>
      <c r="AG3742" t="s">
        <v>3511</v>
      </c>
      <c r="AH3742">
        <v>99691</v>
      </c>
      <c r="AI3742">
        <v>3543105</v>
      </c>
      <c r="AJ3742" t="s">
        <v>3511</v>
      </c>
      <c r="AK3742">
        <v>6</v>
      </c>
      <c r="AL3742">
        <v>3543105</v>
      </c>
      <c r="AM3742" t="s">
        <v>3511</v>
      </c>
      <c r="AN3742">
        <v>7020</v>
      </c>
      <c r="AO3742">
        <v>0</v>
      </c>
      <c r="AP3742">
        <v>3557105</v>
      </c>
      <c r="AQ3742" t="s">
        <v>3666</v>
      </c>
      <c r="AR3742">
        <v>9480</v>
      </c>
    </row>
    <row r="3743" spans="1:44" x14ac:dyDescent="0.25">
      <c r="A3743">
        <v>2311264</v>
      </c>
      <c r="B3743">
        <v>5</v>
      </c>
      <c r="C3743" t="s">
        <v>881</v>
      </c>
      <c r="D3743" t="s">
        <v>4938</v>
      </c>
      <c r="E3743">
        <v>492</v>
      </c>
      <c r="F3743" t="s">
        <v>5940</v>
      </c>
      <c r="G3743">
        <v>6196</v>
      </c>
      <c r="H3743" t="s">
        <v>5940</v>
      </c>
      <c r="I3743" t="s">
        <v>5940</v>
      </c>
      <c r="J3743">
        <v>1444</v>
      </c>
      <c r="K3743">
        <v>420</v>
      </c>
      <c r="L3743">
        <v>0</v>
      </c>
      <c r="M3743">
        <v>8907</v>
      </c>
      <c r="N3743">
        <v>0</v>
      </c>
      <c r="O3743">
        <v>0</v>
      </c>
      <c r="P3743">
        <v>2086</v>
      </c>
      <c r="R3743">
        <v>2311264</v>
      </c>
      <c r="S3743">
        <v>492</v>
      </c>
      <c r="T3743" t="s">
        <v>5940</v>
      </c>
      <c r="U3743">
        <v>6196</v>
      </c>
      <c r="V3743" t="s">
        <v>5940</v>
      </c>
      <c r="W3743" t="s">
        <v>5940</v>
      </c>
      <c r="X3743">
        <v>1444</v>
      </c>
      <c r="Z3743">
        <v>3543204</v>
      </c>
      <c r="AB3743" t="s">
        <v>5940</v>
      </c>
      <c r="AC3743">
        <v>3543204</v>
      </c>
      <c r="AD3743" t="s">
        <v>3512</v>
      </c>
      <c r="AE3743">
        <v>45</v>
      </c>
      <c r="AF3743">
        <v>3543204</v>
      </c>
      <c r="AG3743" t="s">
        <v>3512</v>
      </c>
      <c r="AH3743">
        <v>159573</v>
      </c>
      <c r="AI3743">
        <v>3543204</v>
      </c>
      <c r="AJ3743" t="s">
        <v>3512</v>
      </c>
      <c r="AK3743">
        <v>51</v>
      </c>
      <c r="AL3743">
        <v>3543204</v>
      </c>
      <c r="AM3743" t="s">
        <v>3512</v>
      </c>
      <c r="AN3743">
        <v>19360</v>
      </c>
      <c r="AO3743">
        <v>0</v>
      </c>
      <c r="AP3743">
        <v>3557154</v>
      </c>
      <c r="AQ3743" t="s">
        <v>3667</v>
      </c>
      <c r="AR3743">
        <v>6000</v>
      </c>
    </row>
    <row r="3744" spans="1:44" x14ac:dyDescent="0.25">
      <c r="A3744">
        <v>2311306</v>
      </c>
      <c r="B3744">
        <v>5</v>
      </c>
      <c r="C3744" t="s">
        <v>881</v>
      </c>
      <c r="D3744" t="s">
        <v>4939</v>
      </c>
      <c r="E3744" t="s">
        <v>5940</v>
      </c>
      <c r="F3744" t="s">
        <v>5940</v>
      </c>
      <c r="G3744">
        <v>4320</v>
      </c>
      <c r="H3744">
        <v>140</v>
      </c>
      <c r="I3744">
        <v>2</v>
      </c>
      <c r="J3744">
        <v>4333</v>
      </c>
      <c r="K3744">
        <v>0</v>
      </c>
      <c r="L3744">
        <v>0</v>
      </c>
      <c r="M3744">
        <v>9972</v>
      </c>
      <c r="N3744">
        <v>470</v>
      </c>
      <c r="O3744">
        <v>0</v>
      </c>
      <c r="P3744">
        <v>3592</v>
      </c>
      <c r="R3744">
        <v>2311306</v>
      </c>
      <c r="S3744" t="s">
        <v>5940</v>
      </c>
      <c r="T3744" t="s">
        <v>5940</v>
      </c>
      <c r="U3744">
        <v>4320</v>
      </c>
      <c r="V3744">
        <v>140</v>
      </c>
      <c r="W3744">
        <v>2</v>
      </c>
      <c r="X3744">
        <v>4333</v>
      </c>
      <c r="Z3744">
        <v>3543238</v>
      </c>
      <c r="AB3744">
        <v>454</v>
      </c>
      <c r="AC3744">
        <v>3543238</v>
      </c>
      <c r="AD3744" t="s">
        <v>3513</v>
      </c>
      <c r="AE3744" t="s">
        <v>5940</v>
      </c>
      <c r="AF3744">
        <v>3543238</v>
      </c>
      <c r="AG3744" t="s">
        <v>3513</v>
      </c>
      <c r="AH3744">
        <v>269997</v>
      </c>
      <c r="AI3744">
        <v>3543238</v>
      </c>
      <c r="AJ3744" t="s">
        <v>3513</v>
      </c>
      <c r="AK3744">
        <v>518</v>
      </c>
      <c r="AL3744">
        <v>3543238</v>
      </c>
      <c r="AM3744" t="s">
        <v>3513</v>
      </c>
      <c r="AN3744">
        <v>720</v>
      </c>
      <c r="AO3744">
        <v>0</v>
      </c>
      <c r="AP3744">
        <v>3557204</v>
      </c>
      <c r="AQ3744" t="s">
        <v>3668</v>
      </c>
      <c r="AR3744">
        <v>3000</v>
      </c>
    </row>
    <row r="3745" spans="1:44" x14ac:dyDescent="0.25">
      <c r="A3745">
        <v>2311355</v>
      </c>
      <c r="B3745">
        <v>5</v>
      </c>
      <c r="C3745" t="s">
        <v>881</v>
      </c>
      <c r="D3745" t="s">
        <v>4940</v>
      </c>
      <c r="E3745">
        <v>1680</v>
      </c>
      <c r="F3745" t="s">
        <v>5940</v>
      </c>
      <c r="G3745">
        <v>384</v>
      </c>
      <c r="H3745">
        <v>52</v>
      </c>
      <c r="I3745">
        <v>12905</v>
      </c>
      <c r="J3745">
        <v>453</v>
      </c>
      <c r="K3745">
        <v>1215</v>
      </c>
      <c r="L3745">
        <v>0</v>
      </c>
      <c r="M3745">
        <v>1741</v>
      </c>
      <c r="N3745">
        <v>150</v>
      </c>
      <c r="O3745">
        <v>6360</v>
      </c>
      <c r="P3745">
        <v>501</v>
      </c>
      <c r="R3745">
        <v>2311355</v>
      </c>
      <c r="S3745">
        <v>1680</v>
      </c>
      <c r="T3745" t="s">
        <v>5940</v>
      </c>
      <c r="U3745">
        <v>384</v>
      </c>
      <c r="V3745">
        <v>52</v>
      </c>
      <c r="W3745">
        <v>12905</v>
      </c>
      <c r="X3745">
        <v>453</v>
      </c>
      <c r="Z3745">
        <v>3543253</v>
      </c>
      <c r="AB3745" t="s">
        <v>5940</v>
      </c>
      <c r="AC3745">
        <v>3543253</v>
      </c>
      <c r="AD3745" t="s">
        <v>3514</v>
      </c>
      <c r="AE3745">
        <v>11</v>
      </c>
      <c r="AF3745">
        <v>3543253</v>
      </c>
      <c r="AG3745" t="s">
        <v>3514</v>
      </c>
      <c r="AH3745" t="s">
        <v>5940</v>
      </c>
      <c r="AI3745">
        <v>3543253</v>
      </c>
      <c r="AJ3745" t="s">
        <v>3514</v>
      </c>
      <c r="AK3745">
        <v>270</v>
      </c>
      <c r="AL3745">
        <v>3543253</v>
      </c>
      <c r="AM3745" t="s">
        <v>3514</v>
      </c>
      <c r="AN3745" t="s">
        <v>5940</v>
      </c>
      <c r="AO3745">
        <v>0</v>
      </c>
      <c r="AP3745">
        <v>3557303</v>
      </c>
      <c r="AQ3745" t="s">
        <v>3669</v>
      </c>
      <c r="AR3745">
        <v>6699</v>
      </c>
    </row>
    <row r="3746" spans="1:44" x14ac:dyDescent="0.25">
      <c r="A3746">
        <v>2311405</v>
      </c>
      <c r="B3746">
        <v>5</v>
      </c>
      <c r="C3746" t="s">
        <v>881</v>
      </c>
      <c r="D3746" t="s">
        <v>4941</v>
      </c>
      <c r="E3746" t="s">
        <v>5940</v>
      </c>
      <c r="F3746" t="s">
        <v>5940</v>
      </c>
      <c r="G3746">
        <v>6564</v>
      </c>
      <c r="H3746">
        <v>1200</v>
      </c>
      <c r="I3746">
        <v>2</v>
      </c>
      <c r="J3746">
        <v>1588</v>
      </c>
      <c r="K3746">
        <v>0</v>
      </c>
      <c r="L3746">
        <v>0</v>
      </c>
      <c r="M3746">
        <v>8562</v>
      </c>
      <c r="N3746">
        <v>36</v>
      </c>
      <c r="O3746">
        <v>0</v>
      </c>
      <c r="P3746">
        <v>3339</v>
      </c>
      <c r="R3746">
        <v>2311405</v>
      </c>
      <c r="S3746" t="s">
        <v>5940</v>
      </c>
      <c r="T3746" t="s">
        <v>5940</v>
      </c>
      <c r="U3746">
        <v>6564</v>
      </c>
      <c r="V3746">
        <v>1200</v>
      </c>
      <c r="W3746">
        <v>2</v>
      </c>
      <c r="X3746">
        <v>1588</v>
      </c>
      <c r="Z3746">
        <v>3543402</v>
      </c>
      <c r="AB3746" t="s">
        <v>5940</v>
      </c>
      <c r="AC3746">
        <v>3543402</v>
      </c>
      <c r="AD3746" t="s">
        <v>3515</v>
      </c>
      <c r="AE3746" t="s">
        <v>5940</v>
      </c>
      <c r="AF3746">
        <v>3543402</v>
      </c>
      <c r="AG3746" t="s">
        <v>3515</v>
      </c>
      <c r="AH3746">
        <v>2366912</v>
      </c>
      <c r="AI3746">
        <v>3543402</v>
      </c>
      <c r="AJ3746" t="s">
        <v>3515</v>
      </c>
      <c r="AK3746" t="s">
        <v>5940</v>
      </c>
      <c r="AL3746">
        <v>3543402</v>
      </c>
      <c r="AM3746" t="s">
        <v>3515</v>
      </c>
      <c r="AN3746">
        <v>4200</v>
      </c>
      <c r="AO3746">
        <v>0</v>
      </c>
      <c r="AP3746">
        <v>4100103</v>
      </c>
      <c r="AQ3746" t="s">
        <v>3670</v>
      </c>
      <c r="AR3746">
        <v>12865</v>
      </c>
    </row>
    <row r="3747" spans="1:44" x14ac:dyDescent="0.25">
      <c r="A3747">
        <v>2311504</v>
      </c>
      <c r="B3747">
        <v>5</v>
      </c>
      <c r="C3747" t="s">
        <v>881</v>
      </c>
      <c r="D3747" t="s">
        <v>4942</v>
      </c>
      <c r="E3747" t="s">
        <v>5940</v>
      </c>
      <c r="F3747" t="s">
        <v>5940</v>
      </c>
      <c r="G3747">
        <v>495</v>
      </c>
      <c r="H3747">
        <v>495</v>
      </c>
      <c r="I3747">
        <v>180</v>
      </c>
      <c r="J3747">
        <v>446</v>
      </c>
      <c r="K3747">
        <v>0</v>
      </c>
      <c r="L3747">
        <v>0</v>
      </c>
      <c r="M3747">
        <v>428</v>
      </c>
      <c r="N3747">
        <v>0</v>
      </c>
      <c r="O3747">
        <v>900</v>
      </c>
      <c r="P3747">
        <v>288</v>
      </c>
      <c r="R3747">
        <v>2311504</v>
      </c>
      <c r="S3747" t="s">
        <v>5940</v>
      </c>
      <c r="T3747" t="s">
        <v>5940</v>
      </c>
      <c r="U3747">
        <v>495</v>
      </c>
      <c r="V3747">
        <v>495</v>
      </c>
      <c r="W3747">
        <v>180</v>
      </c>
      <c r="X3747">
        <v>446</v>
      </c>
      <c r="Z3747">
        <v>3543501</v>
      </c>
      <c r="AB3747" t="s">
        <v>5940</v>
      </c>
      <c r="AC3747">
        <v>3543501</v>
      </c>
      <c r="AD3747" t="s">
        <v>3516</v>
      </c>
      <c r="AE3747">
        <v>225</v>
      </c>
      <c r="AF3747">
        <v>3543501</v>
      </c>
      <c r="AG3747" t="s">
        <v>3516</v>
      </c>
      <c r="AH3747" t="s">
        <v>5940</v>
      </c>
      <c r="AI3747">
        <v>3543501</v>
      </c>
      <c r="AJ3747" t="s">
        <v>3516</v>
      </c>
      <c r="AK3747">
        <v>1380</v>
      </c>
      <c r="AL3747">
        <v>3543501</v>
      </c>
      <c r="AM3747" t="s">
        <v>3516</v>
      </c>
      <c r="AN3747">
        <v>5040</v>
      </c>
      <c r="AO3747">
        <v>0</v>
      </c>
      <c r="AP3747">
        <v>4100202</v>
      </c>
      <c r="AQ3747" t="s">
        <v>3671</v>
      </c>
      <c r="AR3747">
        <v>8710</v>
      </c>
    </row>
    <row r="3748" spans="1:44" x14ac:dyDescent="0.25">
      <c r="A3748">
        <v>2311603</v>
      </c>
      <c r="B3748">
        <v>5</v>
      </c>
      <c r="C3748" t="s">
        <v>881</v>
      </c>
      <c r="D3748" t="s">
        <v>4943</v>
      </c>
      <c r="E3748">
        <v>9600</v>
      </c>
      <c r="F3748" t="s">
        <v>5940</v>
      </c>
      <c r="G3748">
        <v>483</v>
      </c>
      <c r="H3748" t="s">
        <v>5940</v>
      </c>
      <c r="I3748">
        <v>1980</v>
      </c>
      <c r="J3748">
        <v>427</v>
      </c>
      <c r="K3748">
        <v>18565</v>
      </c>
      <c r="L3748">
        <v>0</v>
      </c>
      <c r="M3748">
        <v>1332</v>
      </c>
      <c r="N3748">
        <v>0</v>
      </c>
      <c r="O3748">
        <v>1940</v>
      </c>
      <c r="P3748">
        <v>653</v>
      </c>
      <c r="R3748">
        <v>2311603</v>
      </c>
      <c r="S3748">
        <v>9600</v>
      </c>
      <c r="T3748" t="s">
        <v>5940</v>
      </c>
      <c r="U3748">
        <v>483</v>
      </c>
      <c r="V3748" t="s">
        <v>5940</v>
      </c>
      <c r="W3748">
        <v>1980</v>
      </c>
      <c r="X3748">
        <v>427</v>
      </c>
      <c r="Z3748">
        <v>3543600</v>
      </c>
      <c r="AB3748" t="s">
        <v>5940</v>
      </c>
      <c r="AC3748">
        <v>3543600</v>
      </c>
      <c r="AD3748" t="s">
        <v>3517</v>
      </c>
      <c r="AE3748" t="s">
        <v>5940</v>
      </c>
      <c r="AF3748">
        <v>3543600</v>
      </c>
      <c r="AG3748" t="s">
        <v>3517</v>
      </c>
      <c r="AH3748">
        <v>20859</v>
      </c>
      <c r="AI3748">
        <v>3543600</v>
      </c>
      <c r="AJ3748" t="s">
        <v>3517</v>
      </c>
      <c r="AK3748" t="s">
        <v>5940</v>
      </c>
      <c r="AL3748">
        <v>3543600</v>
      </c>
      <c r="AM3748" t="s">
        <v>3517</v>
      </c>
      <c r="AN3748">
        <v>720</v>
      </c>
      <c r="AO3748">
        <v>0</v>
      </c>
      <c r="AP3748">
        <v>4100301</v>
      </c>
      <c r="AQ3748" t="s">
        <v>3672</v>
      </c>
      <c r="AR3748">
        <v>35750</v>
      </c>
    </row>
    <row r="3749" spans="1:44" x14ac:dyDescent="0.25">
      <c r="A3749">
        <v>2311702</v>
      </c>
      <c r="B3749">
        <v>5</v>
      </c>
      <c r="C3749" t="s">
        <v>881</v>
      </c>
      <c r="D3749" t="s">
        <v>4944</v>
      </c>
      <c r="E3749">
        <v>2040</v>
      </c>
      <c r="F3749" t="s">
        <v>5940</v>
      </c>
      <c r="G3749">
        <v>3031</v>
      </c>
      <c r="H3749">
        <v>16</v>
      </c>
      <c r="I3749">
        <v>57</v>
      </c>
      <c r="J3749">
        <v>1307</v>
      </c>
      <c r="K3749">
        <v>2226</v>
      </c>
      <c r="L3749">
        <v>0</v>
      </c>
      <c r="M3749">
        <v>2729</v>
      </c>
      <c r="N3749">
        <v>16</v>
      </c>
      <c r="O3749">
        <v>63</v>
      </c>
      <c r="P3749">
        <v>1054</v>
      </c>
      <c r="R3749">
        <v>2311702</v>
      </c>
      <c r="S3749">
        <v>2040</v>
      </c>
      <c r="T3749" t="s">
        <v>5940</v>
      </c>
      <c r="U3749">
        <v>3031</v>
      </c>
      <c r="V3749">
        <v>16</v>
      </c>
      <c r="W3749">
        <v>57</v>
      </c>
      <c r="X3749">
        <v>1307</v>
      </c>
      <c r="Z3749">
        <v>3543709</v>
      </c>
      <c r="AB3749" t="s">
        <v>5940</v>
      </c>
      <c r="AC3749">
        <v>3543709</v>
      </c>
      <c r="AD3749" t="s">
        <v>3518</v>
      </c>
      <c r="AE3749">
        <v>375</v>
      </c>
      <c r="AF3749">
        <v>3543709</v>
      </c>
      <c r="AG3749" t="s">
        <v>3518</v>
      </c>
      <c r="AH3749">
        <v>1275852</v>
      </c>
      <c r="AI3749">
        <v>3543709</v>
      </c>
      <c r="AJ3749" t="s">
        <v>3518</v>
      </c>
      <c r="AK3749" t="s">
        <v>5940</v>
      </c>
      <c r="AL3749">
        <v>3543709</v>
      </c>
      <c r="AM3749" t="s">
        <v>3518</v>
      </c>
      <c r="AN3749">
        <v>4320</v>
      </c>
      <c r="AO3749">
        <v>0</v>
      </c>
      <c r="AP3749">
        <v>4100400</v>
      </c>
      <c r="AQ3749" t="s">
        <v>3673</v>
      </c>
      <c r="AR3749">
        <v>7885</v>
      </c>
    </row>
    <row r="3750" spans="1:44" x14ac:dyDescent="0.25">
      <c r="A3750">
        <v>2311801</v>
      </c>
      <c r="B3750">
        <v>5</v>
      </c>
      <c r="C3750" t="s">
        <v>881</v>
      </c>
      <c r="D3750" t="s">
        <v>4945</v>
      </c>
      <c r="E3750" t="s">
        <v>5940</v>
      </c>
      <c r="F3750" t="s">
        <v>5940</v>
      </c>
      <c r="G3750">
        <v>416</v>
      </c>
      <c r="H3750">
        <v>18</v>
      </c>
      <c r="I3750">
        <v>900</v>
      </c>
      <c r="J3750">
        <v>1397</v>
      </c>
      <c r="K3750">
        <v>1200</v>
      </c>
      <c r="L3750">
        <v>0</v>
      </c>
      <c r="M3750">
        <v>2040</v>
      </c>
      <c r="N3750">
        <v>17</v>
      </c>
      <c r="O3750">
        <v>744</v>
      </c>
      <c r="P3750">
        <v>1604</v>
      </c>
      <c r="R3750">
        <v>2311801</v>
      </c>
      <c r="S3750" t="s">
        <v>5940</v>
      </c>
      <c r="T3750" t="s">
        <v>5940</v>
      </c>
      <c r="U3750">
        <v>416</v>
      </c>
      <c r="V3750">
        <v>18</v>
      </c>
      <c r="W3750">
        <v>900</v>
      </c>
      <c r="X3750">
        <v>1397</v>
      </c>
      <c r="Z3750">
        <v>3543808</v>
      </c>
      <c r="AB3750" t="s">
        <v>5940</v>
      </c>
      <c r="AC3750">
        <v>3543808</v>
      </c>
      <c r="AD3750" t="s">
        <v>3519</v>
      </c>
      <c r="AE3750">
        <v>63</v>
      </c>
      <c r="AF3750">
        <v>3543808</v>
      </c>
      <c r="AG3750" t="s">
        <v>3519</v>
      </c>
      <c r="AH3750">
        <v>116812</v>
      </c>
      <c r="AI3750">
        <v>3543808</v>
      </c>
      <c r="AJ3750" t="s">
        <v>3519</v>
      </c>
      <c r="AK3750">
        <v>270</v>
      </c>
      <c r="AL3750">
        <v>3543808</v>
      </c>
      <c r="AM3750" t="s">
        <v>3519</v>
      </c>
      <c r="AN3750">
        <v>1260</v>
      </c>
      <c r="AO3750">
        <v>0</v>
      </c>
      <c r="AP3750">
        <v>4100459</v>
      </c>
      <c r="AQ3750" t="s">
        <v>3674</v>
      </c>
      <c r="AR3750">
        <v>1788</v>
      </c>
    </row>
    <row r="3751" spans="1:44" x14ac:dyDescent="0.25">
      <c r="A3751">
        <v>2311900</v>
      </c>
      <c r="B3751">
        <v>5</v>
      </c>
      <c r="C3751" t="s">
        <v>881</v>
      </c>
      <c r="D3751" t="s">
        <v>4946</v>
      </c>
      <c r="E3751">
        <v>400</v>
      </c>
      <c r="F3751" t="s">
        <v>5940</v>
      </c>
      <c r="G3751">
        <v>874</v>
      </c>
      <c r="H3751">
        <v>5</v>
      </c>
      <c r="I3751">
        <v>13</v>
      </c>
      <c r="J3751">
        <v>224</v>
      </c>
      <c r="K3751">
        <v>810</v>
      </c>
      <c r="L3751">
        <v>0</v>
      </c>
      <c r="M3751">
        <v>3055</v>
      </c>
      <c r="N3751">
        <v>26</v>
      </c>
      <c r="O3751">
        <v>47</v>
      </c>
      <c r="P3751">
        <v>642</v>
      </c>
      <c r="R3751">
        <v>2311900</v>
      </c>
      <c r="S3751">
        <v>400</v>
      </c>
      <c r="T3751" t="s">
        <v>5940</v>
      </c>
      <c r="U3751">
        <v>874</v>
      </c>
      <c r="V3751">
        <v>5</v>
      </c>
      <c r="W3751">
        <v>13</v>
      </c>
      <c r="X3751">
        <v>224</v>
      </c>
      <c r="Z3751">
        <v>3543907</v>
      </c>
      <c r="AB3751" t="s">
        <v>5940</v>
      </c>
      <c r="AC3751">
        <v>3543907</v>
      </c>
      <c r="AD3751" t="s">
        <v>3520</v>
      </c>
      <c r="AE3751">
        <v>285</v>
      </c>
      <c r="AF3751">
        <v>3543907</v>
      </c>
      <c r="AG3751" t="s">
        <v>3520</v>
      </c>
      <c r="AH3751">
        <v>788329</v>
      </c>
      <c r="AI3751">
        <v>3543907</v>
      </c>
      <c r="AJ3751" t="s">
        <v>3520</v>
      </c>
      <c r="AK3751">
        <v>31</v>
      </c>
      <c r="AL3751">
        <v>3543907</v>
      </c>
      <c r="AM3751" t="s">
        <v>3520</v>
      </c>
      <c r="AN3751">
        <v>750</v>
      </c>
      <c r="AO3751">
        <v>0</v>
      </c>
      <c r="AP3751">
        <v>4100509</v>
      </c>
      <c r="AQ3751" t="s">
        <v>3675</v>
      </c>
      <c r="AR3751">
        <v>2000</v>
      </c>
    </row>
    <row r="3752" spans="1:44" x14ac:dyDescent="0.25">
      <c r="A3752">
        <v>2311959</v>
      </c>
      <c r="B3752">
        <v>5</v>
      </c>
      <c r="C3752" t="s">
        <v>881</v>
      </c>
      <c r="D3752" t="s">
        <v>4947</v>
      </c>
      <c r="E3752" t="s">
        <v>5940</v>
      </c>
      <c r="F3752" t="s">
        <v>5940</v>
      </c>
      <c r="G3752">
        <v>1779</v>
      </c>
      <c r="H3752" t="s">
        <v>5940</v>
      </c>
      <c r="I3752" t="s">
        <v>5940</v>
      </c>
      <c r="J3752">
        <v>1227</v>
      </c>
      <c r="K3752">
        <v>0</v>
      </c>
      <c r="L3752">
        <v>0</v>
      </c>
      <c r="M3752">
        <v>8726</v>
      </c>
      <c r="N3752">
        <v>0</v>
      </c>
      <c r="O3752">
        <v>10</v>
      </c>
      <c r="P3752">
        <v>2482</v>
      </c>
      <c r="R3752">
        <v>2311959</v>
      </c>
      <c r="S3752" t="s">
        <v>5940</v>
      </c>
      <c r="T3752" t="s">
        <v>5940</v>
      </c>
      <c r="U3752">
        <v>1779</v>
      </c>
      <c r="V3752" t="s">
        <v>5940</v>
      </c>
      <c r="W3752" t="s">
        <v>5940</v>
      </c>
      <c r="X3752">
        <v>1227</v>
      </c>
      <c r="Z3752">
        <v>3544004</v>
      </c>
      <c r="AB3752">
        <v>56</v>
      </c>
      <c r="AC3752">
        <v>3544004</v>
      </c>
      <c r="AD3752" t="s">
        <v>3521</v>
      </c>
      <c r="AE3752">
        <v>8</v>
      </c>
      <c r="AF3752">
        <v>3544004</v>
      </c>
      <c r="AG3752" t="s">
        <v>3521</v>
      </c>
      <c r="AH3752">
        <v>1328444</v>
      </c>
      <c r="AI3752">
        <v>3544004</v>
      </c>
      <c r="AJ3752" t="s">
        <v>3521</v>
      </c>
      <c r="AK3752">
        <v>10</v>
      </c>
      <c r="AL3752">
        <v>3544004</v>
      </c>
      <c r="AM3752" t="s">
        <v>3521</v>
      </c>
      <c r="AN3752">
        <v>324</v>
      </c>
      <c r="AO3752">
        <v>0</v>
      </c>
      <c r="AP3752">
        <v>4100608</v>
      </c>
      <c r="AQ3752" t="s">
        <v>3676</v>
      </c>
      <c r="AR3752">
        <v>1482</v>
      </c>
    </row>
    <row r="3753" spans="1:44" x14ac:dyDescent="0.25">
      <c r="A3753">
        <v>2312205</v>
      </c>
      <c r="B3753">
        <v>5</v>
      </c>
      <c r="C3753" t="s">
        <v>881</v>
      </c>
      <c r="D3753" t="s">
        <v>4950</v>
      </c>
      <c r="E3753">
        <v>1260</v>
      </c>
      <c r="F3753" t="s">
        <v>5940</v>
      </c>
      <c r="G3753">
        <v>3835</v>
      </c>
      <c r="H3753" t="s">
        <v>5940</v>
      </c>
      <c r="I3753" t="s">
        <v>5940</v>
      </c>
      <c r="J3753">
        <v>1832</v>
      </c>
      <c r="K3753">
        <v>3630</v>
      </c>
      <c r="L3753">
        <v>0</v>
      </c>
      <c r="M3753">
        <v>10157</v>
      </c>
      <c r="N3753">
        <v>0</v>
      </c>
      <c r="O3753">
        <v>0</v>
      </c>
      <c r="P3753">
        <v>8462</v>
      </c>
      <c r="R3753">
        <v>2312205</v>
      </c>
      <c r="S3753">
        <v>1260</v>
      </c>
      <c r="T3753" t="s">
        <v>5940</v>
      </c>
      <c r="U3753">
        <v>3835</v>
      </c>
      <c r="V3753" t="s">
        <v>5940</v>
      </c>
      <c r="W3753" t="s">
        <v>5940</v>
      </c>
      <c r="X3753">
        <v>1832</v>
      </c>
      <c r="Z3753">
        <v>3544202</v>
      </c>
      <c r="AB3753">
        <v>7840</v>
      </c>
      <c r="AC3753">
        <v>3544202</v>
      </c>
      <c r="AD3753" t="s">
        <v>3522</v>
      </c>
      <c r="AE3753" t="s">
        <v>5940</v>
      </c>
      <c r="AF3753">
        <v>3544202</v>
      </c>
      <c r="AG3753" t="s">
        <v>3522</v>
      </c>
      <c r="AH3753">
        <v>165862</v>
      </c>
      <c r="AI3753">
        <v>3544202</v>
      </c>
      <c r="AJ3753" t="s">
        <v>3522</v>
      </c>
      <c r="AK3753">
        <v>700</v>
      </c>
      <c r="AL3753">
        <v>3544202</v>
      </c>
      <c r="AM3753" t="s">
        <v>3522</v>
      </c>
      <c r="AN3753">
        <v>3150</v>
      </c>
      <c r="AO3753">
        <v>0</v>
      </c>
      <c r="AP3753">
        <v>4100707</v>
      </c>
      <c r="AQ3753" t="s">
        <v>3677</v>
      </c>
      <c r="AR3753">
        <v>3500</v>
      </c>
    </row>
    <row r="3754" spans="1:44" x14ac:dyDescent="0.25">
      <c r="A3754">
        <v>2312007</v>
      </c>
      <c r="B3754">
        <v>5</v>
      </c>
      <c r="C3754" t="s">
        <v>881</v>
      </c>
      <c r="D3754" t="s">
        <v>4948</v>
      </c>
      <c r="E3754" t="s">
        <v>5940</v>
      </c>
      <c r="F3754" t="s">
        <v>5940</v>
      </c>
      <c r="G3754">
        <v>575</v>
      </c>
      <c r="H3754" t="s">
        <v>5940</v>
      </c>
      <c r="I3754" t="s">
        <v>5940</v>
      </c>
      <c r="J3754">
        <v>652</v>
      </c>
      <c r="K3754">
        <v>0</v>
      </c>
      <c r="L3754">
        <v>0</v>
      </c>
      <c r="M3754">
        <v>1505</v>
      </c>
      <c r="N3754">
        <v>1</v>
      </c>
      <c r="O3754">
        <v>0</v>
      </c>
      <c r="P3754">
        <v>1138</v>
      </c>
      <c r="R3754">
        <v>2312007</v>
      </c>
      <c r="S3754" t="s">
        <v>5940</v>
      </c>
      <c r="T3754" t="s">
        <v>5940</v>
      </c>
      <c r="U3754">
        <v>575</v>
      </c>
      <c r="V3754" t="s">
        <v>5940</v>
      </c>
      <c r="W3754" t="s">
        <v>5940</v>
      </c>
      <c r="X3754">
        <v>652</v>
      </c>
      <c r="Z3754">
        <v>3544251</v>
      </c>
      <c r="AB3754">
        <v>225</v>
      </c>
      <c r="AC3754">
        <v>3544251</v>
      </c>
      <c r="AD3754" t="s">
        <v>3523</v>
      </c>
      <c r="AE3754" t="s">
        <v>5940</v>
      </c>
      <c r="AF3754">
        <v>3544251</v>
      </c>
      <c r="AG3754" t="s">
        <v>3523</v>
      </c>
      <c r="AH3754">
        <v>17272</v>
      </c>
      <c r="AI3754">
        <v>3544251</v>
      </c>
      <c r="AJ3754" t="s">
        <v>3523</v>
      </c>
      <c r="AK3754">
        <v>600</v>
      </c>
      <c r="AL3754">
        <v>3544251</v>
      </c>
      <c r="AM3754" t="s">
        <v>3523</v>
      </c>
      <c r="AN3754">
        <v>5808</v>
      </c>
      <c r="AO3754">
        <v>0</v>
      </c>
      <c r="AP3754">
        <v>4100806</v>
      </c>
      <c r="AQ3754" t="s">
        <v>3678</v>
      </c>
      <c r="AR3754">
        <v>45114</v>
      </c>
    </row>
    <row r="3755" spans="1:44" x14ac:dyDescent="0.25">
      <c r="A3755">
        <v>2312106</v>
      </c>
      <c r="B3755">
        <v>5</v>
      </c>
      <c r="C3755" t="s">
        <v>881</v>
      </c>
      <c r="D3755" t="s">
        <v>4949</v>
      </c>
      <c r="E3755">
        <v>220</v>
      </c>
      <c r="F3755" t="s">
        <v>5940</v>
      </c>
      <c r="G3755">
        <v>4219</v>
      </c>
      <c r="H3755">
        <v>7</v>
      </c>
      <c r="I3755">
        <v>207</v>
      </c>
      <c r="J3755">
        <v>375</v>
      </c>
      <c r="K3755">
        <v>301</v>
      </c>
      <c r="L3755">
        <v>0</v>
      </c>
      <c r="M3755">
        <v>6216</v>
      </c>
      <c r="N3755">
        <v>0</v>
      </c>
      <c r="O3755">
        <v>75</v>
      </c>
      <c r="P3755">
        <v>272</v>
      </c>
      <c r="R3755">
        <v>2312106</v>
      </c>
      <c r="S3755">
        <v>220</v>
      </c>
      <c r="T3755" t="s">
        <v>5940</v>
      </c>
      <c r="U3755">
        <v>4219</v>
      </c>
      <c r="V3755">
        <v>7</v>
      </c>
      <c r="W3755">
        <v>207</v>
      </c>
      <c r="X3755">
        <v>375</v>
      </c>
      <c r="Z3755">
        <v>3544301</v>
      </c>
      <c r="AB3755" t="s">
        <v>5940</v>
      </c>
      <c r="AC3755">
        <v>3544301</v>
      </c>
      <c r="AD3755" t="s">
        <v>3524</v>
      </c>
      <c r="AE3755">
        <v>3360</v>
      </c>
      <c r="AF3755">
        <v>3544301</v>
      </c>
      <c r="AG3755" t="s">
        <v>3524</v>
      </c>
      <c r="AH3755" t="s">
        <v>5940</v>
      </c>
      <c r="AI3755">
        <v>3544301</v>
      </c>
      <c r="AJ3755" t="s">
        <v>3524</v>
      </c>
      <c r="AK3755">
        <v>4</v>
      </c>
      <c r="AL3755">
        <v>3544301</v>
      </c>
      <c r="AM3755" t="s">
        <v>3524</v>
      </c>
      <c r="AN3755" t="s">
        <v>5940</v>
      </c>
      <c r="AO3755">
        <v>0</v>
      </c>
      <c r="AP3755">
        <v>4100905</v>
      </c>
      <c r="AQ3755" t="s">
        <v>3679</v>
      </c>
      <c r="AR3755">
        <v>4845</v>
      </c>
    </row>
    <row r="3756" spans="1:44" x14ac:dyDescent="0.25">
      <c r="A3756">
        <v>2312304</v>
      </c>
      <c r="B3756">
        <v>5</v>
      </c>
      <c r="C3756" t="s">
        <v>881</v>
      </c>
      <c r="D3756" t="s">
        <v>4951</v>
      </c>
      <c r="E3756">
        <v>216000</v>
      </c>
      <c r="F3756" t="s">
        <v>5940</v>
      </c>
      <c r="G3756">
        <v>633</v>
      </c>
      <c r="H3756" t="s">
        <v>5940</v>
      </c>
      <c r="I3756" t="s">
        <v>5940</v>
      </c>
      <c r="J3756">
        <v>918</v>
      </c>
      <c r="K3756">
        <v>377580</v>
      </c>
      <c r="L3756">
        <v>0</v>
      </c>
      <c r="M3756">
        <v>556</v>
      </c>
      <c r="N3756">
        <v>0</v>
      </c>
      <c r="O3756">
        <v>0</v>
      </c>
      <c r="P3756">
        <v>451</v>
      </c>
      <c r="R3756">
        <v>2312304</v>
      </c>
      <c r="S3756">
        <v>216000</v>
      </c>
      <c r="T3756" t="s">
        <v>5940</v>
      </c>
      <c r="U3756">
        <v>633</v>
      </c>
      <c r="V3756" t="s">
        <v>5940</v>
      </c>
      <c r="W3756" t="s">
        <v>5940</v>
      </c>
      <c r="X3756">
        <v>918</v>
      </c>
      <c r="Z3756">
        <v>3544400</v>
      </c>
      <c r="AB3756">
        <v>49</v>
      </c>
      <c r="AC3756">
        <v>3544400</v>
      </c>
      <c r="AD3756" t="s">
        <v>3525</v>
      </c>
      <c r="AE3756" t="s">
        <v>5940</v>
      </c>
      <c r="AF3756">
        <v>3544400</v>
      </c>
      <c r="AG3756" t="s">
        <v>3525</v>
      </c>
      <c r="AH3756">
        <v>334070</v>
      </c>
      <c r="AI3756">
        <v>3544400</v>
      </c>
      <c r="AJ3756" t="s">
        <v>3525</v>
      </c>
      <c r="AK3756">
        <v>85</v>
      </c>
      <c r="AL3756">
        <v>3544400</v>
      </c>
      <c r="AM3756" t="s">
        <v>3525</v>
      </c>
      <c r="AN3756">
        <v>450</v>
      </c>
      <c r="AO3756">
        <v>0</v>
      </c>
      <c r="AP3756">
        <v>4101002</v>
      </c>
      <c r="AQ3756" t="s">
        <v>3680</v>
      </c>
      <c r="AR3756">
        <v>7500</v>
      </c>
    </row>
    <row r="3757" spans="1:44" x14ac:dyDescent="0.25">
      <c r="A3757">
        <v>2312403</v>
      </c>
      <c r="B3757">
        <v>5</v>
      </c>
      <c r="C3757" t="s">
        <v>881</v>
      </c>
      <c r="D3757" t="s">
        <v>4952</v>
      </c>
      <c r="E3757">
        <v>90848</v>
      </c>
      <c r="F3757" t="s">
        <v>5940</v>
      </c>
      <c r="G3757">
        <v>605</v>
      </c>
      <c r="H3757" t="s">
        <v>5940</v>
      </c>
      <c r="I3757" t="s">
        <v>5940</v>
      </c>
      <c r="J3757">
        <v>1047</v>
      </c>
      <c r="K3757">
        <v>93636</v>
      </c>
      <c r="L3757">
        <v>0</v>
      </c>
      <c r="M3757">
        <v>1013</v>
      </c>
      <c r="N3757">
        <v>0</v>
      </c>
      <c r="O3757">
        <v>0</v>
      </c>
      <c r="P3757">
        <v>1164</v>
      </c>
      <c r="R3757">
        <v>2312403</v>
      </c>
      <c r="S3757">
        <v>90848</v>
      </c>
      <c r="T3757" t="s">
        <v>5940</v>
      </c>
      <c r="U3757">
        <v>605</v>
      </c>
      <c r="V3757" t="s">
        <v>5940</v>
      </c>
      <c r="W3757" t="s">
        <v>5940</v>
      </c>
      <c r="X3757">
        <v>1047</v>
      </c>
      <c r="Z3757">
        <v>3544509</v>
      </c>
      <c r="AB3757">
        <v>30</v>
      </c>
      <c r="AC3757">
        <v>3544509</v>
      </c>
      <c r="AD3757" t="s">
        <v>3526</v>
      </c>
      <c r="AE3757">
        <v>15</v>
      </c>
      <c r="AF3757">
        <v>3544509</v>
      </c>
      <c r="AG3757" t="s">
        <v>3526</v>
      </c>
      <c r="AH3757" t="s">
        <v>5940</v>
      </c>
      <c r="AI3757">
        <v>3544509</v>
      </c>
      <c r="AJ3757" t="s">
        <v>3526</v>
      </c>
      <c r="AK3757">
        <v>84</v>
      </c>
      <c r="AL3757">
        <v>3544509</v>
      </c>
      <c r="AM3757" t="s">
        <v>3526</v>
      </c>
      <c r="AN3757" t="s">
        <v>5940</v>
      </c>
      <c r="AO3757">
        <v>0</v>
      </c>
      <c r="AP3757">
        <v>4101051</v>
      </c>
      <c r="AQ3757" t="s">
        <v>3681</v>
      </c>
      <c r="AR3757">
        <v>4350</v>
      </c>
    </row>
    <row r="3758" spans="1:44" x14ac:dyDescent="0.25">
      <c r="A3758">
        <v>2312502</v>
      </c>
      <c r="B3758">
        <v>5</v>
      </c>
      <c r="C3758" t="s">
        <v>881</v>
      </c>
      <c r="D3758" t="s">
        <v>4953</v>
      </c>
      <c r="E3758" t="s">
        <v>5940</v>
      </c>
      <c r="F3758" t="s">
        <v>5940</v>
      </c>
      <c r="G3758">
        <v>14</v>
      </c>
      <c r="H3758" t="s">
        <v>5940</v>
      </c>
      <c r="I3758">
        <v>780</v>
      </c>
      <c r="J3758">
        <v>311</v>
      </c>
      <c r="K3758">
        <v>0</v>
      </c>
      <c r="L3758">
        <v>0</v>
      </c>
      <c r="M3758">
        <v>360</v>
      </c>
      <c r="N3758">
        <v>0</v>
      </c>
      <c r="O3758">
        <v>945</v>
      </c>
      <c r="P3758">
        <v>475</v>
      </c>
      <c r="R3758">
        <v>2312502</v>
      </c>
      <c r="S3758" t="s">
        <v>5940</v>
      </c>
      <c r="T3758" t="s">
        <v>5940</v>
      </c>
      <c r="U3758">
        <v>14</v>
      </c>
      <c r="V3758" t="s">
        <v>5940</v>
      </c>
      <c r="W3758">
        <v>780</v>
      </c>
      <c r="X3758">
        <v>311</v>
      </c>
      <c r="Z3758">
        <v>3544608</v>
      </c>
      <c r="AB3758" t="s">
        <v>5940</v>
      </c>
      <c r="AC3758">
        <v>3544608</v>
      </c>
      <c r="AD3758" t="s">
        <v>3527</v>
      </c>
      <c r="AE3758" t="s">
        <v>5940</v>
      </c>
      <c r="AF3758">
        <v>3544608</v>
      </c>
      <c r="AG3758" t="s">
        <v>3527</v>
      </c>
      <c r="AH3758">
        <v>118532</v>
      </c>
      <c r="AI3758">
        <v>3544608</v>
      </c>
      <c r="AJ3758" t="s">
        <v>3527</v>
      </c>
      <c r="AK3758">
        <v>14</v>
      </c>
      <c r="AL3758">
        <v>3544608</v>
      </c>
      <c r="AM3758" t="s">
        <v>3527</v>
      </c>
      <c r="AN3758">
        <v>1050</v>
      </c>
      <c r="AO3758">
        <v>0</v>
      </c>
      <c r="AP3758">
        <v>4101101</v>
      </c>
      <c r="AQ3758" t="s">
        <v>3682</v>
      </c>
      <c r="AR3758">
        <v>31500</v>
      </c>
    </row>
    <row r="3759" spans="1:44" x14ac:dyDescent="0.25">
      <c r="A3759">
        <v>2312601</v>
      </c>
      <c r="B3759">
        <v>5</v>
      </c>
      <c r="C3759" t="s">
        <v>881</v>
      </c>
      <c r="D3759" t="s">
        <v>4954</v>
      </c>
      <c r="E3759">
        <v>5060</v>
      </c>
      <c r="F3759" t="s">
        <v>5940</v>
      </c>
      <c r="G3759">
        <v>466</v>
      </c>
      <c r="H3759" t="s">
        <v>5940</v>
      </c>
      <c r="I3759" t="s">
        <v>5940</v>
      </c>
      <c r="J3759">
        <v>380</v>
      </c>
      <c r="K3759">
        <v>5250</v>
      </c>
      <c r="L3759">
        <v>0</v>
      </c>
      <c r="M3759">
        <v>900</v>
      </c>
      <c r="N3759">
        <v>0</v>
      </c>
      <c r="O3759">
        <v>0</v>
      </c>
      <c r="P3759">
        <v>484</v>
      </c>
      <c r="R3759">
        <v>2312601</v>
      </c>
      <c r="S3759">
        <v>5060</v>
      </c>
      <c r="T3759" t="s">
        <v>5940</v>
      </c>
      <c r="U3759">
        <v>466</v>
      </c>
      <c r="V3759" t="s">
        <v>5940</v>
      </c>
      <c r="W3759" t="s">
        <v>5940</v>
      </c>
      <c r="X3759">
        <v>380</v>
      </c>
      <c r="Z3759">
        <v>3544707</v>
      </c>
      <c r="AB3759">
        <v>270</v>
      </c>
      <c r="AC3759">
        <v>3544707</v>
      </c>
      <c r="AD3759" t="s">
        <v>3528</v>
      </c>
      <c r="AE3759" t="s">
        <v>5940</v>
      </c>
      <c r="AF3759">
        <v>3544707</v>
      </c>
      <c r="AG3759" t="s">
        <v>3528</v>
      </c>
      <c r="AH3759">
        <v>147266</v>
      </c>
      <c r="AI3759">
        <v>3544707</v>
      </c>
      <c r="AJ3759" t="s">
        <v>3528</v>
      </c>
      <c r="AK3759">
        <v>50</v>
      </c>
      <c r="AL3759">
        <v>3544707</v>
      </c>
      <c r="AM3759" t="s">
        <v>3528</v>
      </c>
      <c r="AN3759">
        <v>287</v>
      </c>
      <c r="AO3759">
        <v>0</v>
      </c>
      <c r="AP3759">
        <v>4101150</v>
      </c>
      <c r="AQ3759" t="s">
        <v>3683</v>
      </c>
      <c r="AR3759">
        <v>9198</v>
      </c>
    </row>
    <row r="3760" spans="1:44" x14ac:dyDescent="0.25">
      <c r="A3760">
        <v>2312700</v>
      </c>
      <c r="B3760">
        <v>5</v>
      </c>
      <c r="C3760" t="s">
        <v>881</v>
      </c>
      <c r="D3760" t="s">
        <v>4955</v>
      </c>
      <c r="E3760">
        <v>220</v>
      </c>
      <c r="F3760" t="s">
        <v>5940</v>
      </c>
      <c r="G3760">
        <v>4670</v>
      </c>
      <c r="H3760">
        <v>302</v>
      </c>
      <c r="I3760">
        <v>144</v>
      </c>
      <c r="J3760">
        <v>1961</v>
      </c>
      <c r="K3760">
        <v>0</v>
      </c>
      <c r="L3760">
        <v>0</v>
      </c>
      <c r="M3760">
        <v>10450</v>
      </c>
      <c r="N3760">
        <v>192</v>
      </c>
      <c r="O3760">
        <v>342</v>
      </c>
      <c r="P3760">
        <v>4580</v>
      </c>
      <c r="R3760">
        <v>2312700</v>
      </c>
      <c r="S3760">
        <v>220</v>
      </c>
      <c r="T3760" t="s">
        <v>5940</v>
      </c>
      <c r="U3760">
        <v>4670</v>
      </c>
      <c r="V3760">
        <v>302</v>
      </c>
      <c r="W3760">
        <v>144</v>
      </c>
      <c r="X3760">
        <v>1961</v>
      </c>
      <c r="Z3760">
        <v>3544806</v>
      </c>
      <c r="AB3760" t="s">
        <v>5940</v>
      </c>
      <c r="AC3760">
        <v>3544806</v>
      </c>
      <c r="AD3760" t="s">
        <v>3529</v>
      </c>
      <c r="AE3760">
        <v>20</v>
      </c>
      <c r="AF3760">
        <v>3544806</v>
      </c>
      <c r="AG3760" t="s">
        <v>3529</v>
      </c>
      <c r="AH3760">
        <v>183561</v>
      </c>
      <c r="AI3760">
        <v>3544806</v>
      </c>
      <c r="AJ3760" t="s">
        <v>3529</v>
      </c>
      <c r="AK3760">
        <v>1031</v>
      </c>
      <c r="AL3760">
        <v>3544806</v>
      </c>
      <c r="AM3760" t="s">
        <v>3529</v>
      </c>
      <c r="AN3760" t="s">
        <v>5940</v>
      </c>
      <c r="AO3760">
        <v>0</v>
      </c>
      <c r="AP3760">
        <v>4101200</v>
      </c>
      <c r="AQ3760" t="s">
        <v>3684</v>
      </c>
      <c r="AR3760">
        <v>99</v>
      </c>
    </row>
    <row r="3761" spans="1:44" x14ac:dyDescent="0.25">
      <c r="A3761">
        <v>2312809</v>
      </c>
      <c r="B3761">
        <v>5</v>
      </c>
      <c r="C3761" t="s">
        <v>881</v>
      </c>
      <c r="D3761" t="s">
        <v>4956</v>
      </c>
      <c r="E3761" t="s">
        <v>5940</v>
      </c>
      <c r="F3761" t="s">
        <v>5940</v>
      </c>
      <c r="G3761">
        <v>868</v>
      </c>
      <c r="H3761" t="s">
        <v>5940</v>
      </c>
      <c r="I3761">
        <v>50</v>
      </c>
      <c r="J3761">
        <v>594</v>
      </c>
      <c r="K3761">
        <v>0</v>
      </c>
      <c r="L3761">
        <v>0</v>
      </c>
      <c r="M3761">
        <v>812</v>
      </c>
      <c r="N3761">
        <v>0</v>
      </c>
      <c r="O3761">
        <v>84</v>
      </c>
      <c r="P3761">
        <v>718</v>
      </c>
      <c r="R3761">
        <v>2312809</v>
      </c>
      <c r="S3761" t="s">
        <v>5940</v>
      </c>
      <c r="T3761" t="s">
        <v>5940</v>
      </c>
      <c r="U3761">
        <v>868</v>
      </c>
      <c r="V3761" t="s">
        <v>5940</v>
      </c>
      <c r="W3761">
        <v>50</v>
      </c>
      <c r="X3761">
        <v>594</v>
      </c>
      <c r="Z3761">
        <v>3544905</v>
      </c>
      <c r="AB3761" t="s">
        <v>5940</v>
      </c>
      <c r="AC3761">
        <v>3544905</v>
      </c>
      <c r="AD3761" t="s">
        <v>3530</v>
      </c>
      <c r="AE3761">
        <v>45</v>
      </c>
      <c r="AF3761">
        <v>3544905</v>
      </c>
      <c r="AG3761" t="s">
        <v>3530</v>
      </c>
      <c r="AH3761">
        <v>1575379</v>
      </c>
      <c r="AI3761">
        <v>3544905</v>
      </c>
      <c r="AJ3761" t="s">
        <v>3530</v>
      </c>
      <c r="AK3761" t="s">
        <v>5940</v>
      </c>
      <c r="AL3761">
        <v>3544905</v>
      </c>
      <c r="AM3761" t="s">
        <v>3530</v>
      </c>
      <c r="AN3761">
        <v>5520</v>
      </c>
      <c r="AO3761">
        <v>0</v>
      </c>
      <c r="AP3761">
        <v>4101309</v>
      </c>
      <c r="AQ3761" t="s">
        <v>3685</v>
      </c>
      <c r="AR3761">
        <v>29500</v>
      </c>
    </row>
    <row r="3762" spans="1:44" x14ac:dyDescent="0.25">
      <c r="A3762">
        <v>2312908</v>
      </c>
      <c r="B3762">
        <v>5</v>
      </c>
      <c r="C3762" t="s">
        <v>881</v>
      </c>
      <c r="D3762" t="s">
        <v>4957</v>
      </c>
      <c r="E3762">
        <v>1100</v>
      </c>
      <c r="F3762" t="s">
        <v>5940</v>
      </c>
      <c r="G3762">
        <v>3379</v>
      </c>
      <c r="H3762" t="s">
        <v>5940</v>
      </c>
      <c r="I3762">
        <v>18</v>
      </c>
      <c r="J3762">
        <v>1757</v>
      </c>
      <c r="K3762">
        <v>1350</v>
      </c>
      <c r="L3762">
        <v>0</v>
      </c>
      <c r="M3762">
        <v>6192</v>
      </c>
      <c r="N3762">
        <v>7</v>
      </c>
      <c r="O3762">
        <v>76</v>
      </c>
      <c r="P3762">
        <v>4041</v>
      </c>
      <c r="R3762">
        <v>2312908</v>
      </c>
      <c r="S3762">
        <v>1100</v>
      </c>
      <c r="T3762" t="s">
        <v>5940</v>
      </c>
      <c r="U3762">
        <v>3379</v>
      </c>
      <c r="V3762" t="s">
        <v>5940</v>
      </c>
      <c r="W3762">
        <v>18</v>
      </c>
      <c r="X3762">
        <v>1757</v>
      </c>
      <c r="Z3762">
        <v>3545001</v>
      </c>
      <c r="AB3762" t="s">
        <v>5940</v>
      </c>
      <c r="AC3762">
        <v>3545001</v>
      </c>
      <c r="AD3762" t="s">
        <v>3531</v>
      </c>
      <c r="AE3762" t="s">
        <v>5940</v>
      </c>
      <c r="AF3762">
        <v>3545001</v>
      </c>
      <c r="AG3762" t="s">
        <v>3531</v>
      </c>
      <c r="AH3762" t="s">
        <v>5940</v>
      </c>
      <c r="AI3762">
        <v>3545001</v>
      </c>
      <c r="AJ3762" t="s">
        <v>3531</v>
      </c>
      <c r="AK3762">
        <v>72</v>
      </c>
      <c r="AL3762">
        <v>3545001</v>
      </c>
      <c r="AM3762" t="s">
        <v>3531</v>
      </c>
      <c r="AN3762" t="s">
        <v>5940</v>
      </c>
      <c r="AO3762">
        <v>0</v>
      </c>
      <c r="AP3762">
        <v>4101408</v>
      </c>
      <c r="AQ3762" t="s">
        <v>3686</v>
      </c>
      <c r="AR3762">
        <v>40980</v>
      </c>
    </row>
    <row r="3763" spans="1:44" x14ac:dyDescent="0.25">
      <c r="A3763">
        <v>2313005</v>
      </c>
      <c r="B3763">
        <v>5</v>
      </c>
      <c r="C3763" t="s">
        <v>881</v>
      </c>
      <c r="D3763" t="s">
        <v>4958</v>
      </c>
      <c r="E3763">
        <v>63</v>
      </c>
      <c r="F3763" t="s">
        <v>5940</v>
      </c>
      <c r="G3763">
        <v>1676</v>
      </c>
      <c r="H3763">
        <v>96</v>
      </c>
      <c r="I3763">
        <v>310</v>
      </c>
      <c r="J3763">
        <v>880</v>
      </c>
      <c r="K3763">
        <v>0</v>
      </c>
      <c r="L3763">
        <v>0</v>
      </c>
      <c r="M3763">
        <v>6280</v>
      </c>
      <c r="N3763">
        <v>281</v>
      </c>
      <c r="O3763">
        <v>1034</v>
      </c>
      <c r="P3763">
        <v>2170</v>
      </c>
      <c r="R3763">
        <v>2313005</v>
      </c>
      <c r="S3763">
        <v>63</v>
      </c>
      <c r="T3763" t="s">
        <v>5940</v>
      </c>
      <c r="U3763">
        <v>1676</v>
      </c>
      <c r="V3763">
        <v>96</v>
      </c>
      <c r="W3763">
        <v>310</v>
      </c>
      <c r="X3763">
        <v>880</v>
      </c>
      <c r="Z3763">
        <v>3545100</v>
      </c>
      <c r="AB3763">
        <v>45</v>
      </c>
      <c r="AC3763">
        <v>3545100</v>
      </c>
      <c r="AD3763" t="s">
        <v>3532</v>
      </c>
      <c r="AE3763">
        <v>60</v>
      </c>
      <c r="AF3763">
        <v>3545100</v>
      </c>
      <c r="AG3763" t="s">
        <v>3532</v>
      </c>
      <c r="AH3763">
        <v>323967</v>
      </c>
      <c r="AI3763">
        <v>3545100</v>
      </c>
      <c r="AJ3763" t="s">
        <v>3532</v>
      </c>
      <c r="AK3763">
        <v>162</v>
      </c>
      <c r="AL3763">
        <v>3545100</v>
      </c>
      <c r="AM3763" t="s">
        <v>3532</v>
      </c>
      <c r="AN3763" t="s">
        <v>5940</v>
      </c>
      <c r="AO3763">
        <v>0</v>
      </c>
      <c r="AP3763">
        <v>4101507</v>
      </c>
      <c r="AQ3763" t="s">
        <v>3687</v>
      </c>
      <c r="AR3763">
        <v>26988</v>
      </c>
    </row>
    <row r="3764" spans="1:44" x14ac:dyDescent="0.25">
      <c r="A3764">
        <v>2313104</v>
      </c>
      <c r="B3764">
        <v>5</v>
      </c>
      <c r="C3764" t="s">
        <v>881</v>
      </c>
      <c r="D3764" t="s">
        <v>4959</v>
      </c>
      <c r="E3764" t="s">
        <v>5940</v>
      </c>
      <c r="F3764" t="s">
        <v>5940</v>
      </c>
      <c r="G3764">
        <v>92</v>
      </c>
      <c r="H3764">
        <v>120</v>
      </c>
      <c r="I3764">
        <v>1200</v>
      </c>
      <c r="J3764">
        <v>312</v>
      </c>
      <c r="K3764">
        <v>0</v>
      </c>
      <c r="L3764">
        <v>0</v>
      </c>
      <c r="M3764">
        <v>600</v>
      </c>
      <c r="N3764">
        <v>0</v>
      </c>
      <c r="O3764">
        <v>1302</v>
      </c>
      <c r="P3764">
        <v>744</v>
      </c>
      <c r="R3764">
        <v>2313104</v>
      </c>
      <c r="S3764" t="s">
        <v>5940</v>
      </c>
      <c r="T3764" t="s">
        <v>5940</v>
      </c>
      <c r="U3764">
        <v>92</v>
      </c>
      <c r="V3764">
        <v>120</v>
      </c>
      <c r="W3764">
        <v>1200</v>
      </c>
      <c r="X3764">
        <v>312</v>
      </c>
      <c r="Z3764">
        <v>3545159</v>
      </c>
      <c r="AB3764" t="s">
        <v>5940</v>
      </c>
      <c r="AC3764">
        <v>3545159</v>
      </c>
      <c r="AD3764" t="s">
        <v>3533</v>
      </c>
      <c r="AE3764">
        <v>15</v>
      </c>
      <c r="AF3764">
        <v>3545159</v>
      </c>
      <c r="AG3764" t="s">
        <v>3533</v>
      </c>
      <c r="AH3764">
        <v>280275</v>
      </c>
      <c r="AI3764">
        <v>3545159</v>
      </c>
      <c r="AJ3764" t="s">
        <v>3533</v>
      </c>
      <c r="AK3764" t="s">
        <v>5940</v>
      </c>
      <c r="AL3764">
        <v>3545159</v>
      </c>
      <c r="AM3764" t="s">
        <v>3533</v>
      </c>
      <c r="AN3764" t="s">
        <v>5940</v>
      </c>
      <c r="AO3764">
        <v>0</v>
      </c>
      <c r="AP3764">
        <v>4101606</v>
      </c>
      <c r="AQ3764" t="s">
        <v>3688</v>
      </c>
      <c r="AR3764">
        <v>38825</v>
      </c>
    </row>
    <row r="3765" spans="1:44" x14ac:dyDescent="0.25">
      <c r="A3765">
        <v>2313203</v>
      </c>
      <c r="B3765">
        <v>5</v>
      </c>
      <c r="C3765" t="s">
        <v>881</v>
      </c>
      <c r="D3765" t="s">
        <v>4960</v>
      </c>
      <c r="E3765">
        <v>264</v>
      </c>
      <c r="F3765" t="s">
        <v>5940</v>
      </c>
      <c r="G3765">
        <v>1697</v>
      </c>
      <c r="H3765" t="s">
        <v>5940</v>
      </c>
      <c r="I3765" t="s">
        <v>5940</v>
      </c>
      <c r="J3765">
        <v>701</v>
      </c>
      <c r="K3765">
        <v>180</v>
      </c>
      <c r="L3765">
        <v>0</v>
      </c>
      <c r="M3765">
        <v>8322</v>
      </c>
      <c r="N3765">
        <v>0</v>
      </c>
      <c r="O3765">
        <v>0</v>
      </c>
      <c r="P3765">
        <v>3385</v>
      </c>
      <c r="R3765">
        <v>2313203</v>
      </c>
      <c r="S3765">
        <v>264</v>
      </c>
      <c r="T3765" t="s">
        <v>5940</v>
      </c>
      <c r="U3765">
        <v>1697</v>
      </c>
      <c r="V3765" t="s">
        <v>5940</v>
      </c>
      <c r="W3765" t="s">
        <v>5940</v>
      </c>
      <c r="X3765">
        <v>701</v>
      </c>
      <c r="Z3765">
        <v>3545209</v>
      </c>
      <c r="AB3765" t="s">
        <v>5940</v>
      </c>
      <c r="AC3765">
        <v>3545209</v>
      </c>
      <c r="AD3765" t="s">
        <v>3534</v>
      </c>
      <c r="AE3765">
        <v>12</v>
      </c>
      <c r="AF3765">
        <v>3545209</v>
      </c>
      <c r="AG3765" t="s">
        <v>3534</v>
      </c>
      <c r="AH3765">
        <v>62578</v>
      </c>
      <c r="AI3765">
        <v>3545209</v>
      </c>
      <c r="AJ3765" t="s">
        <v>3534</v>
      </c>
      <c r="AK3765">
        <v>66</v>
      </c>
      <c r="AL3765">
        <v>3545209</v>
      </c>
      <c r="AM3765" t="s">
        <v>3534</v>
      </c>
      <c r="AN3765" t="s">
        <v>5940</v>
      </c>
      <c r="AO3765">
        <v>0</v>
      </c>
      <c r="AP3765">
        <v>4101655</v>
      </c>
      <c r="AQ3765" t="s">
        <v>3689</v>
      </c>
      <c r="AR3765">
        <v>7095</v>
      </c>
    </row>
    <row r="3766" spans="1:44" x14ac:dyDescent="0.25">
      <c r="A3766">
        <v>2313252</v>
      </c>
      <c r="B3766">
        <v>5</v>
      </c>
      <c r="C3766" t="s">
        <v>881</v>
      </c>
      <c r="D3766" t="s">
        <v>4961</v>
      </c>
      <c r="E3766">
        <v>175</v>
      </c>
      <c r="F3766" t="s">
        <v>5940</v>
      </c>
      <c r="G3766">
        <v>745</v>
      </c>
      <c r="H3766">
        <v>25</v>
      </c>
      <c r="I3766">
        <v>229</v>
      </c>
      <c r="J3766">
        <v>239</v>
      </c>
      <c r="K3766">
        <v>248</v>
      </c>
      <c r="L3766">
        <v>0</v>
      </c>
      <c r="M3766">
        <v>3606</v>
      </c>
      <c r="N3766">
        <v>0</v>
      </c>
      <c r="O3766">
        <v>488</v>
      </c>
      <c r="P3766">
        <v>603</v>
      </c>
      <c r="R3766">
        <v>2313252</v>
      </c>
      <c r="S3766">
        <v>175</v>
      </c>
      <c r="T3766" t="s">
        <v>5940</v>
      </c>
      <c r="U3766">
        <v>745</v>
      </c>
      <c r="V3766">
        <v>25</v>
      </c>
      <c r="W3766">
        <v>229</v>
      </c>
      <c r="X3766">
        <v>239</v>
      </c>
      <c r="Z3766">
        <v>3545308</v>
      </c>
      <c r="AB3766" t="s">
        <v>5940</v>
      </c>
      <c r="AC3766">
        <v>3545308</v>
      </c>
      <c r="AD3766" t="s">
        <v>3535</v>
      </c>
      <c r="AE3766">
        <v>86</v>
      </c>
      <c r="AF3766">
        <v>3545308</v>
      </c>
      <c r="AG3766" t="s">
        <v>3535</v>
      </c>
      <c r="AH3766">
        <v>17522</v>
      </c>
      <c r="AI3766">
        <v>3545308</v>
      </c>
      <c r="AJ3766" t="s">
        <v>3535</v>
      </c>
      <c r="AK3766">
        <v>813</v>
      </c>
      <c r="AL3766">
        <v>3545308</v>
      </c>
      <c r="AM3766" t="s">
        <v>3535</v>
      </c>
      <c r="AN3766" t="s">
        <v>5940</v>
      </c>
      <c r="AO3766">
        <v>0</v>
      </c>
      <c r="AP3766">
        <v>4101705</v>
      </c>
      <c r="AQ3766" t="s">
        <v>3690</v>
      </c>
      <c r="AR3766">
        <v>5550</v>
      </c>
    </row>
    <row r="3767" spans="1:44" x14ac:dyDescent="0.25">
      <c r="A3767">
        <v>2313302</v>
      </c>
      <c r="B3767">
        <v>5</v>
      </c>
      <c r="C3767" t="s">
        <v>881</v>
      </c>
      <c r="D3767" t="s">
        <v>4962</v>
      </c>
      <c r="E3767">
        <v>473</v>
      </c>
      <c r="F3767" t="s">
        <v>5940</v>
      </c>
      <c r="G3767">
        <v>10382</v>
      </c>
      <c r="H3767" t="s">
        <v>5940</v>
      </c>
      <c r="I3767" t="s">
        <v>5940</v>
      </c>
      <c r="J3767">
        <v>2295</v>
      </c>
      <c r="K3767">
        <v>396</v>
      </c>
      <c r="L3767">
        <v>0</v>
      </c>
      <c r="M3767">
        <v>30302</v>
      </c>
      <c r="N3767">
        <v>11</v>
      </c>
      <c r="O3767">
        <v>0</v>
      </c>
      <c r="P3767">
        <v>6347</v>
      </c>
      <c r="R3767">
        <v>2313302</v>
      </c>
      <c r="S3767">
        <v>473</v>
      </c>
      <c r="T3767" t="s">
        <v>5940</v>
      </c>
      <c r="U3767">
        <v>10382</v>
      </c>
      <c r="V3767" t="s">
        <v>5940</v>
      </c>
      <c r="W3767" t="s">
        <v>5940</v>
      </c>
      <c r="X3767">
        <v>2295</v>
      </c>
      <c r="Z3767">
        <v>3545407</v>
      </c>
      <c r="AB3767" t="s">
        <v>5940</v>
      </c>
      <c r="AC3767">
        <v>3545407</v>
      </c>
      <c r="AD3767" t="s">
        <v>3536</v>
      </c>
      <c r="AE3767">
        <v>60</v>
      </c>
      <c r="AF3767">
        <v>3545407</v>
      </c>
      <c r="AG3767" t="s">
        <v>3536</v>
      </c>
      <c r="AH3767">
        <v>129327</v>
      </c>
      <c r="AI3767">
        <v>3545407</v>
      </c>
      <c r="AJ3767" t="s">
        <v>3536</v>
      </c>
      <c r="AK3767">
        <v>2600</v>
      </c>
      <c r="AL3767">
        <v>3545407</v>
      </c>
      <c r="AM3767" t="s">
        <v>3536</v>
      </c>
      <c r="AN3767">
        <v>10000</v>
      </c>
      <c r="AO3767">
        <v>0</v>
      </c>
      <c r="AP3767">
        <v>4101804</v>
      </c>
      <c r="AQ3767" t="s">
        <v>3691</v>
      </c>
      <c r="AR3767">
        <v>74375</v>
      </c>
    </row>
    <row r="3768" spans="1:44" x14ac:dyDescent="0.25">
      <c r="A3768">
        <v>2313351</v>
      </c>
      <c r="B3768">
        <v>5</v>
      </c>
      <c r="C3768" t="s">
        <v>881</v>
      </c>
      <c r="D3768" t="s">
        <v>4963</v>
      </c>
      <c r="E3768" t="s">
        <v>5940</v>
      </c>
      <c r="F3768" t="s">
        <v>5940</v>
      </c>
      <c r="G3768">
        <v>680</v>
      </c>
      <c r="H3768" t="s">
        <v>5940</v>
      </c>
      <c r="I3768" t="s">
        <v>5940</v>
      </c>
      <c r="J3768">
        <v>403</v>
      </c>
      <c r="K3768">
        <v>0</v>
      </c>
      <c r="L3768">
        <v>0</v>
      </c>
      <c r="M3768">
        <v>1793</v>
      </c>
      <c r="N3768">
        <v>0</v>
      </c>
      <c r="O3768">
        <v>0</v>
      </c>
      <c r="P3768">
        <v>855</v>
      </c>
      <c r="R3768">
        <v>2313351</v>
      </c>
      <c r="S3768" t="s">
        <v>5940</v>
      </c>
      <c r="T3768" t="s">
        <v>5940</v>
      </c>
      <c r="U3768">
        <v>680</v>
      </c>
      <c r="V3768" t="s">
        <v>5940</v>
      </c>
      <c r="W3768" t="s">
        <v>5940</v>
      </c>
      <c r="X3768">
        <v>403</v>
      </c>
      <c r="Z3768">
        <v>3545506</v>
      </c>
      <c r="AB3768">
        <v>120</v>
      </c>
      <c r="AC3768">
        <v>3545506</v>
      </c>
      <c r="AD3768" t="s">
        <v>3537</v>
      </c>
      <c r="AE3768">
        <v>42</v>
      </c>
      <c r="AF3768">
        <v>3545506</v>
      </c>
      <c r="AG3768" t="s">
        <v>3537</v>
      </c>
      <c r="AH3768" t="s">
        <v>5940</v>
      </c>
      <c r="AI3768">
        <v>3545506</v>
      </c>
      <c r="AJ3768" t="s">
        <v>3537</v>
      </c>
      <c r="AK3768" t="s">
        <v>5940</v>
      </c>
      <c r="AL3768">
        <v>3545506</v>
      </c>
      <c r="AM3768" t="s">
        <v>3537</v>
      </c>
      <c r="AN3768">
        <v>30360</v>
      </c>
      <c r="AO3768">
        <v>0</v>
      </c>
      <c r="AP3768">
        <v>4101853</v>
      </c>
      <c r="AQ3768" t="s">
        <v>3692</v>
      </c>
      <c r="AR3768">
        <v>6783</v>
      </c>
    </row>
    <row r="3769" spans="1:44" x14ac:dyDescent="0.25">
      <c r="A3769">
        <v>2313401</v>
      </c>
      <c r="B3769">
        <v>5</v>
      </c>
      <c r="C3769" t="s">
        <v>881</v>
      </c>
      <c r="D3769" t="s">
        <v>4964</v>
      </c>
      <c r="E3769">
        <v>81000</v>
      </c>
      <c r="F3769" t="s">
        <v>5940</v>
      </c>
      <c r="G3769">
        <v>1698</v>
      </c>
      <c r="H3769" t="s">
        <v>5940</v>
      </c>
      <c r="I3769">
        <v>124</v>
      </c>
      <c r="J3769">
        <v>1286</v>
      </c>
      <c r="K3769">
        <v>81795</v>
      </c>
      <c r="L3769">
        <v>0</v>
      </c>
      <c r="M3769">
        <v>2022</v>
      </c>
      <c r="N3769">
        <v>0</v>
      </c>
      <c r="O3769">
        <v>432</v>
      </c>
      <c r="P3769">
        <v>1593</v>
      </c>
      <c r="R3769">
        <v>2313401</v>
      </c>
      <c r="S3769">
        <v>81000</v>
      </c>
      <c r="T3769" t="s">
        <v>5940</v>
      </c>
      <c r="U3769">
        <v>1698</v>
      </c>
      <c r="V3769" t="s">
        <v>5940</v>
      </c>
      <c r="W3769">
        <v>124</v>
      </c>
      <c r="X3769">
        <v>1286</v>
      </c>
      <c r="Z3769">
        <v>3545605</v>
      </c>
      <c r="AB3769" t="s">
        <v>5940</v>
      </c>
      <c r="AC3769">
        <v>3545605</v>
      </c>
      <c r="AD3769" t="s">
        <v>3538</v>
      </c>
      <c r="AE3769" t="s">
        <v>5940</v>
      </c>
      <c r="AF3769">
        <v>3545605</v>
      </c>
      <c r="AG3769" t="s">
        <v>3538</v>
      </c>
      <c r="AH3769">
        <v>1328444</v>
      </c>
      <c r="AI3769">
        <v>3545605</v>
      </c>
      <c r="AJ3769" t="s">
        <v>3538</v>
      </c>
      <c r="AK3769" t="s">
        <v>5940</v>
      </c>
      <c r="AL3769">
        <v>3545605</v>
      </c>
      <c r="AM3769" t="s">
        <v>3538</v>
      </c>
      <c r="AN3769" t="s">
        <v>5940</v>
      </c>
      <c r="AO3769">
        <v>0</v>
      </c>
      <c r="AP3769">
        <v>4101903</v>
      </c>
      <c r="AQ3769" t="s">
        <v>3693</v>
      </c>
      <c r="AR3769">
        <v>14250</v>
      </c>
    </row>
    <row r="3770" spans="1:44" x14ac:dyDescent="0.25">
      <c r="A3770">
        <v>2313500</v>
      </c>
      <c r="B3770">
        <v>5</v>
      </c>
      <c r="C3770" t="s">
        <v>881</v>
      </c>
      <c r="D3770" t="s">
        <v>4965</v>
      </c>
      <c r="E3770">
        <v>7638</v>
      </c>
      <c r="F3770" t="s">
        <v>5940</v>
      </c>
      <c r="G3770">
        <v>2001</v>
      </c>
      <c r="H3770" t="s">
        <v>5940</v>
      </c>
      <c r="I3770" t="s">
        <v>5940</v>
      </c>
      <c r="J3770">
        <v>1287</v>
      </c>
      <c r="K3770">
        <v>7444</v>
      </c>
      <c r="L3770">
        <v>0</v>
      </c>
      <c r="M3770">
        <v>2297</v>
      </c>
      <c r="N3770">
        <v>0</v>
      </c>
      <c r="O3770">
        <v>0</v>
      </c>
      <c r="P3770">
        <v>1280</v>
      </c>
      <c r="R3770">
        <v>2313500</v>
      </c>
      <c r="S3770">
        <v>7638</v>
      </c>
      <c r="T3770" t="s">
        <v>5940</v>
      </c>
      <c r="U3770">
        <v>2001</v>
      </c>
      <c r="V3770" t="s">
        <v>5940</v>
      </c>
      <c r="W3770" t="s">
        <v>5940</v>
      </c>
      <c r="X3770">
        <v>1287</v>
      </c>
      <c r="Z3770">
        <v>3545704</v>
      </c>
      <c r="AB3770">
        <v>2904</v>
      </c>
      <c r="AC3770">
        <v>3545704</v>
      </c>
      <c r="AD3770" t="s">
        <v>3539</v>
      </c>
      <c r="AE3770" t="s">
        <v>5940</v>
      </c>
      <c r="AF3770">
        <v>3545704</v>
      </c>
      <c r="AG3770" t="s">
        <v>3539</v>
      </c>
      <c r="AH3770" t="s">
        <v>5940</v>
      </c>
      <c r="AI3770">
        <v>3545704</v>
      </c>
      <c r="AJ3770" t="s">
        <v>3539</v>
      </c>
      <c r="AK3770">
        <v>36</v>
      </c>
      <c r="AL3770">
        <v>3545704</v>
      </c>
      <c r="AM3770" t="s">
        <v>3539</v>
      </c>
      <c r="AN3770" t="s">
        <v>5940</v>
      </c>
      <c r="AO3770">
        <v>0</v>
      </c>
      <c r="AP3770">
        <v>4102000</v>
      </c>
      <c r="AQ3770" t="s">
        <v>3694</v>
      </c>
      <c r="AR3770">
        <v>68300</v>
      </c>
    </row>
    <row r="3771" spans="1:44" x14ac:dyDescent="0.25">
      <c r="A3771">
        <v>2313559</v>
      </c>
      <c r="B3771">
        <v>5</v>
      </c>
      <c r="C3771" t="s">
        <v>881</v>
      </c>
      <c r="D3771" t="s">
        <v>4966</v>
      </c>
      <c r="E3771">
        <v>248</v>
      </c>
      <c r="F3771" t="s">
        <v>5940</v>
      </c>
      <c r="G3771">
        <v>676</v>
      </c>
      <c r="H3771" t="s">
        <v>5940</v>
      </c>
      <c r="I3771" t="s">
        <v>5940</v>
      </c>
      <c r="J3771">
        <v>405</v>
      </c>
      <c r="K3771">
        <v>250</v>
      </c>
      <c r="L3771">
        <v>0</v>
      </c>
      <c r="M3771">
        <v>1115</v>
      </c>
      <c r="N3771">
        <v>0</v>
      </c>
      <c r="O3771">
        <v>0</v>
      </c>
      <c r="P3771">
        <v>491</v>
      </c>
      <c r="R3771">
        <v>2313559</v>
      </c>
      <c r="S3771">
        <v>248</v>
      </c>
      <c r="T3771" t="s">
        <v>5940</v>
      </c>
      <c r="U3771">
        <v>676</v>
      </c>
      <c r="V3771" t="s">
        <v>5940</v>
      </c>
      <c r="W3771" t="s">
        <v>5940</v>
      </c>
      <c r="X3771">
        <v>405</v>
      </c>
      <c r="Z3771">
        <v>3545803</v>
      </c>
      <c r="AB3771" t="s">
        <v>5940</v>
      </c>
      <c r="AC3771">
        <v>3545803</v>
      </c>
      <c r="AD3771" t="s">
        <v>3540</v>
      </c>
      <c r="AE3771">
        <v>90</v>
      </c>
      <c r="AF3771">
        <v>3545803</v>
      </c>
      <c r="AG3771" t="s">
        <v>3540</v>
      </c>
      <c r="AH3771">
        <v>1016886</v>
      </c>
      <c r="AI3771">
        <v>3545803</v>
      </c>
      <c r="AJ3771" t="s">
        <v>3540</v>
      </c>
      <c r="AK3771">
        <v>139</v>
      </c>
      <c r="AL3771">
        <v>3545803</v>
      </c>
      <c r="AM3771" t="s">
        <v>3540</v>
      </c>
      <c r="AN3771" t="s">
        <v>5940</v>
      </c>
      <c r="AO3771">
        <v>0</v>
      </c>
      <c r="AP3771">
        <v>4102109</v>
      </c>
      <c r="AQ3771" t="s">
        <v>3695</v>
      </c>
      <c r="AR3771">
        <v>17600</v>
      </c>
    </row>
    <row r="3772" spans="1:44" x14ac:dyDescent="0.25">
      <c r="A3772">
        <v>2313609</v>
      </c>
      <c r="B3772">
        <v>5</v>
      </c>
      <c r="C3772" t="s">
        <v>881</v>
      </c>
      <c r="D3772" t="s">
        <v>4967</v>
      </c>
      <c r="E3772">
        <v>40500</v>
      </c>
      <c r="F3772" t="s">
        <v>5940</v>
      </c>
      <c r="G3772">
        <v>561</v>
      </c>
      <c r="H3772" t="s">
        <v>5940</v>
      </c>
      <c r="I3772">
        <v>140</v>
      </c>
      <c r="J3772">
        <v>588</v>
      </c>
      <c r="K3772">
        <v>52080</v>
      </c>
      <c r="L3772">
        <v>0</v>
      </c>
      <c r="M3772">
        <v>1064</v>
      </c>
      <c r="N3772">
        <v>0</v>
      </c>
      <c r="O3772">
        <v>380</v>
      </c>
      <c r="P3772">
        <v>639</v>
      </c>
      <c r="R3772">
        <v>2313609</v>
      </c>
      <c r="S3772">
        <v>40500</v>
      </c>
      <c r="T3772" t="s">
        <v>5940</v>
      </c>
      <c r="U3772">
        <v>561</v>
      </c>
      <c r="V3772" t="s">
        <v>5940</v>
      </c>
      <c r="W3772">
        <v>140</v>
      </c>
      <c r="X3772">
        <v>588</v>
      </c>
      <c r="Z3772">
        <v>3546009</v>
      </c>
      <c r="AB3772" t="s">
        <v>5940</v>
      </c>
      <c r="AC3772">
        <v>3546009</v>
      </c>
      <c r="AD3772" t="s">
        <v>3541</v>
      </c>
      <c r="AE3772">
        <v>4</v>
      </c>
      <c r="AF3772">
        <v>3546009</v>
      </c>
      <c r="AG3772" t="s">
        <v>3541</v>
      </c>
      <c r="AH3772" t="s">
        <v>5940</v>
      </c>
      <c r="AI3772">
        <v>3546009</v>
      </c>
      <c r="AJ3772" t="s">
        <v>3541</v>
      </c>
      <c r="AK3772">
        <v>46</v>
      </c>
      <c r="AL3772">
        <v>3546009</v>
      </c>
      <c r="AM3772" t="s">
        <v>3541</v>
      </c>
      <c r="AN3772" t="s">
        <v>5940</v>
      </c>
      <c r="AO3772">
        <v>0</v>
      </c>
      <c r="AP3772">
        <v>4102208</v>
      </c>
      <c r="AQ3772" t="s">
        <v>3696</v>
      </c>
      <c r="AR3772">
        <v>6855</v>
      </c>
    </row>
    <row r="3773" spans="1:44" x14ac:dyDescent="0.25">
      <c r="A3773">
        <v>2313708</v>
      </c>
      <c r="B3773">
        <v>5</v>
      </c>
      <c r="C3773" t="s">
        <v>881</v>
      </c>
      <c r="D3773" t="s">
        <v>4968</v>
      </c>
      <c r="E3773">
        <v>775</v>
      </c>
      <c r="F3773" t="s">
        <v>5940</v>
      </c>
      <c r="G3773">
        <v>410</v>
      </c>
      <c r="H3773" t="s">
        <v>5940</v>
      </c>
      <c r="I3773">
        <v>4</v>
      </c>
      <c r="J3773">
        <v>103</v>
      </c>
      <c r="K3773">
        <v>750</v>
      </c>
      <c r="L3773">
        <v>0</v>
      </c>
      <c r="M3773">
        <v>2143</v>
      </c>
      <c r="N3773">
        <v>0</v>
      </c>
      <c r="O3773">
        <v>0</v>
      </c>
      <c r="P3773">
        <v>398</v>
      </c>
      <c r="R3773">
        <v>2313708</v>
      </c>
      <c r="S3773">
        <v>775</v>
      </c>
      <c r="T3773" t="s">
        <v>5940</v>
      </c>
      <c r="U3773">
        <v>410</v>
      </c>
      <c r="V3773" t="s">
        <v>5940</v>
      </c>
      <c r="W3773">
        <v>4</v>
      </c>
      <c r="X3773">
        <v>103</v>
      </c>
      <c r="Z3773">
        <v>3546108</v>
      </c>
      <c r="AB3773">
        <v>1260</v>
      </c>
      <c r="AC3773">
        <v>3546108</v>
      </c>
      <c r="AD3773" t="s">
        <v>3542</v>
      </c>
      <c r="AE3773">
        <v>15</v>
      </c>
      <c r="AF3773">
        <v>3546108</v>
      </c>
      <c r="AG3773" t="s">
        <v>3542</v>
      </c>
      <c r="AH3773" t="s">
        <v>5940</v>
      </c>
      <c r="AI3773">
        <v>3546108</v>
      </c>
      <c r="AJ3773" t="s">
        <v>3542</v>
      </c>
      <c r="AK3773">
        <v>60</v>
      </c>
      <c r="AL3773">
        <v>3546108</v>
      </c>
      <c r="AM3773" t="s">
        <v>3542</v>
      </c>
      <c r="AN3773" t="s">
        <v>5940</v>
      </c>
      <c r="AO3773">
        <v>0</v>
      </c>
      <c r="AP3773">
        <v>4102307</v>
      </c>
      <c r="AQ3773" t="s">
        <v>3697</v>
      </c>
      <c r="AR3773">
        <v>22990</v>
      </c>
    </row>
    <row r="3774" spans="1:44" x14ac:dyDescent="0.25">
      <c r="A3774">
        <v>2313757</v>
      </c>
      <c r="B3774">
        <v>5</v>
      </c>
      <c r="C3774" t="s">
        <v>881</v>
      </c>
      <c r="D3774" t="s">
        <v>4969</v>
      </c>
      <c r="E3774">
        <v>580</v>
      </c>
      <c r="F3774" t="s">
        <v>5940</v>
      </c>
      <c r="G3774">
        <v>575</v>
      </c>
      <c r="H3774" t="s">
        <v>5940</v>
      </c>
      <c r="I3774" t="s">
        <v>5940</v>
      </c>
      <c r="J3774">
        <v>268</v>
      </c>
      <c r="K3774">
        <v>724</v>
      </c>
      <c r="L3774">
        <v>0</v>
      </c>
      <c r="M3774">
        <v>1116</v>
      </c>
      <c r="N3774">
        <v>0</v>
      </c>
      <c r="O3774">
        <v>0</v>
      </c>
      <c r="P3774">
        <v>635</v>
      </c>
      <c r="R3774">
        <v>2313757</v>
      </c>
      <c r="S3774">
        <v>580</v>
      </c>
      <c r="T3774" t="s">
        <v>5940</v>
      </c>
      <c r="U3774">
        <v>575</v>
      </c>
      <c r="V3774" t="s">
        <v>5940</v>
      </c>
      <c r="W3774" t="s">
        <v>5940</v>
      </c>
      <c r="X3774">
        <v>268</v>
      </c>
      <c r="Z3774">
        <v>3546207</v>
      </c>
      <c r="AB3774">
        <v>798</v>
      </c>
      <c r="AC3774">
        <v>3546207</v>
      </c>
      <c r="AD3774" t="s">
        <v>3543</v>
      </c>
      <c r="AE3774">
        <v>15</v>
      </c>
      <c r="AF3774">
        <v>3546207</v>
      </c>
      <c r="AG3774" t="s">
        <v>3543</v>
      </c>
      <c r="AH3774">
        <v>161033</v>
      </c>
      <c r="AI3774">
        <v>3546207</v>
      </c>
      <c r="AJ3774" t="s">
        <v>3543</v>
      </c>
      <c r="AK3774">
        <v>14</v>
      </c>
      <c r="AL3774">
        <v>3546207</v>
      </c>
      <c r="AM3774" t="s">
        <v>3543</v>
      </c>
      <c r="AN3774">
        <v>68</v>
      </c>
      <c r="AO3774">
        <v>0</v>
      </c>
      <c r="AP3774">
        <v>4102406</v>
      </c>
      <c r="AQ3774" t="s">
        <v>3698</v>
      </c>
      <c r="AR3774">
        <v>21550</v>
      </c>
    </row>
    <row r="3775" spans="1:44" x14ac:dyDescent="0.25">
      <c r="A3775">
        <v>2313807</v>
      </c>
      <c r="B3775">
        <v>5</v>
      </c>
      <c r="C3775" t="s">
        <v>881</v>
      </c>
      <c r="D3775" t="s">
        <v>4970</v>
      </c>
      <c r="E3775">
        <v>42</v>
      </c>
      <c r="F3775" t="s">
        <v>5940</v>
      </c>
      <c r="G3775">
        <v>247</v>
      </c>
      <c r="H3775" t="s">
        <v>5940</v>
      </c>
      <c r="I3775">
        <v>54</v>
      </c>
      <c r="J3775">
        <v>151</v>
      </c>
      <c r="K3775">
        <v>104</v>
      </c>
      <c r="L3775">
        <v>0</v>
      </c>
      <c r="M3775">
        <v>378</v>
      </c>
      <c r="N3775">
        <v>0</v>
      </c>
      <c r="O3775">
        <v>110</v>
      </c>
      <c r="P3775">
        <v>176</v>
      </c>
      <c r="R3775">
        <v>2313807</v>
      </c>
      <c r="S3775">
        <v>42</v>
      </c>
      <c r="T3775" t="s">
        <v>5940</v>
      </c>
      <c r="U3775">
        <v>247</v>
      </c>
      <c r="V3775" t="s">
        <v>5940</v>
      </c>
      <c r="W3775">
        <v>54</v>
      </c>
      <c r="X3775">
        <v>151</v>
      </c>
      <c r="Z3775">
        <v>3546256</v>
      </c>
      <c r="AB3775" t="s">
        <v>5940</v>
      </c>
      <c r="AC3775">
        <v>3546256</v>
      </c>
      <c r="AD3775" t="s">
        <v>3544</v>
      </c>
      <c r="AE3775" t="s">
        <v>5940</v>
      </c>
      <c r="AF3775">
        <v>3546256</v>
      </c>
      <c r="AG3775" t="s">
        <v>3544</v>
      </c>
      <c r="AH3775">
        <v>299330</v>
      </c>
      <c r="AI3775">
        <v>3546256</v>
      </c>
      <c r="AJ3775" t="s">
        <v>3544</v>
      </c>
      <c r="AK3775">
        <v>36</v>
      </c>
      <c r="AL3775">
        <v>3546256</v>
      </c>
      <c r="AM3775" t="s">
        <v>3544</v>
      </c>
      <c r="AN3775">
        <v>420</v>
      </c>
      <c r="AO3775">
        <v>0</v>
      </c>
      <c r="AP3775">
        <v>4102505</v>
      </c>
      <c r="AQ3775" t="s">
        <v>3699</v>
      </c>
      <c r="AR3775">
        <v>31100</v>
      </c>
    </row>
    <row r="3776" spans="1:44" x14ac:dyDescent="0.25">
      <c r="A3776">
        <v>2313906</v>
      </c>
      <c r="B3776">
        <v>5</v>
      </c>
      <c r="C3776" t="s">
        <v>881</v>
      </c>
      <c r="D3776" t="s">
        <v>4971</v>
      </c>
      <c r="E3776" t="s">
        <v>5940</v>
      </c>
      <c r="F3776" t="s">
        <v>5940</v>
      </c>
      <c r="G3776">
        <v>630</v>
      </c>
      <c r="H3776" t="s">
        <v>5940</v>
      </c>
      <c r="I3776">
        <v>88</v>
      </c>
      <c r="J3776">
        <v>419</v>
      </c>
      <c r="K3776">
        <v>0</v>
      </c>
      <c r="L3776">
        <v>0</v>
      </c>
      <c r="M3776">
        <v>890</v>
      </c>
      <c r="N3776">
        <v>0</v>
      </c>
      <c r="O3776">
        <v>105</v>
      </c>
      <c r="P3776">
        <v>504</v>
      </c>
      <c r="R3776">
        <v>2313906</v>
      </c>
      <c r="S3776" t="s">
        <v>5940</v>
      </c>
      <c r="T3776" t="s">
        <v>5940</v>
      </c>
      <c r="U3776">
        <v>630</v>
      </c>
      <c r="V3776" t="s">
        <v>5940</v>
      </c>
      <c r="W3776">
        <v>88</v>
      </c>
      <c r="X3776">
        <v>419</v>
      </c>
      <c r="Z3776">
        <v>3546306</v>
      </c>
      <c r="AB3776" t="s">
        <v>5940</v>
      </c>
      <c r="AC3776">
        <v>3546306</v>
      </c>
      <c r="AD3776" t="s">
        <v>3545</v>
      </c>
      <c r="AE3776" t="s">
        <v>5940</v>
      </c>
      <c r="AF3776">
        <v>3546306</v>
      </c>
      <c r="AG3776" t="s">
        <v>3545</v>
      </c>
      <c r="AH3776">
        <v>1242170</v>
      </c>
      <c r="AI3776">
        <v>3546306</v>
      </c>
      <c r="AJ3776" t="s">
        <v>3545</v>
      </c>
      <c r="AK3776">
        <v>1500</v>
      </c>
      <c r="AL3776">
        <v>3546306</v>
      </c>
      <c r="AM3776" t="s">
        <v>3545</v>
      </c>
      <c r="AN3776">
        <v>3528</v>
      </c>
      <c r="AO3776">
        <v>0</v>
      </c>
      <c r="AP3776">
        <v>4102604</v>
      </c>
      <c r="AQ3776" t="s">
        <v>3700</v>
      </c>
      <c r="AR3776">
        <v>9920</v>
      </c>
    </row>
    <row r="3777" spans="1:44" x14ac:dyDescent="0.25">
      <c r="A3777">
        <v>2313955</v>
      </c>
      <c r="B3777">
        <v>5</v>
      </c>
      <c r="C3777" t="s">
        <v>881</v>
      </c>
      <c r="D3777" t="s">
        <v>4972</v>
      </c>
      <c r="E3777">
        <v>255</v>
      </c>
      <c r="F3777" t="s">
        <v>5940</v>
      </c>
      <c r="G3777">
        <v>931</v>
      </c>
      <c r="H3777">
        <v>5</v>
      </c>
      <c r="I3777">
        <v>13</v>
      </c>
      <c r="J3777">
        <v>373</v>
      </c>
      <c r="K3777">
        <v>270</v>
      </c>
      <c r="L3777">
        <v>0</v>
      </c>
      <c r="M3777">
        <v>1497</v>
      </c>
      <c r="N3777">
        <v>10</v>
      </c>
      <c r="O3777">
        <v>12</v>
      </c>
      <c r="P3777">
        <v>641</v>
      </c>
      <c r="R3777">
        <v>2313955</v>
      </c>
      <c r="S3777">
        <v>255</v>
      </c>
      <c r="T3777" t="s">
        <v>5940</v>
      </c>
      <c r="U3777">
        <v>931</v>
      </c>
      <c r="V3777">
        <v>5</v>
      </c>
      <c r="W3777">
        <v>13</v>
      </c>
      <c r="X3777">
        <v>373</v>
      </c>
      <c r="Z3777">
        <v>3546405</v>
      </c>
      <c r="AB3777">
        <v>180</v>
      </c>
      <c r="AC3777">
        <v>3546405</v>
      </c>
      <c r="AD3777" t="s">
        <v>3546</v>
      </c>
      <c r="AE3777">
        <v>368</v>
      </c>
      <c r="AF3777">
        <v>3546405</v>
      </c>
      <c r="AG3777" t="s">
        <v>3546</v>
      </c>
      <c r="AH3777">
        <v>1182716</v>
      </c>
      <c r="AI3777">
        <v>3546405</v>
      </c>
      <c r="AJ3777" t="s">
        <v>3546</v>
      </c>
      <c r="AK3777">
        <v>219</v>
      </c>
      <c r="AL3777">
        <v>3546405</v>
      </c>
      <c r="AM3777" t="s">
        <v>3546</v>
      </c>
      <c r="AN3777">
        <v>19170</v>
      </c>
      <c r="AO3777">
        <v>0</v>
      </c>
      <c r="AP3777">
        <v>4102703</v>
      </c>
      <c r="AQ3777" t="s">
        <v>3701</v>
      </c>
      <c r="AR3777">
        <v>6216</v>
      </c>
    </row>
    <row r="3778" spans="1:44" x14ac:dyDescent="0.25">
      <c r="A3778">
        <v>2314003</v>
      </c>
      <c r="B3778">
        <v>5</v>
      </c>
      <c r="C3778" t="s">
        <v>881</v>
      </c>
      <c r="D3778" t="s">
        <v>4973</v>
      </c>
      <c r="E3778">
        <v>225</v>
      </c>
      <c r="F3778" t="s">
        <v>5940</v>
      </c>
      <c r="G3778">
        <v>1650</v>
      </c>
      <c r="H3778">
        <v>70</v>
      </c>
      <c r="I3778">
        <v>3237</v>
      </c>
      <c r="J3778">
        <v>395</v>
      </c>
      <c r="K3778">
        <v>585</v>
      </c>
      <c r="L3778">
        <v>0</v>
      </c>
      <c r="M3778">
        <v>6778</v>
      </c>
      <c r="N3778">
        <v>0</v>
      </c>
      <c r="O3778">
        <v>7927</v>
      </c>
      <c r="P3778">
        <v>1092</v>
      </c>
      <c r="R3778">
        <v>2314003</v>
      </c>
      <c r="S3778">
        <v>225</v>
      </c>
      <c r="T3778" t="s">
        <v>5940</v>
      </c>
      <c r="U3778">
        <v>1650</v>
      </c>
      <c r="V3778">
        <v>70</v>
      </c>
      <c r="W3778">
        <v>3237</v>
      </c>
      <c r="X3778">
        <v>395</v>
      </c>
      <c r="Z3778">
        <v>3546504</v>
      </c>
      <c r="AB3778" t="s">
        <v>5940</v>
      </c>
      <c r="AC3778">
        <v>3546504</v>
      </c>
      <c r="AD3778" t="s">
        <v>3547</v>
      </c>
      <c r="AE3778" t="s">
        <v>5940</v>
      </c>
      <c r="AF3778">
        <v>3546504</v>
      </c>
      <c r="AG3778" t="s">
        <v>3547</v>
      </c>
      <c r="AH3778">
        <v>628905</v>
      </c>
      <c r="AI3778">
        <v>3546504</v>
      </c>
      <c r="AJ3778" t="s">
        <v>3547</v>
      </c>
      <c r="AK3778" t="s">
        <v>5940</v>
      </c>
      <c r="AL3778">
        <v>3546504</v>
      </c>
      <c r="AM3778" t="s">
        <v>3547</v>
      </c>
      <c r="AN3778">
        <v>503</v>
      </c>
      <c r="AO3778">
        <v>0</v>
      </c>
      <c r="AP3778">
        <v>4102752</v>
      </c>
      <c r="AQ3778" t="s">
        <v>3702</v>
      </c>
      <c r="AR3778">
        <v>2640</v>
      </c>
    </row>
    <row r="3779" spans="1:44" x14ac:dyDescent="0.25">
      <c r="A3779">
        <v>2314102</v>
      </c>
      <c r="B3779">
        <v>5</v>
      </c>
      <c r="C3779" t="s">
        <v>881</v>
      </c>
      <c r="D3779" t="s">
        <v>4974</v>
      </c>
      <c r="E3779">
        <v>90100</v>
      </c>
      <c r="F3779" t="s">
        <v>5940</v>
      </c>
      <c r="G3779">
        <v>2161</v>
      </c>
      <c r="H3779" t="s">
        <v>5940</v>
      </c>
      <c r="I3779">
        <v>194</v>
      </c>
      <c r="J3779">
        <v>1351</v>
      </c>
      <c r="K3779">
        <v>143070</v>
      </c>
      <c r="L3779">
        <v>0</v>
      </c>
      <c r="M3779">
        <v>2270</v>
      </c>
      <c r="N3779">
        <v>0</v>
      </c>
      <c r="O3779">
        <v>972</v>
      </c>
      <c r="P3779">
        <v>1750</v>
      </c>
      <c r="R3779">
        <v>2314102</v>
      </c>
      <c r="S3779">
        <v>90100</v>
      </c>
      <c r="T3779" t="s">
        <v>5940</v>
      </c>
      <c r="U3779">
        <v>2161</v>
      </c>
      <c r="V3779" t="s">
        <v>5940</v>
      </c>
      <c r="W3779">
        <v>194</v>
      </c>
      <c r="X3779">
        <v>1351</v>
      </c>
      <c r="Z3779">
        <v>3546603</v>
      </c>
      <c r="AB3779">
        <v>27</v>
      </c>
      <c r="AC3779">
        <v>3546603</v>
      </c>
      <c r="AD3779" t="s">
        <v>3548</v>
      </c>
      <c r="AE3779">
        <v>8</v>
      </c>
      <c r="AF3779">
        <v>3546603</v>
      </c>
      <c r="AG3779" t="s">
        <v>3548</v>
      </c>
      <c r="AH3779" t="s">
        <v>5940</v>
      </c>
      <c r="AI3779">
        <v>3546603</v>
      </c>
      <c r="AJ3779" t="s">
        <v>3548</v>
      </c>
      <c r="AK3779">
        <v>236</v>
      </c>
      <c r="AL3779">
        <v>3546603</v>
      </c>
      <c r="AM3779" t="s">
        <v>3548</v>
      </c>
      <c r="AN3779" t="s">
        <v>5940</v>
      </c>
      <c r="AO3779">
        <v>0</v>
      </c>
      <c r="AP3779">
        <v>4102802</v>
      </c>
      <c r="AQ3779" t="s">
        <v>3703</v>
      </c>
      <c r="AR3779">
        <v>16730</v>
      </c>
    </row>
    <row r="3780" spans="1:44" x14ac:dyDescent="0.25">
      <c r="A3780">
        <v>2400109</v>
      </c>
      <c r="B3780">
        <v>5</v>
      </c>
      <c r="C3780" t="s">
        <v>882</v>
      </c>
      <c r="D3780" t="s">
        <v>4975</v>
      </c>
      <c r="E3780" t="s">
        <v>5940</v>
      </c>
      <c r="F3780" t="s">
        <v>5940</v>
      </c>
      <c r="G3780">
        <v>18</v>
      </c>
      <c r="H3780" t="s">
        <v>5940</v>
      </c>
      <c r="I3780" t="s">
        <v>5940</v>
      </c>
      <c r="J3780">
        <v>22</v>
      </c>
      <c r="K3780">
        <v>0</v>
      </c>
      <c r="L3780">
        <v>0</v>
      </c>
      <c r="M3780">
        <v>12</v>
      </c>
      <c r="N3780">
        <v>0</v>
      </c>
      <c r="O3780">
        <v>0</v>
      </c>
      <c r="P3780">
        <v>23</v>
      </c>
      <c r="R3780">
        <v>2400109</v>
      </c>
      <c r="S3780" t="s">
        <v>5940</v>
      </c>
      <c r="T3780" t="s">
        <v>5940</v>
      </c>
      <c r="U3780">
        <v>18</v>
      </c>
      <c r="V3780" t="s">
        <v>5940</v>
      </c>
      <c r="W3780" t="s">
        <v>5940</v>
      </c>
      <c r="X3780">
        <v>22</v>
      </c>
      <c r="Z3780">
        <v>3546702</v>
      </c>
      <c r="AB3780" t="s">
        <v>5940</v>
      </c>
      <c r="AC3780">
        <v>3546702</v>
      </c>
      <c r="AD3780" t="s">
        <v>3549</v>
      </c>
      <c r="AE3780">
        <v>9</v>
      </c>
      <c r="AF3780">
        <v>3546702</v>
      </c>
      <c r="AG3780" t="s">
        <v>3549</v>
      </c>
      <c r="AH3780">
        <v>341199</v>
      </c>
      <c r="AI3780">
        <v>3546702</v>
      </c>
      <c r="AJ3780" t="s">
        <v>3549</v>
      </c>
      <c r="AK3780">
        <v>3</v>
      </c>
      <c r="AL3780">
        <v>3546702</v>
      </c>
      <c r="AM3780" t="s">
        <v>3549</v>
      </c>
      <c r="AN3780">
        <v>350</v>
      </c>
      <c r="AO3780">
        <v>0</v>
      </c>
      <c r="AP3780">
        <v>4102901</v>
      </c>
      <c r="AQ3780" t="s">
        <v>3704</v>
      </c>
      <c r="AR3780">
        <v>15400</v>
      </c>
    </row>
    <row r="3781" spans="1:44" x14ac:dyDescent="0.25">
      <c r="A3781">
        <v>2400208</v>
      </c>
      <c r="B3781">
        <v>5</v>
      </c>
      <c r="C3781" t="s">
        <v>882</v>
      </c>
      <c r="D3781" t="s">
        <v>4976</v>
      </c>
      <c r="E3781" t="s">
        <v>5940</v>
      </c>
      <c r="F3781" t="s">
        <v>5940</v>
      </c>
      <c r="G3781">
        <v>135</v>
      </c>
      <c r="H3781">
        <v>74</v>
      </c>
      <c r="I3781" t="s">
        <v>5940</v>
      </c>
      <c r="J3781">
        <v>200</v>
      </c>
      <c r="K3781">
        <v>0</v>
      </c>
      <c r="L3781">
        <v>0</v>
      </c>
      <c r="M3781">
        <v>128</v>
      </c>
      <c r="N3781">
        <v>25</v>
      </c>
      <c r="O3781">
        <v>0</v>
      </c>
      <c r="P3781">
        <v>120</v>
      </c>
      <c r="R3781">
        <v>2400208</v>
      </c>
      <c r="S3781" t="s">
        <v>5940</v>
      </c>
      <c r="T3781" t="s">
        <v>5940</v>
      </c>
      <c r="U3781">
        <v>135</v>
      </c>
      <c r="V3781">
        <v>74</v>
      </c>
      <c r="W3781" t="s">
        <v>5940</v>
      </c>
      <c r="X3781">
        <v>200</v>
      </c>
      <c r="Z3781">
        <v>3546801</v>
      </c>
      <c r="AB3781" t="s">
        <v>5940</v>
      </c>
      <c r="AC3781">
        <v>3546801</v>
      </c>
      <c r="AD3781" t="s">
        <v>3550</v>
      </c>
      <c r="AE3781" t="s">
        <v>5940</v>
      </c>
      <c r="AF3781">
        <v>3546801</v>
      </c>
      <c r="AG3781" t="s">
        <v>3550</v>
      </c>
      <c r="AH3781" t="s">
        <v>5940</v>
      </c>
      <c r="AI3781">
        <v>3546801</v>
      </c>
      <c r="AJ3781" t="s">
        <v>3550</v>
      </c>
      <c r="AK3781" t="s">
        <v>5940</v>
      </c>
      <c r="AL3781">
        <v>3546801</v>
      </c>
      <c r="AM3781" t="s">
        <v>3550</v>
      </c>
      <c r="AN3781" t="s">
        <v>5940</v>
      </c>
      <c r="AO3781">
        <v>0</v>
      </c>
      <c r="AP3781">
        <v>4103008</v>
      </c>
      <c r="AQ3781" t="s">
        <v>3705</v>
      </c>
      <c r="AR3781">
        <v>22854</v>
      </c>
    </row>
    <row r="3782" spans="1:44" x14ac:dyDescent="0.25">
      <c r="A3782">
        <v>2400307</v>
      </c>
      <c r="B3782">
        <v>5</v>
      </c>
      <c r="C3782" t="s">
        <v>882</v>
      </c>
      <c r="D3782" t="s">
        <v>4977</v>
      </c>
      <c r="E3782" t="s">
        <v>5940</v>
      </c>
      <c r="F3782" t="s">
        <v>5940</v>
      </c>
      <c r="G3782">
        <v>10</v>
      </c>
      <c r="H3782">
        <v>18</v>
      </c>
      <c r="I3782" t="s">
        <v>5940</v>
      </c>
      <c r="J3782">
        <v>38</v>
      </c>
      <c r="K3782">
        <v>0</v>
      </c>
      <c r="L3782">
        <v>0</v>
      </c>
      <c r="M3782">
        <v>40</v>
      </c>
      <c r="N3782">
        <v>30</v>
      </c>
      <c r="O3782">
        <v>0</v>
      </c>
      <c r="P3782">
        <v>68</v>
      </c>
      <c r="R3782">
        <v>2400307</v>
      </c>
      <c r="S3782" t="s">
        <v>5940</v>
      </c>
      <c r="T3782" t="s">
        <v>5940</v>
      </c>
      <c r="U3782">
        <v>10</v>
      </c>
      <c r="V3782">
        <v>18</v>
      </c>
      <c r="W3782" t="s">
        <v>5940</v>
      </c>
      <c r="X3782">
        <v>38</v>
      </c>
      <c r="Z3782">
        <v>3546900</v>
      </c>
      <c r="AB3782" t="s">
        <v>5940</v>
      </c>
      <c r="AC3782">
        <v>3546900</v>
      </c>
      <c r="AD3782" t="s">
        <v>3551</v>
      </c>
      <c r="AE3782" t="s">
        <v>5940</v>
      </c>
      <c r="AF3782">
        <v>3546900</v>
      </c>
      <c r="AG3782" t="s">
        <v>3551</v>
      </c>
      <c r="AH3782">
        <v>1088073</v>
      </c>
      <c r="AI3782">
        <v>3546900</v>
      </c>
      <c r="AJ3782" t="s">
        <v>3551</v>
      </c>
      <c r="AK3782">
        <v>70</v>
      </c>
      <c r="AL3782">
        <v>3546900</v>
      </c>
      <c r="AM3782" t="s">
        <v>3551</v>
      </c>
      <c r="AN3782">
        <v>960</v>
      </c>
      <c r="AO3782">
        <v>0</v>
      </c>
      <c r="AP3782">
        <v>4103024</v>
      </c>
      <c r="AQ3782" t="s">
        <v>3706</v>
      </c>
      <c r="AR3782">
        <v>21510</v>
      </c>
    </row>
    <row r="3783" spans="1:44" x14ac:dyDescent="0.25">
      <c r="A3783">
        <v>2400406</v>
      </c>
      <c r="B3783">
        <v>5</v>
      </c>
      <c r="C3783" t="s">
        <v>882</v>
      </c>
      <c r="D3783" t="s">
        <v>4978</v>
      </c>
      <c r="E3783" t="s">
        <v>5940</v>
      </c>
      <c r="F3783" t="s">
        <v>5940</v>
      </c>
      <c r="G3783">
        <v>88</v>
      </c>
      <c r="H3783">
        <v>1</v>
      </c>
      <c r="I3783">
        <v>4</v>
      </c>
      <c r="J3783">
        <v>43</v>
      </c>
      <c r="K3783">
        <v>0</v>
      </c>
      <c r="L3783">
        <v>0</v>
      </c>
      <c r="M3783">
        <v>336</v>
      </c>
      <c r="N3783">
        <v>0</v>
      </c>
      <c r="O3783">
        <v>8</v>
      </c>
      <c r="P3783">
        <v>80</v>
      </c>
      <c r="R3783">
        <v>2400406</v>
      </c>
      <c r="S3783" t="s">
        <v>5940</v>
      </c>
      <c r="T3783" t="s">
        <v>5940</v>
      </c>
      <c r="U3783">
        <v>88</v>
      </c>
      <c r="V3783">
        <v>1</v>
      </c>
      <c r="W3783">
        <v>4</v>
      </c>
      <c r="X3783">
        <v>43</v>
      </c>
      <c r="Z3783">
        <v>3547007</v>
      </c>
      <c r="AB3783" t="s">
        <v>5940</v>
      </c>
      <c r="AC3783">
        <v>3547007</v>
      </c>
      <c r="AD3783" t="s">
        <v>3552</v>
      </c>
      <c r="AE3783">
        <v>8</v>
      </c>
      <c r="AF3783">
        <v>3547007</v>
      </c>
      <c r="AG3783" t="s">
        <v>3552</v>
      </c>
      <c r="AH3783">
        <v>292029</v>
      </c>
      <c r="AI3783">
        <v>3547007</v>
      </c>
      <c r="AJ3783" t="s">
        <v>3552</v>
      </c>
      <c r="AK3783" t="s">
        <v>5940</v>
      </c>
      <c r="AL3783">
        <v>3547007</v>
      </c>
      <c r="AM3783" t="s">
        <v>3552</v>
      </c>
      <c r="AN3783" t="s">
        <v>5940</v>
      </c>
      <c r="AO3783">
        <v>0</v>
      </c>
      <c r="AP3783">
        <v>4103040</v>
      </c>
      <c r="AQ3783" t="s">
        <v>3707</v>
      </c>
      <c r="AR3783">
        <v>27550</v>
      </c>
    </row>
    <row r="3784" spans="1:44" x14ac:dyDescent="0.25">
      <c r="A3784">
        <v>2400505</v>
      </c>
      <c r="B3784">
        <v>5</v>
      </c>
      <c r="C3784" t="s">
        <v>882</v>
      </c>
      <c r="D3784" t="s">
        <v>4979</v>
      </c>
      <c r="E3784">
        <v>600</v>
      </c>
      <c r="F3784" t="s">
        <v>5940</v>
      </c>
      <c r="G3784">
        <v>90</v>
      </c>
      <c r="H3784">
        <v>36</v>
      </c>
      <c r="I3784">
        <v>1</v>
      </c>
      <c r="J3784">
        <v>108</v>
      </c>
      <c r="K3784">
        <v>600</v>
      </c>
      <c r="L3784">
        <v>0</v>
      </c>
      <c r="M3784">
        <v>800</v>
      </c>
      <c r="N3784">
        <v>16</v>
      </c>
      <c r="O3784">
        <v>12</v>
      </c>
      <c r="P3784">
        <v>231</v>
      </c>
      <c r="R3784">
        <v>2400505</v>
      </c>
      <c r="S3784">
        <v>600</v>
      </c>
      <c r="T3784" t="s">
        <v>5940</v>
      </c>
      <c r="U3784">
        <v>90</v>
      </c>
      <c r="V3784">
        <v>36</v>
      </c>
      <c r="W3784">
        <v>1</v>
      </c>
      <c r="X3784">
        <v>108</v>
      </c>
      <c r="Z3784">
        <v>3547106</v>
      </c>
      <c r="AB3784">
        <v>190</v>
      </c>
      <c r="AC3784">
        <v>3547106</v>
      </c>
      <c r="AD3784" t="s">
        <v>3553</v>
      </c>
      <c r="AE3784" t="s">
        <v>5940</v>
      </c>
      <c r="AF3784">
        <v>3547106</v>
      </c>
      <c r="AG3784" t="s">
        <v>3553</v>
      </c>
      <c r="AH3784" t="s">
        <v>5940</v>
      </c>
      <c r="AI3784">
        <v>3547106</v>
      </c>
      <c r="AJ3784" t="s">
        <v>3553</v>
      </c>
      <c r="AK3784">
        <v>12</v>
      </c>
      <c r="AL3784">
        <v>3547106</v>
      </c>
      <c r="AM3784" t="s">
        <v>3553</v>
      </c>
      <c r="AN3784" t="s">
        <v>5940</v>
      </c>
      <c r="AO3784">
        <v>0</v>
      </c>
      <c r="AP3784">
        <v>4103057</v>
      </c>
      <c r="AQ3784" t="s">
        <v>3708</v>
      </c>
      <c r="AR3784">
        <v>9744</v>
      </c>
    </row>
    <row r="3785" spans="1:44" x14ac:dyDescent="0.25">
      <c r="A3785">
        <v>2400604</v>
      </c>
      <c r="B3785">
        <v>5</v>
      </c>
      <c r="C3785" t="s">
        <v>882</v>
      </c>
      <c r="D3785" t="s">
        <v>4980</v>
      </c>
      <c r="E3785">
        <v>1200</v>
      </c>
      <c r="F3785" t="s">
        <v>5940</v>
      </c>
      <c r="G3785">
        <v>120</v>
      </c>
      <c r="H3785">
        <v>7</v>
      </c>
      <c r="I3785">
        <v>14</v>
      </c>
      <c r="J3785">
        <v>93</v>
      </c>
      <c r="K3785">
        <v>1155</v>
      </c>
      <c r="L3785">
        <v>0</v>
      </c>
      <c r="M3785">
        <v>650</v>
      </c>
      <c r="N3785">
        <v>3</v>
      </c>
      <c r="O3785">
        <v>24</v>
      </c>
      <c r="P3785">
        <v>132</v>
      </c>
      <c r="R3785">
        <v>2400604</v>
      </c>
      <c r="S3785">
        <v>1200</v>
      </c>
      <c r="T3785" t="s">
        <v>5940</v>
      </c>
      <c r="U3785">
        <v>120</v>
      </c>
      <c r="V3785">
        <v>7</v>
      </c>
      <c r="W3785">
        <v>14</v>
      </c>
      <c r="X3785">
        <v>93</v>
      </c>
      <c r="Z3785">
        <v>3547205</v>
      </c>
      <c r="AB3785">
        <v>74</v>
      </c>
      <c r="AC3785">
        <v>3547205</v>
      </c>
      <c r="AD3785" t="s">
        <v>3554</v>
      </c>
      <c r="AE3785">
        <v>15</v>
      </c>
      <c r="AF3785">
        <v>3547205</v>
      </c>
      <c r="AG3785" t="s">
        <v>3554</v>
      </c>
      <c r="AH3785" t="s">
        <v>5940</v>
      </c>
      <c r="AI3785">
        <v>3547205</v>
      </c>
      <c r="AJ3785" t="s">
        <v>3554</v>
      </c>
      <c r="AK3785">
        <v>49</v>
      </c>
      <c r="AL3785">
        <v>3547205</v>
      </c>
      <c r="AM3785" t="s">
        <v>3554</v>
      </c>
      <c r="AN3785" t="s">
        <v>5940</v>
      </c>
      <c r="AO3785">
        <v>0</v>
      </c>
      <c r="AP3785">
        <v>4103107</v>
      </c>
      <c r="AQ3785" t="s">
        <v>3709</v>
      </c>
      <c r="AR3785">
        <v>19239</v>
      </c>
    </row>
    <row r="3786" spans="1:44" x14ac:dyDescent="0.25">
      <c r="A3786">
        <v>2400703</v>
      </c>
      <c r="B3786">
        <v>5</v>
      </c>
      <c r="C3786" t="s">
        <v>882</v>
      </c>
      <c r="D3786" t="s">
        <v>4981</v>
      </c>
      <c r="E3786">
        <v>6500</v>
      </c>
      <c r="F3786" t="s">
        <v>5940</v>
      </c>
      <c r="G3786">
        <v>125</v>
      </c>
      <c r="H3786">
        <v>842</v>
      </c>
      <c r="I3786" t="s">
        <v>5940</v>
      </c>
      <c r="J3786">
        <v>174</v>
      </c>
      <c r="K3786">
        <v>0</v>
      </c>
      <c r="L3786">
        <v>0</v>
      </c>
      <c r="M3786">
        <v>58</v>
      </c>
      <c r="N3786">
        <v>8</v>
      </c>
      <c r="O3786">
        <v>0</v>
      </c>
      <c r="P3786">
        <v>40</v>
      </c>
      <c r="R3786">
        <v>2400703</v>
      </c>
      <c r="S3786">
        <v>6500</v>
      </c>
      <c r="T3786" t="s">
        <v>5940</v>
      </c>
      <c r="U3786">
        <v>125</v>
      </c>
      <c r="V3786">
        <v>842</v>
      </c>
      <c r="W3786" t="s">
        <v>5940</v>
      </c>
      <c r="X3786">
        <v>174</v>
      </c>
      <c r="Z3786">
        <v>3547304</v>
      </c>
      <c r="AB3786" t="s">
        <v>5940</v>
      </c>
      <c r="AC3786">
        <v>3547304</v>
      </c>
      <c r="AD3786" t="s">
        <v>3555</v>
      </c>
      <c r="AE3786" t="s">
        <v>5940</v>
      </c>
      <c r="AF3786">
        <v>3547304</v>
      </c>
      <c r="AG3786" t="s">
        <v>3555</v>
      </c>
      <c r="AH3786" t="s">
        <v>5940</v>
      </c>
      <c r="AI3786">
        <v>3547304</v>
      </c>
      <c r="AJ3786" t="s">
        <v>3555</v>
      </c>
      <c r="AK3786" t="s">
        <v>5940</v>
      </c>
      <c r="AL3786">
        <v>3547304</v>
      </c>
      <c r="AM3786" t="s">
        <v>3555</v>
      </c>
      <c r="AN3786" t="s">
        <v>5940</v>
      </c>
      <c r="AO3786">
        <v>0</v>
      </c>
      <c r="AP3786">
        <v>4103156</v>
      </c>
      <c r="AQ3786" t="s">
        <v>3710</v>
      </c>
      <c r="AR3786">
        <v>15400</v>
      </c>
    </row>
    <row r="3787" spans="1:44" x14ac:dyDescent="0.25">
      <c r="A3787">
        <v>2400802</v>
      </c>
      <c r="B3787">
        <v>5</v>
      </c>
      <c r="C3787" t="s">
        <v>882</v>
      </c>
      <c r="D3787" t="s">
        <v>4982</v>
      </c>
      <c r="E3787" t="s">
        <v>5940</v>
      </c>
      <c r="F3787" t="s">
        <v>5940</v>
      </c>
      <c r="G3787">
        <v>20</v>
      </c>
      <c r="H3787">
        <v>18</v>
      </c>
      <c r="I3787" t="s">
        <v>5940</v>
      </c>
      <c r="J3787">
        <v>67</v>
      </c>
      <c r="K3787">
        <v>0</v>
      </c>
      <c r="L3787">
        <v>0</v>
      </c>
      <c r="M3787">
        <v>60</v>
      </c>
      <c r="N3787">
        <v>8</v>
      </c>
      <c r="O3787">
        <v>0</v>
      </c>
      <c r="P3787">
        <v>88</v>
      </c>
      <c r="R3787">
        <v>2400802</v>
      </c>
      <c r="S3787" t="s">
        <v>5940</v>
      </c>
      <c r="T3787" t="s">
        <v>5940</v>
      </c>
      <c r="U3787">
        <v>20</v>
      </c>
      <c r="V3787">
        <v>18</v>
      </c>
      <c r="W3787" t="s">
        <v>5940</v>
      </c>
      <c r="X3787">
        <v>67</v>
      </c>
      <c r="Z3787">
        <v>3547403</v>
      </c>
      <c r="AB3787">
        <v>3600</v>
      </c>
      <c r="AC3787">
        <v>3547403</v>
      </c>
      <c r="AD3787" t="s">
        <v>3556</v>
      </c>
      <c r="AE3787">
        <v>30</v>
      </c>
      <c r="AF3787">
        <v>3547403</v>
      </c>
      <c r="AG3787" t="s">
        <v>3556</v>
      </c>
      <c r="AH3787" t="s">
        <v>5940</v>
      </c>
      <c r="AI3787">
        <v>3547403</v>
      </c>
      <c r="AJ3787" t="s">
        <v>3556</v>
      </c>
      <c r="AK3787">
        <v>60</v>
      </c>
      <c r="AL3787">
        <v>3547403</v>
      </c>
      <c r="AM3787" t="s">
        <v>3556</v>
      </c>
      <c r="AN3787" t="s">
        <v>5940</v>
      </c>
      <c r="AO3787">
        <v>0</v>
      </c>
      <c r="AP3787">
        <v>4103206</v>
      </c>
      <c r="AQ3787" t="s">
        <v>3711</v>
      </c>
      <c r="AR3787">
        <v>4500</v>
      </c>
    </row>
    <row r="3788" spans="1:44" x14ac:dyDescent="0.25">
      <c r="A3788">
        <v>2400901</v>
      </c>
      <c r="B3788">
        <v>5</v>
      </c>
      <c r="C3788" t="s">
        <v>882</v>
      </c>
      <c r="D3788" t="s">
        <v>4983</v>
      </c>
      <c r="E3788">
        <v>372</v>
      </c>
      <c r="F3788" t="s">
        <v>5940</v>
      </c>
      <c r="G3788">
        <v>118</v>
      </c>
      <c r="H3788">
        <v>9</v>
      </c>
      <c r="I3788">
        <v>3</v>
      </c>
      <c r="J3788">
        <v>90</v>
      </c>
      <c r="K3788">
        <v>252</v>
      </c>
      <c r="L3788">
        <v>0</v>
      </c>
      <c r="M3788">
        <v>850</v>
      </c>
      <c r="N3788">
        <v>3</v>
      </c>
      <c r="O3788">
        <v>24</v>
      </c>
      <c r="P3788">
        <v>420</v>
      </c>
      <c r="R3788">
        <v>2400901</v>
      </c>
      <c r="S3788">
        <v>372</v>
      </c>
      <c r="T3788" t="s">
        <v>5940</v>
      </c>
      <c r="U3788">
        <v>118</v>
      </c>
      <c r="V3788">
        <v>9</v>
      </c>
      <c r="W3788">
        <v>3</v>
      </c>
      <c r="X3788">
        <v>90</v>
      </c>
      <c r="Z3788">
        <v>3547502</v>
      </c>
      <c r="AB3788" t="s">
        <v>5940</v>
      </c>
      <c r="AC3788">
        <v>3547502</v>
      </c>
      <c r="AD3788" t="s">
        <v>3557</v>
      </c>
      <c r="AE3788" t="s">
        <v>5940</v>
      </c>
      <c r="AF3788">
        <v>3547502</v>
      </c>
      <c r="AG3788" t="s">
        <v>3557</v>
      </c>
      <c r="AH3788">
        <v>868785</v>
      </c>
      <c r="AI3788">
        <v>3547502</v>
      </c>
      <c r="AJ3788" t="s">
        <v>3557</v>
      </c>
      <c r="AK3788" t="s">
        <v>5940</v>
      </c>
      <c r="AL3788">
        <v>3547502</v>
      </c>
      <c r="AM3788" t="s">
        <v>3557</v>
      </c>
      <c r="AN3788">
        <v>630</v>
      </c>
      <c r="AO3788">
        <v>0</v>
      </c>
      <c r="AP3788">
        <v>4103222</v>
      </c>
      <c r="AQ3788" t="s">
        <v>3712</v>
      </c>
      <c r="AR3788">
        <v>46220</v>
      </c>
    </row>
    <row r="3789" spans="1:44" x14ac:dyDescent="0.25">
      <c r="A3789">
        <v>2401008</v>
      </c>
      <c r="B3789">
        <v>5</v>
      </c>
      <c r="C3789" t="s">
        <v>882</v>
      </c>
      <c r="D3789" t="s">
        <v>4984</v>
      </c>
      <c r="E3789" t="s">
        <v>5940</v>
      </c>
      <c r="F3789" t="s">
        <v>5940</v>
      </c>
      <c r="G3789">
        <v>916</v>
      </c>
      <c r="H3789">
        <v>1614</v>
      </c>
      <c r="I3789">
        <v>2485</v>
      </c>
      <c r="J3789">
        <v>1012</v>
      </c>
      <c r="K3789">
        <v>0</v>
      </c>
      <c r="L3789">
        <v>0</v>
      </c>
      <c r="M3789">
        <v>3600</v>
      </c>
      <c r="N3789">
        <v>1380</v>
      </c>
      <c r="O3789">
        <v>4480</v>
      </c>
      <c r="P3789">
        <v>1080</v>
      </c>
      <c r="R3789">
        <v>2401008</v>
      </c>
      <c r="S3789" t="s">
        <v>5940</v>
      </c>
      <c r="T3789" t="s">
        <v>5940</v>
      </c>
      <c r="U3789">
        <v>916</v>
      </c>
      <c r="V3789">
        <v>1614</v>
      </c>
      <c r="W3789">
        <v>2485</v>
      </c>
      <c r="X3789">
        <v>1012</v>
      </c>
      <c r="Z3789">
        <v>3547601</v>
      </c>
      <c r="AB3789" t="s">
        <v>5940</v>
      </c>
      <c r="AC3789">
        <v>3547601</v>
      </c>
      <c r="AD3789" t="s">
        <v>3558</v>
      </c>
      <c r="AE3789">
        <v>72</v>
      </c>
      <c r="AF3789">
        <v>3547601</v>
      </c>
      <c r="AG3789" t="s">
        <v>3558</v>
      </c>
      <c r="AH3789">
        <v>693568</v>
      </c>
      <c r="AI3789">
        <v>3547601</v>
      </c>
      <c r="AJ3789" t="s">
        <v>3558</v>
      </c>
      <c r="AK3789">
        <v>22</v>
      </c>
      <c r="AL3789">
        <v>3547601</v>
      </c>
      <c r="AM3789" t="s">
        <v>3558</v>
      </c>
      <c r="AN3789">
        <v>150</v>
      </c>
      <c r="AO3789">
        <v>0</v>
      </c>
      <c r="AP3789">
        <v>4103305</v>
      </c>
      <c r="AQ3789" t="s">
        <v>3713</v>
      </c>
      <c r="AR3789">
        <v>5900</v>
      </c>
    </row>
    <row r="3790" spans="1:44" x14ac:dyDescent="0.25">
      <c r="A3790">
        <v>2401107</v>
      </c>
      <c r="B3790">
        <v>5</v>
      </c>
      <c r="C3790" t="s">
        <v>882</v>
      </c>
      <c r="D3790" t="s">
        <v>4985</v>
      </c>
      <c r="E3790" t="s">
        <v>5940</v>
      </c>
      <c r="F3790" t="s">
        <v>5940</v>
      </c>
      <c r="G3790">
        <v>30</v>
      </c>
      <c r="H3790" t="s">
        <v>5940</v>
      </c>
      <c r="I3790" t="s">
        <v>5940</v>
      </c>
      <c r="J3790">
        <v>79</v>
      </c>
      <c r="K3790">
        <v>0</v>
      </c>
      <c r="L3790">
        <v>0</v>
      </c>
      <c r="M3790">
        <v>18</v>
      </c>
      <c r="N3790">
        <v>0</v>
      </c>
      <c r="O3790">
        <v>0</v>
      </c>
      <c r="P3790">
        <v>130</v>
      </c>
      <c r="R3790">
        <v>2401107</v>
      </c>
      <c r="S3790" t="s">
        <v>5940</v>
      </c>
      <c r="T3790" t="s">
        <v>5940</v>
      </c>
      <c r="U3790">
        <v>30</v>
      </c>
      <c r="V3790" t="s">
        <v>5940</v>
      </c>
      <c r="W3790" t="s">
        <v>5940</v>
      </c>
      <c r="X3790">
        <v>79</v>
      </c>
      <c r="Z3790">
        <v>3547650</v>
      </c>
      <c r="AB3790">
        <v>60</v>
      </c>
      <c r="AC3790">
        <v>3547650</v>
      </c>
      <c r="AD3790" t="s">
        <v>3559</v>
      </c>
      <c r="AE3790" t="s">
        <v>5940</v>
      </c>
      <c r="AF3790">
        <v>3547650</v>
      </c>
      <c r="AG3790" t="s">
        <v>3559</v>
      </c>
      <c r="AH3790" t="s">
        <v>5940</v>
      </c>
      <c r="AI3790">
        <v>3547650</v>
      </c>
      <c r="AJ3790" t="s">
        <v>3559</v>
      </c>
      <c r="AK3790">
        <v>34</v>
      </c>
      <c r="AL3790">
        <v>3547650</v>
      </c>
      <c r="AM3790" t="s">
        <v>3559</v>
      </c>
      <c r="AN3790" t="s">
        <v>5940</v>
      </c>
      <c r="AO3790">
        <v>0</v>
      </c>
      <c r="AP3790">
        <v>4103354</v>
      </c>
      <c r="AQ3790" t="s">
        <v>3714</v>
      </c>
      <c r="AR3790">
        <v>12600</v>
      </c>
    </row>
    <row r="3791" spans="1:44" x14ac:dyDescent="0.25">
      <c r="A3791">
        <v>2401206</v>
      </c>
      <c r="B3791">
        <v>5</v>
      </c>
      <c r="C3791" t="s">
        <v>882</v>
      </c>
      <c r="D3791" t="s">
        <v>4986</v>
      </c>
      <c r="E3791">
        <v>241440</v>
      </c>
      <c r="F3791" t="s">
        <v>5940</v>
      </c>
      <c r="G3791">
        <v>110</v>
      </c>
      <c r="H3791">
        <v>27</v>
      </c>
      <c r="I3791" t="s">
        <v>5940</v>
      </c>
      <c r="J3791">
        <v>115</v>
      </c>
      <c r="K3791">
        <v>241440</v>
      </c>
      <c r="L3791">
        <v>0</v>
      </c>
      <c r="M3791">
        <v>160</v>
      </c>
      <c r="N3791">
        <v>0</v>
      </c>
      <c r="O3791">
        <v>0</v>
      </c>
      <c r="P3791">
        <v>135</v>
      </c>
      <c r="R3791">
        <v>2401206</v>
      </c>
      <c r="S3791">
        <v>241440</v>
      </c>
      <c r="T3791" t="s">
        <v>5940</v>
      </c>
      <c r="U3791">
        <v>110</v>
      </c>
      <c r="V3791">
        <v>27</v>
      </c>
      <c r="W3791" t="s">
        <v>5940</v>
      </c>
      <c r="X3791">
        <v>115</v>
      </c>
      <c r="Z3791">
        <v>3547700</v>
      </c>
      <c r="AB3791">
        <v>648</v>
      </c>
      <c r="AC3791">
        <v>3547700</v>
      </c>
      <c r="AD3791" t="s">
        <v>3560</v>
      </c>
      <c r="AE3791" t="s">
        <v>5940</v>
      </c>
      <c r="AF3791">
        <v>3547700</v>
      </c>
      <c r="AG3791" t="s">
        <v>3560</v>
      </c>
      <c r="AH3791">
        <v>46933</v>
      </c>
      <c r="AI3791">
        <v>3547700</v>
      </c>
      <c r="AJ3791" t="s">
        <v>3560</v>
      </c>
      <c r="AK3791">
        <v>900</v>
      </c>
      <c r="AL3791">
        <v>3547700</v>
      </c>
      <c r="AM3791" t="s">
        <v>3560</v>
      </c>
      <c r="AN3791">
        <v>1134</v>
      </c>
      <c r="AO3791">
        <v>0</v>
      </c>
      <c r="AP3791">
        <v>4103370</v>
      </c>
      <c r="AQ3791" t="s">
        <v>3715</v>
      </c>
      <c r="AR3791">
        <v>14520</v>
      </c>
    </row>
    <row r="3792" spans="1:44" x14ac:dyDescent="0.25">
      <c r="A3792">
        <v>2401305</v>
      </c>
      <c r="B3792">
        <v>5</v>
      </c>
      <c r="C3792" t="s">
        <v>882</v>
      </c>
      <c r="D3792" t="s">
        <v>4987</v>
      </c>
      <c r="E3792" t="s">
        <v>5940</v>
      </c>
      <c r="F3792" t="s">
        <v>5940</v>
      </c>
      <c r="G3792">
        <v>202</v>
      </c>
      <c r="H3792">
        <v>4</v>
      </c>
      <c r="I3792" t="s">
        <v>5940</v>
      </c>
      <c r="J3792">
        <v>210</v>
      </c>
      <c r="K3792">
        <v>0</v>
      </c>
      <c r="L3792">
        <v>0</v>
      </c>
      <c r="M3792">
        <v>180</v>
      </c>
      <c r="N3792">
        <v>4</v>
      </c>
      <c r="O3792">
        <v>0</v>
      </c>
      <c r="P3792">
        <v>205</v>
      </c>
      <c r="R3792">
        <v>2401305</v>
      </c>
      <c r="S3792" t="s">
        <v>5940</v>
      </c>
      <c r="T3792" t="s">
        <v>5940</v>
      </c>
      <c r="U3792">
        <v>202</v>
      </c>
      <c r="V3792">
        <v>4</v>
      </c>
      <c r="W3792" t="s">
        <v>5940</v>
      </c>
      <c r="X3792">
        <v>210</v>
      </c>
      <c r="Z3792">
        <v>3547908</v>
      </c>
      <c r="AB3792" t="s">
        <v>5940</v>
      </c>
      <c r="AC3792">
        <v>3547908</v>
      </c>
      <c r="AD3792" t="s">
        <v>3561</v>
      </c>
      <c r="AE3792">
        <v>36</v>
      </c>
      <c r="AF3792">
        <v>3547908</v>
      </c>
      <c r="AG3792" t="s">
        <v>3561</v>
      </c>
      <c r="AH3792">
        <v>59657</v>
      </c>
      <c r="AI3792">
        <v>3547908</v>
      </c>
      <c r="AJ3792" t="s">
        <v>3561</v>
      </c>
      <c r="AK3792">
        <v>105</v>
      </c>
      <c r="AL3792">
        <v>3547908</v>
      </c>
      <c r="AM3792" t="s">
        <v>3561</v>
      </c>
      <c r="AN3792">
        <v>540</v>
      </c>
      <c r="AO3792">
        <v>0</v>
      </c>
      <c r="AP3792">
        <v>4103404</v>
      </c>
      <c r="AQ3792" t="s">
        <v>3716</v>
      </c>
      <c r="AR3792">
        <v>5187</v>
      </c>
    </row>
    <row r="3793" spans="1:44" x14ac:dyDescent="0.25">
      <c r="A3793">
        <v>2401404</v>
      </c>
      <c r="B3793">
        <v>5</v>
      </c>
      <c r="C3793" t="s">
        <v>882</v>
      </c>
      <c r="D3793" t="s">
        <v>4988</v>
      </c>
      <c r="E3793">
        <v>513000</v>
      </c>
      <c r="F3793" t="s">
        <v>5940</v>
      </c>
      <c r="G3793">
        <v>1</v>
      </c>
      <c r="H3793" t="s">
        <v>5940</v>
      </c>
      <c r="I3793" t="s">
        <v>5940</v>
      </c>
      <c r="J3793">
        <v>4</v>
      </c>
      <c r="K3793">
        <v>960000</v>
      </c>
      <c r="L3793">
        <v>0</v>
      </c>
      <c r="M3793">
        <v>13</v>
      </c>
      <c r="N3793">
        <v>0</v>
      </c>
      <c r="O3793">
        <v>0</v>
      </c>
      <c r="P3793">
        <v>32</v>
      </c>
      <c r="R3793">
        <v>2401404</v>
      </c>
      <c r="S3793">
        <v>513000</v>
      </c>
      <c r="T3793" t="s">
        <v>5940</v>
      </c>
      <c r="U3793">
        <v>1</v>
      </c>
      <c r="V3793" t="s">
        <v>5940</v>
      </c>
      <c r="W3793" t="s">
        <v>5940</v>
      </c>
      <c r="X3793">
        <v>4</v>
      </c>
      <c r="Z3793">
        <v>3548005</v>
      </c>
      <c r="AB3793">
        <v>720</v>
      </c>
      <c r="AC3793">
        <v>3548005</v>
      </c>
      <c r="AD3793" t="s">
        <v>3562</v>
      </c>
      <c r="AE3793" t="s">
        <v>5940</v>
      </c>
      <c r="AF3793">
        <v>3548005</v>
      </c>
      <c r="AG3793" t="s">
        <v>3562</v>
      </c>
      <c r="AH3793">
        <v>239360</v>
      </c>
      <c r="AI3793">
        <v>3548005</v>
      </c>
      <c r="AJ3793" t="s">
        <v>3562</v>
      </c>
      <c r="AK3793">
        <v>230</v>
      </c>
      <c r="AL3793">
        <v>3548005</v>
      </c>
      <c r="AM3793" t="s">
        <v>3562</v>
      </c>
      <c r="AN3793">
        <v>1095</v>
      </c>
      <c r="AO3793">
        <v>0</v>
      </c>
      <c r="AP3793">
        <v>4103453</v>
      </c>
      <c r="AQ3793" t="s">
        <v>3717</v>
      </c>
      <c r="AR3793">
        <v>41772</v>
      </c>
    </row>
    <row r="3794" spans="1:44" x14ac:dyDescent="0.25">
      <c r="A3794">
        <v>2401453</v>
      </c>
      <c r="B3794">
        <v>5</v>
      </c>
      <c r="C3794" t="s">
        <v>882</v>
      </c>
      <c r="D3794" t="s">
        <v>4989</v>
      </c>
      <c r="E3794" t="s">
        <v>5940</v>
      </c>
      <c r="F3794" t="s">
        <v>5940</v>
      </c>
      <c r="G3794">
        <v>1800</v>
      </c>
      <c r="H3794">
        <v>845</v>
      </c>
      <c r="I3794" t="s">
        <v>5940</v>
      </c>
      <c r="J3794">
        <v>424</v>
      </c>
      <c r="K3794">
        <v>0</v>
      </c>
      <c r="L3794">
        <v>0</v>
      </c>
      <c r="M3794">
        <v>1800</v>
      </c>
      <c r="N3794">
        <v>415</v>
      </c>
      <c r="O3794">
        <v>0</v>
      </c>
      <c r="P3794">
        <v>450</v>
      </c>
      <c r="R3794">
        <v>2401453</v>
      </c>
      <c r="S3794" t="s">
        <v>5940</v>
      </c>
      <c r="T3794" t="s">
        <v>5940</v>
      </c>
      <c r="U3794">
        <v>1800</v>
      </c>
      <c r="V3794">
        <v>845</v>
      </c>
      <c r="W3794" t="s">
        <v>5940</v>
      </c>
      <c r="X3794">
        <v>424</v>
      </c>
      <c r="Z3794">
        <v>3548054</v>
      </c>
      <c r="AB3794">
        <v>584</v>
      </c>
      <c r="AC3794">
        <v>3548054</v>
      </c>
      <c r="AD3794" t="s">
        <v>3563</v>
      </c>
      <c r="AE3794" t="s">
        <v>5940</v>
      </c>
      <c r="AF3794">
        <v>3548054</v>
      </c>
      <c r="AG3794" t="s">
        <v>3563</v>
      </c>
      <c r="AH3794">
        <v>1808813</v>
      </c>
      <c r="AI3794">
        <v>3548054</v>
      </c>
      <c r="AJ3794" t="s">
        <v>3563</v>
      </c>
      <c r="AK3794">
        <v>640</v>
      </c>
      <c r="AL3794">
        <v>3548054</v>
      </c>
      <c r="AM3794" t="s">
        <v>3563</v>
      </c>
      <c r="AN3794">
        <v>5166</v>
      </c>
      <c r="AO3794">
        <v>0</v>
      </c>
      <c r="AP3794">
        <v>4103479</v>
      </c>
      <c r="AQ3794" t="s">
        <v>3718</v>
      </c>
      <c r="AR3794">
        <v>2000</v>
      </c>
    </row>
    <row r="3795" spans="1:44" x14ac:dyDescent="0.25">
      <c r="A3795">
        <v>2401503</v>
      </c>
      <c r="B3795">
        <v>5</v>
      </c>
      <c r="C3795" t="s">
        <v>882</v>
      </c>
      <c r="D3795" t="s">
        <v>4990</v>
      </c>
      <c r="E3795" t="s">
        <v>5940</v>
      </c>
      <c r="F3795" t="s">
        <v>5940</v>
      </c>
      <c r="G3795">
        <v>24</v>
      </c>
      <c r="H3795">
        <v>18</v>
      </c>
      <c r="I3795" t="s">
        <v>5940</v>
      </c>
      <c r="J3795">
        <v>46</v>
      </c>
      <c r="K3795">
        <v>0</v>
      </c>
      <c r="L3795">
        <v>0</v>
      </c>
      <c r="M3795">
        <v>180</v>
      </c>
      <c r="N3795">
        <v>4</v>
      </c>
      <c r="O3795">
        <v>0</v>
      </c>
      <c r="P3795">
        <v>181</v>
      </c>
      <c r="R3795">
        <v>2401503</v>
      </c>
      <c r="S3795" t="s">
        <v>5940</v>
      </c>
      <c r="T3795" t="s">
        <v>5940</v>
      </c>
      <c r="U3795">
        <v>24</v>
      </c>
      <c r="V3795">
        <v>18</v>
      </c>
      <c r="W3795" t="s">
        <v>5940</v>
      </c>
      <c r="X3795">
        <v>46</v>
      </c>
      <c r="Z3795">
        <v>3548104</v>
      </c>
      <c r="AB3795" t="s">
        <v>5940</v>
      </c>
      <c r="AC3795">
        <v>3548104</v>
      </c>
      <c r="AD3795" t="s">
        <v>3564</v>
      </c>
      <c r="AE3795" t="s">
        <v>5940</v>
      </c>
      <c r="AF3795">
        <v>3548104</v>
      </c>
      <c r="AG3795" t="s">
        <v>3564</v>
      </c>
      <c r="AH3795" t="s">
        <v>5940</v>
      </c>
      <c r="AI3795">
        <v>3548104</v>
      </c>
      <c r="AJ3795" t="s">
        <v>3564</v>
      </c>
      <c r="AK3795">
        <v>336</v>
      </c>
      <c r="AL3795">
        <v>3548104</v>
      </c>
      <c r="AM3795" t="s">
        <v>3564</v>
      </c>
      <c r="AN3795" t="s">
        <v>5940</v>
      </c>
      <c r="AO3795">
        <v>0</v>
      </c>
      <c r="AP3795">
        <v>4103503</v>
      </c>
      <c r="AQ3795" t="s">
        <v>3719</v>
      </c>
      <c r="AR3795">
        <v>12280</v>
      </c>
    </row>
    <row r="3796" spans="1:44" x14ac:dyDescent="0.25">
      <c r="A3796">
        <v>2401602</v>
      </c>
      <c r="B3796">
        <v>5</v>
      </c>
      <c r="C3796" t="s">
        <v>882</v>
      </c>
      <c r="D3796" t="s">
        <v>4991</v>
      </c>
      <c r="E3796" t="s">
        <v>5940</v>
      </c>
      <c r="F3796" t="s">
        <v>5940</v>
      </c>
      <c r="G3796">
        <v>129</v>
      </c>
      <c r="H3796">
        <v>160</v>
      </c>
      <c r="I3796" t="s">
        <v>5940</v>
      </c>
      <c r="J3796">
        <v>174</v>
      </c>
      <c r="K3796">
        <v>0</v>
      </c>
      <c r="L3796">
        <v>0</v>
      </c>
      <c r="M3796">
        <v>46</v>
      </c>
      <c r="N3796">
        <v>70</v>
      </c>
      <c r="O3796">
        <v>0</v>
      </c>
      <c r="P3796">
        <v>128</v>
      </c>
      <c r="R3796">
        <v>2401602</v>
      </c>
      <c r="S3796" t="s">
        <v>5940</v>
      </c>
      <c r="T3796" t="s">
        <v>5940</v>
      </c>
      <c r="U3796">
        <v>129</v>
      </c>
      <c r="V3796">
        <v>160</v>
      </c>
      <c r="W3796" t="s">
        <v>5940</v>
      </c>
      <c r="X3796">
        <v>174</v>
      </c>
      <c r="Z3796">
        <v>3548203</v>
      </c>
      <c r="AB3796" t="s">
        <v>5940</v>
      </c>
      <c r="AC3796">
        <v>3548203</v>
      </c>
      <c r="AD3796" t="s">
        <v>3565</v>
      </c>
      <c r="AE3796" t="s">
        <v>5940</v>
      </c>
      <c r="AF3796">
        <v>3548203</v>
      </c>
      <c r="AG3796" t="s">
        <v>3565</v>
      </c>
      <c r="AH3796" t="s">
        <v>5940</v>
      </c>
      <c r="AI3796">
        <v>3548203</v>
      </c>
      <c r="AJ3796" t="s">
        <v>3565</v>
      </c>
      <c r="AK3796">
        <v>23</v>
      </c>
      <c r="AL3796">
        <v>3548203</v>
      </c>
      <c r="AM3796" t="s">
        <v>3565</v>
      </c>
      <c r="AN3796" t="s">
        <v>5940</v>
      </c>
      <c r="AO3796">
        <v>0</v>
      </c>
      <c r="AP3796">
        <v>4103602</v>
      </c>
      <c r="AQ3796" t="s">
        <v>3720</v>
      </c>
      <c r="AR3796">
        <v>8472</v>
      </c>
    </row>
    <row r="3797" spans="1:44" x14ac:dyDescent="0.25">
      <c r="A3797">
        <v>2401651</v>
      </c>
      <c r="B3797">
        <v>5</v>
      </c>
      <c r="C3797" t="s">
        <v>882</v>
      </c>
      <c r="D3797" t="s">
        <v>4992</v>
      </c>
      <c r="E3797" t="s">
        <v>5940</v>
      </c>
      <c r="F3797" t="s">
        <v>5940</v>
      </c>
      <c r="G3797">
        <v>144</v>
      </c>
      <c r="H3797">
        <v>9</v>
      </c>
      <c r="I3797" t="s">
        <v>5940</v>
      </c>
      <c r="J3797">
        <v>120</v>
      </c>
      <c r="K3797">
        <v>0</v>
      </c>
      <c r="L3797">
        <v>0</v>
      </c>
      <c r="M3797">
        <v>220</v>
      </c>
      <c r="N3797">
        <v>44</v>
      </c>
      <c r="O3797">
        <v>0</v>
      </c>
      <c r="P3797">
        <v>76</v>
      </c>
      <c r="R3797">
        <v>2401651</v>
      </c>
      <c r="S3797" t="s">
        <v>5940</v>
      </c>
      <c r="T3797" t="s">
        <v>5940</v>
      </c>
      <c r="U3797">
        <v>144</v>
      </c>
      <c r="V3797">
        <v>9</v>
      </c>
      <c r="W3797" t="s">
        <v>5940</v>
      </c>
      <c r="X3797">
        <v>120</v>
      </c>
      <c r="Z3797">
        <v>3548302</v>
      </c>
      <c r="AB3797">
        <v>53</v>
      </c>
      <c r="AC3797">
        <v>3548302</v>
      </c>
      <c r="AD3797" t="s">
        <v>3566</v>
      </c>
      <c r="AE3797" t="s">
        <v>5940</v>
      </c>
      <c r="AF3797">
        <v>3548302</v>
      </c>
      <c r="AG3797" t="s">
        <v>3566</v>
      </c>
      <c r="AH3797">
        <v>73007</v>
      </c>
      <c r="AI3797">
        <v>3548302</v>
      </c>
      <c r="AJ3797" t="s">
        <v>3566</v>
      </c>
      <c r="AK3797">
        <v>180</v>
      </c>
      <c r="AL3797">
        <v>3548302</v>
      </c>
      <c r="AM3797" t="s">
        <v>3566</v>
      </c>
      <c r="AN3797" t="s">
        <v>5940</v>
      </c>
      <c r="AO3797">
        <v>0</v>
      </c>
      <c r="AP3797">
        <v>4103701</v>
      </c>
      <c r="AQ3797" t="s">
        <v>3721</v>
      </c>
      <c r="AR3797">
        <v>32888</v>
      </c>
    </row>
    <row r="3798" spans="1:44" x14ac:dyDescent="0.25">
      <c r="A3798">
        <v>2401701</v>
      </c>
      <c r="B3798">
        <v>5</v>
      </c>
      <c r="C3798" t="s">
        <v>882</v>
      </c>
      <c r="D3798" t="s">
        <v>4993</v>
      </c>
      <c r="E3798" t="s">
        <v>5940</v>
      </c>
      <c r="F3798" t="s">
        <v>5940</v>
      </c>
      <c r="G3798">
        <v>91</v>
      </c>
      <c r="H3798">
        <v>44</v>
      </c>
      <c r="I3798" t="s">
        <v>5940</v>
      </c>
      <c r="J3798">
        <v>267</v>
      </c>
      <c r="K3798">
        <v>0</v>
      </c>
      <c r="L3798">
        <v>0</v>
      </c>
      <c r="M3798">
        <v>405</v>
      </c>
      <c r="N3798">
        <v>8</v>
      </c>
      <c r="O3798">
        <v>0</v>
      </c>
      <c r="P3798">
        <v>306</v>
      </c>
      <c r="R3798">
        <v>2401701</v>
      </c>
      <c r="S3798" t="s">
        <v>5940</v>
      </c>
      <c r="T3798" t="s">
        <v>5940</v>
      </c>
      <c r="U3798">
        <v>91</v>
      </c>
      <c r="V3798">
        <v>44</v>
      </c>
      <c r="W3798" t="s">
        <v>5940</v>
      </c>
      <c r="X3798">
        <v>267</v>
      </c>
      <c r="Z3798">
        <v>3548401</v>
      </c>
      <c r="AB3798">
        <v>126</v>
      </c>
      <c r="AC3798">
        <v>3548401</v>
      </c>
      <c r="AD3798" t="s">
        <v>3567</v>
      </c>
      <c r="AE3798" t="s">
        <v>5940</v>
      </c>
      <c r="AF3798">
        <v>3548401</v>
      </c>
      <c r="AG3798" t="s">
        <v>3567</v>
      </c>
      <c r="AH3798">
        <v>292228</v>
      </c>
      <c r="AI3798">
        <v>3548401</v>
      </c>
      <c r="AJ3798" t="s">
        <v>3567</v>
      </c>
      <c r="AK3798">
        <v>42</v>
      </c>
      <c r="AL3798">
        <v>3548401</v>
      </c>
      <c r="AM3798" t="s">
        <v>3567</v>
      </c>
      <c r="AN3798">
        <v>102</v>
      </c>
      <c r="AO3798">
        <v>0</v>
      </c>
      <c r="AP3798">
        <v>4103800</v>
      </c>
      <c r="AQ3798" t="s">
        <v>3722</v>
      </c>
      <c r="AR3798">
        <v>13370</v>
      </c>
    </row>
    <row r="3799" spans="1:44" x14ac:dyDescent="0.25">
      <c r="A3799">
        <v>2401800</v>
      </c>
      <c r="B3799">
        <v>5</v>
      </c>
      <c r="C3799" t="s">
        <v>882</v>
      </c>
      <c r="D3799" t="s">
        <v>4994</v>
      </c>
      <c r="E3799">
        <v>186413</v>
      </c>
      <c r="F3799" t="s">
        <v>5940</v>
      </c>
      <c r="G3799">
        <v>29</v>
      </c>
      <c r="H3799" t="s">
        <v>5940</v>
      </c>
      <c r="I3799" t="s">
        <v>5940</v>
      </c>
      <c r="J3799">
        <v>44</v>
      </c>
      <c r="K3799">
        <v>186413</v>
      </c>
      <c r="L3799">
        <v>0</v>
      </c>
      <c r="M3799">
        <v>140</v>
      </c>
      <c r="N3799">
        <v>0</v>
      </c>
      <c r="O3799">
        <v>0</v>
      </c>
      <c r="P3799">
        <v>202</v>
      </c>
      <c r="R3799">
        <v>2401800</v>
      </c>
      <c r="S3799">
        <v>186413</v>
      </c>
      <c r="T3799" t="s">
        <v>5940</v>
      </c>
      <c r="U3799">
        <v>29</v>
      </c>
      <c r="V3799" t="s">
        <v>5940</v>
      </c>
      <c r="W3799" t="s">
        <v>5940</v>
      </c>
      <c r="X3799">
        <v>44</v>
      </c>
      <c r="Z3799">
        <v>3548500</v>
      </c>
      <c r="AB3799" t="s">
        <v>5940</v>
      </c>
      <c r="AC3799">
        <v>3548500</v>
      </c>
      <c r="AD3799" t="s">
        <v>3568</v>
      </c>
      <c r="AE3799" t="s">
        <v>5940</v>
      </c>
      <c r="AF3799">
        <v>3548500</v>
      </c>
      <c r="AG3799" t="s">
        <v>3568</v>
      </c>
      <c r="AH3799" t="s">
        <v>5940</v>
      </c>
      <c r="AI3799">
        <v>3548500</v>
      </c>
      <c r="AJ3799" t="s">
        <v>3568</v>
      </c>
      <c r="AK3799" t="s">
        <v>5940</v>
      </c>
      <c r="AL3799">
        <v>3548500</v>
      </c>
      <c r="AM3799" t="s">
        <v>3568</v>
      </c>
      <c r="AN3799" t="s">
        <v>5940</v>
      </c>
      <c r="AO3799">
        <v>0</v>
      </c>
      <c r="AP3799">
        <v>4103909</v>
      </c>
      <c r="AQ3799" t="s">
        <v>3723</v>
      </c>
      <c r="AR3799">
        <v>40400</v>
      </c>
    </row>
    <row r="3800" spans="1:44" x14ac:dyDescent="0.25">
      <c r="A3800">
        <v>2401859</v>
      </c>
      <c r="B3800">
        <v>5</v>
      </c>
      <c r="C3800" t="s">
        <v>882</v>
      </c>
      <c r="D3800" t="s">
        <v>4995</v>
      </c>
      <c r="E3800" t="s">
        <v>5940</v>
      </c>
      <c r="F3800" t="s">
        <v>5940</v>
      </c>
      <c r="G3800">
        <v>40</v>
      </c>
      <c r="H3800" t="s">
        <v>5940</v>
      </c>
      <c r="I3800" t="s">
        <v>5940</v>
      </c>
      <c r="J3800">
        <v>27</v>
      </c>
      <c r="K3800">
        <v>0</v>
      </c>
      <c r="L3800">
        <v>0</v>
      </c>
      <c r="M3800">
        <v>12</v>
      </c>
      <c r="N3800">
        <v>0</v>
      </c>
      <c r="O3800">
        <v>0</v>
      </c>
      <c r="P3800">
        <v>18</v>
      </c>
      <c r="R3800">
        <v>2401859</v>
      </c>
      <c r="S3800" t="s">
        <v>5940</v>
      </c>
      <c r="T3800" t="s">
        <v>5940</v>
      </c>
      <c r="U3800">
        <v>40</v>
      </c>
      <c r="V3800" t="s">
        <v>5940</v>
      </c>
      <c r="W3800" t="s">
        <v>5940</v>
      </c>
      <c r="X3800">
        <v>27</v>
      </c>
      <c r="Z3800">
        <v>3548609</v>
      </c>
      <c r="AB3800" t="s">
        <v>5940</v>
      </c>
      <c r="AC3800">
        <v>3548609</v>
      </c>
      <c r="AD3800" t="s">
        <v>3569</v>
      </c>
      <c r="AE3800" t="s">
        <v>5940</v>
      </c>
      <c r="AF3800">
        <v>3548609</v>
      </c>
      <c r="AG3800" t="s">
        <v>3569</v>
      </c>
      <c r="AH3800" t="s">
        <v>5940</v>
      </c>
      <c r="AI3800">
        <v>3548609</v>
      </c>
      <c r="AJ3800" t="s">
        <v>3569</v>
      </c>
      <c r="AK3800">
        <v>225</v>
      </c>
      <c r="AL3800">
        <v>3548609</v>
      </c>
      <c r="AM3800" t="s">
        <v>3569</v>
      </c>
      <c r="AN3800" t="s">
        <v>5940</v>
      </c>
      <c r="AO3800">
        <v>0</v>
      </c>
      <c r="AP3800">
        <v>4103958</v>
      </c>
      <c r="AQ3800" t="s">
        <v>3724</v>
      </c>
      <c r="AR3800">
        <v>16830</v>
      </c>
    </row>
    <row r="3801" spans="1:44" x14ac:dyDescent="0.25">
      <c r="A3801">
        <v>2401909</v>
      </c>
      <c r="B3801">
        <v>5</v>
      </c>
      <c r="C3801" t="s">
        <v>882</v>
      </c>
      <c r="D3801" t="s">
        <v>4996</v>
      </c>
      <c r="E3801" t="s">
        <v>5940</v>
      </c>
      <c r="F3801" t="s">
        <v>5940</v>
      </c>
      <c r="G3801">
        <v>23</v>
      </c>
      <c r="H3801">
        <v>15</v>
      </c>
      <c r="I3801" t="s">
        <v>5940</v>
      </c>
      <c r="J3801">
        <v>104</v>
      </c>
      <c r="K3801">
        <v>0</v>
      </c>
      <c r="L3801">
        <v>0</v>
      </c>
      <c r="M3801">
        <v>42</v>
      </c>
      <c r="N3801">
        <v>3</v>
      </c>
      <c r="O3801">
        <v>0</v>
      </c>
      <c r="P3801">
        <v>60</v>
      </c>
      <c r="R3801">
        <v>2401909</v>
      </c>
      <c r="S3801" t="s">
        <v>5940</v>
      </c>
      <c r="T3801" t="s">
        <v>5940</v>
      </c>
      <c r="U3801">
        <v>23</v>
      </c>
      <c r="V3801">
        <v>15</v>
      </c>
      <c r="W3801" t="s">
        <v>5940</v>
      </c>
      <c r="X3801">
        <v>104</v>
      </c>
      <c r="Z3801">
        <v>3548708</v>
      </c>
      <c r="AB3801" t="s">
        <v>5940</v>
      </c>
      <c r="AC3801">
        <v>3548708</v>
      </c>
      <c r="AD3801" t="s">
        <v>3570</v>
      </c>
      <c r="AE3801" t="s">
        <v>5940</v>
      </c>
      <c r="AF3801">
        <v>3548708</v>
      </c>
      <c r="AG3801" t="s">
        <v>3570</v>
      </c>
      <c r="AH3801" t="s">
        <v>5940</v>
      </c>
      <c r="AI3801">
        <v>3548708</v>
      </c>
      <c r="AJ3801" t="s">
        <v>3570</v>
      </c>
      <c r="AK3801" t="s">
        <v>5940</v>
      </c>
      <c r="AL3801">
        <v>3548708</v>
      </c>
      <c r="AM3801" t="s">
        <v>3570</v>
      </c>
      <c r="AN3801" t="s">
        <v>5940</v>
      </c>
      <c r="AO3801">
        <v>0</v>
      </c>
      <c r="AP3801">
        <v>4104006</v>
      </c>
      <c r="AQ3801" t="s">
        <v>3725</v>
      </c>
      <c r="AR3801">
        <v>6375</v>
      </c>
    </row>
    <row r="3802" spans="1:44" x14ac:dyDescent="0.25">
      <c r="A3802">
        <v>2402006</v>
      </c>
      <c r="B3802">
        <v>5</v>
      </c>
      <c r="C3802" t="s">
        <v>882</v>
      </c>
      <c r="D3802" t="s">
        <v>4997</v>
      </c>
      <c r="E3802" t="s">
        <v>5940</v>
      </c>
      <c r="F3802" t="s">
        <v>5940</v>
      </c>
      <c r="G3802">
        <v>30</v>
      </c>
      <c r="H3802" t="s">
        <v>5940</v>
      </c>
      <c r="I3802">
        <v>12</v>
      </c>
      <c r="J3802">
        <v>108</v>
      </c>
      <c r="K3802">
        <v>1700</v>
      </c>
      <c r="L3802">
        <v>0</v>
      </c>
      <c r="M3802">
        <v>160</v>
      </c>
      <c r="N3802">
        <v>0</v>
      </c>
      <c r="O3802">
        <v>12</v>
      </c>
      <c r="P3802">
        <v>173</v>
      </c>
      <c r="R3802">
        <v>2402006</v>
      </c>
      <c r="S3802" t="s">
        <v>5940</v>
      </c>
      <c r="T3802" t="s">
        <v>5940</v>
      </c>
      <c r="U3802">
        <v>30</v>
      </c>
      <c r="V3802" t="s">
        <v>5940</v>
      </c>
      <c r="W3802">
        <v>12</v>
      </c>
      <c r="X3802">
        <v>108</v>
      </c>
      <c r="Z3802">
        <v>3548906</v>
      </c>
      <c r="AB3802" t="s">
        <v>5940</v>
      </c>
      <c r="AC3802">
        <v>3548906</v>
      </c>
      <c r="AD3802" t="s">
        <v>3571</v>
      </c>
      <c r="AE3802">
        <v>49</v>
      </c>
      <c r="AF3802">
        <v>3548906</v>
      </c>
      <c r="AG3802" t="s">
        <v>3571</v>
      </c>
      <c r="AH3802">
        <v>2013540</v>
      </c>
      <c r="AI3802">
        <v>3548906</v>
      </c>
      <c r="AJ3802" t="s">
        <v>3571</v>
      </c>
      <c r="AK3802">
        <v>36</v>
      </c>
      <c r="AL3802">
        <v>3548906</v>
      </c>
      <c r="AM3802" t="s">
        <v>3571</v>
      </c>
      <c r="AN3802">
        <v>2280</v>
      </c>
      <c r="AO3802">
        <v>0</v>
      </c>
      <c r="AP3802">
        <v>4104055</v>
      </c>
      <c r="AQ3802" t="s">
        <v>3726</v>
      </c>
      <c r="AR3802">
        <v>49900</v>
      </c>
    </row>
    <row r="3803" spans="1:44" x14ac:dyDescent="0.25">
      <c r="A3803">
        <v>2402105</v>
      </c>
      <c r="B3803">
        <v>5</v>
      </c>
      <c r="C3803" t="s">
        <v>882</v>
      </c>
      <c r="D3803" t="s">
        <v>4998</v>
      </c>
      <c r="E3803" t="s">
        <v>5940</v>
      </c>
      <c r="F3803" t="s">
        <v>5940</v>
      </c>
      <c r="G3803">
        <v>700</v>
      </c>
      <c r="H3803">
        <v>10</v>
      </c>
      <c r="I3803" t="s">
        <v>5940</v>
      </c>
      <c r="J3803">
        <v>300</v>
      </c>
      <c r="K3803">
        <v>0</v>
      </c>
      <c r="L3803">
        <v>0</v>
      </c>
      <c r="M3803">
        <v>960</v>
      </c>
      <c r="N3803">
        <v>3</v>
      </c>
      <c r="O3803">
        <v>0</v>
      </c>
      <c r="P3803">
        <v>150</v>
      </c>
      <c r="R3803">
        <v>2402105</v>
      </c>
      <c r="S3803" t="s">
        <v>5940</v>
      </c>
      <c r="T3803" t="s">
        <v>5940</v>
      </c>
      <c r="U3803">
        <v>700</v>
      </c>
      <c r="V3803">
        <v>10</v>
      </c>
      <c r="W3803" t="s">
        <v>5940</v>
      </c>
      <c r="X3803">
        <v>300</v>
      </c>
      <c r="Z3803">
        <v>3549003</v>
      </c>
      <c r="AB3803">
        <v>270</v>
      </c>
      <c r="AC3803">
        <v>3549003</v>
      </c>
      <c r="AD3803" t="s">
        <v>3572</v>
      </c>
      <c r="AE3803" t="s">
        <v>5940</v>
      </c>
      <c r="AF3803">
        <v>3549003</v>
      </c>
      <c r="AG3803" t="s">
        <v>3572</v>
      </c>
      <c r="AH3803" t="s">
        <v>5940</v>
      </c>
      <c r="AI3803">
        <v>3549003</v>
      </c>
      <c r="AJ3803" t="s">
        <v>3572</v>
      </c>
      <c r="AK3803" t="s">
        <v>5940</v>
      </c>
      <c r="AL3803">
        <v>3549003</v>
      </c>
      <c r="AM3803" t="s">
        <v>3572</v>
      </c>
      <c r="AN3803" t="s">
        <v>5940</v>
      </c>
      <c r="AO3803">
        <v>0</v>
      </c>
      <c r="AP3803">
        <v>4104105</v>
      </c>
      <c r="AQ3803" t="s">
        <v>3727</v>
      </c>
      <c r="AR3803">
        <v>30960</v>
      </c>
    </row>
    <row r="3804" spans="1:44" x14ac:dyDescent="0.25">
      <c r="A3804">
        <v>2402204</v>
      </c>
      <c r="B3804">
        <v>5</v>
      </c>
      <c r="C3804" t="s">
        <v>882</v>
      </c>
      <c r="D3804" t="s">
        <v>4999</v>
      </c>
      <c r="E3804">
        <v>459060</v>
      </c>
      <c r="F3804" t="s">
        <v>5940</v>
      </c>
      <c r="G3804">
        <v>25</v>
      </c>
      <c r="H3804" t="s">
        <v>5940</v>
      </c>
      <c r="I3804" t="s">
        <v>5940</v>
      </c>
      <c r="J3804">
        <v>35</v>
      </c>
      <c r="K3804">
        <v>480000</v>
      </c>
      <c r="L3804">
        <v>0</v>
      </c>
      <c r="M3804">
        <v>91</v>
      </c>
      <c r="N3804">
        <v>0</v>
      </c>
      <c r="O3804">
        <v>0</v>
      </c>
      <c r="P3804">
        <v>140</v>
      </c>
      <c r="R3804">
        <v>2402204</v>
      </c>
      <c r="S3804">
        <v>459060</v>
      </c>
      <c r="T3804" t="s">
        <v>5940</v>
      </c>
      <c r="U3804">
        <v>25</v>
      </c>
      <c r="V3804" t="s">
        <v>5940</v>
      </c>
      <c r="W3804" t="s">
        <v>5940</v>
      </c>
      <c r="X3804">
        <v>35</v>
      </c>
      <c r="Z3804">
        <v>3549102</v>
      </c>
      <c r="AB3804" t="s">
        <v>5940</v>
      </c>
      <c r="AC3804">
        <v>3549102</v>
      </c>
      <c r="AD3804" t="s">
        <v>3573</v>
      </c>
      <c r="AE3804" t="s">
        <v>5940</v>
      </c>
      <c r="AF3804">
        <v>3549102</v>
      </c>
      <c r="AG3804" t="s">
        <v>3573</v>
      </c>
      <c r="AH3804">
        <v>555897</v>
      </c>
      <c r="AI3804">
        <v>3549102</v>
      </c>
      <c r="AJ3804" t="s">
        <v>3573</v>
      </c>
      <c r="AK3804">
        <v>840</v>
      </c>
      <c r="AL3804">
        <v>3549102</v>
      </c>
      <c r="AM3804" t="s">
        <v>3573</v>
      </c>
      <c r="AN3804">
        <v>1120</v>
      </c>
      <c r="AO3804">
        <v>0</v>
      </c>
      <c r="AP3804">
        <v>4104204</v>
      </c>
      <c r="AQ3804" t="s">
        <v>3728</v>
      </c>
      <c r="AR3804">
        <v>70970</v>
      </c>
    </row>
    <row r="3805" spans="1:44" x14ac:dyDescent="0.25">
      <c r="A3805">
        <v>2402303</v>
      </c>
      <c r="B3805">
        <v>5</v>
      </c>
      <c r="C3805" t="s">
        <v>882</v>
      </c>
      <c r="D3805" t="s">
        <v>5000</v>
      </c>
      <c r="E3805" t="s">
        <v>5940</v>
      </c>
      <c r="F3805" t="s">
        <v>5940</v>
      </c>
      <c r="G3805">
        <v>408</v>
      </c>
      <c r="H3805">
        <v>180</v>
      </c>
      <c r="I3805">
        <v>67</v>
      </c>
      <c r="J3805">
        <v>647</v>
      </c>
      <c r="K3805">
        <v>0</v>
      </c>
      <c r="L3805">
        <v>0</v>
      </c>
      <c r="M3805">
        <v>306</v>
      </c>
      <c r="N3805">
        <v>90</v>
      </c>
      <c r="O3805">
        <v>100</v>
      </c>
      <c r="P3805">
        <v>420</v>
      </c>
      <c r="R3805">
        <v>2402303</v>
      </c>
      <c r="S3805" t="s">
        <v>5940</v>
      </c>
      <c r="T3805" t="s">
        <v>5940</v>
      </c>
      <c r="U3805">
        <v>408</v>
      </c>
      <c r="V3805">
        <v>180</v>
      </c>
      <c r="W3805">
        <v>67</v>
      </c>
      <c r="X3805">
        <v>647</v>
      </c>
      <c r="Z3805">
        <v>3549201</v>
      </c>
      <c r="AB3805">
        <v>216</v>
      </c>
      <c r="AC3805">
        <v>3549201</v>
      </c>
      <c r="AD3805" t="s">
        <v>3574</v>
      </c>
      <c r="AE3805">
        <v>4</v>
      </c>
      <c r="AF3805">
        <v>3549201</v>
      </c>
      <c r="AG3805" t="s">
        <v>3574</v>
      </c>
      <c r="AH3805">
        <v>8093</v>
      </c>
      <c r="AI3805">
        <v>3549201</v>
      </c>
      <c r="AJ3805" t="s">
        <v>3574</v>
      </c>
      <c r="AK3805" t="s">
        <v>5940</v>
      </c>
      <c r="AL3805">
        <v>3549201</v>
      </c>
      <c r="AM3805" t="s">
        <v>3574</v>
      </c>
      <c r="AN3805" t="s">
        <v>5940</v>
      </c>
      <c r="AO3805">
        <v>0</v>
      </c>
      <c r="AP3805">
        <v>4104253</v>
      </c>
      <c r="AQ3805" t="s">
        <v>3729</v>
      </c>
      <c r="AR3805">
        <v>19816</v>
      </c>
    </row>
    <row r="3806" spans="1:44" x14ac:dyDescent="0.25">
      <c r="A3806">
        <v>2402402</v>
      </c>
      <c r="B3806">
        <v>5</v>
      </c>
      <c r="C3806" t="s">
        <v>882</v>
      </c>
      <c r="D3806" t="s">
        <v>5001</v>
      </c>
      <c r="E3806" t="s">
        <v>5940</v>
      </c>
      <c r="F3806" t="s">
        <v>5940</v>
      </c>
      <c r="G3806">
        <v>10</v>
      </c>
      <c r="H3806" t="s">
        <v>5940</v>
      </c>
      <c r="I3806">
        <v>2</v>
      </c>
      <c r="J3806">
        <v>14</v>
      </c>
      <c r="K3806">
        <v>0</v>
      </c>
      <c r="L3806">
        <v>0</v>
      </c>
      <c r="M3806">
        <v>9</v>
      </c>
      <c r="N3806">
        <v>0</v>
      </c>
      <c r="O3806">
        <v>1</v>
      </c>
      <c r="P3806">
        <v>7</v>
      </c>
      <c r="R3806">
        <v>2402402</v>
      </c>
      <c r="S3806" t="s">
        <v>5940</v>
      </c>
      <c r="T3806" t="s">
        <v>5940</v>
      </c>
      <c r="U3806">
        <v>10</v>
      </c>
      <c r="V3806" t="s">
        <v>5940</v>
      </c>
      <c r="W3806">
        <v>2</v>
      </c>
      <c r="X3806">
        <v>14</v>
      </c>
      <c r="Z3806">
        <v>3549250</v>
      </c>
      <c r="AB3806">
        <v>1320</v>
      </c>
      <c r="AC3806">
        <v>3549250</v>
      </c>
      <c r="AD3806" t="s">
        <v>3575</v>
      </c>
      <c r="AE3806">
        <v>60</v>
      </c>
      <c r="AF3806">
        <v>3549250</v>
      </c>
      <c r="AG3806" t="s">
        <v>3575</v>
      </c>
      <c r="AH3806">
        <v>431931</v>
      </c>
      <c r="AI3806">
        <v>3549250</v>
      </c>
      <c r="AJ3806" t="s">
        <v>3575</v>
      </c>
      <c r="AK3806">
        <v>135</v>
      </c>
      <c r="AL3806">
        <v>3549250</v>
      </c>
      <c r="AM3806" t="s">
        <v>3575</v>
      </c>
      <c r="AN3806">
        <v>180</v>
      </c>
      <c r="AO3806">
        <v>0</v>
      </c>
      <c r="AP3806">
        <v>4104303</v>
      </c>
      <c r="AQ3806" t="s">
        <v>3730</v>
      </c>
      <c r="AR3806">
        <v>25482</v>
      </c>
    </row>
    <row r="3807" spans="1:44" x14ac:dyDescent="0.25">
      <c r="A3807">
        <v>2402501</v>
      </c>
      <c r="B3807">
        <v>5</v>
      </c>
      <c r="C3807" t="s">
        <v>882</v>
      </c>
      <c r="D3807" t="s">
        <v>5002</v>
      </c>
      <c r="E3807" t="s">
        <v>5940</v>
      </c>
      <c r="F3807" t="s">
        <v>5940</v>
      </c>
      <c r="G3807">
        <v>90</v>
      </c>
      <c r="H3807">
        <v>48</v>
      </c>
      <c r="I3807" t="s">
        <v>5940</v>
      </c>
      <c r="J3807">
        <v>103</v>
      </c>
      <c r="K3807">
        <v>0</v>
      </c>
      <c r="L3807">
        <v>0</v>
      </c>
      <c r="M3807">
        <v>150</v>
      </c>
      <c r="N3807">
        <v>16</v>
      </c>
      <c r="O3807">
        <v>0</v>
      </c>
      <c r="P3807">
        <v>180</v>
      </c>
      <c r="R3807">
        <v>2402501</v>
      </c>
      <c r="S3807" t="s">
        <v>5940</v>
      </c>
      <c r="T3807" t="s">
        <v>5940</v>
      </c>
      <c r="U3807">
        <v>90</v>
      </c>
      <c r="V3807">
        <v>48</v>
      </c>
      <c r="W3807" t="s">
        <v>5940</v>
      </c>
      <c r="X3807">
        <v>103</v>
      </c>
      <c r="Z3807">
        <v>3549300</v>
      </c>
      <c r="AB3807">
        <v>38</v>
      </c>
      <c r="AC3807">
        <v>3549300</v>
      </c>
      <c r="AD3807" t="s">
        <v>3576</v>
      </c>
      <c r="AE3807" t="s">
        <v>5940</v>
      </c>
      <c r="AF3807">
        <v>3549300</v>
      </c>
      <c r="AG3807" t="s">
        <v>3576</v>
      </c>
      <c r="AH3807" t="s">
        <v>5940</v>
      </c>
      <c r="AI3807">
        <v>3549300</v>
      </c>
      <c r="AJ3807" t="s">
        <v>3576</v>
      </c>
      <c r="AK3807" t="s">
        <v>5940</v>
      </c>
      <c r="AL3807">
        <v>3549300</v>
      </c>
      <c r="AM3807" t="s">
        <v>3576</v>
      </c>
      <c r="AN3807" t="s">
        <v>5940</v>
      </c>
      <c r="AO3807">
        <v>0</v>
      </c>
      <c r="AP3807">
        <v>4104402</v>
      </c>
      <c r="AQ3807" t="s">
        <v>3731</v>
      </c>
      <c r="AR3807">
        <v>31170</v>
      </c>
    </row>
    <row r="3808" spans="1:44" x14ac:dyDescent="0.25">
      <c r="A3808">
        <v>2402600</v>
      </c>
      <c r="B3808">
        <v>5</v>
      </c>
      <c r="C3808" t="s">
        <v>882</v>
      </c>
      <c r="D3808" t="s">
        <v>5003</v>
      </c>
      <c r="E3808">
        <v>260000</v>
      </c>
      <c r="F3808" t="s">
        <v>5940</v>
      </c>
      <c r="G3808">
        <v>75</v>
      </c>
      <c r="H3808">
        <v>32</v>
      </c>
      <c r="I3808" t="s">
        <v>5940</v>
      </c>
      <c r="J3808">
        <v>168</v>
      </c>
      <c r="K3808">
        <v>455000</v>
      </c>
      <c r="L3808">
        <v>0</v>
      </c>
      <c r="M3808">
        <v>112</v>
      </c>
      <c r="N3808">
        <v>4</v>
      </c>
      <c r="O3808">
        <v>0</v>
      </c>
      <c r="P3808">
        <v>232</v>
      </c>
      <c r="R3808">
        <v>2402600</v>
      </c>
      <c r="S3808">
        <v>260000</v>
      </c>
      <c r="T3808" t="s">
        <v>5940</v>
      </c>
      <c r="U3808">
        <v>75</v>
      </c>
      <c r="V3808">
        <v>32</v>
      </c>
      <c r="W3808" t="s">
        <v>5940</v>
      </c>
      <c r="X3808">
        <v>168</v>
      </c>
      <c r="Z3808">
        <v>3549409</v>
      </c>
      <c r="AB3808" t="s">
        <v>5940</v>
      </c>
      <c r="AC3808">
        <v>3549409</v>
      </c>
      <c r="AD3808" t="s">
        <v>3577</v>
      </c>
      <c r="AE3808" t="s">
        <v>5940</v>
      </c>
      <c r="AF3808">
        <v>3549409</v>
      </c>
      <c r="AG3808" t="s">
        <v>3577</v>
      </c>
      <c r="AH3808">
        <v>1953594</v>
      </c>
      <c r="AI3808">
        <v>3549409</v>
      </c>
      <c r="AJ3808" t="s">
        <v>3577</v>
      </c>
      <c r="AK3808" t="s">
        <v>5940</v>
      </c>
      <c r="AL3808">
        <v>3549409</v>
      </c>
      <c r="AM3808" t="s">
        <v>3577</v>
      </c>
      <c r="AN3808">
        <v>13500</v>
      </c>
      <c r="AO3808">
        <v>0</v>
      </c>
      <c r="AP3808">
        <v>4104428</v>
      </c>
      <c r="AQ3808" t="s">
        <v>3732</v>
      </c>
      <c r="AR3808">
        <v>91040</v>
      </c>
    </row>
    <row r="3809" spans="1:44" x14ac:dyDescent="0.25">
      <c r="A3809">
        <v>2402709</v>
      </c>
      <c r="B3809">
        <v>5</v>
      </c>
      <c r="C3809" t="s">
        <v>882</v>
      </c>
      <c r="D3809" t="s">
        <v>5004</v>
      </c>
      <c r="E3809" t="s">
        <v>5940</v>
      </c>
      <c r="F3809" t="s">
        <v>5940</v>
      </c>
      <c r="G3809">
        <v>24</v>
      </c>
      <c r="H3809" t="s">
        <v>5940</v>
      </c>
      <c r="I3809" t="s">
        <v>5940</v>
      </c>
      <c r="J3809">
        <v>26</v>
      </c>
      <c r="K3809">
        <v>0</v>
      </c>
      <c r="L3809">
        <v>0</v>
      </c>
      <c r="M3809">
        <v>400</v>
      </c>
      <c r="N3809">
        <v>3</v>
      </c>
      <c r="O3809">
        <v>0</v>
      </c>
      <c r="P3809">
        <v>100</v>
      </c>
      <c r="R3809">
        <v>2402709</v>
      </c>
      <c r="S3809" t="s">
        <v>5940</v>
      </c>
      <c r="T3809" t="s">
        <v>5940</v>
      </c>
      <c r="U3809">
        <v>24</v>
      </c>
      <c r="V3809" t="s">
        <v>5940</v>
      </c>
      <c r="W3809" t="s">
        <v>5940</v>
      </c>
      <c r="X3809">
        <v>26</v>
      </c>
      <c r="Z3809">
        <v>3549508</v>
      </c>
      <c r="AB3809" t="s">
        <v>5940</v>
      </c>
      <c r="AC3809">
        <v>3549508</v>
      </c>
      <c r="AD3809" t="s">
        <v>3578</v>
      </c>
      <c r="AE3809">
        <v>96</v>
      </c>
      <c r="AF3809">
        <v>3549508</v>
      </c>
      <c r="AG3809" t="s">
        <v>3578</v>
      </c>
      <c r="AH3809">
        <v>844798</v>
      </c>
      <c r="AI3809">
        <v>3549508</v>
      </c>
      <c r="AJ3809" t="s">
        <v>3578</v>
      </c>
      <c r="AK3809">
        <v>63</v>
      </c>
      <c r="AL3809">
        <v>3549508</v>
      </c>
      <c r="AM3809" t="s">
        <v>3578</v>
      </c>
      <c r="AN3809">
        <v>9600</v>
      </c>
      <c r="AO3809">
        <v>0</v>
      </c>
      <c r="AP3809">
        <v>4104451</v>
      </c>
      <c r="AQ3809" t="s">
        <v>3733</v>
      </c>
      <c r="AR3809">
        <v>28090</v>
      </c>
    </row>
    <row r="3810" spans="1:44" x14ac:dyDescent="0.25">
      <c r="A3810">
        <v>2402808</v>
      </c>
      <c r="B3810">
        <v>5</v>
      </c>
      <c r="C3810" t="s">
        <v>882</v>
      </c>
      <c r="D3810" t="s">
        <v>5005</v>
      </c>
      <c r="E3810" t="s">
        <v>5940</v>
      </c>
      <c r="F3810" t="s">
        <v>5940</v>
      </c>
      <c r="G3810">
        <v>500</v>
      </c>
      <c r="H3810">
        <v>40</v>
      </c>
      <c r="I3810" t="s">
        <v>5940</v>
      </c>
      <c r="J3810">
        <v>405</v>
      </c>
      <c r="K3810">
        <v>0</v>
      </c>
      <c r="L3810">
        <v>0</v>
      </c>
      <c r="M3810">
        <v>1120</v>
      </c>
      <c r="N3810">
        <v>2</v>
      </c>
      <c r="O3810">
        <v>0</v>
      </c>
      <c r="P3810">
        <v>500</v>
      </c>
      <c r="R3810">
        <v>2402808</v>
      </c>
      <c r="S3810" t="s">
        <v>5940</v>
      </c>
      <c r="T3810" t="s">
        <v>5940</v>
      </c>
      <c r="U3810">
        <v>500</v>
      </c>
      <c r="V3810">
        <v>40</v>
      </c>
      <c r="W3810" t="s">
        <v>5940</v>
      </c>
      <c r="X3810">
        <v>405</v>
      </c>
      <c r="Z3810">
        <v>3549607</v>
      </c>
      <c r="AB3810" t="s">
        <v>5940</v>
      </c>
      <c r="AC3810">
        <v>3549607</v>
      </c>
      <c r="AD3810" t="s">
        <v>3579</v>
      </c>
      <c r="AE3810">
        <v>4</v>
      </c>
      <c r="AF3810">
        <v>3549607</v>
      </c>
      <c r="AG3810" t="s">
        <v>3579</v>
      </c>
      <c r="AH3810">
        <v>3129</v>
      </c>
      <c r="AI3810">
        <v>3549607</v>
      </c>
      <c r="AJ3810" t="s">
        <v>3579</v>
      </c>
      <c r="AK3810">
        <v>20</v>
      </c>
      <c r="AL3810">
        <v>3549607</v>
      </c>
      <c r="AM3810" t="s">
        <v>3579</v>
      </c>
      <c r="AN3810" t="s">
        <v>5940</v>
      </c>
      <c r="AO3810">
        <v>0</v>
      </c>
      <c r="AP3810">
        <v>4104501</v>
      </c>
      <c r="AQ3810" t="s">
        <v>3734</v>
      </c>
      <c r="AR3810">
        <v>17050</v>
      </c>
    </row>
    <row r="3811" spans="1:44" x14ac:dyDescent="0.25">
      <c r="A3811">
        <v>2402907</v>
      </c>
      <c r="B3811">
        <v>5</v>
      </c>
      <c r="C3811" t="s">
        <v>882</v>
      </c>
      <c r="D3811" t="s">
        <v>5006</v>
      </c>
      <c r="E3811">
        <v>1000</v>
      </c>
      <c r="F3811" t="s">
        <v>5940</v>
      </c>
      <c r="G3811">
        <v>312</v>
      </c>
      <c r="H3811">
        <v>21</v>
      </c>
      <c r="I3811">
        <v>11</v>
      </c>
      <c r="J3811">
        <v>105</v>
      </c>
      <c r="K3811">
        <v>1250</v>
      </c>
      <c r="L3811">
        <v>0</v>
      </c>
      <c r="M3811">
        <v>750</v>
      </c>
      <c r="N3811">
        <v>4</v>
      </c>
      <c r="O3811">
        <v>60</v>
      </c>
      <c r="P3811">
        <v>270</v>
      </c>
      <c r="R3811">
        <v>2402907</v>
      </c>
      <c r="S3811">
        <v>1000</v>
      </c>
      <c r="T3811" t="s">
        <v>5940</v>
      </c>
      <c r="U3811">
        <v>312</v>
      </c>
      <c r="V3811">
        <v>21</v>
      </c>
      <c r="W3811">
        <v>11</v>
      </c>
      <c r="X3811">
        <v>105</v>
      </c>
      <c r="Z3811">
        <v>3549706</v>
      </c>
      <c r="AB3811" t="s">
        <v>5940</v>
      </c>
      <c r="AC3811">
        <v>3549706</v>
      </c>
      <c r="AD3811" t="s">
        <v>3580</v>
      </c>
      <c r="AE3811">
        <v>18</v>
      </c>
      <c r="AF3811">
        <v>3549706</v>
      </c>
      <c r="AG3811" t="s">
        <v>3580</v>
      </c>
      <c r="AH3811">
        <v>57407</v>
      </c>
      <c r="AI3811">
        <v>3549706</v>
      </c>
      <c r="AJ3811" t="s">
        <v>3580</v>
      </c>
      <c r="AK3811">
        <v>1250</v>
      </c>
      <c r="AL3811">
        <v>3549706</v>
      </c>
      <c r="AM3811" t="s">
        <v>3580</v>
      </c>
      <c r="AN3811" t="s">
        <v>5940</v>
      </c>
      <c r="AO3811">
        <v>0</v>
      </c>
      <c r="AP3811">
        <v>4104600</v>
      </c>
      <c r="AQ3811" t="s">
        <v>3735</v>
      </c>
      <c r="AR3811">
        <v>8040</v>
      </c>
    </row>
    <row r="3812" spans="1:44" x14ac:dyDescent="0.25">
      <c r="A3812">
        <v>2403004</v>
      </c>
      <c r="B3812">
        <v>5</v>
      </c>
      <c r="C3812" t="s">
        <v>882</v>
      </c>
      <c r="D3812" t="s">
        <v>5007</v>
      </c>
      <c r="E3812" t="s">
        <v>5940</v>
      </c>
      <c r="F3812" t="s">
        <v>5940</v>
      </c>
      <c r="G3812">
        <v>1</v>
      </c>
      <c r="H3812" t="s">
        <v>5940</v>
      </c>
      <c r="I3812" t="s">
        <v>5940</v>
      </c>
      <c r="J3812">
        <v>9</v>
      </c>
      <c r="K3812">
        <v>0</v>
      </c>
      <c r="L3812">
        <v>0</v>
      </c>
      <c r="M3812">
        <v>90</v>
      </c>
      <c r="N3812">
        <v>0</v>
      </c>
      <c r="O3812">
        <v>0</v>
      </c>
      <c r="P3812">
        <v>73</v>
      </c>
      <c r="R3812">
        <v>2403004</v>
      </c>
      <c r="S3812" t="s">
        <v>5940</v>
      </c>
      <c r="T3812" t="s">
        <v>5940</v>
      </c>
      <c r="U3812">
        <v>1</v>
      </c>
      <c r="V3812" t="s">
        <v>5940</v>
      </c>
      <c r="W3812" t="s">
        <v>5940</v>
      </c>
      <c r="X3812">
        <v>9</v>
      </c>
      <c r="Z3812">
        <v>3549805</v>
      </c>
      <c r="AB3812" t="s">
        <v>5940</v>
      </c>
      <c r="AC3812">
        <v>3549805</v>
      </c>
      <c r="AD3812" t="s">
        <v>3581</v>
      </c>
      <c r="AE3812">
        <v>18</v>
      </c>
      <c r="AF3812">
        <v>3549805</v>
      </c>
      <c r="AG3812" t="s">
        <v>3581</v>
      </c>
      <c r="AH3812">
        <v>108468</v>
      </c>
      <c r="AI3812">
        <v>3549805</v>
      </c>
      <c r="AJ3812" t="s">
        <v>3581</v>
      </c>
      <c r="AK3812" t="s">
        <v>5940</v>
      </c>
      <c r="AL3812">
        <v>3549805</v>
      </c>
      <c r="AM3812" t="s">
        <v>3581</v>
      </c>
      <c r="AN3812">
        <v>100</v>
      </c>
      <c r="AO3812">
        <v>0</v>
      </c>
      <c r="AP3812">
        <v>4104659</v>
      </c>
      <c r="AQ3812" t="s">
        <v>3736</v>
      </c>
      <c r="AR3812">
        <v>70200</v>
      </c>
    </row>
    <row r="3813" spans="1:44" x14ac:dyDescent="0.25">
      <c r="A3813">
        <v>2403103</v>
      </c>
      <c r="B3813">
        <v>5</v>
      </c>
      <c r="C3813" t="s">
        <v>882</v>
      </c>
      <c r="D3813" t="s">
        <v>5008</v>
      </c>
      <c r="E3813" t="s">
        <v>5940</v>
      </c>
      <c r="F3813" t="s">
        <v>5940</v>
      </c>
      <c r="G3813">
        <v>7</v>
      </c>
      <c r="H3813" t="s">
        <v>5940</v>
      </c>
      <c r="I3813" t="s">
        <v>5940</v>
      </c>
      <c r="J3813">
        <v>16</v>
      </c>
      <c r="K3813">
        <v>0</v>
      </c>
      <c r="L3813">
        <v>0</v>
      </c>
      <c r="M3813">
        <v>310</v>
      </c>
      <c r="N3813">
        <v>72</v>
      </c>
      <c r="O3813">
        <v>0</v>
      </c>
      <c r="P3813">
        <v>251</v>
      </c>
      <c r="R3813">
        <v>2403103</v>
      </c>
      <c r="S3813" t="s">
        <v>5940</v>
      </c>
      <c r="T3813" t="s">
        <v>5940</v>
      </c>
      <c r="U3813">
        <v>7</v>
      </c>
      <c r="V3813" t="s">
        <v>5940</v>
      </c>
      <c r="W3813" t="s">
        <v>5940</v>
      </c>
      <c r="X3813">
        <v>16</v>
      </c>
      <c r="Z3813">
        <v>3549904</v>
      </c>
      <c r="AB3813" t="s">
        <v>5940</v>
      </c>
      <c r="AC3813">
        <v>3549904</v>
      </c>
      <c r="AD3813" t="s">
        <v>3582</v>
      </c>
      <c r="AE3813">
        <v>1000</v>
      </c>
      <c r="AF3813">
        <v>3549904</v>
      </c>
      <c r="AG3813" t="s">
        <v>3582</v>
      </c>
      <c r="AH3813">
        <v>6257</v>
      </c>
      <c r="AI3813">
        <v>3549904</v>
      </c>
      <c r="AJ3813" t="s">
        <v>3582</v>
      </c>
      <c r="AK3813">
        <v>350</v>
      </c>
      <c r="AL3813">
        <v>3549904</v>
      </c>
      <c r="AM3813" t="s">
        <v>3582</v>
      </c>
      <c r="AN3813" t="s">
        <v>5940</v>
      </c>
      <c r="AO3813">
        <v>0</v>
      </c>
      <c r="AP3813">
        <v>4104709</v>
      </c>
      <c r="AQ3813" t="s">
        <v>3737</v>
      </c>
      <c r="AR3813">
        <v>12350</v>
      </c>
    </row>
    <row r="3814" spans="1:44" x14ac:dyDescent="0.25">
      <c r="A3814">
        <v>2403202</v>
      </c>
      <c r="B3814">
        <v>5</v>
      </c>
      <c r="C3814" t="s">
        <v>882</v>
      </c>
      <c r="D3814" t="s">
        <v>5009</v>
      </c>
      <c r="E3814">
        <v>84</v>
      </c>
      <c r="F3814" t="s">
        <v>5940</v>
      </c>
      <c r="G3814">
        <v>1468</v>
      </c>
      <c r="H3814">
        <v>1</v>
      </c>
      <c r="I3814">
        <v>12</v>
      </c>
      <c r="J3814">
        <v>376</v>
      </c>
      <c r="K3814">
        <v>56</v>
      </c>
      <c r="L3814">
        <v>0</v>
      </c>
      <c r="M3814">
        <v>560</v>
      </c>
      <c r="N3814">
        <v>3</v>
      </c>
      <c r="O3814">
        <v>48</v>
      </c>
      <c r="P3814">
        <v>213</v>
      </c>
      <c r="R3814">
        <v>2403202</v>
      </c>
      <c r="S3814">
        <v>84</v>
      </c>
      <c r="T3814" t="s">
        <v>5940</v>
      </c>
      <c r="U3814">
        <v>1468</v>
      </c>
      <c r="V3814">
        <v>1</v>
      </c>
      <c r="W3814">
        <v>12</v>
      </c>
      <c r="X3814">
        <v>376</v>
      </c>
      <c r="Z3814">
        <v>3549953</v>
      </c>
      <c r="AB3814" t="s">
        <v>5940</v>
      </c>
      <c r="AC3814">
        <v>3549953</v>
      </c>
      <c r="AD3814" t="s">
        <v>3583</v>
      </c>
      <c r="AE3814" t="s">
        <v>5940</v>
      </c>
      <c r="AF3814">
        <v>3549953</v>
      </c>
      <c r="AG3814" t="s">
        <v>3583</v>
      </c>
      <c r="AH3814" t="s">
        <v>5940</v>
      </c>
      <c r="AI3814">
        <v>3549953</v>
      </c>
      <c r="AJ3814" t="s">
        <v>3583</v>
      </c>
      <c r="AK3814" t="s">
        <v>5940</v>
      </c>
      <c r="AL3814">
        <v>3549953</v>
      </c>
      <c r="AM3814" t="s">
        <v>3583</v>
      </c>
      <c r="AN3814" t="s">
        <v>5940</v>
      </c>
      <c r="AO3814">
        <v>0</v>
      </c>
      <c r="AP3814">
        <v>4104808</v>
      </c>
      <c r="AQ3814" t="s">
        <v>3738</v>
      </c>
      <c r="AR3814">
        <v>51690</v>
      </c>
    </row>
    <row r="3815" spans="1:44" x14ac:dyDescent="0.25">
      <c r="A3815">
        <v>2403301</v>
      </c>
      <c r="B3815">
        <v>5</v>
      </c>
      <c r="C3815" t="s">
        <v>882</v>
      </c>
      <c r="D3815" t="s">
        <v>5011</v>
      </c>
      <c r="E3815">
        <v>300</v>
      </c>
      <c r="F3815" t="s">
        <v>5940</v>
      </c>
      <c r="G3815">
        <v>231</v>
      </c>
      <c r="H3815">
        <v>4</v>
      </c>
      <c r="I3815">
        <v>5</v>
      </c>
      <c r="J3815">
        <v>108</v>
      </c>
      <c r="K3815">
        <v>336</v>
      </c>
      <c r="L3815">
        <v>0</v>
      </c>
      <c r="M3815">
        <v>400</v>
      </c>
      <c r="N3815">
        <v>0</v>
      </c>
      <c r="O3815">
        <v>5</v>
      </c>
      <c r="P3815">
        <v>110</v>
      </c>
      <c r="R3815">
        <v>2403301</v>
      </c>
      <c r="S3815">
        <v>300</v>
      </c>
      <c r="T3815" t="s">
        <v>5940</v>
      </c>
      <c r="U3815">
        <v>231</v>
      </c>
      <c r="V3815">
        <v>4</v>
      </c>
      <c r="W3815">
        <v>5</v>
      </c>
      <c r="X3815">
        <v>108</v>
      </c>
      <c r="Z3815">
        <v>3550001</v>
      </c>
      <c r="AB3815" t="s">
        <v>5940</v>
      </c>
      <c r="AC3815">
        <v>3550001</v>
      </c>
      <c r="AD3815" t="s">
        <v>3584</v>
      </c>
      <c r="AE3815" t="s">
        <v>5940</v>
      </c>
      <c r="AF3815">
        <v>3550001</v>
      </c>
      <c r="AG3815" t="s">
        <v>3584</v>
      </c>
      <c r="AH3815">
        <v>417</v>
      </c>
      <c r="AI3815">
        <v>3550001</v>
      </c>
      <c r="AJ3815" t="s">
        <v>3584</v>
      </c>
      <c r="AK3815">
        <v>64</v>
      </c>
      <c r="AL3815">
        <v>3550001</v>
      </c>
      <c r="AM3815" t="s">
        <v>3584</v>
      </c>
      <c r="AN3815" t="s">
        <v>5940</v>
      </c>
      <c r="AO3815">
        <v>0</v>
      </c>
      <c r="AP3815">
        <v>4104907</v>
      </c>
      <c r="AQ3815" t="s">
        <v>3739</v>
      </c>
      <c r="AR3815">
        <v>186800</v>
      </c>
    </row>
    <row r="3816" spans="1:44" x14ac:dyDescent="0.25">
      <c r="A3816">
        <v>2403400</v>
      </c>
      <c r="B3816">
        <v>5</v>
      </c>
      <c r="C3816" t="s">
        <v>882</v>
      </c>
      <c r="D3816" t="s">
        <v>5012</v>
      </c>
      <c r="E3816" t="s">
        <v>5940</v>
      </c>
      <c r="F3816" t="s">
        <v>5940</v>
      </c>
      <c r="G3816">
        <v>6</v>
      </c>
      <c r="H3816" t="s">
        <v>5940</v>
      </c>
      <c r="I3816" t="s">
        <v>5940</v>
      </c>
      <c r="J3816">
        <v>6</v>
      </c>
      <c r="K3816">
        <v>0</v>
      </c>
      <c r="L3816">
        <v>0</v>
      </c>
      <c r="M3816">
        <v>54</v>
      </c>
      <c r="N3816">
        <v>0</v>
      </c>
      <c r="O3816">
        <v>0</v>
      </c>
      <c r="P3816">
        <v>80</v>
      </c>
      <c r="R3816">
        <v>2403400</v>
      </c>
      <c r="S3816" t="s">
        <v>5940</v>
      </c>
      <c r="T3816" t="s">
        <v>5940</v>
      </c>
      <c r="U3816">
        <v>6</v>
      </c>
      <c r="V3816" t="s">
        <v>5940</v>
      </c>
      <c r="W3816" t="s">
        <v>5940</v>
      </c>
      <c r="X3816">
        <v>6</v>
      </c>
      <c r="Z3816">
        <v>3550100</v>
      </c>
      <c r="AB3816" t="s">
        <v>5940</v>
      </c>
      <c r="AC3816">
        <v>3550100</v>
      </c>
      <c r="AD3816" t="s">
        <v>3585</v>
      </c>
      <c r="AE3816" t="s">
        <v>5940</v>
      </c>
      <c r="AF3816">
        <v>3550100</v>
      </c>
      <c r="AG3816" t="s">
        <v>3585</v>
      </c>
      <c r="AH3816">
        <v>2710045</v>
      </c>
      <c r="AI3816">
        <v>3550100</v>
      </c>
      <c r="AJ3816" t="s">
        <v>3585</v>
      </c>
      <c r="AK3816">
        <v>35</v>
      </c>
      <c r="AL3816">
        <v>3550100</v>
      </c>
      <c r="AM3816" t="s">
        <v>3585</v>
      </c>
      <c r="AN3816">
        <v>416</v>
      </c>
      <c r="AO3816">
        <v>0</v>
      </c>
      <c r="AP3816">
        <v>4105003</v>
      </c>
      <c r="AQ3816" t="s">
        <v>3740</v>
      </c>
      <c r="AR3816">
        <v>69200</v>
      </c>
    </row>
    <row r="3817" spans="1:44" x14ac:dyDescent="0.25">
      <c r="A3817">
        <v>2403509</v>
      </c>
      <c r="B3817">
        <v>5</v>
      </c>
      <c r="C3817" t="s">
        <v>882</v>
      </c>
      <c r="D3817" t="s">
        <v>5013</v>
      </c>
      <c r="E3817">
        <v>98000</v>
      </c>
      <c r="F3817" t="s">
        <v>5940</v>
      </c>
      <c r="G3817">
        <v>50</v>
      </c>
      <c r="H3817" t="s">
        <v>5940</v>
      </c>
      <c r="I3817" t="s">
        <v>5940</v>
      </c>
      <c r="J3817">
        <v>50</v>
      </c>
      <c r="K3817">
        <v>98000</v>
      </c>
      <c r="L3817">
        <v>0</v>
      </c>
      <c r="M3817">
        <v>91</v>
      </c>
      <c r="N3817">
        <v>0</v>
      </c>
      <c r="O3817">
        <v>0</v>
      </c>
      <c r="P3817">
        <v>130</v>
      </c>
      <c r="R3817">
        <v>2403509</v>
      </c>
      <c r="S3817">
        <v>98000</v>
      </c>
      <c r="T3817" t="s">
        <v>5940</v>
      </c>
      <c r="U3817">
        <v>50</v>
      </c>
      <c r="V3817" t="s">
        <v>5940</v>
      </c>
      <c r="W3817" t="s">
        <v>5940</v>
      </c>
      <c r="X3817">
        <v>50</v>
      </c>
      <c r="Z3817">
        <v>3550209</v>
      </c>
      <c r="AB3817" t="s">
        <v>5940</v>
      </c>
      <c r="AC3817">
        <v>3550209</v>
      </c>
      <c r="AD3817" t="s">
        <v>3586</v>
      </c>
      <c r="AE3817">
        <v>120</v>
      </c>
      <c r="AF3817">
        <v>3550209</v>
      </c>
      <c r="AG3817" t="s">
        <v>3586</v>
      </c>
      <c r="AH3817" t="s">
        <v>5940</v>
      </c>
      <c r="AI3817">
        <v>3550209</v>
      </c>
      <c r="AJ3817" t="s">
        <v>3586</v>
      </c>
      <c r="AK3817">
        <v>2562</v>
      </c>
      <c r="AL3817">
        <v>3550209</v>
      </c>
      <c r="AM3817" t="s">
        <v>3586</v>
      </c>
      <c r="AN3817">
        <v>480</v>
      </c>
      <c r="AO3817">
        <v>0</v>
      </c>
      <c r="AP3817">
        <v>4105102</v>
      </c>
      <c r="AQ3817" t="s">
        <v>3741</v>
      </c>
      <c r="AR3817">
        <v>9043</v>
      </c>
    </row>
    <row r="3818" spans="1:44" x14ac:dyDescent="0.25">
      <c r="A3818">
        <v>2403608</v>
      </c>
      <c r="B3818">
        <v>5</v>
      </c>
      <c r="C3818" t="s">
        <v>882</v>
      </c>
      <c r="D3818" t="s">
        <v>5014</v>
      </c>
      <c r="E3818">
        <v>21600</v>
      </c>
      <c r="F3818" t="s">
        <v>5940</v>
      </c>
      <c r="G3818">
        <v>77</v>
      </c>
      <c r="H3818" t="s">
        <v>5940</v>
      </c>
      <c r="I3818" t="s">
        <v>5940</v>
      </c>
      <c r="J3818">
        <v>95</v>
      </c>
      <c r="K3818">
        <v>24900</v>
      </c>
      <c r="L3818">
        <v>0</v>
      </c>
      <c r="M3818">
        <v>172</v>
      </c>
      <c r="N3818">
        <v>0</v>
      </c>
      <c r="O3818">
        <v>0</v>
      </c>
      <c r="P3818">
        <v>280</v>
      </c>
      <c r="R3818">
        <v>2403608</v>
      </c>
      <c r="S3818">
        <v>21600</v>
      </c>
      <c r="T3818" t="s">
        <v>5940</v>
      </c>
      <c r="U3818">
        <v>77</v>
      </c>
      <c r="V3818" t="s">
        <v>5940</v>
      </c>
      <c r="W3818" t="s">
        <v>5940</v>
      </c>
      <c r="X3818">
        <v>95</v>
      </c>
      <c r="Z3818">
        <v>3550308</v>
      </c>
      <c r="AB3818" t="s">
        <v>5940</v>
      </c>
      <c r="AC3818">
        <v>3550308</v>
      </c>
      <c r="AD3818" t="s">
        <v>3587</v>
      </c>
      <c r="AE3818" t="s">
        <v>5940</v>
      </c>
      <c r="AF3818">
        <v>3550308</v>
      </c>
      <c r="AG3818" t="s">
        <v>3587</v>
      </c>
      <c r="AH3818" t="s">
        <v>5940</v>
      </c>
      <c r="AI3818">
        <v>3550308</v>
      </c>
      <c r="AJ3818" t="s">
        <v>3587</v>
      </c>
      <c r="AK3818" t="s">
        <v>5940</v>
      </c>
      <c r="AL3818">
        <v>3550308</v>
      </c>
      <c r="AM3818" t="s">
        <v>3587</v>
      </c>
      <c r="AN3818" t="s">
        <v>5940</v>
      </c>
      <c r="AO3818">
        <v>0</v>
      </c>
      <c r="AP3818">
        <v>4105201</v>
      </c>
      <c r="AQ3818" t="s">
        <v>3742</v>
      </c>
      <c r="AR3818">
        <v>32148</v>
      </c>
    </row>
    <row r="3819" spans="1:44" x14ac:dyDescent="0.25">
      <c r="A3819">
        <v>2403707</v>
      </c>
      <c r="B3819">
        <v>5</v>
      </c>
      <c r="C3819" t="s">
        <v>882</v>
      </c>
      <c r="D3819" t="s">
        <v>5015</v>
      </c>
      <c r="E3819" t="s">
        <v>5940</v>
      </c>
      <c r="F3819" t="s">
        <v>5940</v>
      </c>
      <c r="G3819">
        <v>53</v>
      </c>
      <c r="H3819">
        <v>22</v>
      </c>
      <c r="I3819">
        <v>210</v>
      </c>
      <c r="J3819">
        <v>162</v>
      </c>
      <c r="K3819">
        <v>0</v>
      </c>
      <c r="L3819">
        <v>0</v>
      </c>
      <c r="M3819">
        <v>150</v>
      </c>
      <c r="N3819">
        <v>0</v>
      </c>
      <c r="O3819">
        <v>70</v>
      </c>
      <c r="P3819">
        <v>52</v>
      </c>
      <c r="R3819">
        <v>2403707</v>
      </c>
      <c r="S3819" t="s">
        <v>5940</v>
      </c>
      <c r="T3819" t="s">
        <v>5940</v>
      </c>
      <c r="U3819">
        <v>53</v>
      </c>
      <c r="V3819">
        <v>22</v>
      </c>
      <c r="W3819">
        <v>210</v>
      </c>
      <c r="X3819">
        <v>162</v>
      </c>
      <c r="Z3819">
        <v>3550407</v>
      </c>
      <c r="AB3819" t="s">
        <v>5940</v>
      </c>
      <c r="AC3819">
        <v>3550407</v>
      </c>
      <c r="AD3819" t="s">
        <v>3588</v>
      </c>
      <c r="AE3819">
        <v>4</v>
      </c>
      <c r="AF3819">
        <v>3550407</v>
      </c>
      <c r="AG3819" t="s">
        <v>3588</v>
      </c>
      <c r="AH3819">
        <v>719642</v>
      </c>
      <c r="AI3819">
        <v>3550407</v>
      </c>
      <c r="AJ3819" t="s">
        <v>3588</v>
      </c>
      <c r="AK3819" t="s">
        <v>5940</v>
      </c>
      <c r="AL3819">
        <v>3550407</v>
      </c>
      <c r="AM3819" t="s">
        <v>3588</v>
      </c>
      <c r="AN3819">
        <v>89</v>
      </c>
      <c r="AO3819">
        <v>0</v>
      </c>
      <c r="AP3819">
        <v>4105300</v>
      </c>
      <c r="AQ3819" t="s">
        <v>3743</v>
      </c>
      <c r="AR3819">
        <v>17520</v>
      </c>
    </row>
    <row r="3820" spans="1:44" x14ac:dyDescent="0.25">
      <c r="A3820">
        <v>2403756</v>
      </c>
      <c r="B3820">
        <v>5</v>
      </c>
      <c r="C3820" t="s">
        <v>882</v>
      </c>
      <c r="D3820" t="s">
        <v>5016</v>
      </c>
      <c r="E3820" t="s">
        <v>5940</v>
      </c>
      <c r="F3820" t="s">
        <v>5940</v>
      </c>
      <c r="G3820">
        <v>6</v>
      </c>
      <c r="H3820" t="s">
        <v>5940</v>
      </c>
      <c r="I3820" t="s">
        <v>5940</v>
      </c>
      <c r="J3820">
        <v>18</v>
      </c>
      <c r="K3820">
        <v>0</v>
      </c>
      <c r="L3820">
        <v>0</v>
      </c>
      <c r="M3820">
        <v>18</v>
      </c>
      <c r="N3820">
        <v>0</v>
      </c>
      <c r="O3820">
        <v>0</v>
      </c>
      <c r="P3820">
        <v>28</v>
      </c>
      <c r="R3820">
        <v>2403756</v>
      </c>
      <c r="S3820" t="s">
        <v>5940</v>
      </c>
      <c r="T3820" t="s">
        <v>5940</v>
      </c>
      <c r="U3820">
        <v>6</v>
      </c>
      <c r="V3820" t="s">
        <v>5940</v>
      </c>
      <c r="W3820" t="s">
        <v>5940</v>
      </c>
      <c r="X3820">
        <v>18</v>
      </c>
      <c r="Z3820">
        <v>3550506</v>
      </c>
      <c r="AB3820" t="s">
        <v>5940</v>
      </c>
      <c r="AC3820">
        <v>3550506</v>
      </c>
      <c r="AD3820" t="s">
        <v>3589</v>
      </c>
      <c r="AE3820">
        <v>240</v>
      </c>
      <c r="AF3820">
        <v>3550506</v>
      </c>
      <c r="AG3820" t="s">
        <v>3589</v>
      </c>
      <c r="AH3820">
        <v>469332</v>
      </c>
      <c r="AI3820">
        <v>3550506</v>
      </c>
      <c r="AJ3820" t="s">
        <v>3589</v>
      </c>
      <c r="AK3820">
        <v>60</v>
      </c>
      <c r="AL3820">
        <v>3550506</v>
      </c>
      <c r="AM3820" t="s">
        <v>3589</v>
      </c>
      <c r="AN3820">
        <v>8400</v>
      </c>
      <c r="AO3820">
        <v>0</v>
      </c>
      <c r="AP3820">
        <v>4105409</v>
      </c>
      <c r="AQ3820" t="s">
        <v>3744</v>
      </c>
      <c r="AR3820">
        <v>40295</v>
      </c>
    </row>
    <row r="3821" spans="1:44" x14ac:dyDescent="0.25">
      <c r="A3821">
        <v>2403806</v>
      </c>
      <c r="B3821">
        <v>5</v>
      </c>
      <c r="C3821" t="s">
        <v>882</v>
      </c>
      <c r="D3821" t="s">
        <v>5017</v>
      </c>
      <c r="E3821" t="s">
        <v>5940</v>
      </c>
      <c r="F3821" t="s">
        <v>5940</v>
      </c>
      <c r="G3821">
        <v>24</v>
      </c>
      <c r="H3821" t="s">
        <v>5940</v>
      </c>
      <c r="I3821" t="s">
        <v>5940</v>
      </c>
      <c r="J3821">
        <v>43</v>
      </c>
      <c r="K3821">
        <v>0</v>
      </c>
      <c r="L3821">
        <v>0</v>
      </c>
      <c r="M3821">
        <v>84</v>
      </c>
      <c r="N3821">
        <v>10</v>
      </c>
      <c r="O3821">
        <v>0</v>
      </c>
      <c r="P3821">
        <v>98</v>
      </c>
      <c r="R3821">
        <v>2403806</v>
      </c>
      <c r="S3821" t="s">
        <v>5940</v>
      </c>
      <c r="T3821" t="s">
        <v>5940</v>
      </c>
      <c r="U3821">
        <v>24</v>
      </c>
      <c r="V3821" t="s">
        <v>5940</v>
      </c>
      <c r="W3821" t="s">
        <v>5940</v>
      </c>
      <c r="X3821">
        <v>43</v>
      </c>
      <c r="Z3821">
        <v>3550605</v>
      </c>
      <c r="AB3821" t="s">
        <v>5940</v>
      </c>
      <c r="AC3821">
        <v>3550605</v>
      </c>
      <c r="AD3821" t="s">
        <v>3590</v>
      </c>
      <c r="AE3821">
        <v>7</v>
      </c>
      <c r="AF3821">
        <v>3550605</v>
      </c>
      <c r="AG3821" t="s">
        <v>3590</v>
      </c>
      <c r="AH3821">
        <v>5006</v>
      </c>
      <c r="AI3821">
        <v>3550605</v>
      </c>
      <c r="AJ3821" t="s">
        <v>3590</v>
      </c>
      <c r="AK3821">
        <v>49</v>
      </c>
      <c r="AL3821">
        <v>3550605</v>
      </c>
      <c r="AM3821" t="s">
        <v>3590</v>
      </c>
      <c r="AN3821" t="s">
        <v>5940</v>
      </c>
      <c r="AO3821">
        <v>0</v>
      </c>
      <c r="AP3821">
        <v>4105508</v>
      </c>
      <c r="AQ3821" t="s">
        <v>3745</v>
      </c>
      <c r="AR3821">
        <v>9450</v>
      </c>
    </row>
    <row r="3822" spans="1:44" x14ac:dyDescent="0.25">
      <c r="A3822">
        <v>2403905</v>
      </c>
      <c r="B3822">
        <v>5</v>
      </c>
      <c r="C3822" t="s">
        <v>882</v>
      </c>
      <c r="D3822" t="s">
        <v>5018</v>
      </c>
      <c r="E3822">
        <v>150</v>
      </c>
      <c r="F3822" t="s">
        <v>5940</v>
      </c>
      <c r="G3822">
        <v>147</v>
      </c>
      <c r="H3822">
        <v>6</v>
      </c>
      <c r="I3822">
        <v>2</v>
      </c>
      <c r="J3822">
        <v>75</v>
      </c>
      <c r="K3822">
        <v>60</v>
      </c>
      <c r="L3822">
        <v>0</v>
      </c>
      <c r="M3822">
        <v>320</v>
      </c>
      <c r="N3822">
        <v>0</v>
      </c>
      <c r="O3822">
        <v>7</v>
      </c>
      <c r="P3822">
        <v>224</v>
      </c>
      <c r="R3822">
        <v>2403905</v>
      </c>
      <c r="S3822">
        <v>150</v>
      </c>
      <c r="T3822" t="s">
        <v>5940</v>
      </c>
      <c r="U3822">
        <v>147</v>
      </c>
      <c r="V3822">
        <v>6</v>
      </c>
      <c r="W3822">
        <v>2</v>
      </c>
      <c r="X3822">
        <v>75</v>
      </c>
      <c r="Z3822">
        <v>3550704</v>
      </c>
      <c r="AB3822" t="s">
        <v>5940</v>
      </c>
      <c r="AC3822">
        <v>3550704</v>
      </c>
      <c r="AD3822" t="s">
        <v>3591</v>
      </c>
      <c r="AE3822" t="s">
        <v>5940</v>
      </c>
      <c r="AF3822">
        <v>3550704</v>
      </c>
      <c r="AG3822" t="s">
        <v>3591</v>
      </c>
      <c r="AH3822" t="s">
        <v>5940</v>
      </c>
      <c r="AI3822">
        <v>3550704</v>
      </c>
      <c r="AJ3822" t="s">
        <v>3591</v>
      </c>
      <c r="AK3822" t="s">
        <v>5940</v>
      </c>
      <c r="AL3822">
        <v>3550704</v>
      </c>
      <c r="AM3822" t="s">
        <v>3591</v>
      </c>
      <c r="AN3822" t="s">
        <v>5940</v>
      </c>
      <c r="AO3822">
        <v>0</v>
      </c>
      <c r="AP3822">
        <v>4105607</v>
      </c>
      <c r="AQ3822" t="s">
        <v>3746</v>
      </c>
      <c r="AR3822">
        <v>1150</v>
      </c>
    </row>
    <row r="3823" spans="1:44" x14ac:dyDescent="0.25">
      <c r="A3823">
        <v>2404002</v>
      </c>
      <c r="B3823">
        <v>5</v>
      </c>
      <c r="C3823" t="s">
        <v>882</v>
      </c>
      <c r="D3823" t="s">
        <v>5019</v>
      </c>
      <c r="E3823">
        <v>1200</v>
      </c>
      <c r="F3823" t="s">
        <v>5940</v>
      </c>
      <c r="G3823">
        <v>72</v>
      </c>
      <c r="H3823">
        <v>1</v>
      </c>
      <c r="I3823">
        <v>6</v>
      </c>
      <c r="J3823">
        <v>51</v>
      </c>
      <c r="K3823">
        <v>700</v>
      </c>
      <c r="L3823">
        <v>0</v>
      </c>
      <c r="M3823">
        <v>385</v>
      </c>
      <c r="N3823">
        <v>0</v>
      </c>
      <c r="O3823">
        <v>36</v>
      </c>
      <c r="P3823">
        <v>140</v>
      </c>
      <c r="R3823">
        <v>2404002</v>
      </c>
      <c r="S3823">
        <v>1200</v>
      </c>
      <c r="T3823" t="s">
        <v>5940</v>
      </c>
      <c r="U3823">
        <v>72</v>
      </c>
      <c r="V3823">
        <v>1</v>
      </c>
      <c r="W3823">
        <v>6</v>
      </c>
      <c r="X3823">
        <v>51</v>
      </c>
      <c r="Z3823">
        <v>3550803</v>
      </c>
      <c r="AB3823" t="s">
        <v>5940</v>
      </c>
      <c r="AC3823">
        <v>3550803</v>
      </c>
      <c r="AD3823" t="s">
        <v>3592</v>
      </c>
      <c r="AE3823">
        <v>36</v>
      </c>
      <c r="AF3823">
        <v>3550803</v>
      </c>
      <c r="AG3823" t="s">
        <v>3592</v>
      </c>
      <c r="AH3823" t="s">
        <v>5940</v>
      </c>
      <c r="AI3823">
        <v>3550803</v>
      </c>
      <c r="AJ3823" t="s">
        <v>3592</v>
      </c>
      <c r="AK3823">
        <v>216</v>
      </c>
      <c r="AL3823">
        <v>3550803</v>
      </c>
      <c r="AM3823" t="s">
        <v>3592</v>
      </c>
      <c r="AN3823" t="s">
        <v>5940</v>
      </c>
      <c r="AO3823">
        <v>0</v>
      </c>
      <c r="AP3823">
        <v>4105706</v>
      </c>
      <c r="AQ3823" t="s">
        <v>3747</v>
      </c>
      <c r="AR3823">
        <v>55604</v>
      </c>
    </row>
    <row r="3824" spans="1:44" x14ac:dyDescent="0.25">
      <c r="A3824">
        <v>2404101</v>
      </c>
      <c r="B3824">
        <v>5</v>
      </c>
      <c r="C3824" t="s">
        <v>882</v>
      </c>
      <c r="D3824" t="s">
        <v>5020</v>
      </c>
      <c r="E3824" t="s">
        <v>5940</v>
      </c>
      <c r="F3824" t="s">
        <v>5940</v>
      </c>
      <c r="G3824">
        <v>3</v>
      </c>
      <c r="H3824" t="s">
        <v>5940</v>
      </c>
      <c r="I3824" t="s">
        <v>5940</v>
      </c>
      <c r="J3824">
        <v>25</v>
      </c>
      <c r="K3824">
        <v>0</v>
      </c>
      <c r="L3824">
        <v>0</v>
      </c>
      <c r="M3824">
        <v>7</v>
      </c>
      <c r="N3824">
        <v>0</v>
      </c>
      <c r="O3824">
        <v>0</v>
      </c>
      <c r="P3824">
        <v>24</v>
      </c>
      <c r="R3824">
        <v>2404101</v>
      </c>
      <c r="S3824" t="s">
        <v>5940</v>
      </c>
      <c r="T3824" t="s">
        <v>5940</v>
      </c>
      <c r="U3824">
        <v>3</v>
      </c>
      <c r="V3824" t="s">
        <v>5940</v>
      </c>
      <c r="W3824" t="s">
        <v>5940</v>
      </c>
      <c r="X3824">
        <v>25</v>
      </c>
      <c r="Z3824">
        <v>3550902</v>
      </c>
      <c r="AB3824" t="s">
        <v>5940</v>
      </c>
      <c r="AC3824">
        <v>3550902</v>
      </c>
      <c r="AD3824" t="s">
        <v>3593</v>
      </c>
      <c r="AE3824">
        <v>96</v>
      </c>
      <c r="AF3824">
        <v>3550902</v>
      </c>
      <c r="AG3824" t="s">
        <v>3593</v>
      </c>
      <c r="AH3824">
        <v>1328444</v>
      </c>
      <c r="AI3824">
        <v>3550902</v>
      </c>
      <c r="AJ3824" t="s">
        <v>3593</v>
      </c>
      <c r="AK3824" t="s">
        <v>5940</v>
      </c>
      <c r="AL3824">
        <v>3550902</v>
      </c>
      <c r="AM3824" t="s">
        <v>3593</v>
      </c>
      <c r="AN3824">
        <v>1920</v>
      </c>
      <c r="AO3824">
        <v>0</v>
      </c>
      <c r="AP3824">
        <v>4105805</v>
      </c>
      <c r="AQ3824" t="s">
        <v>3748</v>
      </c>
      <c r="AR3824">
        <v>3195</v>
      </c>
    </row>
    <row r="3825" spans="1:44" x14ac:dyDescent="0.25">
      <c r="A3825">
        <v>2404200</v>
      </c>
      <c r="B3825">
        <v>5</v>
      </c>
      <c r="C3825" t="s">
        <v>882</v>
      </c>
      <c r="D3825" t="s">
        <v>5021</v>
      </c>
      <c r="E3825">
        <v>319680</v>
      </c>
      <c r="F3825" t="s">
        <v>5940</v>
      </c>
      <c r="G3825">
        <v>97</v>
      </c>
      <c r="H3825" t="s">
        <v>5940</v>
      </c>
      <c r="I3825" t="s">
        <v>5940</v>
      </c>
      <c r="J3825">
        <v>112</v>
      </c>
      <c r="K3825">
        <v>319679</v>
      </c>
      <c r="L3825">
        <v>0</v>
      </c>
      <c r="M3825">
        <v>176</v>
      </c>
      <c r="N3825">
        <v>0</v>
      </c>
      <c r="O3825">
        <v>0</v>
      </c>
      <c r="P3825">
        <v>144</v>
      </c>
      <c r="R3825">
        <v>2404200</v>
      </c>
      <c r="S3825">
        <v>319680</v>
      </c>
      <c r="T3825" t="s">
        <v>5940</v>
      </c>
      <c r="U3825">
        <v>97</v>
      </c>
      <c r="V3825" t="s">
        <v>5940</v>
      </c>
      <c r="W3825" t="s">
        <v>5940</v>
      </c>
      <c r="X3825">
        <v>112</v>
      </c>
      <c r="Z3825">
        <v>3551009</v>
      </c>
      <c r="AB3825" t="s">
        <v>5940</v>
      </c>
      <c r="AC3825">
        <v>3551009</v>
      </c>
      <c r="AD3825" t="s">
        <v>3594</v>
      </c>
      <c r="AE3825" t="s">
        <v>5940</v>
      </c>
      <c r="AF3825">
        <v>3551009</v>
      </c>
      <c r="AG3825" t="s">
        <v>3594</v>
      </c>
      <c r="AH3825" t="s">
        <v>5940</v>
      </c>
      <c r="AI3825">
        <v>3551009</v>
      </c>
      <c r="AJ3825" t="s">
        <v>3594</v>
      </c>
      <c r="AK3825" t="s">
        <v>5940</v>
      </c>
      <c r="AL3825">
        <v>3551009</v>
      </c>
      <c r="AM3825" t="s">
        <v>3594</v>
      </c>
      <c r="AN3825" t="s">
        <v>5940</v>
      </c>
      <c r="AO3825">
        <v>0</v>
      </c>
      <c r="AP3825">
        <v>4105904</v>
      </c>
      <c r="AQ3825" t="s">
        <v>3749</v>
      </c>
      <c r="AR3825">
        <v>2550</v>
      </c>
    </row>
    <row r="3826" spans="1:44" x14ac:dyDescent="0.25">
      <c r="A3826">
        <v>2404309</v>
      </c>
      <c r="B3826">
        <v>5</v>
      </c>
      <c r="C3826" t="s">
        <v>882</v>
      </c>
      <c r="D3826" t="s">
        <v>5022</v>
      </c>
      <c r="E3826" t="s">
        <v>5940</v>
      </c>
      <c r="F3826" t="s">
        <v>5940</v>
      </c>
      <c r="G3826">
        <v>700</v>
      </c>
      <c r="H3826">
        <v>50</v>
      </c>
      <c r="I3826" t="s">
        <v>5940</v>
      </c>
      <c r="J3826">
        <v>100</v>
      </c>
      <c r="K3826">
        <v>0</v>
      </c>
      <c r="L3826">
        <v>0</v>
      </c>
      <c r="M3826">
        <v>420</v>
      </c>
      <c r="N3826">
        <v>3</v>
      </c>
      <c r="O3826">
        <v>0</v>
      </c>
      <c r="P3826">
        <v>40</v>
      </c>
      <c r="R3826">
        <v>2404309</v>
      </c>
      <c r="S3826" t="s">
        <v>5940</v>
      </c>
      <c r="T3826" t="s">
        <v>5940</v>
      </c>
      <c r="U3826">
        <v>700</v>
      </c>
      <c r="V3826">
        <v>50</v>
      </c>
      <c r="W3826" t="s">
        <v>5940</v>
      </c>
      <c r="X3826">
        <v>100</v>
      </c>
      <c r="Z3826">
        <v>3551108</v>
      </c>
      <c r="AB3826" t="s">
        <v>5940</v>
      </c>
      <c r="AC3826">
        <v>3551108</v>
      </c>
      <c r="AD3826" t="s">
        <v>3595</v>
      </c>
      <c r="AE3826">
        <v>54</v>
      </c>
      <c r="AF3826">
        <v>3551108</v>
      </c>
      <c r="AG3826" t="s">
        <v>3595</v>
      </c>
      <c r="AH3826" t="s">
        <v>5940</v>
      </c>
      <c r="AI3826">
        <v>3551108</v>
      </c>
      <c r="AJ3826" t="s">
        <v>3595</v>
      </c>
      <c r="AK3826">
        <v>459</v>
      </c>
      <c r="AL3826">
        <v>3551108</v>
      </c>
      <c r="AM3826" t="s">
        <v>3595</v>
      </c>
      <c r="AN3826" t="s">
        <v>5940</v>
      </c>
      <c r="AO3826">
        <v>0</v>
      </c>
      <c r="AP3826">
        <v>4106001</v>
      </c>
      <c r="AQ3826" t="s">
        <v>3750</v>
      </c>
      <c r="AR3826">
        <v>7850</v>
      </c>
    </row>
    <row r="3827" spans="1:44" x14ac:dyDescent="0.25">
      <c r="A3827">
        <v>2404408</v>
      </c>
      <c r="B3827">
        <v>5</v>
      </c>
      <c r="C3827" t="s">
        <v>882</v>
      </c>
      <c r="D3827" t="s">
        <v>5023</v>
      </c>
      <c r="E3827" t="s">
        <v>5940</v>
      </c>
      <c r="F3827" t="s">
        <v>5940</v>
      </c>
      <c r="G3827">
        <v>133</v>
      </c>
      <c r="H3827">
        <v>37</v>
      </c>
      <c r="I3827" t="s">
        <v>5940</v>
      </c>
      <c r="J3827">
        <v>92</v>
      </c>
      <c r="K3827">
        <v>0</v>
      </c>
      <c r="L3827">
        <v>0</v>
      </c>
      <c r="M3827">
        <v>8</v>
      </c>
      <c r="N3827">
        <v>0</v>
      </c>
      <c r="O3827">
        <v>0</v>
      </c>
      <c r="P3827">
        <v>60</v>
      </c>
      <c r="R3827">
        <v>2404408</v>
      </c>
      <c r="S3827" t="s">
        <v>5940</v>
      </c>
      <c r="T3827" t="s">
        <v>5940</v>
      </c>
      <c r="U3827">
        <v>133</v>
      </c>
      <c r="V3827">
        <v>37</v>
      </c>
      <c r="W3827" t="s">
        <v>5940</v>
      </c>
      <c r="X3827">
        <v>92</v>
      </c>
      <c r="Z3827">
        <v>3551207</v>
      </c>
      <c r="AB3827" t="s">
        <v>5940</v>
      </c>
      <c r="AC3827">
        <v>3551207</v>
      </c>
      <c r="AD3827" t="s">
        <v>3596</v>
      </c>
      <c r="AE3827">
        <v>156</v>
      </c>
      <c r="AF3827">
        <v>3551207</v>
      </c>
      <c r="AG3827" t="s">
        <v>3596</v>
      </c>
      <c r="AH3827">
        <v>15853</v>
      </c>
      <c r="AI3827">
        <v>3551207</v>
      </c>
      <c r="AJ3827" t="s">
        <v>3596</v>
      </c>
      <c r="AK3827">
        <v>349</v>
      </c>
      <c r="AL3827">
        <v>3551207</v>
      </c>
      <c r="AM3827" t="s">
        <v>3596</v>
      </c>
      <c r="AN3827">
        <v>1110</v>
      </c>
      <c r="AO3827">
        <v>0</v>
      </c>
      <c r="AP3827">
        <v>4106100</v>
      </c>
      <c r="AQ3827" t="s">
        <v>3751</v>
      </c>
      <c r="AR3827">
        <v>6802</v>
      </c>
    </row>
    <row r="3828" spans="1:44" x14ac:dyDescent="0.25">
      <c r="A3828">
        <v>2404507</v>
      </c>
      <c r="B3828">
        <v>5</v>
      </c>
      <c r="C3828" t="s">
        <v>882</v>
      </c>
      <c r="D3828" t="s">
        <v>5024</v>
      </c>
      <c r="E3828" t="s">
        <v>5940</v>
      </c>
      <c r="F3828" t="s">
        <v>5940</v>
      </c>
      <c r="G3828">
        <v>32</v>
      </c>
      <c r="H3828">
        <v>24</v>
      </c>
      <c r="I3828" t="s">
        <v>5940</v>
      </c>
      <c r="J3828">
        <v>112</v>
      </c>
      <c r="K3828">
        <v>0</v>
      </c>
      <c r="L3828">
        <v>0</v>
      </c>
      <c r="M3828">
        <v>243</v>
      </c>
      <c r="N3828">
        <v>49</v>
      </c>
      <c r="O3828">
        <v>0</v>
      </c>
      <c r="P3828">
        <v>200</v>
      </c>
      <c r="R3828">
        <v>2404507</v>
      </c>
      <c r="S3828" t="s">
        <v>5940</v>
      </c>
      <c r="T3828" t="s">
        <v>5940</v>
      </c>
      <c r="U3828">
        <v>32</v>
      </c>
      <c r="V3828">
        <v>24</v>
      </c>
      <c r="W3828" t="s">
        <v>5940</v>
      </c>
      <c r="X3828">
        <v>112</v>
      </c>
      <c r="Z3828">
        <v>3551306</v>
      </c>
      <c r="AB3828">
        <v>210</v>
      </c>
      <c r="AC3828">
        <v>3551306</v>
      </c>
      <c r="AD3828" t="s">
        <v>3597</v>
      </c>
      <c r="AE3828">
        <v>8</v>
      </c>
      <c r="AF3828">
        <v>3551306</v>
      </c>
      <c r="AG3828" t="s">
        <v>3597</v>
      </c>
      <c r="AH3828">
        <v>144972</v>
      </c>
      <c r="AI3828">
        <v>3551306</v>
      </c>
      <c r="AJ3828" t="s">
        <v>3597</v>
      </c>
      <c r="AK3828" t="s">
        <v>5940</v>
      </c>
      <c r="AL3828">
        <v>3551306</v>
      </c>
      <c r="AM3828" t="s">
        <v>3597</v>
      </c>
      <c r="AN3828" t="s">
        <v>5940</v>
      </c>
      <c r="AO3828">
        <v>0</v>
      </c>
      <c r="AP3828">
        <v>4106209</v>
      </c>
      <c r="AQ3828" t="s">
        <v>3752</v>
      </c>
      <c r="AR3828">
        <v>51150</v>
      </c>
    </row>
    <row r="3829" spans="1:44" x14ac:dyDescent="0.25">
      <c r="A3829">
        <v>2404606</v>
      </c>
      <c r="B3829">
        <v>5</v>
      </c>
      <c r="C3829" t="s">
        <v>882</v>
      </c>
      <c r="D3829" t="s">
        <v>5025</v>
      </c>
      <c r="E3829">
        <v>32000</v>
      </c>
      <c r="F3829" t="s">
        <v>5940</v>
      </c>
      <c r="G3829">
        <v>80</v>
      </c>
      <c r="H3829">
        <v>21</v>
      </c>
      <c r="I3829" t="s">
        <v>5940</v>
      </c>
      <c r="J3829">
        <v>112</v>
      </c>
      <c r="K3829">
        <v>24500</v>
      </c>
      <c r="L3829">
        <v>0</v>
      </c>
      <c r="M3829">
        <v>280</v>
      </c>
      <c r="N3829">
        <v>20</v>
      </c>
      <c r="O3829">
        <v>0</v>
      </c>
      <c r="P3829">
        <v>288</v>
      </c>
      <c r="R3829">
        <v>2404606</v>
      </c>
      <c r="S3829">
        <v>32000</v>
      </c>
      <c r="T3829" t="s">
        <v>5940</v>
      </c>
      <c r="U3829">
        <v>80</v>
      </c>
      <c r="V3829">
        <v>21</v>
      </c>
      <c r="W3829" t="s">
        <v>5940</v>
      </c>
      <c r="X3829">
        <v>112</v>
      </c>
      <c r="Z3829">
        <v>3551405</v>
      </c>
      <c r="AB3829" t="s">
        <v>5940</v>
      </c>
      <c r="AC3829">
        <v>3551405</v>
      </c>
      <c r="AD3829" t="s">
        <v>3598</v>
      </c>
      <c r="AE3829" t="s">
        <v>5940</v>
      </c>
      <c r="AF3829">
        <v>3551405</v>
      </c>
      <c r="AG3829" t="s">
        <v>3598</v>
      </c>
      <c r="AH3829">
        <v>1034000</v>
      </c>
      <c r="AI3829">
        <v>3551405</v>
      </c>
      <c r="AJ3829" t="s">
        <v>3598</v>
      </c>
      <c r="AK3829" t="s">
        <v>5940</v>
      </c>
      <c r="AL3829">
        <v>3551405</v>
      </c>
      <c r="AM3829" t="s">
        <v>3598</v>
      </c>
      <c r="AN3829">
        <v>1440</v>
      </c>
      <c r="AO3829">
        <v>0</v>
      </c>
      <c r="AP3829">
        <v>4106308</v>
      </c>
      <c r="AQ3829" t="s">
        <v>3753</v>
      </c>
      <c r="AR3829">
        <v>37250</v>
      </c>
    </row>
    <row r="3830" spans="1:44" x14ac:dyDescent="0.25">
      <c r="A3830">
        <v>2404705</v>
      </c>
      <c r="B3830">
        <v>5</v>
      </c>
      <c r="C3830" t="s">
        <v>882</v>
      </c>
      <c r="D3830" t="s">
        <v>5026</v>
      </c>
      <c r="E3830" t="s">
        <v>5940</v>
      </c>
      <c r="F3830" t="s">
        <v>5940</v>
      </c>
      <c r="G3830">
        <v>80</v>
      </c>
      <c r="H3830">
        <v>546</v>
      </c>
      <c r="I3830" t="s">
        <v>5940</v>
      </c>
      <c r="J3830">
        <v>66</v>
      </c>
      <c r="K3830">
        <v>0</v>
      </c>
      <c r="L3830">
        <v>0</v>
      </c>
      <c r="M3830">
        <v>180</v>
      </c>
      <c r="N3830">
        <v>738</v>
      </c>
      <c r="O3830">
        <v>0</v>
      </c>
      <c r="P3830">
        <v>90</v>
      </c>
      <c r="R3830">
        <v>2404705</v>
      </c>
      <c r="S3830" t="s">
        <v>5940</v>
      </c>
      <c r="T3830" t="s">
        <v>5940</v>
      </c>
      <c r="U3830">
        <v>80</v>
      </c>
      <c r="V3830">
        <v>546</v>
      </c>
      <c r="W3830" t="s">
        <v>5940</v>
      </c>
      <c r="X3830">
        <v>66</v>
      </c>
      <c r="Z3830">
        <v>3551504</v>
      </c>
      <c r="AB3830" t="s">
        <v>5940</v>
      </c>
      <c r="AC3830">
        <v>3551504</v>
      </c>
      <c r="AD3830" t="s">
        <v>3599</v>
      </c>
      <c r="AE3830" t="s">
        <v>5940</v>
      </c>
      <c r="AF3830">
        <v>3551504</v>
      </c>
      <c r="AG3830" t="s">
        <v>3599</v>
      </c>
      <c r="AH3830">
        <v>542339</v>
      </c>
      <c r="AI3830">
        <v>3551504</v>
      </c>
      <c r="AJ3830" t="s">
        <v>3599</v>
      </c>
      <c r="AK3830" t="s">
        <v>5940</v>
      </c>
      <c r="AL3830">
        <v>3551504</v>
      </c>
      <c r="AM3830" t="s">
        <v>3599</v>
      </c>
      <c r="AN3830">
        <v>360</v>
      </c>
      <c r="AO3830">
        <v>0</v>
      </c>
      <c r="AP3830">
        <v>4106407</v>
      </c>
      <c r="AQ3830" t="s">
        <v>3754</v>
      </c>
      <c r="AR3830">
        <v>25000</v>
      </c>
    </row>
    <row r="3831" spans="1:44" x14ac:dyDescent="0.25">
      <c r="A3831">
        <v>2404804</v>
      </c>
      <c r="B3831">
        <v>5</v>
      </c>
      <c r="C3831" t="s">
        <v>882</v>
      </c>
      <c r="D3831" t="s">
        <v>5027</v>
      </c>
      <c r="E3831">
        <v>120</v>
      </c>
      <c r="F3831" t="s">
        <v>5940</v>
      </c>
      <c r="G3831">
        <v>6</v>
      </c>
      <c r="H3831" t="s">
        <v>5940</v>
      </c>
      <c r="I3831">
        <v>2</v>
      </c>
      <c r="J3831">
        <v>10</v>
      </c>
      <c r="K3831">
        <v>124</v>
      </c>
      <c r="L3831">
        <v>0</v>
      </c>
      <c r="M3831">
        <v>8</v>
      </c>
      <c r="N3831">
        <v>0</v>
      </c>
      <c r="O3831">
        <v>2</v>
      </c>
      <c r="P3831">
        <v>12</v>
      </c>
      <c r="R3831">
        <v>2404804</v>
      </c>
      <c r="S3831">
        <v>120</v>
      </c>
      <c r="T3831" t="s">
        <v>5940</v>
      </c>
      <c r="U3831">
        <v>6</v>
      </c>
      <c r="V3831" t="s">
        <v>5940</v>
      </c>
      <c r="W3831">
        <v>2</v>
      </c>
      <c r="X3831">
        <v>10</v>
      </c>
      <c r="Z3831">
        <v>3551603</v>
      </c>
      <c r="AB3831" t="s">
        <v>5940</v>
      </c>
      <c r="AC3831">
        <v>3551603</v>
      </c>
      <c r="AD3831" t="s">
        <v>3600</v>
      </c>
      <c r="AE3831" t="s">
        <v>5940</v>
      </c>
      <c r="AF3831">
        <v>3551603</v>
      </c>
      <c r="AG3831" t="s">
        <v>3600</v>
      </c>
      <c r="AH3831">
        <v>67792</v>
      </c>
      <c r="AI3831">
        <v>3551603</v>
      </c>
      <c r="AJ3831" t="s">
        <v>3600</v>
      </c>
      <c r="AK3831">
        <v>89</v>
      </c>
      <c r="AL3831">
        <v>3551603</v>
      </c>
      <c r="AM3831" t="s">
        <v>3600</v>
      </c>
      <c r="AN3831" t="s">
        <v>5940</v>
      </c>
      <c r="AO3831">
        <v>0</v>
      </c>
      <c r="AP3831">
        <v>4106456</v>
      </c>
      <c r="AQ3831" t="s">
        <v>3755</v>
      </c>
      <c r="AR3831">
        <v>32322</v>
      </c>
    </row>
    <row r="3832" spans="1:44" x14ac:dyDescent="0.25">
      <c r="A3832">
        <v>2404853</v>
      </c>
      <c r="B3832">
        <v>5</v>
      </c>
      <c r="C3832" t="s">
        <v>882</v>
      </c>
      <c r="D3832" t="s">
        <v>5028</v>
      </c>
      <c r="E3832" t="s">
        <v>5940</v>
      </c>
      <c r="F3832" t="s">
        <v>5940</v>
      </c>
      <c r="G3832">
        <v>42</v>
      </c>
      <c r="H3832" t="s">
        <v>5940</v>
      </c>
      <c r="I3832" t="s">
        <v>5940</v>
      </c>
      <c r="J3832">
        <v>36</v>
      </c>
      <c r="K3832">
        <v>0</v>
      </c>
      <c r="L3832">
        <v>0</v>
      </c>
      <c r="M3832">
        <v>18</v>
      </c>
      <c r="N3832">
        <v>0</v>
      </c>
      <c r="O3832">
        <v>0</v>
      </c>
      <c r="P3832">
        <v>30</v>
      </c>
      <c r="R3832">
        <v>2404853</v>
      </c>
      <c r="S3832" t="s">
        <v>5940</v>
      </c>
      <c r="T3832" t="s">
        <v>5940</v>
      </c>
      <c r="U3832">
        <v>42</v>
      </c>
      <c r="V3832" t="s">
        <v>5940</v>
      </c>
      <c r="W3832" t="s">
        <v>5940</v>
      </c>
      <c r="X3832">
        <v>36</v>
      </c>
      <c r="Z3832">
        <v>3551702</v>
      </c>
      <c r="AB3832" t="s">
        <v>5940</v>
      </c>
      <c r="AC3832">
        <v>3551702</v>
      </c>
      <c r="AD3832" t="s">
        <v>3601</v>
      </c>
      <c r="AE3832" t="s">
        <v>5940</v>
      </c>
      <c r="AF3832">
        <v>3551702</v>
      </c>
      <c r="AG3832" t="s">
        <v>3601</v>
      </c>
      <c r="AH3832">
        <v>2500600</v>
      </c>
      <c r="AI3832">
        <v>3551702</v>
      </c>
      <c r="AJ3832" t="s">
        <v>3601</v>
      </c>
      <c r="AK3832" t="s">
        <v>5940</v>
      </c>
      <c r="AL3832">
        <v>3551702</v>
      </c>
      <c r="AM3832" t="s">
        <v>3601</v>
      </c>
      <c r="AN3832">
        <v>2880</v>
      </c>
      <c r="AO3832">
        <v>0</v>
      </c>
      <c r="AP3832">
        <v>4106506</v>
      </c>
      <c r="AQ3832" t="s">
        <v>3756</v>
      </c>
      <c r="AR3832">
        <v>65240</v>
      </c>
    </row>
    <row r="3833" spans="1:44" x14ac:dyDescent="0.25">
      <c r="A3833">
        <v>2404903</v>
      </c>
      <c r="B3833">
        <v>5</v>
      </c>
      <c r="C3833" t="s">
        <v>882</v>
      </c>
      <c r="D3833" t="s">
        <v>5029</v>
      </c>
      <c r="E3833" t="s">
        <v>5940</v>
      </c>
      <c r="F3833" t="s">
        <v>5940</v>
      </c>
      <c r="G3833">
        <v>334</v>
      </c>
      <c r="H3833">
        <v>119</v>
      </c>
      <c r="I3833" t="s">
        <v>5940</v>
      </c>
      <c r="J3833">
        <v>361</v>
      </c>
      <c r="K3833">
        <v>0</v>
      </c>
      <c r="L3833">
        <v>0</v>
      </c>
      <c r="M3833">
        <v>450</v>
      </c>
      <c r="N3833">
        <v>90</v>
      </c>
      <c r="O3833">
        <v>0</v>
      </c>
      <c r="P3833">
        <v>315</v>
      </c>
      <c r="R3833">
        <v>2404903</v>
      </c>
      <c r="S3833" t="s">
        <v>5940</v>
      </c>
      <c r="T3833" t="s">
        <v>5940</v>
      </c>
      <c r="U3833">
        <v>334</v>
      </c>
      <c r="V3833">
        <v>119</v>
      </c>
      <c r="W3833" t="s">
        <v>5940</v>
      </c>
      <c r="X3833">
        <v>361</v>
      </c>
      <c r="Z3833">
        <v>3551801</v>
      </c>
      <c r="AB3833" t="s">
        <v>5940</v>
      </c>
      <c r="AC3833">
        <v>3551801</v>
      </c>
      <c r="AD3833" t="s">
        <v>3602</v>
      </c>
      <c r="AE3833">
        <v>282</v>
      </c>
      <c r="AF3833">
        <v>3551801</v>
      </c>
      <c r="AG3833" t="s">
        <v>3602</v>
      </c>
      <c r="AH3833" t="s">
        <v>5940</v>
      </c>
      <c r="AI3833">
        <v>3551801</v>
      </c>
      <c r="AJ3833" t="s">
        <v>3602</v>
      </c>
      <c r="AK3833">
        <v>6</v>
      </c>
      <c r="AL3833">
        <v>3551801</v>
      </c>
      <c r="AM3833" t="s">
        <v>3602</v>
      </c>
      <c r="AN3833" t="s">
        <v>5940</v>
      </c>
      <c r="AO3833">
        <v>0</v>
      </c>
      <c r="AP3833">
        <v>4106555</v>
      </c>
      <c r="AQ3833" t="s">
        <v>3757</v>
      </c>
      <c r="AR3833">
        <v>7800</v>
      </c>
    </row>
    <row r="3834" spans="1:44" x14ac:dyDescent="0.25">
      <c r="A3834">
        <v>2405009</v>
      </c>
      <c r="B3834">
        <v>5</v>
      </c>
      <c r="C3834" t="s">
        <v>882</v>
      </c>
      <c r="D3834" t="s">
        <v>5030</v>
      </c>
      <c r="E3834" t="s">
        <v>5940</v>
      </c>
      <c r="F3834" t="s">
        <v>5940</v>
      </c>
      <c r="G3834">
        <v>85</v>
      </c>
      <c r="H3834">
        <v>24</v>
      </c>
      <c r="I3834" t="s">
        <v>5940</v>
      </c>
      <c r="J3834">
        <v>100</v>
      </c>
      <c r="K3834">
        <v>0</v>
      </c>
      <c r="L3834">
        <v>0</v>
      </c>
      <c r="M3834">
        <v>150</v>
      </c>
      <c r="N3834">
        <v>0</v>
      </c>
      <c r="O3834">
        <v>0</v>
      </c>
      <c r="P3834">
        <v>138</v>
      </c>
      <c r="R3834">
        <v>2405009</v>
      </c>
      <c r="S3834" t="s">
        <v>5940</v>
      </c>
      <c r="T3834" t="s">
        <v>5940</v>
      </c>
      <c r="U3834">
        <v>85</v>
      </c>
      <c r="V3834">
        <v>24</v>
      </c>
      <c r="W3834" t="s">
        <v>5940</v>
      </c>
      <c r="X3834">
        <v>100</v>
      </c>
      <c r="Z3834">
        <v>3551900</v>
      </c>
      <c r="AB3834" t="s">
        <v>5940</v>
      </c>
      <c r="AC3834">
        <v>3551900</v>
      </c>
      <c r="AD3834" t="s">
        <v>3603</v>
      </c>
      <c r="AE3834">
        <v>150</v>
      </c>
      <c r="AF3834">
        <v>3551900</v>
      </c>
      <c r="AG3834" t="s">
        <v>3603</v>
      </c>
      <c r="AH3834">
        <v>404746</v>
      </c>
      <c r="AI3834">
        <v>3551900</v>
      </c>
      <c r="AJ3834" t="s">
        <v>3603</v>
      </c>
      <c r="AK3834" t="s">
        <v>5940</v>
      </c>
      <c r="AL3834">
        <v>3551900</v>
      </c>
      <c r="AM3834" t="s">
        <v>3603</v>
      </c>
      <c r="AN3834">
        <v>180</v>
      </c>
      <c r="AO3834">
        <v>0</v>
      </c>
      <c r="AP3834">
        <v>4106571</v>
      </c>
      <c r="AQ3834" t="s">
        <v>3758</v>
      </c>
      <c r="AR3834">
        <v>23350</v>
      </c>
    </row>
    <row r="3835" spans="1:44" x14ac:dyDescent="0.25">
      <c r="A3835">
        <v>2405108</v>
      </c>
      <c r="B3835">
        <v>5</v>
      </c>
      <c r="C3835" t="s">
        <v>882</v>
      </c>
      <c r="D3835" t="s">
        <v>5031</v>
      </c>
      <c r="E3835" t="s">
        <v>5940</v>
      </c>
      <c r="F3835" t="s">
        <v>5940</v>
      </c>
      <c r="G3835">
        <v>36</v>
      </c>
      <c r="H3835">
        <v>48</v>
      </c>
      <c r="I3835" t="s">
        <v>5940</v>
      </c>
      <c r="J3835">
        <v>34</v>
      </c>
      <c r="K3835">
        <v>0</v>
      </c>
      <c r="L3835">
        <v>0</v>
      </c>
      <c r="M3835">
        <v>90</v>
      </c>
      <c r="N3835">
        <v>0</v>
      </c>
      <c r="O3835">
        <v>0</v>
      </c>
      <c r="P3835">
        <v>80</v>
      </c>
      <c r="R3835">
        <v>2405108</v>
      </c>
      <c r="S3835" t="s">
        <v>5940</v>
      </c>
      <c r="T3835" t="s">
        <v>5940</v>
      </c>
      <c r="U3835">
        <v>36</v>
      </c>
      <c r="V3835">
        <v>48</v>
      </c>
      <c r="W3835" t="s">
        <v>5940</v>
      </c>
      <c r="X3835">
        <v>34</v>
      </c>
      <c r="Z3835">
        <v>3552007</v>
      </c>
      <c r="AB3835" t="s">
        <v>5940</v>
      </c>
      <c r="AC3835">
        <v>3552007</v>
      </c>
      <c r="AD3835" t="s">
        <v>3604</v>
      </c>
      <c r="AE3835">
        <v>3</v>
      </c>
      <c r="AF3835">
        <v>3552007</v>
      </c>
      <c r="AG3835" t="s">
        <v>3604</v>
      </c>
      <c r="AH3835">
        <v>626</v>
      </c>
      <c r="AI3835">
        <v>3552007</v>
      </c>
      <c r="AJ3835" t="s">
        <v>3604</v>
      </c>
      <c r="AK3835">
        <v>138</v>
      </c>
      <c r="AL3835">
        <v>3552007</v>
      </c>
      <c r="AM3835" t="s">
        <v>3604</v>
      </c>
      <c r="AN3835" t="s">
        <v>5940</v>
      </c>
      <c r="AO3835">
        <v>0</v>
      </c>
      <c r="AP3835">
        <v>4106605</v>
      </c>
      <c r="AQ3835" t="s">
        <v>3759</v>
      </c>
      <c r="AR3835">
        <v>2540</v>
      </c>
    </row>
    <row r="3836" spans="1:44" x14ac:dyDescent="0.25">
      <c r="A3836">
        <v>2405207</v>
      </c>
      <c r="B3836">
        <v>5</v>
      </c>
      <c r="C3836" t="s">
        <v>882</v>
      </c>
      <c r="D3836" t="s">
        <v>5032</v>
      </c>
      <c r="E3836">
        <v>100</v>
      </c>
      <c r="F3836" t="s">
        <v>5940</v>
      </c>
      <c r="G3836">
        <v>20</v>
      </c>
      <c r="H3836">
        <v>24</v>
      </c>
      <c r="I3836">
        <v>6</v>
      </c>
      <c r="J3836">
        <v>46</v>
      </c>
      <c r="K3836">
        <v>125</v>
      </c>
      <c r="L3836">
        <v>0</v>
      </c>
      <c r="M3836">
        <v>40</v>
      </c>
      <c r="N3836">
        <v>3</v>
      </c>
      <c r="O3836">
        <v>4</v>
      </c>
      <c r="P3836">
        <v>39</v>
      </c>
      <c r="R3836">
        <v>2405207</v>
      </c>
      <c r="S3836">
        <v>100</v>
      </c>
      <c r="T3836" t="s">
        <v>5940</v>
      </c>
      <c r="U3836">
        <v>20</v>
      </c>
      <c r="V3836">
        <v>24</v>
      </c>
      <c r="W3836">
        <v>6</v>
      </c>
      <c r="X3836">
        <v>46</v>
      </c>
      <c r="Z3836">
        <v>3552106</v>
      </c>
      <c r="AB3836" t="s">
        <v>5940</v>
      </c>
      <c r="AC3836">
        <v>3552106</v>
      </c>
      <c r="AD3836" t="s">
        <v>3605</v>
      </c>
      <c r="AE3836">
        <v>115</v>
      </c>
      <c r="AF3836">
        <v>3552106</v>
      </c>
      <c r="AG3836" t="s">
        <v>3605</v>
      </c>
      <c r="AH3836">
        <v>11577</v>
      </c>
      <c r="AI3836">
        <v>3552106</v>
      </c>
      <c r="AJ3836" t="s">
        <v>3605</v>
      </c>
      <c r="AK3836">
        <v>938</v>
      </c>
      <c r="AL3836">
        <v>3552106</v>
      </c>
      <c r="AM3836" t="s">
        <v>3605</v>
      </c>
      <c r="AN3836" t="s">
        <v>5940</v>
      </c>
      <c r="AO3836">
        <v>0</v>
      </c>
      <c r="AP3836">
        <v>4106704</v>
      </c>
      <c r="AQ3836" t="s">
        <v>3760</v>
      </c>
      <c r="AR3836">
        <v>5740</v>
      </c>
    </row>
    <row r="3837" spans="1:44" x14ac:dyDescent="0.25">
      <c r="A3837">
        <v>2405306</v>
      </c>
      <c r="B3837">
        <v>5</v>
      </c>
      <c r="C3837" t="s">
        <v>882</v>
      </c>
      <c r="D3837" t="s">
        <v>5033</v>
      </c>
      <c r="E3837" t="s">
        <v>5940</v>
      </c>
      <c r="F3837" t="s">
        <v>5940</v>
      </c>
      <c r="G3837">
        <v>93</v>
      </c>
      <c r="H3837">
        <v>51</v>
      </c>
      <c r="I3837" t="s">
        <v>5940</v>
      </c>
      <c r="J3837">
        <v>130</v>
      </c>
      <c r="K3837">
        <v>0</v>
      </c>
      <c r="L3837">
        <v>0</v>
      </c>
      <c r="M3837">
        <v>800</v>
      </c>
      <c r="N3837">
        <v>7</v>
      </c>
      <c r="O3837">
        <v>0</v>
      </c>
      <c r="P3837">
        <v>325</v>
      </c>
      <c r="R3837">
        <v>2405306</v>
      </c>
      <c r="S3837" t="s">
        <v>5940</v>
      </c>
      <c r="T3837" t="s">
        <v>5940</v>
      </c>
      <c r="U3837">
        <v>93</v>
      </c>
      <c r="V3837">
        <v>51</v>
      </c>
      <c r="W3837" t="s">
        <v>5940</v>
      </c>
      <c r="X3837">
        <v>130</v>
      </c>
      <c r="Z3837">
        <v>3552205</v>
      </c>
      <c r="AB3837" t="s">
        <v>5940</v>
      </c>
      <c r="AC3837">
        <v>3552205</v>
      </c>
      <c r="AD3837" t="s">
        <v>3606</v>
      </c>
      <c r="AE3837">
        <v>24</v>
      </c>
      <c r="AF3837">
        <v>3552205</v>
      </c>
      <c r="AG3837" t="s">
        <v>3606</v>
      </c>
      <c r="AH3837">
        <v>16687</v>
      </c>
      <c r="AI3837">
        <v>3552205</v>
      </c>
      <c r="AJ3837" t="s">
        <v>3606</v>
      </c>
      <c r="AK3837">
        <v>252</v>
      </c>
      <c r="AL3837">
        <v>3552205</v>
      </c>
      <c r="AM3837" t="s">
        <v>3606</v>
      </c>
      <c r="AN3837">
        <v>108</v>
      </c>
      <c r="AO3837">
        <v>0</v>
      </c>
      <c r="AP3837">
        <v>4106803</v>
      </c>
      <c r="AQ3837" t="s">
        <v>3761</v>
      </c>
      <c r="AR3837">
        <v>12900</v>
      </c>
    </row>
    <row r="3838" spans="1:44" x14ac:dyDescent="0.25">
      <c r="A3838">
        <v>2405405</v>
      </c>
      <c r="B3838">
        <v>5</v>
      </c>
      <c r="C3838" t="s">
        <v>882</v>
      </c>
      <c r="D3838" t="s">
        <v>5034</v>
      </c>
      <c r="E3838" t="s">
        <v>5940</v>
      </c>
      <c r="F3838" t="s">
        <v>5940</v>
      </c>
      <c r="G3838">
        <v>285</v>
      </c>
      <c r="H3838">
        <v>58</v>
      </c>
      <c r="I3838" t="s">
        <v>5940</v>
      </c>
      <c r="J3838">
        <v>304</v>
      </c>
      <c r="K3838">
        <v>0</v>
      </c>
      <c r="L3838">
        <v>0</v>
      </c>
      <c r="M3838">
        <v>780</v>
      </c>
      <c r="N3838">
        <v>10</v>
      </c>
      <c r="O3838">
        <v>0</v>
      </c>
      <c r="P3838">
        <v>960</v>
      </c>
      <c r="R3838">
        <v>2405405</v>
      </c>
      <c r="S3838" t="s">
        <v>5940</v>
      </c>
      <c r="T3838" t="s">
        <v>5940</v>
      </c>
      <c r="U3838">
        <v>285</v>
      </c>
      <c r="V3838">
        <v>58</v>
      </c>
      <c r="W3838" t="s">
        <v>5940</v>
      </c>
      <c r="X3838">
        <v>304</v>
      </c>
      <c r="Z3838">
        <v>3552304</v>
      </c>
      <c r="AB3838" t="s">
        <v>5940</v>
      </c>
      <c r="AC3838">
        <v>3552304</v>
      </c>
      <c r="AD3838" t="s">
        <v>3607</v>
      </c>
      <c r="AE3838" t="s">
        <v>5940</v>
      </c>
      <c r="AF3838">
        <v>3552304</v>
      </c>
      <c r="AG3838" t="s">
        <v>3607</v>
      </c>
      <c r="AH3838">
        <v>603223</v>
      </c>
      <c r="AI3838">
        <v>3552304</v>
      </c>
      <c r="AJ3838" t="s">
        <v>3607</v>
      </c>
      <c r="AK3838">
        <v>120</v>
      </c>
      <c r="AL3838">
        <v>3552304</v>
      </c>
      <c r="AM3838" t="s">
        <v>3607</v>
      </c>
      <c r="AN3838">
        <v>1100</v>
      </c>
      <c r="AO3838">
        <v>0</v>
      </c>
      <c r="AP3838">
        <v>4106852</v>
      </c>
      <c r="AQ3838" t="s">
        <v>3762</v>
      </c>
      <c r="AR3838">
        <v>6548</v>
      </c>
    </row>
    <row r="3839" spans="1:44" x14ac:dyDescent="0.25">
      <c r="A3839">
        <v>2405504</v>
      </c>
      <c r="B3839">
        <v>5</v>
      </c>
      <c r="C3839" t="s">
        <v>882</v>
      </c>
      <c r="D3839" t="s">
        <v>5035</v>
      </c>
      <c r="E3839" t="s">
        <v>5940</v>
      </c>
      <c r="F3839" t="s">
        <v>5940</v>
      </c>
      <c r="G3839">
        <v>52</v>
      </c>
      <c r="H3839">
        <v>15</v>
      </c>
      <c r="I3839" t="s">
        <v>5940</v>
      </c>
      <c r="J3839">
        <v>93</v>
      </c>
      <c r="K3839">
        <v>0</v>
      </c>
      <c r="L3839">
        <v>0</v>
      </c>
      <c r="M3839">
        <v>80</v>
      </c>
      <c r="N3839">
        <v>10</v>
      </c>
      <c r="O3839">
        <v>0</v>
      </c>
      <c r="P3839">
        <v>120</v>
      </c>
      <c r="R3839">
        <v>2405504</v>
      </c>
      <c r="S3839" t="s">
        <v>5940</v>
      </c>
      <c r="T3839" t="s">
        <v>5940</v>
      </c>
      <c r="U3839">
        <v>52</v>
      </c>
      <c r="V3839">
        <v>15</v>
      </c>
      <c r="W3839" t="s">
        <v>5940</v>
      </c>
      <c r="X3839">
        <v>93</v>
      </c>
      <c r="Z3839">
        <v>3552403</v>
      </c>
      <c r="AB3839">
        <v>7</v>
      </c>
      <c r="AC3839">
        <v>3552403</v>
      </c>
      <c r="AD3839" t="s">
        <v>3608</v>
      </c>
      <c r="AE3839">
        <v>18</v>
      </c>
      <c r="AF3839">
        <v>3552403</v>
      </c>
      <c r="AG3839" t="s">
        <v>3608</v>
      </c>
      <c r="AH3839">
        <v>250310</v>
      </c>
      <c r="AI3839">
        <v>3552403</v>
      </c>
      <c r="AJ3839" t="s">
        <v>3608</v>
      </c>
      <c r="AK3839">
        <v>180</v>
      </c>
      <c r="AL3839">
        <v>3552403</v>
      </c>
      <c r="AM3839" t="s">
        <v>3608</v>
      </c>
      <c r="AN3839">
        <v>72</v>
      </c>
      <c r="AO3839">
        <v>0</v>
      </c>
      <c r="AP3839">
        <v>4106902</v>
      </c>
      <c r="AQ3839" t="s">
        <v>3763</v>
      </c>
      <c r="AR3839">
        <v>353</v>
      </c>
    </row>
    <row r="3840" spans="1:44" x14ac:dyDescent="0.25">
      <c r="A3840">
        <v>2405603</v>
      </c>
      <c r="B3840">
        <v>5</v>
      </c>
      <c r="C3840" t="s">
        <v>882</v>
      </c>
      <c r="D3840" t="s">
        <v>5036</v>
      </c>
      <c r="E3840">
        <v>102</v>
      </c>
      <c r="F3840" t="s">
        <v>5940</v>
      </c>
      <c r="G3840">
        <v>10</v>
      </c>
      <c r="H3840" t="s">
        <v>5940</v>
      </c>
      <c r="I3840" t="s">
        <v>5940</v>
      </c>
      <c r="J3840">
        <v>36</v>
      </c>
      <c r="K3840">
        <v>175</v>
      </c>
      <c r="L3840">
        <v>0</v>
      </c>
      <c r="M3840">
        <v>49</v>
      </c>
      <c r="N3840">
        <v>0</v>
      </c>
      <c r="O3840">
        <v>12</v>
      </c>
      <c r="P3840">
        <v>64</v>
      </c>
      <c r="R3840">
        <v>2405603</v>
      </c>
      <c r="S3840">
        <v>102</v>
      </c>
      <c r="T3840" t="s">
        <v>5940</v>
      </c>
      <c r="U3840">
        <v>10</v>
      </c>
      <c r="V3840" t="s">
        <v>5940</v>
      </c>
      <c r="W3840" t="s">
        <v>5940</v>
      </c>
      <c r="X3840">
        <v>36</v>
      </c>
      <c r="Z3840">
        <v>3552502</v>
      </c>
      <c r="AB3840" t="s">
        <v>5940</v>
      </c>
      <c r="AC3840">
        <v>3552502</v>
      </c>
      <c r="AD3840" t="s">
        <v>3609</v>
      </c>
      <c r="AE3840" t="s">
        <v>5940</v>
      </c>
      <c r="AF3840">
        <v>3552502</v>
      </c>
      <c r="AG3840" t="s">
        <v>3609</v>
      </c>
      <c r="AH3840" t="s">
        <v>5940</v>
      </c>
      <c r="AI3840">
        <v>3552502</v>
      </c>
      <c r="AJ3840" t="s">
        <v>3609</v>
      </c>
      <c r="AK3840" t="s">
        <v>5940</v>
      </c>
      <c r="AL3840">
        <v>3552502</v>
      </c>
      <c r="AM3840" t="s">
        <v>3609</v>
      </c>
      <c r="AN3840" t="s">
        <v>5940</v>
      </c>
      <c r="AO3840">
        <v>0</v>
      </c>
      <c r="AP3840">
        <v>4107009</v>
      </c>
      <c r="AQ3840" t="s">
        <v>3764</v>
      </c>
      <c r="AR3840">
        <v>14777</v>
      </c>
    </row>
    <row r="3841" spans="1:44" x14ac:dyDescent="0.25">
      <c r="A3841">
        <v>2405702</v>
      </c>
      <c r="B3841">
        <v>5</v>
      </c>
      <c r="C3841" t="s">
        <v>882</v>
      </c>
      <c r="D3841" t="s">
        <v>5037</v>
      </c>
      <c r="E3841">
        <v>28</v>
      </c>
      <c r="F3841" t="s">
        <v>5940</v>
      </c>
      <c r="G3841">
        <v>5</v>
      </c>
      <c r="H3841" t="s">
        <v>5940</v>
      </c>
      <c r="I3841" t="s">
        <v>5940</v>
      </c>
      <c r="J3841">
        <v>20</v>
      </c>
      <c r="K3841">
        <v>0</v>
      </c>
      <c r="L3841">
        <v>0</v>
      </c>
      <c r="M3841">
        <v>38</v>
      </c>
      <c r="N3841">
        <v>0</v>
      </c>
      <c r="O3841">
        <v>3</v>
      </c>
      <c r="P3841">
        <v>47</v>
      </c>
      <c r="R3841">
        <v>2405702</v>
      </c>
      <c r="S3841">
        <v>28</v>
      </c>
      <c r="T3841" t="s">
        <v>5940</v>
      </c>
      <c r="U3841">
        <v>5</v>
      </c>
      <c r="V3841" t="s">
        <v>5940</v>
      </c>
      <c r="W3841" t="s">
        <v>5940</v>
      </c>
      <c r="X3841">
        <v>20</v>
      </c>
      <c r="Z3841">
        <v>3552551</v>
      </c>
      <c r="AB3841">
        <v>120</v>
      </c>
      <c r="AC3841">
        <v>3552551</v>
      </c>
      <c r="AD3841" t="s">
        <v>3610</v>
      </c>
      <c r="AE3841" t="s">
        <v>5940</v>
      </c>
      <c r="AF3841">
        <v>3552551</v>
      </c>
      <c r="AG3841" t="s">
        <v>3610</v>
      </c>
      <c r="AH3841">
        <v>449132</v>
      </c>
      <c r="AI3841">
        <v>3552551</v>
      </c>
      <c r="AJ3841" t="s">
        <v>3610</v>
      </c>
      <c r="AK3841">
        <v>960</v>
      </c>
      <c r="AL3841">
        <v>3552551</v>
      </c>
      <c r="AM3841" t="s">
        <v>3610</v>
      </c>
      <c r="AN3841">
        <v>288</v>
      </c>
      <c r="AO3841">
        <v>0</v>
      </c>
      <c r="AP3841">
        <v>4107108</v>
      </c>
      <c r="AQ3841" t="s">
        <v>3765</v>
      </c>
      <c r="AR3841">
        <v>495</v>
      </c>
    </row>
    <row r="3842" spans="1:44" x14ac:dyDescent="0.25">
      <c r="A3842">
        <v>2405801</v>
      </c>
      <c r="B3842">
        <v>5</v>
      </c>
      <c r="C3842" t="s">
        <v>882</v>
      </c>
      <c r="D3842" t="s">
        <v>5038</v>
      </c>
      <c r="E3842" t="s">
        <v>5940</v>
      </c>
      <c r="F3842" t="s">
        <v>5940</v>
      </c>
      <c r="G3842">
        <v>98</v>
      </c>
      <c r="H3842">
        <v>160</v>
      </c>
      <c r="I3842" t="s">
        <v>5940</v>
      </c>
      <c r="J3842">
        <v>126</v>
      </c>
      <c r="K3842">
        <v>0</v>
      </c>
      <c r="L3842">
        <v>0</v>
      </c>
      <c r="M3842">
        <v>175</v>
      </c>
      <c r="N3842">
        <v>50</v>
      </c>
      <c r="O3842">
        <v>0</v>
      </c>
      <c r="P3842">
        <v>504</v>
      </c>
      <c r="R3842">
        <v>2405801</v>
      </c>
      <c r="S3842" t="s">
        <v>5940</v>
      </c>
      <c r="T3842" t="s">
        <v>5940</v>
      </c>
      <c r="U3842">
        <v>98</v>
      </c>
      <c r="V3842">
        <v>160</v>
      </c>
      <c r="W3842" t="s">
        <v>5940</v>
      </c>
      <c r="X3842">
        <v>126</v>
      </c>
      <c r="Z3842">
        <v>3552601</v>
      </c>
      <c r="AB3842" t="s">
        <v>5940</v>
      </c>
      <c r="AC3842">
        <v>3552601</v>
      </c>
      <c r="AD3842" t="s">
        <v>3611</v>
      </c>
      <c r="AE3842">
        <v>18</v>
      </c>
      <c r="AF3842">
        <v>3552601</v>
      </c>
      <c r="AG3842" t="s">
        <v>3611</v>
      </c>
      <c r="AH3842">
        <v>904247</v>
      </c>
      <c r="AI3842">
        <v>3552601</v>
      </c>
      <c r="AJ3842" t="s">
        <v>3611</v>
      </c>
      <c r="AK3842" t="s">
        <v>5940</v>
      </c>
      <c r="AL3842">
        <v>3552601</v>
      </c>
      <c r="AM3842" t="s">
        <v>3611</v>
      </c>
      <c r="AN3842">
        <v>144</v>
      </c>
      <c r="AO3842">
        <v>0</v>
      </c>
      <c r="AP3842">
        <v>4107124</v>
      </c>
      <c r="AQ3842" t="s">
        <v>3766</v>
      </c>
      <c r="AR3842">
        <v>13080</v>
      </c>
    </row>
    <row r="3843" spans="1:44" x14ac:dyDescent="0.25">
      <c r="A3843">
        <v>2405900</v>
      </c>
      <c r="B3843">
        <v>5</v>
      </c>
      <c r="C3843" t="s">
        <v>882</v>
      </c>
      <c r="D3843" t="s">
        <v>5039</v>
      </c>
      <c r="E3843">
        <v>128</v>
      </c>
      <c r="F3843" t="s">
        <v>5940</v>
      </c>
      <c r="G3843">
        <v>60</v>
      </c>
      <c r="H3843">
        <v>3</v>
      </c>
      <c r="I3843">
        <v>2</v>
      </c>
      <c r="J3843">
        <v>20</v>
      </c>
      <c r="K3843">
        <v>128</v>
      </c>
      <c r="L3843">
        <v>0</v>
      </c>
      <c r="M3843">
        <v>170</v>
      </c>
      <c r="N3843">
        <v>10</v>
      </c>
      <c r="O3843">
        <v>5</v>
      </c>
      <c r="P3843">
        <v>86</v>
      </c>
      <c r="R3843">
        <v>2405900</v>
      </c>
      <c r="S3843">
        <v>128</v>
      </c>
      <c r="T3843" t="s">
        <v>5940</v>
      </c>
      <c r="U3843">
        <v>60</v>
      </c>
      <c r="V3843">
        <v>3</v>
      </c>
      <c r="W3843">
        <v>2</v>
      </c>
      <c r="X3843">
        <v>20</v>
      </c>
      <c r="Z3843">
        <v>3552700</v>
      </c>
      <c r="AB3843" t="s">
        <v>5940</v>
      </c>
      <c r="AC3843">
        <v>3552700</v>
      </c>
      <c r="AD3843" t="s">
        <v>3612</v>
      </c>
      <c r="AE3843">
        <v>36</v>
      </c>
      <c r="AF3843">
        <v>3552700</v>
      </c>
      <c r="AG3843" t="s">
        <v>3612</v>
      </c>
      <c r="AH3843">
        <v>474286</v>
      </c>
      <c r="AI3843">
        <v>3552700</v>
      </c>
      <c r="AJ3843" t="s">
        <v>3612</v>
      </c>
      <c r="AK3843">
        <v>80</v>
      </c>
      <c r="AL3843">
        <v>3552700</v>
      </c>
      <c r="AM3843" t="s">
        <v>3612</v>
      </c>
      <c r="AN3843">
        <v>224</v>
      </c>
      <c r="AO3843">
        <v>0</v>
      </c>
      <c r="AP3843">
        <v>4107157</v>
      </c>
      <c r="AQ3843" t="s">
        <v>3767</v>
      </c>
      <c r="AR3843">
        <v>20830</v>
      </c>
    </row>
    <row r="3844" spans="1:44" x14ac:dyDescent="0.25">
      <c r="A3844">
        <v>2406007</v>
      </c>
      <c r="B3844">
        <v>5</v>
      </c>
      <c r="C3844" t="s">
        <v>882</v>
      </c>
      <c r="D3844" t="s">
        <v>5040</v>
      </c>
      <c r="E3844">
        <v>300</v>
      </c>
      <c r="F3844" t="s">
        <v>5940</v>
      </c>
      <c r="G3844">
        <v>429</v>
      </c>
      <c r="H3844">
        <v>1</v>
      </c>
      <c r="I3844">
        <v>9</v>
      </c>
      <c r="J3844">
        <v>235</v>
      </c>
      <c r="K3844">
        <v>600</v>
      </c>
      <c r="L3844">
        <v>0</v>
      </c>
      <c r="M3844">
        <v>500</v>
      </c>
      <c r="N3844">
        <v>0</v>
      </c>
      <c r="O3844">
        <v>28</v>
      </c>
      <c r="P3844">
        <v>252</v>
      </c>
      <c r="R3844">
        <v>2406007</v>
      </c>
      <c r="S3844">
        <v>300</v>
      </c>
      <c r="T3844" t="s">
        <v>5940</v>
      </c>
      <c r="U3844">
        <v>429</v>
      </c>
      <c r="V3844">
        <v>1</v>
      </c>
      <c r="W3844">
        <v>9</v>
      </c>
      <c r="X3844">
        <v>235</v>
      </c>
      <c r="Z3844">
        <v>3552809</v>
      </c>
      <c r="AB3844" t="s">
        <v>5940</v>
      </c>
      <c r="AC3844">
        <v>3552809</v>
      </c>
      <c r="AD3844" t="s">
        <v>3613</v>
      </c>
      <c r="AE3844" t="s">
        <v>5940</v>
      </c>
      <c r="AF3844">
        <v>3552809</v>
      </c>
      <c r="AG3844" t="s">
        <v>3613</v>
      </c>
      <c r="AH3844" t="s">
        <v>5940</v>
      </c>
      <c r="AI3844">
        <v>3552809</v>
      </c>
      <c r="AJ3844" t="s">
        <v>3613</v>
      </c>
      <c r="AK3844" t="s">
        <v>5940</v>
      </c>
      <c r="AL3844">
        <v>3552809</v>
      </c>
      <c r="AM3844" t="s">
        <v>3613</v>
      </c>
      <c r="AN3844" t="s">
        <v>5940</v>
      </c>
      <c r="AO3844">
        <v>0</v>
      </c>
      <c r="AP3844">
        <v>4107207</v>
      </c>
      <c r="AQ3844" t="s">
        <v>3768</v>
      </c>
      <c r="AR3844">
        <v>64430</v>
      </c>
    </row>
    <row r="3845" spans="1:44" x14ac:dyDescent="0.25">
      <c r="A3845">
        <v>2406106</v>
      </c>
      <c r="B3845">
        <v>5</v>
      </c>
      <c r="C3845" t="s">
        <v>882</v>
      </c>
      <c r="D3845" t="s">
        <v>5041</v>
      </c>
      <c r="E3845" t="s">
        <v>5940</v>
      </c>
      <c r="F3845" t="s">
        <v>5940</v>
      </c>
      <c r="G3845">
        <v>16</v>
      </c>
      <c r="H3845" t="s">
        <v>5940</v>
      </c>
      <c r="I3845" t="s">
        <v>5940</v>
      </c>
      <c r="J3845">
        <v>28</v>
      </c>
      <c r="K3845">
        <v>0</v>
      </c>
      <c r="L3845">
        <v>0</v>
      </c>
      <c r="M3845">
        <v>160</v>
      </c>
      <c r="N3845">
        <v>0</v>
      </c>
      <c r="O3845">
        <v>1</v>
      </c>
      <c r="P3845">
        <v>69</v>
      </c>
      <c r="R3845">
        <v>2406106</v>
      </c>
      <c r="S3845" t="s">
        <v>5940</v>
      </c>
      <c r="T3845" t="s">
        <v>5940</v>
      </c>
      <c r="U3845">
        <v>16</v>
      </c>
      <c r="V3845" t="s">
        <v>5940</v>
      </c>
      <c r="W3845" t="s">
        <v>5940</v>
      </c>
      <c r="X3845">
        <v>28</v>
      </c>
      <c r="Z3845">
        <v>3552908</v>
      </c>
      <c r="AB3845">
        <v>774</v>
      </c>
      <c r="AC3845">
        <v>3552908</v>
      </c>
      <c r="AD3845" t="s">
        <v>3614</v>
      </c>
      <c r="AE3845">
        <v>6</v>
      </c>
      <c r="AF3845">
        <v>3552908</v>
      </c>
      <c r="AG3845" t="s">
        <v>3614</v>
      </c>
      <c r="AH3845">
        <v>228409</v>
      </c>
      <c r="AI3845">
        <v>3552908</v>
      </c>
      <c r="AJ3845" t="s">
        <v>3614</v>
      </c>
      <c r="AK3845">
        <v>50</v>
      </c>
      <c r="AL3845">
        <v>3552908</v>
      </c>
      <c r="AM3845" t="s">
        <v>3614</v>
      </c>
      <c r="AN3845">
        <v>16335</v>
      </c>
      <c r="AO3845">
        <v>0</v>
      </c>
      <c r="AP3845">
        <v>4107256</v>
      </c>
      <c r="AQ3845" t="s">
        <v>3769</v>
      </c>
      <c r="AR3845">
        <v>1650</v>
      </c>
    </row>
    <row r="3846" spans="1:44" x14ac:dyDescent="0.25">
      <c r="A3846">
        <v>2406155</v>
      </c>
      <c r="B3846">
        <v>5</v>
      </c>
      <c r="C3846" t="s">
        <v>882</v>
      </c>
      <c r="D3846" t="s">
        <v>5042</v>
      </c>
      <c r="E3846">
        <v>11055</v>
      </c>
      <c r="F3846" t="s">
        <v>5940</v>
      </c>
      <c r="G3846">
        <v>74</v>
      </c>
      <c r="H3846">
        <v>22</v>
      </c>
      <c r="I3846" t="s">
        <v>5940</v>
      </c>
      <c r="J3846">
        <v>83</v>
      </c>
      <c r="K3846">
        <v>22000</v>
      </c>
      <c r="L3846">
        <v>0</v>
      </c>
      <c r="M3846">
        <v>375</v>
      </c>
      <c r="N3846">
        <v>20</v>
      </c>
      <c r="O3846">
        <v>0</v>
      </c>
      <c r="P3846">
        <v>270</v>
      </c>
      <c r="R3846">
        <v>2406155</v>
      </c>
      <c r="S3846">
        <v>11055</v>
      </c>
      <c r="T3846" t="s">
        <v>5940</v>
      </c>
      <c r="U3846">
        <v>74</v>
      </c>
      <c r="V3846">
        <v>22</v>
      </c>
      <c r="W3846" t="s">
        <v>5940</v>
      </c>
      <c r="X3846">
        <v>83</v>
      </c>
      <c r="Z3846">
        <v>3553005</v>
      </c>
      <c r="AB3846" t="s">
        <v>5940</v>
      </c>
      <c r="AC3846">
        <v>3553005</v>
      </c>
      <c r="AD3846" t="s">
        <v>3615</v>
      </c>
      <c r="AE3846">
        <v>44</v>
      </c>
      <c r="AF3846">
        <v>3553005</v>
      </c>
      <c r="AG3846" t="s">
        <v>3615</v>
      </c>
      <c r="AH3846">
        <v>4172</v>
      </c>
      <c r="AI3846">
        <v>3553005</v>
      </c>
      <c r="AJ3846" t="s">
        <v>3615</v>
      </c>
      <c r="AK3846">
        <v>1314</v>
      </c>
      <c r="AL3846">
        <v>3553005</v>
      </c>
      <c r="AM3846" t="s">
        <v>3615</v>
      </c>
      <c r="AN3846">
        <v>570</v>
      </c>
      <c r="AO3846">
        <v>0</v>
      </c>
      <c r="AP3846">
        <v>4107306</v>
      </c>
      <c r="AQ3846" t="s">
        <v>3770</v>
      </c>
      <c r="AR3846">
        <v>26100</v>
      </c>
    </row>
    <row r="3847" spans="1:44" x14ac:dyDescent="0.25">
      <c r="A3847">
        <v>2406205</v>
      </c>
      <c r="B3847">
        <v>5</v>
      </c>
      <c r="C3847" t="s">
        <v>882</v>
      </c>
      <c r="D3847" t="s">
        <v>5043</v>
      </c>
      <c r="E3847" t="s">
        <v>5940</v>
      </c>
      <c r="F3847" t="s">
        <v>5940</v>
      </c>
      <c r="G3847">
        <v>26</v>
      </c>
      <c r="H3847" t="s">
        <v>5940</v>
      </c>
      <c r="I3847" t="s">
        <v>5940</v>
      </c>
      <c r="J3847">
        <v>40</v>
      </c>
      <c r="K3847">
        <v>0</v>
      </c>
      <c r="L3847">
        <v>0</v>
      </c>
      <c r="M3847">
        <v>126</v>
      </c>
      <c r="N3847">
        <v>0</v>
      </c>
      <c r="O3847">
        <v>0</v>
      </c>
      <c r="P3847">
        <v>135</v>
      </c>
      <c r="R3847">
        <v>2406205</v>
      </c>
      <c r="S3847" t="s">
        <v>5940</v>
      </c>
      <c r="T3847" t="s">
        <v>5940</v>
      </c>
      <c r="U3847">
        <v>26</v>
      </c>
      <c r="V3847" t="s">
        <v>5940</v>
      </c>
      <c r="W3847" t="s">
        <v>5940</v>
      </c>
      <c r="X3847">
        <v>40</v>
      </c>
      <c r="Z3847">
        <v>3553104</v>
      </c>
      <c r="AB3847" t="s">
        <v>5940</v>
      </c>
      <c r="AC3847">
        <v>3553104</v>
      </c>
      <c r="AD3847" t="s">
        <v>3616</v>
      </c>
      <c r="AE3847">
        <v>24</v>
      </c>
      <c r="AF3847">
        <v>3553104</v>
      </c>
      <c r="AG3847" t="s">
        <v>3616</v>
      </c>
      <c r="AH3847">
        <v>286011</v>
      </c>
      <c r="AI3847">
        <v>3553104</v>
      </c>
      <c r="AJ3847" t="s">
        <v>3616</v>
      </c>
      <c r="AK3847">
        <v>36</v>
      </c>
      <c r="AL3847">
        <v>3553104</v>
      </c>
      <c r="AM3847" t="s">
        <v>3616</v>
      </c>
      <c r="AN3847">
        <v>54</v>
      </c>
      <c r="AO3847">
        <v>0</v>
      </c>
      <c r="AP3847">
        <v>4107405</v>
      </c>
      <c r="AQ3847" t="s">
        <v>3771</v>
      </c>
      <c r="AR3847">
        <v>12282</v>
      </c>
    </row>
    <row r="3848" spans="1:44" x14ac:dyDescent="0.25">
      <c r="A3848">
        <v>2406304</v>
      </c>
      <c r="B3848">
        <v>5</v>
      </c>
      <c r="C3848" t="s">
        <v>882</v>
      </c>
      <c r="D3848" t="s">
        <v>5044</v>
      </c>
      <c r="E3848" t="s">
        <v>5940</v>
      </c>
      <c r="F3848" t="s">
        <v>5940</v>
      </c>
      <c r="G3848">
        <v>441</v>
      </c>
      <c r="H3848">
        <v>30</v>
      </c>
      <c r="I3848" t="s">
        <v>5940</v>
      </c>
      <c r="J3848">
        <v>183</v>
      </c>
      <c r="K3848">
        <v>0</v>
      </c>
      <c r="L3848">
        <v>0</v>
      </c>
      <c r="M3848">
        <v>525</v>
      </c>
      <c r="N3848">
        <v>11</v>
      </c>
      <c r="O3848">
        <v>0</v>
      </c>
      <c r="P3848">
        <v>160</v>
      </c>
      <c r="R3848">
        <v>2406304</v>
      </c>
      <c r="S3848" t="s">
        <v>5940</v>
      </c>
      <c r="T3848" t="s">
        <v>5940</v>
      </c>
      <c r="U3848">
        <v>441</v>
      </c>
      <c r="V3848">
        <v>30</v>
      </c>
      <c r="W3848" t="s">
        <v>5940</v>
      </c>
      <c r="X3848">
        <v>183</v>
      </c>
      <c r="Z3848">
        <v>3553203</v>
      </c>
      <c r="AB3848">
        <v>98</v>
      </c>
      <c r="AC3848">
        <v>3553203</v>
      </c>
      <c r="AD3848" t="s">
        <v>3617</v>
      </c>
      <c r="AE3848">
        <v>18</v>
      </c>
      <c r="AF3848">
        <v>3553203</v>
      </c>
      <c r="AG3848" t="s">
        <v>3617</v>
      </c>
      <c r="AH3848">
        <v>572272</v>
      </c>
      <c r="AI3848">
        <v>3553203</v>
      </c>
      <c r="AJ3848" t="s">
        <v>3617</v>
      </c>
      <c r="AK3848" t="s">
        <v>5940</v>
      </c>
      <c r="AL3848">
        <v>3553203</v>
      </c>
      <c r="AM3848" t="s">
        <v>3617</v>
      </c>
      <c r="AN3848">
        <v>990</v>
      </c>
      <c r="AO3848">
        <v>0</v>
      </c>
      <c r="AP3848">
        <v>4107504</v>
      </c>
      <c r="AQ3848" t="s">
        <v>3772</v>
      </c>
      <c r="AR3848">
        <v>50120</v>
      </c>
    </row>
    <row r="3849" spans="1:44" x14ac:dyDescent="0.25">
      <c r="A3849">
        <v>2406403</v>
      </c>
      <c r="B3849">
        <v>5</v>
      </c>
      <c r="C3849" t="s">
        <v>882</v>
      </c>
      <c r="D3849" t="s">
        <v>5045</v>
      </c>
      <c r="E3849" t="s">
        <v>5940</v>
      </c>
      <c r="F3849" t="s">
        <v>5940</v>
      </c>
      <c r="G3849">
        <v>86</v>
      </c>
      <c r="H3849">
        <v>40</v>
      </c>
      <c r="I3849" t="s">
        <v>5940</v>
      </c>
      <c r="J3849">
        <v>122</v>
      </c>
      <c r="K3849">
        <v>0</v>
      </c>
      <c r="L3849">
        <v>0</v>
      </c>
      <c r="M3849">
        <v>260</v>
      </c>
      <c r="N3849">
        <v>19</v>
      </c>
      <c r="O3849">
        <v>0</v>
      </c>
      <c r="P3849">
        <v>116</v>
      </c>
      <c r="R3849">
        <v>2406403</v>
      </c>
      <c r="S3849" t="s">
        <v>5940</v>
      </c>
      <c r="T3849" t="s">
        <v>5940</v>
      </c>
      <c r="U3849">
        <v>86</v>
      </c>
      <c r="V3849">
        <v>40</v>
      </c>
      <c r="W3849" t="s">
        <v>5940</v>
      </c>
      <c r="X3849">
        <v>122</v>
      </c>
      <c r="Z3849">
        <v>3553302</v>
      </c>
      <c r="AB3849">
        <v>1500</v>
      </c>
      <c r="AC3849">
        <v>3553302</v>
      </c>
      <c r="AD3849" t="s">
        <v>3618</v>
      </c>
      <c r="AE3849">
        <v>72</v>
      </c>
      <c r="AF3849">
        <v>3553302</v>
      </c>
      <c r="AG3849" t="s">
        <v>3618</v>
      </c>
      <c r="AH3849">
        <v>1809288</v>
      </c>
      <c r="AI3849">
        <v>3553302</v>
      </c>
      <c r="AJ3849" t="s">
        <v>3618</v>
      </c>
      <c r="AK3849">
        <v>270</v>
      </c>
      <c r="AL3849">
        <v>3553302</v>
      </c>
      <c r="AM3849" t="s">
        <v>3618</v>
      </c>
      <c r="AN3849">
        <v>1200</v>
      </c>
      <c r="AO3849">
        <v>0</v>
      </c>
      <c r="AP3849">
        <v>4107520</v>
      </c>
      <c r="AQ3849" t="s">
        <v>3773</v>
      </c>
      <c r="AR3849">
        <v>2140</v>
      </c>
    </row>
    <row r="3850" spans="1:44" x14ac:dyDescent="0.25">
      <c r="A3850">
        <v>2406502</v>
      </c>
      <c r="B3850">
        <v>5</v>
      </c>
      <c r="C3850" t="s">
        <v>882</v>
      </c>
      <c r="D3850" t="s">
        <v>5046</v>
      </c>
      <c r="E3850" t="s">
        <v>5940</v>
      </c>
      <c r="F3850" t="s">
        <v>5940</v>
      </c>
      <c r="G3850">
        <v>12</v>
      </c>
      <c r="H3850" t="s">
        <v>5940</v>
      </c>
      <c r="I3850" t="s">
        <v>5940</v>
      </c>
      <c r="J3850">
        <v>32</v>
      </c>
      <c r="K3850">
        <v>0</v>
      </c>
      <c r="L3850">
        <v>0</v>
      </c>
      <c r="M3850">
        <v>300</v>
      </c>
      <c r="N3850">
        <v>0</v>
      </c>
      <c r="O3850">
        <v>0</v>
      </c>
      <c r="P3850">
        <v>120</v>
      </c>
      <c r="R3850">
        <v>2406502</v>
      </c>
      <c r="S3850" t="s">
        <v>5940</v>
      </c>
      <c r="T3850" t="s">
        <v>5940</v>
      </c>
      <c r="U3850">
        <v>12</v>
      </c>
      <c r="V3850" t="s">
        <v>5940</v>
      </c>
      <c r="W3850" t="s">
        <v>5940</v>
      </c>
      <c r="X3850">
        <v>32</v>
      </c>
      <c r="Z3850">
        <v>3553401</v>
      </c>
      <c r="AB3850">
        <v>770</v>
      </c>
      <c r="AC3850">
        <v>3553401</v>
      </c>
      <c r="AD3850" t="s">
        <v>3619</v>
      </c>
      <c r="AE3850">
        <v>20</v>
      </c>
      <c r="AF3850">
        <v>3553401</v>
      </c>
      <c r="AG3850" t="s">
        <v>3619</v>
      </c>
      <c r="AH3850">
        <v>166874</v>
      </c>
      <c r="AI3850">
        <v>3553401</v>
      </c>
      <c r="AJ3850" t="s">
        <v>3619</v>
      </c>
      <c r="AK3850" t="s">
        <v>5940</v>
      </c>
      <c r="AL3850">
        <v>3553401</v>
      </c>
      <c r="AM3850" t="s">
        <v>3619</v>
      </c>
      <c r="AN3850" t="s">
        <v>5940</v>
      </c>
      <c r="AO3850">
        <v>0</v>
      </c>
      <c r="AP3850">
        <v>4107538</v>
      </c>
      <c r="AQ3850" t="s">
        <v>3774</v>
      </c>
      <c r="AR3850">
        <v>9275</v>
      </c>
    </row>
    <row r="3851" spans="1:44" x14ac:dyDescent="0.25">
      <c r="A3851">
        <v>2406601</v>
      </c>
      <c r="B3851">
        <v>5</v>
      </c>
      <c r="C3851" t="s">
        <v>882</v>
      </c>
      <c r="D3851" t="s">
        <v>5047</v>
      </c>
      <c r="E3851" t="s">
        <v>5940</v>
      </c>
      <c r="F3851" t="s">
        <v>5940</v>
      </c>
      <c r="G3851">
        <v>338</v>
      </c>
      <c r="H3851">
        <v>22</v>
      </c>
      <c r="I3851" t="s">
        <v>5940</v>
      </c>
      <c r="J3851">
        <v>270</v>
      </c>
      <c r="K3851">
        <v>0</v>
      </c>
      <c r="L3851">
        <v>0</v>
      </c>
      <c r="M3851">
        <v>680</v>
      </c>
      <c r="N3851">
        <v>14</v>
      </c>
      <c r="O3851">
        <v>0</v>
      </c>
      <c r="P3851">
        <v>340</v>
      </c>
      <c r="R3851">
        <v>2406601</v>
      </c>
      <c r="S3851" t="s">
        <v>5940</v>
      </c>
      <c r="T3851" t="s">
        <v>5940</v>
      </c>
      <c r="U3851">
        <v>338</v>
      </c>
      <c r="V3851">
        <v>22</v>
      </c>
      <c r="W3851" t="s">
        <v>5940</v>
      </c>
      <c r="X3851">
        <v>270</v>
      </c>
      <c r="Z3851">
        <v>3553500</v>
      </c>
      <c r="AB3851" t="s">
        <v>5940</v>
      </c>
      <c r="AC3851">
        <v>3553500</v>
      </c>
      <c r="AD3851" t="s">
        <v>3620</v>
      </c>
      <c r="AE3851">
        <v>24</v>
      </c>
      <c r="AF3851">
        <v>3553500</v>
      </c>
      <c r="AG3851" t="s">
        <v>3620</v>
      </c>
      <c r="AH3851">
        <v>3129</v>
      </c>
      <c r="AI3851">
        <v>3553500</v>
      </c>
      <c r="AJ3851" t="s">
        <v>3620</v>
      </c>
      <c r="AK3851">
        <v>65</v>
      </c>
      <c r="AL3851">
        <v>3553500</v>
      </c>
      <c r="AM3851" t="s">
        <v>3620</v>
      </c>
      <c r="AN3851" t="s">
        <v>5940</v>
      </c>
      <c r="AO3851">
        <v>0</v>
      </c>
      <c r="AP3851">
        <v>4107546</v>
      </c>
      <c r="AQ3851" t="s">
        <v>3775</v>
      </c>
      <c r="AR3851">
        <v>24000</v>
      </c>
    </row>
    <row r="3852" spans="1:44" x14ac:dyDescent="0.25">
      <c r="A3852">
        <v>2406700</v>
      </c>
      <c r="B3852">
        <v>5</v>
      </c>
      <c r="C3852" t="s">
        <v>882</v>
      </c>
      <c r="D3852" t="s">
        <v>5048</v>
      </c>
      <c r="E3852" t="s">
        <v>5940</v>
      </c>
      <c r="F3852" t="s">
        <v>5940</v>
      </c>
      <c r="G3852">
        <v>4</v>
      </c>
      <c r="H3852">
        <v>5</v>
      </c>
      <c r="I3852" t="s">
        <v>5940</v>
      </c>
      <c r="J3852">
        <v>12</v>
      </c>
      <c r="K3852">
        <v>0</v>
      </c>
      <c r="L3852">
        <v>0</v>
      </c>
      <c r="M3852">
        <v>30</v>
      </c>
      <c r="N3852">
        <v>0</v>
      </c>
      <c r="O3852">
        <v>0</v>
      </c>
      <c r="P3852">
        <v>35</v>
      </c>
      <c r="R3852">
        <v>2406700</v>
      </c>
      <c r="S3852" t="s">
        <v>5940</v>
      </c>
      <c r="T3852" t="s">
        <v>5940</v>
      </c>
      <c r="U3852">
        <v>4</v>
      </c>
      <c r="V3852">
        <v>5</v>
      </c>
      <c r="W3852" t="s">
        <v>5940</v>
      </c>
      <c r="X3852">
        <v>12</v>
      </c>
      <c r="Z3852">
        <v>3553609</v>
      </c>
      <c r="AB3852" t="s">
        <v>5940</v>
      </c>
      <c r="AC3852">
        <v>3553609</v>
      </c>
      <c r="AD3852" t="s">
        <v>3621</v>
      </c>
      <c r="AE3852">
        <v>4</v>
      </c>
      <c r="AF3852">
        <v>3553609</v>
      </c>
      <c r="AG3852" t="s">
        <v>3621</v>
      </c>
      <c r="AH3852">
        <v>390067</v>
      </c>
      <c r="AI3852">
        <v>3553609</v>
      </c>
      <c r="AJ3852" t="s">
        <v>3621</v>
      </c>
      <c r="AK3852">
        <v>412</v>
      </c>
      <c r="AL3852">
        <v>3553609</v>
      </c>
      <c r="AM3852" t="s">
        <v>3621</v>
      </c>
      <c r="AN3852" t="s">
        <v>5940</v>
      </c>
      <c r="AO3852">
        <v>0</v>
      </c>
      <c r="AP3852">
        <v>4107553</v>
      </c>
      <c r="AQ3852" t="s">
        <v>3776</v>
      </c>
      <c r="AR3852">
        <v>19320</v>
      </c>
    </row>
    <row r="3853" spans="1:44" x14ac:dyDescent="0.25">
      <c r="A3853">
        <v>2406809</v>
      </c>
      <c r="B3853">
        <v>5</v>
      </c>
      <c r="C3853" t="s">
        <v>882</v>
      </c>
      <c r="D3853" t="s">
        <v>5049</v>
      </c>
      <c r="E3853" t="s">
        <v>5940</v>
      </c>
      <c r="F3853" t="s">
        <v>5940</v>
      </c>
      <c r="G3853">
        <v>221</v>
      </c>
      <c r="H3853">
        <v>14</v>
      </c>
      <c r="I3853" t="s">
        <v>5940</v>
      </c>
      <c r="J3853">
        <v>138</v>
      </c>
      <c r="K3853">
        <v>0</v>
      </c>
      <c r="L3853">
        <v>0</v>
      </c>
      <c r="M3853">
        <v>216</v>
      </c>
      <c r="N3853">
        <v>0</v>
      </c>
      <c r="O3853">
        <v>0</v>
      </c>
      <c r="P3853">
        <v>141</v>
      </c>
      <c r="R3853">
        <v>2406809</v>
      </c>
      <c r="S3853" t="s">
        <v>5940</v>
      </c>
      <c r="T3853" t="s">
        <v>5940</v>
      </c>
      <c r="U3853">
        <v>221</v>
      </c>
      <c r="V3853">
        <v>14</v>
      </c>
      <c r="W3853" t="s">
        <v>5940</v>
      </c>
      <c r="X3853">
        <v>138</v>
      </c>
      <c r="Z3853">
        <v>3553658</v>
      </c>
      <c r="AB3853" t="s">
        <v>5940</v>
      </c>
      <c r="AC3853">
        <v>3553658</v>
      </c>
      <c r="AD3853" t="s">
        <v>3622</v>
      </c>
      <c r="AE3853">
        <v>90</v>
      </c>
      <c r="AF3853">
        <v>3553658</v>
      </c>
      <c r="AG3853" t="s">
        <v>3622</v>
      </c>
      <c r="AH3853">
        <v>168960</v>
      </c>
      <c r="AI3853">
        <v>3553658</v>
      </c>
      <c r="AJ3853" t="s">
        <v>3622</v>
      </c>
      <c r="AK3853" t="s">
        <v>5940</v>
      </c>
      <c r="AL3853">
        <v>3553658</v>
      </c>
      <c r="AM3853" t="s">
        <v>3622</v>
      </c>
      <c r="AN3853">
        <v>480</v>
      </c>
      <c r="AO3853">
        <v>0</v>
      </c>
      <c r="AP3853">
        <v>4107603</v>
      </c>
      <c r="AQ3853" t="s">
        <v>3777</v>
      </c>
      <c r="AR3853">
        <v>5398</v>
      </c>
    </row>
    <row r="3854" spans="1:44" x14ac:dyDescent="0.25">
      <c r="A3854">
        <v>2406908</v>
      </c>
      <c r="B3854">
        <v>5</v>
      </c>
      <c r="C3854" t="s">
        <v>882</v>
      </c>
      <c r="D3854" t="s">
        <v>5050</v>
      </c>
      <c r="E3854">
        <v>160</v>
      </c>
      <c r="F3854" t="s">
        <v>5940</v>
      </c>
      <c r="G3854">
        <v>112</v>
      </c>
      <c r="H3854">
        <v>6</v>
      </c>
      <c r="I3854">
        <v>6</v>
      </c>
      <c r="J3854">
        <v>89</v>
      </c>
      <c r="K3854">
        <v>64</v>
      </c>
      <c r="L3854">
        <v>0</v>
      </c>
      <c r="M3854">
        <v>516</v>
      </c>
      <c r="N3854">
        <v>0</v>
      </c>
      <c r="O3854">
        <v>30</v>
      </c>
      <c r="P3854">
        <v>189</v>
      </c>
      <c r="R3854">
        <v>2406908</v>
      </c>
      <c r="S3854">
        <v>160</v>
      </c>
      <c r="T3854" t="s">
        <v>5940</v>
      </c>
      <c r="U3854">
        <v>112</v>
      </c>
      <c r="V3854">
        <v>6</v>
      </c>
      <c r="W3854">
        <v>6</v>
      </c>
      <c r="X3854">
        <v>89</v>
      </c>
      <c r="Z3854">
        <v>3553708</v>
      </c>
      <c r="AB3854" t="s">
        <v>5940</v>
      </c>
      <c r="AC3854">
        <v>3553708</v>
      </c>
      <c r="AD3854" t="s">
        <v>3623</v>
      </c>
      <c r="AE3854">
        <v>50</v>
      </c>
      <c r="AF3854">
        <v>3553708</v>
      </c>
      <c r="AG3854" t="s">
        <v>3623</v>
      </c>
      <c r="AH3854">
        <v>1542037</v>
      </c>
      <c r="AI3854">
        <v>3553708</v>
      </c>
      <c r="AJ3854" t="s">
        <v>3623</v>
      </c>
      <c r="AK3854" t="s">
        <v>5940</v>
      </c>
      <c r="AL3854">
        <v>3553708</v>
      </c>
      <c r="AM3854" t="s">
        <v>3623</v>
      </c>
      <c r="AN3854">
        <v>1162</v>
      </c>
      <c r="AO3854">
        <v>0</v>
      </c>
      <c r="AP3854">
        <v>4107652</v>
      </c>
      <c r="AQ3854" t="s">
        <v>3778</v>
      </c>
      <c r="AR3854">
        <v>6240</v>
      </c>
    </row>
    <row r="3855" spans="1:44" x14ac:dyDescent="0.25">
      <c r="A3855">
        <v>2407005</v>
      </c>
      <c r="B3855">
        <v>5</v>
      </c>
      <c r="C3855" t="s">
        <v>882</v>
      </c>
      <c r="D3855" t="s">
        <v>5051</v>
      </c>
      <c r="E3855">
        <v>1950</v>
      </c>
      <c r="F3855" t="s">
        <v>5940</v>
      </c>
      <c r="G3855">
        <v>236</v>
      </c>
      <c r="H3855">
        <v>7</v>
      </c>
      <c r="I3855">
        <v>4</v>
      </c>
      <c r="J3855">
        <v>119</v>
      </c>
      <c r="K3855">
        <v>900</v>
      </c>
      <c r="L3855">
        <v>0</v>
      </c>
      <c r="M3855">
        <v>680</v>
      </c>
      <c r="N3855">
        <v>0</v>
      </c>
      <c r="O3855">
        <v>8</v>
      </c>
      <c r="P3855">
        <v>338</v>
      </c>
      <c r="R3855">
        <v>2407005</v>
      </c>
      <c r="S3855">
        <v>1950</v>
      </c>
      <c r="T3855" t="s">
        <v>5940</v>
      </c>
      <c r="U3855">
        <v>236</v>
      </c>
      <c r="V3855">
        <v>7</v>
      </c>
      <c r="W3855">
        <v>4</v>
      </c>
      <c r="X3855">
        <v>119</v>
      </c>
      <c r="Z3855">
        <v>3553807</v>
      </c>
      <c r="AB3855" t="s">
        <v>5940</v>
      </c>
      <c r="AC3855">
        <v>3553807</v>
      </c>
      <c r="AD3855" t="s">
        <v>3624</v>
      </c>
      <c r="AE3855">
        <v>225</v>
      </c>
      <c r="AF3855">
        <v>3553807</v>
      </c>
      <c r="AG3855" t="s">
        <v>3624</v>
      </c>
      <c r="AH3855">
        <v>109511</v>
      </c>
      <c r="AI3855">
        <v>3553807</v>
      </c>
      <c r="AJ3855" t="s">
        <v>3624</v>
      </c>
      <c r="AK3855">
        <v>4710</v>
      </c>
      <c r="AL3855">
        <v>3553807</v>
      </c>
      <c r="AM3855" t="s">
        <v>3624</v>
      </c>
      <c r="AN3855">
        <v>7200</v>
      </c>
      <c r="AO3855">
        <v>0</v>
      </c>
      <c r="AP3855">
        <v>4107702</v>
      </c>
      <c r="AQ3855" t="s">
        <v>3779</v>
      </c>
      <c r="AR3855">
        <v>35696</v>
      </c>
    </row>
    <row r="3856" spans="1:44" x14ac:dyDescent="0.25">
      <c r="A3856">
        <v>2407104</v>
      </c>
      <c r="B3856">
        <v>5</v>
      </c>
      <c r="C3856" t="s">
        <v>882</v>
      </c>
      <c r="D3856" t="s">
        <v>5052</v>
      </c>
      <c r="E3856">
        <v>3600</v>
      </c>
      <c r="F3856" t="s">
        <v>5940</v>
      </c>
      <c r="G3856">
        <v>131</v>
      </c>
      <c r="H3856">
        <v>24</v>
      </c>
      <c r="I3856" t="s">
        <v>5940</v>
      </c>
      <c r="J3856">
        <v>268</v>
      </c>
      <c r="K3856">
        <v>3600</v>
      </c>
      <c r="L3856">
        <v>0</v>
      </c>
      <c r="M3856">
        <v>145</v>
      </c>
      <c r="N3856">
        <v>33</v>
      </c>
      <c r="O3856">
        <v>0</v>
      </c>
      <c r="P3856">
        <v>480</v>
      </c>
      <c r="R3856">
        <v>2407104</v>
      </c>
      <c r="S3856">
        <v>3600</v>
      </c>
      <c r="T3856" t="s">
        <v>5940</v>
      </c>
      <c r="U3856">
        <v>131</v>
      </c>
      <c r="V3856">
        <v>24</v>
      </c>
      <c r="W3856" t="s">
        <v>5940</v>
      </c>
      <c r="X3856">
        <v>268</v>
      </c>
      <c r="Z3856">
        <v>3553856</v>
      </c>
      <c r="AB3856" t="s">
        <v>5940</v>
      </c>
      <c r="AC3856">
        <v>3553856</v>
      </c>
      <c r="AD3856" t="s">
        <v>3625</v>
      </c>
      <c r="AE3856">
        <v>18</v>
      </c>
      <c r="AF3856">
        <v>3553856</v>
      </c>
      <c r="AG3856" t="s">
        <v>3625</v>
      </c>
      <c r="AH3856" t="s">
        <v>5940</v>
      </c>
      <c r="AI3856">
        <v>3553856</v>
      </c>
      <c r="AJ3856" t="s">
        <v>3625</v>
      </c>
      <c r="AK3856">
        <v>2760</v>
      </c>
      <c r="AL3856">
        <v>3553856</v>
      </c>
      <c r="AM3856" t="s">
        <v>3625</v>
      </c>
      <c r="AN3856">
        <v>10800</v>
      </c>
      <c r="AO3856">
        <v>0</v>
      </c>
      <c r="AP3856">
        <v>4107736</v>
      </c>
      <c r="AQ3856" t="s">
        <v>3780</v>
      </c>
      <c r="AR3856">
        <v>37020</v>
      </c>
    </row>
    <row r="3857" spans="1:44" x14ac:dyDescent="0.25">
      <c r="A3857">
        <v>2407203</v>
      </c>
      <c r="B3857">
        <v>5</v>
      </c>
      <c r="C3857" t="s">
        <v>882</v>
      </c>
      <c r="D3857" t="s">
        <v>5053</v>
      </c>
      <c r="E3857" t="s">
        <v>5940</v>
      </c>
      <c r="F3857" t="s">
        <v>5940</v>
      </c>
      <c r="G3857">
        <v>15</v>
      </c>
      <c r="H3857">
        <v>4</v>
      </c>
      <c r="I3857" t="s">
        <v>5940</v>
      </c>
      <c r="J3857">
        <v>64</v>
      </c>
      <c r="K3857">
        <v>0</v>
      </c>
      <c r="L3857">
        <v>0</v>
      </c>
      <c r="M3857">
        <v>80</v>
      </c>
      <c r="N3857">
        <v>4</v>
      </c>
      <c r="O3857">
        <v>0</v>
      </c>
      <c r="P3857">
        <v>160</v>
      </c>
      <c r="R3857">
        <v>2407203</v>
      </c>
      <c r="S3857" t="s">
        <v>5940</v>
      </c>
      <c r="T3857" t="s">
        <v>5940</v>
      </c>
      <c r="U3857">
        <v>15</v>
      </c>
      <c r="V3857">
        <v>4</v>
      </c>
      <c r="W3857" t="s">
        <v>5940</v>
      </c>
      <c r="X3857">
        <v>64</v>
      </c>
      <c r="Z3857">
        <v>3553906</v>
      </c>
      <c r="AB3857">
        <v>82</v>
      </c>
      <c r="AC3857">
        <v>3553906</v>
      </c>
      <c r="AD3857" t="s">
        <v>3626</v>
      </c>
      <c r="AE3857" t="s">
        <v>5940</v>
      </c>
      <c r="AF3857">
        <v>3553906</v>
      </c>
      <c r="AG3857" t="s">
        <v>3626</v>
      </c>
      <c r="AH3857" t="s">
        <v>5940</v>
      </c>
      <c r="AI3857">
        <v>3553906</v>
      </c>
      <c r="AJ3857" t="s">
        <v>3626</v>
      </c>
      <c r="AK3857">
        <v>110</v>
      </c>
      <c r="AL3857">
        <v>3553906</v>
      </c>
      <c r="AM3857" t="s">
        <v>3626</v>
      </c>
      <c r="AN3857">
        <v>400</v>
      </c>
      <c r="AO3857">
        <v>0</v>
      </c>
      <c r="AP3857">
        <v>4107751</v>
      </c>
      <c r="AQ3857" t="s">
        <v>3781</v>
      </c>
      <c r="AR3857">
        <v>2793</v>
      </c>
    </row>
    <row r="3858" spans="1:44" x14ac:dyDescent="0.25">
      <c r="A3858">
        <v>2407252</v>
      </c>
      <c r="B3858">
        <v>5</v>
      </c>
      <c r="C3858" t="s">
        <v>882</v>
      </c>
      <c r="D3858" t="s">
        <v>5054</v>
      </c>
      <c r="E3858">
        <v>442</v>
      </c>
      <c r="F3858" t="s">
        <v>5940</v>
      </c>
      <c r="G3858">
        <v>173</v>
      </c>
      <c r="H3858">
        <v>3</v>
      </c>
      <c r="I3858">
        <v>40</v>
      </c>
      <c r="J3858">
        <v>77</v>
      </c>
      <c r="K3858">
        <v>125</v>
      </c>
      <c r="L3858">
        <v>0</v>
      </c>
      <c r="M3858">
        <v>720</v>
      </c>
      <c r="N3858">
        <v>0</v>
      </c>
      <c r="O3858">
        <v>45</v>
      </c>
      <c r="P3858">
        <v>175</v>
      </c>
      <c r="R3858">
        <v>2407252</v>
      </c>
      <c r="S3858">
        <v>442</v>
      </c>
      <c r="T3858" t="s">
        <v>5940</v>
      </c>
      <c r="U3858">
        <v>173</v>
      </c>
      <c r="V3858">
        <v>3</v>
      </c>
      <c r="W3858">
        <v>40</v>
      </c>
      <c r="X3858">
        <v>77</v>
      </c>
      <c r="Z3858">
        <v>3553955</v>
      </c>
      <c r="AB3858" t="s">
        <v>5940</v>
      </c>
      <c r="AC3858">
        <v>3553955</v>
      </c>
      <c r="AD3858" t="s">
        <v>3627</v>
      </c>
      <c r="AE3858">
        <v>2196</v>
      </c>
      <c r="AF3858">
        <v>3553955</v>
      </c>
      <c r="AG3858" t="s">
        <v>3627</v>
      </c>
      <c r="AH3858">
        <v>1500829</v>
      </c>
      <c r="AI3858">
        <v>3553955</v>
      </c>
      <c r="AJ3858" t="s">
        <v>3627</v>
      </c>
      <c r="AK3858" t="s">
        <v>5940</v>
      </c>
      <c r="AL3858">
        <v>3553955</v>
      </c>
      <c r="AM3858" t="s">
        <v>3627</v>
      </c>
      <c r="AN3858">
        <v>9048</v>
      </c>
      <c r="AO3858">
        <v>0</v>
      </c>
      <c r="AP3858">
        <v>4107801</v>
      </c>
      <c r="AQ3858" t="s">
        <v>3782</v>
      </c>
      <c r="AR3858">
        <v>27845</v>
      </c>
    </row>
    <row r="3859" spans="1:44" x14ac:dyDescent="0.25">
      <c r="A3859">
        <v>2407302</v>
      </c>
      <c r="B3859">
        <v>5</v>
      </c>
      <c r="C3859" t="s">
        <v>882</v>
      </c>
      <c r="D3859" t="s">
        <v>5055</v>
      </c>
      <c r="E3859">
        <v>900</v>
      </c>
      <c r="F3859" t="s">
        <v>5940</v>
      </c>
      <c r="G3859">
        <v>220</v>
      </c>
      <c r="H3859">
        <v>3</v>
      </c>
      <c r="I3859">
        <v>5</v>
      </c>
      <c r="J3859">
        <v>114</v>
      </c>
      <c r="K3859">
        <v>750</v>
      </c>
      <c r="L3859">
        <v>0</v>
      </c>
      <c r="M3859">
        <v>600</v>
      </c>
      <c r="N3859">
        <v>3</v>
      </c>
      <c r="O3859">
        <v>15</v>
      </c>
      <c r="P3859">
        <v>300</v>
      </c>
      <c r="R3859">
        <v>2407302</v>
      </c>
      <c r="S3859">
        <v>900</v>
      </c>
      <c r="T3859" t="s">
        <v>5940</v>
      </c>
      <c r="U3859">
        <v>220</v>
      </c>
      <c r="V3859">
        <v>3</v>
      </c>
      <c r="W3859">
        <v>5</v>
      </c>
      <c r="X3859">
        <v>114</v>
      </c>
      <c r="Z3859">
        <v>3554003</v>
      </c>
      <c r="AB3859" t="s">
        <v>5940</v>
      </c>
      <c r="AC3859">
        <v>3554003</v>
      </c>
      <c r="AD3859" t="s">
        <v>3628</v>
      </c>
      <c r="AE3859">
        <v>90</v>
      </c>
      <c r="AF3859">
        <v>3554003</v>
      </c>
      <c r="AG3859" t="s">
        <v>3628</v>
      </c>
      <c r="AH3859">
        <v>610132</v>
      </c>
      <c r="AI3859">
        <v>3554003</v>
      </c>
      <c r="AJ3859" t="s">
        <v>3628</v>
      </c>
      <c r="AK3859">
        <v>1110</v>
      </c>
      <c r="AL3859">
        <v>3554003</v>
      </c>
      <c r="AM3859" t="s">
        <v>3628</v>
      </c>
      <c r="AN3859">
        <v>5000</v>
      </c>
      <c r="AO3859">
        <v>0</v>
      </c>
      <c r="AP3859">
        <v>4107850</v>
      </c>
      <c r="AQ3859" t="s">
        <v>3783</v>
      </c>
      <c r="AR3859">
        <v>33020</v>
      </c>
    </row>
    <row r="3860" spans="1:44" x14ac:dyDescent="0.25">
      <c r="A3860">
        <v>2407401</v>
      </c>
      <c r="B3860">
        <v>5</v>
      </c>
      <c r="C3860" t="s">
        <v>882</v>
      </c>
      <c r="D3860" t="s">
        <v>5056</v>
      </c>
      <c r="E3860">
        <v>320</v>
      </c>
      <c r="F3860" t="s">
        <v>5940</v>
      </c>
      <c r="G3860">
        <v>354</v>
      </c>
      <c r="H3860" t="s">
        <v>5940</v>
      </c>
      <c r="I3860">
        <v>7</v>
      </c>
      <c r="J3860">
        <v>154</v>
      </c>
      <c r="K3860">
        <v>384</v>
      </c>
      <c r="L3860">
        <v>0</v>
      </c>
      <c r="M3860">
        <v>850</v>
      </c>
      <c r="N3860">
        <v>18</v>
      </c>
      <c r="O3860">
        <v>22</v>
      </c>
      <c r="P3860">
        <v>180</v>
      </c>
      <c r="R3860">
        <v>2407401</v>
      </c>
      <c r="S3860">
        <v>320</v>
      </c>
      <c r="T3860" t="s">
        <v>5940</v>
      </c>
      <c r="U3860">
        <v>354</v>
      </c>
      <c r="V3860" t="s">
        <v>5940</v>
      </c>
      <c r="W3860">
        <v>7</v>
      </c>
      <c r="X3860">
        <v>154</v>
      </c>
      <c r="Z3860">
        <v>3554102</v>
      </c>
      <c r="AB3860" t="s">
        <v>5940</v>
      </c>
      <c r="AC3860">
        <v>3554102</v>
      </c>
      <c r="AD3860" t="s">
        <v>3629</v>
      </c>
      <c r="AE3860">
        <v>4200</v>
      </c>
      <c r="AF3860">
        <v>3554102</v>
      </c>
      <c r="AG3860" t="s">
        <v>3629</v>
      </c>
      <c r="AH3860" t="s">
        <v>5940</v>
      </c>
      <c r="AI3860">
        <v>3554102</v>
      </c>
      <c r="AJ3860" t="s">
        <v>3629</v>
      </c>
      <c r="AK3860">
        <v>2643</v>
      </c>
      <c r="AL3860">
        <v>3554102</v>
      </c>
      <c r="AM3860" t="s">
        <v>3629</v>
      </c>
      <c r="AN3860" t="s">
        <v>5940</v>
      </c>
      <c r="AO3860">
        <v>0</v>
      </c>
      <c r="AP3860">
        <v>4107900</v>
      </c>
      <c r="AQ3860" t="s">
        <v>3784</v>
      </c>
      <c r="AR3860">
        <v>35899</v>
      </c>
    </row>
    <row r="3861" spans="1:44" x14ac:dyDescent="0.25">
      <c r="A3861">
        <v>2407500</v>
      </c>
      <c r="B3861">
        <v>5</v>
      </c>
      <c r="C3861" t="s">
        <v>882</v>
      </c>
      <c r="D3861" t="s">
        <v>5057</v>
      </c>
      <c r="E3861" t="s">
        <v>5940</v>
      </c>
      <c r="F3861" t="s">
        <v>5940</v>
      </c>
      <c r="G3861">
        <v>35</v>
      </c>
      <c r="H3861" t="s">
        <v>5940</v>
      </c>
      <c r="I3861" t="s">
        <v>5940</v>
      </c>
      <c r="J3861">
        <v>49</v>
      </c>
      <c r="K3861">
        <v>0</v>
      </c>
      <c r="L3861">
        <v>0</v>
      </c>
      <c r="M3861">
        <v>77</v>
      </c>
      <c r="N3861">
        <v>0</v>
      </c>
      <c r="O3861">
        <v>0</v>
      </c>
      <c r="P3861">
        <v>160</v>
      </c>
      <c r="R3861">
        <v>2407500</v>
      </c>
      <c r="S3861" t="s">
        <v>5940</v>
      </c>
      <c r="T3861" t="s">
        <v>5940</v>
      </c>
      <c r="U3861">
        <v>35</v>
      </c>
      <c r="V3861" t="s">
        <v>5940</v>
      </c>
      <c r="W3861" t="s">
        <v>5940</v>
      </c>
      <c r="X3861">
        <v>49</v>
      </c>
      <c r="Z3861">
        <v>3554201</v>
      </c>
      <c r="AB3861" t="s">
        <v>5940</v>
      </c>
      <c r="AC3861">
        <v>3554201</v>
      </c>
      <c r="AD3861" t="s">
        <v>3630</v>
      </c>
      <c r="AE3861">
        <v>220</v>
      </c>
      <c r="AF3861">
        <v>3554201</v>
      </c>
      <c r="AG3861" t="s">
        <v>3630</v>
      </c>
      <c r="AH3861">
        <v>11681</v>
      </c>
      <c r="AI3861">
        <v>3554201</v>
      </c>
      <c r="AJ3861" t="s">
        <v>3630</v>
      </c>
      <c r="AK3861">
        <v>1790</v>
      </c>
      <c r="AL3861">
        <v>3554201</v>
      </c>
      <c r="AM3861" t="s">
        <v>3630</v>
      </c>
      <c r="AN3861">
        <v>840</v>
      </c>
      <c r="AO3861">
        <v>0</v>
      </c>
      <c r="AP3861">
        <v>4108007</v>
      </c>
      <c r="AQ3861" t="s">
        <v>3785</v>
      </c>
      <c r="AR3861">
        <v>5912</v>
      </c>
    </row>
    <row r="3862" spans="1:44" x14ac:dyDescent="0.25">
      <c r="A3862">
        <v>2407609</v>
      </c>
      <c r="B3862">
        <v>5</v>
      </c>
      <c r="C3862" t="s">
        <v>882</v>
      </c>
      <c r="D3862" t="s">
        <v>5058</v>
      </c>
      <c r="E3862">
        <v>50</v>
      </c>
      <c r="F3862" t="s">
        <v>5940</v>
      </c>
      <c r="G3862">
        <v>26</v>
      </c>
      <c r="H3862">
        <v>8</v>
      </c>
      <c r="I3862">
        <v>7</v>
      </c>
      <c r="J3862">
        <v>21</v>
      </c>
      <c r="K3862">
        <v>48</v>
      </c>
      <c r="L3862">
        <v>0</v>
      </c>
      <c r="M3862">
        <v>78</v>
      </c>
      <c r="N3862">
        <v>1</v>
      </c>
      <c r="O3862">
        <v>1</v>
      </c>
      <c r="P3862">
        <v>14</v>
      </c>
      <c r="R3862">
        <v>2407609</v>
      </c>
      <c r="S3862">
        <v>50</v>
      </c>
      <c r="T3862" t="s">
        <v>5940</v>
      </c>
      <c r="U3862">
        <v>26</v>
      </c>
      <c r="V3862">
        <v>8</v>
      </c>
      <c r="W3862">
        <v>7</v>
      </c>
      <c r="X3862">
        <v>21</v>
      </c>
      <c r="Z3862">
        <v>3554300</v>
      </c>
      <c r="AB3862">
        <v>1080</v>
      </c>
      <c r="AC3862">
        <v>3554300</v>
      </c>
      <c r="AD3862" t="s">
        <v>3631</v>
      </c>
      <c r="AE3862">
        <v>126</v>
      </c>
      <c r="AF3862">
        <v>3554300</v>
      </c>
      <c r="AG3862" t="s">
        <v>3631</v>
      </c>
      <c r="AH3862">
        <v>1025874</v>
      </c>
      <c r="AI3862">
        <v>3554300</v>
      </c>
      <c r="AJ3862" t="s">
        <v>3631</v>
      </c>
      <c r="AK3862">
        <v>300</v>
      </c>
      <c r="AL3862">
        <v>3554300</v>
      </c>
      <c r="AM3862" t="s">
        <v>3631</v>
      </c>
      <c r="AN3862">
        <v>11094</v>
      </c>
      <c r="AO3862">
        <v>0</v>
      </c>
      <c r="AP3862">
        <v>4108106</v>
      </c>
      <c r="AQ3862" t="s">
        <v>3786</v>
      </c>
      <c r="AR3862">
        <v>3855</v>
      </c>
    </row>
    <row r="3863" spans="1:44" x14ac:dyDescent="0.25">
      <c r="A3863">
        <v>2407708</v>
      </c>
      <c r="B3863">
        <v>5</v>
      </c>
      <c r="C3863" t="s">
        <v>882</v>
      </c>
      <c r="D3863" t="s">
        <v>5059</v>
      </c>
      <c r="E3863" t="s">
        <v>5940</v>
      </c>
      <c r="F3863" t="s">
        <v>5940</v>
      </c>
      <c r="G3863">
        <v>67</v>
      </c>
      <c r="H3863" t="s">
        <v>5940</v>
      </c>
      <c r="I3863" t="s">
        <v>5940</v>
      </c>
      <c r="J3863">
        <v>69</v>
      </c>
      <c r="K3863">
        <v>7200</v>
      </c>
      <c r="L3863">
        <v>0</v>
      </c>
      <c r="M3863">
        <v>112</v>
      </c>
      <c r="N3863">
        <v>0</v>
      </c>
      <c r="O3863">
        <v>0</v>
      </c>
      <c r="P3863">
        <v>160</v>
      </c>
      <c r="R3863">
        <v>2407708</v>
      </c>
      <c r="S3863" t="s">
        <v>5940</v>
      </c>
      <c r="T3863" t="s">
        <v>5940</v>
      </c>
      <c r="U3863">
        <v>67</v>
      </c>
      <c r="V3863" t="s">
        <v>5940</v>
      </c>
      <c r="W3863" t="s">
        <v>5940</v>
      </c>
      <c r="X3863">
        <v>69</v>
      </c>
      <c r="Z3863">
        <v>3554409</v>
      </c>
      <c r="AB3863" t="s">
        <v>5940</v>
      </c>
      <c r="AC3863">
        <v>3554409</v>
      </c>
      <c r="AD3863" t="s">
        <v>3632</v>
      </c>
      <c r="AE3863" t="s">
        <v>5940</v>
      </c>
      <c r="AF3863">
        <v>3554409</v>
      </c>
      <c r="AG3863" t="s">
        <v>3632</v>
      </c>
      <c r="AH3863">
        <v>1535055</v>
      </c>
      <c r="AI3863">
        <v>3554409</v>
      </c>
      <c r="AJ3863" t="s">
        <v>3632</v>
      </c>
      <c r="AK3863" t="s">
        <v>5940</v>
      </c>
      <c r="AL3863">
        <v>3554409</v>
      </c>
      <c r="AM3863" t="s">
        <v>3632</v>
      </c>
      <c r="AN3863">
        <v>2340</v>
      </c>
      <c r="AO3863">
        <v>0</v>
      </c>
      <c r="AP3863">
        <v>4108205</v>
      </c>
      <c r="AQ3863" t="s">
        <v>3787</v>
      </c>
      <c r="AR3863">
        <v>9060</v>
      </c>
    </row>
    <row r="3864" spans="1:44" x14ac:dyDescent="0.25">
      <c r="A3864">
        <v>2407807</v>
      </c>
      <c r="B3864">
        <v>5</v>
      </c>
      <c r="C3864" t="s">
        <v>882</v>
      </c>
      <c r="D3864" t="s">
        <v>5060</v>
      </c>
      <c r="E3864">
        <v>3000</v>
      </c>
      <c r="F3864" t="s">
        <v>5940</v>
      </c>
      <c r="G3864">
        <v>88</v>
      </c>
      <c r="H3864">
        <v>18</v>
      </c>
      <c r="I3864" t="s">
        <v>5940</v>
      </c>
      <c r="J3864">
        <v>38</v>
      </c>
      <c r="K3864">
        <v>3000</v>
      </c>
      <c r="L3864">
        <v>0</v>
      </c>
      <c r="M3864">
        <v>220</v>
      </c>
      <c r="N3864">
        <v>0</v>
      </c>
      <c r="O3864">
        <v>0</v>
      </c>
      <c r="P3864">
        <v>185</v>
      </c>
      <c r="R3864">
        <v>2407807</v>
      </c>
      <c r="S3864">
        <v>3000</v>
      </c>
      <c r="T3864" t="s">
        <v>5940</v>
      </c>
      <c r="U3864">
        <v>88</v>
      </c>
      <c r="V3864">
        <v>18</v>
      </c>
      <c r="W3864" t="s">
        <v>5940</v>
      </c>
      <c r="X3864">
        <v>38</v>
      </c>
      <c r="Z3864">
        <v>3554508</v>
      </c>
      <c r="AB3864" t="s">
        <v>5940</v>
      </c>
      <c r="AC3864">
        <v>3554508</v>
      </c>
      <c r="AD3864" t="s">
        <v>3633</v>
      </c>
      <c r="AE3864" t="s">
        <v>5940</v>
      </c>
      <c r="AF3864">
        <v>3554508</v>
      </c>
      <c r="AG3864" t="s">
        <v>3633</v>
      </c>
      <c r="AH3864">
        <v>1246041</v>
      </c>
      <c r="AI3864">
        <v>3554508</v>
      </c>
      <c r="AJ3864" t="s">
        <v>3633</v>
      </c>
      <c r="AK3864">
        <v>210</v>
      </c>
      <c r="AL3864">
        <v>3554508</v>
      </c>
      <c r="AM3864" t="s">
        <v>3633</v>
      </c>
      <c r="AN3864" t="s">
        <v>5940</v>
      </c>
      <c r="AO3864">
        <v>0</v>
      </c>
      <c r="AP3864">
        <v>4108304</v>
      </c>
      <c r="AQ3864" t="s">
        <v>3788</v>
      </c>
      <c r="AR3864">
        <v>7369</v>
      </c>
    </row>
    <row r="3865" spans="1:44" x14ac:dyDescent="0.25">
      <c r="A3865">
        <v>2407906</v>
      </c>
      <c r="B3865">
        <v>5</v>
      </c>
      <c r="C3865" t="s">
        <v>882</v>
      </c>
      <c r="D3865" t="s">
        <v>5061</v>
      </c>
      <c r="E3865" t="s">
        <v>5940</v>
      </c>
      <c r="F3865" t="s">
        <v>5940</v>
      </c>
      <c r="G3865">
        <v>75</v>
      </c>
      <c r="H3865">
        <v>120</v>
      </c>
      <c r="I3865" t="s">
        <v>5940</v>
      </c>
      <c r="J3865">
        <v>150</v>
      </c>
      <c r="K3865">
        <v>0</v>
      </c>
      <c r="L3865">
        <v>0</v>
      </c>
      <c r="M3865">
        <v>175</v>
      </c>
      <c r="N3865">
        <v>5</v>
      </c>
      <c r="O3865">
        <v>0</v>
      </c>
      <c r="P3865">
        <v>200</v>
      </c>
      <c r="R3865">
        <v>2407906</v>
      </c>
      <c r="S3865" t="s">
        <v>5940</v>
      </c>
      <c r="T3865" t="s">
        <v>5940</v>
      </c>
      <c r="U3865">
        <v>75</v>
      </c>
      <c r="V3865">
        <v>120</v>
      </c>
      <c r="W3865" t="s">
        <v>5940</v>
      </c>
      <c r="X3865">
        <v>150</v>
      </c>
      <c r="Z3865">
        <v>3554607</v>
      </c>
      <c r="AB3865" t="s">
        <v>5940</v>
      </c>
      <c r="AC3865">
        <v>3554607</v>
      </c>
      <c r="AD3865" t="s">
        <v>3634</v>
      </c>
      <c r="AE3865">
        <v>30</v>
      </c>
      <c r="AF3865">
        <v>3554607</v>
      </c>
      <c r="AG3865" t="s">
        <v>3634</v>
      </c>
      <c r="AH3865">
        <v>27534</v>
      </c>
      <c r="AI3865">
        <v>3554607</v>
      </c>
      <c r="AJ3865" t="s">
        <v>3634</v>
      </c>
      <c r="AK3865">
        <v>458</v>
      </c>
      <c r="AL3865">
        <v>3554607</v>
      </c>
      <c r="AM3865" t="s">
        <v>3634</v>
      </c>
      <c r="AN3865">
        <v>375</v>
      </c>
      <c r="AO3865">
        <v>0</v>
      </c>
      <c r="AP3865">
        <v>4108320</v>
      </c>
      <c r="AQ3865" t="s">
        <v>3789</v>
      </c>
      <c r="AR3865">
        <v>1120</v>
      </c>
    </row>
    <row r="3866" spans="1:44" x14ac:dyDescent="0.25">
      <c r="A3866">
        <v>2408003</v>
      </c>
      <c r="B3866">
        <v>5</v>
      </c>
      <c r="C3866" t="s">
        <v>882</v>
      </c>
      <c r="D3866" t="s">
        <v>5062</v>
      </c>
      <c r="E3866" t="s">
        <v>5940</v>
      </c>
      <c r="F3866" t="s">
        <v>5940</v>
      </c>
      <c r="G3866">
        <v>343</v>
      </c>
      <c r="H3866">
        <v>450</v>
      </c>
      <c r="I3866" t="s">
        <v>5940</v>
      </c>
      <c r="J3866">
        <v>1123</v>
      </c>
      <c r="K3866">
        <v>0</v>
      </c>
      <c r="L3866">
        <v>0</v>
      </c>
      <c r="M3866">
        <v>2000</v>
      </c>
      <c r="N3866">
        <v>200</v>
      </c>
      <c r="O3866">
        <v>0</v>
      </c>
      <c r="P3866">
        <v>540</v>
      </c>
      <c r="R3866">
        <v>2408003</v>
      </c>
      <c r="S3866" t="s">
        <v>5940</v>
      </c>
      <c r="T3866" t="s">
        <v>5940</v>
      </c>
      <c r="U3866">
        <v>343</v>
      </c>
      <c r="V3866">
        <v>450</v>
      </c>
      <c r="W3866" t="s">
        <v>5940</v>
      </c>
      <c r="X3866">
        <v>1123</v>
      </c>
      <c r="Z3866">
        <v>3554656</v>
      </c>
      <c r="AB3866" t="s">
        <v>5940</v>
      </c>
      <c r="AC3866">
        <v>3554656</v>
      </c>
      <c r="AD3866" t="s">
        <v>3635</v>
      </c>
      <c r="AE3866">
        <v>2</v>
      </c>
      <c r="AF3866">
        <v>3554656</v>
      </c>
      <c r="AG3866" t="s">
        <v>3635</v>
      </c>
      <c r="AH3866" t="s">
        <v>5940</v>
      </c>
      <c r="AI3866">
        <v>3554656</v>
      </c>
      <c r="AJ3866" t="s">
        <v>3635</v>
      </c>
      <c r="AK3866">
        <v>4</v>
      </c>
      <c r="AL3866">
        <v>3554656</v>
      </c>
      <c r="AM3866" t="s">
        <v>3635</v>
      </c>
      <c r="AN3866" t="s">
        <v>5940</v>
      </c>
      <c r="AO3866">
        <v>0</v>
      </c>
      <c r="AP3866">
        <v>4108403</v>
      </c>
      <c r="AQ3866" t="s">
        <v>3790</v>
      </c>
      <c r="AR3866">
        <v>62140</v>
      </c>
    </row>
    <row r="3867" spans="1:44" x14ac:dyDescent="0.25">
      <c r="A3867">
        <v>2408102</v>
      </c>
      <c r="B3867">
        <v>5</v>
      </c>
      <c r="C3867" t="s">
        <v>882</v>
      </c>
      <c r="D3867" t="s">
        <v>5063</v>
      </c>
      <c r="E3867" t="s">
        <v>5940</v>
      </c>
      <c r="F3867" t="s">
        <v>5940</v>
      </c>
      <c r="G3867">
        <v>0</v>
      </c>
      <c r="H3867" t="s">
        <v>5940</v>
      </c>
      <c r="I3867" t="s">
        <v>5940</v>
      </c>
      <c r="J3867" t="s">
        <v>5940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R3867">
        <v>2408102</v>
      </c>
      <c r="S3867" t="s">
        <v>5940</v>
      </c>
      <c r="T3867" t="s">
        <v>5940</v>
      </c>
      <c r="U3867">
        <v>0</v>
      </c>
      <c r="V3867" t="s">
        <v>5940</v>
      </c>
      <c r="W3867" t="s">
        <v>5940</v>
      </c>
      <c r="X3867" t="s">
        <v>5940</v>
      </c>
      <c r="Z3867">
        <v>3554706</v>
      </c>
      <c r="AB3867" t="s">
        <v>5940</v>
      </c>
      <c r="AC3867">
        <v>3554706</v>
      </c>
      <c r="AD3867" t="s">
        <v>3636</v>
      </c>
      <c r="AE3867">
        <v>75</v>
      </c>
      <c r="AF3867">
        <v>3554706</v>
      </c>
      <c r="AG3867" t="s">
        <v>3636</v>
      </c>
      <c r="AH3867">
        <v>578717</v>
      </c>
      <c r="AI3867">
        <v>3554706</v>
      </c>
      <c r="AJ3867" t="s">
        <v>3636</v>
      </c>
      <c r="AK3867">
        <v>18</v>
      </c>
      <c r="AL3867">
        <v>3554706</v>
      </c>
      <c r="AM3867" t="s">
        <v>3636</v>
      </c>
      <c r="AN3867" t="s">
        <v>5940</v>
      </c>
      <c r="AO3867">
        <v>0</v>
      </c>
      <c r="AP3867">
        <v>4108452</v>
      </c>
      <c r="AQ3867" t="s">
        <v>3791</v>
      </c>
      <c r="AR3867">
        <v>22240</v>
      </c>
    </row>
    <row r="3868" spans="1:44" x14ac:dyDescent="0.25">
      <c r="A3868">
        <v>2408201</v>
      </c>
      <c r="B3868">
        <v>5</v>
      </c>
      <c r="C3868" t="s">
        <v>882</v>
      </c>
      <c r="D3868" t="s">
        <v>5064</v>
      </c>
      <c r="E3868">
        <v>42780</v>
      </c>
      <c r="F3868" t="s">
        <v>5940</v>
      </c>
      <c r="G3868">
        <v>124</v>
      </c>
      <c r="H3868" t="s">
        <v>5940</v>
      </c>
      <c r="I3868" t="s">
        <v>5940</v>
      </c>
      <c r="J3868">
        <v>85</v>
      </c>
      <c r="K3868">
        <v>42780</v>
      </c>
      <c r="L3868">
        <v>0</v>
      </c>
      <c r="M3868">
        <v>98</v>
      </c>
      <c r="N3868">
        <v>0</v>
      </c>
      <c r="O3868">
        <v>0</v>
      </c>
      <c r="P3868">
        <v>165</v>
      </c>
      <c r="R3868">
        <v>2408201</v>
      </c>
      <c r="S3868">
        <v>42780</v>
      </c>
      <c r="T3868" t="s">
        <v>5940</v>
      </c>
      <c r="U3868">
        <v>124</v>
      </c>
      <c r="V3868" t="s">
        <v>5940</v>
      </c>
      <c r="W3868" t="s">
        <v>5940</v>
      </c>
      <c r="X3868">
        <v>85</v>
      </c>
      <c r="Z3868">
        <v>3554755</v>
      </c>
      <c r="AB3868">
        <v>101</v>
      </c>
      <c r="AC3868">
        <v>3554755</v>
      </c>
      <c r="AD3868" t="s">
        <v>3637</v>
      </c>
      <c r="AE3868">
        <v>15</v>
      </c>
      <c r="AF3868">
        <v>3554755</v>
      </c>
      <c r="AG3868" t="s">
        <v>3637</v>
      </c>
      <c r="AH3868">
        <v>162910</v>
      </c>
      <c r="AI3868">
        <v>3554755</v>
      </c>
      <c r="AJ3868" t="s">
        <v>3637</v>
      </c>
      <c r="AK3868">
        <v>14</v>
      </c>
      <c r="AL3868">
        <v>3554755</v>
      </c>
      <c r="AM3868" t="s">
        <v>3637</v>
      </c>
      <c r="AN3868">
        <v>72</v>
      </c>
      <c r="AO3868">
        <v>0</v>
      </c>
      <c r="AP3868">
        <v>4108502</v>
      </c>
      <c r="AQ3868" t="s">
        <v>3792</v>
      </c>
      <c r="AR3868">
        <v>3080</v>
      </c>
    </row>
    <row r="3869" spans="1:44" x14ac:dyDescent="0.25">
      <c r="A3869">
        <v>2408300</v>
      </c>
      <c r="B3869">
        <v>5</v>
      </c>
      <c r="C3869" t="s">
        <v>882</v>
      </c>
      <c r="D3869" t="s">
        <v>5065</v>
      </c>
      <c r="E3869" t="s">
        <v>5940</v>
      </c>
      <c r="F3869" t="s">
        <v>5940</v>
      </c>
      <c r="G3869">
        <v>180</v>
      </c>
      <c r="H3869">
        <v>200</v>
      </c>
      <c r="I3869" t="s">
        <v>5940</v>
      </c>
      <c r="J3869">
        <v>94</v>
      </c>
      <c r="K3869">
        <v>0</v>
      </c>
      <c r="L3869">
        <v>0</v>
      </c>
      <c r="M3869">
        <v>600</v>
      </c>
      <c r="N3869">
        <v>260</v>
      </c>
      <c r="O3869">
        <v>0</v>
      </c>
      <c r="P3869">
        <v>605</v>
      </c>
      <c r="R3869">
        <v>2408300</v>
      </c>
      <c r="S3869" t="s">
        <v>5940</v>
      </c>
      <c r="T3869" t="s">
        <v>5940</v>
      </c>
      <c r="U3869">
        <v>180</v>
      </c>
      <c r="V3869">
        <v>200</v>
      </c>
      <c r="W3869" t="s">
        <v>5940</v>
      </c>
      <c r="X3869">
        <v>94</v>
      </c>
      <c r="Z3869">
        <v>3554805</v>
      </c>
      <c r="AB3869" t="s">
        <v>5940</v>
      </c>
      <c r="AC3869">
        <v>3554805</v>
      </c>
      <c r="AD3869" t="s">
        <v>3638</v>
      </c>
      <c r="AE3869">
        <v>8400</v>
      </c>
      <c r="AF3869">
        <v>3554805</v>
      </c>
      <c r="AG3869" t="s">
        <v>3638</v>
      </c>
      <c r="AH3869" t="s">
        <v>5940</v>
      </c>
      <c r="AI3869">
        <v>3554805</v>
      </c>
      <c r="AJ3869" t="s">
        <v>3638</v>
      </c>
      <c r="AK3869">
        <v>712</v>
      </c>
      <c r="AL3869">
        <v>3554805</v>
      </c>
      <c r="AM3869" t="s">
        <v>3638</v>
      </c>
      <c r="AN3869" t="s">
        <v>5940</v>
      </c>
      <c r="AO3869">
        <v>0</v>
      </c>
      <c r="AP3869">
        <v>4108551</v>
      </c>
      <c r="AQ3869" t="s">
        <v>3793</v>
      </c>
      <c r="AR3869">
        <v>6435</v>
      </c>
    </row>
    <row r="3870" spans="1:44" x14ac:dyDescent="0.25">
      <c r="A3870">
        <v>2408409</v>
      </c>
      <c r="B3870">
        <v>5</v>
      </c>
      <c r="C3870" t="s">
        <v>882</v>
      </c>
      <c r="D3870" t="s">
        <v>5066</v>
      </c>
      <c r="E3870" t="s">
        <v>5940</v>
      </c>
      <c r="F3870" t="s">
        <v>5940</v>
      </c>
      <c r="G3870">
        <v>72</v>
      </c>
      <c r="H3870">
        <v>60</v>
      </c>
      <c r="I3870">
        <v>2</v>
      </c>
      <c r="J3870">
        <v>32</v>
      </c>
      <c r="K3870">
        <v>0</v>
      </c>
      <c r="L3870">
        <v>0</v>
      </c>
      <c r="M3870">
        <v>33</v>
      </c>
      <c r="N3870">
        <v>3</v>
      </c>
      <c r="O3870">
        <v>2</v>
      </c>
      <c r="P3870">
        <v>20</v>
      </c>
      <c r="R3870">
        <v>2408409</v>
      </c>
      <c r="S3870" t="s">
        <v>5940</v>
      </c>
      <c r="T3870" t="s">
        <v>5940</v>
      </c>
      <c r="U3870">
        <v>72</v>
      </c>
      <c r="V3870">
        <v>60</v>
      </c>
      <c r="W3870">
        <v>2</v>
      </c>
      <c r="X3870">
        <v>32</v>
      </c>
      <c r="Z3870">
        <v>3554904</v>
      </c>
      <c r="AB3870">
        <v>90</v>
      </c>
      <c r="AC3870">
        <v>3554904</v>
      </c>
      <c r="AD3870" t="s">
        <v>3639</v>
      </c>
      <c r="AE3870">
        <v>8</v>
      </c>
      <c r="AF3870">
        <v>3554904</v>
      </c>
      <c r="AG3870" t="s">
        <v>3639</v>
      </c>
      <c r="AH3870" t="s">
        <v>5940</v>
      </c>
      <c r="AI3870">
        <v>3554904</v>
      </c>
      <c r="AJ3870" t="s">
        <v>3639</v>
      </c>
      <c r="AK3870">
        <v>25</v>
      </c>
      <c r="AL3870">
        <v>3554904</v>
      </c>
      <c r="AM3870" t="s">
        <v>3639</v>
      </c>
      <c r="AN3870" t="s">
        <v>5940</v>
      </c>
      <c r="AO3870">
        <v>0</v>
      </c>
      <c r="AP3870">
        <v>4108601</v>
      </c>
      <c r="AQ3870" t="s">
        <v>3794</v>
      </c>
      <c r="AR3870">
        <v>18540</v>
      </c>
    </row>
    <row r="3871" spans="1:44" x14ac:dyDescent="0.25">
      <c r="A3871">
        <v>2408508</v>
      </c>
      <c r="B3871">
        <v>5</v>
      </c>
      <c r="C3871" t="s">
        <v>882</v>
      </c>
      <c r="D3871" t="s">
        <v>5067</v>
      </c>
      <c r="E3871" t="s">
        <v>5940</v>
      </c>
      <c r="F3871" t="s">
        <v>5940</v>
      </c>
      <c r="G3871">
        <v>2</v>
      </c>
      <c r="H3871" t="s">
        <v>5940</v>
      </c>
      <c r="I3871" t="s">
        <v>5940</v>
      </c>
      <c r="J3871">
        <v>29</v>
      </c>
      <c r="K3871">
        <v>0</v>
      </c>
      <c r="L3871">
        <v>0</v>
      </c>
      <c r="M3871">
        <v>112</v>
      </c>
      <c r="N3871">
        <v>0</v>
      </c>
      <c r="O3871">
        <v>6</v>
      </c>
      <c r="P3871">
        <v>90</v>
      </c>
      <c r="R3871">
        <v>2408508</v>
      </c>
      <c r="S3871" t="s">
        <v>5940</v>
      </c>
      <c r="T3871" t="s">
        <v>5940</v>
      </c>
      <c r="U3871">
        <v>2</v>
      </c>
      <c r="V3871" t="s">
        <v>5940</v>
      </c>
      <c r="W3871" t="s">
        <v>5940</v>
      </c>
      <c r="X3871">
        <v>29</v>
      </c>
      <c r="Z3871">
        <v>3554953</v>
      </c>
      <c r="AB3871" t="s">
        <v>5940</v>
      </c>
      <c r="AC3871">
        <v>3554953</v>
      </c>
      <c r="AD3871" t="s">
        <v>3640</v>
      </c>
      <c r="AE3871">
        <v>8</v>
      </c>
      <c r="AF3871">
        <v>3554953</v>
      </c>
      <c r="AG3871" t="s">
        <v>3640</v>
      </c>
      <c r="AH3871" t="s">
        <v>5940</v>
      </c>
      <c r="AI3871">
        <v>3554953</v>
      </c>
      <c r="AJ3871" t="s">
        <v>3640</v>
      </c>
      <c r="AK3871">
        <v>145</v>
      </c>
      <c r="AL3871">
        <v>3554953</v>
      </c>
      <c r="AM3871" t="s">
        <v>3640</v>
      </c>
      <c r="AN3871" t="s">
        <v>5940</v>
      </c>
      <c r="AO3871">
        <v>0</v>
      </c>
      <c r="AP3871">
        <v>4108650</v>
      </c>
      <c r="AQ3871" t="s">
        <v>3795</v>
      </c>
      <c r="AR3871">
        <v>42495</v>
      </c>
    </row>
    <row r="3872" spans="1:44" x14ac:dyDescent="0.25">
      <c r="A3872">
        <v>2408607</v>
      </c>
      <c r="B3872">
        <v>5</v>
      </c>
      <c r="C3872" t="s">
        <v>882</v>
      </c>
      <c r="D3872" t="s">
        <v>5068</v>
      </c>
      <c r="E3872">
        <v>270</v>
      </c>
      <c r="F3872" t="s">
        <v>5940</v>
      </c>
      <c r="G3872">
        <v>209</v>
      </c>
      <c r="H3872">
        <v>3</v>
      </c>
      <c r="I3872">
        <v>4</v>
      </c>
      <c r="J3872">
        <v>86</v>
      </c>
      <c r="K3872">
        <v>308</v>
      </c>
      <c r="L3872">
        <v>0</v>
      </c>
      <c r="M3872">
        <v>462</v>
      </c>
      <c r="N3872">
        <v>0</v>
      </c>
      <c r="O3872">
        <v>35</v>
      </c>
      <c r="P3872">
        <v>196</v>
      </c>
      <c r="R3872">
        <v>2408607</v>
      </c>
      <c r="S3872">
        <v>270</v>
      </c>
      <c r="T3872" t="s">
        <v>5940</v>
      </c>
      <c r="U3872">
        <v>209</v>
      </c>
      <c r="V3872">
        <v>3</v>
      </c>
      <c r="W3872">
        <v>4</v>
      </c>
      <c r="X3872">
        <v>86</v>
      </c>
      <c r="Z3872">
        <v>3555000</v>
      </c>
      <c r="AB3872" t="s">
        <v>5940</v>
      </c>
      <c r="AC3872">
        <v>3555000</v>
      </c>
      <c r="AD3872" t="s">
        <v>3641</v>
      </c>
      <c r="AE3872">
        <v>48</v>
      </c>
      <c r="AF3872">
        <v>3555000</v>
      </c>
      <c r="AG3872" t="s">
        <v>3641</v>
      </c>
      <c r="AH3872">
        <v>56874</v>
      </c>
      <c r="AI3872">
        <v>3555000</v>
      </c>
      <c r="AJ3872" t="s">
        <v>3641</v>
      </c>
      <c r="AK3872">
        <v>72</v>
      </c>
      <c r="AL3872">
        <v>3555000</v>
      </c>
      <c r="AM3872" t="s">
        <v>3641</v>
      </c>
      <c r="AN3872">
        <v>180</v>
      </c>
      <c r="AO3872">
        <v>0</v>
      </c>
      <c r="AP3872">
        <v>4108700</v>
      </c>
      <c r="AQ3872" t="s">
        <v>3796</v>
      </c>
      <c r="AR3872">
        <v>4796</v>
      </c>
    </row>
    <row r="3873" spans="1:44" x14ac:dyDescent="0.25">
      <c r="A3873">
        <v>2408706</v>
      </c>
      <c r="B3873">
        <v>5</v>
      </c>
      <c r="C3873" t="s">
        <v>882</v>
      </c>
      <c r="D3873" t="s">
        <v>5069</v>
      </c>
      <c r="E3873" t="s">
        <v>5940</v>
      </c>
      <c r="F3873" t="s">
        <v>5940</v>
      </c>
      <c r="G3873">
        <v>32</v>
      </c>
      <c r="H3873">
        <v>21</v>
      </c>
      <c r="I3873" t="s">
        <v>5940</v>
      </c>
      <c r="J3873">
        <v>52</v>
      </c>
      <c r="K3873">
        <v>0</v>
      </c>
      <c r="L3873">
        <v>0</v>
      </c>
      <c r="M3873">
        <v>21</v>
      </c>
      <c r="N3873">
        <v>0</v>
      </c>
      <c r="O3873">
        <v>0</v>
      </c>
      <c r="P3873">
        <v>40</v>
      </c>
      <c r="R3873">
        <v>2408706</v>
      </c>
      <c r="S3873" t="s">
        <v>5940</v>
      </c>
      <c r="T3873" t="s">
        <v>5940</v>
      </c>
      <c r="U3873">
        <v>32</v>
      </c>
      <c r="V3873">
        <v>21</v>
      </c>
      <c r="W3873" t="s">
        <v>5940</v>
      </c>
      <c r="X3873">
        <v>52</v>
      </c>
      <c r="Z3873">
        <v>3555109</v>
      </c>
      <c r="AB3873">
        <v>570</v>
      </c>
      <c r="AC3873">
        <v>3555109</v>
      </c>
      <c r="AD3873" t="s">
        <v>3642</v>
      </c>
      <c r="AE3873">
        <v>20</v>
      </c>
      <c r="AF3873">
        <v>3555109</v>
      </c>
      <c r="AG3873" t="s">
        <v>3642</v>
      </c>
      <c r="AH3873">
        <v>32854</v>
      </c>
      <c r="AI3873">
        <v>3555109</v>
      </c>
      <c r="AJ3873" t="s">
        <v>3642</v>
      </c>
      <c r="AK3873" t="s">
        <v>5940</v>
      </c>
      <c r="AL3873">
        <v>3555109</v>
      </c>
      <c r="AM3873" t="s">
        <v>3642</v>
      </c>
      <c r="AN3873">
        <v>110</v>
      </c>
      <c r="AO3873">
        <v>0</v>
      </c>
      <c r="AP3873">
        <v>4108809</v>
      </c>
      <c r="AQ3873" t="s">
        <v>3797</v>
      </c>
      <c r="AR3873">
        <v>7841</v>
      </c>
    </row>
    <row r="3874" spans="1:44" x14ac:dyDescent="0.25">
      <c r="A3874">
        <v>2408805</v>
      </c>
      <c r="B3874">
        <v>5</v>
      </c>
      <c r="C3874" t="s">
        <v>882</v>
      </c>
      <c r="D3874" t="s">
        <v>5070</v>
      </c>
      <c r="E3874" t="s">
        <v>5940</v>
      </c>
      <c r="F3874" t="s">
        <v>5940</v>
      </c>
      <c r="G3874">
        <v>4</v>
      </c>
      <c r="H3874">
        <v>135</v>
      </c>
      <c r="I3874" t="s">
        <v>5940</v>
      </c>
      <c r="J3874">
        <v>62</v>
      </c>
      <c r="K3874">
        <v>0</v>
      </c>
      <c r="L3874">
        <v>0</v>
      </c>
      <c r="M3874">
        <v>66</v>
      </c>
      <c r="N3874">
        <v>55</v>
      </c>
      <c r="O3874">
        <v>0</v>
      </c>
      <c r="P3874">
        <v>18</v>
      </c>
      <c r="R3874">
        <v>2408805</v>
      </c>
      <c r="S3874" t="s">
        <v>5940</v>
      </c>
      <c r="T3874" t="s">
        <v>5940</v>
      </c>
      <c r="U3874">
        <v>4</v>
      </c>
      <c r="V3874">
        <v>135</v>
      </c>
      <c r="W3874" t="s">
        <v>5940</v>
      </c>
      <c r="X3874">
        <v>62</v>
      </c>
      <c r="Z3874">
        <v>3555208</v>
      </c>
      <c r="AB3874">
        <v>443</v>
      </c>
      <c r="AC3874">
        <v>3555208</v>
      </c>
      <c r="AD3874" t="s">
        <v>3643</v>
      </c>
      <c r="AE3874">
        <v>222</v>
      </c>
      <c r="AF3874">
        <v>3555208</v>
      </c>
      <c r="AG3874" t="s">
        <v>3643</v>
      </c>
      <c r="AH3874">
        <v>1514</v>
      </c>
      <c r="AI3874">
        <v>3555208</v>
      </c>
      <c r="AJ3874" t="s">
        <v>3643</v>
      </c>
      <c r="AK3874">
        <v>300</v>
      </c>
      <c r="AL3874">
        <v>3555208</v>
      </c>
      <c r="AM3874" t="s">
        <v>3643</v>
      </c>
      <c r="AN3874">
        <v>1335</v>
      </c>
      <c r="AO3874">
        <v>0</v>
      </c>
      <c r="AP3874">
        <v>4108908</v>
      </c>
      <c r="AQ3874" t="s">
        <v>3798</v>
      </c>
      <c r="AR3874">
        <v>1625</v>
      </c>
    </row>
    <row r="3875" spans="1:44" x14ac:dyDescent="0.25">
      <c r="A3875">
        <v>2408904</v>
      </c>
      <c r="B3875">
        <v>5</v>
      </c>
      <c r="C3875" t="s">
        <v>882</v>
      </c>
      <c r="D3875" t="s">
        <v>5071</v>
      </c>
      <c r="E3875" t="s">
        <v>5940</v>
      </c>
      <c r="F3875" t="s">
        <v>5940</v>
      </c>
      <c r="G3875">
        <v>5</v>
      </c>
      <c r="H3875" t="s">
        <v>5940</v>
      </c>
      <c r="I3875" t="s">
        <v>5940</v>
      </c>
      <c r="J3875">
        <v>23</v>
      </c>
      <c r="K3875">
        <v>0</v>
      </c>
      <c r="L3875">
        <v>0</v>
      </c>
      <c r="M3875">
        <v>126</v>
      </c>
      <c r="N3875">
        <v>0</v>
      </c>
      <c r="O3875">
        <v>0</v>
      </c>
      <c r="P3875">
        <v>110</v>
      </c>
      <c r="R3875">
        <v>2408904</v>
      </c>
      <c r="S3875" t="s">
        <v>5940</v>
      </c>
      <c r="T3875" t="s">
        <v>5940</v>
      </c>
      <c r="U3875">
        <v>5</v>
      </c>
      <c r="V3875" t="s">
        <v>5940</v>
      </c>
      <c r="W3875" t="s">
        <v>5940</v>
      </c>
      <c r="X3875">
        <v>23</v>
      </c>
      <c r="Z3875">
        <v>3555307</v>
      </c>
      <c r="AB3875">
        <v>794</v>
      </c>
      <c r="AC3875">
        <v>3555307</v>
      </c>
      <c r="AD3875" t="s">
        <v>3644</v>
      </c>
      <c r="AE3875" t="s">
        <v>5940</v>
      </c>
      <c r="AF3875">
        <v>3555307</v>
      </c>
      <c r="AG3875" t="s">
        <v>3644</v>
      </c>
      <c r="AH3875">
        <v>15958</v>
      </c>
      <c r="AI3875">
        <v>3555307</v>
      </c>
      <c r="AJ3875" t="s">
        <v>3644</v>
      </c>
      <c r="AK3875">
        <v>24</v>
      </c>
      <c r="AL3875">
        <v>3555307</v>
      </c>
      <c r="AM3875" t="s">
        <v>3644</v>
      </c>
      <c r="AN3875">
        <v>140</v>
      </c>
      <c r="AO3875">
        <v>0</v>
      </c>
      <c r="AP3875">
        <v>4108957</v>
      </c>
      <c r="AQ3875" t="s">
        <v>3799</v>
      </c>
      <c r="AR3875">
        <v>22993</v>
      </c>
    </row>
    <row r="3876" spans="1:44" x14ac:dyDescent="0.25">
      <c r="A3876">
        <v>2403251</v>
      </c>
      <c r="B3876">
        <v>5</v>
      </c>
      <c r="C3876" t="s">
        <v>882</v>
      </c>
      <c r="D3876" t="s">
        <v>5010</v>
      </c>
      <c r="E3876">
        <v>14520</v>
      </c>
      <c r="F3876" t="s">
        <v>5940</v>
      </c>
      <c r="G3876">
        <v>52</v>
      </c>
      <c r="H3876" t="s">
        <v>5940</v>
      </c>
      <c r="I3876" t="s">
        <v>5940</v>
      </c>
      <c r="J3876">
        <v>42</v>
      </c>
      <c r="K3876">
        <v>14520</v>
      </c>
      <c r="L3876">
        <v>0</v>
      </c>
      <c r="M3876">
        <v>112</v>
      </c>
      <c r="N3876">
        <v>0</v>
      </c>
      <c r="O3876">
        <v>0</v>
      </c>
      <c r="P3876">
        <v>270</v>
      </c>
      <c r="R3876">
        <v>2403251</v>
      </c>
      <c r="S3876">
        <v>14520</v>
      </c>
      <c r="T3876" t="s">
        <v>5940</v>
      </c>
      <c r="U3876">
        <v>52</v>
      </c>
      <c r="V3876" t="s">
        <v>5940</v>
      </c>
      <c r="W3876" t="s">
        <v>5940</v>
      </c>
      <c r="X3876">
        <v>42</v>
      </c>
      <c r="Z3876">
        <v>3555356</v>
      </c>
      <c r="AB3876" t="s">
        <v>5940</v>
      </c>
      <c r="AC3876">
        <v>3555356</v>
      </c>
      <c r="AD3876" t="s">
        <v>3645</v>
      </c>
      <c r="AE3876">
        <v>270</v>
      </c>
      <c r="AF3876">
        <v>3555356</v>
      </c>
      <c r="AG3876" t="s">
        <v>3645</v>
      </c>
      <c r="AH3876">
        <v>301416</v>
      </c>
      <c r="AI3876">
        <v>3555356</v>
      </c>
      <c r="AJ3876" t="s">
        <v>3645</v>
      </c>
      <c r="AK3876">
        <v>440</v>
      </c>
      <c r="AL3876">
        <v>3555356</v>
      </c>
      <c r="AM3876" t="s">
        <v>3645</v>
      </c>
      <c r="AN3876">
        <v>1237</v>
      </c>
      <c r="AO3876">
        <v>0</v>
      </c>
      <c r="AP3876">
        <v>4109005</v>
      </c>
      <c r="AQ3876" t="s">
        <v>3800</v>
      </c>
      <c r="AR3876">
        <v>7690</v>
      </c>
    </row>
    <row r="3877" spans="1:44" x14ac:dyDescent="0.25">
      <c r="A3877">
        <v>2409100</v>
      </c>
      <c r="B3877">
        <v>5</v>
      </c>
      <c r="C3877" t="s">
        <v>882</v>
      </c>
      <c r="D3877" t="s">
        <v>5073</v>
      </c>
      <c r="E3877" t="s">
        <v>5940</v>
      </c>
      <c r="F3877" t="s">
        <v>5940</v>
      </c>
      <c r="G3877">
        <v>420</v>
      </c>
      <c r="H3877">
        <v>16</v>
      </c>
      <c r="I3877" t="s">
        <v>5940</v>
      </c>
      <c r="J3877">
        <v>650</v>
      </c>
      <c r="K3877">
        <v>0</v>
      </c>
      <c r="L3877">
        <v>0</v>
      </c>
      <c r="M3877">
        <v>480</v>
      </c>
      <c r="N3877">
        <v>0</v>
      </c>
      <c r="O3877">
        <v>0</v>
      </c>
      <c r="P3877">
        <v>400</v>
      </c>
      <c r="R3877">
        <v>2409100</v>
      </c>
      <c r="S3877" t="s">
        <v>5940</v>
      </c>
      <c r="T3877" t="s">
        <v>5940</v>
      </c>
      <c r="U3877">
        <v>420</v>
      </c>
      <c r="V3877">
        <v>16</v>
      </c>
      <c r="W3877" t="s">
        <v>5940</v>
      </c>
      <c r="X3877">
        <v>650</v>
      </c>
      <c r="Z3877">
        <v>3555406</v>
      </c>
      <c r="AB3877" t="s">
        <v>5940</v>
      </c>
      <c r="AC3877">
        <v>3555406</v>
      </c>
      <c r="AD3877" t="s">
        <v>3646</v>
      </c>
      <c r="AE3877" t="s">
        <v>5940</v>
      </c>
      <c r="AF3877">
        <v>3555406</v>
      </c>
      <c r="AG3877" t="s">
        <v>3646</v>
      </c>
      <c r="AH3877" t="s">
        <v>5940</v>
      </c>
      <c r="AI3877">
        <v>3555406</v>
      </c>
      <c r="AJ3877" t="s">
        <v>3646</v>
      </c>
      <c r="AK3877" t="s">
        <v>5940</v>
      </c>
      <c r="AL3877">
        <v>3555406</v>
      </c>
      <c r="AM3877" t="s">
        <v>3646</v>
      </c>
      <c r="AN3877" t="s">
        <v>5940</v>
      </c>
      <c r="AO3877">
        <v>0</v>
      </c>
      <c r="AP3877">
        <v>4109104</v>
      </c>
      <c r="AQ3877" t="s">
        <v>3801</v>
      </c>
      <c r="AR3877">
        <v>1660</v>
      </c>
    </row>
    <row r="3878" spans="1:44" x14ac:dyDescent="0.25">
      <c r="A3878">
        <v>2409209</v>
      </c>
      <c r="B3878">
        <v>5</v>
      </c>
      <c r="C3878" t="s">
        <v>882</v>
      </c>
      <c r="D3878" t="s">
        <v>5074</v>
      </c>
      <c r="E3878" t="s">
        <v>5940</v>
      </c>
      <c r="F3878" t="s">
        <v>5940</v>
      </c>
      <c r="G3878">
        <v>26</v>
      </c>
      <c r="H3878" t="s">
        <v>5940</v>
      </c>
      <c r="I3878" t="s">
        <v>5940</v>
      </c>
      <c r="J3878">
        <v>40</v>
      </c>
      <c r="K3878">
        <v>0</v>
      </c>
      <c r="L3878">
        <v>0</v>
      </c>
      <c r="M3878">
        <v>104</v>
      </c>
      <c r="N3878">
        <v>0</v>
      </c>
      <c r="O3878">
        <v>0</v>
      </c>
      <c r="P3878">
        <v>85</v>
      </c>
      <c r="R3878">
        <v>2409209</v>
      </c>
      <c r="S3878" t="s">
        <v>5940</v>
      </c>
      <c r="T3878" t="s">
        <v>5940</v>
      </c>
      <c r="U3878">
        <v>26</v>
      </c>
      <c r="V3878" t="s">
        <v>5940</v>
      </c>
      <c r="W3878" t="s">
        <v>5940</v>
      </c>
      <c r="X3878">
        <v>40</v>
      </c>
      <c r="Z3878">
        <v>3555505</v>
      </c>
      <c r="AB3878" t="s">
        <v>5940</v>
      </c>
      <c r="AC3878">
        <v>3555505</v>
      </c>
      <c r="AD3878" t="s">
        <v>3647</v>
      </c>
      <c r="AE3878">
        <v>5</v>
      </c>
      <c r="AF3878">
        <v>3555505</v>
      </c>
      <c r="AG3878" t="s">
        <v>3647</v>
      </c>
      <c r="AH3878" t="s">
        <v>5940</v>
      </c>
      <c r="AI3878">
        <v>3555505</v>
      </c>
      <c r="AJ3878" t="s">
        <v>3647</v>
      </c>
      <c r="AK3878">
        <v>19</v>
      </c>
      <c r="AL3878">
        <v>3555505</v>
      </c>
      <c r="AM3878" t="s">
        <v>3647</v>
      </c>
      <c r="AN3878" t="s">
        <v>5940</v>
      </c>
      <c r="AO3878">
        <v>0</v>
      </c>
      <c r="AP3878">
        <v>4109203</v>
      </c>
      <c r="AQ3878" t="s">
        <v>3802</v>
      </c>
      <c r="AR3878">
        <v>1085</v>
      </c>
    </row>
    <row r="3879" spans="1:44" x14ac:dyDescent="0.25">
      <c r="A3879">
        <v>2409308</v>
      </c>
      <c r="B3879">
        <v>5</v>
      </c>
      <c r="C3879" t="s">
        <v>882</v>
      </c>
      <c r="D3879" t="s">
        <v>5075</v>
      </c>
      <c r="E3879">
        <v>120</v>
      </c>
      <c r="F3879" t="s">
        <v>5940</v>
      </c>
      <c r="G3879">
        <v>48</v>
      </c>
      <c r="H3879">
        <v>53</v>
      </c>
      <c r="I3879" t="s">
        <v>5940</v>
      </c>
      <c r="J3879">
        <v>75</v>
      </c>
      <c r="K3879">
        <v>120</v>
      </c>
      <c r="L3879">
        <v>0</v>
      </c>
      <c r="M3879">
        <v>29</v>
      </c>
      <c r="N3879">
        <v>80</v>
      </c>
      <c r="O3879">
        <v>0</v>
      </c>
      <c r="P3879">
        <v>24</v>
      </c>
      <c r="R3879">
        <v>2409308</v>
      </c>
      <c r="S3879">
        <v>120</v>
      </c>
      <c r="T3879" t="s">
        <v>5940</v>
      </c>
      <c r="U3879">
        <v>48</v>
      </c>
      <c r="V3879">
        <v>53</v>
      </c>
      <c r="W3879" t="s">
        <v>5940</v>
      </c>
      <c r="X3879">
        <v>75</v>
      </c>
      <c r="Z3879">
        <v>3555604</v>
      </c>
      <c r="AB3879" t="s">
        <v>5940</v>
      </c>
      <c r="AC3879">
        <v>3555604</v>
      </c>
      <c r="AD3879" t="s">
        <v>3648</v>
      </c>
      <c r="AE3879">
        <v>180</v>
      </c>
      <c r="AF3879">
        <v>3555604</v>
      </c>
      <c r="AG3879" t="s">
        <v>3648</v>
      </c>
      <c r="AH3879">
        <v>884430</v>
      </c>
      <c r="AI3879">
        <v>3555604</v>
      </c>
      <c r="AJ3879" t="s">
        <v>3648</v>
      </c>
      <c r="AK3879" t="s">
        <v>5940</v>
      </c>
      <c r="AL3879">
        <v>3555604</v>
      </c>
      <c r="AM3879" t="s">
        <v>3648</v>
      </c>
      <c r="AN3879">
        <v>435</v>
      </c>
      <c r="AO3879">
        <v>0</v>
      </c>
      <c r="AP3879">
        <v>4109302</v>
      </c>
      <c r="AQ3879" t="s">
        <v>3803</v>
      </c>
      <c r="AR3879">
        <v>121460</v>
      </c>
    </row>
    <row r="3880" spans="1:44" x14ac:dyDescent="0.25">
      <c r="A3880">
        <v>2409407</v>
      </c>
      <c r="B3880">
        <v>5</v>
      </c>
      <c r="C3880" t="s">
        <v>882</v>
      </c>
      <c r="D3880" t="s">
        <v>5077</v>
      </c>
      <c r="E3880">
        <v>300</v>
      </c>
      <c r="F3880" t="s">
        <v>5940</v>
      </c>
      <c r="G3880">
        <v>275</v>
      </c>
      <c r="H3880">
        <v>12</v>
      </c>
      <c r="I3880">
        <v>24</v>
      </c>
      <c r="J3880">
        <v>220</v>
      </c>
      <c r="K3880">
        <v>125</v>
      </c>
      <c r="L3880">
        <v>0</v>
      </c>
      <c r="M3880">
        <v>560</v>
      </c>
      <c r="N3880">
        <v>2</v>
      </c>
      <c r="O3880">
        <v>6</v>
      </c>
      <c r="P3880">
        <v>699</v>
      </c>
      <c r="R3880">
        <v>2409407</v>
      </c>
      <c r="S3880">
        <v>300</v>
      </c>
      <c r="T3880" t="s">
        <v>5940</v>
      </c>
      <c r="U3880">
        <v>275</v>
      </c>
      <c r="V3880">
        <v>12</v>
      </c>
      <c r="W3880">
        <v>24</v>
      </c>
      <c r="X3880">
        <v>220</v>
      </c>
      <c r="Z3880">
        <v>3555703</v>
      </c>
      <c r="AB3880" t="s">
        <v>5940</v>
      </c>
      <c r="AC3880">
        <v>3555703</v>
      </c>
      <c r="AD3880" t="s">
        <v>3649</v>
      </c>
      <c r="AE3880">
        <v>8</v>
      </c>
      <c r="AF3880">
        <v>3555703</v>
      </c>
      <c r="AG3880" t="s">
        <v>3649</v>
      </c>
      <c r="AH3880">
        <v>172088</v>
      </c>
      <c r="AI3880">
        <v>3555703</v>
      </c>
      <c r="AJ3880" t="s">
        <v>3649</v>
      </c>
      <c r="AK3880">
        <v>28</v>
      </c>
      <c r="AL3880">
        <v>3555703</v>
      </c>
      <c r="AM3880" t="s">
        <v>3649</v>
      </c>
      <c r="AN3880">
        <v>360</v>
      </c>
      <c r="AO3880">
        <v>0</v>
      </c>
      <c r="AP3880">
        <v>4109401</v>
      </c>
      <c r="AQ3880" t="s">
        <v>3804</v>
      </c>
      <c r="AR3880">
        <v>181170</v>
      </c>
    </row>
    <row r="3881" spans="1:44" x14ac:dyDescent="0.25">
      <c r="A3881">
        <v>2409506</v>
      </c>
      <c r="B3881">
        <v>5</v>
      </c>
      <c r="C3881" t="s">
        <v>882</v>
      </c>
      <c r="D3881" t="s">
        <v>5078</v>
      </c>
      <c r="E3881" t="s">
        <v>5940</v>
      </c>
      <c r="F3881" t="s">
        <v>5940</v>
      </c>
      <c r="G3881">
        <v>18</v>
      </c>
      <c r="H3881">
        <v>240</v>
      </c>
      <c r="I3881" t="s">
        <v>5940</v>
      </c>
      <c r="J3881">
        <v>20</v>
      </c>
      <c r="K3881">
        <v>0</v>
      </c>
      <c r="L3881">
        <v>0</v>
      </c>
      <c r="M3881">
        <v>36</v>
      </c>
      <c r="N3881">
        <v>6</v>
      </c>
      <c r="O3881">
        <v>0</v>
      </c>
      <c r="P3881">
        <v>28</v>
      </c>
      <c r="R3881">
        <v>2409506</v>
      </c>
      <c r="S3881" t="s">
        <v>5940</v>
      </c>
      <c r="T3881" t="s">
        <v>5940</v>
      </c>
      <c r="U3881">
        <v>18</v>
      </c>
      <c r="V3881">
        <v>240</v>
      </c>
      <c r="W3881" t="s">
        <v>5940</v>
      </c>
      <c r="X3881">
        <v>20</v>
      </c>
      <c r="Z3881">
        <v>3555802</v>
      </c>
      <c r="AB3881">
        <v>480</v>
      </c>
      <c r="AC3881">
        <v>3555802</v>
      </c>
      <c r="AD3881" t="s">
        <v>3650</v>
      </c>
      <c r="AE3881" t="s">
        <v>5940</v>
      </c>
      <c r="AF3881">
        <v>3555802</v>
      </c>
      <c r="AG3881" t="s">
        <v>3650</v>
      </c>
      <c r="AH3881" t="s">
        <v>5940</v>
      </c>
      <c r="AI3881">
        <v>3555802</v>
      </c>
      <c r="AJ3881" t="s">
        <v>3650</v>
      </c>
      <c r="AK3881" t="s">
        <v>5940</v>
      </c>
      <c r="AL3881">
        <v>3555802</v>
      </c>
      <c r="AM3881" t="s">
        <v>3650</v>
      </c>
      <c r="AN3881">
        <v>70</v>
      </c>
      <c r="AO3881">
        <v>0</v>
      </c>
      <c r="AP3881">
        <v>4109500</v>
      </c>
      <c r="AQ3881" t="s">
        <v>3805</v>
      </c>
      <c r="AR3881">
        <v>144</v>
      </c>
    </row>
    <row r="3882" spans="1:44" x14ac:dyDescent="0.25">
      <c r="A3882">
        <v>2409605</v>
      </c>
      <c r="B3882">
        <v>5</v>
      </c>
      <c r="C3882" t="s">
        <v>882</v>
      </c>
      <c r="D3882" t="s">
        <v>5079</v>
      </c>
      <c r="E3882" t="s">
        <v>5940</v>
      </c>
      <c r="F3882" t="s">
        <v>5940</v>
      </c>
      <c r="G3882">
        <v>4</v>
      </c>
      <c r="H3882">
        <v>14</v>
      </c>
      <c r="I3882" t="s">
        <v>5940</v>
      </c>
      <c r="J3882">
        <v>20</v>
      </c>
      <c r="K3882">
        <v>0</v>
      </c>
      <c r="L3882">
        <v>0</v>
      </c>
      <c r="M3882">
        <v>45</v>
      </c>
      <c r="N3882">
        <v>18</v>
      </c>
      <c r="O3882">
        <v>0</v>
      </c>
      <c r="P3882">
        <v>80</v>
      </c>
      <c r="R3882">
        <v>2409605</v>
      </c>
      <c r="S3882" t="s">
        <v>5940</v>
      </c>
      <c r="T3882" t="s">
        <v>5940</v>
      </c>
      <c r="U3882">
        <v>4</v>
      </c>
      <c r="V3882">
        <v>14</v>
      </c>
      <c r="W3882" t="s">
        <v>5940</v>
      </c>
      <c r="X3882">
        <v>20</v>
      </c>
      <c r="Z3882">
        <v>3555901</v>
      </c>
      <c r="AB3882" t="s">
        <v>5940</v>
      </c>
      <c r="AC3882">
        <v>3555901</v>
      </c>
      <c r="AD3882" t="s">
        <v>3651</v>
      </c>
      <c r="AE3882">
        <v>16</v>
      </c>
      <c r="AF3882">
        <v>3555901</v>
      </c>
      <c r="AG3882" t="s">
        <v>3651</v>
      </c>
      <c r="AH3882" t="s">
        <v>5940</v>
      </c>
      <c r="AI3882">
        <v>3555901</v>
      </c>
      <c r="AJ3882" t="s">
        <v>3651</v>
      </c>
      <c r="AK3882" t="s">
        <v>5940</v>
      </c>
      <c r="AL3882">
        <v>3555901</v>
      </c>
      <c r="AM3882" t="s">
        <v>3651</v>
      </c>
      <c r="AN3882">
        <v>360</v>
      </c>
      <c r="AO3882">
        <v>0</v>
      </c>
      <c r="AP3882">
        <v>4109609</v>
      </c>
      <c r="AQ3882" t="s">
        <v>3806</v>
      </c>
      <c r="AR3882">
        <v>124</v>
      </c>
    </row>
    <row r="3883" spans="1:44" x14ac:dyDescent="0.25">
      <c r="A3883">
        <v>2409704</v>
      </c>
      <c r="B3883">
        <v>5</v>
      </c>
      <c r="C3883" t="s">
        <v>882</v>
      </c>
      <c r="D3883" t="s">
        <v>5080</v>
      </c>
      <c r="E3883" t="s">
        <v>5940</v>
      </c>
      <c r="F3883" t="s">
        <v>5940</v>
      </c>
      <c r="G3883">
        <v>10</v>
      </c>
      <c r="H3883">
        <v>8</v>
      </c>
      <c r="I3883" t="s">
        <v>5940</v>
      </c>
      <c r="J3883">
        <v>28</v>
      </c>
      <c r="K3883">
        <v>0</v>
      </c>
      <c r="L3883">
        <v>0</v>
      </c>
      <c r="M3883">
        <v>50</v>
      </c>
      <c r="N3883">
        <v>35</v>
      </c>
      <c r="O3883">
        <v>0</v>
      </c>
      <c r="P3883">
        <v>68</v>
      </c>
      <c r="R3883">
        <v>2409704</v>
      </c>
      <c r="S3883" t="s">
        <v>5940</v>
      </c>
      <c r="T3883" t="s">
        <v>5940</v>
      </c>
      <c r="U3883">
        <v>10</v>
      </c>
      <c r="V3883">
        <v>8</v>
      </c>
      <c r="W3883" t="s">
        <v>5940</v>
      </c>
      <c r="X3883">
        <v>28</v>
      </c>
      <c r="Z3883">
        <v>3556008</v>
      </c>
      <c r="AB3883" t="s">
        <v>5940</v>
      </c>
      <c r="AC3883">
        <v>3556008</v>
      </c>
      <c r="AD3883" t="s">
        <v>3652</v>
      </c>
      <c r="AE3883">
        <v>81</v>
      </c>
      <c r="AF3883">
        <v>3556008</v>
      </c>
      <c r="AG3883" t="s">
        <v>3652</v>
      </c>
      <c r="AH3883">
        <v>554855</v>
      </c>
      <c r="AI3883">
        <v>3556008</v>
      </c>
      <c r="AJ3883" t="s">
        <v>3652</v>
      </c>
      <c r="AK3883">
        <v>80</v>
      </c>
      <c r="AL3883">
        <v>3556008</v>
      </c>
      <c r="AM3883" t="s">
        <v>3652</v>
      </c>
      <c r="AN3883">
        <v>1400</v>
      </c>
      <c r="AO3883">
        <v>0</v>
      </c>
      <c r="AP3883">
        <v>4109658</v>
      </c>
      <c r="AQ3883" t="s">
        <v>3807</v>
      </c>
      <c r="AR3883">
        <v>57725</v>
      </c>
    </row>
    <row r="3884" spans="1:44" x14ac:dyDescent="0.25">
      <c r="A3884">
        <v>2409803</v>
      </c>
      <c r="B3884">
        <v>5</v>
      </c>
      <c r="C3884" t="s">
        <v>882</v>
      </c>
      <c r="D3884" t="s">
        <v>5081</v>
      </c>
      <c r="E3884">
        <v>141600</v>
      </c>
      <c r="F3884" t="s">
        <v>5940</v>
      </c>
      <c r="G3884">
        <v>45</v>
      </c>
      <c r="H3884" t="s">
        <v>5940</v>
      </c>
      <c r="I3884" t="s">
        <v>5940</v>
      </c>
      <c r="J3884">
        <v>162</v>
      </c>
      <c r="K3884">
        <v>144000</v>
      </c>
      <c r="L3884">
        <v>0</v>
      </c>
      <c r="M3884">
        <v>120</v>
      </c>
      <c r="N3884">
        <v>0</v>
      </c>
      <c r="O3884">
        <v>0</v>
      </c>
      <c r="P3884">
        <v>346</v>
      </c>
      <c r="R3884">
        <v>2409803</v>
      </c>
      <c r="S3884">
        <v>141600</v>
      </c>
      <c r="T3884" t="s">
        <v>5940</v>
      </c>
      <c r="U3884">
        <v>45</v>
      </c>
      <c r="V3884" t="s">
        <v>5940</v>
      </c>
      <c r="W3884" t="s">
        <v>5940</v>
      </c>
      <c r="X3884">
        <v>162</v>
      </c>
      <c r="Z3884">
        <v>3556107</v>
      </c>
      <c r="AB3884">
        <v>1549</v>
      </c>
      <c r="AC3884">
        <v>3556107</v>
      </c>
      <c r="AD3884" t="s">
        <v>3653</v>
      </c>
      <c r="AE3884">
        <v>12</v>
      </c>
      <c r="AF3884">
        <v>3556107</v>
      </c>
      <c r="AG3884" t="s">
        <v>3653</v>
      </c>
      <c r="AH3884" t="s">
        <v>5940</v>
      </c>
      <c r="AI3884">
        <v>3556107</v>
      </c>
      <c r="AJ3884" t="s">
        <v>3653</v>
      </c>
      <c r="AK3884" t="s">
        <v>5940</v>
      </c>
      <c r="AL3884">
        <v>3556107</v>
      </c>
      <c r="AM3884" t="s">
        <v>3653</v>
      </c>
      <c r="AN3884" t="s">
        <v>5940</v>
      </c>
      <c r="AO3884">
        <v>0</v>
      </c>
      <c r="AP3884">
        <v>4109708</v>
      </c>
      <c r="AQ3884" t="s">
        <v>3808</v>
      </c>
      <c r="AR3884">
        <v>18008</v>
      </c>
    </row>
    <row r="3885" spans="1:44" x14ac:dyDescent="0.25">
      <c r="A3885">
        <v>2409902</v>
      </c>
      <c r="B3885">
        <v>5</v>
      </c>
      <c r="C3885" t="s">
        <v>882</v>
      </c>
      <c r="D3885" t="s">
        <v>5082</v>
      </c>
      <c r="E3885" t="s">
        <v>5940</v>
      </c>
      <c r="F3885" t="s">
        <v>5940</v>
      </c>
      <c r="G3885">
        <v>42</v>
      </c>
      <c r="H3885">
        <v>32</v>
      </c>
      <c r="I3885" t="s">
        <v>5940</v>
      </c>
      <c r="J3885">
        <v>48</v>
      </c>
      <c r="K3885">
        <v>0</v>
      </c>
      <c r="L3885">
        <v>0</v>
      </c>
      <c r="M3885">
        <v>40</v>
      </c>
      <c r="N3885">
        <v>8</v>
      </c>
      <c r="O3885">
        <v>0</v>
      </c>
      <c r="P3885">
        <v>45</v>
      </c>
      <c r="R3885">
        <v>2409902</v>
      </c>
      <c r="S3885" t="s">
        <v>5940</v>
      </c>
      <c r="T3885" t="s">
        <v>5940</v>
      </c>
      <c r="U3885">
        <v>42</v>
      </c>
      <c r="V3885">
        <v>32</v>
      </c>
      <c r="W3885" t="s">
        <v>5940</v>
      </c>
      <c r="X3885">
        <v>48</v>
      </c>
      <c r="Z3885">
        <v>3556206</v>
      </c>
      <c r="AB3885" t="s">
        <v>5940</v>
      </c>
      <c r="AC3885">
        <v>3556206</v>
      </c>
      <c r="AD3885" t="s">
        <v>3654</v>
      </c>
      <c r="AE3885" t="s">
        <v>5940</v>
      </c>
      <c r="AF3885">
        <v>3556206</v>
      </c>
      <c r="AG3885" t="s">
        <v>3654</v>
      </c>
      <c r="AH3885" t="s">
        <v>5940</v>
      </c>
      <c r="AI3885">
        <v>3556206</v>
      </c>
      <c r="AJ3885" t="s">
        <v>3654</v>
      </c>
      <c r="AK3885">
        <v>5</v>
      </c>
      <c r="AL3885">
        <v>3556206</v>
      </c>
      <c r="AM3885" t="s">
        <v>3654</v>
      </c>
      <c r="AN3885" t="s">
        <v>5940</v>
      </c>
      <c r="AO3885">
        <v>0</v>
      </c>
      <c r="AP3885">
        <v>4109757</v>
      </c>
      <c r="AQ3885" t="s">
        <v>3809</v>
      </c>
      <c r="AR3885">
        <v>12000</v>
      </c>
    </row>
    <row r="3886" spans="1:44" x14ac:dyDescent="0.25">
      <c r="A3886">
        <v>2410009</v>
      </c>
      <c r="B3886">
        <v>5</v>
      </c>
      <c r="C3886" t="s">
        <v>882</v>
      </c>
      <c r="D3886" t="s">
        <v>5083</v>
      </c>
      <c r="E3886">
        <v>224</v>
      </c>
      <c r="F3886" t="s">
        <v>5940</v>
      </c>
      <c r="G3886">
        <v>174</v>
      </c>
      <c r="H3886">
        <v>4</v>
      </c>
      <c r="I3886">
        <v>2</v>
      </c>
      <c r="J3886">
        <v>78</v>
      </c>
      <c r="K3886">
        <v>64</v>
      </c>
      <c r="L3886">
        <v>0</v>
      </c>
      <c r="M3886">
        <v>1000</v>
      </c>
      <c r="N3886">
        <v>3</v>
      </c>
      <c r="O3886">
        <v>7</v>
      </c>
      <c r="P3886">
        <v>240</v>
      </c>
      <c r="R3886">
        <v>2410009</v>
      </c>
      <c r="S3886">
        <v>224</v>
      </c>
      <c r="T3886" t="s">
        <v>5940</v>
      </c>
      <c r="U3886">
        <v>174</v>
      </c>
      <c r="V3886">
        <v>4</v>
      </c>
      <c r="W3886">
        <v>2</v>
      </c>
      <c r="X3886">
        <v>78</v>
      </c>
      <c r="Z3886">
        <v>3556305</v>
      </c>
      <c r="AB3886" t="s">
        <v>5940</v>
      </c>
      <c r="AC3886">
        <v>3556305</v>
      </c>
      <c r="AD3886" t="s">
        <v>3655</v>
      </c>
      <c r="AE3886" t="s">
        <v>5940</v>
      </c>
      <c r="AF3886">
        <v>3556305</v>
      </c>
      <c r="AG3886" t="s">
        <v>3655</v>
      </c>
      <c r="AH3886">
        <v>2885904</v>
      </c>
      <c r="AI3886">
        <v>3556305</v>
      </c>
      <c r="AJ3886" t="s">
        <v>3655</v>
      </c>
      <c r="AK3886" t="s">
        <v>5940</v>
      </c>
      <c r="AL3886">
        <v>3556305</v>
      </c>
      <c r="AM3886" t="s">
        <v>3655</v>
      </c>
      <c r="AN3886">
        <v>1485</v>
      </c>
      <c r="AO3886">
        <v>0</v>
      </c>
      <c r="AP3886">
        <v>4109807</v>
      </c>
      <c r="AQ3886" t="s">
        <v>3810</v>
      </c>
      <c r="AR3886">
        <v>14880</v>
      </c>
    </row>
    <row r="3887" spans="1:44" x14ac:dyDescent="0.25">
      <c r="A3887">
        <v>2410108</v>
      </c>
      <c r="B3887">
        <v>5</v>
      </c>
      <c r="C3887" t="s">
        <v>882</v>
      </c>
      <c r="D3887" t="s">
        <v>5084</v>
      </c>
      <c r="E3887">
        <v>10800</v>
      </c>
      <c r="F3887" t="s">
        <v>5940</v>
      </c>
      <c r="G3887">
        <v>76</v>
      </c>
      <c r="H3887">
        <v>56</v>
      </c>
      <c r="I3887" t="s">
        <v>5940</v>
      </c>
      <c r="J3887">
        <v>34</v>
      </c>
      <c r="K3887">
        <v>18000</v>
      </c>
      <c r="L3887">
        <v>0</v>
      </c>
      <c r="M3887">
        <v>120</v>
      </c>
      <c r="N3887">
        <v>0</v>
      </c>
      <c r="O3887">
        <v>0</v>
      </c>
      <c r="P3887">
        <v>168</v>
      </c>
      <c r="R3887">
        <v>2410108</v>
      </c>
      <c r="S3887">
        <v>10800</v>
      </c>
      <c r="T3887" t="s">
        <v>5940</v>
      </c>
      <c r="U3887">
        <v>76</v>
      </c>
      <c r="V3887">
        <v>56</v>
      </c>
      <c r="W3887" t="s">
        <v>5940</v>
      </c>
      <c r="X3887">
        <v>34</v>
      </c>
      <c r="Z3887">
        <v>3556354</v>
      </c>
      <c r="AB3887" t="s">
        <v>5940</v>
      </c>
      <c r="AC3887">
        <v>3556354</v>
      </c>
      <c r="AD3887" t="s">
        <v>3656</v>
      </c>
      <c r="AE3887" t="s">
        <v>5940</v>
      </c>
      <c r="AF3887">
        <v>3556354</v>
      </c>
      <c r="AG3887" t="s">
        <v>3656</v>
      </c>
      <c r="AH3887">
        <v>939</v>
      </c>
      <c r="AI3887">
        <v>3556354</v>
      </c>
      <c r="AJ3887" t="s">
        <v>3656</v>
      </c>
      <c r="AK3887">
        <v>70</v>
      </c>
      <c r="AL3887">
        <v>3556354</v>
      </c>
      <c r="AM3887" t="s">
        <v>3656</v>
      </c>
      <c r="AN3887" t="s">
        <v>5940</v>
      </c>
      <c r="AO3887">
        <v>0</v>
      </c>
      <c r="AP3887">
        <v>4109906</v>
      </c>
      <c r="AQ3887" t="s">
        <v>3811</v>
      </c>
      <c r="AR3887">
        <v>2460</v>
      </c>
    </row>
    <row r="3888" spans="1:44" x14ac:dyDescent="0.25">
      <c r="A3888">
        <v>2410207</v>
      </c>
      <c r="B3888">
        <v>5</v>
      </c>
      <c r="C3888" t="s">
        <v>882</v>
      </c>
      <c r="D3888" t="s">
        <v>5085</v>
      </c>
      <c r="E3888">
        <v>500</v>
      </c>
      <c r="F3888" t="s">
        <v>5940</v>
      </c>
      <c r="G3888">
        <v>132</v>
      </c>
      <c r="H3888" t="s">
        <v>5940</v>
      </c>
      <c r="I3888">
        <v>1</v>
      </c>
      <c r="J3888">
        <v>65</v>
      </c>
      <c r="K3888">
        <v>375</v>
      </c>
      <c r="L3888">
        <v>0</v>
      </c>
      <c r="M3888">
        <v>750</v>
      </c>
      <c r="N3888">
        <v>0</v>
      </c>
      <c r="O3888">
        <v>10</v>
      </c>
      <c r="P3888">
        <v>200</v>
      </c>
      <c r="R3888">
        <v>2410207</v>
      </c>
      <c r="S3888">
        <v>500</v>
      </c>
      <c r="T3888" t="s">
        <v>5940</v>
      </c>
      <c r="U3888">
        <v>132</v>
      </c>
      <c r="V3888" t="s">
        <v>5940</v>
      </c>
      <c r="W3888">
        <v>1</v>
      </c>
      <c r="X3888">
        <v>65</v>
      </c>
      <c r="Z3888">
        <v>3556404</v>
      </c>
      <c r="AB3888" t="s">
        <v>5940</v>
      </c>
      <c r="AC3888">
        <v>3556404</v>
      </c>
      <c r="AD3888" t="s">
        <v>3657</v>
      </c>
      <c r="AE3888">
        <v>90</v>
      </c>
      <c r="AF3888">
        <v>3556404</v>
      </c>
      <c r="AG3888" t="s">
        <v>3657</v>
      </c>
      <c r="AH3888">
        <v>393404</v>
      </c>
      <c r="AI3888">
        <v>3556404</v>
      </c>
      <c r="AJ3888" t="s">
        <v>3657</v>
      </c>
      <c r="AK3888">
        <v>1656</v>
      </c>
      <c r="AL3888">
        <v>3556404</v>
      </c>
      <c r="AM3888" t="s">
        <v>3657</v>
      </c>
      <c r="AN3888">
        <v>2088</v>
      </c>
      <c r="AO3888">
        <v>0</v>
      </c>
      <c r="AP3888">
        <v>4110003</v>
      </c>
      <c r="AQ3888" t="s">
        <v>3812</v>
      </c>
      <c r="AR3888">
        <v>12395</v>
      </c>
    </row>
    <row r="3889" spans="1:44" x14ac:dyDescent="0.25">
      <c r="A3889">
        <v>2410256</v>
      </c>
      <c r="B3889">
        <v>5</v>
      </c>
      <c r="C3889" t="s">
        <v>882</v>
      </c>
      <c r="D3889" t="s">
        <v>5086</v>
      </c>
      <c r="E3889" t="s">
        <v>5940</v>
      </c>
      <c r="F3889" t="s">
        <v>5940</v>
      </c>
      <c r="G3889">
        <v>18</v>
      </c>
      <c r="H3889">
        <v>20</v>
      </c>
      <c r="I3889" t="s">
        <v>5940</v>
      </c>
      <c r="J3889">
        <v>112</v>
      </c>
      <c r="K3889">
        <v>0</v>
      </c>
      <c r="L3889">
        <v>0</v>
      </c>
      <c r="M3889">
        <v>63</v>
      </c>
      <c r="N3889">
        <v>8</v>
      </c>
      <c r="O3889">
        <v>0</v>
      </c>
      <c r="P3889">
        <v>80</v>
      </c>
      <c r="R3889">
        <v>2410256</v>
      </c>
      <c r="S3889" t="s">
        <v>5940</v>
      </c>
      <c r="T3889" t="s">
        <v>5940</v>
      </c>
      <c r="U3889">
        <v>18</v>
      </c>
      <c r="V3889">
        <v>20</v>
      </c>
      <c r="W3889" t="s">
        <v>5940</v>
      </c>
      <c r="X3889">
        <v>112</v>
      </c>
      <c r="Z3889">
        <v>3556453</v>
      </c>
      <c r="AB3889" t="s">
        <v>5940</v>
      </c>
      <c r="AC3889">
        <v>3556453</v>
      </c>
      <c r="AD3889" t="s">
        <v>3658</v>
      </c>
      <c r="AE3889" t="s">
        <v>5940</v>
      </c>
      <c r="AF3889">
        <v>3556453</v>
      </c>
      <c r="AG3889" t="s">
        <v>3658</v>
      </c>
      <c r="AH3889" t="s">
        <v>5940</v>
      </c>
      <c r="AI3889">
        <v>3556453</v>
      </c>
      <c r="AJ3889" t="s">
        <v>3658</v>
      </c>
      <c r="AK3889" t="s">
        <v>5940</v>
      </c>
      <c r="AL3889">
        <v>3556453</v>
      </c>
      <c r="AM3889" t="s">
        <v>3658</v>
      </c>
      <c r="AN3889" t="s">
        <v>5940</v>
      </c>
      <c r="AO3889">
        <v>0</v>
      </c>
      <c r="AP3889">
        <v>4110052</v>
      </c>
      <c r="AQ3889" t="s">
        <v>3813</v>
      </c>
      <c r="AR3889">
        <v>5679</v>
      </c>
    </row>
    <row r="3890" spans="1:44" x14ac:dyDescent="0.25">
      <c r="A3890">
        <v>2410306</v>
      </c>
      <c r="B3890">
        <v>5</v>
      </c>
      <c r="C3890" t="s">
        <v>882</v>
      </c>
      <c r="D3890" t="s">
        <v>5087</v>
      </c>
      <c r="E3890" t="s">
        <v>5940</v>
      </c>
      <c r="F3890" t="s">
        <v>5940</v>
      </c>
      <c r="G3890">
        <v>407</v>
      </c>
      <c r="H3890">
        <v>162</v>
      </c>
      <c r="I3890" t="s">
        <v>5940</v>
      </c>
      <c r="J3890">
        <v>291</v>
      </c>
      <c r="K3890">
        <v>0</v>
      </c>
      <c r="L3890">
        <v>0</v>
      </c>
      <c r="M3890">
        <v>518</v>
      </c>
      <c r="N3890">
        <v>60</v>
      </c>
      <c r="O3890">
        <v>0</v>
      </c>
      <c r="P3890">
        <v>456</v>
      </c>
      <c r="R3890">
        <v>2410306</v>
      </c>
      <c r="S3890" t="s">
        <v>5940</v>
      </c>
      <c r="T3890" t="s">
        <v>5940</v>
      </c>
      <c r="U3890">
        <v>407</v>
      </c>
      <c r="V3890">
        <v>162</v>
      </c>
      <c r="W3890" t="s">
        <v>5940</v>
      </c>
      <c r="X3890">
        <v>291</v>
      </c>
      <c r="Z3890">
        <v>3556503</v>
      </c>
      <c r="AB3890" t="s">
        <v>5940</v>
      </c>
      <c r="AC3890">
        <v>3556503</v>
      </c>
      <c r="AD3890" t="s">
        <v>3659</v>
      </c>
      <c r="AE3890" t="s">
        <v>5940</v>
      </c>
      <c r="AF3890">
        <v>3556503</v>
      </c>
      <c r="AG3890" t="s">
        <v>3659</v>
      </c>
      <c r="AH3890">
        <v>104</v>
      </c>
      <c r="AI3890">
        <v>3556503</v>
      </c>
      <c r="AJ3890" t="s">
        <v>3659</v>
      </c>
      <c r="AK3890">
        <v>4</v>
      </c>
      <c r="AL3890">
        <v>3556503</v>
      </c>
      <c r="AM3890" t="s">
        <v>3659</v>
      </c>
      <c r="AN3890" t="s">
        <v>5940</v>
      </c>
      <c r="AO3890">
        <v>0</v>
      </c>
      <c r="AP3890">
        <v>4110078</v>
      </c>
      <c r="AQ3890" t="s">
        <v>3814</v>
      </c>
      <c r="AR3890">
        <v>5965</v>
      </c>
    </row>
    <row r="3891" spans="1:44" x14ac:dyDescent="0.25">
      <c r="A3891">
        <v>2410405</v>
      </c>
      <c r="B3891">
        <v>5</v>
      </c>
      <c r="C3891" t="s">
        <v>882</v>
      </c>
      <c r="D3891" t="s">
        <v>5088</v>
      </c>
      <c r="E3891">
        <v>24000</v>
      </c>
      <c r="F3891" t="s">
        <v>5940</v>
      </c>
      <c r="G3891">
        <v>54</v>
      </c>
      <c r="H3891" t="s">
        <v>5940</v>
      </c>
      <c r="I3891" t="s">
        <v>5940</v>
      </c>
      <c r="J3891">
        <v>53</v>
      </c>
      <c r="K3891">
        <v>123000</v>
      </c>
      <c r="L3891">
        <v>0</v>
      </c>
      <c r="M3891">
        <v>112</v>
      </c>
      <c r="N3891">
        <v>0</v>
      </c>
      <c r="O3891">
        <v>0</v>
      </c>
      <c r="P3891">
        <v>184</v>
      </c>
      <c r="R3891">
        <v>2410405</v>
      </c>
      <c r="S3891">
        <v>24000</v>
      </c>
      <c r="T3891" t="s">
        <v>5940</v>
      </c>
      <c r="U3891">
        <v>54</v>
      </c>
      <c r="V3891" t="s">
        <v>5940</v>
      </c>
      <c r="W3891" t="s">
        <v>5940</v>
      </c>
      <c r="X3891">
        <v>53</v>
      </c>
      <c r="Z3891">
        <v>3556602</v>
      </c>
      <c r="AB3891" t="s">
        <v>5940</v>
      </c>
      <c r="AC3891">
        <v>3556602</v>
      </c>
      <c r="AD3891" t="s">
        <v>3660</v>
      </c>
      <c r="AE3891">
        <v>54</v>
      </c>
      <c r="AF3891">
        <v>3556602</v>
      </c>
      <c r="AG3891" t="s">
        <v>3660</v>
      </c>
      <c r="AH3891" t="s">
        <v>5940</v>
      </c>
      <c r="AI3891">
        <v>3556602</v>
      </c>
      <c r="AJ3891" t="s">
        <v>3660</v>
      </c>
      <c r="AK3891">
        <v>45</v>
      </c>
      <c r="AL3891">
        <v>3556602</v>
      </c>
      <c r="AM3891" t="s">
        <v>3660</v>
      </c>
      <c r="AN3891" t="s">
        <v>5940</v>
      </c>
      <c r="AO3891">
        <v>0</v>
      </c>
      <c r="AP3891">
        <v>4110102</v>
      </c>
      <c r="AQ3891" t="s">
        <v>3815</v>
      </c>
      <c r="AR3891">
        <v>43452</v>
      </c>
    </row>
    <row r="3892" spans="1:44" x14ac:dyDescent="0.25">
      <c r="A3892">
        <v>2410504</v>
      </c>
      <c r="B3892">
        <v>5</v>
      </c>
      <c r="C3892" t="s">
        <v>882</v>
      </c>
      <c r="D3892" t="s">
        <v>5089</v>
      </c>
      <c r="E3892">
        <v>100</v>
      </c>
      <c r="F3892" t="s">
        <v>5940</v>
      </c>
      <c r="G3892">
        <v>94</v>
      </c>
      <c r="H3892">
        <v>3</v>
      </c>
      <c r="I3892">
        <v>2</v>
      </c>
      <c r="J3892">
        <v>44</v>
      </c>
      <c r="K3892">
        <v>150</v>
      </c>
      <c r="L3892">
        <v>0</v>
      </c>
      <c r="M3892">
        <v>450</v>
      </c>
      <c r="N3892">
        <v>0</v>
      </c>
      <c r="O3892">
        <v>4</v>
      </c>
      <c r="P3892">
        <v>100</v>
      </c>
      <c r="R3892">
        <v>2410504</v>
      </c>
      <c r="S3892">
        <v>100</v>
      </c>
      <c r="T3892" t="s">
        <v>5940</v>
      </c>
      <c r="U3892">
        <v>94</v>
      </c>
      <c r="V3892">
        <v>3</v>
      </c>
      <c r="W3892">
        <v>2</v>
      </c>
      <c r="X3892">
        <v>44</v>
      </c>
      <c r="Z3892">
        <v>3556701</v>
      </c>
      <c r="AB3892" t="s">
        <v>5940</v>
      </c>
      <c r="AC3892">
        <v>3556701</v>
      </c>
      <c r="AD3892" t="s">
        <v>3661</v>
      </c>
      <c r="AE3892">
        <v>12</v>
      </c>
      <c r="AF3892">
        <v>3556701</v>
      </c>
      <c r="AG3892" t="s">
        <v>3661</v>
      </c>
      <c r="AH3892" t="s">
        <v>5940</v>
      </c>
      <c r="AI3892">
        <v>3556701</v>
      </c>
      <c r="AJ3892" t="s">
        <v>3661</v>
      </c>
      <c r="AK3892">
        <v>9</v>
      </c>
      <c r="AL3892">
        <v>3556701</v>
      </c>
      <c r="AM3892" t="s">
        <v>3661</v>
      </c>
      <c r="AN3892" t="s">
        <v>5940</v>
      </c>
      <c r="AO3892">
        <v>0</v>
      </c>
      <c r="AP3892">
        <v>4110201</v>
      </c>
      <c r="AQ3892" t="s">
        <v>3816</v>
      </c>
      <c r="AR3892">
        <v>11245</v>
      </c>
    </row>
    <row r="3893" spans="1:44" x14ac:dyDescent="0.25">
      <c r="A3893">
        <v>2410603</v>
      </c>
      <c r="B3893">
        <v>5</v>
      </c>
      <c r="C3893" t="s">
        <v>882</v>
      </c>
      <c r="D3893" t="s">
        <v>5090</v>
      </c>
      <c r="E3893">
        <v>90</v>
      </c>
      <c r="F3893" t="s">
        <v>5940</v>
      </c>
      <c r="G3893">
        <v>88</v>
      </c>
      <c r="H3893">
        <v>32</v>
      </c>
      <c r="I3893">
        <v>2</v>
      </c>
      <c r="J3893">
        <v>55</v>
      </c>
      <c r="K3893">
        <v>30</v>
      </c>
      <c r="L3893">
        <v>0</v>
      </c>
      <c r="M3893">
        <v>400</v>
      </c>
      <c r="N3893">
        <v>0</v>
      </c>
      <c r="O3893">
        <v>7</v>
      </c>
      <c r="P3893">
        <v>100</v>
      </c>
      <c r="R3893">
        <v>2410603</v>
      </c>
      <c r="S3893">
        <v>90</v>
      </c>
      <c r="T3893" t="s">
        <v>5940</v>
      </c>
      <c r="U3893">
        <v>88</v>
      </c>
      <c r="V3893">
        <v>32</v>
      </c>
      <c r="W3893">
        <v>2</v>
      </c>
      <c r="X3893">
        <v>55</v>
      </c>
      <c r="Z3893">
        <v>3556800</v>
      </c>
      <c r="AB3893" t="s">
        <v>5940</v>
      </c>
      <c r="AC3893">
        <v>3556800</v>
      </c>
      <c r="AD3893" t="s">
        <v>3662</v>
      </c>
      <c r="AE3893" t="s">
        <v>5940</v>
      </c>
      <c r="AF3893">
        <v>3556800</v>
      </c>
      <c r="AG3893" t="s">
        <v>3662</v>
      </c>
      <c r="AH3893">
        <v>1498067</v>
      </c>
      <c r="AI3893">
        <v>3556800</v>
      </c>
      <c r="AJ3893" t="s">
        <v>3662</v>
      </c>
      <c r="AK3893" t="s">
        <v>5940</v>
      </c>
      <c r="AL3893">
        <v>3556800</v>
      </c>
      <c r="AM3893" t="s">
        <v>3662</v>
      </c>
      <c r="AN3893">
        <v>1980</v>
      </c>
      <c r="AO3893">
        <v>0</v>
      </c>
      <c r="AP3893">
        <v>4110300</v>
      </c>
      <c r="AQ3893" t="s">
        <v>3817</v>
      </c>
      <c r="AR3893">
        <v>150</v>
      </c>
    </row>
    <row r="3894" spans="1:44" x14ac:dyDescent="0.25">
      <c r="A3894">
        <v>2410702</v>
      </c>
      <c r="B3894">
        <v>5</v>
      </c>
      <c r="C3894" t="s">
        <v>882</v>
      </c>
      <c r="D3894" t="s">
        <v>5091</v>
      </c>
      <c r="E3894">
        <v>120</v>
      </c>
      <c r="F3894" t="s">
        <v>5940</v>
      </c>
      <c r="G3894">
        <v>90</v>
      </c>
      <c r="H3894">
        <v>24</v>
      </c>
      <c r="I3894">
        <v>2</v>
      </c>
      <c r="J3894">
        <v>42</v>
      </c>
      <c r="K3894">
        <v>180</v>
      </c>
      <c r="L3894">
        <v>0</v>
      </c>
      <c r="M3894">
        <v>320</v>
      </c>
      <c r="N3894">
        <v>2</v>
      </c>
      <c r="O3894">
        <v>2</v>
      </c>
      <c r="P3894">
        <v>122</v>
      </c>
      <c r="R3894">
        <v>2410702</v>
      </c>
      <c r="S3894">
        <v>120</v>
      </c>
      <c r="T3894" t="s">
        <v>5940</v>
      </c>
      <c r="U3894">
        <v>90</v>
      </c>
      <c r="V3894">
        <v>24</v>
      </c>
      <c r="W3894">
        <v>2</v>
      </c>
      <c r="X3894">
        <v>42</v>
      </c>
      <c r="Z3894">
        <v>3556909</v>
      </c>
      <c r="AB3894" t="s">
        <v>5940</v>
      </c>
      <c r="AC3894">
        <v>3556909</v>
      </c>
      <c r="AD3894" t="s">
        <v>3663</v>
      </c>
      <c r="AE3894">
        <v>48</v>
      </c>
      <c r="AF3894">
        <v>3556909</v>
      </c>
      <c r="AG3894" t="s">
        <v>3663</v>
      </c>
      <c r="AH3894">
        <v>394239</v>
      </c>
      <c r="AI3894">
        <v>3556909</v>
      </c>
      <c r="AJ3894" t="s">
        <v>3663</v>
      </c>
      <c r="AK3894" t="s">
        <v>5940</v>
      </c>
      <c r="AL3894">
        <v>3556909</v>
      </c>
      <c r="AM3894" t="s">
        <v>3663</v>
      </c>
      <c r="AN3894">
        <v>510</v>
      </c>
      <c r="AO3894">
        <v>0</v>
      </c>
      <c r="AP3894">
        <v>4110409</v>
      </c>
      <c r="AQ3894" t="s">
        <v>3818</v>
      </c>
      <c r="AR3894">
        <v>600</v>
      </c>
    </row>
    <row r="3895" spans="1:44" x14ac:dyDescent="0.25">
      <c r="A3895">
        <v>2410801</v>
      </c>
      <c r="B3895">
        <v>5</v>
      </c>
      <c r="C3895" t="s">
        <v>882</v>
      </c>
      <c r="D3895" t="s">
        <v>5092</v>
      </c>
      <c r="E3895">
        <v>200</v>
      </c>
      <c r="F3895" t="s">
        <v>5940</v>
      </c>
      <c r="G3895">
        <v>136</v>
      </c>
      <c r="H3895">
        <v>4</v>
      </c>
      <c r="I3895">
        <v>7</v>
      </c>
      <c r="J3895">
        <v>102</v>
      </c>
      <c r="K3895">
        <v>100</v>
      </c>
      <c r="L3895">
        <v>0</v>
      </c>
      <c r="M3895">
        <v>768</v>
      </c>
      <c r="N3895">
        <v>2</v>
      </c>
      <c r="O3895">
        <v>8</v>
      </c>
      <c r="P3895">
        <v>122</v>
      </c>
      <c r="R3895">
        <v>2410801</v>
      </c>
      <c r="S3895">
        <v>200</v>
      </c>
      <c r="T3895" t="s">
        <v>5940</v>
      </c>
      <c r="U3895">
        <v>136</v>
      </c>
      <c r="V3895">
        <v>4</v>
      </c>
      <c r="W3895">
        <v>7</v>
      </c>
      <c r="X3895">
        <v>102</v>
      </c>
      <c r="Z3895">
        <v>3556958</v>
      </c>
      <c r="AB3895">
        <v>35</v>
      </c>
      <c r="AC3895">
        <v>3556958</v>
      </c>
      <c r="AD3895" t="s">
        <v>3664</v>
      </c>
      <c r="AE3895" t="s">
        <v>5940</v>
      </c>
      <c r="AF3895">
        <v>3556958</v>
      </c>
      <c r="AG3895" t="s">
        <v>3664</v>
      </c>
      <c r="AH3895">
        <v>20859</v>
      </c>
      <c r="AI3895">
        <v>3556958</v>
      </c>
      <c r="AJ3895" t="s">
        <v>3664</v>
      </c>
      <c r="AK3895">
        <v>40</v>
      </c>
      <c r="AL3895">
        <v>3556958</v>
      </c>
      <c r="AM3895" t="s">
        <v>3664</v>
      </c>
      <c r="AN3895" t="s">
        <v>5940</v>
      </c>
      <c r="AO3895">
        <v>0</v>
      </c>
      <c r="AP3895">
        <v>4110508</v>
      </c>
      <c r="AQ3895" t="s">
        <v>3819</v>
      </c>
      <c r="AR3895">
        <v>47000</v>
      </c>
    </row>
    <row r="3896" spans="1:44" x14ac:dyDescent="0.25">
      <c r="A3896">
        <v>2410900</v>
      </c>
      <c r="B3896">
        <v>5</v>
      </c>
      <c r="C3896" t="s">
        <v>882</v>
      </c>
      <c r="D3896" t="s">
        <v>5093</v>
      </c>
      <c r="E3896" t="s">
        <v>5940</v>
      </c>
      <c r="F3896" t="s">
        <v>5940</v>
      </c>
      <c r="G3896">
        <v>118</v>
      </c>
      <c r="H3896">
        <v>47</v>
      </c>
      <c r="I3896" t="s">
        <v>5940</v>
      </c>
      <c r="J3896">
        <v>197</v>
      </c>
      <c r="K3896">
        <v>0</v>
      </c>
      <c r="L3896">
        <v>0</v>
      </c>
      <c r="M3896">
        <v>287</v>
      </c>
      <c r="N3896">
        <v>16</v>
      </c>
      <c r="O3896">
        <v>0</v>
      </c>
      <c r="P3896">
        <v>231</v>
      </c>
      <c r="R3896">
        <v>2410900</v>
      </c>
      <c r="S3896" t="s">
        <v>5940</v>
      </c>
      <c r="T3896" t="s">
        <v>5940</v>
      </c>
      <c r="U3896">
        <v>118</v>
      </c>
      <c r="V3896">
        <v>47</v>
      </c>
      <c r="W3896" t="s">
        <v>5940</v>
      </c>
      <c r="X3896">
        <v>197</v>
      </c>
      <c r="Z3896">
        <v>3557006</v>
      </c>
      <c r="AB3896" t="s">
        <v>5940</v>
      </c>
      <c r="AC3896">
        <v>3557006</v>
      </c>
      <c r="AD3896" t="s">
        <v>3665</v>
      </c>
      <c r="AE3896">
        <v>43</v>
      </c>
      <c r="AF3896">
        <v>3557006</v>
      </c>
      <c r="AG3896" t="s">
        <v>3665</v>
      </c>
      <c r="AH3896">
        <v>8761</v>
      </c>
      <c r="AI3896">
        <v>3557006</v>
      </c>
      <c r="AJ3896" t="s">
        <v>3665</v>
      </c>
      <c r="AK3896">
        <v>96</v>
      </c>
      <c r="AL3896">
        <v>3557006</v>
      </c>
      <c r="AM3896" t="s">
        <v>3665</v>
      </c>
      <c r="AN3896" t="s">
        <v>5940</v>
      </c>
      <c r="AO3896">
        <v>0</v>
      </c>
      <c r="AP3896">
        <v>4110607</v>
      </c>
      <c r="AQ3896" t="s">
        <v>3820</v>
      </c>
      <c r="AR3896">
        <v>8000</v>
      </c>
    </row>
    <row r="3897" spans="1:44" x14ac:dyDescent="0.25">
      <c r="A3897">
        <v>2408953</v>
      </c>
      <c r="B3897">
        <v>5</v>
      </c>
      <c r="C3897" t="s">
        <v>882</v>
      </c>
      <c r="D3897" t="s">
        <v>5072</v>
      </c>
      <c r="E3897" t="s">
        <v>5940</v>
      </c>
      <c r="F3897" t="s">
        <v>5940</v>
      </c>
      <c r="G3897">
        <v>24</v>
      </c>
      <c r="H3897" t="s">
        <v>5940</v>
      </c>
      <c r="I3897" t="s">
        <v>5940</v>
      </c>
      <c r="J3897">
        <v>28</v>
      </c>
      <c r="K3897">
        <v>0</v>
      </c>
      <c r="L3897">
        <v>0</v>
      </c>
      <c r="M3897">
        <v>84</v>
      </c>
      <c r="N3897">
        <v>0</v>
      </c>
      <c r="O3897">
        <v>0</v>
      </c>
      <c r="P3897">
        <v>126</v>
      </c>
      <c r="R3897">
        <v>2408953</v>
      </c>
      <c r="S3897" t="s">
        <v>5940</v>
      </c>
      <c r="T3897" t="s">
        <v>5940</v>
      </c>
      <c r="U3897">
        <v>24</v>
      </c>
      <c r="V3897" t="s">
        <v>5940</v>
      </c>
      <c r="W3897" t="s">
        <v>5940</v>
      </c>
      <c r="X3897">
        <v>28</v>
      </c>
      <c r="Z3897">
        <v>3557105</v>
      </c>
      <c r="AB3897">
        <v>2178</v>
      </c>
      <c r="AC3897">
        <v>3557105</v>
      </c>
      <c r="AD3897" t="s">
        <v>3666</v>
      </c>
      <c r="AE3897">
        <v>45</v>
      </c>
      <c r="AF3897">
        <v>3557105</v>
      </c>
      <c r="AG3897" t="s">
        <v>3666</v>
      </c>
      <c r="AH3897">
        <v>176052</v>
      </c>
      <c r="AI3897">
        <v>3557105</v>
      </c>
      <c r="AJ3897" t="s">
        <v>3666</v>
      </c>
      <c r="AK3897" t="s">
        <v>5940</v>
      </c>
      <c r="AL3897">
        <v>3557105</v>
      </c>
      <c r="AM3897" t="s">
        <v>3666</v>
      </c>
      <c r="AN3897">
        <v>90</v>
      </c>
      <c r="AO3897">
        <v>0</v>
      </c>
      <c r="AP3897">
        <v>4110656</v>
      </c>
      <c r="AQ3897" t="s">
        <v>3821</v>
      </c>
      <c r="AR3897">
        <v>6490</v>
      </c>
    </row>
    <row r="3898" spans="1:44" x14ac:dyDescent="0.25">
      <c r="A3898">
        <v>2411007</v>
      </c>
      <c r="B3898">
        <v>5</v>
      </c>
      <c r="C3898" t="s">
        <v>882</v>
      </c>
      <c r="D3898" t="s">
        <v>5094</v>
      </c>
      <c r="E3898">
        <v>24</v>
      </c>
      <c r="F3898" t="s">
        <v>5940</v>
      </c>
      <c r="G3898">
        <v>55</v>
      </c>
      <c r="H3898">
        <v>1</v>
      </c>
      <c r="I3898">
        <v>1</v>
      </c>
      <c r="J3898">
        <v>32</v>
      </c>
      <c r="K3898">
        <v>0</v>
      </c>
      <c r="L3898">
        <v>0</v>
      </c>
      <c r="M3898">
        <v>108</v>
      </c>
      <c r="N3898">
        <v>5</v>
      </c>
      <c r="O3898">
        <v>1</v>
      </c>
      <c r="P3898">
        <v>60</v>
      </c>
      <c r="R3898">
        <v>2411007</v>
      </c>
      <c r="S3898">
        <v>24</v>
      </c>
      <c r="T3898" t="s">
        <v>5940</v>
      </c>
      <c r="U3898">
        <v>55</v>
      </c>
      <c r="V3898">
        <v>1</v>
      </c>
      <c r="W3898">
        <v>1</v>
      </c>
      <c r="X3898">
        <v>32</v>
      </c>
      <c r="Z3898">
        <v>3557154</v>
      </c>
      <c r="AB3898">
        <v>2333</v>
      </c>
      <c r="AC3898">
        <v>3557154</v>
      </c>
      <c r="AD3898" t="s">
        <v>3667</v>
      </c>
      <c r="AE3898">
        <v>180</v>
      </c>
      <c r="AF3898">
        <v>3557154</v>
      </c>
      <c r="AG3898" t="s">
        <v>3667</v>
      </c>
      <c r="AH3898">
        <v>125155</v>
      </c>
      <c r="AI3898">
        <v>3557154</v>
      </c>
      <c r="AJ3898" t="s">
        <v>3667</v>
      </c>
      <c r="AK3898" t="s">
        <v>5940</v>
      </c>
      <c r="AL3898">
        <v>3557154</v>
      </c>
      <c r="AM3898" t="s">
        <v>3667</v>
      </c>
      <c r="AN3898">
        <v>1720</v>
      </c>
      <c r="AO3898">
        <v>0</v>
      </c>
      <c r="AP3898">
        <v>4110706</v>
      </c>
      <c r="AQ3898" t="s">
        <v>3822</v>
      </c>
      <c r="AR3898">
        <v>98622</v>
      </c>
    </row>
    <row r="3899" spans="1:44" x14ac:dyDescent="0.25">
      <c r="A3899">
        <v>2411106</v>
      </c>
      <c r="B3899">
        <v>5</v>
      </c>
      <c r="C3899" t="s">
        <v>882</v>
      </c>
      <c r="D3899" t="s">
        <v>5096</v>
      </c>
      <c r="E3899" t="s">
        <v>5940</v>
      </c>
      <c r="F3899" t="s">
        <v>5940</v>
      </c>
      <c r="G3899">
        <v>91</v>
      </c>
      <c r="H3899">
        <v>20</v>
      </c>
      <c r="I3899" t="s">
        <v>5940</v>
      </c>
      <c r="J3899">
        <v>46</v>
      </c>
      <c r="K3899">
        <v>0</v>
      </c>
      <c r="L3899">
        <v>0</v>
      </c>
      <c r="M3899">
        <v>359</v>
      </c>
      <c r="N3899">
        <v>0</v>
      </c>
      <c r="O3899">
        <v>0</v>
      </c>
      <c r="P3899">
        <v>158</v>
      </c>
      <c r="R3899">
        <v>2411106</v>
      </c>
      <c r="S3899" t="s">
        <v>5940</v>
      </c>
      <c r="T3899" t="s">
        <v>5940</v>
      </c>
      <c r="U3899">
        <v>91</v>
      </c>
      <c r="V3899">
        <v>20</v>
      </c>
      <c r="W3899" t="s">
        <v>5940</v>
      </c>
      <c r="X3899">
        <v>46</v>
      </c>
      <c r="Z3899">
        <v>3557204</v>
      </c>
      <c r="AB3899" t="s">
        <v>5940</v>
      </c>
      <c r="AC3899">
        <v>3557204</v>
      </c>
      <c r="AD3899" t="s">
        <v>3668</v>
      </c>
      <c r="AE3899" t="s">
        <v>5940</v>
      </c>
      <c r="AF3899">
        <v>3557204</v>
      </c>
      <c r="AG3899" t="s">
        <v>3668</v>
      </c>
      <c r="AH3899">
        <v>589147</v>
      </c>
      <c r="AI3899">
        <v>3557204</v>
      </c>
      <c r="AJ3899" t="s">
        <v>3668</v>
      </c>
      <c r="AK3899">
        <v>28</v>
      </c>
      <c r="AL3899">
        <v>3557204</v>
      </c>
      <c r="AM3899" t="s">
        <v>3668</v>
      </c>
      <c r="AN3899">
        <v>560</v>
      </c>
      <c r="AO3899">
        <v>0</v>
      </c>
      <c r="AP3899">
        <v>4110805</v>
      </c>
      <c r="AQ3899" t="s">
        <v>3823</v>
      </c>
      <c r="AR3899">
        <v>10769</v>
      </c>
    </row>
    <row r="3900" spans="1:44" x14ac:dyDescent="0.25">
      <c r="A3900">
        <v>2411205</v>
      </c>
      <c r="B3900">
        <v>5</v>
      </c>
      <c r="C3900" t="s">
        <v>882</v>
      </c>
      <c r="D3900" t="s">
        <v>5097</v>
      </c>
      <c r="E3900" t="s">
        <v>5940</v>
      </c>
      <c r="F3900" t="s">
        <v>5940</v>
      </c>
      <c r="G3900">
        <v>710</v>
      </c>
      <c r="H3900">
        <v>200</v>
      </c>
      <c r="I3900" t="s">
        <v>5940</v>
      </c>
      <c r="J3900">
        <v>705</v>
      </c>
      <c r="K3900">
        <v>0</v>
      </c>
      <c r="L3900">
        <v>0</v>
      </c>
      <c r="M3900">
        <v>810</v>
      </c>
      <c r="N3900">
        <v>42</v>
      </c>
      <c r="O3900">
        <v>0</v>
      </c>
      <c r="P3900">
        <v>546</v>
      </c>
      <c r="R3900">
        <v>2411205</v>
      </c>
      <c r="S3900" t="s">
        <v>5940</v>
      </c>
      <c r="T3900" t="s">
        <v>5940</v>
      </c>
      <c r="U3900">
        <v>710</v>
      </c>
      <c r="V3900">
        <v>200</v>
      </c>
      <c r="W3900" t="s">
        <v>5940</v>
      </c>
      <c r="X3900">
        <v>705</v>
      </c>
      <c r="Z3900">
        <v>3557303</v>
      </c>
      <c r="AB3900" t="s">
        <v>5940</v>
      </c>
      <c r="AC3900">
        <v>3557303</v>
      </c>
      <c r="AD3900" t="s">
        <v>3669</v>
      </c>
      <c r="AE3900" t="s">
        <v>5940</v>
      </c>
      <c r="AF3900">
        <v>3557303</v>
      </c>
      <c r="AG3900" t="s">
        <v>3669</v>
      </c>
      <c r="AH3900">
        <v>50062</v>
      </c>
      <c r="AI3900">
        <v>3557303</v>
      </c>
      <c r="AJ3900" t="s">
        <v>3669</v>
      </c>
      <c r="AK3900" t="s">
        <v>5940</v>
      </c>
      <c r="AL3900">
        <v>3557303</v>
      </c>
      <c r="AM3900" t="s">
        <v>3669</v>
      </c>
      <c r="AN3900">
        <v>365</v>
      </c>
      <c r="AO3900">
        <v>0</v>
      </c>
      <c r="AP3900">
        <v>4110904</v>
      </c>
      <c r="AQ3900" t="s">
        <v>3824</v>
      </c>
      <c r="AR3900">
        <v>3552</v>
      </c>
    </row>
    <row r="3901" spans="1:44" x14ac:dyDescent="0.25">
      <c r="A3901">
        <v>2409332</v>
      </c>
      <c r="B3901">
        <v>5</v>
      </c>
      <c r="C3901" t="s">
        <v>882</v>
      </c>
      <c r="D3901" t="s">
        <v>5076</v>
      </c>
      <c r="E3901" t="s">
        <v>5940</v>
      </c>
      <c r="F3901" t="s">
        <v>5940</v>
      </c>
      <c r="G3901">
        <v>41</v>
      </c>
      <c r="H3901">
        <v>20</v>
      </c>
      <c r="I3901" t="s">
        <v>5940</v>
      </c>
      <c r="J3901">
        <v>115</v>
      </c>
      <c r="K3901">
        <v>0</v>
      </c>
      <c r="L3901">
        <v>0</v>
      </c>
      <c r="M3901">
        <v>504</v>
      </c>
      <c r="N3901">
        <v>25</v>
      </c>
      <c r="O3901">
        <v>0</v>
      </c>
      <c r="P3901">
        <v>284</v>
      </c>
      <c r="R3901">
        <v>2409332</v>
      </c>
      <c r="S3901" t="s">
        <v>5940</v>
      </c>
      <c r="T3901" t="s">
        <v>5940</v>
      </c>
      <c r="U3901">
        <v>41</v>
      </c>
      <c r="V3901">
        <v>20</v>
      </c>
      <c r="W3901" t="s">
        <v>5940</v>
      </c>
      <c r="X3901">
        <v>115</v>
      </c>
      <c r="Z3901">
        <v>4100103</v>
      </c>
      <c r="AB3901">
        <v>1512</v>
      </c>
      <c r="AC3901">
        <v>4100103</v>
      </c>
      <c r="AD3901" t="s">
        <v>3670</v>
      </c>
      <c r="AE3901">
        <v>120</v>
      </c>
      <c r="AF3901">
        <v>4100103</v>
      </c>
      <c r="AG3901" t="s">
        <v>3670</v>
      </c>
      <c r="AH3901">
        <v>84000</v>
      </c>
      <c r="AI3901">
        <v>4100103</v>
      </c>
      <c r="AJ3901" t="s">
        <v>3670</v>
      </c>
      <c r="AK3901">
        <v>252</v>
      </c>
      <c r="AL3901">
        <v>4100103</v>
      </c>
      <c r="AM3901" t="s">
        <v>3670</v>
      </c>
      <c r="AN3901">
        <v>7875</v>
      </c>
      <c r="AO3901">
        <v>0</v>
      </c>
      <c r="AP3901">
        <v>4110953</v>
      </c>
      <c r="AQ3901" t="s">
        <v>3825</v>
      </c>
      <c r="AR3901">
        <v>9945</v>
      </c>
    </row>
    <row r="3902" spans="1:44" x14ac:dyDescent="0.25">
      <c r="A3902">
        <v>2411403</v>
      </c>
      <c r="B3902">
        <v>5</v>
      </c>
      <c r="C3902" t="s">
        <v>882</v>
      </c>
      <c r="D3902" t="s">
        <v>5098</v>
      </c>
      <c r="E3902" t="s">
        <v>5940</v>
      </c>
      <c r="F3902" t="s">
        <v>5940</v>
      </c>
      <c r="G3902">
        <v>10</v>
      </c>
      <c r="H3902">
        <v>3</v>
      </c>
      <c r="I3902" t="s">
        <v>5940</v>
      </c>
      <c r="J3902">
        <v>35</v>
      </c>
      <c r="K3902">
        <v>0</v>
      </c>
      <c r="L3902">
        <v>0</v>
      </c>
      <c r="M3902">
        <v>120</v>
      </c>
      <c r="N3902">
        <v>22</v>
      </c>
      <c r="O3902">
        <v>0</v>
      </c>
      <c r="P3902">
        <v>180</v>
      </c>
      <c r="R3902">
        <v>2411403</v>
      </c>
      <c r="S3902" t="s">
        <v>5940</v>
      </c>
      <c r="T3902" t="s">
        <v>5940</v>
      </c>
      <c r="U3902">
        <v>10</v>
      </c>
      <c r="V3902">
        <v>3</v>
      </c>
      <c r="W3902" t="s">
        <v>5940</v>
      </c>
      <c r="X3902">
        <v>35</v>
      </c>
      <c r="Z3902">
        <v>4100202</v>
      </c>
      <c r="AB3902" t="s">
        <v>5940</v>
      </c>
      <c r="AC3902">
        <v>4100202</v>
      </c>
      <c r="AD3902" t="s">
        <v>3671</v>
      </c>
      <c r="AE3902">
        <v>55</v>
      </c>
      <c r="AF3902">
        <v>4100202</v>
      </c>
      <c r="AG3902" t="s">
        <v>3671</v>
      </c>
      <c r="AH3902">
        <v>4030</v>
      </c>
      <c r="AI3902">
        <v>4100202</v>
      </c>
      <c r="AJ3902" t="s">
        <v>3671</v>
      </c>
      <c r="AK3902">
        <v>1890</v>
      </c>
      <c r="AL3902">
        <v>4100202</v>
      </c>
      <c r="AM3902" t="s">
        <v>3671</v>
      </c>
      <c r="AN3902" t="s">
        <v>5940</v>
      </c>
      <c r="AO3902">
        <v>0</v>
      </c>
      <c r="AP3902">
        <v>4111001</v>
      </c>
      <c r="AQ3902" t="s">
        <v>3826</v>
      </c>
      <c r="AR3902">
        <v>21410</v>
      </c>
    </row>
    <row r="3903" spans="1:44" x14ac:dyDescent="0.25">
      <c r="A3903">
        <v>2411429</v>
      </c>
      <c r="B3903">
        <v>5</v>
      </c>
      <c r="C3903" t="s">
        <v>882</v>
      </c>
      <c r="D3903" t="s">
        <v>5099</v>
      </c>
      <c r="E3903" t="s">
        <v>5940</v>
      </c>
      <c r="F3903" t="s">
        <v>5940</v>
      </c>
      <c r="G3903" t="s">
        <v>5940</v>
      </c>
      <c r="H3903" t="s">
        <v>5940</v>
      </c>
      <c r="I3903" t="s">
        <v>5940</v>
      </c>
      <c r="J3903">
        <v>3</v>
      </c>
      <c r="K3903">
        <v>0</v>
      </c>
      <c r="L3903">
        <v>0</v>
      </c>
      <c r="M3903">
        <v>2</v>
      </c>
      <c r="N3903">
        <v>0</v>
      </c>
      <c r="O3903">
        <v>0</v>
      </c>
      <c r="P3903">
        <v>3</v>
      </c>
      <c r="R3903">
        <v>2411429</v>
      </c>
      <c r="S3903" t="s">
        <v>5940</v>
      </c>
      <c r="T3903" t="s">
        <v>5940</v>
      </c>
      <c r="U3903" t="s">
        <v>5940</v>
      </c>
      <c r="V3903" t="s">
        <v>5940</v>
      </c>
      <c r="W3903" t="s">
        <v>5940</v>
      </c>
      <c r="X3903">
        <v>3</v>
      </c>
      <c r="Z3903">
        <v>4100301</v>
      </c>
      <c r="AB3903" t="s">
        <v>5940</v>
      </c>
      <c r="AC3903">
        <v>4100301</v>
      </c>
      <c r="AD3903" t="s">
        <v>3672</v>
      </c>
      <c r="AE3903" t="s">
        <v>5940</v>
      </c>
      <c r="AF3903">
        <v>4100301</v>
      </c>
      <c r="AG3903" t="s">
        <v>3672</v>
      </c>
      <c r="AH3903" t="s">
        <v>5940</v>
      </c>
      <c r="AI3903">
        <v>4100301</v>
      </c>
      <c r="AJ3903" t="s">
        <v>3672</v>
      </c>
      <c r="AK3903">
        <v>652</v>
      </c>
      <c r="AL3903">
        <v>4100301</v>
      </c>
      <c r="AM3903" t="s">
        <v>3672</v>
      </c>
      <c r="AN3903" t="s">
        <v>5940</v>
      </c>
      <c r="AO3903">
        <v>0</v>
      </c>
      <c r="AP3903">
        <v>4111100</v>
      </c>
      <c r="AQ3903" t="s">
        <v>3827</v>
      </c>
      <c r="AR3903">
        <v>29050</v>
      </c>
    </row>
    <row r="3904" spans="1:44" x14ac:dyDescent="0.25">
      <c r="A3904">
        <v>2411502</v>
      </c>
      <c r="B3904">
        <v>5</v>
      </c>
      <c r="C3904" t="s">
        <v>882</v>
      </c>
      <c r="D3904" t="s">
        <v>5100</v>
      </c>
      <c r="E3904" t="s">
        <v>5940</v>
      </c>
      <c r="F3904" t="s">
        <v>5940</v>
      </c>
      <c r="G3904">
        <v>82</v>
      </c>
      <c r="H3904">
        <v>24</v>
      </c>
      <c r="I3904" t="s">
        <v>5940</v>
      </c>
      <c r="J3904">
        <v>107</v>
      </c>
      <c r="K3904">
        <v>0</v>
      </c>
      <c r="L3904">
        <v>0</v>
      </c>
      <c r="M3904">
        <v>770</v>
      </c>
      <c r="N3904">
        <v>0</v>
      </c>
      <c r="O3904">
        <v>0</v>
      </c>
      <c r="P3904">
        <v>540</v>
      </c>
      <c r="R3904">
        <v>2411502</v>
      </c>
      <c r="S3904" t="s">
        <v>5940</v>
      </c>
      <c r="T3904" t="s">
        <v>5940</v>
      </c>
      <c r="U3904">
        <v>82</v>
      </c>
      <c r="V3904">
        <v>24</v>
      </c>
      <c r="W3904" t="s">
        <v>5940</v>
      </c>
      <c r="X3904">
        <v>107</v>
      </c>
      <c r="Z3904">
        <v>4100400</v>
      </c>
      <c r="AB3904" t="s">
        <v>5940</v>
      </c>
      <c r="AC3904">
        <v>4100400</v>
      </c>
      <c r="AD3904" t="s">
        <v>3673</v>
      </c>
      <c r="AE3904">
        <v>3</v>
      </c>
      <c r="AF3904">
        <v>4100400</v>
      </c>
      <c r="AG3904" t="s">
        <v>3673</v>
      </c>
      <c r="AH3904" t="s">
        <v>5940</v>
      </c>
      <c r="AI3904">
        <v>4100400</v>
      </c>
      <c r="AJ3904" t="s">
        <v>3673</v>
      </c>
      <c r="AK3904">
        <v>1802</v>
      </c>
      <c r="AL3904">
        <v>4100400</v>
      </c>
      <c r="AM3904" t="s">
        <v>3673</v>
      </c>
      <c r="AN3904" t="s">
        <v>5940</v>
      </c>
      <c r="AO3904">
        <v>0</v>
      </c>
      <c r="AP3904">
        <v>4111209</v>
      </c>
      <c r="AQ3904" t="s">
        <v>3828</v>
      </c>
      <c r="AR3904">
        <v>39110</v>
      </c>
    </row>
    <row r="3905" spans="1:44" x14ac:dyDescent="0.25">
      <c r="A3905">
        <v>2411601</v>
      </c>
      <c r="B3905">
        <v>5</v>
      </c>
      <c r="C3905" t="s">
        <v>882</v>
      </c>
      <c r="D3905" t="s">
        <v>5101</v>
      </c>
      <c r="E3905" t="s">
        <v>5940</v>
      </c>
      <c r="F3905" t="s">
        <v>5940</v>
      </c>
      <c r="G3905">
        <v>120</v>
      </c>
      <c r="H3905">
        <v>100</v>
      </c>
      <c r="I3905" t="s">
        <v>5940</v>
      </c>
      <c r="J3905">
        <v>125</v>
      </c>
      <c r="K3905">
        <v>0</v>
      </c>
      <c r="L3905">
        <v>0</v>
      </c>
      <c r="M3905">
        <v>24</v>
      </c>
      <c r="N3905">
        <v>0</v>
      </c>
      <c r="O3905">
        <v>0</v>
      </c>
      <c r="P3905">
        <v>60</v>
      </c>
      <c r="R3905">
        <v>2411601</v>
      </c>
      <c r="S3905" t="s">
        <v>5940</v>
      </c>
      <c r="T3905" t="s">
        <v>5940</v>
      </c>
      <c r="U3905">
        <v>120</v>
      </c>
      <c r="V3905">
        <v>100</v>
      </c>
      <c r="W3905" t="s">
        <v>5940</v>
      </c>
      <c r="X3905">
        <v>125</v>
      </c>
      <c r="Z3905">
        <v>4100459</v>
      </c>
      <c r="AB3905">
        <v>325</v>
      </c>
      <c r="AC3905">
        <v>4100459</v>
      </c>
      <c r="AD3905" t="s">
        <v>3674</v>
      </c>
      <c r="AE3905" t="s">
        <v>5940</v>
      </c>
      <c r="AF3905">
        <v>4100459</v>
      </c>
      <c r="AG3905" t="s">
        <v>3674</v>
      </c>
      <c r="AH3905" t="s">
        <v>5940</v>
      </c>
      <c r="AI3905">
        <v>4100459</v>
      </c>
      <c r="AJ3905" t="s">
        <v>3674</v>
      </c>
      <c r="AK3905">
        <v>140</v>
      </c>
      <c r="AL3905">
        <v>4100459</v>
      </c>
      <c r="AM3905" t="s">
        <v>3674</v>
      </c>
      <c r="AN3905">
        <v>1786</v>
      </c>
      <c r="AO3905">
        <v>0</v>
      </c>
      <c r="AP3905">
        <v>4111258</v>
      </c>
      <c r="AQ3905" t="s">
        <v>3829</v>
      </c>
      <c r="AR3905">
        <v>8025</v>
      </c>
    </row>
    <row r="3906" spans="1:44" x14ac:dyDescent="0.25">
      <c r="A3906">
        <v>2411700</v>
      </c>
      <c r="B3906">
        <v>5</v>
      </c>
      <c r="C3906" t="s">
        <v>882</v>
      </c>
      <c r="D3906" t="s">
        <v>5102</v>
      </c>
      <c r="E3906" t="s">
        <v>5940</v>
      </c>
      <c r="F3906" t="s">
        <v>5940</v>
      </c>
      <c r="G3906">
        <v>161</v>
      </c>
      <c r="H3906">
        <v>29</v>
      </c>
      <c r="I3906" t="s">
        <v>5940</v>
      </c>
      <c r="J3906">
        <v>102</v>
      </c>
      <c r="K3906">
        <v>0</v>
      </c>
      <c r="L3906">
        <v>0</v>
      </c>
      <c r="M3906">
        <v>420</v>
      </c>
      <c r="N3906">
        <v>0</v>
      </c>
      <c r="O3906">
        <v>0</v>
      </c>
      <c r="P3906">
        <v>275</v>
      </c>
      <c r="R3906">
        <v>2411700</v>
      </c>
      <c r="S3906" t="s">
        <v>5940</v>
      </c>
      <c r="T3906" t="s">
        <v>5940</v>
      </c>
      <c r="U3906">
        <v>161</v>
      </c>
      <c r="V3906">
        <v>29</v>
      </c>
      <c r="W3906" t="s">
        <v>5940</v>
      </c>
      <c r="X3906">
        <v>102</v>
      </c>
      <c r="Z3906">
        <v>4100509</v>
      </c>
      <c r="AB3906">
        <v>2000</v>
      </c>
      <c r="AC3906">
        <v>4100509</v>
      </c>
      <c r="AD3906" t="s">
        <v>3675</v>
      </c>
      <c r="AE3906" t="s">
        <v>5940</v>
      </c>
      <c r="AF3906">
        <v>4100509</v>
      </c>
      <c r="AG3906" t="s">
        <v>3675</v>
      </c>
      <c r="AH3906" t="s">
        <v>5940</v>
      </c>
      <c r="AI3906">
        <v>4100509</v>
      </c>
      <c r="AJ3906" t="s">
        <v>3675</v>
      </c>
      <c r="AK3906">
        <v>340</v>
      </c>
      <c r="AL3906">
        <v>4100509</v>
      </c>
      <c r="AM3906" t="s">
        <v>3675</v>
      </c>
      <c r="AN3906">
        <v>7416</v>
      </c>
      <c r="AO3906">
        <v>0</v>
      </c>
      <c r="AP3906">
        <v>4111308</v>
      </c>
      <c r="AQ3906" t="s">
        <v>3830</v>
      </c>
      <c r="AR3906">
        <v>640</v>
      </c>
    </row>
    <row r="3907" spans="1:44" x14ac:dyDescent="0.25">
      <c r="A3907">
        <v>2411809</v>
      </c>
      <c r="B3907">
        <v>5</v>
      </c>
      <c r="C3907" t="s">
        <v>882</v>
      </c>
      <c r="D3907" t="s">
        <v>5103</v>
      </c>
      <c r="E3907" t="s">
        <v>5940</v>
      </c>
      <c r="F3907" t="s">
        <v>5940</v>
      </c>
      <c r="G3907">
        <v>2</v>
      </c>
      <c r="H3907" t="s">
        <v>5940</v>
      </c>
      <c r="I3907" t="s">
        <v>5940</v>
      </c>
      <c r="J3907">
        <v>25</v>
      </c>
      <c r="K3907">
        <v>0</v>
      </c>
      <c r="L3907">
        <v>0</v>
      </c>
      <c r="M3907">
        <v>30</v>
      </c>
      <c r="N3907">
        <v>0</v>
      </c>
      <c r="O3907">
        <v>1</v>
      </c>
      <c r="P3907">
        <v>48</v>
      </c>
      <c r="R3907">
        <v>2411809</v>
      </c>
      <c r="S3907" t="s">
        <v>5940</v>
      </c>
      <c r="T3907" t="s">
        <v>5940</v>
      </c>
      <c r="U3907">
        <v>2</v>
      </c>
      <c r="V3907" t="s">
        <v>5940</v>
      </c>
      <c r="W3907" t="s">
        <v>5940</v>
      </c>
      <c r="X3907">
        <v>25</v>
      </c>
      <c r="Z3907">
        <v>4100608</v>
      </c>
      <c r="AB3907">
        <v>335</v>
      </c>
      <c r="AC3907">
        <v>4100608</v>
      </c>
      <c r="AD3907" t="s">
        <v>3676</v>
      </c>
      <c r="AE3907">
        <v>8</v>
      </c>
      <c r="AF3907">
        <v>4100608</v>
      </c>
      <c r="AG3907" t="s">
        <v>3676</v>
      </c>
      <c r="AH3907">
        <v>71378</v>
      </c>
      <c r="AI3907">
        <v>4100608</v>
      </c>
      <c r="AJ3907" t="s">
        <v>3676</v>
      </c>
      <c r="AK3907">
        <v>27</v>
      </c>
      <c r="AL3907">
        <v>4100608</v>
      </c>
      <c r="AM3907" t="s">
        <v>3676</v>
      </c>
      <c r="AN3907">
        <v>546</v>
      </c>
      <c r="AO3907">
        <v>0</v>
      </c>
      <c r="AP3907">
        <v>4111407</v>
      </c>
      <c r="AQ3907" t="s">
        <v>3831</v>
      </c>
      <c r="AR3907">
        <v>14400</v>
      </c>
    </row>
    <row r="3908" spans="1:44" x14ac:dyDescent="0.25">
      <c r="A3908">
        <v>2411908</v>
      </c>
      <c r="B3908">
        <v>5</v>
      </c>
      <c r="C3908" t="s">
        <v>882</v>
      </c>
      <c r="D3908" t="s">
        <v>5104</v>
      </c>
      <c r="E3908">
        <v>150</v>
      </c>
      <c r="F3908" t="s">
        <v>5940</v>
      </c>
      <c r="G3908">
        <v>88</v>
      </c>
      <c r="H3908">
        <v>3</v>
      </c>
      <c r="I3908">
        <v>2</v>
      </c>
      <c r="J3908">
        <v>57</v>
      </c>
      <c r="K3908">
        <v>224</v>
      </c>
      <c r="L3908">
        <v>0</v>
      </c>
      <c r="M3908">
        <v>500</v>
      </c>
      <c r="N3908">
        <v>0</v>
      </c>
      <c r="O3908">
        <v>12</v>
      </c>
      <c r="P3908">
        <v>100</v>
      </c>
      <c r="R3908">
        <v>2411908</v>
      </c>
      <c r="S3908">
        <v>150</v>
      </c>
      <c r="T3908" t="s">
        <v>5940</v>
      </c>
      <c r="U3908">
        <v>88</v>
      </c>
      <c r="V3908">
        <v>3</v>
      </c>
      <c r="W3908">
        <v>2</v>
      </c>
      <c r="X3908">
        <v>57</v>
      </c>
      <c r="Z3908">
        <v>4100707</v>
      </c>
      <c r="AB3908">
        <v>450</v>
      </c>
      <c r="AC3908">
        <v>4100707</v>
      </c>
      <c r="AD3908" t="s">
        <v>3677</v>
      </c>
      <c r="AE3908" t="s">
        <v>5940</v>
      </c>
      <c r="AF3908">
        <v>4100707</v>
      </c>
      <c r="AG3908" t="s">
        <v>3677</v>
      </c>
      <c r="AH3908">
        <v>285778</v>
      </c>
      <c r="AI3908">
        <v>4100707</v>
      </c>
      <c r="AJ3908" t="s">
        <v>3677</v>
      </c>
      <c r="AK3908">
        <v>84</v>
      </c>
      <c r="AL3908">
        <v>4100707</v>
      </c>
      <c r="AM3908" t="s">
        <v>3677</v>
      </c>
      <c r="AN3908">
        <v>37950</v>
      </c>
      <c r="AO3908">
        <v>0</v>
      </c>
      <c r="AP3908">
        <v>4111506</v>
      </c>
      <c r="AQ3908" t="s">
        <v>3832</v>
      </c>
      <c r="AR3908">
        <v>10603</v>
      </c>
    </row>
    <row r="3909" spans="1:44" x14ac:dyDescent="0.25">
      <c r="A3909">
        <v>2412005</v>
      </c>
      <c r="B3909">
        <v>5</v>
      </c>
      <c r="C3909" t="s">
        <v>882</v>
      </c>
      <c r="D3909" t="s">
        <v>5105</v>
      </c>
      <c r="E3909">
        <v>132000</v>
      </c>
      <c r="F3909" t="s">
        <v>5940</v>
      </c>
      <c r="G3909">
        <v>130</v>
      </c>
      <c r="H3909">
        <v>5</v>
      </c>
      <c r="I3909" t="s">
        <v>5940</v>
      </c>
      <c r="J3909">
        <v>200</v>
      </c>
      <c r="K3909">
        <v>151800</v>
      </c>
      <c r="L3909">
        <v>0</v>
      </c>
      <c r="M3909">
        <v>252</v>
      </c>
      <c r="N3909">
        <v>0</v>
      </c>
      <c r="O3909">
        <v>0</v>
      </c>
      <c r="P3909">
        <v>560</v>
      </c>
      <c r="R3909">
        <v>2412005</v>
      </c>
      <c r="S3909">
        <v>132000</v>
      </c>
      <c r="T3909" t="s">
        <v>5940</v>
      </c>
      <c r="U3909">
        <v>130</v>
      </c>
      <c r="V3909">
        <v>5</v>
      </c>
      <c r="W3909" t="s">
        <v>5940</v>
      </c>
      <c r="X3909">
        <v>200</v>
      </c>
      <c r="Z3909">
        <v>4100806</v>
      </c>
      <c r="AB3909">
        <v>12</v>
      </c>
      <c r="AC3909">
        <v>4100806</v>
      </c>
      <c r="AD3909" t="s">
        <v>3678</v>
      </c>
      <c r="AE3909">
        <v>387</v>
      </c>
      <c r="AF3909">
        <v>4100806</v>
      </c>
      <c r="AG3909" t="s">
        <v>3678</v>
      </c>
      <c r="AH3909">
        <v>185637</v>
      </c>
      <c r="AI3909">
        <v>4100806</v>
      </c>
      <c r="AJ3909" t="s">
        <v>3678</v>
      </c>
      <c r="AK3909">
        <v>99</v>
      </c>
      <c r="AL3909">
        <v>4100806</v>
      </c>
      <c r="AM3909" t="s">
        <v>3678</v>
      </c>
      <c r="AN3909">
        <v>36456</v>
      </c>
      <c r="AO3909">
        <v>0</v>
      </c>
      <c r="AP3909">
        <v>4111555</v>
      </c>
      <c r="AQ3909" t="s">
        <v>3833</v>
      </c>
      <c r="AR3909">
        <v>1463</v>
      </c>
    </row>
    <row r="3910" spans="1:44" x14ac:dyDescent="0.25">
      <c r="A3910">
        <v>2412104</v>
      </c>
      <c r="B3910">
        <v>5</v>
      </c>
      <c r="C3910" t="s">
        <v>882</v>
      </c>
      <c r="D3910" t="s">
        <v>5106</v>
      </c>
      <c r="E3910" t="s">
        <v>5940</v>
      </c>
      <c r="F3910" t="s">
        <v>5940</v>
      </c>
      <c r="G3910">
        <v>14</v>
      </c>
      <c r="H3910" t="s">
        <v>5940</v>
      </c>
      <c r="I3910" t="s">
        <v>5940</v>
      </c>
      <c r="J3910">
        <v>26</v>
      </c>
      <c r="K3910">
        <v>0</v>
      </c>
      <c r="L3910">
        <v>0</v>
      </c>
      <c r="M3910">
        <v>67</v>
      </c>
      <c r="N3910">
        <v>0</v>
      </c>
      <c r="O3910">
        <v>12</v>
      </c>
      <c r="P3910">
        <v>79</v>
      </c>
      <c r="R3910">
        <v>2412104</v>
      </c>
      <c r="S3910" t="s">
        <v>5940</v>
      </c>
      <c r="T3910" t="s">
        <v>5940</v>
      </c>
      <c r="U3910">
        <v>14</v>
      </c>
      <c r="V3910" t="s">
        <v>5940</v>
      </c>
      <c r="W3910" t="s">
        <v>5940</v>
      </c>
      <c r="X3910">
        <v>26</v>
      </c>
      <c r="Z3910">
        <v>4100905</v>
      </c>
      <c r="AB3910">
        <v>56</v>
      </c>
      <c r="AC3910">
        <v>4100905</v>
      </c>
      <c r="AD3910" t="s">
        <v>3679</v>
      </c>
      <c r="AE3910">
        <v>720</v>
      </c>
      <c r="AF3910">
        <v>4100905</v>
      </c>
      <c r="AG3910" t="s">
        <v>3679</v>
      </c>
      <c r="AH3910" t="s">
        <v>5940</v>
      </c>
      <c r="AI3910">
        <v>4100905</v>
      </c>
      <c r="AJ3910" t="s">
        <v>3679</v>
      </c>
      <c r="AK3910">
        <v>60</v>
      </c>
      <c r="AL3910">
        <v>4100905</v>
      </c>
      <c r="AM3910" t="s">
        <v>3679</v>
      </c>
      <c r="AN3910">
        <v>4893</v>
      </c>
      <c r="AO3910">
        <v>0</v>
      </c>
      <c r="AP3910">
        <v>4111605</v>
      </c>
      <c r="AQ3910" t="s">
        <v>3834</v>
      </c>
      <c r="AR3910">
        <v>28980</v>
      </c>
    </row>
    <row r="3911" spans="1:44" x14ac:dyDescent="0.25">
      <c r="A3911">
        <v>2412203</v>
      </c>
      <c r="B3911">
        <v>5</v>
      </c>
      <c r="C3911" t="s">
        <v>882</v>
      </c>
      <c r="D3911" t="s">
        <v>5107</v>
      </c>
      <c r="E3911">
        <v>298650</v>
      </c>
      <c r="F3911" t="s">
        <v>5940</v>
      </c>
      <c r="G3911">
        <v>276</v>
      </c>
      <c r="H3911" t="s">
        <v>5940</v>
      </c>
      <c r="I3911" t="s">
        <v>5940</v>
      </c>
      <c r="J3911">
        <v>264</v>
      </c>
      <c r="K3911">
        <v>298650</v>
      </c>
      <c r="L3911">
        <v>0</v>
      </c>
      <c r="M3911">
        <v>322</v>
      </c>
      <c r="N3911">
        <v>6</v>
      </c>
      <c r="O3911">
        <v>0</v>
      </c>
      <c r="P3911">
        <v>510</v>
      </c>
      <c r="R3911">
        <v>2412203</v>
      </c>
      <c r="S3911">
        <v>298650</v>
      </c>
      <c r="T3911" t="s">
        <v>5940</v>
      </c>
      <c r="U3911">
        <v>276</v>
      </c>
      <c r="V3911" t="s">
        <v>5940</v>
      </c>
      <c r="W3911" t="s">
        <v>5940</v>
      </c>
      <c r="X3911">
        <v>264</v>
      </c>
      <c r="Z3911">
        <v>4101002</v>
      </c>
      <c r="AB3911" t="s">
        <v>5940</v>
      </c>
      <c r="AC3911">
        <v>4101002</v>
      </c>
      <c r="AD3911" t="s">
        <v>3680</v>
      </c>
      <c r="AE3911" t="s">
        <v>5940</v>
      </c>
      <c r="AF3911">
        <v>4101002</v>
      </c>
      <c r="AG3911" t="s">
        <v>3680</v>
      </c>
      <c r="AH3911">
        <v>1750</v>
      </c>
      <c r="AI3911">
        <v>4101002</v>
      </c>
      <c r="AJ3911" t="s">
        <v>3680</v>
      </c>
      <c r="AK3911">
        <v>810</v>
      </c>
      <c r="AL3911">
        <v>4101002</v>
      </c>
      <c r="AM3911" t="s">
        <v>3680</v>
      </c>
      <c r="AN3911">
        <v>5850</v>
      </c>
      <c r="AO3911">
        <v>0</v>
      </c>
      <c r="AP3911">
        <v>4111704</v>
      </c>
      <c r="AQ3911" t="s">
        <v>3835</v>
      </c>
      <c r="AR3911">
        <v>2155</v>
      </c>
    </row>
    <row r="3912" spans="1:44" x14ac:dyDescent="0.25">
      <c r="A3912">
        <v>2412302</v>
      </c>
      <c r="B3912">
        <v>5</v>
      </c>
      <c r="C3912" t="s">
        <v>882</v>
      </c>
      <c r="D3912" t="s">
        <v>5108</v>
      </c>
      <c r="E3912" t="s">
        <v>5940</v>
      </c>
      <c r="F3912" t="s">
        <v>5940</v>
      </c>
      <c r="G3912">
        <v>248</v>
      </c>
      <c r="H3912">
        <v>250</v>
      </c>
      <c r="I3912" t="s">
        <v>5940</v>
      </c>
      <c r="J3912">
        <v>500</v>
      </c>
      <c r="K3912">
        <v>0</v>
      </c>
      <c r="L3912">
        <v>0</v>
      </c>
      <c r="M3912">
        <v>1200</v>
      </c>
      <c r="N3912">
        <v>240</v>
      </c>
      <c r="O3912">
        <v>0</v>
      </c>
      <c r="P3912">
        <v>600</v>
      </c>
      <c r="R3912">
        <v>2412302</v>
      </c>
      <c r="S3912" t="s">
        <v>5940</v>
      </c>
      <c r="T3912" t="s">
        <v>5940</v>
      </c>
      <c r="U3912">
        <v>248</v>
      </c>
      <c r="V3912">
        <v>250</v>
      </c>
      <c r="W3912" t="s">
        <v>5940</v>
      </c>
      <c r="X3912">
        <v>500</v>
      </c>
      <c r="Z3912">
        <v>4101051</v>
      </c>
      <c r="AB3912">
        <v>125</v>
      </c>
      <c r="AC3912">
        <v>4101051</v>
      </c>
      <c r="AD3912" t="s">
        <v>3681</v>
      </c>
      <c r="AE3912">
        <v>431</v>
      </c>
      <c r="AF3912">
        <v>4101051</v>
      </c>
      <c r="AG3912" t="s">
        <v>3681</v>
      </c>
      <c r="AH3912">
        <v>6750</v>
      </c>
      <c r="AI3912">
        <v>4101051</v>
      </c>
      <c r="AJ3912" t="s">
        <v>3681</v>
      </c>
      <c r="AK3912">
        <v>1037</v>
      </c>
      <c r="AL3912">
        <v>4101051</v>
      </c>
      <c r="AM3912" t="s">
        <v>3681</v>
      </c>
      <c r="AN3912">
        <v>11404</v>
      </c>
      <c r="AO3912">
        <v>0</v>
      </c>
      <c r="AP3912">
        <v>4111803</v>
      </c>
      <c r="AQ3912" t="s">
        <v>3836</v>
      </c>
      <c r="AR3912">
        <v>7200</v>
      </c>
    </row>
    <row r="3913" spans="1:44" x14ac:dyDescent="0.25">
      <c r="A3913">
        <v>2412401</v>
      </c>
      <c r="B3913">
        <v>5</v>
      </c>
      <c r="C3913" t="s">
        <v>882</v>
      </c>
      <c r="D3913" t="s">
        <v>5109</v>
      </c>
      <c r="E3913" t="s">
        <v>5940</v>
      </c>
      <c r="F3913" t="s">
        <v>5940</v>
      </c>
      <c r="G3913" t="s">
        <v>5940</v>
      </c>
      <c r="H3913" t="s">
        <v>5940</v>
      </c>
      <c r="I3913" t="s">
        <v>5940</v>
      </c>
      <c r="J3913">
        <v>3</v>
      </c>
      <c r="K3913">
        <v>0</v>
      </c>
      <c r="L3913">
        <v>0</v>
      </c>
      <c r="M3913">
        <v>40</v>
      </c>
      <c r="N3913">
        <v>0</v>
      </c>
      <c r="O3913">
        <v>5</v>
      </c>
      <c r="P3913">
        <v>31</v>
      </c>
      <c r="R3913">
        <v>2412401</v>
      </c>
      <c r="S3913" t="s">
        <v>5940</v>
      </c>
      <c r="T3913" t="s">
        <v>5940</v>
      </c>
      <c r="U3913" t="s">
        <v>5940</v>
      </c>
      <c r="V3913" t="s">
        <v>5940</v>
      </c>
      <c r="W3913" t="s">
        <v>5940</v>
      </c>
      <c r="X3913">
        <v>3</v>
      </c>
      <c r="Z3913">
        <v>4101101</v>
      </c>
      <c r="AB3913">
        <v>76</v>
      </c>
      <c r="AC3913">
        <v>4101101</v>
      </c>
      <c r="AD3913" t="s">
        <v>3682</v>
      </c>
      <c r="AE3913">
        <v>420</v>
      </c>
      <c r="AF3913">
        <v>4101101</v>
      </c>
      <c r="AG3913" t="s">
        <v>3682</v>
      </c>
      <c r="AH3913">
        <v>252000</v>
      </c>
      <c r="AI3913">
        <v>4101101</v>
      </c>
      <c r="AJ3913" t="s">
        <v>3682</v>
      </c>
      <c r="AK3913">
        <v>155</v>
      </c>
      <c r="AL3913">
        <v>4101101</v>
      </c>
      <c r="AM3913" t="s">
        <v>3682</v>
      </c>
      <c r="AN3913">
        <v>27000</v>
      </c>
      <c r="AO3913">
        <v>0</v>
      </c>
      <c r="AP3913">
        <v>4111902</v>
      </c>
      <c r="AQ3913" t="s">
        <v>3837</v>
      </c>
      <c r="AR3913">
        <v>10560</v>
      </c>
    </row>
    <row r="3914" spans="1:44" x14ac:dyDescent="0.25">
      <c r="A3914">
        <v>2412500</v>
      </c>
      <c r="B3914">
        <v>5</v>
      </c>
      <c r="C3914" t="s">
        <v>882</v>
      </c>
      <c r="D3914" t="s">
        <v>5110</v>
      </c>
      <c r="E3914">
        <v>605</v>
      </c>
      <c r="F3914" t="s">
        <v>5940</v>
      </c>
      <c r="G3914">
        <v>1062</v>
      </c>
      <c r="H3914">
        <v>14</v>
      </c>
      <c r="I3914">
        <v>4</v>
      </c>
      <c r="J3914">
        <v>597</v>
      </c>
      <c r="K3914">
        <v>280</v>
      </c>
      <c r="L3914">
        <v>0</v>
      </c>
      <c r="M3914">
        <v>2270</v>
      </c>
      <c r="N3914">
        <v>9</v>
      </c>
      <c r="O3914">
        <v>12</v>
      </c>
      <c r="P3914">
        <v>860</v>
      </c>
      <c r="R3914">
        <v>2412500</v>
      </c>
      <c r="S3914">
        <v>605</v>
      </c>
      <c r="T3914" t="s">
        <v>5940</v>
      </c>
      <c r="U3914">
        <v>1062</v>
      </c>
      <c r="V3914">
        <v>14</v>
      </c>
      <c r="W3914">
        <v>4</v>
      </c>
      <c r="X3914">
        <v>597</v>
      </c>
      <c r="Z3914">
        <v>4101150</v>
      </c>
      <c r="AB3914">
        <v>24</v>
      </c>
      <c r="AC3914">
        <v>4101150</v>
      </c>
      <c r="AD3914" t="s">
        <v>3683</v>
      </c>
      <c r="AE3914">
        <v>44</v>
      </c>
      <c r="AF3914">
        <v>4101150</v>
      </c>
      <c r="AG3914" t="s">
        <v>3683</v>
      </c>
      <c r="AH3914" t="s">
        <v>5940</v>
      </c>
      <c r="AI3914">
        <v>4101150</v>
      </c>
      <c r="AJ3914" t="s">
        <v>3683</v>
      </c>
      <c r="AK3914" t="s">
        <v>5940</v>
      </c>
      <c r="AL3914">
        <v>4101150</v>
      </c>
      <c r="AM3914" t="s">
        <v>3683</v>
      </c>
      <c r="AN3914">
        <v>14800</v>
      </c>
      <c r="AO3914">
        <v>0</v>
      </c>
      <c r="AP3914">
        <v>4112009</v>
      </c>
      <c r="AQ3914" t="s">
        <v>3838</v>
      </c>
      <c r="AR3914">
        <v>36850</v>
      </c>
    </row>
    <row r="3915" spans="1:44" x14ac:dyDescent="0.25">
      <c r="A3915">
        <v>2412559</v>
      </c>
      <c r="B3915">
        <v>5</v>
      </c>
      <c r="C3915" t="s">
        <v>882</v>
      </c>
      <c r="D3915" t="s">
        <v>5111</v>
      </c>
      <c r="E3915" t="s">
        <v>5940</v>
      </c>
      <c r="F3915" t="s">
        <v>5940</v>
      </c>
      <c r="G3915">
        <v>162</v>
      </c>
      <c r="H3915">
        <v>154</v>
      </c>
      <c r="I3915" t="s">
        <v>5940</v>
      </c>
      <c r="J3915">
        <v>90</v>
      </c>
      <c r="K3915">
        <v>0</v>
      </c>
      <c r="L3915">
        <v>0</v>
      </c>
      <c r="M3915">
        <v>70</v>
      </c>
      <c r="N3915">
        <v>0</v>
      </c>
      <c r="O3915">
        <v>0</v>
      </c>
      <c r="P3915">
        <v>120</v>
      </c>
      <c r="R3915">
        <v>2412559</v>
      </c>
      <c r="S3915" t="s">
        <v>5940</v>
      </c>
      <c r="T3915" t="s">
        <v>5940</v>
      </c>
      <c r="U3915">
        <v>162</v>
      </c>
      <c r="V3915">
        <v>154</v>
      </c>
      <c r="W3915" t="s">
        <v>5940</v>
      </c>
      <c r="X3915">
        <v>90</v>
      </c>
      <c r="Z3915">
        <v>4101200</v>
      </c>
      <c r="AB3915" t="s">
        <v>5940</v>
      </c>
      <c r="AC3915">
        <v>4101200</v>
      </c>
      <c r="AD3915" t="s">
        <v>3684</v>
      </c>
      <c r="AE3915">
        <v>328</v>
      </c>
      <c r="AF3915">
        <v>4101200</v>
      </c>
      <c r="AG3915" t="s">
        <v>3684</v>
      </c>
      <c r="AH3915">
        <v>3800</v>
      </c>
      <c r="AI3915">
        <v>4101200</v>
      </c>
      <c r="AJ3915" t="s">
        <v>3684</v>
      </c>
      <c r="AK3915">
        <v>21</v>
      </c>
      <c r="AL3915">
        <v>4101200</v>
      </c>
      <c r="AM3915" t="s">
        <v>3684</v>
      </c>
      <c r="AN3915" t="s">
        <v>5940</v>
      </c>
      <c r="AO3915">
        <v>0</v>
      </c>
      <c r="AP3915">
        <v>4112108</v>
      </c>
      <c r="AQ3915" t="s">
        <v>3839</v>
      </c>
      <c r="AR3915">
        <v>5500</v>
      </c>
    </row>
    <row r="3916" spans="1:44" x14ac:dyDescent="0.25">
      <c r="A3916">
        <v>2412609</v>
      </c>
      <c r="B3916">
        <v>5</v>
      </c>
      <c r="C3916" t="s">
        <v>882</v>
      </c>
      <c r="D3916" t="s">
        <v>5112</v>
      </c>
      <c r="E3916" t="s">
        <v>5940</v>
      </c>
      <c r="F3916" t="s">
        <v>5940</v>
      </c>
      <c r="G3916">
        <v>88</v>
      </c>
      <c r="H3916">
        <v>88</v>
      </c>
      <c r="I3916" t="s">
        <v>5940</v>
      </c>
      <c r="J3916">
        <v>234</v>
      </c>
      <c r="K3916">
        <v>0</v>
      </c>
      <c r="L3916">
        <v>0</v>
      </c>
      <c r="M3916">
        <v>266</v>
      </c>
      <c r="N3916">
        <v>8</v>
      </c>
      <c r="O3916">
        <v>0</v>
      </c>
      <c r="P3916">
        <v>371</v>
      </c>
      <c r="R3916">
        <v>2412609</v>
      </c>
      <c r="S3916" t="s">
        <v>5940</v>
      </c>
      <c r="T3916" t="s">
        <v>5940</v>
      </c>
      <c r="U3916">
        <v>88</v>
      </c>
      <c r="V3916">
        <v>88</v>
      </c>
      <c r="W3916" t="s">
        <v>5940</v>
      </c>
      <c r="X3916">
        <v>234</v>
      </c>
      <c r="Z3916">
        <v>4101309</v>
      </c>
      <c r="AB3916" t="s">
        <v>5940</v>
      </c>
      <c r="AC3916">
        <v>4101309</v>
      </c>
      <c r="AD3916" t="s">
        <v>3685</v>
      </c>
      <c r="AE3916">
        <v>600</v>
      </c>
      <c r="AF3916">
        <v>4101309</v>
      </c>
      <c r="AG3916" t="s">
        <v>3685</v>
      </c>
      <c r="AH3916" t="s">
        <v>5940</v>
      </c>
      <c r="AI3916">
        <v>4101309</v>
      </c>
      <c r="AJ3916" t="s">
        <v>3685</v>
      </c>
      <c r="AK3916">
        <v>11816</v>
      </c>
      <c r="AL3916">
        <v>4101309</v>
      </c>
      <c r="AM3916" t="s">
        <v>3685</v>
      </c>
      <c r="AN3916">
        <v>3000</v>
      </c>
      <c r="AO3916">
        <v>0</v>
      </c>
      <c r="AP3916">
        <v>4112207</v>
      </c>
      <c r="AQ3916" t="s">
        <v>3840</v>
      </c>
      <c r="AR3916">
        <v>13185</v>
      </c>
    </row>
    <row r="3917" spans="1:44" x14ac:dyDescent="0.25">
      <c r="A3917">
        <v>2412708</v>
      </c>
      <c r="B3917">
        <v>5</v>
      </c>
      <c r="C3917" t="s">
        <v>882</v>
      </c>
      <c r="D3917" t="s">
        <v>5113</v>
      </c>
      <c r="E3917" t="s">
        <v>5940</v>
      </c>
      <c r="F3917" t="s">
        <v>5940</v>
      </c>
      <c r="G3917">
        <v>77</v>
      </c>
      <c r="H3917">
        <v>6</v>
      </c>
      <c r="I3917" t="s">
        <v>5940</v>
      </c>
      <c r="J3917">
        <v>120</v>
      </c>
      <c r="K3917">
        <v>0</v>
      </c>
      <c r="L3917">
        <v>0</v>
      </c>
      <c r="M3917">
        <v>686</v>
      </c>
      <c r="N3917">
        <v>11</v>
      </c>
      <c r="O3917">
        <v>0</v>
      </c>
      <c r="P3917">
        <v>293</v>
      </c>
      <c r="R3917">
        <v>2412708</v>
      </c>
      <c r="S3917" t="s">
        <v>5940</v>
      </c>
      <c r="T3917" t="s">
        <v>5940</v>
      </c>
      <c r="U3917">
        <v>77</v>
      </c>
      <c r="V3917">
        <v>6</v>
      </c>
      <c r="W3917" t="s">
        <v>5940</v>
      </c>
      <c r="X3917">
        <v>120</v>
      </c>
      <c r="Z3917">
        <v>4101408</v>
      </c>
      <c r="AB3917" t="s">
        <v>5940</v>
      </c>
      <c r="AC3917">
        <v>4101408</v>
      </c>
      <c r="AD3917" t="s">
        <v>3686</v>
      </c>
      <c r="AE3917">
        <v>183</v>
      </c>
      <c r="AF3917">
        <v>4101408</v>
      </c>
      <c r="AG3917" t="s">
        <v>3686</v>
      </c>
      <c r="AH3917">
        <v>845</v>
      </c>
      <c r="AI3917">
        <v>4101408</v>
      </c>
      <c r="AJ3917" t="s">
        <v>3686</v>
      </c>
      <c r="AK3917">
        <v>506</v>
      </c>
      <c r="AL3917">
        <v>4101408</v>
      </c>
      <c r="AM3917" t="s">
        <v>3686</v>
      </c>
      <c r="AN3917">
        <v>42826</v>
      </c>
      <c r="AO3917">
        <v>0</v>
      </c>
      <c r="AP3917">
        <v>4112306</v>
      </c>
      <c r="AQ3917" t="s">
        <v>3841</v>
      </c>
      <c r="AR3917">
        <v>5423</v>
      </c>
    </row>
    <row r="3918" spans="1:44" x14ac:dyDescent="0.25">
      <c r="A3918">
        <v>2412807</v>
      </c>
      <c r="B3918">
        <v>5</v>
      </c>
      <c r="C3918" t="s">
        <v>882</v>
      </c>
      <c r="D3918" t="s">
        <v>5114</v>
      </c>
      <c r="E3918" t="s">
        <v>5940</v>
      </c>
      <c r="F3918" t="s">
        <v>5940</v>
      </c>
      <c r="G3918">
        <v>6</v>
      </c>
      <c r="H3918">
        <v>2</v>
      </c>
      <c r="I3918" t="s">
        <v>5940</v>
      </c>
      <c r="J3918">
        <v>18</v>
      </c>
      <c r="K3918">
        <v>0</v>
      </c>
      <c r="L3918">
        <v>0</v>
      </c>
      <c r="M3918">
        <v>12</v>
      </c>
      <c r="N3918">
        <v>0</v>
      </c>
      <c r="O3918">
        <v>0</v>
      </c>
      <c r="P3918">
        <v>24</v>
      </c>
      <c r="R3918">
        <v>2412807</v>
      </c>
      <c r="S3918" t="s">
        <v>5940</v>
      </c>
      <c r="T3918" t="s">
        <v>5940</v>
      </c>
      <c r="U3918">
        <v>6</v>
      </c>
      <c r="V3918">
        <v>2</v>
      </c>
      <c r="W3918" t="s">
        <v>5940</v>
      </c>
      <c r="X3918">
        <v>18</v>
      </c>
      <c r="Z3918">
        <v>4101507</v>
      </c>
      <c r="AB3918" t="s">
        <v>5940</v>
      </c>
      <c r="AC3918">
        <v>4101507</v>
      </c>
      <c r="AD3918" t="s">
        <v>3687</v>
      </c>
      <c r="AE3918">
        <v>72</v>
      </c>
      <c r="AF3918">
        <v>4101507</v>
      </c>
      <c r="AG3918" t="s">
        <v>3687</v>
      </c>
      <c r="AH3918" t="s">
        <v>5940</v>
      </c>
      <c r="AI3918">
        <v>4101507</v>
      </c>
      <c r="AJ3918" t="s">
        <v>3687</v>
      </c>
      <c r="AK3918">
        <v>212</v>
      </c>
      <c r="AL3918">
        <v>4101507</v>
      </c>
      <c r="AM3918" t="s">
        <v>3687</v>
      </c>
      <c r="AN3918">
        <v>44955</v>
      </c>
      <c r="AO3918">
        <v>0</v>
      </c>
      <c r="AP3918">
        <v>4112405</v>
      </c>
      <c r="AQ3918" t="s">
        <v>3842</v>
      </c>
      <c r="AR3918">
        <v>7475</v>
      </c>
    </row>
    <row r="3919" spans="1:44" x14ac:dyDescent="0.25">
      <c r="A3919">
        <v>2412906</v>
      </c>
      <c r="B3919">
        <v>5</v>
      </c>
      <c r="C3919" t="s">
        <v>882</v>
      </c>
      <c r="D3919" t="s">
        <v>5115</v>
      </c>
      <c r="E3919" t="s">
        <v>5940</v>
      </c>
      <c r="F3919" t="s">
        <v>5940</v>
      </c>
      <c r="G3919">
        <v>79</v>
      </c>
      <c r="H3919">
        <v>8</v>
      </c>
      <c r="I3919" t="s">
        <v>5940</v>
      </c>
      <c r="J3919">
        <v>98</v>
      </c>
      <c r="K3919">
        <v>0</v>
      </c>
      <c r="L3919">
        <v>0</v>
      </c>
      <c r="M3919">
        <v>350</v>
      </c>
      <c r="N3919">
        <v>13</v>
      </c>
      <c r="O3919">
        <v>0</v>
      </c>
      <c r="P3919">
        <v>272</v>
      </c>
      <c r="R3919">
        <v>2412906</v>
      </c>
      <c r="S3919" t="s">
        <v>5940</v>
      </c>
      <c r="T3919" t="s">
        <v>5940</v>
      </c>
      <c r="U3919">
        <v>79</v>
      </c>
      <c r="V3919">
        <v>8</v>
      </c>
      <c r="W3919" t="s">
        <v>5940</v>
      </c>
      <c r="X3919">
        <v>98</v>
      </c>
      <c r="Z3919">
        <v>4101606</v>
      </c>
      <c r="AB3919" t="s">
        <v>5940</v>
      </c>
      <c r="AC3919">
        <v>4101606</v>
      </c>
      <c r="AD3919" t="s">
        <v>3688</v>
      </c>
      <c r="AE3919">
        <v>108</v>
      </c>
      <c r="AF3919">
        <v>4101606</v>
      </c>
      <c r="AG3919" t="s">
        <v>3688</v>
      </c>
      <c r="AH3919">
        <v>600</v>
      </c>
      <c r="AI3919">
        <v>4101606</v>
      </c>
      <c r="AJ3919" t="s">
        <v>3688</v>
      </c>
      <c r="AK3919">
        <v>7809</v>
      </c>
      <c r="AL3919">
        <v>4101606</v>
      </c>
      <c r="AM3919" t="s">
        <v>3688</v>
      </c>
      <c r="AN3919">
        <v>30000</v>
      </c>
      <c r="AO3919">
        <v>0</v>
      </c>
      <c r="AP3919">
        <v>4112504</v>
      </c>
      <c r="AQ3919" t="s">
        <v>3843</v>
      </c>
      <c r="AR3919">
        <v>11480</v>
      </c>
    </row>
    <row r="3920" spans="1:44" x14ac:dyDescent="0.25">
      <c r="A3920">
        <v>2413003</v>
      </c>
      <c r="B3920">
        <v>5</v>
      </c>
      <c r="C3920" t="s">
        <v>882</v>
      </c>
      <c r="D3920" t="s">
        <v>5116</v>
      </c>
      <c r="E3920" t="s">
        <v>5940</v>
      </c>
      <c r="F3920" t="s">
        <v>5940</v>
      </c>
      <c r="G3920">
        <v>7</v>
      </c>
      <c r="H3920" t="s">
        <v>5940</v>
      </c>
      <c r="I3920" t="s">
        <v>5940</v>
      </c>
      <c r="J3920">
        <v>14</v>
      </c>
      <c r="K3920">
        <v>0</v>
      </c>
      <c r="L3920">
        <v>0</v>
      </c>
      <c r="M3920">
        <v>238</v>
      </c>
      <c r="N3920">
        <v>6</v>
      </c>
      <c r="O3920">
        <v>0</v>
      </c>
      <c r="P3920">
        <v>182</v>
      </c>
      <c r="R3920">
        <v>2413003</v>
      </c>
      <c r="S3920" t="s">
        <v>5940</v>
      </c>
      <c r="T3920" t="s">
        <v>5940</v>
      </c>
      <c r="U3920">
        <v>7</v>
      </c>
      <c r="V3920" t="s">
        <v>5940</v>
      </c>
      <c r="W3920" t="s">
        <v>5940</v>
      </c>
      <c r="X3920">
        <v>14</v>
      </c>
      <c r="Z3920">
        <v>4101655</v>
      </c>
      <c r="AB3920">
        <v>592</v>
      </c>
      <c r="AC3920">
        <v>4101655</v>
      </c>
      <c r="AD3920" t="s">
        <v>3689</v>
      </c>
      <c r="AE3920">
        <v>33</v>
      </c>
      <c r="AF3920">
        <v>4101655</v>
      </c>
      <c r="AG3920" t="s">
        <v>3689</v>
      </c>
      <c r="AH3920">
        <v>22500</v>
      </c>
      <c r="AI3920">
        <v>4101655</v>
      </c>
      <c r="AJ3920" t="s">
        <v>3689</v>
      </c>
      <c r="AK3920">
        <v>1470</v>
      </c>
      <c r="AL3920">
        <v>4101655</v>
      </c>
      <c r="AM3920" t="s">
        <v>3689</v>
      </c>
      <c r="AN3920">
        <v>20016</v>
      </c>
      <c r="AO3920">
        <v>0</v>
      </c>
      <c r="AP3920">
        <v>4112603</v>
      </c>
      <c r="AQ3920" t="s">
        <v>3844</v>
      </c>
      <c r="AR3920">
        <v>3625</v>
      </c>
    </row>
    <row r="3921" spans="1:44" x14ac:dyDescent="0.25">
      <c r="A3921">
        <v>2413102</v>
      </c>
      <c r="B3921">
        <v>5</v>
      </c>
      <c r="C3921" t="s">
        <v>882</v>
      </c>
      <c r="D3921" t="s">
        <v>5117</v>
      </c>
      <c r="E3921" t="s">
        <v>5940</v>
      </c>
      <c r="F3921" t="s">
        <v>5940</v>
      </c>
      <c r="G3921">
        <v>143</v>
      </c>
      <c r="H3921">
        <v>34</v>
      </c>
      <c r="I3921" t="s">
        <v>5940</v>
      </c>
      <c r="J3921">
        <v>157</v>
      </c>
      <c r="K3921">
        <v>0</v>
      </c>
      <c r="L3921">
        <v>0</v>
      </c>
      <c r="M3921">
        <v>237</v>
      </c>
      <c r="N3921">
        <v>17</v>
      </c>
      <c r="O3921">
        <v>0</v>
      </c>
      <c r="P3921">
        <v>164</v>
      </c>
      <c r="R3921">
        <v>2413102</v>
      </c>
      <c r="S3921" t="s">
        <v>5940</v>
      </c>
      <c r="T3921" t="s">
        <v>5940</v>
      </c>
      <c r="U3921">
        <v>143</v>
      </c>
      <c r="V3921">
        <v>34</v>
      </c>
      <c r="W3921" t="s">
        <v>5940</v>
      </c>
      <c r="X3921">
        <v>157</v>
      </c>
      <c r="Z3921">
        <v>4101705</v>
      </c>
      <c r="AB3921">
        <v>93</v>
      </c>
      <c r="AC3921">
        <v>4101705</v>
      </c>
      <c r="AD3921" t="s">
        <v>3690</v>
      </c>
      <c r="AE3921">
        <v>24</v>
      </c>
      <c r="AF3921">
        <v>4101705</v>
      </c>
      <c r="AG3921" t="s">
        <v>3690</v>
      </c>
      <c r="AH3921">
        <v>1800</v>
      </c>
      <c r="AI3921">
        <v>4101705</v>
      </c>
      <c r="AJ3921" t="s">
        <v>3690</v>
      </c>
      <c r="AK3921">
        <v>120</v>
      </c>
      <c r="AL3921">
        <v>4101705</v>
      </c>
      <c r="AM3921" t="s">
        <v>3690</v>
      </c>
      <c r="AN3921">
        <v>66900</v>
      </c>
      <c r="AO3921">
        <v>0</v>
      </c>
      <c r="AP3921">
        <v>4112702</v>
      </c>
      <c r="AQ3921" t="s">
        <v>3845</v>
      </c>
      <c r="AR3921">
        <v>4266</v>
      </c>
    </row>
    <row r="3922" spans="1:44" x14ac:dyDescent="0.25">
      <c r="A3922">
        <v>2413201</v>
      </c>
      <c r="B3922">
        <v>5</v>
      </c>
      <c r="C3922" t="s">
        <v>882</v>
      </c>
      <c r="D3922" t="s">
        <v>5118</v>
      </c>
      <c r="E3922" t="s">
        <v>5940</v>
      </c>
      <c r="F3922" t="s">
        <v>5940</v>
      </c>
      <c r="G3922">
        <v>108</v>
      </c>
      <c r="H3922" t="s">
        <v>5940</v>
      </c>
      <c r="I3922" t="s">
        <v>5940</v>
      </c>
      <c r="J3922">
        <v>75</v>
      </c>
      <c r="K3922">
        <v>0</v>
      </c>
      <c r="L3922">
        <v>0</v>
      </c>
      <c r="M3922">
        <v>105</v>
      </c>
      <c r="N3922">
        <v>0</v>
      </c>
      <c r="O3922">
        <v>0</v>
      </c>
      <c r="P3922">
        <v>160</v>
      </c>
      <c r="R3922">
        <v>2413201</v>
      </c>
      <c r="S3922" t="s">
        <v>5940</v>
      </c>
      <c r="T3922" t="s">
        <v>5940</v>
      </c>
      <c r="U3922">
        <v>108</v>
      </c>
      <c r="V3922" t="s">
        <v>5940</v>
      </c>
      <c r="W3922" t="s">
        <v>5940</v>
      </c>
      <c r="X3922">
        <v>75</v>
      </c>
      <c r="Z3922">
        <v>4101804</v>
      </c>
      <c r="AB3922" t="s">
        <v>5940</v>
      </c>
      <c r="AC3922">
        <v>4101804</v>
      </c>
      <c r="AD3922" t="s">
        <v>3691</v>
      </c>
      <c r="AE3922">
        <v>30</v>
      </c>
      <c r="AF3922">
        <v>4101804</v>
      </c>
      <c r="AG3922" t="s">
        <v>3691</v>
      </c>
      <c r="AH3922" t="s">
        <v>5940</v>
      </c>
      <c r="AI3922">
        <v>4101804</v>
      </c>
      <c r="AJ3922" t="s">
        <v>3691</v>
      </c>
      <c r="AK3922">
        <v>7718</v>
      </c>
      <c r="AL3922">
        <v>4101804</v>
      </c>
      <c r="AM3922" t="s">
        <v>3691</v>
      </c>
      <c r="AN3922">
        <v>2120</v>
      </c>
      <c r="AO3922">
        <v>0</v>
      </c>
      <c r="AP3922">
        <v>4112751</v>
      </c>
      <c r="AQ3922" t="s">
        <v>3846</v>
      </c>
      <c r="AR3922">
        <v>8020</v>
      </c>
    </row>
    <row r="3923" spans="1:44" x14ac:dyDescent="0.25">
      <c r="A3923">
        <v>2413300</v>
      </c>
      <c r="B3923">
        <v>5</v>
      </c>
      <c r="C3923" t="s">
        <v>882</v>
      </c>
      <c r="D3923" t="s">
        <v>5119</v>
      </c>
      <c r="E3923" t="s">
        <v>5940</v>
      </c>
      <c r="F3923" t="s">
        <v>5940</v>
      </c>
      <c r="G3923">
        <v>28</v>
      </c>
      <c r="H3923">
        <v>15</v>
      </c>
      <c r="I3923" t="s">
        <v>5940</v>
      </c>
      <c r="J3923">
        <v>32</v>
      </c>
      <c r="K3923">
        <v>0</v>
      </c>
      <c r="L3923">
        <v>0</v>
      </c>
      <c r="M3923">
        <v>125</v>
      </c>
      <c r="N3923">
        <v>0</v>
      </c>
      <c r="O3923">
        <v>0</v>
      </c>
      <c r="P3923">
        <v>125</v>
      </c>
      <c r="R3923">
        <v>2413300</v>
      </c>
      <c r="S3923" t="s">
        <v>5940</v>
      </c>
      <c r="T3923" t="s">
        <v>5940</v>
      </c>
      <c r="U3923">
        <v>28</v>
      </c>
      <c r="V3923">
        <v>15</v>
      </c>
      <c r="W3923" t="s">
        <v>5940</v>
      </c>
      <c r="X3923">
        <v>32</v>
      </c>
      <c r="Z3923">
        <v>4101853</v>
      </c>
      <c r="AB3923" t="s">
        <v>5940</v>
      </c>
      <c r="AC3923">
        <v>4101853</v>
      </c>
      <c r="AD3923" t="s">
        <v>3692</v>
      </c>
      <c r="AE3923">
        <v>25</v>
      </c>
      <c r="AF3923">
        <v>4101853</v>
      </c>
      <c r="AG3923" t="s">
        <v>3692</v>
      </c>
      <c r="AH3923" t="s">
        <v>5940</v>
      </c>
      <c r="AI3923">
        <v>4101853</v>
      </c>
      <c r="AJ3923" t="s">
        <v>3692</v>
      </c>
      <c r="AK3923">
        <v>1680</v>
      </c>
      <c r="AL3923">
        <v>4101853</v>
      </c>
      <c r="AM3923" t="s">
        <v>3692</v>
      </c>
      <c r="AN3923">
        <v>7298</v>
      </c>
      <c r="AO3923">
        <v>0</v>
      </c>
      <c r="AP3923">
        <v>4112801</v>
      </c>
      <c r="AQ3923" t="s">
        <v>3847</v>
      </c>
      <c r="AR3923">
        <v>6384</v>
      </c>
    </row>
    <row r="3924" spans="1:44" x14ac:dyDescent="0.25">
      <c r="A3924">
        <v>2413359</v>
      </c>
      <c r="B3924">
        <v>5</v>
      </c>
      <c r="C3924" t="s">
        <v>882</v>
      </c>
      <c r="D3924" t="s">
        <v>5120</v>
      </c>
      <c r="E3924" t="s">
        <v>5940</v>
      </c>
      <c r="F3924" t="s">
        <v>5940</v>
      </c>
      <c r="G3924">
        <v>60</v>
      </c>
      <c r="H3924">
        <v>4</v>
      </c>
      <c r="I3924" t="s">
        <v>5940</v>
      </c>
      <c r="J3924">
        <v>450</v>
      </c>
      <c r="K3924">
        <v>0</v>
      </c>
      <c r="L3924">
        <v>0</v>
      </c>
      <c r="M3924">
        <v>120</v>
      </c>
      <c r="N3924">
        <v>4</v>
      </c>
      <c r="O3924">
        <v>0</v>
      </c>
      <c r="P3924">
        <v>450</v>
      </c>
      <c r="R3924">
        <v>2413359</v>
      </c>
      <c r="S3924" t="s">
        <v>5940</v>
      </c>
      <c r="T3924" t="s">
        <v>5940</v>
      </c>
      <c r="U3924">
        <v>60</v>
      </c>
      <c r="V3924">
        <v>4</v>
      </c>
      <c r="W3924" t="s">
        <v>5940</v>
      </c>
      <c r="X3924">
        <v>450</v>
      </c>
      <c r="Z3924">
        <v>4101903</v>
      </c>
      <c r="AB3924">
        <v>640</v>
      </c>
      <c r="AC3924">
        <v>4101903</v>
      </c>
      <c r="AD3924" t="s">
        <v>3693</v>
      </c>
      <c r="AE3924">
        <v>32</v>
      </c>
      <c r="AF3924">
        <v>4101903</v>
      </c>
      <c r="AG3924" t="s">
        <v>3693</v>
      </c>
      <c r="AH3924">
        <v>17000</v>
      </c>
      <c r="AI3924">
        <v>4101903</v>
      </c>
      <c r="AJ3924" t="s">
        <v>3693</v>
      </c>
      <c r="AK3924">
        <v>42</v>
      </c>
      <c r="AL3924">
        <v>4101903</v>
      </c>
      <c r="AM3924" t="s">
        <v>3693</v>
      </c>
      <c r="AN3924">
        <v>47500</v>
      </c>
      <c r="AO3924">
        <v>0</v>
      </c>
      <c r="AP3924">
        <v>4112900</v>
      </c>
      <c r="AQ3924" t="s">
        <v>3848</v>
      </c>
      <c r="AR3924">
        <v>3676</v>
      </c>
    </row>
    <row r="3925" spans="1:44" x14ac:dyDescent="0.25">
      <c r="A3925">
        <v>2413409</v>
      </c>
      <c r="B3925">
        <v>5</v>
      </c>
      <c r="C3925" t="s">
        <v>882</v>
      </c>
      <c r="D3925" t="s">
        <v>5121</v>
      </c>
      <c r="E3925">
        <v>140</v>
      </c>
      <c r="F3925" t="s">
        <v>5940</v>
      </c>
      <c r="G3925">
        <v>4</v>
      </c>
      <c r="H3925" t="s">
        <v>5940</v>
      </c>
      <c r="I3925">
        <v>40</v>
      </c>
      <c r="J3925">
        <v>29</v>
      </c>
      <c r="K3925">
        <v>305</v>
      </c>
      <c r="L3925">
        <v>0</v>
      </c>
      <c r="M3925">
        <v>80</v>
      </c>
      <c r="N3925">
        <v>0</v>
      </c>
      <c r="O3925">
        <v>46</v>
      </c>
      <c r="P3925">
        <v>65</v>
      </c>
      <c r="R3925">
        <v>2413409</v>
      </c>
      <c r="S3925">
        <v>140</v>
      </c>
      <c r="T3925" t="s">
        <v>5940</v>
      </c>
      <c r="U3925">
        <v>4</v>
      </c>
      <c r="V3925" t="s">
        <v>5940</v>
      </c>
      <c r="W3925">
        <v>40</v>
      </c>
      <c r="X3925">
        <v>29</v>
      </c>
      <c r="Z3925">
        <v>4102000</v>
      </c>
      <c r="AB3925">
        <v>20</v>
      </c>
      <c r="AC3925">
        <v>4102000</v>
      </c>
      <c r="AD3925" t="s">
        <v>3694</v>
      </c>
      <c r="AE3925">
        <v>2550</v>
      </c>
      <c r="AF3925">
        <v>4102000</v>
      </c>
      <c r="AG3925" t="s">
        <v>3694</v>
      </c>
      <c r="AH3925" t="s">
        <v>5940</v>
      </c>
      <c r="AI3925">
        <v>4102000</v>
      </c>
      <c r="AJ3925" t="s">
        <v>3694</v>
      </c>
      <c r="AK3925" t="s">
        <v>5940</v>
      </c>
      <c r="AL3925">
        <v>4102000</v>
      </c>
      <c r="AM3925" t="s">
        <v>3694</v>
      </c>
      <c r="AN3925">
        <v>187720</v>
      </c>
      <c r="AO3925">
        <v>0</v>
      </c>
      <c r="AP3925">
        <v>4112959</v>
      </c>
      <c r="AQ3925" t="s">
        <v>3849</v>
      </c>
      <c r="AR3925">
        <v>36375</v>
      </c>
    </row>
    <row r="3926" spans="1:44" x14ac:dyDescent="0.25">
      <c r="A3926">
        <v>2413508</v>
      </c>
      <c r="B3926">
        <v>5</v>
      </c>
      <c r="C3926" t="s">
        <v>882</v>
      </c>
      <c r="D3926" t="s">
        <v>5122</v>
      </c>
      <c r="E3926" t="s">
        <v>5940</v>
      </c>
      <c r="F3926" t="s">
        <v>5940</v>
      </c>
      <c r="G3926">
        <v>33</v>
      </c>
      <c r="H3926">
        <v>91</v>
      </c>
      <c r="I3926" t="s">
        <v>5940</v>
      </c>
      <c r="J3926">
        <v>7</v>
      </c>
      <c r="K3926">
        <v>0</v>
      </c>
      <c r="L3926">
        <v>0</v>
      </c>
      <c r="M3926">
        <v>344</v>
      </c>
      <c r="N3926">
        <v>48</v>
      </c>
      <c r="O3926">
        <v>0</v>
      </c>
      <c r="P3926">
        <v>309</v>
      </c>
      <c r="R3926">
        <v>2413508</v>
      </c>
      <c r="S3926" t="s">
        <v>5940</v>
      </c>
      <c r="T3926" t="s">
        <v>5940</v>
      </c>
      <c r="U3926">
        <v>33</v>
      </c>
      <c r="V3926">
        <v>91</v>
      </c>
      <c r="W3926" t="s">
        <v>5940</v>
      </c>
      <c r="X3926">
        <v>7</v>
      </c>
      <c r="Z3926">
        <v>4102109</v>
      </c>
      <c r="AB3926">
        <v>1860</v>
      </c>
      <c r="AC3926">
        <v>4102109</v>
      </c>
      <c r="AD3926" t="s">
        <v>3695</v>
      </c>
      <c r="AE3926">
        <v>12</v>
      </c>
      <c r="AF3926">
        <v>4102109</v>
      </c>
      <c r="AG3926" t="s">
        <v>3695</v>
      </c>
      <c r="AH3926">
        <v>186135</v>
      </c>
      <c r="AI3926">
        <v>4102109</v>
      </c>
      <c r="AJ3926" t="s">
        <v>3695</v>
      </c>
      <c r="AK3926">
        <v>41</v>
      </c>
      <c r="AL3926">
        <v>4102109</v>
      </c>
      <c r="AM3926" t="s">
        <v>3695</v>
      </c>
      <c r="AN3926">
        <v>18445</v>
      </c>
      <c r="AO3926">
        <v>0</v>
      </c>
      <c r="AP3926">
        <v>4113007</v>
      </c>
      <c r="AQ3926" t="s">
        <v>3850</v>
      </c>
      <c r="AR3926">
        <v>8735</v>
      </c>
    </row>
    <row r="3927" spans="1:44" x14ac:dyDescent="0.25">
      <c r="A3927">
        <v>2413557</v>
      </c>
      <c r="B3927">
        <v>5</v>
      </c>
      <c r="C3927" t="s">
        <v>882</v>
      </c>
      <c r="D3927" t="s">
        <v>5123</v>
      </c>
      <c r="E3927">
        <v>496</v>
      </c>
      <c r="F3927" t="s">
        <v>5940</v>
      </c>
      <c r="G3927">
        <v>268</v>
      </c>
      <c r="H3927" t="s">
        <v>5940</v>
      </c>
      <c r="I3927">
        <v>2</v>
      </c>
      <c r="J3927">
        <v>104</v>
      </c>
      <c r="K3927">
        <v>93</v>
      </c>
      <c r="L3927">
        <v>0</v>
      </c>
      <c r="M3927">
        <v>800</v>
      </c>
      <c r="N3927">
        <v>1</v>
      </c>
      <c r="O3927">
        <v>16</v>
      </c>
      <c r="P3927">
        <v>140</v>
      </c>
      <c r="R3927">
        <v>2413557</v>
      </c>
      <c r="S3927">
        <v>496</v>
      </c>
      <c r="T3927" t="s">
        <v>5940</v>
      </c>
      <c r="U3927">
        <v>268</v>
      </c>
      <c r="V3927" t="s">
        <v>5940</v>
      </c>
      <c r="W3927">
        <v>2</v>
      </c>
      <c r="X3927">
        <v>104</v>
      </c>
      <c r="Z3927">
        <v>4102208</v>
      </c>
      <c r="AB3927">
        <v>306</v>
      </c>
      <c r="AC3927">
        <v>4102208</v>
      </c>
      <c r="AD3927" t="s">
        <v>3696</v>
      </c>
      <c r="AE3927">
        <v>25</v>
      </c>
      <c r="AF3927">
        <v>4102208</v>
      </c>
      <c r="AG3927" t="s">
        <v>3696</v>
      </c>
      <c r="AH3927" t="s">
        <v>5940</v>
      </c>
      <c r="AI3927">
        <v>4102208</v>
      </c>
      <c r="AJ3927" t="s">
        <v>3696</v>
      </c>
      <c r="AK3927">
        <v>22</v>
      </c>
      <c r="AL3927">
        <v>4102208</v>
      </c>
      <c r="AM3927" t="s">
        <v>3696</v>
      </c>
      <c r="AN3927">
        <v>11655</v>
      </c>
      <c r="AO3927">
        <v>0</v>
      </c>
      <c r="AP3927">
        <v>4113106</v>
      </c>
      <c r="AQ3927" t="s">
        <v>3851</v>
      </c>
      <c r="AR3927">
        <v>4190</v>
      </c>
    </row>
    <row r="3928" spans="1:44" x14ac:dyDescent="0.25">
      <c r="A3928">
        <v>2413607</v>
      </c>
      <c r="B3928">
        <v>5</v>
      </c>
      <c r="C3928" t="s">
        <v>882</v>
      </c>
      <c r="D3928" t="s">
        <v>5124</v>
      </c>
      <c r="E3928">
        <v>120</v>
      </c>
      <c r="F3928" t="s">
        <v>5940</v>
      </c>
      <c r="G3928">
        <v>108</v>
      </c>
      <c r="H3928">
        <v>18</v>
      </c>
      <c r="I3928">
        <v>3</v>
      </c>
      <c r="J3928">
        <v>300</v>
      </c>
      <c r="K3928">
        <v>0</v>
      </c>
      <c r="L3928">
        <v>0</v>
      </c>
      <c r="M3928">
        <v>96</v>
      </c>
      <c r="N3928">
        <v>3</v>
      </c>
      <c r="O3928">
        <v>0</v>
      </c>
      <c r="P3928">
        <v>440</v>
      </c>
      <c r="R3928">
        <v>2413607</v>
      </c>
      <c r="S3928">
        <v>120</v>
      </c>
      <c r="T3928" t="s">
        <v>5940</v>
      </c>
      <c r="U3928">
        <v>108</v>
      </c>
      <c r="V3928">
        <v>18</v>
      </c>
      <c r="W3928">
        <v>3</v>
      </c>
      <c r="X3928">
        <v>300</v>
      </c>
      <c r="Z3928">
        <v>4102307</v>
      </c>
      <c r="AB3928" t="s">
        <v>5940</v>
      </c>
      <c r="AC3928">
        <v>4102307</v>
      </c>
      <c r="AD3928" t="s">
        <v>3697</v>
      </c>
      <c r="AE3928">
        <v>8</v>
      </c>
      <c r="AF3928">
        <v>4102307</v>
      </c>
      <c r="AG3928" t="s">
        <v>3697</v>
      </c>
      <c r="AH3928" t="s">
        <v>5940</v>
      </c>
      <c r="AI3928">
        <v>4102307</v>
      </c>
      <c r="AJ3928" t="s">
        <v>3697</v>
      </c>
      <c r="AK3928">
        <v>4651</v>
      </c>
      <c r="AL3928">
        <v>4102307</v>
      </c>
      <c r="AM3928" t="s">
        <v>3697</v>
      </c>
      <c r="AN3928">
        <v>16080</v>
      </c>
      <c r="AO3928">
        <v>0</v>
      </c>
      <c r="AP3928">
        <v>4113205</v>
      </c>
      <c r="AQ3928" t="s">
        <v>3852</v>
      </c>
      <c r="AR3928">
        <v>106470</v>
      </c>
    </row>
    <row r="3929" spans="1:44" x14ac:dyDescent="0.25">
      <c r="A3929">
        <v>2413706</v>
      </c>
      <c r="B3929">
        <v>5</v>
      </c>
      <c r="C3929" t="s">
        <v>882</v>
      </c>
      <c r="D3929" t="s">
        <v>5125</v>
      </c>
      <c r="E3929" t="s">
        <v>5940</v>
      </c>
      <c r="F3929" t="s">
        <v>5940</v>
      </c>
      <c r="G3929">
        <v>116</v>
      </c>
      <c r="H3929">
        <v>35</v>
      </c>
      <c r="I3929" t="s">
        <v>5940</v>
      </c>
      <c r="J3929">
        <v>79</v>
      </c>
      <c r="K3929">
        <v>0</v>
      </c>
      <c r="L3929">
        <v>0</v>
      </c>
      <c r="M3929">
        <v>412</v>
      </c>
      <c r="N3929">
        <v>2</v>
      </c>
      <c r="O3929">
        <v>0</v>
      </c>
      <c r="P3929">
        <v>164</v>
      </c>
      <c r="R3929">
        <v>2413706</v>
      </c>
      <c r="S3929" t="s">
        <v>5940</v>
      </c>
      <c r="T3929" t="s">
        <v>5940</v>
      </c>
      <c r="U3929">
        <v>116</v>
      </c>
      <c r="V3929">
        <v>35</v>
      </c>
      <c r="W3929" t="s">
        <v>5940</v>
      </c>
      <c r="X3929">
        <v>79</v>
      </c>
      <c r="Z3929">
        <v>4102406</v>
      </c>
      <c r="AB3929">
        <v>1273</v>
      </c>
      <c r="AC3929">
        <v>4102406</v>
      </c>
      <c r="AD3929" t="s">
        <v>3698</v>
      </c>
      <c r="AE3929">
        <v>114</v>
      </c>
      <c r="AF3929">
        <v>4102406</v>
      </c>
      <c r="AG3929" t="s">
        <v>3698</v>
      </c>
      <c r="AH3929">
        <v>520000</v>
      </c>
      <c r="AI3929">
        <v>4102406</v>
      </c>
      <c r="AJ3929" t="s">
        <v>3698</v>
      </c>
      <c r="AK3929">
        <v>102</v>
      </c>
      <c r="AL3929">
        <v>4102406</v>
      </c>
      <c r="AM3929" t="s">
        <v>3698</v>
      </c>
      <c r="AN3929">
        <v>29450</v>
      </c>
      <c r="AO3929">
        <v>0</v>
      </c>
      <c r="AP3929">
        <v>4113254</v>
      </c>
      <c r="AQ3929" t="s">
        <v>3853</v>
      </c>
      <c r="AR3929">
        <v>7220</v>
      </c>
    </row>
    <row r="3930" spans="1:44" x14ac:dyDescent="0.25">
      <c r="A3930">
        <v>2413805</v>
      </c>
      <c r="B3930">
        <v>5</v>
      </c>
      <c r="C3930" t="s">
        <v>882</v>
      </c>
      <c r="D3930" t="s">
        <v>5126</v>
      </c>
      <c r="E3930">
        <v>120</v>
      </c>
      <c r="F3930" t="s">
        <v>5940</v>
      </c>
      <c r="G3930">
        <v>96</v>
      </c>
      <c r="H3930">
        <v>3</v>
      </c>
      <c r="I3930">
        <v>2</v>
      </c>
      <c r="J3930">
        <v>44</v>
      </c>
      <c r="K3930">
        <v>90</v>
      </c>
      <c r="L3930">
        <v>0</v>
      </c>
      <c r="M3930">
        <v>400</v>
      </c>
      <c r="N3930">
        <v>0</v>
      </c>
      <c r="O3930">
        <v>12</v>
      </c>
      <c r="P3930">
        <v>175</v>
      </c>
      <c r="R3930">
        <v>2413805</v>
      </c>
      <c r="S3930">
        <v>120</v>
      </c>
      <c r="T3930" t="s">
        <v>5940</v>
      </c>
      <c r="U3930">
        <v>96</v>
      </c>
      <c r="V3930">
        <v>3</v>
      </c>
      <c r="W3930">
        <v>2</v>
      </c>
      <c r="X3930">
        <v>44</v>
      </c>
      <c r="Z3930">
        <v>4102505</v>
      </c>
      <c r="AB3930">
        <v>149</v>
      </c>
      <c r="AC3930">
        <v>4102505</v>
      </c>
      <c r="AD3930" t="s">
        <v>3699</v>
      </c>
      <c r="AE3930">
        <v>900</v>
      </c>
      <c r="AF3930">
        <v>4102505</v>
      </c>
      <c r="AG3930" t="s">
        <v>3699</v>
      </c>
      <c r="AH3930">
        <v>2400</v>
      </c>
      <c r="AI3930">
        <v>4102505</v>
      </c>
      <c r="AJ3930" t="s">
        <v>3699</v>
      </c>
      <c r="AK3930">
        <v>2200</v>
      </c>
      <c r="AL3930">
        <v>4102505</v>
      </c>
      <c r="AM3930" t="s">
        <v>3699</v>
      </c>
      <c r="AN3930">
        <v>16948</v>
      </c>
      <c r="AO3930">
        <v>0</v>
      </c>
      <c r="AP3930">
        <v>4113304</v>
      </c>
      <c r="AQ3930" t="s">
        <v>3854</v>
      </c>
      <c r="AR3930">
        <v>28256</v>
      </c>
    </row>
    <row r="3931" spans="1:44" x14ac:dyDescent="0.25">
      <c r="A3931">
        <v>2413904</v>
      </c>
      <c r="B3931">
        <v>5</v>
      </c>
      <c r="C3931" t="s">
        <v>882</v>
      </c>
      <c r="D3931" t="s">
        <v>5127</v>
      </c>
      <c r="E3931">
        <v>238000</v>
      </c>
      <c r="F3931" t="s">
        <v>5940</v>
      </c>
      <c r="G3931">
        <v>70</v>
      </c>
      <c r="H3931">
        <v>18</v>
      </c>
      <c r="I3931" t="s">
        <v>5940</v>
      </c>
      <c r="J3931">
        <v>62</v>
      </c>
      <c r="K3931">
        <v>259000</v>
      </c>
      <c r="L3931">
        <v>0</v>
      </c>
      <c r="M3931">
        <v>117</v>
      </c>
      <c r="N3931">
        <v>10</v>
      </c>
      <c r="O3931">
        <v>0</v>
      </c>
      <c r="P3931">
        <v>263</v>
      </c>
      <c r="R3931">
        <v>2413904</v>
      </c>
      <c r="S3931">
        <v>238000</v>
      </c>
      <c r="T3931" t="s">
        <v>5940</v>
      </c>
      <c r="U3931">
        <v>70</v>
      </c>
      <c r="V3931">
        <v>18</v>
      </c>
      <c r="W3931" t="s">
        <v>5940</v>
      </c>
      <c r="X3931">
        <v>62</v>
      </c>
      <c r="Z3931">
        <v>4102604</v>
      </c>
      <c r="AB3931" t="s">
        <v>5940</v>
      </c>
      <c r="AC3931">
        <v>4102604</v>
      </c>
      <c r="AD3931" t="s">
        <v>3700</v>
      </c>
      <c r="AE3931">
        <v>3</v>
      </c>
      <c r="AF3931">
        <v>4102604</v>
      </c>
      <c r="AG3931" t="s">
        <v>3700</v>
      </c>
      <c r="AH3931">
        <v>11700</v>
      </c>
      <c r="AI3931">
        <v>4102604</v>
      </c>
      <c r="AJ3931" t="s">
        <v>3700</v>
      </c>
      <c r="AK3931">
        <v>401</v>
      </c>
      <c r="AL3931">
        <v>4102604</v>
      </c>
      <c r="AM3931" t="s">
        <v>3700</v>
      </c>
      <c r="AN3931">
        <v>960</v>
      </c>
      <c r="AO3931">
        <v>0</v>
      </c>
      <c r="AP3931">
        <v>4113403</v>
      </c>
      <c r="AQ3931" t="s">
        <v>3855</v>
      </c>
      <c r="AR3931">
        <v>27550</v>
      </c>
    </row>
    <row r="3932" spans="1:44" x14ac:dyDescent="0.25">
      <c r="A3932">
        <v>2414001</v>
      </c>
      <c r="B3932">
        <v>5</v>
      </c>
      <c r="C3932" t="s">
        <v>882</v>
      </c>
      <c r="D3932" t="s">
        <v>5128</v>
      </c>
      <c r="E3932" t="s">
        <v>5940</v>
      </c>
      <c r="F3932" t="s">
        <v>5940</v>
      </c>
      <c r="G3932">
        <v>235</v>
      </c>
      <c r="H3932">
        <v>103</v>
      </c>
      <c r="I3932" t="s">
        <v>5940</v>
      </c>
      <c r="J3932">
        <v>206</v>
      </c>
      <c r="K3932">
        <v>0</v>
      </c>
      <c r="L3932">
        <v>0</v>
      </c>
      <c r="M3932">
        <v>562</v>
      </c>
      <c r="N3932">
        <v>124</v>
      </c>
      <c r="O3932">
        <v>0</v>
      </c>
      <c r="P3932">
        <v>569</v>
      </c>
      <c r="R3932">
        <v>2414001</v>
      </c>
      <c r="S3932" t="s">
        <v>5940</v>
      </c>
      <c r="T3932" t="s">
        <v>5940</v>
      </c>
      <c r="U3932">
        <v>235</v>
      </c>
      <c r="V3932">
        <v>103</v>
      </c>
      <c r="W3932" t="s">
        <v>5940</v>
      </c>
      <c r="X3932">
        <v>206</v>
      </c>
      <c r="Z3932">
        <v>4102703</v>
      </c>
      <c r="AB3932">
        <v>348</v>
      </c>
      <c r="AC3932">
        <v>4102703</v>
      </c>
      <c r="AD3932" t="s">
        <v>3701</v>
      </c>
      <c r="AE3932">
        <v>440</v>
      </c>
      <c r="AF3932">
        <v>4102703</v>
      </c>
      <c r="AG3932" t="s">
        <v>3701</v>
      </c>
      <c r="AH3932">
        <v>150000</v>
      </c>
      <c r="AI3932">
        <v>4102703</v>
      </c>
      <c r="AJ3932" t="s">
        <v>3701</v>
      </c>
      <c r="AK3932" t="s">
        <v>5940</v>
      </c>
      <c r="AL3932">
        <v>4102703</v>
      </c>
      <c r="AM3932" t="s">
        <v>3701</v>
      </c>
      <c r="AN3932">
        <v>11900</v>
      </c>
      <c r="AO3932">
        <v>0</v>
      </c>
      <c r="AP3932">
        <v>4113429</v>
      </c>
      <c r="AQ3932" t="s">
        <v>3856</v>
      </c>
      <c r="AR3932">
        <v>6266</v>
      </c>
    </row>
    <row r="3933" spans="1:44" x14ac:dyDescent="0.25">
      <c r="A3933">
        <v>2414100</v>
      </c>
      <c r="B3933">
        <v>5</v>
      </c>
      <c r="C3933" t="s">
        <v>882</v>
      </c>
      <c r="D3933" t="s">
        <v>5129</v>
      </c>
      <c r="E3933">
        <v>600</v>
      </c>
      <c r="F3933" t="s">
        <v>5940</v>
      </c>
      <c r="G3933">
        <v>214</v>
      </c>
      <c r="H3933">
        <v>8</v>
      </c>
      <c r="I3933">
        <v>2</v>
      </c>
      <c r="J3933">
        <v>129</v>
      </c>
      <c r="K3933">
        <v>1500</v>
      </c>
      <c r="L3933">
        <v>0</v>
      </c>
      <c r="M3933">
        <v>700</v>
      </c>
      <c r="N3933">
        <v>24</v>
      </c>
      <c r="O3933">
        <v>24</v>
      </c>
      <c r="P3933">
        <v>360</v>
      </c>
      <c r="R3933">
        <v>2414100</v>
      </c>
      <c r="S3933">
        <v>600</v>
      </c>
      <c r="T3933" t="s">
        <v>5940</v>
      </c>
      <c r="U3933">
        <v>214</v>
      </c>
      <c r="V3933">
        <v>8</v>
      </c>
      <c r="W3933">
        <v>2</v>
      </c>
      <c r="X3933">
        <v>129</v>
      </c>
      <c r="Z3933">
        <v>4102752</v>
      </c>
      <c r="AB3933" t="s">
        <v>5940</v>
      </c>
      <c r="AC3933">
        <v>4102752</v>
      </c>
      <c r="AD3933" t="s">
        <v>3702</v>
      </c>
      <c r="AE3933" t="s">
        <v>5940</v>
      </c>
      <c r="AF3933">
        <v>4102752</v>
      </c>
      <c r="AG3933" t="s">
        <v>3702</v>
      </c>
      <c r="AH3933">
        <v>1900</v>
      </c>
      <c r="AI3933">
        <v>4102752</v>
      </c>
      <c r="AJ3933" t="s">
        <v>3702</v>
      </c>
      <c r="AK3933">
        <v>360</v>
      </c>
      <c r="AL3933">
        <v>4102752</v>
      </c>
      <c r="AM3933" t="s">
        <v>3702</v>
      </c>
      <c r="AN3933">
        <v>6380</v>
      </c>
      <c r="AO3933">
        <v>0</v>
      </c>
      <c r="AP3933">
        <v>4113452</v>
      </c>
      <c r="AQ3933" t="s">
        <v>3857</v>
      </c>
      <c r="AR3933">
        <v>9875</v>
      </c>
    </row>
    <row r="3934" spans="1:44" x14ac:dyDescent="0.25">
      <c r="A3934">
        <v>2414159</v>
      </c>
      <c r="B3934">
        <v>5</v>
      </c>
      <c r="C3934" t="s">
        <v>882</v>
      </c>
      <c r="D3934" t="s">
        <v>5130</v>
      </c>
      <c r="E3934" t="s">
        <v>5940</v>
      </c>
      <c r="F3934" t="s">
        <v>5940</v>
      </c>
      <c r="G3934">
        <v>30</v>
      </c>
      <c r="H3934">
        <v>10</v>
      </c>
      <c r="I3934" t="s">
        <v>5940</v>
      </c>
      <c r="J3934">
        <v>18</v>
      </c>
      <c r="K3934">
        <v>0</v>
      </c>
      <c r="L3934">
        <v>0</v>
      </c>
      <c r="M3934">
        <v>140</v>
      </c>
      <c r="N3934">
        <v>0</v>
      </c>
      <c r="O3934">
        <v>0</v>
      </c>
      <c r="P3934">
        <v>79</v>
      </c>
      <c r="R3934">
        <v>2414159</v>
      </c>
      <c r="S3934" t="s">
        <v>5940</v>
      </c>
      <c r="T3934" t="s">
        <v>5940</v>
      </c>
      <c r="U3934">
        <v>30</v>
      </c>
      <c r="V3934">
        <v>10</v>
      </c>
      <c r="W3934" t="s">
        <v>5940</v>
      </c>
      <c r="X3934">
        <v>18</v>
      </c>
      <c r="Z3934">
        <v>4102802</v>
      </c>
      <c r="AB3934" t="s">
        <v>5940</v>
      </c>
      <c r="AC3934">
        <v>4102802</v>
      </c>
      <c r="AD3934" t="s">
        <v>3703</v>
      </c>
      <c r="AE3934" t="s">
        <v>5940</v>
      </c>
      <c r="AF3934">
        <v>4102802</v>
      </c>
      <c r="AG3934" t="s">
        <v>3703</v>
      </c>
      <c r="AH3934" t="s">
        <v>5940</v>
      </c>
      <c r="AI3934">
        <v>4102802</v>
      </c>
      <c r="AJ3934" t="s">
        <v>3703</v>
      </c>
      <c r="AK3934">
        <v>32</v>
      </c>
      <c r="AL3934">
        <v>4102802</v>
      </c>
      <c r="AM3934" t="s">
        <v>3703</v>
      </c>
      <c r="AN3934">
        <v>34560</v>
      </c>
      <c r="AO3934">
        <v>0</v>
      </c>
      <c r="AP3934">
        <v>4113502</v>
      </c>
      <c r="AQ3934" t="s">
        <v>3858</v>
      </c>
      <c r="AR3934">
        <v>2442</v>
      </c>
    </row>
    <row r="3935" spans="1:44" x14ac:dyDescent="0.25">
      <c r="A3935">
        <v>2411056</v>
      </c>
      <c r="B3935">
        <v>5</v>
      </c>
      <c r="C3935" t="s">
        <v>882</v>
      </c>
      <c r="D3935" t="s">
        <v>5095</v>
      </c>
      <c r="E3935" t="s">
        <v>5940</v>
      </c>
      <c r="F3935" t="s">
        <v>5940</v>
      </c>
      <c r="G3935">
        <v>56</v>
      </c>
      <c r="H3935">
        <v>36</v>
      </c>
      <c r="I3935" t="s">
        <v>5940</v>
      </c>
      <c r="J3935">
        <v>90</v>
      </c>
      <c r="K3935">
        <v>0</v>
      </c>
      <c r="L3935">
        <v>0</v>
      </c>
      <c r="M3935">
        <v>140</v>
      </c>
      <c r="N3935">
        <v>6</v>
      </c>
      <c r="O3935">
        <v>0</v>
      </c>
      <c r="P3935">
        <v>71</v>
      </c>
      <c r="R3935">
        <v>2411056</v>
      </c>
      <c r="S3935" t="s">
        <v>5940</v>
      </c>
      <c r="T3935" t="s">
        <v>5940</v>
      </c>
      <c r="U3935">
        <v>56</v>
      </c>
      <c r="V3935">
        <v>36</v>
      </c>
      <c r="W3935" t="s">
        <v>5940</v>
      </c>
      <c r="X3935">
        <v>90</v>
      </c>
      <c r="Z3935">
        <v>4102901</v>
      </c>
      <c r="AB3935" t="s">
        <v>5940</v>
      </c>
      <c r="AC3935">
        <v>4102901</v>
      </c>
      <c r="AD3935" t="s">
        <v>3704</v>
      </c>
      <c r="AE3935">
        <v>360</v>
      </c>
      <c r="AF3935">
        <v>4102901</v>
      </c>
      <c r="AG3935" t="s">
        <v>3704</v>
      </c>
      <c r="AH3935">
        <v>5250</v>
      </c>
      <c r="AI3935">
        <v>4102901</v>
      </c>
      <c r="AJ3935" t="s">
        <v>3704</v>
      </c>
      <c r="AK3935">
        <v>2640</v>
      </c>
      <c r="AL3935">
        <v>4102901</v>
      </c>
      <c r="AM3935" t="s">
        <v>3704</v>
      </c>
      <c r="AN3935">
        <v>780</v>
      </c>
      <c r="AO3935">
        <v>0</v>
      </c>
      <c r="AP3935">
        <v>4113601</v>
      </c>
      <c r="AQ3935" t="s">
        <v>3859</v>
      </c>
      <c r="AR3935">
        <v>7775</v>
      </c>
    </row>
    <row r="3936" spans="1:44" x14ac:dyDescent="0.25">
      <c r="A3936">
        <v>2414209</v>
      </c>
      <c r="B3936">
        <v>5</v>
      </c>
      <c r="C3936" t="s">
        <v>882</v>
      </c>
      <c r="D3936" t="s">
        <v>5131</v>
      </c>
      <c r="E3936">
        <v>104880</v>
      </c>
      <c r="F3936" t="s">
        <v>5940</v>
      </c>
      <c r="G3936">
        <v>60</v>
      </c>
      <c r="H3936" t="s">
        <v>5940</v>
      </c>
      <c r="I3936" t="s">
        <v>5940</v>
      </c>
      <c r="J3936">
        <v>85</v>
      </c>
      <c r="K3936">
        <v>104880</v>
      </c>
      <c r="L3936">
        <v>0</v>
      </c>
      <c r="M3936">
        <v>50</v>
      </c>
      <c r="N3936">
        <v>0</v>
      </c>
      <c r="O3936">
        <v>0</v>
      </c>
      <c r="P3936">
        <v>90</v>
      </c>
      <c r="R3936">
        <v>2414209</v>
      </c>
      <c r="S3936">
        <v>104880</v>
      </c>
      <c r="T3936" t="s">
        <v>5940</v>
      </c>
      <c r="U3936">
        <v>60</v>
      </c>
      <c r="V3936" t="s">
        <v>5940</v>
      </c>
      <c r="W3936" t="s">
        <v>5940</v>
      </c>
      <c r="X3936">
        <v>85</v>
      </c>
      <c r="Z3936">
        <v>4103008</v>
      </c>
      <c r="AB3936">
        <v>121</v>
      </c>
      <c r="AC3936">
        <v>4103008</v>
      </c>
      <c r="AD3936" t="s">
        <v>3705</v>
      </c>
      <c r="AE3936" t="s">
        <v>5940</v>
      </c>
      <c r="AF3936">
        <v>4103008</v>
      </c>
      <c r="AG3936" t="s">
        <v>3705</v>
      </c>
      <c r="AH3936" t="s">
        <v>5940</v>
      </c>
      <c r="AI3936">
        <v>4103008</v>
      </c>
      <c r="AJ3936" t="s">
        <v>3705</v>
      </c>
      <c r="AK3936">
        <v>12</v>
      </c>
      <c r="AL3936">
        <v>4103008</v>
      </c>
      <c r="AM3936" t="s">
        <v>3705</v>
      </c>
      <c r="AN3936">
        <v>67118</v>
      </c>
      <c r="AO3936">
        <v>0</v>
      </c>
      <c r="AP3936">
        <v>4113700</v>
      </c>
      <c r="AQ3936" t="s">
        <v>3860</v>
      </c>
      <c r="AR3936">
        <v>45826</v>
      </c>
    </row>
    <row r="3937" spans="1:44" x14ac:dyDescent="0.25">
      <c r="A3937">
        <v>2414308</v>
      </c>
      <c r="B3937">
        <v>5</v>
      </c>
      <c r="C3937" t="s">
        <v>882</v>
      </c>
      <c r="D3937" t="s">
        <v>5132</v>
      </c>
      <c r="E3937">
        <v>140</v>
      </c>
      <c r="F3937" t="s">
        <v>5940</v>
      </c>
      <c r="G3937">
        <v>5</v>
      </c>
      <c r="H3937" t="s">
        <v>5940</v>
      </c>
      <c r="I3937">
        <v>54</v>
      </c>
      <c r="J3937">
        <v>14</v>
      </c>
      <c r="K3937">
        <v>186</v>
      </c>
      <c r="L3937">
        <v>0</v>
      </c>
      <c r="M3937">
        <v>6</v>
      </c>
      <c r="N3937">
        <v>0</v>
      </c>
      <c r="O3937">
        <v>60</v>
      </c>
      <c r="P3937">
        <v>8</v>
      </c>
      <c r="R3937">
        <v>2414308</v>
      </c>
      <c r="S3937">
        <v>140</v>
      </c>
      <c r="T3937" t="s">
        <v>5940</v>
      </c>
      <c r="U3937">
        <v>5</v>
      </c>
      <c r="V3937" t="s">
        <v>5940</v>
      </c>
      <c r="W3937">
        <v>54</v>
      </c>
      <c r="X3937">
        <v>14</v>
      </c>
      <c r="Z3937">
        <v>4103024</v>
      </c>
      <c r="AB3937" t="s">
        <v>5940</v>
      </c>
      <c r="AC3937">
        <v>4103024</v>
      </c>
      <c r="AD3937" t="s">
        <v>3706</v>
      </c>
      <c r="AE3937" t="s">
        <v>5940</v>
      </c>
      <c r="AF3937">
        <v>4103024</v>
      </c>
      <c r="AG3937" t="s">
        <v>3706</v>
      </c>
      <c r="AH3937">
        <v>4200</v>
      </c>
      <c r="AI3937">
        <v>4103024</v>
      </c>
      <c r="AJ3937" t="s">
        <v>3706</v>
      </c>
      <c r="AK3937">
        <v>420</v>
      </c>
      <c r="AL3937">
        <v>4103024</v>
      </c>
      <c r="AM3937" t="s">
        <v>3706</v>
      </c>
      <c r="AN3937">
        <v>6600</v>
      </c>
      <c r="AO3937">
        <v>0</v>
      </c>
      <c r="AP3937">
        <v>4113734</v>
      </c>
      <c r="AQ3937" t="s">
        <v>3861</v>
      </c>
      <c r="AR3937">
        <v>69320</v>
      </c>
    </row>
    <row r="3938" spans="1:44" x14ac:dyDescent="0.25">
      <c r="A3938">
        <v>2414407</v>
      </c>
      <c r="B3938">
        <v>5</v>
      </c>
      <c r="C3938" t="s">
        <v>882</v>
      </c>
      <c r="D3938" t="s">
        <v>5133</v>
      </c>
      <c r="E3938" t="s">
        <v>5940</v>
      </c>
      <c r="F3938" t="s">
        <v>5940</v>
      </c>
      <c r="G3938">
        <v>100</v>
      </c>
      <c r="H3938">
        <v>84</v>
      </c>
      <c r="I3938" t="s">
        <v>5940</v>
      </c>
      <c r="J3938">
        <v>119</v>
      </c>
      <c r="K3938">
        <v>0</v>
      </c>
      <c r="L3938">
        <v>0</v>
      </c>
      <c r="M3938">
        <v>196</v>
      </c>
      <c r="N3938">
        <v>20</v>
      </c>
      <c r="O3938">
        <v>0</v>
      </c>
      <c r="P3938">
        <v>176</v>
      </c>
      <c r="R3938">
        <v>2414407</v>
      </c>
      <c r="S3938" t="s">
        <v>5940</v>
      </c>
      <c r="T3938" t="s">
        <v>5940</v>
      </c>
      <c r="U3938">
        <v>100</v>
      </c>
      <c r="V3938">
        <v>84</v>
      </c>
      <c r="W3938" t="s">
        <v>5940</v>
      </c>
      <c r="X3938">
        <v>119</v>
      </c>
      <c r="Z3938">
        <v>4103040</v>
      </c>
      <c r="AB3938" t="s">
        <v>5940</v>
      </c>
      <c r="AC3938">
        <v>4103040</v>
      </c>
      <c r="AD3938" t="s">
        <v>3707</v>
      </c>
      <c r="AE3938">
        <v>150</v>
      </c>
      <c r="AF3938">
        <v>4103040</v>
      </c>
      <c r="AG3938" t="s">
        <v>3707</v>
      </c>
      <c r="AH3938" t="s">
        <v>5940</v>
      </c>
      <c r="AI3938">
        <v>4103040</v>
      </c>
      <c r="AJ3938" t="s">
        <v>3707</v>
      </c>
      <c r="AK3938">
        <v>1562</v>
      </c>
      <c r="AL3938">
        <v>4103040</v>
      </c>
      <c r="AM3938" t="s">
        <v>3707</v>
      </c>
      <c r="AN3938">
        <v>28050</v>
      </c>
      <c r="AO3938">
        <v>0</v>
      </c>
      <c r="AP3938">
        <v>4113759</v>
      </c>
      <c r="AQ3938" t="s">
        <v>3862</v>
      </c>
      <c r="AR3938">
        <v>6964</v>
      </c>
    </row>
    <row r="3939" spans="1:44" x14ac:dyDescent="0.25">
      <c r="A3939">
        <v>2414456</v>
      </c>
      <c r="B3939">
        <v>5</v>
      </c>
      <c r="C3939" t="s">
        <v>882</v>
      </c>
      <c r="D3939" t="s">
        <v>5134</v>
      </c>
      <c r="E3939" t="s">
        <v>5940</v>
      </c>
      <c r="F3939" t="s">
        <v>5940</v>
      </c>
      <c r="G3939">
        <v>38</v>
      </c>
      <c r="H3939">
        <v>4</v>
      </c>
      <c r="I3939" t="s">
        <v>5940</v>
      </c>
      <c r="J3939">
        <v>42</v>
      </c>
      <c r="K3939">
        <v>0</v>
      </c>
      <c r="L3939">
        <v>0</v>
      </c>
      <c r="M3939">
        <v>60</v>
      </c>
      <c r="N3939">
        <v>0</v>
      </c>
      <c r="O3939">
        <v>0</v>
      </c>
      <c r="P3939">
        <v>60</v>
      </c>
      <c r="R3939">
        <v>2414456</v>
      </c>
      <c r="S3939" t="s">
        <v>5940</v>
      </c>
      <c r="T3939" t="s">
        <v>5940</v>
      </c>
      <c r="U3939">
        <v>38</v>
      </c>
      <c r="V3939">
        <v>4</v>
      </c>
      <c r="W3939" t="s">
        <v>5940</v>
      </c>
      <c r="X3939">
        <v>42</v>
      </c>
      <c r="Z3939">
        <v>4103057</v>
      </c>
      <c r="AB3939">
        <v>60</v>
      </c>
      <c r="AC3939">
        <v>4103057</v>
      </c>
      <c r="AD3939" t="s">
        <v>3708</v>
      </c>
      <c r="AE3939">
        <v>255</v>
      </c>
      <c r="AF3939">
        <v>4103057</v>
      </c>
      <c r="AG3939" t="s">
        <v>3708</v>
      </c>
      <c r="AH3939">
        <v>8000</v>
      </c>
      <c r="AI3939">
        <v>4103057</v>
      </c>
      <c r="AJ3939" t="s">
        <v>3708</v>
      </c>
      <c r="AK3939">
        <v>418</v>
      </c>
      <c r="AL3939">
        <v>4103057</v>
      </c>
      <c r="AM3939" t="s">
        <v>3708</v>
      </c>
      <c r="AN3939">
        <v>6480</v>
      </c>
      <c r="AO3939">
        <v>0</v>
      </c>
      <c r="AP3939">
        <v>4113809</v>
      </c>
      <c r="AQ3939" t="s">
        <v>3863</v>
      </c>
      <c r="AR3939">
        <v>2334</v>
      </c>
    </row>
    <row r="3940" spans="1:44" x14ac:dyDescent="0.25">
      <c r="A3940">
        <v>2414506</v>
      </c>
      <c r="B3940">
        <v>5</v>
      </c>
      <c r="C3940" t="s">
        <v>882</v>
      </c>
      <c r="D3940" t="s">
        <v>5135</v>
      </c>
      <c r="E3940" t="s">
        <v>5940</v>
      </c>
      <c r="F3940" t="s">
        <v>5940</v>
      </c>
      <c r="G3940">
        <v>96</v>
      </c>
      <c r="H3940">
        <v>480</v>
      </c>
      <c r="I3940" t="s">
        <v>5940</v>
      </c>
      <c r="J3940">
        <v>96</v>
      </c>
      <c r="K3940">
        <v>0</v>
      </c>
      <c r="L3940">
        <v>0</v>
      </c>
      <c r="M3940">
        <v>83</v>
      </c>
      <c r="N3940">
        <v>180</v>
      </c>
      <c r="O3940">
        <v>0</v>
      </c>
      <c r="P3940">
        <v>60</v>
      </c>
      <c r="R3940">
        <v>2414506</v>
      </c>
      <c r="S3940" t="s">
        <v>5940</v>
      </c>
      <c r="T3940" t="s">
        <v>5940</v>
      </c>
      <c r="U3940">
        <v>96</v>
      </c>
      <c r="V3940">
        <v>480</v>
      </c>
      <c r="W3940" t="s">
        <v>5940</v>
      </c>
      <c r="X3940">
        <v>96</v>
      </c>
      <c r="Z3940">
        <v>4103107</v>
      </c>
      <c r="AB3940" t="s">
        <v>5940</v>
      </c>
      <c r="AC3940">
        <v>4103107</v>
      </c>
      <c r="AD3940" t="s">
        <v>3709</v>
      </c>
      <c r="AE3940">
        <v>11</v>
      </c>
      <c r="AF3940">
        <v>4103107</v>
      </c>
      <c r="AG3940" t="s">
        <v>3709</v>
      </c>
      <c r="AH3940" t="s">
        <v>5940</v>
      </c>
      <c r="AI3940">
        <v>4103107</v>
      </c>
      <c r="AJ3940" t="s">
        <v>3709</v>
      </c>
      <c r="AK3940">
        <v>1621</v>
      </c>
      <c r="AL3940">
        <v>4103107</v>
      </c>
      <c r="AM3940" t="s">
        <v>3709</v>
      </c>
      <c r="AN3940" t="s">
        <v>5940</v>
      </c>
      <c r="AO3940">
        <v>0</v>
      </c>
      <c r="AP3940">
        <v>4113908</v>
      </c>
      <c r="AQ3940" t="s">
        <v>3864</v>
      </c>
      <c r="AR3940">
        <v>50482</v>
      </c>
    </row>
    <row r="3941" spans="1:44" x14ac:dyDescent="0.25">
      <c r="A3941">
        <v>2414605</v>
      </c>
      <c r="B3941">
        <v>5</v>
      </c>
      <c r="C3941" t="s">
        <v>882</v>
      </c>
      <c r="D3941" t="s">
        <v>5136</v>
      </c>
      <c r="E3941" t="s">
        <v>5940</v>
      </c>
      <c r="F3941" t="s">
        <v>5940</v>
      </c>
      <c r="G3941">
        <v>36</v>
      </c>
      <c r="H3941">
        <v>100</v>
      </c>
      <c r="I3941" t="s">
        <v>5940</v>
      </c>
      <c r="J3941">
        <v>75</v>
      </c>
      <c r="K3941">
        <v>0</v>
      </c>
      <c r="L3941">
        <v>0</v>
      </c>
      <c r="M3941">
        <v>480</v>
      </c>
      <c r="N3941">
        <v>176</v>
      </c>
      <c r="O3941">
        <v>0</v>
      </c>
      <c r="P3941">
        <v>600</v>
      </c>
      <c r="R3941">
        <v>2414605</v>
      </c>
      <c r="S3941" t="s">
        <v>5940</v>
      </c>
      <c r="T3941" t="s">
        <v>5940</v>
      </c>
      <c r="U3941">
        <v>36</v>
      </c>
      <c r="V3941">
        <v>100</v>
      </c>
      <c r="W3941" t="s">
        <v>5940</v>
      </c>
      <c r="X3941">
        <v>75</v>
      </c>
      <c r="Z3941">
        <v>4103156</v>
      </c>
      <c r="AB3941" t="s">
        <v>5940</v>
      </c>
      <c r="AC3941">
        <v>4103156</v>
      </c>
      <c r="AD3941" t="s">
        <v>3710</v>
      </c>
      <c r="AE3941">
        <v>5</v>
      </c>
      <c r="AF3941">
        <v>4103156</v>
      </c>
      <c r="AG3941" t="s">
        <v>3710</v>
      </c>
      <c r="AH3941">
        <v>2250</v>
      </c>
      <c r="AI3941">
        <v>4103156</v>
      </c>
      <c r="AJ3941" t="s">
        <v>3710</v>
      </c>
      <c r="AK3941">
        <v>249</v>
      </c>
      <c r="AL3941">
        <v>4103156</v>
      </c>
      <c r="AM3941" t="s">
        <v>3710</v>
      </c>
      <c r="AN3941">
        <v>1350</v>
      </c>
      <c r="AO3941">
        <v>0</v>
      </c>
      <c r="AP3941">
        <v>4114005</v>
      </c>
      <c r="AQ3941" t="s">
        <v>1800</v>
      </c>
      <c r="AR3941">
        <v>41400</v>
      </c>
    </row>
    <row r="3942" spans="1:44" x14ac:dyDescent="0.25">
      <c r="A3942">
        <v>2414704</v>
      </c>
      <c r="B3942">
        <v>5</v>
      </c>
      <c r="C3942" t="s">
        <v>882</v>
      </c>
      <c r="D3942" t="s">
        <v>5137</v>
      </c>
      <c r="E3942">
        <v>10200</v>
      </c>
      <c r="F3942" t="s">
        <v>5940</v>
      </c>
      <c r="G3942">
        <v>75</v>
      </c>
      <c r="H3942">
        <v>48</v>
      </c>
      <c r="I3942" t="s">
        <v>5940</v>
      </c>
      <c r="J3942">
        <v>98</v>
      </c>
      <c r="K3942">
        <v>10200</v>
      </c>
      <c r="L3942">
        <v>0</v>
      </c>
      <c r="M3942">
        <v>84</v>
      </c>
      <c r="N3942">
        <v>40</v>
      </c>
      <c r="O3942">
        <v>0</v>
      </c>
      <c r="P3942">
        <v>100</v>
      </c>
      <c r="R3942">
        <v>2414704</v>
      </c>
      <c r="S3942">
        <v>10200</v>
      </c>
      <c r="T3942" t="s">
        <v>5940</v>
      </c>
      <c r="U3942">
        <v>75</v>
      </c>
      <c r="V3942">
        <v>48</v>
      </c>
      <c r="W3942" t="s">
        <v>5940</v>
      </c>
      <c r="X3942">
        <v>98</v>
      </c>
      <c r="Z3942">
        <v>4103206</v>
      </c>
      <c r="AB3942">
        <v>28</v>
      </c>
      <c r="AC3942">
        <v>4103206</v>
      </c>
      <c r="AD3942" t="s">
        <v>3711</v>
      </c>
      <c r="AE3942">
        <v>47</v>
      </c>
      <c r="AF3942">
        <v>4103206</v>
      </c>
      <c r="AG3942" t="s">
        <v>3711</v>
      </c>
      <c r="AH3942">
        <v>440592</v>
      </c>
      <c r="AI3942">
        <v>4103206</v>
      </c>
      <c r="AJ3942" t="s">
        <v>3711</v>
      </c>
      <c r="AK3942">
        <v>195</v>
      </c>
      <c r="AL3942">
        <v>4103206</v>
      </c>
      <c r="AM3942" t="s">
        <v>3711</v>
      </c>
      <c r="AN3942">
        <v>6820</v>
      </c>
      <c r="AO3942">
        <v>0</v>
      </c>
      <c r="AP3942">
        <v>4114104</v>
      </c>
      <c r="AQ3942" t="s">
        <v>1801</v>
      </c>
      <c r="AR3942">
        <v>7115</v>
      </c>
    </row>
    <row r="3943" spans="1:44" x14ac:dyDescent="0.25">
      <c r="A3943">
        <v>2414753</v>
      </c>
      <c r="B3943">
        <v>5</v>
      </c>
      <c r="C3943" t="s">
        <v>882</v>
      </c>
      <c r="D3943" t="s">
        <v>5138</v>
      </c>
      <c r="E3943">
        <v>1350</v>
      </c>
      <c r="F3943" t="s">
        <v>5940</v>
      </c>
      <c r="G3943">
        <v>210</v>
      </c>
      <c r="H3943" t="s">
        <v>5940</v>
      </c>
      <c r="I3943">
        <v>1</v>
      </c>
      <c r="J3943">
        <v>87</v>
      </c>
      <c r="K3943">
        <v>600</v>
      </c>
      <c r="L3943">
        <v>0</v>
      </c>
      <c r="M3943">
        <v>720</v>
      </c>
      <c r="N3943">
        <v>0</v>
      </c>
      <c r="O3943">
        <v>1</v>
      </c>
      <c r="P3943">
        <v>270</v>
      </c>
      <c r="R3943">
        <v>2414753</v>
      </c>
      <c r="S3943">
        <v>1350</v>
      </c>
      <c r="T3943" t="s">
        <v>5940</v>
      </c>
      <c r="U3943">
        <v>210</v>
      </c>
      <c r="V3943" t="s">
        <v>5940</v>
      </c>
      <c r="W3943">
        <v>1</v>
      </c>
      <c r="X3943">
        <v>87</v>
      </c>
      <c r="Z3943">
        <v>4103222</v>
      </c>
      <c r="AB3943" t="s">
        <v>5940</v>
      </c>
      <c r="AC3943">
        <v>4103222</v>
      </c>
      <c r="AD3943" t="s">
        <v>3712</v>
      </c>
      <c r="AE3943">
        <v>2</v>
      </c>
      <c r="AF3943">
        <v>4103222</v>
      </c>
      <c r="AG3943" t="s">
        <v>3712</v>
      </c>
      <c r="AH3943">
        <v>200</v>
      </c>
      <c r="AI3943">
        <v>4103222</v>
      </c>
      <c r="AJ3943" t="s">
        <v>3712</v>
      </c>
      <c r="AK3943">
        <v>450</v>
      </c>
      <c r="AL3943">
        <v>4103222</v>
      </c>
      <c r="AM3943" t="s">
        <v>3712</v>
      </c>
      <c r="AN3943">
        <v>18101</v>
      </c>
      <c r="AO3943">
        <v>0</v>
      </c>
      <c r="AP3943">
        <v>4114203</v>
      </c>
      <c r="AQ3943" t="s">
        <v>1802</v>
      </c>
      <c r="AR3943">
        <v>7600</v>
      </c>
    </row>
    <row r="3944" spans="1:44" x14ac:dyDescent="0.25">
      <c r="A3944">
        <v>2414803</v>
      </c>
      <c r="B3944">
        <v>5</v>
      </c>
      <c r="C3944" t="s">
        <v>882</v>
      </c>
      <c r="D3944" t="s">
        <v>5139</v>
      </c>
      <c r="E3944" t="s">
        <v>5940</v>
      </c>
      <c r="F3944" t="s">
        <v>5940</v>
      </c>
      <c r="G3944">
        <v>48</v>
      </c>
      <c r="H3944" t="s">
        <v>5940</v>
      </c>
      <c r="I3944" t="s">
        <v>5940</v>
      </c>
      <c r="J3944">
        <v>182</v>
      </c>
      <c r="K3944">
        <v>0</v>
      </c>
      <c r="L3944">
        <v>0</v>
      </c>
      <c r="M3944">
        <v>165</v>
      </c>
      <c r="N3944">
        <v>0</v>
      </c>
      <c r="O3944">
        <v>0</v>
      </c>
      <c r="P3944">
        <v>330</v>
      </c>
      <c r="R3944">
        <v>2414803</v>
      </c>
      <c r="S3944" t="s">
        <v>5940</v>
      </c>
      <c r="T3944" t="s">
        <v>5940</v>
      </c>
      <c r="U3944">
        <v>48</v>
      </c>
      <c r="V3944" t="s">
        <v>5940</v>
      </c>
      <c r="W3944" t="s">
        <v>5940</v>
      </c>
      <c r="X3944">
        <v>182</v>
      </c>
      <c r="Z3944">
        <v>4103305</v>
      </c>
      <c r="AB3944">
        <v>941</v>
      </c>
      <c r="AC3944">
        <v>4103305</v>
      </c>
      <c r="AD3944" t="s">
        <v>3713</v>
      </c>
      <c r="AE3944">
        <v>190</v>
      </c>
      <c r="AF3944">
        <v>4103305</v>
      </c>
      <c r="AG3944" t="s">
        <v>3713</v>
      </c>
      <c r="AH3944" t="s">
        <v>5940</v>
      </c>
      <c r="AI3944">
        <v>4103305</v>
      </c>
      <c r="AJ3944" t="s">
        <v>3713</v>
      </c>
      <c r="AK3944">
        <v>354</v>
      </c>
      <c r="AL3944">
        <v>4103305</v>
      </c>
      <c r="AM3944" t="s">
        <v>3713</v>
      </c>
      <c r="AN3944">
        <v>23100</v>
      </c>
      <c r="AO3944">
        <v>0</v>
      </c>
      <c r="AP3944">
        <v>4114302</v>
      </c>
      <c r="AQ3944" t="s">
        <v>1803</v>
      </c>
      <c r="AR3944">
        <v>17630</v>
      </c>
    </row>
    <row r="3945" spans="1:44" x14ac:dyDescent="0.25">
      <c r="A3945">
        <v>2414902</v>
      </c>
      <c r="B3945">
        <v>5</v>
      </c>
      <c r="C3945" t="s">
        <v>882</v>
      </c>
      <c r="D3945" t="s">
        <v>5140</v>
      </c>
      <c r="E3945" t="s">
        <v>5940</v>
      </c>
      <c r="F3945" t="s">
        <v>5940</v>
      </c>
      <c r="G3945">
        <v>27</v>
      </c>
      <c r="H3945">
        <v>2</v>
      </c>
      <c r="I3945">
        <v>2</v>
      </c>
      <c r="J3945">
        <v>33</v>
      </c>
      <c r="K3945">
        <v>0</v>
      </c>
      <c r="L3945">
        <v>0</v>
      </c>
      <c r="M3945">
        <v>120</v>
      </c>
      <c r="N3945">
        <v>0</v>
      </c>
      <c r="O3945">
        <v>2</v>
      </c>
      <c r="P3945">
        <v>48</v>
      </c>
      <c r="R3945">
        <v>2414902</v>
      </c>
      <c r="S3945" t="s">
        <v>5940</v>
      </c>
      <c r="T3945" t="s">
        <v>5940</v>
      </c>
      <c r="U3945">
        <v>27</v>
      </c>
      <c r="V3945">
        <v>2</v>
      </c>
      <c r="W3945">
        <v>2</v>
      </c>
      <c r="X3945">
        <v>33</v>
      </c>
      <c r="Z3945">
        <v>4103354</v>
      </c>
      <c r="AB3945">
        <v>40</v>
      </c>
      <c r="AC3945">
        <v>4103354</v>
      </c>
      <c r="AD3945" t="s">
        <v>3714</v>
      </c>
      <c r="AE3945">
        <v>360</v>
      </c>
      <c r="AF3945">
        <v>4103354</v>
      </c>
      <c r="AG3945" t="s">
        <v>3714</v>
      </c>
      <c r="AH3945">
        <v>5100</v>
      </c>
      <c r="AI3945">
        <v>4103354</v>
      </c>
      <c r="AJ3945" t="s">
        <v>3714</v>
      </c>
      <c r="AK3945">
        <v>380</v>
      </c>
      <c r="AL3945">
        <v>4103354</v>
      </c>
      <c r="AM3945" t="s">
        <v>3714</v>
      </c>
      <c r="AN3945">
        <v>47600</v>
      </c>
      <c r="AO3945">
        <v>0</v>
      </c>
      <c r="AP3945">
        <v>4114351</v>
      </c>
      <c r="AQ3945" t="s">
        <v>1804</v>
      </c>
      <c r="AR3945">
        <v>13080</v>
      </c>
    </row>
    <row r="3946" spans="1:44" x14ac:dyDescent="0.25">
      <c r="A3946">
        <v>2415008</v>
      </c>
      <c r="B3946">
        <v>5</v>
      </c>
      <c r="C3946" t="s">
        <v>882</v>
      </c>
      <c r="D3946" t="s">
        <v>5141</v>
      </c>
      <c r="E3946">
        <v>98475</v>
      </c>
      <c r="F3946" t="s">
        <v>5940</v>
      </c>
      <c r="G3946">
        <v>12</v>
      </c>
      <c r="H3946" t="s">
        <v>5940</v>
      </c>
      <c r="I3946" t="s">
        <v>5940</v>
      </c>
      <c r="J3946">
        <v>40</v>
      </c>
      <c r="K3946">
        <v>98475</v>
      </c>
      <c r="L3946">
        <v>0</v>
      </c>
      <c r="M3946">
        <v>14</v>
      </c>
      <c r="N3946">
        <v>0</v>
      </c>
      <c r="O3946">
        <v>0</v>
      </c>
      <c r="P3946">
        <v>40</v>
      </c>
      <c r="R3946">
        <v>2415008</v>
      </c>
      <c r="S3946">
        <v>98475</v>
      </c>
      <c r="T3946" t="s">
        <v>5940</v>
      </c>
      <c r="U3946">
        <v>12</v>
      </c>
      <c r="V3946" t="s">
        <v>5940</v>
      </c>
      <c r="W3946" t="s">
        <v>5940</v>
      </c>
      <c r="X3946">
        <v>40</v>
      </c>
      <c r="Z3946">
        <v>4103370</v>
      </c>
      <c r="AB3946">
        <v>475</v>
      </c>
      <c r="AC3946">
        <v>4103370</v>
      </c>
      <c r="AD3946" t="s">
        <v>3715</v>
      </c>
      <c r="AE3946">
        <v>28</v>
      </c>
      <c r="AF3946">
        <v>4103370</v>
      </c>
      <c r="AG3946" t="s">
        <v>3715</v>
      </c>
      <c r="AH3946" t="s">
        <v>5940</v>
      </c>
      <c r="AI3946">
        <v>4103370</v>
      </c>
      <c r="AJ3946" t="s">
        <v>3715</v>
      </c>
      <c r="AK3946">
        <v>10</v>
      </c>
      <c r="AL3946">
        <v>4103370</v>
      </c>
      <c r="AM3946" t="s">
        <v>3715</v>
      </c>
      <c r="AN3946">
        <v>54000</v>
      </c>
      <c r="AO3946">
        <v>0</v>
      </c>
      <c r="AP3946">
        <v>4114401</v>
      </c>
      <c r="AQ3946" t="s">
        <v>1805</v>
      </c>
      <c r="AR3946">
        <v>66150</v>
      </c>
    </row>
    <row r="3947" spans="1:44" x14ac:dyDescent="0.25">
      <c r="A3947">
        <v>2500106</v>
      </c>
      <c r="B3947">
        <v>5</v>
      </c>
      <c r="C3947" t="s">
        <v>883</v>
      </c>
      <c r="D3947" t="s">
        <v>5142</v>
      </c>
      <c r="E3947">
        <v>60</v>
      </c>
      <c r="F3947" t="s">
        <v>5940</v>
      </c>
      <c r="G3947">
        <v>300</v>
      </c>
      <c r="H3947">
        <v>27</v>
      </c>
      <c r="I3947">
        <v>6</v>
      </c>
      <c r="J3947">
        <v>420</v>
      </c>
      <c r="K3947">
        <v>60</v>
      </c>
      <c r="L3947">
        <v>0</v>
      </c>
      <c r="M3947">
        <v>1000</v>
      </c>
      <c r="N3947">
        <v>24</v>
      </c>
      <c r="O3947">
        <v>12</v>
      </c>
      <c r="P3947">
        <v>420</v>
      </c>
      <c r="R3947">
        <v>2500106</v>
      </c>
      <c r="S3947">
        <v>60</v>
      </c>
      <c r="T3947" t="s">
        <v>5940</v>
      </c>
      <c r="U3947">
        <v>300</v>
      </c>
      <c r="V3947">
        <v>27</v>
      </c>
      <c r="W3947">
        <v>6</v>
      </c>
      <c r="X3947">
        <v>420</v>
      </c>
      <c r="Z3947">
        <v>4103404</v>
      </c>
      <c r="AB3947">
        <v>770</v>
      </c>
      <c r="AC3947">
        <v>4103404</v>
      </c>
      <c r="AD3947" t="s">
        <v>3716</v>
      </c>
      <c r="AE3947" t="s">
        <v>5940</v>
      </c>
      <c r="AF3947">
        <v>4103404</v>
      </c>
      <c r="AG3947" t="s">
        <v>3716</v>
      </c>
      <c r="AH3947">
        <v>127842</v>
      </c>
      <c r="AI3947">
        <v>4103404</v>
      </c>
      <c r="AJ3947" t="s">
        <v>3716</v>
      </c>
      <c r="AK3947">
        <v>370</v>
      </c>
      <c r="AL3947">
        <v>4103404</v>
      </c>
      <c r="AM3947" t="s">
        <v>3716</v>
      </c>
      <c r="AN3947">
        <v>8433</v>
      </c>
      <c r="AO3947">
        <v>0</v>
      </c>
      <c r="AP3947">
        <v>4114500</v>
      </c>
      <c r="AQ3947" t="s">
        <v>1806</v>
      </c>
      <c r="AR3947">
        <v>18132</v>
      </c>
    </row>
    <row r="3948" spans="1:44" x14ac:dyDescent="0.25">
      <c r="A3948">
        <v>2500205</v>
      </c>
      <c r="B3948">
        <v>5</v>
      </c>
      <c r="C3948" t="s">
        <v>883</v>
      </c>
      <c r="D3948" t="s">
        <v>5143</v>
      </c>
      <c r="E3948">
        <v>540</v>
      </c>
      <c r="F3948" t="s">
        <v>5940</v>
      </c>
      <c r="G3948">
        <v>200</v>
      </c>
      <c r="H3948">
        <v>20</v>
      </c>
      <c r="I3948">
        <v>79</v>
      </c>
      <c r="J3948">
        <v>106</v>
      </c>
      <c r="K3948">
        <v>600</v>
      </c>
      <c r="L3948">
        <v>0</v>
      </c>
      <c r="M3948">
        <v>390</v>
      </c>
      <c r="N3948">
        <v>0</v>
      </c>
      <c r="O3948">
        <v>20</v>
      </c>
      <c r="P3948">
        <v>138</v>
      </c>
      <c r="R3948">
        <v>2500205</v>
      </c>
      <c r="S3948">
        <v>540</v>
      </c>
      <c r="T3948" t="s">
        <v>5940</v>
      </c>
      <c r="U3948">
        <v>200</v>
      </c>
      <c r="V3948">
        <v>20</v>
      </c>
      <c r="W3948">
        <v>79</v>
      </c>
      <c r="X3948">
        <v>106</v>
      </c>
      <c r="Z3948">
        <v>4103453</v>
      </c>
      <c r="AB3948" t="s">
        <v>5940</v>
      </c>
      <c r="AC3948">
        <v>4103453</v>
      </c>
      <c r="AD3948" t="s">
        <v>3717</v>
      </c>
      <c r="AE3948">
        <v>195</v>
      </c>
      <c r="AF3948">
        <v>4103453</v>
      </c>
      <c r="AG3948" t="s">
        <v>3717</v>
      </c>
      <c r="AH3948" t="s">
        <v>5940</v>
      </c>
      <c r="AI3948">
        <v>4103453</v>
      </c>
      <c r="AJ3948" t="s">
        <v>3717</v>
      </c>
      <c r="AK3948">
        <v>310</v>
      </c>
      <c r="AL3948">
        <v>4103453</v>
      </c>
      <c r="AM3948" t="s">
        <v>3717</v>
      </c>
      <c r="AN3948">
        <v>57638</v>
      </c>
      <c r="AO3948">
        <v>0</v>
      </c>
      <c r="AP3948">
        <v>4114609</v>
      </c>
      <c r="AQ3948" t="s">
        <v>1807</v>
      </c>
      <c r="AR3948">
        <v>9870</v>
      </c>
    </row>
    <row r="3949" spans="1:44" x14ac:dyDescent="0.25">
      <c r="A3949">
        <v>2500304</v>
      </c>
      <c r="B3949">
        <v>5</v>
      </c>
      <c r="C3949" t="s">
        <v>883</v>
      </c>
      <c r="D3949" t="s">
        <v>5144</v>
      </c>
      <c r="E3949">
        <v>57000</v>
      </c>
      <c r="F3949" t="s">
        <v>5940</v>
      </c>
      <c r="G3949">
        <v>1600</v>
      </c>
      <c r="H3949">
        <v>30</v>
      </c>
      <c r="I3949" t="s">
        <v>5940</v>
      </c>
      <c r="J3949">
        <v>990</v>
      </c>
      <c r="K3949">
        <v>72000</v>
      </c>
      <c r="L3949">
        <v>0</v>
      </c>
      <c r="M3949">
        <v>2000</v>
      </c>
      <c r="N3949">
        <v>0</v>
      </c>
      <c r="O3949">
        <v>0</v>
      </c>
      <c r="P3949">
        <v>1740</v>
      </c>
      <c r="R3949">
        <v>2500304</v>
      </c>
      <c r="S3949">
        <v>57000</v>
      </c>
      <c r="T3949" t="s">
        <v>5940</v>
      </c>
      <c r="U3949">
        <v>1600</v>
      </c>
      <c r="V3949">
        <v>30</v>
      </c>
      <c r="W3949" t="s">
        <v>5940</v>
      </c>
      <c r="X3949">
        <v>990</v>
      </c>
      <c r="Z3949">
        <v>4103479</v>
      </c>
      <c r="AB3949">
        <v>195</v>
      </c>
      <c r="AC3949">
        <v>4103479</v>
      </c>
      <c r="AD3949" t="s">
        <v>3718</v>
      </c>
      <c r="AE3949" t="s">
        <v>5940</v>
      </c>
      <c r="AF3949">
        <v>4103479</v>
      </c>
      <c r="AG3949" t="s">
        <v>3718</v>
      </c>
      <c r="AH3949">
        <v>238821</v>
      </c>
      <c r="AI3949">
        <v>4103479</v>
      </c>
      <c r="AJ3949" t="s">
        <v>3718</v>
      </c>
      <c r="AK3949">
        <v>41</v>
      </c>
      <c r="AL3949">
        <v>4103479</v>
      </c>
      <c r="AM3949" t="s">
        <v>3718</v>
      </c>
      <c r="AN3949">
        <v>8140</v>
      </c>
      <c r="AO3949">
        <v>0</v>
      </c>
      <c r="AP3949">
        <v>4114708</v>
      </c>
      <c r="AQ3949" t="s">
        <v>1808</v>
      </c>
      <c r="AR3949">
        <v>3090</v>
      </c>
    </row>
    <row r="3950" spans="1:44" x14ac:dyDescent="0.25">
      <c r="A3950">
        <v>2500403</v>
      </c>
      <c r="B3950">
        <v>5</v>
      </c>
      <c r="C3950" t="s">
        <v>883</v>
      </c>
      <c r="D3950" t="s">
        <v>5145</v>
      </c>
      <c r="E3950">
        <v>13400</v>
      </c>
      <c r="F3950" t="s">
        <v>5940</v>
      </c>
      <c r="G3950">
        <v>240</v>
      </c>
      <c r="H3950">
        <v>15</v>
      </c>
      <c r="I3950" t="s">
        <v>5940</v>
      </c>
      <c r="J3950">
        <v>645</v>
      </c>
      <c r="K3950">
        <v>24800</v>
      </c>
      <c r="L3950">
        <v>0</v>
      </c>
      <c r="M3950">
        <v>360</v>
      </c>
      <c r="N3950">
        <v>60</v>
      </c>
      <c r="O3950">
        <v>0</v>
      </c>
      <c r="P3950">
        <v>1040</v>
      </c>
      <c r="R3950">
        <v>2500403</v>
      </c>
      <c r="S3950">
        <v>13400</v>
      </c>
      <c r="T3950" t="s">
        <v>5940</v>
      </c>
      <c r="U3950">
        <v>240</v>
      </c>
      <c r="V3950">
        <v>15</v>
      </c>
      <c r="W3950" t="s">
        <v>5940</v>
      </c>
      <c r="X3950">
        <v>645</v>
      </c>
      <c r="Z3950">
        <v>4103503</v>
      </c>
      <c r="AB3950" t="s">
        <v>5940</v>
      </c>
      <c r="AC3950">
        <v>4103503</v>
      </c>
      <c r="AD3950" t="s">
        <v>3719</v>
      </c>
      <c r="AE3950">
        <v>54</v>
      </c>
      <c r="AF3950">
        <v>4103503</v>
      </c>
      <c r="AG3950" t="s">
        <v>3719</v>
      </c>
      <c r="AH3950" t="s">
        <v>5940</v>
      </c>
      <c r="AI3950">
        <v>4103503</v>
      </c>
      <c r="AJ3950" t="s">
        <v>3719</v>
      </c>
      <c r="AK3950">
        <v>405</v>
      </c>
      <c r="AL3950">
        <v>4103503</v>
      </c>
      <c r="AM3950" t="s">
        <v>3719</v>
      </c>
      <c r="AN3950">
        <v>10794</v>
      </c>
      <c r="AO3950">
        <v>0</v>
      </c>
      <c r="AP3950">
        <v>4114807</v>
      </c>
      <c r="AQ3950" t="s">
        <v>1809</v>
      </c>
      <c r="AR3950">
        <v>24555</v>
      </c>
    </row>
    <row r="3951" spans="1:44" x14ac:dyDescent="0.25">
      <c r="A3951">
        <v>2500502</v>
      </c>
      <c r="B3951">
        <v>5</v>
      </c>
      <c r="C3951" t="s">
        <v>883</v>
      </c>
      <c r="D3951" t="s">
        <v>5146</v>
      </c>
      <c r="E3951">
        <v>12000</v>
      </c>
      <c r="F3951" t="s">
        <v>5940</v>
      </c>
      <c r="G3951">
        <v>100</v>
      </c>
      <c r="H3951">
        <v>50</v>
      </c>
      <c r="I3951">
        <v>5</v>
      </c>
      <c r="J3951">
        <v>120</v>
      </c>
      <c r="K3951">
        <v>20640</v>
      </c>
      <c r="L3951">
        <v>0</v>
      </c>
      <c r="M3951">
        <v>150</v>
      </c>
      <c r="N3951">
        <v>0</v>
      </c>
      <c r="O3951">
        <v>4</v>
      </c>
      <c r="P3951">
        <v>120</v>
      </c>
      <c r="R3951">
        <v>2500502</v>
      </c>
      <c r="S3951">
        <v>12000</v>
      </c>
      <c r="T3951" t="s">
        <v>5940</v>
      </c>
      <c r="U3951">
        <v>100</v>
      </c>
      <c r="V3951">
        <v>50</v>
      </c>
      <c r="W3951">
        <v>5</v>
      </c>
      <c r="X3951">
        <v>120</v>
      </c>
      <c r="Z3951">
        <v>4103602</v>
      </c>
      <c r="AB3951">
        <v>748</v>
      </c>
      <c r="AC3951">
        <v>4103602</v>
      </c>
      <c r="AD3951" t="s">
        <v>3720</v>
      </c>
      <c r="AE3951">
        <v>3800</v>
      </c>
      <c r="AF3951">
        <v>4103602</v>
      </c>
      <c r="AG3951" t="s">
        <v>3720</v>
      </c>
      <c r="AH3951">
        <v>1120000</v>
      </c>
      <c r="AI3951">
        <v>4103602</v>
      </c>
      <c r="AJ3951" t="s">
        <v>3720</v>
      </c>
      <c r="AK3951" t="s">
        <v>5940</v>
      </c>
      <c r="AL3951">
        <v>4103602</v>
      </c>
      <c r="AM3951" t="s">
        <v>3720</v>
      </c>
      <c r="AN3951">
        <v>26850</v>
      </c>
      <c r="AO3951">
        <v>0</v>
      </c>
      <c r="AP3951">
        <v>4114906</v>
      </c>
      <c r="AQ3951" t="s">
        <v>1810</v>
      </c>
      <c r="AR3951">
        <v>42050</v>
      </c>
    </row>
    <row r="3952" spans="1:44" x14ac:dyDescent="0.25">
      <c r="A3952">
        <v>2500536</v>
      </c>
      <c r="B3952">
        <v>5</v>
      </c>
      <c r="C3952" t="s">
        <v>883</v>
      </c>
      <c r="D3952" t="s">
        <v>5147</v>
      </c>
      <c r="E3952" t="s">
        <v>5940</v>
      </c>
      <c r="F3952" t="s">
        <v>5940</v>
      </c>
      <c r="G3952">
        <v>180</v>
      </c>
      <c r="H3952">
        <v>8</v>
      </c>
      <c r="I3952" t="s">
        <v>5940</v>
      </c>
      <c r="J3952">
        <v>240</v>
      </c>
      <c r="K3952">
        <v>0</v>
      </c>
      <c r="L3952">
        <v>0</v>
      </c>
      <c r="M3952">
        <v>200</v>
      </c>
      <c r="N3952">
        <v>6</v>
      </c>
      <c r="O3952">
        <v>0</v>
      </c>
      <c r="P3952">
        <v>156</v>
      </c>
      <c r="R3952">
        <v>2500536</v>
      </c>
      <c r="S3952" t="s">
        <v>5940</v>
      </c>
      <c r="T3952" t="s">
        <v>5940</v>
      </c>
      <c r="U3952">
        <v>180</v>
      </c>
      <c r="V3952">
        <v>8</v>
      </c>
      <c r="W3952" t="s">
        <v>5940</v>
      </c>
      <c r="X3952">
        <v>240</v>
      </c>
      <c r="Z3952">
        <v>4103701</v>
      </c>
      <c r="AB3952">
        <v>187</v>
      </c>
      <c r="AC3952">
        <v>4103701</v>
      </c>
      <c r="AD3952" t="s">
        <v>3721</v>
      </c>
      <c r="AE3952">
        <v>40</v>
      </c>
      <c r="AF3952">
        <v>4103701</v>
      </c>
      <c r="AG3952" t="s">
        <v>3721</v>
      </c>
      <c r="AH3952">
        <v>30037</v>
      </c>
      <c r="AI3952">
        <v>4103701</v>
      </c>
      <c r="AJ3952" t="s">
        <v>3721</v>
      </c>
      <c r="AK3952">
        <v>239</v>
      </c>
      <c r="AL3952">
        <v>4103701</v>
      </c>
      <c r="AM3952" t="s">
        <v>3721</v>
      </c>
      <c r="AN3952">
        <v>66600</v>
      </c>
      <c r="AO3952">
        <v>0</v>
      </c>
      <c r="AP3952">
        <v>4115002</v>
      </c>
      <c r="AQ3952" t="s">
        <v>1811</v>
      </c>
      <c r="AR3952">
        <v>408</v>
      </c>
    </row>
    <row r="3953" spans="1:44" x14ac:dyDescent="0.25">
      <c r="A3953">
        <v>2500577</v>
      </c>
      <c r="B3953">
        <v>5</v>
      </c>
      <c r="C3953" t="s">
        <v>883</v>
      </c>
      <c r="D3953" t="s">
        <v>5148</v>
      </c>
      <c r="E3953" t="s">
        <v>5940</v>
      </c>
      <c r="F3953" t="s">
        <v>5940</v>
      </c>
      <c r="G3953">
        <v>75</v>
      </c>
      <c r="H3953">
        <v>200</v>
      </c>
      <c r="I3953" t="s">
        <v>5940</v>
      </c>
      <c r="J3953">
        <v>71</v>
      </c>
      <c r="K3953">
        <v>0</v>
      </c>
      <c r="L3953">
        <v>0</v>
      </c>
      <c r="M3953">
        <v>480</v>
      </c>
      <c r="N3953">
        <v>0</v>
      </c>
      <c r="O3953">
        <v>0</v>
      </c>
      <c r="P3953">
        <v>620</v>
      </c>
      <c r="R3953">
        <v>2500577</v>
      </c>
      <c r="S3953" t="s">
        <v>5940</v>
      </c>
      <c r="T3953" t="s">
        <v>5940</v>
      </c>
      <c r="U3953">
        <v>75</v>
      </c>
      <c r="V3953">
        <v>200</v>
      </c>
      <c r="W3953" t="s">
        <v>5940</v>
      </c>
      <c r="X3953">
        <v>71</v>
      </c>
      <c r="Z3953">
        <v>4103800</v>
      </c>
      <c r="AB3953">
        <v>52</v>
      </c>
      <c r="AC3953">
        <v>4103800</v>
      </c>
      <c r="AD3953" t="s">
        <v>3722</v>
      </c>
      <c r="AE3953">
        <v>36</v>
      </c>
      <c r="AF3953">
        <v>4103800</v>
      </c>
      <c r="AG3953" t="s">
        <v>3722</v>
      </c>
      <c r="AH3953">
        <v>34346</v>
      </c>
      <c r="AI3953">
        <v>4103800</v>
      </c>
      <c r="AJ3953" t="s">
        <v>3722</v>
      </c>
      <c r="AK3953">
        <v>410</v>
      </c>
      <c r="AL3953">
        <v>4103800</v>
      </c>
      <c r="AM3953" t="s">
        <v>3722</v>
      </c>
      <c r="AN3953">
        <v>10332</v>
      </c>
      <c r="AO3953">
        <v>0</v>
      </c>
      <c r="AP3953">
        <v>4115101</v>
      </c>
      <c r="AQ3953" t="s">
        <v>1812</v>
      </c>
      <c r="AR3953">
        <v>3050</v>
      </c>
    </row>
    <row r="3954" spans="1:44" x14ac:dyDescent="0.25">
      <c r="A3954">
        <v>2500601</v>
      </c>
      <c r="B3954">
        <v>5</v>
      </c>
      <c r="C3954" t="s">
        <v>883</v>
      </c>
      <c r="D3954" t="s">
        <v>5149</v>
      </c>
      <c r="E3954">
        <v>200000</v>
      </c>
      <c r="F3954" t="s">
        <v>5940</v>
      </c>
      <c r="G3954">
        <v>0</v>
      </c>
      <c r="H3954" t="s">
        <v>5940</v>
      </c>
      <c r="I3954" t="s">
        <v>5940</v>
      </c>
      <c r="J3954">
        <v>20</v>
      </c>
      <c r="K3954">
        <v>200000</v>
      </c>
      <c r="L3954">
        <v>0</v>
      </c>
      <c r="M3954">
        <v>0</v>
      </c>
      <c r="N3954">
        <v>0</v>
      </c>
      <c r="O3954">
        <v>0</v>
      </c>
      <c r="P3954">
        <v>10</v>
      </c>
      <c r="R3954">
        <v>2500601</v>
      </c>
      <c r="S3954">
        <v>200000</v>
      </c>
      <c r="T3954" t="s">
        <v>5940</v>
      </c>
      <c r="U3954">
        <v>0</v>
      </c>
      <c r="V3954" t="s">
        <v>5940</v>
      </c>
      <c r="W3954" t="s">
        <v>5940</v>
      </c>
      <c r="X3954">
        <v>20</v>
      </c>
      <c r="Z3954">
        <v>4103909</v>
      </c>
      <c r="AB3954">
        <v>214</v>
      </c>
      <c r="AC3954">
        <v>4103909</v>
      </c>
      <c r="AD3954" t="s">
        <v>3723</v>
      </c>
      <c r="AE3954" t="s">
        <v>5940</v>
      </c>
      <c r="AF3954">
        <v>4103909</v>
      </c>
      <c r="AG3954" t="s">
        <v>3723</v>
      </c>
      <c r="AH3954" t="s">
        <v>5940</v>
      </c>
      <c r="AI3954">
        <v>4103909</v>
      </c>
      <c r="AJ3954" t="s">
        <v>3723</v>
      </c>
      <c r="AK3954">
        <v>499</v>
      </c>
      <c r="AL3954">
        <v>4103909</v>
      </c>
      <c r="AM3954" t="s">
        <v>3723</v>
      </c>
      <c r="AN3954">
        <v>86180</v>
      </c>
      <c r="AO3954">
        <v>0</v>
      </c>
      <c r="AP3954">
        <v>4115200</v>
      </c>
      <c r="AQ3954" t="s">
        <v>1813</v>
      </c>
      <c r="AR3954">
        <v>30450</v>
      </c>
    </row>
    <row r="3955" spans="1:44" x14ac:dyDescent="0.25">
      <c r="A3955">
        <v>2500734</v>
      </c>
      <c r="B3955">
        <v>5</v>
      </c>
      <c r="C3955" t="s">
        <v>883</v>
      </c>
      <c r="D3955" t="s">
        <v>5151</v>
      </c>
      <c r="E3955" t="s">
        <v>5940</v>
      </c>
      <c r="F3955" t="s">
        <v>5940</v>
      </c>
      <c r="G3955">
        <v>400</v>
      </c>
      <c r="H3955">
        <v>11</v>
      </c>
      <c r="I3955" t="s">
        <v>5940</v>
      </c>
      <c r="J3955">
        <v>214</v>
      </c>
      <c r="K3955">
        <v>0</v>
      </c>
      <c r="L3955">
        <v>0</v>
      </c>
      <c r="M3955">
        <v>300</v>
      </c>
      <c r="N3955">
        <v>2</v>
      </c>
      <c r="O3955">
        <v>0</v>
      </c>
      <c r="P3955">
        <v>152</v>
      </c>
      <c r="R3955">
        <v>2500734</v>
      </c>
      <c r="S3955" t="s">
        <v>5940</v>
      </c>
      <c r="T3955" t="s">
        <v>5940</v>
      </c>
      <c r="U3955">
        <v>400</v>
      </c>
      <c r="V3955">
        <v>11</v>
      </c>
      <c r="W3955" t="s">
        <v>5940</v>
      </c>
      <c r="X3955">
        <v>214</v>
      </c>
      <c r="Z3955">
        <v>4103958</v>
      </c>
      <c r="AB3955" t="s">
        <v>5940</v>
      </c>
      <c r="AC3955">
        <v>4103958</v>
      </c>
      <c r="AD3955" t="s">
        <v>3724</v>
      </c>
      <c r="AE3955">
        <v>143</v>
      </c>
      <c r="AF3955">
        <v>4103958</v>
      </c>
      <c r="AG3955" t="s">
        <v>3724</v>
      </c>
      <c r="AH3955" t="s">
        <v>5940</v>
      </c>
      <c r="AI3955">
        <v>4103958</v>
      </c>
      <c r="AJ3955" t="s">
        <v>3724</v>
      </c>
      <c r="AK3955">
        <v>505</v>
      </c>
      <c r="AL3955">
        <v>4103958</v>
      </c>
      <c r="AM3955" t="s">
        <v>3724</v>
      </c>
      <c r="AN3955">
        <v>12200</v>
      </c>
      <c r="AO3955">
        <v>0</v>
      </c>
      <c r="AP3955">
        <v>4115309</v>
      </c>
      <c r="AQ3955" t="s">
        <v>1814</v>
      </c>
      <c r="AR3955">
        <v>42230</v>
      </c>
    </row>
    <row r="3956" spans="1:44" x14ac:dyDescent="0.25">
      <c r="A3956">
        <v>2500775</v>
      </c>
      <c r="B3956">
        <v>5</v>
      </c>
      <c r="C3956" t="s">
        <v>883</v>
      </c>
      <c r="D3956" t="s">
        <v>5152</v>
      </c>
      <c r="E3956">
        <v>100</v>
      </c>
      <c r="F3956" t="s">
        <v>5940</v>
      </c>
      <c r="G3956">
        <v>84</v>
      </c>
      <c r="H3956">
        <v>48</v>
      </c>
      <c r="I3956">
        <v>16</v>
      </c>
      <c r="J3956">
        <v>32</v>
      </c>
      <c r="K3956">
        <v>100</v>
      </c>
      <c r="L3956">
        <v>0</v>
      </c>
      <c r="M3956">
        <v>160</v>
      </c>
      <c r="N3956">
        <v>3</v>
      </c>
      <c r="O3956">
        <v>351</v>
      </c>
      <c r="P3956">
        <v>59</v>
      </c>
      <c r="R3956">
        <v>2500775</v>
      </c>
      <c r="S3956">
        <v>100</v>
      </c>
      <c r="T3956" t="s">
        <v>5940</v>
      </c>
      <c r="U3956">
        <v>84</v>
      </c>
      <c r="V3956">
        <v>48</v>
      </c>
      <c r="W3956">
        <v>16</v>
      </c>
      <c r="X3956">
        <v>32</v>
      </c>
      <c r="Z3956">
        <v>4104006</v>
      </c>
      <c r="AB3956" t="s">
        <v>5940</v>
      </c>
      <c r="AC3956">
        <v>4104006</v>
      </c>
      <c r="AD3956" t="s">
        <v>3725</v>
      </c>
      <c r="AE3956">
        <v>7</v>
      </c>
      <c r="AF3956">
        <v>4104006</v>
      </c>
      <c r="AG3956" t="s">
        <v>3725</v>
      </c>
      <c r="AH3956" t="s">
        <v>5940</v>
      </c>
      <c r="AI3956">
        <v>4104006</v>
      </c>
      <c r="AJ3956" t="s">
        <v>3725</v>
      </c>
      <c r="AK3956">
        <v>526</v>
      </c>
      <c r="AL3956">
        <v>4104006</v>
      </c>
      <c r="AM3956" t="s">
        <v>3725</v>
      </c>
      <c r="AN3956" t="s">
        <v>5940</v>
      </c>
      <c r="AO3956">
        <v>0</v>
      </c>
      <c r="AP3956">
        <v>4115358</v>
      </c>
      <c r="AQ3956" t="s">
        <v>1815</v>
      </c>
      <c r="AR3956">
        <v>18800</v>
      </c>
    </row>
    <row r="3957" spans="1:44" x14ac:dyDescent="0.25">
      <c r="A3957">
        <v>2500809</v>
      </c>
      <c r="B3957">
        <v>5</v>
      </c>
      <c r="C3957" t="s">
        <v>883</v>
      </c>
      <c r="D3957" t="s">
        <v>5153</v>
      </c>
      <c r="E3957">
        <v>7200</v>
      </c>
      <c r="F3957" t="s">
        <v>5940</v>
      </c>
      <c r="G3957">
        <v>720</v>
      </c>
      <c r="H3957" t="s">
        <v>5940</v>
      </c>
      <c r="I3957" t="s">
        <v>5940</v>
      </c>
      <c r="J3957">
        <v>730</v>
      </c>
      <c r="K3957">
        <v>9000</v>
      </c>
      <c r="L3957">
        <v>0</v>
      </c>
      <c r="M3957">
        <v>540</v>
      </c>
      <c r="N3957">
        <v>0</v>
      </c>
      <c r="O3957">
        <v>0</v>
      </c>
      <c r="P3957">
        <v>490</v>
      </c>
      <c r="R3957">
        <v>2500809</v>
      </c>
      <c r="S3957">
        <v>7200</v>
      </c>
      <c r="T3957" t="s">
        <v>5940</v>
      </c>
      <c r="U3957">
        <v>720</v>
      </c>
      <c r="V3957" t="s">
        <v>5940</v>
      </c>
      <c r="W3957" t="s">
        <v>5940</v>
      </c>
      <c r="X3957">
        <v>730</v>
      </c>
      <c r="Z3957">
        <v>4104055</v>
      </c>
      <c r="AB3957" t="s">
        <v>5940</v>
      </c>
      <c r="AC3957">
        <v>4104055</v>
      </c>
      <c r="AD3957" t="s">
        <v>3726</v>
      </c>
      <c r="AE3957">
        <v>840</v>
      </c>
      <c r="AF3957">
        <v>4104055</v>
      </c>
      <c r="AG3957" t="s">
        <v>3726</v>
      </c>
      <c r="AH3957">
        <v>18000</v>
      </c>
      <c r="AI3957">
        <v>4104055</v>
      </c>
      <c r="AJ3957" t="s">
        <v>3726</v>
      </c>
      <c r="AK3957">
        <v>2450</v>
      </c>
      <c r="AL3957">
        <v>4104055</v>
      </c>
      <c r="AM3957" t="s">
        <v>3726</v>
      </c>
      <c r="AN3957">
        <v>45600</v>
      </c>
      <c r="AO3957">
        <v>0</v>
      </c>
      <c r="AP3957">
        <v>4115408</v>
      </c>
      <c r="AQ3957" t="s">
        <v>1816</v>
      </c>
      <c r="AR3957">
        <v>33500</v>
      </c>
    </row>
    <row r="3958" spans="1:44" x14ac:dyDescent="0.25">
      <c r="A3958">
        <v>2500908</v>
      </c>
      <c r="B3958">
        <v>5</v>
      </c>
      <c r="C3958" t="s">
        <v>883</v>
      </c>
      <c r="D3958" t="s">
        <v>5154</v>
      </c>
      <c r="E3958" t="s">
        <v>5940</v>
      </c>
      <c r="F3958" t="s">
        <v>5940</v>
      </c>
      <c r="G3958">
        <v>1200</v>
      </c>
      <c r="H3958">
        <v>100</v>
      </c>
      <c r="I3958" t="s">
        <v>5940</v>
      </c>
      <c r="J3958">
        <v>720</v>
      </c>
      <c r="K3958">
        <v>0</v>
      </c>
      <c r="L3958">
        <v>0</v>
      </c>
      <c r="M3958">
        <v>1000</v>
      </c>
      <c r="N3958">
        <v>0</v>
      </c>
      <c r="O3958">
        <v>0</v>
      </c>
      <c r="P3958">
        <v>1705</v>
      </c>
      <c r="R3958">
        <v>2500908</v>
      </c>
      <c r="S3958" t="s">
        <v>5940</v>
      </c>
      <c r="T3958" t="s">
        <v>5940</v>
      </c>
      <c r="U3958">
        <v>1200</v>
      </c>
      <c r="V3958">
        <v>100</v>
      </c>
      <c r="W3958" t="s">
        <v>5940</v>
      </c>
      <c r="X3958">
        <v>720</v>
      </c>
      <c r="Z3958">
        <v>4104105</v>
      </c>
      <c r="AB3958" t="s">
        <v>5940</v>
      </c>
      <c r="AC3958">
        <v>4104105</v>
      </c>
      <c r="AD3958" t="s">
        <v>3727</v>
      </c>
      <c r="AE3958">
        <v>47</v>
      </c>
      <c r="AF3958">
        <v>4104105</v>
      </c>
      <c r="AG3958" t="s">
        <v>3727</v>
      </c>
      <c r="AH3958" t="s">
        <v>5940</v>
      </c>
      <c r="AI3958">
        <v>4104105</v>
      </c>
      <c r="AJ3958" t="s">
        <v>3727</v>
      </c>
      <c r="AK3958">
        <v>2925</v>
      </c>
      <c r="AL3958">
        <v>4104105</v>
      </c>
      <c r="AM3958" t="s">
        <v>3727</v>
      </c>
      <c r="AN3958">
        <v>8880</v>
      </c>
      <c r="AO3958">
        <v>0</v>
      </c>
      <c r="AP3958">
        <v>4115457</v>
      </c>
      <c r="AQ3958" t="s">
        <v>1817</v>
      </c>
      <c r="AR3958">
        <v>43889</v>
      </c>
    </row>
    <row r="3959" spans="1:44" x14ac:dyDescent="0.25">
      <c r="A3959">
        <v>2501005</v>
      </c>
      <c r="B3959">
        <v>5</v>
      </c>
      <c r="C3959" t="s">
        <v>883</v>
      </c>
      <c r="D3959" t="s">
        <v>5155</v>
      </c>
      <c r="E3959" t="s">
        <v>5940</v>
      </c>
      <c r="F3959" t="s">
        <v>5940</v>
      </c>
      <c r="G3959">
        <v>1800</v>
      </c>
      <c r="H3959">
        <v>200</v>
      </c>
      <c r="I3959" t="s">
        <v>5940</v>
      </c>
      <c r="J3959">
        <v>3120</v>
      </c>
      <c r="K3959">
        <v>0</v>
      </c>
      <c r="L3959">
        <v>0</v>
      </c>
      <c r="M3959">
        <v>2700</v>
      </c>
      <c r="N3959">
        <v>50</v>
      </c>
      <c r="O3959">
        <v>0</v>
      </c>
      <c r="P3959">
        <v>3550</v>
      </c>
      <c r="R3959">
        <v>2501005</v>
      </c>
      <c r="S3959" t="s">
        <v>5940</v>
      </c>
      <c r="T3959" t="s">
        <v>5940</v>
      </c>
      <c r="U3959">
        <v>1800</v>
      </c>
      <c r="V3959">
        <v>200</v>
      </c>
      <c r="W3959" t="s">
        <v>5940</v>
      </c>
      <c r="X3959">
        <v>3120</v>
      </c>
      <c r="Z3959">
        <v>4104204</v>
      </c>
      <c r="AB3959" t="s">
        <v>5940</v>
      </c>
      <c r="AC3959">
        <v>4104204</v>
      </c>
      <c r="AD3959" t="s">
        <v>3728</v>
      </c>
      <c r="AE3959">
        <v>138</v>
      </c>
      <c r="AF3959">
        <v>4104204</v>
      </c>
      <c r="AG3959" t="s">
        <v>3728</v>
      </c>
      <c r="AH3959">
        <v>900</v>
      </c>
      <c r="AI3959">
        <v>4104204</v>
      </c>
      <c r="AJ3959" t="s">
        <v>3728</v>
      </c>
      <c r="AK3959">
        <v>8800</v>
      </c>
      <c r="AL3959">
        <v>4104204</v>
      </c>
      <c r="AM3959" t="s">
        <v>3728</v>
      </c>
      <c r="AN3959">
        <v>1250</v>
      </c>
      <c r="AO3959">
        <v>0</v>
      </c>
      <c r="AP3959">
        <v>4115507</v>
      </c>
      <c r="AQ3959" t="s">
        <v>1818</v>
      </c>
      <c r="AR3959">
        <v>3600</v>
      </c>
    </row>
    <row r="3960" spans="1:44" x14ac:dyDescent="0.25">
      <c r="A3960">
        <v>2501104</v>
      </c>
      <c r="B3960">
        <v>5</v>
      </c>
      <c r="C3960" t="s">
        <v>883</v>
      </c>
      <c r="D3960" t="s">
        <v>5156</v>
      </c>
      <c r="E3960">
        <v>55000</v>
      </c>
      <c r="F3960" t="s">
        <v>5940</v>
      </c>
      <c r="G3960">
        <v>480</v>
      </c>
      <c r="H3960">
        <v>22</v>
      </c>
      <c r="I3960" t="s">
        <v>5940</v>
      </c>
      <c r="J3960">
        <v>750</v>
      </c>
      <c r="K3960">
        <v>50000</v>
      </c>
      <c r="L3960">
        <v>0</v>
      </c>
      <c r="M3960">
        <v>315</v>
      </c>
      <c r="N3960">
        <v>0</v>
      </c>
      <c r="O3960">
        <v>0</v>
      </c>
      <c r="P3960">
        <v>540</v>
      </c>
      <c r="R3960">
        <v>2501104</v>
      </c>
      <c r="S3960">
        <v>55000</v>
      </c>
      <c r="T3960" t="s">
        <v>5940</v>
      </c>
      <c r="U3960">
        <v>480</v>
      </c>
      <c r="V3960">
        <v>22</v>
      </c>
      <c r="W3960" t="s">
        <v>5940</v>
      </c>
      <c r="X3960">
        <v>750</v>
      </c>
      <c r="Z3960">
        <v>4104253</v>
      </c>
      <c r="AB3960" t="s">
        <v>5940</v>
      </c>
      <c r="AC3960">
        <v>4104253</v>
      </c>
      <c r="AD3960" t="s">
        <v>3729</v>
      </c>
      <c r="AE3960">
        <v>17</v>
      </c>
      <c r="AF3960">
        <v>4104253</v>
      </c>
      <c r="AG3960" t="s">
        <v>3729</v>
      </c>
      <c r="AH3960" t="s">
        <v>5940</v>
      </c>
      <c r="AI3960">
        <v>4104253</v>
      </c>
      <c r="AJ3960" t="s">
        <v>3729</v>
      </c>
      <c r="AK3960">
        <v>4446</v>
      </c>
      <c r="AL3960">
        <v>4104253</v>
      </c>
      <c r="AM3960" t="s">
        <v>3729</v>
      </c>
      <c r="AN3960">
        <v>125</v>
      </c>
      <c r="AO3960">
        <v>0</v>
      </c>
      <c r="AP3960">
        <v>4115606</v>
      </c>
      <c r="AQ3960" t="s">
        <v>1819</v>
      </c>
      <c r="AR3960">
        <v>12816</v>
      </c>
    </row>
    <row r="3961" spans="1:44" x14ac:dyDescent="0.25">
      <c r="A3961">
        <v>2501153</v>
      </c>
      <c r="B3961">
        <v>5</v>
      </c>
      <c r="C3961" t="s">
        <v>883</v>
      </c>
      <c r="D3961" t="s">
        <v>5157</v>
      </c>
      <c r="E3961" t="s">
        <v>5940</v>
      </c>
      <c r="F3961" t="s">
        <v>5940</v>
      </c>
      <c r="G3961">
        <v>24</v>
      </c>
      <c r="H3961" t="s">
        <v>5940</v>
      </c>
      <c r="I3961" t="s">
        <v>5940</v>
      </c>
      <c r="J3961">
        <v>18</v>
      </c>
      <c r="K3961">
        <v>0</v>
      </c>
      <c r="L3961">
        <v>0</v>
      </c>
      <c r="M3961">
        <v>45</v>
      </c>
      <c r="N3961">
        <v>0</v>
      </c>
      <c r="O3961">
        <v>0</v>
      </c>
      <c r="P3961">
        <v>63</v>
      </c>
      <c r="R3961">
        <v>2501153</v>
      </c>
      <c r="S3961" t="s">
        <v>5940</v>
      </c>
      <c r="T3961" t="s">
        <v>5940</v>
      </c>
      <c r="U3961">
        <v>24</v>
      </c>
      <c r="V3961" t="s">
        <v>5940</v>
      </c>
      <c r="W3961" t="s">
        <v>5940</v>
      </c>
      <c r="X3961">
        <v>18</v>
      </c>
      <c r="Z3961">
        <v>4104303</v>
      </c>
      <c r="AB3961">
        <v>66</v>
      </c>
      <c r="AC3961">
        <v>4104303</v>
      </c>
      <c r="AD3961" t="s">
        <v>3730</v>
      </c>
      <c r="AE3961">
        <v>182</v>
      </c>
      <c r="AF3961">
        <v>4104303</v>
      </c>
      <c r="AG3961" t="s">
        <v>3730</v>
      </c>
      <c r="AH3961">
        <v>900</v>
      </c>
      <c r="AI3961">
        <v>4104303</v>
      </c>
      <c r="AJ3961" t="s">
        <v>3730</v>
      </c>
      <c r="AK3961">
        <v>331</v>
      </c>
      <c r="AL3961">
        <v>4104303</v>
      </c>
      <c r="AM3961" t="s">
        <v>3730</v>
      </c>
      <c r="AN3961">
        <v>110580</v>
      </c>
      <c r="AO3961">
        <v>0</v>
      </c>
      <c r="AP3961">
        <v>4115739</v>
      </c>
      <c r="AQ3961" t="s">
        <v>1821</v>
      </c>
      <c r="AR3961">
        <v>18840</v>
      </c>
    </row>
    <row r="3962" spans="1:44" x14ac:dyDescent="0.25">
      <c r="A3962">
        <v>2501203</v>
      </c>
      <c r="B3962">
        <v>5</v>
      </c>
      <c r="C3962" t="s">
        <v>883</v>
      </c>
      <c r="D3962" t="s">
        <v>5158</v>
      </c>
      <c r="E3962" t="s">
        <v>5940</v>
      </c>
      <c r="F3962" t="s">
        <v>5940</v>
      </c>
      <c r="G3962">
        <v>123</v>
      </c>
      <c r="H3962">
        <v>60</v>
      </c>
      <c r="I3962" t="s">
        <v>5940</v>
      </c>
      <c r="J3962">
        <v>300</v>
      </c>
      <c r="K3962">
        <v>0</v>
      </c>
      <c r="L3962">
        <v>0</v>
      </c>
      <c r="M3962">
        <v>320</v>
      </c>
      <c r="N3962">
        <v>0</v>
      </c>
      <c r="O3962">
        <v>0</v>
      </c>
      <c r="P3962">
        <v>744</v>
      </c>
      <c r="R3962">
        <v>2501203</v>
      </c>
      <c r="S3962" t="s">
        <v>5940</v>
      </c>
      <c r="T3962" t="s">
        <v>5940</v>
      </c>
      <c r="U3962">
        <v>123</v>
      </c>
      <c r="V3962">
        <v>60</v>
      </c>
      <c r="W3962" t="s">
        <v>5940</v>
      </c>
      <c r="X3962">
        <v>300</v>
      </c>
      <c r="Z3962">
        <v>4104402</v>
      </c>
      <c r="AB3962">
        <v>186</v>
      </c>
      <c r="AC3962">
        <v>4104402</v>
      </c>
      <c r="AD3962" t="s">
        <v>3731</v>
      </c>
      <c r="AE3962">
        <v>121</v>
      </c>
      <c r="AF3962">
        <v>4104402</v>
      </c>
      <c r="AG3962" t="s">
        <v>3731</v>
      </c>
      <c r="AH3962">
        <v>3000</v>
      </c>
      <c r="AI3962">
        <v>4104402</v>
      </c>
      <c r="AJ3962" t="s">
        <v>3731</v>
      </c>
      <c r="AK3962">
        <v>13254</v>
      </c>
      <c r="AL3962">
        <v>4104402</v>
      </c>
      <c r="AM3962" t="s">
        <v>3731</v>
      </c>
      <c r="AN3962">
        <v>10725</v>
      </c>
      <c r="AO3962">
        <v>0</v>
      </c>
      <c r="AP3962">
        <v>4115754</v>
      </c>
      <c r="AQ3962" t="s">
        <v>1822</v>
      </c>
      <c r="AR3962">
        <v>9600</v>
      </c>
    </row>
    <row r="3963" spans="1:44" x14ac:dyDescent="0.25">
      <c r="A3963">
        <v>2501302</v>
      </c>
      <c r="B3963">
        <v>5</v>
      </c>
      <c r="C3963" t="s">
        <v>883</v>
      </c>
      <c r="D3963" t="s">
        <v>5159</v>
      </c>
      <c r="E3963" t="s">
        <v>5940</v>
      </c>
      <c r="F3963" t="s">
        <v>5940</v>
      </c>
      <c r="G3963">
        <v>240</v>
      </c>
      <c r="H3963">
        <v>8</v>
      </c>
      <c r="I3963" t="s">
        <v>5940</v>
      </c>
      <c r="J3963">
        <v>180</v>
      </c>
      <c r="K3963">
        <v>0</v>
      </c>
      <c r="L3963">
        <v>0</v>
      </c>
      <c r="M3963">
        <v>560</v>
      </c>
      <c r="N3963">
        <v>4</v>
      </c>
      <c r="O3963">
        <v>0</v>
      </c>
      <c r="P3963">
        <v>330</v>
      </c>
      <c r="R3963">
        <v>2501302</v>
      </c>
      <c r="S3963" t="s">
        <v>5940</v>
      </c>
      <c r="T3963" t="s">
        <v>5940</v>
      </c>
      <c r="U3963">
        <v>240</v>
      </c>
      <c r="V3963">
        <v>8</v>
      </c>
      <c r="W3963" t="s">
        <v>5940</v>
      </c>
      <c r="X3963">
        <v>180</v>
      </c>
      <c r="Z3963">
        <v>4104428</v>
      </c>
      <c r="AB3963" t="s">
        <v>5940</v>
      </c>
      <c r="AC3963">
        <v>4104428</v>
      </c>
      <c r="AD3963" t="s">
        <v>3732</v>
      </c>
      <c r="AE3963">
        <v>478</v>
      </c>
      <c r="AF3963">
        <v>4104428</v>
      </c>
      <c r="AG3963" t="s">
        <v>3732</v>
      </c>
      <c r="AH3963">
        <v>90</v>
      </c>
      <c r="AI3963">
        <v>4104428</v>
      </c>
      <c r="AJ3963" t="s">
        <v>3732</v>
      </c>
      <c r="AK3963">
        <v>3840</v>
      </c>
      <c r="AL3963">
        <v>4104428</v>
      </c>
      <c r="AM3963" t="s">
        <v>3732</v>
      </c>
      <c r="AN3963">
        <v>68500</v>
      </c>
      <c r="AO3963">
        <v>0</v>
      </c>
      <c r="AP3963">
        <v>4115804</v>
      </c>
      <c r="AQ3963" t="s">
        <v>1823</v>
      </c>
      <c r="AR3963">
        <v>18340</v>
      </c>
    </row>
    <row r="3964" spans="1:44" x14ac:dyDescent="0.25">
      <c r="A3964">
        <v>2501351</v>
      </c>
      <c r="B3964">
        <v>5</v>
      </c>
      <c r="C3964" t="s">
        <v>883</v>
      </c>
      <c r="D3964" t="s">
        <v>5160</v>
      </c>
      <c r="E3964" t="s">
        <v>5940</v>
      </c>
      <c r="F3964" t="s">
        <v>5940</v>
      </c>
      <c r="G3964">
        <v>90</v>
      </c>
      <c r="H3964" t="s">
        <v>5940</v>
      </c>
      <c r="I3964" t="s">
        <v>5940</v>
      </c>
      <c r="J3964">
        <v>60</v>
      </c>
      <c r="K3964">
        <v>0</v>
      </c>
      <c r="L3964">
        <v>0</v>
      </c>
      <c r="M3964">
        <v>144</v>
      </c>
      <c r="N3964">
        <v>0</v>
      </c>
      <c r="O3964">
        <v>0</v>
      </c>
      <c r="P3964">
        <v>43</v>
      </c>
      <c r="R3964">
        <v>2501351</v>
      </c>
      <c r="S3964" t="s">
        <v>5940</v>
      </c>
      <c r="T3964" t="s">
        <v>5940</v>
      </c>
      <c r="U3964">
        <v>90</v>
      </c>
      <c r="V3964" t="s">
        <v>5940</v>
      </c>
      <c r="W3964" t="s">
        <v>5940</v>
      </c>
      <c r="X3964">
        <v>60</v>
      </c>
      <c r="Z3964">
        <v>4104451</v>
      </c>
      <c r="AB3964" t="s">
        <v>5940</v>
      </c>
      <c r="AC3964">
        <v>4104451</v>
      </c>
      <c r="AD3964" t="s">
        <v>3733</v>
      </c>
      <c r="AE3964">
        <v>90</v>
      </c>
      <c r="AF3964">
        <v>4104451</v>
      </c>
      <c r="AG3964" t="s">
        <v>3733</v>
      </c>
      <c r="AH3964">
        <v>235</v>
      </c>
      <c r="AI3964">
        <v>4104451</v>
      </c>
      <c r="AJ3964" t="s">
        <v>3733</v>
      </c>
      <c r="AK3964">
        <v>1300</v>
      </c>
      <c r="AL3964">
        <v>4104451</v>
      </c>
      <c r="AM3964" t="s">
        <v>3733</v>
      </c>
      <c r="AN3964">
        <v>16380</v>
      </c>
      <c r="AO3964">
        <v>0</v>
      </c>
      <c r="AP3964">
        <v>4115853</v>
      </c>
      <c r="AQ3964" t="s">
        <v>1824</v>
      </c>
      <c r="AR3964">
        <v>3960</v>
      </c>
    </row>
    <row r="3965" spans="1:44" x14ac:dyDescent="0.25">
      <c r="A3965">
        <v>2501401</v>
      </c>
      <c r="B3965">
        <v>5</v>
      </c>
      <c r="C3965" t="s">
        <v>883</v>
      </c>
      <c r="D3965" t="s">
        <v>5161</v>
      </c>
      <c r="E3965">
        <v>7500</v>
      </c>
      <c r="F3965" t="s">
        <v>5940</v>
      </c>
      <c r="G3965">
        <v>8</v>
      </c>
      <c r="H3965" t="s">
        <v>5940</v>
      </c>
      <c r="I3965" t="s">
        <v>5940</v>
      </c>
      <c r="J3965">
        <v>6</v>
      </c>
      <c r="K3965">
        <v>60000</v>
      </c>
      <c r="L3965">
        <v>0</v>
      </c>
      <c r="M3965">
        <v>6</v>
      </c>
      <c r="N3965">
        <v>0</v>
      </c>
      <c r="O3965">
        <v>0</v>
      </c>
      <c r="P3965">
        <v>4</v>
      </c>
      <c r="R3965">
        <v>2501401</v>
      </c>
      <c r="S3965">
        <v>7500</v>
      </c>
      <c r="T3965" t="s">
        <v>5940</v>
      </c>
      <c r="U3965">
        <v>8</v>
      </c>
      <c r="V3965" t="s">
        <v>5940</v>
      </c>
      <c r="W3965" t="s">
        <v>5940</v>
      </c>
      <c r="X3965">
        <v>6</v>
      </c>
      <c r="Z3965">
        <v>4104501</v>
      </c>
      <c r="AB3965" t="s">
        <v>5940</v>
      </c>
      <c r="AC3965">
        <v>4104501</v>
      </c>
      <c r="AD3965" t="s">
        <v>3734</v>
      </c>
      <c r="AE3965">
        <v>20</v>
      </c>
      <c r="AF3965">
        <v>4104501</v>
      </c>
      <c r="AG3965" t="s">
        <v>3734</v>
      </c>
      <c r="AH3965">
        <v>9000</v>
      </c>
      <c r="AI3965">
        <v>4104501</v>
      </c>
      <c r="AJ3965" t="s">
        <v>3734</v>
      </c>
      <c r="AK3965">
        <v>2400</v>
      </c>
      <c r="AL3965">
        <v>4104501</v>
      </c>
      <c r="AM3965" t="s">
        <v>3734</v>
      </c>
      <c r="AN3965">
        <v>27650</v>
      </c>
      <c r="AO3965">
        <v>0</v>
      </c>
      <c r="AP3965">
        <v>4115903</v>
      </c>
      <c r="AQ3965" t="s">
        <v>1825</v>
      </c>
      <c r="AR3965">
        <v>4400</v>
      </c>
    </row>
    <row r="3966" spans="1:44" x14ac:dyDescent="0.25">
      <c r="A3966">
        <v>2501500</v>
      </c>
      <c r="B3966">
        <v>5</v>
      </c>
      <c r="C3966" t="s">
        <v>883</v>
      </c>
      <c r="D3966" t="s">
        <v>5162</v>
      </c>
      <c r="E3966">
        <v>3900</v>
      </c>
      <c r="F3966" t="s">
        <v>5940</v>
      </c>
      <c r="G3966">
        <v>100</v>
      </c>
      <c r="H3966">
        <v>50</v>
      </c>
      <c r="I3966">
        <v>10</v>
      </c>
      <c r="J3966">
        <v>250</v>
      </c>
      <c r="K3966">
        <v>3900</v>
      </c>
      <c r="L3966">
        <v>0</v>
      </c>
      <c r="M3966">
        <v>250</v>
      </c>
      <c r="N3966">
        <v>0</v>
      </c>
      <c r="O3966">
        <v>7</v>
      </c>
      <c r="P3966">
        <v>880</v>
      </c>
      <c r="R3966">
        <v>2501500</v>
      </c>
      <c r="S3966">
        <v>3900</v>
      </c>
      <c r="T3966" t="s">
        <v>5940</v>
      </c>
      <c r="U3966">
        <v>100</v>
      </c>
      <c r="V3966">
        <v>50</v>
      </c>
      <c r="W3966">
        <v>10</v>
      </c>
      <c r="X3966">
        <v>250</v>
      </c>
      <c r="Z3966">
        <v>4104600</v>
      </c>
      <c r="AB3966">
        <v>215</v>
      </c>
      <c r="AC3966">
        <v>4104600</v>
      </c>
      <c r="AD3966" t="s">
        <v>3735</v>
      </c>
      <c r="AE3966">
        <v>109</v>
      </c>
      <c r="AF3966">
        <v>4104600</v>
      </c>
      <c r="AG3966" t="s">
        <v>3735</v>
      </c>
      <c r="AH3966">
        <v>40000</v>
      </c>
      <c r="AI3966">
        <v>4104600</v>
      </c>
      <c r="AJ3966" t="s">
        <v>3735</v>
      </c>
      <c r="AK3966">
        <v>3120</v>
      </c>
      <c r="AL3966">
        <v>4104600</v>
      </c>
      <c r="AM3966" t="s">
        <v>3735</v>
      </c>
      <c r="AN3966">
        <v>10875</v>
      </c>
      <c r="AO3966">
        <v>0</v>
      </c>
      <c r="AP3966">
        <v>4116000</v>
      </c>
      <c r="AQ3966" t="s">
        <v>1826</v>
      </c>
      <c r="AR3966">
        <v>822</v>
      </c>
    </row>
    <row r="3967" spans="1:44" x14ac:dyDescent="0.25">
      <c r="A3967">
        <v>2501534</v>
      </c>
      <c r="B3967">
        <v>5</v>
      </c>
      <c r="C3967" t="s">
        <v>883</v>
      </c>
      <c r="D3967" t="s">
        <v>5163</v>
      </c>
      <c r="E3967" t="s">
        <v>5940</v>
      </c>
      <c r="F3967" t="s">
        <v>5940</v>
      </c>
      <c r="G3967">
        <v>36</v>
      </c>
      <c r="H3967">
        <v>6</v>
      </c>
      <c r="I3967" t="s">
        <v>5940</v>
      </c>
      <c r="J3967">
        <v>327</v>
      </c>
      <c r="K3967">
        <v>0</v>
      </c>
      <c r="L3967">
        <v>0</v>
      </c>
      <c r="M3967">
        <v>560</v>
      </c>
      <c r="N3967">
        <v>0</v>
      </c>
      <c r="O3967">
        <v>0</v>
      </c>
      <c r="P3967">
        <v>1809</v>
      </c>
      <c r="R3967">
        <v>2501534</v>
      </c>
      <c r="S3967" t="s">
        <v>5940</v>
      </c>
      <c r="T3967" t="s">
        <v>5940</v>
      </c>
      <c r="U3967">
        <v>36</v>
      </c>
      <c r="V3967">
        <v>6</v>
      </c>
      <c r="W3967" t="s">
        <v>5940</v>
      </c>
      <c r="X3967">
        <v>327</v>
      </c>
      <c r="Z3967">
        <v>4104659</v>
      </c>
      <c r="AB3967" t="s">
        <v>5940</v>
      </c>
      <c r="AC3967">
        <v>4104659</v>
      </c>
      <c r="AD3967" t="s">
        <v>3736</v>
      </c>
      <c r="AE3967" t="s">
        <v>5940</v>
      </c>
      <c r="AF3967">
        <v>4104659</v>
      </c>
      <c r="AG3967" t="s">
        <v>3736</v>
      </c>
      <c r="AH3967" t="s">
        <v>5940</v>
      </c>
      <c r="AI3967">
        <v>4104659</v>
      </c>
      <c r="AJ3967" t="s">
        <v>3736</v>
      </c>
      <c r="AK3967">
        <v>6240</v>
      </c>
      <c r="AL3967">
        <v>4104659</v>
      </c>
      <c r="AM3967" t="s">
        <v>3736</v>
      </c>
      <c r="AN3967">
        <v>46800</v>
      </c>
      <c r="AO3967">
        <v>0</v>
      </c>
      <c r="AP3967">
        <v>4116059</v>
      </c>
      <c r="AQ3967" t="s">
        <v>1827</v>
      </c>
      <c r="AR3967">
        <v>17650</v>
      </c>
    </row>
    <row r="3968" spans="1:44" x14ac:dyDescent="0.25">
      <c r="A3968">
        <v>2501609</v>
      </c>
      <c r="B3968">
        <v>5</v>
      </c>
      <c r="C3968" t="s">
        <v>883</v>
      </c>
      <c r="D3968" t="s">
        <v>5165</v>
      </c>
      <c r="E3968" t="s">
        <v>5940</v>
      </c>
      <c r="F3968" t="s">
        <v>5940</v>
      </c>
      <c r="G3968">
        <v>600</v>
      </c>
      <c r="H3968">
        <v>40</v>
      </c>
      <c r="I3968" t="s">
        <v>5940</v>
      </c>
      <c r="J3968">
        <v>390</v>
      </c>
      <c r="K3968">
        <v>0</v>
      </c>
      <c r="L3968">
        <v>0</v>
      </c>
      <c r="M3968">
        <v>1200</v>
      </c>
      <c r="N3968">
        <v>24</v>
      </c>
      <c r="O3968">
        <v>0</v>
      </c>
      <c r="P3968">
        <v>880</v>
      </c>
      <c r="R3968">
        <v>2501609</v>
      </c>
      <c r="S3968" t="s">
        <v>5940</v>
      </c>
      <c r="T3968" t="s">
        <v>5940</v>
      </c>
      <c r="U3968">
        <v>600</v>
      </c>
      <c r="V3968">
        <v>40</v>
      </c>
      <c r="W3968" t="s">
        <v>5940</v>
      </c>
      <c r="X3968">
        <v>390</v>
      </c>
      <c r="Z3968">
        <v>4104709</v>
      </c>
      <c r="AB3968" t="s">
        <v>5940</v>
      </c>
      <c r="AC3968">
        <v>4104709</v>
      </c>
      <c r="AD3968" t="s">
        <v>3737</v>
      </c>
      <c r="AE3968">
        <v>171</v>
      </c>
      <c r="AF3968">
        <v>4104709</v>
      </c>
      <c r="AG3968" t="s">
        <v>3737</v>
      </c>
      <c r="AH3968">
        <v>700</v>
      </c>
      <c r="AI3968">
        <v>4104709</v>
      </c>
      <c r="AJ3968" t="s">
        <v>3737</v>
      </c>
      <c r="AK3968">
        <v>1125</v>
      </c>
      <c r="AL3968">
        <v>4104709</v>
      </c>
      <c r="AM3968" t="s">
        <v>3737</v>
      </c>
      <c r="AN3968">
        <v>1958</v>
      </c>
      <c r="AO3968">
        <v>0</v>
      </c>
      <c r="AP3968">
        <v>4116109</v>
      </c>
      <c r="AQ3968" t="s">
        <v>1828</v>
      </c>
      <c r="AR3968">
        <v>7735</v>
      </c>
    </row>
    <row r="3969" spans="1:44" x14ac:dyDescent="0.25">
      <c r="A3969">
        <v>2501575</v>
      </c>
      <c r="B3969">
        <v>5</v>
      </c>
      <c r="C3969" t="s">
        <v>883</v>
      </c>
      <c r="D3969" t="s">
        <v>5164</v>
      </c>
      <c r="E3969" t="s">
        <v>5940</v>
      </c>
      <c r="F3969" t="s">
        <v>5940</v>
      </c>
      <c r="G3969">
        <v>300</v>
      </c>
      <c r="H3969">
        <v>9</v>
      </c>
      <c r="I3969" t="s">
        <v>5940</v>
      </c>
      <c r="J3969">
        <v>170</v>
      </c>
      <c r="K3969">
        <v>0</v>
      </c>
      <c r="L3969">
        <v>0</v>
      </c>
      <c r="M3969">
        <v>150</v>
      </c>
      <c r="N3969">
        <v>3</v>
      </c>
      <c r="O3969">
        <v>0</v>
      </c>
      <c r="P3969">
        <v>65</v>
      </c>
      <c r="R3969">
        <v>2501575</v>
      </c>
      <c r="S3969" t="s">
        <v>5940</v>
      </c>
      <c r="T3969" t="s">
        <v>5940</v>
      </c>
      <c r="U3969">
        <v>300</v>
      </c>
      <c r="V3969">
        <v>9</v>
      </c>
      <c r="W3969" t="s">
        <v>5940</v>
      </c>
      <c r="X3969">
        <v>170</v>
      </c>
      <c r="Z3969">
        <v>4104808</v>
      </c>
      <c r="AB3969" t="s">
        <v>5940</v>
      </c>
      <c r="AC3969">
        <v>4104808</v>
      </c>
      <c r="AD3969" t="s">
        <v>3738</v>
      </c>
      <c r="AE3969">
        <v>175</v>
      </c>
      <c r="AF3969">
        <v>4104808</v>
      </c>
      <c r="AG3969" t="s">
        <v>3738</v>
      </c>
      <c r="AH3969">
        <v>24750</v>
      </c>
      <c r="AI3969">
        <v>4104808</v>
      </c>
      <c r="AJ3969" t="s">
        <v>3738</v>
      </c>
      <c r="AK3969">
        <v>4900</v>
      </c>
      <c r="AL3969">
        <v>4104808</v>
      </c>
      <c r="AM3969" t="s">
        <v>3738</v>
      </c>
      <c r="AN3969">
        <v>206534</v>
      </c>
      <c r="AO3969">
        <v>0</v>
      </c>
      <c r="AP3969">
        <v>4116208</v>
      </c>
      <c r="AQ3969" t="s">
        <v>1829</v>
      </c>
      <c r="AR3969">
        <v>200</v>
      </c>
    </row>
    <row r="3970" spans="1:44" x14ac:dyDescent="0.25">
      <c r="A3970">
        <v>2501708</v>
      </c>
      <c r="B3970">
        <v>5</v>
      </c>
      <c r="C3970" t="s">
        <v>883</v>
      </c>
      <c r="D3970" t="s">
        <v>5166</v>
      </c>
      <c r="E3970" t="s">
        <v>5940</v>
      </c>
      <c r="F3970" t="s">
        <v>5940</v>
      </c>
      <c r="G3970">
        <v>150</v>
      </c>
      <c r="H3970" t="s">
        <v>5940</v>
      </c>
      <c r="I3970" t="s">
        <v>5940</v>
      </c>
      <c r="J3970">
        <v>100</v>
      </c>
      <c r="K3970">
        <v>0</v>
      </c>
      <c r="L3970">
        <v>0</v>
      </c>
      <c r="M3970">
        <v>200</v>
      </c>
      <c r="N3970">
        <v>0</v>
      </c>
      <c r="O3970">
        <v>0</v>
      </c>
      <c r="P3970">
        <v>180</v>
      </c>
      <c r="R3970">
        <v>2501708</v>
      </c>
      <c r="S3970" t="s">
        <v>5940</v>
      </c>
      <c r="T3970" t="s">
        <v>5940</v>
      </c>
      <c r="U3970">
        <v>150</v>
      </c>
      <c r="V3970" t="s">
        <v>5940</v>
      </c>
      <c r="W3970" t="s">
        <v>5940</v>
      </c>
      <c r="X3970">
        <v>100</v>
      </c>
      <c r="Z3970">
        <v>4104907</v>
      </c>
      <c r="AB3970" t="s">
        <v>5940</v>
      </c>
      <c r="AC3970">
        <v>4104907</v>
      </c>
      <c r="AD3970" t="s">
        <v>3739</v>
      </c>
      <c r="AE3970" t="s">
        <v>5940</v>
      </c>
      <c r="AF3970">
        <v>4104907</v>
      </c>
      <c r="AG3970" t="s">
        <v>3739</v>
      </c>
      <c r="AH3970" t="s">
        <v>5940</v>
      </c>
      <c r="AI3970">
        <v>4104907</v>
      </c>
      <c r="AJ3970" t="s">
        <v>3739</v>
      </c>
      <c r="AK3970">
        <v>18200</v>
      </c>
      <c r="AL3970">
        <v>4104907</v>
      </c>
      <c r="AM3970" t="s">
        <v>3739</v>
      </c>
      <c r="AN3970">
        <v>220500</v>
      </c>
      <c r="AO3970">
        <v>0</v>
      </c>
      <c r="AP3970">
        <v>4116307</v>
      </c>
      <c r="AQ3970" t="s">
        <v>1830</v>
      </c>
      <c r="AR3970">
        <v>3730</v>
      </c>
    </row>
    <row r="3971" spans="1:44" x14ac:dyDescent="0.25">
      <c r="A3971">
        <v>2501807</v>
      </c>
      <c r="B3971">
        <v>5</v>
      </c>
      <c r="C3971" t="s">
        <v>883</v>
      </c>
      <c r="D3971" t="s">
        <v>5167</v>
      </c>
      <c r="E3971" t="s">
        <v>5940</v>
      </c>
      <c r="F3971" t="s">
        <v>5940</v>
      </c>
      <c r="G3971">
        <v>0</v>
      </c>
      <c r="H3971" t="s">
        <v>5940</v>
      </c>
      <c r="I3971" t="s">
        <v>5940</v>
      </c>
      <c r="J3971" t="s">
        <v>5940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R3971">
        <v>2501807</v>
      </c>
      <c r="S3971" t="s">
        <v>5940</v>
      </c>
      <c r="T3971" t="s">
        <v>5940</v>
      </c>
      <c r="U3971">
        <v>0</v>
      </c>
      <c r="V3971" t="s">
        <v>5940</v>
      </c>
      <c r="W3971" t="s">
        <v>5940</v>
      </c>
      <c r="X3971" t="s">
        <v>5940</v>
      </c>
      <c r="Z3971">
        <v>4105003</v>
      </c>
      <c r="AB3971">
        <v>400</v>
      </c>
      <c r="AC3971">
        <v>4105003</v>
      </c>
      <c r="AD3971" t="s">
        <v>3740</v>
      </c>
      <c r="AE3971">
        <v>750</v>
      </c>
      <c r="AF3971">
        <v>4105003</v>
      </c>
      <c r="AG3971" t="s">
        <v>3740</v>
      </c>
      <c r="AH3971">
        <v>84500</v>
      </c>
      <c r="AI3971">
        <v>4105003</v>
      </c>
      <c r="AJ3971" t="s">
        <v>3740</v>
      </c>
      <c r="AK3971">
        <v>1250</v>
      </c>
      <c r="AL3971">
        <v>4105003</v>
      </c>
      <c r="AM3971" t="s">
        <v>3740</v>
      </c>
      <c r="AN3971">
        <v>43605</v>
      </c>
      <c r="AO3971">
        <v>0</v>
      </c>
      <c r="AP3971">
        <v>4116406</v>
      </c>
      <c r="AQ3971" t="s">
        <v>1831</v>
      </c>
      <c r="AR3971">
        <v>1009</v>
      </c>
    </row>
    <row r="3972" spans="1:44" x14ac:dyDescent="0.25">
      <c r="A3972">
        <v>2501906</v>
      </c>
      <c r="B3972">
        <v>5</v>
      </c>
      <c r="C3972" t="s">
        <v>883</v>
      </c>
      <c r="D3972" t="s">
        <v>5168</v>
      </c>
      <c r="E3972">
        <v>900</v>
      </c>
      <c r="F3972" t="s">
        <v>5940</v>
      </c>
      <c r="G3972">
        <v>80</v>
      </c>
      <c r="H3972">
        <v>240</v>
      </c>
      <c r="I3972">
        <v>8</v>
      </c>
      <c r="J3972">
        <v>190</v>
      </c>
      <c r="K3972">
        <v>900</v>
      </c>
      <c r="L3972">
        <v>0</v>
      </c>
      <c r="M3972">
        <v>160</v>
      </c>
      <c r="N3972">
        <v>0</v>
      </c>
      <c r="O3972">
        <v>8</v>
      </c>
      <c r="P3972">
        <v>214</v>
      </c>
      <c r="R3972">
        <v>2501906</v>
      </c>
      <c r="S3972">
        <v>900</v>
      </c>
      <c r="T3972" t="s">
        <v>5940</v>
      </c>
      <c r="U3972">
        <v>80</v>
      </c>
      <c r="V3972">
        <v>240</v>
      </c>
      <c r="W3972">
        <v>8</v>
      </c>
      <c r="X3972">
        <v>190</v>
      </c>
      <c r="Z3972">
        <v>4105102</v>
      </c>
      <c r="AB3972">
        <v>1245</v>
      </c>
      <c r="AC3972">
        <v>4105102</v>
      </c>
      <c r="AD3972" t="s">
        <v>3741</v>
      </c>
      <c r="AE3972">
        <v>14</v>
      </c>
      <c r="AF3972">
        <v>4105102</v>
      </c>
      <c r="AG3972" t="s">
        <v>3741</v>
      </c>
      <c r="AH3972">
        <v>455511</v>
      </c>
      <c r="AI3972">
        <v>4105102</v>
      </c>
      <c r="AJ3972" t="s">
        <v>3741</v>
      </c>
      <c r="AK3972">
        <v>672</v>
      </c>
      <c r="AL3972">
        <v>4105102</v>
      </c>
      <c r="AM3972" t="s">
        <v>3741</v>
      </c>
      <c r="AN3972">
        <v>9583</v>
      </c>
      <c r="AO3972">
        <v>0</v>
      </c>
      <c r="AP3972">
        <v>4116505</v>
      </c>
      <c r="AQ3972" t="s">
        <v>1832</v>
      </c>
      <c r="AR3972">
        <v>310</v>
      </c>
    </row>
    <row r="3973" spans="1:44" x14ac:dyDescent="0.25">
      <c r="A3973">
        <v>2502003</v>
      </c>
      <c r="B3973">
        <v>5</v>
      </c>
      <c r="C3973" t="s">
        <v>883</v>
      </c>
      <c r="D3973" t="s">
        <v>5169</v>
      </c>
      <c r="E3973" t="s">
        <v>5940</v>
      </c>
      <c r="F3973" t="s">
        <v>5940</v>
      </c>
      <c r="G3973">
        <v>0</v>
      </c>
      <c r="H3973">
        <v>60</v>
      </c>
      <c r="I3973" t="s">
        <v>5940</v>
      </c>
      <c r="J3973">
        <v>3</v>
      </c>
      <c r="K3973">
        <v>0</v>
      </c>
      <c r="L3973">
        <v>0</v>
      </c>
      <c r="M3973">
        <v>72</v>
      </c>
      <c r="N3973">
        <v>0</v>
      </c>
      <c r="O3973">
        <v>3</v>
      </c>
      <c r="P3973">
        <v>21</v>
      </c>
      <c r="R3973">
        <v>2502003</v>
      </c>
      <c r="S3973" t="s">
        <v>5940</v>
      </c>
      <c r="T3973" t="s">
        <v>5940</v>
      </c>
      <c r="U3973">
        <v>0</v>
      </c>
      <c r="V3973">
        <v>60</v>
      </c>
      <c r="W3973" t="s">
        <v>5940</v>
      </c>
      <c r="X3973">
        <v>3</v>
      </c>
      <c r="Z3973">
        <v>4105201</v>
      </c>
      <c r="AB3973" t="s">
        <v>5940</v>
      </c>
      <c r="AC3973">
        <v>4105201</v>
      </c>
      <c r="AD3973" t="s">
        <v>3742</v>
      </c>
      <c r="AE3973">
        <v>123</v>
      </c>
      <c r="AF3973">
        <v>4105201</v>
      </c>
      <c r="AG3973" t="s">
        <v>3742</v>
      </c>
      <c r="AH3973" t="s">
        <v>5940</v>
      </c>
      <c r="AI3973">
        <v>4105201</v>
      </c>
      <c r="AJ3973" t="s">
        <v>3742</v>
      </c>
      <c r="AK3973">
        <v>2830</v>
      </c>
      <c r="AL3973">
        <v>4105201</v>
      </c>
      <c r="AM3973" t="s">
        <v>3742</v>
      </c>
      <c r="AN3973" t="s">
        <v>5940</v>
      </c>
      <c r="AO3973">
        <v>0</v>
      </c>
      <c r="AP3973">
        <v>4116604</v>
      </c>
      <c r="AQ3973" t="s">
        <v>1833</v>
      </c>
      <c r="AR3973">
        <v>2225</v>
      </c>
    </row>
    <row r="3974" spans="1:44" x14ac:dyDescent="0.25">
      <c r="A3974">
        <v>2502052</v>
      </c>
      <c r="B3974">
        <v>5</v>
      </c>
      <c r="C3974" t="s">
        <v>883</v>
      </c>
      <c r="D3974" t="s">
        <v>5170</v>
      </c>
      <c r="E3974">
        <v>100</v>
      </c>
      <c r="F3974" t="s">
        <v>5940</v>
      </c>
      <c r="G3974">
        <v>30</v>
      </c>
      <c r="H3974">
        <v>4</v>
      </c>
      <c r="I3974">
        <v>1</v>
      </c>
      <c r="J3974">
        <v>18</v>
      </c>
      <c r="K3974">
        <v>100</v>
      </c>
      <c r="L3974">
        <v>0</v>
      </c>
      <c r="M3974">
        <v>240</v>
      </c>
      <c r="N3974">
        <v>0</v>
      </c>
      <c r="O3974">
        <v>0</v>
      </c>
      <c r="P3974">
        <v>90</v>
      </c>
      <c r="R3974">
        <v>2502052</v>
      </c>
      <c r="S3974">
        <v>100</v>
      </c>
      <c r="T3974" t="s">
        <v>5940</v>
      </c>
      <c r="U3974">
        <v>30</v>
      </c>
      <c r="V3974">
        <v>4</v>
      </c>
      <c r="W3974">
        <v>1</v>
      </c>
      <c r="X3974">
        <v>18</v>
      </c>
      <c r="Z3974">
        <v>4105300</v>
      </c>
      <c r="AB3974" t="s">
        <v>5940</v>
      </c>
      <c r="AC3974">
        <v>4105300</v>
      </c>
      <c r="AD3974" t="s">
        <v>3743</v>
      </c>
      <c r="AE3974">
        <v>24</v>
      </c>
      <c r="AF3974">
        <v>4105300</v>
      </c>
      <c r="AG3974" t="s">
        <v>3743</v>
      </c>
      <c r="AH3974">
        <v>31800</v>
      </c>
      <c r="AI3974">
        <v>4105300</v>
      </c>
      <c r="AJ3974" t="s">
        <v>3743</v>
      </c>
      <c r="AK3974">
        <v>300</v>
      </c>
      <c r="AL3974">
        <v>4105300</v>
      </c>
      <c r="AM3974" t="s">
        <v>3743</v>
      </c>
      <c r="AN3974">
        <v>73606</v>
      </c>
      <c r="AO3974">
        <v>0</v>
      </c>
      <c r="AP3974">
        <v>4116703</v>
      </c>
      <c r="AQ3974" t="s">
        <v>1834</v>
      </c>
      <c r="AR3974">
        <v>47730</v>
      </c>
    </row>
    <row r="3975" spans="1:44" x14ac:dyDescent="0.25">
      <c r="A3975">
        <v>2502102</v>
      </c>
      <c r="B3975">
        <v>5</v>
      </c>
      <c r="C3975" t="s">
        <v>883</v>
      </c>
      <c r="D3975" t="s">
        <v>5171</v>
      </c>
      <c r="E3975">
        <v>500</v>
      </c>
      <c r="F3975" t="s">
        <v>5940</v>
      </c>
      <c r="G3975">
        <v>184</v>
      </c>
      <c r="H3975">
        <v>62</v>
      </c>
      <c r="I3975">
        <v>150</v>
      </c>
      <c r="J3975">
        <v>128</v>
      </c>
      <c r="K3975">
        <v>600</v>
      </c>
      <c r="L3975">
        <v>0</v>
      </c>
      <c r="M3975">
        <v>665</v>
      </c>
      <c r="N3975">
        <v>0</v>
      </c>
      <c r="O3975">
        <v>256</v>
      </c>
      <c r="P3975">
        <v>238</v>
      </c>
      <c r="R3975">
        <v>2502102</v>
      </c>
      <c r="S3975">
        <v>500</v>
      </c>
      <c r="T3975" t="s">
        <v>5940</v>
      </c>
      <c r="U3975">
        <v>184</v>
      </c>
      <c r="V3975">
        <v>62</v>
      </c>
      <c r="W3975">
        <v>150</v>
      </c>
      <c r="X3975">
        <v>128</v>
      </c>
      <c r="Z3975">
        <v>4105409</v>
      </c>
      <c r="AB3975" t="s">
        <v>5940</v>
      </c>
      <c r="AC3975">
        <v>4105409</v>
      </c>
      <c r="AD3975" t="s">
        <v>3744</v>
      </c>
      <c r="AE3975" t="s">
        <v>5940</v>
      </c>
      <c r="AF3975">
        <v>4105409</v>
      </c>
      <c r="AG3975" t="s">
        <v>3744</v>
      </c>
      <c r="AH3975">
        <v>1200</v>
      </c>
      <c r="AI3975">
        <v>4105409</v>
      </c>
      <c r="AJ3975" t="s">
        <v>3744</v>
      </c>
      <c r="AK3975">
        <v>385</v>
      </c>
      <c r="AL3975">
        <v>4105409</v>
      </c>
      <c r="AM3975" t="s">
        <v>3744</v>
      </c>
      <c r="AN3975">
        <v>26792</v>
      </c>
      <c r="AO3975">
        <v>0</v>
      </c>
      <c r="AP3975">
        <v>4116802</v>
      </c>
      <c r="AQ3975" t="s">
        <v>1835</v>
      </c>
      <c r="AR3975">
        <v>10860</v>
      </c>
    </row>
    <row r="3976" spans="1:44" x14ac:dyDescent="0.25">
      <c r="A3976">
        <v>2502151</v>
      </c>
      <c r="B3976">
        <v>5</v>
      </c>
      <c r="C3976" t="s">
        <v>883</v>
      </c>
      <c r="D3976" t="s">
        <v>5172</v>
      </c>
      <c r="E3976" t="s">
        <v>5940</v>
      </c>
      <c r="F3976" t="s">
        <v>5940</v>
      </c>
      <c r="G3976">
        <v>180</v>
      </c>
      <c r="H3976">
        <v>3</v>
      </c>
      <c r="I3976" t="s">
        <v>5940</v>
      </c>
      <c r="J3976">
        <v>68</v>
      </c>
      <c r="K3976">
        <v>0</v>
      </c>
      <c r="L3976">
        <v>0</v>
      </c>
      <c r="M3976">
        <v>240</v>
      </c>
      <c r="N3976">
        <v>4</v>
      </c>
      <c r="O3976">
        <v>0</v>
      </c>
      <c r="P3976">
        <v>180</v>
      </c>
      <c r="R3976">
        <v>2502151</v>
      </c>
      <c r="S3976" t="s">
        <v>5940</v>
      </c>
      <c r="T3976" t="s">
        <v>5940</v>
      </c>
      <c r="U3976">
        <v>180</v>
      </c>
      <c r="V3976">
        <v>3</v>
      </c>
      <c r="W3976" t="s">
        <v>5940</v>
      </c>
      <c r="X3976">
        <v>68</v>
      </c>
      <c r="Z3976">
        <v>4105508</v>
      </c>
      <c r="AB3976">
        <v>9</v>
      </c>
      <c r="AC3976">
        <v>4105508</v>
      </c>
      <c r="AD3976" t="s">
        <v>3745</v>
      </c>
      <c r="AE3976">
        <v>130</v>
      </c>
      <c r="AF3976">
        <v>4105508</v>
      </c>
      <c r="AG3976" t="s">
        <v>3745</v>
      </c>
      <c r="AH3976">
        <v>249024</v>
      </c>
      <c r="AI3976">
        <v>4105508</v>
      </c>
      <c r="AJ3976" t="s">
        <v>3745</v>
      </c>
      <c r="AK3976">
        <v>140</v>
      </c>
      <c r="AL3976">
        <v>4105508</v>
      </c>
      <c r="AM3976" t="s">
        <v>3745</v>
      </c>
      <c r="AN3976">
        <v>30000</v>
      </c>
      <c r="AO3976">
        <v>0</v>
      </c>
      <c r="AP3976">
        <v>4116901</v>
      </c>
      <c r="AQ3976" t="s">
        <v>1836</v>
      </c>
      <c r="AR3976">
        <v>4800</v>
      </c>
    </row>
    <row r="3977" spans="1:44" x14ac:dyDescent="0.25">
      <c r="A3977">
        <v>2502201</v>
      </c>
      <c r="B3977">
        <v>5</v>
      </c>
      <c r="C3977" t="s">
        <v>883</v>
      </c>
      <c r="D3977" t="s">
        <v>5173</v>
      </c>
      <c r="E3977" t="s">
        <v>5940</v>
      </c>
      <c r="F3977" t="s">
        <v>5940</v>
      </c>
      <c r="G3977">
        <v>36</v>
      </c>
      <c r="H3977">
        <v>4</v>
      </c>
      <c r="I3977">
        <v>3</v>
      </c>
      <c r="J3977">
        <v>12</v>
      </c>
      <c r="K3977">
        <v>0</v>
      </c>
      <c r="L3977">
        <v>0</v>
      </c>
      <c r="M3977">
        <v>72</v>
      </c>
      <c r="N3977">
        <v>0</v>
      </c>
      <c r="O3977">
        <v>3</v>
      </c>
      <c r="P3977">
        <v>22</v>
      </c>
      <c r="R3977">
        <v>2502201</v>
      </c>
      <c r="S3977" t="s">
        <v>5940</v>
      </c>
      <c r="T3977" t="s">
        <v>5940</v>
      </c>
      <c r="U3977">
        <v>36</v>
      </c>
      <c r="V3977">
        <v>4</v>
      </c>
      <c r="W3977">
        <v>3</v>
      </c>
      <c r="X3977">
        <v>12</v>
      </c>
      <c r="Z3977">
        <v>4105607</v>
      </c>
      <c r="AB3977">
        <v>275</v>
      </c>
      <c r="AC3977">
        <v>4105607</v>
      </c>
      <c r="AD3977" t="s">
        <v>3746</v>
      </c>
      <c r="AE3977">
        <v>5</v>
      </c>
      <c r="AF3977">
        <v>4105607</v>
      </c>
      <c r="AG3977" t="s">
        <v>3746</v>
      </c>
      <c r="AH3977">
        <v>499449</v>
      </c>
      <c r="AI3977">
        <v>4105607</v>
      </c>
      <c r="AJ3977" t="s">
        <v>3746</v>
      </c>
      <c r="AK3977">
        <v>142</v>
      </c>
      <c r="AL3977">
        <v>4105607</v>
      </c>
      <c r="AM3977" t="s">
        <v>3746</v>
      </c>
      <c r="AN3977">
        <v>2000</v>
      </c>
      <c r="AO3977">
        <v>0</v>
      </c>
      <c r="AP3977">
        <v>4116950</v>
      </c>
      <c r="AQ3977" t="s">
        <v>1837</v>
      </c>
      <c r="AR3977">
        <v>6210</v>
      </c>
    </row>
    <row r="3978" spans="1:44" x14ac:dyDescent="0.25">
      <c r="A3978">
        <v>2502300</v>
      </c>
      <c r="B3978">
        <v>5</v>
      </c>
      <c r="C3978" t="s">
        <v>883</v>
      </c>
      <c r="D3978" t="s">
        <v>5174</v>
      </c>
      <c r="E3978">
        <v>210</v>
      </c>
      <c r="F3978" t="s">
        <v>5940</v>
      </c>
      <c r="G3978">
        <v>18</v>
      </c>
      <c r="H3978" t="s">
        <v>5940</v>
      </c>
      <c r="I3978" t="s">
        <v>5940</v>
      </c>
      <c r="J3978">
        <v>384</v>
      </c>
      <c r="K3978">
        <v>210</v>
      </c>
      <c r="L3978">
        <v>0</v>
      </c>
      <c r="M3978">
        <v>166</v>
      </c>
      <c r="N3978">
        <v>97</v>
      </c>
      <c r="O3978">
        <v>8</v>
      </c>
      <c r="P3978">
        <v>584</v>
      </c>
      <c r="R3978">
        <v>2502300</v>
      </c>
      <c r="S3978">
        <v>210</v>
      </c>
      <c r="T3978" t="s">
        <v>5940</v>
      </c>
      <c r="U3978">
        <v>18</v>
      </c>
      <c r="V3978" t="s">
        <v>5940</v>
      </c>
      <c r="W3978" t="s">
        <v>5940</v>
      </c>
      <c r="X3978">
        <v>384</v>
      </c>
      <c r="Z3978">
        <v>4105706</v>
      </c>
      <c r="AB3978" t="s">
        <v>5940</v>
      </c>
      <c r="AC3978">
        <v>4105706</v>
      </c>
      <c r="AD3978" t="s">
        <v>3747</v>
      </c>
      <c r="AE3978">
        <v>48</v>
      </c>
      <c r="AF3978">
        <v>4105706</v>
      </c>
      <c r="AG3978" t="s">
        <v>3747</v>
      </c>
      <c r="AH3978">
        <v>200</v>
      </c>
      <c r="AI3978">
        <v>4105706</v>
      </c>
      <c r="AJ3978" t="s">
        <v>3747</v>
      </c>
      <c r="AK3978">
        <v>1370</v>
      </c>
      <c r="AL3978">
        <v>4105706</v>
      </c>
      <c r="AM3978" t="s">
        <v>3747</v>
      </c>
      <c r="AN3978">
        <v>45080</v>
      </c>
      <c r="AO3978">
        <v>0</v>
      </c>
      <c r="AP3978">
        <v>4117008</v>
      </c>
      <c r="AQ3978" t="s">
        <v>1838</v>
      </c>
      <c r="AR3978">
        <v>14050</v>
      </c>
    </row>
    <row r="3979" spans="1:44" x14ac:dyDescent="0.25">
      <c r="A3979">
        <v>2502409</v>
      </c>
      <c r="B3979">
        <v>5</v>
      </c>
      <c r="C3979" t="s">
        <v>883</v>
      </c>
      <c r="D3979" t="s">
        <v>5175</v>
      </c>
      <c r="E3979">
        <v>2250</v>
      </c>
      <c r="F3979" t="s">
        <v>5940</v>
      </c>
      <c r="G3979">
        <v>635</v>
      </c>
      <c r="H3979">
        <v>24</v>
      </c>
      <c r="I3979">
        <v>35</v>
      </c>
      <c r="J3979">
        <v>322</v>
      </c>
      <c r="K3979">
        <v>3300</v>
      </c>
      <c r="L3979">
        <v>0</v>
      </c>
      <c r="M3979">
        <v>1294</v>
      </c>
      <c r="N3979">
        <v>0</v>
      </c>
      <c r="O3979">
        <v>60</v>
      </c>
      <c r="P3979">
        <v>282</v>
      </c>
      <c r="R3979">
        <v>2502409</v>
      </c>
      <c r="S3979">
        <v>2250</v>
      </c>
      <c r="T3979" t="s">
        <v>5940</v>
      </c>
      <c r="U3979">
        <v>635</v>
      </c>
      <c r="V3979">
        <v>24</v>
      </c>
      <c r="W3979">
        <v>35</v>
      </c>
      <c r="X3979">
        <v>322</v>
      </c>
      <c r="Z3979">
        <v>4105805</v>
      </c>
      <c r="AB3979" t="s">
        <v>5940</v>
      </c>
      <c r="AC3979">
        <v>4105805</v>
      </c>
      <c r="AD3979" t="s">
        <v>3748</v>
      </c>
      <c r="AE3979" t="s">
        <v>5940</v>
      </c>
      <c r="AF3979">
        <v>4105805</v>
      </c>
      <c r="AG3979" t="s">
        <v>3748</v>
      </c>
      <c r="AH3979" t="s">
        <v>5940</v>
      </c>
      <c r="AI3979">
        <v>4105805</v>
      </c>
      <c r="AJ3979" t="s">
        <v>3748</v>
      </c>
      <c r="AK3979">
        <v>191</v>
      </c>
      <c r="AL3979">
        <v>4105805</v>
      </c>
      <c r="AM3979" t="s">
        <v>3748</v>
      </c>
      <c r="AN3979" t="s">
        <v>5940</v>
      </c>
      <c r="AO3979">
        <v>0</v>
      </c>
      <c r="AP3979">
        <v>4117057</v>
      </c>
      <c r="AQ3979" t="s">
        <v>1839</v>
      </c>
      <c r="AR3979">
        <v>46625</v>
      </c>
    </row>
    <row r="3980" spans="1:44" x14ac:dyDescent="0.25">
      <c r="A3980">
        <v>2502508</v>
      </c>
      <c r="B3980">
        <v>5</v>
      </c>
      <c r="C3980" t="s">
        <v>883</v>
      </c>
      <c r="D3980" t="s">
        <v>5176</v>
      </c>
      <c r="E3980" t="s">
        <v>5940</v>
      </c>
      <c r="F3980" t="s">
        <v>5940</v>
      </c>
      <c r="G3980">
        <v>240</v>
      </c>
      <c r="H3980">
        <v>16</v>
      </c>
      <c r="I3980" t="s">
        <v>5940</v>
      </c>
      <c r="J3980">
        <v>220</v>
      </c>
      <c r="K3980">
        <v>0</v>
      </c>
      <c r="L3980">
        <v>0</v>
      </c>
      <c r="M3980">
        <v>450</v>
      </c>
      <c r="N3980">
        <v>8</v>
      </c>
      <c r="O3980">
        <v>0</v>
      </c>
      <c r="P3980">
        <v>225</v>
      </c>
      <c r="R3980">
        <v>2502508</v>
      </c>
      <c r="S3980" t="s">
        <v>5940</v>
      </c>
      <c r="T3980" t="s">
        <v>5940</v>
      </c>
      <c r="U3980">
        <v>240</v>
      </c>
      <c r="V3980">
        <v>16</v>
      </c>
      <c r="W3980" t="s">
        <v>5940</v>
      </c>
      <c r="X3980">
        <v>220</v>
      </c>
      <c r="Z3980">
        <v>4105904</v>
      </c>
      <c r="AB3980">
        <v>420</v>
      </c>
      <c r="AC3980">
        <v>4105904</v>
      </c>
      <c r="AD3980" t="s">
        <v>3749</v>
      </c>
      <c r="AE3980">
        <v>5</v>
      </c>
      <c r="AF3980">
        <v>4105904</v>
      </c>
      <c r="AG3980" t="s">
        <v>3749</v>
      </c>
      <c r="AH3980">
        <v>721351</v>
      </c>
      <c r="AI3980">
        <v>4105904</v>
      </c>
      <c r="AJ3980" t="s">
        <v>3749</v>
      </c>
      <c r="AK3980">
        <v>35</v>
      </c>
      <c r="AL3980">
        <v>4105904</v>
      </c>
      <c r="AM3980" t="s">
        <v>3749</v>
      </c>
      <c r="AN3980">
        <v>3750</v>
      </c>
      <c r="AO3980">
        <v>0</v>
      </c>
      <c r="AP3980">
        <v>4117107</v>
      </c>
      <c r="AQ3980" t="s">
        <v>1840</v>
      </c>
      <c r="AR3980">
        <v>200</v>
      </c>
    </row>
    <row r="3981" spans="1:44" x14ac:dyDescent="0.25">
      <c r="A3981">
        <v>2502706</v>
      </c>
      <c r="B3981">
        <v>5</v>
      </c>
      <c r="C3981" t="s">
        <v>883</v>
      </c>
      <c r="D3981" t="s">
        <v>5178</v>
      </c>
      <c r="E3981" t="s">
        <v>5940</v>
      </c>
      <c r="F3981" t="s">
        <v>5940</v>
      </c>
      <c r="G3981">
        <v>18</v>
      </c>
      <c r="H3981">
        <v>4</v>
      </c>
      <c r="I3981">
        <v>10</v>
      </c>
      <c r="J3981">
        <v>158</v>
      </c>
      <c r="K3981">
        <v>0</v>
      </c>
      <c r="L3981">
        <v>0</v>
      </c>
      <c r="M3981">
        <v>150</v>
      </c>
      <c r="N3981">
        <v>0</v>
      </c>
      <c r="O3981">
        <v>12</v>
      </c>
      <c r="P3981">
        <v>115</v>
      </c>
      <c r="R3981">
        <v>2502706</v>
      </c>
      <c r="S3981" t="s">
        <v>5940</v>
      </c>
      <c r="T3981" t="s">
        <v>5940</v>
      </c>
      <c r="U3981">
        <v>18</v>
      </c>
      <c r="V3981">
        <v>4</v>
      </c>
      <c r="W3981">
        <v>10</v>
      </c>
      <c r="X3981">
        <v>158</v>
      </c>
      <c r="Z3981">
        <v>4106001</v>
      </c>
      <c r="AB3981">
        <v>91</v>
      </c>
      <c r="AC3981">
        <v>4106001</v>
      </c>
      <c r="AD3981" t="s">
        <v>3750</v>
      </c>
      <c r="AE3981">
        <v>270</v>
      </c>
      <c r="AF3981">
        <v>4106001</v>
      </c>
      <c r="AG3981" t="s">
        <v>3750</v>
      </c>
      <c r="AH3981">
        <v>108000</v>
      </c>
      <c r="AI3981">
        <v>4106001</v>
      </c>
      <c r="AJ3981" t="s">
        <v>3750</v>
      </c>
      <c r="AK3981">
        <v>105</v>
      </c>
      <c r="AL3981">
        <v>4106001</v>
      </c>
      <c r="AM3981" t="s">
        <v>3750</v>
      </c>
      <c r="AN3981">
        <v>20640</v>
      </c>
      <c r="AO3981">
        <v>0</v>
      </c>
      <c r="AP3981">
        <v>4117206</v>
      </c>
      <c r="AQ3981" t="s">
        <v>1841</v>
      </c>
      <c r="AR3981">
        <v>1350</v>
      </c>
    </row>
    <row r="3982" spans="1:44" x14ac:dyDescent="0.25">
      <c r="A3982">
        <v>2502805</v>
      </c>
      <c r="B3982">
        <v>5</v>
      </c>
      <c r="C3982" t="s">
        <v>883</v>
      </c>
      <c r="D3982" t="s">
        <v>5179</v>
      </c>
      <c r="E3982" t="s">
        <v>5940</v>
      </c>
      <c r="F3982" t="s">
        <v>5940</v>
      </c>
      <c r="G3982">
        <v>7</v>
      </c>
      <c r="H3982" t="s">
        <v>5940</v>
      </c>
      <c r="I3982" t="s">
        <v>5940</v>
      </c>
      <c r="J3982">
        <v>6</v>
      </c>
      <c r="K3982">
        <v>0</v>
      </c>
      <c r="L3982">
        <v>0</v>
      </c>
      <c r="M3982">
        <v>90</v>
      </c>
      <c r="N3982">
        <v>7</v>
      </c>
      <c r="O3982">
        <v>8</v>
      </c>
      <c r="P3982">
        <v>24</v>
      </c>
      <c r="R3982">
        <v>2502805</v>
      </c>
      <c r="S3982" t="s">
        <v>5940</v>
      </c>
      <c r="T3982" t="s">
        <v>5940</v>
      </c>
      <c r="U3982">
        <v>7</v>
      </c>
      <c r="V3982" t="s">
        <v>5940</v>
      </c>
      <c r="W3982" t="s">
        <v>5940</v>
      </c>
      <c r="X3982">
        <v>6</v>
      </c>
      <c r="Z3982">
        <v>4106100</v>
      </c>
      <c r="AB3982">
        <v>279</v>
      </c>
      <c r="AC3982">
        <v>4106100</v>
      </c>
      <c r="AD3982" t="s">
        <v>3751</v>
      </c>
      <c r="AE3982">
        <v>150</v>
      </c>
      <c r="AF3982">
        <v>4106100</v>
      </c>
      <c r="AG3982" t="s">
        <v>3751</v>
      </c>
      <c r="AH3982">
        <v>9600</v>
      </c>
      <c r="AI3982">
        <v>4106100</v>
      </c>
      <c r="AJ3982" t="s">
        <v>3751</v>
      </c>
      <c r="AK3982">
        <v>270</v>
      </c>
      <c r="AL3982">
        <v>4106100</v>
      </c>
      <c r="AM3982" t="s">
        <v>3751</v>
      </c>
      <c r="AN3982">
        <v>7650</v>
      </c>
      <c r="AO3982">
        <v>0</v>
      </c>
      <c r="AP3982">
        <v>4117214</v>
      </c>
      <c r="AQ3982" t="s">
        <v>1842</v>
      </c>
      <c r="AR3982">
        <v>1810</v>
      </c>
    </row>
    <row r="3983" spans="1:44" x14ac:dyDescent="0.25">
      <c r="A3983">
        <v>2502904</v>
      </c>
      <c r="B3983">
        <v>5</v>
      </c>
      <c r="C3983" t="s">
        <v>883</v>
      </c>
      <c r="D3983" t="s">
        <v>5180</v>
      </c>
      <c r="E3983" t="s">
        <v>5940</v>
      </c>
      <c r="F3983" t="s">
        <v>5940</v>
      </c>
      <c r="G3983">
        <v>0</v>
      </c>
      <c r="H3983" t="s">
        <v>5940</v>
      </c>
      <c r="I3983" t="s">
        <v>5940</v>
      </c>
      <c r="J3983">
        <v>19</v>
      </c>
      <c r="K3983">
        <v>0</v>
      </c>
      <c r="L3983">
        <v>0</v>
      </c>
      <c r="M3983">
        <v>71</v>
      </c>
      <c r="N3983">
        <v>7</v>
      </c>
      <c r="O3983">
        <v>3</v>
      </c>
      <c r="P3983">
        <v>41</v>
      </c>
      <c r="R3983">
        <v>2502904</v>
      </c>
      <c r="S3983" t="s">
        <v>5940</v>
      </c>
      <c r="T3983" t="s">
        <v>5940</v>
      </c>
      <c r="U3983">
        <v>0</v>
      </c>
      <c r="V3983" t="s">
        <v>5940</v>
      </c>
      <c r="W3983" t="s">
        <v>5940</v>
      </c>
      <c r="X3983">
        <v>19</v>
      </c>
      <c r="Z3983">
        <v>4106209</v>
      </c>
      <c r="AB3983" t="s">
        <v>5940</v>
      </c>
      <c r="AC3983">
        <v>4106209</v>
      </c>
      <c r="AD3983" t="s">
        <v>3752</v>
      </c>
      <c r="AE3983">
        <v>32</v>
      </c>
      <c r="AF3983">
        <v>4106209</v>
      </c>
      <c r="AG3983" t="s">
        <v>3752</v>
      </c>
      <c r="AH3983" t="s">
        <v>5940</v>
      </c>
      <c r="AI3983">
        <v>4106209</v>
      </c>
      <c r="AJ3983" t="s">
        <v>3752</v>
      </c>
      <c r="AK3983">
        <v>5828</v>
      </c>
      <c r="AL3983">
        <v>4106209</v>
      </c>
      <c r="AM3983" t="s">
        <v>3752</v>
      </c>
      <c r="AN3983">
        <v>670</v>
      </c>
      <c r="AO3983">
        <v>0</v>
      </c>
      <c r="AP3983">
        <v>4117222</v>
      </c>
      <c r="AQ3983" t="s">
        <v>1843</v>
      </c>
      <c r="AR3983">
        <v>9315</v>
      </c>
    </row>
    <row r="3984" spans="1:44" x14ac:dyDescent="0.25">
      <c r="A3984">
        <v>2503001</v>
      </c>
      <c r="B3984">
        <v>5</v>
      </c>
      <c r="C3984" t="s">
        <v>883</v>
      </c>
      <c r="D3984" t="s">
        <v>5181</v>
      </c>
      <c r="E3984">
        <v>198000</v>
      </c>
      <c r="F3984" t="s">
        <v>5940</v>
      </c>
      <c r="G3984">
        <v>0</v>
      </c>
      <c r="H3984" t="s">
        <v>5940</v>
      </c>
      <c r="I3984" t="s">
        <v>5940</v>
      </c>
      <c r="J3984">
        <v>3</v>
      </c>
      <c r="K3984">
        <v>198000</v>
      </c>
      <c r="L3984">
        <v>0</v>
      </c>
      <c r="M3984">
        <v>0</v>
      </c>
      <c r="N3984">
        <v>0</v>
      </c>
      <c r="O3984">
        <v>0</v>
      </c>
      <c r="P3984">
        <v>3</v>
      </c>
      <c r="R3984">
        <v>2503001</v>
      </c>
      <c r="S3984">
        <v>198000</v>
      </c>
      <c r="T3984" t="s">
        <v>5940</v>
      </c>
      <c r="U3984">
        <v>0</v>
      </c>
      <c r="V3984" t="s">
        <v>5940</v>
      </c>
      <c r="W3984" t="s">
        <v>5940</v>
      </c>
      <c r="X3984">
        <v>3</v>
      </c>
      <c r="Z3984">
        <v>4106308</v>
      </c>
      <c r="AB3984" t="s">
        <v>5940</v>
      </c>
      <c r="AC3984">
        <v>4106308</v>
      </c>
      <c r="AD3984" t="s">
        <v>3753</v>
      </c>
      <c r="AE3984">
        <v>205</v>
      </c>
      <c r="AF3984">
        <v>4106308</v>
      </c>
      <c r="AG3984" t="s">
        <v>3753</v>
      </c>
      <c r="AH3984">
        <v>42000</v>
      </c>
      <c r="AI3984">
        <v>4106308</v>
      </c>
      <c r="AJ3984" t="s">
        <v>3753</v>
      </c>
      <c r="AK3984">
        <v>3960</v>
      </c>
      <c r="AL3984">
        <v>4106308</v>
      </c>
      <c r="AM3984" t="s">
        <v>3753</v>
      </c>
      <c r="AN3984">
        <v>116250</v>
      </c>
      <c r="AO3984">
        <v>0</v>
      </c>
      <c r="AP3984">
        <v>4117255</v>
      </c>
      <c r="AQ3984" t="s">
        <v>1844</v>
      </c>
      <c r="AR3984">
        <v>24675</v>
      </c>
    </row>
    <row r="3985" spans="1:44" x14ac:dyDescent="0.25">
      <c r="A3985">
        <v>2503100</v>
      </c>
      <c r="B3985">
        <v>5</v>
      </c>
      <c r="C3985" t="s">
        <v>883</v>
      </c>
      <c r="D3985" t="s">
        <v>5182</v>
      </c>
      <c r="E3985" t="s">
        <v>5940</v>
      </c>
      <c r="F3985" t="s">
        <v>5940</v>
      </c>
      <c r="G3985">
        <v>120</v>
      </c>
      <c r="H3985">
        <v>6</v>
      </c>
      <c r="I3985" t="s">
        <v>5940</v>
      </c>
      <c r="J3985">
        <v>75</v>
      </c>
      <c r="K3985">
        <v>0</v>
      </c>
      <c r="L3985">
        <v>0</v>
      </c>
      <c r="M3985">
        <v>160</v>
      </c>
      <c r="N3985">
        <v>0</v>
      </c>
      <c r="O3985">
        <v>0</v>
      </c>
      <c r="P3985">
        <v>120</v>
      </c>
      <c r="R3985">
        <v>2503100</v>
      </c>
      <c r="S3985" t="s">
        <v>5940</v>
      </c>
      <c r="T3985" t="s">
        <v>5940</v>
      </c>
      <c r="U3985">
        <v>120</v>
      </c>
      <c r="V3985">
        <v>6</v>
      </c>
      <c r="W3985" t="s">
        <v>5940</v>
      </c>
      <c r="X3985">
        <v>75</v>
      </c>
      <c r="Z3985">
        <v>4106407</v>
      </c>
      <c r="AB3985">
        <v>500</v>
      </c>
      <c r="AC3985">
        <v>4106407</v>
      </c>
      <c r="AD3985" t="s">
        <v>3754</v>
      </c>
      <c r="AE3985">
        <v>170</v>
      </c>
      <c r="AF3985">
        <v>4106407</v>
      </c>
      <c r="AG3985" t="s">
        <v>3754</v>
      </c>
      <c r="AH3985">
        <v>102000</v>
      </c>
      <c r="AI3985">
        <v>4106407</v>
      </c>
      <c r="AJ3985" t="s">
        <v>3754</v>
      </c>
      <c r="AK3985">
        <v>74</v>
      </c>
      <c r="AL3985">
        <v>4106407</v>
      </c>
      <c r="AM3985" t="s">
        <v>3754</v>
      </c>
      <c r="AN3985">
        <v>51000</v>
      </c>
      <c r="AO3985">
        <v>0</v>
      </c>
      <c r="AP3985">
        <v>4117271</v>
      </c>
      <c r="AQ3985" t="s">
        <v>1845</v>
      </c>
      <c r="AR3985">
        <v>12985</v>
      </c>
    </row>
    <row r="3986" spans="1:44" x14ac:dyDescent="0.25">
      <c r="A3986">
        <v>2503209</v>
      </c>
      <c r="B3986">
        <v>5</v>
      </c>
      <c r="C3986" t="s">
        <v>883</v>
      </c>
      <c r="D3986" t="s">
        <v>910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R3986">
        <v>2503209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Z3986">
        <v>4106456</v>
      </c>
      <c r="AB3986" t="s">
        <v>5940</v>
      </c>
      <c r="AC3986">
        <v>4106456</v>
      </c>
      <c r="AD3986" t="s">
        <v>3755</v>
      </c>
      <c r="AE3986">
        <v>120</v>
      </c>
      <c r="AF3986">
        <v>4106456</v>
      </c>
      <c r="AG3986" t="s">
        <v>3755</v>
      </c>
      <c r="AH3986">
        <v>600</v>
      </c>
      <c r="AI3986">
        <v>4106456</v>
      </c>
      <c r="AJ3986" t="s">
        <v>3755</v>
      </c>
      <c r="AK3986">
        <v>240</v>
      </c>
      <c r="AL3986">
        <v>4106456</v>
      </c>
      <c r="AM3986" t="s">
        <v>3755</v>
      </c>
      <c r="AN3986">
        <v>19475</v>
      </c>
      <c r="AO3986">
        <v>0</v>
      </c>
      <c r="AP3986">
        <v>4117297</v>
      </c>
      <c r="AQ3986" t="s">
        <v>1846</v>
      </c>
      <c r="AR3986">
        <v>7470</v>
      </c>
    </row>
    <row r="3987" spans="1:44" x14ac:dyDescent="0.25">
      <c r="A3987">
        <v>2503308</v>
      </c>
      <c r="B3987">
        <v>5</v>
      </c>
      <c r="C3987" t="s">
        <v>883</v>
      </c>
      <c r="D3987" t="s">
        <v>5183</v>
      </c>
      <c r="E3987" t="s">
        <v>5940</v>
      </c>
      <c r="F3987" t="s">
        <v>5940</v>
      </c>
      <c r="G3987">
        <v>210</v>
      </c>
      <c r="H3987">
        <v>22</v>
      </c>
      <c r="I3987">
        <v>6</v>
      </c>
      <c r="J3987">
        <v>80</v>
      </c>
      <c r="K3987">
        <v>0</v>
      </c>
      <c r="L3987">
        <v>0</v>
      </c>
      <c r="M3987">
        <v>245</v>
      </c>
      <c r="N3987">
        <v>0</v>
      </c>
      <c r="O3987">
        <v>16</v>
      </c>
      <c r="P3987">
        <v>120</v>
      </c>
      <c r="R3987">
        <v>2503308</v>
      </c>
      <c r="S3987" t="s">
        <v>5940</v>
      </c>
      <c r="T3987" t="s">
        <v>5940</v>
      </c>
      <c r="U3987">
        <v>210</v>
      </c>
      <c r="V3987">
        <v>22</v>
      </c>
      <c r="W3987">
        <v>6</v>
      </c>
      <c r="X3987">
        <v>80</v>
      </c>
      <c r="Z3987">
        <v>4106506</v>
      </c>
      <c r="AB3987" t="s">
        <v>5940</v>
      </c>
      <c r="AC3987">
        <v>4106506</v>
      </c>
      <c r="AD3987" t="s">
        <v>3756</v>
      </c>
      <c r="AE3987" t="s">
        <v>5940</v>
      </c>
      <c r="AF3987">
        <v>4106506</v>
      </c>
      <c r="AG3987" t="s">
        <v>3756</v>
      </c>
      <c r="AH3987">
        <v>400</v>
      </c>
      <c r="AI3987">
        <v>4106506</v>
      </c>
      <c r="AJ3987" t="s">
        <v>3756</v>
      </c>
      <c r="AK3987">
        <v>700</v>
      </c>
      <c r="AL3987">
        <v>4106506</v>
      </c>
      <c r="AM3987" t="s">
        <v>3756</v>
      </c>
      <c r="AN3987">
        <v>20340</v>
      </c>
      <c r="AO3987">
        <v>0</v>
      </c>
      <c r="AP3987">
        <v>4117305</v>
      </c>
      <c r="AQ3987" t="s">
        <v>1847</v>
      </c>
      <c r="AR3987">
        <v>57350</v>
      </c>
    </row>
    <row r="3988" spans="1:44" x14ac:dyDescent="0.25">
      <c r="A3988">
        <v>2503407</v>
      </c>
      <c r="B3988">
        <v>5</v>
      </c>
      <c r="C3988" t="s">
        <v>883</v>
      </c>
      <c r="D3988" t="s">
        <v>5184</v>
      </c>
      <c r="E3988" t="s">
        <v>5940</v>
      </c>
      <c r="F3988" t="s">
        <v>5940</v>
      </c>
      <c r="G3988">
        <v>10</v>
      </c>
      <c r="H3988" t="s">
        <v>5940</v>
      </c>
      <c r="I3988">
        <v>1</v>
      </c>
      <c r="J3988">
        <v>20</v>
      </c>
      <c r="K3988">
        <v>0</v>
      </c>
      <c r="L3988">
        <v>0</v>
      </c>
      <c r="M3988">
        <v>90</v>
      </c>
      <c r="N3988">
        <v>0</v>
      </c>
      <c r="O3988">
        <v>20</v>
      </c>
      <c r="P3988">
        <v>73</v>
      </c>
      <c r="R3988">
        <v>2503407</v>
      </c>
      <c r="S3988" t="s">
        <v>5940</v>
      </c>
      <c r="T3988" t="s">
        <v>5940</v>
      </c>
      <c r="U3988">
        <v>10</v>
      </c>
      <c r="V3988" t="s">
        <v>5940</v>
      </c>
      <c r="W3988">
        <v>1</v>
      </c>
      <c r="X3988">
        <v>20</v>
      </c>
      <c r="Z3988">
        <v>4106555</v>
      </c>
      <c r="AB3988">
        <v>87</v>
      </c>
      <c r="AC3988">
        <v>4106555</v>
      </c>
      <c r="AD3988" t="s">
        <v>3757</v>
      </c>
      <c r="AE3988">
        <v>82</v>
      </c>
      <c r="AF3988">
        <v>4106555</v>
      </c>
      <c r="AG3988" t="s">
        <v>3757</v>
      </c>
      <c r="AH3988">
        <v>600</v>
      </c>
      <c r="AI3988">
        <v>4106555</v>
      </c>
      <c r="AJ3988" t="s">
        <v>3757</v>
      </c>
      <c r="AK3988">
        <v>231</v>
      </c>
      <c r="AL3988">
        <v>4106555</v>
      </c>
      <c r="AM3988" t="s">
        <v>3757</v>
      </c>
      <c r="AN3988">
        <v>3200</v>
      </c>
      <c r="AO3988">
        <v>0</v>
      </c>
      <c r="AP3988">
        <v>4117404</v>
      </c>
      <c r="AQ3988" t="s">
        <v>1848</v>
      </c>
      <c r="AR3988">
        <v>26815</v>
      </c>
    </row>
    <row r="3989" spans="1:44" x14ac:dyDescent="0.25">
      <c r="A3989">
        <v>2503506</v>
      </c>
      <c r="B3989">
        <v>5</v>
      </c>
      <c r="C3989" t="s">
        <v>883</v>
      </c>
      <c r="D3989" t="s">
        <v>5185</v>
      </c>
      <c r="E3989" t="s">
        <v>5940</v>
      </c>
      <c r="F3989" t="s">
        <v>5940</v>
      </c>
      <c r="G3989">
        <v>1400</v>
      </c>
      <c r="H3989">
        <v>30</v>
      </c>
      <c r="I3989" t="s">
        <v>5940</v>
      </c>
      <c r="J3989">
        <v>1005</v>
      </c>
      <c r="K3989">
        <v>0</v>
      </c>
      <c r="L3989">
        <v>0</v>
      </c>
      <c r="M3989">
        <v>2700</v>
      </c>
      <c r="N3989">
        <v>25</v>
      </c>
      <c r="O3989">
        <v>0</v>
      </c>
      <c r="P3989">
        <v>2154</v>
      </c>
      <c r="R3989">
        <v>2503506</v>
      </c>
      <c r="S3989" t="s">
        <v>5940</v>
      </c>
      <c r="T3989" t="s">
        <v>5940</v>
      </c>
      <c r="U3989">
        <v>1400</v>
      </c>
      <c r="V3989">
        <v>30</v>
      </c>
      <c r="W3989" t="s">
        <v>5940</v>
      </c>
      <c r="X3989">
        <v>1005</v>
      </c>
      <c r="Z3989">
        <v>4106571</v>
      </c>
      <c r="AB3989" t="s">
        <v>5940</v>
      </c>
      <c r="AC3989">
        <v>4106571</v>
      </c>
      <c r="AD3989" t="s">
        <v>3758</v>
      </c>
      <c r="AE3989">
        <v>14</v>
      </c>
      <c r="AF3989">
        <v>4106571</v>
      </c>
      <c r="AG3989" t="s">
        <v>3758</v>
      </c>
      <c r="AH3989">
        <v>2400</v>
      </c>
      <c r="AI3989">
        <v>4106571</v>
      </c>
      <c r="AJ3989" t="s">
        <v>3758</v>
      </c>
      <c r="AK3989">
        <v>140</v>
      </c>
      <c r="AL3989">
        <v>4106571</v>
      </c>
      <c r="AM3989" t="s">
        <v>3758</v>
      </c>
      <c r="AN3989">
        <v>3630</v>
      </c>
      <c r="AO3989">
        <v>0</v>
      </c>
      <c r="AP3989">
        <v>4117453</v>
      </c>
      <c r="AQ3989" t="s">
        <v>1849</v>
      </c>
      <c r="AR3989">
        <v>5475</v>
      </c>
    </row>
    <row r="3990" spans="1:44" x14ac:dyDescent="0.25">
      <c r="A3990">
        <v>2503555</v>
      </c>
      <c r="B3990">
        <v>5</v>
      </c>
      <c r="C3990" t="s">
        <v>883</v>
      </c>
      <c r="D3990" t="s">
        <v>5186</v>
      </c>
      <c r="E3990">
        <v>90</v>
      </c>
      <c r="F3990" t="s">
        <v>5940</v>
      </c>
      <c r="G3990">
        <v>186</v>
      </c>
      <c r="H3990" t="s">
        <v>5940</v>
      </c>
      <c r="I3990">
        <v>2</v>
      </c>
      <c r="J3990">
        <v>169</v>
      </c>
      <c r="K3990">
        <v>90</v>
      </c>
      <c r="L3990">
        <v>0</v>
      </c>
      <c r="M3990">
        <v>298</v>
      </c>
      <c r="N3990">
        <v>0</v>
      </c>
      <c r="O3990">
        <v>2</v>
      </c>
      <c r="P3990">
        <v>34</v>
      </c>
      <c r="R3990">
        <v>2503555</v>
      </c>
      <c r="S3990">
        <v>90</v>
      </c>
      <c r="T3990" t="s">
        <v>5940</v>
      </c>
      <c r="U3990">
        <v>186</v>
      </c>
      <c r="V3990" t="s">
        <v>5940</v>
      </c>
      <c r="W3990">
        <v>2</v>
      </c>
      <c r="X3990">
        <v>169</v>
      </c>
      <c r="Z3990">
        <v>4106605</v>
      </c>
      <c r="AB3990">
        <v>1320</v>
      </c>
      <c r="AC3990">
        <v>4106605</v>
      </c>
      <c r="AD3990" t="s">
        <v>3759</v>
      </c>
      <c r="AE3990" t="s">
        <v>5940</v>
      </c>
      <c r="AF3990">
        <v>4106605</v>
      </c>
      <c r="AG3990" t="s">
        <v>3759</v>
      </c>
      <c r="AH3990">
        <v>538057</v>
      </c>
      <c r="AI3990">
        <v>4106605</v>
      </c>
      <c r="AJ3990" t="s">
        <v>3759</v>
      </c>
      <c r="AK3990">
        <v>120</v>
      </c>
      <c r="AL3990">
        <v>4106605</v>
      </c>
      <c r="AM3990" t="s">
        <v>3759</v>
      </c>
      <c r="AN3990">
        <v>10400</v>
      </c>
      <c r="AO3990">
        <v>0</v>
      </c>
      <c r="AP3990">
        <v>4117503</v>
      </c>
      <c r="AQ3990" t="s">
        <v>1850</v>
      </c>
      <c r="AR3990">
        <v>18240</v>
      </c>
    </row>
    <row r="3991" spans="1:44" x14ac:dyDescent="0.25">
      <c r="A3991">
        <v>2503605</v>
      </c>
      <c r="B3991">
        <v>5</v>
      </c>
      <c r="C3991" t="s">
        <v>883</v>
      </c>
      <c r="D3991" t="s">
        <v>5187</v>
      </c>
      <c r="E3991" t="s">
        <v>5940</v>
      </c>
      <c r="F3991" t="s">
        <v>5940</v>
      </c>
      <c r="G3991">
        <v>120</v>
      </c>
      <c r="H3991">
        <v>200</v>
      </c>
      <c r="I3991" t="s">
        <v>5940</v>
      </c>
      <c r="J3991">
        <v>90</v>
      </c>
      <c r="K3991">
        <v>0</v>
      </c>
      <c r="L3991">
        <v>0</v>
      </c>
      <c r="M3991">
        <v>180</v>
      </c>
      <c r="N3991">
        <v>69</v>
      </c>
      <c r="O3991">
        <v>0</v>
      </c>
      <c r="P3991">
        <v>170</v>
      </c>
      <c r="R3991">
        <v>2503605</v>
      </c>
      <c r="S3991" t="s">
        <v>5940</v>
      </c>
      <c r="T3991" t="s">
        <v>5940</v>
      </c>
      <c r="U3991">
        <v>120</v>
      </c>
      <c r="V3991">
        <v>200</v>
      </c>
      <c r="W3991" t="s">
        <v>5940</v>
      </c>
      <c r="X3991">
        <v>90</v>
      </c>
      <c r="Z3991">
        <v>4106704</v>
      </c>
      <c r="AB3991">
        <v>360</v>
      </c>
      <c r="AC3991">
        <v>4106704</v>
      </c>
      <c r="AD3991" t="s">
        <v>3760</v>
      </c>
      <c r="AE3991" t="s">
        <v>5940</v>
      </c>
      <c r="AF3991">
        <v>4106704</v>
      </c>
      <c r="AG3991" t="s">
        <v>3760</v>
      </c>
      <c r="AH3991">
        <v>402133</v>
      </c>
      <c r="AI3991">
        <v>4106704</v>
      </c>
      <c r="AJ3991" t="s">
        <v>3760</v>
      </c>
      <c r="AK3991">
        <v>168</v>
      </c>
      <c r="AL3991">
        <v>4106704</v>
      </c>
      <c r="AM3991" t="s">
        <v>3760</v>
      </c>
      <c r="AN3991">
        <v>6380</v>
      </c>
      <c r="AO3991">
        <v>0</v>
      </c>
      <c r="AP3991">
        <v>4117602</v>
      </c>
      <c r="AQ3991" t="s">
        <v>1851</v>
      </c>
      <c r="AR3991">
        <v>19144</v>
      </c>
    </row>
    <row r="3992" spans="1:44" x14ac:dyDescent="0.25">
      <c r="A3992">
        <v>2503704</v>
      </c>
      <c r="B3992">
        <v>5</v>
      </c>
      <c r="C3992" t="s">
        <v>883</v>
      </c>
      <c r="D3992" t="s">
        <v>5188</v>
      </c>
      <c r="E3992">
        <v>300</v>
      </c>
      <c r="F3992" t="s">
        <v>5940</v>
      </c>
      <c r="G3992">
        <v>207</v>
      </c>
      <c r="H3992">
        <v>39</v>
      </c>
      <c r="I3992">
        <v>5</v>
      </c>
      <c r="J3992">
        <v>78</v>
      </c>
      <c r="K3992">
        <v>200</v>
      </c>
      <c r="L3992">
        <v>0</v>
      </c>
      <c r="M3992">
        <v>560</v>
      </c>
      <c r="N3992">
        <v>10</v>
      </c>
      <c r="O3992">
        <v>28</v>
      </c>
      <c r="P3992">
        <v>270</v>
      </c>
      <c r="R3992">
        <v>2503704</v>
      </c>
      <c r="S3992">
        <v>300</v>
      </c>
      <c r="T3992" t="s">
        <v>5940</v>
      </c>
      <c r="U3992">
        <v>207</v>
      </c>
      <c r="V3992">
        <v>39</v>
      </c>
      <c r="W3992">
        <v>5</v>
      </c>
      <c r="X3992">
        <v>78</v>
      </c>
      <c r="Z3992">
        <v>4106803</v>
      </c>
      <c r="AB3992" t="s">
        <v>5940</v>
      </c>
      <c r="AC3992">
        <v>4106803</v>
      </c>
      <c r="AD3992" t="s">
        <v>3761</v>
      </c>
      <c r="AE3992">
        <v>1515</v>
      </c>
      <c r="AF3992">
        <v>4106803</v>
      </c>
      <c r="AG3992" t="s">
        <v>3761</v>
      </c>
      <c r="AH3992">
        <v>1750</v>
      </c>
      <c r="AI3992">
        <v>4106803</v>
      </c>
      <c r="AJ3992" t="s">
        <v>3761</v>
      </c>
      <c r="AK3992">
        <v>13010</v>
      </c>
      <c r="AL3992">
        <v>4106803</v>
      </c>
      <c r="AM3992" t="s">
        <v>3761</v>
      </c>
      <c r="AN3992">
        <v>360</v>
      </c>
      <c r="AO3992">
        <v>0</v>
      </c>
      <c r="AP3992">
        <v>4117701</v>
      </c>
      <c r="AQ3992" t="s">
        <v>1852</v>
      </c>
      <c r="AR3992">
        <v>50400</v>
      </c>
    </row>
    <row r="3993" spans="1:44" x14ac:dyDescent="0.25">
      <c r="A3993">
        <v>2503753</v>
      </c>
      <c r="B3993">
        <v>5</v>
      </c>
      <c r="C3993" t="s">
        <v>883</v>
      </c>
      <c r="D3993" t="s">
        <v>5189</v>
      </c>
      <c r="E3993" t="s">
        <v>5940</v>
      </c>
      <c r="F3993" t="s">
        <v>5940</v>
      </c>
      <c r="G3993">
        <v>24</v>
      </c>
      <c r="H3993">
        <v>17</v>
      </c>
      <c r="I3993">
        <v>2</v>
      </c>
      <c r="J3993">
        <v>60</v>
      </c>
      <c r="K3993">
        <v>0</v>
      </c>
      <c r="L3993">
        <v>0</v>
      </c>
      <c r="M3993">
        <v>96</v>
      </c>
      <c r="N3993">
        <v>19</v>
      </c>
      <c r="O3993">
        <v>8</v>
      </c>
      <c r="P3993">
        <v>72</v>
      </c>
      <c r="R3993">
        <v>2503753</v>
      </c>
      <c r="S3993" t="s">
        <v>5940</v>
      </c>
      <c r="T3993" t="s">
        <v>5940</v>
      </c>
      <c r="U3993">
        <v>24</v>
      </c>
      <c r="V3993">
        <v>17</v>
      </c>
      <c r="W3993">
        <v>2</v>
      </c>
      <c r="X3993">
        <v>60</v>
      </c>
      <c r="Z3993">
        <v>4106852</v>
      </c>
      <c r="AB3993">
        <v>96</v>
      </c>
      <c r="AC3993">
        <v>4106852</v>
      </c>
      <c r="AD3993" t="s">
        <v>3762</v>
      </c>
      <c r="AE3993">
        <v>24</v>
      </c>
      <c r="AF3993">
        <v>4106852</v>
      </c>
      <c r="AG3993" t="s">
        <v>3762</v>
      </c>
      <c r="AH3993" t="s">
        <v>5940</v>
      </c>
      <c r="AI3993">
        <v>4106852</v>
      </c>
      <c r="AJ3993" t="s">
        <v>3762</v>
      </c>
      <c r="AK3993">
        <v>615</v>
      </c>
      <c r="AL3993">
        <v>4106852</v>
      </c>
      <c r="AM3993" t="s">
        <v>3762</v>
      </c>
      <c r="AN3993">
        <v>28024</v>
      </c>
      <c r="AO3993">
        <v>0</v>
      </c>
      <c r="AP3993">
        <v>4117800</v>
      </c>
      <c r="AQ3993" t="s">
        <v>1853</v>
      </c>
      <c r="AR3993">
        <v>18240</v>
      </c>
    </row>
    <row r="3994" spans="1:44" x14ac:dyDescent="0.25">
      <c r="A3994">
        <v>2503803</v>
      </c>
      <c r="B3994">
        <v>5</v>
      </c>
      <c r="C3994" t="s">
        <v>883</v>
      </c>
      <c r="D3994" t="s">
        <v>5190</v>
      </c>
      <c r="E3994" t="s">
        <v>5940</v>
      </c>
      <c r="F3994" t="s">
        <v>5940</v>
      </c>
      <c r="G3994">
        <v>90</v>
      </c>
      <c r="H3994">
        <v>2</v>
      </c>
      <c r="I3994" t="s">
        <v>5940</v>
      </c>
      <c r="J3994">
        <v>52</v>
      </c>
      <c r="K3994">
        <v>0</v>
      </c>
      <c r="L3994">
        <v>0</v>
      </c>
      <c r="M3994">
        <v>300</v>
      </c>
      <c r="N3994">
        <v>0</v>
      </c>
      <c r="O3994">
        <v>0</v>
      </c>
      <c r="P3994">
        <v>60</v>
      </c>
      <c r="R3994">
        <v>2503803</v>
      </c>
      <c r="S3994" t="s">
        <v>5940</v>
      </c>
      <c r="T3994" t="s">
        <v>5940</v>
      </c>
      <c r="U3994">
        <v>90</v>
      </c>
      <c r="V3994">
        <v>2</v>
      </c>
      <c r="W3994" t="s">
        <v>5940</v>
      </c>
      <c r="X3994">
        <v>52</v>
      </c>
      <c r="Z3994">
        <v>4106902</v>
      </c>
      <c r="AB3994" t="s">
        <v>5940</v>
      </c>
      <c r="AC3994">
        <v>4106902</v>
      </c>
      <c r="AD3994" t="s">
        <v>3763</v>
      </c>
      <c r="AE3994" t="s">
        <v>5940</v>
      </c>
      <c r="AF3994">
        <v>4106902</v>
      </c>
      <c r="AG3994" t="s">
        <v>3763</v>
      </c>
      <c r="AH3994" t="s">
        <v>5940</v>
      </c>
      <c r="AI3994">
        <v>4106902</v>
      </c>
      <c r="AJ3994" t="s">
        <v>3763</v>
      </c>
      <c r="AK3994">
        <v>22</v>
      </c>
      <c r="AL3994">
        <v>4106902</v>
      </c>
      <c r="AM3994" t="s">
        <v>3763</v>
      </c>
      <c r="AN3994" t="s">
        <v>5940</v>
      </c>
      <c r="AO3994">
        <v>0</v>
      </c>
      <c r="AP3994">
        <v>4117909</v>
      </c>
      <c r="AQ3994" t="s">
        <v>1854</v>
      </c>
      <c r="AR3994">
        <v>47890</v>
      </c>
    </row>
    <row r="3995" spans="1:44" x14ac:dyDescent="0.25">
      <c r="A3995">
        <v>2503902</v>
      </c>
      <c r="B3995">
        <v>5</v>
      </c>
      <c r="C3995" t="s">
        <v>883</v>
      </c>
      <c r="D3995" t="s">
        <v>5191</v>
      </c>
      <c r="E3995" t="s">
        <v>5940</v>
      </c>
      <c r="F3995" t="s">
        <v>5940</v>
      </c>
      <c r="G3995">
        <v>240</v>
      </c>
      <c r="H3995">
        <v>8</v>
      </c>
      <c r="I3995" t="s">
        <v>5940</v>
      </c>
      <c r="J3995">
        <v>252</v>
      </c>
      <c r="K3995">
        <v>0</v>
      </c>
      <c r="L3995">
        <v>0</v>
      </c>
      <c r="M3995">
        <v>385</v>
      </c>
      <c r="N3995">
        <v>1</v>
      </c>
      <c r="O3995">
        <v>0</v>
      </c>
      <c r="P3995">
        <v>126</v>
      </c>
      <c r="R3995">
        <v>2503902</v>
      </c>
      <c r="S3995" t="s">
        <v>5940</v>
      </c>
      <c r="T3995" t="s">
        <v>5940</v>
      </c>
      <c r="U3995">
        <v>240</v>
      </c>
      <c r="V3995">
        <v>8</v>
      </c>
      <c r="W3995" t="s">
        <v>5940</v>
      </c>
      <c r="X3995">
        <v>252</v>
      </c>
      <c r="Z3995">
        <v>4107009</v>
      </c>
      <c r="AB3995" t="s">
        <v>5940</v>
      </c>
      <c r="AC3995">
        <v>4107009</v>
      </c>
      <c r="AD3995" t="s">
        <v>3764</v>
      </c>
      <c r="AE3995">
        <v>450</v>
      </c>
      <c r="AF3995">
        <v>4107009</v>
      </c>
      <c r="AG3995" t="s">
        <v>3764</v>
      </c>
      <c r="AH3995">
        <v>1750</v>
      </c>
      <c r="AI3995">
        <v>4107009</v>
      </c>
      <c r="AJ3995" t="s">
        <v>3764</v>
      </c>
      <c r="AK3995">
        <v>1440</v>
      </c>
      <c r="AL3995">
        <v>4107009</v>
      </c>
      <c r="AM3995" t="s">
        <v>3764</v>
      </c>
      <c r="AN3995">
        <v>9120</v>
      </c>
      <c r="AO3995">
        <v>0</v>
      </c>
      <c r="AP3995">
        <v>4118006</v>
      </c>
      <c r="AQ3995" t="s">
        <v>1855</v>
      </c>
      <c r="AR3995">
        <v>3715</v>
      </c>
    </row>
    <row r="3996" spans="1:44" x14ac:dyDescent="0.25">
      <c r="A3996">
        <v>2504009</v>
      </c>
      <c r="B3996">
        <v>5</v>
      </c>
      <c r="C3996" t="s">
        <v>883</v>
      </c>
      <c r="D3996" t="s">
        <v>5192</v>
      </c>
      <c r="E3996" t="s">
        <v>5940</v>
      </c>
      <c r="F3996" t="s">
        <v>5940</v>
      </c>
      <c r="G3996">
        <v>900</v>
      </c>
      <c r="H3996">
        <v>48</v>
      </c>
      <c r="I3996" t="s">
        <v>5940</v>
      </c>
      <c r="J3996">
        <v>1400</v>
      </c>
      <c r="K3996">
        <v>0</v>
      </c>
      <c r="L3996">
        <v>0</v>
      </c>
      <c r="M3996">
        <v>2310</v>
      </c>
      <c r="N3996">
        <v>30</v>
      </c>
      <c r="O3996">
        <v>0</v>
      </c>
      <c r="P3996">
        <v>1600</v>
      </c>
      <c r="R3996">
        <v>2504009</v>
      </c>
      <c r="S3996" t="s">
        <v>5940</v>
      </c>
      <c r="T3996" t="s">
        <v>5940</v>
      </c>
      <c r="U3996">
        <v>900</v>
      </c>
      <c r="V3996">
        <v>48</v>
      </c>
      <c r="W3996" t="s">
        <v>5940</v>
      </c>
      <c r="X3996">
        <v>1400</v>
      </c>
      <c r="Z3996">
        <v>4107108</v>
      </c>
      <c r="AB3996" t="s">
        <v>5940</v>
      </c>
      <c r="AC3996">
        <v>4107108</v>
      </c>
      <c r="AD3996" t="s">
        <v>3765</v>
      </c>
      <c r="AE3996">
        <v>30</v>
      </c>
      <c r="AF3996">
        <v>4107108</v>
      </c>
      <c r="AG3996" t="s">
        <v>3765</v>
      </c>
      <c r="AH3996">
        <v>80152</v>
      </c>
      <c r="AI3996">
        <v>4107108</v>
      </c>
      <c r="AJ3996" t="s">
        <v>3765</v>
      </c>
      <c r="AK3996">
        <v>155</v>
      </c>
      <c r="AL3996">
        <v>4107108</v>
      </c>
      <c r="AM3996" t="s">
        <v>3765</v>
      </c>
      <c r="AN3996">
        <v>49</v>
      </c>
      <c r="AO3996">
        <v>0</v>
      </c>
      <c r="AP3996">
        <v>4118105</v>
      </c>
      <c r="AQ3996" t="s">
        <v>1856</v>
      </c>
      <c r="AR3996">
        <v>2010</v>
      </c>
    </row>
    <row r="3997" spans="1:44" x14ac:dyDescent="0.25">
      <c r="A3997">
        <v>2516409</v>
      </c>
      <c r="B3997">
        <v>5</v>
      </c>
      <c r="C3997" t="s">
        <v>883</v>
      </c>
      <c r="D3997" t="s">
        <v>5353</v>
      </c>
      <c r="E3997" t="s">
        <v>5940</v>
      </c>
      <c r="F3997" t="s">
        <v>5940</v>
      </c>
      <c r="G3997">
        <v>360</v>
      </c>
      <c r="H3997">
        <v>150</v>
      </c>
      <c r="I3997" t="s">
        <v>5940</v>
      </c>
      <c r="J3997">
        <v>245</v>
      </c>
      <c r="K3997">
        <v>0</v>
      </c>
      <c r="L3997">
        <v>0</v>
      </c>
      <c r="M3997">
        <v>720</v>
      </c>
      <c r="N3997">
        <v>160</v>
      </c>
      <c r="O3997">
        <v>0</v>
      </c>
      <c r="P3997">
        <v>407</v>
      </c>
      <c r="R3997">
        <v>2516409</v>
      </c>
      <c r="S3997" t="s">
        <v>5940</v>
      </c>
      <c r="T3997" t="s">
        <v>5940</v>
      </c>
      <c r="U3997">
        <v>360</v>
      </c>
      <c r="V3997">
        <v>150</v>
      </c>
      <c r="W3997" t="s">
        <v>5940</v>
      </c>
      <c r="X3997">
        <v>245</v>
      </c>
      <c r="Z3997">
        <v>4107124</v>
      </c>
      <c r="AB3997">
        <v>72</v>
      </c>
      <c r="AC3997">
        <v>4107124</v>
      </c>
      <c r="AD3997" t="s">
        <v>3766</v>
      </c>
      <c r="AE3997">
        <v>465</v>
      </c>
      <c r="AF3997">
        <v>4107124</v>
      </c>
      <c r="AG3997" t="s">
        <v>3766</v>
      </c>
      <c r="AH3997">
        <v>2700</v>
      </c>
      <c r="AI3997">
        <v>4107124</v>
      </c>
      <c r="AJ3997" t="s">
        <v>3766</v>
      </c>
      <c r="AK3997">
        <v>1620</v>
      </c>
      <c r="AL3997">
        <v>4107124</v>
      </c>
      <c r="AM3997" t="s">
        <v>3766</v>
      </c>
      <c r="AN3997">
        <v>270</v>
      </c>
      <c r="AO3997">
        <v>0</v>
      </c>
      <c r="AP3997">
        <v>4118204</v>
      </c>
      <c r="AQ3997" t="s">
        <v>1857</v>
      </c>
      <c r="AR3997">
        <v>158</v>
      </c>
    </row>
    <row r="3998" spans="1:44" x14ac:dyDescent="0.25">
      <c r="A3998">
        <v>2504033</v>
      </c>
      <c r="B3998">
        <v>5</v>
      </c>
      <c r="C3998" t="s">
        <v>883</v>
      </c>
      <c r="D3998" t="s">
        <v>5193</v>
      </c>
      <c r="E3998">
        <v>100000</v>
      </c>
      <c r="F3998" t="s">
        <v>5940</v>
      </c>
      <c r="G3998">
        <v>6</v>
      </c>
      <c r="H3998" t="s">
        <v>5940</v>
      </c>
      <c r="I3998" t="s">
        <v>5940</v>
      </c>
      <c r="J3998">
        <v>10</v>
      </c>
      <c r="K3998">
        <v>80000</v>
      </c>
      <c r="L3998">
        <v>0</v>
      </c>
      <c r="M3998">
        <v>4</v>
      </c>
      <c r="N3998">
        <v>0</v>
      </c>
      <c r="O3998">
        <v>0</v>
      </c>
      <c r="P3998">
        <v>9</v>
      </c>
      <c r="R3998">
        <v>2504033</v>
      </c>
      <c r="S3998">
        <v>100000</v>
      </c>
      <c r="T3998" t="s">
        <v>5940</v>
      </c>
      <c r="U3998">
        <v>6</v>
      </c>
      <c r="V3998" t="s">
        <v>5940</v>
      </c>
      <c r="W3998" t="s">
        <v>5940</v>
      </c>
      <c r="X3998">
        <v>10</v>
      </c>
      <c r="Z3998">
        <v>4107157</v>
      </c>
      <c r="AB3998">
        <v>682</v>
      </c>
      <c r="AC3998">
        <v>4107157</v>
      </c>
      <c r="AD3998" t="s">
        <v>3767</v>
      </c>
      <c r="AE3998">
        <v>60</v>
      </c>
      <c r="AF3998">
        <v>4107157</v>
      </c>
      <c r="AG3998" t="s">
        <v>3767</v>
      </c>
      <c r="AH3998">
        <v>10800</v>
      </c>
      <c r="AI3998">
        <v>4107157</v>
      </c>
      <c r="AJ3998" t="s">
        <v>3767</v>
      </c>
      <c r="AK3998">
        <v>900</v>
      </c>
      <c r="AL3998">
        <v>4107157</v>
      </c>
      <c r="AM3998" t="s">
        <v>3767</v>
      </c>
      <c r="AN3998">
        <v>13104</v>
      </c>
      <c r="AO3998">
        <v>0</v>
      </c>
      <c r="AP3998">
        <v>4118303</v>
      </c>
      <c r="AQ3998" t="s">
        <v>1858</v>
      </c>
      <c r="AR3998">
        <v>1770</v>
      </c>
    </row>
    <row r="3999" spans="1:44" x14ac:dyDescent="0.25">
      <c r="A3999">
        <v>2504074</v>
      </c>
      <c r="B3999">
        <v>5</v>
      </c>
      <c r="C3999" t="s">
        <v>883</v>
      </c>
      <c r="D3999" t="s">
        <v>5194</v>
      </c>
      <c r="E3999" t="s">
        <v>5940</v>
      </c>
      <c r="F3999" t="s">
        <v>5940</v>
      </c>
      <c r="G3999">
        <v>105</v>
      </c>
      <c r="H3999" t="s">
        <v>5940</v>
      </c>
      <c r="I3999" t="s">
        <v>5940</v>
      </c>
      <c r="J3999">
        <v>140</v>
      </c>
      <c r="K3999">
        <v>0</v>
      </c>
      <c r="L3999">
        <v>0</v>
      </c>
      <c r="M3999">
        <v>280</v>
      </c>
      <c r="N3999">
        <v>0</v>
      </c>
      <c r="O3999">
        <v>0</v>
      </c>
      <c r="P3999">
        <v>126</v>
      </c>
      <c r="R3999">
        <v>2504074</v>
      </c>
      <c r="S3999" t="s">
        <v>5940</v>
      </c>
      <c r="T3999" t="s">
        <v>5940</v>
      </c>
      <c r="U3999">
        <v>105</v>
      </c>
      <c r="V3999" t="s">
        <v>5940</v>
      </c>
      <c r="W3999" t="s">
        <v>5940</v>
      </c>
      <c r="X3999">
        <v>140</v>
      </c>
      <c r="Z3999">
        <v>4107207</v>
      </c>
      <c r="AB3999" t="s">
        <v>5940</v>
      </c>
      <c r="AC3999">
        <v>4107207</v>
      </c>
      <c r="AD3999" t="s">
        <v>3768</v>
      </c>
      <c r="AE3999">
        <v>24</v>
      </c>
      <c r="AF3999">
        <v>4107207</v>
      </c>
      <c r="AG3999" t="s">
        <v>3768</v>
      </c>
      <c r="AH3999">
        <v>9800</v>
      </c>
      <c r="AI3999">
        <v>4107207</v>
      </c>
      <c r="AJ3999" t="s">
        <v>3768</v>
      </c>
      <c r="AK3999">
        <v>1200</v>
      </c>
      <c r="AL3999">
        <v>4107207</v>
      </c>
      <c r="AM3999" t="s">
        <v>3768</v>
      </c>
      <c r="AN3999">
        <v>19788</v>
      </c>
      <c r="AO3999">
        <v>0</v>
      </c>
      <c r="AP3999">
        <v>4118402</v>
      </c>
      <c r="AQ3999" t="s">
        <v>1859</v>
      </c>
      <c r="AR3999">
        <v>3730</v>
      </c>
    </row>
    <row r="4000" spans="1:44" x14ac:dyDescent="0.25">
      <c r="A4000">
        <v>2504108</v>
      </c>
      <c r="B4000">
        <v>5</v>
      </c>
      <c r="C4000" t="s">
        <v>883</v>
      </c>
      <c r="D4000" t="s">
        <v>5195</v>
      </c>
      <c r="E4000" t="s">
        <v>5940</v>
      </c>
      <c r="F4000" t="s">
        <v>5940</v>
      </c>
      <c r="G4000">
        <v>24</v>
      </c>
      <c r="H4000" t="s">
        <v>5940</v>
      </c>
      <c r="I4000">
        <v>3</v>
      </c>
      <c r="J4000">
        <v>16</v>
      </c>
      <c r="K4000">
        <v>0</v>
      </c>
      <c r="L4000">
        <v>0</v>
      </c>
      <c r="M4000">
        <v>90</v>
      </c>
      <c r="N4000">
        <v>0</v>
      </c>
      <c r="O4000">
        <v>5</v>
      </c>
      <c r="P4000">
        <v>40</v>
      </c>
      <c r="R4000">
        <v>2504108</v>
      </c>
      <c r="S4000" t="s">
        <v>5940</v>
      </c>
      <c r="T4000" t="s">
        <v>5940</v>
      </c>
      <c r="U4000">
        <v>24</v>
      </c>
      <c r="V4000" t="s">
        <v>5940</v>
      </c>
      <c r="W4000">
        <v>3</v>
      </c>
      <c r="X4000">
        <v>16</v>
      </c>
      <c r="Z4000">
        <v>4107256</v>
      </c>
      <c r="AB4000">
        <v>100</v>
      </c>
      <c r="AC4000">
        <v>4107256</v>
      </c>
      <c r="AD4000" t="s">
        <v>3769</v>
      </c>
      <c r="AE4000">
        <v>1800</v>
      </c>
      <c r="AF4000">
        <v>4107256</v>
      </c>
      <c r="AG4000" t="s">
        <v>3769</v>
      </c>
      <c r="AH4000">
        <v>92041</v>
      </c>
      <c r="AI4000">
        <v>4107256</v>
      </c>
      <c r="AJ4000" t="s">
        <v>3769</v>
      </c>
      <c r="AK4000">
        <v>30</v>
      </c>
      <c r="AL4000">
        <v>4107256</v>
      </c>
      <c r="AM4000" t="s">
        <v>3769</v>
      </c>
      <c r="AN4000">
        <v>6200</v>
      </c>
      <c r="AO4000">
        <v>0</v>
      </c>
      <c r="AP4000">
        <v>4118451</v>
      </c>
      <c r="AQ4000" t="s">
        <v>1860</v>
      </c>
      <c r="AR4000">
        <v>8410</v>
      </c>
    </row>
    <row r="4001" spans="1:44" x14ac:dyDescent="0.25">
      <c r="A4001">
        <v>2504157</v>
      </c>
      <c r="B4001">
        <v>5</v>
      </c>
      <c r="C4001" t="s">
        <v>883</v>
      </c>
      <c r="D4001" t="s">
        <v>5196</v>
      </c>
      <c r="E4001" t="s">
        <v>5940</v>
      </c>
      <c r="F4001" t="s">
        <v>5940</v>
      </c>
      <c r="G4001">
        <v>2100</v>
      </c>
      <c r="H4001">
        <v>56</v>
      </c>
      <c r="I4001" t="s">
        <v>5940</v>
      </c>
      <c r="J4001">
        <v>2614</v>
      </c>
      <c r="K4001">
        <v>0</v>
      </c>
      <c r="L4001">
        <v>0</v>
      </c>
      <c r="M4001">
        <v>2500</v>
      </c>
      <c r="N4001">
        <v>35</v>
      </c>
      <c r="O4001">
        <v>0</v>
      </c>
      <c r="P4001">
        <v>2805</v>
      </c>
      <c r="R4001">
        <v>2504157</v>
      </c>
      <c r="S4001" t="s">
        <v>5940</v>
      </c>
      <c r="T4001" t="s">
        <v>5940</v>
      </c>
      <c r="U4001">
        <v>2100</v>
      </c>
      <c r="V4001">
        <v>56</v>
      </c>
      <c r="W4001" t="s">
        <v>5940</v>
      </c>
      <c r="X4001">
        <v>2614</v>
      </c>
      <c r="Z4001">
        <v>4107306</v>
      </c>
      <c r="AB4001" t="s">
        <v>5940</v>
      </c>
      <c r="AC4001">
        <v>4107306</v>
      </c>
      <c r="AD4001" t="s">
        <v>3770</v>
      </c>
      <c r="AE4001">
        <v>304</v>
      </c>
      <c r="AF4001">
        <v>4107306</v>
      </c>
      <c r="AG4001" t="s">
        <v>3770</v>
      </c>
      <c r="AH4001" t="s">
        <v>5940</v>
      </c>
      <c r="AI4001">
        <v>4107306</v>
      </c>
      <c r="AJ4001" t="s">
        <v>3770</v>
      </c>
      <c r="AK4001">
        <v>2</v>
      </c>
      <c r="AL4001">
        <v>4107306</v>
      </c>
      <c r="AM4001" t="s">
        <v>3770</v>
      </c>
      <c r="AN4001">
        <v>27225</v>
      </c>
      <c r="AO4001">
        <v>0</v>
      </c>
      <c r="AP4001">
        <v>4118501</v>
      </c>
      <c r="AQ4001" t="s">
        <v>1861</v>
      </c>
      <c r="AR4001">
        <v>51600</v>
      </c>
    </row>
    <row r="4002" spans="1:44" x14ac:dyDescent="0.25">
      <c r="A4002">
        <v>2504207</v>
      </c>
      <c r="B4002">
        <v>5</v>
      </c>
      <c r="C4002" t="s">
        <v>883</v>
      </c>
      <c r="D4002" t="s">
        <v>5197</v>
      </c>
      <c r="E4002">
        <v>600</v>
      </c>
      <c r="F4002" t="s">
        <v>5940</v>
      </c>
      <c r="G4002">
        <v>420</v>
      </c>
      <c r="H4002">
        <v>38</v>
      </c>
      <c r="I4002">
        <v>110</v>
      </c>
      <c r="J4002">
        <v>260</v>
      </c>
      <c r="K4002">
        <v>600</v>
      </c>
      <c r="L4002">
        <v>0</v>
      </c>
      <c r="M4002">
        <v>800</v>
      </c>
      <c r="N4002">
        <v>0</v>
      </c>
      <c r="O4002">
        <v>84</v>
      </c>
      <c r="P4002">
        <v>240</v>
      </c>
      <c r="R4002">
        <v>2504207</v>
      </c>
      <c r="S4002">
        <v>600</v>
      </c>
      <c r="T4002" t="s">
        <v>5940</v>
      </c>
      <c r="U4002">
        <v>420</v>
      </c>
      <c r="V4002">
        <v>38</v>
      </c>
      <c r="W4002">
        <v>110</v>
      </c>
      <c r="X4002">
        <v>260</v>
      </c>
      <c r="Z4002">
        <v>4107405</v>
      </c>
      <c r="AB4002" t="s">
        <v>5940</v>
      </c>
      <c r="AC4002">
        <v>4107405</v>
      </c>
      <c r="AD4002" t="s">
        <v>3771</v>
      </c>
      <c r="AE4002">
        <v>11</v>
      </c>
      <c r="AF4002">
        <v>4107405</v>
      </c>
      <c r="AG4002" t="s">
        <v>3771</v>
      </c>
      <c r="AH4002">
        <v>2800</v>
      </c>
      <c r="AI4002">
        <v>4107405</v>
      </c>
      <c r="AJ4002" t="s">
        <v>3771</v>
      </c>
      <c r="AK4002">
        <v>60</v>
      </c>
      <c r="AL4002">
        <v>4107405</v>
      </c>
      <c r="AM4002" t="s">
        <v>3771</v>
      </c>
      <c r="AN4002">
        <v>1260</v>
      </c>
      <c r="AO4002">
        <v>0</v>
      </c>
      <c r="AP4002">
        <v>4118600</v>
      </c>
      <c r="AQ4002" t="s">
        <v>1862</v>
      </c>
      <c r="AR4002">
        <v>32500</v>
      </c>
    </row>
    <row r="4003" spans="1:44" x14ac:dyDescent="0.25">
      <c r="A4003">
        <v>2504306</v>
      </c>
      <c r="B4003">
        <v>5</v>
      </c>
      <c r="C4003" t="s">
        <v>883</v>
      </c>
      <c r="D4003" t="s">
        <v>5198</v>
      </c>
      <c r="E4003">
        <v>150</v>
      </c>
      <c r="F4003" t="s">
        <v>5940</v>
      </c>
      <c r="G4003">
        <v>24</v>
      </c>
      <c r="H4003" t="s">
        <v>5940</v>
      </c>
      <c r="I4003" t="s">
        <v>5940</v>
      </c>
      <c r="J4003">
        <v>15</v>
      </c>
      <c r="K4003">
        <v>150</v>
      </c>
      <c r="L4003">
        <v>0</v>
      </c>
      <c r="M4003">
        <v>960</v>
      </c>
      <c r="N4003">
        <v>0</v>
      </c>
      <c r="O4003">
        <v>8</v>
      </c>
      <c r="P4003">
        <v>75</v>
      </c>
      <c r="R4003">
        <v>2504306</v>
      </c>
      <c r="S4003">
        <v>150</v>
      </c>
      <c r="T4003" t="s">
        <v>5940</v>
      </c>
      <c r="U4003">
        <v>24</v>
      </c>
      <c r="V4003" t="s">
        <v>5940</v>
      </c>
      <c r="W4003" t="s">
        <v>5940</v>
      </c>
      <c r="X4003">
        <v>15</v>
      </c>
      <c r="Z4003">
        <v>4107504</v>
      </c>
      <c r="AB4003">
        <v>93</v>
      </c>
      <c r="AC4003">
        <v>4107504</v>
      </c>
      <c r="AD4003" t="s">
        <v>3772</v>
      </c>
      <c r="AE4003">
        <v>140</v>
      </c>
      <c r="AF4003">
        <v>4107504</v>
      </c>
      <c r="AG4003" t="s">
        <v>3772</v>
      </c>
      <c r="AH4003">
        <v>673998</v>
      </c>
      <c r="AI4003">
        <v>4107504</v>
      </c>
      <c r="AJ4003" t="s">
        <v>3772</v>
      </c>
      <c r="AK4003">
        <v>175</v>
      </c>
      <c r="AL4003">
        <v>4107504</v>
      </c>
      <c r="AM4003" t="s">
        <v>3772</v>
      </c>
      <c r="AN4003">
        <v>63700</v>
      </c>
      <c r="AO4003">
        <v>0</v>
      </c>
      <c r="AP4003">
        <v>4118709</v>
      </c>
      <c r="AQ4003" t="s">
        <v>1863</v>
      </c>
      <c r="AR4003">
        <v>22000</v>
      </c>
    </row>
    <row r="4004" spans="1:44" x14ac:dyDescent="0.25">
      <c r="A4004">
        <v>2504355</v>
      </c>
      <c r="B4004">
        <v>5</v>
      </c>
      <c r="C4004" t="s">
        <v>883</v>
      </c>
      <c r="D4004" t="s">
        <v>5199</v>
      </c>
      <c r="E4004" t="s">
        <v>5940</v>
      </c>
      <c r="F4004" t="s">
        <v>5940</v>
      </c>
      <c r="G4004">
        <v>320</v>
      </c>
      <c r="H4004">
        <v>8</v>
      </c>
      <c r="I4004" t="s">
        <v>5940</v>
      </c>
      <c r="J4004">
        <v>180</v>
      </c>
      <c r="K4004">
        <v>0</v>
      </c>
      <c r="L4004">
        <v>0</v>
      </c>
      <c r="M4004">
        <v>480</v>
      </c>
      <c r="N4004">
        <v>5</v>
      </c>
      <c r="O4004">
        <v>0</v>
      </c>
      <c r="P4004">
        <v>240</v>
      </c>
      <c r="R4004">
        <v>2504355</v>
      </c>
      <c r="S4004" t="s">
        <v>5940</v>
      </c>
      <c r="T4004" t="s">
        <v>5940</v>
      </c>
      <c r="U4004">
        <v>320</v>
      </c>
      <c r="V4004">
        <v>8</v>
      </c>
      <c r="W4004" t="s">
        <v>5940</v>
      </c>
      <c r="X4004">
        <v>180</v>
      </c>
      <c r="Z4004">
        <v>4107520</v>
      </c>
      <c r="AB4004">
        <v>660</v>
      </c>
      <c r="AC4004">
        <v>4107520</v>
      </c>
      <c r="AD4004" t="s">
        <v>3773</v>
      </c>
      <c r="AE4004" t="s">
        <v>5940</v>
      </c>
      <c r="AF4004">
        <v>4107520</v>
      </c>
      <c r="AG4004" t="s">
        <v>3773</v>
      </c>
      <c r="AH4004" t="s">
        <v>5940</v>
      </c>
      <c r="AI4004">
        <v>4107520</v>
      </c>
      <c r="AJ4004" t="s">
        <v>3773</v>
      </c>
      <c r="AK4004">
        <v>68</v>
      </c>
      <c r="AL4004">
        <v>4107520</v>
      </c>
      <c r="AM4004" t="s">
        <v>3773</v>
      </c>
      <c r="AN4004">
        <v>1920</v>
      </c>
      <c r="AO4004">
        <v>0</v>
      </c>
      <c r="AP4004">
        <v>4118808</v>
      </c>
      <c r="AQ4004" t="s">
        <v>1864</v>
      </c>
      <c r="AR4004">
        <v>21550</v>
      </c>
    </row>
    <row r="4005" spans="1:44" x14ac:dyDescent="0.25">
      <c r="A4005">
        <v>2504405</v>
      </c>
      <c r="B4005">
        <v>5</v>
      </c>
      <c r="C4005" t="s">
        <v>883</v>
      </c>
      <c r="D4005" t="s">
        <v>5200</v>
      </c>
      <c r="E4005">
        <v>7500</v>
      </c>
      <c r="F4005" t="s">
        <v>5940</v>
      </c>
      <c r="G4005">
        <v>661</v>
      </c>
      <c r="H4005">
        <v>44</v>
      </c>
      <c r="I4005">
        <v>27</v>
      </c>
      <c r="J4005">
        <v>501</v>
      </c>
      <c r="K4005">
        <v>10800</v>
      </c>
      <c r="L4005">
        <v>0</v>
      </c>
      <c r="M4005">
        <v>4725</v>
      </c>
      <c r="N4005">
        <v>20</v>
      </c>
      <c r="O4005">
        <v>59</v>
      </c>
      <c r="P4005">
        <v>1843</v>
      </c>
      <c r="R4005">
        <v>2504405</v>
      </c>
      <c r="S4005">
        <v>7500</v>
      </c>
      <c r="T4005" t="s">
        <v>5940</v>
      </c>
      <c r="U4005">
        <v>661</v>
      </c>
      <c r="V4005">
        <v>44</v>
      </c>
      <c r="W4005">
        <v>27</v>
      </c>
      <c r="X4005">
        <v>501</v>
      </c>
      <c r="Z4005">
        <v>4107538</v>
      </c>
      <c r="AB4005" t="s">
        <v>5940</v>
      </c>
      <c r="AC4005">
        <v>4107538</v>
      </c>
      <c r="AD4005" t="s">
        <v>3774</v>
      </c>
      <c r="AE4005" t="s">
        <v>5940</v>
      </c>
      <c r="AF4005">
        <v>4107538</v>
      </c>
      <c r="AG4005" t="s">
        <v>3774</v>
      </c>
      <c r="AH4005" t="s">
        <v>5940</v>
      </c>
      <c r="AI4005">
        <v>4107538</v>
      </c>
      <c r="AJ4005" t="s">
        <v>3774</v>
      </c>
      <c r="AK4005" t="s">
        <v>5940</v>
      </c>
      <c r="AL4005">
        <v>4107538</v>
      </c>
      <c r="AM4005" t="s">
        <v>3774</v>
      </c>
      <c r="AN4005">
        <v>15600</v>
      </c>
      <c r="AO4005">
        <v>0</v>
      </c>
      <c r="AP4005">
        <v>4118857</v>
      </c>
      <c r="AQ4005" t="s">
        <v>1865</v>
      </c>
      <c r="AR4005">
        <v>2860</v>
      </c>
    </row>
    <row r="4006" spans="1:44" x14ac:dyDescent="0.25">
      <c r="A4006">
        <v>2504504</v>
      </c>
      <c r="B4006">
        <v>5</v>
      </c>
      <c r="C4006" t="s">
        <v>883</v>
      </c>
      <c r="D4006" t="s">
        <v>5201</v>
      </c>
      <c r="E4006" t="s">
        <v>5940</v>
      </c>
      <c r="F4006" t="s">
        <v>5940</v>
      </c>
      <c r="G4006">
        <v>18</v>
      </c>
      <c r="H4006">
        <v>6</v>
      </c>
      <c r="I4006" t="s">
        <v>5940</v>
      </c>
      <c r="J4006">
        <v>114</v>
      </c>
      <c r="K4006">
        <v>0</v>
      </c>
      <c r="L4006">
        <v>0</v>
      </c>
      <c r="M4006">
        <v>86</v>
      </c>
      <c r="N4006">
        <v>10</v>
      </c>
      <c r="O4006">
        <v>0</v>
      </c>
      <c r="P4006">
        <v>36</v>
      </c>
      <c r="R4006">
        <v>2504504</v>
      </c>
      <c r="S4006" t="s">
        <v>5940</v>
      </c>
      <c r="T4006" t="s">
        <v>5940</v>
      </c>
      <c r="U4006">
        <v>18</v>
      </c>
      <c r="V4006">
        <v>6</v>
      </c>
      <c r="W4006" t="s">
        <v>5940</v>
      </c>
      <c r="X4006">
        <v>114</v>
      </c>
      <c r="Z4006">
        <v>4107546</v>
      </c>
      <c r="AB4006" t="s">
        <v>5940</v>
      </c>
      <c r="AC4006">
        <v>4107546</v>
      </c>
      <c r="AD4006" t="s">
        <v>3775</v>
      </c>
      <c r="AE4006">
        <v>390</v>
      </c>
      <c r="AF4006">
        <v>4107546</v>
      </c>
      <c r="AG4006" t="s">
        <v>3775</v>
      </c>
      <c r="AH4006">
        <v>1250</v>
      </c>
      <c r="AI4006">
        <v>4107546</v>
      </c>
      <c r="AJ4006" t="s">
        <v>3775</v>
      </c>
      <c r="AK4006">
        <v>1182</v>
      </c>
      <c r="AL4006">
        <v>4107546</v>
      </c>
      <c r="AM4006" t="s">
        <v>3775</v>
      </c>
      <c r="AN4006">
        <v>22989</v>
      </c>
      <c r="AO4006">
        <v>0</v>
      </c>
      <c r="AP4006">
        <v>4118907</v>
      </c>
      <c r="AQ4006" t="s">
        <v>1866</v>
      </c>
      <c r="AR4006">
        <v>1915</v>
      </c>
    </row>
    <row r="4007" spans="1:44" x14ac:dyDescent="0.25">
      <c r="A4007">
        <v>2504603</v>
      </c>
      <c r="B4007">
        <v>5</v>
      </c>
      <c r="C4007" t="s">
        <v>883</v>
      </c>
      <c r="D4007" t="s">
        <v>5202</v>
      </c>
      <c r="E4007">
        <v>15950</v>
      </c>
      <c r="F4007" t="s">
        <v>5940</v>
      </c>
      <c r="G4007">
        <v>0</v>
      </c>
      <c r="H4007" t="s">
        <v>5940</v>
      </c>
      <c r="I4007" t="s">
        <v>5940</v>
      </c>
      <c r="J4007">
        <v>12</v>
      </c>
      <c r="K4007">
        <v>19250</v>
      </c>
      <c r="L4007">
        <v>0</v>
      </c>
      <c r="M4007">
        <v>0</v>
      </c>
      <c r="N4007">
        <v>0</v>
      </c>
      <c r="O4007">
        <v>0</v>
      </c>
      <c r="P4007">
        <v>6</v>
      </c>
      <c r="R4007">
        <v>2504603</v>
      </c>
      <c r="S4007">
        <v>15950</v>
      </c>
      <c r="T4007" t="s">
        <v>5940</v>
      </c>
      <c r="U4007">
        <v>0</v>
      </c>
      <c r="V4007" t="s">
        <v>5940</v>
      </c>
      <c r="W4007" t="s">
        <v>5940</v>
      </c>
      <c r="X4007">
        <v>12</v>
      </c>
      <c r="Z4007">
        <v>4107553</v>
      </c>
      <c r="AB4007">
        <v>90</v>
      </c>
      <c r="AC4007">
        <v>4107553</v>
      </c>
      <c r="AD4007" t="s">
        <v>3776</v>
      </c>
      <c r="AE4007">
        <v>14</v>
      </c>
      <c r="AF4007">
        <v>4107553</v>
      </c>
      <c r="AG4007" t="s">
        <v>3776</v>
      </c>
      <c r="AH4007">
        <v>1200</v>
      </c>
      <c r="AI4007">
        <v>4107553</v>
      </c>
      <c r="AJ4007" t="s">
        <v>3776</v>
      </c>
      <c r="AK4007">
        <v>332</v>
      </c>
      <c r="AL4007">
        <v>4107553</v>
      </c>
      <c r="AM4007" t="s">
        <v>3776</v>
      </c>
      <c r="AN4007">
        <v>46830</v>
      </c>
      <c r="AO4007">
        <v>0</v>
      </c>
      <c r="AP4007">
        <v>4119004</v>
      </c>
      <c r="AQ4007" t="s">
        <v>1867</v>
      </c>
      <c r="AR4007">
        <v>7130</v>
      </c>
    </row>
    <row r="4008" spans="1:44" x14ac:dyDescent="0.25">
      <c r="A4008">
        <v>2504702</v>
      </c>
      <c r="B4008">
        <v>5</v>
      </c>
      <c r="C4008" t="s">
        <v>883</v>
      </c>
      <c r="D4008" t="s">
        <v>5203</v>
      </c>
      <c r="E4008" t="s">
        <v>5940</v>
      </c>
      <c r="F4008" t="s">
        <v>5940</v>
      </c>
      <c r="G4008">
        <v>120</v>
      </c>
      <c r="H4008">
        <v>4</v>
      </c>
      <c r="I4008" t="s">
        <v>5940</v>
      </c>
      <c r="J4008">
        <v>60</v>
      </c>
      <c r="K4008">
        <v>0</v>
      </c>
      <c r="L4008">
        <v>0</v>
      </c>
      <c r="M4008">
        <v>300</v>
      </c>
      <c r="N4008">
        <v>0</v>
      </c>
      <c r="O4008">
        <v>0</v>
      </c>
      <c r="P4008">
        <v>108</v>
      </c>
      <c r="R4008">
        <v>2504702</v>
      </c>
      <c r="S4008" t="s">
        <v>5940</v>
      </c>
      <c r="T4008" t="s">
        <v>5940</v>
      </c>
      <c r="U4008">
        <v>120</v>
      </c>
      <c r="V4008">
        <v>4</v>
      </c>
      <c r="W4008" t="s">
        <v>5940</v>
      </c>
      <c r="X4008">
        <v>60</v>
      </c>
      <c r="Z4008">
        <v>4107603</v>
      </c>
      <c r="AB4008" t="s">
        <v>5940</v>
      </c>
      <c r="AC4008">
        <v>4107603</v>
      </c>
      <c r="AD4008" t="s">
        <v>3777</v>
      </c>
      <c r="AE4008">
        <v>15</v>
      </c>
      <c r="AF4008">
        <v>4107603</v>
      </c>
      <c r="AG4008" t="s">
        <v>3777</v>
      </c>
      <c r="AH4008" t="s">
        <v>5940</v>
      </c>
      <c r="AI4008">
        <v>4107603</v>
      </c>
      <c r="AJ4008" t="s">
        <v>3777</v>
      </c>
      <c r="AK4008">
        <v>742</v>
      </c>
      <c r="AL4008">
        <v>4107603</v>
      </c>
      <c r="AM4008" t="s">
        <v>3777</v>
      </c>
      <c r="AN4008">
        <v>25080</v>
      </c>
      <c r="AO4008">
        <v>0</v>
      </c>
      <c r="AP4008">
        <v>4119103</v>
      </c>
      <c r="AQ4008" t="s">
        <v>1868</v>
      </c>
      <c r="AR4008">
        <v>22000</v>
      </c>
    </row>
    <row r="4009" spans="1:44" x14ac:dyDescent="0.25">
      <c r="A4009">
        <v>2504801</v>
      </c>
      <c r="B4009">
        <v>5</v>
      </c>
      <c r="C4009" t="s">
        <v>883</v>
      </c>
      <c r="D4009" t="s">
        <v>5204</v>
      </c>
      <c r="E4009" t="s">
        <v>5940</v>
      </c>
      <c r="F4009" t="s">
        <v>5940</v>
      </c>
      <c r="G4009">
        <v>15</v>
      </c>
      <c r="H4009">
        <v>16</v>
      </c>
      <c r="I4009">
        <v>3</v>
      </c>
      <c r="J4009">
        <v>19</v>
      </c>
      <c r="K4009">
        <v>0</v>
      </c>
      <c r="L4009">
        <v>0</v>
      </c>
      <c r="M4009">
        <v>168</v>
      </c>
      <c r="N4009">
        <v>24</v>
      </c>
      <c r="O4009">
        <v>11</v>
      </c>
      <c r="P4009">
        <v>89</v>
      </c>
      <c r="R4009">
        <v>2504801</v>
      </c>
      <c r="S4009" t="s">
        <v>5940</v>
      </c>
      <c r="T4009" t="s">
        <v>5940</v>
      </c>
      <c r="U4009">
        <v>15</v>
      </c>
      <c r="V4009">
        <v>16</v>
      </c>
      <c r="W4009">
        <v>3</v>
      </c>
      <c r="X4009">
        <v>19</v>
      </c>
      <c r="Z4009">
        <v>4107652</v>
      </c>
      <c r="AB4009" t="s">
        <v>5940</v>
      </c>
      <c r="AC4009">
        <v>4107652</v>
      </c>
      <c r="AD4009" t="s">
        <v>3778</v>
      </c>
      <c r="AE4009">
        <v>3</v>
      </c>
      <c r="AF4009">
        <v>4107652</v>
      </c>
      <c r="AG4009" t="s">
        <v>3778</v>
      </c>
      <c r="AH4009" t="s">
        <v>5940</v>
      </c>
      <c r="AI4009">
        <v>4107652</v>
      </c>
      <c r="AJ4009" t="s">
        <v>3778</v>
      </c>
      <c r="AK4009">
        <v>1263</v>
      </c>
      <c r="AL4009">
        <v>4107652</v>
      </c>
      <c r="AM4009" t="s">
        <v>3778</v>
      </c>
      <c r="AN4009">
        <v>1615</v>
      </c>
      <c r="AO4009">
        <v>0</v>
      </c>
      <c r="AP4009">
        <v>4119152</v>
      </c>
      <c r="AQ4009" t="s">
        <v>1869</v>
      </c>
      <c r="AR4009">
        <v>291</v>
      </c>
    </row>
    <row r="4010" spans="1:44" x14ac:dyDescent="0.25">
      <c r="A4010">
        <v>2504850</v>
      </c>
      <c r="B4010">
        <v>5</v>
      </c>
      <c r="C4010" t="s">
        <v>883</v>
      </c>
      <c r="D4010" t="s">
        <v>5205</v>
      </c>
      <c r="E4010" t="s">
        <v>5940</v>
      </c>
      <c r="F4010" t="s">
        <v>5940</v>
      </c>
      <c r="G4010">
        <v>75</v>
      </c>
      <c r="H4010">
        <v>4</v>
      </c>
      <c r="I4010" t="s">
        <v>5940</v>
      </c>
      <c r="J4010">
        <v>45</v>
      </c>
      <c r="K4010">
        <v>0</v>
      </c>
      <c r="L4010">
        <v>0</v>
      </c>
      <c r="M4010">
        <v>144</v>
      </c>
      <c r="N4010">
        <v>0</v>
      </c>
      <c r="O4010">
        <v>0</v>
      </c>
      <c r="P4010">
        <v>90</v>
      </c>
      <c r="R4010">
        <v>2504850</v>
      </c>
      <c r="S4010" t="s">
        <v>5940</v>
      </c>
      <c r="T4010" t="s">
        <v>5940</v>
      </c>
      <c r="U4010">
        <v>75</v>
      </c>
      <c r="V4010">
        <v>4</v>
      </c>
      <c r="W4010" t="s">
        <v>5940</v>
      </c>
      <c r="X4010">
        <v>45</v>
      </c>
      <c r="Z4010">
        <v>4107702</v>
      </c>
      <c r="AB4010">
        <v>22</v>
      </c>
      <c r="AC4010">
        <v>4107702</v>
      </c>
      <c r="AD4010" t="s">
        <v>3779</v>
      </c>
      <c r="AE4010">
        <v>2010</v>
      </c>
      <c r="AF4010">
        <v>4107702</v>
      </c>
      <c r="AG4010" t="s">
        <v>3779</v>
      </c>
      <c r="AH4010">
        <v>178640</v>
      </c>
      <c r="AI4010">
        <v>4107702</v>
      </c>
      <c r="AJ4010" t="s">
        <v>3779</v>
      </c>
      <c r="AK4010">
        <v>122</v>
      </c>
      <c r="AL4010">
        <v>4107702</v>
      </c>
      <c r="AM4010" t="s">
        <v>3779</v>
      </c>
      <c r="AN4010">
        <v>28044</v>
      </c>
      <c r="AO4010">
        <v>0</v>
      </c>
      <c r="AP4010">
        <v>4119202</v>
      </c>
      <c r="AQ4010" t="s">
        <v>1870</v>
      </c>
      <c r="AR4010">
        <v>5908</v>
      </c>
    </row>
    <row r="4011" spans="1:44" x14ac:dyDescent="0.25">
      <c r="A4011">
        <v>2504900</v>
      </c>
      <c r="B4011">
        <v>5</v>
      </c>
      <c r="C4011" t="s">
        <v>883</v>
      </c>
      <c r="D4011" t="s">
        <v>5206</v>
      </c>
      <c r="E4011">
        <v>524800</v>
      </c>
      <c r="F4011" t="s">
        <v>5940</v>
      </c>
      <c r="G4011">
        <v>8</v>
      </c>
      <c r="H4011" t="s">
        <v>5940</v>
      </c>
      <c r="I4011" t="s">
        <v>5940</v>
      </c>
      <c r="J4011">
        <v>23</v>
      </c>
      <c r="K4011">
        <v>390000</v>
      </c>
      <c r="L4011">
        <v>0</v>
      </c>
      <c r="M4011">
        <v>16</v>
      </c>
      <c r="N4011">
        <v>0</v>
      </c>
      <c r="O4011">
        <v>0</v>
      </c>
      <c r="P4011">
        <v>27</v>
      </c>
      <c r="R4011">
        <v>2504900</v>
      </c>
      <c r="S4011">
        <v>524800</v>
      </c>
      <c r="T4011" t="s">
        <v>5940</v>
      </c>
      <c r="U4011">
        <v>8</v>
      </c>
      <c r="V4011" t="s">
        <v>5940</v>
      </c>
      <c r="W4011" t="s">
        <v>5940</v>
      </c>
      <c r="X4011">
        <v>23</v>
      </c>
      <c r="Z4011">
        <v>4107736</v>
      </c>
      <c r="AB4011" t="s">
        <v>5940</v>
      </c>
      <c r="AC4011">
        <v>4107736</v>
      </c>
      <c r="AD4011" t="s">
        <v>3780</v>
      </c>
      <c r="AE4011">
        <v>857</v>
      </c>
      <c r="AF4011">
        <v>4107736</v>
      </c>
      <c r="AG4011" t="s">
        <v>3780</v>
      </c>
      <c r="AH4011" t="s">
        <v>5940</v>
      </c>
      <c r="AI4011">
        <v>4107736</v>
      </c>
      <c r="AJ4011" t="s">
        <v>3780</v>
      </c>
      <c r="AK4011">
        <v>7800</v>
      </c>
      <c r="AL4011">
        <v>4107736</v>
      </c>
      <c r="AM4011" t="s">
        <v>3780</v>
      </c>
      <c r="AN4011">
        <v>17150</v>
      </c>
      <c r="AO4011">
        <v>0</v>
      </c>
      <c r="AP4011">
        <v>4119251</v>
      </c>
      <c r="AQ4011" t="s">
        <v>1871</v>
      </c>
      <c r="AR4011">
        <v>4148</v>
      </c>
    </row>
    <row r="4012" spans="1:44" x14ac:dyDescent="0.25">
      <c r="A4012">
        <v>2505006</v>
      </c>
      <c r="B4012">
        <v>5</v>
      </c>
      <c r="C4012" t="s">
        <v>883</v>
      </c>
      <c r="D4012" t="s">
        <v>5207</v>
      </c>
      <c r="E4012" t="s">
        <v>5940</v>
      </c>
      <c r="F4012" t="s">
        <v>5940</v>
      </c>
      <c r="G4012">
        <v>75</v>
      </c>
      <c r="H4012" t="s">
        <v>5940</v>
      </c>
      <c r="I4012" t="s">
        <v>5940</v>
      </c>
      <c r="J4012">
        <v>200</v>
      </c>
      <c r="K4012">
        <v>0</v>
      </c>
      <c r="L4012">
        <v>0</v>
      </c>
      <c r="M4012">
        <v>360</v>
      </c>
      <c r="N4012">
        <v>0</v>
      </c>
      <c r="O4012">
        <v>0</v>
      </c>
      <c r="P4012">
        <v>168</v>
      </c>
      <c r="R4012">
        <v>2505006</v>
      </c>
      <c r="S4012" t="s">
        <v>5940</v>
      </c>
      <c r="T4012" t="s">
        <v>5940</v>
      </c>
      <c r="U4012">
        <v>75</v>
      </c>
      <c r="V4012" t="s">
        <v>5940</v>
      </c>
      <c r="W4012" t="s">
        <v>5940</v>
      </c>
      <c r="X4012">
        <v>200</v>
      </c>
      <c r="Z4012">
        <v>4107751</v>
      </c>
      <c r="AB4012" t="s">
        <v>5940</v>
      </c>
      <c r="AC4012">
        <v>4107751</v>
      </c>
      <c r="AD4012" t="s">
        <v>3781</v>
      </c>
      <c r="AE4012">
        <v>78</v>
      </c>
      <c r="AF4012">
        <v>4107751</v>
      </c>
      <c r="AG4012" t="s">
        <v>3781</v>
      </c>
      <c r="AH4012">
        <v>2500</v>
      </c>
      <c r="AI4012">
        <v>4107751</v>
      </c>
      <c r="AJ4012" t="s">
        <v>3781</v>
      </c>
      <c r="AK4012">
        <v>270</v>
      </c>
      <c r="AL4012">
        <v>4107751</v>
      </c>
      <c r="AM4012" t="s">
        <v>3781</v>
      </c>
      <c r="AN4012">
        <v>2500</v>
      </c>
      <c r="AO4012">
        <v>0</v>
      </c>
      <c r="AP4012">
        <v>4119301</v>
      </c>
      <c r="AQ4012" t="s">
        <v>1872</v>
      </c>
      <c r="AR4012">
        <v>94350</v>
      </c>
    </row>
    <row r="4013" spans="1:44" x14ac:dyDescent="0.25">
      <c r="A4013">
        <v>2505105</v>
      </c>
      <c r="B4013">
        <v>5</v>
      </c>
      <c r="C4013" t="s">
        <v>883</v>
      </c>
      <c r="D4013" t="s">
        <v>5208</v>
      </c>
      <c r="E4013" t="s">
        <v>5940</v>
      </c>
      <c r="F4013" t="s">
        <v>5940</v>
      </c>
      <c r="G4013">
        <v>150</v>
      </c>
      <c r="H4013">
        <v>30</v>
      </c>
      <c r="I4013" t="s">
        <v>5940</v>
      </c>
      <c r="J4013">
        <v>460</v>
      </c>
      <c r="K4013">
        <v>0</v>
      </c>
      <c r="L4013">
        <v>0</v>
      </c>
      <c r="M4013">
        <v>1200</v>
      </c>
      <c r="N4013">
        <v>20</v>
      </c>
      <c r="O4013">
        <v>0</v>
      </c>
      <c r="P4013">
        <v>1320</v>
      </c>
      <c r="R4013">
        <v>2505105</v>
      </c>
      <c r="S4013" t="s">
        <v>5940</v>
      </c>
      <c r="T4013" t="s">
        <v>5940</v>
      </c>
      <c r="U4013">
        <v>150</v>
      </c>
      <c r="V4013">
        <v>30</v>
      </c>
      <c r="W4013" t="s">
        <v>5940</v>
      </c>
      <c r="X4013">
        <v>460</v>
      </c>
      <c r="Z4013">
        <v>4107801</v>
      </c>
      <c r="AB4013" t="s">
        <v>5940</v>
      </c>
      <c r="AC4013">
        <v>4107801</v>
      </c>
      <c r="AD4013" t="s">
        <v>3782</v>
      </c>
      <c r="AE4013">
        <v>30</v>
      </c>
      <c r="AF4013">
        <v>4107801</v>
      </c>
      <c r="AG4013" t="s">
        <v>3782</v>
      </c>
      <c r="AH4013">
        <v>105000</v>
      </c>
      <c r="AI4013">
        <v>4107801</v>
      </c>
      <c r="AJ4013" t="s">
        <v>3782</v>
      </c>
      <c r="AK4013">
        <v>14</v>
      </c>
      <c r="AL4013">
        <v>4107801</v>
      </c>
      <c r="AM4013" t="s">
        <v>3782</v>
      </c>
      <c r="AN4013">
        <v>27950</v>
      </c>
      <c r="AO4013">
        <v>0</v>
      </c>
      <c r="AP4013">
        <v>4119400</v>
      </c>
      <c r="AQ4013" t="s">
        <v>1873</v>
      </c>
      <c r="AR4013">
        <v>71000</v>
      </c>
    </row>
    <row r="4014" spans="1:44" x14ac:dyDescent="0.25">
      <c r="A4014">
        <v>2505238</v>
      </c>
      <c r="B4014">
        <v>5</v>
      </c>
      <c r="C4014" t="s">
        <v>883</v>
      </c>
      <c r="D4014" t="s">
        <v>5210</v>
      </c>
      <c r="E4014">
        <v>12000</v>
      </c>
      <c r="F4014" t="s">
        <v>5940</v>
      </c>
      <c r="G4014">
        <v>216</v>
      </c>
      <c r="H4014" t="s">
        <v>5940</v>
      </c>
      <c r="I4014" t="s">
        <v>5940</v>
      </c>
      <c r="J4014">
        <v>100</v>
      </c>
      <c r="K4014">
        <v>20000</v>
      </c>
      <c r="L4014">
        <v>0</v>
      </c>
      <c r="M4014">
        <v>200</v>
      </c>
      <c r="N4014">
        <v>0</v>
      </c>
      <c r="O4014">
        <v>0</v>
      </c>
      <c r="P4014">
        <v>119</v>
      </c>
      <c r="R4014">
        <v>2505238</v>
      </c>
      <c r="S4014">
        <v>12000</v>
      </c>
      <c r="T4014" t="s">
        <v>5940</v>
      </c>
      <c r="U4014">
        <v>216</v>
      </c>
      <c r="V4014" t="s">
        <v>5940</v>
      </c>
      <c r="W4014" t="s">
        <v>5940</v>
      </c>
      <c r="X4014">
        <v>100</v>
      </c>
      <c r="Z4014">
        <v>4107850</v>
      </c>
      <c r="AB4014" t="s">
        <v>5940</v>
      </c>
      <c r="AC4014">
        <v>4107850</v>
      </c>
      <c r="AD4014" t="s">
        <v>3783</v>
      </c>
      <c r="AE4014" t="s">
        <v>5940</v>
      </c>
      <c r="AF4014">
        <v>4107850</v>
      </c>
      <c r="AG4014" t="s">
        <v>3783</v>
      </c>
      <c r="AH4014">
        <v>7000</v>
      </c>
      <c r="AI4014">
        <v>4107850</v>
      </c>
      <c r="AJ4014" t="s">
        <v>3783</v>
      </c>
      <c r="AK4014">
        <v>360</v>
      </c>
      <c r="AL4014">
        <v>4107850</v>
      </c>
      <c r="AM4014" t="s">
        <v>3783</v>
      </c>
      <c r="AN4014">
        <v>4440</v>
      </c>
      <c r="AO4014">
        <v>0</v>
      </c>
      <c r="AP4014">
        <v>4119509</v>
      </c>
      <c r="AQ4014" t="s">
        <v>1874</v>
      </c>
      <c r="AR4014">
        <v>1688</v>
      </c>
    </row>
    <row r="4015" spans="1:44" x14ac:dyDescent="0.25">
      <c r="A4015">
        <v>2505204</v>
      </c>
      <c r="B4015">
        <v>5</v>
      </c>
      <c r="C4015" t="s">
        <v>883</v>
      </c>
      <c r="D4015" t="s">
        <v>5209</v>
      </c>
      <c r="E4015">
        <v>6000</v>
      </c>
      <c r="F4015" t="s">
        <v>5940</v>
      </c>
      <c r="G4015">
        <v>12</v>
      </c>
      <c r="H4015">
        <v>8</v>
      </c>
      <c r="I4015" t="s">
        <v>5940</v>
      </c>
      <c r="J4015">
        <v>22</v>
      </c>
      <c r="K4015">
        <v>7500</v>
      </c>
      <c r="L4015">
        <v>0</v>
      </c>
      <c r="M4015">
        <v>48</v>
      </c>
      <c r="N4015">
        <v>0</v>
      </c>
      <c r="O4015">
        <v>0</v>
      </c>
      <c r="P4015">
        <v>43</v>
      </c>
      <c r="R4015">
        <v>2505204</v>
      </c>
      <c r="S4015">
        <v>6000</v>
      </c>
      <c r="T4015" t="s">
        <v>5940</v>
      </c>
      <c r="U4015">
        <v>12</v>
      </c>
      <c r="V4015">
        <v>8</v>
      </c>
      <c r="W4015" t="s">
        <v>5940</v>
      </c>
      <c r="X4015">
        <v>22</v>
      </c>
      <c r="Z4015">
        <v>4107900</v>
      </c>
      <c r="AB4015">
        <v>275</v>
      </c>
      <c r="AC4015">
        <v>4107900</v>
      </c>
      <c r="AD4015" t="s">
        <v>3784</v>
      </c>
      <c r="AE4015">
        <v>1478</v>
      </c>
      <c r="AF4015">
        <v>4107900</v>
      </c>
      <c r="AG4015" t="s">
        <v>3784</v>
      </c>
      <c r="AH4015" t="s">
        <v>5940</v>
      </c>
      <c r="AI4015">
        <v>4107900</v>
      </c>
      <c r="AJ4015" t="s">
        <v>3784</v>
      </c>
      <c r="AK4015">
        <v>45</v>
      </c>
      <c r="AL4015">
        <v>4107900</v>
      </c>
      <c r="AM4015" t="s">
        <v>3784</v>
      </c>
      <c r="AN4015">
        <v>31605</v>
      </c>
      <c r="AO4015">
        <v>0</v>
      </c>
      <c r="AP4015">
        <v>4119608</v>
      </c>
      <c r="AQ4015" t="s">
        <v>1875</v>
      </c>
      <c r="AR4015">
        <v>100840</v>
      </c>
    </row>
    <row r="4016" spans="1:44" x14ac:dyDescent="0.25">
      <c r="A4016">
        <v>2505279</v>
      </c>
      <c r="B4016">
        <v>5</v>
      </c>
      <c r="C4016" t="s">
        <v>883</v>
      </c>
      <c r="D4016" t="s">
        <v>5211</v>
      </c>
      <c r="E4016">
        <v>10000</v>
      </c>
      <c r="F4016" t="s">
        <v>5940</v>
      </c>
      <c r="G4016">
        <v>15</v>
      </c>
      <c r="H4016" t="s">
        <v>5940</v>
      </c>
      <c r="I4016" t="s">
        <v>5940</v>
      </c>
      <c r="J4016">
        <v>30</v>
      </c>
      <c r="K4016">
        <v>17500</v>
      </c>
      <c r="L4016">
        <v>0</v>
      </c>
      <c r="M4016">
        <v>18</v>
      </c>
      <c r="N4016">
        <v>0</v>
      </c>
      <c r="O4016">
        <v>0</v>
      </c>
      <c r="P4016">
        <v>30</v>
      </c>
      <c r="R4016">
        <v>2505279</v>
      </c>
      <c r="S4016">
        <v>10000</v>
      </c>
      <c r="T4016" t="s">
        <v>5940</v>
      </c>
      <c r="U4016">
        <v>15</v>
      </c>
      <c r="V4016" t="s">
        <v>5940</v>
      </c>
      <c r="W4016" t="s">
        <v>5940</v>
      </c>
      <c r="X4016">
        <v>30</v>
      </c>
      <c r="Z4016">
        <v>4108007</v>
      </c>
      <c r="AB4016">
        <v>135</v>
      </c>
      <c r="AC4016">
        <v>4108007</v>
      </c>
      <c r="AD4016" t="s">
        <v>3785</v>
      </c>
      <c r="AE4016">
        <v>13</v>
      </c>
      <c r="AF4016">
        <v>4108007</v>
      </c>
      <c r="AG4016" t="s">
        <v>3785</v>
      </c>
      <c r="AH4016">
        <v>303181</v>
      </c>
      <c r="AI4016">
        <v>4108007</v>
      </c>
      <c r="AJ4016" t="s">
        <v>3785</v>
      </c>
      <c r="AK4016">
        <v>677</v>
      </c>
      <c r="AL4016">
        <v>4108007</v>
      </c>
      <c r="AM4016" t="s">
        <v>3785</v>
      </c>
      <c r="AN4016">
        <v>9692</v>
      </c>
      <c r="AO4016">
        <v>0</v>
      </c>
      <c r="AP4016">
        <v>4119657</v>
      </c>
      <c r="AQ4016" t="s">
        <v>1876</v>
      </c>
      <c r="AR4016">
        <v>10805</v>
      </c>
    </row>
    <row r="4017" spans="1:44" x14ac:dyDescent="0.25">
      <c r="A4017">
        <v>2505303</v>
      </c>
      <c r="B4017">
        <v>5</v>
      </c>
      <c r="C4017" t="s">
        <v>883</v>
      </c>
      <c r="D4017" t="s">
        <v>5212</v>
      </c>
      <c r="E4017">
        <v>400</v>
      </c>
      <c r="F4017" t="s">
        <v>5940</v>
      </c>
      <c r="G4017">
        <v>109</v>
      </c>
      <c r="H4017">
        <v>16</v>
      </c>
      <c r="I4017">
        <v>72</v>
      </c>
      <c r="J4017">
        <v>61</v>
      </c>
      <c r="K4017">
        <v>500</v>
      </c>
      <c r="L4017">
        <v>0</v>
      </c>
      <c r="M4017">
        <v>560</v>
      </c>
      <c r="N4017">
        <v>0</v>
      </c>
      <c r="O4017">
        <v>115</v>
      </c>
      <c r="P4017">
        <v>182</v>
      </c>
      <c r="R4017">
        <v>2505303</v>
      </c>
      <c r="S4017">
        <v>400</v>
      </c>
      <c r="T4017" t="s">
        <v>5940</v>
      </c>
      <c r="U4017">
        <v>109</v>
      </c>
      <c r="V4017">
        <v>16</v>
      </c>
      <c r="W4017">
        <v>72</v>
      </c>
      <c r="X4017">
        <v>61</v>
      </c>
      <c r="Z4017">
        <v>4108106</v>
      </c>
      <c r="AB4017">
        <v>539</v>
      </c>
      <c r="AC4017">
        <v>4108106</v>
      </c>
      <c r="AD4017" t="s">
        <v>3786</v>
      </c>
      <c r="AE4017" t="s">
        <v>5940</v>
      </c>
      <c r="AF4017">
        <v>4108106</v>
      </c>
      <c r="AG4017" t="s">
        <v>3786</v>
      </c>
      <c r="AH4017">
        <v>96520</v>
      </c>
      <c r="AI4017">
        <v>4108106</v>
      </c>
      <c r="AJ4017" t="s">
        <v>3786</v>
      </c>
      <c r="AK4017">
        <v>1</v>
      </c>
      <c r="AL4017">
        <v>4108106</v>
      </c>
      <c r="AM4017" t="s">
        <v>3786</v>
      </c>
      <c r="AN4017">
        <v>3906</v>
      </c>
      <c r="AO4017">
        <v>0</v>
      </c>
      <c r="AP4017">
        <v>4119707</v>
      </c>
      <c r="AQ4017" t="s">
        <v>1877</v>
      </c>
      <c r="AR4017">
        <v>900</v>
      </c>
    </row>
    <row r="4018" spans="1:44" x14ac:dyDescent="0.25">
      <c r="A4018">
        <v>2505352</v>
      </c>
      <c r="B4018">
        <v>5</v>
      </c>
      <c r="C4018" t="s">
        <v>883</v>
      </c>
      <c r="D4018" t="s">
        <v>5213</v>
      </c>
      <c r="E4018" t="s">
        <v>5940</v>
      </c>
      <c r="F4018" t="s">
        <v>5940</v>
      </c>
      <c r="G4018">
        <v>480</v>
      </c>
      <c r="H4018">
        <v>80</v>
      </c>
      <c r="I4018" t="s">
        <v>5940</v>
      </c>
      <c r="J4018">
        <v>1260</v>
      </c>
      <c r="K4018">
        <v>0</v>
      </c>
      <c r="L4018">
        <v>0</v>
      </c>
      <c r="M4018">
        <v>630</v>
      </c>
      <c r="N4018">
        <v>10</v>
      </c>
      <c r="O4018">
        <v>0</v>
      </c>
      <c r="P4018">
        <v>1540</v>
      </c>
      <c r="R4018">
        <v>2505352</v>
      </c>
      <c r="S4018" t="s">
        <v>5940</v>
      </c>
      <c r="T4018" t="s">
        <v>5940</v>
      </c>
      <c r="U4018">
        <v>480</v>
      </c>
      <c r="V4018">
        <v>80</v>
      </c>
      <c r="W4018" t="s">
        <v>5940</v>
      </c>
      <c r="X4018">
        <v>1260</v>
      </c>
      <c r="Z4018">
        <v>4108205</v>
      </c>
      <c r="AB4018">
        <v>640</v>
      </c>
      <c r="AC4018">
        <v>4108205</v>
      </c>
      <c r="AD4018" t="s">
        <v>3787</v>
      </c>
      <c r="AE4018" t="s">
        <v>5940</v>
      </c>
      <c r="AF4018">
        <v>4108205</v>
      </c>
      <c r="AG4018" t="s">
        <v>3787</v>
      </c>
      <c r="AH4018" t="s">
        <v>5940</v>
      </c>
      <c r="AI4018">
        <v>4108205</v>
      </c>
      <c r="AJ4018" t="s">
        <v>3787</v>
      </c>
      <c r="AK4018">
        <v>60</v>
      </c>
      <c r="AL4018">
        <v>4108205</v>
      </c>
      <c r="AM4018" t="s">
        <v>3787</v>
      </c>
      <c r="AN4018">
        <v>29610</v>
      </c>
      <c r="AO4018">
        <v>0</v>
      </c>
      <c r="AP4018">
        <v>4119806</v>
      </c>
      <c r="AQ4018" t="s">
        <v>1878</v>
      </c>
      <c r="AR4018">
        <v>11250</v>
      </c>
    </row>
    <row r="4019" spans="1:44" x14ac:dyDescent="0.25">
      <c r="A4019">
        <v>2505402</v>
      </c>
      <c r="B4019">
        <v>5</v>
      </c>
      <c r="C4019" t="s">
        <v>883</v>
      </c>
      <c r="D4019" t="s">
        <v>5214</v>
      </c>
      <c r="E4019">
        <v>120</v>
      </c>
      <c r="F4019" t="s">
        <v>5940</v>
      </c>
      <c r="G4019">
        <v>88</v>
      </c>
      <c r="H4019">
        <v>5</v>
      </c>
      <c r="I4019">
        <v>6</v>
      </c>
      <c r="J4019">
        <v>43</v>
      </c>
      <c r="K4019">
        <v>120</v>
      </c>
      <c r="L4019">
        <v>0</v>
      </c>
      <c r="M4019">
        <v>288</v>
      </c>
      <c r="N4019">
        <v>96</v>
      </c>
      <c r="O4019">
        <v>6</v>
      </c>
      <c r="P4019">
        <v>78</v>
      </c>
      <c r="R4019">
        <v>2505402</v>
      </c>
      <c r="S4019">
        <v>120</v>
      </c>
      <c r="T4019" t="s">
        <v>5940</v>
      </c>
      <c r="U4019">
        <v>88</v>
      </c>
      <c r="V4019">
        <v>5</v>
      </c>
      <c r="W4019">
        <v>6</v>
      </c>
      <c r="X4019">
        <v>43</v>
      </c>
      <c r="Z4019">
        <v>4108304</v>
      </c>
      <c r="AB4019" t="s">
        <v>5940</v>
      </c>
      <c r="AC4019">
        <v>4108304</v>
      </c>
      <c r="AD4019" t="s">
        <v>3788</v>
      </c>
      <c r="AE4019" t="s">
        <v>5940</v>
      </c>
      <c r="AF4019">
        <v>4108304</v>
      </c>
      <c r="AG4019" t="s">
        <v>3788</v>
      </c>
      <c r="AH4019">
        <v>900</v>
      </c>
      <c r="AI4019">
        <v>4108304</v>
      </c>
      <c r="AJ4019" t="s">
        <v>3788</v>
      </c>
      <c r="AK4019" t="s">
        <v>5940</v>
      </c>
      <c r="AL4019">
        <v>4108304</v>
      </c>
      <c r="AM4019" t="s">
        <v>3788</v>
      </c>
      <c r="AN4019">
        <v>22500</v>
      </c>
      <c r="AO4019">
        <v>0</v>
      </c>
      <c r="AP4019">
        <v>4119905</v>
      </c>
      <c r="AQ4019" t="s">
        <v>1879</v>
      </c>
      <c r="AR4019">
        <v>136984</v>
      </c>
    </row>
    <row r="4020" spans="1:44" x14ac:dyDescent="0.25">
      <c r="A4020">
        <v>2505600</v>
      </c>
      <c r="B4020">
        <v>5</v>
      </c>
      <c r="C4020" t="s">
        <v>883</v>
      </c>
      <c r="D4020" t="s">
        <v>5216</v>
      </c>
      <c r="E4020">
        <v>500</v>
      </c>
      <c r="F4020" t="s">
        <v>5940</v>
      </c>
      <c r="G4020">
        <v>315</v>
      </c>
      <c r="H4020">
        <v>101</v>
      </c>
      <c r="I4020">
        <v>180</v>
      </c>
      <c r="J4020">
        <v>232</v>
      </c>
      <c r="K4020">
        <v>500</v>
      </c>
      <c r="L4020">
        <v>0</v>
      </c>
      <c r="M4020">
        <v>1050</v>
      </c>
      <c r="N4020">
        <v>0</v>
      </c>
      <c r="O4020">
        <v>307</v>
      </c>
      <c r="P4020">
        <v>363</v>
      </c>
      <c r="R4020">
        <v>2505600</v>
      </c>
      <c r="S4020">
        <v>500</v>
      </c>
      <c r="T4020" t="s">
        <v>5940</v>
      </c>
      <c r="U4020">
        <v>315</v>
      </c>
      <c r="V4020">
        <v>101</v>
      </c>
      <c r="W4020">
        <v>180</v>
      </c>
      <c r="X4020">
        <v>232</v>
      </c>
      <c r="Z4020">
        <v>4108320</v>
      </c>
      <c r="AB4020">
        <v>882</v>
      </c>
      <c r="AC4020">
        <v>4108320</v>
      </c>
      <c r="AD4020" t="s">
        <v>3789</v>
      </c>
      <c r="AE4020">
        <v>100</v>
      </c>
      <c r="AF4020">
        <v>4108320</v>
      </c>
      <c r="AG4020" t="s">
        <v>3789</v>
      </c>
      <c r="AH4020" t="s">
        <v>5940</v>
      </c>
      <c r="AI4020">
        <v>4108320</v>
      </c>
      <c r="AJ4020" t="s">
        <v>3789</v>
      </c>
      <c r="AK4020">
        <v>15</v>
      </c>
      <c r="AL4020">
        <v>4108320</v>
      </c>
      <c r="AM4020" t="s">
        <v>3789</v>
      </c>
      <c r="AN4020">
        <v>40000</v>
      </c>
      <c r="AO4020">
        <v>0</v>
      </c>
      <c r="AP4020">
        <v>4120002</v>
      </c>
      <c r="AQ4020" t="s">
        <v>1881</v>
      </c>
      <c r="AR4020">
        <v>2741</v>
      </c>
    </row>
    <row r="4021" spans="1:44" x14ac:dyDescent="0.25">
      <c r="A4021">
        <v>2505709</v>
      </c>
      <c r="B4021">
        <v>5</v>
      </c>
      <c r="C4021" t="s">
        <v>883</v>
      </c>
      <c r="D4021" t="s">
        <v>5217</v>
      </c>
      <c r="E4021" t="s">
        <v>5940</v>
      </c>
      <c r="F4021" t="s">
        <v>5940</v>
      </c>
      <c r="G4021">
        <v>200</v>
      </c>
      <c r="H4021">
        <v>75</v>
      </c>
      <c r="I4021" t="s">
        <v>5940</v>
      </c>
      <c r="J4021">
        <v>272</v>
      </c>
      <c r="K4021">
        <v>0</v>
      </c>
      <c r="L4021">
        <v>0</v>
      </c>
      <c r="M4021">
        <v>200</v>
      </c>
      <c r="N4021">
        <v>64</v>
      </c>
      <c r="O4021">
        <v>0</v>
      </c>
      <c r="P4021">
        <v>280</v>
      </c>
      <c r="R4021">
        <v>2505709</v>
      </c>
      <c r="S4021" t="s">
        <v>5940</v>
      </c>
      <c r="T4021" t="s">
        <v>5940</v>
      </c>
      <c r="U4021">
        <v>200</v>
      </c>
      <c r="V4021">
        <v>75</v>
      </c>
      <c r="W4021" t="s">
        <v>5940</v>
      </c>
      <c r="X4021">
        <v>272</v>
      </c>
      <c r="Z4021">
        <v>4108403</v>
      </c>
      <c r="AB4021" t="s">
        <v>5940</v>
      </c>
      <c r="AC4021">
        <v>4108403</v>
      </c>
      <c r="AD4021" t="s">
        <v>3790</v>
      </c>
      <c r="AE4021">
        <v>80</v>
      </c>
      <c r="AF4021">
        <v>4108403</v>
      </c>
      <c r="AG4021" t="s">
        <v>3790</v>
      </c>
      <c r="AH4021">
        <v>15000</v>
      </c>
      <c r="AI4021">
        <v>4108403</v>
      </c>
      <c r="AJ4021" t="s">
        <v>3790</v>
      </c>
      <c r="AK4021">
        <v>984</v>
      </c>
      <c r="AL4021">
        <v>4108403</v>
      </c>
      <c r="AM4021" t="s">
        <v>3790</v>
      </c>
      <c r="AN4021">
        <v>19575</v>
      </c>
      <c r="AO4021">
        <v>0</v>
      </c>
      <c r="AP4021">
        <v>4120101</v>
      </c>
      <c r="AQ4021" t="s">
        <v>1882</v>
      </c>
      <c r="AR4021">
        <v>8480</v>
      </c>
    </row>
    <row r="4022" spans="1:44" x14ac:dyDescent="0.25">
      <c r="A4022">
        <v>2505808</v>
      </c>
      <c r="B4022">
        <v>5</v>
      </c>
      <c r="C4022" t="s">
        <v>883</v>
      </c>
      <c r="D4022" t="s">
        <v>5218</v>
      </c>
      <c r="E4022">
        <v>600</v>
      </c>
      <c r="F4022" t="s">
        <v>5940</v>
      </c>
      <c r="G4022">
        <v>120</v>
      </c>
      <c r="H4022">
        <v>20</v>
      </c>
      <c r="I4022" t="s">
        <v>5940</v>
      </c>
      <c r="J4022">
        <v>78</v>
      </c>
      <c r="K4022">
        <v>600</v>
      </c>
      <c r="L4022">
        <v>0</v>
      </c>
      <c r="M4022">
        <v>90</v>
      </c>
      <c r="N4022">
        <v>0</v>
      </c>
      <c r="O4022">
        <v>0</v>
      </c>
      <c r="P4022">
        <v>65</v>
      </c>
      <c r="R4022">
        <v>2505808</v>
      </c>
      <c r="S4022">
        <v>600</v>
      </c>
      <c r="T4022" t="s">
        <v>5940</v>
      </c>
      <c r="U4022">
        <v>120</v>
      </c>
      <c r="V4022">
        <v>20</v>
      </c>
      <c r="W4022" t="s">
        <v>5940</v>
      </c>
      <c r="X4022">
        <v>78</v>
      </c>
      <c r="Z4022">
        <v>4108452</v>
      </c>
      <c r="AB4022" t="s">
        <v>5940</v>
      </c>
      <c r="AC4022">
        <v>4108452</v>
      </c>
      <c r="AD4022" t="s">
        <v>3791</v>
      </c>
      <c r="AE4022">
        <v>15</v>
      </c>
      <c r="AF4022">
        <v>4108452</v>
      </c>
      <c r="AG4022" t="s">
        <v>3791</v>
      </c>
      <c r="AH4022">
        <v>45</v>
      </c>
      <c r="AI4022">
        <v>4108452</v>
      </c>
      <c r="AJ4022" t="s">
        <v>3791</v>
      </c>
      <c r="AK4022">
        <v>900</v>
      </c>
      <c r="AL4022">
        <v>4108452</v>
      </c>
      <c r="AM4022" t="s">
        <v>3791</v>
      </c>
      <c r="AN4022">
        <v>16560</v>
      </c>
      <c r="AO4022">
        <v>0</v>
      </c>
      <c r="AP4022">
        <v>4120150</v>
      </c>
      <c r="AQ4022" t="s">
        <v>1883</v>
      </c>
      <c r="AR4022">
        <v>10800</v>
      </c>
    </row>
    <row r="4023" spans="1:44" x14ac:dyDescent="0.25">
      <c r="A4023">
        <v>2505907</v>
      </c>
      <c r="B4023">
        <v>5</v>
      </c>
      <c r="C4023" t="s">
        <v>883</v>
      </c>
      <c r="D4023" t="s">
        <v>5219</v>
      </c>
      <c r="E4023">
        <v>150</v>
      </c>
      <c r="F4023" t="s">
        <v>5940</v>
      </c>
      <c r="G4023">
        <v>200</v>
      </c>
      <c r="H4023">
        <v>3</v>
      </c>
      <c r="I4023">
        <v>120</v>
      </c>
      <c r="J4023">
        <v>175</v>
      </c>
      <c r="K4023">
        <v>180</v>
      </c>
      <c r="L4023">
        <v>0</v>
      </c>
      <c r="M4023">
        <v>480</v>
      </c>
      <c r="N4023">
        <v>7</v>
      </c>
      <c r="O4023">
        <v>8</v>
      </c>
      <c r="P4023">
        <v>60</v>
      </c>
      <c r="R4023">
        <v>2505907</v>
      </c>
      <c r="S4023">
        <v>150</v>
      </c>
      <c r="T4023" t="s">
        <v>5940</v>
      </c>
      <c r="U4023">
        <v>200</v>
      </c>
      <c r="V4023">
        <v>3</v>
      </c>
      <c r="W4023">
        <v>120</v>
      </c>
      <c r="X4023">
        <v>175</v>
      </c>
      <c r="Z4023">
        <v>4108502</v>
      </c>
      <c r="AB4023" t="s">
        <v>5940</v>
      </c>
      <c r="AC4023">
        <v>4108502</v>
      </c>
      <c r="AD4023" t="s">
        <v>3792</v>
      </c>
      <c r="AE4023">
        <v>30</v>
      </c>
      <c r="AF4023">
        <v>4108502</v>
      </c>
      <c r="AG4023" t="s">
        <v>3792</v>
      </c>
      <c r="AH4023" t="s">
        <v>5940</v>
      </c>
      <c r="AI4023">
        <v>4108502</v>
      </c>
      <c r="AJ4023" t="s">
        <v>3792</v>
      </c>
      <c r="AK4023">
        <v>270</v>
      </c>
      <c r="AL4023">
        <v>4108502</v>
      </c>
      <c r="AM4023" t="s">
        <v>3792</v>
      </c>
      <c r="AN4023">
        <v>1262</v>
      </c>
      <c r="AO4023">
        <v>0</v>
      </c>
      <c r="AP4023">
        <v>4120200</v>
      </c>
      <c r="AQ4023" t="s">
        <v>1884</v>
      </c>
      <c r="AR4023">
        <v>104</v>
      </c>
    </row>
    <row r="4024" spans="1:44" x14ac:dyDescent="0.25">
      <c r="A4024">
        <v>2506004</v>
      </c>
      <c r="B4024">
        <v>5</v>
      </c>
      <c r="C4024" t="s">
        <v>883</v>
      </c>
      <c r="D4024" t="s">
        <v>5220</v>
      </c>
      <c r="E4024" t="s">
        <v>5940</v>
      </c>
      <c r="F4024" t="s">
        <v>5940</v>
      </c>
      <c r="G4024">
        <v>350</v>
      </c>
      <c r="H4024">
        <v>105</v>
      </c>
      <c r="I4024" t="s">
        <v>5940</v>
      </c>
      <c r="J4024">
        <v>1591</v>
      </c>
      <c r="K4024">
        <v>0</v>
      </c>
      <c r="L4024">
        <v>0</v>
      </c>
      <c r="M4024">
        <v>1200</v>
      </c>
      <c r="N4024">
        <v>0</v>
      </c>
      <c r="O4024">
        <v>0</v>
      </c>
      <c r="P4024">
        <v>1979</v>
      </c>
      <c r="R4024">
        <v>2506004</v>
      </c>
      <c r="S4024" t="s">
        <v>5940</v>
      </c>
      <c r="T4024" t="s">
        <v>5940</v>
      </c>
      <c r="U4024">
        <v>350</v>
      </c>
      <c r="V4024">
        <v>105</v>
      </c>
      <c r="W4024" t="s">
        <v>5940</v>
      </c>
      <c r="X4024">
        <v>1591</v>
      </c>
      <c r="Z4024">
        <v>4108551</v>
      </c>
      <c r="AB4024">
        <v>1395</v>
      </c>
      <c r="AC4024">
        <v>4108551</v>
      </c>
      <c r="AD4024" t="s">
        <v>3793</v>
      </c>
      <c r="AE4024">
        <v>70</v>
      </c>
      <c r="AF4024">
        <v>4108551</v>
      </c>
      <c r="AG4024" t="s">
        <v>3793</v>
      </c>
      <c r="AH4024" t="s">
        <v>5940</v>
      </c>
      <c r="AI4024">
        <v>4108551</v>
      </c>
      <c r="AJ4024" t="s">
        <v>3793</v>
      </c>
      <c r="AK4024">
        <v>1895</v>
      </c>
      <c r="AL4024">
        <v>4108551</v>
      </c>
      <c r="AM4024" t="s">
        <v>3793</v>
      </c>
      <c r="AN4024">
        <v>1700</v>
      </c>
      <c r="AO4024">
        <v>0</v>
      </c>
      <c r="AP4024">
        <v>4120309</v>
      </c>
      <c r="AQ4024" t="s">
        <v>1885</v>
      </c>
      <c r="AR4024">
        <v>8400</v>
      </c>
    </row>
    <row r="4025" spans="1:44" x14ac:dyDescent="0.25">
      <c r="A4025">
        <v>2506103</v>
      </c>
      <c r="B4025">
        <v>5</v>
      </c>
      <c r="C4025" t="s">
        <v>883</v>
      </c>
      <c r="D4025" t="s">
        <v>5221</v>
      </c>
      <c r="E4025" t="s">
        <v>5940</v>
      </c>
      <c r="F4025" t="s">
        <v>5940</v>
      </c>
      <c r="G4025">
        <v>600</v>
      </c>
      <c r="H4025">
        <v>4</v>
      </c>
      <c r="I4025" t="s">
        <v>5940</v>
      </c>
      <c r="J4025">
        <v>432</v>
      </c>
      <c r="K4025">
        <v>0</v>
      </c>
      <c r="L4025">
        <v>0</v>
      </c>
      <c r="M4025">
        <v>1200</v>
      </c>
      <c r="N4025">
        <v>6</v>
      </c>
      <c r="O4025">
        <v>0</v>
      </c>
      <c r="P4025">
        <v>960</v>
      </c>
      <c r="R4025">
        <v>2506103</v>
      </c>
      <c r="S4025" t="s">
        <v>5940</v>
      </c>
      <c r="T4025" t="s">
        <v>5940</v>
      </c>
      <c r="U4025">
        <v>600</v>
      </c>
      <c r="V4025">
        <v>4</v>
      </c>
      <c r="W4025" t="s">
        <v>5940</v>
      </c>
      <c r="X4025">
        <v>432</v>
      </c>
      <c r="Z4025">
        <v>4108601</v>
      </c>
      <c r="AB4025">
        <v>969</v>
      </c>
      <c r="AC4025">
        <v>4108601</v>
      </c>
      <c r="AD4025" t="s">
        <v>3794</v>
      </c>
      <c r="AE4025" t="s">
        <v>5940</v>
      </c>
      <c r="AF4025">
        <v>4108601</v>
      </c>
      <c r="AG4025" t="s">
        <v>3794</v>
      </c>
      <c r="AH4025">
        <v>115500</v>
      </c>
      <c r="AI4025">
        <v>4108601</v>
      </c>
      <c r="AJ4025" t="s">
        <v>3794</v>
      </c>
      <c r="AK4025">
        <v>25</v>
      </c>
      <c r="AL4025">
        <v>4108601</v>
      </c>
      <c r="AM4025" t="s">
        <v>3794</v>
      </c>
      <c r="AN4025">
        <v>54152</v>
      </c>
      <c r="AO4025">
        <v>0</v>
      </c>
      <c r="AP4025">
        <v>4120333</v>
      </c>
      <c r="AQ4025" t="s">
        <v>1886</v>
      </c>
      <c r="AR4025">
        <v>9420</v>
      </c>
    </row>
    <row r="4026" spans="1:44" x14ac:dyDescent="0.25">
      <c r="A4026">
        <v>2506202</v>
      </c>
      <c r="B4026">
        <v>5</v>
      </c>
      <c r="C4026" t="s">
        <v>883</v>
      </c>
      <c r="D4026" t="s">
        <v>5222</v>
      </c>
      <c r="E4026" t="s">
        <v>5940</v>
      </c>
      <c r="F4026" t="s">
        <v>5940</v>
      </c>
      <c r="G4026">
        <v>270</v>
      </c>
      <c r="H4026" t="s">
        <v>5940</v>
      </c>
      <c r="I4026" t="s">
        <v>5940</v>
      </c>
      <c r="J4026">
        <v>250</v>
      </c>
      <c r="K4026">
        <v>0</v>
      </c>
      <c r="L4026">
        <v>0</v>
      </c>
      <c r="M4026">
        <v>280</v>
      </c>
      <c r="N4026">
        <v>0</v>
      </c>
      <c r="O4026">
        <v>0</v>
      </c>
      <c r="P4026">
        <v>280</v>
      </c>
      <c r="R4026">
        <v>2506202</v>
      </c>
      <c r="S4026" t="s">
        <v>5940</v>
      </c>
      <c r="T4026" t="s">
        <v>5940</v>
      </c>
      <c r="U4026">
        <v>270</v>
      </c>
      <c r="V4026" t="s">
        <v>5940</v>
      </c>
      <c r="W4026" t="s">
        <v>5940</v>
      </c>
      <c r="X4026">
        <v>250</v>
      </c>
      <c r="Z4026">
        <v>4108650</v>
      </c>
      <c r="AB4026" t="s">
        <v>5940</v>
      </c>
      <c r="AC4026">
        <v>4108650</v>
      </c>
      <c r="AD4026" t="s">
        <v>3795</v>
      </c>
      <c r="AE4026">
        <v>250</v>
      </c>
      <c r="AF4026">
        <v>4108650</v>
      </c>
      <c r="AG4026" t="s">
        <v>3795</v>
      </c>
      <c r="AH4026">
        <v>95</v>
      </c>
      <c r="AI4026">
        <v>4108650</v>
      </c>
      <c r="AJ4026" t="s">
        <v>3795</v>
      </c>
      <c r="AK4026">
        <v>1010</v>
      </c>
      <c r="AL4026">
        <v>4108650</v>
      </c>
      <c r="AM4026" t="s">
        <v>3795</v>
      </c>
      <c r="AN4026">
        <v>19320</v>
      </c>
      <c r="AO4026">
        <v>0</v>
      </c>
      <c r="AP4026">
        <v>4120358</v>
      </c>
      <c r="AQ4026" t="s">
        <v>1887</v>
      </c>
      <c r="AR4026">
        <v>9850</v>
      </c>
    </row>
    <row r="4027" spans="1:44" x14ac:dyDescent="0.25">
      <c r="A4027">
        <v>2506251</v>
      </c>
      <c r="B4027">
        <v>5</v>
      </c>
      <c r="C4027" t="s">
        <v>883</v>
      </c>
      <c r="D4027" t="s">
        <v>5223</v>
      </c>
      <c r="E4027" t="s">
        <v>5940</v>
      </c>
      <c r="F4027" t="s">
        <v>5940</v>
      </c>
      <c r="G4027">
        <v>200</v>
      </c>
      <c r="H4027">
        <v>8</v>
      </c>
      <c r="I4027" t="s">
        <v>5940</v>
      </c>
      <c r="J4027">
        <v>170</v>
      </c>
      <c r="K4027">
        <v>0</v>
      </c>
      <c r="L4027">
        <v>0</v>
      </c>
      <c r="M4027">
        <v>250</v>
      </c>
      <c r="N4027">
        <v>2</v>
      </c>
      <c r="O4027">
        <v>0</v>
      </c>
      <c r="P4027">
        <v>168</v>
      </c>
      <c r="R4027">
        <v>2506251</v>
      </c>
      <c r="S4027" t="s">
        <v>5940</v>
      </c>
      <c r="T4027" t="s">
        <v>5940</v>
      </c>
      <c r="U4027">
        <v>200</v>
      </c>
      <c r="V4027">
        <v>8</v>
      </c>
      <c r="W4027" t="s">
        <v>5940</v>
      </c>
      <c r="X4027">
        <v>170</v>
      </c>
      <c r="Z4027">
        <v>4108700</v>
      </c>
      <c r="AB4027">
        <v>45</v>
      </c>
      <c r="AC4027">
        <v>4108700</v>
      </c>
      <c r="AD4027" t="s">
        <v>3796</v>
      </c>
      <c r="AE4027">
        <v>90</v>
      </c>
      <c r="AF4027">
        <v>4108700</v>
      </c>
      <c r="AG4027" t="s">
        <v>3796</v>
      </c>
      <c r="AH4027" t="s">
        <v>5940</v>
      </c>
      <c r="AI4027">
        <v>4108700</v>
      </c>
      <c r="AJ4027" t="s">
        <v>3796</v>
      </c>
      <c r="AK4027">
        <v>915</v>
      </c>
      <c r="AL4027">
        <v>4108700</v>
      </c>
      <c r="AM4027" t="s">
        <v>3796</v>
      </c>
      <c r="AN4027">
        <v>1925</v>
      </c>
      <c r="AO4027">
        <v>0</v>
      </c>
      <c r="AP4027">
        <v>4120408</v>
      </c>
      <c r="AQ4027" t="s">
        <v>1888</v>
      </c>
      <c r="AR4027">
        <v>1850</v>
      </c>
    </row>
    <row r="4028" spans="1:44" x14ac:dyDescent="0.25">
      <c r="A4028">
        <v>2506301</v>
      </c>
      <c r="B4028">
        <v>5</v>
      </c>
      <c r="C4028" t="s">
        <v>883</v>
      </c>
      <c r="D4028" t="s">
        <v>5224</v>
      </c>
      <c r="E4028">
        <v>1200</v>
      </c>
      <c r="F4028" t="s">
        <v>5940</v>
      </c>
      <c r="G4028">
        <v>120</v>
      </c>
      <c r="H4028">
        <v>12</v>
      </c>
      <c r="I4028" t="s">
        <v>5940</v>
      </c>
      <c r="J4028">
        <v>49</v>
      </c>
      <c r="K4028">
        <v>1920</v>
      </c>
      <c r="L4028">
        <v>0</v>
      </c>
      <c r="M4028">
        <v>120</v>
      </c>
      <c r="N4028">
        <v>0</v>
      </c>
      <c r="O4028">
        <v>0</v>
      </c>
      <c r="P4028">
        <v>98</v>
      </c>
      <c r="R4028">
        <v>2506301</v>
      </c>
      <c r="S4028">
        <v>1200</v>
      </c>
      <c r="T4028" t="s">
        <v>5940</v>
      </c>
      <c r="U4028">
        <v>120</v>
      </c>
      <c r="V4028">
        <v>12</v>
      </c>
      <c r="W4028" t="s">
        <v>5940</v>
      </c>
      <c r="X4028">
        <v>49</v>
      </c>
      <c r="Z4028">
        <v>4108809</v>
      </c>
      <c r="AB4028">
        <v>174</v>
      </c>
      <c r="AC4028">
        <v>4108809</v>
      </c>
      <c r="AD4028" t="s">
        <v>3797</v>
      </c>
      <c r="AE4028">
        <v>200</v>
      </c>
      <c r="AF4028">
        <v>4108809</v>
      </c>
      <c r="AG4028" t="s">
        <v>3797</v>
      </c>
      <c r="AH4028" t="s">
        <v>5940</v>
      </c>
      <c r="AI4028">
        <v>4108809</v>
      </c>
      <c r="AJ4028" t="s">
        <v>3797</v>
      </c>
      <c r="AK4028">
        <v>45</v>
      </c>
      <c r="AL4028">
        <v>4108809</v>
      </c>
      <c r="AM4028" t="s">
        <v>3797</v>
      </c>
      <c r="AN4028">
        <v>77720</v>
      </c>
      <c r="AO4028">
        <v>0</v>
      </c>
      <c r="AP4028">
        <v>4120507</v>
      </c>
      <c r="AQ4028" t="s">
        <v>1889</v>
      </c>
      <c r="AR4028">
        <v>13230</v>
      </c>
    </row>
    <row r="4029" spans="1:44" x14ac:dyDescent="0.25">
      <c r="A4029">
        <v>2506400</v>
      </c>
      <c r="B4029">
        <v>5</v>
      </c>
      <c r="C4029" t="s">
        <v>883</v>
      </c>
      <c r="D4029" t="s">
        <v>5225</v>
      </c>
      <c r="E4029" t="s">
        <v>5940</v>
      </c>
      <c r="F4029" t="s">
        <v>5940</v>
      </c>
      <c r="G4029">
        <v>600</v>
      </c>
      <c r="H4029">
        <v>300</v>
      </c>
      <c r="I4029" t="s">
        <v>5940</v>
      </c>
      <c r="J4029">
        <v>104</v>
      </c>
      <c r="K4029">
        <v>0</v>
      </c>
      <c r="L4029">
        <v>0</v>
      </c>
      <c r="M4029">
        <v>1320</v>
      </c>
      <c r="N4029">
        <v>169</v>
      </c>
      <c r="O4029">
        <v>0</v>
      </c>
      <c r="P4029">
        <v>135</v>
      </c>
      <c r="R4029">
        <v>2506400</v>
      </c>
      <c r="S4029" t="s">
        <v>5940</v>
      </c>
      <c r="T4029" t="s">
        <v>5940</v>
      </c>
      <c r="U4029">
        <v>600</v>
      </c>
      <c r="V4029">
        <v>300</v>
      </c>
      <c r="W4029" t="s">
        <v>5940</v>
      </c>
      <c r="X4029">
        <v>104</v>
      </c>
      <c r="Z4029">
        <v>4108908</v>
      </c>
      <c r="AB4029" t="s">
        <v>5940</v>
      </c>
      <c r="AC4029">
        <v>4108908</v>
      </c>
      <c r="AD4029" t="s">
        <v>3798</v>
      </c>
      <c r="AE4029">
        <v>24</v>
      </c>
      <c r="AF4029">
        <v>4108908</v>
      </c>
      <c r="AG4029" t="s">
        <v>3798</v>
      </c>
      <c r="AH4029" t="s">
        <v>5940</v>
      </c>
      <c r="AI4029">
        <v>4108908</v>
      </c>
      <c r="AJ4029" t="s">
        <v>3798</v>
      </c>
      <c r="AK4029">
        <v>100</v>
      </c>
      <c r="AL4029">
        <v>4108908</v>
      </c>
      <c r="AM4029" t="s">
        <v>3798</v>
      </c>
      <c r="AN4029">
        <v>216</v>
      </c>
      <c r="AO4029">
        <v>0</v>
      </c>
      <c r="AP4029">
        <v>4120606</v>
      </c>
      <c r="AQ4029" t="s">
        <v>1890</v>
      </c>
      <c r="AR4029">
        <v>63990</v>
      </c>
    </row>
    <row r="4030" spans="1:44" x14ac:dyDescent="0.25">
      <c r="A4030">
        <v>2506509</v>
      </c>
      <c r="B4030">
        <v>5</v>
      </c>
      <c r="C4030" t="s">
        <v>883</v>
      </c>
      <c r="D4030" t="s">
        <v>5226</v>
      </c>
      <c r="E4030" t="s">
        <v>5940</v>
      </c>
      <c r="F4030" t="s">
        <v>5940</v>
      </c>
      <c r="G4030">
        <v>180</v>
      </c>
      <c r="H4030">
        <v>20</v>
      </c>
      <c r="I4030" t="s">
        <v>5940</v>
      </c>
      <c r="J4030">
        <v>120</v>
      </c>
      <c r="K4030">
        <v>0</v>
      </c>
      <c r="L4030">
        <v>0</v>
      </c>
      <c r="M4030">
        <v>325</v>
      </c>
      <c r="N4030">
        <v>24</v>
      </c>
      <c r="O4030">
        <v>0</v>
      </c>
      <c r="P4030">
        <v>156</v>
      </c>
      <c r="R4030">
        <v>2506509</v>
      </c>
      <c r="S4030" t="s">
        <v>5940</v>
      </c>
      <c r="T4030" t="s">
        <v>5940</v>
      </c>
      <c r="U4030">
        <v>180</v>
      </c>
      <c r="V4030">
        <v>20</v>
      </c>
      <c r="W4030" t="s">
        <v>5940</v>
      </c>
      <c r="X4030">
        <v>120</v>
      </c>
      <c r="Z4030">
        <v>4108957</v>
      </c>
      <c r="AB4030" t="s">
        <v>5940</v>
      </c>
      <c r="AC4030">
        <v>4108957</v>
      </c>
      <c r="AD4030" t="s">
        <v>3799</v>
      </c>
      <c r="AE4030">
        <v>319</v>
      </c>
      <c r="AF4030">
        <v>4108957</v>
      </c>
      <c r="AG4030" t="s">
        <v>3799</v>
      </c>
      <c r="AH4030" t="s">
        <v>5940</v>
      </c>
      <c r="AI4030">
        <v>4108957</v>
      </c>
      <c r="AJ4030" t="s">
        <v>3799</v>
      </c>
      <c r="AK4030">
        <v>1221</v>
      </c>
      <c r="AL4030">
        <v>4108957</v>
      </c>
      <c r="AM4030" t="s">
        <v>3799</v>
      </c>
      <c r="AN4030">
        <v>7425</v>
      </c>
      <c r="AO4030">
        <v>0</v>
      </c>
      <c r="AP4030">
        <v>4120655</v>
      </c>
      <c r="AQ4030" t="s">
        <v>1891</v>
      </c>
      <c r="AR4030">
        <v>26365</v>
      </c>
    </row>
    <row r="4031" spans="1:44" x14ac:dyDescent="0.25">
      <c r="A4031">
        <v>2506608</v>
      </c>
      <c r="B4031">
        <v>5</v>
      </c>
      <c r="C4031" t="s">
        <v>883</v>
      </c>
      <c r="D4031" t="s">
        <v>5227</v>
      </c>
      <c r="E4031">
        <v>2300</v>
      </c>
      <c r="F4031" t="s">
        <v>5940</v>
      </c>
      <c r="G4031">
        <v>320</v>
      </c>
      <c r="H4031">
        <v>40</v>
      </c>
      <c r="I4031">
        <v>120</v>
      </c>
      <c r="J4031">
        <v>180</v>
      </c>
      <c r="K4031">
        <v>3000</v>
      </c>
      <c r="L4031">
        <v>0</v>
      </c>
      <c r="M4031">
        <v>1575</v>
      </c>
      <c r="N4031">
        <v>30</v>
      </c>
      <c r="O4031">
        <v>220</v>
      </c>
      <c r="P4031">
        <v>564</v>
      </c>
      <c r="R4031">
        <v>2506608</v>
      </c>
      <c r="S4031">
        <v>2300</v>
      </c>
      <c r="T4031" t="s">
        <v>5940</v>
      </c>
      <c r="U4031">
        <v>320</v>
      </c>
      <c r="V4031">
        <v>40</v>
      </c>
      <c r="W4031">
        <v>120</v>
      </c>
      <c r="X4031">
        <v>180</v>
      </c>
      <c r="Z4031">
        <v>4109005</v>
      </c>
      <c r="AB4031">
        <v>468</v>
      </c>
      <c r="AC4031">
        <v>4109005</v>
      </c>
      <c r="AD4031" t="s">
        <v>3800</v>
      </c>
      <c r="AE4031">
        <v>15</v>
      </c>
      <c r="AF4031">
        <v>4109005</v>
      </c>
      <c r="AG4031" t="s">
        <v>3800</v>
      </c>
      <c r="AH4031">
        <v>36000</v>
      </c>
      <c r="AI4031">
        <v>4109005</v>
      </c>
      <c r="AJ4031" t="s">
        <v>3800</v>
      </c>
      <c r="AK4031">
        <v>404</v>
      </c>
      <c r="AL4031">
        <v>4109005</v>
      </c>
      <c r="AM4031" t="s">
        <v>3800</v>
      </c>
      <c r="AN4031">
        <v>5120</v>
      </c>
      <c r="AO4031">
        <v>0</v>
      </c>
      <c r="AP4031">
        <v>4120705</v>
      </c>
      <c r="AQ4031" t="s">
        <v>1892</v>
      </c>
      <c r="AR4031">
        <v>7280</v>
      </c>
    </row>
    <row r="4032" spans="1:44" x14ac:dyDescent="0.25">
      <c r="A4032">
        <v>2502607</v>
      </c>
      <c r="B4032">
        <v>5</v>
      </c>
      <c r="C4032" t="s">
        <v>883</v>
      </c>
      <c r="D4032" t="s">
        <v>5177</v>
      </c>
      <c r="E4032" t="s">
        <v>5940</v>
      </c>
      <c r="F4032" t="s">
        <v>5940</v>
      </c>
      <c r="G4032">
        <v>152</v>
      </c>
      <c r="H4032">
        <v>15</v>
      </c>
      <c r="I4032">
        <v>84</v>
      </c>
      <c r="J4032">
        <v>91</v>
      </c>
      <c r="K4032">
        <v>0</v>
      </c>
      <c r="L4032">
        <v>0</v>
      </c>
      <c r="M4032">
        <v>525</v>
      </c>
      <c r="N4032">
        <v>0</v>
      </c>
      <c r="O4032">
        <v>118</v>
      </c>
      <c r="P4032">
        <v>180</v>
      </c>
      <c r="R4032">
        <v>2502607</v>
      </c>
      <c r="S4032" t="s">
        <v>5940</v>
      </c>
      <c r="T4032" t="s">
        <v>5940</v>
      </c>
      <c r="U4032">
        <v>152</v>
      </c>
      <c r="V4032">
        <v>15</v>
      </c>
      <c r="W4032">
        <v>84</v>
      </c>
      <c r="X4032">
        <v>91</v>
      </c>
      <c r="Z4032">
        <v>4109104</v>
      </c>
      <c r="AB4032">
        <v>140</v>
      </c>
      <c r="AC4032">
        <v>4109104</v>
      </c>
      <c r="AD4032" t="s">
        <v>3801</v>
      </c>
      <c r="AE4032">
        <v>36</v>
      </c>
      <c r="AF4032">
        <v>4109104</v>
      </c>
      <c r="AG4032" t="s">
        <v>3801</v>
      </c>
      <c r="AH4032">
        <v>219443</v>
      </c>
      <c r="AI4032">
        <v>4109104</v>
      </c>
      <c r="AJ4032" t="s">
        <v>3801</v>
      </c>
      <c r="AK4032">
        <v>23</v>
      </c>
      <c r="AL4032">
        <v>4109104</v>
      </c>
      <c r="AM4032" t="s">
        <v>3801</v>
      </c>
      <c r="AN4032">
        <v>2000</v>
      </c>
      <c r="AO4032">
        <v>0</v>
      </c>
      <c r="AP4032">
        <v>4120804</v>
      </c>
      <c r="AQ4032" t="s">
        <v>1893</v>
      </c>
      <c r="AR4032">
        <v>1348</v>
      </c>
    </row>
    <row r="4033" spans="1:44" x14ac:dyDescent="0.25">
      <c r="A4033">
        <v>2506707</v>
      </c>
      <c r="B4033">
        <v>5</v>
      </c>
      <c r="C4033" t="s">
        <v>883</v>
      </c>
      <c r="D4033" t="s">
        <v>5228</v>
      </c>
      <c r="E4033">
        <v>450</v>
      </c>
      <c r="F4033" t="s">
        <v>5940</v>
      </c>
      <c r="G4033">
        <v>640</v>
      </c>
      <c r="H4033">
        <v>9</v>
      </c>
      <c r="I4033">
        <v>10</v>
      </c>
      <c r="J4033">
        <v>483</v>
      </c>
      <c r="K4033">
        <v>450</v>
      </c>
      <c r="L4033">
        <v>0</v>
      </c>
      <c r="M4033">
        <v>720</v>
      </c>
      <c r="N4033">
        <v>14</v>
      </c>
      <c r="O4033">
        <v>16</v>
      </c>
      <c r="P4033">
        <v>480</v>
      </c>
      <c r="R4033">
        <v>2506707</v>
      </c>
      <c r="S4033">
        <v>450</v>
      </c>
      <c r="T4033" t="s">
        <v>5940</v>
      </c>
      <c r="U4033">
        <v>640</v>
      </c>
      <c r="V4033">
        <v>9</v>
      </c>
      <c r="W4033">
        <v>10</v>
      </c>
      <c r="X4033">
        <v>483</v>
      </c>
      <c r="Z4033">
        <v>4109203</v>
      </c>
      <c r="AB4033">
        <v>889</v>
      </c>
      <c r="AC4033">
        <v>4109203</v>
      </c>
      <c r="AD4033" t="s">
        <v>3802</v>
      </c>
      <c r="AE4033">
        <v>7</v>
      </c>
      <c r="AF4033">
        <v>4109203</v>
      </c>
      <c r="AG4033" t="s">
        <v>3802</v>
      </c>
      <c r="AH4033">
        <v>62613</v>
      </c>
      <c r="AI4033">
        <v>4109203</v>
      </c>
      <c r="AJ4033" t="s">
        <v>3802</v>
      </c>
      <c r="AK4033">
        <v>18</v>
      </c>
      <c r="AL4033">
        <v>4109203</v>
      </c>
      <c r="AM4033" t="s">
        <v>3802</v>
      </c>
      <c r="AN4033">
        <v>3891</v>
      </c>
      <c r="AO4033">
        <v>0</v>
      </c>
      <c r="AP4033">
        <v>4120853</v>
      </c>
      <c r="AQ4033" t="s">
        <v>1894</v>
      </c>
      <c r="AR4033">
        <v>3156</v>
      </c>
    </row>
    <row r="4034" spans="1:44" x14ac:dyDescent="0.25">
      <c r="A4034">
        <v>2506806</v>
      </c>
      <c r="B4034">
        <v>5</v>
      </c>
      <c r="C4034" t="s">
        <v>883</v>
      </c>
      <c r="D4034" t="s">
        <v>5229</v>
      </c>
      <c r="E4034" t="s">
        <v>5940</v>
      </c>
      <c r="F4034" t="s">
        <v>5940</v>
      </c>
      <c r="G4034">
        <v>800</v>
      </c>
      <c r="H4034">
        <v>100</v>
      </c>
      <c r="I4034" t="s">
        <v>5940</v>
      </c>
      <c r="J4034">
        <v>180</v>
      </c>
      <c r="K4034">
        <v>0</v>
      </c>
      <c r="L4034">
        <v>0</v>
      </c>
      <c r="M4034">
        <v>1600</v>
      </c>
      <c r="N4034">
        <v>16</v>
      </c>
      <c r="O4034">
        <v>0</v>
      </c>
      <c r="P4034">
        <v>350</v>
      </c>
      <c r="R4034">
        <v>2506806</v>
      </c>
      <c r="S4034" t="s">
        <v>5940</v>
      </c>
      <c r="T4034" t="s">
        <v>5940</v>
      </c>
      <c r="U4034">
        <v>800</v>
      </c>
      <c r="V4034">
        <v>100</v>
      </c>
      <c r="W4034" t="s">
        <v>5940</v>
      </c>
      <c r="X4034">
        <v>180</v>
      </c>
      <c r="Z4034">
        <v>4109302</v>
      </c>
      <c r="AB4034" t="s">
        <v>5940</v>
      </c>
      <c r="AC4034">
        <v>4109302</v>
      </c>
      <c r="AD4034" t="s">
        <v>3803</v>
      </c>
      <c r="AE4034">
        <v>1760</v>
      </c>
      <c r="AF4034">
        <v>4109302</v>
      </c>
      <c r="AG4034" t="s">
        <v>3803</v>
      </c>
      <c r="AH4034">
        <v>4500</v>
      </c>
      <c r="AI4034">
        <v>4109302</v>
      </c>
      <c r="AJ4034" t="s">
        <v>3803</v>
      </c>
      <c r="AK4034">
        <v>2004</v>
      </c>
      <c r="AL4034">
        <v>4109302</v>
      </c>
      <c r="AM4034" t="s">
        <v>3803</v>
      </c>
      <c r="AN4034">
        <v>17400</v>
      </c>
      <c r="AO4034">
        <v>0</v>
      </c>
      <c r="AP4034">
        <v>4120903</v>
      </c>
      <c r="AQ4034" t="s">
        <v>1895</v>
      </c>
      <c r="AR4034">
        <v>51870</v>
      </c>
    </row>
    <row r="4035" spans="1:44" x14ac:dyDescent="0.25">
      <c r="A4035">
        <v>2506905</v>
      </c>
      <c r="B4035">
        <v>5</v>
      </c>
      <c r="C4035" t="s">
        <v>883</v>
      </c>
      <c r="D4035" t="s">
        <v>5230</v>
      </c>
      <c r="E4035">
        <v>6400</v>
      </c>
      <c r="F4035" t="s">
        <v>5940</v>
      </c>
      <c r="G4035">
        <v>780</v>
      </c>
      <c r="H4035">
        <v>9</v>
      </c>
      <c r="I4035" t="s">
        <v>5940</v>
      </c>
      <c r="J4035">
        <v>90</v>
      </c>
      <c r="K4035">
        <v>13200</v>
      </c>
      <c r="L4035">
        <v>0</v>
      </c>
      <c r="M4035">
        <v>1800</v>
      </c>
      <c r="N4035">
        <v>2</v>
      </c>
      <c r="O4035">
        <v>0</v>
      </c>
      <c r="P4035">
        <v>250</v>
      </c>
      <c r="R4035">
        <v>2506905</v>
      </c>
      <c r="S4035">
        <v>6400</v>
      </c>
      <c r="T4035" t="s">
        <v>5940</v>
      </c>
      <c r="U4035">
        <v>780</v>
      </c>
      <c r="V4035">
        <v>9</v>
      </c>
      <c r="W4035" t="s">
        <v>5940</v>
      </c>
      <c r="X4035">
        <v>90</v>
      </c>
      <c r="Z4035">
        <v>4109401</v>
      </c>
      <c r="AB4035" t="s">
        <v>5940</v>
      </c>
      <c r="AC4035">
        <v>4109401</v>
      </c>
      <c r="AD4035" t="s">
        <v>3804</v>
      </c>
      <c r="AE4035">
        <v>600</v>
      </c>
      <c r="AF4035">
        <v>4109401</v>
      </c>
      <c r="AG4035" t="s">
        <v>3804</v>
      </c>
      <c r="AH4035" t="s">
        <v>5940</v>
      </c>
      <c r="AI4035">
        <v>4109401</v>
      </c>
      <c r="AJ4035" t="s">
        <v>3804</v>
      </c>
      <c r="AK4035">
        <v>1996</v>
      </c>
      <c r="AL4035">
        <v>4109401</v>
      </c>
      <c r="AM4035" t="s">
        <v>3804</v>
      </c>
      <c r="AN4035">
        <v>121680</v>
      </c>
      <c r="AO4035">
        <v>0</v>
      </c>
      <c r="AP4035">
        <v>4121000</v>
      </c>
      <c r="AQ4035" t="s">
        <v>1896</v>
      </c>
      <c r="AR4035">
        <v>21000</v>
      </c>
    </row>
    <row r="4036" spans="1:44" x14ac:dyDescent="0.25">
      <c r="A4036">
        <v>2507002</v>
      </c>
      <c r="B4036">
        <v>5</v>
      </c>
      <c r="C4036" t="s">
        <v>883</v>
      </c>
      <c r="D4036" t="s">
        <v>5231</v>
      </c>
      <c r="E4036">
        <v>1500</v>
      </c>
      <c r="F4036" t="s">
        <v>5940</v>
      </c>
      <c r="G4036">
        <v>870</v>
      </c>
      <c r="H4036">
        <v>194</v>
      </c>
      <c r="I4036">
        <v>910</v>
      </c>
      <c r="J4036">
        <v>334</v>
      </c>
      <c r="K4036">
        <v>2100</v>
      </c>
      <c r="L4036">
        <v>0</v>
      </c>
      <c r="M4036">
        <v>3150</v>
      </c>
      <c r="N4036">
        <v>0</v>
      </c>
      <c r="O4036">
        <v>1020</v>
      </c>
      <c r="P4036">
        <v>1100</v>
      </c>
      <c r="R4036">
        <v>2507002</v>
      </c>
      <c r="S4036">
        <v>1500</v>
      </c>
      <c r="T4036" t="s">
        <v>5940</v>
      </c>
      <c r="U4036">
        <v>870</v>
      </c>
      <c r="V4036">
        <v>194</v>
      </c>
      <c r="W4036">
        <v>910</v>
      </c>
      <c r="X4036">
        <v>334</v>
      </c>
      <c r="Z4036">
        <v>4109500</v>
      </c>
      <c r="AB4036" t="s">
        <v>5940</v>
      </c>
      <c r="AC4036">
        <v>4109500</v>
      </c>
      <c r="AD4036" t="s">
        <v>3805</v>
      </c>
      <c r="AE4036">
        <v>2344</v>
      </c>
      <c r="AF4036">
        <v>4109500</v>
      </c>
      <c r="AG4036" t="s">
        <v>3805</v>
      </c>
      <c r="AH4036">
        <v>1225</v>
      </c>
      <c r="AI4036">
        <v>4109500</v>
      </c>
      <c r="AJ4036" t="s">
        <v>3805</v>
      </c>
      <c r="AK4036">
        <v>26</v>
      </c>
      <c r="AL4036">
        <v>4109500</v>
      </c>
      <c r="AM4036" t="s">
        <v>3805</v>
      </c>
      <c r="AN4036" t="s">
        <v>5940</v>
      </c>
      <c r="AO4036">
        <v>0</v>
      </c>
      <c r="AP4036">
        <v>4121109</v>
      </c>
      <c r="AQ4036" t="s">
        <v>1897</v>
      </c>
      <c r="AR4036">
        <v>28559</v>
      </c>
    </row>
    <row r="4037" spans="1:44" x14ac:dyDescent="0.25">
      <c r="A4037">
        <v>2507101</v>
      </c>
      <c r="B4037">
        <v>5</v>
      </c>
      <c r="C4037" t="s">
        <v>883</v>
      </c>
      <c r="D4037" t="s">
        <v>5232</v>
      </c>
      <c r="E4037">
        <v>67742</v>
      </c>
      <c r="F4037" t="s">
        <v>5940</v>
      </c>
      <c r="G4037">
        <v>180</v>
      </c>
      <c r="H4037">
        <v>8</v>
      </c>
      <c r="I4037" t="s">
        <v>5940</v>
      </c>
      <c r="J4037">
        <v>90</v>
      </c>
      <c r="K4037">
        <v>67742</v>
      </c>
      <c r="L4037">
        <v>0</v>
      </c>
      <c r="M4037">
        <v>150</v>
      </c>
      <c r="N4037">
        <v>0</v>
      </c>
      <c r="O4037">
        <v>0</v>
      </c>
      <c r="P4037">
        <v>125</v>
      </c>
      <c r="R4037">
        <v>2507101</v>
      </c>
      <c r="S4037">
        <v>67742</v>
      </c>
      <c r="T4037" t="s">
        <v>5940</v>
      </c>
      <c r="U4037">
        <v>180</v>
      </c>
      <c r="V4037">
        <v>8</v>
      </c>
      <c r="W4037" t="s">
        <v>5940</v>
      </c>
      <c r="X4037">
        <v>90</v>
      </c>
      <c r="Z4037">
        <v>4109609</v>
      </c>
      <c r="AB4037" t="s">
        <v>5940</v>
      </c>
      <c r="AC4037">
        <v>4109609</v>
      </c>
      <c r="AD4037" t="s">
        <v>3806</v>
      </c>
      <c r="AE4037">
        <v>2794</v>
      </c>
      <c r="AF4037">
        <v>4109609</v>
      </c>
      <c r="AG4037" t="s">
        <v>3806</v>
      </c>
      <c r="AH4037">
        <v>1200</v>
      </c>
      <c r="AI4037">
        <v>4109609</v>
      </c>
      <c r="AJ4037" t="s">
        <v>3806</v>
      </c>
      <c r="AK4037">
        <v>26</v>
      </c>
      <c r="AL4037">
        <v>4109609</v>
      </c>
      <c r="AM4037" t="s">
        <v>3806</v>
      </c>
      <c r="AN4037" t="s">
        <v>5940</v>
      </c>
      <c r="AO4037">
        <v>0</v>
      </c>
      <c r="AP4037">
        <v>4121208</v>
      </c>
      <c r="AQ4037" t="s">
        <v>1898</v>
      </c>
      <c r="AR4037">
        <v>39900</v>
      </c>
    </row>
    <row r="4038" spans="1:44" x14ac:dyDescent="0.25">
      <c r="A4038">
        <v>2507200</v>
      </c>
      <c r="B4038">
        <v>5</v>
      </c>
      <c r="C4038" t="s">
        <v>883</v>
      </c>
      <c r="D4038" t="s">
        <v>5233</v>
      </c>
      <c r="E4038" t="s">
        <v>5940</v>
      </c>
      <c r="F4038" t="s">
        <v>5940</v>
      </c>
      <c r="G4038">
        <v>550</v>
      </c>
      <c r="H4038">
        <v>178</v>
      </c>
      <c r="I4038" t="s">
        <v>5940</v>
      </c>
      <c r="J4038">
        <v>220</v>
      </c>
      <c r="K4038">
        <v>0</v>
      </c>
      <c r="L4038">
        <v>0</v>
      </c>
      <c r="M4038">
        <v>960</v>
      </c>
      <c r="N4038">
        <v>0</v>
      </c>
      <c r="O4038">
        <v>0</v>
      </c>
      <c r="P4038">
        <v>220</v>
      </c>
      <c r="R4038">
        <v>2507200</v>
      </c>
      <c r="S4038" t="s">
        <v>5940</v>
      </c>
      <c r="T4038" t="s">
        <v>5940</v>
      </c>
      <c r="U4038">
        <v>550</v>
      </c>
      <c r="V4038">
        <v>178</v>
      </c>
      <c r="W4038" t="s">
        <v>5940</v>
      </c>
      <c r="X4038">
        <v>220</v>
      </c>
      <c r="Z4038">
        <v>4109658</v>
      </c>
      <c r="AB4038" t="s">
        <v>5940</v>
      </c>
      <c r="AC4038">
        <v>4109658</v>
      </c>
      <c r="AD4038" t="s">
        <v>3807</v>
      </c>
      <c r="AE4038">
        <v>50</v>
      </c>
      <c r="AF4038">
        <v>4109658</v>
      </c>
      <c r="AG4038" t="s">
        <v>3807</v>
      </c>
      <c r="AH4038">
        <v>280</v>
      </c>
      <c r="AI4038">
        <v>4109658</v>
      </c>
      <c r="AJ4038" t="s">
        <v>3807</v>
      </c>
      <c r="AK4038">
        <v>2460</v>
      </c>
      <c r="AL4038">
        <v>4109658</v>
      </c>
      <c r="AM4038" t="s">
        <v>3807</v>
      </c>
      <c r="AN4038">
        <v>36480</v>
      </c>
      <c r="AO4038">
        <v>0</v>
      </c>
      <c r="AP4038">
        <v>4121257</v>
      </c>
      <c r="AQ4038" t="s">
        <v>1899</v>
      </c>
      <c r="AR4038">
        <v>13740</v>
      </c>
    </row>
    <row r="4039" spans="1:44" x14ac:dyDescent="0.25">
      <c r="A4039">
        <v>2507309</v>
      </c>
      <c r="B4039">
        <v>5</v>
      </c>
      <c r="C4039" t="s">
        <v>883</v>
      </c>
      <c r="D4039" t="s">
        <v>5234</v>
      </c>
      <c r="E4039">
        <v>70000</v>
      </c>
      <c r="F4039" t="s">
        <v>5940</v>
      </c>
      <c r="G4039">
        <v>80</v>
      </c>
      <c r="H4039">
        <v>26</v>
      </c>
      <c r="I4039" t="s">
        <v>5940</v>
      </c>
      <c r="J4039">
        <v>92</v>
      </c>
      <c r="K4039">
        <v>110000</v>
      </c>
      <c r="L4039">
        <v>0</v>
      </c>
      <c r="M4039">
        <v>76</v>
      </c>
      <c r="N4039">
        <v>0</v>
      </c>
      <c r="O4039">
        <v>0</v>
      </c>
      <c r="P4039">
        <v>86</v>
      </c>
      <c r="R4039">
        <v>2507309</v>
      </c>
      <c r="S4039">
        <v>70000</v>
      </c>
      <c r="T4039" t="s">
        <v>5940</v>
      </c>
      <c r="U4039">
        <v>80</v>
      </c>
      <c r="V4039">
        <v>26</v>
      </c>
      <c r="W4039" t="s">
        <v>5940</v>
      </c>
      <c r="X4039">
        <v>92</v>
      </c>
      <c r="Z4039">
        <v>4109708</v>
      </c>
      <c r="AB4039" t="s">
        <v>5940</v>
      </c>
      <c r="AC4039">
        <v>4109708</v>
      </c>
      <c r="AD4039" t="s">
        <v>3808</v>
      </c>
      <c r="AE4039">
        <v>698</v>
      </c>
      <c r="AF4039">
        <v>4109708</v>
      </c>
      <c r="AG4039" t="s">
        <v>3808</v>
      </c>
      <c r="AH4039">
        <v>310980</v>
      </c>
      <c r="AI4039">
        <v>4109708</v>
      </c>
      <c r="AJ4039" t="s">
        <v>3808</v>
      </c>
      <c r="AK4039">
        <v>2080</v>
      </c>
      <c r="AL4039">
        <v>4109708</v>
      </c>
      <c r="AM4039" t="s">
        <v>3808</v>
      </c>
      <c r="AN4039">
        <v>20000</v>
      </c>
      <c r="AO4039">
        <v>0</v>
      </c>
      <c r="AP4039">
        <v>4121307</v>
      </c>
      <c r="AQ4039" t="s">
        <v>1900</v>
      </c>
      <c r="AR4039">
        <v>7685</v>
      </c>
    </row>
    <row r="4040" spans="1:44" x14ac:dyDescent="0.25">
      <c r="A4040">
        <v>2507408</v>
      </c>
      <c r="B4040">
        <v>5</v>
      </c>
      <c r="C4040" t="s">
        <v>883</v>
      </c>
      <c r="D4040" t="s">
        <v>5235</v>
      </c>
      <c r="E4040" t="s">
        <v>5940</v>
      </c>
      <c r="F4040" t="s">
        <v>5940</v>
      </c>
      <c r="G4040">
        <v>0</v>
      </c>
      <c r="H4040">
        <v>12</v>
      </c>
      <c r="I4040" t="s">
        <v>5940</v>
      </c>
      <c r="J4040">
        <v>82</v>
      </c>
      <c r="K4040">
        <v>0</v>
      </c>
      <c r="L4040">
        <v>0</v>
      </c>
      <c r="M4040">
        <v>202</v>
      </c>
      <c r="N4040">
        <v>2</v>
      </c>
      <c r="O4040">
        <v>10</v>
      </c>
      <c r="P4040">
        <v>167</v>
      </c>
      <c r="R4040">
        <v>2507408</v>
      </c>
      <c r="S4040" t="s">
        <v>5940</v>
      </c>
      <c r="T4040" t="s">
        <v>5940</v>
      </c>
      <c r="U4040">
        <v>0</v>
      </c>
      <c r="V4040">
        <v>12</v>
      </c>
      <c r="W4040" t="s">
        <v>5940</v>
      </c>
      <c r="X4040">
        <v>82</v>
      </c>
      <c r="Z4040">
        <v>4109757</v>
      </c>
      <c r="AB4040" t="s">
        <v>5940</v>
      </c>
      <c r="AC4040">
        <v>4109757</v>
      </c>
      <c r="AD4040" t="s">
        <v>3809</v>
      </c>
      <c r="AE4040">
        <v>162</v>
      </c>
      <c r="AF4040">
        <v>4109757</v>
      </c>
      <c r="AG4040" t="s">
        <v>3809</v>
      </c>
      <c r="AH4040">
        <v>750</v>
      </c>
      <c r="AI4040">
        <v>4109757</v>
      </c>
      <c r="AJ4040" t="s">
        <v>3809</v>
      </c>
      <c r="AK4040">
        <v>184</v>
      </c>
      <c r="AL4040">
        <v>4109757</v>
      </c>
      <c r="AM4040" t="s">
        <v>3809</v>
      </c>
      <c r="AN4040">
        <v>11508</v>
      </c>
      <c r="AO4040">
        <v>0</v>
      </c>
      <c r="AP4040">
        <v>4121356</v>
      </c>
      <c r="AQ4040" t="s">
        <v>1901</v>
      </c>
      <c r="AR4040">
        <v>34734</v>
      </c>
    </row>
    <row r="4041" spans="1:44" x14ac:dyDescent="0.25">
      <c r="A4041">
        <v>2507507</v>
      </c>
      <c r="B4041">
        <v>5</v>
      </c>
      <c r="C4041" t="s">
        <v>883</v>
      </c>
      <c r="D4041" t="s">
        <v>5236</v>
      </c>
      <c r="E4041" t="s">
        <v>5940</v>
      </c>
      <c r="F4041" t="s">
        <v>5940</v>
      </c>
      <c r="G4041">
        <v>0</v>
      </c>
      <c r="H4041" t="s">
        <v>5940</v>
      </c>
      <c r="I4041" t="s">
        <v>5940</v>
      </c>
      <c r="J4041" t="s">
        <v>5940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R4041">
        <v>2507507</v>
      </c>
      <c r="S4041" t="s">
        <v>5940</v>
      </c>
      <c r="T4041" t="s">
        <v>5940</v>
      </c>
      <c r="U4041">
        <v>0</v>
      </c>
      <c r="V4041" t="s">
        <v>5940</v>
      </c>
      <c r="W4041" t="s">
        <v>5940</v>
      </c>
      <c r="X4041" t="s">
        <v>5940</v>
      </c>
      <c r="Z4041">
        <v>4109807</v>
      </c>
      <c r="AB4041">
        <v>108</v>
      </c>
      <c r="AC4041">
        <v>4109807</v>
      </c>
      <c r="AD4041" t="s">
        <v>3810</v>
      </c>
      <c r="AE4041">
        <v>29</v>
      </c>
      <c r="AF4041">
        <v>4109807</v>
      </c>
      <c r="AG4041" t="s">
        <v>3810</v>
      </c>
      <c r="AH4041" t="s">
        <v>5940</v>
      </c>
      <c r="AI4041">
        <v>4109807</v>
      </c>
      <c r="AJ4041" t="s">
        <v>3810</v>
      </c>
      <c r="AK4041" t="s">
        <v>5940</v>
      </c>
      <c r="AL4041">
        <v>4109807</v>
      </c>
      <c r="AM4041" t="s">
        <v>3810</v>
      </c>
      <c r="AN4041">
        <v>35520</v>
      </c>
      <c r="AO4041">
        <v>0</v>
      </c>
      <c r="AP4041">
        <v>4121406</v>
      </c>
      <c r="AQ4041" t="s">
        <v>1902</v>
      </c>
      <c r="AR4041">
        <v>15200</v>
      </c>
    </row>
    <row r="4042" spans="1:44" x14ac:dyDescent="0.25">
      <c r="A4042">
        <v>2507606</v>
      </c>
      <c r="B4042">
        <v>5</v>
      </c>
      <c r="C4042" t="s">
        <v>883</v>
      </c>
      <c r="D4042" t="s">
        <v>5237</v>
      </c>
      <c r="E4042" t="s">
        <v>5940</v>
      </c>
      <c r="F4042" t="s">
        <v>5940</v>
      </c>
      <c r="G4042">
        <v>480</v>
      </c>
      <c r="H4042">
        <v>120</v>
      </c>
      <c r="I4042" t="s">
        <v>5940</v>
      </c>
      <c r="J4042">
        <v>438</v>
      </c>
      <c r="K4042">
        <v>0</v>
      </c>
      <c r="L4042">
        <v>0</v>
      </c>
      <c r="M4042">
        <v>1200</v>
      </c>
      <c r="N4042">
        <v>15</v>
      </c>
      <c r="O4042">
        <v>0</v>
      </c>
      <c r="P4042">
        <v>480</v>
      </c>
      <c r="R4042">
        <v>2507606</v>
      </c>
      <c r="S4042" t="s">
        <v>5940</v>
      </c>
      <c r="T4042" t="s">
        <v>5940</v>
      </c>
      <c r="U4042">
        <v>480</v>
      </c>
      <c r="V4042">
        <v>120</v>
      </c>
      <c r="W4042" t="s">
        <v>5940</v>
      </c>
      <c r="X4042">
        <v>438</v>
      </c>
      <c r="Z4042">
        <v>4109906</v>
      </c>
      <c r="AB4042">
        <v>660</v>
      </c>
      <c r="AC4042">
        <v>4109906</v>
      </c>
      <c r="AD4042" t="s">
        <v>3811</v>
      </c>
      <c r="AE4042">
        <v>2909</v>
      </c>
      <c r="AF4042">
        <v>4109906</v>
      </c>
      <c r="AG4042" t="s">
        <v>3811</v>
      </c>
      <c r="AH4042">
        <v>662346</v>
      </c>
      <c r="AI4042">
        <v>4109906</v>
      </c>
      <c r="AJ4042" t="s">
        <v>3811</v>
      </c>
      <c r="AK4042">
        <v>220</v>
      </c>
      <c r="AL4042">
        <v>4109906</v>
      </c>
      <c r="AM4042" t="s">
        <v>3811</v>
      </c>
      <c r="AN4042">
        <v>3104</v>
      </c>
      <c r="AO4042">
        <v>0</v>
      </c>
      <c r="AP4042">
        <v>4121505</v>
      </c>
      <c r="AQ4042" t="s">
        <v>1903</v>
      </c>
      <c r="AR4042">
        <v>47370</v>
      </c>
    </row>
    <row r="4043" spans="1:44" x14ac:dyDescent="0.25">
      <c r="A4043">
        <v>2507705</v>
      </c>
      <c r="B4043">
        <v>5</v>
      </c>
      <c r="C4043" t="s">
        <v>883</v>
      </c>
      <c r="D4043" t="s">
        <v>5238</v>
      </c>
      <c r="E4043" t="s">
        <v>5940</v>
      </c>
      <c r="F4043" t="s">
        <v>5940</v>
      </c>
      <c r="G4043">
        <v>12</v>
      </c>
      <c r="H4043" t="s">
        <v>5940</v>
      </c>
      <c r="I4043" t="s">
        <v>5940</v>
      </c>
      <c r="J4043">
        <v>80</v>
      </c>
      <c r="K4043">
        <v>0</v>
      </c>
      <c r="L4043">
        <v>0</v>
      </c>
      <c r="M4043">
        <v>510</v>
      </c>
      <c r="N4043">
        <v>0</v>
      </c>
      <c r="O4043">
        <v>0</v>
      </c>
      <c r="P4043">
        <v>144</v>
      </c>
      <c r="R4043">
        <v>2507705</v>
      </c>
      <c r="S4043" t="s">
        <v>5940</v>
      </c>
      <c r="T4043" t="s">
        <v>5940</v>
      </c>
      <c r="U4043">
        <v>12</v>
      </c>
      <c r="V4043" t="s">
        <v>5940</v>
      </c>
      <c r="W4043" t="s">
        <v>5940</v>
      </c>
      <c r="X4043">
        <v>80</v>
      </c>
      <c r="Z4043">
        <v>4110003</v>
      </c>
      <c r="AB4043">
        <v>30</v>
      </c>
      <c r="AC4043">
        <v>4110003</v>
      </c>
      <c r="AD4043" t="s">
        <v>3812</v>
      </c>
      <c r="AE4043">
        <v>99</v>
      </c>
      <c r="AF4043">
        <v>4110003</v>
      </c>
      <c r="AG4043" t="s">
        <v>3812</v>
      </c>
      <c r="AH4043">
        <v>72049</v>
      </c>
      <c r="AI4043">
        <v>4110003</v>
      </c>
      <c r="AJ4043" t="s">
        <v>3812</v>
      </c>
      <c r="AK4043">
        <v>50</v>
      </c>
      <c r="AL4043">
        <v>4110003</v>
      </c>
      <c r="AM4043" t="s">
        <v>3812</v>
      </c>
      <c r="AN4043">
        <v>20700</v>
      </c>
      <c r="AO4043">
        <v>0</v>
      </c>
      <c r="AP4043">
        <v>4121604</v>
      </c>
      <c r="AQ4043" t="s">
        <v>1904</v>
      </c>
      <c r="AR4043">
        <v>84600</v>
      </c>
    </row>
    <row r="4044" spans="1:44" x14ac:dyDescent="0.25">
      <c r="A4044">
        <v>2507804</v>
      </c>
      <c r="B4044">
        <v>5</v>
      </c>
      <c r="C4044" t="s">
        <v>883</v>
      </c>
      <c r="D4044" t="s">
        <v>5239</v>
      </c>
      <c r="E4044" t="s">
        <v>5940</v>
      </c>
      <c r="F4044" t="s">
        <v>5940</v>
      </c>
      <c r="G4044">
        <v>140</v>
      </c>
      <c r="H4044" t="s">
        <v>5940</v>
      </c>
      <c r="I4044" t="s">
        <v>5940</v>
      </c>
      <c r="J4044">
        <v>70</v>
      </c>
      <c r="K4044">
        <v>0</v>
      </c>
      <c r="L4044">
        <v>0</v>
      </c>
      <c r="M4044">
        <v>63</v>
      </c>
      <c r="N4044">
        <v>0</v>
      </c>
      <c r="O4044">
        <v>0</v>
      </c>
      <c r="P4044">
        <v>19</v>
      </c>
      <c r="R4044">
        <v>2507804</v>
      </c>
      <c r="S4044" t="s">
        <v>5940</v>
      </c>
      <c r="T4044" t="s">
        <v>5940</v>
      </c>
      <c r="U4044">
        <v>140</v>
      </c>
      <c r="V4044" t="s">
        <v>5940</v>
      </c>
      <c r="W4044" t="s">
        <v>5940</v>
      </c>
      <c r="X4044">
        <v>70</v>
      </c>
      <c r="Z4044">
        <v>4110052</v>
      </c>
      <c r="AB4044">
        <v>24</v>
      </c>
      <c r="AC4044">
        <v>4110052</v>
      </c>
      <c r="AD4044" t="s">
        <v>3813</v>
      </c>
      <c r="AE4044">
        <v>330</v>
      </c>
      <c r="AF4044">
        <v>4110052</v>
      </c>
      <c r="AG4044" t="s">
        <v>3813</v>
      </c>
      <c r="AH4044">
        <v>3000</v>
      </c>
      <c r="AI4044">
        <v>4110052</v>
      </c>
      <c r="AJ4044" t="s">
        <v>3813</v>
      </c>
      <c r="AK4044">
        <v>243</v>
      </c>
      <c r="AL4044">
        <v>4110052</v>
      </c>
      <c r="AM4044" t="s">
        <v>3813</v>
      </c>
      <c r="AN4044">
        <v>16800</v>
      </c>
      <c r="AO4044">
        <v>0</v>
      </c>
      <c r="AP4044">
        <v>4121703</v>
      </c>
      <c r="AQ4044" t="s">
        <v>1905</v>
      </c>
      <c r="AR4044">
        <v>96150</v>
      </c>
    </row>
    <row r="4045" spans="1:44" x14ac:dyDescent="0.25">
      <c r="A4045">
        <v>2507903</v>
      </c>
      <c r="B4045">
        <v>5</v>
      </c>
      <c r="C4045" t="s">
        <v>883</v>
      </c>
      <c r="D4045" t="s">
        <v>5240</v>
      </c>
      <c r="E4045">
        <v>352500</v>
      </c>
      <c r="F4045" t="s">
        <v>5940</v>
      </c>
      <c r="G4045">
        <v>104</v>
      </c>
      <c r="H4045">
        <v>4</v>
      </c>
      <c r="I4045" t="s">
        <v>5940</v>
      </c>
      <c r="J4045">
        <v>47</v>
      </c>
      <c r="K4045">
        <v>350000</v>
      </c>
      <c r="L4045">
        <v>0</v>
      </c>
      <c r="M4045">
        <v>204</v>
      </c>
      <c r="N4045">
        <v>1</v>
      </c>
      <c r="O4045">
        <v>0</v>
      </c>
      <c r="P4045">
        <v>68</v>
      </c>
      <c r="R4045">
        <v>2507903</v>
      </c>
      <c r="S4045">
        <v>352500</v>
      </c>
      <c r="T4045" t="s">
        <v>5940</v>
      </c>
      <c r="U4045">
        <v>104</v>
      </c>
      <c r="V4045">
        <v>4</v>
      </c>
      <c r="W4045" t="s">
        <v>5940</v>
      </c>
      <c r="X4045">
        <v>47</v>
      </c>
      <c r="Z4045">
        <v>4110078</v>
      </c>
      <c r="AB4045" t="s">
        <v>5940</v>
      </c>
      <c r="AC4045">
        <v>4110078</v>
      </c>
      <c r="AD4045" t="s">
        <v>3814</v>
      </c>
      <c r="AE4045">
        <v>32</v>
      </c>
      <c r="AF4045">
        <v>4110078</v>
      </c>
      <c r="AG4045" t="s">
        <v>3814</v>
      </c>
      <c r="AH4045" t="s">
        <v>5940</v>
      </c>
      <c r="AI4045">
        <v>4110078</v>
      </c>
      <c r="AJ4045" t="s">
        <v>3814</v>
      </c>
      <c r="AK4045">
        <v>220</v>
      </c>
      <c r="AL4045">
        <v>4110078</v>
      </c>
      <c r="AM4045" t="s">
        <v>3814</v>
      </c>
      <c r="AN4045">
        <v>3900</v>
      </c>
      <c r="AO4045">
        <v>0</v>
      </c>
      <c r="AP4045">
        <v>4121752</v>
      </c>
      <c r="AQ4045" t="s">
        <v>1906</v>
      </c>
      <c r="AR4045">
        <v>32910</v>
      </c>
    </row>
    <row r="4046" spans="1:44" x14ac:dyDescent="0.25">
      <c r="A4046">
        <v>2508000</v>
      </c>
      <c r="B4046">
        <v>5</v>
      </c>
      <c r="C4046" t="s">
        <v>883</v>
      </c>
      <c r="D4046" t="s">
        <v>5241</v>
      </c>
      <c r="E4046">
        <v>1500</v>
      </c>
      <c r="F4046" t="s">
        <v>5940</v>
      </c>
      <c r="G4046">
        <v>3000</v>
      </c>
      <c r="H4046">
        <v>90</v>
      </c>
      <c r="I4046">
        <v>90</v>
      </c>
      <c r="J4046">
        <v>1410</v>
      </c>
      <c r="K4046">
        <v>1500</v>
      </c>
      <c r="L4046">
        <v>0</v>
      </c>
      <c r="M4046">
        <v>2760</v>
      </c>
      <c r="N4046">
        <v>40</v>
      </c>
      <c r="O4046">
        <v>170</v>
      </c>
      <c r="P4046">
        <v>750</v>
      </c>
      <c r="R4046">
        <v>2508000</v>
      </c>
      <c r="S4046">
        <v>1500</v>
      </c>
      <c r="T4046" t="s">
        <v>5940</v>
      </c>
      <c r="U4046">
        <v>3000</v>
      </c>
      <c r="V4046">
        <v>90</v>
      </c>
      <c r="W4046">
        <v>90</v>
      </c>
      <c r="X4046">
        <v>1410</v>
      </c>
      <c r="Z4046">
        <v>4110102</v>
      </c>
      <c r="AB4046" t="s">
        <v>5940</v>
      </c>
      <c r="AC4046">
        <v>4110102</v>
      </c>
      <c r="AD4046" t="s">
        <v>3815</v>
      </c>
      <c r="AE4046">
        <v>822</v>
      </c>
      <c r="AF4046">
        <v>4110102</v>
      </c>
      <c r="AG4046" t="s">
        <v>3815</v>
      </c>
      <c r="AH4046" t="s">
        <v>5940</v>
      </c>
      <c r="AI4046">
        <v>4110102</v>
      </c>
      <c r="AJ4046" t="s">
        <v>3815</v>
      </c>
      <c r="AK4046">
        <v>4858</v>
      </c>
      <c r="AL4046">
        <v>4110102</v>
      </c>
      <c r="AM4046" t="s">
        <v>3815</v>
      </c>
      <c r="AN4046">
        <v>32130</v>
      </c>
      <c r="AO4046">
        <v>0</v>
      </c>
      <c r="AP4046">
        <v>4121802</v>
      </c>
      <c r="AQ4046" t="s">
        <v>1907</v>
      </c>
      <c r="AR4046">
        <v>8486</v>
      </c>
    </row>
    <row r="4047" spans="1:44" x14ac:dyDescent="0.25">
      <c r="A4047">
        <v>2508109</v>
      </c>
      <c r="B4047">
        <v>5</v>
      </c>
      <c r="C4047" t="s">
        <v>883</v>
      </c>
      <c r="D4047" t="s">
        <v>5242</v>
      </c>
      <c r="E4047" t="s">
        <v>5940</v>
      </c>
      <c r="F4047" t="s">
        <v>5940</v>
      </c>
      <c r="G4047">
        <v>14</v>
      </c>
      <c r="H4047">
        <v>28</v>
      </c>
      <c r="I4047">
        <v>2</v>
      </c>
      <c r="J4047">
        <v>98</v>
      </c>
      <c r="K4047">
        <v>0</v>
      </c>
      <c r="L4047">
        <v>0</v>
      </c>
      <c r="M4047">
        <v>88</v>
      </c>
      <c r="N4047">
        <v>75</v>
      </c>
      <c r="O4047">
        <v>4</v>
      </c>
      <c r="P4047">
        <v>90</v>
      </c>
      <c r="R4047">
        <v>2508109</v>
      </c>
      <c r="S4047" t="s">
        <v>5940</v>
      </c>
      <c r="T4047" t="s">
        <v>5940</v>
      </c>
      <c r="U4047">
        <v>14</v>
      </c>
      <c r="V4047">
        <v>28</v>
      </c>
      <c r="W4047">
        <v>2</v>
      </c>
      <c r="X4047">
        <v>98</v>
      </c>
      <c r="Z4047">
        <v>4110201</v>
      </c>
      <c r="AB4047" t="s">
        <v>5940</v>
      </c>
      <c r="AC4047">
        <v>4110201</v>
      </c>
      <c r="AD4047" t="s">
        <v>3816</v>
      </c>
      <c r="AE4047">
        <v>382</v>
      </c>
      <c r="AF4047">
        <v>4110201</v>
      </c>
      <c r="AG4047" t="s">
        <v>3816</v>
      </c>
      <c r="AH4047" t="s">
        <v>5940</v>
      </c>
      <c r="AI4047">
        <v>4110201</v>
      </c>
      <c r="AJ4047" t="s">
        <v>3816</v>
      </c>
      <c r="AK4047">
        <v>1588</v>
      </c>
      <c r="AL4047">
        <v>4110201</v>
      </c>
      <c r="AM4047" t="s">
        <v>3816</v>
      </c>
      <c r="AN4047">
        <v>800</v>
      </c>
      <c r="AO4047">
        <v>0</v>
      </c>
      <c r="AP4047">
        <v>4121901</v>
      </c>
      <c r="AQ4047" t="s">
        <v>1908</v>
      </c>
      <c r="AR4047">
        <v>10000</v>
      </c>
    </row>
    <row r="4048" spans="1:44" x14ac:dyDescent="0.25">
      <c r="A4048">
        <v>2508208</v>
      </c>
      <c r="B4048">
        <v>5</v>
      </c>
      <c r="C4048" t="s">
        <v>883</v>
      </c>
      <c r="D4048" t="s">
        <v>5243</v>
      </c>
      <c r="E4048" t="s">
        <v>5940</v>
      </c>
      <c r="F4048" t="s">
        <v>5940</v>
      </c>
      <c r="G4048">
        <v>120</v>
      </c>
      <c r="H4048">
        <v>20</v>
      </c>
      <c r="I4048" t="s">
        <v>5940</v>
      </c>
      <c r="J4048">
        <v>110</v>
      </c>
      <c r="K4048">
        <v>0</v>
      </c>
      <c r="L4048">
        <v>0</v>
      </c>
      <c r="M4048">
        <v>104</v>
      </c>
      <c r="N4048">
        <v>0</v>
      </c>
      <c r="O4048">
        <v>0</v>
      </c>
      <c r="P4048">
        <v>103</v>
      </c>
      <c r="R4048">
        <v>2508208</v>
      </c>
      <c r="S4048" t="s">
        <v>5940</v>
      </c>
      <c r="T4048" t="s">
        <v>5940</v>
      </c>
      <c r="U4048">
        <v>120</v>
      </c>
      <c r="V4048">
        <v>20</v>
      </c>
      <c r="W4048" t="s">
        <v>5940</v>
      </c>
      <c r="X4048">
        <v>110</v>
      </c>
      <c r="Z4048">
        <v>4110300</v>
      </c>
      <c r="AB4048">
        <v>362</v>
      </c>
      <c r="AC4048">
        <v>4110300</v>
      </c>
      <c r="AD4048" t="s">
        <v>3817</v>
      </c>
      <c r="AE4048" t="s">
        <v>5940</v>
      </c>
      <c r="AF4048">
        <v>4110300</v>
      </c>
      <c r="AG4048" t="s">
        <v>3817</v>
      </c>
      <c r="AH4048">
        <v>249943</v>
      </c>
      <c r="AI4048">
        <v>4110300</v>
      </c>
      <c r="AJ4048" t="s">
        <v>3817</v>
      </c>
      <c r="AK4048">
        <v>120</v>
      </c>
      <c r="AL4048">
        <v>4110300</v>
      </c>
      <c r="AM4048" t="s">
        <v>3817</v>
      </c>
      <c r="AN4048">
        <v>300</v>
      </c>
      <c r="AO4048">
        <v>0</v>
      </c>
      <c r="AP4048">
        <v>4122008</v>
      </c>
      <c r="AQ4048" t="s">
        <v>1909</v>
      </c>
      <c r="AR4048">
        <v>70662</v>
      </c>
    </row>
    <row r="4049" spans="1:44" x14ac:dyDescent="0.25">
      <c r="A4049">
        <v>2508307</v>
      </c>
      <c r="B4049">
        <v>5</v>
      </c>
      <c r="C4049" t="s">
        <v>883</v>
      </c>
      <c r="D4049" t="s">
        <v>5244</v>
      </c>
      <c r="E4049" t="s">
        <v>5940</v>
      </c>
      <c r="F4049" t="s">
        <v>5940</v>
      </c>
      <c r="G4049">
        <v>60</v>
      </c>
      <c r="H4049" t="s">
        <v>5940</v>
      </c>
      <c r="I4049" t="s">
        <v>5940</v>
      </c>
      <c r="J4049">
        <v>240</v>
      </c>
      <c r="K4049">
        <v>0</v>
      </c>
      <c r="L4049">
        <v>0</v>
      </c>
      <c r="M4049">
        <v>160</v>
      </c>
      <c r="N4049">
        <v>0</v>
      </c>
      <c r="O4049">
        <v>0</v>
      </c>
      <c r="P4049">
        <v>840</v>
      </c>
      <c r="R4049">
        <v>2508307</v>
      </c>
      <c r="S4049" t="s">
        <v>5940</v>
      </c>
      <c r="T4049" t="s">
        <v>5940</v>
      </c>
      <c r="U4049">
        <v>60</v>
      </c>
      <c r="V4049" t="s">
        <v>5940</v>
      </c>
      <c r="W4049" t="s">
        <v>5940</v>
      </c>
      <c r="X4049">
        <v>240</v>
      </c>
      <c r="Z4049">
        <v>4110409</v>
      </c>
      <c r="AB4049">
        <v>40</v>
      </c>
      <c r="AC4049">
        <v>4110409</v>
      </c>
      <c r="AD4049" t="s">
        <v>3818</v>
      </c>
      <c r="AE4049">
        <v>8</v>
      </c>
      <c r="AF4049">
        <v>4110409</v>
      </c>
      <c r="AG4049" t="s">
        <v>3818</v>
      </c>
      <c r="AH4049">
        <v>155798</v>
      </c>
      <c r="AI4049">
        <v>4110409</v>
      </c>
      <c r="AJ4049" t="s">
        <v>3818</v>
      </c>
      <c r="AK4049">
        <v>48</v>
      </c>
      <c r="AL4049">
        <v>4110409</v>
      </c>
      <c r="AM4049" t="s">
        <v>3818</v>
      </c>
      <c r="AN4049">
        <v>1680</v>
      </c>
      <c r="AO4049">
        <v>0</v>
      </c>
      <c r="AP4049">
        <v>4122107</v>
      </c>
      <c r="AQ4049" t="s">
        <v>1910</v>
      </c>
      <c r="AR4049">
        <v>11140</v>
      </c>
    </row>
    <row r="4050" spans="1:44" x14ac:dyDescent="0.25">
      <c r="A4050">
        <v>2508406</v>
      </c>
      <c r="B4050">
        <v>5</v>
      </c>
      <c r="C4050" t="s">
        <v>883</v>
      </c>
      <c r="D4050" t="s">
        <v>5245</v>
      </c>
      <c r="E4050">
        <v>1250</v>
      </c>
      <c r="F4050" t="s">
        <v>5940</v>
      </c>
      <c r="G4050">
        <v>15</v>
      </c>
      <c r="H4050">
        <v>15</v>
      </c>
      <c r="I4050">
        <v>1</v>
      </c>
      <c r="J4050">
        <v>5</v>
      </c>
      <c r="K4050">
        <v>1250</v>
      </c>
      <c r="L4050">
        <v>0</v>
      </c>
      <c r="M4050">
        <v>90</v>
      </c>
      <c r="N4050">
        <v>0</v>
      </c>
      <c r="O4050">
        <v>4</v>
      </c>
      <c r="P4050">
        <v>36</v>
      </c>
      <c r="R4050">
        <v>2508406</v>
      </c>
      <c r="S4050">
        <v>1250</v>
      </c>
      <c r="T4050" t="s">
        <v>5940</v>
      </c>
      <c r="U4050">
        <v>15</v>
      </c>
      <c r="V4050">
        <v>15</v>
      </c>
      <c r="W4050">
        <v>1</v>
      </c>
      <c r="X4050">
        <v>5</v>
      </c>
      <c r="Z4050">
        <v>4110508</v>
      </c>
      <c r="AB4050" t="s">
        <v>5940</v>
      </c>
      <c r="AC4050">
        <v>4110508</v>
      </c>
      <c r="AD4050" t="s">
        <v>3819</v>
      </c>
      <c r="AE4050">
        <v>85</v>
      </c>
      <c r="AF4050">
        <v>4110508</v>
      </c>
      <c r="AG4050" t="s">
        <v>3819</v>
      </c>
      <c r="AH4050" t="s">
        <v>5940</v>
      </c>
      <c r="AI4050">
        <v>4110508</v>
      </c>
      <c r="AJ4050" t="s">
        <v>3819</v>
      </c>
      <c r="AK4050">
        <v>3300</v>
      </c>
      <c r="AL4050">
        <v>4110508</v>
      </c>
      <c r="AM4050" t="s">
        <v>3819</v>
      </c>
      <c r="AN4050">
        <v>51150</v>
      </c>
      <c r="AO4050">
        <v>0</v>
      </c>
      <c r="AP4050">
        <v>4122156</v>
      </c>
      <c r="AQ4050" t="s">
        <v>1911</v>
      </c>
      <c r="AR4050">
        <v>38410</v>
      </c>
    </row>
    <row r="4051" spans="1:44" x14ac:dyDescent="0.25">
      <c r="A4051">
        <v>2508505</v>
      </c>
      <c r="B4051">
        <v>5</v>
      </c>
      <c r="C4051" t="s">
        <v>883</v>
      </c>
      <c r="D4051" t="s">
        <v>5246</v>
      </c>
      <c r="E4051" t="s">
        <v>5940</v>
      </c>
      <c r="F4051" t="s">
        <v>5940</v>
      </c>
      <c r="G4051">
        <v>126</v>
      </c>
      <c r="H4051" t="s">
        <v>5940</v>
      </c>
      <c r="I4051" t="s">
        <v>5940</v>
      </c>
      <c r="J4051">
        <v>60</v>
      </c>
      <c r="K4051">
        <v>0</v>
      </c>
      <c r="L4051">
        <v>0</v>
      </c>
      <c r="M4051">
        <v>700</v>
      </c>
      <c r="N4051">
        <v>0</v>
      </c>
      <c r="O4051">
        <v>0</v>
      </c>
      <c r="P4051">
        <v>180</v>
      </c>
      <c r="R4051">
        <v>2508505</v>
      </c>
      <c r="S4051" t="s">
        <v>5940</v>
      </c>
      <c r="T4051" t="s">
        <v>5940</v>
      </c>
      <c r="U4051">
        <v>126</v>
      </c>
      <c r="V4051" t="s">
        <v>5940</v>
      </c>
      <c r="W4051" t="s">
        <v>5940</v>
      </c>
      <c r="X4051">
        <v>60</v>
      </c>
      <c r="Z4051">
        <v>4110607</v>
      </c>
      <c r="AB4051">
        <v>1140</v>
      </c>
      <c r="AC4051">
        <v>4110607</v>
      </c>
      <c r="AD4051" t="s">
        <v>3820</v>
      </c>
      <c r="AE4051" t="s">
        <v>5940</v>
      </c>
      <c r="AF4051">
        <v>4110607</v>
      </c>
      <c r="AG4051" t="s">
        <v>3820</v>
      </c>
      <c r="AH4051" t="s">
        <v>5940</v>
      </c>
      <c r="AI4051">
        <v>4110607</v>
      </c>
      <c r="AJ4051" t="s">
        <v>3820</v>
      </c>
      <c r="AK4051" t="s">
        <v>5940</v>
      </c>
      <c r="AL4051">
        <v>4110607</v>
      </c>
      <c r="AM4051" t="s">
        <v>3820</v>
      </c>
      <c r="AN4051">
        <v>32430</v>
      </c>
      <c r="AO4051">
        <v>0</v>
      </c>
      <c r="AP4051">
        <v>4122172</v>
      </c>
      <c r="AQ4051" t="s">
        <v>1912</v>
      </c>
      <c r="AR4051">
        <v>2888</v>
      </c>
    </row>
    <row r="4052" spans="1:44" x14ac:dyDescent="0.25">
      <c r="A4052">
        <v>2508554</v>
      </c>
      <c r="B4052">
        <v>5</v>
      </c>
      <c r="C4052" t="s">
        <v>883</v>
      </c>
      <c r="D4052" t="s">
        <v>5247</v>
      </c>
      <c r="E4052" t="s">
        <v>5940</v>
      </c>
      <c r="F4052" t="s">
        <v>5940</v>
      </c>
      <c r="G4052">
        <v>90</v>
      </c>
      <c r="H4052">
        <v>60</v>
      </c>
      <c r="I4052" t="s">
        <v>5940</v>
      </c>
      <c r="J4052">
        <v>55</v>
      </c>
      <c r="K4052">
        <v>0</v>
      </c>
      <c r="L4052">
        <v>0</v>
      </c>
      <c r="M4052">
        <v>120</v>
      </c>
      <c r="N4052">
        <v>20</v>
      </c>
      <c r="O4052">
        <v>0</v>
      </c>
      <c r="P4052">
        <v>80</v>
      </c>
      <c r="R4052">
        <v>2508554</v>
      </c>
      <c r="S4052" t="s">
        <v>5940</v>
      </c>
      <c r="T4052" t="s">
        <v>5940</v>
      </c>
      <c r="U4052">
        <v>90</v>
      </c>
      <c r="V4052">
        <v>60</v>
      </c>
      <c r="W4052" t="s">
        <v>5940</v>
      </c>
      <c r="X4052">
        <v>55</v>
      </c>
      <c r="Z4052">
        <v>4110656</v>
      </c>
      <c r="AB4052">
        <v>45</v>
      </c>
      <c r="AC4052">
        <v>4110656</v>
      </c>
      <c r="AD4052" t="s">
        <v>3821</v>
      </c>
      <c r="AE4052">
        <v>60</v>
      </c>
      <c r="AF4052">
        <v>4110656</v>
      </c>
      <c r="AG4052" t="s">
        <v>3821</v>
      </c>
      <c r="AH4052" t="s">
        <v>5940</v>
      </c>
      <c r="AI4052">
        <v>4110656</v>
      </c>
      <c r="AJ4052" t="s">
        <v>3821</v>
      </c>
      <c r="AK4052">
        <v>119</v>
      </c>
      <c r="AL4052">
        <v>4110656</v>
      </c>
      <c r="AM4052" t="s">
        <v>3821</v>
      </c>
      <c r="AN4052">
        <v>15672</v>
      </c>
      <c r="AO4052">
        <v>0</v>
      </c>
      <c r="AP4052">
        <v>4122206</v>
      </c>
      <c r="AQ4052" t="s">
        <v>1913</v>
      </c>
      <c r="AR4052">
        <v>23560</v>
      </c>
    </row>
    <row r="4053" spans="1:44" x14ac:dyDescent="0.25">
      <c r="A4053">
        <v>2508604</v>
      </c>
      <c r="B4053">
        <v>5</v>
      </c>
      <c r="C4053" t="s">
        <v>883</v>
      </c>
      <c r="D4053" t="s">
        <v>5248</v>
      </c>
      <c r="E4053">
        <v>144430</v>
      </c>
      <c r="F4053" t="s">
        <v>5940</v>
      </c>
      <c r="G4053">
        <v>0</v>
      </c>
      <c r="H4053" t="s">
        <v>5940</v>
      </c>
      <c r="I4053" t="s">
        <v>5940</v>
      </c>
      <c r="J4053">
        <v>9</v>
      </c>
      <c r="K4053">
        <v>99000</v>
      </c>
      <c r="L4053">
        <v>0</v>
      </c>
      <c r="M4053">
        <v>0</v>
      </c>
      <c r="N4053">
        <v>0</v>
      </c>
      <c r="O4053">
        <v>0</v>
      </c>
      <c r="P4053">
        <v>5</v>
      </c>
      <c r="R4053">
        <v>2508604</v>
      </c>
      <c r="S4053">
        <v>144430</v>
      </c>
      <c r="T4053" t="s">
        <v>5940</v>
      </c>
      <c r="U4053">
        <v>0</v>
      </c>
      <c r="V4053" t="s">
        <v>5940</v>
      </c>
      <c r="W4053" t="s">
        <v>5940</v>
      </c>
      <c r="X4053">
        <v>9</v>
      </c>
      <c r="Z4053">
        <v>4110706</v>
      </c>
      <c r="AB4053" t="s">
        <v>5940</v>
      </c>
      <c r="AC4053">
        <v>4110706</v>
      </c>
      <c r="AD4053" t="s">
        <v>3822</v>
      </c>
      <c r="AE4053">
        <v>985</v>
      </c>
      <c r="AF4053">
        <v>4110706</v>
      </c>
      <c r="AG4053" t="s">
        <v>3822</v>
      </c>
      <c r="AH4053" t="s">
        <v>5940</v>
      </c>
      <c r="AI4053">
        <v>4110706</v>
      </c>
      <c r="AJ4053" t="s">
        <v>3822</v>
      </c>
      <c r="AK4053">
        <v>32127</v>
      </c>
      <c r="AL4053">
        <v>4110706</v>
      </c>
      <c r="AM4053" t="s">
        <v>3822</v>
      </c>
      <c r="AN4053">
        <v>15912</v>
      </c>
      <c r="AO4053">
        <v>0</v>
      </c>
      <c r="AP4053">
        <v>4122305</v>
      </c>
      <c r="AQ4053" t="s">
        <v>1914</v>
      </c>
      <c r="AR4053">
        <v>57000</v>
      </c>
    </row>
    <row r="4054" spans="1:44" x14ac:dyDescent="0.25">
      <c r="A4054">
        <v>2508703</v>
      </c>
      <c r="B4054">
        <v>5</v>
      </c>
      <c r="C4054" t="s">
        <v>883</v>
      </c>
      <c r="D4054" t="s">
        <v>5249</v>
      </c>
      <c r="E4054">
        <v>150</v>
      </c>
      <c r="F4054" t="s">
        <v>5940</v>
      </c>
      <c r="G4054">
        <v>28</v>
      </c>
      <c r="H4054">
        <v>4</v>
      </c>
      <c r="I4054">
        <v>1</v>
      </c>
      <c r="J4054">
        <v>17</v>
      </c>
      <c r="K4054">
        <v>480</v>
      </c>
      <c r="L4054">
        <v>0</v>
      </c>
      <c r="M4054">
        <v>350</v>
      </c>
      <c r="N4054">
        <v>0</v>
      </c>
      <c r="O4054">
        <v>8</v>
      </c>
      <c r="P4054">
        <v>69</v>
      </c>
      <c r="R4054">
        <v>2508703</v>
      </c>
      <c r="S4054">
        <v>150</v>
      </c>
      <c r="T4054" t="s">
        <v>5940</v>
      </c>
      <c r="U4054">
        <v>28</v>
      </c>
      <c r="V4054">
        <v>4</v>
      </c>
      <c r="W4054">
        <v>1</v>
      </c>
      <c r="X4054">
        <v>17</v>
      </c>
      <c r="Z4054">
        <v>4110805</v>
      </c>
      <c r="AB4054">
        <v>652</v>
      </c>
      <c r="AC4054">
        <v>4110805</v>
      </c>
      <c r="AD4054" t="s">
        <v>3823</v>
      </c>
      <c r="AE4054">
        <v>375</v>
      </c>
      <c r="AF4054">
        <v>4110805</v>
      </c>
      <c r="AG4054" t="s">
        <v>3823</v>
      </c>
      <c r="AH4054">
        <v>1000</v>
      </c>
      <c r="AI4054">
        <v>4110805</v>
      </c>
      <c r="AJ4054" t="s">
        <v>3823</v>
      </c>
      <c r="AK4054">
        <v>200</v>
      </c>
      <c r="AL4054">
        <v>4110805</v>
      </c>
      <c r="AM4054" t="s">
        <v>3823</v>
      </c>
      <c r="AN4054">
        <v>16060</v>
      </c>
      <c r="AO4054">
        <v>0</v>
      </c>
      <c r="AP4054">
        <v>4122404</v>
      </c>
      <c r="AQ4054" t="s">
        <v>1915</v>
      </c>
      <c r="AR4054">
        <v>26818</v>
      </c>
    </row>
    <row r="4055" spans="1:44" x14ac:dyDescent="0.25">
      <c r="A4055">
        <v>2508802</v>
      </c>
      <c r="B4055">
        <v>5</v>
      </c>
      <c r="C4055" t="s">
        <v>883</v>
      </c>
      <c r="D4055" t="s">
        <v>5250</v>
      </c>
      <c r="E4055" t="s">
        <v>5940</v>
      </c>
      <c r="F4055" t="s">
        <v>5940</v>
      </c>
      <c r="G4055">
        <v>8</v>
      </c>
      <c r="H4055" t="s">
        <v>5940</v>
      </c>
      <c r="I4055" t="s">
        <v>5940</v>
      </c>
      <c r="J4055">
        <v>3</v>
      </c>
      <c r="K4055">
        <v>0</v>
      </c>
      <c r="L4055">
        <v>0</v>
      </c>
      <c r="M4055">
        <v>28</v>
      </c>
      <c r="N4055">
        <v>3</v>
      </c>
      <c r="O4055">
        <v>6</v>
      </c>
      <c r="P4055">
        <v>8</v>
      </c>
      <c r="R4055">
        <v>2508802</v>
      </c>
      <c r="S4055" t="s">
        <v>5940</v>
      </c>
      <c r="T4055" t="s">
        <v>5940</v>
      </c>
      <c r="U4055">
        <v>8</v>
      </c>
      <c r="V4055" t="s">
        <v>5940</v>
      </c>
      <c r="W4055" t="s">
        <v>5940</v>
      </c>
      <c r="X4055">
        <v>3</v>
      </c>
      <c r="Z4055">
        <v>4110904</v>
      </c>
      <c r="AB4055">
        <v>1768</v>
      </c>
      <c r="AC4055">
        <v>4110904</v>
      </c>
      <c r="AD4055" t="s">
        <v>3824</v>
      </c>
      <c r="AE4055">
        <v>5</v>
      </c>
      <c r="AF4055">
        <v>4110904</v>
      </c>
      <c r="AG4055" t="s">
        <v>3824</v>
      </c>
      <c r="AH4055">
        <v>47392</v>
      </c>
      <c r="AI4055">
        <v>4110904</v>
      </c>
      <c r="AJ4055" t="s">
        <v>3824</v>
      </c>
      <c r="AK4055">
        <v>191</v>
      </c>
      <c r="AL4055">
        <v>4110904</v>
      </c>
      <c r="AM4055" t="s">
        <v>3824</v>
      </c>
      <c r="AN4055">
        <v>2932</v>
      </c>
      <c r="AO4055">
        <v>0</v>
      </c>
      <c r="AP4055">
        <v>4122503</v>
      </c>
      <c r="AQ4055" t="s">
        <v>1916</v>
      </c>
      <c r="AR4055">
        <v>33250</v>
      </c>
    </row>
    <row r="4056" spans="1:44" x14ac:dyDescent="0.25">
      <c r="A4056">
        <v>2508901</v>
      </c>
      <c r="B4056">
        <v>5</v>
      </c>
      <c r="C4056" t="s">
        <v>883</v>
      </c>
      <c r="D4056" t="s">
        <v>5251</v>
      </c>
      <c r="E4056">
        <v>280000</v>
      </c>
      <c r="F4056" t="s">
        <v>5940</v>
      </c>
      <c r="G4056">
        <v>18</v>
      </c>
      <c r="H4056" t="s">
        <v>5940</v>
      </c>
      <c r="I4056" t="s">
        <v>5940</v>
      </c>
      <c r="J4056">
        <v>30</v>
      </c>
      <c r="K4056">
        <v>450000</v>
      </c>
      <c r="L4056">
        <v>0</v>
      </c>
      <c r="M4056">
        <v>12</v>
      </c>
      <c r="N4056">
        <v>0</v>
      </c>
      <c r="O4056">
        <v>0</v>
      </c>
      <c r="P4056">
        <v>20</v>
      </c>
      <c r="R4056">
        <v>2508901</v>
      </c>
      <c r="S4056">
        <v>280000</v>
      </c>
      <c r="T4056" t="s">
        <v>5940</v>
      </c>
      <c r="U4056">
        <v>18</v>
      </c>
      <c r="V4056" t="s">
        <v>5940</v>
      </c>
      <c r="W4056" t="s">
        <v>5940</v>
      </c>
      <c r="X4056">
        <v>30</v>
      </c>
      <c r="Z4056">
        <v>4110953</v>
      </c>
      <c r="AB4056" t="s">
        <v>5940</v>
      </c>
      <c r="AC4056">
        <v>4110953</v>
      </c>
      <c r="AD4056" t="s">
        <v>3825</v>
      </c>
      <c r="AE4056" t="s">
        <v>5940</v>
      </c>
      <c r="AF4056">
        <v>4110953</v>
      </c>
      <c r="AG4056" t="s">
        <v>3825</v>
      </c>
      <c r="AH4056">
        <v>6000</v>
      </c>
      <c r="AI4056">
        <v>4110953</v>
      </c>
      <c r="AJ4056" t="s">
        <v>3825</v>
      </c>
      <c r="AK4056">
        <v>35</v>
      </c>
      <c r="AL4056">
        <v>4110953</v>
      </c>
      <c r="AM4056" t="s">
        <v>3825</v>
      </c>
      <c r="AN4056">
        <v>18600</v>
      </c>
      <c r="AO4056">
        <v>0</v>
      </c>
      <c r="AP4056">
        <v>4122602</v>
      </c>
      <c r="AQ4056" t="s">
        <v>1917</v>
      </c>
      <c r="AR4056">
        <v>1450</v>
      </c>
    </row>
    <row r="4057" spans="1:44" x14ac:dyDescent="0.25">
      <c r="A4057">
        <v>2509008</v>
      </c>
      <c r="B4057">
        <v>5</v>
      </c>
      <c r="C4057" t="s">
        <v>883</v>
      </c>
      <c r="D4057" t="s">
        <v>5252</v>
      </c>
      <c r="E4057">
        <v>280</v>
      </c>
      <c r="F4057" t="s">
        <v>5940</v>
      </c>
      <c r="G4057">
        <v>300</v>
      </c>
      <c r="H4057">
        <v>21</v>
      </c>
      <c r="I4057">
        <v>1</v>
      </c>
      <c r="J4057">
        <v>300</v>
      </c>
      <c r="K4057">
        <v>280</v>
      </c>
      <c r="L4057">
        <v>0</v>
      </c>
      <c r="M4057">
        <v>1000</v>
      </c>
      <c r="N4057">
        <v>10</v>
      </c>
      <c r="O4057">
        <v>3</v>
      </c>
      <c r="P4057">
        <v>555</v>
      </c>
      <c r="R4057">
        <v>2509008</v>
      </c>
      <c r="S4057">
        <v>280</v>
      </c>
      <c r="T4057" t="s">
        <v>5940</v>
      </c>
      <c r="U4057">
        <v>300</v>
      </c>
      <c r="V4057">
        <v>21</v>
      </c>
      <c r="W4057">
        <v>1</v>
      </c>
      <c r="X4057">
        <v>300</v>
      </c>
      <c r="Z4057">
        <v>4111001</v>
      </c>
      <c r="AB4057">
        <v>20</v>
      </c>
      <c r="AC4057">
        <v>4111001</v>
      </c>
      <c r="AD4057" t="s">
        <v>3826</v>
      </c>
      <c r="AE4057">
        <v>264</v>
      </c>
      <c r="AF4057">
        <v>4111001</v>
      </c>
      <c r="AG4057" t="s">
        <v>3826</v>
      </c>
      <c r="AH4057">
        <v>189000</v>
      </c>
      <c r="AI4057">
        <v>4111001</v>
      </c>
      <c r="AJ4057" t="s">
        <v>3826</v>
      </c>
      <c r="AK4057">
        <v>4</v>
      </c>
      <c r="AL4057">
        <v>4111001</v>
      </c>
      <c r="AM4057" t="s">
        <v>3826</v>
      </c>
      <c r="AN4057">
        <v>21735</v>
      </c>
      <c r="AO4057">
        <v>0</v>
      </c>
      <c r="AP4057">
        <v>4122651</v>
      </c>
      <c r="AQ4057" t="s">
        <v>1918</v>
      </c>
      <c r="AR4057">
        <v>3008</v>
      </c>
    </row>
    <row r="4058" spans="1:44" x14ac:dyDescent="0.25">
      <c r="A4058">
        <v>2509057</v>
      </c>
      <c r="B4058">
        <v>5</v>
      </c>
      <c r="C4058" t="s">
        <v>883</v>
      </c>
      <c r="D4058" t="s">
        <v>5253</v>
      </c>
      <c r="E4058">
        <v>120000</v>
      </c>
      <c r="F4058" t="s">
        <v>5940</v>
      </c>
      <c r="G4058">
        <v>0</v>
      </c>
      <c r="H4058" t="s">
        <v>5940</v>
      </c>
      <c r="I4058" t="s">
        <v>5940</v>
      </c>
      <c r="J4058">
        <v>8</v>
      </c>
      <c r="K4058">
        <v>120000</v>
      </c>
      <c r="L4058">
        <v>0</v>
      </c>
      <c r="M4058">
        <v>0</v>
      </c>
      <c r="N4058">
        <v>0</v>
      </c>
      <c r="O4058">
        <v>0</v>
      </c>
      <c r="P4058">
        <v>9</v>
      </c>
      <c r="R4058">
        <v>2509057</v>
      </c>
      <c r="S4058">
        <v>120000</v>
      </c>
      <c r="T4058" t="s">
        <v>5940</v>
      </c>
      <c r="U4058">
        <v>0</v>
      </c>
      <c r="V4058" t="s">
        <v>5940</v>
      </c>
      <c r="W4058" t="s">
        <v>5940</v>
      </c>
      <c r="X4058">
        <v>8</v>
      </c>
      <c r="Z4058">
        <v>4111100</v>
      </c>
      <c r="AB4058">
        <v>280</v>
      </c>
      <c r="AC4058">
        <v>4111100</v>
      </c>
      <c r="AD4058" t="s">
        <v>3827</v>
      </c>
      <c r="AE4058">
        <v>60</v>
      </c>
      <c r="AF4058">
        <v>4111100</v>
      </c>
      <c r="AG4058" t="s">
        <v>3827</v>
      </c>
      <c r="AH4058">
        <v>184644</v>
      </c>
      <c r="AI4058">
        <v>4111100</v>
      </c>
      <c r="AJ4058" t="s">
        <v>3827</v>
      </c>
      <c r="AK4058">
        <v>120</v>
      </c>
      <c r="AL4058">
        <v>4111100</v>
      </c>
      <c r="AM4058" t="s">
        <v>3827</v>
      </c>
      <c r="AN4058">
        <v>38700</v>
      </c>
      <c r="AO4058">
        <v>0</v>
      </c>
      <c r="AP4058">
        <v>4122701</v>
      </c>
      <c r="AQ4058" t="s">
        <v>1919</v>
      </c>
      <c r="AR4058">
        <v>9970</v>
      </c>
    </row>
    <row r="4059" spans="1:44" x14ac:dyDescent="0.25">
      <c r="A4059">
        <v>2509107</v>
      </c>
      <c r="B4059">
        <v>5</v>
      </c>
      <c r="C4059" t="s">
        <v>883</v>
      </c>
      <c r="D4059" t="s">
        <v>5254</v>
      </c>
      <c r="E4059">
        <v>33000</v>
      </c>
      <c r="F4059" t="s">
        <v>5940</v>
      </c>
      <c r="G4059">
        <v>8</v>
      </c>
      <c r="H4059" t="s">
        <v>5940</v>
      </c>
      <c r="I4059" t="s">
        <v>5940</v>
      </c>
      <c r="J4059">
        <v>8</v>
      </c>
      <c r="K4059">
        <v>100000</v>
      </c>
      <c r="L4059">
        <v>0</v>
      </c>
      <c r="M4059">
        <v>16</v>
      </c>
      <c r="N4059">
        <v>0</v>
      </c>
      <c r="O4059">
        <v>0</v>
      </c>
      <c r="P4059">
        <v>10</v>
      </c>
      <c r="R4059">
        <v>2509107</v>
      </c>
      <c r="S4059">
        <v>33000</v>
      </c>
      <c r="T4059" t="s">
        <v>5940</v>
      </c>
      <c r="U4059">
        <v>8</v>
      </c>
      <c r="V4059" t="s">
        <v>5940</v>
      </c>
      <c r="W4059" t="s">
        <v>5940</v>
      </c>
      <c r="X4059">
        <v>8</v>
      </c>
      <c r="Z4059">
        <v>4111209</v>
      </c>
      <c r="AB4059" t="s">
        <v>5940</v>
      </c>
      <c r="AC4059">
        <v>4111209</v>
      </c>
      <c r="AD4059" t="s">
        <v>3828</v>
      </c>
      <c r="AE4059">
        <v>12</v>
      </c>
      <c r="AF4059">
        <v>4111209</v>
      </c>
      <c r="AG4059" t="s">
        <v>3828</v>
      </c>
      <c r="AH4059">
        <v>480</v>
      </c>
      <c r="AI4059">
        <v>4111209</v>
      </c>
      <c r="AJ4059" t="s">
        <v>3828</v>
      </c>
      <c r="AK4059">
        <v>345</v>
      </c>
      <c r="AL4059">
        <v>4111209</v>
      </c>
      <c r="AM4059" t="s">
        <v>3828</v>
      </c>
      <c r="AN4059">
        <v>15341</v>
      </c>
      <c r="AO4059">
        <v>0</v>
      </c>
      <c r="AP4059">
        <v>4122800</v>
      </c>
      <c r="AQ4059" t="s">
        <v>1920</v>
      </c>
      <c r="AR4059">
        <v>15840</v>
      </c>
    </row>
    <row r="4060" spans="1:44" x14ac:dyDescent="0.25">
      <c r="A4060">
        <v>2509156</v>
      </c>
      <c r="B4060">
        <v>5</v>
      </c>
      <c r="C4060" t="s">
        <v>883</v>
      </c>
      <c r="D4060" t="s">
        <v>5255</v>
      </c>
      <c r="E4060" t="s">
        <v>5940</v>
      </c>
      <c r="F4060" t="s">
        <v>5940</v>
      </c>
      <c r="G4060">
        <v>45</v>
      </c>
      <c r="H4060">
        <v>14</v>
      </c>
      <c r="I4060">
        <v>32</v>
      </c>
      <c r="J4060">
        <v>22</v>
      </c>
      <c r="K4060">
        <v>0</v>
      </c>
      <c r="L4060">
        <v>0</v>
      </c>
      <c r="M4060">
        <v>90</v>
      </c>
      <c r="N4060">
        <v>2</v>
      </c>
      <c r="O4060">
        <v>12</v>
      </c>
      <c r="P4060">
        <v>40</v>
      </c>
      <c r="R4060">
        <v>2509156</v>
      </c>
      <c r="S4060" t="s">
        <v>5940</v>
      </c>
      <c r="T4060" t="s">
        <v>5940</v>
      </c>
      <c r="U4060">
        <v>45</v>
      </c>
      <c r="V4060">
        <v>14</v>
      </c>
      <c r="W4060">
        <v>32</v>
      </c>
      <c r="X4060">
        <v>22</v>
      </c>
      <c r="Z4060">
        <v>4111258</v>
      </c>
      <c r="AB4060" t="s">
        <v>5940</v>
      </c>
      <c r="AC4060">
        <v>4111258</v>
      </c>
      <c r="AD4060" t="s">
        <v>3829</v>
      </c>
      <c r="AE4060">
        <v>11</v>
      </c>
      <c r="AF4060">
        <v>4111258</v>
      </c>
      <c r="AG4060" t="s">
        <v>3829</v>
      </c>
      <c r="AH4060">
        <v>1176</v>
      </c>
      <c r="AI4060">
        <v>4111258</v>
      </c>
      <c r="AJ4060" t="s">
        <v>3829</v>
      </c>
      <c r="AK4060">
        <v>1029</v>
      </c>
      <c r="AL4060">
        <v>4111258</v>
      </c>
      <c r="AM4060" t="s">
        <v>3829</v>
      </c>
      <c r="AN4060" t="s">
        <v>5940</v>
      </c>
      <c r="AO4060">
        <v>0</v>
      </c>
      <c r="AP4060">
        <v>4122909</v>
      </c>
      <c r="AQ4060" t="s">
        <v>1921</v>
      </c>
      <c r="AR4060">
        <v>7470</v>
      </c>
    </row>
    <row r="4061" spans="1:44" x14ac:dyDescent="0.25">
      <c r="A4061">
        <v>2509206</v>
      </c>
      <c r="B4061">
        <v>5</v>
      </c>
      <c r="C4061" t="s">
        <v>883</v>
      </c>
      <c r="D4061" t="s">
        <v>5256</v>
      </c>
      <c r="E4061" t="s">
        <v>5940</v>
      </c>
      <c r="F4061" t="s">
        <v>5940</v>
      </c>
      <c r="G4061">
        <v>720</v>
      </c>
      <c r="H4061">
        <v>3</v>
      </c>
      <c r="I4061" t="s">
        <v>5940</v>
      </c>
      <c r="J4061">
        <v>609</v>
      </c>
      <c r="K4061">
        <v>0</v>
      </c>
      <c r="L4061">
        <v>0</v>
      </c>
      <c r="M4061">
        <v>1440</v>
      </c>
      <c r="N4061">
        <v>0</v>
      </c>
      <c r="O4061">
        <v>0</v>
      </c>
      <c r="P4061">
        <v>1780</v>
      </c>
      <c r="R4061">
        <v>2509206</v>
      </c>
      <c r="S4061" t="s">
        <v>5940</v>
      </c>
      <c r="T4061" t="s">
        <v>5940</v>
      </c>
      <c r="U4061">
        <v>720</v>
      </c>
      <c r="V4061">
        <v>3</v>
      </c>
      <c r="W4061" t="s">
        <v>5940</v>
      </c>
      <c r="X4061">
        <v>609</v>
      </c>
      <c r="Z4061">
        <v>4111308</v>
      </c>
      <c r="AB4061" t="s">
        <v>5940</v>
      </c>
      <c r="AC4061">
        <v>4111308</v>
      </c>
      <c r="AD4061" t="s">
        <v>3830</v>
      </c>
      <c r="AE4061">
        <v>22</v>
      </c>
      <c r="AF4061">
        <v>4111308</v>
      </c>
      <c r="AG4061" t="s">
        <v>3830</v>
      </c>
      <c r="AH4061">
        <v>24860</v>
      </c>
      <c r="AI4061">
        <v>4111308</v>
      </c>
      <c r="AJ4061" t="s">
        <v>3830</v>
      </c>
      <c r="AK4061">
        <v>38</v>
      </c>
      <c r="AL4061">
        <v>4111308</v>
      </c>
      <c r="AM4061" t="s">
        <v>3830</v>
      </c>
      <c r="AN4061" t="s">
        <v>5940</v>
      </c>
      <c r="AO4061">
        <v>0</v>
      </c>
      <c r="AP4061">
        <v>4123006</v>
      </c>
      <c r="AQ4061" t="s">
        <v>1922</v>
      </c>
      <c r="AR4061">
        <v>28280</v>
      </c>
    </row>
    <row r="4062" spans="1:44" x14ac:dyDescent="0.25">
      <c r="A4062">
        <v>2509305</v>
      </c>
      <c r="B4062">
        <v>5</v>
      </c>
      <c r="C4062" t="s">
        <v>883</v>
      </c>
      <c r="D4062" t="s">
        <v>5257</v>
      </c>
      <c r="E4062">
        <v>120000</v>
      </c>
      <c r="F4062" t="s">
        <v>5940</v>
      </c>
      <c r="G4062">
        <v>0</v>
      </c>
      <c r="H4062" t="s">
        <v>5940</v>
      </c>
      <c r="I4062" t="s">
        <v>5940</v>
      </c>
      <c r="J4062">
        <v>3</v>
      </c>
      <c r="K4062">
        <v>150000</v>
      </c>
      <c r="L4062">
        <v>0</v>
      </c>
      <c r="M4062">
        <v>0</v>
      </c>
      <c r="N4062">
        <v>0</v>
      </c>
      <c r="O4062">
        <v>0</v>
      </c>
      <c r="P4062">
        <v>6</v>
      </c>
      <c r="R4062">
        <v>2509305</v>
      </c>
      <c r="S4062">
        <v>120000</v>
      </c>
      <c r="T4062" t="s">
        <v>5940</v>
      </c>
      <c r="U4062">
        <v>0</v>
      </c>
      <c r="V4062" t="s">
        <v>5940</v>
      </c>
      <c r="W4062" t="s">
        <v>5940</v>
      </c>
      <c r="X4062">
        <v>3</v>
      </c>
      <c r="Z4062">
        <v>4111407</v>
      </c>
      <c r="AB4062" t="s">
        <v>5940</v>
      </c>
      <c r="AC4062">
        <v>4111407</v>
      </c>
      <c r="AD4062" t="s">
        <v>3831</v>
      </c>
      <c r="AE4062">
        <v>30</v>
      </c>
      <c r="AF4062">
        <v>4111407</v>
      </c>
      <c r="AG4062" t="s">
        <v>3831</v>
      </c>
      <c r="AH4062">
        <v>2400</v>
      </c>
      <c r="AI4062">
        <v>4111407</v>
      </c>
      <c r="AJ4062" t="s">
        <v>3831</v>
      </c>
      <c r="AK4062">
        <v>7615</v>
      </c>
      <c r="AL4062">
        <v>4111407</v>
      </c>
      <c r="AM4062" t="s">
        <v>3831</v>
      </c>
      <c r="AN4062">
        <v>19600</v>
      </c>
      <c r="AO4062">
        <v>0</v>
      </c>
      <c r="AP4062">
        <v>4123105</v>
      </c>
      <c r="AQ4062" t="s">
        <v>1923</v>
      </c>
      <c r="AR4062">
        <v>1700</v>
      </c>
    </row>
    <row r="4063" spans="1:44" x14ac:dyDescent="0.25">
      <c r="A4063">
        <v>2509339</v>
      </c>
      <c r="B4063">
        <v>5</v>
      </c>
      <c r="C4063" t="s">
        <v>883</v>
      </c>
      <c r="D4063" t="s">
        <v>5258</v>
      </c>
      <c r="E4063" t="s">
        <v>5940</v>
      </c>
      <c r="F4063" t="s">
        <v>5940</v>
      </c>
      <c r="G4063">
        <v>120</v>
      </c>
      <c r="H4063" t="s">
        <v>5940</v>
      </c>
      <c r="I4063" t="s">
        <v>5940</v>
      </c>
      <c r="J4063">
        <v>288</v>
      </c>
      <c r="K4063">
        <v>0</v>
      </c>
      <c r="L4063">
        <v>0</v>
      </c>
      <c r="M4063">
        <v>240</v>
      </c>
      <c r="N4063">
        <v>0</v>
      </c>
      <c r="O4063">
        <v>0</v>
      </c>
      <c r="P4063">
        <v>400</v>
      </c>
      <c r="R4063">
        <v>2509339</v>
      </c>
      <c r="S4063" t="s">
        <v>5940</v>
      </c>
      <c r="T4063" t="s">
        <v>5940</v>
      </c>
      <c r="U4063">
        <v>120</v>
      </c>
      <c r="V4063" t="s">
        <v>5940</v>
      </c>
      <c r="W4063" t="s">
        <v>5940</v>
      </c>
      <c r="X4063">
        <v>288</v>
      </c>
      <c r="Z4063">
        <v>4111506</v>
      </c>
      <c r="AB4063">
        <v>155</v>
      </c>
      <c r="AC4063">
        <v>4111506</v>
      </c>
      <c r="AD4063" t="s">
        <v>3832</v>
      </c>
      <c r="AE4063">
        <v>85</v>
      </c>
      <c r="AF4063">
        <v>4111506</v>
      </c>
      <c r="AG4063" t="s">
        <v>3832</v>
      </c>
      <c r="AH4063">
        <v>1300</v>
      </c>
      <c r="AI4063">
        <v>4111506</v>
      </c>
      <c r="AJ4063" t="s">
        <v>3832</v>
      </c>
      <c r="AK4063">
        <v>5018</v>
      </c>
      <c r="AL4063">
        <v>4111506</v>
      </c>
      <c r="AM4063" t="s">
        <v>3832</v>
      </c>
      <c r="AN4063">
        <v>33500</v>
      </c>
      <c r="AO4063">
        <v>0</v>
      </c>
      <c r="AP4063">
        <v>4123204</v>
      </c>
      <c r="AQ4063" t="s">
        <v>1924</v>
      </c>
      <c r="AR4063">
        <v>2480</v>
      </c>
    </row>
    <row r="4064" spans="1:44" x14ac:dyDescent="0.25">
      <c r="A4064">
        <v>2509370</v>
      </c>
      <c r="B4064">
        <v>5</v>
      </c>
      <c r="C4064" t="s">
        <v>883</v>
      </c>
      <c r="D4064" t="s">
        <v>5259</v>
      </c>
      <c r="E4064" t="s">
        <v>5940</v>
      </c>
      <c r="F4064" t="s">
        <v>5940</v>
      </c>
      <c r="G4064">
        <v>36</v>
      </c>
      <c r="H4064">
        <v>9</v>
      </c>
      <c r="I4064" t="s">
        <v>5940</v>
      </c>
      <c r="J4064">
        <v>63</v>
      </c>
      <c r="K4064">
        <v>0</v>
      </c>
      <c r="L4064">
        <v>0</v>
      </c>
      <c r="M4064">
        <v>98</v>
      </c>
      <c r="N4064">
        <v>6</v>
      </c>
      <c r="O4064">
        <v>10</v>
      </c>
      <c r="P4064">
        <v>73</v>
      </c>
      <c r="R4064">
        <v>2509370</v>
      </c>
      <c r="S4064" t="s">
        <v>5940</v>
      </c>
      <c r="T4064" t="s">
        <v>5940</v>
      </c>
      <c r="U4064">
        <v>36</v>
      </c>
      <c r="V4064">
        <v>9</v>
      </c>
      <c r="W4064" t="s">
        <v>5940</v>
      </c>
      <c r="X4064">
        <v>63</v>
      </c>
      <c r="Z4064">
        <v>4111555</v>
      </c>
      <c r="AB4064">
        <v>160</v>
      </c>
      <c r="AC4064">
        <v>4111555</v>
      </c>
      <c r="AD4064" t="s">
        <v>3833</v>
      </c>
      <c r="AE4064">
        <v>960</v>
      </c>
      <c r="AF4064">
        <v>4111555</v>
      </c>
      <c r="AG4064" t="s">
        <v>3833</v>
      </c>
      <c r="AH4064">
        <v>1040923</v>
      </c>
      <c r="AI4064">
        <v>4111555</v>
      </c>
      <c r="AJ4064" t="s">
        <v>3833</v>
      </c>
      <c r="AK4064">
        <v>58</v>
      </c>
      <c r="AL4064">
        <v>4111555</v>
      </c>
      <c r="AM4064" t="s">
        <v>3833</v>
      </c>
      <c r="AN4064">
        <v>450</v>
      </c>
      <c r="AO4064">
        <v>0</v>
      </c>
      <c r="AP4064">
        <v>4123303</v>
      </c>
      <c r="AQ4064" t="s">
        <v>1925</v>
      </c>
      <c r="AR4064">
        <v>13000</v>
      </c>
    </row>
    <row r="4065" spans="1:44" x14ac:dyDescent="0.25">
      <c r="A4065">
        <v>2509396</v>
      </c>
      <c r="B4065">
        <v>5</v>
      </c>
      <c r="C4065" t="s">
        <v>883</v>
      </c>
      <c r="D4065" t="s">
        <v>5260</v>
      </c>
      <c r="E4065">
        <v>290</v>
      </c>
      <c r="F4065" t="s">
        <v>5940</v>
      </c>
      <c r="G4065">
        <v>240</v>
      </c>
      <c r="H4065" t="s">
        <v>5940</v>
      </c>
      <c r="I4065">
        <v>4</v>
      </c>
      <c r="J4065">
        <v>114</v>
      </c>
      <c r="K4065">
        <v>348</v>
      </c>
      <c r="L4065">
        <v>0</v>
      </c>
      <c r="M4065">
        <v>94</v>
      </c>
      <c r="N4065">
        <v>0</v>
      </c>
      <c r="O4065">
        <v>5</v>
      </c>
      <c r="P4065">
        <v>91</v>
      </c>
      <c r="R4065">
        <v>2509396</v>
      </c>
      <c r="S4065">
        <v>290</v>
      </c>
      <c r="T4065" t="s">
        <v>5940</v>
      </c>
      <c r="U4065">
        <v>240</v>
      </c>
      <c r="V4065" t="s">
        <v>5940</v>
      </c>
      <c r="W4065">
        <v>4</v>
      </c>
      <c r="X4065">
        <v>114</v>
      </c>
      <c r="Z4065">
        <v>4111605</v>
      </c>
      <c r="AB4065" t="s">
        <v>5940</v>
      </c>
      <c r="AC4065">
        <v>4111605</v>
      </c>
      <c r="AD4065" t="s">
        <v>3834</v>
      </c>
      <c r="AE4065">
        <v>578</v>
      </c>
      <c r="AF4065">
        <v>4111605</v>
      </c>
      <c r="AG4065" t="s">
        <v>3834</v>
      </c>
      <c r="AH4065" t="s">
        <v>5940</v>
      </c>
      <c r="AI4065">
        <v>4111605</v>
      </c>
      <c r="AJ4065" t="s">
        <v>3834</v>
      </c>
      <c r="AK4065">
        <v>14</v>
      </c>
      <c r="AL4065">
        <v>4111605</v>
      </c>
      <c r="AM4065" t="s">
        <v>3834</v>
      </c>
      <c r="AN4065">
        <v>24440</v>
      </c>
      <c r="AO4065">
        <v>0</v>
      </c>
      <c r="AP4065">
        <v>4123402</v>
      </c>
      <c r="AQ4065" t="s">
        <v>1926</v>
      </c>
      <c r="AR4065">
        <v>9188</v>
      </c>
    </row>
    <row r="4066" spans="1:44" x14ac:dyDescent="0.25">
      <c r="A4066">
        <v>2509404</v>
      </c>
      <c r="B4066">
        <v>5</v>
      </c>
      <c r="C4066" t="s">
        <v>883</v>
      </c>
      <c r="D4066" t="s">
        <v>5261</v>
      </c>
      <c r="E4066" t="s">
        <v>5940</v>
      </c>
      <c r="F4066" t="s">
        <v>5940</v>
      </c>
      <c r="G4066">
        <v>800</v>
      </c>
      <c r="H4066">
        <v>18</v>
      </c>
      <c r="I4066" t="s">
        <v>5940</v>
      </c>
      <c r="J4066">
        <v>440</v>
      </c>
      <c r="K4066">
        <v>0</v>
      </c>
      <c r="L4066">
        <v>0</v>
      </c>
      <c r="M4066">
        <v>2400</v>
      </c>
      <c r="N4066">
        <v>2</v>
      </c>
      <c r="O4066">
        <v>0</v>
      </c>
      <c r="P4066">
        <v>660</v>
      </c>
      <c r="R4066">
        <v>2509404</v>
      </c>
      <c r="S4066" t="s">
        <v>5940</v>
      </c>
      <c r="T4066" t="s">
        <v>5940</v>
      </c>
      <c r="U4066">
        <v>800</v>
      </c>
      <c r="V4066">
        <v>18</v>
      </c>
      <c r="W4066" t="s">
        <v>5940</v>
      </c>
      <c r="X4066">
        <v>440</v>
      </c>
      <c r="Z4066">
        <v>4111704</v>
      </c>
      <c r="AB4066" t="s">
        <v>5940</v>
      </c>
      <c r="AC4066">
        <v>4111704</v>
      </c>
      <c r="AD4066" t="s">
        <v>3835</v>
      </c>
      <c r="AE4066">
        <v>180</v>
      </c>
      <c r="AF4066">
        <v>4111704</v>
      </c>
      <c r="AG4066" t="s">
        <v>3835</v>
      </c>
      <c r="AH4066">
        <v>10000</v>
      </c>
      <c r="AI4066">
        <v>4111704</v>
      </c>
      <c r="AJ4066" t="s">
        <v>3835</v>
      </c>
      <c r="AK4066">
        <v>710</v>
      </c>
      <c r="AL4066">
        <v>4111704</v>
      </c>
      <c r="AM4066" t="s">
        <v>3835</v>
      </c>
      <c r="AN4066">
        <v>1375</v>
      </c>
      <c r="AO4066">
        <v>0</v>
      </c>
      <c r="AP4066">
        <v>4123501</v>
      </c>
      <c r="AQ4066" t="s">
        <v>1927</v>
      </c>
      <c r="AR4066">
        <v>34640</v>
      </c>
    </row>
    <row r="4067" spans="1:44" x14ac:dyDescent="0.25">
      <c r="A4067">
        <v>2509503</v>
      </c>
      <c r="B4067">
        <v>5</v>
      </c>
      <c r="C4067" t="s">
        <v>883</v>
      </c>
      <c r="D4067" t="s">
        <v>5262</v>
      </c>
      <c r="E4067" t="s">
        <v>5940</v>
      </c>
      <c r="F4067" t="s">
        <v>5940</v>
      </c>
      <c r="G4067">
        <v>120</v>
      </c>
      <c r="H4067">
        <v>45</v>
      </c>
      <c r="I4067" t="s">
        <v>5940</v>
      </c>
      <c r="J4067">
        <v>1170</v>
      </c>
      <c r="K4067">
        <v>0</v>
      </c>
      <c r="L4067">
        <v>0</v>
      </c>
      <c r="M4067">
        <v>280</v>
      </c>
      <c r="N4067">
        <v>0</v>
      </c>
      <c r="O4067">
        <v>0</v>
      </c>
      <c r="P4067">
        <v>1090</v>
      </c>
      <c r="R4067">
        <v>2509503</v>
      </c>
      <c r="S4067" t="s">
        <v>5940</v>
      </c>
      <c r="T4067" t="s">
        <v>5940</v>
      </c>
      <c r="U4067">
        <v>120</v>
      </c>
      <c r="V4067">
        <v>45</v>
      </c>
      <c r="W4067" t="s">
        <v>5940</v>
      </c>
      <c r="X4067">
        <v>1170</v>
      </c>
      <c r="Z4067">
        <v>4111803</v>
      </c>
      <c r="AB4067">
        <v>42</v>
      </c>
      <c r="AC4067">
        <v>4111803</v>
      </c>
      <c r="AD4067" t="s">
        <v>3836</v>
      </c>
      <c r="AE4067">
        <v>265</v>
      </c>
      <c r="AF4067">
        <v>4111803</v>
      </c>
      <c r="AG4067" t="s">
        <v>3836</v>
      </c>
      <c r="AH4067">
        <v>1861656</v>
      </c>
      <c r="AI4067">
        <v>4111803</v>
      </c>
      <c r="AJ4067" t="s">
        <v>3836</v>
      </c>
      <c r="AK4067">
        <v>6</v>
      </c>
      <c r="AL4067">
        <v>4111803</v>
      </c>
      <c r="AM4067" t="s">
        <v>3836</v>
      </c>
      <c r="AN4067">
        <v>5670</v>
      </c>
      <c r="AO4067">
        <v>0</v>
      </c>
      <c r="AP4067">
        <v>4123600</v>
      </c>
      <c r="AQ4067" t="s">
        <v>1928</v>
      </c>
      <c r="AR4067">
        <v>2756</v>
      </c>
    </row>
    <row r="4068" spans="1:44" x14ac:dyDescent="0.25">
      <c r="A4068">
        <v>2509602</v>
      </c>
      <c r="B4068">
        <v>5</v>
      </c>
      <c r="C4068" t="s">
        <v>883</v>
      </c>
      <c r="D4068" t="s">
        <v>5263</v>
      </c>
      <c r="E4068" t="s">
        <v>5940</v>
      </c>
      <c r="F4068" t="s">
        <v>5940</v>
      </c>
      <c r="G4068">
        <v>120</v>
      </c>
      <c r="H4068" t="s">
        <v>5940</v>
      </c>
      <c r="I4068">
        <v>2</v>
      </c>
      <c r="J4068">
        <v>40</v>
      </c>
      <c r="K4068">
        <v>0</v>
      </c>
      <c r="L4068">
        <v>0</v>
      </c>
      <c r="M4068">
        <v>300</v>
      </c>
      <c r="N4068">
        <v>0</v>
      </c>
      <c r="O4068">
        <v>36</v>
      </c>
      <c r="P4068">
        <v>150</v>
      </c>
      <c r="R4068">
        <v>2509602</v>
      </c>
      <c r="S4068" t="s">
        <v>5940</v>
      </c>
      <c r="T4068" t="s">
        <v>5940</v>
      </c>
      <c r="U4068">
        <v>120</v>
      </c>
      <c r="V4068" t="s">
        <v>5940</v>
      </c>
      <c r="W4068">
        <v>2</v>
      </c>
      <c r="X4068">
        <v>40</v>
      </c>
      <c r="Z4068">
        <v>4111902</v>
      </c>
      <c r="AB4068">
        <v>336</v>
      </c>
      <c r="AC4068">
        <v>4111902</v>
      </c>
      <c r="AD4068" t="s">
        <v>3837</v>
      </c>
      <c r="AE4068">
        <v>77</v>
      </c>
      <c r="AF4068">
        <v>4111902</v>
      </c>
      <c r="AG4068" t="s">
        <v>3837</v>
      </c>
      <c r="AH4068">
        <v>339711</v>
      </c>
      <c r="AI4068">
        <v>4111902</v>
      </c>
      <c r="AJ4068" t="s">
        <v>3837</v>
      </c>
      <c r="AK4068">
        <v>270</v>
      </c>
      <c r="AL4068">
        <v>4111902</v>
      </c>
      <c r="AM4068" t="s">
        <v>3837</v>
      </c>
      <c r="AN4068">
        <v>10668</v>
      </c>
      <c r="AO4068">
        <v>0</v>
      </c>
      <c r="AP4068">
        <v>4123709</v>
      </c>
      <c r="AQ4068" t="s">
        <v>1929</v>
      </c>
      <c r="AR4068">
        <v>3940</v>
      </c>
    </row>
    <row r="4069" spans="1:44" x14ac:dyDescent="0.25">
      <c r="A4069">
        <v>2509701</v>
      </c>
      <c r="B4069">
        <v>5</v>
      </c>
      <c r="C4069" t="s">
        <v>883</v>
      </c>
      <c r="D4069" t="s">
        <v>5264</v>
      </c>
      <c r="E4069" t="s">
        <v>5940</v>
      </c>
      <c r="F4069" t="s">
        <v>5940</v>
      </c>
      <c r="G4069">
        <v>800</v>
      </c>
      <c r="H4069">
        <v>24</v>
      </c>
      <c r="I4069" t="s">
        <v>5940</v>
      </c>
      <c r="J4069">
        <v>600</v>
      </c>
      <c r="K4069">
        <v>0</v>
      </c>
      <c r="L4069">
        <v>0</v>
      </c>
      <c r="M4069">
        <v>1600</v>
      </c>
      <c r="N4069">
        <v>8</v>
      </c>
      <c r="O4069">
        <v>0</v>
      </c>
      <c r="P4069">
        <v>800</v>
      </c>
      <c r="R4069">
        <v>2509701</v>
      </c>
      <c r="S4069" t="s">
        <v>5940</v>
      </c>
      <c r="T4069" t="s">
        <v>5940</v>
      </c>
      <c r="U4069">
        <v>800</v>
      </c>
      <c r="V4069">
        <v>24</v>
      </c>
      <c r="W4069" t="s">
        <v>5940</v>
      </c>
      <c r="X4069">
        <v>600</v>
      </c>
      <c r="Z4069">
        <v>4112009</v>
      </c>
      <c r="AB4069" t="s">
        <v>5940</v>
      </c>
      <c r="AC4069">
        <v>4112009</v>
      </c>
      <c r="AD4069" t="s">
        <v>3838</v>
      </c>
      <c r="AE4069">
        <v>32</v>
      </c>
      <c r="AF4069">
        <v>4112009</v>
      </c>
      <c r="AG4069" t="s">
        <v>3838</v>
      </c>
      <c r="AH4069" t="s">
        <v>5940</v>
      </c>
      <c r="AI4069">
        <v>4112009</v>
      </c>
      <c r="AJ4069" t="s">
        <v>3838</v>
      </c>
      <c r="AK4069">
        <v>2850</v>
      </c>
      <c r="AL4069">
        <v>4112009</v>
      </c>
      <c r="AM4069" t="s">
        <v>3838</v>
      </c>
      <c r="AN4069">
        <v>28000</v>
      </c>
      <c r="AO4069">
        <v>0</v>
      </c>
      <c r="AP4069">
        <v>4123808</v>
      </c>
      <c r="AQ4069" t="s">
        <v>1930</v>
      </c>
      <c r="AR4069">
        <v>8875</v>
      </c>
    </row>
    <row r="4070" spans="1:44" x14ac:dyDescent="0.25">
      <c r="A4070">
        <v>2509800</v>
      </c>
      <c r="B4070">
        <v>5</v>
      </c>
      <c r="C4070" t="s">
        <v>883</v>
      </c>
      <c r="D4070" t="s">
        <v>5265</v>
      </c>
      <c r="E4070" t="s">
        <v>5940</v>
      </c>
      <c r="F4070" t="s">
        <v>5940</v>
      </c>
      <c r="G4070">
        <v>105</v>
      </c>
      <c r="H4070">
        <v>12</v>
      </c>
      <c r="I4070" t="s">
        <v>5940</v>
      </c>
      <c r="J4070">
        <v>65</v>
      </c>
      <c r="K4070">
        <v>0</v>
      </c>
      <c r="L4070">
        <v>0</v>
      </c>
      <c r="M4070">
        <v>210</v>
      </c>
      <c r="N4070">
        <v>0</v>
      </c>
      <c r="O4070">
        <v>0</v>
      </c>
      <c r="P4070">
        <v>180</v>
      </c>
      <c r="R4070">
        <v>2509800</v>
      </c>
      <c r="S4070" t="s">
        <v>5940</v>
      </c>
      <c r="T4070" t="s">
        <v>5940</v>
      </c>
      <c r="U4070">
        <v>105</v>
      </c>
      <c r="V4070">
        <v>12</v>
      </c>
      <c r="W4070" t="s">
        <v>5940</v>
      </c>
      <c r="X4070">
        <v>65</v>
      </c>
      <c r="Z4070">
        <v>4112108</v>
      </c>
      <c r="AB4070">
        <v>117</v>
      </c>
      <c r="AC4070">
        <v>4112108</v>
      </c>
      <c r="AD4070" t="s">
        <v>3839</v>
      </c>
      <c r="AE4070">
        <v>72</v>
      </c>
      <c r="AF4070">
        <v>4112108</v>
      </c>
      <c r="AG4070" t="s">
        <v>3839</v>
      </c>
      <c r="AH4070">
        <v>175117</v>
      </c>
      <c r="AI4070">
        <v>4112108</v>
      </c>
      <c r="AJ4070" t="s">
        <v>3839</v>
      </c>
      <c r="AK4070">
        <v>220</v>
      </c>
      <c r="AL4070">
        <v>4112108</v>
      </c>
      <c r="AM4070" t="s">
        <v>3839</v>
      </c>
      <c r="AN4070">
        <v>8640</v>
      </c>
      <c r="AO4070">
        <v>0</v>
      </c>
      <c r="AP4070">
        <v>4123824</v>
      </c>
      <c r="AQ4070" t="s">
        <v>1931</v>
      </c>
      <c r="AR4070">
        <v>8700</v>
      </c>
    </row>
    <row r="4071" spans="1:44" x14ac:dyDescent="0.25">
      <c r="A4071">
        <v>2509909</v>
      </c>
      <c r="B4071">
        <v>5</v>
      </c>
      <c r="C4071" t="s">
        <v>883</v>
      </c>
      <c r="D4071" t="s">
        <v>5266</v>
      </c>
      <c r="E4071" t="s">
        <v>5940</v>
      </c>
      <c r="F4071" t="s">
        <v>5940</v>
      </c>
      <c r="G4071">
        <v>140</v>
      </c>
      <c r="H4071" t="s">
        <v>5940</v>
      </c>
      <c r="I4071" t="s">
        <v>5940</v>
      </c>
      <c r="J4071">
        <v>50</v>
      </c>
      <c r="K4071">
        <v>0</v>
      </c>
      <c r="L4071">
        <v>0</v>
      </c>
      <c r="M4071">
        <v>600</v>
      </c>
      <c r="N4071">
        <v>0</v>
      </c>
      <c r="O4071">
        <v>0</v>
      </c>
      <c r="P4071">
        <v>170</v>
      </c>
      <c r="R4071">
        <v>2509909</v>
      </c>
      <c r="S4071" t="s">
        <v>5940</v>
      </c>
      <c r="T4071" t="s">
        <v>5940</v>
      </c>
      <c r="U4071">
        <v>140</v>
      </c>
      <c r="V4071" t="s">
        <v>5940</v>
      </c>
      <c r="W4071" t="s">
        <v>5940</v>
      </c>
      <c r="X4071">
        <v>50</v>
      </c>
      <c r="Z4071">
        <v>4112207</v>
      </c>
      <c r="AB4071">
        <v>2272</v>
      </c>
      <c r="AC4071">
        <v>4112207</v>
      </c>
      <c r="AD4071" t="s">
        <v>3840</v>
      </c>
      <c r="AE4071" t="s">
        <v>5940</v>
      </c>
      <c r="AF4071">
        <v>4112207</v>
      </c>
      <c r="AG4071" t="s">
        <v>3840</v>
      </c>
      <c r="AH4071" t="s">
        <v>5940</v>
      </c>
      <c r="AI4071">
        <v>4112207</v>
      </c>
      <c r="AJ4071" t="s">
        <v>3840</v>
      </c>
      <c r="AK4071">
        <v>120</v>
      </c>
      <c r="AL4071">
        <v>4112207</v>
      </c>
      <c r="AM4071" t="s">
        <v>3840</v>
      </c>
      <c r="AN4071">
        <v>63585</v>
      </c>
      <c r="AO4071">
        <v>0</v>
      </c>
      <c r="AP4071">
        <v>4123857</v>
      </c>
      <c r="AQ4071" t="s">
        <v>1932</v>
      </c>
      <c r="AR4071">
        <v>14280</v>
      </c>
    </row>
    <row r="4072" spans="1:44" x14ac:dyDescent="0.25">
      <c r="A4072">
        <v>2510006</v>
      </c>
      <c r="B4072">
        <v>5</v>
      </c>
      <c r="C4072" t="s">
        <v>883</v>
      </c>
      <c r="D4072" t="s">
        <v>5267</v>
      </c>
      <c r="E4072">
        <v>1250</v>
      </c>
      <c r="F4072" t="s">
        <v>5940</v>
      </c>
      <c r="G4072">
        <v>75</v>
      </c>
      <c r="H4072">
        <v>7</v>
      </c>
      <c r="I4072">
        <v>58</v>
      </c>
      <c r="J4072">
        <v>35</v>
      </c>
      <c r="K4072">
        <v>1125</v>
      </c>
      <c r="L4072">
        <v>0</v>
      </c>
      <c r="M4072">
        <v>160</v>
      </c>
      <c r="N4072">
        <v>0</v>
      </c>
      <c r="O4072">
        <v>36</v>
      </c>
      <c r="P4072">
        <v>90</v>
      </c>
      <c r="R4072">
        <v>2510006</v>
      </c>
      <c r="S4072">
        <v>1250</v>
      </c>
      <c r="T4072" t="s">
        <v>5940</v>
      </c>
      <c r="U4072">
        <v>75</v>
      </c>
      <c r="V4072">
        <v>7</v>
      </c>
      <c r="W4072">
        <v>58</v>
      </c>
      <c r="X4072">
        <v>35</v>
      </c>
      <c r="Z4072">
        <v>4112306</v>
      </c>
      <c r="AB4072">
        <v>266</v>
      </c>
      <c r="AC4072">
        <v>4112306</v>
      </c>
      <c r="AD4072" t="s">
        <v>3841</v>
      </c>
      <c r="AE4072">
        <v>240</v>
      </c>
      <c r="AF4072">
        <v>4112306</v>
      </c>
      <c r="AG4072" t="s">
        <v>3841</v>
      </c>
      <c r="AH4072">
        <v>2250</v>
      </c>
      <c r="AI4072">
        <v>4112306</v>
      </c>
      <c r="AJ4072" t="s">
        <v>3841</v>
      </c>
      <c r="AK4072">
        <v>1050</v>
      </c>
      <c r="AL4072">
        <v>4112306</v>
      </c>
      <c r="AM4072" t="s">
        <v>3841</v>
      </c>
      <c r="AN4072">
        <v>5000</v>
      </c>
      <c r="AO4072">
        <v>0</v>
      </c>
      <c r="AP4072">
        <v>4123907</v>
      </c>
      <c r="AQ4072" t="s">
        <v>1933</v>
      </c>
      <c r="AR4072">
        <v>33250</v>
      </c>
    </row>
    <row r="4073" spans="1:44" x14ac:dyDescent="0.25">
      <c r="A4073">
        <v>2510105</v>
      </c>
      <c r="B4073">
        <v>5</v>
      </c>
      <c r="C4073" t="s">
        <v>883</v>
      </c>
      <c r="D4073" t="s">
        <v>5268</v>
      </c>
      <c r="E4073" t="s">
        <v>5940</v>
      </c>
      <c r="F4073" t="s">
        <v>5940</v>
      </c>
      <c r="G4073">
        <v>75</v>
      </c>
      <c r="H4073">
        <v>8</v>
      </c>
      <c r="I4073" t="s">
        <v>5940</v>
      </c>
      <c r="J4073">
        <v>180</v>
      </c>
      <c r="K4073">
        <v>0</v>
      </c>
      <c r="L4073">
        <v>0</v>
      </c>
      <c r="M4073">
        <v>210</v>
      </c>
      <c r="N4073">
        <v>0</v>
      </c>
      <c r="O4073">
        <v>0</v>
      </c>
      <c r="P4073">
        <v>244</v>
      </c>
      <c r="R4073">
        <v>2510105</v>
      </c>
      <c r="S4073" t="s">
        <v>5940</v>
      </c>
      <c r="T4073" t="s">
        <v>5940</v>
      </c>
      <c r="U4073">
        <v>75</v>
      </c>
      <c r="V4073">
        <v>8</v>
      </c>
      <c r="W4073" t="s">
        <v>5940</v>
      </c>
      <c r="X4073">
        <v>180</v>
      </c>
      <c r="Z4073">
        <v>4112405</v>
      </c>
      <c r="AB4073" t="s">
        <v>5940</v>
      </c>
      <c r="AC4073">
        <v>4112405</v>
      </c>
      <c r="AD4073" t="s">
        <v>3842</v>
      </c>
      <c r="AE4073">
        <v>5</v>
      </c>
      <c r="AF4073">
        <v>4112405</v>
      </c>
      <c r="AG4073" t="s">
        <v>3842</v>
      </c>
      <c r="AH4073">
        <v>59248</v>
      </c>
      <c r="AI4073">
        <v>4112405</v>
      </c>
      <c r="AJ4073" t="s">
        <v>3842</v>
      </c>
      <c r="AK4073">
        <v>20</v>
      </c>
      <c r="AL4073">
        <v>4112405</v>
      </c>
      <c r="AM4073" t="s">
        <v>3842</v>
      </c>
      <c r="AN4073">
        <v>20640</v>
      </c>
      <c r="AO4073">
        <v>0</v>
      </c>
      <c r="AP4073">
        <v>4123956</v>
      </c>
      <c r="AQ4073" t="s">
        <v>1934</v>
      </c>
      <c r="AR4073">
        <v>2090</v>
      </c>
    </row>
    <row r="4074" spans="1:44" x14ac:dyDescent="0.25">
      <c r="A4074">
        <v>2510204</v>
      </c>
      <c r="B4074">
        <v>5</v>
      </c>
      <c r="C4074" t="s">
        <v>883</v>
      </c>
      <c r="D4074" t="s">
        <v>5269</v>
      </c>
      <c r="E4074" t="s">
        <v>5940</v>
      </c>
      <c r="F4074" t="s">
        <v>5940</v>
      </c>
      <c r="G4074">
        <v>130</v>
      </c>
      <c r="H4074">
        <v>24</v>
      </c>
      <c r="I4074">
        <v>180</v>
      </c>
      <c r="J4074">
        <v>50</v>
      </c>
      <c r="K4074">
        <v>0</v>
      </c>
      <c r="L4074">
        <v>0</v>
      </c>
      <c r="M4074">
        <v>525</v>
      </c>
      <c r="N4074">
        <v>0</v>
      </c>
      <c r="O4074">
        <v>323</v>
      </c>
      <c r="P4074">
        <v>186</v>
      </c>
      <c r="R4074">
        <v>2510204</v>
      </c>
      <c r="S4074" t="s">
        <v>5940</v>
      </c>
      <c r="T4074" t="s">
        <v>5940</v>
      </c>
      <c r="U4074">
        <v>130</v>
      </c>
      <c r="V4074">
        <v>24</v>
      </c>
      <c r="W4074">
        <v>180</v>
      </c>
      <c r="X4074">
        <v>50</v>
      </c>
      <c r="Z4074">
        <v>4112504</v>
      </c>
      <c r="AB4074">
        <v>560</v>
      </c>
      <c r="AC4074">
        <v>4112504</v>
      </c>
      <c r="AD4074" t="s">
        <v>3843</v>
      </c>
      <c r="AE4074">
        <v>50</v>
      </c>
      <c r="AF4074">
        <v>4112504</v>
      </c>
      <c r="AG4074" t="s">
        <v>3843</v>
      </c>
      <c r="AH4074">
        <v>700</v>
      </c>
      <c r="AI4074">
        <v>4112504</v>
      </c>
      <c r="AJ4074" t="s">
        <v>3843</v>
      </c>
      <c r="AK4074">
        <v>3080</v>
      </c>
      <c r="AL4074">
        <v>4112504</v>
      </c>
      <c r="AM4074" t="s">
        <v>3843</v>
      </c>
      <c r="AN4074">
        <v>15000</v>
      </c>
      <c r="AO4074">
        <v>0</v>
      </c>
      <c r="AP4074">
        <v>4124004</v>
      </c>
      <c r="AQ4074" t="s">
        <v>1935</v>
      </c>
      <c r="AR4074">
        <v>14735</v>
      </c>
    </row>
    <row r="4075" spans="1:44" x14ac:dyDescent="0.25">
      <c r="A4075">
        <v>2510303</v>
      </c>
      <c r="B4075">
        <v>5</v>
      </c>
      <c r="C4075" t="s">
        <v>883</v>
      </c>
      <c r="D4075" t="s">
        <v>5270</v>
      </c>
      <c r="E4075" t="s">
        <v>5940</v>
      </c>
      <c r="F4075" t="s">
        <v>5940</v>
      </c>
      <c r="G4075">
        <v>250</v>
      </c>
      <c r="H4075" t="s">
        <v>5940</v>
      </c>
      <c r="I4075" t="s">
        <v>5940</v>
      </c>
      <c r="J4075">
        <v>200</v>
      </c>
      <c r="K4075">
        <v>0</v>
      </c>
      <c r="L4075">
        <v>0</v>
      </c>
      <c r="M4075">
        <v>210</v>
      </c>
      <c r="N4075">
        <v>0</v>
      </c>
      <c r="O4075">
        <v>3</v>
      </c>
      <c r="P4075">
        <v>112</v>
      </c>
      <c r="R4075">
        <v>2510303</v>
      </c>
      <c r="S4075" t="s">
        <v>5940</v>
      </c>
      <c r="T4075" t="s">
        <v>5940</v>
      </c>
      <c r="U4075">
        <v>250</v>
      </c>
      <c r="V4075" t="s">
        <v>5940</v>
      </c>
      <c r="W4075" t="s">
        <v>5940</v>
      </c>
      <c r="X4075">
        <v>200</v>
      </c>
      <c r="Z4075">
        <v>4112603</v>
      </c>
      <c r="AB4075">
        <v>326</v>
      </c>
      <c r="AC4075">
        <v>4112603</v>
      </c>
      <c r="AD4075" t="s">
        <v>3844</v>
      </c>
      <c r="AE4075" t="s">
        <v>5940</v>
      </c>
      <c r="AF4075">
        <v>4112603</v>
      </c>
      <c r="AG4075" t="s">
        <v>3844</v>
      </c>
      <c r="AH4075" t="s">
        <v>5940</v>
      </c>
      <c r="AI4075">
        <v>4112603</v>
      </c>
      <c r="AJ4075" t="s">
        <v>3844</v>
      </c>
      <c r="AK4075">
        <v>60</v>
      </c>
      <c r="AL4075">
        <v>4112603</v>
      </c>
      <c r="AM4075" t="s">
        <v>3844</v>
      </c>
      <c r="AN4075">
        <v>3000</v>
      </c>
      <c r="AO4075">
        <v>0</v>
      </c>
      <c r="AP4075">
        <v>4124020</v>
      </c>
      <c r="AQ4075" t="s">
        <v>1936</v>
      </c>
      <c r="AR4075">
        <v>52572</v>
      </c>
    </row>
    <row r="4076" spans="1:44" x14ac:dyDescent="0.25">
      <c r="A4076">
        <v>2510402</v>
      </c>
      <c r="B4076">
        <v>5</v>
      </c>
      <c r="C4076" t="s">
        <v>883</v>
      </c>
      <c r="D4076" t="s">
        <v>5271</v>
      </c>
      <c r="E4076">
        <v>290</v>
      </c>
      <c r="F4076" t="s">
        <v>5940</v>
      </c>
      <c r="G4076">
        <v>450</v>
      </c>
      <c r="H4076">
        <v>22</v>
      </c>
      <c r="I4076">
        <v>211</v>
      </c>
      <c r="J4076">
        <v>54</v>
      </c>
      <c r="K4076">
        <v>290</v>
      </c>
      <c r="L4076">
        <v>0</v>
      </c>
      <c r="M4076">
        <v>825</v>
      </c>
      <c r="N4076">
        <v>14</v>
      </c>
      <c r="O4076">
        <v>630</v>
      </c>
      <c r="P4076">
        <v>324</v>
      </c>
      <c r="R4076">
        <v>2510402</v>
      </c>
      <c r="S4076">
        <v>290</v>
      </c>
      <c r="T4076" t="s">
        <v>5940</v>
      </c>
      <c r="U4076">
        <v>450</v>
      </c>
      <c r="V4076">
        <v>22</v>
      </c>
      <c r="W4076">
        <v>211</v>
      </c>
      <c r="X4076">
        <v>54</v>
      </c>
      <c r="Z4076">
        <v>4112702</v>
      </c>
      <c r="AB4076">
        <v>200</v>
      </c>
      <c r="AC4076">
        <v>4112702</v>
      </c>
      <c r="AD4076" t="s">
        <v>3845</v>
      </c>
      <c r="AE4076">
        <v>30</v>
      </c>
      <c r="AF4076">
        <v>4112702</v>
      </c>
      <c r="AG4076" t="s">
        <v>3845</v>
      </c>
      <c r="AH4076" t="s">
        <v>5940</v>
      </c>
      <c r="AI4076">
        <v>4112702</v>
      </c>
      <c r="AJ4076" t="s">
        <v>3845</v>
      </c>
      <c r="AK4076">
        <v>37</v>
      </c>
      <c r="AL4076">
        <v>4112702</v>
      </c>
      <c r="AM4076" t="s">
        <v>3845</v>
      </c>
      <c r="AN4076">
        <v>13881</v>
      </c>
      <c r="AO4076">
        <v>0</v>
      </c>
      <c r="AP4076">
        <v>4124053</v>
      </c>
      <c r="AQ4076" t="s">
        <v>1937</v>
      </c>
      <c r="AR4076">
        <v>5190</v>
      </c>
    </row>
    <row r="4077" spans="1:44" x14ac:dyDescent="0.25">
      <c r="A4077">
        <v>2510501</v>
      </c>
      <c r="B4077">
        <v>5</v>
      </c>
      <c r="C4077" t="s">
        <v>883</v>
      </c>
      <c r="D4077" t="s">
        <v>5272</v>
      </c>
      <c r="E4077" t="s">
        <v>5940</v>
      </c>
      <c r="F4077" t="s">
        <v>5940</v>
      </c>
      <c r="G4077">
        <v>400</v>
      </c>
      <c r="H4077" t="s">
        <v>5940</v>
      </c>
      <c r="I4077" t="s">
        <v>5940</v>
      </c>
      <c r="J4077">
        <v>365</v>
      </c>
      <c r="K4077">
        <v>0</v>
      </c>
      <c r="L4077">
        <v>0</v>
      </c>
      <c r="M4077">
        <v>300</v>
      </c>
      <c r="N4077">
        <v>0</v>
      </c>
      <c r="O4077">
        <v>0</v>
      </c>
      <c r="P4077">
        <v>172</v>
      </c>
      <c r="R4077">
        <v>2510501</v>
      </c>
      <c r="S4077" t="s">
        <v>5940</v>
      </c>
      <c r="T4077" t="s">
        <v>5940</v>
      </c>
      <c r="U4077">
        <v>400</v>
      </c>
      <c r="V4077" t="s">
        <v>5940</v>
      </c>
      <c r="W4077" t="s">
        <v>5940</v>
      </c>
      <c r="X4077">
        <v>365</v>
      </c>
      <c r="Z4077">
        <v>4112751</v>
      </c>
      <c r="AB4077">
        <v>630</v>
      </c>
      <c r="AC4077">
        <v>4112751</v>
      </c>
      <c r="AD4077" t="s">
        <v>3846</v>
      </c>
      <c r="AE4077">
        <v>475</v>
      </c>
      <c r="AF4077">
        <v>4112751</v>
      </c>
      <c r="AG4077" t="s">
        <v>3846</v>
      </c>
      <c r="AH4077" t="s">
        <v>5940</v>
      </c>
      <c r="AI4077">
        <v>4112751</v>
      </c>
      <c r="AJ4077" t="s">
        <v>3846</v>
      </c>
      <c r="AK4077">
        <v>200</v>
      </c>
      <c r="AL4077">
        <v>4112751</v>
      </c>
      <c r="AM4077" t="s">
        <v>3846</v>
      </c>
      <c r="AN4077">
        <v>26880</v>
      </c>
      <c r="AO4077">
        <v>0</v>
      </c>
      <c r="AP4077">
        <v>4124103</v>
      </c>
      <c r="AQ4077" t="s">
        <v>1938</v>
      </c>
      <c r="AR4077">
        <v>20080</v>
      </c>
    </row>
    <row r="4078" spans="1:44" x14ac:dyDescent="0.25">
      <c r="A4078">
        <v>2510600</v>
      </c>
      <c r="B4078">
        <v>5</v>
      </c>
      <c r="C4078" t="s">
        <v>883</v>
      </c>
      <c r="D4078" t="s">
        <v>5273</v>
      </c>
      <c r="E4078" t="s">
        <v>5940</v>
      </c>
      <c r="F4078" t="s">
        <v>5940</v>
      </c>
      <c r="G4078">
        <v>360</v>
      </c>
      <c r="H4078">
        <v>8</v>
      </c>
      <c r="I4078" t="s">
        <v>5940</v>
      </c>
      <c r="J4078">
        <v>480</v>
      </c>
      <c r="K4078">
        <v>0</v>
      </c>
      <c r="L4078">
        <v>0</v>
      </c>
      <c r="M4078">
        <v>960</v>
      </c>
      <c r="N4078">
        <v>0</v>
      </c>
      <c r="O4078">
        <v>0</v>
      </c>
      <c r="P4078">
        <v>360</v>
      </c>
      <c r="R4078">
        <v>2510600</v>
      </c>
      <c r="S4078" t="s">
        <v>5940</v>
      </c>
      <c r="T4078" t="s">
        <v>5940</v>
      </c>
      <c r="U4078">
        <v>360</v>
      </c>
      <c r="V4078">
        <v>8</v>
      </c>
      <c r="W4078" t="s">
        <v>5940</v>
      </c>
      <c r="X4078">
        <v>480</v>
      </c>
      <c r="Z4078">
        <v>4112801</v>
      </c>
      <c r="AB4078" t="s">
        <v>5940</v>
      </c>
      <c r="AC4078">
        <v>4112801</v>
      </c>
      <c r="AD4078" t="s">
        <v>3847</v>
      </c>
      <c r="AE4078">
        <v>79</v>
      </c>
      <c r="AF4078">
        <v>4112801</v>
      </c>
      <c r="AG4078" t="s">
        <v>3847</v>
      </c>
      <c r="AH4078">
        <v>3000</v>
      </c>
      <c r="AI4078">
        <v>4112801</v>
      </c>
      <c r="AJ4078" t="s">
        <v>3847</v>
      </c>
      <c r="AK4078">
        <v>570</v>
      </c>
      <c r="AL4078">
        <v>4112801</v>
      </c>
      <c r="AM4078" t="s">
        <v>3847</v>
      </c>
      <c r="AN4078">
        <v>442</v>
      </c>
      <c r="AO4078">
        <v>0</v>
      </c>
      <c r="AP4078">
        <v>4124202</v>
      </c>
      <c r="AQ4078" t="s">
        <v>1939</v>
      </c>
      <c r="AR4078">
        <v>479</v>
      </c>
    </row>
    <row r="4079" spans="1:44" x14ac:dyDescent="0.25">
      <c r="A4079">
        <v>2510659</v>
      </c>
      <c r="B4079">
        <v>5</v>
      </c>
      <c r="C4079" t="s">
        <v>883</v>
      </c>
      <c r="D4079" t="s">
        <v>5274</v>
      </c>
      <c r="E4079" t="s">
        <v>5940</v>
      </c>
      <c r="F4079" t="s">
        <v>5940</v>
      </c>
      <c r="G4079">
        <v>280</v>
      </c>
      <c r="H4079" t="s">
        <v>5940</v>
      </c>
      <c r="I4079" t="s">
        <v>5940</v>
      </c>
      <c r="J4079">
        <v>160</v>
      </c>
      <c r="K4079">
        <v>0</v>
      </c>
      <c r="L4079">
        <v>0</v>
      </c>
      <c r="M4079">
        <v>400</v>
      </c>
      <c r="N4079">
        <v>4</v>
      </c>
      <c r="O4079">
        <v>0</v>
      </c>
      <c r="P4079">
        <v>280</v>
      </c>
      <c r="R4079">
        <v>2510659</v>
      </c>
      <c r="S4079" t="s">
        <v>5940</v>
      </c>
      <c r="T4079" t="s">
        <v>5940</v>
      </c>
      <c r="U4079">
        <v>280</v>
      </c>
      <c r="V4079" t="s">
        <v>5940</v>
      </c>
      <c r="W4079" t="s">
        <v>5940</v>
      </c>
      <c r="X4079">
        <v>160</v>
      </c>
      <c r="Z4079">
        <v>4112900</v>
      </c>
      <c r="AB4079">
        <v>260</v>
      </c>
      <c r="AC4079">
        <v>4112900</v>
      </c>
      <c r="AD4079" t="s">
        <v>3848</v>
      </c>
      <c r="AE4079">
        <v>96</v>
      </c>
      <c r="AF4079">
        <v>4112900</v>
      </c>
      <c r="AG4079" t="s">
        <v>3848</v>
      </c>
      <c r="AH4079">
        <v>5840</v>
      </c>
      <c r="AI4079">
        <v>4112900</v>
      </c>
      <c r="AJ4079" t="s">
        <v>3848</v>
      </c>
      <c r="AK4079">
        <v>1002</v>
      </c>
      <c r="AL4079">
        <v>4112900</v>
      </c>
      <c r="AM4079" t="s">
        <v>3848</v>
      </c>
      <c r="AN4079">
        <v>7350</v>
      </c>
      <c r="AO4079">
        <v>0</v>
      </c>
      <c r="AP4079">
        <v>4124301</v>
      </c>
      <c r="AQ4079" t="s">
        <v>1940</v>
      </c>
      <c r="AR4079">
        <v>3150</v>
      </c>
    </row>
    <row r="4080" spans="1:44" x14ac:dyDescent="0.25">
      <c r="A4080">
        <v>2510709</v>
      </c>
      <c r="B4080">
        <v>5</v>
      </c>
      <c r="C4080" t="s">
        <v>883</v>
      </c>
      <c r="D4080" t="s">
        <v>5275</v>
      </c>
      <c r="E4080" t="s">
        <v>5940</v>
      </c>
      <c r="F4080" t="s">
        <v>5940</v>
      </c>
      <c r="G4080">
        <v>27</v>
      </c>
      <c r="H4080" t="s">
        <v>5940</v>
      </c>
      <c r="I4080" t="s">
        <v>5940</v>
      </c>
      <c r="J4080">
        <v>21</v>
      </c>
      <c r="K4080">
        <v>0</v>
      </c>
      <c r="L4080">
        <v>0</v>
      </c>
      <c r="M4080">
        <v>45</v>
      </c>
      <c r="N4080">
        <v>0</v>
      </c>
      <c r="O4080">
        <v>0</v>
      </c>
      <c r="P4080">
        <v>57</v>
      </c>
      <c r="R4080">
        <v>2510709</v>
      </c>
      <c r="S4080" t="s">
        <v>5940</v>
      </c>
      <c r="T4080" t="s">
        <v>5940</v>
      </c>
      <c r="U4080">
        <v>27</v>
      </c>
      <c r="V4080" t="s">
        <v>5940</v>
      </c>
      <c r="W4080" t="s">
        <v>5940</v>
      </c>
      <c r="X4080">
        <v>21</v>
      </c>
      <c r="Z4080">
        <v>4112959</v>
      </c>
      <c r="AB4080">
        <v>544</v>
      </c>
      <c r="AC4080">
        <v>4112959</v>
      </c>
      <c r="AD4080" t="s">
        <v>3849</v>
      </c>
      <c r="AE4080" t="s">
        <v>5940</v>
      </c>
      <c r="AF4080">
        <v>4112959</v>
      </c>
      <c r="AG4080" t="s">
        <v>3849</v>
      </c>
      <c r="AH4080" t="s">
        <v>5940</v>
      </c>
      <c r="AI4080">
        <v>4112959</v>
      </c>
      <c r="AJ4080" t="s">
        <v>3849</v>
      </c>
      <c r="AK4080">
        <v>20</v>
      </c>
      <c r="AL4080">
        <v>4112959</v>
      </c>
      <c r="AM4080" t="s">
        <v>3849</v>
      </c>
      <c r="AN4080">
        <v>70200</v>
      </c>
      <c r="AO4080">
        <v>0</v>
      </c>
      <c r="AP4080">
        <v>4124400</v>
      </c>
      <c r="AQ4080" t="s">
        <v>1941</v>
      </c>
      <c r="AR4080">
        <v>6450</v>
      </c>
    </row>
    <row r="4081" spans="1:44" x14ac:dyDescent="0.25">
      <c r="A4081">
        <v>2510808</v>
      </c>
      <c r="B4081">
        <v>5</v>
      </c>
      <c r="C4081" t="s">
        <v>883</v>
      </c>
      <c r="D4081" t="s">
        <v>5276</v>
      </c>
      <c r="E4081">
        <v>116</v>
      </c>
      <c r="F4081" t="s">
        <v>5940</v>
      </c>
      <c r="G4081">
        <v>46</v>
      </c>
      <c r="H4081" t="s">
        <v>5940</v>
      </c>
      <c r="I4081" t="s">
        <v>5940</v>
      </c>
      <c r="J4081">
        <v>20</v>
      </c>
      <c r="K4081">
        <v>116</v>
      </c>
      <c r="L4081">
        <v>0</v>
      </c>
      <c r="M4081">
        <v>25</v>
      </c>
      <c r="N4081">
        <v>0</v>
      </c>
      <c r="O4081">
        <v>0</v>
      </c>
      <c r="P4081">
        <v>25</v>
      </c>
      <c r="R4081">
        <v>2510808</v>
      </c>
      <c r="S4081">
        <v>116</v>
      </c>
      <c r="T4081" t="s">
        <v>5940</v>
      </c>
      <c r="U4081">
        <v>46</v>
      </c>
      <c r="V4081" t="s">
        <v>5940</v>
      </c>
      <c r="W4081" t="s">
        <v>5940</v>
      </c>
      <c r="X4081">
        <v>20</v>
      </c>
      <c r="Z4081">
        <v>4113007</v>
      </c>
      <c r="AB4081" t="s">
        <v>5940</v>
      </c>
      <c r="AC4081">
        <v>4113007</v>
      </c>
      <c r="AD4081" t="s">
        <v>3850</v>
      </c>
      <c r="AE4081">
        <v>2</v>
      </c>
      <c r="AF4081">
        <v>4113007</v>
      </c>
      <c r="AG4081" t="s">
        <v>3850</v>
      </c>
      <c r="AH4081">
        <v>260129</v>
      </c>
      <c r="AI4081">
        <v>4113007</v>
      </c>
      <c r="AJ4081" t="s">
        <v>3850</v>
      </c>
      <c r="AK4081">
        <v>12</v>
      </c>
      <c r="AL4081">
        <v>4113007</v>
      </c>
      <c r="AM4081" t="s">
        <v>3850</v>
      </c>
      <c r="AN4081">
        <v>27370</v>
      </c>
      <c r="AO4081">
        <v>0</v>
      </c>
      <c r="AP4081">
        <v>4124509</v>
      </c>
      <c r="AQ4081" t="s">
        <v>1942</v>
      </c>
      <c r="AR4081">
        <v>3630</v>
      </c>
    </row>
    <row r="4082" spans="1:44" x14ac:dyDescent="0.25">
      <c r="A4082">
        <v>2510907</v>
      </c>
      <c r="B4082">
        <v>5</v>
      </c>
      <c r="C4082" t="s">
        <v>883</v>
      </c>
      <c r="D4082" t="s">
        <v>5277</v>
      </c>
      <c r="E4082">
        <v>240</v>
      </c>
      <c r="F4082" t="s">
        <v>5940</v>
      </c>
      <c r="G4082">
        <v>7</v>
      </c>
      <c r="H4082">
        <v>43</v>
      </c>
      <c r="I4082">
        <v>1</v>
      </c>
      <c r="J4082">
        <v>215</v>
      </c>
      <c r="K4082">
        <v>240</v>
      </c>
      <c r="L4082">
        <v>0</v>
      </c>
      <c r="M4082">
        <v>105</v>
      </c>
      <c r="N4082">
        <v>26</v>
      </c>
      <c r="O4082">
        <v>19</v>
      </c>
      <c r="P4082">
        <v>290</v>
      </c>
      <c r="R4082">
        <v>2510907</v>
      </c>
      <c r="S4082">
        <v>240</v>
      </c>
      <c r="T4082" t="s">
        <v>5940</v>
      </c>
      <c r="U4082">
        <v>7</v>
      </c>
      <c r="V4082">
        <v>43</v>
      </c>
      <c r="W4082">
        <v>1</v>
      </c>
      <c r="X4082">
        <v>215</v>
      </c>
      <c r="Z4082">
        <v>4113106</v>
      </c>
      <c r="AB4082">
        <v>19</v>
      </c>
      <c r="AC4082">
        <v>4113106</v>
      </c>
      <c r="AD4082" t="s">
        <v>3851</v>
      </c>
      <c r="AE4082">
        <v>146</v>
      </c>
      <c r="AF4082">
        <v>4113106</v>
      </c>
      <c r="AG4082" t="s">
        <v>3851</v>
      </c>
      <c r="AH4082">
        <v>34059</v>
      </c>
      <c r="AI4082">
        <v>4113106</v>
      </c>
      <c r="AJ4082" t="s">
        <v>3851</v>
      </c>
      <c r="AK4082">
        <v>186</v>
      </c>
      <c r="AL4082">
        <v>4113106</v>
      </c>
      <c r="AM4082" t="s">
        <v>3851</v>
      </c>
      <c r="AN4082">
        <v>22800</v>
      </c>
      <c r="AO4082">
        <v>0</v>
      </c>
      <c r="AP4082">
        <v>4124608</v>
      </c>
      <c r="AQ4082" t="s">
        <v>1943</v>
      </c>
      <c r="AR4082">
        <v>6560</v>
      </c>
    </row>
    <row r="4083" spans="1:44" x14ac:dyDescent="0.25">
      <c r="A4083">
        <v>2511004</v>
      </c>
      <c r="B4083">
        <v>5</v>
      </c>
      <c r="C4083" t="s">
        <v>883</v>
      </c>
      <c r="D4083" t="s">
        <v>5278</v>
      </c>
      <c r="E4083">
        <v>275</v>
      </c>
      <c r="F4083" t="s">
        <v>5940</v>
      </c>
      <c r="G4083">
        <v>126</v>
      </c>
      <c r="H4083">
        <v>12</v>
      </c>
      <c r="I4083">
        <v>280</v>
      </c>
      <c r="J4083">
        <v>65</v>
      </c>
      <c r="K4083">
        <v>300</v>
      </c>
      <c r="L4083">
        <v>0</v>
      </c>
      <c r="M4083">
        <v>315</v>
      </c>
      <c r="N4083">
        <v>0</v>
      </c>
      <c r="O4083">
        <v>403</v>
      </c>
      <c r="P4083">
        <v>117</v>
      </c>
      <c r="R4083">
        <v>2511004</v>
      </c>
      <c r="S4083">
        <v>275</v>
      </c>
      <c r="T4083" t="s">
        <v>5940</v>
      </c>
      <c r="U4083">
        <v>126</v>
      </c>
      <c r="V4083">
        <v>12</v>
      </c>
      <c r="W4083">
        <v>280</v>
      </c>
      <c r="X4083">
        <v>65</v>
      </c>
      <c r="Z4083">
        <v>4113205</v>
      </c>
      <c r="AB4083" t="s">
        <v>5940</v>
      </c>
      <c r="AC4083">
        <v>4113205</v>
      </c>
      <c r="AD4083" t="s">
        <v>3852</v>
      </c>
      <c r="AE4083">
        <v>86</v>
      </c>
      <c r="AF4083">
        <v>4113205</v>
      </c>
      <c r="AG4083" t="s">
        <v>3852</v>
      </c>
      <c r="AH4083" t="s">
        <v>5940</v>
      </c>
      <c r="AI4083">
        <v>4113205</v>
      </c>
      <c r="AJ4083" t="s">
        <v>3852</v>
      </c>
      <c r="AK4083">
        <v>19800</v>
      </c>
      <c r="AL4083">
        <v>4113205</v>
      </c>
      <c r="AM4083" t="s">
        <v>3852</v>
      </c>
      <c r="AN4083">
        <v>38115</v>
      </c>
      <c r="AO4083">
        <v>0</v>
      </c>
      <c r="AP4083">
        <v>4124707</v>
      </c>
      <c r="AQ4083" t="s">
        <v>1944</v>
      </c>
      <c r="AR4083">
        <v>10025</v>
      </c>
    </row>
    <row r="4084" spans="1:44" x14ac:dyDescent="0.25">
      <c r="A4084">
        <v>2511103</v>
      </c>
      <c r="B4084">
        <v>5</v>
      </c>
      <c r="C4084" t="s">
        <v>883</v>
      </c>
      <c r="D4084" t="s">
        <v>5279</v>
      </c>
      <c r="E4084" t="s">
        <v>5940</v>
      </c>
      <c r="F4084" t="s">
        <v>5940</v>
      </c>
      <c r="G4084">
        <v>60</v>
      </c>
      <c r="H4084" t="s">
        <v>5940</v>
      </c>
      <c r="I4084" t="s">
        <v>5940</v>
      </c>
      <c r="J4084">
        <v>160</v>
      </c>
      <c r="K4084">
        <v>0</v>
      </c>
      <c r="L4084">
        <v>0</v>
      </c>
      <c r="M4084">
        <v>75</v>
      </c>
      <c r="N4084">
        <v>0</v>
      </c>
      <c r="O4084">
        <v>0</v>
      </c>
      <c r="P4084">
        <v>80</v>
      </c>
      <c r="R4084">
        <v>2511103</v>
      </c>
      <c r="S4084" t="s">
        <v>5940</v>
      </c>
      <c r="T4084" t="s">
        <v>5940</v>
      </c>
      <c r="U4084">
        <v>60</v>
      </c>
      <c r="V4084" t="s">
        <v>5940</v>
      </c>
      <c r="W4084" t="s">
        <v>5940</v>
      </c>
      <c r="X4084">
        <v>160</v>
      </c>
      <c r="Z4084">
        <v>4113254</v>
      </c>
      <c r="AB4084">
        <v>16</v>
      </c>
      <c r="AC4084">
        <v>4113254</v>
      </c>
      <c r="AD4084" t="s">
        <v>3853</v>
      </c>
      <c r="AE4084">
        <v>40</v>
      </c>
      <c r="AF4084">
        <v>4113254</v>
      </c>
      <c r="AG4084" t="s">
        <v>3853</v>
      </c>
      <c r="AH4084">
        <v>624</v>
      </c>
      <c r="AI4084">
        <v>4113254</v>
      </c>
      <c r="AJ4084" t="s">
        <v>3853</v>
      </c>
      <c r="AK4084">
        <v>278</v>
      </c>
      <c r="AL4084">
        <v>4113254</v>
      </c>
      <c r="AM4084" t="s">
        <v>3853</v>
      </c>
      <c r="AN4084">
        <v>2475</v>
      </c>
      <c r="AO4084">
        <v>0</v>
      </c>
      <c r="AP4084">
        <v>4124806</v>
      </c>
      <c r="AQ4084" t="s">
        <v>1945</v>
      </c>
      <c r="AR4084">
        <v>36395</v>
      </c>
    </row>
    <row r="4085" spans="1:44" x14ac:dyDescent="0.25">
      <c r="A4085">
        <v>2511202</v>
      </c>
      <c r="B4085">
        <v>5</v>
      </c>
      <c r="C4085" t="s">
        <v>883</v>
      </c>
      <c r="D4085" t="s">
        <v>5280</v>
      </c>
      <c r="E4085">
        <v>1268500</v>
      </c>
      <c r="F4085" t="s">
        <v>5940</v>
      </c>
      <c r="G4085">
        <v>207</v>
      </c>
      <c r="H4085" t="s">
        <v>5940</v>
      </c>
      <c r="I4085" t="s">
        <v>5940</v>
      </c>
      <c r="J4085">
        <v>240</v>
      </c>
      <c r="K4085">
        <v>1770000</v>
      </c>
      <c r="L4085">
        <v>0</v>
      </c>
      <c r="M4085">
        <v>360</v>
      </c>
      <c r="N4085">
        <v>0</v>
      </c>
      <c r="O4085">
        <v>0</v>
      </c>
      <c r="P4085">
        <v>305</v>
      </c>
      <c r="R4085">
        <v>2511202</v>
      </c>
      <c r="S4085">
        <v>1268500</v>
      </c>
      <c r="T4085" t="s">
        <v>5940</v>
      </c>
      <c r="U4085">
        <v>207</v>
      </c>
      <c r="V4085" t="s">
        <v>5940</v>
      </c>
      <c r="W4085" t="s">
        <v>5940</v>
      </c>
      <c r="X4085">
        <v>240</v>
      </c>
      <c r="Z4085">
        <v>4113304</v>
      </c>
      <c r="AB4085" t="s">
        <v>5940</v>
      </c>
      <c r="AC4085">
        <v>4113304</v>
      </c>
      <c r="AD4085" t="s">
        <v>3854</v>
      </c>
      <c r="AE4085">
        <v>448</v>
      </c>
      <c r="AF4085">
        <v>4113304</v>
      </c>
      <c r="AG4085" t="s">
        <v>3854</v>
      </c>
      <c r="AH4085">
        <v>630</v>
      </c>
      <c r="AI4085">
        <v>4113304</v>
      </c>
      <c r="AJ4085" t="s">
        <v>3854</v>
      </c>
      <c r="AK4085">
        <v>1605</v>
      </c>
      <c r="AL4085">
        <v>4113304</v>
      </c>
      <c r="AM4085" t="s">
        <v>3854</v>
      </c>
      <c r="AN4085">
        <v>21850</v>
      </c>
      <c r="AO4085">
        <v>0</v>
      </c>
      <c r="AP4085">
        <v>4124905</v>
      </c>
      <c r="AQ4085" t="s">
        <v>1946</v>
      </c>
      <c r="AR4085">
        <v>418</v>
      </c>
    </row>
    <row r="4086" spans="1:44" x14ac:dyDescent="0.25">
      <c r="A4086">
        <v>2512721</v>
      </c>
      <c r="B4086">
        <v>5</v>
      </c>
      <c r="C4086" t="s">
        <v>883</v>
      </c>
      <c r="D4086" t="s">
        <v>5298</v>
      </c>
      <c r="E4086" t="s">
        <v>5940</v>
      </c>
      <c r="F4086" t="s">
        <v>5940</v>
      </c>
      <c r="G4086">
        <v>48</v>
      </c>
      <c r="H4086" t="s">
        <v>5940</v>
      </c>
      <c r="I4086" t="s">
        <v>5940</v>
      </c>
      <c r="J4086">
        <v>53</v>
      </c>
      <c r="K4086">
        <v>15000</v>
      </c>
      <c r="L4086">
        <v>0</v>
      </c>
      <c r="M4086">
        <v>48</v>
      </c>
      <c r="N4086">
        <v>0</v>
      </c>
      <c r="O4086">
        <v>0</v>
      </c>
      <c r="P4086">
        <v>36</v>
      </c>
      <c r="R4086">
        <v>2512721</v>
      </c>
      <c r="S4086" t="s">
        <v>5940</v>
      </c>
      <c r="T4086" t="s">
        <v>5940</v>
      </c>
      <c r="U4086">
        <v>48</v>
      </c>
      <c r="V4086" t="s">
        <v>5940</v>
      </c>
      <c r="W4086" t="s">
        <v>5940</v>
      </c>
      <c r="X4086">
        <v>53</v>
      </c>
      <c r="Z4086">
        <v>4113403</v>
      </c>
      <c r="AB4086">
        <v>324</v>
      </c>
      <c r="AC4086">
        <v>4113403</v>
      </c>
      <c r="AD4086" t="s">
        <v>3855</v>
      </c>
      <c r="AE4086">
        <v>90</v>
      </c>
      <c r="AF4086">
        <v>4113403</v>
      </c>
      <c r="AG4086" t="s">
        <v>3855</v>
      </c>
      <c r="AH4086" t="s">
        <v>5940</v>
      </c>
      <c r="AI4086">
        <v>4113403</v>
      </c>
      <c r="AJ4086" t="s">
        <v>3855</v>
      </c>
      <c r="AK4086">
        <v>78</v>
      </c>
      <c r="AL4086">
        <v>4113403</v>
      </c>
      <c r="AM4086" t="s">
        <v>3855</v>
      </c>
      <c r="AN4086">
        <v>37260</v>
      </c>
      <c r="AO4086">
        <v>0</v>
      </c>
      <c r="AP4086">
        <v>4125001</v>
      </c>
      <c r="AQ4086" t="s">
        <v>1947</v>
      </c>
      <c r="AR4086">
        <v>19500</v>
      </c>
    </row>
    <row r="4087" spans="1:44" x14ac:dyDescent="0.25">
      <c r="A4087">
        <v>2511301</v>
      </c>
      <c r="B4087">
        <v>5</v>
      </c>
      <c r="C4087" t="s">
        <v>883</v>
      </c>
      <c r="D4087" t="s">
        <v>5281</v>
      </c>
      <c r="E4087" t="s">
        <v>5940</v>
      </c>
      <c r="F4087" t="s">
        <v>5940</v>
      </c>
      <c r="G4087">
        <v>170</v>
      </c>
      <c r="H4087">
        <v>23</v>
      </c>
      <c r="I4087">
        <v>140</v>
      </c>
      <c r="J4087">
        <v>172</v>
      </c>
      <c r="K4087">
        <v>0</v>
      </c>
      <c r="L4087">
        <v>0</v>
      </c>
      <c r="M4087">
        <v>1575</v>
      </c>
      <c r="N4087">
        <v>0</v>
      </c>
      <c r="O4087">
        <v>280</v>
      </c>
      <c r="P4087">
        <v>535</v>
      </c>
      <c r="R4087">
        <v>2511301</v>
      </c>
      <c r="S4087" t="s">
        <v>5940</v>
      </c>
      <c r="T4087" t="s">
        <v>5940</v>
      </c>
      <c r="U4087">
        <v>170</v>
      </c>
      <c r="V4087">
        <v>23</v>
      </c>
      <c r="W4087">
        <v>140</v>
      </c>
      <c r="X4087">
        <v>172</v>
      </c>
      <c r="Z4087">
        <v>4113429</v>
      </c>
      <c r="AB4087">
        <v>240</v>
      </c>
      <c r="AC4087">
        <v>4113429</v>
      </c>
      <c r="AD4087" t="s">
        <v>3856</v>
      </c>
      <c r="AE4087">
        <v>30</v>
      </c>
      <c r="AF4087">
        <v>4113429</v>
      </c>
      <c r="AG4087" t="s">
        <v>3856</v>
      </c>
      <c r="AH4087" t="s">
        <v>5940</v>
      </c>
      <c r="AI4087">
        <v>4113429</v>
      </c>
      <c r="AJ4087" t="s">
        <v>3856</v>
      </c>
      <c r="AK4087">
        <v>990</v>
      </c>
      <c r="AL4087">
        <v>4113429</v>
      </c>
      <c r="AM4087" t="s">
        <v>3856</v>
      </c>
      <c r="AN4087">
        <v>9360</v>
      </c>
      <c r="AO4087">
        <v>0</v>
      </c>
      <c r="AP4087">
        <v>4125100</v>
      </c>
      <c r="AQ4087" t="s">
        <v>1948</v>
      </c>
      <c r="AR4087">
        <v>14000</v>
      </c>
    </row>
    <row r="4088" spans="1:44" x14ac:dyDescent="0.25">
      <c r="A4088">
        <v>2511400</v>
      </c>
      <c r="B4088">
        <v>5</v>
      </c>
      <c r="C4088" t="s">
        <v>883</v>
      </c>
      <c r="D4088" t="s">
        <v>5282</v>
      </c>
      <c r="E4088" t="s">
        <v>5940</v>
      </c>
      <c r="F4088" t="s">
        <v>5940</v>
      </c>
      <c r="G4088">
        <v>66</v>
      </c>
      <c r="H4088">
        <v>30</v>
      </c>
      <c r="I4088" t="s">
        <v>5940</v>
      </c>
      <c r="J4088">
        <v>455</v>
      </c>
      <c r="K4088">
        <v>0</v>
      </c>
      <c r="L4088">
        <v>0</v>
      </c>
      <c r="M4088">
        <v>750</v>
      </c>
      <c r="N4088">
        <v>20</v>
      </c>
      <c r="O4088">
        <v>0</v>
      </c>
      <c r="P4088">
        <v>1518</v>
      </c>
      <c r="R4088">
        <v>2511400</v>
      </c>
      <c r="S4088" t="s">
        <v>5940</v>
      </c>
      <c r="T4088" t="s">
        <v>5940</v>
      </c>
      <c r="U4088">
        <v>66</v>
      </c>
      <c r="V4088">
        <v>30</v>
      </c>
      <c r="W4088" t="s">
        <v>5940</v>
      </c>
      <c r="X4088">
        <v>455</v>
      </c>
      <c r="Z4088">
        <v>4113452</v>
      </c>
      <c r="AB4088">
        <v>37</v>
      </c>
      <c r="AC4088">
        <v>4113452</v>
      </c>
      <c r="AD4088" t="s">
        <v>3857</v>
      </c>
      <c r="AE4088">
        <v>250</v>
      </c>
      <c r="AF4088">
        <v>4113452</v>
      </c>
      <c r="AG4088" t="s">
        <v>3857</v>
      </c>
      <c r="AH4088">
        <v>9000</v>
      </c>
      <c r="AI4088">
        <v>4113452</v>
      </c>
      <c r="AJ4088" t="s">
        <v>3857</v>
      </c>
      <c r="AK4088">
        <v>622</v>
      </c>
      <c r="AL4088">
        <v>4113452</v>
      </c>
      <c r="AM4088" t="s">
        <v>3857</v>
      </c>
      <c r="AN4088">
        <v>7752</v>
      </c>
      <c r="AO4088">
        <v>0</v>
      </c>
      <c r="AP4088">
        <v>4125209</v>
      </c>
      <c r="AQ4088" t="s">
        <v>1949</v>
      </c>
      <c r="AR4088">
        <v>18000</v>
      </c>
    </row>
    <row r="4089" spans="1:44" x14ac:dyDescent="0.25">
      <c r="A4089">
        <v>2511509</v>
      </c>
      <c r="B4089">
        <v>5</v>
      </c>
      <c r="C4089" t="s">
        <v>883</v>
      </c>
      <c r="D4089" t="s">
        <v>5283</v>
      </c>
      <c r="E4089">
        <v>4800</v>
      </c>
      <c r="F4089" t="s">
        <v>5940</v>
      </c>
      <c r="G4089">
        <v>70</v>
      </c>
      <c r="H4089">
        <v>6</v>
      </c>
      <c r="I4089" t="s">
        <v>5940</v>
      </c>
      <c r="J4089">
        <v>23</v>
      </c>
      <c r="K4089">
        <v>8500</v>
      </c>
      <c r="L4089">
        <v>0</v>
      </c>
      <c r="M4089">
        <v>252</v>
      </c>
      <c r="N4089">
        <v>1</v>
      </c>
      <c r="O4089">
        <v>0</v>
      </c>
      <c r="P4089">
        <v>141</v>
      </c>
      <c r="R4089">
        <v>2511509</v>
      </c>
      <c r="S4089">
        <v>4800</v>
      </c>
      <c r="T4089" t="s">
        <v>5940</v>
      </c>
      <c r="U4089">
        <v>70</v>
      </c>
      <c r="V4089">
        <v>6</v>
      </c>
      <c r="W4089" t="s">
        <v>5940</v>
      </c>
      <c r="X4089">
        <v>23</v>
      </c>
      <c r="Z4089">
        <v>4113502</v>
      </c>
      <c r="AB4089">
        <v>112</v>
      </c>
      <c r="AC4089">
        <v>4113502</v>
      </c>
      <c r="AD4089" t="s">
        <v>3858</v>
      </c>
      <c r="AE4089" t="s">
        <v>5940</v>
      </c>
      <c r="AF4089">
        <v>4113502</v>
      </c>
      <c r="AG4089" t="s">
        <v>3858</v>
      </c>
      <c r="AH4089">
        <v>8973</v>
      </c>
      <c r="AI4089">
        <v>4113502</v>
      </c>
      <c r="AJ4089" t="s">
        <v>3858</v>
      </c>
      <c r="AK4089">
        <v>24</v>
      </c>
      <c r="AL4089">
        <v>4113502</v>
      </c>
      <c r="AM4089" t="s">
        <v>3858</v>
      </c>
      <c r="AN4089">
        <v>2550</v>
      </c>
      <c r="AO4089">
        <v>0</v>
      </c>
      <c r="AP4089">
        <v>4125308</v>
      </c>
      <c r="AQ4089" t="s">
        <v>1950</v>
      </c>
      <c r="AR4089">
        <v>78116</v>
      </c>
    </row>
    <row r="4090" spans="1:44" x14ac:dyDescent="0.25">
      <c r="A4090">
        <v>2511608</v>
      </c>
      <c r="B4090">
        <v>5</v>
      </c>
      <c r="C4090" t="s">
        <v>883</v>
      </c>
      <c r="D4090" t="s">
        <v>5284</v>
      </c>
      <c r="E4090">
        <v>15000</v>
      </c>
      <c r="F4090" t="s">
        <v>5940</v>
      </c>
      <c r="G4090">
        <v>240</v>
      </c>
      <c r="H4090" t="s">
        <v>5940</v>
      </c>
      <c r="I4090" t="s">
        <v>5940</v>
      </c>
      <c r="J4090">
        <v>135</v>
      </c>
      <c r="K4090">
        <v>15000</v>
      </c>
      <c r="L4090">
        <v>0</v>
      </c>
      <c r="M4090">
        <v>160</v>
      </c>
      <c r="N4090">
        <v>0</v>
      </c>
      <c r="O4090">
        <v>0</v>
      </c>
      <c r="P4090">
        <v>56</v>
      </c>
      <c r="R4090">
        <v>2511608</v>
      </c>
      <c r="S4090">
        <v>15000</v>
      </c>
      <c r="T4090" t="s">
        <v>5940</v>
      </c>
      <c r="U4090">
        <v>240</v>
      </c>
      <c r="V4090" t="s">
        <v>5940</v>
      </c>
      <c r="W4090" t="s">
        <v>5940</v>
      </c>
      <c r="X4090">
        <v>135</v>
      </c>
      <c r="Z4090">
        <v>4113601</v>
      </c>
      <c r="AB4090">
        <v>242</v>
      </c>
      <c r="AC4090">
        <v>4113601</v>
      </c>
      <c r="AD4090" t="s">
        <v>3859</v>
      </c>
      <c r="AE4090">
        <v>21</v>
      </c>
      <c r="AF4090">
        <v>4113601</v>
      </c>
      <c r="AG4090" t="s">
        <v>3859</v>
      </c>
      <c r="AH4090">
        <v>515275</v>
      </c>
      <c r="AI4090">
        <v>4113601</v>
      </c>
      <c r="AJ4090" t="s">
        <v>3859</v>
      </c>
      <c r="AK4090">
        <v>6</v>
      </c>
      <c r="AL4090">
        <v>4113601</v>
      </c>
      <c r="AM4090" t="s">
        <v>3859</v>
      </c>
      <c r="AN4090">
        <v>10199</v>
      </c>
      <c r="AO4090">
        <v>0</v>
      </c>
      <c r="AP4090">
        <v>4125357</v>
      </c>
      <c r="AQ4090" t="s">
        <v>1951</v>
      </c>
      <c r="AR4090">
        <v>2000</v>
      </c>
    </row>
    <row r="4091" spans="1:44" x14ac:dyDescent="0.25">
      <c r="A4091">
        <v>2511707</v>
      </c>
      <c r="B4091">
        <v>5</v>
      </c>
      <c r="C4091" t="s">
        <v>883</v>
      </c>
      <c r="D4091" t="s">
        <v>5285</v>
      </c>
      <c r="E4091">
        <v>1575</v>
      </c>
      <c r="F4091" t="s">
        <v>5940</v>
      </c>
      <c r="G4091">
        <v>48</v>
      </c>
      <c r="H4091" t="s">
        <v>5940</v>
      </c>
      <c r="I4091" t="s">
        <v>5940</v>
      </c>
      <c r="J4091">
        <v>56</v>
      </c>
      <c r="K4091">
        <v>1575</v>
      </c>
      <c r="L4091">
        <v>0</v>
      </c>
      <c r="M4091">
        <v>72</v>
      </c>
      <c r="N4091">
        <v>0</v>
      </c>
      <c r="O4091">
        <v>0</v>
      </c>
      <c r="P4091">
        <v>69</v>
      </c>
      <c r="R4091">
        <v>2511707</v>
      </c>
      <c r="S4091">
        <v>1575</v>
      </c>
      <c r="T4091" t="s">
        <v>5940</v>
      </c>
      <c r="U4091">
        <v>48</v>
      </c>
      <c r="V4091" t="s">
        <v>5940</v>
      </c>
      <c r="W4091" t="s">
        <v>5940</v>
      </c>
      <c r="X4091">
        <v>56</v>
      </c>
      <c r="Z4091">
        <v>4113700</v>
      </c>
      <c r="AB4091">
        <v>119</v>
      </c>
      <c r="AC4091">
        <v>4113700</v>
      </c>
      <c r="AD4091" t="s">
        <v>3860</v>
      </c>
      <c r="AE4091">
        <v>4665</v>
      </c>
      <c r="AF4091">
        <v>4113700</v>
      </c>
      <c r="AG4091" t="s">
        <v>3860</v>
      </c>
      <c r="AH4091">
        <v>1250</v>
      </c>
      <c r="AI4091">
        <v>4113700</v>
      </c>
      <c r="AJ4091" t="s">
        <v>3860</v>
      </c>
      <c r="AK4091">
        <v>1402</v>
      </c>
      <c r="AL4091">
        <v>4113700</v>
      </c>
      <c r="AM4091" t="s">
        <v>3860</v>
      </c>
      <c r="AN4091">
        <v>77700</v>
      </c>
      <c r="AO4091">
        <v>0</v>
      </c>
      <c r="AP4091">
        <v>4125407</v>
      </c>
      <c r="AQ4091" t="s">
        <v>1952</v>
      </c>
      <c r="AR4091">
        <v>24315</v>
      </c>
    </row>
    <row r="4092" spans="1:44" x14ac:dyDescent="0.25">
      <c r="A4092">
        <v>2511806</v>
      </c>
      <c r="B4092">
        <v>5</v>
      </c>
      <c r="C4092" t="s">
        <v>883</v>
      </c>
      <c r="D4092" t="s">
        <v>5286</v>
      </c>
      <c r="E4092">
        <v>6000</v>
      </c>
      <c r="F4092" t="s">
        <v>5940</v>
      </c>
      <c r="G4092">
        <v>30</v>
      </c>
      <c r="H4092">
        <v>12</v>
      </c>
      <c r="I4092">
        <v>2</v>
      </c>
      <c r="J4092">
        <v>79</v>
      </c>
      <c r="K4092">
        <v>6000</v>
      </c>
      <c r="L4092">
        <v>0</v>
      </c>
      <c r="M4092">
        <v>60</v>
      </c>
      <c r="N4092">
        <v>0</v>
      </c>
      <c r="O4092">
        <v>0</v>
      </c>
      <c r="P4092">
        <v>104</v>
      </c>
      <c r="R4092">
        <v>2511806</v>
      </c>
      <c r="S4092">
        <v>6000</v>
      </c>
      <c r="T4092" t="s">
        <v>5940</v>
      </c>
      <c r="U4092">
        <v>30</v>
      </c>
      <c r="V4092">
        <v>12</v>
      </c>
      <c r="W4092">
        <v>2</v>
      </c>
      <c r="X4092">
        <v>79</v>
      </c>
      <c r="Z4092">
        <v>4113734</v>
      </c>
      <c r="AB4092">
        <v>56</v>
      </c>
      <c r="AC4092">
        <v>4113734</v>
      </c>
      <c r="AD4092" t="s">
        <v>3861</v>
      </c>
      <c r="AE4092">
        <v>16</v>
      </c>
      <c r="AF4092">
        <v>4113734</v>
      </c>
      <c r="AG4092" t="s">
        <v>3861</v>
      </c>
      <c r="AH4092">
        <v>1200</v>
      </c>
      <c r="AI4092">
        <v>4113734</v>
      </c>
      <c r="AJ4092" t="s">
        <v>3861</v>
      </c>
      <c r="AK4092">
        <v>236</v>
      </c>
      <c r="AL4092">
        <v>4113734</v>
      </c>
      <c r="AM4092" t="s">
        <v>3861</v>
      </c>
      <c r="AN4092">
        <v>111476</v>
      </c>
      <c r="AO4092">
        <v>0</v>
      </c>
      <c r="AP4092">
        <v>4125456</v>
      </c>
      <c r="AQ4092" t="s">
        <v>1953</v>
      </c>
      <c r="AR4092">
        <v>1485</v>
      </c>
    </row>
    <row r="4093" spans="1:44" x14ac:dyDescent="0.25">
      <c r="A4093">
        <v>2511905</v>
      </c>
      <c r="B4093">
        <v>5</v>
      </c>
      <c r="C4093" t="s">
        <v>883</v>
      </c>
      <c r="D4093" t="s">
        <v>5287</v>
      </c>
      <c r="E4093">
        <v>120000</v>
      </c>
      <c r="F4093" t="s">
        <v>5940</v>
      </c>
      <c r="G4093">
        <v>0</v>
      </c>
      <c r="H4093" t="s">
        <v>5940</v>
      </c>
      <c r="I4093" t="s">
        <v>5940</v>
      </c>
      <c r="J4093">
        <v>20</v>
      </c>
      <c r="K4093">
        <v>120000</v>
      </c>
      <c r="L4093">
        <v>0</v>
      </c>
      <c r="M4093">
        <v>0</v>
      </c>
      <c r="N4093">
        <v>0</v>
      </c>
      <c r="O4093">
        <v>0</v>
      </c>
      <c r="P4093">
        <v>10</v>
      </c>
      <c r="R4093">
        <v>2511905</v>
      </c>
      <c r="S4093">
        <v>120000</v>
      </c>
      <c r="T4093" t="s">
        <v>5940</v>
      </c>
      <c r="U4093">
        <v>0</v>
      </c>
      <c r="V4093" t="s">
        <v>5940</v>
      </c>
      <c r="W4093" t="s">
        <v>5940</v>
      </c>
      <c r="X4093">
        <v>20</v>
      </c>
      <c r="Z4093">
        <v>4113759</v>
      </c>
      <c r="AB4093">
        <v>330</v>
      </c>
      <c r="AC4093">
        <v>4113759</v>
      </c>
      <c r="AD4093" t="s">
        <v>3862</v>
      </c>
      <c r="AE4093">
        <v>33</v>
      </c>
      <c r="AF4093">
        <v>4113759</v>
      </c>
      <c r="AG4093" t="s">
        <v>3862</v>
      </c>
      <c r="AH4093" t="s">
        <v>5940</v>
      </c>
      <c r="AI4093">
        <v>4113759</v>
      </c>
      <c r="AJ4093" t="s">
        <v>3862</v>
      </c>
      <c r="AK4093">
        <v>920</v>
      </c>
      <c r="AL4093">
        <v>4113759</v>
      </c>
      <c r="AM4093" t="s">
        <v>3862</v>
      </c>
      <c r="AN4093">
        <v>9240</v>
      </c>
      <c r="AO4093">
        <v>0</v>
      </c>
      <c r="AP4093">
        <v>4125506</v>
      </c>
      <c r="AQ4093" t="s">
        <v>1954</v>
      </c>
      <c r="AR4093">
        <v>24678</v>
      </c>
    </row>
    <row r="4094" spans="1:44" x14ac:dyDescent="0.25">
      <c r="A4094">
        <v>2512002</v>
      </c>
      <c r="B4094">
        <v>5</v>
      </c>
      <c r="C4094" t="s">
        <v>883</v>
      </c>
      <c r="D4094" t="s">
        <v>5288</v>
      </c>
      <c r="E4094" t="s">
        <v>5940</v>
      </c>
      <c r="F4094" t="s">
        <v>5940</v>
      </c>
      <c r="G4094">
        <v>320</v>
      </c>
      <c r="H4094">
        <v>48</v>
      </c>
      <c r="I4094" t="s">
        <v>5940</v>
      </c>
      <c r="J4094">
        <v>450</v>
      </c>
      <c r="K4094">
        <v>0</v>
      </c>
      <c r="L4094">
        <v>0</v>
      </c>
      <c r="M4094">
        <v>480</v>
      </c>
      <c r="N4094">
        <v>16</v>
      </c>
      <c r="O4094">
        <v>0</v>
      </c>
      <c r="P4094">
        <v>750</v>
      </c>
      <c r="R4094">
        <v>2512002</v>
      </c>
      <c r="S4094" t="s">
        <v>5940</v>
      </c>
      <c r="T4094" t="s">
        <v>5940</v>
      </c>
      <c r="U4094">
        <v>320</v>
      </c>
      <c r="V4094">
        <v>48</v>
      </c>
      <c r="W4094" t="s">
        <v>5940</v>
      </c>
      <c r="X4094">
        <v>450</v>
      </c>
      <c r="Z4094">
        <v>4113809</v>
      </c>
      <c r="AB4094">
        <v>446</v>
      </c>
      <c r="AC4094">
        <v>4113809</v>
      </c>
      <c r="AD4094" t="s">
        <v>3863</v>
      </c>
      <c r="AE4094" t="s">
        <v>5940</v>
      </c>
      <c r="AF4094">
        <v>4113809</v>
      </c>
      <c r="AG4094" t="s">
        <v>3863</v>
      </c>
      <c r="AH4094">
        <v>6958</v>
      </c>
      <c r="AI4094">
        <v>4113809</v>
      </c>
      <c r="AJ4094" t="s">
        <v>3863</v>
      </c>
      <c r="AK4094">
        <v>60</v>
      </c>
      <c r="AL4094">
        <v>4113809</v>
      </c>
      <c r="AM4094" t="s">
        <v>3863</v>
      </c>
      <c r="AN4094">
        <v>4244</v>
      </c>
      <c r="AO4094">
        <v>0</v>
      </c>
      <c r="AP4094">
        <v>4125555</v>
      </c>
      <c r="AQ4094" t="s">
        <v>1955</v>
      </c>
      <c r="AR4094">
        <v>4025</v>
      </c>
    </row>
    <row r="4095" spans="1:44" x14ac:dyDescent="0.25">
      <c r="A4095">
        <v>2512036</v>
      </c>
      <c r="B4095">
        <v>5</v>
      </c>
      <c r="C4095" t="s">
        <v>883</v>
      </c>
      <c r="D4095" t="s">
        <v>5289</v>
      </c>
      <c r="E4095" t="s">
        <v>5940</v>
      </c>
      <c r="F4095" t="s">
        <v>5940</v>
      </c>
      <c r="G4095">
        <v>57</v>
      </c>
      <c r="H4095" t="s">
        <v>5940</v>
      </c>
      <c r="I4095">
        <v>1</v>
      </c>
      <c r="J4095">
        <v>28</v>
      </c>
      <c r="K4095">
        <v>0</v>
      </c>
      <c r="L4095">
        <v>0</v>
      </c>
      <c r="M4095">
        <v>144</v>
      </c>
      <c r="N4095">
        <v>0</v>
      </c>
      <c r="O4095">
        <v>4</v>
      </c>
      <c r="P4095">
        <v>80</v>
      </c>
      <c r="R4095">
        <v>2512036</v>
      </c>
      <c r="S4095" t="s">
        <v>5940</v>
      </c>
      <c r="T4095" t="s">
        <v>5940</v>
      </c>
      <c r="U4095">
        <v>57</v>
      </c>
      <c r="V4095" t="s">
        <v>5940</v>
      </c>
      <c r="W4095">
        <v>1</v>
      </c>
      <c r="X4095">
        <v>28</v>
      </c>
      <c r="Z4095">
        <v>4113908</v>
      </c>
      <c r="AB4095" t="s">
        <v>5940</v>
      </c>
      <c r="AC4095">
        <v>4113908</v>
      </c>
      <c r="AD4095" t="s">
        <v>3864</v>
      </c>
      <c r="AE4095">
        <v>869</v>
      </c>
      <c r="AF4095">
        <v>4113908</v>
      </c>
      <c r="AG4095" t="s">
        <v>3864</v>
      </c>
      <c r="AH4095" t="s">
        <v>5940</v>
      </c>
      <c r="AI4095">
        <v>4113908</v>
      </c>
      <c r="AJ4095" t="s">
        <v>3864</v>
      </c>
      <c r="AK4095">
        <v>3760</v>
      </c>
      <c r="AL4095">
        <v>4113908</v>
      </c>
      <c r="AM4095" t="s">
        <v>3864</v>
      </c>
      <c r="AN4095">
        <v>17550</v>
      </c>
      <c r="AO4095">
        <v>0</v>
      </c>
      <c r="AP4095">
        <v>4125605</v>
      </c>
      <c r="AQ4095" t="s">
        <v>1956</v>
      </c>
      <c r="AR4095">
        <v>93600</v>
      </c>
    </row>
    <row r="4096" spans="1:44" x14ac:dyDescent="0.25">
      <c r="A4096">
        <v>2512077</v>
      </c>
      <c r="B4096">
        <v>5</v>
      </c>
      <c r="C4096" t="s">
        <v>883</v>
      </c>
      <c r="D4096" t="s">
        <v>5290</v>
      </c>
      <c r="E4096" t="s">
        <v>5940</v>
      </c>
      <c r="F4096" t="s">
        <v>5940</v>
      </c>
      <c r="G4096">
        <v>48</v>
      </c>
      <c r="H4096">
        <v>28</v>
      </c>
      <c r="I4096">
        <v>308</v>
      </c>
      <c r="J4096">
        <v>18</v>
      </c>
      <c r="K4096">
        <v>0</v>
      </c>
      <c r="L4096">
        <v>0</v>
      </c>
      <c r="M4096">
        <v>120</v>
      </c>
      <c r="N4096">
        <v>0</v>
      </c>
      <c r="O4096">
        <v>3</v>
      </c>
      <c r="P4096">
        <v>45</v>
      </c>
      <c r="R4096">
        <v>2512077</v>
      </c>
      <c r="S4096" t="s">
        <v>5940</v>
      </c>
      <c r="T4096" t="s">
        <v>5940</v>
      </c>
      <c r="U4096">
        <v>48</v>
      </c>
      <c r="V4096">
        <v>28</v>
      </c>
      <c r="W4096">
        <v>308</v>
      </c>
      <c r="X4096">
        <v>18</v>
      </c>
      <c r="Z4096">
        <v>4114005</v>
      </c>
      <c r="AB4096">
        <v>510</v>
      </c>
      <c r="AC4096">
        <v>4114005</v>
      </c>
      <c r="AD4096" t="s">
        <v>1800</v>
      </c>
      <c r="AE4096">
        <v>70</v>
      </c>
      <c r="AF4096">
        <v>4114005</v>
      </c>
      <c r="AG4096" t="s">
        <v>1800</v>
      </c>
      <c r="AH4096">
        <v>1800</v>
      </c>
      <c r="AI4096">
        <v>4114005</v>
      </c>
      <c r="AJ4096" t="s">
        <v>1800</v>
      </c>
      <c r="AK4096">
        <v>820</v>
      </c>
      <c r="AL4096">
        <v>4114005</v>
      </c>
      <c r="AM4096" t="s">
        <v>1800</v>
      </c>
      <c r="AN4096">
        <v>143100</v>
      </c>
      <c r="AO4096">
        <v>0</v>
      </c>
      <c r="AP4096">
        <v>4125704</v>
      </c>
      <c r="AQ4096" t="s">
        <v>1957</v>
      </c>
      <c r="AR4096">
        <v>51420</v>
      </c>
    </row>
    <row r="4097" spans="1:44" x14ac:dyDescent="0.25">
      <c r="A4097">
        <v>2512101</v>
      </c>
      <c r="B4097">
        <v>5</v>
      </c>
      <c r="C4097" t="s">
        <v>883</v>
      </c>
      <c r="D4097" t="s">
        <v>5291</v>
      </c>
      <c r="E4097">
        <v>450</v>
      </c>
      <c r="F4097" t="s">
        <v>5940</v>
      </c>
      <c r="G4097">
        <v>80</v>
      </c>
      <c r="H4097">
        <v>124</v>
      </c>
      <c r="I4097" t="s">
        <v>5940</v>
      </c>
      <c r="J4097">
        <v>259</v>
      </c>
      <c r="K4097">
        <v>450</v>
      </c>
      <c r="L4097">
        <v>0</v>
      </c>
      <c r="M4097">
        <v>120</v>
      </c>
      <c r="N4097">
        <v>158</v>
      </c>
      <c r="O4097">
        <v>42</v>
      </c>
      <c r="P4097">
        <v>447</v>
      </c>
      <c r="R4097">
        <v>2512101</v>
      </c>
      <c r="S4097">
        <v>450</v>
      </c>
      <c r="T4097" t="s">
        <v>5940</v>
      </c>
      <c r="U4097">
        <v>80</v>
      </c>
      <c r="V4097">
        <v>124</v>
      </c>
      <c r="W4097" t="s">
        <v>5940</v>
      </c>
      <c r="X4097">
        <v>259</v>
      </c>
      <c r="Z4097">
        <v>4114104</v>
      </c>
      <c r="AB4097">
        <v>4</v>
      </c>
      <c r="AC4097">
        <v>4114104</v>
      </c>
      <c r="AD4097" t="s">
        <v>1801</v>
      </c>
      <c r="AE4097">
        <v>25</v>
      </c>
      <c r="AF4097">
        <v>4114104</v>
      </c>
      <c r="AG4097" t="s">
        <v>1801</v>
      </c>
      <c r="AH4097">
        <v>691380</v>
      </c>
      <c r="AI4097">
        <v>4114104</v>
      </c>
      <c r="AJ4097" t="s">
        <v>1801</v>
      </c>
      <c r="AK4097">
        <v>4</v>
      </c>
      <c r="AL4097">
        <v>4114104</v>
      </c>
      <c r="AM4097" t="s">
        <v>1801</v>
      </c>
      <c r="AN4097">
        <v>18870</v>
      </c>
      <c r="AO4097">
        <v>0</v>
      </c>
      <c r="AP4097">
        <v>4125753</v>
      </c>
      <c r="AQ4097" t="s">
        <v>1958</v>
      </c>
      <c r="AR4097">
        <v>5927</v>
      </c>
    </row>
    <row r="4098" spans="1:44" x14ac:dyDescent="0.25">
      <c r="A4098">
        <v>2512200</v>
      </c>
      <c r="B4098">
        <v>5</v>
      </c>
      <c r="C4098" t="s">
        <v>883</v>
      </c>
      <c r="D4098" t="s">
        <v>5292</v>
      </c>
      <c r="E4098" t="s">
        <v>5940</v>
      </c>
      <c r="F4098" t="s">
        <v>5940</v>
      </c>
      <c r="G4098">
        <v>315</v>
      </c>
      <c r="H4098">
        <v>4</v>
      </c>
      <c r="I4098" t="s">
        <v>5940</v>
      </c>
      <c r="J4098">
        <v>378</v>
      </c>
      <c r="K4098">
        <v>0</v>
      </c>
      <c r="L4098">
        <v>0</v>
      </c>
      <c r="M4098">
        <v>594</v>
      </c>
      <c r="N4098">
        <v>4</v>
      </c>
      <c r="O4098">
        <v>0</v>
      </c>
      <c r="P4098">
        <v>216</v>
      </c>
      <c r="R4098">
        <v>2512200</v>
      </c>
      <c r="S4098" t="s">
        <v>5940</v>
      </c>
      <c r="T4098" t="s">
        <v>5940</v>
      </c>
      <c r="U4098">
        <v>315</v>
      </c>
      <c r="V4098">
        <v>4</v>
      </c>
      <c r="W4098" t="s">
        <v>5940</v>
      </c>
      <c r="X4098">
        <v>378</v>
      </c>
      <c r="Z4098">
        <v>4114203</v>
      </c>
      <c r="AB4098" t="s">
        <v>5940</v>
      </c>
      <c r="AC4098">
        <v>4114203</v>
      </c>
      <c r="AD4098" t="s">
        <v>1802</v>
      </c>
      <c r="AE4098">
        <v>30</v>
      </c>
      <c r="AF4098">
        <v>4114203</v>
      </c>
      <c r="AG4098" t="s">
        <v>1802</v>
      </c>
      <c r="AH4098">
        <v>110200</v>
      </c>
      <c r="AI4098">
        <v>4114203</v>
      </c>
      <c r="AJ4098" t="s">
        <v>1802</v>
      </c>
      <c r="AK4098">
        <v>42</v>
      </c>
      <c r="AL4098">
        <v>4114203</v>
      </c>
      <c r="AM4098" t="s">
        <v>1802</v>
      </c>
      <c r="AN4098">
        <v>10730</v>
      </c>
      <c r="AO4098">
        <v>0</v>
      </c>
      <c r="AP4098">
        <v>4125803</v>
      </c>
      <c r="AQ4098" t="s">
        <v>1959</v>
      </c>
      <c r="AR4098">
        <v>4260</v>
      </c>
    </row>
    <row r="4099" spans="1:44" x14ac:dyDescent="0.25">
      <c r="A4099">
        <v>2512309</v>
      </c>
      <c r="B4099">
        <v>5</v>
      </c>
      <c r="C4099" t="s">
        <v>883</v>
      </c>
      <c r="D4099" t="s">
        <v>5293</v>
      </c>
      <c r="E4099">
        <v>280</v>
      </c>
      <c r="F4099" t="s">
        <v>5940</v>
      </c>
      <c r="G4099">
        <v>2200</v>
      </c>
      <c r="H4099">
        <v>162</v>
      </c>
      <c r="I4099">
        <v>30</v>
      </c>
      <c r="J4099">
        <v>2300</v>
      </c>
      <c r="K4099">
        <v>280</v>
      </c>
      <c r="L4099">
        <v>0</v>
      </c>
      <c r="M4099">
        <v>4800</v>
      </c>
      <c r="N4099">
        <v>24</v>
      </c>
      <c r="O4099">
        <v>48</v>
      </c>
      <c r="P4099">
        <v>1072</v>
      </c>
      <c r="R4099">
        <v>2512309</v>
      </c>
      <c r="S4099">
        <v>280</v>
      </c>
      <c r="T4099" t="s">
        <v>5940</v>
      </c>
      <c r="U4099">
        <v>2200</v>
      </c>
      <c r="V4099">
        <v>162</v>
      </c>
      <c r="W4099">
        <v>30</v>
      </c>
      <c r="X4099">
        <v>2300</v>
      </c>
      <c r="Z4099">
        <v>4114302</v>
      </c>
      <c r="AB4099" t="s">
        <v>5940</v>
      </c>
      <c r="AC4099">
        <v>4114302</v>
      </c>
      <c r="AD4099" t="s">
        <v>1803</v>
      </c>
      <c r="AE4099">
        <v>20</v>
      </c>
      <c r="AF4099">
        <v>4114302</v>
      </c>
      <c r="AG4099" t="s">
        <v>1803</v>
      </c>
      <c r="AH4099" t="s">
        <v>5940</v>
      </c>
      <c r="AI4099">
        <v>4114302</v>
      </c>
      <c r="AJ4099" t="s">
        <v>1803</v>
      </c>
      <c r="AK4099">
        <v>3840</v>
      </c>
      <c r="AL4099">
        <v>4114302</v>
      </c>
      <c r="AM4099" t="s">
        <v>1803</v>
      </c>
      <c r="AN4099">
        <v>125</v>
      </c>
      <c r="AO4099">
        <v>0</v>
      </c>
      <c r="AP4099">
        <v>4125902</v>
      </c>
      <c r="AQ4099" t="s">
        <v>1960</v>
      </c>
      <c r="AR4099">
        <v>600</v>
      </c>
    </row>
    <row r="4100" spans="1:44" x14ac:dyDescent="0.25">
      <c r="A4100">
        <v>2512408</v>
      </c>
      <c r="B4100">
        <v>5</v>
      </c>
      <c r="C4100" t="s">
        <v>883</v>
      </c>
      <c r="D4100" t="s">
        <v>5294</v>
      </c>
      <c r="E4100" t="s">
        <v>5940</v>
      </c>
      <c r="F4100" t="s">
        <v>5940</v>
      </c>
      <c r="G4100">
        <v>300</v>
      </c>
      <c r="H4100">
        <v>24</v>
      </c>
      <c r="I4100" t="s">
        <v>5940</v>
      </c>
      <c r="J4100">
        <v>1350</v>
      </c>
      <c r="K4100">
        <v>0</v>
      </c>
      <c r="L4100">
        <v>0</v>
      </c>
      <c r="M4100">
        <v>360</v>
      </c>
      <c r="N4100">
        <v>16</v>
      </c>
      <c r="O4100">
        <v>0</v>
      </c>
      <c r="P4100">
        <v>1150</v>
      </c>
      <c r="R4100">
        <v>2512408</v>
      </c>
      <c r="S4100" t="s">
        <v>5940</v>
      </c>
      <c r="T4100" t="s">
        <v>5940</v>
      </c>
      <c r="U4100">
        <v>300</v>
      </c>
      <c r="V4100">
        <v>24</v>
      </c>
      <c r="W4100" t="s">
        <v>5940</v>
      </c>
      <c r="X4100">
        <v>1350</v>
      </c>
      <c r="Z4100">
        <v>4114351</v>
      </c>
      <c r="AB4100" t="s">
        <v>5940</v>
      </c>
      <c r="AC4100">
        <v>4114351</v>
      </c>
      <c r="AD4100" t="s">
        <v>1804</v>
      </c>
      <c r="AE4100" t="s">
        <v>5940</v>
      </c>
      <c r="AF4100">
        <v>4114351</v>
      </c>
      <c r="AG4100" t="s">
        <v>1804</v>
      </c>
      <c r="AH4100">
        <v>6000</v>
      </c>
      <c r="AI4100">
        <v>4114351</v>
      </c>
      <c r="AJ4100" t="s">
        <v>1804</v>
      </c>
      <c r="AK4100">
        <v>245</v>
      </c>
      <c r="AL4100">
        <v>4114351</v>
      </c>
      <c r="AM4100" t="s">
        <v>1804</v>
      </c>
      <c r="AN4100">
        <v>130</v>
      </c>
      <c r="AO4100">
        <v>0</v>
      </c>
      <c r="AP4100">
        <v>4126009</v>
      </c>
      <c r="AQ4100" t="s">
        <v>1961</v>
      </c>
      <c r="AR4100">
        <v>12500</v>
      </c>
    </row>
    <row r="4101" spans="1:44" x14ac:dyDescent="0.25">
      <c r="A4101">
        <v>2512507</v>
      </c>
      <c r="B4101">
        <v>5</v>
      </c>
      <c r="C4101" t="s">
        <v>883</v>
      </c>
      <c r="D4101" t="s">
        <v>5295</v>
      </c>
      <c r="E4101" t="s">
        <v>5940</v>
      </c>
      <c r="F4101" t="s">
        <v>5940</v>
      </c>
      <c r="G4101">
        <v>2500</v>
      </c>
      <c r="H4101">
        <v>1</v>
      </c>
      <c r="I4101" t="s">
        <v>5940</v>
      </c>
      <c r="J4101">
        <v>1220</v>
      </c>
      <c r="K4101">
        <v>0</v>
      </c>
      <c r="L4101">
        <v>0</v>
      </c>
      <c r="M4101">
        <v>2000</v>
      </c>
      <c r="N4101">
        <v>3</v>
      </c>
      <c r="O4101">
        <v>0</v>
      </c>
      <c r="P4101">
        <v>970</v>
      </c>
      <c r="R4101">
        <v>2512507</v>
      </c>
      <c r="S4101" t="s">
        <v>5940</v>
      </c>
      <c r="T4101" t="s">
        <v>5940</v>
      </c>
      <c r="U4101">
        <v>2500</v>
      </c>
      <c r="V4101">
        <v>1</v>
      </c>
      <c r="W4101" t="s">
        <v>5940</v>
      </c>
      <c r="X4101">
        <v>1220</v>
      </c>
      <c r="Z4101">
        <v>4114401</v>
      </c>
      <c r="AB4101" t="s">
        <v>5940</v>
      </c>
      <c r="AC4101">
        <v>4114401</v>
      </c>
      <c r="AD4101" t="s">
        <v>1805</v>
      </c>
      <c r="AE4101">
        <v>100</v>
      </c>
      <c r="AF4101">
        <v>4114401</v>
      </c>
      <c r="AG4101" t="s">
        <v>1805</v>
      </c>
      <c r="AH4101">
        <v>240</v>
      </c>
      <c r="AI4101">
        <v>4114401</v>
      </c>
      <c r="AJ4101" t="s">
        <v>1805</v>
      </c>
      <c r="AK4101">
        <v>5760</v>
      </c>
      <c r="AL4101">
        <v>4114401</v>
      </c>
      <c r="AM4101" t="s">
        <v>1805</v>
      </c>
      <c r="AN4101">
        <v>63420</v>
      </c>
      <c r="AO4101">
        <v>0</v>
      </c>
      <c r="AP4101">
        <v>4126108</v>
      </c>
      <c r="AQ4101" t="s">
        <v>1962</v>
      </c>
      <c r="AR4101">
        <v>3810</v>
      </c>
    </row>
    <row r="4102" spans="1:44" x14ac:dyDescent="0.25">
      <c r="A4102">
        <v>2512606</v>
      </c>
      <c r="B4102">
        <v>5</v>
      </c>
      <c r="C4102" t="s">
        <v>883</v>
      </c>
      <c r="D4102" t="s">
        <v>5296</v>
      </c>
      <c r="E4102" t="s">
        <v>5940</v>
      </c>
      <c r="F4102" t="s">
        <v>5940</v>
      </c>
      <c r="G4102">
        <v>0</v>
      </c>
      <c r="H4102" t="s">
        <v>5940</v>
      </c>
      <c r="I4102" t="s">
        <v>5940</v>
      </c>
      <c r="J4102">
        <v>6</v>
      </c>
      <c r="K4102">
        <v>0</v>
      </c>
      <c r="L4102">
        <v>0</v>
      </c>
      <c r="M4102">
        <v>28</v>
      </c>
      <c r="N4102">
        <v>0</v>
      </c>
      <c r="O4102">
        <v>0</v>
      </c>
      <c r="P4102">
        <v>12</v>
      </c>
      <c r="R4102">
        <v>2512606</v>
      </c>
      <c r="S4102" t="s">
        <v>5940</v>
      </c>
      <c r="T4102" t="s">
        <v>5940</v>
      </c>
      <c r="U4102">
        <v>0</v>
      </c>
      <c r="V4102" t="s">
        <v>5940</v>
      </c>
      <c r="W4102" t="s">
        <v>5940</v>
      </c>
      <c r="X4102">
        <v>6</v>
      </c>
      <c r="Z4102">
        <v>4114500</v>
      </c>
      <c r="AB4102" t="s">
        <v>5940</v>
      </c>
      <c r="AC4102">
        <v>4114500</v>
      </c>
      <c r="AD4102" t="s">
        <v>1806</v>
      </c>
      <c r="AE4102">
        <v>30</v>
      </c>
      <c r="AF4102">
        <v>4114500</v>
      </c>
      <c r="AG4102" t="s">
        <v>1806</v>
      </c>
      <c r="AH4102" t="s">
        <v>5940</v>
      </c>
      <c r="AI4102">
        <v>4114500</v>
      </c>
      <c r="AJ4102" t="s">
        <v>1806</v>
      </c>
      <c r="AK4102">
        <v>3316</v>
      </c>
      <c r="AL4102">
        <v>4114500</v>
      </c>
      <c r="AM4102" t="s">
        <v>1806</v>
      </c>
      <c r="AN4102">
        <v>34122</v>
      </c>
      <c r="AO4102">
        <v>0</v>
      </c>
      <c r="AP4102">
        <v>4126207</v>
      </c>
      <c r="AQ4102" t="s">
        <v>1963</v>
      </c>
      <c r="AR4102">
        <v>9130</v>
      </c>
    </row>
    <row r="4103" spans="1:44" x14ac:dyDescent="0.25">
      <c r="A4103">
        <v>2512705</v>
      </c>
      <c r="B4103">
        <v>5</v>
      </c>
      <c r="C4103" t="s">
        <v>883</v>
      </c>
      <c r="D4103" t="s">
        <v>5297</v>
      </c>
      <c r="E4103" t="s">
        <v>5940</v>
      </c>
      <c r="F4103" t="s">
        <v>5940</v>
      </c>
      <c r="G4103">
        <v>500</v>
      </c>
      <c r="H4103">
        <v>200</v>
      </c>
      <c r="I4103" t="s">
        <v>5940</v>
      </c>
      <c r="J4103">
        <v>920</v>
      </c>
      <c r="K4103">
        <v>0</v>
      </c>
      <c r="L4103">
        <v>0</v>
      </c>
      <c r="M4103">
        <v>720</v>
      </c>
      <c r="N4103">
        <v>20</v>
      </c>
      <c r="O4103">
        <v>0</v>
      </c>
      <c r="P4103">
        <v>960</v>
      </c>
      <c r="R4103">
        <v>2512705</v>
      </c>
      <c r="S4103" t="s">
        <v>5940</v>
      </c>
      <c r="T4103" t="s">
        <v>5940</v>
      </c>
      <c r="U4103">
        <v>500</v>
      </c>
      <c r="V4103">
        <v>200</v>
      </c>
      <c r="W4103" t="s">
        <v>5940</v>
      </c>
      <c r="X4103">
        <v>920</v>
      </c>
      <c r="Z4103">
        <v>4114609</v>
      </c>
      <c r="AB4103" t="s">
        <v>5940</v>
      </c>
      <c r="AC4103">
        <v>4114609</v>
      </c>
      <c r="AD4103" t="s">
        <v>1807</v>
      </c>
      <c r="AE4103">
        <v>17</v>
      </c>
      <c r="AF4103">
        <v>4114609</v>
      </c>
      <c r="AG4103" t="s">
        <v>1807</v>
      </c>
      <c r="AH4103" t="s">
        <v>5940</v>
      </c>
      <c r="AI4103">
        <v>4114609</v>
      </c>
      <c r="AJ4103" t="s">
        <v>1807</v>
      </c>
      <c r="AK4103">
        <v>108</v>
      </c>
      <c r="AL4103">
        <v>4114609</v>
      </c>
      <c r="AM4103" t="s">
        <v>1807</v>
      </c>
      <c r="AN4103">
        <v>69472</v>
      </c>
      <c r="AO4103">
        <v>0</v>
      </c>
      <c r="AP4103">
        <v>4126256</v>
      </c>
      <c r="AQ4103" t="s">
        <v>1964</v>
      </c>
      <c r="AR4103">
        <v>2820</v>
      </c>
    </row>
    <row r="4104" spans="1:44" x14ac:dyDescent="0.25">
      <c r="A4104">
        <v>2512747</v>
      </c>
      <c r="B4104">
        <v>5</v>
      </c>
      <c r="C4104" t="s">
        <v>883</v>
      </c>
      <c r="D4104" t="s">
        <v>5299</v>
      </c>
      <c r="E4104" t="s">
        <v>5940</v>
      </c>
      <c r="F4104" t="s">
        <v>5940</v>
      </c>
      <c r="G4104">
        <v>240</v>
      </c>
      <c r="H4104">
        <v>157</v>
      </c>
      <c r="I4104" t="s">
        <v>5940</v>
      </c>
      <c r="J4104">
        <v>193</v>
      </c>
      <c r="K4104">
        <v>0</v>
      </c>
      <c r="L4104">
        <v>0</v>
      </c>
      <c r="M4104">
        <v>400</v>
      </c>
      <c r="N4104">
        <v>56</v>
      </c>
      <c r="O4104">
        <v>0</v>
      </c>
      <c r="P4104">
        <v>280</v>
      </c>
      <c r="R4104">
        <v>2512747</v>
      </c>
      <c r="S4104" t="s">
        <v>5940</v>
      </c>
      <c r="T4104" t="s">
        <v>5940</v>
      </c>
      <c r="U4104">
        <v>240</v>
      </c>
      <c r="V4104">
        <v>157</v>
      </c>
      <c r="W4104" t="s">
        <v>5940</v>
      </c>
      <c r="X4104">
        <v>193</v>
      </c>
      <c r="Z4104">
        <v>4114708</v>
      </c>
      <c r="AB4104">
        <v>360</v>
      </c>
      <c r="AC4104">
        <v>4114708</v>
      </c>
      <c r="AD4104" t="s">
        <v>1808</v>
      </c>
      <c r="AE4104" t="s">
        <v>5940</v>
      </c>
      <c r="AF4104">
        <v>4114708</v>
      </c>
      <c r="AG4104" t="s">
        <v>1808</v>
      </c>
      <c r="AH4104">
        <v>11312</v>
      </c>
      <c r="AI4104">
        <v>4114708</v>
      </c>
      <c r="AJ4104" t="s">
        <v>1808</v>
      </c>
      <c r="AK4104">
        <v>175</v>
      </c>
      <c r="AL4104">
        <v>4114708</v>
      </c>
      <c r="AM4104" t="s">
        <v>1808</v>
      </c>
      <c r="AN4104">
        <v>8000</v>
      </c>
      <c r="AO4104">
        <v>0</v>
      </c>
      <c r="AP4104">
        <v>4126272</v>
      </c>
      <c r="AQ4104" t="s">
        <v>1965</v>
      </c>
      <c r="AR4104">
        <v>14535</v>
      </c>
    </row>
    <row r="4105" spans="1:44" x14ac:dyDescent="0.25">
      <c r="A4105">
        <v>2512754</v>
      </c>
      <c r="B4105">
        <v>5</v>
      </c>
      <c r="C4105" t="s">
        <v>883</v>
      </c>
      <c r="D4105" t="s">
        <v>5300</v>
      </c>
      <c r="E4105" t="s">
        <v>5940</v>
      </c>
      <c r="F4105" t="s">
        <v>5940</v>
      </c>
      <c r="G4105">
        <v>75</v>
      </c>
      <c r="H4105">
        <v>1</v>
      </c>
      <c r="I4105" t="s">
        <v>5940</v>
      </c>
      <c r="J4105">
        <v>30</v>
      </c>
      <c r="K4105">
        <v>0</v>
      </c>
      <c r="L4105">
        <v>0</v>
      </c>
      <c r="M4105">
        <v>240</v>
      </c>
      <c r="N4105">
        <v>0</v>
      </c>
      <c r="O4105">
        <v>0</v>
      </c>
      <c r="P4105">
        <v>60</v>
      </c>
      <c r="R4105">
        <v>2512754</v>
      </c>
      <c r="S4105" t="s">
        <v>5940</v>
      </c>
      <c r="T4105" t="s">
        <v>5940</v>
      </c>
      <c r="U4105">
        <v>75</v>
      </c>
      <c r="V4105">
        <v>1</v>
      </c>
      <c r="W4105" t="s">
        <v>5940</v>
      </c>
      <c r="X4105">
        <v>30</v>
      </c>
      <c r="Z4105">
        <v>4114807</v>
      </c>
      <c r="AB4105">
        <v>130</v>
      </c>
      <c r="AC4105">
        <v>4114807</v>
      </c>
      <c r="AD4105" t="s">
        <v>1809</v>
      </c>
      <c r="AE4105">
        <v>62</v>
      </c>
      <c r="AF4105">
        <v>4114807</v>
      </c>
      <c r="AG4105" t="s">
        <v>1809</v>
      </c>
      <c r="AH4105">
        <v>300675</v>
      </c>
      <c r="AI4105">
        <v>4114807</v>
      </c>
      <c r="AJ4105" t="s">
        <v>1809</v>
      </c>
      <c r="AK4105" t="s">
        <v>5940</v>
      </c>
      <c r="AL4105">
        <v>4114807</v>
      </c>
      <c r="AM4105" t="s">
        <v>1809</v>
      </c>
      <c r="AN4105">
        <v>53730</v>
      </c>
      <c r="AO4105">
        <v>0</v>
      </c>
      <c r="AP4105">
        <v>4126306</v>
      </c>
      <c r="AQ4105" t="s">
        <v>1966</v>
      </c>
      <c r="AR4105">
        <v>20000</v>
      </c>
    </row>
    <row r="4106" spans="1:44" x14ac:dyDescent="0.25">
      <c r="A4106">
        <v>2512762</v>
      </c>
      <c r="B4106">
        <v>5</v>
      </c>
      <c r="C4106" t="s">
        <v>883</v>
      </c>
      <c r="D4106" t="s">
        <v>5301</v>
      </c>
      <c r="E4106">
        <v>2400</v>
      </c>
      <c r="F4106" t="s">
        <v>5940</v>
      </c>
      <c r="G4106">
        <v>32</v>
      </c>
      <c r="H4106" t="s">
        <v>5940</v>
      </c>
      <c r="I4106" t="s">
        <v>5940</v>
      </c>
      <c r="J4106">
        <v>33</v>
      </c>
      <c r="K4106">
        <v>2000</v>
      </c>
      <c r="L4106">
        <v>0</v>
      </c>
      <c r="M4106">
        <v>32</v>
      </c>
      <c r="N4106">
        <v>0</v>
      </c>
      <c r="O4106">
        <v>0</v>
      </c>
      <c r="P4106">
        <v>23</v>
      </c>
      <c r="R4106">
        <v>2512762</v>
      </c>
      <c r="S4106">
        <v>2400</v>
      </c>
      <c r="T4106" t="s">
        <v>5940</v>
      </c>
      <c r="U4106">
        <v>32</v>
      </c>
      <c r="V4106" t="s">
        <v>5940</v>
      </c>
      <c r="W4106" t="s">
        <v>5940</v>
      </c>
      <c r="X4106">
        <v>33</v>
      </c>
      <c r="Z4106">
        <v>4114906</v>
      </c>
      <c r="AB4106">
        <v>10</v>
      </c>
      <c r="AC4106">
        <v>4114906</v>
      </c>
      <c r="AD4106" t="s">
        <v>1810</v>
      </c>
      <c r="AE4106">
        <v>165</v>
      </c>
      <c r="AF4106">
        <v>4114906</v>
      </c>
      <c r="AG4106" t="s">
        <v>1810</v>
      </c>
      <c r="AH4106" t="s">
        <v>5940</v>
      </c>
      <c r="AI4106">
        <v>4114906</v>
      </c>
      <c r="AJ4106" t="s">
        <v>1810</v>
      </c>
      <c r="AK4106">
        <v>716</v>
      </c>
      <c r="AL4106">
        <v>4114906</v>
      </c>
      <c r="AM4106" t="s">
        <v>1810</v>
      </c>
      <c r="AN4106">
        <v>48650</v>
      </c>
      <c r="AO4106">
        <v>0</v>
      </c>
      <c r="AP4106">
        <v>4126355</v>
      </c>
      <c r="AQ4106" t="s">
        <v>1967</v>
      </c>
      <c r="AR4106">
        <v>14475</v>
      </c>
    </row>
    <row r="4107" spans="1:44" x14ac:dyDescent="0.25">
      <c r="A4107">
        <v>2512788</v>
      </c>
      <c r="B4107">
        <v>5</v>
      </c>
      <c r="C4107" t="s">
        <v>883</v>
      </c>
      <c r="D4107" t="s">
        <v>5302</v>
      </c>
      <c r="E4107" t="s">
        <v>5940</v>
      </c>
      <c r="F4107" t="s">
        <v>5940</v>
      </c>
      <c r="G4107">
        <v>120</v>
      </c>
      <c r="H4107">
        <v>8</v>
      </c>
      <c r="I4107" t="s">
        <v>5940</v>
      </c>
      <c r="J4107">
        <v>80</v>
      </c>
      <c r="K4107">
        <v>0</v>
      </c>
      <c r="L4107">
        <v>0</v>
      </c>
      <c r="M4107">
        <v>160</v>
      </c>
      <c r="N4107">
        <v>8</v>
      </c>
      <c r="O4107">
        <v>0</v>
      </c>
      <c r="P4107">
        <v>120</v>
      </c>
      <c r="R4107">
        <v>2512788</v>
      </c>
      <c r="S4107" t="s">
        <v>5940</v>
      </c>
      <c r="T4107" t="s">
        <v>5940</v>
      </c>
      <c r="U4107">
        <v>120</v>
      </c>
      <c r="V4107">
        <v>8</v>
      </c>
      <c r="W4107" t="s">
        <v>5940</v>
      </c>
      <c r="X4107">
        <v>80</v>
      </c>
      <c r="Z4107">
        <v>4115002</v>
      </c>
      <c r="AB4107">
        <v>112</v>
      </c>
      <c r="AC4107">
        <v>4115002</v>
      </c>
      <c r="AD4107" t="s">
        <v>1811</v>
      </c>
      <c r="AE4107" t="s">
        <v>5940</v>
      </c>
      <c r="AF4107">
        <v>4115002</v>
      </c>
      <c r="AG4107" t="s">
        <v>1811</v>
      </c>
      <c r="AH4107">
        <v>197444</v>
      </c>
      <c r="AI4107">
        <v>4115002</v>
      </c>
      <c r="AJ4107" t="s">
        <v>1811</v>
      </c>
      <c r="AK4107">
        <v>24</v>
      </c>
      <c r="AL4107">
        <v>4115002</v>
      </c>
      <c r="AM4107" t="s">
        <v>1811</v>
      </c>
      <c r="AN4107">
        <v>400</v>
      </c>
      <c r="AO4107">
        <v>0</v>
      </c>
      <c r="AP4107">
        <v>4126405</v>
      </c>
      <c r="AQ4107" t="s">
        <v>1968</v>
      </c>
      <c r="AR4107">
        <v>46500</v>
      </c>
    </row>
    <row r="4108" spans="1:44" x14ac:dyDescent="0.25">
      <c r="A4108">
        <v>2512804</v>
      </c>
      <c r="B4108">
        <v>5</v>
      </c>
      <c r="C4108" t="s">
        <v>883</v>
      </c>
      <c r="D4108" t="s">
        <v>5303</v>
      </c>
      <c r="E4108" t="s">
        <v>5940</v>
      </c>
      <c r="F4108" t="s">
        <v>5940</v>
      </c>
      <c r="G4108">
        <v>0</v>
      </c>
      <c r="H4108" t="s">
        <v>5940</v>
      </c>
      <c r="I4108" t="s">
        <v>5940</v>
      </c>
      <c r="J4108">
        <v>4</v>
      </c>
      <c r="K4108">
        <v>0</v>
      </c>
      <c r="L4108">
        <v>0</v>
      </c>
      <c r="M4108">
        <v>230</v>
      </c>
      <c r="N4108">
        <v>4</v>
      </c>
      <c r="O4108">
        <v>5</v>
      </c>
      <c r="P4108">
        <v>70</v>
      </c>
      <c r="R4108">
        <v>2512804</v>
      </c>
      <c r="S4108" t="s">
        <v>5940</v>
      </c>
      <c r="T4108" t="s">
        <v>5940</v>
      </c>
      <c r="U4108">
        <v>0</v>
      </c>
      <c r="V4108" t="s">
        <v>5940</v>
      </c>
      <c r="W4108" t="s">
        <v>5940</v>
      </c>
      <c r="X4108">
        <v>4</v>
      </c>
      <c r="Z4108">
        <v>4115101</v>
      </c>
      <c r="AB4108">
        <v>804</v>
      </c>
      <c r="AC4108">
        <v>4115101</v>
      </c>
      <c r="AD4108" t="s">
        <v>1812</v>
      </c>
      <c r="AE4108" t="s">
        <v>5940</v>
      </c>
      <c r="AF4108">
        <v>4115101</v>
      </c>
      <c r="AG4108" t="s">
        <v>1812</v>
      </c>
      <c r="AH4108">
        <v>268900</v>
      </c>
      <c r="AI4108">
        <v>4115101</v>
      </c>
      <c r="AJ4108" t="s">
        <v>1812</v>
      </c>
      <c r="AK4108">
        <v>180</v>
      </c>
      <c r="AL4108">
        <v>4115101</v>
      </c>
      <c r="AM4108" t="s">
        <v>1812</v>
      </c>
      <c r="AN4108">
        <v>33280</v>
      </c>
      <c r="AO4108">
        <v>0</v>
      </c>
      <c r="AP4108">
        <v>4126504</v>
      </c>
      <c r="AQ4108" t="s">
        <v>1969</v>
      </c>
      <c r="AR4108">
        <v>35546</v>
      </c>
    </row>
    <row r="4109" spans="1:44" x14ac:dyDescent="0.25">
      <c r="A4109">
        <v>2512903</v>
      </c>
      <c r="B4109">
        <v>5</v>
      </c>
      <c r="C4109" t="s">
        <v>883</v>
      </c>
      <c r="D4109" t="s">
        <v>5304</v>
      </c>
      <c r="E4109">
        <v>285210</v>
      </c>
      <c r="F4109" t="s">
        <v>5940</v>
      </c>
      <c r="G4109">
        <v>0</v>
      </c>
      <c r="H4109" t="s">
        <v>5940</v>
      </c>
      <c r="I4109" t="s">
        <v>5940</v>
      </c>
      <c r="J4109">
        <v>8</v>
      </c>
      <c r="K4109">
        <v>525000</v>
      </c>
      <c r="L4109">
        <v>0</v>
      </c>
      <c r="M4109">
        <v>0</v>
      </c>
      <c r="N4109">
        <v>0</v>
      </c>
      <c r="O4109">
        <v>0</v>
      </c>
      <c r="P4109">
        <v>5</v>
      </c>
      <c r="R4109">
        <v>2512903</v>
      </c>
      <c r="S4109">
        <v>285210</v>
      </c>
      <c r="T4109" t="s">
        <v>5940</v>
      </c>
      <c r="U4109">
        <v>0</v>
      </c>
      <c r="V4109" t="s">
        <v>5940</v>
      </c>
      <c r="W4109" t="s">
        <v>5940</v>
      </c>
      <c r="X4109">
        <v>8</v>
      </c>
      <c r="Z4109">
        <v>4115200</v>
      </c>
      <c r="AB4109">
        <v>2</v>
      </c>
      <c r="AC4109">
        <v>4115200</v>
      </c>
      <c r="AD4109" t="s">
        <v>1813</v>
      </c>
      <c r="AE4109">
        <v>132</v>
      </c>
      <c r="AF4109">
        <v>4115200</v>
      </c>
      <c r="AG4109" t="s">
        <v>1813</v>
      </c>
      <c r="AH4109">
        <v>133124</v>
      </c>
      <c r="AI4109">
        <v>4115200</v>
      </c>
      <c r="AJ4109" t="s">
        <v>1813</v>
      </c>
      <c r="AK4109">
        <v>20</v>
      </c>
      <c r="AL4109">
        <v>4115200</v>
      </c>
      <c r="AM4109" t="s">
        <v>1813</v>
      </c>
      <c r="AN4109">
        <v>58190</v>
      </c>
      <c r="AO4109">
        <v>0</v>
      </c>
      <c r="AP4109">
        <v>4126603</v>
      </c>
      <c r="AQ4109" t="s">
        <v>1970</v>
      </c>
      <c r="AR4109">
        <v>9108</v>
      </c>
    </row>
    <row r="4110" spans="1:44" x14ac:dyDescent="0.25">
      <c r="A4110">
        <v>2513000</v>
      </c>
      <c r="B4110">
        <v>5</v>
      </c>
      <c r="C4110" t="s">
        <v>883</v>
      </c>
      <c r="D4110" t="s">
        <v>5305</v>
      </c>
      <c r="E4110" t="s">
        <v>5940</v>
      </c>
      <c r="F4110" t="s">
        <v>5940</v>
      </c>
      <c r="G4110">
        <v>40</v>
      </c>
      <c r="H4110" t="s">
        <v>5940</v>
      </c>
      <c r="I4110" t="s">
        <v>5940</v>
      </c>
      <c r="J4110">
        <v>40</v>
      </c>
      <c r="K4110">
        <v>0</v>
      </c>
      <c r="L4110">
        <v>0</v>
      </c>
      <c r="M4110">
        <v>120</v>
      </c>
      <c r="N4110">
        <v>0</v>
      </c>
      <c r="O4110">
        <v>0</v>
      </c>
      <c r="P4110">
        <v>64</v>
      </c>
      <c r="R4110">
        <v>2513000</v>
      </c>
      <c r="S4110" t="s">
        <v>5940</v>
      </c>
      <c r="T4110" t="s">
        <v>5940</v>
      </c>
      <c r="U4110">
        <v>40</v>
      </c>
      <c r="V4110" t="s">
        <v>5940</v>
      </c>
      <c r="W4110" t="s">
        <v>5940</v>
      </c>
      <c r="X4110">
        <v>40</v>
      </c>
      <c r="Z4110">
        <v>4115309</v>
      </c>
      <c r="AB4110" t="s">
        <v>5940</v>
      </c>
      <c r="AC4110">
        <v>4115309</v>
      </c>
      <c r="AD4110" t="s">
        <v>1814</v>
      </c>
      <c r="AE4110">
        <v>4</v>
      </c>
      <c r="AF4110">
        <v>4115309</v>
      </c>
      <c r="AG4110" t="s">
        <v>1814</v>
      </c>
      <c r="AH4110">
        <v>200</v>
      </c>
      <c r="AI4110">
        <v>4115309</v>
      </c>
      <c r="AJ4110" t="s">
        <v>1814</v>
      </c>
      <c r="AK4110">
        <v>2075</v>
      </c>
      <c r="AL4110">
        <v>4115309</v>
      </c>
      <c r="AM4110" t="s">
        <v>1814</v>
      </c>
      <c r="AN4110">
        <v>20621</v>
      </c>
      <c r="AO4110">
        <v>0</v>
      </c>
      <c r="AP4110">
        <v>4126652</v>
      </c>
      <c r="AQ4110" t="s">
        <v>1971</v>
      </c>
      <c r="AR4110">
        <v>15325</v>
      </c>
    </row>
    <row r="4111" spans="1:44" x14ac:dyDescent="0.25">
      <c r="A4111">
        <v>2513109</v>
      </c>
      <c r="B4111">
        <v>5</v>
      </c>
      <c r="C4111" t="s">
        <v>883</v>
      </c>
      <c r="D4111" t="s">
        <v>5306</v>
      </c>
      <c r="E4111" t="s">
        <v>5940</v>
      </c>
      <c r="F4111" t="s">
        <v>5940</v>
      </c>
      <c r="G4111">
        <v>252</v>
      </c>
      <c r="H4111">
        <v>54</v>
      </c>
      <c r="I4111" t="s">
        <v>5940</v>
      </c>
      <c r="J4111">
        <v>54</v>
      </c>
      <c r="K4111">
        <v>0</v>
      </c>
      <c r="L4111">
        <v>0</v>
      </c>
      <c r="M4111">
        <v>1680</v>
      </c>
      <c r="N4111">
        <v>2</v>
      </c>
      <c r="O4111">
        <v>0</v>
      </c>
      <c r="P4111">
        <v>304</v>
      </c>
      <c r="R4111">
        <v>2513109</v>
      </c>
      <c r="S4111" t="s">
        <v>5940</v>
      </c>
      <c r="T4111" t="s">
        <v>5940</v>
      </c>
      <c r="U4111">
        <v>252</v>
      </c>
      <c r="V4111">
        <v>54</v>
      </c>
      <c r="W4111" t="s">
        <v>5940</v>
      </c>
      <c r="X4111">
        <v>54</v>
      </c>
      <c r="Z4111">
        <v>4115358</v>
      </c>
      <c r="AB4111" t="s">
        <v>5940</v>
      </c>
      <c r="AC4111">
        <v>4115358</v>
      </c>
      <c r="AD4111" t="s">
        <v>1815</v>
      </c>
      <c r="AE4111" t="s">
        <v>5940</v>
      </c>
      <c r="AF4111">
        <v>4115358</v>
      </c>
      <c r="AG4111" t="s">
        <v>1815</v>
      </c>
      <c r="AH4111" t="s">
        <v>5940</v>
      </c>
      <c r="AI4111">
        <v>4115358</v>
      </c>
      <c r="AJ4111" t="s">
        <v>1815</v>
      </c>
      <c r="AK4111" t="s">
        <v>5940</v>
      </c>
      <c r="AL4111">
        <v>4115358</v>
      </c>
      <c r="AM4111" t="s">
        <v>1815</v>
      </c>
      <c r="AN4111">
        <v>58422</v>
      </c>
      <c r="AO4111">
        <v>0</v>
      </c>
      <c r="AP4111">
        <v>4126678</v>
      </c>
      <c r="AQ4111" t="s">
        <v>1972</v>
      </c>
      <c r="AR4111">
        <v>22081</v>
      </c>
    </row>
    <row r="4112" spans="1:44" x14ac:dyDescent="0.25">
      <c r="A4112">
        <v>2513158</v>
      </c>
      <c r="B4112">
        <v>5</v>
      </c>
      <c r="C4112" t="s">
        <v>883</v>
      </c>
      <c r="D4112" t="s">
        <v>5307</v>
      </c>
      <c r="E4112" t="s">
        <v>5940</v>
      </c>
      <c r="F4112" t="s">
        <v>5940</v>
      </c>
      <c r="G4112">
        <v>100</v>
      </c>
      <c r="H4112">
        <v>12</v>
      </c>
      <c r="I4112" t="s">
        <v>5940</v>
      </c>
      <c r="J4112">
        <v>180</v>
      </c>
      <c r="K4112">
        <v>0</v>
      </c>
      <c r="L4112">
        <v>0</v>
      </c>
      <c r="M4112">
        <v>350</v>
      </c>
      <c r="N4112">
        <v>0</v>
      </c>
      <c r="O4112">
        <v>0</v>
      </c>
      <c r="P4112">
        <v>240</v>
      </c>
      <c r="R4112">
        <v>2513158</v>
      </c>
      <c r="S4112" t="s">
        <v>5940</v>
      </c>
      <c r="T4112" t="s">
        <v>5940</v>
      </c>
      <c r="U4112">
        <v>100</v>
      </c>
      <c r="V4112">
        <v>12</v>
      </c>
      <c r="W4112" t="s">
        <v>5940</v>
      </c>
      <c r="X4112">
        <v>180</v>
      </c>
      <c r="Z4112">
        <v>4115408</v>
      </c>
      <c r="AB4112" t="s">
        <v>5940</v>
      </c>
      <c r="AC4112">
        <v>4115408</v>
      </c>
      <c r="AD4112" t="s">
        <v>1816</v>
      </c>
      <c r="AE4112" t="s">
        <v>5940</v>
      </c>
      <c r="AF4112">
        <v>4115408</v>
      </c>
      <c r="AG4112" t="s">
        <v>1816</v>
      </c>
      <c r="AH4112">
        <v>7000</v>
      </c>
      <c r="AI4112">
        <v>4115408</v>
      </c>
      <c r="AJ4112" t="s">
        <v>1816</v>
      </c>
      <c r="AK4112">
        <v>500</v>
      </c>
      <c r="AL4112">
        <v>4115408</v>
      </c>
      <c r="AM4112" t="s">
        <v>1816</v>
      </c>
      <c r="AN4112">
        <v>11960</v>
      </c>
      <c r="AO4112">
        <v>0</v>
      </c>
      <c r="AP4112">
        <v>4126702</v>
      </c>
      <c r="AQ4112" t="s">
        <v>1973</v>
      </c>
      <c r="AR4112">
        <v>2598</v>
      </c>
    </row>
    <row r="4113" spans="1:44" x14ac:dyDescent="0.25">
      <c r="A4113">
        <v>2513208</v>
      </c>
      <c r="B4113">
        <v>5</v>
      </c>
      <c r="C4113" t="s">
        <v>883</v>
      </c>
      <c r="D4113" t="s">
        <v>5308</v>
      </c>
      <c r="E4113">
        <v>1750</v>
      </c>
      <c r="F4113" t="s">
        <v>5940</v>
      </c>
      <c r="G4113">
        <v>32</v>
      </c>
      <c r="H4113">
        <v>15</v>
      </c>
      <c r="I4113">
        <v>4</v>
      </c>
      <c r="J4113">
        <v>16</v>
      </c>
      <c r="K4113">
        <v>1400</v>
      </c>
      <c r="L4113">
        <v>0</v>
      </c>
      <c r="M4113">
        <v>180</v>
      </c>
      <c r="N4113">
        <v>3</v>
      </c>
      <c r="O4113">
        <v>6</v>
      </c>
      <c r="P4113">
        <v>80</v>
      </c>
      <c r="R4113">
        <v>2513208</v>
      </c>
      <c r="S4113">
        <v>1750</v>
      </c>
      <c r="T4113" t="s">
        <v>5940</v>
      </c>
      <c r="U4113">
        <v>32</v>
      </c>
      <c r="V4113">
        <v>15</v>
      </c>
      <c r="W4113">
        <v>4</v>
      </c>
      <c r="X4113">
        <v>16</v>
      </c>
      <c r="Z4113">
        <v>4115457</v>
      </c>
      <c r="AB4113" t="s">
        <v>5940</v>
      </c>
      <c r="AC4113">
        <v>4115457</v>
      </c>
      <c r="AD4113" t="s">
        <v>1817</v>
      </c>
      <c r="AE4113">
        <v>373</v>
      </c>
      <c r="AF4113">
        <v>4115457</v>
      </c>
      <c r="AG4113" t="s">
        <v>1817</v>
      </c>
      <c r="AH4113">
        <v>1125</v>
      </c>
      <c r="AI4113">
        <v>4115457</v>
      </c>
      <c r="AJ4113" t="s">
        <v>1817</v>
      </c>
      <c r="AK4113">
        <v>765</v>
      </c>
      <c r="AL4113">
        <v>4115457</v>
      </c>
      <c r="AM4113" t="s">
        <v>1817</v>
      </c>
      <c r="AN4113">
        <v>6480</v>
      </c>
      <c r="AO4113">
        <v>0</v>
      </c>
      <c r="AP4113">
        <v>4126801</v>
      </c>
      <c r="AQ4113" t="s">
        <v>1974</v>
      </c>
      <c r="AR4113">
        <v>760</v>
      </c>
    </row>
    <row r="4114" spans="1:44" x14ac:dyDescent="0.25">
      <c r="A4114">
        <v>2513307</v>
      </c>
      <c r="B4114">
        <v>5</v>
      </c>
      <c r="C4114" t="s">
        <v>883</v>
      </c>
      <c r="D4114" t="s">
        <v>5309</v>
      </c>
      <c r="E4114" t="s">
        <v>5940</v>
      </c>
      <c r="F4114" t="s">
        <v>5940</v>
      </c>
      <c r="G4114">
        <v>210</v>
      </c>
      <c r="H4114">
        <v>342</v>
      </c>
      <c r="I4114">
        <v>331</v>
      </c>
      <c r="J4114">
        <v>66</v>
      </c>
      <c r="K4114">
        <v>0</v>
      </c>
      <c r="L4114">
        <v>0</v>
      </c>
      <c r="M4114">
        <v>150</v>
      </c>
      <c r="N4114">
        <v>166</v>
      </c>
      <c r="O4114">
        <v>111</v>
      </c>
      <c r="P4114">
        <v>97</v>
      </c>
      <c r="R4114">
        <v>2513307</v>
      </c>
      <c r="S4114" t="s">
        <v>5940</v>
      </c>
      <c r="T4114" t="s">
        <v>5940</v>
      </c>
      <c r="U4114">
        <v>210</v>
      </c>
      <c r="V4114">
        <v>342</v>
      </c>
      <c r="W4114">
        <v>331</v>
      </c>
      <c r="X4114">
        <v>66</v>
      </c>
      <c r="Z4114">
        <v>4115507</v>
      </c>
      <c r="AB4114">
        <v>38</v>
      </c>
      <c r="AC4114">
        <v>4115507</v>
      </c>
      <c r="AD4114" t="s">
        <v>1818</v>
      </c>
      <c r="AE4114">
        <v>76</v>
      </c>
      <c r="AF4114">
        <v>4115507</v>
      </c>
      <c r="AG4114" t="s">
        <v>1818</v>
      </c>
      <c r="AH4114">
        <v>182377</v>
      </c>
      <c r="AI4114">
        <v>4115507</v>
      </c>
      <c r="AJ4114" t="s">
        <v>1818</v>
      </c>
      <c r="AK4114">
        <v>168</v>
      </c>
      <c r="AL4114">
        <v>4115507</v>
      </c>
      <c r="AM4114" t="s">
        <v>1818</v>
      </c>
      <c r="AN4114">
        <v>8738</v>
      </c>
      <c r="AO4114">
        <v>0</v>
      </c>
      <c r="AP4114">
        <v>4126900</v>
      </c>
      <c r="AQ4114" t="s">
        <v>1975</v>
      </c>
      <c r="AR4114">
        <v>2060</v>
      </c>
    </row>
    <row r="4115" spans="1:44" x14ac:dyDescent="0.25">
      <c r="A4115">
        <v>2513356</v>
      </c>
      <c r="B4115">
        <v>5</v>
      </c>
      <c r="C4115" t="s">
        <v>883</v>
      </c>
      <c r="D4115" t="s">
        <v>5310</v>
      </c>
      <c r="E4115">
        <v>550</v>
      </c>
      <c r="F4115" t="s">
        <v>5940</v>
      </c>
      <c r="G4115">
        <v>514</v>
      </c>
      <c r="H4115">
        <v>16</v>
      </c>
      <c r="I4115">
        <v>27</v>
      </c>
      <c r="J4115">
        <v>381</v>
      </c>
      <c r="K4115">
        <v>660</v>
      </c>
      <c r="L4115">
        <v>0</v>
      </c>
      <c r="M4115">
        <v>2475</v>
      </c>
      <c r="N4115">
        <v>4</v>
      </c>
      <c r="O4115">
        <v>65</v>
      </c>
      <c r="P4115">
        <v>985</v>
      </c>
      <c r="R4115">
        <v>2513356</v>
      </c>
      <c r="S4115">
        <v>550</v>
      </c>
      <c r="T4115" t="s">
        <v>5940</v>
      </c>
      <c r="U4115">
        <v>514</v>
      </c>
      <c r="V4115">
        <v>16</v>
      </c>
      <c r="W4115">
        <v>27</v>
      </c>
      <c r="X4115">
        <v>381</v>
      </c>
      <c r="Z4115">
        <v>4115606</v>
      </c>
      <c r="AB4115" t="s">
        <v>5940</v>
      </c>
      <c r="AC4115">
        <v>4115606</v>
      </c>
      <c r="AD4115" t="s">
        <v>1819</v>
      </c>
      <c r="AE4115">
        <v>10</v>
      </c>
      <c r="AF4115">
        <v>4115606</v>
      </c>
      <c r="AG4115" t="s">
        <v>1819</v>
      </c>
      <c r="AH4115">
        <v>16640</v>
      </c>
      <c r="AI4115">
        <v>4115606</v>
      </c>
      <c r="AJ4115" t="s">
        <v>1819</v>
      </c>
      <c r="AK4115">
        <v>30</v>
      </c>
      <c r="AL4115">
        <v>4115606</v>
      </c>
      <c r="AM4115" t="s">
        <v>1819</v>
      </c>
      <c r="AN4115">
        <v>23690</v>
      </c>
      <c r="AO4115">
        <v>0</v>
      </c>
      <c r="AP4115">
        <v>4127007</v>
      </c>
      <c r="AQ4115" t="s">
        <v>1976</v>
      </c>
      <c r="AR4115">
        <v>87178</v>
      </c>
    </row>
    <row r="4116" spans="1:44" x14ac:dyDescent="0.25">
      <c r="A4116">
        <v>2513406</v>
      </c>
      <c r="B4116">
        <v>5</v>
      </c>
      <c r="C4116" t="s">
        <v>883</v>
      </c>
      <c r="D4116" t="s">
        <v>5311</v>
      </c>
      <c r="E4116" t="s">
        <v>5940</v>
      </c>
      <c r="F4116" t="s">
        <v>5940</v>
      </c>
      <c r="G4116">
        <v>0</v>
      </c>
      <c r="H4116" t="s">
        <v>5940</v>
      </c>
      <c r="I4116" t="s">
        <v>5940</v>
      </c>
      <c r="J4116" t="s">
        <v>5940</v>
      </c>
      <c r="K4116">
        <v>0</v>
      </c>
      <c r="L4116">
        <v>0</v>
      </c>
      <c r="M4116">
        <v>6</v>
      </c>
      <c r="N4116">
        <v>0</v>
      </c>
      <c r="O4116">
        <v>0</v>
      </c>
      <c r="P4116">
        <v>6</v>
      </c>
      <c r="R4116">
        <v>2513406</v>
      </c>
      <c r="S4116" t="s">
        <v>5940</v>
      </c>
      <c r="T4116" t="s">
        <v>5940</v>
      </c>
      <c r="U4116">
        <v>0</v>
      </c>
      <c r="V4116" t="s">
        <v>5940</v>
      </c>
      <c r="W4116" t="s">
        <v>5940</v>
      </c>
      <c r="X4116" t="s">
        <v>5940</v>
      </c>
      <c r="Z4116">
        <v>4115705</v>
      </c>
      <c r="AB4116" t="s">
        <v>5940</v>
      </c>
      <c r="AC4116">
        <v>4115705</v>
      </c>
      <c r="AD4116" t="s">
        <v>1820</v>
      </c>
      <c r="AE4116">
        <v>74</v>
      </c>
      <c r="AF4116">
        <v>4115705</v>
      </c>
      <c r="AG4116" t="s">
        <v>1820</v>
      </c>
      <c r="AH4116">
        <v>105</v>
      </c>
      <c r="AI4116">
        <v>4115705</v>
      </c>
      <c r="AJ4116" t="s">
        <v>1820</v>
      </c>
      <c r="AK4116" t="s">
        <v>5940</v>
      </c>
      <c r="AL4116">
        <v>4115705</v>
      </c>
      <c r="AM4116" t="s">
        <v>1820</v>
      </c>
      <c r="AN4116" t="s">
        <v>5940</v>
      </c>
      <c r="AO4116">
        <v>0</v>
      </c>
      <c r="AP4116">
        <v>4127106</v>
      </c>
      <c r="AQ4116" t="s">
        <v>1977</v>
      </c>
      <c r="AR4116">
        <v>741</v>
      </c>
    </row>
    <row r="4117" spans="1:44" x14ac:dyDescent="0.25">
      <c r="A4117">
        <v>2513703</v>
      </c>
      <c r="B4117">
        <v>5</v>
      </c>
      <c r="C4117" t="s">
        <v>883</v>
      </c>
      <c r="D4117" t="s">
        <v>5315</v>
      </c>
      <c r="E4117">
        <v>630000</v>
      </c>
      <c r="F4117" t="s">
        <v>5940</v>
      </c>
      <c r="G4117">
        <v>0</v>
      </c>
      <c r="H4117" t="s">
        <v>5940</v>
      </c>
      <c r="I4117" t="s">
        <v>5940</v>
      </c>
      <c r="J4117" t="s">
        <v>5940</v>
      </c>
      <c r="K4117">
        <v>693750</v>
      </c>
      <c r="L4117">
        <v>0</v>
      </c>
      <c r="M4117">
        <v>0</v>
      </c>
      <c r="N4117">
        <v>0</v>
      </c>
      <c r="O4117">
        <v>0</v>
      </c>
      <c r="P4117">
        <v>0</v>
      </c>
      <c r="R4117">
        <v>2513703</v>
      </c>
      <c r="S4117">
        <v>630000</v>
      </c>
      <c r="T4117" t="s">
        <v>5940</v>
      </c>
      <c r="U4117">
        <v>0</v>
      </c>
      <c r="V4117" t="s">
        <v>5940</v>
      </c>
      <c r="W4117" t="s">
        <v>5940</v>
      </c>
      <c r="X4117" t="s">
        <v>5940</v>
      </c>
      <c r="Z4117">
        <v>4115739</v>
      </c>
      <c r="AB4117">
        <v>195</v>
      </c>
      <c r="AC4117">
        <v>4115739</v>
      </c>
      <c r="AD4117" t="s">
        <v>1821</v>
      </c>
      <c r="AE4117">
        <v>138</v>
      </c>
      <c r="AF4117">
        <v>4115739</v>
      </c>
      <c r="AG4117" t="s">
        <v>1821</v>
      </c>
      <c r="AH4117">
        <v>3000</v>
      </c>
      <c r="AI4117">
        <v>4115739</v>
      </c>
      <c r="AJ4117" t="s">
        <v>1821</v>
      </c>
      <c r="AK4117">
        <v>540</v>
      </c>
      <c r="AL4117">
        <v>4115739</v>
      </c>
      <c r="AM4117" t="s">
        <v>1821</v>
      </c>
      <c r="AN4117">
        <v>6897</v>
      </c>
      <c r="AO4117">
        <v>0</v>
      </c>
      <c r="AP4117">
        <v>4127205</v>
      </c>
      <c r="AQ4117" t="s">
        <v>1978</v>
      </c>
      <c r="AR4117">
        <v>13650</v>
      </c>
    </row>
    <row r="4118" spans="1:44" x14ac:dyDescent="0.25">
      <c r="A4118">
        <v>2513802</v>
      </c>
      <c r="B4118">
        <v>5</v>
      </c>
      <c r="C4118" t="s">
        <v>883</v>
      </c>
      <c r="D4118" t="s">
        <v>5316</v>
      </c>
      <c r="E4118" t="s">
        <v>5940</v>
      </c>
      <c r="F4118" t="s">
        <v>5940</v>
      </c>
      <c r="G4118">
        <v>70</v>
      </c>
      <c r="H4118">
        <v>20</v>
      </c>
      <c r="I4118">
        <v>12</v>
      </c>
      <c r="J4118">
        <v>70</v>
      </c>
      <c r="K4118">
        <v>0</v>
      </c>
      <c r="L4118">
        <v>0</v>
      </c>
      <c r="M4118">
        <v>200</v>
      </c>
      <c r="N4118">
        <v>4</v>
      </c>
      <c r="O4118">
        <v>21</v>
      </c>
      <c r="P4118">
        <v>150</v>
      </c>
      <c r="R4118">
        <v>2513802</v>
      </c>
      <c r="S4118" t="s">
        <v>5940</v>
      </c>
      <c r="T4118" t="s">
        <v>5940</v>
      </c>
      <c r="U4118">
        <v>70</v>
      </c>
      <c r="V4118">
        <v>20</v>
      </c>
      <c r="W4118">
        <v>12</v>
      </c>
      <c r="X4118">
        <v>70</v>
      </c>
      <c r="Z4118">
        <v>4115754</v>
      </c>
      <c r="AB4118" t="s">
        <v>5940</v>
      </c>
      <c r="AC4118">
        <v>4115754</v>
      </c>
      <c r="AD4118" t="s">
        <v>1822</v>
      </c>
      <c r="AE4118">
        <v>80</v>
      </c>
      <c r="AF4118">
        <v>4115754</v>
      </c>
      <c r="AG4118" t="s">
        <v>1822</v>
      </c>
      <c r="AH4118" t="s">
        <v>5940</v>
      </c>
      <c r="AI4118">
        <v>4115754</v>
      </c>
      <c r="AJ4118" t="s">
        <v>1822</v>
      </c>
      <c r="AK4118">
        <v>1855</v>
      </c>
      <c r="AL4118">
        <v>4115754</v>
      </c>
      <c r="AM4118" t="s">
        <v>1822</v>
      </c>
      <c r="AN4118">
        <v>9591</v>
      </c>
      <c r="AO4118">
        <v>0</v>
      </c>
      <c r="AP4118">
        <v>4127304</v>
      </c>
      <c r="AQ4118" t="s">
        <v>1979</v>
      </c>
      <c r="AR4118">
        <v>5500</v>
      </c>
    </row>
    <row r="4119" spans="1:44" x14ac:dyDescent="0.25">
      <c r="A4119">
        <v>2513505</v>
      </c>
      <c r="B4119">
        <v>5</v>
      </c>
      <c r="C4119" t="s">
        <v>883</v>
      </c>
      <c r="D4119" t="s">
        <v>5312</v>
      </c>
      <c r="E4119">
        <v>825</v>
      </c>
      <c r="F4119" t="s">
        <v>5940</v>
      </c>
      <c r="G4119">
        <v>512</v>
      </c>
      <c r="H4119">
        <v>67</v>
      </c>
      <c r="I4119">
        <v>42</v>
      </c>
      <c r="J4119">
        <v>283</v>
      </c>
      <c r="K4119">
        <v>825</v>
      </c>
      <c r="L4119">
        <v>0</v>
      </c>
      <c r="M4119">
        <v>3150</v>
      </c>
      <c r="N4119">
        <v>0</v>
      </c>
      <c r="O4119">
        <v>84</v>
      </c>
      <c r="P4119">
        <v>839</v>
      </c>
      <c r="R4119">
        <v>2513505</v>
      </c>
      <c r="S4119">
        <v>825</v>
      </c>
      <c r="T4119" t="s">
        <v>5940</v>
      </c>
      <c r="U4119">
        <v>512</v>
      </c>
      <c r="V4119">
        <v>67</v>
      </c>
      <c r="W4119">
        <v>42</v>
      </c>
      <c r="X4119">
        <v>283</v>
      </c>
      <c r="Z4119">
        <v>4115804</v>
      </c>
      <c r="AB4119" t="s">
        <v>5940</v>
      </c>
      <c r="AC4119">
        <v>4115804</v>
      </c>
      <c r="AD4119" t="s">
        <v>1823</v>
      </c>
      <c r="AE4119">
        <v>40</v>
      </c>
      <c r="AF4119">
        <v>4115804</v>
      </c>
      <c r="AG4119" t="s">
        <v>1823</v>
      </c>
      <c r="AH4119">
        <v>6000</v>
      </c>
      <c r="AI4119">
        <v>4115804</v>
      </c>
      <c r="AJ4119" t="s">
        <v>1823</v>
      </c>
      <c r="AK4119">
        <v>10</v>
      </c>
      <c r="AL4119">
        <v>4115804</v>
      </c>
      <c r="AM4119" t="s">
        <v>1823</v>
      </c>
      <c r="AN4119">
        <v>38350</v>
      </c>
      <c r="AO4119">
        <v>0</v>
      </c>
      <c r="AP4119">
        <v>4127403</v>
      </c>
      <c r="AQ4119" t="s">
        <v>1980</v>
      </c>
      <c r="AR4119">
        <v>22364</v>
      </c>
    </row>
    <row r="4120" spans="1:44" x14ac:dyDescent="0.25">
      <c r="A4120">
        <v>2513604</v>
      </c>
      <c r="B4120">
        <v>5</v>
      </c>
      <c r="C4120" t="s">
        <v>883</v>
      </c>
      <c r="D4120" t="s">
        <v>5313</v>
      </c>
      <c r="E4120" t="s">
        <v>5940</v>
      </c>
      <c r="F4120" t="s">
        <v>5940</v>
      </c>
      <c r="G4120">
        <v>250</v>
      </c>
      <c r="H4120">
        <v>37</v>
      </c>
      <c r="I4120">
        <v>240</v>
      </c>
      <c r="J4120">
        <v>175</v>
      </c>
      <c r="K4120">
        <v>0</v>
      </c>
      <c r="L4120">
        <v>0</v>
      </c>
      <c r="M4120">
        <v>1890</v>
      </c>
      <c r="N4120">
        <v>0</v>
      </c>
      <c r="O4120">
        <v>640</v>
      </c>
      <c r="P4120">
        <v>675</v>
      </c>
      <c r="R4120">
        <v>2513604</v>
      </c>
      <c r="S4120" t="s">
        <v>5940</v>
      </c>
      <c r="T4120" t="s">
        <v>5940</v>
      </c>
      <c r="U4120">
        <v>250</v>
      </c>
      <c r="V4120">
        <v>37</v>
      </c>
      <c r="W4120">
        <v>240</v>
      </c>
      <c r="X4120">
        <v>175</v>
      </c>
      <c r="Z4120">
        <v>4115853</v>
      </c>
      <c r="AB4120" t="s">
        <v>5940</v>
      </c>
      <c r="AC4120">
        <v>4115853</v>
      </c>
      <c r="AD4120" t="s">
        <v>1824</v>
      </c>
      <c r="AE4120">
        <v>4</v>
      </c>
      <c r="AF4120">
        <v>4115853</v>
      </c>
      <c r="AG4120" t="s">
        <v>1824</v>
      </c>
      <c r="AH4120">
        <v>1000</v>
      </c>
      <c r="AI4120">
        <v>4115853</v>
      </c>
      <c r="AJ4120" t="s">
        <v>1824</v>
      </c>
      <c r="AK4120">
        <v>17</v>
      </c>
      <c r="AL4120">
        <v>4115853</v>
      </c>
      <c r="AM4120" t="s">
        <v>1824</v>
      </c>
      <c r="AN4120">
        <v>17394</v>
      </c>
      <c r="AO4120">
        <v>0</v>
      </c>
      <c r="AP4120">
        <v>4127502</v>
      </c>
      <c r="AQ4120" t="s">
        <v>1981</v>
      </c>
      <c r="AR4120">
        <v>166144</v>
      </c>
    </row>
    <row r="4121" spans="1:44" x14ac:dyDescent="0.25">
      <c r="A4121">
        <v>2513653</v>
      </c>
      <c r="B4121">
        <v>5</v>
      </c>
      <c r="C4121" t="s">
        <v>883</v>
      </c>
      <c r="D4121" t="s">
        <v>5314</v>
      </c>
      <c r="E4121">
        <v>75</v>
      </c>
      <c r="F4121" t="s">
        <v>5940</v>
      </c>
      <c r="G4121">
        <v>90</v>
      </c>
      <c r="H4121" t="s">
        <v>5940</v>
      </c>
      <c r="I4121">
        <v>3</v>
      </c>
      <c r="J4121">
        <v>27</v>
      </c>
      <c r="K4121">
        <v>60</v>
      </c>
      <c r="L4121">
        <v>0</v>
      </c>
      <c r="M4121">
        <v>60</v>
      </c>
      <c r="N4121">
        <v>5</v>
      </c>
      <c r="O4121">
        <v>2</v>
      </c>
      <c r="P4121">
        <v>32</v>
      </c>
      <c r="R4121">
        <v>2513653</v>
      </c>
      <c r="S4121">
        <v>75</v>
      </c>
      <c r="T4121" t="s">
        <v>5940</v>
      </c>
      <c r="U4121">
        <v>90</v>
      </c>
      <c r="V4121" t="s">
        <v>5940</v>
      </c>
      <c r="W4121">
        <v>3</v>
      </c>
      <c r="X4121">
        <v>27</v>
      </c>
      <c r="Z4121">
        <v>4115903</v>
      </c>
      <c r="AB4121">
        <v>1218</v>
      </c>
      <c r="AC4121">
        <v>4115903</v>
      </c>
      <c r="AD4121" t="s">
        <v>1825</v>
      </c>
      <c r="AE4121">
        <v>30</v>
      </c>
      <c r="AF4121">
        <v>4115903</v>
      </c>
      <c r="AG4121" t="s">
        <v>1825</v>
      </c>
      <c r="AH4121">
        <v>136850</v>
      </c>
      <c r="AI4121">
        <v>4115903</v>
      </c>
      <c r="AJ4121" t="s">
        <v>1825</v>
      </c>
      <c r="AK4121">
        <v>12</v>
      </c>
      <c r="AL4121">
        <v>4115903</v>
      </c>
      <c r="AM4121" t="s">
        <v>1825</v>
      </c>
      <c r="AN4121">
        <v>8108</v>
      </c>
      <c r="AO4121">
        <v>0</v>
      </c>
      <c r="AP4121">
        <v>4127601</v>
      </c>
      <c r="AQ4121" t="s">
        <v>1982</v>
      </c>
      <c r="AR4121">
        <v>24429</v>
      </c>
    </row>
    <row r="4122" spans="1:44" x14ac:dyDescent="0.25">
      <c r="A4122">
        <v>2513851</v>
      </c>
      <c r="B4122">
        <v>5</v>
      </c>
      <c r="C4122" t="s">
        <v>883</v>
      </c>
      <c r="D4122" t="s">
        <v>5317</v>
      </c>
      <c r="E4122" t="s">
        <v>5940</v>
      </c>
      <c r="F4122" t="s">
        <v>5940</v>
      </c>
      <c r="G4122">
        <v>360</v>
      </c>
      <c r="H4122">
        <v>40</v>
      </c>
      <c r="I4122" t="s">
        <v>5940</v>
      </c>
      <c r="J4122">
        <v>180</v>
      </c>
      <c r="K4122">
        <v>0</v>
      </c>
      <c r="L4122">
        <v>0</v>
      </c>
      <c r="M4122">
        <v>500</v>
      </c>
      <c r="N4122">
        <v>24</v>
      </c>
      <c r="O4122">
        <v>0</v>
      </c>
      <c r="P4122">
        <v>240</v>
      </c>
      <c r="R4122">
        <v>2513851</v>
      </c>
      <c r="S4122" t="s">
        <v>5940</v>
      </c>
      <c r="T4122" t="s">
        <v>5940</v>
      </c>
      <c r="U4122">
        <v>360</v>
      </c>
      <c r="V4122">
        <v>40</v>
      </c>
      <c r="W4122" t="s">
        <v>5940</v>
      </c>
      <c r="X4122">
        <v>180</v>
      </c>
      <c r="Z4122">
        <v>4116000</v>
      </c>
      <c r="AB4122">
        <v>79</v>
      </c>
      <c r="AC4122">
        <v>4116000</v>
      </c>
      <c r="AD4122" t="s">
        <v>1826</v>
      </c>
      <c r="AE4122" t="s">
        <v>5940</v>
      </c>
      <c r="AF4122">
        <v>4116000</v>
      </c>
      <c r="AG4122" t="s">
        <v>1826</v>
      </c>
      <c r="AH4122">
        <v>40965</v>
      </c>
      <c r="AI4122">
        <v>4116000</v>
      </c>
      <c r="AJ4122" t="s">
        <v>1826</v>
      </c>
      <c r="AK4122">
        <v>102</v>
      </c>
      <c r="AL4122">
        <v>4116000</v>
      </c>
      <c r="AM4122" t="s">
        <v>1826</v>
      </c>
      <c r="AN4122">
        <v>1966</v>
      </c>
      <c r="AO4122">
        <v>0</v>
      </c>
      <c r="AP4122">
        <v>4127700</v>
      </c>
      <c r="AQ4122" t="s">
        <v>1983</v>
      </c>
      <c r="AR4122">
        <v>65800</v>
      </c>
    </row>
    <row r="4123" spans="1:44" x14ac:dyDescent="0.25">
      <c r="A4123">
        <v>2513927</v>
      </c>
      <c r="B4123">
        <v>5</v>
      </c>
      <c r="C4123" t="s">
        <v>883</v>
      </c>
      <c r="D4123" t="s">
        <v>5319</v>
      </c>
      <c r="E4123">
        <v>150</v>
      </c>
      <c r="F4123" t="s">
        <v>5940</v>
      </c>
      <c r="G4123">
        <v>24</v>
      </c>
      <c r="H4123">
        <v>5</v>
      </c>
      <c r="I4123">
        <v>1</v>
      </c>
      <c r="J4123">
        <v>25</v>
      </c>
      <c r="K4123">
        <v>150</v>
      </c>
      <c r="L4123">
        <v>0</v>
      </c>
      <c r="M4123">
        <v>105</v>
      </c>
      <c r="N4123">
        <v>0</v>
      </c>
      <c r="O4123">
        <v>10</v>
      </c>
      <c r="P4123">
        <v>24</v>
      </c>
      <c r="R4123">
        <v>2513927</v>
      </c>
      <c r="S4123">
        <v>150</v>
      </c>
      <c r="T4123" t="s">
        <v>5940</v>
      </c>
      <c r="U4123">
        <v>24</v>
      </c>
      <c r="V4123">
        <v>5</v>
      </c>
      <c r="W4123">
        <v>1</v>
      </c>
      <c r="X4123">
        <v>25</v>
      </c>
      <c r="Z4123">
        <v>4116059</v>
      </c>
      <c r="AB4123">
        <v>25</v>
      </c>
      <c r="AC4123">
        <v>4116059</v>
      </c>
      <c r="AD4123" t="s">
        <v>1827</v>
      </c>
      <c r="AE4123">
        <v>40</v>
      </c>
      <c r="AF4123">
        <v>4116059</v>
      </c>
      <c r="AG4123" t="s">
        <v>1827</v>
      </c>
      <c r="AH4123">
        <v>4200</v>
      </c>
      <c r="AI4123">
        <v>4116059</v>
      </c>
      <c r="AJ4123" t="s">
        <v>1827</v>
      </c>
      <c r="AK4123">
        <v>5</v>
      </c>
      <c r="AL4123">
        <v>4116059</v>
      </c>
      <c r="AM4123" t="s">
        <v>1827</v>
      </c>
      <c r="AN4123">
        <v>36720</v>
      </c>
      <c r="AO4123">
        <v>0</v>
      </c>
      <c r="AP4123">
        <v>4127809</v>
      </c>
      <c r="AQ4123" t="s">
        <v>1984</v>
      </c>
      <c r="AR4123">
        <v>14509</v>
      </c>
    </row>
    <row r="4124" spans="1:44" x14ac:dyDescent="0.25">
      <c r="A4124">
        <v>2513901</v>
      </c>
      <c r="B4124">
        <v>5</v>
      </c>
      <c r="C4124" t="s">
        <v>883</v>
      </c>
      <c r="D4124" t="s">
        <v>5318</v>
      </c>
      <c r="E4124" t="s">
        <v>5940</v>
      </c>
      <c r="F4124" t="s">
        <v>5940</v>
      </c>
      <c r="G4124">
        <v>0</v>
      </c>
      <c r="H4124" t="s">
        <v>5940</v>
      </c>
      <c r="I4124" t="s">
        <v>5940</v>
      </c>
      <c r="J4124">
        <v>135</v>
      </c>
      <c r="K4124">
        <v>0</v>
      </c>
      <c r="L4124">
        <v>0</v>
      </c>
      <c r="M4124">
        <v>54</v>
      </c>
      <c r="N4124">
        <v>0</v>
      </c>
      <c r="O4124">
        <v>13</v>
      </c>
      <c r="P4124">
        <v>200</v>
      </c>
      <c r="R4124">
        <v>2513901</v>
      </c>
      <c r="S4124" t="s">
        <v>5940</v>
      </c>
      <c r="T4124" t="s">
        <v>5940</v>
      </c>
      <c r="U4124">
        <v>0</v>
      </c>
      <c r="V4124" t="s">
        <v>5940</v>
      </c>
      <c r="W4124" t="s">
        <v>5940</v>
      </c>
      <c r="X4124">
        <v>135</v>
      </c>
      <c r="Z4124">
        <v>4116109</v>
      </c>
      <c r="AB4124">
        <v>2000</v>
      </c>
      <c r="AC4124">
        <v>4116109</v>
      </c>
      <c r="AD4124" t="s">
        <v>1828</v>
      </c>
      <c r="AE4124" t="s">
        <v>5940</v>
      </c>
      <c r="AF4124">
        <v>4116109</v>
      </c>
      <c r="AG4124" t="s">
        <v>1828</v>
      </c>
      <c r="AH4124">
        <v>456085</v>
      </c>
      <c r="AI4124">
        <v>4116109</v>
      </c>
      <c r="AJ4124" t="s">
        <v>1828</v>
      </c>
      <c r="AK4124">
        <v>75</v>
      </c>
      <c r="AL4124">
        <v>4116109</v>
      </c>
      <c r="AM4124" t="s">
        <v>1828</v>
      </c>
      <c r="AN4124">
        <v>32550</v>
      </c>
      <c r="AO4124">
        <v>0</v>
      </c>
      <c r="AP4124">
        <v>4127858</v>
      </c>
      <c r="AQ4124" t="s">
        <v>1985</v>
      </c>
      <c r="AR4124">
        <v>62000</v>
      </c>
    </row>
    <row r="4125" spans="1:44" x14ac:dyDescent="0.25">
      <c r="A4125">
        <v>2513968</v>
      </c>
      <c r="B4125">
        <v>5</v>
      </c>
      <c r="C4125" t="s">
        <v>883</v>
      </c>
      <c r="D4125" t="s">
        <v>5321</v>
      </c>
      <c r="E4125" t="s">
        <v>5940</v>
      </c>
      <c r="F4125" t="s">
        <v>5940</v>
      </c>
      <c r="G4125">
        <v>3</v>
      </c>
      <c r="H4125">
        <v>5</v>
      </c>
      <c r="I4125" t="s">
        <v>5940</v>
      </c>
      <c r="J4125">
        <v>92</v>
      </c>
      <c r="K4125">
        <v>0</v>
      </c>
      <c r="L4125">
        <v>0</v>
      </c>
      <c r="M4125">
        <v>50</v>
      </c>
      <c r="N4125">
        <v>29</v>
      </c>
      <c r="O4125">
        <v>3</v>
      </c>
      <c r="P4125">
        <v>82</v>
      </c>
      <c r="R4125">
        <v>2513968</v>
      </c>
      <c r="S4125" t="s">
        <v>5940</v>
      </c>
      <c r="T4125" t="s">
        <v>5940</v>
      </c>
      <c r="U4125">
        <v>3</v>
      </c>
      <c r="V4125">
        <v>5</v>
      </c>
      <c r="W4125" t="s">
        <v>5940</v>
      </c>
      <c r="X4125">
        <v>92</v>
      </c>
      <c r="Z4125">
        <v>4116208</v>
      </c>
      <c r="AB4125" t="s">
        <v>5940</v>
      </c>
      <c r="AC4125">
        <v>4116208</v>
      </c>
      <c r="AD4125" t="s">
        <v>1829</v>
      </c>
      <c r="AE4125">
        <v>228</v>
      </c>
      <c r="AF4125">
        <v>4116208</v>
      </c>
      <c r="AG4125" t="s">
        <v>1829</v>
      </c>
      <c r="AH4125">
        <v>5500</v>
      </c>
      <c r="AI4125">
        <v>4116208</v>
      </c>
      <c r="AJ4125" t="s">
        <v>1829</v>
      </c>
      <c r="AK4125">
        <v>62</v>
      </c>
      <c r="AL4125">
        <v>4116208</v>
      </c>
      <c r="AM4125" t="s">
        <v>1829</v>
      </c>
      <c r="AN4125" t="s">
        <v>5940</v>
      </c>
      <c r="AO4125">
        <v>0</v>
      </c>
      <c r="AP4125">
        <v>4127882</v>
      </c>
      <c r="AQ4125" t="s">
        <v>1986</v>
      </c>
      <c r="AR4125">
        <v>6679</v>
      </c>
    </row>
    <row r="4126" spans="1:44" x14ac:dyDescent="0.25">
      <c r="A4126">
        <v>2513943</v>
      </c>
      <c r="B4126">
        <v>5</v>
      </c>
      <c r="C4126" t="s">
        <v>883</v>
      </c>
      <c r="D4126" t="s">
        <v>5320</v>
      </c>
      <c r="E4126" t="s">
        <v>5940</v>
      </c>
      <c r="F4126" t="s">
        <v>5940</v>
      </c>
      <c r="G4126">
        <v>150</v>
      </c>
      <c r="H4126">
        <v>8</v>
      </c>
      <c r="I4126" t="s">
        <v>5940</v>
      </c>
      <c r="J4126">
        <v>150</v>
      </c>
      <c r="K4126">
        <v>0</v>
      </c>
      <c r="L4126">
        <v>0</v>
      </c>
      <c r="M4126">
        <v>200</v>
      </c>
      <c r="N4126">
        <v>0</v>
      </c>
      <c r="O4126">
        <v>0</v>
      </c>
      <c r="P4126">
        <v>150</v>
      </c>
      <c r="R4126">
        <v>2513943</v>
      </c>
      <c r="S4126" t="s">
        <v>5940</v>
      </c>
      <c r="T4126" t="s">
        <v>5940</v>
      </c>
      <c r="U4126">
        <v>150</v>
      </c>
      <c r="V4126">
        <v>8</v>
      </c>
      <c r="W4126" t="s">
        <v>5940</v>
      </c>
      <c r="X4126">
        <v>150</v>
      </c>
      <c r="Z4126">
        <v>4116307</v>
      </c>
      <c r="AB4126">
        <v>231</v>
      </c>
      <c r="AC4126">
        <v>4116307</v>
      </c>
      <c r="AD4126" t="s">
        <v>1830</v>
      </c>
      <c r="AE4126">
        <v>12</v>
      </c>
      <c r="AF4126">
        <v>4116307</v>
      </c>
      <c r="AG4126" t="s">
        <v>1830</v>
      </c>
      <c r="AH4126">
        <v>122815</v>
      </c>
      <c r="AI4126">
        <v>4116307</v>
      </c>
      <c r="AJ4126" t="s">
        <v>1830</v>
      </c>
      <c r="AK4126">
        <v>10</v>
      </c>
      <c r="AL4126">
        <v>4116307</v>
      </c>
      <c r="AM4126" t="s">
        <v>1830</v>
      </c>
      <c r="AN4126">
        <v>11730</v>
      </c>
      <c r="AO4126">
        <v>0</v>
      </c>
      <c r="AP4126">
        <v>4127908</v>
      </c>
      <c r="AQ4126" t="s">
        <v>1987</v>
      </c>
      <c r="AR4126">
        <v>3120</v>
      </c>
    </row>
    <row r="4127" spans="1:44" x14ac:dyDescent="0.25">
      <c r="A4127">
        <v>2513984</v>
      </c>
      <c r="B4127">
        <v>5</v>
      </c>
      <c r="C4127" t="s">
        <v>883</v>
      </c>
      <c r="D4127" t="s">
        <v>5322</v>
      </c>
      <c r="E4127">
        <v>300</v>
      </c>
      <c r="F4127" t="s">
        <v>5940</v>
      </c>
      <c r="G4127">
        <v>28</v>
      </c>
      <c r="H4127">
        <v>3</v>
      </c>
      <c r="I4127">
        <v>4</v>
      </c>
      <c r="J4127">
        <v>18</v>
      </c>
      <c r="K4127">
        <v>250</v>
      </c>
      <c r="L4127">
        <v>0</v>
      </c>
      <c r="M4127">
        <v>90</v>
      </c>
      <c r="N4127">
        <v>2</v>
      </c>
      <c r="O4127">
        <v>6</v>
      </c>
      <c r="P4127">
        <v>46</v>
      </c>
      <c r="R4127">
        <v>2513984</v>
      </c>
      <c r="S4127">
        <v>300</v>
      </c>
      <c r="T4127" t="s">
        <v>5940</v>
      </c>
      <c r="U4127">
        <v>28</v>
      </c>
      <c r="V4127">
        <v>3</v>
      </c>
      <c r="W4127">
        <v>4</v>
      </c>
      <c r="X4127">
        <v>18</v>
      </c>
      <c r="Z4127">
        <v>4116406</v>
      </c>
      <c r="AB4127">
        <v>390</v>
      </c>
      <c r="AC4127">
        <v>4116406</v>
      </c>
      <c r="AD4127" t="s">
        <v>1831</v>
      </c>
      <c r="AE4127">
        <v>12</v>
      </c>
      <c r="AF4127">
        <v>4116406</v>
      </c>
      <c r="AG4127" t="s">
        <v>1831</v>
      </c>
      <c r="AH4127">
        <v>381958</v>
      </c>
      <c r="AI4127">
        <v>4116406</v>
      </c>
      <c r="AJ4127" t="s">
        <v>1831</v>
      </c>
      <c r="AK4127">
        <v>6</v>
      </c>
      <c r="AL4127">
        <v>4116406</v>
      </c>
      <c r="AM4127" t="s">
        <v>1831</v>
      </c>
      <c r="AN4127">
        <v>4500</v>
      </c>
      <c r="AO4127">
        <v>0</v>
      </c>
      <c r="AP4127">
        <v>4127957</v>
      </c>
      <c r="AQ4127" t="s">
        <v>1988</v>
      </c>
      <c r="AR4127">
        <v>55469</v>
      </c>
    </row>
    <row r="4128" spans="1:44" x14ac:dyDescent="0.25">
      <c r="A4128">
        <v>2514008</v>
      </c>
      <c r="B4128">
        <v>5</v>
      </c>
      <c r="C4128" t="s">
        <v>883</v>
      </c>
      <c r="D4128" t="s">
        <v>5323</v>
      </c>
      <c r="E4128" t="s">
        <v>5940</v>
      </c>
      <c r="F4128" t="s">
        <v>5940</v>
      </c>
      <c r="G4128">
        <v>240</v>
      </c>
      <c r="H4128">
        <v>12</v>
      </c>
      <c r="I4128" t="s">
        <v>5940</v>
      </c>
      <c r="J4128">
        <v>110</v>
      </c>
      <c r="K4128">
        <v>0</v>
      </c>
      <c r="L4128">
        <v>0</v>
      </c>
      <c r="M4128">
        <v>600</v>
      </c>
      <c r="N4128">
        <v>5</v>
      </c>
      <c r="O4128">
        <v>0</v>
      </c>
      <c r="P4128">
        <v>330</v>
      </c>
      <c r="R4128">
        <v>2514008</v>
      </c>
      <c r="S4128" t="s">
        <v>5940</v>
      </c>
      <c r="T4128" t="s">
        <v>5940</v>
      </c>
      <c r="U4128">
        <v>240</v>
      </c>
      <c r="V4128">
        <v>12</v>
      </c>
      <c r="W4128" t="s">
        <v>5940</v>
      </c>
      <c r="X4128">
        <v>110</v>
      </c>
      <c r="Z4128">
        <v>4116505</v>
      </c>
      <c r="AB4128" t="s">
        <v>5940</v>
      </c>
      <c r="AC4128">
        <v>4116505</v>
      </c>
      <c r="AD4128" t="s">
        <v>1832</v>
      </c>
      <c r="AE4128" t="s">
        <v>5940</v>
      </c>
      <c r="AF4128">
        <v>4116505</v>
      </c>
      <c r="AG4128" t="s">
        <v>1832</v>
      </c>
      <c r="AH4128">
        <v>77393</v>
      </c>
      <c r="AI4128">
        <v>4116505</v>
      </c>
      <c r="AJ4128" t="s">
        <v>1832</v>
      </c>
      <c r="AK4128" t="s">
        <v>5940</v>
      </c>
      <c r="AL4128">
        <v>4116505</v>
      </c>
      <c r="AM4128" t="s">
        <v>1832</v>
      </c>
      <c r="AN4128">
        <v>600</v>
      </c>
      <c r="AO4128">
        <v>0</v>
      </c>
      <c r="AP4128">
        <v>4127965</v>
      </c>
      <c r="AQ4128" t="s">
        <v>1989</v>
      </c>
      <c r="AR4128">
        <v>19840</v>
      </c>
    </row>
    <row r="4129" spans="1:44" x14ac:dyDescent="0.25">
      <c r="A4129">
        <v>2500700</v>
      </c>
      <c r="B4129">
        <v>5</v>
      </c>
      <c r="C4129" t="s">
        <v>883</v>
      </c>
      <c r="D4129" t="s">
        <v>5150</v>
      </c>
      <c r="E4129">
        <v>150</v>
      </c>
      <c r="F4129" t="s">
        <v>5940</v>
      </c>
      <c r="G4129">
        <v>30</v>
      </c>
      <c r="H4129">
        <v>290</v>
      </c>
      <c r="I4129">
        <v>1132</v>
      </c>
      <c r="J4129">
        <v>42</v>
      </c>
      <c r="K4129">
        <v>125</v>
      </c>
      <c r="L4129">
        <v>0</v>
      </c>
      <c r="M4129">
        <v>120</v>
      </c>
      <c r="N4129">
        <v>368</v>
      </c>
      <c r="O4129">
        <v>515</v>
      </c>
      <c r="P4129">
        <v>60</v>
      </c>
      <c r="R4129">
        <v>2500700</v>
      </c>
      <c r="S4129">
        <v>150</v>
      </c>
      <c r="T4129" t="s">
        <v>5940</v>
      </c>
      <c r="U4129">
        <v>30</v>
      </c>
      <c r="V4129">
        <v>290</v>
      </c>
      <c r="W4129">
        <v>1132</v>
      </c>
      <c r="X4129">
        <v>42</v>
      </c>
      <c r="Z4129">
        <v>4116604</v>
      </c>
      <c r="AB4129">
        <v>48</v>
      </c>
      <c r="AC4129">
        <v>4116604</v>
      </c>
      <c r="AD4129" t="s">
        <v>1833</v>
      </c>
      <c r="AE4129">
        <v>20</v>
      </c>
      <c r="AF4129">
        <v>4116604</v>
      </c>
      <c r="AG4129" t="s">
        <v>1833</v>
      </c>
      <c r="AH4129">
        <v>80000</v>
      </c>
      <c r="AI4129">
        <v>4116604</v>
      </c>
      <c r="AJ4129" t="s">
        <v>1833</v>
      </c>
      <c r="AK4129">
        <v>36</v>
      </c>
      <c r="AL4129">
        <v>4116604</v>
      </c>
      <c r="AM4129" t="s">
        <v>1833</v>
      </c>
      <c r="AN4129">
        <v>9500</v>
      </c>
      <c r="AO4129">
        <v>0</v>
      </c>
      <c r="AP4129">
        <v>4128005</v>
      </c>
      <c r="AQ4129" t="s">
        <v>1990</v>
      </c>
      <c r="AR4129">
        <v>78820</v>
      </c>
    </row>
    <row r="4130" spans="1:44" x14ac:dyDescent="0.25">
      <c r="A4130">
        <v>2514107</v>
      </c>
      <c r="B4130">
        <v>5</v>
      </c>
      <c r="C4130" t="s">
        <v>883</v>
      </c>
      <c r="D4130" t="s">
        <v>5324</v>
      </c>
      <c r="E4130" t="s">
        <v>5940</v>
      </c>
      <c r="F4130" t="s">
        <v>5940</v>
      </c>
      <c r="G4130">
        <v>240</v>
      </c>
      <c r="H4130">
        <v>16</v>
      </c>
      <c r="I4130" t="s">
        <v>5940</v>
      </c>
      <c r="J4130">
        <v>240</v>
      </c>
      <c r="K4130">
        <v>0</v>
      </c>
      <c r="L4130">
        <v>0</v>
      </c>
      <c r="M4130">
        <v>400</v>
      </c>
      <c r="N4130">
        <v>5</v>
      </c>
      <c r="O4130">
        <v>0</v>
      </c>
      <c r="P4130">
        <v>192</v>
      </c>
      <c r="R4130">
        <v>2514107</v>
      </c>
      <c r="S4130" t="s">
        <v>5940</v>
      </c>
      <c r="T4130" t="s">
        <v>5940</v>
      </c>
      <c r="U4130">
        <v>240</v>
      </c>
      <c r="V4130">
        <v>16</v>
      </c>
      <c r="W4130" t="s">
        <v>5940</v>
      </c>
      <c r="X4130">
        <v>240</v>
      </c>
      <c r="Z4130">
        <v>4116703</v>
      </c>
      <c r="AB4130">
        <v>70</v>
      </c>
      <c r="AC4130">
        <v>4116703</v>
      </c>
      <c r="AD4130" t="s">
        <v>1834</v>
      </c>
      <c r="AE4130">
        <v>980</v>
      </c>
      <c r="AF4130">
        <v>4116703</v>
      </c>
      <c r="AG4130" t="s">
        <v>1834</v>
      </c>
      <c r="AH4130" t="s">
        <v>5940</v>
      </c>
      <c r="AI4130">
        <v>4116703</v>
      </c>
      <c r="AJ4130" t="s">
        <v>1834</v>
      </c>
      <c r="AK4130">
        <v>110</v>
      </c>
      <c r="AL4130">
        <v>4116703</v>
      </c>
      <c r="AM4130" t="s">
        <v>1834</v>
      </c>
      <c r="AN4130">
        <v>72840</v>
      </c>
      <c r="AO4130">
        <v>0</v>
      </c>
      <c r="AP4130">
        <v>4128104</v>
      </c>
      <c r="AQ4130" t="s">
        <v>1991</v>
      </c>
      <c r="AR4130">
        <v>1290</v>
      </c>
    </row>
    <row r="4131" spans="1:44" x14ac:dyDescent="0.25">
      <c r="A4131">
        <v>2514206</v>
      </c>
      <c r="B4131">
        <v>5</v>
      </c>
      <c r="C4131" t="s">
        <v>883</v>
      </c>
      <c r="D4131" t="s">
        <v>5325</v>
      </c>
      <c r="E4131">
        <v>750</v>
      </c>
      <c r="F4131" t="s">
        <v>5940</v>
      </c>
      <c r="G4131">
        <v>84</v>
      </c>
      <c r="H4131">
        <v>40</v>
      </c>
      <c r="I4131">
        <v>24</v>
      </c>
      <c r="J4131">
        <v>32</v>
      </c>
      <c r="K4131">
        <v>600</v>
      </c>
      <c r="L4131">
        <v>0</v>
      </c>
      <c r="M4131">
        <v>150</v>
      </c>
      <c r="N4131">
        <v>0</v>
      </c>
      <c r="O4131">
        <v>15</v>
      </c>
      <c r="P4131">
        <v>80</v>
      </c>
      <c r="R4131">
        <v>2514206</v>
      </c>
      <c r="S4131">
        <v>750</v>
      </c>
      <c r="T4131" t="s">
        <v>5940</v>
      </c>
      <c r="U4131">
        <v>84</v>
      </c>
      <c r="V4131">
        <v>40</v>
      </c>
      <c r="W4131">
        <v>24</v>
      </c>
      <c r="X4131">
        <v>32</v>
      </c>
      <c r="Z4131">
        <v>4116802</v>
      </c>
      <c r="AB4131">
        <v>344</v>
      </c>
      <c r="AC4131">
        <v>4116802</v>
      </c>
      <c r="AD4131" t="s">
        <v>1835</v>
      </c>
      <c r="AE4131" t="s">
        <v>5940</v>
      </c>
      <c r="AF4131">
        <v>4116802</v>
      </c>
      <c r="AG4131" t="s">
        <v>1835</v>
      </c>
      <c r="AH4131">
        <v>7980</v>
      </c>
      <c r="AI4131">
        <v>4116802</v>
      </c>
      <c r="AJ4131" t="s">
        <v>1835</v>
      </c>
      <c r="AK4131">
        <v>565</v>
      </c>
      <c r="AL4131">
        <v>4116802</v>
      </c>
      <c r="AM4131" t="s">
        <v>1835</v>
      </c>
      <c r="AN4131">
        <v>48156</v>
      </c>
      <c r="AO4131">
        <v>0</v>
      </c>
      <c r="AP4131">
        <v>4128203</v>
      </c>
      <c r="AQ4131" t="s">
        <v>1992</v>
      </c>
      <c r="AR4131">
        <v>6300</v>
      </c>
    </row>
    <row r="4132" spans="1:44" x14ac:dyDescent="0.25">
      <c r="A4132">
        <v>2514305</v>
      </c>
      <c r="B4132">
        <v>5</v>
      </c>
      <c r="C4132" t="s">
        <v>883</v>
      </c>
      <c r="D4132" t="s">
        <v>5326</v>
      </c>
      <c r="E4132">
        <v>1100</v>
      </c>
      <c r="F4132" t="s">
        <v>5940</v>
      </c>
      <c r="G4132">
        <v>851</v>
      </c>
      <c r="H4132">
        <v>7</v>
      </c>
      <c r="I4132">
        <v>30</v>
      </c>
      <c r="J4132">
        <v>383</v>
      </c>
      <c r="K4132">
        <v>1100</v>
      </c>
      <c r="L4132">
        <v>0</v>
      </c>
      <c r="M4132">
        <v>1440</v>
      </c>
      <c r="N4132">
        <v>0</v>
      </c>
      <c r="O4132">
        <v>60</v>
      </c>
      <c r="P4132">
        <v>507</v>
      </c>
      <c r="R4132">
        <v>2514305</v>
      </c>
      <c r="S4132">
        <v>1100</v>
      </c>
      <c r="T4132" t="s">
        <v>5940</v>
      </c>
      <c r="U4132">
        <v>851</v>
      </c>
      <c r="V4132">
        <v>7</v>
      </c>
      <c r="W4132">
        <v>30</v>
      </c>
      <c r="X4132">
        <v>383</v>
      </c>
      <c r="Z4132">
        <v>4116901</v>
      </c>
      <c r="AB4132">
        <v>420</v>
      </c>
      <c r="AC4132">
        <v>4116901</v>
      </c>
      <c r="AD4132" t="s">
        <v>1836</v>
      </c>
      <c r="AE4132">
        <v>30</v>
      </c>
      <c r="AF4132">
        <v>4116901</v>
      </c>
      <c r="AG4132" t="s">
        <v>1836</v>
      </c>
      <c r="AH4132">
        <v>140000</v>
      </c>
      <c r="AI4132">
        <v>4116901</v>
      </c>
      <c r="AJ4132" t="s">
        <v>1836</v>
      </c>
      <c r="AK4132">
        <v>90</v>
      </c>
      <c r="AL4132">
        <v>4116901</v>
      </c>
      <c r="AM4132" t="s">
        <v>1836</v>
      </c>
      <c r="AN4132">
        <v>8925</v>
      </c>
      <c r="AO4132">
        <v>0</v>
      </c>
      <c r="AP4132">
        <v>4128302</v>
      </c>
      <c r="AQ4132" t="s">
        <v>1993</v>
      </c>
      <c r="AR4132">
        <v>1000</v>
      </c>
    </row>
    <row r="4133" spans="1:44" x14ac:dyDescent="0.25">
      <c r="A4133">
        <v>2514404</v>
      </c>
      <c r="B4133">
        <v>5</v>
      </c>
      <c r="C4133" t="s">
        <v>883</v>
      </c>
      <c r="D4133" t="s">
        <v>5327</v>
      </c>
      <c r="E4133">
        <v>174</v>
      </c>
      <c r="F4133" t="s">
        <v>5940</v>
      </c>
      <c r="G4133">
        <v>20</v>
      </c>
      <c r="H4133">
        <v>24</v>
      </c>
      <c r="I4133">
        <v>8</v>
      </c>
      <c r="J4133">
        <v>22</v>
      </c>
      <c r="K4133">
        <v>174</v>
      </c>
      <c r="L4133">
        <v>0</v>
      </c>
      <c r="M4133">
        <v>112</v>
      </c>
      <c r="N4133">
        <v>7</v>
      </c>
      <c r="O4133">
        <v>20</v>
      </c>
      <c r="P4133">
        <v>110</v>
      </c>
      <c r="R4133">
        <v>2514404</v>
      </c>
      <c r="S4133">
        <v>174</v>
      </c>
      <c r="T4133" t="s">
        <v>5940</v>
      </c>
      <c r="U4133">
        <v>20</v>
      </c>
      <c r="V4133">
        <v>24</v>
      </c>
      <c r="W4133">
        <v>8</v>
      </c>
      <c r="X4133">
        <v>22</v>
      </c>
      <c r="Z4133">
        <v>4116950</v>
      </c>
      <c r="AB4133" t="s">
        <v>5940</v>
      </c>
      <c r="AC4133">
        <v>4116950</v>
      </c>
      <c r="AD4133" t="s">
        <v>1837</v>
      </c>
      <c r="AE4133">
        <v>11</v>
      </c>
      <c r="AF4133">
        <v>4116950</v>
      </c>
      <c r="AG4133" t="s">
        <v>1837</v>
      </c>
      <c r="AH4133">
        <v>1200</v>
      </c>
      <c r="AI4133">
        <v>4116950</v>
      </c>
      <c r="AJ4133" t="s">
        <v>1837</v>
      </c>
      <c r="AK4133">
        <v>146</v>
      </c>
      <c r="AL4133">
        <v>4116950</v>
      </c>
      <c r="AM4133" t="s">
        <v>1837</v>
      </c>
      <c r="AN4133">
        <v>2346</v>
      </c>
      <c r="AO4133">
        <v>0</v>
      </c>
      <c r="AP4133">
        <v>4128401</v>
      </c>
      <c r="AQ4133" t="s">
        <v>1994</v>
      </c>
      <c r="AR4133">
        <v>6500</v>
      </c>
    </row>
    <row r="4134" spans="1:44" x14ac:dyDescent="0.25">
      <c r="A4134">
        <v>2514503</v>
      </c>
      <c r="B4134">
        <v>5</v>
      </c>
      <c r="C4134" t="s">
        <v>883</v>
      </c>
      <c r="D4134" t="s">
        <v>5329</v>
      </c>
      <c r="E4134">
        <v>450</v>
      </c>
      <c r="F4134" t="s">
        <v>5940</v>
      </c>
      <c r="G4134">
        <v>105</v>
      </c>
      <c r="H4134">
        <v>27</v>
      </c>
      <c r="I4134">
        <v>49</v>
      </c>
      <c r="J4134">
        <v>74</v>
      </c>
      <c r="K4134">
        <v>375</v>
      </c>
      <c r="L4134">
        <v>0</v>
      </c>
      <c r="M4134">
        <v>200</v>
      </c>
      <c r="N4134">
        <v>12</v>
      </c>
      <c r="O4134">
        <v>30</v>
      </c>
      <c r="P4134">
        <v>120</v>
      </c>
      <c r="R4134">
        <v>2514503</v>
      </c>
      <c r="S4134">
        <v>450</v>
      </c>
      <c r="T4134" t="s">
        <v>5940</v>
      </c>
      <c r="U4134">
        <v>105</v>
      </c>
      <c r="V4134">
        <v>27</v>
      </c>
      <c r="W4134">
        <v>49</v>
      </c>
      <c r="X4134">
        <v>74</v>
      </c>
      <c r="Z4134">
        <v>4117008</v>
      </c>
      <c r="AB4134">
        <v>323</v>
      </c>
      <c r="AC4134">
        <v>4117008</v>
      </c>
      <c r="AD4134" t="s">
        <v>1838</v>
      </c>
      <c r="AE4134">
        <v>135</v>
      </c>
      <c r="AF4134">
        <v>4117008</v>
      </c>
      <c r="AG4134" t="s">
        <v>1838</v>
      </c>
      <c r="AH4134">
        <v>15000</v>
      </c>
      <c r="AI4134">
        <v>4117008</v>
      </c>
      <c r="AJ4134" t="s">
        <v>1838</v>
      </c>
      <c r="AK4134">
        <v>105</v>
      </c>
      <c r="AL4134">
        <v>4117008</v>
      </c>
      <c r="AM4134" t="s">
        <v>1838</v>
      </c>
      <c r="AN4134">
        <v>16150</v>
      </c>
      <c r="AO4134">
        <v>0</v>
      </c>
      <c r="AP4134">
        <v>4128500</v>
      </c>
      <c r="AQ4134" t="s">
        <v>1995</v>
      </c>
      <c r="AR4134">
        <v>24950</v>
      </c>
    </row>
    <row r="4135" spans="1:44" x14ac:dyDescent="0.25">
      <c r="A4135">
        <v>2514552</v>
      </c>
      <c r="B4135">
        <v>5</v>
      </c>
      <c r="C4135" t="s">
        <v>883</v>
      </c>
      <c r="D4135" t="s">
        <v>5330</v>
      </c>
      <c r="E4135">
        <v>600</v>
      </c>
      <c r="F4135" t="s">
        <v>5940</v>
      </c>
      <c r="G4135">
        <v>400</v>
      </c>
      <c r="H4135">
        <v>2</v>
      </c>
      <c r="I4135" t="s">
        <v>5940</v>
      </c>
      <c r="J4135">
        <v>140</v>
      </c>
      <c r="K4135">
        <v>750</v>
      </c>
      <c r="L4135">
        <v>0</v>
      </c>
      <c r="M4135">
        <v>1600</v>
      </c>
      <c r="N4135">
        <v>0</v>
      </c>
      <c r="O4135">
        <v>0</v>
      </c>
      <c r="P4135">
        <v>716</v>
      </c>
      <c r="R4135">
        <v>2514552</v>
      </c>
      <c r="S4135">
        <v>600</v>
      </c>
      <c r="T4135" t="s">
        <v>5940</v>
      </c>
      <c r="U4135">
        <v>400</v>
      </c>
      <c r="V4135">
        <v>2</v>
      </c>
      <c r="W4135" t="s">
        <v>5940</v>
      </c>
      <c r="X4135">
        <v>140</v>
      </c>
      <c r="Z4135">
        <v>4117057</v>
      </c>
      <c r="AB4135" t="s">
        <v>5940</v>
      </c>
      <c r="AC4135">
        <v>4117057</v>
      </c>
      <c r="AD4135" t="s">
        <v>1839</v>
      </c>
      <c r="AE4135">
        <v>650</v>
      </c>
      <c r="AF4135">
        <v>4117057</v>
      </c>
      <c r="AG4135" t="s">
        <v>1839</v>
      </c>
      <c r="AH4135">
        <v>1350</v>
      </c>
      <c r="AI4135">
        <v>4117057</v>
      </c>
      <c r="AJ4135" t="s">
        <v>1839</v>
      </c>
      <c r="AK4135">
        <v>1776</v>
      </c>
      <c r="AL4135">
        <v>4117057</v>
      </c>
      <c r="AM4135" t="s">
        <v>1839</v>
      </c>
      <c r="AN4135">
        <v>12600</v>
      </c>
      <c r="AO4135">
        <v>0</v>
      </c>
      <c r="AP4135">
        <v>4128534</v>
      </c>
      <c r="AQ4135" t="s">
        <v>1996</v>
      </c>
      <c r="AR4135">
        <v>31195</v>
      </c>
    </row>
    <row r="4136" spans="1:44" x14ac:dyDescent="0.25">
      <c r="A4136">
        <v>2514602</v>
      </c>
      <c r="B4136">
        <v>5</v>
      </c>
      <c r="C4136" t="s">
        <v>883</v>
      </c>
      <c r="D4136" t="s">
        <v>5331</v>
      </c>
      <c r="E4136">
        <v>150</v>
      </c>
      <c r="F4136" t="s">
        <v>5940</v>
      </c>
      <c r="G4136">
        <v>25</v>
      </c>
      <c r="H4136">
        <v>10</v>
      </c>
      <c r="I4136" t="s">
        <v>5940</v>
      </c>
      <c r="J4136">
        <v>17</v>
      </c>
      <c r="K4136">
        <v>90</v>
      </c>
      <c r="L4136">
        <v>0</v>
      </c>
      <c r="M4136">
        <v>74</v>
      </c>
      <c r="N4136">
        <v>0</v>
      </c>
      <c r="O4136">
        <v>0</v>
      </c>
      <c r="P4136">
        <v>52</v>
      </c>
      <c r="R4136">
        <v>2514602</v>
      </c>
      <c r="S4136">
        <v>150</v>
      </c>
      <c r="T4136" t="s">
        <v>5940</v>
      </c>
      <c r="U4136">
        <v>25</v>
      </c>
      <c r="V4136">
        <v>10</v>
      </c>
      <c r="W4136" t="s">
        <v>5940</v>
      </c>
      <c r="X4136">
        <v>17</v>
      </c>
      <c r="Z4136">
        <v>4117107</v>
      </c>
      <c r="AB4136">
        <v>45</v>
      </c>
      <c r="AC4136">
        <v>4117107</v>
      </c>
      <c r="AD4136" t="s">
        <v>1840</v>
      </c>
      <c r="AE4136" t="s">
        <v>5940</v>
      </c>
      <c r="AF4136">
        <v>4117107</v>
      </c>
      <c r="AG4136" t="s">
        <v>1840</v>
      </c>
      <c r="AH4136">
        <v>221694</v>
      </c>
      <c r="AI4136">
        <v>4117107</v>
      </c>
      <c r="AJ4136" t="s">
        <v>1840</v>
      </c>
      <c r="AK4136">
        <v>11</v>
      </c>
      <c r="AL4136">
        <v>4117107</v>
      </c>
      <c r="AM4136" t="s">
        <v>1840</v>
      </c>
      <c r="AN4136">
        <v>387</v>
      </c>
      <c r="AO4136">
        <v>0</v>
      </c>
      <c r="AP4136">
        <v>4128559</v>
      </c>
      <c r="AQ4136" t="s">
        <v>1997</v>
      </c>
      <c r="AR4136">
        <v>6525</v>
      </c>
    </row>
    <row r="4137" spans="1:44" x14ac:dyDescent="0.25">
      <c r="A4137">
        <v>2514651</v>
      </c>
      <c r="B4137">
        <v>5</v>
      </c>
      <c r="C4137" t="s">
        <v>883</v>
      </c>
      <c r="D4137" t="s">
        <v>5332</v>
      </c>
      <c r="E4137" t="s">
        <v>5940</v>
      </c>
      <c r="F4137" t="s">
        <v>5940</v>
      </c>
      <c r="G4137">
        <v>2</v>
      </c>
      <c r="H4137" t="s">
        <v>5940</v>
      </c>
      <c r="I4137" t="s">
        <v>5940</v>
      </c>
      <c r="J4137">
        <v>32</v>
      </c>
      <c r="K4137">
        <v>0</v>
      </c>
      <c r="L4137">
        <v>0</v>
      </c>
      <c r="M4137">
        <v>75</v>
      </c>
      <c r="N4137">
        <v>0</v>
      </c>
      <c r="O4137">
        <v>9</v>
      </c>
      <c r="P4137">
        <v>36</v>
      </c>
      <c r="R4137">
        <v>2514651</v>
      </c>
      <c r="S4137" t="s">
        <v>5940</v>
      </c>
      <c r="T4137" t="s">
        <v>5940</v>
      </c>
      <c r="U4137">
        <v>2</v>
      </c>
      <c r="V4137" t="s">
        <v>5940</v>
      </c>
      <c r="W4137" t="s">
        <v>5940</v>
      </c>
      <c r="X4137">
        <v>32</v>
      </c>
      <c r="Z4137">
        <v>4117206</v>
      </c>
      <c r="AB4137">
        <v>420</v>
      </c>
      <c r="AC4137">
        <v>4117206</v>
      </c>
      <c r="AD4137" t="s">
        <v>1841</v>
      </c>
      <c r="AE4137" t="s">
        <v>5940</v>
      </c>
      <c r="AF4137">
        <v>4117206</v>
      </c>
      <c r="AG4137" t="s">
        <v>1841</v>
      </c>
      <c r="AH4137">
        <v>37442</v>
      </c>
      <c r="AI4137">
        <v>4117206</v>
      </c>
      <c r="AJ4137" t="s">
        <v>1841</v>
      </c>
      <c r="AK4137">
        <v>115</v>
      </c>
      <c r="AL4137">
        <v>4117206</v>
      </c>
      <c r="AM4137" t="s">
        <v>1841</v>
      </c>
      <c r="AN4137">
        <v>910</v>
      </c>
      <c r="AO4137">
        <v>0</v>
      </c>
      <c r="AP4137">
        <v>4128609</v>
      </c>
      <c r="AQ4137" t="s">
        <v>1998</v>
      </c>
      <c r="AR4137">
        <v>69750</v>
      </c>
    </row>
    <row r="4138" spans="1:44" x14ac:dyDescent="0.25">
      <c r="A4138">
        <v>2514701</v>
      </c>
      <c r="B4138">
        <v>5</v>
      </c>
      <c r="C4138" t="s">
        <v>883</v>
      </c>
      <c r="D4138" t="s">
        <v>5333</v>
      </c>
      <c r="E4138" t="s">
        <v>5940</v>
      </c>
      <c r="F4138" t="s">
        <v>5940</v>
      </c>
      <c r="G4138">
        <v>0</v>
      </c>
      <c r="H4138" t="s">
        <v>5940</v>
      </c>
      <c r="I4138" t="s">
        <v>5940</v>
      </c>
      <c r="J4138">
        <v>27</v>
      </c>
      <c r="K4138">
        <v>0</v>
      </c>
      <c r="L4138">
        <v>0</v>
      </c>
      <c r="M4138">
        <v>19</v>
      </c>
      <c r="N4138">
        <v>0</v>
      </c>
      <c r="O4138">
        <v>0</v>
      </c>
      <c r="P4138">
        <v>18</v>
      </c>
      <c r="R4138">
        <v>2514701</v>
      </c>
      <c r="S4138" t="s">
        <v>5940</v>
      </c>
      <c r="T4138" t="s">
        <v>5940</v>
      </c>
      <c r="U4138">
        <v>0</v>
      </c>
      <c r="V4138" t="s">
        <v>5940</v>
      </c>
      <c r="W4138" t="s">
        <v>5940</v>
      </c>
      <c r="X4138">
        <v>27</v>
      </c>
      <c r="Z4138">
        <v>4117214</v>
      </c>
      <c r="AB4138">
        <v>54</v>
      </c>
      <c r="AC4138">
        <v>4117214</v>
      </c>
      <c r="AD4138" t="s">
        <v>1842</v>
      </c>
      <c r="AE4138">
        <v>30</v>
      </c>
      <c r="AF4138">
        <v>4117214</v>
      </c>
      <c r="AG4138" t="s">
        <v>1842</v>
      </c>
      <c r="AH4138">
        <v>4000</v>
      </c>
      <c r="AI4138">
        <v>4117214</v>
      </c>
      <c r="AJ4138" t="s">
        <v>1842</v>
      </c>
      <c r="AK4138">
        <v>24</v>
      </c>
      <c r="AL4138">
        <v>4117214</v>
      </c>
      <c r="AM4138" t="s">
        <v>1842</v>
      </c>
      <c r="AN4138">
        <v>10000</v>
      </c>
      <c r="AO4138">
        <v>0</v>
      </c>
      <c r="AP4138">
        <v>4128625</v>
      </c>
      <c r="AQ4138" t="s">
        <v>1999</v>
      </c>
      <c r="AR4138">
        <v>3681</v>
      </c>
    </row>
    <row r="4139" spans="1:44" x14ac:dyDescent="0.25">
      <c r="A4139">
        <v>2514800</v>
      </c>
      <c r="B4139">
        <v>5</v>
      </c>
      <c r="C4139" t="s">
        <v>883</v>
      </c>
      <c r="D4139" t="s">
        <v>5334</v>
      </c>
      <c r="E4139" t="s">
        <v>5940</v>
      </c>
      <c r="F4139" t="s">
        <v>5940</v>
      </c>
      <c r="G4139">
        <v>595</v>
      </c>
      <c r="H4139">
        <v>8</v>
      </c>
      <c r="I4139" t="s">
        <v>5940</v>
      </c>
      <c r="J4139">
        <v>340</v>
      </c>
      <c r="K4139">
        <v>0</v>
      </c>
      <c r="L4139">
        <v>0</v>
      </c>
      <c r="M4139">
        <v>1020</v>
      </c>
      <c r="N4139">
        <v>2</v>
      </c>
      <c r="O4139">
        <v>0</v>
      </c>
      <c r="P4139">
        <v>510</v>
      </c>
      <c r="R4139">
        <v>2514800</v>
      </c>
      <c r="S4139" t="s">
        <v>5940</v>
      </c>
      <c r="T4139" t="s">
        <v>5940</v>
      </c>
      <c r="U4139">
        <v>595</v>
      </c>
      <c r="V4139">
        <v>8</v>
      </c>
      <c r="W4139" t="s">
        <v>5940</v>
      </c>
      <c r="X4139">
        <v>340</v>
      </c>
      <c r="Z4139">
        <v>4117222</v>
      </c>
      <c r="AB4139" t="s">
        <v>5940</v>
      </c>
      <c r="AC4139">
        <v>4117222</v>
      </c>
      <c r="AD4139" t="s">
        <v>1843</v>
      </c>
      <c r="AE4139">
        <v>250</v>
      </c>
      <c r="AF4139">
        <v>4117222</v>
      </c>
      <c r="AG4139" t="s">
        <v>1843</v>
      </c>
      <c r="AH4139">
        <v>2800</v>
      </c>
      <c r="AI4139">
        <v>4117222</v>
      </c>
      <c r="AJ4139" t="s">
        <v>1843</v>
      </c>
      <c r="AK4139">
        <v>17</v>
      </c>
      <c r="AL4139">
        <v>4117222</v>
      </c>
      <c r="AM4139" t="s">
        <v>1843</v>
      </c>
      <c r="AN4139">
        <v>41745</v>
      </c>
      <c r="AO4139">
        <v>0</v>
      </c>
      <c r="AP4139">
        <v>4128633</v>
      </c>
      <c r="AQ4139" t="s">
        <v>2000</v>
      </c>
      <c r="AR4139">
        <v>16317</v>
      </c>
    </row>
    <row r="4140" spans="1:44" x14ac:dyDescent="0.25">
      <c r="A4140">
        <v>2514453</v>
      </c>
      <c r="B4140">
        <v>5</v>
      </c>
      <c r="C4140" t="s">
        <v>883</v>
      </c>
      <c r="D4140" t="s">
        <v>5328</v>
      </c>
      <c r="E4140">
        <v>4400</v>
      </c>
      <c r="F4140" t="s">
        <v>5940</v>
      </c>
      <c r="G4140">
        <v>300</v>
      </c>
      <c r="H4140">
        <v>7</v>
      </c>
      <c r="I4140" t="s">
        <v>5940</v>
      </c>
      <c r="J4140">
        <v>124</v>
      </c>
      <c r="K4140">
        <v>5500</v>
      </c>
      <c r="L4140">
        <v>0</v>
      </c>
      <c r="M4140">
        <v>1800</v>
      </c>
      <c r="N4140">
        <v>0</v>
      </c>
      <c r="O4140">
        <v>0</v>
      </c>
      <c r="P4140">
        <v>180</v>
      </c>
      <c r="R4140">
        <v>2514453</v>
      </c>
      <c r="S4140">
        <v>4400</v>
      </c>
      <c r="T4140" t="s">
        <v>5940</v>
      </c>
      <c r="U4140">
        <v>300</v>
      </c>
      <c r="V4140">
        <v>7</v>
      </c>
      <c r="W4140" t="s">
        <v>5940</v>
      </c>
      <c r="X4140">
        <v>124</v>
      </c>
      <c r="Z4140">
        <v>4117255</v>
      </c>
      <c r="AB4140" t="s">
        <v>5940</v>
      </c>
      <c r="AC4140">
        <v>4117255</v>
      </c>
      <c r="AD4140" t="s">
        <v>1844</v>
      </c>
      <c r="AE4140" t="s">
        <v>5940</v>
      </c>
      <c r="AF4140">
        <v>4117255</v>
      </c>
      <c r="AG4140" t="s">
        <v>1844</v>
      </c>
      <c r="AH4140">
        <v>2600</v>
      </c>
      <c r="AI4140">
        <v>4117255</v>
      </c>
      <c r="AJ4140" t="s">
        <v>1844</v>
      </c>
      <c r="AK4140">
        <v>2595</v>
      </c>
      <c r="AL4140">
        <v>4117255</v>
      </c>
      <c r="AM4140" t="s">
        <v>1844</v>
      </c>
      <c r="AN4140">
        <v>21840</v>
      </c>
      <c r="AO4140">
        <v>0</v>
      </c>
      <c r="AP4140">
        <v>4128658</v>
      </c>
      <c r="AQ4140" t="s">
        <v>2001</v>
      </c>
      <c r="AR4140">
        <v>28032</v>
      </c>
    </row>
    <row r="4141" spans="1:44" x14ac:dyDescent="0.25">
      <c r="A4141">
        <v>2514909</v>
      </c>
      <c r="B4141">
        <v>5</v>
      </c>
      <c r="C4141" t="s">
        <v>883</v>
      </c>
      <c r="D4141" t="s">
        <v>5335</v>
      </c>
      <c r="E4141" t="s">
        <v>5940</v>
      </c>
      <c r="F4141" t="s">
        <v>5940</v>
      </c>
      <c r="G4141">
        <v>24</v>
      </c>
      <c r="H4141" t="s">
        <v>5940</v>
      </c>
      <c r="I4141" t="s">
        <v>5940</v>
      </c>
      <c r="J4141">
        <v>18</v>
      </c>
      <c r="K4141">
        <v>0</v>
      </c>
      <c r="L4141">
        <v>0</v>
      </c>
      <c r="M4141">
        <v>19</v>
      </c>
      <c r="N4141">
        <v>0</v>
      </c>
      <c r="O4141">
        <v>0</v>
      </c>
      <c r="P4141">
        <v>12</v>
      </c>
      <c r="R4141">
        <v>2514909</v>
      </c>
      <c r="S4141" t="s">
        <v>5940</v>
      </c>
      <c r="T4141" t="s">
        <v>5940</v>
      </c>
      <c r="U4141">
        <v>24</v>
      </c>
      <c r="V4141" t="s">
        <v>5940</v>
      </c>
      <c r="W4141" t="s">
        <v>5940</v>
      </c>
      <c r="X4141">
        <v>18</v>
      </c>
      <c r="Z4141">
        <v>4117271</v>
      </c>
      <c r="AB4141">
        <v>587</v>
      </c>
      <c r="AC4141">
        <v>4117271</v>
      </c>
      <c r="AD4141" t="s">
        <v>1845</v>
      </c>
      <c r="AE4141">
        <v>168</v>
      </c>
      <c r="AF4141">
        <v>4117271</v>
      </c>
      <c r="AG4141" t="s">
        <v>1845</v>
      </c>
      <c r="AH4141">
        <v>5000</v>
      </c>
      <c r="AI4141">
        <v>4117271</v>
      </c>
      <c r="AJ4141" t="s">
        <v>1845</v>
      </c>
      <c r="AK4141">
        <v>780</v>
      </c>
      <c r="AL4141">
        <v>4117271</v>
      </c>
      <c r="AM4141" t="s">
        <v>1845</v>
      </c>
      <c r="AN4141">
        <v>3885</v>
      </c>
      <c r="AO4141">
        <v>0</v>
      </c>
      <c r="AP4141">
        <v>4128708</v>
      </c>
      <c r="AQ4141" t="s">
        <v>2002</v>
      </c>
      <c r="AR4141">
        <v>49715</v>
      </c>
    </row>
    <row r="4142" spans="1:44" x14ac:dyDescent="0.25">
      <c r="A4142">
        <v>2515005</v>
      </c>
      <c r="B4142">
        <v>5</v>
      </c>
      <c r="C4142" t="s">
        <v>883</v>
      </c>
      <c r="D4142" t="s">
        <v>5336</v>
      </c>
      <c r="E4142">
        <v>8000</v>
      </c>
      <c r="F4142" t="s">
        <v>5940</v>
      </c>
      <c r="G4142">
        <v>128</v>
      </c>
      <c r="H4142">
        <v>16</v>
      </c>
      <c r="I4142" t="s">
        <v>5940</v>
      </c>
      <c r="J4142">
        <v>37</v>
      </c>
      <c r="K4142">
        <v>10000</v>
      </c>
      <c r="L4142">
        <v>0</v>
      </c>
      <c r="M4142">
        <v>240</v>
      </c>
      <c r="N4142">
        <v>4</v>
      </c>
      <c r="O4142">
        <v>0</v>
      </c>
      <c r="P4142">
        <v>175</v>
      </c>
      <c r="R4142">
        <v>2515005</v>
      </c>
      <c r="S4142">
        <v>8000</v>
      </c>
      <c r="T4142" t="s">
        <v>5940</v>
      </c>
      <c r="U4142">
        <v>128</v>
      </c>
      <c r="V4142">
        <v>16</v>
      </c>
      <c r="W4142" t="s">
        <v>5940</v>
      </c>
      <c r="X4142">
        <v>37</v>
      </c>
      <c r="Z4142">
        <v>4117297</v>
      </c>
      <c r="AB4142" t="s">
        <v>5940</v>
      </c>
      <c r="AC4142">
        <v>4117297</v>
      </c>
      <c r="AD4142" t="s">
        <v>1846</v>
      </c>
      <c r="AE4142">
        <v>108</v>
      </c>
      <c r="AF4142">
        <v>4117297</v>
      </c>
      <c r="AG4142" t="s">
        <v>1846</v>
      </c>
      <c r="AH4142" t="s">
        <v>5940</v>
      </c>
      <c r="AI4142">
        <v>4117297</v>
      </c>
      <c r="AJ4142" t="s">
        <v>1846</v>
      </c>
      <c r="AK4142">
        <v>296</v>
      </c>
      <c r="AL4142">
        <v>4117297</v>
      </c>
      <c r="AM4142" t="s">
        <v>1846</v>
      </c>
      <c r="AN4142">
        <v>4060</v>
      </c>
      <c r="AO4142">
        <v>0</v>
      </c>
      <c r="AP4142">
        <v>4128807</v>
      </c>
      <c r="AQ4142" t="s">
        <v>2003</v>
      </c>
      <c r="AR4142">
        <v>2620</v>
      </c>
    </row>
    <row r="4143" spans="1:44" x14ac:dyDescent="0.25">
      <c r="A4143">
        <v>2515104</v>
      </c>
      <c r="B4143">
        <v>5</v>
      </c>
      <c r="C4143" t="s">
        <v>883</v>
      </c>
      <c r="D4143" t="s">
        <v>5337</v>
      </c>
      <c r="E4143" t="s">
        <v>5940</v>
      </c>
      <c r="F4143" t="s">
        <v>5940</v>
      </c>
      <c r="G4143">
        <v>60</v>
      </c>
      <c r="H4143">
        <v>20</v>
      </c>
      <c r="I4143" t="s">
        <v>5940</v>
      </c>
      <c r="J4143">
        <v>540</v>
      </c>
      <c r="K4143">
        <v>0</v>
      </c>
      <c r="L4143">
        <v>0</v>
      </c>
      <c r="M4143">
        <v>147</v>
      </c>
      <c r="N4143">
        <v>0</v>
      </c>
      <c r="O4143">
        <v>0</v>
      </c>
      <c r="P4143">
        <v>675</v>
      </c>
      <c r="R4143">
        <v>2515104</v>
      </c>
      <c r="S4143" t="s">
        <v>5940</v>
      </c>
      <c r="T4143" t="s">
        <v>5940</v>
      </c>
      <c r="U4143">
        <v>60</v>
      </c>
      <c r="V4143">
        <v>20</v>
      </c>
      <c r="W4143" t="s">
        <v>5940</v>
      </c>
      <c r="X4143">
        <v>540</v>
      </c>
      <c r="Z4143">
        <v>4117305</v>
      </c>
      <c r="AB4143" t="s">
        <v>5940</v>
      </c>
      <c r="AC4143">
        <v>4117305</v>
      </c>
      <c r="AD4143" t="s">
        <v>1847</v>
      </c>
      <c r="AE4143">
        <v>220</v>
      </c>
      <c r="AF4143">
        <v>4117305</v>
      </c>
      <c r="AG4143" t="s">
        <v>1847</v>
      </c>
      <c r="AH4143" t="s">
        <v>5940</v>
      </c>
      <c r="AI4143">
        <v>4117305</v>
      </c>
      <c r="AJ4143" t="s">
        <v>1847</v>
      </c>
      <c r="AK4143">
        <v>1490</v>
      </c>
      <c r="AL4143">
        <v>4117305</v>
      </c>
      <c r="AM4143" t="s">
        <v>1847</v>
      </c>
      <c r="AN4143">
        <v>46000</v>
      </c>
      <c r="AO4143">
        <v>0</v>
      </c>
      <c r="AP4143">
        <v>4200051</v>
      </c>
      <c r="AQ4143" t="s">
        <v>2004</v>
      </c>
      <c r="AR4143">
        <v>5040</v>
      </c>
    </row>
    <row r="4144" spans="1:44" x14ac:dyDescent="0.25">
      <c r="A4144">
        <v>2515203</v>
      </c>
      <c r="B4144">
        <v>5</v>
      </c>
      <c r="C4144" t="s">
        <v>883</v>
      </c>
      <c r="D4144" t="s">
        <v>5338</v>
      </c>
      <c r="E4144" t="s">
        <v>5940</v>
      </c>
      <c r="F4144" t="s">
        <v>5940</v>
      </c>
      <c r="G4144">
        <v>175</v>
      </c>
      <c r="H4144">
        <v>8</v>
      </c>
      <c r="I4144" t="s">
        <v>5940</v>
      </c>
      <c r="J4144">
        <v>105</v>
      </c>
      <c r="K4144">
        <v>0</v>
      </c>
      <c r="L4144">
        <v>0</v>
      </c>
      <c r="M4144">
        <v>660</v>
      </c>
      <c r="N4144">
        <v>5</v>
      </c>
      <c r="O4144">
        <v>0</v>
      </c>
      <c r="P4144">
        <v>312</v>
      </c>
      <c r="R4144">
        <v>2515203</v>
      </c>
      <c r="S4144" t="s">
        <v>5940</v>
      </c>
      <c r="T4144" t="s">
        <v>5940</v>
      </c>
      <c r="U4144">
        <v>175</v>
      </c>
      <c r="V4144">
        <v>8</v>
      </c>
      <c r="W4144" t="s">
        <v>5940</v>
      </c>
      <c r="X4144">
        <v>105</v>
      </c>
      <c r="Z4144">
        <v>4117404</v>
      </c>
      <c r="AB4144" t="s">
        <v>5940</v>
      </c>
      <c r="AC4144">
        <v>4117404</v>
      </c>
      <c r="AD4144" t="s">
        <v>1848</v>
      </c>
      <c r="AE4144">
        <v>55</v>
      </c>
      <c r="AF4144">
        <v>4117404</v>
      </c>
      <c r="AG4144" t="s">
        <v>1848</v>
      </c>
      <c r="AH4144">
        <v>110093</v>
      </c>
      <c r="AI4144">
        <v>4117404</v>
      </c>
      <c r="AJ4144" t="s">
        <v>1848</v>
      </c>
      <c r="AK4144">
        <v>5</v>
      </c>
      <c r="AL4144">
        <v>4117404</v>
      </c>
      <c r="AM4144" t="s">
        <v>1848</v>
      </c>
      <c r="AN4144">
        <v>30820</v>
      </c>
      <c r="AO4144">
        <v>0</v>
      </c>
      <c r="AP4144">
        <v>4200101</v>
      </c>
      <c r="AQ4144" t="s">
        <v>2005</v>
      </c>
      <c r="AR4144">
        <v>105060</v>
      </c>
    </row>
    <row r="4145" spans="1:44" x14ac:dyDescent="0.25">
      <c r="A4145">
        <v>2515302</v>
      </c>
      <c r="B4145">
        <v>5</v>
      </c>
      <c r="C4145" t="s">
        <v>883</v>
      </c>
      <c r="D4145" t="s">
        <v>5339</v>
      </c>
      <c r="E4145">
        <v>126000</v>
      </c>
      <c r="F4145" t="s">
        <v>5940</v>
      </c>
      <c r="G4145">
        <v>48</v>
      </c>
      <c r="H4145" t="s">
        <v>5940</v>
      </c>
      <c r="I4145" t="s">
        <v>5940</v>
      </c>
      <c r="J4145">
        <v>86</v>
      </c>
      <c r="K4145">
        <v>405000</v>
      </c>
      <c r="L4145">
        <v>0</v>
      </c>
      <c r="M4145">
        <v>24</v>
      </c>
      <c r="N4145">
        <v>0</v>
      </c>
      <c r="O4145">
        <v>0</v>
      </c>
      <c r="P4145">
        <v>33</v>
      </c>
      <c r="R4145">
        <v>2515302</v>
      </c>
      <c r="S4145">
        <v>126000</v>
      </c>
      <c r="T4145" t="s">
        <v>5940</v>
      </c>
      <c r="U4145">
        <v>48</v>
      </c>
      <c r="V4145" t="s">
        <v>5940</v>
      </c>
      <c r="W4145" t="s">
        <v>5940</v>
      </c>
      <c r="X4145">
        <v>86</v>
      </c>
      <c r="Z4145">
        <v>4117453</v>
      </c>
      <c r="AB4145">
        <v>243</v>
      </c>
      <c r="AC4145">
        <v>4117453</v>
      </c>
      <c r="AD4145" t="s">
        <v>1849</v>
      </c>
      <c r="AE4145">
        <v>33</v>
      </c>
      <c r="AF4145">
        <v>4117453</v>
      </c>
      <c r="AG4145" t="s">
        <v>1849</v>
      </c>
      <c r="AH4145" t="s">
        <v>5940</v>
      </c>
      <c r="AI4145">
        <v>4117453</v>
      </c>
      <c r="AJ4145" t="s">
        <v>1849</v>
      </c>
      <c r="AK4145">
        <v>14</v>
      </c>
      <c r="AL4145">
        <v>4117453</v>
      </c>
      <c r="AM4145" t="s">
        <v>1849</v>
      </c>
      <c r="AN4145">
        <v>33011</v>
      </c>
      <c r="AO4145">
        <v>0</v>
      </c>
      <c r="AP4145">
        <v>4200200</v>
      </c>
      <c r="AQ4145" t="s">
        <v>2006</v>
      </c>
      <c r="AR4145">
        <v>3573</v>
      </c>
    </row>
    <row r="4146" spans="1:44" x14ac:dyDescent="0.25">
      <c r="A4146">
        <v>2515401</v>
      </c>
      <c r="B4146">
        <v>5</v>
      </c>
      <c r="C4146" t="s">
        <v>883</v>
      </c>
      <c r="D4146" t="s">
        <v>5340</v>
      </c>
      <c r="E4146" t="s">
        <v>5940</v>
      </c>
      <c r="F4146" t="s">
        <v>5940</v>
      </c>
      <c r="G4146">
        <v>8</v>
      </c>
      <c r="H4146" t="s">
        <v>5940</v>
      </c>
      <c r="I4146" t="s">
        <v>5940</v>
      </c>
      <c r="J4146">
        <v>27</v>
      </c>
      <c r="K4146">
        <v>0</v>
      </c>
      <c r="L4146">
        <v>0</v>
      </c>
      <c r="M4146">
        <v>54</v>
      </c>
      <c r="N4146">
        <v>0</v>
      </c>
      <c r="O4146">
        <v>0</v>
      </c>
      <c r="P4146">
        <v>48</v>
      </c>
      <c r="R4146">
        <v>2515401</v>
      </c>
      <c r="S4146" t="s">
        <v>5940</v>
      </c>
      <c r="T4146" t="s">
        <v>5940</v>
      </c>
      <c r="U4146">
        <v>8</v>
      </c>
      <c r="V4146" t="s">
        <v>5940</v>
      </c>
      <c r="W4146" t="s">
        <v>5940</v>
      </c>
      <c r="X4146">
        <v>27</v>
      </c>
      <c r="Z4146">
        <v>4117503</v>
      </c>
      <c r="AB4146" t="s">
        <v>5940</v>
      </c>
      <c r="AC4146">
        <v>4117503</v>
      </c>
      <c r="AD4146" t="s">
        <v>1850</v>
      </c>
      <c r="AE4146">
        <v>25</v>
      </c>
      <c r="AF4146">
        <v>4117503</v>
      </c>
      <c r="AG4146" t="s">
        <v>1850</v>
      </c>
      <c r="AH4146">
        <v>253800</v>
      </c>
      <c r="AI4146">
        <v>4117503</v>
      </c>
      <c r="AJ4146" t="s">
        <v>1850</v>
      </c>
      <c r="AK4146">
        <v>12</v>
      </c>
      <c r="AL4146">
        <v>4117503</v>
      </c>
      <c r="AM4146" t="s">
        <v>1850</v>
      </c>
      <c r="AN4146">
        <v>25440</v>
      </c>
      <c r="AO4146">
        <v>0</v>
      </c>
      <c r="AP4146">
        <v>4200309</v>
      </c>
      <c r="AQ4146" t="s">
        <v>2007</v>
      </c>
      <c r="AR4146">
        <v>4800</v>
      </c>
    </row>
    <row r="4147" spans="1:44" x14ac:dyDescent="0.25">
      <c r="A4147">
        <v>2515500</v>
      </c>
      <c r="B4147">
        <v>5</v>
      </c>
      <c r="C4147" t="s">
        <v>883</v>
      </c>
      <c r="D4147" t="s">
        <v>5341</v>
      </c>
      <c r="E4147" t="s">
        <v>5940</v>
      </c>
      <c r="F4147" t="s">
        <v>5940</v>
      </c>
      <c r="G4147">
        <v>700</v>
      </c>
      <c r="H4147" t="s">
        <v>5940</v>
      </c>
      <c r="I4147" t="s">
        <v>5940</v>
      </c>
      <c r="J4147">
        <v>720</v>
      </c>
      <c r="K4147">
        <v>0</v>
      </c>
      <c r="L4147">
        <v>0</v>
      </c>
      <c r="M4147">
        <v>1300</v>
      </c>
      <c r="N4147">
        <v>0</v>
      </c>
      <c r="O4147">
        <v>0</v>
      </c>
      <c r="P4147">
        <v>840</v>
      </c>
      <c r="R4147">
        <v>2515500</v>
      </c>
      <c r="S4147" t="s">
        <v>5940</v>
      </c>
      <c r="T4147" t="s">
        <v>5940</v>
      </c>
      <c r="U4147">
        <v>700</v>
      </c>
      <c r="V4147" t="s">
        <v>5940</v>
      </c>
      <c r="W4147" t="s">
        <v>5940</v>
      </c>
      <c r="X4147">
        <v>720</v>
      </c>
      <c r="Z4147">
        <v>4117602</v>
      </c>
      <c r="AB4147" t="s">
        <v>5940</v>
      </c>
      <c r="AC4147">
        <v>4117602</v>
      </c>
      <c r="AD4147" t="s">
        <v>1851</v>
      </c>
      <c r="AE4147">
        <v>36</v>
      </c>
      <c r="AF4147">
        <v>4117602</v>
      </c>
      <c r="AG4147" t="s">
        <v>1851</v>
      </c>
      <c r="AH4147" t="s">
        <v>5940</v>
      </c>
      <c r="AI4147">
        <v>4117602</v>
      </c>
      <c r="AJ4147" t="s">
        <v>1851</v>
      </c>
      <c r="AK4147">
        <v>180</v>
      </c>
      <c r="AL4147">
        <v>4117602</v>
      </c>
      <c r="AM4147" t="s">
        <v>1851</v>
      </c>
      <c r="AN4147">
        <v>25740</v>
      </c>
      <c r="AO4147">
        <v>0</v>
      </c>
      <c r="AP4147">
        <v>4200408</v>
      </c>
      <c r="AQ4147" t="s">
        <v>2008</v>
      </c>
      <c r="AR4147">
        <v>16500</v>
      </c>
    </row>
    <row r="4148" spans="1:44" x14ac:dyDescent="0.25">
      <c r="A4148">
        <v>2515609</v>
      </c>
      <c r="B4148">
        <v>5</v>
      </c>
      <c r="C4148" t="s">
        <v>883</v>
      </c>
      <c r="D4148" t="s">
        <v>5342</v>
      </c>
      <c r="E4148">
        <v>1050</v>
      </c>
      <c r="F4148" t="s">
        <v>5940</v>
      </c>
      <c r="G4148">
        <v>60</v>
      </c>
      <c r="H4148">
        <v>20</v>
      </c>
      <c r="I4148" t="s">
        <v>5940</v>
      </c>
      <c r="J4148">
        <v>60</v>
      </c>
      <c r="K4148">
        <v>1350</v>
      </c>
      <c r="L4148">
        <v>0</v>
      </c>
      <c r="M4148">
        <v>60</v>
      </c>
      <c r="N4148">
        <v>0</v>
      </c>
      <c r="O4148">
        <v>0</v>
      </c>
      <c r="P4148">
        <v>66</v>
      </c>
      <c r="R4148">
        <v>2515609</v>
      </c>
      <c r="S4148">
        <v>1050</v>
      </c>
      <c r="T4148" t="s">
        <v>5940</v>
      </c>
      <c r="U4148">
        <v>60</v>
      </c>
      <c r="V4148">
        <v>20</v>
      </c>
      <c r="W4148" t="s">
        <v>5940</v>
      </c>
      <c r="X4148">
        <v>60</v>
      </c>
      <c r="Z4148">
        <v>4117701</v>
      </c>
      <c r="AB4148" t="s">
        <v>5940</v>
      </c>
      <c r="AC4148">
        <v>4117701</v>
      </c>
      <c r="AD4148" t="s">
        <v>1852</v>
      </c>
      <c r="AE4148">
        <v>128</v>
      </c>
      <c r="AF4148">
        <v>4117701</v>
      </c>
      <c r="AG4148" t="s">
        <v>1852</v>
      </c>
      <c r="AH4148" t="s">
        <v>5940</v>
      </c>
      <c r="AI4148">
        <v>4117701</v>
      </c>
      <c r="AJ4148" t="s">
        <v>1852</v>
      </c>
      <c r="AK4148">
        <v>4880</v>
      </c>
      <c r="AL4148">
        <v>4117701</v>
      </c>
      <c r="AM4148" t="s">
        <v>1852</v>
      </c>
      <c r="AN4148">
        <v>105750</v>
      </c>
      <c r="AO4148">
        <v>0</v>
      </c>
      <c r="AP4148">
        <v>4200507</v>
      </c>
      <c r="AQ4148" t="s">
        <v>2009</v>
      </c>
      <c r="AR4148">
        <v>6175</v>
      </c>
    </row>
    <row r="4149" spans="1:44" x14ac:dyDescent="0.25">
      <c r="A4149">
        <v>2515708</v>
      </c>
      <c r="B4149">
        <v>5</v>
      </c>
      <c r="C4149" t="s">
        <v>883</v>
      </c>
      <c r="D4149" t="s">
        <v>5343</v>
      </c>
      <c r="E4149">
        <v>600</v>
      </c>
      <c r="F4149" t="s">
        <v>5940</v>
      </c>
      <c r="G4149">
        <v>282</v>
      </c>
      <c r="H4149">
        <v>8</v>
      </c>
      <c r="I4149">
        <v>13</v>
      </c>
      <c r="J4149">
        <v>101</v>
      </c>
      <c r="K4149">
        <v>600</v>
      </c>
      <c r="L4149">
        <v>0</v>
      </c>
      <c r="M4149">
        <v>544</v>
      </c>
      <c r="N4149">
        <v>0</v>
      </c>
      <c r="O4149">
        <v>30</v>
      </c>
      <c r="P4149">
        <v>176</v>
      </c>
      <c r="R4149">
        <v>2515708</v>
      </c>
      <c r="S4149">
        <v>600</v>
      </c>
      <c r="T4149" t="s">
        <v>5940</v>
      </c>
      <c r="U4149">
        <v>282</v>
      </c>
      <c r="V4149">
        <v>8</v>
      </c>
      <c r="W4149">
        <v>13</v>
      </c>
      <c r="X4149">
        <v>101</v>
      </c>
      <c r="Z4149">
        <v>4117800</v>
      </c>
      <c r="AB4149">
        <v>42</v>
      </c>
      <c r="AC4149">
        <v>4117800</v>
      </c>
      <c r="AD4149" t="s">
        <v>1853</v>
      </c>
      <c r="AE4149">
        <v>180</v>
      </c>
      <c r="AF4149">
        <v>4117800</v>
      </c>
      <c r="AG4149" t="s">
        <v>1853</v>
      </c>
      <c r="AH4149">
        <v>10800</v>
      </c>
      <c r="AI4149">
        <v>4117800</v>
      </c>
      <c r="AJ4149" t="s">
        <v>1853</v>
      </c>
      <c r="AK4149">
        <v>915</v>
      </c>
      <c r="AL4149">
        <v>4117800</v>
      </c>
      <c r="AM4149" t="s">
        <v>1853</v>
      </c>
      <c r="AN4149">
        <v>4935</v>
      </c>
      <c r="AO4149">
        <v>0</v>
      </c>
      <c r="AP4149">
        <v>4200556</v>
      </c>
      <c r="AQ4149" t="s">
        <v>2010</v>
      </c>
      <c r="AR4149">
        <v>8074</v>
      </c>
    </row>
    <row r="4150" spans="1:44" x14ac:dyDescent="0.25">
      <c r="A4150">
        <v>2515807</v>
      </c>
      <c r="B4150">
        <v>5</v>
      </c>
      <c r="C4150" t="s">
        <v>883</v>
      </c>
      <c r="D4150" t="s">
        <v>5344</v>
      </c>
      <c r="E4150" t="s">
        <v>5940</v>
      </c>
      <c r="F4150" t="s">
        <v>5940</v>
      </c>
      <c r="G4150">
        <v>120</v>
      </c>
      <c r="H4150" t="s">
        <v>5940</v>
      </c>
      <c r="I4150" t="s">
        <v>5940</v>
      </c>
      <c r="J4150">
        <v>450</v>
      </c>
      <c r="K4150">
        <v>0</v>
      </c>
      <c r="L4150">
        <v>0</v>
      </c>
      <c r="M4150">
        <v>200</v>
      </c>
      <c r="N4150">
        <v>0</v>
      </c>
      <c r="O4150">
        <v>0</v>
      </c>
      <c r="P4150">
        <v>160</v>
      </c>
      <c r="R4150">
        <v>2515807</v>
      </c>
      <c r="S4150" t="s">
        <v>5940</v>
      </c>
      <c r="T4150" t="s">
        <v>5940</v>
      </c>
      <c r="U4150">
        <v>120</v>
      </c>
      <c r="V4150" t="s">
        <v>5940</v>
      </c>
      <c r="W4150" t="s">
        <v>5940</v>
      </c>
      <c r="X4150">
        <v>450</v>
      </c>
      <c r="Z4150">
        <v>4117909</v>
      </c>
      <c r="AB4150" t="s">
        <v>5940</v>
      </c>
      <c r="AC4150">
        <v>4117909</v>
      </c>
      <c r="AD4150" t="s">
        <v>1854</v>
      </c>
      <c r="AE4150">
        <v>125</v>
      </c>
      <c r="AF4150">
        <v>4117909</v>
      </c>
      <c r="AG4150" t="s">
        <v>1854</v>
      </c>
      <c r="AH4150" t="s">
        <v>5940</v>
      </c>
      <c r="AI4150">
        <v>4117909</v>
      </c>
      <c r="AJ4150" t="s">
        <v>1854</v>
      </c>
      <c r="AK4150">
        <v>52</v>
      </c>
      <c r="AL4150">
        <v>4117909</v>
      </c>
      <c r="AM4150" t="s">
        <v>1854</v>
      </c>
      <c r="AN4150">
        <v>134850</v>
      </c>
      <c r="AO4150">
        <v>0</v>
      </c>
      <c r="AP4150">
        <v>4200606</v>
      </c>
      <c r="AQ4150" t="s">
        <v>2011</v>
      </c>
      <c r="AR4150">
        <v>1020</v>
      </c>
    </row>
    <row r="4151" spans="1:44" x14ac:dyDescent="0.25">
      <c r="A4151">
        <v>2515906</v>
      </c>
      <c r="B4151">
        <v>5</v>
      </c>
      <c r="C4151" t="s">
        <v>883</v>
      </c>
      <c r="D4151" t="s">
        <v>5345</v>
      </c>
      <c r="E4151">
        <v>16000</v>
      </c>
      <c r="F4151" t="s">
        <v>5940</v>
      </c>
      <c r="G4151">
        <v>36</v>
      </c>
      <c r="H4151">
        <v>12</v>
      </c>
      <c r="I4151" t="s">
        <v>5940</v>
      </c>
      <c r="J4151">
        <v>124</v>
      </c>
      <c r="K4151">
        <v>18000</v>
      </c>
      <c r="L4151">
        <v>0</v>
      </c>
      <c r="M4151">
        <v>90</v>
      </c>
      <c r="N4151">
        <v>0</v>
      </c>
      <c r="O4151">
        <v>7</v>
      </c>
      <c r="P4151">
        <v>215</v>
      </c>
      <c r="R4151">
        <v>2515906</v>
      </c>
      <c r="S4151">
        <v>16000</v>
      </c>
      <c r="T4151" t="s">
        <v>5940</v>
      </c>
      <c r="U4151">
        <v>36</v>
      </c>
      <c r="V4151">
        <v>12</v>
      </c>
      <c r="W4151" t="s">
        <v>5940</v>
      </c>
      <c r="X4151">
        <v>124</v>
      </c>
      <c r="Z4151">
        <v>4118006</v>
      </c>
      <c r="AB4151">
        <v>75</v>
      </c>
      <c r="AC4151">
        <v>4118006</v>
      </c>
      <c r="AD4151" t="s">
        <v>1855</v>
      </c>
      <c r="AE4151">
        <v>85</v>
      </c>
      <c r="AF4151">
        <v>4118006</v>
      </c>
      <c r="AG4151" t="s">
        <v>1855</v>
      </c>
      <c r="AH4151">
        <v>461556</v>
      </c>
      <c r="AI4151">
        <v>4118006</v>
      </c>
      <c r="AJ4151" t="s">
        <v>1855</v>
      </c>
      <c r="AK4151">
        <v>18</v>
      </c>
      <c r="AL4151">
        <v>4118006</v>
      </c>
      <c r="AM4151" t="s">
        <v>1855</v>
      </c>
      <c r="AN4151">
        <v>5980</v>
      </c>
      <c r="AO4151">
        <v>0</v>
      </c>
      <c r="AP4151">
        <v>4200705</v>
      </c>
      <c r="AQ4151" t="s">
        <v>2012</v>
      </c>
      <c r="AR4151">
        <v>10050</v>
      </c>
    </row>
    <row r="4152" spans="1:44" x14ac:dyDescent="0.25">
      <c r="A4152">
        <v>2515930</v>
      </c>
      <c r="B4152">
        <v>5</v>
      </c>
      <c r="C4152" t="s">
        <v>883</v>
      </c>
      <c r="D4152" t="s">
        <v>5346</v>
      </c>
      <c r="E4152" t="s">
        <v>5940</v>
      </c>
      <c r="F4152" t="s">
        <v>5940</v>
      </c>
      <c r="G4152">
        <v>15</v>
      </c>
      <c r="H4152">
        <v>1</v>
      </c>
      <c r="I4152">
        <v>1</v>
      </c>
      <c r="J4152">
        <v>44</v>
      </c>
      <c r="K4152">
        <v>0</v>
      </c>
      <c r="L4152">
        <v>0</v>
      </c>
      <c r="M4152">
        <v>30</v>
      </c>
      <c r="N4152">
        <v>0</v>
      </c>
      <c r="O4152">
        <v>1</v>
      </c>
      <c r="P4152">
        <v>64</v>
      </c>
      <c r="R4152">
        <v>2515930</v>
      </c>
      <c r="S4152" t="s">
        <v>5940</v>
      </c>
      <c r="T4152" t="s">
        <v>5940</v>
      </c>
      <c r="U4152">
        <v>15</v>
      </c>
      <c r="V4152">
        <v>1</v>
      </c>
      <c r="W4152">
        <v>1</v>
      </c>
      <c r="X4152">
        <v>44</v>
      </c>
      <c r="Z4152">
        <v>4118105</v>
      </c>
      <c r="AB4152">
        <v>496</v>
      </c>
      <c r="AC4152">
        <v>4118105</v>
      </c>
      <c r="AD4152" t="s">
        <v>1856</v>
      </c>
      <c r="AE4152" t="s">
        <v>5940</v>
      </c>
      <c r="AF4152">
        <v>4118105</v>
      </c>
      <c r="AG4152" t="s">
        <v>1856</v>
      </c>
      <c r="AH4152">
        <v>956756</v>
      </c>
      <c r="AI4152">
        <v>4118105</v>
      </c>
      <c r="AJ4152" t="s">
        <v>1856</v>
      </c>
      <c r="AK4152">
        <v>160</v>
      </c>
      <c r="AL4152">
        <v>4118105</v>
      </c>
      <c r="AM4152" t="s">
        <v>1856</v>
      </c>
      <c r="AN4152">
        <v>2328</v>
      </c>
      <c r="AO4152">
        <v>0</v>
      </c>
      <c r="AP4152">
        <v>4200754</v>
      </c>
      <c r="AQ4152" t="s">
        <v>2013</v>
      </c>
      <c r="AR4152">
        <v>4140</v>
      </c>
    </row>
    <row r="4153" spans="1:44" x14ac:dyDescent="0.25">
      <c r="A4153">
        <v>2515971</v>
      </c>
      <c r="B4153">
        <v>5</v>
      </c>
      <c r="C4153" t="s">
        <v>883</v>
      </c>
      <c r="D4153" t="s">
        <v>5347</v>
      </c>
      <c r="E4153">
        <v>32000</v>
      </c>
      <c r="F4153" t="s">
        <v>5940</v>
      </c>
      <c r="G4153">
        <v>40</v>
      </c>
      <c r="H4153" t="s">
        <v>5940</v>
      </c>
      <c r="I4153" t="s">
        <v>5940</v>
      </c>
      <c r="J4153">
        <v>45</v>
      </c>
      <c r="K4153">
        <v>24000</v>
      </c>
      <c r="L4153">
        <v>0</v>
      </c>
      <c r="M4153">
        <v>28</v>
      </c>
      <c r="N4153">
        <v>0</v>
      </c>
      <c r="O4153">
        <v>0</v>
      </c>
      <c r="P4153">
        <v>35</v>
      </c>
      <c r="R4153">
        <v>2515971</v>
      </c>
      <c r="S4153">
        <v>32000</v>
      </c>
      <c r="T4153" t="s">
        <v>5940</v>
      </c>
      <c r="U4153">
        <v>40</v>
      </c>
      <c r="V4153" t="s">
        <v>5940</v>
      </c>
      <c r="W4153" t="s">
        <v>5940</v>
      </c>
      <c r="X4153">
        <v>45</v>
      </c>
      <c r="Z4153">
        <v>4118204</v>
      </c>
      <c r="AB4153" t="s">
        <v>5940</v>
      </c>
      <c r="AC4153">
        <v>4118204</v>
      </c>
      <c r="AD4153" t="s">
        <v>1857</v>
      </c>
      <c r="AE4153">
        <v>750</v>
      </c>
      <c r="AF4153">
        <v>4118204</v>
      </c>
      <c r="AG4153" t="s">
        <v>1857</v>
      </c>
      <c r="AH4153">
        <v>3600</v>
      </c>
      <c r="AI4153">
        <v>4118204</v>
      </c>
      <c r="AJ4153" t="s">
        <v>1857</v>
      </c>
      <c r="AK4153">
        <v>20</v>
      </c>
      <c r="AL4153">
        <v>4118204</v>
      </c>
      <c r="AM4153" t="s">
        <v>1857</v>
      </c>
      <c r="AN4153" t="s">
        <v>5940</v>
      </c>
      <c r="AO4153">
        <v>0</v>
      </c>
      <c r="AP4153">
        <v>4200804</v>
      </c>
      <c r="AQ4153" t="s">
        <v>2014</v>
      </c>
      <c r="AR4153">
        <v>7034</v>
      </c>
    </row>
    <row r="4154" spans="1:44" x14ac:dyDescent="0.25">
      <c r="A4154">
        <v>2516003</v>
      </c>
      <c r="B4154">
        <v>5</v>
      </c>
      <c r="C4154" t="s">
        <v>883</v>
      </c>
      <c r="D4154" t="s">
        <v>5348</v>
      </c>
      <c r="E4154">
        <v>500</v>
      </c>
      <c r="F4154" t="s">
        <v>5940</v>
      </c>
      <c r="G4154">
        <v>300</v>
      </c>
      <c r="H4154">
        <v>212</v>
      </c>
      <c r="I4154">
        <v>24</v>
      </c>
      <c r="J4154">
        <v>452</v>
      </c>
      <c r="K4154">
        <v>500</v>
      </c>
      <c r="L4154">
        <v>0</v>
      </c>
      <c r="M4154">
        <v>720</v>
      </c>
      <c r="N4154">
        <v>0</v>
      </c>
      <c r="O4154">
        <v>24</v>
      </c>
      <c r="P4154">
        <v>1572</v>
      </c>
      <c r="R4154">
        <v>2516003</v>
      </c>
      <c r="S4154">
        <v>500</v>
      </c>
      <c r="T4154" t="s">
        <v>5940</v>
      </c>
      <c r="U4154">
        <v>300</v>
      </c>
      <c r="V4154">
        <v>212</v>
      </c>
      <c r="W4154">
        <v>24</v>
      </c>
      <c r="X4154">
        <v>452</v>
      </c>
      <c r="Z4154">
        <v>4118303</v>
      </c>
      <c r="AB4154">
        <v>310</v>
      </c>
      <c r="AC4154">
        <v>4118303</v>
      </c>
      <c r="AD4154" t="s">
        <v>1858</v>
      </c>
      <c r="AE4154" t="s">
        <v>5940</v>
      </c>
      <c r="AF4154">
        <v>4118303</v>
      </c>
      <c r="AG4154" t="s">
        <v>1858</v>
      </c>
      <c r="AH4154" t="s">
        <v>5940</v>
      </c>
      <c r="AI4154">
        <v>4118303</v>
      </c>
      <c r="AJ4154" t="s">
        <v>1858</v>
      </c>
      <c r="AK4154">
        <v>120</v>
      </c>
      <c r="AL4154">
        <v>4118303</v>
      </c>
      <c r="AM4154" t="s">
        <v>1858</v>
      </c>
      <c r="AN4154">
        <v>2402</v>
      </c>
      <c r="AO4154">
        <v>0</v>
      </c>
      <c r="AP4154">
        <v>4200903</v>
      </c>
      <c r="AQ4154" t="s">
        <v>2015</v>
      </c>
      <c r="AR4154">
        <v>5525</v>
      </c>
    </row>
    <row r="4155" spans="1:44" x14ac:dyDescent="0.25">
      <c r="A4155">
        <v>2516102</v>
      </c>
      <c r="B4155">
        <v>5</v>
      </c>
      <c r="C4155" t="s">
        <v>883</v>
      </c>
      <c r="D4155" t="s">
        <v>5349</v>
      </c>
      <c r="E4155" t="s">
        <v>5940</v>
      </c>
      <c r="F4155" t="s">
        <v>5940</v>
      </c>
      <c r="G4155">
        <v>400</v>
      </c>
      <c r="H4155" t="s">
        <v>5940</v>
      </c>
      <c r="I4155" t="s">
        <v>5940</v>
      </c>
      <c r="J4155">
        <v>600</v>
      </c>
      <c r="K4155">
        <v>0</v>
      </c>
      <c r="L4155">
        <v>0</v>
      </c>
      <c r="M4155">
        <v>252</v>
      </c>
      <c r="N4155">
        <v>12</v>
      </c>
      <c r="O4155">
        <v>0</v>
      </c>
      <c r="P4155">
        <v>58</v>
      </c>
      <c r="R4155">
        <v>2516102</v>
      </c>
      <c r="S4155" t="s">
        <v>5940</v>
      </c>
      <c r="T4155" t="s">
        <v>5940</v>
      </c>
      <c r="U4155">
        <v>400</v>
      </c>
      <c r="V4155" t="s">
        <v>5940</v>
      </c>
      <c r="W4155" t="s">
        <v>5940</v>
      </c>
      <c r="X4155">
        <v>600</v>
      </c>
      <c r="Z4155">
        <v>4118402</v>
      </c>
      <c r="AB4155">
        <v>248</v>
      </c>
      <c r="AC4155">
        <v>4118402</v>
      </c>
      <c r="AD4155" t="s">
        <v>1859</v>
      </c>
      <c r="AE4155">
        <v>15</v>
      </c>
      <c r="AF4155">
        <v>4118402</v>
      </c>
      <c r="AG4155" t="s">
        <v>1859</v>
      </c>
      <c r="AH4155">
        <v>3080</v>
      </c>
      <c r="AI4155">
        <v>4118402</v>
      </c>
      <c r="AJ4155" t="s">
        <v>1859</v>
      </c>
      <c r="AK4155">
        <v>18</v>
      </c>
      <c r="AL4155">
        <v>4118402</v>
      </c>
      <c r="AM4155" t="s">
        <v>1859</v>
      </c>
      <c r="AN4155">
        <v>1116</v>
      </c>
      <c r="AO4155">
        <v>0</v>
      </c>
      <c r="AP4155">
        <v>4201000</v>
      </c>
      <c r="AQ4155" t="s">
        <v>2016</v>
      </c>
      <c r="AR4155">
        <v>26880</v>
      </c>
    </row>
    <row r="4156" spans="1:44" x14ac:dyDescent="0.25">
      <c r="A4156">
        <v>2516151</v>
      </c>
      <c r="B4156">
        <v>5</v>
      </c>
      <c r="C4156" t="s">
        <v>883</v>
      </c>
      <c r="D4156" t="s">
        <v>5350</v>
      </c>
      <c r="E4156" t="s">
        <v>5940</v>
      </c>
      <c r="F4156" t="s">
        <v>5940</v>
      </c>
      <c r="G4156">
        <v>75</v>
      </c>
      <c r="H4156">
        <v>6</v>
      </c>
      <c r="I4156" t="s">
        <v>5940</v>
      </c>
      <c r="J4156">
        <v>191</v>
      </c>
      <c r="K4156">
        <v>0</v>
      </c>
      <c r="L4156">
        <v>0</v>
      </c>
      <c r="M4156">
        <v>560</v>
      </c>
      <c r="N4156">
        <v>15</v>
      </c>
      <c r="O4156">
        <v>0</v>
      </c>
      <c r="P4156">
        <v>378</v>
      </c>
      <c r="R4156">
        <v>2516151</v>
      </c>
      <c r="S4156" t="s">
        <v>5940</v>
      </c>
      <c r="T4156" t="s">
        <v>5940</v>
      </c>
      <c r="U4156">
        <v>75</v>
      </c>
      <c r="V4156">
        <v>6</v>
      </c>
      <c r="W4156" t="s">
        <v>5940</v>
      </c>
      <c r="X4156">
        <v>191</v>
      </c>
      <c r="Z4156">
        <v>4118451</v>
      </c>
      <c r="AB4156" t="s">
        <v>5940</v>
      </c>
      <c r="AC4156">
        <v>4118451</v>
      </c>
      <c r="AD4156" t="s">
        <v>1860</v>
      </c>
      <c r="AE4156">
        <v>18</v>
      </c>
      <c r="AF4156">
        <v>4118451</v>
      </c>
      <c r="AG4156" t="s">
        <v>1860</v>
      </c>
      <c r="AH4156" t="s">
        <v>5940</v>
      </c>
      <c r="AI4156">
        <v>4118451</v>
      </c>
      <c r="AJ4156" t="s">
        <v>1860</v>
      </c>
      <c r="AK4156" t="s">
        <v>5940</v>
      </c>
      <c r="AL4156">
        <v>4118451</v>
      </c>
      <c r="AM4156" t="s">
        <v>1860</v>
      </c>
      <c r="AN4156">
        <v>12220</v>
      </c>
      <c r="AO4156">
        <v>0</v>
      </c>
      <c r="AP4156">
        <v>4201109</v>
      </c>
      <c r="AQ4156" t="s">
        <v>2017</v>
      </c>
      <c r="AR4156">
        <v>5600</v>
      </c>
    </row>
    <row r="4157" spans="1:44" x14ac:dyDescent="0.25">
      <c r="A4157">
        <v>2516201</v>
      </c>
      <c r="B4157">
        <v>5</v>
      </c>
      <c r="C4157" t="s">
        <v>883</v>
      </c>
      <c r="D4157" t="s">
        <v>5351</v>
      </c>
      <c r="E4157">
        <v>600</v>
      </c>
      <c r="F4157" t="s">
        <v>5940</v>
      </c>
      <c r="G4157">
        <v>480</v>
      </c>
      <c r="H4157">
        <v>362</v>
      </c>
      <c r="I4157">
        <v>560</v>
      </c>
      <c r="J4157">
        <v>192</v>
      </c>
      <c r="K4157">
        <v>400</v>
      </c>
      <c r="L4157">
        <v>0</v>
      </c>
      <c r="M4157">
        <v>900</v>
      </c>
      <c r="N4157">
        <v>50</v>
      </c>
      <c r="O4157">
        <v>1700</v>
      </c>
      <c r="P4157">
        <v>422</v>
      </c>
      <c r="R4157">
        <v>2516201</v>
      </c>
      <c r="S4157">
        <v>600</v>
      </c>
      <c r="T4157" t="s">
        <v>5940</v>
      </c>
      <c r="U4157">
        <v>480</v>
      </c>
      <c r="V4157">
        <v>362</v>
      </c>
      <c r="W4157">
        <v>560</v>
      </c>
      <c r="X4157">
        <v>192</v>
      </c>
      <c r="Z4157">
        <v>4118501</v>
      </c>
      <c r="AB4157" t="s">
        <v>5940</v>
      </c>
      <c r="AC4157">
        <v>4118501</v>
      </c>
      <c r="AD4157" t="s">
        <v>1861</v>
      </c>
      <c r="AE4157">
        <v>16</v>
      </c>
      <c r="AF4157">
        <v>4118501</v>
      </c>
      <c r="AG4157" t="s">
        <v>1861</v>
      </c>
      <c r="AH4157">
        <v>480</v>
      </c>
      <c r="AI4157">
        <v>4118501</v>
      </c>
      <c r="AJ4157" t="s">
        <v>1861</v>
      </c>
      <c r="AK4157">
        <v>2180</v>
      </c>
      <c r="AL4157">
        <v>4118501</v>
      </c>
      <c r="AM4157" t="s">
        <v>1861</v>
      </c>
      <c r="AN4157">
        <v>36300</v>
      </c>
      <c r="AO4157">
        <v>0</v>
      </c>
      <c r="AP4157">
        <v>4201208</v>
      </c>
      <c r="AQ4157" t="s">
        <v>2018</v>
      </c>
      <c r="AR4157">
        <v>525</v>
      </c>
    </row>
    <row r="4158" spans="1:44" x14ac:dyDescent="0.25">
      <c r="A4158">
        <v>2516300</v>
      </c>
      <c r="B4158">
        <v>5</v>
      </c>
      <c r="C4158" t="s">
        <v>883</v>
      </c>
      <c r="D4158" t="s">
        <v>5352</v>
      </c>
      <c r="E4158" t="s">
        <v>5940</v>
      </c>
      <c r="F4158" t="s">
        <v>5940</v>
      </c>
      <c r="G4158">
        <v>640</v>
      </c>
      <c r="H4158" t="s">
        <v>5940</v>
      </c>
      <c r="I4158" t="s">
        <v>5940</v>
      </c>
      <c r="J4158">
        <v>450</v>
      </c>
      <c r="K4158">
        <v>0</v>
      </c>
      <c r="L4158">
        <v>0</v>
      </c>
      <c r="M4158">
        <v>1280</v>
      </c>
      <c r="N4158">
        <v>0</v>
      </c>
      <c r="O4158">
        <v>0</v>
      </c>
      <c r="P4158">
        <v>525</v>
      </c>
      <c r="R4158">
        <v>2516300</v>
      </c>
      <c r="S4158" t="s">
        <v>5940</v>
      </c>
      <c r="T4158" t="s">
        <v>5940</v>
      </c>
      <c r="U4158">
        <v>640</v>
      </c>
      <c r="V4158" t="s">
        <v>5940</v>
      </c>
      <c r="W4158" t="s">
        <v>5940</v>
      </c>
      <c r="X4158">
        <v>450</v>
      </c>
      <c r="Z4158">
        <v>4118600</v>
      </c>
      <c r="AB4158" t="s">
        <v>5940</v>
      </c>
      <c r="AC4158">
        <v>4118600</v>
      </c>
      <c r="AD4158" t="s">
        <v>1862</v>
      </c>
      <c r="AE4158">
        <v>163</v>
      </c>
      <c r="AF4158">
        <v>4118600</v>
      </c>
      <c r="AG4158" t="s">
        <v>1862</v>
      </c>
      <c r="AH4158">
        <v>70</v>
      </c>
      <c r="AI4158">
        <v>4118600</v>
      </c>
      <c r="AJ4158" t="s">
        <v>1862</v>
      </c>
      <c r="AK4158">
        <v>1880</v>
      </c>
      <c r="AL4158">
        <v>4118600</v>
      </c>
      <c r="AM4158" t="s">
        <v>1862</v>
      </c>
      <c r="AN4158">
        <v>15510</v>
      </c>
      <c r="AO4158">
        <v>0</v>
      </c>
      <c r="AP4158">
        <v>4201257</v>
      </c>
      <c r="AQ4158" t="s">
        <v>2019</v>
      </c>
      <c r="AR4158">
        <v>325</v>
      </c>
    </row>
    <row r="4159" spans="1:44" x14ac:dyDescent="0.25">
      <c r="A4159">
        <v>2516508</v>
      </c>
      <c r="B4159">
        <v>5</v>
      </c>
      <c r="C4159" t="s">
        <v>883</v>
      </c>
      <c r="D4159" t="s">
        <v>5354</v>
      </c>
      <c r="E4159" t="s">
        <v>5940</v>
      </c>
      <c r="F4159" t="s">
        <v>5940</v>
      </c>
      <c r="G4159">
        <v>750</v>
      </c>
      <c r="H4159" t="s">
        <v>5940</v>
      </c>
      <c r="I4159" t="s">
        <v>5940</v>
      </c>
      <c r="J4159">
        <v>189</v>
      </c>
      <c r="K4159">
        <v>0</v>
      </c>
      <c r="L4159">
        <v>0</v>
      </c>
      <c r="M4159">
        <v>600</v>
      </c>
      <c r="N4159">
        <v>0</v>
      </c>
      <c r="O4159">
        <v>0</v>
      </c>
      <c r="P4159">
        <v>240</v>
      </c>
      <c r="R4159">
        <v>2516508</v>
      </c>
      <c r="S4159" t="s">
        <v>5940</v>
      </c>
      <c r="T4159" t="s">
        <v>5940</v>
      </c>
      <c r="U4159">
        <v>750</v>
      </c>
      <c r="V4159" t="s">
        <v>5940</v>
      </c>
      <c r="W4159" t="s">
        <v>5940</v>
      </c>
      <c r="X4159">
        <v>189</v>
      </c>
      <c r="Z4159">
        <v>4118709</v>
      </c>
      <c r="AB4159" t="s">
        <v>5940</v>
      </c>
      <c r="AC4159">
        <v>4118709</v>
      </c>
      <c r="AD4159" t="s">
        <v>1863</v>
      </c>
      <c r="AE4159">
        <v>138</v>
      </c>
      <c r="AF4159">
        <v>4118709</v>
      </c>
      <c r="AG4159" t="s">
        <v>1863</v>
      </c>
      <c r="AH4159">
        <v>70</v>
      </c>
      <c r="AI4159">
        <v>4118709</v>
      </c>
      <c r="AJ4159" t="s">
        <v>1863</v>
      </c>
      <c r="AK4159">
        <v>1385</v>
      </c>
      <c r="AL4159">
        <v>4118709</v>
      </c>
      <c r="AM4159" t="s">
        <v>1863</v>
      </c>
      <c r="AN4159">
        <v>15050</v>
      </c>
      <c r="AO4159">
        <v>0</v>
      </c>
      <c r="AP4159">
        <v>4201273</v>
      </c>
      <c r="AQ4159" t="s">
        <v>2020</v>
      </c>
      <c r="AR4159">
        <v>7560</v>
      </c>
    </row>
    <row r="4160" spans="1:44" x14ac:dyDescent="0.25">
      <c r="A4160">
        <v>2516607</v>
      </c>
      <c r="B4160">
        <v>5</v>
      </c>
      <c r="C4160" t="s">
        <v>883</v>
      </c>
      <c r="D4160" t="s">
        <v>5355</v>
      </c>
      <c r="E4160">
        <v>725</v>
      </c>
      <c r="F4160" t="s">
        <v>5940</v>
      </c>
      <c r="G4160">
        <v>6000</v>
      </c>
      <c r="H4160">
        <v>18</v>
      </c>
      <c r="I4160">
        <v>9</v>
      </c>
      <c r="J4160">
        <v>1170</v>
      </c>
      <c r="K4160">
        <v>725</v>
      </c>
      <c r="L4160">
        <v>0</v>
      </c>
      <c r="M4160">
        <v>1920</v>
      </c>
      <c r="N4160">
        <v>5</v>
      </c>
      <c r="O4160">
        <v>18</v>
      </c>
      <c r="P4160">
        <v>936</v>
      </c>
      <c r="R4160">
        <v>2516607</v>
      </c>
      <c r="S4160">
        <v>725</v>
      </c>
      <c r="T4160" t="s">
        <v>5940</v>
      </c>
      <c r="U4160">
        <v>6000</v>
      </c>
      <c r="V4160">
        <v>18</v>
      </c>
      <c r="W4160">
        <v>9</v>
      </c>
      <c r="X4160">
        <v>1170</v>
      </c>
      <c r="Z4160">
        <v>4118808</v>
      </c>
      <c r="AB4160">
        <v>45</v>
      </c>
      <c r="AC4160">
        <v>4118808</v>
      </c>
      <c r="AD4160" t="s">
        <v>1864</v>
      </c>
      <c r="AE4160">
        <v>4</v>
      </c>
      <c r="AF4160">
        <v>4118808</v>
      </c>
      <c r="AG4160" t="s">
        <v>1864</v>
      </c>
      <c r="AH4160">
        <v>20000</v>
      </c>
      <c r="AI4160">
        <v>4118808</v>
      </c>
      <c r="AJ4160" t="s">
        <v>1864</v>
      </c>
      <c r="AK4160">
        <v>946</v>
      </c>
      <c r="AL4160">
        <v>4118808</v>
      </c>
      <c r="AM4160" t="s">
        <v>1864</v>
      </c>
      <c r="AN4160">
        <v>63120</v>
      </c>
      <c r="AO4160">
        <v>0</v>
      </c>
      <c r="AP4160">
        <v>4201307</v>
      </c>
      <c r="AQ4160" t="s">
        <v>2021</v>
      </c>
      <c r="AR4160">
        <v>25</v>
      </c>
    </row>
    <row r="4161" spans="1:44" x14ac:dyDescent="0.25">
      <c r="A4161">
        <v>2516706</v>
      </c>
      <c r="B4161">
        <v>5</v>
      </c>
      <c r="C4161" t="s">
        <v>883</v>
      </c>
      <c r="D4161" t="s">
        <v>5356</v>
      </c>
      <c r="E4161">
        <v>150</v>
      </c>
      <c r="F4161" t="s">
        <v>5940</v>
      </c>
      <c r="G4161">
        <v>80</v>
      </c>
      <c r="H4161">
        <v>57</v>
      </c>
      <c r="I4161" t="s">
        <v>5940</v>
      </c>
      <c r="J4161">
        <v>96</v>
      </c>
      <c r="K4161">
        <v>150</v>
      </c>
      <c r="L4161">
        <v>0</v>
      </c>
      <c r="M4161">
        <v>960</v>
      </c>
      <c r="N4161">
        <v>0</v>
      </c>
      <c r="O4161">
        <v>0</v>
      </c>
      <c r="P4161">
        <v>286</v>
      </c>
      <c r="R4161">
        <v>2516706</v>
      </c>
      <c r="S4161">
        <v>150</v>
      </c>
      <c r="T4161" t="s">
        <v>5940</v>
      </c>
      <c r="U4161">
        <v>80</v>
      </c>
      <c r="V4161">
        <v>57</v>
      </c>
      <c r="W4161" t="s">
        <v>5940</v>
      </c>
      <c r="X4161">
        <v>96</v>
      </c>
      <c r="Z4161">
        <v>4118857</v>
      </c>
      <c r="AB4161">
        <v>600</v>
      </c>
      <c r="AC4161">
        <v>4118857</v>
      </c>
      <c r="AD4161" t="s">
        <v>1865</v>
      </c>
      <c r="AE4161" t="s">
        <v>5940</v>
      </c>
      <c r="AF4161">
        <v>4118857</v>
      </c>
      <c r="AG4161" t="s">
        <v>1865</v>
      </c>
      <c r="AH4161">
        <v>180047</v>
      </c>
      <c r="AI4161">
        <v>4118857</v>
      </c>
      <c r="AJ4161" t="s">
        <v>1865</v>
      </c>
      <c r="AK4161">
        <v>45</v>
      </c>
      <c r="AL4161">
        <v>4118857</v>
      </c>
      <c r="AM4161" t="s">
        <v>1865</v>
      </c>
      <c r="AN4161">
        <v>22625</v>
      </c>
      <c r="AO4161">
        <v>0</v>
      </c>
      <c r="AP4161">
        <v>4201406</v>
      </c>
      <c r="AQ4161" t="s">
        <v>2022</v>
      </c>
      <c r="AR4161">
        <v>2100</v>
      </c>
    </row>
    <row r="4162" spans="1:44" x14ac:dyDescent="0.25">
      <c r="A4162">
        <v>2516755</v>
      </c>
      <c r="B4162">
        <v>5</v>
      </c>
      <c r="C4162" t="s">
        <v>883</v>
      </c>
      <c r="D4162" t="s">
        <v>5357</v>
      </c>
      <c r="E4162" t="s">
        <v>5940</v>
      </c>
      <c r="F4162" t="s">
        <v>5940</v>
      </c>
      <c r="G4162">
        <v>58</v>
      </c>
      <c r="H4162" t="s">
        <v>5940</v>
      </c>
      <c r="I4162" t="s">
        <v>5940</v>
      </c>
      <c r="J4162">
        <v>32</v>
      </c>
      <c r="K4162">
        <v>0</v>
      </c>
      <c r="L4162">
        <v>0</v>
      </c>
      <c r="M4162">
        <v>144</v>
      </c>
      <c r="N4162">
        <v>0</v>
      </c>
      <c r="O4162">
        <v>0</v>
      </c>
      <c r="P4162">
        <v>58</v>
      </c>
      <c r="R4162">
        <v>2516755</v>
      </c>
      <c r="S4162" t="s">
        <v>5940</v>
      </c>
      <c r="T4162" t="s">
        <v>5940</v>
      </c>
      <c r="U4162">
        <v>58</v>
      </c>
      <c r="V4162" t="s">
        <v>5940</v>
      </c>
      <c r="W4162" t="s">
        <v>5940</v>
      </c>
      <c r="X4162">
        <v>32</v>
      </c>
      <c r="Z4162">
        <v>4118907</v>
      </c>
      <c r="AB4162">
        <v>660</v>
      </c>
      <c r="AC4162">
        <v>4118907</v>
      </c>
      <c r="AD4162" t="s">
        <v>1866</v>
      </c>
      <c r="AE4162" t="s">
        <v>5940</v>
      </c>
      <c r="AF4162">
        <v>4118907</v>
      </c>
      <c r="AG4162" t="s">
        <v>1866</v>
      </c>
      <c r="AH4162" t="s">
        <v>5940</v>
      </c>
      <c r="AI4162">
        <v>4118907</v>
      </c>
      <c r="AJ4162" t="s">
        <v>1866</v>
      </c>
      <c r="AK4162">
        <v>113</v>
      </c>
      <c r="AL4162">
        <v>4118907</v>
      </c>
      <c r="AM4162" t="s">
        <v>1866</v>
      </c>
      <c r="AN4162">
        <v>1650</v>
      </c>
      <c r="AO4162">
        <v>0</v>
      </c>
      <c r="AP4162">
        <v>4201505</v>
      </c>
      <c r="AQ4162" t="s">
        <v>2023</v>
      </c>
      <c r="AR4162">
        <v>2136</v>
      </c>
    </row>
    <row r="4163" spans="1:44" x14ac:dyDescent="0.25">
      <c r="A4163">
        <v>2516805</v>
      </c>
      <c r="B4163">
        <v>5</v>
      </c>
      <c r="C4163" t="s">
        <v>883</v>
      </c>
      <c r="D4163" t="s">
        <v>5358</v>
      </c>
      <c r="E4163" t="s">
        <v>5940</v>
      </c>
      <c r="F4163" t="s">
        <v>5940</v>
      </c>
      <c r="G4163">
        <v>210</v>
      </c>
      <c r="H4163">
        <v>200</v>
      </c>
      <c r="I4163">
        <v>452</v>
      </c>
      <c r="J4163">
        <v>90</v>
      </c>
      <c r="K4163">
        <v>0</v>
      </c>
      <c r="L4163">
        <v>0</v>
      </c>
      <c r="M4163">
        <v>228</v>
      </c>
      <c r="N4163">
        <v>75</v>
      </c>
      <c r="O4163">
        <v>208</v>
      </c>
      <c r="P4163">
        <v>68</v>
      </c>
      <c r="R4163">
        <v>2516805</v>
      </c>
      <c r="S4163" t="s">
        <v>5940</v>
      </c>
      <c r="T4163" t="s">
        <v>5940</v>
      </c>
      <c r="U4163">
        <v>210</v>
      </c>
      <c r="V4163">
        <v>200</v>
      </c>
      <c r="W4163">
        <v>452</v>
      </c>
      <c r="X4163">
        <v>90</v>
      </c>
      <c r="Z4163">
        <v>4119004</v>
      </c>
      <c r="AB4163" t="s">
        <v>5940</v>
      </c>
      <c r="AC4163">
        <v>4119004</v>
      </c>
      <c r="AD4163" t="s">
        <v>1867</v>
      </c>
      <c r="AE4163" t="s">
        <v>5940</v>
      </c>
      <c r="AF4163">
        <v>4119004</v>
      </c>
      <c r="AG4163" t="s">
        <v>1867</v>
      </c>
      <c r="AH4163">
        <v>1750</v>
      </c>
      <c r="AI4163">
        <v>4119004</v>
      </c>
      <c r="AJ4163" t="s">
        <v>1867</v>
      </c>
      <c r="AK4163">
        <v>525</v>
      </c>
      <c r="AL4163">
        <v>4119004</v>
      </c>
      <c r="AM4163" t="s">
        <v>1867</v>
      </c>
      <c r="AN4163">
        <v>9520</v>
      </c>
      <c r="AO4163">
        <v>0</v>
      </c>
      <c r="AP4163">
        <v>4201604</v>
      </c>
      <c r="AQ4163" t="s">
        <v>2024</v>
      </c>
      <c r="AR4163">
        <v>5000</v>
      </c>
    </row>
    <row r="4164" spans="1:44" x14ac:dyDescent="0.25">
      <c r="A4164">
        <v>2516904</v>
      </c>
      <c r="B4164">
        <v>5</v>
      </c>
      <c r="C4164" t="s">
        <v>883</v>
      </c>
      <c r="D4164" t="s">
        <v>5359</v>
      </c>
      <c r="E4164">
        <v>1050</v>
      </c>
      <c r="F4164" t="s">
        <v>5940</v>
      </c>
      <c r="G4164">
        <v>180</v>
      </c>
      <c r="H4164">
        <v>112</v>
      </c>
      <c r="I4164">
        <v>22</v>
      </c>
      <c r="J4164">
        <v>64</v>
      </c>
      <c r="K4164">
        <v>924</v>
      </c>
      <c r="L4164">
        <v>0</v>
      </c>
      <c r="M4164">
        <v>150</v>
      </c>
      <c r="N4164">
        <v>5</v>
      </c>
      <c r="O4164">
        <v>5</v>
      </c>
      <c r="P4164">
        <v>100</v>
      </c>
      <c r="R4164">
        <v>2516904</v>
      </c>
      <c r="S4164">
        <v>1050</v>
      </c>
      <c r="T4164" t="s">
        <v>5940</v>
      </c>
      <c r="U4164">
        <v>180</v>
      </c>
      <c r="V4164">
        <v>112</v>
      </c>
      <c r="W4164">
        <v>22</v>
      </c>
      <c r="X4164">
        <v>64</v>
      </c>
      <c r="Z4164">
        <v>4119103</v>
      </c>
      <c r="AB4164" t="s">
        <v>5940</v>
      </c>
      <c r="AC4164">
        <v>4119103</v>
      </c>
      <c r="AD4164" t="s">
        <v>1868</v>
      </c>
      <c r="AE4164">
        <v>14</v>
      </c>
      <c r="AF4164">
        <v>4119103</v>
      </c>
      <c r="AG4164" t="s">
        <v>1868</v>
      </c>
      <c r="AH4164" t="s">
        <v>5940</v>
      </c>
      <c r="AI4164">
        <v>4119103</v>
      </c>
      <c r="AJ4164" t="s">
        <v>1868</v>
      </c>
      <c r="AK4164">
        <v>1610</v>
      </c>
      <c r="AL4164">
        <v>4119103</v>
      </c>
      <c r="AM4164" t="s">
        <v>1868</v>
      </c>
      <c r="AN4164">
        <v>496</v>
      </c>
      <c r="AO4164">
        <v>0</v>
      </c>
      <c r="AP4164">
        <v>4201653</v>
      </c>
      <c r="AQ4164" t="s">
        <v>2025</v>
      </c>
      <c r="AR4164">
        <v>6300</v>
      </c>
    </row>
    <row r="4165" spans="1:44" x14ac:dyDescent="0.25">
      <c r="A4165">
        <v>2517001</v>
      </c>
      <c r="B4165">
        <v>5</v>
      </c>
      <c r="C4165" t="s">
        <v>883</v>
      </c>
      <c r="D4165" t="s">
        <v>5360</v>
      </c>
      <c r="E4165" t="s">
        <v>5940</v>
      </c>
      <c r="F4165" t="s">
        <v>5940</v>
      </c>
      <c r="G4165">
        <v>150</v>
      </c>
      <c r="H4165">
        <v>3</v>
      </c>
      <c r="I4165" t="s">
        <v>5940</v>
      </c>
      <c r="J4165">
        <v>165</v>
      </c>
      <c r="K4165">
        <v>0</v>
      </c>
      <c r="L4165">
        <v>0</v>
      </c>
      <c r="M4165">
        <v>250</v>
      </c>
      <c r="N4165">
        <v>3</v>
      </c>
      <c r="O4165">
        <v>0</v>
      </c>
      <c r="P4165">
        <v>168</v>
      </c>
      <c r="R4165">
        <v>2517001</v>
      </c>
      <c r="S4165" t="s">
        <v>5940</v>
      </c>
      <c r="T4165" t="s">
        <v>5940</v>
      </c>
      <c r="U4165">
        <v>150</v>
      </c>
      <c r="V4165">
        <v>3</v>
      </c>
      <c r="W4165" t="s">
        <v>5940</v>
      </c>
      <c r="X4165">
        <v>165</v>
      </c>
      <c r="Z4165">
        <v>4119152</v>
      </c>
      <c r="AB4165" t="s">
        <v>5940</v>
      </c>
      <c r="AC4165">
        <v>4119152</v>
      </c>
      <c r="AD4165" t="s">
        <v>1869</v>
      </c>
      <c r="AE4165" t="s">
        <v>5940</v>
      </c>
      <c r="AF4165">
        <v>4119152</v>
      </c>
      <c r="AG4165" t="s">
        <v>1869</v>
      </c>
      <c r="AH4165" t="s">
        <v>5940</v>
      </c>
      <c r="AI4165">
        <v>4119152</v>
      </c>
      <c r="AJ4165" t="s">
        <v>1869</v>
      </c>
      <c r="AK4165">
        <v>5</v>
      </c>
      <c r="AL4165">
        <v>4119152</v>
      </c>
      <c r="AM4165" t="s">
        <v>1869</v>
      </c>
      <c r="AN4165" t="s">
        <v>5940</v>
      </c>
      <c r="AO4165">
        <v>0</v>
      </c>
      <c r="AP4165">
        <v>4201703</v>
      </c>
      <c r="AQ4165" t="s">
        <v>2026</v>
      </c>
      <c r="AR4165">
        <v>228</v>
      </c>
    </row>
    <row r="4166" spans="1:44" x14ac:dyDescent="0.25">
      <c r="A4166">
        <v>2517100</v>
      </c>
      <c r="B4166">
        <v>5</v>
      </c>
      <c r="C4166" t="s">
        <v>883</v>
      </c>
      <c r="D4166" t="s">
        <v>5361</v>
      </c>
      <c r="E4166" t="s">
        <v>5940</v>
      </c>
      <c r="F4166" t="s">
        <v>5940</v>
      </c>
      <c r="G4166">
        <v>0</v>
      </c>
      <c r="H4166" t="s">
        <v>5940</v>
      </c>
      <c r="I4166">
        <v>6</v>
      </c>
      <c r="J4166" t="s">
        <v>5940</v>
      </c>
      <c r="K4166">
        <v>0</v>
      </c>
      <c r="L4166">
        <v>0</v>
      </c>
      <c r="M4166">
        <v>3</v>
      </c>
      <c r="N4166">
        <v>0</v>
      </c>
      <c r="O4166">
        <v>1</v>
      </c>
      <c r="P4166">
        <v>8</v>
      </c>
      <c r="R4166">
        <v>2517100</v>
      </c>
      <c r="S4166" t="s">
        <v>5940</v>
      </c>
      <c r="T4166" t="s">
        <v>5940</v>
      </c>
      <c r="U4166">
        <v>0</v>
      </c>
      <c r="V4166" t="s">
        <v>5940</v>
      </c>
      <c r="W4166">
        <v>6</v>
      </c>
      <c r="X4166" t="s">
        <v>5940</v>
      </c>
      <c r="Z4166">
        <v>4119202</v>
      </c>
      <c r="AB4166" t="s">
        <v>5940</v>
      </c>
      <c r="AC4166">
        <v>4119202</v>
      </c>
      <c r="AD4166" t="s">
        <v>1870</v>
      </c>
      <c r="AE4166">
        <v>360</v>
      </c>
      <c r="AF4166">
        <v>4119202</v>
      </c>
      <c r="AG4166" t="s">
        <v>1870</v>
      </c>
      <c r="AH4166">
        <v>5000</v>
      </c>
      <c r="AI4166">
        <v>4119202</v>
      </c>
      <c r="AJ4166" t="s">
        <v>1870</v>
      </c>
      <c r="AK4166">
        <v>1200</v>
      </c>
      <c r="AL4166">
        <v>4119202</v>
      </c>
      <c r="AM4166" t="s">
        <v>1870</v>
      </c>
      <c r="AN4166">
        <v>4725</v>
      </c>
      <c r="AO4166">
        <v>0</v>
      </c>
      <c r="AP4166">
        <v>4201802</v>
      </c>
      <c r="AQ4166" t="s">
        <v>2027</v>
      </c>
      <c r="AR4166">
        <v>3780</v>
      </c>
    </row>
    <row r="4167" spans="1:44" x14ac:dyDescent="0.25">
      <c r="A4167">
        <v>2517209</v>
      </c>
      <c r="B4167">
        <v>5</v>
      </c>
      <c r="C4167" t="s">
        <v>883</v>
      </c>
      <c r="D4167" t="s">
        <v>5362</v>
      </c>
      <c r="E4167">
        <v>500</v>
      </c>
      <c r="F4167" t="s">
        <v>5940</v>
      </c>
      <c r="G4167">
        <v>64</v>
      </c>
      <c r="H4167">
        <v>112</v>
      </c>
      <c r="I4167">
        <v>8</v>
      </c>
      <c r="J4167">
        <v>16</v>
      </c>
      <c r="K4167">
        <v>375</v>
      </c>
      <c r="L4167">
        <v>0</v>
      </c>
      <c r="M4167">
        <v>66</v>
      </c>
      <c r="N4167">
        <v>2</v>
      </c>
      <c r="O4167">
        <v>3</v>
      </c>
      <c r="P4167">
        <v>32</v>
      </c>
      <c r="R4167">
        <v>2517209</v>
      </c>
      <c r="S4167">
        <v>500</v>
      </c>
      <c r="T4167" t="s">
        <v>5940</v>
      </c>
      <c r="U4167">
        <v>64</v>
      </c>
      <c r="V4167">
        <v>112</v>
      </c>
      <c r="W4167">
        <v>8</v>
      </c>
      <c r="X4167">
        <v>16</v>
      </c>
      <c r="Z4167">
        <v>4119251</v>
      </c>
      <c r="AB4167" t="s">
        <v>5940</v>
      </c>
      <c r="AC4167">
        <v>4119251</v>
      </c>
      <c r="AD4167" t="s">
        <v>1871</v>
      </c>
      <c r="AE4167">
        <v>20</v>
      </c>
      <c r="AF4167">
        <v>4119251</v>
      </c>
      <c r="AG4167" t="s">
        <v>1871</v>
      </c>
      <c r="AH4167">
        <v>1500</v>
      </c>
      <c r="AI4167">
        <v>4119251</v>
      </c>
      <c r="AJ4167" t="s">
        <v>1871</v>
      </c>
      <c r="AK4167">
        <v>120</v>
      </c>
      <c r="AL4167">
        <v>4119251</v>
      </c>
      <c r="AM4167" t="s">
        <v>1871</v>
      </c>
      <c r="AN4167">
        <v>1260</v>
      </c>
      <c r="AO4167">
        <v>0</v>
      </c>
      <c r="AP4167">
        <v>4201901</v>
      </c>
      <c r="AQ4167" t="s">
        <v>2028</v>
      </c>
      <c r="AR4167">
        <v>7740</v>
      </c>
    </row>
    <row r="4168" spans="1:44" x14ac:dyDescent="0.25">
      <c r="A4168">
        <v>2505501</v>
      </c>
      <c r="B4168">
        <v>5</v>
      </c>
      <c r="C4168" t="s">
        <v>883</v>
      </c>
      <c r="D4168" t="s">
        <v>5215</v>
      </c>
      <c r="E4168" t="s">
        <v>5940</v>
      </c>
      <c r="F4168" t="s">
        <v>5940</v>
      </c>
      <c r="G4168">
        <v>17</v>
      </c>
      <c r="H4168">
        <v>1</v>
      </c>
      <c r="I4168" t="s">
        <v>5940</v>
      </c>
      <c r="J4168">
        <v>19</v>
      </c>
      <c r="K4168">
        <v>0</v>
      </c>
      <c r="L4168">
        <v>0</v>
      </c>
      <c r="M4168">
        <v>52</v>
      </c>
      <c r="N4168">
        <v>11</v>
      </c>
      <c r="O4168">
        <v>10</v>
      </c>
      <c r="P4168">
        <v>24</v>
      </c>
      <c r="R4168">
        <v>2505501</v>
      </c>
      <c r="S4168" t="s">
        <v>5940</v>
      </c>
      <c r="T4168" t="s">
        <v>5940</v>
      </c>
      <c r="U4168">
        <v>17</v>
      </c>
      <c r="V4168">
        <v>1</v>
      </c>
      <c r="W4168" t="s">
        <v>5940</v>
      </c>
      <c r="X4168">
        <v>19</v>
      </c>
      <c r="Z4168">
        <v>4119301</v>
      </c>
      <c r="AB4168" t="s">
        <v>5940</v>
      </c>
      <c r="AC4168">
        <v>4119301</v>
      </c>
      <c r="AD4168" t="s">
        <v>1872</v>
      </c>
      <c r="AE4168">
        <v>480</v>
      </c>
      <c r="AF4168">
        <v>4119301</v>
      </c>
      <c r="AG4168" t="s">
        <v>1872</v>
      </c>
      <c r="AH4168">
        <v>90</v>
      </c>
      <c r="AI4168">
        <v>4119301</v>
      </c>
      <c r="AJ4168" t="s">
        <v>1872</v>
      </c>
      <c r="AK4168">
        <v>1540</v>
      </c>
      <c r="AL4168">
        <v>4119301</v>
      </c>
      <c r="AM4168" t="s">
        <v>1872</v>
      </c>
      <c r="AN4168">
        <v>60945</v>
      </c>
      <c r="AO4168">
        <v>0</v>
      </c>
      <c r="AP4168">
        <v>4202057</v>
      </c>
      <c r="AQ4168" t="s">
        <v>2031</v>
      </c>
      <c r="AR4168">
        <v>5</v>
      </c>
    </row>
    <row r="4169" spans="1:44" x14ac:dyDescent="0.25">
      <c r="A4169">
        <v>2517407</v>
      </c>
      <c r="B4169">
        <v>5</v>
      </c>
      <c r="C4169" t="s">
        <v>883</v>
      </c>
      <c r="D4169" t="s">
        <v>5363</v>
      </c>
      <c r="E4169" t="s">
        <v>5940</v>
      </c>
      <c r="F4169" t="s">
        <v>5940</v>
      </c>
      <c r="G4169">
        <v>125</v>
      </c>
      <c r="H4169">
        <v>16</v>
      </c>
      <c r="I4169" t="s">
        <v>5940</v>
      </c>
      <c r="J4169">
        <v>150</v>
      </c>
      <c r="K4169">
        <v>0</v>
      </c>
      <c r="L4169">
        <v>0</v>
      </c>
      <c r="M4169">
        <v>360</v>
      </c>
      <c r="N4169">
        <v>0</v>
      </c>
      <c r="O4169">
        <v>0</v>
      </c>
      <c r="P4169">
        <v>120</v>
      </c>
      <c r="R4169">
        <v>2517407</v>
      </c>
      <c r="S4169" t="s">
        <v>5940</v>
      </c>
      <c r="T4169" t="s">
        <v>5940</v>
      </c>
      <c r="U4169">
        <v>125</v>
      </c>
      <c r="V4169">
        <v>16</v>
      </c>
      <c r="W4169" t="s">
        <v>5940</v>
      </c>
      <c r="X4169">
        <v>150</v>
      </c>
      <c r="Z4169">
        <v>4119400</v>
      </c>
      <c r="AB4169" t="s">
        <v>5940</v>
      </c>
      <c r="AC4169">
        <v>4119400</v>
      </c>
      <c r="AD4169" t="s">
        <v>1873</v>
      </c>
      <c r="AE4169">
        <v>41</v>
      </c>
      <c r="AF4169">
        <v>4119400</v>
      </c>
      <c r="AG4169" t="s">
        <v>1873</v>
      </c>
      <c r="AH4169" t="s">
        <v>5940</v>
      </c>
      <c r="AI4169">
        <v>4119400</v>
      </c>
      <c r="AJ4169" t="s">
        <v>1873</v>
      </c>
      <c r="AK4169">
        <v>3456</v>
      </c>
      <c r="AL4169">
        <v>4119400</v>
      </c>
      <c r="AM4169" t="s">
        <v>1873</v>
      </c>
      <c r="AN4169">
        <v>39000</v>
      </c>
      <c r="AO4169">
        <v>0</v>
      </c>
      <c r="AP4169">
        <v>4202073</v>
      </c>
      <c r="AQ4169" t="s">
        <v>2032</v>
      </c>
      <c r="AR4169">
        <v>684</v>
      </c>
    </row>
    <row r="4170" spans="1:44" x14ac:dyDescent="0.25">
      <c r="A4170">
        <v>2600054</v>
      </c>
      <c r="B4170">
        <v>5</v>
      </c>
      <c r="C4170" t="s">
        <v>884</v>
      </c>
      <c r="D4170" t="s">
        <v>5364</v>
      </c>
      <c r="E4170" t="s">
        <v>5940</v>
      </c>
      <c r="F4170" t="s">
        <v>5940</v>
      </c>
      <c r="G4170">
        <v>0</v>
      </c>
      <c r="H4170" t="s">
        <v>5940</v>
      </c>
      <c r="I4170" t="s">
        <v>5940</v>
      </c>
      <c r="J4170" t="s">
        <v>5940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375</v>
      </c>
      <c r="R4170">
        <v>2600054</v>
      </c>
      <c r="S4170" t="s">
        <v>5940</v>
      </c>
      <c r="T4170" t="s">
        <v>5940</v>
      </c>
      <c r="U4170">
        <v>0</v>
      </c>
      <c r="V4170" t="s">
        <v>5940</v>
      </c>
      <c r="W4170" t="s">
        <v>5940</v>
      </c>
      <c r="X4170" t="s">
        <v>5940</v>
      </c>
      <c r="Z4170">
        <v>4119509</v>
      </c>
      <c r="AB4170" t="s">
        <v>5940</v>
      </c>
      <c r="AC4170">
        <v>4119509</v>
      </c>
      <c r="AD4170" t="s">
        <v>1874</v>
      </c>
      <c r="AE4170">
        <v>6</v>
      </c>
      <c r="AF4170">
        <v>4119509</v>
      </c>
      <c r="AG4170" t="s">
        <v>1874</v>
      </c>
      <c r="AH4170" t="s">
        <v>5940</v>
      </c>
      <c r="AI4170">
        <v>4119509</v>
      </c>
      <c r="AJ4170" t="s">
        <v>1874</v>
      </c>
      <c r="AK4170">
        <v>269</v>
      </c>
      <c r="AL4170">
        <v>4119509</v>
      </c>
      <c r="AM4170" t="s">
        <v>1874</v>
      </c>
      <c r="AN4170">
        <v>265</v>
      </c>
      <c r="AO4170">
        <v>0</v>
      </c>
      <c r="AP4170">
        <v>4202081</v>
      </c>
      <c r="AQ4170" t="s">
        <v>2033</v>
      </c>
      <c r="AR4170">
        <v>6768</v>
      </c>
    </row>
    <row r="4171" spans="1:44" x14ac:dyDescent="0.25">
      <c r="A4171">
        <v>2600104</v>
      </c>
      <c r="B4171">
        <v>5</v>
      </c>
      <c r="C4171" t="s">
        <v>884</v>
      </c>
      <c r="D4171" t="s">
        <v>5365</v>
      </c>
      <c r="E4171" t="s">
        <v>5940</v>
      </c>
      <c r="F4171" t="s">
        <v>5940</v>
      </c>
      <c r="G4171">
        <v>3150</v>
      </c>
      <c r="H4171">
        <v>6</v>
      </c>
      <c r="I4171" t="s">
        <v>5940</v>
      </c>
      <c r="J4171">
        <v>1014</v>
      </c>
      <c r="K4171">
        <v>0</v>
      </c>
      <c r="L4171">
        <v>0</v>
      </c>
      <c r="M4171">
        <v>5120</v>
      </c>
      <c r="N4171">
        <v>0</v>
      </c>
      <c r="O4171">
        <v>0</v>
      </c>
      <c r="P4171">
        <v>2955</v>
      </c>
      <c r="R4171">
        <v>2600104</v>
      </c>
      <c r="S4171" t="s">
        <v>5940</v>
      </c>
      <c r="T4171" t="s">
        <v>5940</v>
      </c>
      <c r="U4171">
        <v>3150</v>
      </c>
      <c r="V4171">
        <v>6</v>
      </c>
      <c r="W4171" t="s">
        <v>5940</v>
      </c>
      <c r="X4171">
        <v>1014</v>
      </c>
      <c r="Z4171">
        <v>4119608</v>
      </c>
      <c r="AB4171">
        <v>75</v>
      </c>
      <c r="AC4171">
        <v>4119608</v>
      </c>
      <c r="AD4171" t="s">
        <v>1875</v>
      </c>
      <c r="AE4171">
        <v>270</v>
      </c>
      <c r="AF4171">
        <v>4119608</v>
      </c>
      <c r="AG4171" t="s">
        <v>1875</v>
      </c>
      <c r="AH4171">
        <v>25000</v>
      </c>
      <c r="AI4171">
        <v>4119608</v>
      </c>
      <c r="AJ4171" t="s">
        <v>1875</v>
      </c>
      <c r="AK4171">
        <v>8026</v>
      </c>
      <c r="AL4171">
        <v>4119608</v>
      </c>
      <c r="AM4171" t="s">
        <v>1875</v>
      </c>
      <c r="AN4171">
        <v>54245</v>
      </c>
      <c r="AO4171">
        <v>0</v>
      </c>
      <c r="AP4171">
        <v>4202099</v>
      </c>
      <c r="AQ4171" t="s">
        <v>2034</v>
      </c>
      <c r="AR4171">
        <v>13616</v>
      </c>
    </row>
    <row r="4172" spans="1:44" x14ac:dyDescent="0.25">
      <c r="A4172">
        <v>2600203</v>
      </c>
      <c r="B4172">
        <v>5</v>
      </c>
      <c r="C4172" t="s">
        <v>884</v>
      </c>
      <c r="D4172" t="s">
        <v>5366</v>
      </c>
      <c r="E4172">
        <v>105</v>
      </c>
      <c r="F4172" t="s">
        <v>5940</v>
      </c>
      <c r="G4172">
        <v>840</v>
      </c>
      <c r="H4172">
        <v>12</v>
      </c>
      <c r="I4172" t="s">
        <v>5940</v>
      </c>
      <c r="J4172">
        <v>750</v>
      </c>
      <c r="K4172">
        <v>140</v>
      </c>
      <c r="L4172">
        <v>0</v>
      </c>
      <c r="M4172">
        <v>306</v>
      </c>
      <c r="N4172">
        <v>0</v>
      </c>
      <c r="O4172">
        <v>0</v>
      </c>
      <c r="P4172">
        <v>650</v>
      </c>
      <c r="R4172">
        <v>2600203</v>
      </c>
      <c r="S4172">
        <v>105</v>
      </c>
      <c r="T4172" t="s">
        <v>5940</v>
      </c>
      <c r="U4172">
        <v>840</v>
      </c>
      <c r="V4172">
        <v>12</v>
      </c>
      <c r="W4172" t="s">
        <v>5940</v>
      </c>
      <c r="X4172">
        <v>750</v>
      </c>
      <c r="Z4172">
        <v>4119657</v>
      </c>
      <c r="AB4172">
        <v>80</v>
      </c>
      <c r="AC4172">
        <v>4119657</v>
      </c>
      <c r="AD4172" t="s">
        <v>1876</v>
      </c>
      <c r="AE4172">
        <v>135</v>
      </c>
      <c r="AF4172">
        <v>4119657</v>
      </c>
      <c r="AG4172" t="s">
        <v>1876</v>
      </c>
      <c r="AH4172">
        <v>27540</v>
      </c>
      <c r="AI4172">
        <v>4119657</v>
      </c>
      <c r="AJ4172" t="s">
        <v>1876</v>
      </c>
      <c r="AK4172">
        <v>151</v>
      </c>
      <c r="AL4172">
        <v>4119657</v>
      </c>
      <c r="AM4172" t="s">
        <v>1876</v>
      </c>
      <c r="AN4172">
        <v>17381</v>
      </c>
      <c r="AO4172">
        <v>0</v>
      </c>
      <c r="AP4172">
        <v>4202107</v>
      </c>
      <c r="AQ4172" t="s">
        <v>2035</v>
      </c>
      <c r="AR4172">
        <v>15</v>
      </c>
    </row>
    <row r="4173" spans="1:44" x14ac:dyDescent="0.25">
      <c r="A4173">
        <v>2600302</v>
      </c>
      <c r="B4173">
        <v>5</v>
      </c>
      <c r="C4173" t="s">
        <v>884</v>
      </c>
      <c r="D4173" t="s">
        <v>5367</v>
      </c>
      <c r="E4173" t="s">
        <v>5940</v>
      </c>
      <c r="F4173" t="s">
        <v>5940</v>
      </c>
      <c r="G4173">
        <v>30</v>
      </c>
      <c r="H4173" t="s">
        <v>5940</v>
      </c>
      <c r="I4173" t="s">
        <v>5940</v>
      </c>
      <c r="J4173">
        <v>25</v>
      </c>
      <c r="K4173">
        <v>0</v>
      </c>
      <c r="L4173">
        <v>0</v>
      </c>
      <c r="M4173">
        <v>130</v>
      </c>
      <c r="N4173">
        <v>0</v>
      </c>
      <c r="O4173">
        <v>0</v>
      </c>
      <c r="P4173">
        <v>123</v>
      </c>
      <c r="R4173">
        <v>2600302</v>
      </c>
      <c r="S4173" t="s">
        <v>5940</v>
      </c>
      <c r="T4173" t="s">
        <v>5940</v>
      </c>
      <c r="U4173">
        <v>30</v>
      </c>
      <c r="V4173" t="s">
        <v>5940</v>
      </c>
      <c r="W4173" t="s">
        <v>5940</v>
      </c>
      <c r="X4173">
        <v>25</v>
      </c>
      <c r="Z4173">
        <v>4119707</v>
      </c>
      <c r="AB4173" t="s">
        <v>5940</v>
      </c>
      <c r="AC4173">
        <v>4119707</v>
      </c>
      <c r="AD4173" t="s">
        <v>1877</v>
      </c>
      <c r="AE4173">
        <v>3040</v>
      </c>
      <c r="AF4173">
        <v>4119707</v>
      </c>
      <c r="AG4173" t="s">
        <v>1877</v>
      </c>
      <c r="AH4173" t="s">
        <v>5940</v>
      </c>
      <c r="AI4173">
        <v>4119707</v>
      </c>
      <c r="AJ4173" t="s">
        <v>1877</v>
      </c>
      <c r="AK4173">
        <v>10</v>
      </c>
      <c r="AL4173">
        <v>4119707</v>
      </c>
      <c r="AM4173" t="s">
        <v>1877</v>
      </c>
      <c r="AN4173">
        <v>210</v>
      </c>
      <c r="AO4173">
        <v>0</v>
      </c>
      <c r="AP4173">
        <v>4202131</v>
      </c>
      <c r="AQ4173" t="s">
        <v>2036</v>
      </c>
      <c r="AR4173">
        <v>21060</v>
      </c>
    </row>
    <row r="4174" spans="1:44" x14ac:dyDescent="0.25">
      <c r="A4174">
        <v>2600401</v>
      </c>
      <c r="B4174">
        <v>5</v>
      </c>
      <c r="C4174" t="s">
        <v>884</v>
      </c>
      <c r="D4174" t="s">
        <v>5368</v>
      </c>
      <c r="E4174">
        <v>576000</v>
      </c>
      <c r="F4174" t="s">
        <v>5940</v>
      </c>
      <c r="G4174">
        <v>0</v>
      </c>
      <c r="H4174" t="s">
        <v>5940</v>
      </c>
      <c r="I4174" t="s">
        <v>5940</v>
      </c>
      <c r="J4174" t="s">
        <v>5940</v>
      </c>
      <c r="K4174">
        <v>666000</v>
      </c>
      <c r="L4174">
        <v>0</v>
      </c>
      <c r="M4174">
        <v>0</v>
      </c>
      <c r="N4174">
        <v>0</v>
      </c>
      <c r="O4174">
        <v>0</v>
      </c>
      <c r="P4174">
        <v>0</v>
      </c>
      <c r="R4174">
        <v>2600401</v>
      </c>
      <c r="S4174">
        <v>576000</v>
      </c>
      <c r="T4174" t="s">
        <v>5940</v>
      </c>
      <c r="U4174">
        <v>0</v>
      </c>
      <c r="V4174" t="s">
        <v>5940</v>
      </c>
      <c r="W4174" t="s">
        <v>5940</v>
      </c>
      <c r="X4174" t="s">
        <v>5940</v>
      </c>
      <c r="Z4174">
        <v>4119806</v>
      </c>
      <c r="AB4174" t="s">
        <v>5940</v>
      </c>
      <c r="AC4174">
        <v>4119806</v>
      </c>
      <c r="AD4174" t="s">
        <v>1878</v>
      </c>
      <c r="AE4174" t="s">
        <v>5940</v>
      </c>
      <c r="AF4174">
        <v>4119806</v>
      </c>
      <c r="AG4174" t="s">
        <v>1878</v>
      </c>
      <c r="AH4174">
        <v>6000</v>
      </c>
      <c r="AI4174">
        <v>4119806</v>
      </c>
      <c r="AJ4174" t="s">
        <v>1878</v>
      </c>
      <c r="AK4174">
        <v>720</v>
      </c>
      <c r="AL4174">
        <v>4119806</v>
      </c>
      <c r="AM4174" t="s">
        <v>1878</v>
      </c>
      <c r="AN4174">
        <v>18850</v>
      </c>
      <c r="AO4174">
        <v>0</v>
      </c>
      <c r="AP4174">
        <v>4202156</v>
      </c>
      <c r="AQ4174" t="s">
        <v>2037</v>
      </c>
      <c r="AR4174">
        <v>12360</v>
      </c>
    </row>
    <row r="4175" spans="1:44" x14ac:dyDescent="0.25">
      <c r="A4175">
        <v>2600500</v>
      </c>
      <c r="B4175">
        <v>5</v>
      </c>
      <c r="C4175" t="s">
        <v>884</v>
      </c>
      <c r="D4175" t="s">
        <v>5369</v>
      </c>
      <c r="E4175" t="s">
        <v>5940</v>
      </c>
      <c r="F4175" t="s">
        <v>5940</v>
      </c>
      <c r="G4175">
        <v>2000</v>
      </c>
      <c r="H4175">
        <v>80</v>
      </c>
      <c r="I4175" t="s">
        <v>5940</v>
      </c>
      <c r="J4175">
        <v>2787</v>
      </c>
      <c r="K4175">
        <v>0</v>
      </c>
      <c r="L4175">
        <v>0</v>
      </c>
      <c r="M4175">
        <v>3000</v>
      </c>
      <c r="N4175">
        <v>20</v>
      </c>
      <c r="O4175">
        <v>0</v>
      </c>
      <c r="P4175">
        <v>4710</v>
      </c>
      <c r="R4175">
        <v>2600500</v>
      </c>
      <c r="S4175" t="s">
        <v>5940</v>
      </c>
      <c r="T4175" t="s">
        <v>5940</v>
      </c>
      <c r="U4175">
        <v>2000</v>
      </c>
      <c r="V4175">
        <v>80</v>
      </c>
      <c r="W4175" t="s">
        <v>5940</v>
      </c>
      <c r="X4175">
        <v>2787</v>
      </c>
      <c r="Z4175">
        <v>4119905</v>
      </c>
      <c r="AB4175" t="s">
        <v>5940</v>
      </c>
      <c r="AC4175">
        <v>4119905</v>
      </c>
      <c r="AD4175" t="s">
        <v>1879</v>
      </c>
      <c r="AE4175">
        <v>225</v>
      </c>
      <c r="AF4175">
        <v>4119905</v>
      </c>
      <c r="AG4175" t="s">
        <v>1879</v>
      </c>
      <c r="AH4175" t="s">
        <v>5940</v>
      </c>
      <c r="AI4175">
        <v>4119905</v>
      </c>
      <c r="AJ4175" t="s">
        <v>1879</v>
      </c>
      <c r="AK4175">
        <v>2034</v>
      </c>
      <c r="AL4175">
        <v>4119905</v>
      </c>
      <c r="AM4175" t="s">
        <v>1879</v>
      </c>
      <c r="AN4175">
        <v>204750</v>
      </c>
      <c r="AO4175">
        <v>0</v>
      </c>
      <c r="AP4175">
        <v>4202206</v>
      </c>
      <c r="AQ4175" t="s">
        <v>2038</v>
      </c>
      <c r="AR4175">
        <v>2420</v>
      </c>
    </row>
    <row r="4176" spans="1:44" x14ac:dyDescent="0.25">
      <c r="A4176">
        <v>2600609</v>
      </c>
      <c r="B4176">
        <v>5</v>
      </c>
      <c r="C4176" t="s">
        <v>884</v>
      </c>
      <c r="D4176" t="s">
        <v>5370</v>
      </c>
      <c r="E4176" t="s">
        <v>5940</v>
      </c>
      <c r="F4176" t="s">
        <v>5940</v>
      </c>
      <c r="G4176">
        <v>274</v>
      </c>
      <c r="H4176" t="s">
        <v>5940</v>
      </c>
      <c r="I4176" t="s">
        <v>5940</v>
      </c>
      <c r="J4176">
        <v>225</v>
      </c>
      <c r="K4176">
        <v>0</v>
      </c>
      <c r="L4176">
        <v>0</v>
      </c>
      <c r="M4176">
        <v>288</v>
      </c>
      <c r="N4176">
        <v>0</v>
      </c>
      <c r="O4176">
        <v>0</v>
      </c>
      <c r="P4176">
        <v>550</v>
      </c>
      <c r="R4176">
        <v>2600609</v>
      </c>
      <c r="S4176" t="s">
        <v>5940</v>
      </c>
      <c r="T4176" t="s">
        <v>5940</v>
      </c>
      <c r="U4176">
        <v>274</v>
      </c>
      <c r="V4176" t="s">
        <v>5940</v>
      </c>
      <c r="W4176" t="s">
        <v>5940</v>
      </c>
      <c r="X4176">
        <v>225</v>
      </c>
      <c r="Z4176">
        <v>4119954</v>
      </c>
      <c r="AB4176" t="s">
        <v>5940</v>
      </c>
      <c r="AC4176">
        <v>4119954</v>
      </c>
      <c r="AD4176" t="s">
        <v>1880</v>
      </c>
      <c r="AE4176">
        <v>400</v>
      </c>
      <c r="AF4176">
        <v>4119954</v>
      </c>
      <c r="AG4176" t="s">
        <v>1880</v>
      </c>
      <c r="AH4176">
        <v>60</v>
      </c>
      <c r="AI4176">
        <v>4119954</v>
      </c>
      <c r="AJ4176" t="s">
        <v>1880</v>
      </c>
      <c r="AK4176" t="s">
        <v>5940</v>
      </c>
      <c r="AL4176">
        <v>4119954</v>
      </c>
      <c r="AM4176" t="s">
        <v>1880</v>
      </c>
      <c r="AN4176" t="s">
        <v>5940</v>
      </c>
      <c r="AO4176">
        <v>0</v>
      </c>
      <c r="AP4176">
        <v>4202305</v>
      </c>
      <c r="AQ4176" t="s">
        <v>2039</v>
      </c>
      <c r="AR4176">
        <v>720</v>
      </c>
    </row>
    <row r="4177" spans="1:44" x14ac:dyDescent="0.25">
      <c r="A4177">
        <v>2600708</v>
      </c>
      <c r="B4177">
        <v>5</v>
      </c>
      <c r="C4177" t="s">
        <v>884</v>
      </c>
      <c r="D4177" t="s">
        <v>5371</v>
      </c>
      <c r="E4177">
        <v>600000</v>
      </c>
      <c r="F4177" t="s">
        <v>5940</v>
      </c>
      <c r="G4177">
        <v>17</v>
      </c>
      <c r="H4177" t="s">
        <v>5940</v>
      </c>
      <c r="I4177" t="s">
        <v>5940</v>
      </c>
      <c r="J4177">
        <v>21</v>
      </c>
      <c r="K4177">
        <v>948600</v>
      </c>
      <c r="L4177">
        <v>0</v>
      </c>
      <c r="M4177">
        <v>12</v>
      </c>
      <c r="N4177">
        <v>0</v>
      </c>
      <c r="O4177">
        <v>0</v>
      </c>
      <c r="P4177">
        <v>27</v>
      </c>
      <c r="R4177">
        <v>2600708</v>
      </c>
      <c r="S4177">
        <v>600000</v>
      </c>
      <c r="T4177" t="s">
        <v>5940</v>
      </c>
      <c r="U4177">
        <v>17</v>
      </c>
      <c r="V4177" t="s">
        <v>5940</v>
      </c>
      <c r="W4177" t="s">
        <v>5940</v>
      </c>
      <c r="X4177">
        <v>21</v>
      </c>
      <c r="Z4177">
        <v>4120002</v>
      </c>
      <c r="AB4177">
        <v>74</v>
      </c>
      <c r="AC4177">
        <v>4120002</v>
      </c>
      <c r="AD4177" t="s">
        <v>1881</v>
      </c>
      <c r="AE4177" t="s">
        <v>5940</v>
      </c>
      <c r="AF4177">
        <v>4120002</v>
      </c>
      <c r="AG4177" t="s">
        <v>1881</v>
      </c>
      <c r="AH4177">
        <v>599941</v>
      </c>
      <c r="AI4177">
        <v>4120002</v>
      </c>
      <c r="AJ4177" t="s">
        <v>1881</v>
      </c>
      <c r="AK4177">
        <v>171</v>
      </c>
      <c r="AL4177">
        <v>4120002</v>
      </c>
      <c r="AM4177" t="s">
        <v>1881</v>
      </c>
      <c r="AN4177">
        <v>4692</v>
      </c>
      <c r="AO4177">
        <v>0</v>
      </c>
      <c r="AP4177">
        <v>4202404</v>
      </c>
      <c r="AQ4177" t="s">
        <v>2040</v>
      </c>
      <c r="AR4177">
        <v>1800</v>
      </c>
    </row>
    <row r="4178" spans="1:44" x14ac:dyDescent="0.25">
      <c r="A4178">
        <v>2600807</v>
      </c>
      <c r="B4178">
        <v>5</v>
      </c>
      <c r="C4178" t="s">
        <v>884</v>
      </c>
      <c r="D4178" t="s">
        <v>5372</v>
      </c>
      <c r="E4178" t="s">
        <v>5940</v>
      </c>
      <c r="F4178" t="s">
        <v>5940</v>
      </c>
      <c r="G4178">
        <v>36</v>
      </c>
      <c r="H4178" t="s">
        <v>5940</v>
      </c>
      <c r="I4178" t="s">
        <v>5940</v>
      </c>
      <c r="J4178">
        <v>48</v>
      </c>
      <c r="K4178">
        <v>0</v>
      </c>
      <c r="L4178">
        <v>0</v>
      </c>
      <c r="M4178">
        <v>140</v>
      </c>
      <c r="N4178">
        <v>0</v>
      </c>
      <c r="O4178">
        <v>0</v>
      </c>
      <c r="P4178">
        <v>120</v>
      </c>
      <c r="R4178">
        <v>2600807</v>
      </c>
      <c r="S4178" t="s">
        <v>5940</v>
      </c>
      <c r="T4178" t="s">
        <v>5940</v>
      </c>
      <c r="U4178">
        <v>36</v>
      </c>
      <c r="V4178" t="s">
        <v>5940</v>
      </c>
      <c r="W4178" t="s">
        <v>5940</v>
      </c>
      <c r="X4178">
        <v>48</v>
      </c>
      <c r="Z4178">
        <v>4120101</v>
      </c>
      <c r="AB4178" t="s">
        <v>5940</v>
      </c>
      <c r="AC4178">
        <v>4120101</v>
      </c>
      <c r="AD4178" t="s">
        <v>1882</v>
      </c>
      <c r="AE4178">
        <v>56</v>
      </c>
      <c r="AF4178">
        <v>4120101</v>
      </c>
      <c r="AG4178" t="s">
        <v>1882</v>
      </c>
      <c r="AH4178" t="s">
        <v>5940</v>
      </c>
      <c r="AI4178">
        <v>4120101</v>
      </c>
      <c r="AJ4178" t="s">
        <v>1882</v>
      </c>
      <c r="AK4178">
        <v>415</v>
      </c>
      <c r="AL4178">
        <v>4120101</v>
      </c>
      <c r="AM4178" t="s">
        <v>1882</v>
      </c>
      <c r="AN4178">
        <v>11155</v>
      </c>
      <c r="AO4178">
        <v>0</v>
      </c>
      <c r="AP4178">
        <v>4202438</v>
      </c>
      <c r="AQ4178" t="s">
        <v>2041</v>
      </c>
      <c r="AR4178">
        <v>5460</v>
      </c>
    </row>
    <row r="4179" spans="1:44" x14ac:dyDescent="0.25">
      <c r="A4179">
        <v>2600906</v>
      </c>
      <c r="B4179">
        <v>5</v>
      </c>
      <c r="C4179" t="s">
        <v>884</v>
      </c>
      <c r="D4179" t="s">
        <v>5373</v>
      </c>
      <c r="E4179">
        <v>318720</v>
      </c>
      <c r="F4179" t="s">
        <v>5940</v>
      </c>
      <c r="G4179">
        <v>0</v>
      </c>
      <c r="H4179" t="s">
        <v>5940</v>
      </c>
      <c r="I4179" t="s">
        <v>5940</v>
      </c>
      <c r="J4179" t="s">
        <v>5940</v>
      </c>
      <c r="K4179">
        <v>312000</v>
      </c>
      <c r="L4179">
        <v>0</v>
      </c>
      <c r="M4179">
        <v>0</v>
      </c>
      <c r="N4179">
        <v>0</v>
      </c>
      <c r="O4179">
        <v>0</v>
      </c>
      <c r="P4179">
        <v>0</v>
      </c>
      <c r="R4179">
        <v>2600906</v>
      </c>
      <c r="S4179">
        <v>318720</v>
      </c>
      <c r="T4179" t="s">
        <v>5940</v>
      </c>
      <c r="U4179">
        <v>0</v>
      </c>
      <c r="V4179" t="s">
        <v>5940</v>
      </c>
      <c r="W4179" t="s">
        <v>5940</v>
      </c>
      <c r="X4179" t="s">
        <v>5940</v>
      </c>
      <c r="Z4179">
        <v>4120150</v>
      </c>
      <c r="AB4179" t="s">
        <v>5940</v>
      </c>
      <c r="AC4179">
        <v>4120150</v>
      </c>
      <c r="AD4179" t="s">
        <v>1883</v>
      </c>
      <c r="AE4179">
        <v>39</v>
      </c>
      <c r="AF4179">
        <v>4120150</v>
      </c>
      <c r="AG4179" t="s">
        <v>1883</v>
      </c>
      <c r="AH4179">
        <v>250</v>
      </c>
      <c r="AI4179">
        <v>4120150</v>
      </c>
      <c r="AJ4179" t="s">
        <v>1883</v>
      </c>
      <c r="AK4179">
        <v>635</v>
      </c>
      <c r="AL4179">
        <v>4120150</v>
      </c>
      <c r="AM4179" t="s">
        <v>1883</v>
      </c>
      <c r="AN4179">
        <v>12000</v>
      </c>
      <c r="AO4179">
        <v>0</v>
      </c>
      <c r="AP4179">
        <v>4202503</v>
      </c>
      <c r="AQ4179" t="s">
        <v>2043</v>
      </c>
      <c r="AR4179">
        <v>630</v>
      </c>
    </row>
    <row r="4180" spans="1:44" x14ac:dyDescent="0.25">
      <c r="A4180">
        <v>2601003</v>
      </c>
      <c r="B4180">
        <v>5</v>
      </c>
      <c r="C4180" t="s">
        <v>884</v>
      </c>
      <c r="D4180" t="s">
        <v>5374</v>
      </c>
      <c r="E4180" t="s">
        <v>5940</v>
      </c>
      <c r="F4180" t="s">
        <v>5940</v>
      </c>
      <c r="G4180">
        <v>50</v>
      </c>
      <c r="H4180" t="s">
        <v>5940</v>
      </c>
      <c r="I4180" t="s">
        <v>5940</v>
      </c>
      <c r="J4180">
        <v>249</v>
      </c>
      <c r="K4180">
        <v>0</v>
      </c>
      <c r="L4180">
        <v>0</v>
      </c>
      <c r="M4180">
        <v>50</v>
      </c>
      <c r="N4180">
        <v>0</v>
      </c>
      <c r="O4180">
        <v>0</v>
      </c>
      <c r="P4180">
        <v>152</v>
      </c>
      <c r="R4180">
        <v>2601003</v>
      </c>
      <c r="S4180" t="s">
        <v>5940</v>
      </c>
      <c r="T4180" t="s">
        <v>5940</v>
      </c>
      <c r="U4180">
        <v>50</v>
      </c>
      <c r="V4180" t="s">
        <v>5940</v>
      </c>
      <c r="W4180" t="s">
        <v>5940</v>
      </c>
      <c r="X4180">
        <v>249</v>
      </c>
      <c r="Z4180">
        <v>4120200</v>
      </c>
      <c r="AB4180">
        <v>4</v>
      </c>
      <c r="AC4180">
        <v>4120200</v>
      </c>
      <c r="AD4180" t="s">
        <v>1884</v>
      </c>
      <c r="AE4180" t="s">
        <v>5940</v>
      </c>
      <c r="AF4180">
        <v>4120200</v>
      </c>
      <c r="AG4180" t="s">
        <v>1884</v>
      </c>
      <c r="AH4180" t="s">
        <v>5940</v>
      </c>
      <c r="AI4180">
        <v>4120200</v>
      </c>
      <c r="AJ4180" t="s">
        <v>1884</v>
      </c>
      <c r="AK4180">
        <v>10</v>
      </c>
      <c r="AL4180">
        <v>4120200</v>
      </c>
      <c r="AM4180" t="s">
        <v>1884</v>
      </c>
      <c r="AN4180">
        <v>222</v>
      </c>
      <c r="AO4180">
        <v>0</v>
      </c>
      <c r="AP4180">
        <v>4202537</v>
      </c>
      <c r="AQ4180" t="s">
        <v>2044</v>
      </c>
      <c r="AR4180">
        <v>11259</v>
      </c>
    </row>
    <row r="4181" spans="1:44" x14ac:dyDescent="0.25">
      <c r="A4181">
        <v>2601052</v>
      </c>
      <c r="B4181">
        <v>5</v>
      </c>
      <c r="C4181" t="s">
        <v>884</v>
      </c>
      <c r="D4181" t="s">
        <v>5375</v>
      </c>
      <c r="E4181">
        <v>54450</v>
      </c>
      <c r="F4181" t="s">
        <v>5940</v>
      </c>
      <c r="G4181" t="s">
        <v>5940</v>
      </c>
      <c r="H4181" t="s">
        <v>5940</v>
      </c>
      <c r="I4181" t="s">
        <v>5940</v>
      </c>
      <c r="J4181" t="s">
        <v>5940</v>
      </c>
      <c r="K4181">
        <v>95875</v>
      </c>
      <c r="L4181">
        <v>0</v>
      </c>
      <c r="M4181">
        <v>36</v>
      </c>
      <c r="N4181">
        <v>0</v>
      </c>
      <c r="O4181">
        <v>0</v>
      </c>
      <c r="P4181">
        <v>24</v>
      </c>
      <c r="R4181">
        <v>2601052</v>
      </c>
      <c r="S4181">
        <v>54450</v>
      </c>
      <c r="T4181" t="s">
        <v>5940</v>
      </c>
      <c r="U4181" t="s">
        <v>5940</v>
      </c>
      <c r="V4181" t="s">
        <v>5940</v>
      </c>
      <c r="W4181" t="s">
        <v>5940</v>
      </c>
      <c r="X4181" t="s">
        <v>5940</v>
      </c>
      <c r="Z4181">
        <v>4120309</v>
      </c>
      <c r="AB4181" t="s">
        <v>5940</v>
      </c>
      <c r="AC4181">
        <v>4120309</v>
      </c>
      <c r="AD4181" t="s">
        <v>1885</v>
      </c>
      <c r="AE4181">
        <v>23</v>
      </c>
      <c r="AF4181">
        <v>4120309</v>
      </c>
      <c r="AG4181" t="s">
        <v>1885</v>
      </c>
      <c r="AH4181">
        <v>350</v>
      </c>
      <c r="AI4181">
        <v>4120309</v>
      </c>
      <c r="AJ4181" t="s">
        <v>1885</v>
      </c>
      <c r="AK4181">
        <v>297</v>
      </c>
      <c r="AL4181">
        <v>4120309</v>
      </c>
      <c r="AM4181" t="s">
        <v>1885</v>
      </c>
      <c r="AN4181">
        <v>209</v>
      </c>
      <c r="AO4181">
        <v>0</v>
      </c>
      <c r="AP4181">
        <v>4202578</v>
      </c>
      <c r="AQ4181" t="s">
        <v>2045</v>
      </c>
      <c r="AR4181">
        <v>3365</v>
      </c>
    </row>
    <row r="4182" spans="1:44" x14ac:dyDescent="0.25">
      <c r="A4182">
        <v>2601102</v>
      </c>
      <c r="B4182">
        <v>5</v>
      </c>
      <c r="C4182" t="s">
        <v>884</v>
      </c>
      <c r="D4182" t="s">
        <v>5376</v>
      </c>
      <c r="E4182">
        <v>200</v>
      </c>
      <c r="F4182" t="s">
        <v>5940</v>
      </c>
      <c r="G4182">
        <v>2800</v>
      </c>
      <c r="H4182">
        <v>15</v>
      </c>
      <c r="I4182" t="s">
        <v>5940</v>
      </c>
      <c r="J4182">
        <v>1815</v>
      </c>
      <c r="K4182">
        <v>240</v>
      </c>
      <c r="L4182">
        <v>0</v>
      </c>
      <c r="M4182">
        <v>10500</v>
      </c>
      <c r="N4182">
        <v>30</v>
      </c>
      <c r="O4182">
        <v>0</v>
      </c>
      <c r="P4182">
        <v>4853</v>
      </c>
      <c r="R4182">
        <v>2601102</v>
      </c>
      <c r="S4182">
        <v>200</v>
      </c>
      <c r="T4182" t="s">
        <v>5940</v>
      </c>
      <c r="U4182">
        <v>2800</v>
      </c>
      <c r="V4182">
        <v>15</v>
      </c>
      <c r="W4182" t="s">
        <v>5940</v>
      </c>
      <c r="X4182">
        <v>1815</v>
      </c>
      <c r="Z4182">
        <v>4120333</v>
      </c>
      <c r="AB4182" t="s">
        <v>5940</v>
      </c>
      <c r="AC4182">
        <v>4120333</v>
      </c>
      <c r="AD4182" t="s">
        <v>1886</v>
      </c>
      <c r="AE4182" t="s">
        <v>5940</v>
      </c>
      <c r="AF4182">
        <v>4120333</v>
      </c>
      <c r="AG4182" t="s">
        <v>1886</v>
      </c>
      <c r="AH4182">
        <v>151929</v>
      </c>
      <c r="AI4182">
        <v>4120333</v>
      </c>
      <c r="AJ4182" t="s">
        <v>1886</v>
      </c>
      <c r="AK4182">
        <v>245</v>
      </c>
      <c r="AL4182">
        <v>4120333</v>
      </c>
      <c r="AM4182" t="s">
        <v>1886</v>
      </c>
      <c r="AN4182">
        <v>8197</v>
      </c>
      <c r="AO4182">
        <v>0</v>
      </c>
      <c r="AP4182">
        <v>4202602</v>
      </c>
      <c r="AQ4182" t="s">
        <v>2046</v>
      </c>
      <c r="AR4182">
        <v>9450</v>
      </c>
    </row>
    <row r="4183" spans="1:44" x14ac:dyDescent="0.25">
      <c r="A4183">
        <v>2601201</v>
      </c>
      <c r="B4183">
        <v>5</v>
      </c>
      <c r="C4183" t="s">
        <v>884</v>
      </c>
      <c r="D4183" t="s">
        <v>5377</v>
      </c>
      <c r="E4183" t="s">
        <v>5940</v>
      </c>
      <c r="F4183" t="s">
        <v>5940</v>
      </c>
      <c r="G4183">
        <v>900</v>
      </c>
      <c r="H4183" t="s">
        <v>5940</v>
      </c>
      <c r="I4183" t="s">
        <v>5940</v>
      </c>
      <c r="J4183">
        <v>330</v>
      </c>
      <c r="K4183">
        <v>0</v>
      </c>
      <c r="L4183">
        <v>0</v>
      </c>
      <c r="M4183">
        <v>1656</v>
      </c>
      <c r="N4183">
        <v>10</v>
      </c>
      <c r="O4183">
        <v>0</v>
      </c>
      <c r="P4183">
        <v>914</v>
      </c>
      <c r="R4183">
        <v>2601201</v>
      </c>
      <c r="S4183" t="s">
        <v>5940</v>
      </c>
      <c r="T4183" t="s">
        <v>5940</v>
      </c>
      <c r="U4183">
        <v>900</v>
      </c>
      <c r="V4183" t="s">
        <v>5940</v>
      </c>
      <c r="W4183" t="s">
        <v>5940</v>
      </c>
      <c r="X4183">
        <v>330</v>
      </c>
      <c r="Z4183">
        <v>4120358</v>
      </c>
      <c r="AB4183" t="s">
        <v>5940</v>
      </c>
      <c r="AC4183">
        <v>4120358</v>
      </c>
      <c r="AD4183" t="s">
        <v>1887</v>
      </c>
      <c r="AE4183">
        <v>25</v>
      </c>
      <c r="AF4183">
        <v>4120358</v>
      </c>
      <c r="AG4183" t="s">
        <v>1887</v>
      </c>
      <c r="AH4183">
        <v>3500</v>
      </c>
      <c r="AI4183">
        <v>4120358</v>
      </c>
      <c r="AJ4183" t="s">
        <v>1887</v>
      </c>
      <c r="AK4183">
        <v>474</v>
      </c>
      <c r="AL4183">
        <v>4120358</v>
      </c>
      <c r="AM4183" t="s">
        <v>1887</v>
      </c>
      <c r="AN4183">
        <v>23715</v>
      </c>
      <c r="AO4183">
        <v>0</v>
      </c>
      <c r="AP4183">
        <v>4202701</v>
      </c>
      <c r="AQ4183" t="s">
        <v>2047</v>
      </c>
      <c r="AR4183">
        <v>1280</v>
      </c>
    </row>
    <row r="4184" spans="1:44" x14ac:dyDescent="0.25">
      <c r="A4184">
        <v>2601300</v>
      </c>
      <c r="B4184">
        <v>5</v>
      </c>
      <c r="C4184" t="s">
        <v>884</v>
      </c>
      <c r="D4184" t="s">
        <v>5378</v>
      </c>
      <c r="E4184">
        <v>22500</v>
      </c>
      <c r="F4184" t="s">
        <v>5940</v>
      </c>
      <c r="G4184">
        <v>0</v>
      </c>
      <c r="H4184" t="s">
        <v>5940</v>
      </c>
      <c r="I4184" t="s">
        <v>5940</v>
      </c>
      <c r="J4184" t="s">
        <v>5940</v>
      </c>
      <c r="K4184">
        <v>30000</v>
      </c>
      <c r="L4184">
        <v>0</v>
      </c>
      <c r="M4184">
        <v>0</v>
      </c>
      <c r="N4184">
        <v>0</v>
      </c>
      <c r="O4184">
        <v>0</v>
      </c>
      <c r="P4184">
        <v>0</v>
      </c>
      <c r="R4184">
        <v>2601300</v>
      </c>
      <c r="S4184">
        <v>22500</v>
      </c>
      <c r="T4184" t="s">
        <v>5940</v>
      </c>
      <c r="U4184">
        <v>0</v>
      </c>
      <c r="V4184" t="s">
        <v>5940</v>
      </c>
      <c r="W4184" t="s">
        <v>5940</v>
      </c>
      <c r="X4184" t="s">
        <v>5940</v>
      </c>
      <c r="Z4184">
        <v>4120408</v>
      </c>
      <c r="AB4184" t="s">
        <v>5940</v>
      </c>
      <c r="AC4184">
        <v>4120408</v>
      </c>
      <c r="AD4184" t="s">
        <v>1888</v>
      </c>
      <c r="AE4184">
        <v>10</v>
      </c>
      <c r="AF4184">
        <v>4120408</v>
      </c>
      <c r="AG4184" t="s">
        <v>1888</v>
      </c>
      <c r="AH4184">
        <v>240000</v>
      </c>
      <c r="AI4184">
        <v>4120408</v>
      </c>
      <c r="AJ4184" t="s">
        <v>1888</v>
      </c>
      <c r="AK4184">
        <v>10</v>
      </c>
      <c r="AL4184">
        <v>4120408</v>
      </c>
      <c r="AM4184" t="s">
        <v>1888</v>
      </c>
      <c r="AN4184">
        <v>3920</v>
      </c>
      <c r="AO4184">
        <v>0</v>
      </c>
      <c r="AP4184">
        <v>4202800</v>
      </c>
      <c r="AQ4184" t="s">
        <v>2048</v>
      </c>
      <c r="AR4184">
        <v>9336</v>
      </c>
    </row>
    <row r="4185" spans="1:44" x14ac:dyDescent="0.25">
      <c r="A4185">
        <v>2601409</v>
      </c>
      <c r="B4185">
        <v>5</v>
      </c>
      <c r="C4185" t="s">
        <v>884</v>
      </c>
      <c r="D4185" t="s">
        <v>5379</v>
      </c>
      <c r="E4185">
        <v>268800</v>
      </c>
      <c r="F4185" t="s">
        <v>5940</v>
      </c>
      <c r="G4185">
        <v>2</v>
      </c>
      <c r="H4185" t="s">
        <v>5940</v>
      </c>
      <c r="I4185" t="s">
        <v>5940</v>
      </c>
      <c r="J4185">
        <v>3</v>
      </c>
      <c r="K4185">
        <v>355000</v>
      </c>
      <c r="L4185">
        <v>0</v>
      </c>
      <c r="M4185">
        <v>0</v>
      </c>
      <c r="N4185">
        <v>0</v>
      </c>
      <c r="O4185">
        <v>0</v>
      </c>
      <c r="P4185">
        <v>0</v>
      </c>
      <c r="R4185">
        <v>2601409</v>
      </c>
      <c r="S4185">
        <v>268800</v>
      </c>
      <c r="T4185" t="s">
        <v>5940</v>
      </c>
      <c r="U4185">
        <v>2</v>
      </c>
      <c r="V4185" t="s">
        <v>5940</v>
      </c>
      <c r="W4185" t="s">
        <v>5940</v>
      </c>
      <c r="X4185">
        <v>3</v>
      </c>
      <c r="Z4185">
        <v>4120507</v>
      </c>
      <c r="AB4185" t="s">
        <v>5940</v>
      </c>
      <c r="AC4185">
        <v>4120507</v>
      </c>
      <c r="AD4185" t="s">
        <v>1889</v>
      </c>
      <c r="AE4185">
        <v>122</v>
      </c>
      <c r="AF4185">
        <v>4120507</v>
      </c>
      <c r="AG4185" t="s">
        <v>1889</v>
      </c>
      <c r="AH4185" t="s">
        <v>5940</v>
      </c>
      <c r="AI4185">
        <v>4120507</v>
      </c>
      <c r="AJ4185" t="s">
        <v>1889</v>
      </c>
      <c r="AK4185">
        <v>410</v>
      </c>
      <c r="AL4185">
        <v>4120507</v>
      </c>
      <c r="AM4185" t="s">
        <v>1889</v>
      </c>
      <c r="AN4185">
        <v>37125</v>
      </c>
      <c r="AO4185">
        <v>0</v>
      </c>
      <c r="AP4185">
        <v>4202859</v>
      </c>
      <c r="AQ4185" t="s">
        <v>2049</v>
      </c>
      <c r="AR4185">
        <v>930</v>
      </c>
    </row>
    <row r="4186" spans="1:44" x14ac:dyDescent="0.25">
      <c r="A4186">
        <v>2601508</v>
      </c>
      <c r="B4186">
        <v>5</v>
      </c>
      <c r="C4186" t="s">
        <v>884</v>
      </c>
      <c r="D4186" t="s">
        <v>5380</v>
      </c>
      <c r="E4186">
        <v>30000</v>
      </c>
      <c r="F4186" t="s">
        <v>5940</v>
      </c>
      <c r="G4186">
        <v>11</v>
      </c>
      <c r="H4186" t="s">
        <v>5940</v>
      </c>
      <c r="I4186" t="s">
        <v>5940</v>
      </c>
      <c r="J4186">
        <v>41</v>
      </c>
      <c r="K4186">
        <v>33600</v>
      </c>
      <c r="L4186">
        <v>0</v>
      </c>
      <c r="M4186">
        <v>35</v>
      </c>
      <c r="N4186">
        <v>0</v>
      </c>
      <c r="O4186">
        <v>0</v>
      </c>
      <c r="P4186">
        <v>24</v>
      </c>
      <c r="R4186">
        <v>2601508</v>
      </c>
      <c r="S4186">
        <v>30000</v>
      </c>
      <c r="T4186" t="s">
        <v>5940</v>
      </c>
      <c r="U4186">
        <v>11</v>
      </c>
      <c r="V4186" t="s">
        <v>5940</v>
      </c>
      <c r="W4186" t="s">
        <v>5940</v>
      </c>
      <c r="X4186">
        <v>41</v>
      </c>
      <c r="Z4186">
        <v>4120606</v>
      </c>
      <c r="AB4186" t="s">
        <v>5940</v>
      </c>
      <c r="AC4186">
        <v>4120606</v>
      </c>
      <c r="AD4186" t="s">
        <v>1890</v>
      </c>
      <c r="AE4186">
        <v>935</v>
      </c>
      <c r="AF4186">
        <v>4120606</v>
      </c>
      <c r="AG4186" t="s">
        <v>1890</v>
      </c>
      <c r="AH4186">
        <v>920</v>
      </c>
      <c r="AI4186">
        <v>4120606</v>
      </c>
      <c r="AJ4186" t="s">
        <v>1890</v>
      </c>
      <c r="AK4186">
        <v>31104</v>
      </c>
      <c r="AL4186">
        <v>4120606</v>
      </c>
      <c r="AM4186" t="s">
        <v>1890</v>
      </c>
      <c r="AN4186">
        <v>31160</v>
      </c>
      <c r="AO4186">
        <v>0</v>
      </c>
      <c r="AP4186">
        <v>4202875</v>
      </c>
      <c r="AQ4186" t="s">
        <v>2050</v>
      </c>
      <c r="AR4186">
        <v>6000</v>
      </c>
    </row>
    <row r="4187" spans="1:44" x14ac:dyDescent="0.25">
      <c r="A4187">
        <v>2601607</v>
      </c>
      <c r="B4187">
        <v>5</v>
      </c>
      <c r="C4187" t="s">
        <v>884</v>
      </c>
      <c r="D4187" t="s">
        <v>5381</v>
      </c>
      <c r="E4187" t="s">
        <v>5940</v>
      </c>
      <c r="F4187" t="s">
        <v>5940</v>
      </c>
      <c r="G4187">
        <v>240</v>
      </c>
      <c r="H4187">
        <v>120</v>
      </c>
      <c r="I4187">
        <v>7417</v>
      </c>
      <c r="J4187">
        <v>185</v>
      </c>
      <c r="K4187">
        <v>0</v>
      </c>
      <c r="L4187">
        <v>0</v>
      </c>
      <c r="M4187">
        <v>120</v>
      </c>
      <c r="N4187">
        <v>20</v>
      </c>
      <c r="O4187">
        <v>6027</v>
      </c>
      <c r="P4187">
        <v>665</v>
      </c>
      <c r="R4187">
        <v>2601607</v>
      </c>
      <c r="S4187" t="s">
        <v>5940</v>
      </c>
      <c r="T4187" t="s">
        <v>5940</v>
      </c>
      <c r="U4187">
        <v>240</v>
      </c>
      <c r="V4187">
        <v>120</v>
      </c>
      <c r="W4187">
        <v>7417</v>
      </c>
      <c r="X4187">
        <v>185</v>
      </c>
      <c r="Z4187">
        <v>4120655</v>
      </c>
      <c r="AB4187">
        <v>599</v>
      </c>
      <c r="AC4187">
        <v>4120655</v>
      </c>
      <c r="AD4187" t="s">
        <v>1891</v>
      </c>
      <c r="AE4187" t="s">
        <v>5940</v>
      </c>
      <c r="AF4187">
        <v>4120655</v>
      </c>
      <c r="AG4187" t="s">
        <v>1891</v>
      </c>
      <c r="AH4187" t="s">
        <v>5940</v>
      </c>
      <c r="AI4187">
        <v>4120655</v>
      </c>
      <c r="AJ4187" t="s">
        <v>1891</v>
      </c>
      <c r="AK4187">
        <v>45</v>
      </c>
      <c r="AL4187">
        <v>4120655</v>
      </c>
      <c r="AM4187" t="s">
        <v>1891</v>
      </c>
      <c r="AN4187">
        <v>48750</v>
      </c>
      <c r="AO4187">
        <v>0</v>
      </c>
      <c r="AP4187">
        <v>4202909</v>
      </c>
      <c r="AQ4187" t="s">
        <v>2051</v>
      </c>
      <c r="AR4187">
        <v>1836</v>
      </c>
    </row>
    <row r="4188" spans="1:44" x14ac:dyDescent="0.25">
      <c r="A4188">
        <v>2601706</v>
      </c>
      <c r="B4188">
        <v>5</v>
      </c>
      <c r="C4188" t="s">
        <v>884</v>
      </c>
      <c r="D4188" t="s">
        <v>5382</v>
      </c>
      <c r="E4188" t="s">
        <v>5940</v>
      </c>
      <c r="F4188" t="s">
        <v>5940</v>
      </c>
      <c r="G4188">
        <v>30</v>
      </c>
      <c r="H4188" t="s">
        <v>5940</v>
      </c>
      <c r="I4188" t="s">
        <v>5940</v>
      </c>
      <c r="J4188">
        <v>255</v>
      </c>
      <c r="K4188">
        <v>0</v>
      </c>
      <c r="L4188">
        <v>0</v>
      </c>
      <c r="M4188">
        <v>1200</v>
      </c>
      <c r="N4188">
        <v>0</v>
      </c>
      <c r="O4188">
        <v>0</v>
      </c>
      <c r="P4188">
        <v>1845</v>
      </c>
      <c r="R4188">
        <v>2601706</v>
      </c>
      <c r="S4188" t="s">
        <v>5940</v>
      </c>
      <c r="T4188" t="s">
        <v>5940</v>
      </c>
      <c r="U4188">
        <v>30</v>
      </c>
      <c r="V4188" t="s">
        <v>5940</v>
      </c>
      <c r="W4188" t="s">
        <v>5940</v>
      </c>
      <c r="X4188">
        <v>255</v>
      </c>
      <c r="Z4188">
        <v>4120705</v>
      </c>
      <c r="AB4188" t="s">
        <v>5940</v>
      </c>
      <c r="AC4188">
        <v>4120705</v>
      </c>
      <c r="AD4188" t="s">
        <v>1892</v>
      </c>
      <c r="AE4188">
        <v>30</v>
      </c>
      <c r="AF4188">
        <v>4120705</v>
      </c>
      <c r="AG4188" t="s">
        <v>1892</v>
      </c>
      <c r="AH4188">
        <v>350</v>
      </c>
      <c r="AI4188">
        <v>4120705</v>
      </c>
      <c r="AJ4188" t="s">
        <v>1892</v>
      </c>
      <c r="AK4188">
        <v>220</v>
      </c>
      <c r="AL4188">
        <v>4120705</v>
      </c>
      <c r="AM4188" t="s">
        <v>1892</v>
      </c>
      <c r="AN4188" t="s">
        <v>5940</v>
      </c>
      <c r="AO4188">
        <v>0</v>
      </c>
      <c r="AP4188">
        <v>4203006</v>
      </c>
      <c r="AQ4188" t="s">
        <v>2052</v>
      </c>
      <c r="AR4188">
        <v>8910</v>
      </c>
    </row>
    <row r="4189" spans="1:44" x14ac:dyDescent="0.25">
      <c r="A4189">
        <v>2601805</v>
      </c>
      <c r="B4189">
        <v>5</v>
      </c>
      <c r="C4189" t="s">
        <v>884</v>
      </c>
      <c r="D4189" t="s">
        <v>5383</v>
      </c>
      <c r="E4189" t="s">
        <v>5940</v>
      </c>
      <c r="F4189" t="s">
        <v>5940</v>
      </c>
      <c r="G4189">
        <v>3000</v>
      </c>
      <c r="H4189">
        <v>36</v>
      </c>
      <c r="I4189" t="s">
        <v>5940</v>
      </c>
      <c r="J4189">
        <v>637</v>
      </c>
      <c r="K4189">
        <v>0</v>
      </c>
      <c r="L4189">
        <v>0</v>
      </c>
      <c r="M4189">
        <v>3250</v>
      </c>
      <c r="N4189">
        <v>80</v>
      </c>
      <c r="O4189">
        <v>0</v>
      </c>
      <c r="P4189">
        <v>1428</v>
      </c>
      <c r="R4189">
        <v>2601805</v>
      </c>
      <c r="S4189" t="s">
        <v>5940</v>
      </c>
      <c r="T4189" t="s">
        <v>5940</v>
      </c>
      <c r="U4189">
        <v>3000</v>
      </c>
      <c r="V4189">
        <v>36</v>
      </c>
      <c r="W4189" t="s">
        <v>5940</v>
      </c>
      <c r="X4189">
        <v>637</v>
      </c>
      <c r="Z4189">
        <v>4120804</v>
      </c>
      <c r="AB4189" t="s">
        <v>5940</v>
      </c>
      <c r="AC4189">
        <v>4120804</v>
      </c>
      <c r="AD4189" t="s">
        <v>1893</v>
      </c>
      <c r="AE4189" t="s">
        <v>5940</v>
      </c>
      <c r="AF4189">
        <v>4120804</v>
      </c>
      <c r="AG4189" t="s">
        <v>1893</v>
      </c>
      <c r="AH4189" t="s">
        <v>5940</v>
      </c>
      <c r="AI4189">
        <v>4120804</v>
      </c>
      <c r="AJ4189" t="s">
        <v>1893</v>
      </c>
      <c r="AK4189">
        <v>172</v>
      </c>
      <c r="AL4189">
        <v>4120804</v>
      </c>
      <c r="AM4189" t="s">
        <v>1893</v>
      </c>
      <c r="AN4189" t="s">
        <v>5940</v>
      </c>
      <c r="AO4189">
        <v>0</v>
      </c>
      <c r="AP4189">
        <v>4203105</v>
      </c>
      <c r="AQ4189" t="s">
        <v>2053</v>
      </c>
      <c r="AR4189">
        <v>11280</v>
      </c>
    </row>
    <row r="4190" spans="1:44" x14ac:dyDescent="0.25">
      <c r="A4190">
        <v>2601904</v>
      </c>
      <c r="B4190">
        <v>5</v>
      </c>
      <c r="C4190" t="s">
        <v>884</v>
      </c>
      <c r="D4190" t="s">
        <v>5384</v>
      </c>
      <c r="E4190" t="s">
        <v>5940</v>
      </c>
      <c r="F4190" t="s">
        <v>5940</v>
      </c>
      <c r="G4190">
        <v>180</v>
      </c>
      <c r="H4190" t="s">
        <v>5940</v>
      </c>
      <c r="I4190" t="s">
        <v>5940</v>
      </c>
      <c r="J4190">
        <v>94</v>
      </c>
      <c r="K4190">
        <v>0</v>
      </c>
      <c r="L4190">
        <v>0</v>
      </c>
      <c r="M4190">
        <v>300</v>
      </c>
      <c r="N4190">
        <v>0</v>
      </c>
      <c r="O4190">
        <v>0</v>
      </c>
      <c r="P4190">
        <v>335</v>
      </c>
      <c r="R4190">
        <v>2601904</v>
      </c>
      <c r="S4190" t="s">
        <v>5940</v>
      </c>
      <c r="T4190" t="s">
        <v>5940</v>
      </c>
      <c r="U4190">
        <v>180</v>
      </c>
      <c r="V4190" t="s">
        <v>5940</v>
      </c>
      <c r="W4190" t="s">
        <v>5940</v>
      </c>
      <c r="X4190">
        <v>94</v>
      </c>
      <c r="Z4190">
        <v>4120853</v>
      </c>
      <c r="AB4190" t="s">
        <v>5940</v>
      </c>
      <c r="AC4190">
        <v>4120853</v>
      </c>
      <c r="AD4190" t="s">
        <v>1894</v>
      </c>
      <c r="AE4190" t="s">
        <v>5940</v>
      </c>
      <c r="AF4190">
        <v>4120853</v>
      </c>
      <c r="AG4190" t="s">
        <v>1894</v>
      </c>
      <c r="AH4190" t="s">
        <v>5940</v>
      </c>
      <c r="AI4190">
        <v>4120853</v>
      </c>
      <c r="AJ4190" t="s">
        <v>1894</v>
      </c>
      <c r="AK4190" t="s">
        <v>5940</v>
      </c>
      <c r="AL4190">
        <v>4120853</v>
      </c>
      <c r="AM4190" t="s">
        <v>1894</v>
      </c>
      <c r="AN4190">
        <v>28598</v>
      </c>
      <c r="AO4190">
        <v>0</v>
      </c>
      <c r="AP4190">
        <v>4203154</v>
      </c>
      <c r="AQ4190" t="s">
        <v>2054</v>
      </c>
      <c r="AR4190">
        <v>1920</v>
      </c>
    </row>
    <row r="4191" spans="1:44" x14ac:dyDescent="0.25">
      <c r="A4191">
        <v>2602001</v>
      </c>
      <c r="B4191">
        <v>5</v>
      </c>
      <c r="C4191" t="s">
        <v>884</v>
      </c>
      <c r="D4191" t="s">
        <v>5385</v>
      </c>
      <c r="E4191" t="s">
        <v>5940</v>
      </c>
      <c r="F4191" t="s">
        <v>5940</v>
      </c>
      <c r="G4191">
        <v>2640</v>
      </c>
      <c r="H4191">
        <v>90</v>
      </c>
      <c r="I4191" t="s">
        <v>5940</v>
      </c>
      <c r="J4191">
        <v>612</v>
      </c>
      <c r="K4191">
        <v>0</v>
      </c>
      <c r="L4191">
        <v>0</v>
      </c>
      <c r="M4191">
        <v>5000</v>
      </c>
      <c r="N4191">
        <v>0</v>
      </c>
      <c r="O4191">
        <v>0</v>
      </c>
      <c r="P4191">
        <v>900</v>
      </c>
      <c r="R4191">
        <v>2602001</v>
      </c>
      <c r="S4191" t="s">
        <v>5940</v>
      </c>
      <c r="T4191" t="s">
        <v>5940</v>
      </c>
      <c r="U4191">
        <v>2640</v>
      </c>
      <c r="V4191">
        <v>90</v>
      </c>
      <c r="W4191" t="s">
        <v>5940</v>
      </c>
      <c r="X4191">
        <v>612</v>
      </c>
      <c r="Z4191">
        <v>4120903</v>
      </c>
      <c r="AB4191" t="s">
        <v>5940</v>
      </c>
      <c r="AC4191">
        <v>4120903</v>
      </c>
      <c r="AD4191" t="s">
        <v>1895</v>
      </c>
      <c r="AE4191">
        <v>390</v>
      </c>
      <c r="AF4191">
        <v>4120903</v>
      </c>
      <c r="AG4191" t="s">
        <v>1895</v>
      </c>
      <c r="AH4191">
        <v>675</v>
      </c>
      <c r="AI4191">
        <v>4120903</v>
      </c>
      <c r="AJ4191" t="s">
        <v>1895</v>
      </c>
      <c r="AK4191">
        <v>892</v>
      </c>
      <c r="AL4191">
        <v>4120903</v>
      </c>
      <c r="AM4191" t="s">
        <v>1895</v>
      </c>
      <c r="AN4191">
        <v>34920</v>
      </c>
      <c r="AO4191">
        <v>0</v>
      </c>
      <c r="AP4191">
        <v>4203204</v>
      </c>
      <c r="AQ4191" t="s">
        <v>2055</v>
      </c>
      <c r="AR4191" t="s">
        <v>5940</v>
      </c>
    </row>
    <row r="4192" spans="1:44" x14ac:dyDescent="0.25">
      <c r="A4192">
        <v>2602100</v>
      </c>
      <c r="B4192">
        <v>5</v>
      </c>
      <c r="C4192" t="s">
        <v>884</v>
      </c>
      <c r="D4192" t="s">
        <v>5386</v>
      </c>
      <c r="E4192" t="s">
        <v>5940</v>
      </c>
      <c r="F4192" t="s">
        <v>5940</v>
      </c>
      <c r="G4192">
        <v>720</v>
      </c>
      <c r="H4192">
        <v>54</v>
      </c>
      <c r="I4192" t="s">
        <v>5940</v>
      </c>
      <c r="J4192">
        <v>3579</v>
      </c>
      <c r="K4192">
        <v>0</v>
      </c>
      <c r="L4192">
        <v>0</v>
      </c>
      <c r="M4192">
        <v>1800</v>
      </c>
      <c r="N4192">
        <v>33</v>
      </c>
      <c r="O4192">
        <v>0</v>
      </c>
      <c r="P4192">
        <v>2000</v>
      </c>
      <c r="R4192">
        <v>2602100</v>
      </c>
      <c r="S4192" t="s">
        <v>5940</v>
      </c>
      <c r="T4192" t="s">
        <v>5940</v>
      </c>
      <c r="U4192">
        <v>720</v>
      </c>
      <c r="V4192">
        <v>54</v>
      </c>
      <c r="W4192" t="s">
        <v>5940</v>
      </c>
      <c r="X4192">
        <v>3579</v>
      </c>
      <c r="Z4192">
        <v>4121000</v>
      </c>
      <c r="AB4192">
        <v>1315</v>
      </c>
      <c r="AC4192">
        <v>4121000</v>
      </c>
      <c r="AD4192" t="s">
        <v>1896</v>
      </c>
      <c r="AE4192">
        <v>18429</v>
      </c>
      <c r="AF4192">
        <v>4121000</v>
      </c>
      <c r="AG4192" t="s">
        <v>1896</v>
      </c>
      <c r="AH4192" t="s">
        <v>5940</v>
      </c>
      <c r="AI4192">
        <v>4121000</v>
      </c>
      <c r="AJ4192" t="s">
        <v>1896</v>
      </c>
      <c r="AK4192">
        <v>1200</v>
      </c>
      <c r="AL4192">
        <v>4121000</v>
      </c>
      <c r="AM4192" t="s">
        <v>1896</v>
      </c>
      <c r="AN4192">
        <v>13386</v>
      </c>
      <c r="AO4192">
        <v>0</v>
      </c>
      <c r="AP4192">
        <v>4203253</v>
      </c>
      <c r="AQ4192" t="s">
        <v>2056</v>
      </c>
      <c r="AR4192">
        <v>3600</v>
      </c>
    </row>
    <row r="4193" spans="1:44" x14ac:dyDescent="0.25">
      <c r="A4193">
        <v>2602209</v>
      </c>
      <c r="B4193">
        <v>5</v>
      </c>
      <c r="C4193" t="s">
        <v>884</v>
      </c>
      <c r="D4193" t="s">
        <v>5387</v>
      </c>
      <c r="E4193">
        <v>11970</v>
      </c>
      <c r="F4193" t="s">
        <v>5940</v>
      </c>
      <c r="G4193">
        <v>600</v>
      </c>
      <c r="H4193" t="s">
        <v>5940</v>
      </c>
      <c r="I4193" t="s">
        <v>5940</v>
      </c>
      <c r="J4193">
        <v>118</v>
      </c>
      <c r="K4193">
        <v>10500</v>
      </c>
      <c r="L4193">
        <v>0</v>
      </c>
      <c r="M4193">
        <v>1200</v>
      </c>
      <c r="N4193">
        <v>0</v>
      </c>
      <c r="O4193">
        <v>0</v>
      </c>
      <c r="P4193">
        <v>24</v>
      </c>
      <c r="R4193">
        <v>2602209</v>
      </c>
      <c r="S4193">
        <v>11970</v>
      </c>
      <c r="T4193" t="s">
        <v>5940</v>
      </c>
      <c r="U4193">
        <v>600</v>
      </c>
      <c r="V4193" t="s">
        <v>5940</v>
      </c>
      <c r="W4193" t="s">
        <v>5940</v>
      </c>
      <c r="X4193">
        <v>118</v>
      </c>
      <c r="Z4193">
        <v>4121109</v>
      </c>
      <c r="AB4193">
        <v>48</v>
      </c>
      <c r="AC4193">
        <v>4121109</v>
      </c>
      <c r="AD4193" t="s">
        <v>1897</v>
      </c>
      <c r="AE4193">
        <v>4</v>
      </c>
      <c r="AF4193">
        <v>4121109</v>
      </c>
      <c r="AG4193" t="s">
        <v>1897</v>
      </c>
      <c r="AH4193">
        <v>296000</v>
      </c>
      <c r="AI4193">
        <v>4121109</v>
      </c>
      <c r="AJ4193" t="s">
        <v>1897</v>
      </c>
      <c r="AK4193">
        <v>99</v>
      </c>
      <c r="AL4193">
        <v>4121109</v>
      </c>
      <c r="AM4193" t="s">
        <v>1897</v>
      </c>
      <c r="AN4193">
        <v>36795</v>
      </c>
      <c r="AO4193">
        <v>0</v>
      </c>
      <c r="AP4193">
        <v>4203303</v>
      </c>
      <c r="AQ4193" t="s">
        <v>2057</v>
      </c>
      <c r="AR4193">
        <v>27540</v>
      </c>
    </row>
    <row r="4194" spans="1:44" x14ac:dyDescent="0.25">
      <c r="A4194">
        <v>2602308</v>
      </c>
      <c r="B4194">
        <v>5</v>
      </c>
      <c r="C4194" t="s">
        <v>884</v>
      </c>
      <c r="D4194" t="s">
        <v>5388</v>
      </c>
      <c r="E4194">
        <v>180000</v>
      </c>
      <c r="F4194" t="s">
        <v>5940</v>
      </c>
      <c r="G4194">
        <v>0</v>
      </c>
      <c r="H4194" t="s">
        <v>5940</v>
      </c>
      <c r="I4194" t="s">
        <v>5940</v>
      </c>
      <c r="J4194">
        <v>70</v>
      </c>
      <c r="K4194">
        <v>187000</v>
      </c>
      <c r="L4194">
        <v>0</v>
      </c>
      <c r="M4194">
        <v>0</v>
      </c>
      <c r="N4194">
        <v>0</v>
      </c>
      <c r="O4194">
        <v>0</v>
      </c>
      <c r="P4194">
        <v>70</v>
      </c>
      <c r="R4194">
        <v>2602308</v>
      </c>
      <c r="S4194">
        <v>180000</v>
      </c>
      <c r="T4194" t="s">
        <v>5940</v>
      </c>
      <c r="U4194">
        <v>0</v>
      </c>
      <c r="V4194" t="s">
        <v>5940</v>
      </c>
      <c r="W4194" t="s">
        <v>5940</v>
      </c>
      <c r="X4194">
        <v>70</v>
      </c>
      <c r="Z4194">
        <v>4121208</v>
      </c>
      <c r="AB4194" t="s">
        <v>5940</v>
      </c>
      <c r="AC4194">
        <v>4121208</v>
      </c>
      <c r="AD4194" t="s">
        <v>1898</v>
      </c>
      <c r="AE4194">
        <v>97</v>
      </c>
      <c r="AF4194">
        <v>4121208</v>
      </c>
      <c r="AG4194" t="s">
        <v>1898</v>
      </c>
      <c r="AH4194" t="s">
        <v>5940</v>
      </c>
      <c r="AI4194">
        <v>4121208</v>
      </c>
      <c r="AJ4194" t="s">
        <v>1898</v>
      </c>
      <c r="AK4194">
        <v>9315</v>
      </c>
      <c r="AL4194">
        <v>4121208</v>
      </c>
      <c r="AM4194" t="s">
        <v>1898</v>
      </c>
      <c r="AN4194">
        <v>600</v>
      </c>
      <c r="AO4194">
        <v>0</v>
      </c>
      <c r="AP4194">
        <v>4203402</v>
      </c>
      <c r="AQ4194" t="s">
        <v>2058</v>
      </c>
      <c r="AR4194">
        <v>13200</v>
      </c>
    </row>
    <row r="4195" spans="1:44" x14ac:dyDescent="0.25">
      <c r="A4195">
        <v>2602407</v>
      </c>
      <c r="B4195">
        <v>5</v>
      </c>
      <c r="C4195" t="s">
        <v>884</v>
      </c>
      <c r="D4195" t="s">
        <v>5389</v>
      </c>
      <c r="E4195" t="s">
        <v>5940</v>
      </c>
      <c r="F4195" t="s">
        <v>5940</v>
      </c>
      <c r="G4195">
        <v>120</v>
      </c>
      <c r="H4195" t="s">
        <v>5940</v>
      </c>
      <c r="I4195" t="s">
        <v>5940</v>
      </c>
      <c r="J4195">
        <v>324</v>
      </c>
      <c r="K4195">
        <v>0</v>
      </c>
      <c r="L4195">
        <v>0</v>
      </c>
      <c r="M4195">
        <v>149</v>
      </c>
      <c r="N4195">
        <v>0</v>
      </c>
      <c r="O4195">
        <v>0</v>
      </c>
      <c r="P4195">
        <v>363</v>
      </c>
      <c r="R4195">
        <v>2602407</v>
      </c>
      <c r="S4195" t="s">
        <v>5940</v>
      </c>
      <c r="T4195" t="s">
        <v>5940</v>
      </c>
      <c r="U4195">
        <v>120</v>
      </c>
      <c r="V4195" t="s">
        <v>5940</v>
      </c>
      <c r="W4195" t="s">
        <v>5940</v>
      </c>
      <c r="X4195">
        <v>324</v>
      </c>
      <c r="Z4195">
        <v>4121257</v>
      </c>
      <c r="AB4195">
        <v>200</v>
      </c>
      <c r="AC4195">
        <v>4121257</v>
      </c>
      <c r="AD4195" t="s">
        <v>1899</v>
      </c>
      <c r="AE4195">
        <v>60</v>
      </c>
      <c r="AF4195">
        <v>4121257</v>
      </c>
      <c r="AG4195" t="s">
        <v>1899</v>
      </c>
      <c r="AH4195">
        <v>4860</v>
      </c>
      <c r="AI4195">
        <v>4121257</v>
      </c>
      <c r="AJ4195" t="s">
        <v>1899</v>
      </c>
      <c r="AK4195">
        <v>102</v>
      </c>
      <c r="AL4195">
        <v>4121257</v>
      </c>
      <c r="AM4195" t="s">
        <v>1899</v>
      </c>
      <c r="AN4195">
        <v>10412</v>
      </c>
      <c r="AO4195">
        <v>0</v>
      </c>
      <c r="AP4195">
        <v>4203501</v>
      </c>
      <c r="AQ4195" t="s">
        <v>2059</v>
      </c>
      <c r="AR4195">
        <v>39348</v>
      </c>
    </row>
    <row r="4196" spans="1:44" x14ac:dyDescent="0.25">
      <c r="A4196">
        <v>2602506</v>
      </c>
      <c r="B4196">
        <v>5</v>
      </c>
      <c r="C4196" t="s">
        <v>884</v>
      </c>
      <c r="D4196" t="s">
        <v>5390</v>
      </c>
      <c r="E4196">
        <v>320</v>
      </c>
      <c r="F4196" t="s">
        <v>5940</v>
      </c>
      <c r="G4196">
        <v>1134</v>
      </c>
      <c r="H4196">
        <v>5</v>
      </c>
      <c r="I4196">
        <v>3</v>
      </c>
      <c r="J4196">
        <v>329</v>
      </c>
      <c r="K4196">
        <v>400</v>
      </c>
      <c r="L4196">
        <v>0</v>
      </c>
      <c r="M4196">
        <v>952</v>
      </c>
      <c r="N4196">
        <v>0</v>
      </c>
      <c r="O4196">
        <v>4</v>
      </c>
      <c r="P4196">
        <v>639</v>
      </c>
      <c r="R4196">
        <v>2602506</v>
      </c>
      <c r="S4196">
        <v>320</v>
      </c>
      <c r="T4196" t="s">
        <v>5940</v>
      </c>
      <c r="U4196">
        <v>1134</v>
      </c>
      <c r="V4196">
        <v>5</v>
      </c>
      <c r="W4196">
        <v>3</v>
      </c>
      <c r="X4196">
        <v>329</v>
      </c>
      <c r="Z4196">
        <v>4121307</v>
      </c>
      <c r="AB4196">
        <v>368</v>
      </c>
      <c r="AC4196">
        <v>4121307</v>
      </c>
      <c r="AD4196" t="s">
        <v>1900</v>
      </c>
      <c r="AE4196">
        <v>51</v>
      </c>
      <c r="AF4196">
        <v>4121307</v>
      </c>
      <c r="AG4196" t="s">
        <v>1900</v>
      </c>
      <c r="AH4196" t="s">
        <v>5940</v>
      </c>
      <c r="AI4196">
        <v>4121307</v>
      </c>
      <c r="AJ4196" t="s">
        <v>1900</v>
      </c>
      <c r="AK4196">
        <v>17</v>
      </c>
      <c r="AL4196">
        <v>4121307</v>
      </c>
      <c r="AM4196" t="s">
        <v>1900</v>
      </c>
      <c r="AN4196">
        <v>22308</v>
      </c>
      <c r="AO4196">
        <v>0</v>
      </c>
      <c r="AP4196">
        <v>4203600</v>
      </c>
      <c r="AQ4196" t="s">
        <v>2060</v>
      </c>
      <c r="AR4196">
        <v>97800</v>
      </c>
    </row>
    <row r="4197" spans="1:44" x14ac:dyDescent="0.25">
      <c r="A4197">
        <v>2602605</v>
      </c>
      <c r="B4197">
        <v>5</v>
      </c>
      <c r="C4197" t="s">
        <v>884</v>
      </c>
      <c r="D4197" t="s">
        <v>5391</v>
      </c>
      <c r="E4197">
        <v>100</v>
      </c>
      <c r="F4197" t="s">
        <v>5940</v>
      </c>
      <c r="G4197">
        <v>80</v>
      </c>
      <c r="H4197" t="s">
        <v>5940</v>
      </c>
      <c r="I4197" t="s">
        <v>5940</v>
      </c>
      <c r="J4197">
        <v>52</v>
      </c>
      <c r="K4197">
        <v>100</v>
      </c>
      <c r="L4197">
        <v>0</v>
      </c>
      <c r="M4197">
        <v>228</v>
      </c>
      <c r="N4197">
        <v>0</v>
      </c>
      <c r="O4197">
        <v>0</v>
      </c>
      <c r="P4197">
        <v>122</v>
      </c>
      <c r="R4197">
        <v>2602605</v>
      </c>
      <c r="S4197">
        <v>100</v>
      </c>
      <c r="T4197" t="s">
        <v>5940</v>
      </c>
      <c r="U4197">
        <v>80</v>
      </c>
      <c r="V4197" t="s">
        <v>5940</v>
      </c>
      <c r="W4197" t="s">
        <v>5940</v>
      </c>
      <c r="X4197">
        <v>52</v>
      </c>
      <c r="Z4197">
        <v>4121356</v>
      </c>
      <c r="AB4197">
        <v>226</v>
      </c>
      <c r="AC4197">
        <v>4121356</v>
      </c>
      <c r="AD4197" t="s">
        <v>1901</v>
      </c>
      <c r="AE4197" t="s">
        <v>5940</v>
      </c>
      <c r="AF4197">
        <v>4121356</v>
      </c>
      <c r="AG4197" t="s">
        <v>1901</v>
      </c>
      <c r="AH4197" t="s">
        <v>5940</v>
      </c>
      <c r="AI4197">
        <v>4121356</v>
      </c>
      <c r="AJ4197" t="s">
        <v>1901</v>
      </c>
      <c r="AK4197">
        <v>18</v>
      </c>
      <c r="AL4197">
        <v>4121356</v>
      </c>
      <c r="AM4197" t="s">
        <v>1901</v>
      </c>
      <c r="AN4197">
        <v>46800</v>
      </c>
      <c r="AO4197">
        <v>0</v>
      </c>
      <c r="AP4197">
        <v>4203709</v>
      </c>
      <c r="AQ4197" t="s">
        <v>2061</v>
      </c>
      <c r="AR4197">
        <v>1510</v>
      </c>
    </row>
    <row r="4198" spans="1:44" x14ac:dyDescent="0.25">
      <c r="A4198">
        <v>2602704</v>
      </c>
      <c r="B4198">
        <v>5</v>
      </c>
      <c r="C4198" t="s">
        <v>884</v>
      </c>
      <c r="D4198" t="s">
        <v>5392</v>
      </c>
      <c r="E4198">
        <v>182000</v>
      </c>
      <c r="F4198" t="s">
        <v>5940</v>
      </c>
      <c r="G4198">
        <v>6</v>
      </c>
      <c r="H4198" t="s">
        <v>5940</v>
      </c>
      <c r="I4198" t="s">
        <v>5940</v>
      </c>
      <c r="J4198">
        <v>8</v>
      </c>
      <c r="K4198">
        <v>273900</v>
      </c>
      <c r="L4198">
        <v>0</v>
      </c>
      <c r="M4198">
        <v>10</v>
      </c>
      <c r="N4198">
        <v>0</v>
      </c>
      <c r="O4198">
        <v>0</v>
      </c>
      <c r="P4198">
        <v>9</v>
      </c>
      <c r="R4198">
        <v>2602704</v>
      </c>
      <c r="S4198">
        <v>182000</v>
      </c>
      <c r="T4198" t="s">
        <v>5940</v>
      </c>
      <c r="U4198">
        <v>6</v>
      </c>
      <c r="V4198" t="s">
        <v>5940</v>
      </c>
      <c r="W4198" t="s">
        <v>5940</v>
      </c>
      <c r="X4198">
        <v>8</v>
      </c>
      <c r="Z4198">
        <v>4121406</v>
      </c>
      <c r="AB4198" t="s">
        <v>5940</v>
      </c>
      <c r="AC4198">
        <v>4121406</v>
      </c>
      <c r="AD4198" t="s">
        <v>1902</v>
      </c>
      <c r="AE4198">
        <v>15</v>
      </c>
      <c r="AF4198">
        <v>4121406</v>
      </c>
      <c r="AG4198" t="s">
        <v>1902</v>
      </c>
      <c r="AH4198">
        <v>3000</v>
      </c>
      <c r="AI4198">
        <v>4121406</v>
      </c>
      <c r="AJ4198" t="s">
        <v>1902</v>
      </c>
      <c r="AK4198">
        <v>1080</v>
      </c>
      <c r="AL4198">
        <v>4121406</v>
      </c>
      <c r="AM4198" t="s">
        <v>1902</v>
      </c>
      <c r="AN4198">
        <v>21600</v>
      </c>
      <c r="AO4198">
        <v>0</v>
      </c>
      <c r="AP4198">
        <v>4203808</v>
      </c>
      <c r="AQ4198" t="s">
        <v>2062</v>
      </c>
      <c r="AR4198">
        <v>49590</v>
      </c>
    </row>
    <row r="4199" spans="1:44" x14ac:dyDescent="0.25">
      <c r="A4199">
        <v>2602803</v>
      </c>
      <c r="B4199">
        <v>5</v>
      </c>
      <c r="C4199" t="s">
        <v>884</v>
      </c>
      <c r="D4199" t="s">
        <v>5393</v>
      </c>
      <c r="E4199" t="s">
        <v>5940</v>
      </c>
      <c r="F4199" t="s">
        <v>5940</v>
      </c>
      <c r="G4199">
        <v>3600</v>
      </c>
      <c r="H4199">
        <v>300</v>
      </c>
      <c r="I4199" t="s">
        <v>5940</v>
      </c>
      <c r="J4199">
        <v>3180</v>
      </c>
      <c r="K4199">
        <v>0</v>
      </c>
      <c r="L4199">
        <v>0</v>
      </c>
      <c r="M4199">
        <v>6000</v>
      </c>
      <c r="N4199">
        <v>200</v>
      </c>
      <c r="O4199">
        <v>0</v>
      </c>
      <c r="P4199">
        <v>4368</v>
      </c>
      <c r="R4199">
        <v>2602803</v>
      </c>
      <c r="S4199" t="s">
        <v>5940</v>
      </c>
      <c r="T4199" t="s">
        <v>5940</v>
      </c>
      <c r="U4199">
        <v>3600</v>
      </c>
      <c r="V4199">
        <v>300</v>
      </c>
      <c r="W4199" t="s">
        <v>5940</v>
      </c>
      <c r="X4199">
        <v>3180</v>
      </c>
      <c r="Z4199">
        <v>4121505</v>
      </c>
      <c r="AB4199" t="s">
        <v>5940</v>
      </c>
      <c r="AC4199">
        <v>4121505</v>
      </c>
      <c r="AD4199" t="s">
        <v>1903</v>
      </c>
      <c r="AE4199">
        <v>1019</v>
      </c>
      <c r="AF4199">
        <v>4121505</v>
      </c>
      <c r="AG4199" t="s">
        <v>1903</v>
      </c>
      <c r="AH4199" t="s">
        <v>5940</v>
      </c>
      <c r="AI4199">
        <v>4121505</v>
      </c>
      <c r="AJ4199" t="s">
        <v>1903</v>
      </c>
      <c r="AK4199">
        <v>10247</v>
      </c>
      <c r="AL4199">
        <v>4121505</v>
      </c>
      <c r="AM4199" t="s">
        <v>1903</v>
      </c>
      <c r="AN4199">
        <v>18271</v>
      </c>
      <c r="AO4199">
        <v>0</v>
      </c>
      <c r="AP4199">
        <v>4203907</v>
      </c>
      <c r="AQ4199" t="s">
        <v>2063</v>
      </c>
      <c r="AR4199">
        <v>10260</v>
      </c>
    </row>
    <row r="4200" spans="1:44" x14ac:dyDescent="0.25">
      <c r="A4200">
        <v>2602902</v>
      </c>
      <c r="B4200">
        <v>5</v>
      </c>
      <c r="C4200" t="s">
        <v>884</v>
      </c>
      <c r="D4200" t="s">
        <v>5394</v>
      </c>
      <c r="E4200">
        <v>1100000</v>
      </c>
      <c r="F4200" t="s">
        <v>5940</v>
      </c>
      <c r="G4200">
        <v>0</v>
      </c>
      <c r="H4200" t="s">
        <v>5940</v>
      </c>
      <c r="I4200" t="s">
        <v>5940</v>
      </c>
      <c r="J4200" t="s">
        <v>5940</v>
      </c>
      <c r="K4200">
        <v>194820</v>
      </c>
      <c r="L4200">
        <v>0</v>
      </c>
      <c r="M4200">
        <v>0</v>
      </c>
      <c r="N4200">
        <v>0</v>
      </c>
      <c r="O4200">
        <v>0</v>
      </c>
      <c r="P4200">
        <v>0</v>
      </c>
      <c r="R4200">
        <v>2602902</v>
      </c>
      <c r="S4200">
        <v>1100000</v>
      </c>
      <c r="T4200" t="s">
        <v>5940</v>
      </c>
      <c r="U4200">
        <v>0</v>
      </c>
      <c r="V4200" t="s">
        <v>5940</v>
      </c>
      <c r="W4200" t="s">
        <v>5940</v>
      </c>
      <c r="X4200" t="s">
        <v>5940</v>
      </c>
      <c r="Z4200">
        <v>4121604</v>
      </c>
      <c r="AB4200" t="s">
        <v>5940</v>
      </c>
      <c r="AC4200">
        <v>4121604</v>
      </c>
      <c r="AD4200" t="s">
        <v>1904</v>
      </c>
      <c r="AE4200">
        <v>42</v>
      </c>
      <c r="AF4200">
        <v>4121604</v>
      </c>
      <c r="AG4200" t="s">
        <v>1904</v>
      </c>
      <c r="AH4200">
        <v>3000</v>
      </c>
      <c r="AI4200">
        <v>4121604</v>
      </c>
      <c r="AJ4200" t="s">
        <v>1904</v>
      </c>
      <c r="AK4200">
        <v>938</v>
      </c>
      <c r="AL4200">
        <v>4121604</v>
      </c>
      <c r="AM4200" t="s">
        <v>1904</v>
      </c>
      <c r="AN4200">
        <v>25575</v>
      </c>
      <c r="AO4200">
        <v>0</v>
      </c>
      <c r="AP4200">
        <v>4203956</v>
      </c>
      <c r="AQ4200" t="s">
        <v>2064</v>
      </c>
      <c r="AR4200">
        <v>54</v>
      </c>
    </row>
    <row r="4201" spans="1:44" x14ac:dyDescent="0.25">
      <c r="A4201">
        <v>2603009</v>
      </c>
      <c r="B4201">
        <v>5</v>
      </c>
      <c r="C4201" t="s">
        <v>884</v>
      </c>
      <c r="D4201" t="s">
        <v>5395</v>
      </c>
      <c r="E4201" t="s">
        <v>5940</v>
      </c>
      <c r="F4201" t="s">
        <v>5940</v>
      </c>
      <c r="G4201">
        <v>90</v>
      </c>
      <c r="H4201" t="s">
        <v>5940</v>
      </c>
      <c r="I4201">
        <v>30000</v>
      </c>
      <c r="J4201">
        <v>388</v>
      </c>
      <c r="K4201">
        <v>0</v>
      </c>
      <c r="L4201">
        <v>0</v>
      </c>
      <c r="M4201">
        <v>400</v>
      </c>
      <c r="N4201">
        <v>0</v>
      </c>
      <c r="O4201">
        <v>18000</v>
      </c>
      <c r="P4201">
        <v>626</v>
      </c>
      <c r="R4201">
        <v>2603009</v>
      </c>
      <c r="S4201" t="s">
        <v>5940</v>
      </c>
      <c r="T4201" t="s">
        <v>5940</v>
      </c>
      <c r="U4201">
        <v>90</v>
      </c>
      <c r="V4201" t="s">
        <v>5940</v>
      </c>
      <c r="W4201">
        <v>30000</v>
      </c>
      <c r="X4201">
        <v>388</v>
      </c>
      <c r="Z4201">
        <v>4121703</v>
      </c>
      <c r="AB4201" t="s">
        <v>5940</v>
      </c>
      <c r="AC4201">
        <v>4121703</v>
      </c>
      <c r="AD4201" t="s">
        <v>1905</v>
      </c>
      <c r="AE4201">
        <v>158</v>
      </c>
      <c r="AF4201">
        <v>4121703</v>
      </c>
      <c r="AG4201" t="s">
        <v>1905</v>
      </c>
      <c r="AH4201" t="s">
        <v>5940</v>
      </c>
      <c r="AI4201">
        <v>4121703</v>
      </c>
      <c r="AJ4201" t="s">
        <v>1905</v>
      </c>
      <c r="AK4201">
        <v>22900</v>
      </c>
      <c r="AL4201">
        <v>4121703</v>
      </c>
      <c r="AM4201" t="s">
        <v>1905</v>
      </c>
      <c r="AN4201">
        <v>39480</v>
      </c>
      <c r="AO4201">
        <v>0</v>
      </c>
      <c r="AP4201">
        <v>4204004</v>
      </c>
      <c r="AQ4201" t="s">
        <v>2065</v>
      </c>
      <c r="AR4201">
        <v>2652</v>
      </c>
    </row>
    <row r="4202" spans="1:44" x14ac:dyDescent="0.25">
      <c r="A4202">
        <v>2603108</v>
      </c>
      <c r="B4202">
        <v>5</v>
      </c>
      <c r="C4202" t="s">
        <v>884</v>
      </c>
      <c r="D4202" t="s">
        <v>5396</v>
      </c>
      <c r="E4202" t="s">
        <v>5940</v>
      </c>
      <c r="F4202" t="s">
        <v>5940</v>
      </c>
      <c r="G4202">
        <v>720</v>
      </c>
      <c r="H4202" t="s">
        <v>5940</v>
      </c>
      <c r="I4202" t="s">
        <v>5940</v>
      </c>
      <c r="J4202">
        <v>250</v>
      </c>
      <c r="K4202">
        <v>0</v>
      </c>
      <c r="L4202">
        <v>0</v>
      </c>
      <c r="M4202">
        <v>900</v>
      </c>
      <c r="N4202">
        <v>0</v>
      </c>
      <c r="O4202">
        <v>0</v>
      </c>
      <c r="P4202">
        <v>1200</v>
      </c>
      <c r="R4202">
        <v>2603108</v>
      </c>
      <c r="S4202" t="s">
        <v>5940</v>
      </c>
      <c r="T4202" t="s">
        <v>5940</v>
      </c>
      <c r="U4202">
        <v>720</v>
      </c>
      <c r="V4202" t="s">
        <v>5940</v>
      </c>
      <c r="W4202" t="s">
        <v>5940</v>
      </c>
      <c r="X4202">
        <v>250</v>
      </c>
      <c r="Z4202">
        <v>4121752</v>
      </c>
      <c r="AB4202" t="s">
        <v>5940</v>
      </c>
      <c r="AC4202">
        <v>4121752</v>
      </c>
      <c r="AD4202" t="s">
        <v>1906</v>
      </c>
      <c r="AE4202">
        <v>292</v>
      </c>
      <c r="AF4202">
        <v>4121752</v>
      </c>
      <c r="AG4202" t="s">
        <v>1906</v>
      </c>
      <c r="AH4202" t="s">
        <v>5940</v>
      </c>
      <c r="AI4202">
        <v>4121752</v>
      </c>
      <c r="AJ4202" t="s">
        <v>1906</v>
      </c>
      <c r="AK4202">
        <v>695</v>
      </c>
      <c r="AL4202">
        <v>4121752</v>
      </c>
      <c r="AM4202" t="s">
        <v>1906</v>
      </c>
      <c r="AN4202">
        <v>27195</v>
      </c>
      <c r="AO4202">
        <v>0</v>
      </c>
      <c r="AP4202">
        <v>4204103</v>
      </c>
      <c r="AQ4202" t="s">
        <v>2066</v>
      </c>
      <c r="AR4202">
        <v>4526</v>
      </c>
    </row>
    <row r="4203" spans="1:44" x14ac:dyDescent="0.25">
      <c r="A4203">
        <v>2603207</v>
      </c>
      <c r="B4203">
        <v>5</v>
      </c>
      <c r="C4203" t="s">
        <v>884</v>
      </c>
      <c r="D4203" t="s">
        <v>5397</v>
      </c>
      <c r="E4203" t="s">
        <v>5940</v>
      </c>
      <c r="F4203" t="s">
        <v>5940</v>
      </c>
      <c r="G4203">
        <v>660</v>
      </c>
      <c r="H4203">
        <v>19</v>
      </c>
      <c r="I4203" t="s">
        <v>5940</v>
      </c>
      <c r="J4203">
        <v>2748</v>
      </c>
      <c r="K4203">
        <v>0</v>
      </c>
      <c r="L4203">
        <v>0</v>
      </c>
      <c r="M4203">
        <v>1800</v>
      </c>
      <c r="N4203">
        <v>0</v>
      </c>
      <c r="O4203">
        <v>0</v>
      </c>
      <c r="P4203">
        <v>2160</v>
      </c>
      <c r="R4203">
        <v>2603207</v>
      </c>
      <c r="S4203" t="s">
        <v>5940</v>
      </c>
      <c r="T4203" t="s">
        <v>5940</v>
      </c>
      <c r="U4203">
        <v>660</v>
      </c>
      <c r="V4203">
        <v>19</v>
      </c>
      <c r="W4203" t="s">
        <v>5940</v>
      </c>
      <c r="X4203">
        <v>2748</v>
      </c>
      <c r="Z4203">
        <v>4121802</v>
      </c>
      <c r="AB4203" t="s">
        <v>5940</v>
      </c>
      <c r="AC4203">
        <v>4121802</v>
      </c>
      <c r="AD4203" t="s">
        <v>1907</v>
      </c>
      <c r="AE4203">
        <v>236</v>
      </c>
      <c r="AF4203">
        <v>4121802</v>
      </c>
      <c r="AG4203" t="s">
        <v>1907</v>
      </c>
      <c r="AH4203">
        <v>7500</v>
      </c>
      <c r="AI4203">
        <v>4121802</v>
      </c>
      <c r="AJ4203" t="s">
        <v>1907</v>
      </c>
      <c r="AK4203">
        <v>769</v>
      </c>
      <c r="AL4203">
        <v>4121802</v>
      </c>
      <c r="AM4203" t="s">
        <v>1907</v>
      </c>
      <c r="AN4203">
        <v>1111</v>
      </c>
      <c r="AO4203">
        <v>0</v>
      </c>
      <c r="AP4203">
        <v>4204152</v>
      </c>
      <c r="AQ4203" t="s">
        <v>2067</v>
      </c>
      <c r="AR4203">
        <v>1150</v>
      </c>
    </row>
    <row r="4204" spans="1:44" x14ac:dyDescent="0.25">
      <c r="A4204">
        <v>2603306</v>
      </c>
      <c r="B4204">
        <v>5</v>
      </c>
      <c r="C4204" t="s">
        <v>884</v>
      </c>
      <c r="D4204" t="s">
        <v>5398</v>
      </c>
      <c r="E4204" t="s">
        <v>5940</v>
      </c>
      <c r="F4204" t="s">
        <v>5940</v>
      </c>
      <c r="G4204">
        <v>351</v>
      </c>
      <c r="H4204">
        <v>2</v>
      </c>
      <c r="I4204" t="s">
        <v>5940</v>
      </c>
      <c r="J4204">
        <v>1944</v>
      </c>
      <c r="K4204">
        <v>0</v>
      </c>
      <c r="L4204">
        <v>0</v>
      </c>
      <c r="M4204">
        <v>600</v>
      </c>
      <c r="N4204">
        <v>0</v>
      </c>
      <c r="O4204">
        <v>0</v>
      </c>
      <c r="P4204">
        <v>3080</v>
      </c>
      <c r="R4204">
        <v>2603306</v>
      </c>
      <c r="S4204" t="s">
        <v>5940</v>
      </c>
      <c r="T4204" t="s">
        <v>5940</v>
      </c>
      <c r="U4204">
        <v>351</v>
      </c>
      <c r="V4204">
        <v>2</v>
      </c>
      <c r="W4204" t="s">
        <v>5940</v>
      </c>
      <c r="X4204">
        <v>1944</v>
      </c>
      <c r="Z4204">
        <v>4121901</v>
      </c>
      <c r="AB4204">
        <v>252</v>
      </c>
      <c r="AC4204">
        <v>4121901</v>
      </c>
      <c r="AD4204" t="s">
        <v>1908</v>
      </c>
      <c r="AE4204">
        <v>173</v>
      </c>
      <c r="AF4204">
        <v>4121901</v>
      </c>
      <c r="AG4204" t="s">
        <v>1908</v>
      </c>
      <c r="AH4204">
        <v>49000</v>
      </c>
      <c r="AI4204">
        <v>4121901</v>
      </c>
      <c r="AJ4204" t="s">
        <v>1908</v>
      </c>
      <c r="AK4204">
        <v>260</v>
      </c>
      <c r="AL4204">
        <v>4121901</v>
      </c>
      <c r="AM4204" t="s">
        <v>1908</v>
      </c>
      <c r="AN4204">
        <v>11900</v>
      </c>
      <c r="AO4204">
        <v>0</v>
      </c>
      <c r="AP4204">
        <v>4204178</v>
      </c>
      <c r="AQ4204" t="s">
        <v>2068</v>
      </c>
      <c r="AR4204">
        <v>6300</v>
      </c>
    </row>
    <row r="4205" spans="1:44" x14ac:dyDescent="0.25">
      <c r="A4205">
        <v>2603405</v>
      </c>
      <c r="B4205">
        <v>5</v>
      </c>
      <c r="C4205" t="s">
        <v>884</v>
      </c>
      <c r="D4205" t="s">
        <v>5399</v>
      </c>
      <c r="E4205" t="s">
        <v>5940</v>
      </c>
      <c r="F4205" t="s">
        <v>5940</v>
      </c>
      <c r="G4205">
        <v>450</v>
      </c>
      <c r="H4205">
        <v>9</v>
      </c>
      <c r="I4205" t="s">
        <v>5940</v>
      </c>
      <c r="J4205">
        <v>130</v>
      </c>
      <c r="K4205">
        <v>0</v>
      </c>
      <c r="L4205">
        <v>0</v>
      </c>
      <c r="M4205">
        <v>480</v>
      </c>
      <c r="N4205">
        <v>60</v>
      </c>
      <c r="O4205">
        <v>0</v>
      </c>
      <c r="P4205">
        <v>174</v>
      </c>
      <c r="R4205">
        <v>2603405</v>
      </c>
      <c r="S4205" t="s">
        <v>5940</v>
      </c>
      <c r="T4205" t="s">
        <v>5940</v>
      </c>
      <c r="U4205">
        <v>450</v>
      </c>
      <c r="V4205">
        <v>9</v>
      </c>
      <c r="W4205" t="s">
        <v>5940</v>
      </c>
      <c r="X4205">
        <v>130</v>
      </c>
      <c r="Z4205">
        <v>4122008</v>
      </c>
      <c r="AB4205" t="s">
        <v>5940</v>
      </c>
      <c r="AC4205">
        <v>4122008</v>
      </c>
      <c r="AD4205" t="s">
        <v>1909</v>
      </c>
      <c r="AE4205">
        <v>1122</v>
      </c>
      <c r="AF4205">
        <v>4122008</v>
      </c>
      <c r="AG4205" t="s">
        <v>1909</v>
      </c>
      <c r="AH4205" t="s">
        <v>5940</v>
      </c>
      <c r="AI4205">
        <v>4122008</v>
      </c>
      <c r="AJ4205" t="s">
        <v>1909</v>
      </c>
      <c r="AK4205">
        <v>2995</v>
      </c>
      <c r="AL4205">
        <v>4122008</v>
      </c>
      <c r="AM4205" t="s">
        <v>1909</v>
      </c>
      <c r="AN4205">
        <v>5992</v>
      </c>
      <c r="AO4205">
        <v>0</v>
      </c>
      <c r="AP4205">
        <v>4204194</v>
      </c>
      <c r="AQ4205" t="s">
        <v>2069</v>
      </c>
      <c r="AR4205">
        <v>2880</v>
      </c>
    </row>
    <row r="4206" spans="1:44" x14ac:dyDescent="0.25">
      <c r="A4206">
        <v>2603454</v>
      </c>
      <c r="B4206">
        <v>5</v>
      </c>
      <c r="C4206" t="s">
        <v>884</v>
      </c>
      <c r="D4206" t="s">
        <v>5400</v>
      </c>
      <c r="E4206" t="s">
        <v>5940</v>
      </c>
      <c r="F4206" t="s">
        <v>5940</v>
      </c>
      <c r="G4206">
        <v>0</v>
      </c>
      <c r="H4206" t="s">
        <v>5940</v>
      </c>
      <c r="I4206" t="s">
        <v>5940</v>
      </c>
      <c r="J4206" t="s">
        <v>5940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R4206">
        <v>2603454</v>
      </c>
      <c r="S4206" t="s">
        <v>5940</v>
      </c>
      <c r="T4206" t="s">
        <v>5940</v>
      </c>
      <c r="U4206">
        <v>0</v>
      </c>
      <c r="V4206" t="s">
        <v>5940</v>
      </c>
      <c r="W4206" t="s">
        <v>5940</v>
      </c>
      <c r="X4206" t="s">
        <v>5940</v>
      </c>
      <c r="Z4206">
        <v>4122107</v>
      </c>
      <c r="AB4206" t="s">
        <v>5940</v>
      </c>
      <c r="AC4206">
        <v>4122107</v>
      </c>
      <c r="AD4206" t="s">
        <v>1910</v>
      </c>
      <c r="AE4206">
        <v>142</v>
      </c>
      <c r="AF4206">
        <v>4122107</v>
      </c>
      <c r="AG4206" t="s">
        <v>1910</v>
      </c>
      <c r="AH4206" t="s">
        <v>5940</v>
      </c>
      <c r="AI4206">
        <v>4122107</v>
      </c>
      <c r="AJ4206" t="s">
        <v>1910</v>
      </c>
      <c r="AK4206">
        <v>699</v>
      </c>
      <c r="AL4206">
        <v>4122107</v>
      </c>
      <c r="AM4206" t="s">
        <v>1910</v>
      </c>
      <c r="AN4206">
        <v>9779</v>
      </c>
      <c r="AO4206">
        <v>0</v>
      </c>
      <c r="AP4206">
        <v>4204202</v>
      </c>
      <c r="AQ4206" t="s">
        <v>2070</v>
      </c>
      <c r="AR4206">
        <v>48960</v>
      </c>
    </row>
    <row r="4207" spans="1:44" x14ac:dyDescent="0.25">
      <c r="A4207">
        <v>2603504</v>
      </c>
      <c r="B4207">
        <v>5</v>
      </c>
      <c r="C4207" t="s">
        <v>884</v>
      </c>
      <c r="D4207" t="s">
        <v>5401</v>
      </c>
      <c r="E4207" t="s">
        <v>5940</v>
      </c>
      <c r="F4207" t="s">
        <v>5940</v>
      </c>
      <c r="G4207">
        <v>0</v>
      </c>
      <c r="H4207" t="s">
        <v>5940</v>
      </c>
      <c r="I4207" t="s">
        <v>5940</v>
      </c>
      <c r="J4207" t="s">
        <v>5940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R4207">
        <v>2603504</v>
      </c>
      <c r="S4207" t="s">
        <v>5940</v>
      </c>
      <c r="T4207" t="s">
        <v>5940</v>
      </c>
      <c r="U4207">
        <v>0</v>
      </c>
      <c r="V4207" t="s">
        <v>5940</v>
      </c>
      <c r="W4207" t="s">
        <v>5940</v>
      </c>
      <c r="X4207" t="s">
        <v>5940</v>
      </c>
      <c r="Z4207">
        <v>4122156</v>
      </c>
      <c r="AB4207" t="s">
        <v>5940</v>
      </c>
      <c r="AC4207">
        <v>4122156</v>
      </c>
      <c r="AD4207" t="s">
        <v>1911</v>
      </c>
      <c r="AE4207">
        <v>1105</v>
      </c>
      <c r="AF4207">
        <v>4122156</v>
      </c>
      <c r="AG4207" t="s">
        <v>1911</v>
      </c>
      <c r="AH4207">
        <v>180</v>
      </c>
      <c r="AI4207">
        <v>4122156</v>
      </c>
      <c r="AJ4207" t="s">
        <v>1911</v>
      </c>
      <c r="AK4207">
        <v>3549</v>
      </c>
      <c r="AL4207">
        <v>4122156</v>
      </c>
      <c r="AM4207" t="s">
        <v>1911</v>
      </c>
      <c r="AN4207">
        <v>17640</v>
      </c>
      <c r="AO4207">
        <v>0</v>
      </c>
      <c r="AP4207">
        <v>4204251</v>
      </c>
      <c r="AQ4207" t="s">
        <v>2071</v>
      </c>
      <c r="AR4207">
        <v>1440</v>
      </c>
    </row>
    <row r="4208" spans="1:44" x14ac:dyDescent="0.25">
      <c r="A4208">
        <v>2603603</v>
      </c>
      <c r="B4208">
        <v>5</v>
      </c>
      <c r="C4208" t="s">
        <v>884</v>
      </c>
      <c r="D4208" t="s">
        <v>5402</v>
      </c>
      <c r="E4208">
        <v>114000</v>
      </c>
      <c r="F4208" t="s">
        <v>5940</v>
      </c>
      <c r="G4208">
        <v>20</v>
      </c>
      <c r="H4208" t="s">
        <v>5940</v>
      </c>
      <c r="I4208" t="s">
        <v>5940</v>
      </c>
      <c r="J4208">
        <v>22</v>
      </c>
      <c r="K4208">
        <v>171300</v>
      </c>
      <c r="L4208">
        <v>0</v>
      </c>
      <c r="M4208">
        <v>37</v>
      </c>
      <c r="N4208">
        <v>0</v>
      </c>
      <c r="O4208">
        <v>0</v>
      </c>
      <c r="P4208">
        <v>24</v>
      </c>
      <c r="R4208">
        <v>2603603</v>
      </c>
      <c r="S4208">
        <v>114000</v>
      </c>
      <c r="T4208" t="s">
        <v>5940</v>
      </c>
      <c r="U4208">
        <v>20</v>
      </c>
      <c r="V4208" t="s">
        <v>5940</v>
      </c>
      <c r="W4208" t="s">
        <v>5940</v>
      </c>
      <c r="X4208">
        <v>22</v>
      </c>
      <c r="Z4208">
        <v>4122172</v>
      </c>
      <c r="AB4208">
        <v>432</v>
      </c>
      <c r="AC4208">
        <v>4122172</v>
      </c>
      <c r="AD4208" t="s">
        <v>1912</v>
      </c>
      <c r="AE4208">
        <v>15</v>
      </c>
      <c r="AF4208">
        <v>4122172</v>
      </c>
      <c r="AG4208" t="s">
        <v>1912</v>
      </c>
      <c r="AH4208" t="s">
        <v>5940</v>
      </c>
      <c r="AI4208">
        <v>4122172</v>
      </c>
      <c r="AJ4208" t="s">
        <v>1912</v>
      </c>
      <c r="AK4208">
        <v>508</v>
      </c>
      <c r="AL4208">
        <v>4122172</v>
      </c>
      <c r="AM4208" t="s">
        <v>1912</v>
      </c>
      <c r="AN4208">
        <v>2400</v>
      </c>
      <c r="AO4208">
        <v>0</v>
      </c>
      <c r="AP4208">
        <v>4204301</v>
      </c>
      <c r="AQ4208" t="s">
        <v>2072</v>
      </c>
      <c r="AR4208">
        <v>50400</v>
      </c>
    </row>
    <row r="4209" spans="1:44" x14ac:dyDescent="0.25">
      <c r="A4209">
        <v>2603702</v>
      </c>
      <c r="B4209">
        <v>5</v>
      </c>
      <c r="C4209" t="s">
        <v>884</v>
      </c>
      <c r="D4209" t="s">
        <v>5403</v>
      </c>
      <c r="E4209">
        <v>27000</v>
      </c>
      <c r="F4209" t="s">
        <v>5940</v>
      </c>
      <c r="G4209">
        <v>140</v>
      </c>
      <c r="H4209" t="s">
        <v>5940</v>
      </c>
      <c r="I4209" t="s">
        <v>5940</v>
      </c>
      <c r="J4209">
        <v>524</v>
      </c>
      <c r="K4209">
        <v>14000</v>
      </c>
      <c r="L4209">
        <v>0</v>
      </c>
      <c r="M4209">
        <v>228</v>
      </c>
      <c r="N4209">
        <v>0</v>
      </c>
      <c r="O4209">
        <v>0</v>
      </c>
      <c r="P4209">
        <v>1150</v>
      </c>
      <c r="R4209">
        <v>2603702</v>
      </c>
      <c r="S4209">
        <v>27000</v>
      </c>
      <c r="T4209" t="s">
        <v>5940</v>
      </c>
      <c r="U4209">
        <v>140</v>
      </c>
      <c r="V4209" t="s">
        <v>5940</v>
      </c>
      <c r="W4209" t="s">
        <v>5940</v>
      </c>
      <c r="X4209">
        <v>524</v>
      </c>
      <c r="Z4209">
        <v>4122206</v>
      </c>
      <c r="AB4209" t="s">
        <v>5940</v>
      </c>
      <c r="AC4209">
        <v>4122206</v>
      </c>
      <c r="AD4209" t="s">
        <v>1913</v>
      </c>
      <c r="AE4209">
        <v>35</v>
      </c>
      <c r="AF4209">
        <v>4122206</v>
      </c>
      <c r="AG4209" t="s">
        <v>1913</v>
      </c>
      <c r="AH4209">
        <v>2030</v>
      </c>
      <c r="AI4209">
        <v>4122206</v>
      </c>
      <c r="AJ4209" t="s">
        <v>1913</v>
      </c>
      <c r="AK4209">
        <v>2178</v>
      </c>
      <c r="AL4209">
        <v>4122206</v>
      </c>
      <c r="AM4209" t="s">
        <v>1913</v>
      </c>
      <c r="AN4209" t="s">
        <v>5940</v>
      </c>
      <c r="AO4209">
        <v>0</v>
      </c>
      <c r="AP4209">
        <v>4204350</v>
      </c>
      <c r="AQ4209" t="s">
        <v>2073</v>
      </c>
      <c r="AR4209">
        <v>3860</v>
      </c>
    </row>
    <row r="4210" spans="1:44" x14ac:dyDescent="0.25">
      <c r="A4210">
        <v>2603801</v>
      </c>
      <c r="B4210">
        <v>5</v>
      </c>
      <c r="C4210" t="s">
        <v>884</v>
      </c>
      <c r="D4210" t="s">
        <v>5404</v>
      </c>
      <c r="E4210" t="s">
        <v>5940</v>
      </c>
      <c r="F4210" t="s">
        <v>5940</v>
      </c>
      <c r="G4210">
        <v>660</v>
      </c>
      <c r="H4210">
        <v>16</v>
      </c>
      <c r="I4210" t="s">
        <v>5940</v>
      </c>
      <c r="J4210">
        <v>1632</v>
      </c>
      <c r="K4210">
        <v>0</v>
      </c>
      <c r="L4210">
        <v>0</v>
      </c>
      <c r="M4210">
        <v>1625</v>
      </c>
      <c r="N4210">
        <v>0</v>
      </c>
      <c r="O4210">
        <v>0</v>
      </c>
      <c r="P4210">
        <v>2526</v>
      </c>
      <c r="R4210">
        <v>2603801</v>
      </c>
      <c r="S4210" t="s">
        <v>5940</v>
      </c>
      <c r="T4210" t="s">
        <v>5940</v>
      </c>
      <c r="U4210">
        <v>660</v>
      </c>
      <c r="V4210">
        <v>16</v>
      </c>
      <c r="W4210" t="s">
        <v>5940</v>
      </c>
      <c r="X4210">
        <v>1632</v>
      </c>
      <c r="Z4210">
        <v>4122305</v>
      </c>
      <c r="AB4210" t="s">
        <v>5940</v>
      </c>
      <c r="AC4210">
        <v>4122305</v>
      </c>
      <c r="AD4210" t="s">
        <v>1914</v>
      </c>
      <c r="AE4210">
        <v>102</v>
      </c>
      <c r="AF4210">
        <v>4122305</v>
      </c>
      <c r="AG4210" t="s">
        <v>1914</v>
      </c>
      <c r="AH4210" t="s">
        <v>5940</v>
      </c>
      <c r="AI4210">
        <v>4122305</v>
      </c>
      <c r="AJ4210" t="s">
        <v>1914</v>
      </c>
      <c r="AK4210">
        <v>2820</v>
      </c>
      <c r="AL4210">
        <v>4122305</v>
      </c>
      <c r="AM4210" t="s">
        <v>1914</v>
      </c>
      <c r="AN4210">
        <v>4590</v>
      </c>
      <c r="AO4210">
        <v>0</v>
      </c>
      <c r="AP4210">
        <v>4204400</v>
      </c>
      <c r="AQ4210" t="s">
        <v>2074</v>
      </c>
      <c r="AR4210">
        <v>15240</v>
      </c>
    </row>
    <row r="4211" spans="1:44" x14ac:dyDescent="0.25">
      <c r="A4211">
        <v>2603900</v>
      </c>
      <c r="B4211">
        <v>5</v>
      </c>
      <c r="C4211" t="s">
        <v>884</v>
      </c>
      <c r="D4211" t="s">
        <v>5405</v>
      </c>
      <c r="E4211" t="s">
        <v>5940</v>
      </c>
      <c r="F4211" t="s">
        <v>5940</v>
      </c>
      <c r="G4211">
        <v>3150</v>
      </c>
      <c r="H4211">
        <v>6</v>
      </c>
      <c r="I4211">
        <v>10</v>
      </c>
      <c r="J4211">
        <v>730</v>
      </c>
      <c r="K4211">
        <v>0</v>
      </c>
      <c r="L4211">
        <v>0</v>
      </c>
      <c r="M4211">
        <v>2800</v>
      </c>
      <c r="N4211">
        <v>38</v>
      </c>
      <c r="O4211">
        <v>9</v>
      </c>
      <c r="P4211">
        <v>818</v>
      </c>
      <c r="R4211">
        <v>2603900</v>
      </c>
      <c r="S4211" t="s">
        <v>5940</v>
      </c>
      <c r="T4211" t="s">
        <v>5940</v>
      </c>
      <c r="U4211">
        <v>3150</v>
      </c>
      <c r="V4211">
        <v>6</v>
      </c>
      <c r="W4211">
        <v>10</v>
      </c>
      <c r="X4211">
        <v>730</v>
      </c>
      <c r="Z4211">
        <v>4122404</v>
      </c>
      <c r="AB4211" t="s">
        <v>5940</v>
      </c>
      <c r="AC4211">
        <v>4122404</v>
      </c>
      <c r="AD4211" t="s">
        <v>1915</v>
      </c>
      <c r="AE4211">
        <v>86</v>
      </c>
      <c r="AF4211">
        <v>4122404</v>
      </c>
      <c r="AG4211" t="s">
        <v>1915</v>
      </c>
      <c r="AH4211">
        <v>338670</v>
      </c>
      <c r="AI4211">
        <v>4122404</v>
      </c>
      <c r="AJ4211" t="s">
        <v>1915</v>
      </c>
      <c r="AK4211">
        <v>183</v>
      </c>
      <c r="AL4211">
        <v>4122404</v>
      </c>
      <c r="AM4211" t="s">
        <v>1915</v>
      </c>
      <c r="AN4211">
        <v>46200</v>
      </c>
      <c r="AO4211">
        <v>0</v>
      </c>
      <c r="AP4211">
        <v>4204459</v>
      </c>
      <c r="AQ4211" t="s">
        <v>2075</v>
      </c>
      <c r="AR4211">
        <v>16230</v>
      </c>
    </row>
    <row r="4212" spans="1:44" x14ac:dyDescent="0.25">
      <c r="A4212">
        <v>2603926</v>
      </c>
      <c r="B4212">
        <v>5</v>
      </c>
      <c r="C4212" t="s">
        <v>884</v>
      </c>
      <c r="D4212" t="s">
        <v>5406</v>
      </c>
      <c r="E4212" t="s">
        <v>5940</v>
      </c>
      <c r="F4212" t="s">
        <v>5940</v>
      </c>
      <c r="G4212">
        <v>770</v>
      </c>
      <c r="H4212">
        <v>72</v>
      </c>
      <c r="I4212">
        <v>8</v>
      </c>
      <c r="J4212">
        <v>439</v>
      </c>
      <c r="K4212">
        <v>0</v>
      </c>
      <c r="L4212">
        <v>0</v>
      </c>
      <c r="M4212">
        <v>960</v>
      </c>
      <c r="N4212">
        <v>30</v>
      </c>
      <c r="O4212">
        <v>12</v>
      </c>
      <c r="P4212">
        <v>771</v>
      </c>
      <c r="R4212">
        <v>2603926</v>
      </c>
      <c r="S4212" t="s">
        <v>5940</v>
      </c>
      <c r="T4212" t="s">
        <v>5940</v>
      </c>
      <c r="U4212">
        <v>770</v>
      </c>
      <c r="V4212">
        <v>72</v>
      </c>
      <c r="W4212">
        <v>8</v>
      </c>
      <c r="X4212">
        <v>439</v>
      </c>
      <c r="Z4212">
        <v>4122503</v>
      </c>
      <c r="AB4212">
        <v>585</v>
      </c>
      <c r="AC4212">
        <v>4122503</v>
      </c>
      <c r="AD4212" t="s">
        <v>1916</v>
      </c>
      <c r="AE4212">
        <v>240</v>
      </c>
      <c r="AF4212">
        <v>4122503</v>
      </c>
      <c r="AG4212" t="s">
        <v>1916</v>
      </c>
      <c r="AH4212">
        <v>500</v>
      </c>
      <c r="AI4212">
        <v>4122503</v>
      </c>
      <c r="AJ4212" t="s">
        <v>1916</v>
      </c>
      <c r="AK4212">
        <v>830</v>
      </c>
      <c r="AL4212">
        <v>4122503</v>
      </c>
      <c r="AM4212" t="s">
        <v>1916</v>
      </c>
      <c r="AN4212">
        <v>56000</v>
      </c>
      <c r="AO4212">
        <v>0</v>
      </c>
      <c r="AP4212">
        <v>4204509</v>
      </c>
      <c r="AQ4212" t="s">
        <v>2076</v>
      </c>
      <c r="AR4212">
        <v>252</v>
      </c>
    </row>
    <row r="4213" spans="1:44" x14ac:dyDescent="0.25">
      <c r="A4213">
        <v>2604007</v>
      </c>
      <c r="B4213">
        <v>5</v>
      </c>
      <c r="C4213" t="s">
        <v>884</v>
      </c>
      <c r="D4213" t="s">
        <v>5407</v>
      </c>
      <c r="E4213">
        <v>195000</v>
      </c>
      <c r="F4213" t="s">
        <v>5940</v>
      </c>
      <c r="G4213">
        <v>10</v>
      </c>
      <c r="H4213" t="s">
        <v>5940</v>
      </c>
      <c r="I4213" t="s">
        <v>5940</v>
      </c>
      <c r="J4213">
        <v>9</v>
      </c>
      <c r="K4213">
        <v>207000</v>
      </c>
      <c r="L4213">
        <v>0</v>
      </c>
      <c r="M4213">
        <v>5</v>
      </c>
      <c r="N4213">
        <v>0</v>
      </c>
      <c r="O4213">
        <v>0</v>
      </c>
      <c r="P4213">
        <v>0</v>
      </c>
      <c r="R4213">
        <v>2604007</v>
      </c>
      <c r="S4213">
        <v>195000</v>
      </c>
      <c r="T4213" t="s">
        <v>5940</v>
      </c>
      <c r="U4213">
        <v>10</v>
      </c>
      <c r="V4213" t="s">
        <v>5940</v>
      </c>
      <c r="W4213" t="s">
        <v>5940</v>
      </c>
      <c r="X4213">
        <v>9</v>
      </c>
      <c r="Z4213">
        <v>4122602</v>
      </c>
      <c r="AB4213">
        <v>100</v>
      </c>
      <c r="AC4213">
        <v>4122602</v>
      </c>
      <c r="AD4213" t="s">
        <v>1917</v>
      </c>
      <c r="AE4213">
        <v>29</v>
      </c>
      <c r="AF4213">
        <v>4122602</v>
      </c>
      <c r="AG4213" t="s">
        <v>1917</v>
      </c>
      <c r="AH4213">
        <v>989441</v>
      </c>
      <c r="AI4213">
        <v>4122602</v>
      </c>
      <c r="AJ4213" t="s">
        <v>1917</v>
      </c>
      <c r="AK4213">
        <v>78</v>
      </c>
      <c r="AL4213">
        <v>4122602</v>
      </c>
      <c r="AM4213" t="s">
        <v>1917</v>
      </c>
      <c r="AN4213">
        <v>1600</v>
      </c>
      <c r="AO4213">
        <v>0</v>
      </c>
      <c r="AP4213">
        <v>4204558</v>
      </c>
      <c r="AQ4213" t="s">
        <v>2077</v>
      </c>
      <c r="AR4213">
        <v>7200</v>
      </c>
    </row>
    <row r="4214" spans="1:44" x14ac:dyDescent="0.25">
      <c r="A4214">
        <v>2604106</v>
      </c>
      <c r="B4214">
        <v>5</v>
      </c>
      <c r="C4214" t="s">
        <v>884</v>
      </c>
      <c r="D4214" t="s">
        <v>5408</v>
      </c>
      <c r="E4214">
        <v>45</v>
      </c>
      <c r="F4214" t="s">
        <v>5940</v>
      </c>
      <c r="G4214">
        <v>420</v>
      </c>
      <c r="H4214" t="s">
        <v>5940</v>
      </c>
      <c r="I4214" t="s">
        <v>5940</v>
      </c>
      <c r="J4214">
        <v>144</v>
      </c>
      <c r="K4214">
        <v>90</v>
      </c>
      <c r="L4214">
        <v>0</v>
      </c>
      <c r="M4214">
        <v>800</v>
      </c>
      <c r="N4214">
        <v>0</v>
      </c>
      <c r="O4214">
        <v>0</v>
      </c>
      <c r="P4214">
        <v>512</v>
      </c>
      <c r="R4214">
        <v>2604106</v>
      </c>
      <c r="S4214">
        <v>45</v>
      </c>
      <c r="T4214" t="s">
        <v>5940</v>
      </c>
      <c r="U4214">
        <v>420</v>
      </c>
      <c r="V4214" t="s">
        <v>5940</v>
      </c>
      <c r="W4214" t="s">
        <v>5940</v>
      </c>
      <c r="X4214">
        <v>144</v>
      </c>
      <c r="Z4214">
        <v>4122651</v>
      </c>
      <c r="AB4214">
        <v>288</v>
      </c>
      <c r="AC4214">
        <v>4122651</v>
      </c>
      <c r="AD4214" t="s">
        <v>1918</v>
      </c>
      <c r="AE4214">
        <v>15</v>
      </c>
      <c r="AF4214">
        <v>4122651</v>
      </c>
      <c r="AG4214" t="s">
        <v>1918</v>
      </c>
      <c r="AH4214" t="s">
        <v>5940</v>
      </c>
      <c r="AI4214">
        <v>4122651</v>
      </c>
      <c r="AJ4214" t="s">
        <v>1918</v>
      </c>
      <c r="AK4214">
        <v>395</v>
      </c>
      <c r="AL4214">
        <v>4122651</v>
      </c>
      <c r="AM4214" t="s">
        <v>1918</v>
      </c>
      <c r="AN4214">
        <v>208</v>
      </c>
      <c r="AO4214">
        <v>0</v>
      </c>
      <c r="AP4214">
        <v>4204608</v>
      </c>
      <c r="AQ4214" t="s">
        <v>2078</v>
      </c>
      <c r="AR4214">
        <v>8040</v>
      </c>
    </row>
    <row r="4215" spans="1:44" x14ac:dyDescent="0.25">
      <c r="A4215">
        <v>2604155</v>
      </c>
      <c r="B4215">
        <v>5</v>
      </c>
      <c r="C4215" t="s">
        <v>884</v>
      </c>
      <c r="D4215" t="s">
        <v>5409</v>
      </c>
      <c r="E4215" t="s">
        <v>5940</v>
      </c>
      <c r="F4215" t="s">
        <v>5940</v>
      </c>
      <c r="G4215">
        <v>100</v>
      </c>
      <c r="H4215" t="s">
        <v>5940</v>
      </c>
      <c r="I4215" t="s">
        <v>5940</v>
      </c>
      <c r="J4215">
        <v>66</v>
      </c>
      <c r="K4215">
        <v>0</v>
      </c>
      <c r="L4215">
        <v>0</v>
      </c>
      <c r="M4215">
        <v>160</v>
      </c>
      <c r="N4215">
        <v>0</v>
      </c>
      <c r="O4215">
        <v>0</v>
      </c>
      <c r="P4215">
        <v>180</v>
      </c>
      <c r="R4215">
        <v>2604155</v>
      </c>
      <c r="S4215" t="s">
        <v>5940</v>
      </c>
      <c r="T4215" t="s">
        <v>5940</v>
      </c>
      <c r="U4215">
        <v>100</v>
      </c>
      <c r="V4215" t="s">
        <v>5940</v>
      </c>
      <c r="W4215" t="s">
        <v>5940</v>
      </c>
      <c r="X4215">
        <v>66</v>
      </c>
      <c r="Z4215">
        <v>4122701</v>
      </c>
      <c r="AB4215">
        <v>32</v>
      </c>
      <c r="AC4215">
        <v>4122701</v>
      </c>
      <c r="AD4215" t="s">
        <v>1919</v>
      </c>
      <c r="AE4215">
        <v>435</v>
      </c>
      <c r="AF4215">
        <v>4122701</v>
      </c>
      <c r="AG4215" t="s">
        <v>1919</v>
      </c>
      <c r="AH4215" t="s">
        <v>5940</v>
      </c>
      <c r="AI4215">
        <v>4122701</v>
      </c>
      <c r="AJ4215" t="s">
        <v>1919</v>
      </c>
      <c r="AK4215">
        <v>120</v>
      </c>
      <c r="AL4215">
        <v>4122701</v>
      </c>
      <c r="AM4215" t="s">
        <v>1919</v>
      </c>
      <c r="AN4215">
        <v>16125</v>
      </c>
      <c r="AO4215">
        <v>0</v>
      </c>
      <c r="AP4215">
        <v>4204707</v>
      </c>
      <c r="AQ4215" t="s">
        <v>2079</v>
      </c>
      <c r="AR4215">
        <v>20790</v>
      </c>
    </row>
    <row r="4216" spans="1:44" x14ac:dyDescent="0.25">
      <c r="A4216">
        <v>2604205</v>
      </c>
      <c r="B4216">
        <v>5</v>
      </c>
      <c r="C4216" t="s">
        <v>884</v>
      </c>
      <c r="D4216" t="s">
        <v>5410</v>
      </c>
      <c r="E4216">
        <v>210000</v>
      </c>
      <c r="F4216" t="s">
        <v>5940</v>
      </c>
      <c r="G4216">
        <v>0</v>
      </c>
      <c r="H4216" t="s">
        <v>5940</v>
      </c>
      <c r="I4216" t="s">
        <v>5940</v>
      </c>
      <c r="J4216" t="s">
        <v>5940</v>
      </c>
      <c r="K4216">
        <v>225000</v>
      </c>
      <c r="L4216">
        <v>0</v>
      </c>
      <c r="M4216">
        <v>0</v>
      </c>
      <c r="N4216">
        <v>0</v>
      </c>
      <c r="O4216">
        <v>0</v>
      </c>
      <c r="P4216">
        <v>0</v>
      </c>
      <c r="R4216">
        <v>2604205</v>
      </c>
      <c r="S4216">
        <v>210000</v>
      </c>
      <c r="T4216" t="s">
        <v>5940</v>
      </c>
      <c r="U4216">
        <v>0</v>
      </c>
      <c r="V4216" t="s">
        <v>5940</v>
      </c>
      <c r="W4216" t="s">
        <v>5940</v>
      </c>
      <c r="X4216" t="s">
        <v>5940</v>
      </c>
      <c r="Z4216">
        <v>4122800</v>
      </c>
      <c r="AB4216" t="s">
        <v>5940</v>
      </c>
      <c r="AC4216">
        <v>4122800</v>
      </c>
      <c r="AD4216" t="s">
        <v>1920</v>
      </c>
      <c r="AE4216">
        <v>9</v>
      </c>
      <c r="AF4216">
        <v>4122800</v>
      </c>
      <c r="AG4216" t="s">
        <v>1920</v>
      </c>
      <c r="AH4216">
        <v>2100</v>
      </c>
      <c r="AI4216">
        <v>4122800</v>
      </c>
      <c r="AJ4216" t="s">
        <v>1920</v>
      </c>
      <c r="AK4216">
        <v>304</v>
      </c>
      <c r="AL4216">
        <v>4122800</v>
      </c>
      <c r="AM4216" t="s">
        <v>1920</v>
      </c>
      <c r="AN4216">
        <v>360</v>
      </c>
      <c r="AO4216">
        <v>0</v>
      </c>
      <c r="AP4216">
        <v>4204756</v>
      </c>
      <c r="AQ4216" t="s">
        <v>2080</v>
      </c>
      <c r="AR4216">
        <v>8256</v>
      </c>
    </row>
    <row r="4217" spans="1:44" x14ac:dyDescent="0.25">
      <c r="A4217">
        <v>2604304</v>
      </c>
      <c r="B4217">
        <v>5</v>
      </c>
      <c r="C4217" t="s">
        <v>884</v>
      </c>
      <c r="D4217" t="s">
        <v>5411</v>
      </c>
      <c r="E4217" t="s">
        <v>5940</v>
      </c>
      <c r="F4217" t="s">
        <v>5940</v>
      </c>
      <c r="G4217">
        <v>70</v>
      </c>
      <c r="H4217" t="s">
        <v>5940</v>
      </c>
      <c r="I4217">
        <v>2</v>
      </c>
      <c r="J4217">
        <v>26</v>
      </c>
      <c r="K4217">
        <v>125</v>
      </c>
      <c r="L4217">
        <v>0</v>
      </c>
      <c r="M4217">
        <v>2500</v>
      </c>
      <c r="N4217">
        <v>0</v>
      </c>
      <c r="O4217">
        <v>9</v>
      </c>
      <c r="P4217">
        <v>442</v>
      </c>
      <c r="R4217">
        <v>2604304</v>
      </c>
      <c r="S4217" t="s">
        <v>5940</v>
      </c>
      <c r="T4217" t="s">
        <v>5940</v>
      </c>
      <c r="U4217">
        <v>70</v>
      </c>
      <c r="V4217" t="s">
        <v>5940</v>
      </c>
      <c r="W4217">
        <v>2</v>
      </c>
      <c r="X4217">
        <v>26</v>
      </c>
      <c r="Z4217">
        <v>4122909</v>
      </c>
      <c r="AB4217" t="s">
        <v>5940</v>
      </c>
      <c r="AC4217">
        <v>4122909</v>
      </c>
      <c r="AD4217" t="s">
        <v>1921</v>
      </c>
      <c r="AE4217">
        <v>36</v>
      </c>
      <c r="AF4217">
        <v>4122909</v>
      </c>
      <c r="AG4217" t="s">
        <v>1921</v>
      </c>
      <c r="AH4217">
        <v>1200</v>
      </c>
      <c r="AI4217">
        <v>4122909</v>
      </c>
      <c r="AJ4217" t="s">
        <v>1921</v>
      </c>
      <c r="AK4217">
        <v>1470</v>
      </c>
      <c r="AL4217">
        <v>4122909</v>
      </c>
      <c r="AM4217" t="s">
        <v>1921</v>
      </c>
      <c r="AN4217">
        <v>1155</v>
      </c>
      <c r="AO4217">
        <v>0</v>
      </c>
      <c r="AP4217">
        <v>4204806</v>
      </c>
      <c r="AQ4217" t="s">
        <v>2081</v>
      </c>
      <c r="AR4217">
        <v>18000</v>
      </c>
    </row>
    <row r="4218" spans="1:44" x14ac:dyDescent="0.25">
      <c r="A4218">
        <v>2604403</v>
      </c>
      <c r="B4218">
        <v>5</v>
      </c>
      <c r="C4218" t="s">
        <v>884</v>
      </c>
      <c r="D4218" t="s">
        <v>5412</v>
      </c>
      <c r="E4218">
        <v>124800</v>
      </c>
      <c r="F4218" t="s">
        <v>5940</v>
      </c>
      <c r="G4218">
        <v>0</v>
      </c>
      <c r="H4218" t="s">
        <v>5940</v>
      </c>
      <c r="I4218" t="s">
        <v>5940</v>
      </c>
      <c r="J4218" t="s">
        <v>5940</v>
      </c>
      <c r="K4218">
        <v>130000</v>
      </c>
      <c r="L4218">
        <v>0</v>
      </c>
      <c r="M4218">
        <v>0</v>
      </c>
      <c r="N4218">
        <v>0</v>
      </c>
      <c r="O4218">
        <v>0</v>
      </c>
      <c r="P4218">
        <v>0</v>
      </c>
      <c r="R4218">
        <v>2604403</v>
      </c>
      <c r="S4218">
        <v>124800</v>
      </c>
      <c r="T4218" t="s">
        <v>5940</v>
      </c>
      <c r="U4218">
        <v>0</v>
      </c>
      <c r="V4218" t="s">
        <v>5940</v>
      </c>
      <c r="W4218" t="s">
        <v>5940</v>
      </c>
      <c r="X4218" t="s">
        <v>5940</v>
      </c>
      <c r="Z4218">
        <v>4123006</v>
      </c>
      <c r="AB4218" t="s">
        <v>5940</v>
      </c>
      <c r="AC4218">
        <v>4123006</v>
      </c>
      <c r="AD4218" t="s">
        <v>1922</v>
      </c>
      <c r="AE4218">
        <v>50</v>
      </c>
      <c r="AF4218">
        <v>4123006</v>
      </c>
      <c r="AG4218" t="s">
        <v>1922</v>
      </c>
      <c r="AH4218">
        <v>2500</v>
      </c>
      <c r="AI4218">
        <v>4123006</v>
      </c>
      <c r="AJ4218" t="s">
        <v>1922</v>
      </c>
      <c r="AK4218">
        <v>1100</v>
      </c>
      <c r="AL4218">
        <v>4123006</v>
      </c>
      <c r="AM4218" t="s">
        <v>1922</v>
      </c>
      <c r="AN4218">
        <v>15840</v>
      </c>
      <c r="AO4218">
        <v>0</v>
      </c>
      <c r="AP4218">
        <v>4204905</v>
      </c>
      <c r="AQ4218" t="s">
        <v>2082</v>
      </c>
      <c r="AR4218">
        <v>26400</v>
      </c>
    </row>
    <row r="4219" spans="1:44" x14ac:dyDescent="0.25">
      <c r="A4219">
        <v>2604502</v>
      </c>
      <c r="B4219">
        <v>5</v>
      </c>
      <c r="C4219" t="s">
        <v>884</v>
      </c>
      <c r="D4219" t="s">
        <v>5413</v>
      </c>
      <c r="E4219">
        <v>16000</v>
      </c>
      <c r="F4219" t="s">
        <v>5940</v>
      </c>
      <c r="G4219">
        <v>0</v>
      </c>
      <c r="H4219" t="s">
        <v>5940</v>
      </c>
      <c r="I4219" t="s">
        <v>5940</v>
      </c>
      <c r="J4219" t="s">
        <v>5940</v>
      </c>
      <c r="K4219">
        <v>12880</v>
      </c>
      <c r="L4219">
        <v>0</v>
      </c>
      <c r="M4219">
        <v>0</v>
      </c>
      <c r="N4219">
        <v>0</v>
      </c>
      <c r="O4219">
        <v>0</v>
      </c>
      <c r="P4219">
        <v>0</v>
      </c>
      <c r="R4219">
        <v>2604502</v>
      </c>
      <c r="S4219">
        <v>16000</v>
      </c>
      <c r="T4219" t="s">
        <v>5940</v>
      </c>
      <c r="U4219">
        <v>0</v>
      </c>
      <c r="V4219" t="s">
        <v>5940</v>
      </c>
      <c r="W4219" t="s">
        <v>5940</v>
      </c>
      <c r="X4219" t="s">
        <v>5940</v>
      </c>
      <c r="Z4219">
        <v>4123105</v>
      </c>
      <c r="AB4219">
        <v>578</v>
      </c>
      <c r="AC4219">
        <v>4123105</v>
      </c>
      <c r="AD4219" t="s">
        <v>1923</v>
      </c>
      <c r="AE4219">
        <v>40</v>
      </c>
      <c r="AF4219">
        <v>4123105</v>
      </c>
      <c r="AG4219" t="s">
        <v>1923</v>
      </c>
      <c r="AH4219">
        <v>13500</v>
      </c>
      <c r="AI4219">
        <v>4123105</v>
      </c>
      <c r="AJ4219" t="s">
        <v>1923</v>
      </c>
      <c r="AK4219">
        <v>108</v>
      </c>
      <c r="AL4219">
        <v>4123105</v>
      </c>
      <c r="AM4219" t="s">
        <v>1923</v>
      </c>
      <c r="AN4219">
        <v>4500</v>
      </c>
      <c r="AO4219">
        <v>0</v>
      </c>
      <c r="AP4219">
        <v>4205001</v>
      </c>
      <c r="AQ4219" t="s">
        <v>2083</v>
      </c>
      <c r="AR4219">
        <v>9360</v>
      </c>
    </row>
    <row r="4220" spans="1:44" x14ac:dyDescent="0.25">
      <c r="A4220">
        <v>2604601</v>
      </c>
      <c r="B4220">
        <v>5</v>
      </c>
      <c r="C4220" t="s">
        <v>884</v>
      </c>
      <c r="D4220" t="s">
        <v>5414</v>
      </c>
      <c r="E4220">
        <v>178000</v>
      </c>
      <c r="F4220" t="s">
        <v>5940</v>
      </c>
      <c r="G4220">
        <v>17</v>
      </c>
      <c r="H4220" t="s">
        <v>5940</v>
      </c>
      <c r="I4220" t="s">
        <v>5940</v>
      </c>
      <c r="J4220">
        <v>19</v>
      </c>
      <c r="K4220">
        <v>282000</v>
      </c>
      <c r="L4220">
        <v>0</v>
      </c>
      <c r="M4220">
        <v>46</v>
      </c>
      <c r="N4220">
        <v>0</v>
      </c>
      <c r="O4220">
        <v>0</v>
      </c>
      <c r="P4220">
        <v>34</v>
      </c>
      <c r="R4220">
        <v>2604601</v>
      </c>
      <c r="S4220">
        <v>178000</v>
      </c>
      <c r="T4220" t="s">
        <v>5940</v>
      </c>
      <c r="U4220">
        <v>17</v>
      </c>
      <c r="V4220" t="s">
        <v>5940</v>
      </c>
      <c r="W4220" t="s">
        <v>5940</v>
      </c>
      <c r="X4220">
        <v>19</v>
      </c>
      <c r="Z4220">
        <v>4123204</v>
      </c>
      <c r="AB4220">
        <v>156</v>
      </c>
      <c r="AC4220">
        <v>4123204</v>
      </c>
      <c r="AD4220" t="s">
        <v>1924</v>
      </c>
      <c r="AE4220">
        <v>40</v>
      </c>
      <c r="AF4220">
        <v>4123204</v>
      </c>
      <c r="AG4220" t="s">
        <v>1924</v>
      </c>
      <c r="AH4220">
        <v>11250</v>
      </c>
      <c r="AI4220">
        <v>4123204</v>
      </c>
      <c r="AJ4220" t="s">
        <v>1924</v>
      </c>
      <c r="AK4220">
        <v>14</v>
      </c>
      <c r="AL4220">
        <v>4123204</v>
      </c>
      <c r="AM4220" t="s">
        <v>1924</v>
      </c>
      <c r="AN4220">
        <v>11000</v>
      </c>
      <c r="AO4220">
        <v>0</v>
      </c>
      <c r="AP4220">
        <v>4205100</v>
      </c>
      <c r="AQ4220" t="s">
        <v>2084</v>
      </c>
      <c r="AR4220">
        <v>2031</v>
      </c>
    </row>
    <row r="4221" spans="1:44" x14ac:dyDescent="0.25">
      <c r="A4221">
        <v>2604700</v>
      </c>
      <c r="B4221">
        <v>5</v>
      </c>
      <c r="C4221" t="s">
        <v>884</v>
      </c>
      <c r="D4221" t="s">
        <v>5415</v>
      </c>
      <c r="E4221">
        <v>504</v>
      </c>
      <c r="F4221" t="s">
        <v>5940</v>
      </c>
      <c r="G4221">
        <v>144</v>
      </c>
      <c r="H4221" t="s">
        <v>5940</v>
      </c>
      <c r="I4221" t="s">
        <v>5940</v>
      </c>
      <c r="J4221">
        <v>410</v>
      </c>
      <c r="K4221">
        <v>860</v>
      </c>
      <c r="L4221">
        <v>0</v>
      </c>
      <c r="M4221">
        <v>375</v>
      </c>
      <c r="N4221">
        <v>0</v>
      </c>
      <c r="O4221">
        <v>0</v>
      </c>
      <c r="P4221">
        <v>335</v>
      </c>
      <c r="R4221">
        <v>2604700</v>
      </c>
      <c r="S4221">
        <v>504</v>
      </c>
      <c r="T4221" t="s">
        <v>5940</v>
      </c>
      <c r="U4221">
        <v>144</v>
      </c>
      <c r="V4221" t="s">
        <v>5940</v>
      </c>
      <c r="W4221" t="s">
        <v>5940</v>
      </c>
      <c r="X4221">
        <v>410</v>
      </c>
      <c r="Z4221">
        <v>4123303</v>
      </c>
      <c r="AB4221">
        <v>562</v>
      </c>
      <c r="AC4221">
        <v>4123303</v>
      </c>
      <c r="AD4221" t="s">
        <v>1925</v>
      </c>
      <c r="AE4221">
        <v>6265</v>
      </c>
      <c r="AF4221">
        <v>4123303</v>
      </c>
      <c r="AG4221" t="s">
        <v>1925</v>
      </c>
      <c r="AH4221" t="s">
        <v>5940</v>
      </c>
      <c r="AI4221">
        <v>4123303</v>
      </c>
      <c r="AJ4221" t="s">
        <v>1925</v>
      </c>
      <c r="AK4221">
        <v>157</v>
      </c>
      <c r="AL4221">
        <v>4123303</v>
      </c>
      <c r="AM4221" t="s">
        <v>1925</v>
      </c>
      <c r="AN4221">
        <v>10278</v>
      </c>
      <c r="AO4221">
        <v>0</v>
      </c>
      <c r="AP4221">
        <v>4205159</v>
      </c>
      <c r="AQ4221" t="s">
        <v>2085</v>
      </c>
      <c r="AR4221">
        <v>1020</v>
      </c>
    </row>
    <row r="4222" spans="1:44" x14ac:dyDescent="0.25">
      <c r="A4222">
        <v>2604809</v>
      </c>
      <c r="B4222">
        <v>5</v>
      </c>
      <c r="C4222" t="s">
        <v>884</v>
      </c>
      <c r="D4222" t="s">
        <v>5416</v>
      </c>
      <c r="E4222">
        <v>192920</v>
      </c>
      <c r="F4222" t="s">
        <v>5940</v>
      </c>
      <c r="G4222">
        <v>0</v>
      </c>
      <c r="H4222" t="s">
        <v>5940</v>
      </c>
      <c r="I4222" t="s">
        <v>5940</v>
      </c>
      <c r="J4222">
        <v>65</v>
      </c>
      <c r="K4222">
        <v>160000</v>
      </c>
      <c r="L4222">
        <v>0</v>
      </c>
      <c r="M4222">
        <v>0</v>
      </c>
      <c r="N4222">
        <v>0</v>
      </c>
      <c r="O4222">
        <v>0</v>
      </c>
      <c r="P4222">
        <v>20</v>
      </c>
      <c r="R4222">
        <v>2604809</v>
      </c>
      <c r="S4222">
        <v>192920</v>
      </c>
      <c r="T4222" t="s">
        <v>5940</v>
      </c>
      <c r="U4222">
        <v>0</v>
      </c>
      <c r="V4222" t="s">
        <v>5940</v>
      </c>
      <c r="W4222" t="s">
        <v>5940</v>
      </c>
      <c r="X4222">
        <v>65</v>
      </c>
      <c r="Z4222">
        <v>4123402</v>
      </c>
      <c r="AB4222">
        <v>1080</v>
      </c>
      <c r="AC4222">
        <v>4123402</v>
      </c>
      <c r="AD4222" t="s">
        <v>1926</v>
      </c>
      <c r="AE4222" t="s">
        <v>5940</v>
      </c>
      <c r="AF4222">
        <v>4123402</v>
      </c>
      <c r="AG4222" t="s">
        <v>1926</v>
      </c>
      <c r="AH4222">
        <v>82448</v>
      </c>
      <c r="AI4222">
        <v>4123402</v>
      </c>
      <c r="AJ4222" t="s">
        <v>1926</v>
      </c>
      <c r="AK4222">
        <v>8</v>
      </c>
      <c r="AL4222">
        <v>4123402</v>
      </c>
      <c r="AM4222" t="s">
        <v>1926</v>
      </c>
      <c r="AN4222">
        <v>16275</v>
      </c>
      <c r="AO4222">
        <v>0</v>
      </c>
      <c r="AP4222">
        <v>4205175</v>
      </c>
      <c r="AQ4222" t="s">
        <v>2086</v>
      </c>
      <c r="AR4222">
        <v>6435</v>
      </c>
    </row>
    <row r="4223" spans="1:44" x14ac:dyDescent="0.25">
      <c r="A4223">
        <v>2604908</v>
      </c>
      <c r="B4223">
        <v>5</v>
      </c>
      <c r="C4223" t="s">
        <v>884</v>
      </c>
      <c r="D4223" t="s">
        <v>5417</v>
      </c>
      <c r="E4223" t="s">
        <v>5940</v>
      </c>
      <c r="F4223" t="s">
        <v>5940</v>
      </c>
      <c r="G4223">
        <v>900</v>
      </c>
      <c r="H4223" t="s">
        <v>5940</v>
      </c>
      <c r="I4223" t="s">
        <v>5940</v>
      </c>
      <c r="J4223">
        <v>189</v>
      </c>
      <c r="K4223">
        <v>0</v>
      </c>
      <c r="L4223">
        <v>0</v>
      </c>
      <c r="M4223">
        <v>3000</v>
      </c>
      <c r="N4223">
        <v>0</v>
      </c>
      <c r="O4223">
        <v>0</v>
      </c>
      <c r="P4223">
        <v>510</v>
      </c>
      <c r="R4223">
        <v>2604908</v>
      </c>
      <c r="S4223" t="s">
        <v>5940</v>
      </c>
      <c r="T4223" t="s">
        <v>5940</v>
      </c>
      <c r="U4223">
        <v>900</v>
      </c>
      <c r="V4223" t="s">
        <v>5940</v>
      </c>
      <c r="W4223" t="s">
        <v>5940</v>
      </c>
      <c r="X4223">
        <v>189</v>
      </c>
      <c r="Z4223">
        <v>4123501</v>
      </c>
      <c r="AB4223">
        <v>48</v>
      </c>
      <c r="AC4223">
        <v>4123501</v>
      </c>
      <c r="AD4223" t="s">
        <v>1927</v>
      </c>
      <c r="AE4223">
        <v>10</v>
      </c>
      <c r="AF4223">
        <v>4123501</v>
      </c>
      <c r="AG4223" t="s">
        <v>1927</v>
      </c>
      <c r="AH4223">
        <v>2100</v>
      </c>
      <c r="AI4223">
        <v>4123501</v>
      </c>
      <c r="AJ4223" t="s">
        <v>1927</v>
      </c>
      <c r="AK4223">
        <v>22</v>
      </c>
      <c r="AL4223">
        <v>4123501</v>
      </c>
      <c r="AM4223" t="s">
        <v>1927</v>
      </c>
      <c r="AN4223">
        <v>73968</v>
      </c>
      <c r="AO4223">
        <v>0</v>
      </c>
      <c r="AP4223">
        <v>4205191</v>
      </c>
      <c r="AQ4223" t="s">
        <v>2087</v>
      </c>
      <c r="AR4223">
        <v>1950</v>
      </c>
    </row>
    <row r="4224" spans="1:44" x14ac:dyDescent="0.25">
      <c r="A4224">
        <v>2605004</v>
      </c>
      <c r="B4224">
        <v>5</v>
      </c>
      <c r="C4224" t="s">
        <v>884</v>
      </c>
      <c r="D4224" t="s">
        <v>5418</v>
      </c>
      <c r="E4224" t="s">
        <v>5940</v>
      </c>
      <c r="F4224" t="s">
        <v>5940</v>
      </c>
      <c r="G4224">
        <v>35</v>
      </c>
      <c r="H4224" t="s">
        <v>5940</v>
      </c>
      <c r="I4224" t="s">
        <v>5940</v>
      </c>
      <c r="J4224">
        <v>38</v>
      </c>
      <c r="K4224">
        <v>0</v>
      </c>
      <c r="L4224">
        <v>0</v>
      </c>
      <c r="M4224">
        <v>234</v>
      </c>
      <c r="N4224">
        <v>0</v>
      </c>
      <c r="O4224">
        <v>0</v>
      </c>
      <c r="P4224">
        <v>237</v>
      </c>
      <c r="R4224">
        <v>2605004</v>
      </c>
      <c r="S4224" t="s">
        <v>5940</v>
      </c>
      <c r="T4224" t="s">
        <v>5940</v>
      </c>
      <c r="U4224">
        <v>35</v>
      </c>
      <c r="V4224" t="s">
        <v>5940</v>
      </c>
      <c r="W4224" t="s">
        <v>5940</v>
      </c>
      <c r="X4224">
        <v>38</v>
      </c>
      <c r="Z4224">
        <v>4123600</v>
      </c>
      <c r="AB4224">
        <v>1088</v>
      </c>
      <c r="AC4224">
        <v>4123600</v>
      </c>
      <c r="AD4224" t="s">
        <v>1928</v>
      </c>
      <c r="AE4224" t="s">
        <v>5940</v>
      </c>
      <c r="AF4224">
        <v>4123600</v>
      </c>
      <c r="AG4224" t="s">
        <v>1928</v>
      </c>
      <c r="AH4224">
        <v>37774</v>
      </c>
      <c r="AI4224">
        <v>4123600</v>
      </c>
      <c r="AJ4224" t="s">
        <v>1928</v>
      </c>
      <c r="AK4224">
        <v>90</v>
      </c>
      <c r="AL4224">
        <v>4123600</v>
      </c>
      <c r="AM4224" t="s">
        <v>1928</v>
      </c>
      <c r="AN4224">
        <v>4485</v>
      </c>
      <c r="AO4224">
        <v>0</v>
      </c>
      <c r="AP4224">
        <v>4205209</v>
      </c>
      <c r="AQ4224" t="s">
        <v>2088</v>
      </c>
      <c r="AR4224">
        <v>8435</v>
      </c>
    </row>
    <row r="4225" spans="1:44" x14ac:dyDescent="0.25">
      <c r="A4225">
        <v>2605103</v>
      </c>
      <c r="B4225">
        <v>5</v>
      </c>
      <c r="C4225" t="s">
        <v>884</v>
      </c>
      <c r="D4225" t="s">
        <v>5419</v>
      </c>
      <c r="E4225" t="s">
        <v>5940</v>
      </c>
      <c r="F4225" t="s">
        <v>5940</v>
      </c>
      <c r="G4225">
        <v>4800</v>
      </c>
      <c r="H4225">
        <v>110</v>
      </c>
      <c r="I4225" t="s">
        <v>5940</v>
      </c>
      <c r="J4225">
        <v>3000</v>
      </c>
      <c r="K4225">
        <v>0</v>
      </c>
      <c r="L4225">
        <v>0</v>
      </c>
      <c r="M4225">
        <v>5160</v>
      </c>
      <c r="N4225">
        <v>60</v>
      </c>
      <c r="O4225">
        <v>0</v>
      </c>
      <c r="P4225">
        <v>2268</v>
      </c>
      <c r="R4225">
        <v>2605103</v>
      </c>
      <c r="S4225" t="s">
        <v>5940</v>
      </c>
      <c r="T4225" t="s">
        <v>5940</v>
      </c>
      <c r="U4225">
        <v>4800</v>
      </c>
      <c r="V4225">
        <v>110</v>
      </c>
      <c r="W4225" t="s">
        <v>5940</v>
      </c>
      <c r="X4225">
        <v>3000</v>
      </c>
      <c r="Z4225">
        <v>4123709</v>
      </c>
      <c r="AB4225">
        <v>100</v>
      </c>
      <c r="AC4225">
        <v>4123709</v>
      </c>
      <c r="AD4225" t="s">
        <v>1929</v>
      </c>
      <c r="AE4225">
        <v>15060</v>
      </c>
      <c r="AF4225">
        <v>4123709</v>
      </c>
      <c r="AG4225" t="s">
        <v>1929</v>
      </c>
      <c r="AH4225" t="s">
        <v>5940</v>
      </c>
      <c r="AI4225">
        <v>4123709</v>
      </c>
      <c r="AJ4225" t="s">
        <v>1929</v>
      </c>
      <c r="AK4225">
        <v>160</v>
      </c>
      <c r="AL4225">
        <v>4123709</v>
      </c>
      <c r="AM4225" t="s">
        <v>1929</v>
      </c>
      <c r="AN4225">
        <v>3990</v>
      </c>
      <c r="AO4225">
        <v>0</v>
      </c>
      <c r="AP4225">
        <v>4205308</v>
      </c>
      <c r="AQ4225" t="s">
        <v>2089</v>
      </c>
      <c r="AR4225">
        <v>39810</v>
      </c>
    </row>
    <row r="4226" spans="1:44" x14ac:dyDescent="0.25">
      <c r="A4226">
        <v>2605152</v>
      </c>
      <c r="B4226">
        <v>5</v>
      </c>
      <c r="C4226" t="s">
        <v>884</v>
      </c>
      <c r="D4226" t="s">
        <v>5420</v>
      </c>
      <c r="E4226">
        <v>180</v>
      </c>
      <c r="F4226" t="s">
        <v>5940</v>
      </c>
      <c r="G4226">
        <v>1080</v>
      </c>
      <c r="H4226">
        <v>21</v>
      </c>
      <c r="I4226" t="s">
        <v>5940</v>
      </c>
      <c r="J4226">
        <v>810</v>
      </c>
      <c r="K4226">
        <v>300</v>
      </c>
      <c r="L4226">
        <v>0</v>
      </c>
      <c r="M4226">
        <v>500</v>
      </c>
      <c r="N4226">
        <v>0</v>
      </c>
      <c r="O4226">
        <v>0</v>
      </c>
      <c r="P4226">
        <v>900</v>
      </c>
      <c r="R4226">
        <v>2605152</v>
      </c>
      <c r="S4226">
        <v>180</v>
      </c>
      <c r="T4226" t="s">
        <v>5940</v>
      </c>
      <c r="U4226">
        <v>1080</v>
      </c>
      <c r="V4226">
        <v>21</v>
      </c>
      <c r="W4226" t="s">
        <v>5940</v>
      </c>
      <c r="X4226">
        <v>810</v>
      </c>
      <c r="Z4226">
        <v>4123808</v>
      </c>
      <c r="AB4226" t="s">
        <v>5940</v>
      </c>
      <c r="AC4226">
        <v>4123808</v>
      </c>
      <c r="AD4226" t="s">
        <v>1930</v>
      </c>
      <c r="AE4226" t="s">
        <v>5940</v>
      </c>
      <c r="AF4226">
        <v>4123808</v>
      </c>
      <c r="AG4226" t="s">
        <v>1930</v>
      </c>
      <c r="AH4226">
        <v>2500</v>
      </c>
      <c r="AI4226">
        <v>4123808</v>
      </c>
      <c r="AJ4226" t="s">
        <v>1930</v>
      </c>
      <c r="AK4226">
        <v>600</v>
      </c>
      <c r="AL4226">
        <v>4123808</v>
      </c>
      <c r="AM4226" t="s">
        <v>1930</v>
      </c>
      <c r="AN4226">
        <v>12150</v>
      </c>
      <c r="AO4226">
        <v>0</v>
      </c>
      <c r="AP4226">
        <v>4205357</v>
      </c>
      <c r="AQ4226" t="s">
        <v>2090</v>
      </c>
      <c r="AR4226">
        <v>7740</v>
      </c>
    </row>
    <row r="4227" spans="1:44" x14ac:dyDescent="0.25">
      <c r="A4227">
        <v>2605202</v>
      </c>
      <c r="B4227">
        <v>5</v>
      </c>
      <c r="C4227" t="s">
        <v>884</v>
      </c>
      <c r="D4227" t="s">
        <v>5421</v>
      </c>
      <c r="E4227">
        <v>485100</v>
      </c>
      <c r="F4227" t="s">
        <v>5940</v>
      </c>
      <c r="G4227">
        <v>0</v>
      </c>
      <c r="H4227" t="s">
        <v>5940</v>
      </c>
      <c r="I4227" t="s">
        <v>5940</v>
      </c>
      <c r="J4227" t="s">
        <v>5940</v>
      </c>
      <c r="K4227">
        <v>384000</v>
      </c>
      <c r="L4227">
        <v>0</v>
      </c>
      <c r="M4227">
        <v>0</v>
      </c>
      <c r="N4227">
        <v>0</v>
      </c>
      <c r="O4227">
        <v>0</v>
      </c>
      <c r="P4227">
        <v>0</v>
      </c>
      <c r="R4227">
        <v>2605202</v>
      </c>
      <c r="S4227">
        <v>485100</v>
      </c>
      <c r="T4227" t="s">
        <v>5940</v>
      </c>
      <c r="U4227">
        <v>0</v>
      </c>
      <c r="V4227" t="s">
        <v>5940</v>
      </c>
      <c r="W4227" t="s">
        <v>5940</v>
      </c>
      <c r="X4227" t="s">
        <v>5940</v>
      </c>
      <c r="Z4227">
        <v>4123824</v>
      </c>
      <c r="AB4227">
        <v>92</v>
      </c>
      <c r="AC4227">
        <v>4123824</v>
      </c>
      <c r="AD4227" t="s">
        <v>1931</v>
      </c>
      <c r="AE4227">
        <v>500</v>
      </c>
      <c r="AF4227">
        <v>4123824</v>
      </c>
      <c r="AG4227" t="s">
        <v>1931</v>
      </c>
      <c r="AH4227">
        <v>3500</v>
      </c>
      <c r="AI4227">
        <v>4123824</v>
      </c>
      <c r="AJ4227" t="s">
        <v>1931</v>
      </c>
      <c r="AK4227">
        <v>2100</v>
      </c>
      <c r="AL4227">
        <v>4123824</v>
      </c>
      <c r="AM4227" t="s">
        <v>1931</v>
      </c>
      <c r="AN4227">
        <v>9143</v>
      </c>
      <c r="AO4227">
        <v>0</v>
      </c>
      <c r="AP4227">
        <v>4205407</v>
      </c>
      <c r="AQ4227" t="s">
        <v>2091</v>
      </c>
      <c r="AR4227">
        <v>270</v>
      </c>
    </row>
    <row r="4228" spans="1:44" x14ac:dyDescent="0.25">
      <c r="A4228">
        <v>2605301</v>
      </c>
      <c r="B4228">
        <v>5</v>
      </c>
      <c r="C4228" t="s">
        <v>884</v>
      </c>
      <c r="D4228" t="s">
        <v>5422</v>
      </c>
      <c r="E4228" t="s">
        <v>5940</v>
      </c>
      <c r="F4228" t="s">
        <v>5940</v>
      </c>
      <c r="G4228">
        <v>500</v>
      </c>
      <c r="H4228" t="s">
        <v>5940</v>
      </c>
      <c r="I4228">
        <v>7</v>
      </c>
      <c r="J4228">
        <v>300</v>
      </c>
      <c r="K4228">
        <v>0</v>
      </c>
      <c r="L4228">
        <v>0</v>
      </c>
      <c r="M4228">
        <v>2940</v>
      </c>
      <c r="N4228">
        <v>0</v>
      </c>
      <c r="O4228">
        <v>15</v>
      </c>
      <c r="P4228">
        <v>922</v>
      </c>
      <c r="R4228">
        <v>2605301</v>
      </c>
      <c r="S4228" t="s">
        <v>5940</v>
      </c>
      <c r="T4228" t="s">
        <v>5940</v>
      </c>
      <c r="U4228">
        <v>500</v>
      </c>
      <c r="V4228" t="s">
        <v>5940</v>
      </c>
      <c r="W4228">
        <v>7</v>
      </c>
      <c r="X4228">
        <v>300</v>
      </c>
      <c r="Z4228">
        <v>4123857</v>
      </c>
      <c r="AB4228" t="s">
        <v>5940</v>
      </c>
      <c r="AC4228">
        <v>4123857</v>
      </c>
      <c r="AD4228" t="s">
        <v>1932</v>
      </c>
      <c r="AE4228">
        <v>200</v>
      </c>
      <c r="AF4228">
        <v>4123857</v>
      </c>
      <c r="AG4228" t="s">
        <v>1932</v>
      </c>
      <c r="AH4228">
        <v>480</v>
      </c>
      <c r="AI4228">
        <v>4123857</v>
      </c>
      <c r="AJ4228" t="s">
        <v>1932</v>
      </c>
      <c r="AK4228">
        <v>2320</v>
      </c>
      <c r="AL4228">
        <v>4123857</v>
      </c>
      <c r="AM4228" t="s">
        <v>1932</v>
      </c>
      <c r="AN4228">
        <v>22325</v>
      </c>
      <c r="AO4228">
        <v>0</v>
      </c>
      <c r="AP4228">
        <v>4205431</v>
      </c>
      <c r="AQ4228" t="s">
        <v>2092</v>
      </c>
      <c r="AR4228">
        <v>5900</v>
      </c>
    </row>
    <row r="4229" spans="1:44" x14ac:dyDescent="0.25">
      <c r="A4229">
        <v>2605400</v>
      </c>
      <c r="B4229">
        <v>5</v>
      </c>
      <c r="C4229" t="s">
        <v>884</v>
      </c>
      <c r="D4229" t="s">
        <v>5423</v>
      </c>
      <c r="E4229" t="s">
        <v>5940</v>
      </c>
      <c r="F4229" t="s">
        <v>5940</v>
      </c>
      <c r="G4229">
        <v>180</v>
      </c>
      <c r="H4229" t="s">
        <v>5940</v>
      </c>
      <c r="I4229" t="s">
        <v>5940</v>
      </c>
      <c r="J4229">
        <v>12</v>
      </c>
      <c r="K4229">
        <v>10800</v>
      </c>
      <c r="L4229">
        <v>0</v>
      </c>
      <c r="M4229">
        <v>60</v>
      </c>
      <c r="N4229">
        <v>0</v>
      </c>
      <c r="O4229">
        <v>0</v>
      </c>
      <c r="P4229">
        <v>36</v>
      </c>
      <c r="R4229">
        <v>2605400</v>
      </c>
      <c r="S4229" t="s">
        <v>5940</v>
      </c>
      <c r="T4229" t="s">
        <v>5940</v>
      </c>
      <c r="U4229">
        <v>180</v>
      </c>
      <c r="V4229" t="s">
        <v>5940</v>
      </c>
      <c r="W4229" t="s">
        <v>5940</v>
      </c>
      <c r="X4229">
        <v>12</v>
      </c>
      <c r="Z4229">
        <v>4123907</v>
      </c>
      <c r="AB4229">
        <v>215</v>
      </c>
      <c r="AC4229">
        <v>4123907</v>
      </c>
      <c r="AD4229" t="s">
        <v>1933</v>
      </c>
      <c r="AE4229">
        <v>1236</v>
      </c>
      <c r="AF4229">
        <v>4123907</v>
      </c>
      <c r="AG4229" t="s">
        <v>1933</v>
      </c>
      <c r="AH4229">
        <v>270000</v>
      </c>
      <c r="AI4229">
        <v>4123907</v>
      </c>
      <c r="AJ4229" t="s">
        <v>1933</v>
      </c>
      <c r="AK4229">
        <v>156</v>
      </c>
      <c r="AL4229">
        <v>4123907</v>
      </c>
      <c r="AM4229" t="s">
        <v>1933</v>
      </c>
      <c r="AN4229">
        <v>44100</v>
      </c>
      <c r="AO4229">
        <v>0</v>
      </c>
      <c r="AP4229">
        <v>4205456</v>
      </c>
      <c r="AQ4229" t="s">
        <v>2093</v>
      </c>
      <c r="AR4229">
        <v>4050</v>
      </c>
    </row>
    <row r="4230" spans="1:44" x14ac:dyDescent="0.25">
      <c r="A4230">
        <v>2605459</v>
      </c>
      <c r="B4230">
        <v>5</v>
      </c>
      <c r="C4230" t="s">
        <v>884</v>
      </c>
      <c r="D4230" t="s">
        <v>5424</v>
      </c>
      <c r="E4230" t="s">
        <v>5940</v>
      </c>
      <c r="F4230" t="s">
        <v>5940</v>
      </c>
      <c r="G4230">
        <v>0</v>
      </c>
      <c r="H4230" t="s">
        <v>5940</v>
      </c>
      <c r="I4230" t="s">
        <v>5940</v>
      </c>
      <c r="J4230" t="s">
        <v>5940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R4230">
        <v>2605459</v>
      </c>
      <c r="S4230" t="s">
        <v>5940</v>
      </c>
      <c r="T4230" t="s">
        <v>5940</v>
      </c>
      <c r="U4230">
        <v>0</v>
      </c>
      <c r="V4230" t="s">
        <v>5940</v>
      </c>
      <c r="W4230" t="s">
        <v>5940</v>
      </c>
      <c r="X4230" t="s">
        <v>5940</v>
      </c>
      <c r="Z4230">
        <v>4123956</v>
      </c>
      <c r="AB4230">
        <v>628</v>
      </c>
      <c r="AC4230">
        <v>4123956</v>
      </c>
      <c r="AD4230" t="s">
        <v>1934</v>
      </c>
      <c r="AE4230">
        <v>8160</v>
      </c>
      <c r="AF4230">
        <v>4123956</v>
      </c>
      <c r="AG4230" t="s">
        <v>1934</v>
      </c>
      <c r="AH4230" t="s">
        <v>5940</v>
      </c>
      <c r="AI4230">
        <v>4123956</v>
      </c>
      <c r="AJ4230" t="s">
        <v>1934</v>
      </c>
      <c r="AK4230">
        <v>26</v>
      </c>
      <c r="AL4230">
        <v>4123956</v>
      </c>
      <c r="AM4230" t="s">
        <v>1934</v>
      </c>
      <c r="AN4230">
        <v>3800</v>
      </c>
      <c r="AO4230">
        <v>0</v>
      </c>
      <c r="AP4230">
        <v>4205506</v>
      </c>
      <c r="AQ4230" t="s">
        <v>2094</v>
      </c>
      <c r="AR4230">
        <v>10800</v>
      </c>
    </row>
    <row r="4231" spans="1:44" x14ac:dyDescent="0.25">
      <c r="A4231">
        <v>2605509</v>
      </c>
      <c r="B4231">
        <v>5</v>
      </c>
      <c r="C4231" t="s">
        <v>884</v>
      </c>
      <c r="D4231" t="s">
        <v>5425</v>
      </c>
      <c r="E4231">
        <v>140000</v>
      </c>
      <c r="F4231" t="s">
        <v>5940</v>
      </c>
      <c r="G4231">
        <v>10</v>
      </c>
      <c r="H4231" t="s">
        <v>5940</v>
      </c>
      <c r="I4231" t="s">
        <v>5940</v>
      </c>
      <c r="J4231">
        <v>14</v>
      </c>
      <c r="K4231">
        <v>300000</v>
      </c>
      <c r="L4231">
        <v>0</v>
      </c>
      <c r="M4231">
        <v>7</v>
      </c>
      <c r="N4231">
        <v>0</v>
      </c>
      <c r="O4231">
        <v>0</v>
      </c>
      <c r="P4231">
        <v>18</v>
      </c>
      <c r="R4231">
        <v>2605509</v>
      </c>
      <c r="S4231">
        <v>140000</v>
      </c>
      <c r="T4231" t="s">
        <v>5940</v>
      </c>
      <c r="U4231">
        <v>10</v>
      </c>
      <c r="V4231" t="s">
        <v>5940</v>
      </c>
      <c r="W4231" t="s">
        <v>5940</v>
      </c>
      <c r="X4231">
        <v>14</v>
      </c>
      <c r="Z4231">
        <v>4124004</v>
      </c>
      <c r="AB4231" t="s">
        <v>5940</v>
      </c>
      <c r="AC4231">
        <v>4124004</v>
      </c>
      <c r="AD4231" t="s">
        <v>1935</v>
      </c>
      <c r="AE4231">
        <v>27</v>
      </c>
      <c r="AF4231">
        <v>4124004</v>
      </c>
      <c r="AG4231" t="s">
        <v>1935</v>
      </c>
      <c r="AH4231">
        <v>600</v>
      </c>
      <c r="AI4231">
        <v>4124004</v>
      </c>
      <c r="AJ4231" t="s">
        <v>1935</v>
      </c>
      <c r="AK4231">
        <v>2939</v>
      </c>
      <c r="AL4231">
        <v>4124004</v>
      </c>
      <c r="AM4231" t="s">
        <v>1935</v>
      </c>
      <c r="AN4231">
        <v>6440</v>
      </c>
      <c r="AO4231">
        <v>0</v>
      </c>
      <c r="AP4231">
        <v>4205555</v>
      </c>
      <c r="AQ4231" t="s">
        <v>2095</v>
      </c>
      <c r="AR4231">
        <v>7500</v>
      </c>
    </row>
    <row r="4232" spans="1:44" x14ac:dyDescent="0.25">
      <c r="A4232">
        <v>2605608</v>
      </c>
      <c r="B4232">
        <v>5</v>
      </c>
      <c r="C4232" t="s">
        <v>884</v>
      </c>
      <c r="D4232" t="s">
        <v>5426</v>
      </c>
      <c r="E4232" t="s">
        <v>5940</v>
      </c>
      <c r="F4232" t="s">
        <v>5940</v>
      </c>
      <c r="G4232">
        <v>6600</v>
      </c>
      <c r="H4232">
        <v>8</v>
      </c>
      <c r="I4232" t="s">
        <v>5940</v>
      </c>
      <c r="J4232">
        <v>2334</v>
      </c>
      <c r="K4232">
        <v>0</v>
      </c>
      <c r="L4232">
        <v>0</v>
      </c>
      <c r="M4232">
        <v>6210</v>
      </c>
      <c r="N4232">
        <v>18</v>
      </c>
      <c r="O4232">
        <v>0</v>
      </c>
      <c r="P4232">
        <v>4650</v>
      </c>
      <c r="R4232">
        <v>2605608</v>
      </c>
      <c r="S4232" t="s">
        <v>5940</v>
      </c>
      <c r="T4232" t="s">
        <v>5940</v>
      </c>
      <c r="U4232">
        <v>6600</v>
      </c>
      <c r="V4232">
        <v>8</v>
      </c>
      <c r="W4232" t="s">
        <v>5940</v>
      </c>
      <c r="X4232">
        <v>2334</v>
      </c>
      <c r="Z4232">
        <v>4124020</v>
      </c>
      <c r="AB4232" t="s">
        <v>5940</v>
      </c>
      <c r="AC4232">
        <v>4124020</v>
      </c>
      <c r="AD4232" t="s">
        <v>1936</v>
      </c>
      <c r="AE4232">
        <v>402</v>
      </c>
      <c r="AF4232">
        <v>4124020</v>
      </c>
      <c r="AG4232" t="s">
        <v>1936</v>
      </c>
      <c r="AH4232">
        <v>15750</v>
      </c>
      <c r="AI4232">
        <v>4124020</v>
      </c>
      <c r="AJ4232" t="s">
        <v>1936</v>
      </c>
      <c r="AK4232">
        <v>2574</v>
      </c>
      <c r="AL4232">
        <v>4124020</v>
      </c>
      <c r="AM4232" t="s">
        <v>1936</v>
      </c>
      <c r="AN4232">
        <v>51813</v>
      </c>
      <c r="AO4232">
        <v>0</v>
      </c>
      <c r="AP4232">
        <v>4205605</v>
      </c>
      <c r="AQ4232" t="s">
        <v>2096</v>
      </c>
      <c r="AR4232">
        <v>17106</v>
      </c>
    </row>
    <row r="4233" spans="1:44" x14ac:dyDescent="0.25">
      <c r="A4233">
        <v>2605707</v>
      </c>
      <c r="B4233">
        <v>5</v>
      </c>
      <c r="C4233" t="s">
        <v>884</v>
      </c>
      <c r="D4233" t="s">
        <v>5427</v>
      </c>
      <c r="E4233" t="s">
        <v>5940</v>
      </c>
      <c r="F4233" t="s">
        <v>5940</v>
      </c>
      <c r="G4233">
        <v>300</v>
      </c>
      <c r="H4233">
        <v>30</v>
      </c>
      <c r="I4233" t="s">
        <v>5940</v>
      </c>
      <c r="J4233">
        <v>249</v>
      </c>
      <c r="K4233">
        <v>0</v>
      </c>
      <c r="L4233">
        <v>0</v>
      </c>
      <c r="M4233">
        <v>450</v>
      </c>
      <c r="N4233">
        <v>12</v>
      </c>
      <c r="O4233">
        <v>0</v>
      </c>
      <c r="P4233">
        <v>606</v>
      </c>
      <c r="R4233">
        <v>2605707</v>
      </c>
      <c r="S4233" t="s">
        <v>5940</v>
      </c>
      <c r="T4233" t="s">
        <v>5940</v>
      </c>
      <c r="U4233">
        <v>300</v>
      </c>
      <c r="V4233">
        <v>30</v>
      </c>
      <c r="W4233" t="s">
        <v>5940</v>
      </c>
      <c r="X4233">
        <v>249</v>
      </c>
      <c r="Z4233">
        <v>4124053</v>
      </c>
      <c r="AB4233" t="s">
        <v>5940</v>
      </c>
      <c r="AC4233">
        <v>4124053</v>
      </c>
      <c r="AD4233" t="s">
        <v>1937</v>
      </c>
      <c r="AE4233" t="s">
        <v>5940</v>
      </c>
      <c r="AF4233">
        <v>4124053</v>
      </c>
      <c r="AG4233" t="s">
        <v>1937</v>
      </c>
      <c r="AH4233">
        <v>4200</v>
      </c>
      <c r="AI4233">
        <v>4124053</v>
      </c>
      <c r="AJ4233" t="s">
        <v>1937</v>
      </c>
      <c r="AK4233" t="s">
        <v>5940</v>
      </c>
      <c r="AL4233">
        <v>4124053</v>
      </c>
      <c r="AM4233" t="s">
        <v>1937</v>
      </c>
      <c r="AN4233">
        <v>37600</v>
      </c>
      <c r="AO4233">
        <v>0</v>
      </c>
      <c r="AP4233">
        <v>4205704</v>
      </c>
      <c r="AQ4233" t="s">
        <v>2097</v>
      </c>
      <c r="AR4233">
        <v>120</v>
      </c>
    </row>
    <row r="4234" spans="1:44" x14ac:dyDescent="0.25">
      <c r="A4234">
        <v>2605806</v>
      </c>
      <c r="B4234">
        <v>5</v>
      </c>
      <c r="C4234" t="s">
        <v>884</v>
      </c>
      <c r="D4234" t="s">
        <v>5428</v>
      </c>
      <c r="E4234" t="s">
        <v>5940</v>
      </c>
      <c r="F4234" t="s">
        <v>5940</v>
      </c>
      <c r="G4234">
        <v>180</v>
      </c>
      <c r="H4234" t="s">
        <v>5940</v>
      </c>
      <c r="I4234" t="s">
        <v>5940</v>
      </c>
      <c r="J4234">
        <v>33</v>
      </c>
      <c r="K4234">
        <v>0</v>
      </c>
      <c r="L4234">
        <v>0</v>
      </c>
      <c r="M4234">
        <v>300</v>
      </c>
      <c r="N4234">
        <v>34</v>
      </c>
      <c r="O4234">
        <v>0</v>
      </c>
      <c r="P4234">
        <v>930</v>
      </c>
      <c r="R4234">
        <v>2605806</v>
      </c>
      <c r="S4234" t="s">
        <v>5940</v>
      </c>
      <c r="T4234" t="s">
        <v>5940</v>
      </c>
      <c r="U4234">
        <v>180</v>
      </c>
      <c r="V4234" t="s">
        <v>5940</v>
      </c>
      <c r="W4234" t="s">
        <v>5940</v>
      </c>
      <c r="X4234">
        <v>33</v>
      </c>
      <c r="Z4234">
        <v>4124103</v>
      </c>
      <c r="AB4234">
        <v>4704</v>
      </c>
      <c r="AC4234">
        <v>4124103</v>
      </c>
      <c r="AD4234" t="s">
        <v>1938</v>
      </c>
      <c r="AE4234">
        <v>185</v>
      </c>
      <c r="AF4234">
        <v>4124103</v>
      </c>
      <c r="AG4234" t="s">
        <v>1938</v>
      </c>
      <c r="AH4234">
        <v>184000</v>
      </c>
      <c r="AI4234">
        <v>4124103</v>
      </c>
      <c r="AJ4234" t="s">
        <v>1938</v>
      </c>
      <c r="AK4234">
        <v>842</v>
      </c>
      <c r="AL4234">
        <v>4124103</v>
      </c>
      <c r="AM4234" t="s">
        <v>1938</v>
      </c>
      <c r="AN4234">
        <v>16564</v>
      </c>
      <c r="AO4234">
        <v>0</v>
      </c>
      <c r="AP4234">
        <v>4205803</v>
      </c>
      <c r="AQ4234" t="s">
        <v>2098</v>
      </c>
      <c r="AR4234">
        <v>13</v>
      </c>
    </row>
    <row r="4235" spans="1:44" x14ac:dyDescent="0.25">
      <c r="A4235">
        <v>2605905</v>
      </c>
      <c r="B4235">
        <v>5</v>
      </c>
      <c r="C4235" t="s">
        <v>884</v>
      </c>
      <c r="D4235" t="s">
        <v>5429</v>
      </c>
      <c r="E4235">
        <v>510000</v>
      </c>
      <c r="F4235" t="s">
        <v>5940</v>
      </c>
      <c r="G4235">
        <v>0</v>
      </c>
      <c r="H4235" t="s">
        <v>5940</v>
      </c>
      <c r="I4235" t="s">
        <v>5940</v>
      </c>
      <c r="J4235" t="s">
        <v>5940</v>
      </c>
      <c r="K4235">
        <v>662500</v>
      </c>
      <c r="L4235">
        <v>0</v>
      </c>
      <c r="M4235">
        <v>0</v>
      </c>
      <c r="N4235">
        <v>0</v>
      </c>
      <c r="O4235">
        <v>0</v>
      </c>
      <c r="P4235">
        <v>0</v>
      </c>
      <c r="R4235">
        <v>2605905</v>
      </c>
      <c r="S4235">
        <v>510000</v>
      </c>
      <c r="T4235" t="s">
        <v>5940</v>
      </c>
      <c r="U4235">
        <v>0</v>
      </c>
      <c r="V4235" t="s">
        <v>5940</v>
      </c>
      <c r="W4235" t="s">
        <v>5940</v>
      </c>
      <c r="X4235" t="s">
        <v>5940</v>
      </c>
      <c r="Z4235">
        <v>4124202</v>
      </c>
      <c r="AB4235">
        <v>451</v>
      </c>
      <c r="AC4235">
        <v>4124202</v>
      </c>
      <c r="AD4235" t="s">
        <v>1939</v>
      </c>
      <c r="AE4235">
        <v>2</v>
      </c>
      <c r="AF4235">
        <v>4124202</v>
      </c>
      <c r="AG4235" t="s">
        <v>1939</v>
      </c>
      <c r="AH4235" t="s">
        <v>5940</v>
      </c>
      <c r="AI4235">
        <v>4124202</v>
      </c>
      <c r="AJ4235" t="s">
        <v>1939</v>
      </c>
      <c r="AK4235">
        <v>120</v>
      </c>
      <c r="AL4235">
        <v>4124202</v>
      </c>
      <c r="AM4235" t="s">
        <v>1939</v>
      </c>
      <c r="AN4235">
        <v>168</v>
      </c>
      <c r="AO4235">
        <v>0</v>
      </c>
      <c r="AP4235">
        <v>4205902</v>
      </c>
      <c r="AQ4235" t="s">
        <v>2099</v>
      </c>
      <c r="AR4235">
        <v>555</v>
      </c>
    </row>
    <row r="4236" spans="1:44" x14ac:dyDescent="0.25">
      <c r="A4236">
        <v>2606002</v>
      </c>
      <c r="B4236">
        <v>5</v>
      </c>
      <c r="C4236" t="s">
        <v>884</v>
      </c>
      <c r="D4236" t="s">
        <v>5430</v>
      </c>
      <c r="E4236" t="s">
        <v>5940</v>
      </c>
      <c r="F4236" t="s">
        <v>5940</v>
      </c>
      <c r="G4236">
        <v>270</v>
      </c>
      <c r="H4236">
        <v>3</v>
      </c>
      <c r="I4236" t="s">
        <v>5940</v>
      </c>
      <c r="J4236">
        <v>1017</v>
      </c>
      <c r="K4236">
        <v>0</v>
      </c>
      <c r="L4236">
        <v>0</v>
      </c>
      <c r="M4236">
        <v>455</v>
      </c>
      <c r="N4236">
        <v>0</v>
      </c>
      <c r="O4236">
        <v>0</v>
      </c>
      <c r="P4236">
        <v>1349</v>
      </c>
      <c r="R4236">
        <v>2606002</v>
      </c>
      <c r="S4236" t="s">
        <v>5940</v>
      </c>
      <c r="T4236" t="s">
        <v>5940</v>
      </c>
      <c r="U4236">
        <v>270</v>
      </c>
      <c r="V4236">
        <v>3</v>
      </c>
      <c r="W4236" t="s">
        <v>5940</v>
      </c>
      <c r="X4236">
        <v>1017</v>
      </c>
      <c r="Z4236">
        <v>4124301</v>
      </c>
      <c r="AB4236">
        <v>180</v>
      </c>
      <c r="AC4236">
        <v>4124301</v>
      </c>
      <c r="AD4236" t="s">
        <v>1940</v>
      </c>
      <c r="AE4236">
        <v>20</v>
      </c>
      <c r="AF4236">
        <v>4124301</v>
      </c>
      <c r="AG4236" t="s">
        <v>1940</v>
      </c>
      <c r="AH4236">
        <v>16250</v>
      </c>
      <c r="AI4236">
        <v>4124301</v>
      </c>
      <c r="AJ4236" t="s">
        <v>1940</v>
      </c>
      <c r="AK4236">
        <v>6</v>
      </c>
      <c r="AL4236">
        <v>4124301</v>
      </c>
      <c r="AM4236" t="s">
        <v>1940</v>
      </c>
      <c r="AN4236">
        <v>19000</v>
      </c>
      <c r="AO4236">
        <v>0</v>
      </c>
      <c r="AP4236">
        <v>4206009</v>
      </c>
      <c r="AQ4236" t="s">
        <v>2100</v>
      </c>
      <c r="AR4236">
        <v>45</v>
      </c>
    </row>
    <row r="4237" spans="1:44" x14ac:dyDescent="0.25">
      <c r="A4237">
        <v>2606101</v>
      </c>
      <c r="B4237">
        <v>5</v>
      </c>
      <c r="C4237" t="s">
        <v>884</v>
      </c>
      <c r="D4237" t="s">
        <v>5431</v>
      </c>
      <c r="E4237">
        <v>82908</v>
      </c>
      <c r="F4237" t="s">
        <v>5940</v>
      </c>
      <c r="G4237">
        <v>10</v>
      </c>
      <c r="H4237" t="s">
        <v>5940</v>
      </c>
      <c r="I4237" t="s">
        <v>5940</v>
      </c>
      <c r="J4237">
        <v>30</v>
      </c>
      <c r="K4237">
        <v>60000</v>
      </c>
      <c r="L4237">
        <v>0</v>
      </c>
      <c r="M4237">
        <v>21</v>
      </c>
      <c r="N4237">
        <v>0</v>
      </c>
      <c r="O4237">
        <v>0</v>
      </c>
      <c r="P4237">
        <v>32</v>
      </c>
      <c r="R4237">
        <v>2606101</v>
      </c>
      <c r="S4237">
        <v>82908</v>
      </c>
      <c r="T4237" t="s">
        <v>5940</v>
      </c>
      <c r="U4237">
        <v>10</v>
      </c>
      <c r="V4237" t="s">
        <v>5940</v>
      </c>
      <c r="W4237" t="s">
        <v>5940</v>
      </c>
      <c r="X4237">
        <v>30</v>
      </c>
      <c r="Z4237">
        <v>4124400</v>
      </c>
      <c r="AB4237" t="s">
        <v>5940</v>
      </c>
      <c r="AC4237">
        <v>4124400</v>
      </c>
      <c r="AD4237" t="s">
        <v>1941</v>
      </c>
      <c r="AE4237" t="s">
        <v>5940</v>
      </c>
      <c r="AF4237">
        <v>4124400</v>
      </c>
      <c r="AG4237" t="s">
        <v>1941</v>
      </c>
      <c r="AH4237">
        <v>4480</v>
      </c>
      <c r="AI4237">
        <v>4124400</v>
      </c>
      <c r="AJ4237" t="s">
        <v>1941</v>
      </c>
      <c r="AK4237">
        <v>582</v>
      </c>
      <c r="AL4237">
        <v>4124400</v>
      </c>
      <c r="AM4237" t="s">
        <v>1941</v>
      </c>
      <c r="AN4237">
        <v>14820</v>
      </c>
      <c r="AO4237">
        <v>0</v>
      </c>
      <c r="AP4237">
        <v>4206108</v>
      </c>
      <c r="AQ4237" t="s">
        <v>2101</v>
      </c>
      <c r="AR4237">
        <v>3816</v>
      </c>
    </row>
    <row r="4238" spans="1:44" x14ac:dyDescent="0.25">
      <c r="A4238">
        <v>2606200</v>
      </c>
      <c r="B4238">
        <v>5</v>
      </c>
      <c r="C4238" t="s">
        <v>884</v>
      </c>
      <c r="D4238" t="s">
        <v>5432</v>
      </c>
      <c r="E4238">
        <v>720000</v>
      </c>
      <c r="F4238" t="s">
        <v>5940</v>
      </c>
      <c r="G4238">
        <v>40</v>
      </c>
      <c r="H4238" t="s">
        <v>5940</v>
      </c>
      <c r="I4238" t="s">
        <v>5940</v>
      </c>
      <c r="J4238">
        <v>66</v>
      </c>
      <c r="K4238">
        <v>1120000</v>
      </c>
      <c r="L4238">
        <v>0</v>
      </c>
      <c r="M4238">
        <v>42</v>
      </c>
      <c r="N4238">
        <v>0</v>
      </c>
      <c r="O4238">
        <v>0</v>
      </c>
      <c r="P4238">
        <v>67</v>
      </c>
      <c r="R4238">
        <v>2606200</v>
      </c>
      <c r="S4238">
        <v>720000</v>
      </c>
      <c r="T4238" t="s">
        <v>5940</v>
      </c>
      <c r="U4238">
        <v>40</v>
      </c>
      <c r="V4238" t="s">
        <v>5940</v>
      </c>
      <c r="W4238" t="s">
        <v>5940</v>
      </c>
      <c r="X4238">
        <v>66</v>
      </c>
      <c r="Z4238">
        <v>4124509</v>
      </c>
      <c r="AB4238">
        <v>1936</v>
      </c>
      <c r="AC4238">
        <v>4124509</v>
      </c>
      <c r="AD4238" t="s">
        <v>1942</v>
      </c>
      <c r="AE4238" t="s">
        <v>5940</v>
      </c>
      <c r="AF4238">
        <v>4124509</v>
      </c>
      <c r="AG4238" t="s">
        <v>1942</v>
      </c>
      <c r="AH4238">
        <v>72781</v>
      </c>
      <c r="AI4238">
        <v>4124509</v>
      </c>
      <c r="AJ4238" t="s">
        <v>1942</v>
      </c>
      <c r="AK4238">
        <v>250</v>
      </c>
      <c r="AL4238">
        <v>4124509</v>
      </c>
      <c r="AM4238" t="s">
        <v>1942</v>
      </c>
      <c r="AN4238">
        <v>5812</v>
      </c>
      <c r="AO4238">
        <v>0</v>
      </c>
      <c r="AP4238">
        <v>4206207</v>
      </c>
      <c r="AQ4238" t="s">
        <v>2102</v>
      </c>
      <c r="AR4238">
        <v>260</v>
      </c>
    </row>
    <row r="4239" spans="1:44" x14ac:dyDescent="0.25">
      <c r="A4239">
        <v>2606309</v>
      </c>
      <c r="B4239">
        <v>5</v>
      </c>
      <c r="C4239" t="s">
        <v>884</v>
      </c>
      <c r="D4239" t="s">
        <v>5433</v>
      </c>
      <c r="E4239" t="s">
        <v>5940</v>
      </c>
      <c r="F4239" t="s">
        <v>5940</v>
      </c>
      <c r="G4239">
        <v>80</v>
      </c>
      <c r="H4239" t="s">
        <v>5940</v>
      </c>
      <c r="I4239" t="s">
        <v>5940</v>
      </c>
      <c r="J4239">
        <v>100</v>
      </c>
      <c r="K4239">
        <v>0</v>
      </c>
      <c r="L4239">
        <v>0</v>
      </c>
      <c r="M4239">
        <v>1425</v>
      </c>
      <c r="N4239">
        <v>0</v>
      </c>
      <c r="O4239">
        <v>0</v>
      </c>
      <c r="P4239">
        <v>96</v>
      </c>
      <c r="R4239">
        <v>2606309</v>
      </c>
      <c r="S4239" t="s">
        <v>5940</v>
      </c>
      <c r="T4239" t="s">
        <v>5940</v>
      </c>
      <c r="U4239">
        <v>80</v>
      </c>
      <c r="V4239" t="s">
        <v>5940</v>
      </c>
      <c r="W4239" t="s">
        <v>5940</v>
      </c>
      <c r="X4239">
        <v>100</v>
      </c>
      <c r="Z4239">
        <v>4124608</v>
      </c>
      <c r="AB4239">
        <v>15</v>
      </c>
      <c r="AC4239">
        <v>4124608</v>
      </c>
      <c r="AD4239" t="s">
        <v>1943</v>
      </c>
      <c r="AE4239">
        <v>46</v>
      </c>
      <c r="AF4239">
        <v>4124608</v>
      </c>
      <c r="AG4239" t="s">
        <v>1943</v>
      </c>
      <c r="AH4239">
        <v>650126</v>
      </c>
      <c r="AI4239">
        <v>4124608</v>
      </c>
      <c r="AJ4239" t="s">
        <v>1943</v>
      </c>
      <c r="AK4239">
        <v>3</v>
      </c>
      <c r="AL4239">
        <v>4124608</v>
      </c>
      <c r="AM4239" t="s">
        <v>1943</v>
      </c>
      <c r="AN4239">
        <v>7350</v>
      </c>
      <c r="AO4239">
        <v>0</v>
      </c>
      <c r="AP4239">
        <v>4206306</v>
      </c>
      <c r="AQ4239" t="s">
        <v>2103</v>
      </c>
      <c r="AR4239">
        <v>1070</v>
      </c>
    </row>
    <row r="4240" spans="1:44" x14ac:dyDescent="0.25">
      <c r="A4240">
        <v>2606408</v>
      </c>
      <c r="B4240">
        <v>5</v>
      </c>
      <c r="C4240" t="s">
        <v>884</v>
      </c>
      <c r="D4240" t="s">
        <v>5434</v>
      </c>
      <c r="E4240">
        <v>1400</v>
      </c>
      <c r="F4240" t="s">
        <v>5940</v>
      </c>
      <c r="G4240">
        <v>120</v>
      </c>
      <c r="H4240" t="s">
        <v>5940</v>
      </c>
      <c r="I4240" t="s">
        <v>5940</v>
      </c>
      <c r="J4240">
        <v>78</v>
      </c>
      <c r="K4240">
        <v>1400</v>
      </c>
      <c r="L4240">
        <v>0</v>
      </c>
      <c r="M4240">
        <v>120</v>
      </c>
      <c r="N4240">
        <v>0</v>
      </c>
      <c r="O4240">
        <v>0</v>
      </c>
      <c r="P4240">
        <v>60</v>
      </c>
      <c r="R4240">
        <v>2606408</v>
      </c>
      <c r="S4240">
        <v>1400</v>
      </c>
      <c r="T4240" t="s">
        <v>5940</v>
      </c>
      <c r="U4240">
        <v>120</v>
      </c>
      <c r="V4240" t="s">
        <v>5940</v>
      </c>
      <c r="W4240" t="s">
        <v>5940</v>
      </c>
      <c r="X4240">
        <v>78</v>
      </c>
      <c r="Z4240">
        <v>4124707</v>
      </c>
      <c r="AB4240">
        <v>240</v>
      </c>
      <c r="AC4240">
        <v>4124707</v>
      </c>
      <c r="AD4240" t="s">
        <v>1944</v>
      </c>
      <c r="AE4240">
        <v>200</v>
      </c>
      <c r="AF4240">
        <v>4124707</v>
      </c>
      <c r="AG4240" t="s">
        <v>1944</v>
      </c>
      <c r="AH4240" t="s">
        <v>5940</v>
      </c>
      <c r="AI4240">
        <v>4124707</v>
      </c>
      <c r="AJ4240" t="s">
        <v>1944</v>
      </c>
      <c r="AK4240">
        <v>155</v>
      </c>
      <c r="AL4240">
        <v>4124707</v>
      </c>
      <c r="AM4240" t="s">
        <v>1944</v>
      </c>
      <c r="AN4240">
        <v>22940</v>
      </c>
      <c r="AO4240">
        <v>0</v>
      </c>
      <c r="AP4240">
        <v>4206405</v>
      </c>
      <c r="AQ4240" t="s">
        <v>2104</v>
      </c>
      <c r="AR4240">
        <v>28335</v>
      </c>
    </row>
    <row r="4241" spans="1:44" x14ac:dyDescent="0.25">
      <c r="A4241">
        <v>2606507</v>
      </c>
      <c r="B4241">
        <v>5</v>
      </c>
      <c r="C4241" t="s">
        <v>884</v>
      </c>
      <c r="D4241" t="s">
        <v>5435</v>
      </c>
      <c r="E4241" t="s">
        <v>5940</v>
      </c>
      <c r="F4241" t="s">
        <v>5940</v>
      </c>
      <c r="G4241">
        <v>720</v>
      </c>
      <c r="H4241">
        <v>50</v>
      </c>
      <c r="I4241" t="s">
        <v>5940</v>
      </c>
      <c r="J4241">
        <v>2133</v>
      </c>
      <c r="K4241">
        <v>0</v>
      </c>
      <c r="L4241">
        <v>0</v>
      </c>
      <c r="M4241">
        <v>1320</v>
      </c>
      <c r="N4241">
        <v>24</v>
      </c>
      <c r="O4241">
        <v>0</v>
      </c>
      <c r="P4241">
        <v>3620</v>
      </c>
      <c r="R4241">
        <v>2606507</v>
      </c>
      <c r="S4241" t="s">
        <v>5940</v>
      </c>
      <c r="T4241" t="s">
        <v>5940</v>
      </c>
      <c r="U4241">
        <v>720</v>
      </c>
      <c r="V4241">
        <v>50</v>
      </c>
      <c r="W4241" t="s">
        <v>5940</v>
      </c>
      <c r="X4241">
        <v>2133</v>
      </c>
      <c r="Z4241">
        <v>4124806</v>
      </c>
      <c r="AB4241" t="s">
        <v>5940</v>
      </c>
      <c r="AC4241">
        <v>4124806</v>
      </c>
      <c r="AD4241" t="s">
        <v>1945</v>
      </c>
      <c r="AE4241">
        <v>24</v>
      </c>
      <c r="AF4241">
        <v>4124806</v>
      </c>
      <c r="AG4241" t="s">
        <v>1945</v>
      </c>
      <c r="AH4241">
        <v>200</v>
      </c>
      <c r="AI4241">
        <v>4124806</v>
      </c>
      <c r="AJ4241" t="s">
        <v>1945</v>
      </c>
      <c r="AK4241">
        <v>230</v>
      </c>
      <c r="AL4241">
        <v>4124806</v>
      </c>
      <c r="AM4241" t="s">
        <v>1945</v>
      </c>
      <c r="AN4241">
        <v>21190</v>
      </c>
      <c r="AO4241">
        <v>0</v>
      </c>
      <c r="AP4241">
        <v>4206504</v>
      </c>
      <c r="AQ4241" t="s">
        <v>2105</v>
      </c>
      <c r="AR4241">
        <v>468</v>
      </c>
    </row>
    <row r="4242" spans="1:44" x14ac:dyDescent="0.25">
      <c r="A4242">
        <v>2606606</v>
      </c>
      <c r="B4242">
        <v>5</v>
      </c>
      <c r="C4242" t="s">
        <v>884</v>
      </c>
      <c r="D4242" t="s">
        <v>5436</v>
      </c>
      <c r="E4242" t="s">
        <v>5940</v>
      </c>
      <c r="F4242" t="s">
        <v>5940</v>
      </c>
      <c r="G4242">
        <v>1200</v>
      </c>
      <c r="H4242">
        <v>50</v>
      </c>
      <c r="I4242" t="s">
        <v>5940</v>
      </c>
      <c r="J4242">
        <v>1500</v>
      </c>
      <c r="K4242">
        <v>0</v>
      </c>
      <c r="L4242">
        <v>0</v>
      </c>
      <c r="M4242">
        <v>3150</v>
      </c>
      <c r="N4242">
        <v>60</v>
      </c>
      <c r="O4242">
        <v>0</v>
      </c>
      <c r="P4242">
        <v>960</v>
      </c>
      <c r="R4242">
        <v>2606606</v>
      </c>
      <c r="S4242" t="s">
        <v>5940</v>
      </c>
      <c r="T4242" t="s">
        <v>5940</v>
      </c>
      <c r="U4242">
        <v>1200</v>
      </c>
      <c r="V4242">
        <v>50</v>
      </c>
      <c r="W4242" t="s">
        <v>5940</v>
      </c>
      <c r="X4242">
        <v>1500</v>
      </c>
      <c r="Z4242">
        <v>4124905</v>
      </c>
      <c r="AB4242">
        <v>120</v>
      </c>
      <c r="AC4242">
        <v>4124905</v>
      </c>
      <c r="AD4242" t="s">
        <v>1946</v>
      </c>
      <c r="AE4242" t="s">
        <v>5940</v>
      </c>
      <c r="AF4242">
        <v>4124905</v>
      </c>
      <c r="AG4242" t="s">
        <v>1946</v>
      </c>
      <c r="AH4242">
        <v>73600</v>
      </c>
      <c r="AI4242">
        <v>4124905</v>
      </c>
      <c r="AJ4242" t="s">
        <v>1946</v>
      </c>
      <c r="AK4242">
        <v>91</v>
      </c>
      <c r="AL4242">
        <v>4124905</v>
      </c>
      <c r="AM4242" t="s">
        <v>1946</v>
      </c>
      <c r="AN4242">
        <v>372</v>
      </c>
      <c r="AO4242">
        <v>0</v>
      </c>
      <c r="AP4242">
        <v>4206603</v>
      </c>
      <c r="AQ4242" t="s">
        <v>2106</v>
      </c>
      <c r="AR4242">
        <v>6300</v>
      </c>
    </row>
    <row r="4243" spans="1:44" x14ac:dyDescent="0.25">
      <c r="A4243">
        <v>2606705</v>
      </c>
      <c r="B4243">
        <v>5</v>
      </c>
      <c r="C4243" t="s">
        <v>884</v>
      </c>
      <c r="D4243" t="s">
        <v>5437</v>
      </c>
      <c r="E4243" t="s">
        <v>5940</v>
      </c>
      <c r="F4243" t="s">
        <v>5940</v>
      </c>
      <c r="G4243">
        <v>1000</v>
      </c>
      <c r="H4243" t="s">
        <v>5940</v>
      </c>
      <c r="I4243" t="s">
        <v>5940</v>
      </c>
      <c r="J4243">
        <v>1850</v>
      </c>
      <c r="K4243">
        <v>0</v>
      </c>
      <c r="L4243">
        <v>0</v>
      </c>
      <c r="M4243">
        <v>900</v>
      </c>
      <c r="N4243">
        <v>0</v>
      </c>
      <c r="O4243">
        <v>0</v>
      </c>
      <c r="P4243">
        <v>660</v>
      </c>
      <c r="R4243">
        <v>2606705</v>
      </c>
      <c r="S4243" t="s">
        <v>5940</v>
      </c>
      <c r="T4243" t="s">
        <v>5940</v>
      </c>
      <c r="U4243">
        <v>1000</v>
      </c>
      <c r="V4243" t="s">
        <v>5940</v>
      </c>
      <c r="W4243" t="s">
        <v>5940</v>
      </c>
      <c r="X4243">
        <v>1850</v>
      </c>
      <c r="Z4243">
        <v>4125001</v>
      </c>
      <c r="AB4243">
        <v>957</v>
      </c>
      <c r="AC4243">
        <v>4125001</v>
      </c>
      <c r="AD4243" t="s">
        <v>1947</v>
      </c>
      <c r="AE4243">
        <v>30</v>
      </c>
      <c r="AF4243">
        <v>4125001</v>
      </c>
      <c r="AG4243" t="s">
        <v>1947</v>
      </c>
      <c r="AH4243">
        <v>85000</v>
      </c>
      <c r="AI4243">
        <v>4125001</v>
      </c>
      <c r="AJ4243" t="s">
        <v>1947</v>
      </c>
      <c r="AK4243">
        <v>1094</v>
      </c>
      <c r="AL4243">
        <v>4125001</v>
      </c>
      <c r="AM4243" t="s">
        <v>1947</v>
      </c>
      <c r="AN4243">
        <v>41895</v>
      </c>
      <c r="AO4243">
        <v>0</v>
      </c>
      <c r="AP4243">
        <v>4206652</v>
      </c>
      <c r="AQ4243" t="s">
        <v>2107</v>
      </c>
      <c r="AR4243">
        <v>15330</v>
      </c>
    </row>
    <row r="4244" spans="1:44" x14ac:dyDescent="0.25">
      <c r="A4244">
        <v>2606804</v>
      </c>
      <c r="B4244">
        <v>5</v>
      </c>
      <c r="C4244" t="s">
        <v>884</v>
      </c>
      <c r="D4244" t="s">
        <v>5438</v>
      </c>
      <c r="E4244">
        <v>427680</v>
      </c>
      <c r="F4244" t="s">
        <v>5940</v>
      </c>
      <c r="G4244" t="s">
        <v>5940</v>
      </c>
      <c r="H4244" t="s">
        <v>5940</v>
      </c>
      <c r="I4244" t="s">
        <v>5940</v>
      </c>
      <c r="J4244" t="s">
        <v>5940</v>
      </c>
      <c r="K4244">
        <v>509634</v>
      </c>
      <c r="L4244">
        <v>0</v>
      </c>
      <c r="M4244">
        <v>36</v>
      </c>
      <c r="N4244">
        <v>0</v>
      </c>
      <c r="O4244">
        <v>0</v>
      </c>
      <c r="P4244">
        <v>160</v>
      </c>
      <c r="R4244">
        <v>2606804</v>
      </c>
      <c r="S4244">
        <v>427680</v>
      </c>
      <c r="T4244" t="s">
        <v>5940</v>
      </c>
      <c r="U4244" t="s">
        <v>5940</v>
      </c>
      <c r="V4244" t="s">
        <v>5940</v>
      </c>
      <c r="W4244" t="s">
        <v>5940</v>
      </c>
      <c r="X4244" t="s">
        <v>5940</v>
      </c>
      <c r="Z4244">
        <v>4125100</v>
      </c>
      <c r="AB4244" t="s">
        <v>5940</v>
      </c>
      <c r="AC4244">
        <v>4125100</v>
      </c>
      <c r="AD4244" t="s">
        <v>1948</v>
      </c>
      <c r="AE4244">
        <v>120</v>
      </c>
      <c r="AF4244">
        <v>4125100</v>
      </c>
      <c r="AG4244" t="s">
        <v>1948</v>
      </c>
      <c r="AH4244" t="s">
        <v>5940</v>
      </c>
      <c r="AI4244">
        <v>4125100</v>
      </c>
      <c r="AJ4244" t="s">
        <v>1948</v>
      </c>
      <c r="AK4244">
        <v>3332</v>
      </c>
      <c r="AL4244">
        <v>4125100</v>
      </c>
      <c r="AM4244" t="s">
        <v>1948</v>
      </c>
      <c r="AN4244">
        <v>8775</v>
      </c>
      <c r="AO4244">
        <v>0</v>
      </c>
      <c r="AP4244">
        <v>4206702</v>
      </c>
      <c r="AQ4244" t="s">
        <v>2108</v>
      </c>
      <c r="AR4244">
        <v>9360</v>
      </c>
    </row>
    <row r="4245" spans="1:44" x14ac:dyDescent="0.25">
      <c r="A4245">
        <v>2606903</v>
      </c>
      <c r="B4245">
        <v>5</v>
      </c>
      <c r="C4245" t="s">
        <v>884</v>
      </c>
      <c r="D4245" t="s">
        <v>5439</v>
      </c>
      <c r="E4245">
        <v>150</v>
      </c>
      <c r="F4245" t="s">
        <v>5940</v>
      </c>
      <c r="G4245">
        <v>3780</v>
      </c>
      <c r="H4245">
        <v>6</v>
      </c>
      <c r="I4245" t="s">
        <v>5940</v>
      </c>
      <c r="J4245">
        <v>759</v>
      </c>
      <c r="K4245">
        <v>90</v>
      </c>
      <c r="L4245">
        <v>0</v>
      </c>
      <c r="M4245">
        <v>2880</v>
      </c>
      <c r="N4245">
        <v>8</v>
      </c>
      <c r="O4245">
        <v>0</v>
      </c>
      <c r="P4245">
        <v>1392</v>
      </c>
      <c r="R4245">
        <v>2606903</v>
      </c>
      <c r="S4245">
        <v>150</v>
      </c>
      <c r="T4245" t="s">
        <v>5940</v>
      </c>
      <c r="U4245">
        <v>3780</v>
      </c>
      <c r="V4245">
        <v>6</v>
      </c>
      <c r="W4245" t="s">
        <v>5940</v>
      </c>
      <c r="X4245">
        <v>759</v>
      </c>
      <c r="Z4245">
        <v>4125209</v>
      </c>
      <c r="AB4245" t="s">
        <v>5940</v>
      </c>
      <c r="AC4245">
        <v>4125209</v>
      </c>
      <c r="AD4245" t="s">
        <v>1949</v>
      </c>
      <c r="AE4245">
        <v>20</v>
      </c>
      <c r="AF4245">
        <v>4125209</v>
      </c>
      <c r="AG4245" t="s">
        <v>1949</v>
      </c>
      <c r="AH4245">
        <v>1000</v>
      </c>
      <c r="AI4245">
        <v>4125209</v>
      </c>
      <c r="AJ4245" t="s">
        <v>1949</v>
      </c>
      <c r="AK4245">
        <v>430</v>
      </c>
      <c r="AL4245">
        <v>4125209</v>
      </c>
      <c r="AM4245" t="s">
        <v>1949</v>
      </c>
      <c r="AN4245">
        <v>12470</v>
      </c>
      <c r="AO4245">
        <v>0</v>
      </c>
      <c r="AP4245">
        <v>4206751</v>
      </c>
      <c r="AQ4245" t="s">
        <v>2109</v>
      </c>
      <c r="AR4245">
        <v>4800</v>
      </c>
    </row>
    <row r="4246" spans="1:44" x14ac:dyDescent="0.25">
      <c r="A4246">
        <v>2607604</v>
      </c>
      <c r="B4246">
        <v>5</v>
      </c>
      <c r="C4246" t="s">
        <v>884</v>
      </c>
      <c r="D4246" t="s">
        <v>5446</v>
      </c>
      <c r="E4246" t="s">
        <v>5940</v>
      </c>
      <c r="F4246" t="s">
        <v>5940</v>
      </c>
      <c r="G4246" t="s">
        <v>5940</v>
      </c>
      <c r="H4246" t="s">
        <v>5940</v>
      </c>
      <c r="I4246" t="s">
        <v>5940</v>
      </c>
      <c r="J4246" t="s">
        <v>5940</v>
      </c>
      <c r="K4246">
        <v>0</v>
      </c>
      <c r="L4246">
        <v>0</v>
      </c>
      <c r="M4246">
        <v>30</v>
      </c>
      <c r="N4246">
        <v>0</v>
      </c>
      <c r="O4246">
        <v>0</v>
      </c>
      <c r="P4246">
        <v>65</v>
      </c>
      <c r="R4246">
        <v>2607604</v>
      </c>
      <c r="S4246" t="s">
        <v>5940</v>
      </c>
      <c r="T4246" t="s">
        <v>5940</v>
      </c>
      <c r="U4246" t="s">
        <v>5940</v>
      </c>
      <c r="V4246" t="s">
        <v>5940</v>
      </c>
      <c r="W4246" t="s">
        <v>5940</v>
      </c>
      <c r="X4246" t="s">
        <v>5940</v>
      </c>
      <c r="Z4246">
        <v>4125308</v>
      </c>
      <c r="AB4246" t="s">
        <v>5940</v>
      </c>
      <c r="AC4246">
        <v>4125308</v>
      </c>
      <c r="AD4246" t="s">
        <v>1950</v>
      </c>
      <c r="AE4246">
        <v>1350</v>
      </c>
      <c r="AF4246">
        <v>4125308</v>
      </c>
      <c r="AG4246" t="s">
        <v>1950</v>
      </c>
      <c r="AH4246">
        <v>27990</v>
      </c>
      <c r="AI4246">
        <v>4125308</v>
      </c>
      <c r="AJ4246" t="s">
        <v>1950</v>
      </c>
      <c r="AK4246">
        <v>21</v>
      </c>
      <c r="AL4246">
        <v>4125308</v>
      </c>
      <c r="AM4246" t="s">
        <v>1950</v>
      </c>
      <c r="AN4246">
        <v>65651</v>
      </c>
      <c r="AO4246">
        <v>0</v>
      </c>
      <c r="AP4246">
        <v>4206801</v>
      </c>
      <c r="AQ4246" t="s">
        <v>2110</v>
      </c>
      <c r="AR4246">
        <v>6732</v>
      </c>
    </row>
    <row r="4247" spans="1:44" x14ac:dyDescent="0.25">
      <c r="A4247">
        <v>2607000</v>
      </c>
      <c r="B4247">
        <v>5</v>
      </c>
      <c r="C4247" t="s">
        <v>884</v>
      </c>
      <c r="D4247" t="s">
        <v>5440</v>
      </c>
      <c r="E4247" t="s">
        <v>5940</v>
      </c>
      <c r="F4247" t="s">
        <v>5940</v>
      </c>
      <c r="G4247">
        <v>300</v>
      </c>
      <c r="H4247">
        <v>100</v>
      </c>
      <c r="I4247" t="s">
        <v>5940</v>
      </c>
      <c r="J4247">
        <v>600</v>
      </c>
      <c r="K4247">
        <v>0</v>
      </c>
      <c r="L4247">
        <v>0</v>
      </c>
      <c r="M4247">
        <v>480</v>
      </c>
      <c r="N4247">
        <v>50</v>
      </c>
      <c r="O4247">
        <v>0</v>
      </c>
      <c r="P4247">
        <v>366</v>
      </c>
      <c r="R4247">
        <v>2607000</v>
      </c>
      <c r="S4247" t="s">
        <v>5940</v>
      </c>
      <c r="T4247" t="s">
        <v>5940</v>
      </c>
      <c r="U4247">
        <v>300</v>
      </c>
      <c r="V4247">
        <v>100</v>
      </c>
      <c r="W4247" t="s">
        <v>5940</v>
      </c>
      <c r="X4247">
        <v>600</v>
      </c>
      <c r="Z4247">
        <v>4125357</v>
      </c>
      <c r="AB4247">
        <v>880</v>
      </c>
      <c r="AC4247">
        <v>4125357</v>
      </c>
      <c r="AD4247" t="s">
        <v>1951</v>
      </c>
      <c r="AE4247" t="s">
        <v>5940</v>
      </c>
      <c r="AF4247">
        <v>4125357</v>
      </c>
      <c r="AG4247" t="s">
        <v>1951</v>
      </c>
      <c r="AH4247" t="s">
        <v>5940</v>
      </c>
      <c r="AI4247">
        <v>4125357</v>
      </c>
      <c r="AJ4247" t="s">
        <v>1951</v>
      </c>
      <c r="AK4247">
        <v>270</v>
      </c>
      <c r="AL4247">
        <v>4125357</v>
      </c>
      <c r="AM4247" t="s">
        <v>1951</v>
      </c>
      <c r="AN4247">
        <v>1216</v>
      </c>
      <c r="AO4247">
        <v>0</v>
      </c>
      <c r="AP4247">
        <v>4206900</v>
      </c>
      <c r="AQ4247" t="s">
        <v>2111</v>
      </c>
      <c r="AR4247">
        <v>1710</v>
      </c>
    </row>
    <row r="4248" spans="1:44" x14ac:dyDescent="0.25">
      <c r="A4248">
        <v>2607109</v>
      </c>
      <c r="B4248">
        <v>5</v>
      </c>
      <c r="C4248" t="s">
        <v>884</v>
      </c>
      <c r="D4248" t="s">
        <v>5441</v>
      </c>
      <c r="E4248" t="s">
        <v>5940</v>
      </c>
      <c r="F4248" t="s">
        <v>5940</v>
      </c>
      <c r="G4248">
        <v>3360</v>
      </c>
      <c r="H4248">
        <v>18</v>
      </c>
      <c r="I4248" t="s">
        <v>5940</v>
      </c>
      <c r="J4248">
        <v>507</v>
      </c>
      <c r="K4248">
        <v>0</v>
      </c>
      <c r="L4248">
        <v>0</v>
      </c>
      <c r="M4248">
        <v>2240</v>
      </c>
      <c r="N4248">
        <v>3</v>
      </c>
      <c r="O4248">
        <v>0</v>
      </c>
      <c r="P4248">
        <v>1201</v>
      </c>
      <c r="R4248">
        <v>2607109</v>
      </c>
      <c r="S4248" t="s">
        <v>5940</v>
      </c>
      <c r="T4248" t="s">
        <v>5940</v>
      </c>
      <c r="U4248">
        <v>3360</v>
      </c>
      <c r="V4248">
        <v>18</v>
      </c>
      <c r="W4248" t="s">
        <v>5940</v>
      </c>
      <c r="X4248">
        <v>507</v>
      </c>
      <c r="Z4248">
        <v>4125407</v>
      </c>
      <c r="AB4248" t="s">
        <v>5940</v>
      </c>
      <c r="AC4248">
        <v>4125407</v>
      </c>
      <c r="AD4248" t="s">
        <v>1952</v>
      </c>
      <c r="AE4248">
        <v>85</v>
      </c>
      <c r="AF4248">
        <v>4125407</v>
      </c>
      <c r="AG4248" t="s">
        <v>1952</v>
      </c>
      <c r="AH4248">
        <v>500</v>
      </c>
      <c r="AI4248">
        <v>4125407</v>
      </c>
      <c r="AJ4248" t="s">
        <v>1952</v>
      </c>
      <c r="AK4248">
        <v>3880</v>
      </c>
      <c r="AL4248">
        <v>4125407</v>
      </c>
      <c r="AM4248" t="s">
        <v>1952</v>
      </c>
      <c r="AN4248">
        <v>9990</v>
      </c>
      <c r="AO4248">
        <v>0</v>
      </c>
      <c r="AP4248">
        <v>4207007</v>
      </c>
      <c r="AQ4248" t="s">
        <v>2112</v>
      </c>
      <c r="AR4248">
        <v>5370</v>
      </c>
    </row>
    <row r="4249" spans="1:44" x14ac:dyDescent="0.25">
      <c r="A4249">
        <v>2607208</v>
      </c>
      <c r="B4249">
        <v>5</v>
      </c>
      <c r="C4249" t="s">
        <v>884</v>
      </c>
      <c r="D4249" t="s">
        <v>5442</v>
      </c>
      <c r="E4249">
        <v>1050000</v>
      </c>
      <c r="F4249" t="s">
        <v>5940</v>
      </c>
      <c r="G4249">
        <v>0</v>
      </c>
      <c r="H4249" t="s">
        <v>5940</v>
      </c>
      <c r="I4249" t="s">
        <v>5940</v>
      </c>
      <c r="J4249" t="s">
        <v>5940</v>
      </c>
      <c r="K4249">
        <v>504000</v>
      </c>
      <c r="L4249">
        <v>0</v>
      </c>
      <c r="M4249">
        <v>0</v>
      </c>
      <c r="N4249">
        <v>0</v>
      </c>
      <c r="O4249">
        <v>0</v>
      </c>
      <c r="P4249">
        <v>0</v>
      </c>
      <c r="R4249">
        <v>2607208</v>
      </c>
      <c r="S4249">
        <v>1050000</v>
      </c>
      <c r="T4249" t="s">
        <v>5940</v>
      </c>
      <c r="U4249">
        <v>0</v>
      </c>
      <c r="V4249" t="s">
        <v>5940</v>
      </c>
      <c r="W4249" t="s">
        <v>5940</v>
      </c>
      <c r="X4249" t="s">
        <v>5940</v>
      </c>
      <c r="Z4249">
        <v>4125456</v>
      </c>
      <c r="AB4249">
        <v>286</v>
      </c>
      <c r="AC4249">
        <v>4125456</v>
      </c>
      <c r="AD4249" t="s">
        <v>1953</v>
      </c>
      <c r="AE4249">
        <v>60</v>
      </c>
      <c r="AF4249">
        <v>4125456</v>
      </c>
      <c r="AG4249" t="s">
        <v>1953</v>
      </c>
      <c r="AH4249" t="s">
        <v>5940</v>
      </c>
      <c r="AI4249">
        <v>4125456</v>
      </c>
      <c r="AJ4249" t="s">
        <v>1953</v>
      </c>
      <c r="AK4249">
        <v>120</v>
      </c>
      <c r="AL4249">
        <v>4125456</v>
      </c>
      <c r="AM4249" t="s">
        <v>1953</v>
      </c>
      <c r="AN4249">
        <v>4160</v>
      </c>
      <c r="AO4249">
        <v>0</v>
      </c>
      <c r="AP4249">
        <v>4207106</v>
      </c>
      <c r="AQ4249" t="s">
        <v>2113</v>
      </c>
      <c r="AR4249">
        <v>8</v>
      </c>
    </row>
    <row r="4250" spans="1:44" x14ac:dyDescent="0.25">
      <c r="A4250">
        <v>2607307</v>
      </c>
      <c r="B4250">
        <v>5</v>
      </c>
      <c r="C4250" t="s">
        <v>884</v>
      </c>
      <c r="D4250" t="s">
        <v>5443</v>
      </c>
      <c r="E4250" t="s">
        <v>5940</v>
      </c>
      <c r="F4250" t="s">
        <v>5940</v>
      </c>
      <c r="G4250">
        <v>750</v>
      </c>
      <c r="H4250" t="s">
        <v>5940</v>
      </c>
      <c r="I4250" t="s">
        <v>5940</v>
      </c>
      <c r="J4250">
        <v>603</v>
      </c>
      <c r="K4250">
        <v>0</v>
      </c>
      <c r="L4250">
        <v>0</v>
      </c>
      <c r="M4250">
        <v>1980</v>
      </c>
      <c r="N4250">
        <v>0</v>
      </c>
      <c r="O4250">
        <v>0</v>
      </c>
      <c r="P4250">
        <v>1125</v>
      </c>
      <c r="R4250">
        <v>2607307</v>
      </c>
      <c r="S4250" t="s">
        <v>5940</v>
      </c>
      <c r="T4250" t="s">
        <v>5940</v>
      </c>
      <c r="U4250">
        <v>750</v>
      </c>
      <c r="V4250" t="s">
        <v>5940</v>
      </c>
      <c r="W4250" t="s">
        <v>5940</v>
      </c>
      <c r="X4250">
        <v>603</v>
      </c>
      <c r="Z4250">
        <v>4125506</v>
      </c>
      <c r="AB4250" t="s">
        <v>5940</v>
      </c>
      <c r="AC4250">
        <v>4125506</v>
      </c>
      <c r="AD4250" t="s">
        <v>1954</v>
      </c>
      <c r="AE4250">
        <v>28</v>
      </c>
      <c r="AF4250">
        <v>4125506</v>
      </c>
      <c r="AG4250" t="s">
        <v>1954</v>
      </c>
      <c r="AH4250" t="s">
        <v>5940</v>
      </c>
      <c r="AI4250">
        <v>4125506</v>
      </c>
      <c r="AJ4250" t="s">
        <v>1954</v>
      </c>
      <c r="AK4250">
        <v>2561</v>
      </c>
      <c r="AL4250">
        <v>4125506</v>
      </c>
      <c r="AM4250" t="s">
        <v>1954</v>
      </c>
      <c r="AN4250">
        <v>210</v>
      </c>
      <c r="AO4250">
        <v>0</v>
      </c>
      <c r="AP4250">
        <v>4207205</v>
      </c>
      <c r="AQ4250" t="s">
        <v>2114</v>
      </c>
      <c r="AR4250">
        <v>210</v>
      </c>
    </row>
    <row r="4251" spans="1:44" x14ac:dyDescent="0.25">
      <c r="A4251">
        <v>2607406</v>
      </c>
      <c r="B4251">
        <v>5</v>
      </c>
      <c r="C4251" t="s">
        <v>884</v>
      </c>
      <c r="D4251" t="s">
        <v>5444</v>
      </c>
      <c r="E4251" t="s">
        <v>5940</v>
      </c>
      <c r="F4251" t="s">
        <v>5940</v>
      </c>
      <c r="G4251">
        <v>80</v>
      </c>
      <c r="H4251" t="s">
        <v>5940</v>
      </c>
      <c r="I4251">
        <v>600</v>
      </c>
      <c r="J4251">
        <v>260</v>
      </c>
      <c r="K4251">
        <v>0</v>
      </c>
      <c r="L4251">
        <v>0</v>
      </c>
      <c r="M4251">
        <v>70</v>
      </c>
      <c r="N4251">
        <v>0</v>
      </c>
      <c r="O4251">
        <v>400</v>
      </c>
      <c r="P4251">
        <v>320</v>
      </c>
      <c r="R4251">
        <v>2607406</v>
      </c>
      <c r="S4251" t="s">
        <v>5940</v>
      </c>
      <c r="T4251" t="s">
        <v>5940</v>
      </c>
      <c r="U4251">
        <v>80</v>
      </c>
      <c r="V4251" t="s">
        <v>5940</v>
      </c>
      <c r="W4251">
        <v>600</v>
      </c>
      <c r="X4251">
        <v>260</v>
      </c>
      <c r="Z4251">
        <v>4125555</v>
      </c>
      <c r="AB4251">
        <v>12</v>
      </c>
      <c r="AC4251">
        <v>4125555</v>
      </c>
      <c r="AD4251" t="s">
        <v>1955</v>
      </c>
      <c r="AE4251">
        <v>24</v>
      </c>
      <c r="AF4251">
        <v>4125555</v>
      </c>
      <c r="AG4251" t="s">
        <v>1955</v>
      </c>
      <c r="AH4251">
        <v>41532</v>
      </c>
      <c r="AI4251">
        <v>4125555</v>
      </c>
      <c r="AJ4251" t="s">
        <v>1955</v>
      </c>
      <c r="AK4251">
        <v>18</v>
      </c>
      <c r="AL4251">
        <v>4125555</v>
      </c>
      <c r="AM4251" t="s">
        <v>1955</v>
      </c>
      <c r="AN4251">
        <v>8000</v>
      </c>
      <c r="AO4251">
        <v>0</v>
      </c>
      <c r="AP4251">
        <v>4207304</v>
      </c>
      <c r="AQ4251" t="s">
        <v>2115</v>
      </c>
      <c r="AR4251">
        <v>756</v>
      </c>
    </row>
    <row r="4252" spans="1:44" x14ac:dyDescent="0.25">
      <c r="A4252">
        <v>2607505</v>
      </c>
      <c r="B4252">
        <v>5</v>
      </c>
      <c r="C4252" t="s">
        <v>884</v>
      </c>
      <c r="D4252" t="s">
        <v>5445</v>
      </c>
      <c r="E4252" t="s">
        <v>5940</v>
      </c>
      <c r="F4252" t="s">
        <v>5940</v>
      </c>
      <c r="G4252">
        <v>3000</v>
      </c>
      <c r="H4252">
        <v>100</v>
      </c>
      <c r="I4252" t="s">
        <v>5940</v>
      </c>
      <c r="J4252">
        <v>2880</v>
      </c>
      <c r="K4252">
        <v>0</v>
      </c>
      <c r="L4252">
        <v>0</v>
      </c>
      <c r="M4252">
        <v>4800</v>
      </c>
      <c r="N4252">
        <v>30</v>
      </c>
      <c r="O4252">
        <v>0</v>
      </c>
      <c r="P4252">
        <v>4230</v>
      </c>
      <c r="R4252">
        <v>2607505</v>
      </c>
      <c r="S4252" t="s">
        <v>5940</v>
      </c>
      <c r="T4252" t="s">
        <v>5940</v>
      </c>
      <c r="U4252">
        <v>3000</v>
      </c>
      <c r="V4252">
        <v>100</v>
      </c>
      <c r="W4252" t="s">
        <v>5940</v>
      </c>
      <c r="X4252">
        <v>2880</v>
      </c>
      <c r="Z4252">
        <v>4125605</v>
      </c>
      <c r="AB4252" t="s">
        <v>5940</v>
      </c>
      <c r="AC4252">
        <v>4125605</v>
      </c>
      <c r="AD4252" t="s">
        <v>1956</v>
      </c>
      <c r="AE4252">
        <v>1362</v>
      </c>
      <c r="AF4252">
        <v>4125605</v>
      </c>
      <c r="AG4252" t="s">
        <v>1956</v>
      </c>
      <c r="AH4252">
        <v>350</v>
      </c>
      <c r="AI4252">
        <v>4125605</v>
      </c>
      <c r="AJ4252" t="s">
        <v>1956</v>
      </c>
      <c r="AK4252">
        <v>14045</v>
      </c>
      <c r="AL4252">
        <v>4125605</v>
      </c>
      <c r="AM4252" t="s">
        <v>1956</v>
      </c>
      <c r="AN4252">
        <v>23000</v>
      </c>
      <c r="AO4252">
        <v>0</v>
      </c>
      <c r="AP4252">
        <v>4207403</v>
      </c>
      <c r="AQ4252" t="s">
        <v>2116</v>
      </c>
      <c r="AR4252">
        <v>6300</v>
      </c>
    </row>
    <row r="4253" spans="1:44" x14ac:dyDescent="0.25">
      <c r="A4253">
        <v>2607653</v>
      </c>
      <c r="B4253">
        <v>5</v>
      </c>
      <c r="C4253" t="s">
        <v>884</v>
      </c>
      <c r="D4253" t="s">
        <v>5447</v>
      </c>
      <c r="E4253">
        <v>796000</v>
      </c>
      <c r="F4253" t="s">
        <v>5940</v>
      </c>
      <c r="G4253">
        <v>21</v>
      </c>
      <c r="H4253" t="s">
        <v>5940</v>
      </c>
      <c r="I4253" t="s">
        <v>5940</v>
      </c>
      <c r="J4253">
        <v>14</v>
      </c>
      <c r="K4253">
        <v>1397400</v>
      </c>
      <c r="L4253">
        <v>0</v>
      </c>
      <c r="M4253">
        <v>26</v>
      </c>
      <c r="N4253">
        <v>0</v>
      </c>
      <c r="O4253">
        <v>0</v>
      </c>
      <c r="P4253">
        <v>17</v>
      </c>
      <c r="R4253">
        <v>2607653</v>
      </c>
      <c r="S4253">
        <v>796000</v>
      </c>
      <c r="T4253" t="s">
        <v>5940</v>
      </c>
      <c r="U4253">
        <v>21</v>
      </c>
      <c r="V4253" t="s">
        <v>5940</v>
      </c>
      <c r="W4253" t="s">
        <v>5940</v>
      </c>
      <c r="X4253">
        <v>14</v>
      </c>
      <c r="Z4253">
        <v>4125704</v>
      </c>
      <c r="AB4253" t="s">
        <v>5940</v>
      </c>
      <c r="AC4253">
        <v>4125704</v>
      </c>
      <c r="AD4253" t="s">
        <v>1957</v>
      </c>
      <c r="AE4253" t="s">
        <v>5940</v>
      </c>
      <c r="AF4253">
        <v>4125704</v>
      </c>
      <c r="AG4253" t="s">
        <v>1957</v>
      </c>
      <c r="AH4253">
        <v>11400</v>
      </c>
      <c r="AI4253">
        <v>4125704</v>
      </c>
      <c r="AJ4253" t="s">
        <v>1957</v>
      </c>
      <c r="AK4253" t="s">
        <v>5940</v>
      </c>
      <c r="AL4253">
        <v>4125704</v>
      </c>
      <c r="AM4253" t="s">
        <v>1957</v>
      </c>
      <c r="AN4253">
        <v>122550</v>
      </c>
      <c r="AO4253">
        <v>0</v>
      </c>
      <c r="AP4253">
        <v>4207502</v>
      </c>
      <c r="AQ4253" t="s">
        <v>2117</v>
      </c>
      <c r="AR4253">
        <v>240</v>
      </c>
    </row>
    <row r="4254" spans="1:44" x14ac:dyDescent="0.25">
      <c r="A4254">
        <v>2607703</v>
      </c>
      <c r="B4254">
        <v>5</v>
      </c>
      <c r="C4254" t="s">
        <v>884</v>
      </c>
      <c r="D4254" t="s">
        <v>5448</v>
      </c>
      <c r="E4254">
        <v>250</v>
      </c>
      <c r="F4254" t="s">
        <v>5940</v>
      </c>
      <c r="G4254">
        <v>1911</v>
      </c>
      <c r="H4254">
        <v>6</v>
      </c>
      <c r="I4254" t="s">
        <v>5940</v>
      </c>
      <c r="J4254">
        <v>588</v>
      </c>
      <c r="K4254">
        <v>200</v>
      </c>
      <c r="L4254">
        <v>0</v>
      </c>
      <c r="M4254">
        <v>1440</v>
      </c>
      <c r="N4254">
        <v>0</v>
      </c>
      <c r="O4254">
        <v>0</v>
      </c>
      <c r="P4254">
        <v>1050</v>
      </c>
      <c r="R4254">
        <v>2607703</v>
      </c>
      <c r="S4254">
        <v>250</v>
      </c>
      <c r="T4254" t="s">
        <v>5940</v>
      </c>
      <c r="U4254">
        <v>1911</v>
      </c>
      <c r="V4254">
        <v>6</v>
      </c>
      <c r="W4254" t="s">
        <v>5940</v>
      </c>
      <c r="X4254">
        <v>588</v>
      </c>
      <c r="Z4254">
        <v>4125753</v>
      </c>
      <c r="AB4254">
        <v>144</v>
      </c>
      <c r="AC4254">
        <v>4125753</v>
      </c>
      <c r="AD4254" t="s">
        <v>1958</v>
      </c>
      <c r="AE4254" t="s">
        <v>5940</v>
      </c>
      <c r="AF4254">
        <v>4125753</v>
      </c>
      <c r="AG4254" t="s">
        <v>1958</v>
      </c>
      <c r="AH4254" t="s">
        <v>5940</v>
      </c>
      <c r="AI4254">
        <v>4125753</v>
      </c>
      <c r="AJ4254" t="s">
        <v>1958</v>
      </c>
      <c r="AK4254">
        <v>48</v>
      </c>
      <c r="AL4254">
        <v>4125753</v>
      </c>
      <c r="AM4254" t="s">
        <v>1958</v>
      </c>
      <c r="AN4254">
        <v>37808</v>
      </c>
      <c r="AO4254">
        <v>0</v>
      </c>
      <c r="AP4254">
        <v>4207577</v>
      </c>
      <c r="AQ4254" t="s">
        <v>2118</v>
      </c>
      <c r="AR4254">
        <v>8736</v>
      </c>
    </row>
    <row r="4255" spans="1:44" x14ac:dyDescent="0.25">
      <c r="A4255">
        <v>2607752</v>
      </c>
      <c r="B4255">
        <v>5</v>
      </c>
      <c r="C4255" t="s">
        <v>884</v>
      </c>
      <c r="D4255" t="s">
        <v>5449</v>
      </c>
      <c r="E4255">
        <v>86040</v>
      </c>
      <c r="F4255" t="s">
        <v>5940</v>
      </c>
      <c r="G4255" t="s">
        <v>5940</v>
      </c>
      <c r="H4255" t="s">
        <v>5940</v>
      </c>
      <c r="I4255" t="s">
        <v>5940</v>
      </c>
      <c r="J4255" t="s">
        <v>5940</v>
      </c>
      <c r="K4255">
        <v>0</v>
      </c>
      <c r="L4255">
        <v>0</v>
      </c>
      <c r="M4255">
        <v>36</v>
      </c>
      <c r="N4255">
        <v>0</v>
      </c>
      <c r="O4255">
        <v>0</v>
      </c>
      <c r="P4255">
        <v>36</v>
      </c>
      <c r="R4255">
        <v>2607752</v>
      </c>
      <c r="S4255">
        <v>86040</v>
      </c>
      <c r="T4255" t="s">
        <v>5940</v>
      </c>
      <c r="U4255" t="s">
        <v>5940</v>
      </c>
      <c r="V4255" t="s">
        <v>5940</v>
      </c>
      <c r="W4255" t="s">
        <v>5940</v>
      </c>
      <c r="X4255" t="s">
        <v>5940</v>
      </c>
      <c r="Z4255">
        <v>4125803</v>
      </c>
      <c r="AB4255">
        <v>24</v>
      </c>
      <c r="AC4255">
        <v>4125803</v>
      </c>
      <c r="AD4255" t="s">
        <v>1959</v>
      </c>
      <c r="AE4255">
        <v>161</v>
      </c>
      <c r="AF4255">
        <v>4125803</v>
      </c>
      <c r="AG4255" t="s">
        <v>1959</v>
      </c>
      <c r="AH4255">
        <v>644109</v>
      </c>
      <c r="AI4255">
        <v>4125803</v>
      </c>
      <c r="AJ4255" t="s">
        <v>1959</v>
      </c>
      <c r="AK4255">
        <v>60</v>
      </c>
      <c r="AL4255">
        <v>4125803</v>
      </c>
      <c r="AM4255" t="s">
        <v>1959</v>
      </c>
      <c r="AN4255">
        <v>21164</v>
      </c>
      <c r="AO4255">
        <v>0</v>
      </c>
      <c r="AP4255">
        <v>4207601</v>
      </c>
      <c r="AQ4255" t="s">
        <v>2119</v>
      </c>
      <c r="AR4255">
        <v>6572</v>
      </c>
    </row>
    <row r="4256" spans="1:44" x14ac:dyDescent="0.25">
      <c r="A4256">
        <v>2607802</v>
      </c>
      <c r="B4256">
        <v>5</v>
      </c>
      <c r="C4256" t="s">
        <v>884</v>
      </c>
      <c r="D4256" t="s">
        <v>5450</v>
      </c>
      <c r="E4256">
        <v>296000</v>
      </c>
      <c r="F4256" t="s">
        <v>5940</v>
      </c>
      <c r="G4256">
        <v>10</v>
      </c>
      <c r="H4256" t="s">
        <v>5940</v>
      </c>
      <c r="I4256" t="s">
        <v>5940</v>
      </c>
      <c r="J4256">
        <v>15</v>
      </c>
      <c r="K4256">
        <v>447600</v>
      </c>
      <c r="L4256">
        <v>0</v>
      </c>
      <c r="M4256">
        <v>12</v>
      </c>
      <c r="N4256">
        <v>0</v>
      </c>
      <c r="O4256">
        <v>0</v>
      </c>
      <c r="P4256">
        <v>17</v>
      </c>
      <c r="R4256">
        <v>2607802</v>
      </c>
      <c r="S4256">
        <v>296000</v>
      </c>
      <c r="T4256" t="s">
        <v>5940</v>
      </c>
      <c r="U4256">
        <v>10</v>
      </c>
      <c r="V4256" t="s">
        <v>5940</v>
      </c>
      <c r="W4256" t="s">
        <v>5940</v>
      </c>
      <c r="X4256">
        <v>15</v>
      </c>
      <c r="Z4256">
        <v>4125902</v>
      </c>
      <c r="AB4256" t="s">
        <v>5940</v>
      </c>
      <c r="AC4256">
        <v>4125902</v>
      </c>
      <c r="AD4256" t="s">
        <v>1960</v>
      </c>
      <c r="AE4256" t="s">
        <v>5940</v>
      </c>
      <c r="AF4256">
        <v>4125902</v>
      </c>
      <c r="AG4256" t="s">
        <v>1960</v>
      </c>
      <c r="AH4256">
        <v>1118</v>
      </c>
      <c r="AI4256">
        <v>4125902</v>
      </c>
      <c r="AJ4256" t="s">
        <v>1960</v>
      </c>
      <c r="AK4256">
        <v>21</v>
      </c>
      <c r="AL4256">
        <v>4125902</v>
      </c>
      <c r="AM4256" t="s">
        <v>1960</v>
      </c>
      <c r="AN4256">
        <v>140</v>
      </c>
      <c r="AO4256">
        <v>0</v>
      </c>
      <c r="AP4256">
        <v>4207650</v>
      </c>
      <c r="AQ4256" t="s">
        <v>2120</v>
      </c>
      <c r="AR4256">
        <v>26086</v>
      </c>
    </row>
    <row r="4257" spans="1:44" x14ac:dyDescent="0.25">
      <c r="A4257">
        <v>2607901</v>
      </c>
      <c r="B4257">
        <v>5</v>
      </c>
      <c r="C4257" t="s">
        <v>884</v>
      </c>
      <c r="D4257" t="s">
        <v>5451</v>
      </c>
      <c r="E4257">
        <v>361000</v>
      </c>
      <c r="F4257" t="s">
        <v>5940</v>
      </c>
      <c r="G4257">
        <v>0</v>
      </c>
      <c r="H4257" t="s">
        <v>5940</v>
      </c>
      <c r="I4257" t="s">
        <v>5940</v>
      </c>
      <c r="J4257" t="s">
        <v>5940</v>
      </c>
      <c r="K4257">
        <v>361000</v>
      </c>
      <c r="L4257">
        <v>0</v>
      </c>
      <c r="M4257">
        <v>0</v>
      </c>
      <c r="N4257">
        <v>0</v>
      </c>
      <c r="O4257">
        <v>0</v>
      </c>
      <c r="P4257">
        <v>5</v>
      </c>
      <c r="R4257">
        <v>2607901</v>
      </c>
      <c r="S4257">
        <v>361000</v>
      </c>
      <c r="T4257" t="s">
        <v>5940</v>
      </c>
      <c r="U4257">
        <v>0</v>
      </c>
      <c r="V4257" t="s">
        <v>5940</v>
      </c>
      <c r="W4257" t="s">
        <v>5940</v>
      </c>
      <c r="X4257" t="s">
        <v>5940</v>
      </c>
      <c r="Z4257">
        <v>4126009</v>
      </c>
      <c r="AB4257">
        <v>40</v>
      </c>
      <c r="AC4257">
        <v>4126009</v>
      </c>
      <c r="AD4257" t="s">
        <v>1961</v>
      </c>
      <c r="AE4257">
        <v>52</v>
      </c>
      <c r="AF4257">
        <v>4126009</v>
      </c>
      <c r="AG4257" t="s">
        <v>1961</v>
      </c>
      <c r="AH4257">
        <v>135000</v>
      </c>
      <c r="AI4257">
        <v>4126009</v>
      </c>
      <c r="AJ4257" t="s">
        <v>1961</v>
      </c>
      <c r="AK4257">
        <v>12</v>
      </c>
      <c r="AL4257">
        <v>4126009</v>
      </c>
      <c r="AM4257" t="s">
        <v>1961</v>
      </c>
      <c r="AN4257">
        <v>32240</v>
      </c>
      <c r="AO4257">
        <v>0</v>
      </c>
      <c r="AP4257">
        <v>4207684</v>
      </c>
      <c r="AQ4257" t="s">
        <v>2121</v>
      </c>
      <c r="AR4257">
        <v>26760</v>
      </c>
    </row>
    <row r="4258" spans="1:44" x14ac:dyDescent="0.25">
      <c r="A4258">
        <v>2607950</v>
      </c>
      <c r="B4258">
        <v>5</v>
      </c>
      <c r="C4258" t="s">
        <v>884</v>
      </c>
      <c r="D4258" t="s">
        <v>5452</v>
      </c>
      <c r="E4258">
        <v>144000</v>
      </c>
      <c r="F4258" t="s">
        <v>5940</v>
      </c>
      <c r="G4258">
        <v>0</v>
      </c>
      <c r="H4258" t="s">
        <v>5940</v>
      </c>
      <c r="I4258" t="s">
        <v>5940</v>
      </c>
      <c r="J4258" t="s">
        <v>5940</v>
      </c>
      <c r="K4258">
        <v>336000</v>
      </c>
      <c r="L4258">
        <v>0</v>
      </c>
      <c r="M4258">
        <v>0</v>
      </c>
      <c r="N4258">
        <v>0</v>
      </c>
      <c r="O4258">
        <v>0</v>
      </c>
      <c r="P4258">
        <v>0</v>
      </c>
      <c r="R4258">
        <v>2607950</v>
      </c>
      <c r="S4258">
        <v>144000</v>
      </c>
      <c r="T4258" t="s">
        <v>5940</v>
      </c>
      <c r="U4258">
        <v>0</v>
      </c>
      <c r="V4258" t="s">
        <v>5940</v>
      </c>
      <c r="W4258" t="s">
        <v>5940</v>
      </c>
      <c r="X4258" t="s">
        <v>5940</v>
      </c>
      <c r="Z4258">
        <v>4126108</v>
      </c>
      <c r="AB4258" t="s">
        <v>5940</v>
      </c>
      <c r="AC4258">
        <v>4126108</v>
      </c>
      <c r="AD4258" t="s">
        <v>1962</v>
      </c>
      <c r="AE4258" t="s">
        <v>5940</v>
      </c>
      <c r="AF4258">
        <v>4126108</v>
      </c>
      <c r="AG4258" t="s">
        <v>1962</v>
      </c>
      <c r="AH4258">
        <v>759389</v>
      </c>
      <c r="AI4258">
        <v>4126108</v>
      </c>
      <c r="AJ4258" t="s">
        <v>1962</v>
      </c>
      <c r="AK4258">
        <v>27</v>
      </c>
      <c r="AL4258">
        <v>4126108</v>
      </c>
      <c r="AM4258" t="s">
        <v>1962</v>
      </c>
      <c r="AN4258">
        <v>6380</v>
      </c>
      <c r="AO4258">
        <v>0</v>
      </c>
      <c r="AP4258">
        <v>4207700</v>
      </c>
      <c r="AQ4258" t="s">
        <v>2122</v>
      </c>
      <c r="AR4258">
        <v>10450</v>
      </c>
    </row>
    <row r="4259" spans="1:44" x14ac:dyDescent="0.25">
      <c r="A4259">
        <v>2608008</v>
      </c>
      <c r="B4259">
        <v>5</v>
      </c>
      <c r="C4259" t="s">
        <v>884</v>
      </c>
      <c r="D4259" t="s">
        <v>5453</v>
      </c>
      <c r="E4259" t="s">
        <v>5940</v>
      </c>
      <c r="F4259" t="s">
        <v>5940</v>
      </c>
      <c r="G4259">
        <v>48</v>
      </c>
      <c r="H4259" t="s">
        <v>5940</v>
      </c>
      <c r="I4259" t="s">
        <v>5940</v>
      </c>
      <c r="J4259">
        <v>48</v>
      </c>
      <c r="K4259">
        <v>0</v>
      </c>
      <c r="L4259">
        <v>0</v>
      </c>
      <c r="M4259">
        <v>120</v>
      </c>
      <c r="N4259">
        <v>0</v>
      </c>
      <c r="O4259">
        <v>0</v>
      </c>
      <c r="P4259">
        <v>120</v>
      </c>
      <c r="R4259">
        <v>2608008</v>
      </c>
      <c r="S4259" t="s">
        <v>5940</v>
      </c>
      <c r="T4259" t="s">
        <v>5940</v>
      </c>
      <c r="U4259">
        <v>48</v>
      </c>
      <c r="V4259" t="s">
        <v>5940</v>
      </c>
      <c r="W4259" t="s">
        <v>5940</v>
      </c>
      <c r="X4259">
        <v>48</v>
      </c>
      <c r="Z4259">
        <v>4126207</v>
      </c>
      <c r="AB4259">
        <v>12</v>
      </c>
      <c r="AC4259">
        <v>4126207</v>
      </c>
      <c r="AD4259" t="s">
        <v>1963</v>
      </c>
      <c r="AE4259">
        <v>300</v>
      </c>
      <c r="AF4259">
        <v>4126207</v>
      </c>
      <c r="AG4259" t="s">
        <v>1963</v>
      </c>
      <c r="AH4259" t="s">
        <v>5940</v>
      </c>
      <c r="AI4259">
        <v>4126207</v>
      </c>
      <c r="AJ4259" t="s">
        <v>1963</v>
      </c>
      <c r="AK4259">
        <v>250</v>
      </c>
      <c r="AL4259">
        <v>4126207</v>
      </c>
      <c r="AM4259" t="s">
        <v>1963</v>
      </c>
      <c r="AN4259">
        <v>3750</v>
      </c>
      <c r="AO4259">
        <v>0</v>
      </c>
      <c r="AP4259">
        <v>4207759</v>
      </c>
      <c r="AQ4259" t="s">
        <v>2123</v>
      </c>
      <c r="AR4259">
        <v>9404</v>
      </c>
    </row>
    <row r="4260" spans="1:44" x14ac:dyDescent="0.25">
      <c r="A4260">
        <v>2608057</v>
      </c>
      <c r="B4260">
        <v>5</v>
      </c>
      <c r="C4260" t="s">
        <v>884</v>
      </c>
      <c r="D4260" t="s">
        <v>5454</v>
      </c>
      <c r="E4260" t="s">
        <v>5940</v>
      </c>
      <c r="F4260" t="s">
        <v>5940</v>
      </c>
      <c r="G4260">
        <v>504</v>
      </c>
      <c r="H4260" t="s">
        <v>5940</v>
      </c>
      <c r="I4260" t="s">
        <v>5940</v>
      </c>
      <c r="J4260">
        <v>273</v>
      </c>
      <c r="K4260">
        <v>0</v>
      </c>
      <c r="L4260">
        <v>0</v>
      </c>
      <c r="M4260">
        <v>315</v>
      </c>
      <c r="N4260">
        <v>200</v>
      </c>
      <c r="O4260">
        <v>0</v>
      </c>
      <c r="P4260">
        <v>344</v>
      </c>
      <c r="R4260">
        <v>2608057</v>
      </c>
      <c r="S4260" t="s">
        <v>5940</v>
      </c>
      <c r="T4260" t="s">
        <v>5940</v>
      </c>
      <c r="U4260">
        <v>504</v>
      </c>
      <c r="V4260" t="s">
        <v>5940</v>
      </c>
      <c r="W4260" t="s">
        <v>5940</v>
      </c>
      <c r="X4260">
        <v>273</v>
      </c>
      <c r="Z4260">
        <v>4126256</v>
      </c>
      <c r="AB4260" t="s">
        <v>5940</v>
      </c>
      <c r="AC4260">
        <v>4126256</v>
      </c>
      <c r="AD4260" t="s">
        <v>1964</v>
      </c>
      <c r="AE4260">
        <v>20</v>
      </c>
      <c r="AF4260">
        <v>4126256</v>
      </c>
      <c r="AG4260" t="s">
        <v>1964</v>
      </c>
      <c r="AH4260">
        <v>4860</v>
      </c>
      <c r="AI4260">
        <v>4126256</v>
      </c>
      <c r="AJ4260" t="s">
        <v>1964</v>
      </c>
      <c r="AK4260">
        <v>18</v>
      </c>
      <c r="AL4260">
        <v>4126256</v>
      </c>
      <c r="AM4260" t="s">
        <v>1964</v>
      </c>
      <c r="AN4260">
        <v>15400</v>
      </c>
      <c r="AO4260">
        <v>0</v>
      </c>
      <c r="AP4260">
        <v>4207809</v>
      </c>
      <c r="AQ4260" t="s">
        <v>2124</v>
      </c>
      <c r="AR4260">
        <v>11138</v>
      </c>
    </row>
    <row r="4261" spans="1:44" x14ac:dyDescent="0.25">
      <c r="A4261">
        <v>2608107</v>
      </c>
      <c r="B4261">
        <v>5</v>
      </c>
      <c r="C4261" t="s">
        <v>884</v>
      </c>
      <c r="D4261" t="s">
        <v>5455</v>
      </c>
      <c r="E4261">
        <v>25000</v>
      </c>
      <c r="F4261" t="s">
        <v>5940</v>
      </c>
      <c r="G4261">
        <v>800</v>
      </c>
      <c r="H4261" t="s">
        <v>5940</v>
      </c>
      <c r="I4261" t="s">
        <v>5940</v>
      </c>
      <c r="J4261">
        <v>164</v>
      </c>
      <c r="K4261">
        <v>30000</v>
      </c>
      <c r="L4261">
        <v>0</v>
      </c>
      <c r="M4261">
        <v>900</v>
      </c>
      <c r="N4261">
        <v>0</v>
      </c>
      <c r="O4261">
        <v>0</v>
      </c>
      <c r="P4261">
        <v>486</v>
      </c>
      <c r="R4261">
        <v>2608107</v>
      </c>
      <c r="S4261">
        <v>25000</v>
      </c>
      <c r="T4261" t="s">
        <v>5940</v>
      </c>
      <c r="U4261">
        <v>800</v>
      </c>
      <c r="V4261" t="s">
        <v>5940</v>
      </c>
      <c r="W4261" t="s">
        <v>5940</v>
      </c>
      <c r="X4261">
        <v>164</v>
      </c>
      <c r="Z4261">
        <v>4126272</v>
      </c>
      <c r="AB4261" t="s">
        <v>5940</v>
      </c>
      <c r="AC4261">
        <v>4126272</v>
      </c>
      <c r="AD4261" t="s">
        <v>1965</v>
      </c>
      <c r="AE4261">
        <v>14</v>
      </c>
      <c r="AF4261">
        <v>4126272</v>
      </c>
      <c r="AG4261" t="s">
        <v>1965</v>
      </c>
      <c r="AH4261">
        <v>200</v>
      </c>
      <c r="AI4261">
        <v>4126272</v>
      </c>
      <c r="AJ4261" t="s">
        <v>1965</v>
      </c>
      <c r="AK4261">
        <v>103</v>
      </c>
      <c r="AL4261">
        <v>4126272</v>
      </c>
      <c r="AM4261" t="s">
        <v>1965</v>
      </c>
      <c r="AN4261">
        <v>4050</v>
      </c>
      <c r="AO4261">
        <v>0</v>
      </c>
      <c r="AP4261">
        <v>4207858</v>
      </c>
      <c r="AQ4261" t="s">
        <v>2125</v>
      </c>
      <c r="AR4261">
        <v>6810</v>
      </c>
    </row>
    <row r="4262" spans="1:44" x14ac:dyDescent="0.25">
      <c r="A4262">
        <v>2608206</v>
      </c>
      <c r="B4262">
        <v>5</v>
      </c>
      <c r="C4262" t="s">
        <v>884</v>
      </c>
      <c r="D4262" t="s">
        <v>5456</v>
      </c>
      <c r="E4262">
        <v>182850</v>
      </c>
      <c r="F4262" t="s">
        <v>5940</v>
      </c>
      <c r="G4262">
        <v>0</v>
      </c>
      <c r="H4262" t="s">
        <v>5940</v>
      </c>
      <c r="I4262" t="s">
        <v>5940</v>
      </c>
      <c r="J4262" t="s">
        <v>5940</v>
      </c>
      <c r="K4262">
        <v>225000</v>
      </c>
      <c r="L4262">
        <v>0</v>
      </c>
      <c r="M4262">
        <v>0</v>
      </c>
      <c r="N4262">
        <v>0</v>
      </c>
      <c r="O4262">
        <v>0</v>
      </c>
      <c r="P4262">
        <v>0</v>
      </c>
      <c r="R4262">
        <v>2608206</v>
      </c>
      <c r="S4262">
        <v>182850</v>
      </c>
      <c r="T4262" t="s">
        <v>5940</v>
      </c>
      <c r="U4262">
        <v>0</v>
      </c>
      <c r="V4262" t="s">
        <v>5940</v>
      </c>
      <c r="W4262" t="s">
        <v>5940</v>
      </c>
      <c r="X4262" t="s">
        <v>5940</v>
      </c>
      <c r="Z4262">
        <v>4126306</v>
      </c>
      <c r="AB4262" t="s">
        <v>5940</v>
      </c>
      <c r="AC4262">
        <v>4126306</v>
      </c>
      <c r="AD4262" t="s">
        <v>1966</v>
      </c>
      <c r="AE4262">
        <v>85</v>
      </c>
      <c r="AF4262">
        <v>4126306</v>
      </c>
      <c r="AG4262" t="s">
        <v>1966</v>
      </c>
      <c r="AH4262">
        <v>5000</v>
      </c>
      <c r="AI4262">
        <v>4126306</v>
      </c>
      <c r="AJ4262" t="s">
        <v>1966</v>
      </c>
      <c r="AK4262">
        <v>3480</v>
      </c>
      <c r="AL4262">
        <v>4126306</v>
      </c>
      <c r="AM4262" t="s">
        <v>1966</v>
      </c>
      <c r="AN4262">
        <v>20900</v>
      </c>
      <c r="AO4262">
        <v>0</v>
      </c>
      <c r="AP4262">
        <v>4207908</v>
      </c>
      <c r="AQ4262" t="s">
        <v>2126</v>
      </c>
      <c r="AR4262">
        <v>42114</v>
      </c>
    </row>
    <row r="4263" spans="1:44" x14ac:dyDescent="0.25">
      <c r="A4263">
        <v>2608255</v>
      </c>
      <c r="B4263">
        <v>5</v>
      </c>
      <c r="C4263" t="s">
        <v>884</v>
      </c>
      <c r="D4263" t="s">
        <v>5457</v>
      </c>
      <c r="E4263" t="s">
        <v>5940</v>
      </c>
      <c r="F4263" t="s">
        <v>5940</v>
      </c>
      <c r="G4263">
        <v>175</v>
      </c>
      <c r="H4263">
        <v>1</v>
      </c>
      <c r="I4263" t="s">
        <v>5940</v>
      </c>
      <c r="J4263">
        <v>1509</v>
      </c>
      <c r="K4263">
        <v>0</v>
      </c>
      <c r="L4263">
        <v>0</v>
      </c>
      <c r="M4263">
        <v>600</v>
      </c>
      <c r="N4263">
        <v>0</v>
      </c>
      <c r="O4263">
        <v>0</v>
      </c>
      <c r="P4263">
        <v>2940</v>
      </c>
      <c r="R4263">
        <v>2608255</v>
      </c>
      <c r="S4263" t="s">
        <v>5940</v>
      </c>
      <c r="T4263" t="s">
        <v>5940</v>
      </c>
      <c r="U4263">
        <v>175</v>
      </c>
      <c r="V4263">
        <v>1</v>
      </c>
      <c r="W4263" t="s">
        <v>5940</v>
      </c>
      <c r="X4263">
        <v>1509</v>
      </c>
      <c r="Z4263">
        <v>4126355</v>
      </c>
      <c r="AB4263" t="s">
        <v>5940</v>
      </c>
      <c r="AC4263">
        <v>4126355</v>
      </c>
      <c r="AD4263" t="s">
        <v>1967</v>
      </c>
      <c r="AE4263">
        <v>9</v>
      </c>
      <c r="AF4263">
        <v>4126355</v>
      </c>
      <c r="AG4263" t="s">
        <v>1967</v>
      </c>
      <c r="AH4263">
        <v>1800</v>
      </c>
      <c r="AI4263">
        <v>4126355</v>
      </c>
      <c r="AJ4263" t="s">
        <v>1967</v>
      </c>
      <c r="AK4263" t="s">
        <v>5940</v>
      </c>
      <c r="AL4263">
        <v>4126355</v>
      </c>
      <c r="AM4263" t="s">
        <v>1967</v>
      </c>
      <c r="AN4263">
        <v>39100</v>
      </c>
      <c r="AO4263">
        <v>0</v>
      </c>
      <c r="AP4263">
        <v>4208005</v>
      </c>
      <c r="AQ4263" t="s">
        <v>2127</v>
      </c>
      <c r="AR4263">
        <v>2016</v>
      </c>
    </row>
    <row r="4264" spans="1:44" x14ac:dyDescent="0.25">
      <c r="A4264">
        <v>2608305</v>
      </c>
      <c r="B4264">
        <v>5</v>
      </c>
      <c r="C4264" t="s">
        <v>884</v>
      </c>
      <c r="D4264" t="s">
        <v>5458</v>
      </c>
      <c r="E4264" t="s">
        <v>5940</v>
      </c>
      <c r="F4264" t="s">
        <v>5940</v>
      </c>
      <c r="G4264">
        <v>175</v>
      </c>
      <c r="H4264">
        <v>2</v>
      </c>
      <c r="I4264" t="s">
        <v>5940</v>
      </c>
      <c r="J4264">
        <v>2286</v>
      </c>
      <c r="K4264">
        <v>0</v>
      </c>
      <c r="L4264">
        <v>0</v>
      </c>
      <c r="M4264">
        <v>400</v>
      </c>
      <c r="N4264">
        <v>0</v>
      </c>
      <c r="O4264">
        <v>0</v>
      </c>
      <c r="P4264">
        <v>3340</v>
      </c>
      <c r="R4264">
        <v>2608305</v>
      </c>
      <c r="S4264" t="s">
        <v>5940</v>
      </c>
      <c r="T4264" t="s">
        <v>5940</v>
      </c>
      <c r="U4264">
        <v>175</v>
      </c>
      <c r="V4264">
        <v>2</v>
      </c>
      <c r="W4264" t="s">
        <v>5940</v>
      </c>
      <c r="X4264">
        <v>2286</v>
      </c>
      <c r="Z4264">
        <v>4126405</v>
      </c>
      <c r="AB4264" t="s">
        <v>5940</v>
      </c>
      <c r="AC4264">
        <v>4126405</v>
      </c>
      <c r="AD4264" t="s">
        <v>1968</v>
      </c>
      <c r="AE4264">
        <v>100</v>
      </c>
      <c r="AF4264">
        <v>4126405</v>
      </c>
      <c r="AG4264" t="s">
        <v>1968</v>
      </c>
      <c r="AH4264" t="s">
        <v>5940</v>
      </c>
      <c r="AI4264">
        <v>4126405</v>
      </c>
      <c r="AJ4264" t="s">
        <v>1968</v>
      </c>
      <c r="AK4264">
        <v>51</v>
      </c>
      <c r="AL4264">
        <v>4126405</v>
      </c>
      <c r="AM4264" t="s">
        <v>1968</v>
      </c>
      <c r="AN4264">
        <v>58050</v>
      </c>
      <c r="AO4264">
        <v>0</v>
      </c>
      <c r="AP4264">
        <v>4208104</v>
      </c>
      <c r="AQ4264" t="s">
        <v>2128</v>
      </c>
      <c r="AR4264">
        <v>45700</v>
      </c>
    </row>
    <row r="4265" spans="1:44" x14ac:dyDescent="0.25">
      <c r="A4265">
        <v>2608404</v>
      </c>
      <c r="B4265">
        <v>5</v>
      </c>
      <c r="C4265" t="s">
        <v>884</v>
      </c>
      <c r="D4265" t="s">
        <v>5459</v>
      </c>
      <c r="E4265" t="s">
        <v>5940</v>
      </c>
      <c r="F4265" t="s">
        <v>5940</v>
      </c>
      <c r="G4265">
        <v>100</v>
      </c>
      <c r="H4265" t="s">
        <v>5940</v>
      </c>
      <c r="I4265" t="s">
        <v>5940</v>
      </c>
      <c r="J4265">
        <v>2700</v>
      </c>
      <c r="K4265">
        <v>0</v>
      </c>
      <c r="L4265">
        <v>0</v>
      </c>
      <c r="M4265">
        <v>100</v>
      </c>
      <c r="N4265">
        <v>0</v>
      </c>
      <c r="O4265">
        <v>0</v>
      </c>
      <c r="P4265">
        <v>3150</v>
      </c>
      <c r="R4265">
        <v>2608404</v>
      </c>
      <c r="S4265" t="s">
        <v>5940</v>
      </c>
      <c r="T4265" t="s">
        <v>5940</v>
      </c>
      <c r="U4265">
        <v>100</v>
      </c>
      <c r="V4265" t="s">
        <v>5940</v>
      </c>
      <c r="W4265" t="s">
        <v>5940</v>
      </c>
      <c r="X4265">
        <v>2700</v>
      </c>
      <c r="Z4265">
        <v>4126504</v>
      </c>
      <c r="AB4265" t="s">
        <v>5940</v>
      </c>
      <c r="AC4265">
        <v>4126504</v>
      </c>
      <c r="AD4265" t="s">
        <v>1969</v>
      </c>
      <c r="AE4265">
        <v>332</v>
      </c>
      <c r="AF4265">
        <v>4126504</v>
      </c>
      <c r="AG4265" t="s">
        <v>1969</v>
      </c>
      <c r="AH4265" t="s">
        <v>5940</v>
      </c>
      <c r="AI4265">
        <v>4126504</v>
      </c>
      <c r="AJ4265" t="s">
        <v>1969</v>
      </c>
      <c r="AK4265">
        <v>16</v>
      </c>
      <c r="AL4265">
        <v>4126504</v>
      </c>
      <c r="AM4265" t="s">
        <v>1969</v>
      </c>
      <c r="AN4265">
        <v>48360</v>
      </c>
      <c r="AO4265">
        <v>0</v>
      </c>
      <c r="AP4265">
        <v>4208203</v>
      </c>
      <c r="AQ4265" t="s">
        <v>2129</v>
      </c>
      <c r="AR4265" t="s">
        <v>5940</v>
      </c>
    </row>
    <row r="4266" spans="1:44" x14ac:dyDescent="0.25">
      <c r="A4266">
        <v>2608453</v>
      </c>
      <c r="B4266">
        <v>5</v>
      </c>
      <c r="C4266" t="s">
        <v>884</v>
      </c>
      <c r="D4266" t="s">
        <v>5460</v>
      </c>
      <c r="E4266">
        <v>100000</v>
      </c>
      <c r="F4266" t="s">
        <v>5940</v>
      </c>
      <c r="G4266" t="s">
        <v>5940</v>
      </c>
      <c r="H4266" t="s">
        <v>5940</v>
      </c>
      <c r="I4266" t="s">
        <v>5940</v>
      </c>
      <c r="J4266" t="s">
        <v>5940</v>
      </c>
      <c r="K4266">
        <v>100000</v>
      </c>
      <c r="L4266">
        <v>0</v>
      </c>
      <c r="M4266">
        <v>0</v>
      </c>
      <c r="N4266">
        <v>0</v>
      </c>
      <c r="O4266">
        <v>0</v>
      </c>
      <c r="P4266">
        <v>0</v>
      </c>
      <c r="R4266">
        <v>2608453</v>
      </c>
      <c r="S4266">
        <v>100000</v>
      </c>
      <c r="T4266" t="s">
        <v>5940</v>
      </c>
      <c r="U4266" t="s">
        <v>5940</v>
      </c>
      <c r="V4266" t="s">
        <v>5940</v>
      </c>
      <c r="W4266" t="s">
        <v>5940</v>
      </c>
      <c r="X4266" t="s">
        <v>5940</v>
      </c>
      <c r="Z4266">
        <v>4126603</v>
      </c>
      <c r="AB4266" t="s">
        <v>5940</v>
      </c>
      <c r="AC4266">
        <v>4126603</v>
      </c>
      <c r="AD4266" t="s">
        <v>1970</v>
      </c>
      <c r="AE4266">
        <v>143</v>
      </c>
      <c r="AF4266">
        <v>4126603</v>
      </c>
      <c r="AG4266" t="s">
        <v>1970</v>
      </c>
      <c r="AH4266">
        <v>10000</v>
      </c>
      <c r="AI4266">
        <v>4126603</v>
      </c>
      <c r="AJ4266" t="s">
        <v>1970</v>
      </c>
      <c r="AK4266">
        <v>1200</v>
      </c>
      <c r="AL4266">
        <v>4126603</v>
      </c>
      <c r="AM4266" t="s">
        <v>1970</v>
      </c>
      <c r="AN4266">
        <v>855</v>
      </c>
      <c r="AO4266">
        <v>0</v>
      </c>
      <c r="AP4266">
        <v>4208401</v>
      </c>
      <c r="AQ4266" t="s">
        <v>2131</v>
      </c>
      <c r="AR4266">
        <v>13290</v>
      </c>
    </row>
    <row r="4267" spans="1:44" x14ac:dyDescent="0.25">
      <c r="A4267">
        <v>2608503</v>
      </c>
      <c r="B4267">
        <v>5</v>
      </c>
      <c r="C4267" t="s">
        <v>884</v>
      </c>
      <c r="D4267" t="s">
        <v>5461</v>
      </c>
      <c r="E4267">
        <v>282000</v>
      </c>
      <c r="F4267" t="s">
        <v>5940</v>
      </c>
      <c r="G4267">
        <v>12</v>
      </c>
      <c r="H4267" t="s">
        <v>5940</v>
      </c>
      <c r="I4267" t="s">
        <v>5940</v>
      </c>
      <c r="J4267">
        <v>9</v>
      </c>
      <c r="K4267">
        <v>282000</v>
      </c>
      <c r="L4267">
        <v>0</v>
      </c>
      <c r="M4267">
        <v>48</v>
      </c>
      <c r="N4267">
        <v>0</v>
      </c>
      <c r="O4267">
        <v>0</v>
      </c>
      <c r="P4267">
        <v>30</v>
      </c>
      <c r="R4267">
        <v>2608503</v>
      </c>
      <c r="S4267">
        <v>282000</v>
      </c>
      <c r="T4267" t="s">
        <v>5940</v>
      </c>
      <c r="U4267">
        <v>12</v>
      </c>
      <c r="V4267" t="s">
        <v>5940</v>
      </c>
      <c r="W4267" t="s">
        <v>5940</v>
      </c>
      <c r="X4267">
        <v>9</v>
      </c>
      <c r="Z4267">
        <v>4126652</v>
      </c>
      <c r="AB4267" t="s">
        <v>5940</v>
      </c>
      <c r="AC4267">
        <v>4126652</v>
      </c>
      <c r="AD4267" t="s">
        <v>1971</v>
      </c>
      <c r="AE4267">
        <v>21</v>
      </c>
      <c r="AF4267">
        <v>4126652</v>
      </c>
      <c r="AG4267" t="s">
        <v>1971</v>
      </c>
      <c r="AH4267">
        <v>400</v>
      </c>
      <c r="AI4267">
        <v>4126652</v>
      </c>
      <c r="AJ4267" t="s">
        <v>1971</v>
      </c>
      <c r="AK4267">
        <v>162</v>
      </c>
      <c r="AL4267">
        <v>4126652</v>
      </c>
      <c r="AM4267" t="s">
        <v>1971</v>
      </c>
      <c r="AN4267">
        <v>6719</v>
      </c>
      <c r="AO4267">
        <v>0</v>
      </c>
      <c r="AP4267">
        <v>4208450</v>
      </c>
      <c r="AQ4267" t="s">
        <v>2132</v>
      </c>
      <c r="AR4267">
        <v>25</v>
      </c>
    </row>
    <row r="4268" spans="1:44" x14ac:dyDescent="0.25">
      <c r="A4268">
        <v>2608602</v>
      </c>
      <c r="B4268">
        <v>5</v>
      </c>
      <c r="C4268" t="s">
        <v>884</v>
      </c>
      <c r="D4268" t="s">
        <v>5462</v>
      </c>
      <c r="E4268" t="s">
        <v>5940</v>
      </c>
      <c r="F4268" t="s">
        <v>5940</v>
      </c>
      <c r="G4268">
        <v>392</v>
      </c>
      <c r="H4268">
        <v>2</v>
      </c>
      <c r="I4268" t="s">
        <v>5940</v>
      </c>
      <c r="J4268">
        <v>1050</v>
      </c>
      <c r="K4268">
        <v>0</v>
      </c>
      <c r="L4268">
        <v>0</v>
      </c>
      <c r="M4268">
        <v>810</v>
      </c>
      <c r="N4268">
        <v>0</v>
      </c>
      <c r="O4268">
        <v>0</v>
      </c>
      <c r="P4268">
        <v>578</v>
      </c>
      <c r="R4268">
        <v>2608602</v>
      </c>
      <c r="S4268" t="s">
        <v>5940</v>
      </c>
      <c r="T4268" t="s">
        <v>5940</v>
      </c>
      <c r="U4268">
        <v>392</v>
      </c>
      <c r="V4268">
        <v>2</v>
      </c>
      <c r="W4268" t="s">
        <v>5940</v>
      </c>
      <c r="X4268">
        <v>1050</v>
      </c>
      <c r="Z4268">
        <v>4126678</v>
      </c>
      <c r="AB4268" t="s">
        <v>5940</v>
      </c>
      <c r="AC4268">
        <v>4126678</v>
      </c>
      <c r="AD4268" t="s">
        <v>1972</v>
      </c>
      <c r="AE4268">
        <v>1173</v>
      </c>
      <c r="AF4268">
        <v>4126678</v>
      </c>
      <c r="AG4268" t="s">
        <v>1972</v>
      </c>
      <c r="AH4268" t="s">
        <v>5940</v>
      </c>
      <c r="AI4268">
        <v>4126678</v>
      </c>
      <c r="AJ4268" t="s">
        <v>1972</v>
      </c>
      <c r="AK4268">
        <v>2619</v>
      </c>
      <c r="AL4268">
        <v>4126678</v>
      </c>
      <c r="AM4268" t="s">
        <v>1972</v>
      </c>
      <c r="AN4268">
        <v>34848</v>
      </c>
      <c r="AO4268">
        <v>0</v>
      </c>
      <c r="AP4268">
        <v>4208500</v>
      </c>
      <c r="AQ4268" t="s">
        <v>2133</v>
      </c>
      <c r="AR4268">
        <v>30900</v>
      </c>
    </row>
    <row r="4269" spans="1:44" x14ac:dyDescent="0.25">
      <c r="A4269">
        <v>2608701</v>
      </c>
      <c r="B4269">
        <v>5</v>
      </c>
      <c r="C4269" t="s">
        <v>884</v>
      </c>
      <c r="D4269" t="s">
        <v>5463</v>
      </c>
      <c r="E4269">
        <v>10000</v>
      </c>
      <c r="F4269" t="s">
        <v>5940</v>
      </c>
      <c r="G4269">
        <v>18</v>
      </c>
      <c r="H4269" t="s">
        <v>5940</v>
      </c>
      <c r="I4269" t="s">
        <v>5940</v>
      </c>
      <c r="J4269">
        <v>19</v>
      </c>
      <c r="K4269">
        <v>8750</v>
      </c>
      <c r="L4269">
        <v>0</v>
      </c>
      <c r="M4269">
        <v>216</v>
      </c>
      <c r="N4269">
        <v>0</v>
      </c>
      <c r="O4269">
        <v>0</v>
      </c>
      <c r="P4269">
        <v>174</v>
      </c>
      <c r="R4269">
        <v>2608701</v>
      </c>
      <c r="S4269">
        <v>10000</v>
      </c>
      <c r="T4269" t="s">
        <v>5940</v>
      </c>
      <c r="U4269">
        <v>18</v>
      </c>
      <c r="V4269" t="s">
        <v>5940</v>
      </c>
      <c r="W4269" t="s">
        <v>5940</v>
      </c>
      <c r="X4269">
        <v>19</v>
      </c>
      <c r="Z4269">
        <v>4126702</v>
      </c>
      <c r="AB4269">
        <v>112</v>
      </c>
      <c r="AC4269">
        <v>4126702</v>
      </c>
      <c r="AD4269" t="s">
        <v>1973</v>
      </c>
      <c r="AE4269">
        <v>10</v>
      </c>
      <c r="AF4269">
        <v>4126702</v>
      </c>
      <c r="AG4269" t="s">
        <v>1973</v>
      </c>
      <c r="AH4269">
        <v>217311</v>
      </c>
      <c r="AI4269">
        <v>4126702</v>
      </c>
      <c r="AJ4269" t="s">
        <v>1973</v>
      </c>
      <c r="AK4269">
        <v>54</v>
      </c>
      <c r="AL4269">
        <v>4126702</v>
      </c>
      <c r="AM4269" t="s">
        <v>1973</v>
      </c>
      <c r="AN4269">
        <v>735</v>
      </c>
      <c r="AO4269">
        <v>0</v>
      </c>
      <c r="AP4269">
        <v>4208609</v>
      </c>
      <c r="AQ4269" t="s">
        <v>2134</v>
      </c>
      <c r="AR4269">
        <v>7020</v>
      </c>
    </row>
    <row r="4270" spans="1:44" x14ac:dyDescent="0.25">
      <c r="A4270">
        <v>2608750</v>
      </c>
      <c r="B4270">
        <v>5</v>
      </c>
      <c r="C4270" t="s">
        <v>884</v>
      </c>
      <c r="D4270" t="s">
        <v>5464</v>
      </c>
      <c r="E4270" t="s">
        <v>5940</v>
      </c>
      <c r="F4270" t="s">
        <v>5940</v>
      </c>
      <c r="G4270">
        <v>280</v>
      </c>
      <c r="H4270" t="s">
        <v>5940</v>
      </c>
      <c r="I4270">
        <v>580</v>
      </c>
      <c r="J4270">
        <v>432</v>
      </c>
      <c r="K4270">
        <v>0</v>
      </c>
      <c r="L4270">
        <v>0</v>
      </c>
      <c r="M4270">
        <v>126</v>
      </c>
      <c r="N4270">
        <v>0</v>
      </c>
      <c r="O4270">
        <v>250</v>
      </c>
      <c r="P4270">
        <v>568</v>
      </c>
      <c r="R4270">
        <v>2608750</v>
      </c>
      <c r="S4270" t="s">
        <v>5940</v>
      </c>
      <c r="T4270" t="s">
        <v>5940</v>
      </c>
      <c r="U4270">
        <v>280</v>
      </c>
      <c r="V4270" t="s">
        <v>5940</v>
      </c>
      <c r="W4270">
        <v>580</v>
      </c>
      <c r="X4270">
        <v>432</v>
      </c>
      <c r="Z4270">
        <v>4126801</v>
      </c>
      <c r="AB4270">
        <v>188</v>
      </c>
      <c r="AC4270">
        <v>4126801</v>
      </c>
      <c r="AD4270" t="s">
        <v>1974</v>
      </c>
      <c r="AE4270">
        <v>15</v>
      </c>
      <c r="AF4270">
        <v>4126801</v>
      </c>
      <c r="AG4270" t="s">
        <v>1974</v>
      </c>
      <c r="AH4270">
        <v>1133320</v>
      </c>
      <c r="AI4270">
        <v>4126801</v>
      </c>
      <c r="AJ4270" t="s">
        <v>1974</v>
      </c>
      <c r="AK4270">
        <v>18</v>
      </c>
      <c r="AL4270">
        <v>4126801</v>
      </c>
      <c r="AM4270" t="s">
        <v>1974</v>
      </c>
      <c r="AN4270">
        <v>2400</v>
      </c>
      <c r="AO4270">
        <v>0</v>
      </c>
      <c r="AP4270">
        <v>4208708</v>
      </c>
      <c r="AQ4270" t="s">
        <v>2135</v>
      </c>
      <c r="AR4270">
        <v>4350</v>
      </c>
    </row>
    <row r="4271" spans="1:44" x14ac:dyDescent="0.25">
      <c r="A4271">
        <v>2608800</v>
      </c>
      <c r="B4271">
        <v>5</v>
      </c>
      <c r="C4271" t="s">
        <v>884</v>
      </c>
      <c r="D4271" t="s">
        <v>5465</v>
      </c>
      <c r="E4271" t="s">
        <v>5940</v>
      </c>
      <c r="F4271" t="s">
        <v>5940</v>
      </c>
      <c r="G4271">
        <v>1125</v>
      </c>
      <c r="H4271" t="s">
        <v>5940</v>
      </c>
      <c r="I4271" t="s">
        <v>5940</v>
      </c>
      <c r="J4271">
        <v>3270</v>
      </c>
      <c r="K4271">
        <v>0</v>
      </c>
      <c r="L4271">
        <v>0</v>
      </c>
      <c r="M4271">
        <v>780</v>
      </c>
      <c r="N4271">
        <v>0</v>
      </c>
      <c r="O4271">
        <v>0</v>
      </c>
      <c r="P4271">
        <v>2800</v>
      </c>
      <c r="R4271">
        <v>2608800</v>
      </c>
      <c r="S4271" t="s">
        <v>5940</v>
      </c>
      <c r="T4271" t="s">
        <v>5940</v>
      </c>
      <c r="U4271">
        <v>1125</v>
      </c>
      <c r="V4271" t="s">
        <v>5940</v>
      </c>
      <c r="W4271" t="s">
        <v>5940</v>
      </c>
      <c r="X4271">
        <v>3270</v>
      </c>
      <c r="Z4271">
        <v>4126900</v>
      </c>
      <c r="AB4271">
        <v>488</v>
      </c>
      <c r="AC4271">
        <v>4126900</v>
      </c>
      <c r="AD4271" t="s">
        <v>1975</v>
      </c>
      <c r="AE4271">
        <v>3405</v>
      </c>
      <c r="AF4271">
        <v>4126900</v>
      </c>
      <c r="AG4271" t="s">
        <v>1975</v>
      </c>
      <c r="AH4271">
        <v>216965</v>
      </c>
      <c r="AI4271">
        <v>4126900</v>
      </c>
      <c r="AJ4271" t="s">
        <v>1975</v>
      </c>
      <c r="AK4271">
        <v>50</v>
      </c>
      <c r="AL4271">
        <v>4126900</v>
      </c>
      <c r="AM4271" t="s">
        <v>1975</v>
      </c>
      <c r="AN4271">
        <v>3850</v>
      </c>
      <c r="AO4271">
        <v>0</v>
      </c>
      <c r="AP4271">
        <v>4208807</v>
      </c>
      <c r="AQ4271" t="s">
        <v>2136</v>
      </c>
      <c r="AR4271">
        <v>275</v>
      </c>
    </row>
    <row r="4272" spans="1:44" x14ac:dyDescent="0.25">
      <c r="A4272">
        <v>2608909</v>
      </c>
      <c r="B4272">
        <v>5</v>
      </c>
      <c r="C4272" t="s">
        <v>884</v>
      </c>
      <c r="D4272" t="s">
        <v>5466</v>
      </c>
      <c r="E4272">
        <v>38500</v>
      </c>
      <c r="F4272" t="s">
        <v>5940</v>
      </c>
      <c r="G4272">
        <v>480</v>
      </c>
      <c r="H4272">
        <v>3</v>
      </c>
      <c r="I4272" t="s">
        <v>5940</v>
      </c>
      <c r="J4272">
        <v>126</v>
      </c>
      <c r="K4272">
        <v>38500</v>
      </c>
      <c r="L4272">
        <v>0</v>
      </c>
      <c r="M4272">
        <v>800</v>
      </c>
      <c r="N4272">
        <v>18</v>
      </c>
      <c r="O4272">
        <v>0</v>
      </c>
      <c r="P4272">
        <v>12</v>
      </c>
      <c r="R4272">
        <v>2608909</v>
      </c>
      <c r="S4272">
        <v>38500</v>
      </c>
      <c r="T4272" t="s">
        <v>5940</v>
      </c>
      <c r="U4272">
        <v>480</v>
      </c>
      <c r="V4272">
        <v>3</v>
      </c>
      <c r="W4272" t="s">
        <v>5940</v>
      </c>
      <c r="X4272">
        <v>126</v>
      </c>
      <c r="Z4272">
        <v>4127007</v>
      </c>
      <c r="AB4272" t="s">
        <v>5940</v>
      </c>
      <c r="AC4272">
        <v>4127007</v>
      </c>
      <c r="AD4272" t="s">
        <v>1976</v>
      </c>
      <c r="AE4272">
        <v>1168</v>
      </c>
      <c r="AF4272">
        <v>4127007</v>
      </c>
      <c r="AG4272" t="s">
        <v>1976</v>
      </c>
      <c r="AH4272" t="s">
        <v>5940</v>
      </c>
      <c r="AI4272">
        <v>4127007</v>
      </c>
      <c r="AJ4272" t="s">
        <v>1976</v>
      </c>
      <c r="AK4272">
        <v>7627</v>
      </c>
      <c r="AL4272">
        <v>4127007</v>
      </c>
      <c r="AM4272" t="s">
        <v>1976</v>
      </c>
      <c r="AN4272">
        <v>41882</v>
      </c>
      <c r="AO4272">
        <v>0</v>
      </c>
      <c r="AP4272">
        <v>4208906</v>
      </c>
      <c r="AQ4272" t="s">
        <v>2137</v>
      </c>
      <c r="AR4272">
        <v>960</v>
      </c>
    </row>
    <row r="4273" spans="1:44" x14ac:dyDescent="0.25">
      <c r="A4273">
        <v>2609006</v>
      </c>
      <c r="B4273">
        <v>5</v>
      </c>
      <c r="C4273" t="s">
        <v>884</v>
      </c>
      <c r="D4273" t="s">
        <v>5467</v>
      </c>
      <c r="E4273">
        <v>144800</v>
      </c>
      <c r="F4273" t="s">
        <v>5940</v>
      </c>
      <c r="G4273">
        <v>5</v>
      </c>
      <c r="H4273" t="s">
        <v>5940</v>
      </c>
      <c r="I4273" t="s">
        <v>5940</v>
      </c>
      <c r="J4273">
        <v>10</v>
      </c>
      <c r="K4273">
        <v>230400</v>
      </c>
      <c r="L4273">
        <v>0</v>
      </c>
      <c r="M4273">
        <v>4</v>
      </c>
      <c r="N4273">
        <v>0</v>
      </c>
      <c r="O4273">
        <v>0</v>
      </c>
      <c r="P4273">
        <v>8</v>
      </c>
      <c r="R4273">
        <v>2609006</v>
      </c>
      <c r="S4273">
        <v>144800</v>
      </c>
      <c r="T4273" t="s">
        <v>5940</v>
      </c>
      <c r="U4273">
        <v>5</v>
      </c>
      <c r="V4273" t="s">
        <v>5940</v>
      </c>
      <c r="W4273" t="s">
        <v>5940</v>
      </c>
      <c r="X4273">
        <v>10</v>
      </c>
      <c r="Z4273">
        <v>4127106</v>
      </c>
      <c r="AB4273" t="s">
        <v>5940</v>
      </c>
      <c r="AC4273">
        <v>4127106</v>
      </c>
      <c r="AD4273" t="s">
        <v>1977</v>
      </c>
      <c r="AE4273" t="s">
        <v>5940</v>
      </c>
      <c r="AF4273">
        <v>4127106</v>
      </c>
      <c r="AG4273" t="s">
        <v>1977</v>
      </c>
      <c r="AH4273" t="s">
        <v>5940</v>
      </c>
      <c r="AI4273">
        <v>4127106</v>
      </c>
      <c r="AJ4273" t="s">
        <v>1977</v>
      </c>
      <c r="AK4273">
        <v>13</v>
      </c>
      <c r="AL4273">
        <v>4127106</v>
      </c>
      <c r="AM4273" t="s">
        <v>1977</v>
      </c>
      <c r="AN4273">
        <v>625</v>
      </c>
      <c r="AO4273">
        <v>0</v>
      </c>
      <c r="AP4273">
        <v>4208955</v>
      </c>
      <c r="AQ4273" t="s">
        <v>2138</v>
      </c>
      <c r="AR4273">
        <v>5256</v>
      </c>
    </row>
    <row r="4274" spans="1:44" x14ac:dyDescent="0.25">
      <c r="A4274">
        <v>2609105</v>
      </c>
      <c r="B4274">
        <v>5</v>
      </c>
      <c r="C4274" t="s">
        <v>884</v>
      </c>
      <c r="D4274" t="s">
        <v>5468</v>
      </c>
      <c r="E4274">
        <v>18000</v>
      </c>
      <c r="F4274" t="s">
        <v>5940</v>
      </c>
      <c r="G4274">
        <v>15</v>
      </c>
      <c r="H4274" t="s">
        <v>5940</v>
      </c>
      <c r="I4274" t="s">
        <v>5940</v>
      </c>
      <c r="J4274" t="s">
        <v>5940</v>
      </c>
      <c r="K4274">
        <v>18000</v>
      </c>
      <c r="L4274">
        <v>0</v>
      </c>
      <c r="M4274">
        <v>9</v>
      </c>
      <c r="N4274">
        <v>0</v>
      </c>
      <c r="O4274">
        <v>0</v>
      </c>
      <c r="P4274">
        <v>0</v>
      </c>
      <c r="R4274">
        <v>2609105</v>
      </c>
      <c r="S4274">
        <v>18000</v>
      </c>
      <c r="T4274" t="s">
        <v>5940</v>
      </c>
      <c r="U4274">
        <v>15</v>
      </c>
      <c r="V4274" t="s">
        <v>5940</v>
      </c>
      <c r="W4274" t="s">
        <v>5940</v>
      </c>
      <c r="X4274" t="s">
        <v>5940</v>
      </c>
      <c r="Z4274">
        <v>4127205</v>
      </c>
      <c r="AB4274">
        <v>9</v>
      </c>
      <c r="AC4274">
        <v>4127205</v>
      </c>
      <c r="AD4274" t="s">
        <v>1978</v>
      </c>
      <c r="AE4274">
        <v>70</v>
      </c>
      <c r="AF4274">
        <v>4127205</v>
      </c>
      <c r="AG4274" t="s">
        <v>1978</v>
      </c>
      <c r="AH4274">
        <v>124100</v>
      </c>
      <c r="AI4274">
        <v>4127205</v>
      </c>
      <c r="AJ4274" t="s">
        <v>1978</v>
      </c>
      <c r="AK4274">
        <v>72</v>
      </c>
      <c r="AL4274">
        <v>4127205</v>
      </c>
      <c r="AM4274" t="s">
        <v>1978</v>
      </c>
      <c r="AN4274">
        <v>37000</v>
      </c>
      <c r="AO4274">
        <v>0</v>
      </c>
      <c r="AP4274">
        <v>4209003</v>
      </c>
      <c r="AQ4274" t="s">
        <v>2139</v>
      </c>
      <c r="AR4274">
        <v>9360</v>
      </c>
    </row>
    <row r="4275" spans="1:44" x14ac:dyDescent="0.25">
      <c r="A4275">
        <v>2609154</v>
      </c>
      <c r="B4275">
        <v>5</v>
      </c>
      <c r="C4275" t="s">
        <v>884</v>
      </c>
      <c r="D4275" t="s">
        <v>5469</v>
      </c>
      <c r="E4275" t="s">
        <v>5940</v>
      </c>
      <c r="F4275" t="s">
        <v>5940</v>
      </c>
      <c r="G4275">
        <v>1020</v>
      </c>
      <c r="H4275">
        <v>100</v>
      </c>
      <c r="I4275" t="s">
        <v>5940</v>
      </c>
      <c r="J4275">
        <v>1020</v>
      </c>
      <c r="K4275">
        <v>0</v>
      </c>
      <c r="L4275">
        <v>0</v>
      </c>
      <c r="M4275">
        <v>4320</v>
      </c>
      <c r="N4275">
        <v>40</v>
      </c>
      <c r="O4275">
        <v>0</v>
      </c>
      <c r="P4275">
        <v>4620</v>
      </c>
      <c r="R4275">
        <v>2609154</v>
      </c>
      <c r="S4275" t="s">
        <v>5940</v>
      </c>
      <c r="T4275" t="s">
        <v>5940</v>
      </c>
      <c r="U4275">
        <v>1020</v>
      </c>
      <c r="V4275">
        <v>100</v>
      </c>
      <c r="W4275" t="s">
        <v>5940</v>
      </c>
      <c r="X4275">
        <v>1020</v>
      </c>
      <c r="Z4275">
        <v>4127304</v>
      </c>
      <c r="AB4275">
        <v>520</v>
      </c>
      <c r="AC4275">
        <v>4127304</v>
      </c>
      <c r="AD4275" t="s">
        <v>1979</v>
      </c>
      <c r="AE4275">
        <v>836</v>
      </c>
      <c r="AF4275">
        <v>4127304</v>
      </c>
      <c r="AG4275" t="s">
        <v>1979</v>
      </c>
      <c r="AH4275">
        <v>104963</v>
      </c>
      <c r="AI4275">
        <v>4127304</v>
      </c>
      <c r="AJ4275" t="s">
        <v>1979</v>
      </c>
      <c r="AK4275">
        <v>132</v>
      </c>
      <c r="AL4275">
        <v>4127304</v>
      </c>
      <c r="AM4275" t="s">
        <v>1979</v>
      </c>
      <c r="AN4275">
        <v>700</v>
      </c>
      <c r="AO4275">
        <v>0</v>
      </c>
      <c r="AP4275">
        <v>4209102</v>
      </c>
      <c r="AQ4275" t="s">
        <v>2140</v>
      </c>
      <c r="AR4275">
        <v>340</v>
      </c>
    </row>
    <row r="4276" spans="1:44" x14ac:dyDescent="0.25">
      <c r="A4276">
        <v>2609204</v>
      </c>
      <c r="B4276">
        <v>5</v>
      </c>
      <c r="C4276" t="s">
        <v>884</v>
      </c>
      <c r="D4276" t="s">
        <v>5470</v>
      </c>
      <c r="E4276">
        <v>155400</v>
      </c>
      <c r="F4276" t="s">
        <v>5940</v>
      </c>
      <c r="G4276">
        <v>0</v>
      </c>
      <c r="H4276" t="s">
        <v>5940</v>
      </c>
      <c r="I4276" t="s">
        <v>5940</v>
      </c>
      <c r="J4276" t="s">
        <v>5940</v>
      </c>
      <c r="K4276">
        <v>215000</v>
      </c>
      <c r="L4276">
        <v>0</v>
      </c>
      <c r="M4276">
        <v>0</v>
      </c>
      <c r="N4276">
        <v>0</v>
      </c>
      <c r="O4276">
        <v>0</v>
      </c>
      <c r="P4276">
        <v>0</v>
      </c>
      <c r="R4276">
        <v>2609204</v>
      </c>
      <c r="S4276">
        <v>155400</v>
      </c>
      <c r="T4276" t="s">
        <v>5940</v>
      </c>
      <c r="U4276">
        <v>0</v>
      </c>
      <c r="V4276" t="s">
        <v>5940</v>
      </c>
      <c r="W4276" t="s">
        <v>5940</v>
      </c>
      <c r="X4276" t="s">
        <v>5940</v>
      </c>
      <c r="Z4276">
        <v>4127403</v>
      </c>
      <c r="AB4276">
        <v>390</v>
      </c>
      <c r="AC4276">
        <v>4127403</v>
      </c>
      <c r="AD4276" t="s">
        <v>1980</v>
      </c>
      <c r="AE4276">
        <v>250</v>
      </c>
      <c r="AF4276">
        <v>4127403</v>
      </c>
      <c r="AG4276" t="s">
        <v>1980</v>
      </c>
      <c r="AH4276" t="s">
        <v>5940</v>
      </c>
      <c r="AI4276">
        <v>4127403</v>
      </c>
      <c r="AJ4276" t="s">
        <v>1980</v>
      </c>
      <c r="AK4276">
        <v>120</v>
      </c>
      <c r="AL4276">
        <v>4127403</v>
      </c>
      <c r="AM4276" t="s">
        <v>1980</v>
      </c>
      <c r="AN4276">
        <v>112832</v>
      </c>
      <c r="AO4276">
        <v>0</v>
      </c>
      <c r="AP4276">
        <v>4209151</v>
      </c>
      <c r="AQ4276" t="s">
        <v>2141</v>
      </c>
      <c r="AR4276">
        <v>828</v>
      </c>
    </row>
    <row r="4277" spans="1:44" x14ac:dyDescent="0.25">
      <c r="A4277">
        <v>2609303</v>
      </c>
      <c r="B4277">
        <v>5</v>
      </c>
      <c r="C4277" t="s">
        <v>884</v>
      </c>
      <c r="D4277" t="s">
        <v>5471</v>
      </c>
      <c r="E4277" t="s">
        <v>5940</v>
      </c>
      <c r="F4277" t="s">
        <v>5940</v>
      </c>
      <c r="G4277">
        <v>720</v>
      </c>
      <c r="H4277">
        <v>72</v>
      </c>
      <c r="I4277" t="s">
        <v>5940</v>
      </c>
      <c r="J4277">
        <v>767</v>
      </c>
      <c r="K4277">
        <v>0</v>
      </c>
      <c r="L4277">
        <v>0</v>
      </c>
      <c r="M4277">
        <v>1600</v>
      </c>
      <c r="N4277">
        <v>18</v>
      </c>
      <c r="O4277">
        <v>0</v>
      </c>
      <c r="P4277">
        <v>2148</v>
      </c>
      <c r="R4277">
        <v>2609303</v>
      </c>
      <c r="S4277" t="s">
        <v>5940</v>
      </c>
      <c r="T4277" t="s">
        <v>5940</v>
      </c>
      <c r="U4277">
        <v>720</v>
      </c>
      <c r="V4277">
        <v>72</v>
      </c>
      <c r="W4277" t="s">
        <v>5940</v>
      </c>
      <c r="X4277">
        <v>767</v>
      </c>
      <c r="Z4277">
        <v>4127502</v>
      </c>
      <c r="AB4277" t="s">
        <v>5940</v>
      </c>
      <c r="AC4277">
        <v>4127502</v>
      </c>
      <c r="AD4277" t="s">
        <v>1981</v>
      </c>
      <c r="AE4277">
        <v>308</v>
      </c>
      <c r="AF4277">
        <v>4127502</v>
      </c>
      <c r="AG4277" t="s">
        <v>1981</v>
      </c>
      <c r="AH4277" t="s">
        <v>5940</v>
      </c>
      <c r="AI4277">
        <v>4127502</v>
      </c>
      <c r="AJ4277" t="s">
        <v>1981</v>
      </c>
      <c r="AK4277">
        <v>12120</v>
      </c>
      <c r="AL4277">
        <v>4127502</v>
      </c>
      <c r="AM4277" t="s">
        <v>1981</v>
      </c>
      <c r="AN4277">
        <v>191250</v>
      </c>
      <c r="AO4277">
        <v>0</v>
      </c>
      <c r="AP4277">
        <v>4209177</v>
      </c>
      <c r="AQ4277" t="s">
        <v>2142</v>
      </c>
      <c r="AR4277">
        <v>7690</v>
      </c>
    </row>
    <row r="4278" spans="1:44" x14ac:dyDescent="0.25">
      <c r="A4278">
        <v>2614303</v>
      </c>
      <c r="B4278">
        <v>5</v>
      </c>
      <c r="C4278" t="s">
        <v>884</v>
      </c>
      <c r="D4278" t="s">
        <v>5524</v>
      </c>
      <c r="E4278" t="s">
        <v>5940</v>
      </c>
      <c r="F4278" t="s">
        <v>5940</v>
      </c>
      <c r="G4278">
        <v>1760</v>
      </c>
      <c r="H4278" t="s">
        <v>5940</v>
      </c>
      <c r="I4278" t="s">
        <v>5940</v>
      </c>
      <c r="J4278">
        <v>285</v>
      </c>
      <c r="K4278">
        <v>0</v>
      </c>
      <c r="L4278">
        <v>0</v>
      </c>
      <c r="M4278">
        <v>1200</v>
      </c>
      <c r="N4278">
        <v>0</v>
      </c>
      <c r="O4278">
        <v>0</v>
      </c>
      <c r="P4278">
        <v>1170</v>
      </c>
      <c r="R4278">
        <v>2614303</v>
      </c>
      <c r="S4278" t="s">
        <v>5940</v>
      </c>
      <c r="T4278" t="s">
        <v>5940</v>
      </c>
      <c r="U4278">
        <v>1760</v>
      </c>
      <c r="V4278" t="s">
        <v>5940</v>
      </c>
      <c r="W4278" t="s">
        <v>5940</v>
      </c>
      <c r="X4278">
        <v>285</v>
      </c>
      <c r="Z4278">
        <v>4127601</v>
      </c>
      <c r="AB4278" t="s">
        <v>5940</v>
      </c>
      <c r="AC4278">
        <v>4127601</v>
      </c>
      <c r="AD4278" t="s">
        <v>1982</v>
      </c>
      <c r="AE4278">
        <v>32</v>
      </c>
      <c r="AF4278">
        <v>4127601</v>
      </c>
      <c r="AG4278" t="s">
        <v>1982</v>
      </c>
      <c r="AH4278" t="s">
        <v>5940</v>
      </c>
      <c r="AI4278">
        <v>4127601</v>
      </c>
      <c r="AJ4278" t="s">
        <v>1982</v>
      </c>
      <c r="AK4278">
        <v>2408</v>
      </c>
      <c r="AL4278">
        <v>4127601</v>
      </c>
      <c r="AM4278" t="s">
        <v>1982</v>
      </c>
      <c r="AN4278">
        <v>344</v>
      </c>
      <c r="AO4278">
        <v>0</v>
      </c>
      <c r="AP4278">
        <v>4209201</v>
      </c>
      <c r="AQ4278" t="s">
        <v>2143</v>
      </c>
      <c r="AR4278">
        <v>4725</v>
      </c>
    </row>
    <row r="4279" spans="1:44" x14ac:dyDescent="0.25">
      <c r="A4279">
        <v>2609402</v>
      </c>
      <c r="B4279">
        <v>5</v>
      </c>
      <c r="C4279" t="s">
        <v>884</v>
      </c>
      <c r="D4279" t="s">
        <v>5472</v>
      </c>
      <c r="E4279">
        <v>750000</v>
      </c>
      <c r="F4279" t="s">
        <v>5940</v>
      </c>
      <c r="G4279">
        <v>0</v>
      </c>
      <c r="H4279" t="s">
        <v>5940</v>
      </c>
      <c r="I4279" t="s">
        <v>5940</v>
      </c>
      <c r="J4279" t="s">
        <v>5940</v>
      </c>
      <c r="K4279">
        <v>750000</v>
      </c>
      <c r="L4279">
        <v>0</v>
      </c>
      <c r="M4279">
        <v>0</v>
      </c>
      <c r="N4279">
        <v>0</v>
      </c>
      <c r="O4279">
        <v>0</v>
      </c>
      <c r="P4279">
        <v>5</v>
      </c>
      <c r="R4279">
        <v>2609402</v>
      </c>
      <c r="S4279">
        <v>750000</v>
      </c>
      <c r="T4279" t="s">
        <v>5940</v>
      </c>
      <c r="U4279">
        <v>0</v>
      </c>
      <c r="V4279" t="s">
        <v>5940</v>
      </c>
      <c r="W4279" t="s">
        <v>5940</v>
      </c>
      <c r="X4279" t="s">
        <v>5940</v>
      </c>
      <c r="Z4279">
        <v>4127700</v>
      </c>
      <c r="AB4279">
        <v>120</v>
      </c>
      <c r="AC4279">
        <v>4127700</v>
      </c>
      <c r="AD4279" t="s">
        <v>1983</v>
      </c>
      <c r="AE4279" t="s">
        <v>5940</v>
      </c>
      <c r="AF4279">
        <v>4127700</v>
      </c>
      <c r="AG4279" t="s">
        <v>1983</v>
      </c>
      <c r="AH4279">
        <v>1500</v>
      </c>
      <c r="AI4279">
        <v>4127700</v>
      </c>
      <c r="AJ4279" t="s">
        <v>1983</v>
      </c>
      <c r="AK4279">
        <v>2040</v>
      </c>
      <c r="AL4279">
        <v>4127700</v>
      </c>
      <c r="AM4279" t="s">
        <v>1983</v>
      </c>
      <c r="AN4279">
        <v>188496</v>
      </c>
      <c r="AO4279">
        <v>0</v>
      </c>
      <c r="AP4279">
        <v>4209300</v>
      </c>
      <c r="AQ4279" t="s">
        <v>2144</v>
      </c>
      <c r="AR4279">
        <v>15600</v>
      </c>
    </row>
    <row r="4280" spans="1:44" x14ac:dyDescent="0.25">
      <c r="A4280">
        <v>2609501</v>
      </c>
      <c r="B4280">
        <v>5</v>
      </c>
      <c r="C4280" t="s">
        <v>884</v>
      </c>
      <c r="D4280" t="s">
        <v>5473</v>
      </c>
      <c r="E4280">
        <v>358000</v>
      </c>
      <c r="F4280" t="s">
        <v>5940</v>
      </c>
      <c r="G4280">
        <v>3</v>
      </c>
      <c r="H4280" t="s">
        <v>5940</v>
      </c>
      <c r="I4280" t="s">
        <v>5940</v>
      </c>
      <c r="J4280">
        <v>5</v>
      </c>
      <c r="K4280">
        <v>540600</v>
      </c>
      <c r="L4280">
        <v>0</v>
      </c>
      <c r="M4280">
        <v>6</v>
      </c>
      <c r="N4280">
        <v>0</v>
      </c>
      <c r="O4280">
        <v>0</v>
      </c>
      <c r="P4280">
        <v>7</v>
      </c>
      <c r="R4280">
        <v>2609501</v>
      </c>
      <c r="S4280">
        <v>358000</v>
      </c>
      <c r="T4280" t="s">
        <v>5940</v>
      </c>
      <c r="U4280">
        <v>3</v>
      </c>
      <c r="V4280" t="s">
        <v>5940</v>
      </c>
      <c r="W4280" t="s">
        <v>5940</v>
      </c>
      <c r="X4280">
        <v>5</v>
      </c>
      <c r="Z4280">
        <v>4127809</v>
      </c>
      <c r="AB4280">
        <v>113</v>
      </c>
      <c r="AC4280">
        <v>4127809</v>
      </c>
      <c r="AD4280" t="s">
        <v>1984</v>
      </c>
      <c r="AE4280">
        <v>372</v>
      </c>
      <c r="AF4280">
        <v>4127809</v>
      </c>
      <c r="AG4280" t="s">
        <v>1984</v>
      </c>
      <c r="AH4280">
        <v>4000</v>
      </c>
      <c r="AI4280">
        <v>4127809</v>
      </c>
      <c r="AJ4280" t="s">
        <v>1984</v>
      </c>
      <c r="AK4280">
        <v>2658</v>
      </c>
      <c r="AL4280">
        <v>4127809</v>
      </c>
      <c r="AM4280" t="s">
        <v>1984</v>
      </c>
      <c r="AN4280">
        <v>7700</v>
      </c>
      <c r="AO4280">
        <v>0</v>
      </c>
      <c r="AP4280">
        <v>4209409</v>
      </c>
      <c r="AQ4280" t="s">
        <v>2145</v>
      </c>
      <c r="AR4280">
        <v>216</v>
      </c>
    </row>
    <row r="4281" spans="1:44" x14ac:dyDescent="0.25">
      <c r="A4281">
        <v>2609600</v>
      </c>
      <c r="B4281">
        <v>5</v>
      </c>
      <c r="C4281" t="s">
        <v>884</v>
      </c>
      <c r="D4281" t="s">
        <v>5474</v>
      </c>
      <c r="E4281" t="s">
        <v>5940</v>
      </c>
      <c r="F4281" t="s">
        <v>5940</v>
      </c>
      <c r="G4281">
        <v>0</v>
      </c>
      <c r="H4281" t="s">
        <v>5940</v>
      </c>
      <c r="I4281" t="s">
        <v>5940</v>
      </c>
      <c r="J4281" t="s">
        <v>5940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R4281">
        <v>2609600</v>
      </c>
      <c r="S4281" t="s">
        <v>5940</v>
      </c>
      <c r="T4281" t="s">
        <v>5940</v>
      </c>
      <c r="U4281">
        <v>0</v>
      </c>
      <c r="V4281" t="s">
        <v>5940</v>
      </c>
      <c r="W4281" t="s">
        <v>5940</v>
      </c>
      <c r="X4281" t="s">
        <v>5940</v>
      </c>
      <c r="Z4281">
        <v>4127858</v>
      </c>
      <c r="AB4281">
        <v>54</v>
      </c>
      <c r="AC4281">
        <v>4127858</v>
      </c>
      <c r="AD4281" t="s">
        <v>1985</v>
      </c>
      <c r="AE4281">
        <v>600</v>
      </c>
      <c r="AF4281">
        <v>4127858</v>
      </c>
      <c r="AG4281" t="s">
        <v>1985</v>
      </c>
      <c r="AH4281">
        <v>7200</v>
      </c>
      <c r="AI4281">
        <v>4127858</v>
      </c>
      <c r="AJ4281" t="s">
        <v>1985</v>
      </c>
      <c r="AK4281">
        <v>1735</v>
      </c>
      <c r="AL4281">
        <v>4127858</v>
      </c>
      <c r="AM4281" t="s">
        <v>1985</v>
      </c>
      <c r="AN4281">
        <v>17550</v>
      </c>
      <c r="AO4281">
        <v>0</v>
      </c>
      <c r="AP4281">
        <v>4209458</v>
      </c>
      <c r="AQ4281" t="s">
        <v>2146</v>
      </c>
      <c r="AR4281">
        <v>2118</v>
      </c>
    </row>
    <row r="4282" spans="1:44" x14ac:dyDescent="0.25">
      <c r="A4282">
        <v>2609709</v>
      </c>
      <c r="B4282">
        <v>5</v>
      </c>
      <c r="C4282" t="s">
        <v>884</v>
      </c>
      <c r="D4282" t="s">
        <v>5475</v>
      </c>
      <c r="E4282">
        <v>8940</v>
      </c>
      <c r="F4282" t="s">
        <v>5940</v>
      </c>
      <c r="G4282">
        <v>600</v>
      </c>
      <c r="H4282" t="s">
        <v>5940</v>
      </c>
      <c r="I4282" t="s">
        <v>5940</v>
      </c>
      <c r="J4282">
        <v>165</v>
      </c>
      <c r="K4282">
        <v>1000</v>
      </c>
      <c r="L4282">
        <v>0</v>
      </c>
      <c r="M4282">
        <v>480</v>
      </c>
      <c r="N4282">
        <v>0</v>
      </c>
      <c r="O4282">
        <v>0</v>
      </c>
      <c r="P4282">
        <v>516</v>
      </c>
      <c r="R4282">
        <v>2609709</v>
      </c>
      <c r="S4282">
        <v>8940</v>
      </c>
      <c r="T4282" t="s">
        <v>5940</v>
      </c>
      <c r="U4282">
        <v>600</v>
      </c>
      <c r="V4282" t="s">
        <v>5940</v>
      </c>
      <c r="W4282" t="s">
        <v>5940</v>
      </c>
      <c r="X4282">
        <v>165</v>
      </c>
      <c r="Z4282">
        <v>4127882</v>
      </c>
      <c r="AB4282" t="s">
        <v>5940</v>
      </c>
      <c r="AC4282">
        <v>4127882</v>
      </c>
      <c r="AD4282" t="s">
        <v>1986</v>
      </c>
      <c r="AE4282">
        <v>6</v>
      </c>
      <c r="AF4282">
        <v>4127882</v>
      </c>
      <c r="AG4282" t="s">
        <v>1986</v>
      </c>
      <c r="AH4282" t="s">
        <v>5940</v>
      </c>
      <c r="AI4282">
        <v>4127882</v>
      </c>
      <c r="AJ4282" t="s">
        <v>1986</v>
      </c>
      <c r="AK4282">
        <v>422</v>
      </c>
      <c r="AL4282">
        <v>4127882</v>
      </c>
      <c r="AM4282" t="s">
        <v>1986</v>
      </c>
      <c r="AN4282" t="s">
        <v>5940</v>
      </c>
      <c r="AO4282">
        <v>0</v>
      </c>
      <c r="AP4282">
        <v>4209508</v>
      </c>
      <c r="AQ4282" t="s">
        <v>2147</v>
      </c>
      <c r="AR4282">
        <v>1197</v>
      </c>
    </row>
    <row r="4283" spans="1:44" x14ac:dyDescent="0.25">
      <c r="A4283">
        <v>2609808</v>
      </c>
      <c r="B4283">
        <v>5</v>
      </c>
      <c r="C4283" t="s">
        <v>884</v>
      </c>
      <c r="D4283" t="s">
        <v>5476</v>
      </c>
      <c r="E4283">
        <v>75</v>
      </c>
      <c r="F4283" t="s">
        <v>5940</v>
      </c>
      <c r="G4283">
        <v>40</v>
      </c>
      <c r="H4283" t="s">
        <v>5940</v>
      </c>
      <c r="I4283">
        <v>2400</v>
      </c>
      <c r="J4283">
        <v>450</v>
      </c>
      <c r="K4283">
        <v>125</v>
      </c>
      <c r="L4283">
        <v>0</v>
      </c>
      <c r="M4283">
        <v>18</v>
      </c>
      <c r="N4283">
        <v>0</v>
      </c>
      <c r="O4283">
        <v>520</v>
      </c>
      <c r="P4283">
        <v>720</v>
      </c>
      <c r="R4283">
        <v>2609808</v>
      </c>
      <c r="S4283">
        <v>75</v>
      </c>
      <c r="T4283" t="s">
        <v>5940</v>
      </c>
      <c r="U4283">
        <v>40</v>
      </c>
      <c r="V4283" t="s">
        <v>5940</v>
      </c>
      <c r="W4283">
        <v>2400</v>
      </c>
      <c r="X4283">
        <v>450</v>
      </c>
      <c r="Z4283">
        <v>4127908</v>
      </c>
      <c r="AB4283">
        <v>720</v>
      </c>
      <c r="AC4283">
        <v>4127908</v>
      </c>
      <c r="AD4283" t="s">
        <v>1987</v>
      </c>
      <c r="AE4283">
        <v>50</v>
      </c>
      <c r="AF4283">
        <v>4127908</v>
      </c>
      <c r="AG4283" t="s">
        <v>1987</v>
      </c>
      <c r="AH4283">
        <v>634228</v>
      </c>
      <c r="AI4283">
        <v>4127908</v>
      </c>
      <c r="AJ4283" t="s">
        <v>1987</v>
      </c>
      <c r="AK4283">
        <v>42</v>
      </c>
      <c r="AL4283">
        <v>4127908</v>
      </c>
      <c r="AM4283" t="s">
        <v>1987</v>
      </c>
      <c r="AN4283">
        <v>30000</v>
      </c>
      <c r="AO4283">
        <v>0</v>
      </c>
      <c r="AP4283">
        <v>4209607</v>
      </c>
      <c r="AQ4283" t="s">
        <v>2148</v>
      </c>
      <c r="AR4283">
        <v>2233</v>
      </c>
    </row>
    <row r="4284" spans="1:44" x14ac:dyDescent="0.25">
      <c r="A4284">
        <v>2609907</v>
      </c>
      <c r="B4284">
        <v>5</v>
      </c>
      <c r="C4284" t="s">
        <v>884</v>
      </c>
      <c r="D4284" t="s">
        <v>5477</v>
      </c>
      <c r="E4284">
        <v>200</v>
      </c>
      <c r="F4284" t="s">
        <v>5940</v>
      </c>
      <c r="G4284">
        <v>1800</v>
      </c>
      <c r="H4284">
        <v>132</v>
      </c>
      <c r="I4284">
        <v>5</v>
      </c>
      <c r="J4284">
        <v>1235</v>
      </c>
      <c r="K4284">
        <v>160</v>
      </c>
      <c r="L4284">
        <v>0</v>
      </c>
      <c r="M4284">
        <v>9100</v>
      </c>
      <c r="N4284">
        <v>162</v>
      </c>
      <c r="O4284">
        <v>10</v>
      </c>
      <c r="P4284">
        <v>5760</v>
      </c>
      <c r="R4284">
        <v>2609907</v>
      </c>
      <c r="S4284">
        <v>200</v>
      </c>
      <c r="T4284" t="s">
        <v>5940</v>
      </c>
      <c r="U4284">
        <v>1800</v>
      </c>
      <c r="V4284">
        <v>132</v>
      </c>
      <c r="W4284">
        <v>5</v>
      </c>
      <c r="X4284">
        <v>1235</v>
      </c>
      <c r="Z4284">
        <v>4127957</v>
      </c>
      <c r="AB4284" t="s">
        <v>5940</v>
      </c>
      <c r="AC4284">
        <v>4127957</v>
      </c>
      <c r="AD4284" t="s">
        <v>1988</v>
      </c>
      <c r="AE4284" t="s">
        <v>5940</v>
      </c>
      <c r="AF4284">
        <v>4127957</v>
      </c>
      <c r="AG4284" t="s">
        <v>1988</v>
      </c>
      <c r="AH4284" t="s">
        <v>5940</v>
      </c>
      <c r="AI4284">
        <v>4127957</v>
      </c>
      <c r="AJ4284" t="s">
        <v>1988</v>
      </c>
      <c r="AK4284" t="s">
        <v>5940</v>
      </c>
      <c r="AL4284">
        <v>4127957</v>
      </c>
      <c r="AM4284" t="s">
        <v>1988</v>
      </c>
      <c r="AN4284">
        <v>60750</v>
      </c>
      <c r="AO4284">
        <v>0</v>
      </c>
      <c r="AP4284">
        <v>4209706</v>
      </c>
      <c r="AQ4284" t="s">
        <v>2149</v>
      </c>
      <c r="AR4284">
        <v>7770</v>
      </c>
    </row>
    <row r="4285" spans="1:44" x14ac:dyDescent="0.25">
      <c r="A4285">
        <v>2610004</v>
      </c>
      <c r="B4285">
        <v>5</v>
      </c>
      <c r="C4285" t="s">
        <v>884</v>
      </c>
      <c r="D4285" t="s">
        <v>5478</v>
      </c>
      <c r="E4285">
        <v>405000</v>
      </c>
      <c r="F4285" t="s">
        <v>5940</v>
      </c>
      <c r="G4285">
        <v>0</v>
      </c>
      <c r="H4285" t="s">
        <v>5940</v>
      </c>
      <c r="I4285" t="s">
        <v>5940</v>
      </c>
      <c r="J4285" t="s">
        <v>5940</v>
      </c>
      <c r="K4285">
        <v>615000</v>
      </c>
      <c r="L4285">
        <v>0</v>
      </c>
      <c r="M4285">
        <v>0</v>
      </c>
      <c r="N4285">
        <v>0</v>
      </c>
      <c r="O4285">
        <v>0</v>
      </c>
      <c r="P4285">
        <v>0</v>
      </c>
      <c r="R4285">
        <v>2610004</v>
      </c>
      <c r="S4285">
        <v>405000</v>
      </c>
      <c r="T4285" t="s">
        <v>5940</v>
      </c>
      <c r="U4285">
        <v>0</v>
      </c>
      <c r="V4285" t="s">
        <v>5940</v>
      </c>
      <c r="W4285" t="s">
        <v>5940</v>
      </c>
      <c r="X4285" t="s">
        <v>5940</v>
      </c>
      <c r="Z4285">
        <v>4127965</v>
      </c>
      <c r="AB4285" t="s">
        <v>5940</v>
      </c>
      <c r="AC4285">
        <v>4127965</v>
      </c>
      <c r="AD4285" t="s">
        <v>1989</v>
      </c>
      <c r="AE4285">
        <v>100</v>
      </c>
      <c r="AF4285">
        <v>4127965</v>
      </c>
      <c r="AG4285" t="s">
        <v>1989</v>
      </c>
      <c r="AH4285">
        <v>92</v>
      </c>
      <c r="AI4285">
        <v>4127965</v>
      </c>
      <c r="AJ4285" t="s">
        <v>1989</v>
      </c>
      <c r="AK4285">
        <v>845</v>
      </c>
      <c r="AL4285">
        <v>4127965</v>
      </c>
      <c r="AM4285" t="s">
        <v>1989</v>
      </c>
      <c r="AN4285">
        <v>13545</v>
      </c>
      <c r="AO4285">
        <v>0</v>
      </c>
      <c r="AP4285">
        <v>4209805</v>
      </c>
      <c r="AQ4285" t="s">
        <v>2150</v>
      </c>
      <c r="AR4285">
        <v>1140</v>
      </c>
    </row>
    <row r="4286" spans="1:44" x14ac:dyDescent="0.25">
      <c r="A4286">
        <v>2610103</v>
      </c>
      <c r="B4286">
        <v>5</v>
      </c>
      <c r="C4286" t="s">
        <v>884</v>
      </c>
      <c r="D4286" t="s">
        <v>5479</v>
      </c>
      <c r="E4286">
        <v>160</v>
      </c>
      <c r="F4286" t="s">
        <v>5940</v>
      </c>
      <c r="G4286">
        <v>77</v>
      </c>
      <c r="H4286">
        <v>2</v>
      </c>
      <c r="I4286" t="s">
        <v>5940</v>
      </c>
      <c r="J4286">
        <v>138</v>
      </c>
      <c r="K4286">
        <v>0</v>
      </c>
      <c r="L4286">
        <v>0</v>
      </c>
      <c r="M4286">
        <v>64</v>
      </c>
      <c r="N4286">
        <v>0</v>
      </c>
      <c r="O4286">
        <v>0</v>
      </c>
      <c r="P4286">
        <v>34</v>
      </c>
      <c r="R4286">
        <v>2610103</v>
      </c>
      <c r="S4286">
        <v>160</v>
      </c>
      <c r="T4286" t="s">
        <v>5940</v>
      </c>
      <c r="U4286">
        <v>77</v>
      </c>
      <c r="V4286">
        <v>2</v>
      </c>
      <c r="W4286" t="s">
        <v>5940</v>
      </c>
      <c r="X4286">
        <v>138</v>
      </c>
      <c r="Z4286">
        <v>4128005</v>
      </c>
      <c r="AB4286">
        <v>960</v>
      </c>
      <c r="AC4286">
        <v>4128005</v>
      </c>
      <c r="AD4286" t="s">
        <v>1990</v>
      </c>
      <c r="AE4286" t="s">
        <v>5940</v>
      </c>
      <c r="AF4286">
        <v>4128005</v>
      </c>
      <c r="AG4286" t="s">
        <v>1990</v>
      </c>
      <c r="AH4286" t="s">
        <v>5940</v>
      </c>
      <c r="AI4286">
        <v>4128005</v>
      </c>
      <c r="AJ4286" t="s">
        <v>1990</v>
      </c>
      <c r="AK4286">
        <v>60</v>
      </c>
      <c r="AL4286">
        <v>4128005</v>
      </c>
      <c r="AM4286" t="s">
        <v>1990</v>
      </c>
      <c r="AN4286">
        <v>140168</v>
      </c>
      <c r="AO4286">
        <v>0</v>
      </c>
      <c r="AP4286">
        <v>4209854</v>
      </c>
      <c r="AQ4286" t="s">
        <v>2151</v>
      </c>
      <c r="AR4286">
        <v>11520</v>
      </c>
    </row>
    <row r="4287" spans="1:44" x14ac:dyDescent="0.25">
      <c r="A4287">
        <v>2610202</v>
      </c>
      <c r="B4287">
        <v>5</v>
      </c>
      <c r="C4287" t="s">
        <v>884</v>
      </c>
      <c r="D4287" t="s">
        <v>5480</v>
      </c>
      <c r="E4287">
        <v>10000</v>
      </c>
      <c r="F4287" t="s">
        <v>5940</v>
      </c>
      <c r="G4287">
        <v>40</v>
      </c>
      <c r="H4287" t="s">
        <v>5940</v>
      </c>
      <c r="I4287" t="s">
        <v>5940</v>
      </c>
      <c r="J4287">
        <v>46</v>
      </c>
      <c r="K4287">
        <v>12250</v>
      </c>
      <c r="L4287">
        <v>0</v>
      </c>
      <c r="M4287">
        <v>120</v>
      </c>
      <c r="N4287">
        <v>0</v>
      </c>
      <c r="O4287">
        <v>0</v>
      </c>
      <c r="P4287">
        <v>163</v>
      </c>
      <c r="R4287">
        <v>2610202</v>
      </c>
      <c r="S4287">
        <v>10000</v>
      </c>
      <c r="T4287" t="s">
        <v>5940</v>
      </c>
      <c r="U4287">
        <v>40</v>
      </c>
      <c r="V4287" t="s">
        <v>5940</v>
      </c>
      <c r="W4287" t="s">
        <v>5940</v>
      </c>
      <c r="X4287">
        <v>46</v>
      </c>
      <c r="Z4287">
        <v>4128104</v>
      </c>
      <c r="AB4287">
        <v>2500</v>
      </c>
      <c r="AC4287">
        <v>4128104</v>
      </c>
      <c r="AD4287" t="s">
        <v>1991</v>
      </c>
      <c r="AE4287" t="s">
        <v>5940</v>
      </c>
      <c r="AF4287">
        <v>4128104</v>
      </c>
      <c r="AG4287" t="s">
        <v>1991</v>
      </c>
      <c r="AH4287">
        <v>86057</v>
      </c>
      <c r="AI4287">
        <v>4128104</v>
      </c>
      <c r="AJ4287" t="s">
        <v>1991</v>
      </c>
      <c r="AK4287">
        <v>615</v>
      </c>
      <c r="AL4287">
        <v>4128104</v>
      </c>
      <c r="AM4287" t="s">
        <v>1991</v>
      </c>
      <c r="AN4287">
        <v>27000</v>
      </c>
      <c r="AO4287">
        <v>0</v>
      </c>
      <c r="AP4287">
        <v>4209904</v>
      </c>
      <c r="AQ4287" t="s">
        <v>2152</v>
      </c>
      <c r="AR4287">
        <v>2910</v>
      </c>
    </row>
    <row r="4288" spans="1:44" x14ac:dyDescent="0.25">
      <c r="A4288">
        <v>2610301</v>
      </c>
      <c r="B4288">
        <v>5</v>
      </c>
      <c r="C4288" t="s">
        <v>884</v>
      </c>
      <c r="D4288" t="s">
        <v>5481</v>
      </c>
      <c r="E4288" t="s">
        <v>5940</v>
      </c>
      <c r="F4288" t="s">
        <v>5940</v>
      </c>
      <c r="G4288">
        <v>420</v>
      </c>
      <c r="H4288">
        <v>15</v>
      </c>
      <c r="I4288" t="s">
        <v>5940</v>
      </c>
      <c r="J4288">
        <v>1383</v>
      </c>
      <c r="K4288">
        <v>0</v>
      </c>
      <c r="L4288">
        <v>0</v>
      </c>
      <c r="M4288">
        <v>768</v>
      </c>
      <c r="N4288">
        <v>4</v>
      </c>
      <c r="O4288">
        <v>0</v>
      </c>
      <c r="P4288">
        <v>2810</v>
      </c>
      <c r="R4288">
        <v>2610301</v>
      </c>
      <c r="S4288" t="s">
        <v>5940</v>
      </c>
      <c r="T4288" t="s">
        <v>5940</v>
      </c>
      <c r="U4288">
        <v>420</v>
      </c>
      <c r="V4288">
        <v>15</v>
      </c>
      <c r="W4288" t="s">
        <v>5940</v>
      </c>
      <c r="X4288">
        <v>1383</v>
      </c>
      <c r="Z4288">
        <v>4128203</v>
      </c>
      <c r="AB4288" t="s">
        <v>5940</v>
      </c>
      <c r="AC4288">
        <v>4128203</v>
      </c>
      <c r="AD4288" t="s">
        <v>1992</v>
      </c>
      <c r="AE4288">
        <v>120</v>
      </c>
      <c r="AF4288">
        <v>4128203</v>
      </c>
      <c r="AG4288" t="s">
        <v>1992</v>
      </c>
      <c r="AH4288">
        <v>525</v>
      </c>
      <c r="AI4288">
        <v>4128203</v>
      </c>
      <c r="AJ4288" t="s">
        <v>1992</v>
      </c>
      <c r="AK4288">
        <v>550</v>
      </c>
      <c r="AL4288">
        <v>4128203</v>
      </c>
      <c r="AM4288" t="s">
        <v>1992</v>
      </c>
      <c r="AN4288">
        <v>2200</v>
      </c>
      <c r="AO4288">
        <v>0</v>
      </c>
      <c r="AP4288">
        <v>4210001</v>
      </c>
      <c r="AQ4288" t="s">
        <v>2153</v>
      </c>
      <c r="AR4288">
        <v>144</v>
      </c>
    </row>
    <row r="4289" spans="1:44" x14ac:dyDescent="0.25">
      <c r="A4289">
        <v>2610400</v>
      </c>
      <c r="B4289">
        <v>5</v>
      </c>
      <c r="C4289" t="s">
        <v>884</v>
      </c>
      <c r="D4289" t="s">
        <v>5482</v>
      </c>
      <c r="E4289" t="s">
        <v>5940</v>
      </c>
      <c r="F4289" t="s">
        <v>5940</v>
      </c>
      <c r="G4289">
        <v>288</v>
      </c>
      <c r="H4289">
        <v>32</v>
      </c>
      <c r="I4289">
        <v>315</v>
      </c>
      <c r="J4289">
        <v>240</v>
      </c>
      <c r="K4289">
        <v>0</v>
      </c>
      <c r="L4289">
        <v>0</v>
      </c>
      <c r="M4289">
        <v>960</v>
      </c>
      <c r="N4289">
        <v>0</v>
      </c>
      <c r="O4289">
        <v>198</v>
      </c>
      <c r="P4289">
        <v>808</v>
      </c>
      <c r="R4289">
        <v>2610400</v>
      </c>
      <c r="S4289" t="s">
        <v>5940</v>
      </c>
      <c r="T4289" t="s">
        <v>5940</v>
      </c>
      <c r="U4289">
        <v>288</v>
      </c>
      <c r="V4289">
        <v>32</v>
      </c>
      <c r="W4289">
        <v>315</v>
      </c>
      <c r="X4289">
        <v>240</v>
      </c>
      <c r="Z4289">
        <v>4128302</v>
      </c>
      <c r="AB4289">
        <v>150</v>
      </c>
      <c r="AC4289">
        <v>4128302</v>
      </c>
      <c r="AD4289" t="s">
        <v>1993</v>
      </c>
      <c r="AE4289">
        <v>15</v>
      </c>
      <c r="AF4289">
        <v>4128302</v>
      </c>
      <c r="AG4289" t="s">
        <v>1993</v>
      </c>
      <c r="AH4289">
        <v>104000</v>
      </c>
      <c r="AI4289">
        <v>4128302</v>
      </c>
      <c r="AJ4289" t="s">
        <v>1993</v>
      </c>
      <c r="AK4289" t="s">
        <v>5940</v>
      </c>
      <c r="AL4289">
        <v>4128302</v>
      </c>
      <c r="AM4289" t="s">
        <v>1993</v>
      </c>
      <c r="AN4289">
        <v>3982</v>
      </c>
      <c r="AO4289">
        <v>0</v>
      </c>
      <c r="AP4289">
        <v>4210035</v>
      </c>
      <c r="AQ4289" t="s">
        <v>2154</v>
      </c>
      <c r="AR4289">
        <v>4704</v>
      </c>
    </row>
    <row r="4290" spans="1:44" x14ac:dyDescent="0.25">
      <c r="A4290">
        <v>2610509</v>
      </c>
      <c r="B4290">
        <v>5</v>
      </c>
      <c r="C4290" t="s">
        <v>884</v>
      </c>
      <c r="D4290" t="s">
        <v>5483</v>
      </c>
      <c r="E4290" t="s">
        <v>5940</v>
      </c>
      <c r="F4290" t="s">
        <v>5940</v>
      </c>
      <c r="G4290">
        <v>2700</v>
      </c>
      <c r="H4290" t="s">
        <v>5940</v>
      </c>
      <c r="I4290" t="s">
        <v>5940</v>
      </c>
      <c r="J4290">
        <v>220</v>
      </c>
      <c r="K4290">
        <v>0</v>
      </c>
      <c r="L4290">
        <v>0</v>
      </c>
      <c r="M4290">
        <v>4800</v>
      </c>
      <c r="N4290">
        <v>0</v>
      </c>
      <c r="O4290">
        <v>0</v>
      </c>
      <c r="P4290">
        <v>750</v>
      </c>
      <c r="R4290">
        <v>2610509</v>
      </c>
      <c r="S4290" t="s">
        <v>5940</v>
      </c>
      <c r="T4290" t="s">
        <v>5940</v>
      </c>
      <c r="U4290">
        <v>2700</v>
      </c>
      <c r="V4290" t="s">
        <v>5940</v>
      </c>
      <c r="W4290" t="s">
        <v>5940</v>
      </c>
      <c r="X4290">
        <v>220</v>
      </c>
      <c r="Z4290">
        <v>4128401</v>
      </c>
      <c r="AB4290">
        <v>380</v>
      </c>
      <c r="AC4290">
        <v>4128401</v>
      </c>
      <c r="AD4290" t="s">
        <v>1994</v>
      </c>
      <c r="AE4290">
        <v>48</v>
      </c>
      <c r="AF4290">
        <v>4128401</v>
      </c>
      <c r="AG4290" t="s">
        <v>1994</v>
      </c>
      <c r="AH4290" t="s">
        <v>5940</v>
      </c>
      <c r="AI4290">
        <v>4128401</v>
      </c>
      <c r="AJ4290" t="s">
        <v>1994</v>
      </c>
      <c r="AK4290">
        <v>318</v>
      </c>
      <c r="AL4290">
        <v>4128401</v>
      </c>
      <c r="AM4290" t="s">
        <v>1994</v>
      </c>
      <c r="AN4290">
        <v>19950</v>
      </c>
      <c r="AO4290">
        <v>0</v>
      </c>
      <c r="AP4290">
        <v>4210050</v>
      </c>
      <c r="AQ4290" t="s">
        <v>2155</v>
      </c>
      <c r="AR4290">
        <v>1911</v>
      </c>
    </row>
    <row r="4291" spans="1:44" x14ac:dyDescent="0.25">
      <c r="A4291">
        <v>2610608</v>
      </c>
      <c r="B4291">
        <v>5</v>
      </c>
      <c r="C4291" t="s">
        <v>884</v>
      </c>
      <c r="D4291" t="s">
        <v>5484</v>
      </c>
      <c r="E4291">
        <v>300000</v>
      </c>
      <c r="F4291" t="s">
        <v>5940</v>
      </c>
      <c r="G4291" t="s">
        <v>5940</v>
      </c>
      <c r="H4291" t="s">
        <v>5940</v>
      </c>
      <c r="I4291" t="s">
        <v>5940</v>
      </c>
      <c r="J4291" t="s">
        <v>5940</v>
      </c>
      <c r="K4291">
        <v>390000</v>
      </c>
      <c r="L4291">
        <v>0</v>
      </c>
      <c r="M4291">
        <v>0</v>
      </c>
      <c r="N4291">
        <v>0</v>
      </c>
      <c r="O4291">
        <v>0</v>
      </c>
      <c r="P4291">
        <v>0</v>
      </c>
      <c r="R4291">
        <v>2610608</v>
      </c>
      <c r="S4291">
        <v>300000</v>
      </c>
      <c r="T4291" t="s">
        <v>5940</v>
      </c>
      <c r="U4291" t="s">
        <v>5940</v>
      </c>
      <c r="V4291" t="s">
        <v>5940</v>
      </c>
      <c r="W4291" t="s">
        <v>5940</v>
      </c>
      <c r="X4291" t="s">
        <v>5940</v>
      </c>
      <c r="Z4291">
        <v>4128500</v>
      </c>
      <c r="AB4291" t="s">
        <v>5940</v>
      </c>
      <c r="AC4291">
        <v>4128500</v>
      </c>
      <c r="AD4291" t="s">
        <v>1995</v>
      </c>
      <c r="AE4291">
        <v>200</v>
      </c>
      <c r="AF4291">
        <v>4128500</v>
      </c>
      <c r="AG4291" t="s">
        <v>1995</v>
      </c>
      <c r="AH4291">
        <v>400</v>
      </c>
      <c r="AI4291">
        <v>4128500</v>
      </c>
      <c r="AJ4291" t="s">
        <v>1995</v>
      </c>
      <c r="AK4291">
        <v>4002</v>
      </c>
      <c r="AL4291">
        <v>4128500</v>
      </c>
      <c r="AM4291" t="s">
        <v>1995</v>
      </c>
      <c r="AN4291">
        <v>6786</v>
      </c>
      <c r="AO4291">
        <v>0</v>
      </c>
      <c r="AP4291">
        <v>4210100</v>
      </c>
      <c r="AQ4291" t="s">
        <v>2156</v>
      </c>
      <c r="AR4291">
        <v>81468</v>
      </c>
    </row>
    <row r="4292" spans="1:44" x14ac:dyDescent="0.25">
      <c r="A4292">
        <v>2610707</v>
      </c>
      <c r="B4292">
        <v>5</v>
      </c>
      <c r="C4292" t="s">
        <v>884</v>
      </c>
      <c r="D4292" t="s">
        <v>5485</v>
      </c>
      <c r="E4292" t="s">
        <v>5940</v>
      </c>
      <c r="F4292" t="s">
        <v>5940</v>
      </c>
      <c r="G4292" t="s">
        <v>5940</v>
      </c>
      <c r="H4292" t="s">
        <v>5940</v>
      </c>
      <c r="I4292" t="s">
        <v>5940</v>
      </c>
      <c r="J4292" t="s">
        <v>5940</v>
      </c>
      <c r="K4292">
        <v>0</v>
      </c>
      <c r="L4292">
        <v>0</v>
      </c>
      <c r="M4292">
        <v>24</v>
      </c>
      <c r="N4292">
        <v>0</v>
      </c>
      <c r="O4292">
        <v>0</v>
      </c>
      <c r="P4292">
        <v>15</v>
      </c>
      <c r="R4292">
        <v>2610707</v>
      </c>
      <c r="S4292" t="s">
        <v>5940</v>
      </c>
      <c r="T4292" t="s">
        <v>5940</v>
      </c>
      <c r="U4292" t="s">
        <v>5940</v>
      </c>
      <c r="V4292" t="s">
        <v>5940</v>
      </c>
      <c r="W4292" t="s">
        <v>5940</v>
      </c>
      <c r="X4292" t="s">
        <v>5940</v>
      </c>
      <c r="Z4292">
        <v>4128534</v>
      </c>
      <c r="AB4292" t="s">
        <v>5940</v>
      </c>
      <c r="AC4292">
        <v>4128534</v>
      </c>
      <c r="AD4292" t="s">
        <v>1996</v>
      </c>
      <c r="AE4292">
        <v>110</v>
      </c>
      <c r="AF4292">
        <v>4128534</v>
      </c>
      <c r="AG4292" t="s">
        <v>1996</v>
      </c>
      <c r="AH4292" t="s">
        <v>5940</v>
      </c>
      <c r="AI4292">
        <v>4128534</v>
      </c>
      <c r="AJ4292" t="s">
        <v>1996</v>
      </c>
      <c r="AK4292">
        <v>4376</v>
      </c>
      <c r="AL4292">
        <v>4128534</v>
      </c>
      <c r="AM4292" t="s">
        <v>1996</v>
      </c>
      <c r="AN4292">
        <v>52800</v>
      </c>
      <c r="AO4292">
        <v>0</v>
      </c>
      <c r="AP4292">
        <v>4210209</v>
      </c>
      <c r="AQ4292" t="s">
        <v>2157</v>
      </c>
      <c r="AR4292">
        <v>3100</v>
      </c>
    </row>
    <row r="4293" spans="1:44" x14ac:dyDescent="0.25">
      <c r="A4293">
        <v>2610806</v>
      </c>
      <c r="B4293">
        <v>5</v>
      </c>
      <c r="C4293" t="s">
        <v>884</v>
      </c>
      <c r="D4293" t="s">
        <v>5486</v>
      </c>
      <c r="E4293" t="s">
        <v>5940</v>
      </c>
      <c r="F4293" t="s">
        <v>5940</v>
      </c>
      <c r="G4293">
        <v>1500</v>
      </c>
      <c r="H4293">
        <v>50</v>
      </c>
      <c r="I4293" t="s">
        <v>5940</v>
      </c>
      <c r="J4293">
        <v>1200</v>
      </c>
      <c r="K4293">
        <v>0</v>
      </c>
      <c r="L4293">
        <v>0</v>
      </c>
      <c r="M4293">
        <v>1500</v>
      </c>
      <c r="N4293">
        <v>0</v>
      </c>
      <c r="O4293">
        <v>0</v>
      </c>
      <c r="P4293">
        <v>1248</v>
      </c>
      <c r="R4293">
        <v>2610806</v>
      </c>
      <c r="S4293" t="s">
        <v>5940</v>
      </c>
      <c r="T4293" t="s">
        <v>5940</v>
      </c>
      <c r="U4293">
        <v>1500</v>
      </c>
      <c r="V4293">
        <v>50</v>
      </c>
      <c r="W4293" t="s">
        <v>5940</v>
      </c>
      <c r="X4293">
        <v>1200</v>
      </c>
      <c r="Z4293">
        <v>4128559</v>
      </c>
      <c r="AB4293">
        <v>130</v>
      </c>
      <c r="AC4293">
        <v>4128559</v>
      </c>
      <c r="AD4293" t="s">
        <v>1997</v>
      </c>
      <c r="AE4293">
        <v>180</v>
      </c>
      <c r="AF4293">
        <v>4128559</v>
      </c>
      <c r="AG4293" t="s">
        <v>1997</v>
      </c>
      <c r="AH4293">
        <v>5400</v>
      </c>
      <c r="AI4293">
        <v>4128559</v>
      </c>
      <c r="AJ4293" t="s">
        <v>1997</v>
      </c>
      <c r="AK4293">
        <v>375</v>
      </c>
      <c r="AL4293">
        <v>4128559</v>
      </c>
      <c r="AM4293" t="s">
        <v>1997</v>
      </c>
      <c r="AN4293">
        <v>49932</v>
      </c>
      <c r="AO4293">
        <v>0</v>
      </c>
      <c r="AP4293">
        <v>4210308</v>
      </c>
      <c r="AQ4293" t="s">
        <v>2158</v>
      </c>
      <c r="AR4293">
        <v>27810</v>
      </c>
    </row>
    <row r="4294" spans="1:44" x14ac:dyDescent="0.25">
      <c r="A4294">
        <v>2610905</v>
      </c>
      <c r="B4294">
        <v>5</v>
      </c>
      <c r="C4294" t="s">
        <v>884</v>
      </c>
      <c r="D4294" t="s">
        <v>5487</v>
      </c>
      <c r="E4294" t="s">
        <v>5940</v>
      </c>
      <c r="F4294" t="s">
        <v>5940</v>
      </c>
      <c r="G4294">
        <v>259</v>
      </c>
      <c r="H4294" t="s">
        <v>5940</v>
      </c>
      <c r="I4294" t="s">
        <v>5940</v>
      </c>
      <c r="J4294">
        <v>330</v>
      </c>
      <c r="K4294">
        <v>0</v>
      </c>
      <c r="L4294">
        <v>0</v>
      </c>
      <c r="M4294">
        <v>1440</v>
      </c>
      <c r="N4294">
        <v>0</v>
      </c>
      <c r="O4294">
        <v>0</v>
      </c>
      <c r="P4294">
        <v>1800</v>
      </c>
      <c r="R4294">
        <v>2610905</v>
      </c>
      <c r="S4294" t="s">
        <v>5940</v>
      </c>
      <c r="T4294" t="s">
        <v>5940</v>
      </c>
      <c r="U4294">
        <v>259</v>
      </c>
      <c r="V4294" t="s">
        <v>5940</v>
      </c>
      <c r="W4294" t="s">
        <v>5940</v>
      </c>
      <c r="X4294">
        <v>330</v>
      </c>
      <c r="Z4294">
        <v>4128609</v>
      </c>
      <c r="AB4294" t="s">
        <v>5940</v>
      </c>
      <c r="AC4294">
        <v>4128609</v>
      </c>
      <c r="AD4294" t="s">
        <v>1998</v>
      </c>
      <c r="AE4294">
        <v>40</v>
      </c>
      <c r="AF4294">
        <v>4128609</v>
      </c>
      <c r="AG4294" t="s">
        <v>1998</v>
      </c>
      <c r="AH4294">
        <v>1200</v>
      </c>
      <c r="AI4294">
        <v>4128609</v>
      </c>
      <c r="AJ4294" t="s">
        <v>1998</v>
      </c>
      <c r="AK4294">
        <v>1085</v>
      </c>
      <c r="AL4294">
        <v>4128609</v>
      </c>
      <c r="AM4294" t="s">
        <v>1998</v>
      </c>
      <c r="AN4294">
        <v>10780</v>
      </c>
      <c r="AO4294">
        <v>0</v>
      </c>
      <c r="AP4294">
        <v>4210407</v>
      </c>
      <c r="AQ4294" t="s">
        <v>2159</v>
      </c>
      <c r="AR4294">
        <v>850</v>
      </c>
    </row>
    <row r="4295" spans="1:44" x14ac:dyDescent="0.25">
      <c r="A4295">
        <v>2611002</v>
      </c>
      <c r="B4295">
        <v>5</v>
      </c>
      <c r="C4295" t="s">
        <v>884</v>
      </c>
      <c r="D4295" t="s">
        <v>5488</v>
      </c>
      <c r="E4295" t="s">
        <v>5940</v>
      </c>
      <c r="F4295" t="s">
        <v>5940</v>
      </c>
      <c r="G4295">
        <v>324</v>
      </c>
      <c r="H4295" t="s">
        <v>5940</v>
      </c>
      <c r="I4295">
        <v>18</v>
      </c>
      <c r="J4295">
        <v>425</v>
      </c>
      <c r="K4295">
        <v>0</v>
      </c>
      <c r="L4295">
        <v>0</v>
      </c>
      <c r="M4295">
        <v>162</v>
      </c>
      <c r="N4295">
        <v>120</v>
      </c>
      <c r="O4295">
        <v>2</v>
      </c>
      <c r="P4295">
        <v>642</v>
      </c>
      <c r="R4295">
        <v>2611002</v>
      </c>
      <c r="S4295" t="s">
        <v>5940</v>
      </c>
      <c r="T4295" t="s">
        <v>5940</v>
      </c>
      <c r="U4295">
        <v>324</v>
      </c>
      <c r="V4295" t="s">
        <v>5940</v>
      </c>
      <c r="W4295">
        <v>18</v>
      </c>
      <c r="X4295">
        <v>425</v>
      </c>
      <c r="Z4295">
        <v>4128625</v>
      </c>
      <c r="AB4295">
        <v>140</v>
      </c>
      <c r="AC4295">
        <v>4128625</v>
      </c>
      <c r="AD4295" t="s">
        <v>1999</v>
      </c>
      <c r="AE4295">
        <v>584</v>
      </c>
      <c r="AF4295">
        <v>4128625</v>
      </c>
      <c r="AG4295" t="s">
        <v>1999</v>
      </c>
      <c r="AH4295" t="s">
        <v>5940</v>
      </c>
      <c r="AI4295">
        <v>4128625</v>
      </c>
      <c r="AJ4295" t="s">
        <v>1999</v>
      </c>
      <c r="AK4295">
        <v>66</v>
      </c>
      <c r="AL4295">
        <v>4128625</v>
      </c>
      <c r="AM4295" t="s">
        <v>1999</v>
      </c>
      <c r="AN4295">
        <v>9000</v>
      </c>
      <c r="AO4295">
        <v>0</v>
      </c>
      <c r="AP4295">
        <v>4210506</v>
      </c>
      <c r="AQ4295" t="s">
        <v>2160</v>
      </c>
      <c r="AR4295">
        <v>13200</v>
      </c>
    </row>
    <row r="4296" spans="1:44" x14ac:dyDescent="0.25">
      <c r="A4296">
        <v>2611101</v>
      </c>
      <c r="B4296">
        <v>5</v>
      </c>
      <c r="C4296" t="s">
        <v>884</v>
      </c>
      <c r="D4296" t="s">
        <v>5489</v>
      </c>
      <c r="E4296">
        <v>1500</v>
      </c>
      <c r="F4296" t="s">
        <v>5940</v>
      </c>
      <c r="G4296">
        <v>1200</v>
      </c>
      <c r="H4296">
        <v>60</v>
      </c>
      <c r="I4296">
        <v>1080</v>
      </c>
      <c r="J4296">
        <v>1330</v>
      </c>
      <c r="K4296">
        <v>1200</v>
      </c>
      <c r="L4296">
        <v>0</v>
      </c>
      <c r="M4296">
        <v>600</v>
      </c>
      <c r="N4296">
        <v>0</v>
      </c>
      <c r="O4296">
        <v>265</v>
      </c>
      <c r="P4296">
        <v>1896</v>
      </c>
      <c r="R4296">
        <v>2611101</v>
      </c>
      <c r="S4296">
        <v>1500</v>
      </c>
      <c r="T4296" t="s">
        <v>5940</v>
      </c>
      <c r="U4296">
        <v>1200</v>
      </c>
      <c r="V4296">
        <v>60</v>
      </c>
      <c r="W4296">
        <v>1080</v>
      </c>
      <c r="X4296">
        <v>1330</v>
      </c>
      <c r="Z4296">
        <v>4128633</v>
      </c>
      <c r="AB4296" t="s">
        <v>5940</v>
      </c>
      <c r="AC4296">
        <v>4128633</v>
      </c>
      <c r="AD4296" t="s">
        <v>2000</v>
      </c>
      <c r="AE4296">
        <v>33</v>
      </c>
      <c r="AF4296">
        <v>4128633</v>
      </c>
      <c r="AG4296" t="s">
        <v>2000</v>
      </c>
      <c r="AH4296" t="s">
        <v>5940</v>
      </c>
      <c r="AI4296">
        <v>4128633</v>
      </c>
      <c r="AJ4296" t="s">
        <v>2000</v>
      </c>
      <c r="AK4296">
        <v>1375</v>
      </c>
      <c r="AL4296">
        <v>4128633</v>
      </c>
      <c r="AM4296" t="s">
        <v>2000</v>
      </c>
      <c r="AN4296">
        <v>464</v>
      </c>
      <c r="AO4296">
        <v>0</v>
      </c>
      <c r="AP4296">
        <v>4210555</v>
      </c>
      <c r="AQ4296" t="s">
        <v>2161</v>
      </c>
      <c r="AR4296">
        <v>11580</v>
      </c>
    </row>
    <row r="4297" spans="1:44" x14ac:dyDescent="0.25">
      <c r="A4297">
        <v>2611200</v>
      </c>
      <c r="B4297">
        <v>5</v>
      </c>
      <c r="C4297" t="s">
        <v>884</v>
      </c>
      <c r="D4297" t="s">
        <v>5490</v>
      </c>
      <c r="E4297" t="s">
        <v>5940</v>
      </c>
      <c r="F4297" t="s">
        <v>5940</v>
      </c>
      <c r="G4297">
        <v>342</v>
      </c>
      <c r="H4297" t="s">
        <v>5940</v>
      </c>
      <c r="I4297" t="s">
        <v>5940</v>
      </c>
      <c r="J4297">
        <v>830</v>
      </c>
      <c r="K4297">
        <v>0</v>
      </c>
      <c r="L4297">
        <v>0</v>
      </c>
      <c r="M4297">
        <v>600</v>
      </c>
      <c r="N4297">
        <v>0</v>
      </c>
      <c r="O4297">
        <v>0</v>
      </c>
      <c r="P4297">
        <v>930</v>
      </c>
      <c r="R4297">
        <v>2611200</v>
      </c>
      <c r="S4297" t="s">
        <v>5940</v>
      </c>
      <c r="T4297" t="s">
        <v>5940</v>
      </c>
      <c r="U4297">
        <v>342</v>
      </c>
      <c r="V4297" t="s">
        <v>5940</v>
      </c>
      <c r="W4297" t="s">
        <v>5940</v>
      </c>
      <c r="X4297">
        <v>830</v>
      </c>
      <c r="Z4297">
        <v>4128658</v>
      </c>
      <c r="AB4297" t="s">
        <v>5940</v>
      </c>
      <c r="AC4297">
        <v>4128658</v>
      </c>
      <c r="AD4297" t="s">
        <v>2001</v>
      </c>
      <c r="AE4297">
        <v>155</v>
      </c>
      <c r="AF4297">
        <v>4128658</v>
      </c>
      <c r="AG4297" t="s">
        <v>2001</v>
      </c>
      <c r="AH4297">
        <v>1125</v>
      </c>
      <c r="AI4297">
        <v>4128658</v>
      </c>
      <c r="AJ4297" t="s">
        <v>2001</v>
      </c>
      <c r="AK4297">
        <v>826</v>
      </c>
      <c r="AL4297">
        <v>4128658</v>
      </c>
      <c r="AM4297" t="s">
        <v>2001</v>
      </c>
      <c r="AN4297">
        <v>7600</v>
      </c>
      <c r="AO4297">
        <v>0</v>
      </c>
      <c r="AP4297">
        <v>4210605</v>
      </c>
      <c r="AQ4297" t="s">
        <v>2162</v>
      </c>
      <c r="AR4297">
        <v>360</v>
      </c>
    </row>
    <row r="4298" spans="1:44" x14ac:dyDescent="0.25">
      <c r="A4298">
        <v>2611309</v>
      </c>
      <c r="B4298">
        <v>5</v>
      </c>
      <c r="C4298" t="s">
        <v>884</v>
      </c>
      <c r="D4298" t="s">
        <v>5491</v>
      </c>
      <c r="E4298">
        <v>125000</v>
      </c>
      <c r="F4298" t="s">
        <v>5940</v>
      </c>
      <c r="G4298">
        <v>5</v>
      </c>
      <c r="H4298" t="s">
        <v>5940</v>
      </c>
      <c r="I4298" t="s">
        <v>5940</v>
      </c>
      <c r="J4298">
        <v>5</v>
      </c>
      <c r="K4298">
        <v>72000</v>
      </c>
      <c r="L4298">
        <v>0</v>
      </c>
      <c r="M4298">
        <v>5</v>
      </c>
      <c r="N4298">
        <v>0</v>
      </c>
      <c r="O4298">
        <v>0</v>
      </c>
      <c r="P4298">
        <v>5</v>
      </c>
      <c r="R4298">
        <v>2611309</v>
      </c>
      <c r="S4298">
        <v>125000</v>
      </c>
      <c r="T4298" t="s">
        <v>5940</v>
      </c>
      <c r="U4298">
        <v>5</v>
      </c>
      <c r="V4298" t="s">
        <v>5940</v>
      </c>
      <c r="W4298" t="s">
        <v>5940</v>
      </c>
      <c r="X4298">
        <v>5</v>
      </c>
      <c r="Z4298">
        <v>4128708</v>
      </c>
      <c r="AB4298" t="s">
        <v>5940</v>
      </c>
      <c r="AC4298">
        <v>4128708</v>
      </c>
      <c r="AD4298" t="s">
        <v>2002</v>
      </c>
      <c r="AE4298">
        <v>6</v>
      </c>
      <c r="AF4298">
        <v>4128708</v>
      </c>
      <c r="AG4298" t="s">
        <v>2002</v>
      </c>
      <c r="AH4298">
        <v>400</v>
      </c>
      <c r="AI4298">
        <v>4128708</v>
      </c>
      <c r="AJ4298" t="s">
        <v>2002</v>
      </c>
      <c r="AK4298">
        <v>6183</v>
      </c>
      <c r="AL4298">
        <v>4128708</v>
      </c>
      <c r="AM4298" t="s">
        <v>2002</v>
      </c>
      <c r="AN4298">
        <v>19725</v>
      </c>
      <c r="AO4298">
        <v>0</v>
      </c>
      <c r="AP4298">
        <v>4210704</v>
      </c>
      <c r="AQ4298" t="s">
        <v>2163</v>
      </c>
      <c r="AR4298">
        <v>1440</v>
      </c>
    </row>
    <row r="4299" spans="1:44" x14ac:dyDescent="0.25">
      <c r="A4299">
        <v>2611408</v>
      </c>
      <c r="B4299">
        <v>5</v>
      </c>
      <c r="C4299" t="s">
        <v>884</v>
      </c>
      <c r="D4299" t="s">
        <v>5492</v>
      </c>
      <c r="E4299">
        <v>409800</v>
      </c>
      <c r="F4299" t="s">
        <v>5940</v>
      </c>
      <c r="G4299">
        <v>0</v>
      </c>
      <c r="H4299" t="s">
        <v>5940</v>
      </c>
      <c r="I4299" t="s">
        <v>5940</v>
      </c>
      <c r="J4299" t="s">
        <v>5940</v>
      </c>
      <c r="K4299">
        <v>340800</v>
      </c>
      <c r="L4299">
        <v>0</v>
      </c>
      <c r="M4299">
        <v>0</v>
      </c>
      <c r="N4299">
        <v>0</v>
      </c>
      <c r="O4299">
        <v>0</v>
      </c>
      <c r="P4299">
        <v>0</v>
      </c>
      <c r="R4299">
        <v>2611408</v>
      </c>
      <c r="S4299">
        <v>409800</v>
      </c>
      <c r="T4299" t="s">
        <v>5940</v>
      </c>
      <c r="U4299">
        <v>0</v>
      </c>
      <c r="V4299" t="s">
        <v>5940</v>
      </c>
      <c r="W4299" t="s">
        <v>5940</v>
      </c>
      <c r="X4299" t="s">
        <v>5940</v>
      </c>
      <c r="Z4299">
        <v>4128807</v>
      </c>
      <c r="AB4299">
        <v>600</v>
      </c>
      <c r="AC4299">
        <v>4128807</v>
      </c>
      <c r="AD4299" t="s">
        <v>2003</v>
      </c>
      <c r="AE4299" t="s">
        <v>5940</v>
      </c>
      <c r="AF4299">
        <v>4128807</v>
      </c>
      <c r="AG4299" t="s">
        <v>2003</v>
      </c>
      <c r="AH4299" t="s">
        <v>5940</v>
      </c>
      <c r="AI4299">
        <v>4128807</v>
      </c>
      <c r="AJ4299" t="s">
        <v>2003</v>
      </c>
      <c r="AK4299">
        <v>56</v>
      </c>
      <c r="AL4299">
        <v>4128807</v>
      </c>
      <c r="AM4299" t="s">
        <v>2003</v>
      </c>
      <c r="AN4299">
        <v>3528</v>
      </c>
      <c r="AO4299">
        <v>0</v>
      </c>
      <c r="AP4299">
        <v>4210803</v>
      </c>
      <c r="AQ4299" t="s">
        <v>2164</v>
      </c>
      <c r="AR4299">
        <v>5520</v>
      </c>
    </row>
    <row r="4300" spans="1:44" x14ac:dyDescent="0.25">
      <c r="A4300">
        <v>2611507</v>
      </c>
      <c r="B4300">
        <v>5</v>
      </c>
      <c r="C4300" t="s">
        <v>884</v>
      </c>
      <c r="D4300" t="s">
        <v>5493</v>
      </c>
      <c r="E4300">
        <v>73100</v>
      </c>
      <c r="F4300" t="s">
        <v>5940</v>
      </c>
      <c r="G4300">
        <v>27</v>
      </c>
      <c r="H4300" t="s">
        <v>5940</v>
      </c>
      <c r="I4300" t="s">
        <v>5940</v>
      </c>
      <c r="J4300">
        <v>23</v>
      </c>
      <c r="K4300">
        <v>72000</v>
      </c>
      <c r="L4300">
        <v>0</v>
      </c>
      <c r="M4300">
        <v>300</v>
      </c>
      <c r="N4300">
        <v>0</v>
      </c>
      <c r="O4300">
        <v>0</v>
      </c>
      <c r="P4300">
        <v>420</v>
      </c>
      <c r="R4300">
        <v>2611507</v>
      </c>
      <c r="S4300">
        <v>73100</v>
      </c>
      <c r="T4300" t="s">
        <v>5940</v>
      </c>
      <c r="U4300">
        <v>27</v>
      </c>
      <c r="V4300" t="s">
        <v>5940</v>
      </c>
      <c r="W4300" t="s">
        <v>5940</v>
      </c>
      <c r="X4300">
        <v>23</v>
      </c>
      <c r="Z4300">
        <v>4200051</v>
      </c>
      <c r="AB4300" t="s">
        <v>5940</v>
      </c>
      <c r="AC4300">
        <v>4200051</v>
      </c>
      <c r="AD4300" t="s">
        <v>2004</v>
      </c>
      <c r="AE4300" t="s">
        <v>5940</v>
      </c>
      <c r="AF4300">
        <v>4200051</v>
      </c>
      <c r="AG4300" t="s">
        <v>2004</v>
      </c>
      <c r="AH4300">
        <v>96</v>
      </c>
      <c r="AI4300">
        <v>4200051</v>
      </c>
      <c r="AJ4300" t="s">
        <v>2004</v>
      </c>
      <c r="AK4300">
        <v>320</v>
      </c>
      <c r="AL4300">
        <v>4200051</v>
      </c>
      <c r="AM4300" t="s">
        <v>2004</v>
      </c>
      <c r="AN4300">
        <v>600</v>
      </c>
      <c r="AO4300">
        <v>0</v>
      </c>
      <c r="AP4300">
        <v>4210852</v>
      </c>
      <c r="AQ4300" t="s">
        <v>2165</v>
      </c>
      <c r="AR4300">
        <v>378</v>
      </c>
    </row>
    <row r="4301" spans="1:44" x14ac:dyDescent="0.25">
      <c r="A4301">
        <v>2611533</v>
      </c>
      <c r="B4301">
        <v>5</v>
      </c>
      <c r="C4301" t="s">
        <v>884</v>
      </c>
      <c r="D4301" t="s">
        <v>5494</v>
      </c>
      <c r="E4301" t="s">
        <v>5940</v>
      </c>
      <c r="F4301" t="s">
        <v>5940</v>
      </c>
      <c r="G4301">
        <v>2100</v>
      </c>
      <c r="H4301" t="s">
        <v>5940</v>
      </c>
      <c r="I4301">
        <v>6</v>
      </c>
      <c r="J4301">
        <v>567</v>
      </c>
      <c r="K4301">
        <v>0</v>
      </c>
      <c r="L4301">
        <v>0</v>
      </c>
      <c r="M4301">
        <v>1680</v>
      </c>
      <c r="N4301">
        <v>0</v>
      </c>
      <c r="O4301">
        <v>6</v>
      </c>
      <c r="P4301">
        <v>1260</v>
      </c>
      <c r="R4301">
        <v>2611533</v>
      </c>
      <c r="S4301" t="s">
        <v>5940</v>
      </c>
      <c r="T4301" t="s">
        <v>5940</v>
      </c>
      <c r="U4301">
        <v>2100</v>
      </c>
      <c r="V4301" t="s">
        <v>5940</v>
      </c>
      <c r="W4301">
        <v>6</v>
      </c>
      <c r="X4301">
        <v>567</v>
      </c>
      <c r="Z4301">
        <v>4200101</v>
      </c>
      <c r="AB4301" t="s">
        <v>5940</v>
      </c>
      <c r="AC4301">
        <v>4200101</v>
      </c>
      <c r="AD4301" t="s">
        <v>2005</v>
      </c>
      <c r="AE4301">
        <v>120</v>
      </c>
      <c r="AF4301">
        <v>4200101</v>
      </c>
      <c r="AG4301" t="s">
        <v>2005</v>
      </c>
      <c r="AH4301" t="s">
        <v>5940</v>
      </c>
      <c r="AI4301">
        <v>4200101</v>
      </c>
      <c r="AJ4301" t="s">
        <v>2005</v>
      </c>
      <c r="AK4301">
        <v>3150</v>
      </c>
      <c r="AL4301">
        <v>4200101</v>
      </c>
      <c r="AM4301" t="s">
        <v>2005</v>
      </c>
      <c r="AN4301">
        <v>51856</v>
      </c>
      <c r="AO4301">
        <v>0</v>
      </c>
      <c r="AP4301">
        <v>4210902</v>
      </c>
      <c r="AQ4301" t="s">
        <v>2166</v>
      </c>
      <c r="AR4301">
        <v>6282</v>
      </c>
    </row>
    <row r="4302" spans="1:44" x14ac:dyDescent="0.25">
      <c r="A4302">
        <v>2611606</v>
      </c>
      <c r="B4302">
        <v>5</v>
      </c>
      <c r="C4302" t="s">
        <v>884</v>
      </c>
      <c r="D4302" t="s">
        <v>911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R4302">
        <v>2611606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Z4302">
        <v>4200200</v>
      </c>
      <c r="AB4302" t="s">
        <v>5940</v>
      </c>
      <c r="AC4302">
        <v>4200200</v>
      </c>
      <c r="AD4302" t="s">
        <v>2006</v>
      </c>
      <c r="AE4302">
        <v>1849</v>
      </c>
      <c r="AF4302">
        <v>4200200</v>
      </c>
      <c r="AG4302" t="s">
        <v>2006</v>
      </c>
      <c r="AH4302" t="s">
        <v>5940</v>
      </c>
      <c r="AI4302">
        <v>4200200</v>
      </c>
      <c r="AJ4302" t="s">
        <v>2006</v>
      </c>
      <c r="AK4302">
        <v>48</v>
      </c>
      <c r="AL4302">
        <v>4200200</v>
      </c>
      <c r="AM4302" t="s">
        <v>2006</v>
      </c>
      <c r="AN4302" t="s">
        <v>5940</v>
      </c>
      <c r="AO4302">
        <v>0</v>
      </c>
      <c r="AP4302">
        <v>4211009</v>
      </c>
      <c r="AQ4302" t="s">
        <v>2167</v>
      </c>
      <c r="AR4302">
        <v>7589</v>
      </c>
    </row>
    <row r="4303" spans="1:44" x14ac:dyDescent="0.25">
      <c r="A4303">
        <v>2611705</v>
      </c>
      <c r="B4303">
        <v>5</v>
      </c>
      <c r="C4303" t="s">
        <v>884</v>
      </c>
      <c r="D4303" t="s">
        <v>5495</v>
      </c>
      <c r="E4303" t="s">
        <v>5940</v>
      </c>
      <c r="F4303" t="s">
        <v>5940</v>
      </c>
      <c r="G4303">
        <v>27</v>
      </c>
      <c r="H4303">
        <v>4</v>
      </c>
      <c r="I4303" t="s">
        <v>5940</v>
      </c>
      <c r="J4303">
        <v>32</v>
      </c>
      <c r="K4303">
        <v>0</v>
      </c>
      <c r="L4303">
        <v>0</v>
      </c>
      <c r="M4303">
        <v>108</v>
      </c>
      <c r="N4303">
        <v>0</v>
      </c>
      <c r="O4303">
        <v>0</v>
      </c>
      <c r="P4303">
        <v>102</v>
      </c>
      <c r="R4303">
        <v>2611705</v>
      </c>
      <c r="S4303" t="s">
        <v>5940</v>
      </c>
      <c r="T4303" t="s">
        <v>5940</v>
      </c>
      <c r="U4303">
        <v>27</v>
      </c>
      <c r="V4303">
        <v>4</v>
      </c>
      <c r="W4303" t="s">
        <v>5940</v>
      </c>
      <c r="X4303">
        <v>32</v>
      </c>
      <c r="Z4303">
        <v>4200309</v>
      </c>
      <c r="AB4303" t="s">
        <v>5940</v>
      </c>
      <c r="AC4303">
        <v>4200309</v>
      </c>
      <c r="AD4303" t="s">
        <v>2007</v>
      </c>
      <c r="AE4303">
        <v>1628</v>
      </c>
      <c r="AF4303">
        <v>4200309</v>
      </c>
      <c r="AG4303" t="s">
        <v>2007</v>
      </c>
      <c r="AH4303" t="s">
        <v>5940</v>
      </c>
      <c r="AI4303">
        <v>4200309</v>
      </c>
      <c r="AJ4303" t="s">
        <v>2007</v>
      </c>
      <c r="AK4303">
        <v>450</v>
      </c>
      <c r="AL4303">
        <v>4200309</v>
      </c>
      <c r="AM4303" t="s">
        <v>2007</v>
      </c>
      <c r="AN4303">
        <v>45</v>
      </c>
      <c r="AO4303">
        <v>0</v>
      </c>
      <c r="AP4303">
        <v>4211058</v>
      </c>
      <c r="AQ4303" t="s">
        <v>2168</v>
      </c>
      <c r="AR4303">
        <v>2592</v>
      </c>
    </row>
    <row r="4304" spans="1:44" x14ac:dyDescent="0.25">
      <c r="A4304">
        <v>2611804</v>
      </c>
      <c r="B4304">
        <v>5</v>
      </c>
      <c r="C4304" t="s">
        <v>884</v>
      </c>
      <c r="D4304" t="s">
        <v>5496</v>
      </c>
      <c r="E4304">
        <v>460800</v>
      </c>
      <c r="F4304" t="s">
        <v>5940</v>
      </c>
      <c r="G4304">
        <v>0</v>
      </c>
      <c r="H4304" t="s">
        <v>5940</v>
      </c>
      <c r="I4304" t="s">
        <v>5940</v>
      </c>
      <c r="J4304" t="s">
        <v>5940</v>
      </c>
      <c r="K4304">
        <v>610000</v>
      </c>
      <c r="L4304">
        <v>0</v>
      </c>
      <c r="M4304">
        <v>0</v>
      </c>
      <c r="N4304">
        <v>0</v>
      </c>
      <c r="O4304">
        <v>0</v>
      </c>
      <c r="P4304">
        <v>0</v>
      </c>
      <c r="R4304">
        <v>2611804</v>
      </c>
      <c r="S4304">
        <v>460800</v>
      </c>
      <c r="T4304" t="s">
        <v>5940</v>
      </c>
      <c r="U4304">
        <v>0</v>
      </c>
      <c r="V4304" t="s">
        <v>5940</v>
      </c>
      <c r="W4304" t="s">
        <v>5940</v>
      </c>
      <c r="X4304" t="s">
        <v>5940</v>
      </c>
      <c r="Z4304">
        <v>4200408</v>
      </c>
      <c r="AB4304" t="s">
        <v>5940</v>
      </c>
      <c r="AC4304">
        <v>4200408</v>
      </c>
      <c r="AD4304" t="s">
        <v>2008</v>
      </c>
      <c r="AE4304">
        <v>13</v>
      </c>
      <c r="AF4304">
        <v>4200408</v>
      </c>
      <c r="AG4304" t="s">
        <v>2008</v>
      </c>
      <c r="AH4304" t="s">
        <v>5940</v>
      </c>
      <c r="AI4304">
        <v>4200408</v>
      </c>
      <c r="AJ4304" t="s">
        <v>2008</v>
      </c>
      <c r="AK4304">
        <v>180</v>
      </c>
      <c r="AL4304">
        <v>4200408</v>
      </c>
      <c r="AM4304" t="s">
        <v>2008</v>
      </c>
      <c r="AN4304">
        <v>16875</v>
      </c>
      <c r="AO4304">
        <v>0</v>
      </c>
      <c r="AP4304">
        <v>4211108</v>
      </c>
      <c r="AQ4304" t="s">
        <v>2169</v>
      </c>
      <c r="AR4304">
        <v>8761</v>
      </c>
    </row>
    <row r="4305" spans="1:44" x14ac:dyDescent="0.25">
      <c r="A4305">
        <v>2611903</v>
      </c>
      <c r="B4305">
        <v>5</v>
      </c>
      <c r="C4305" t="s">
        <v>884</v>
      </c>
      <c r="D4305" t="s">
        <v>5497</v>
      </c>
      <c r="E4305">
        <v>467500</v>
      </c>
      <c r="F4305" t="s">
        <v>5940</v>
      </c>
      <c r="G4305">
        <v>0</v>
      </c>
      <c r="H4305" t="s">
        <v>5940</v>
      </c>
      <c r="I4305" t="s">
        <v>5940</v>
      </c>
      <c r="J4305">
        <v>7</v>
      </c>
      <c r="K4305">
        <v>510000</v>
      </c>
      <c r="L4305">
        <v>0</v>
      </c>
      <c r="M4305">
        <v>0</v>
      </c>
      <c r="N4305">
        <v>0</v>
      </c>
      <c r="O4305">
        <v>0</v>
      </c>
      <c r="P4305">
        <v>21</v>
      </c>
      <c r="R4305">
        <v>2611903</v>
      </c>
      <c r="S4305">
        <v>467500</v>
      </c>
      <c r="T4305" t="s">
        <v>5940</v>
      </c>
      <c r="U4305">
        <v>0</v>
      </c>
      <c r="V4305" t="s">
        <v>5940</v>
      </c>
      <c r="W4305" t="s">
        <v>5940</v>
      </c>
      <c r="X4305">
        <v>7</v>
      </c>
      <c r="Z4305">
        <v>4200507</v>
      </c>
      <c r="AB4305" t="s">
        <v>5940</v>
      </c>
      <c r="AC4305">
        <v>4200507</v>
      </c>
      <c r="AD4305" t="s">
        <v>2009</v>
      </c>
      <c r="AE4305" t="s">
        <v>5940</v>
      </c>
      <c r="AF4305">
        <v>4200507</v>
      </c>
      <c r="AG4305" t="s">
        <v>2009</v>
      </c>
      <c r="AH4305">
        <v>2100</v>
      </c>
      <c r="AI4305">
        <v>4200507</v>
      </c>
      <c r="AJ4305" t="s">
        <v>2009</v>
      </c>
      <c r="AK4305">
        <v>98</v>
      </c>
      <c r="AL4305">
        <v>4200507</v>
      </c>
      <c r="AM4305" t="s">
        <v>2009</v>
      </c>
      <c r="AN4305">
        <v>720</v>
      </c>
      <c r="AO4305">
        <v>0</v>
      </c>
      <c r="AP4305">
        <v>4211207</v>
      </c>
      <c r="AQ4305" t="s">
        <v>2170</v>
      </c>
      <c r="AR4305">
        <v>1440</v>
      </c>
    </row>
    <row r="4306" spans="1:44" x14ac:dyDescent="0.25">
      <c r="A4306">
        <v>2612000</v>
      </c>
      <c r="B4306">
        <v>5</v>
      </c>
      <c r="C4306" t="s">
        <v>884</v>
      </c>
      <c r="D4306" t="s">
        <v>5498</v>
      </c>
      <c r="E4306" t="s">
        <v>5940</v>
      </c>
      <c r="F4306" t="s">
        <v>5940</v>
      </c>
      <c r="G4306">
        <v>18</v>
      </c>
      <c r="H4306" t="s">
        <v>5940</v>
      </c>
      <c r="I4306" t="s">
        <v>5940</v>
      </c>
      <c r="J4306">
        <v>12</v>
      </c>
      <c r="K4306">
        <v>0</v>
      </c>
      <c r="L4306">
        <v>0</v>
      </c>
      <c r="M4306">
        <v>18</v>
      </c>
      <c r="N4306">
        <v>0</v>
      </c>
      <c r="O4306">
        <v>0</v>
      </c>
      <c r="P4306">
        <v>0</v>
      </c>
      <c r="R4306">
        <v>2612000</v>
      </c>
      <c r="S4306" t="s">
        <v>5940</v>
      </c>
      <c r="T4306" t="s">
        <v>5940</v>
      </c>
      <c r="U4306">
        <v>18</v>
      </c>
      <c r="V4306" t="s">
        <v>5940</v>
      </c>
      <c r="W4306" t="s">
        <v>5940</v>
      </c>
      <c r="X4306">
        <v>12</v>
      </c>
      <c r="Z4306">
        <v>4200556</v>
      </c>
      <c r="AB4306" t="s">
        <v>5940</v>
      </c>
      <c r="AC4306">
        <v>4200556</v>
      </c>
      <c r="AD4306" t="s">
        <v>2010</v>
      </c>
      <c r="AE4306" t="s">
        <v>5940</v>
      </c>
      <c r="AF4306">
        <v>4200556</v>
      </c>
      <c r="AG4306" t="s">
        <v>2010</v>
      </c>
      <c r="AH4306">
        <v>450</v>
      </c>
      <c r="AI4306">
        <v>4200556</v>
      </c>
      <c r="AJ4306" t="s">
        <v>2010</v>
      </c>
      <c r="AK4306">
        <v>109</v>
      </c>
      <c r="AL4306">
        <v>4200556</v>
      </c>
      <c r="AM4306" t="s">
        <v>2010</v>
      </c>
      <c r="AN4306">
        <v>133</v>
      </c>
      <c r="AO4306">
        <v>0</v>
      </c>
      <c r="AP4306">
        <v>4211256</v>
      </c>
      <c r="AQ4306" t="s">
        <v>2171</v>
      </c>
      <c r="AR4306">
        <v>1800</v>
      </c>
    </row>
    <row r="4307" spans="1:44" x14ac:dyDescent="0.25">
      <c r="A4307">
        <v>2612109</v>
      </c>
      <c r="B4307">
        <v>5</v>
      </c>
      <c r="C4307" t="s">
        <v>884</v>
      </c>
      <c r="D4307" t="s">
        <v>5499</v>
      </c>
      <c r="E4307" t="s">
        <v>5940</v>
      </c>
      <c r="F4307" t="s">
        <v>5940</v>
      </c>
      <c r="G4307">
        <v>180</v>
      </c>
      <c r="H4307" t="s">
        <v>5940</v>
      </c>
      <c r="I4307" t="s">
        <v>5940</v>
      </c>
      <c r="J4307">
        <v>51</v>
      </c>
      <c r="K4307">
        <v>0</v>
      </c>
      <c r="L4307">
        <v>0</v>
      </c>
      <c r="M4307">
        <v>120</v>
      </c>
      <c r="N4307">
        <v>0</v>
      </c>
      <c r="O4307">
        <v>0</v>
      </c>
      <c r="P4307">
        <v>90</v>
      </c>
      <c r="R4307">
        <v>2612109</v>
      </c>
      <c r="S4307" t="s">
        <v>5940</v>
      </c>
      <c r="T4307" t="s">
        <v>5940</v>
      </c>
      <c r="U4307">
        <v>180</v>
      </c>
      <c r="V4307" t="s">
        <v>5940</v>
      </c>
      <c r="W4307" t="s">
        <v>5940</v>
      </c>
      <c r="X4307">
        <v>51</v>
      </c>
      <c r="Z4307">
        <v>4200606</v>
      </c>
      <c r="AB4307" t="s">
        <v>5940</v>
      </c>
      <c r="AC4307">
        <v>4200606</v>
      </c>
      <c r="AD4307" t="s">
        <v>2011</v>
      </c>
      <c r="AE4307" t="s">
        <v>5940</v>
      </c>
      <c r="AF4307">
        <v>4200606</v>
      </c>
      <c r="AG4307" t="s">
        <v>2011</v>
      </c>
      <c r="AH4307">
        <v>5250</v>
      </c>
      <c r="AI4307">
        <v>4200606</v>
      </c>
      <c r="AJ4307" t="s">
        <v>2011</v>
      </c>
      <c r="AK4307">
        <v>88</v>
      </c>
      <c r="AL4307">
        <v>4200606</v>
      </c>
      <c r="AM4307" t="s">
        <v>2011</v>
      </c>
      <c r="AN4307" t="s">
        <v>5940</v>
      </c>
      <c r="AO4307">
        <v>0</v>
      </c>
      <c r="AP4307">
        <v>4211405</v>
      </c>
      <c r="AQ4307" t="s">
        <v>2173</v>
      </c>
      <c r="AR4307">
        <v>7560</v>
      </c>
    </row>
    <row r="4308" spans="1:44" x14ac:dyDescent="0.25">
      <c r="A4308">
        <v>2612208</v>
      </c>
      <c r="B4308">
        <v>5</v>
      </c>
      <c r="C4308" t="s">
        <v>884</v>
      </c>
      <c r="D4308" t="s">
        <v>5500</v>
      </c>
      <c r="E4308" t="s">
        <v>5940</v>
      </c>
      <c r="F4308" t="s">
        <v>5940</v>
      </c>
      <c r="G4308">
        <v>960</v>
      </c>
      <c r="H4308" t="s">
        <v>5940</v>
      </c>
      <c r="I4308">
        <v>135</v>
      </c>
      <c r="J4308">
        <v>253</v>
      </c>
      <c r="K4308">
        <v>0</v>
      </c>
      <c r="L4308">
        <v>0</v>
      </c>
      <c r="M4308">
        <v>600</v>
      </c>
      <c r="N4308">
        <v>20</v>
      </c>
      <c r="O4308">
        <v>279</v>
      </c>
      <c r="P4308">
        <v>849</v>
      </c>
      <c r="R4308">
        <v>2612208</v>
      </c>
      <c r="S4308" t="s">
        <v>5940</v>
      </c>
      <c r="T4308" t="s">
        <v>5940</v>
      </c>
      <c r="U4308">
        <v>960</v>
      </c>
      <c r="V4308" t="s">
        <v>5940</v>
      </c>
      <c r="W4308">
        <v>135</v>
      </c>
      <c r="X4308">
        <v>253</v>
      </c>
      <c r="Z4308">
        <v>4200705</v>
      </c>
      <c r="AB4308" t="s">
        <v>5940</v>
      </c>
      <c r="AC4308">
        <v>4200705</v>
      </c>
      <c r="AD4308" t="s">
        <v>2012</v>
      </c>
      <c r="AE4308">
        <v>644</v>
      </c>
      <c r="AF4308">
        <v>4200705</v>
      </c>
      <c r="AG4308" t="s">
        <v>2012</v>
      </c>
      <c r="AH4308" t="s">
        <v>5940</v>
      </c>
      <c r="AI4308">
        <v>4200705</v>
      </c>
      <c r="AJ4308" t="s">
        <v>2012</v>
      </c>
      <c r="AK4308">
        <v>1770</v>
      </c>
      <c r="AL4308">
        <v>4200705</v>
      </c>
      <c r="AM4308" t="s">
        <v>2012</v>
      </c>
      <c r="AN4308" t="s">
        <v>5940</v>
      </c>
      <c r="AO4308">
        <v>0</v>
      </c>
      <c r="AP4308">
        <v>4211454</v>
      </c>
      <c r="AQ4308" t="s">
        <v>2174</v>
      </c>
      <c r="AR4308">
        <v>6750</v>
      </c>
    </row>
    <row r="4309" spans="1:44" x14ac:dyDescent="0.25">
      <c r="A4309">
        <v>2612307</v>
      </c>
      <c r="B4309">
        <v>5</v>
      </c>
      <c r="C4309" t="s">
        <v>884</v>
      </c>
      <c r="D4309" t="s">
        <v>5501</v>
      </c>
      <c r="E4309" t="s">
        <v>5940</v>
      </c>
      <c r="F4309" t="s">
        <v>5940</v>
      </c>
      <c r="G4309">
        <v>510</v>
      </c>
      <c r="H4309">
        <v>7</v>
      </c>
      <c r="I4309" t="s">
        <v>5940</v>
      </c>
      <c r="J4309">
        <v>1051</v>
      </c>
      <c r="K4309">
        <v>0</v>
      </c>
      <c r="L4309">
        <v>0</v>
      </c>
      <c r="M4309">
        <v>720</v>
      </c>
      <c r="N4309">
        <v>2</v>
      </c>
      <c r="O4309">
        <v>0</v>
      </c>
      <c r="P4309">
        <v>2413</v>
      </c>
      <c r="R4309">
        <v>2612307</v>
      </c>
      <c r="S4309" t="s">
        <v>5940</v>
      </c>
      <c r="T4309" t="s">
        <v>5940</v>
      </c>
      <c r="U4309">
        <v>510</v>
      </c>
      <c r="V4309">
        <v>7</v>
      </c>
      <c r="W4309" t="s">
        <v>5940</v>
      </c>
      <c r="X4309">
        <v>1051</v>
      </c>
      <c r="Z4309">
        <v>4200754</v>
      </c>
      <c r="AB4309" t="s">
        <v>5940</v>
      </c>
      <c r="AC4309">
        <v>4200754</v>
      </c>
      <c r="AD4309" t="s">
        <v>2013</v>
      </c>
      <c r="AE4309" t="s">
        <v>5940</v>
      </c>
      <c r="AF4309">
        <v>4200754</v>
      </c>
      <c r="AG4309" t="s">
        <v>2013</v>
      </c>
      <c r="AH4309">
        <v>2100</v>
      </c>
      <c r="AI4309">
        <v>4200754</v>
      </c>
      <c r="AJ4309" t="s">
        <v>2013</v>
      </c>
      <c r="AK4309">
        <v>81</v>
      </c>
      <c r="AL4309">
        <v>4200754</v>
      </c>
      <c r="AM4309" t="s">
        <v>2013</v>
      </c>
      <c r="AN4309">
        <v>63</v>
      </c>
      <c r="AO4309">
        <v>0</v>
      </c>
      <c r="AP4309">
        <v>4211504</v>
      </c>
      <c r="AQ4309" t="s">
        <v>2175</v>
      </c>
      <c r="AR4309">
        <v>4280</v>
      </c>
    </row>
    <row r="4310" spans="1:44" x14ac:dyDescent="0.25">
      <c r="A4310">
        <v>2612406</v>
      </c>
      <c r="B4310">
        <v>5</v>
      </c>
      <c r="C4310" t="s">
        <v>884</v>
      </c>
      <c r="D4310" t="s">
        <v>5502</v>
      </c>
      <c r="E4310" t="s">
        <v>5940</v>
      </c>
      <c r="F4310" t="s">
        <v>5940</v>
      </c>
      <c r="G4310">
        <v>300</v>
      </c>
      <c r="H4310" t="s">
        <v>5940</v>
      </c>
      <c r="I4310" t="s">
        <v>5940</v>
      </c>
      <c r="J4310">
        <v>410</v>
      </c>
      <c r="K4310">
        <v>0</v>
      </c>
      <c r="L4310">
        <v>0</v>
      </c>
      <c r="M4310">
        <v>480</v>
      </c>
      <c r="N4310">
        <v>0</v>
      </c>
      <c r="O4310">
        <v>0</v>
      </c>
      <c r="P4310">
        <v>648</v>
      </c>
      <c r="R4310">
        <v>2612406</v>
      </c>
      <c r="S4310" t="s">
        <v>5940</v>
      </c>
      <c r="T4310" t="s">
        <v>5940</v>
      </c>
      <c r="U4310">
        <v>300</v>
      </c>
      <c r="V4310" t="s">
        <v>5940</v>
      </c>
      <c r="W4310" t="s">
        <v>5940</v>
      </c>
      <c r="X4310">
        <v>410</v>
      </c>
      <c r="Z4310">
        <v>4200804</v>
      </c>
      <c r="AB4310" t="s">
        <v>5940</v>
      </c>
      <c r="AC4310">
        <v>4200804</v>
      </c>
      <c r="AD4310" t="s">
        <v>2014</v>
      </c>
      <c r="AE4310">
        <v>69</v>
      </c>
      <c r="AF4310">
        <v>4200804</v>
      </c>
      <c r="AG4310" t="s">
        <v>2014</v>
      </c>
      <c r="AH4310">
        <v>4250</v>
      </c>
      <c r="AI4310">
        <v>4200804</v>
      </c>
      <c r="AJ4310" t="s">
        <v>2014</v>
      </c>
      <c r="AK4310">
        <v>72</v>
      </c>
      <c r="AL4310">
        <v>4200804</v>
      </c>
      <c r="AM4310" t="s">
        <v>2014</v>
      </c>
      <c r="AN4310">
        <v>720</v>
      </c>
      <c r="AO4310">
        <v>0</v>
      </c>
      <c r="AP4310">
        <v>4211603</v>
      </c>
      <c r="AQ4310" t="s">
        <v>2176</v>
      </c>
      <c r="AR4310">
        <v>6660</v>
      </c>
    </row>
    <row r="4311" spans="1:44" x14ac:dyDescent="0.25">
      <c r="A4311">
        <v>2612455</v>
      </c>
      <c r="B4311">
        <v>5</v>
      </c>
      <c r="C4311" t="s">
        <v>884</v>
      </c>
      <c r="D4311" t="s">
        <v>5503</v>
      </c>
      <c r="E4311">
        <v>200</v>
      </c>
      <c r="F4311" t="s">
        <v>5940</v>
      </c>
      <c r="G4311">
        <v>1440</v>
      </c>
      <c r="H4311">
        <v>70</v>
      </c>
      <c r="I4311" t="s">
        <v>5940</v>
      </c>
      <c r="J4311">
        <v>225</v>
      </c>
      <c r="K4311">
        <v>250</v>
      </c>
      <c r="L4311">
        <v>0</v>
      </c>
      <c r="M4311">
        <v>3640</v>
      </c>
      <c r="N4311">
        <v>20</v>
      </c>
      <c r="O4311">
        <v>0</v>
      </c>
      <c r="P4311">
        <v>900</v>
      </c>
      <c r="R4311">
        <v>2612455</v>
      </c>
      <c r="S4311">
        <v>200</v>
      </c>
      <c r="T4311" t="s">
        <v>5940</v>
      </c>
      <c r="U4311">
        <v>1440</v>
      </c>
      <c r="V4311">
        <v>70</v>
      </c>
      <c r="W4311" t="s">
        <v>5940</v>
      </c>
      <c r="X4311">
        <v>225</v>
      </c>
      <c r="Z4311">
        <v>4200903</v>
      </c>
      <c r="AB4311" t="s">
        <v>5940</v>
      </c>
      <c r="AC4311">
        <v>4200903</v>
      </c>
      <c r="AD4311" t="s">
        <v>2015</v>
      </c>
      <c r="AE4311">
        <v>10</v>
      </c>
      <c r="AF4311">
        <v>4200903</v>
      </c>
      <c r="AG4311" t="s">
        <v>2015</v>
      </c>
      <c r="AH4311">
        <v>2800</v>
      </c>
      <c r="AI4311">
        <v>4200903</v>
      </c>
      <c r="AJ4311" t="s">
        <v>2015</v>
      </c>
      <c r="AK4311">
        <v>299</v>
      </c>
      <c r="AL4311">
        <v>4200903</v>
      </c>
      <c r="AM4311" t="s">
        <v>2015</v>
      </c>
      <c r="AN4311" t="s">
        <v>5940</v>
      </c>
      <c r="AO4311">
        <v>0</v>
      </c>
      <c r="AP4311">
        <v>4211652</v>
      </c>
      <c r="AQ4311" t="s">
        <v>2177</v>
      </c>
      <c r="AR4311">
        <v>17438</v>
      </c>
    </row>
    <row r="4312" spans="1:44" x14ac:dyDescent="0.25">
      <c r="A4312">
        <v>2612471</v>
      </c>
      <c r="B4312">
        <v>5</v>
      </c>
      <c r="C4312" t="s">
        <v>884</v>
      </c>
      <c r="D4312" t="s">
        <v>5504</v>
      </c>
      <c r="E4312">
        <v>20000</v>
      </c>
      <c r="F4312" t="s">
        <v>5940</v>
      </c>
      <c r="G4312">
        <v>510</v>
      </c>
      <c r="H4312" t="s">
        <v>5940</v>
      </c>
      <c r="I4312" t="s">
        <v>5940</v>
      </c>
      <c r="J4312">
        <v>304</v>
      </c>
      <c r="K4312">
        <v>20000</v>
      </c>
      <c r="L4312">
        <v>0</v>
      </c>
      <c r="M4312">
        <v>306</v>
      </c>
      <c r="N4312">
        <v>0</v>
      </c>
      <c r="O4312">
        <v>0</v>
      </c>
      <c r="P4312">
        <v>165</v>
      </c>
      <c r="R4312">
        <v>2612471</v>
      </c>
      <c r="S4312">
        <v>20000</v>
      </c>
      <c r="T4312" t="s">
        <v>5940</v>
      </c>
      <c r="U4312">
        <v>510</v>
      </c>
      <c r="V4312" t="s">
        <v>5940</v>
      </c>
      <c r="W4312" t="s">
        <v>5940</v>
      </c>
      <c r="X4312">
        <v>304</v>
      </c>
      <c r="Z4312">
        <v>4201000</v>
      </c>
      <c r="AB4312" t="s">
        <v>5940</v>
      </c>
      <c r="AC4312">
        <v>4201000</v>
      </c>
      <c r="AD4312" t="s">
        <v>2016</v>
      </c>
      <c r="AE4312">
        <v>45</v>
      </c>
      <c r="AF4312">
        <v>4201000</v>
      </c>
      <c r="AG4312" t="s">
        <v>2016</v>
      </c>
      <c r="AH4312">
        <v>360</v>
      </c>
      <c r="AI4312">
        <v>4201000</v>
      </c>
      <c r="AJ4312" t="s">
        <v>2016</v>
      </c>
      <c r="AK4312">
        <v>1344</v>
      </c>
      <c r="AL4312">
        <v>4201000</v>
      </c>
      <c r="AM4312" t="s">
        <v>2016</v>
      </c>
      <c r="AN4312" t="s">
        <v>5940</v>
      </c>
      <c r="AO4312">
        <v>0</v>
      </c>
      <c r="AP4312">
        <v>4211702</v>
      </c>
      <c r="AQ4312" t="s">
        <v>2178</v>
      </c>
      <c r="AR4312">
        <v>12373</v>
      </c>
    </row>
    <row r="4313" spans="1:44" x14ac:dyDescent="0.25">
      <c r="A4313">
        <v>2612505</v>
      </c>
      <c r="B4313">
        <v>5</v>
      </c>
      <c r="C4313" t="s">
        <v>884</v>
      </c>
      <c r="D4313" t="s">
        <v>5505</v>
      </c>
      <c r="E4313" t="s">
        <v>5940</v>
      </c>
      <c r="F4313" t="s">
        <v>5940</v>
      </c>
      <c r="G4313">
        <v>12</v>
      </c>
      <c r="H4313" t="s">
        <v>5940</v>
      </c>
      <c r="I4313" t="s">
        <v>5940</v>
      </c>
      <c r="J4313">
        <v>13</v>
      </c>
      <c r="K4313">
        <v>0</v>
      </c>
      <c r="L4313">
        <v>0</v>
      </c>
      <c r="M4313">
        <v>10</v>
      </c>
      <c r="N4313">
        <v>0</v>
      </c>
      <c r="O4313">
        <v>0</v>
      </c>
      <c r="P4313">
        <v>20</v>
      </c>
      <c r="R4313">
        <v>2612505</v>
      </c>
      <c r="S4313" t="s">
        <v>5940</v>
      </c>
      <c r="T4313" t="s">
        <v>5940</v>
      </c>
      <c r="U4313">
        <v>12</v>
      </c>
      <c r="V4313" t="s">
        <v>5940</v>
      </c>
      <c r="W4313" t="s">
        <v>5940</v>
      </c>
      <c r="X4313">
        <v>13</v>
      </c>
      <c r="Z4313">
        <v>4201109</v>
      </c>
      <c r="AB4313" t="s">
        <v>5940</v>
      </c>
      <c r="AC4313">
        <v>4201109</v>
      </c>
      <c r="AD4313" t="s">
        <v>2017</v>
      </c>
      <c r="AE4313">
        <v>180</v>
      </c>
      <c r="AF4313">
        <v>4201109</v>
      </c>
      <c r="AG4313" t="s">
        <v>2017</v>
      </c>
      <c r="AH4313">
        <v>2450</v>
      </c>
      <c r="AI4313">
        <v>4201109</v>
      </c>
      <c r="AJ4313" t="s">
        <v>2017</v>
      </c>
      <c r="AK4313">
        <v>245</v>
      </c>
      <c r="AL4313">
        <v>4201109</v>
      </c>
      <c r="AM4313" t="s">
        <v>2017</v>
      </c>
      <c r="AN4313" t="s">
        <v>5940</v>
      </c>
      <c r="AO4313">
        <v>0</v>
      </c>
      <c r="AP4313">
        <v>4211751</v>
      </c>
      <c r="AQ4313" t="s">
        <v>2179</v>
      </c>
      <c r="AR4313">
        <v>5760</v>
      </c>
    </row>
    <row r="4314" spans="1:44" x14ac:dyDescent="0.25">
      <c r="A4314">
        <v>2612554</v>
      </c>
      <c r="B4314">
        <v>5</v>
      </c>
      <c r="C4314" t="s">
        <v>884</v>
      </c>
      <c r="D4314" t="s">
        <v>5506</v>
      </c>
      <c r="E4314">
        <v>125</v>
      </c>
      <c r="F4314" t="s">
        <v>5940</v>
      </c>
      <c r="G4314">
        <v>640</v>
      </c>
      <c r="H4314">
        <v>10</v>
      </c>
      <c r="I4314" t="s">
        <v>5940</v>
      </c>
      <c r="J4314">
        <v>360</v>
      </c>
      <c r="K4314">
        <v>250</v>
      </c>
      <c r="L4314">
        <v>0</v>
      </c>
      <c r="M4314">
        <v>1000</v>
      </c>
      <c r="N4314">
        <v>8</v>
      </c>
      <c r="O4314">
        <v>0</v>
      </c>
      <c r="P4314">
        <v>600</v>
      </c>
      <c r="R4314">
        <v>2612554</v>
      </c>
      <c r="S4314">
        <v>125</v>
      </c>
      <c r="T4314" t="s">
        <v>5940</v>
      </c>
      <c r="U4314">
        <v>640</v>
      </c>
      <c r="V4314">
        <v>10</v>
      </c>
      <c r="W4314" t="s">
        <v>5940</v>
      </c>
      <c r="X4314">
        <v>360</v>
      </c>
      <c r="Z4314">
        <v>4201208</v>
      </c>
      <c r="AB4314" t="s">
        <v>5940</v>
      </c>
      <c r="AC4314">
        <v>4201208</v>
      </c>
      <c r="AD4314" t="s">
        <v>2018</v>
      </c>
      <c r="AE4314">
        <v>80</v>
      </c>
      <c r="AF4314">
        <v>4201208</v>
      </c>
      <c r="AG4314" t="s">
        <v>2018</v>
      </c>
      <c r="AH4314">
        <v>17500</v>
      </c>
      <c r="AI4314">
        <v>4201208</v>
      </c>
      <c r="AJ4314" t="s">
        <v>2018</v>
      </c>
      <c r="AK4314">
        <v>78</v>
      </c>
      <c r="AL4314">
        <v>4201208</v>
      </c>
      <c r="AM4314" t="s">
        <v>2018</v>
      </c>
      <c r="AN4314" t="s">
        <v>5940</v>
      </c>
      <c r="AO4314">
        <v>0</v>
      </c>
      <c r="AP4314">
        <v>4211801</v>
      </c>
      <c r="AQ4314" t="s">
        <v>2180</v>
      </c>
      <c r="AR4314">
        <v>24960</v>
      </c>
    </row>
    <row r="4315" spans="1:44" x14ac:dyDescent="0.25">
      <c r="A4315">
        <v>2612604</v>
      </c>
      <c r="B4315">
        <v>5</v>
      </c>
      <c r="C4315" t="s">
        <v>884</v>
      </c>
      <c r="D4315" t="s">
        <v>5507</v>
      </c>
      <c r="E4315">
        <v>90</v>
      </c>
      <c r="F4315" t="s">
        <v>5940</v>
      </c>
      <c r="G4315">
        <v>280</v>
      </c>
      <c r="H4315">
        <v>16</v>
      </c>
      <c r="I4315">
        <v>3480</v>
      </c>
      <c r="J4315">
        <v>510</v>
      </c>
      <c r="K4315">
        <v>600</v>
      </c>
      <c r="L4315">
        <v>0</v>
      </c>
      <c r="M4315">
        <v>250</v>
      </c>
      <c r="N4315">
        <v>0</v>
      </c>
      <c r="O4315">
        <v>450</v>
      </c>
      <c r="P4315">
        <v>754</v>
      </c>
      <c r="R4315">
        <v>2612604</v>
      </c>
      <c r="S4315">
        <v>90</v>
      </c>
      <c r="T4315" t="s">
        <v>5940</v>
      </c>
      <c r="U4315">
        <v>280</v>
      </c>
      <c r="V4315">
        <v>16</v>
      </c>
      <c r="W4315">
        <v>3480</v>
      </c>
      <c r="X4315">
        <v>510</v>
      </c>
      <c r="Z4315">
        <v>4201257</v>
      </c>
      <c r="AB4315" t="s">
        <v>5940</v>
      </c>
      <c r="AC4315">
        <v>4201257</v>
      </c>
      <c r="AD4315" t="s">
        <v>2019</v>
      </c>
      <c r="AE4315">
        <v>297</v>
      </c>
      <c r="AF4315">
        <v>4201257</v>
      </c>
      <c r="AG4315" t="s">
        <v>2019</v>
      </c>
      <c r="AH4315">
        <v>1200</v>
      </c>
      <c r="AI4315">
        <v>4201257</v>
      </c>
      <c r="AJ4315" t="s">
        <v>2019</v>
      </c>
      <c r="AK4315">
        <v>22</v>
      </c>
      <c r="AL4315">
        <v>4201257</v>
      </c>
      <c r="AM4315" t="s">
        <v>2019</v>
      </c>
      <c r="AN4315" t="s">
        <v>5940</v>
      </c>
      <c r="AO4315">
        <v>0</v>
      </c>
      <c r="AP4315">
        <v>4211850</v>
      </c>
      <c r="AQ4315" t="s">
        <v>2181</v>
      </c>
      <c r="AR4315">
        <v>23664</v>
      </c>
    </row>
    <row r="4316" spans="1:44" x14ac:dyDescent="0.25">
      <c r="A4316">
        <v>2612703</v>
      </c>
      <c r="B4316">
        <v>5</v>
      </c>
      <c r="C4316" t="s">
        <v>884</v>
      </c>
      <c r="D4316" t="s">
        <v>5508</v>
      </c>
      <c r="E4316" t="s">
        <v>5940</v>
      </c>
      <c r="F4316" t="s">
        <v>5940</v>
      </c>
      <c r="G4316">
        <v>120</v>
      </c>
      <c r="H4316" t="s">
        <v>5940</v>
      </c>
      <c r="I4316" t="s">
        <v>5940</v>
      </c>
      <c r="J4316">
        <v>36</v>
      </c>
      <c r="K4316">
        <v>0</v>
      </c>
      <c r="L4316">
        <v>0</v>
      </c>
      <c r="M4316">
        <v>150</v>
      </c>
      <c r="N4316">
        <v>0</v>
      </c>
      <c r="O4316">
        <v>0</v>
      </c>
      <c r="P4316">
        <v>345</v>
      </c>
      <c r="R4316">
        <v>2612703</v>
      </c>
      <c r="S4316" t="s">
        <v>5940</v>
      </c>
      <c r="T4316" t="s">
        <v>5940</v>
      </c>
      <c r="U4316">
        <v>120</v>
      </c>
      <c r="V4316" t="s">
        <v>5940</v>
      </c>
      <c r="W4316" t="s">
        <v>5940</v>
      </c>
      <c r="X4316">
        <v>36</v>
      </c>
      <c r="Z4316">
        <v>4201273</v>
      </c>
      <c r="AB4316" t="s">
        <v>5940</v>
      </c>
      <c r="AC4316">
        <v>4201273</v>
      </c>
      <c r="AD4316" t="s">
        <v>2020</v>
      </c>
      <c r="AE4316">
        <v>5</v>
      </c>
      <c r="AF4316">
        <v>4201273</v>
      </c>
      <c r="AG4316" t="s">
        <v>2020</v>
      </c>
      <c r="AH4316">
        <v>1200</v>
      </c>
      <c r="AI4316">
        <v>4201273</v>
      </c>
      <c r="AJ4316" t="s">
        <v>2020</v>
      </c>
      <c r="AK4316">
        <v>133</v>
      </c>
      <c r="AL4316">
        <v>4201273</v>
      </c>
      <c r="AM4316" t="s">
        <v>2020</v>
      </c>
      <c r="AN4316" t="s">
        <v>5940</v>
      </c>
      <c r="AO4316">
        <v>0</v>
      </c>
      <c r="AP4316">
        <v>4211876</v>
      </c>
      <c r="AQ4316" t="s">
        <v>2182</v>
      </c>
      <c r="AR4316">
        <v>2496</v>
      </c>
    </row>
    <row r="4317" spans="1:44" x14ac:dyDescent="0.25">
      <c r="A4317">
        <v>2612802</v>
      </c>
      <c r="B4317">
        <v>5</v>
      </c>
      <c r="C4317" t="s">
        <v>884</v>
      </c>
      <c r="D4317" t="s">
        <v>5509</v>
      </c>
      <c r="E4317">
        <v>800</v>
      </c>
      <c r="F4317" t="s">
        <v>5940</v>
      </c>
      <c r="G4317">
        <v>1800</v>
      </c>
      <c r="H4317">
        <v>3</v>
      </c>
      <c r="I4317" t="s">
        <v>5940</v>
      </c>
      <c r="J4317">
        <v>453</v>
      </c>
      <c r="K4317">
        <v>800</v>
      </c>
      <c r="L4317">
        <v>0</v>
      </c>
      <c r="M4317">
        <v>1344</v>
      </c>
      <c r="N4317">
        <v>4</v>
      </c>
      <c r="O4317">
        <v>0</v>
      </c>
      <c r="P4317">
        <v>765</v>
      </c>
      <c r="R4317">
        <v>2612802</v>
      </c>
      <c r="S4317">
        <v>800</v>
      </c>
      <c r="T4317" t="s">
        <v>5940</v>
      </c>
      <c r="U4317">
        <v>1800</v>
      </c>
      <c r="V4317">
        <v>3</v>
      </c>
      <c r="W4317" t="s">
        <v>5940</v>
      </c>
      <c r="X4317">
        <v>453</v>
      </c>
      <c r="Z4317">
        <v>4201307</v>
      </c>
      <c r="AB4317" t="s">
        <v>5940</v>
      </c>
      <c r="AC4317">
        <v>4201307</v>
      </c>
      <c r="AD4317" t="s">
        <v>2021</v>
      </c>
      <c r="AE4317">
        <v>14700</v>
      </c>
      <c r="AF4317">
        <v>4201307</v>
      </c>
      <c r="AG4317" t="s">
        <v>2021</v>
      </c>
      <c r="AH4317">
        <v>1040</v>
      </c>
      <c r="AI4317">
        <v>4201307</v>
      </c>
      <c r="AJ4317" t="s">
        <v>2021</v>
      </c>
      <c r="AK4317">
        <v>10</v>
      </c>
      <c r="AL4317">
        <v>4201307</v>
      </c>
      <c r="AM4317" t="s">
        <v>2021</v>
      </c>
      <c r="AN4317" t="s">
        <v>5940</v>
      </c>
      <c r="AO4317">
        <v>0</v>
      </c>
      <c r="AP4317">
        <v>4211892</v>
      </c>
      <c r="AQ4317" t="s">
        <v>2183</v>
      </c>
      <c r="AR4317">
        <v>1135</v>
      </c>
    </row>
    <row r="4318" spans="1:44" x14ac:dyDescent="0.25">
      <c r="A4318">
        <v>2612901</v>
      </c>
      <c r="B4318">
        <v>5</v>
      </c>
      <c r="C4318" t="s">
        <v>884</v>
      </c>
      <c r="D4318" t="s">
        <v>5510</v>
      </c>
      <c r="E4318">
        <v>81000</v>
      </c>
      <c r="F4318" t="s">
        <v>5940</v>
      </c>
      <c r="G4318">
        <v>24</v>
      </c>
      <c r="H4318" t="s">
        <v>5940</v>
      </c>
      <c r="I4318" t="s">
        <v>5940</v>
      </c>
      <c r="J4318">
        <v>9</v>
      </c>
      <c r="K4318">
        <v>140000</v>
      </c>
      <c r="L4318">
        <v>0</v>
      </c>
      <c r="M4318">
        <v>16</v>
      </c>
      <c r="N4318">
        <v>0</v>
      </c>
      <c r="O4318">
        <v>0</v>
      </c>
      <c r="P4318">
        <v>2</v>
      </c>
      <c r="R4318">
        <v>2612901</v>
      </c>
      <c r="S4318">
        <v>81000</v>
      </c>
      <c r="T4318" t="s">
        <v>5940</v>
      </c>
      <c r="U4318">
        <v>24</v>
      </c>
      <c r="V4318" t="s">
        <v>5940</v>
      </c>
      <c r="W4318" t="s">
        <v>5940</v>
      </c>
      <c r="X4318">
        <v>9</v>
      </c>
      <c r="Z4318">
        <v>4201406</v>
      </c>
      <c r="AB4318" t="s">
        <v>5940</v>
      </c>
      <c r="AC4318">
        <v>4201406</v>
      </c>
      <c r="AD4318" t="s">
        <v>2022</v>
      </c>
      <c r="AE4318">
        <v>29900</v>
      </c>
      <c r="AF4318">
        <v>4201406</v>
      </c>
      <c r="AG4318" t="s">
        <v>2022</v>
      </c>
      <c r="AH4318">
        <v>1100</v>
      </c>
      <c r="AI4318">
        <v>4201406</v>
      </c>
      <c r="AJ4318" t="s">
        <v>2022</v>
      </c>
      <c r="AK4318">
        <v>95</v>
      </c>
      <c r="AL4318">
        <v>4201406</v>
      </c>
      <c r="AM4318" t="s">
        <v>2022</v>
      </c>
      <c r="AN4318" t="s">
        <v>5940</v>
      </c>
      <c r="AO4318">
        <v>0</v>
      </c>
      <c r="AP4318">
        <v>4211900</v>
      </c>
      <c r="AQ4318" t="s">
        <v>2184</v>
      </c>
      <c r="AR4318">
        <v>1260</v>
      </c>
    </row>
    <row r="4319" spans="1:44" x14ac:dyDescent="0.25">
      <c r="A4319">
        <v>2613008</v>
      </c>
      <c r="B4319">
        <v>5</v>
      </c>
      <c r="C4319" t="s">
        <v>884</v>
      </c>
      <c r="D4319" t="s">
        <v>5511</v>
      </c>
      <c r="E4319" t="s">
        <v>5940</v>
      </c>
      <c r="F4319" t="s">
        <v>5940</v>
      </c>
      <c r="G4319">
        <v>1250</v>
      </c>
      <c r="H4319" t="s">
        <v>5940</v>
      </c>
      <c r="I4319" t="s">
        <v>5940</v>
      </c>
      <c r="J4319">
        <v>1330</v>
      </c>
      <c r="K4319">
        <v>0</v>
      </c>
      <c r="L4319">
        <v>0</v>
      </c>
      <c r="M4319">
        <v>1800</v>
      </c>
      <c r="N4319">
        <v>0</v>
      </c>
      <c r="O4319">
        <v>0</v>
      </c>
      <c r="P4319">
        <v>2084</v>
      </c>
      <c r="R4319">
        <v>2613008</v>
      </c>
      <c r="S4319" t="s">
        <v>5940</v>
      </c>
      <c r="T4319" t="s">
        <v>5940</v>
      </c>
      <c r="U4319">
        <v>1250</v>
      </c>
      <c r="V4319" t="s">
        <v>5940</v>
      </c>
      <c r="W4319" t="s">
        <v>5940</v>
      </c>
      <c r="X4319">
        <v>1330</v>
      </c>
      <c r="Z4319">
        <v>4201505</v>
      </c>
      <c r="AB4319" t="s">
        <v>5940</v>
      </c>
      <c r="AC4319">
        <v>4201505</v>
      </c>
      <c r="AD4319" t="s">
        <v>2023</v>
      </c>
      <c r="AE4319" t="s">
        <v>5940</v>
      </c>
      <c r="AF4319">
        <v>4201505</v>
      </c>
      <c r="AG4319" t="s">
        <v>2023</v>
      </c>
      <c r="AH4319">
        <v>14000</v>
      </c>
      <c r="AI4319">
        <v>4201505</v>
      </c>
      <c r="AJ4319" t="s">
        <v>2023</v>
      </c>
      <c r="AK4319">
        <v>450</v>
      </c>
      <c r="AL4319">
        <v>4201505</v>
      </c>
      <c r="AM4319" t="s">
        <v>2023</v>
      </c>
      <c r="AN4319" t="s">
        <v>5940</v>
      </c>
      <c r="AO4319">
        <v>0</v>
      </c>
      <c r="AP4319">
        <v>4212007</v>
      </c>
      <c r="AQ4319" t="s">
        <v>2185</v>
      </c>
      <c r="AR4319">
        <v>33201</v>
      </c>
    </row>
    <row r="4320" spans="1:44" x14ac:dyDescent="0.25">
      <c r="A4320">
        <v>2613107</v>
      </c>
      <c r="B4320">
        <v>5</v>
      </c>
      <c r="C4320" t="s">
        <v>884</v>
      </c>
      <c r="D4320" t="s">
        <v>5512</v>
      </c>
      <c r="E4320" t="s">
        <v>5940</v>
      </c>
      <c r="F4320" t="s">
        <v>5940</v>
      </c>
      <c r="G4320">
        <v>78</v>
      </c>
      <c r="H4320" t="s">
        <v>5940</v>
      </c>
      <c r="I4320" t="s">
        <v>5940</v>
      </c>
      <c r="J4320">
        <v>86</v>
      </c>
      <c r="K4320">
        <v>0</v>
      </c>
      <c r="L4320">
        <v>0</v>
      </c>
      <c r="M4320">
        <v>176</v>
      </c>
      <c r="N4320">
        <v>0</v>
      </c>
      <c r="O4320">
        <v>0</v>
      </c>
      <c r="P4320">
        <v>159</v>
      </c>
      <c r="R4320">
        <v>2613107</v>
      </c>
      <c r="S4320" t="s">
        <v>5940</v>
      </c>
      <c r="T4320" t="s">
        <v>5940</v>
      </c>
      <c r="U4320">
        <v>78</v>
      </c>
      <c r="V4320" t="s">
        <v>5940</v>
      </c>
      <c r="W4320" t="s">
        <v>5940</v>
      </c>
      <c r="X4320">
        <v>86</v>
      </c>
      <c r="Z4320">
        <v>4201604</v>
      </c>
      <c r="AB4320" t="s">
        <v>5940</v>
      </c>
      <c r="AC4320">
        <v>4201604</v>
      </c>
      <c r="AD4320" t="s">
        <v>2024</v>
      </c>
      <c r="AE4320">
        <v>32</v>
      </c>
      <c r="AF4320">
        <v>4201604</v>
      </c>
      <c r="AG4320" t="s">
        <v>2024</v>
      </c>
      <c r="AH4320" t="s">
        <v>5940</v>
      </c>
      <c r="AI4320">
        <v>4201604</v>
      </c>
      <c r="AJ4320" t="s">
        <v>2024</v>
      </c>
      <c r="AK4320">
        <v>72</v>
      </c>
      <c r="AL4320">
        <v>4201604</v>
      </c>
      <c r="AM4320" t="s">
        <v>2024</v>
      </c>
      <c r="AN4320" t="s">
        <v>5940</v>
      </c>
      <c r="AO4320">
        <v>0</v>
      </c>
      <c r="AP4320">
        <v>4212056</v>
      </c>
      <c r="AQ4320" t="s">
        <v>2186</v>
      </c>
      <c r="AR4320">
        <v>1125</v>
      </c>
    </row>
    <row r="4321" spans="1:44" x14ac:dyDescent="0.25">
      <c r="A4321">
        <v>2613206</v>
      </c>
      <c r="B4321">
        <v>5</v>
      </c>
      <c r="C4321" t="s">
        <v>884</v>
      </c>
      <c r="D4321" t="s">
        <v>5513</v>
      </c>
      <c r="E4321" t="s">
        <v>5940</v>
      </c>
      <c r="F4321" t="s">
        <v>5940</v>
      </c>
      <c r="G4321">
        <v>297</v>
      </c>
      <c r="H4321">
        <v>2</v>
      </c>
      <c r="I4321" t="s">
        <v>5940</v>
      </c>
      <c r="J4321">
        <v>3762</v>
      </c>
      <c r="K4321">
        <v>0</v>
      </c>
      <c r="L4321">
        <v>0</v>
      </c>
      <c r="M4321">
        <v>750</v>
      </c>
      <c r="N4321">
        <v>0</v>
      </c>
      <c r="O4321">
        <v>0</v>
      </c>
      <c r="P4321">
        <v>5000</v>
      </c>
      <c r="R4321">
        <v>2613206</v>
      </c>
      <c r="S4321" t="s">
        <v>5940</v>
      </c>
      <c r="T4321" t="s">
        <v>5940</v>
      </c>
      <c r="U4321">
        <v>297</v>
      </c>
      <c r="V4321">
        <v>2</v>
      </c>
      <c r="W4321" t="s">
        <v>5940</v>
      </c>
      <c r="X4321">
        <v>3762</v>
      </c>
      <c r="Z4321">
        <v>4201653</v>
      </c>
      <c r="AB4321" t="s">
        <v>5940</v>
      </c>
      <c r="AC4321">
        <v>4201653</v>
      </c>
      <c r="AD4321" t="s">
        <v>2025</v>
      </c>
      <c r="AE4321" t="s">
        <v>5940</v>
      </c>
      <c r="AF4321">
        <v>4201653</v>
      </c>
      <c r="AG4321" t="s">
        <v>2025</v>
      </c>
      <c r="AH4321">
        <v>378</v>
      </c>
      <c r="AI4321">
        <v>4201653</v>
      </c>
      <c r="AJ4321" t="s">
        <v>2025</v>
      </c>
      <c r="AK4321">
        <v>68</v>
      </c>
      <c r="AL4321">
        <v>4201653</v>
      </c>
      <c r="AM4321" t="s">
        <v>2025</v>
      </c>
      <c r="AN4321">
        <v>126</v>
      </c>
      <c r="AO4321">
        <v>0</v>
      </c>
      <c r="AP4321">
        <v>4212106</v>
      </c>
      <c r="AQ4321" t="s">
        <v>2187</v>
      </c>
      <c r="AR4321">
        <v>41580</v>
      </c>
    </row>
    <row r="4322" spans="1:44" x14ac:dyDescent="0.25">
      <c r="A4322">
        <v>2613305</v>
      </c>
      <c r="B4322">
        <v>5</v>
      </c>
      <c r="C4322" t="s">
        <v>884</v>
      </c>
      <c r="D4322" t="s">
        <v>5514</v>
      </c>
      <c r="E4322" t="s">
        <v>5940</v>
      </c>
      <c r="F4322" t="s">
        <v>5940</v>
      </c>
      <c r="G4322">
        <v>36</v>
      </c>
      <c r="H4322" t="s">
        <v>5940</v>
      </c>
      <c r="I4322" t="s">
        <v>5940</v>
      </c>
      <c r="J4322">
        <v>25</v>
      </c>
      <c r="K4322">
        <v>0</v>
      </c>
      <c r="L4322">
        <v>0</v>
      </c>
      <c r="M4322">
        <v>36</v>
      </c>
      <c r="N4322">
        <v>0</v>
      </c>
      <c r="O4322">
        <v>0</v>
      </c>
      <c r="P4322">
        <v>18</v>
      </c>
      <c r="R4322">
        <v>2613305</v>
      </c>
      <c r="S4322" t="s">
        <v>5940</v>
      </c>
      <c r="T4322" t="s">
        <v>5940</v>
      </c>
      <c r="U4322">
        <v>36</v>
      </c>
      <c r="V4322" t="s">
        <v>5940</v>
      </c>
      <c r="W4322" t="s">
        <v>5940</v>
      </c>
      <c r="X4322">
        <v>25</v>
      </c>
      <c r="Z4322">
        <v>4201703</v>
      </c>
      <c r="AB4322" t="s">
        <v>5940</v>
      </c>
      <c r="AC4322">
        <v>4201703</v>
      </c>
      <c r="AD4322" t="s">
        <v>2026</v>
      </c>
      <c r="AE4322">
        <v>4200</v>
      </c>
      <c r="AF4322">
        <v>4201703</v>
      </c>
      <c r="AG4322" t="s">
        <v>2026</v>
      </c>
      <c r="AH4322">
        <v>2720</v>
      </c>
      <c r="AI4322">
        <v>4201703</v>
      </c>
      <c r="AJ4322" t="s">
        <v>2026</v>
      </c>
      <c r="AK4322">
        <v>4</v>
      </c>
      <c r="AL4322">
        <v>4201703</v>
      </c>
      <c r="AM4322" t="s">
        <v>2026</v>
      </c>
      <c r="AN4322" t="s">
        <v>5940</v>
      </c>
      <c r="AO4322">
        <v>0</v>
      </c>
      <c r="AP4322">
        <v>4212205</v>
      </c>
      <c r="AQ4322" t="s">
        <v>2188</v>
      </c>
      <c r="AR4322">
        <v>40080</v>
      </c>
    </row>
    <row r="4323" spans="1:44" x14ac:dyDescent="0.25">
      <c r="A4323">
        <v>2613404</v>
      </c>
      <c r="B4323">
        <v>5</v>
      </c>
      <c r="C4323" t="s">
        <v>884</v>
      </c>
      <c r="D4323" t="s">
        <v>5515</v>
      </c>
      <c r="E4323">
        <v>14400</v>
      </c>
      <c r="F4323" t="s">
        <v>5940</v>
      </c>
      <c r="G4323">
        <v>0</v>
      </c>
      <c r="H4323" t="s">
        <v>5940</v>
      </c>
      <c r="I4323" t="s">
        <v>5940</v>
      </c>
      <c r="J4323" t="s">
        <v>5940</v>
      </c>
      <c r="K4323">
        <v>14400</v>
      </c>
      <c r="L4323">
        <v>0</v>
      </c>
      <c r="M4323">
        <v>0</v>
      </c>
      <c r="N4323">
        <v>0</v>
      </c>
      <c r="O4323">
        <v>0</v>
      </c>
      <c r="P4323">
        <v>0</v>
      </c>
      <c r="R4323">
        <v>2613404</v>
      </c>
      <c r="S4323">
        <v>14400</v>
      </c>
      <c r="T4323" t="s">
        <v>5940</v>
      </c>
      <c r="U4323">
        <v>0</v>
      </c>
      <c r="V4323" t="s">
        <v>5940</v>
      </c>
      <c r="W4323" t="s">
        <v>5940</v>
      </c>
      <c r="X4323" t="s">
        <v>5940</v>
      </c>
      <c r="Z4323">
        <v>4201802</v>
      </c>
      <c r="AB4323" t="s">
        <v>5940</v>
      </c>
      <c r="AC4323">
        <v>4201802</v>
      </c>
      <c r="AD4323" t="s">
        <v>2027</v>
      </c>
      <c r="AE4323">
        <v>4</v>
      </c>
      <c r="AF4323">
        <v>4201802</v>
      </c>
      <c r="AG4323" t="s">
        <v>2027</v>
      </c>
      <c r="AH4323" t="s">
        <v>5940</v>
      </c>
      <c r="AI4323">
        <v>4201802</v>
      </c>
      <c r="AJ4323" t="s">
        <v>2027</v>
      </c>
      <c r="AK4323">
        <v>81</v>
      </c>
      <c r="AL4323">
        <v>4201802</v>
      </c>
      <c r="AM4323" t="s">
        <v>2027</v>
      </c>
      <c r="AN4323" t="s">
        <v>5940</v>
      </c>
      <c r="AO4323">
        <v>0</v>
      </c>
      <c r="AP4323">
        <v>4212239</v>
      </c>
      <c r="AQ4323" t="s">
        <v>2189</v>
      </c>
      <c r="AR4323">
        <v>18240</v>
      </c>
    </row>
    <row r="4324" spans="1:44" x14ac:dyDescent="0.25">
      <c r="A4324">
        <v>2613503</v>
      </c>
      <c r="B4324">
        <v>5</v>
      </c>
      <c r="C4324" t="s">
        <v>884</v>
      </c>
      <c r="D4324" t="s">
        <v>5516</v>
      </c>
      <c r="E4324" t="s">
        <v>5940</v>
      </c>
      <c r="F4324" t="s">
        <v>5940</v>
      </c>
      <c r="G4324">
        <v>630</v>
      </c>
      <c r="H4324">
        <v>4</v>
      </c>
      <c r="I4324" t="s">
        <v>5940</v>
      </c>
      <c r="J4324">
        <v>1982</v>
      </c>
      <c r="K4324">
        <v>0</v>
      </c>
      <c r="L4324">
        <v>0</v>
      </c>
      <c r="M4324">
        <v>3780</v>
      </c>
      <c r="N4324">
        <v>8</v>
      </c>
      <c r="O4324">
        <v>0</v>
      </c>
      <c r="P4324">
        <v>2016</v>
      </c>
      <c r="R4324">
        <v>2613503</v>
      </c>
      <c r="S4324" t="s">
        <v>5940</v>
      </c>
      <c r="T4324" t="s">
        <v>5940</v>
      </c>
      <c r="U4324">
        <v>630</v>
      </c>
      <c r="V4324">
        <v>4</v>
      </c>
      <c r="W4324" t="s">
        <v>5940</v>
      </c>
      <c r="X4324">
        <v>1982</v>
      </c>
      <c r="Z4324">
        <v>4201901</v>
      </c>
      <c r="AB4324" t="s">
        <v>5940</v>
      </c>
      <c r="AC4324">
        <v>4201901</v>
      </c>
      <c r="AD4324" t="s">
        <v>2028</v>
      </c>
      <c r="AE4324">
        <v>5</v>
      </c>
      <c r="AF4324">
        <v>4201901</v>
      </c>
      <c r="AG4324" t="s">
        <v>2028</v>
      </c>
      <c r="AH4324">
        <v>250</v>
      </c>
      <c r="AI4324">
        <v>4201901</v>
      </c>
      <c r="AJ4324" t="s">
        <v>2028</v>
      </c>
      <c r="AK4324">
        <v>240</v>
      </c>
      <c r="AL4324">
        <v>4201901</v>
      </c>
      <c r="AM4324" t="s">
        <v>2028</v>
      </c>
      <c r="AN4324" t="s">
        <v>5940</v>
      </c>
      <c r="AO4324">
        <v>0</v>
      </c>
      <c r="AP4324">
        <v>4212254</v>
      </c>
      <c r="AQ4324" t="s">
        <v>2190</v>
      </c>
      <c r="AR4324">
        <v>261</v>
      </c>
    </row>
    <row r="4325" spans="1:44" x14ac:dyDescent="0.25">
      <c r="A4325">
        <v>2613602</v>
      </c>
      <c r="B4325">
        <v>5</v>
      </c>
      <c r="C4325" t="s">
        <v>884</v>
      </c>
      <c r="D4325" t="s">
        <v>5517</v>
      </c>
      <c r="E4325">
        <v>150</v>
      </c>
      <c r="F4325" t="s">
        <v>5940</v>
      </c>
      <c r="G4325">
        <v>6300</v>
      </c>
      <c r="H4325">
        <v>6</v>
      </c>
      <c r="I4325">
        <v>10</v>
      </c>
      <c r="J4325">
        <v>1515</v>
      </c>
      <c r="K4325">
        <v>300</v>
      </c>
      <c r="L4325">
        <v>0</v>
      </c>
      <c r="M4325">
        <v>5760</v>
      </c>
      <c r="N4325">
        <v>6</v>
      </c>
      <c r="O4325">
        <v>4</v>
      </c>
      <c r="P4325">
        <v>2738</v>
      </c>
      <c r="R4325">
        <v>2613602</v>
      </c>
      <c r="S4325">
        <v>150</v>
      </c>
      <c r="T4325" t="s">
        <v>5940</v>
      </c>
      <c r="U4325">
        <v>6300</v>
      </c>
      <c r="V4325">
        <v>6</v>
      </c>
      <c r="W4325">
        <v>10</v>
      </c>
      <c r="X4325">
        <v>1515</v>
      </c>
      <c r="Z4325">
        <v>4201950</v>
      </c>
      <c r="AB4325" t="s">
        <v>5940</v>
      </c>
      <c r="AC4325">
        <v>4201950</v>
      </c>
      <c r="AD4325" t="s">
        <v>2029</v>
      </c>
      <c r="AE4325" t="s">
        <v>5940</v>
      </c>
      <c r="AF4325">
        <v>4201950</v>
      </c>
      <c r="AG4325" t="s">
        <v>2029</v>
      </c>
      <c r="AH4325" t="s">
        <v>5940</v>
      </c>
      <c r="AI4325">
        <v>4201950</v>
      </c>
      <c r="AJ4325" t="s">
        <v>2029</v>
      </c>
      <c r="AK4325" t="s">
        <v>5940</v>
      </c>
      <c r="AL4325">
        <v>4201950</v>
      </c>
      <c r="AM4325" t="s">
        <v>2029</v>
      </c>
      <c r="AN4325" t="s">
        <v>5940</v>
      </c>
      <c r="AO4325">
        <v>0</v>
      </c>
      <c r="AP4325">
        <v>4212270</v>
      </c>
      <c r="AQ4325" t="s">
        <v>2191</v>
      </c>
      <c r="AR4325">
        <v>6840</v>
      </c>
    </row>
    <row r="4326" spans="1:44" x14ac:dyDescent="0.25">
      <c r="A4326">
        <v>2613701</v>
      </c>
      <c r="B4326">
        <v>5</v>
      </c>
      <c r="C4326" t="s">
        <v>884</v>
      </c>
      <c r="D4326" t="s">
        <v>5518</v>
      </c>
      <c r="E4326">
        <v>240000</v>
      </c>
      <c r="F4326" t="s">
        <v>5940</v>
      </c>
      <c r="G4326">
        <v>0</v>
      </c>
      <c r="H4326" t="s">
        <v>5940</v>
      </c>
      <c r="I4326" t="s">
        <v>5940</v>
      </c>
      <c r="J4326" t="s">
        <v>5940</v>
      </c>
      <c r="K4326">
        <v>240000</v>
      </c>
      <c r="L4326">
        <v>0</v>
      </c>
      <c r="M4326">
        <v>0</v>
      </c>
      <c r="N4326">
        <v>0</v>
      </c>
      <c r="O4326">
        <v>0</v>
      </c>
      <c r="P4326">
        <v>0</v>
      </c>
      <c r="R4326">
        <v>2613701</v>
      </c>
      <c r="S4326">
        <v>240000</v>
      </c>
      <c r="T4326" t="s">
        <v>5940</v>
      </c>
      <c r="U4326">
        <v>0</v>
      </c>
      <c r="V4326" t="s">
        <v>5940</v>
      </c>
      <c r="W4326" t="s">
        <v>5940</v>
      </c>
      <c r="X4326" t="s">
        <v>5940</v>
      </c>
      <c r="Z4326">
        <v>4202008</v>
      </c>
      <c r="AB4326" t="s">
        <v>5940</v>
      </c>
      <c r="AC4326">
        <v>4202008</v>
      </c>
      <c r="AD4326" t="s">
        <v>2030</v>
      </c>
      <c r="AE4326">
        <v>23</v>
      </c>
      <c r="AF4326">
        <v>4202008</v>
      </c>
      <c r="AG4326" t="s">
        <v>2030</v>
      </c>
      <c r="AH4326" t="s">
        <v>5940</v>
      </c>
      <c r="AI4326">
        <v>4202008</v>
      </c>
      <c r="AJ4326" t="s">
        <v>2030</v>
      </c>
      <c r="AK4326" t="s">
        <v>5940</v>
      </c>
      <c r="AL4326">
        <v>4202008</v>
      </c>
      <c r="AM4326" t="s">
        <v>2030</v>
      </c>
      <c r="AN4326" t="s">
        <v>5940</v>
      </c>
      <c r="AO4326">
        <v>0</v>
      </c>
      <c r="AP4326">
        <v>4212304</v>
      </c>
      <c r="AQ4326" t="s">
        <v>2192</v>
      </c>
      <c r="AR4326">
        <v>297</v>
      </c>
    </row>
    <row r="4327" spans="1:44" x14ac:dyDescent="0.25">
      <c r="A4327">
        <v>2613800</v>
      </c>
      <c r="B4327">
        <v>5</v>
      </c>
      <c r="C4327" t="s">
        <v>884</v>
      </c>
      <c r="D4327" t="s">
        <v>5519</v>
      </c>
      <c r="E4327">
        <v>58000</v>
      </c>
      <c r="F4327" t="s">
        <v>5940</v>
      </c>
      <c r="G4327">
        <v>39</v>
      </c>
      <c r="H4327" t="s">
        <v>5940</v>
      </c>
      <c r="I4327" t="s">
        <v>5940</v>
      </c>
      <c r="J4327">
        <v>63</v>
      </c>
      <c r="K4327">
        <v>57000</v>
      </c>
      <c r="L4327">
        <v>0</v>
      </c>
      <c r="M4327">
        <v>70</v>
      </c>
      <c r="N4327">
        <v>0</v>
      </c>
      <c r="O4327">
        <v>0</v>
      </c>
      <c r="P4327">
        <v>53</v>
      </c>
      <c r="R4327">
        <v>2613800</v>
      </c>
      <c r="S4327">
        <v>58000</v>
      </c>
      <c r="T4327" t="s">
        <v>5940</v>
      </c>
      <c r="U4327">
        <v>39</v>
      </c>
      <c r="V4327" t="s">
        <v>5940</v>
      </c>
      <c r="W4327" t="s">
        <v>5940</v>
      </c>
      <c r="X4327">
        <v>63</v>
      </c>
      <c r="Z4327">
        <v>4202057</v>
      </c>
      <c r="AB4327" t="s">
        <v>5940</v>
      </c>
      <c r="AC4327">
        <v>4202057</v>
      </c>
      <c r="AD4327" t="s">
        <v>2031</v>
      </c>
      <c r="AE4327" t="s">
        <v>5940</v>
      </c>
      <c r="AF4327">
        <v>4202057</v>
      </c>
      <c r="AG4327" t="s">
        <v>2031</v>
      </c>
      <c r="AH4327">
        <v>68</v>
      </c>
      <c r="AI4327">
        <v>4202057</v>
      </c>
      <c r="AJ4327" t="s">
        <v>2031</v>
      </c>
      <c r="AK4327">
        <v>3</v>
      </c>
      <c r="AL4327">
        <v>4202057</v>
      </c>
      <c r="AM4327" t="s">
        <v>2031</v>
      </c>
      <c r="AN4327" t="s">
        <v>5940</v>
      </c>
      <c r="AO4327">
        <v>0</v>
      </c>
      <c r="AP4327">
        <v>4212403</v>
      </c>
      <c r="AQ4327" t="s">
        <v>2193</v>
      </c>
      <c r="AR4327">
        <v>9108</v>
      </c>
    </row>
    <row r="4328" spans="1:44" x14ac:dyDescent="0.25">
      <c r="A4328">
        <v>2613909</v>
      </c>
      <c r="B4328">
        <v>5</v>
      </c>
      <c r="C4328" t="s">
        <v>884</v>
      </c>
      <c r="D4328" t="s">
        <v>5520</v>
      </c>
      <c r="E4328" t="s">
        <v>5940</v>
      </c>
      <c r="F4328" t="s">
        <v>5940</v>
      </c>
      <c r="G4328">
        <v>4800</v>
      </c>
      <c r="H4328">
        <v>288</v>
      </c>
      <c r="I4328" t="s">
        <v>5940</v>
      </c>
      <c r="J4328">
        <v>1296</v>
      </c>
      <c r="K4328">
        <v>0</v>
      </c>
      <c r="L4328">
        <v>0</v>
      </c>
      <c r="M4328">
        <v>5520</v>
      </c>
      <c r="N4328">
        <v>392</v>
      </c>
      <c r="O4328">
        <v>0</v>
      </c>
      <c r="P4328">
        <v>2580</v>
      </c>
      <c r="R4328">
        <v>2613909</v>
      </c>
      <c r="S4328" t="s">
        <v>5940</v>
      </c>
      <c r="T4328" t="s">
        <v>5940</v>
      </c>
      <c r="U4328">
        <v>4800</v>
      </c>
      <c r="V4328">
        <v>288</v>
      </c>
      <c r="W4328" t="s">
        <v>5940</v>
      </c>
      <c r="X4328">
        <v>1296</v>
      </c>
      <c r="Z4328">
        <v>4202073</v>
      </c>
      <c r="AB4328" t="s">
        <v>5940</v>
      </c>
      <c r="AC4328">
        <v>4202073</v>
      </c>
      <c r="AD4328" t="s">
        <v>2032</v>
      </c>
      <c r="AE4328">
        <v>60</v>
      </c>
      <c r="AF4328">
        <v>4202073</v>
      </c>
      <c r="AG4328" t="s">
        <v>2032</v>
      </c>
      <c r="AH4328" t="s">
        <v>5940</v>
      </c>
      <c r="AI4328">
        <v>4202073</v>
      </c>
      <c r="AJ4328" t="s">
        <v>2032</v>
      </c>
      <c r="AK4328">
        <v>5</v>
      </c>
      <c r="AL4328">
        <v>4202073</v>
      </c>
      <c r="AM4328" t="s">
        <v>2032</v>
      </c>
      <c r="AN4328" t="s">
        <v>5940</v>
      </c>
      <c r="AO4328">
        <v>0</v>
      </c>
      <c r="AP4328">
        <v>4212601</v>
      </c>
      <c r="AQ4328" t="s">
        <v>2195</v>
      </c>
      <c r="AR4328">
        <v>6480</v>
      </c>
    </row>
    <row r="4329" spans="1:44" x14ac:dyDescent="0.25">
      <c r="A4329">
        <v>2614006</v>
      </c>
      <c r="B4329">
        <v>5</v>
      </c>
      <c r="C4329" t="s">
        <v>884</v>
      </c>
      <c r="D4329" t="s">
        <v>5521</v>
      </c>
      <c r="E4329">
        <v>1000</v>
      </c>
      <c r="F4329" t="s">
        <v>5940</v>
      </c>
      <c r="G4329">
        <v>242</v>
      </c>
      <c r="H4329" t="s">
        <v>5940</v>
      </c>
      <c r="I4329">
        <v>204</v>
      </c>
      <c r="J4329">
        <v>1262</v>
      </c>
      <c r="K4329">
        <v>2000</v>
      </c>
      <c r="L4329">
        <v>0</v>
      </c>
      <c r="M4329">
        <v>2700</v>
      </c>
      <c r="N4329">
        <v>0</v>
      </c>
      <c r="O4329">
        <v>232</v>
      </c>
      <c r="P4329">
        <v>2720</v>
      </c>
      <c r="R4329">
        <v>2614006</v>
      </c>
      <c r="S4329">
        <v>1000</v>
      </c>
      <c r="T4329" t="s">
        <v>5940</v>
      </c>
      <c r="U4329">
        <v>242</v>
      </c>
      <c r="V4329" t="s">
        <v>5940</v>
      </c>
      <c r="W4329">
        <v>204</v>
      </c>
      <c r="X4329">
        <v>1262</v>
      </c>
      <c r="Z4329">
        <v>4202081</v>
      </c>
      <c r="AB4329" t="s">
        <v>5940</v>
      </c>
      <c r="AC4329">
        <v>4202081</v>
      </c>
      <c r="AD4329" t="s">
        <v>2033</v>
      </c>
      <c r="AE4329">
        <v>3</v>
      </c>
      <c r="AF4329">
        <v>4202081</v>
      </c>
      <c r="AG4329" t="s">
        <v>2033</v>
      </c>
      <c r="AH4329">
        <v>1500</v>
      </c>
      <c r="AI4329">
        <v>4202081</v>
      </c>
      <c r="AJ4329" t="s">
        <v>2033</v>
      </c>
      <c r="AK4329">
        <v>12</v>
      </c>
      <c r="AL4329">
        <v>4202081</v>
      </c>
      <c r="AM4329" t="s">
        <v>2033</v>
      </c>
      <c r="AN4329">
        <v>90</v>
      </c>
      <c r="AO4329">
        <v>0</v>
      </c>
      <c r="AP4329">
        <v>4212700</v>
      </c>
      <c r="AQ4329" t="s">
        <v>2196</v>
      </c>
      <c r="AR4329">
        <v>11491</v>
      </c>
    </row>
    <row r="4330" spans="1:44" x14ac:dyDescent="0.25">
      <c r="A4330">
        <v>2614105</v>
      </c>
      <c r="B4330">
        <v>5</v>
      </c>
      <c r="C4330" t="s">
        <v>884</v>
      </c>
      <c r="D4330" t="s">
        <v>5522</v>
      </c>
      <c r="E4330" t="s">
        <v>5940</v>
      </c>
      <c r="F4330" t="s">
        <v>5940</v>
      </c>
      <c r="G4330">
        <v>1320</v>
      </c>
      <c r="H4330">
        <v>50</v>
      </c>
      <c r="I4330" t="s">
        <v>5940</v>
      </c>
      <c r="J4330">
        <v>1230</v>
      </c>
      <c r="K4330">
        <v>0</v>
      </c>
      <c r="L4330">
        <v>0</v>
      </c>
      <c r="M4330">
        <v>1488</v>
      </c>
      <c r="N4330">
        <v>40</v>
      </c>
      <c r="O4330">
        <v>0</v>
      </c>
      <c r="P4330">
        <v>1500</v>
      </c>
      <c r="R4330">
        <v>2614105</v>
      </c>
      <c r="S4330" t="s">
        <v>5940</v>
      </c>
      <c r="T4330" t="s">
        <v>5940</v>
      </c>
      <c r="U4330">
        <v>1320</v>
      </c>
      <c r="V4330">
        <v>50</v>
      </c>
      <c r="W4330" t="s">
        <v>5940</v>
      </c>
      <c r="X4330">
        <v>1230</v>
      </c>
      <c r="Z4330">
        <v>4202099</v>
      </c>
      <c r="AB4330" t="s">
        <v>5940</v>
      </c>
      <c r="AC4330">
        <v>4202099</v>
      </c>
      <c r="AD4330" t="s">
        <v>2034</v>
      </c>
      <c r="AE4330">
        <v>13</v>
      </c>
      <c r="AF4330">
        <v>4202099</v>
      </c>
      <c r="AG4330" t="s">
        <v>2034</v>
      </c>
      <c r="AH4330" t="s">
        <v>5940</v>
      </c>
      <c r="AI4330">
        <v>4202099</v>
      </c>
      <c r="AJ4330" t="s">
        <v>2034</v>
      </c>
      <c r="AK4330">
        <v>239</v>
      </c>
      <c r="AL4330">
        <v>4202099</v>
      </c>
      <c r="AM4330" t="s">
        <v>2034</v>
      </c>
      <c r="AN4330">
        <v>43</v>
      </c>
      <c r="AO4330">
        <v>0</v>
      </c>
      <c r="AP4330">
        <v>4212908</v>
      </c>
      <c r="AQ4330" t="s">
        <v>2198</v>
      </c>
      <c r="AR4330">
        <v>14733</v>
      </c>
    </row>
    <row r="4331" spans="1:44" x14ac:dyDescent="0.25">
      <c r="A4331">
        <v>2614204</v>
      </c>
      <c r="B4331">
        <v>5</v>
      </c>
      <c r="C4331" t="s">
        <v>884</v>
      </c>
      <c r="D4331" t="s">
        <v>5523</v>
      </c>
      <c r="E4331">
        <v>855600</v>
      </c>
      <c r="F4331" t="s">
        <v>5940</v>
      </c>
      <c r="G4331">
        <v>0</v>
      </c>
      <c r="H4331" t="s">
        <v>5940</v>
      </c>
      <c r="I4331" t="s">
        <v>5940</v>
      </c>
      <c r="J4331" t="s">
        <v>5940</v>
      </c>
      <c r="K4331">
        <v>1318240</v>
      </c>
      <c r="L4331">
        <v>0</v>
      </c>
      <c r="M4331">
        <v>0</v>
      </c>
      <c r="N4331">
        <v>0</v>
      </c>
      <c r="O4331">
        <v>0</v>
      </c>
      <c r="P4331">
        <v>0</v>
      </c>
      <c r="R4331">
        <v>2614204</v>
      </c>
      <c r="S4331">
        <v>855600</v>
      </c>
      <c r="T4331" t="s">
        <v>5940</v>
      </c>
      <c r="U4331">
        <v>0</v>
      </c>
      <c r="V4331" t="s">
        <v>5940</v>
      </c>
      <c r="W4331" t="s">
        <v>5940</v>
      </c>
      <c r="X4331" t="s">
        <v>5940</v>
      </c>
      <c r="Z4331">
        <v>4202107</v>
      </c>
      <c r="AB4331" t="s">
        <v>5940</v>
      </c>
      <c r="AC4331">
        <v>4202107</v>
      </c>
      <c r="AD4331" t="s">
        <v>2035</v>
      </c>
      <c r="AE4331">
        <v>3300</v>
      </c>
      <c r="AF4331">
        <v>4202107</v>
      </c>
      <c r="AG4331" t="s">
        <v>2035</v>
      </c>
      <c r="AH4331" t="s">
        <v>5940</v>
      </c>
      <c r="AI4331">
        <v>4202107</v>
      </c>
      <c r="AJ4331" t="s">
        <v>2035</v>
      </c>
      <c r="AK4331">
        <v>16</v>
      </c>
      <c r="AL4331">
        <v>4202107</v>
      </c>
      <c r="AM4331" t="s">
        <v>2035</v>
      </c>
      <c r="AN4331" t="s">
        <v>5940</v>
      </c>
      <c r="AO4331">
        <v>0</v>
      </c>
      <c r="AP4331">
        <v>4213005</v>
      </c>
      <c r="AQ4331" t="s">
        <v>2199</v>
      </c>
      <c r="AR4331">
        <v>3967</v>
      </c>
    </row>
    <row r="4332" spans="1:44" x14ac:dyDescent="0.25">
      <c r="A4332">
        <v>2614402</v>
      </c>
      <c r="B4332">
        <v>5</v>
      </c>
      <c r="C4332" t="s">
        <v>884</v>
      </c>
      <c r="D4332" t="s">
        <v>5525</v>
      </c>
      <c r="E4332">
        <v>450</v>
      </c>
      <c r="F4332" t="s">
        <v>5940</v>
      </c>
      <c r="G4332">
        <v>1350</v>
      </c>
      <c r="H4332">
        <v>3</v>
      </c>
      <c r="I4332">
        <v>3</v>
      </c>
      <c r="J4332">
        <v>390</v>
      </c>
      <c r="K4332">
        <v>456</v>
      </c>
      <c r="L4332">
        <v>0</v>
      </c>
      <c r="M4332">
        <v>980</v>
      </c>
      <c r="N4332">
        <v>0</v>
      </c>
      <c r="O4332">
        <v>5</v>
      </c>
      <c r="P4332">
        <v>540</v>
      </c>
      <c r="R4332">
        <v>2614402</v>
      </c>
      <c r="S4332">
        <v>450</v>
      </c>
      <c r="T4332" t="s">
        <v>5940</v>
      </c>
      <c r="U4332">
        <v>1350</v>
      </c>
      <c r="V4332">
        <v>3</v>
      </c>
      <c r="W4332">
        <v>3</v>
      </c>
      <c r="X4332">
        <v>390</v>
      </c>
      <c r="Z4332">
        <v>4202131</v>
      </c>
      <c r="AB4332" t="s">
        <v>5940</v>
      </c>
      <c r="AC4332">
        <v>4202131</v>
      </c>
      <c r="AD4332" t="s">
        <v>2036</v>
      </c>
      <c r="AE4332">
        <v>10</v>
      </c>
      <c r="AF4332">
        <v>4202131</v>
      </c>
      <c r="AG4332" t="s">
        <v>2036</v>
      </c>
      <c r="AH4332" t="s">
        <v>5940</v>
      </c>
      <c r="AI4332">
        <v>4202131</v>
      </c>
      <c r="AJ4332" t="s">
        <v>2036</v>
      </c>
      <c r="AK4332">
        <v>1770</v>
      </c>
      <c r="AL4332">
        <v>4202131</v>
      </c>
      <c r="AM4332" t="s">
        <v>2036</v>
      </c>
      <c r="AN4332">
        <v>7160</v>
      </c>
      <c r="AO4332">
        <v>0</v>
      </c>
      <c r="AP4332">
        <v>4213104</v>
      </c>
      <c r="AQ4332" t="s">
        <v>2200</v>
      </c>
      <c r="AR4332">
        <v>5460</v>
      </c>
    </row>
    <row r="4333" spans="1:44" x14ac:dyDescent="0.25">
      <c r="A4333">
        <v>2614501</v>
      </c>
      <c r="B4333">
        <v>5</v>
      </c>
      <c r="C4333" t="s">
        <v>884</v>
      </c>
      <c r="D4333" t="s">
        <v>5526</v>
      </c>
      <c r="E4333" t="s">
        <v>5940</v>
      </c>
      <c r="F4333" t="s">
        <v>5940</v>
      </c>
      <c r="G4333">
        <v>360</v>
      </c>
      <c r="H4333" t="s">
        <v>5940</v>
      </c>
      <c r="I4333" t="s">
        <v>5940</v>
      </c>
      <c r="J4333">
        <v>165</v>
      </c>
      <c r="K4333">
        <v>0</v>
      </c>
      <c r="L4333">
        <v>0</v>
      </c>
      <c r="M4333">
        <v>540</v>
      </c>
      <c r="N4333">
        <v>14</v>
      </c>
      <c r="O4333">
        <v>0</v>
      </c>
      <c r="P4333">
        <v>495</v>
      </c>
      <c r="R4333">
        <v>2614501</v>
      </c>
      <c r="S4333" t="s">
        <v>5940</v>
      </c>
      <c r="T4333" t="s">
        <v>5940</v>
      </c>
      <c r="U4333">
        <v>360</v>
      </c>
      <c r="V4333" t="s">
        <v>5940</v>
      </c>
      <c r="W4333" t="s">
        <v>5940</v>
      </c>
      <c r="X4333">
        <v>165</v>
      </c>
      <c r="Z4333">
        <v>4202156</v>
      </c>
      <c r="AB4333" t="s">
        <v>5940</v>
      </c>
      <c r="AC4333">
        <v>4202156</v>
      </c>
      <c r="AD4333" t="s">
        <v>2037</v>
      </c>
      <c r="AE4333">
        <v>7</v>
      </c>
      <c r="AF4333">
        <v>4202156</v>
      </c>
      <c r="AG4333" t="s">
        <v>2037</v>
      </c>
      <c r="AH4333">
        <v>2500</v>
      </c>
      <c r="AI4333">
        <v>4202156</v>
      </c>
      <c r="AJ4333" t="s">
        <v>2037</v>
      </c>
      <c r="AK4333">
        <v>9</v>
      </c>
      <c r="AL4333">
        <v>4202156</v>
      </c>
      <c r="AM4333" t="s">
        <v>2037</v>
      </c>
      <c r="AN4333">
        <v>576</v>
      </c>
      <c r="AO4333">
        <v>0</v>
      </c>
      <c r="AP4333">
        <v>4213153</v>
      </c>
      <c r="AQ4333" t="s">
        <v>2201</v>
      </c>
      <c r="AR4333">
        <v>1700</v>
      </c>
    </row>
    <row r="4334" spans="1:44" x14ac:dyDescent="0.25">
      <c r="A4334">
        <v>2614600</v>
      </c>
      <c r="B4334">
        <v>5</v>
      </c>
      <c r="C4334" t="s">
        <v>884</v>
      </c>
      <c r="D4334" t="s">
        <v>5527</v>
      </c>
      <c r="E4334">
        <v>450</v>
      </c>
      <c r="F4334" t="s">
        <v>5940</v>
      </c>
      <c r="G4334">
        <v>4200</v>
      </c>
      <c r="H4334">
        <v>6</v>
      </c>
      <c r="I4334">
        <v>10</v>
      </c>
      <c r="J4334">
        <v>1053</v>
      </c>
      <c r="K4334">
        <v>525</v>
      </c>
      <c r="L4334">
        <v>0</v>
      </c>
      <c r="M4334">
        <v>5400</v>
      </c>
      <c r="N4334">
        <v>13</v>
      </c>
      <c r="O4334">
        <v>6</v>
      </c>
      <c r="P4334">
        <v>1845</v>
      </c>
      <c r="R4334">
        <v>2614600</v>
      </c>
      <c r="S4334">
        <v>450</v>
      </c>
      <c r="T4334" t="s">
        <v>5940</v>
      </c>
      <c r="U4334">
        <v>4200</v>
      </c>
      <c r="V4334">
        <v>6</v>
      </c>
      <c r="W4334">
        <v>10</v>
      </c>
      <c r="X4334">
        <v>1053</v>
      </c>
      <c r="Z4334">
        <v>4202206</v>
      </c>
      <c r="AB4334" t="s">
        <v>5940</v>
      </c>
      <c r="AC4334">
        <v>4202206</v>
      </c>
      <c r="AD4334" t="s">
        <v>2038</v>
      </c>
      <c r="AE4334">
        <v>2210</v>
      </c>
      <c r="AF4334">
        <v>4202206</v>
      </c>
      <c r="AG4334" t="s">
        <v>2038</v>
      </c>
      <c r="AH4334">
        <v>280</v>
      </c>
      <c r="AI4334">
        <v>4202206</v>
      </c>
      <c r="AJ4334" t="s">
        <v>2038</v>
      </c>
      <c r="AK4334">
        <v>36</v>
      </c>
      <c r="AL4334">
        <v>4202206</v>
      </c>
      <c r="AM4334" t="s">
        <v>2038</v>
      </c>
      <c r="AN4334" t="s">
        <v>5940</v>
      </c>
      <c r="AO4334">
        <v>0</v>
      </c>
      <c r="AP4334">
        <v>4213203</v>
      </c>
      <c r="AQ4334" t="s">
        <v>2202</v>
      </c>
      <c r="AR4334">
        <v>3024</v>
      </c>
    </row>
    <row r="4335" spans="1:44" x14ac:dyDescent="0.25">
      <c r="A4335">
        <v>2614709</v>
      </c>
      <c r="B4335">
        <v>5</v>
      </c>
      <c r="C4335" t="s">
        <v>884</v>
      </c>
      <c r="D4335" t="s">
        <v>5528</v>
      </c>
      <c r="E4335" t="s">
        <v>5940</v>
      </c>
      <c r="F4335" t="s">
        <v>5940</v>
      </c>
      <c r="G4335">
        <v>250</v>
      </c>
      <c r="H4335" t="s">
        <v>5940</v>
      </c>
      <c r="I4335" t="s">
        <v>5940</v>
      </c>
      <c r="J4335">
        <v>690</v>
      </c>
      <c r="K4335">
        <v>0</v>
      </c>
      <c r="L4335">
        <v>0</v>
      </c>
      <c r="M4335">
        <v>125</v>
      </c>
      <c r="N4335">
        <v>0</v>
      </c>
      <c r="O4335">
        <v>0</v>
      </c>
      <c r="P4335">
        <v>612</v>
      </c>
      <c r="R4335">
        <v>2614709</v>
      </c>
      <c r="S4335" t="s">
        <v>5940</v>
      </c>
      <c r="T4335" t="s">
        <v>5940</v>
      </c>
      <c r="U4335">
        <v>250</v>
      </c>
      <c r="V4335" t="s">
        <v>5940</v>
      </c>
      <c r="W4335" t="s">
        <v>5940</v>
      </c>
      <c r="X4335">
        <v>690</v>
      </c>
      <c r="Z4335">
        <v>4202305</v>
      </c>
      <c r="AB4335" t="s">
        <v>5940</v>
      </c>
      <c r="AC4335">
        <v>4202305</v>
      </c>
      <c r="AD4335" t="s">
        <v>2039</v>
      </c>
      <c r="AE4335">
        <v>5600</v>
      </c>
      <c r="AF4335">
        <v>4202305</v>
      </c>
      <c r="AG4335" t="s">
        <v>2039</v>
      </c>
      <c r="AH4335">
        <v>13500</v>
      </c>
      <c r="AI4335">
        <v>4202305</v>
      </c>
      <c r="AJ4335" t="s">
        <v>2039</v>
      </c>
      <c r="AK4335">
        <v>11</v>
      </c>
      <c r="AL4335">
        <v>4202305</v>
      </c>
      <c r="AM4335" t="s">
        <v>2039</v>
      </c>
      <c r="AN4335" t="s">
        <v>5940</v>
      </c>
      <c r="AO4335">
        <v>0</v>
      </c>
      <c r="AP4335">
        <v>4213302</v>
      </c>
      <c r="AQ4335" t="s">
        <v>2203</v>
      </c>
      <c r="AR4335">
        <v>4680</v>
      </c>
    </row>
    <row r="4336" spans="1:44" x14ac:dyDescent="0.25">
      <c r="A4336">
        <v>2614808</v>
      </c>
      <c r="B4336">
        <v>5</v>
      </c>
      <c r="C4336" t="s">
        <v>884</v>
      </c>
      <c r="D4336" t="s">
        <v>5529</v>
      </c>
      <c r="E4336" t="s">
        <v>5940</v>
      </c>
      <c r="F4336" t="s">
        <v>5940</v>
      </c>
      <c r="G4336">
        <v>1440</v>
      </c>
      <c r="H4336" t="s">
        <v>5940</v>
      </c>
      <c r="I4336" t="s">
        <v>5940</v>
      </c>
      <c r="J4336">
        <v>1130</v>
      </c>
      <c r="K4336">
        <v>0</v>
      </c>
      <c r="L4336">
        <v>0</v>
      </c>
      <c r="M4336">
        <v>600</v>
      </c>
      <c r="N4336">
        <v>0</v>
      </c>
      <c r="O4336">
        <v>0</v>
      </c>
      <c r="P4336">
        <v>1317</v>
      </c>
      <c r="R4336">
        <v>2614808</v>
      </c>
      <c r="S4336" t="s">
        <v>5940</v>
      </c>
      <c r="T4336" t="s">
        <v>5940</v>
      </c>
      <c r="U4336">
        <v>1440</v>
      </c>
      <c r="V4336" t="s">
        <v>5940</v>
      </c>
      <c r="W4336" t="s">
        <v>5940</v>
      </c>
      <c r="X4336">
        <v>1130</v>
      </c>
      <c r="Z4336">
        <v>4202404</v>
      </c>
      <c r="AB4336" t="s">
        <v>5940</v>
      </c>
      <c r="AC4336">
        <v>4202404</v>
      </c>
      <c r="AD4336" t="s">
        <v>2040</v>
      </c>
      <c r="AE4336">
        <v>240</v>
      </c>
      <c r="AF4336">
        <v>4202404</v>
      </c>
      <c r="AG4336" t="s">
        <v>2040</v>
      </c>
      <c r="AH4336">
        <v>8190</v>
      </c>
      <c r="AI4336">
        <v>4202404</v>
      </c>
      <c r="AJ4336" t="s">
        <v>2040</v>
      </c>
      <c r="AK4336">
        <v>9</v>
      </c>
      <c r="AL4336">
        <v>4202404</v>
      </c>
      <c r="AM4336" t="s">
        <v>2040</v>
      </c>
      <c r="AN4336" t="s">
        <v>5940</v>
      </c>
      <c r="AO4336">
        <v>0</v>
      </c>
      <c r="AP4336">
        <v>4213351</v>
      </c>
      <c r="AQ4336" t="s">
        <v>2204</v>
      </c>
      <c r="AR4336">
        <v>878</v>
      </c>
    </row>
    <row r="4337" spans="1:44" x14ac:dyDescent="0.25">
      <c r="A4337">
        <v>2614857</v>
      </c>
      <c r="B4337">
        <v>5</v>
      </c>
      <c r="C4337" t="s">
        <v>884</v>
      </c>
      <c r="D4337" t="s">
        <v>5530</v>
      </c>
      <c r="E4337">
        <v>112500</v>
      </c>
      <c r="F4337" t="s">
        <v>5940</v>
      </c>
      <c r="G4337">
        <v>0</v>
      </c>
      <c r="H4337" t="s">
        <v>5940</v>
      </c>
      <c r="I4337" t="s">
        <v>5940</v>
      </c>
      <c r="J4337" t="s">
        <v>5940</v>
      </c>
      <c r="K4337">
        <v>172800</v>
      </c>
      <c r="L4337">
        <v>0</v>
      </c>
      <c r="M4337">
        <v>0</v>
      </c>
      <c r="N4337">
        <v>0</v>
      </c>
      <c r="O4337">
        <v>0</v>
      </c>
      <c r="P4337">
        <v>0</v>
      </c>
      <c r="R4337">
        <v>2614857</v>
      </c>
      <c r="S4337">
        <v>112500</v>
      </c>
      <c r="T4337" t="s">
        <v>5940</v>
      </c>
      <c r="U4337">
        <v>0</v>
      </c>
      <c r="V4337" t="s">
        <v>5940</v>
      </c>
      <c r="W4337" t="s">
        <v>5940</v>
      </c>
      <c r="X4337" t="s">
        <v>5940</v>
      </c>
      <c r="Z4337">
        <v>4202438</v>
      </c>
      <c r="AB4337" t="s">
        <v>5940</v>
      </c>
      <c r="AC4337">
        <v>4202438</v>
      </c>
      <c r="AD4337" t="s">
        <v>2041</v>
      </c>
      <c r="AE4337" t="s">
        <v>5940</v>
      </c>
      <c r="AF4337">
        <v>4202438</v>
      </c>
      <c r="AG4337" t="s">
        <v>2041</v>
      </c>
      <c r="AH4337" t="s">
        <v>5940</v>
      </c>
      <c r="AI4337">
        <v>4202438</v>
      </c>
      <c r="AJ4337" t="s">
        <v>2041</v>
      </c>
      <c r="AK4337">
        <v>486</v>
      </c>
      <c r="AL4337">
        <v>4202438</v>
      </c>
      <c r="AM4337" t="s">
        <v>2041</v>
      </c>
      <c r="AN4337">
        <v>225</v>
      </c>
      <c r="AO4337">
        <v>0</v>
      </c>
      <c r="AP4337">
        <v>4213401</v>
      </c>
      <c r="AQ4337" t="s">
        <v>2205</v>
      </c>
      <c r="AR4337">
        <v>6480</v>
      </c>
    </row>
    <row r="4338" spans="1:44" x14ac:dyDescent="0.25">
      <c r="A4338">
        <v>2615003</v>
      </c>
      <c r="B4338">
        <v>5</v>
      </c>
      <c r="C4338" t="s">
        <v>884</v>
      </c>
      <c r="D4338" t="s">
        <v>5531</v>
      </c>
      <c r="E4338" t="s">
        <v>5940</v>
      </c>
      <c r="F4338" t="s">
        <v>5940</v>
      </c>
      <c r="G4338">
        <v>96</v>
      </c>
      <c r="H4338" t="s">
        <v>5940</v>
      </c>
      <c r="I4338" t="s">
        <v>5940</v>
      </c>
      <c r="J4338">
        <v>92</v>
      </c>
      <c r="K4338">
        <v>0</v>
      </c>
      <c r="L4338">
        <v>0</v>
      </c>
      <c r="M4338">
        <v>140</v>
      </c>
      <c r="N4338">
        <v>0</v>
      </c>
      <c r="O4338">
        <v>0</v>
      </c>
      <c r="P4338">
        <v>120</v>
      </c>
      <c r="R4338">
        <v>2615003</v>
      </c>
      <c r="S4338" t="s">
        <v>5940</v>
      </c>
      <c r="T4338" t="s">
        <v>5940</v>
      </c>
      <c r="U4338">
        <v>96</v>
      </c>
      <c r="V4338" t="s">
        <v>5940</v>
      </c>
      <c r="W4338" t="s">
        <v>5940</v>
      </c>
      <c r="X4338">
        <v>92</v>
      </c>
      <c r="Z4338">
        <v>4202453</v>
      </c>
      <c r="AB4338" t="s">
        <v>5940</v>
      </c>
      <c r="AC4338">
        <v>4202453</v>
      </c>
      <c r="AD4338" t="s">
        <v>2042</v>
      </c>
      <c r="AE4338" t="s">
        <v>5940</v>
      </c>
      <c r="AF4338">
        <v>4202453</v>
      </c>
      <c r="AG4338" t="s">
        <v>2042</v>
      </c>
      <c r="AH4338" t="s">
        <v>5940</v>
      </c>
      <c r="AI4338">
        <v>4202453</v>
      </c>
      <c r="AJ4338" t="s">
        <v>2042</v>
      </c>
      <c r="AK4338" t="s">
        <v>5940</v>
      </c>
      <c r="AL4338">
        <v>4202453</v>
      </c>
      <c r="AM4338" t="s">
        <v>2042</v>
      </c>
      <c r="AN4338" t="s">
        <v>5940</v>
      </c>
      <c r="AO4338">
        <v>0</v>
      </c>
      <c r="AP4338">
        <v>4213609</v>
      </c>
      <c r="AQ4338" t="s">
        <v>2207</v>
      </c>
      <c r="AR4338">
        <v>40180</v>
      </c>
    </row>
    <row r="4339" spans="1:44" x14ac:dyDescent="0.25">
      <c r="A4339">
        <v>2615102</v>
      </c>
      <c r="B4339">
        <v>5</v>
      </c>
      <c r="C4339" t="s">
        <v>884</v>
      </c>
      <c r="D4339" t="s">
        <v>5532</v>
      </c>
      <c r="E4339" t="s">
        <v>5940</v>
      </c>
      <c r="F4339" t="s">
        <v>5940</v>
      </c>
      <c r="G4339">
        <v>198</v>
      </c>
      <c r="H4339" t="s">
        <v>5940</v>
      </c>
      <c r="I4339" t="s">
        <v>5940</v>
      </c>
      <c r="J4339">
        <v>586</v>
      </c>
      <c r="K4339">
        <v>0</v>
      </c>
      <c r="L4339">
        <v>0</v>
      </c>
      <c r="M4339">
        <v>480</v>
      </c>
      <c r="N4339">
        <v>0</v>
      </c>
      <c r="O4339">
        <v>0</v>
      </c>
      <c r="P4339">
        <v>906</v>
      </c>
      <c r="R4339">
        <v>2615102</v>
      </c>
      <c r="S4339" t="s">
        <v>5940</v>
      </c>
      <c r="T4339" t="s">
        <v>5940</v>
      </c>
      <c r="U4339">
        <v>198</v>
      </c>
      <c r="V4339" t="s">
        <v>5940</v>
      </c>
      <c r="W4339" t="s">
        <v>5940</v>
      </c>
      <c r="X4339">
        <v>586</v>
      </c>
      <c r="Z4339">
        <v>4202503</v>
      </c>
      <c r="AB4339" t="s">
        <v>5940</v>
      </c>
      <c r="AC4339">
        <v>4202503</v>
      </c>
      <c r="AD4339" t="s">
        <v>2043</v>
      </c>
      <c r="AE4339" t="s">
        <v>5940</v>
      </c>
      <c r="AF4339">
        <v>4202503</v>
      </c>
      <c r="AG4339" t="s">
        <v>2043</v>
      </c>
      <c r="AH4339" t="s">
        <v>5940</v>
      </c>
      <c r="AI4339">
        <v>4202503</v>
      </c>
      <c r="AJ4339" t="s">
        <v>2043</v>
      </c>
      <c r="AK4339">
        <v>98</v>
      </c>
      <c r="AL4339">
        <v>4202503</v>
      </c>
      <c r="AM4339" t="s">
        <v>2043</v>
      </c>
      <c r="AN4339" t="s">
        <v>5940</v>
      </c>
      <c r="AO4339">
        <v>0</v>
      </c>
      <c r="AP4339">
        <v>4213708</v>
      </c>
      <c r="AQ4339" t="s">
        <v>2208</v>
      </c>
      <c r="AR4339">
        <v>3900</v>
      </c>
    </row>
    <row r="4340" spans="1:44" x14ac:dyDescent="0.25">
      <c r="A4340">
        <v>2615201</v>
      </c>
      <c r="B4340">
        <v>5</v>
      </c>
      <c r="C4340" t="s">
        <v>884</v>
      </c>
      <c r="D4340" t="s">
        <v>5533</v>
      </c>
      <c r="E4340" t="s">
        <v>5940</v>
      </c>
      <c r="F4340" t="s">
        <v>5940</v>
      </c>
      <c r="G4340">
        <v>160</v>
      </c>
      <c r="H4340" t="s">
        <v>5940</v>
      </c>
      <c r="I4340">
        <v>766</v>
      </c>
      <c r="J4340">
        <v>40</v>
      </c>
      <c r="K4340">
        <v>0</v>
      </c>
      <c r="L4340">
        <v>0</v>
      </c>
      <c r="M4340">
        <v>208</v>
      </c>
      <c r="N4340">
        <v>0</v>
      </c>
      <c r="O4340">
        <v>125</v>
      </c>
      <c r="P4340">
        <v>210</v>
      </c>
      <c r="R4340">
        <v>2615201</v>
      </c>
      <c r="S4340" t="s">
        <v>5940</v>
      </c>
      <c r="T4340" t="s">
        <v>5940</v>
      </c>
      <c r="U4340">
        <v>160</v>
      </c>
      <c r="V4340" t="s">
        <v>5940</v>
      </c>
      <c r="W4340">
        <v>766</v>
      </c>
      <c r="X4340">
        <v>40</v>
      </c>
      <c r="Z4340">
        <v>4202537</v>
      </c>
      <c r="AB4340" t="s">
        <v>5940</v>
      </c>
      <c r="AC4340">
        <v>4202537</v>
      </c>
      <c r="AD4340" t="s">
        <v>2044</v>
      </c>
      <c r="AE4340" t="s">
        <v>5940</v>
      </c>
      <c r="AF4340">
        <v>4202537</v>
      </c>
      <c r="AG4340" t="s">
        <v>2044</v>
      </c>
      <c r="AH4340">
        <v>450</v>
      </c>
      <c r="AI4340">
        <v>4202537</v>
      </c>
      <c r="AJ4340" t="s">
        <v>2044</v>
      </c>
      <c r="AK4340">
        <v>213</v>
      </c>
      <c r="AL4340">
        <v>4202537</v>
      </c>
      <c r="AM4340" t="s">
        <v>2044</v>
      </c>
      <c r="AN4340">
        <v>3290</v>
      </c>
      <c r="AO4340">
        <v>0</v>
      </c>
      <c r="AP4340">
        <v>4213807</v>
      </c>
      <c r="AQ4340" t="s">
        <v>2209</v>
      </c>
      <c r="AR4340">
        <v>1404</v>
      </c>
    </row>
    <row r="4341" spans="1:44" x14ac:dyDescent="0.25">
      <c r="A4341">
        <v>2615300</v>
      </c>
      <c r="B4341">
        <v>5</v>
      </c>
      <c r="C4341" t="s">
        <v>884</v>
      </c>
      <c r="D4341" t="s">
        <v>5534</v>
      </c>
      <c r="E4341">
        <v>620000</v>
      </c>
      <c r="F4341" t="s">
        <v>5940</v>
      </c>
      <c r="G4341">
        <v>58</v>
      </c>
      <c r="H4341" t="s">
        <v>5940</v>
      </c>
      <c r="I4341" t="s">
        <v>5940</v>
      </c>
      <c r="J4341">
        <v>69</v>
      </c>
      <c r="K4341">
        <v>840360</v>
      </c>
      <c r="L4341">
        <v>0</v>
      </c>
      <c r="M4341">
        <v>72</v>
      </c>
      <c r="N4341">
        <v>0</v>
      </c>
      <c r="O4341">
        <v>0</v>
      </c>
      <c r="P4341">
        <v>87</v>
      </c>
      <c r="R4341">
        <v>2615300</v>
      </c>
      <c r="S4341">
        <v>620000</v>
      </c>
      <c r="T4341" t="s">
        <v>5940</v>
      </c>
      <c r="U4341">
        <v>58</v>
      </c>
      <c r="V4341" t="s">
        <v>5940</v>
      </c>
      <c r="W4341" t="s">
        <v>5940</v>
      </c>
      <c r="X4341">
        <v>69</v>
      </c>
      <c r="Z4341">
        <v>4202578</v>
      </c>
      <c r="AB4341" t="s">
        <v>5940</v>
      </c>
      <c r="AC4341">
        <v>4202578</v>
      </c>
      <c r="AD4341" t="s">
        <v>2045</v>
      </c>
      <c r="AE4341" t="s">
        <v>5940</v>
      </c>
      <c r="AF4341">
        <v>4202578</v>
      </c>
      <c r="AG4341" t="s">
        <v>2045</v>
      </c>
      <c r="AH4341">
        <v>400</v>
      </c>
      <c r="AI4341">
        <v>4202578</v>
      </c>
      <c r="AJ4341" t="s">
        <v>2045</v>
      </c>
      <c r="AK4341">
        <v>47</v>
      </c>
      <c r="AL4341">
        <v>4202578</v>
      </c>
      <c r="AM4341" t="s">
        <v>2045</v>
      </c>
      <c r="AN4341">
        <v>840</v>
      </c>
      <c r="AO4341">
        <v>0</v>
      </c>
      <c r="AP4341">
        <v>4213906</v>
      </c>
      <c r="AQ4341" t="s">
        <v>2210</v>
      </c>
      <c r="AR4341">
        <v>3938</v>
      </c>
    </row>
    <row r="4342" spans="1:44" x14ac:dyDescent="0.25">
      <c r="A4342">
        <v>2615409</v>
      </c>
      <c r="B4342">
        <v>5</v>
      </c>
      <c r="C4342" t="s">
        <v>884</v>
      </c>
      <c r="D4342" t="s">
        <v>5535</v>
      </c>
      <c r="E4342" t="s">
        <v>5940</v>
      </c>
      <c r="F4342" t="s">
        <v>5940</v>
      </c>
      <c r="G4342">
        <v>4</v>
      </c>
      <c r="H4342" t="s">
        <v>5940</v>
      </c>
      <c r="I4342" t="s">
        <v>5940</v>
      </c>
      <c r="J4342">
        <v>6</v>
      </c>
      <c r="K4342">
        <v>0</v>
      </c>
      <c r="L4342">
        <v>0</v>
      </c>
      <c r="M4342">
        <v>8</v>
      </c>
      <c r="N4342">
        <v>0</v>
      </c>
      <c r="O4342">
        <v>0</v>
      </c>
      <c r="P4342">
        <v>7</v>
      </c>
      <c r="R4342">
        <v>2615409</v>
      </c>
      <c r="S4342" t="s">
        <v>5940</v>
      </c>
      <c r="T4342" t="s">
        <v>5940</v>
      </c>
      <c r="U4342">
        <v>4</v>
      </c>
      <c r="V4342" t="s">
        <v>5940</v>
      </c>
      <c r="W4342" t="s">
        <v>5940</v>
      </c>
      <c r="X4342">
        <v>6</v>
      </c>
      <c r="Z4342">
        <v>4202602</v>
      </c>
      <c r="AB4342" t="s">
        <v>5940</v>
      </c>
      <c r="AC4342">
        <v>4202602</v>
      </c>
      <c r="AD4342" t="s">
        <v>2046</v>
      </c>
      <c r="AE4342" t="s">
        <v>5940</v>
      </c>
      <c r="AF4342">
        <v>4202602</v>
      </c>
      <c r="AG4342" t="s">
        <v>2046</v>
      </c>
      <c r="AH4342" t="s">
        <v>5940</v>
      </c>
      <c r="AI4342">
        <v>4202602</v>
      </c>
      <c r="AJ4342" t="s">
        <v>2046</v>
      </c>
      <c r="AK4342">
        <v>349</v>
      </c>
      <c r="AL4342">
        <v>4202602</v>
      </c>
      <c r="AM4342" t="s">
        <v>2046</v>
      </c>
      <c r="AN4342">
        <v>240</v>
      </c>
      <c r="AO4342">
        <v>0</v>
      </c>
      <c r="AP4342">
        <v>4214003</v>
      </c>
      <c r="AQ4342" t="s">
        <v>2211</v>
      </c>
      <c r="AR4342">
        <v>7752</v>
      </c>
    </row>
    <row r="4343" spans="1:44" x14ac:dyDescent="0.25">
      <c r="A4343">
        <v>2615508</v>
      </c>
      <c r="B4343">
        <v>5</v>
      </c>
      <c r="C4343" t="s">
        <v>884</v>
      </c>
      <c r="D4343" t="s">
        <v>5536</v>
      </c>
      <c r="E4343">
        <v>343200</v>
      </c>
      <c r="F4343" t="s">
        <v>5940</v>
      </c>
      <c r="G4343">
        <v>6</v>
      </c>
      <c r="H4343" t="s">
        <v>5940</v>
      </c>
      <c r="I4343" t="s">
        <v>5940</v>
      </c>
      <c r="J4343">
        <v>9</v>
      </c>
      <c r="K4343">
        <v>517800</v>
      </c>
      <c r="L4343">
        <v>0</v>
      </c>
      <c r="M4343">
        <v>10</v>
      </c>
      <c r="N4343">
        <v>0</v>
      </c>
      <c r="O4343">
        <v>0</v>
      </c>
      <c r="P4343">
        <v>11</v>
      </c>
      <c r="R4343">
        <v>2615508</v>
      </c>
      <c r="S4343">
        <v>343200</v>
      </c>
      <c r="T4343" t="s">
        <v>5940</v>
      </c>
      <c r="U4343">
        <v>6</v>
      </c>
      <c r="V4343" t="s">
        <v>5940</v>
      </c>
      <c r="W4343" t="s">
        <v>5940</v>
      </c>
      <c r="X4343">
        <v>9</v>
      </c>
      <c r="Z4343">
        <v>4202701</v>
      </c>
      <c r="AB4343" t="s">
        <v>5940</v>
      </c>
      <c r="AC4343">
        <v>4202701</v>
      </c>
      <c r="AD4343" t="s">
        <v>2047</v>
      </c>
      <c r="AE4343" t="s">
        <v>5940</v>
      </c>
      <c r="AF4343">
        <v>4202701</v>
      </c>
      <c r="AG4343" t="s">
        <v>2047</v>
      </c>
      <c r="AH4343" t="s">
        <v>5940</v>
      </c>
      <c r="AI4343">
        <v>4202701</v>
      </c>
      <c r="AJ4343" t="s">
        <v>2047</v>
      </c>
      <c r="AK4343">
        <v>62</v>
      </c>
      <c r="AL4343">
        <v>4202701</v>
      </c>
      <c r="AM4343" t="s">
        <v>2047</v>
      </c>
      <c r="AN4343" t="s">
        <v>5940</v>
      </c>
      <c r="AO4343">
        <v>0</v>
      </c>
      <c r="AP4343">
        <v>4214102</v>
      </c>
      <c r="AQ4343" t="s">
        <v>2212</v>
      </c>
      <c r="AR4343">
        <v>702</v>
      </c>
    </row>
    <row r="4344" spans="1:44" x14ac:dyDescent="0.25">
      <c r="A4344">
        <v>2615607</v>
      </c>
      <c r="B4344">
        <v>5</v>
      </c>
      <c r="C4344" t="s">
        <v>884</v>
      </c>
      <c r="D4344" t="s">
        <v>5537</v>
      </c>
      <c r="E4344" t="s">
        <v>5940</v>
      </c>
      <c r="F4344" t="s">
        <v>5940</v>
      </c>
      <c r="G4344">
        <v>900</v>
      </c>
      <c r="H4344">
        <v>4</v>
      </c>
      <c r="I4344" t="s">
        <v>5940</v>
      </c>
      <c r="J4344">
        <v>360</v>
      </c>
      <c r="K4344">
        <v>0</v>
      </c>
      <c r="L4344">
        <v>0</v>
      </c>
      <c r="M4344">
        <v>2880</v>
      </c>
      <c r="N4344">
        <v>48</v>
      </c>
      <c r="O4344">
        <v>0</v>
      </c>
      <c r="P4344">
        <v>1380</v>
      </c>
      <c r="R4344">
        <v>2615607</v>
      </c>
      <c r="S4344" t="s">
        <v>5940</v>
      </c>
      <c r="T4344" t="s">
        <v>5940</v>
      </c>
      <c r="U4344">
        <v>900</v>
      </c>
      <c r="V4344">
        <v>4</v>
      </c>
      <c r="W4344" t="s">
        <v>5940</v>
      </c>
      <c r="X4344">
        <v>360</v>
      </c>
      <c r="Z4344">
        <v>4202800</v>
      </c>
      <c r="AB4344" t="s">
        <v>5940</v>
      </c>
      <c r="AC4344">
        <v>4202800</v>
      </c>
      <c r="AD4344" t="s">
        <v>2048</v>
      </c>
      <c r="AE4344" t="s">
        <v>5940</v>
      </c>
      <c r="AF4344">
        <v>4202800</v>
      </c>
      <c r="AG4344" t="s">
        <v>2048</v>
      </c>
      <c r="AH4344">
        <v>18500</v>
      </c>
      <c r="AI4344">
        <v>4202800</v>
      </c>
      <c r="AJ4344" t="s">
        <v>2048</v>
      </c>
      <c r="AK4344">
        <v>353</v>
      </c>
      <c r="AL4344">
        <v>4202800</v>
      </c>
      <c r="AM4344" t="s">
        <v>2048</v>
      </c>
      <c r="AN4344" t="s">
        <v>5940</v>
      </c>
      <c r="AO4344">
        <v>0</v>
      </c>
      <c r="AP4344">
        <v>4214151</v>
      </c>
      <c r="AQ4344" t="s">
        <v>2213</v>
      </c>
      <c r="AR4344">
        <v>8226</v>
      </c>
    </row>
    <row r="4345" spans="1:44" x14ac:dyDescent="0.25">
      <c r="A4345">
        <v>2615706</v>
      </c>
      <c r="B4345">
        <v>5</v>
      </c>
      <c r="C4345" t="s">
        <v>884</v>
      </c>
      <c r="D4345" t="s">
        <v>5538</v>
      </c>
      <c r="E4345">
        <v>17000</v>
      </c>
      <c r="F4345" t="s">
        <v>5940</v>
      </c>
      <c r="G4345">
        <v>600</v>
      </c>
      <c r="H4345" t="s">
        <v>5940</v>
      </c>
      <c r="I4345" t="s">
        <v>5940</v>
      </c>
      <c r="J4345">
        <v>276</v>
      </c>
      <c r="K4345">
        <v>17000</v>
      </c>
      <c r="L4345">
        <v>0</v>
      </c>
      <c r="M4345">
        <v>450</v>
      </c>
      <c r="N4345">
        <v>0</v>
      </c>
      <c r="O4345">
        <v>0</v>
      </c>
      <c r="P4345">
        <v>527</v>
      </c>
      <c r="R4345">
        <v>2615706</v>
      </c>
      <c r="S4345">
        <v>17000</v>
      </c>
      <c r="T4345" t="s">
        <v>5940</v>
      </c>
      <c r="U4345">
        <v>600</v>
      </c>
      <c r="V4345" t="s">
        <v>5940</v>
      </c>
      <c r="W4345" t="s">
        <v>5940</v>
      </c>
      <c r="X4345">
        <v>276</v>
      </c>
      <c r="Z4345">
        <v>4202859</v>
      </c>
      <c r="AB4345" t="s">
        <v>5940</v>
      </c>
      <c r="AC4345">
        <v>4202859</v>
      </c>
      <c r="AD4345" t="s">
        <v>2049</v>
      </c>
      <c r="AE4345">
        <v>495</v>
      </c>
      <c r="AF4345">
        <v>4202859</v>
      </c>
      <c r="AG4345" t="s">
        <v>2049</v>
      </c>
      <c r="AH4345" t="s">
        <v>5940</v>
      </c>
      <c r="AI4345">
        <v>4202859</v>
      </c>
      <c r="AJ4345" t="s">
        <v>2049</v>
      </c>
      <c r="AK4345">
        <v>70</v>
      </c>
      <c r="AL4345">
        <v>4202859</v>
      </c>
      <c r="AM4345" t="s">
        <v>2049</v>
      </c>
      <c r="AN4345" t="s">
        <v>5940</v>
      </c>
      <c r="AO4345">
        <v>0</v>
      </c>
      <c r="AP4345">
        <v>4214201</v>
      </c>
      <c r="AQ4345" t="s">
        <v>2214</v>
      </c>
      <c r="AR4345">
        <v>45600</v>
      </c>
    </row>
    <row r="4346" spans="1:44" x14ac:dyDescent="0.25">
      <c r="A4346">
        <v>2615805</v>
      </c>
      <c r="B4346">
        <v>5</v>
      </c>
      <c r="C4346" t="s">
        <v>884</v>
      </c>
      <c r="D4346" t="s">
        <v>5539</v>
      </c>
      <c r="E4346" t="s">
        <v>5940</v>
      </c>
      <c r="F4346" t="s">
        <v>5940</v>
      </c>
      <c r="G4346">
        <v>1500</v>
      </c>
      <c r="H4346" t="s">
        <v>5940</v>
      </c>
      <c r="I4346" t="s">
        <v>5940</v>
      </c>
      <c r="J4346">
        <v>1560</v>
      </c>
      <c r="K4346">
        <v>0</v>
      </c>
      <c r="L4346">
        <v>0</v>
      </c>
      <c r="M4346">
        <v>1860</v>
      </c>
      <c r="N4346">
        <v>0</v>
      </c>
      <c r="O4346">
        <v>0</v>
      </c>
      <c r="P4346">
        <v>2160</v>
      </c>
      <c r="R4346">
        <v>2615805</v>
      </c>
      <c r="S4346" t="s">
        <v>5940</v>
      </c>
      <c r="T4346" t="s">
        <v>5940</v>
      </c>
      <c r="U4346">
        <v>1500</v>
      </c>
      <c r="V4346" t="s">
        <v>5940</v>
      </c>
      <c r="W4346" t="s">
        <v>5940</v>
      </c>
      <c r="X4346">
        <v>1560</v>
      </c>
      <c r="Z4346">
        <v>4202875</v>
      </c>
      <c r="AB4346" t="s">
        <v>5940</v>
      </c>
      <c r="AC4346">
        <v>4202875</v>
      </c>
      <c r="AD4346" t="s">
        <v>2050</v>
      </c>
      <c r="AE4346">
        <v>6</v>
      </c>
      <c r="AF4346">
        <v>4202875</v>
      </c>
      <c r="AG4346" t="s">
        <v>2050</v>
      </c>
      <c r="AH4346" t="s">
        <v>5940</v>
      </c>
      <c r="AI4346">
        <v>4202875</v>
      </c>
      <c r="AJ4346" t="s">
        <v>2050</v>
      </c>
      <c r="AK4346">
        <v>2160</v>
      </c>
      <c r="AL4346">
        <v>4202875</v>
      </c>
      <c r="AM4346" t="s">
        <v>2050</v>
      </c>
      <c r="AN4346">
        <v>5280</v>
      </c>
      <c r="AO4346">
        <v>0</v>
      </c>
      <c r="AP4346">
        <v>4214300</v>
      </c>
      <c r="AQ4346" t="s">
        <v>2215</v>
      </c>
      <c r="AR4346">
        <v>2100</v>
      </c>
    </row>
    <row r="4347" spans="1:44" x14ac:dyDescent="0.25">
      <c r="A4347">
        <v>2615904</v>
      </c>
      <c r="B4347">
        <v>5</v>
      </c>
      <c r="C4347" t="s">
        <v>884</v>
      </c>
      <c r="D4347" t="s">
        <v>5540</v>
      </c>
      <c r="E4347" t="s">
        <v>5940</v>
      </c>
      <c r="F4347" t="s">
        <v>5940</v>
      </c>
      <c r="G4347">
        <v>1080</v>
      </c>
      <c r="H4347">
        <v>3</v>
      </c>
      <c r="I4347">
        <v>2</v>
      </c>
      <c r="J4347">
        <v>291</v>
      </c>
      <c r="K4347">
        <v>0</v>
      </c>
      <c r="L4347">
        <v>0</v>
      </c>
      <c r="M4347">
        <v>1152</v>
      </c>
      <c r="N4347">
        <v>9</v>
      </c>
      <c r="O4347">
        <v>2</v>
      </c>
      <c r="P4347">
        <v>544</v>
      </c>
      <c r="R4347">
        <v>2615904</v>
      </c>
      <c r="S4347" t="s">
        <v>5940</v>
      </c>
      <c r="T4347" t="s">
        <v>5940</v>
      </c>
      <c r="U4347">
        <v>1080</v>
      </c>
      <c r="V4347">
        <v>3</v>
      </c>
      <c r="W4347">
        <v>2</v>
      </c>
      <c r="X4347">
        <v>291</v>
      </c>
      <c r="Z4347">
        <v>4202909</v>
      </c>
      <c r="AB4347" t="s">
        <v>5940</v>
      </c>
      <c r="AC4347">
        <v>4202909</v>
      </c>
      <c r="AD4347" t="s">
        <v>2051</v>
      </c>
      <c r="AE4347">
        <v>1260</v>
      </c>
      <c r="AF4347">
        <v>4202909</v>
      </c>
      <c r="AG4347" t="s">
        <v>2051</v>
      </c>
      <c r="AH4347" t="s">
        <v>5940</v>
      </c>
      <c r="AI4347">
        <v>4202909</v>
      </c>
      <c r="AJ4347" t="s">
        <v>2051</v>
      </c>
      <c r="AK4347">
        <v>7</v>
      </c>
      <c r="AL4347">
        <v>4202909</v>
      </c>
      <c r="AM4347" t="s">
        <v>2051</v>
      </c>
      <c r="AN4347" t="s">
        <v>5940</v>
      </c>
      <c r="AO4347">
        <v>0</v>
      </c>
      <c r="AP4347">
        <v>4214409</v>
      </c>
      <c r="AQ4347" t="s">
        <v>2216</v>
      </c>
      <c r="AR4347">
        <v>17036</v>
      </c>
    </row>
    <row r="4348" spans="1:44" x14ac:dyDescent="0.25">
      <c r="A4348">
        <v>2616001</v>
      </c>
      <c r="B4348">
        <v>5</v>
      </c>
      <c r="C4348" t="s">
        <v>884</v>
      </c>
      <c r="D4348" t="s">
        <v>5541</v>
      </c>
      <c r="E4348" t="s">
        <v>5940</v>
      </c>
      <c r="F4348" t="s">
        <v>5940</v>
      </c>
      <c r="G4348">
        <v>900</v>
      </c>
      <c r="H4348">
        <v>20</v>
      </c>
      <c r="I4348" t="s">
        <v>5940</v>
      </c>
      <c r="J4348">
        <v>630</v>
      </c>
      <c r="K4348">
        <v>0</v>
      </c>
      <c r="L4348">
        <v>0</v>
      </c>
      <c r="M4348">
        <v>1260</v>
      </c>
      <c r="N4348">
        <v>20</v>
      </c>
      <c r="O4348">
        <v>0</v>
      </c>
      <c r="P4348">
        <v>1008</v>
      </c>
      <c r="R4348">
        <v>2616001</v>
      </c>
      <c r="S4348" t="s">
        <v>5940</v>
      </c>
      <c r="T4348" t="s">
        <v>5940</v>
      </c>
      <c r="U4348">
        <v>900</v>
      </c>
      <c r="V4348">
        <v>20</v>
      </c>
      <c r="W4348" t="s">
        <v>5940</v>
      </c>
      <c r="X4348">
        <v>630</v>
      </c>
      <c r="Z4348">
        <v>4203006</v>
      </c>
      <c r="AB4348" t="s">
        <v>5940</v>
      </c>
      <c r="AC4348">
        <v>4203006</v>
      </c>
      <c r="AD4348" t="s">
        <v>2052</v>
      </c>
      <c r="AE4348">
        <v>18</v>
      </c>
      <c r="AF4348">
        <v>4203006</v>
      </c>
      <c r="AG4348" t="s">
        <v>2052</v>
      </c>
      <c r="AH4348" t="s">
        <v>5940</v>
      </c>
      <c r="AI4348">
        <v>4203006</v>
      </c>
      <c r="AJ4348" t="s">
        <v>2052</v>
      </c>
      <c r="AK4348">
        <v>756</v>
      </c>
      <c r="AL4348">
        <v>4203006</v>
      </c>
      <c r="AM4348" t="s">
        <v>2052</v>
      </c>
      <c r="AN4348" t="s">
        <v>5940</v>
      </c>
      <c r="AO4348">
        <v>0</v>
      </c>
      <c r="AP4348">
        <v>4214508</v>
      </c>
      <c r="AQ4348" t="s">
        <v>2217</v>
      </c>
      <c r="AR4348">
        <v>4697</v>
      </c>
    </row>
    <row r="4349" spans="1:44" x14ac:dyDescent="0.25">
      <c r="A4349">
        <v>2616100</v>
      </c>
      <c r="B4349">
        <v>5</v>
      </c>
      <c r="C4349" t="s">
        <v>884</v>
      </c>
      <c r="D4349" t="s">
        <v>5542</v>
      </c>
      <c r="E4349">
        <v>450</v>
      </c>
      <c r="F4349" t="s">
        <v>5940</v>
      </c>
      <c r="G4349">
        <v>60</v>
      </c>
      <c r="H4349">
        <v>5</v>
      </c>
      <c r="I4349">
        <v>21</v>
      </c>
      <c r="J4349">
        <v>129</v>
      </c>
      <c r="K4349">
        <v>600</v>
      </c>
      <c r="L4349">
        <v>0</v>
      </c>
      <c r="M4349">
        <v>800</v>
      </c>
      <c r="N4349">
        <v>4</v>
      </c>
      <c r="O4349">
        <v>0</v>
      </c>
      <c r="P4349">
        <v>1268</v>
      </c>
      <c r="R4349">
        <v>2616100</v>
      </c>
      <c r="S4349">
        <v>450</v>
      </c>
      <c r="T4349" t="s">
        <v>5940</v>
      </c>
      <c r="U4349">
        <v>60</v>
      </c>
      <c r="V4349">
        <v>5</v>
      </c>
      <c r="W4349">
        <v>21</v>
      </c>
      <c r="X4349">
        <v>129</v>
      </c>
      <c r="Z4349">
        <v>4203105</v>
      </c>
      <c r="AB4349" t="s">
        <v>5940</v>
      </c>
      <c r="AC4349">
        <v>4203105</v>
      </c>
      <c r="AD4349" t="s">
        <v>2053</v>
      </c>
      <c r="AE4349" t="s">
        <v>5940</v>
      </c>
      <c r="AF4349">
        <v>4203105</v>
      </c>
      <c r="AG4349" t="s">
        <v>2053</v>
      </c>
      <c r="AH4349">
        <v>3650</v>
      </c>
      <c r="AI4349">
        <v>4203105</v>
      </c>
      <c r="AJ4349" t="s">
        <v>2053</v>
      </c>
      <c r="AK4349">
        <v>1020</v>
      </c>
      <c r="AL4349">
        <v>4203105</v>
      </c>
      <c r="AM4349" t="s">
        <v>2053</v>
      </c>
      <c r="AN4349">
        <v>1800</v>
      </c>
      <c r="AO4349">
        <v>0</v>
      </c>
      <c r="AP4349">
        <v>4214607</v>
      </c>
      <c r="AQ4349" t="s">
        <v>2218</v>
      </c>
      <c r="AR4349">
        <v>3010</v>
      </c>
    </row>
    <row r="4350" spans="1:44" x14ac:dyDescent="0.25">
      <c r="A4350">
        <v>2616183</v>
      </c>
      <c r="B4350">
        <v>5</v>
      </c>
      <c r="C4350" t="s">
        <v>884</v>
      </c>
      <c r="D4350" t="s">
        <v>5543</v>
      </c>
      <c r="E4350" t="s">
        <v>5940</v>
      </c>
      <c r="F4350" t="s">
        <v>5940</v>
      </c>
      <c r="G4350">
        <v>60</v>
      </c>
      <c r="H4350" t="s">
        <v>5940</v>
      </c>
      <c r="I4350" t="s">
        <v>5940</v>
      </c>
      <c r="J4350">
        <v>36</v>
      </c>
      <c r="K4350">
        <v>0</v>
      </c>
      <c r="L4350">
        <v>0</v>
      </c>
      <c r="M4350">
        <v>150</v>
      </c>
      <c r="N4350">
        <v>0</v>
      </c>
      <c r="O4350">
        <v>0</v>
      </c>
      <c r="P4350">
        <v>88</v>
      </c>
      <c r="R4350">
        <v>2616183</v>
      </c>
      <c r="S4350" t="s">
        <v>5940</v>
      </c>
      <c r="T4350" t="s">
        <v>5940</v>
      </c>
      <c r="U4350">
        <v>60</v>
      </c>
      <c r="V4350" t="s">
        <v>5940</v>
      </c>
      <c r="W4350" t="s">
        <v>5940</v>
      </c>
      <c r="X4350">
        <v>36</v>
      </c>
      <c r="Z4350">
        <v>4203154</v>
      </c>
      <c r="AB4350" t="s">
        <v>5940</v>
      </c>
      <c r="AC4350">
        <v>4203154</v>
      </c>
      <c r="AD4350" t="s">
        <v>2054</v>
      </c>
      <c r="AE4350">
        <v>8</v>
      </c>
      <c r="AF4350">
        <v>4203154</v>
      </c>
      <c r="AG4350" t="s">
        <v>2054</v>
      </c>
      <c r="AH4350" t="s">
        <v>5940</v>
      </c>
      <c r="AI4350">
        <v>4203154</v>
      </c>
      <c r="AJ4350" t="s">
        <v>2054</v>
      </c>
      <c r="AK4350">
        <v>140</v>
      </c>
      <c r="AL4350">
        <v>4203154</v>
      </c>
      <c r="AM4350" t="s">
        <v>2054</v>
      </c>
      <c r="AN4350">
        <v>302</v>
      </c>
      <c r="AO4350">
        <v>0</v>
      </c>
      <c r="AP4350">
        <v>4214706</v>
      </c>
      <c r="AQ4350" t="s">
        <v>2219</v>
      </c>
      <c r="AR4350">
        <v>2100</v>
      </c>
    </row>
    <row r="4351" spans="1:44" x14ac:dyDescent="0.25">
      <c r="A4351">
        <v>2616209</v>
      </c>
      <c r="B4351">
        <v>5</v>
      </c>
      <c r="C4351" t="s">
        <v>884</v>
      </c>
      <c r="D4351" t="s">
        <v>5544</v>
      </c>
      <c r="E4351" t="s">
        <v>5940</v>
      </c>
      <c r="F4351" t="s">
        <v>5940</v>
      </c>
      <c r="G4351">
        <v>72</v>
      </c>
      <c r="H4351" t="s">
        <v>5940</v>
      </c>
      <c r="I4351" t="s">
        <v>5940</v>
      </c>
      <c r="J4351">
        <v>33</v>
      </c>
      <c r="K4351">
        <v>0</v>
      </c>
      <c r="L4351">
        <v>0</v>
      </c>
      <c r="M4351">
        <v>120</v>
      </c>
      <c r="N4351">
        <v>0</v>
      </c>
      <c r="O4351">
        <v>0</v>
      </c>
      <c r="P4351">
        <v>126</v>
      </c>
      <c r="R4351">
        <v>2616209</v>
      </c>
      <c r="S4351" t="s">
        <v>5940</v>
      </c>
      <c r="T4351" t="s">
        <v>5940</v>
      </c>
      <c r="U4351">
        <v>72</v>
      </c>
      <c r="V4351" t="s">
        <v>5940</v>
      </c>
      <c r="W4351" t="s">
        <v>5940</v>
      </c>
      <c r="X4351">
        <v>33</v>
      </c>
      <c r="Z4351">
        <v>4203204</v>
      </c>
      <c r="AB4351" t="s">
        <v>5940</v>
      </c>
      <c r="AC4351">
        <v>4203204</v>
      </c>
      <c r="AD4351" t="s">
        <v>2055</v>
      </c>
      <c r="AE4351">
        <v>6120</v>
      </c>
      <c r="AF4351">
        <v>4203204</v>
      </c>
      <c r="AG4351" t="s">
        <v>2055</v>
      </c>
      <c r="AH4351">
        <v>360</v>
      </c>
      <c r="AI4351">
        <v>4203204</v>
      </c>
      <c r="AJ4351" t="s">
        <v>2055</v>
      </c>
      <c r="AK4351" t="s">
        <v>5940</v>
      </c>
      <c r="AL4351">
        <v>4203204</v>
      </c>
      <c r="AM4351" t="s">
        <v>2055</v>
      </c>
      <c r="AN4351" t="s">
        <v>5940</v>
      </c>
      <c r="AO4351">
        <v>0</v>
      </c>
      <c r="AP4351">
        <v>4214805</v>
      </c>
      <c r="AQ4351" t="s">
        <v>2220</v>
      </c>
      <c r="AR4351">
        <v>2790</v>
      </c>
    </row>
    <row r="4352" spans="1:44" x14ac:dyDescent="0.25">
      <c r="A4352">
        <v>2616308</v>
      </c>
      <c r="B4352">
        <v>5</v>
      </c>
      <c r="C4352" t="s">
        <v>884</v>
      </c>
      <c r="D4352" t="s">
        <v>5545</v>
      </c>
      <c r="E4352">
        <v>452000</v>
      </c>
      <c r="F4352" t="s">
        <v>5940</v>
      </c>
      <c r="G4352">
        <v>19</v>
      </c>
      <c r="H4352" t="s">
        <v>5940</v>
      </c>
      <c r="I4352" t="s">
        <v>5940</v>
      </c>
      <c r="J4352">
        <v>31</v>
      </c>
      <c r="K4352">
        <v>691200</v>
      </c>
      <c r="L4352">
        <v>0</v>
      </c>
      <c r="M4352">
        <v>19</v>
      </c>
      <c r="N4352">
        <v>0</v>
      </c>
      <c r="O4352">
        <v>0</v>
      </c>
      <c r="P4352">
        <v>28</v>
      </c>
      <c r="R4352">
        <v>2616308</v>
      </c>
      <c r="S4352">
        <v>452000</v>
      </c>
      <c r="T4352" t="s">
        <v>5940</v>
      </c>
      <c r="U4352">
        <v>19</v>
      </c>
      <c r="V4352" t="s">
        <v>5940</v>
      </c>
      <c r="W4352" t="s">
        <v>5940</v>
      </c>
      <c r="X4352">
        <v>31</v>
      </c>
      <c r="Z4352">
        <v>4203253</v>
      </c>
      <c r="AB4352" t="s">
        <v>5940</v>
      </c>
      <c r="AC4352">
        <v>4203253</v>
      </c>
      <c r="AD4352" t="s">
        <v>2056</v>
      </c>
      <c r="AE4352">
        <v>12</v>
      </c>
      <c r="AF4352">
        <v>4203253</v>
      </c>
      <c r="AG4352" t="s">
        <v>2056</v>
      </c>
      <c r="AH4352" t="s">
        <v>5940</v>
      </c>
      <c r="AI4352">
        <v>4203253</v>
      </c>
      <c r="AJ4352" t="s">
        <v>2056</v>
      </c>
      <c r="AK4352">
        <v>232</v>
      </c>
      <c r="AL4352">
        <v>4203253</v>
      </c>
      <c r="AM4352" t="s">
        <v>2056</v>
      </c>
      <c r="AN4352">
        <v>540</v>
      </c>
      <c r="AO4352">
        <v>0</v>
      </c>
      <c r="AP4352">
        <v>4214904</v>
      </c>
      <c r="AQ4352" t="s">
        <v>2221</v>
      </c>
      <c r="AR4352">
        <v>1663</v>
      </c>
    </row>
    <row r="4353" spans="1:44" x14ac:dyDescent="0.25">
      <c r="A4353">
        <v>2616407</v>
      </c>
      <c r="B4353">
        <v>5</v>
      </c>
      <c r="C4353" t="s">
        <v>884</v>
      </c>
      <c r="D4353" t="s">
        <v>5546</v>
      </c>
      <c r="E4353">
        <v>312936</v>
      </c>
      <c r="F4353" t="s">
        <v>5940</v>
      </c>
      <c r="G4353">
        <v>0</v>
      </c>
      <c r="H4353" t="s">
        <v>5940</v>
      </c>
      <c r="I4353" t="s">
        <v>5940</v>
      </c>
      <c r="J4353" t="s">
        <v>5940</v>
      </c>
      <c r="K4353">
        <v>666000</v>
      </c>
      <c r="L4353">
        <v>0</v>
      </c>
      <c r="M4353">
        <v>0</v>
      </c>
      <c r="N4353">
        <v>0</v>
      </c>
      <c r="O4353">
        <v>0</v>
      </c>
      <c r="P4353">
        <v>0</v>
      </c>
      <c r="R4353">
        <v>2616407</v>
      </c>
      <c r="S4353">
        <v>312936</v>
      </c>
      <c r="T4353" t="s">
        <v>5940</v>
      </c>
      <c r="U4353">
        <v>0</v>
      </c>
      <c r="V4353" t="s">
        <v>5940</v>
      </c>
      <c r="W4353" t="s">
        <v>5940</v>
      </c>
      <c r="X4353" t="s">
        <v>5940</v>
      </c>
      <c r="Z4353">
        <v>4203303</v>
      </c>
      <c r="AB4353" t="s">
        <v>5940</v>
      </c>
      <c r="AC4353">
        <v>4203303</v>
      </c>
      <c r="AD4353" t="s">
        <v>2057</v>
      </c>
      <c r="AE4353" t="s">
        <v>5940</v>
      </c>
      <c r="AF4353">
        <v>4203303</v>
      </c>
      <c r="AG4353" t="s">
        <v>2057</v>
      </c>
      <c r="AH4353" t="s">
        <v>5940</v>
      </c>
      <c r="AI4353">
        <v>4203303</v>
      </c>
      <c r="AJ4353" t="s">
        <v>2057</v>
      </c>
      <c r="AK4353">
        <v>1137</v>
      </c>
      <c r="AL4353">
        <v>4203303</v>
      </c>
      <c r="AM4353" t="s">
        <v>2057</v>
      </c>
      <c r="AN4353">
        <v>575</v>
      </c>
      <c r="AO4353">
        <v>0</v>
      </c>
      <c r="AP4353">
        <v>4215000</v>
      </c>
      <c r="AQ4353" t="s">
        <v>2222</v>
      </c>
      <c r="AR4353">
        <v>10800</v>
      </c>
    </row>
    <row r="4354" spans="1:44" x14ac:dyDescent="0.25">
      <c r="A4354">
        <v>2616506</v>
      </c>
      <c r="B4354">
        <v>5</v>
      </c>
      <c r="C4354" t="s">
        <v>884</v>
      </c>
      <c r="D4354" t="s">
        <v>5547</v>
      </c>
      <c r="E4354">
        <v>154100</v>
      </c>
      <c r="F4354" t="s">
        <v>5940</v>
      </c>
      <c r="G4354">
        <v>0</v>
      </c>
      <c r="H4354" t="s">
        <v>5940</v>
      </c>
      <c r="I4354" t="s">
        <v>5940</v>
      </c>
      <c r="J4354" t="s">
        <v>5940</v>
      </c>
      <c r="K4354">
        <v>190000</v>
      </c>
      <c r="L4354">
        <v>0</v>
      </c>
      <c r="M4354">
        <v>0</v>
      </c>
      <c r="N4354">
        <v>0</v>
      </c>
      <c r="O4354">
        <v>0</v>
      </c>
      <c r="P4354">
        <v>0</v>
      </c>
      <c r="R4354">
        <v>2616506</v>
      </c>
      <c r="S4354">
        <v>154100</v>
      </c>
      <c r="T4354" t="s">
        <v>5940</v>
      </c>
      <c r="U4354">
        <v>0</v>
      </c>
      <c r="V4354" t="s">
        <v>5940</v>
      </c>
      <c r="W4354" t="s">
        <v>5940</v>
      </c>
      <c r="X4354" t="s">
        <v>5940</v>
      </c>
      <c r="Z4354">
        <v>4203402</v>
      </c>
      <c r="AB4354" t="s">
        <v>5940</v>
      </c>
      <c r="AC4354">
        <v>4203402</v>
      </c>
      <c r="AD4354" t="s">
        <v>2058</v>
      </c>
      <c r="AE4354">
        <v>16</v>
      </c>
      <c r="AF4354">
        <v>4203402</v>
      </c>
      <c r="AG4354" t="s">
        <v>2058</v>
      </c>
      <c r="AH4354" t="s">
        <v>5940</v>
      </c>
      <c r="AI4354">
        <v>4203402</v>
      </c>
      <c r="AJ4354" t="s">
        <v>2058</v>
      </c>
      <c r="AK4354">
        <v>700</v>
      </c>
      <c r="AL4354">
        <v>4203402</v>
      </c>
      <c r="AM4354" t="s">
        <v>2058</v>
      </c>
      <c r="AN4354">
        <v>14918</v>
      </c>
      <c r="AO4354">
        <v>0</v>
      </c>
      <c r="AP4354">
        <v>4215059</v>
      </c>
      <c r="AQ4354" t="s">
        <v>2223</v>
      </c>
      <c r="AR4354">
        <v>1800</v>
      </c>
    </row>
    <row r="4355" spans="1:44" x14ac:dyDescent="0.25">
      <c r="A4355">
        <v>2700102</v>
      </c>
      <c r="B4355">
        <v>5</v>
      </c>
      <c r="C4355" t="s">
        <v>885</v>
      </c>
      <c r="D4355" t="s">
        <v>5548</v>
      </c>
      <c r="E4355">
        <v>1395</v>
      </c>
      <c r="F4355" t="s">
        <v>5940</v>
      </c>
      <c r="G4355">
        <v>1425</v>
      </c>
      <c r="H4355">
        <v>216</v>
      </c>
      <c r="I4355" t="s">
        <v>5940</v>
      </c>
      <c r="J4355">
        <v>2464</v>
      </c>
      <c r="K4355">
        <v>2640</v>
      </c>
      <c r="L4355">
        <v>0</v>
      </c>
      <c r="M4355">
        <v>1738</v>
      </c>
      <c r="N4355">
        <v>26</v>
      </c>
      <c r="O4355">
        <v>0</v>
      </c>
      <c r="P4355">
        <v>1800</v>
      </c>
      <c r="R4355">
        <v>2700102</v>
      </c>
      <c r="S4355">
        <v>1395</v>
      </c>
      <c r="T4355" t="s">
        <v>5940</v>
      </c>
      <c r="U4355">
        <v>1425</v>
      </c>
      <c r="V4355">
        <v>216</v>
      </c>
      <c r="W4355" t="s">
        <v>5940</v>
      </c>
      <c r="X4355">
        <v>2464</v>
      </c>
      <c r="Z4355">
        <v>4203501</v>
      </c>
      <c r="AB4355" t="s">
        <v>5940</v>
      </c>
      <c r="AC4355">
        <v>4203501</v>
      </c>
      <c r="AD4355" t="s">
        <v>2059</v>
      </c>
      <c r="AE4355">
        <v>18</v>
      </c>
      <c r="AF4355">
        <v>4203501</v>
      </c>
      <c r="AG4355" t="s">
        <v>2059</v>
      </c>
      <c r="AH4355">
        <v>720</v>
      </c>
      <c r="AI4355">
        <v>4203501</v>
      </c>
      <c r="AJ4355" t="s">
        <v>2059</v>
      </c>
      <c r="AK4355">
        <v>279</v>
      </c>
      <c r="AL4355">
        <v>4203501</v>
      </c>
      <c r="AM4355" t="s">
        <v>2059</v>
      </c>
      <c r="AN4355">
        <v>28800</v>
      </c>
      <c r="AO4355">
        <v>0</v>
      </c>
      <c r="AP4355">
        <v>4215075</v>
      </c>
      <c r="AQ4355" t="s">
        <v>2224</v>
      </c>
      <c r="AR4355">
        <v>3816</v>
      </c>
    </row>
    <row r="4356" spans="1:44" x14ac:dyDescent="0.25">
      <c r="A4356">
        <v>2700201</v>
      </c>
      <c r="B4356">
        <v>5</v>
      </c>
      <c r="C4356" t="s">
        <v>885</v>
      </c>
      <c r="D4356" t="s">
        <v>5549</v>
      </c>
      <c r="E4356">
        <v>505103</v>
      </c>
      <c r="F4356" t="s">
        <v>5940</v>
      </c>
      <c r="G4356">
        <v>40</v>
      </c>
      <c r="H4356" t="s">
        <v>5940</v>
      </c>
      <c r="I4356" t="s">
        <v>5940</v>
      </c>
      <c r="J4356">
        <v>165</v>
      </c>
      <c r="K4356">
        <v>584800</v>
      </c>
      <c r="L4356">
        <v>0</v>
      </c>
      <c r="M4356">
        <v>47</v>
      </c>
      <c r="N4356">
        <v>0</v>
      </c>
      <c r="O4356">
        <v>0</v>
      </c>
      <c r="P4356">
        <v>83</v>
      </c>
      <c r="R4356">
        <v>2700201</v>
      </c>
      <c r="S4356">
        <v>505103</v>
      </c>
      <c r="T4356" t="s">
        <v>5940</v>
      </c>
      <c r="U4356">
        <v>40</v>
      </c>
      <c r="V4356" t="s">
        <v>5940</v>
      </c>
      <c r="W4356" t="s">
        <v>5940</v>
      </c>
      <c r="X4356">
        <v>165</v>
      </c>
      <c r="Z4356">
        <v>4203600</v>
      </c>
      <c r="AB4356" t="s">
        <v>5940</v>
      </c>
      <c r="AC4356">
        <v>4203600</v>
      </c>
      <c r="AD4356" t="s">
        <v>2060</v>
      </c>
      <c r="AE4356" t="s">
        <v>5940</v>
      </c>
      <c r="AF4356">
        <v>4203600</v>
      </c>
      <c r="AG4356" t="s">
        <v>2060</v>
      </c>
      <c r="AH4356">
        <v>100</v>
      </c>
      <c r="AI4356">
        <v>4203600</v>
      </c>
      <c r="AJ4356" t="s">
        <v>2060</v>
      </c>
      <c r="AK4356">
        <v>4680</v>
      </c>
      <c r="AL4356">
        <v>4203600</v>
      </c>
      <c r="AM4356" t="s">
        <v>2060</v>
      </c>
      <c r="AN4356">
        <v>39600</v>
      </c>
      <c r="AO4356">
        <v>0</v>
      </c>
      <c r="AP4356">
        <v>4215109</v>
      </c>
      <c r="AQ4356" t="s">
        <v>2225</v>
      </c>
      <c r="AR4356">
        <v>336</v>
      </c>
    </row>
    <row r="4357" spans="1:44" x14ac:dyDescent="0.25">
      <c r="A4357">
        <v>2700300</v>
      </c>
      <c r="B4357">
        <v>5</v>
      </c>
      <c r="C4357" t="s">
        <v>885</v>
      </c>
      <c r="D4357" t="s">
        <v>5550</v>
      </c>
      <c r="E4357">
        <v>9000</v>
      </c>
      <c r="F4357">
        <v>720</v>
      </c>
      <c r="G4357">
        <v>1056</v>
      </c>
      <c r="H4357">
        <v>60</v>
      </c>
      <c r="I4357" t="s">
        <v>5940</v>
      </c>
      <c r="J4357">
        <v>2450</v>
      </c>
      <c r="K4357">
        <v>24500</v>
      </c>
      <c r="L4357">
        <v>432</v>
      </c>
      <c r="M4357">
        <v>1231</v>
      </c>
      <c r="N4357">
        <v>27</v>
      </c>
      <c r="O4357">
        <v>0</v>
      </c>
      <c r="P4357">
        <v>2595</v>
      </c>
      <c r="R4357">
        <v>2700300</v>
      </c>
      <c r="S4357">
        <v>9000</v>
      </c>
      <c r="T4357">
        <v>720</v>
      </c>
      <c r="U4357">
        <v>1056</v>
      </c>
      <c r="V4357">
        <v>60</v>
      </c>
      <c r="W4357" t="s">
        <v>5940</v>
      </c>
      <c r="X4357">
        <v>2450</v>
      </c>
      <c r="Z4357">
        <v>4203709</v>
      </c>
      <c r="AB4357" t="s">
        <v>5940</v>
      </c>
      <c r="AC4357">
        <v>4203709</v>
      </c>
      <c r="AD4357" t="s">
        <v>2061</v>
      </c>
      <c r="AE4357">
        <v>2250</v>
      </c>
      <c r="AF4357">
        <v>4203709</v>
      </c>
      <c r="AG4357" t="s">
        <v>2061</v>
      </c>
      <c r="AH4357" t="s">
        <v>5940</v>
      </c>
      <c r="AI4357">
        <v>4203709</v>
      </c>
      <c r="AJ4357" t="s">
        <v>2061</v>
      </c>
      <c r="AK4357">
        <v>45</v>
      </c>
      <c r="AL4357">
        <v>4203709</v>
      </c>
      <c r="AM4357" t="s">
        <v>2061</v>
      </c>
      <c r="AN4357" t="s">
        <v>5940</v>
      </c>
      <c r="AO4357">
        <v>0</v>
      </c>
      <c r="AP4357">
        <v>4215208</v>
      </c>
      <c r="AQ4357" t="s">
        <v>2226</v>
      </c>
      <c r="AR4357">
        <v>16390</v>
      </c>
    </row>
    <row r="4358" spans="1:44" x14ac:dyDescent="0.25">
      <c r="A4358">
        <v>2700409</v>
      </c>
      <c r="B4358">
        <v>5</v>
      </c>
      <c r="C4358" t="s">
        <v>885</v>
      </c>
      <c r="D4358" t="s">
        <v>5551</v>
      </c>
      <c r="E4358">
        <v>1098580</v>
      </c>
      <c r="F4358" t="s">
        <v>5940</v>
      </c>
      <c r="G4358">
        <v>70</v>
      </c>
      <c r="H4358" t="s">
        <v>5940</v>
      </c>
      <c r="I4358" t="s">
        <v>5940</v>
      </c>
      <c r="J4358">
        <v>50</v>
      </c>
      <c r="K4358">
        <v>1346700</v>
      </c>
      <c r="L4358">
        <v>0</v>
      </c>
      <c r="M4358">
        <v>128</v>
      </c>
      <c r="N4358">
        <v>0</v>
      </c>
      <c r="O4358">
        <v>0</v>
      </c>
      <c r="P4358">
        <v>67</v>
      </c>
      <c r="R4358">
        <v>2700409</v>
      </c>
      <c r="S4358">
        <v>1098580</v>
      </c>
      <c r="T4358" t="s">
        <v>5940</v>
      </c>
      <c r="U4358">
        <v>70</v>
      </c>
      <c r="V4358" t="s">
        <v>5940</v>
      </c>
      <c r="W4358" t="s">
        <v>5940</v>
      </c>
      <c r="X4358">
        <v>50</v>
      </c>
      <c r="Z4358">
        <v>4203808</v>
      </c>
      <c r="AB4358" t="s">
        <v>5940</v>
      </c>
      <c r="AC4358">
        <v>4203808</v>
      </c>
      <c r="AD4358" t="s">
        <v>2062</v>
      </c>
      <c r="AE4358">
        <v>36</v>
      </c>
      <c r="AF4358">
        <v>4203808</v>
      </c>
      <c r="AG4358" t="s">
        <v>2062</v>
      </c>
      <c r="AH4358" t="s">
        <v>5940</v>
      </c>
      <c r="AI4358">
        <v>4203808</v>
      </c>
      <c r="AJ4358" t="s">
        <v>2062</v>
      </c>
      <c r="AK4358">
        <v>4080</v>
      </c>
      <c r="AL4358">
        <v>4203808</v>
      </c>
      <c r="AM4358" t="s">
        <v>2062</v>
      </c>
      <c r="AN4358">
        <v>31284</v>
      </c>
      <c r="AO4358">
        <v>0</v>
      </c>
      <c r="AP4358">
        <v>4215307</v>
      </c>
      <c r="AQ4358" t="s">
        <v>2227</v>
      </c>
      <c r="AR4358">
        <v>2148</v>
      </c>
    </row>
    <row r="4359" spans="1:44" x14ac:dyDescent="0.25">
      <c r="A4359">
        <v>2700508</v>
      </c>
      <c r="B4359">
        <v>5</v>
      </c>
      <c r="C4359" t="s">
        <v>885</v>
      </c>
      <c r="D4359" t="s">
        <v>5552</v>
      </c>
      <c r="E4359">
        <v>180000</v>
      </c>
      <c r="F4359" t="s">
        <v>5940</v>
      </c>
      <c r="G4359" t="s">
        <v>5940</v>
      </c>
      <c r="H4359" t="s">
        <v>5940</v>
      </c>
      <c r="I4359" t="s">
        <v>5940</v>
      </c>
      <c r="J4359" t="s">
        <v>5940</v>
      </c>
      <c r="K4359">
        <v>160000</v>
      </c>
      <c r="L4359">
        <v>0</v>
      </c>
      <c r="M4359">
        <v>0</v>
      </c>
      <c r="N4359">
        <v>0</v>
      </c>
      <c r="O4359">
        <v>0</v>
      </c>
      <c r="P4359">
        <v>0</v>
      </c>
      <c r="R4359">
        <v>2700508</v>
      </c>
      <c r="S4359">
        <v>180000</v>
      </c>
      <c r="T4359" t="s">
        <v>5940</v>
      </c>
      <c r="U4359" t="s">
        <v>5940</v>
      </c>
      <c r="V4359" t="s">
        <v>5940</v>
      </c>
      <c r="W4359" t="s">
        <v>5940</v>
      </c>
      <c r="X4359" t="s">
        <v>5940</v>
      </c>
      <c r="Z4359">
        <v>4203907</v>
      </c>
      <c r="AB4359" t="s">
        <v>5940</v>
      </c>
      <c r="AC4359">
        <v>4203907</v>
      </c>
      <c r="AD4359" t="s">
        <v>2063</v>
      </c>
      <c r="AE4359">
        <v>6</v>
      </c>
      <c r="AF4359">
        <v>4203907</v>
      </c>
      <c r="AG4359" t="s">
        <v>2063</v>
      </c>
      <c r="AH4359">
        <v>450</v>
      </c>
      <c r="AI4359">
        <v>4203907</v>
      </c>
      <c r="AJ4359" t="s">
        <v>2063</v>
      </c>
      <c r="AK4359">
        <v>289</v>
      </c>
      <c r="AL4359">
        <v>4203907</v>
      </c>
      <c r="AM4359" t="s">
        <v>2063</v>
      </c>
      <c r="AN4359">
        <v>4884</v>
      </c>
      <c r="AO4359">
        <v>0</v>
      </c>
      <c r="AP4359">
        <v>4215356</v>
      </c>
      <c r="AQ4359" t="s">
        <v>2228</v>
      </c>
      <c r="AR4359">
        <v>9198</v>
      </c>
    </row>
    <row r="4360" spans="1:44" x14ac:dyDescent="0.25">
      <c r="A4360">
        <v>2700607</v>
      </c>
      <c r="B4360">
        <v>5</v>
      </c>
      <c r="C4360" t="s">
        <v>885</v>
      </c>
      <c r="D4360" t="s">
        <v>5553</v>
      </c>
      <c r="E4360">
        <v>76166</v>
      </c>
      <c r="F4360" t="s">
        <v>5940</v>
      </c>
      <c r="G4360" t="s">
        <v>5940</v>
      </c>
      <c r="H4360" t="s">
        <v>5940</v>
      </c>
      <c r="I4360" t="s">
        <v>5940</v>
      </c>
      <c r="J4360" t="s">
        <v>5940</v>
      </c>
      <c r="K4360">
        <v>93100</v>
      </c>
      <c r="L4360">
        <v>0</v>
      </c>
      <c r="M4360">
        <v>0</v>
      </c>
      <c r="N4360">
        <v>0</v>
      </c>
      <c r="O4360">
        <v>0</v>
      </c>
      <c r="P4360">
        <v>0</v>
      </c>
      <c r="R4360">
        <v>2700607</v>
      </c>
      <c r="S4360">
        <v>76166</v>
      </c>
      <c r="T4360" t="s">
        <v>5940</v>
      </c>
      <c r="U4360" t="s">
        <v>5940</v>
      </c>
      <c r="V4360" t="s">
        <v>5940</v>
      </c>
      <c r="W4360" t="s">
        <v>5940</v>
      </c>
      <c r="X4360" t="s">
        <v>5940</v>
      </c>
      <c r="Z4360">
        <v>4203956</v>
      </c>
      <c r="AB4360" t="s">
        <v>5940</v>
      </c>
      <c r="AC4360">
        <v>4203956</v>
      </c>
      <c r="AD4360" t="s">
        <v>2064</v>
      </c>
      <c r="AE4360">
        <v>11643</v>
      </c>
      <c r="AF4360">
        <v>4203956</v>
      </c>
      <c r="AG4360" t="s">
        <v>2064</v>
      </c>
      <c r="AH4360" t="s">
        <v>5940</v>
      </c>
      <c r="AI4360">
        <v>4203956</v>
      </c>
      <c r="AJ4360" t="s">
        <v>2064</v>
      </c>
      <c r="AK4360">
        <v>9</v>
      </c>
      <c r="AL4360">
        <v>4203956</v>
      </c>
      <c r="AM4360" t="s">
        <v>2064</v>
      </c>
      <c r="AN4360" t="s">
        <v>5940</v>
      </c>
      <c r="AO4360">
        <v>0</v>
      </c>
      <c r="AP4360">
        <v>4215406</v>
      </c>
      <c r="AQ4360" t="s">
        <v>2229</v>
      </c>
      <c r="AR4360">
        <v>7146</v>
      </c>
    </row>
    <row r="4361" spans="1:44" x14ac:dyDescent="0.25">
      <c r="A4361">
        <v>2700706</v>
      </c>
      <c r="B4361">
        <v>5</v>
      </c>
      <c r="C4361" t="s">
        <v>885</v>
      </c>
      <c r="D4361" t="s">
        <v>5554</v>
      </c>
      <c r="E4361" t="s">
        <v>5940</v>
      </c>
      <c r="F4361" t="s">
        <v>5940</v>
      </c>
      <c r="G4361">
        <v>500</v>
      </c>
      <c r="H4361">
        <v>36</v>
      </c>
      <c r="I4361" t="s">
        <v>5940</v>
      </c>
      <c r="J4361">
        <v>300</v>
      </c>
      <c r="K4361">
        <v>0</v>
      </c>
      <c r="L4361">
        <v>0</v>
      </c>
      <c r="M4361">
        <v>805</v>
      </c>
      <c r="N4361">
        <v>9</v>
      </c>
      <c r="O4361">
        <v>0</v>
      </c>
      <c r="P4361">
        <v>300</v>
      </c>
      <c r="R4361">
        <v>2700706</v>
      </c>
      <c r="S4361" t="s">
        <v>5940</v>
      </c>
      <c r="T4361" t="s">
        <v>5940</v>
      </c>
      <c r="U4361">
        <v>500</v>
      </c>
      <c r="V4361">
        <v>36</v>
      </c>
      <c r="W4361" t="s">
        <v>5940</v>
      </c>
      <c r="X4361">
        <v>300</v>
      </c>
      <c r="Z4361">
        <v>4204004</v>
      </c>
      <c r="AB4361" t="s">
        <v>5940</v>
      </c>
      <c r="AC4361">
        <v>4204004</v>
      </c>
      <c r="AD4361" t="s">
        <v>2065</v>
      </c>
      <c r="AE4361" t="s">
        <v>5940</v>
      </c>
      <c r="AF4361">
        <v>4204004</v>
      </c>
      <c r="AG4361" t="s">
        <v>2065</v>
      </c>
      <c r="AH4361" t="s">
        <v>5940</v>
      </c>
      <c r="AI4361">
        <v>4204004</v>
      </c>
      <c r="AJ4361" t="s">
        <v>2065</v>
      </c>
      <c r="AK4361">
        <v>58</v>
      </c>
      <c r="AL4361">
        <v>4204004</v>
      </c>
      <c r="AM4361" t="s">
        <v>2065</v>
      </c>
      <c r="AN4361">
        <v>130</v>
      </c>
      <c r="AO4361">
        <v>0</v>
      </c>
      <c r="AP4361">
        <v>4215455</v>
      </c>
      <c r="AQ4361" t="s">
        <v>2230</v>
      </c>
      <c r="AR4361">
        <v>432</v>
      </c>
    </row>
    <row r="4362" spans="1:44" x14ac:dyDescent="0.25">
      <c r="A4362">
        <v>2700805</v>
      </c>
      <c r="B4362">
        <v>5</v>
      </c>
      <c r="C4362" t="s">
        <v>885</v>
      </c>
      <c r="D4362" t="s">
        <v>5555</v>
      </c>
      <c r="E4362" t="s">
        <v>5940</v>
      </c>
      <c r="F4362" t="s">
        <v>5940</v>
      </c>
      <c r="G4362">
        <v>93</v>
      </c>
      <c r="H4362" t="s">
        <v>5940</v>
      </c>
      <c r="I4362" t="s">
        <v>5940</v>
      </c>
      <c r="J4362">
        <v>105</v>
      </c>
      <c r="K4362">
        <v>0</v>
      </c>
      <c r="L4362">
        <v>0</v>
      </c>
      <c r="M4362">
        <v>104</v>
      </c>
      <c r="N4362">
        <v>0</v>
      </c>
      <c r="O4362">
        <v>0</v>
      </c>
      <c r="P4362">
        <v>30</v>
      </c>
      <c r="R4362">
        <v>2700805</v>
      </c>
      <c r="S4362" t="s">
        <v>5940</v>
      </c>
      <c r="T4362" t="s">
        <v>5940</v>
      </c>
      <c r="U4362">
        <v>93</v>
      </c>
      <c r="V4362" t="s">
        <v>5940</v>
      </c>
      <c r="W4362" t="s">
        <v>5940</v>
      </c>
      <c r="X4362">
        <v>105</v>
      </c>
      <c r="Z4362">
        <v>4204103</v>
      </c>
      <c r="AB4362" t="s">
        <v>5940</v>
      </c>
      <c r="AC4362">
        <v>4204103</v>
      </c>
      <c r="AD4362" t="s">
        <v>2066</v>
      </c>
      <c r="AE4362" t="s">
        <v>5940</v>
      </c>
      <c r="AF4362">
        <v>4204103</v>
      </c>
      <c r="AG4362" t="s">
        <v>2066</v>
      </c>
      <c r="AH4362">
        <v>3000</v>
      </c>
      <c r="AI4362">
        <v>4204103</v>
      </c>
      <c r="AJ4362" t="s">
        <v>2066</v>
      </c>
      <c r="AK4362">
        <v>25</v>
      </c>
      <c r="AL4362">
        <v>4204103</v>
      </c>
      <c r="AM4362" t="s">
        <v>2066</v>
      </c>
      <c r="AN4362">
        <v>3420</v>
      </c>
      <c r="AO4362">
        <v>0</v>
      </c>
      <c r="AP4362">
        <v>4215505</v>
      </c>
      <c r="AQ4362" t="s">
        <v>2231</v>
      </c>
      <c r="AR4362">
        <v>6000</v>
      </c>
    </row>
    <row r="4363" spans="1:44" x14ac:dyDescent="0.25">
      <c r="A4363">
        <v>2700904</v>
      </c>
      <c r="B4363">
        <v>5</v>
      </c>
      <c r="C4363" t="s">
        <v>885</v>
      </c>
      <c r="D4363" t="s">
        <v>5556</v>
      </c>
      <c r="E4363" t="s">
        <v>5940</v>
      </c>
      <c r="F4363" t="s">
        <v>5940</v>
      </c>
      <c r="G4363">
        <v>500</v>
      </c>
      <c r="H4363" t="s">
        <v>5940</v>
      </c>
      <c r="I4363" t="s">
        <v>5940</v>
      </c>
      <c r="J4363">
        <v>200</v>
      </c>
      <c r="K4363">
        <v>0</v>
      </c>
      <c r="L4363">
        <v>0</v>
      </c>
      <c r="M4363">
        <v>869</v>
      </c>
      <c r="N4363">
        <v>5</v>
      </c>
      <c r="O4363">
        <v>0</v>
      </c>
      <c r="P4363">
        <v>200</v>
      </c>
      <c r="R4363">
        <v>2700904</v>
      </c>
      <c r="S4363" t="s">
        <v>5940</v>
      </c>
      <c r="T4363" t="s">
        <v>5940</v>
      </c>
      <c r="U4363">
        <v>500</v>
      </c>
      <c r="V4363" t="s">
        <v>5940</v>
      </c>
      <c r="W4363" t="s">
        <v>5940</v>
      </c>
      <c r="X4363">
        <v>200</v>
      </c>
      <c r="Z4363">
        <v>4204152</v>
      </c>
      <c r="AB4363" t="s">
        <v>5940</v>
      </c>
      <c r="AC4363">
        <v>4204152</v>
      </c>
      <c r="AD4363" t="s">
        <v>2067</v>
      </c>
      <c r="AE4363" t="s">
        <v>5940</v>
      </c>
      <c r="AF4363">
        <v>4204152</v>
      </c>
      <c r="AG4363" t="s">
        <v>2067</v>
      </c>
      <c r="AH4363">
        <v>253</v>
      </c>
      <c r="AI4363">
        <v>4204152</v>
      </c>
      <c r="AJ4363" t="s">
        <v>2067</v>
      </c>
      <c r="AK4363">
        <v>1080</v>
      </c>
      <c r="AL4363">
        <v>4204152</v>
      </c>
      <c r="AM4363" t="s">
        <v>2067</v>
      </c>
      <c r="AN4363">
        <v>96</v>
      </c>
      <c r="AO4363">
        <v>0</v>
      </c>
      <c r="AP4363">
        <v>4215554</v>
      </c>
      <c r="AQ4363" t="s">
        <v>2232</v>
      </c>
      <c r="AR4363">
        <v>7224</v>
      </c>
    </row>
    <row r="4364" spans="1:44" x14ac:dyDescent="0.25">
      <c r="A4364">
        <v>2701001</v>
      </c>
      <c r="B4364">
        <v>5</v>
      </c>
      <c r="C4364" t="s">
        <v>885</v>
      </c>
      <c r="D4364" t="s">
        <v>5557</v>
      </c>
      <c r="E4364">
        <v>717349</v>
      </c>
      <c r="F4364" t="s">
        <v>5940</v>
      </c>
      <c r="G4364">
        <v>25</v>
      </c>
      <c r="H4364" t="s">
        <v>5940</v>
      </c>
      <c r="I4364" t="s">
        <v>5940</v>
      </c>
      <c r="J4364">
        <v>40</v>
      </c>
      <c r="K4364">
        <v>876300</v>
      </c>
      <c r="L4364">
        <v>0</v>
      </c>
      <c r="M4364">
        <v>28</v>
      </c>
      <c r="N4364">
        <v>0</v>
      </c>
      <c r="O4364">
        <v>0</v>
      </c>
      <c r="P4364">
        <v>42</v>
      </c>
      <c r="R4364">
        <v>2701001</v>
      </c>
      <c r="S4364">
        <v>717349</v>
      </c>
      <c r="T4364" t="s">
        <v>5940</v>
      </c>
      <c r="U4364">
        <v>25</v>
      </c>
      <c r="V4364" t="s">
        <v>5940</v>
      </c>
      <c r="W4364" t="s">
        <v>5940</v>
      </c>
      <c r="X4364">
        <v>40</v>
      </c>
      <c r="Z4364">
        <v>4204178</v>
      </c>
      <c r="AB4364" t="s">
        <v>5940</v>
      </c>
      <c r="AC4364">
        <v>4204178</v>
      </c>
      <c r="AD4364" t="s">
        <v>2068</v>
      </c>
      <c r="AE4364">
        <v>60</v>
      </c>
      <c r="AF4364">
        <v>4204178</v>
      </c>
      <c r="AG4364" t="s">
        <v>2068</v>
      </c>
      <c r="AH4364" t="s">
        <v>5940</v>
      </c>
      <c r="AI4364">
        <v>4204178</v>
      </c>
      <c r="AJ4364" t="s">
        <v>2068</v>
      </c>
      <c r="AK4364">
        <v>720</v>
      </c>
      <c r="AL4364">
        <v>4204178</v>
      </c>
      <c r="AM4364" t="s">
        <v>2068</v>
      </c>
      <c r="AN4364">
        <v>300</v>
      </c>
      <c r="AO4364">
        <v>0</v>
      </c>
      <c r="AP4364">
        <v>4215604</v>
      </c>
      <c r="AQ4364" t="s">
        <v>2233</v>
      </c>
      <c r="AR4364">
        <v>522</v>
      </c>
    </row>
    <row r="4365" spans="1:44" x14ac:dyDescent="0.25">
      <c r="A4365">
        <v>2701100</v>
      </c>
      <c r="B4365">
        <v>5</v>
      </c>
      <c r="C4365" t="s">
        <v>885</v>
      </c>
      <c r="D4365" t="s">
        <v>5558</v>
      </c>
      <c r="E4365">
        <v>280445</v>
      </c>
      <c r="F4365" t="s">
        <v>5940</v>
      </c>
      <c r="G4365">
        <v>16</v>
      </c>
      <c r="H4365" t="s">
        <v>5940</v>
      </c>
      <c r="I4365" t="s">
        <v>5940</v>
      </c>
      <c r="J4365">
        <v>74</v>
      </c>
      <c r="K4365">
        <v>313600</v>
      </c>
      <c r="L4365">
        <v>0</v>
      </c>
      <c r="M4365">
        <v>24</v>
      </c>
      <c r="N4365">
        <v>0</v>
      </c>
      <c r="O4365">
        <v>0</v>
      </c>
      <c r="P4365">
        <v>81</v>
      </c>
      <c r="R4365">
        <v>2701100</v>
      </c>
      <c r="S4365">
        <v>280445</v>
      </c>
      <c r="T4365" t="s">
        <v>5940</v>
      </c>
      <c r="U4365">
        <v>16</v>
      </c>
      <c r="V4365" t="s">
        <v>5940</v>
      </c>
      <c r="W4365" t="s">
        <v>5940</v>
      </c>
      <c r="X4365">
        <v>74</v>
      </c>
      <c r="Z4365">
        <v>4204194</v>
      </c>
      <c r="AB4365" t="s">
        <v>5940</v>
      </c>
      <c r="AC4365">
        <v>4204194</v>
      </c>
      <c r="AD4365" t="s">
        <v>2069</v>
      </c>
      <c r="AE4365">
        <v>10</v>
      </c>
      <c r="AF4365">
        <v>4204194</v>
      </c>
      <c r="AG4365" t="s">
        <v>2069</v>
      </c>
      <c r="AH4365" t="s">
        <v>5940</v>
      </c>
      <c r="AI4365">
        <v>4204194</v>
      </c>
      <c r="AJ4365" t="s">
        <v>2069</v>
      </c>
      <c r="AK4365">
        <v>330</v>
      </c>
      <c r="AL4365">
        <v>4204194</v>
      </c>
      <c r="AM4365" t="s">
        <v>2069</v>
      </c>
      <c r="AN4365" t="s">
        <v>5940</v>
      </c>
      <c r="AO4365">
        <v>0</v>
      </c>
      <c r="AP4365">
        <v>4215653</v>
      </c>
      <c r="AQ4365" t="s">
        <v>2234</v>
      </c>
      <c r="AR4365">
        <v>1710</v>
      </c>
    </row>
    <row r="4366" spans="1:44" x14ac:dyDescent="0.25">
      <c r="A4366">
        <v>2701209</v>
      </c>
      <c r="B4366">
        <v>5</v>
      </c>
      <c r="C4366" t="s">
        <v>885</v>
      </c>
      <c r="D4366" t="s">
        <v>5559</v>
      </c>
      <c r="E4366" t="s">
        <v>5940</v>
      </c>
      <c r="F4366" t="s">
        <v>5940</v>
      </c>
      <c r="G4366">
        <v>576</v>
      </c>
      <c r="H4366">
        <v>1</v>
      </c>
      <c r="I4366" t="s">
        <v>5940</v>
      </c>
      <c r="J4366">
        <v>1144</v>
      </c>
      <c r="K4366">
        <v>0</v>
      </c>
      <c r="L4366">
        <v>0</v>
      </c>
      <c r="M4366">
        <v>1426</v>
      </c>
      <c r="N4366">
        <v>3</v>
      </c>
      <c r="O4366">
        <v>0</v>
      </c>
      <c r="P4366">
        <v>1676</v>
      </c>
      <c r="R4366">
        <v>2701209</v>
      </c>
      <c r="S4366" t="s">
        <v>5940</v>
      </c>
      <c r="T4366" t="s">
        <v>5940</v>
      </c>
      <c r="U4366">
        <v>576</v>
      </c>
      <c r="V4366">
        <v>1</v>
      </c>
      <c r="W4366" t="s">
        <v>5940</v>
      </c>
      <c r="X4366">
        <v>1144</v>
      </c>
      <c r="Z4366">
        <v>4204202</v>
      </c>
      <c r="AB4366" t="s">
        <v>5940</v>
      </c>
      <c r="AC4366">
        <v>4204202</v>
      </c>
      <c r="AD4366" t="s">
        <v>2070</v>
      </c>
      <c r="AE4366">
        <v>25</v>
      </c>
      <c r="AF4366">
        <v>4204202</v>
      </c>
      <c r="AG4366" t="s">
        <v>2070</v>
      </c>
      <c r="AH4366">
        <v>2160</v>
      </c>
      <c r="AI4366">
        <v>4204202</v>
      </c>
      <c r="AJ4366" t="s">
        <v>2070</v>
      </c>
      <c r="AK4366">
        <v>1476</v>
      </c>
      <c r="AL4366">
        <v>4204202</v>
      </c>
      <c r="AM4366" t="s">
        <v>2070</v>
      </c>
      <c r="AN4366">
        <v>5022</v>
      </c>
      <c r="AO4366">
        <v>0</v>
      </c>
      <c r="AP4366">
        <v>4215679</v>
      </c>
      <c r="AQ4366" t="s">
        <v>2235</v>
      </c>
      <c r="AR4366">
        <v>18040</v>
      </c>
    </row>
    <row r="4367" spans="1:44" x14ac:dyDescent="0.25">
      <c r="A4367">
        <v>2701308</v>
      </c>
      <c r="B4367">
        <v>5</v>
      </c>
      <c r="C4367" t="s">
        <v>885</v>
      </c>
      <c r="D4367" t="s">
        <v>5560</v>
      </c>
      <c r="E4367">
        <v>175224</v>
      </c>
      <c r="F4367" t="s">
        <v>5940</v>
      </c>
      <c r="G4367">
        <v>9</v>
      </c>
      <c r="H4367" t="s">
        <v>5940</v>
      </c>
      <c r="I4367" t="s">
        <v>5940</v>
      </c>
      <c r="J4367">
        <v>6</v>
      </c>
      <c r="K4367">
        <v>247981</v>
      </c>
      <c r="L4367">
        <v>0</v>
      </c>
      <c r="M4367">
        <v>15</v>
      </c>
      <c r="N4367">
        <v>0</v>
      </c>
      <c r="O4367">
        <v>0</v>
      </c>
      <c r="P4367">
        <v>15</v>
      </c>
      <c r="R4367">
        <v>2701308</v>
      </c>
      <c r="S4367">
        <v>175224</v>
      </c>
      <c r="T4367" t="s">
        <v>5940</v>
      </c>
      <c r="U4367">
        <v>9</v>
      </c>
      <c r="V4367" t="s">
        <v>5940</v>
      </c>
      <c r="W4367" t="s">
        <v>5940</v>
      </c>
      <c r="X4367">
        <v>6</v>
      </c>
      <c r="Z4367">
        <v>4204251</v>
      </c>
      <c r="AB4367" t="s">
        <v>5940</v>
      </c>
      <c r="AC4367">
        <v>4204251</v>
      </c>
      <c r="AD4367" t="s">
        <v>2071</v>
      </c>
      <c r="AE4367">
        <v>990</v>
      </c>
      <c r="AF4367">
        <v>4204251</v>
      </c>
      <c r="AG4367" t="s">
        <v>2071</v>
      </c>
      <c r="AH4367">
        <v>1350</v>
      </c>
      <c r="AI4367">
        <v>4204251</v>
      </c>
      <c r="AJ4367" t="s">
        <v>2071</v>
      </c>
      <c r="AK4367">
        <v>121</v>
      </c>
      <c r="AL4367">
        <v>4204251</v>
      </c>
      <c r="AM4367" t="s">
        <v>2071</v>
      </c>
      <c r="AN4367" t="s">
        <v>5940</v>
      </c>
      <c r="AO4367">
        <v>0</v>
      </c>
      <c r="AP4367">
        <v>4215687</v>
      </c>
      <c r="AQ4367" t="s">
        <v>2236</v>
      </c>
      <c r="AR4367">
        <v>6990</v>
      </c>
    </row>
    <row r="4368" spans="1:44" x14ac:dyDescent="0.25">
      <c r="A4368">
        <v>2701357</v>
      </c>
      <c r="B4368">
        <v>5</v>
      </c>
      <c r="C4368" t="s">
        <v>885</v>
      </c>
      <c r="D4368" t="s">
        <v>5561</v>
      </c>
      <c r="E4368">
        <v>166758</v>
      </c>
      <c r="F4368" t="s">
        <v>5940</v>
      </c>
      <c r="G4368">
        <v>7</v>
      </c>
      <c r="H4368" t="s">
        <v>5940</v>
      </c>
      <c r="I4368" t="s">
        <v>5940</v>
      </c>
      <c r="J4368">
        <v>2</v>
      </c>
      <c r="K4368">
        <v>201500</v>
      </c>
      <c r="L4368">
        <v>0</v>
      </c>
      <c r="M4368">
        <v>5</v>
      </c>
      <c r="N4368">
        <v>0</v>
      </c>
      <c r="O4368">
        <v>0</v>
      </c>
      <c r="P4368">
        <v>1</v>
      </c>
      <c r="R4368">
        <v>2701357</v>
      </c>
      <c r="S4368">
        <v>166758</v>
      </c>
      <c r="T4368" t="s">
        <v>5940</v>
      </c>
      <c r="U4368">
        <v>7</v>
      </c>
      <c r="V4368" t="s">
        <v>5940</v>
      </c>
      <c r="W4368" t="s">
        <v>5940</v>
      </c>
      <c r="X4368">
        <v>2</v>
      </c>
      <c r="Z4368">
        <v>4204301</v>
      </c>
      <c r="AB4368" t="s">
        <v>5940</v>
      </c>
      <c r="AC4368">
        <v>4204301</v>
      </c>
      <c r="AD4368" t="s">
        <v>2072</v>
      </c>
      <c r="AE4368">
        <v>150</v>
      </c>
      <c r="AF4368">
        <v>4204301</v>
      </c>
      <c r="AG4368" t="s">
        <v>2072</v>
      </c>
      <c r="AH4368">
        <v>10960</v>
      </c>
      <c r="AI4368">
        <v>4204301</v>
      </c>
      <c r="AJ4368" t="s">
        <v>2072</v>
      </c>
      <c r="AK4368">
        <v>456</v>
      </c>
      <c r="AL4368">
        <v>4204301</v>
      </c>
      <c r="AM4368" t="s">
        <v>2072</v>
      </c>
      <c r="AN4368">
        <v>360</v>
      </c>
      <c r="AO4368">
        <v>0</v>
      </c>
      <c r="AP4368">
        <v>4215695</v>
      </c>
      <c r="AQ4368" t="s">
        <v>2237</v>
      </c>
      <c r="AR4368">
        <v>6697</v>
      </c>
    </row>
    <row r="4369" spans="1:44" x14ac:dyDescent="0.25">
      <c r="A4369">
        <v>2701407</v>
      </c>
      <c r="B4369">
        <v>5</v>
      </c>
      <c r="C4369" t="s">
        <v>885</v>
      </c>
      <c r="D4369" t="s">
        <v>5562</v>
      </c>
      <c r="E4369">
        <v>906283</v>
      </c>
      <c r="F4369">
        <v>54</v>
      </c>
      <c r="G4369">
        <v>34</v>
      </c>
      <c r="H4369" t="s">
        <v>5940</v>
      </c>
      <c r="I4369" t="s">
        <v>5940</v>
      </c>
      <c r="J4369">
        <v>39</v>
      </c>
      <c r="K4369">
        <v>1115200</v>
      </c>
      <c r="L4369">
        <v>0</v>
      </c>
      <c r="M4369">
        <v>48</v>
      </c>
      <c r="N4369">
        <v>0</v>
      </c>
      <c r="O4369">
        <v>0</v>
      </c>
      <c r="P4369">
        <v>37</v>
      </c>
      <c r="R4369">
        <v>2701407</v>
      </c>
      <c r="S4369">
        <v>906283</v>
      </c>
      <c r="T4369">
        <v>54</v>
      </c>
      <c r="U4369">
        <v>34</v>
      </c>
      <c r="V4369" t="s">
        <v>5940</v>
      </c>
      <c r="W4369" t="s">
        <v>5940</v>
      </c>
      <c r="X4369">
        <v>39</v>
      </c>
      <c r="Z4369">
        <v>4204350</v>
      </c>
      <c r="AB4369" t="s">
        <v>5940</v>
      </c>
      <c r="AC4369">
        <v>4204350</v>
      </c>
      <c r="AD4369" t="s">
        <v>2073</v>
      </c>
      <c r="AE4369" t="s">
        <v>5940</v>
      </c>
      <c r="AF4369">
        <v>4204350</v>
      </c>
      <c r="AG4369" t="s">
        <v>2073</v>
      </c>
      <c r="AH4369">
        <v>86</v>
      </c>
      <c r="AI4369">
        <v>4204350</v>
      </c>
      <c r="AJ4369" t="s">
        <v>2073</v>
      </c>
      <c r="AK4369">
        <v>54</v>
      </c>
      <c r="AL4369">
        <v>4204350</v>
      </c>
      <c r="AM4369" t="s">
        <v>2073</v>
      </c>
      <c r="AN4369">
        <v>135</v>
      </c>
      <c r="AO4369">
        <v>0</v>
      </c>
      <c r="AP4369">
        <v>4215703</v>
      </c>
      <c r="AQ4369" t="s">
        <v>2238</v>
      </c>
      <c r="AR4369">
        <v>1610</v>
      </c>
    </row>
    <row r="4370" spans="1:44" x14ac:dyDescent="0.25">
      <c r="A4370">
        <v>2701506</v>
      </c>
      <c r="B4370">
        <v>5</v>
      </c>
      <c r="C4370" t="s">
        <v>885</v>
      </c>
      <c r="D4370" t="s">
        <v>5563</v>
      </c>
      <c r="E4370" t="s">
        <v>5940</v>
      </c>
      <c r="F4370" t="s">
        <v>5940</v>
      </c>
      <c r="G4370">
        <v>82</v>
      </c>
      <c r="H4370">
        <v>8</v>
      </c>
      <c r="I4370" t="s">
        <v>5940</v>
      </c>
      <c r="J4370">
        <v>84</v>
      </c>
      <c r="K4370">
        <v>0</v>
      </c>
      <c r="L4370">
        <v>0</v>
      </c>
      <c r="M4370">
        <v>172</v>
      </c>
      <c r="N4370">
        <v>1</v>
      </c>
      <c r="O4370">
        <v>0</v>
      </c>
      <c r="P4370">
        <v>67</v>
      </c>
      <c r="R4370">
        <v>2701506</v>
      </c>
      <c r="S4370" t="s">
        <v>5940</v>
      </c>
      <c r="T4370" t="s">
        <v>5940</v>
      </c>
      <c r="U4370">
        <v>82</v>
      </c>
      <c r="V4370">
        <v>8</v>
      </c>
      <c r="W4370" t="s">
        <v>5940</v>
      </c>
      <c r="X4370">
        <v>84</v>
      </c>
      <c r="Z4370">
        <v>4204400</v>
      </c>
      <c r="AB4370" t="s">
        <v>5940</v>
      </c>
      <c r="AC4370">
        <v>4204400</v>
      </c>
      <c r="AD4370" t="s">
        <v>2074</v>
      </c>
      <c r="AE4370" t="s">
        <v>5940</v>
      </c>
      <c r="AF4370">
        <v>4204400</v>
      </c>
      <c r="AG4370" t="s">
        <v>2074</v>
      </c>
      <c r="AH4370">
        <v>665</v>
      </c>
      <c r="AI4370">
        <v>4204400</v>
      </c>
      <c r="AJ4370" t="s">
        <v>2074</v>
      </c>
      <c r="AK4370">
        <v>145</v>
      </c>
      <c r="AL4370">
        <v>4204400</v>
      </c>
      <c r="AM4370" t="s">
        <v>2074</v>
      </c>
      <c r="AN4370">
        <v>317</v>
      </c>
      <c r="AO4370">
        <v>0</v>
      </c>
      <c r="AP4370">
        <v>4215752</v>
      </c>
      <c r="AQ4370" t="s">
        <v>2239</v>
      </c>
      <c r="AR4370">
        <v>13110</v>
      </c>
    </row>
    <row r="4371" spans="1:44" x14ac:dyDescent="0.25">
      <c r="A4371">
        <v>2701605</v>
      </c>
      <c r="B4371">
        <v>5</v>
      </c>
      <c r="C4371" t="s">
        <v>885</v>
      </c>
      <c r="D4371" t="s">
        <v>5564</v>
      </c>
      <c r="E4371" t="s">
        <v>5940</v>
      </c>
      <c r="F4371" t="s">
        <v>5940</v>
      </c>
      <c r="G4371">
        <v>960</v>
      </c>
      <c r="H4371" t="s">
        <v>5940</v>
      </c>
      <c r="I4371" t="s">
        <v>5940</v>
      </c>
      <c r="J4371">
        <v>2092</v>
      </c>
      <c r="K4371">
        <v>0</v>
      </c>
      <c r="L4371">
        <v>0</v>
      </c>
      <c r="M4371">
        <v>1820</v>
      </c>
      <c r="N4371">
        <v>6</v>
      </c>
      <c r="O4371">
        <v>0</v>
      </c>
      <c r="P4371">
        <v>1839</v>
      </c>
      <c r="R4371">
        <v>2701605</v>
      </c>
      <c r="S4371" t="s">
        <v>5940</v>
      </c>
      <c r="T4371" t="s">
        <v>5940</v>
      </c>
      <c r="U4371">
        <v>960</v>
      </c>
      <c r="V4371" t="s">
        <v>5940</v>
      </c>
      <c r="W4371" t="s">
        <v>5940</v>
      </c>
      <c r="X4371">
        <v>2092</v>
      </c>
      <c r="Z4371">
        <v>4204459</v>
      </c>
      <c r="AB4371" t="s">
        <v>5940</v>
      </c>
      <c r="AC4371">
        <v>4204459</v>
      </c>
      <c r="AD4371" t="s">
        <v>2075</v>
      </c>
      <c r="AE4371" t="s">
        <v>5940</v>
      </c>
      <c r="AF4371">
        <v>4204459</v>
      </c>
      <c r="AG4371" t="s">
        <v>2075</v>
      </c>
      <c r="AH4371">
        <v>332</v>
      </c>
      <c r="AI4371">
        <v>4204459</v>
      </c>
      <c r="AJ4371" t="s">
        <v>2075</v>
      </c>
      <c r="AK4371">
        <v>53</v>
      </c>
      <c r="AL4371">
        <v>4204459</v>
      </c>
      <c r="AM4371" t="s">
        <v>2075</v>
      </c>
      <c r="AN4371">
        <v>1080</v>
      </c>
      <c r="AO4371">
        <v>0</v>
      </c>
      <c r="AP4371">
        <v>4215802</v>
      </c>
      <c r="AQ4371" t="s">
        <v>2240</v>
      </c>
      <c r="AR4371">
        <v>11640</v>
      </c>
    </row>
    <row r="4372" spans="1:44" x14ac:dyDescent="0.25">
      <c r="A4372">
        <v>2701704</v>
      </c>
      <c r="B4372">
        <v>5</v>
      </c>
      <c r="C4372" t="s">
        <v>885</v>
      </c>
      <c r="D4372" t="s">
        <v>5565</v>
      </c>
      <c r="E4372">
        <v>433832</v>
      </c>
      <c r="F4372" t="s">
        <v>5940</v>
      </c>
      <c r="G4372">
        <v>20</v>
      </c>
      <c r="H4372" t="s">
        <v>5940</v>
      </c>
      <c r="I4372" t="s">
        <v>5940</v>
      </c>
      <c r="J4372">
        <v>12</v>
      </c>
      <c r="K4372">
        <v>572700</v>
      </c>
      <c r="L4372">
        <v>0</v>
      </c>
      <c r="M4372">
        <v>24</v>
      </c>
      <c r="N4372">
        <v>0</v>
      </c>
      <c r="O4372">
        <v>0</v>
      </c>
      <c r="P4372">
        <v>15</v>
      </c>
      <c r="R4372">
        <v>2701704</v>
      </c>
      <c r="S4372">
        <v>433832</v>
      </c>
      <c r="T4372" t="s">
        <v>5940</v>
      </c>
      <c r="U4372">
        <v>20</v>
      </c>
      <c r="V4372" t="s">
        <v>5940</v>
      </c>
      <c r="W4372" t="s">
        <v>5940</v>
      </c>
      <c r="X4372">
        <v>12</v>
      </c>
      <c r="Z4372">
        <v>4204509</v>
      </c>
      <c r="AB4372" t="s">
        <v>5940</v>
      </c>
      <c r="AC4372">
        <v>4204509</v>
      </c>
      <c r="AD4372" t="s">
        <v>2076</v>
      </c>
      <c r="AE4372">
        <v>698</v>
      </c>
      <c r="AF4372">
        <v>4204509</v>
      </c>
      <c r="AG4372" t="s">
        <v>2076</v>
      </c>
      <c r="AH4372">
        <v>1600</v>
      </c>
      <c r="AI4372">
        <v>4204509</v>
      </c>
      <c r="AJ4372" t="s">
        <v>2076</v>
      </c>
      <c r="AK4372" t="s">
        <v>5940</v>
      </c>
      <c r="AL4372">
        <v>4204509</v>
      </c>
      <c r="AM4372" t="s">
        <v>2076</v>
      </c>
      <c r="AN4372" t="s">
        <v>5940</v>
      </c>
      <c r="AO4372">
        <v>0</v>
      </c>
      <c r="AP4372">
        <v>4215901</v>
      </c>
      <c r="AQ4372" t="s">
        <v>2241</v>
      </c>
      <c r="AR4372">
        <v>1920</v>
      </c>
    </row>
    <row r="4373" spans="1:44" x14ac:dyDescent="0.25">
      <c r="A4373">
        <v>2701803</v>
      </c>
      <c r="B4373">
        <v>5</v>
      </c>
      <c r="C4373" t="s">
        <v>885</v>
      </c>
      <c r="D4373" t="s">
        <v>5566</v>
      </c>
      <c r="E4373" t="s">
        <v>5940</v>
      </c>
      <c r="F4373" t="s">
        <v>5940</v>
      </c>
      <c r="G4373">
        <v>600</v>
      </c>
      <c r="H4373">
        <v>18</v>
      </c>
      <c r="I4373" t="s">
        <v>5940</v>
      </c>
      <c r="J4373">
        <v>720</v>
      </c>
      <c r="K4373">
        <v>0</v>
      </c>
      <c r="L4373">
        <v>0</v>
      </c>
      <c r="M4373">
        <v>530</v>
      </c>
      <c r="N4373">
        <v>6</v>
      </c>
      <c r="O4373">
        <v>0</v>
      </c>
      <c r="P4373">
        <v>504</v>
      </c>
      <c r="R4373">
        <v>2701803</v>
      </c>
      <c r="S4373" t="s">
        <v>5940</v>
      </c>
      <c r="T4373" t="s">
        <v>5940</v>
      </c>
      <c r="U4373">
        <v>600</v>
      </c>
      <c r="V4373">
        <v>18</v>
      </c>
      <c r="W4373" t="s">
        <v>5940</v>
      </c>
      <c r="X4373">
        <v>720</v>
      </c>
      <c r="Z4373">
        <v>4204558</v>
      </c>
      <c r="AB4373" t="s">
        <v>5940</v>
      </c>
      <c r="AC4373">
        <v>4204558</v>
      </c>
      <c r="AD4373" t="s">
        <v>2077</v>
      </c>
      <c r="AE4373">
        <v>60</v>
      </c>
      <c r="AF4373">
        <v>4204558</v>
      </c>
      <c r="AG4373" t="s">
        <v>2077</v>
      </c>
      <c r="AH4373" t="s">
        <v>5940</v>
      </c>
      <c r="AI4373">
        <v>4204558</v>
      </c>
      <c r="AJ4373" t="s">
        <v>2077</v>
      </c>
      <c r="AK4373">
        <v>1080</v>
      </c>
      <c r="AL4373">
        <v>4204558</v>
      </c>
      <c r="AM4373" t="s">
        <v>2077</v>
      </c>
      <c r="AN4373">
        <v>480</v>
      </c>
      <c r="AO4373">
        <v>0</v>
      </c>
      <c r="AP4373">
        <v>4216008</v>
      </c>
      <c r="AQ4373" t="s">
        <v>2242</v>
      </c>
      <c r="AR4373">
        <v>9450</v>
      </c>
    </row>
    <row r="4374" spans="1:44" x14ac:dyDescent="0.25">
      <c r="A4374">
        <v>2701902</v>
      </c>
      <c r="B4374">
        <v>5</v>
      </c>
      <c r="C4374" t="s">
        <v>885</v>
      </c>
      <c r="D4374" t="s">
        <v>5567</v>
      </c>
      <c r="E4374">
        <v>3952</v>
      </c>
      <c r="F4374" t="s">
        <v>5940</v>
      </c>
      <c r="G4374">
        <v>75</v>
      </c>
      <c r="H4374" t="s">
        <v>5940</v>
      </c>
      <c r="I4374" t="s">
        <v>5940</v>
      </c>
      <c r="J4374">
        <v>27</v>
      </c>
      <c r="K4374">
        <v>6020</v>
      </c>
      <c r="L4374">
        <v>0</v>
      </c>
      <c r="M4374">
        <v>84</v>
      </c>
      <c r="N4374">
        <v>0</v>
      </c>
      <c r="O4374">
        <v>0</v>
      </c>
      <c r="P4374">
        <v>24</v>
      </c>
      <c r="R4374">
        <v>2701902</v>
      </c>
      <c r="S4374">
        <v>3952</v>
      </c>
      <c r="T4374" t="s">
        <v>5940</v>
      </c>
      <c r="U4374">
        <v>75</v>
      </c>
      <c r="V4374" t="s">
        <v>5940</v>
      </c>
      <c r="W4374" t="s">
        <v>5940</v>
      </c>
      <c r="X4374">
        <v>27</v>
      </c>
      <c r="Z4374">
        <v>4204608</v>
      </c>
      <c r="AB4374" t="s">
        <v>5940</v>
      </c>
      <c r="AC4374">
        <v>4204608</v>
      </c>
      <c r="AD4374" t="s">
        <v>2078</v>
      </c>
      <c r="AE4374">
        <v>1885</v>
      </c>
      <c r="AF4374">
        <v>4204608</v>
      </c>
      <c r="AG4374" t="s">
        <v>2078</v>
      </c>
      <c r="AH4374">
        <v>5460</v>
      </c>
      <c r="AI4374">
        <v>4204608</v>
      </c>
      <c r="AJ4374" t="s">
        <v>2078</v>
      </c>
      <c r="AK4374">
        <v>1230</v>
      </c>
      <c r="AL4374">
        <v>4204608</v>
      </c>
      <c r="AM4374" t="s">
        <v>2078</v>
      </c>
      <c r="AN4374" t="s">
        <v>5940</v>
      </c>
      <c r="AO4374">
        <v>0</v>
      </c>
      <c r="AP4374">
        <v>4216057</v>
      </c>
      <c r="AQ4374" t="s">
        <v>2243</v>
      </c>
      <c r="AR4374">
        <v>2400</v>
      </c>
    </row>
    <row r="4375" spans="1:44" x14ac:dyDescent="0.25">
      <c r="A4375">
        <v>2702009</v>
      </c>
      <c r="B4375">
        <v>5</v>
      </c>
      <c r="C4375" t="s">
        <v>885</v>
      </c>
      <c r="D4375" t="s">
        <v>5568</v>
      </c>
      <c r="E4375" t="s">
        <v>5940</v>
      </c>
      <c r="F4375" t="s">
        <v>5940</v>
      </c>
      <c r="G4375">
        <v>250</v>
      </c>
      <c r="H4375">
        <v>39</v>
      </c>
      <c r="I4375" t="s">
        <v>5940</v>
      </c>
      <c r="J4375">
        <v>160</v>
      </c>
      <c r="K4375">
        <v>0</v>
      </c>
      <c r="L4375">
        <v>0</v>
      </c>
      <c r="M4375">
        <v>433</v>
      </c>
      <c r="N4375">
        <v>22</v>
      </c>
      <c r="O4375">
        <v>0</v>
      </c>
      <c r="P4375">
        <v>160</v>
      </c>
      <c r="R4375">
        <v>2702009</v>
      </c>
      <c r="S4375" t="s">
        <v>5940</v>
      </c>
      <c r="T4375" t="s">
        <v>5940</v>
      </c>
      <c r="U4375">
        <v>250</v>
      </c>
      <c r="V4375">
        <v>39</v>
      </c>
      <c r="W4375" t="s">
        <v>5940</v>
      </c>
      <c r="X4375">
        <v>160</v>
      </c>
      <c r="Z4375">
        <v>4204707</v>
      </c>
      <c r="AB4375" t="s">
        <v>5940</v>
      </c>
      <c r="AC4375">
        <v>4204707</v>
      </c>
      <c r="AD4375" t="s">
        <v>2079</v>
      </c>
      <c r="AE4375" t="s">
        <v>5940</v>
      </c>
      <c r="AF4375">
        <v>4204707</v>
      </c>
      <c r="AG4375" t="s">
        <v>2079</v>
      </c>
      <c r="AH4375" t="s">
        <v>5940</v>
      </c>
      <c r="AI4375">
        <v>4204707</v>
      </c>
      <c r="AJ4375" t="s">
        <v>2079</v>
      </c>
      <c r="AK4375">
        <v>178</v>
      </c>
      <c r="AL4375">
        <v>4204707</v>
      </c>
      <c r="AM4375" t="s">
        <v>2079</v>
      </c>
      <c r="AN4375">
        <v>2700</v>
      </c>
      <c r="AO4375">
        <v>0</v>
      </c>
      <c r="AP4375">
        <v>4216107</v>
      </c>
      <c r="AQ4375" t="s">
        <v>2244</v>
      </c>
      <c r="AR4375">
        <v>56338</v>
      </c>
    </row>
    <row r="4376" spans="1:44" x14ac:dyDescent="0.25">
      <c r="A4376">
        <v>2702108</v>
      </c>
      <c r="B4376">
        <v>5</v>
      </c>
      <c r="C4376" t="s">
        <v>885</v>
      </c>
      <c r="D4376" t="s">
        <v>5569</v>
      </c>
      <c r="E4376">
        <v>311672</v>
      </c>
      <c r="F4376" t="s">
        <v>5940</v>
      </c>
      <c r="G4376">
        <v>12</v>
      </c>
      <c r="H4376" t="s">
        <v>5940</v>
      </c>
      <c r="I4376" t="s">
        <v>5940</v>
      </c>
      <c r="J4376">
        <v>34</v>
      </c>
      <c r="K4376">
        <v>454400</v>
      </c>
      <c r="L4376">
        <v>0</v>
      </c>
      <c r="M4376">
        <v>23</v>
      </c>
      <c r="N4376">
        <v>0</v>
      </c>
      <c r="O4376">
        <v>0</v>
      </c>
      <c r="P4376">
        <v>34</v>
      </c>
      <c r="R4376">
        <v>2702108</v>
      </c>
      <c r="S4376">
        <v>311672</v>
      </c>
      <c r="T4376" t="s">
        <v>5940</v>
      </c>
      <c r="U4376">
        <v>12</v>
      </c>
      <c r="V4376" t="s">
        <v>5940</v>
      </c>
      <c r="W4376" t="s">
        <v>5940</v>
      </c>
      <c r="X4376">
        <v>34</v>
      </c>
      <c r="Z4376">
        <v>4204756</v>
      </c>
      <c r="AB4376" t="s">
        <v>5940</v>
      </c>
      <c r="AC4376">
        <v>4204756</v>
      </c>
      <c r="AD4376" t="s">
        <v>2080</v>
      </c>
      <c r="AE4376" t="s">
        <v>5940</v>
      </c>
      <c r="AF4376">
        <v>4204756</v>
      </c>
      <c r="AG4376" t="s">
        <v>2080</v>
      </c>
      <c r="AH4376">
        <v>280</v>
      </c>
      <c r="AI4376">
        <v>4204756</v>
      </c>
      <c r="AJ4376" t="s">
        <v>2080</v>
      </c>
      <c r="AK4376">
        <v>129</v>
      </c>
      <c r="AL4376">
        <v>4204756</v>
      </c>
      <c r="AM4376" t="s">
        <v>2080</v>
      </c>
      <c r="AN4376">
        <v>76</v>
      </c>
      <c r="AO4376">
        <v>0</v>
      </c>
      <c r="AP4376">
        <v>4216206</v>
      </c>
      <c r="AQ4376" t="s">
        <v>2245</v>
      </c>
      <c r="AR4376">
        <v>20</v>
      </c>
    </row>
    <row r="4377" spans="1:44" x14ac:dyDescent="0.25">
      <c r="A4377">
        <v>2702207</v>
      </c>
      <c r="B4377">
        <v>5</v>
      </c>
      <c r="C4377" t="s">
        <v>885</v>
      </c>
      <c r="D4377" t="s">
        <v>5570</v>
      </c>
      <c r="E4377">
        <v>16000</v>
      </c>
      <c r="F4377" t="s">
        <v>5940</v>
      </c>
      <c r="G4377" t="s">
        <v>5940</v>
      </c>
      <c r="H4377" t="s">
        <v>5940</v>
      </c>
      <c r="I4377" t="s">
        <v>5940</v>
      </c>
      <c r="J4377" t="s">
        <v>5940</v>
      </c>
      <c r="K4377">
        <v>30360</v>
      </c>
      <c r="L4377">
        <v>0</v>
      </c>
      <c r="M4377">
        <v>0</v>
      </c>
      <c r="N4377">
        <v>0</v>
      </c>
      <c r="O4377">
        <v>0</v>
      </c>
      <c r="P4377">
        <v>4</v>
      </c>
      <c r="R4377">
        <v>2702207</v>
      </c>
      <c r="S4377">
        <v>16000</v>
      </c>
      <c r="T4377" t="s">
        <v>5940</v>
      </c>
      <c r="U4377" t="s">
        <v>5940</v>
      </c>
      <c r="V4377" t="s">
        <v>5940</v>
      </c>
      <c r="W4377" t="s">
        <v>5940</v>
      </c>
      <c r="X4377" t="s">
        <v>5940</v>
      </c>
      <c r="Z4377">
        <v>4204806</v>
      </c>
      <c r="AB4377" t="s">
        <v>5940</v>
      </c>
      <c r="AC4377">
        <v>4204806</v>
      </c>
      <c r="AD4377" t="s">
        <v>2081</v>
      </c>
      <c r="AE4377">
        <v>12</v>
      </c>
      <c r="AF4377">
        <v>4204806</v>
      </c>
      <c r="AG4377" t="s">
        <v>2081</v>
      </c>
      <c r="AH4377" t="s">
        <v>5940</v>
      </c>
      <c r="AI4377">
        <v>4204806</v>
      </c>
      <c r="AJ4377" t="s">
        <v>2081</v>
      </c>
      <c r="AK4377">
        <v>5500</v>
      </c>
      <c r="AL4377">
        <v>4204806</v>
      </c>
      <c r="AM4377" t="s">
        <v>2081</v>
      </c>
      <c r="AN4377">
        <v>6000</v>
      </c>
      <c r="AO4377">
        <v>0</v>
      </c>
      <c r="AP4377">
        <v>4216255</v>
      </c>
      <c r="AQ4377" t="s">
        <v>2246</v>
      </c>
      <c r="AR4377">
        <v>11124</v>
      </c>
    </row>
    <row r="4378" spans="1:44" x14ac:dyDescent="0.25">
      <c r="A4378">
        <v>2702306</v>
      </c>
      <c r="B4378">
        <v>5</v>
      </c>
      <c r="C4378" t="s">
        <v>885</v>
      </c>
      <c r="D4378" t="s">
        <v>5571</v>
      </c>
      <c r="E4378">
        <v>2690040</v>
      </c>
      <c r="F4378" t="s">
        <v>5940</v>
      </c>
      <c r="G4378">
        <v>25</v>
      </c>
      <c r="H4378" t="s">
        <v>5940</v>
      </c>
      <c r="I4378" t="s">
        <v>5940</v>
      </c>
      <c r="J4378">
        <v>200</v>
      </c>
      <c r="K4378">
        <v>3641560</v>
      </c>
      <c r="L4378">
        <v>0</v>
      </c>
      <c r="M4378">
        <v>262</v>
      </c>
      <c r="N4378">
        <v>0</v>
      </c>
      <c r="O4378">
        <v>0</v>
      </c>
      <c r="P4378">
        <v>170</v>
      </c>
      <c r="R4378">
        <v>2702306</v>
      </c>
      <c r="S4378">
        <v>2690040</v>
      </c>
      <c r="T4378" t="s">
        <v>5940</v>
      </c>
      <c r="U4378">
        <v>25</v>
      </c>
      <c r="V4378" t="s">
        <v>5940</v>
      </c>
      <c r="W4378" t="s">
        <v>5940</v>
      </c>
      <c r="X4378">
        <v>200</v>
      </c>
      <c r="Z4378">
        <v>4204905</v>
      </c>
      <c r="AB4378" t="s">
        <v>5940</v>
      </c>
      <c r="AC4378">
        <v>4204905</v>
      </c>
      <c r="AD4378" t="s">
        <v>2082</v>
      </c>
      <c r="AE4378">
        <v>10</v>
      </c>
      <c r="AF4378">
        <v>4204905</v>
      </c>
      <c r="AG4378" t="s">
        <v>2082</v>
      </c>
      <c r="AH4378" t="s">
        <v>5940</v>
      </c>
      <c r="AI4378">
        <v>4204905</v>
      </c>
      <c r="AJ4378" t="s">
        <v>2082</v>
      </c>
      <c r="AK4378">
        <v>245</v>
      </c>
      <c r="AL4378">
        <v>4204905</v>
      </c>
      <c r="AM4378" t="s">
        <v>2082</v>
      </c>
      <c r="AN4378">
        <v>269</v>
      </c>
      <c r="AO4378">
        <v>0</v>
      </c>
      <c r="AP4378">
        <v>4216305</v>
      </c>
      <c r="AQ4378" t="s">
        <v>2247</v>
      </c>
      <c r="AR4378">
        <v>1338</v>
      </c>
    </row>
    <row r="4379" spans="1:44" x14ac:dyDescent="0.25">
      <c r="A4379">
        <v>2702355</v>
      </c>
      <c r="B4379">
        <v>5</v>
      </c>
      <c r="C4379" t="s">
        <v>885</v>
      </c>
      <c r="D4379" t="s">
        <v>5572</v>
      </c>
      <c r="E4379" t="s">
        <v>5940</v>
      </c>
      <c r="F4379" t="s">
        <v>5940</v>
      </c>
      <c r="G4379">
        <v>560</v>
      </c>
      <c r="H4379">
        <v>600</v>
      </c>
      <c r="I4379" t="s">
        <v>5940</v>
      </c>
      <c r="J4379">
        <v>620</v>
      </c>
      <c r="K4379">
        <v>0</v>
      </c>
      <c r="L4379">
        <v>0</v>
      </c>
      <c r="M4379">
        <v>1252</v>
      </c>
      <c r="N4379">
        <v>44</v>
      </c>
      <c r="O4379">
        <v>0</v>
      </c>
      <c r="P4379">
        <v>686</v>
      </c>
      <c r="R4379">
        <v>2702355</v>
      </c>
      <c r="S4379" t="s">
        <v>5940</v>
      </c>
      <c r="T4379" t="s">
        <v>5940</v>
      </c>
      <c r="U4379">
        <v>560</v>
      </c>
      <c r="V4379">
        <v>600</v>
      </c>
      <c r="W4379" t="s">
        <v>5940</v>
      </c>
      <c r="X4379">
        <v>620</v>
      </c>
      <c r="Z4379">
        <v>4205001</v>
      </c>
      <c r="AB4379" t="s">
        <v>5940</v>
      </c>
      <c r="AC4379">
        <v>4205001</v>
      </c>
      <c r="AD4379" t="s">
        <v>2083</v>
      </c>
      <c r="AE4379">
        <v>32</v>
      </c>
      <c r="AF4379">
        <v>4205001</v>
      </c>
      <c r="AG4379" t="s">
        <v>2083</v>
      </c>
      <c r="AH4379" t="s">
        <v>5940</v>
      </c>
      <c r="AI4379">
        <v>4205001</v>
      </c>
      <c r="AJ4379" t="s">
        <v>2083</v>
      </c>
      <c r="AK4379">
        <v>252</v>
      </c>
      <c r="AL4379">
        <v>4205001</v>
      </c>
      <c r="AM4379" t="s">
        <v>2083</v>
      </c>
      <c r="AN4379">
        <v>6240</v>
      </c>
      <c r="AO4379">
        <v>0</v>
      </c>
      <c r="AP4379">
        <v>4216354</v>
      </c>
      <c r="AQ4379" t="s">
        <v>2248</v>
      </c>
      <c r="AR4379">
        <v>36</v>
      </c>
    </row>
    <row r="4380" spans="1:44" x14ac:dyDescent="0.25">
      <c r="A4380">
        <v>2702405</v>
      </c>
      <c r="B4380">
        <v>5</v>
      </c>
      <c r="C4380" t="s">
        <v>885</v>
      </c>
      <c r="D4380" t="s">
        <v>5573</v>
      </c>
      <c r="E4380" t="s">
        <v>5940</v>
      </c>
      <c r="F4380" t="s">
        <v>5940</v>
      </c>
      <c r="G4380">
        <v>792</v>
      </c>
      <c r="H4380" t="s">
        <v>5940</v>
      </c>
      <c r="I4380" t="s">
        <v>5940</v>
      </c>
      <c r="J4380">
        <v>1653</v>
      </c>
      <c r="K4380">
        <v>0</v>
      </c>
      <c r="L4380">
        <v>0</v>
      </c>
      <c r="M4380">
        <v>1320</v>
      </c>
      <c r="N4380">
        <v>1</v>
      </c>
      <c r="O4380">
        <v>0</v>
      </c>
      <c r="P4380">
        <v>996</v>
      </c>
      <c r="R4380">
        <v>2702405</v>
      </c>
      <c r="S4380" t="s">
        <v>5940</v>
      </c>
      <c r="T4380" t="s">
        <v>5940</v>
      </c>
      <c r="U4380">
        <v>792</v>
      </c>
      <c r="V4380" t="s">
        <v>5940</v>
      </c>
      <c r="W4380" t="s">
        <v>5940</v>
      </c>
      <c r="X4380">
        <v>1653</v>
      </c>
      <c r="Z4380">
        <v>4205100</v>
      </c>
      <c r="AB4380" t="s">
        <v>5940</v>
      </c>
      <c r="AC4380">
        <v>4205100</v>
      </c>
      <c r="AD4380" t="s">
        <v>2084</v>
      </c>
      <c r="AE4380">
        <v>62</v>
      </c>
      <c r="AF4380">
        <v>4205100</v>
      </c>
      <c r="AG4380" t="s">
        <v>2084</v>
      </c>
      <c r="AH4380" t="s">
        <v>5940</v>
      </c>
      <c r="AI4380">
        <v>4205100</v>
      </c>
      <c r="AJ4380" t="s">
        <v>2084</v>
      </c>
      <c r="AK4380">
        <v>57</v>
      </c>
      <c r="AL4380">
        <v>4205100</v>
      </c>
      <c r="AM4380" t="s">
        <v>2084</v>
      </c>
      <c r="AN4380">
        <v>24</v>
      </c>
      <c r="AO4380">
        <v>0</v>
      </c>
      <c r="AP4380">
        <v>4216404</v>
      </c>
      <c r="AQ4380" t="s">
        <v>2249</v>
      </c>
      <c r="AR4380">
        <v>2568</v>
      </c>
    </row>
    <row r="4381" spans="1:44" x14ac:dyDescent="0.25">
      <c r="A4381">
        <v>2702504</v>
      </c>
      <c r="B4381">
        <v>5</v>
      </c>
      <c r="C4381" t="s">
        <v>885</v>
      </c>
      <c r="D4381" t="s">
        <v>5574</v>
      </c>
      <c r="E4381" t="s">
        <v>5940</v>
      </c>
      <c r="F4381" t="s">
        <v>5940</v>
      </c>
      <c r="G4381">
        <v>1080</v>
      </c>
      <c r="H4381">
        <v>31</v>
      </c>
      <c r="I4381" t="s">
        <v>5940</v>
      </c>
      <c r="J4381">
        <v>887</v>
      </c>
      <c r="K4381">
        <v>0</v>
      </c>
      <c r="L4381">
        <v>0</v>
      </c>
      <c r="M4381">
        <v>1517</v>
      </c>
      <c r="N4381">
        <v>13</v>
      </c>
      <c r="O4381">
        <v>0</v>
      </c>
      <c r="P4381">
        <v>2108</v>
      </c>
      <c r="R4381">
        <v>2702504</v>
      </c>
      <c r="S4381" t="s">
        <v>5940</v>
      </c>
      <c r="T4381" t="s">
        <v>5940</v>
      </c>
      <c r="U4381">
        <v>1080</v>
      </c>
      <c r="V4381">
        <v>31</v>
      </c>
      <c r="W4381" t="s">
        <v>5940</v>
      </c>
      <c r="X4381">
        <v>887</v>
      </c>
      <c r="Z4381">
        <v>4205159</v>
      </c>
      <c r="AB4381" t="s">
        <v>5940</v>
      </c>
      <c r="AC4381">
        <v>4205159</v>
      </c>
      <c r="AD4381" t="s">
        <v>2085</v>
      </c>
      <c r="AE4381">
        <v>6000</v>
      </c>
      <c r="AF4381">
        <v>4205159</v>
      </c>
      <c r="AG4381" t="s">
        <v>2085</v>
      </c>
      <c r="AH4381" t="s">
        <v>5940</v>
      </c>
      <c r="AI4381">
        <v>4205159</v>
      </c>
      <c r="AJ4381" t="s">
        <v>2085</v>
      </c>
      <c r="AK4381">
        <v>9</v>
      </c>
      <c r="AL4381">
        <v>4205159</v>
      </c>
      <c r="AM4381" t="s">
        <v>2085</v>
      </c>
      <c r="AN4381">
        <v>500</v>
      </c>
      <c r="AO4381">
        <v>0</v>
      </c>
      <c r="AP4381">
        <v>4216503</v>
      </c>
      <c r="AQ4381" t="s">
        <v>2250</v>
      </c>
      <c r="AR4381">
        <v>2274</v>
      </c>
    </row>
    <row r="4382" spans="1:44" x14ac:dyDescent="0.25">
      <c r="A4382">
        <v>2702553</v>
      </c>
      <c r="B4382">
        <v>5</v>
      </c>
      <c r="C4382" t="s">
        <v>885</v>
      </c>
      <c r="D4382" t="s">
        <v>5575</v>
      </c>
      <c r="E4382" t="s">
        <v>5940</v>
      </c>
      <c r="F4382" t="s">
        <v>5940</v>
      </c>
      <c r="G4382">
        <v>768</v>
      </c>
      <c r="H4382">
        <v>5</v>
      </c>
      <c r="I4382" t="s">
        <v>5940</v>
      </c>
      <c r="J4382">
        <v>1037</v>
      </c>
      <c r="K4382">
        <v>0</v>
      </c>
      <c r="L4382">
        <v>0</v>
      </c>
      <c r="M4382">
        <v>936</v>
      </c>
      <c r="N4382">
        <v>12</v>
      </c>
      <c r="O4382">
        <v>0</v>
      </c>
      <c r="P4382">
        <v>1215</v>
      </c>
      <c r="R4382">
        <v>2702553</v>
      </c>
      <c r="S4382" t="s">
        <v>5940</v>
      </c>
      <c r="T4382" t="s">
        <v>5940</v>
      </c>
      <c r="U4382">
        <v>768</v>
      </c>
      <c r="V4382">
        <v>5</v>
      </c>
      <c r="W4382" t="s">
        <v>5940</v>
      </c>
      <c r="X4382">
        <v>1037</v>
      </c>
      <c r="Z4382">
        <v>4205175</v>
      </c>
      <c r="AB4382" t="s">
        <v>5940</v>
      </c>
      <c r="AC4382">
        <v>4205175</v>
      </c>
      <c r="AD4382" t="s">
        <v>2086</v>
      </c>
      <c r="AE4382">
        <v>8</v>
      </c>
      <c r="AF4382">
        <v>4205175</v>
      </c>
      <c r="AG4382" t="s">
        <v>2086</v>
      </c>
      <c r="AH4382">
        <v>400</v>
      </c>
      <c r="AI4382">
        <v>4205175</v>
      </c>
      <c r="AJ4382" t="s">
        <v>2086</v>
      </c>
      <c r="AK4382">
        <v>60</v>
      </c>
      <c r="AL4382">
        <v>4205175</v>
      </c>
      <c r="AM4382" t="s">
        <v>2086</v>
      </c>
      <c r="AN4382">
        <v>840</v>
      </c>
      <c r="AO4382">
        <v>0</v>
      </c>
      <c r="AP4382">
        <v>4216602</v>
      </c>
      <c r="AQ4382" t="s">
        <v>2251</v>
      </c>
      <c r="AR4382">
        <v>180</v>
      </c>
    </row>
    <row r="4383" spans="1:44" x14ac:dyDescent="0.25">
      <c r="A4383">
        <v>2702603</v>
      </c>
      <c r="B4383">
        <v>5</v>
      </c>
      <c r="C4383" t="s">
        <v>885</v>
      </c>
      <c r="D4383" t="s">
        <v>5576</v>
      </c>
      <c r="E4383" t="s">
        <v>5940</v>
      </c>
      <c r="F4383" t="s">
        <v>5940</v>
      </c>
      <c r="G4383">
        <v>450</v>
      </c>
      <c r="H4383">
        <v>15</v>
      </c>
      <c r="I4383" t="s">
        <v>5940</v>
      </c>
      <c r="J4383">
        <v>119</v>
      </c>
      <c r="K4383">
        <v>0</v>
      </c>
      <c r="L4383">
        <v>0</v>
      </c>
      <c r="M4383">
        <v>552</v>
      </c>
      <c r="N4383">
        <v>13</v>
      </c>
      <c r="O4383">
        <v>0</v>
      </c>
      <c r="P4383">
        <v>162</v>
      </c>
      <c r="R4383">
        <v>2702603</v>
      </c>
      <c r="S4383" t="s">
        <v>5940</v>
      </c>
      <c r="T4383" t="s">
        <v>5940</v>
      </c>
      <c r="U4383">
        <v>450</v>
      </c>
      <c r="V4383">
        <v>15</v>
      </c>
      <c r="W4383" t="s">
        <v>5940</v>
      </c>
      <c r="X4383">
        <v>119</v>
      </c>
      <c r="Z4383">
        <v>4205191</v>
      </c>
      <c r="AB4383" t="s">
        <v>5940</v>
      </c>
      <c r="AC4383">
        <v>4205191</v>
      </c>
      <c r="AD4383" t="s">
        <v>2087</v>
      </c>
      <c r="AE4383">
        <v>21700</v>
      </c>
      <c r="AF4383">
        <v>4205191</v>
      </c>
      <c r="AG4383" t="s">
        <v>2087</v>
      </c>
      <c r="AH4383">
        <v>420</v>
      </c>
      <c r="AI4383">
        <v>4205191</v>
      </c>
      <c r="AJ4383" t="s">
        <v>2087</v>
      </c>
      <c r="AK4383">
        <v>80</v>
      </c>
      <c r="AL4383">
        <v>4205191</v>
      </c>
      <c r="AM4383" t="s">
        <v>2087</v>
      </c>
      <c r="AN4383" t="s">
        <v>5940</v>
      </c>
      <c r="AO4383">
        <v>0</v>
      </c>
      <c r="AP4383">
        <v>4216701</v>
      </c>
      <c r="AQ4383" t="s">
        <v>2252</v>
      </c>
      <c r="AR4383">
        <v>30438</v>
      </c>
    </row>
    <row r="4384" spans="1:44" x14ac:dyDescent="0.25">
      <c r="A4384">
        <v>2702702</v>
      </c>
      <c r="B4384">
        <v>5</v>
      </c>
      <c r="C4384" t="s">
        <v>885</v>
      </c>
      <c r="D4384" t="s">
        <v>5577</v>
      </c>
      <c r="E4384">
        <v>140000</v>
      </c>
      <c r="F4384" t="s">
        <v>5940</v>
      </c>
      <c r="G4384">
        <v>0</v>
      </c>
      <c r="H4384" t="s">
        <v>5940</v>
      </c>
      <c r="I4384" t="s">
        <v>5940</v>
      </c>
      <c r="J4384">
        <v>2</v>
      </c>
      <c r="K4384">
        <v>182850</v>
      </c>
      <c r="L4384">
        <v>0</v>
      </c>
      <c r="M4384">
        <v>0</v>
      </c>
      <c r="N4384">
        <v>0</v>
      </c>
      <c r="O4384">
        <v>0</v>
      </c>
      <c r="P4384">
        <v>2</v>
      </c>
      <c r="R4384">
        <v>2702702</v>
      </c>
      <c r="S4384">
        <v>140000</v>
      </c>
      <c r="T4384" t="s">
        <v>5940</v>
      </c>
      <c r="U4384">
        <v>0</v>
      </c>
      <c r="V4384" t="s">
        <v>5940</v>
      </c>
      <c r="W4384" t="s">
        <v>5940</v>
      </c>
      <c r="X4384">
        <v>2</v>
      </c>
      <c r="Z4384">
        <v>4205209</v>
      </c>
      <c r="AB4384" t="s">
        <v>5940</v>
      </c>
      <c r="AC4384">
        <v>4205209</v>
      </c>
      <c r="AD4384" t="s">
        <v>2088</v>
      </c>
      <c r="AE4384" t="s">
        <v>5940</v>
      </c>
      <c r="AF4384">
        <v>4205209</v>
      </c>
      <c r="AG4384" t="s">
        <v>2088</v>
      </c>
      <c r="AH4384">
        <v>150</v>
      </c>
      <c r="AI4384">
        <v>4205209</v>
      </c>
      <c r="AJ4384" t="s">
        <v>2088</v>
      </c>
      <c r="AK4384">
        <v>864</v>
      </c>
      <c r="AL4384">
        <v>4205209</v>
      </c>
      <c r="AM4384" t="s">
        <v>2088</v>
      </c>
      <c r="AN4384">
        <v>648</v>
      </c>
      <c r="AO4384">
        <v>0</v>
      </c>
      <c r="AP4384">
        <v>4216800</v>
      </c>
      <c r="AQ4384" t="s">
        <v>2253</v>
      </c>
      <c r="AR4384">
        <v>16800</v>
      </c>
    </row>
    <row r="4385" spans="1:44" x14ac:dyDescent="0.25">
      <c r="A4385">
        <v>2702801</v>
      </c>
      <c r="B4385">
        <v>5</v>
      </c>
      <c r="C4385" t="s">
        <v>885</v>
      </c>
      <c r="D4385" t="s">
        <v>5578</v>
      </c>
      <c r="E4385">
        <v>235667</v>
      </c>
      <c r="F4385" t="s">
        <v>5940</v>
      </c>
      <c r="G4385">
        <v>12</v>
      </c>
      <c r="H4385" t="s">
        <v>5940</v>
      </c>
      <c r="I4385" t="s">
        <v>5940</v>
      </c>
      <c r="J4385">
        <v>32</v>
      </c>
      <c r="K4385">
        <v>341000</v>
      </c>
      <c r="L4385">
        <v>0</v>
      </c>
      <c r="M4385">
        <v>21</v>
      </c>
      <c r="N4385">
        <v>0</v>
      </c>
      <c r="O4385">
        <v>0</v>
      </c>
      <c r="P4385">
        <v>36</v>
      </c>
      <c r="R4385">
        <v>2702801</v>
      </c>
      <c r="S4385">
        <v>235667</v>
      </c>
      <c r="T4385" t="s">
        <v>5940</v>
      </c>
      <c r="U4385">
        <v>12</v>
      </c>
      <c r="V4385" t="s">
        <v>5940</v>
      </c>
      <c r="W4385" t="s">
        <v>5940</v>
      </c>
      <c r="X4385">
        <v>32</v>
      </c>
      <c r="Z4385">
        <v>4205308</v>
      </c>
      <c r="AB4385" t="s">
        <v>5940</v>
      </c>
      <c r="AC4385">
        <v>4205308</v>
      </c>
      <c r="AD4385" t="s">
        <v>2089</v>
      </c>
      <c r="AE4385">
        <v>10</v>
      </c>
      <c r="AF4385">
        <v>4205308</v>
      </c>
      <c r="AG4385" t="s">
        <v>2089</v>
      </c>
      <c r="AH4385">
        <v>600</v>
      </c>
      <c r="AI4385">
        <v>4205308</v>
      </c>
      <c r="AJ4385" t="s">
        <v>2089</v>
      </c>
      <c r="AK4385">
        <v>930</v>
      </c>
      <c r="AL4385">
        <v>4205308</v>
      </c>
      <c r="AM4385" t="s">
        <v>2089</v>
      </c>
      <c r="AN4385">
        <v>17850</v>
      </c>
      <c r="AO4385">
        <v>0</v>
      </c>
      <c r="AP4385">
        <v>4216909</v>
      </c>
      <c r="AQ4385" t="s">
        <v>2254</v>
      </c>
      <c r="AR4385">
        <v>36540</v>
      </c>
    </row>
    <row r="4386" spans="1:44" x14ac:dyDescent="0.25">
      <c r="A4386">
        <v>2702900</v>
      </c>
      <c r="B4386">
        <v>5</v>
      </c>
      <c r="C4386" t="s">
        <v>885</v>
      </c>
      <c r="D4386" t="s">
        <v>5579</v>
      </c>
      <c r="E4386" t="s">
        <v>5940</v>
      </c>
      <c r="F4386" t="s">
        <v>5940</v>
      </c>
      <c r="G4386">
        <v>1500</v>
      </c>
      <c r="H4386">
        <v>300</v>
      </c>
      <c r="I4386" t="s">
        <v>5940</v>
      </c>
      <c r="J4386">
        <v>380</v>
      </c>
      <c r="K4386">
        <v>0</v>
      </c>
      <c r="L4386">
        <v>0</v>
      </c>
      <c r="M4386">
        <v>2590</v>
      </c>
      <c r="N4386">
        <v>64</v>
      </c>
      <c r="O4386">
        <v>0</v>
      </c>
      <c r="P4386">
        <v>426</v>
      </c>
      <c r="R4386">
        <v>2702900</v>
      </c>
      <c r="S4386" t="s">
        <v>5940</v>
      </c>
      <c r="T4386" t="s">
        <v>5940</v>
      </c>
      <c r="U4386">
        <v>1500</v>
      </c>
      <c r="V4386">
        <v>300</v>
      </c>
      <c r="W4386" t="s">
        <v>5940</v>
      </c>
      <c r="X4386">
        <v>380</v>
      </c>
      <c r="Z4386">
        <v>4205357</v>
      </c>
      <c r="AB4386" t="s">
        <v>5940</v>
      </c>
      <c r="AC4386">
        <v>4205357</v>
      </c>
      <c r="AD4386" t="s">
        <v>2090</v>
      </c>
      <c r="AE4386">
        <v>2</v>
      </c>
      <c r="AF4386">
        <v>4205357</v>
      </c>
      <c r="AG4386" t="s">
        <v>2090</v>
      </c>
      <c r="AH4386">
        <v>1600</v>
      </c>
      <c r="AI4386">
        <v>4205357</v>
      </c>
      <c r="AJ4386" t="s">
        <v>2090</v>
      </c>
      <c r="AK4386">
        <v>38</v>
      </c>
      <c r="AL4386">
        <v>4205357</v>
      </c>
      <c r="AM4386" t="s">
        <v>2090</v>
      </c>
      <c r="AN4386">
        <v>67</v>
      </c>
      <c r="AO4386">
        <v>0</v>
      </c>
      <c r="AP4386">
        <v>4217006</v>
      </c>
      <c r="AQ4386" t="s">
        <v>2255</v>
      </c>
      <c r="AR4386">
        <v>1685</v>
      </c>
    </row>
    <row r="4387" spans="1:44" x14ac:dyDescent="0.25">
      <c r="A4387">
        <v>2703007</v>
      </c>
      <c r="B4387">
        <v>5</v>
      </c>
      <c r="C4387" t="s">
        <v>885</v>
      </c>
      <c r="D4387" t="s">
        <v>5580</v>
      </c>
      <c r="E4387">
        <v>189267</v>
      </c>
      <c r="F4387" t="s">
        <v>5940</v>
      </c>
      <c r="G4387">
        <v>56</v>
      </c>
      <c r="H4387" t="s">
        <v>5940</v>
      </c>
      <c r="I4387" t="s">
        <v>5940</v>
      </c>
      <c r="J4387">
        <v>104</v>
      </c>
      <c r="K4387">
        <v>172510</v>
      </c>
      <c r="L4387">
        <v>0</v>
      </c>
      <c r="M4387">
        <v>100</v>
      </c>
      <c r="N4387">
        <v>0</v>
      </c>
      <c r="O4387">
        <v>0</v>
      </c>
      <c r="P4387">
        <v>104</v>
      </c>
      <c r="R4387">
        <v>2703007</v>
      </c>
      <c r="S4387">
        <v>189267</v>
      </c>
      <c r="T4387" t="s">
        <v>5940</v>
      </c>
      <c r="U4387">
        <v>56</v>
      </c>
      <c r="V4387" t="s">
        <v>5940</v>
      </c>
      <c r="W4387" t="s">
        <v>5940</v>
      </c>
      <c r="X4387">
        <v>104</v>
      </c>
      <c r="Z4387">
        <v>4205407</v>
      </c>
      <c r="AB4387" t="s">
        <v>5940</v>
      </c>
      <c r="AC4387">
        <v>4205407</v>
      </c>
      <c r="AD4387" t="s">
        <v>2091</v>
      </c>
      <c r="AE4387" t="s">
        <v>5940</v>
      </c>
      <c r="AF4387">
        <v>4205407</v>
      </c>
      <c r="AG4387" t="s">
        <v>2091</v>
      </c>
      <c r="AH4387">
        <v>1200</v>
      </c>
      <c r="AI4387">
        <v>4205407</v>
      </c>
      <c r="AJ4387" t="s">
        <v>2091</v>
      </c>
      <c r="AK4387">
        <v>15</v>
      </c>
      <c r="AL4387">
        <v>4205407</v>
      </c>
      <c r="AM4387" t="s">
        <v>2091</v>
      </c>
      <c r="AN4387" t="s">
        <v>5940</v>
      </c>
      <c r="AO4387">
        <v>0</v>
      </c>
      <c r="AP4387">
        <v>4217105</v>
      </c>
      <c r="AQ4387" t="s">
        <v>2256</v>
      </c>
      <c r="AR4387">
        <v>2970</v>
      </c>
    </row>
    <row r="4388" spans="1:44" x14ac:dyDescent="0.25">
      <c r="A4388">
        <v>2703106</v>
      </c>
      <c r="B4388">
        <v>5</v>
      </c>
      <c r="C4388" t="s">
        <v>885</v>
      </c>
      <c r="D4388" t="s">
        <v>5581</v>
      </c>
      <c r="E4388" t="s">
        <v>5940</v>
      </c>
      <c r="F4388" t="s">
        <v>5940</v>
      </c>
      <c r="G4388">
        <v>1800</v>
      </c>
      <c r="H4388">
        <v>450</v>
      </c>
      <c r="I4388" t="s">
        <v>5940</v>
      </c>
      <c r="J4388">
        <v>2000</v>
      </c>
      <c r="K4388">
        <v>0</v>
      </c>
      <c r="L4388">
        <v>0</v>
      </c>
      <c r="M4388">
        <v>1976</v>
      </c>
      <c r="N4388">
        <v>40</v>
      </c>
      <c r="O4388">
        <v>0</v>
      </c>
      <c r="P4388">
        <v>1800</v>
      </c>
      <c r="R4388">
        <v>2703106</v>
      </c>
      <c r="S4388" t="s">
        <v>5940</v>
      </c>
      <c r="T4388" t="s">
        <v>5940</v>
      </c>
      <c r="U4388">
        <v>1800</v>
      </c>
      <c r="V4388">
        <v>450</v>
      </c>
      <c r="W4388" t="s">
        <v>5940</v>
      </c>
      <c r="X4388">
        <v>2000</v>
      </c>
      <c r="Z4388">
        <v>4205431</v>
      </c>
      <c r="AB4388" t="s">
        <v>5940</v>
      </c>
      <c r="AC4388">
        <v>4205431</v>
      </c>
      <c r="AD4388" t="s">
        <v>2092</v>
      </c>
      <c r="AE4388">
        <v>3</v>
      </c>
      <c r="AF4388">
        <v>4205431</v>
      </c>
      <c r="AG4388" t="s">
        <v>2092</v>
      </c>
      <c r="AH4388">
        <v>502</v>
      </c>
      <c r="AI4388">
        <v>4205431</v>
      </c>
      <c r="AJ4388" t="s">
        <v>2092</v>
      </c>
      <c r="AK4388">
        <v>43</v>
      </c>
      <c r="AL4388">
        <v>4205431</v>
      </c>
      <c r="AM4388" t="s">
        <v>2092</v>
      </c>
      <c r="AN4388">
        <v>99</v>
      </c>
      <c r="AO4388">
        <v>0</v>
      </c>
      <c r="AP4388">
        <v>4217154</v>
      </c>
      <c r="AQ4388" t="s">
        <v>2257</v>
      </c>
      <c r="AR4388">
        <v>3600</v>
      </c>
    </row>
    <row r="4389" spans="1:44" x14ac:dyDescent="0.25">
      <c r="A4389">
        <v>2703205</v>
      </c>
      <c r="B4389">
        <v>5</v>
      </c>
      <c r="C4389" t="s">
        <v>885</v>
      </c>
      <c r="D4389" t="s">
        <v>5582</v>
      </c>
      <c r="E4389">
        <v>485767</v>
      </c>
      <c r="F4389" t="s">
        <v>5940</v>
      </c>
      <c r="G4389">
        <v>254</v>
      </c>
      <c r="H4389" t="s">
        <v>5940</v>
      </c>
      <c r="I4389">
        <v>4797</v>
      </c>
      <c r="J4389">
        <v>252</v>
      </c>
      <c r="K4389">
        <v>565800</v>
      </c>
      <c r="L4389">
        <v>0</v>
      </c>
      <c r="M4389">
        <v>405</v>
      </c>
      <c r="N4389">
        <v>0</v>
      </c>
      <c r="O4389">
        <v>7717</v>
      </c>
      <c r="P4389">
        <v>145</v>
      </c>
      <c r="R4389">
        <v>2703205</v>
      </c>
      <c r="S4389">
        <v>485767</v>
      </c>
      <c r="T4389" t="s">
        <v>5940</v>
      </c>
      <c r="U4389">
        <v>254</v>
      </c>
      <c r="V4389" t="s">
        <v>5940</v>
      </c>
      <c r="W4389">
        <v>4797</v>
      </c>
      <c r="X4389">
        <v>252</v>
      </c>
      <c r="Z4389">
        <v>4205456</v>
      </c>
      <c r="AB4389" t="s">
        <v>5940</v>
      </c>
      <c r="AC4389">
        <v>4205456</v>
      </c>
      <c r="AD4389" t="s">
        <v>2093</v>
      </c>
      <c r="AE4389">
        <v>73125</v>
      </c>
      <c r="AF4389">
        <v>4205456</v>
      </c>
      <c r="AG4389" t="s">
        <v>2093</v>
      </c>
      <c r="AH4389">
        <v>325</v>
      </c>
      <c r="AI4389">
        <v>4205456</v>
      </c>
      <c r="AJ4389" t="s">
        <v>2093</v>
      </c>
      <c r="AK4389">
        <v>372</v>
      </c>
      <c r="AL4389">
        <v>4205456</v>
      </c>
      <c r="AM4389" t="s">
        <v>2093</v>
      </c>
      <c r="AN4389" t="s">
        <v>5940</v>
      </c>
      <c r="AO4389">
        <v>0</v>
      </c>
      <c r="AP4389">
        <v>4217204</v>
      </c>
      <c r="AQ4389" t="s">
        <v>2258</v>
      </c>
      <c r="AR4389">
        <v>23884</v>
      </c>
    </row>
    <row r="4390" spans="1:44" x14ac:dyDescent="0.25">
      <c r="A4390">
        <v>2703304</v>
      </c>
      <c r="B4390">
        <v>5</v>
      </c>
      <c r="C4390" t="s">
        <v>885</v>
      </c>
      <c r="D4390" t="s">
        <v>5583</v>
      </c>
      <c r="E4390" t="s">
        <v>5940</v>
      </c>
      <c r="F4390" t="s">
        <v>5940</v>
      </c>
      <c r="G4390">
        <v>922</v>
      </c>
      <c r="H4390" t="s">
        <v>5940</v>
      </c>
      <c r="I4390" t="s">
        <v>5940</v>
      </c>
      <c r="J4390">
        <v>2165</v>
      </c>
      <c r="K4390">
        <v>0</v>
      </c>
      <c r="L4390">
        <v>0</v>
      </c>
      <c r="M4390">
        <v>2070</v>
      </c>
      <c r="N4390">
        <v>7</v>
      </c>
      <c r="O4390">
        <v>0</v>
      </c>
      <c r="P4390">
        <v>1721</v>
      </c>
      <c r="R4390">
        <v>2703304</v>
      </c>
      <c r="S4390" t="s">
        <v>5940</v>
      </c>
      <c r="T4390" t="s">
        <v>5940</v>
      </c>
      <c r="U4390">
        <v>922</v>
      </c>
      <c r="V4390" t="s">
        <v>5940</v>
      </c>
      <c r="W4390" t="s">
        <v>5940</v>
      </c>
      <c r="X4390">
        <v>2165</v>
      </c>
      <c r="Z4390">
        <v>4205506</v>
      </c>
      <c r="AB4390" t="s">
        <v>5940</v>
      </c>
      <c r="AC4390">
        <v>4205506</v>
      </c>
      <c r="AD4390" t="s">
        <v>2094</v>
      </c>
      <c r="AE4390">
        <v>45</v>
      </c>
      <c r="AF4390">
        <v>4205506</v>
      </c>
      <c r="AG4390" t="s">
        <v>2094</v>
      </c>
      <c r="AH4390" t="s">
        <v>5940</v>
      </c>
      <c r="AI4390">
        <v>4205506</v>
      </c>
      <c r="AJ4390" t="s">
        <v>2094</v>
      </c>
      <c r="AK4390">
        <v>2340</v>
      </c>
      <c r="AL4390">
        <v>4205506</v>
      </c>
      <c r="AM4390" t="s">
        <v>2094</v>
      </c>
      <c r="AN4390" t="s">
        <v>5940</v>
      </c>
      <c r="AO4390">
        <v>0</v>
      </c>
      <c r="AP4390">
        <v>4217253</v>
      </c>
      <c r="AQ4390" t="s">
        <v>2259</v>
      </c>
      <c r="AR4390">
        <v>700</v>
      </c>
    </row>
    <row r="4391" spans="1:44" x14ac:dyDescent="0.25">
      <c r="A4391">
        <v>2703403</v>
      </c>
      <c r="B4391">
        <v>5</v>
      </c>
      <c r="C4391" t="s">
        <v>885</v>
      </c>
      <c r="D4391" t="s">
        <v>5584</v>
      </c>
      <c r="E4391" t="s">
        <v>5940</v>
      </c>
      <c r="F4391" t="s">
        <v>5940</v>
      </c>
      <c r="G4391">
        <v>125</v>
      </c>
      <c r="H4391">
        <v>25</v>
      </c>
      <c r="I4391" t="s">
        <v>5940</v>
      </c>
      <c r="J4391">
        <v>115</v>
      </c>
      <c r="K4391">
        <v>0</v>
      </c>
      <c r="L4391">
        <v>0</v>
      </c>
      <c r="M4391">
        <v>221</v>
      </c>
      <c r="N4391">
        <v>2</v>
      </c>
      <c r="O4391">
        <v>0</v>
      </c>
      <c r="P4391">
        <v>126</v>
      </c>
      <c r="R4391">
        <v>2703403</v>
      </c>
      <c r="S4391" t="s">
        <v>5940</v>
      </c>
      <c r="T4391" t="s">
        <v>5940</v>
      </c>
      <c r="U4391">
        <v>125</v>
      </c>
      <c r="V4391">
        <v>25</v>
      </c>
      <c r="W4391" t="s">
        <v>5940</v>
      </c>
      <c r="X4391">
        <v>115</v>
      </c>
      <c r="Z4391">
        <v>4205555</v>
      </c>
      <c r="AB4391" t="s">
        <v>5940</v>
      </c>
      <c r="AC4391">
        <v>4205555</v>
      </c>
      <c r="AD4391" t="s">
        <v>2095</v>
      </c>
      <c r="AE4391">
        <v>12</v>
      </c>
      <c r="AF4391">
        <v>4205555</v>
      </c>
      <c r="AG4391" t="s">
        <v>2095</v>
      </c>
      <c r="AH4391" t="s">
        <v>5940</v>
      </c>
      <c r="AI4391">
        <v>4205555</v>
      </c>
      <c r="AJ4391" t="s">
        <v>2095</v>
      </c>
      <c r="AK4391">
        <v>2040</v>
      </c>
      <c r="AL4391">
        <v>4205555</v>
      </c>
      <c r="AM4391" t="s">
        <v>2095</v>
      </c>
      <c r="AN4391">
        <v>1680</v>
      </c>
      <c r="AO4391">
        <v>0</v>
      </c>
      <c r="AP4391">
        <v>4217303</v>
      </c>
      <c r="AQ4391" t="s">
        <v>2260</v>
      </c>
      <c r="AR4391">
        <v>15780</v>
      </c>
    </row>
    <row r="4392" spans="1:44" x14ac:dyDescent="0.25">
      <c r="A4392">
        <v>2703502</v>
      </c>
      <c r="B4392">
        <v>5</v>
      </c>
      <c r="C4392" t="s">
        <v>885</v>
      </c>
      <c r="D4392" t="s">
        <v>5585</v>
      </c>
      <c r="E4392">
        <v>133268</v>
      </c>
      <c r="F4392" t="s">
        <v>5940</v>
      </c>
      <c r="G4392">
        <v>23</v>
      </c>
      <c r="H4392" t="s">
        <v>5940</v>
      </c>
      <c r="I4392">
        <v>5</v>
      </c>
      <c r="J4392">
        <v>20</v>
      </c>
      <c r="K4392">
        <v>155350</v>
      </c>
      <c r="L4392">
        <v>0</v>
      </c>
      <c r="M4392">
        <v>29</v>
      </c>
      <c r="N4392">
        <v>0</v>
      </c>
      <c r="O4392">
        <v>4</v>
      </c>
      <c r="P4392">
        <v>24</v>
      </c>
      <c r="R4392">
        <v>2703502</v>
      </c>
      <c r="S4392">
        <v>133268</v>
      </c>
      <c r="T4392" t="s">
        <v>5940</v>
      </c>
      <c r="U4392">
        <v>23</v>
      </c>
      <c r="V4392" t="s">
        <v>5940</v>
      </c>
      <c r="W4392">
        <v>5</v>
      </c>
      <c r="X4392">
        <v>20</v>
      </c>
      <c r="Z4392">
        <v>4205605</v>
      </c>
      <c r="AB4392" t="s">
        <v>5940</v>
      </c>
      <c r="AC4392">
        <v>4205605</v>
      </c>
      <c r="AD4392" t="s">
        <v>2096</v>
      </c>
      <c r="AE4392" t="s">
        <v>5940</v>
      </c>
      <c r="AF4392">
        <v>4205605</v>
      </c>
      <c r="AG4392" t="s">
        <v>2096</v>
      </c>
      <c r="AH4392">
        <v>136</v>
      </c>
      <c r="AI4392">
        <v>4205605</v>
      </c>
      <c r="AJ4392" t="s">
        <v>2096</v>
      </c>
      <c r="AK4392">
        <v>99</v>
      </c>
      <c r="AL4392">
        <v>4205605</v>
      </c>
      <c r="AM4392" t="s">
        <v>2096</v>
      </c>
      <c r="AN4392">
        <v>2700</v>
      </c>
      <c r="AO4392">
        <v>0</v>
      </c>
      <c r="AP4392">
        <v>4217402</v>
      </c>
      <c r="AQ4392" t="s">
        <v>2261</v>
      </c>
      <c r="AR4392">
        <v>600</v>
      </c>
    </row>
    <row r="4393" spans="1:44" x14ac:dyDescent="0.25">
      <c r="A4393">
        <v>2703601</v>
      </c>
      <c r="B4393">
        <v>5</v>
      </c>
      <c r="C4393" t="s">
        <v>885</v>
      </c>
      <c r="D4393" t="s">
        <v>5586</v>
      </c>
      <c r="E4393">
        <v>75302</v>
      </c>
      <c r="F4393" t="s">
        <v>5940</v>
      </c>
      <c r="G4393">
        <v>20</v>
      </c>
      <c r="H4393" t="s">
        <v>5940</v>
      </c>
      <c r="I4393">
        <v>3</v>
      </c>
      <c r="J4393">
        <v>15</v>
      </c>
      <c r="K4393">
        <v>89760</v>
      </c>
      <c r="L4393">
        <v>0</v>
      </c>
      <c r="M4393">
        <v>18</v>
      </c>
      <c r="N4393">
        <v>0</v>
      </c>
      <c r="O4393">
        <v>4</v>
      </c>
      <c r="P4393">
        <v>13</v>
      </c>
      <c r="R4393">
        <v>2703601</v>
      </c>
      <c r="S4393">
        <v>75302</v>
      </c>
      <c r="T4393" t="s">
        <v>5940</v>
      </c>
      <c r="U4393">
        <v>20</v>
      </c>
      <c r="V4393" t="s">
        <v>5940</v>
      </c>
      <c r="W4393">
        <v>3</v>
      </c>
      <c r="X4393">
        <v>15</v>
      </c>
      <c r="Z4393">
        <v>4205704</v>
      </c>
      <c r="AB4393" t="s">
        <v>5940</v>
      </c>
      <c r="AC4393">
        <v>4205704</v>
      </c>
      <c r="AD4393" t="s">
        <v>2097</v>
      </c>
      <c r="AE4393">
        <v>280</v>
      </c>
      <c r="AF4393">
        <v>4205704</v>
      </c>
      <c r="AG4393" t="s">
        <v>2097</v>
      </c>
      <c r="AH4393">
        <v>1575</v>
      </c>
      <c r="AI4393">
        <v>4205704</v>
      </c>
      <c r="AJ4393" t="s">
        <v>2097</v>
      </c>
      <c r="AK4393">
        <v>25</v>
      </c>
      <c r="AL4393">
        <v>4205704</v>
      </c>
      <c r="AM4393" t="s">
        <v>2097</v>
      </c>
      <c r="AN4393" t="s">
        <v>5940</v>
      </c>
      <c r="AO4393">
        <v>0</v>
      </c>
      <c r="AP4393">
        <v>4217501</v>
      </c>
      <c r="AQ4393" t="s">
        <v>2262</v>
      </c>
      <c r="AR4393">
        <v>24000</v>
      </c>
    </row>
    <row r="4394" spans="1:44" x14ac:dyDescent="0.25">
      <c r="A4394">
        <v>2703700</v>
      </c>
      <c r="B4394">
        <v>5</v>
      </c>
      <c r="C4394" t="s">
        <v>885</v>
      </c>
      <c r="D4394" t="s">
        <v>5587</v>
      </c>
      <c r="E4394" t="s">
        <v>5940</v>
      </c>
      <c r="F4394" t="s">
        <v>5940</v>
      </c>
      <c r="G4394">
        <v>500</v>
      </c>
      <c r="H4394">
        <v>36</v>
      </c>
      <c r="I4394" t="s">
        <v>5940</v>
      </c>
      <c r="J4394">
        <v>240</v>
      </c>
      <c r="K4394">
        <v>0</v>
      </c>
      <c r="L4394">
        <v>0</v>
      </c>
      <c r="M4394">
        <v>842</v>
      </c>
      <c r="N4394">
        <v>12</v>
      </c>
      <c r="O4394">
        <v>0</v>
      </c>
      <c r="P4394">
        <v>264</v>
      </c>
      <c r="R4394">
        <v>2703700</v>
      </c>
      <c r="S4394" t="s">
        <v>5940</v>
      </c>
      <c r="T4394" t="s">
        <v>5940</v>
      </c>
      <c r="U4394">
        <v>500</v>
      </c>
      <c r="V4394">
        <v>36</v>
      </c>
      <c r="W4394" t="s">
        <v>5940</v>
      </c>
      <c r="X4394">
        <v>240</v>
      </c>
      <c r="Z4394">
        <v>4205803</v>
      </c>
      <c r="AB4394" t="s">
        <v>5940</v>
      </c>
      <c r="AC4394">
        <v>4205803</v>
      </c>
      <c r="AD4394" t="s">
        <v>2098</v>
      </c>
      <c r="AE4394">
        <v>9832</v>
      </c>
      <c r="AF4394">
        <v>4205803</v>
      </c>
      <c r="AG4394" t="s">
        <v>2098</v>
      </c>
      <c r="AH4394">
        <v>800</v>
      </c>
      <c r="AI4394">
        <v>4205803</v>
      </c>
      <c r="AJ4394" t="s">
        <v>2098</v>
      </c>
      <c r="AK4394" t="s">
        <v>5940</v>
      </c>
      <c r="AL4394">
        <v>4205803</v>
      </c>
      <c r="AM4394" t="s">
        <v>2098</v>
      </c>
      <c r="AN4394" t="s">
        <v>5940</v>
      </c>
      <c r="AO4394">
        <v>0</v>
      </c>
      <c r="AP4394">
        <v>4217550</v>
      </c>
      <c r="AQ4394" t="s">
        <v>2263</v>
      </c>
      <c r="AR4394">
        <v>3852</v>
      </c>
    </row>
    <row r="4395" spans="1:44" x14ac:dyDescent="0.25">
      <c r="A4395">
        <v>2703759</v>
      </c>
      <c r="B4395">
        <v>5</v>
      </c>
      <c r="C4395" t="s">
        <v>885</v>
      </c>
      <c r="D4395" t="s">
        <v>5588</v>
      </c>
      <c r="E4395">
        <v>919414</v>
      </c>
      <c r="F4395" t="s">
        <v>5940</v>
      </c>
      <c r="G4395">
        <v>72</v>
      </c>
      <c r="H4395" t="s">
        <v>5940</v>
      </c>
      <c r="I4395" t="s">
        <v>5940</v>
      </c>
      <c r="J4395">
        <v>91</v>
      </c>
      <c r="K4395">
        <v>1060800</v>
      </c>
      <c r="L4395">
        <v>0</v>
      </c>
      <c r="M4395">
        <v>58</v>
      </c>
      <c r="N4395">
        <v>0</v>
      </c>
      <c r="O4395">
        <v>0</v>
      </c>
      <c r="P4395">
        <v>45</v>
      </c>
      <c r="R4395">
        <v>2703759</v>
      </c>
      <c r="S4395">
        <v>919414</v>
      </c>
      <c r="T4395" t="s">
        <v>5940</v>
      </c>
      <c r="U4395">
        <v>72</v>
      </c>
      <c r="V4395" t="s">
        <v>5940</v>
      </c>
      <c r="W4395" t="s">
        <v>5940</v>
      </c>
      <c r="X4395">
        <v>91</v>
      </c>
      <c r="Z4395">
        <v>4205902</v>
      </c>
      <c r="AB4395" t="s">
        <v>5940</v>
      </c>
      <c r="AC4395">
        <v>4205902</v>
      </c>
      <c r="AD4395" t="s">
        <v>2099</v>
      </c>
      <c r="AE4395">
        <v>31200</v>
      </c>
      <c r="AF4395">
        <v>4205902</v>
      </c>
      <c r="AG4395" t="s">
        <v>2099</v>
      </c>
      <c r="AH4395">
        <v>12250</v>
      </c>
      <c r="AI4395">
        <v>4205902</v>
      </c>
      <c r="AJ4395" t="s">
        <v>2099</v>
      </c>
      <c r="AK4395">
        <v>16</v>
      </c>
      <c r="AL4395">
        <v>4205902</v>
      </c>
      <c r="AM4395" t="s">
        <v>2099</v>
      </c>
      <c r="AN4395" t="s">
        <v>5940</v>
      </c>
      <c r="AO4395">
        <v>0</v>
      </c>
      <c r="AP4395">
        <v>4217600</v>
      </c>
      <c r="AQ4395" t="s">
        <v>2264</v>
      </c>
      <c r="AR4395">
        <v>3240</v>
      </c>
    </row>
    <row r="4396" spans="1:44" x14ac:dyDescent="0.25">
      <c r="A4396">
        <v>2703809</v>
      </c>
      <c r="B4396">
        <v>5</v>
      </c>
      <c r="C4396" t="s">
        <v>885</v>
      </c>
      <c r="D4396" t="s">
        <v>5589</v>
      </c>
      <c r="E4396">
        <v>120972</v>
      </c>
      <c r="F4396" t="s">
        <v>5940</v>
      </c>
      <c r="G4396">
        <v>16</v>
      </c>
      <c r="H4396" t="s">
        <v>5940</v>
      </c>
      <c r="I4396" t="s">
        <v>5940</v>
      </c>
      <c r="J4396">
        <v>50</v>
      </c>
      <c r="K4396">
        <v>179200</v>
      </c>
      <c r="L4396">
        <v>0</v>
      </c>
      <c r="M4396">
        <v>29</v>
      </c>
      <c r="N4396">
        <v>0</v>
      </c>
      <c r="O4396">
        <v>0</v>
      </c>
      <c r="P4396">
        <v>50</v>
      </c>
      <c r="R4396">
        <v>2703809</v>
      </c>
      <c r="S4396">
        <v>120972</v>
      </c>
      <c r="T4396" t="s">
        <v>5940</v>
      </c>
      <c r="U4396">
        <v>16</v>
      </c>
      <c r="V4396" t="s">
        <v>5940</v>
      </c>
      <c r="W4396" t="s">
        <v>5940</v>
      </c>
      <c r="X4396">
        <v>50</v>
      </c>
      <c r="Z4396">
        <v>4206009</v>
      </c>
      <c r="AB4396" t="s">
        <v>5940</v>
      </c>
      <c r="AC4396">
        <v>4206009</v>
      </c>
      <c r="AD4396" t="s">
        <v>2100</v>
      </c>
      <c r="AE4396" t="s">
        <v>5940</v>
      </c>
      <c r="AF4396">
        <v>4206009</v>
      </c>
      <c r="AG4396" t="s">
        <v>2100</v>
      </c>
      <c r="AH4396">
        <v>600</v>
      </c>
      <c r="AI4396">
        <v>4206009</v>
      </c>
      <c r="AJ4396" t="s">
        <v>2100</v>
      </c>
      <c r="AK4396">
        <v>10</v>
      </c>
      <c r="AL4396">
        <v>4206009</v>
      </c>
      <c r="AM4396" t="s">
        <v>2100</v>
      </c>
      <c r="AN4396" t="s">
        <v>5940</v>
      </c>
      <c r="AO4396">
        <v>0</v>
      </c>
      <c r="AP4396">
        <v>4217709</v>
      </c>
      <c r="AQ4396" t="s">
        <v>2265</v>
      </c>
      <c r="AR4396">
        <v>1660</v>
      </c>
    </row>
    <row r="4397" spans="1:44" x14ac:dyDescent="0.25">
      <c r="A4397">
        <v>2703908</v>
      </c>
      <c r="B4397">
        <v>5</v>
      </c>
      <c r="C4397" t="s">
        <v>885</v>
      </c>
      <c r="D4397" t="s">
        <v>5590</v>
      </c>
      <c r="E4397">
        <v>140000</v>
      </c>
      <c r="F4397" t="s">
        <v>5940</v>
      </c>
      <c r="G4397">
        <v>7</v>
      </c>
      <c r="H4397" t="s">
        <v>5940</v>
      </c>
      <c r="I4397">
        <v>4</v>
      </c>
      <c r="J4397">
        <v>20</v>
      </c>
      <c r="K4397">
        <v>186000</v>
      </c>
      <c r="L4397">
        <v>0</v>
      </c>
      <c r="M4397">
        <v>6</v>
      </c>
      <c r="N4397">
        <v>0</v>
      </c>
      <c r="O4397">
        <v>4</v>
      </c>
      <c r="P4397">
        <v>14</v>
      </c>
      <c r="R4397">
        <v>2703908</v>
      </c>
      <c r="S4397">
        <v>140000</v>
      </c>
      <c r="T4397" t="s">
        <v>5940</v>
      </c>
      <c r="U4397">
        <v>7</v>
      </c>
      <c r="V4397" t="s">
        <v>5940</v>
      </c>
      <c r="W4397">
        <v>4</v>
      </c>
      <c r="X4397">
        <v>20</v>
      </c>
      <c r="Z4397">
        <v>4206108</v>
      </c>
      <c r="AB4397" t="s">
        <v>5940</v>
      </c>
      <c r="AC4397">
        <v>4206108</v>
      </c>
      <c r="AD4397" t="s">
        <v>2101</v>
      </c>
      <c r="AE4397">
        <v>23</v>
      </c>
      <c r="AF4397">
        <v>4206108</v>
      </c>
      <c r="AG4397" t="s">
        <v>2101</v>
      </c>
      <c r="AH4397">
        <v>10560</v>
      </c>
      <c r="AI4397">
        <v>4206108</v>
      </c>
      <c r="AJ4397" t="s">
        <v>2101</v>
      </c>
      <c r="AK4397">
        <v>213</v>
      </c>
      <c r="AL4397">
        <v>4206108</v>
      </c>
      <c r="AM4397" t="s">
        <v>2101</v>
      </c>
      <c r="AN4397" t="s">
        <v>5940</v>
      </c>
      <c r="AO4397">
        <v>0</v>
      </c>
      <c r="AP4397">
        <v>4217758</v>
      </c>
      <c r="AQ4397" t="s">
        <v>2266</v>
      </c>
      <c r="AR4397">
        <v>10046</v>
      </c>
    </row>
    <row r="4398" spans="1:44" x14ac:dyDescent="0.25">
      <c r="A4398">
        <v>2704005</v>
      </c>
      <c r="B4398">
        <v>5</v>
      </c>
      <c r="C4398" t="s">
        <v>885</v>
      </c>
      <c r="D4398" t="s">
        <v>5591</v>
      </c>
      <c r="E4398">
        <v>680000</v>
      </c>
      <c r="F4398" t="s">
        <v>5940</v>
      </c>
      <c r="G4398">
        <v>128</v>
      </c>
      <c r="H4398" t="s">
        <v>5940</v>
      </c>
      <c r="I4398" t="s">
        <v>5940</v>
      </c>
      <c r="J4398">
        <v>354</v>
      </c>
      <c r="K4398">
        <v>862500</v>
      </c>
      <c r="L4398">
        <v>0</v>
      </c>
      <c r="M4398">
        <v>163</v>
      </c>
      <c r="N4398">
        <v>0</v>
      </c>
      <c r="O4398">
        <v>0</v>
      </c>
      <c r="P4398">
        <v>188</v>
      </c>
      <c r="R4398">
        <v>2704005</v>
      </c>
      <c r="S4398">
        <v>680000</v>
      </c>
      <c r="T4398" t="s">
        <v>5940</v>
      </c>
      <c r="U4398">
        <v>128</v>
      </c>
      <c r="V4398" t="s">
        <v>5940</v>
      </c>
      <c r="W4398" t="s">
        <v>5940</v>
      </c>
      <c r="X4398">
        <v>354</v>
      </c>
      <c r="Z4398">
        <v>4206207</v>
      </c>
      <c r="AB4398" t="s">
        <v>5940</v>
      </c>
      <c r="AC4398">
        <v>4206207</v>
      </c>
      <c r="AD4398" t="s">
        <v>2102</v>
      </c>
      <c r="AE4398">
        <v>3875</v>
      </c>
      <c r="AF4398">
        <v>4206207</v>
      </c>
      <c r="AG4398" t="s">
        <v>2102</v>
      </c>
      <c r="AH4398">
        <v>1200</v>
      </c>
      <c r="AI4398">
        <v>4206207</v>
      </c>
      <c r="AJ4398" t="s">
        <v>2102</v>
      </c>
      <c r="AK4398">
        <v>225</v>
      </c>
      <c r="AL4398">
        <v>4206207</v>
      </c>
      <c r="AM4398" t="s">
        <v>2102</v>
      </c>
      <c r="AN4398" t="s">
        <v>5940</v>
      </c>
      <c r="AO4398">
        <v>0</v>
      </c>
      <c r="AP4398">
        <v>4217808</v>
      </c>
      <c r="AQ4398" t="s">
        <v>2267</v>
      </c>
      <c r="AR4398">
        <v>5484</v>
      </c>
    </row>
    <row r="4399" spans="1:44" x14ac:dyDescent="0.25">
      <c r="A4399">
        <v>2704104</v>
      </c>
      <c r="B4399">
        <v>5</v>
      </c>
      <c r="C4399" t="s">
        <v>885</v>
      </c>
      <c r="D4399" t="s">
        <v>5592</v>
      </c>
      <c r="E4399" t="s">
        <v>5940</v>
      </c>
      <c r="F4399" t="s">
        <v>5940</v>
      </c>
      <c r="G4399">
        <v>270</v>
      </c>
      <c r="H4399">
        <v>30</v>
      </c>
      <c r="I4399" t="s">
        <v>5940</v>
      </c>
      <c r="J4399">
        <v>270</v>
      </c>
      <c r="K4399">
        <v>0</v>
      </c>
      <c r="L4399">
        <v>0</v>
      </c>
      <c r="M4399">
        <v>342</v>
      </c>
      <c r="N4399">
        <v>18</v>
      </c>
      <c r="O4399">
        <v>0</v>
      </c>
      <c r="P4399">
        <v>275</v>
      </c>
      <c r="R4399">
        <v>2704104</v>
      </c>
      <c r="S4399" t="s">
        <v>5940</v>
      </c>
      <c r="T4399" t="s">
        <v>5940</v>
      </c>
      <c r="U4399">
        <v>270</v>
      </c>
      <c r="V4399">
        <v>30</v>
      </c>
      <c r="W4399" t="s">
        <v>5940</v>
      </c>
      <c r="X4399">
        <v>270</v>
      </c>
      <c r="Z4399">
        <v>4206306</v>
      </c>
      <c r="AB4399" t="s">
        <v>5940</v>
      </c>
      <c r="AC4399">
        <v>4206306</v>
      </c>
      <c r="AD4399" t="s">
        <v>2103</v>
      </c>
      <c r="AE4399">
        <v>300</v>
      </c>
      <c r="AF4399">
        <v>4206306</v>
      </c>
      <c r="AG4399" t="s">
        <v>2103</v>
      </c>
      <c r="AH4399">
        <v>2400</v>
      </c>
      <c r="AI4399">
        <v>4206306</v>
      </c>
      <c r="AJ4399" t="s">
        <v>2103</v>
      </c>
      <c r="AK4399">
        <v>24</v>
      </c>
      <c r="AL4399">
        <v>4206306</v>
      </c>
      <c r="AM4399" t="s">
        <v>2103</v>
      </c>
      <c r="AN4399" t="s">
        <v>5940</v>
      </c>
      <c r="AO4399">
        <v>0</v>
      </c>
      <c r="AP4399">
        <v>4217907</v>
      </c>
      <c r="AQ4399" t="s">
        <v>2268</v>
      </c>
      <c r="AR4399">
        <v>18900</v>
      </c>
    </row>
    <row r="4400" spans="1:44" x14ac:dyDescent="0.25">
      <c r="A4400">
        <v>2704203</v>
      </c>
      <c r="B4400">
        <v>5</v>
      </c>
      <c r="C4400" t="s">
        <v>885</v>
      </c>
      <c r="D4400" t="s">
        <v>5593</v>
      </c>
      <c r="E4400">
        <v>207654</v>
      </c>
      <c r="F4400">
        <v>210</v>
      </c>
      <c r="G4400">
        <v>112</v>
      </c>
      <c r="H4400" t="s">
        <v>5940</v>
      </c>
      <c r="I4400" t="s">
        <v>5940</v>
      </c>
      <c r="J4400">
        <v>319</v>
      </c>
      <c r="K4400">
        <v>264000</v>
      </c>
      <c r="L4400">
        <v>0</v>
      </c>
      <c r="M4400">
        <v>197</v>
      </c>
      <c r="N4400">
        <v>4</v>
      </c>
      <c r="O4400">
        <v>0</v>
      </c>
      <c r="P4400">
        <v>135</v>
      </c>
      <c r="R4400">
        <v>2704203</v>
      </c>
      <c r="S4400">
        <v>207654</v>
      </c>
      <c r="T4400">
        <v>210</v>
      </c>
      <c r="U4400">
        <v>112</v>
      </c>
      <c r="V4400" t="s">
        <v>5940</v>
      </c>
      <c r="W4400" t="s">
        <v>5940</v>
      </c>
      <c r="X4400">
        <v>319</v>
      </c>
      <c r="Z4400">
        <v>4206405</v>
      </c>
      <c r="AB4400" t="s">
        <v>5940</v>
      </c>
      <c r="AC4400">
        <v>4206405</v>
      </c>
      <c r="AD4400" t="s">
        <v>2104</v>
      </c>
      <c r="AE4400">
        <v>12</v>
      </c>
      <c r="AF4400">
        <v>4206405</v>
      </c>
      <c r="AG4400" t="s">
        <v>2104</v>
      </c>
      <c r="AH4400">
        <v>2500</v>
      </c>
      <c r="AI4400">
        <v>4206405</v>
      </c>
      <c r="AJ4400" t="s">
        <v>2104</v>
      </c>
      <c r="AK4400">
        <v>232</v>
      </c>
      <c r="AL4400">
        <v>4206405</v>
      </c>
      <c r="AM4400" t="s">
        <v>2104</v>
      </c>
      <c r="AN4400">
        <v>4158</v>
      </c>
      <c r="AO4400">
        <v>0</v>
      </c>
      <c r="AP4400">
        <v>4217956</v>
      </c>
      <c r="AQ4400" t="s">
        <v>2269</v>
      </c>
      <c r="AR4400">
        <v>2580</v>
      </c>
    </row>
    <row r="4401" spans="1:44" x14ac:dyDescent="0.25">
      <c r="A4401">
        <v>2704302</v>
      </c>
      <c r="B4401">
        <v>5</v>
      </c>
      <c r="C4401" t="s">
        <v>885</v>
      </c>
      <c r="D4401" t="s">
        <v>5594</v>
      </c>
      <c r="E4401">
        <v>621002</v>
      </c>
      <c r="F4401" t="s">
        <v>5940</v>
      </c>
      <c r="G4401" t="s">
        <v>5940</v>
      </c>
      <c r="H4401" t="s">
        <v>5940</v>
      </c>
      <c r="I4401" t="s">
        <v>5940</v>
      </c>
      <c r="J4401" t="s">
        <v>5940</v>
      </c>
      <c r="K4401">
        <v>635040</v>
      </c>
      <c r="L4401">
        <v>0</v>
      </c>
      <c r="M4401">
        <v>0</v>
      </c>
      <c r="N4401">
        <v>0</v>
      </c>
      <c r="O4401">
        <v>0</v>
      </c>
      <c r="P4401">
        <v>0</v>
      </c>
      <c r="R4401">
        <v>2704302</v>
      </c>
      <c r="S4401">
        <v>621002</v>
      </c>
      <c r="T4401" t="s">
        <v>5940</v>
      </c>
      <c r="U4401" t="s">
        <v>5940</v>
      </c>
      <c r="V4401" t="s">
        <v>5940</v>
      </c>
      <c r="W4401" t="s">
        <v>5940</v>
      </c>
      <c r="X4401" t="s">
        <v>5940</v>
      </c>
      <c r="Z4401">
        <v>4206504</v>
      </c>
      <c r="AB4401" t="s">
        <v>5940</v>
      </c>
      <c r="AC4401">
        <v>4206504</v>
      </c>
      <c r="AD4401" t="s">
        <v>2105</v>
      </c>
      <c r="AE4401">
        <v>57242</v>
      </c>
      <c r="AF4401">
        <v>4206504</v>
      </c>
      <c r="AG4401" t="s">
        <v>2105</v>
      </c>
      <c r="AH4401">
        <v>2500</v>
      </c>
      <c r="AI4401">
        <v>4206504</v>
      </c>
      <c r="AJ4401" t="s">
        <v>2105</v>
      </c>
      <c r="AK4401" t="s">
        <v>5940</v>
      </c>
      <c r="AL4401">
        <v>4206504</v>
      </c>
      <c r="AM4401" t="s">
        <v>2105</v>
      </c>
      <c r="AN4401" t="s">
        <v>5940</v>
      </c>
      <c r="AO4401">
        <v>0</v>
      </c>
      <c r="AP4401">
        <v>4218004</v>
      </c>
      <c r="AQ4401" t="s">
        <v>2270</v>
      </c>
      <c r="AR4401">
        <v>780</v>
      </c>
    </row>
    <row r="4402" spans="1:44" x14ac:dyDescent="0.25">
      <c r="A4402">
        <v>2704401</v>
      </c>
      <c r="B4402">
        <v>5</v>
      </c>
      <c r="C4402" t="s">
        <v>885</v>
      </c>
      <c r="D4402" t="s">
        <v>5595</v>
      </c>
      <c r="E4402" t="s">
        <v>5940</v>
      </c>
      <c r="F4402" t="s">
        <v>5940</v>
      </c>
      <c r="G4402">
        <v>864</v>
      </c>
      <c r="H4402">
        <v>11</v>
      </c>
      <c r="I4402" t="s">
        <v>5940</v>
      </c>
      <c r="J4402">
        <v>1224</v>
      </c>
      <c r="K4402">
        <v>0</v>
      </c>
      <c r="L4402">
        <v>0</v>
      </c>
      <c r="M4402">
        <v>1484</v>
      </c>
      <c r="N4402">
        <v>6</v>
      </c>
      <c r="O4402">
        <v>0</v>
      </c>
      <c r="P4402">
        <v>1194</v>
      </c>
      <c r="R4402">
        <v>2704401</v>
      </c>
      <c r="S4402" t="s">
        <v>5940</v>
      </c>
      <c r="T4402" t="s">
        <v>5940</v>
      </c>
      <c r="U4402">
        <v>864</v>
      </c>
      <c r="V4402">
        <v>11</v>
      </c>
      <c r="W4402" t="s">
        <v>5940</v>
      </c>
      <c r="X4402">
        <v>1224</v>
      </c>
      <c r="Z4402">
        <v>4206603</v>
      </c>
      <c r="AB4402" t="s">
        <v>5940</v>
      </c>
      <c r="AC4402">
        <v>4206603</v>
      </c>
      <c r="AD4402" t="s">
        <v>2106</v>
      </c>
      <c r="AE4402">
        <v>6</v>
      </c>
      <c r="AF4402">
        <v>4206603</v>
      </c>
      <c r="AG4402" t="s">
        <v>2106</v>
      </c>
      <c r="AH4402" t="s">
        <v>5940</v>
      </c>
      <c r="AI4402">
        <v>4206603</v>
      </c>
      <c r="AJ4402" t="s">
        <v>2106</v>
      </c>
      <c r="AK4402">
        <v>20</v>
      </c>
      <c r="AL4402">
        <v>4206603</v>
      </c>
      <c r="AM4402" t="s">
        <v>2106</v>
      </c>
      <c r="AN4402">
        <v>1274</v>
      </c>
      <c r="AO4402">
        <v>0</v>
      </c>
      <c r="AP4402">
        <v>4218103</v>
      </c>
      <c r="AQ4402" t="s">
        <v>2271</v>
      </c>
      <c r="AR4402">
        <v>4210</v>
      </c>
    </row>
    <row r="4403" spans="1:44" x14ac:dyDescent="0.25">
      <c r="A4403">
        <v>2704906</v>
      </c>
      <c r="B4403">
        <v>5</v>
      </c>
      <c r="C4403" t="s">
        <v>885</v>
      </c>
      <c r="D4403" t="s">
        <v>5600</v>
      </c>
      <c r="E4403" t="s">
        <v>5940</v>
      </c>
      <c r="F4403" t="s">
        <v>5940</v>
      </c>
      <c r="G4403">
        <v>65</v>
      </c>
      <c r="H4403" t="s">
        <v>5940</v>
      </c>
      <c r="I4403" t="s">
        <v>5940</v>
      </c>
      <c r="J4403">
        <v>33</v>
      </c>
      <c r="K4403">
        <v>3445</v>
      </c>
      <c r="L4403">
        <v>0</v>
      </c>
      <c r="M4403">
        <v>77</v>
      </c>
      <c r="N4403">
        <v>0</v>
      </c>
      <c r="O4403">
        <v>0</v>
      </c>
      <c r="P4403">
        <v>21</v>
      </c>
      <c r="R4403">
        <v>2704906</v>
      </c>
      <c r="S4403" t="s">
        <v>5940</v>
      </c>
      <c r="T4403" t="s">
        <v>5940</v>
      </c>
      <c r="U4403">
        <v>65</v>
      </c>
      <c r="V4403" t="s">
        <v>5940</v>
      </c>
      <c r="W4403" t="s">
        <v>5940</v>
      </c>
      <c r="X4403">
        <v>33</v>
      </c>
      <c r="Z4403">
        <v>4206652</v>
      </c>
      <c r="AB4403" t="s">
        <v>5940</v>
      </c>
      <c r="AC4403">
        <v>4206652</v>
      </c>
      <c r="AD4403" t="s">
        <v>2107</v>
      </c>
      <c r="AE4403" t="s">
        <v>5940</v>
      </c>
      <c r="AF4403">
        <v>4206652</v>
      </c>
      <c r="AG4403" t="s">
        <v>2107</v>
      </c>
      <c r="AH4403">
        <v>1840</v>
      </c>
      <c r="AI4403">
        <v>4206652</v>
      </c>
      <c r="AJ4403" t="s">
        <v>2107</v>
      </c>
      <c r="AK4403">
        <v>40</v>
      </c>
      <c r="AL4403">
        <v>4206652</v>
      </c>
      <c r="AM4403" t="s">
        <v>2107</v>
      </c>
      <c r="AN4403">
        <v>3240</v>
      </c>
      <c r="AO4403">
        <v>0</v>
      </c>
      <c r="AP4403">
        <v>4218202</v>
      </c>
      <c r="AQ4403" t="s">
        <v>2272</v>
      </c>
      <c r="AR4403">
        <v>786</v>
      </c>
    </row>
    <row r="4404" spans="1:44" x14ac:dyDescent="0.25">
      <c r="A4404">
        <v>2704500</v>
      </c>
      <c r="B4404">
        <v>5</v>
      </c>
      <c r="C4404" t="s">
        <v>885</v>
      </c>
      <c r="D4404" t="s">
        <v>5596</v>
      </c>
      <c r="E4404">
        <v>245937</v>
      </c>
      <c r="F4404" t="s">
        <v>5940</v>
      </c>
      <c r="G4404">
        <v>7</v>
      </c>
      <c r="H4404" t="s">
        <v>5940</v>
      </c>
      <c r="I4404">
        <v>22</v>
      </c>
      <c r="J4404">
        <v>2</v>
      </c>
      <c r="K4404">
        <v>297000</v>
      </c>
      <c r="L4404">
        <v>0</v>
      </c>
      <c r="M4404">
        <v>15</v>
      </c>
      <c r="N4404">
        <v>0</v>
      </c>
      <c r="O4404">
        <v>20</v>
      </c>
      <c r="P4404">
        <v>3</v>
      </c>
      <c r="R4404">
        <v>2704500</v>
      </c>
      <c r="S4404">
        <v>245937</v>
      </c>
      <c r="T4404" t="s">
        <v>5940</v>
      </c>
      <c r="U4404">
        <v>7</v>
      </c>
      <c r="V4404" t="s">
        <v>5940</v>
      </c>
      <c r="W4404">
        <v>22</v>
      </c>
      <c r="X4404">
        <v>2</v>
      </c>
      <c r="Z4404">
        <v>4206702</v>
      </c>
      <c r="AB4404" t="s">
        <v>5940</v>
      </c>
      <c r="AC4404">
        <v>4206702</v>
      </c>
      <c r="AD4404" t="s">
        <v>2108</v>
      </c>
      <c r="AE4404" t="s">
        <v>5940</v>
      </c>
      <c r="AF4404">
        <v>4206702</v>
      </c>
      <c r="AG4404" t="s">
        <v>2108</v>
      </c>
      <c r="AH4404">
        <v>400</v>
      </c>
      <c r="AI4404">
        <v>4206702</v>
      </c>
      <c r="AJ4404" t="s">
        <v>2108</v>
      </c>
      <c r="AK4404">
        <v>90</v>
      </c>
      <c r="AL4404">
        <v>4206702</v>
      </c>
      <c r="AM4404" t="s">
        <v>2108</v>
      </c>
      <c r="AN4404">
        <v>48</v>
      </c>
      <c r="AO4404">
        <v>0</v>
      </c>
      <c r="AP4404">
        <v>4218251</v>
      </c>
      <c r="AQ4404" t="s">
        <v>2273</v>
      </c>
      <c r="AR4404">
        <v>6600</v>
      </c>
    </row>
    <row r="4405" spans="1:44" x14ac:dyDescent="0.25">
      <c r="A4405">
        <v>2704609</v>
      </c>
      <c r="B4405">
        <v>5</v>
      </c>
      <c r="C4405" t="s">
        <v>885</v>
      </c>
      <c r="D4405" t="s">
        <v>5597</v>
      </c>
      <c r="E4405" t="s">
        <v>5940</v>
      </c>
      <c r="F4405" t="s">
        <v>5940</v>
      </c>
      <c r="G4405">
        <v>80</v>
      </c>
      <c r="H4405">
        <v>39</v>
      </c>
      <c r="I4405" t="s">
        <v>5940</v>
      </c>
      <c r="J4405">
        <v>248</v>
      </c>
      <c r="K4405">
        <v>0</v>
      </c>
      <c r="L4405">
        <v>0</v>
      </c>
      <c r="M4405">
        <v>374</v>
      </c>
      <c r="N4405">
        <v>8</v>
      </c>
      <c r="O4405">
        <v>0</v>
      </c>
      <c r="P4405">
        <v>320</v>
      </c>
      <c r="R4405">
        <v>2704609</v>
      </c>
      <c r="S4405" t="s">
        <v>5940</v>
      </c>
      <c r="T4405" t="s">
        <v>5940</v>
      </c>
      <c r="U4405">
        <v>80</v>
      </c>
      <c r="V4405">
        <v>39</v>
      </c>
      <c r="W4405" t="s">
        <v>5940</v>
      </c>
      <c r="X4405">
        <v>248</v>
      </c>
      <c r="Z4405">
        <v>4206751</v>
      </c>
      <c r="AB4405" t="s">
        <v>5940</v>
      </c>
      <c r="AC4405">
        <v>4206751</v>
      </c>
      <c r="AD4405" t="s">
        <v>2109</v>
      </c>
      <c r="AE4405">
        <v>7</v>
      </c>
      <c r="AF4405">
        <v>4206751</v>
      </c>
      <c r="AG4405" t="s">
        <v>2109</v>
      </c>
      <c r="AH4405" t="s">
        <v>5940</v>
      </c>
      <c r="AI4405">
        <v>4206751</v>
      </c>
      <c r="AJ4405" t="s">
        <v>2109</v>
      </c>
      <c r="AK4405">
        <v>180</v>
      </c>
      <c r="AL4405">
        <v>4206751</v>
      </c>
      <c r="AM4405" t="s">
        <v>2109</v>
      </c>
      <c r="AN4405">
        <v>67</v>
      </c>
      <c r="AO4405">
        <v>0</v>
      </c>
      <c r="AP4405">
        <v>4218301</v>
      </c>
      <c r="AQ4405" t="s">
        <v>2274</v>
      </c>
      <c r="AR4405">
        <v>21600</v>
      </c>
    </row>
    <row r="4406" spans="1:44" x14ac:dyDescent="0.25">
      <c r="A4406">
        <v>2704708</v>
      </c>
      <c r="B4406">
        <v>5</v>
      </c>
      <c r="C4406" t="s">
        <v>885</v>
      </c>
      <c r="D4406" t="s">
        <v>5598</v>
      </c>
      <c r="E4406">
        <v>870166</v>
      </c>
      <c r="F4406" t="s">
        <v>5940</v>
      </c>
      <c r="G4406" t="s">
        <v>5940</v>
      </c>
      <c r="H4406" t="s">
        <v>5940</v>
      </c>
      <c r="I4406" t="s">
        <v>5940</v>
      </c>
      <c r="J4406" t="s">
        <v>5940</v>
      </c>
      <c r="K4406">
        <v>1055700</v>
      </c>
      <c r="L4406">
        <v>0</v>
      </c>
      <c r="M4406">
        <v>0</v>
      </c>
      <c r="N4406">
        <v>0</v>
      </c>
      <c r="O4406">
        <v>0</v>
      </c>
      <c r="P4406">
        <v>0</v>
      </c>
      <c r="R4406">
        <v>2704708</v>
      </c>
      <c r="S4406">
        <v>870166</v>
      </c>
      <c r="T4406" t="s">
        <v>5940</v>
      </c>
      <c r="U4406" t="s">
        <v>5940</v>
      </c>
      <c r="V4406" t="s">
        <v>5940</v>
      </c>
      <c r="W4406" t="s">
        <v>5940</v>
      </c>
      <c r="X4406" t="s">
        <v>5940</v>
      </c>
      <c r="Z4406">
        <v>4206801</v>
      </c>
      <c r="AB4406" t="s">
        <v>5940</v>
      </c>
      <c r="AC4406">
        <v>4206801</v>
      </c>
      <c r="AD4406" t="s">
        <v>2110</v>
      </c>
      <c r="AE4406" t="s">
        <v>5940</v>
      </c>
      <c r="AF4406">
        <v>4206801</v>
      </c>
      <c r="AG4406" t="s">
        <v>2110</v>
      </c>
      <c r="AH4406">
        <v>1296</v>
      </c>
      <c r="AI4406">
        <v>4206801</v>
      </c>
      <c r="AJ4406" t="s">
        <v>2110</v>
      </c>
      <c r="AK4406">
        <v>90</v>
      </c>
      <c r="AL4406">
        <v>4206801</v>
      </c>
      <c r="AM4406" t="s">
        <v>2110</v>
      </c>
      <c r="AN4406">
        <v>45</v>
      </c>
      <c r="AO4406">
        <v>0</v>
      </c>
      <c r="AP4406">
        <v>4218350</v>
      </c>
      <c r="AQ4406" t="s">
        <v>2275</v>
      </c>
      <c r="AR4406">
        <v>1752</v>
      </c>
    </row>
    <row r="4407" spans="1:44" x14ac:dyDescent="0.25">
      <c r="A4407">
        <v>2704807</v>
      </c>
      <c r="B4407">
        <v>5</v>
      </c>
      <c r="C4407" t="s">
        <v>885</v>
      </c>
      <c r="D4407" t="s">
        <v>5599</v>
      </c>
      <c r="E4407">
        <v>2750</v>
      </c>
      <c r="F4407" t="s">
        <v>5940</v>
      </c>
      <c r="G4407">
        <v>22</v>
      </c>
      <c r="H4407" t="s">
        <v>5940</v>
      </c>
      <c r="I4407" t="s">
        <v>5940</v>
      </c>
      <c r="J4407">
        <v>9</v>
      </c>
      <c r="K4407">
        <v>7632</v>
      </c>
      <c r="L4407">
        <v>0</v>
      </c>
      <c r="M4407">
        <v>36</v>
      </c>
      <c r="N4407">
        <v>0</v>
      </c>
      <c r="O4407">
        <v>0</v>
      </c>
      <c r="P4407">
        <v>15</v>
      </c>
      <c r="R4407">
        <v>2704807</v>
      </c>
      <c r="S4407">
        <v>2750</v>
      </c>
      <c r="T4407" t="s">
        <v>5940</v>
      </c>
      <c r="U4407">
        <v>22</v>
      </c>
      <c r="V4407" t="s">
        <v>5940</v>
      </c>
      <c r="W4407" t="s">
        <v>5940</v>
      </c>
      <c r="X4407">
        <v>9</v>
      </c>
      <c r="Z4407">
        <v>4206900</v>
      </c>
      <c r="AB4407" t="s">
        <v>5940</v>
      </c>
      <c r="AC4407">
        <v>4206900</v>
      </c>
      <c r="AD4407" t="s">
        <v>2111</v>
      </c>
      <c r="AE4407">
        <v>490</v>
      </c>
      <c r="AF4407">
        <v>4206900</v>
      </c>
      <c r="AG4407" t="s">
        <v>2111</v>
      </c>
      <c r="AH4407">
        <v>450</v>
      </c>
      <c r="AI4407">
        <v>4206900</v>
      </c>
      <c r="AJ4407" t="s">
        <v>2111</v>
      </c>
      <c r="AK4407">
        <v>17</v>
      </c>
      <c r="AL4407">
        <v>4206900</v>
      </c>
      <c r="AM4407" t="s">
        <v>2111</v>
      </c>
      <c r="AN4407" t="s">
        <v>5940</v>
      </c>
      <c r="AO4407">
        <v>0</v>
      </c>
      <c r="AP4407">
        <v>4218400</v>
      </c>
      <c r="AQ4407" t="s">
        <v>2276</v>
      </c>
      <c r="AR4407">
        <v>2448</v>
      </c>
    </row>
    <row r="4408" spans="1:44" x14ac:dyDescent="0.25">
      <c r="A4408">
        <v>2705002</v>
      </c>
      <c r="B4408">
        <v>5</v>
      </c>
      <c r="C4408" t="s">
        <v>885</v>
      </c>
      <c r="D4408" t="s">
        <v>5601</v>
      </c>
      <c r="E4408">
        <v>1935</v>
      </c>
      <c r="F4408" t="s">
        <v>5940</v>
      </c>
      <c r="G4408">
        <v>1152</v>
      </c>
      <c r="H4408">
        <v>192</v>
      </c>
      <c r="I4408" t="s">
        <v>5940</v>
      </c>
      <c r="J4408">
        <v>2615</v>
      </c>
      <c r="K4408">
        <v>2496</v>
      </c>
      <c r="L4408">
        <v>0</v>
      </c>
      <c r="M4408">
        <v>1750</v>
      </c>
      <c r="N4408">
        <v>21</v>
      </c>
      <c r="O4408">
        <v>0</v>
      </c>
      <c r="P4408">
        <v>1477</v>
      </c>
      <c r="R4408">
        <v>2705002</v>
      </c>
      <c r="S4408">
        <v>1935</v>
      </c>
      <c r="T4408" t="s">
        <v>5940</v>
      </c>
      <c r="U4408">
        <v>1152</v>
      </c>
      <c r="V4408">
        <v>192</v>
      </c>
      <c r="W4408" t="s">
        <v>5940</v>
      </c>
      <c r="X4408">
        <v>2615</v>
      </c>
      <c r="Z4408">
        <v>4207007</v>
      </c>
      <c r="AB4408" t="s">
        <v>5940</v>
      </c>
      <c r="AC4408">
        <v>4207007</v>
      </c>
      <c r="AD4408" t="s">
        <v>2112</v>
      </c>
      <c r="AE4408">
        <v>14250</v>
      </c>
      <c r="AF4408">
        <v>4207007</v>
      </c>
      <c r="AG4408" t="s">
        <v>2112</v>
      </c>
      <c r="AH4408">
        <v>3250</v>
      </c>
      <c r="AI4408">
        <v>4207007</v>
      </c>
      <c r="AJ4408" t="s">
        <v>2112</v>
      </c>
      <c r="AK4408">
        <v>5184</v>
      </c>
      <c r="AL4408">
        <v>4207007</v>
      </c>
      <c r="AM4408" t="s">
        <v>2112</v>
      </c>
      <c r="AN4408" t="s">
        <v>5940</v>
      </c>
      <c r="AO4408">
        <v>0</v>
      </c>
      <c r="AP4408">
        <v>4218509</v>
      </c>
      <c r="AQ4408" t="s">
        <v>2277</v>
      </c>
      <c r="AR4408">
        <v>10694</v>
      </c>
    </row>
    <row r="4409" spans="1:44" x14ac:dyDescent="0.25">
      <c r="A4409">
        <v>2705101</v>
      </c>
      <c r="B4409">
        <v>5</v>
      </c>
      <c r="C4409" t="s">
        <v>885</v>
      </c>
      <c r="D4409" t="s">
        <v>5602</v>
      </c>
      <c r="E4409">
        <v>515489</v>
      </c>
      <c r="F4409" t="s">
        <v>5940</v>
      </c>
      <c r="G4409">
        <v>18</v>
      </c>
      <c r="H4409" t="s">
        <v>5940</v>
      </c>
      <c r="I4409">
        <v>46</v>
      </c>
      <c r="J4409">
        <v>6</v>
      </c>
      <c r="K4409">
        <v>585900</v>
      </c>
      <c r="L4409">
        <v>0</v>
      </c>
      <c r="M4409">
        <v>16</v>
      </c>
      <c r="N4409">
        <v>0</v>
      </c>
      <c r="O4409">
        <v>40</v>
      </c>
      <c r="P4409">
        <v>7</v>
      </c>
      <c r="R4409">
        <v>2705101</v>
      </c>
      <c r="S4409">
        <v>515489</v>
      </c>
      <c r="T4409" t="s">
        <v>5940</v>
      </c>
      <c r="U4409">
        <v>18</v>
      </c>
      <c r="V4409" t="s">
        <v>5940</v>
      </c>
      <c r="W4409">
        <v>46</v>
      </c>
      <c r="X4409">
        <v>6</v>
      </c>
      <c r="Z4409">
        <v>4207106</v>
      </c>
      <c r="AB4409" t="s">
        <v>5940</v>
      </c>
      <c r="AC4409">
        <v>4207106</v>
      </c>
      <c r="AD4409" t="s">
        <v>2113</v>
      </c>
      <c r="AE4409">
        <v>19500</v>
      </c>
      <c r="AF4409">
        <v>4207106</v>
      </c>
      <c r="AG4409" t="s">
        <v>2113</v>
      </c>
      <c r="AH4409">
        <v>1500</v>
      </c>
      <c r="AI4409">
        <v>4207106</v>
      </c>
      <c r="AJ4409" t="s">
        <v>2113</v>
      </c>
      <c r="AK4409">
        <v>3</v>
      </c>
      <c r="AL4409">
        <v>4207106</v>
      </c>
      <c r="AM4409" t="s">
        <v>2113</v>
      </c>
      <c r="AN4409" t="s">
        <v>5940</v>
      </c>
      <c r="AO4409">
        <v>0</v>
      </c>
      <c r="AP4409">
        <v>4218608</v>
      </c>
      <c r="AQ4409" t="s">
        <v>2278</v>
      </c>
      <c r="AR4409">
        <v>2520</v>
      </c>
    </row>
    <row r="4410" spans="1:44" x14ac:dyDescent="0.25">
      <c r="A4410">
        <v>2705200</v>
      </c>
      <c r="B4410">
        <v>5</v>
      </c>
      <c r="C4410" t="s">
        <v>885</v>
      </c>
      <c r="D4410" t="s">
        <v>5603</v>
      </c>
      <c r="E4410">
        <v>350450</v>
      </c>
      <c r="F4410" t="s">
        <v>5940</v>
      </c>
      <c r="G4410" t="s">
        <v>5940</v>
      </c>
      <c r="H4410" t="s">
        <v>5940</v>
      </c>
      <c r="I4410" t="s">
        <v>5940</v>
      </c>
      <c r="J4410" t="s">
        <v>5940</v>
      </c>
      <c r="K4410">
        <v>487894</v>
      </c>
      <c r="L4410">
        <v>0</v>
      </c>
      <c r="M4410">
        <v>0</v>
      </c>
      <c r="N4410">
        <v>0</v>
      </c>
      <c r="O4410">
        <v>0</v>
      </c>
      <c r="P4410">
        <v>0</v>
      </c>
      <c r="R4410">
        <v>2705200</v>
      </c>
      <c r="S4410">
        <v>350450</v>
      </c>
      <c r="T4410" t="s">
        <v>5940</v>
      </c>
      <c r="U4410" t="s">
        <v>5940</v>
      </c>
      <c r="V4410" t="s">
        <v>5940</v>
      </c>
      <c r="W4410" t="s">
        <v>5940</v>
      </c>
      <c r="X4410" t="s">
        <v>5940</v>
      </c>
      <c r="Z4410">
        <v>4207205</v>
      </c>
      <c r="AB4410" t="s">
        <v>5940</v>
      </c>
      <c r="AC4410">
        <v>4207205</v>
      </c>
      <c r="AD4410" t="s">
        <v>2114</v>
      </c>
      <c r="AE4410">
        <v>25208</v>
      </c>
      <c r="AF4410">
        <v>4207205</v>
      </c>
      <c r="AG4410" t="s">
        <v>2114</v>
      </c>
      <c r="AH4410">
        <v>44000</v>
      </c>
      <c r="AI4410">
        <v>4207205</v>
      </c>
      <c r="AJ4410" t="s">
        <v>2114</v>
      </c>
      <c r="AK4410">
        <v>219</v>
      </c>
      <c r="AL4410">
        <v>4207205</v>
      </c>
      <c r="AM4410" t="s">
        <v>2114</v>
      </c>
      <c r="AN4410" t="s">
        <v>5940</v>
      </c>
      <c r="AO4410">
        <v>0</v>
      </c>
      <c r="AP4410">
        <v>4218707</v>
      </c>
      <c r="AQ4410" t="s">
        <v>2279</v>
      </c>
      <c r="AR4410">
        <v>1176</v>
      </c>
    </row>
    <row r="4411" spans="1:44" x14ac:dyDescent="0.25">
      <c r="A4411">
        <v>2705309</v>
      </c>
      <c r="B4411">
        <v>5</v>
      </c>
      <c r="C4411" t="s">
        <v>885</v>
      </c>
      <c r="D4411" t="s">
        <v>5604</v>
      </c>
      <c r="E4411" t="s">
        <v>5940</v>
      </c>
      <c r="F4411" t="s">
        <v>5940</v>
      </c>
      <c r="G4411">
        <v>162</v>
      </c>
      <c r="H4411" t="s">
        <v>5940</v>
      </c>
      <c r="I4411" t="s">
        <v>5940</v>
      </c>
      <c r="J4411">
        <v>168</v>
      </c>
      <c r="K4411">
        <v>0</v>
      </c>
      <c r="L4411">
        <v>0</v>
      </c>
      <c r="M4411">
        <v>255</v>
      </c>
      <c r="N4411">
        <v>0</v>
      </c>
      <c r="O4411">
        <v>0</v>
      </c>
      <c r="P4411">
        <v>168</v>
      </c>
      <c r="R4411">
        <v>2705309</v>
      </c>
      <c r="S4411" t="s">
        <v>5940</v>
      </c>
      <c r="T4411" t="s">
        <v>5940</v>
      </c>
      <c r="U4411">
        <v>162</v>
      </c>
      <c r="V4411" t="s">
        <v>5940</v>
      </c>
      <c r="W4411" t="s">
        <v>5940</v>
      </c>
      <c r="X4411">
        <v>168</v>
      </c>
      <c r="Z4411">
        <v>4207304</v>
      </c>
      <c r="AB4411" t="s">
        <v>5940</v>
      </c>
      <c r="AC4411">
        <v>4207304</v>
      </c>
      <c r="AD4411" t="s">
        <v>2115</v>
      </c>
      <c r="AE4411">
        <v>17600</v>
      </c>
      <c r="AF4411">
        <v>4207304</v>
      </c>
      <c r="AG4411" t="s">
        <v>2115</v>
      </c>
      <c r="AH4411">
        <v>1000</v>
      </c>
      <c r="AI4411">
        <v>4207304</v>
      </c>
      <c r="AJ4411" t="s">
        <v>2115</v>
      </c>
      <c r="AK4411">
        <v>36</v>
      </c>
      <c r="AL4411">
        <v>4207304</v>
      </c>
      <c r="AM4411" t="s">
        <v>2115</v>
      </c>
      <c r="AN4411" t="s">
        <v>5940</v>
      </c>
      <c r="AO4411">
        <v>0</v>
      </c>
      <c r="AP4411">
        <v>4218756</v>
      </c>
      <c r="AQ4411" t="s">
        <v>2280</v>
      </c>
      <c r="AR4411">
        <v>6314</v>
      </c>
    </row>
    <row r="4412" spans="1:44" x14ac:dyDescent="0.25">
      <c r="A4412">
        <v>2705408</v>
      </c>
      <c r="B4412">
        <v>5</v>
      </c>
      <c r="C4412" t="s">
        <v>885</v>
      </c>
      <c r="D4412" t="s">
        <v>5605</v>
      </c>
      <c r="E4412" t="s">
        <v>5940</v>
      </c>
      <c r="F4412" t="s">
        <v>5940</v>
      </c>
      <c r="G4412">
        <v>255</v>
      </c>
      <c r="H4412">
        <v>24</v>
      </c>
      <c r="I4412" t="s">
        <v>5940</v>
      </c>
      <c r="J4412">
        <v>255</v>
      </c>
      <c r="K4412">
        <v>0</v>
      </c>
      <c r="L4412">
        <v>0</v>
      </c>
      <c r="M4412">
        <v>455</v>
      </c>
      <c r="N4412">
        <v>8</v>
      </c>
      <c r="O4412">
        <v>0</v>
      </c>
      <c r="P4412">
        <v>345</v>
      </c>
      <c r="R4412">
        <v>2705408</v>
      </c>
      <c r="S4412" t="s">
        <v>5940</v>
      </c>
      <c r="T4412" t="s">
        <v>5940</v>
      </c>
      <c r="U4412">
        <v>255</v>
      </c>
      <c r="V4412">
        <v>24</v>
      </c>
      <c r="W4412" t="s">
        <v>5940</v>
      </c>
      <c r="X4412">
        <v>255</v>
      </c>
      <c r="Z4412">
        <v>4207403</v>
      </c>
      <c r="AB4412" t="s">
        <v>5940</v>
      </c>
      <c r="AC4412">
        <v>4207403</v>
      </c>
      <c r="AD4412" t="s">
        <v>2116</v>
      </c>
      <c r="AE4412" t="s">
        <v>5940</v>
      </c>
      <c r="AF4412">
        <v>4207403</v>
      </c>
      <c r="AG4412" t="s">
        <v>2116</v>
      </c>
      <c r="AH4412" t="s">
        <v>5940</v>
      </c>
      <c r="AI4412">
        <v>4207403</v>
      </c>
      <c r="AJ4412" t="s">
        <v>2116</v>
      </c>
      <c r="AK4412">
        <v>387</v>
      </c>
      <c r="AL4412">
        <v>4207403</v>
      </c>
      <c r="AM4412" t="s">
        <v>2116</v>
      </c>
      <c r="AN4412">
        <v>150</v>
      </c>
      <c r="AO4412">
        <v>0</v>
      </c>
      <c r="AP4412">
        <v>4218806</v>
      </c>
      <c r="AQ4412" t="s">
        <v>2281</v>
      </c>
      <c r="AR4412">
        <v>4080</v>
      </c>
    </row>
    <row r="4413" spans="1:44" x14ac:dyDescent="0.25">
      <c r="A4413">
        <v>2705507</v>
      </c>
      <c r="B4413">
        <v>5</v>
      </c>
      <c r="C4413" t="s">
        <v>885</v>
      </c>
      <c r="D4413" t="s">
        <v>5606</v>
      </c>
      <c r="E4413">
        <v>489205</v>
      </c>
      <c r="F4413" t="s">
        <v>5940</v>
      </c>
      <c r="G4413">
        <v>16</v>
      </c>
      <c r="H4413" t="s">
        <v>5940</v>
      </c>
      <c r="I4413" t="s">
        <v>5940</v>
      </c>
      <c r="J4413">
        <v>30</v>
      </c>
      <c r="K4413">
        <v>678400</v>
      </c>
      <c r="L4413">
        <v>0</v>
      </c>
      <c r="M4413">
        <v>28</v>
      </c>
      <c r="N4413">
        <v>0</v>
      </c>
      <c r="O4413">
        <v>0</v>
      </c>
      <c r="P4413">
        <v>32</v>
      </c>
      <c r="R4413">
        <v>2705507</v>
      </c>
      <c r="S4413">
        <v>489205</v>
      </c>
      <c r="T4413" t="s">
        <v>5940</v>
      </c>
      <c r="U4413">
        <v>16</v>
      </c>
      <c r="V4413" t="s">
        <v>5940</v>
      </c>
      <c r="W4413" t="s">
        <v>5940</v>
      </c>
      <c r="X4413">
        <v>30</v>
      </c>
      <c r="Z4413">
        <v>4207502</v>
      </c>
      <c r="AB4413" t="s">
        <v>5940</v>
      </c>
      <c r="AC4413">
        <v>4207502</v>
      </c>
      <c r="AD4413" t="s">
        <v>2117</v>
      </c>
      <c r="AE4413">
        <v>1625</v>
      </c>
      <c r="AF4413">
        <v>4207502</v>
      </c>
      <c r="AG4413" t="s">
        <v>2117</v>
      </c>
      <c r="AH4413">
        <v>1400</v>
      </c>
      <c r="AI4413">
        <v>4207502</v>
      </c>
      <c r="AJ4413" t="s">
        <v>2117</v>
      </c>
      <c r="AK4413">
        <v>4</v>
      </c>
      <c r="AL4413">
        <v>4207502</v>
      </c>
      <c r="AM4413" t="s">
        <v>2117</v>
      </c>
      <c r="AN4413" t="s">
        <v>5940</v>
      </c>
      <c r="AO4413">
        <v>0</v>
      </c>
      <c r="AP4413">
        <v>4218855</v>
      </c>
      <c r="AQ4413" t="s">
        <v>2282</v>
      </c>
      <c r="AR4413">
        <v>9178</v>
      </c>
    </row>
    <row r="4414" spans="1:44" x14ac:dyDescent="0.25">
      <c r="A4414">
        <v>2705606</v>
      </c>
      <c r="B4414">
        <v>5</v>
      </c>
      <c r="C4414" t="s">
        <v>885</v>
      </c>
      <c r="D4414" t="s">
        <v>5607</v>
      </c>
      <c r="E4414">
        <v>233371</v>
      </c>
      <c r="F4414" t="s">
        <v>5940</v>
      </c>
      <c r="G4414">
        <v>14</v>
      </c>
      <c r="H4414" t="s">
        <v>5940</v>
      </c>
      <c r="I4414" t="s">
        <v>5940</v>
      </c>
      <c r="J4414">
        <v>26</v>
      </c>
      <c r="K4414">
        <v>302400</v>
      </c>
      <c r="L4414">
        <v>0</v>
      </c>
      <c r="M4414">
        <v>18</v>
      </c>
      <c r="N4414">
        <v>0</v>
      </c>
      <c r="O4414">
        <v>0</v>
      </c>
      <c r="P4414">
        <v>28</v>
      </c>
      <c r="R4414">
        <v>2705606</v>
      </c>
      <c r="S4414">
        <v>233371</v>
      </c>
      <c r="T4414" t="s">
        <v>5940</v>
      </c>
      <c r="U4414">
        <v>14</v>
      </c>
      <c r="V4414" t="s">
        <v>5940</v>
      </c>
      <c r="W4414" t="s">
        <v>5940</v>
      </c>
      <c r="X4414">
        <v>26</v>
      </c>
      <c r="Z4414">
        <v>4207577</v>
      </c>
      <c r="AB4414" t="s">
        <v>5940</v>
      </c>
      <c r="AC4414">
        <v>4207577</v>
      </c>
      <c r="AD4414" t="s">
        <v>2118</v>
      </c>
      <c r="AE4414">
        <v>17</v>
      </c>
      <c r="AF4414">
        <v>4207577</v>
      </c>
      <c r="AG4414" t="s">
        <v>2118</v>
      </c>
      <c r="AH4414" t="s">
        <v>5940</v>
      </c>
      <c r="AI4414">
        <v>4207577</v>
      </c>
      <c r="AJ4414" t="s">
        <v>2118</v>
      </c>
      <c r="AK4414">
        <v>270</v>
      </c>
      <c r="AL4414">
        <v>4207577</v>
      </c>
      <c r="AM4414" t="s">
        <v>2118</v>
      </c>
      <c r="AN4414" t="s">
        <v>5940</v>
      </c>
      <c r="AO4414">
        <v>0</v>
      </c>
      <c r="AP4414">
        <v>4218905</v>
      </c>
      <c r="AQ4414" t="s">
        <v>2283</v>
      </c>
      <c r="AR4414">
        <v>1680</v>
      </c>
    </row>
    <row r="4415" spans="1:44" x14ac:dyDescent="0.25">
      <c r="A4415">
        <v>2705705</v>
      </c>
      <c r="B4415">
        <v>5</v>
      </c>
      <c r="C4415" t="s">
        <v>885</v>
      </c>
      <c r="D4415" t="s">
        <v>5608</v>
      </c>
      <c r="E4415" t="s">
        <v>5940</v>
      </c>
      <c r="F4415" t="s">
        <v>5940</v>
      </c>
      <c r="G4415">
        <v>400</v>
      </c>
      <c r="H4415">
        <v>90</v>
      </c>
      <c r="I4415" t="s">
        <v>5940</v>
      </c>
      <c r="J4415">
        <v>480</v>
      </c>
      <c r="K4415">
        <v>0</v>
      </c>
      <c r="L4415">
        <v>0</v>
      </c>
      <c r="M4415">
        <v>530</v>
      </c>
      <c r="N4415">
        <v>9</v>
      </c>
      <c r="O4415">
        <v>0</v>
      </c>
      <c r="P4415">
        <v>573</v>
      </c>
      <c r="R4415">
        <v>2705705</v>
      </c>
      <c r="S4415" t="s">
        <v>5940</v>
      </c>
      <c r="T4415" t="s">
        <v>5940</v>
      </c>
      <c r="U4415">
        <v>400</v>
      </c>
      <c r="V4415">
        <v>90</v>
      </c>
      <c r="W4415" t="s">
        <v>5940</v>
      </c>
      <c r="X4415">
        <v>480</v>
      </c>
      <c r="Z4415">
        <v>4207601</v>
      </c>
      <c r="AB4415" t="s">
        <v>5940</v>
      </c>
      <c r="AC4415">
        <v>4207601</v>
      </c>
      <c r="AD4415" t="s">
        <v>2119</v>
      </c>
      <c r="AE4415" t="s">
        <v>5940</v>
      </c>
      <c r="AF4415">
        <v>4207601</v>
      </c>
      <c r="AG4415" t="s">
        <v>2119</v>
      </c>
      <c r="AH4415">
        <v>2250</v>
      </c>
      <c r="AI4415">
        <v>4207601</v>
      </c>
      <c r="AJ4415" t="s">
        <v>2119</v>
      </c>
      <c r="AK4415">
        <v>206</v>
      </c>
      <c r="AL4415">
        <v>4207601</v>
      </c>
      <c r="AM4415" t="s">
        <v>2119</v>
      </c>
      <c r="AN4415">
        <v>72</v>
      </c>
      <c r="AO4415">
        <v>0</v>
      </c>
      <c r="AP4415">
        <v>4218954</v>
      </c>
      <c r="AQ4415" t="s">
        <v>2284</v>
      </c>
      <c r="AR4415">
        <v>720</v>
      </c>
    </row>
    <row r="4416" spans="1:44" x14ac:dyDescent="0.25">
      <c r="A4416">
        <v>2705804</v>
      </c>
      <c r="B4416">
        <v>5</v>
      </c>
      <c r="C4416" t="s">
        <v>885</v>
      </c>
      <c r="D4416" t="s">
        <v>5609</v>
      </c>
      <c r="E4416" t="s">
        <v>5940</v>
      </c>
      <c r="F4416" t="s">
        <v>5940</v>
      </c>
      <c r="G4416">
        <v>576</v>
      </c>
      <c r="H4416" t="s">
        <v>5940</v>
      </c>
      <c r="I4416" t="s">
        <v>5940</v>
      </c>
      <c r="J4416">
        <v>2149</v>
      </c>
      <c r="K4416">
        <v>0</v>
      </c>
      <c r="L4416">
        <v>0</v>
      </c>
      <c r="M4416">
        <v>1526</v>
      </c>
      <c r="N4416">
        <v>9</v>
      </c>
      <c r="O4416">
        <v>0</v>
      </c>
      <c r="P4416">
        <v>1514</v>
      </c>
      <c r="R4416">
        <v>2705804</v>
      </c>
      <c r="S4416" t="s">
        <v>5940</v>
      </c>
      <c r="T4416" t="s">
        <v>5940</v>
      </c>
      <c r="U4416">
        <v>576</v>
      </c>
      <c r="V4416" t="s">
        <v>5940</v>
      </c>
      <c r="W4416" t="s">
        <v>5940</v>
      </c>
      <c r="X4416">
        <v>2149</v>
      </c>
      <c r="Z4416">
        <v>4207650</v>
      </c>
      <c r="AB4416" t="s">
        <v>5940</v>
      </c>
      <c r="AC4416">
        <v>4207650</v>
      </c>
      <c r="AD4416" t="s">
        <v>2120</v>
      </c>
      <c r="AE4416">
        <v>22</v>
      </c>
      <c r="AF4416">
        <v>4207650</v>
      </c>
      <c r="AG4416" t="s">
        <v>2120</v>
      </c>
      <c r="AH4416" t="s">
        <v>5940</v>
      </c>
      <c r="AI4416">
        <v>4207650</v>
      </c>
      <c r="AJ4416" t="s">
        <v>2120</v>
      </c>
      <c r="AK4416">
        <v>660</v>
      </c>
      <c r="AL4416">
        <v>4207650</v>
      </c>
      <c r="AM4416" t="s">
        <v>2120</v>
      </c>
      <c r="AN4416">
        <v>450</v>
      </c>
      <c r="AO4416">
        <v>0</v>
      </c>
      <c r="AP4416">
        <v>4219002</v>
      </c>
      <c r="AQ4416" t="s">
        <v>2285</v>
      </c>
      <c r="AR4416">
        <v>5520</v>
      </c>
    </row>
    <row r="4417" spans="1:44" x14ac:dyDescent="0.25">
      <c r="A4417">
        <v>2705903</v>
      </c>
      <c r="B4417">
        <v>5</v>
      </c>
      <c r="C4417" t="s">
        <v>885</v>
      </c>
      <c r="D4417" t="s">
        <v>5610</v>
      </c>
      <c r="E4417" t="s">
        <v>5940</v>
      </c>
      <c r="F4417" t="s">
        <v>5940</v>
      </c>
      <c r="G4417">
        <v>176</v>
      </c>
      <c r="H4417" t="s">
        <v>5940</v>
      </c>
      <c r="I4417" t="s">
        <v>5940</v>
      </c>
      <c r="J4417">
        <v>135</v>
      </c>
      <c r="K4417">
        <v>0</v>
      </c>
      <c r="L4417">
        <v>0</v>
      </c>
      <c r="M4417">
        <v>346</v>
      </c>
      <c r="N4417">
        <v>7</v>
      </c>
      <c r="O4417">
        <v>0</v>
      </c>
      <c r="P4417">
        <v>97</v>
      </c>
      <c r="R4417">
        <v>2705903</v>
      </c>
      <c r="S4417" t="s">
        <v>5940</v>
      </c>
      <c r="T4417" t="s">
        <v>5940</v>
      </c>
      <c r="U4417">
        <v>176</v>
      </c>
      <c r="V4417" t="s">
        <v>5940</v>
      </c>
      <c r="W4417" t="s">
        <v>5940</v>
      </c>
      <c r="X4417">
        <v>135</v>
      </c>
      <c r="Z4417">
        <v>4207684</v>
      </c>
      <c r="AB4417" t="s">
        <v>5940</v>
      </c>
      <c r="AC4417">
        <v>4207684</v>
      </c>
      <c r="AD4417" t="s">
        <v>2121</v>
      </c>
      <c r="AE4417">
        <v>12</v>
      </c>
      <c r="AF4417">
        <v>4207684</v>
      </c>
      <c r="AG4417" t="s">
        <v>2121</v>
      </c>
      <c r="AH4417">
        <v>560</v>
      </c>
      <c r="AI4417">
        <v>4207684</v>
      </c>
      <c r="AJ4417" t="s">
        <v>2121</v>
      </c>
      <c r="AK4417">
        <v>118</v>
      </c>
      <c r="AL4417">
        <v>4207684</v>
      </c>
      <c r="AM4417" t="s">
        <v>2121</v>
      </c>
      <c r="AN4417">
        <v>9504</v>
      </c>
      <c r="AO4417">
        <v>0</v>
      </c>
      <c r="AP4417">
        <v>4219101</v>
      </c>
      <c r="AQ4417" t="s">
        <v>2286</v>
      </c>
      <c r="AR4417">
        <v>17475</v>
      </c>
    </row>
    <row r="4418" spans="1:44" x14ac:dyDescent="0.25">
      <c r="A4418">
        <v>2706000</v>
      </c>
      <c r="B4418">
        <v>5</v>
      </c>
      <c r="C4418" t="s">
        <v>885</v>
      </c>
      <c r="D4418" t="s">
        <v>5611</v>
      </c>
      <c r="E4418" t="s">
        <v>5940</v>
      </c>
      <c r="F4418" t="s">
        <v>5940</v>
      </c>
      <c r="G4418">
        <v>800</v>
      </c>
      <c r="H4418">
        <v>40</v>
      </c>
      <c r="I4418" t="s">
        <v>5940</v>
      </c>
      <c r="J4418">
        <v>1013</v>
      </c>
      <c r="K4418">
        <v>0</v>
      </c>
      <c r="L4418">
        <v>0</v>
      </c>
      <c r="M4418">
        <v>774</v>
      </c>
      <c r="N4418">
        <v>4</v>
      </c>
      <c r="O4418">
        <v>0</v>
      </c>
      <c r="P4418">
        <v>984</v>
      </c>
      <c r="R4418">
        <v>2706000</v>
      </c>
      <c r="S4418" t="s">
        <v>5940</v>
      </c>
      <c r="T4418" t="s">
        <v>5940</v>
      </c>
      <c r="U4418">
        <v>800</v>
      </c>
      <c r="V4418">
        <v>40</v>
      </c>
      <c r="W4418" t="s">
        <v>5940</v>
      </c>
      <c r="X4418">
        <v>1013</v>
      </c>
      <c r="Z4418">
        <v>4207700</v>
      </c>
      <c r="AB4418" t="s">
        <v>5940</v>
      </c>
      <c r="AC4418">
        <v>4207700</v>
      </c>
      <c r="AD4418" t="s">
        <v>2122</v>
      </c>
      <c r="AE4418" t="s">
        <v>5940</v>
      </c>
      <c r="AF4418">
        <v>4207700</v>
      </c>
      <c r="AG4418" t="s">
        <v>2122</v>
      </c>
      <c r="AH4418">
        <v>2000</v>
      </c>
      <c r="AI4418">
        <v>4207700</v>
      </c>
      <c r="AJ4418" t="s">
        <v>2122</v>
      </c>
      <c r="AK4418">
        <v>90</v>
      </c>
      <c r="AL4418">
        <v>4207700</v>
      </c>
      <c r="AM4418" t="s">
        <v>2122</v>
      </c>
      <c r="AN4418">
        <v>117</v>
      </c>
      <c r="AO4418">
        <v>0</v>
      </c>
      <c r="AP4418">
        <v>4219150</v>
      </c>
      <c r="AQ4418" t="s">
        <v>2287</v>
      </c>
      <c r="AR4418">
        <v>6615</v>
      </c>
    </row>
    <row r="4419" spans="1:44" x14ac:dyDescent="0.25">
      <c r="A4419">
        <v>2706109</v>
      </c>
      <c r="B4419">
        <v>5</v>
      </c>
      <c r="C4419" t="s">
        <v>885</v>
      </c>
      <c r="D4419" t="s">
        <v>5612</v>
      </c>
      <c r="E4419" t="s">
        <v>5940</v>
      </c>
      <c r="F4419" t="s">
        <v>5940</v>
      </c>
      <c r="G4419">
        <v>240</v>
      </c>
      <c r="H4419">
        <v>728</v>
      </c>
      <c r="I4419" t="s">
        <v>5940</v>
      </c>
      <c r="J4419">
        <v>238</v>
      </c>
      <c r="K4419">
        <v>0</v>
      </c>
      <c r="L4419">
        <v>0</v>
      </c>
      <c r="M4419">
        <v>475</v>
      </c>
      <c r="N4419">
        <v>153</v>
      </c>
      <c r="O4419">
        <v>0</v>
      </c>
      <c r="P4419">
        <v>313</v>
      </c>
      <c r="R4419">
        <v>2706109</v>
      </c>
      <c r="S4419" t="s">
        <v>5940</v>
      </c>
      <c r="T4419" t="s">
        <v>5940</v>
      </c>
      <c r="U4419">
        <v>240</v>
      </c>
      <c r="V4419">
        <v>728</v>
      </c>
      <c r="W4419" t="s">
        <v>5940</v>
      </c>
      <c r="X4419">
        <v>238</v>
      </c>
      <c r="Z4419">
        <v>4207759</v>
      </c>
      <c r="AB4419" t="s">
        <v>5940</v>
      </c>
      <c r="AC4419">
        <v>4207759</v>
      </c>
      <c r="AD4419" t="s">
        <v>2123</v>
      </c>
      <c r="AE4419" t="s">
        <v>5940</v>
      </c>
      <c r="AF4419">
        <v>4207759</v>
      </c>
      <c r="AG4419" t="s">
        <v>2123</v>
      </c>
      <c r="AH4419">
        <v>4840</v>
      </c>
      <c r="AI4419">
        <v>4207759</v>
      </c>
      <c r="AJ4419" t="s">
        <v>2123</v>
      </c>
      <c r="AK4419">
        <v>66</v>
      </c>
      <c r="AL4419">
        <v>4207759</v>
      </c>
      <c r="AM4419" t="s">
        <v>2123</v>
      </c>
      <c r="AN4419">
        <v>2220</v>
      </c>
      <c r="AO4419">
        <v>0</v>
      </c>
      <c r="AP4419">
        <v>4219176</v>
      </c>
      <c r="AQ4419" t="s">
        <v>2288</v>
      </c>
      <c r="AR4419">
        <v>3120</v>
      </c>
    </row>
    <row r="4420" spans="1:44" x14ac:dyDescent="0.25">
      <c r="A4420">
        <v>2706208</v>
      </c>
      <c r="B4420">
        <v>5</v>
      </c>
      <c r="C4420" t="s">
        <v>885</v>
      </c>
      <c r="D4420" t="s">
        <v>5613</v>
      </c>
      <c r="E4420" t="s">
        <v>5940</v>
      </c>
      <c r="F4420" t="s">
        <v>5940</v>
      </c>
      <c r="G4420">
        <v>200</v>
      </c>
      <c r="H4420">
        <v>45</v>
      </c>
      <c r="I4420" t="s">
        <v>5940</v>
      </c>
      <c r="J4420">
        <v>368</v>
      </c>
      <c r="K4420">
        <v>0</v>
      </c>
      <c r="L4420">
        <v>0</v>
      </c>
      <c r="M4420">
        <v>234</v>
      </c>
      <c r="N4420">
        <v>11</v>
      </c>
      <c r="O4420">
        <v>0</v>
      </c>
      <c r="P4420">
        <v>170</v>
      </c>
      <c r="R4420">
        <v>2706208</v>
      </c>
      <c r="S4420" t="s">
        <v>5940</v>
      </c>
      <c r="T4420" t="s">
        <v>5940</v>
      </c>
      <c r="U4420">
        <v>200</v>
      </c>
      <c r="V4420">
        <v>45</v>
      </c>
      <c r="W4420" t="s">
        <v>5940</v>
      </c>
      <c r="X4420">
        <v>368</v>
      </c>
      <c r="Z4420">
        <v>4207809</v>
      </c>
      <c r="AB4420" t="s">
        <v>5940</v>
      </c>
      <c r="AC4420">
        <v>4207809</v>
      </c>
      <c r="AD4420" t="s">
        <v>2124</v>
      </c>
      <c r="AE4420">
        <v>30</v>
      </c>
      <c r="AF4420">
        <v>4207809</v>
      </c>
      <c r="AG4420" t="s">
        <v>2124</v>
      </c>
      <c r="AH4420">
        <v>2880</v>
      </c>
      <c r="AI4420">
        <v>4207809</v>
      </c>
      <c r="AJ4420" t="s">
        <v>2124</v>
      </c>
      <c r="AK4420">
        <v>90</v>
      </c>
      <c r="AL4420">
        <v>4207809</v>
      </c>
      <c r="AM4420" t="s">
        <v>2124</v>
      </c>
      <c r="AN4420">
        <v>3162</v>
      </c>
      <c r="AO4420">
        <v>0</v>
      </c>
      <c r="AP4420">
        <v>4219200</v>
      </c>
      <c r="AQ4420" t="s">
        <v>2289</v>
      </c>
      <c r="AR4420">
        <v>6255</v>
      </c>
    </row>
    <row r="4421" spans="1:44" x14ac:dyDescent="0.25">
      <c r="A4421">
        <v>2706307</v>
      </c>
      <c r="B4421">
        <v>5</v>
      </c>
      <c r="C4421" t="s">
        <v>885</v>
      </c>
      <c r="D4421" t="s">
        <v>5614</v>
      </c>
      <c r="E4421" t="s">
        <v>5940</v>
      </c>
      <c r="F4421" t="s">
        <v>5940</v>
      </c>
      <c r="G4421">
        <v>2160</v>
      </c>
      <c r="H4421">
        <v>11</v>
      </c>
      <c r="I4421" t="s">
        <v>5940</v>
      </c>
      <c r="J4421">
        <v>1381</v>
      </c>
      <c r="K4421">
        <v>0</v>
      </c>
      <c r="L4421">
        <v>0</v>
      </c>
      <c r="M4421">
        <v>2080</v>
      </c>
      <c r="N4421">
        <v>6</v>
      </c>
      <c r="O4421">
        <v>0</v>
      </c>
      <c r="P4421">
        <v>1371</v>
      </c>
      <c r="R4421">
        <v>2706307</v>
      </c>
      <c r="S4421" t="s">
        <v>5940</v>
      </c>
      <c r="T4421" t="s">
        <v>5940</v>
      </c>
      <c r="U4421">
        <v>2160</v>
      </c>
      <c r="V4421">
        <v>11</v>
      </c>
      <c r="W4421" t="s">
        <v>5940</v>
      </c>
      <c r="X4421">
        <v>1381</v>
      </c>
      <c r="Z4421">
        <v>4207858</v>
      </c>
      <c r="AB4421" t="s">
        <v>5940</v>
      </c>
      <c r="AC4421">
        <v>4207858</v>
      </c>
      <c r="AD4421" t="s">
        <v>2125</v>
      </c>
      <c r="AE4421">
        <v>5</v>
      </c>
      <c r="AF4421">
        <v>4207858</v>
      </c>
      <c r="AG4421" t="s">
        <v>2125</v>
      </c>
      <c r="AH4421">
        <v>800</v>
      </c>
      <c r="AI4421">
        <v>4207858</v>
      </c>
      <c r="AJ4421" t="s">
        <v>2125</v>
      </c>
      <c r="AK4421">
        <v>78</v>
      </c>
      <c r="AL4421">
        <v>4207858</v>
      </c>
      <c r="AM4421" t="s">
        <v>2125</v>
      </c>
      <c r="AN4421">
        <v>120</v>
      </c>
      <c r="AO4421">
        <v>0</v>
      </c>
      <c r="AP4421">
        <v>4219309</v>
      </c>
      <c r="AQ4421" t="s">
        <v>2290</v>
      </c>
      <c r="AR4421">
        <v>25482</v>
      </c>
    </row>
    <row r="4422" spans="1:44" x14ac:dyDescent="0.25">
      <c r="A4422">
        <v>2706406</v>
      </c>
      <c r="B4422">
        <v>5</v>
      </c>
      <c r="C4422" t="s">
        <v>885</v>
      </c>
      <c r="D4422" t="s">
        <v>5615</v>
      </c>
      <c r="E4422" t="s">
        <v>5940</v>
      </c>
      <c r="F4422" t="s">
        <v>5940</v>
      </c>
      <c r="G4422">
        <v>1440</v>
      </c>
      <c r="H4422">
        <v>81</v>
      </c>
      <c r="I4422" t="s">
        <v>5940</v>
      </c>
      <c r="J4422">
        <v>1980</v>
      </c>
      <c r="K4422">
        <v>0</v>
      </c>
      <c r="L4422">
        <v>0</v>
      </c>
      <c r="M4422">
        <v>1700</v>
      </c>
      <c r="N4422">
        <v>16</v>
      </c>
      <c r="O4422">
        <v>0</v>
      </c>
      <c r="P4422">
        <v>920</v>
      </c>
      <c r="R4422">
        <v>2706406</v>
      </c>
      <c r="S4422" t="s">
        <v>5940</v>
      </c>
      <c r="T4422" t="s">
        <v>5940</v>
      </c>
      <c r="U4422">
        <v>1440</v>
      </c>
      <c r="V4422">
        <v>81</v>
      </c>
      <c r="W4422" t="s">
        <v>5940</v>
      </c>
      <c r="X4422">
        <v>1980</v>
      </c>
      <c r="Z4422">
        <v>4207908</v>
      </c>
      <c r="AB4422" t="s">
        <v>5940</v>
      </c>
      <c r="AC4422">
        <v>4207908</v>
      </c>
      <c r="AD4422" t="s">
        <v>2126</v>
      </c>
      <c r="AE4422">
        <v>30</v>
      </c>
      <c r="AF4422">
        <v>4207908</v>
      </c>
      <c r="AG4422" t="s">
        <v>2126</v>
      </c>
      <c r="AH4422" t="s">
        <v>5940</v>
      </c>
      <c r="AI4422">
        <v>4207908</v>
      </c>
      <c r="AJ4422" t="s">
        <v>2126</v>
      </c>
      <c r="AK4422">
        <v>1854</v>
      </c>
      <c r="AL4422">
        <v>4207908</v>
      </c>
      <c r="AM4422" t="s">
        <v>2126</v>
      </c>
      <c r="AN4422">
        <v>27236</v>
      </c>
      <c r="AO4422">
        <v>0</v>
      </c>
      <c r="AP4422">
        <v>4219358</v>
      </c>
      <c r="AQ4422" t="s">
        <v>2291</v>
      </c>
      <c r="AR4422">
        <v>4305</v>
      </c>
    </row>
    <row r="4423" spans="1:44" x14ac:dyDescent="0.25">
      <c r="A4423">
        <v>2706422</v>
      </c>
      <c r="B4423">
        <v>5</v>
      </c>
      <c r="C4423" t="s">
        <v>885</v>
      </c>
      <c r="D4423" t="s">
        <v>5616</v>
      </c>
      <c r="E4423" t="s">
        <v>5940</v>
      </c>
      <c r="F4423" t="s">
        <v>5940</v>
      </c>
      <c r="G4423">
        <v>990</v>
      </c>
      <c r="H4423">
        <v>96</v>
      </c>
      <c r="I4423" t="s">
        <v>5940</v>
      </c>
      <c r="J4423">
        <v>2352</v>
      </c>
      <c r="K4423">
        <v>450</v>
      </c>
      <c r="L4423">
        <v>0</v>
      </c>
      <c r="M4423">
        <v>1700</v>
      </c>
      <c r="N4423">
        <v>32</v>
      </c>
      <c r="O4423">
        <v>0</v>
      </c>
      <c r="P4423">
        <v>1734</v>
      </c>
      <c r="R4423">
        <v>2706422</v>
      </c>
      <c r="S4423" t="s">
        <v>5940</v>
      </c>
      <c r="T4423" t="s">
        <v>5940</v>
      </c>
      <c r="U4423">
        <v>990</v>
      </c>
      <c r="V4423">
        <v>96</v>
      </c>
      <c r="W4423" t="s">
        <v>5940</v>
      </c>
      <c r="X4423">
        <v>2352</v>
      </c>
      <c r="Z4423">
        <v>4208005</v>
      </c>
      <c r="AB4423" t="s">
        <v>5940</v>
      </c>
      <c r="AC4423">
        <v>4208005</v>
      </c>
      <c r="AD4423" t="s">
        <v>2127</v>
      </c>
      <c r="AE4423">
        <v>27</v>
      </c>
      <c r="AF4423">
        <v>4208005</v>
      </c>
      <c r="AG4423" t="s">
        <v>2127</v>
      </c>
      <c r="AH4423">
        <v>4200</v>
      </c>
      <c r="AI4423">
        <v>4208005</v>
      </c>
      <c r="AJ4423" t="s">
        <v>2127</v>
      </c>
      <c r="AK4423">
        <v>60</v>
      </c>
      <c r="AL4423">
        <v>4208005</v>
      </c>
      <c r="AM4423" t="s">
        <v>2127</v>
      </c>
      <c r="AN4423">
        <v>21</v>
      </c>
      <c r="AO4423">
        <v>0</v>
      </c>
      <c r="AP4423">
        <v>4219408</v>
      </c>
      <c r="AQ4423" t="s">
        <v>2292</v>
      </c>
      <c r="AR4423">
        <v>3036</v>
      </c>
    </row>
    <row r="4424" spans="1:44" x14ac:dyDescent="0.25">
      <c r="A4424">
        <v>2706448</v>
      </c>
      <c r="B4424">
        <v>5</v>
      </c>
      <c r="C4424" t="s">
        <v>885</v>
      </c>
      <c r="D4424" t="s">
        <v>5617</v>
      </c>
      <c r="E4424">
        <v>89293</v>
      </c>
      <c r="F4424" t="s">
        <v>5940</v>
      </c>
      <c r="G4424" t="s">
        <v>5940</v>
      </c>
      <c r="H4424" t="s">
        <v>5940</v>
      </c>
      <c r="I4424" t="s">
        <v>5940</v>
      </c>
      <c r="J4424">
        <v>10</v>
      </c>
      <c r="K4424">
        <v>123510</v>
      </c>
      <c r="L4424">
        <v>0</v>
      </c>
      <c r="M4424">
        <v>0</v>
      </c>
      <c r="N4424">
        <v>0</v>
      </c>
      <c r="O4424">
        <v>0</v>
      </c>
      <c r="P4424">
        <v>6</v>
      </c>
      <c r="R4424">
        <v>2706448</v>
      </c>
      <c r="S4424">
        <v>89293</v>
      </c>
      <c r="T4424" t="s">
        <v>5940</v>
      </c>
      <c r="U4424" t="s">
        <v>5940</v>
      </c>
      <c r="V4424" t="s">
        <v>5940</v>
      </c>
      <c r="W4424" t="s">
        <v>5940</v>
      </c>
      <c r="X4424">
        <v>10</v>
      </c>
      <c r="Z4424">
        <v>4208104</v>
      </c>
      <c r="AB4424" t="s">
        <v>5940</v>
      </c>
      <c r="AC4424">
        <v>4208104</v>
      </c>
      <c r="AD4424" t="s">
        <v>2128</v>
      </c>
      <c r="AE4424">
        <v>30</v>
      </c>
      <c r="AF4424">
        <v>4208104</v>
      </c>
      <c r="AG4424" t="s">
        <v>2128</v>
      </c>
      <c r="AH4424" t="s">
        <v>5940</v>
      </c>
      <c r="AI4424">
        <v>4208104</v>
      </c>
      <c r="AJ4424" t="s">
        <v>2128</v>
      </c>
      <c r="AK4424">
        <v>2508</v>
      </c>
      <c r="AL4424">
        <v>4208104</v>
      </c>
      <c r="AM4424" t="s">
        <v>2128</v>
      </c>
      <c r="AN4424">
        <v>24102</v>
      </c>
      <c r="AO4424">
        <v>0</v>
      </c>
      <c r="AP4424">
        <v>4219507</v>
      </c>
      <c r="AQ4424" t="s">
        <v>2293</v>
      </c>
      <c r="AR4424">
        <v>36400</v>
      </c>
    </row>
    <row r="4425" spans="1:44" x14ac:dyDescent="0.25">
      <c r="A4425">
        <v>2706505</v>
      </c>
      <c r="B4425">
        <v>5</v>
      </c>
      <c r="C4425" t="s">
        <v>885</v>
      </c>
      <c r="D4425" t="s">
        <v>5618</v>
      </c>
      <c r="E4425">
        <v>469679</v>
      </c>
      <c r="F4425" t="s">
        <v>5940</v>
      </c>
      <c r="G4425">
        <v>12</v>
      </c>
      <c r="H4425" t="s">
        <v>5940</v>
      </c>
      <c r="I4425">
        <v>4</v>
      </c>
      <c r="J4425">
        <v>18</v>
      </c>
      <c r="K4425">
        <v>511500</v>
      </c>
      <c r="L4425">
        <v>0</v>
      </c>
      <c r="M4425">
        <v>10</v>
      </c>
      <c r="N4425">
        <v>0</v>
      </c>
      <c r="O4425">
        <v>4</v>
      </c>
      <c r="P4425">
        <v>14</v>
      </c>
      <c r="R4425">
        <v>2706505</v>
      </c>
      <c r="S4425">
        <v>469679</v>
      </c>
      <c r="T4425" t="s">
        <v>5940</v>
      </c>
      <c r="U4425">
        <v>12</v>
      </c>
      <c r="V4425" t="s">
        <v>5940</v>
      </c>
      <c r="W4425">
        <v>4</v>
      </c>
      <c r="X4425">
        <v>18</v>
      </c>
      <c r="Z4425">
        <v>4208203</v>
      </c>
      <c r="AB4425" t="s">
        <v>5940</v>
      </c>
      <c r="AC4425">
        <v>4208203</v>
      </c>
      <c r="AD4425" t="s">
        <v>2129</v>
      </c>
      <c r="AE4425">
        <v>15410</v>
      </c>
      <c r="AF4425">
        <v>4208203</v>
      </c>
      <c r="AG4425" t="s">
        <v>2129</v>
      </c>
      <c r="AH4425">
        <v>200</v>
      </c>
      <c r="AI4425">
        <v>4208203</v>
      </c>
      <c r="AJ4425" t="s">
        <v>2129</v>
      </c>
      <c r="AK4425" t="s">
        <v>5940</v>
      </c>
      <c r="AL4425">
        <v>4208203</v>
      </c>
      <c r="AM4425" t="s">
        <v>2129</v>
      </c>
      <c r="AN4425" t="s">
        <v>5940</v>
      </c>
      <c r="AO4425">
        <v>0</v>
      </c>
      <c r="AP4425">
        <v>4219606</v>
      </c>
      <c r="AQ4425" t="s">
        <v>2294</v>
      </c>
      <c r="AR4425">
        <v>14025</v>
      </c>
    </row>
    <row r="4426" spans="1:44" x14ac:dyDescent="0.25">
      <c r="A4426">
        <v>2706604</v>
      </c>
      <c r="B4426">
        <v>5</v>
      </c>
      <c r="C4426" t="s">
        <v>885</v>
      </c>
      <c r="D4426" t="s">
        <v>5619</v>
      </c>
      <c r="E4426" t="s">
        <v>5940</v>
      </c>
      <c r="F4426" t="s">
        <v>5940</v>
      </c>
      <c r="G4426">
        <v>27</v>
      </c>
      <c r="H4426" t="s">
        <v>5940</v>
      </c>
      <c r="I4426" t="s">
        <v>5940</v>
      </c>
      <c r="J4426">
        <v>11</v>
      </c>
      <c r="K4426">
        <v>0</v>
      </c>
      <c r="L4426">
        <v>0</v>
      </c>
      <c r="M4426">
        <v>66</v>
      </c>
      <c r="N4426">
        <v>0</v>
      </c>
      <c r="O4426">
        <v>0</v>
      </c>
      <c r="P4426">
        <v>18</v>
      </c>
      <c r="R4426">
        <v>2706604</v>
      </c>
      <c r="S4426" t="s">
        <v>5940</v>
      </c>
      <c r="T4426" t="s">
        <v>5940</v>
      </c>
      <c r="U4426">
        <v>27</v>
      </c>
      <c r="V4426" t="s">
        <v>5940</v>
      </c>
      <c r="W4426" t="s">
        <v>5940</v>
      </c>
      <c r="X4426">
        <v>11</v>
      </c>
      <c r="Z4426">
        <v>4208302</v>
      </c>
      <c r="AB4426" t="s">
        <v>5940</v>
      </c>
      <c r="AC4426">
        <v>4208302</v>
      </c>
      <c r="AD4426" t="s">
        <v>2130</v>
      </c>
      <c r="AE4426">
        <v>1800</v>
      </c>
      <c r="AF4426">
        <v>4208302</v>
      </c>
      <c r="AG4426" t="s">
        <v>2130</v>
      </c>
      <c r="AH4426" t="s">
        <v>5940</v>
      </c>
      <c r="AI4426">
        <v>4208302</v>
      </c>
      <c r="AJ4426" t="s">
        <v>2130</v>
      </c>
      <c r="AK4426" t="s">
        <v>5940</v>
      </c>
      <c r="AL4426">
        <v>4208302</v>
      </c>
      <c r="AM4426" t="s">
        <v>2130</v>
      </c>
      <c r="AN4426" t="s">
        <v>5940</v>
      </c>
      <c r="AO4426">
        <v>0</v>
      </c>
      <c r="AP4426">
        <v>4219705</v>
      </c>
      <c r="AQ4426" t="s">
        <v>2295</v>
      </c>
      <c r="AR4426">
        <v>25010</v>
      </c>
    </row>
    <row r="4427" spans="1:44" x14ac:dyDescent="0.25">
      <c r="A4427">
        <v>2706703</v>
      </c>
      <c r="B4427">
        <v>5</v>
      </c>
      <c r="C4427" t="s">
        <v>885</v>
      </c>
      <c r="D4427" t="s">
        <v>5620</v>
      </c>
      <c r="E4427">
        <v>1050000</v>
      </c>
      <c r="F4427" t="s">
        <v>5940</v>
      </c>
      <c r="G4427">
        <v>228</v>
      </c>
      <c r="H4427" t="s">
        <v>5940</v>
      </c>
      <c r="I4427">
        <v>600</v>
      </c>
      <c r="J4427">
        <v>324</v>
      </c>
      <c r="K4427">
        <v>1221300</v>
      </c>
      <c r="L4427">
        <v>0</v>
      </c>
      <c r="M4427">
        <v>264</v>
      </c>
      <c r="N4427">
        <v>0</v>
      </c>
      <c r="O4427">
        <v>727</v>
      </c>
      <c r="P4427">
        <v>146</v>
      </c>
      <c r="R4427">
        <v>2706703</v>
      </c>
      <c r="S4427">
        <v>1050000</v>
      </c>
      <c r="T4427" t="s">
        <v>5940</v>
      </c>
      <c r="U4427">
        <v>228</v>
      </c>
      <c r="V4427" t="s">
        <v>5940</v>
      </c>
      <c r="W4427">
        <v>600</v>
      </c>
      <c r="X4427">
        <v>324</v>
      </c>
      <c r="Z4427">
        <v>4208401</v>
      </c>
      <c r="AB4427" t="s">
        <v>5940</v>
      </c>
      <c r="AC4427">
        <v>4208401</v>
      </c>
      <c r="AD4427" t="s">
        <v>2131</v>
      </c>
      <c r="AE4427">
        <v>15</v>
      </c>
      <c r="AF4427">
        <v>4208401</v>
      </c>
      <c r="AG4427" t="s">
        <v>2131</v>
      </c>
      <c r="AH4427">
        <v>24010</v>
      </c>
      <c r="AI4427">
        <v>4208401</v>
      </c>
      <c r="AJ4427" t="s">
        <v>2131</v>
      </c>
      <c r="AK4427">
        <v>240</v>
      </c>
      <c r="AL4427">
        <v>4208401</v>
      </c>
      <c r="AM4427" t="s">
        <v>2131</v>
      </c>
      <c r="AN4427">
        <v>1080</v>
      </c>
      <c r="AO4427">
        <v>0</v>
      </c>
      <c r="AP4427">
        <v>4219853</v>
      </c>
      <c r="AQ4427" t="s">
        <v>2296</v>
      </c>
      <c r="AR4427">
        <v>5940</v>
      </c>
    </row>
    <row r="4428" spans="1:44" x14ac:dyDescent="0.25">
      <c r="A4428">
        <v>2706802</v>
      </c>
      <c r="B4428">
        <v>5</v>
      </c>
      <c r="C4428" t="s">
        <v>885</v>
      </c>
      <c r="D4428" t="s">
        <v>5621</v>
      </c>
      <c r="E4428" t="s">
        <v>5940</v>
      </c>
      <c r="F4428" t="s">
        <v>5940</v>
      </c>
      <c r="G4428">
        <v>0</v>
      </c>
      <c r="H4428" t="s">
        <v>5940</v>
      </c>
      <c r="I4428">
        <v>672</v>
      </c>
      <c r="J4428" t="s">
        <v>5940</v>
      </c>
      <c r="K4428">
        <v>0</v>
      </c>
      <c r="L4428">
        <v>0</v>
      </c>
      <c r="M4428">
        <v>0</v>
      </c>
      <c r="N4428">
        <v>0</v>
      </c>
      <c r="O4428">
        <v>77</v>
      </c>
      <c r="P4428">
        <v>0</v>
      </c>
      <c r="R4428">
        <v>2706802</v>
      </c>
      <c r="S4428" t="s">
        <v>5940</v>
      </c>
      <c r="T4428" t="s">
        <v>5940</v>
      </c>
      <c r="U4428">
        <v>0</v>
      </c>
      <c r="V4428" t="s">
        <v>5940</v>
      </c>
      <c r="W4428">
        <v>672</v>
      </c>
      <c r="X4428" t="s">
        <v>5940</v>
      </c>
      <c r="Z4428">
        <v>4208450</v>
      </c>
      <c r="AB4428" t="s">
        <v>5940</v>
      </c>
      <c r="AC4428">
        <v>4208450</v>
      </c>
      <c r="AD4428" t="s">
        <v>2132</v>
      </c>
      <c r="AE4428">
        <v>372</v>
      </c>
      <c r="AF4428">
        <v>4208450</v>
      </c>
      <c r="AG4428" t="s">
        <v>2132</v>
      </c>
      <c r="AH4428" t="s">
        <v>5940</v>
      </c>
      <c r="AI4428">
        <v>4208450</v>
      </c>
      <c r="AJ4428" t="s">
        <v>2132</v>
      </c>
      <c r="AK4428" t="s">
        <v>5940</v>
      </c>
      <c r="AL4428">
        <v>4208450</v>
      </c>
      <c r="AM4428" t="s">
        <v>2132</v>
      </c>
      <c r="AN4428" t="s">
        <v>5940</v>
      </c>
      <c r="AO4428">
        <v>0</v>
      </c>
      <c r="AP4428">
        <v>4300034</v>
      </c>
      <c r="AQ4428" t="s">
        <v>2297</v>
      </c>
      <c r="AR4428">
        <v>360</v>
      </c>
    </row>
    <row r="4429" spans="1:44" x14ac:dyDescent="0.25">
      <c r="A4429">
        <v>2706901</v>
      </c>
      <c r="B4429">
        <v>5</v>
      </c>
      <c r="C4429" t="s">
        <v>885</v>
      </c>
      <c r="D4429" t="s">
        <v>5622</v>
      </c>
      <c r="E4429">
        <v>423495</v>
      </c>
      <c r="F4429" t="s">
        <v>5940</v>
      </c>
      <c r="G4429" t="s">
        <v>5940</v>
      </c>
      <c r="H4429" t="s">
        <v>5940</v>
      </c>
      <c r="I4429" t="s">
        <v>5940</v>
      </c>
      <c r="J4429" t="s">
        <v>5940</v>
      </c>
      <c r="K4429">
        <v>504000</v>
      </c>
      <c r="L4429">
        <v>0</v>
      </c>
      <c r="M4429">
        <v>0</v>
      </c>
      <c r="N4429">
        <v>0</v>
      </c>
      <c r="O4429">
        <v>0</v>
      </c>
      <c r="P4429">
        <v>0</v>
      </c>
      <c r="R4429">
        <v>2706901</v>
      </c>
      <c r="S4429">
        <v>423495</v>
      </c>
      <c r="T4429" t="s">
        <v>5940</v>
      </c>
      <c r="U4429" t="s">
        <v>5940</v>
      </c>
      <c r="V4429" t="s">
        <v>5940</v>
      </c>
      <c r="W4429" t="s">
        <v>5940</v>
      </c>
      <c r="X4429" t="s">
        <v>5940</v>
      </c>
      <c r="Z4429">
        <v>4208500</v>
      </c>
      <c r="AB4429" t="s">
        <v>5940</v>
      </c>
      <c r="AC4429">
        <v>4208500</v>
      </c>
      <c r="AD4429" t="s">
        <v>2133</v>
      </c>
      <c r="AE4429">
        <v>6</v>
      </c>
      <c r="AF4429">
        <v>4208500</v>
      </c>
      <c r="AG4429" t="s">
        <v>2133</v>
      </c>
      <c r="AH4429" t="s">
        <v>5940</v>
      </c>
      <c r="AI4429">
        <v>4208500</v>
      </c>
      <c r="AJ4429" t="s">
        <v>2133</v>
      </c>
      <c r="AK4429">
        <v>753</v>
      </c>
      <c r="AL4429">
        <v>4208500</v>
      </c>
      <c r="AM4429" t="s">
        <v>2133</v>
      </c>
      <c r="AN4429">
        <v>500</v>
      </c>
      <c r="AO4429">
        <v>0</v>
      </c>
      <c r="AP4429">
        <v>4300059</v>
      </c>
      <c r="AQ4429" t="s">
        <v>2298</v>
      </c>
      <c r="AR4429">
        <v>2250</v>
      </c>
    </row>
    <row r="4430" spans="1:44" x14ac:dyDescent="0.25">
      <c r="A4430">
        <v>2707008</v>
      </c>
      <c r="B4430">
        <v>5</v>
      </c>
      <c r="C4430" t="s">
        <v>885</v>
      </c>
      <c r="D4430" t="s">
        <v>5623</v>
      </c>
      <c r="E4430">
        <v>34200</v>
      </c>
      <c r="F4430" t="s">
        <v>5940</v>
      </c>
      <c r="G4430">
        <v>12</v>
      </c>
      <c r="H4430" t="s">
        <v>5940</v>
      </c>
      <c r="I4430" t="s">
        <v>5940</v>
      </c>
      <c r="J4430">
        <v>12</v>
      </c>
      <c r="K4430">
        <v>46900</v>
      </c>
      <c r="L4430">
        <v>0</v>
      </c>
      <c r="M4430">
        <v>24</v>
      </c>
      <c r="N4430">
        <v>0</v>
      </c>
      <c r="O4430">
        <v>0</v>
      </c>
      <c r="P4430">
        <v>15</v>
      </c>
      <c r="R4430">
        <v>2707008</v>
      </c>
      <c r="S4430">
        <v>34200</v>
      </c>
      <c r="T4430" t="s">
        <v>5940</v>
      </c>
      <c r="U4430">
        <v>12</v>
      </c>
      <c r="V4430" t="s">
        <v>5940</v>
      </c>
      <c r="W4430" t="s">
        <v>5940</v>
      </c>
      <c r="X4430">
        <v>12</v>
      </c>
      <c r="Z4430">
        <v>4208609</v>
      </c>
      <c r="AB4430" t="s">
        <v>5940</v>
      </c>
      <c r="AC4430">
        <v>4208609</v>
      </c>
      <c r="AD4430" t="s">
        <v>2134</v>
      </c>
      <c r="AE4430" t="s">
        <v>5940</v>
      </c>
      <c r="AF4430">
        <v>4208609</v>
      </c>
      <c r="AG4430" t="s">
        <v>2134</v>
      </c>
      <c r="AH4430">
        <v>210</v>
      </c>
      <c r="AI4430">
        <v>4208609</v>
      </c>
      <c r="AJ4430" t="s">
        <v>2134</v>
      </c>
      <c r="AK4430">
        <v>90</v>
      </c>
      <c r="AL4430">
        <v>4208609</v>
      </c>
      <c r="AM4430" t="s">
        <v>2134</v>
      </c>
      <c r="AN4430">
        <v>48</v>
      </c>
      <c r="AO4430">
        <v>0</v>
      </c>
      <c r="AP4430">
        <v>4300109</v>
      </c>
      <c r="AQ4430" t="s">
        <v>2299</v>
      </c>
      <c r="AR4430">
        <v>1800</v>
      </c>
    </row>
    <row r="4431" spans="1:44" x14ac:dyDescent="0.25">
      <c r="A4431">
        <v>2707107</v>
      </c>
      <c r="B4431">
        <v>5</v>
      </c>
      <c r="C4431" t="s">
        <v>885</v>
      </c>
      <c r="D4431" t="s">
        <v>5624</v>
      </c>
      <c r="E4431" t="s">
        <v>5940</v>
      </c>
      <c r="F4431" t="s">
        <v>5940</v>
      </c>
      <c r="G4431">
        <v>768</v>
      </c>
      <c r="H4431" t="s">
        <v>5940</v>
      </c>
      <c r="I4431" t="s">
        <v>5940</v>
      </c>
      <c r="J4431">
        <v>2331</v>
      </c>
      <c r="K4431">
        <v>0</v>
      </c>
      <c r="L4431">
        <v>0</v>
      </c>
      <c r="M4431">
        <v>1587</v>
      </c>
      <c r="N4431">
        <v>13</v>
      </c>
      <c r="O4431">
        <v>0</v>
      </c>
      <c r="P4431">
        <v>1730</v>
      </c>
      <c r="R4431">
        <v>2707107</v>
      </c>
      <c r="S4431" t="s">
        <v>5940</v>
      </c>
      <c r="T4431" t="s">
        <v>5940</v>
      </c>
      <c r="U4431">
        <v>768</v>
      </c>
      <c r="V4431" t="s">
        <v>5940</v>
      </c>
      <c r="W4431" t="s">
        <v>5940</v>
      </c>
      <c r="X4431">
        <v>2331</v>
      </c>
      <c r="Z4431">
        <v>4208708</v>
      </c>
      <c r="AB4431" t="s">
        <v>5940</v>
      </c>
      <c r="AC4431">
        <v>4208708</v>
      </c>
      <c r="AD4431" t="s">
        <v>2135</v>
      </c>
      <c r="AE4431">
        <v>38122</v>
      </c>
      <c r="AF4431">
        <v>4208708</v>
      </c>
      <c r="AG4431" t="s">
        <v>2135</v>
      </c>
      <c r="AH4431">
        <v>3920</v>
      </c>
      <c r="AI4431">
        <v>4208708</v>
      </c>
      <c r="AJ4431" t="s">
        <v>2135</v>
      </c>
      <c r="AK4431">
        <v>160</v>
      </c>
      <c r="AL4431">
        <v>4208708</v>
      </c>
      <c r="AM4431" t="s">
        <v>2135</v>
      </c>
      <c r="AN4431" t="s">
        <v>5940</v>
      </c>
      <c r="AO4431">
        <v>0</v>
      </c>
      <c r="AP4431">
        <v>4300208</v>
      </c>
      <c r="AQ4431" t="s">
        <v>2300</v>
      </c>
      <c r="AR4431">
        <v>2629</v>
      </c>
    </row>
    <row r="4432" spans="1:44" x14ac:dyDescent="0.25">
      <c r="A4432">
        <v>2707206</v>
      </c>
      <c r="B4432">
        <v>5</v>
      </c>
      <c r="C4432" t="s">
        <v>885</v>
      </c>
      <c r="D4432" t="s">
        <v>5625</v>
      </c>
      <c r="E4432" t="s">
        <v>5940</v>
      </c>
      <c r="F4432" t="s">
        <v>5940</v>
      </c>
      <c r="G4432">
        <v>250</v>
      </c>
      <c r="H4432">
        <v>69</v>
      </c>
      <c r="I4432" t="s">
        <v>5940</v>
      </c>
      <c r="J4432">
        <v>248</v>
      </c>
      <c r="K4432">
        <v>0</v>
      </c>
      <c r="L4432">
        <v>0</v>
      </c>
      <c r="M4432">
        <v>660</v>
      </c>
      <c r="N4432">
        <v>20</v>
      </c>
      <c r="O4432">
        <v>0</v>
      </c>
      <c r="P4432">
        <v>364</v>
      </c>
      <c r="R4432">
        <v>2707206</v>
      </c>
      <c r="S4432" t="s">
        <v>5940</v>
      </c>
      <c r="T4432" t="s">
        <v>5940</v>
      </c>
      <c r="U4432">
        <v>250</v>
      </c>
      <c r="V4432">
        <v>69</v>
      </c>
      <c r="W4432" t="s">
        <v>5940</v>
      </c>
      <c r="X4432">
        <v>248</v>
      </c>
      <c r="Z4432">
        <v>4208807</v>
      </c>
      <c r="AB4432" t="s">
        <v>5940</v>
      </c>
      <c r="AC4432">
        <v>4208807</v>
      </c>
      <c r="AD4432" t="s">
        <v>2136</v>
      </c>
      <c r="AE4432">
        <v>28740</v>
      </c>
      <c r="AF4432">
        <v>4208807</v>
      </c>
      <c r="AG4432" t="s">
        <v>2136</v>
      </c>
      <c r="AH4432">
        <v>1500</v>
      </c>
      <c r="AI4432">
        <v>4208807</v>
      </c>
      <c r="AJ4432" t="s">
        <v>2136</v>
      </c>
      <c r="AK4432">
        <v>96</v>
      </c>
      <c r="AL4432">
        <v>4208807</v>
      </c>
      <c r="AM4432" t="s">
        <v>2136</v>
      </c>
      <c r="AN4432" t="s">
        <v>5940</v>
      </c>
      <c r="AO4432">
        <v>0</v>
      </c>
      <c r="AP4432">
        <v>4300307</v>
      </c>
      <c r="AQ4432" t="s">
        <v>2301</v>
      </c>
      <c r="AR4432">
        <v>2808</v>
      </c>
    </row>
    <row r="4433" spans="1:44" x14ac:dyDescent="0.25">
      <c r="A4433">
        <v>2707305</v>
      </c>
      <c r="B4433">
        <v>5</v>
      </c>
      <c r="C4433" t="s">
        <v>885</v>
      </c>
      <c r="D4433" t="s">
        <v>5626</v>
      </c>
      <c r="E4433">
        <v>526512</v>
      </c>
      <c r="F4433" t="s">
        <v>5940</v>
      </c>
      <c r="G4433">
        <v>35</v>
      </c>
      <c r="H4433" t="s">
        <v>5940</v>
      </c>
      <c r="I4433">
        <v>240</v>
      </c>
      <c r="J4433">
        <v>15</v>
      </c>
      <c r="K4433">
        <v>585000</v>
      </c>
      <c r="L4433">
        <v>0</v>
      </c>
      <c r="M4433">
        <v>50</v>
      </c>
      <c r="N4433">
        <v>0</v>
      </c>
      <c r="O4433">
        <v>100</v>
      </c>
      <c r="P4433">
        <v>17</v>
      </c>
      <c r="R4433">
        <v>2707305</v>
      </c>
      <c r="S4433">
        <v>526512</v>
      </c>
      <c r="T4433" t="s">
        <v>5940</v>
      </c>
      <c r="U4433">
        <v>35</v>
      </c>
      <c r="V4433" t="s">
        <v>5940</v>
      </c>
      <c r="W4433">
        <v>240</v>
      </c>
      <c r="X4433">
        <v>15</v>
      </c>
      <c r="Z4433">
        <v>4208906</v>
      </c>
      <c r="AB4433" t="s">
        <v>5940</v>
      </c>
      <c r="AC4433">
        <v>4208906</v>
      </c>
      <c r="AD4433" t="s">
        <v>2137</v>
      </c>
      <c r="AE4433">
        <v>8600</v>
      </c>
      <c r="AF4433">
        <v>4208906</v>
      </c>
      <c r="AG4433" t="s">
        <v>2137</v>
      </c>
      <c r="AH4433">
        <v>4080</v>
      </c>
      <c r="AI4433">
        <v>4208906</v>
      </c>
      <c r="AJ4433" t="s">
        <v>2137</v>
      </c>
      <c r="AK4433" t="s">
        <v>5940</v>
      </c>
      <c r="AL4433">
        <v>4208906</v>
      </c>
      <c r="AM4433" t="s">
        <v>2137</v>
      </c>
      <c r="AN4433" t="s">
        <v>5940</v>
      </c>
      <c r="AO4433">
        <v>0</v>
      </c>
      <c r="AP4433">
        <v>4300406</v>
      </c>
      <c r="AQ4433" t="s">
        <v>2302</v>
      </c>
      <c r="AR4433">
        <v>7296</v>
      </c>
    </row>
    <row r="4434" spans="1:44" x14ac:dyDescent="0.25">
      <c r="A4434">
        <v>2707404</v>
      </c>
      <c r="B4434">
        <v>5</v>
      </c>
      <c r="C4434" t="s">
        <v>885</v>
      </c>
      <c r="D4434" t="s">
        <v>5627</v>
      </c>
      <c r="E4434">
        <v>115780</v>
      </c>
      <c r="F4434" t="s">
        <v>5940</v>
      </c>
      <c r="G4434">
        <v>20</v>
      </c>
      <c r="H4434" t="s">
        <v>5940</v>
      </c>
      <c r="I4434">
        <v>10</v>
      </c>
      <c r="J4434">
        <v>20</v>
      </c>
      <c r="K4434">
        <v>120600</v>
      </c>
      <c r="L4434">
        <v>0</v>
      </c>
      <c r="M4434">
        <v>21</v>
      </c>
      <c r="N4434">
        <v>0</v>
      </c>
      <c r="O4434">
        <v>8</v>
      </c>
      <c r="P4434">
        <v>11</v>
      </c>
      <c r="R4434">
        <v>2707404</v>
      </c>
      <c r="S4434">
        <v>115780</v>
      </c>
      <c r="T4434" t="s">
        <v>5940</v>
      </c>
      <c r="U4434">
        <v>20</v>
      </c>
      <c r="V4434" t="s">
        <v>5940</v>
      </c>
      <c r="W4434">
        <v>10</v>
      </c>
      <c r="X4434">
        <v>20</v>
      </c>
      <c r="Z4434">
        <v>4208955</v>
      </c>
      <c r="AB4434" t="s">
        <v>5940</v>
      </c>
      <c r="AC4434">
        <v>4208955</v>
      </c>
      <c r="AD4434" t="s">
        <v>2138</v>
      </c>
      <c r="AE4434">
        <v>4</v>
      </c>
      <c r="AF4434">
        <v>4208955</v>
      </c>
      <c r="AG4434" t="s">
        <v>2138</v>
      </c>
      <c r="AH4434">
        <v>640</v>
      </c>
      <c r="AI4434">
        <v>4208955</v>
      </c>
      <c r="AJ4434" t="s">
        <v>2138</v>
      </c>
      <c r="AK4434">
        <v>81</v>
      </c>
      <c r="AL4434">
        <v>4208955</v>
      </c>
      <c r="AM4434" t="s">
        <v>2138</v>
      </c>
      <c r="AN4434">
        <v>252</v>
      </c>
      <c r="AO4434">
        <v>0</v>
      </c>
      <c r="AP4434">
        <v>4300455</v>
      </c>
      <c r="AQ4434" t="s">
        <v>2303</v>
      </c>
      <c r="AR4434">
        <v>1416</v>
      </c>
    </row>
    <row r="4435" spans="1:44" x14ac:dyDescent="0.25">
      <c r="A4435">
        <v>2707503</v>
      </c>
      <c r="B4435">
        <v>5</v>
      </c>
      <c r="C4435" t="s">
        <v>885</v>
      </c>
      <c r="D4435" t="s">
        <v>5628</v>
      </c>
      <c r="E4435">
        <v>14478</v>
      </c>
      <c r="F4435" t="s">
        <v>5940</v>
      </c>
      <c r="G4435">
        <v>93</v>
      </c>
      <c r="H4435" t="s">
        <v>5940</v>
      </c>
      <c r="I4435">
        <v>4323</v>
      </c>
      <c r="J4435">
        <v>106</v>
      </c>
      <c r="K4435">
        <v>13500</v>
      </c>
      <c r="L4435">
        <v>0</v>
      </c>
      <c r="M4435">
        <v>139</v>
      </c>
      <c r="N4435">
        <v>0</v>
      </c>
      <c r="O4435">
        <v>5277</v>
      </c>
      <c r="P4435">
        <v>68</v>
      </c>
      <c r="R4435">
        <v>2707503</v>
      </c>
      <c r="S4435">
        <v>14478</v>
      </c>
      <c r="T4435" t="s">
        <v>5940</v>
      </c>
      <c r="U4435">
        <v>93</v>
      </c>
      <c r="V4435" t="s">
        <v>5940</v>
      </c>
      <c r="W4435">
        <v>4323</v>
      </c>
      <c r="X4435">
        <v>106</v>
      </c>
      <c r="Z4435">
        <v>4209003</v>
      </c>
      <c r="AB4435" t="s">
        <v>5940</v>
      </c>
      <c r="AC4435">
        <v>4209003</v>
      </c>
      <c r="AD4435" t="s">
        <v>2139</v>
      </c>
      <c r="AE4435" t="s">
        <v>5940</v>
      </c>
      <c r="AF4435">
        <v>4209003</v>
      </c>
      <c r="AG4435" t="s">
        <v>2139</v>
      </c>
      <c r="AH4435">
        <v>320</v>
      </c>
      <c r="AI4435">
        <v>4209003</v>
      </c>
      <c r="AJ4435" t="s">
        <v>2139</v>
      </c>
      <c r="AK4435">
        <v>65</v>
      </c>
      <c r="AL4435">
        <v>4209003</v>
      </c>
      <c r="AM4435" t="s">
        <v>2139</v>
      </c>
      <c r="AN4435">
        <v>45</v>
      </c>
      <c r="AO4435">
        <v>0</v>
      </c>
      <c r="AP4435">
        <v>4300471</v>
      </c>
      <c r="AQ4435" t="s">
        <v>2304</v>
      </c>
      <c r="AR4435">
        <v>3780</v>
      </c>
    </row>
    <row r="4436" spans="1:44" x14ac:dyDescent="0.25">
      <c r="A4436">
        <v>2707602</v>
      </c>
      <c r="B4436">
        <v>5</v>
      </c>
      <c r="C4436" t="s">
        <v>885</v>
      </c>
      <c r="D4436" t="s">
        <v>5629</v>
      </c>
      <c r="E4436" t="s">
        <v>5940</v>
      </c>
      <c r="F4436" t="s">
        <v>5940</v>
      </c>
      <c r="G4436">
        <v>21</v>
      </c>
      <c r="H4436" t="s">
        <v>5940</v>
      </c>
      <c r="I4436" t="s">
        <v>5940</v>
      </c>
      <c r="J4436">
        <v>16</v>
      </c>
      <c r="K4436">
        <v>0</v>
      </c>
      <c r="L4436">
        <v>0</v>
      </c>
      <c r="M4436">
        <v>96</v>
      </c>
      <c r="N4436">
        <v>0</v>
      </c>
      <c r="O4436">
        <v>0</v>
      </c>
      <c r="P4436">
        <v>17</v>
      </c>
      <c r="R4436">
        <v>2707602</v>
      </c>
      <c r="S4436" t="s">
        <v>5940</v>
      </c>
      <c r="T4436" t="s">
        <v>5940</v>
      </c>
      <c r="U4436">
        <v>21</v>
      </c>
      <c r="V4436" t="s">
        <v>5940</v>
      </c>
      <c r="W4436" t="s">
        <v>5940</v>
      </c>
      <c r="X4436">
        <v>16</v>
      </c>
      <c r="Z4436">
        <v>4209102</v>
      </c>
      <c r="AB4436" t="s">
        <v>5940</v>
      </c>
      <c r="AC4436">
        <v>4209102</v>
      </c>
      <c r="AD4436" t="s">
        <v>2140</v>
      </c>
      <c r="AE4436">
        <v>22500</v>
      </c>
      <c r="AF4436">
        <v>4209102</v>
      </c>
      <c r="AG4436" t="s">
        <v>2140</v>
      </c>
      <c r="AH4436">
        <v>4000</v>
      </c>
      <c r="AI4436">
        <v>4209102</v>
      </c>
      <c r="AJ4436" t="s">
        <v>2140</v>
      </c>
      <c r="AK4436" t="s">
        <v>5940</v>
      </c>
      <c r="AL4436">
        <v>4209102</v>
      </c>
      <c r="AM4436" t="s">
        <v>2140</v>
      </c>
      <c r="AN4436" t="s">
        <v>5940</v>
      </c>
      <c r="AO4436">
        <v>0</v>
      </c>
      <c r="AP4436">
        <v>4300505</v>
      </c>
      <c r="AQ4436" t="s">
        <v>2305</v>
      </c>
      <c r="AR4436">
        <v>6993</v>
      </c>
    </row>
    <row r="4437" spans="1:44" x14ac:dyDescent="0.25">
      <c r="A4437">
        <v>2707701</v>
      </c>
      <c r="B4437">
        <v>5</v>
      </c>
      <c r="C4437" t="s">
        <v>885</v>
      </c>
      <c r="D4437" t="s">
        <v>5630</v>
      </c>
      <c r="E4437">
        <v>780000</v>
      </c>
      <c r="F4437" t="s">
        <v>5940</v>
      </c>
      <c r="G4437">
        <v>0</v>
      </c>
      <c r="H4437" t="s">
        <v>5940</v>
      </c>
      <c r="I4437" t="s">
        <v>5940</v>
      </c>
      <c r="J4437" t="s">
        <v>5940</v>
      </c>
      <c r="K4437">
        <v>1083300</v>
      </c>
      <c r="L4437">
        <v>0</v>
      </c>
      <c r="M4437">
        <v>0</v>
      </c>
      <c r="N4437">
        <v>0</v>
      </c>
      <c r="O4437">
        <v>0</v>
      </c>
      <c r="P4437">
        <v>0</v>
      </c>
      <c r="R4437">
        <v>2707701</v>
      </c>
      <c r="S4437">
        <v>780000</v>
      </c>
      <c r="T4437" t="s">
        <v>5940</v>
      </c>
      <c r="U4437">
        <v>0</v>
      </c>
      <c r="V4437" t="s">
        <v>5940</v>
      </c>
      <c r="W4437" t="s">
        <v>5940</v>
      </c>
      <c r="X4437" t="s">
        <v>5940</v>
      </c>
      <c r="Z4437">
        <v>4209151</v>
      </c>
      <c r="AB4437" t="s">
        <v>5940</v>
      </c>
      <c r="AC4437">
        <v>4209151</v>
      </c>
      <c r="AD4437" t="s">
        <v>2141</v>
      </c>
      <c r="AE4437">
        <v>8</v>
      </c>
      <c r="AF4437">
        <v>4209151</v>
      </c>
      <c r="AG4437" t="s">
        <v>2141</v>
      </c>
      <c r="AH4437">
        <v>450</v>
      </c>
      <c r="AI4437">
        <v>4209151</v>
      </c>
      <c r="AJ4437" t="s">
        <v>2141</v>
      </c>
      <c r="AK4437">
        <v>18</v>
      </c>
      <c r="AL4437">
        <v>4209151</v>
      </c>
      <c r="AM4437" t="s">
        <v>2141</v>
      </c>
      <c r="AN4437" t="s">
        <v>5940</v>
      </c>
      <c r="AO4437">
        <v>0</v>
      </c>
      <c r="AP4437">
        <v>4300554</v>
      </c>
      <c r="AQ4437" t="s">
        <v>2306</v>
      </c>
      <c r="AR4437">
        <v>600</v>
      </c>
    </row>
    <row r="4438" spans="1:44" x14ac:dyDescent="0.25">
      <c r="A4438">
        <v>2707800</v>
      </c>
      <c r="B4438">
        <v>5</v>
      </c>
      <c r="C4438" t="s">
        <v>885</v>
      </c>
      <c r="D4438" t="s">
        <v>5631</v>
      </c>
      <c r="E4438">
        <v>503028</v>
      </c>
      <c r="F4438" t="s">
        <v>5940</v>
      </c>
      <c r="G4438">
        <v>12</v>
      </c>
      <c r="H4438" t="s">
        <v>5940</v>
      </c>
      <c r="I4438" t="s">
        <v>5940</v>
      </c>
      <c r="J4438">
        <v>12</v>
      </c>
      <c r="K4438">
        <v>569250</v>
      </c>
      <c r="L4438">
        <v>0</v>
      </c>
      <c r="M4438">
        <v>5</v>
      </c>
      <c r="N4438">
        <v>0</v>
      </c>
      <c r="O4438">
        <v>0</v>
      </c>
      <c r="P4438">
        <v>5</v>
      </c>
      <c r="R4438">
        <v>2707800</v>
      </c>
      <c r="S4438">
        <v>503028</v>
      </c>
      <c r="T4438" t="s">
        <v>5940</v>
      </c>
      <c r="U4438">
        <v>12</v>
      </c>
      <c r="V4438" t="s">
        <v>5940</v>
      </c>
      <c r="W4438" t="s">
        <v>5940</v>
      </c>
      <c r="X4438">
        <v>12</v>
      </c>
      <c r="Z4438">
        <v>4209177</v>
      </c>
      <c r="AB4438" t="s">
        <v>5940</v>
      </c>
      <c r="AC4438">
        <v>4209177</v>
      </c>
      <c r="AD4438" t="s">
        <v>2142</v>
      </c>
      <c r="AE4438">
        <v>7</v>
      </c>
      <c r="AF4438">
        <v>4209177</v>
      </c>
      <c r="AG4438" t="s">
        <v>2142</v>
      </c>
      <c r="AH4438">
        <v>450</v>
      </c>
      <c r="AI4438">
        <v>4209177</v>
      </c>
      <c r="AJ4438" t="s">
        <v>2142</v>
      </c>
      <c r="AK4438">
        <v>89</v>
      </c>
      <c r="AL4438">
        <v>4209177</v>
      </c>
      <c r="AM4438" t="s">
        <v>2142</v>
      </c>
      <c r="AN4438">
        <v>960</v>
      </c>
      <c r="AO4438">
        <v>0</v>
      </c>
      <c r="AP4438">
        <v>4300570</v>
      </c>
      <c r="AQ4438" t="s">
        <v>2307</v>
      </c>
      <c r="AR4438">
        <v>113</v>
      </c>
    </row>
    <row r="4439" spans="1:44" x14ac:dyDescent="0.25">
      <c r="A4439">
        <v>2707909</v>
      </c>
      <c r="B4439">
        <v>5</v>
      </c>
      <c r="C4439" t="s">
        <v>885</v>
      </c>
      <c r="D4439" t="s">
        <v>5632</v>
      </c>
      <c r="E4439">
        <v>100903</v>
      </c>
      <c r="F4439" t="s">
        <v>5940</v>
      </c>
      <c r="G4439" t="s">
        <v>5940</v>
      </c>
      <c r="H4439" t="s">
        <v>5940</v>
      </c>
      <c r="I4439" t="s">
        <v>5940</v>
      </c>
      <c r="J4439" t="s">
        <v>5940</v>
      </c>
      <c r="K4439">
        <v>120060</v>
      </c>
      <c r="L4439">
        <v>0</v>
      </c>
      <c r="M4439">
        <v>0</v>
      </c>
      <c r="N4439">
        <v>0</v>
      </c>
      <c r="O4439">
        <v>0</v>
      </c>
      <c r="P4439">
        <v>0</v>
      </c>
      <c r="R4439">
        <v>2707909</v>
      </c>
      <c r="S4439">
        <v>100903</v>
      </c>
      <c r="T4439" t="s">
        <v>5940</v>
      </c>
      <c r="U4439" t="s">
        <v>5940</v>
      </c>
      <c r="V4439" t="s">
        <v>5940</v>
      </c>
      <c r="W4439" t="s">
        <v>5940</v>
      </c>
      <c r="X4439" t="s">
        <v>5940</v>
      </c>
      <c r="Z4439">
        <v>4209201</v>
      </c>
      <c r="AB4439" t="s">
        <v>5940</v>
      </c>
      <c r="AC4439">
        <v>4209201</v>
      </c>
      <c r="AD4439" t="s">
        <v>2143</v>
      </c>
      <c r="AE4439" t="s">
        <v>5940</v>
      </c>
      <c r="AF4439">
        <v>4209201</v>
      </c>
      <c r="AG4439" t="s">
        <v>2143</v>
      </c>
      <c r="AH4439">
        <v>622</v>
      </c>
      <c r="AI4439">
        <v>4209201</v>
      </c>
      <c r="AJ4439" t="s">
        <v>2143</v>
      </c>
      <c r="AK4439" t="s">
        <v>5940</v>
      </c>
      <c r="AL4439">
        <v>4209201</v>
      </c>
      <c r="AM4439" t="s">
        <v>2143</v>
      </c>
      <c r="AN4439">
        <v>30</v>
      </c>
      <c r="AO4439">
        <v>0</v>
      </c>
      <c r="AP4439">
        <v>4300604</v>
      </c>
      <c r="AQ4439" t="s">
        <v>2308</v>
      </c>
      <c r="AR4439">
        <v>13</v>
      </c>
    </row>
    <row r="4440" spans="1:44" x14ac:dyDescent="0.25">
      <c r="A4440">
        <v>2708006</v>
      </c>
      <c r="B4440">
        <v>5</v>
      </c>
      <c r="C4440" t="s">
        <v>885</v>
      </c>
      <c r="D4440" t="s">
        <v>5633</v>
      </c>
      <c r="E4440" t="s">
        <v>5940</v>
      </c>
      <c r="F4440" t="s">
        <v>5940</v>
      </c>
      <c r="G4440">
        <v>1640</v>
      </c>
      <c r="H4440">
        <v>37</v>
      </c>
      <c r="I4440" t="s">
        <v>5940</v>
      </c>
      <c r="J4440">
        <v>2050</v>
      </c>
      <c r="K4440">
        <v>0</v>
      </c>
      <c r="L4440">
        <v>0</v>
      </c>
      <c r="M4440">
        <v>2394</v>
      </c>
      <c r="N4440">
        <v>30</v>
      </c>
      <c r="O4440">
        <v>0</v>
      </c>
      <c r="P4440">
        <v>1687</v>
      </c>
      <c r="R4440">
        <v>2708006</v>
      </c>
      <c r="S4440" t="s">
        <v>5940</v>
      </c>
      <c r="T4440" t="s">
        <v>5940</v>
      </c>
      <c r="U4440">
        <v>1640</v>
      </c>
      <c r="V4440">
        <v>37</v>
      </c>
      <c r="W4440" t="s">
        <v>5940</v>
      </c>
      <c r="X4440">
        <v>2050</v>
      </c>
      <c r="Z4440">
        <v>4209300</v>
      </c>
      <c r="AB4440" t="s">
        <v>5940</v>
      </c>
      <c r="AC4440">
        <v>4209300</v>
      </c>
      <c r="AD4440" t="s">
        <v>2144</v>
      </c>
      <c r="AE4440">
        <v>42</v>
      </c>
      <c r="AF4440">
        <v>4209300</v>
      </c>
      <c r="AG4440" t="s">
        <v>2144</v>
      </c>
      <c r="AH4440" t="s">
        <v>5940</v>
      </c>
      <c r="AI4440">
        <v>4209300</v>
      </c>
      <c r="AJ4440" t="s">
        <v>2144</v>
      </c>
      <c r="AK4440">
        <v>1890</v>
      </c>
      <c r="AL4440">
        <v>4209300</v>
      </c>
      <c r="AM4440" t="s">
        <v>2144</v>
      </c>
      <c r="AN4440">
        <v>2700</v>
      </c>
      <c r="AO4440">
        <v>0</v>
      </c>
      <c r="AP4440">
        <v>4300638</v>
      </c>
      <c r="AQ4440" t="s">
        <v>2309</v>
      </c>
      <c r="AR4440">
        <v>600</v>
      </c>
    </row>
    <row r="4441" spans="1:44" x14ac:dyDescent="0.25">
      <c r="A4441">
        <v>2708105</v>
      </c>
      <c r="B4441">
        <v>5</v>
      </c>
      <c r="C4441" t="s">
        <v>885</v>
      </c>
      <c r="D4441" t="s">
        <v>5634</v>
      </c>
      <c r="E4441">
        <v>8258</v>
      </c>
      <c r="F4441" t="s">
        <v>5940</v>
      </c>
      <c r="G4441">
        <v>256</v>
      </c>
      <c r="H4441" t="s">
        <v>5940</v>
      </c>
      <c r="I4441" t="s">
        <v>5940</v>
      </c>
      <c r="J4441">
        <v>148</v>
      </c>
      <c r="K4441">
        <v>9112</v>
      </c>
      <c r="L4441">
        <v>0</v>
      </c>
      <c r="M4441">
        <v>48</v>
      </c>
      <c r="N4441">
        <v>0</v>
      </c>
      <c r="O4441">
        <v>0</v>
      </c>
      <c r="P4441">
        <v>151</v>
      </c>
      <c r="R4441">
        <v>2708105</v>
      </c>
      <c r="S4441">
        <v>8258</v>
      </c>
      <c r="T4441" t="s">
        <v>5940</v>
      </c>
      <c r="U4441">
        <v>256</v>
      </c>
      <c r="V4441" t="s">
        <v>5940</v>
      </c>
      <c r="W4441" t="s">
        <v>5940</v>
      </c>
      <c r="X4441">
        <v>148</v>
      </c>
      <c r="Z4441">
        <v>4209409</v>
      </c>
      <c r="AB4441" t="s">
        <v>5940</v>
      </c>
      <c r="AC4441">
        <v>4209409</v>
      </c>
      <c r="AD4441" t="s">
        <v>2145</v>
      </c>
      <c r="AE4441">
        <v>5180</v>
      </c>
      <c r="AF4441">
        <v>4209409</v>
      </c>
      <c r="AG4441" t="s">
        <v>2145</v>
      </c>
      <c r="AH4441">
        <v>4000</v>
      </c>
      <c r="AI4441">
        <v>4209409</v>
      </c>
      <c r="AJ4441" t="s">
        <v>2145</v>
      </c>
      <c r="AK4441">
        <v>18</v>
      </c>
      <c r="AL4441">
        <v>4209409</v>
      </c>
      <c r="AM4441" t="s">
        <v>2145</v>
      </c>
      <c r="AN4441" t="s">
        <v>5940</v>
      </c>
      <c r="AO4441">
        <v>0</v>
      </c>
      <c r="AP4441">
        <v>4300646</v>
      </c>
      <c r="AQ4441" t="s">
        <v>2310</v>
      </c>
      <c r="AR4441">
        <v>2430</v>
      </c>
    </row>
    <row r="4442" spans="1:44" x14ac:dyDescent="0.25">
      <c r="A4442">
        <v>2708204</v>
      </c>
      <c r="B4442">
        <v>5</v>
      </c>
      <c r="C4442" t="s">
        <v>885</v>
      </c>
      <c r="D4442" t="s">
        <v>5635</v>
      </c>
      <c r="E4442" t="s">
        <v>5940</v>
      </c>
      <c r="F4442" t="s">
        <v>5940</v>
      </c>
      <c r="G4442">
        <v>76</v>
      </c>
      <c r="H4442" t="s">
        <v>5940</v>
      </c>
      <c r="I4442" t="s">
        <v>5940</v>
      </c>
      <c r="J4442">
        <v>66</v>
      </c>
      <c r="K4442">
        <v>0</v>
      </c>
      <c r="L4442">
        <v>0</v>
      </c>
      <c r="M4442">
        <v>196</v>
      </c>
      <c r="N4442">
        <v>2</v>
      </c>
      <c r="O4442">
        <v>0</v>
      </c>
      <c r="P4442">
        <v>55</v>
      </c>
      <c r="R4442">
        <v>2708204</v>
      </c>
      <c r="S4442" t="s">
        <v>5940</v>
      </c>
      <c r="T4442" t="s">
        <v>5940</v>
      </c>
      <c r="U4442">
        <v>76</v>
      </c>
      <c r="V4442" t="s">
        <v>5940</v>
      </c>
      <c r="W4442" t="s">
        <v>5940</v>
      </c>
      <c r="X4442">
        <v>66</v>
      </c>
      <c r="Z4442">
        <v>4209458</v>
      </c>
      <c r="AB4442" t="s">
        <v>5940</v>
      </c>
      <c r="AC4442">
        <v>4209458</v>
      </c>
      <c r="AD4442" t="s">
        <v>2146</v>
      </c>
      <c r="AE4442" t="s">
        <v>5940</v>
      </c>
      <c r="AF4442">
        <v>4209458</v>
      </c>
      <c r="AG4442" t="s">
        <v>2146</v>
      </c>
      <c r="AH4442">
        <v>175</v>
      </c>
      <c r="AI4442">
        <v>4209458</v>
      </c>
      <c r="AJ4442" t="s">
        <v>2146</v>
      </c>
      <c r="AK4442">
        <v>32</v>
      </c>
      <c r="AL4442">
        <v>4209458</v>
      </c>
      <c r="AM4442" t="s">
        <v>2146</v>
      </c>
      <c r="AN4442">
        <v>3006</v>
      </c>
      <c r="AO4442">
        <v>0</v>
      </c>
      <c r="AP4442">
        <v>4300661</v>
      </c>
      <c r="AQ4442" t="s">
        <v>2311</v>
      </c>
      <c r="AR4442">
        <v>768</v>
      </c>
    </row>
    <row r="4443" spans="1:44" x14ac:dyDescent="0.25">
      <c r="A4443">
        <v>2708303</v>
      </c>
      <c r="B4443">
        <v>5</v>
      </c>
      <c r="C4443" t="s">
        <v>885</v>
      </c>
      <c r="D4443" t="s">
        <v>5636</v>
      </c>
      <c r="E4443">
        <v>636188</v>
      </c>
      <c r="F4443" t="s">
        <v>5940</v>
      </c>
      <c r="G4443">
        <v>63</v>
      </c>
      <c r="H4443" t="s">
        <v>5940</v>
      </c>
      <c r="I4443" t="s">
        <v>5940</v>
      </c>
      <c r="J4443">
        <v>32</v>
      </c>
      <c r="K4443">
        <v>754000</v>
      </c>
      <c r="L4443">
        <v>0</v>
      </c>
      <c r="M4443">
        <v>84</v>
      </c>
      <c r="N4443">
        <v>0</v>
      </c>
      <c r="O4443">
        <v>0</v>
      </c>
      <c r="P4443">
        <v>31</v>
      </c>
      <c r="R4443">
        <v>2708303</v>
      </c>
      <c r="S4443">
        <v>636188</v>
      </c>
      <c r="T4443" t="s">
        <v>5940</v>
      </c>
      <c r="U4443">
        <v>63</v>
      </c>
      <c r="V4443" t="s">
        <v>5940</v>
      </c>
      <c r="W4443" t="s">
        <v>5940</v>
      </c>
      <c r="X4443">
        <v>32</v>
      </c>
      <c r="Z4443">
        <v>4209508</v>
      </c>
      <c r="AB4443" t="s">
        <v>5940</v>
      </c>
      <c r="AC4443">
        <v>4209508</v>
      </c>
      <c r="AD4443" t="s">
        <v>2147</v>
      </c>
      <c r="AE4443">
        <v>560</v>
      </c>
      <c r="AF4443">
        <v>4209508</v>
      </c>
      <c r="AG4443" t="s">
        <v>2147</v>
      </c>
      <c r="AH4443" t="s">
        <v>5940</v>
      </c>
      <c r="AI4443">
        <v>4209508</v>
      </c>
      <c r="AJ4443" t="s">
        <v>2147</v>
      </c>
      <c r="AK4443">
        <v>40</v>
      </c>
      <c r="AL4443">
        <v>4209508</v>
      </c>
      <c r="AM4443" t="s">
        <v>2147</v>
      </c>
      <c r="AN4443" t="s">
        <v>5940</v>
      </c>
      <c r="AO4443">
        <v>0</v>
      </c>
      <c r="AP4443">
        <v>4300703</v>
      </c>
      <c r="AQ4443" t="s">
        <v>2312</v>
      </c>
      <c r="AR4443">
        <v>8100</v>
      </c>
    </row>
    <row r="4444" spans="1:44" x14ac:dyDescent="0.25">
      <c r="A4444">
        <v>2708402</v>
      </c>
      <c r="B4444">
        <v>5</v>
      </c>
      <c r="C4444" t="s">
        <v>885</v>
      </c>
      <c r="D4444" t="s">
        <v>5637</v>
      </c>
      <c r="E4444" t="s">
        <v>5940</v>
      </c>
      <c r="F4444" t="s">
        <v>5940</v>
      </c>
      <c r="G4444">
        <v>160</v>
      </c>
      <c r="H4444">
        <v>120</v>
      </c>
      <c r="I4444" t="s">
        <v>5940</v>
      </c>
      <c r="J4444">
        <v>612</v>
      </c>
      <c r="K4444">
        <v>0</v>
      </c>
      <c r="L4444">
        <v>0</v>
      </c>
      <c r="M4444">
        <v>1366</v>
      </c>
      <c r="N4444">
        <v>9</v>
      </c>
      <c r="O4444">
        <v>0</v>
      </c>
      <c r="P4444">
        <v>904</v>
      </c>
      <c r="R4444">
        <v>2708402</v>
      </c>
      <c r="S4444" t="s">
        <v>5940</v>
      </c>
      <c r="T4444" t="s">
        <v>5940</v>
      </c>
      <c r="U4444">
        <v>160</v>
      </c>
      <c r="V4444">
        <v>120</v>
      </c>
      <c r="W4444" t="s">
        <v>5940</v>
      </c>
      <c r="X4444">
        <v>612</v>
      </c>
      <c r="Z4444">
        <v>4209607</v>
      </c>
      <c r="AB4444" t="s">
        <v>5940</v>
      </c>
      <c r="AC4444">
        <v>4209607</v>
      </c>
      <c r="AD4444" t="s">
        <v>2148</v>
      </c>
      <c r="AE4444">
        <v>38</v>
      </c>
      <c r="AF4444">
        <v>4209607</v>
      </c>
      <c r="AG4444" t="s">
        <v>2148</v>
      </c>
      <c r="AH4444">
        <v>6160</v>
      </c>
      <c r="AI4444">
        <v>4209607</v>
      </c>
      <c r="AJ4444" t="s">
        <v>2148</v>
      </c>
      <c r="AK4444">
        <v>135</v>
      </c>
      <c r="AL4444">
        <v>4209607</v>
      </c>
      <c r="AM4444" t="s">
        <v>2148</v>
      </c>
      <c r="AN4444" t="s">
        <v>5940</v>
      </c>
      <c r="AO4444">
        <v>0</v>
      </c>
      <c r="AP4444">
        <v>4300802</v>
      </c>
      <c r="AQ4444" t="s">
        <v>2313</v>
      </c>
      <c r="AR4444">
        <v>1250</v>
      </c>
    </row>
    <row r="4445" spans="1:44" x14ac:dyDescent="0.25">
      <c r="A4445">
        <v>2708501</v>
      </c>
      <c r="B4445">
        <v>5</v>
      </c>
      <c r="C4445" t="s">
        <v>885</v>
      </c>
      <c r="D4445" t="s">
        <v>5638</v>
      </c>
      <c r="E4445">
        <v>1100167</v>
      </c>
      <c r="F4445" t="s">
        <v>5940</v>
      </c>
      <c r="G4445">
        <v>20</v>
      </c>
      <c r="H4445" t="s">
        <v>5940</v>
      </c>
      <c r="I4445">
        <v>30</v>
      </c>
      <c r="J4445">
        <v>10</v>
      </c>
      <c r="K4445">
        <v>1216000</v>
      </c>
      <c r="L4445">
        <v>0</v>
      </c>
      <c r="M4445">
        <v>14</v>
      </c>
      <c r="N4445">
        <v>0</v>
      </c>
      <c r="O4445">
        <v>24</v>
      </c>
      <c r="P4445">
        <v>11</v>
      </c>
      <c r="R4445">
        <v>2708501</v>
      </c>
      <c r="S4445">
        <v>1100167</v>
      </c>
      <c r="T4445" t="s">
        <v>5940</v>
      </c>
      <c r="U4445">
        <v>20</v>
      </c>
      <c r="V4445" t="s">
        <v>5940</v>
      </c>
      <c r="W4445">
        <v>30</v>
      </c>
      <c r="X4445">
        <v>10</v>
      </c>
      <c r="Z4445">
        <v>4209706</v>
      </c>
      <c r="AB4445" t="s">
        <v>5940</v>
      </c>
      <c r="AC4445">
        <v>4209706</v>
      </c>
      <c r="AD4445" t="s">
        <v>2149</v>
      </c>
      <c r="AE4445">
        <v>18</v>
      </c>
      <c r="AF4445">
        <v>4209706</v>
      </c>
      <c r="AG4445" t="s">
        <v>2149</v>
      </c>
      <c r="AH4445" t="s">
        <v>5940</v>
      </c>
      <c r="AI4445">
        <v>4209706</v>
      </c>
      <c r="AJ4445" t="s">
        <v>2149</v>
      </c>
      <c r="AK4445">
        <v>1200</v>
      </c>
      <c r="AL4445">
        <v>4209706</v>
      </c>
      <c r="AM4445" t="s">
        <v>2149</v>
      </c>
      <c r="AN4445" t="s">
        <v>5940</v>
      </c>
      <c r="AO4445">
        <v>0</v>
      </c>
      <c r="AP4445">
        <v>4300851</v>
      </c>
      <c r="AQ4445" t="s">
        <v>2314</v>
      </c>
      <c r="AR4445">
        <v>130</v>
      </c>
    </row>
    <row r="4446" spans="1:44" x14ac:dyDescent="0.25">
      <c r="A4446">
        <v>2708600</v>
      </c>
      <c r="B4446">
        <v>5</v>
      </c>
      <c r="C4446" t="s">
        <v>885</v>
      </c>
      <c r="D4446" t="s">
        <v>5639</v>
      </c>
      <c r="E4446">
        <v>1505310</v>
      </c>
      <c r="F4446" t="s">
        <v>5940</v>
      </c>
      <c r="G4446">
        <v>6</v>
      </c>
      <c r="H4446" t="s">
        <v>5940</v>
      </c>
      <c r="I4446" t="s">
        <v>5940</v>
      </c>
      <c r="J4446">
        <v>4</v>
      </c>
      <c r="K4446">
        <v>1972000</v>
      </c>
      <c r="L4446">
        <v>0</v>
      </c>
      <c r="M4446">
        <v>20</v>
      </c>
      <c r="N4446">
        <v>0</v>
      </c>
      <c r="O4446">
        <v>0</v>
      </c>
      <c r="P4446">
        <v>14</v>
      </c>
      <c r="R4446">
        <v>2708600</v>
      </c>
      <c r="S4446">
        <v>1505310</v>
      </c>
      <c r="T4446" t="s">
        <v>5940</v>
      </c>
      <c r="U4446">
        <v>6</v>
      </c>
      <c r="V4446" t="s">
        <v>5940</v>
      </c>
      <c r="W4446" t="s">
        <v>5940</v>
      </c>
      <c r="X4446">
        <v>4</v>
      </c>
      <c r="Z4446">
        <v>4209805</v>
      </c>
      <c r="AB4446" t="s">
        <v>5940</v>
      </c>
      <c r="AC4446">
        <v>4209805</v>
      </c>
      <c r="AD4446" t="s">
        <v>2150</v>
      </c>
      <c r="AE4446">
        <v>6</v>
      </c>
      <c r="AF4446">
        <v>4209805</v>
      </c>
      <c r="AG4446" t="s">
        <v>2150</v>
      </c>
      <c r="AH4446" t="s">
        <v>5940</v>
      </c>
      <c r="AI4446">
        <v>4209805</v>
      </c>
      <c r="AJ4446" t="s">
        <v>2150</v>
      </c>
      <c r="AK4446">
        <v>189</v>
      </c>
      <c r="AL4446">
        <v>4209805</v>
      </c>
      <c r="AM4446" t="s">
        <v>2150</v>
      </c>
      <c r="AN4446" t="s">
        <v>5940</v>
      </c>
      <c r="AO4446">
        <v>0</v>
      </c>
      <c r="AP4446">
        <v>4300877</v>
      </c>
      <c r="AQ4446" t="s">
        <v>2315</v>
      </c>
      <c r="AR4446">
        <v>54</v>
      </c>
    </row>
    <row r="4447" spans="1:44" x14ac:dyDescent="0.25">
      <c r="A4447">
        <v>2708709</v>
      </c>
      <c r="B4447">
        <v>5</v>
      </c>
      <c r="C4447" t="s">
        <v>885</v>
      </c>
      <c r="D4447" t="s">
        <v>5640</v>
      </c>
      <c r="E4447">
        <v>65226</v>
      </c>
      <c r="F4447" t="s">
        <v>5940</v>
      </c>
      <c r="G4447">
        <v>6</v>
      </c>
      <c r="H4447" t="s">
        <v>5940</v>
      </c>
      <c r="I4447">
        <v>3</v>
      </c>
      <c r="J4447">
        <v>8</v>
      </c>
      <c r="K4447">
        <v>90450</v>
      </c>
      <c r="L4447">
        <v>0</v>
      </c>
      <c r="M4447">
        <v>7</v>
      </c>
      <c r="N4447">
        <v>0</v>
      </c>
      <c r="O4447">
        <v>4</v>
      </c>
      <c r="P4447">
        <v>6</v>
      </c>
      <c r="R4447">
        <v>2708709</v>
      </c>
      <c r="S4447">
        <v>65226</v>
      </c>
      <c r="T4447" t="s">
        <v>5940</v>
      </c>
      <c r="U4447">
        <v>6</v>
      </c>
      <c r="V4447" t="s">
        <v>5940</v>
      </c>
      <c r="W4447">
        <v>3</v>
      </c>
      <c r="X4447">
        <v>8</v>
      </c>
      <c r="Z4447">
        <v>4209854</v>
      </c>
      <c r="AB4447" t="s">
        <v>5940</v>
      </c>
      <c r="AC4447">
        <v>4209854</v>
      </c>
      <c r="AD4447" t="s">
        <v>2151</v>
      </c>
      <c r="AE4447">
        <v>9</v>
      </c>
      <c r="AF4447">
        <v>4209854</v>
      </c>
      <c r="AG4447" t="s">
        <v>2151</v>
      </c>
      <c r="AH4447">
        <v>1400</v>
      </c>
      <c r="AI4447">
        <v>4209854</v>
      </c>
      <c r="AJ4447" t="s">
        <v>2151</v>
      </c>
      <c r="AK4447">
        <v>96</v>
      </c>
      <c r="AL4447">
        <v>4209854</v>
      </c>
      <c r="AM4447" t="s">
        <v>2151</v>
      </c>
      <c r="AN4447">
        <v>135</v>
      </c>
      <c r="AO4447">
        <v>0</v>
      </c>
      <c r="AP4447">
        <v>4300901</v>
      </c>
      <c r="AQ4447" t="s">
        <v>2316</v>
      </c>
      <c r="AR4447">
        <v>10200</v>
      </c>
    </row>
    <row r="4448" spans="1:44" x14ac:dyDescent="0.25">
      <c r="A4448">
        <v>2708808</v>
      </c>
      <c r="B4448">
        <v>5</v>
      </c>
      <c r="C4448" t="s">
        <v>885</v>
      </c>
      <c r="D4448" t="s">
        <v>5641</v>
      </c>
      <c r="E4448">
        <v>379824</v>
      </c>
      <c r="F4448" t="s">
        <v>5940</v>
      </c>
      <c r="G4448">
        <v>960</v>
      </c>
      <c r="H4448" t="s">
        <v>5940</v>
      </c>
      <c r="I4448" t="s">
        <v>5940</v>
      </c>
      <c r="J4448">
        <v>472</v>
      </c>
      <c r="K4448">
        <v>455000</v>
      </c>
      <c r="L4448">
        <v>0</v>
      </c>
      <c r="M4448">
        <v>1010</v>
      </c>
      <c r="N4448">
        <v>0</v>
      </c>
      <c r="O4448">
        <v>0</v>
      </c>
      <c r="P4448">
        <v>254</v>
      </c>
      <c r="R4448">
        <v>2708808</v>
      </c>
      <c r="S4448">
        <v>379824</v>
      </c>
      <c r="T4448" t="s">
        <v>5940</v>
      </c>
      <c r="U4448">
        <v>960</v>
      </c>
      <c r="V4448" t="s">
        <v>5940</v>
      </c>
      <c r="W4448" t="s">
        <v>5940</v>
      </c>
      <c r="X4448">
        <v>472</v>
      </c>
      <c r="Z4448">
        <v>4209904</v>
      </c>
      <c r="AB4448" t="s">
        <v>5940</v>
      </c>
      <c r="AC4448">
        <v>4209904</v>
      </c>
      <c r="AD4448" t="s">
        <v>2152</v>
      </c>
      <c r="AE4448">
        <v>1215</v>
      </c>
      <c r="AF4448">
        <v>4209904</v>
      </c>
      <c r="AG4448" t="s">
        <v>2152</v>
      </c>
      <c r="AH4448">
        <v>750</v>
      </c>
      <c r="AI4448">
        <v>4209904</v>
      </c>
      <c r="AJ4448" t="s">
        <v>2152</v>
      </c>
      <c r="AK4448">
        <v>156</v>
      </c>
      <c r="AL4448">
        <v>4209904</v>
      </c>
      <c r="AM4448" t="s">
        <v>2152</v>
      </c>
      <c r="AN4448" t="s">
        <v>5940</v>
      </c>
      <c r="AO4448">
        <v>0</v>
      </c>
      <c r="AP4448">
        <v>4301008</v>
      </c>
      <c r="AQ4448" t="s">
        <v>2317</v>
      </c>
      <c r="AR4448">
        <v>4094</v>
      </c>
    </row>
    <row r="4449" spans="1:44" x14ac:dyDescent="0.25">
      <c r="A4449">
        <v>2708907</v>
      </c>
      <c r="B4449">
        <v>5</v>
      </c>
      <c r="C4449" t="s">
        <v>885</v>
      </c>
      <c r="D4449" t="s">
        <v>5642</v>
      </c>
      <c r="E4449">
        <v>74900</v>
      </c>
      <c r="F4449" t="s">
        <v>5940</v>
      </c>
      <c r="G4449" t="s">
        <v>5940</v>
      </c>
      <c r="H4449" t="s">
        <v>5940</v>
      </c>
      <c r="I4449" t="s">
        <v>5940</v>
      </c>
      <c r="J4449" t="s">
        <v>5940</v>
      </c>
      <c r="K4449">
        <v>99360</v>
      </c>
      <c r="L4449">
        <v>0</v>
      </c>
      <c r="M4449">
        <v>0</v>
      </c>
      <c r="N4449">
        <v>0</v>
      </c>
      <c r="O4449">
        <v>0</v>
      </c>
      <c r="P4449">
        <v>0</v>
      </c>
      <c r="R4449">
        <v>2708907</v>
      </c>
      <c r="S4449">
        <v>74900</v>
      </c>
      <c r="T4449" t="s">
        <v>5940</v>
      </c>
      <c r="U4449" t="s">
        <v>5940</v>
      </c>
      <c r="V4449" t="s">
        <v>5940</v>
      </c>
      <c r="W4449" t="s">
        <v>5940</v>
      </c>
      <c r="X4449" t="s">
        <v>5940</v>
      </c>
      <c r="Z4449">
        <v>4210001</v>
      </c>
      <c r="AB4449" t="s">
        <v>5940</v>
      </c>
      <c r="AC4449">
        <v>4210001</v>
      </c>
      <c r="AD4449" t="s">
        <v>2153</v>
      </c>
      <c r="AE4449">
        <v>4225</v>
      </c>
      <c r="AF4449">
        <v>4210001</v>
      </c>
      <c r="AG4449" t="s">
        <v>2153</v>
      </c>
      <c r="AH4449">
        <v>11700</v>
      </c>
      <c r="AI4449">
        <v>4210001</v>
      </c>
      <c r="AJ4449" t="s">
        <v>2153</v>
      </c>
      <c r="AK4449" t="s">
        <v>5940</v>
      </c>
      <c r="AL4449">
        <v>4210001</v>
      </c>
      <c r="AM4449" t="s">
        <v>2153</v>
      </c>
      <c r="AN4449" t="s">
        <v>5940</v>
      </c>
      <c r="AO4449">
        <v>0</v>
      </c>
      <c r="AP4449">
        <v>4301057</v>
      </c>
      <c r="AQ4449" t="s">
        <v>2318</v>
      </c>
      <c r="AR4449">
        <v>36</v>
      </c>
    </row>
    <row r="4450" spans="1:44" x14ac:dyDescent="0.25">
      <c r="A4450">
        <v>2708956</v>
      </c>
      <c r="B4450">
        <v>5</v>
      </c>
      <c r="C4450" t="s">
        <v>885</v>
      </c>
      <c r="D4450" t="s">
        <v>5643</v>
      </c>
      <c r="E4450" t="s">
        <v>5940</v>
      </c>
      <c r="F4450" t="s">
        <v>5940</v>
      </c>
      <c r="G4450">
        <v>82</v>
      </c>
      <c r="H4450">
        <v>176</v>
      </c>
      <c r="I4450" t="s">
        <v>5940</v>
      </c>
      <c r="J4450">
        <v>82</v>
      </c>
      <c r="K4450">
        <v>0</v>
      </c>
      <c r="L4450">
        <v>0</v>
      </c>
      <c r="M4450">
        <v>665</v>
      </c>
      <c r="N4450">
        <v>11</v>
      </c>
      <c r="O4450">
        <v>0</v>
      </c>
      <c r="P4450">
        <v>135</v>
      </c>
      <c r="R4450">
        <v>2708956</v>
      </c>
      <c r="S4450" t="s">
        <v>5940</v>
      </c>
      <c r="T4450" t="s">
        <v>5940</v>
      </c>
      <c r="U4450">
        <v>82</v>
      </c>
      <c r="V4450">
        <v>176</v>
      </c>
      <c r="W4450" t="s">
        <v>5940</v>
      </c>
      <c r="X4450">
        <v>82</v>
      </c>
      <c r="Z4450">
        <v>4210035</v>
      </c>
      <c r="AB4450" t="s">
        <v>5940</v>
      </c>
      <c r="AC4450">
        <v>4210035</v>
      </c>
      <c r="AD4450" t="s">
        <v>2154</v>
      </c>
      <c r="AE4450" t="s">
        <v>5940</v>
      </c>
      <c r="AF4450">
        <v>4210035</v>
      </c>
      <c r="AG4450" t="s">
        <v>2154</v>
      </c>
      <c r="AH4450">
        <v>150</v>
      </c>
      <c r="AI4450">
        <v>4210035</v>
      </c>
      <c r="AJ4450" t="s">
        <v>2154</v>
      </c>
      <c r="AK4450">
        <v>30</v>
      </c>
      <c r="AL4450">
        <v>4210035</v>
      </c>
      <c r="AM4450" t="s">
        <v>2154</v>
      </c>
      <c r="AN4450" t="s">
        <v>5940</v>
      </c>
      <c r="AO4450">
        <v>0</v>
      </c>
      <c r="AP4450">
        <v>4301073</v>
      </c>
      <c r="AQ4450" t="s">
        <v>2319</v>
      </c>
      <c r="AR4450">
        <v>10</v>
      </c>
    </row>
    <row r="4451" spans="1:44" x14ac:dyDescent="0.25">
      <c r="A4451">
        <v>2709004</v>
      </c>
      <c r="B4451">
        <v>5</v>
      </c>
      <c r="C4451" t="s">
        <v>885</v>
      </c>
      <c r="D4451" t="s">
        <v>5644</v>
      </c>
      <c r="E4451">
        <v>34823</v>
      </c>
      <c r="F4451" t="s">
        <v>5940</v>
      </c>
      <c r="G4451">
        <v>54</v>
      </c>
      <c r="H4451" t="s">
        <v>5940</v>
      </c>
      <c r="I4451" t="s">
        <v>5940</v>
      </c>
      <c r="J4451">
        <v>34</v>
      </c>
      <c r="K4451">
        <v>32970</v>
      </c>
      <c r="L4451">
        <v>0</v>
      </c>
      <c r="M4451">
        <v>31</v>
      </c>
      <c r="N4451">
        <v>0</v>
      </c>
      <c r="O4451">
        <v>0</v>
      </c>
      <c r="P4451">
        <v>22</v>
      </c>
      <c r="R4451">
        <v>2709004</v>
      </c>
      <c r="S4451">
        <v>34823</v>
      </c>
      <c r="T4451" t="s">
        <v>5940</v>
      </c>
      <c r="U4451">
        <v>54</v>
      </c>
      <c r="V4451" t="s">
        <v>5940</v>
      </c>
      <c r="W4451" t="s">
        <v>5940</v>
      </c>
      <c r="X4451">
        <v>34</v>
      </c>
      <c r="Z4451">
        <v>4210050</v>
      </c>
      <c r="AB4451" t="s">
        <v>5940</v>
      </c>
      <c r="AC4451">
        <v>4210050</v>
      </c>
      <c r="AD4451" t="s">
        <v>2155</v>
      </c>
      <c r="AE4451">
        <v>8</v>
      </c>
      <c r="AF4451">
        <v>4210050</v>
      </c>
      <c r="AG4451" t="s">
        <v>2155</v>
      </c>
      <c r="AH4451" t="s">
        <v>5940</v>
      </c>
      <c r="AI4451">
        <v>4210050</v>
      </c>
      <c r="AJ4451" t="s">
        <v>2155</v>
      </c>
      <c r="AK4451">
        <v>45</v>
      </c>
      <c r="AL4451">
        <v>4210050</v>
      </c>
      <c r="AM4451" t="s">
        <v>2155</v>
      </c>
      <c r="AN4451" t="s">
        <v>5940</v>
      </c>
      <c r="AO4451">
        <v>0</v>
      </c>
      <c r="AP4451">
        <v>4301107</v>
      </c>
      <c r="AQ4451" t="s">
        <v>2320</v>
      </c>
      <c r="AR4451">
        <v>600</v>
      </c>
    </row>
    <row r="4452" spans="1:44" x14ac:dyDescent="0.25">
      <c r="A4452">
        <v>2709103</v>
      </c>
      <c r="B4452">
        <v>5</v>
      </c>
      <c r="C4452" t="s">
        <v>885</v>
      </c>
      <c r="D4452" t="s">
        <v>5645</v>
      </c>
      <c r="E4452">
        <v>15400</v>
      </c>
      <c r="F4452" t="s">
        <v>5940</v>
      </c>
      <c r="G4452">
        <v>1507</v>
      </c>
      <c r="H4452">
        <v>180</v>
      </c>
      <c r="I4452" t="s">
        <v>5940</v>
      </c>
      <c r="J4452">
        <v>1672</v>
      </c>
      <c r="K4452">
        <v>13500</v>
      </c>
      <c r="L4452">
        <v>0</v>
      </c>
      <c r="M4452">
        <v>1456</v>
      </c>
      <c r="N4452">
        <v>10</v>
      </c>
      <c r="O4452">
        <v>0</v>
      </c>
      <c r="P4452">
        <v>2470</v>
      </c>
      <c r="R4452">
        <v>2709103</v>
      </c>
      <c r="S4452">
        <v>15400</v>
      </c>
      <c r="T4452" t="s">
        <v>5940</v>
      </c>
      <c r="U4452">
        <v>1507</v>
      </c>
      <c r="V4452">
        <v>180</v>
      </c>
      <c r="W4452" t="s">
        <v>5940</v>
      </c>
      <c r="X4452">
        <v>1672</v>
      </c>
      <c r="Z4452">
        <v>4210100</v>
      </c>
      <c r="AB4452" t="s">
        <v>5940</v>
      </c>
      <c r="AC4452">
        <v>4210100</v>
      </c>
      <c r="AD4452" t="s">
        <v>2156</v>
      </c>
      <c r="AE4452">
        <v>25</v>
      </c>
      <c r="AF4452">
        <v>4210100</v>
      </c>
      <c r="AG4452" t="s">
        <v>2156</v>
      </c>
      <c r="AH4452" t="s">
        <v>5940</v>
      </c>
      <c r="AI4452">
        <v>4210100</v>
      </c>
      <c r="AJ4452" t="s">
        <v>2156</v>
      </c>
      <c r="AK4452">
        <v>5700</v>
      </c>
      <c r="AL4452">
        <v>4210100</v>
      </c>
      <c r="AM4452" t="s">
        <v>2156</v>
      </c>
      <c r="AN4452">
        <v>46342</v>
      </c>
      <c r="AO4452">
        <v>0</v>
      </c>
      <c r="AP4452">
        <v>4301206</v>
      </c>
      <c r="AQ4452" t="s">
        <v>2321</v>
      </c>
      <c r="AR4452">
        <v>8201</v>
      </c>
    </row>
    <row r="4453" spans="1:44" x14ac:dyDescent="0.25">
      <c r="A4453">
        <v>2709152</v>
      </c>
      <c r="B4453">
        <v>5</v>
      </c>
      <c r="C4453" t="s">
        <v>885</v>
      </c>
      <c r="D4453" t="s">
        <v>5646</v>
      </c>
      <c r="E4453">
        <v>820000</v>
      </c>
      <c r="F4453" t="s">
        <v>5940</v>
      </c>
      <c r="G4453">
        <v>34</v>
      </c>
      <c r="H4453" t="s">
        <v>5940</v>
      </c>
      <c r="I4453" t="s">
        <v>5940</v>
      </c>
      <c r="J4453">
        <v>144</v>
      </c>
      <c r="K4453">
        <v>1038500</v>
      </c>
      <c r="L4453">
        <v>0</v>
      </c>
      <c r="M4453">
        <v>56</v>
      </c>
      <c r="N4453">
        <v>0</v>
      </c>
      <c r="O4453">
        <v>0</v>
      </c>
      <c r="P4453">
        <v>200</v>
      </c>
      <c r="R4453">
        <v>2709152</v>
      </c>
      <c r="S4453">
        <v>820000</v>
      </c>
      <c r="T4453" t="s">
        <v>5940</v>
      </c>
      <c r="U4453">
        <v>34</v>
      </c>
      <c r="V4453" t="s">
        <v>5940</v>
      </c>
      <c r="W4453" t="s">
        <v>5940</v>
      </c>
      <c r="X4453">
        <v>144</v>
      </c>
      <c r="Z4453">
        <v>4210209</v>
      </c>
      <c r="AB4453" t="s">
        <v>5940</v>
      </c>
      <c r="AC4453">
        <v>4210209</v>
      </c>
      <c r="AD4453" t="s">
        <v>2157</v>
      </c>
      <c r="AE4453" t="s">
        <v>5940</v>
      </c>
      <c r="AF4453">
        <v>4210209</v>
      </c>
      <c r="AG4453" t="s">
        <v>2157</v>
      </c>
      <c r="AH4453">
        <v>240</v>
      </c>
      <c r="AI4453">
        <v>4210209</v>
      </c>
      <c r="AJ4453" t="s">
        <v>2157</v>
      </c>
      <c r="AK4453">
        <v>200</v>
      </c>
      <c r="AL4453">
        <v>4210209</v>
      </c>
      <c r="AM4453" t="s">
        <v>2157</v>
      </c>
      <c r="AN4453" t="s">
        <v>5940</v>
      </c>
      <c r="AO4453">
        <v>0</v>
      </c>
      <c r="AP4453">
        <v>4301305</v>
      </c>
      <c r="AQ4453" t="s">
        <v>2322</v>
      </c>
      <c r="AR4453">
        <v>27</v>
      </c>
    </row>
    <row r="4454" spans="1:44" x14ac:dyDescent="0.25">
      <c r="A4454">
        <v>2709202</v>
      </c>
      <c r="B4454">
        <v>5</v>
      </c>
      <c r="C4454" t="s">
        <v>885</v>
      </c>
      <c r="D4454" t="s">
        <v>5647</v>
      </c>
      <c r="E4454" t="s">
        <v>5940</v>
      </c>
      <c r="F4454" t="s">
        <v>5940</v>
      </c>
      <c r="G4454">
        <v>2400</v>
      </c>
      <c r="H4454">
        <v>150</v>
      </c>
      <c r="I4454" t="s">
        <v>5940</v>
      </c>
      <c r="J4454">
        <v>1188</v>
      </c>
      <c r="K4454">
        <v>0</v>
      </c>
      <c r="L4454">
        <v>0</v>
      </c>
      <c r="M4454">
        <v>3150</v>
      </c>
      <c r="N4454">
        <v>65</v>
      </c>
      <c r="O4454">
        <v>0</v>
      </c>
      <c r="P4454">
        <v>1400</v>
      </c>
      <c r="R4454">
        <v>2709202</v>
      </c>
      <c r="S4454" t="s">
        <v>5940</v>
      </c>
      <c r="T4454" t="s">
        <v>5940</v>
      </c>
      <c r="U4454">
        <v>2400</v>
      </c>
      <c r="V4454">
        <v>150</v>
      </c>
      <c r="W4454" t="s">
        <v>5940</v>
      </c>
      <c r="X4454">
        <v>1188</v>
      </c>
      <c r="Z4454">
        <v>4210308</v>
      </c>
      <c r="AB4454" t="s">
        <v>5940</v>
      </c>
      <c r="AC4454">
        <v>4210308</v>
      </c>
      <c r="AD4454" t="s">
        <v>2158</v>
      </c>
      <c r="AE4454">
        <v>85</v>
      </c>
      <c r="AF4454">
        <v>4210308</v>
      </c>
      <c r="AG4454" t="s">
        <v>2158</v>
      </c>
      <c r="AH4454" t="s">
        <v>5940</v>
      </c>
      <c r="AI4454">
        <v>4210308</v>
      </c>
      <c r="AJ4454" t="s">
        <v>2158</v>
      </c>
      <c r="AK4454">
        <v>1660</v>
      </c>
      <c r="AL4454">
        <v>4210308</v>
      </c>
      <c r="AM4454" t="s">
        <v>2158</v>
      </c>
      <c r="AN4454">
        <v>18478</v>
      </c>
      <c r="AO4454">
        <v>0</v>
      </c>
      <c r="AP4454">
        <v>4301404</v>
      </c>
      <c r="AQ4454" t="s">
        <v>2323</v>
      </c>
      <c r="AR4454">
        <v>1399</v>
      </c>
    </row>
    <row r="4455" spans="1:44" x14ac:dyDescent="0.25">
      <c r="A4455">
        <v>2709301</v>
      </c>
      <c r="B4455">
        <v>5</v>
      </c>
      <c r="C4455" t="s">
        <v>885</v>
      </c>
      <c r="D4455" t="s">
        <v>5648</v>
      </c>
      <c r="E4455">
        <v>689124</v>
      </c>
      <c r="F4455" t="s">
        <v>5940</v>
      </c>
      <c r="G4455">
        <v>192</v>
      </c>
      <c r="H4455" t="s">
        <v>5940</v>
      </c>
      <c r="I4455" t="s">
        <v>5940</v>
      </c>
      <c r="J4455">
        <v>290</v>
      </c>
      <c r="K4455">
        <v>765600</v>
      </c>
      <c r="L4455">
        <v>0</v>
      </c>
      <c r="M4455">
        <v>255</v>
      </c>
      <c r="N4455">
        <v>0</v>
      </c>
      <c r="O4455">
        <v>0</v>
      </c>
      <c r="P4455">
        <v>288</v>
      </c>
      <c r="R4455">
        <v>2709301</v>
      </c>
      <c r="S4455">
        <v>689124</v>
      </c>
      <c r="T4455" t="s">
        <v>5940</v>
      </c>
      <c r="U4455">
        <v>192</v>
      </c>
      <c r="V4455" t="s">
        <v>5940</v>
      </c>
      <c r="W4455" t="s">
        <v>5940</v>
      </c>
      <c r="X4455">
        <v>290</v>
      </c>
      <c r="Z4455">
        <v>4210407</v>
      </c>
      <c r="AB4455" t="s">
        <v>5940</v>
      </c>
      <c r="AC4455">
        <v>4210407</v>
      </c>
      <c r="AD4455" t="s">
        <v>2159</v>
      </c>
      <c r="AE4455">
        <v>8450</v>
      </c>
      <c r="AF4455">
        <v>4210407</v>
      </c>
      <c r="AG4455" t="s">
        <v>2159</v>
      </c>
      <c r="AH4455">
        <v>1450</v>
      </c>
      <c r="AI4455">
        <v>4210407</v>
      </c>
      <c r="AJ4455" t="s">
        <v>2159</v>
      </c>
      <c r="AK4455">
        <v>85</v>
      </c>
      <c r="AL4455">
        <v>4210407</v>
      </c>
      <c r="AM4455" t="s">
        <v>2159</v>
      </c>
      <c r="AN4455" t="s">
        <v>5940</v>
      </c>
      <c r="AO4455">
        <v>0</v>
      </c>
      <c r="AP4455">
        <v>4301503</v>
      </c>
      <c r="AQ4455" t="s">
        <v>2324</v>
      </c>
      <c r="AR4455">
        <v>2250</v>
      </c>
    </row>
    <row r="4456" spans="1:44" x14ac:dyDescent="0.25">
      <c r="A4456">
        <v>2709400</v>
      </c>
      <c r="B4456">
        <v>5</v>
      </c>
      <c r="C4456" t="s">
        <v>885</v>
      </c>
      <c r="D4456" t="s">
        <v>5649</v>
      </c>
      <c r="E4456">
        <v>57800</v>
      </c>
      <c r="F4456" t="s">
        <v>5940</v>
      </c>
      <c r="G4456">
        <v>22</v>
      </c>
      <c r="H4456" t="s">
        <v>5940</v>
      </c>
      <c r="I4456" t="s">
        <v>5940</v>
      </c>
      <c r="J4456">
        <v>29</v>
      </c>
      <c r="K4456">
        <v>87100</v>
      </c>
      <c r="L4456">
        <v>0</v>
      </c>
      <c r="M4456">
        <v>175</v>
      </c>
      <c r="N4456">
        <v>0</v>
      </c>
      <c r="O4456">
        <v>0</v>
      </c>
      <c r="P4456">
        <v>36</v>
      </c>
      <c r="R4456">
        <v>2709400</v>
      </c>
      <c r="S4456">
        <v>57800</v>
      </c>
      <c r="T4456" t="s">
        <v>5940</v>
      </c>
      <c r="U4456">
        <v>22</v>
      </c>
      <c r="V4456" t="s">
        <v>5940</v>
      </c>
      <c r="W4456" t="s">
        <v>5940</v>
      </c>
      <c r="X4456">
        <v>29</v>
      </c>
      <c r="Z4456">
        <v>4210506</v>
      </c>
      <c r="AB4456" t="s">
        <v>5940</v>
      </c>
      <c r="AC4456">
        <v>4210506</v>
      </c>
      <c r="AD4456" t="s">
        <v>2160</v>
      </c>
      <c r="AE4456" t="s">
        <v>5940</v>
      </c>
      <c r="AF4456">
        <v>4210506</v>
      </c>
      <c r="AG4456" t="s">
        <v>2160</v>
      </c>
      <c r="AH4456">
        <v>3900</v>
      </c>
      <c r="AI4456">
        <v>4210506</v>
      </c>
      <c r="AJ4456" t="s">
        <v>2160</v>
      </c>
      <c r="AK4456">
        <v>240</v>
      </c>
      <c r="AL4456">
        <v>4210506</v>
      </c>
      <c r="AM4456" t="s">
        <v>2160</v>
      </c>
      <c r="AN4456">
        <v>1260</v>
      </c>
      <c r="AO4456">
        <v>0</v>
      </c>
      <c r="AP4456">
        <v>4301552</v>
      </c>
      <c r="AQ4456" t="s">
        <v>2325</v>
      </c>
      <c r="AR4456">
        <v>2471</v>
      </c>
    </row>
    <row r="4457" spans="1:44" x14ac:dyDescent="0.25">
      <c r="A4457">
        <v>2800100</v>
      </c>
      <c r="B4457">
        <v>5</v>
      </c>
      <c r="C4457" t="s">
        <v>886</v>
      </c>
      <c r="D4457" t="s">
        <v>5650</v>
      </c>
      <c r="E4457" t="s">
        <v>5940</v>
      </c>
      <c r="F4457" t="s">
        <v>5940</v>
      </c>
      <c r="G4457">
        <v>40</v>
      </c>
      <c r="H4457" t="s">
        <v>5940</v>
      </c>
      <c r="I4457" t="s">
        <v>5940</v>
      </c>
      <c r="J4457">
        <v>25</v>
      </c>
      <c r="K4457">
        <v>0</v>
      </c>
      <c r="L4457">
        <v>0</v>
      </c>
      <c r="M4457">
        <v>45</v>
      </c>
      <c r="N4457">
        <v>0</v>
      </c>
      <c r="O4457">
        <v>0</v>
      </c>
      <c r="P4457">
        <v>27</v>
      </c>
      <c r="R4457">
        <v>2800100</v>
      </c>
      <c r="S4457" t="s">
        <v>5940</v>
      </c>
      <c r="T4457" t="s">
        <v>5940</v>
      </c>
      <c r="U4457">
        <v>40</v>
      </c>
      <c r="V4457" t="s">
        <v>5940</v>
      </c>
      <c r="W4457" t="s">
        <v>5940</v>
      </c>
      <c r="X4457">
        <v>25</v>
      </c>
      <c r="Z4457">
        <v>4210555</v>
      </c>
      <c r="AB4457" t="s">
        <v>5940</v>
      </c>
      <c r="AC4457">
        <v>4210555</v>
      </c>
      <c r="AD4457" t="s">
        <v>2161</v>
      </c>
      <c r="AE4457">
        <v>22</v>
      </c>
      <c r="AF4457">
        <v>4210555</v>
      </c>
      <c r="AG4457" t="s">
        <v>2161</v>
      </c>
      <c r="AH4457">
        <v>420</v>
      </c>
      <c r="AI4457">
        <v>4210555</v>
      </c>
      <c r="AJ4457" t="s">
        <v>2161</v>
      </c>
      <c r="AK4457">
        <v>60</v>
      </c>
      <c r="AL4457">
        <v>4210555</v>
      </c>
      <c r="AM4457" t="s">
        <v>2161</v>
      </c>
      <c r="AN4457">
        <v>1312</v>
      </c>
      <c r="AO4457">
        <v>0</v>
      </c>
      <c r="AP4457">
        <v>4301602</v>
      </c>
      <c r="AQ4457" t="s">
        <v>2326</v>
      </c>
      <c r="AR4457">
        <v>378</v>
      </c>
    </row>
    <row r="4458" spans="1:44" x14ac:dyDescent="0.25">
      <c r="A4458">
        <v>2800209</v>
      </c>
      <c r="B4458">
        <v>5</v>
      </c>
      <c r="C4458" t="s">
        <v>886</v>
      </c>
      <c r="D4458" t="s">
        <v>5651</v>
      </c>
      <c r="E4458" t="s">
        <v>5940</v>
      </c>
      <c r="F4458" t="s">
        <v>5940</v>
      </c>
      <c r="G4458">
        <v>2940</v>
      </c>
      <c r="H4458" t="s">
        <v>5940</v>
      </c>
      <c r="I4458" t="s">
        <v>5940</v>
      </c>
      <c r="J4458">
        <v>729</v>
      </c>
      <c r="K4458">
        <v>0</v>
      </c>
      <c r="L4458">
        <v>0</v>
      </c>
      <c r="M4458">
        <v>1400</v>
      </c>
      <c r="N4458">
        <v>0</v>
      </c>
      <c r="O4458">
        <v>0</v>
      </c>
      <c r="P4458">
        <v>189</v>
      </c>
      <c r="R4458">
        <v>2800209</v>
      </c>
      <c r="S4458" t="s">
        <v>5940</v>
      </c>
      <c r="T4458" t="s">
        <v>5940</v>
      </c>
      <c r="U4458">
        <v>2940</v>
      </c>
      <c r="V4458" t="s">
        <v>5940</v>
      </c>
      <c r="W4458" t="s">
        <v>5940</v>
      </c>
      <c r="X4458">
        <v>729</v>
      </c>
      <c r="Z4458">
        <v>4210605</v>
      </c>
      <c r="AB4458" t="s">
        <v>5940</v>
      </c>
      <c r="AC4458">
        <v>4210605</v>
      </c>
      <c r="AD4458" t="s">
        <v>2162</v>
      </c>
      <c r="AE4458">
        <v>51300</v>
      </c>
      <c r="AF4458">
        <v>4210605</v>
      </c>
      <c r="AG4458" t="s">
        <v>2162</v>
      </c>
      <c r="AH4458">
        <v>7200</v>
      </c>
      <c r="AI4458">
        <v>4210605</v>
      </c>
      <c r="AJ4458" t="s">
        <v>2162</v>
      </c>
      <c r="AK4458">
        <v>36</v>
      </c>
      <c r="AL4458">
        <v>4210605</v>
      </c>
      <c r="AM4458" t="s">
        <v>2162</v>
      </c>
      <c r="AN4458" t="s">
        <v>5940</v>
      </c>
      <c r="AO4458">
        <v>0</v>
      </c>
      <c r="AP4458">
        <v>4301636</v>
      </c>
      <c r="AQ4458" t="s">
        <v>2327</v>
      </c>
      <c r="AR4458">
        <v>55</v>
      </c>
    </row>
    <row r="4459" spans="1:44" x14ac:dyDescent="0.25">
      <c r="A4459">
        <v>2800308</v>
      </c>
      <c r="B4459">
        <v>5</v>
      </c>
      <c r="C4459" t="s">
        <v>886</v>
      </c>
      <c r="D4459" t="s">
        <v>5652</v>
      </c>
      <c r="E4459" t="s">
        <v>5940</v>
      </c>
      <c r="F4459" t="s">
        <v>5940</v>
      </c>
      <c r="G4459">
        <v>0</v>
      </c>
      <c r="H4459" t="s">
        <v>5940</v>
      </c>
      <c r="I4459" t="s">
        <v>5940</v>
      </c>
      <c r="J4459" t="s">
        <v>5940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R4459">
        <v>2800308</v>
      </c>
      <c r="S4459" t="s">
        <v>5940</v>
      </c>
      <c r="T4459" t="s">
        <v>5940</v>
      </c>
      <c r="U4459">
        <v>0</v>
      </c>
      <c r="V4459" t="s">
        <v>5940</v>
      </c>
      <c r="W4459" t="s">
        <v>5940</v>
      </c>
      <c r="X4459" t="s">
        <v>5940</v>
      </c>
      <c r="Z4459">
        <v>4210704</v>
      </c>
      <c r="AB4459" t="s">
        <v>5940</v>
      </c>
      <c r="AC4459">
        <v>4210704</v>
      </c>
      <c r="AD4459" t="s">
        <v>2163</v>
      </c>
      <c r="AE4459">
        <v>22</v>
      </c>
      <c r="AF4459">
        <v>4210704</v>
      </c>
      <c r="AG4459" t="s">
        <v>2163</v>
      </c>
      <c r="AH4459" t="s">
        <v>5940</v>
      </c>
      <c r="AI4459">
        <v>4210704</v>
      </c>
      <c r="AJ4459" t="s">
        <v>2163</v>
      </c>
      <c r="AK4459">
        <v>120</v>
      </c>
      <c r="AL4459">
        <v>4210704</v>
      </c>
      <c r="AM4459" t="s">
        <v>2163</v>
      </c>
      <c r="AN4459">
        <v>192</v>
      </c>
      <c r="AO4459">
        <v>0</v>
      </c>
      <c r="AP4459">
        <v>4301651</v>
      </c>
      <c r="AQ4459" t="s">
        <v>2328</v>
      </c>
      <c r="AR4459">
        <v>900</v>
      </c>
    </row>
    <row r="4460" spans="1:44" x14ac:dyDescent="0.25">
      <c r="A4460">
        <v>2800407</v>
      </c>
      <c r="B4460">
        <v>5</v>
      </c>
      <c r="C4460" t="s">
        <v>886</v>
      </c>
      <c r="D4460" t="s">
        <v>5653</v>
      </c>
      <c r="E4460" t="s">
        <v>5940</v>
      </c>
      <c r="F4460" t="s">
        <v>5940</v>
      </c>
      <c r="G4460">
        <v>98</v>
      </c>
      <c r="H4460" t="s">
        <v>5940</v>
      </c>
      <c r="I4460" t="s">
        <v>5940</v>
      </c>
      <c r="J4460">
        <v>63</v>
      </c>
      <c r="K4460">
        <v>0</v>
      </c>
      <c r="L4460">
        <v>0</v>
      </c>
      <c r="M4460">
        <v>266</v>
      </c>
      <c r="N4460">
        <v>0</v>
      </c>
      <c r="O4460">
        <v>0</v>
      </c>
      <c r="P4460">
        <v>135</v>
      </c>
      <c r="R4460">
        <v>2800407</v>
      </c>
      <c r="S4460" t="s">
        <v>5940</v>
      </c>
      <c r="T4460" t="s">
        <v>5940</v>
      </c>
      <c r="U4460">
        <v>98</v>
      </c>
      <c r="V4460" t="s">
        <v>5940</v>
      </c>
      <c r="W4460" t="s">
        <v>5940</v>
      </c>
      <c r="X4460">
        <v>63</v>
      </c>
      <c r="Z4460">
        <v>4210803</v>
      </c>
      <c r="AB4460" t="s">
        <v>5940</v>
      </c>
      <c r="AC4460">
        <v>4210803</v>
      </c>
      <c r="AD4460" t="s">
        <v>2164</v>
      </c>
      <c r="AE4460">
        <v>64820</v>
      </c>
      <c r="AF4460">
        <v>4210803</v>
      </c>
      <c r="AG4460" t="s">
        <v>2164</v>
      </c>
      <c r="AH4460">
        <v>1000</v>
      </c>
      <c r="AI4460">
        <v>4210803</v>
      </c>
      <c r="AJ4460" t="s">
        <v>2164</v>
      </c>
      <c r="AK4460">
        <v>305</v>
      </c>
      <c r="AL4460">
        <v>4210803</v>
      </c>
      <c r="AM4460" t="s">
        <v>2164</v>
      </c>
      <c r="AN4460" t="s">
        <v>5940</v>
      </c>
      <c r="AO4460">
        <v>0</v>
      </c>
      <c r="AP4460">
        <v>4301701</v>
      </c>
      <c r="AQ4460" t="s">
        <v>2329</v>
      </c>
      <c r="AR4460">
        <v>9088</v>
      </c>
    </row>
    <row r="4461" spans="1:44" x14ac:dyDescent="0.25">
      <c r="A4461">
        <v>2800506</v>
      </c>
      <c r="B4461">
        <v>5</v>
      </c>
      <c r="C4461" t="s">
        <v>886</v>
      </c>
      <c r="D4461" t="s">
        <v>5654</v>
      </c>
      <c r="E4461">
        <v>37200</v>
      </c>
      <c r="F4461" t="s">
        <v>5940</v>
      </c>
      <c r="G4461">
        <v>144</v>
      </c>
      <c r="H4461" t="s">
        <v>5940</v>
      </c>
      <c r="I4461" t="s">
        <v>5940</v>
      </c>
      <c r="J4461">
        <v>65</v>
      </c>
      <c r="K4461">
        <v>38080</v>
      </c>
      <c r="L4461">
        <v>0</v>
      </c>
      <c r="M4461">
        <v>84</v>
      </c>
      <c r="N4461">
        <v>0</v>
      </c>
      <c r="O4461">
        <v>0</v>
      </c>
      <c r="P4461">
        <v>44</v>
      </c>
      <c r="R4461">
        <v>2800506</v>
      </c>
      <c r="S4461">
        <v>37200</v>
      </c>
      <c r="T4461" t="s">
        <v>5940</v>
      </c>
      <c r="U4461">
        <v>144</v>
      </c>
      <c r="V4461" t="s">
        <v>5940</v>
      </c>
      <c r="W4461" t="s">
        <v>5940</v>
      </c>
      <c r="X4461">
        <v>65</v>
      </c>
      <c r="Z4461">
        <v>4210852</v>
      </c>
      <c r="AB4461" t="s">
        <v>5940</v>
      </c>
      <c r="AC4461">
        <v>4210852</v>
      </c>
      <c r="AD4461" t="s">
        <v>2165</v>
      </c>
      <c r="AE4461">
        <v>16000</v>
      </c>
      <c r="AF4461">
        <v>4210852</v>
      </c>
      <c r="AG4461" t="s">
        <v>2165</v>
      </c>
      <c r="AH4461" t="s">
        <v>5940</v>
      </c>
      <c r="AI4461">
        <v>4210852</v>
      </c>
      <c r="AJ4461" t="s">
        <v>2165</v>
      </c>
      <c r="AK4461">
        <v>7</v>
      </c>
      <c r="AL4461">
        <v>4210852</v>
      </c>
      <c r="AM4461" t="s">
        <v>2165</v>
      </c>
      <c r="AN4461" t="s">
        <v>5940</v>
      </c>
      <c r="AO4461">
        <v>0</v>
      </c>
      <c r="AP4461">
        <v>4301750</v>
      </c>
      <c r="AQ4461" t="s">
        <v>2330</v>
      </c>
      <c r="AR4461">
        <v>40</v>
      </c>
    </row>
    <row r="4462" spans="1:44" x14ac:dyDescent="0.25">
      <c r="A4462">
        <v>2800605</v>
      </c>
      <c r="B4462">
        <v>5</v>
      </c>
      <c r="C4462" t="s">
        <v>886</v>
      </c>
      <c r="D4462" t="s">
        <v>5655</v>
      </c>
      <c r="E4462" t="s">
        <v>5940</v>
      </c>
      <c r="F4462" t="s">
        <v>5940</v>
      </c>
      <c r="G4462">
        <v>40</v>
      </c>
      <c r="H4462" t="s">
        <v>5940</v>
      </c>
      <c r="I4462" t="s">
        <v>5940</v>
      </c>
      <c r="J4462">
        <v>15</v>
      </c>
      <c r="K4462">
        <v>0</v>
      </c>
      <c r="L4462">
        <v>0</v>
      </c>
      <c r="M4462">
        <v>40</v>
      </c>
      <c r="N4462">
        <v>0</v>
      </c>
      <c r="O4462">
        <v>0</v>
      </c>
      <c r="P4462">
        <v>18</v>
      </c>
      <c r="R4462">
        <v>2800605</v>
      </c>
      <c r="S4462" t="s">
        <v>5940</v>
      </c>
      <c r="T4462" t="s">
        <v>5940</v>
      </c>
      <c r="U4462">
        <v>40</v>
      </c>
      <c r="V4462" t="s">
        <v>5940</v>
      </c>
      <c r="W4462" t="s">
        <v>5940</v>
      </c>
      <c r="X4462">
        <v>15</v>
      </c>
      <c r="Z4462">
        <v>4210902</v>
      </c>
      <c r="AB4462" t="s">
        <v>5940</v>
      </c>
      <c r="AC4462">
        <v>4210902</v>
      </c>
      <c r="AD4462" t="s">
        <v>2166</v>
      </c>
      <c r="AE4462" t="s">
        <v>5940</v>
      </c>
      <c r="AF4462">
        <v>4210902</v>
      </c>
      <c r="AG4462" t="s">
        <v>2166</v>
      </c>
      <c r="AH4462">
        <v>1122</v>
      </c>
      <c r="AI4462">
        <v>4210902</v>
      </c>
      <c r="AJ4462" t="s">
        <v>2166</v>
      </c>
      <c r="AK4462">
        <v>108</v>
      </c>
      <c r="AL4462">
        <v>4210902</v>
      </c>
      <c r="AM4462" t="s">
        <v>2166</v>
      </c>
      <c r="AN4462">
        <v>472</v>
      </c>
      <c r="AO4462">
        <v>0</v>
      </c>
      <c r="AP4462">
        <v>4301800</v>
      </c>
      <c r="AQ4462" t="s">
        <v>2331</v>
      </c>
      <c r="AR4462">
        <v>9768</v>
      </c>
    </row>
    <row r="4463" spans="1:44" x14ac:dyDescent="0.25">
      <c r="A4463">
        <v>2800670</v>
      </c>
      <c r="B4463">
        <v>5</v>
      </c>
      <c r="C4463" t="s">
        <v>886</v>
      </c>
      <c r="D4463" t="s">
        <v>5656</v>
      </c>
      <c r="E4463" t="s">
        <v>5940</v>
      </c>
      <c r="F4463" t="s">
        <v>5940</v>
      </c>
      <c r="G4463">
        <v>120</v>
      </c>
      <c r="H4463" t="s">
        <v>5940</v>
      </c>
      <c r="I4463" t="s">
        <v>5940</v>
      </c>
      <c r="J4463">
        <v>57</v>
      </c>
      <c r="K4463">
        <v>0</v>
      </c>
      <c r="L4463">
        <v>0</v>
      </c>
      <c r="M4463">
        <v>144</v>
      </c>
      <c r="N4463">
        <v>0</v>
      </c>
      <c r="O4463">
        <v>0</v>
      </c>
      <c r="P4463">
        <v>34</v>
      </c>
      <c r="R4463">
        <v>2800670</v>
      </c>
      <c r="S4463" t="s">
        <v>5940</v>
      </c>
      <c r="T4463" t="s">
        <v>5940</v>
      </c>
      <c r="U4463">
        <v>120</v>
      </c>
      <c r="V4463" t="s">
        <v>5940</v>
      </c>
      <c r="W4463" t="s">
        <v>5940</v>
      </c>
      <c r="X4463">
        <v>57</v>
      </c>
      <c r="Z4463">
        <v>4211009</v>
      </c>
      <c r="AB4463" t="s">
        <v>5940</v>
      </c>
      <c r="AC4463">
        <v>4211009</v>
      </c>
      <c r="AD4463" t="s">
        <v>2167</v>
      </c>
      <c r="AE4463">
        <v>10</v>
      </c>
      <c r="AF4463">
        <v>4211009</v>
      </c>
      <c r="AG4463" t="s">
        <v>2167</v>
      </c>
      <c r="AH4463">
        <v>8100</v>
      </c>
      <c r="AI4463">
        <v>4211009</v>
      </c>
      <c r="AJ4463" t="s">
        <v>2167</v>
      </c>
      <c r="AK4463">
        <v>589</v>
      </c>
      <c r="AL4463">
        <v>4211009</v>
      </c>
      <c r="AM4463" t="s">
        <v>2167</v>
      </c>
      <c r="AN4463">
        <v>480</v>
      </c>
      <c r="AO4463">
        <v>0</v>
      </c>
      <c r="AP4463">
        <v>4301859</v>
      </c>
      <c r="AQ4463" t="s">
        <v>2332</v>
      </c>
      <c r="AR4463">
        <v>714</v>
      </c>
    </row>
    <row r="4464" spans="1:44" x14ac:dyDescent="0.25">
      <c r="A4464">
        <v>2800704</v>
      </c>
      <c r="B4464">
        <v>5</v>
      </c>
      <c r="C4464" t="s">
        <v>886</v>
      </c>
      <c r="D4464" t="s">
        <v>5657</v>
      </c>
      <c r="E4464" t="s">
        <v>5940</v>
      </c>
      <c r="F4464" t="s">
        <v>5940</v>
      </c>
      <c r="G4464">
        <v>4</v>
      </c>
      <c r="H4464" t="s">
        <v>5940</v>
      </c>
      <c r="I4464">
        <v>8575</v>
      </c>
      <c r="J4464">
        <v>3</v>
      </c>
      <c r="K4464">
        <v>0</v>
      </c>
      <c r="L4464">
        <v>0</v>
      </c>
      <c r="M4464">
        <v>4</v>
      </c>
      <c r="N4464">
        <v>0</v>
      </c>
      <c r="O4464">
        <v>8400</v>
      </c>
      <c r="P4464">
        <v>3</v>
      </c>
      <c r="R4464">
        <v>2800704</v>
      </c>
      <c r="S4464" t="s">
        <v>5940</v>
      </c>
      <c r="T4464" t="s">
        <v>5940</v>
      </c>
      <c r="U4464">
        <v>4</v>
      </c>
      <c r="V4464" t="s">
        <v>5940</v>
      </c>
      <c r="W4464">
        <v>8575</v>
      </c>
      <c r="X4464">
        <v>3</v>
      </c>
      <c r="Z4464">
        <v>4211058</v>
      </c>
      <c r="AB4464" t="s">
        <v>5940</v>
      </c>
      <c r="AC4464">
        <v>4211058</v>
      </c>
      <c r="AD4464" t="s">
        <v>2168</v>
      </c>
      <c r="AE4464" t="s">
        <v>5940</v>
      </c>
      <c r="AF4464">
        <v>4211058</v>
      </c>
      <c r="AG4464" t="s">
        <v>2168</v>
      </c>
      <c r="AH4464" t="s">
        <v>5940</v>
      </c>
      <c r="AI4464">
        <v>4211058</v>
      </c>
      <c r="AJ4464" t="s">
        <v>2168</v>
      </c>
      <c r="AK4464">
        <v>546</v>
      </c>
      <c r="AL4464">
        <v>4211058</v>
      </c>
      <c r="AM4464" t="s">
        <v>2168</v>
      </c>
      <c r="AN4464">
        <v>720</v>
      </c>
      <c r="AO4464">
        <v>0</v>
      </c>
      <c r="AP4464">
        <v>4301875</v>
      </c>
      <c r="AQ4464" t="s">
        <v>2333</v>
      </c>
      <c r="AR4464">
        <v>900</v>
      </c>
    </row>
    <row r="4465" spans="1:44" x14ac:dyDescent="0.25">
      <c r="A4465">
        <v>2801009</v>
      </c>
      <c r="B4465">
        <v>5</v>
      </c>
      <c r="C4465" t="s">
        <v>886</v>
      </c>
      <c r="D4465" t="s">
        <v>5658</v>
      </c>
      <c r="E4465" t="s">
        <v>5940</v>
      </c>
      <c r="F4465" t="s">
        <v>5940</v>
      </c>
      <c r="G4465">
        <v>260</v>
      </c>
      <c r="H4465" t="s">
        <v>5940</v>
      </c>
      <c r="I4465" t="s">
        <v>5940</v>
      </c>
      <c r="J4465">
        <v>120</v>
      </c>
      <c r="K4465">
        <v>0</v>
      </c>
      <c r="L4465">
        <v>0</v>
      </c>
      <c r="M4465">
        <v>252</v>
      </c>
      <c r="N4465">
        <v>0</v>
      </c>
      <c r="O4465">
        <v>0</v>
      </c>
      <c r="P4465">
        <v>140</v>
      </c>
      <c r="R4465">
        <v>2801009</v>
      </c>
      <c r="S4465" t="s">
        <v>5940</v>
      </c>
      <c r="T4465" t="s">
        <v>5940</v>
      </c>
      <c r="U4465">
        <v>260</v>
      </c>
      <c r="V4465" t="s">
        <v>5940</v>
      </c>
      <c r="W4465" t="s">
        <v>5940</v>
      </c>
      <c r="X4465">
        <v>120</v>
      </c>
      <c r="Z4465">
        <v>4211108</v>
      </c>
      <c r="AB4465" t="s">
        <v>5940</v>
      </c>
      <c r="AC4465">
        <v>4211108</v>
      </c>
      <c r="AD4465" t="s">
        <v>2169</v>
      </c>
      <c r="AE4465">
        <v>90</v>
      </c>
      <c r="AF4465">
        <v>4211108</v>
      </c>
      <c r="AG4465" t="s">
        <v>2169</v>
      </c>
      <c r="AH4465" t="s">
        <v>5940</v>
      </c>
      <c r="AI4465">
        <v>4211108</v>
      </c>
      <c r="AJ4465" t="s">
        <v>2169</v>
      </c>
      <c r="AK4465">
        <v>1080</v>
      </c>
      <c r="AL4465">
        <v>4211108</v>
      </c>
      <c r="AM4465" t="s">
        <v>2169</v>
      </c>
      <c r="AN4465">
        <v>5472</v>
      </c>
      <c r="AO4465">
        <v>0</v>
      </c>
      <c r="AP4465">
        <v>4301909</v>
      </c>
      <c r="AQ4465" t="s">
        <v>2334</v>
      </c>
      <c r="AR4465">
        <v>70</v>
      </c>
    </row>
    <row r="4466" spans="1:44" x14ac:dyDescent="0.25">
      <c r="A4466">
        <v>2801108</v>
      </c>
      <c r="B4466">
        <v>5</v>
      </c>
      <c r="C4466" t="s">
        <v>886</v>
      </c>
      <c r="D4466" t="s">
        <v>5659</v>
      </c>
      <c r="E4466" t="s">
        <v>5940</v>
      </c>
      <c r="F4466" t="s">
        <v>5940</v>
      </c>
      <c r="G4466">
        <v>234</v>
      </c>
      <c r="H4466" t="s">
        <v>5940</v>
      </c>
      <c r="I4466" t="s">
        <v>5940</v>
      </c>
      <c r="J4466">
        <v>81</v>
      </c>
      <c r="K4466">
        <v>0</v>
      </c>
      <c r="L4466">
        <v>0</v>
      </c>
      <c r="M4466">
        <v>300</v>
      </c>
      <c r="N4466">
        <v>0</v>
      </c>
      <c r="O4466">
        <v>0</v>
      </c>
      <c r="P4466">
        <v>46</v>
      </c>
      <c r="R4466">
        <v>2801108</v>
      </c>
      <c r="S4466" t="s">
        <v>5940</v>
      </c>
      <c r="T4466" t="s">
        <v>5940</v>
      </c>
      <c r="U4466">
        <v>234</v>
      </c>
      <c r="V4466" t="s">
        <v>5940</v>
      </c>
      <c r="W4466" t="s">
        <v>5940</v>
      </c>
      <c r="X4466">
        <v>81</v>
      </c>
      <c r="Z4466">
        <v>4211207</v>
      </c>
      <c r="AB4466" t="s">
        <v>5940</v>
      </c>
      <c r="AC4466">
        <v>4211207</v>
      </c>
      <c r="AD4466" t="s">
        <v>2170</v>
      </c>
      <c r="AE4466">
        <v>2400</v>
      </c>
      <c r="AF4466">
        <v>4211207</v>
      </c>
      <c r="AG4466" t="s">
        <v>2170</v>
      </c>
      <c r="AH4466">
        <v>1500</v>
      </c>
      <c r="AI4466">
        <v>4211207</v>
      </c>
      <c r="AJ4466" t="s">
        <v>2170</v>
      </c>
      <c r="AK4466">
        <v>465</v>
      </c>
      <c r="AL4466">
        <v>4211207</v>
      </c>
      <c r="AM4466" t="s">
        <v>2170</v>
      </c>
      <c r="AN4466" t="s">
        <v>5940</v>
      </c>
      <c r="AO4466">
        <v>0</v>
      </c>
      <c r="AP4466">
        <v>4301925</v>
      </c>
      <c r="AQ4466" t="s">
        <v>2335</v>
      </c>
      <c r="AR4466">
        <v>3552</v>
      </c>
    </row>
    <row r="4467" spans="1:44" x14ac:dyDescent="0.25">
      <c r="A4467">
        <v>2801207</v>
      </c>
      <c r="B4467">
        <v>5</v>
      </c>
      <c r="C4467" t="s">
        <v>886</v>
      </c>
      <c r="D4467" t="s">
        <v>5660</v>
      </c>
      <c r="E4467" t="s">
        <v>5940</v>
      </c>
      <c r="F4467" t="s">
        <v>5940</v>
      </c>
      <c r="G4467">
        <v>3600</v>
      </c>
      <c r="H4467" t="s">
        <v>5940</v>
      </c>
      <c r="I4467" t="s">
        <v>5940</v>
      </c>
      <c r="J4467">
        <v>630</v>
      </c>
      <c r="K4467">
        <v>0</v>
      </c>
      <c r="L4467">
        <v>0</v>
      </c>
      <c r="M4467">
        <v>960</v>
      </c>
      <c r="N4467">
        <v>0</v>
      </c>
      <c r="O4467">
        <v>0</v>
      </c>
      <c r="P4467">
        <v>356</v>
      </c>
      <c r="R4467">
        <v>2801207</v>
      </c>
      <c r="S4467" t="s">
        <v>5940</v>
      </c>
      <c r="T4467" t="s">
        <v>5940</v>
      </c>
      <c r="U4467">
        <v>3600</v>
      </c>
      <c r="V4467" t="s">
        <v>5940</v>
      </c>
      <c r="W4467" t="s">
        <v>5940</v>
      </c>
      <c r="X4467">
        <v>630</v>
      </c>
      <c r="Z4467">
        <v>4211256</v>
      </c>
      <c r="AB4467" t="s">
        <v>5940</v>
      </c>
      <c r="AC4467">
        <v>4211256</v>
      </c>
      <c r="AD4467" t="s">
        <v>2171</v>
      </c>
      <c r="AE4467">
        <v>21560</v>
      </c>
      <c r="AF4467">
        <v>4211256</v>
      </c>
      <c r="AG4467" t="s">
        <v>2171</v>
      </c>
      <c r="AH4467">
        <v>280</v>
      </c>
      <c r="AI4467">
        <v>4211256</v>
      </c>
      <c r="AJ4467" t="s">
        <v>2171</v>
      </c>
      <c r="AK4467">
        <v>55</v>
      </c>
      <c r="AL4467">
        <v>4211256</v>
      </c>
      <c r="AM4467" t="s">
        <v>2171</v>
      </c>
      <c r="AN4467" t="s">
        <v>5940</v>
      </c>
      <c r="AO4467">
        <v>0</v>
      </c>
      <c r="AP4467">
        <v>4301958</v>
      </c>
      <c r="AQ4467" t="s">
        <v>2336</v>
      </c>
      <c r="AR4467">
        <v>1360</v>
      </c>
    </row>
    <row r="4468" spans="1:44" x14ac:dyDescent="0.25">
      <c r="A4468">
        <v>2801306</v>
      </c>
      <c r="B4468">
        <v>5</v>
      </c>
      <c r="C4468" t="s">
        <v>886</v>
      </c>
      <c r="D4468" t="s">
        <v>5661</v>
      </c>
      <c r="E4468">
        <v>208000</v>
      </c>
      <c r="F4468" t="s">
        <v>5940</v>
      </c>
      <c r="G4468">
        <v>1000</v>
      </c>
      <c r="H4468" t="s">
        <v>5940</v>
      </c>
      <c r="I4468" t="s">
        <v>5940</v>
      </c>
      <c r="J4468">
        <v>120</v>
      </c>
      <c r="K4468">
        <v>504400</v>
      </c>
      <c r="L4468">
        <v>0</v>
      </c>
      <c r="M4468">
        <v>840</v>
      </c>
      <c r="N4468">
        <v>0</v>
      </c>
      <c r="O4468">
        <v>0</v>
      </c>
      <c r="P4468">
        <v>80</v>
      </c>
      <c r="R4468">
        <v>2801306</v>
      </c>
      <c r="S4468">
        <v>208000</v>
      </c>
      <c r="T4468" t="s">
        <v>5940</v>
      </c>
      <c r="U4468">
        <v>1000</v>
      </c>
      <c r="V4468" t="s">
        <v>5940</v>
      </c>
      <c r="W4468" t="s">
        <v>5940</v>
      </c>
      <c r="X4468">
        <v>120</v>
      </c>
      <c r="Z4468">
        <v>4211306</v>
      </c>
      <c r="AB4468" t="s">
        <v>5940</v>
      </c>
      <c r="AC4468">
        <v>4211306</v>
      </c>
      <c r="AD4468" t="s">
        <v>2172</v>
      </c>
      <c r="AE4468">
        <v>5850</v>
      </c>
      <c r="AF4468">
        <v>4211306</v>
      </c>
      <c r="AG4468" t="s">
        <v>2172</v>
      </c>
      <c r="AH4468">
        <v>300</v>
      </c>
      <c r="AI4468">
        <v>4211306</v>
      </c>
      <c r="AJ4468" t="s">
        <v>2172</v>
      </c>
      <c r="AK4468" t="s">
        <v>5940</v>
      </c>
      <c r="AL4468">
        <v>4211306</v>
      </c>
      <c r="AM4468" t="s">
        <v>2172</v>
      </c>
      <c r="AN4468" t="s">
        <v>5940</v>
      </c>
      <c r="AO4468">
        <v>0</v>
      </c>
      <c r="AP4468">
        <v>4302006</v>
      </c>
      <c r="AQ4468" t="s">
        <v>2337</v>
      </c>
      <c r="AR4468">
        <v>1200</v>
      </c>
    </row>
    <row r="4469" spans="1:44" x14ac:dyDescent="0.25">
      <c r="A4469">
        <v>2801405</v>
      </c>
      <c r="B4469">
        <v>5</v>
      </c>
      <c r="C4469" t="s">
        <v>886</v>
      </c>
      <c r="D4469" t="s">
        <v>5662</v>
      </c>
      <c r="E4469" t="s">
        <v>5940</v>
      </c>
      <c r="F4469" t="s">
        <v>5940</v>
      </c>
      <c r="G4469">
        <v>11310</v>
      </c>
      <c r="H4469" t="s">
        <v>5940</v>
      </c>
      <c r="I4469" t="s">
        <v>5940</v>
      </c>
      <c r="J4469">
        <v>1020</v>
      </c>
      <c r="K4469">
        <v>0</v>
      </c>
      <c r="L4469">
        <v>0</v>
      </c>
      <c r="M4469">
        <v>209088</v>
      </c>
      <c r="N4469">
        <v>0</v>
      </c>
      <c r="O4469">
        <v>0</v>
      </c>
      <c r="P4469">
        <v>1440</v>
      </c>
      <c r="R4469">
        <v>2801405</v>
      </c>
      <c r="S4469" t="s">
        <v>5940</v>
      </c>
      <c r="T4469" t="s">
        <v>5940</v>
      </c>
      <c r="U4469">
        <v>11310</v>
      </c>
      <c r="V4469" t="s">
        <v>5940</v>
      </c>
      <c r="W4469" t="s">
        <v>5940</v>
      </c>
      <c r="X4469">
        <v>1020</v>
      </c>
      <c r="Z4469">
        <v>4211405</v>
      </c>
      <c r="AB4469" t="s">
        <v>5940</v>
      </c>
      <c r="AC4469">
        <v>4211405</v>
      </c>
      <c r="AD4469" t="s">
        <v>2173</v>
      </c>
      <c r="AE4469" t="s">
        <v>5940</v>
      </c>
      <c r="AF4469">
        <v>4211405</v>
      </c>
      <c r="AG4469" t="s">
        <v>2173</v>
      </c>
      <c r="AH4469">
        <v>400</v>
      </c>
      <c r="AI4469">
        <v>4211405</v>
      </c>
      <c r="AJ4469" t="s">
        <v>2173</v>
      </c>
      <c r="AK4469">
        <v>34</v>
      </c>
      <c r="AL4469">
        <v>4211405</v>
      </c>
      <c r="AM4469" t="s">
        <v>2173</v>
      </c>
      <c r="AN4469">
        <v>1080</v>
      </c>
      <c r="AO4469">
        <v>0</v>
      </c>
      <c r="AP4469">
        <v>4302055</v>
      </c>
      <c r="AQ4469" t="s">
        <v>2338</v>
      </c>
      <c r="AR4469">
        <v>1920</v>
      </c>
    </row>
    <row r="4470" spans="1:44" x14ac:dyDescent="0.25">
      <c r="A4470">
        <v>2801504</v>
      </c>
      <c r="B4470">
        <v>5</v>
      </c>
      <c r="C4470" t="s">
        <v>886</v>
      </c>
      <c r="D4470" t="s">
        <v>5663</v>
      </c>
      <c r="E4470" t="s">
        <v>5940</v>
      </c>
      <c r="F4470" t="s">
        <v>5940</v>
      </c>
      <c r="G4470">
        <v>56</v>
      </c>
      <c r="H4470" t="s">
        <v>5940</v>
      </c>
      <c r="I4470" t="s">
        <v>5940</v>
      </c>
      <c r="J4470">
        <v>42</v>
      </c>
      <c r="K4470">
        <v>9100</v>
      </c>
      <c r="L4470">
        <v>0</v>
      </c>
      <c r="M4470">
        <v>56</v>
      </c>
      <c r="N4470">
        <v>0</v>
      </c>
      <c r="O4470">
        <v>0</v>
      </c>
      <c r="P4470">
        <v>48</v>
      </c>
      <c r="R4470">
        <v>2801504</v>
      </c>
      <c r="S4470" t="s">
        <v>5940</v>
      </c>
      <c r="T4470" t="s">
        <v>5940</v>
      </c>
      <c r="U4470">
        <v>56</v>
      </c>
      <c r="V4470" t="s">
        <v>5940</v>
      </c>
      <c r="W4470" t="s">
        <v>5940</v>
      </c>
      <c r="X4470">
        <v>42</v>
      </c>
      <c r="Z4470">
        <v>4211454</v>
      </c>
      <c r="AB4470" t="s">
        <v>5940</v>
      </c>
      <c r="AC4470">
        <v>4211454</v>
      </c>
      <c r="AD4470" t="s">
        <v>2174</v>
      </c>
      <c r="AE4470" t="s">
        <v>5940</v>
      </c>
      <c r="AF4470">
        <v>4211454</v>
      </c>
      <c r="AG4470" t="s">
        <v>2174</v>
      </c>
      <c r="AH4470">
        <v>320</v>
      </c>
      <c r="AI4470">
        <v>4211454</v>
      </c>
      <c r="AJ4470" t="s">
        <v>2174</v>
      </c>
      <c r="AK4470">
        <v>90</v>
      </c>
      <c r="AL4470">
        <v>4211454</v>
      </c>
      <c r="AM4470" t="s">
        <v>2174</v>
      </c>
      <c r="AN4470">
        <v>162</v>
      </c>
      <c r="AO4470">
        <v>0</v>
      </c>
      <c r="AP4470">
        <v>4302105</v>
      </c>
      <c r="AQ4470" t="s">
        <v>2339</v>
      </c>
      <c r="AR4470">
        <v>360</v>
      </c>
    </row>
    <row r="4471" spans="1:44" x14ac:dyDescent="0.25">
      <c r="A4471">
        <v>2801603</v>
      </c>
      <c r="B4471">
        <v>5</v>
      </c>
      <c r="C4471" t="s">
        <v>886</v>
      </c>
      <c r="D4471" t="s">
        <v>5664</v>
      </c>
      <c r="E4471" t="s">
        <v>5940</v>
      </c>
      <c r="F4471" t="s">
        <v>5940</v>
      </c>
      <c r="G4471">
        <v>80</v>
      </c>
      <c r="H4471" t="s">
        <v>5940</v>
      </c>
      <c r="I4471">
        <v>2150</v>
      </c>
      <c r="J4471">
        <v>42</v>
      </c>
      <c r="K4471">
        <v>0</v>
      </c>
      <c r="L4471">
        <v>0</v>
      </c>
      <c r="M4471">
        <v>165</v>
      </c>
      <c r="N4471">
        <v>0</v>
      </c>
      <c r="O4471">
        <v>2750</v>
      </c>
      <c r="P4471">
        <v>34</v>
      </c>
      <c r="R4471">
        <v>2801603</v>
      </c>
      <c r="S4471" t="s">
        <v>5940</v>
      </c>
      <c r="T4471" t="s">
        <v>5940</v>
      </c>
      <c r="U4471">
        <v>80</v>
      </c>
      <c r="V4471" t="s">
        <v>5940</v>
      </c>
      <c r="W4471">
        <v>2150</v>
      </c>
      <c r="X4471">
        <v>42</v>
      </c>
      <c r="Z4471">
        <v>4211504</v>
      </c>
      <c r="AB4471" t="s">
        <v>5940</v>
      </c>
      <c r="AC4471">
        <v>4211504</v>
      </c>
      <c r="AD4471" t="s">
        <v>2175</v>
      </c>
      <c r="AE4471" t="s">
        <v>5940</v>
      </c>
      <c r="AF4471">
        <v>4211504</v>
      </c>
      <c r="AG4471" t="s">
        <v>2175</v>
      </c>
      <c r="AH4471" t="s">
        <v>5940</v>
      </c>
      <c r="AI4471">
        <v>4211504</v>
      </c>
      <c r="AJ4471" t="s">
        <v>2175</v>
      </c>
      <c r="AK4471">
        <v>75</v>
      </c>
      <c r="AL4471">
        <v>4211504</v>
      </c>
      <c r="AM4471" t="s">
        <v>2175</v>
      </c>
      <c r="AN4471" t="s">
        <v>5940</v>
      </c>
      <c r="AO4471">
        <v>0</v>
      </c>
      <c r="AP4471">
        <v>4302154</v>
      </c>
      <c r="AQ4471" t="s">
        <v>2340</v>
      </c>
      <c r="AR4471">
        <v>5180</v>
      </c>
    </row>
    <row r="4472" spans="1:44" x14ac:dyDescent="0.25">
      <c r="A4472">
        <v>2801702</v>
      </c>
      <c r="B4472">
        <v>5</v>
      </c>
      <c r="C4472" t="s">
        <v>886</v>
      </c>
      <c r="D4472" t="s">
        <v>5665</v>
      </c>
      <c r="E4472" t="s">
        <v>5940</v>
      </c>
      <c r="F4472" t="s">
        <v>5940</v>
      </c>
      <c r="G4472">
        <v>198</v>
      </c>
      <c r="H4472" t="s">
        <v>5940</v>
      </c>
      <c r="I4472" t="s">
        <v>5940</v>
      </c>
      <c r="J4472">
        <v>90</v>
      </c>
      <c r="K4472">
        <v>0</v>
      </c>
      <c r="L4472">
        <v>0</v>
      </c>
      <c r="M4472">
        <v>150</v>
      </c>
      <c r="N4472">
        <v>0</v>
      </c>
      <c r="O4472">
        <v>0</v>
      </c>
      <c r="P4472">
        <v>133</v>
      </c>
      <c r="R4472">
        <v>2801702</v>
      </c>
      <c r="S4472" t="s">
        <v>5940</v>
      </c>
      <c r="T4472" t="s">
        <v>5940</v>
      </c>
      <c r="U4472">
        <v>198</v>
      </c>
      <c r="V4472" t="s">
        <v>5940</v>
      </c>
      <c r="W4472" t="s">
        <v>5940</v>
      </c>
      <c r="X4472">
        <v>90</v>
      </c>
      <c r="Z4472">
        <v>4211603</v>
      </c>
      <c r="AB4472" t="s">
        <v>5940</v>
      </c>
      <c r="AC4472">
        <v>4211603</v>
      </c>
      <c r="AD4472" t="s">
        <v>2176</v>
      </c>
      <c r="AE4472">
        <v>55440</v>
      </c>
      <c r="AF4472">
        <v>4211603</v>
      </c>
      <c r="AG4472" t="s">
        <v>2176</v>
      </c>
      <c r="AH4472">
        <v>1000</v>
      </c>
      <c r="AI4472">
        <v>4211603</v>
      </c>
      <c r="AJ4472" t="s">
        <v>2176</v>
      </c>
      <c r="AK4472">
        <v>59</v>
      </c>
      <c r="AL4472">
        <v>4211603</v>
      </c>
      <c r="AM4472" t="s">
        <v>2176</v>
      </c>
      <c r="AN4472" t="s">
        <v>5940</v>
      </c>
      <c r="AO4472">
        <v>0</v>
      </c>
      <c r="AP4472">
        <v>4302204</v>
      </c>
      <c r="AQ4472" t="s">
        <v>2341</v>
      </c>
      <c r="AR4472">
        <v>5157</v>
      </c>
    </row>
    <row r="4473" spans="1:44" x14ac:dyDescent="0.25">
      <c r="A4473">
        <v>2801900</v>
      </c>
      <c r="B4473">
        <v>5</v>
      </c>
      <c r="C4473" t="s">
        <v>886</v>
      </c>
      <c r="D4473" t="s">
        <v>5666</v>
      </c>
      <c r="E4473" t="s">
        <v>5940</v>
      </c>
      <c r="F4473" t="s">
        <v>5940</v>
      </c>
      <c r="G4473">
        <v>1120</v>
      </c>
      <c r="H4473" t="s">
        <v>5940</v>
      </c>
      <c r="I4473" t="s">
        <v>5940</v>
      </c>
      <c r="J4473">
        <v>72</v>
      </c>
      <c r="K4473">
        <v>3000</v>
      </c>
      <c r="L4473">
        <v>0</v>
      </c>
      <c r="M4473">
        <v>1760</v>
      </c>
      <c r="N4473">
        <v>0</v>
      </c>
      <c r="O4473">
        <v>0</v>
      </c>
      <c r="P4473">
        <v>80</v>
      </c>
      <c r="R4473">
        <v>2801900</v>
      </c>
      <c r="S4473" t="s">
        <v>5940</v>
      </c>
      <c r="T4473" t="s">
        <v>5940</v>
      </c>
      <c r="U4473">
        <v>1120</v>
      </c>
      <c r="V4473" t="s">
        <v>5940</v>
      </c>
      <c r="W4473" t="s">
        <v>5940</v>
      </c>
      <c r="X4473">
        <v>72</v>
      </c>
      <c r="Z4473">
        <v>4211652</v>
      </c>
      <c r="AB4473" t="s">
        <v>5940</v>
      </c>
      <c r="AC4473">
        <v>4211652</v>
      </c>
      <c r="AD4473" t="s">
        <v>2177</v>
      </c>
      <c r="AE4473">
        <v>32</v>
      </c>
      <c r="AF4473">
        <v>4211652</v>
      </c>
      <c r="AG4473" t="s">
        <v>2177</v>
      </c>
      <c r="AH4473">
        <v>6000</v>
      </c>
      <c r="AI4473">
        <v>4211652</v>
      </c>
      <c r="AJ4473" t="s">
        <v>2177</v>
      </c>
      <c r="AK4473">
        <v>409</v>
      </c>
      <c r="AL4473">
        <v>4211652</v>
      </c>
      <c r="AM4473" t="s">
        <v>2177</v>
      </c>
      <c r="AN4473">
        <v>109</v>
      </c>
      <c r="AO4473">
        <v>0</v>
      </c>
      <c r="AP4473">
        <v>4302220</v>
      </c>
      <c r="AQ4473" t="s">
        <v>2342</v>
      </c>
      <c r="AR4473">
        <v>4800</v>
      </c>
    </row>
    <row r="4474" spans="1:44" x14ac:dyDescent="0.25">
      <c r="A4474">
        <v>2802007</v>
      </c>
      <c r="B4474">
        <v>5</v>
      </c>
      <c r="C4474" t="s">
        <v>886</v>
      </c>
      <c r="D4474" t="s">
        <v>5667</v>
      </c>
      <c r="E4474">
        <v>9750</v>
      </c>
      <c r="F4474" t="s">
        <v>5940</v>
      </c>
      <c r="G4474">
        <v>40</v>
      </c>
      <c r="H4474" t="s">
        <v>5940</v>
      </c>
      <c r="I4474" t="s">
        <v>5940</v>
      </c>
      <c r="J4474">
        <v>15</v>
      </c>
      <c r="K4474">
        <v>9000</v>
      </c>
      <c r="L4474">
        <v>0</v>
      </c>
      <c r="M4474">
        <v>54</v>
      </c>
      <c r="N4474">
        <v>0</v>
      </c>
      <c r="O4474">
        <v>0</v>
      </c>
      <c r="P4474">
        <v>15</v>
      </c>
      <c r="R4474">
        <v>2802007</v>
      </c>
      <c r="S4474">
        <v>9750</v>
      </c>
      <c r="T4474" t="s">
        <v>5940</v>
      </c>
      <c r="U4474">
        <v>40</v>
      </c>
      <c r="V4474" t="s">
        <v>5940</v>
      </c>
      <c r="W4474" t="s">
        <v>5940</v>
      </c>
      <c r="X4474">
        <v>15</v>
      </c>
      <c r="Z4474">
        <v>4211702</v>
      </c>
      <c r="AB4474" t="s">
        <v>5940</v>
      </c>
      <c r="AC4474">
        <v>4211702</v>
      </c>
      <c r="AD4474" t="s">
        <v>2178</v>
      </c>
      <c r="AE4474">
        <v>56</v>
      </c>
      <c r="AF4474">
        <v>4211702</v>
      </c>
      <c r="AG4474" t="s">
        <v>2178</v>
      </c>
      <c r="AH4474">
        <v>32300</v>
      </c>
      <c r="AI4474">
        <v>4211702</v>
      </c>
      <c r="AJ4474" t="s">
        <v>2178</v>
      </c>
      <c r="AK4474">
        <v>1054</v>
      </c>
      <c r="AL4474">
        <v>4211702</v>
      </c>
      <c r="AM4474" t="s">
        <v>2178</v>
      </c>
      <c r="AN4474" t="s">
        <v>5940</v>
      </c>
      <c r="AO4474">
        <v>0</v>
      </c>
      <c r="AP4474">
        <v>4302238</v>
      </c>
      <c r="AQ4474" t="s">
        <v>2343</v>
      </c>
      <c r="AR4474">
        <v>15552</v>
      </c>
    </row>
    <row r="4475" spans="1:44" x14ac:dyDescent="0.25">
      <c r="A4475">
        <v>2802106</v>
      </c>
      <c r="B4475">
        <v>5</v>
      </c>
      <c r="C4475" t="s">
        <v>886</v>
      </c>
      <c r="D4475" t="s">
        <v>5668</v>
      </c>
      <c r="E4475" t="s">
        <v>5940</v>
      </c>
      <c r="F4475" t="s">
        <v>5940</v>
      </c>
      <c r="G4475">
        <v>98</v>
      </c>
      <c r="H4475" t="s">
        <v>5940</v>
      </c>
      <c r="I4475" t="s">
        <v>5940</v>
      </c>
      <c r="J4475">
        <v>59</v>
      </c>
      <c r="K4475">
        <v>0</v>
      </c>
      <c r="L4475">
        <v>0</v>
      </c>
      <c r="M4475">
        <v>225</v>
      </c>
      <c r="N4475">
        <v>0</v>
      </c>
      <c r="O4475">
        <v>0</v>
      </c>
      <c r="P4475">
        <v>105</v>
      </c>
      <c r="R4475">
        <v>2802106</v>
      </c>
      <c r="S4475" t="s">
        <v>5940</v>
      </c>
      <c r="T4475" t="s">
        <v>5940</v>
      </c>
      <c r="U4475">
        <v>98</v>
      </c>
      <c r="V4475" t="s">
        <v>5940</v>
      </c>
      <c r="W4475" t="s">
        <v>5940</v>
      </c>
      <c r="X4475">
        <v>59</v>
      </c>
      <c r="Z4475">
        <v>4211751</v>
      </c>
      <c r="AB4475" t="s">
        <v>5940</v>
      </c>
      <c r="AC4475">
        <v>4211751</v>
      </c>
      <c r="AD4475" t="s">
        <v>2179</v>
      </c>
      <c r="AE4475">
        <v>15</v>
      </c>
      <c r="AF4475">
        <v>4211751</v>
      </c>
      <c r="AG4475" t="s">
        <v>2179</v>
      </c>
      <c r="AH4475" t="s">
        <v>5940</v>
      </c>
      <c r="AI4475">
        <v>4211751</v>
      </c>
      <c r="AJ4475" t="s">
        <v>2179</v>
      </c>
      <c r="AK4475">
        <v>170</v>
      </c>
      <c r="AL4475">
        <v>4211751</v>
      </c>
      <c r="AM4475" t="s">
        <v>2179</v>
      </c>
      <c r="AN4475">
        <v>720</v>
      </c>
      <c r="AO4475">
        <v>0</v>
      </c>
      <c r="AP4475">
        <v>4302253</v>
      </c>
      <c r="AQ4475" t="s">
        <v>2344</v>
      </c>
      <c r="AR4475">
        <v>432</v>
      </c>
    </row>
    <row r="4476" spans="1:44" x14ac:dyDescent="0.25">
      <c r="A4476">
        <v>2802205</v>
      </c>
      <c r="B4476">
        <v>5</v>
      </c>
      <c r="C4476" t="s">
        <v>886</v>
      </c>
      <c r="D4476" t="s">
        <v>5669</v>
      </c>
      <c r="E4476" t="s">
        <v>5940</v>
      </c>
      <c r="F4476" t="s">
        <v>5940</v>
      </c>
      <c r="G4476">
        <v>5100</v>
      </c>
      <c r="H4476" t="s">
        <v>5940</v>
      </c>
      <c r="I4476" t="s">
        <v>5940</v>
      </c>
      <c r="J4476">
        <v>155</v>
      </c>
      <c r="K4476">
        <v>0</v>
      </c>
      <c r="L4476">
        <v>0</v>
      </c>
      <c r="M4476">
        <v>7200</v>
      </c>
      <c r="N4476">
        <v>0</v>
      </c>
      <c r="O4476">
        <v>0</v>
      </c>
      <c r="P4476">
        <v>129</v>
      </c>
      <c r="R4476">
        <v>2802205</v>
      </c>
      <c r="S4476" t="s">
        <v>5940</v>
      </c>
      <c r="T4476" t="s">
        <v>5940</v>
      </c>
      <c r="U4476">
        <v>5100</v>
      </c>
      <c r="V4476" t="s">
        <v>5940</v>
      </c>
      <c r="W4476" t="s">
        <v>5940</v>
      </c>
      <c r="X4476">
        <v>155</v>
      </c>
      <c r="Z4476">
        <v>4211801</v>
      </c>
      <c r="AB4476" t="s">
        <v>5940</v>
      </c>
      <c r="AC4476">
        <v>4211801</v>
      </c>
      <c r="AD4476" t="s">
        <v>2180</v>
      </c>
      <c r="AE4476" t="s">
        <v>5940</v>
      </c>
      <c r="AF4476">
        <v>4211801</v>
      </c>
      <c r="AG4476" t="s">
        <v>2180</v>
      </c>
      <c r="AH4476">
        <v>2550</v>
      </c>
      <c r="AI4476">
        <v>4211801</v>
      </c>
      <c r="AJ4476" t="s">
        <v>2180</v>
      </c>
      <c r="AK4476">
        <v>720</v>
      </c>
      <c r="AL4476">
        <v>4211801</v>
      </c>
      <c r="AM4476" t="s">
        <v>2180</v>
      </c>
      <c r="AN4476">
        <v>72</v>
      </c>
      <c r="AO4476">
        <v>0</v>
      </c>
      <c r="AP4476">
        <v>4302303</v>
      </c>
      <c r="AQ4476" t="s">
        <v>2345</v>
      </c>
      <c r="AR4476">
        <v>4687</v>
      </c>
    </row>
    <row r="4477" spans="1:44" x14ac:dyDescent="0.25">
      <c r="A4477">
        <v>2802304</v>
      </c>
      <c r="B4477">
        <v>5</v>
      </c>
      <c r="C4477" t="s">
        <v>886</v>
      </c>
      <c r="D4477" t="s">
        <v>5670</v>
      </c>
      <c r="E4477" t="s">
        <v>5940</v>
      </c>
      <c r="F4477" t="s">
        <v>5940</v>
      </c>
      <c r="G4477">
        <v>9750</v>
      </c>
      <c r="H4477" t="s">
        <v>5940</v>
      </c>
      <c r="I4477" t="s">
        <v>5940</v>
      </c>
      <c r="J4477">
        <v>852</v>
      </c>
      <c r="K4477">
        <v>0</v>
      </c>
      <c r="L4477">
        <v>0</v>
      </c>
      <c r="M4477">
        <v>71280</v>
      </c>
      <c r="N4477">
        <v>0</v>
      </c>
      <c r="O4477">
        <v>0</v>
      </c>
      <c r="P4477">
        <v>932</v>
      </c>
      <c r="R4477">
        <v>2802304</v>
      </c>
      <c r="S4477" t="s">
        <v>5940</v>
      </c>
      <c r="T4477" t="s">
        <v>5940</v>
      </c>
      <c r="U4477">
        <v>9750</v>
      </c>
      <c r="V4477" t="s">
        <v>5940</v>
      </c>
      <c r="W4477" t="s">
        <v>5940</v>
      </c>
      <c r="X4477">
        <v>852</v>
      </c>
      <c r="Z4477">
        <v>4211850</v>
      </c>
      <c r="AB4477" t="s">
        <v>5940</v>
      </c>
      <c r="AC4477">
        <v>4211850</v>
      </c>
      <c r="AD4477" t="s">
        <v>2181</v>
      </c>
      <c r="AE4477">
        <v>10</v>
      </c>
      <c r="AF4477">
        <v>4211850</v>
      </c>
      <c r="AG4477" t="s">
        <v>2181</v>
      </c>
      <c r="AH4477">
        <v>250</v>
      </c>
      <c r="AI4477">
        <v>4211850</v>
      </c>
      <c r="AJ4477" t="s">
        <v>2181</v>
      </c>
      <c r="AK4477">
        <v>648</v>
      </c>
      <c r="AL4477">
        <v>4211850</v>
      </c>
      <c r="AM4477" t="s">
        <v>2181</v>
      </c>
      <c r="AN4477">
        <v>12312</v>
      </c>
      <c r="AO4477">
        <v>0</v>
      </c>
      <c r="AP4477">
        <v>4302352</v>
      </c>
      <c r="AQ4477" t="s">
        <v>2346</v>
      </c>
      <c r="AR4477">
        <v>2880</v>
      </c>
    </row>
    <row r="4478" spans="1:44" x14ac:dyDescent="0.25">
      <c r="A4478">
        <v>2802403</v>
      </c>
      <c r="B4478">
        <v>5</v>
      </c>
      <c r="C4478" t="s">
        <v>886</v>
      </c>
      <c r="D4478" t="s">
        <v>5671</v>
      </c>
      <c r="E4478" t="s">
        <v>5940</v>
      </c>
      <c r="F4478" t="s">
        <v>5940</v>
      </c>
      <c r="G4478">
        <v>6300</v>
      </c>
      <c r="H4478" t="s">
        <v>5940</v>
      </c>
      <c r="I4478" t="s">
        <v>5940</v>
      </c>
      <c r="J4478">
        <v>530</v>
      </c>
      <c r="K4478">
        <v>0</v>
      </c>
      <c r="L4478">
        <v>0</v>
      </c>
      <c r="M4478">
        <v>5600</v>
      </c>
      <c r="N4478">
        <v>0</v>
      </c>
      <c r="O4478">
        <v>0</v>
      </c>
      <c r="P4478">
        <v>252</v>
      </c>
      <c r="R4478">
        <v>2802403</v>
      </c>
      <c r="S4478" t="s">
        <v>5940</v>
      </c>
      <c r="T4478" t="s">
        <v>5940</v>
      </c>
      <c r="U4478">
        <v>6300</v>
      </c>
      <c r="V4478" t="s">
        <v>5940</v>
      </c>
      <c r="W4478" t="s">
        <v>5940</v>
      </c>
      <c r="X4478">
        <v>530</v>
      </c>
      <c r="Z4478">
        <v>4211876</v>
      </c>
      <c r="AB4478" t="s">
        <v>5940</v>
      </c>
      <c r="AC4478">
        <v>4211876</v>
      </c>
      <c r="AD4478" t="s">
        <v>2182</v>
      </c>
      <c r="AE4478">
        <v>6</v>
      </c>
      <c r="AF4478">
        <v>4211876</v>
      </c>
      <c r="AG4478" t="s">
        <v>2182</v>
      </c>
      <c r="AH4478">
        <v>2250</v>
      </c>
      <c r="AI4478">
        <v>4211876</v>
      </c>
      <c r="AJ4478" t="s">
        <v>2182</v>
      </c>
      <c r="AK4478">
        <v>24</v>
      </c>
      <c r="AL4478">
        <v>4211876</v>
      </c>
      <c r="AM4478" t="s">
        <v>2182</v>
      </c>
      <c r="AN4478">
        <v>54</v>
      </c>
      <c r="AO4478">
        <v>0</v>
      </c>
      <c r="AP4478">
        <v>4302378</v>
      </c>
      <c r="AQ4478" t="s">
        <v>2347</v>
      </c>
      <c r="AR4478">
        <v>1600</v>
      </c>
    </row>
    <row r="4479" spans="1:44" x14ac:dyDescent="0.25">
      <c r="A4479">
        <v>2802502</v>
      </c>
      <c r="B4479">
        <v>5</v>
      </c>
      <c r="C4479" t="s">
        <v>886</v>
      </c>
      <c r="D4479" t="s">
        <v>5672</v>
      </c>
      <c r="E4479" t="s">
        <v>5940</v>
      </c>
      <c r="F4479" t="s">
        <v>5940</v>
      </c>
      <c r="G4479">
        <v>8</v>
      </c>
      <c r="H4479" t="s">
        <v>5940</v>
      </c>
      <c r="I4479" t="s">
        <v>5940</v>
      </c>
      <c r="J4479">
        <v>5</v>
      </c>
      <c r="K4479">
        <v>0</v>
      </c>
      <c r="L4479">
        <v>0</v>
      </c>
      <c r="M4479">
        <v>8</v>
      </c>
      <c r="N4479">
        <v>0</v>
      </c>
      <c r="O4479">
        <v>0</v>
      </c>
      <c r="P4479">
        <v>5</v>
      </c>
      <c r="R4479">
        <v>2802502</v>
      </c>
      <c r="S4479" t="s">
        <v>5940</v>
      </c>
      <c r="T4479" t="s">
        <v>5940</v>
      </c>
      <c r="U4479">
        <v>8</v>
      </c>
      <c r="V4479" t="s">
        <v>5940</v>
      </c>
      <c r="W4479" t="s">
        <v>5940</v>
      </c>
      <c r="X4479">
        <v>5</v>
      </c>
      <c r="Z4479">
        <v>4211892</v>
      </c>
      <c r="AB4479" t="s">
        <v>5940</v>
      </c>
      <c r="AC4479">
        <v>4211892</v>
      </c>
      <c r="AD4479" t="s">
        <v>2183</v>
      </c>
      <c r="AE4479" t="s">
        <v>5940</v>
      </c>
      <c r="AF4479">
        <v>4211892</v>
      </c>
      <c r="AG4479" t="s">
        <v>2183</v>
      </c>
      <c r="AH4479" t="s">
        <v>5940</v>
      </c>
      <c r="AI4479">
        <v>4211892</v>
      </c>
      <c r="AJ4479" t="s">
        <v>2183</v>
      </c>
      <c r="AK4479">
        <v>255</v>
      </c>
      <c r="AL4479">
        <v>4211892</v>
      </c>
      <c r="AM4479" t="s">
        <v>2183</v>
      </c>
      <c r="AN4479" t="s">
        <v>5940</v>
      </c>
      <c r="AO4479">
        <v>0</v>
      </c>
      <c r="AP4479">
        <v>4302402</v>
      </c>
      <c r="AQ4479" t="s">
        <v>2348</v>
      </c>
      <c r="AR4479">
        <v>360</v>
      </c>
    </row>
    <row r="4480" spans="1:44" x14ac:dyDescent="0.25">
      <c r="A4480">
        <v>2802601</v>
      </c>
      <c r="B4480">
        <v>5</v>
      </c>
      <c r="C4480" t="s">
        <v>886</v>
      </c>
      <c r="D4480" t="s">
        <v>5673</v>
      </c>
      <c r="E4480" t="s">
        <v>5940</v>
      </c>
      <c r="F4480" t="s">
        <v>5940</v>
      </c>
      <c r="G4480">
        <v>2880</v>
      </c>
      <c r="H4480" t="s">
        <v>5940</v>
      </c>
      <c r="I4480" t="s">
        <v>5940</v>
      </c>
      <c r="J4480">
        <v>190</v>
      </c>
      <c r="K4480">
        <v>0</v>
      </c>
      <c r="L4480">
        <v>0</v>
      </c>
      <c r="M4480">
        <v>1920</v>
      </c>
      <c r="N4480">
        <v>0</v>
      </c>
      <c r="O4480">
        <v>0</v>
      </c>
      <c r="P4480">
        <v>96</v>
      </c>
      <c r="R4480">
        <v>2802601</v>
      </c>
      <c r="S4480" t="s">
        <v>5940</v>
      </c>
      <c r="T4480" t="s">
        <v>5940</v>
      </c>
      <c r="U4480">
        <v>2880</v>
      </c>
      <c r="V4480" t="s">
        <v>5940</v>
      </c>
      <c r="W4480" t="s">
        <v>5940</v>
      </c>
      <c r="X4480">
        <v>190</v>
      </c>
      <c r="Z4480">
        <v>4211900</v>
      </c>
      <c r="AB4480" t="s">
        <v>5940</v>
      </c>
      <c r="AC4480">
        <v>4211900</v>
      </c>
      <c r="AD4480" t="s">
        <v>2184</v>
      </c>
      <c r="AE4480">
        <v>4000</v>
      </c>
      <c r="AF4480">
        <v>4211900</v>
      </c>
      <c r="AG4480" t="s">
        <v>2184</v>
      </c>
      <c r="AH4480">
        <v>1400</v>
      </c>
      <c r="AI4480">
        <v>4211900</v>
      </c>
      <c r="AJ4480" t="s">
        <v>2184</v>
      </c>
      <c r="AK4480">
        <v>29</v>
      </c>
      <c r="AL4480">
        <v>4211900</v>
      </c>
      <c r="AM4480" t="s">
        <v>2184</v>
      </c>
      <c r="AN4480" t="s">
        <v>5940</v>
      </c>
      <c r="AO4480">
        <v>0</v>
      </c>
      <c r="AP4480">
        <v>4302451</v>
      </c>
      <c r="AQ4480" t="s">
        <v>2349</v>
      </c>
      <c r="AR4480">
        <v>540</v>
      </c>
    </row>
    <row r="4481" spans="1:44" x14ac:dyDescent="0.25">
      <c r="A4481">
        <v>2802700</v>
      </c>
      <c r="B4481">
        <v>5</v>
      </c>
      <c r="C4481" t="s">
        <v>886</v>
      </c>
      <c r="D4481" t="s">
        <v>5674</v>
      </c>
      <c r="E4481" t="s">
        <v>5940</v>
      </c>
      <c r="F4481" t="s">
        <v>5940</v>
      </c>
      <c r="G4481">
        <v>8</v>
      </c>
      <c r="H4481" t="s">
        <v>5940</v>
      </c>
      <c r="I4481">
        <v>7845</v>
      </c>
      <c r="J4481">
        <v>2</v>
      </c>
      <c r="K4481">
        <v>0</v>
      </c>
      <c r="L4481">
        <v>0</v>
      </c>
      <c r="M4481">
        <v>8</v>
      </c>
      <c r="N4481">
        <v>0</v>
      </c>
      <c r="O4481">
        <v>11340</v>
      </c>
      <c r="P4481">
        <v>2</v>
      </c>
      <c r="R4481">
        <v>2802700</v>
      </c>
      <c r="S4481" t="s">
        <v>5940</v>
      </c>
      <c r="T4481" t="s">
        <v>5940</v>
      </c>
      <c r="U4481">
        <v>8</v>
      </c>
      <c r="V4481" t="s">
        <v>5940</v>
      </c>
      <c r="W4481">
        <v>7845</v>
      </c>
      <c r="X4481">
        <v>2</v>
      </c>
      <c r="Z4481">
        <v>4212007</v>
      </c>
      <c r="AB4481" t="s">
        <v>5940</v>
      </c>
      <c r="AC4481">
        <v>4212007</v>
      </c>
      <c r="AD4481" t="s">
        <v>2185</v>
      </c>
      <c r="AE4481">
        <v>4</v>
      </c>
      <c r="AF4481">
        <v>4212007</v>
      </c>
      <c r="AG4481" t="s">
        <v>2185</v>
      </c>
      <c r="AH4481">
        <v>3000</v>
      </c>
      <c r="AI4481">
        <v>4212007</v>
      </c>
      <c r="AJ4481" t="s">
        <v>2185</v>
      </c>
      <c r="AK4481">
        <v>336</v>
      </c>
      <c r="AL4481">
        <v>4212007</v>
      </c>
      <c r="AM4481" t="s">
        <v>2185</v>
      </c>
      <c r="AN4481">
        <v>9072</v>
      </c>
      <c r="AO4481">
        <v>0</v>
      </c>
      <c r="AP4481">
        <v>4302501</v>
      </c>
      <c r="AQ4481" t="s">
        <v>2350</v>
      </c>
      <c r="AR4481">
        <v>2676</v>
      </c>
    </row>
    <row r="4482" spans="1:44" x14ac:dyDescent="0.25">
      <c r="A4482">
        <v>2802809</v>
      </c>
      <c r="B4482">
        <v>5</v>
      </c>
      <c r="C4482" t="s">
        <v>886</v>
      </c>
      <c r="D4482" t="s">
        <v>5675</v>
      </c>
      <c r="E4482" t="s">
        <v>5940</v>
      </c>
      <c r="F4482" t="s">
        <v>5940</v>
      </c>
      <c r="G4482">
        <v>117</v>
      </c>
      <c r="H4482" t="s">
        <v>5940</v>
      </c>
      <c r="I4482" t="s">
        <v>5940</v>
      </c>
      <c r="J4482">
        <v>71</v>
      </c>
      <c r="K4482">
        <v>0</v>
      </c>
      <c r="L4482">
        <v>0</v>
      </c>
      <c r="M4482">
        <v>234</v>
      </c>
      <c r="N4482">
        <v>0</v>
      </c>
      <c r="O4482">
        <v>0</v>
      </c>
      <c r="P4482">
        <v>213</v>
      </c>
      <c r="R4482">
        <v>2802809</v>
      </c>
      <c r="S4482" t="s">
        <v>5940</v>
      </c>
      <c r="T4482" t="s">
        <v>5940</v>
      </c>
      <c r="U4482">
        <v>117</v>
      </c>
      <c r="V4482" t="s">
        <v>5940</v>
      </c>
      <c r="W4482" t="s">
        <v>5940</v>
      </c>
      <c r="X4482">
        <v>71</v>
      </c>
      <c r="Z4482">
        <v>4212056</v>
      </c>
      <c r="AB4482" t="s">
        <v>5940</v>
      </c>
      <c r="AC4482">
        <v>4212056</v>
      </c>
      <c r="AD4482" t="s">
        <v>2186</v>
      </c>
      <c r="AE4482" t="s">
        <v>5940</v>
      </c>
      <c r="AF4482">
        <v>4212056</v>
      </c>
      <c r="AG4482" t="s">
        <v>2186</v>
      </c>
      <c r="AH4482" t="s">
        <v>5940</v>
      </c>
      <c r="AI4482">
        <v>4212056</v>
      </c>
      <c r="AJ4482" t="s">
        <v>2186</v>
      </c>
      <c r="AK4482">
        <v>144</v>
      </c>
      <c r="AL4482">
        <v>4212056</v>
      </c>
      <c r="AM4482" t="s">
        <v>2186</v>
      </c>
      <c r="AN4482">
        <v>23</v>
      </c>
      <c r="AO4482">
        <v>0</v>
      </c>
      <c r="AP4482">
        <v>4302584</v>
      </c>
      <c r="AQ4482" t="s">
        <v>2351</v>
      </c>
      <c r="AR4482">
        <v>1115</v>
      </c>
    </row>
    <row r="4483" spans="1:44" x14ac:dyDescent="0.25">
      <c r="A4483">
        <v>2802908</v>
      </c>
      <c r="B4483">
        <v>5</v>
      </c>
      <c r="C4483" t="s">
        <v>886</v>
      </c>
      <c r="D4483" t="s">
        <v>5676</v>
      </c>
      <c r="E4483" t="s">
        <v>5940</v>
      </c>
      <c r="F4483" t="s">
        <v>5940</v>
      </c>
      <c r="G4483">
        <v>156</v>
      </c>
      <c r="H4483" t="s">
        <v>5940</v>
      </c>
      <c r="I4483" t="s">
        <v>5940</v>
      </c>
      <c r="J4483">
        <v>369</v>
      </c>
      <c r="K4483">
        <v>0</v>
      </c>
      <c r="L4483">
        <v>0</v>
      </c>
      <c r="M4483">
        <v>92</v>
      </c>
      <c r="N4483">
        <v>0</v>
      </c>
      <c r="O4483">
        <v>0</v>
      </c>
      <c r="P4483">
        <v>227</v>
      </c>
      <c r="R4483">
        <v>2802908</v>
      </c>
      <c r="S4483" t="s">
        <v>5940</v>
      </c>
      <c r="T4483" t="s">
        <v>5940</v>
      </c>
      <c r="U4483">
        <v>156</v>
      </c>
      <c r="V4483" t="s">
        <v>5940</v>
      </c>
      <c r="W4483" t="s">
        <v>5940</v>
      </c>
      <c r="X4483">
        <v>369</v>
      </c>
      <c r="Z4483">
        <v>4212106</v>
      </c>
      <c r="AB4483" t="s">
        <v>5940</v>
      </c>
      <c r="AC4483">
        <v>4212106</v>
      </c>
      <c r="AD4483" t="s">
        <v>2187</v>
      </c>
      <c r="AE4483" t="s">
        <v>5940</v>
      </c>
      <c r="AF4483">
        <v>4212106</v>
      </c>
      <c r="AG4483" t="s">
        <v>2187</v>
      </c>
      <c r="AH4483">
        <v>15600</v>
      </c>
      <c r="AI4483">
        <v>4212106</v>
      </c>
      <c r="AJ4483" t="s">
        <v>2187</v>
      </c>
      <c r="AK4483">
        <v>2010</v>
      </c>
      <c r="AL4483">
        <v>4212106</v>
      </c>
      <c r="AM4483" t="s">
        <v>2187</v>
      </c>
      <c r="AN4483">
        <v>2970</v>
      </c>
      <c r="AO4483">
        <v>0</v>
      </c>
      <c r="AP4483">
        <v>4302600</v>
      </c>
      <c r="AQ4483" t="s">
        <v>2352</v>
      </c>
      <c r="AR4483">
        <v>1125</v>
      </c>
    </row>
    <row r="4484" spans="1:44" x14ac:dyDescent="0.25">
      <c r="A4484">
        <v>2803005</v>
      </c>
      <c r="B4484">
        <v>5</v>
      </c>
      <c r="C4484" t="s">
        <v>886</v>
      </c>
      <c r="D4484" t="s">
        <v>5677</v>
      </c>
      <c r="E4484" t="s">
        <v>5940</v>
      </c>
      <c r="F4484" t="s">
        <v>5940</v>
      </c>
      <c r="G4484">
        <v>177</v>
      </c>
      <c r="H4484" t="s">
        <v>5940</v>
      </c>
      <c r="I4484" t="s">
        <v>5940</v>
      </c>
      <c r="J4484">
        <v>89</v>
      </c>
      <c r="K4484">
        <v>0</v>
      </c>
      <c r="L4484">
        <v>0</v>
      </c>
      <c r="M4484">
        <v>448</v>
      </c>
      <c r="N4484">
        <v>0</v>
      </c>
      <c r="O4484">
        <v>0</v>
      </c>
      <c r="P4484">
        <v>135</v>
      </c>
      <c r="R4484">
        <v>2803005</v>
      </c>
      <c r="S4484" t="s">
        <v>5940</v>
      </c>
      <c r="T4484" t="s">
        <v>5940</v>
      </c>
      <c r="U4484">
        <v>177</v>
      </c>
      <c r="V4484" t="s">
        <v>5940</v>
      </c>
      <c r="W4484" t="s">
        <v>5940</v>
      </c>
      <c r="X4484">
        <v>89</v>
      </c>
      <c r="Z4484">
        <v>4212205</v>
      </c>
      <c r="AB4484" t="s">
        <v>5940</v>
      </c>
      <c r="AC4484">
        <v>4212205</v>
      </c>
      <c r="AD4484" t="s">
        <v>2188</v>
      </c>
      <c r="AE4484">
        <v>445</v>
      </c>
      <c r="AF4484">
        <v>4212205</v>
      </c>
      <c r="AG4484" t="s">
        <v>2188</v>
      </c>
      <c r="AH4484" t="s">
        <v>5940</v>
      </c>
      <c r="AI4484">
        <v>4212205</v>
      </c>
      <c r="AJ4484" t="s">
        <v>2188</v>
      </c>
      <c r="AK4484">
        <v>1045</v>
      </c>
      <c r="AL4484">
        <v>4212205</v>
      </c>
      <c r="AM4484" t="s">
        <v>2188</v>
      </c>
      <c r="AN4484">
        <v>29096</v>
      </c>
      <c r="AO4484">
        <v>0</v>
      </c>
      <c r="AP4484">
        <v>4302659</v>
      </c>
      <c r="AQ4484" t="s">
        <v>2353</v>
      </c>
      <c r="AR4484">
        <v>792</v>
      </c>
    </row>
    <row r="4485" spans="1:44" x14ac:dyDescent="0.25">
      <c r="A4485">
        <v>2803104</v>
      </c>
      <c r="B4485">
        <v>5</v>
      </c>
      <c r="C4485" t="s">
        <v>886</v>
      </c>
      <c r="D4485" t="s">
        <v>5678</v>
      </c>
      <c r="E4485" t="s">
        <v>5940</v>
      </c>
      <c r="F4485" t="s">
        <v>5940</v>
      </c>
      <c r="G4485">
        <v>3200</v>
      </c>
      <c r="H4485" t="s">
        <v>5940</v>
      </c>
      <c r="I4485" t="s">
        <v>5940</v>
      </c>
      <c r="J4485">
        <v>124</v>
      </c>
      <c r="K4485">
        <v>0</v>
      </c>
      <c r="L4485">
        <v>0</v>
      </c>
      <c r="M4485">
        <v>1260</v>
      </c>
      <c r="N4485">
        <v>0</v>
      </c>
      <c r="O4485">
        <v>0</v>
      </c>
      <c r="P4485">
        <v>118</v>
      </c>
      <c r="R4485">
        <v>2803104</v>
      </c>
      <c r="S4485" t="s">
        <v>5940</v>
      </c>
      <c r="T4485" t="s">
        <v>5940</v>
      </c>
      <c r="U4485">
        <v>3200</v>
      </c>
      <c r="V4485" t="s">
        <v>5940</v>
      </c>
      <c r="W4485" t="s">
        <v>5940</v>
      </c>
      <c r="X4485">
        <v>124</v>
      </c>
      <c r="Z4485">
        <v>4212239</v>
      </c>
      <c r="AB4485" t="s">
        <v>5940</v>
      </c>
      <c r="AC4485">
        <v>4212239</v>
      </c>
      <c r="AD4485" t="s">
        <v>2189</v>
      </c>
      <c r="AE4485" t="s">
        <v>5940</v>
      </c>
      <c r="AF4485">
        <v>4212239</v>
      </c>
      <c r="AG4485" t="s">
        <v>2189</v>
      </c>
      <c r="AH4485" t="s">
        <v>5940</v>
      </c>
      <c r="AI4485">
        <v>4212239</v>
      </c>
      <c r="AJ4485" t="s">
        <v>2189</v>
      </c>
      <c r="AK4485">
        <v>27</v>
      </c>
      <c r="AL4485">
        <v>4212239</v>
      </c>
      <c r="AM4485" t="s">
        <v>2189</v>
      </c>
      <c r="AN4485">
        <v>240</v>
      </c>
      <c r="AO4485">
        <v>0</v>
      </c>
      <c r="AP4485">
        <v>4302709</v>
      </c>
      <c r="AQ4485" t="s">
        <v>2354</v>
      </c>
      <c r="AR4485">
        <v>588</v>
      </c>
    </row>
    <row r="4486" spans="1:44" x14ac:dyDescent="0.25">
      <c r="A4486">
        <v>2803203</v>
      </c>
      <c r="B4486">
        <v>5</v>
      </c>
      <c r="C4486" t="s">
        <v>886</v>
      </c>
      <c r="D4486" t="s">
        <v>5679</v>
      </c>
      <c r="E4486" t="s">
        <v>5940</v>
      </c>
      <c r="F4486" t="s">
        <v>5940</v>
      </c>
      <c r="G4486">
        <v>101</v>
      </c>
      <c r="H4486" t="s">
        <v>5940</v>
      </c>
      <c r="I4486" t="s">
        <v>5940</v>
      </c>
      <c r="J4486">
        <v>80</v>
      </c>
      <c r="K4486">
        <v>0</v>
      </c>
      <c r="L4486">
        <v>0</v>
      </c>
      <c r="M4486">
        <v>200</v>
      </c>
      <c r="N4486">
        <v>0</v>
      </c>
      <c r="O4486">
        <v>0</v>
      </c>
      <c r="P4486">
        <v>120</v>
      </c>
      <c r="R4486">
        <v>2803203</v>
      </c>
      <c r="S4486" t="s">
        <v>5940</v>
      </c>
      <c r="T4486" t="s">
        <v>5940</v>
      </c>
      <c r="U4486">
        <v>101</v>
      </c>
      <c r="V4486" t="s">
        <v>5940</v>
      </c>
      <c r="W4486" t="s">
        <v>5940</v>
      </c>
      <c r="X4486">
        <v>80</v>
      </c>
      <c r="Z4486">
        <v>4212254</v>
      </c>
      <c r="AB4486" t="s">
        <v>5940</v>
      </c>
      <c r="AC4486">
        <v>4212254</v>
      </c>
      <c r="AD4486" t="s">
        <v>2190</v>
      </c>
      <c r="AE4486">
        <v>150</v>
      </c>
      <c r="AF4486">
        <v>4212254</v>
      </c>
      <c r="AG4486" t="s">
        <v>2190</v>
      </c>
      <c r="AH4486">
        <v>270</v>
      </c>
      <c r="AI4486">
        <v>4212254</v>
      </c>
      <c r="AJ4486" t="s">
        <v>2190</v>
      </c>
      <c r="AK4486">
        <v>5</v>
      </c>
      <c r="AL4486">
        <v>4212254</v>
      </c>
      <c r="AM4486" t="s">
        <v>2190</v>
      </c>
      <c r="AN4486" t="s">
        <v>5940</v>
      </c>
      <c r="AO4486">
        <v>0</v>
      </c>
      <c r="AP4486">
        <v>4302808</v>
      </c>
      <c r="AQ4486" t="s">
        <v>2355</v>
      </c>
      <c r="AR4486">
        <v>1440</v>
      </c>
    </row>
    <row r="4487" spans="1:44" x14ac:dyDescent="0.25">
      <c r="A4487">
        <v>2803302</v>
      </c>
      <c r="B4487">
        <v>5</v>
      </c>
      <c r="C4487" t="s">
        <v>886</v>
      </c>
      <c r="D4487" t="s">
        <v>5680</v>
      </c>
      <c r="E4487">
        <v>306000</v>
      </c>
      <c r="F4487" t="s">
        <v>5940</v>
      </c>
      <c r="G4487">
        <v>40</v>
      </c>
      <c r="H4487" t="s">
        <v>5940</v>
      </c>
      <c r="I4487" t="s">
        <v>5940</v>
      </c>
      <c r="J4487">
        <v>180</v>
      </c>
      <c r="K4487">
        <v>372240</v>
      </c>
      <c r="L4487">
        <v>0</v>
      </c>
      <c r="M4487">
        <v>80</v>
      </c>
      <c r="N4487">
        <v>0</v>
      </c>
      <c r="O4487">
        <v>0</v>
      </c>
      <c r="P4487">
        <v>192</v>
      </c>
      <c r="R4487">
        <v>2803302</v>
      </c>
      <c r="S4487">
        <v>306000</v>
      </c>
      <c r="T4487" t="s">
        <v>5940</v>
      </c>
      <c r="U4487">
        <v>40</v>
      </c>
      <c r="V4487" t="s">
        <v>5940</v>
      </c>
      <c r="W4487" t="s">
        <v>5940</v>
      </c>
      <c r="X4487">
        <v>180</v>
      </c>
      <c r="Z4487">
        <v>4212270</v>
      </c>
      <c r="AB4487" t="s">
        <v>5940</v>
      </c>
      <c r="AC4487">
        <v>4212270</v>
      </c>
      <c r="AD4487" t="s">
        <v>2191</v>
      </c>
      <c r="AE4487">
        <v>30</v>
      </c>
      <c r="AF4487">
        <v>4212270</v>
      </c>
      <c r="AG4487" t="s">
        <v>2191</v>
      </c>
      <c r="AH4487">
        <v>300</v>
      </c>
      <c r="AI4487">
        <v>4212270</v>
      </c>
      <c r="AJ4487" t="s">
        <v>2191</v>
      </c>
      <c r="AK4487">
        <v>144</v>
      </c>
      <c r="AL4487">
        <v>4212270</v>
      </c>
      <c r="AM4487" t="s">
        <v>2191</v>
      </c>
      <c r="AN4487">
        <v>2112</v>
      </c>
      <c r="AO4487">
        <v>0</v>
      </c>
      <c r="AP4487">
        <v>4302907</v>
      </c>
      <c r="AQ4487" t="s">
        <v>2356</v>
      </c>
      <c r="AR4487">
        <v>112</v>
      </c>
    </row>
    <row r="4488" spans="1:44" x14ac:dyDescent="0.25">
      <c r="A4488">
        <v>2803401</v>
      </c>
      <c r="B4488">
        <v>5</v>
      </c>
      <c r="C4488" t="s">
        <v>886</v>
      </c>
      <c r="D4488" t="s">
        <v>5681</v>
      </c>
      <c r="E4488">
        <v>85475</v>
      </c>
      <c r="F4488" t="s">
        <v>5940</v>
      </c>
      <c r="G4488">
        <v>150</v>
      </c>
      <c r="H4488" t="s">
        <v>5940</v>
      </c>
      <c r="I4488">
        <v>435</v>
      </c>
      <c r="J4488">
        <v>82</v>
      </c>
      <c r="K4488">
        <v>111020</v>
      </c>
      <c r="L4488">
        <v>0</v>
      </c>
      <c r="M4488">
        <v>200</v>
      </c>
      <c r="N4488">
        <v>0</v>
      </c>
      <c r="O4488">
        <v>550</v>
      </c>
      <c r="P4488">
        <v>135</v>
      </c>
      <c r="R4488">
        <v>2803401</v>
      </c>
      <c r="S4488">
        <v>85475</v>
      </c>
      <c r="T4488" t="s">
        <v>5940</v>
      </c>
      <c r="U4488">
        <v>150</v>
      </c>
      <c r="V4488" t="s">
        <v>5940</v>
      </c>
      <c r="W4488">
        <v>435</v>
      </c>
      <c r="X4488">
        <v>82</v>
      </c>
      <c r="Z4488">
        <v>4212304</v>
      </c>
      <c r="AB4488" t="s">
        <v>5940</v>
      </c>
      <c r="AC4488">
        <v>4212304</v>
      </c>
      <c r="AD4488" t="s">
        <v>2192</v>
      </c>
      <c r="AE4488">
        <v>3200</v>
      </c>
      <c r="AF4488">
        <v>4212304</v>
      </c>
      <c r="AG4488" t="s">
        <v>2192</v>
      </c>
      <c r="AH4488">
        <v>4650</v>
      </c>
      <c r="AI4488">
        <v>4212304</v>
      </c>
      <c r="AJ4488" t="s">
        <v>2192</v>
      </c>
      <c r="AK4488">
        <v>75</v>
      </c>
      <c r="AL4488">
        <v>4212304</v>
      </c>
      <c r="AM4488" t="s">
        <v>2192</v>
      </c>
      <c r="AN4488" t="s">
        <v>5940</v>
      </c>
      <c r="AO4488">
        <v>0</v>
      </c>
      <c r="AP4488">
        <v>4303004</v>
      </c>
      <c r="AQ4488" t="s">
        <v>2357</v>
      </c>
      <c r="AR4488">
        <v>4742</v>
      </c>
    </row>
    <row r="4489" spans="1:44" x14ac:dyDescent="0.25">
      <c r="A4489">
        <v>2803500</v>
      </c>
      <c r="B4489">
        <v>5</v>
      </c>
      <c r="C4489" t="s">
        <v>886</v>
      </c>
      <c r="D4489" t="s">
        <v>5682</v>
      </c>
      <c r="E4489" t="s">
        <v>5940</v>
      </c>
      <c r="F4489" t="s">
        <v>5940</v>
      </c>
      <c r="G4489">
        <v>2000</v>
      </c>
      <c r="H4489" t="s">
        <v>5940</v>
      </c>
      <c r="I4489" t="s">
        <v>5940</v>
      </c>
      <c r="J4489">
        <v>1040</v>
      </c>
      <c r="K4489">
        <v>0</v>
      </c>
      <c r="L4489">
        <v>0</v>
      </c>
      <c r="M4489">
        <v>3000</v>
      </c>
      <c r="N4489">
        <v>0</v>
      </c>
      <c r="O4489">
        <v>0</v>
      </c>
      <c r="P4489">
        <v>1005</v>
      </c>
      <c r="R4489">
        <v>2803500</v>
      </c>
      <c r="S4489" t="s">
        <v>5940</v>
      </c>
      <c r="T4489" t="s">
        <v>5940</v>
      </c>
      <c r="U4489">
        <v>2000</v>
      </c>
      <c r="V4489" t="s">
        <v>5940</v>
      </c>
      <c r="W4489" t="s">
        <v>5940</v>
      </c>
      <c r="X4489">
        <v>1040</v>
      </c>
      <c r="Z4489">
        <v>4212403</v>
      </c>
      <c r="AB4489" t="s">
        <v>5940</v>
      </c>
      <c r="AC4489">
        <v>4212403</v>
      </c>
      <c r="AD4489" t="s">
        <v>2193</v>
      </c>
      <c r="AE4489">
        <v>60</v>
      </c>
      <c r="AF4489">
        <v>4212403</v>
      </c>
      <c r="AG4489" t="s">
        <v>2193</v>
      </c>
      <c r="AH4489">
        <v>12600</v>
      </c>
      <c r="AI4489">
        <v>4212403</v>
      </c>
      <c r="AJ4489" t="s">
        <v>2193</v>
      </c>
      <c r="AK4489">
        <v>789</v>
      </c>
      <c r="AL4489">
        <v>4212403</v>
      </c>
      <c r="AM4489" t="s">
        <v>2193</v>
      </c>
      <c r="AN4489" t="s">
        <v>5940</v>
      </c>
      <c r="AO4489">
        <v>0</v>
      </c>
      <c r="AP4489">
        <v>4303103</v>
      </c>
      <c r="AQ4489" t="s">
        <v>2358</v>
      </c>
      <c r="AR4489">
        <v>2</v>
      </c>
    </row>
    <row r="4490" spans="1:44" x14ac:dyDescent="0.25">
      <c r="A4490">
        <v>2803609</v>
      </c>
      <c r="B4490">
        <v>5</v>
      </c>
      <c r="C4490" t="s">
        <v>886</v>
      </c>
      <c r="D4490" t="s">
        <v>5683</v>
      </c>
      <c r="E4490">
        <v>404600</v>
      </c>
      <c r="F4490" t="s">
        <v>5940</v>
      </c>
      <c r="G4490">
        <v>420</v>
      </c>
      <c r="H4490" t="s">
        <v>5940</v>
      </c>
      <c r="I4490" t="s">
        <v>5940</v>
      </c>
      <c r="J4490">
        <v>25</v>
      </c>
      <c r="K4490">
        <v>399000</v>
      </c>
      <c r="L4490">
        <v>0</v>
      </c>
      <c r="M4490">
        <v>100</v>
      </c>
      <c r="N4490">
        <v>0</v>
      </c>
      <c r="O4490">
        <v>0</v>
      </c>
      <c r="P4490">
        <v>25</v>
      </c>
      <c r="R4490">
        <v>2803609</v>
      </c>
      <c r="S4490">
        <v>404600</v>
      </c>
      <c r="T4490" t="s">
        <v>5940</v>
      </c>
      <c r="U4490">
        <v>420</v>
      </c>
      <c r="V4490" t="s">
        <v>5940</v>
      </c>
      <c r="W4490" t="s">
        <v>5940</v>
      </c>
      <c r="X4490">
        <v>25</v>
      </c>
      <c r="Z4490">
        <v>4212502</v>
      </c>
      <c r="AB4490" t="s">
        <v>5940</v>
      </c>
      <c r="AC4490">
        <v>4212502</v>
      </c>
      <c r="AD4490" t="s">
        <v>2194</v>
      </c>
      <c r="AE4490" t="s">
        <v>5940</v>
      </c>
      <c r="AF4490">
        <v>4212502</v>
      </c>
      <c r="AG4490" t="s">
        <v>2194</v>
      </c>
      <c r="AH4490">
        <v>500</v>
      </c>
      <c r="AI4490">
        <v>4212502</v>
      </c>
      <c r="AJ4490" t="s">
        <v>2194</v>
      </c>
      <c r="AK4490" t="s">
        <v>5940</v>
      </c>
      <c r="AL4490">
        <v>4212502</v>
      </c>
      <c r="AM4490" t="s">
        <v>2194</v>
      </c>
      <c r="AN4490" t="s">
        <v>5940</v>
      </c>
      <c r="AO4490">
        <v>0</v>
      </c>
      <c r="AP4490">
        <v>4303202</v>
      </c>
      <c r="AQ4490" t="s">
        <v>2359</v>
      </c>
      <c r="AR4490">
        <v>3648</v>
      </c>
    </row>
    <row r="4491" spans="1:44" x14ac:dyDescent="0.25">
      <c r="A4491">
        <v>2803708</v>
      </c>
      <c r="B4491">
        <v>5</v>
      </c>
      <c r="C4491" t="s">
        <v>886</v>
      </c>
      <c r="D4491" t="s">
        <v>5684</v>
      </c>
      <c r="E4491" t="s">
        <v>5940</v>
      </c>
      <c r="F4491" t="s">
        <v>5940</v>
      </c>
      <c r="G4491">
        <v>2160</v>
      </c>
      <c r="H4491" t="s">
        <v>5940</v>
      </c>
      <c r="I4491" t="s">
        <v>5940</v>
      </c>
      <c r="J4491">
        <v>180</v>
      </c>
      <c r="K4491">
        <v>0</v>
      </c>
      <c r="L4491">
        <v>0</v>
      </c>
      <c r="M4491">
        <v>2184</v>
      </c>
      <c r="N4491">
        <v>0</v>
      </c>
      <c r="O4491">
        <v>0</v>
      </c>
      <c r="P4491">
        <v>142</v>
      </c>
      <c r="R4491">
        <v>2803708</v>
      </c>
      <c r="S4491" t="s">
        <v>5940</v>
      </c>
      <c r="T4491" t="s">
        <v>5940</v>
      </c>
      <c r="U4491">
        <v>2160</v>
      </c>
      <c r="V4491" t="s">
        <v>5940</v>
      </c>
      <c r="W4491" t="s">
        <v>5940</v>
      </c>
      <c r="X4491">
        <v>180</v>
      </c>
      <c r="Z4491">
        <v>4212601</v>
      </c>
      <c r="AB4491" t="s">
        <v>5940</v>
      </c>
      <c r="AC4491">
        <v>4212601</v>
      </c>
      <c r="AD4491" t="s">
        <v>2195</v>
      </c>
      <c r="AE4491" t="s">
        <v>5940</v>
      </c>
      <c r="AF4491">
        <v>4212601</v>
      </c>
      <c r="AG4491" t="s">
        <v>2195</v>
      </c>
      <c r="AH4491">
        <v>1125</v>
      </c>
      <c r="AI4491">
        <v>4212601</v>
      </c>
      <c r="AJ4491" t="s">
        <v>2195</v>
      </c>
      <c r="AK4491">
        <v>87</v>
      </c>
      <c r="AL4491">
        <v>4212601</v>
      </c>
      <c r="AM4491" t="s">
        <v>2195</v>
      </c>
      <c r="AN4491">
        <v>19</v>
      </c>
      <c r="AO4491">
        <v>0</v>
      </c>
      <c r="AP4491">
        <v>4303301</v>
      </c>
      <c r="AQ4491" t="s">
        <v>2360</v>
      </c>
      <c r="AR4491">
        <v>3150</v>
      </c>
    </row>
    <row r="4492" spans="1:44" x14ac:dyDescent="0.25">
      <c r="A4492">
        <v>2803807</v>
      </c>
      <c r="B4492">
        <v>5</v>
      </c>
      <c r="C4492" t="s">
        <v>886</v>
      </c>
      <c r="D4492" t="s">
        <v>5685</v>
      </c>
      <c r="E4492">
        <v>2450</v>
      </c>
      <c r="F4492" t="s">
        <v>5940</v>
      </c>
      <c r="G4492">
        <v>100</v>
      </c>
      <c r="H4492" t="s">
        <v>5940</v>
      </c>
      <c r="I4492" t="s">
        <v>5940</v>
      </c>
      <c r="J4492">
        <v>32</v>
      </c>
      <c r="K4492">
        <v>2500</v>
      </c>
      <c r="L4492">
        <v>0</v>
      </c>
      <c r="M4492">
        <v>70</v>
      </c>
      <c r="N4492">
        <v>0</v>
      </c>
      <c r="O4492">
        <v>0</v>
      </c>
      <c r="P4492">
        <v>19</v>
      </c>
      <c r="R4492">
        <v>2803807</v>
      </c>
      <c r="S4492">
        <v>2450</v>
      </c>
      <c r="T4492" t="s">
        <v>5940</v>
      </c>
      <c r="U4492">
        <v>100</v>
      </c>
      <c r="V4492" t="s">
        <v>5940</v>
      </c>
      <c r="W4492" t="s">
        <v>5940</v>
      </c>
      <c r="X4492">
        <v>32</v>
      </c>
      <c r="Z4492">
        <v>4212700</v>
      </c>
      <c r="AB4492" t="s">
        <v>5940</v>
      </c>
      <c r="AC4492">
        <v>4212700</v>
      </c>
      <c r="AD4492" t="s">
        <v>2196</v>
      </c>
      <c r="AE4492">
        <v>157</v>
      </c>
      <c r="AF4492">
        <v>4212700</v>
      </c>
      <c r="AG4492" t="s">
        <v>2196</v>
      </c>
      <c r="AH4492">
        <v>800</v>
      </c>
      <c r="AI4492">
        <v>4212700</v>
      </c>
      <c r="AJ4492" t="s">
        <v>2196</v>
      </c>
      <c r="AK4492">
        <v>513</v>
      </c>
      <c r="AL4492">
        <v>4212700</v>
      </c>
      <c r="AM4492" t="s">
        <v>2196</v>
      </c>
      <c r="AN4492" t="s">
        <v>5940</v>
      </c>
      <c r="AO4492">
        <v>0</v>
      </c>
      <c r="AP4492">
        <v>4303400</v>
      </c>
      <c r="AQ4492" t="s">
        <v>2361</v>
      </c>
      <c r="AR4492">
        <v>9500</v>
      </c>
    </row>
    <row r="4493" spans="1:44" x14ac:dyDescent="0.25">
      <c r="A4493">
        <v>2803906</v>
      </c>
      <c r="B4493">
        <v>5</v>
      </c>
      <c r="C4493" t="s">
        <v>886</v>
      </c>
      <c r="D4493" t="s">
        <v>5686</v>
      </c>
      <c r="E4493" t="s">
        <v>5940</v>
      </c>
      <c r="F4493" t="s">
        <v>5940</v>
      </c>
      <c r="G4493">
        <v>130</v>
      </c>
      <c r="H4493" t="s">
        <v>5940</v>
      </c>
      <c r="I4493" t="s">
        <v>5940</v>
      </c>
      <c r="J4493">
        <v>24</v>
      </c>
      <c r="K4493">
        <v>0</v>
      </c>
      <c r="L4493">
        <v>0</v>
      </c>
      <c r="M4493">
        <v>61</v>
      </c>
      <c r="N4493">
        <v>0</v>
      </c>
      <c r="O4493">
        <v>0</v>
      </c>
      <c r="P4493">
        <v>20</v>
      </c>
      <c r="R4493">
        <v>2803906</v>
      </c>
      <c r="S4493" t="s">
        <v>5940</v>
      </c>
      <c r="T4493" t="s">
        <v>5940</v>
      </c>
      <c r="U4493">
        <v>130</v>
      </c>
      <c r="V4493" t="s">
        <v>5940</v>
      </c>
      <c r="W4493" t="s">
        <v>5940</v>
      </c>
      <c r="X4493">
        <v>24</v>
      </c>
      <c r="Z4493">
        <v>4212809</v>
      </c>
      <c r="AB4493" t="s">
        <v>5940</v>
      </c>
      <c r="AC4493">
        <v>4212809</v>
      </c>
      <c r="AD4493" t="s">
        <v>2197</v>
      </c>
      <c r="AE4493">
        <v>2560</v>
      </c>
      <c r="AF4493">
        <v>4212809</v>
      </c>
      <c r="AG4493" t="s">
        <v>2197</v>
      </c>
      <c r="AH4493">
        <v>140</v>
      </c>
      <c r="AI4493">
        <v>4212809</v>
      </c>
      <c r="AJ4493" t="s">
        <v>2197</v>
      </c>
      <c r="AK4493" t="s">
        <v>5940</v>
      </c>
      <c r="AL4493">
        <v>4212809</v>
      </c>
      <c r="AM4493" t="s">
        <v>2197</v>
      </c>
      <c r="AN4493" t="s">
        <v>5940</v>
      </c>
      <c r="AO4493">
        <v>0</v>
      </c>
      <c r="AP4493">
        <v>4303509</v>
      </c>
      <c r="AQ4493" t="s">
        <v>2362</v>
      </c>
      <c r="AR4493">
        <v>1410</v>
      </c>
    </row>
    <row r="4494" spans="1:44" x14ac:dyDescent="0.25">
      <c r="A4494">
        <v>2804003</v>
      </c>
      <c r="B4494">
        <v>5</v>
      </c>
      <c r="C4494" t="s">
        <v>886</v>
      </c>
      <c r="D4494" t="s">
        <v>5687</v>
      </c>
      <c r="E4494">
        <v>91000</v>
      </c>
      <c r="F4494" t="s">
        <v>5940</v>
      </c>
      <c r="G4494">
        <v>24</v>
      </c>
      <c r="H4494" t="s">
        <v>5940</v>
      </c>
      <c r="I4494" t="s">
        <v>5940</v>
      </c>
      <c r="J4494">
        <v>10</v>
      </c>
      <c r="K4494">
        <v>96000</v>
      </c>
      <c r="L4494">
        <v>0</v>
      </c>
      <c r="M4494">
        <v>27</v>
      </c>
      <c r="N4494">
        <v>0</v>
      </c>
      <c r="O4494">
        <v>0</v>
      </c>
      <c r="P4494">
        <v>10</v>
      </c>
      <c r="R4494">
        <v>2804003</v>
      </c>
      <c r="S4494">
        <v>91000</v>
      </c>
      <c r="T4494" t="s">
        <v>5940</v>
      </c>
      <c r="U4494">
        <v>24</v>
      </c>
      <c r="V4494" t="s">
        <v>5940</v>
      </c>
      <c r="W4494" t="s">
        <v>5940</v>
      </c>
      <c r="X4494">
        <v>10</v>
      </c>
      <c r="Z4494">
        <v>4212908</v>
      </c>
      <c r="AB4494" t="s">
        <v>5940</v>
      </c>
      <c r="AC4494">
        <v>4212908</v>
      </c>
      <c r="AD4494" t="s">
        <v>2198</v>
      </c>
      <c r="AE4494" t="s">
        <v>5940</v>
      </c>
      <c r="AF4494">
        <v>4212908</v>
      </c>
      <c r="AG4494" t="s">
        <v>2198</v>
      </c>
      <c r="AH4494">
        <v>1008</v>
      </c>
      <c r="AI4494">
        <v>4212908</v>
      </c>
      <c r="AJ4494" t="s">
        <v>2198</v>
      </c>
      <c r="AK4494">
        <v>158</v>
      </c>
      <c r="AL4494">
        <v>4212908</v>
      </c>
      <c r="AM4494" t="s">
        <v>2198</v>
      </c>
      <c r="AN4494">
        <v>2400</v>
      </c>
      <c r="AO4494">
        <v>0</v>
      </c>
      <c r="AP4494">
        <v>4303558</v>
      </c>
      <c r="AQ4494" t="s">
        <v>2363</v>
      </c>
      <c r="AR4494">
        <v>1875</v>
      </c>
    </row>
    <row r="4495" spans="1:44" x14ac:dyDescent="0.25">
      <c r="A4495">
        <v>2804102</v>
      </c>
      <c r="B4495">
        <v>5</v>
      </c>
      <c r="C4495" t="s">
        <v>886</v>
      </c>
      <c r="D4495" t="s">
        <v>5688</v>
      </c>
      <c r="E4495" t="s">
        <v>5940</v>
      </c>
      <c r="F4495" t="s">
        <v>5940</v>
      </c>
      <c r="G4495">
        <v>70</v>
      </c>
      <c r="H4495" t="s">
        <v>5940</v>
      </c>
      <c r="I4495" t="s">
        <v>5940</v>
      </c>
      <c r="J4495">
        <v>78</v>
      </c>
      <c r="K4495">
        <v>0</v>
      </c>
      <c r="L4495">
        <v>0</v>
      </c>
      <c r="M4495">
        <v>108</v>
      </c>
      <c r="N4495">
        <v>0</v>
      </c>
      <c r="O4495">
        <v>0</v>
      </c>
      <c r="P4495">
        <v>53</v>
      </c>
      <c r="R4495">
        <v>2804102</v>
      </c>
      <c r="S4495" t="s">
        <v>5940</v>
      </c>
      <c r="T4495" t="s">
        <v>5940</v>
      </c>
      <c r="U4495">
        <v>70</v>
      </c>
      <c r="V4495" t="s">
        <v>5940</v>
      </c>
      <c r="W4495" t="s">
        <v>5940</v>
      </c>
      <c r="X4495">
        <v>78</v>
      </c>
      <c r="Z4495">
        <v>4213005</v>
      </c>
      <c r="AB4495" t="s">
        <v>5940</v>
      </c>
      <c r="AC4495">
        <v>4213005</v>
      </c>
      <c r="AD4495" t="s">
        <v>2199</v>
      </c>
      <c r="AE4495">
        <v>13</v>
      </c>
      <c r="AF4495">
        <v>4213005</v>
      </c>
      <c r="AG4495" t="s">
        <v>2199</v>
      </c>
      <c r="AH4495" t="s">
        <v>5940</v>
      </c>
      <c r="AI4495">
        <v>4213005</v>
      </c>
      <c r="AJ4495" t="s">
        <v>2199</v>
      </c>
      <c r="AK4495">
        <v>90</v>
      </c>
      <c r="AL4495">
        <v>4213005</v>
      </c>
      <c r="AM4495" t="s">
        <v>2199</v>
      </c>
      <c r="AN4495" t="s">
        <v>5940</v>
      </c>
      <c r="AO4495">
        <v>0</v>
      </c>
      <c r="AP4495">
        <v>4303608</v>
      </c>
      <c r="AQ4495" t="s">
        <v>2364</v>
      </c>
      <c r="AR4495" t="s">
        <v>5940</v>
      </c>
    </row>
    <row r="4496" spans="1:44" x14ac:dyDescent="0.25">
      <c r="A4496">
        <v>2804201</v>
      </c>
      <c r="B4496">
        <v>5</v>
      </c>
      <c r="C4496" t="s">
        <v>886</v>
      </c>
      <c r="D4496" t="s">
        <v>5689</v>
      </c>
      <c r="E4496" t="s">
        <v>5940</v>
      </c>
      <c r="F4496" t="s">
        <v>5940</v>
      </c>
      <c r="G4496">
        <v>10000</v>
      </c>
      <c r="H4496" t="s">
        <v>5940</v>
      </c>
      <c r="I4496" t="s">
        <v>5940</v>
      </c>
      <c r="J4496">
        <v>880</v>
      </c>
      <c r="K4496">
        <v>0</v>
      </c>
      <c r="L4496">
        <v>0</v>
      </c>
      <c r="M4496">
        <v>8000</v>
      </c>
      <c r="N4496">
        <v>0</v>
      </c>
      <c r="O4496">
        <v>0</v>
      </c>
      <c r="P4496">
        <v>344</v>
      </c>
      <c r="R4496">
        <v>2804201</v>
      </c>
      <c r="S4496" t="s">
        <v>5940</v>
      </c>
      <c r="T4496" t="s">
        <v>5940</v>
      </c>
      <c r="U4496">
        <v>10000</v>
      </c>
      <c r="V4496" t="s">
        <v>5940</v>
      </c>
      <c r="W4496" t="s">
        <v>5940</v>
      </c>
      <c r="X4496">
        <v>880</v>
      </c>
      <c r="Z4496">
        <v>4213104</v>
      </c>
      <c r="AB4496" t="s">
        <v>5940</v>
      </c>
      <c r="AC4496">
        <v>4213104</v>
      </c>
      <c r="AD4496" t="s">
        <v>2200</v>
      </c>
      <c r="AE4496">
        <v>12</v>
      </c>
      <c r="AF4496">
        <v>4213104</v>
      </c>
      <c r="AG4496" t="s">
        <v>2200</v>
      </c>
      <c r="AH4496">
        <v>2560</v>
      </c>
      <c r="AI4496">
        <v>4213104</v>
      </c>
      <c r="AJ4496" t="s">
        <v>2200</v>
      </c>
      <c r="AK4496">
        <v>106</v>
      </c>
      <c r="AL4496">
        <v>4213104</v>
      </c>
      <c r="AM4496" t="s">
        <v>2200</v>
      </c>
      <c r="AN4496">
        <v>115</v>
      </c>
      <c r="AO4496">
        <v>0</v>
      </c>
      <c r="AP4496">
        <v>4303673</v>
      </c>
      <c r="AQ4496" t="s">
        <v>2365</v>
      </c>
      <c r="AR4496">
        <v>1440</v>
      </c>
    </row>
    <row r="4497" spans="1:44" x14ac:dyDescent="0.25">
      <c r="A4497">
        <v>2804300</v>
      </c>
      <c r="B4497">
        <v>5</v>
      </c>
      <c r="C4497" t="s">
        <v>886</v>
      </c>
      <c r="D4497" t="s">
        <v>5690</v>
      </c>
      <c r="E4497">
        <v>5200</v>
      </c>
      <c r="F4497" t="s">
        <v>5940</v>
      </c>
      <c r="G4497">
        <v>140</v>
      </c>
      <c r="H4497" t="s">
        <v>5940</v>
      </c>
      <c r="I4497" t="s">
        <v>5940</v>
      </c>
      <c r="J4497">
        <v>64</v>
      </c>
      <c r="K4497">
        <v>39488</v>
      </c>
      <c r="L4497">
        <v>0</v>
      </c>
      <c r="M4497">
        <v>140</v>
      </c>
      <c r="N4497">
        <v>0</v>
      </c>
      <c r="O4497">
        <v>0</v>
      </c>
      <c r="P4497">
        <v>44</v>
      </c>
      <c r="R4497">
        <v>2804300</v>
      </c>
      <c r="S4497">
        <v>5200</v>
      </c>
      <c r="T4497" t="s">
        <v>5940</v>
      </c>
      <c r="U4497">
        <v>140</v>
      </c>
      <c r="V4497" t="s">
        <v>5940</v>
      </c>
      <c r="W4497" t="s">
        <v>5940</v>
      </c>
      <c r="X4497">
        <v>64</v>
      </c>
      <c r="Z4497">
        <v>4213153</v>
      </c>
      <c r="AB4497" t="s">
        <v>5940</v>
      </c>
      <c r="AC4497">
        <v>4213153</v>
      </c>
      <c r="AD4497" t="s">
        <v>2201</v>
      </c>
      <c r="AE4497" t="s">
        <v>5940</v>
      </c>
      <c r="AF4497">
        <v>4213153</v>
      </c>
      <c r="AG4497" t="s">
        <v>2201</v>
      </c>
      <c r="AH4497">
        <v>1120</v>
      </c>
      <c r="AI4497">
        <v>4213153</v>
      </c>
      <c r="AJ4497" t="s">
        <v>2201</v>
      </c>
      <c r="AK4497">
        <v>51</v>
      </c>
      <c r="AL4497">
        <v>4213153</v>
      </c>
      <c r="AM4497" t="s">
        <v>2201</v>
      </c>
      <c r="AN4497">
        <v>180</v>
      </c>
      <c r="AO4497">
        <v>0</v>
      </c>
      <c r="AP4497">
        <v>4303707</v>
      </c>
      <c r="AQ4497" t="s">
        <v>2366</v>
      </c>
      <c r="AR4497">
        <v>5792</v>
      </c>
    </row>
    <row r="4498" spans="1:44" x14ac:dyDescent="0.25">
      <c r="A4498">
        <v>2804409</v>
      </c>
      <c r="B4498">
        <v>5</v>
      </c>
      <c r="C4498" t="s">
        <v>886</v>
      </c>
      <c r="D4498" t="s">
        <v>5691</v>
      </c>
      <c r="E4498">
        <v>11000</v>
      </c>
      <c r="F4498" t="s">
        <v>5940</v>
      </c>
      <c r="G4498">
        <v>240</v>
      </c>
      <c r="H4498" t="s">
        <v>5940</v>
      </c>
      <c r="I4498">
        <v>5270</v>
      </c>
      <c r="J4498">
        <v>196</v>
      </c>
      <c r="K4498">
        <v>61920</v>
      </c>
      <c r="L4498">
        <v>0</v>
      </c>
      <c r="M4498">
        <v>250</v>
      </c>
      <c r="N4498">
        <v>0</v>
      </c>
      <c r="O4498">
        <v>9870</v>
      </c>
      <c r="P4498">
        <v>158</v>
      </c>
      <c r="R4498">
        <v>2804409</v>
      </c>
      <c r="S4498">
        <v>11000</v>
      </c>
      <c r="T4498" t="s">
        <v>5940</v>
      </c>
      <c r="U4498">
        <v>240</v>
      </c>
      <c r="V4498" t="s">
        <v>5940</v>
      </c>
      <c r="W4498">
        <v>5270</v>
      </c>
      <c r="X4498">
        <v>196</v>
      </c>
      <c r="Z4498">
        <v>4213203</v>
      </c>
      <c r="AB4498" t="s">
        <v>5940</v>
      </c>
      <c r="AC4498">
        <v>4213203</v>
      </c>
      <c r="AD4498" t="s">
        <v>2202</v>
      </c>
      <c r="AE4498">
        <v>60</v>
      </c>
      <c r="AF4498">
        <v>4213203</v>
      </c>
      <c r="AG4498" t="s">
        <v>2202</v>
      </c>
      <c r="AH4498">
        <v>7200</v>
      </c>
      <c r="AI4498">
        <v>4213203</v>
      </c>
      <c r="AJ4498" t="s">
        <v>2202</v>
      </c>
      <c r="AK4498">
        <v>6</v>
      </c>
      <c r="AL4498">
        <v>4213203</v>
      </c>
      <c r="AM4498" t="s">
        <v>2202</v>
      </c>
      <c r="AN4498" t="s">
        <v>5940</v>
      </c>
      <c r="AO4498">
        <v>0</v>
      </c>
      <c r="AP4498">
        <v>4303806</v>
      </c>
      <c r="AQ4498" t="s">
        <v>2367</v>
      </c>
      <c r="AR4498">
        <v>7182</v>
      </c>
    </row>
    <row r="4499" spans="1:44" x14ac:dyDescent="0.25">
      <c r="A4499">
        <v>2804458</v>
      </c>
      <c r="B4499">
        <v>5</v>
      </c>
      <c r="C4499" t="s">
        <v>886</v>
      </c>
      <c r="D4499" t="s">
        <v>5692</v>
      </c>
      <c r="E4499" t="s">
        <v>5940</v>
      </c>
      <c r="F4499" t="s">
        <v>5940</v>
      </c>
      <c r="G4499">
        <v>9100</v>
      </c>
      <c r="H4499" t="s">
        <v>5940</v>
      </c>
      <c r="I4499" t="s">
        <v>5940</v>
      </c>
      <c r="J4499">
        <v>730</v>
      </c>
      <c r="K4499">
        <v>0</v>
      </c>
      <c r="L4499">
        <v>0</v>
      </c>
      <c r="M4499">
        <v>42174</v>
      </c>
      <c r="N4499">
        <v>0</v>
      </c>
      <c r="O4499">
        <v>0</v>
      </c>
      <c r="P4499">
        <v>2105</v>
      </c>
      <c r="R4499">
        <v>2804458</v>
      </c>
      <c r="S4499" t="s">
        <v>5940</v>
      </c>
      <c r="T4499" t="s">
        <v>5940</v>
      </c>
      <c r="U4499">
        <v>9100</v>
      </c>
      <c r="V4499" t="s">
        <v>5940</v>
      </c>
      <c r="W4499" t="s">
        <v>5940</v>
      </c>
      <c r="X4499">
        <v>730</v>
      </c>
      <c r="Z4499">
        <v>4213302</v>
      </c>
      <c r="AB4499" t="s">
        <v>5940</v>
      </c>
      <c r="AC4499">
        <v>4213302</v>
      </c>
      <c r="AD4499" t="s">
        <v>2203</v>
      </c>
      <c r="AE4499">
        <v>23</v>
      </c>
      <c r="AF4499">
        <v>4213302</v>
      </c>
      <c r="AG4499" t="s">
        <v>2203</v>
      </c>
      <c r="AH4499" t="s">
        <v>5940</v>
      </c>
      <c r="AI4499">
        <v>4213302</v>
      </c>
      <c r="AJ4499" t="s">
        <v>2203</v>
      </c>
      <c r="AK4499">
        <v>540</v>
      </c>
      <c r="AL4499">
        <v>4213302</v>
      </c>
      <c r="AM4499" t="s">
        <v>2203</v>
      </c>
      <c r="AN4499">
        <v>1368</v>
      </c>
      <c r="AO4499">
        <v>0</v>
      </c>
      <c r="AP4499">
        <v>4303905</v>
      </c>
      <c r="AQ4499" t="s">
        <v>2368</v>
      </c>
      <c r="AR4499">
        <v>11</v>
      </c>
    </row>
    <row r="4500" spans="1:44" x14ac:dyDescent="0.25">
      <c r="A4500">
        <v>2804508</v>
      </c>
      <c r="B4500">
        <v>5</v>
      </c>
      <c r="C4500" t="s">
        <v>886</v>
      </c>
      <c r="D4500" t="s">
        <v>5693</v>
      </c>
      <c r="E4500" t="s">
        <v>5940</v>
      </c>
      <c r="F4500" t="s">
        <v>5940</v>
      </c>
      <c r="G4500">
        <v>16000</v>
      </c>
      <c r="H4500" t="s">
        <v>5940</v>
      </c>
      <c r="I4500" t="s">
        <v>5940</v>
      </c>
      <c r="J4500">
        <v>1060</v>
      </c>
      <c r="K4500">
        <v>0</v>
      </c>
      <c r="L4500">
        <v>0</v>
      </c>
      <c r="M4500">
        <v>12600</v>
      </c>
      <c r="N4500">
        <v>0</v>
      </c>
      <c r="O4500">
        <v>0</v>
      </c>
      <c r="P4500">
        <v>476</v>
      </c>
      <c r="R4500">
        <v>2804508</v>
      </c>
      <c r="S4500" t="s">
        <v>5940</v>
      </c>
      <c r="T4500" t="s">
        <v>5940</v>
      </c>
      <c r="U4500">
        <v>16000</v>
      </c>
      <c r="V4500" t="s">
        <v>5940</v>
      </c>
      <c r="W4500" t="s">
        <v>5940</v>
      </c>
      <c r="X4500">
        <v>1060</v>
      </c>
      <c r="Z4500">
        <v>4213351</v>
      </c>
      <c r="AB4500" t="s">
        <v>5940</v>
      </c>
      <c r="AC4500">
        <v>4213351</v>
      </c>
      <c r="AD4500" t="s">
        <v>2204</v>
      </c>
      <c r="AE4500" t="s">
        <v>5940</v>
      </c>
      <c r="AF4500">
        <v>4213351</v>
      </c>
      <c r="AG4500" t="s">
        <v>2204</v>
      </c>
      <c r="AH4500" t="s">
        <v>5940</v>
      </c>
      <c r="AI4500">
        <v>4213351</v>
      </c>
      <c r="AJ4500" t="s">
        <v>2204</v>
      </c>
      <c r="AK4500">
        <v>61</v>
      </c>
      <c r="AL4500">
        <v>4213351</v>
      </c>
      <c r="AM4500" t="s">
        <v>2204</v>
      </c>
      <c r="AN4500">
        <v>460</v>
      </c>
      <c r="AO4500">
        <v>0</v>
      </c>
      <c r="AP4500">
        <v>4304002</v>
      </c>
      <c r="AQ4500" t="s">
        <v>2369</v>
      </c>
      <c r="AR4500">
        <v>3744</v>
      </c>
    </row>
    <row r="4501" spans="1:44" x14ac:dyDescent="0.25">
      <c r="A4501">
        <v>2804607</v>
      </c>
      <c r="B4501">
        <v>5</v>
      </c>
      <c r="C4501" t="s">
        <v>886</v>
      </c>
      <c r="D4501" t="s">
        <v>5694</v>
      </c>
      <c r="E4501">
        <v>60000</v>
      </c>
      <c r="F4501" t="s">
        <v>5940</v>
      </c>
      <c r="G4501">
        <v>2250</v>
      </c>
      <c r="H4501" t="s">
        <v>5940</v>
      </c>
      <c r="I4501" t="s">
        <v>5940</v>
      </c>
      <c r="J4501">
        <v>201</v>
      </c>
      <c r="K4501">
        <v>97200</v>
      </c>
      <c r="L4501">
        <v>0</v>
      </c>
      <c r="M4501">
        <v>2160</v>
      </c>
      <c r="N4501">
        <v>0</v>
      </c>
      <c r="O4501">
        <v>0</v>
      </c>
      <c r="P4501">
        <v>138</v>
      </c>
      <c r="R4501">
        <v>2804607</v>
      </c>
      <c r="S4501">
        <v>60000</v>
      </c>
      <c r="T4501" t="s">
        <v>5940</v>
      </c>
      <c r="U4501">
        <v>2250</v>
      </c>
      <c r="V4501" t="s">
        <v>5940</v>
      </c>
      <c r="W4501" t="s">
        <v>5940</v>
      </c>
      <c r="X4501">
        <v>201</v>
      </c>
      <c r="Z4501">
        <v>4213401</v>
      </c>
      <c r="AB4501" t="s">
        <v>5940</v>
      </c>
      <c r="AC4501">
        <v>4213401</v>
      </c>
      <c r="AD4501" t="s">
        <v>2205</v>
      </c>
      <c r="AE4501">
        <v>14</v>
      </c>
      <c r="AF4501">
        <v>4213401</v>
      </c>
      <c r="AG4501" t="s">
        <v>2205</v>
      </c>
      <c r="AH4501">
        <v>180</v>
      </c>
      <c r="AI4501">
        <v>4213401</v>
      </c>
      <c r="AJ4501" t="s">
        <v>2205</v>
      </c>
      <c r="AK4501">
        <v>182</v>
      </c>
      <c r="AL4501">
        <v>4213401</v>
      </c>
      <c r="AM4501" t="s">
        <v>2205</v>
      </c>
      <c r="AN4501">
        <v>3270</v>
      </c>
      <c r="AO4501">
        <v>0</v>
      </c>
      <c r="AP4501">
        <v>4304101</v>
      </c>
      <c r="AQ4501" t="s">
        <v>2370</v>
      </c>
      <c r="AR4501">
        <v>45</v>
      </c>
    </row>
    <row r="4502" spans="1:44" x14ac:dyDescent="0.25">
      <c r="A4502">
        <v>2804706</v>
      </c>
      <c r="B4502">
        <v>5</v>
      </c>
      <c r="C4502" t="s">
        <v>886</v>
      </c>
      <c r="D4502" t="s">
        <v>5695</v>
      </c>
      <c r="E4502" t="s">
        <v>5940</v>
      </c>
      <c r="F4502" t="s">
        <v>5940</v>
      </c>
      <c r="G4502">
        <v>2250</v>
      </c>
      <c r="H4502" t="s">
        <v>5940</v>
      </c>
      <c r="I4502" t="s">
        <v>5940</v>
      </c>
      <c r="J4502">
        <v>118</v>
      </c>
      <c r="K4502">
        <v>0</v>
      </c>
      <c r="L4502">
        <v>0</v>
      </c>
      <c r="M4502">
        <v>1500</v>
      </c>
      <c r="N4502">
        <v>0</v>
      </c>
      <c r="O4502">
        <v>0</v>
      </c>
      <c r="P4502">
        <v>115</v>
      </c>
      <c r="R4502">
        <v>2804706</v>
      </c>
      <c r="S4502" t="s">
        <v>5940</v>
      </c>
      <c r="T4502" t="s">
        <v>5940</v>
      </c>
      <c r="U4502">
        <v>2250</v>
      </c>
      <c r="V4502" t="s">
        <v>5940</v>
      </c>
      <c r="W4502" t="s">
        <v>5940</v>
      </c>
      <c r="X4502">
        <v>118</v>
      </c>
      <c r="Z4502">
        <v>4213500</v>
      </c>
      <c r="AB4502" t="s">
        <v>5940</v>
      </c>
      <c r="AC4502">
        <v>4213500</v>
      </c>
      <c r="AD4502" t="s">
        <v>2206</v>
      </c>
      <c r="AE4502">
        <v>390</v>
      </c>
      <c r="AF4502">
        <v>4213500</v>
      </c>
      <c r="AG4502" t="s">
        <v>2206</v>
      </c>
      <c r="AH4502">
        <v>660</v>
      </c>
      <c r="AI4502">
        <v>4213500</v>
      </c>
      <c r="AJ4502" t="s">
        <v>2206</v>
      </c>
      <c r="AK4502" t="s">
        <v>5940</v>
      </c>
      <c r="AL4502">
        <v>4213500</v>
      </c>
      <c r="AM4502" t="s">
        <v>2206</v>
      </c>
      <c r="AN4502" t="s">
        <v>5940</v>
      </c>
      <c r="AO4502">
        <v>0</v>
      </c>
      <c r="AP4502">
        <v>4304200</v>
      </c>
      <c r="AQ4502" t="s">
        <v>2371</v>
      </c>
      <c r="AR4502">
        <v>12973</v>
      </c>
    </row>
    <row r="4503" spans="1:44" x14ac:dyDescent="0.25">
      <c r="A4503">
        <v>2804805</v>
      </c>
      <c r="B4503">
        <v>5</v>
      </c>
      <c r="C4503" t="s">
        <v>886</v>
      </c>
      <c r="D4503" t="s">
        <v>5696</v>
      </c>
      <c r="E4503" t="s">
        <v>5940</v>
      </c>
      <c r="F4503" t="s">
        <v>5940</v>
      </c>
      <c r="G4503">
        <v>16</v>
      </c>
      <c r="H4503" t="s">
        <v>5940</v>
      </c>
      <c r="I4503" t="s">
        <v>5940</v>
      </c>
      <c r="J4503">
        <v>10</v>
      </c>
      <c r="K4503">
        <v>0</v>
      </c>
      <c r="L4503">
        <v>0</v>
      </c>
      <c r="M4503">
        <v>16</v>
      </c>
      <c r="N4503">
        <v>0</v>
      </c>
      <c r="O4503">
        <v>0</v>
      </c>
      <c r="P4503">
        <v>10</v>
      </c>
      <c r="R4503">
        <v>2804805</v>
      </c>
      <c r="S4503" t="s">
        <v>5940</v>
      </c>
      <c r="T4503" t="s">
        <v>5940</v>
      </c>
      <c r="U4503">
        <v>16</v>
      </c>
      <c r="V4503" t="s">
        <v>5940</v>
      </c>
      <c r="W4503" t="s">
        <v>5940</v>
      </c>
      <c r="X4503">
        <v>10</v>
      </c>
      <c r="Z4503">
        <v>4213609</v>
      </c>
      <c r="AB4503" t="s">
        <v>5940</v>
      </c>
      <c r="AC4503">
        <v>4213609</v>
      </c>
      <c r="AD4503" t="s">
        <v>2207</v>
      </c>
      <c r="AE4503">
        <v>40</v>
      </c>
      <c r="AF4503">
        <v>4213609</v>
      </c>
      <c r="AG4503" t="s">
        <v>2207</v>
      </c>
      <c r="AH4503" t="s">
        <v>5940</v>
      </c>
      <c r="AI4503">
        <v>4213609</v>
      </c>
      <c r="AJ4503" t="s">
        <v>2207</v>
      </c>
      <c r="AK4503">
        <v>1536</v>
      </c>
      <c r="AL4503">
        <v>4213609</v>
      </c>
      <c r="AM4503" t="s">
        <v>2207</v>
      </c>
      <c r="AN4503">
        <v>18613</v>
      </c>
      <c r="AO4503">
        <v>0</v>
      </c>
      <c r="AP4503">
        <v>4304309</v>
      </c>
      <c r="AQ4503" t="s">
        <v>2372</v>
      </c>
      <c r="AR4503">
        <v>9882</v>
      </c>
    </row>
    <row r="4504" spans="1:44" x14ac:dyDescent="0.25">
      <c r="A4504">
        <v>2804904</v>
      </c>
      <c r="B4504">
        <v>5</v>
      </c>
      <c r="C4504" t="s">
        <v>886</v>
      </c>
      <c r="D4504" t="s">
        <v>5697</v>
      </c>
      <c r="E4504">
        <v>185510</v>
      </c>
      <c r="F4504" t="s">
        <v>5940</v>
      </c>
      <c r="G4504">
        <v>153</v>
      </c>
      <c r="H4504" t="s">
        <v>5940</v>
      </c>
      <c r="I4504">
        <v>2695</v>
      </c>
      <c r="J4504">
        <v>91</v>
      </c>
      <c r="K4504">
        <v>223440</v>
      </c>
      <c r="L4504">
        <v>0</v>
      </c>
      <c r="M4504">
        <v>90</v>
      </c>
      <c r="N4504">
        <v>0</v>
      </c>
      <c r="O4504">
        <v>3970</v>
      </c>
      <c r="P4504">
        <v>271</v>
      </c>
      <c r="R4504">
        <v>2804904</v>
      </c>
      <c r="S4504">
        <v>185510</v>
      </c>
      <c r="T4504" t="s">
        <v>5940</v>
      </c>
      <c r="U4504">
        <v>153</v>
      </c>
      <c r="V4504" t="s">
        <v>5940</v>
      </c>
      <c r="W4504">
        <v>2695</v>
      </c>
      <c r="X4504">
        <v>91</v>
      </c>
      <c r="Z4504">
        <v>4213708</v>
      </c>
      <c r="AB4504" t="s">
        <v>5940</v>
      </c>
      <c r="AC4504">
        <v>4213708</v>
      </c>
      <c r="AD4504" t="s">
        <v>2208</v>
      </c>
      <c r="AE4504">
        <v>24000</v>
      </c>
      <c r="AF4504">
        <v>4213708</v>
      </c>
      <c r="AG4504" t="s">
        <v>2208</v>
      </c>
      <c r="AH4504" t="s">
        <v>5940</v>
      </c>
      <c r="AI4504">
        <v>4213708</v>
      </c>
      <c r="AJ4504" t="s">
        <v>2208</v>
      </c>
      <c r="AK4504">
        <v>63</v>
      </c>
      <c r="AL4504">
        <v>4213708</v>
      </c>
      <c r="AM4504" t="s">
        <v>2208</v>
      </c>
      <c r="AN4504">
        <v>162</v>
      </c>
      <c r="AO4504">
        <v>0</v>
      </c>
      <c r="AP4504">
        <v>4304358</v>
      </c>
      <c r="AQ4504" t="s">
        <v>2373</v>
      </c>
      <c r="AR4504">
        <v>1920</v>
      </c>
    </row>
    <row r="4505" spans="1:44" x14ac:dyDescent="0.25">
      <c r="A4505">
        <v>2805000</v>
      </c>
      <c r="B4505">
        <v>5</v>
      </c>
      <c r="C4505" t="s">
        <v>886</v>
      </c>
      <c r="D4505" t="s">
        <v>5698</v>
      </c>
      <c r="E4505" t="s">
        <v>5940</v>
      </c>
      <c r="F4505" t="s">
        <v>5940</v>
      </c>
      <c r="G4505">
        <v>1235</v>
      </c>
      <c r="H4505" t="s">
        <v>5940</v>
      </c>
      <c r="I4505" t="s">
        <v>5940</v>
      </c>
      <c r="J4505">
        <v>173</v>
      </c>
      <c r="K4505">
        <v>0</v>
      </c>
      <c r="L4505">
        <v>0</v>
      </c>
      <c r="M4505">
        <v>12650</v>
      </c>
      <c r="N4505">
        <v>0</v>
      </c>
      <c r="O4505">
        <v>0</v>
      </c>
      <c r="P4505">
        <v>927</v>
      </c>
      <c r="R4505">
        <v>2805000</v>
      </c>
      <c r="S4505" t="s">
        <v>5940</v>
      </c>
      <c r="T4505" t="s">
        <v>5940</v>
      </c>
      <c r="U4505">
        <v>1235</v>
      </c>
      <c r="V4505" t="s">
        <v>5940</v>
      </c>
      <c r="W4505" t="s">
        <v>5940</v>
      </c>
      <c r="X4505">
        <v>173</v>
      </c>
      <c r="Z4505">
        <v>4213807</v>
      </c>
      <c r="AB4505" t="s">
        <v>5940</v>
      </c>
      <c r="AC4505">
        <v>4213807</v>
      </c>
      <c r="AD4505" t="s">
        <v>2209</v>
      </c>
      <c r="AE4505">
        <v>21450</v>
      </c>
      <c r="AF4505">
        <v>4213807</v>
      </c>
      <c r="AG4505" t="s">
        <v>2209</v>
      </c>
      <c r="AH4505">
        <v>2400</v>
      </c>
      <c r="AI4505">
        <v>4213807</v>
      </c>
      <c r="AJ4505" t="s">
        <v>2209</v>
      </c>
      <c r="AK4505">
        <v>40</v>
      </c>
      <c r="AL4505">
        <v>4213807</v>
      </c>
      <c r="AM4505" t="s">
        <v>2209</v>
      </c>
      <c r="AN4505" t="s">
        <v>5940</v>
      </c>
      <c r="AO4505">
        <v>0</v>
      </c>
      <c r="AP4505">
        <v>4304408</v>
      </c>
      <c r="AQ4505" t="s">
        <v>2374</v>
      </c>
      <c r="AR4505">
        <v>245</v>
      </c>
    </row>
    <row r="4506" spans="1:44" x14ac:dyDescent="0.25">
      <c r="A4506">
        <v>2805109</v>
      </c>
      <c r="B4506">
        <v>5</v>
      </c>
      <c r="C4506" t="s">
        <v>886</v>
      </c>
      <c r="D4506" t="s">
        <v>5699</v>
      </c>
      <c r="E4506" t="s">
        <v>5940</v>
      </c>
      <c r="F4506" t="s">
        <v>5940</v>
      </c>
      <c r="G4506">
        <v>51</v>
      </c>
      <c r="H4506" t="s">
        <v>5940</v>
      </c>
      <c r="I4506" t="s">
        <v>5940</v>
      </c>
      <c r="J4506">
        <v>45</v>
      </c>
      <c r="K4506">
        <v>0</v>
      </c>
      <c r="L4506">
        <v>0</v>
      </c>
      <c r="M4506">
        <v>42</v>
      </c>
      <c r="N4506">
        <v>0</v>
      </c>
      <c r="O4506">
        <v>0</v>
      </c>
      <c r="P4506">
        <v>34</v>
      </c>
      <c r="R4506">
        <v>2805109</v>
      </c>
      <c r="S4506" t="s">
        <v>5940</v>
      </c>
      <c r="T4506" t="s">
        <v>5940</v>
      </c>
      <c r="U4506">
        <v>51</v>
      </c>
      <c r="V4506" t="s">
        <v>5940</v>
      </c>
      <c r="W4506" t="s">
        <v>5940</v>
      </c>
      <c r="X4506">
        <v>45</v>
      </c>
      <c r="Z4506">
        <v>4213906</v>
      </c>
      <c r="AB4506" t="s">
        <v>5940</v>
      </c>
      <c r="AC4506">
        <v>4213906</v>
      </c>
      <c r="AD4506" t="s">
        <v>2210</v>
      </c>
      <c r="AE4506">
        <v>2</v>
      </c>
      <c r="AF4506">
        <v>4213906</v>
      </c>
      <c r="AG4506" t="s">
        <v>2210</v>
      </c>
      <c r="AH4506">
        <v>120</v>
      </c>
      <c r="AI4506">
        <v>4213906</v>
      </c>
      <c r="AJ4506" t="s">
        <v>2210</v>
      </c>
      <c r="AK4506">
        <v>30</v>
      </c>
      <c r="AL4506">
        <v>4213906</v>
      </c>
      <c r="AM4506" t="s">
        <v>2210</v>
      </c>
      <c r="AN4506" t="s">
        <v>5940</v>
      </c>
      <c r="AO4506">
        <v>0</v>
      </c>
      <c r="AP4506">
        <v>4304507</v>
      </c>
      <c r="AQ4506" t="s">
        <v>2375</v>
      </c>
      <c r="AR4506">
        <v>12000</v>
      </c>
    </row>
    <row r="4507" spans="1:44" x14ac:dyDescent="0.25">
      <c r="A4507">
        <v>2805208</v>
      </c>
      <c r="B4507">
        <v>5</v>
      </c>
      <c r="C4507" t="s">
        <v>886</v>
      </c>
      <c r="D4507" t="s">
        <v>5700</v>
      </c>
      <c r="E4507" t="s">
        <v>5940</v>
      </c>
      <c r="F4507" t="s">
        <v>5940</v>
      </c>
      <c r="G4507">
        <v>9100</v>
      </c>
      <c r="H4507" t="s">
        <v>5940</v>
      </c>
      <c r="I4507" t="s">
        <v>5940</v>
      </c>
      <c r="J4507">
        <v>410</v>
      </c>
      <c r="K4507">
        <v>0</v>
      </c>
      <c r="L4507">
        <v>0</v>
      </c>
      <c r="M4507">
        <v>38610</v>
      </c>
      <c r="N4507">
        <v>0</v>
      </c>
      <c r="O4507">
        <v>0</v>
      </c>
      <c r="P4507">
        <v>975</v>
      </c>
      <c r="R4507">
        <v>2805208</v>
      </c>
      <c r="S4507" t="s">
        <v>5940</v>
      </c>
      <c r="T4507" t="s">
        <v>5940</v>
      </c>
      <c r="U4507">
        <v>9100</v>
      </c>
      <c r="V4507" t="s">
        <v>5940</v>
      </c>
      <c r="W4507" t="s">
        <v>5940</v>
      </c>
      <c r="X4507">
        <v>410</v>
      </c>
      <c r="Z4507">
        <v>4214003</v>
      </c>
      <c r="AB4507" t="s">
        <v>5940</v>
      </c>
      <c r="AC4507">
        <v>4214003</v>
      </c>
      <c r="AD4507" t="s">
        <v>2211</v>
      </c>
      <c r="AE4507">
        <v>509</v>
      </c>
      <c r="AF4507">
        <v>4214003</v>
      </c>
      <c r="AG4507" t="s">
        <v>2211</v>
      </c>
      <c r="AH4507" t="s">
        <v>5940</v>
      </c>
      <c r="AI4507">
        <v>4214003</v>
      </c>
      <c r="AJ4507" t="s">
        <v>2211</v>
      </c>
      <c r="AK4507">
        <v>34</v>
      </c>
      <c r="AL4507">
        <v>4214003</v>
      </c>
      <c r="AM4507" t="s">
        <v>2211</v>
      </c>
      <c r="AN4507">
        <v>120</v>
      </c>
      <c r="AO4507">
        <v>0</v>
      </c>
      <c r="AP4507">
        <v>4304606</v>
      </c>
      <c r="AQ4507" t="s">
        <v>2376</v>
      </c>
      <c r="AR4507" t="s">
        <v>5940</v>
      </c>
    </row>
    <row r="4508" spans="1:44" x14ac:dyDescent="0.25">
      <c r="A4508">
        <v>2805307</v>
      </c>
      <c r="B4508">
        <v>5</v>
      </c>
      <c r="C4508" t="s">
        <v>886</v>
      </c>
      <c r="D4508" t="s">
        <v>5701</v>
      </c>
      <c r="E4508" t="s">
        <v>5940</v>
      </c>
      <c r="F4508" t="s">
        <v>5940</v>
      </c>
      <c r="G4508">
        <v>40</v>
      </c>
      <c r="H4508" t="s">
        <v>5940</v>
      </c>
      <c r="I4508" t="s">
        <v>5940</v>
      </c>
      <c r="J4508">
        <v>100</v>
      </c>
      <c r="K4508">
        <v>0</v>
      </c>
      <c r="L4508">
        <v>0</v>
      </c>
      <c r="M4508">
        <v>48</v>
      </c>
      <c r="N4508">
        <v>0</v>
      </c>
      <c r="O4508">
        <v>0</v>
      </c>
      <c r="P4508">
        <v>100</v>
      </c>
      <c r="R4508">
        <v>2805307</v>
      </c>
      <c r="S4508" t="s">
        <v>5940</v>
      </c>
      <c r="T4508" t="s">
        <v>5940</v>
      </c>
      <c r="U4508">
        <v>40</v>
      </c>
      <c r="V4508" t="s">
        <v>5940</v>
      </c>
      <c r="W4508" t="s">
        <v>5940</v>
      </c>
      <c r="X4508">
        <v>100</v>
      </c>
      <c r="Z4508">
        <v>4214102</v>
      </c>
      <c r="AB4508" t="s">
        <v>5940</v>
      </c>
      <c r="AC4508">
        <v>4214102</v>
      </c>
      <c r="AD4508" t="s">
        <v>2212</v>
      </c>
      <c r="AE4508">
        <v>4</v>
      </c>
      <c r="AF4508">
        <v>4214102</v>
      </c>
      <c r="AG4508" t="s">
        <v>2212</v>
      </c>
      <c r="AH4508" t="s">
        <v>5940</v>
      </c>
      <c r="AI4508">
        <v>4214102</v>
      </c>
      <c r="AJ4508" t="s">
        <v>2212</v>
      </c>
      <c r="AK4508">
        <v>24</v>
      </c>
      <c r="AL4508">
        <v>4214102</v>
      </c>
      <c r="AM4508" t="s">
        <v>2212</v>
      </c>
      <c r="AN4508" t="s">
        <v>5940</v>
      </c>
      <c r="AO4508">
        <v>0</v>
      </c>
      <c r="AP4508">
        <v>4304614</v>
      </c>
      <c r="AQ4508" t="s">
        <v>2377</v>
      </c>
      <c r="AR4508">
        <v>779</v>
      </c>
    </row>
    <row r="4509" spans="1:44" x14ac:dyDescent="0.25">
      <c r="A4509">
        <v>2805406</v>
      </c>
      <c r="B4509">
        <v>5</v>
      </c>
      <c r="C4509" t="s">
        <v>886</v>
      </c>
      <c r="D4509" t="s">
        <v>5702</v>
      </c>
      <c r="E4509" t="s">
        <v>5940</v>
      </c>
      <c r="F4509" t="s">
        <v>5940</v>
      </c>
      <c r="G4509">
        <v>9000</v>
      </c>
      <c r="H4509" t="s">
        <v>5940</v>
      </c>
      <c r="I4509" t="s">
        <v>5940</v>
      </c>
      <c r="J4509">
        <v>2035</v>
      </c>
      <c r="K4509">
        <v>0</v>
      </c>
      <c r="L4509">
        <v>0</v>
      </c>
      <c r="M4509">
        <v>3200</v>
      </c>
      <c r="N4509">
        <v>0</v>
      </c>
      <c r="O4509">
        <v>0</v>
      </c>
      <c r="P4509">
        <v>995</v>
      </c>
      <c r="R4509">
        <v>2805406</v>
      </c>
      <c r="S4509" t="s">
        <v>5940</v>
      </c>
      <c r="T4509" t="s">
        <v>5940</v>
      </c>
      <c r="U4509">
        <v>9000</v>
      </c>
      <c r="V4509" t="s">
        <v>5940</v>
      </c>
      <c r="W4509" t="s">
        <v>5940</v>
      </c>
      <c r="X4509">
        <v>2035</v>
      </c>
      <c r="Z4509">
        <v>4214151</v>
      </c>
      <c r="AB4509" t="s">
        <v>5940</v>
      </c>
      <c r="AC4509">
        <v>4214151</v>
      </c>
      <c r="AD4509" t="s">
        <v>2213</v>
      </c>
      <c r="AE4509" t="s">
        <v>5940</v>
      </c>
      <c r="AF4509">
        <v>4214151</v>
      </c>
      <c r="AG4509" t="s">
        <v>2213</v>
      </c>
      <c r="AH4509" t="s">
        <v>5940</v>
      </c>
      <c r="AI4509">
        <v>4214151</v>
      </c>
      <c r="AJ4509" t="s">
        <v>2213</v>
      </c>
      <c r="AK4509">
        <v>30</v>
      </c>
      <c r="AL4509">
        <v>4214151</v>
      </c>
      <c r="AM4509" t="s">
        <v>2213</v>
      </c>
      <c r="AN4509">
        <v>207</v>
      </c>
      <c r="AO4509">
        <v>0</v>
      </c>
      <c r="AP4509">
        <v>4304622</v>
      </c>
      <c r="AQ4509" t="s">
        <v>2378</v>
      </c>
      <c r="AR4509">
        <v>4050</v>
      </c>
    </row>
    <row r="4510" spans="1:44" x14ac:dyDescent="0.25">
      <c r="A4510">
        <v>2805505</v>
      </c>
      <c r="B4510">
        <v>5</v>
      </c>
      <c r="C4510" t="s">
        <v>886</v>
      </c>
      <c r="D4510" t="s">
        <v>5703</v>
      </c>
      <c r="E4510" t="s">
        <v>5940</v>
      </c>
      <c r="F4510" t="s">
        <v>5940</v>
      </c>
      <c r="G4510">
        <v>24000</v>
      </c>
      <c r="H4510" t="s">
        <v>5940</v>
      </c>
      <c r="I4510" t="s">
        <v>5940</v>
      </c>
      <c r="J4510">
        <v>12532</v>
      </c>
      <c r="K4510">
        <v>0</v>
      </c>
      <c r="L4510">
        <v>0</v>
      </c>
      <c r="M4510">
        <v>31680</v>
      </c>
      <c r="N4510">
        <v>0</v>
      </c>
      <c r="O4510">
        <v>0</v>
      </c>
      <c r="P4510">
        <v>3828</v>
      </c>
      <c r="R4510">
        <v>2805505</v>
      </c>
      <c r="S4510" t="s">
        <v>5940</v>
      </c>
      <c r="T4510" t="s">
        <v>5940</v>
      </c>
      <c r="U4510">
        <v>24000</v>
      </c>
      <c r="V4510" t="s">
        <v>5940</v>
      </c>
      <c r="W4510" t="s">
        <v>5940</v>
      </c>
      <c r="X4510">
        <v>12532</v>
      </c>
      <c r="Z4510">
        <v>4214201</v>
      </c>
      <c r="AB4510" t="s">
        <v>5940</v>
      </c>
      <c r="AC4510">
        <v>4214201</v>
      </c>
      <c r="AD4510" t="s">
        <v>2214</v>
      </c>
      <c r="AE4510">
        <v>8</v>
      </c>
      <c r="AF4510">
        <v>4214201</v>
      </c>
      <c r="AG4510" t="s">
        <v>2214</v>
      </c>
      <c r="AH4510">
        <v>1400</v>
      </c>
      <c r="AI4510">
        <v>4214201</v>
      </c>
      <c r="AJ4510" t="s">
        <v>2214</v>
      </c>
      <c r="AK4510">
        <v>357</v>
      </c>
      <c r="AL4510">
        <v>4214201</v>
      </c>
      <c r="AM4510" t="s">
        <v>2214</v>
      </c>
      <c r="AN4510">
        <v>2160</v>
      </c>
      <c r="AO4510">
        <v>0</v>
      </c>
      <c r="AP4510">
        <v>4304630</v>
      </c>
      <c r="AQ4510" t="s">
        <v>2379</v>
      </c>
      <c r="AR4510">
        <v>81</v>
      </c>
    </row>
    <row r="4511" spans="1:44" x14ac:dyDescent="0.25">
      <c r="A4511">
        <v>2805604</v>
      </c>
      <c r="B4511">
        <v>5</v>
      </c>
      <c r="C4511" t="s">
        <v>886</v>
      </c>
      <c r="D4511" t="s">
        <v>5704</v>
      </c>
      <c r="E4511" t="s">
        <v>5940</v>
      </c>
      <c r="F4511" t="s">
        <v>5940</v>
      </c>
      <c r="G4511">
        <v>10200</v>
      </c>
      <c r="H4511" t="s">
        <v>5940</v>
      </c>
      <c r="I4511" t="s">
        <v>5940</v>
      </c>
      <c r="J4511">
        <v>2960</v>
      </c>
      <c r="K4511">
        <v>0</v>
      </c>
      <c r="L4511">
        <v>0</v>
      </c>
      <c r="M4511">
        <v>4500</v>
      </c>
      <c r="N4511">
        <v>0</v>
      </c>
      <c r="O4511">
        <v>0</v>
      </c>
      <c r="P4511">
        <v>1642</v>
      </c>
      <c r="R4511">
        <v>2805604</v>
      </c>
      <c r="S4511" t="s">
        <v>5940</v>
      </c>
      <c r="T4511" t="s">
        <v>5940</v>
      </c>
      <c r="U4511">
        <v>10200</v>
      </c>
      <c r="V4511" t="s">
        <v>5940</v>
      </c>
      <c r="W4511" t="s">
        <v>5940</v>
      </c>
      <c r="X4511">
        <v>2960</v>
      </c>
      <c r="Z4511">
        <v>4214300</v>
      </c>
      <c r="AB4511" t="s">
        <v>5940</v>
      </c>
      <c r="AC4511">
        <v>4214300</v>
      </c>
      <c r="AD4511" t="s">
        <v>2215</v>
      </c>
      <c r="AE4511" t="s">
        <v>5940</v>
      </c>
      <c r="AF4511">
        <v>4214300</v>
      </c>
      <c r="AG4511" t="s">
        <v>2215</v>
      </c>
      <c r="AH4511" t="s">
        <v>5940</v>
      </c>
      <c r="AI4511">
        <v>4214300</v>
      </c>
      <c r="AJ4511" t="s">
        <v>2215</v>
      </c>
      <c r="AK4511">
        <v>23</v>
      </c>
      <c r="AL4511">
        <v>4214300</v>
      </c>
      <c r="AM4511" t="s">
        <v>2215</v>
      </c>
      <c r="AN4511" t="s">
        <v>5940</v>
      </c>
      <c r="AO4511">
        <v>0</v>
      </c>
      <c r="AP4511">
        <v>4304655</v>
      </c>
      <c r="AQ4511" t="s">
        <v>2380</v>
      </c>
      <c r="AR4511">
        <v>1125</v>
      </c>
    </row>
    <row r="4512" spans="1:44" x14ac:dyDescent="0.25">
      <c r="A4512">
        <v>2805703</v>
      </c>
      <c r="B4512">
        <v>5</v>
      </c>
      <c r="C4512" t="s">
        <v>886</v>
      </c>
      <c r="D4512" t="s">
        <v>5705</v>
      </c>
      <c r="E4512" t="s">
        <v>5940</v>
      </c>
      <c r="F4512" t="s">
        <v>5940</v>
      </c>
      <c r="G4512">
        <v>60</v>
      </c>
      <c r="H4512" t="s">
        <v>5940</v>
      </c>
      <c r="I4512">
        <v>8995</v>
      </c>
      <c r="J4512">
        <v>29</v>
      </c>
      <c r="K4512">
        <v>0</v>
      </c>
      <c r="L4512">
        <v>0</v>
      </c>
      <c r="M4512">
        <v>65</v>
      </c>
      <c r="N4512">
        <v>0</v>
      </c>
      <c r="O4512">
        <v>17545</v>
      </c>
      <c r="P4512">
        <v>22</v>
      </c>
      <c r="R4512">
        <v>2805703</v>
      </c>
      <c r="S4512" t="s">
        <v>5940</v>
      </c>
      <c r="T4512" t="s">
        <v>5940</v>
      </c>
      <c r="U4512">
        <v>60</v>
      </c>
      <c r="V4512" t="s">
        <v>5940</v>
      </c>
      <c r="W4512">
        <v>8995</v>
      </c>
      <c r="X4512">
        <v>29</v>
      </c>
      <c r="Z4512">
        <v>4214409</v>
      </c>
      <c r="AB4512" t="s">
        <v>5940</v>
      </c>
      <c r="AC4512">
        <v>4214409</v>
      </c>
      <c r="AD4512" t="s">
        <v>2216</v>
      </c>
      <c r="AE4512">
        <v>27</v>
      </c>
      <c r="AF4512">
        <v>4214409</v>
      </c>
      <c r="AG4512" t="s">
        <v>2216</v>
      </c>
      <c r="AH4512" t="s">
        <v>5940</v>
      </c>
      <c r="AI4512">
        <v>4214409</v>
      </c>
      <c r="AJ4512" t="s">
        <v>2216</v>
      </c>
      <c r="AK4512">
        <v>84</v>
      </c>
      <c r="AL4512">
        <v>4214409</v>
      </c>
      <c r="AM4512" t="s">
        <v>2216</v>
      </c>
      <c r="AN4512">
        <v>1012</v>
      </c>
      <c r="AO4512">
        <v>0</v>
      </c>
      <c r="AP4512">
        <v>4304663</v>
      </c>
      <c r="AQ4512" t="s">
        <v>2381</v>
      </c>
      <c r="AR4512">
        <v>38</v>
      </c>
    </row>
    <row r="4513" spans="1:44" x14ac:dyDescent="0.25">
      <c r="A4513">
        <v>2805802</v>
      </c>
      <c r="B4513">
        <v>5</v>
      </c>
      <c r="C4513" t="s">
        <v>886</v>
      </c>
      <c r="D4513" t="s">
        <v>5706</v>
      </c>
      <c r="E4513" t="s">
        <v>5940</v>
      </c>
      <c r="F4513" t="s">
        <v>5940</v>
      </c>
      <c r="G4513">
        <v>800</v>
      </c>
      <c r="H4513" t="s">
        <v>5940</v>
      </c>
      <c r="I4513" t="s">
        <v>5940</v>
      </c>
      <c r="J4513">
        <v>250</v>
      </c>
      <c r="K4513">
        <v>0</v>
      </c>
      <c r="L4513">
        <v>0</v>
      </c>
      <c r="M4513">
        <v>720</v>
      </c>
      <c r="N4513">
        <v>0</v>
      </c>
      <c r="O4513">
        <v>0</v>
      </c>
      <c r="P4513">
        <v>122</v>
      </c>
      <c r="R4513">
        <v>2805802</v>
      </c>
      <c r="S4513" t="s">
        <v>5940</v>
      </c>
      <c r="T4513" t="s">
        <v>5940</v>
      </c>
      <c r="U4513">
        <v>800</v>
      </c>
      <c r="V4513" t="s">
        <v>5940</v>
      </c>
      <c r="W4513" t="s">
        <v>5940</v>
      </c>
      <c r="X4513">
        <v>250</v>
      </c>
      <c r="Z4513">
        <v>4214508</v>
      </c>
      <c r="AB4513" t="s">
        <v>5940</v>
      </c>
      <c r="AC4513">
        <v>4214508</v>
      </c>
      <c r="AD4513" t="s">
        <v>2217</v>
      </c>
      <c r="AE4513">
        <v>12385</v>
      </c>
      <c r="AF4513">
        <v>4214508</v>
      </c>
      <c r="AG4513" t="s">
        <v>2217</v>
      </c>
      <c r="AH4513" t="s">
        <v>5940</v>
      </c>
      <c r="AI4513">
        <v>4214508</v>
      </c>
      <c r="AJ4513" t="s">
        <v>2217</v>
      </c>
      <c r="AK4513">
        <v>120</v>
      </c>
      <c r="AL4513">
        <v>4214508</v>
      </c>
      <c r="AM4513" t="s">
        <v>2217</v>
      </c>
      <c r="AN4513" t="s">
        <v>5940</v>
      </c>
      <c r="AO4513">
        <v>0</v>
      </c>
      <c r="AP4513">
        <v>4304671</v>
      </c>
      <c r="AQ4513" t="s">
        <v>2382</v>
      </c>
      <c r="AR4513">
        <v>24</v>
      </c>
    </row>
    <row r="4514" spans="1:44" x14ac:dyDescent="0.25">
      <c r="A4514">
        <v>2805901</v>
      </c>
      <c r="B4514">
        <v>5</v>
      </c>
      <c r="C4514" t="s">
        <v>886</v>
      </c>
      <c r="D4514" t="s">
        <v>5707</v>
      </c>
      <c r="E4514">
        <v>136000</v>
      </c>
      <c r="F4514" t="s">
        <v>5940</v>
      </c>
      <c r="G4514">
        <v>50</v>
      </c>
      <c r="H4514" t="s">
        <v>5940</v>
      </c>
      <c r="I4514" t="s">
        <v>5940</v>
      </c>
      <c r="J4514">
        <v>21</v>
      </c>
      <c r="K4514">
        <v>136000</v>
      </c>
      <c r="L4514">
        <v>0</v>
      </c>
      <c r="M4514">
        <v>50</v>
      </c>
      <c r="N4514">
        <v>0</v>
      </c>
      <c r="O4514">
        <v>0</v>
      </c>
      <c r="P4514">
        <v>24</v>
      </c>
      <c r="R4514">
        <v>2805901</v>
      </c>
      <c r="S4514">
        <v>136000</v>
      </c>
      <c r="T4514" t="s">
        <v>5940</v>
      </c>
      <c r="U4514">
        <v>50</v>
      </c>
      <c r="V4514" t="s">
        <v>5940</v>
      </c>
      <c r="W4514" t="s">
        <v>5940</v>
      </c>
      <c r="X4514">
        <v>21</v>
      </c>
      <c r="Z4514">
        <v>4214607</v>
      </c>
      <c r="AB4514" t="s">
        <v>5940</v>
      </c>
      <c r="AC4514">
        <v>4214607</v>
      </c>
      <c r="AD4514" t="s">
        <v>2218</v>
      </c>
      <c r="AE4514">
        <v>12100</v>
      </c>
      <c r="AF4514">
        <v>4214607</v>
      </c>
      <c r="AG4514" t="s">
        <v>2218</v>
      </c>
      <c r="AH4514">
        <v>125</v>
      </c>
      <c r="AI4514">
        <v>4214607</v>
      </c>
      <c r="AJ4514" t="s">
        <v>2218</v>
      </c>
      <c r="AK4514">
        <v>150</v>
      </c>
      <c r="AL4514">
        <v>4214607</v>
      </c>
      <c r="AM4514" t="s">
        <v>2218</v>
      </c>
      <c r="AN4514" t="s">
        <v>5940</v>
      </c>
      <c r="AO4514">
        <v>0</v>
      </c>
      <c r="AP4514">
        <v>4304689</v>
      </c>
      <c r="AQ4514" t="s">
        <v>2383</v>
      </c>
      <c r="AR4514">
        <v>292</v>
      </c>
    </row>
    <row r="4515" spans="1:44" x14ac:dyDescent="0.25">
      <c r="A4515">
        <v>2806008</v>
      </c>
      <c r="B4515">
        <v>5</v>
      </c>
      <c r="C4515" t="s">
        <v>886</v>
      </c>
      <c r="D4515" t="s">
        <v>5708</v>
      </c>
      <c r="E4515" t="s">
        <v>5940</v>
      </c>
      <c r="F4515" t="s">
        <v>5940</v>
      </c>
      <c r="G4515">
        <v>3850</v>
      </c>
      <c r="H4515" t="s">
        <v>5940</v>
      </c>
      <c r="I4515" t="s">
        <v>5940</v>
      </c>
      <c r="J4515">
        <v>725</v>
      </c>
      <c r="K4515">
        <v>0</v>
      </c>
      <c r="L4515">
        <v>0</v>
      </c>
      <c r="M4515">
        <v>3864</v>
      </c>
      <c r="N4515">
        <v>0</v>
      </c>
      <c r="O4515">
        <v>0</v>
      </c>
      <c r="P4515">
        <v>517</v>
      </c>
      <c r="R4515">
        <v>2806008</v>
      </c>
      <c r="S4515" t="s">
        <v>5940</v>
      </c>
      <c r="T4515" t="s">
        <v>5940</v>
      </c>
      <c r="U4515">
        <v>3850</v>
      </c>
      <c r="V4515" t="s">
        <v>5940</v>
      </c>
      <c r="W4515" t="s">
        <v>5940</v>
      </c>
      <c r="X4515">
        <v>725</v>
      </c>
      <c r="Z4515">
        <v>4214706</v>
      </c>
      <c r="AB4515" t="s">
        <v>5940</v>
      </c>
      <c r="AC4515">
        <v>4214706</v>
      </c>
      <c r="AD4515" t="s">
        <v>2219</v>
      </c>
      <c r="AE4515">
        <v>7150</v>
      </c>
      <c r="AF4515">
        <v>4214706</v>
      </c>
      <c r="AG4515" t="s">
        <v>2219</v>
      </c>
      <c r="AH4515">
        <v>840</v>
      </c>
      <c r="AI4515">
        <v>4214706</v>
      </c>
      <c r="AJ4515" t="s">
        <v>2219</v>
      </c>
      <c r="AK4515">
        <v>40</v>
      </c>
      <c r="AL4515">
        <v>4214706</v>
      </c>
      <c r="AM4515" t="s">
        <v>2219</v>
      </c>
      <c r="AN4515" t="s">
        <v>5940</v>
      </c>
      <c r="AO4515">
        <v>0</v>
      </c>
      <c r="AP4515">
        <v>4304697</v>
      </c>
      <c r="AQ4515" t="s">
        <v>2384</v>
      </c>
      <c r="AR4515">
        <v>588</v>
      </c>
    </row>
    <row r="4516" spans="1:44" x14ac:dyDescent="0.25">
      <c r="A4516">
        <v>2806107</v>
      </c>
      <c r="B4516">
        <v>5</v>
      </c>
      <c r="C4516" t="s">
        <v>886</v>
      </c>
      <c r="D4516" t="s">
        <v>5709</v>
      </c>
      <c r="E4516">
        <v>54400</v>
      </c>
      <c r="F4516" t="s">
        <v>5940</v>
      </c>
      <c r="G4516">
        <v>8</v>
      </c>
      <c r="H4516" t="s">
        <v>5940</v>
      </c>
      <c r="I4516" t="s">
        <v>5940</v>
      </c>
      <c r="J4516">
        <v>5</v>
      </c>
      <c r="K4516">
        <v>88400</v>
      </c>
      <c r="L4516">
        <v>0</v>
      </c>
      <c r="M4516">
        <v>9</v>
      </c>
      <c r="N4516">
        <v>0</v>
      </c>
      <c r="O4516">
        <v>0</v>
      </c>
      <c r="P4516">
        <v>5</v>
      </c>
      <c r="R4516">
        <v>2806107</v>
      </c>
      <c r="S4516">
        <v>54400</v>
      </c>
      <c r="T4516" t="s">
        <v>5940</v>
      </c>
      <c r="U4516">
        <v>8</v>
      </c>
      <c r="V4516" t="s">
        <v>5940</v>
      </c>
      <c r="W4516" t="s">
        <v>5940</v>
      </c>
      <c r="X4516">
        <v>5</v>
      </c>
      <c r="Z4516">
        <v>4214805</v>
      </c>
      <c r="AB4516" t="s">
        <v>5940</v>
      </c>
      <c r="AC4516">
        <v>4214805</v>
      </c>
      <c r="AD4516" t="s">
        <v>2220</v>
      </c>
      <c r="AE4516">
        <v>2537</v>
      </c>
      <c r="AF4516">
        <v>4214805</v>
      </c>
      <c r="AG4516" t="s">
        <v>2220</v>
      </c>
      <c r="AH4516" t="s">
        <v>5940</v>
      </c>
      <c r="AI4516">
        <v>4214805</v>
      </c>
      <c r="AJ4516" t="s">
        <v>2220</v>
      </c>
      <c r="AK4516">
        <v>45</v>
      </c>
      <c r="AL4516">
        <v>4214805</v>
      </c>
      <c r="AM4516" t="s">
        <v>2220</v>
      </c>
      <c r="AN4516" t="s">
        <v>5940</v>
      </c>
      <c r="AO4516">
        <v>0</v>
      </c>
      <c r="AP4516">
        <v>4304705</v>
      </c>
      <c r="AQ4516" t="s">
        <v>2385</v>
      </c>
      <c r="AR4516">
        <v>18000</v>
      </c>
    </row>
    <row r="4517" spans="1:44" x14ac:dyDescent="0.25">
      <c r="A4517">
        <v>2806206</v>
      </c>
      <c r="B4517">
        <v>5</v>
      </c>
      <c r="C4517" t="s">
        <v>886</v>
      </c>
      <c r="D4517" t="s">
        <v>5710</v>
      </c>
      <c r="E4517" t="s">
        <v>5940</v>
      </c>
      <c r="F4517" t="s">
        <v>5940</v>
      </c>
      <c r="G4517">
        <v>420</v>
      </c>
      <c r="H4517" t="s">
        <v>5940</v>
      </c>
      <c r="I4517" t="s">
        <v>5940</v>
      </c>
      <c r="J4517">
        <v>73</v>
      </c>
      <c r="K4517">
        <v>0</v>
      </c>
      <c r="L4517">
        <v>0</v>
      </c>
      <c r="M4517">
        <v>380</v>
      </c>
      <c r="N4517">
        <v>0</v>
      </c>
      <c r="O4517">
        <v>0</v>
      </c>
      <c r="P4517">
        <v>72</v>
      </c>
      <c r="R4517">
        <v>2806206</v>
      </c>
      <c r="S4517" t="s">
        <v>5940</v>
      </c>
      <c r="T4517" t="s">
        <v>5940</v>
      </c>
      <c r="U4517">
        <v>420</v>
      </c>
      <c r="V4517" t="s">
        <v>5940</v>
      </c>
      <c r="W4517" t="s">
        <v>5940</v>
      </c>
      <c r="X4517">
        <v>73</v>
      </c>
      <c r="Z4517">
        <v>4214904</v>
      </c>
      <c r="AB4517" t="s">
        <v>5940</v>
      </c>
      <c r="AC4517">
        <v>4214904</v>
      </c>
      <c r="AD4517" t="s">
        <v>2221</v>
      </c>
      <c r="AE4517">
        <v>12</v>
      </c>
      <c r="AF4517">
        <v>4214904</v>
      </c>
      <c r="AG4517" t="s">
        <v>2221</v>
      </c>
      <c r="AH4517">
        <v>9300</v>
      </c>
      <c r="AI4517">
        <v>4214904</v>
      </c>
      <c r="AJ4517" t="s">
        <v>2221</v>
      </c>
      <c r="AK4517">
        <v>129</v>
      </c>
      <c r="AL4517">
        <v>4214904</v>
      </c>
      <c r="AM4517" t="s">
        <v>2221</v>
      </c>
      <c r="AN4517" t="s">
        <v>5940</v>
      </c>
      <c r="AO4517">
        <v>0</v>
      </c>
      <c r="AP4517">
        <v>4304713</v>
      </c>
      <c r="AQ4517" t="s">
        <v>2386</v>
      </c>
      <c r="AR4517">
        <v>1943</v>
      </c>
    </row>
    <row r="4518" spans="1:44" x14ac:dyDescent="0.25">
      <c r="A4518">
        <v>2806305</v>
      </c>
      <c r="B4518">
        <v>5</v>
      </c>
      <c r="C4518" t="s">
        <v>886</v>
      </c>
      <c r="D4518" t="s">
        <v>5711</v>
      </c>
      <c r="E4518">
        <v>352</v>
      </c>
      <c r="F4518" t="s">
        <v>5940</v>
      </c>
      <c r="G4518">
        <v>98</v>
      </c>
      <c r="H4518" t="s">
        <v>5940</v>
      </c>
      <c r="I4518" t="s">
        <v>5940</v>
      </c>
      <c r="J4518">
        <v>75</v>
      </c>
      <c r="K4518">
        <v>505</v>
      </c>
      <c r="L4518">
        <v>0</v>
      </c>
      <c r="M4518">
        <v>391</v>
      </c>
      <c r="N4518">
        <v>0</v>
      </c>
      <c r="O4518">
        <v>0</v>
      </c>
      <c r="P4518">
        <v>106</v>
      </c>
      <c r="R4518">
        <v>2806305</v>
      </c>
      <c r="S4518">
        <v>352</v>
      </c>
      <c r="T4518" t="s">
        <v>5940</v>
      </c>
      <c r="U4518">
        <v>98</v>
      </c>
      <c r="V4518" t="s">
        <v>5940</v>
      </c>
      <c r="W4518" t="s">
        <v>5940</v>
      </c>
      <c r="X4518">
        <v>75</v>
      </c>
      <c r="Z4518">
        <v>4215000</v>
      </c>
      <c r="AB4518" t="s">
        <v>5940</v>
      </c>
      <c r="AC4518">
        <v>4215000</v>
      </c>
      <c r="AD4518" t="s">
        <v>2222</v>
      </c>
      <c r="AE4518">
        <v>60</v>
      </c>
      <c r="AF4518">
        <v>4215000</v>
      </c>
      <c r="AG4518" t="s">
        <v>2222</v>
      </c>
      <c r="AH4518" t="s">
        <v>5940</v>
      </c>
      <c r="AI4518">
        <v>4215000</v>
      </c>
      <c r="AJ4518" t="s">
        <v>2222</v>
      </c>
      <c r="AK4518">
        <v>2046</v>
      </c>
      <c r="AL4518">
        <v>4215000</v>
      </c>
      <c r="AM4518" t="s">
        <v>2222</v>
      </c>
      <c r="AN4518">
        <v>8050</v>
      </c>
      <c r="AO4518">
        <v>0</v>
      </c>
      <c r="AP4518">
        <v>4304804</v>
      </c>
      <c r="AQ4518" t="s">
        <v>2387</v>
      </c>
      <c r="AR4518">
        <v>240</v>
      </c>
    </row>
    <row r="4519" spans="1:44" x14ac:dyDescent="0.25">
      <c r="A4519">
        <v>2806503</v>
      </c>
      <c r="B4519">
        <v>5</v>
      </c>
      <c r="C4519" t="s">
        <v>886</v>
      </c>
      <c r="D4519" t="s">
        <v>5713</v>
      </c>
      <c r="E4519">
        <v>16250</v>
      </c>
      <c r="F4519" t="s">
        <v>5940</v>
      </c>
      <c r="G4519">
        <v>56</v>
      </c>
      <c r="H4519" t="s">
        <v>5940</v>
      </c>
      <c r="I4519" t="s">
        <v>5940</v>
      </c>
      <c r="J4519">
        <v>35</v>
      </c>
      <c r="K4519">
        <v>18000</v>
      </c>
      <c r="L4519">
        <v>0</v>
      </c>
      <c r="M4519">
        <v>64</v>
      </c>
      <c r="N4519">
        <v>0</v>
      </c>
      <c r="O4519">
        <v>0</v>
      </c>
      <c r="P4519">
        <v>40</v>
      </c>
      <c r="R4519">
        <v>2806503</v>
      </c>
      <c r="S4519">
        <v>16250</v>
      </c>
      <c r="T4519" t="s">
        <v>5940</v>
      </c>
      <c r="U4519">
        <v>56</v>
      </c>
      <c r="V4519" t="s">
        <v>5940</v>
      </c>
      <c r="W4519" t="s">
        <v>5940</v>
      </c>
      <c r="X4519">
        <v>35</v>
      </c>
      <c r="Z4519">
        <v>4215059</v>
      </c>
      <c r="AB4519" t="s">
        <v>5940</v>
      </c>
      <c r="AC4519">
        <v>4215059</v>
      </c>
      <c r="AD4519" t="s">
        <v>2223</v>
      </c>
      <c r="AE4519">
        <v>6</v>
      </c>
      <c r="AF4519">
        <v>4215059</v>
      </c>
      <c r="AG4519" t="s">
        <v>2223</v>
      </c>
      <c r="AH4519" t="s">
        <v>5940</v>
      </c>
      <c r="AI4519">
        <v>4215059</v>
      </c>
      <c r="AJ4519" t="s">
        <v>2223</v>
      </c>
      <c r="AK4519">
        <v>54</v>
      </c>
      <c r="AL4519">
        <v>4215059</v>
      </c>
      <c r="AM4519" t="s">
        <v>2223</v>
      </c>
      <c r="AN4519" t="s">
        <v>5940</v>
      </c>
      <c r="AO4519">
        <v>0</v>
      </c>
      <c r="AP4519">
        <v>4304853</v>
      </c>
      <c r="AQ4519" t="s">
        <v>2388</v>
      </c>
      <c r="AR4519">
        <v>1566</v>
      </c>
    </row>
    <row r="4520" spans="1:44" x14ac:dyDescent="0.25">
      <c r="A4520">
        <v>2806404</v>
      </c>
      <c r="B4520">
        <v>5</v>
      </c>
      <c r="C4520" t="s">
        <v>886</v>
      </c>
      <c r="D4520" t="s">
        <v>5712</v>
      </c>
      <c r="E4520">
        <v>650</v>
      </c>
      <c r="F4520" t="s">
        <v>5940</v>
      </c>
      <c r="G4520">
        <v>72</v>
      </c>
      <c r="H4520" t="s">
        <v>5940</v>
      </c>
      <c r="I4520">
        <v>35</v>
      </c>
      <c r="J4520">
        <v>36</v>
      </c>
      <c r="K4520">
        <v>780</v>
      </c>
      <c r="L4520">
        <v>0</v>
      </c>
      <c r="M4520">
        <v>72</v>
      </c>
      <c r="N4520">
        <v>0</v>
      </c>
      <c r="O4520">
        <v>35</v>
      </c>
      <c r="P4520">
        <v>38</v>
      </c>
      <c r="R4520">
        <v>2806404</v>
      </c>
      <c r="S4520">
        <v>650</v>
      </c>
      <c r="T4520" t="s">
        <v>5940</v>
      </c>
      <c r="U4520">
        <v>72</v>
      </c>
      <c r="V4520" t="s">
        <v>5940</v>
      </c>
      <c r="W4520">
        <v>35</v>
      </c>
      <c r="X4520">
        <v>36</v>
      </c>
      <c r="Z4520">
        <v>4215075</v>
      </c>
      <c r="AB4520" t="s">
        <v>5940</v>
      </c>
      <c r="AC4520">
        <v>4215075</v>
      </c>
      <c r="AD4520" t="s">
        <v>2224</v>
      </c>
      <c r="AE4520" t="s">
        <v>5940</v>
      </c>
      <c r="AF4520">
        <v>4215075</v>
      </c>
      <c r="AG4520" t="s">
        <v>2224</v>
      </c>
      <c r="AH4520">
        <v>4500</v>
      </c>
      <c r="AI4520">
        <v>4215075</v>
      </c>
      <c r="AJ4520" t="s">
        <v>2224</v>
      </c>
      <c r="AK4520">
        <v>91</v>
      </c>
      <c r="AL4520">
        <v>4215075</v>
      </c>
      <c r="AM4520" t="s">
        <v>2224</v>
      </c>
      <c r="AN4520">
        <v>432</v>
      </c>
      <c r="AO4520">
        <v>0</v>
      </c>
      <c r="AP4520">
        <v>4304903</v>
      </c>
      <c r="AQ4520" t="s">
        <v>2389</v>
      </c>
      <c r="AR4520">
        <v>2700</v>
      </c>
    </row>
    <row r="4521" spans="1:44" x14ac:dyDescent="0.25">
      <c r="A4521">
        <v>2806602</v>
      </c>
      <c r="B4521">
        <v>5</v>
      </c>
      <c r="C4521" t="s">
        <v>886</v>
      </c>
      <c r="D4521" t="s">
        <v>5714</v>
      </c>
      <c r="E4521">
        <v>61200</v>
      </c>
      <c r="F4521" t="s">
        <v>5940</v>
      </c>
      <c r="G4521">
        <v>40</v>
      </c>
      <c r="H4521" t="s">
        <v>5940</v>
      </c>
      <c r="I4521" t="s">
        <v>5940</v>
      </c>
      <c r="J4521">
        <v>25</v>
      </c>
      <c r="K4521">
        <v>60000</v>
      </c>
      <c r="L4521">
        <v>0</v>
      </c>
      <c r="M4521">
        <v>48</v>
      </c>
      <c r="N4521">
        <v>0</v>
      </c>
      <c r="O4521">
        <v>0</v>
      </c>
      <c r="P4521">
        <v>60</v>
      </c>
      <c r="R4521">
        <v>2806602</v>
      </c>
      <c r="S4521">
        <v>61200</v>
      </c>
      <c r="T4521" t="s">
        <v>5940</v>
      </c>
      <c r="U4521">
        <v>40</v>
      </c>
      <c r="V4521" t="s">
        <v>5940</v>
      </c>
      <c r="W4521" t="s">
        <v>5940</v>
      </c>
      <c r="X4521">
        <v>25</v>
      </c>
      <c r="Z4521">
        <v>4215109</v>
      </c>
      <c r="AB4521" t="s">
        <v>5940</v>
      </c>
      <c r="AC4521">
        <v>4215109</v>
      </c>
      <c r="AD4521" t="s">
        <v>2225</v>
      </c>
      <c r="AE4521">
        <v>5600</v>
      </c>
      <c r="AF4521">
        <v>4215109</v>
      </c>
      <c r="AG4521" t="s">
        <v>2225</v>
      </c>
      <c r="AH4521">
        <v>1590</v>
      </c>
      <c r="AI4521">
        <v>4215109</v>
      </c>
      <c r="AJ4521" t="s">
        <v>2225</v>
      </c>
      <c r="AK4521">
        <v>4</v>
      </c>
      <c r="AL4521">
        <v>4215109</v>
      </c>
      <c r="AM4521" t="s">
        <v>2225</v>
      </c>
      <c r="AN4521" t="s">
        <v>5940</v>
      </c>
      <c r="AO4521">
        <v>0</v>
      </c>
      <c r="AP4521">
        <v>4304952</v>
      </c>
      <c r="AQ4521" t="s">
        <v>2390</v>
      </c>
      <c r="AR4521">
        <v>1080</v>
      </c>
    </row>
    <row r="4522" spans="1:44" x14ac:dyDescent="0.25">
      <c r="A4522">
        <v>2806701</v>
      </c>
      <c r="B4522">
        <v>5</v>
      </c>
      <c r="C4522" t="s">
        <v>886</v>
      </c>
      <c r="D4522" t="s">
        <v>5715</v>
      </c>
      <c r="E4522">
        <v>47600</v>
      </c>
      <c r="F4522" t="s">
        <v>5940</v>
      </c>
      <c r="G4522">
        <v>174</v>
      </c>
      <c r="H4522" t="s">
        <v>5940</v>
      </c>
      <c r="I4522" t="s">
        <v>5940</v>
      </c>
      <c r="J4522">
        <v>5</v>
      </c>
      <c r="K4522">
        <v>51000</v>
      </c>
      <c r="L4522">
        <v>0</v>
      </c>
      <c r="M4522">
        <v>60</v>
      </c>
      <c r="N4522">
        <v>0</v>
      </c>
      <c r="O4522">
        <v>0</v>
      </c>
      <c r="P4522">
        <v>9</v>
      </c>
      <c r="R4522">
        <v>2806701</v>
      </c>
      <c r="S4522">
        <v>47600</v>
      </c>
      <c r="T4522" t="s">
        <v>5940</v>
      </c>
      <c r="U4522">
        <v>174</v>
      </c>
      <c r="V4522" t="s">
        <v>5940</v>
      </c>
      <c r="W4522" t="s">
        <v>5940</v>
      </c>
      <c r="X4522">
        <v>5</v>
      </c>
      <c r="Z4522">
        <v>4215208</v>
      </c>
      <c r="AB4522" t="s">
        <v>5940</v>
      </c>
      <c r="AC4522">
        <v>4215208</v>
      </c>
      <c r="AD4522" t="s">
        <v>2226</v>
      </c>
      <c r="AE4522">
        <v>11</v>
      </c>
      <c r="AF4522">
        <v>4215208</v>
      </c>
      <c r="AG4522" t="s">
        <v>2226</v>
      </c>
      <c r="AH4522" t="s">
        <v>5940</v>
      </c>
      <c r="AI4522">
        <v>4215208</v>
      </c>
      <c r="AJ4522" t="s">
        <v>2226</v>
      </c>
      <c r="AK4522">
        <v>160</v>
      </c>
      <c r="AL4522">
        <v>4215208</v>
      </c>
      <c r="AM4522" t="s">
        <v>2226</v>
      </c>
      <c r="AN4522">
        <v>162</v>
      </c>
      <c r="AO4522">
        <v>0</v>
      </c>
      <c r="AP4522">
        <v>4305009</v>
      </c>
      <c r="AQ4522" t="s">
        <v>2391</v>
      </c>
      <c r="AR4522">
        <v>3960</v>
      </c>
    </row>
    <row r="4523" spans="1:44" x14ac:dyDescent="0.25">
      <c r="A4523">
        <v>2806800</v>
      </c>
      <c r="B4523">
        <v>5</v>
      </c>
      <c r="C4523" t="s">
        <v>886</v>
      </c>
      <c r="D4523" t="s">
        <v>5716</v>
      </c>
      <c r="E4523" t="s">
        <v>5940</v>
      </c>
      <c r="F4523" t="s">
        <v>5940</v>
      </c>
      <c r="G4523">
        <v>270</v>
      </c>
      <c r="H4523" t="s">
        <v>5940</v>
      </c>
      <c r="I4523" t="s">
        <v>5940</v>
      </c>
      <c r="J4523">
        <v>90</v>
      </c>
      <c r="K4523">
        <v>0</v>
      </c>
      <c r="L4523">
        <v>0</v>
      </c>
      <c r="M4523">
        <v>320</v>
      </c>
      <c r="N4523">
        <v>0</v>
      </c>
      <c r="O4523">
        <v>0</v>
      </c>
      <c r="P4523">
        <v>68</v>
      </c>
      <c r="R4523">
        <v>2806800</v>
      </c>
      <c r="S4523" t="s">
        <v>5940</v>
      </c>
      <c r="T4523" t="s">
        <v>5940</v>
      </c>
      <c r="U4523">
        <v>270</v>
      </c>
      <c r="V4523" t="s">
        <v>5940</v>
      </c>
      <c r="W4523" t="s">
        <v>5940</v>
      </c>
      <c r="X4523">
        <v>90</v>
      </c>
      <c r="Z4523">
        <v>4215307</v>
      </c>
      <c r="AB4523" t="s">
        <v>5940</v>
      </c>
      <c r="AC4523">
        <v>4215307</v>
      </c>
      <c r="AD4523" t="s">
        <v>2227</v>
      </c>
      <c r="AE4523">
        <v>840</v>
      </c>
      <c r="AF4523">
        <v>4215307</v>
      </c>
      <c r="AG4523" t="s">
        <v>2227</v>
      </c>
      <c r="AH4523" t="s">
        <v>5940</v>
      </c>
      <c r="AI4523">
        <v>4215307</v>
      </c>
      <c r="AJ4523" t="s">
        <v>2227</v>
      </c>
      <c r="AK4523">
        <v>24</v>
      </c>
      <c r="AL4523">
        <v>4215307</v>
      </c>
      <c r="AM4523" t="s">
        <v>2227</v>
      </c>
      <c r="AN4523" t="s">
        <v>5940</v>
      </c>
      <c r="AO4523">
        <v>0</v>
      </c>
      <c r="AP4523">
        <v>4305108</v>
      </c>
      <c r="AQ4523" t="s">
        <v>2392</v>
      </c>
      <c r="AR4523">
        <v>2163</v>
      </c>
    </row>
    <row r="4524" spans="1:44" x14ac:dyDescent="0.25">
      <c r="A4524">
        <v>2806909</v>
      </c>
      <c r="B4524">
        <v>5</v>
      </c>
      <c r="C4524" t="s">
        <v>886</v>
      </c>
      <c r="D4524" t="s">
        <v>5717</v>
      </c>
      <c r="E4524">
        <v>25935</v>
      </c>
      <c r="F4524" t="s">
        <v>5940</v>
      </c>
      <c r="G4524">
        <v>30</v>
      </c>
      <c r="H4524" t="s">
        <v>5940</v>
      </c>
      <c r="I4524" t="s">
        <v>5940</v>
      </c>
      <c r="J4524">
        <v>18</v>
      </c>
      <c r="K4524">
        <v>37030</v>
      </c>
      <c r="L4524">
        <v>0</v>
      </c>
      <c r="M4524">
        <v>28</v>
      </c>
      <c r="N4524">
        <v>0</v>
      </c>
      <c r="O4524">
        <v>0</v>
      </c>
      <c r="P4524">
        <v>14</v>
      </c>
      <c r="R4524">
        <v>2806909</v>
      </c>
      <c r="S4524">
        <v>25935</v>
      </c>
      <c r="T4524" t="s">
        <v>5940</v>
      </c>
      <c r="U4524">
        <v>30</v>
      </c>
      <c r="V4524" t="s">
        <v>5940</v>
      </c>
      <c r="W4524" t="s">
        <v>5940</v>
      </c>
      <c r="X4524">
        <v>18</v>
      </c>
      <c r="Z4524">
        <v>4215356</v>
      </c>
      <c r="AB4524" t="s">
        <v>5940</v>
      </c>
      <c r="AC4524">
        <v>4215356</v>
      </c>
      <c r="AD4524" t="s">
        <v>2228</v>
      </c>
      <c r="AE4524">
        <v>135</v>
      </c>
      <c r="AF4524">
        <v>4215356</v>
      </c>
      <c r="AG4524" t="s">
        <v>2228</v>
      </c>
      <c r="AH4524">
        <v>3000</v>
      </c>
      <c r="AI4524">
        <v>4215356</v>
      </c>
      <c r="AJ4524" t="s">
        <v>2228</v>
      </c>
      <c r="AK4524">
        <v>112</v>
      </c>
      <c r="AL4524">
        <v>4215356</v>
      </c>
      <c r="AM4524" t="s">
        <v>2228</v>
      </c>
      <c r="AN4524">
        <v>112</v>
      </c>
      <c r="AO4524">
        <v>0</v>
      </c>
      <c r="AP4524">
        <v>4305116</v>
      </c>
      <c r="AQ4524" t="s">
        <v>2393</v>
      </c>
      <c r="AR4524">
        <v>2064</v>
      </c>
    </row>
    <row r="4525" spans="1:44" x14ac:dyDescent="0.25">
      <c r="A4525">
        <v>2807006</v>
      </c>
      <c r="B4525">
        <v>5</v>
      </c>
      <c r="C4525" t="s">
        <v>886</v>
      </c>
      <c r="D4525" t="s">
        <v>5718</v>
      </c>
      <c r="E4525" t="s">
        <v>5940</v>
      </c>
      <c r="F4525" t="s">
        <v>5940</v>
      </c>
      <c r="G4525">
        <v>5040</v>
      </c>
      <c r="H4525" t="s">
        <v>5940</v>
      </c>
      <c r="I4525" t="s">
        <v>5940</v>
      </c>
      <c r="J4525">
        <v>246</v>
      </c>
      <c r="K4525">
        <v>0</v>
      </c>
      <c r="L4525">
        <v>0</v>
      </c>
      <c r="M4525">
        <v>16632</v>
      </c>
      <c r="N4525">
        <v>0</v>
      </c>
      <c r="O4525">
        <v>0</v>
      </c>
      <c r="P4525">
        <v>338</v>
      </c>
      <c r="R4525">
        <v>2807006</v>
      </c>
      <c r="S4525" t="s">
        <v>5940</v>
      </c>
      <c r="T4525" t="s">
        <v>5940</v>
      </c>
      <c r="U4525">
        <v>5040</v>
      </c>
      <c r="V4525" t="s">
        <v>5940</v>
      </c>
      <c r="W4525" t="s">
        <v>5940</v>
      </c>
      <c r="X4525">
        <v>246</v>
      </c>
      <c r="Z4525">
        <v>4215406</v>
      </c>
      <c r="AB4525" t="s">
        <v>5940</v>
      </c>
      <c r="AC4525">
        <v>4215406</v>
      </c>
      <c r="AD4525" t="s">
        <v>2229</v>
      </c>
      <c r="AE4525">
        <v>21</v>
      </c>
      <c r="AF4525">
        <v>4215406</v>
      </c>
      <c r="AG4525" t="s">
        <v>2229</v>
      </c>
      <c r="AH4525" t="s">
        <v>5940</v>
      </c>
      <c r="AI4525">
        <v>4215406</v>
      </c>
      <c r="AJ4525" t="s">
        <v>2229</v>
      </c>
      <c r="AK4525">
        <v>45</v>
      </c>
      <c r="AL4525">
        <v>4215406</v>
      </c>
      <c r="AM4525" t="s">
        <v>2229</v>
      </c>
      <c r="AN4525" t="s">
        <v>5940</v>
      </c>
      <c r="AO4525">
        <v>0</v>
      </c>
      <c r="AP4525">
        <v>4305124</v>
      </c>
      <c r="AQ4525" t="s">
        <v>2394</v>
      </c>
      <c r="AR4525">
        <v>1200</v>
      </c>
    </row>
    <row r="4526" spans="1:44" x14ac:dyDescent="0.25">
      <c r="A4526">
        <v>2807105</v>
      </c>
      <c r="B4526">
        <v>5</v>
      </c>
      <c r="C4526" t="s">
        <v>886</v>
      </c>
      <c r="D4526" t="s">
        <v>5719</v>
      </c>
      <c r="E4526" t="s">
        <v>5940</v>
      </c>
      <c r="F4526" t="s">
        <v>5940</v>
      </c>
      <c r="G4526">
        <v>43500</v>
      </c>
      <c r="H4526" t="s">
        <v>5940</v>
      </c>
      <c r="I4526" t="s">
        <v>5940</v>
      </c>
      <c r="J4526">
        <v>1740</v>
      </c>
      <c r="K4526">
        <v>0</v>
      </c>
      <c r="L4526">
        <v>0</v>
      </c>
      <c r="M4526">
        <v>88000</v>
      </c>
      <c r="N4526">
        <v>0</v>
      </c>
      <c r="O4526">
        <v>0</v>
      </c>
      <c r="P4526">
        <v>609</v>
      </c>
      <c r="R4526">
        <v>2807105</v>
      </c>
      <c r="S4526" t="s">
        <v>5940</v>
      </c>
      <c r="T4526" t="s">
        <v>5940</v>
      </c>
      <c r="U4526">
        <v>43500</v>
      </c>
      <c r="V4526" t="s">
        <v>5940</v>
      </c>
      <c r="W4526" t="s">
        <v>5940</v>
      </c>
      <c r="X4526">
        <v>1740</v>
      </c>
      <c r="Z4526">
        <v>4215455</v>
      </c>
      <c r="AB4526" t="s">
        <v>5940</v>
      </c>
      <c r="AC4526">
        <v>4215455</v>
      </c>
      <c r="AD4526" t="s">
        <v>2230</v>
      </c>
      <c r="AE4526">
        <v>7425</v>
      </c>
      <c r="AF4526">
        <v>4215455</v>
      </c>
      <c r="AG4526" t="s">
        <v>2230</v>
      </c>
      <c r="AH4526">
        <v>1000</v>
      </c>
      <c r="AI4526">
        <v>4215455</v>
      </c>
      <c r="AJ4526" t="s">
        <v>2230</v>
      </c>
      <c r="AK4526">
        <v>72</v>
      </c>
      <c r="AL4526">
        <v>4215455</v>
      </c>
      <c r="AM4526" t="s">
        <v>2230</v>
      </c>
      <c r="AN4526" t="s">
        <v>5940</v>
      </c>
      <c r="AO4526">
        <v>0</v>
      </c>
      <c r="AP4526">
        <v>4305132</v>
      </c>
      <c r="AQ4526" t="s">
        <v>2395</v>
      </c>
      <c r="AR4526">
        <v>1094</v>
      </c>
    </row>
    <row r="4527" spans="1:44" x14ac:dyDescent="0.25">
      <c r="A4527">
        <v>2807204</v>
      </c>
      <c r="B4527">
        <v>5</v>
      </c>
      <c r="C4527" t="s">
        <v>886</v>
      </c>
      <c r="D4527" t="s">
        <v>5720</v>
      </c>
      <c r="E4527">
        <v>28800</v>
      </c>
      <c r="F4527" t="s">
        <v>5940</v>
      </c>
      <c r="G4527">
        <v>250</v>
      </c>
      <c r="H4527" t="s">
        <v>5940</v>
      </c>
      <c r="I4527" t="s">
        <v>5940</v>
      </c>
      <c r="J4527">
        <v>22</v>
      </c>
      <c r="K4527">
        <v>71500</v>
      </c>
      <c r="L4527">
        <v>0</v>
      </c>
      <c r="M4527">
        <v>150</v>
      </c>
      <c r="N4527">
        <v>0</v>
      </c>
      <c r="O4527">
        <v>0</v>
      </c>
      <c r="P4527">
        <v>15</v>
      </c>
      <c r="R4527">
        <v>2807204</v>
      </c>
      <c r="S4527">
        <v>28800</v>
      </c>
      <c r="T4527" t="s">
        <v>5940</v>
      </c>
      <c r="U4527">
        <v>250</v>
      </c>
      <c r="V4527" t="s">
        <v>5940</v>
      </c>
      <c r="W4527" t="s">
        <v>5940</v>
      </c>
      <c r="X4527">
        <v>22</v>
      </c>
      <c r="Z4527">
        <v>4215505</v>
      </c>
      <c r="AB4527" t="s">
        <v>5940</v>
      </c>
      <c r="AC4527">
        <v>4215505</v>
      </c>
      <c r="AD4527" t="s">
        <v>2231</v>
      </c>
      <c r="AE4527">
        <v>13</v>
      </c>
      <c r="AF4527">
        <v>4215505</v>
      </c>
      <c r="AG4527" t="s">
        <v>2231</v>
      </c>
      <c r="AH4527" t="s">
        <v>5940</v>
      </c>
      <c r="AI4527">
        <v>4215505</v>
      </c>
      <c r="AJ4527" t="s">
        <v>2231</v>
      </c>
      <c r="AK4527">
        <v>168</v>
      </c>
      <c r="AL4527">
        <v>4215505</v>
      </c>
      <c r="AM4527" t="s">
        <v>2231</v>
      </c>
      <c r="AN4527">
        <v>1200</v>
      </c>
      <c r="AO4527">
        <v>0</v>
      </c>
      <c r="AP4527">
        <v>4305157</v>
      </c>
      <c r="AQ4527" t="s">
        <v>2396</v>
      </c>
      <c r="AR4527">
        <v>1560</v>
      </c>
    </row>
    <row r="4528" spans="1:44" x14ac:dyDescent="0.25">
      <c r="A4528">
        <v>2807303</v>
      </c>
      <c r="B4528">
        <v>5</v>
      </c>
      <c r="C4528" t="s">
        <v>886</v>
      </c>
      <c r="D4528" t="s">
        <v>5721</v>
      </c>
      <c r="E4528" t="s">
        <v>5940</v>
      </c>
      <c r="F4528" t="s">
        <v>5940</v>
      </c>
      <c r="G4528">
        <v>30</v>
      </c>
      <c r="H4528" t="s">
        <v>5940</v>
      </c>
      <c r="I4528">
        <v>3010</v>
      </c>
      <c r="J4528">
        <v>17</v>
      </c>
      <c r="K4528">
        <v>0</v>
      </c>
      <c r="L4528">
        <v>0</v>
      </c>
      <c r="M4528">
        <v>30</v>
      </c>
      <c r="N4528">
        <v>0</v>
      </c>
      <c r="O4528">
        <v>4125</v>
      </c>
      <c r="P4528">
        <v>13</v>
      </c>
      <c r="R4528">
        <v>2807303</v>
      </c>
      <c r="S4528" t="s">
        <v>5940</v>
      </c>
      <c r="T4528" t="s">
        <v>5940</v>
      </c>
      <c r="U4528">
        <v>30</v>
      </c>
      <c r="V4528" t="s">
        <v>5940</v>
      </c>
      <c r="W4528">
        <v>3010</v>
      </c>
      <c r="X4528">
        <v>17</v>
      </c>
      <c r="Z4528">
        <v>4215554</v>
      </c>
      <c r="AB4528" t="s">
        <v>5940</v>
      </c>
      <c r="AC4528">
        <v>4215554</v>
      </c>
      <c r="AD4528" t="s">
        <v>2232</v>
      </c>
      <c r="AE4528">
        <v>10</v>
      </c>
      <c r="AF4528">
        <v>4215554</v>
      </c>
      <c r="AG4528" t="s">
        <v>2232</v>
      </c>
      <c r="AH4528" t="s">
        <v>5940</v>
      </c>
      <c r="AI4528">
        <v>4215554</v>
      </c>
      <c r="AJ4528" t="s">
        <v>2232</v>
      </c>
      <c r="AK4528">
        <v>27</v>
      </c>
      <c r="AL4528">
        <v>4215554</v>
      </c>
      <c r="AM4528" t="s">
        <v>2232</v>
      </c>
      <c r="AN4528">
        <v>24</v>
      </c>
      <c r="AO4528">
        <v>0</v>
      </c>
      <c r="AP4528">
        <v>4305173</v>
      </c>
      <c r="AQ4528" t="s">
        <v>2397</v>
      </c>
      <c r="AR4528">
        <v>36</v>
      </c>
    </row>
    <row r="4529" spans="1:44" x14ac:dyDescent="0.25">
      <c r="A4529">
        <v>2807402</v>
      </c>
      <c r="B4529">
        <v>5</v>
      </c>
      <c r="C4529" t="s">
        <v>886</v>
      </c>
      <c r="D4529" t="s">
        <v>5722</v>
      </c>
      <c r="E4529" t="s">
        <v>5940</v>
      </c>
      <c r="F4529" t="s">
        <v>5940</v>
      </c>
      <c r="G4529">
        <v>2400</v>
      </c>
      <c r="H4529" t="s">
        <v>5940</v>
      </c>
      <c r="I4529" t="s">
        <v>5940</v>
      </c>
      <c r="J4529">
        <v>1480</v>
      </c>
      <c r="K4529">
        <v>0</v>
      </c>
      <c r="L4529">
        <v>0</v>
      </c>
      <c r="M4529">
        <v>5250</v>
      </c>
      <c r="N4529">
        <v>0</v>
      </c>
      <c r="O4529">
        <v>0</v>
      </c>
      <c r="P4529">
        <v>1015</v>
      </c>
      <c r="R4529">
        <v>2807402</v>
      </c>
      <c r="S4529" t="s">
        <v>5940</v>
      </c>
      <c r="T4529" t="s">
        <v>5940</v>
      </c>
      <c r="U4529">
        <v>2400</v>
      </c>
      <c r="V4529" t="s">
        <v>5940</v>
      </c>
      <c r="W4529" t="s">
        <v>5940</v>
      </c>
      <c r="X4529">
        <v>1480</v>
      </c>
      <c r="Z4529">
        <v>4215604</v>
      </c>
      <c r="AB4529" t="s">
        <v>5940</v>
      </c>
      <c r="AC4529">
        <v>4215604</v>
      </c>
      <c r="AD4529" t="s">
        <v>2233</v>
      </c>
      <c r="AE4529">
        <v>6</v>
      </c>
      <c r="AF4529">
        <v>4215604</v>
      </c>
      <c r="AG4529" t="s">
        <v>2233</v>
      </c>
      <c r="AH4529">
        <v>1600</v>
      </c>
      <c r="AI4529">
        <v>4215604</v>
      </c>
      <c r="AJ4529" t="s">
        <v>2233</v>
      </c>
      <c r="AK4529">
        <v>23</v>
      </c>
      <c r="AL4529">
        <v>4215604</v>
      </c>
      <c r="AM4529" t="s">
        <v>2233</v>
      </c>
      <c r="AN4529" t="s">
        <v>5940</v>
      </c>
      <c r="AO4529">
        <v>0</v>
      </c>
      <c r="AP4529">
        <v>4305207</v>
      </c>
      <c r="AQ4529" t="s">
        <v>2398</v>
      </c>
      <c r="AR4529">
        <v>6000</v>
      </c>
    </row>
    <row r="4530" spans="1:44" x14ac:dyDescent="0.25">
      <c r="A4530">
        <v>2807501</v>
      </c>
      <c r="B4530">
        <v>5</v>
      </c>
      <c r="C4530" t="s">
        <v>886</v>
      </c>
      <c r="D4530" t="s">
        <v>5723</v>
      </c>
      <c r="E4530" t="s">
        <v>5940</v>
      </c>
      <c r="F4530" t="s">
        <v>5940</v>
      </c>
      <c r="G4530">
        <v>259</v>
      </c>
      <c r="H4530" t="s">
        <v>5940</v>
      </c>
      <c r="I4530" t="s">
        <v>5940</v>
      </c>
      <c r="J4530">
        <v>90</v>
      </c>
      <c r="K4530">
        <v>0</v>
      </c>
      <c r="L4530">
        <v>0</v>
      </c>
      <c r="M4530">
        <v>675</v>
      </c>
      <c r="N4530">
        <v>0</v>
      </c>
      <c r="O4530">
        <v>0</v>
      </c>
      <c r="P4530">
        <v>121</v>
      </c>
      <c r="R4530">
        <v>2807501</v>
      </c>
      <c r="S4530" t="s">
        <v>5940</v>
      </c>
      <c r="T4530" t="s">
        <v>5940</v>
      </c>
      <c r="U4530">
        <v>259</v>
      </c>
      <c r="V4530" t="s">
        <v>5940</v>
      </c>
      <c r="W4530" t="s">
        <v>5940</v>
      </c>
      <c r="X4530">
        <v>90</v>
      </c>
      <c r="Z4530">
        <v>4215653</v>
      </c>
      <c r="AB4530" t="s">
        <v>5940</v>
      </c>
      <c r="AC4530">
        <v>4215653</v>
      </c>
      <c r="AD4530" t="s">
        <v>2234</v>
      </c>
      <c r="AE4530">
        <v>5200</v>
      </c>
      <c r="AF4530">
        <v>4215653</v>
      </c>
      <c r="AG4530" t="s">
        <v>2234</v>
      </c>
      <c r="AH4530">
        <v>720</v>
      </c>
      <c r="AI4530">
        <v>4215653</v>
      </c>
      <c r="AJ4530" t="s">
        <v>2234</v>
      </c>
      <c r="AK4530">
        <v>100</v>
      </c>
      <c r="AL4530">
        <v>4215653</v>
      </c>
      <c r="AM4530" t="s">
        <v>2234</v>
      </c>
      <c r="AN4530" t="s">
        <v>5940</v>
      </c>
      <c r="AO4530">
        <v>0</v>
      </c>
      <c r="AP4530">
        <v>4305306</v>
      </c>
      <c r="AQ4530" t="s">
        <v>2399</v>
      </c>
      <c r="AR4530">
        <v>7000</v>
      </c>
    </row>
    <row r="4531" spans="1:44" x14ac:dyDescent="0.25">
      <c r="A4531">
        <v>2807600</v>
      </c>
      <c r="B4531">
        <v>5</v>
      </c>
      <c r="C4531" t="s">
        <v>886</v>
      </c>
      <c r="D4531" t="s">
        <v>5724</v>
      </c>
      <c r="E4531" t="s">
        <v>5940</v>
      </c>
      <c r="F4531" t="s">
        <v>5940</v>
      </c>
      <c r="G4531">
        <v>122</v>
      </c>
      <c r="H4531" t="s">
        <v>5940</v>
      </c>
      <c r="I4531" t="s">
        <v>5940</v>
      </c>
      <c r="J4531">
        <v>73</v>
      </c>
      <c r="K4531">
        <v>0</v>
      </c>
      <c r="L4531">
        <v>0</v>
      </c>
      <c r="M4531">
        <v>405</v>
      </c>
      <c r="N4531">
        <v>0</v>
      </c>
      <c r="O4531">
        <v>0</v>
      </c>
      <c r="P4531">
        <v>128</v>
      </c>
      <c r="R4531">
        <v>2807600</v>
      </c>
      <c r="S4531" t="s">
        <v>5940</v>
      </c>
      <c r="T4531" t="s">
        <v>5940</v>
      </c>
      <c r="U4531">
        <v>122</v>
      </c>
      <c r="V4531" t="s">
        <v>5940</v>
      </c>
      <c r="W4531" t="s">
        <v>5940</v>
      </c>
      <c r="X4531">
        <v>73</v>
      </c>
      <c r="Z4531">
        <v>4215679</v>
      </c>
      <c r="AB4531" t="s">
        <v>5940</v>
      </c>
      <c r="AC4531">
        <v>4215679</v>
      </c>
      <c r="AD4531" t="s">
        <v>2235</v>
      </c>
      <c r="AE4531">
        <v>232</v>
      </c>
      <c r="AF4531">
        <v>4215679</v>
      </c>
      <c r="AG4531" t="s">
        <v>2235</v>
      </c>
      <c r="AH4531">
        <v>400</v>
      </c>
      <c r="AI4531">
        <v>4215679</v>
      </c>
      <c r="AJ4531" t="s">
        <v>2235</v>
      </c>
      <c r="AK4531">
        <v>1280</v>
      </c>
      <c r="AL4531">
        <v>4215679</v>
      </c>
      <c r="AM4531" t="s">
        <v>2235</v>
      </c>
      <c r="AN4531">
        <v>330</v>
      </c>
      <c r="AO4531">
        <v>0</v>
      </c>
      <c r="AP4531">
        <v>4305355</v>
      </c>
      <c r="AQ4531" t="s">
        <v>2400</v>
      </c>
      <c r="AR4531">
        <v>150</v>
      </c>
    </row>
    <row r="4532" spans="1:44" x14ac:dyDescent="0.25">
      <c r="A4532">
        <v>1700251</v>
      </c>
      <c r="B4532">
        <v>6</v>
      </c>
      <c r="C4532" t="s">
        <v>878</v>
      </c>
      <c r="D4532" t="s">
        <v>6254</v>
      </c>
      <c r="E4532" t="s">
        <v>5940</v>
      </c>
      <c r="F4532">
        <v>864</v>
      </c>
      <c r="G4532">
        <v>84</v>
      </c>
      <c r="H4532" t="s">
        <v>5940</v>
      </c>
      <c r="I4532">
        <v>494</v>
      </c>
      <c r="J4532" t="s">
        <v>5940</v>
      </c>
      <c r="K4532">
        <v>0</v>
      </c>
      <c r="L4532">
        <v>0</v>
      </c>
      <c r="M4532">
        <v>28</v>
      </c>
      <c r="N4532">
        <v>0</v>
      </c>
      <c r="O4532">
        <v>196</v>
      </c>
      <c r="P4532">
        <v>0</v>
      </c>
      <c r="R4532">
        <v>1700251</v>
      </c>
      <c r="S4532" t="s">
        <v>5940</v>
      </c>
      <c r="T4532">
        <v>864</v>
      </c>
      <c r="U4532">
        <v>84</v>
      </c>
      <c r="V4532" t="s">
        <v>5940</v>
      </c>
      <c r="W4532">
        <v>494</v>
      </c>
      <c r="X4532" t="s">
        <v>5940</v>
      </c>
      <c r="Z4532">
        <v>4215687</v>
      </c>
      <c r="AB4532" t="s">
        <v>5940</v>
      </c>
      <c r="AC4532">
        <v>4215687</v>
      </c>
      <c r="AD4532" t="s">
        <v>2236</v>
      </c>
      <c r="AE4532">
        <v>18</v>
      </c>
      <c r="AF4532">
        <v>4215687</v>
      </c>
      <c r="AG4532" t="s">
        <v>2236</v>
      </c>
      <c r="AH4532">
        <v>4000</v>
      </c>
      <c r="AI4532">
        <v>4215687</v>
      </c>
      <c r="AJ4532" t="s">
        <v>2236</v>
      </c>
      <c r="AK4532">
        <v>132</v>
      </c>
      <c r="AL4532">
        <v>4215687</v>
      </c>
      <c r="AM4532" t="s">
        <v>2236</v>
      </c>
      <c r="AN4532">
        <v>10</v>
      </c>
      <c r="AO4532">
        <v>0</v>
      </c>
      <c r="AP4532">
        <v>4305371</v>
      </c>
      <c r="AQ4532" t="s">
        <v>2401</v>
      </c>
      <c r="AR4532">
        <v>2100</v>
      </c>
    </row>
    <row r="4533" spans="1:44" x14ac:dyDescent="0.25">
      <c r="A4533">
        <v>1700301</v>
      </c>
      <c r="B4533">
        <v>6</v>
      </c>
      <c r="C4533" t="s">
        <v>878</v>
      </c>
      <c r="D4533" t="s">
        <v>6255</v>
      </c>
      <c r="E4533" t="s">
        <v>5940</v>
      </c>
      <c r="F4533" t="s">
        <v>5940</v>
      </c>
      <c r="G4533">
        <v>344</v>
      </c>
      <c r="H4533" t="s">
        <v>5940</v>
      </c>
      <c r="I4533">
        <v>870</v>
      </c>
      <c r="J4533">
        <v>36</v>
      </c>
      <c r="K4533">
        <v>0</v>
      </c>
      <c r="L4533">
        <v>0</v>
      </c>
      <c r="M4533">
        <v>215</v>
      </c>
      <c r="N4533">
        <v>0</v>
      </c>
      <c r="O4533">
        <v>384</v>
      </c>
      <c r="P4533">
        <v>55</v>
      </c>
      <c r="R4533">
        <v>1700301</v>
      </c>
      <c r="S4533" t="s">
        <v>5940</v>
      </c>
      <c r="T4533" t="s">
        <v>5940</v>
      </c>
      <c r="U4533">
        <v>344</v>
      </c>
      <c r="V4533" t="s">
        <v>5940</v>
      </c>
      <c r="W4533">
        <v>870</v>
      </c>
      <c r="X4533">
        <v>36</v>
      </c>
      <c r="Z4533">
        <v>4215695</v>
      </c>
      <c r="AB4533" t="s">
        <v>5940</v>
      </c>
      <c r="AC4533">
        <v>4215695</v>
      </c>
      <c r="AD4533" t="s">
        <v>2237</v>
      </c>
      <c r="AE4533">
        <v>32</v>
      </c>
      <c r="AF4533">
        <v>4215695</v>
      </c>
      <c r="AG4533" t="s">
        <v>2237</v>
      </c>
      <c r="AH4533">
        <v>1100</v>
      </c>
      <c r="AI4533">
        <v>4215695</v>
      </c>
      <c r="AJ4533" t="s">
        <v>2237</v>
      </c>
      <c r="AK4533">
        <v>140</v>
      </c>
      <c r="AL4533">
        <v>4215695</v>
      </c>
      <c r="AM4533" t="s">
        <v>2237</v>
      </c>
      <c r="AN4533">
        <v>302</v>
      </c>
      <c r="AO4533">
        <v>0</v>
      </c>
      <c r="AP4533">
        <v>4305405</v>
      </c>
      <c r="AQ4533" t="s">
        <v>2402</v>
      </c>
      <c r="AR4533">
        <v>1879</v>
      </c>
    </row>
    <row r="4534" spans="1:44" x14ac:dyDescent="0.25">
      <c r="A4534">
        <v>1700350</v>
      </c>
      <c r="B4534">
        <v>6</v>
      </c>
      <c r="C4534" t="s">
        <v>878</v>
      </c>
      <c r="D4534" t="s">
        <v>6256</v>
      </c>
      <c r="E4534" t="s">
        <v>5940</v>
      </c>
      <c r="F4534" t="s">
        <v>5940</v>
      </c>
      <c r="G4534">
        <v>740</v>
      </c>
      <c r="H4534" t="s">
        <v>5940</v>
      </c>
      <c r="I4534">
        <v>1978</v>
      </c>
      <c r="J4534" t="s">
        <v>5940</v>
      </c>
      <c r="K4534">
        <v>0</v>
      </c>
      <c r="L4534">
        <v>0</v>
      </c>
      <c r="M4534">
        <v>819</v>
      </c>
      <c r="N4534">
        <v>0</v>
      </c>
      <c r="O4534">
        <v>2277</v>
      </c>
      <c r="P4534">
        <v>0</v>
      </c>
      <c r="R4534">
        <v>1700350</v>
      </c>
      <c r="S4534" t="s">
        <v>5940</v>
      </c>
      <c r="T4534" t="s">
        <v>5940</v>
      </c>
      <c r="U4534">
        <v>740</v>
      </c>
      <c r="V4534" t="s">
        <v>5940</v>
      </c>
      <c r="W4534">
        <v>1978</v>
      </c>
      <c r="X4534" t="s">
        <v>5940</v>
      </c>
      <c r="Z4534">
        <v>4215703</v>
      </c>
      <c r="AB4534" t="s">
        <v>5940</v>
      </c>
      <c r="AC4534">
        <v>4215703</v>
      </c>
      <c r="AD4534" t="s">
        <v>2238</v>
      </c>
      <c r="AE4534">
        <v>42</v>
      </c>
      <c r="AF4534">
        <v>4215703</v>
      </c>
      <c r="AG4534" t="s">
        <v>2238</v>
      </c>
      <c r="AH4534">
        <v>9800</v>
      </c>
      <c r="AI4534">
        <v>4215703</v>
      </c>
      <c r="AJ4534" t="s">
        <v>2238</v>
      </c>
      <c r="AK4534">
        <v>140</v>
      </c>
      <c r="AL4534">
        <v>4215703</v>
      </c>
      <c r="AM4534" t="s">
        <v>2238</v>
      </c>
      <c r="AN4534" t="s">
        <v>5940</v>
      </c>
      <c r="AO4534">
        <v>0</v>
      </c>
      <c r="AP4534">
        <v>4305439</v>
      </c>
      <c r="AQ4534" t="s">
        <v>2403</v>
      </c>
      <c r="AR4534" t="s">
        <v>5940</v>
      </c>
    </row>
    <row r="4535" spans="1:44" x14ac:dyDescent="0.25">
      <c r="A4535">
        <v>1700400</v>
      </c>
      <c r="B4535">
        <v>6</v>
      </c>
      <c r="C4535" t="s">
        <v>878</v>
      </c>
      <c r="D4535" t="s">
        <v>6257</v>
      </c>
      <c r="E4535">
        <v>1000</v>
      </c>
      <c r="F4535">
        <v>9315</v>
      </c>
      <c r="G4535">
        <v>4800</v>
      </c>
      <c r="H4535" t="s">
        <v>5940</v>
      </c>
      <c r="I4535">
        <v>4900</v>
      </c>
      <c r="J4535" t="s">
        <v>5940</v>
      </c>
      <c r="K4535">
        <v>1400</v>
      </c>
      <c r="L4535">
        <v>3375</v>
      </c>
      <c r="M4535">
        <v>1750</v>
      </c>
      <c r="N4535">
        <v>0</v>
      </c>
      <c r="O4535">
        <v>525</v>
      </c>
      <c r="P4535">
        <v>0</v>
      </c>
      <c r="R4535">
        <v>1700400</v>
      </c>
      <c r="S4535">
        <v>1000</v>
      </c>
      <c r="T4535">
        <v>9315</v>
      </c>
      <c r="U4535">
        <v>4800</v>
      </c>
      <c r="V4535" t="s">
        <v>5940</v>
      </c>
      <c r="W4535">
        <v>4900</v>
      </c>
      <c r="X4535" t="s">
        <v>5940</v>
      </c>
      <c r="Z4535">
        <v>4215752</v>
      </c>
      <c r="AB4535" t="s">
        <v>5940</v>
      </c>
      <c r="AC4535">
        <v>4215752</v>
      </c>
      <c r="AD4535" t="s">
        <v>2239</v>
      </c>
      <c r="AE4535">
        <v>10</v>
      </c>
      <c r="AF4535">
        <v>4215752</v>
      </c>
      <c r="AG4535" t="s">
        <v>2239</v>
      </c>
      <c r="AH4535">
        <v>600</v>
      </c>
      <c r="AI4535">
        <v>4215752</v>
      </c>
      <c r="AJ4535" t="s">
        <v>2239</v>
      </c>
      <c r="AK4535">
        <v>69</v>
      </c>
      <c r="AL4535">
        <v>4215752</v>
      </c>
      <c r="AM4535" t="s">
        <v>2239</v>
      </c>
      <c r="AN4535">
        <v>300</v>
      </c>
      <c r="AO4535">
        <v>0</v>
      </c>
      <c r="AP4535">
        <v>4305447</v>
      </c>
      <c r="AQ4535" t="s">
        <v>2404</v>
      </c>
      <c r="AR4535">
        <v>950</v>
      </c>
    </row>
    <row r="4536" spans="1:44" x14ac:dyDescent="0.25">
      <c r="A4536">
        <v>1700707</v>
      </c>
      <c r="B4536">
        <v>6</v>
      </c>
      <c r="C4536" t="s">
        <v>878</v>
      </c>
      <c r="D4536" t="s">
        <v>6258</v>
      </c>
      <c r="E4536">
        <v>720</v>
      </c>
      <c r="F4536">
        <v>12015</v>
      </c>
      <c r="G4536">
        <v>1725</v>
      </c>
      <c r="H4536" t="s">
        <v>5940</v>
      </c>
      <c r="I4536">
        <v>788</v>
      </c>
      <c r="J4536" t="s">
        <v>5940</v>
      </c>
      <c r="K4536">
        <v>704</v>
      </c>
      <c r="L4536">
        <v>7000</v>
      </c>
      <c r="M4536">
        <v>3600</v>
      </c>
      <c r="N4536">
        <v>0</v>
      </c>
      <c r="O4536">
        <v>460</v>
      </c>
      <c r="P4536">
        <v>0</v>
      </c>
      <c r="R4536">
        <v>1700707</v>
      </c>
      <c r="S4536">
        <v>720</v>
      </c>
      <c r="T4536">
        <v>12015</v>
      </c>
      <c r="U4536">
        <v>1725</v>
      </c>
      <c r="V4536" t="s">
        <v>5940</v>
      </c>
      <c r="W4536">
        <v>788</v>
      </c>
      <c r="X4536" t="s">
        <v>5940</v>
      </c>
      <c r="Z4536">
        <v>4215802</v>
      </c>
      <c r="AB4536" t="s">
        <v>5940</v>
      </c>
      <c r="AC4536">
        <v>4215802</v>
      </c>
      <c r="AD4536" t="s">
        <v>2240</v>
      </c>
      <c r="AE4536">
        <v>88</v>
      </c>
      <c r="AF4536">
        <v>4215802</v>
      </c>
      <c r="AG4536" t="s">
        <v>2240</v>
      </c>
      <c r="AH4536" t="s">
        <v>5940</v>
      </c>
      <c r="AI4536">
        <v>4215802</v>
      </c>
      <c r="AJ4536" t="s">
        <v>2240</v>
      </c>
      <c r="AK4536">
        <v>355</v>
      </c>
      <c r="AL4536">
        <v>4215802</v>
      </c>
      <c r="AM4536" t="s">
        <v>2240</v>
      </c>
      <c r="AN4536" t="s">
        <v>5940</v>
      </c>
      <c r="AO4536">
        <v>0</v>
      </c>
      <c r="AP4536">
        <v>4305454</v>
      </c>
      <c r="AQ4536" t="s">
        <v>2405</v>
      </c>
      <c r="AR4536">
        <v>30</v>
      </c>
    </row>
    <row r="4537" spans="1:44" x14ac:dyDescent="0.25">
      <c r="A4537">
        <v>1701002</v>
      </c>
      <c r="B4537">
        <v>6</v>
      </c>
      <c r="C4537" t="s">
        <v>878</v>
      </c>
      <c r="D4537" t="s">
        <v>6259</v>
      </c>
      <c r="E4537" t="s">
        <v>5940</v>
      </c>
      <c r="F4537" t="s">
        <v>5940</v>
      </c>
      <c r="G4537">
        <v>750</v>
      </c>
      <c r="H4537" t="s">
        <v>5940</v>
      </c>
      <c r="I4537">
        <v>780</v>
      </c>
      <c r="J4537">
        <v>105</v>
      </c>
      <c r="K4537">
        <v>0</v>
      </c>
      <c r="L4537">
        <v>0</v>
      </c>
      <c r="M4537">
        <v>130</v>
      </c>
      <c r="N4537">
        <v>0</v>
      </c>
      <c r="O4537">
        <v>130</v>
      </c>
      <c r="P4537">
        <v>32</v>
      </c>
      <c r="R4537">
        <v>1701002</v>
      </c>
      <c r="S4537" t="s">
        <v>5940</v>
      </c>
      <c r="T4537" t="s">
        <v>5940</v>
      </c>
      <c r="U4537">
        <v>750</v>
      </c>
      <c r="V4537" t="s">
        <v>5940</v>
      </c>
      <c r="W4537">
        <v>780</v>
      </c>
      <c r="X4537">
        <v>105</v>
      </c>
      <c r="Z4537">
        <v>4215901</v>
      </c>
      <c r="AB4537" t="s">
        <v>5940</v>
      </c>
      <c r="AC4537">
        <v>4215901</v>
      </c>
      <c r="AD4537" t="s">
        <v>2241</v>
      </c>
      <c r="AE4537">
        <v>9</v>
      </c>
      <c r="AF4537">
        <v>4215901</v>
      </c>
      <c r="AG4537" t="s">
        <v>2241</v>
      </c>
      <c r="AH4537">
        <v>3500</v>
      </c>
      <c r="AI4537">
        <v>4215901</v>
      </c>
      <c r="AJ4537" t="s">
        <v>2241</v>
      </c>
      <c r="AK4537">
        <v>96</v>
      </c>
      <c r="AL4537">
        <v>4215901</v>
      </c>
      <c r="AM4537" t="s">
        <v>2241</v>
      </c>
      <c r="AN4537" t="s">
        <v>5940</v>
      </c>
      <c r="AO4537">
        <v>0</v>
      </c>
      <c r="AP4537">
        <v>4305504</v>
      </c>
      <c r="AQ4537" t="s">
        <v>2406</v>
      </c>
      <c r="AR4537">
        <v>5250</v>
      </c>
    </row>
    <row r="4538" spans="1:44" x14ac:dyDescent="0.25">
      <c r="A4538">
        <v>1701051</v>
      </c>
      <c r="B4538">
        <v>6</v>
      </c>
      <c r="C4538" t="s">
        <v>878</v>
      </c>
      <c r="D4538" t="s">
        <v>6260</v>
      </c>
      <c r="E4538">
        <v>442</v>
      </c>
      <c r="F4538" t="s">
        <v>5940</v>
      </c>
      <c r="G4538">
        <v>480</v>
      </c>
      <c r="H4538" t="s">
        <v>5940</v>
      </c>
      <c r="I4538">
        <v>780</v>
      </c>
      <c r="J4538">
        <v>96</v>
      </c>
      <c r="K4538">
        <v>300</v>
      </c>
      <c r="L4538">
        <v>0</v>
      </c>
      <c r="M4538">
        <v>156</v>
      </c>
      <c r="N4538">
        <v>0</v>
      </c>
      <c r="O4538">
        <v>234</v>
      </c>
      <c r="P4538">
        <v>40</v>
      </c>
      <c r="R4538">
        <v>1701051</v>
      </c>
      <c r="S4538">
        <v>442</v>
      </c>
      <c r="T4538" t="s">
        <v>5940</v>
      </c>
      <c r="U4538">
        <v>480</v>
      </c>
      <c r="V4538" t="s">
        <v>5940</v>
      </c>
      <c r="W4538">
        <v>780</v>
      </c>
      <c r="X4538">
        <v>96</v>
      </c>
      <c r="Z4538">
        <v>4216008</v>
      </c>
      <c r="AB4538" t="s">
        <v>5940</v>
      </c>
      <c r="AC4538">
        <v>4216008</v>
      </c>
      <c r="AD4538" t="s">
        <v>2242</v>
      </c>
      <c r="AE4538" t="s">
        <v>5940</v>
      </c>
      <c r="AF4538">
        <v>4216008</v>
      </c>
      <c r="AG4538" t="s">
        <v>2242</v>
      </c>
      <c r="AH4538">
        <v>1350</v>
      </c>
      <c r="AI4538">
        <v>4216008</v>
      </c>
      <c r="AJ4538" t="s">
        <v>2242</v>
      </c>
      <c r="AK4538">
        <v>624</v>
      </c>
      <c r="AL4538">
        <v>4216008</v>
      </c>
      <c r="AM4538" t="s">
        <v>2242</v>
      </c>
      <c r="AN4538">
        <v>540</v>
      </c>
      <c r="AO4538">
        <v>0</v>
      </c>
      <c r="AP4538">
        <v>4305587</v>
      </c>
      <c r="AQ4538" t="s">
        <v>2407</v>
      </c>
      <c r="AR4538">
        <v>662</v>
      </c>
    </row>
    <row r="4539" spans="1:44" x14ac:dyDescent="0.25">
      <c r="A4539">
        <v>1701101</v>
      </c>
      <c r="B4539">
        <v>6</v>
      </c>
      <c r="C4539" t="s">
        <v>878</v>
      </c>
      <c r="D4539" t="s">
        <v>6261</v>
      </c>
      <c r="E4539" t="s">
        <v>5940</v>
      </c>
      <c r="F4539">
        <v>10080</v>
      </c>
      <c r="G4539">
        <v>1400</v>
      </c>
      <c r="H4539" t="s">
        <v>5940</v>
      </c>
      <c r="I4539">
        <v>2100</v>
      </c>
      <c r="J4539">
        <v>9</v>
      </c>
      <c r="K4539">
        <v>0</v>
      </c>
      <c r="L4539">
        <v>4590</v>
      </c>
      <c r="M4539">
        <v>600</v>
      </c>
      <c r="N4539">
        <v>0</v>
      </c>
      <c r="O4539">
        <v>1232</v>
      </c>
      <c r="P4539">
        <v>7</v>
      </c>
      <c r="R4539">
        <v>1701101</v>
      </c>
      <c r="S4539" t="s">
        <v>5940</v>
      </c>
      <c r="T4539">
        <v>10080</v>
      </c>
      <c r="U4539">
        <v>1400</v>
      </c>
      <c r="V4539" t="s">
        <v>5940</v>
      </c>
      <c r="W4539">
        <v>2100</v>
      </c>
      <c r="X4539">
        <v>9</v>
      </c>
      <c r="Z4539">
        <v>4216057</v>
      </c>
      <c r="AB4539" t="s">
        <v>5940</v>
      </c>
      <c r="AC4539">
        <v>4216057</v>
      </c>
      <c r="AD4539" t="s">
        <v>2243</v>
      </c>
      <c r="AE4539">
        <v>8</v>
      </c>
      <c r="AF4539">
        <v>4216057</v>
      </c>
      <c r="AG4539" t="s">
        <v>2243</v>
      </c>
      <c r="AH4539" t="s">
        <v>5940</v>
      </c>
      <c r="AI4539">
        <v>4216057</v>
      </c>
      <c r="AJ4539" t="s">
        <v>2243</v>
      </c>
      <c r="AK4539">
        <v>270</v>
      </c>
      <c r="AL4539">
        <v>4216057</v>
      </c>
      <c r="AM4539" t="s">
        <v>2243</v>
      </c>
      <c r="AN4539">
        <v>378</v>
      </c>
      <c r="AO4539">
        <v>0</v>
      </c>
      <c r="AP4539">
        <v>4305603</v>
      </c>
      <c r="AQ4539" t="s">
        <v>2408</v>
      </c>
      <c r="AR4539">
        <v>17200</v>
      </c>
    </row>
    <row r="4540" spans="1:44" x14ac:dyDescent="0.25">
      <c r="A4540">
        <v>1701309</v>
      </c>
      <c r="B4540">
        <v>6</v>
      </c>
      <c r="C4540" t="s">
        <v>878</v>
      </c>
      <c r="D4540" t="s">
        <v>6262</v>
      </c>
      <c r="E4540" t="s">
        <v>5940</v>
      </c>
      <c r="F4540" t="s">
        <v>5940</v>
      </c>
      <c r="G4540">
        <v>520</v>
      </c>
      <c r="H4540" t="s">
        <v>5940</v>
      </c>
      <c r="I4540">
        <v>325</v>
      </c>
      <c r="J4540">
        <v>102</v>
      </c>
      <c r="K4540">
        <v>464</v>
      </c>
      <c r="L4540">
        <v>0</v>
      </c>
      <c r="M4540">
        <v>650</v>
      </c>
      <c r="N4540">
        <v>0</v>
      </c>
      <c r="O4540">
        <v>588</v>
      </c>
      <c r="P4540">
        <v>115</v>
      </c>
      <c r="R4540">
        <v>1701309</v>
      </c>
      <c r="S4540" t="s">
        <v>5940</v>
      </c>
      <c r="T4540" t="s">
        <v>5940</v>
      </c>
      <c r="U4540">
        <v>520</v>
      </c>
      <c r="V4540" t="s">
        <v>5940</v>
      </c>
      <c r="W4540">
        <v>325</v>
      </c>
      <c r="X4540">
        <v>102</v>
      </c>
      <c r="Z4540">
        <v>4216107</v>
      </c>
      <c r="AB4540" t="s">
        <v>5940</v>
      </c>
      <c r="AC4540">
        <v>4216107</v>
      </c>
      <c r="AD4540" t="s">
        <v>2244</v>
      </c>
      <c r="AE4540">
        <v>3</v>
      </c>
      <c r="AF4540">
        <v>4216107</v>
      </c>
      <c r="AG4540" t="s">
        <v>2244</v>
      </c>
      <c r="AH4540">
        <v>1800</v>
      </c>
      <c r="AI4540">
        <v>4216107</v>
      </c>
      <c r="AJ4540" t="s">
        <v>2244</v>
      </c>
      <c r="AK4540">
        <v>675</v>
      </c>
      <c r="AL4540">
        <v>4216107</v>
      </c>
      <c r="AM4540" t="s">
        <v>2244</v>
      </c>
      <c r="AN4540">
        <v>17760</v>
      </c>
      <c r="AO4540">
        <v>0</v>
      </c>
      <c r="AP4540">
        <v>4305702</v>
      </c>
      <c r="AQ4540" t="s">
        <v>2409</v>
      </c>
      <c r="AR4540">
        <v>5145</v>
      </c>
    </row>
    <row r="4541" spans="1:44" x14ac:dyDescent="0.25">
      <c r="A4541">
        <v>1701903</v>
      </c>
      <c r="B4541">
        <v>6</v>
      </c>
      <c r="C4541" t="s">
        <v>878</v>
      </c>
      <c r="D4541" t="s">
        <v>6263</v>
      </c>
      <c r="E4541">
        <v>175</v>
      </c>
      <c r="F4541">
        <v>1440</v>
      </c>
      <c r="G4541">
        <v>273</v>
      </c>
      <c r="H4541" t="s">
        <v>5940</v>
      </c>
      <c r="I4541">
        <v>1560</v>
      </c>
      <c r="J4541" t="s">
        <v>5940</v>
      </c>
      <c r="K4541">
        <v>175</v>
      </c>
      <c r="L4541">
        <v>1476</v>
      </c>
      <c r="M4541">
        <v>260</v>
      </c>
      <c r="N4541">
        <v>0</v>
      </c>
      <c r="O4541">
        <v>1820</v>
      </c>
      <c r="P4541">
        <v>0</v>
      </c>
      <c r="R4541">
        <v>1701903</v>
      </c>
      <c r="S4541">
        <v>175</v>
      </c>
      <c r="T4541">
        <v>1440</v>
      </c>
      <c r="U4541">
        <v>273</v>
      </c>
      <c r="V4541" t="s">
        <v>5940</v>
      </c>
      <c r="W4541">
        <v>1560</v>
      </c>
      <c r="X4541" t="s">
        <v>5940</v>
      </c>
      <c r="Z4541">
        <v>4216206</v>
      </c>
      <c r="AB4541" t="s">
        <v>5940</v>
      </c>
      <c r="AC4541">
        <v>4216206</v>
      </c>
      <c r="AD4541" t="s">
        <v>2245</v>
      </c>
      <c r="AE4541">
        <v>792</v>
      </c>
      <c r="AF4541">
        <v>4216206</v>
      </c>
      <c r="AG4541" t="s">
        <v>2245</v>
      </c>
      <c r="AH4541">
        <v>350</v>
      </c>
      <c r="AI4541">
        <v>4216206</v>
      </c>
      <c r="AJ4541" t="s">
        <v>2245</v>
      </c>
      <c r="AK4541">
        <v>15</v>
      </c>
      <c r="AL4541">
        <v>4216206</v>
      </c>
      <c r="AM4541" t="s">
        <v>2245</v>
      </c>
      <c r="AN4541" t="s">
        <v>5940</v>
      </c>
      <c r="AO4541">
        <v>0</v>
      </c>
      <c r="AP4541">
        <v>4305801</v>
      </c>
      <c r="AQ4541" t="s">
        <v>2410</v>
      </c>
      <c r="AR4541">
        <v>2016</v>
      </c>
    </row>
    <row r="4542" spans="1:44" x14ac:dyDescent="0.25">
      <c r="A4542">
        <v>1702000</v>
      </c>
      <c r="B4542">
        <v>6</v>
      </c>
      <c r="C4542" t="s">
        <v>878</v>
      </c>
      <c r="D4542" t="s">
        <v>6264</v>
      </c>
      <c r="E4542">
        <v>416</v>
      </c>
      <c r="F4542">
        <v>3780</v>
      </c>
      <c r="G4542">
        <v>2160</v>
      </c>
      <c r="H4542" t="s">
        <v>5940</v>
      </c>
      <c r="I4542">
        <v>632</v>
      </c>
      <c r="J4542" t="s">
        <v>5940</v>
      </c>
      <c r="K4542">
        <v>612</v>
      </c>
      <c r="L4542">
        <v>1350</v>
      </c>
      <c r="M4542">
        <v>5400</v>
      </c>
      <c r="N4542">
        <v>0</v>
      </c>
      <c r="O4542">
        <v>2380</v>
      </c>
      <c r="P4542">
        <v>0</v>
      </c>
      <c r="R4542">
        <v>1702000</v>
      </c>
      <c r="S4542">
        <v>416</v>
      </c>
      <c r="T4542">
        <v>3780</v>
      </c>
      <c r="U4542">
        <v>2160</v>
      </c>
      <c r="V4542" t="s">
        <v>5940</v>
      </c>
      <c r="W4542">
        <v>632</v>
      </c>
      <c r="X4542" t="s">
        <v>5940</v>
      </c>
      <c r="Z4542">
        <v>4216255</v>
      </c>
      <c r="AB4542" t="s">
        <v>5940</v>
      </c>
      <c r="AC4542">
        <v>4216255</v>
      </c>
      <c r="AD4542" t="s">
        <v>2246</v>
      </c>
      <c r="AE4542">
        <v>4</v>
      </c>
      <c r="AF4542">
        <v>4216255</v>
      </c>
      <c r="AG4542" t="s">
        <v>2246</v>
      </c>
      <c r="AH4542" t="s">
        <v>5940</v>
      </c>
      <c r="AI4542">
        <v>4216255</v>
      </c>
      <c r="AJ4542" t="s">
        <v>2246</v>
      </c>
      <c r="AK4542">
        <v>89</v>
      </c>
      <c r="AL4542">
        <v>4216255</v>
      </c>
      <c r="AM4542" t="s">
        <v>2246</v>
      </c>
      <c r="AN4542">
        <v>72</v>
      </c>
      <c r="AO4542">
        <v>0</v>
      </c>
      <c r="AP4542">
        <v>4305835</v>
      </c>
      <c r="AQ4542" t="s">
        <v>2411</v>
      </c>
      <c r="AR4542">
        <v>360</v>
      </c>
    </row>
    <row r="4543" spans="1:44" x14ac:dyDescent="0.25">
      <c r="A4543">
        <v>1702109</v>
      </c>
      <c r="B4543">
        <v>6</v>
      </c>
      <c r="C4543" t="s">
        <v>878</v>
      </c>
      <c r="D4543" t="s">
        <v>6265</v>
      </c>
      <c r="E4543" t="s">
        <v>5940</v>
      </c>
      <c r="F4543">
        <v>5000</v>
      </c>
      <c r="G4543">
        <v>2080</v>
      </c>
      <c r="H4543" t="s">
        <v>5940</v>
      </c>
      <c r="I4543">
        <v>980</v>
      </c>
      <c r="J4543">
        <v>154</v>
      </c>
      <c r="K4543">
        <v>476</v>
      </c>
      <c r="L4543">
        <v>0</v>
      </c>
      <c r="M4543">
        <v>3780</v>
      </c>
      <c r="N4543">
        <v>30</v>
      </c>
      <c r="O4543">
        <v>1350</v>
      </c>
      <c r="P4543">
        <v>156</v>
      </c>
      <c r="R4543">
        <v>1702109</v>
      </c>
      <c r="S4543" t="s">
        <v>5940</v>
      </c>
      <c r="T4543">
        <v>5000</v>
      </c>
      <c r="U4543">
        <v>2080</v>
      </c>
      <c r="V4543" t="s">
        <v>5940</v>
      </c>
      <c r="W4543">
        <v>980</v>
      </c>
      <c r="X4543">
        <v>154</v>
      </c>
      <c r="Z4543">
        <v>4216305</v>
      </c>
      <c r="AB4543" t="s">
        <v>5940</v>
      </c>
      <c r="AC4543">
        <v>4216305</v>
      </c>
      <c r="AD4543" t="s">
        <v>2247</v>
      </c>
      <c r="AE4543" t="s">
        <v>5940</v>
      </c>
      <c r="AF4543">
        <v>4216305</v>
      </c>
      <c r="AG4543" t="s">
        <v>2247</v>
      </c>
      <c r="AH4543" t="s">
        <v>5940</v>
      </c>
      <c r="AI4543">
        <v>4216305</v>
      </c>
      <c r="AJ4543" t="s">
        <v>2247</v>
      </c>
      <c r="AK4543">
        <v>32</v>
      </c>
      <c r="AL4543">
        <v>4216305</v>
      </c>
      <c r="AM4543" t="s">
        <v>2247</v>
      </c>
      <c r="AN4543" t="s">
        <v>5940</v>
      </c>
      <c r="AO4543">
        <v>0</v>
      </c>
      <c r="AP4543">
        <v>4305850</v>
      </c>
      <c r="AQ4543" t="s">
        <v>2412</v>
      </c>
      <c r="AR4543">
        <v>5400</v>
      </c>
    </row>
    <row r="4544" spans="1:44" x14ac:dyDescent="0.25">
      <c r="A4544">
        <v>1702158</v>
      </c>
      <c r="B4544">
        <v>6</v>
      </c>
      <c r="C4544" t="s">
        <v>878</v>
      </c>
      <c r="D4544" t="s">
        <v>6266</v>
      </c>
      <c r="E4544" t="s">
        <v>5940</v>
      </c>
      <c r="F4544" t="s">
        <v>5940</v>
      </c>
      <c r="G4544">
        <v>260</v>
      </c>
      <c r="H4544" t="s">
        <v>5940</v>
      </c>
      <c r="I4544">
        <v>120</v>
      </c>
      <c r="J4544">
        <v>76</v>
      </c>
      <c r="K4544">
        <v>0</v>
      </c>
      <c r="L4544">
        <v>0</v>
      </c>
      <c r="M4544">
        <v>260</v>
      </c>
      <c r="N4544">
        <v>0</v>
      </c>
      <c r="O4544">
        <v>247</v>
      </c>
      <c r="P4544">
        <v>50</v>
      </c>
      <c r="R4544">
        <v>1702158</v>
      </c>
      <c r="S4544" t="s">
        <v>5940</v>
      </c>
      <c r="T4544" t="s">
        <v>5940</v>
      </c>
      <c r="U4544">
        <v>260</v>
      </c>
      <c r="V4544" t="s">
        <v>5940</v>
      </c>
      <c r="W4544">
        <v>120</v>
      </c>
      <c r="X4544">
        <v>76</v>
      </c>
      <c r="Z4544">
        <v>4216354</v>
      </c>
      <c r="AB4544" t="s">
        <v>5940</v>
      </c>
      <c r="AC4544">
        <v>4216354</v>
      </c>
      <c r="AD4544" t="s">
        <v>2248</v>
      </c>
      <c r="AE4544">
        <v>12405</v>
      </c>
      <c r="AF4544">
        <v>4216354</v>
      </c>
      <c r="AG4544" t="s">
        <v>2248</v>
      </c>
      <c r="AH4544">
        <v>800</v>
      </c>
      <c r="AI4544">
        <v>4216354</v>
      </c>
      <c r="AJ4544" t="s">
        <v>2248</v>
      </c>
      <c r="AK4544">
        <v>13</v>
      </c>
      <c r="AL4544">
        <v>4216354</v>
      </c>
      <c r="AM4544" t="s">
        <v>2248</v>
      </c>
      <c r="AN4544" t="s">
        <v>5940</v>
      </c>
      <c r="AO4544">
        <v>0</v>
      </c>
      <c r="AP4544">
        <v>4305871</v>
      </c>
      <c r="AQ4544" t="s">
        <v>2413</v>
      </c>
      <c r="AR4544">
        <v>1140</v>
      </c>
    </row>
    <row r="4545" spans="1:44" x14ac:dyDescent="0.25">
      <c r="A4545">
        <v>1702208</v>
      </c>
      <c r="B4545">
        <v>6</v>
      </c>
      <c r="C4545" t="s">
        <v>878</v>
      </c>
      <c r="D4545" t="s">
        <v>6267</v>
      </c>
      <c r="E4545" t="s">
        <v>5940</v>
      </c>
      <c r="F4545" t="s">
        <v>5940</v>
      </c>
      <c r="G4545">
        <v>806</v>
      </c>
      <c r="H4545" t="s">
        <v>5940</v>
      </c>
      <c r="I4545">
        <v>1440</v>
      </c>
      <c r="J4545">
        <v>88</v>
      </c>
      <c r="K4545">
        <v>0</v>
      </c>
      <c r="L4545">
        <v>0</v>
      </c>
      <c r="M4545">
        <v>700</v>
      </c>
      <c r="N4545">
        <v>0</v>
      </c>
      <c r="O4545">
        <v>1150</v>
      </c>
      <c r="P4545">
        <v>240</v>
      </c>
      <c r="R4545">
        <v>1702208</v>
      </c>
      <c r="S4545" t="s">
        <v>5940</v>
      </c>
      <c r="T4545" t="s">
        <v>5940</v>
      </c>
      <c r="U4545">
        <v>806</v>
      </c>
      <c r="V4545" t="s">
        <v>5940</v>
      </c>
      <c r="W4545">
        <v>1440</v>
      </c>
      <c r="X4545">
        <v>88</v>
      </c>
      <c r="Z4545">
        <v>4216404</v>
      </c>
      <c r="AB4545" t="s">
        <v>5940</v>
      </c>
      <c r="AC4545">
        <v>4216404</v>
      </c>
      <c r="AD4545" t="s">
        <v>2249</v>
      </c>
      <c r="AE4545">
        <v>24375</v>
      </c>
      <c r="AF4545">
        <v>4216404</v>
      </c>
      <c r="AG4545" t="s">
        <v>2249</v>
      </c>
      <c r="AH4545">
        <v>570</v>
      </c>
      <c r="AI4545">
        <v>4216404</v>
      </c>
      <c r="AJ4545" t="s">
        <v>2249</v>
      </c>
      <c r="AK4545">
        <v>80</v>
      </c>
      <c r="AL4545">
        <v>4216404</v>
      </c>
      <c r="AM4545" t="s">
        <v>2249</v>
      </c>
      <c r="AN4545" t="s">
        <v>5940</v>
      </c>
      <c r="AO4545">
        <v>0</v>
      </c>
      <c r="AP4545">
        <v>4305900</v>
      </c>
      <c r="AQ4545" t="s">
        <v>2414</v>
      </c>
      <c r="AR4545">
        <v>1200</v>
      </c>
    </row>
    <row r="4546" spans="1:44" x14ac:dyDescent="0.25">
      <c r="A4546">
        <v>1702307</v>
      </c>
      <c r="B4546">
        <v>6</v>
      </c>
      <c r="C4546" t="s">
        <v>878</v>
      </c>
      <c r="D4546" t="s">
        <v>6268</v>
      </c>
      <c r="E4546" t="s">
        <v>5940</v>
      </c>
      <c r="F4546">
        <v>500</v>
      </c>
      <c r="G4546">
        <v>700</v>
      </c>
      <c r="H4546" t="s">
        <v>5940</v>
      </c>
      <c r="I4546">
        <v>630</v>
      </c>
      <c r="J4546">
        <v>38</v>
      </c>
      <c r="K4546">
        <v>0</v>
      </c>
      <c r="L4546">
        <v>2700</v>
      </c>
      <c r="M4546">
        <v>1260</v>
      </c>
      <c r="N4546">
        <v>0</v>
      </c>
      <c r="O4546">
        <v>1110</v>
      </c>
      <c r="P4546">
        <v>49</v>
      </c>
      <c r="R4546">
        <v>1702307</v>
      </c>
      <c r="S4546" t="s">
        <v>5940</v>
      </c>
      <c r="T4546">
        <v>500</v>
      </c>
      <c r="U4546">
        <v>700</v>
      </c>
      <c r="V4546" t="s">
        <v>5940</v>
      </c>
      <c r="W4546">
        <v>630</v>
      </c>
      <c r="X4546">
        <v>38</v>
      </c>
      <c r="Z4546">
        <v>4216503</v>
      </c>
      <c r="AB4546" t="s">
        <v>5940</v>
      </c>
      <c r="AC4546">
        <v>4216503</v>
      </c>
      <c r="AD4546" t="s">
        <v>2250</v>
      </c>
      <c r="AE4546" t="s">
        <v>5940</v>
      </c>
      <c r="AF4546">
        <v>4216503</v>
      </c>
      <c r="AG4546" t="s">
        <v>2250</v>
      </c>
      <c r="AH4546" t="s">
        <v>5940</v>
      </c>
      <c r="AI4546">
        <v>4216503</v>
      </c>
      <c r="AJ4546" t="s">
        <v>2250</v>
      </c>
      <c r="AK4546">
        <v>508</v>
      </c>
      <c r="AL4546">
        <v>4216503</v>
      </c>
      <c r="AM4546" t="s">
        <v>2250</v>
      </c>
      <c r="AN4546" t="s">
        <v>5940</v>
      </c>
      <c r="AO4546">
        <v>0</v>
      </c>
      <c r="AP4546">
        <v>4305934</v>
      </c>
      <c r="AQ4546" t="s">
        <v>2415</v>
      </c>
      <c r="AR4546">
        <v>700</v>
      </c>
    </row>
    <row r="4547" spans="1:44" x14ac:dyDescent="0.25">
      <c r="A4547">
        <v>1702406</v>
      </c>
      <c r="B4547">
        <v>6</v>
      </c>
      <c r="C4547" t="s">
        <v>878</v>
      </c>
      <c r="D4547" t="s">
        <v>6269</v>
      </c>
      <c r="E4547">
        <v>112500</v>
      </c>
      <c r="F4547" t="s">
        <v>5940</v>
      </c>
      <c r="G4547">
        <v>4800</v>
      </c>
      <c r="H4547" t="s">
        <v>5940</v>
      </c>
      <c r="I4547">
        <v>1190</v>
      </c>
      <c r="J4547" t="s">
        <v>5940</v>
      </c>
      <c r="K4547">
        <v>175000</v>
      </c>
      <c r="L4547">
        <v>0</v>
      </c>
      <c r="M4547">
        <v>4500</v>
      </c>
      <c r="N4547">
        <v>0</v>
      </c>
      <c r="O4547">
        <v>1350</v>
      </c>
      <c r="P4547">
        <v>0</v>
      </c>
      <c r="R4547">
        <v>1702406</v>
      </c>
      <c r="S4547">
        <v>112500</v>
      </c>
      <c r="T4547" t="s">
        <v>5940</v>
      </c>
      <c r="U4547">
        <v>4800</v>
      </c>
      <c r="V4547" t="s">
        <v>5940</v>
      </c>
      <c r="W4547">
        <v>1190</v>
      </c>
      <c r="X4547" t="s">
        <v>5940</v>
      </c>
      <c r="Z4547">
        <v>4216602</v>
      </c>
      <c r="AB4547" t="s">
        <v>5940</v>
      </c>
      <c r="AC4547">
        <v>4216602</v>
      </c>
      <c r="AD4547" t="s">
        <v>2251</v>
      </c>
      <c r="AE4547">
        <v>45</v>
      </c>
      <c r="AF4547">
        <v>4216602</v>
      </c>
      <c r="AG4547" t="s">
        <v>2251</v>
      </c>
      <c r="AH4547">
        <v>5400</v>
      </c>
      <c r="AI4547">
        <v>4216602</v>
      </c>
      <c r="AJ4547" t="s">
        <v>2251</v>
      </c>
      <c r="AK4547">
        <v>15</v>
      </c>
      <c r="AL4547">
        <v>4216602</v>
      </c>
      <c r="AM4547" t="s">
        <v>2251</v>
      </c>
      <c r="AN4547" t="s">
        <v>5940</v>
      </c>
      <c r="AO4547">
        <v>0</v>
      </c>
      <c r="AP4547">
        <v>4305959</v>
      </c>
      <c r="AQ4547" t="s">
        <v>2416</v>
      </c>
      <c r="AR4547">
        <v>1200</v>
      </c>
    </row>
    <row r="4548" spans="1:44" x14ac:dyDescent="0.25">
      <c r="A4548">
        <v>1702554</v>
      </c>
      <c r="B4548">
        <v>6</v>
      </c>
      <c r="C4548" t="s">
        <v>878</v>
      </c>
      <c r="D4548" t="s">
        <v>6270</v>
      </c>
      <c r="E4548" t="s">
        <v>5940</v>
      </c>
      <c r="F4548" t="s">
        <v>5940</v>
      </c>
      <c r="G4548">
        <v>403</v>
      </c>
      <c r="H4548" t="s">
        <v>5940</v>
      </c>
      <c r="I4548">
        <v>403</v>
      </c>
      <c r="J4548">
        <v>63</v>
      </c>
      <c r="K4548">
        <v>0</v>
      </c>
      <c r="L4548">
        <v>0</v>
      </c>
      <c r="M4548">
        <v>308</v>
      </c>
      <c r="N4548">
        <v>0</v>
      </c>
      <c r="O4548">
        <v>375</v>
      </c>
      <c r="P4548">
        <v>48</v>
      </c>
      <c r="R4548">
        <v>1702554</v>
      </c>
      <c r="S4548" t="s">
        <v>5940</v>
      </c>
      <c r="T4548" t="s">
        <v>5940</v>
      </c>
      <c r="U4548">
        <v>403</v>
      </c>
      <c r="V4548" t="s">
        <v>5940</v>
      </c>
      <c r="W4548">
        <v>403</v>
      </c>
      <c r="X4548">
        <v>63</v>
      </c>
      <c r="Z4548">
        <v>4216701</v>
      </c>
      <c r="AB4548" t="s">
        <v>5940</v>
      </c>
      <c r="AC4548">
        <v>4216701</v>
      </c>
      <c r="AD4548" t="s">
        <v>2252</v>
      </c>
      <c r="AE4548">
        <v>2</v>
      </c>
      <c r="AF4548">
        <v>4216701</v>
      </c>
      <c r="AG4548" t="s">
        <v>2252</v>
      </c>
      <c r="AH4548" t="s">
        <v>5940</v>
      </c>
      <c r="AI4548">
        <v>4216701</v>
      </c>
      <c r="AJ4548" t="s">
        <v>2252</v>
      </c>
      <c r="AK4548">
        <v>108</v>
      </c>
      <c r="AL4548">
        <v>4216701</v>
      </c>
      <c r="AM4548" t="s">
        <v>2252</v>
      </c>
      <c r="AN4548">
        <v>1500</v>
      </c>
      <c r="AO4548">
        <v>0</v>
      </c>
      <c r="AP4548">
        <v>4305975</v>
      </c>
      <c r="AQ4548" t="s">
        <v>2417</v>
      </c>
      <c r="AR4548">
        <v>10500</v>
      </c>
    </row>
    <row r="4549" spans="1:44" x14ac:dyDescent="0.25">
      <c r="A4549">
        <v>1702703</v>
      </c>
      <c r="B4549">
        <v>6</v>
      </c>
      <c r="C4549" t="s">
        <v>878</v>
      </c>
      <c r="D4549" t="s">
        <v>6271</v>
      </c>
      <c r="E4549">
        <v>525</v>
      </c>
      <c r="F4549" t="s">
        <v>5940</v>
      </c>
      <c r="G4549">
        <v>1380</v>
      </c>
      <c r="H4549" t="s">
        <v>5940</v>
      </c>
      <c r="I4549">
        <v>490</v>
      </c>
      <c r="J4549" t="s">
        <v>5940</v>
      </c>
      <c r="K4549">
        <v>700</v>
      </c>
      <c r="L4549">
        <v>0</v>
      </c>
      <c r="M4549">
        <v>1560</v>
      </c>
      <c r="N4549">
        <v>0</v>
      </c>
      <c r="O4549">
        <v>600</v>
      </c>
      <c r="P4549">
        <v>0</v>
      </c>
      <c r="R4549">
        <v>1702703</v>
      </c>
      <c r="S4549">
        <v>525</v>
      </c>
      <c r="T4549" t="s">
        <v>5940</v>
      </c>
      <c r="U4549">
        <v>1380</v>
      </c>
      <c r="V4549" t="s">
        <v>5940</v>
      </c>
      <c r="W4549">
        <v>490</v>
      </c>
      <c r="X4549" t="s">
        <v>5940</v>
      </c>
      <c r="Z4549">
        <v>4216800</v>
      </c>
      <c r="AB4549" t="s">
        <v>5940</v>
      </c>
      <c r="AC4549">
        <v>4216800</v>
      </c>
      <c r="AD4549" t="s">
        <v>2253</v>
      </c>
      <c r="AE4549" t="s">
        <v>5940</v>
      </c>
      <c r="AF4549">
        <v>4216800</v>
      </c>
      <c r="AG4549" t="s">
        <v>2253</v>
      </c>
      <c r="AH4549" t="s">
        <v>5940</v>
      </c>
      <c r="AI4549">
        <v>4216800</v>
      </c>
      <c r="AJ4549" t="s">
        <v>2253</v>
      </c>
      <c r="AK4549">
        <v>4080</v>
      </c>
      <c r="AL4549">
        <v>4216800</v>
      </c>
      <c r="AM4549" t="s">
        <v>2253</v>
      </c>
      <c r="AN4549">
        <v>45</v>
      </c>
      <c r="AO4549">
        <v>0</v>
      </c>
      <c r="AP4549">
        <v>4306007</v>
      </c>
      <c r="AQ4549" t="s">
        <v>2418</v>
      </c>
      <c r="AR4549">
        <v>3375</v>
      </c>
    </row>
    <row r="4550" spans="1:44" x14ac:dyDescent="0.25">
      <c r="A4550">
        <v>1702901</v>
      </c>
      <c r="B4550">
        <v>6</v>
      </c>
      <c r="C4550" t="s">
        <v>878</v>
      </c>
      <c r="D4550" t="s">
        <v>6272</v>
      </c>
      <c r="E4550" t="s">
        <v>5940</v>
      </c>
      <c r="F4550" t="s">
        <v>5940</v>
      </c>
      <c r="G4550">
        <v>230</v>
      </c>
      <c r="H4550" t="s">
        <v>5940</v>
      </c>
      <c r="I4550">
        <v>302</v>
      </c>
      <c r="J4550">
        <v>91</v>
      </c>
      <c r="K4550">
        <v>0</v>
      </c>
      <c r="L4550">
        <v>0</v>
      </c>
      <c r="M4550">
        <v>229</v>
      </c>
      <c r="N4550">
        <v>0</v>
      </c>
      <c r="O4550">
        <v>298</v>
      </c>
      <c r="P4550">
        <v>84</v>
      </c>
      <c r="R4550">
        <v>1702901</v>
      </c>
      <c r="S4550" t="s">
        <v>5940</v>
      </c>
      <c r="T4550" t="s">
        <v>5940</v>
      </c>
      <c r="U4550">
        <v>230</v>
      </c>
      <c r="V4550" t="s">
        <v>5940</v>
      </c>
      <c r="W4550">
        <v>302</v>
      </c>
      <c r="X4550">
        <v>91</v>
      </c>
      <c r="Z4550">
        <v>4216909</v>
      </c>
      <c r="AB4550" t="s">
        <v>5940</v>
      </c>
      <c r="AC4550">
        <v>4216909</v>
      </c>
      <c r="AD4550" t="s">
        <v>2254</v>
      </c>
      <c r="AE4550">
        <v>125</v>
      </c>
      <c r="AF4550">
        <v>4216909</v>
      </c>
      <c r="AG4550" t="s">
        <v>2254</v>
      </c>
      <c r="AH4550">
        <v>21000</v>
      </c>
      <c r="AI4550">
        <v>4216909</v>
      </c>
      <c r="AJ4550" t="s">
        <v>2254</v>
      </c>
      <c r="AK4550">
        <v>798</v>
      </c>
      <c r="AL4550">
        <v>4216909</v>
      </c>
      <c r="AM4550" t="s">
        <v>2254</v>
      </c>
      <c r="AN4550">
        <v>2366</v>
      </c>
      <c r="AO4550">
        <v>0</v>
      </c>
      <c r="AP4550">
        <v>4306056</v>
      </c>
      <c r="AQ4550" t="s">
        <v>2419</v>
      </c>
      <c r="AR4550">
        <v>786</v>
      </c>
    </row>
    <row r="4551" spans="1:44" x14ac:dyDescent="0.25">
      <c r="A4551">
        <v>1703008</v>
      </c>
      <c r="B4551">
        <v>6</v>
      </c>
      <c r="C4551" t="s">
        <v>878</v>
      </c>
      <c r="D4551" t="s">
        <v>6273</v>
      </c>
      <c r="E4551">
        <v>192</v>
      </c>
      <c r="F4551">
        <v>1950</v>
      </c>
      <c r="G4551">
        <v>750</v>
      </c>
      <c r="H4551" t="s">
        <v>5940</v>
      </c>
      <c r="I4551">
        <v>1420</v>
      </c>
      <c r="J4551">
        <v>55</v>
      </c>
      <c r="K4551">
        <v>390</v>
      </c>
      <c r="L4551">
        <v>2600</v>
      </c>
      <c r="M4551">
        <v>1200</v>
      </c>
      <c r="N4551">
        <v>0</v>
      </c>
      <c r="O4551">
        <v>1120</v>
      </c>
      <c r="P4551">
        <v>120</v>
      </c>
      <c r="R4551">
        <v>1703008</v>
      </c>
      <c r="S4551">
        <v>192</v>
      </c>
      <c r="T4551">
        <v>1950</v>
      </c>
      <c r="U4551">
        <v>750</v>
      </c>
      <c r="V4551" t="s">
        <v>5940</v>
      </c>
      <c r="W4551">
        <v>1420</v>
      </c>
      <c r="X4551">
        <v>55</v>
      </c>
      <c r="Z4551">
        <v>4217006</v>
      </c>
      <c r="AB4551" t="s">
        <v>5940</v>
      </c>
      <c r="AC4551">
        <v>4217006</v>
      </c>
      <c r="AD4551" t="s">
        <v>2255</v>
      </c>
      <c r="AE4551" t="s">
        <v>5940</v>
      </c>
      <c r="AF4551">
        <v>4217006</v>
      </c>
      <c r="AG4551" t="s">
        <v>2255</v>
      </c>
      <c r="AH4551">
        <v>4290</v>
      </c>
      <c r="AI4551">
        <v>4217006</v>
      </c>
      <c r="AJ4551" t="s">
        <v>2255</v>
      </c>
      <c r="AK4551">
        <v>209</v>
      </c>
      <c r="AL4551">
        <v>4217006</v>
      </c>
      <c r="AM4551" t="s">
        <v>2255</v>
      </c>
      <c r="AN4551" t="s">
        <v>5940</v>
      </c>
      <c r="AO4551">
        <v>0</v>
      </c>
      <c r="AP4551">
        <v>4306072</v>
      </c>
      <c r="AQ4551" t="s">
        <v>2420</v>
      </c>
      <c r="AR4551">
        <v>12230</v>
      </c>
    </row>
    <row r="4552" spans="1:44" x14ac:dyDescent="0.25">
      <c r="A4552">
        <v>1703057</v>
      </c>
      <c r="B4552">
        <v>6</v>
      </c>
      <c r="C4552" t="s">
        <v>878</v>
      </c>
      <c r="D4552" t="s">
        <v>6274</v>
      </c>
      <c r="E4552" t="s">
        <v>5940</v>
      </c>
      <c r="F4552">
        <v>500</v>
      </c>
      <c r="G4552">
        <v>910</v>
      </c>
      <c r="H4552" t="s">
        <v>5940</v>
      </c>
      <c r="I4552">
        <v>748</v>
      </c>
      <c r="J4552">
        <v>41</v>
      </c>
      <c r="K4552">
        <v>0</v>
      </c>
      <c r="L4552">
        <v>0</v>
      </c>
      <c r="M4552">
        <v>1480</v>
      </c>
      <c r="N4552">
        <v>0</v>
      </c>
      <c r="O4552">
        <v>1267</v>
      </c>
      <c r="P4552">
        <v>60</v>
      </c>
      <c r="R4552">
        <v>1703057</v>
      </c>
      <c r="S4552" t="s">
        <v>5940</v>
      </c>
      <c r="T4552">
        <v>500</v>
      </c>
      <c r="U4552">
        <v>910</v>
      </c>
      <c r="V4552" t="s">
        <v>5940</v>
      </c>
      <c r="W4552">
        <v>748</v>
      </c>
      <c r="X4552">
        <v>41</v>
      </c>
      <c r="Z4552">
        <v>4217105</v>
      </c>
      <c r="AB4552" t="s">
        <v>5940</v>
      </c>
      <c r="AC4552">
        <v>4217105</v>
      </c>
      <c r="AD4552" t="s">
        <v>2256</v>
      </c>
      <c r="AE4552" t="s">
        <v>5940</v>
      </c>
      <c r="AF4552">
        <v>4217105</v>
      </c>
      <c r="AG4552" t="s">
        <v>2256</v>
      </c>
      <c r="AH4552">
        <v>18000</v>
      </c>
      <c r="AI4552">
        <v>4217105</v>
      </c>
      <c r="AJ4552" t="s">
        <v>2256</v>
      </c>
      <c r="AK4552">
        <v>300</v>
      </c>
      <c r="AL4552">
        <v>4217105</v>
      </c>
      <c r="AM4552" t="s">
        <v>2256</v>
      </c>
      <c r="AN4552" t="s">
        <v>5940</v>
      </c>
      <c r="AO4552">
        <v>0</v>
      </c>
      <c r="AP4552">
        <v>4306106</v>
      </c>
      <c r="AQ4552" t="s">
        <v>2421</v>
      </c>
      <c r="AR4552">
        <v>24613</v>
      </c>
    </row>
    <row r="4553" spans="1:44" x14ac:dyDescent="0.25">
      <c r="A4553">
        <v>1703073</v>
      </c>
      <c r="B4553">
        <v>6</v>
      </c>
      <c r="C4553" t="s">
        <v>878</v>
      </c>
      <c r="D4553" t="s">
        <v>6275</v>
      </c>
      <c r="E4553" t="s">
        <v>5940</v>
      </c>
      <c r="F4553">
        <v>4240</v>
      </c>
      <c r="G4553">
        <v>720</v>
      </c>
      <c r="H4553" t="s">
        <v>5940</v>
      </c>
      <c r="I4553">
        <v>6300</v>
      </c>
      <c r="J4553">
        <v>72</v>
      </c>
      <c r="K4553">
        <v>0</v>
      </c>
      <c r="L4553">
        <v>6615</v>
      </c>
      <c r="M4553">
        <v>720</v>
      </c>
      <c r="N4553">
        <v>0</v>
      </c>
      <c r="O4553">
        <v>1440</v>
      </c>
      <c r="P4553">
        <v>114</v>
      </c>
      <c r="R4553">
        <v>1703073</v>
      </c>
      <c r="S4553" t="s">
        <v>5940</v>
      </c>
      <c r="T4553">
        <v>4240</v>
      </c>
      <c r="U4553">
        <v>720</v>
      </c>
      <c r="V4553" t="s">
        <v>5940</v>
      </c>
      <c r="W4553">
        <v>6300</v>
      </c>
      <c r="X4553">
        <v>72</v>
      </c>
      <c r="Z4553">
        <v>4217154</v>
      </c>
      <c r="AB4553" t="s">
        <v>5940</v>
      </c>
      <c r="AC4553">
        <v>4217154</v>
      </c>
      <c r="AD4553" t="s">
        <v>2257</v>
      </c>
      <c r="AE4553" t="s">
        <v>5940</v>
      </c>
      <c r="AF4553">
        <v>4217154</v>
      </c>
      <c r="AG4553" t="s">
        <v>2257</v>
      </c>
      <c r="AH4553" t="s">
        <v>5940</v>
      </c>
      <c r="AI4553">
        <v>4217154</v>
      </c>
      <c r="AJ4553" t="s">
        <v>2257</v>
      </c>
      <c r="AK4553">
        <v>85</v>
      </c>
      <c r="AL4553">
        <v>4217154</v>
      </c>
      <c r="AM4553" t="s">
        <v>2257</v>
      </c>
      <c r="AN4553">
        <v>96</v>
      </c>
      <c r="AO4553">
        <v>0</v>
      </c>
      <c r="AP4553">
        <v>4306130</v>
      </c>
      <c r="AQ4553" t="s">
        <v>2422</v>
      </c>
      <c r="AR4553">
        <v>1428</v>
      </c>
    </row>
    <row r="4554" spans="1:44" x14ac:dyDescent="0.25">
      <c r="A4554">
        <v>1703107</v>
      </c>
      <c r="B4554">
        <v>6</v>
      </c>
      <c r="C4554" t="s">
        <v>878</v>
      </c>
      <c r="D4554" t="s">
        <v>6276</v>
      </c>
      <c r="E4554" t="s">
        <v>5940</v>
      </c>
      <c r="F4554">
        <v>2106</v>
      </c>
      <c r="G4554">
        <v>270</v>
      </c>
      <c r="H4554" t="s">
        <v>5940</v>
      </c>
      <c r="I4554">
        <v>499</v>
      </c>
      <c r="J4554" t="s">
        <v>5940</v>
      </c>
      <c r="K4554">
        <v>0</v>
      </c>
      <c r="L4554">
        <v>1764</v>
      </c>
      <c r="M4554">
        <v>150</v>
      </c>
      <c r="N4554">
        <v>0</v>
      </c>
      <c r="O4554">
        <v>285</v>
      </c>
      <c r="P4554">
        <v>0</v>
      </c>
      <c r="R4554">
        <v>1703107</v>
      </c>
      <c r="S4554" t="s">
        <v>5940</v>
      </c>
      <c r="T4554">
        <v>2106</v>
      </c>
      <c r="U4554">
        <v>270</v>
      </c>
      <c r="V4554" t="s">
        <v>5940</v>
      </c>
      <c r="W4554">
        <v>499</v>
      </c>
      <c r="X4554" t="s">
        <v>5940</v>
      </c>
      <c r="Z4554">
        <v>4217204</v>
      </c>
      <c r="AB4554" t="s">
        <v>5940</v>
      </c>
      <c r="AC4554">
        <v>4217204</v>
      </c>
      <c r="AD4554" t="s">
        <v>2258</v>
      </c>
      <c r="AE4554" t="s">
        <v>5940</v>
      </c>
      <c r="AF4554">
        <v>4217204</v>
      </c>
      <c r="AG4554" t="s">
        <v>2258</v>
      </c>
      <c r="AH4554" t="s">
        <v>5940</v>
      </c>
      <c r="AI4554">
        <v>4217204</v>
      </c>
      <c r="AJ4554" t="s">
        <v>2258</v>
      </c>
      <c r="AK4554">
        <v>40</v>
      </c>
      <c r="AL4554">
        <v>4217204</v>
      </c>
      <c r="AM4554" t="s">
        <v>2258</v>
      </c>
      <c r="AN4554">
        <v>420</v>
      </c>
      <c r="AO4554">
        <v>0</v>
      </c>
      <c r="AP4554">
        <v>4306205</v>
      </c>
      <c r="AQ4554" t="s">
        <v>2423</v>
      </c>
      <c r="AR4554">
        <v>6750</v>
      </c>
    </row>
    <row r="4555" spans="1:44" x14ac:dyDescent="0.25">
      <c r="A4555">
        <v>1703206</v>
      </c>
      <c r="B4555">
        <v>6</v>
      </c>
      <c r="C4555" t="s">
        <v>878</v>
      </c>
      <c r="D4555" t="s">
        <v>6277</v>
      </c>
      <c r="E4555" t="s">
        <v>5940</v>
      </c>
      <c r="F4555" t="s">
        <v>5940</v>
      </c>
      <c r="G4555">
        <v>980</v>
      </c>
      <c r="H4555" t="s">
        <v>5940</v>
      </c>
      <c r="I4555">
        <v>770</v>
      </c>
      <c r="J4555">
        <v>36</v>
      </c>
      <c r="K4555">
        <v>0</v>
      </c>
      <c r="L4555">
        <v>0</v>
      </c>
      <c r="M4555">
        <v>1547</v>
      </c>
      <c r="N4555">
        <v>0</v>
      </c>
      <c r="O4555">
        <v>1274</v>
      </c>
      <c r="P4555">
        <v>51</v>
      </c>
      <c r="R4555">
        <v>1703206</v>
      </c>
      <c r="S4555" t="s">
        <v>5940</v>
      </c>
      <c r="T4555" t="s">
        <v>5940</v>
      </c>
      <c r="U4555">
        <v>980</v>
      </c>
      <c r="V4555" t="s">
        <v>5940</v>
      </c>
      <c r="W4555">
        <v>770</v>
      </c>
      <c r="X4555">
        <v>36</v>
      </c>
      <c r="Z4555">
        <v>4217253</v>
      </c>
      <c r="AB4555" t="s">
        <v>5940</v>
      </c>
      <c r="AC4555">
        <v>4217253</v>
      </c>
      <c r="AD4555" t="s">
        <v>2259</v>
      </c>
      <c r="AE4555" t="s">
        <v>5940</v>
      </c>
      <c r="AF4555">
        <v>4217253</v>
      </c>
      <c r="AG4555" t="s">
        <v>2259</v>
      </c>
      <c r="AH4555">
        <v>11520</v>
      </c>
      <c r="AI4555">
        <v>4217253</v>
      </c>
      <c r="AJ4555" t="s">
        <v>2259</v>
      </c>
      <c r="AK4555">
        <v>69</v>
      </c>
      <c r="AL4555">
        <v>4217253</v>
      </c>
      <c r="AM4555" t="s">
        <v>2259</v>
      </c>
      <c r="AN4555" t="s">
        <v>5940</v>
      </c>
      <c r="AO4555">
        <v>0</v>
      </c>
      <c r="AP4555">
        <v>4306304</v>
      </c>
      <c r="AQ4555" t="s">
        <v>2424</v>
      </c>
      <c r="AR4555">
        <v>3840</v>
      </c>
    </row>
    <row r="4556" spans="1:44" x14ac:dyDescent="0.25">
      <c r="A4556">
        <v>1703305</v>
      </c>
      <c r="B4556">
        <v>6</v>
      </c>
      <c r="C4556" t="s">
        <v>878</v>
      </c>
      <c r="D4556" t="s">
        <v>6278</v>
      </c>
      <c r="E4556">
        <v>400</v>
      </c>
      <c r="F4556">
        <v>16200</v>
      </c>
      <c r="G4556" t="s">
        <v>5940</v>
      </c>
      <c r="H4556" t="s">
        <v>5940</v>
      </c>
      <c r="I4556">
        <v>2736</v>
      </c>
      <c r="J4556" t="s">
        <v>5940</v>
      </c>
      <c r="K4556">
        <v>400</v>
      </c>
      <c r="L4556">
        <v>13500</v>
      </c>
      <c r="M4556">
        <v>168</v>
      </c>
      <c r="N4556">
        <v>0</v>
      </c>
      <c r="O4556">
        <v>2520</v>
      </c>
      <c r="P4556">
        <v>0</v>
      </c>
      <c r="R4556">
        <v>1703305</v>
      </c>
      <c r="S4556">
        <v>400</v>
      </c>
      <c r="T4556">
        <v>16200</v>
      </c>
      <c r="U4556" t="s">
        <v>5940</v>
      </c>
      <c r="V4556" t="s">
        <v>5940</v>
      </c>
      <c r="W4556">
        <v>2736</v>
      </c>
      <c r="X4556" t="s">
        <v>5940</v>
      </c>
      <c r="Z4556">
        <v>4217303</v>
      </c>
      <c r="AB4556" t="s">
        <v>5940</v>
      </c>
      <c r="AC4556">
        <v>4217303</v>
      </c>
      <c r="AD4556" t="s">
        <v>2260</v>
      </c>
      <c r="AE4556">
        <v>3</v>
      </c>
      <c r="AF4556">
        <v>4217303</v>
      </c>
      <c r="AG4556" t="s">
        <v>2260</v>
      </c>
      <c r="AH4556">
        <v>4599</v>
      </c>
      <c r="AI4556">
        <v>4217303</v>
      </c>
      <c r="AJ4556" t="s">
        <v>2260</v>
      </c>
      <c r="AK4556">
        <v>672</v>
      </c>
      <c r="AL4556">
        <v>4217303</v>
      </c>
      <c r="AM4556" t="s">
        <v>2260</v>
      </c>
      <c r="AN4556">
        <v>1134</v>
      </c>
      <c r="AO4556">
        <v>0</v>
      </c>
      <c r="AP4556">
        <v>4306320</v>
      </c>
      <c r="AQ4556" t="s">
        <v>2425</v>
      </c>
      <c r="AR4556">
        <v>1465</v>
      </c>
    </row>
    <row r="4557" spans="1:44" x14ac:dyDescent="0.25">
      <c r="A4557">
        <v>1703602</v>
      </c>
      <c r="B4557">
        <v>6</v>
      </c>
      <c r="C4557" t="s">
        <v>878</v>
      </c>
      <c r="D4557" t="s">
        <v>6279</v>
      </c>
      <c r="E4557" t="s">
        <v>5940</v>
      </c>
      <c r="F4557">
        <v>13000</v>
      </c>
      <c r="G4557">
        <v>1160</v>
      </c>
      <c r="H4557" t="s">
        <v>5940</v>
      </c>
      <c r="I4557">
        <v>2160</v>
      </c>
      <c r="J4557">
        <v>82</v>
      </c>
      <c r="K4557">
        <v>0</v>
      </c>
      <c r="L4557">
        <v>5670</v>
      </c>
      <c r="M4557">
        <v>1620</v>
      </c>
      <c r="N4557">
        <v>0</v>
      </c>
      <c r="O4557">
        <v>2700</v>
      </c>
      <c r="P4557">
        <v>84</v>
      </c>
      <c r="R4557">
        <v>1703602</v>
      </c>
      <c r="S4557" t="s">
        <v>5940</v>
      </c>
      <c r="T4557">
        <v>13000</v>
      </c>
      <c r="U4557">
        <v>1160</v>
      </c>
      <c r="V4557" t="s">
        <v>5940</v>
      </c>
      <c r="W4557">
        <v>2160</v>
      </c>
      <c r="X4557">
        <v>82</v>
      </c>
      <c r="Z4557">
        <v>4217402</v>
      </c>
      <c r="AB4557" t="s">
        <v>5940</v>
      </c>
      <c r="AC4557">
        <v>4217402</v>
      </c>
      <c r="AD4557" t="s">
        <v>2261</v>
      </c>
      <c r="AE4557">
        <v>3150</v>
      </c>
      <c r="AF4557">
        <v>4217402</v>
      </c>
      <c r="AG4557" t="s">
        <v>2261</v>
      </c>
      <c r="AH4557">
        <v>2000</v>
      </c>
      <c r="AI4557">
        <v>4217402</v>
      </c>
      <c r="AJ4557" t="s">
        <v>2261</v>
      </c>
      <c r="AK4557" t="s">
        <v>5940</v>
      </c>
      <c r="AL4557">
        <v>4217402</v>
      </c>
      <c r="AM4557" t="s">
        <v>2261</v>
      </c>
      <c r="AN4557" t="s">
        <v>5940</v>
      </c>
      <c r="AO4557">
        <v>0</v>
      </c>
      <c r="AP4557">
        <v>4306353</v>
      </c>
      <c r="AQ4557" t="s">
        <v>2426</v>
      </c>
      <c r="AR4557">
        <v>1260</v>
      </c>
    </row>
    <row r="4558" spans="1:44" x14ac:dyDescent="0.25">
      <c r="A4558">
        <v>1703701</v>
      </c>
      <c r="B4558">
        <v>6</v>
      </c>
      <c r="C4558" t="s">
        <v>878</v>
      </c>
      <c r="D4558" t="s">
        <v>6280</v>
      </c>
      <c r="E4558">
        <v>620</v>
      </c>
      <c r="F4558">
        <v>17040</v>
      </c>
      <c r="G4558">
        <v>1700</v>
      </c>
      <c r="H4558" t="s">
        <v>5940</v>
      </c>
      <c r="I4558">
        <v>5580</v>
      </c>
      <c r="J4558" t="s">
        <v>5940</v>
      </c>
      <c r="K4558">
        <v>620</v>
      </c>
      <c r="L4558">
        <v>8100</v>
      </c>
      <c r="M4558">
        <v>1680</v>
      </c>
      <c r="N4558">
        <v>0</v>
      </c>
      <c r="O4558">
        <v>1800</v>
      </c>
      <c r="P4558">
        <v>0</v>
      </c>
      <c r="R4558">
        <v>1703701</v>
      </c>
      <c r="S4558">
        <v>620</v>
      </c>
      <c r="T4558">
        <v>17040</v>
      </c>
      <c r="U4558">
        <v>1700</v>
      </c>
      <c r="V4558" t="s">
        <v>5940</v>
      </c>
      <c r="W4558">
        <v>5580</v>
      </c>
      <c r="X4558" t="s">
        <v>5940</v>
      </c>
      <c r="Z4558">
        <v>4217501</v>
      </c>
      <c r="AB4558" t="s">
        <v>5940</v>
      </c>
      <c r="AC4558">
        <v>4217501</v>
      </c>
      <c r="AD4558" t="s">
        <v>2262</v>
      </c>
      <c r="AE4558">
        <v>5</v>
      </c>
      <c r="AF4558">
        <v>4217501</v>
      </c>
      <c r="AG4558" t="s">
        <v>2262</v>
      </c>
      <c r="AH4558">
        <v>3450</v>
      </c>
      <c r="AI4558">
        <v>4217501</v>
      </c>
      <c r="AJ4558" t="s">
        <v>2262</v>
      </c>
      <c r="AK4558">
        <v>156</v>
      </c>
      <c r="AL4558">
        <v>4217501</v>
      </c>
      <c r="AM4558" t="s">
        <v>2262</v>
      </c>
      <c r="AN4558">
        <v>450</v>
      </c>
      <c r="AO4558">
        <v>0</v>
      </c>
      <c r="AP4558">
        <v>4306379</v>
      </c>
      <c r="AQ4558" t="s">
        <v>2427</v>
      </c>
      <c r="AR4558">
        <v>420</v>
      </c>
    </row>
    <row r="4559" spans="1:44" x14ac:dyDescent="0.25">
      <c r="A4559">
        <v>1703800</v>
      </c>
      <c r="B4559">
        <v>6</v>
      </c>
      <c r="C4559" t="s">
        <v>878</v>
      </c>
      <c r="D4559" t="s">
        <v>6281</v>
      </c>
      <c r="E4559" t="s">
        <v>5940</v>
      </c>
      <c r="F4559" t="s">
        <v>5940</v>
      </c>
      <c r="G4559">
        <v>161</v>
      </c>
      <c r="H4559" t="s">
        <v>5940</v>
      </c>
      <c r="I4559">
        <v>230</v>
      </c>
      <c r="J4559">
        <v>60</v>
      </c>
      <c r="K4559">
        <v>0</v>
      </c>
      <c r="L4559">
        <v>0</v>
      </c>
      <c r="M4559">
        <v>129</v>
      </c>
      <c r="N4559">
        <v>0</v>
      </c>
      <c r="O4559">
        <v>196</v>
      </c>
      <c r="P4559">
        <v>51</v>
      </c>
      <c r="R4559">
        <v>1703800</v>
      </c>
      <c r="S4559" t="s">
        <v>5940</v>
      </c>
      <c r="T4559" t="s">
        <v>5940</v>
      </c>
      <c r="U4559">
        <v>161</v>
      </c>
      <c r="V4559" t="s">
        <v>5940</v>
      </c>
      <c r="W4559">
        <v>230</v>
      </c>
      <c r="X4559">
        <v>60</v>
      </c>
      <c r="Z4559">
        <v>4217550</v>
      </c>
      <c r="AB4559" t="s">
        <v>5940</v>
      </c>
      <c r="AC4559">
        <v>4217550</v>
      </c>
      <c r="AD4559" t="s">
        <v>2263</v>
      </c>
      <c r="AE4559" t="s">
        <v>5940</v>
      </c>
      <c r="AF4559">
        <v>4217550</v>
      </c>
      <c r="AG4559" t="s">
        <v>2263</v>
      </c>
      <c r="AH4559">
        <v>790</v>
      </c>
      <c r="AI4559">
        <v>4217550</v>
      </c>
      <c r="AJ4559" t="s">
        <v>2263</v>
      </c>
      <c r="AK4559">
        <v>38</v>
      </c>
      <c r="AL4559">
        <v>4217550</v>
      </c>
      <c r="AM4559" t="s">
        <v>2263</v>
      </c>
      <c r="AN4559">
        <v>567</v>
      </c>
      <c r="AO4559">
        <v>0</v>
      </c>
      <c r="AP4559">
        <v>4306403</v>
      </c>
      <c r="AQ4559" t="s">
        <v>2428</v>
      </c>
      <c r="AR4559">
        <v>144</v>
      </c>
    </row>
    <row r="4560" spans="1:44" x14ac:dyDescent="0.25">
      <c r="A4560">
        <v>1703826</v>
      </c>
      <c r="B4560">
        <v>6</v>
      </c>
      <c r="C4560" t="s">
        <v>878</v>
      </c>
      <c r="D4560" t="s">
        <v>6282</v>
      </c>
      <c r="E4560" t="s">
        <v>5940</v>
      </c>
      <c r="F4560" t="s">
        <v>5940</v>
      </c>
      <c r="G4560">
        <v>80</v>
      </c>
      <c r="H4560" t="s">
        <v>5940</v>
      </c>
      <c r="I4560">
        <v>72</v>
      </c>
      <c r="J4560">
        <v>20</v>
      </c>
      <c r="K4560">
        <v>0</v>
      </c>
      <c r="L4560">
        <v>0</v>
      </c>
      <c r="M4560">
        <v>180</v>
      </c>
      <c r="N4560">
        <v>0</v>
      </c>
      <c r="O4560">
        <v>216</v>
      </c>
      <c r="P4560">
        <v>21</v>
      </c>
      <c r="R4560">
        <v>1703826</v>
      </c>
      <c r="S4560" t="s">
        <v>5940</v>
      </c>
      <c r="T4560" t="s">
        <v>5940</v>
      </c>
      <c r="U4560">
        <v>80</v>
      </c>
      <c r="V4560" t="s">
        <v>5940</v>
      </c>
      <c r="W4560">
        <v>72</v>
      </c>
      <c r="X4560">
        <v>20</v>
      </c>
      <c r="Z4560">
        <v>4217600</v>
      </c>
      <c r="AB4560" t="s">
        <v>5940</v>
      </c>
      <c r="AC4560">
        <v>4217600</v>
      </c>
      <c r="AD4560" t="s">
        <v>2264</v>
      </c>
      <c r="AE4560">
        <v>651</v>
      </c>
      <c r="AF4560">
        <v>4217600</v>
      </c>
      <c r="AG4560" t="s">
        <v>2264</v>
      </c>
      <c r="AH4560">
        <v>1375</v>
      </c>
      <c r="AI4560">
        <v>4217600</v>
      </c>
      <c r="AJ4560" t="s">
        <v>2264</v>
      </c>
      <c r="AK4560">
        <v>120</v>
      </c>
      <c r="AL4560">
        <v>4217600</v>
      </c>
      <c r="AM4560" t="s">
        <v>2264</v>
      </c>
      <c r="AN4560" t="s">
        <v>5940</v>
      </c>
      <c r="AO4560">
        <v>0</v>
      </c>
      <c r="AP4560">
        <v>4306429</v>
      </c>
      <c r="AQ4560" t="s">
        <v>2429</v>
      </c>
      <c r="AR4560">
        <v>2400</v>
      </c>
    </row>
    <row r="4561" spans="1:44" x14ac:dyDescent="0.25">
      <c r="A4561">
        <v>1703842</v>
      </c>
      <c r="B4561">
        <v>6</v>
      </c>
      <c r="C4561" t="s">
        <v>878</v>
      </c>
      <c r="D4561" t="s">
        <v>6283</v>
      </c>
      <c r="E4561">
        <v>220</v>
      </c>
      <c r="F4561">
        <v>121500</v>
      </c>
      <c r="G4561">
        <v>3400</v>
      </c>
      <c r="H4561">
        <v>1970</v>
      </c>
      <c r="I4561">
        <v>14300</v>
      </c>
      <c r="J4561">
        <v>150</v>
      </c>
      <c r="K4561">
        <v>234</v>
      </c>
      <c r="L4561">
        <v>126000</v>
      </c>
      <c r="M4561">
        <v>14280</v>
      </c>
      <c r="N4561">
        <v>0</v>
      </c>
      <c r="O4561">
        <v>8800</v>
      </c>
      <c r="P4561">
        <v>228</v>
      </c>
      <c r="R4561">
        <v>1703842</v>
      </c>
      <c r="S4561">
        <v>220</v>
      </c>
      <c r="T4561">
        <v>121500</v>
      </c>
      <c r="U4561">
        <v>3400</v>
      </c>
      <c r="V4561">
        <v>1970</v>
      </c>
      <c r="W4561">
        <v>14300</v>
      </c>
      <c r="X4561">
        <v>150</v>
      </c>
      <c r="Z4561">
        <v>4217709</v>
      </c>
      <c r="AB4561" t="s">
        <v>5940</v>
      </c>
      <c r="AC4561">
        <v>4217709</v>
      </c>
      <c r="AD4561" t="s">
        <v>2265</v>
      </c>
      <c r="AE4561">
        <v>9450</v>
      </c>
      <c r="AF4561">
        <v>4217709</v>
      </c>
      <c r="AG4561" t="s">
        <v>2265</v>
      </c>
      <c r="AH4561" t="s">
        <v>5940</v>
      </c>
      <c r="AI4561">
        <v>4217709</v>
      </c>
      <c r="AJ4561" t="s">
        <v>2265</v>
      </c>
      <c r="AK4561">
        <v>110</v>
      </c>
      <c r="AL4561">
        <v>4217709</v>
      </c>
      <c r="AM4561" t="s">
        <v>2265</v>
      </c>
      <c r="AN4561" t="s">
        <v>5940</v>
      </c>
      <c r="AO4561">
        <v>0</v>
      </c>
      <c r="AP4561">
        <v>4306452</v>
      </c>
      <c r="AQ4561" t="s">
        <v>2430</v>
      </c>
      <c r="AR4561">
        <v>3472</v>
      </c>
    </row>
    <row r="4562" spans="1:44" x14ac:dyDescent="0.25">
      <c r="A4562">
        <v>1703867</v>
      </c>
      <c r="B4562">
        <v>6</v>
      </c>
      <c r="C4562" t="s">
        <v>878</v>
      </c>
      <c r="D4562" t="s">
        <v>6284</v>
      </c>
      <c r="E4562" t="s">
        <v>5940</v>
      </c>
      <c r="F4562">
        <v>2220</v>
      </c>
      <c r="G4562">
        <v>1292</v>
      </c>
      <c r="H4562" t="s">
        <v>5940</v>
      </c>
      <c r="I4562">
        <v>4025</v>
      </c>
      <c r="J4562" t="s">
        <v>5940</v>
      </c>
      <c r="K4562">
        <v>0</v>
      </c>
      <c r="L4562">
        <v>3510</v>
      </c>
      <c r="M4562">
        <v>1882</v>
      </c>
      <c r="N4562">
        <v>0</v>
      </c>
      <c r="O4562">
        <v>1456</v>
      </c>
      <c r="P4562">
        <v>0</v>
      </c>
      <c r="R4562">
        <v>1703867</v>
      </c>
      <c r="S4562" t="s">
        <v>5940</v>
      </c>
      <c r="T4562">
        <v>2220</v>
      </c>
      <c r="U4562">
        <v>1292</v>
      </c>
      <c r="V4562" t="s">
        <v>5940</v>
      </c>
      <c r="W4562">
        <v>4025</v>
      </c>
      <c r="X4562" t="s">
        <v>5940</v>
      </c>
      <c r="Z4562">
        <v>4217758</v>
      </c>
      <c r="AB4562" t="s">
        <v>5940</v>
      </c>
      <c r="AC4562">
        <v>4217758</v>
      </c>
      <c r="AD4562" t="s">
        <v>2266</v>
      </c>
      <c r="AE4562" t="s">
        <v>5940</v>
      </c>
      <c r="AF4562">
        <v>4217758</v>
      </c>
      <c r="AG4562" t="s">
        <v>2266</v>
      </c>
      <c r="AH4562">
        <v>1536</v>
      </c>
      <c r="AI4562">
        <v>4217758</v>
      </c>
      <c r="AJ4562" t="s">
        <v>2266</v>
      </c>
      <c r="AK4562">
        <v>156</v>
      </c>
      <c r="AL4562">
        <v>4217758</v>
      </c>
      <c r="AM4562" t="s">
        <v>2266</v>
      </c>
      <c r="AN4562">
        <v>77</v>
      </c>
      <c r="AO4562">
        <v>0</v>
      </c>
      <c r="AP4562">
        <v>4306502</v>
      </c>
      <c r="AQ4562" t="s">
        <v>2431</v>
      </c>
      <c r="AR4562">
        <v>2434</v>
      </c>
    </row>
    <row r="4563" spans="1:44" x14ac:dyDescent="0.25">
      <c r="A4563">
        <v>1703883</v>
      </c>
      <c r="B4563">
        <v>6</v>
      </c>
      <c r="C4563" t="s">
        <v>878</v>
      </c>
      <c r="D4563" t="s">
        <v>6285</v>
      </c>
      <c r="E4563" t="s">
        <v>5940</v>
      </c>
      <c r="F4563" t="s">
        <v>5940</v>
      </c>
      <c r="G4563">
        <v>156</v>
      </c>
      <c r="H4563" t="s">
        <v>5940</v>
      </c>
      <c r="I4563">
        <v>120</v>
      </c>
      <c r="J4563">
        <v>23</v>
      </c>
      <c r="K4563">
        <v>0</v>
      </c>
      <c r="L4563">
        <v>0</v>
      </c>
      <c r="M4563">
        <v>286</v>
      </c>
      <c r="N4563">
        <v>0</v>
      </c>
      <c r="O4563">
        <v>156</v>
      </c>
      <c r="P4563">
        <v>40</v>
      </c>
      <c r="R4563">
        <v>1703883</v>
      </c>
      <c r="S4563" t="s">
        <v>5940</v>
      </c>
      <c r="T4563" t="s">
        <v>5940</v>
      </c>
      <c r="U4563">
        <v>156</v>
      </c>
      <c r="V4563" t="s">
        <v>5940</v>
      </c>
      <c r="W4563">
        <v>120</v>
      </c>
      <c r="X4563">
        <v>23</v>
      </c>
      <c r="Z4563">
        <v>4217808</v>
      </c>
      <c r="AB4563" t="s">
        <v>5940</v>
      </c>
      <c r="AC4563">
        <v>4217808</v>
      </c>
      <c r="AD4563" t="s">
        <v>2267</v>
      </c>
      <c r="AE4563">
        <v>20500</v>
      </c>
      <c r="AF4563">
        <v>4217808</v>
      </c>
      <c r="AG4563" t="s">
        <v>2267</v>
      </c>
      <c r="AH4563" t="s">
        <v>5940</v>
      </c>
      <c r="AI4563">
        <v>4217808</v>
      </c>
      <c r="AJ4563" t="s">
        <v>2267</v>
      </c>
      <c r="AK4563">
        <v>120</v>
      </c>
      <c r="AL4563">
        <v>4217808</v>
      </c>
      <c r="AM4563" t="s">
        <v>2267</v>
      </c>
      <c r="AN4563">
        <v>9</v>
      </c>
      <c r="AO4563">
        <v>0</v>
      </c>
      <c r="AP4563">
        <v>4306551</v>
      </c>
      <c r="AQ4563" t="s">
        <v>2432</v>
      </c>
      <c r="AR4563">
        <v>103</v>
      </c>
    </row>
    <row r="4564" spans="1:44" x14ac:dyDescent="0.25">
      <c r="A4564">
        <v>1703891</v>
      </c>
      <c r="B4564">
        <v>6</v>
      </c>
      <c r="C4564" t="s">
        <v>878</v>
      </c>
      <c r="D4564" t="s">
        <v>6286</v>
      </c>
      <c r="E4564" t="s">
        <v>5940</v>
      </c>
      <c r="F4564" t="s">
        <v>5940</v>
      </c>
      <c r="G4564">
        <v>192</v>
      </c>
      <c r="H4564" t="s">
        <v>5940</v>
      </c>
      <c r="I4564">
        <v>216</v>
      </c>
      <c r="J4564">
        <v>60</v>
      </c>
      <c r="K4564">
        <v>0</v>
      </c>
      <c r="L4564">
        <v>0</v>
      </c>
      <c r="M4564">
        <v>108</v>
      </c>
      <c r="N4564">
        <v>0</v>
      </c>
      <c r="O4564">
        <v>103</v>
      </c>
      <c r="P4564">
        <v>54</v>
      </c>
      <c r="R4564">
        <v>1703891</v>
      </c>
      <c r="S4564" t="s">
        <v>5940</v>
      </c>
      <c r="T4564" t="s">
        <v>5940</v>
      </c>
      <c r="U4564">
        <v>192</v>
      </c>
      <c r="V4564" t="s">
        <v>5940</v>
      </c>
      <c r="W4564">
        <v>216</v>
      </c>
      <c r="X4564">
        <v>60</v>
      </c>
      <c r="Z4564">
        <v>4217907</v>
      </c>
      <c r="AB4564" t="s">
        <v>5940</v>
      </c>
      <c r="AC4564">
        <v>4217907</v>
      </c>
      <c r="AD4564" t="s">
        <v>2268</v>
      </c>
      <c r="AE4564">
        <v>24</v>
      </c>
      <c r="AF4564">
        <v>4217907</v>
      </c>
      <c r="AG4564" t="s">
        <v>2268</v>
      </c>
      <c r="AH4564" t="s">
        <v>5940</v>
      </c>
      <c r="AI4564">
        <v>4217907</v>
      </c>
      <c r="AJ4564" t="s">
        <v>2268</v>
      </c>
      <c r="AK4564">
        <v>712</v>
      </c>
      <c r="AL4564">
        <v>4217907</v>
      </c>
      <c r="AM4564" t="s">
        <v>2268</v>
      </c>
      <c r="AN4564" t="s">
        <v>5940</v>
      </c>
      <c r="AO4564">
        <v>0</v>
      </c>
      <c r="AP4564">
        <v>4306601</v>
      </c>
      <c r="AQ4564" t="s">
        <v>2433</v>
      </c>
      <c r="AR4564">
        <v>1285</v>
      </c>
    </row>
    <row r="4565" spans="1:44" x14ac:dyDescent="0.25">
      <c r="A4565">
        <v>1703909</v>
      </c>
      <c r="B4565">
        <v>6</v>
      </c>
      <c r="C4565" t="s">
        <v>878</v>
      </c>
      <c r="D4565" t="s">
        <v>6287</v>
      </c>
      <c r="E4565" t="s">
        <v>5940</v>
      </c>
      <c r="F4565">
        <v>5520</v>
      </c>
      <c r="G4565">
        <v>210</v>
      </c>
      <c r="H4565" t="s">
        <v>5940</v>
      </c>
      <c r="I4565">
        <v>1499</v>
      </c>
      <c r="J4565" t="s">
        <v>5940</v>
      </c>
      <c r="K4565">
        <v>0</v>
      </c>
      <c r="L4565">
        <v>1260</v>
      </c>
      <c r="M4565">
        <v>120</v>
      </c>
      <c r="N4565">
        <v>0</v>
      </c>
      <c r="O4565">
        <v>390</v>
      </c>
      <c r="P4565">
        <v>0</v>
      </c>
      <c r="R4565">
        <v>1703909</v>
      </c>
      <c r="S4565" t="s">
        <v>5940</v>
      </c>
      <c r="T4565">
        <v>5520</v>
      </c>
      <c r="U4565">
        <v>210</v>
      </c>
      <c r="V4565" t="s">
        <v>5940</v>
      </c>
      <c r="W4565">
        <v>1499</v>
      </c>
      <c r="X4565" t="s">
        <v>5940</v>
      </c>
      <c r="Z4565">
        <v>4217956</v>
      </c>
      <c r="AB4565" t="s">
        <v>5940</v>
      </c>
      <c r="AC4565">
        <v>4217956</v>
      </c>
      <c r="AD4565" t="s">
        <v>2269</v>
      </c>
      <c r="AE4565" t="s">
        <v>5940</v>
      </c>
      <c r="AF4565">
        <v>4217956</v>
      </c>
      <c r="AG4565" t="s">
        <v>2269</v>
      </c>
      <c r="AH4565">
        <v>400</v>
      </c>
      <c r="AI4565">
        <v>4217956</v>
      </c>
      <c r="AJ4565" t="s">
        <v>2269</v>
      </c>
      <c r="AK4565">
        <v>4</v>
      </c>
      <c r="AL4565">
        <v>4217956</v>
      </c>
      <c r="AM4565" t="s">
        <v>2269</v>
      </c>
      <c r="AN4565">
        <v>675</v>
      </c>
      <c r="AO4565">
        <v>0</v>
      </c>
      <c r="AP4565">
        <v>4306700</v>
      </c>
      <c r="AQ4565" t="s">
        <v>2434</v>
      </c>
      <c r="AR4565">
        <v>1260</v>
      </c>
    </row>
    <row r="4566" spans="1:44" x14ac:dyDescent="0.25">
      <c r="A4566">
        <v>1704105</v>
      </c>
      <c r="B4566">
        <v>6</v>
      </c>
      <c r="C4566" t="s">
        <v>878</v>
      </c>
      <c r="D4566" t="s">
        <v>6288</v>
      </c>
      <c r="E4566" t="s">
        <v>5940</v>
      </c>
      <c r="F4566">
        <v>4590</v>
      </c>
      <c r="G4566">
        <v>952</v>
      </c>
      <c r="H4566" t="s">
        <v>5940</v>
      </c>
      <c r="I4566">
        <v>780</v>
      </c>
      <c r="J4566">
        <v>77</v>
      </c>
      <c r="K4566">
        <v>0</v>
      </c>
      <c r="L4566">
        <v>6750</v>
      </c>
      <c r="M4566">
        <v>1260</v>
      </c>
      <c r="N4566">
        <v>0</v>
      </c>
      <c r="O4566">
        <v>1170</v>
      </c>
      <c r="P4566">
        <v>95</v>
      </c>
      <c r="R4566">
        <v>1704105</v>
      </c>
      <c r="S4566" t="s">
        <v>5940</v>
      </c>
      <c r="T4566">
        <v>4590</v>
      </c>
      <c r="U4566">
        <v>952</v>
      </c>
      <c r="V4566" t="s">
        <v>5940</v>
      </c>
      <c r="W4566">
        <v>780</v>
      </c>
      <c r="X4566">
        <v>77</v>
      </c>
      <c r="Z4566">
        <v>4218004</v>
      </c>
      <c r="AB4566" t="s">
        <v>5940</v>
      </c>
      <c r="AC4566">
        <v>4218004</v>
      </c>
      <c r="AD4566" t="s">
        <v>2270</v>
      </c>
      <c r="AE4566">
        <v>17500</v>
      </c>
      <c r="AF4566">
        <v>4218004</v>
      </c>
      <c r="AG4566" t="s">
        <v>2270</v>
      </c>
      <c r="AH4566">
        <v>5000</v>
      </c>
      <c r="AI4566">
        <v>4218004</v>
      </c>
      <c r="AJ4566" t="s">
        <v>2270</v>
      </c>
      <c r="AK4566">
        <v>43</v>
      </c>
      <c r="AL4566">
        <v>4218004</v>
      </c>
      <c r="AM4566" t="s">
        <v>2270</v>
      </c>
      <c r="AN4566" t="s">
        <v>5940</v>
      </c>
      <c r="AO4566">
        <v>0</v>
      </c>
      <c r="AP4566">
        <v>4306734</v>
      </c>
      <c r="AQ4566" t="s">
        <v>2435</v>
      </c>
      <c r="AR4566">
        <v>11905</v>
      </c>
    </row>
    <row r="4567" spans="1:44" x14ac:dyDescent="0.25">
      <c r="A4567">
        <v>1705102</v>
      </c>
      <c r="B4567">
        <v>6</v>
      </c>
      <c r="C4567" t="s">
        <v>878</v>
      </c>
      <c r="D4567" t="s">
        <v>6290</v>
      </c>
      <c r="E4567">
        <v>270</v>
      </c>
      <c r="F4567">
        <v>6475</v>
      </c>
      <c r="G4567">
        <v>900</v>
      </c>
      <c r="H4567" t="s">
        <v>5940</v>
      </c>
      <c r="I4567">
        <v>2000</v>
      </c>
      <c r="J4567" t="s">
        <v>5940</v>
      </c>
      <c r="K4567">
        <v>270</v>
      </c>
      <c r="L4567">
        <v>11340</v>
      </c>
      <c r="M4567">
        <v>1600</v>
      </c>
      <c r="N4567">
        <v>0</v>
      </c>
      <c r="O4567">
        <v>1690</v>
      </c>
      <c r="P4567">
        <v>0</v>
      </c>
      <c r="R4567">
        <v>1705102</v>
      </c>
      <c r="S4567">
        <v>270</v>
      </c>
      <c r="T4567">
        <v>6475</v>
      </c>
      <c r="U4567">
        <v>900</v>
      </c>
      <c r="V4567" t="s">
        <v>5940</v>
      </c>
      <c r="W4567">
        <v>2000</v>
      </c>
      <c r="X4567" t="s">
        <v>5940</v>
      </c>
      <c r="Z4567">
        <v>4218103</v>
      </c>
      <c r="AB4567" t="s">
        <v>5940</v>
      </c>
      <c r="AC4567">
        <v>4218103</v>
      </c>
      <c r="AD4567" t="s">
        <v>2271</v>
      </c>
      <c r="AE4567">
        <v>13650</v>
      </c>
      <c r="AF4567">
        <v>4218103</v>
      </c>
      <c r="AG4567" t="s">
        <v>2271</v>
      </c>
      <c r="AH4567">
        <v>1330</v>
      </c>
      <c r="AI4567">
        <v>4218103</v>
      </c>
      <c r="AJ4567" t="s">
        <v>2271</v>
      </c>
      <c r="AK4567">
        <v>110</v>
      </c>
      <c r="AL4567">
        <v>4218103</v>
      </c>
      <c r="AM4567" t="s">
        <v>2271</v>
      </c>
      <c r="AN4567" t="s">
        <v>5940</v>
      </c>
      <c r="AO4567">
        <v>0</v>
      </c>
      <c r="AP4567">
        <v>4306759</v>
      </c>
      <c r="AQ4567" t="s">
        <v>2436</v>
      </c>
      <c r="AR4567">
        <v>1915</v>
      </c>
    </row>
    <row r="4568" spans="1:44" x14ac:dyDescent="0.25">
      <c r="A4568">
        <v>1704600</v>
      </c>
      <c r="B4568">
        <v>6</v>
      </c>
      <c r="C4568" t="s">
        <v>878</v>
      </c>
      <c r="D4568" t="s">
        <v>6289</v>
      </c>
      <c r="E4568">
        <v>300</v>
      </c>
      <c r="F4568" t="s">
        <v>5940</v>
      </c>
      <c r="G4568">
        <v>276</v>
      </c>
      <c r="H4568" t="s">
        <v>5940</v>
      </c>
      <c r="I4568">
        <v>840</v>
      </c>
      <c r="J4568" t="s">
        <v>5940</v>
      </c>
      <c r="K4568">
        <v>200</v>
      </c>
      <c r="L4568">
        <v>0</v>
      </c>
      <c r="M4568">
        <v>52</v>
      </c>
      <c r="N4568">
        <v>0</v>
      </c>
      <c r="O4568">
        <v>182</v>
      </c>
      <c r="P4568">
        <v>0</v>
      </c>
      <c r="R4568">
        <v>1704600</v>
      </c>
      <c r="S4568">
        <v>300</v>
      </c>
      <c r="T4568" t="s">
        <v>5940</v>
      </c>
      <c r="U4568">
        <v>276</v>
      </c>
      <c r="V4568" t="s">
        <v>5940</v>
      </c>
      <c r="W4568">
        <v>840</v>
      </c>
      <c r="X4568" t="s">
        <v>5940</v>
      </c>
      <c r="Z4568">
        <v>4218202</v>
      </c>
      <c r="AB4568" t="s">
        <v>5940</v>
      </c>
      <c r="AC4568">
        <v>4218202</v>
      </c>
      <c r="AD4568" t="s">
        <v>2272</v>
      </c>
      <c r="AE4568">
        <v>7380</v>
      </c>
      <c r="AF4568">
        <v>4218202</v>
      </c>
      <c r="AG4568" t="s">
        <v>2272</v>
      </c>
      <c r="AH4568">
        <v>1960</v>
      </c>
      <c r="AI4568">
        <v>4218202</v>
      </c>
      <c r="AJ4568" t="s">
        <v>2272</v>
      </c>
      <c r="AK4568" t="s">
        <v>5940</v>
      </c>
      <c r="AL4568">
        <v>4218202</v>
      </c>
      <c r="AM4568" t="s">
        <v>2272</v>
      </c>
      <c r="AN4568" t="s">
        <v>5940</v>
      </c>
      <c r="AO4568">
        <v>0</v>
      </c>
      <c r="AP4568">
        <v>4306767</v>
      </c>
      <c r="AQ4568" t="s">
        <v>2437</v>
      </c>
      <c r="AR4568">
        <v>60</v>
      </c>
    </row>
    <row r="4569" spans="1:44" x14ac:dyDescent="0.25">
      <c r="A4569">
        <v>1705508</v>
      </c>
      <c r="B4569">
        <v>6</v>
      </c>
      <c r="C4569" t="s">
        <v>878</v>
      </c>
      <c r="D4569" t="s">
        <v>6291</v>
      </c>
      <c r="E4569" t="s">
        <v>5940</v>
      </c>
      <c r="F4569">
        <v>500</v>
      </c>
      <c r="G4569">
        <v>900</v>
      </c>
      <c r="H4569" t="s">
        <v>5940</v>
      </c>
      <c r="I4569">
        <v>675</v>
      </c>
      <c r="J4569">
        <v>34</v>
      </c>
      <c r="K4569">
        <v>0</v>
      </c>
      <c r="L4569">
        <v>540</v>
      </c>
      <c r="M4569">
        <v>740</v>
      </c>
      <c r="N4569">
        <v>0</v>
      </c>
      <c r="O4569">
        <v>592</v>
      </c>
      <c r="P4569">
        <v>40</v>
      </c>
      <c r="R4569">
        <v>1705508</v>
      </c>
      <c r="S4569" t="s">
        <v>5940</v>
      </c>
      <c r="T4569">
        <v>500</v>
      </c>
      <c r="U4569">
        <v>900</v>
      </c>
      <c r="V4569" t="s">
        <v>5940</v>
      </c>
      <c r="W4569">
        <v>675</v>
      </c>
      <c r="X4569">
        <v>34</v>
      </c>
      <c r="Z4569">
        <v>4218251</v>
      </c>
      <c r="AB4569" t="s">
        <v>5940</v>
      </c>
      <c r="AC4569">
        <v>4218251</v>
      </c>
      <c r="AD4569" t="s">
        <v>2273</v>
      </c>
      <c r="AE4569">
        <v>20</v>
      </c>
      <c r="AF4569">
        <v>4218251</v>
      </c>
      <c r="AG4569" t="s">
        <v>2273</v>
      </c>
      <c r="AH4569" t="s">
        <v>5940</v>
      </c>
      <c r="AI4569">
        <v>4218251</v>
      </c>
      <c r="AJ4569" t="s">
        <v>2273</v>
      </c>
      <c r="AK4569">
        <v>360</v>
      </c>
      <c r="AL4569">
        <v>4218251</v>
      </c>
      <c r="AM4569" t="s">
        <v>2273</v>
      </c>
      <c r="AN4569">
        <v>80</v>
      </c>
      <c r="AO4569">
        <v>0</v>
      </c>
      <c r="AP4569">
        <v>4306809</v>
      </c>
      <c r="AQ4569" t="s">
        <v>2438</v>
      </c>
      <c r="AR4569">
        <v>1166</v>
      </c>
    </row>
    <row r="4570" spans="1:44" x14ac:dyDescent="0.25">
      <c r="A4570">
        <v>1716703</v>
      </c>
      <c r="B4570">
        <v>6</v>
      </c>
      <c r="C4570" t="s">
        <v>878</v>
      </c>
      <c r="D4570" t="s">
        <v>6350</v>
      </c>
      <c r="E4570" t="s">
        <v>5940</v>
      </c>
      <c r="F4570" t="s">
        <v>5940</v>
      </c>
      <c r="G4570">
        <v>3710</v>
      </c>
      <c r="H4570" t="s">
        <v>5940</v>
      </c>
      <c r="I4570">
        <v>1190</v>
      </c>
      <c r="J4570">
        <v>110</v>
      </c>
      <c r="K4570">
        <v>0</v>
      </c>
      <c r="L4570">
        <v>0</v>
      </c>
      <c r="M4570">
        <v>4625</v>
      </c>
      <c r="N4570">
        <v>0</v>
      </c>
      <c r="O4570">
        <v>1281</v>
      </c>
      <c r="P4570">
        <v>78</v>
      </c>
      <c r="R4570">
        <v>1716703</v>
      </c>
      <c r="S4570" t="s">
        <v>5940</v>
      </c>
      <c r="T4570" t="s">
        <v>5940</v>
      </c>
      <c r="U4570">
        <v>3710</v>
      </c>
      <c r="V4570" t="s">
        <v>5940</v>
      </c>
      <c r="W4570">
        <v>1190</v>
      </c>
      <c r="X4570">
        <v>110</v>
      </c>
      <c r="Z4570">
        <v>4218301</v>
      </c>
      <c r="AB4570" t="s">
        <v>5940</v>
      </c>
      <c r="AC4570">
        <v>4218301</v>
      </c>
      <c r="AD4570" t="s">
        <v>2274</v>
      </c>
      <c r="AE4570">
        <v>24</v>
      </c>
      <c r="AF4570">
        <v>4218301</v>
      </c>
      <c r="AG4570" t="s">
        <v>2274</v>
      </c>
      <c r="AH4570" t="s">
        <v>5940</v>
      </c>
      <c r="AI4570">
        <v>4218301</v>
      </c>
      <c r="AJ4570" t="s">
        <v>2274</v>
      </c>
      <c r="AK4570">
        <v>720</v>
      </c>
      <c r="AL4570">
        <v>4218301</v>
      </c>
      <c r="AM4570" t="s">
        <v>2274</v>
      </c>
      <c r="AN4570">
        <v>10350</v>
      </c>
      <c r="AO4570">
        <v>0</v>
      </c>
      <c r="AP4570">
        <v>4306908</v>
      </c>
      <c r="AQ4570" t="s">
        <v>2439</v>
      </c>
      <c r="AR4570">
        <v>2160</v>
      </c>
    </row>
    <row r="4571" spans="1:44" x14ac:dyDescent="0.25">
      <c r="A4571">
        <v>1705557</v>
      </c>
      <c r="B4571">
        <v>6</v>
      </c>
      <c r="C4571" t="s">
        <v>878</v>
      </c>
      <c r="D4571" t="s">
        <v>6292</v>
      </c>
      <c r="E4571">
        <v>900</v>
      </c>
      <c r="F4571" t="s">
        <v>5940</v>
      </c>
      <c r="G4571">
        <v>4640</v>
      </c>
      <c r="H4571" t="s">
        <v>5940</v>
      </c>
      <c r="I4571">
        <v>700</v>
      </c>
      <c r="J4571" t="s">
        <v>5940</v>
      </c>
      <c r="K4571">
        <v>1350</v>
      </c>
      <c r="L4571">
        <v>0</v>
      </c>
      <c r="M4571">
        <v>4800</v>
      </c>
      <c r="N4571">
        <v>0</v>
      </c>
      <c r="O4571">
        <v>640</v>
      </c>
      <c r="P4571">
        <v>0</v>
      </c>
      <c r="R4571">
        <v>1705557</v>
      </c>
      <c r="S4571">
        <v>900</v>
      </c>
      <c r="T4571" t="s">
        <v>5940</v>
      </c>
      <c r="U4571">
        <v>4640</v>
      </c>
      <c r="V4571" t="s">
        <v>5940</v>
      </c>
      <c r="W4571">
        <v>700</v>
      </c>
      <c r="X4571" t="s">
        <v>5940</v>
      </c>
      <c r="Z4571">
        <v>4218350</v>
      </c>
      <c r="AB4571" t="s">
        <v>5940</v>
      </c>
      <c r="AC4571">
        <v>4218350</v>
      </c>
      <c r="AD4571" t="s">
        <v>2275</v>
      </c>
      <c r="AE4571" t="s">
        <v>5940</v>
      </c>
      <c r="AF4571">
        <v>4218350</v>
      </c>
      <c r="AG4571" t="s">
        <v>2275</v>
      </c>
      <c r="AH4571">
        <v>1080</v>
      </c>
      <c r="AI4571">
        <v>4218350</v>
      </c>
      <c r="AJ4571" t="s">
        <v>2275</v>
      </c>
      <c r="AK4571">
        <v>19</v>
      </c>
      <c r="AL4571">
        <v>4218350</v>
      </c>
      <c r="AM4571" t="s">
        <v>2275</v>
      </c>
      <c r="AN4571" t="s">
        <v>5940</v>
      </c>
      <c r="AO4571">
        <v>0</v>
      </c>
      <c r="AP4571">
        <v>4306924</v>
      </c>
      <c r="AQ4571" t="s">
        <v>2440</v>
      </c>
      <c r="AR4571">
        <v>504</v>
      </c>
    </row>
    <row r="4572" spans="1:44" x14ac:dyDescent="0.25">
      <c r="A4572">
        <v>1705607</v>
      </c>
      <c r="B4572">
        <v>6</v>
      </c>
      <c r="C4572" t="s">
        <v>878</v>
      </c>
      <c r="D4572" t="s">
        <v>6293</v>
      </c>
      <c r="E4572">
        <v>150</v>
      </c>
      <c r="F4572" t="s">
        <v>5940</v>
      </c>
      <c r="G4572">
        <v>600</v>
      </c>
      <c r="H4572" t="s">
        <v>5940</v>
      </c>
      <c r="I4572">
        <v>435</v>
      </c>
      <c r="J4572" t="s">
        <v>5940</v>
      </c>
      <c r="K4572">
        <v>210</v>
      </c>
      <c r="L4572">
        <v>0</v>
      </c>
      <c r="M4572">
        <v>755</v>
      </c>
      <c r="N4572">
        <v>0</v>
      </c>
      <c r="O4572">
        <v>455</v>
      </c>
      <c r="P4572">
        <v>0</v>
      </c>
      <c r="R4572">
        <v>1705607</v>
      </c>
      <c r="S4572">
        <v>150</v>
      </c>
      <c r="T4572" t="s">
        <v>5940</v>
      </c>
      <c r="U4572">
        <v>600</v>
      </c>
      <c r="V4572" t="s">
        <v>5940</v>
      </c>
      <c r="W4572">
        <v>435</v>
      </c>
      <c r="X4572" t="s">
        <v>5940</v>
      </c>
      <c r="Z4572">
        <v>4218400</v>
      </c>
      <c r="AB4572" t="s">
        <v>5940</v>
      </c>
      <c r="AC4572">
        <v>4218400</v>
      </c>
      <c r="AD4572" t="s">
        <v>2276</v>
      </c>
      <c r="AE4572">
        <v>6615</v>
      </c>
      <c r="AF4572">
        <v>4218400</v>
      </c>
      <c r="AG4572" t="s">
        <v>2276</v>
      </c>
      <c r="AH4572">
        <v>7200</v>
      </c>
      <c r="AI4572">
        <v>4218400</v>
      </c>
      <c r="AJ4572" t="s">
        <v>2276</v>
      </c>
      <c r="AK4572">
        <v>650</v>
      </c>
      <c r="AL4572">
        <v>4218400</v>
      </c>
      <c r="AM4572" t="s">
        <v>2276</v>
      </c>
      <c r="AN4572" t="s">
        <v>5940</v>
      </c>
      <c r="AO4572">
        <v>0</v>
      </c>
      <c r="AP4572">
        <v>4306932</v>
      </c>
      <c r="AQ4572" t="s">
        <v>2441</v>
      </c>
      <c r="AR4572">
        <v>7200</v>
      </c>
    </row>
    <row r="4573" spans="1:44" x14ac:dyDescent="0.25">
      <c r="A4573">
        <v>1706001</v>
      </c>
      <c r="B4573">
        <v>6</v>
      </c>
      <c r="C4573" t="s">
        <v>878</v>
      </c>
      <c r="D4573" t="s">
        <v>6294</v>
      </c>
      <c r="E4573" t="s">
        <v>5940</v>
      </c>
      <c r="F4573">
        <v>1020</v>
      </c>
      <c r="G4573">
        <v>540</v>
      </c>
      <c r="H4573" t="s">
        <v>5940</v>
      </c>
      <c r="I4573">
        <v>441</v>
      </c>
      <c r="J4573">
        <v>33</v>
      </c>
      <c r="K4573">
        <v>0</v>
      </c>
      <c r="L4573">
        <v>2700</v>
      </c>
      <c r="M4573">
        <v>644</v>
      </c>
      <c r="N4573">
        <v>0</v>
      </c>
      <c r="O4573">
        <v>540</v>
      </c>
      <c r="P4573">
        <v>38</v>
      </c>
      <c r="R4573">
        <v>1706001</v>
      </c>
      <c r="S4573" t="s">
        <v>5940</v>
      </c>
      <c r="T4573">
        <v>1020</v>
      </c>
      <c r="U4573">
        <v>540</v>
      </c>
      <c r="V4573" t="s">
        <v>5940</v>
      </c>
      <c r="W4573">
        <v>441</v>
      </c>
      <c r="X4573">
        <v>33</v>
      </c>
      <c r="Z4573">
        <v>4218509</v>
      </c>
      <c r="AB4573" t="s">
        <v>5940</v>
      </c>
      <c r="AC4573">
        <v>4218509</v>
      </c>
      <c r="AD4573" t="s">
        <v>2277</v>
      </c>
      <c r="AE4573" t="s">
        <v>5940</v>
      </c>
      <c r="AF4573">
        <v>4218509</v>
      </c>
      <c r="AG4573" t="s">
        <v>2277</v>
      </c>
      <c r="AH4573" t="s">
        <v>5940</v>
      </c>
      <c r="AI4573">
        <v>4218509</v>
      </c>
      <c r="AJ4573" t="s">
        <v>2277</v>
      </c>
      <c r="AK4573">
        <v>22</v>
      </c>
      <c r="AL4573">
        <v>4218509</v>
      </c>
      <c r="AM4573" t="s">
        <v>2277</v>
      </c>
      <c r="AN4573">
        <v>24</v>
      </c>
      <c r="AO4573">
        <v>0</v>
      </c>
      <c r="AP4573">
        <v>4306957</v>
      </c>
      <c r="AQ4573" t="s">
        <v>2442</v>
      </c>
      <c r="AR4573">
        <v>3690</v>
      </c>
    </row>
    <row r="4574" spans="1:44" x14ac:dyDescent="0.25">
      <c r="A4574">
        <v>1706100</v>
      </c>
      <c r="B4574">
        <v>6</v>
      </c>
      <c r="C4574" t="s">
        <v>878</v>
      </c>
      <c r="D4574" t="s">
        <v>6295</v>
      </c>
      <c r="E4574">
        <v>450</v>
      </c>
      <c r="F4574" t="s">
        <v>5940</v>
      </c>
      <c r="G4574">
        <v>1680</v>
      </c>
      <c r="H4574" t="s">
        <v>5940</v>
      </c>
      <c r="I4574">
        <v>4566</v>
      </c>
      <c r="J4574" t="s">
        <v>5940</v>
      </c>
      <c r="K4574">
        <v>450</v>
      </c>
      <c r="L4574">
        <v>0</v>
      </c>
      <c r="M4574">
        <v>1500</v>
      </c>
      <c r="N4574">
        <v>0</v>
      </c>
      <c r="O4574">
        <v>6234</v>
      </c>
      <c r="P4574">
        <v>0</v>
      </c>
      <c r="R4574">
        <v>1706100</v>
      </c>
      <c r="S4574">
        <v>450</v>
      </c>
      <c r="T4574" t="s">
        <v>5940</v>
      </c>
      <c r="U4574">
        <v>1680</v>
      </c>
      <c r="V4574" t="s">
        <v>5940</v>
      </c>
      <c r="W4574">
        <v>4566</v>
      </c>
      <c r="X4574" t="s">
        <v>5940</v>
      </c>
      <c r="Z4574">
        <v>4218608</v>
      </c>
      <c r="AB4574" t="s">
        <v>5940</v>
      </c>
      <c r="AC4574">
        <v>4218608</v>
      </c>
      <c r="AD4574" t="s">
        <v>2278</v>
      </c>
      <c r="AE4574">
        <v>630</v>
      </c>
      <c r="AF4574">
        <v>4218608</v>
      </c>
      <c r="AG4574" t="s">
        <v>2278</v>
      </c>
      <c r="AH4574" t="s">
        <v>5940</v>
      </c>
      <c r="AI4574">
        <v>4218608</v>
      </c>
      <c r="AJ4574" t="s">
        <v>2278</v>
      </c>
      <c r="AK4574">
        <v>36</v>
      </c>
      <c r="AL4574">
        <v>4218608</v>
      </c>
      <c r="AM4574" t="s">
        <v>2278</v>
      </c>
      <c r="AN4574">
        <v>60</v>
      </c>
      <c r="AO4574">
        <v>0</v>
      </c>
      <c r="AP4574">
        <v>4306973</v>
      </c>
      <c r="AQ4574" t="s">
        <v>2443</v>
      </c>
      <c r="AR4574">
        <v>4704</v>
      </c>
    </row>
    <row r="4575" spans="1:44" x14ac:dyDescent="0.25">
      <c r="A4575">
        <v>1706258</v>
      </c>
      <c r="B4575">
        <v>6</v>
      </c>
      <c r="C4575" t="s">
        <v>878</v>
      </c>
      <c r="D4575" t="s">
        <v>6296</v>
      </c>
      <c r="E4575" t="s">
        <v>5940</v>
      </c>
      <c r="F4575">
        <v>6300</v>
      </c>
      <c r="G4575">
        <v>435</v>
      </c>
      <c r="H4575" t="s">
        <v>5940</v>
      </c>
      <c r="I4575">
        <v>2171</v>
      </c>
      <c r="J4575" t="s">
        <v>5940</v>
      </c>
      <c r="K4575">
        <v>0</v>
      </c>
      <c r="L4575">
        <v>1350</v>
      </c>
      <c r="M4575">
        <v>690</v>
      </c>
      <c r="N4575">
        <v>0</v>
      </c>
      <c r="O4575">
        <v>2050</v>
      </c>
      <c r="P4575">
        <v>0</v>
      </c>
      <c r="R4575">
        <v>1706258</v>
      </c>
      <c r="S4575" t="s">
        <v>5940</v>
      </c>
      <c r="T4575">
        <v>6300</v>
      </c>
      <c r="U4575">
        <v>435</v>
      </c>
      <c r="V4575" t="s">
        <v>5940</v>
      </c>
      <c r="W4575">
        <v>2171</v>
      </c>
      <c r="X4575" t="s">
        <v>5940</v>
      </c>
      <c r="Z4575">
        <v>4218707</v>
      </c>
      <c r="AB4575" t="s">
        <v>5940</v>
      </c>
      <c r="AC4575">
        <v>4218707</v>
      </c>
      <c r="AD4575" t="s">
        <v>2279</v>
      </c>
      <c r="AE4575">
        <v>36400</v>
      </c>
      <c r="AF4575">
        <v>4218707</v>
      </c>
      <c r="AG4575" t="s">
        <v>2279</v>
      </c>
      <c r="AH4575">
        <v>6000</v>
      </c>
      <c r="AI4575">
        <v>4218707</v>
      </c>
      <c r="AJ4575" t="s">
        <v>2279</v>
      </c>
      <c r="AK4575">
        <v>519</v>
      </c>
      <c r="AL4575">
        <v>4218707</v>
      </c>
      <c r="AM4575" t="s">
        <v>2279</v>
      </c>
      <c r="AN4575" t="s">
        <v>5940</v>
      </c>
      <c r="AO4575">
        <v>0</v>
      </c>
      <c r="AP4575">
        <v>4307005</v>
      </c>
      <c r="AQ4575" t="s">
        <v>2444</v>
      </c>
      <c r="AR4575">
        <v>5550</v>
      </c>
    </row>
    <row r="4576" spans="1:44" x14ac:dyDescent="0.25">
      <c r="A4576">
        <v>1706506</v>
      </c>
      <c r="B4576">
        <v>6</v>
      </c>
      <c r="C4576" t="s">
        <v>878</v>
      </c>
      <c r="D4576" t="s">
        <v>6297</v>
      </c>
      <c r="E4576">
        <v>1500</v>
      </c>
      <c r="F4576">
        <v>11750</v>
      </c>
      <c r="G4576">
        <v>720</v>
      </c>
      <c r="H4576" t="s">
        <v>5940</v>
      </c>
      <c r="I4576">
        <v>16120</v>
      </c>
      <c r="J4576">
        <v>56</v>
      </c>
      <c r="K4576">
        <v>2100</v>
      </c>
      <c r="L4576">
        <v>12528</v>
      </c>
      <c r="M4576">
        <v>4200</v>
      </c>
      <c r="N4576">
        <v>0</v>
      </c>
      <c r="O4576">
        <v>3840</v>
      </c>
      <c r="P4576">
        <v>50</v>
      </c>
      <c r="R4576">
        <v>1706506</v>
      </c>
      <c r="S4576">
        <v>1500</v>
      </c>
      <c r="T4576">
        <v>11750</v>
      </c>
      <c r="U4576">
        <v>720</v>
      </c>
      <c r="V4576" t="s">
        <v>5940</v>
      </c>
      <c r="W4576">
        <v>16120</v>
      </c>
      <c r="X4576">
        <v>56</v>
      </c>
      <c r="Z4576">
        <v>4218756</v>
      </c>
      <c r="AB4576" t="s">
        <v>5940</v>
      </c>
      <c r="AC4576">
        <v>4218756</v>
      </c>
      <c r="AD4576" t="s">
        <v>2280</v>
      </c>
      <c r="AE4576">
        <v>1</v>
      </c>
      <c r="AF4576">
        <v>4218756</v>
      </c>
      <c r="AG4576" t="s">
        <v>2280</v>
      </c>
      <c r="AH4576" t="s">
        <v>5940</v>
      </c>
      <c r="AI4576">
        <v>4218756</v>
      </c>
      <c r="AJ4576" t="s">
        <v>2280</v>
      </c>
      <c r="AK4576">
        <v>59</v>
      </c>
      <c r="AL4576">
        <v>4218756</v>
      </c>
      <c r="AM4576" t="s">
        <v>2280</v>
      </c>
      <c r="AN4576">
        <v>90</v>
      </c>
      <c r="AO4576">
        <v>0</v>
      </c>
      <c r="AP4576">
        <v>4307054</v>
      </c>
      <c r="AQ4576" t="s">
        <v>2445</v>
      </c>
      <c r="AR4576">
        <v>2131</v>
      </c>
    </row>
    <row r="4577" spans="1:44" x14ac:dyDescent="0.25">
      <c r="A4577">
        <v>1707009</v>
      </c>
      <c r="B4577">
        <v>6</v>
      </c>
      <c r="C4577" t="s">
        <v>878</v>
      </c>
      <c r="D4577" t="s">
        <v>6298</v>
      </c>
      <c r="E4577">
        <v>1800</v>
      </c>
      <c r="F4577">
        <v>49950</v>
      </c>
      <c r="G4577">
        <v>13650</v>
      </c>
      <c r="H4577">
        <v>750</v>
      </c>
      <c r="I4577">
        <v>1615</v>
      </c>
      <c r="J4577" t="s">
        <v>5940</v>
      </c>
      <c r="K4577">
        <v>2250</v>
      </c>
      <c r="L4577">
        <v>63840</v>
      </c>
      <c r="M4577">
        <v>11560</v>
      </c>
      <c r="N4577">
        <v>4800</v>
      </c>
      <c r="O4577">
        <v>1200</v>
      </c>
      <c r="P4577">
        <v>0</v>
      </c>
      <c r="R4577">
        <v>1707009</v>
      </c>
      <c r="S4577">
        <v>1800</v>
      </c>
      <c r="T4577">
        <v>49950</v>
      </c>
      <c r="U4577">
        <v>13650</v>
      </c>
      <c r="V4577">
        <v>750</v>
      </c>
      <c r="W4577">
        <v>1615</v>
      </c>
      <c r="X4577" t="s">
        <v>5940</v>
      </c>
      <c r="Z4577">
        <v>4218806</v>
      </c>
      <c r="AB4577" t="s">
        <v>5940</v>
      </c>
      <c r="AC4577">
        <v>4218806</v>
      </c>
      <c r="AD4577" t="s">
        <v>2281</v>
      </c>
      <c r="AE4577">
        <v>63148</v>
      </c>
      <c r="AF4577">
        <v>4218806</v>
      </c>
      <c r="AG4577" t="s">
        <v>2281</v>
      </c>
      <c r="AH4577">
        <v>1050</v>
      </c>
      <c r="AI4577">
        <v>4218806</v>
      </c>
      <c r="AJ4577" t="s">
        <v>2281</v>
      </c>
      <c r="AK4577">
        <v>280</v>
      </c>
      <c r="AL4577">
        <v>4218806</v>
      </c>
      <c r="AM4577" t="s">
        <v>2281</v>
      </c>
      <c r="AN4577" t="s">
        <v>5940</v>
      </c>
      <c r="AO4577">
        <v>0</v>
      </c>
      <c r="AP4577">
        <v>4307104</v>
      </c>
      <c r="AQ4577" t="s">
        <v>2446</v>
      </c>
      <c r="AR4577">
        <v>338</v>
      </c>
    </row>
    <row r="4578" spans="1:44" x14ac:dyDescent="0.25">
      <c r="A4578">
        <v>1707108</v>
      </c>
      <c r="B4578">
        <v>6</v>
      </c>
      <c r="C4578" t="s">
        <v>878</v>
      </c>
      <c r="D4578" t="s">
        <v>6299</v>
      </c>
      <c r="E4578" t="s">
        <v>5940</v>
      </c>
      <c r="F4578" t="s">
        <v>5940</v>
      </c>
      <c r="G4578">
        <v>280</v>
      </c>
      <c r="H4578" t="s">
        <v>5940</v>
      </c>
      <c r="I4578">
        <v>1120</v>
      </c>
      <c r="J4578" t="s">
        <v>5940</v>
      </c>
      <c r="K4578">
        <v>0</v>
      </c>
      <c r="L4578">
        <v>0</v>
      </c>
      <c r="M4578">
        <v>140</v>
      </c>
      <c r="N4578">
        <v>0</v>
      </c>
      <c r="O4578">
        <v>490</v>
      </c>
      <c r="P4578">
        <v>0</v>
      </c>
      <c r="R4578">
        <v>1707108</v>
      </c>
      <c r="S4578" t="s">
        <v>5940</v>
      </c>
      <c r="T4578" t="s">
        <v>5940</v>
      </c>
      <c r="U4578">
        <v>280</v>
      </c>
      <c r="V4578" t="s">
        <v>5940</v>
      </c>
      <c r="W4578">
        <v>1120</v>
      </c>
      <c r="X4578" t="s">
        <v>5940</v>
      </c>
      <c r="Z4578">
        <v>4218855</v>
      </c>
      <c r="AB4578" t="s">
        <v>5940</v>
      </c>
      <c r="AC4578">
        <v>4218855</v>
      </c>
      <c r="AD4578" t="s">
        <v>2282</v>
      </c>
      <c r="AE4578">
        <v>1</v>
      </c>
      <c r="AF4578">
        <v>4218855</v>
      </c>
      <c r="AG4578" t="s">
        <v>2282</v>
      </c>
      <c r="AH4578">
        <v>1208</v>
      </c>
      <c r="AI4578">
        <v>4218855</v>
      </c>
      <c r="AJ4578" t="s">
        <v>2282</v>
      </c>
      <c r="AK4578">
        <v>27</v>
      </c>
      <c r="AL4578">
        <v>4218855</v>
      </c>
      <c r="AM4578" t="s">
        <v>2282</v>
      </c>
      <c r="AN4578">
        <v>507</v>
      </c>
      <c r="AO4578">
        <v>0</v>
      </c>
      <c r="AP4578">
        <v>4307203</v>
      </c>
      <c r="AQ4578" t="s">
        <v>2447</v>
      </c>
      <c r="AR4578">
        <v>4212</v>
      </c>
    </row>
    <row r="4579" spans="1:44" x14ac:dyDescent="0.25">
      <c r="A4579">
        <v>1707207</v>
      </c>
      <c r="B4579">
        <v>6</v>
      </c>
      <c r="C4579" t="s">
        <v>878</v>
      </c>
      <c r="D4579" t="s">
        <v>6300</v>
      </c>
      <c r="E4579" t="s">
        <v>5940</v>
      </c>
      <c r="F4579">
        <v>151</v>
      </c>
      <c r="G4579">
        <v>264</v>
      </c>
      <c r="H4579" t="s">
        <v>5940</v>
      </c>
      <c r="I4579">
        <v>924</v>
      </c>
      <c r="J4579" t="s">
        <v>5940</v>
      </c>
      <c r="K4579">
        <v>0</v>
      </c>
      <c r="L4579">
        <v>3490</v>
      </c>
      <c r="M4579">
        <v>364</v>
      </c>
      <c r="N4579">
        <v>0</v>
      </c>
      <c r="O4579">
        <v>390</v>
      </c>
      <c r="P4579">
        <v>0</v>
      </c>
      <c r="R4579">
        <v>1707207</v>
      </c>
      <c r="S4579" t="s">
        <v>5940</v>
      </c>
      <c r="T4579">
        <v>151</v>
      </c>
      <c r="U4579">
        <v>264</v>
      </c>
      <c r="V4579" t="s">
        <v>5940</v>
      </c>
      <c r="W4579">
        <v>924</v>
      </c>
      <c r="X4579" t="s">
        <v>5940</v>
      </c>
      <c r="Z4579">
        <v>4218905</v>
      </c>
      <c r="AB4579" t="s">
        <v>5940</v>
      </c>
      <c r="AC4579">
        <v>4218905</v>
      </c>
      <c r="AD4579" t="s">
        <v>2283</v>
      </c>
      <c r="AE4579">
        <v>2</v>
      </c>
      <c r="AF4579">
        <v>4218905</v>
      </c>
      <c r="AG4579" t="s">
        <v>2283</v>
      </c>
      <c r="AH4579" t="s">
        <v>5940</v>
      </c>
      <c r="AI4579">
        <v>4218905</v>
      </c>
      <c r="AJ4579" t="s">
        <v>2283</v>
      </c>
      <c r="AK4579">
        <v>108</v>
      </c>
      <c r="AL4579">
        <v>4218905</v>
      </c>
      <c r="AM4579" t="s">
        <v>2283</v>
      </c>
      <c r="AN4579" t="s">
        <v>5940</v>
      </c>
      <c r="AO4579">
        <v>0</v>
      </c>
      <c r="AP4579">
        <v>4307302</v>
      </c>
      <c r="AQ4579" t="s">
        <v>2448</v>
      </c>
      <c r="AR4579">
        <v>6600</v>
      </c>
    </row>
    <row r="4580" spans="1:44" x14ac:dyDescent="0.25">
      <c r="A4580">
        <v>1707306</v>
      </c>
      <c r="B4580">
        <v>6</v>
      </c>
      <c r="C4580" t="s">
        <v>878</v>
      </c>
      <c r="D4580" t="s">
        <v>6301</v>
      </c>
      <c r="E4580" t="s">
        <v>5940</v>
      </c>
      <c r="F4580">
        <v>6090</v>
      </c>
      <c r="G4580">
        <v>600</v>
      </c>
      <c r="H4580" t="s">
        <v>5940</v>
      </c>
      <c r="I4580">
        <v>26160</v>
      </c>
      <c r="J4580" t="s">
        <v>5940</v>
      </c>
      <c r="K4580">
        <v>1920</v>
      </c>
      <c r="L4580">
        <v>1023</v>
      </c>
      <c r="M4580">
        <v>3000</v>
      </c>
      <c r="N4580">
        <v>0</v>
      </c>
      <c r="O4580">
        <v>22340</v>
      </c>
      <c r="P4580">
        <v>690</v>
      </c>
      <c r="R4580">
        <v>1707306</v>
      </c>
      <c r="S4580" t="s">
        <v>5940</v>
      </c>
      <c r="T4580">
        <v>6090</v>
      </c>
      <c r="U4580">
        <v>600</v>
      </c>
      <c r="V4580" t="s">
        <v>5940</v>
      </c>
      <c r="W4580">
        <v>26160</v>
      </c>
      <c r="X4580" t="s">
        <v>5940</v>
      </c>
      <c r="Z4580">
        <v>4218954</v>
      </c>
      <c r="AB4580" t="s">
        <v>5940</v>
      </c>
      <c r="AC4580">
        <v>4218954</v>
      </c>
      <c r="AD4580" t="s">
        <v>2284</v>
      </c>
      <c r="AE4580" t="s">
        <v>5940</v>
      </c>
      <c r="AF4580">
        <v>4218954</v>
      </c>
      <c r="AG4580" t="s">
        <v>2284</v>
      </c>
      <c r="AH4580" t="s">
        <v>5940</v>
      </c>
      <c r="AI4580">
        <v>4218954</v>
      </c>
      <c r="AJ4580" t="s">
        <v>2284</v>
      </c>
      <c r="AK4580">
        <v>211</v>
      </c>
      <c r="AL4580">
        <v>4218954</v>
      </c>
      <c r="AM4580" t="s">
        <v>2284</v>
      </c>
      <c r="AN4580" t="s">
        <v>5940</v>
      </c>
      <c r="AO4580">
        <v>0</v>
      </c>
      <c r="AP4580">
        <v>4307401</v>
      </c>
      <c r="AQ4580" t="s">
        <v>2449</v>
      </c>
      <c r="AR4580">
        <v>9720</v>
      </c>
    </row>
    <row r="4581" spans="1:44" x14ac:dyDescent="0.25">
      <c r="A4581">
        <v>1707405</v>
      </c>
      <c r="B4581">
        <v>6</v>
      </c>
      <c r="C4581" t="s">
        <v>878</v>
      </c>
      <c r="D4581" t="s">
        <v>6302</v>
      </c>
      <c r="E4581" t="s">
        <v>5940</v>
      </c>
      <c r="F4581" t="s">
        <v>5940</v>
      </c>
      <c r="G4581">
        <v>240</v>
      </c>
      <c r="H4581" t="s">
        <v>5940</v>
      </c>
      <c r="I4581">
        <v>489</v>
      </c>
      <c r="J4581">
        <v>102</v>
      </c>
      <c r="K4581">
        <v>0</v>
      </c>
      <c r="L4581">
        <v>0</v>
      </c>
      <c r="M4581">
        <v>340</v>
      </c>
      <c r="N4581">
        <v>0</v>
      </c>
      <c r="O4581">
        <v>293</v>
      </c>
      <c r="P4581">
        <v>144</v>
      </c>
      <c r="R4581">
        <v>1707405</v>
      </c>
      <c r="S4581" t="s">
        <v>5940</v>
      </c>
      <c r="T4581" t="s">
        <v>5940</v>
      </c>
      <c r="U4581">
        <v>240</v>
      </c>
      <c r="V4581" t="s">
        <v>5940</v>
      </c>
      <c r="W4581">
        <v>489</v>
      </c>
      <c r="X4581">
        <v>102</v>
      </c>
      <c r="Z4581">
        <v>4219002</v>
      </c>
      <c r="AB4581" t="s">
        <v>5940</v>
      </c>
      <c r="AC4581">
        <v>4219002</v>
      </c>
      <c r="AD4581" t="s">
        <v>2285</v>
      </c>
      <c r="AE4581">
        <v>236</v>
      </c>
      <c r="AF4581">
        <v>4219002</v>
      </c>
      <c r="AG4581" t="s">
        <v>2285</v>
      </c>
      <c r="AH4581">
        <v>8450</v>
      </c>
      <c r="AI4581">
        <v>4219002</v>
      </c>
      <c r="AJ4581" t="s">
        <v>2285</v>
      </c>
      <c r="AK4581">
        <v>366</v>
      </c>
      <c r="AL4581">
        <v>4219002</v>
      </c>
      <c r="AM4581" t="s">
        <v>2285</v>
      </c>
      <c r="AN4581" t="s">
        <v>5940</v>
      </c>
      <c r="AO4581">
        <v>0</v>
      </c>
      <c r="AP4581">
        <v>4307450</v>
      </c>
      <c r="AQ4581" t="s">
        <v>2450</v>
      </c>
      <c r="AR4581">
        <v>1380</v>
      </c>
    </row>
    <row r="4582" spans="1:44" x14ac:dyDescent="0.25">
      <c r="A4582">
        <v>1707553</v>
      </c>
      <c r="B4582">
        <v>6</v>
      </c>
      <c r="C4582" t="s">
        <v>878</v>
      </c>
      <c r="D4582" t="s">
        <v>6303</v>
      </c>
      <c r="E4582" t="s">
        <v>5940</v>
      </c>
      <c r="F4582" t="s">
        <v>5940</v>
      </c>
      <c r="G4582">
        <v>882</v>
      </c>
      <c r="H4582" t="s">
        <v>5940</v>
      </c>
      <c r="I4582">
        <v>2700</v>
      </c>
      <c r="J4582" t="s">
        <v>5940</v>
      </c>
      <c r="K4582">
        <v>0</v>
      </c>
      <c r="L4582">
        <v>0</v>
      </c>
      <c r="M4582">
        <v>954</v>
      </c>
      <c r="N4582">
        <v>0</v>
      </c>
      <c r="O4582">
        <v>2700</v>
      </c>
      <c r="P4582">
        <v>0</v>
      </c>
      <c r="R4582">
        <v>1707553</v>
      </c>
      <c r="S4582" t="s">
        <v>5940</v>
      </c>
      <c r="T4582" t="s">
        <v>5940</v>
      </c>
      <c r="U4582">
        <v>882</v>
      </c>
      <c r="V4582" t="s">
        <v>5940</v>
      </c>
      <c r="W4582">
        <v>2700</v>
      </c>
      <c r="X4582" t="s">
        <v>5940</v>
      </c>
      <c r="Z4582">
        <v>4219101</v>
      </c>
      <c r="AB4582" t="s">
        <v>5940</v>
      </c>
      <c r="AC4582">
        <v>4219101</v>
      </c>
      <c r="AD4582" t="s">
        <v>2286</v>
      </c>
      <c r="AE4582">
        <v>18</v>
      </c>
      <c r="AF4582">
        <v>4219101</v>
      </c>
      <c r="AG4582" t="s">
        <v>2286</v>
      </c>
      <c r="AH4582" t="s">
        <v>5940</v>
      </c>
      <c r="AI4582">
        <v>4219101</v>
      </c>
      <c r="AJ4582" t="s">
        <v>2286</v>
      </c>
      <c r="AK4582">
        <v>150</v>
      </c>
      <c r="AL4582">
        <v>4219101</v>
      </c>
      <c r="AM4582" t="s">
        <v>2286</v>
      </c>
      <c r="AN4582">
        <v>6480</v>
      </c>
      <c r="AO4582">
        <v>0</v>
      </c>
      <c r="AP4582">
        <v>4307500</v>
      </c>
      <c r="AQ4582" t="s">
        <v>2451</v>
      </c>
      <c r="AR4582">
        <v>3864</v>
      </c>
    </row>
    <row r="4583" spans="1:44" x14ac:dyDescent="0.25">
      <c r="A4583">
        <v>1707652</v>
      </c>
      <c r="B4583">
        <v>6</v>
      </c>
      <c r="C4583" t="s">
        <v>878</v>
      </c>
      <c r="D4583" t="s">
        <v>6304</v>
      </c>
      <c r="E4583">
        <v>495</v>
      </c>
      <c r="F4583">
        <v>18360</v>
      </c>
      <c r="G4583">
        <v>4760</v>
      </c>
      <c r="H4583" t="s">
        <v>5940</v>
      </c>
      <c r="I4583">
        <v>3230</v>
      </c>
      <c r="J4583" t="s">
        <v>5940</v>
      </c>
      <c r="K4583">
        <v>305</v>
      </c>
      <c r="L4583">
        <v>9936</v>
      </c>
      <c r="M4583">
        <v>2560</v>
      </c>
      <c r="N4583">
        <v>0</v>
      </c>
      <c r="O4583">
        <v>1440</v>
      </c>
      <c r="P4583">
        <v>0</v>
      </c>
      <c r="R4583">
        <v>1707652</v>
      </c>
      <c r="S4583">
        <v>495</v>
      </c>
      <c r="T4583">
        <v>18360</v>
      </c>
      <c r="U4583">
        <v>4760</v>
      </c>
      <c r="V4583" t="s">
        <v>5940</v>
      </c>
      <c r="W4583">
        <v>3230</v>
      </c>
      <c r="X4583" t="s">
        <v>5940</v>
      </c>
      <c r="Z4583">
        <v>4219150</v>
      </c>
      <c r="AB4583" t="s">
        <v>5940</v>
      </c>
      <c r="AC4583">
        <v>4219150</v>
      </c>
      <c r="AD4583" t="s">
        <v>2287</v>
      </c>
      <c r="AE4583" t="s">
        <v>5940</v>
      </c>
      <c r="AF4583">
        <v>4219150</v>
      </c>
      <c r="AG4583" t="s">
        <v>2287</v>
      </c>
      <c r="AH4583" t="s">
        <v>5940</v>
      </c>
      <c r="AI4583">
        <v>4219150</v>
      </c>
      <c r="AJ4583" t="s">
        <v>2287</v>
      </c>
      <c r="AK4583">
        <v>648</v>
      </c>
      <c r="AL4583">
        <v>4219150</v>
      </c>
      <c r="AM4583" t="s">
        <v>2287</v>
      </c>
      <c r="AN4583">
        <v>1548</v>
      </c>
      <c r="AO4583">
        <v>0</v>
      </c>
      <c r="AP4583">
        <v>4307559</v>
      </c>
      <c r="AQ4583" t="s">
        <v>2452</v>
      </c>
      <c r="AR4583">
        <v>2087</v>
      </c>
    </row>
    <row r="4584" spans="1:44" x14ac:dyDescent="0.25">
      <c r="A4584">
        <v>1707702</v>
      </c>
      <c r="B4584">
        <v>6</v>
      </c>
      <c r="C4584" t="s">
        <v>878</v>
      </c>
      <c r="D4584" t="s">
        <v>6305</v>
      </c>
      <c r="E4584">
        <v>372</v>
      </c>
      <c r="F4584" t="s">
        <v>5940</v>
      </c>
      <c r="G4584">
        <v>1920</v>
      </c>
      <c r="H4584" t="s">
        <v>5940</v>
      </c>
      <c r="I4584">
        <v>1360</v>
      </c>
      <c r="J4584">
        <v>81</v>
      </c>
      <c r="K4584">
        <v>372</v>
      </c>
      <c r="L4584">
        <v>0</v>
      </c>
      <c r="M4584">
        <v>1760</v>
      </c>
      <c r="N4584">
        <v>0</v>
      </c>
      <c r="O4584">
        <v>1440</v>
      </c>
      <c r="P4584">
        <v>108</v>
      </c>
      <c r="R4584">
        <v>1707702</v>
      </c>
      <c r="S4584">
        <v>372</v>
      </c>
      <c r="T4584" t="s">
        <v>5940</v>
      </c>
      <c r="U4584">
        <v>1920</v>
      </c>
      <c r="V4584" t="s">
        <v>5940</v>
      </c>
      <c r="W4584">
        <v>1360</v>
      </c>
      <c r="X4584">
        <v>81</v>
      </c>
      <c r="Z4584">
        <v>4219176</v>
      </c>
      <c r="AB4584" t="s">
        <v>5940</v>
      </c>
      <c r="AC4584">
        <v>4219176</v>
      </c>
      <c r="AD4584" t="s">
        <v>2288</v>
      </c>
      <c r="AE4584">
        <v>3</v>
      </c>
      <c r="AF4584">
        <v>4219176</v>
      </c>
      <c r="AG4584" t="s">
        <v>2288</v>
      </c>
      <c r="AH4584">
        <v>40</v>
      </c>
      <c r="AI4584">
        <v>4219176</v>
      </c>
      <c r="AJ4584" t="s">
        <v>2288</v>
      </c>
      <c r="AK4584">
        <v>14</v>
      </c>
      <c r="AL4584">
        <v>4219176</v>
      </c>
      <c r="AM4584" t="s">
        <v>2288</v>
      </c>
      <c r="AN4584">
        <v>1050</v>
      </c>
      <c r="AO4584">
        <v>0</v>
      </c>
      <c r="AP4584">
        <v>4307609</v>
      </c>
      <c r="AQ4584" t="s">
        <v>2453</v>
      </c>
      <c r="AR4584">
        <v>59</v>
      </c>
    </row>
    <row r="4585" spans="1:44" x14ac:dyDescent="0.25">
      <c r="A4585">
        <v>1708205</v>
      </c>
      <c r="B4585">
        <v>6</v>
      </c>
      <c r="C4585" t="s">
        <v>878</v>
      </c>
      <c r="D4585" t="s">
        <v>6306</v>
      </c>
      <c r="E4585">
        <v>630</v>
      </c>
      <c r="F4585">
        <v>43236</v>
      </c>
      <c r="G4585">
        <v>2124</v>
      </c>
      <c r="H4585" t="s">
        <v>5940</v>
      </c>
      <c r="I4585">
        <v>99988</v>
      </c>
      <c r="J4585" t="s">
        <v>5940</v>
      </c>
      <c r="K4585">
        <v>0</v>
      </c>
      <c r="L4585">
        <v>32098</v>
      </c>
      <c r="M4585">
        <v>3720</v>
      </c>
      <c r="N4585">
        <v>0</v>
      </c>
      <c r="O4585">
        <v>63340</v>
      </c>
      <c r="P4585">
        <v>58</v>
      </c>
      <c r="R4585">
        <v>1708205</v>
      </c>
      <c r="S4585">
        <v>630</v>
      </c>
      <c r="T4585">
        <v>43236</v>
      </c>
      <c r="U4585">
        <v>2124</v>
      </c>
      <c r="V4585" t="s">
        <v>5940</v>
      </c>
      <c r="W4585">
        <v>99988</v>
      </c>
      <c r="X4585" t="s">
        <v>5940</v>
      </c>
      <c r="Z4585">
        <v>4219200</v>
      </c>
      <c r="AB4585" t="s">
        <v>5940</v>
      </c>
      <c r="AC4585">
        <v>4219200</v>
      </c>
      <c r="AD4585" t="s">
        <v>2289</v>
      </c>
      <c r="AE4585" t="s">
        <v>5940</v>
      </c>
      <c r="AF4585">
        <v>4219200</v>
      </c>
      <c r="AG4585" t="s">
        <v>2289</v>
      </c>
      <c r="AH4585" t="s">
        <v>5940</v>
      </c>
      <c r="AI4585">
        <v>4219200</v>
      </c>
      <c r="AJ4585" t="s">
        <v>2289</v>
      </c>
      <c r="AK4585">
        <v>252</v>
      </c>
      <c r="AL4585">
        <v>4219200</v>
      </c>
      <c r="AM4585" t="s">
        <v>2289</v>
      </c>
      <c r="AN4585" t="s">
        <v>5940</v>
      </c>
      <c r="AO4585">
        <v>0</v>
      </c>
      <c r="AP4585">
        <v>4307807</v>
      </c>
      <c r="AQ4585" t="s">
        <v>2455</v>
      </c>
      <c r="AR4585">
        <v>2700</v>
      </c>
    </row>
    <row r="4586" spans="1:44" x14ac:dyDescent="0.25">
      <c r="A4586">
        <v>1708254</v>
      </c>
      <c r="B4586">
        <v>6</v>
      </c>
      <c r="C4586" t="s">
        <v>878</v>
      </c>
      <c r="D4586" t="s">
        <v>6307</v>
      </c>
      <c r="E4586">
        <v>400</v>
      </c>
      <c r="F4586">
        <v>3062</v>
      </c>
      <c r="G4586">
        <v>240</v>
      </c>
      <c r="H4586" t="s">
        <v>5940</v>
      </c>
      <c r="I4586">
        <v>132</v>
      </c>
      <c r="J4586" t="s">
        <v>5940</v>
      </c>
      <c r="K4586">
        <v>200</v>
      </c>
      <c r="L4586">
        <v>7920</v>
      </c>
      <c r="M4586">
        <v>150</v>
      </c>
      <c r="N4586">
        <v>0</v>
      </c>
      <c r="O4586">
        <v>156</v>
      </c>
      <c r="P4586">
        <v>0</v>
      </c>
      <c r="R4586">
        <v>1708254</v>
      </c>
      <c r="S4586">
        <v>400</v>
      </c>
      <c r="T4586">
        <v>3062</v>
      </c>
      <c r="U4586">
        <v>240</v>
      </c>
      <c r="V4586" t="s">
        <v>5940</v>
      </c>
      <c r="W4586">
        <v>132</v>
      </c>
      <c r="X4586" t="s">
        <v>5940</v>
      </c>
      <c r="Z4586">
        <v>4219309</v>
      </c>
      <c r="AB4586" t="s">
        <v>5940</v>
      </c>
      <c r="AC4586">
        <v>4219309</v>
      </c>
      <c r="AD4586" t="s">
        <v>2290</v>
      </c>
      <c r="AE4586">
        <v>36</v>
      </c>
      <c r="AF4586">
        <v>4219309</v>
      </c>
      <c r="AG4586" t="s">
        <v>2290</v>
      </c>
      <c r="AH4586" t="s">
        <v>5940</v>
      </c>
      <c r="AI4586">
        <v>4219309</v>
      </c>
      <c r="AJ4586" t="s">
        <v>2290</v>
      </c>
      <c r="AK4586">
        <v>738</v>
      </c>
      <c r="AL4586">
        <v>4219309</v>
      </c>
      <c r="AM4586" t="s">
        <v>2290</v>
      </c>
      <c r="AN4586" t="s">
        <v>5940</v>
      </c>
      <c r="AO4586">
        <v>0</v>
      </c>
      <c r="AP4586">
        <v>4307815</v>
      </c>
      <c r="AQ4586" t="s">
        <v>2456</v>
      </c>
      <c r="AR4586">
        <v>600</v>
      </c>
    </row>
    <row r="4587" spans="1:44" x14ac:dyDescent="0.25">
      <c r="A4587">
        <v>1708304</v>
      </c>
      <c r="B4587">
        <v>6</v>
      </c>
      <c r="C4587" t="s">
        <v>878</v>
      </c>
      <c r="D4587" t="s">
        <v>6308</v>
      </c>
      <c r="E4587" t="s">
        <v>5940</v>
      </c>
      <c r="F4587" t="s">
        <v>5940</v>
      </c>
      <c r="G4587">
        <v>1890</v>
      </c>
      <c r="H4587" t="s">
        <v>5940</v>
      </c>
      <c r="I4587">
        <v>975</v>
      </c>
      <c r="J4587">
        <v>41</v>
      </c>
      <c r="K4587">
        <v>0</v>
      </c>
      <c r="L4587">
        <v>810</v>
      </c>
      <c r="M4587">
        <v>2250</v>
      </c>
      <c r="N4587">
        <v>0</v>
      </c>
      <c r="O4587">
        <v>1183</v>
      </c>
      <c r="P4587">
        <v>38</v>
      </c>
      <c r="R4587">
        <v>1708304</v>
      </c>
      <c r="S4587" t="s">
        <v>5940</v>
      </c>
      <c r="T4587" t="s">
        <v>5940</v>
      </c>
      <c r="U4587">
        <v>1890</v>
      </c>
      <c r="V4587" t="s">
        <v>5940</v>
      </c>
      <c r="W4587">
        <v>975</v>
      </c>
      <c r="X4587">
        <v>41</v>
      </c>
      <c r="Z4587">
        <v>4219358</v>
      </c>
      <c r="AB4587" t="s">
        <v>5940</v>
      </c>
      <c r="AC4587">
        <v>4219358</v>
      </c>
      <c r="AD4587" t="s">
        <v>2291</v>
      </c>
      <c r="AE4587">
        <v>353</v>
      </c>
      <c r="AF4587">
        <v>4219358</v>
      </c>
      <c r="AG4587" t="s">
        <v>2291</v>
      </c>
      <c r="AH4587" t="s">
        <v>5940</v>
      </c>
      <c r="AI4587">
        <v>4219358</v>
      </c>
      <c r="AJ4587" t="s">
        <v>2291</v>
      </c>
      <c r="AK4587">
        <v>62</v>
      </c>
      <c r="AL4587">
        <v>4219358</v>
      </c>
      <c r="AM4587" t="s">
        <v>2291</v>
      </c>
      <c r="AN4587">
        <v>300</v>
      </c>
      <c r="AO4587">
        <v>0</v>
      </c>
      <c r="AP4587">
        <v>4307831</v>
      </c>
      <c r="AQ4587" t="s">
        <v>2457</v>
      </c>
      <c r="AR4587">
        <v>960</v>
      </c>
    </row>
    <row r="4588" spans="1:44" x14ac:dyDescent="0.25">
      <c r="A4588">
        <v>1709005</v>
      </c>
      <c r="B4588">
        <v>6</v>
      </c>
      <c r="C4588" t="s">
        <v>878</v>
      </c>
      <c r="D4588" t="s">
        <v>6309</v>
      </c>
      <c r="E4588">
        <v>447</v>
      </c>
      <c r="F4588">
        <v>16875</v>
      </c>
      <c r="G4588">
        <v>2990</v>
      </c>
      <c r="H4588" t="s">
        <v>5940</v>
      </c>
      <c r="I4588">
        <v>17250</v>
      </c>
      <c r="J4588">
        <v>228</v>
      </c>
      <c r="K4588">
        <v>600</v>
      </c>
      <c r="L4588">
        <v>24960</v>
      </c>
      <c r="M4588">
        <v>5280</v>
      </c>
      <c r="N4588">
        <v>0</v>
      </c>
      <c r="O4588">
        <v>20900</v>
      </c>
      <c r="P4588">
        <v>270</v>
      </c>
      <c r="R4588">
        <v>1709005</v>
      </c>
      <c r="S4588">
        <v>447</v>
      </c>
      <c r="T4588">
        <v>16875</v>
      </c>
      <c r="U4588">
        <v>2990</v>
      </c>
      <c r="V4588" t="s">
        <v>5940</v>
      </c>
      <c r="W4588">
        <v>17250</v>
      </c>
      <c r="X4588">
        <v>228</v>
      </c>
      <c r="Z4588">
        <v>4219408</v>
      </c>
      <c r="AB4588" t="s">
        <v>5940</v>
      </c>
      <c r="AC4588">
        <v>4219408</v>
      </c>
      <c r="AD4588" t="s">
        <v>2292</v>
      </c>
      <c r="AE4588">
        <v>187</v>
      </c>
      <c r="AF4588">
        <v>4219408</v>
      </c>
      <c r="AG4588" t="s">
        <v>2292</v>
      </c>
      <c r="AH4588">
        <v>1020</v>
      </c>
      <c r="AI4588">
        <v>4219408</v>
      </c>
      <c r="AJ4588" t="s">
        <v>2292</v>
      </c>
      <c r="AK4588">
        <v>34</v>
      </c>
      <c r="AL4588">
        <v>4219408</v>
      </c>
      <c r="AM4588" t="s">
        <v>2292</v>
      </c>
      <c r="AN4588" t="s">
        <v>5940</v>
      </c>
      <c r="AO4588">
        <v>0</v>
      </c>
      <c r="AP4588">
        <v>4307864</v>
      </c>
      <c r="AQ4588" t="s">
        <v>2458</v>
      </c>
      <c r="AR4588">
        <v>3456</v>
      </c>
    </row>
    <row r="4589" spans="1:44" x14ac:dyDescent="0.25">
      <c r="A4589">
        <v>1709302</v>
      </c>
      <c r="B4589">
        <v>6</v>
      </c>
      <c r="C4589" t="s">
        <v>878</v>
      </c>
      <c r="D4589" t="s">
        <v>6310</v>
      </c>
      <c r="E4589" t="s">
        <v>5940</v>
      </c>
      <c r="F4589">
        <v>20655</v>
      </c>
      <c r="G4589">
        <v>1260</v>
      </c>
      <c r="H4589" t="s">
        <v>5940</v>
      </c>
      <c r="I4589">
        <v>884</v>
      </c>
      <c r="J4589">
        <v>90</v>
      </c>
      <c r="K4589">
        <v>0</v>
      </c>
      <c r="L4589">
        <v>22950</v>
      </c>
      <c r="M4589">
        <v>1288</v>
      </c>
      <c r="N4589">
        <v>0</v>
      </c>
      <c r="O4589">
        <v>1110</v>
      </c>
      <c r="P4589">
        <v>84</v>
      </c>
      <c r="R4589">
        <v>1709302</v>
      </c>
      <c r="S4589" t="s">
        <v>5940</v>
      </c>
      <c r="T4589">
        <v>20655</v>
      </c>
      <c r="U4589">
        <v>1260</v>
      </c>
      <c r="V4589" t="s">
        <v>5940</v>
      </c>
      <c r="W4589">
        <v>884</v>
      </c>
      <c r="X4589">
        <v>90</v>
      </c>
      <c r="Z4589">
        <v>4219507</v>
      </c>
      <c r="AB4589" t="s">
        <v>5940</v>
      </c>
      <c r="AC4589">
        <v>4219507</v>
      </c>
      <c r="AD4589" t="s">
        <v>2293</v>
      </c>
      <c r="AE4589">
        <v>11</v>
      </c>
      <c r="AF4589">
        <v>4219507</v>
      </c>
      <c r="AG4589" t="s">
        <v>2293</v>
      </c>
      <c r="AH4589">
        <v>1280</v>
      </c>
      <c r="AI4589">
        <v>4219507</v>
      </c>
      <c r="AJ4589" t="s">
        <v>2293</v>
      </c>
      <c r="AK4589">
        <v>1020</v>
      </c>
      <c r="AL4589">
        <v>4219507</v>
      </c>
      <c r="AM4589" t="s">
        <v>2293</v>
      </c>
      <c r="AN4589">
        <v>28224</v>
      </c>
      <c r="AO4589">
        <v>0</v>
      </c>
      <c r="AP4589">
        <v>4307906</v>
      </c>
      <c r="AQ4589" t="s">
        <v>2459</v>
      </c>
      <c r="AR4589">
        <v>3360</v>
      </c>
    </row>
    <row r="4590" spans="1:44" x14ac:dyDescent="0.25">
      <c r="A4590">
        <v>1709500</v>
      </c>
      <c r="B4590">
        <v>6</v>
      </c>
      <c r="C4590" t="s">
        <v>878</v>
      </c>
      <c r="D4590" t="s">
        <v>6311</v>
      </c>
      <c r="E4590" t="s">
        <v>5940</v>
      </c>
      <c r="F4590">
        <v>625</v>
      </c>
      <c r="G4590">
        <v>1025</v>
      </c>
      <c r="H4590" t="s">
        <v>5940</v>
      </c>
      <c r="I4590">
        <v>1830</v>
      </c>
      <c r="J4590" t="s">
        <v>5940</v>
      </c>
      <c r="K4590">
        <v>90000</v>
      </c>
      <c r="L4590">
        <v>405</v>
      </c>
      <c r="M4590">
        <v>1353</v>
      </c>
      <c r="N4590">
        <v>0</v>
      </c>
      <c r="O4590">
        <v>1309</v>
      </c>
      <c r="P4590">
        <v>0</v>
      </c>
      <c r="R4590">
        <v>1709500</v>
      </c>
      <c r="S4590" t="s">
        <v>5940</v>
      </c>
      <c r="T4590">
        <v>625</v>
      </c>
      <c r="U4590">
        <v>1025</v>
      </c>
      <c r="V4590" t="s">
        <v>5940</v>
      </c>
      <c r="W4590">
        <v>1830</v>
      </c>
      <c r="X4590" t="s">
        <v>5940</v>
      </c>
      <c r="Z4590">
        <v>4219606</v>
      </c>
      <c r="AB4590" t="s">
        <v>5940</v>
      </c>
      <c r="AC4590">
        <v>4219606</v>
      </c>
      <c r="AD4590" t="s">
        <v>2294</v>
      </c>
      <c r="AE4590">
        <v>20</v>
      </c>
      <c r="AF4590">
        <v>4219606</v>
      </c>
      <c r="AG4590" t="s">
        <v>2294</v>
      </c>
      <c r="AH4590">
        <v>3802</v>
      </c>
      <c r="AI4590">
        <v>4219606</v>
      </c>
      <c r="AJ4590" t="s">
        <v>2294</v>
      </c>
      <c r="AK4590">
        <v>39</v>
      </c>
      <c r="AL4590">
        <v>4219606</v>
      </c>
      <c r="AM4590" t="s">
        <v>2294</v>
      </c>
      <c r="AN4590">
        <v>13</v>
      </c>
      <c r="AO4590">
        <v>0</v>
      </c>
      <c r="AP4590">
        <v>4308003</v>
      </c>
      <c r="AQ4590" t="s">
        <v>2460</v>
      </c>
      <c r="AR4590">
        <v>450</v>
      </c>
    </row>
    <row r="4591" spans="1:44" x14ac:dyDescent="0.25">
      <c r="A4591">
        <v>1709807</v>
      </c>
      <c r="B4591">
        <v>6</v>
      </c>
      <c r="C4591" t="s">
        <v>878</v>
      </c>
      <c r="D4591" t="s">
        <v>6312</v>
      </c>
      <c r="E4591" t="s">
        <v>5940</v>
      </c>
      <c r="F4591">
        <v>903</v>
      </c>
      <c r="G4591">
        <v>378</v>
      </c>
      <c r="H4591" t="s">
        <v>5940</v>
      </c>
      <c r="I4591">
        <v>2592</v>
      </c>
      <c r="J4591" t="s">
        <v>5940</v>
      </c>
      <c r="K4591">
        <v>0</v>
      </c>
      <c r="L4591">
        <v>9936</v>
      </c>
      <c r="M4591">
        <v>240</v>
      </c>
      <c r="N4591">
        <v>0</v>
      </c>
      <c r="O4591">
        <v>420</v>
      </c>
      <c r="P4591">
        <v>300</v>
      </c>
      <c r="R4591">
        <v>1709807</v>
      </c>
      <c r="S4591" t="s">
        <v>5940</v>
      </c>
      <c r="T4591">
        <v>903</v>
      </c>
      <c r="U4591">
        <v>378</v>
      </c>
      <c r="V4591" t="s">
        <v>5940</v>
      </c>
      <c r="W4591">
        <v>2592</v>
      </c>
      <c r="X4591" t="s">
        <v>5940</v>
      </c>
      <c r="Z4591">
        <v>4219705</v>
      </c>
      <c r="AB4591" t="s">
        <v>5940</v>
      </c>
      <c r="AC4591">
        <v>4219705</v>
      </c>
      <c r="AD4591" t="s">
        <v>2295</v>
      </c>
      <c r="AE4591">
        <v>1</v>
      </c>
      <c r="AF4591">
        <v>4219705</v>
      </c>
      <c r="AG4591" t="s">
        <v>2295</v>
      </c>
      <c r="AH4591">
        <v>200</v>
      </c>
      <c r="AI4591">
        <v>4219705</v>
      </c>
      <c r="AJ4591" t="s">
        <v>2295</v>
      </c>
      <c r="AK4591">
        <v>150</v>
      </c>
      <c r="AL4591">
        <v>4219705</v>
      </c>
      <c r="AM4591" t="s">
        <v>2295</v>
      </c>
      <c r="AN4591">
        <v>5880</v>
      </c>
      <c r="AO4591">
        <v>0</v>
      </c>
      <c r="AP4591">
        <v>4308052</v>
      </c>
      <c r="AQ4591" t="s">
        <v>2461</v>
      </c>
      <c r="AR4591">
        <v>816</v>
      </c>
    </row>
    <row r="4592" spans="1:44" x14ac:dyDescent="0.25">
      <c r="A4592">
        <v>1710508</v>
      </c>
      <c r="B4592">
        <v>6</v>
      </c>
      <c r="C4592" t="s">
        <v>878</v>
      </c>
      <c r="D4592" t="s">
        <v>6313</v>
      </c>
      <c r="E4592" t="s">
        <v>5940</v>
      </c>
      <c r="F4592">
        <v>5100</v>
      </c>
      <c r="G4592">
        <v>1088</v>
      </c>
      <c r="H4592" t="s">
        <v>5940</v>
      </c>
      <c r="I4592">
        <v>780</v>
      </c>
      <c r="J4592">
        <v>83</v>
      </c>
      <c r="K4592">
        <v>0</v>
      </c>
      <c r="L4592">
        <v>2700</v>
      </c>
      <c r="M4592">
        <v>1170</v>
      </c>
      <c r="N4592">
        <v>0</v>
      </c>
      <c r="O4592">
        <v>900</v>
      </c>
      <c r="P4592">
        <v>88</v>
      </c>
      <c r="R4592">
        <v>1710508</v>
      </c>
      <c r="S4592" t="s">
        <v>5940</v>
      </c>
      <c r="T4592">
        <v>5100</v>
      </c>
      <c r="U4592">
        <v>1088</v>
      </c>
      <c r="V4592" t="s">
        <v>5940</v>
      </c>
      <c r="W4592">
        <v>780</v>
      </c>
      <c r="X4592">
        <v>83</v>
      </c>
      <c r="Z4592">
        <v>4219853</v>
      </c>
      <c r="AB4592" t="s">
        <v>5940</v>
      </c>
      <c r="AC4592">
        <v>4219853</v>
      </c>
      <c r="AD4592" t="s">
        <v>2296</v>
      </c>
      <c r="AE4592" t="s">
        <v>5940</v>
      </c>
      <c r="AF4592">
        <v>4219853</v>
      </c>
      <c r="AG4592" t="s">
        <v>2296</v>
      </c>
      <c r="AH4592">
        <v>150</v>
      </c>
      <c r="AI4592">
        <v>4219853</v>
      </c>
      <c r="AJ4592" t="s">
        <v>2296</v>
      </c>
      <c r="AK4592">
        <v>52</v>
      </c>
      <c r="AL4592">
        <v>4219853</v>
      </c>
      <c r="AM4592" t="s">
        <v>2296</v>
      </c>
      <c r="AN4592">
        <v>5600</v>
      </c>
      <c r="AO4592">
        <v>0</v>
      </c>
      <c r="AP4592">
        <v>4308078</v>
      </c>
      <c r="AQ4592" t="s">
        <v>2462</v>
      </c>
      <c r="AR4592">
        <v>432</v>
      </c>
    </row>
    <row r="4593" spans="1:44" x14ac:dyDescent="0.25">
      <c r="A4593">
        <v>1710706</v>
      </c>
      <c r="B4593">
        <v>6</v>
      </c>
      <c r="C4593" t="s">
        <v>878</v>
      </c>
      <c r="D4593" t="s">
        <v>6314</v>
      </c>
      <c r="E4593" t="s">
        <v>5940</v>
      </c>
      <c r="F4593" t="s">
        <v>5940</v>
      </c>
      <c r="G4593">
        <v>44</v>
      </c>
      <c r="H4593" t="s">
        <v>5940</v>
      </c>
      <c r="I4593">
        <v>152</v>
      </c>
      <c r="J4593">
        <v>45</v>
      </c>
      <c r="K4593">
        <v>0</v>
      </c>
      <c r="L4593">
        <v>0</v>
      </c>
      <c r="M4593">
        <v>203</v>
      </c>
      <c r="N4593">
        <v>0</v>
      </c>
      <c r="O4593">
        <v>464</v>
      </c>
      <c r="P4593">
        <v>103</v>
      </c>
      <c r="R4593">
        <v>1710706</v>
      </c>
      <c r="S4593" t="s">
        <v>5940</v>
      </c>
      <c r="T4593" t="s">
        <v>5940</v>
      </c>
      <c r="U4593">
        <v>44</v>
      </c>
      <c r="V4593" t="s">
        <v>5940</v>
      </c>
      <c r="W4593">
        <v>152</v>
      </c>
      <c r="X4593">
        <v>45</v>
      </c>
      <c r="Z4593">
        <v>4300034</v>
      </c>
      <c r="AB4593" t="s">
        <v>5940</v>
      </c>
      <c r="AC4593">
        <v>4300034</v>
      </c>
      <c r="AD4593" t="s">
        <v>2297</v>
      </c>
      <c r="AE4593">
        <v>57637</v>
      </c>
      <c r="AF4593">
        <v>4300034</v>
      </c>
      <c r="AG4593" t="s">
        <v>2297</v>
      </c>
      <c r="AH4593" t="s">
        <v>5940</v>
      </c>
      <c r="AI4593">
        <v>4300034</v>
      </c>
      <c r="AJ4593" t="s">
        <v>2297</v>
      </c>
      <c r="AK4593" t="s">
        <v>5940</v>
      </c>
      <c r="AL4593">
        <v>4300034</v>
      </c>
      <c r="AM4593" t="s">
        <v>2297</v>
      </c>
      <c r="AN4593">
        <v>480</v>
      </c>
      <c r="AO4593">
        <v>0</v>
      </c>
      <c r="AP4593">
        <v>4308102</v>
      </c>
      <c r="AQ4593" t="s">
        <v>2463</v>
      </c>
      <c r="AR4593">
        <v>798</v>
      </c>
    </row>
    <row r="4594" spans="1:44" x14ac:dyDescent="0.25">
      <c r="A4594">
        <v>1710904</v>
      </c>
      <c r="B4594">
        <v>6</v>
      </c>
      <c r="C4594" t="s">
        <v>878</v>
      </c>
      <c r="D4594" t="s">
        <v>6315</v>
      </c>
      <c r="E4594" t="s">
        <v>5940</v>
      </c>
      <c r="F4594">
        <v>9100</v>
      </c>
      <c r="G4594">
        <v>1173</v>
      </c>
      <c r="H4594" t="s">
        <v>5940</v>
      </c>
      <c r="I4594">
        <v>816</v>
      </c>
      <c r="J4594">
        <v>63</v>
      </c>
      <c r="K4594">
        <v>0</v>
      </c>
      <c r="L4594">
        <v>18900</v>
      </c>
      <c r="M4594">
        <v>1170</v>
      </c>
      <c r="N4594">
        <v>0</v>
      </c>
      <c r="O4594">
        <v>910</v>
      </c>
      <c r="P4594">
        <v>81</v>
      </c>
      <c r="R4594">
        <v>1710904</v>
      </c>
      <c r="S4594" t="s">
        <v>5940</v>
      </c>
      <c r="T4594">
        <v>9100</v>
      </c>
      <c r="U4594">
        <v>1173</v>
      </c>
      <c r="V4594" t="s">
        <v>5940</v>
      </c>
      <c r="W4594">
        <v>816</v>
      </c>
      <c r="X4594">
        <v>63</v>
      </c>
      <c r="Z4594">
        <v>4300059</v>
      </c>
      <c r="AB4594" t="s">
        <v>5940</v>
      </c>
      <c r="AC4594">
        <v>4300059</v>
      </c>
      <c r="AD4594" t="s">
        <v>2298</v>
      </c>
      <c r="AE4594" t="s">
        <v>5940</v>
      </c>
      <c r="AF4594">
        <v>4300059</v>
      </c>
      <c r="AG4594" t="s">
        <v>2298</v>
      </c>
      <c r="AH4594">
        <v>200</v>
      </c>
      <c r="AI4594">
        <v>4300059</v>
      </c>
      <c r="AJ4594" t="s">
        <v>2298</v>
      </c>
      <c r="AK4594">
        <v>9</v>
      </c>
      <c r="AL4594">
        <v>4300059</v>
      </c>
      <c r="AM4594" t="s">
        <v>2298</v>
      </c>
      <c r="AN4594">
        <v>5472</v>
      </c>
      <c r="AO4594">
        <v>0</v>
      </c>
      <c r="AP4594">
        <v>4308201</v>
      </c>
      <c r="AQ4594" t="s">
        <v>2464</v>
      </c>
      <c r="AR4594">
        <v>1075</v>
      </c>
    </row>
    <row r="4595" spans="1:44" x14ac:dyDescent="0.25">
      <c r="A4595">
        <v>1711100</v>
      </c>
      <c r="B4595">
        <v>6</v>
      </c>
      <c r="C4595" t="s">
        <v>878</v>
      </c>
      <c r="D4595" t="s">
        <v>6316</v>
      </c>
      <c r="E4595" t="s">
        <v>5940</v>
      </c>
      <c r="F4595" t="s">
        <v>5940</v>
      </c>
      <c r="G4595">
        <v>1065</v>
      </c>
      <c r="H4595" t="s">
        <v>5940</v>
      </c>
      <c r="I4595">
        <v>910</v>
      </c>
      <c r="J4595">
        <v>117</v>
      </c>
      <c r="K4595">
        <v>0</v>
      </c>
      <c r="L4595">
        <v>0</v>
      </c>
      <c r="M4595">
        <v>1395</v>
      </c>
      <c r="N4595">
        <v>0</v>
      </c>
      <c r="O4595">
        <v>1196</v>
      </c>
      <c r="P4595">
        <v>135</v>
      </c>
      <c r="R4595">
        <v>1711100</v>
      </c>
      <c r="S4595" t="s">
        <v>5940</v>
      </c>
      <c r="T4595" t="s">
        <v>5940</v>
      </c>
      <c r="U4595">
        <v>1065</v>
      </c>
      <c r="V4595" t="s">
        <v>5940</v>
      </c>
      <c r="W4595">
        <v>910</v>
      </c>
      <c r="X4595">
        <v>117</v>
      </c>
      <c r="Z4595">
        <v>4300109</v>
      </c>
      <c r="AB4595" t="s">
        <v>5940</v>
      </c>
      <c r="AC4595">
        <v>4300109</v>
      </c>
      <c r="AD4595" t="s">
        <v>2299</v>
      </c>
      <c r="AE4595">
        <v>60750</v>
      </c>
      <c r="AF4595">
        <v>4300109</v>
      </c>
      <c r="AG4595" t="s">
        <v>2299</v>
      </c>
      <c r="AH4595">
        <v>6400</v>
      </c>
      <c r="AI4595">
        <v>4300109</v>
      </c>
      <c r="AJ4595" t="s">
        <v>2299</v>
      </c>
      <c r="AK4595">
        <v>360</v>
      </c>
      <c r="AL4595">
        <v>4300109</v>
      </c>
      <c r="AM4595" t="s">
        <v>2299</v>
      </c>
      <c r="AN4595" t="s">
        <v>5940</v>
      </c>
      <c r="AO4595">
        <v>0</v>
      </c>
      <c r="AP4595">
        <v>4308250</v>
      </c>
      <c r="AQ4595" t="s">
        <v>2465</v>
      </c>
      <c r="AR4595">
        <v>2970</v>
      </c>
    </row>
    <row r="4596" spans="1:44" x14ac:dyDescent="0.25">
      <c r="A4596">
        <v>1711506</v>
      </c>
      <c r="B4596">
        <v>6</v>
      </c>
      <c r="C4596" t="s">
        <v>878</v>
      </c>
      <c r="D4596" t="s">
        <v>6317</v>
      </c>
      <c r="E4596" t="s">
        <v>5940</v>
      </c>
      <c r="F4596">
        <v>420</v>
      </c>
      <c r="G4596">
        <v>525</v>
      </c>
      <c r="H4596" t="s">
        <v>5940</v>
      </c>
      <c r="I4596">
        <v>530</v>
      </c>
      <c r="J4596" t="s">
        <v>5940</v>
      </c>
      <c r="K4596">
        <v>0</v>
      </c>
      <c r="L4596">
        <v>270</v>
      </c>
      <c r="M4596">
        <v>738</v>
      </c>
      <c r="N4596">
        <v>0</v>
      </c>
      <c r="O4596">
        <v>660</v>
      </c>
      <c r="P4596">
        <v>0</v>
      </c>
      <c r="R4596">
        <v>1711506</v>
      </c>
      <c r="S4596" t="s">
        <v>5940</v>
      </c>
      <c r="T4596">
        <v>420</v>
      </c>
      <c r="U4596">
        <v>525</v>
      </c>
      <c r="V4596" t="s">
        <v>5940</v>
      </c>
      <c r="W4596">
        <v>530</v>
      </c>
      <c r="X4596" t="s">
        <v>5940</v>
      </c>
      <c r="Z4596">
        <v>4300208</v>
      </c>
      <c r="AB4596" t="s">
        <v>5940</v>
      </c>
      <c r="AC4596">
        <v>4300208</v>
      </c>
      <c r="AD4596" t="s">
        <v>2300</v>
      </c>
      <c r="AE4596">
        <v>22</v>
      </c>
      <c r="AF4596">
        <v>4300208</v>
      </c>
      <c r="AG4596" t="s">
        <v>2300</v>
      </c>
      <c r="AH4596">
        <v>2450</v>
      </c>
      <c r="AI4596">
        <v>4300208</v>
      </c>
      <c r="AJ4596" t="s">
        <v>2300</v>
      </c>
      <c r="AK4596">
        <v>32</v>
      </c>
      <c r="AL4596">
        <v>4300208</v>
      </c>
      <c r="AM4596" t="s">
        <v>2300</v>
      </c>
      <c r="AN4596">
        <v>8640</v>
      </c>
      <c r="AO4596">
        <v>0</v>
      </c>
      <c r="AP4596">
        <v>4308300</v>
      </c>
      <c r="AQ4596" t="s">
        <v>2466</v>
      </c>
      <c r="AR4596">
        <v>174</v>
      </c>
    </row>
    <row r="4597" spans="1:44" x14ac:dyDescent="0.25">
      <c r="A4597">
        <v>1711803</v>
      </c>
      <c r="B4597">
        <v>6</v>
      </c>
      <c r="C4597" t="s">
        <v>878</v>
      </c>
      <c r="D4597" t="s">
        <v>6318</v>
      </c>
      <c r="E4597" t="s">
        <v>5940</v>
      </c>
      <c r="F4597" t="s">
        <v>5940</v>
      </c>
      <c r="G4597">
        <v>612</v>
      </c>
      <c r="H4597" t="s">
        <v>5940</v>
      </c>
      <c r="I4597">
        <v>520</v>
      </c>
      <c r="J4597">
        <v>38</v>
      </c>
      <c r="K4597">
        <v>0</v>
      </c>
      <c r="L4597">
        <v>0</v>
      </c>
      <c r="M4597">
        <v>720</v>
      </c>
      <c r="N4597">
        <v>0</v>
      </c>
      <c r="O4597">
        <v>637</v>
      </c>
      <c r="P4597">
        <v>36</v>
      </c>
      <c r="R4597">
        <v>1711803</v>
      </c>
      <c r="S4597" t="s">
        <v>5940</v>
      </c>
      <c r="T4597" t="s">
        <v>5940</v>
      </c>
      <c r="U4597">
        <v>612</v>
      </c>
      <c r="V4597" t="s">
        <v>5940</v>
      </c>
      <c r="W4597">
        <v>520</v>
      </c>
      <c r="X4597">
        <v>38</v>
      </c>
      <c r="Z4597">
        <v>4300307</v>
      </c>
      <c r="AB4597" t="s">
        <v>5940</v>
      </c>
      <c r="AC4597">
        <v>4300307</v>
      </c>
      <c r="AD4597" t="s">
        <v>2301</v>
      </c>
      <c r="AE4597" t="s">
        <v>5940</v>
      </c>
      <c r="AF4597">
        <v>4300307</v>
      </c>
      <c r="AG4597" t="s">
        <v>2301</v>
      </c>
      <c r="AH4597">
        <v>1875</v>
      </c>
      <c r="AI4597">
        <v>4300307</v>
      </c>
      <c r="AJ4597" t="s">
        <v>2301</v>
      </c>
      <c r="AK4597">
        <v>18</v>
      </c>
      <c r="AL4597">
        <v>4300307</v>
      </c>
      <c r="AM4597" t="s">
        <v>2301</v>
      </c>
      <c r="AN4597">
        <v>300</v>
      </c>
      <c r="AO4597">
        <v>0</v>
      </c>
      <c r="AP4597">
        <v>4308409</v>
      </c>
      <c r="AQ4597" t="s">
        <v>2467</v>
      </c>
      <c r="AR4597">
        <v>252</v>
      </c>
    </row>
    <row r="4598" spans="1:44" x14ac:dyDescent="0.25">
      <c r="A4598">
        <v>1711902</v>
      </c>
      <c r="B4598">
        <v>6</v>
      </c>
      <c r="C4598" t="s">
        <v>878</v>
      </c>
      <c r="D4598" t="s">
        <v>6319</v>
      </c>
      <c r="E4598">
        <v>1050</v>
      </c>
      <c r="F4598">
        <v>24000</v>
      </c>
      <c r="G4598">
        <v>750</v>
      </c>
      <c r="H4598" t="s">
        <v>5940</v>
      </c>
      <c r="I4598">
        <v>92880</v>
      </c>
      <c r="J4598">
        <v>6800</v>
      </c>
      <c r="K4598">
        <v>1500</v>
      </c>
      <c r="L4598">
        <v>32262</v>
      </c>
      <c r="M4598">
        <v>8550</v>
      </c>
      <c r="N4598">
        <v>0</v>
      </c>
      <c r="O4598">
        <v>143520</v>
      </c>
      <c r="P4598">
        <v>6400</v>
      </c>
      <c r="R4598">
        <v>1711902</v>
      </c>
      <c r="S4598">
        <v>1050</v>
      </c>
      <c r="T4598">
        <v>24000</v>
      </c>
      <c r="U4598">
        <v>750</v>
      </c>
      <c r="V4598" t="s">
        <v>5940</v>
      </c>
      <c r="W4598">
        <v>92880</v>
      </c>
      <c r="X4598">
        <v>6800</v>
      </c>
      <c r="Z4598">
        <v>4300406</v>
      </c>
      <c r="AB4598" t="s">
        <v>5940</v>
      </c>
      <c r="AC4598">
        <v>4300406</v>
      </c>
      <c r="AD4598" t="s">
        <v>2302</v>
      </c>
      <c r="AE4598">
        <v>340727</v>
      </c>
      <c r="AF4598">
        <v>4300406</v>
      </c>
      <c r="AG4598" t="s">
        <v>2302</v>
      </c>
      <c r="AH4598" t="s">
        <v>5940</v>
      </c>
      <c r="AI4598">
        <v>4300406</v>
      </c>
      <c r="AJ4598" t="s">
        <v>2302</v>
      </c>
      <c r="AK4598">
        <v>33</v>
      </c>
      <c r="AL4598">
        <v>4300406</v>
      </c>
      <c r="AM4598" t="s">
        <v>2302</v>
      </c>
      <c r="AN4598">
        <v>26880</v>
      </c>
      <c r="AO4598">
        <v>0</v>
      </c>
      <c r="AP4598">
        <v>4308433</v>
      </c>
      <c r="AQ4598" t="s">
        <v>2468</v>
      </c>
      <c r="AR4598">
        <v>2280</v>
      </c>
    </row>
    <row r="4599" spans="1:44" x14ac:dyDescent="0.25">
      <c r="A4599">
        <v>1711951</v>
      </c>
      <c r="B4599">
        <v>6</v>
      </c>
      <c r="C4599" t="s">
        <v>878</v>
      </c>
      <c r="D4599" t="s">
        <v>6320</v>
      </c>
      <c r="E4599">
        <v>300</v>
      </c>
      <c r="F4599" t="s">
        <v>5940</v>
      </c>
      <c r="G4599">
        <v>600</v>
      </c>
      <c r="H4599" t="s">
        <v>5940</v>
      </c>
      <c r="I4599">
        <v>480</v>
      </c>
      <c r="J4599">
        <v>84</v>
      </c>
      <c r="K4599">
        <v>300</v>
      </c>
      <c r="L4599">
        <v>0</v>
      </c>
      <c r="M4599">
        <v>660</v>
      </c>
      <c r="N4599">
        <v>0</v>
      </c>
      <c r="O4599">
        <v>552</v>
      </c>
      <c r="P4599">
        <v>78</v>
      </c>
      <c r="R4599">
        <v>1711951</v>
      </c>
      <c r="S4599">
        <v>300</v>
      </c>
      <c r="T4599" t="s">
        <v>5940</v>
      </c>
      <c r="U4599">
        <v>600</v>
      </c>
      <c r="V4599" t="s">
        <v>5940</v>
      </c>
      <c r="W4599">
        <v>480</v>
      </c>
      <c r="X4599">
        <v>84</v>
      </c>
      <c r="Z4599">
        <v>4300455</v>
      </c>
      <c r="AB4599" t="s">
        <v>5940</v>
      </c>
      <c r="AC4599">
        <v>4300455</v>
      </c>
      <c r="AD4599" t="s">
        <v>2303</v>
      </c>
      <c r="AE4599" t="s">
        <v>5940</v>
      </c>
      <c r="AF4599">
        <v>4300455</v>
      </c>
      <c r="AG4599" t="s">
        <v>2303</v>
      </c>
      <c r="AH4599">
        <v>150</v>
      </c>
      <c r="AI4599">
        <v>4300455</v>
      </c>
      <c r="AJ4599" t="s">
        <v>2303</v>
      </c>
      <c r="AK4599">
        <v>42</v>
      </c>
      <c r="AL4599">
        <v>4300455</v>
      </c>
      <c r="AM4599" t="s">
        <v>2303</v>
      </c>
      <c r="AN4599">
        <v>660</v>
      </c>
      <c r="AO4599">
        <v>0</v>
      </c>
      <c r="AP4599">
        <v>4308458</v>
      </c>
      <c r="AQ4599" t="s">
        <v>2469</v>
      </c>
      <c r="AR4599">
        <v>6750</v>
      </c>
    </row>
    <row r="4600" spans="1:44" x14ac:dyDescent="0.25">
      <c r="A4600">
        <v>1712009</v>
      </c>
      <c r="B4600">
        <v>6</v>
      </c>
      <c r="C4600" t="s">
        <v>878</v>
      </c>
      <c r="D4600" t="s">
        <v>6321</v>
      </c>
      <c r="E4600" t="s">
        <v>5940</v>
      </c>
      <c r="F4600" t="s">
        <v>5940</v>
      </c>
      <c r="G4600">
        <v>39</v>
      </c>
      <c r="H4600" t="s">
        <v>5940</v>
      </c>
      <c r="I4600">
        <v>65</v>
      </c>
      <c r="J4600" t="s">
        <v>5940</v>
      </c>
      <c r="K4600">
        <v>0</v>
      </c>
      <c r="L4600">
        <v>0</v>
      </c>
      <c r="M4600">
        <v>286</v>
      </c>
      <c r="N4600">
        <v>0</v>
      </c>
      <c r="O4600">
        <v>78</v>
      </c>
      <c r="P4600">
        <v>2</v>
      </c>
      <c r="R4600">
        <v>1712009</v>
      </c>
      <c r="S4600" t="s">
        <v>5940</v>
      </c>
      <c r="T4600" t="s">
        <v>5940</v>
      </c>
      <c r="U4600">
        <v>39</v>
      </c>
      <c r="V4600" t="s">
        <v>5940</v>
      </c>
      <c r="W4600">
        <v>65</v>
      </c>
      <c r="X4600" t="s">
        <v>5940</v>
      </c>
      <c r="Z4600">
        <v>4300471</v>
      </c>
      <c r="AB4600" t="s">
        <v>5940</v>
      </c>
      <c r="AC4600">
        <v>4300471</v>
      </c>
      <c r="AD4600" t="s">
        <v>2304</v>
      </c>
      <c r="AE4600">
        <v>8</v>
      </c>
      <c r="AF4600">
        <v>4300471</v>
      </c>
      <c r="AG4600" t="s">
        <v>2304</v>
      </c>
      <c r="AH4600">
        <v>350</v>
      </c>
      <c r="AI4600">
        <v>4300471</v>
      </c>
      <c r="AJ4600" t="s">
        <v>2304</v>
      </c>
      <c r="AK4600">
        <v>36</v>
      </c>
      <c r="AL4600">
        <v>4300471</v>
      </c>
      <c r="AM4600" t="s">
        <v>2304</v>
      </c>
      <c r="AN4600">
        <v>9300</v>
      </c>
      <c r="AO4600">
        <v>0</v>
      </c>
      <c r="AP4600">
        <v>4308508</v>
      </c>
      <c r="AQ4600" t="s">
        <v>2470</v>
      </c>
      <c r="AR4600">
        <v>12096</v>
      </c>
    </row>
    <row r="4601" spans="1:44" x14ac:dyDescent="0.25">
      <c r="A4601">
        <v>1712157</v>
      </c>
      <c r="B4601">
        <v>6</v>
      </c>
      <c r="C4601" t="s">
        <v>878</v>
      </c>
      <c r="D4601" t="s">
        <v>6322</v>
      </c>
      <c r="E4601">
        <v>240</v>
      </c>
      <c r="F4601" t="s">
        <v>5940</v>
      </c>
      <c r="G4601">
        <v>500</v>
      </c>
      <c r="H4601" t="s">
        <v>5940</v>
      </c>
      <c r="I4601">
        <v>215</v>
      </c>
      <c r="J4601" t="s">
        <v>5940</v>
      </c>
      <c r="K4601">
        <v>240</v>
      </c>
      <c r="L4601">
        <v>0</v>
      </c>
      <c r="M4601">
        <v>660</v>
      </c>
      <c r="N4601">
        <v>0</v>
      </c>
      <c r="O4601">
        <v>240</v>
      </c>
      <c r="P4601">
        <v>0</v>
      </c>
      <c r="R4601">
        <v>1712157</v>
      </c>
      <c r="S4601">
        <v>240</v>
      </c>
      <c r="T4601" t="s">
        <v>5940</v>
      </c>
      <c r="U4601">
        <v>500</v>
      </c>
      <c r="V4601" t="s">
        <v>5940</v>
      </c>
      <c r="W4601">
        <v>215</v>
      </c>
      <c r="X4601" t="s">
        <v>5940</v>
      </c>
      <c r="Z4601">
        <v>4300505</v>
      </c>
      <c r="AB4601" t="s">
        <v>5940</v>
      </c>
      <c r="AC4601">
        <v>4300505</v>
      </c>
      <c r="AD4601" t="s">
        <v>2305</v>
      </c>
      <c r="AE4601">
        <v>600</v>
      </c>
      <c r="AF4601">
        <v>4300505</v>
      </c>
      <c r="AG4601" t="s">
        <v>2305</v>
      </c>
      <c r="AH4601">
        <v>9230</v>
      </c>
      <c r="AI4601">
        <v>4300505</v>
      </c>
      <c r="AJ4601" t="s">
        <v>2305</v>
      </c>
      <c r="AK4601">
        <v>1470</v>
      </c>
      <c r="AL4601">
        <v>4300505</v>
      </c>
      <c r="AM4601" t="s">
        <v>2305</v>
      </c>
      <c r="AN4601">
        <v>418</v>
      </c>
      <c r="AO4601">
        <v>0</v>
      </c>
      <c r="AP4601">
        <v>4308607</v>
      </c>
      <c r="AQ4601" t="s">
        <v>2471</v>
      </c>
      <c r="AR4601">
        <v>1440</v>
      </c>
    </row>
    <row r="4602" spans="1:44" x14ac:dyDescent="0.25">
      <c r="A4602">
        <v>1712405</v>
      </c>
      <c r="B4602">
        <v>6</v>
      </c>
      <c r="C4602" t="s">
        <v>878</v>
      </c>
      <c r="D4602" t="s">
        <v>6323</v>
      </c>
      <c r="E4602" t="s">
        <v>5940</v>
      </c>
      <c r="F4602">
        <v>432</v>
      </c>
      <c r="G4602">
        <v>50</v>
      </c>
      <c r="H4602" t="s">
        <v>5940</v>
      </c>
      <c r="I4602">
        <v>250</v>
      </c>
      <c r="J4602" t="s">
        <v>5940</v>
      </c>
      <c r="K4602">
        <v>0</v>
      </c>
      <c r="L4602">
        <v>0</v>
      </c>
      <c r="M4602">
        <v>50</v>
      </c>
      <c r="N4602">
        <v>0</v>
      </c>
      <c r="O4602">
        <v>200</v>
      </c>
      <c r="P4602">
        <v>0</v>
      </c>
      <c r="R4602">
        <v>1712405</v>
      </c>
      <c r="S4602" t="s">
        <v>5940</v>
      </c>
      <c r="T4602">
        <v>432</v>
      </c>
      <c r="U4602">
        <v>50</v>
      </c>
      <c r="V4602" t="s">
        <v>5940</v>
      </c>
      <c r="W4602">
        <v>250</v>
      </c>
      <c r="X4602" t="s">
        <v>5940</v>
      </c>
      <c r="Z4602">
        <v>4300554</v>
      </c>
      <c r="AB4602" t="s">
        <v>5940</v>
      </c>
      <c r="AC4602">
        <v>4300554</v>
      </c>
      <c r="AD4602" t="s">
        <v>2306</v>
      </c>
      <c r="AE4602" t="s">
        <v>5940</v>
      </c>
      <c r="AF4602">
        <v>4300554</v>
      </c>
      <c r="AG4602" t="s">
        <v>2306</v>
      </c>
      <c r="AH4602">
        <v>50</v>
      </c>
      <c r="AI4602">
        <v>4300554</v>
      </c>
      <c r="AJ4602" t="s">
        <v>2306</v>
      </c>
      <c r="AK4602">
        <v>7</v>
      </c>
      <c r="AL4602">
        <v>4300554</v>
      </c>
      <c r="AM4602" t="s">
        <v>2306</v>
      </c>
      <c r="AN4602">
        <v>3630</v>
      </c>
      <c r="AO4602">
        <v>0</v>
      </c>
      <c r="AP4602">
        <v>4308656</v>
      </c>
      <c r="AQ4602" t="s">
        <v>2472</v>
      </c>
      <c r="AR4602">
        <v>6930</v>
      </c>
    </row>
    <row r="4603" spans="1:44" x14ac:dyDescent="0.25">
      <c r="A4603">
        <v>1712454</v>
      </c>
      <c r="B4603">
        <v>6</v>
      </c>
      <c r="C4603" t="s">
        <v>878</v>
      </c>
      <c r="D4603" t="s">
        <v>6324</v>
      </c>
      <c r="E4603" t="s">
        <v>5940</v>
      </c>
      <c r="F4603" t="s">
        <v>5940</v>
      </c>
      <c r="G4603">
        <v>168</v>
      </c>
      <c r="H4603" t="s">
        <v>5940</v>
      </c>
      <c r="I4603">
        <v>163</v>
      </c>
      <c r="J4603">
        <v>24</v>
      </c>
      <c r="K4603">
        <v>0</v>
      </c>
      <c r="L4603">
        <v>0</v>
      </c>
      <c r="M4603">
        <v>408</v>
      </c>
      <c r="N4603">
        <v>0</v>
      </c>
      <c r="O4603">
        <v>416</v>
      </c>
      <c r="P4603">
        <v>33</v>
      </c>
      <c r="R4603">
        <v>1712454</v>
      </c>
      <c r="S4603" t="s">
        <v>5940</v>
      </c>
      <c r="T4603" t="s">
        <v>5940</v>
      </c>
      <c r="U4603">
        <v>168</v>
      </c>
      <c r="V4603" t="s">
        <v>5940</v>
      </c>
      <c r="W4603">
        <v>163</v>
      </c>
      <c r="X4603">
        <v>24</v>
      </c>
      <c r="Z4603">
        <v>4300570</v>
      </c>
      <c r="AB4603" t="s">
        <v>5940</v>
      </c>
      <c r="AC4603">
        <v>4300570</v>
      </c>
      <c r="AD4603" t="s">
        <v>2307</v>
      </c>
      <c r="AE4603">
        <v>4</v>
      </c>
      <c r="AF4603">
        <v>4300570</v>
      </c>
      <c r="AG4603" t="s">
        <v>2307</v>
      </c>
      <c r="AH4603">
        <v>250</v>
      </c>
      <c r="AI4603">
        <v>4300570</v>
      </c>
      <c r="AJ4603" t="s">
        <v>2307</v>
      </c>
      <c r="AK4603">
        <v>65</v>
      </c>
      <c r="AL4603">
        <v>4300570</v>
      </c>
      <c r="AM4603" t="s">
        <v>2307</v>
      </c>
      <c r="AN4603" t="s">
        <v>5940</v>
      </c>
      <c r="AO4603">
        <v>0</v>
      </c>
      <c r="AP4603">
        <v>4308706</v>
      </c>
      <c r="AQ4603" t="s">
        <v>2473</v>
      </c>
      <c r="AR4603">
        <v>8100</v>
      </c>
    </row>
    <row r="4604" spans="1:44" x14ac:dyDescent="0.25">
      <c r="A4604">
        <v>1712504</v>
      </c>
      <c r="B4604">
        <v>6</v>
      </c>
      <c r="C4604" t="s">
        <v>878</v>
      </c>
      <c r="D4604" t="s">
        <v>6325</v>
      </c>
      <c r="E4604" t="s">
        <v>5940</v>
      </c>
      <c r="F4604">
        <v>648</v>
      </c>
      <c r="G4604">
        <v>212</v>
      </c>
      <c r="H4604" t="s">
        <v>5940</v>
      </c>
      <c r="I4604">
        <v>5250</v>
      </c>
      <c r="J4604" t="s">
        <v>5940</v>
      </c>
      <c r="K4604">
        <v>0</v>
      </c>
      <c r="L4604">
        <v>0</v>
      </c>
      <c r="M4604">
        <v>70</v>
      </c>
      <c r="N4604">
        <v>0</v>
      </c>
      <c r="O4604">
        <v>1200</v>
      </c>
      <c r="P4604">
        <v>0</v>
      </c>
      <c r="R4604">
        <v>1712504</v>
      </c>
      <c r="S4604" t="s">
        <v>5940</v>
      </c>
      <c r="T4604">
        <v>648</v>
      </c>
      <c r="U4604">
        <v>212</v>
      </c>
      <c r="V4604" t="s">
        <v>5940</v>
      </c>
      <c r="W4604">
        <v>5250</v>
      </c>
      <c r="X4604" t="s">
        <v>5940</v>
      </c>
      <c r="Z4604">
        <v>4300604</v>
      </c>
      <c r="AB4604" t="s">
        <v>5940</v>
      </c>
      <c r="AC4604">
        <v>4300604</v>
      </c>
      <c r="AD4604" t="s">
        <v>2308</v>
      </c>
      <c r="AE4604" t="s">
        <v>5940</v>
      </c>
      <c r="AF4604">
        <v>4300604</v>
      </c>
      <c r="AG4604" t="s">
        <v>2308</v>
      </c>
      <c r="AH4604" t="s">
        <v>5940</v>
      </c>
      <c r="AI4604">
        <v>4300604</v>
      </c>
      <c r="AJ4604" t="s">
        <v>2308</v>
      </c>
      <c r="AK4604">
        <v>1</v>
      </c>
      <c r="AL4604">
        <v>4300604</v>
      </c>
      <c r="AM4604" t="s">
        <v>2308</v>
      </c>
      <c r="AN4604" t="s">
        <v>5940</v>
      </c>
      <c r="AO4604">
        <v>0</v>
      </c>
      <c r="AP4604">
        <v>4308805</v>
      </c>
      <c r="AQ4604" t="s">
        <v>2474</v>
      </c>
      <c r="AR4604">
        <v>1080</v>
      </c>
    </row>
    <row r="4605" spans="1:44" x14ac:dyDescent="0.25">
      <c r="A4605">
        <v>1712702</v>
      </c>
      <c r="B4605">
        <v>6</v>
      </c>
      <c r="C4605" t="s">
        <v>878</v>
      </c>
      <c r="D4605" t="s">
        <v>6326</v>
      </c>
      <c r="E4605" t="s">
        <v>5940</v>
      </c>
      <c r="F4605">
        <v>72240</v>
      </c>
      <c r="G4605">
        <v>3870</v>
      </c>
      <c r="H4605" t="s">
        <v>5940</v>
      </c>
      <c r="I4605">
        <v>10978</v>
      </c>
      <c r="J4605" t="s">
        <v>5940</v>
      </c>
      <c r="K4605">
        <v>0</v>
      </c>
      <c r="L4605">
        <v>72900</v>
      </c>
      <c r="M4605">
        <v>31200</v>
      </c>
      <c r="N4605">
        <v>0</v>
      </c>
      <c r="O4605">
        <v>10978</v>
      </c>
      <c r="P4605">
        <v>0</v>
      </c>
      <c r="R4605">
        <v>1712702</v>
      </c>
      <c r="S4605" t="s">
        <v>5940</v>
      </c>
      <c r="T4605">
        <v>72240</v>
      </c>
      <c r="U4605">
        <v>3870</v>
      </c>
      <c r="V4605" t="s">
        <v>5940</v>
      </c>
      <c r="W4605">
        <v>10978</v>
      </c>
      <c r="X4605" t="s">
        <v>5940</v>
      </c>
      <c r="Z4605">
        <v>4300638</v>
      </c>
      <c r="AB4605" t="s">
        <v>5940</v>
      </c>
      <c r="AC4605">
        <v>4300638</v>
      </c>
      <c r="AD4605" t="s">
        <v>2309</v>
      </c>
      <c r="AE4605">
        <v>2650</v>
      </c>
      <c r="AF4605">
        <v>4300638</v>
      </c>
      <c r="AG4605" t="s">
        <v>2309</v>
      </c>
      <c r="AH4605" t="s">
        <v>5940</v>
      </c>
      <c r="AI4605">
        <v>4300638</v>
      </c>
      <c r="AJ4605" t="s">
        <v>2309</v>
      </c>
      <c r="AK4605">
        <v>91</v>
      </c>
      <c r="AL4605">
        <v>4300638</v>
      </c>
      <c r="AM4605" t="s">
        <v>2309</v>
      </c>
      <c r="AN4605">
        <v>240</v>
      </c>
      <c r="AO4605">
        <v>0</v>
      </c>
      <c r="AP4605">
        <v>4308854</v>
      </c>
      <c r="AQ4605" t="s">
        <v>2475</v>
      </c>
      <c r="AR4605">
        <v>1080</v>
      </c>
    </row>
    <row r="4606" spans="1:44" x14ac:dyDescent="0.25">
      <c r="A4606">
        <v>1712801</v>
      </c>
      <c r="B4606">
        <v>6</v>
      </c>
      <c r="C4606" t="s">
        <v>878</v>
      </c>
      <c r="D4606" t="s">
        <v>6327</v>
      </c>
      <c r="E4606" t="s">
        <v>5940</v>
      </c>
      <c r="F4606" t="s">
        <v>5940</v>
      </c>
      <c r="G4606">
        <v>14</v>
      </c>
      <c r="H4606" t="s">
        <v>5940</v>
      </c>
      <c r="I4606">
        <v>77</v>
      </c>
      <c r="J4606">
        <v>45</v>
      </c>
      <c r="K4606">
        <v>0</v>
      </c>
      <c r="L4606">
        <v>0</v>
      </c>
      <c r="M4606">
        <v>420</v>
      </c>
      <c r="N4606">
        <v>0</v>
      </c>
      <c r="O4606">
        <v>300</v>
      </c>
      <c r="P4606">
        <v>184</v>
      </c>
      <c r="R4606">
        <v>1712801</v>
      </c>
      <c r="S4606" t="s">
        <v>5940</v>
      </c>
      <c r="T4606" t="s">
        <v>5940</v>
      </c>
      <c r="U4606">
        <v>14</v>
      </c>
      <c r="V4606" t="s">
        <v>5940</v>
      </c>
      <c r="W4606">
        <v>77</v>
      </c>
      <c r="X4606">
        <v>45</v>
      </c>
      <c r="Z4606">
        <v>4300646</v>
      </c>
      <c r="AB4606" t="s">
        <v>5940</v>
      </c>
      <c r="AC4606">
        <v>4300646</v>
      </c>
      <c r="AD4606" t="s">
        <v>2310</v>
      </c>
      <c r="AE4606">
        <v>67</v>
      </c>
      <c r="AF4606">
        <v>4300646</v>
      </c>
      <c r="AG4606" t="s">
        <v>2310</v>
      </c>
      <c r="AH4606">
        <v>3380</v>
      </c>
      <c r="AI4606">
        <v>4300646</v>
      </c>
      <c r="AJ4606" t="s">
        <v>2310</v>
      </c>
      <c r="AK4606">
        <v>1013</v>
      </c>
      <c r="AL4606">
        <v>4300646</v>
      </c>
      <c r="AM4606" t="s">
        <v>2310</v>
      </c>
      <c r="AN4606">
        <v>315</v>
      </c>
      <c r="AO4606">
        <v>0</v>
      </c>
      <c r="AP4606">
        <v>4308904</v>
      </c>
      <c r="AQ4606" t="s">
        <v>2476</v>
      </c>
      <c r="AR4606">
        <v>5913</v>
      </c>
    </row>
    <row r="4607" spans="1:44" x14ac:dyDescent="0.25">
      <c r="A4607">
        <v>1713205</v>
      </c>
      <c r="B4607">
        <v>6</v>
      </c>
      <c r="C4607" t="s">
        <v>878</v>
      </c>
      <c r="D4607" t="s">
        <v>6328</v>
      </c>
      <c r="E4607" t="s">
        <v>5940</v>
      </c>
      <c r="F4607">
        <v>2304</v>
      </c>
      <c r="G4607">
        <v>270</v>
      </c>
      <c r="H4607" t="s">
        <v>5940</v>
      </c>
      <c r="I4607">
        <v>525</v>
      </c>
      <c r="J4607">
        <v>8</v>
      </c>
      <c r="K4607">
        <v>240</v>
      </c>
      <c r="L4607">
        <v>5798</v>
      </c>
      <c r="M4607">
        <v>225</v>
      </c>
      <c r="N4607">
        <v>0</v>
      </c>
      <c r="O4607">
        <v>375</v>
      </c>
      <c r="P4607">
        <v>24</v>
      </c>
      <c r="R4607">
        <v>1713205</v>
      </c>
      <c r="S4607" t="s">
        <v>5940</v>
      </c>
      <c r="T4607">
        <v>2304</v>
      </c>
      <c r="U4607">
        <v>270</v>
      </c>
      <c r="V4607" t="s">
        <v>5940</v>
      </c>
      <c r="W4607">
        <v>525</v>
      </c>
      <c r="X4607">
        <v>8</v>
      </c>
      <c r="Z4607">
        <v>4300661</v>
      </c>
      <c r="AB4607" t="s">
        <v>5940</v>
      </c>
      <c r="AC4607">
        <v>4300661</v>
      </c>
      <c r="AD4607" t="s">
        <v>2311</v>
      </c>
      <c r="AE4607" t="s">
        <v>5940</v>
      </c>
      <c r="AF4607">
        <v>4300661</v>
      </c>
      <c r="AG4607" t="s">
        <v>2311</v>
      </c>
      <c r="AH4607">
        <v>40</v>
      </c>
      <c r="AI4607">
        <v>4300661</v>
      </c>
      <c r="AJ4607" t="s">
        <v>2311</v>
      </c>
      <c r="AK4607">
        <v>12</v>
      </c>
      <c r="AL4607">
        <v>4300661</v>
      </c>
      <c r="AM4607" t="s">
        <v>2311</v>
      </c>
      <c r="AN4607">
        <v>4620</v>
      </c>
      <c r="AO4607">
        <v>0</v>
      </c>
      <c r="AP4607">
        <v>4309001</v>
      </c>
      <c r="AQ4607" t="s">
        <v>2477</v>
      </c>
      <c r="AR4607">
        <v>3200</v>
      </c>
    </row>
    <row r="4608" spans="1:44" x14ac:dyDescent="0.25">
      <c r="A4608">
        <v>1713304</v>
      </c>
      <c r="B4608">
        <v>6</v>
      </c>
      <c r="C4608" t="s">
        <v>878</v>
      </c>
      <c r="D4608" t="s">
        <v>6329</v>
      </c>
      <c r="E4608" t="s">
        <v>5940</v>
      </c>
      <c r="F4608">
        <v>1296</v>
      </c>
      <c r="G4608">
        <v>180</v>
      </c>
      <c r="H4608" t="s">
        <v>5940</v>
      </c>
      <c r="I4608">
        <v>900</v>
      </c>
      <c r="J4608" t="s">
        <v>5940</v>
      </c>
      <c r="K4608">
        <v>1000</v>
      </c>
      <c r="L4608">
        <v>2288</v>
      </c>
      <c r="M4608">
        <v>270</v>
      </c>
      <c r="N4608">
        <v>0</v>
      </c>
      <c r="O4608">
        <v>180</v>
      </c>
      <c r="P4608">
        <v>5</v>
      </c>
      <c r="R4608">
        <v>1713304</v>
      </c>
      <c r="S4608" t="s">
        <v>5940</v>
      </c>
      <c r="T4608">
        <v>1296</v>
      </c>
      <c r="U4608">
        <v>180</v>
      </c>
      <c r="V4608" t="s">
        <v>5940</v>
      </c>
      <c r="W4608">
        <v>900</v>
      </c>
      <c r="X4608" t="s">
        <v>5940</v>
      </c>
      <c r="Z4608">
        <v>4300703</v>
      </c>
      <c r="AB4608" t="s">
        <v>5940</v>
      </c>
      <c r="AC4608">
        <v>4300703</v>
      </c>
      <c r="AD4608" t="s">
        <v>2312</v>
      </c>
      <c r="AE4608" t="s">
        <v>5940</v>
      </c>
      <c r="AF4608">
        <v>4300703</v>
      </c>
      <c r="AG4608" t="s">
        <v>2312</v>
      </c>
      <c r="AH4608">
        <v>281</v>
      </c>
      <c r="AI4608">
        <v>4300703</v>
      </c>
      <c r="AJ4608" t="s">
        <v>2312</v>
      </c>
      <c r="AK4608">
        <v>81</v>
      </c>
      <c r="AL4608">
        <v>4300703</v>
      </c>
      <c r="AM4608" t="s">
        <v>2312</v>
      </c>
      <c r="AN4608">
        <v>50</v>
      </c>
      <c r="AO4608">
        <v>0</v>
      </c>
      <c r="AP4608">
        <v>4309050</v>
      </c>
      <c r="AQ4608" t="s">
        <v>2478</v>
      </c>
      <c r="AR4608">
        <v>46</v>
      </c>
    </row>
    <row r="4609" spans="1:44" x14ac:dyDescent="0.25">
      <c r="A4609">
        <v>1713601</v>
      </c>
      <c r="B4609">
        <v>6</v>
      </c>
      <c r="C4609" t="s">
        <v>878</v>
      </c>
      <c r="D4609" t="s">
        <v>6330</v>
      </c>
      <c r="E4609">
        <v>660</v>
      </c>
      <c r="F4609">
        <v>12480</v>
      </c>
      <c r="G4609">
        <v>3600</v>
      </c>
      <c r="H4609" t="s">
        <v>5940</v>
      </c>
      <c r="I4609">
        <v>5760</v>
      </c>
      <c r="J4609" t="s">
        <v>5940</v>
      </c>
      <c r="K4609">
        <v>660</v>
      </c>
      <c r="L4609">
        <v>32130</v>
      </c>
      <c r="M4609">
        <v>3080</v>
      </c>
      <c r="N4609">
        <v>0</v>
      </c>
      <c r="O4609">
        <v>3924</v>
      </c>
      <c r="P4609">
        <v>0</v>
      </c>
      <c r="R4609">
        <v>1713601</v>
      </c>
      <c r="S4609">
        <v>660</v>
      </c>
      <c r="T4609">
        <v>12480</v>
      </c>
      <c r="U4609">
        <v>3600</v>
      </c>
      <c r="V4609" t="s">
        <v>5940</v>
      </c>
      <c r="W4609">
        <v>5760</v>
      </c>
      <c r="X4609" t="s">
        <v>5940</v>
      </c>
      <c r="Z4609">
        <v>4300802</v>
      </c>
      <c r="AB4609" t="s">
        <v>5940</v>
      </c>
      <c r="AC4609">
        <v>4300802</v>
      </c>
      <c r="AD4609" t="s">
        <v>2313</v>
      </c>
      <c r="AE4609" t="s">
        <v>5940</v>
      </c>
      <c r="AF4609">
        <v>4300802</v>
      </c>
      <c r="AG4609" t="s">
        <v>2313</v>
      </c>
      <c r="AH4609">
        <v>210</v>
      </c>
      <c r="AI4609">
        <v>4300802</v>
      </c>
      <c r="AJ4609" t="s">
        <v>2313</v>
      </c>
      <c r="AK4609">
        <v>3</v>
      </c>
      <c r="AL4609">
        <v>4300802</v>
      </c>
      <c r="AM4609" t="s">
        <v>2313</v>
      </c>
      <c r="AN4609" t="s">
        <v>5940</v>
      </c>
      <c r="AO4609">
        <v>0</v>
      </c>
      <c r="AP4609">
        <v>4309100</v>
      </c>
      <c r="AQ4609" t="s">
        <v>2479</v>
      </c>
      <c r="AR4609">
        <v>624</v>
      </c>
    </row>
    <row r="4610" spans="1:44" x14ac:dyDescent="0.25">
      <c r="A4610">
        <v>1713700</v>
      </c>
      <c r="B4610">
        <v>6</v>
      </c>
      <c r="C4610" t="s">
        <v>878</v>
      </c>
      <c r="D4610" t="s">
        <v>6331</v>
      </c>
      <c r="E4610" t="s">
        <v>5940</v>
      </c>
      <c r="F4610" t="s">
        <v>5940</v>
      </c>
      <c r="G4610">
        <v>120</v>
      </c>
      <c r="H4610" t="s">
        <v>5940</v>
      </c>
      <c r="I4610">
        <v>420</v>
      </c>
      <c r="J4610" t="s">
        <v>5940</v>
      </c>
      <c r="K4610">
        <v>0</v>
      </c>
      <c r="L4610">
        <v>0</v>
      </c>
      <c r="M4610">
        <v>81</v>
      </c>
      <c r="N4610">
        <v>0</v>
      </c>
      <c r="O4610">
        <v>240</v>
      </c>
      <c r="P4610">
        <v>0</v>
      </c>
      <c r="R4610">
        <v>1713700</v>
      </c>
      <c r="S4610" t="s">
        <v>5940</v>
      </c>
      <c r="T4610" t="s">
        <v>5940</v>
      </c>
      <c r="U4610">
        <v>120</v>
      </c>
      <c r="V4610" t="s">
        <v>5940</v>
      </c>
      <c r="W4610">
        <v>420</v>
      </c>
      <c r="X4610" t="s">
        <v>5940</v>
      </c>
      <c r="Z4610">
        <v>4300851</v>
      </c>
      <c r="AB4610" t="s">
        <v>5940</v>
      </c>
      <c r="AC4610">
        <v>4300851</v>
      </c>
      <c r="AD4610" t="s">
        <v>2314</v>
      </c>
      <c r="AE4610">
        <v>71039</v>
      </c>
      <c r="AF4610">
        <v>4300851</v>
      </c>
      <c r="AG4610" t="s">
        <v>2314</v>
      </c>
      <c r="AH4610" t="s">
        <v>5940</v>
      </c>
      <c r="AI4610">
        <v>4300851</v>
      </c>
      <c r="AJ4610" t="s">
        <v>2314</v>
      </c>
      <c r="AK4610">
        <v>6</v>
      </c>
      <c r="AL4610">
        <v>4300851</v>
      </c>
      <c r="AM4610" t="s">
        <v>2314</v>
      </c>
      <c r="AN4610">
        <v>1072</v>
      </c>
      <c r="AO4610">
        <v>0</v>
      </c>
      <c r="AP4610">
        <v>4309126</v>
      </c>
      <c r="AQ4610" t="s">
        <v>2480</v>
      </c>
      <c r="AR4610">
        <v>1920</v>
      </c>
    </row>
    <row r="4611" spans="1:44" x14ac:dyDescent="0.25">
      <c r="A4611">
        <v>1713957</v>
      </c>
      <c r="B4611">
        <v>6</v>
      </c>
      <c r="C4611" t="s">
        <v>878</v>
      </c>
      <c r="D4611" t="s">
        <v>6333</v>
      </c>
      <c r="E4611" t="s">
        <v>5940</v>
      </c>
      <c r="F4611" t="s">
        <v>5940</v>
      </c>
      <c r="G4611">
        <v>480</v>
      </c>
      <c r="H4611" t="s">
        <v>5940</v>
      </c>
      <c r="I4611">
        <v>585</v>
      </c>
      <c r="J4611">
        <v>63</v>
      </c>
      <c r="K4611">
        <v>0</v>
      </c>
      <c r="L4611">
        <v>0</v>
      </c>
      <c r="M4611">
        <v>810</v>
      </c>
      <c r="N4611">
        <v>0</v>
      </c>
      <c r="O4611">
        <v>700</v>
      </c>
      <c r="P4611">
        <v>54</v>
      </c>
      <c r="R4611">
        <v>1713957</v>
      </c>
      <c r="S4611" t="s">
        <v>5940</v>
      </c>
      <c r="T4611" t="s">
        <v>5940</v>
      </c>
      <c r="U4611">
        <v>480</v>
      </c>
      <c r="V4611" t="s">
        <v>5940</v>
      </c>
      <c r="W4611">
        <v>585</v>
      </c>
      <c r="X4611">
        <v>63</v>
      </c>
      <c r="Z4611">
        <v>4300877</v>
      </c>
      <c r="AB4611" t="s">
        <v>5940</v>
      </c>
      <c r="AC4611">
        <v>4300877</v>
      </c>
      <c r="AD4611" t="s">
        <v>2315</v>
      </c>
      <c r="AE4611">
        <v>3</v>
      </c>
      <c r="AF4611">
        <v>4300877</v>
      </c>
      <c r="AG4611" t="s">
        <v>2315</v>
      </c>
      <c r="AH4611" t="s">
        <v>5940</v>
      </c>
      <c r="AI4611">
        <v>4300877</v>
      </c>
      <c r="AJ4611" t="s">
        <v>2315</v>
      </c>
      <c r="AK4611">
        <v>13</v>
      </c>
      <c r="AL4611">
        <v>4300877</v>
      </c>
      <c r="AM4611" t="s">
        <v>2315</v>
      </c>
      <c r="AN4611" t="s">
        <v>5940</v>
      </c>
      <c r="AO4611">
        <v>0</v>
      </c>
      <c r="AP4611">
        <v>4309159</v>
      </c>
      <c r="AQ4611" t="s">
        <v>2481</v>
      </c>
      <c r="AR4611">
        <v>324</v>
      </c>
    </row>
    <row r="4612" spans="1:44" x14ac:dyDescent="0.25">
      <c r="A4612">
        <v>1714203</v>
      </c>
      <c r="B4612">
        <v>6</v>
      </c>
      <c r="C4612" t="s">
        <v>878</v>
      </c>
      <c r="D4612" t="s">
        <v>6334</v>
      </c>
      <c r="E4612">
        <v>450</v>
      </c>
      <c r="F4612">
        <v>1900</v>
      </c>
      <c r="G4612">
        <v>960</v>
      </c>
      <c r="H4612" t="s">
        <v>5940</v>
      </c>
      <c r="I4612">
        <v>1690</v>
      </c>
      <c r="J4612" t="s">
        <v>5940</v>
      </c>
      <c r="K4612">
        <v>540</v>
      </c>
      <c r="L4612">
        <v>1620</v>
      </c>
      <c r="M4612">
        <v>600</v>
      </c>
      <c r="N4612">
        <v>0</v>
      </c>
      <c r="O4612">
        <v>1680</v>
      </c>
      <c r="P4612">
        <v>0</v>
      </c>
      <c r="R4612">
        <v>1714203</v>
      </c>
      <c r="S4612">
        <v>450</v>
      </c>
      <c r="T4612">
        <v>1900</v>
      </c>
      <c r="U4612">
        <v>960</v>
      </c>
      <c r="V4612" t="s">
        <v>5940</v>
      </c>
      <c r="W4612">
        <v>1690</v>
      </c>
      <c r="X4612" t="s">
        <v>5940</v>
      </c>
      <c r="Z4612">
        <v>4300901</v>
      </c>
      <c r="AB4612" t="s">
        <v>5940</v>
      </c>
      <c r="AC4612">
        <v>4300901</v>
      </c>
      <c r="AD4612" t="s">
        <v>2316</v>
      </c>
      <c r="AE4612" t="s">
        <v>5940</v>
      </c>
      <c r="AF4612">
        <v>4300901</v>
      </c>
      <c r="AG4612" t="s">
        <v>2316</v>
      </c>
      <c r="AH4612">
        <v>4500</v>
      </c>
      <c r="AI4612">
        <v>4300901</v>
      </c>
      <c r="AJ4612" t="s">
        <v>2316</v>
      </c>
      <c r="AK4612">
        <v>63</v>
      </c>
      <c r="AL4612">
        <v>4300901</v>
      </c>
      <c r="AM4612" t="s">
        <v>2316</v>
      </c>
      <c r="AN4612">
        <v>192</v>
      </c>
      <c r="AO4612">
        <v>0</v>
      </c>
      <c r="AP4612">
        <v>4309209</v>
      </c>
      <c r="AQ4612" t="s">
        <v>2482</v>
      </c>
      <c r="AR4612">
        <v>149</v>
      </c>
    </row>
    <row r="4613" spans="1:44" x14ac:dyDescent="0.25">
      <c r="A4613">
        <v>1714302</v>
      </c>
      <c r="B4613">
        <v>6</v>
      </c>
      <c r="C4613" t="s">
        <v>878</v>
      </c>
      <c r="D4613" t="s">
        <v>6335</v>
      </c>
      <c r="E4613">
        <v>150</v>
      </c>
      <c r="F4613" t="s">
        <v>5940</v>
      </c>
      <c r="G4613">
        <v>80</v>
      </c>
      <c r="H4613" t="s">
        <v>5940</v>
      </c>
      <c r="I4613">
        <v>50</v>
      </c>
      <c r="J4613">
        <v>27</v>
      </c>
      <c r="K4613">
        <v>0</v>
      </c>
      <c r="L4613">
        <v>0</v>
      </c>
      <c r="M4613">
        <v>240</v>
      </c>
      <c r="N4613">
        <v>0</v>
      </c>
      <c r="O4613">
        <v>228</v>
      </c>
      <c r="P4613">
        <v>66</v>
      </c>
      <c r="R4613">
        <v>1714302</v>
      </c>
      <c r="S4613">
        <v>150</v>
      </c>
      <c r="T4613" t="s">
        <v>5940</v>
      </c>
      <c r="U4613">
        <v>80</v>
      </c>
      <c r="V4613" t="s">
        <v>5940</v>
      </c>
      <c r="W4613">
        <v>50</v>
      </c>
      <c r="X4613">
        <v>27</v>
      </c>
      <c r="Z4613">
        <v>4301008</v>
      </c>
      <c r="AB4613" t="s">
        <v>5940</v>
      </c>
      <c r="AC4613">
        <v>4301008</v>
      </c>
      <c r="AD4613" t="s">
        <v>2317</v>
      </c>
      <c r="AE4613" t="s">
        <v>5940</v>
      </c>
      <c r="AF4613">
        <v>4301008</v>
      </c>
      <c r="AG4613" t="s">
        <v>2317</v>
      </c>
      <c r="AH4613">
        <v>2400</v>
      </c>
      <c r="AI4613">
        <v>4301008</v>
      </c>
      <c r="AJ4613" t="s">
        <v>2317</v>
      </c>
      <c r="AK4613">
        <v>58</v>
      </c>
      <c r="AL4613">
        <v>4301008</v>
      </c>
      <c r="AM4613" t="s">
        <v>2317</v>
      </c>
      <c r="AN4613">
        <v>974</v>
      </c>
      <c r="AO4613">
        <v>0</v>
      </c>
      <c r="AP4613">
        <v>4309258</v>
      </c>
      <c r="AQ4613" t="s">
        <v>2483</v>
      </c>
      <c r="AR4613">
        <v>252</v>
      </c>
    </row>
    <row r="4614" spans="1:44" x14ac:dyDescent="0.25">
      <c r="A4614">
        <v>1714880</v>
      </c>
      <c r="B4614">
        <v>6</v>
      </c>
      <c r="C4614" t="s">
        <v>878</v>
      </c>
      <c r="D4614" t="s">
        <v>6336</v>
      </c>
      <c r="E4614" t="s">
        <v>5940</v>
      </c>
      <c r="F4614">
        <v>12500</v>
      </c>
      <c r="G4614">
        <v>1156</v>
      </c>
      <c r="H4614" t="s">
        <v>5940</v>
      </c>
      <c r="I4614">
        <v>1040</v>
      </c>
      <c r="J4614">
        <v>88</v>
      </c>
      <c r="K4614">
        <v>0</v>
      </c>
      <c r="L4614">
        <v>15660</v>
      </c>
      <c r="M4614">
        <v>1350</v>
      </c>
      <c r="N4614">
        <v>0</v>
      </c>
      <c r="O4614">
        <v>1183</v>
      </c>
      <c r="P4614">
        <v>78</v>
      </c>
      <c r="R4614">
        <v>1714880</v>
      </c>
      <c r="S4614" t="s">
        <v>5940</v>
      </c>
      <c r="T4614">
        <v>12500</v>
      </c>
      <c r="U4614">
        <v>1156</v>
      </c>
      <c r="V4614" t="s">
        <v>5940</v>
      </c>
      <c r="W4614">
        <v>1040</v>
      </c>
      <c r="X4614">
        <v>88</v>
      </c>
      <c r="Z4614">
        <v>4301057</v>
      </c>
      <c r="AB4614" t="s">
        <v>5940</v>
      </c>
      <c r="AC4614">
        <v>4301057</v>
      </c>
      <c r="AD4614" t="s">
        <v>2318</v>
      </c>
      <c r="AE4614" t="s">
        <v>5940</v>
      </c>
      <c r="AF4614">
        <v>4301057</v>
      </c>
      <c r="AG4614" t="s">
        <v>2318</v>
      </c>
      <c r="AH4614" t="s">
        <v>5940</v>
      </c>
      <c r="AI4614">
        <v>4301057</v>
      </c>
      <c r="AJ4614" t="s">
        <v>2318</v>
      </c>
      <c r="AK4614" t="s">
        <v>5940</v>
      </c>
      <c r="AL4614">
        <v>4301057</v>
      </c>
      <c r="AM4614" t="s">
        <v>2318</v>
      </c>
      <c r="AN4614" t="s">
        <v>5940</v>
      </c>
      <c r="AO4614">
        <v>0</v>
      </c>
      <c r="AP4614">
        <v>4309308</v>
      </c>
      <c r="AQ4614" t="s">
        <v>2484</v>
      </c>
      <c r="AR4614">
        <v>238</v>
      </c>
    </row>
    <row r="4615" spans="1:44" x14ac:dyDescent="0.25">
      <c r="A4615">
        <v>1715002</v>
      </c>
      <c r="B4615">
        <v>6</v>
      </c>
      <c r="C4615" t="s">
        <v>878</v>
      </c>
      <c r="D4615" t="s">
        <v>6337</v>
      </c>
      <c r="E4615">
        <v>760</v>
      </c>
      <c r="F4615" t="s">
        <v>5940</v>
      </c>
      <c r="G4615">
        <v>99</v>
      </c>
      <c r="H4615" t="s">
        <v>5940</v>
      </c>
      <c r="I4615">
        <v>1710</v>
      </c>
      <c r="J4615">
        <v>4</v>
      </c>
      <c r="K4615">
        <v>760</v>
      </c>
      <c r="L4615">
        <v>0</v>
      </c>
      <c r="M4615">
        <v>117</v>
      </c>
      <c r="N4615">
        <v>0</v>
      </c>
      <c r="O4615">
        <v>1638</v>
      </c>
      <c r="P4615">
        <v>0</v>
      </c>
      <c r="R4615">
        <v>1715002</v>
      </c>
      <c r="S4615">
        <v>760</v>
      </c>
      <c r="T4615" t="s">
        <v>5940</v>
      </c>
      <c r="U4615">
        <v>99</v>
      </c>
      <c r="V4615" t="s">
        <v>5940</v>
      </c>
      <c r="W4615">
        <v>1710</v>
      </c>
      <c r="X4615">
        <v>4</v>
      </c>
      <c r="Z4615">
        <v>4301073</v>
      </c>
      <c r="AB4615" t="s">
        <v>5940</v>
      </c>
      <c r="AC4615">
        <v>4301073</v>
      </c>
      <c r="AD4615" t="s">
        <v>2319</v>
      </c>
      <c r="AE4615" t="s">
        <v>5940</v>
      </c>
      <c r="AF4615">
        <v>4301073</v>
      </c>
      <c r="AG4615" t="s">
        <v>2319</v>
      </c>
      <c r="AH4615" t="s">
        <v>5940</v>
      </c>
      <c r="AI4615">
        <v>4301073</v>
      </c>
      <c r="AJ4615" t="s">
        <v>2319</v>
      </c>
      <c r="AK4615">
        <v>15</v>
      </c>
      <c r="AL4615">
        <v>4301073</v>
      </c>
      <c r="AM4615" t="s">
        <v>2319</v>
      </c>
      <c r="AN4615">
        <v>108</v>
      </c>
      <c r="AO4615">
        <v>0</v>
      </c>
      <c r="AP4615">
        <v>4309407</v>
      </c>
      <c r="AQ4615" t="s">
        <v>2485</v>
      </c>
      <c r="AR4615">
        <v>4038</v>
      </c>
    </row>
    <row r="4616" spans="1:44" x14ac:dyDescent="0.25">
      <c r="A4616">
        <v>1715101</v>
      </c>
      <c r="B4616">
        <v>6</v>
      </c>
      <c r="C4616" t="s">
        <v>878</v>
      </c>
      <c r="D4616" t="s">
        <v>6338</v>
      </c>
      <c r="E4616">
        <v>600</v>
      </c>
      <c r="F4616" t="s">
        <v>5940</v>
      </c>
      <c r="G4616">
        <v>1440</v>
      </c>
      <c r="H4616" t="s">
        <v>5940</v>
      </c>
      <c r="I4616">
        <v>450</v>
      </c>
      <c r="J4616">
        <v>9</v>
      </c>
      <c r="K4616">
        <v>600</v>
      </c>
      <c r="L4616">
        <v>0</v>
      </c>
      <c r="M4616">
        <v>1458</v>
      </c>
      <c r="N4616">
        <v>0</v>
      </c>
      <c r="O4616">
        <v>360</v>
      </c>
      <c r="P4616">
        <v>12</v>
      </c>
      <c r="R4616">
        <v>1715101</v>
      </c>
      <c r="S4616">
        <v>600</v>
      </c>
      <c r="T4616" t="s">
        <v>5940</v>
      </c>
      <c r="U4616">
        <v>1440</v>
      </c>
      <c r="V4616" t="s">
        <v>5940</v>
      </c>
      <c r="W4616">
        <v>450</v>
      </c>
      <c r="X4616">
        <v>9</v>
      </c>
      <c r="Z4616">
        <v>4301107</v>
      </c>
      <c r="AB4616" t="s">
        <v>5940</v>
      </c>
      <c r="AC4616">
        <v>4301107</v>
      </c>
      <c r="AD4616" t="s">
        <v>2320</v>
      </c>
      <c r="AE4616">
        <v>8</v>
      </c>
      <c r="AF4616">
        <v>4301107</v>
      </c>
      <c r="AG4616" t="s">
        <v>2320</v>
      </c>
      <c r="AH4616" t="s">
        <v>5940</v>
      </c>
      <c r="AI4616">
        <v>4301107</v>
      </c>
      <c r="AJ4616" t="s">
        <v>2320</v>
      </c>
      <c r="AK4616">
        <v>48</v>
      </c>
      <c r="AL4616">
        <v>4301107</v>
      </c>
      <c r="AM4616" t="s">
        <v>2320</v>
      </c>
      <c r="AN4616">
        <v>180</v>
      </c>
      <c r="AO4616">
        <v>0</v>
      </c>
      <c r="AP4616">
        <v>4309506</v>
      </c>
      <c r="AQ4616" t="s">
        <v>2486</v>
      </c>
      <c r="AR4616">
        <v>6000</v>
      </c>
    </row>
    <row r="4617" spans="1:44" x14ac:dyDescent="0.25">
      <c r="A4617">
        <v>1715150</v>
      </c>
      <c r="B4617">
        <v>6</v>
      </c>
      <c r="C4617" t="s">
        <v>878</v>
      </c>
      <c r="D4617" t="s">
        <v>6339</v>
      </c>
      <c r="E4617">
        <v>900</v>
      </c>
      <c r="F4617" t="s">
        <v>5940</v>
      </c>
      <c r="G4617">
        <v>800</v>
      </c>
      <c r="H4617" t="s">
        <v>5940</v>
      </c>
      <c r="I4617">
        <v>300</v>
      </c>
      <c r="J4617" t="s">
        <v>5940</v>
      </c>
      <c r="K4617">
        <v>900</v>
      </c>
      <c r="L4617">
        <v>0</v>
      </c>
      <c r="M4617">
        <v>1120</v>
      </c>
      <c r="N4617">
        <v>0</v>
      </c>
      <c r="O4617">
        <v>320</v>
      </c>
      <c r="P4617">
        <v>0</v>
      </c>
      <c r="R4617">
        <v>1715150</v>
      </c>
      <c r="S4617">
        <v>900</v>
      </c>
      <c r="T4617" t="s">
        <v>5940</v>
      </c>
      <c r="U4617">
        <v>800</v>
      </c>
      <c r="V4617" t="s">
        <v>5940</v>
      </c>
      <c r="W4617">
        <v>300</v>
      </c>
      <c r="X4617" t="s">
        <v>5940</v>
      </c>
      <c r="Z4617">
        <v>4301206</v>
      </c>
      <c r="AB4617" t="s">
        <v>5940</v>
      </c>
      <c r="AC4617">
        <v>4301206</v>
      </c>
      <c r="AD4617" t="s">
        <v>2321</v>
      </c>
      <c r="AE4617" t="s">
        <v>5940</v>
      </c>
      <c r="AF4617">
        <v>4301206</v>
      </c>
      <c r="AG4617" t="s">
        <v>2321</v>
      </c>
      <c r="AH4617">
        <v>432</v>
      </c>
      <c r="AI4617">
        <v>4301206</v>
      </c>
      <c r="AJ4617" t="s">
        <v>2321</v>
      </c>
      <c r="AK4617">
        <v>2500</v>
      </c>
      <c r="AL4617">
        <v>4301206</v>
      </c>
      <c r="AM4617" t="s">
        <v>2321</v>
      </c>
      <c r="AN4617">
        <v>1848</v>
      </c>
      <c r="AO4617">
        <v>0</v>
      </c>
      <c r="AP4617">
        <v>4309555</v>
      </c>
      <c r="AQ4617" t="s">
        <v>2487</v>
      </c>
      <c r="AR4617">
        <v>336</v>
      </c>
    </row>
    <row r="4618" spans="1:44" x14ac:dyDescent="0.25">
      <c r="A4618">
        <v>1715259</v>
      </c>
      <c r="B4618">
        <v>6</v>
      </c>
      <c r="C4618" t="s">
        <v>878</v>
      </c>
      <c r="D4618" t="s">
        <v>6340</v>
      </c>
      <c r="E4618">
        <v>240</v>
      </c>
      <c r="F4618">
        <v>3240</v>
      </c>
      <c r="G4618">
        <v>600</v>
      </c>
      <c r="H4618" t="s">
        <v>5940</v>
      </c>
      <c r="I4618">
        <v>420</v>
      </c>
      <c r="J4618" t="s">
        <v>5940</v>
      </c>
      <c r="K4618">
        <v>400</v>
      </c>
      <c r="L4618">
        <v>2700</v>
      </c>
      <c r="M4618">
        <v>1000</v>
      </c>
      <c r="N4618">
        <v>0</v>
      </c>
      <c r="O4618">
        <v>525</v>
      </c>
      <c r="P4618">
        <v>0</v>
      </c>
      <c r="R4618">
        <v>1715259</v>
      </c>
      <c r="S4618">
        <v>240</v>
      </c>
      <c r="T4618">
        <v>3240</v>
      </c>
      <c r="U4618">
        <v>600</v>
      </c>
      <c r="V4618" t="s">
        <v>5940</v>
      </c>
      <c r="W4618">
        <v>420</v>
      </c>
      <c r="X4618" t="s">
        <v>5940</v>
      </c>
      <c r="Z4618">
        <v>4301305</v>
      </c>
      <c r="AB4618" t="s">
        <v>5940</v>
      </c>
      <c r="AC4618">
        <v>4301305</v>
      </c>
      <c r="AD4618" t="s">
        <v>2322</v>
      </c>
      <c r="AE4618">
        <v>206086</v>
      </c>
      <c r="AF4618">
        <v>4301305</v>
      </c>
      <c r="AG4618" t="s">
        <v>2322</v>
      </c>
      <c r="AH4618" t="s">
        <v>5940</v>
      </c>
      <c r="AI4618">
        <v>4301305</v>
      </c>
      <c r="AJ4618" t="s">
        <v>2322</v>
      </c>
      <c r="AK4618">
        <v>20</v>
      </c>
      <c r="AL4618">
        <v>4301305</v>
      </c>
      <c r="AM4618" t="s">
        <v>2322</v>
      </c>
      <c r="AN4618">
        <v>15080</v>
      </c>
      <c r="AO4618">
        <v>0</v>
      </c>
      <c r="AP4618">
        <v>4309571</v>
      </c>
      <c r="AQ4618" t="s">
        <v>2488</v>
      </c>
      <c r="AR4618">
        <v>636</v>
      </c>
    </row>
    <row r="4619" spans="1:44" x14ac:dyDescent="0.25">
      <c r="A4619">
        <v>1715507</v>
      </c>
      <c r="B4619">
        <v>6</v>
      </c>
      <c r="C4619" t="s">
        <v>878</v>
      </c>
      <c r="D4619" t="s">
        <v>6341</v>
      </c>
      <c r="E4619">
        <v>1085</v>
      </c>
      <c r="F4619" t="s">
        <v>5940</v>
      </c>
      <c r="G4619">
        <v>360</v>
      </c>
      <c r="H4619" t="s">
        <v>5940</v>
      </c>
      <c r="I4619">
        <v>744</v>
      </c>
      <c r="J4619" t="s">
        <v>5940</v>
      </c>
      <c r="K4619">
        <v>1085</v>
      </c>
      <c r="L4619">
        <v>621</v>
      </c>
      <c r="M4619">
        <v>540</v>
      </c>
      <c r="N4619">
        <v>0</v>
      </c>
      <c r="O4619">
        <v>483</v>
      </c>
      <c r="P4619">
        <v>0</v>
      </c>
      <c r="R4619">
        <v>1715507</v>
      </c>
      <c r="S4619">
        <v>1085</v>
      </c>
      <c r="T4619" t="s">
        <v>5940</v>
      </c>
      <c r="U4619">
        <v>360</v>
      </c>
      <c r="V4619" t="s">
        <v>5940</v>
      </c>
      <c r="W4619">
        <v>744</v>
      </c>
      <c r="X4619" t="s">
        <v>5940</v>
      </c>
      <c r="Z4619">
        <v>4301404</v>
      </c>
      <c r="AB4619" t="s">
        <v>5940</v>
      </c>
      <c r="AC4619">
        <v>4301404</v>
      </c>
      <c r="AD4619" t="s">
        <v>2323</v>
      </c>
      <c r="AE4619" t="s">
        <v>5940</v>
      </c>
      <c r="AF4619">
        <v>4301404</v>
      </c>
      <c r="AG4619" t="s">
        <v>2323</v>
      </c>
      <c r="AH4619">
        <v>126</v>
      </c>
      <c r="AI4619">
        <v>4301404</v>
      </c>
      <c r="AJ4619" t="s">
        <v>2323</v>
      </c>
      <c r="AK4619">
        <v>150</v>
      </c>
      <c r="AL4619">
        <v>4301404</v>
      </c>
      <c r="AM4619" t="s">
        <v>2323</v>
      </c>
      <c r="AN4619">
        <v>367</v>
      </c>
      <c r="AO4619">
        <v>0</v>
      </c>
      <c r="AP4619">
        <v>4309605</v>
      </c>
      <c r="AQ4619" t="s">
        <v>2489</v>
      </c>
      <c r="AR4619">
        <v>7687</v>
      </c>
    </row>
    <row r="4620" spans="1:44" x14ac:dyDescent="0.25">
      <c r="A4620">
        <v>1721000</v>
      </c>
      <c r="B4620">
        <v>6</v>
      </c>
      <c r="C4620" t="s">
        <v>878</v>
      </c>
      <c r="D4620" t="s">
        <v>6386</v>
      </c>
      <c r="E4620">
        <v>1200</v>
      </c>
      <c r="F4620">
        <v>9636</v>
      </c>
      <c r="G4620">
        <v>1224</v>
      </c>
      <c r="H4620" t="s">
        <v>5940</v>
      </c>
      <c r="I4620">
        <v>1080</v>
      </c>
      <c r="J4620">
        <v>450</v>
      </c>
      <c r="K4620">
        <v>1050</v>
      </c>
      <c r="L4620">
        <v>10800</v>
      </c>
      <c r="M4620">
        <v>2580</v>
      </c>
      <c r="N4620">
        <v>0</v>
      </c>
      <c r="O4620">
        <v>900</v>
      </c>
      <c r="P4620">
        <v>810</v>
      </c>
      <c r="R4620">
        <v>1721000</v>
      </c>
      <c r="S4620">
        <v>1200</v>
      </c>
      <c r="T4620">
        <v>9636</v>
      </c>
      <c r="U4620">
        <v>1224</v>
      </c>
      <c r="V4620" t="s">
        <v>5940</v>
      </c>
      <c r="W4620">
        <v>1080</v>
      </c>
      <c r="X4620">
        <v>450</v>
      </c>
      <c r="Z4620">
        <v>4301503</v>
      </c>
      <c r="AB4620" t="s">
        <v>5940</v>
      </c>
      <c r="AC4620">
        <v>4301503</v>
      </c>
      <c r="AD4620" t="s">
        <v>2324</v>
      </c>
      <c r="AE4620">
        <v>6</v>
      </c>
      <c r="AF4620">
        <v>4301503</v>
      </c>
      <c r="AG4620" t="s">
        <v>2324</v>
      </c>
      <c r="AH4620">
        <v>6000</v>
      </c>
      <c r="AI4620">
        <v>4301503</v>
      </c>
      <c r="AJ4620" t="s">
        <v>2324</v>
      </c>
      <c r="AK4620">
        <v>18</v>
      </c>
      <c r="AL4620">
        <v>4301503</v>
      </c>
      <c r="AM4620" t="s">
        <v>2324</v>
      </c>
      <c r="AN4620">
        <v>7770</v>
      </c>
      <c r="AO4620">
        <v>0</v>
      </c>
      <c r="AP4620">
        <v>4309654</v>
      </c>
      <c r="AQ4620" t="s">
        <v>2490</v>
      </c>
      <c r="AR4620">
        <v>1323</v>
      </c>
    </row>
    <row r="4621" spans="1:44" x14ac:dyDescent="0.25">
      <c r="A4621">
        <v>1715705</v>
      </c>
      <c r="B4621">
        <v>6</v>
      </c>
      <c r="C4621" t="s">
        <v>878</v>
      </c>
      <c r="D4621" t="s">
        <v>6342</v>
      </c>
      <c r="E4621" t="s">
        <v>5940</v>
      </c>
      <c r="F4621">
        <v>5100</v>
      </c>
      <c r="G4621">
        <v>845</v>
      </c>
      <c r="H4621" t="s">
        <v>5940</v>
      </c>
      <c r="I4621">
        <v>715</v>
      </c>
      <c r="J4621">
        <v>36</v>
      </c>
      <c r="K4621">
        <v>0</v>
      </c>
      <c r="L4621">
        <v>15390</v>
      </c>
      <c r="M4621">
        <v>990</v>
      </c>
      <c r="N4621">
        <v>0</v>
      </c>
      <c r="O4621">
        <v>810</v>
      </c>
      <c r="P4621">
        <v>42</v>
      </c>
      <c r="R4621">
        <v>1715705</v>
      </c>
      <c r="S4621" t="s">
        <v>5940</v>
      </c>
      <c r="T4621">
        <v>5100</v>
      </c>
      <c r="U4621">
        <v>845</v>
      </c>
      <c r="V4621" t="s">
        <v>5940</v>
      </c>
      <c r="W4621">
        <v>715</v>
      </c>
      <c r="X4621">
        <v>36</v>
      </c>
      <c r="Z4621">
        <v>4301552</v>
      </c>
      <c r="AB4621" t="s">
        <v>5940</v>
      </c>
      <c r="AC4621">
        <v>4301552</v>
      </c>
      <c r="AD4621" t="s">
        <v>2325</v>
      </c>
      <c r="AE4621" t="s">
        <v>5940</v>
      </c>
      <c r="AF4621">
        <v>4301552</v>
      </c>
      <c r="AG4621" t="s">
        <v>2325</v>
      </c>
      <c r="AH4621">
        <v>333</v>
      </c>
      <c r="AI4621">
        <v>4301552</v>
      </c>
      <c r="AJ4621" t="s">
        <v>2325</v>
      </c>
      <c r="AK4621">
        <v>75</v>
      </c>
      <c r="AL4621">
        <v>4301552</v>
      </c>
      <c r="AM4621" t="s">
        <v>2325</v>
      </c>
      <c r="AN4621">
        <v>2384</v>
      </c>
      <c r="AO4621">
        <v>0</v>
      </c>
      <c r="AP4621">
        <v>4309704</v>
      </c>
      <c r="AQ4621" t="s">
        <v>2491</v>
      </c>
      <c r="AR4621">
        <v>3419</v>
      </c>
    </row>
    <row r="4622" spans="1:44" x14ac:dyDescent="0.25">
      <c r="A4622">
        <v>1713809</v>
      </c>
      <c r="B4622">
        <v>6</v>
      </c>
      <c r="C4622" t="s">
        <v>878</v>
      </c>
      <c r="D4622" t="s">
        <v>6332</v>
      </c>
      <c r="E4622" t="s">
        <v>5940</v>
      </c>
      <c r="F4622" t="s">
        <v>5940</v>
      </c>
      <c r="G4622">
        <v>300</v>
      </c>
      <c r="H4622" t="s">
        <v>5940</v>
      </c>
      <c r="I4622">
        <v>65</v>
      </c>
      <c r="J4622">
        <v>36</v>
      </c>
      <c r="K4622">
        <v>0</v>
      </c>
      <c r="L4622">
        <v>0</v>
      </c>
      <c r="M4622">
        <v>500</v>
      </c>
      <c r="N4622">
        <v>240</v>
      </c>
      <c r="O4622">
        <v>0</v>
      </c>
      <c r="P4622">
        <v>63</v>
      </c>
      <c r="R4622">
        <v>1713809</v>
      </c>
      <c r="S4622" t="s">
        <v>5940</v>
      </c>
      <c r="T4622" t="s">
        <v>5940</v>
      </c>
      <c r="U4622">
        <v>300</v>
      </c>
      <c r="V4622" t="s">
        <v>5940</v>
      </c>
      <c r="W4622">
        <v>65</v>
      </c>
      <c r="X4622">
        <v>36</v>
      </c>
      <c r="Z4622">
        <v>4301602</v>
      </c>
      <c r="AB4622" t="s">
        <v>5940</v>
      </c>
      <c r="AC4622">
        <v>4301602</v>
      </c>
      <c r="AD4622" t="s">
        <v>2326</v>
      </c>
      <c r="AE4622">
        <v>82280</v>
      </c>
      <c r="AF4622">
        <v>4301602</v>
      </c>
      <c r="AG4622" t="s">
        <v>2326</v>
      </c>
      <c r="AH4622" t="s">
        <v>5940</v>
      </c>
      <c r="AI4622">
        <v>4301602</v>
      </c>
      <c r="AJ4622" t="s">
        <v>2326</v>
      </c>
      <c r="AK4622">
        <v>11</v>
      </c>
      <c r="AL4622">
        <v>4301602</v>
      </c>
      <c r="AM4622" t="s">
        <v>2326</v>
      </c>
      <c r="AN4622">
        <v>18720</v>
      </c>
      <c r="AO4622">
        <v>0</v>
      </c>
      <c r="AP4622">
        <v>4309753</v>
      </c>
      <c r="AQ4622" t="s">
        <v>2492</v>
      </c>
      <c r="AR4622">
        <v>2940</v>
      </c>
    </row>
    <row r="4623" spans="1:44" x14ac:dyDescent="0.25">
      <c r="A4623">
        <v>1715754</v>
      </c>
      <c r="B4623">
        <v>6</v>
      </c>
      <c r="C4623" t="s">
        <v>878</v>
      </c>
      <c r="D4623" t="s">
        <v>6343</v>
      </c>
      <c r="E4623">
        <v>620</v>
      </c>
      <c r="F4623">
        <v>1050</v>
      </c>
      <c r="G4623">
        <v>1380</v>
      </c>
      <c r="H4623" t="s">
        <v>5940</v>
      </c>
      <c r="I4623">
        <v>1925</v>
      </c>
      <c r="J4623">
        <v>11</v>
      </c>
      <c r="K4623">
        <v>788</v>
      </c>
      <c r="L4623">
        <v>280</v>
      </c>
      <c r="M4623">
        <v>1680</v>
      </c>
      <c r="N4623">
        <v>0</v>
      </c>
      <c r="O4623">
        <v>1890</v>
      </c>
      <c r="P4623">
        <v>19</v>
      </c>
      <c r="R4623">
        <v>1715754</v>
      </c>
      <c r="S4623">
        <v>620</v>
      </c>
      <c r="T4623">
        <v>1050</v>
      </c>
      <c r="U4623">
        <v>1380</v>
      </c>
      <c r="V4623" t="s">
        <v>5940</v>
      </c>
      <c r="W4623">
        <v>1925</v>
      </c>
      <c r="X4623">
        <v>11</v>
      </c>
      <c r="Z4623">
        <v>4301636</v>
      </c>
      <c r="AB4623" t="s">
        <v>5940</v>
      </c>
      <c r="AC4623">
        <v>4301636</v>
      </c>
      <c r="AD4623" t="s">
        <v>2327</v>
      </c>
      <c r="AE4623">
        <v>1761</v>
      </c>
      <c r="AF4623">
        <v>4301636</v>
      </c>
      <c r="AG4623" t="s">
        <v>2327</v>
      </c>
      <c r="AH4623" t="s">
        <v>5940</v>
      </c>
      <c r="AI4623">
        <v>4301636</v>
      </c>
      <c r="AJ4623" t="s">
        <v>2327</v>
      </c>
      <c r="AK4623">
        <v>1</v>
      </c>
      <c r="AL4623">
        <v>4301636</v>
      </c>
      <c r="AM4623" t="s">
        <v>2327</v>
      </c>
      <c r="AN4623" t="s">
        <v>5940</v>
      </c>
      <c r="AO4623">
        <v>0</v>
      </c>
      <c r="AP4623">
        <v>4309803</v>
      </c>
      <c r="AQ4623" t="s">
        <v>2493</v>
      </c>
      <c r="AR4623">
        <v>4725</v>
      </c>
    </row>
    <row r="4624" spans="1:44" x14ac:dyDescent="0.25">
      <c r="A4624">
        <v>1716109</v>
      </c>
      <c r="B4624">
        <v>6</v>
      </c>
      <c r="C4624" t="s">
        <v>878</v>
      </c>
      <c r="D4624" t="s">
        <v>6344</v>
      </c>
      <c r="E4624">
        <v>300</v>
      </c>
      <c r="F4624">
        <v>3600</v>
      </c>
      <c r="G4624">
        <v>420</v>
      </c>
      <c r="H4624" t="s">
        <v>5940</v>
      </c>
      <c r="I4624">
        <v>630</v>
      </c>
      <c r="J4624" t="s">
        <v>5940</v>
      </c>
      <c r="K4624">
        <v>200</v>
      </c>
      <c r="L4624">
        <v>2600</v>
      </c>
      <c r="M4624">
        <v>210</v>
      </c>
      <c r="N4624">
        <v>0</v>
      </c>
      <c r="O4624">
        <v>300</v>
      </c>
      <c r="P4624">
        <v>0</v>
      </c>
      <c r="R4624">
        <v>1716109</v>
      </c>
      <c r="S4624">
        <v>300</v>
      </c>
      <c r="T4624">
        <v>3600</v>
      </c>
      <c r="U4624">
        <v>420</v>
      </c>
      <c r="V4624" t="s">
        <v>5940</v>
      </c>
      <c r="W4624">
        <v>630</v>
      </c>
      <c r="X4624" t="s">
        <v>5940</v>
      </c>
      <c r="Z4624">
        <v>4301651</v>
      </c>
      <c r="AB4624" t="s">
        <v>5940</v>
      </c>
      <c r="AC4624">
        <v>4301651</v>
      </c>
      <c r="AD4624" t="s">
        <v>2328</v>
      </c>
      <c r="AE4624">
        <v>8</v>
      </c>
      <c r="AF4624">
        <v>4301651</v>
      </c>
      <c r="AG4624" t="s">
        <v>2328</v>
      </c>
      <c r="AH4624">
        <v>630</v>
      </c>
      <c r="AI4624">
        <v>4301651</v>
      </c>
      <c r="AJ4624" t="s">
        <v>2328</v>
      </c>
      <c r="AK4624">
        <v>47</v>
      </c>
      <c r="AL4624">
        <v>4301651</v>
      </c>
      <c r="AM4624" t="s">
        <v>2328</v>
      </c>
      <c r="AN4624" t="s">
        <v>5940</v>
      </c>
      <c r="AO4624">
        <v>0</v>
      </c>
      <c r="AP4624">
        <v>4309902</v>
      </c>
      <c r="AQ4624" t="s">
        <v>2494</v>
      </c>
      <c r="AR4624">
        <v>4320</v>
      </c>
    </row>
    <row r="4625" spans="1:44" x14ac:dyDescent="0.25">
      <c r="A4625">
        <v>1716208</v>
      </c>
      <c r="B4625">
        <v>6</v>
      </c>
      <c r="C4625" t="s">
        <v>878</v>
      </c>
      <c r="D4625" t="s">
        <v>6345</v>
      </c>
      <c r="E4625" t="s">
        <v>5940</v>
      </c>
      <c r="F4625" t="s">
        <v>5940</v>
      </c>
      <c r="G4625">
        <v>1092</v>
      </c>
      <c r="H4625" t="s">
        <v>5940</v>
      </c>
      <c r="I4625">
        <v>1086</v>
      </c>
      <c r="J4625" t="s">
        <v>5940</v>
      </c>
      <c r="K4625">
        <v>0</v>
      </c>
      <c r="L4625">
        <v>0</v>
      </c>
      <c r="M4625">
        <v>2145</v>
      </c>
      <c r="N4625">
        <v>0</v>
      </c>
      <c r="O4625">
        <v>1458</v>
      </c>
      <c r="P4625">
        <v>9</v>
      </c>
      <c r="R4625">
        <v>1716208</v>
      </c>
      <c r="S4625" t="s">
        <v>5940</v>
      </c>
      <c r="T4625" t="s">
        <v>5940</v>
      </c>
      <c r="U4625">
        <v>1092</v>
      </c>
      <c r="V4625" t="s">
        <v>5940</v>
      </c>
      <c r="W4625">
        <v>1086</v>
      </c>
      <c r="X4625" t="s">
        <v>5940</v>
      </c>
      <c r="Z4625">
        <v>4301701</v>
      </c>
      <c r="AB4625" t="s">
        <v>5940</v>
      </c>
      <c r="AC4625">
        <v>4301701</v>
      </c>
      <c r="AD4625" t="s">
        <v>2329</v>
      </c>
      <c r="AE4625">
        <v>33</v>
      </c>
      <c r="AF4625">
        <v>4301701</v>
      </c>
      <c r="AG4625" t="s">
        <v>2329</v>
      </c>
      <c r="AH4625">
        <v>1425</v>
      </c>
      <c r="AI4625">
        <v>4301701</v>
      </c>
      <c r="AJ4625" t="s">
        <v>2329</v>
      </c>
      <c r="AK4625">
        <v>167</v>
      </c>
      <c r="AL4625">
        <v>4301701</v>
      </c>
      <c r="AM4625" t="s">
        <v>2329</v>
      </c>
      <c r="AN4625">
        <v>2016</v>
      </c>
      <c r="AO4625">
        <v>0</v>
      </c>
      <c r="AP4625">
        <v>4309951</v>
      </c>
      <c r="AQ4625" t="s">
        <v>2495</v>
      </c>
      <c r="AR4625">
        <v>2016</v>
      </c>
    </row>
    <row r="4626" spans="1:44" x14ac:dyDescent="0.25">
      <c r="A4626">
        <v>1716307</v>
      </c>
      <c r="B4626">
        <v>6</v>
      </c>
      <c r="C4626" t="s">
        <v>878</v>
      </c>
      <c r="D4626" t="s">
        <v>6346</v>
      </c>
      <c r="E4626" t="s">
        <v>5940</v>
      </c>
      <c r="F4626">
        <v>500</v>
      </c>
      <c r="G4626">
        <v>748</v>
      </c>
      <c r="H4626" t="s">
        <v>5940</v>
      </c>
      <c r="I4626">
        <v>675</v>
      </c>
      <c r="J4626">
        <v>28</v>
      </c>
      <c r="K4626">
        <v>0</v>
      </c>
      <c r="L4626">
        <v>0</v>
      </c>
      <c r="M4626">
        <v>1080</v>
      </c>
      <c r="N4626">
        <v>0</v>
      </c>
      <c r="O4626">
        <v>990</v>
      </c>
      <c r="P4626">
        <v>39</v>
      </c>
      <c r="R4626">
        <v>1716307</v>
      </c>
      <c r="S4626" t="s">
        <v>5940</v>
      </c>
      <c r="T4626">
        <v>500</v>
      </c>
      <c r="U4626">
        <v>748</v>
      </c>
      <c r="V4626" t="s">
        <v>5940</v>
      </c>
      <c r="W4626">
        <v>675</v>
      </c>
      <c r="X4626">
        <v>28</v>
      </c>
      <c r="Z4626">
        <v>4301750</v>
      </c>
      <c r="AB4626" t="s">
        <v>5940</v>
      </c>
      <c r="AC4626">
        <v>4301750</v>
      </c>
      <c r="AD4626" t="s">
        <v>2330</v>
      </c>
      <c r="AE4626">
        <v>960</v>
      </c>
      <c r="AF4626">
        <v>4301750</v>
      </c>
      <c r="AG4626" t="s">
        <v>2330</v>
      </c>
      <c r="AH4626">
        <v>750</v>
      </c>
      <c r="AI4626">
        <v>4301750</v>
      </c>
      <c r="AJ4626" t="s">
        <v>2330</v>
      </c>
      <c r="AK4626">
        <v>252</v>
      </c>
      <c r="AL4626">
        <v>4301750</v>
      </c>
      <c r="AM4626" t="s">
        <v>2330</v>
      </c>
      <c r="AN4626">
        <v>4</v>
      </c>
      <c r="AO4626">
        <v>0</v>
      </c>
      <c r="AP4626">
        <v>4310009</v>
      </c>
      <c r="AQ4626" t="s">
        <v>2496</v>
      </c>
      <c r="AR4626">
        <v>14364</v>
      </c>
    </row>
    <row r="4627" spans="1:44" x14ac:dyDescent="0.25">
      <c r="A4627">
        <v>1716505</v>
      </c>
      <c r="B4627">
        <v>6</v>
      </c>
      <c r="C4627" t="s">
        <v>878</v>
      </c>
      <c r="D4627" t="s">
        <v>6347</v>
      </c>
      <c r="E4627">
        <v>350</v>
      </c>
      <c r="F4627">
        <v>118800</v>
      </c>
      <c r="G4627" t="s">
        <v>5940</v>
      </c>
      <c r="H4627" t="s">
        <v>5940</v>
      </c>
      <c r="I4627">
        <v>5280</v>
      </c>
      <c r="J4627" t="s">
        <v>5940</v>
      </c>
      <c r="K4627">
        <v>22500</v>
      </c>
      <c r="L4627">
        <v>85680</v>
      </c>
      <c r="M4627">
        <v>750</v>
      </c>
      <c r="N4627">
        <v>0</v>
      </c>
      <c r="O4627">
        <v>6000</v>
      </c>
      <c r="P4627">
        <v>0</v>
      </c>
      <c r="R4627">
        <v>1716505</v>
      </c>
      <c r="S4627">
        <v>350</v>
      </c>
      <c r="T4627">
        <v>118800</v>
      </c>
      <c r="U4627" t="s">
        <v>5940</v>
      </c>
      <c r="V4627" t="s">
        <v>5940</v>
      </c>
      <c r="W4627">
        <v>5280</v>
      </c>
      <c r="X4627" t="s">
        <v>5940</v>
      </c>
      <c r="Z4627">
        <v>4301800</v>
      </c>
      <c r="AB4627" t="s">
        <v>5940</v>
      </c>
      <c r="AC4627">
        <v>4301800</v>
      </c>
      <c r="AD4627" t="s">
        <v>2331</v>
      </c>
      <c r="AE4627">
        <v>6</v>
      </c>
      <c r="AF4627">
        <v>4301800</v>
      </c>
      <c r="AG4627" t="s">
        <v>2331</v>
      </c>
      <c r="AH4627">
        <v>1250</v>
      </c>
      <c r="AI4627">
        <v>4301800</v>
      </c>
      <c r="AJ4627" t="s">
        <v>2331</v>
      </c>
      <c r="AK4627">
        <v>180</v>
      </c>
      <c r="AL4627">
        <v>4301800</v>
      </c>
      <c r="AM4627" t="s">
        <v>2331</v>
      </c>
      <c r="AN4627">
        <v>20724</v>
      </c>
      <c r="AO4627">
        <v>0</v>
      </c>
      <c r="AP4627">
        <v>4310108</v>
      </c>
      <c r="AQ4627" t="s">
        <v>2497</v>
      </c>
      <c r="AR4627">
        <v>174</v>
      </c>
    </row>
    <row r="4628" spans="1:44" x14ac:dyDescent="0.25">
      <c r="A4628">
        <v>1716604</v>
      </c>
      <c r="B4628">
        <v>6</v>
      </c>
      <c r="C4628" t="s">
        <v>878</v>
      </c>
      <c r="D4628" t="s">
        <v>6348</v>
      </c>
      <c r="E4628">
        <v>960</v>
      </c>
      <c r="F4628">
        <v>6690</v>
      </c>
      <c r="G4628">
        <v>1620</v>
      </c>
      <c r="H4628" t="s">
        <v>5940</v>
      </c>
      <c r="I4628">
        <v>3280</v>
      </c>
      <c r="J4628" t="s">
        <v>5940</v>
      </c>
      <c r="K4628">
        <v>713</v>
      </c>
      <c r="L4628">
        <v>18900</v>
      </c>
      <c r="M4628">
        <v>2136</v>
      </c>
      <c r="N4628">
        <v>0</v>
      </c>
      <c r="O4628">
        <v>3956</v>
      </c>
      <c r="P4628">
        <v>0</v>
      </c>
      <c r="R4628">
        <v>1716604</v>
      </c>
      <c r="S4628">
        <v>960</v>
      </c>
      <c r="T4628">
        <v>6690</v>
      </c>
      <c r="U4628">
        <v>1620</v>
      </c>
      <c r="V4628" t="s">
        <v>5940</v>
      </c>
      <c r="W4628">
        <v>3280</v>
      </c>
      <c r="X4628" t="s">
        <v>5940</v>
      </c>
      <c r="Z4628">
        <v>4301859</v>
      </c>
      <c r="AB4628" t="s">
        <v>5940</v>
      </c>
      <c r="AC4628">
        <v>4301859</v>
      </c>
      <c r="AD4628" t="s">
        <v>2332</v>
      </c>
      <c r="AE4628">
        <v>22</v>
      </c>
      <c r="AF4628">
        <v>4301859</v>
      </c>
      <c r="AG4628" t="s">
        <v>2332</v>
      </c>
      <c r="AH4628">
        <v>840</v>
      </c>
      <c r="AI4628">
        <v>4301859</v>
      </c>
      <c r="AJ4628" t="s">
        <v>2332</v>
      </c>
      <c r="AK4628">
        <v>48</v>
      </c>
      <c r="AL4628">
        <v>4301859</v>
      </c>
      <c r="AM4628" t="s">
        <v>2332</v>
      </c>
      <c r="AN4628">
        <v>1920</v>
      </c>
      <c r="AO4628">
        <v>0</v>
      </c>
      <c r="AP4628">
        <v>4310207</v>
      </c>
      <c r="AQ4628" t="s">
        <v>2498</v>
      </c>
      <c r="AR4628">
        <v>6240</v>
      </c>
    </row>
    <row r="4629" spans="1:44" x14ac:dyDescent="0.25">
      <c r="A4629">
        <v>1716653</v>
      </c>
      <c r="B4629">
        <v>6</v>
      </c>
      <c r="C4629" t="s">
        <v>878</v>
      </c>
      <c r="D4629" t="s">
        <v>6349</v>
      </c>
      <c r="E4629" t="s">
        <v>5940</v>
      </c>
      <c r="F4629">
        <v>1125</v>
      </c>
      <c r="G4629">
        <v>693</v>
      </c>
      <c r="H4629" t="s">
        <v>5940</v>
      </c>
      <c r="I4629">
        <v>650</v>
      </c>
      <c r="J4629">
        <v>38</v>
      </c>
      <c r="K4629">
        <v>0</v>
      </c>
      <c r="L4629">
        <v>0</v>
      </c>
      <c r="M4629">
        <v>1092</v>
      </c>
      <c r="N4629">
        <v>0</v>
      </c>
      <c r="O4629">
        <v>1001</v>
      </c>
      <c r="P4629">
        <v>52</v>
      </c>
      <c r="R4629">
        <v>1716653</v>
      </c>
      <c r="S4629" t="s">
        <v>5940</v>
      </c>
      <c r="T4629">
        <v>1125</v>
      </c>
      <c r="U4629">
        <v>693</v>
      </c>
      <c r="V4629" t="s">
        <v>5940</v>
      </c>
      <c r="W4629">
        <v>650</v>
      </c>
      <c r="X4629">
        <v>38</v>
      </c>
      <c r="Z4629">
        <v>4301875</v>
      </c>
      <c r="AB4629" t="s">
        <v>5940</v>
      </c>
      <c r="AC4629">
        <v>4301875</v>
      </c>
      <c r="AD4629" t="s">
        <v>2333</v>
      </c>
      <c r="AE4629">
        <v>136500</v>
      </c>
      <c r="AF4629">
        <v>4301875</v>
      </c>
      <c r="AG4629" t="s">
        <v>2333</v>
      </c>
      <c r="AH4629" t="s">
        <v>5940</v>
      </c>
      <c r="AI4629">
        <v>4301875</v>
      </c>
      <c r="AJ4629" t="s">
        <v>2333</v>
      </c>
      <c r="AK4629" t="s">
        <v>5940</v>
      </c>
      <c r="AL4629">
        <v>4301875</v>
      </c>
      <c r="AM4629" t="s">
        <v>2333</v>
      </c>
      <c r="AN4629">
        <v>351</v>
      </c>
      <c r="AO4629">
        <v>0</v>
      </c>
      <c r="AP4629">
        <v>4310306</v>
      </c>
      <c r="AQ4629" t="s">
        <v>2499</v>
      </c>
      <c r="AR4629">
        <v>1080</v>
      </c>
    </row>
    <row r="4630" spans="1:44" x14ac:dyDescent="0.25">
      <c r="A4630">
        <v>1717008</v>
      </c>
      <c r="B4630">
        <v>6</v>
      </c>
      <c r="C4630" t="s">
        <v>878</v>
      </c>
      <c r="D4630" t="s">
        <v>6351</v>
      </c>
      <c r="E4630">
        <v>1200</v>
      </c>
      <c r="F4630" t="s">
        <v>5940</v>
      </c>
      <c r="G4630">
        <v>1056</v>
      </c>
      <c r="H4630" t="s">
        <v>5940</v>
      </c>
      <c r="I4630">
        <v>3582</v>
      </c>
      <c r="J4630" t="s">
        <v>5940</v>
      </c>
      <c r="K4630">
        <v>1200</v>
      </c>
      <c r="L4630">
        <v>0</v>
      </c>
      <c r="M4630">
        <v>1050</v>
      </c>
      <c r="N4630">
        <v>0</v>
      </c>
      <c r="O4630">
        <v>3060</v>
      </c>
      <c r="P4630">
        <v>0</v>
      </c>
      <c r="R4630">
        <v>1717008</v>
      </c>
      <c r="S4630">
        <v>1200</v>
      </c>
      <c r="T4630" t="s">
        <v>5940</v>
      </c>
      <c r="U4630">
        <v>1056</v>
      </c>
      <c r="V4630" t="s">
        <v>5940</v>
      </c>
      <c r="W4630">
        <v>3582</v>
      </c>
      <c r="X4630" t="s">
        <v>5940</v>
      </c>
      <c r="Z4630">
        <v>4301909</v>
      </c>
      <c r="AB4630" t="s">
        <v>5940</v>
      </c>
      <c r="AC4630">
        <v>4301909</v>
      </c>
      <c r="AD4630" t="s">
        <v>2334</v>
      </c>
      <c r="AE4630">
        <v>46852</v>
      </c>
      <c r="AF4630">
        <v>4301909</v>
      </c>
      <c r="AG4630" t="s">
        <v>2334</v>
      </c>
      <c r="AH4630">
        <v>72</v>
      </c>
      <c r="AI4630">
        <v>4301909</v>
      </c>
      <c r="AJ4630" t="s">
        <v>2334</v>
      </c>
      <c r="AK4630">
        <v>2</v>
      </c>
      <c r="AL4630">
        <v>4301909</v>
      </c>
      <c r="AM4630" t="s">
        <v>2334</v>
      </c>
      <c r="AN4630">
        <v>635</v>
      </c>
      <c r="AO4630">
        <v>0</v>
      </c>
      <c r="AP4630">
        <v>4310363</v>
      </c>
      <c r="AQ4630" t="s">
        <v>2501</v>
      </c>
      <c r="AR4630">
        <v>1053</v>
      </c>
    </row>
    <row r="4631" spans="1:44" x14ac:dyDescent="0.25">
      <c r="A4631">
        <v>1717206</v>
      </c>
      <c r="B4631">
        <v>6</v>
      </c>
      <c r="C4631" t="s">
        <v>878</v>
      </c>
      <c r="D4631" t="s">
        <v>6352</v>
      </c>
      <c r="E4631" t="s">
        <v>5940</v>
      </c>
      <c r="F4631" t="s">
        <v>5940</v>
      </c>
      <c r="G4631">
        <v>450</v>
      </c>
      <c r="H4631" t="s">
        <v>5940</v>
      </c>
      <c r="I4631">
        <v>546</v>
      </c>
      <c r="J4631">
        <v>109</v>
      </c>
      <c r="K4631">
        <v>0</v>
      </c>
      <c r="L4631">
        <v>0</v>
      </c>
      <c r="M4631">
        <v>1080</v>
      </c>
      <c r="N4631">
        <v>0</v>
      </c>
      <c r="O4631">
        <v>520</v>
      </c>
      <c r="P4631">
        <v>70</v>
      </c>
      <c r="R4631">
        <v>1717206</v>
      </c>
      <c r="S4631" t="s">
        <v>5940</v>
      </c>
      <c r="T4631" t="s">
        <v>5940</v>
      </c>
      <c r="U4631">
        <v>450</v>
      </c>
      <c r="V4631" t="s">
        <v>5940</v>
      </c>
      <c r="W4631">
        <v>546</v>
      </c>
      <c r="X4631">
        <v>109</v>
      </c>
      <c r="Z4631">
        <v>4301925</v>
      </c>
      <c r="AB4631" t="s">
        <v>5940</v>
      </c>
      <c r="AC4631">
        <v>4301925</v>
      </c>
      <c r="AD4631" t="s">
        <v>2335</v>
      </c>
      <c r="AE4631" t="s">
        <v>5940</v>
      </c>
      <c r="AF4631">
        <v>4301925</v>
      </c>
      <c r="AG4631" t="s">
        <v>2335</v>
      </c>
      <c r="AH4631">
        <v>2700</v>
      </c>
      <c r="AI4631">
        <v>4301925</v>
      </c>
      <c r="AJ4631" t="s">
        <v>2335</v>
      </c>
      <c r="AK4631">
        <v>2</v>
      </c>
      <c r="AL4631">
        <v>4301925</v>
      </c>
      <c r="AM4631" t="s">
        <v>2335</v>
      </c>
      <c r="AN4631">
        <v>130</v>
      </c>
      <c r="AO4631">
        <v>0</v>
      </c>
      <c r="AP4631">
        <v>4310405</v>
      </c>
      <c r="AQ4631" t="s">
        <v>2502</v>
      </c>
      <c r="AR4631">
        <v>5928</v>
      </c>
    </row>
    <row r="4632" spans="1:44" x14ac:dyDescent="0.25">
      <c r="A4632">
        <v>1717503</v>
      </c>
      <c r="B4632">
        <v>6</v>
      </c>
      <c r="C4632" t="s">
        <v>878</v>
      </c>
      <c r="D4632" t="s">
        <v>6353</v>
      </c>
      <c r="E4632">
        <v>341</v>
      </c>
      <c r="F4632">
        <v>5280</v>
      </c>
      <c r="G4632">
        <v>2880</v>
      </c>
      <c r="H4632" t="s">
        <v>5940</v>
      </c>
      <c r="I4632">
        <v>12420</v>
      </c>
      <c r="J4632" t="s">
        <v>5940</v>
      </c>
      <c r="K4632">
        <v>341</v>
      </c>
      <c r="L4632">
        <v>1350</v>
      </c>
      <c r="M4632">
        <v>4680</v>
      </c>
      <c r="N4632">
        <v>0</v>
      </c>
      <c r="O4632">
        <v>10680</v>
      </c>
      <c r="P4632">
        <v>0</v>
      </c>
      <c r="R4632">
        <v>1717503</v>
      </c>
      <c r="S4632">
        <v>341</v>
      </c>
      <c r="T4632">
        <v>5280</v>
      </c>
      <c r="U4632">
        <v>2880</v>
      </c>
      <c r="V4632" t="s">
        <v>5940</v>
      </c>
      <c r="W4632">
        <v>12420</v>
      </c>
      <c r="X4632" t="s">
        <v>5940</v>
      </c>
      <c r="Z4632">
        <v>4301958</v>
      </c>
      <c r="AB4632" t="s">
        <v>5940</v>
      </c>
      <c r="AC4632">
        <v>4301958</v>
      </c>
      <c r="AD4632" t="s">
        <v>2336</v>
      </c>
      <c r="AE4632">
        <v>5</v>
      </c>
      <c r="AF4632">
        <v>4301958</v>
      </c>
      <c r="AG4632" t="s">
        <v>2336</v>
      </c>
      <c r="AH4632">
        <v>2400</v>
      </c>
      <c r="AI4632">
        <v>4301958</v>
      </c>
      <c r="AJ4632" t="s">
        <v>2336</v>
      </c>
      <c r="AK4632">
        <v>7</v>
      </c>
      <c r="AL4632">
        <v>4301958</v>
      </c>
      <c r="AM4632" t="s">
        <v>2336</v>
      </c>
      <c r="AN4632">
        <v>1170</v>
      </c>
      <c r="AO4632">
        <v>0</v>
      </c>
      <c r="AP4632">
        <v>4310413</v>
      </c>
      <c r="AQ4632" t="s">
        <v>2503</v>
      </c>
      <c r="AR4632">
        <v>324</v>
      </c>
    </row>
    <row r="4633" spans="1:44" x14ac:dyDescent="0.25">
      <c r="A4633">
        <v>1717800</v>
      </c>
      <c r="B4633">
        <v>6</v>
      </c>
      <c r="C4633" t="s">
        <v>878</v>
      </c>
      <c r="D4633" t="s">
        <v>6354</v>
      </c>
      <c r="E4633">
        <v>1125</v>
      </c>
      <c r="F4633" t="s">
        <v>5940</v>
      </c>
      <c r="G4633">
        <v>1220</v>
      </c>
      <c r="H4633" t="s">
        <v>5940</v>
      </c>
      <c r="I4633">
        <v>935</v>
      </c>
      <c r="J4633" t="s">
        <v>5940</v>
      </c>
      <c r="K4633">
        <v>1125</v>
      </c>
      <c r="L4633">
        <v>540</v>
      </c>
      <c r="M4633">
        <v>1400</v>
      </c>
      <c r="N4633">
        <v>0</v>
      </c>
      <c r="O4633">
        <v>840</v>
      </c>
      <c r="P4633">
        <v>0</v>
      </c>
      <c r="R4633">
        <v>1717800</v>
      </c>
      <c r="S4633">
        <v>1125</v>
      </c>
      <c r="T4633" t="s">
        <v>5940</v>
      </c>
      <c r="U4633">
        <v>1220</v>
      </c>
      <c r="V4633" t="s">
        <v>5940</v>
      </c>
      <c r="W4633">
        <v>935</v>
      </c>
      <c r="X4633" t="s">
        <v>5940</v>
      </c>
      <c r="Z4633">
        <v>4302006</v>
      </c>
      <c r="AB4633" t="s">
        <v>5940</v>
      </c>
      <c r="AC4633">
        <v>4302006</v>
      </c>
      <c r="AD4633" t="s">
        <v>2337</v>
      </c>
      <c r="AE4633">
        <v>8</v>
      </c>
      <c r="AF4633">
        <v>4302006</v>
      </c>
      <c r="AG4633" t="s">
        <v>2337</v>
      </c>
      <c r="AH4633">
        <v>60</v>
      </c>
      <c r="AI4633">
        <v>4302006</v>
      </c>
      <c r="AJ4633" t="s">
        <v>2337</v>
      </c>
      <c r="AK4633">
        <v>270</v>
      </c>
      <c r="AL4633">
        <v>4302006</v>
      </c>
      <c r="AM4633" t="s">
        <v>2337</v>
      </c>
      <c r="AN4633">
        <v>1346</v>
      </c>
      <c r="AO4633">
        <v>0</v>
      </c>
      <c r="AP4633">
        <v>4310439</v>
      </c>
      <c r="AQ4633" t="s">
        <v>2504</v>
      </c>
      <c r="AR4633">
        <v>900</v>
      </c>
    </row>
    <row r="4634" spans="1:44" x14ac:dyDescent="0.25">
      <c r="A4634">
        <v>1717909</v>
      </c>
      <c r="B4634">
        <v>6</v>
      </c>
      <c r="C4634" t="s">
        <v>878</v>
      </c>
      <c r="D4634" t="s">
        <v>6355</v>
      </c>
      <c r="E4634">
        <v>600</v>
      </c>
      <c r="F4634">
        <v>1680</v>
      </c>
      <c r="G4634">
        <v>750</v>
      </c>
      <c r="H4634" t="s">
        <v>5940</v>
      </c>
      <c r="I4634">
        <v>4986</v>
      </c>
      <c r="J4634">
        <v>42</v>
      </c>
      <c r="K4634">
        <v>600</v>
      </c>
      <c r="L4634">
        <v>2160</v>
      </c>
      <c r="M4634">
        <v>1440</v>
      </c>
      <c r="N4634">
        <v>0</v>
      </c>
      <c r="O4634">
        <v>1815</v>
      </c>
      <c r="P4634">
        <v>42</v>
      </c>
      <c r="R4634">
        <v>1717909</v>
      </c>
      <c r="S4634">
        <v>600</v>
      </c>
      <c r="T4634">
        <v>1680</v>
      </c>
      <c r="U4634">
        <v>750</v>
      </c>
      <c r="V4634" t="s">
        <v>5940</v>
      </c>
      <c r="W4634">
        <v>4986</v>
      </c>
      <c r="X4634">
        <v>42</v>
      </c>
      <c r="Z4634">
        <v>4302055</v>
      </c>
      <c r="AB4634" t="s">
        <v>5940</v>
      </c>
      <c r="AC4634">
        <v>4302055</v>
      </c>
      <c r="AD4634" t="s">
        <v>2338</v>
      </c>
      <c r="AE4634" t="s">
        <v>5940</v>
      </c>
      <c r="AF4634">
        <v>4302055</v>
      </c>
      <c r="AG4634" t="s">
        <v>2338</v>
      </c>
      <c r="AH4634">
        <v>315</v>
      </c>
      <c r="AI4634">
        <v>4302055</v>
      </c>
      <c r="AJ4634" t="s">
        <v>2338</v>
      </c>
      <c r="AK4634">
        <v>207</v>
      </c>
      <c r="AL4634">
        <v>4302055</v>
      </c>
      <c r="AM4634" t="s">
        <v>2338</v>
      </c>
      <c r="AN4634">
        <v>288</v>
      </c>
      <c r="AO4634">
        <v>0</v>
      </c>
      <c r="AP4634">
        <v>4310462</v>
      </c>
      <c r="AQ4634" t="s">
        <v>2505</v>
      </c>
      <c r="AR4634">
        <v>8280</v>
      </c>
    </row>
    <row r="4635" spans="1:44" x14ac:dyDescent="0.25">
      <c r="A4635">
        <v>1718006</v>
      </c>
      <c r="B4635">
        <v>6</v>
      </c>
      <c r="C4635" t="s">
        <v>878</v>
      </c>
      <c r="D4635" t="s">
        <v>6356</v>
      </c>
      <c r="E4635">
        <v>875</v>
      </c>
      <c r="F4635">
        <v>1870</v>
      </c>
      <c r="G4635">
        <v>1065</v>
      </c>
      <c r="H4635" t="s">
        <v>5940</v>
      </c>
      <c r="I4635">
        <v>580</v>
      </c>
      <c r="J4635" t="s">
        <v>5940</v>
      </c>
      <c r="K4635">
        <v>1400</v>
      </c>
      <c r="L4635">
        <v>540</v>
      </c>
      <c r="M4635">
        <v>1250</v>
      </c>
      <c r="N4635">
        <v>0</v>
      </c>
      <c r="O4635">
        <v>600</v>
      </c>
      <c r="P4635">
        <v>15</v>
      </c>
      <c r="R4635">
        <v>1718006</v>
      </c>
      <c r="S4635">
        <v>875</v>
      </c>
      <c r="T4635">
        <v>1870</v>
      </c>
      <c r="U4635">
        <v>1065</v>
      </c>
      <c r="V4635" t="s">
        <v>5940</v>
      </c>
      <c r="W4635">
        <v>580</v>
      </c>
      <c r="X4635" t="s">
        <v>5940</v>
      </c>
      <c r="Z4635">
        <v>4302105</v>
      </c>
      <c r="AB4635" t="s">
        <v>5940</v>
      </c>
      <c r="AC4635">
        <v>4302105</v>
      </c>
      <c r="AD4635" t="s">
        <v>2339</v>
      </c>
      <c r="AE4635">
        <v>3</v>
      </c>
      <c r="AF4635">
        <v>4302105</v>
      </c>
      <c r="AG4635" t="s">
        <v>2339</v>
      </c>
      <c r="AH4635">
        <v>720</v>
      </c>
      <c r="AI4635">
        <v>4302105</v>
      </c>
      <c r="AJ4635" t="s">
        <v>2339</v>
      </c>
      <c r="AK4635">
        <v>480</v>
      </c>
      <c r="AL4635">
        <v>4302105</v>
      </c>
      <c r="AM4635" t="s">
        <v>2339</v>
      </c>
      <c r="AN4635" t="s">
        <v>5940</v>
      </c>
      <c r="AO4635">
        <v>0</v>
      </c>
      <c r="AP4635">
        <v>4310504</v>
      </c>
      <c r="AQ4635" t="s">
        <v>2506</v>
      </c>
      <c r="AR4635">
        <v>6790</v>
      </c>
    </row>
    <row r="4636" spans="1:44" x14ac:dyDescent="0.25">
      <c r="A4636">
        <v>1718204</v>
      </c>
      <c r="B4636">
        <v>6</v>
      </c>
      <c r="C4636" t="s">
        <v>878</v>
      </c>
      <c r="D4636" t="s">
        <v>6357</v>
      </c>
      <c r="E4636">
        <v>11600</v>
      </c>
      <c r="F4636">
        <v>31200</v>
      </c>
      <c r="G4636">
        <v>4320</v>
      </c>
      <c r="H4636" t="s">
        <v>5940</v>
      </c>
      <c r="I4636">
        <v>10576</v>
      </c>
      <c r="J4636">
        <v>35</v>
      </c>
      <c r="K4636">
        <v>22400</v>
      </c>
      <c r="L4636">
        <v>29700</v>
      </c>
      <c r="M4636">
        <v>5856</v>
      </c>
      <c r="N4636">
        <v>0</v>
      </c>
      <c r="O4636">
        <v>3600</v>
      </c>
      <c r="P4636">
        <v>0</v>
      </c>
      <c r="R4636">
        <v>1718204</v>
      </c>
      <c r="S4636">
        <v>11600</v>
      </c>
      <c r="T4636">
        <v>31200</v>
      </c>
      <c r="U4636">
        <v>4320</v>
      </c>
      <c r="V4636" t="s">
        <v>5940</v>
      </c>
      <c r="W4636">
        <v>10576</v>
      </c>
      <c r="X4636">
        <v>35</v>
      </c>
      <c r="Z4636">
        <v>4302154</v>
      </c>
      <c r="AB4636" t="s">
        <v>5940</v>
      </c>
      <c r="AC4636">
        <v>4302154</v>
      </c>
      <c r="AD4636" t="s">
        <v>2340</v>
      </c>
      <c r="AE4636">
        <v>40</v>
      </c>
      <c r="AF4636">
        <v>4302154</v>
      </c>
      <c r="AG4636" t="s">
        <v>2340</v>
      </c>
      <c r="AH4636">
        <v>1400</v>
      </c>
      <c r="AI4636">
        <v>4302154</v>
      </c>
      <c r="AJ4636" t="s">
        <v>2340</v>
      </c>
      <c r="AK4636">
        <v>180</v>
      </c>
      <c r="AL4636">
        <v>4302154</v>
      </c>
      <c r="AM4636" t="s">
        <v>2340</v>
      </c>
      <c r="AN4636">
        <v>7250</v>
      </c>
      <c r="AO4636">
        <v>0</v>
      </c>
      <c r="AP4636">
        <v>4310538</v>
      </c>
      <c r="AQ4636" t="s">
        <v>2507</v>
      </c>
      <c r="AR4636">
        <v>916</v>
      </c>
    </row>
    <row r="4637" spans="1:44" x14ac:dyDescent="0.25">
      <c r="A4637">
        <v>1718303</v>
      </c>
      <c r="B4637">
        <v>6</v>
      </c>
      <c r="C4637" t="s">
        <v>878</v>
      </c>
      <c r="D4637" t="s">
        <v>6358</v>
      </c>
      <c r="E4637" t="s">
        <v>5940</v>
      </c>
      <c r="F4637" t="s">
        <v>5940</v>
      </c>
      <c r="G4637">
        <v>75</v>
      </c>
      <c r="H4637" t="s">
        <v>5940</v>
      </c>
      <c r="I4637">
        <v>112</v>
      </c>
      <c r="J4637">
        <v>70</v>
      </c>
      <c r="K4637">
        <v>0</v>
      </c>
      <c r="L4637">
        <v>0</v>
      </c>
      <c r="M4637">
        <v>67</v>
      </c>
      <c r="N4637">
        <v>0</v>
      </c>
      <c r="O4637">
        <v>144</v>
      </c>
      <c r="P4637">
        <v>144</v>
      </c>
      <c r="R4637">
        <v>1718303</v>
      </c>
      <c r="S4637" t="s">
        <v>5940</v>
      </c>
      <c r="T4637" t="s">
        <v>5940</v>
      </c>
      <c r="U4637">
        <v>75</v>
      </c>
      <c r="V4637" t="s">
        <v>5940</v>
      </c>
      <c r="W4637">
        <v>112</v>
      </c>
      <c r="X4637">
        <v>70</v>
      </c>
      <c r="Z4637">
        <v>4302204</v>
      </c>
      <c r="AB4637" t="s">
        <v>5940</v>
      </c>
      <c r="AC4637">
        <v>4302204</v>
      </c>
      <c r="AD4637" t="s">
        <v>2341</v>
      </c>
      <c r="AE4637" t="s">
        <v>5940</v>
      </c>
      <c r="AF4637">
        <v>4302204</v>
      </c>
      <c r="AG4637" t="s">
        <v>2341</v>
      </c>
      <c r="AH4637">
        <v>720</v>
      </c>
      <c r="AI4637">
        <v>4302204</v>
      </c>
      <c r="AJ4637" t="s">
        <v>2341</v>
      </c>
      <c r="AK4637">
        <v>14</v>
      </c>
      <c r="AL4637">
        <v>4302204</v>
      </c>
      <c r="AM4637" t="s">
        <v>2341</v>
      </c>
      <c r="AN4637">
        <v>1200</v>
      </c>
      <c r="AO4637">
        <v>0</v>
      </c>
      <c r="AP4637">
        <v>4310553</v>
      </c>
      <c r="AQ4637" t="s">
        <v>2508</v>
      </c>
      <c r="AR4637">
        <v>2376</v>
      </c>
    </row>
    <row r="4638" spans="1:44" x14ac:dyDescent="0.25">
      <c r="A4638">
        <v>1718402</v>
      </c>
      <c r="B4638">
        <v>6</v>
      </c>
      <c r="C4638" t="s">
        <v>878</v>
      </c>
      <c r="D4638" t="s">
        <v>6359</v>
      </c>
      <c r="E4638" t="s">
        <v>5940</v>
      </c>
      <c r="F4638">
        <v>13520</v>
      </c>
      <c r="G4638">
        <v>1120</v>
      </c>
      <c r="H4638" t="s">
        <v>5940</v>
      </c>
      <c r="I4638">
        <v>1080</v>
      </c>
      <c r="J4638">
        <v>70</v>
      </c>
      <c r="K4638">
        <v>0</v>
      </c>
      <c r="L4638">
        <v>5940</v>
      </c>
      <c r="M4638">
        <v>1350</v>
      </c>
      <c r="N4638">
        <v>0</v>
      </c>
      <c r="O4638">
        <v>1365</v>
      </c>
      <c r="P4638">
        <v>90</v>
      </c>
      <c r="R4638">
        <v>1718402</v>
      </c>
      <c r="S4638" t="s">
        <v>5940</v>
      </c>
      <c r="T4638">
        <v>13520</v>
      </c>
      <c r="U4638">
        <v>1120</v>
      </c>
      <c r="V4638" t="s">
        <v>5940</v>
      </c>
      <c r="W4638">
        <v>1080</v>
      </c>
      <c r="X4638">
        <v>70</v>
      </c>
      <c r="Z4638">
        <v>4302220</v>
      </c>
      <c r="AB4638" t="s">
        <v>5940</v>
      </c>
      <c r="AC4638">
        <v>4302220</v>
      </c>
      <c r="AD4638" t="s">
        <v>2342</v>
      </c>
      <c r="AE4638" t="s">
        <v>5940</v>
      </c>
      <c r="AF4638">
        <v>4302220</v>
      </c>
      <c r="AG4638" t="s">
        <v>2342</v>
      </c>
      <c r="AH4638">
        <v>230</v>
      </c>
      <c r="AI4638">
        <v>4302220</v>
      </c>
      <c r="AJ4638" t="s">
        <v>2342</v>
      </c>
      <c r="AK4638">
        <v>19</v>
      </c>
      <c r="AL4638">
        <v>4302220</v>
      </c>
      <c r="AM4638" t="s">
        <v>2342</v>
      </c>
      <c r="AN4638">
        <v>19278</v>
      </c>
      <c r="AO4638">
        <v>0</v>
      </c>
      <c r="AP4638">
        <v>4310579</v>
      </c>
      <c r="AQ4638" t="s">
        <v>2509</v>
      </c>
      <c r="AR4638">
        <v>1040</v>
      </c>
    </row>
    <row r="4639" spans="1:44" x14ac:dyDescent="0.25">
      <c r="A4639">
        <v>1718451</v>
      </c>
      <c r="B4639">
        <v>6</v>
      </c>
      <c r="C4639" t="s">
        <v>878</v>
      </c>
      <c r="D4639" t="s">
        <v>6360</v>
      </c>
      <c r="E4639">
        <v>300</v>
      </c>
      <c r="F4639" t="s">
        <v>5940</v>
      </c>
      <c r="G4639">
        <v>180</v>
      </c>
      <c r="H4639" t="s">
        <v>5940</v>
      </c>
      <c r="I4639">
        <v>1242</v>
      </c>
      <c r="J4639" t="s">
        <v>5940</v>
      </c>
      <c r="K4639">
        <v>300</v>
      </c>
      <c r="L4639">
        <v>0</v>
      </c>
      <c r="M4639">
        <v>180</v>
      </c>
      <c r="N4639">
        <v>0</v>
      </c>
      <c r="O4639">
        <v>1260</v>
      </c>
      <c r="P4639">
        <v>0</v>
      </c>
      <c r="R4639">
        <v>1718451</v>
      </c>
      <c r="S4639">
        <v>300</v>
      </c>
      <c r="T4639" t="s">
        <v>5940</v>
      </c>
      <c r="U4639">
        <v>180</v>
      </c>
      <c r="V4639" t="s">
        <v>5940</v>
      </c>
      <c r="W4639">
        <v>1242</v>
      </c>
      <c r="X4639" t="s">
        <v>5940</v>
      </c>
      <c r="Z4639">
        <v>4302238</v>
      </c>
      <c r="AB4639" t="s">
        <v>5940</v>
      </c>
      <c r="AC4639">
        <v>4302238</v>
      </c>
      <c r="AD4639" t="s">
        <v>2343</v>
      </c>
      <c r="AE4639">
        <v>4</v>
      </c>
      <c r="AF4639">
        <v>4302238</v>
      </c>
      <c r="AG4639" t="s">
        <v>2343</v>
      </c>
      <c r="AH4639">
        <v>75</v>
      </c>
      <c r="AI4639">
        <v>4302238</v>
      </c>
      <c r="AJ4639" t="s">
        <v>2343</v>
      </c>
      <c r="AK4639">
        <v>155</v>
      </c>
      <c r="AL4639">
        <v>4302238</v>
      </c>
      <c r="AM4639" t="s">
        <v>2343</v>
      </c>
      <c r="AN4639">
        <v>20880</v>
      </c>
      <c r="AO4639">
        <v>0</v>
      </c>
      <c r="AP4639">
        <v>4310603</v>
      </c>
      <c r="AQ4639" t="s">
        <v>2510</v>
      </c>
      <c r="AR4639">
        <v>720</v>
      </c>
    </row>
    <row r="4640" spans="1:44" x14ac:dyDescent="0.25">
      <c r="A4640">
        <v>1718501</v>
      </c>
      <c r="B4640">
        <v>6</v>
      </c>
      <c r="C4640" t="s">
        <v>878</v>
      </c>
      <c r="D4640" t="s">
        <v>6361</v>
      </c>
      <c r="E4640" t="s">
        <v>5940</v>
      </c>
      <c r="F4640">
        <v>500</v>
      </c>
      <c r="G4640">
        <v>585</v>
      </c>
      <c r="H4640" t="s">
        <v>5940</v>
      </c>
      <c r="I4640">
        <v>500</v>
      </c>
      <c r="J4640">
        <v>35</v>
      </c>
      <c r="K4640">
        <v>0</v>
      </c>
      <c r="L4640">
        <v>810</v>
      </c>
      <c r="M4640">
        <v>900</v>
      </c>
      <c r="N4640">
        <v>0</v>
      </c>
      <c r="O4640">
        <v>810</v>
      </c>
      <c r="P4640">
        <v>60</v>
      </c>
      <c r="R4640">
        <v>1718501</v>
      </c>
      <c r="S4640" t="s">
        <v>5940</v>
      </c>
      <c r="T4640">
        <v>500</v>
      </c>
      <c r="U4640">
        <v>585</v>
      </c>
      <c r="V4640" t="s">
        <v>5940</v>
      </c>
      <c r="W4640">
        <v>500</v>
      </c>
      <c r="X4640">
        <v>35</v>
      </c>
      <c r="Z4640">
        <v>4302253</v>
      </c>
      <c r="AB4640" t="s">
        <v>5940</v>
      </c>
      <c r="AC4640">
        <v>4302253</v>
      </c>
      <c r="AD4640" t="s">
        <v>2344</v>
      </c>
      <c r="AE4640">
        <v>2</v>
      </c>
      <c r="AF4640">
        <v>4302253</v>
      </c>
      <c r="AG4640" t="s">
        <v>2344</v>
      </c>
      <c r="AH4640">
        <v>30</v>
      </c>
      <c r="AI4640">
        <v>4302253</v>
      </c>
      <c r="AJ4640" t="s">
        <v>2344</v>
      </c>
      <c r="AK4640">
        <v>32</v>
      </c>
      <c r="AL4640">
        <v>4302253</v>
      </c>
      <c r="AM4640" t="s">
        <v>2344</v>
      </c>
      <c r="AN4640" t="s">
        <v>5940</v>
      </c>
      <c r="AO4640">
        <v>0</v>
      </c>
      <c r="AP4640">
        <v>4310652</v>
      </c>
      <c r="AQ4640" t="s">
        <v>2511</v>
      </c>
      <c r="AR4640">
        <v>180</v>
      </c>
    </row>
    <row r="4641" spans="1:44" x14ac:dyDescent="0.25">
      <c r="A4641">
        <v>1718550</v>
      </c>
      <c r="B4641">
        <v>6</v>
      </c>
      <c r="C4641" t="s">
        <v>878</v>
      </c>
      <c r="D4641" t="s">
        <v>6362</v>
      </c>
      <c r="E4641" t="s">
        <v>5940</v>
      </c>
      <c r="F4641" t="s">
        <v>5940</v>
      </c>
      <c r="G4641">
        <v>520</v>
      </c>
      <c r="H4641" t="s">
        <v>5940</v>
      </c>
      <c r="I4641">
        <v>390</v>
      </c>
      <c r="J4641">
        <v>93</v>
      </c>
      <c r="K4641">
        <v>0</v>
      </c>
      <c r="L4641">
        <v>0</v>
      </c>
      <c r="M4641">
        <v>294</v>
      </c>
      <c r="N4641">
        <v>0</v>
      </c>
      <c r="O4641">
        <v>338</v>
      </c>
      <c r="P4641">
        <v>28</v>
      </c>
      <c r="R4641">
        <v>1718550</v>
      </c>
      <c r="S4641" t="s">
        <v>5940</v>
      </c>
      <c r="T4641" t="s">
        <v>5940</v>
      </c>
      <c r="U4641">
        <v>520</v>
      </c>
      <c r="V4641" t="s">
        <v>5940</v>
      </c>
      <c r="W4641">
        <v>390</v>
      </c>
      <c r="X4641">
        <v>93</v>
      </c>
      <c r="Z4641">
        <v>4302303</v>
      </c>
      <c r="AB4641" t="s">
        <v>5940</v>
      </c>
      <c r="AC4641">
        <v>4302303</v>
      </c>
      <c r="AD4641" t="s">
        <v>2345</v>
      </c>
      <c r="AE4641" t="s">
        <v>5940</v>
      </c>
      <c r="AF4641">
        <v>4302303</v>
      </c>
      <c r="AG4641" t="s">
        <v>2345</v>
      </c>
      <c r="AH4641" t="s">
        <v>5940</v>
      </c>
      <c r="AI4641">
        <v>4302303</v>
      </c>
      <c r="AJ4641" t="s">
        <v>2345</v>
      </c>
      <c r="AK4641">
        <v>45</v>
      </c>
      <c r="AL4641">
        <v>4302303</v>
      </c>
      <c r="AM4641" t="s">
        <v>2345</v>
      </c>
      <c r="AN4641">
        <v>2016</v>
      </c>
      <c r="AO4641">
        <v>0</v>
      </c>
      <c r="AP4641">
        <v>4310702</v>
      </c>
      <c r="AQ4641" t="s">
        <v>2512</v>
      </c>
      <c r="AR4641">
        <v>2880</v>
      </c>
    </row>
    <row r="4642" spans="1:44" x14ac:dyDescent="0.25">
      <c r="A4642">
        <v>1718659</v>
      </c>
      <c r="B4642">
        <v>6</v>
      </c>
      <c r="C4642" t="s">
        <v>878</v>
      </c>
      <c r="D4642" t="s">
        <v>6363</v>
      </c>
      <c r="E4642">
        <v>140</v>
      </c>
      <c r="F4642" t="s">
        <v>5940</v>
      </c>
      <c r="G4642">
        <v>220</v>
      </c>
      <c r="H4642" t="s">
        <v>5940</v>
      </c>
      <c r="I4642">
        <v>180</v>
      </c>
      <c r="J4642" t="s">
        <v>5940</v>
      </c>
      <c r="K4642">
        <v>180</v>
      </c>
      <c r="L4642">
        <v>4050</v>
      </c>
      <c r="M4642">
        <v>360</v>
      </c>
      <c r="N4642">
        <v>0</v>
      </c>
      <c r="O4642">
        <v>154</v>
      </c>
      <c r="P4642">
        <v>0</v>
      </c>
      <c r="R4642">
        <v>1718659</v>
      </c>
      <c r="S4642">
        <v>140</v>
      </c>
      <c r="T4642" t="s">
        <v>5940</v>
      </c>
      <c r="U4642">
        <v>220</v>
      </c>
      <c r="V4642" t="s">
        <v>5940</v>
      </c>
      <c r="W4642">
        <v>180</v>
      </c>
      <c r="X4642" t="s">
        <v>5940</v>
      </c>
      <c r="Z4642">
        <v>4302352</v>
      </c>
      <c r="AB4642" t="s">
        <v>5940</v>
      </c>
      <c r="AC4642">
        <v>4302352</v>
      </c>
      <c r="AD4642" t="s">
        <v>2346</v>
      </c>
      <c r="AE4642" t="s">
        <v>5940</v>
      </c>
      <c r="AF4642">
        <v>4302352</v>
      </c>
      <c r="AG4642" t="s">
        <v>2346</v>
      </c>
      <c r="AH4642">
        <v>1275</v>
      </c>
      <c r="AI4642">
        <v>4302352</v>
      </c>
      <c r="AJ4642" t="s">
        <v>2346</v>
      </c>
      <c r="AK4642">
        <v>180</v>
      </c>
      <c r="AL4642">
        <v>4302352</v>
      </c>
      <c r="AM4642" t="s">
        <v>2346</v>
      </c>
      <c r="AN4642">
        <v>12</v>
      </c>
      <c r="AO4642">
        <v>0</v>
      </c>
      <c r="AP4642">
        <v>4310751</v>
      </c>
      <c r="AQ4642" t="s">
        <v>2513</v>
      </c>
      <c r="AR4642">
        <v>1242</v>
      </c>
    </row>
    <row r="4643" spans="1:44" x14ac:dyDescent="0.25">
      <c r="A4643">
        <v>1718709</v>
      </c>
      <c r="B4643">
        <v>6</v>
      </c>
      <c r="C4643" t="s">
        <v>878</v>
      </c>
      <c r="D4643" t="s">
        <v>6364</v>
      </c>
      <c r="E4643">
        <v>80</v>
      </c>
      <c r="F4643">
        <v>8688</v>
      </c>
      <c r="G4643">
        <v>65</v>
      </c>
      <c r="H4643" t="s">
        <v>5940</v>
      </c>
      <c r="I4643">
        <v>168</v>
      </c>
      <c r="J4643" t="s">
        <v>5940</v>
      </c>
      <c r="K4643">
        <v>150</v>
      </c>
      <c r="L4643">
        <v>16536</v>
      </c>
      <c r="M4643">
        <v>130</v>
      </c>
      <c r="N4643">
        <v>0</v>
      </c>
      <c r="O4643">
        <v>96</v>
      </c>
      <c r="P4643">
        <v>14</v>
      </c>
      <c r="R4643">
        <v>1718709</v>
      </c>
      <c r="S4643">
        <v>80</v>
      </c>
      <c r="T4643">
        <v>8688</v>
      </c>
      <c r="U4643">
        <v>65</v>
      </c>
      <c r="V4643" t="s">
        <v>5940</v>
      </c>
      <c r="W4643">
        <v>168</v>
      </c>
      <c r="X4643" t="s">
        <v>5940</v>
      </c>
      <c r="Z4643">
        <v>4302378</v>
      </c>
      <c r="AB4643" t="s">
        <v>5940</v>
      </c>
      <c r="AC4643">
        <v>4302378</v>
      </c>
      <c r="AD4643" t="s">
        <v>2347</v>
      </c>
      <c r="AE4643">
        <v>23</v>
      </c>
      <c r="AF4643">
        <v>4302378</v>
      </c>
      <c r="AG4643" t="s">
        <v>2347</v>
      </c>
      <c r="AH4643">
        <v>525</v>
      </c>
      <c r="AI4643">
        <v>4302378</v>
      </c>
      <c r="AJ4643" t="s">
        <v>2347</v>
      </c>
      <c r="AK4643">
        <v>7</v>
      </c>
      <c r="AL4643">
        <v>4302378</v>
      </c>
      <c r="AM4643" t="s">
        <v>2347</v>
      </c>
      <c r="AN4643">
        <v>2538</v>
      </c>
      <c r="AO4643">
        <v>0</v>
      </c>
      <c r="AP4643">
        <v>4310801</v>
      </c>
      <c r="AQ4643" t="s">
        <v>2514</v>
      </c>
      <c r="AR4643">
        <v>27</v>
      </c>
    </row>
    <row r="4644" spans="1:44" x14ac:dyDescent="0.25">
      <c r="A4644">
        <v>1718758</v>
      </c>
      <c r="B4644">
        <v>6</v>
      </c>
      <c r="C4644" t="s">
        <v>878</v>
      </c>
      <c r="D4644" t="s">
        <v>6365</v>
      </c>
      <c r="E4644" t="s">
        <v>5940</v>
      </c>
      <c r="F4644">
        <v>2160</v>
      </c>
      <c r="G4644">
        <v>180</v>
      </c>
      <c r="H4644" t="s">
        <v>5940</v>
      </c>
      <c r="I4644">
        <v>533</v>
      </c>
      <c r="J4644" t="s">
        <v>5940</v>
      </c>
      <c r="K4644">
        <v>0</v>
      </c>
      <c r="L4644">
        <v>1920</v>
      </c>
      <c r="M4644">
        <v>120</v>
      </c>
      <c r="N4644">
        <v>0</v>
      </c>
      <c r="O4644">
        <v>364</v>
      </c>
      <c r="P4644">
        <v>0</v>
      </c>
      <c r="R4644">
        <v>1718758</v>
      </c>
      <c r="S4644" t="s">
        <v>5940</v>
      </c>
      <c r="T4644">
        <v>2160</v>
      </c>
      <c r="U4644">
        <v>180</v>
      </c>
      <c r="V4644" t="s">
        <v>5940</v>
      </c>
      <c r="W4644">
        <v>533</v>
      </c>
      <c r="X4644" t="s">
        <v>5940</v>
      </c>
      <c r="Z4644">
        <v>4302402</v>
      </c>
      <c r="AB4644" t="s">
        <v>5940</v>
      </c>
      <c r="AC4644">
        <v>4302402</v>
      </c>
      <c r="AD4644" t="s">
        <v>2348</v>
      </c>
      <c r="AE4644">
        <v>72</v>
      </c>
      <c r="AF4644">
        <v>4302402</v>
      </c>
      <c r="AG4644" t="s">
        <v>2348</v>
      </c>
      <c r="AH4644" t="s">
        <v>5940</v>
      </c>
      <c r="AI4644">
        <v>4302402</v>
      </c>
      <c r="AJ4644" t="s">
        <v>2348</v>
      </c>
      <c r="AK4644">
        <v>48</v>
      </c>
      <c r="AL4644">
        <v>4302402</v>
      </c>
      <c r="AM4644" t="s">
        <v>2348</v>
      </c>
      <c r="AN4644" t="s">
        <v>5940</v>
      </c>
      <c r="AO4644">
        <v>0</v>
      </c>
      <c r="AP4644">
        <v>4310850</v>
      </c>
      <c r="AQ4644" t="s">
        <v>2515</v>
      </c>
      <c r="AR4644">
        <v>3000</v>
      </c>
    </row>
    <row r="4645" spans="1:44" x14ac:dyDescent="0.25">
      <c r="A4645">
        <v>1718808</v>
      </c>
      <c r="B4645">
        <v>6</v>
      </c>
      <c r="C4645" t="s">
        <v>878</v>
      </c>
      <c r="D4645" t="s">
        <v>6366</v>
      </c>
      <c r="E4645" t="s">
        <v>5940</v>
      </c>
      <c r="F4645" t="s">
        <v>5940</v>
      </c>
      <c r="G4645">
        <v>76</v>
      </c>
      <c r="H4645" t="s">
        <v>5940</v>
      </c>
      <c r="I4645">
        <v>100</v>
      </c>
      <c r="J4645">
        <v>42</v>
      </c>
      <c r="K4645">
        <v>0</v>
      </c>
      <c r="L4645">
        <v>0</v>
      </c>
      <c r="M4645">
        <v>36</v>
      </c>
      <c r="N4645">
        <v>0</v>
      </c>
      <c r="O4645">
        <v>50</v>
      </c>
      <c r="P4645">
        <v>24</v>
      </c>
      <c r="R4645">
        <v>1718808</v>
      </c>
      <c r="S4645" t="s">
        <v>5940</v>
      </c>
      <c r="T4645" t="s">
        <v>5940</v>
      </c>
      <c r="U4645">
        <v>76</v>
      </c>
      <c r="V4645" t="s">
        <v>5940</v>
      </c>
      <c r="W4645">
        <v>100</v>
      </c>
      <c r="X4645">
        <v>42</v>
      </c>
      <c r="Z4645">
        <v>4302451</v>
      </c>
      <c r="AB4645" t="s">
        <v>5940</v>
      </c>
      <c r="AC4645">
        <v>4302451</v>
      </c>
      <c r="AD4645" t="s">
        <v>2349</v>
      </c>
      <c r="AE4645">
        <v>8</v>
      </c>
      <c r="AF4645">
        <v>4302451</v>
      </c>
      <c r="AG4645" t="s">
        <v>2349</v>
      </c>
      <c r="AH4645">
        <v>53</v>
      </c>
      <c r="AI4645">
        <v>4302451</v>
      </c>
      <c r="AJ4645" t="s">
        <v>2349</v>
      </c>
      <c r="AK4645">
        <v>210</v>
      </c>
      <c r="AL4645">
        <v>4302451</v>
      </c>
      <c r="AM4645" t="s">
        <v>2349</v>
      </c>
      <c r="AN4645" t="s">
        <v>5940</v>
      </c>
      <c r="AO4645">
        <v>0</v>
      </c>
      <c r="AP4645">
        <v>4310876</v>
      </c>
      <c r="AQ4645" t="s">
        <v>2516</v>
      </c>
      <c r="AR4645">
        <v>576</v>
      </c>
    </row>
    <row r="4646" spans="1:44" x14ac:dyDescent="0.25">
      <c r="A4646">
        <v>1718840</v>
      </c>
      <c r="B4646">
        <v>6</v>
      </c>
      <c r="C4646" t="s">
        <v>878</v>
      </c>
      <c r="D4646" t="s">
        <v>6367</v>
      </c>
      <c r="E4646">
        <v>1320</v>
      </c>
      <c r="F4646" t="s">
        <v>5940</v>
      </c>
      <c r="G4646">
        <v>1530</v>
      </c>
      <c r="H4646" t="s">
        <v>5940</v>
      </c>
      <c r="I4646">
        <v>960</v>
      </c>
      <c r="J4646" t="s">
        <v>5940</v>
      </c>
      <c r="K4646">
        <v>630</v>
      </c>
      <c r="L4646">
        <v>0</v>
      </c>
      <c r="M4646">
        <v>1690</v>
      </c>
      <c r="N4646">
        <v>0</v>
      </c>
      <c r="O4646">
        <v>1324</v>
      </c>
      <c r="P4646">
        <v>0</v>
      </c>
      <c r="R4646">
        <v>1718840</v>
      </c>
      <c r="S4646">
        <v>1320</v>
      </c>
      <c r="T4646" t="s">
        <v>5940</v>
      </c>
      <c r="U4646">
        <v>1530</v>
      </c>
      <c r="V4646" t="s">
        <v>5940</v>
      </c>
      <c r="W4646">
        <v>960</v>
      </c>
      <c r="X4646" t="s">
        <v>5940</v>
      </c>
      <c r="Z4646">
        <v>4302501</v>
      </c>
      <c r="AB4646" t="s">
        <v>5940</v>
      </c>
      <c r="AC4646">
        <v>4302501</v>
      </c>
      <c r="AD4646" t="s">
        <v>2350</v>
      </c>
      <c r="AE4646">
        <v>881</v>
      </c>
      <c r="AF4646">
        <v>4302501</v>
      </c>
      <c r="AG4646" t="s">
        <v>2350</v>
      </c>
      <c r="AH4646">
        <v>1584</v>
      </c>
      <c r="AI4646">
        <v>4302501</v>
      </c>
      <c r="AJ4646" t="s">
        <v>2350</v>
      </c>
      <c r="AK4646">
        <v>12</v>
      </c>
      <c r="AL4646">
        <v>4302501</v>
      </c>
      <c r="AM4646" t="s">
        <v>2350</v>
      </c>
      <c r="AN4646">
        <v>12240</v>
      </c>
      <c r="AO4646">
        <v>0</v>
      </c>
      <c r="AP4646">
        <v>4310900</v>
      </c>
      <c r="AQ4646" t="s">
        <v>2517</v>
      </c>
      <c r="AR4646">
        <v>4200</v>
      </c>
    </row>
    <row r="4647" spans="1:44" x14ac:dyDescent="0.25">
      <c r="A4647">
        <v>1718865</v>
      </c>
      <c r="B4647">
        <v>6</v>
      </c>
      <c r="C4647" t="s">
        <v>878</v>
      </c>
      <c r="D4647" t="s">
        <v>6368</v>
      </c>
      <c r="E4647" t="s">
        <v>5940</v>
      </c>
      <c r="F4647">
        <v>325</v>
      </c>
      <c r="G4647">
        <v>732</v>
      </c>
      <c r="H4647" t="s">
        <v>5940</v>
      </c>
      <c r="I4647">
        <v>840</v>
      </c>
      <c r="J4647">
        <v>96</v>
      </c>
      <c r="K4647">
        <v>15300</v>
      </c>
      <c r="L4647">
        <v>0</v>
      </c>
      <c r="M4647">
        <v>720</v>
      </c>
      <c r="N4647">
        <v>0</v>
      </c>
      <c r="O4647">
        <v>420</v>
      </c>
      <c r="P4647">
        <v>204</v>
      </c>
      <c r="R4647">
        <v>1718865</v>
      </c>
      <c r="S4647" t="s">
        <v>5940</v>
      </c>
      <c r="T4647">
        <v>325</v>
      </c>
      <c r="U4647">
        <v>732</v>
      </c>
      <c r="V4647" t="s">
        <v>5940</v>
      </c>
      <c r="W4647">
        <v>840</v>
      </c>
      <c r="X4647">
        <v>96</v>
      </c>
      <c r="Z4647">
        <v>4302584</v>
      </c>
      <c r="AB4647" t="s">
        <v>5940</v>
      </c>
      <c r="AC4647">
        <v>4302584</v>
      </c>
      <c r="AD4647" t="s">
        <v>2351</v>
      </c>
      <c r="AE4647">
        <v>4</v>
      </c>
      <c r="AF4647">
        <v>4302584</v>
      </c>
      <c r="AG4647" t="s">
        <v>2351</v>
      </c>
      <c r="AH4647">
        <v>800</v>
      </c>
      <c r="AI4647">
        <v>4302584</v>
      </c>
      <c r="AJ4647" t="s">
        <v>2351</v>
      </c>
      <c r="AK4647">
        <v>21</v>
      </c>
      <c r="AL4647">
        <v>4302584</v>
      </c>
      <c r="AM4647" t="s">
        <v>2351</v>
      </c>
      <c r="AN4647">
        <v>4620</v>
      </c>
      <c r="AO4647">
        <v>0</v>
      </c>
      <c r="AP4647">
        <v>4311007</v>
      </c>
      <c r="AQ4647" t="s">
        <v>2518</v>
      </c>
      <c r="AR4647">
        <v>1176</v>
      </c>
    </row>
    <row r="4648" spans="1:44" x14ac:dyDescent="0.25">
      <c r="A4648">
        <v>1718881</v>
      </c>
      <c r="B4648">
        <v>6</v>
      </c>
      <c r="C4648" t="s">
        <v>878</v>
      </c>
      <c r="D4648" t="s">
        <v>6369</v>
      </c>
      <c r="E4648" t="s">
        <v>5940</v>
      </c>
      <c r="F4648">
        <v>7650</v>
      </c>
      <c r="G4648">
        <v>975</v>
      </c>
      <c r="H4648" t="s">
        <v>5940</v>
      </c>
      <c r="I4648">
        <v>910</v>
      </c>
      <c r="J4648">
        <v>51</v>
      </c>
      <c r="K4648">
        <v>0</v>
      </c>
      <c r="L4648">
        <v>12420</v>
      </c>
      <c r="M4648">
        <v>1260</v>
      </c>
      <c r="N4648">
        <v>0</v>
      </c>
      <c r="O4648">
        <v>1183</v>
      </c>
      <c r="P4648">
        <v>60</v>
      </c>
      <c r="R4648">
        <v>1718881</v>
      </c>
      <c r="S4648" t="s">
        <v>5940</v>
      </c>
      <c r="T4648">
        <v>7650</v>
      </c>
      <c r="U4648">
        <v>975</v>
      </c>
      <c r="V4648" t="s">
        <v>5940</v>
      </c>
      <c r="W4648">
        <v>910</v>
      </c>
      <c r="X4648">
        <v>51</v>
      </c>
      <c r="Z4648">
        <v>4302600</v>
      </c>
      <c r="AB4648" t="s">
        <v>5940</v>
      </c>
      <c r="AC4648">
        <v>4302600</v>
      </c>
      <c r="AD4648" t="s">
        <v>2352</v>
      </c>
      <c r="AE4648">
        <v>20</v>
      </c>
      <c r="AF4648">
        <v>4302600</v>
      </c>
      <c r="AG4648" t="s">
        <v>2352</v>
      </c>
      <c r="AH4648">
        <v>2800</v>
      </c>
      <c r="AI4648">
        <v>4302600</v>
      </c>
      <c r="AJ4648" t="s">
        <v>2352</v>
      </c>
      <c r="AK4648">
        <v>7</v>
      </c>
      <c r="AL4648">
        <v>4302600</v>
      </c>
      <c r="AM4648" t="s">
        <v>2352</v>
      </c>
      <c r="AN4648">
        <v>3360</v>
      </c>
      <c r="AO4648">
        <v>0</v>
      </c>
      <c r="AP4648">
        <v>4311106</v>
      </c>
      <c r="AQ4648" t="s">
        <v>2519</v>
      </c>
      <c r="AR4648">
        <v>1800</v>
      </c>
    </row>
    <row r="4649" spans="1:44" x14ac:dyDescent="0.25">
      <c r="A4649">
        <v>1718899</v>
      </c>
      <c r="B4649">
        <v>6</v>
      </c>
      <c r="C4649" t="s">
        <v>878</v>
      </c>
      <c r="D4649" t="s">
        <v>6370</v>
      </c>
      <c r="E4649">
        <v>496</v>
      </c>
      <c r="F4649">
        <v>2100</v>
      </c>
      <c r="G4649">
        <v>390</v>
      </c>
      <c r="H4649" t="s">
        <v>5940</v>
      </c>
      <c r="I4649">
        <v>3240</v>
      </c>
      <c r="J4649" t="s">
        <v>5940</v>
      </c>
      <c r="K4649">
        <v>496</v>
      </c>
      <c r="L4649">
        <v>4050</v>
      </c>
      <c r="M4649">
        <v>720</v>
      </c>
      <c r="N4649">
        <v>0</v>
      </c>
      <c r="O4649">
        <v>4368</v>
      </c>
      <c r="P4649">
        <v>0</v>
      </c>
      <c r="R4649">
        <v>1718899</v>
      </c>
      <c r="S4649">
        <v>496</v>
      </c>
      <c r="T4649">
        <v>2100</v>
      </c>
      <c r="U4649">
        <v>390</v>
      </c>
      <c r="V4649" t="s">
        <v>5940</v>
      </c>
      <c r="W4649">
        <v>3240</v>
      </c>
      <c r="X4649" t="s">
        <v>5940</v>
      </c>
      <c r="Z4649">
        <v>4302659</v>
      </c>
      <c r="AB4649" t="s">
        <v>5940</v>
      </c>
      <c r="AC4649">
        <v>4302659</v>
      </c>
      <c r="AD4649" t="s">
        <v>2353</v>
      </c>
      <c r="AE4649">
        <v>3</v>
      </c>
      <c r="AF4649">
        <v>4302659</v>
      </c>
      <c r="AG4649" t="s">
        <v>2353</v>
      </c>
      <c r="AH4649">
        <v>2200</v>
      </c>
      <c r="AI4649">
        <v>4302659</v>
      </c>
      <c r="AJ4649" t="s">
        <v>2353</v>
      </c>
      <c r="AK4649">
        <v>86</v>
      </c>
      <c r="AL4649">
        <v>4302659</v>
      </c>
      <c r="AM4649" t="s">
        <v>2353</v>
      </c>
      <c r="AN4649">
        <v>1</v>
      </c>
      <c r="AO4649">
        <v>0</v>
      </c>
      <c r="AP4649">
        <v>4311122</v>
      </c>
      <c r="AQ4649" t="s">
        <v>2520</v>
      </c>
      <c r="AR4649">
        <v>720</v>
      </c>
    </row>
    <row r="4650" spans="1:44" x14ac:dyDescent="0.25">
      <c r="A4650">
        <v>1718907</v>
      </c>
      <c r="B4650">
        <v>6</v>
      </c>
      <c r="C4650" t="s">
        <v>878</v>
      </c>
      <c r="D4650" t="s">
        <v>6371</v>
      </c>
      <c r="E4650">
        <v>750</v>
      </c>
      <c r="F4650">
        <v>28800</v>
      </c>
      <c r="G4650">
        <v>720</v>
      </c>
      <c r="H4650" t="s">
        <v>5940</v>
      </c>
      <c r="I4650">
        <v>5400</v>
      </c>
      <c r="J4650" t="s">
        <v>5940</v>
      </c>
      <c r="K4650">
        <v>750</v>
      </c>
      <c r="L4650">
        <v>18900</v>
      </c>
      <c r="M4650">
        <v>1920</v>
      </c>
      <c r="N4650">
        <v>0</v>
      </c>
      <c r="O4650">
        <v>2520</v>
      </c>
      <c r="P4650">
        <v>0</v>
      </c>
      <c r="R4650">
        <v>1718907</v>
      </c>
      <c r="S4650">
        <v>750</v>
      </c>
      <c r="T4650">
        <v>28800</v>
      </c>
      <c r="U4650">
        <v>720</v>
      </c>
      <c r="V4650" t="s">
        <v>5940</v>
      </c>
      <c r="W4650">
        <v>5400</v>
      </c>
      <c r="X4650" t="s">
        <v>5940</v>
      </c>
      <c r="Z4650">
        <v>4302709</v>
      </c>
      <c r="AB4650" t="s">
        <v>5940</v>
      </c>
      <c r="AC4650">
        <v>4302709</v>
      </c>
      <c r="AD4650" t="s">
        <v>2354</v>
      </c>
      <c r="AE4650">
        <v>3500</v>
      </c>
      <c r="AF4650">
        <v>4302709</v>
      </c>
      <c r="AG4650" t="s">
        <v>2354</v>
      </c>
      <c r="AH4650" t="s">
        <v>5940</v>
      </c>
      <c r="AI4650">
        <v>4302709</v>
      </c>
      <c r="AJ4650" t="s">
        <v>2354</v>
      </c>
      <c r="AK4650">
        <v>1</v>
      </c>
      <c r="AL4650">
        <v>4302709</v>
      </c>
      <c r="AM4650" t="s">
        <v>2354</v>
      </c>
      <c r="AN4650">
        <v>2448</v>
      </c>
      <c r="AO4650">
        <v>0</v>
      </c>
      <c r="AP4650">
        <v>4311130</v>
      </c>
      <c r="AQ4650" t="s">
        <v>2521</v>
      </c>
      <c r="AR4650">
        <v>4620</v>
      </c>
    </row>
    <row r="4651" spans="1:44" x14ac:dyDescent="0.25">
      <c r="A4651">
        <v>1719004</v>
      </c>
      <c r="B4651">
        <v>6</v>
      </c>
      <c r="C4651" t="s">
        <v>878</v>
      </c>
      <c r="D4651" t="s">
        <v>6372</v>
      </c>
      <c r="E4651" t="s">
        <v>5940</v>
      </c>
      <c r="F4651" t="s">
        <v>5940</v>
      </c>
      <c r="G4651">
        <v>540</v>
      </c>
      <c r="H4651" t="s">
        <v>5940</v>
      </c>
      <c r="I4651">
        <v>696</v>
      </c>
      <c r="J4651" t="s">
        <v>5940</v>
      </c>
      <c r="K4651">
        <v>0</v>
      </c>
      <c r="L4651">
        <v>0</v>
      </c>
      <c r="M4651">
        <v>576</v>
      </c>
      <c r="N4651">
        <v>0</v>
      </c>
      <c r="O4651">
        <v>648</v>
      </c>
      <c r="P4651">
        <v>0</v>
      </c>
      <c r="R4651">
        <v>1719004</v>
      </c>
      <c r="S4651" t="s">
        <v>5940</v>
      </c>
      <c r="T4651" t="s">
        <v>5940</v>
      </c>
      <c r="U4651">
        <v>540</v>
      </c>
      <c r="V4651" t="s">
        <v>5940</v>
      </c>
      <c r="W4651">
        <v>696</v>
      </c>
      <c r="X4651" t="s">
        <v>5940</v>
      </c>
      <c r="Z4651">
        <v>4302808</v>
      </c>
      <c r="AB4651" t="s">
        <v>5940</v>
      </c>
      <c r="AC4651">
        <v>4302808</v>
      </c>
      <c r="AD4651" t="s">
        <v>2355</v>
      </c>
      <c r="AE4651">
        <v>22313</v>
      </c>
      <c r="AF4651">
        <v>4302808</v>
      </c>
      <c r="AG4651" t="s">
        <v>2355</v>
      </c>
      <c r="AH4651" t="s">
        <v>5940</v>
      </c>
      <c r="AI4651">
        <v>4302808</v>
      </c>
      <c r="AJ4651" t="s">
        <v>2355</v>
      </c>
      <c r="AK4651">
        <v>168</v>
      </c>
      <c r="AL4651">
        <v>4302808</v>
      </c>
      <c r="AM4651" t="s">
        <v>2355</v>
      </c>
      <c r="AN4651">
        <v>3780</v>
      </c>
      <c r="AO4651">
        <v>0</v>
      </c>
      <c r="AP4651">
        <v>4311155</v>
      </c>
      <c r="AQ4651" t="s">
        <v>2522</v>
      </c>
      <c r="AR4651">
        <v>12358</v>
      </c>
    </row>
    <row r="4652" spans="1:44" x14ac:dyDescent="0.25">
      <c r="A4652">
        <v>1720002</v>
      </c>
      <c r="B4652">
        <v>6</v>
      </c>
      <c r="C4652" t="s">
        <v>878</v>
      </c>
      <c r="D4652" t="s">
        <v>6373</v>
      </c>
      <c r="E4652" t="s">
        <v>5940</v>
      </c>
      <c r="F4652" t="s">
        <v>5940</v>
      </c>
      <c r="G4652">
        <v>84</v>
      </c>
      <c r="H4652" t="s">
        <v>5940</v>
      </c>
      <c r="I4652">
        <v>52</v>
      </c>
      <c r="J4652">
        <v>24</v>
      </c>
      <c r="K4652">
        <v>0</v>
      </c>
      <c r="L4652">
        <v>0</v>
      </c>
      <c r="M4652">
        <v>312</v>
      </c>
      <c r="N4652">
        <v>0</v>
      </c>
      <c r="O4652">
        <v>377</v>
      </c>
      <c r="P4652">
        <v>36</v>
      </c>
      <c r="R4652">
        <v>1720002</v>
      </c>
      <c r="S4652" t="s">
        <v>5940</v>
      </c>
      <c r="T4652" t="s">
        <v>5940</v>
      </c>
      <c r="U4652">
        <v>84</v>
      </c>
      <c r="V4652" t="s">
        <v>5940</v>
      </c>
      <c r="W4652">
        <v>52</v>
      </c>
      <c r="X4652">
        <v>24</v>
      </c>
      <c r="Z4652">
        <v>4302907</v>
      </c>
      <c r="AB4652" t="s">
        <v>5940</v>
      </c>
      <c r="AC4652">
        <v>4302907</v>
      </c>
      <c r="AD4652" t="s">
        <v>2356</v>
      </c>
      <c r="AE4652">
        <v>84992</v>
      </c>
      <c r="AF4652">
        <v>4302907</v>
      </c>
      <c r="AG4652" t="s">
        <v>2356</v>
      </c>
      <c r="AH4652" t="s">
        <v>5940</v>
      </c>
      <c r="AI4652">
        <v>4302907</v>
      </c>
      <c r="AJ4652" t="s">
        <v>2356</v>
      </c>
      <c r="AK4652" t="s">
        <v>5940</v>
      </c>
      <c r="AL4652">
        <v>4302907</v>
      </c>
      <c r="AM4652" t="s">
        <v>2356</v>
      </c>
      <c r="AN4652">
        <v>12600</v>
      </c>
      <c r="AO4652">
        <v>0</v>
      </c>
      <c r="AP4652">
        <v>4311205</v>
      </c>
      <c r="AQ4652" t="s">
        <v>2523</v>
      </c>
      <c r="AR4652">
        <v>8123</v>
      </c>
    </row>
    <row r="4653" spans="1:44" x14ac:dyDescent="0.25">
      <c r="A4653">
        <v>1720101</v>
      </c>
      <c r="B4653">
        <v>6</v>
      </c>
      <c r="C4653" t="s">
        <v>878</v>
      </c>
      <c r="D4653" t="s">
        <v>6374</v>
      </c>
      <c r="E4653" t="s">
        <v>5940</v>
      </c>
      <c r="F4653">
        <v>800</v>
      </c>
      <c r="G4653">
        <v>288</v>
      </c>
      <c r="H4653" t="s">
        <v>5940</v>
      </c>
      <c r="I4653">
        <v>182</v>
      </c>
      <c r="J4653">
        <v>55</v>
      </c>
      <c r="K4653">
        <v>0</v>
      </c>
      <c r="L4653">
        <v>0</v>
      </c>
      <c r="M4653">
        <v>600</v>
      </c>
      <c r="N4653">
        <v>0</v>
      </c>
      <c r="O4653">
        <v>715</v>
      </c>
      <c r="P4653">
        <v>144</v>
      </c>
      <c r="R4653">
        <v>1720101</v>
      </c>
      <c r="S4653" t="s">
        <v>5940</v>
      </c>
      <c r="T4653">
        <v>800</v>
      </c>
      <c r="U4653">
        <v>288</v>
      </c>
      <c r="V4653" t="s">
        <v>5940</v>
      </c>
      <c r="W4653">
        <v>182</v>
      </c>
      <c r="X4653">
        <v>55</v>
      </c>
      <c r="Z4653">
        <v>4303004</v>
      </c>
      <c r="AB4653" t="s">
        <v>5940</v>
      </c>
      <c r="AC4653">
        <v>4303004</v>
      </c>
      <c r="AD4653" t="s">
        <v>2357</v>
      </c>
      <c r="AE4653">
        <v>247462</v>
      </c>
      <c r="AF4653">
        <v>4303004</v>
      </c>
      <c r="AG4653" t="s">
        <v>2357</v>
      </c>
      <c r="AH4653">
        <v>2730</v>
      </c>
      <c r="AI4653">
        <v>4303004</v>
      </c>
      <c r="AJ4653" t="s">
        <v>2357</v>
      </c>
      <c r="AK4653">
        <v>22</v>
      </c>
      <c r="AL4653">
        <v>4303004</v>
      </c>
      <c r="AM4653" t="s">
        <v>2357</v>
      </c>
      <c r="AN4653">
        <v>39950</v>
      </c>
      <c r="AO4653">
        <v>0</v>
      </c>
      <c r="AP4653">
        <v>4311239</v>
      </c>
      <c r="AQ4653" t="s">
        <v>2524</v>
      </c>
      <c r="AR4653">
        <v>475</v>
      </c>
    </row>
    <row r="4654" spans="1:44" x14ac:dyDescent="0.25">
      <c r="A4654">
        <v>1720150</v>
      </c>
      <c r="B4654">
        <v>6</v>
      </c>
      <c r="C4654" t="s">
        <v>878</v>
      </c>
      <c r="D4654" t="s">
        <v>6375</v>
      </c>
      <c r="E4654" t="s">
        <v>5940</v>
      </c>
      <c r="F4654" t="s">
        <v>5940</v>
      </c>
      <c r="G4654">
        <v>135</v>
      </c>
      <c r="H4654" t="s">
        <v>5940</v>
      </c>
      <c r="I4654">
        <v>168</v>
      </c>
      <c r="J4654">
        <v>5</v>
      </c>
      <c r="K4654">
        <v>0</v>
      </c>
      <c r="L4654">
        <v>0</v>
      </c>
      <c r="M4654">
        <v>150</v>
      </c>
      <c r="N4654">
        <v>0</v>
      </c>
      <c r="O4654">
        <v>192</v>
      </c>
      <c r="P4654">
        <v>5</v>
      </c>
      <c r="R4654">
        <v>1720150</v>
      </c>
      <c r="S4654" t="s">
        <v>5940</v>
      </c>
      <c r="T4654" t="s">
        <v>5940</v>
      </c>
      <c r="U4654">
        <v>135</v>
      </c>
      <c r="V4654" t="s">
        <v>5940</v>
      </c>
      <c r="W4654">
        <v>168</v>
      </c>
      <c r="X4654">
        <v>5</v>
      </c>
      <c r="Z4654">
        <v>4303103</v>
      </c>
      <c r="AB4654" t="s">
        <v>5940</v>
      </c>
      <c r="AC4654">
        <v>4303103</v>
      </c>
      <c r="AD4654" t="s">
        <v>2358</v>
      </c>
      <c r="AE4654" t="s">
        <v>5940</v>
      </c>
      <c r="AF4654">
        <v>4303103</v>
      </c>
      <c r="AG4654" t="s">
        <v>2358</v>
      </c>
      <c r="AH4654" t="s">
        <v>5940</v>
      </c>
      <c r="AI4654">
        <v>4303103</v>
      </c>
      <c r="AJ4654" t="s">
        <v>2358</v>
      </c>
      <c r="AK4654" t="s">
        <v>5940</v>
      </c>
      <c r="AL4654">
        <v>4303103</v>
      </c>
      <c r="AM4654" t="s">
        <v>2358</v>
      </c>
      <c r="AN4654" t="s">
        <v>5940</v>
      </c>
      <c r="AO4654">
        <v>0</v>
      </c>
      <c r="AP4654">
        <v>4311254</v>
      </c>
      <c r="AQ4654" t="s">
        <v>2525</v>
      </c>
      <c r="AR4654">
        <v>892</v>
      </c>
    </row>
    <row r="4655" spans="1:44" x14ac:dyDescent="0.25">
      <c r="A4655">
        <v>1720200</v>
      </c>
      <c r="B4655">
        <v>6</v>
      </c>
      <c r="C4655" t="s">
        <v>878</v>
      </c>
      <c r="D4655" t="s">
        <v>6376</v>
      </c>
      <c r="E4655" t="s">
        <v>5940</v>
      </c>
      <c r="F4655" t="s">
        <v>5940</v>
      </c>
      <c r="G4655">
        <v>84</v>
      </c>
      <c r="H4655" t="s">
        <v>5940</v>
      </c>
      <c r="I4655">
        <v>98</v>
      </c>
      <c r="J4655">
        <v>36</v>
      </c>
      <c r="K4655">
        <v>0</v>
      </c>
      <c r="L4655">
        <v>0</v>
      </c>
      <c r="M4655">
        <v>16</v>
      </c>
      <c r="N4655">
        <v>0</v>
      </c>
      <c r="O4655">
        <v>45</v>
      </c>
      <c r="P4655">
        <v>38</v>
      </c>
      <c r="R4655">
        <v>1720200</v>
      </c>
      <c r="S4655" t="s">
        <v>5940</v>
      </c>
      <c r="T4655" t="s">
        <v>5940</v>
      </c>
      <c r="U4655">
        <v>84</v>
      </c>
      <c r="V4655" t="s">
        <v>5940</v>
      </c>
      <c r="W4655">
        <v>98</v>
      </c>
      <c r="X4655">
        <v>36</v>
      </c>
      <c r="Z4655">
        <v>4303202</v>
      </c>
      <c r="AB4655" t="s">
        <v>5940</v>
      </c>
      <c r="AC4655">
        <v>4303202</v>
      </c>
      <c r="AD4655" t="s">
        <v>2359</v>
      </c>
      <c r="AE4655">
        <v>20</v>
      </c>
      <c r="AF4655">
        <v>4303202</v>
      </c>
      <c r="AG4655" t="s">
        <v>2359</v>
      </c>
      <c r="AH4655">
        <v>1500</v>
      </c>
      <c r="AI4655">
        <v>4303202</v>
      </c>
      <c r="AJ4655" t="s">
        <v>2359</v>
      </c>
      <c r="AK4655">
        <v>54</v>
      </c>
      <c r="AL4655">
        <v>4303202</v>
      </c>
      <c r="AM4655" t="s">
        <v>2359</v>
      </c>
      <c r="AN4655">
        <v>3375</v>
      </c>
      <c r="AO4655">
        <v>0</v>
      </c>
      <c r="AP4655">
        <v>4311270</v>
      </c>
      <c r="AQ4655" t="s">
        <v>2526</v>
      </c>
      <c r="AR4655">
        <v>4080</v>
      </c>
    </row>
    <row r="4656" spans="1:44" x14ac:dyDescent="0.25">
      <c r="A4656">
        <v>1720259</v>
      </c>
      <c r="B4656">
        <v>6</v>
      </c>
      <c r="C4656" t="s">
        <v>878</v>
      </c>
      <c r="D4656" t="s">
        <v>6377</v>
      </c>
      <c r="E4656">
        <v>792</v>
      </c>
      <c r="F4656" t="s">
        <v>5940</v>
      </c>
      <c r="G4656">
        <v>204</v>
      </c>
      <c r="H4656" t="s">
        <v>5940</v>
      </c>
      <c r="I4656">
        <v>224</v>
      </c>
      <c r="J4656" t="s">
        <v>5940</v>
      </c>
      <c r="K4656">
        <v>620</v>
      </c>
      <c r="L4656">
        <v>0</v>
      </c>
      <c r="M4656">
        <v>684</v>
      </c>
      <c r="N4656">
        <v>654</v>
      </c>
      <c r="O4656">
        <v>0</v>
      </c>
      <c r="P4656">
        <v>26</v>
      </c>
      <c r="R4656">
        <v>1720259</v>
      </c>
      <c r="S4656">
        <v>792</v>
      </c>
      <c r="T4656" t="s">
        <v>5940</v>
      </c>
      <c r="U4656">
        <v>204</v>
      </c>
      <c r="V4656" t="s">
        <v>5940</v>
      </c>
      <c r="W4656">
        <v>224</v>
      </c>
      <c r="X4656" t="s">
        <v>5940</v>
      </c>
      <c r="Z4656">
        <v>4303301</v>
      </c>
      <c r="AB4656" t="s">
        <v>5940</v>
      </c>
      <c r="AC4656">
        <v>4303301</v>
      </c>
      <c r="AD4656" t="s">
        <v>2360</v>
      </c>
      <c r="AE4656">
        <v>249</v>
      </c>
      <c r="AF4656">
        <v>4303301</v>
      </c>
      <c r="AG4656" t="s">
        <v>2360</v>
      </c>
      <c r="AH4656">
        <v>1050</v>
      </c>
      <c r="AI4656">
        <v>4303301</v>
      </c>
      <c r="AJ4656" t="s">
        <v>2360</v>
      </c>
      <c r="AK4656">
        <v>11</v>
      </c>
      <c r="AL4656">
        <v>4303301</v>
      </c>
      <c r="AM4656" t="s">
        <v>2360</v>
      </c>
      <c r="AN4656">
        <v>3312</v>
      </c>
      <c r="AO4656">
        <v>0</v>
      </c>
      <c r="AP4656">
        <v>4311304</v>
      </c>
      <c r="AQ4656" t="s">
        <v>2527</v>
      </c>
      <c r="AR4656">
        <v>8640</v>
      </c>
    </row>
    <row r="4657" spans="1:44" x14ac:dyDescent="0.25">
      <c r="A4657">
        <v>1720309</v>
      </c>
      <c r="B4657">
        <v>6</v>
      </c>
      <c r="C4657" t="s">
        <v>878</v>
      </c>
      <c r="D4657" t="s">
        <v>6378</v>
      </c>
      <c r="E4657" t="s">
        <v>5940</v>
      </c>
      <c r="F4657">
        <v>252</v>
      </c>
      <c r="G4657">
        <v>64</v>
      </c>
      <c r="H4657" t="s">
        <v>5940</v>
      </c>
      <c r="I4657">
        <v>104</v>
      </c>
      <c r="J4657">
        <v>44</v>
      </c>
      <c r="K4657">
        <v>0</v>
      </c>
      <c r="L4657">
        <v>0</v>
      </c>
      <c r="M4657">
        <v>0</v>
      </c>
      <c r="N4657">
        <v>0</v>
      </c>
      <c r="O4657">
        <v>55</v>
      </c>
      <c r="P4657">
        <v>36</v>
      </c>
      <c r="R4657">
        <v>1720309</v>
      </c>
      <c r="S4657" t="s">
        <v>5940</v>
      </c>
      <c r="T4657">
        <v>252</v>
      </c>
      <c r="U4657">
        <v>64</v>
      </c>
      <c r="V4657" t="s">
        <v>5940</v>
      </c>
      <c r="W4657">
        <v>104</v>
      </c>
      <c r="X4657">
        <v>44</v>
      </c>
      <c r="Z4657">
        <v>4303400</v>
      </c>
      <c r="AB4657" t="s">
        <v>5940</v>
      </c>
      <c r="AC4657">
        <v>4303400</v>
      </c>
      <c r="AD4657" t="s">
        <v>2361</v>
      </c>
      <c r="AE4657">
        <v>455</v>
      </c>
      <c r="AF4657">
        <v>4303400</v>
      </c>
      <c r="AG4657" t="s">
        <v>2361</v>
      </c>
      <c r="AH4657">
        <v>10850</v>
      </c>
      <c r="AI4657">
        <v>4303400</v>
      </c>
      <c r="AJ4657" t="s">
        <v>2361</v>
      </c>
      <c r="AK4657">
        <v>3254</v>
      </c>
      <c r="AL4657">
        <v>4303400</v>
      </c>
      <c r="AM4657" t="s">
        <v>2361</v>
      </c>
      <c r="AN4657">
        <v>1326</v>
      </c>
      <c r="AO4657">
        <v>0</v>
      </c>
      <c r="AP4657">
        <v>4311403</v>
      </c>
      <c r="AQ4657" t="s">
        <v>2528</v>
      </c>
      <c r="AR4657">
        <v>1018</v>
      </c>
    </row>
    <row r="4658" spans="1:44" x14ac:dyDescent="0.25">
      <c r="A4658">
        <v>1720499</v>
      </c>
      <c r="B4658">
        <v>6</v>
      </c>
      <c r="C4658" t="s">
        <v>878</v>
      </c>
      <c r="D4658" t="s">
        <v>6379</v>
      </c>
      <c r="E4658">
        <v>1280</v>
      </c>
      <c r="F4658">
        <v>3570</v>
      </c>
      <c r="G4658">
        <v>350</v>
      </c>
      <c r="H4658" t="s">
        <v>5940</v>
      </c>
      <c r="I4658">
        <v>2336</v>
      </c>
      <c r="J4658" t="s">
        <v>5940</v>
      </c>
      <c r="K4658">
        <v>1103</v>
      </c>
      <c r="L4658">
        <v>6750</v>
      </c>
      <c r="M4658">
        <v>2100</v>
      </c>
      <c r="N4658">
        <v>0</v>
      </c>
      <c r="O4658">
        <v>5060</v>
      </c>
      <c r="P4658">
        <v>26</v>
      </c>
      <c r="R4658">
        <v>1720499</v>
      </c>
      <c r="S4658">
        <v>1280</v>
      </c>
      <c r="T4658">
        <v>3570</v>
      </c>
      <c r="U4658">
        <v>350</v>
      </c>
      <c r="V4658" t="s">
        <v>5940</v>
      </c>
      <c r="W4658">
        <v>2336</v>
      </c>
      <c r="X4658" t="s">
        <v>5940</v>
      </c>
      <c r="Z4658">
        <v>4303509</v>
      </c>
      <c r="AB4658" t="s">
        <v>5940</v>
      </c>
      <c r="AC4658">
        <v>4303509</v>
      </c>
      <c r="AD4658" t="s">
        <v>2362</v>
      </c>
      <c r="AE4658">
        <v>179888</v>
      </c>
      <c r="AF4658">
        <v>4303509</v>
      </c>
      <c r="AG4658" t="s">
        <v>2362</v>
      </c>
      <c r="AH4658" t="s">
        <v>5940</v>
      </c>
      <c r="AI4658">
        <v>4303509</v>
      </c>
      <c r="AJ4658" t="s">
        <v>2362</v>
      </c>
      <c r="AK4658">
        <v>360</v>
      </c>
      <c r="AL4658">
        <v>4303509</v>
      </c>
      <c r="AM4658" t="s">
        <v>2362</v>
      </c>
      <c r="AN4658">
        <v>5754</v>
      </c>
      <c r="AO4658">
        <v>0</v>
      </c>
      <c r="AP4658">
        <v>4311429</v>
      </c>
      <c r="AQ4658" t="s">
        <v>2529</v>
      </c>
      <c r="AR4658">
        <v>1320</v>
      </c>
    </row>
    <row r="4659" spans="1:44" x14ac:dyDescent="0.25">
      <c r="A4659">
        <v>1720655</v>
      </c>
      <c r="B4659">
        <v>6</v>
      </c>
      <c r="C4659" t="s">
        <v>878</v>
      </c>
      <c r="D4659" t="s">
        <v>6380</v>
      </c>
      <c r="E4659">
        <v>2000</v>
      </c>
      <c r="F4659">
        <v>24240</v>
      </c>
      <c r="G4659">
        <v>1320</v>
      </c>
      <c r="H4659" t="s">
        <v>5940</v>
      </c>
      <c r="I4659">
        <v>5760</v>
      </c>
      <c r="J4659" t="s">
        <v>5940</v>
      </c>
      <c r="K4659">
        <v>2000</v>
      </c>
      <c r="L4659">
        <v>27000</v>
      </c>
      <c r="M4659">
        <v>720</v>
      </c>
      <c r="N4659">
        <v>972</v>
      </c>
      <c r="O4659">
        <v>1440</v>
      </c>
      <c r="P4659">
        <v>0</v>
      </c>
      <c r="R4659">
        <v>1720655</v>
      </c>
      <c r="S4659">
        <v>2000</v>
      </c>
      <c r="T4659">
        <v>24240</v>
      </c>
      <c r="U4659">
        <v>1320</v>
      </c>
      <c r="V4659" t="s">
        <v>5940</v>
      </c>
      <c r="W4659">
        <v>5760</v>
      </c>
      <c r="X4659" t="s">
        <v>5940</v>
      </c>
      <c r="Z4659">
        <v>4303558</v>
      </c>
      <c r="AB4659" t="s">
        <v>5940</v>
      </c>
      <c r="AC4659">
        <v>4303558</v>
      </c>
      <c r="AD4659" t="s">
        <v>2363</v>
      </c>
      <c r="AE4659" t="s">
        <v>5940</v>
      </c>
      <c r="AF4659">
        <v>4303558</v>
      </c>
      <c r="AG4659" t="s">
        <v>2363</v>
      </c>
      <c r="AH4659">
        <v>750</v>
      </c>
      <c r="AI4659">
        <v>4303558</v>
      </c>
      <c r="AJ4659" t="s">
        <v>2363</v>
      </c>
      <c r="AK4659">
        <v>8</v>
      </c>
      <c r="AL4659">
        <v>4303558</v>
      </c>
      <c r="AM4659" t="s">
        <v>2363</v>
      </c>
      <c r="AN4659">
        <v>1977</v>
      </c>
      <c r="AO4659">
        <v>0</v>
      </c>
      <c r="AP4659">
        <v>4311502</v>
      </c>
      <c r="AQ4659" t="s">
        <v>2530</v>
      </c>
      <c r="AR4659">
        <v>454</v>
      </c>
    </row>
    <row r="4660" spans="1:44" x14ac:dyDescent="0.25">
      <c r="A4660">
        <v>1720804</v>
      </c>
      <c r="B4660">
        <v>6</v>
      </c>
      <c r="C4660" t="s">
        <v>878</v>
      </c>
      <c r="D4660" t="s">
        <v>6381</v>
      </c>
      <c r="E4660" t="s">
        <v>5940</v>
      </c>
      <c r="F4660" t="s">
        <v>5940</v>
      </c>
      <c r="G4660">
        <v>115</v>
      </c>
      <c r="H4660" t="s">
        <v>5940</v>
      </c>
      <c r="I4660">
        <v>182</v>
      </c>
      <c r="J4660">
        <v>53</v>
      </c>
      <c r="K4660">
        <v>0</v>
      </c>
      <c r="L4660">
        <v>0</v>
      </c>
      <c r="M4660">
        <v>210</v>
      </c>
      <c r="N4660">
        <v>0</v>
      </c>
      <c r="O4660">
        <v>232</v>
      </c>
      <c r="P4660">
        <v>224</v>
      </c>
      <c r="R4660">
        <v>1720804</v>
      </c>
      <c r="S4660" t="s">
        <v>5940</v>
      </c>
      <c r="T4660" t="s">
        <v>5940</v>
      </c>
      <c r="U4660">
        <v>115</v>
      </c>
      <c r="V4660" t="s">
        <v>5940</v>
      </c>
      <c r="W4660">
        <v>182</v>
      </c>
      <c r="X4660">
        <v>53</v>
      </c>
      <c r="Z4660">
        <v>4303608</v>
      </c>
      <c r="AB4660" t="s">
        <v>5940</v>
      </c>
      <c r="AC4660">
        <v>4303608</v>
      </c>
      <c r="AD4660" t="s">
        <v>2364</v>
      </c>
      <c r="AE4660" t="s">
        <v>5940</v>
      </c>
      <c r="AF4660">
        <v>4303608</v>
      </c>
      <c r="AG4660" t="s">
        <v>2364</v>
      </c>
      <c r="AH4660" t="s">
        <v>5940</v>
      </c>
      <c r="AI4660">
        <v>4303608</v>
      </c>
      <c r="AJ4660" t="s">
        <v>2364</v>
      </c>
      <c r="AK4660">
        <v>80</v>
      </c>
      <c r="AL4660">
        <v>4303608</v>
      </c>
      <c r="AM4660" t="s">
        <v>2364</v>
      </c>
      <c r="AN4660" t="s">
        <v>5940</v>
      </c>
      <c r="AO4660">
        <v>0</v>
      </c>
      <c r="AP4660">
        <v>4311601</v>
      </c>
      <c r="AQ4660" t="s">
        <v>2531</v>
      </c>
      <c r="AR4660">
        <v>1800</v>
      </c>
    </row>
    <row r="4661" spans="1:44" x14ac:dyDescent="0.25">
      <c r="A4661">
        <v>1720853</v>
      </c>
      <c r="B4661">
        <v>6</v>
      </c>
      <c r="C4661" t="s">
        <v>878</v>
      </c>
      <c r="D4661" t="s">
        <v>6382</v>
      </c>
      <c r="E4661" t="s">
        <v>5940</v>
      </c>
      <c r="F4661">
        <v>14898</v>
      </c>
      <c r="G4661">
        <v>980</v>
      </c>
      <c r="H4661" t="s">
        <v>5940</v>
      </c>
      <c r="I4661">
        <v>711</v>
      </c>
      <c r="J4661" t="s">
        <v>5940</v>
      </c>
      <c r="K4661">
        <v>0</v>
      </c>
      <c r="L4661">
        <v>8100</v>
      </c>
      <c r="M4661">
        <v>1328</v>
      </c>
      <c r="N4661">
        <v>0</v>
      </c>
      <c r="O4661">
        <v>1519</v>
      </c>
      <c r="P4661">
        <v>360</v>
      </c>
      <c r="R4661">
        <v>1720853</v>
      </c>
      <c r="S4661" t="s">
        <v>5940</v>
      </c>
      <c r="T4661">
        <v>14898</v>
      </c>
      <c r="U4661">
        <v>980</v>
      </c>
      <c r="V4661" t="s">
        <v>5940</v>
      </c>
      <c r="W4661">
        <v>711</v>
      </c>
      <c r="X4661" t="s">
        <v>5940</v>
      </c>
      <c r="Z4661">
        <v>4303673</v>
      </c>
      <c r="AB4661" t="s">
        <v>5940</v>
      </c>
      <c r="AC4661">
        <v>4303673</v>
      </c>
      <c r="AD4661" t="s">
        <v>2365</v>
      </c>
      <c r="AE4661" t="s">
        <v>5940</v>
      </c>
      <c r="AF4661">
        <v>4303673</v>
      </c>
      <c r="AG4661" t="s">
        <v>2365</v>
      </c>
      <c r="AH4661">
        <v>20</v>
      </c>
      <c r="AI4661">
        <v>4303673</v>
      </c>
      <c r="AJ4661" t="s">
        <v>2365</v>
      </c>
      <c r="AK4661">
        <v>35</v>
      </c>
      <c r="AL4661">
        <v>4303673</v>
      </c>
      <c r="AM4661" t="s">
        <v>2365</v>
      </c>
      <c r="AN4661">
        <v>1716</v>
      </c>
      <c r="AO4661">
        <v>0</v>
      </c>
      <c r="AP4661">
        <v>4311627</v>
      </c>
      <c r="AQ4661" t="s">
        <v>2532</v>
      </c>
      <c r="AR4661">
        <v>135</v>
      </c>
    </row>
    <row r="4662" spans="1:44" x14ac:dyDescent="0.25">
      <c r="A4662">
        <v>1720903</v>
      </c>
      <c r="B4662">
        <v>6</v>
      </c>
      <c r="C4662" t="s">
        <v>878</v>
      </c>
      <c r="D4662" t="s">
        <v>6383</v>
      </c>
      <c r="E4662">
        <v>2700</v>
      </c>
      <c r="F4662" t="s">
        <v>5940</v>
      </c>
      <c r="G4662">
        <v>10500</v>
      </c>
      <c r="H4662" t="s">
        <v>5940</v>
      </c>
      <c r="I4662">
        <v>2170</v>
      </c>
      <c r="J4662" t="s">
        <v>5940</v>
      </c>
      <c r="K4662">
        <v>2925</v>
      </c>
      <c r="L4662">
        <v>0</v>
      </c>
      <c r="M4662">
        <v>9900</v>
      </c>
      <c r="N4662">
        <v>0</v>
      </c>
      <c r="O4662">
        <v>2560</v>
      </c>
      <c r="P4662">
        <v>0</v>
      </c>
      <c r="R4662">
        <v>1720903</v>
      </c>
      <c r="S4662">
        <v>2700</v>
      </c>
      <c r="T4662" t="s">
        <v>5940</v>
      </c>
      <c r="U4662">
        <v>10500</v>
      </c>
      <c r="V4662" t="s">
        <v>5940</v>
      </c>
      <c r="W4662">
        <v>2170</v>
      </c>
      <c r="X4662" t="s">
        <v>5940</v>
      </c>
      <c r="Z4662">
        <v>4303707</v>
      </c>
      <c r="AB4662" t="s">
        <v>5940</v>
      </c>
      <c r="AC4662">
        <v>4303707</v>
      </c>
      <c r="AD4662" t="s">
        <v>2366</v>
      </c>
      <c r="AE4662" t="s">
        <v>5940</v>
      </c>
      <c r="AF4662">
        <v>4303707</v>
      </c>
      <c r="AG4662" t="s">
        <v>2366</v>
      </c>
      <c r="AH4662">
        <v>6375</v>
      </c>
      <c r="AI4662">
        <v>4303707</v>
      </c>
      <c r="AJ4662" t="s">
        <v>2366</v>
      </c>
      <c r="AK4662">
        <v>113</v>
      </c>
      <c r="AL4662">
        <v>4303707</v>
      </c>
      <c r="AM4662" t="s">
        <v>2366</v>
      </c>
      <c r="AN4662">
        <v>720</v>
      </c>
      <c r="AO4662">
        <v>0</v>
      </c>
      <c r="AP4662">
        <v>4311643</v>
      </c>
      <c r="AQ4662" t="s">
        <v>2533</v>
      </c>
      <c r="AR4662">
        <v>120</v>
      </c>
    </row>
    <row r="4663" spans="1:44" x14ac:dyDescent="0.25">
      <c r="A4663">
        <v>1720937</v>
      </c>
      <c r="B4663">
        <v>6</v>
      </c>
      <c r="C4663" t="s">
        <v>878</v>
      </c>
      <c r="D4663" t="s">
        <v>6384</v>
      </c>
      <c r="E4663">
        <v>150</v>
      </c>
      <c r="F4663" t="s">
        <v>5940</v>
      </c>
      <c r="G4663">
        <v>540</v>
      </c>
      <c r="H4663" t="s">
        <v>5940</v>
      </c>
      <c r="I4663">
        <v>285</v>
      </c>
      <c r="J4663" t="s">
        <v>5940</v>
      </c>
      <c r="K4663">
        <v>150</v>
      </c>
      <c r="L4663">
        <v>0</v>
      </c>
      <c r="M4663">
        <v>720</v>
      </c>
      <c r="N4663">
        <v>0</v>
      </c>
      <c r="O4663">
        <v>264</v>
      </c>
      <c r="P4663">
        <v>0</v>
      </c>
      <c r="R4663">
        <v>1720937</v>
      </c>
      <c r="S4663">
        <v>150</v>
      </c>
      <c r="T4663" t="s">
        <v>5940</v>
      </c>
      <c r="U4663">
        <v>540</v>
      </c>
      <c r="V4663" t="s">
        <v>5940</v>
      </c>
      <c r="W4663">
        <v>285</v>
      </c>
      <c r="X4663" t="s">
        <v>5940</v>
      </c>
      <c r="Z4663">
        <v>4303806</v>
      </c>
      <c r="AB4663" t="s">
        <v>5940</v>
      </c>
      <c r="AC4663">
        <v>4303806</v>
      </c>
      <c r="AD4663" t="s">
        <v>2367</v>
      </c>
      <c r="AE4663" t="s">
        <v>5940</v>
      </c>
      <c r="AF4663">
        <v>4303806</v>
      </c>
      <c r="AG4663" t="s">
        <v>2367</v>
      </c>
      <c r="AH4663">
        <v>600</v>
      </c>
      <c r="AI4663">
        <v>4303806</v>
      </c>
      <c r="AJ4663" t="s">
        <v>2367</v>
      </c>
      <c r="AK4663">
        <v>18</v>
      </c>
      <c r="AL4663">
        <v>4303806</v>
      </c>
      <c r="AM4663" t="s">
        <v>2367</v>
      </c>
      <c r="AN4663">
        <v>7896</v>
      </c>
      <c r="AO4663">
        <v>0</v>
      </c>
      <c r="AP4663">
        <v>4311700</v>
      </c>
      <c r="AQ4663" t="s">
        <v>2534</v>
      </c>
      <c r="AR4663">
        <v>4309</v>
      </c>
    </row>
    <row r="4664" spans="1:44" x14ac:dyDescent="0.25">
      <c r="A4664">
        <v>1720978</v>
      </c>
      <c r="B4664">
        <v>6</v>
      </c>
      <c r="C4664" t="s">
        <v>878</v>
      </c>
      <c r="D4664" t="s">
        <v>6385</v>
      </c>
      <c r="E4664">
        <v>480</v>
      </c>
      <c r="F4664">
        <v>5980</v>
      </c>
      <c r="G4664">
        <v>5550</v>
      </c>
      <c r="H4664" t="s">
        <v>5940</v>
      </c>
      <c r="I4664">
        <v>413</v>
      </c>
      <c r="J4664" t="s">
        <v>5940</v>
      </c>
      <c r="K4664">
        <v>473</v>
      </c>
      <c r="L4664">
        <v>5940</v>
      </c>
      <c r="M4664">
        <v>3660</v>
      </c>
      <c r="N4664">
        <v>0</v>
      </c>
      <c r="O4664">
        <v>378</v>
      </c>
      <c r="P4664">
        <v>0</v>
      </c>
      <c r="R4664">
        <v>1720978</v>
      </c>
      <c r="S4664">
        <v>480</v>
      </c>
      <c r="T4664">
        <v>5980</v>
      </c>
      <c r="U4664">
        <v>5550</v>
      </c>
      <c r="V4664" t="s">
        <v>5940</v>
      </c>
      <c r="W4664">
        <v>413</v>
      </c>
      <c r="X4664" t="s">
        <v>5940</v>
      </c>
      <c r="Z4664">
        <v>4303905</v>
      </c>
      <c r="AB4664" t="s">
        <v>5940</v>
      </c>
      <c r="AC4664">
        <v>4303905</v>
      </c>
      <c r="AD4664" t="s">
        <v>2368</v>
      </c>
      <c r="AE4664">
        <v>1500</v>
      </c>
      <c r="AF4664">
        <v>4303905</v>
      </c>
      <c r="AG4664" t="s">
        <v>2368</v>
      </c>
      <c r="AH4664">
        <v>840</v>
      </c>
      <c r="AI4664">
        <v>4303905</v>
      </c>
      <c r="AJ4664" t="s">
        <v>2368</v>
      </c>
      <c r="AK4664">
        <v>6</v>
      </c>
      <c r="AL4664">
        <v>4303905</v>
      </c>
      <c r="AM4664" t="s">
        <v>2368</v>
      </c>
      <c r="AN4664" t="s">
        <v>5940</v>
      </c>
      <c r="AO4664">
        <v>0</v>
      </c>
      <c r="AP4664">
        <v>4311718</v>
      </c>
      <c r="AQ4664" t="s">
        <v>2535</v>
      </c>
      <c r="AR4664">
        <v>2970</v>
      </c>
    </row>
    <row r="4665" spans="1:44" x14ac:dyDescent="0.25">
      <c r="A4665">
        <v>1721109</v>
      </c>
      <c r="B4665">
        <v>6</v>
      </c>
      <c r="C4665" t="s">
        <v>878</v>
      </c>
      <c r="D4665" t="s">
        <v>6387</v>
      </c>
      <c r="E4665" t="s">
        <v>5940</v>
      </c>
      <c r="F4665">
        <v>888</v>
      </c>
      <c r="G4665">
        <v>91</v>
      </c>
      <c r="H4665" t="s">
        <v>5940</v>
      </c>
      <c r="I4665">
        <v>168</v>
      </c>
      <c r="J4665" t="s">
        <v>5940</v>
      </c>
      <c r="K4665">
        <v>0</v>
      </c>
      <c r="L4665">
        <v>0</v>
      </c>
      <c r="M4665">
        <v>52</v>
      </c>
      <c r="N4665">
        <v>0</v>
      </c>
      <c r="O4665">
        <v>104</v>
      </c>
      <c r="P4665">
        <v>0</v>
      </c>
      <c r="R4665">
        <v>1721109</v>
      </c>
      <c r="S4665" t="s">
        <v>5940</v>
      </c>
      <c r="T4665">
        <v>888</v>
      </c>
      <c r="U4665">
        <v>91</v>
      </c>
      <c r="V4665" t="s">
        <v>5940</v>
      </c>
      <c r="W4665">
        <v>168</v>
      </c>
      <c r="X4665" t="s">
        <v>5940</v>
      </c>
      <c r="Z4665">
        <v>4304002</v>
      </c>
      <c r="AB4665" t="s">
        <v>5940</v>
      </c>
      <c r="AC4665">
        <v>4304002</v>
      </c>
      <c r="AD4665" t="s">
        <v>2369</v>
      </c>
      <c r="AE4665">
        <v>50</v>
      </c>
      <c r="AF4665">
        <v>4304002</v>
      </c>
      <c r="AG4665" t="s">
        <v>2369</v>
      </c>
      <c r="AH4665">
        <v>600</v>
      </c>
      <c r="AI4665">
        <v>4304002</v>
      </c>
      <c r="AJ4665" t="s">
        <v>2369</v>
      </c>
      <c r="AK4665">
        <v>86</v>
      </c>
      <c r="AL4665">
        <v>4304002</v>
      </c>
      <c r="AM4665" t="s">
        <v>2369</v>
      </c>
      <c r="AN4665">
        <v>6750</v>
      </c>
      <c r="AO4665">
        <v>0</v>
      </c>
      <c r="AP4665">
        <v>4311734</v>
      </c>
      <c r="AQ4665" t="s">
        <v>2536</v>
      </c>
      <c r="AR4665">
        <v>612</v>
      </c>
    </row>
    <row r="4666" spans="1:44" x14ac:dyDescent="0.25">
      <c r="A4666">
        <v>1721208</v>
      </c>
      <c r="B4666">
        <v>6</v>
      </c>
      <c r="C4666" t="s">
        <v>878</v>
      </c>
      <c r="D4666" t="s">
        <v>6388</v>
      </c>
      <c r="E4666" t="s">
        <v>5940</v>
      </c>
      <c r="F4666" t="s">
        <v>5940</v>
      </c>
      <c r="G4666">
        <v>240</v>
      </c>
      <c r="H4666" t="s">
        <v>5940</v>
      </c>
      <c r="I4666">
        <v>234</v>
      </c>
      <c r="J4666">
        <v>66</v>
      </c>
      <c r="K4666">
        <v>0</v>
      </c>
      <c r="L4666">
        <v>0</v>
      </c>
      <c r="M4666">
        <v>360</v>
      </c>
      <c r="N4666">
        <v>0</v>
      </c>
      <c r="O4666">
        <v>312</v>
      </c>
      <c r="P4666">
        <v>144</v>
      </c>
      <c r="R4666">
        <v>1721208</v>
      </c>
      <c r="S4666" t="s">
        <v>5940</v>
      </c>
      <c r="T4666" t="s">
        <v>5940</v>
      </c>
      <c r="U4666">
        <v>240</v>
      </c>
      <c r="V4666" t="s">
        <v>5940</v>
      </c>
      <c r="W4666">
        <v>234</v>
      </c>
      <c r="X4666">
        <v>66</v>
      </c>
      <c r="Z4666">
        <v>4304101</v>
      </c>
      <c r="AB4666" t="s">
        <v>5940</v>
      </c>
      <c r="AC4666">
        <v>4304101</v>
      </c>
      <c r="AD4666" t="s">
        <v>2370</v>
      </c>
      <c r="AE4666" t="s">
        <v>5940</v>
      </c>
      <c r="AF4666">
        <v>4304101</v>
      </c>
      <c r="AG4666" t="s">
        <v>2370</v>
      </c>
      <c r="AH4666">
        <v>300</v>
      </c>
      <c r="AI4666">
        <v>4304101</v>
      </c>
      <c r="AJ4666" t="s">
        <v>2370</v>
      </c>
      <c r="AK4666">
        <v>5</v>
      </c>
      <c r="AL4666">
        <v>4304101</v>
      </c>
      <c r="AM4666" t="s">
        <v>2370</v>
      </c>
      <c r="AN4666">
        <v>2772</v>
      </c>
      <c r="AO4666">
        <v>0</v>
      </c>
      <c r="AP4666">
        <v>4311759</v>
      </c>
      <c r="AQ4666" t="s">
        <v>2537</v>
      </c>
      <c r="AR4666">
        <v>660</v>
      </c>
    </row>
    <row r="4667" spans="1:44" x14ac:dyDescent="0.25">
      <c r="A4667">
        <v>1721257</v>
      </c>
      <c r="B4667">
        <v>6</v>
      </c>
      <c r="C4667" t="s">
        <v>878</v>
      </c>
      <c r="D4667" t="s">
        <v>6389</v>
      </c>
      <c r="E4667" t="s">
        <v>5940</v>
      </c>
      <c r="F4667">
        <v>35100</v>
      </c>
      <c r="G4667" t="s">
        <v>5940</v>
      </c>
      <c r="H4667" t="s">
        <v>5940</v>
      </c>
      <c r="I4667">
        <v>480</v>
      </c>
      <c r="J4667" t="s">
        <v>5940</v>
      </c>
      <c r="K4667">
        <v>1750</v>
      </c>
      <c r="L4667">
        <v>21120</v>
      </c>
      <c r="M4667">
        <v>105</v>
      </c>
      <c r="N4667">
        <v>0</v>
      </c>
      <c r="O4667">
        <v>210</v>
      </c>
      <c r="P4667">
        <v>0</v>
      </c>
      <c r="R4667">
        <v>1721257</v>
      </c>
      <c r="S4667" t="s">
        <v>5940</v>
      </c>
      <c r="T4667">
        <v>35100</v>
      </c>
      <c r="U4667" t="s">
        <v>5940</v>
      </c>
      <c r="V4667" t="s">
        <v>5940</v>
      </c>
      <c r="W4667">
        <v>480</v>
      </c>
      <c r="X4667" t="s">
        <v>5940</v>
      </c>
      <c r="Z4667">
        <v>4304200</v>
      </c>
      <c r="AB4667" t="s">
        <v>5940</v>
      </c>
      <c r="AC4667">
        <v>4304200</v>
      </c>
      <c r="AD4667" t="s">
        <v>2371</v>
      </c>
      <c r="AE4667">
        <v>33774</v>
      </c>
      <c r="AF4667">
        <v>4304200</v>
      </c>
      <c r="AG4667" t="s">
        <v>2371</v>
      </c>
      <c r="AH4667">
        <v>7500</v>
      </c>
      <c r="AI4667">
        <v>4304200</v>
      </c>
      <c r="AJ4667" t="s">
        <v>2371</v>
      </c>
      <c r="AK4667">
        <v>1254</v>
      </c>
      <c r="AL4667">
        <v>4304200</v>
      </c>
      <c r="AM4667" t="s">
        <v>2371</v>
      </c>
      <c r="AN4667">
        <v>9072</v>
      </c>
      <c r="AO4667">
        <v>0</v>
      </c>
      <c r="AP4667">
        <v>4311775</v>
      </c>
      <c r="AQ4667" t="s">
        <v>2538</v>
      </c>
      <c r="AR4667">
        <v>2016</v>
      </c>
    </row>
    <row r="4668" spans="1:44" x14ac:dyDescent="0.25">
      <c r="A4668">
        <v>1721307</v>
      </c>
      <c r="B4668">
        <v>6</v>
      </c>
      <c r="C4668" t="s">
        <v>878</v>
      </c>
      <c r="D4668" t="s">
        <v>6390</v>
      </c>
      <c r="E4668" t="s">
        <v>5940</v>
      </c>
      <c r="F4668">
        <v>5590</v>
      </c>
      <c r="G4668">
        <v>1040</v>
      </c>
      <c r="H4668" t="s">
        <v>5940</v>
      </c>
      <c r="I4668">
        <v>780</v>
      </c>
      <c r="J4668">
        <v>40</v>
      </c>
      <c r="K4668">
        <v>0</v>
      </c>
      <c r="L4668">
        <v>2430</v>
      </c>
      <c r="M4668">
        <v>1350</v>
      </c>
      <c r="N4668">
        <v>0</v>
      </c>
      <c r="O4668">
        <v>900</v>
      </c>
      <c r="P4668">
        <v>47</v>
      </c>
      <c r="R4668">
        <v>1721307</v>
      </c>
      <c r="S4668" t="s">
        <v>5940</v>
      </c>
      <c r="T4668">
        <v>5590</v>
      </c>
      <c r="U4668">
        <v>1040</v>
      </c>
      <c r="V4668" t="s">
        <v>5940</v>
      </c>
      <c r="W4668">
        <v>780</v>
      </c>
      <c r="X4668">
        <v>40</v>
      </c>
      <c r="Z4668">
        <v>4304309</v>
      </c>
      <c r="AB4668" t="s">
        <v>5940</v>
      </c>
      <c r="AC4668">
        <v>4304309</v>
      </c>
      <c r="AD4668" t="s">
        <v>2372</v>
      </c>
      <c r="AE4668">
        <v>2</v>
      </c>
      <c r="AF4668">
        <v>4304309</v>
      </c>
      <c r="AG4668" t="s">
        <v>2372</v>
      </c>
      <c r="AH4668">
        <v>3800</v>
      </c>
      <c r="AI4668">
        <v>4304309</v>
      </c>
      <c r="AJ4668" t="s">
        <v>2372</v>
      </c>
      <c r="AK4668">
        <v>47</v>
      </c>
      <c r="AL4668">
        <v>4304309</v>
      </c>
      <c r="AM4668" t="s">
        <v>2372</v>
      </c>
      <c r="AN4668">
        <v>2016</v>
      </c>
      <c r="AO4668">
        <v>0</v>
      </c>
      <c r="AP4668">
        <v>4311791</v>
      </c>
      <c r="AQ4668" t="s">
        <v>2539</v>
      </c>
      <c r="AR4668">
        <v>1062</v>
      </c>
    </row>
    <row r="4669" spans="1:44" x14ac:dyDescent="0.25">
      <c r="A4669">
        <v>1722081</v>
      </c>
      <c r="B4669">
        <v>6</v>
      </c>
      <c r="C4669" t="s">
        <v>878</v>
      </c>
      <c r="D4669" t="s">
        <v>6391</v>
      </c>
      <c r="E4669">
        <v>855</v>
      </c>
      <c r="F4669">
        <v>264</v>
      </c>
      <c r="G4669">
        <v>2080</v>
      </c>
      <c r="H4669" t="s">
        <v>5940</v>
      </c>
      <c r="I4669">
        <v>2400</v>
      </c>
      <c r="J4669">
        <v>128</v>
      </c>
      <c r="K4669">
        <v>21000</v>
      </c>
      <c r="L4669">
        <v>468</v>
      </c>
      <c r="M4669">
        <v>960</v>
      </c>
      <c r="N4669">
        <v>0</v>
      </c>
      <c r="O4669">
        <v>700</v>
      </c>
      <c r="P4669">
        <v>48</v>
      </c>
      <c r="R4669">
        <v>1722081</v>
      </c>
      <c r="S4669">
        <v>855</v>
      </c>
      <c r="T4669">
        <v>264</v>
      </c>
      <c r="U4669">
        <v>2080</v>
      </c>
      <c r="V4669" t="s">
        <v>5940</v>
      </c>
      <c r="W4669">
        <v>2400</v>
      </c>
      <c r="X4669">
        <v>128</v>
      </c>
      <c r="Z4669">
        <v>4304358</v>
      </c>
      <c r="AB4669" t="s">
        <v>5940</v>
      </c>
      <c r="AC4669">
        <v>4304358</v>
      </c>
      <c r="AD4669" t="s">
        <v>2373</v>
      </c>
      <c r="AE4669">
        <v>7262</v>
      </c>
      <c r="AF4669">
        <v>4304358</v>
      </c>
      <c r="AG4669" t="s">
        <v>2373</v>
      </c>
      <c r="AH4669" t="s">
        <v>5940</v>
      </c>
      <c r="AI4669">
        <v>4304358</v>
      </c>
      <c r="AJ4669" t="s">
        <v>2373</v>
      </c>
      <c r="AK4669">
        <v>90</v>
      </c>
      <c r="AL4669">
        <v>4304358</v>
      </c>
      <c r="AM4669" t="s">
        <v>2373</v>
      </c>
      <c r="AN4669">
        <v>1800</v>
      </c>
      <c r="AO4669">
        <v>0</v>
      </c>
      <c r="AP4669">
        <v>4311809</v>
      </c>
      <c r="AQ4669" t="s">
        <v>2540</v>
      </c>
      <c r="AR4669">
        <v>3456</v>
      </c>
    </row>
    <row r="4670" spans="1:44" x14ac:dyDescent="0.25">
      <c r="A4670">
        <v>1722107</v>
      </c>
      <c r="B4670">
        <v>6</v>
      </c>
      <c r="C4670" t="s">
        <v>878</v>
      </c>
      <c r="D4670" t="s">
        <v>6392</v>
      </c>
      <c r="E4670" t="s">
        <v>5940</v>
      </c>
      <c r="F4670" t="s">
        <v>5940</v>
      </c>
      <c r="G4670">
        <v>325</v>
      </c>
      <c r="H4670" t="s">
        <v>5940</v>
      </c>
      <c r="I4670">
        <v>156</v>
      </c>
      <c r="J4670">
        <v>59</v>
      </c>
      <c r="K4670">
        <v>2000</v>
      </c>
      <c r="L4670">
        <v>0</v>
      </c>
      <c r="M4670">
        <v>630</v>
      </c>
      <c r="N4670">
        <v>0</v>
      </c>
      <c r="O4670">
        <v>156</v>
      </c>
      <c r="P4670">
        <v>72</v>
      </c>
      <c r="R4670">
        <v>1722107</v>
      </c>
      <c r="S4670" t="s">
        <v>5940</v>
      </c>
      <c r="T4670" t="s">
        <v>5940</v>
      </c>
      <c r="U4670">
        <v>325</v>
      </c>
      <c r="V4670" t="s">
        <v>5940</v>
      </c>
      <c r="W4670">
        <v>156</v>
      </c>
      <c r="X4670">
        <v>59</v>
      </c>
      <c r="Z4670">
        <v>4304408</v>
      </c>
      <c r="AB4670" t="s">
        <v>5940</v>
      </c>
      <c r="AC4670">
        <v>4304408</v>
      </c>
      <c r="AD4670" t="s">
        <v>2374</v>
      </c>
      <c r="AE4670">
        <v>1</v>
      </c>
      <c r="AF4670">
        <v>4304408</v>
      </c>
      <c r="AG4670" t="s">
        <v>2374</v>
      </c>
      <c r="AH4670">
        <v>600</v>
      </c>
      <c r="AI4670">
        <v>4304408</v>
      </c>
      <c r="AJ4670" t="s">
        <v>2374</v>
      </c>
      <c r="AK4670">
        <v>18</v>
      </c>
      <c r="AL4670">
        <v>4304408</v>
      </c>
      <c r="AM4670" t="s">
        <v>2374</v>
      </c>
      <c r="AN4670" t="s">
        <v>5940</v>
      </c>
      <c r="AO4670">
        <v>0</v>
      </c>
      <c r="AP4670">
        <v>4311908</v>
      </c>
      <c r="AQ4670" t="s">
        <v>2541</v>
      </c>
      <c r="AR4670">
        <v>5346</v>
      </c>
    </row>
    <row r="4671" spans="1:44" x14ac:dyDescent="0.25">
      <c r="A4671">
        <v>2100055</v>
      </c>
      <c r="B4671">
        <v>6</v>
      </c>
      <c r="C4671" t="s">
        <v>879</v>
      </c>
      <c r="D4671" t="s">
        <v>6393</v>
      </c>
      <c r="E4671" t="s">
        <v>5940</v>
      </c>
      <c r="F4671" t="s">
        <v>5940</v>
      </c>
      <c r="G4671">
        <v>8750</v>
      </c>
      <c r="H4671" t="s">
        <v>5940</v>
      </c>
      <c r="I4671">
        <v>8000</v>
      </c>
      <c r="J4671">
        <v>275</v>
      </c>
      <c r="K4671">
        <v>0</v>
      </c>
      <c r="L4671">
        <v>0</v>
      </c>
      <c r="M4671">
        <v>6600</v>
      </c>
      <c r="N4671">
        <v>0</v>
      </c>
      <c r="O4671">
        <v>5063</v>
      </c>
      <c r="P4671">
        <v>180</v>
      </c>
      <c r="R4671">
        <v>2100055</v>
      </c>
      <c r="S4671" t="s">
        <v>5940</v>
      </c>
      <c r="T4671" t="s">
        <v>5940</v>
      </c>
      <c r="U4671">
        <v>8750</v>
      </c>
      <c r="V4671" t="s">
        <v>5940</v>
      </c>
      <c r="W4671">
        <v>8000</v>
      </c>
      <c r="X4671">
        <v>275</v>
      </c>
      <c r="Z4671">
        <v>4304507</v>
      </c>
      <c r="AB4671" t="s">
        <v>5940</v>
      </c>
      <c r="AC4671">
        <v>4304507</v>
      </c>
      <c r="AD4671" t="s">
        <v>2375</v>
      </c>
      <c r="AE4671">
        <v>3880</v>
      </c>
      <c r="AF4671">
        <v>4304507</v>
      </c>
      <c r="AG4671" t="s">
        <v>2375</v>
      </c>
      <c r="AH4671" t="s">
        <v>5940</v>
      </c>
      <c r="AI4671">
        <v>4304507</v>
      </c>
      <c r="AJ4671" t="s">
        <v>2375</v>
      </c>
      <c r="AK4671">
        <v>2160</v>
      </c>
      <c r="AL4671">
        <v>4304507</v>
      </c>
      <c r="AM4671" t="s">
        <v>2375</v>
      </c>
      <c r="AN4671">
        <v>7088</v>
      </c>
      <c r="AO4671">
        <v>0</v>
      </c>
      <c r="AP4671">
        <v>4311981</v>
      </c>
      <c r="AQ4671" t="s">
        <v>2542</v>
      </c>
      <c r="AR4671">
        <v>154</v>
      </c>
    </row>
    <row r="4672" spans="1:44" x14ac:dyDescent="0.25">
      <c r="A4672">
        <v>2100105</v>
      </c>
      <c r="B4672">
        <v>6</v>
      </c>
      <c r="C4672" t="s">
        <v>879</v>
      </c>
      <c r="D4672" t="s">
        <v>6394</v>
      </c>
      <c r="E4672">
        <v>280</v>
      </c>
      <c r="F4672">
        <v>275</v>
      </c>
      <c r="G4672">
        <v>230</v>
      </c>
      <c r="H4672" t="s">
        <v>5940</v>
      </c>
      <c r="I4672">
        <v>633</v>
      </c>
      <c r="J4672">
        <v>24</v>
      </c>
      <c r="K4672">
        <v>385</v>
      </c>
      <c r="L4672">
        <v>1590</v>
      </c>
      <c r="M4672">
        <v>300</v>
      </c>
      <c r="N4672">
        <v>0</v>
      </c>
      <c r="O4672">
        <v>821</v>
      </c>
      <c r="P4672">
        <v>38</v>
      </c>
      <c r="R4672">
        <v>2100105</v>
      </c>
      <c r="S4672">
        <v>280</v>
      </c>
      <c r="T4672">
        <v>275</v>
      </c>
      <c r="U4672">
        <v>230</v>
      </c>
      <c r="V4672" t="s">
        <v>5940</v>
      </c>
      <c r="W4672">
        <v>633</v>
      </c>
      <c r="X4672">
        <v>24</v>
      </c>
      <c r="Z4672">
        <v>4304606</v>
      </c>
      <c r="AB4672" t="s">
        <v>5940</v>
      </c>
      <c r="AC4672">
        <v>4304606</v>
      </c>
      <c r="AD4672" t="s">
        <v>2376</v>
      </c>
      <c r="AE4672">
        <v>2016</v>
      </c>
      <c r="AF4672">
        <v>4304606</v>
      </c>
      <c r="AG4672" t="s">
        <v>2376</v>
      </c>
      <c r="AH4672" t="s">
        <v>5940</v>
      </c>
      <c r="AI4672">
        <v>4304606</v>
      </c>
      <c r="AJ4672" t="s">
        <v>2376</v>
      </c>
      <c r="AK4672" t="s">
        <v>5940</v>
      </c>
      <c r="AL4672">
        <v>4304606</v>
      </c>
      <c r="AM4672" t="s">
        <v>2376</v>
      </c>
      <c r="AN4672" t="s">
        <v>5940</v>
      </c>
      <c r="AO4672">
        <v>0</v>
      </c>
      <c r="AP4672">
        <v>4312005</v>
      </c>
      <c r="AQ4672" t="s">
        <v>2543</v>
      </c>
      <c r="AR4672">
        <v>3360</v>
      </c>
    </row>
    <row r="4673" spans="1:44" x14ac:dyDescent="0.25">
      <c r="A4673">
        <v>2100154</v>
      </c>
      <c r="B4673">
        <v>6</v>
      </c>
      <c r="C4673" t="s">
        <v>879</v>
      </c>
      <c r="D4673" t="s">
        <v>6395</v>
      </c>
      <c r="E4673">
        <v>26</v>
      </c>
      <c r="F4673" t="s">
        <v>5940</v>
      </c>
      <c r="G4673">
        <v>180</v>
      </c>
      <c r="H4673" t="s">
        <v>5940</v>
      </c>
      <c r="I4673" t="s">
        <v>5940</v>
      </c>
      <c r="J4673">
        <v>189</v>
      </c>
      <c r="K4673">
        <v>58</v>
      </c>
      <c r="L4673">
        <v>0</v>
      </c>
      <c r="M4673">
        <v>297</v>
      </c>
      <c r="N4673">
        <v>0</v>
      </c>
      <c r="O4673">
        <v>0</v>
      </c>
      <c r="P4673">
        <v>245</v>
      </c>
      <c r="R4673">
        <v>2100154</v>
      </c>
      <c r="S4673">
        <v>26</v>
      </c>
      <c r="T4673" t="s">
        <v>5940</v>
      </c>
      <c r="U4673">
        <v>180</v>
      </c>
      <c r="V4673" t="s">
        <v>5940</v>
      </c>
      <c r="W4673" t="s">
        <v>5940</v>
      </c>
      <c r="X4673">
        <v>189</v>
      </c>
      <c r="Z4673">
        <v>4304614</v>
      </c>
      <c r="AB4673" t="s">
        <v>5940</v>
      </c>
      <c r="AC4673">
        <v>4304614</v>
      </c>
      <c r="AD4673" t="s">
        <v>2377</v>
      </c>
      <c r="AE4673">
        <v>1</v>
      </c>
      <c r="AF4673">
        <v>4304614</v>
      </c>
      <c r="AG4673" t="s">
        <v>2377</v>
      </c>
      <c r="AH4673">
        <v>810</v>
      </c>
      <c r="AI4673">
        <v>4304614</v>
      </c>
      <c r="AJ4673" t="s">
        <v>2377</v>
      </c>
      <c r="AK4673">
        <v>34</v>
      </c>
      <c r="AL4673">
        <v>4304614</v>
      </c>
      <c r="AM4673" t="s">
        <v>2377</v>
      </c>
      <c r="AN4673" t="s">
        <v>5940</v>
      </c>
      <c r="AO4673">
        <v>0</v>
      </c>
      <c r="AP4673">
        <v>4312054</v>
      </c>
      <c r="AQ4673" t="s">
        <v>2544</v>
      </c>
      <c r="AR4673">
        <v>1050</v>
      </c>
    </row>
    <row r="4674" spans="1:44" x14ac:dyDescent="0.25">
      <c r="A4674">
        <v>2100204</v>
      </c>
      <c r="B4674">
        <v>6</v>
      </c>
      <c r="C4674" t="s">
        <v>879</v>
      </c>
      <c r="D4674" t="s">
        <v>6396</v>
      </c>
      <c r="E4674" t="s">
        <v>5940</v>
      </c>
      <c r="F4674" t="s">
        <v>5940</v>
      </c>
      <c r="G4674">
        <v>122</v>
      </c>
      <c r="H4674" t="s">
        <v>5940</v>
      </c>
      <c r="I4674">
        <v>586</v>
      </c>
      <c r="J4674">
        <v>105</v>
      </c>
      <c r="K4674">
        <v>0</v>
      </c>
      <c r="L4674">
        <v>0</v>
      </c>
      <c r="M4674">
        <v>174</v>
      </c>
      <c r="N4674">
        <v>0</v>
      </c>
      <c r="O4674">
        <v>737</v>
      </c>
      <c r="P4674">
        <v>104</v>
      </c>
      <c r="R4674">
        <v>2100204</v>
      </c>
      <c r="S4674" t="s">
        <v>5940</v>
      </c>
      <c r="T4674" t="s">
        <v>5940</v>
      </c>
      <c r="U4674">
        <v>122</v>
      </c>
      <c r="V4674" t="s">
        <v>5940</v>
      </c>
      <c r="W4674">
        <v>586</v>
      </c>
      <c r="X4674">
        <v>105</v>
      </c>
      <c r="Z4674">
        <v>4304622</v>
      </c>
      <c r="AB4674" t="s">
        <v>5940</v>
      </c>
      <c r="AC4674">
        <v>4304622</v>
      </c>
      <c r="AD4674" t="s">
        <v>2378</v>
      </c>
      <c r="AE4674">
        <v>2</v>
      </c>
      <c r="AF4674">
        <v>4304622</v>
      </c>
      <c r="AG4674" t="s">
        <v>2378</v>
      </c>
      <c r="AH4674" t="s">
        <v>5940</v>
      </c>
      <c r="AI4674">
        <v>4304622</v>
      </c>
      <c r="AJ4674" t="s">
        <v>2378</v>
      </c>
      <c r="AK4674">
        <v>30</v>
      </c>
      <c r="AL4674">
        <v>4304622</v>
      </c>
      <c r="AM4674" t="s">
        <v>2378</v>
      </c>
      <c r="AN4674">
        <v>17000</v>
      </c>
      <c r="AO4674">
        <v>0</v>
      </c>
      <c r="AP4674">
        <v>4312104</v>
      </c>
      <c r="AQ4674" t="s">
        <v>2545</v>
      </c>
      <c r="AR4674">
        <v>360</v>
      </c>
    </row>
    <row r="4675" spans="1:44" x14ac:dyDescent="0.25">
      <c r="A4675">
        <v>2100303</v>
      </c>
      <c r="B4675">
        <v>6</v>
      </c>
      <c r="C4675" t="s">
        <v>879</v>
      </c>
      <c r="D4675" t="s">
        <v>6397</v>
      </c>
      <c r="E4675">
        <v>11000</v>
      </c>
      <c r="F4675" t="s">
        <v>5940</v>
      </c>
      <c r="G4675">
        <v>874</v>
      </c>
      <c r="H4675" t="s">
        <v>5940</v>
      </c>
      <c r="I4675">
        <v>2887</v>
      </c>
      <c r="J4675">
        <v>119</v>
      </c>
      <c r="K4675">
        <v>462085</v>
      </c>
      <c r="L4675">
        <v>0</v>
      </c>
      <c r="M4675">
        <v>1321</v>
      </c>
      <c r="N4675">
        <v>0</v>
      </c>
      <c r="O4675">
        <v>3687</v>
      </c>
      <c r="P4675">
        <v>126</v>
      </c>
      <c r="R4675">
        <v>2100303</v>
      </c>
      <c r="S4675">
        <v>11000</v>
      </c>
      <c r="T4675" t="s">
        <v>5940</v>
      </c>
      <c r="U4675">
        <v>874</v>
      </c>
      <c r="V4675" t="s">
        <v>5940</v>
      </c>
      <c r="W4675">
        <v>2887</v>
      </c>
      <c r="X4675">
        <v>119</v>
      </c>
      <c r="Z4675">
        <v>4304630</v>
      </c>
      <c r="AB4675" t="s">
        <v>5940</v>
      </c>
      <c r="AC4675">
        <v>4304630</v>
      </c>
      <c r="AD4675" t="s">
        <v>2379</v>
      </c>
      <c r="AE4675">
        <v>2250</v>
      </c>
      <c r="AF4675">
        <v>4304630</v>
      </c>
      <c r="AG4675" t="s">
        <v>2379</v>
      </c>
      <c r="AH4675" t="s">
        <v>5940</v>
      </c>
      <c r="AI4675">
        <v>4304630</v>
      </c>
      <c r="AJ4675" t="s">
        <v>2379</v>
      </c>
      <c r="AK4675" t="s">
        <v>5940</v>
      </c>
      <c r="AL4675">
        <v>4304630</v>
      </c>
      <c r="AM4675" t="s">
        <v>2379</v>
      </c>
      <c r="AN4675" t="s">
        <v>5940</v>
      </c>
      <c r="AO4675">
        <v>0</v>
      </c>
      <c r="AP4675">
        <v>4312138</v>
      </c>
      <c r="AQ4675" t="s">
        <v>2546</v>
      </c>
      <c r="AR4675">
        <v>4410</v>
      </c>
    </row>
    <row r="4676" spans="1:44" x14ac:dyDescent="0.25">
      <c r="A4676">
        <v>2100402</v>
      </c>
      <c r="B4676">
        <v>6</v>
      </c>
      <c r="C4676" t="s">
        <v>879</v>
      </c>
      <c r="D4676" t="s">
        <v>6398</v>
      </c>
      <c r="E4676" t="s">
        <v>5940</v>
      </c>
      <c r="F4676" t="s">
        <v>5940</v>
      </c>
      <c r="G4676">
        <v>961</v>
      </c>
      <c r="H4676" t="s">
        <v>5940</v>
      </c>
      <c r="I4676">
        <v>654</v>
      </c>
      <c r="J4676">
        <v>200</v>
      </c>
      <c r="K4676">
        <v>0</v>
      </c>
      <c r="L4676">
        <v>0</v>
      </c>
      <c r="M4676">
        <v>1231</v>
      </c>
      <c r="N4676">
        <v>0</v>
      </c>
      <c r="O4676">
        <v>1084</v>
      </c>
      <c r="P4676">
        <v>225</v>
      </c>
      <c r="R4676">
        <v>2100402</v>
      </c>
      <c r="S4676" t="s">
        <v>5940</v>
      </c>
      <c r="T4676" t="s">
        <v>5940</v>
      </c>
      <c r="U4676">
        <v>961</v>
      </c>
      <c r="V4676" t="s">
        <v>5940</v>
      </c>
      <c r="W4676">
        <v>654</v>
      </c>
      <c r="X4676">
        <v>200</v>
      </c>
      <c r="Z4676">
        <v>4304655</v>
      </c>
      <c r="AB4676" t="s">
        <v>5940</v>
      </c>
      <c r="AC4676">
        <v>4304655</v>
      </c>
      <c r="AD4676" t="s">
        <v>2380</v>
      </c>
      <c r="AE4676">
        <v>240</v>
      </c>
      <c r="AF4676">
        <v>4304655</v>
      </c>
      <c r="AG4676" t="s">
        <v>2380</v>
      </c>
      <c r="AH4676">
        <v>1365</v>
      </c>
      <c r="AI4676">
        <v>4304655</v>
      </c>
      <c r="AJ4676" t="s">
        <v>2380</v>
      </c>
      <c r="AK4676">
        <v>20</v>
      </c>
      <c r="AL4676">
        <v>4304655</v>
      </c>
      <c r="AM4676" t="s">
        <v>2380</v>
      </c>
      <c r="AN4676">
        <v>28800</v>
      </c>
      <c r="AO4676">
        <v>0</v>
      </c>
      <c r="AP4676">
        <v>4312153</v>
      </c>
      <c r="AQ4676" t="s">
        <v>2547</v>
      </c>
      <c r="AR4676">
        <v>2492</v>
      </c>
    </row>
    <row r="4677" spans="1:44" x14ac:dyDescent="0.25">
      <c r="A4677">
        <v>2100436</v>
      </c>
      <c r="B4677">
        <v>6</v>
      </c>
      <c r="C4677" t="s">
        <v>879</v>
      </c>
      <c r="D4677" t="s">
        <v>6399</v>
      </c>
      <c r="E4677" t="s">
        <v>5940</v>
      </c>
      <c r="F4677" t="s">
        <v>5940</v>
      </c>
      <c r="G4677">
        <v>906</v>
      </c>
      <c r="H4677" t="s">
        <v>5940</v>
      </c>
      <c r="I4677">
        <v>1955</v>
      </c>
      <c r="J4677">
        <v>267</v>
      </c>
      <c r="K4677">
        <v>0</v>
      </c>
      <c r="L4677">
        <v>0</v>
      </c>
      <c r="M4677">
        <v>1288</v>
      </c>
      <c r="N4677">
        <v>0</v>
      </c>
      <c r="O4677">
        <v>2318</v>
      </c>
      <c r="P4677">
        <v>241</v>
      </c>
      <c r="R4677">
        <v>2100436</v>
      </c>
      <c r="S4677" t="s">
        <v>5940</v>
      </c>
      <c r="T4677" t="s">
        <v>5940</v>
      </c>
      <c r="U4677">
        <v>906</v>
      </c>
      <c r="V4677" t="s">
        <v>5940</v>
      </c>
      <c r="W4677">
        <v>1955</v>
      </c>
      <c r="X4677">
        <v>267</v>
      </c>
      <c r="Z4677">
        <v>4304663</v>
      </c>
      <c r="AB4677" t="s">
        <v>5940</v>
      </c>
      <c r="AC4677">
        <v>4304663</v>
      </c>
      <c r="AD4677" t="s">
        <v>2381</v>
      </c>
      <c r="AE4677">
        <v>42818</v>
      </c>
      <c r="AF4677">
        <v>4304663</v>
      </c>
      <c r="AG4677" t="s">
        <v>2381</v>
      </c>
      <c r="AH4677" t="s">
        <v>5940</v>
      </c>
      <c r="AI4677">
        <v>4304663</v>
      </c>
      <c r="AJ4677" t="s">
        <v>2381</v>
      </c>
      <c r="AK4677">
        <v>14</v>
      </c>
      <c r="AL4677">
        <v>4304663</v>
      </c>
      <c r="AM4677" t="s">
        <v>2381</v>
      </c>
      <c r="AN4677">
        <v>1680</v>
      </c>
      <c r="AO4677">
        <v>0</v>
      </c>
      <c r="AP4677">
        <v>4312179</v>
      </c>
      <c r="AQ4677" t="s">
        <v>2548</v>
      </c>
      <c r="AR4677">
        <v>2535</v>
      </c>
    </row>
    <row r="4678" spans="1:44" x14ac:dyDescent="0.25">
      <c r="A4678">
        <v>2100477</v>
      </c>
      <c r="B4678">
        <v>6</v>
      </c>
      <c r="C4678" t="s">
        <v>879</v>
      </c>
      <c r="D4678" t="s">
        <v>6400</v>
      </c>
      <c r="E4678">
        <v>120</v>
      </c>
      <c r="F4678" t="s">
        <v>5940</v>
      </c>
      <c r="G4678">
        <v>3426</v>
      </c>
      <c r="H4678" t="s">
        <v>5940</v>
      </c>
      <c r="I4678">
        <v>11247</v>
      </c>
      <c r="J4678">
        <v>152</v>
      </c>
      <c r="K4678">
        <v>210</v>
      </c>
      <c r="L4678">
        <v>0</v>
      </c>
      <c r="M4678">
        <v>2970</v>
      </c>
      <c r="N4678">
        <v>0</v>
      </c>
      <c r="O4678">
        <v>9093</v>
      </c>
      <c r="P4678">
        <v>148</v>
      </c>
      <c r="R4678">
        <v>2100477</v>
      </c>
      <c r="S4678">
        <v>120</v>
      </c>
      <c r="T4678" t="s">
        <v>5940</v>
      </c>
      <c r="U4678">
        <v>3426</v>
      </c>
      <c r="V4678" t="s">
        <v>5940</v>
      </c>
      <c r="W4678">
        <v>11247</v>
      </c>
      <c r="X4678">
        <v>152</v>
      </c>
      <c r="Z4678">
        <v>4304671</v>
      </c>
      <c r="AB4678" t="s">
        <v>5940</v>
      </c>
      <c r="AC4678">
        <v>4304671</v>
      </c>
      <c r="AD4678" t="s">
        <v>2382</v>
      </c>
      <c r="AE4678">
        <v>86535</v>
      </c>
      <c r="AF4678">
        <v>4304671</v>
      </c>
      <c r="AG4678" t="s">
        <v>2382</v>
      </c>
      <c r="AH4678" t="s">
        <v>5940</v>
      </c>
      <c r="AI4678">
        <v>4304671</v>
      </c>
      <c r="AJ4678" t="s">
        <v>2382</v>
      </c>
      <c r="AK4678">
        <v>1</v>
      </c>
      <c r="AL4678">
        <v>4304671</v>
      </c>
      <c r="AM4678" t="s">
        <v>2382</v>
      </c>
      <c r="AN4678">
        <v>600</v>
      </c>
      <c r="AO4678">
        <v>0</v>
      </c>
      <c r="AP4678">
        <v>4312203</v>
      </c>
      <c r="AQ4678" t="s">
        <v>2549</v>
      </c>
      <c r="AR4678">
        <v>8418</v>
      </c>
    </row>
    <row r="4679" spans="1:44" x14ac:dyDescent="0.25">
      <c r="A4679">
        <v>2100501</v>
      </c>
      <c r="B4679">
        <v>6</v>
      </c>
      <c r="C4679" t="s">
        <v>879</v>
      </c>
      <c r="D4679" t="s">
        <v>6401</v>
      </c>
      <c r="E4679" t="s">
        <v>5940</v>
      </c>
      <c r="F4679">
        <v>54837</v>
      </c>
      <c r="G4679">
        <v>5235</v>
      </c>
      <c r="H4679" t="s">
        <v>5940</v>
      </c>
      <c r="I4679">
        <v>2474</v>
      </c>
      <c r="J4679">
        <v>1</v>
      </c>
      <c r="K4679">
        <v>0</v>
      </c>
      <c r="L4679">
        <v>63000</v>
      </c>
      <c r="M4679">
        <v>10725</v>
      </c>
      <c r="N4679">
        <v>0</v>
      </c>
      <c r="O4679">
        <v>1638</v>
      </c>
      <c r="P4679">
        <v>2</v>
      </c>
      <c r="R4679">
        <v>2100501</v>
      </c>
      <c r="S4679" t="s">
        <v>5940</v>
      </c>
      <c r="T4679">
        <v>54837</v>
      </c>
      <c r="U4679">
        <v>5235</v>
      </c>
      <c r="V4679" t="s">
        <v>5940</v>
      </c>
      <c r="W4679">
        <v>2474</v>
      </c>
      <c r="X4679">
        <v>1</v>
      </c>
      <c r="Z4679">
        <v>4304689</v>
      </c>
      <c r="AB4679" t="s">
        <v>5940</v>
      </c>
      <c r="AC4679">
        <v>4304689</v>
      </c>
      <c r="AD4679" t="s">
        <v>2383</v>
      </c>
      <c r="AE4679">
        <v>3000</v>
      </c>
      <c r="AF4679">
        <v>4304689</v>
      </c>
      <c r="AG4679" t="s">
        <v>2383</v>
      </c>
      <c r="AH4679">
        <v>810</v>
      </c>
      <c r="AI4679">
        <v>4304689</v>
      </c>
      <c r="AJ4679" t="s">
        <v>2383</v>
      </c>
      <c r="AK4679">
        <v>6</v>
      </c>
      <c r="AL4679">
        <v>4304689</v>
      </c>
      <c r="AM4679" t="s">
        <v>2383</v>
      </c>
      <c r="AN4679" t="s">
        <v>5940</v>
      </c>
      <c r="AO4679">
        <v>0</v>
      </c>
      <c r="AP4679">
        <v>4312252</v>
      </c>
      <c r="AQ4679" t="s">
        <v>2550</v>
      </c>
      <c r="AR4679">
        <v>120</v>
      </c>
    </row>
    <row r="4680" spans="1:44" x14ac:dyDescent="0.25">
      <c r="A4680">
        <v>2100550</v>
      </c>
      <c r="B4680">
        <v>6</v>
      </c>
      <c r="C4680" t="s">
        <v>879</v>
      </c>
      <c r="D4680" t="s">
        <v>6402</v>
      </c>
      <c r="E4680" t="s">
        <v>5940</v>
      </c>
      <c r="F4680" t="s">
        <v>5940</v>
      </c>
      <c r="G4680">
        <v>114</v>
      </c>
      <c r="H4680" t="s">
        <v>5940</v>
      </c>
      <c r="I4680">
        <v>500</v>
      </c>
      <c r="J4680">
        <v>63</v>
      </c>
      <c r="K4680">
        <v>0</v>
      </c>
      <c r="L4680">
        <v>0</v>
      </c>
      <c r="M4680">
        <v>160</v>
      </c>
      <c r="N4680">
        <v>0</v>
      </c>
      <c r="O4680">
        <v>500</v>
      </c>
      <c r="P4680">
        <v>90</v>
      </c>
      <c r="R4680">
        <v>2100550</v>
      </c>
      <c r="S4680" t="s">
        <v>5940</v>
      </c>
      <c r="T4680" t="s">
        <v>5940</v>
      </c>
      <c r="U4680">
        <v>114</v>
      </c>
      <c r="V4680" t="s">
        <v>5940</v>
      </c>
      <c r="W4680">
        <v>500</v>
      </c>
      <c r="X4680">
        <v>63</v>
      </c>
      <c r="Z4680">
        <v>4304697</v>
      </c>
      <c r="AB4680" t="s">
        <v>5940</v>
      </c>
      <c r="AC4680">
        <v>4304697</v>
      </c>
      <c r="AD4680" t="s">
        <v>2384</v>
      </c>
      <c r="AE4680">
        <v>1</v>
      </c>
      <c r="AF4680">
        <v>4304697</v>
      </c>
      <c r="AG4680" t="s">
        <v>2384</v>
      </c>
      <c r="AH4680">
        <v>345</v>
      </c>
      <c r="AI4680">
        <v>4304697</v>
      </c>
      <c r="AJ4680" t="s">
        <v>2384</v>
      </c>
      <c r="AK4680">
        <v>132</v>
      </c>
      <c r="AL4680">
        <v>4304697</v>
      </c>
      <c r="AM4680" t="s">
        <v>2384</v>
      </c>
      <c r="AN4680">
        <v>12</v>
      </c>
      <c r="AO4680">
        <v>0</v>
      </c>
      <c r="AP4680">
        <v>4312302</v>
      </c>
      <c r="AQ4680" t="s">
        <v>2551</v>
      </c>
      <c r="AR4680">
        <v>2800</v>
      </c>
    </row>
    <row r="4681" spans="1:44" x14ac:dyDescent="0.25">
      <c r="A4681">
        <v>2100600</v>
      </c>
      <c r="B4681">
        <v>6</v>
      </c>
      <c r="C4681" t="s">
        <v>879</v>
      </c>
      <c r="D4681" t="s">
        <v>6403</v>
      </c>
      <c r="E4681">
        <v>135</v>
      </c>
      <c r="F4681" t="s">
        <v>5940</v>
      </c>
      <c r="G4681">
        <v>5707</v>
      </c>
      <c r="H4681" t="s">
        <v>5940</v>
      </c>
      <c r="I4681">
        <v>12710</v>
      </c>
      <c r="J4681">
        <v>606</v>
      </c>
      <c r="K4681">
        <v>135</v>
      </c>
      <c r="L4681">
        <v>0</v>
      </c>
      <c r="M4681">
        <v>5416</v>
      </c>
      <c r="N4681">
        <v>0</v>
      </c>
      <c r="O4681">
        <v>9644</v>
      </c>
      <c r="P4681">
        <v>340</v>
      </c>
      <c r="R4681">
        <v>2100600</v>
      </c>
      <c r="S4681">
        <v>135</v>
      </c>
      <c r="T4681" t="s">
        <v>5940</v>
      </c>
      <c r="U4681">
        <v>5707</v>
      </c>
      <c r="V4681" t="s">
        <v>5940</v>
      </c>
      <c r="W4681">
        <v>12710</v>
      </c>
      <c r="X4681">
        <v>606</v>
      </c>
      <c r="Z4681">
        <v>4304705</v>
      </c>
      <c r="AB4681" t="s">
        <v>5940</v>
      </c>
      <c r="AC4681">
        <v>4304705</v>
      </c>
      <c r="AD4681" t="s">
        <v>2385</v>
      </c>
      <c r="AE4681">
        <v>2</v>
      </c>
      <c r="AF4681">
        <v>4304705</v>
      </c>
      <c r="AG4681" t="s">
        <v>2385</v>
      </c>
      <c r="AH4681">
        <v>175</v>
      </c>
      <c r="AI4681">
        <v>4304705</v>
      </c>
      <c r="AJ4681" t="s">
        <v>2385</v>
      </c>
      <c r="AK4681">
        <v>120</v>
      </c>
      <c r="AL4681">
        <v>4304705</v>
      </c>
      <c r="AM4681" t="s">
        <v>2385</v>
      </c>
      <c r="AN4681">
        <v>24696</v>
      </c>
      <c r="AO4681">
        <v>0</v>
      </c>
      <c r="AP4681">
        <v>4312351</v>
      </c>
      <c r="AQ4681" t="s">
        <v>2552</v>
      </c>
      <c r="AR4681">
        <v>1519</v>
      </c>
    </row>
    <row r="4682" spans="1:44" x14ac:dyDescent="0.25">
      <c r="A4682">
        <v>2100709</v>
      </c>
      <c r="B4682">
        <v>6</v>
      </c>
      <c r="C4682" t="s">
        <v>879</v>
      </c>
      <c r="D4682" t="s">
        <v>6404</v>
      </c>
      <c r="E4682" t="s">
        <v>5940</v>
      </c>
      <c r="F4682" t="s">
        <v>5940</v>
      </c>
      <c r="G4682">
        <v>601</v>
      </c>
      <c r="H4682" t="s">
        <v>5940</v>
      </c>
      <c r="I4682">
        <v>1800</v>
      </c>
      <c r="J4682">
        <v>105</v>
      </c>
      <c r="K4682">
        <v>0</v>
      </c>
      <c r="L4682">
        <v>0</v>
      </c>
      <c r="M4682">
        <v>731</v>
      </c>
      <c r="N4682">
        <v>0</v>
      </c>
      <c r="O4682">
        <v>2142</v>
      </c>
      <c r="P4682">
        <v>111</v>
      </c>
      <c r="R4682">
        <v>2100709</v>
      </c>
      <c r="S4682" t="s">
        <v>5940</v>
      </c>
      <c r="T4682" t="s">
        <v>5940</v>
      </c>
      <c r="U4682">
        <v>601</v>
      </c>
      <c r="V4682" t="s">
        <v>5940</v>
      </c>
      <c r="W4682">
        <v>1800</v>
      </c>
      <c r="X4682">
        <v>105</v>
      </c>
      <c r="Z4682">
        <v>4304713</v>
      </c>
      <c r="AB4682" t="s">
        <v>5940</v>
      </c>
      <c r="AC4682">
        <v>4304713</v>
      </c>
      <c r="AD4682" t="s">
        <v>2386</v>
      </c>
      <c r="AE4682">
        <v>838</v>
      </c>
      <c r="AF4682">
        <v>4304713</v>
      </c>
      <c r="AG4682" t="s">
        <v>2386</v>
      </c>
      <c r="AH4682">
        <v>2100</v>
      </c>
      <c r="AI4682">
        <v>4304713</v>
      </c>
      <c r="AJ4682" t="s">
        <v>2386</v>
      </c>
      <c r="AK4682">
        <v>425</v>
      </c>
      <c r="AL4682">
        <v>4304713</v>
      </c>
      <c r="AM4682" t="s">
        <v>2386</v>
      </c>
      <c r="AN4682" t="s">
        <v>5940</v>
      </c>
      <c r="AO4682">
        <v>0</v>
      </c>
      <c r="AP4682">
        <v>4312377</v>
      </c>
      <c r="AQ4682" t="s">
        <v>2553</v>
      </c>
      <c r="AR4682">
        <v>1152</v>
      </c>
    </row>
    <row r="4683" spans="1:44" x14ac:dyDescent="0.25">
      <c r="A4683">
        <v>2100808</v>
      </c>
      <c r="B4683">
        <v>6</v>
      </c>
      <c r="C4683" t="s">
        <v>879</v>
      </c>
      <c r="D4683" t="s">
        <v>6405</v>
      </c>
      <c r="E4683">
        <v>1820</v>
      </c>
      <c r="F4683">
        <v>7560</v>
      </c>
      <c r="G4683">
        <v>1456</v>
      </c>
      <c r="H4683" t="s">
        <v>5940</v>
      </c>
      <c r="I4683">
        <v>5600</v>
      </c>
      <c r="J4683">
        <v>346</v>
      </c>
      <c r="K4683">
        <v>2080</v>
      </c>
      <c r="L4683">
        <v>26433</v>
      </c>
      <c r="M4683">
        <v>2180</v>
      </c>
      <c r="N4683">
        <v>0</v>
      </c>
      <c r="O4683">
        <v>8704</v>
      </c>
      <c r="P4683">
        <v>292</v>
      </c>
      <c r="R4683">
        <v>2100808</v>
      </c>
      <c r="S4683">
        <v>1820</v>
      </c>
      <c r="T4683">
        <v>7560</v>
      </c>
      <c r="U4683">
        <v>1456</v>
      </c>
      <c r="V4683" t="s">
        <v>5940</v>
      </c>
      <c r="W4683">
        <v>5600</v>
      </c>
      <c r="X4683">
        <v>346</v>
      </c>
      <c r="Z4683">
        <v>4304804</v>
      </c>
      <c r="AB4683" t="s">
        <v>5940</v>
      </c>
      <c r="AC4683">
        <v>4304804</v>
      </c>
      <c r="AD4683" t="s">
        <v>2387</v>
      </c>
      <c r="AE4683">
        <v>3</v>
      </c>
      <c r="AF4683">
        <v>4304804</v>
      </c>
      <c r="AG4683" t="s">
        <v>2387</v>
      </c>
      <c r="AH4683">
        <v>300</v>
      </c>
      <c r="AI4683">
        <v>4304804</v>
      </c>
      <c r="AJ4683" t="s">
        <v>2387</v>
      </c>
      <c r="AK4683">
        <v>72</v>
      </c>
      <c r="AL4683">
        <v>4304804</v>
      </c>
      <c r="AM4683" t="s">
        <v>2387</v>
      </c>
      <c r="AN4683" t="s">
        <v>5940</v>
      </c>
      <c r="AO4683">
        <v>0</v>
      </c>
      <c r="AP4683">
        <v>4312385</v>
      </c>
      <c r="AQ4683" t="s">
        <v>2554</v>
      </c>
      <c r="AR4683">
        <v>324</v>
      </c>
    </row>
    <row r="4684" spans="1:44" x14ac:dyDescent="0.25">
      <c r="A4684">
        <v>2100832</v>
      </c>
      <c r="B4684">
        <v>6</v>
      </c>
      <c r="C4684" t="s">
        <v>879</v>
      </c>
      <c r="D4684" t="s">
        <v>6406</v>
      </c>
      <c r="E4684" t="s">
        <v>5940</v>
      </c>
      <c r="F4684" t="s">
        <v>5940</v>
      </c>
      <c r="G4684">
        <v>27</v>
      </c>
      <c r="H4684" t="s">
        <v>5940</v>
      </c>
      <c r="I4684">
        <v>4</v>
      </c>
      <c r="J4684" t="s">
        <v>5940</v>
      </c>
      <c r="K4684">
        <v>0</v>
      </c>
      <c r="L4684">
        <v>0</v>
      </c>
      <c r="M4684">
        <v>31</v>
      </c>
      <c r="N4684">
        <v>0</v>
      </c>
      <c r="O4684">
        <v>7</v>
      </c>
      <c r="P4684">
        <v>0</v>
      </c>
      <c r="R4684">
        <v>2100832</v>
      </c>
      <c r="S4684" t="s">
        <v>5940</v>
      </c>
      <c r="T4684" t="s">
        <v>5940</v>
      </c>
      <c r="U4684">
        <v>27</v>
      </c>
      <c r="V4684" t="s">
        <v>5940</v>
      </c>
      <c r="W4684">
        <v>4</v>
      </c>
      <c r="X4684" t="s">
        <v>5940</v>
      </c>
      <c r="Z4684">
        <v>4304853</v>
      </c>
      <c r="AB4684" t="s">
        <v>5940</v>
      </c>
      <c r="AC4684">
        <v>4304853</v>
      </c>
      <c r="AD4684" t="s">
        <v>2388</v>
      </c>
      <c r="AE4684" t="s">
        <v>5940</v>
      </c>
      <c r="AF4684">
        <v>4304853</v>
      </c>
      <c r="AG4684" t="s">
        <v>2388</v>
      </c>
      <c r="AH4684">
        <v>1625</v>
      </c>
      <c r="AI4684">
        <v>4304853</v>
      </c>
      <c r="AJ4684" t="s">
        <v>2388</v>
      </c>
      <c r="AK4684">
        <v>202</v>
      </c>
      <c r="AL4684">
        <v>4304853</v>
      </c>
      <c r="AM4684" t="s">
        <v>2388</v>
      </c>
      <c r="AN4684">
        <v>702</v>
      </c>
      <c r="AO4684">
        <v>0</v>
      </c>
      <c r="AP4684">
        <v>4312401</v>
      </c>
      <c r="AQ4684" t="s">
        <v>2555</v>
      </c>
      <c r="AR4684">
        <v>880</v>
      </c>
    </row>
    <row r="4685" spans="1:44" x14ac:dyDescent="0.25">
      <c r="A4685">
        <v>2100873</v>
      </c>
      <c r="B4685">
        <v>6</v>
      </c>
      <c r="C4685" t="s">
        <v>879</v>
      </c>
      <c r="D4685" t="s">
        <v>6407</v>
      </c>
      <c r="E4685" t="s">
        <v>5940</v>
      </c>
      <c r="F4685" t="s">
        <v>5940</v>
      </c>
      <c r="G4685">
        <v>575</v>
      </c>
      <c r="H4685" t="s">
        <v>5940</v>
      </c>
      <c r="I4685">
        <v>1828</v>
      </c>
      <c r="J4685">
        <v>83</v>
      </c>
      <c r="K4685">
        <v>0</v>
      </c>
      <c r="L4685">
        <v>0</v>
      </c>
      <c r="M4685">
        <v>461</v>
      </c>
      <c r="N4685">
        <v>0</v>
      </c>
      <c r="O4685">
        <v>1350</v>
      </c>
      <c r="P4685">
        <v>106</v>
      </c>
      <c r="R4685">
        <v>2100873</v>
      </c>
      <c r="S4685" t="s">
        <v>5940</v>
      </c>
      <c r="T4685" t="s">
        <v>5940</v>
      </c>
      <c r="U4685">
        <v>575</v>
      </c>
      <c r="V4685" t="s">
        <v>5940</v>
      </c>
      <c r="W4685">
        <v>1828</v>
      </c>
      <c r="X4685">
        <v>83</v>
      </c>
      <c r="Z4685">
        <v>4304903</v>
      </c>
      <c r="AB4685" t="s">
        <v>5940</v>
      </c>
      <c r="AC4685">
        <v>4304903</v>
      </c>
      <c r="AD4685" t="s">
        <v>2389</v>
      </c>
      <c r="AE4685" t="s">
        <v>5940</v>
      </c>
      <c r="AF4685">
        <v>4304903</v>
      </c>
      <c r="AG4685" t="s">
        <v>2389</v>
      </c>
      <c r="AH4685">
        <v>1400</v>
      </c>
      <c r="AI4685">
        <v>4304903</v>
      </c>
      <c r="AJ4685" t="s">
        <v>2389</v>
      </c>
      <c r="AK4685">
        <v>30</v>
      </c>
      <c r="AL4685">
        <v>4304903</v>
      </c>
      <c r="AM4685" t="s">
        <v>2389</v>
      </c>
      <c r="AN4685">
        <v>1786</v>
      </c>
      <c r="AO4685">
        <v>0</v>
      </c>
      <c r="AP4685">
        <v>4312427</v>
      </c>
      <c r="AQ4685" t="s">
        <v>2556</v>
      </c>
      <c r="AR4685">
        <v>1440</v>
      </c>
    </row>
    <row r="4686" spans="1:44" x14ac:dyDescent="0.25">
      <c r="A4686">
        <v>2100907</v>
      </c>
      <c r="B4686">
        <v>6</v>
      </c>
      <c r="C4686" t="s">
        <v>879</v>
      </c>
      <c r="D4686" t="s">
        <v>6408</v>
      </c>
      <c r="E4686" t="s">
        <v>5940</v>
      </c>
      <c r="F4686" t="s">
        <v>5940</v>
      </c>
      <c r="G4686">
        <v>525</v>
      </c>
      <c r="H4686" t="s">
        <v>5940</v>
      </c>
      <c r="I4686">
        <v>2974</v>
      </c>
      <c r="J4686">
        <v>407</v>
      </c>
      <c r="K4686">
        <v>0</v>
      </c>
      <c r="L4686">
        <v>0</v>
      </c>
      <c r="M4686">
        <v>735</v>
      </c>
      <c r="N4686">
        <v>0</v>
      </c>
      <c r="O4686">
        <v>5000</v>
      </c>
      <c r="P4686">
        <v>700</v>
      </c>
      <c r="R4686">
        <v>2100907</v>
      </c>
      <c r="S4686" t="s">
        <v>5940</v>
      </c>
      <c r="T4686" t="s">
        <v>5940</v>
      </c>
      <c r="U4686">
        <v>525</v>
      </c>
      <c r="V4686" t="s">
        <v>5940</v>
      </c>
      <c r="W4686">
        <v>2974</v>
      </c>
      <c r="X4686">
        <v>407</v>
      </c>
      <c r="Z4686">
        <v>4304952</v>
      </c>
      <c r="AB4686" t="s">
        <v>5940</v>
      </c>
      <c r="AC4686">
        <v>4304952</v>
      </c>
      <c r="AD4686" t="s">
        <v>2390</v>
      </c>
      <c r="AE4686" t="s">
        <v>5940</v>
      </c>
      <c r="AF4686">
        <v>4304952</v>
      </c>
      <c r="AG4686" t="s">
        <v>2390</v>
      </c>
      <c r="AH4686">
        <v>58</v>
      </c>
      <c r="AI4686">
        <v>4304952</v>
      </c>
      <c r="AJ4686" t="s">
        <v>2390</v>
      </c>
      <c r="AK4686">
        <v>8</v>
      </c>
      <c r="AL4686">
        <v>4304952</v>
      </c>
      <c r="AM4686" t="s">
        <v>2390</v>
      </c>
      <c r="AN4686">
        <v>2880</v>
      </c>
      <c r="AO4686">
        <v>0</v>
      </c>
      <c r="AP4686">
        <v>4312443</v>
      </c>
      <c r="AQ4686" t="s">
        <v>2557</v>
      </c>
      <c r="AR4686">
        <v>192</v>
      </c>
    </row>
    <row r="4687" spans="1:44" x14ac:dyDescent="0.25">
      <c r="A4687">
        <v>2100956</v>
      </c>
      <c r="B4687">
        <v>6</v>
      </c>
      <c r="C4687" t="s">
        <v>879</v>
      </c>
      <c r="D4687" t="s">
        <v>6409</v>
      </c>
      <c r="E4687" t="s">
        <v>5940</v>
      </c>
      <c r="F4687" t="s">
        <v>5940</v>
      </c>
      <c r="G4687">
        <v>3788</v>
      </c>
      <c r="H4687" t="s">
        <v>5940</v>
      </c>
      <c r="I4687">
        <v>10400</v>
      </c>
      <c r="J4687">
        <v>250</v>
      </c>
      <c r="K4687">
        <v>0</v>
      </c>
      <c r="L4687">
        <v>0</v>
      </c>
      <c r="M4687">
        <v>4623</v>
      </c>
      <c r="N4687">
        <v>0</v>
      </c>
      <c r="O4687">
        <v>7245</v>
      </c>
      <c r="P4687">
        <v>231</v>
      </c>
      <c r="R4687">
        <v>2100956</v>
      </c>
      <c r="S4687" t="s">
        <v>5940</v>
      </c>
      <c r="T4687" t="s">
        <v>5940</v>
      </c>
      <c r="U4687">
        <v>3788</v>
      </c>
      <c r="V4687" t="s">
        <v>5940</v>
      </c>
      <c r="W4687">
        <v>10400</v>
      </c>
      <c r="X4687">
        <v>250</v>
      </c>
      <c r="Z4687">
        <v>4305009</v>
      </c>
      <c r="AB4687" t="s">
        <v>5940</v>
      </c>
      <c r="AC4687">
        <v>4305009</v>
      </c>
      <c r="AD4687" t="s">
        <v>2391</v>
      </c>
      <c r="AE4687">
        <v>15</v>
      </c>
      <c r="AF4687">
        <v>4305009</v>
      </c>
      <c r="AG4687" t="s">
        <v>2391</v>
      </c>
      <c r="AH4687">
        <v>750</v>
      </c>
      <c r="AI4687">
        <v>4305009</v>
      </c>
      <c r="AJ4687" t="s">
        <v>2391</v>
      </c>
      <c r="AK4687">
        <v>42</v>
      </c>
      <c r="AL4687">
        <v>4305009</v>
      </c>
      <c r="AM4687" t="s">
        <v>2391</v>
      </c>
      <c r="AN4687">
        <v>17750</v>
      </c>
      <c r="AO4687">
        <v>0</v>
      </c>
      <c r="AP4687">
        <v>4312450</v>
      </c>
      <c r="AQ4687" t="s">
        <v>2558</v>
      </c>
      <c r="AR4687">
        <v>720</v>
      </c>
    </row>
    <row r="4688" spans="1:44" x14ac:dyDescent="0.25">
      <c r="A4688">
        <v>2101004</v>
      </c>
      <c r="B4688">
        <v>6</v>
      </c>
      <c r="C4688" t="s">
        <v>879</v>
      </c>
      <c r="D4688" t="s">
        <v>6410</v>
      </c>
      <c r="E4688" t="s">
        <v>5940</v>
      </c>
      <c r="F4688" t="s">
        <v>5940</v>
      </c>
      <c r="G4688">
        <v>614</v>
      </c>
      <c r="H4688" t="s">
        <v>5940</v>
      </c>
      <c r="I4688">
        <v>4264</v>
      </c>
      <c r="J4688">
        <v>123</v>
      </c>
      <c r="K4688">
        <v>0</v>
      </c>
      <c r="L4688">
        <v>0</v>
      </c>
      <c r="M4688">
        <v>629</v>
      </c>
      <c r="N4688">
        <v>0</v>
      </c>
      <c r="O4688">
        <v>11120</v>
      </c>
      <c r="P4688">
        <v>116</v>
      </c>
      <c r="R4688">
        <v>2101004</v>
      </c>
      <c r="S4688" t="s">
        <v>5940</v>
      </c>
      <c r="T4688" t="s">
        <v>5940</v>
      </c>
      <c r="U4688">
        <v>614</v>
      </c>
      <c r="V4688" t="s">
        <v>5940</v>
      </c>
      <c r="W4688">
        <v>4264</v>
      </c>
      <c r="X4688">
        <v>123</v>
      </c>
      <c r="Z4688">
        <v>4305108</v>
      </c>
      <c r="AB4688" t="s">
        <v>5940</v>
      </c>
      <c r="AC4688">
        <v>4305108</v>
      </c>
      <c r="AD4688" t="s">
        <v>2392</v>
      </c>
      <c r="AE4688" t="s">
        <v>5940</v>
      </c>
      <c r="AF4688">
        <v>4305108</v>
      </c>
      <c r="AG4688" t="s">
        <v>2392</v>
      </c>
      <c r="AH4688">
        <v>600</v>
      </c>
      <c r="AI4688">
        <v>4305108</v>
      </c>
      <c r="AJ4688" t="s">
        <v>2392</v>
      </c>
      <c r="AK4688">
        <v>273</v>
      </c>
      <c r="AL4688">
        <v>4305108</v>
      </c>
      <c r="AM4688" t="s">
        <v>2392</v>
      </c>
      <c r="AN4688" t="s">
        <v>5940</v>
      </c>
      <c r="AO4688">
        <v>0</v>
      </c>
      <c r="AP4688">
        <v>4312476</v>
      </c>
      <c r="AQ4688" t="s">
        <v>2559</v>
      </c>
      <c r="AR4688">
        <v>130</v>
      </c>
    </row>
    <row r="4689" spans="1:44" x14ac:dyDescent="0.25">
      <c r="A4689">
        <v>2101103</v>
      </c>
      <c r="B4689">
        <v>6</v>
      </c>
      <c r="C4689" t="s">
        <v>879</v>
      </c>
      <c r="D4689" t="s">
        <v>6411</v>
      </c>
      <c r="E4689" t="s">
        <v>5940</v>
      </c>
      <c r="F4689" t="s">
        <v>5940</v>
      </c>
      <c r="G4689">
        <v>98</v>
      </c>
      <c r="H4689" t="s">
        <v>5940</v>
      </c>
      <c r="I4689">
        <v>108</v>
      </c>
      <c r="J4689">
        <v>5</v>
      </c>
      <c r="K4689">
        <v>0</v>
      </c>
      <c r="L4689">
        <v>0</v>
      </c>
      <c r="M4689">
        <v>120</v>
      </c>
      <c r="N4689">
        <v>0</v>
      </c>
      <c r="O4689">
        <v>149</v>
      </c>
      <c r="P4689">
        <v>7</v>
      </c>
      <c r="R4689">
        <v>2101103</v>
      </c>
      <c r="S4689" t="s">
        <v>5940</v>
      </c>
      <c r="T4689" t="s">
        <v>5940</v>
      </c>
      <c r="U4689">
        <v>98</v>
      </c>
      <c r="V4689" t="s">
        <v>5940</v>
      </c>
      <c r="W4689">
        <v>108</v>
      </c>
      <c r="X4689">
        <v>5</v>
      </c>
      <c r="Z4689">
        <v>4305116</v>
      </c>
      <c r="AB4689" t="s">
        <v>5940</v>
      </c>
      <c r="AC4689">
        <v>4305116</v>
      </c>
      <c r="AD4689" t="s">
        <v>2393</v>
      </c>
      <c r="AE4689" t="s">
        <v>5940</v>
      </c>
      <c r="AF4689">
        <v>4305116</v>
      </c>
      <c r="AG4689" t="s">
        <v>2393</v>
      </c>
      <c r="AH4689">
        <v>1050</v>
      </c>
      <c r="AI4689">
        <v>4305116</v>
      </c>
      <c r="AJ4689" t="s">
        <v>2393</v>
      </c>
      <c r="AK4689">
        <v>244</v>
      </c>
      <c r="AL4689">
        <v>4305116</v>
      </c>
      <c r="AM4689" t="s">
        <v>2393</v>
      </c>
      <c r="AN4689">
        <v>2549</v>
      </c>
      <c r="AO4689">
        <v>0</v>
      </c>
      <c r="AP4689">
        <v>4312500</v>
      </c>
      <c r="AQ4689" t="s">
        <v>2560</v>
      </c>
      <c r="AR4689">
        <v>199</v>
      </c>
    </row>
    <row r="4690" spans="1:44" x14ac:dyDescent="0.25">
      <c r="A4690">
        <v>2101202</v>
      </c>
      <c r="B4690">
        <v>6</v>
      </c>
      <c r="C4690" t="s">
        <v>879</v>
      </c>
      <c r="D4690" t="s">
        <v>6412</v>
      </c>
      <c r="E4690" t="s">
        <v>5940</v>
      </c>
      <c r="F4690" t="s">
        <v>5940</v>
      </c>
      <c r="G4690">
        <v>2546</v>
      </c>
      <c r="H4690" t="s">
        <v>5940</v>
      </c>
      <c r="I4690">
        <v>3927</v>
      </c>
      <c r="J4690">
        <v>1002</v>
      </c>
      <c r="K4690">
        <v>0</v>
      </c>
      <c r="L4690">
        <v>0</v>
      </c>
      <c r="M4690">
        <v>1602</v>
      </c>
      <c r="N4690">
        <v>0</v>
      </c>
      <c r="O4690">
        <v>4027</v>
      </c>
      <c r="P4690">
        <v>1046</v>
      </c>
      <c r="R4690">
        <v>2101202</v>
      </c>
      <c r="S4690" t="s">
        <v>5940</v>
      </c>
      <c r="T4690" t="s">
        <v>5940</v>
      </c>
      <c r="U4690">
        <v>2546</v>
      </c>
      <c r="V4690" t="s">
        <v>5940</v>
      </c>
      <c r="W4690">
        <v>3927</v>
      </c>
      <c r="X4690">
        <v>1002</v>
      </c>
      <c r="Z4690">
        <v>4305124</v>
      </c>
      <c r="AB4690" t="s">
        <v>5940</v>
      </c>
      <c r="AC4690">
        <v>4305124</v>
      </c>
      <c r="AD4690" t="s">
        <v>2394</v>
      </c>
      <c r="AE4690">
        <v>3120</v>
      </c>
      <c r="AF4690">
        <v>4305124</v>
      </c>
      <c r="AG4690" t="s">
        <v>2394</v>
      </c>
      <c r="AH4690" t="s">
        <v>5940</v>
      </c>
      <c r="AI4690">
        <v>4305124</v>
      </c>
      <c r="AJ4690" t="s">
        <v>2394</v>
      </c>
      <c r="AK4690">
        <v>90</v>
      </c>
      <c r="AL4690">
        <v>4305124</v>
      </c>
      <c r="AM4690" t="s">
        <v>2394</v>
      </c>
      <c r="AN4690">
        <v>2160</v>
      </c>
      <c r="AO4690">
        <v>0</v>
      </c>
      <c r="AP4690">
        <v>4312609</v>
      </c>
      <c r="AQ4690" t="s">
        <v>2561</v>
      </c>
      <c r="AR4690">
        <v>720</v>
      </c>
    </row>
    <row r="4691" spans="1:44" x14ac:dyDescent="0.25">
      <c r="A4691">
        <v>2101251</v>
      </c>
      <c r="B4691">
        <v>6</v>
      </c>
      <c r="C4691" t="s">
        <v>879</v>
      </c>
      <c r="D4691" t="s">
        <v>6413</v>
      </c>
      <c r="E4691">
        <v>95</v>
      </c>
      <c r="F4691" t="s">
        <v>5940</v>
      </c>
      <c r="G4691">
        <v>369</v>
      </c>
      <c r="H4691" t="s">
        <v>5940</v>
      </c>
      <c r="I4691">
        <v>396</v>
      </c>
      <c r="J4691">
        <v>11</v>
      </c>
      <c r="K4691">
        <v>1400</v>
      </c>
      <c r="L4691">
        <v>0</v>
      </c>
      <c r="M4691">
        <v>360</v>
      </c>
      <c r="N4691">
        <v>0</v>
      </c>
      <c r="O4691">
        <v>196</v>
      </c>
      <c r="P4691">
        <v>13</v>
      </c>
      <c r="R4691">
        <v>2101251</v>
      </c>
      <c r="S4691">
        <v>95</v>
      </c>
      <c r="T4691" t="s">
        <v>5940</v>
      </c>
      <c r="U4691">
        <v>369</v>
      </c>
      <c r="V4691" t="s">
        <v>5940</v>
      </c>
      <c r="W4691">
        <v>396</v>
      </c>
      <c r="X4691">
        <v>11</v>
      </c>
      <c r="Z4691">
        <v>4305132</v>
      </c>
      <c r="AB4691" t="s">
        <v>5940</v>
      </c>
      <c r="AC4691">
        <v>4305132</v>
      </c>
      <c r="AD4691" t="s">
        <v>2395</v>
      </c>
      <c r="AE4691">
        <v>5412</v>
      </c>
      <c r="AF4691">
        <v>4305132</v>
      </c>
      <c r="AG4691" t="s">
        <v>2395</v>
      </c>
      <c r="AH4691">
        <v>8000</v>
      </c>
      <c r="AI4691">
        <v>4305132</v>
      </c>
      <c r="AJ4691" t="s">
        <v>2395</v>
      </c>
      <c r="AK4691">
        <v>300</v>
      </c>
      <c r="AL4691">
        <v>4305132</v>
      </c>
      <c r="AM4691" t="s">
        <v>2395</v>
      </c>
      <c r="AN4691">
        <v>216</v>
      </c>
      <c r="AO4691">
        <v>0</v>
      </c>
      <c r="AP4691">
        <v>4312617</v>
      </c>
      <c r="AQ4691" t="s">
        <v>2562</v>
      </c>
      <c r="AR4691">
        <v>43200</v>
      </c>
    </row>
    <row r="4692" spans="1:44" x14ac:dyDescent="0.25">
      <c r="A4692">
        <v>2101301</v>
      </c>
      <c r="B4692">
        <v>6</v>
      </c>
      <c r="C4692" t="s">
        <v>879</v>
      </c>
      <c r="D4692" t="s">
        <v>6414</v>
      </c>
      <c r="E4692" t="s">
        <v>5940</v>
      </c>
      <c r="F4692" t="s">
        <v>5940</v>
      </c>
      <c r="G4692">
        <v>163</v>
      </c>
      <c r="H4692" t="s">
        <v>5940</v>
      </c>
      <c r="I4692">
        <v>8</v>
      </c>
      <c r="J4692" t="s">
        <v>5940</v>
      </c>
      <c r="K4692">
        <v>0</v>
      </c>
      <c r="L4692">
        <v>0</v>
      </c>
      <c r="M4692">
        <v>141</v>
      </c>
      <c r="N4692">
        <v>0</v>
      </c>
      <c r="O4692">
        <v>12</v>
      </c>
      <c r="P4692">
        <v>18</v>
      </c>
      <c r="R4692">
        <v>2101301</v>
      </c>
      <c r="S4692" t="s">
        <v>5940</v>
      </c>
      <c r="T4692" t="s">
        <v>5940</v>
      </c>
      <c r="U4692">
        <v>163</v>
      </c>
      <c r="V4692" t="s">
        <v>5940</v>
      </c>
      <c r="W4692">
        <v>8</v>
      </c>
      <c r="X4692" t="s">
        <v>5940</v>
      </c>
      <c r="Z4692">
        <v>4305157</v>
      </c>
      <c r="AB4692" t="s">
        <v>5940</v>
      </c>
      <c r="AC4692">
        <v>4305157</v>
      </c>
      <c r="AD4692" t="s">
        <v>2396</v>
      </c>
      <c r="AE4692">
        <v>33</v>
      </c>
      <c r="AF4692">
        <v>4305157</v>
      </c>
      <c r="AG4692" t="s">
        <v>2396</v>
      </c>
      <c r="AH4692">
        <v>2000</v>
      </c>
      <c r="AI4692">
        <v>4305157</v>
      </c>
      <c r="AJ4692" t="s">
        <v>2396</v>
      </c>
      <c r="AK4692">
        <v>40</v>
      </c>
      <c r="AL4692">
        <v>4305157</v>
      </c>
      <c r="AM4692" t="s">
        <v>2396</v>
      </c>
      <c r="AN4692">
        <v>1152</v>
      </c>
      <c r="AO4692">
        <v>0</v>
      </c>
      <c r="AP4692">
        <v>4312625</v>
      </c>
      <c r="AQ4692" t="s">
        <v>2563</v>
      </c>
      <c r="AR4692">
        <v>720</v>
      </c>
    </row>
    <row r="4693" spans="1:44" x14ac:dyDescent="0.25">
      <c r="A4693">
        <v>2101350</v>
      </c>
      <c r="B4693">
        <v>6</v>
      </c>
      <c r="C4693" t="s">
        <v>879</v>
      </c>
      <c r="D4693" t="s">
        <v>6415</v>
      </c>
      <c r="E4693" t="s">
        <v>5940</v>
      </c>
      <c r="F4693" t="s">
        <v>5940</v>
      </c>
      <c r="G4693">
        <v>19</v>
      </c>
      <c r="H4693" t="s">
        <v>5940</v>
      </c>
      <c r="I4693">
        <v>27</v>
      </c>
      <c r="J4693">
        <v>2</v>
      </c>
      <c r="K4693">
        <v>0</v>
      </c>
      <c r="L4693">
        <v>0</v>
      </c>
      <c r="M4693">
        <v>24</v>
      </c>
      <c r="N4693">
        <v>0</v>
      </c>
      <c r="O4693">
        <v>30</v>
      </c>
      <c r="P4693">
        <v>2</v>
      </c>
      <c r="R4693">
        <v>2101350</v>
      </c>
      <c r="S4693" t="s">
        <v>5940</v>
      </c>
      <c r="T4693" t="s">
        <v>5940</v>
      </c>
      <c r="U4693">
        <v>19</v>
      </c>
      <c r="V4693" t="s">
        <v>5940</v>
      </c>
      <c r="W4693">
        <v>27</v>
      </c>
      <c r="X4693">
        <v>2</v>
      </c>
      <c r="Z4693">
        <v>4305173</v>
      </c>
      <c r="AB4693" t="s">
        <v>5940</v>
      </c>
      <c r="AC4693">
        <v>4305173</v>
      </c>
      <c r="AD4693" t="s">
        <v>2397</v>
      </c>
      <c r="AE4693">
        <v>4257</v>
      </c>
      <c r="AF4693">
        <v>4305173</v>
      </c>
      <c r="AG4693" t="s">
        <v>2397</v>
      </c>
      <c r="AH4693">
        <v>500</v>
      </c>
      <c r="AI4693">
        <v>4305173</v>
      </c>
      <c r="AJ4693" t="s">
        <v>2397</v>
      </c>
      <c r="AK4693">
        <v>144</v>
      </c>
      <c r="AL4693">
        <v>4305173</v>
      </c>
      <c r="AM4693" t="s">
        <v>2397</v>
      </c>
      <c r="AN4693">
        <v>15</v>
      </c>
      <c r="AO4693">
        <v>0</v>
      </c>
      <c r="AP4693">
        <v>4312658</v>
      </c>
      <c r="AQ4693" t="s">
        <v>2564</v>
      </c>
      <c r="AR4693">
        <v>19200</v>
      </c>
    </row>
    <row r="4694" spans="1:44" x14ac:dyDescent="0.25">
      <c r="A4694">
        <v>2101400</v>
      </c>
      <c r="B4694">
        <v>6</v>
      </c>
      <c r="C4694" t="s">
        <v>879</v>
      </c>
      <c r="D4694" t="s">
        <v>6416</v>
      </c>
      <c r="E4694">
        <v>75</v>
      </c>
      <c r="F4694">
        <v>289655</v>
      </c>
      <c r="G4694">
        <v>11998</v>
      </c>
      <c r="H4694">
        <v>14342</v>
      </c>
      <c r="I4694">
        <v>18491</v>
      </c>
      <c r="J4694">
        <v>621</v>
      </c>
      <c r="K4694">
        <v>375</v>
      </c>
      <c r="L4694">
        <v>331515</v>
      </c>
      <c r="M4694">
        <v>18144</v>
      </c>
      <c r="N4694">
        <v>21959</v>
      </c>
      <c r="O4694">
        <v>7642</v>
      </c>
      <c r="P4694">
        <v>2007</v>
      </c>
      <c r="R4694">
        <v>2101400</v>
      </c>
      <c r="S4694">
        <v>75</v>
      </c>
      <c r="T4694">
        <v>289655</v>
      </c>
      <c r="U4694">
        <v>11998</v>
      </c>
      <c r="V4694">
        <v>14342</v>
      </c>
      <c r="W4694">
        <v>18491</v>
      </c>
      <c r="X4694">
        <v>621</v>
      </c>
      <c r="Z4694">
        <v>4305207</v>
      </c>
      <c r="AB4694" t="s">
        <v>5940</v>
      </c>
      <c r="AC4694">
        <v>4305207</v>
      </c>
      <c r="AD4694" t="s">
        <v>2398</v>
      </c>
      <c r="AE4694">
        <v>6</v>
      </c>
      <c r="AF4694">
        <v>4305207</v>
      </c>
      <c r="AG4694" t="s">
        <v>2398</v>
      </c>
      <c r="AH4694">
        <v>1200</v>
      </c>
      <c r="AI4694">
        <v>4305207</v>
      </c>
      <c r="AJ4694" t="s">
        <v>2398</v>
      </c>
      <c r="AK4694">
        <v>38</v>
      </c>
      <c r="AL4694">
        <v>4305207</v>
      </c>
      <c r="AM4694" t="s">
        <v>2398</v>
      </c>
      <c r="AN4694">
        <v>1710</v>
      </c>
      <c r="AO4694">
        <v>0</v>
      </c>
      <c r="AP4694">
        <v>4312674</v>
      </c>
      <c r="AQ4694" t="s">
        <v>2565</v>
      </c>
      <c r="AR4694">
        <v>924</v>
      </c>
    </row>
    <row r="4695" spans="1:44" x14ac:dyDescent="0.25">
      <c r="A4695">
        <v>2101509</v>
      </c>
      <c r="B4695">
        <v>6</v>
      </c>
      <c r="C4695" t="s">
        <v>879</v>
      </c>
      <c r="D4695" t="s">
        <v>6417</v>
      </c>
      <c r="E4695">
        <v>152</v>
      </c>
      <c r="F4695" t="s">
        <v>5940</v>
      </c>
      <c r="G4695">
        <v>226</v>
      </c>
      <c r="H4695" t="s">
        <v>5940</v>
      </c>
      <c r="I4695">
        <v>2018</v>
      </c>
      <c r="J4695">
        <v>110</v>
      </c>
      <c r="K4695">
        <v>670</v>
      </c>
      <c r="L4695">
        <v>0</v>
      </c>
      <c r="M4695">
        <v>255</v>
      </c>
      <c r="N4695">
        <v>0</v>
      </c>
      <c r="O4695">
        <v>1160</v>
      </c>
      <c r="P4695">
        <v>105</v>
      </c>
      <c r="R4695">
        <v>2101509</v>
      </c>
      <c r="S4695">
        <v>152</v>
      </c>
      <c r="T4695" t="s">
        <v>5940</v>
      </c>
      <c r="U4695">
        <v>226</v>
      </c>
      <c r="V4695" t="s">
        <v>5940</v>
      </c>
      <c r="W4695">
        <v>2018</v>
      </c>
      <c r="X4695">
        <v>110</v>
      </c>
      <c r="Z4695">
        <v>4305306</v>
      </c>
      <c r="AB4695" t="s">
        <v>5940</v>
      </c>
      <c r="AC4695">
        <v>4305306</v>
      </c>
      <c r="AD4695" t="s">
        <v>2399</v>
      </c>
      <c r="AE4695">
        <v>128</v>
      </c>
      <c r="AF4695">
        <v>4305306</v>
      </c>
      <c r="AG4695" t="s">
        <v>2399</v>
      </c>
      <c r="AH4695">
        <v>2600</v>
      </c>
      <c r="AI4695">
        <v>4305306</v>
      </c>
      <c r="AJ4695" t="s">
        <v>2399</v>
      </c>
      <c r="AK4695">
        <v>260</v>
      </c>
      <c r="AL4695">
        <v>4305306</v>
      </c>
      <c r="AM4695" t="s">
        <v>2399</v>
      </c>
      <c r="AN4695">
        <v>30400</v>
      </c>
      <c r="AO4695">
        <v>0</v>
      </c>
      <c r="AP4695">
        <v>4312708</v>
      </c>
      <c r="AQ4695" t="s">
        <v>2566</v>
      </c>
      <c r="AR4695">
        <v>6300</v>
      </c>
    </row>
    <row r="4696" spans="1:44" x14ac:dyDescent="0.25">
      <c r="A4696">
        <v>2101608</v>
      </c>
      <c r="B4696">
        <v>6</v>
      </c>
      <c r="C4696" t="s">
        <v>879</v>
      </c>
      <c r="D4696" t="s">
        <v>6418</v>
      </c>
      <c r="E4696">
        <v>294</v>
      </c>
      <c r="F4696" t="s">
        <v>5940</v>
      </c>
      <c r="G4696">
        <v>6612</v>
      </c>
      <c r="H4696" t="s">
        <v>5940</v>
      </c>
      <c r="I4696">
        <v>14953</v>
      </c>
      <c r="J4696">
        <v>941</v>
      </c>
      <c r="K4696">
        <v>378</v>
      </c>
      <c r="L4696">
        <v>0</v>
      </c>
      <c r="M4696">
        <v>6780</v>
      </c>
      <c r="N4696">
        <v>0</v>
      </c>
      <c r="O4696">
        <v>16740</v>
      </c>
      <c r="P4696">
        <v>941</v>
      </c>
      <c r="R4696">
        <v>2101608</v>
      </c>
      <c r="S4696">
        <v>294</v>
      </c>
      <c r="T4696" t="s">
        <v>5940</v>
      </c>
      <c r="U4696">
        <v>6612</v>
      </c>
      <c r="V4696" t="s">
        <v>5940</v>
      </c>
      <c r="W4696">
        <v>14953</v>
      </c>
      <c r="X4696">
        <v>941</v>
      </c>
      <c r="Z4696">
        <v>4305355</v>
      </c>
      <c r="AB4696" t="s">
        <v>5940</v>
      </c>
      <c r="AC4696">
        <v>4305355</v>
      </c>
      <c r="AD4696" t="s">
        <v>2400</v>
      </c>
      <c r="AE4696">
        <v>18000</v>
      </c>
      <c r="AF4696">
        <v>4305355</v>
      </c>
      <c r="AG4696" t="s">
        <v>2400</v>
      </c>
      <c r="AH4696">
        <v>120</v>
      </c>
      <c r="AI4696">
        <v>4305355</v>
      </c>
      <c r="AJ4696" t="s">
        <v>2400</v>
      </c>
      <c r="AK4696" t="s">
        <v>5940</v>
      </c>
      <c r="AL4696">
        <v>4305355</v>
      </c>
      <c r="AM4696" t="s">
        <v>2400</v>
      </c>
      <c r="AN4696" t="s">
        <v>5940</v>
      </c>
      <c r="AO4696">
        <v>0</v>
      </c>
      <c r="AP4696">
        <v>4312757</v>
      </c>
      <c r="AQ4696" t="s">
        <v>2567</v>
      </c>
      <c r="AR4696">
        <v>1800</v>
      </c>
    </row>
    <row r="4697" spans="1:44" x14ac:dyDescent="0.25">
      <c r="A4697">
        <v>2101707</v>
      </c>
      <c r="B4697">
        <v>6</v>
      </c>
      <c r="C4697" t="s">
        <v>879</v>
      </c>
      <c r="D4697" t="s">
        <v>6419</v>
      </c>
      <c r="E4697">
        <v>375</v>
      </c>
      <c r="F4697" t="s">
        <v>5940</v>
      </c>
      <c r="G4697">
        <v>936</v>
      </c>
      <c r="H4697" t="s">
        <v>5940</v>
      </c>
      <c r="I4697">
        <v>2603</v>
      </c>
      <c r="J4697">
        <v>558</v>
      </c>
      <c r="K4697">
        <v>0</v>
      </c>
      <c r="L4697">
        <v>0</v>
      </c>
      <c r="M4697">
        <v>1080</v>
      </c>
      <c r="N4697">
        <v>0</v>
      </c>
      <c r="O4697">
        <v>5870</v>
      </c>
      <c r="P4697">
        <v>548</v>
      </c>
      <c r="R4697">
        <v>2101707</v>
      </c>
      <c r="S4697">
        <v>375</v>
      </c>
      <c r="T4697" t="s">
        <v>5940</v>
      </c>
      <c r="U4697">
        <v>936</v>
      </c>
      <c r="V4697" t="s">
        <v>5940</v>
      </c>
      <c r="W4697">
        <v>2603</v>
      </c>
      <c r="X4697">
        <v>558</v>
      </c>
      <c r="Z4697">
        <v>4305371</v>
      </c>
      <c r="AB4697" t="s">
        <v>5940</v>
      </c>
      <c r="AC4697">
        <v>4305371</v>
      </c>
      <c r="AD4697" t="s">
        <v>2401</v>
      </c>
      <c r="AE4697" t="s">
        <v>5940</v>
      </c>
      <c r="AF4697">
        <v>4305371</v>
      </c>
      <c r="AG4697" t="s">
        <v>2401</v>
      </c>
      <c r="AH4697">
        <v>460</v>
      </c>
      <c r="AI4697">
        <v>4305371</v>
      </c>
      <c r="AJ4697" t="s">
        <v>2401</v>
      </c>
      <c r="AK4697">
        <v>30</v>
      </c>
      <c r="AL4697">
        <v>4305371</v>
      </c>
      <c r="AM4697" t="s">
        <v>2401</v>
      </c>
      <c r="AN4697">
        <v>3110</v>
      </c>
      <c r="AO4697">
        <v>0</v>
      </c>
      <c r="AP4697">
        <v>4312807</v>
      </c>
      <c r="AQ4697" t="s">
        <v>2568</v>
      </c>
      <c r="AR4697">
        <v>2400</v>
      </c>
    </row>
    <row r="4698" spans="1:44" x14ac:dyDescent="0.25">
      <c r="A4698">
        <v>2101772</v>
      </c>
      <c r="B4698">
        <v>6</v>
      </c>
      <c r="C4698" t="s">
        <v>879</v>
      </c>
      <c r="D4698" t="s">
        <v>6421</v>
      </c>
      <c r="E4698">
        <v>120</v>
      </c>
      <c r="F4698" t="s">
        <v>5940</v>
      </c>
      <c r="G4698">
        <v>85</v>
      </c>
      <c r="H4698" t="s">
        <v>5940</v>
      </c>
      <c r="I4698">
        <v>440</v>
      </c>
      <c r="J4698">
        <v>64</v>
      </c>
      <c r="K4698">
        <v>200</v>
      </c>
      <c r="L4698">
        <v>0</v>
      </c>
      <c r="M4698">
        <v>70</v>
      </c>
      <c r="N4698">
        <v>0</v>
      </c>
      <c r="O4698">
        <v>300</v>
      </c>
      <c r="P4698">
        <v>79</v>
      </c>
      <c r="R4698">
        <v>2101772</v>
      </c>
      <c r="S4698">
        <v>120</v>
      </c>
      <c r="T4698" t="s">
        <v>5940</v>
      </c>
      <c r="U4698">
        <v>85</v>
      </c>
      <c r="V4698" t="s">
        <v>5940</v>
      </c>
      <c r="W4698">
        <v>440</v>
      </c>
      <c r="X4698">
        <v>64</v>
      </c>
      <c r="Z4698">
        <v>4305405</v>
      </c>
      <c r="AB4698" t="s">
        <v>5940</v>
      </c>
      <c r="AC4698">
        <v>4305405</v>
      </c>
      <c r="AD4698" t="s">
        <v>2402</v>
      </c>
      <c r="AE4698">
        <v>98</v>
      </c>
      <c r="AF4698">
        <v>4305405</v>
      </c>
      <c r="AG4698" t="s">
        <v>2402</v>
      </c>
      <c r="AH4698">
        <v>300</v>
      </c>
      <c r="AI4698">
        <v>4305405</v>
      </c>
      <c r="AJ4698" t="s">
        <v>2402</v>
      </c>
      <c r="AK4698">
        <v>10</v>
      </c>
      <c r="AL4698">
        <v>4305405</v>
      </c>
      <c r="AM4698" t="s">
        <v>2402</v>
      </c>
      <c r="AN4698">
        <v>10080</v>
      </c>
      <c r="AO4698">
        <v>0</v>
      </c>
      <c r="AP4698">
        <v>4312906</v>
      </c>
      <c r="AQ4698" t="s">
        <v>2569</v>
      </c>
      <c r="AR4698">
        <v>6750</v>
      </c>
    </row>
    <row r="4699" spans="1:44" x14ac:dyDescent="0.25">
      <c r="A4699">
        <v>2101731</v>
      </c>
      <c r="B4699">
        <v>6</v>
      </c>
      <c r="C4699" t="s">
        <v>879</v>
      </c>
      <c r="D4699" t="s">
        <v>6420</v>
      </c>
      <c r="E4699">
        <v>130</v>
      </c>
      <c r="F4699" t="s">
        <v>5940</v>
      </c>
      <c r="G4699">
        <v>457</v>
      </c>
      <c r="H4699" t="s">
        <v>5940</v>
      </c>
      <c r="I4699">
        <v>720</v>
      </c>
      <c r="J4699">
        <v>241</v>
      </c>
      <c r="K4699">
        <v>260</v>
      </c>
      <c r="L4699">
        <v>0</v>
      </c>
      <c r="M4699">
        <v>350</v>
      </c>
      <c r="N4699">
        <v>0</v>
      </c>
      <c r="O4699">
        <v>1050</v>
      </c>
      <c r="P4699">
        <v>242</v>
      </c>
      <c r="R4699">
        <v>2101731</v>
      </c>
      <c r="S4699">
        <v>130</v>
      </c>
      <c r="T4699" t="s">
        <v>5940</v>
      </c>
      <c r="U4699">
        <v>457</v>
      </c>
      <c r="V4699" t="s">
        <v>5940</v>
      </c>
      <c r="W4699">
        <v>720</v>
      </c>
      <c r="X4699">
        <v>241</v>
      </c>
      <c r="Z4699">
        <v>4305439</v>
      </c>
      <c r="AB4699" t="s">
        <v>5940</v>
      </c>
      <c r="AC4699">
        <v>4305439</v>
      </c>
      <c r="AD4699" t="s">
        <v>2403</v>
      </c>
      <c r="AE4699">
        <v>16500</v>
      </c>
      <c r="AF4699">
        <v>4305439</v>
      </c>
      <c r="AG4699" t="s">
        <v>2403</v>
      </c>
      <c r="AH4699" t="s">
        <v>5940</v>
      </c>
      <c r="AI4699">
        <v>4305439</v>
      </c>
      <c r="AJ4699" t="s">
        <v>2403</v>
      </c>
      <c r="AK4699" t="s">
        <v>5940</v>
      </c>
      <c r="AL4699">
        <v>4305439</v>
      </c>
      <c r="AM4699" t="s">
        <v>2403</v>
      </c>
      <c r="AN4699" t="s">
        <v>5940</v>
      </c>
      <c r="AO4699">
        <v>0</v>
      </c>
      <c r="AP4699">
        <v>4312955</v>
      </c>
      <c r="AQ4699" t="s">
        <v>2570</v>
      </c>
      <c r="AR4699">
        <v>1350</v>
      </c>
    </row>
    <row r="4700" spans="1:44" x14ac:dyDescent="0.25">
      <c r="A4700">
        <v>2101806</v>
      </c>
      <c r="B4700">
        <v>6</v>
      </c>
      <c r="C4700" t="s">
        <v>879</v>
      </c>
      <c r="D4700" t="s">
        <v>6422</v>
      </c>
      <c r="E4700" t="s">
        <v>5940</v>
      </c>
      <c r="F4700">
        <v>684</v>
      </c>
      <c r="G4700">
        <v>260</v>
      </c>
      <c r="H4700" t="s">
        <v>5940</v>
      </c>
      <c r="I4700">
        <v>1620</v>
      </c>
      <c r="J4700">
        <v>95</v>
      </c>
      <c r="K4700">
        <v>0</v>
      </c>
      <c r="L4700">
        <v>560</v>
      </c>
      <c r="M4700">
        <v>140</v>
      </c>
      <c r="N4700">
        <v>0</v>
      </c>
      <c r="O4700">
        <v>960</v>
      </c>
      <c r="P4700">
        <v>128</v>
      </c>
      <c r="R4700">
        <v>2101806</v>
      </c>
      <c r="S4700" t="s">
        <v>5940</v>
      </c>
      <c r="T4700">
        <v>684</v>
      </c>
      <c r="U4700">
        <v>260</v>
      </c>
      <c r="V4700" t="s">
        <v>5940</v>
      </c>
      <c r="W4700">
        <v>1620</v>
      </c>
      <c r="X4700">
        <v>95</v>
      </c>
      <c r="Z4700">
        <v>4305447</v>
      </c>
      <c r="AB4700" t="s">
        <v>5940</v>
      </c>
      <c r="AC4700">
        <v>4305447</v>
      </c>
      <c r="AD4700" t="s">
        <v>2404</v>
      </c>
      <c r="AE4700" t="s">
        <v>5940</v>
      </c>
      <c r="AF4700">
        <v>4305447</v>
      </c>
      <c r="AG4700" t="s">
        <v>2404</v>
      </c>
      <c r="AH4700">
        <v>500</v>
      </c>
      <c r="AI4700">
        <v>4305447</v>
      </c>
      <c r="AJ4700" t="s">
        <v>2404</v>
      </c>
      <c r="AK4700">
        <v>324</v>
      </c>
      <c r="AL4700">
        <v>4305447</v>
      </c>
      <c r="AM4700" t="s">
        <v>2404</v>
      </c>
      <c r="AN4700" t="s">
        <v>5940</v>
      </c>
      <c r="AO4700">
        <v>0</v>
      </c>
      <c r="AP4700">
        <v>4313003</v>
      </c>
      <c r="AQ4700" t="s">
        <v>2571</v>
      </c>
      <c r="AR4700">
        <v>1004</v>
      </c>
    </row>
    <row r="4701" spans="1:44" x14ac:dyDescent="0.25">
      <c r="A4701">
        <v>2101905</v>
      </c>
      <c r="B4701">
        <v>6</v>
      </c>
      <c r="C4701" t="s">
        <v>879</v>
      </c>
      <c r="D4701" t="s">
        <v>6423</v>
      </c>
      <c r="E4701" t="s">
        <v>5940</v>
      </c>
      <c r="F4701" t="s">
        <v>5940</v>
      </c>
      <c r="G4701">
        <v>596</v>
      </c>
      <c r="H4701" t="s">
        <v>5940</v>
      </c>
      <c r="I4701">
        <v>802</v>
      </c>
      <c r="J4701">
        <v>192</v>
      </c>
      <c r="K4701">
        <v>0</v>
      </c>
      <c r="L4701">
        <v>0</v>
      </c>
      <c r="M4701">
        <v>600</v>
      </c>
      <c r="N4701">
        <v>0</v>
      </c>
      <c r="O4701">
        <v>809</v>
      </c>
      <c r="P4701">
        <v>183</v>
      </c>
      <c r="R4701">
        <v>2101905</v>
      </c>
      <c r="S4701" t="s">
        <v>5940</v>
      </c>
      <c r="T4701" t="s">
        <v>5940</v>
      </c>
      <c r="U4701">
        <v>596</v>
      </c>
      <c r="V4701" t="s">
        <v>5940</v>
      </c>
      <c r="W4701">
        <v>802</v>
      </c>
      <c r="X4701">
        <v>192</v>
      </c>
      <c r="Z4701">
        <v>4305454</v>
      </c>
      <c r="AB4701" t="s">
        <v>5940</v>
      </c>
      <c r="AC4701">
        <v>4305454</v>
      </c>
      <c r="AD4701" t="s">
        <v>2405</v>
      </c>
      <c r="AE4701">
        <v>2548</v>
      </c>
      <c r="AF4701">
        <v>4305454</v>
      </c>
      <c r="AG4701" t="s">
        <v>2405</v>
      </c>
      <c r="AH4701" t="s">
        <v>5940</v>
      </c>
      <c r="AI4701">
        <v>4305454</v>
      </c>
      <c r="AJ4701" t="s">
        <v>2405</v>
      </c>
      <c r="AK4701">
        <v>1</v>
      </c>
      <c r="AL4701">
        <v>4305454</v>
      </c>
      <c r="AM4701" t="s">
        <v>2405</v>
      </c>
      <c r="AN4701" t="s">
        <v>5940</v>
      </c>
      <c r="AO4701">
        <v>0</v>
      </c>
      <c r="AP4701">
        <v>4313011</v>
      </c>
      <c r="AQ4701" t="s">
        <v>2572</v>
      </c>
      <c r="AR4701">
        <v>2228</v>
      </c>
    </row>
    <row r="4702" spans="1:44" x14ac:dyDescent="0.25">
      <c r="A4702">
        <v>2101939</v>
      </c>
      <c r="B4702">
        <v>6</v>
      </c>
      <c r="C4702" t="s">
        <v>879</v>
      </c>
      <c r="D4702" t="s">
        <v>6424</v>
      </c>
      <c r="E4702" t="s">
        <v>5940</v>
      </c>
      <c r="F4702" t="s">
        <v>5940</v>
      </c>
      <c r="G4702">
        <v>195</v>
      </c>
      <c r="H4702" t="s">
        <v>5940</v>
      </c>
      <c r="I4702">
        <v>617</v>
      </c>
      <c r="J4702">
        <v>13</v>
      </c>
      <c r="K4702">
        <v>0</v>
      </c>
      <c r="L4702">
        <v>0</v>
      </c>
      <c r="M4702">
        <v>1010</v>
      </c>
      <c r="N4702">
        <v>0</v>
      </c>
      <c r="O4702">
        <v>1550</v>
      </c>
      <c r="P4702">
        <v>98</v>
      </c>
      <c r="R4702">
        <v>2101939</v>
      </c>
      <c r="S4702" t="s">
        <v>5940</v>
      </c>
      <c r="T4702" t="s">
        <v>5940</v>
      </c>
      <c r="U4702">
        <v>195</v>
      </c>
      <c r="V4702" t="s">
        <v>5940</v>
      </c>
      <c r="W4702">
        <v>617</v>
      </c>
      <c r="X4702">
        <v>13</v>
      </c>
      <c r="Z4702">
        <v>4305504</v>
      </c>
      <c r="AB4702" t="s">
        <v>5940</v>
      </c>
      <c r="AC4702">
        <v>4305504</v>
      </c>
      <c r="AD4702" t="s">
        <v>2406</v>
      </c>
      <c r="AE4702" t="s">
        <v>5940</v>
      </c>
      <c r="AF4702">
        <v>4305504</v>
      </c>
      <c r="AG4702" t="s">
        <v>2406</v>
      </c>
      <c r="AH4702">
        <v>750</v>
      </c>
      <c r="AI4702">
        <v>4305504</v>
      </c>
      <c r="AJ4702" t="s">
        <v>2406</v>
      </c>
      <c r="AK4702">
        <v>102</v>
      </c>
      <c r="AL4702">
        <v>4305504</v>
      </c>
      <c r="AM4702" t="s">
        <v>2406</v>
      </c>
      <c r="AN4702">
        <v>4488</v>
      </c>
      <c r="AO4702">
        <v>0</v>
      </c>
      <c r="AP4702">
        <v>4313037</v>
      </c>
      <c r="AQ4702" t="s">
        <v>2573</v>
      </c>
      <c r="AR4702">
        <v>2700</v>
      </c>
    </row>
    <row r="4703" spans="1:44" x14ac:dyDescent="0.25">
      <c r="A4703">
        <v>2101970</v>
      </c>
      <c r="B4703">
        <v>6</v>
      </c>
      <c r="C4703" t="s">
        <v>879</v>
      </c>
      <c r="D4703" t="s">
        <v>6425</v>
      </c>
      <c r="E4703" t="s">
        <v>5940</v>
      </c>
      <c r="F4703" t="s">
        <v>5940</v>
      </c>
      <c r="G4703">
        <v>182</v>
      </c>
      <c r="H4703" t="s">
        <v>5940</v>
      </c>
      <c r="I4703">
        <v>550</v>
      </c>
      <c r="J4703">
        <v>94</v>
      </c>
      <c r="K4703">
        <v>0</v>
      </c>
      <c r="L4703">
        <v>0</v>
      </c>
      <c r="M4703">
        <v>162</v>
      </c>
      <c r="N4703">
        <v>0</v>
      </c>
      <c r="O4703">
        <v>400</v>
      </c>
      <c r="P4703">
        <v>99</v>
      </c>
      <c r="R4703">
        <v>2101970</v>
      </c>
      <c r="S4703" t="s">
        <v>5940</v>
      </c>
      <c r="T4703" t="s">
        <v>5940</v>
      </c>
      <c r="U4703">
        <v>182</v>
      </c>
      <c r="V4703" t="s">
        <v>5940</v>
      </c>
      <c r="W4703">
        <v>550</v>
      </c>
      <c r="X4703">
        <v>94</v>
      </c>
      <c r="Z4703">
        <v>4305587</v>
      </c>
      <c r="AB4703" t="s">
        <v>5940</v>
      </c>
      <c r="AC4703">
        <v>4305587</v>
      </c>
      <c r="AD4703" t="s">
        <v>2407</v>
      </c>
      <c r="AE4703" t="s">
        <v>5940</v>
      </c>
      <c r="AF4703">
        <v>4305587</v>
      </c>
      <c r="AG4703" t="s">
        <v>2407</v>
      </c>
      <c r="AH4703">
        <v>875</v>
      </c>
      <c r="AI4703">
        <v>4305587</v>
      </c>
      <c r="AJ4703" t="s">
        <v>2407</v>
      </c>
      <c r="AK4703">
        <v>2</v>
      </c>
      <c r="AL4703">
        <v>4305587</v>
      </c>
      <c r="AM4703" t="s">
        <v>2407</v>
      </c>
      <c r="AN4703">
        <v>180</v>
      </c>
      <c r="AO4703">
        <v>0</v>
      </c>
      <c r="AP4703">
        <v>4313060</v>
      </c>
      <c r="AQ4703" t="s">
        <v>2574</v>
      </c>
      <c r="AR4703">
        <v>190</v>
      </c>
    </row>
    <row r="4704" spans="1:44" x14ac:dyDescent="0.25">
      <c r="A4704">
        <v>2102002</v>
      </c>
      <c r="B4704">
        <v>6</v>
      </c>
      <c r="C4704" t="s">
        <v>879</v>
      </c>
      <c r="D4704" t="s">
        <v>6426</v>
      </c>
      <c r="E4704">
        <v>220</v>
      </c>
      <c r="F4704" t="s">
        <v>5940</v>
      </c>
      <c r="G4704">
        <v>2571</v>
      </c>
      <c r="H4704" t="s">
        <v>5940</v>
      </c>
      <c r="I4704">
        <v>9000</v>
      </c>
      <c r="J4704">
        <v>281</v>
      </c>
      <c r="K4704">
        <v>400</v>
      </c>
      <c r="L4704">
        <v>0</v>
      </c>
      <c r="M4704">
        <v>1822</v>
      </c>
      <c r="N4704">
        <v>0</v>
      </c>
      <c r="O4704">
        <v>5322</v>
      </c>
      <c r="P4704">
        <v>327</v>
      </c>
      <c r="R4704">
        <v>2102002</v>
      </c>
      <c r="S4704">
        <v>220</v>
      </c>
      <c r="T4704" t="s">
        <v>5940</v>
      </c>
      <c r="U4704">
        <v>2571</v>
      </c>
      <c r="V4704" t="s">
        <v>5940</v>
      </c>
      <c r="W4704">
        <v>9000</v>
      </c>
      <c r="X4704">
        <v>281</v>
      </c>
      <c r="Z4704">
        <v>4305603</v>
      </c>
      <c r="AB4704" t="s">
        <v>5940</v>
      </c>
      <c r="AC4704">
        <v>4305603</v>
      </c>
      <c r="AD4704" t="s">
        <v>2408</v>
      </c>
      <c r="AE4704">
        <v>8</v>
      </c>
      <c r="AF4704">
        <v>4305603</v>
      </c>
      <c r="AG4704" t="s">
        <v>2408</v>
      </c>
      <c r="AH4704">
        <v>480</v>
      </c>
      <c r="AI4704">
        <v>4305603</v>
      </c>
      <c r="AJ4704" t="s">
        <v>2408</v>
      </c>
      <c r="AK4704">
        <v>27</v>
      </c>
      <c r="AL4704">
        <v>4305603</v>
      </c>
      <c r="AM4704" t="s">
        <v>2408</v>
      </c>
      <c r="AN4704">
        <v>15273</v>
      </c>
      <c r="AO4704">
        <v>0</v>
      </c>
      <c r="AP4704">
        <v>4313086</v>
      </c>
      <c r="AQ4704" t="s">
        <v>2575</v>
      </c>
      <c r="AR4704">
        <v>210</v>
      </c>
    </row>
    <row r="4705" spans="1:44" x14ac:dyDescent="0.25">
      <c r="A4705">
        <v>2102036</v>
      </c>
      <c r="B4705">
        <v>6</v>
      </c>
      <c r="C4705" t="s">
        <v>879</v>
      </c>
      <c r="D4705" t="s">
        <v>6427</v>
      </c>
      <c r="E4705" t="s">
        <v>5940</v>
      </c>
      <c r="F4705" t="s">
        <v>5940</v>
      </c>
      <c r="G4705">
        <v>4340</v>
      </c>
      <c r="H4705" t="s">
        <v>5940</v>
      </c>
      <c r="I4705">
        <v>4400</v>
      </c>
      <c r="J4705">
        <v>103</v>
      </c>
      <c r="K4705">
        <v>0</v>
      </c>
      <c r="L4705">
        <v>0</v>
      </c>
      <c r="M4705">
        <v>8748</v>
      </c>
      <c r="N4705">
        <v>0</v>
      </c>
      <c r="O4705">
        <v>9480</v>
      </c>
      <c r="P4705">
        <v>146</v>
      </c>
      <c r="R4705">
        <v>2102036</v>
      </c>
      <c r="S4705" t="s">
        <v>5940</v>
      </c>
      <c r="T4705" t="s">
        <v>5940</v>
      </c>
      <c r="U4705">
        <v>4340</v>
      </c>
      <c r="V4705" t="s">
        <v>5940</v>
      </c>
      <c r="W4705">
        <v>4400</v>
      </c>
      <c r="X4705">
        <v>103</v>
      </c>
      <c r="Z4705">
        <v>4305702</v>
      </c>
      <c r="AB4705" t="s">
        <v>5940</v>
      </c>
      <c r="AC4705">
        <v>4305702</v>
      </c>
      <c r="AD4705" t="s">
        <v>2409</v>
      </c>
      <c r="AE4705">
        <v>10</v>
      </c>
      <c r="AF4705">
        <v>4305702</v>
      </c>
      <c r="AG4705" t="s">
        <v>2409</v>
      </c>
      <c r="AH4705">
        <v>600</v>
      </c>
      <c r="AI4705">
        <v>4305702</v>
      </c>
      <c r="AJ4705" t="s">
        <v>2409</v>
      </c>
      <c r="AK4705">
        <v>22</v>
      </c>
      <c r="AL4705">
        <v>4305702</v>
      </c>
      <c r="AM4705" t="s">
        <v>2409</v>
      </c>
      <c r="AN4705">
        <v>17160</v>
      </c>
      <c r="AO4705">
        <v>0</v>
      </c>
      <c r="AP4705">
        <v>4313102</v>
      </c>
      <c r="AQ4705" t="s">
        <v>2576</v>
      </c>
      <c r="AR4705">
        <v>750</v>
      </c>
    </row>
    <row r="4706" spans="1:44" x14ac:dyDescent="0.25">
      <c r="A4706">
        <v>2102077</v>
      </c>
      <c r="B4706">
        <v>6</v>
      </c>
      <c r="C4706" t="s">
        <v>879</v>
      </c>
      <c r="D4706" t="s">
        <v>6428</v>
      </c>
      <c r="E4706" t="s">
        <v>5940</v>
      </c>
      <c r="F4706" t="s">
        <v>5940</v>
      </c>
      <c r="G4706">
        <v>1296</v>
      </c>
      <c r="H4706" t="s">
        <v>5940</v>
      </c>
      <c r="I4706">
        <v>2160</v>
      </c>
      <c r="J4706">
        <v>278</v>
      </c>
      <c r="K4706">
        <v>0</v>
      </c>
      <c r="L4706">
        <v>0</v>
      </c>
      <c r="M4706">
        <v>1711</v>
      </c>
      <c r="N4706">
        <v>0</v>
      </c>
      <c r="O4706">
        <v>2681</v>
      </c>
      <c r="P4706">
        <v>292</v>
      </c>
      <c r="R4706">
        <v>2102077</v>
      </c>
      <c r="S4706" t="s">
        <v>5940</v>
      </c>
      <c r="T4706" t="s">
        <v>5940</v>
      </c>
      <c r="U4706">
        <v>1296</v>
      </c>
      <c r="V4706" t="s">
        <v>5940</v>
      </c>
      <c r="W4706">
        <v>2160</v>
      </c>
      <c r="X4706">
        <v>278</v>
      </c>
      <c r="Z4706">
        <v>4305801</v>
      </c>
      <c r="AB4706" t="s">
        <v>5940</v>
      </c>
      <c r="AC4706">
        <v>4305801</v>
      </c>
      <c r="AD4706" t="s">
        <v>2410</v>
      </c>
      <c r="AE4706">
        <v>4</v>
      </c>
      <c r="AF4706">
        <v>4305801</v>
      </c>
      <c r="AG4706" t="s">
        <v>2410</v>
      </c>
      <c r="AH4706">
        <v>1750</v>
      </c>
      <c r="AI4706">
        <v>4305801</v>
      </c>
      <c r="AJ4706" t="s">
        <v>2410</v>
      </c>
      <c r="AK4706">
        <v>24</v>
      </c>
      <c r="AL4706">
        <v>4305801</v>
      </c>
      <c r="AM4706" t="s">
        <v>2410</v>
      </c>
      <c r="AN4706">
        <v>2400</v>
      </c>
      <c r="AO4706">
        <v>0</v>
      </c>
      <c r="AP4706">
        <v>4313201</v>
      </c>
      <c r="AQ4706" t="s">
        <v>2577</v>
      </c>
      <c r="AR4706">
        <v>1260</v>
      </c>
    </row>
    <row r="4707" spans="1:44" x14ac:dyDescent="0.25">
      <c r="A4707">
        <v>2102101</v>
      </c>
      <c r="B4707">
        <v>6</v>
      </c>
      <c r="C4707" t="s">
        <v>879</v>
      </c>
      <c r="D4707" t="s">
        <v>6429</v>
      </c>
      <c r="E4707">
        <v>2100</v>
      </c>
      <c r="F4707">
        <v>12792</v>
      </c>
      <c r="G4707">
        <v>3185</v>
      </c>
      <c r="H4707" t="s">
        <v>5940</v>
      </c>
      <c r="I4707">
        <v>10858</v>
      </c>
      <c r="J4707">
        <v>668</v>
      </c>
      <c r="K4707">
        <v>2520</v>
      </c>
      <c r="L4707">
        <v>28149</v>
      </c>
      <c r="M4707">
        <v>8530</v>
      </c>
      <c r="N4707">
        <v>0</v>
      </c>
      <c r="O4707">
        <v>17408</v>
      </c>
      <c r="P4707">
        <v>1135</v>
      </c>
      <c r="R4707">
        <v>2102101</v>
      </c>
      <c r="S4707">
        <v>2100</v>
      </c>
      <c r="T4707">
        <v>12792</v>
      </c>
      <c r="U4707">
        <v>3185</v>
      </c>
      <c r="V4707" t="s">
        <v>5940</v>
      </c>
      <c r="W4707">
        <v>10858</v>
      </c>
      <c r="X4707">
        <v>668</v>
      </c>
      <c r="Z4707">
        <v>4305835</v>
      </c>
      <c r="AB4707" t="s">
        <v>5940</v>
      </c>
      <c r="AC4707">
        <v>4305835</v>
      </c>
      <c r="AD4707" t="s">
        <v>2411</v>
      </c>
      <c r="AE4707" t="s">
        <v>5940</v>
      </c>
      <c r="AF4707">
        <v>4305835</v>
      </c>
      <c r="AG4707" t="s">
        <v>2411</v>
      </c>
      <c r="AH4707">
        <v>420</v>
      </c>
      <c r="AI4707">
        <v>4305835</v>
      </c>
      <c r="AJ4707" t="s">
        <v>2411</v>
      </c>
      <c r="AK4707">
        <v>480</v>
      </c>
      <c r="AL4707">
        <v>4305835</v>
      </c>
      <c r="AM4707" t="s">
        <v>2411</v>
      </c>
      <c r="AN4707">
        <v>12</v>
      </c>
      <c r="AO4707">
        <v>0</v>
      </c>
      <c r="AP4707">
        <v>4313300</v>
      </c>
      <c r="AQ4707" t="s">
        <v>2578</v>
      </c>
      <c r="AR4707">
        <v>2880</v>
      </c>
    </row>
    <row r="4708" spans="1:44" x14ac:dyDescent="0.25">
      <c r="A4708">
        <v>2102150</v>
      </c>
      <c r="B4708">
        <v>6</v>
      </c>
      <c r="C4708" t="s">
        <v>879</v>
      </c>
      <c r="D4708" t="s">
        <v>6430</v>
      </c>
      <c r="E4708" t="s">
        <v>5940</v>
      </c>
      <c r="F4708" t="s">
        <v>5940</v>
      </c>
      <c r="G4708">
        <v>2167</v>
      </c>
      <c r="H4708" t="s">
        <v>5940</v>
      </c>
      <c r="I4708">
        <v>2610</v>
      </c>
      <c r="J4708">
        <v>400</v>
      </c>
      <c r="K4708">
        <v>0</v>
      </c>
      <c r="L4708">
        <v>0</v>
      </c>
      <c r="M4708">
        <v>2950</v>
      </c>
      <c r="N4708">
        <v>0</v>
      </c>
      <c r="O4708">
        <v>4859</v>
      </c>
      <c r="P4708">
        <v>438</v>
      </c>
      <c r="R4708">
        <v>2102150</v>
      </c>
      <c r="S4708" t="s">
        <v>5940</v>
      </c>
      <c r="T4708" t="s">
        <v>5940</v>
      </c>
      <c r="U4708">
        <v>2167</v>
      </c>
      <c r="V4708" t="s">
        <v>5940</v>
      </c>
      <c r="W4708">
        <v>2610</v>
      </c>
      <c r="X4708">
        <v>400</v>
      </c>
      <c r="Z4708">
        <v>4305850</v>
      </c>
      <c r="AB4708" t="s">
        <v>5940</v>
      </c>
      <c r="AC4708">
        <v>4305850</v>
      </c>
      <c r="AD4708" t="s">
        <v>2412</v>
      </c>
      <c r="AE4708">
        <v>3</v>
      </c>
      <c r="AF4708">
        <v>4305850</v>
      </c>
      <c r="AG4708" t="s">
        <v>2412</v>
      </c>
      <c r="AH4708">
        <v>1000</v>
      </c>
      <c r="AI4708">
        <v>4305850</v>
      </c>
      <c r="AJ4708" t="s">
        <v>2412</v>
      </c>
      <c r="AK4708">
        <v>6</v>
      </c>
      <c r="AL4708">
        <v>4305850</v>
      </c>
      <c r="AM4708" t="s">
        <v>2412</v>
      </c>
      <c r="AN4708">
        <v>5590</v>
      </c>
      <c r="AO4708">
        <v>0</v>
      </c>
      <c r="AP4708">
        <v>4313334</v>
      </c>
      <c r="AQ4708" t="s">
        <v>2579</v>
      </c>
      <c r="AR4708">
        <v>1386</v>
      </c>
    </row>
    <row r="4709" spans="1:44" x14ac:dyDescent="0.25">
      <c r="A4709">
        <v>2102200</v>
      </c>
      <c r="B4709">
        <v>6</v>
      </c>
      <c r="C4709" t="s">
        <v>879</v>
      </c>
      <c r="D4709" t="s">
        <v>6431</v>
      </c>
      <c r="E4709">
        <v>3000</v>
      </c>
      <c r="F4709">
        <v>10449</v>
      </c>
      <c r="G4709">
        <v>1127</v>
      </c>
      <c r="H4709" t="s">
        <v>5940</v>
      </c>
      <c r="I4709">
        <v>10910</v>
      </c>
      <c r="J4709">
        <v>565</v>
      </c>
      <c r="K4709">
        <v>2600</v>
      </c>
      <c r="L4709">
        <v>53130</v>
      </c>
      <c r="M4709">
        <v>6530</v>
      </c>
      <c r="N4709">
        <v>0</v>
      </c>
      <c r="O4709">
        <v>15275</v>
      </c>
      <c r="P4709">
        <v>410</v>
      </c>
      <c r="R4709">
        <v>2102200</v>
      </c>
      <c r="S4709">
        <v>3000</v>
      </c>
      <c r="T4709">
        <v>10449</v>
      </c>
      <c r="U4709">
        <v>1127</v>
      </c>
      <c r="V4709" t="s">
        <v>5940</v>
      </c>
      <c r="W4709">
        <v>10910</v>
      </c>
      <c r="X4709">
        <v>565</v>
      </c>
      <c r="Z4709">
        <v>4305871</v>
      </c>
      <c r="AB4709" t="s">
        <v>5940</v>
      </c>
      <c r="AC4709">
        <v>4305871</v>
      </c>
      <c r="AD4709" t="s">
        <v>2413</v>
      </c>
      <c r="AE4709">
        <v>5</v>
      </c>
      <c r="AF4709">
        <v>4305871</v>
      </c>
      <c r="AG4709" t="s">
        <v>2413</v>
      </c>
      <c r="AH4709">
        <v>375</v>
      </c>
      <c r="AI4709">
        <v>4305871</v>
      </c>
      <c r="AJ4709" t="s">
        <v>2413</v>
      </c>
      <c r="AK4709">
        <v>8</v>
      </c>
      <c r="AL4709">
        <v>4305871</v>
      </c>
      <c r="AM4709" t="s">
        <v>2413</v>
      </c>
      <c r="AN4709">
        <v>4838</v>
      </c>
      <c r="AO4709">
        <v>0</v>
      </c>
      <c r="AP4709">
        <v>4313359</v>
      </c>
      <c r="AQ4709" t="s">
        <v>2580</v>
      </c>
      <c r="AR4709">
        <v>650</v>
      </c>
    </row>
    <row r="4710" spans="1:44" x14ac:dyDescent="0.25">
      <c r="A4710">
        <v>2102309</v>
      </c>
      <c r="B4710">
        <v>6</v>
      </c>
      <c r="C4710" t="s">
        <v>879</v>
      </c>
      <c r="D4710" t="s">
        <v>6432</v>
      </c>
      <c r="E4710">
        <v>1920</v>
      </c>
      <c r="F4710" t="s">
        <v>5940</v>
      </c>
      <c r="G4710">
        <v>1377</v>
      </c>
      <c r="H4710">
        <v>37</v>
      </c>
      <c r="I4710">
        <v>3123</v>
      </c>
      <c r="J4710">
        <v>282</v>
      </c>
      <c r="K4710">
        <v>2112</v>
      </c>
      <c r="L4710">
        <v>0</v>
      </c>
      <c r="M4710">
        <v>1409</v>
      </c>
      <c r="N4710">
        <v>0</v>
      </c>
      <c r="O4710">
        <v>3768</v>
      </c>
      <c r="P4710">
        <v>235</v>
      </c>
      <c r="R4710">
        <v>2102309</v>
      </c>
      <c r="S4710">
        <v>1920</v>
      </c>
      <c r="T4710" t="s">
        <v>5940</v>
      </c>
      <c r="U4710">
        <v>1377</v>
      </c>
      <c r="V4710">
        <v>37</v>
      </c>
      <c r="W4710">
        <v>3123</v>
      </c>
      <c r="X4710">
        <v>282</v>
      </c>
      <c r="Z4710">
        <v>4305900</v>
      </c>
      <c r="AB4710" t="s">
        <v>5940</v>
      </c>
      <c r="AC4710">
        <v>4305900</v>
      </c>
      <c r="AD4710" t="s">
        <v>2414</v>
      </c>
      <c r="AE4710">
        <v>558</v>
      </c>
      <c r="AF4710">
        <v>4305900</v>
      </c>
      <c r="AG4710" t="s">
        <v>2414</v>
      </c>
      <c r="AH4710">
        <v>500</v>
      </c>
      <c r="AI4710">
        <v>4305900</v>
      </c>
      <c r="AJ4710" t="s">
        <v>2414</v>
      </c>
      <c r="AK4710">
        <v>110</v>
      </c>
      <c r="AL4710">
        <v>4305900</v>
      </c>
      <c r="AM4710" t="s">
        <v>2414</v>
      </c>
      <c r="AN4710">
        <v>6600</v>
      </c>
      <c r="AO4710">
        <v>0</v>
      </c>
      <c r="AP4710">
        <v>4313375</v>
      </c>
      <c r="AQ4710" t="s">
        <v>2581</v>
      </c>
      <c r="AR4710">
        <v>306</v>
      </c>
    </row>
    <row r="4711" spans="1:44" x14ac:dyDescent="0.25">
      <c r="A4711">
        <v>2102325</v>
      </c>
      <c r="B4711">
        <v>6</v>
      </c>
      <c r="C4711" t="s">
        <v>879</v>
      </c>
      <c r="D4711" t="s">
        <v>6433</v>
      </c>
      <c r="E4711" t="s">
        <v>5940</v>
      </c>
      <c r="F4711" t="s">
        <v>5940</v>
      </c>
      <c r="G4711">
        <v>24750</v>
      </c>
      <c r="H4711" t="s">
        <v>5940</v>
      </c>
      <c r="I4711">
        <v>15890</v>
      </c>
      <c r="J4711">
        <v>218</v>
      </c>
      <c r="K4711">
        <v>0</v>
      </c>
      <c r="L4711">
        <v>0</v>
      </c>
      <c r="M4711">
        <v>27000</v>
      </c>
      <c r="N4711">
        <v>0</v>
      </c>
      <c r="O4711">
        <v>6314</v>
      </c>
      <c r="P4711">
        <v>295</v>
      </c>
      <c r="R4711">
        <v>2102325</v>
      </c>
      <c r="S4711" t="s">
        <v>5940</v>
      </c>
      <c r="T4711" t="s">
        <v>5940</v>
      </c>
      <c r="U4711">
        <v>24750</v>
      </c>
      <c r="V4711" t="s">
        <v>5940</v>
      </c>
      <c r="W4711">
        <v>15890</v>
      </c>
      <c r="X4711">
        <v>218</v>
      </c>
      <c r="Z4711">
        <v>4305934</v>
      </c>
      <c r="AB4711" t="s">
        <v>5940</v>
      </c>
      <c r="AC4711">
        <v>4305934</v>
      </c>
      <c r="AD4711" t="s">
        <v>2415</v>
      </c>
      <c r="AE4711" t="s">
        <v>5940</v>
      </c>
      <c r="AF4711">
        <v>4305934</v>
      </c>
      <c r="AG4711" t="s">
        <v>2415</v>
      </c>
      <c r="AH4711">
        <v>252</v>
      </c>
      <c r="AI4711">
        <v>4305934</v>
      </c>
      <c r="AJ4711" t="s">
        <v>2415</v>
      </c>
      <c r="AK4711">
        <v>38</v>
      </c>
      <c r="AL4711">
        <v>4305934</v>
      </c>
      <c r="AM4711" t="s">
        <v>2415</v>
      </c>
      <c r="AN4711">
        <v>12</v>
      </c>
      <c r="AO4711">
        <v>0</v>
      </c>
      <c r="AP4711">
        <v>4313391</v>
      </c>
      <c r="AQ4711" t="s">
        <v>2582</v>
      </c>
      <c r="AR4711">
        <v>783</v>
      </c>
    </row>
    <row r="4712" spans="1:44" x14ac:dyDescent="0.25">
      <c r="A4712">
        <v>2102358</v>
      </c>
      <c r="B4712">
        <v>6</v>
      </c>
      <c r="C4712" t="s">
        <v>879</v>
      </c>
      <c r="D4712" t="s">
        <v>6434</v>
      </c>
      <c r="E4712" t="s">
        <v>5940</v>
      </c>
      <c r="F4712" t="s">
        <v>5940</v>
      </c>
      <c r="G4712">
        <v>1380</v>
      </c>
      <c r="H4712" t="s">
        <v>5940</v>
      </c>
      <c r="I4712">
        <v>3424</v>
      </c>
      <c r="J4712">
        <v>461</v>
      </c>
      <c r="K4712">
        <v>0</v>
      </c>
      <c r="L4712">
        <v>0</v>
      </c>
      <c r="M4712">
        <v>1181</v>
      </c>
      <c r="N4712">
        <v>0</v>
      </c>
      <c r="O4712">
        <v>1589</v>
      </c>
      <c r="P4712">
        <v>197</v>
      </c>
      <c r="R4712">
        <v>2102358</v>
      </c>
      <c r="S4712" t="s">
        <v>5940</v>
      </c>
      <c r="T4712" t="s">
        <v>5940</v>
      </c>
      <c r="U4712">
        <v>1380</v>
      </c>
      <c r="V4712" t="s">
        <v>5940</v>
      </c>
      <c r="W4712">
        <v>3424</v>
      </c>
      <c r="X4712">
        <v>461</v>
      </c>
      <c r="Z4712">
        <v>4305959</v>
      </c>
      <c r="AB4712" t="s">
        <v>5940</v>
      </c>
      <c r="AC4712">
        <v>4305959</v>
      </c>
      <c r="AD4712" t="s">
        <v>2416</v>
      </c>
      <c r="AE4712" t="s">
        <v>5940</v>
      </c>
      <c r="AF4712">
        <v>4305959</v>
      </c>
      <c r="AG4712" t="s">
        <v>2416</v>
      </c>
      <c r="AH4712">
        <v>4000</v>
      </c>
      <c r="AI4712">
        <v>4305959</v>
      </c>
      <c r="AJ4712" t="s">
        <v>2416</v>
      </c>
      <c r="AK4712">
        <v>13</v>
      </c>
      <c r="AL4712">
        <v>4305959</v>
      </c>
      <c r="AM4712" t="s">
        <v>2416</v>
      </c>
      <c r="AN4712">
        <v>36</v>
      </c>
      <c r="AO4712">
        <v>0</v>
      </c>
      <c r="AP4712">
        <v>4313409</v>
      </c>
      <c r="AQ4712" t="s">
        <v>2583</v>
      </c>
      <c r="AR4712">
        <v>336</v>
      </c>
    </row>
    <row r="4713" spans="1:44" x14ac:dyDescent="0.25">
      <c r="A4713">
        <v>2102374</v>
      </c>
      <c r="B4713">
        <v>6</v>
      </c>
      <c r="C4713" t="s">
        <v>879</v>
      </c>
      <c r="D4713" t="s">
        <v>6435</v>
      </c>
      <c r="E4713" t="s">
        <v>5940</v>
      </c>
      <c r="F4713" t="s">
        <v>5940</v>
      </c>
      <c r="G4713">
        <v>51</v>
      </c>
      <c r="H4713" t="s">
        <v>5940</v>
      </c>
      <c r="I4713">
        <v>17</v>
      </c>
      <c r="J4713">
        <v>6</v>
      </c>
      <c r="K4713">
        <v>0</v>
      </c>
      <c r="L4713">
        <v>0</v>
      </c>
      <c r="M4713">
        <v>60</v>
      </c>
      <c r="N4713">
        <v>0</v>
      </c>
      <c r="O4713">
        <v>18</v>
      </c>
      <c r="P4713">
        <v>9</v>
      </c>
      <c r="R4713">
        <v>2102374</v>
      </c>
      <c r="S4713" t="s">
        <v>5940</v>
      </c>
      <c r="T4713" t="s">
        <v>5940</v>
      </c>
      <c r="U4713">
        <v>51</v>
      </c>
      <c r="V4713" t="s">
        <v>5940</v>
      </c>
      <c r="W4713">
        <v>17</v>
      </c>
      <c r="X4713">
        <v>6</v>
      </c>
      <c r="Z4713">
        <v>4305975</v>
      </c>
      <c r="AB4713" t="s">
        <v>5940</v>
      </c>
      <c r="AC4713">
        <v>4305975</v>
      </c>
      <c r="AD4713" t="s">
        <v>2417</v>
      </c>
      <c r="AE4713">
        <v>1</v>
      </c>
      <c r="AF4713">
        <v>4305975</v>
      </c>
      <c r="AG4713" t="s">
        <v>2417</v>
      </c>
      <c r="AH4713">
        <v>144</v>
      </c>
      <c r="AI4713">
        <v>4305975</v>
      </c>
      <c r="AJ4713" t="s">
        <v>2417</v>
      </c>
      <c r="AK4713">
        <v>315</v>
      </c>
      <c r="AL4713">
        <v>4305975</v>
      </c>
      <c r="AM4713" t="s">
        <v>2417</v>
      </c>
      <c r="AN4713">
        <v>24300</v>
      </c>
      <c r="AO4713">
        <v>0</v>
      </c>
      <c r="AP4713">
        <v>4313425</v>
      </c>
      <c r="AQ4713" t="s">
        <v>2584</v>
      </c>
      <c r="AR4713">
        <v>4253</v>
      </c>
    </row>
    <row r="4714" spans="1:44" x14ac:dyDescent="0.25">
      <c r="A4714">
        <v>2102408</v>
      </c>
      <c r="B4714">
        <v>6</v>
      </c>
      <c r="C4714" t="s">
        <v>879</v>
      </c>
      <c r="D4714" t="s">
        <v>6436</v>
      </c>
      <c r="E4714" t="s">
        <v>5940</v>
      </c>
      <c r="F4714" t="s">
        <v>5940</v>
      </c>
      <c r="G4714">
        <v>74</v>
      </c>
      <c r="H4714" t="s">
        <v>5940</v>
      </c>
      <c r="I4714">
        <v>83</v>
      </c>
      <c r="J4714">
        <v>5</v>
      </c>
      <c r="K4714">
        <v>0</v>
      </c>
      <c r="L4714">
        <v>0</v>
      </c>
      <c r="M4714">
        <v>87</v>
      </c>
      <c r="N4714">
        <v>0</v>
      </c>
      <c r="O4714">
        <v>95</v>
      </c>
      <c r="P4714">
        <v>4</v>
      </c>
      <c r="R4714">
        <v>2102408</v>
      </c>
      <c r="S4714" t="s">
        <v>5940</v>
      </c>
      <c r="T4714" t="s">
        <v>5940</v>
      </c>
      <c r="U4714">
        <v>74</v>
      </c>
      <c r="V4714" t="s">
        <v>5940</v>
      </c>
      <c r="W4714">
        <v>83</v>
      </c>
      <c r="X4714">
        <v>5</v>
      </c>
      <c r="Z4714">
        <v>4306007</v>
      </c>
      <c r="AB4714" t="s">
        <v>5940</v>
      </c>
      <c r="AC4714">
        <v>4306007</v>
      </c>
      <c r="AD4714" t="s">
        <v>2418</v>
      </c>
      <c r="AE4714" t="s">
        <v>5940</v>
      </c>
      <c r="AF4714">
        <v>4306007</v>
      </c>
      <c r="AG4714" t="s">
        <v>2418</v>
      </c>
      <c r="AH4714">
        <v>4800</v>
      </c>
      <c r="AI4714">
        <v>4306007</v>
      </c>
      <c r="AJ4714" t="s">
        <v>2418</v>
      </c>
      <c r="AK4714">
        <v>14</v>
      </c>
      <c r="AL4714">
        <v>4306007</v>
      </c>
      <c r="AM4714" t="s">
        <v>2418</v>
      </c>
      <c r="AN4714">
        <v>2880</v>
      </c>
      <c r="AO4714">
        <v>0</v>
      </c>
      <c r="AP4714">
        <v>4313441</v>
      </c>
      <c r="AQ4714" t="s">
        <v>2585</v>
      </c>
      <c r="AR4714">
        <v>2340</v>
      </c>
    </row>
    <row r="4715" spans="1:44" x14ac:dyDescent="0.25">
      <c r="A4715">
        <v>2102507</v>
      </c>
      <c r="B4715">
        <v>6</v>
      </c>
      <c r="C4715" t="s">
        <v>879</v>
      </c>
      <c r="D4715" t="s">
        <v>6437</v>
      </c>
      <c r="E4715" t="s">
        <v>5940</v>
      </c>
      <c r="F4715" t="s">
        <v>5940</v>
      </c>
      <c r="G4715">
        <v>387</v>
      </c>
      <c r="H4715" t="s">
        <v>5940</v>
      </c>
      <c r="I4715">
        <v>428</v>
      </c>
      <c r="J4715">
        <v>15</v>
      </c>
      <c r="K4715">
        <v>0</v>
      </c>
      <c r="L4715">
        <v>0</v>
      </c>
      <c r="M4715">
        <v>422</v>
      </c>
      <c r="N4715">
        <v>0</v>
      </c>
      <c r="O4715">
        <v>549</v>
      </c>
      <c r="P4715">
        <v>14</v>
      </c>
      <c r="R4715">
        <v>2102507</v>
      </c>
      <c r="S4715" t="s">
        <v>5940</v>
      </c>
      <c r="T4715" t="s">
        <v>5940</v>
      </c>
      <c r="U4715">
        <v>387</v>
      </c>
      <c r="V4715" t="s">
        <v>5940</v>
      </c>
      <c r="W4715">
        <v>428</v>
      </c>
      <c r="X4715">
        <v>15</v>
      </c>
      <c r="Z4715">
        <v>4306056</v>
      </c>
      <c r="AB4715" t="s">
        <v>5940</v>
      </c>
      <c r="AC4715">
        <v>4306056</v>
      </c>
      <c r="AD4715" t="s">
        <v>2419</v>
      </c>
      <c r="AE4715">
        <v>32359</v>
      </c>
      <c r="AF4715">
        <v>4306056</v>
      </c>
      <c r="AG4715" t="s">
        <v>2419</v>
      </c>
      <c r="AH4715">
        <v>288</v>
      </c>
      <c r="AI4715">
        <v>4306056</v>
      </c>
      <c r="AJ4715" t="s">
        <v>2419</v>
      </c>
      <c r="AK4715">
        <v>73</v>
      </c>
      <c r="AL4715">
        <v>4306056</v>
      </c>
      <c r="AM4715" t="s">
        <v>2419</v>
      </c>
      <c r="AN4715">
        <v>2160</v>
      </c>
      <c r="AO4715">
        <v>0</v>
      </c>
      <c r="AP4715">
        <v>4313466</v>
      </c>
      <c r="AQ4715" t="s">
        <v>2586</v>
      </c>
      <c r="AR4715">
        <v>1056</v>
      </c>
    </row>
    <row r="4716" spans="1:44" x14ac:dyDescent="0.25">
      <c r="A4716">
        <v>2102556</v>
      </c>
      <c r="B4716">
        <v>6</v>
      </c>
      <c r="C4716" t="s">
        <v>879</v>
      </c>
      <c r="D4716" t="s">
        <v>6438</v>
      </c>
      <c r="E4716">
        <v>489600</v>
      </c>
      <c r="F4716" t="s">
        <v>5940</v>
      </c>
      <c r="G4716">
        <v>1746</v>
      </c>
      <c r="H4716" t="s">
        <v>5940</v>
      </c>
      <c r="I4716">
        <v>909</v>
      </c>
      <c r="J4716">
        <v>34</v>
      </c>
      <c r="K4716">
        <v>448490</v>
      </c>
      <c r="L4716">
        <v>0</v>
      </c>
      <c r="M4716">
        <v>1037</v>
      </c>
      <c r="N4716">
        <v>0</v>
      </c>
      <c r="O4716">
        <v>704</v>
      </c>
      <c r="P4716">
        <v>18</v>
      </c>
      <c r="R4716">
        <v>2102556</v>
      </c>
      <c r="S4716">
        <v>489600</v>
      </c>
      <c r="T4716" t="s">
        <v>5940</v>
      </c>
      <c r="U4716">
        <v>1746</v>
      </c>
      <c r="V4716" t="s">
        <v>5940</v>
      </c>
      <c r="W4716">
        <v>909</v>
      </c>
      <c r="X4716">
        <v>34</v>
      </c>
      <c r="Z4716">
        <v>4306072</v>
      </c>
      <c r="AB4716" t="s">
        <v>5940</v>
      </c>
      <c r="AC4716">
        <v>4306072</v>
      </c>
      <c r="AD4716" t="s">
        <v>2420</v>
      </c>
      <c r="AE4716">
        <v>87</v>
      </c>
      <c r="AF4716">
        <v>4306072</v>
      </c>
      <c r="AG4716" t="s">
        <v>2420</v>
      </c>
      <c r="AH4716">
        <v>3500</v>
      </c>
      <c r="AI4716">
        <v>4306072</v>
      </c>
      <c r="AJ4716" t="s">
        <v>2420</v>
      </c>
      <c r="AK4716">
        <v>191</v>
      </c>
      <c r="AL4716">
        <v>4306072</v>
      </c>
      <c r="AM4716" t="s">
        <v>2420</v>
      </c>
      <c r="AN4716">
        <v>2736</v>
      </c>
      <c r="AO4716">
        <v>0</v>
      </c>
      <c r="AP4716">
        <v>4313490</v>
      </c>
      <c r="AQ4716" t="s">
        <v>2587</v>
      </c>
      <c r="AR4716">
        <v>1200</v>
      </c>
    </row>
    <row r="4717" spans="1:44" x14ac:dyDescent="0.25">
      <c r="A4717">
        <v>2102606</v>
      </c>
      <c r="B4717">
        <v>6</v>
      </c>
      <c r="C4717" t="s">
        <v>879</v>
      </c>
      <c r="D4717" t="s">
        <v>6439</v>
      </c>
      <c r="E4717">
        <v>40</v>
      </c>
      <c r="F4717" t="s">
        <v>5940</v>
      </c>
      <c r="G4717">
        <v>810</v>
      </c>
      <c r="H4717" t="s">
        <v>5940</v>
      </c>
      <c r="I4717">
        <v>3150</v>
      </c>
      <c r="J4717">
        <v>88</v>
      </c>
      <c r="K4717">
        <v>100</v>
      </c>
      <c r="L4717">
        <v>0</v>
      </c>
      <c r="M4717">
        <v>750</v>
      </c>
      <c r="N4717">
        <v>0</v>
      </c>
      <c r="O4717">
        <v>2565</v>
      </c>
      <c r="P4717">
        <v>116</v>
      </c>
      <c r="R4717">
        <v>2102606</v>
      </c>
      <c r="S4717">
        <v>40</v>
      </c>
      <c r="T4717" t="s">
        <v>5940</v>
      </c>
      <c r="U4717">
        <v>810</v>
      </c>
      <c r="V4717" t="s">
        <v>5940</v>
      </c>
      <c r="W4717">
        <v>3150</v>
      </c>
      <c r="X4717">
        <v>88</v>
      </c>
      <c r="Z4717">
        <v>4306106</v>
      </c>
      <c r="AB4717" t="s">
        <v>5940</v>
      </c>
      <c r="AC4717">
        <v>4306106</v>
      </c>
      <c r="AD4717" t="s">
        <v>2421</v>
      </c>
      <c r="AE4717">
        <v>520</v>
      </c>
      <c r="AF4717">
        <v>4306106</v>
      </c>
      <c r="AG4717" t="s">
        <v>2421</v>
      </c>
      <c r="AH4717">
        <v>100</v>
      </c>
      <c r="AI4717">
        <v>4306106</v>
      </c>
      <c r="AJ4717" t="s">
        <v>2421</v>
      </c>
      <c r="AK4717">
        <v>693</v>
      </c>
      <c r="AL4717">
        <v>4306106</v>
      </c>
      <c r="AM4717" t="s">
        <v>2421</v>
      </c>
      <c r="AN4717">
        <v>62166</v>
      </c>
      <c r="AO4717">
        <v>0</v>
      </c>
      <c r="AP4717">
        <v>4313508</v>
      </c>
      <c r="AQ4717" t="s">
        <v>2588</v>
      </c>
      <c r="AR4717">
        <v>473</v>
      </c>
    </row>
    <row r="4718" spans="1:44" x14ac:dyDescent="0.25">
      <c r="A4718">
        <v>2102705</v>
      </c>
      <c r="B4718">
        <v>6</v>
      </c>
      <c r="C4718" t="s">
        <v>879</v>
      </c>
      <c r="D4718" t="s">
        <v>6440</v>
      </c>
      <c r="E4718" t="s">
        <v>5940</v>
      </c>
      <c r="F4718" t="s">
        <v>5940</v>
      </c>
      <c r="G4718">
        <v>616</v>
      </c>
      <c r="H4718" t="s">
        <v>5940</v>
      </c>
      <c r="I4718">
        <v>2118</v>
      </c>
      <c r="J4718">
        <v>416</v>
      </c>
      <c r="K4718">
        <v>0</v>
      </c>
      <c r="L4718">
        <v>0</v>
      </c>
      <c r="M4718">
        <v>734</v>
      </c>
      <c r="N4718">
        <v>0</v>
      </c>
      <c r="O4718">
        <v>2491</v>
      </c>
      <c r="P4718">
        <v>422</v>
      </c>
      <c r="R4718">
        <v>2102705</v>
      </c>
      <c r="S4718" t="s">
        <v>5940</v>
      </c>
      <c r="T4718" t="s">
        <v>5940</v>
      </c>
      <c r="U4718">
        <v>616</v>
      </c>
      <c r="V4718" t="s">
        <v>5940</v>
      </c>
      <c r="W4718">
        <v>2118</v>
      </c>
      <c r="X4718">
        <v>416</v>
      </c>
      <c r="Z4718">
        <v>4306130</v>
      </c>
      <c r="AB4718" t="s">
        <v>5940</v>
      </c>
      <c r="AC4718">
        <v>4306130</v>
      </c>
      <c r="AD4718" t="s">
        <v>2422</v>
      </c>
      <c r="AE4718" t="s">
        <v>5940</v>
      </c>
      <c r="AF4718">
        <v>4306130</v>
      </c>
      <c r="AG4718" t="s">
        <v>2422</v>
      </c>
      <c r="AH4718">
        <v>189</v>
      </c>
      <c r="AI4718">
        <v>4306130</v>
      </c>
      <c r="AJ4718" t="s">
        <v>2422</v>
      </c>
      <c r="AK4718">
        <v>8</v>
      </c>
      <c r="AL4718">
        <v>4306130</v>
      </c>
      <c r="AM4718" t="s">
        <v>2422</v>
      </c>
      <c r="AN4718">
        <v>2722</v>
      </c>
      <c r="AO4718">
        <v>0</v>
      </c>
      <c r="AP4718">
        <v>4313607</v>
      </c>
      <c r="AQ4718" t="s">
        <v>2589</v>
      </c>
      <c r="AR4718">
        <v>5550</v>
      </c>
    </row>
    <row r="4719" spans="1:44" x14ac:dyDescent="0.25">
      <c r="A4719">
        <v>2102754</v>
      </c>
      <c r="B4719">
        <v>6</v>
      </c>
      <c r="C4719" t="s">
        <v>879</v>
      </c>
      <c r="D4719" t="s">
        <v>6441</v>
      </c>
      <c r="E4719">
        <v>1358</v>
      </c>
      <c r="F4719" t="s">
        <v>5940</v>
      </c>
      <c r="G4719">
        <v>515</v>
      </c>
      <c r="H4719" t="s">
        <v>5940</v>
      </c>
      <c r="I4719">
        <v>2099</v>
      </c>
      <c r="J4719">
        <v>37</v>
      </c>
      <c r="K4719">
        <v>0</v>
      </c>
      <c r="L4719">
        <v>0</v>
      </c>
      <c r="M4719">
        <v>1010</v>
      </c>
      <c r="N4719">
        <v>0</v>
      </c>
      <c r="O4719">
        <v>1550</v>
      </c>
      <c r="P4719">
        <v>98</v>
      </c>
      <c r="R4719">
        <v>2102754</v>
      </c>
      <c r="S4719">
        <v>1358</v>
      </c>
      <c r="T4719" t="s">
        <v>5940</v>
      </c>
      <c r="U4719">
        <v>515</v>
      </c>
      <c r="V4719" t="s">
        <v>5940</v>
      </c>
      <c r="W4719">
        <v>2099</v>
      </c>
      <c r="X4719">
        <v>37</v>
      </c>
      <c r="Z4719">
        <v>4306205</v>
      </c>
      <c r="AB4719" t="s">
        <v>5940</v>
      </c>
      <c r="AC4719">
        <v>4306205</v>
      </c>
      <c r="AD4719" t="s">
        <v>2423</v>
      </c>
      <c r="AE4719">
        <v>3780</v>
      </c>
      <c r="AF4719">
        <v>4306205</v>
      </c>
      <c r="AG4719" t="s">
        <v>2423</v>
      </c>
      <c r="AH4719">
        <v>352</v>
      </c>
      <c r="AI4719">
        <v>4306205</v>
      </c>
      <c r="AJ4719" t="s">
        <v>2423</v>
      </c>
      <c r="AK4719">
        <v>275</v>
      </c>
      <c r="AL4719">
        <v>4306205</v>
      </c>
      <c r="AM4719" t="s">
        <v>2423</v>
      </c>
      <c r="AN4719">
        <v>840</v>
      </c>
      <c r="AO4719">
        <v>0</v>
      </c>
      <c r="AP4719">
        <v>4313656</v>
      </c>
      <c r="AQ4719" t="s">
        <v>2590</v>
      </c>
      <c r="AR4719">
        <v>350</v>
      </c>
    </row>
    <row r="4720" spans="1:44" x14ac:dyDescent="0.25">
      <c r="A4720">
        <v>2102804</v>
      </c>
      <c r="B4720">
        <v>6</v>
      </c>
      <c r="C4720" t="s">
        <v>879</v>
      </c>
      <c r="D4720" t="s">
        <v>6442</v>
      </c>
      <c r="E4720" t="s">
        <v>5940</v>
      </c>
      <c r="F4720">
        <v>22371</v>
      </c>
      <c r="G4720">
        <v>1367</v>
      </c>
      <c r="H4720" t="s">
        <v>5940</v>
      </c>
      <c r="I4720">
        <v>981</v>
      </c>
      <c r="J4720">
        <v>4</v>
      </c>
      <c r="K4720">
        <v>0</v>
      </c>
      <c r="L4720">
        <v>24108</v>
      </c>
      <c r="M4720">
        <v>1740</v>
      </c>
      <c r="N4720">
        <v>0</v>
      </c>
      <c r="O4720">
        <v>834</v>
      </c>
      <c r="P4720">
        <v>3</v>
      </c>
      <c r="R4720">
        <v>2102804</v>
      </c>
      <c r="S4720" t="s">
        <v>5940</v>
      </c>
      <c r="T4720">
        <v>22371</v>
      </c>
      <c r="U4720">
        <v>1367</v>
      </c>
      <c r="V4720" t="s">
        <v>5940</v>
      </c>
      <c r="W4720">
        <v>981</v>
      </c>
      <c r="X4720">
        <v>4</v>
      </c>
      <c r="Z4720">
        <v>4306304</v>
      </c>
      <c r="AB4720" t="s">
        <v>5940</v>
      </c>
      <c r="AC4720">
        <v>4306304</v>
      </c>
      <c r="AD4720" t="s">
        <v>2424</v>
      </c>
      <c r="AE4720" t="s">
        <v>5940</v>
      </c>
      <c r="AF4720">
        <v>4306304</v>
      </c>
      <c r="AG4720" t="s">
        <v>2424</v>
      </c>
      <c r="AH4720">
        <v>1100</v>
      </c>
      <c r="AI4720">
        <v>4306304</v>
      </c>
      <c r="AJ4720" t="s">
        <v>2424</v>
      </c>
      <c r="AK4720">
        <v>480</v>
      </c>
      <c r="AL4720">
        <v>4306304</v>
      </c>
      <c r="AM4720" t="s">
        <v>2424</v>
      </c>
      <c r="AN4720">
        <v>1613</v>
      </c>
      <c r="AO4720">
        <v>0</v>
      </c>
      <c r="AP4720">
        <v>4313706</v>
      </c>
      <c r="AQ4720" t="s">
        <v>2591</v>
      </c>
      <c r="AR4720">
        <v>11200</v>
      </c>
    </row>
    <row r="4721" spans="1:44" x14ac:dyDescent="0.25">
      <c r="A4721">
        <v>2102903</v>
      </c>
      <c r="B4721">
        <v>6</v>
      </c>
      <c r="C4721" t="s">
        <v>879</v>
      </c>
      <c r="D4721" t="s">
        <v>6443</v>
      </c>
      <c r="E4721" t="s">
        <v>5940</v>
      </c>
      <c r="F4721" t="s">
        <v>5940</v>
      </c>
      <c r="G4721">
        <v>32</v>
      </c>
      <c r="H4721" t="s">
        <v>5940</v>
      </c>
      <c r="I4721">
        <v>115</v>
      </c>
      <c r="J4721">
        <v>74</v>
      </c>
      <c r="K4721">
        <v>0</v>
      </c>
      <c r="L4721">
        <v>0</v>
      </c>
      <c r="M4721">
        <v>60</v>
      </c>
      <c r="N4721">
        <v>0</v>
      </c>
      <c r="O4721">
        <v>144</v>
      </c>
      <c r="P4721">
        <v>75</v>
      </c>
      <c r="R4721">
        <v>2102903</v>
      </c>
      <c r="S4721" t="s">
        <v>5940</v>
      </c>
      <c r="T4721" t="s">
        <v>5940</v>
      </c>
      <c r="U4721">
        <v>32</v>
      </c>
      <c r="V4721" t="s">
        <v>5940</v>
      </c>
      <c r="W4721">
        <v>115</v>
      </c>
      <c r="X4721">
        <v>74</v>
      </c>
      <c r="Z4721">
        <v>4306320</v>
      </c>
      <c r="AB4721" t="s">
        <v>5940</v>
      </c>
      <c r="AC4721">
        <v>4306320</v>
      </c>
      <c r="AD4721" t="s">
        <v>2425</v>
      </c>
      <c r="AE4721">
        <v>6</v>
      </c>
      <c r="AF4721">
        <v>4306320</v>
      </c>
      <c r="AG4721" t="s">
        <v>2425</v>
      </c>
      <c r="AH4721">
        <v>2700</v>
      </c>
      <c r="AI4721">
        <v>4306320</v>
      </c>
      <c r="AJ4721" t="s">
        <v>2425</v>
      </c>
      <c r="AK4721">
        <v>31</v>
      </c>
      <c r="AL4721">
        <v>4306320</v>
      </c>
      <c r="AM4721" t="s">
        <v>2425</v>
      </c>
      <c r="AN4721">
        <v>6534</v>
      </c>
      <c r="AO4721">
        <v>0</v>
      </c>
      <c r="AP4721">
        <v>4313805</v>
      </c>
      <c r="AQ4721" t="s">
        <v>2592</v>
      </c>
      <c r="AR4721">
        <v>6300</v>
      </c>
    </row>
    <row r="4722" spans="1:44" x14ac:dyDescent="0.25">
      <c r="A4722">
        <v>2103000</v>
      </c>
      <c r="B4722">
        <v>6</v>
      </c>
      <c r="C4722" t="s">
        <v>879</v>
      </c>
      <c r="D4722" t="s">
        <v>6444</v>
      </c>
      <c r="E4722">
        <v>10450</v>
      </c>
      <c r="F4722" t="s">
        <v>5940</v>
      </c>
      <c r="G4722">
        <v>2013</v>
      </c>
      <c r="H4722" t="s">
        <v>5940</v>
      </c>
      <c r="I4722">
        <v>7795</v>
      </c>
      <c r="J4722">
        <v>164</v>
      </c>
      <c r="K4722">
        <v>46633</v>
      </c>
      <c r="L4722">
        <v>0</v>
      </c>
      <c r="M4722">
        <v>6115</v>
      </c>
      <c r="N4722">
        <v>0</v>
      </c>
      <c r="O4722">
        <v>13484</v>
      </c>
      <c r="P4722">
        <v>216</v>
      </c>
      <c r="R4722">
        <v>2103000</v>
      </c>
      <c r="S4722">
        <v>10450</v>
      </c>
      <c r="T4722" t="s">
        <v>5940</v>
      </c>
      <c r="U4722">
        <v>2013</v>
      </c>
      <c r="V4722" t="s">
        <v>5940</v>
      </c>
      <c r="W4722">
        <v>7795</v>
      </c>
      <c r="X4722">
        <v>164</v>
      </c>
      <c r="Z4722">
        <v>4306353</v>
      </c>
      <c r="AB4722" t="s">
        <v>5940</v>
      </c>
      <c r="AC4722">
        <v>4306353</v>
      </c>
      <c r="AD4722" t="s">
        <v>2426</v>
      </c>
      <c r="AE4722" t="s">
        <v>5940</v>
      </c>
      <c r="AF4722">
        <v>4306353</v>
      </c>
      <c r="AG4722" t="s">
        <v>2426</v>
      </c>
      <c r="AH4722">
        <v>4000</v>
      </c>
      <c r="AI4722">
        <v>4306353</v>
      </c>
      <c r="AJ4722" t="s">
        <v>2426</v>
      </c>
      <c r="AK4722">
        <v>22</v>
      </c>
      <c r="AL4722">
        <v>4306353</v>
      </c>
      <c r="AM4722" t="s">
        <v>2426</v>
      </c>
      <c r="AN4722">
        <v>351</v>
      </c>
      <c r="AO4722">
        <v>0</v>
      </c>
      <c r="AP4722">
        <v>4313904</v>
      </c>
      <c r="AQ4722" t="s">
        <v>2593</v>
      </c>
      <c r="AR4722">
        <v>5564</v>
      </c>
    </row>
    <row r="4723" spans="1:44" x14ac:dyDescent="0.25">
      <c r="A4723">
        <v>2103109</v>
      </c>
      <c r="B4723">
        <v>6</v>
      </c>
      <c r="C4723" t="s">
        <v>879</v>
      </c>
      <c r="D4723" t="s">
        <v>6445</v>
      </c>
      <c r="E4723" t="s">
        <v>5940</v>
      </c>
      <c r="F4723" t="s">
        <v>5940</v>
      </c>
      <c r="G4723">
        <v>36</v>
      </c>
      <c r="H4723" t="s">
        <v>5940</v>
      </c>
      <c r="I4723">
        <v>12</v>
      </c>
      <c r="J4723">
        <v>20</v>
      </c>
      <c r="K4723">
        <v>0</v>
      </c>
      <c r="L4723">
        <v>0</v>
      </c>
      <c r="M4723">
        <v>44</v>
      </c>
      <c r="N4723">
        <v>0</v>
      </c>
      <c r="O4723">
        <v>17</v>
      </c>
      <c r="P4723">
        <v>20</v>
      </c>
      <c r="R4723">
        <v>2103109</v>
      </c>
      <c r="S4723" t="s">
        <v>5940</v>
      </c>
      <c r="T4723" t="s">
        <v>5940</v>
      </c>
      <c r="U4723">
        <v>36</v>
      </c>
      <c r="V4723" t="s">
        <v>5940</v>
      </c>
      <c r="W4723">
        <v>12</v>
      </c>
      <c r="X4723">
        <v>20</v>
      </c>
      <c r="Z4723">
        <v>4306379</v>
      </c>
      <c r="AB4723" t="s">
        <v>5940</v>
      </c>
      <c r="AC4723">
        <v>4306379</v>
      </c>
      <c r="AD4723" t="s">
        <v>2427</v>
      </c>
      <c r="AE4723">
        <v>9844</v>
      </c>
      <c r="AF4723">
        <v>4306379</v>
      </c>
      <c r="AG4723" t="s">
        <v>2427</v>
      </c>
      <c r="AH4723">
        <v>882</v>
      </c>
      <c r="AI4723">
        <v>4306379</v>
      </c>
      <c r="AJ4723" t="s">
        <v>2427</v>
      </c>
      <c r="AK4723">
        <v>3</v>
      </c>
      <c r="AL4723">
        <v>4306379</v>
      </c>
      <c r="AM4723" t="s">
        <v>2427</v>
      </c>
      <c r="AN4723">
        <v>8035</v>
      </c>
      <c r="AO4723">
        <v>0</v>
      </c>
      <c r="AP4723">
        <v>4313953</v>
      </c>
      <c r="AQ4723" t="s">
        <v>2594</v>
      </c>
      <c r="AR4723">
        <v>550</v>
      </c>
    </row>
    <row r="4724" spans="1:44" x14ac:dyDescent="0.25">
      <c r="A4724">
        <v>2103125</v>
      </c>
      <c r="B4724">
        <v>6</v>
      </c>
      <c r="C4724" t="s">
        <v>879</v>
      </c>
      <c r="D4724" t="s">
        <v>6446</v>
      </c>
      <c r="E4724">
        <v>270</v>
      </c>
      <c r="F4724" t="s">
        <v>5940</v>
      </c>
      <c r="G4724">
        <v>62</v>
      </c>
      <c r="H4724" t="s">
        <v>5940</v>
      </c>
      <c r="I4724">
        <v>227</v>
      </c>
      <c r="J4724">
        <v>112</v>
      </c>
      <c r="K4724">
        <v>385</v>
      </c>
      <c r="L4724">
        <v>0</v>
      </c>
      <c r="M4724">
        <v>224</v>
      </c>
      <c r="N4724">
        <v>231</v>
      </c>
      <c r="O4724">
        <v>0</v>
      </c>
      <c r="P4724">
        <v>71</v>
      </c>
      <c r="R4724">
        <v>2103125</v>
      </c>
      <c r="S4724">
        <v>270</v>
      </c>
      <c r="T4724" t="s">
        <v>5940</v>
      </c>
      <c r="U4724">
        <v>62</v>
      </c>
      <c r="V4724" t="s">
        <v>5940</v>
      </c>
      <c r="W4724">
        <v>227</v>
      </c>
      <c r="X4724">
        <v>112</v>
      </c>
      <c r="Z4724">
        <v>4306403</v>
      </c>
      <c r="AB4724" t="s">
        <v>5940</v>
      </c>
      <c r="AC4724">
        <v>4306403</v>
      </c>
      <c r="AD4724" t="s">
        <v>2428</v>
      </c>
      <c r="AE4724" t="s">
        <v>5940</v>
      </c>
      <c r="AF4724">
        <v>4306403</v>
      </c>
      <c r="AG4724" t="s">
        <v>2428</v>
      </c>
      <c r="AH4724">
        <v>1155</v>
      </c>
      <c r="AI4724">
        <v>4306403</v>
      </c>
      <c r="AJ4724" t="s">
        <v>2428</v>
      </c>
      <c r="AK4724">
        <v>16</v>
      </c>
      <c r="AL4724">
        <v>4306403</v>
      </c>
      <c r="AM4724" t="s">
        <v>2428</v>
      </c>
      <c r="AN4724" t="s">
        <v>5940</v>
      </c>
      <c r="AO4724">
        <v>0</v>
      </c>
      <c r="AP4724">
        <v>4314001</v>
      </c>
      <c r="AQ4724" t="s">
        <v>2595</v>
      </c>
      <c r="AR4724">
        <v>5040</v>
      </c>
    </row>
    <row r="4725" spans="1:44" x14ac:dyDescent="0.25">
      <c r="A4725">
        <v>2103158</v>
      </c>
      <c r="B4725">
        <v>6</v>
      </c>
      <c r="C4725" t="s">
        <v>879</v>
      </c>
      <c r="D4725" t="s">
        <v>6447</v>
      </c>
      <c r="E4725" t="s">
        <v>5940</v>
      </c>
      <c r="F4725" t="s">
        <v>5940</v>
      </c>
      <c r="G4725">
        <v>683</v>
      </c>
      <c r="H4725" t="s">
        <v>5940</v>
      </c>
      <c r="I4725">
        <v>2030</v>
      </c>
      <c r="J4725">
        <v>92</v>
      </c>
      <c r="K4725">
        <v>18</v>
      </c>
      <c r="L4725">
        <v>0</v>
      </c>
      <c r="M4725">
        <v>630</v>
      </c>
      <c r="N4725">
        <v>0</v>
      </c>
      <c r="O4725">
        <v>1536</v>
      </c>
      <c r="P4725">
        <v>128</v>
      </c>
      <c r="R4725">
        <v>2103158</v>
      </c>
      <c r="S4725" t="s">
        <v>5940</v>
      </c>
      <c r="T4725" t="s">
        <v>5940</v>
      </c>
      <c r="U4725">
        <v>683</v>
      </c>
      <c r="V4725" t="s">
        <v>5940</v>
      </c>
      <c r="W4725">
        <v>2030</v>
      </c>
      <c r="X4725">
        <v>92</v>
      </c>
      <c r="Z4725">
        <v>4306429</v>
      </c>
      <c r="AB4725" t="s">
        <v>5940</v>
      </c>
      <c r="AC4725">
        <v>4306429</v>
      </c>
      <c r="AD4725" t="s">
        <v>2429</v>
      </c>
      <c r="AE4725">
        <v>38</v>
      </c>
      <c r="AF4725">
        <v>4306429</v>
      </c>
      <c r="AG4725" t="s">
        <v>2429</v>
      </c>
      <c r="AH4725">
        <v>400</v>
      </c>
      <c r="AI4725">
        <v>4306429</v>
      </c>
      <c r="AJ4725" t="s">
        <v>2429</v>
      </c>
      <c r="AK4725">
        <v>40</v>
      </c>
      <c r="AL4725">
        <v>4306429</v>
      </c>
      <c r="AM4725" t="s">
        <v>2429</v>
      </c>
      <c r="AN4725">
        <v>8640</v>
      </c>
      <c r="AO4725">
        <v>0</v>
      </c>
      <c r="AP4725">
        <v>4314027</v>
      </c>
      <c r="AQ4725" t="s">
        <v>2596</v>
      </c>
      <c r="AR4725">
        <v>1536</v>
      </c>
    </row>
    <row r="4726" spans="1:44" x14ac:dyDescent="0.25">
      <c r="A4726">
        <v>2103174</v>
      </c>
      <c r="B4726">
        <v>6</v>
      </c>
      <c r="C4726" t="s">
        <v>879</v>
      </c>
      <c r="D4726" t="s">
        <v>6448</v>
      </c>
      <c r="E4726" t="s">
        <v>5940</v>
      </c>
      <c r="F4726" t="s">
        <v>5940</v>
      </c>
      <c r="G4726">
        <v>1111</v>
      </c>
      <c r="H4726" t="s">
        <v>5940</v>
      </c>
      <c r="I4726">
        <v>3300</v>
      </c>
      <c r="J4726">
        <v>250</v>
      </c>
      <c r="K4726">
        <v>0</v>
      </c>
      <c r="L4726">
        <v>0</v>
      </c>
      <c r="M4726">
        <v>929</v>
      </c>
      <c r="N4726">
        <v>0</v>
      </c>
      <c r="O4726">
        <v>2608</v>
      </c>
      <c r="P4726">
        <v>234</v>
      </c>
      <c r="R4726">
        <v>2103174</v>
      </c>
      <c r="S4726" t="s">
        <v>5940</v>
      </c>
      <c r="T4726" t="s">
        <v>5940</v>
      </c>
      <c r="U4726">
        <v>1111</v>
      </c>
      <c r="V4726" t="s">
        <v>5940</v>
      </c>
      <c r="W4726">
        <v>3300</v>
      </c>
      <c r="X4726">
        <v>250</v>
      </c>
      <c r="Z4726">
        <v>4306452</v>
      </c>
      <c r="AB4726" t="s">
        <v>5940</v>
      </c>
      <c r="AC4726">
        <v>4306452</v>
      </c>
      <c r="AD4726" t="s">
        <v>2430</v>
      </c>
      <c r="AE4726">
        <v>13</v>
      </c>
      <c r="AF4726">
        <v>4306452</v>
      </c>
      <c r="AG4726" t="s">
        <v>2430</v>
      </c>
      <c r="AH4726">
        <v>140</v>
      </c>
      <c r="AI4726">
        <v>4306452</v>
      </c>
      <c r="AJ4726" t="s">
        <v>2430</v>
      </c>
      <c r="AK4726">
        <v>24</v>
      </c>
      <c r="AL4726">
        <v>4306452</v>
      </c>
      <c r="AM4726" t="s">
        <v>2430</v>
      </c>
      <c r="AN4726">
        <v>90</v>
      </c>
      <c r="AO4726">
        <v>0</v>
      </c>
      <c r="AP4726">
        <v>4314035</v>
      </c>
      <c r="AQ4726" t="s">
        <v>2597</v>
      </c>
      <c r="AR4726">
        <v>80</v>
      </c>
    </row>
    <row r="4727" spans="1:44" x14ac:dyDescent="0.25">
      <c r="A4727">
        <v>2103208</v>
      </c>
      <c r="B4727">
        <v>6</v>
      </c>
      <c r="C4727" t="s">
        <v>879</v>
      </c>
      <c r="D4727" t="s">
        <v>6449</v>
      </c>
      <c r="E4727">
        <v>1040</v>
      </c>
      <c r="F4727">
        <v>1548</v>
      </c>
      <c r="G4727">
        <v>2293</v>
      </c>
      <c r="H4727" t="s">
        <v>5940</v>
      </c>
      <c r="I4727">
        <v>8639</v>
      </c>
      <c r="J4727">
        <v>666</v>
      </c>
      <c r="K4727">
        <v>1430</v>
      </c>
      <c r="L4727">
        <v>6019</v>
      </c>
      <c r="M4727">
        <v>1750</v>
      </c>
      <c r="N4727">
        <v>0</v>
      </c>
      <c r="O4727">
        <v>9534</v>
      </c>
      <c r="P4727">
        <v>595</v>
      </c>
      <c r="R4727">
        <v>2103208</v>
      </c>
      <c r="S4727">
        <v>1040</v>
      </c>
      <c r="T4727">
        <v>1548</v>
      </c>
      <c r="U4727">
        <v>2293</v>
      </c>
      <c r="V4727" t="s">
        <v>5940</v>
      </c>
      <c r="W4727">
        <v>8639</v>
      </c>
      <c r="X4727">
        <v>666</v>
      </c>
      <c r="Z4727">
        <v>4306502</v>
      </c>
      <c r="AB4727" t="s">
        <v>5940</v>
      </c>
      <c r="AC4727">
        <v>4306502</v>
      </c>
      <c r="AD4727" t="s">
        <v>2431</v>
      </c>
      <c r="AE4727">
        <v>500</v>
      </c>
      <c r="AF4727">
        <v>4306502</v>
      </c>
      <c r="AG4727" t="s">
        <v>2431</v>
      </c>
      <c r="AH4727" t="s">
        <v>5940</v>
      </c>
      <c r="AI4727">
        <v>4306502</v>
      </c>
      <c r="AJ4727" t="s">
        <v>2431</v>
      </c>
      <c r="AK4727">
        <v>474</v>
      </c>
      <c r="AL4727">
        <v>4306502</v>
      </c>
      <c r="AM4727" t="s">
        <v>2431</v>
      </c>
      <c r="AN4727" t="s">
        <v>5940</v>
      </c>
      <c r="AO4727">
        <v>0</v>
      </c>
      <c r="AP4727">
        <v>4314050</v>
      </c>
      <c r="AQ4727" t="s">
        <v>2598</v>
      </c>
      <c r="AR4727">
        <v>259</v>
      </c>
    </row>
    <row r="4728" spans="1:44" x14ac:dyDescent="0.25">
      <c r="A4728">
        <v>2103257</v>
      </c>
      <c r="B4728">
        <v>6</v>
      </c>
      <c r="C4728" t="s">
        <v>879</v>
      </c>
      <c r="D4728" t="s">
        <v>6450</v>
      </c>
      <c r="E4728" t="s">
        <v>5940</v>
      </c>
      <c r="F4728" t="s">
        <v>5940</v>
      </c>
      <c r="G4728">
        <v>574</v>
      </c>
      <c r="H4728" t="s">
        <v>5940</v>
      </c>
      <c r="I4728">
        <v>1581</v>
      </c>
      <c r="J4728">
        <v>106</v>
      </c>
      <c r="K4728">
        <v>0</v>
      </c>
      <c r="L4728">
        <v>0</v>
      </c>
      <c r="M4728">
        <v>607</v>
      </c>
      <c r="N4728">
        <v>0</v>
      </c>
      <c r="O4728">
        <v>1339</v>
      </c>
      <c r="P4728">
        <v>33</v>
      </c>
      <c r="R4728">
        <v>2103257</v>
      </c>
      <c r="S4728" t="s">
        <v>5940</v>
      </c>
      <c r="T4728" t="s">
        <v>5940</v>
      </c>
      <c r="U4728">
        <v>574</v>
      </c>
      <c r="V4728" t="s">
        <v>5940</v>
      </c>
      <c r="W4728">
        <v>1581</v>
      </c>
      <c r="X4728">
        <v>106</v>
      </c>
      <c r="Z4728">
        <v>4306551</v>
      </c>
      <c r="AB4728" t="s">
        <v>5940</v>
      </c>
      <c r="AC4728">
        <v>4306551</v>
      </c>
      <c r="AD4728" t="s">
        <v>2432</v>
      </c>
      <c r="AE4728">
        <v>1518</v>
      </c>
      <c r="AF4728">
        <v>4306551</v>
      </c>
      <c r="AG4728" t="s">
        <v>2432</v>
      </c>
      <c r="AH4728">
        <v>4500</v>
      </c>
      <c r="AI4728">
        <v>4306551</v>
      </c>
      <c r="AJ4728" t="s">
        <v>2432</v>
      </c>
      <c r="AK4728">
        <v>23</v>
      </c>
      <c r="AL4728">
        <v>4306551</v>
      </c>
      <c r="AM4728" t="s">
        <v>2432</v>
      </c>
      <c r="AN4728" t="s">
        <v>5940</v>
      </c>
      <c r="AO4728">
        <v>0</v>
      </c>
      <c r="AP4728">
        <v>4314068</v>
      </c>
      <c r="AQ4728" t="s">
        <v>2599</v>
      </c>
      <c r="AR4728">
        <v>945</v>
      </c>
    </row>
    <row r="4729" spans="1:44" x14ac:dyDescent="0.25">
      <c r="A4729">
        <v>2103307</v>
      </c>
      <c r="B4729">
        <v>6</v>
      </c>
      <c r="C4729" t="s">
        <v>879</v>
      </c>
      <c r="D4729" t="s">
        <v>6451</v>
      </c>
      <c r="E4729">
        <v>12960</v>
      </c>
      <c r="F4729" t="s">
        <v>5940</v>
      </c>
      <c r="G4729">
        <v>3748</v>
      </c>
      <c r="H4729" t="s">
        <v>5940</v>
      </c>
      <c r="I4729">
        <v>9677</v>
      </c>
      <c r="J4729">
        <v>192</v>
      </c>
      <c r="K4729">
        <v>71880</v>
      </c>
      <c r="L4729">
        <v>0</v>
      </c>
      <c r="M4729">
        <v>4210</v>
      </c>
      <c r="N4729">
        <v>0</v>
      </c>
      <c r="O4729">
        <v>10421</v>
      </c>
      <c r="P4729">
        <v>224</v>
      </c>
      <c r="R4729">
        <v>2103307</v>
      </c>
      <c r="S4729">
        <v>12960</v>
      </c>
      <c r="T4729" t="s">
        <v>5940</v>
      </c>
      <c r="U4729">
        <v>3748</v>
      </c>
      <c r="V4729" t="s">
        <v>5940</v>
      </c>
      <c r="W4729">
        <v>9677</v>
      </c>
      <c r="X4729">
        <v>192</v>
      </c>
      <c r="Z4729">
        <v>4306601</v>
      </c>
      <c r="AB4729" t="s">
        <v>5940</v>
      </c>
      <c r="AC4729">
        <v>4306601</v>
      </c>
      <c r="AD4729" t="s">
        <v>2433</v>
      </c>
      <c r="AE4729">
        <v>301063</v>
      </c>
      <c r="AF4729">
        <v>4306601</v>
      </c>
      <c r="AG4729" t="s">
        <v>2433</v>
      </c>
      <c r="AH4729" t="s">
        <v>5940</v>
      </c>
      <c r="AI4729">
        <v>4306601</v>
      </c>
      <c r="AJ4729" t="s">
        <v>2433</v>
      </c>
      <c r="AK4729" t="s">
        <v>5940</v>
      </c>
      <c r="AL4729">
        <v>4306601</v>
      </c>
      <c r="AM4729" t="s">
        <v>2433</v>
      </c>
      <c r="AN4729">
        <v>14520</v>
      </c>
      <c r="AO4729">
        <v>0</v>
      </c>
      <c r="AP4729">
        <v>4314076</v>
      </c>
      <c r="AQ4729" t="s">
        <v>2600</v>
      </c>
      <c r="AR4729">
        <v>2268</v>
      </c>
    </row>
    <row r="4730" spans="1:44" x14ac:dyDescent="0.25">
      <c r="A4730">
        <v>2103406</v>
      </c>
      <c r="B4730">
        <v>6</v>
      </c>
      <c r="C4730" t="s">
        <v>879</v>
      </c>
      <c r="D4730" t="s">
        <v>6452</v>
      </c>
      <c r="E4730">
        <v>171250</v>
      </c>
      <c r="F4730" t="s">
        <v>5940</v>
      </c>
      <c r="G4730">
        <v>493</v>
      </c>
      <c r="H4730" t="s">
        <v>5940</v>
      </c>
      <c r="I4730">
        <v>1387</v>
      </c>
      <c r="J4730">
        <v>85</v>
      </c>
      <c r="K4730">
        <v>337500</v>
      </c>
      <c r="L4730">
        <v>0</v>
      </c>
      <c r="M4730">
        <v>762</v>
      </c>
      <c r="N4730">
        <v>0</v>
      </c>
      <c r="O4730">
        <v>2226</v>
      </c>
      <c r="P4730">
        <v>89</v>
      </c>
      <c r="R4730">
        <v>2103406</v>
      </c>
      <c r="S4730">
        <v>171250</v>
      </c>
      <c r="T4730" t="s">
        <v>5940</v>
      </c>
      <c r="U4730">
        <v>493</v>
      </c>
      <c r="V4730" t="s">
        <v>5940</v>
      </c>
      <c r="W4730">
        <v>1387</v>
      </c>
      <c r="X4730">
        <v>85</v>
      </c>
      <c r="Z4730">
        <v>4306700</v>
      </c>
      <c r="AB4730" t="s">
        <v>5940</v>
      </c>
      <c r="AC4730">
        <v>4306700</v>
      </c>
      <c r="AD4730" t="s">
        <v>2434</v>
      </c>
      <c r="AE4730">
        <v>18170</v>
      </c>
      <c r="AF4730">
        <v>4306700</v>
      </c>
      <c r="AG4730" t="s">
        <v>2434</v>
      </c>
      <c r="AH4730">
        <v>5200</v>
      </c>
      <c r="AI4730">
        <v>4306700</v>
      </c>
      <c r="AJ4730" t="s">
        <v>2434</v>
      </c>
      <c r="AK4730">
        <v>137</v>
      </c>
      <c r="AL4730">
        <v>4306700</v>
      </c>
      <c r="AM4730" t="s">
        <v>2434</v>
      </c>
      <c r="AN4730">
        <v>79</v>
      </c>
      <c r="AO4730">
        <v>0</v>
      </c>
      <c r="AP4730">
        <v>4314100</v>
      </c>
      <c r="AQ4730" t="s">
        <v>2601</v>
      </c>
      <c r="AR4730">
        <v>8250</v>
      </c>
    </row>
    <row r="4731" spans="1:44" x14ac:dyDescent="0.25">
      <c r="A4731">
        <v>2103505</v>
      </c>
      <c r="B4731">
        <v>6</v>
      </c>
      <c r="C4731" t="s">
        <v>879</v>
      </c>
      <c r="D4731" t="s">
        <v>6453</v>
      </c>
      <c r="E4731">
        <v>430</v>
      </c>
      <c r="F4731">
        <v>105</v>
      </c>
      <c r="G4731">
        <v>7770</v>
      </c>
      <c r="H4731" t="s">
        <v>5940</v>
      </c>
      <c r="I4731">
        <v>7503</v>
      </c>
      <c r="J4731">
        <v>597</v>
      </c>
      <c r="K4731">
        <v>860</v>
      </c>
      <c r="L4731">
        <v>0</v>
      </c>
      <c r="M4731">
        <v>10120</v>
      </c>
      <c r="N4731">
        <v>0</v>
      </c>
      <c r="O4731">
        <v>9280</v>
      </c>
      <c r="P4731">
        <v>225</v>
      </c>
      <c r="R4731">
        <v>2103505</v>
      </c>
      <c r="S4731">
        <v>430</v>
      </c>
      <c r="T4731">
        <v>105</v>
      </c>
      <c r="U4731">
        <v>7770</v>
      </c>
      <c r="V4731" t="s">
        <v>5940</v>
      </c>
      <c r="W4731">
        <v>7503</v>
      </c>
      <c r="X4731">
        <v>597</v>
      </c>
      <c r="Z4731">
        <v>4306734</v>
      </c>
      <c r="AB4731" t="s">
        <v>5940</v>
      </c>
      <c r="AC4731">
        <v>4306734</v>
      </c>
      <c r="AD4731" t="s">
        <v>2435</v>
      </c>
      <c r="AE4731">
        <v>1</v>
      </c>
      <c r="AF4731">
        <v>4306734</v>
      </c>
      <c r="AG4731" t="s">
        <v>2435</v>
      </c>
      <c r="AH4731">
        <v>2000</v>
      </c>
      <c r="AI4731">
        <v>4306734</v>
      </c>
      <c r="AJ4731" t="s">
        <v>2435</v>
      </c>
      <c r="AK4731">
        <v>30</v>
      </c>
      <c r="AL4731">
        <v>4306734</v>
      </c>
      <c r="AM4731" t="s">
        <v>2435</v>
      </c>
      <c r="AN4731">
        <v>5040</v>
      </c>
      <c r="AO4731">
        <v>0</v>
      </c>
      <c r="AP4731">
        <v>4314134</v>
      </c>
      <c r="AQ4731" t="s">
        <v>2602</v>
      </c>
      <c r="AR4731">
        <v>2400</v>
      </c>
    </row>
    <row r="4732" spans="1:44" x14ac:dyDescent="0.25">
      <c r="A4732">
        <v>2103554</v>
      </c>
      <c r="B4732">
        <v>6</v>
      </c>
      <c r="C4732" t="s">
        <v>879</v>
      </c>
      <c r="D4732" t="s">
        <v>6454</v>
      </c>
      <c r="E4732" t="s">
        <v>5940</v>
      </c>
      <c r="F4732" t="s">
        <v>5940</v>
      </c>
      <c r="G4732">
        <v>332</v>
      </c>
      <c r="H4732" t="s">
        <v>5940</v>
      </c>
      <c r="I4732">
        <v>1186</v>
      </c>
      <c r="J4732">
        <v>111</v>
      </c>
      <c r="K4732">
        <v>0</v>
      </c>
      <c r="L4732">
        <v>0</v>
      </c>
      <c r="M4732">
        <v>329</v>
      </c>
      <c r="N4732">
        <v>0</v>
      </c>
      <c r="O4732">
        <v>1311</v>
      </c>
      <c r="P4732">
        <v>135</v>
      </c>
      <c r="R4732">
        <v>2103554</v>
      </c>
      <c r="S4732" t="s">
        <v>5940</v>
      </c>
      <c r="T4732" t="s">
        <v>5940</v>
      </c>
      <c r="U4732">
        <v>332</v>
      </c>
      <c r="V4732" t="s">
        <v>5940</v>
      </c>
      <c r="W4732">
        <v>1186</v>
      </c>
      <c r="X4732">
        <v>111</v>
      </c>
      <c r="Z4732">
        <v>4306759</v>
      </c>
      <c r="AB4732" t="s">
        <v>5940</v>
      </c>
      <c r="AC4732">
        <v>4306759</v>
      </c>
      <c r="AD4732" t="s">
        <v>2436</v>
      </c>
      <c r="AE4732">
        <v>1</v>
      </c>
      <c r="AF4732">
        <v>4306759</v>
      </c>
      <c r="AG4732" t="s">
        <v>2436</v>
      </c>
      <c r="AH4732">
        <v>81</v>
      </c>
      <c r="AI4732">
        <v>4306759</v>
      </c>
      <c r="AJ4732" t="s">
        <v>2436</v>
      </c>
      <c r="AK4732">
        <v>37</v>
      </c>
      <c r="AL4732">
        <v>4306759</v>
      </c>
      <c r="AM4732" t="s">
        <v>2436</v>
      </c>
      <c r="AN4732">
        <v>18</v>
      </c>
      <c r="AO4732">
        <v>0</v>
      </c>
      <c r="AP4732">
        <v>4314159</v>
      </c>
      <c r="AQ4732" t="s">
        <v>2603</v>
      </c>
      <c r="AR4732">
        <v>1056</v>
      </c>
    </row>
    <row r="4733" spans="1:44" x14ac:dyDescent="0.25">
      <c r="A4733">
        <v>2103604</v>
      </c>
      <c r="B4733">
        <v>6</v>
      </c>
      <c r="C4733" t="s">
        <v>879</v>
      </c>
      <c r="D4733" t="s">
        <v>6455</v>
      </c>
      <c r="E4733">
        <v>175</v>
      </c>
      <c r="F4733" t="s">
        <v>5940</v>
      </c>
      <c r="G4733">
        <v>1855</v>
      </c>
      <c r="H4733" t="s">
        <v>5940</v>
      </c>
      <c r="I4733">
        <v>5290</v>
      </c>
      <c r="J4733">
        <v>177</v>
      </c>
      <c r="K4733">
        <v>246</v>
      </c>
      <c r="L4733">
        <v>0</v>
      </c>
      <c r="M4733">
        <v>2824</v>
      </c>
      <c r="N4733">
        <v>0</v>
      </c>
      <c r="O4733">
        <v>8023</v>
      </c>
      <c r="P4733">
        <v>173</v>
      </c>
      <c r="R4733">
        <v>2103604</v>
      </c>
      <c r="S4733">
        <v>175</v>
      </c>
      <c r="T4733" t="s">
        <v>5940</v>
      </c>
      <c r="U4733">
        <v>1855</v>
      </c>
      <c r="V4733" t="s">
        <v>5940</v>
      </c>
      <c r="W4733">
        <v>5290</v>
      </c>
      <c r="X4733">
        <v>177</v>
      </c>
      <c r="Z4733">
        <v>4306767</v>
      </c>
      <c r="AB4733" t="s">
        <v>5940</v>
      </c>
      <c r="AC4733">
        <v>4306767</v>
      </c>
      <c r="AD4733" t="s">
        <v>2437</v>
      </c>
      <c r="AE4733">
        <v>55018</v>
      </c>
      <c r="AF4733">
        <v>4306767</v>
      </c>
      <c r="AG4733" t="s">
        <v>2437</v>
      </c>
      <c r="AH4733">
        <v>400</v>
      </c>
      <c r="AI4733">
        <v>4306767</v>
      </c>
      <c r="AJ4733" t="s">
        <v>2437</v>
      </c>
      <c r="AK4733">
        <v>34</v>
      </c>
      <c r="AL4733">
        <v>4306767</v>
      </c>
      <c r="AM4733" t="s">
        <v>2437</v>
      </c>
      <c r="AN4733">
        <v>100</v>
      </c>
      <c r="AO4733">
        <v>0</v>
      </c>
      <c r="AP4733">
        <v>4314175</v>
      </c>
      <c r="AQ4733" t="s">
        <v>2604</v>
      </c>
      <c r="AR4733">
        <v>540</v>
      </c>
    </row>
    <row r="4734" spans="1:44" x14ac:dyDescent="0.25">
      <c r="A4734">
        <v>2103703</v>
      </c>
      <c r="B4734">
        <v>6</v>
      </c>
      <c r="C4734" t="s">
        <v>879</v>
      </c>
      <c r="D4734" t="s">
        <v>6456</v>
      </c>
      <c r="E4734" t="s">
        <v>5940</v>
      </c>
      <c r="F4734" t="s">
        <v>5940</v>
      </c>
      <c r="G4734">
        <v>25</v>
      </c>
      <c r="H4734" t="s">
        <v>5940</v>
      </c>
      <c r="I4734">
        <v>11</v>
      </c>
      <c r="J4734">
        <v>2</v>
      </c>
      <c r="K4734">
        <v>0</v>
      </c>
      <c r="L4734">
        <v>0</v>
      </c>
      <c r="M4734">
        <v>27</v>
      </c>
      <c r="N4734">
        <v>0</v>
      </c>
      <c r="O4734">
        <v>7</v>
      </c>
      <c r="P4734">
        <v>3</v>
      </c>
      <c r="R4734">
        <v>2103703</v>
      </c>
      <c r="S4734" t="s">
        <v>5940</v>
      </c>
      <c r="T4734" t="s">
        <v>5940</v>
      </c>
      <c r="U4734">
        <v>25</v>
      </c>
      <c r="V4734" t="s">
        <v>5940</v>
      </c>
      <c r="W4734">
        <v>11</v>
      </c>
      <c r="X4734">
        <v>2</v>
      </c>
      <c r="Z4734">
        <v>4306809</v>
      </c>
      <c r="AB4734" t="s">
        <v>5940</v>
      </c>
      <c r="AC4734">
        <v>4306809</v>
      </c>
      <c r="AD4734" t="s">
        <v>2438</v>
      </c>
      <c r="AE4734" t="s">
        <v>5940</v>
      </c>
      <c r="AF4734">
        <v>4306809</v>
      </c>
      <c r="AG4734" t="s">
        <v>2438</v>
      </c>
      <c r="AH4734">
        <v>720</v>
      </c>
      <c r="AI4734">
        <v>4306809</v>
      </c>
      <c r="AJ4734" t="s">
        <v>2438</v>
      </c>
      <c r="AK4734">
        <v>56</v>
      </c>
      <c r="AL4734">
        <v>4306809</v>
      </c>
      <c r="AM4734" t="s">
        <v>2438</v>
      </c>
      <c r="AN4734">
        <v>130</v>
      </c>
      <c r="AO4734">
        <v>0</v>
      </c>
      <c r="AP4734">
        <v>4314209</v>
      </c>
      <c r="AQ4734" t="s">
        <v>2605</v>
      </c>
      <c r="AR4734">
        <v>302</v>
      </c>
    </row>
    <row r="4735" spans="1:44" x14ac:dyDescent="0.25">
      <c r="A4735">
        <v>2103752</v>
      </c>
      <c r="B4735">
        <v>6</v>
      </c>
      <c r="C4735" t="s">
        <v>879</v>
      </c>
      <c r="D4735" t="s">
        <v>6457</v>
      </c>
      <c r="E4735" t="s">
        <v>5940</v>
      </c>
      <c r="F4735" t="s">
        <v>5940</v>
      </c>
      <c r="G4735">
        <v>1800</v>
      </c>
      <c r="H4735" t="s">
        <v>5940</v>
      </c>
      <c r="I4735">
        <v>1608</v>
      </c>
      <c r="J4735">
        <v>36</v>
      </c>
      <c r="K4735">
        <v>0</v>
      </c>
      <c r="L4735">
        <v>0</v>
      </c>
      <c r="M4735">
        <v>1334</v>
      </c>
      <c r="N4735">
        <v>0</v>
      </c>
      <c r="O4735">
        <v>1224</v>
      </c>
      <c r="P4735">
        <v>36</v>
      </c>
      <c r="R4735">
        <v>2103752</v>
      </c>
      <c r="S4735" t="s">
        <v>5940</v>
      </c>
      <c r="T4735" t="s">
        <v>5940</v>
      </c>
      <c r="U4735">
        <v>1800</v>
      </c>
      <c r="V4735" t="s">
        <v>5940</v>
      </c>
      <c r="W4735">
        <v>1608</v>
      </c>
      <c r="X4735">
        <v>36</v>
      </c>
      <c r="Z4735">
        <v>4306908</v>
      </c>
      <c r="AB4735" t="s">
        <v>5940</v>
      </c>
      <c r="AC4735">
        <v>4306908</v>
      </c>
      <c r="AD4735" t="s">
        <v>2439</v>
      </c>
      <c r="AE4735">
        <v>5750</v>
      </c>
      <c r="AF4735">
        <v>4306908</v>
      </c>
      <c r="AG4735" t="s">
        <v>2439</v>
      </c>
      <c r="AH4735" t="s">
        <v>5940</v>
      </c>
      <c r="AI4735">
        <v>4306908</v>
      </c>
      <c r="AJ4735" t="s">
        <v>2439</v>
      </c>
      <c r="AK4735">
        <v>405</v>
      </c>
      <c r="AL4735">
        <v>4306908</v>
      </c>
      <c r="AM4735" t="s">
        <v>2439</v>
      </c>
      <c r="AN4735">
        <v>2880</v>
      </c>
      <c r="AO4735">
        <v>0</v>
      </c>
      <c r="AP4735">
        <v>4314308</v>
      </c>
      <c r="AQ4735" t="s">
        <v>2606</v>
      </c>
      <c r="AR4735">
        <v>3893</v>
      </c>
    </row>
    <row r="4736" spans="1:44" x14ac:dyDescent="0.25">
      <c r="A4736">
        <v>2103802</v>
      </c>
      <c r="B4736">
        <v>6</v>
      </c>
      <c r="C4736" t="s">
        <v>879</v>
      </c>
      <c r="D4736" t="s">
        <v>6458</v>
      </c>
      <c r="E4736">
        <v>1701</v>
      </c>
      <c r="F4736" t="s">
        <v>5940</v>
      </c>
      <c r="G4736">
        <v>341</v>
      </c>
      <c r="H4736" t="s">
        <v>5940</v>
      </c>
      <c r="I4736">
        <v>1144</v>
      </c>
      <c r="J4736">
        <v>61</v>
      </c>
      <c r="K4736">
        <v>0</v>
      </c>
      <c r="L4736">
        <v>0</v>
      </c>
      <c r="M4736">
        <v>370</v>
      </c>
      <c r="N4736">
        <v>0</v>
      </c>
      <c r="O4736">
        <v>1262</v>
      </c>
      <c r="P4736">
        <v>77</v>
      </c>
      <c r="R4736">
        <v>2103802</v>
      </c>
      <c r="S4736">
        <v>1701</v>
      </c>
      <c r="T4736" t="s">
        <v>5940</v>
      </c>
      <c r="U4736">
        <v>341</v>
      </c>
      <c r="V4736" t="s">
        <v>5940</v>
      </c>
      <c r="W4736">
        <v>1144</v>
      </c>
      <c r="X4736">
        <v>61</v>
      </c>
      <c r="Z4736">
        <v>4306924</v>
      </c>
      <c r="AB4736" t="s">
        <v>5940</v>
      </c>
      <c r="AC4736">
        <v>4306924</v>
      </c>
      <c r="AD4736" t="s">
        <v>2440</v>
      </c>
      <c r="AE4736">
        <v>2</v>
      </c>
      <c r="AF4736">
        <v>4306924</v>
      </c>
      <c r="AG4736" t="s">
        <v>2440</v>
      </c>
      <c r="AH4736">
        <v>2400</v>
      </c>
      <c r="AI4736">
        <v>4306924</v>
      </c>
      <c r="AJ4736" t="s">
        <v>2440</v>
      </c>
      <c r="AK4736">
        <v>8</v>
      </c>
      <c r="AL4736">
        <v>4306924</v>
      </c>
      <c r="AM4736" t="s">
        <v>2440</v>
      </c>
      <c r="AN4736">
        <v>960</v>
      </c>
      <c r="AO4736">
        <v>0</v>
      </c>
      <c r="AP4736">
        <v>4314407</v>
      </c>
      <c r="AQ4736" t="s">
        <v>2607</v>
      </c>
      <c r="AR4736">
        <v>8160</v>
      </c>
    </row>
    <row r="4737" spans="1:44" x14ac:dyDescent="0.25">
      <c r="A4737">
        <v>2103901</v>
      </c>
      <c r="B4737">
        <v>6</v>
      </c>
      <c r="C4737" t="s">
        <v>879</v>
      </c>
      <c r="D4737" t="s">
        <v>6459</v>
      </c>
      <c r="E4737">
        <v>8550</v>
      </c>
      <c r="F4737" t="s">
        <v>5940</v>
      </c>
      <c r="G4737">
        <v>366</v>
      </c>
      <c r="H4737" t="s">
        <v>5940</v>
      </c>
      <c r="I4737">
        <v>1126</v>
      </c>
      <c r="J4737">
        <v>79</v>
      </c>
      <c r="K4737">
        <v>19560</v>
      </c>
      <c r="L4737">
        <v>0</v>
      </c>
      <c r="M4737">
        <v>598</v>
      </c>
      <c r="N4737">
        <v>0</v>
      </c>
      <c r="O4737">
        <v>1774</v>
      </c>
      <c r="P4737">
        <v>21</v>
      </c>
      <c r="R4737">
        <v>2103901</v>
      </c>
      <c r="S4737">
        <v>8550</v>
      </c>
      <c r="T4737" t="s">
        <v>5940</v>
      </c>
      <c r="U4737">
        <v>366</v>
      </c>
      <c r="V4737" t="s">
        <v>5940</v>
      </c>
      <c r="W4737">
        <v>1126</v>
      </c>
      <c r="X4737">
        <v>79</v>
      </c>
      <c r="Z4737">
        <v>4306932</v>
      </c>
      <c r="AB4737" t="s">
        <v>5940</v>
      </c>
      <c r="AC4737">
        <v>4306932</v>
      </c>
      <c r="AD4737" t="s">
        <v>2441</v>
      </c>
      <c r="AE4737" t="s">
        <v>5940</v>
      </c>
      <c r="AF4737">
        <v>4306932</v>
      </c>
      <c r="AG4737" t="s">
        <v>2441</v>
      </c>
      <c r="AH4737">
        <v>3000</v>
      </c>
      <c r="AI4737">
        <v>4306932</v>
      </c>
      <c r="AJ4737" t="s">
        <v>2441</v>
      </c>
      <c r="AK4737">
        <v>132</v>
      </c>
      <c r="AL4737">
        <v>4306932</v>
      </c>
      <c r="AM4737" t="s">
        <v>2441</v>
      </c>
      <c r="AN4737">
        <v>4500</v>
      </c>
      <c r="AO4737">
        <v>0</v>
      </c>
      <c r="AP4737">
        <v>4314423</v>
      </c>
      <c r="AQ4737" t="s">
        <v>2608</v>
      </c>
      <c r="AR4737">
        <v>221</v>
      </c>
    </row>
    <row r="4738" spans="1:44" x14ac:dyDescent="0.25">
      <c r="A4738">
        <v>2104008</v>
      </c>
      <c r="B4738">
        <v>6</v>
      </c>
      <c r="C4738" t="s">
        <v>879</v>
      </c>
      <c r="D4738" t="s">
        <v>6460</v>
      </c>
      <c r="E4738">
        <v>460</v>
      </c>
      <c r="F4738" t="s">
        <v>5940</v>
      </c>
      <c r="G4738">
        <v>943</v>
      </c>
      <c r="H4738" t="s">
        <v>5940</v>
      </c>
      <c r="I4738">
        <v>2465</v>
      </c>
      <c r="J4738">
        <v>45</v>
      </c>
      <c r="K4738">
        <v>945</v>
      </c>
      <c r="L4738">
        <v>0</v>
      </c>
      <c r="M4738">
        <v>1455</v>
      </c>
      <c r="N4738">
        <v>0</v>
      </c>
      <c r="O4738">
        <v>2645</v>
      </c>
      <c r="P4738">
        <v>146</v>
      </c>
      <c r="R4738">
        <v>2104008</v>
      </c>
      <c r="S4738">
        <v>460</v>
      </c>
      <c r="T4738" t="s">
        <v>5940</v>
      </c>
      <c r="U4738">
        <v>943</v>
      </c>
      <c r="V4738" t="s">
        <v>5940</v>
      </c>
      <c r="W4738">
        <v>2465</v>
      </c>
      <c r="X4738">
        <v>45</v>
      </c>
      <c r="Z4738">
        <v>4306957</v>
      </c>
      <c r="AB4738" t="s">
        <v>5940</v>
      </c>
      <c r="AC4738">
        <v>4306957</v>
      </c>
      <c r="AD4738" t="s">
        <v>2442</v>
      </c>
      <c r="AE4738" t="s">
        <v>5940</v>
      </c>
      <c r="AF4738">
        <v>4306957</v>
      </c>
      <c r="AG4738" t="s">
        <v>2442</v>
      </c>
      <c r="AH4738">
        <v>1440</v>
      </c>
      <c r="AI4738">
        <v>4306957</v>
      </c>
      <c r="AJ4738" t="s">
        <v>2442</v>
      </c>
      <c r="AK4738">
        <v>579</v>
      </c>
      <c r="AL4738">
        <v>4306957</v>
      </c>
      <c r="AM4738" t="s">
        <v>2442</v>
      </c>
      <c r="AN4738">
        <v>3230</v>
      </c>
      <c r="AO4738">
        <v>0</v>
      </c>
      <c r="AP4738">
        <v>4314456</v>
      </c>
      <c r="AQ4738" t="s">
        <v>2609</v>
      </c>
      <c r="AR4738">
        <v>1980</v>
      </c>
    </row>
    <row r="4739" spans="1:44" x14ac:dyDescent="0.25">
      <c r="A4739">
        <v>2104057</v>
      </c>
      <c r="B4739">
        <v>6</v>
      </c>
      <c r="C4739" t="s">
        <v>879</v>
      </c>
      <c r="D4739" t="s">
        <v>6461</v>
      </c>
      <c r="E4739">
        <v>172</v>
      </c>
      <c r="F4739">
        <v>4320</v>
      </c>
      <c r="G4739">
        <v>9750</v>
      </c>
      <c r="H4739" t="s">
        <v>5940</v>
      </c>
      <c r="I4739">
        <v>7398</v>
      </c>
      <c r="J4739">
        <v>247</v>
      </c>
      <c r="K4739">
        <v>0</v>
      </c>
      <c r="L4739">
        <v>798</v>
      </c>
      <c r="M4739">
        <v>2776</v>
      </c>
      <c r="N4739">
        <v>1</v>
      </c>
      <c r="O4739">
        <v>3600</v>
      </c>
      <c r="P4739">
        <v>91</v>
      </c>
      <c r="R4739">
        <v>2104057</v>
      </c>
      <c r="S4739">
        <v>172</v>
      </c>
      <c r="T4739">
        <v>4320</v>
      </c>
      <c r="U4739">
        <v>9750</v>
      </c>
      <c r="V4739" t="s">
        <v>5940</v>
      </c>
      <c r="W4739">
        <v>7398</v>
      </c>
      <c r="X4739">
        <v>247</v>
      </c>
      <c r="Z4739">
        <v>4306973</v>
      </c>
      <c r="AB4739" t="s">
        <v>5940</v>
      </c>
      <c r="AC4739">
        <v>4306973</v>
      </c>
      <c r="AD4739" t="s">
        <v>2443</v>
      </c>
      <c r="AE4739">
        <v>15</v>
      </c>
      <c r="AF4739">
        <v>4306973</v>
      </c>
      <c r="AG4739" t="s">
        <v>2443</v>
      </c>
      <c r="AH4739">
        <v>450</v>
      </c>
      <c r="AI4739">
        <v>4306973</v>
      </c>
      <c r="AJ4739" t="s">
        <v>2443</v>
      </c>
      <c r="AK4739">
        <v>5</v>
      </c>
      <c r="AL4739">
        <v>4306973</v>
      </c>
      <c r="AM4739" t="s">
        <v>2443</v>
      </c>
      <c r="AN4739">
        <v>5460</v>
      </c>
      <c r="AO4739">
        <v>0</v>
      </c>
      <c r="AP4739">
        <v>4314464</v>
      </c>
      <c r="AQ4739" t="s">
        <v>2610</v>
      </c>
      <c r="AR4739">
        <v>4640</v>
      </c>
    </row>
    <row r="4740" spans="1:44" x14ac:dyDescent="0.25">
      <c r="A4740">
        <v>2104073</v>
      </c>
      <c r="B4740">
        <v>6</v>
      </c>
      <c r="C4740" t="s">
        <v>879</v>
      </c>
      <c r="D4740" t="s">
        <v>6462</v>
      </c>
      <c r="E4740" t="s">
        <v>5940</v>
      </c>
      <c r="F4740">
        <v>82</v>
      </c>
      <c r="G4740">
        <v>1733</v>
      </c>
      <c r="H4740" t="s">
        <v>5940</v>
      </c>
      <c r="I4740">
        <v>2930</v>
      </c>
      <c r="J4740">
        <v>8</v>
      </c>
      <c r="K4740">
        <v>0</v>
      </c>
      <c r="L4740">
        <v>154</v>
      </c>
      <c r="M4740">
        <v>4400</v>
      </c>
      <c r="N4740">
        <v>0</v>
      </c>
      <c r="O4740">
        <v>3640</v>
      </c>
      <c r="P4740">
        <v>11</v>
      </c>
      <c r="R4740">
        <v>2104073</v>
      </c>
      <c r="S4740" t="s">
        <v>5940</v>
      </c>
      <c r="T4740">
        <v>82</v>
      </c>
      <c r="U4740">
        <v>1733</v>
      </c>
      <c r="V4740" t="s">
        <v>5940</v>
      </c>
      <c r="W4740">
        <v>2930</v>
      </c>
      <c r="X4740">
        <v>8</v>
      </c>
      <c r="Z4740">
        <v>4307005</v>
      </c>
      <c r="AB4740" t="s">
        <v>5940</v>
      </c>
      <c r="AC4740">
        <v>4307005</v>
      </c>
      <c r="AD4740" t="s">
        <v>2444</v>
      </c>
      <c r="AE4740" t="s">
        <v>5940</v>
      </c>
      <c r="AF4740">
        <v>4307005</v>
      </c>
      <c r="AG4740" t="s">
        <v>2444</v>
      </c>
      <c r="AH4740">
        <v>780</v>
      </c>
      <c r="AI4740">
        <v>4307005</v>
      </c>
      <c r="AJ4740" t="s">
        <v>2444</v>
      </c>
      <c r="AK4740">
        <v>81</v>
      </c>
      <c r="AL4740">
        <v>4307005</v>
      </c>
      <c r="AM4740" t="s">
        <v>2444</v>
      </c>
      <c r="AN4740">
        <v>5670</v>
      </c>
      <c r="AO4740">
        <v>0</v>
      </c>
      <c r="AP4740">
        <v>4314472</v>
      </c>
      <c r="AQ4740" t="s">
        <v>2611</v>
      </c>
      <c r="AR4740">
        <v>3780</v>
      </c>
    </row>
    <row r="4741" spans="1:44" x14ac:dyDescent="0.25">
      <c r="A4741">
        <v>2104081</v>
      </c>
      <c r="B4741">
        <v>6</v>
      </c>
      <c r="C4741" t="s">
        <v>879</v>
      </c>
      <c r="D4741" t="s">
        <v>6463</v>
      </c>
      <c r="E4741" t="s">
        <v>5940</v>
      </c>
      <c r="F4741">
        <v>65</v>
      </c>
      <c r="G4741">
        <v>848</v>
      </c>
      <c r="H4741" t="s">
        <v>5940</v>
      </c>
      <c r="I4741">
        <v>1835</v>
      </c>
      <c r="J4741">
        <v>111</v>
      </c>
      <c r="K4741">
        <v>0</v>
      </c>
      <c r="L4741">
        <v>5642</v>
      </c>
      <c r="M4741">
        <v>915</v>
      </c>
      <c r="N4741">
        <v>0</v>
      </c>
      <c r="O4741">
        <v>2120</v>
      </c>
      <c r="P4741">
        <v>118</v>
      </c>
      <c r="R4741">
        <v>2104081</v>
      </c>
      <c r="S4741" t="s">
        <v>5940</v>
      </c>
      <c r="T4741">
        <v>65</v>
      </c>
      <c r="U4741">
        <v>848</v>
      </c>
      <c r="V4741" t="s">
        <v>5940</v>
      </c>
      <c r="W4741">
        <v>1835</v>
      </c>
      <c r="X4741">
        <v>111</v>
      </c>
      <c r="Z4741">
        <v>4307054</v>
      </c>
      <c r="AB4741" t="s">
        <v>5940</v>
      </c>
      <c r="AC4741">
        <v>4307054</v>
      </c>
      <c r="AD4741" t="s">
        <v>2445</v>
      </c>
      <c r="AE4741" t="s">
        <v>5940</v>
      </c>
      <c r="AF4741">
        <v>4307054</v>
      </c>
      <c r="AG4741" t="s">
        <v>2445</v>
      </c>
      <c r="AH4741">
        <v>330</v>
      </c>
      <c r="AI4741">
        <v>4307054</v>
      </c>
      <c r="AJ4741" t="s">
        <v>2445</v>
      </c>
      <c r="AK4741">
        <v>1</v>
      </c>
      <c r="AL4741">
        <v>4307054</v>
      </c>
      <c r="AM4741" t="s">
        <v>2445</v>
      </c>
      <c r="AN4741">
        <v>6615</v>
      </c>
      <c r="AO4741">
        <v>0</v>
      </c>
      <c r="AP4741">
        <v>4314498</v>
      </c>
      <c r="AQ4741" t="s">
        <v>2612</v>
      </c>
      <c r="AR4741">
        <v>3276</v>
      </c>
    </row>
    <row r="4742" spans="1:44" x14ac:dyDescent="0.25">
      <c r="A4742">
        <v>2104099</v>
      </c>
      <c r="B4742">
        <v>6</v>
      </c>
      <c r="C4742" t="s">
        <v>879</v>
      </c>
      <c r="D4742" t="s">
        <v>6464</v>
      </c>
      <c r="E4742">
        <v>40</v>
      </c>
      <c r="F4742">
        <v>2852</v>
      </c>
      <c r="G4742">
        <v>4522</v>
      </c>
      <c r="H4742" t="s">
        <v>5940</v>
      </c>
      <c r="I4742">
        <v>6901</v>
      </c>
      <c r="J4742">
        <v>6</v>
      </c>
      <c r="K4742">
        <v>30</v>
      </c>
      <c r="L4742">
        <v>2940</v>
      </c>
      <c r="M4742">
        <v>9130</v>
      </c>
      <c r="N4742">
        <v>0</v>
      </c>
      <c r="O4742">
        <v>8904</v>
      </c>
      <c r="P4742">
        <v>8</v>
      </c>
      <c r="R4742">
        <v>2104099</v>
      </c>
      <c r="S4742">
        <v>40</v>
      </c>
      <c r="T4742">
        <v>2852</v>
      </c>
      <c r="U4742">
        <v>4522</v>
      </c>
      <c r="V4742" t="s">
        <v>5940</v>
      </c>
      <c r="W4742">
        <v>6901</v>
      </c>
      <c r="X4742">
        <v>6</v>
      </c>
      <c r="Z4742">
        <v>4307104</v>
      </c>
      <c r="AB4742" t="s">
        <v>5940</v>
      </c>
      <c r="AC4742">
        <v>4307104</v>
      </c>
      <c r="AD4742" t="s">
        <v>2446</v>
      </c>
      <c r="AE4742">
        <v>2898</v>
      </c>
      <c r="AF4742">
        <v>4307104</v>
      </c>
      <c r="AG4742" t="s">
        <v>2446</v>
      </c>
      <c r="AH4742" t="s">
        <v>5940</v>
      </c>
      <c r="AI4742">
        <v>4307104</v>
      </c>
      <c r="AJ4742" t="s">
        <v>2446</v>
      </c>
      <c r="AK4742">
        <v>50</v>
      </c>
      <c r="AL4742">
        <v>4307104</v>
      </c>
      <c r="AM4742" t="s">
        <v>2446</v>
      </c>
      <c r="AN4742">
        <v>600</v>
      </c>
      <c r="AO4742">
        <v>0</v>
      </c>
      <c r="AP4742">
        <v>4314506</v>
      </c>
      <c r="AQ4742" t="s">
        <v>2613</v>
      </c>
      <c r="AR4742">
        <v>1890</v>
      </c>
    </row>
    <row r="4743" spans="1:44" x14ac:dyDescent="0.25">
      <c r="A4743">
        <v>2104107</v>
      </c>
      <c r="B4743">
        <v>6</v>
      </c>
      <c r="C4743" t="s">
        <v>879</v>
      </c>
      <c r="D4743" t="s">
        <v>6465</v>
      </c>
      <c r="E4743">
        <v>525</v>
      </c>
      <c r="F4743">
        <v>52572</v>
      </c>
      <c r="G4743">
        <v>2529</v>
      </c>
      <c r="H4743" t="s">
        <v>5940</v>
      </c>
      <c r="I4743">
        <v>4032</v>
      </c>
      <c r="J4743">
        <v>14</v>
      </c>
      <c r="K4743">
        <v>360</v>
      </c>
      <c r="L4743">
        <v>58245</v>
      </c>
      <c r="M4743">
        <v>4785</v>
      </c>
      <c r="N4743">
        <v>0</v>
      </c>
      <c r="O4743">
        <v>2724</v>
      </c>
      <c r="P4743">
        <v>176</v>
      </c>
      <c r="R4743">
        <v>2104107</v>
      </c>
      <c r="S4743">
        <v>525</v>
      </c>
      <c r="T4743">
        <v>52572</v>
      </c>
      <c r="U4743">
        <v>2529</v>
      </c>
      <c r="V4743" t="s">
        <v>5940</v>
      </c>
      <c r="W4743">
        <v>4032</v>
      </c>
      <c r="X4743">
        <v>14</v>
      </c>
      <c r="Z4743">
        <v>4307203</v>
      </c>
      <c r="AB4743" t="s">
        <v>5940</v>
      </c>
      <c r="AC4743">
        <v>4307203</v>
      </c>
      <c r="AD4743" t="s">
        <v>2447</v>
      </c>
      <c r="AE4743" t="s">
        <v>5940</v>
      </c>
      <c r="AF4743">
        <v>4307203</v>
      </c>
      <c r="AG4743" t="s">
        <v>2447</v>
      </c>
      <c r="AH4743">
        <v>1500</v>
      </c>
      <c r="AI4743">
        <v>4307203</v>
      </c>
      <c r="AJ4743" t="s">
        <v>2447</v>
      </c>
      <c r="AK4743">
        <v>177</v>
      </c>
      <c r="AL4743">
        <v>4307203</v>
      </c>
      <c r="AM4743" t="s">
        <v>2447</v>
      </c>
      <c r="AN4743">
        <v>1530</v>
      </c>
      <c r="AO4743">
        <v>0</v>
      </c>
      <c r="AP4743">
        <v>4314555</v>
      </c>
      <c r="AQ4743" t="s">
        <v>2614</v>
      </c>
      <c r="AR4743">
        <v>600</v>
      </c>
    </row>
    <row r="4744" spans="1:44" x14ac:dyDescent="0.25">
      <c r="A4744">
        <v>2104206</v>
      </c>
      <c r="B4744">
        <v>6</v>
      </c>
      <c r="C4744" t="s">
        <v>879</v>
      </c>
      <c r="D4744" t="s">
        <v>6466</v>
      </c>
      <c r="E4744" t="s">
        <v>5940</v>
      </c>
      <c r="F4744">
        <v>57</v>
      </c>
      <c r="G4744">
        <v>6503</v>
      </c>
      <c r="H4744" t="s">
        <v>5940</v>
      </c>
      <c r="I4744">
        <v>5576</v>
      </c>
      <c r="J4744">
        <v>407</v>
      </c>
      <c r="K4744">
        <v>0</v>
      </c>
      <c r="L4744">
        <v>76</v>
      </c>
      <c r="M4744">
        <v>6900</v>
      </c>
      <c r="N4744">
        <v>0</v>
      </c>
      <c r="O4744">
        <v>6240</v>
      </c>
      <c r="P4744">
        <v>150</v>
      </c>
      <c r="R4744">
        <v>2104206</v>
      </c>
      <c r="S4744" t="s">
        <v>5940</v>
      </c>
      <c r="T4744">
        <v>57</v>
      </c>
      <c r="U4744">
        <v>6503</v>
      </c>
      <c r="V4744" t="s">
        <v>5940</v>
      </c>
      <c r="W4744">
        <v>5576</v>
      </c>
      <c r="X4744">
        <v>407</v>
      </c>
      <c r="Z4744">
        <v>4307302</v>
      </c>
      <c r="AB4744" t="s">
        <v>5940</v>
      </c>
      <c r="AC4744">
        <v>4307302</v>
      </c>
      <c r="AD4744" t="s">
        <v>2448</v>
      </c>
      <c r="AE4744">
        <v>229</v>
      </c>
      <c r="AF4744">
        <v>4307302</v>
      </c>
      <c r="AG4744" t="s">
        <v>2448</v>
      </c>
      <c r="AH4744">
        <v>2000</v>
      </c>
      <c r="AI4744">
        <v>4307302</v>
      </c>
      <c r="AJ4744" t="s">
        <v>2448</v>
      </c>
      <c r="AK4744">
        <v>346</v>
      </c>
      <c r="AL4744">
        <v>4307302</v>
      </c>
      <c r="AM4744" t="s">
        <v>2448</v>
      </c>
      <c r="AN4744">
        <v>9000</v>
      </c>
      <c r="AO4744">
        <v>0</v>
      </c>
      <c r="AP4744">
        <v>4314605</v>
      </c>
      <c r="AQ4744" t="s">
        <v>2615</v>
      </c>
      <c r="AR4744">
        <v>3360</v>
      </c>
    </row>
    <row r="4745" spans="1:44" x14ac:dyDescent="0.25">
      <c r="A4745">
        <v>2104305</v>
      </c>
      <c r="B4745">
        <v>6</v>
      </c>
      <c r="C4745" t="s">
        <v>879</v>
      </c>
      <c r="D4745" t="s">
        <v>6467</v>
      </c>
      <c r="E4745" t="s">
        <v>5940</v>
      </c>
      <c r="F4745" t="s">
        <v>5940</v>
      </c>
      <c r="G4745">
        <v>49</v>
      </c>
      <c r="H4745" t="s">
        <v>5940</v>
      </c>
      <c r="I4745">
        <v>150</v>
      </c>
      <c r="J4745">
        <v>58</v>
      </c>
      <c r="K4745">
        <v>0</v>
      </c>
      <c r="L4745">
        <v>0</v>
      </c>
      <c r="M4745">
        <v>61</v>
      </c>
      <c r="N4745">
        <v>0</v>
      </c>
      <c r="O4745">
        <v>95</v>
      </c>
      <c r="P4745">
        <v>61</v>
      </c>
      <c r="R4745">
        <v>2104305</v>
      </c>
      <c r="S4745" t="s">
        <v>5940</v>
      </c>
      <c r="T4745" t="s">
        <v>5940</v>
      </c>
      <c r="U4745">
        <v>49</v>
      </c>
      <c r="V4745" t="s">
        <v>5940</v>
      </c>
      <c r="W4745">
        <v>150</v>
      </c>
      <c r="X4745">
        <v>58</v>
      </c>
      <c r="Z4745">
        <v>4307401</v>
      </c>
      <c r="AB4745" t="s">
        <v>5940</v>
      </c>
      <c r="AC4745">
        <v>4307401</v>
      </c>
      <c r="AD4745" t="s">
        <v>2449</v>
      </c>
      <c r="AE4745" t="s">
        <v>5940</v>
      </c>
      <c r="AF4745">
        <v>4307401</v>
      </c>
      <c r="AG4745" t="s">
        <v>2449</v>
      </c>
      <c r="AH4745">
        <v>42</v>
      </c>
      <c r="AI4745">
        <v>4307401</v>
      </c>
      <c r="AJ4745" t="s">
        <v>2449</v>
      </c>
      <c r="AK4745">
        <v>130</v>
      </c>
      <c r="AL4745">
        <v>4307401</v>
      </c>
      <c r="AM4745" t="s">
        <v>2449</v>
      </c>
      <c r="AN4745">
        <v>14175</v>
      </c>
      <c r="AO4745">
        <v>0</v>
      </c>
      <c r="AP4745">
        <v>4314704</v>
      </c>
      <c r="AQ4745" t="s">
        <v>2616</v>
      </c>
      <c r="AR4745">
        <v>3000</v>
      </c>
    </row>
    <row r="4746" spans="1:44" x14ac:dyDescent="0.25">
      <c r="A4746">
        <v>2104404</v>
      </c>
      <c r="B4746">
        <v>6</v>
      </c>
      <c r="C4746" t="s">
        <v>879</v>
      </c>
      <c r="D4746" t="s">
        <v>6468</v>
      </c>
      <c r="E4746">
        <v>210</v>
      </c>
      <c r="F4746" t="s">
        <v>5940</v>
      </c>
      <c r="G4746">
        <v>2058</v>
      </c>
      <c r="H4746" t="s">
        <v>5940</v>
      </c>
      <c r="I4746">
        <v>3320</v>
      </c>
      <c r="J4746">
        <v>156</v>
      </c>
      <c r="K4746">
        <v>280</v>
      </c>
      <c r="L4746">
        <v>0</v>
      </c>
      <c r="M4746">
        <v>2115</v>
      </c>
      <c r="N4746">
        <v>0</v>
      </c>
      <c r="O4746">
        <v>4524</v>
      </c>
      <c r="P4746">
        <v>176</v>
      </c>
      <c r="R4746">
        <v>2104404</v>
      </c>
      <c r="S4746">
        <v>210</v>
      </c>
      <c r="T4746" t="s">
        <v>5940</v>
      </c>
      <c r="U4746">
        <v>2058</v>
      </c>
      <c r="V4746" t="s">
        <v>5940</v>
      </c>
      <c r="W4746">
        <v>3320</v>
      </c>
      <c r="X4746">
        <v>156</v>
      </c>
      <c r="Z4746">
        <v>4307450</v>
      </c>
      <c r="AB4746" t="s">
        <v>5940</v>
      </c>
      <c r="AC4746">
        <v>4307450</v>
      </c>
      <c r="AD4746" t="s">
        <v>2450</v>
      </c>
      <c r="AE4746" t="s">
        <v>5940</v>
      </c>
      <c r="AF4746">
        <v>4307450</v>
      </c>
      <c r="AG4746" t="s">
        <v>2450</v>
      </c>
      <c r="AH4746">
        <v>1960</v>
      </c>
      <c r="AI4746">
        <v>4307450</v>
      </c>
      <c r="AJ4746" t="s">
        <v>2450</v>
      </c>
      <c r="AK4746">
        <v>15</v>
      </c>
      <c r="AL4746">
        <v>4307450</v>
      </c>
      <c r="AM4746" t="s">
        <v>2450</v>
      </c>
      <c r="AN4746">
        <v>2100</v>
      </c>
      <c r="AO4746">
        <v>0</v>
      </c>
      <c r="AP4746">
        <v>4314753</v>
      </c>
      <c r="AQ4746" t="s">
        <v>2617</v>
      </c>
      <c r="AR4746">
        <v>164</v>
      </c>
    </row>
    <row r="4747" spans="1:44" x14ac:dyDescent="0.25">
      <c r="A4747">
        <v>2104503</v>
      </c>
      <c r="B4747">
        <v>6</v>
      </c>
      <c r="C4747" t="s">
        <v>879</v>
      </c>
      <c r="D4747" t="s">
        <v>6469</v>
      </c>
      <c r="E4747">
        <v>80</v>
      </c>
      <c r="F4747" t="s">
        <v>5940</v>
      </c>
      <c r="G4747">
        <v>985</v>
      </c>
      <c r="H4747" t="s">
        <v>5940</v>
      </c>
      <c r="I4747">
        <v>1573</v>
      </c>
      <c r="J4747">
        <v>133</v>
      </c>
      <c r="K4747">
        <v>164</v>
      </c>
      <c r="L4747">
        <v>0</v>
      </c>
      <c r="M4747">
        <v>994</v>
      </c>
      <c r="N4747">
        <v>0</v>
      </c>
      <c r="O4747">
        <v>2198</v>
      </c>
      <c r="P4747">
        <v>208</v>
      </c>
      <c r="R4747">
        <v>2104503</v>
      </c>
      <c r="S4747">
        <v>80</v>
      </c>
      <c r="T4747" t="s">
        <v>5940</v>
      </c>
      <c r="U4747">
        <v>985</v>
      </c>
      <c r="V4747" t="s">
        <v>5940</v>
      </c>
      <c r="W4747">
        <v>1573</v>
      </c>
      <c r="X4747">
        <v>133</v>
      </c>
      <c r="Z4747">
        <v>4307500</v>
      </c>
      <c r="AB4747" t="s">
        <v>5940</v>
      </c>
      <c r="AC4747">
        <v>4307500</v>
      </c>
      <c r="AD4747" t="s">
        <v>2451</v>
      </c>
      <c r="AE4747">
        <v>7</v>
      </c>
      <c r="AF4747">
        <v>4307500</v>
      </c>
      <c r="AG4747" t="s">
        <v>2451</v>
      </c>
      <c r="AH4747">
        <v>128</v>
      </c>
      <c r="AI4747">
        <v>4307500</v>
      </c>
      <c r="AJ4747" t="s">
        <v>2451</v>
      </c>
      <c r="AK4747">
        <v>14</v>
      </c>
      <c r="AL4747">
        <v>4307500</v>
      </c>
      <c r="AM4747" t="s">
        <v>2451</v>
      </c>
      <c r="AN4747">
        <v>28656</v>
      </c>
      <c r="AO4747">
        <v>0</v>
      </c>
      <c r="AP4747">
        <v>4314779</v>
      </c>
      <c r="AQ4747" t="s">
        <v>2618</v>
      </c>
      <c r="AR4747">
        <v>9180</v>
      </c>
    </row>
    <row r="4748" spans="1:44" x14ac:dyDescent="0.25">
      <c r="A4748">
        <v>2104552</v>
      </c>
      <c r="B4748">
        <v>6</v>
      </c>
      <c r="C4748" t="s">
        <v>879</v>
      </c>
      <c r="D4748" t="s">
        <v>6470</v>
      </c>
      <c r="E4748" t="s">
        <v>5940</v>
      </c>
      <c r="F4748" t="s">
        <v>5940</v>
      </c>
      <c r="G4748">
        <v>501</v>
      </c>
      <c r="H4748" t="s">
        <v>5940</v>
      </c>
      <c r="I4748">
        <v>536</v>
      </c>
      <c r="J4748">
        <v>36</v>
      </c>
      <c r="K4748">
        <v>0</v>
      </c>
      <c r="L4748">
        <v>0</v>
      </c>
      <c r="M4748">
        <v>160</v>
      </c>
      <c r="N4748">
        <v>0</v>
      </c>
      <c r="O4748">
        <v>515</v>
      </c>
      <c r="P4748">
        <v>30</v>
      </c>
      <c r="R4748">
        <v>2104552</v>
      </c>
      <c r="S4748" t="s">
        <v>5940</v>
      </c>
      <c r="T4748" t="s">
        <v>5940</v>
      </c>
      <c r="U4748">
        <v>501</v>
      </c>
      <c r="V4748" t="s">
        <v>5940</v>
      </c>
      <c r="W4748">
        <v>536</v>
      </c>
      <c r="X4748">
        <v>36</v>
      </c>
      <c r="Z4748">
        <v>4307559</v>
      </c>
      <c r="AB4748" t="s">
        <v>5940</v>
      </c>
      <c r="AC4748">
        <v>4307559</v>
      </c>
      <c r="AD4748" t="s">
        <v>2452</v>
      </c>
      <c r="AE4748" t="s">
        <v>5940</v>
      </c>
      <c r="AF4748">
        <v>4307559</v>
      </c>
      <c r="AG4748" t="s">
        <v>2452</v>
      </c>
      <c r="AH4748">
        <v>300</v>
      </c>
      <c r="AI4748">
        <v>4307559</v>
      </c>
      <c r="AJ4748" t="s">
        <v>2452</v>
      </c>
      <c r="AK4748">
        <v>3</v>
      </c>
      <c r="AL4748">
        <v>4307559</v>
      </c>
      <c r="AM4748" t="s">
        <v>2452</v>
      </c>
      <c r="AN4748">
        <v>3072</v>
      </c>
      <c r="AO4748">
        <v>0</v>
      </c>
      <c r="AP4748">
        <v>4314787</v>
      </c>
      <c r="AQ4748" t="s">
        <v>2619</v>
      </c>
      <c r="AR4748">
        <v>2016</v>
      </c>
    </row>
    <row r="4749" spans="1:44" x14ac:dyDescent="0.25">
      <c r="A4749">
        <v>2104602</v>
      </c>
      <c r="B4749">
        <v>6</v>
      </c>
      <c r="C4749" t="s">
        <v>879</v>
      </c>
      <c r="D4749" t="s">
        <v>6471</v>
      </c>
      <c r="E4749" t="s">
        <v>5940</v>
      </c>
      <c r="F4749" t="s">
        <v>5940</v>
      </c>
      <c r="G4749">
        <v>2610</v>
      </c>
      <c r="H4749" t="s">
        <v>5940</v>
      </c>
      <c r="I4749">
        <v>3666</v>
      </c>
      <c r="J4749">
        <v>136</v>
      </c>
      <c r="K4749">
        <v>0</v>
      </c>
      <c r="L4749">
        <v>0</v>
      </c>
      <c r="M4749">
        <v>2700</v>
      </c>
      <c r="N4749">
        <v>0</v>
      </c>
      <c r="O4749">
        <v>4200</v>
      </c>
      <c r="P4749">
        <v>167</v>
      </c>
      <c r="R4749">
        <v>2104602</v>
      </c>
      <c r="S4749" t="s">
        <v>5940</v>
      </c>
      <c r="T4749" t="s">
        <v>5940</v>
      </c>
      <c r="U4749">
        <v>2610</v>
      </c>
      <c r="V4749" t="s">
        <v>5940</v>
      </c>
      <c r="W4749">
        <v>3666</v>
      </c>
      <c r="X4749">
        <v>136</v>
      </c>
      <c r="Z4749">
        <v>4307609</v>
      </c>
      <c r="AB4749" t="s">
        <v>5940</v>
      </c>
      <c r="AC4749">
        <v>4307609</v>
      </c>
      <c r="AD4749" t="s">
        <v>2453</v>
      </c>
      <c r="AE4749" t="s">
        <v>5940</v>
      </c>
      <c r="AF4749">
        <v>4307609</v>
      </c>
      <c r="AG4749" t="s">
        <v>2453</v>
      </c>
      <c r="AH4749">
        <v>490</v>
      </c>
      <c r="AI4749">
        <v>4307609</v>
      </c>
      <c r="AJ4749" t="s">
        <v>2453</v>
      </c>
      <c r="AK4749">
        <v>8</v>
      </c>
      <c r="AL4749">
        <v>4307609</v>
      </c>
      <c r="AM4749" t="s">
        <v>2453</v>
      </c>
      <c r="AN4749" t="s">
        <v>5940</v>
      </c>
      <c r="AO4749">
        <v>0</v>
      </c>
      <c r="AP4749">
        <v>4314803</v>
      </c>
      <c r="AQ4749" t="s">
        <v>2620</v>
      </c>
      <c r="AR4749">
        <v>600</v>
      </c>
    </row>
    <row r="4750" spans="1:44" x14ac:dyDescent="0.25">
      <c r="A4750">
        <v>2104628</v>
      </c>
      <c r="B4750">
        <v>6</v>
      </c>
      <c r="C4750" t="s">
        <v>879</v>
      </c>
      <c r="D4750" t="s">
        <v>6472</v>
      </c>
      <c r="E4750" t="s">
        <v>5940</v>
      </c>
      <c r="F4750" t="s">
        <v>5940</v>
      </c>
      <c r="G4750">
        <v>2291</v>
      </c>
      <c r="H4750" t="s">
        <v>5940</v>
      </c>
      <c r="I4750">
        <v>1973</v>
      </c>
      <c r="J4750">
        <v>135</v>
      </c>
      <c r="K4750">
        <v>0</v>
      </c>
      <c r="L4750">
        <v>0</v>
      </c>
      <c r="M4750">
        <v>2550</v>
      </c>
      <c r="N4750">
        <v>0</v>
      </c>
      <c r="O4750">
        <v>2400</v>
      </c>
      <c r="P4750">
        <v>145</v>
      </c>
      <c r="R4750">
        <v>2104628</v>
      </c>
      <c r="S4750" t="s">
        <v>5940</v>
      </c>
      <c r="T4750" t="s">
        <v>5940</v>
      </c>
      <c r="U4750">
        <v>2291</v>
      </c>
      <c r="V4750" t="s">
        <v>5940</v>
      </c>
      <c r="W4750">
        <v>1973</v>
      </c>
      <c r="X4750">
        <v>135</v>
      </c>
      <c r="Z4750">
        <v>4307708</v>
      </c>
      <c r="AB4750" t="s">
        <v>5940</v>
      </c>
      <c r="AC4750">
        <v>4307708</v>
      </c>
      <c r="AD4750" t="s">
        <v>2454</v>
      </c>
      <c r="AE4750">
        <v>1932</v>
      </c>
      <c r="AF4750">
        <v>4307708</v>
      </c>
      <c r="AG4750" t="s">
        <v>2454</v>
      </c>
      <c r="AH4750" t="s">
        <v>5940</v>
      </c>
      <c r="AI4750">
        <v>4307708</v>
      </c>
      <c r="AJ4750" t="s">
        <v>2454</v>
      </c>
      <c r="AK4750" t="s">
        <v>5940</v>
      </c>
      <c r="AL4750">
        <v>4307708</v>
      </c>
      <c r="AM4750" t="s">
        <v>2454</v>
      </c>
      <c r="AN4750" t="s">
        <v>5940</v>
      </c>
      <c r="AO4750">
        <v>0</v>
      </c>
      <c r="AP4750">
        <v>4314902</v>
      </c>
      <c r="AQ4750" t="s">
        <v>2621</v>
      </c>
      <c r="AR4750">
        <v>0</v>
      </c>
    </row>
    <row r="4751" spans="1:44" x14ac:dyDescent="0.25">
      <c r="A4751">
        <v>2104651</v>
      </c>
      <c r="B4751">
        <v>6</v>
      </c>
      <c r="C4751" t="s">
        <v>879</v>
      </c>
      <c r="D4751" t="s">
        <v>6473</v>
      </c>
      <c r="E4751" t="s">
        <v>5940</v>
      </c>
      <c r="F4751" t="s">
        <v>5940</v>
      </c>
      <c r="G4751">
        <v>675</v>
      </c>
      <c r="H4751" t="s">
        <v>5940</v>
      </c>
      <c r="I4751">
        <v>2310</v>
      </c>
      <c r="J4751">
        <v>94</v>
      </c>
      <c r="K4751">
        <v>0</v>
      </c>
      <c r="L4751">
        <v>0</v>
      </c>
      <c r="M4751">
        <v>546</v>
      </c>
      <c r="N4751">
        <v>0</v>
      </c>
      <c r="O4751">
        <v>1243</v>
      </c>
      <c r="P4751">
        <v>95</v>
      </c>
      <c r="R4751">
        <v>2104651</v>
      </c>
      <c r="S4751" t="s">
        <v>5940</v>
      </c>
      <c r="T4751" t="s">
        <v>5940</v>
      </c>
      <c r="U4751">
        <v>675</v>
      </c>
      <c r="V4751" t="s">
        <v>5940</v>
      </c>
      <c r="W4751">
        <v>2310</v>
      </c>
      <c r="X4751">
        <v>94</v>
      </c>
      <c r="Z4751">
        <v>4307807</v>
      </c>
      <c r="AB4751" t="s">
        <v>5940</v>
      </c>
      <c r="AC4751">
        <v>4307807</v>
      </c>
      <c r="AD4751" t="s">
        <v>2455</v>
      </c>
      <c r="AE4751" t="s">
        <v>5940</v>
      </c>
      <c r="AF4751">
        <v>4307807</v>
      </c>
      <c r="AG4751" t="s">
        <v>2455</v>
      </c>
      <c r="AH4751">
        <v>800</v>
      </c>
      <c r="AI4751">
        <v>4307807</v>
      </c>
      <c r="AJ4751" t="s">
        <v>2455</v>
      </c>
      <c r="AK4751">
        <v>21</v>
      </c>
      <c r="AL4751">
        <v>4307807</v>
      </c>
      <c r="AM4751" t="s">
        <v>2455</v>
      </c>
      <c r="AN4751">
        <v>24</v>
      </c>
      <c r="AO4751">
        <v>0</v>
      </c>
      <c r="AP4751">
        <v>4315008</v>
      </c>
      <c r="AQ4751" t="s">
        <v>2622</v>
      </c>
      <c r="AR4751">
        <v>2997</v>
      </c>
    </row>
    <row r="4752" spans="1:44" x14ac:dyDescent="0.25">
      <c r="A4752">
        <v>2104677</v>
      </c>
      <c r="B4752">
        <v>6</v>
      </c>
      <c r="C4752" t="s">
        <v>879</v>
      </c>
      <c r="D4752" t="s">
        <v>6474</v>
      </c>
      <c r="E4752" t="s">
        <v>5940</v>
      </c>
      <c r="F4752" t="s">
        <v>5940</v>
      </c>
      <c r="G4752">
        <v>299</v>
      </c>
      <c r="H4752" t="s">
        <v>5940</v>
      </c>
      <c r="I4752">
        <v>1265</v>
      </c>
      <c r="J4752">
        <v>128</v>
      </c>
      <c r="K4752">
        <v>0</v>
      </c>
      <c r="L4752">
        <v>0</v>
      </c>
      <c r="M4752">
        <v>276</v>
      </c>
      <c r="N4752">
        <v>0</v>
      </c>
      <c r="O4752">
        <v>1041</v>
      </c>
      <c r="P4752">
        <v>156</v>
      </c>
      <c r="R4752">
        <v>2104677</v>
      </c>
      <c r="S4752" t="s">
        <v>5940</v>
      </c>
      <c r="T4752" t="s">
        <v>5940</v>
      </c>
      <c r="U4752">
        <v>299</v>
      </c>
      <c r="V4752" t="s">
        <v>5940</v>
      </c>
      <c r="W4752">
        <v>1265</v>
      </c>
      <c r="X4752">
        <v>128</v>
      </c>
      <c r="Z4752">
        <v>4307815</v>
      </c>
      <c r="AB4752" t="s">
        <v>5940</v>
      </c>
      <c r="AC4752">
        <v>4307815</v>
      </c>
      <c r="AD4752" t="s">
        <v>2456</v>
      </c>
      <c r="AE4752" t="s">
        <v>5940</v>
      </c>
      <c r="AF4752">
        <v>4307815</v>
      </c>
      <c r="AG4752" t="s">
        <v>2456</v>
      </c>
      <c r="AH4752">
        <v>240</v>
      </c>
      <c r="AI4752">
        <v>4307815</v>
      </c>
      <c r="AJ4752" t="s">
        <v>2456</v>
      </c>
      <c r="AK4752">
        <v>504</v>
      </c>
      <c r="AL4752">
        <v>4307815</v>
      </c>
      <c r="AM4752" t="s">
        <v>2456</v>
      </c>
      <c r="AN4752">
        <v>6835</v>
      </c>
      <c r="AO4752">
        <v>0</v>
      </c>
      <c r="AP4752">
        <v>4315057</v>
      </c>
      <c r="AQ4752" t="s">
        <v>2623</v>
      </c>
      <c r="AR4752">
        <v>1620</v>
      </c>
    </row>
    <row r="4753" spans="1:44" x14ac:dyDescent="0.25">
      <c r="A4753">
        <v>2104701</v>
      </c>
      <c r="B4753">
        <v>6</v>
      </c>
      <c r="C4753" t="s">
        <v>879</v>
      </c>
      <c r="D4753" t="s">
        <v>6475</v>
      </c>
      <c r="E4753" t="s">
        <v>5940</v>
      </c>
      <c r="F4753" t="s">
        <v>5940</v>
      </c>
      <c r="G4753">
        <v>979</v>
      </c>
      <c r="H4753" t="s">
        <v>5940</v>
      </c>
      <c r="I4753">
        <v>1349</v>
      </c>
      <c r="J4753">
        <v>88</v>
      </c>
      <c r="K4753">
        <v>0</v>
      </c>
      <c r="L4753">
        <v>0</v>
      </c>
      <c r="M4753">
        <v>803</v>
      </c>
      <c r="N4753">
        <v>0</v>
      </c>
      <c r="O4753">
        <v>1525</v>
      </c>
      <c r="P4753">
        <v>82</v>
      </c>
      <c r="R4753">
        <v>2104701</v>
      </c>
      <c r="S4753" t="s">
        <v>5940</v>
      </c>
      <c r="T4753" t="s">
        <v>5940</v>
      </c>
      <c r="U4753">
        <v>979</v>
      </c>
      <c r="V4753" t="s">
        <v>5940</v>
      </c>
      <c r="W4753">
        <v>1349</v>
      </c>
      <c r="X4753">
        <v>88</v>
      </c>
      <c r="Z4753">
        <v>4307831</v>
      </c>
      <c r="AB4753" t="s">
        <v>5940</v>
      </c>
      <c r="AC4753">
        <v>4307831</v>
      </c>
      <c r="AD4753" t="s">
        <v>2457</v>
      </c>
      <c r="AE4753" t="s">
        <v>5940</v>
      </c>
      <c r="AF4753">
        <v>4307831</v>
      </c>
      <c r="AG4753" t="s">
        <v>2457</v>
      </c>
      <c r="AH4753">
        <v>1200</v>
      </c>
      <c r="AI4753">
        <v>4307831</v>
      </c>
      <c r="AJ4753" t="s">
        <v>2457</v>
      </c>
      <c r="AK4753">
        <v>68</v>
      </c>
      <c r="AL4753">
        <v>4307831</v>
      </c>
      <c r="AM4753" t="s">
        <v>2457</v>
      </c>
      <c r="AN4753">
        <v>4320</v>
      </c>
      <c r="AO4753">
        <v>0</v>
      </c>
      <c r="AP4753">
        <v>4315073</v>
      </c>
      <c r="AQ4753" t="s">
        <v>2624</v>
      </c>
      <c r="AR4753">
        <v>1248</v>
      </c>
    </row>
    <row r="4754" spans="1:44" x14ac:dyDescent="0.25">
      <c r="A4754">
        <v>2104800</v>
      </c>
      <c r="B4754">
        <v>6</v>
      </c>
      <c r="C4754" t="s">
        <v>879</v>
      </c>
      <c r="D4754" t="s">
        <v>6476</v>
      </c>
      <c r="E4754" t="s">
        <v>5940</v>
      </c>
      <c r="F4754">
        <v>3232</v>
      </c>
      <c r="G4754">
        <v>9405</v>
      </c>
      <c r="H4754" t="s">
        <v>5940</v>
      </c>
      <c r="I4754">
        <v>19163</v>
      </c>
      <c r="J4754">
        <v>377</v>
      </c>
      <c r="K4754">
        <v>0</v>
      </c>
      <c r="L4754">
        <v>5994</v>
      </c>
      <c r="M4754">
        <v>9684</v>
      </c>
      <c r="N4754">
        <v>0</v>
      </c>
      <c r="O4754">
        <v>21289</v>
      </c>
      <c r="P4754">
        <v>410</v>
      </c>
      <c r="R4754">
        <v>2104800</v>
      </c>
      <c r="S4754" t="s">
        <v>5940</v>
      </c>
      <c r="T4754">
        <v>3232</v>
      </c>
      <c r="U4754">
        <v>9405</v>
      </c>
      <c r="V4754" t="s">
        <v>5940</v>
      </c>
      <c r="W4754">
        <v>19163</v>
      </c>
      <c r="X4754">
        <v>377</v>
      </c>
      <c r="Z4754">
        <v>4307864</v>
      </c>
      <c r="AB4754" t="s">
        <v>5940</v>
      </c>
      <c r="AC4754">
        <v>4307864</v>
      </c>
      <c r="AD4754" t="s">
        <v>2458</v>
      </c>
      <c r="AE4754" t="s">
        <v>5940</v>
      </c>
      <c r="AF4754">
        <v>4307864</v>
      </c>
      <c r="AG4754" t="s">
        <v>2458</v>
      </c>
      <c r="AH4754">
        <v>225</v>
      </c>
      <c r="AI4754">
        <v>4307864</v>
      </c>
      <c r="AJ4754" t="s">
        <v>2458</v>
      </c>
      <c r="AK4754">
        <v>20</v>
      </c>
      <c r="AL4754">
        <v>4307864</v>
      </c>
      <c r="AM4754" t="s">
        <v>2458</v>
      </c>
      <c r="AN4754">
        <v>48</v>
      </c>
      <c r="AO4754">
        <v>0</v>
      </c>
      <c r="AP4754">
        <v>4315107</v>
      </c>
      <c r="AQ4754" t="s">
        <v>2625</v>
      </c>
      <c r="AR4754">
        <v>1800</v>
      </c>
    </row>
    <row r="4755" spans="1:44" x14ac:dyDescent="0.25">
      <c r="A4755">
        <v>2104909</v>
      </c>
      <c r="B4755">
        <v>6</v>
      </c>
      <c r="C4755" t="s">
        <v>879</v>
      </c>
      <c r="D4755" t="s">
        <v>6477</v>
      </c>
      <c r="E4755" t="s">
        <v>5940</v>
      </c>
      <c r="F4755" t="s">
        <v>5940</v>
      </c>
      <c r="G4755">
        <v>96</v>
      </c>
      <c r="H4755" t="s">
        <v>5940</v>
      </c>
      <c r="I4755">
        <v>145</v>
      </c>
      <c r="J4755" t="s">
        <v>5940</v>
      </c>
      <c r="K4755">
        <v>660</v>
      </c>
      <c r="L4755">
        <v>0</v>
      </c>
      <c r="M4755">
        <v>98</v>
      </c>
      <c r="N4755">
        <v>0</v>
      </c>
      <c r="O4755">
        <v>149</v>
      </c>
      <c r="P4755">
        <v>0</v>
      </c>
      <c r="R4755">
        <v>2104909</v>
      </c>
      <c r="S4755" t="s">
        <v>5940</v>
      </c>
      <c r="T4755" t="s">
        <v>5940</v>
      </c>
      <c r="U4755">
        <v>96</v>
      </c>
      <c r="V4755" t="s">
        <v>5940</v>
      </c>
      <c r="W4755">
        <v>145</v>
      </c>
      <c r="X4755" t="s">
        <v>5940</v>
      </c>
      <c r="Z4755">
        <v>4307906</v>
      </c>
      <c r="AB4755" t="s">
        <v>5940</v>
      </c>
      <c r="AC4755">
        <v>4307906</v>
      </c>
      <c r="AD4755" t="s">
        <v>2459</v>
      </c>
      <c r="AE4755">
        <v>3</v>
      </c>
      <c r="AF4755">
        <v>4307906</v>
      </c>
      <c r="AG4755" t="s">
        <v>2459</v>
      </c>
      <c r="AH4755" t="s">
        <v>5940</v>
      </c>
      <c r="AI4755">
        <v>4307906</v>
      </c>
      <c r="AJ4755" t="s">
        <v>2459</v>
      </c>
      <c r="AK4755">
        <v>26</v>
      </c>
      <c r="AL4755">
        <v>4307906</v>
      </c>
      <c r="AM4755" t="s">
        <v>2459</v>
      </c>
      <c r="AN4755" t="s">
        <v>5940</v>
      </c>
      <c r="AO4755">
        <v>0</v>
      </c>
      <c r="AP4755">
        <v>4315131</v>
      </c>
      <c r="AQ4755" t="s">
        <v>2626</v>
      </c>
      <c r="AR4755">
        <v>1080</v>
      </c>
    </row>
    <row r="4756" spans="1:44" x14ac:dyDescent="0.25">
      <c r="A4756">
        <v>2105005</v>
      </c>
      <c r="B4756">
        <v>6</v>
      </c>
      <c r="C4756" t="s">
        <v>879</v>
      </c>
      <c r="D4756" t="s">
        <v>6478</v>
      </c>
      <c r="E4756" t="s">
        <v>5940</v>
      </c>
      <c r="F4756" t="s">
        <v>5940</v>
      </c>
      <c r="G4756">
        <v>595</v>
      </c>
      <c r="H4756" t="s">
        <v>5940</v>
      </c>
      <c r="I4756">
        <v>14</v>
      </c>
      <c r="J4756">
        <v>48</v>
      </c>
      <c r="K4756">
        <v>0</v>
      </c>
      <c r="L4756">
        <v>0</v>
      </c>
      <c r="M4756">
        <v>665</v>
      </c>
      <c r="N4756">
        <v>0</v>
      </c>
      <c r="O4756">
        <v>10</v>
      </c>
      <c r="P4756">
        <v>45</v>
      </c>
      <c r="R4756">
        <v>2105005</v>
      </c>
      <c r="S4756" t="s">
        <v>5940</v>
      </c>
      <c r="T4756" t="s">
        <v>5940</v>
      </c>
      <c r="U4756">
        <v>595</v>
      </c>
      <c r="V4756" t="s">
        <v>5940</v>
      </c>
      <c r="W4756">
        <v>14</v>
      </c>
      <c r="X4756">
        <v>48</v>
      </c>
      <c r="Z4756">
        <v>4308003</v>
      </c>
      <c r="AB4756" t="s">
        <v>5940</v>
      </c>
      <c r="AC4756">
        <v>4308003</v>
      </c>
      <c r="AD4756" t="s">
        <v>2460</v>
      </c>
      <c r="AE4756">
        <v>13185</v>
      </c>
      <c r="AF4756">
        <v>4308003</v>
      </c>
      <c r="AG4756" t="s">
        <v>2460</v>
      </c>
      <c r="AH4756">
        <v>10000</v>
      </c>
      <c r="AI4756">
        <v>4308003</v>
      </c>
      <c r="AJ4756" t="s">
        <v>2460</v>
      </c>
      <c r="AK4756">
        <v>480</v>
      </c>
      <c r="AL4756">
        <v>4308003</v>
      </c>
      <c r="AM4756" t="s">
        <v>2460</v>
      </c>
      <c r="AN4756">
        <v>288</v>
      </c>
      <c r="AO4756">
        <v>0</v>
      </c>
      <c r="AP4756">
        <v>4315149</v>
      </c>
      <c r="AQ4756" t="s">
        <v>2627</v>
      </c>
      <c r="AR4756">
        <v>324</v>
      </c>
    </row>
    <row r="4757" spans="1:44" x14ac:dyDescent="0.25">
      <c r="A4757">
        <v>2105104</v>
      </c>
      <c r="B4757">
        <v>6</v>
      </c>
      <c r="C4757" t="s">
        <v>879</v>
      </c>
      <c r="D4757" t="s">
        <v>6479</v>
      </c>
      <c r="E4757" t="s">
        <v>5940</v>
      </c>
      <c r="F4757" t="s">
        <v>5940</v>
      </c>
      <c r="G4757">
        <v>246</v>
      </c>
      <c r="H4757" t="s">
        <v>5940</v>
      </c>
      <c r="I4757">
        <v>23</v>
      </c>
      <c r="J4757">
        <v>21</v>
      </c>
      <c r="K4757">
        <v>0</v>
      </c>
      <c r="L4757">
        <v>0</v>
      </c>
      <c r="M4757">
        <v>320</v>
      </c>
      <c r="N4757">
        <v>0</v>
      </c>
      <c r="O4757">
        <v>15</v>
      </c>
      <c r="P4757">
        <v>22</v>
      </c>
      <c r="R4757">
        <v>2105104</v>
      </c>
      <c r="S4757" t="s">
        <v>5940</v>
      </c>
      <c r="T4757" t="s">
        <v>5940</v>
      </c>
      <c r="U4757">
        <v>246</v>
      </c>
      <c r="V4757" t="s">
        <v>5940</v>
      </c>
      <c r="W4757">
        <v>23</v>
      </c>
      <c r="X4757">
        <v>21</v>
      </c>
      <c r="Z4757">
        <v>4308052</v>
      </c>
      <c r="AB4757" t="s">
        <v>5940</v>
      </c>
      <c r="AC4757">
        <v>4308052</v>
      </c>
      <c r="AD4757" t="s">
        <v>2461</v>
      </c>
      <c r="AE4757" t="s">
        <v>5940</v>
      </c>
      <c r="AF4757">
        <v>4308052</v>
      </c>
      <c r="AG4757" t="s">
        <v>2461</v>
      </c>
      <c r="AH4757">
        <v>700</v>
      </c>
      <c r="AI4757">
        <v>4308052</v>
      </c>
      <c r="AJ4757" t="s">
        <v>2461</v>
      </c>
      <c r="AK4757">
        <v>63</v>
      </c>
      <c r="AL4757">
        <v>4308052</v>
      </c>
      <c r="AM4757" t="s">
        <v>2461</v>
      </c>
      <c r="AN4757">
        <v>2640</v>
      </c>
      <c r="AO4757">
        <v>0</v>
      </c>
      <c r="AP4757">
        <v>4315156</v>
      </c>
      <c r="AQ4757" t="s">
        <v>2628</v>
      </c>
      <c r="AR4757">
        <v>648</v>
      </c>
    </row>
    <row r="4758" spans="1:44" x14ac:dyDescent="0.25">
      <c r="A4758">
        <v>2105153</v>
      </c>
      <c r="B4758">
        <v>6</v>
      </c>
      <c r="C4758" t="s">
        <v>879</v>
      </c>
      <c r="D4758" t="s">
        <v>6480</v>
      </c>
      <c r="E4758" t="s">
        <v>5940</v>
      </c>
      <c r="F4758" t="s">
        <v>5940</v>
      </c>
      <c r="G4758">
        <v>231</v>
      </c>
      <c r="H4758" t="s">
        <v>5940</v>
      </c>
      <c r="I4758">
        <v>550</v>
      </c>
      <c r="J4758">
        <v>45</v>
      </c>
      <c r="K4758">
        <v>0</v>
      </c>
      <c r="L4758">
        <v>0</v>
      </c>
      <c r="M4758">
        <v>201</v>
      </c>
      <c r="N4758">
        <v>0</v>
      </c>
      <c r="O4758">
        <v>450</v>
      </c>
      <c r="P4758">
        <v>66</v>
      </c>
      <c r="R4758">
        <v>2105153</v>
      </c>
      <c r="S4758" t="s">
        <v>5940</v>
      </c>
      <c r="T4758" t="s">
        <v>5940</v>
      </c>
      <c r="U4758">
        <v>231</v>
      </c>
      <c r="V4758" t="s">
        <v>5940</v>
      </c>
      <c r="W4758">
        <v>550</v>
      </c>
      <c r="X4758">
        <v>45</v>
      </c>
      <c r="Z4758">
        <v>4308078</v>
      </c>
      <c r="AB4758" t="s">
        <v>5940</v>
      </c>
      <c r="AC4758">
        <v>4308078</v>
      </c>
      <c r="AD4758" t="s">
        <v>2462</v>
      </c>
      <c r="AE4758" t="s">
        <v>5940</v>
      </c>
      <c r="AF4758">
        <v>4308078</v>
      </c>
      <c r="AG4758" t="s">
        <v>2462</v>
      </c>
      <c r="AH4758">
        <v>300</v>
      </c>
      <c r="AI4758">
        <v>4308078</v>
      </c>
      <c r="AJ4758" t="s">
        <v>2462</v>
      </c>
      <c r="AK4758">
        <v>72</v>
      </c>
      <c r="AL4758">
        <v>4308078</v>
      </c>
      <c r="AM4758" t="s">
        <v>2462</v>
      </c>
      <c r="AN4758">
        <v>15</v>
      </c>
      <c r="AO4758">
        <v>0</v>
      </c>
      <c r="AP4758">
        <v>4315172</v>
      </c>
      <c r="AQ4758" t="s">
        <v>2629</v>
      </c>
      <c r="AR4758">
        <v>1218</v>
      </c>
    </row>
    <row r="4759" spans="1:44" x14ac:dyDescent="0.25">
      <c r="A4759">
        <v>2105203</v>
      </c>
      <c r="B4759">
        <v>6</v>
      </c>
      <c r="C4759" t="s">
        <v>879</v>
      </c>
      <c r="D4759" t="s">
        <v>6481</v>
      </c>
      <c r="E4759" t="s">
        <v>5940</v>
      </c>
      <c r="F4759" t="s">
        <v>5940</v>
      </c>
      <c r="G4759">
        <v>488</v>
      </c>
      <c r="H4759" t="s">
        <v>5940</v>
      </c>
      <c r="I4759">
        <v>1465</v>
      </c>
      <c r="J4759">
        <v>25</v>
      </c>
      <c r="K4759">
        <v>0</v>
      </c>
      <c r="L4759">
        <v>0</v>
      </c>
      <c r="M4759">
        <v>1415</v>
      </c>
      <c r="N4759">
        <v>0</v>
      </c>
      <c r="O4759">
        <v>1870</v>
      </c>
      <c r="P4759">
        <v>122</v>
      </c>
      <c r="R4759">
        <v>2105203</v>
      </c>
      <c r="S4759" t="s">
        <v>5940</v>
      </c>
      <c r="T4759" t="s">
        <v>5940</v>
      </c>
      <c r="U4759">
        <v>488</v>
      </c>
      <c r="V4759" t="s">
        <v>5940</v>
      </c>
      <c r="W4759">
        <v>1465</v>
      </c>
      <c r="X4759">
        <v>25</v>
      </c>
      <c r="Z4759">
        <v>4308102</v>
      </c>
      <c r="AB4759" t="s">
        <v>5940</v>
      </c>
      <c r="AC4759">
        <v>4308102</v>
      </c>
      <c r="AD4759" t="s">
        <v>2463</v>
      </c>
      <c r="AE4759">
        <v>5</v>
      </c>
      <c r="AF4759">
        <v>4308102</v>
      </c>
      <c r="AG4759" t="s">
        <v>2463</v>
      </c>
      <c r="AH4759">
        <v>1080</v>
      </c>
      <c r="AI4759">
        <v>4308102</v>
      </c>
      <c r="AJ4759" t="s">
        <v>2463</v>
      </c>
      <c r="AK4759">
        <v>19</v>
      </c>
      <c r="AL4759">
        <v>4308102</v>
      </c>
      <c r="AM4759" t="s">
        <v>2463</v>
      </c>
      <c r="AN4759">
        <v>1</v>
      </c>
      <c r="AO4759">
        <v>0</v>
      </c>
      <c r="AP4759">
        <v>4315206</v>
      </c>
      <c r="AQ4759" t="s">
        <v>2630</v>
      </c>
      <c r="AR4759">
        <v>3168</v>
      </c>
    </row>
    <row r="4760" spans="1:44" x14ac:dyDescent="0.25">
      <c r="A4760">
        <v>2105302</v>
      </c>
      <c r="B4760">
        <v>6</v>
      </c>
      <c r="C4760" t="s">
        <v>879</v>
      </c>
      <c r="D4760" t="s">
        <v>6482</v>
      </c>
      <c r="E4760">
        <v>45</v>
      </c>
      <c r="F4760" t="s">
        <v>5940</v>
      </c>
      <c r="G4760">
        <v>482</v>
      </c>
      <c r="H4760" t="s">
        <v>5940</v>
      </c>
      <c r="I4760">
        <v>626</v>
      </c>
      <c r="J4760">
        <v>172</v>
      </c>
      <c r="K4760">
        <v>45</v>
      </c>
      <c r="L4760">
        <v>0</v>
      </c>
      <c r="M4760">
        <v>526</v>
      </c>
      <c r="N4760">
        <v>0</v>
      </c>
      <c r="O4760">
        <v>642</v>
      </c>
      <c r="P4760">
        <v>111</v>
      </c>
      <c r="R4760">
        <v>2105302</v>
      </c>
      <c r="S4760">
        <v>45</v>
      </c>
      <c r="T4760" t="s">
        <v>5940</v>
      </c>
      <c r="U4760">
        <v>482</v>
      </c>
      <c r="V4760" t="s">
        <v>5940</v>
      </c>
      <c r="W4760">
        <v>626</v>
      </c>
      <c r="X4760">
        <v>172</v>
      </c>
      <c r="Z4760">
        <v>4308201</v>
      </c>
      <c r="AB4760" t="s">
        <v>5940</v>
      </c>
      <c r="AC4760">
        <v>4308201</v>
      </c>
      <c r="AD4760" t="s">
        <v>2464</v>
      </c>
      <c r="AE4760" t="s">
        <v>5940</v>
      </c>
      <c r="AF4760">
        <v>4308201</v>
      </c>
      <c r="AG4760" t="s">
        <v>2464</v>
      </c>
      <c r="AH4760" t="s">
        <v>5940</v>
      </c>
      <c r="AI4760">
        <v>4308201</v>
      </c>
      <c r="AJ4760" t="s">
        <v>2464</v>
      </c>
      <c r="AK4760">
        <v>48</v>
      </c>
      <c r="AL4760">
        <v>4308201</v>
      </c>
      <c r="AM4760" t="s">
        <v>2464</v>
      </c>
      <c r="AN4760" t="s">
        <v>5940</v>
      </c>
      <c r="AO4760">
        <v>0</v>
      </c>
      <c r="AP4760">
        <v>4315305</v>
      </c>
      <c r="AQ4760" t="s">
        <v>2631</v>
      </c>
      <c r="AR4760">
        <v>125</v>
      </c>
    </row>
    <row r="4761" spans="1:44" x14ac:dyDescent="0.25">
      <c r="A4761">
        <v>2105351</v>
      </c>
      <c r="B4761">
        <v>6</v>
      </c>
      <c r="C4761" t="s">
        <v>879</v>
      </c>
      <c r="D4761" t="s">
        <v>6483</v>
      </c>
      <c r="E4761">
        <v>48</v>
      </c>
      <c r="F4761" t="s">
        <v>5940</v>
      </c>
      <c r="G4761">
        <v>3709</v>
      </c>
      <c r="H4761" t="s">
        <v>5940</v>
      </c>
      <c r="I4761">
        <v>7894</v>
      </c>
      <c r="J4761">
        <v>358</v>
      </c>
      <c r="K4761">
        <v>192</v>
      </c>
      <c r="L4761">
        <v>0</v>
      </c>
      <c r="M4761">
        <v>3800</v>
      </c>
      <c r="N4761">
        <v>0</v>
      </c>
      <c r="O4761">
        <v>7990</v>
      </c>
      <c r="P4761">
        <v>336</v>
      </c>
      <c r="R4761">
        <v>2105351</v>
      </c>
      <c r="S4761">
        <v>48</v>
      </c>
      <c r="T4761" t="s">
        <v>5940</v>
      </c>
      <c r="U4761">
        <v>3709</v>
      </c>
      <c r="V4761" t="s">
        <v>5940</v>
      </c>
      <c r="W4761">
        <v>7894</v>
      </c>
      <c r="X4761">
        <v>358</v>
      </c>
      <c r="Z4761">
        <v>4308250</v>
      </c>
      <c r="AB4761" t="s">
        <v>5940</v>
      </c>
      <c r="AC4761">
        <v>4308250</v>
      </c>
      <c r="AD4761" t="s">
        <v>2465</v>
      </c>
      <c r="AE4761" t="s">
        <v>5940</v>
      </c>
      <c r="AF4761">
        <v>4308250</v>
      </c>
      <c r="AG4761" t="s">
        <v>2465</v>
      </c>
      <c r="AH4761">
        <v>1200</v>
      </c>
      <c r="AI4761">
        <v>4308250</v>
      </c>
      <c r="AJ4761" t="s">
        <v>2465</v>
      </c>
      <c r="AK4761">
        <v>72</v>
      </c>
      <c r="AL4761">
        <v>4308250</v>
      </c>
      <c r="AM4761" t="s">
        <v>2465</v>
      </c>
      <c r="AN4761">
        <v>1704</v>
      </c>
      <c r="AO4761">
        <v>0</v>
      </c>
      <c r="AP4761">
        <v>4315313</v>
      </c>
      <c r="AQ4761" t="s">
        <v>2632</v>
      </c>
      <c r="AR4761">
        <v>9710</v>
      </c>
    </row>
    <row r="4762" spans="1:44" x14ac:dyDescent="0.25">
      <c r="A4762">
        <v>2105401</v>
      </c>
      <c r="B4762">
        <v>6</v>
      </c>
      <c r="C4762" t="s">
        <v>879</v>
      </c>
      <c r="D4762" t="s">
        <v>6484</v>
      </c>
      <c r="E4762">
        <v>659</v>
      </c>
      <c r="F4762" t="s">
        <v>5940</v>
      </c>
      <c r="G4762">
        <v>1440</v>
      </c>
      <c r="H4762" t="s">
        <v>5940</v>
      </c>
      <c r="I4762">
        <v>4334</v>
      </c>
      <c r="J4762">
        <v>192</v>
      </c>
      <c r="K4762">
        <v>549</v>
      </c>
      <c r="L4762">
        <v>0</v>
      </c>
      <c r="M4762">
        <v>1694</v>
      </c>
      <c r="N4762">
        <v>0</v>
      </c>
      <c r="O4762">
        <v>4937</v>
      </c>
      <c r="P4762">
        <v>215</v>
      </c>
      <c r="R4762">
        <v>2105401</v>
      </c>
      <c r="S4762">
        <v>659</v>
      </c>
      <c r="T4762" t="s">
        <v>5940</v>
      </c>
      <c r="U4762">
        <v>1440</v>
      </c>
      <c r="V4762" t="s">
        <v>5940</v>
      </c>
      <c r="W4762">
        <v>4334</v>
      </c>
      <c r="X4762">
        <v>192</v>
      </c>
      <c r="Z4762">
        <v>4308300</v>
      </c>
      <c r="AB4762" t="s">
        <v>5940</v>
      </c>
      <c r="AC4762">
        <v>4308300</v>
      </c>
      <c r="AD4762" t="s">
        <v>2466</v>
      </c>
      <c r="AE4762">
        <v>2</v>
      </c>
      <c r="AF4762">
        <v>4308300</v>
      </c>
      <c r="AG4762" t="s">
        <v>2466</v>
      </c>
      <c r="AH4762">
        <v>250</v>
      </c>
      <c r="AI4762">
        <v>4308300</v>
      </c>
      <c r="AJ4762" t="s">
        <v>2466</v>
      </c>
      <c r="AK4762">
        <v>36</v>
      </c>
      <c r="AL4762">
        <v>4308300</v>
      </c>
      <c r="AM4762" t="s">
        <v>2466</v>
      </c>
      <c r="AN4762">
        <v>420</v>
      </c>
      <c r="AO4762">
        <v>0</v>
      </c>
      <c r="AP4762">
        <v>4315321</v>
      </c>
      <c r="AQ4762" t="s">
        <v>2633</v>
      </c>
      <c r="AR4762">
        <v>504</v>
      </c>
    </row>
    <row r="4763" spans="1:44" x14ac:dyDescent="0.25">
      <c r="A4763">
        <v>2105427</v>
      </c>
      <c r="B4763">
        <v>6</v>
      </c>
      <c r="C4763" t="s">
        <v>879</v>
      </c>
      <c r="D4763" t="s">
        <v>6485</v>
      </c>
      <c r="E4763" t="s">
        <v>5940</v>
      </c>
      <c r="F4763" t="s">
        <v>5940</v>
      </c>
      <c r="G4763">
        <v>8256</v>
      </c>
      <c r="H4763" t="s">
        <v>5940</v>
      </c>
      <c r="I4763">
        <v>8318</v>
      </c>
      <c r="J4763">
        <v>196</v>
      </c>
      <c r="K4763">
        <v>0</v>
      </c>
      <c r="L4763">
        <v>0</v>
      </c>
      <c r="M4763">
        <v>6555</v>
      </c>
      <c r="N4763">
        <v>0</v>
      </c>
      <c r="O4763">
        <v>5400</v>
      </c>
      <c r="P4763">
        <v>118</v>
      </c>
      <c r="R4763">
        <v>2105427</v>
      </c>
      <c r="S4763" t="s">
        <v>5940</v>
      </c>
      <c r="T4763" t="s">
        <v>5940</v>
      </c>
      <c r="U4763">
        <v>8256</v>
      </c>
      <c r="V4763" t="s">
        <v>5940</v>
      </c>
      <c r="W4763">
        <v>8318</v>
      </c>
      <c r="X4763">
        <v>196</v>
      </c>
      <c r="Z4763">
        <v>4308409</v>
      </c>
      <c r="AB4763" t="s">
        <v>5940</v>
      </c>
      <c r="AC4763">
        <v>4308409</v>
      </c>
      <c r="AD4763" t="s">
        <v>2467</v>
      </c>
      <c r="AE4763">
        <v>33885</v>
      </c>
      <c r="AF4763">
        <v>4308409</v>
      </c>
      <c r="AG4763" t="s">
        <v>2467</v>
      </c>
      <c r="AH4763">
        <v>600</v>
      </c>
      <c r="AI4763">
        <v>4308409</v>
      </c>
      <c r="AJ4763" t="s">
        <v>2467</v>
      </c>
      <c r="AK4763">
        <v>12</v>
      </c>
      <c r="AL4763">
        <v>4308409</v>
      </c>
      <c r="AM4763" t="s">
        <v>2467</v>
      </c>
      <c r="AN4763">
        <v>2520</v>
      </c>
      <c r="AO4763">
        <v>0</v>
      </c>
      <c r="AP4763">
        <v>4315354</v>
      </c>
      <c r="AQ4763" t="s">
        <v>2634</v>
      </c>
      <c r="AR4763">
        <v>990</v>
      </c>
    </row>
    <row r="4764" spans="1:44" x14ac:dyDescent="0.25">
      <c r="A4764">
        <v>2105450</v>
      </c>
      <c r="B4764">
        <v>6</v>
      </c>
      <c r="C4764" t="s">
        <v>879</v>
      </c>
      <c r="D4764" t="s">
        <v>6486</v>
      </c>
      <c r="E4764" t="s">
        <v>5940</v>
      </c>
      <c r="F4764" t="s">
        <v>5940</v>
      </c>
      <c r="G4764">
        <v>3840</v>
      </c>
      <c r="H4764" t="s">
        <v>5940</v>
      </c>
      <c r="I4764">
        <v>3549</v>
      </c>
      <c r="J4764">
        <v>331</v>
      </c>
      <c r="K4764">
        <v>0</v>
      </c>
      <c r="L4764">
        <v>0</v>
      </c>
      <c r="M4764">
        <v>3954</v>
      </c>
      <c r="N4764">
        <v>0</v>
      </c>
      <c r="O4764">
        <v>3386</v>
      </c>
      <c r="P4764">
        <v>114</v>
      </c>
      <c r="R4764">
        <v>2105450</v>
      </c>
      <c r="S4764" t="s">
        <v>5940</v>
      </c>
      <c r="T4764" t="s">
        <v>5940</v>
      </c>
      <c r="U4764">
        <v>3840</v>
      </c>
      <c r="V4764" t="s">
        <v>5940</v>
      </c>
      <c r="W4764">
        <v>3549</v>
      </c>
      <c r="X4764">
        <v>331</v>
      </c>
      <c r="Z4764">
        <v>4308433</v>
      </c>
      <c r="AB4764" t="s">
        <v>5940</v>
      </c>
      <c r="AC4764">
        <v>4308433</v>
      </c>
      <c r="AD4764" t="s">
        <v>2468</v>
      </c>
      <c r="AE4764">
        <v>1</v>
      </c>
      <c r="AF4764">
        <v>4308433</v>
      </c>
      <c r="AG4764" t="s">
        <v>2468</v>
      </c>
      <c r="AH4764">
        <v>1400</v>
      </c>
      <c r="AI4764">
        <v>4308433</v>
      </c>
      <c r="AJ4764" t="s">
        <v>2468</v>
      </c>
      <c r="AK4764">
        <v>48</v>
      </c>
      <c r="AL4764">
        <v>4308433</v>
      </c>
      <c r="AM4764" t="s">
        <v>2468</v>
      </c>
      <c r="AN4764">
        <v>60</v>
      </c>
      <c r="AO4764">
        <v>0</v>
      </c>
      <c r="AP4764">
        <v>4315404</v>
      </c>
      <c r="AQ4764" t="s">
        <v>2635</v>
      </c>
      <c r="AR4764">
        <v>500</v>
      </c>
    </row>
    <row r="4765" spans="1:44" x14ac:dyDescent="0.25">
      <c r="A4765">
        <v>2105476</v>
      </c>
      <c r="B4765">
        <v>6</v>
      </c>
      <c r="C4765" t="s">
        <v>879</v>
      </c>
      <c r="D4765" t="s">
        <v>6487</v>
      </c>
      <c r="E4765">
        <v>215</v>
      </c>
      <c r="F4765" t="s">
        <v>5940</v>
      </c>
      <c r="G4765">
        <v>2522</v>
      </c>
      <c r="H4765" t="s">
        <v>5940</v>
      </c>
      <c r="I4765">
        <v>5423</v>
      </c>
      <c r="J4765">
        <v>392</v>
      </c>
      <c r="K4765">
        <v>344</v>
      </c>
      <c r="L4765">
        <v>0</v>
      </c>
      <c r="M4765">
        <v>1620</v>
      </c>
      <c r="N4765">
        <v>0</v>
      </c>
      <c r="O4765">
        <v>4896</v>
      </c>
      <c r="P4765">
        <v>355</v>
      </c>
      <c r="R4765">
        <v>2105476</v>
      </c>
      <c r="S4765">
        <v>215</v>
      </c>
      <c r="T4765" t="s">
        <v>5940</v>
      </c>
      <c r="U4765">
        <v>2522</v>
      </c>
      <c r="V4765" t="s">
        <v>5940</v>
      </c>
      <c r="W4765">
        <v>5423</v>
      </c>
      <c r="X4765">
        <v>392</v>
      </c>
      <c r="Z4765">
        <v>4308458</v>
      </c>
      <c r="AB4765" t="s">
        <v>5940</v>
      </c>
      <c r="AC4765">
        <v>4308458</v>
      </c>
      <c r="AD4765" t="s">
        <v>2469</v>
      </c>
      <c r="AE4765" t="s">
        <v>5940</v>
      </c>
      <c r="AF4765">
        <v>4308458</v>
      </c>
      <c r="AG4765" t="s">
        <v>2469</v>
      </c>
      <c r="AH4765">
        <v>320</v>
      </c>
      <c r="AI4765">
        <v>4308458</v>
      </c>
      <c r="AJ4765" t="s">
        <v>2469</v>
      </c>
      <c r="AK4765">
        <v>66</v>
      </c>
      <c r="AL4765">
        <v>4308458</v>
      </c>
      <c r="AM4765" t="s">
        <v>2469</v>
      </c>
      <c r="AN4765">
        <v>33935</v>
      </c>
      <c r="AO4765">
        <v>0</v>
      </c>
      <c r="AP4765">
        <v>4315453</v>
      </c>
      <c r="AQ4765" t="s">
        <v>2636</v>
      </c>
      <c r="AR4765">
        <v>1273</v>
      </c>
    </row>
    <row r="4766" spans="1:44" x14ac:dyDescent="0.25">
      <c r="A4766">
        <v>2105500</v>
      </c>
      <c r="B4766">
        <v>6</v>
      </c>
      <c r="C4766" t="s">
        <v>879</v>
      </c>
      <c r="D4766" t="s">
        <v>6488</v>
      </c>
      <c r="E4766" t="s">
        <v>5940</v>
      </c>
      <c r="F4766" t="s">
        <v>5940</v>
      </c>
      <c r="G4766">
        <v>833</v>
      </c>
      <c r="H4766" t="s">
        <v>5940</v>
      </c>
      <c r="I4766">
        <v>1310</v>
      </c>
      <c r="J4766">
        <v>74</v>
      </c>
      <c r="K4766">
        <v>0</v>
      </c>
      <c r="L4766">
        <v>0</v>
      </c>
      <c r="M4766">
        <v>610</v>
      </c>
      <c r="N4766">
        <v>0</v>
      </c>
      <c r="O4766">
        <v>641</v>
      </c>
      <c r="P4766">
        <v>28</v>
      </c>
      <c r="R4766">
        <v>2105500</v>
      </c>
      <c r="S4766" t="s">
        <v>5940</v>
      </c>
      <c r="T4766" t="s">
        <v>5940</v>
      </c>
      <c r="U4766">
        <v>833</v>
      </c>
      <c r="V4766" t="s">
        <v>5940</v>
      </c>
      <c r="W4766">
        <v>1310</v>
      </c>
      <c r="X4766">
        <v>74</v>
      </c>
      <c r="Z4766">
        <v>4308508</v>
      </c>
      <c r="AB4766" t="s">
        <v>5940</v>
      </c>
      <c r="AC4766">
        <v>4308508</v>
      </c>
      <c r="AD4766" t="s">
        <v>2470</v>
      </c>
      <c r="AE4766">
        <v>420</v>
      </c>
      <c r="AF4766">
        <v>4308508</v>
      </c>
      <c r="AG4766" t="s">
        <v>2470</v>
      </c>
      <c r="AH4766">
        <v>15060</v>
      </c>
      <c r="AI4766">
        <v>4308508</v>
      </c>
      <c r="AJ4766" t="s">
        <v>2470</v>
      </c>
      <c r="AK4766">
        <v>1205</v>
      </c>
      <c r="AL4766">
        <v>4308508</v>
      </c>
      <c r="AM4766" t="s">
        <v>2470</v>
      </c>
      <c r="AN4766">
        <v>4080</v>
      </c>
      <c r="AO4766">
        <v>0</v>
      </c>
      <c r="AP4766">
        <v>4315503</v>
      </c>
      <c r="AQ4766" t="s">
        <v>2637</v>
      </c>
      <c r="AR4766">
        <v>762</v>
      </c>
    </row>
    <row r="4767" spans="1:44" x14ac:dyDescent="0.25">
      <c r="A4767">
        <v>2105609</v>
      </c>
      <c r="B4767">
        <v>6</v>
      </c>
      <c r="C4767" t="s">
        <v>879</v>
      </c>
      <c r="D4767" t="s">
        <v>6489</v>
      </c>
      <c r="E4767" t="s">
        <v>5940</v>
      </c>
      <c r="F4767" t="s">
        <v>5940</v>
      </c>
      <c r="G4767">
        <v>1256</v>
      </c>
      <c r="H4767" t="s">
        <v>5940</v>
      </c>
      <c r="I4767">
        <v>3521</v>
      </c>
      <c r="J4767">
        <v>39</v>
      </c>
      <c r="K4767">
        <v>0</v>
      </c>
      <c r="L4767">
        <v>0</v>
      </c>
      <c r="M4767">
        <v>3985</v>
      </c>
      <c r="N4767">
        <v>0</v>
      </c>
      <c r="O4767">
        <v>4845</v>
      </c>
      <c r="P4767">
        <v>65</v>
      </c>
      <c r="R4767">
        <v>2105609</v>
      </c>
      <c r="S4767" t="s">
        <v>5940</v>
      </c>
      <c r="T4767" t="s">
        <v>5940</v>
      </c>
      <c r="U4767">
        <v>1256</v>
      </c>
      <c r="V4767" t="s">
        <v>5940</v>
      </c>
      <c r="W4767">
        <v>3521</v>
      </c>
      <c r="X4767">
        <v>39</v>
      </c>
      <c r="Z4767">
        <v>4308607</v>
      </c>
      <c r="AB4767" t="s">
        <v>5940</v>
      </c>
      <c r="AC4767">
        <v>4308607</v>
      </c>
      <c r="AD4767" t="s">
        <v>2471</v>
      </c>
      <c r="AE4767" t="s">
        <v>5940</v>
      </c>
      <c r="AF4767">
        <v>4308607</v>
      </c>
      <c r="AG4767" t="s">
        <v>2471</v>
      </c>
      <c r="AH4767">
        <v>96</v>
      </c>
      <c r="AI4767">
        <v>4308607</v>
      </c>
      <c r="AJ4767" t="s">
        <v>2471</v>
      </c>
      <c r="AK4767">
        <v>27</v>
      </c>
      <c r="AL4767">
        <v>4308607</v>
      </c>
      <c r="AM4767" t="s">
        <v>2471</v>
      </c>
      <c r="AN4767" t="s">
        <v>5940</v>
      </c>
      <c r="AO4767">
        <v>0</v>
      </c>
      <c r="AP4767">
        <v>4315552</v>
      </c>
      <c r="AQ4767" t="s">
        <v>2638</v>
      </c>
      <c r="AR4767">
        <v>1296</v>
      </c>
    </row>
    <row r="4768" spans="1:44" x14ac:dyDescent="0.25">
      <c r="A4768">
        <v>2105658</v>
      </c>
      <c r="B4768">
        <v>6</v>
      </c>
      <c r="C4768" t="s">
        <v>879</v>
      </c>
      <c r="D4768" t="s">
        <v>6490</v>
      </c>
      <c r="E4768" t="s">
        <v>5940</v>
      </c>
      <c r="F4768" t="s">
        <v>5940</v>
      </c>
      <c r="G4768">
        <v>126</v>
      </c>
      <c r="H4768" t="s">
        <v>5940</v>
      </c>
      <c r="I4768">
        <v>420</v>
      </c>
      <c r="J4768">
        <v>90</v>
      </c>
      <c r="K4768">
        <v>0</v>
      </c>
      <c r="L4768">
        <v>0</v>
      </c>
      <c r="M4768">
        <v>75</v>
      </c>
      <c r="N4768">
        <v>0</v>
      </c>
      <c r="O4768">
        <v>225</v>
      </c>
      <c r="P4768">
        <v>82</v>
      </c>
      <c r="R4768">
        <v>2105658</v>
      </c>
      <c r="S4768" t="s">
        <v>5940</v>
      </c>
      <c r="T4768" t="s">
        <v>5940</v>
      </c>
      <c r="U4768">
        <v>126</v>
      </c>
      <c r="V4768" t="s">
        <v>5940</v>
      </c>
      <c r="W4768">
        <v>420</v>
      </c>
      <c r="X4768">
        <v>90</v>
      </c>
      <c r="Z4768">
        <v>4308656</v>
      </c>
      <c r="AB4768" t="s">
        <v>5940</v>
      </c>
      <c r="AC4768">
        <v>4308656</v>
      </c>
      <c r="AD4768" t="s">
        <v>2472</v>
      </c>
      <c r="AE4768">
        <v>5572</v>
      </c>
      <c r="AF4768">
        <v>4308656</v>
      </c>
      <c r="AG4768" t="s">
        <v>2472</v>
      </c>
      <c r="AH4768">
        <v>3410</v>
      </c>
      <c r="AI4768">
        <v>4308656</v>
      </c>
      <c r="AJ4768" t="s">
        <v>2472</v>
      </c>
      <c r="AK4768" t="s">
        <v>5940</v>
      </c>
      <c r="AL4768">
        <v>4308656</v>
      </c>
      <c r="AM4768" t="s">
        <v>2472</v>
      </c>
      <c r="AN4768">
        <v>6600</v>
      </c>
      <c r="AO4768">
        <v>0</v>
      </c>
      <c r="AP4768">
        <v>4315602</v>
      </c>
      <c r="AQ4768" t="s">
        <v>2639</v>
      </c>
      <c r="AR4768">
        <v>45</v>
      </c>
    </row>
    <row r="4769" spans="1:44" x14ac:dyDescent="0.25">
      <c r="A4769">
        <v>2105708</v>
      </c>
      <c r="B4769">
        <v>6</v>
      </c>
      <c r="C4769" t="s">
        <v>879</v>
      </c>
      <c r="D4769" t="s">
        <v>6491</v>
      </c>
      <c r="E4769" t="s">
        <v>5940</v>
      </c>
      <c r="F4769" t="s">
        <v>5940</v>
      </c>
      <c r="G4769">
        <v>3408</v>
      </c>
      <c r="H4769" t="s">
        <v>5940</v>
      </c>
      <c r="I4769">
        <v>3960</v>
      </c>
      <c r="J4769">
        <v>560</v>
      </c>
      <c r="K4769">
        <v>0</v>
      </c>
      <c r="L4769">
        <v>0</v>
      </c>
      <c r="M4769">
        <v>3428</v>
      </c>
      <c r="N4769">
        <v>0</v>
      </c>
      <c r="O4769">
        <v>7767</v>
      </c>
      <c r="P4769">
        <v>552</v>
      </c>
      <c r="R4769">
        <v>2105708</v>
      </c>
      <c r="S4769" t="s">
        <v>5940</v>
      </c>
      <c r="T4769" t="s">
        <v>5940</v>
      </c>
      <c r="U4769">
        <v>3408</v>
      </c>
      <c r="V4769" t="s">
        <v>5940</v>
      </c>
      <c r="W4769">
        <v>3960</v>
      </c>
      <c r="X4769">
        <v>560</v>
      </c>
      <c r="Z4769">
        <v>4308706</v>
      </c>
      <c r="AB4769" t="s">
        <v>5940</v>
      </c>
      <c r="AC4769">
        <v>4308706</v>
      </c>
      <c r="AD4769" t="s">
        <v>2473</v>
      </c>
      <c r="AE4769" t="s">
        <v>5940</v>
      </c>
      <c r="AF4769">
        <v>4308706</v>
      </c>
      <c r="AG4769" t="s">
        <v>2473</v>
      </c>
      <c r="AH4769">
        <v>1092</v>
      </c>
      <c r="AI4769">
        <v>4308706</v>
      </c>
      <c r="AJ4769" t="s">
        <v>2473</v>
      </c>
      <c r="AK4769">
        <v>130</v>
      </c>
      <c r="AL4769">
        <v>4308706</v>
      </c>
      <c r="AM4769" t="s">
        <v>2473</v>
      </c>
      <c r="AN4769">
        <v>3042</v>
      </c>
      <c r="AO4769">
        <v>0</v>
      </c>
      <c r="AP4769">
        <v>4315701</v>
      </c>
      <c r="AQ4769" t="s">
        <v>2640</v>
      </c>
      <c r="AR4769">
        <v>5040</v>
      </c>
    </row>
    <row r="4770" spans="1:44" x14ac:dyDescent="0.25">
      <c r="A4770">
        <v>2105807</v>
      </c>
      <c r="B4770">
        <v>6</v>
      </c>
      <c r="C4770" t="s">
        <v>879</v>
      </c>
      <c r="D4770" t="s">
        <v>6492</v>
      </c>
      <c r="E4770">
        <v>4114</v>
      </c>
      <c r="F4770" t="s">
        <v>5940</v>
      </c>
      <c r="G4770">
        <v>438</v>
      </c>
      <c r="H4770" t="s">
        <v>5940</v>
      </c>
      <c r="I4770">
        <v>1752</v>
      </c>
      <c r="J4770">
        <v>69</v>
      </c>
      <c r="K4770">
        <v>1435</v>
      </c>
      <c r="L4770">
        <v>0</v>
      </c>
      <c r="M4770">
        <v>1015</v>
      </c>
      <c r="N4770">
        <v>0</v>
      </c>
      <c r="O4770">
        <v>2010</v>
      </c>
      <c r="P4770">
        <v>154</v>
      </c>
      <c r="R4770">
        <v>2105807</v>
      </c>
      <c r="S4770">
        <v>4114</v>
      </c>
      <c r="T4770" t="s">
        <v>5940</v>
      </c>
      <c r="U4770">
        <v>438</v>
      </c>
      <c r="V4770" t="s">
        <v>5940</v>
      </c>
      <c r="W4770">
        <v>1752</v>
      </c>
      <c r="X4770">
        <v>69</v>
      </c>
      <c r="Z4770">
        <v>4308805</v>
      </c>
      <c r="AB4770" t="s">
        <v>5940</v>
      </c>
      <c r="AC4770">
        <v>4308805</v>
      </c>
      <c r="AD4770" t="s">
        <v>2474</v>
      </c>
      <c r="AE4770">
        <v>10320</v>
      </c>
      <c r="AF4770">
        <v>4308805</v>
      </c>
      <c r="AG4770" t="s">
        <v>2474</v>
      </c>
      <c r="AH4770">
        <v>600</v>
      </c>
      <c r="AI4770">
        <v>4308805</v>
      </c>
      <c r="AJ4770" t="s">
        <v>2474</v>
      </c>
      <c r="AK4770">
        <v>56</v>
      </c>
      <c r="AL4770">
        <v>4308805</v>
      </c>
      <c r="AM4770" t="s">
        <v>2474</v>
      </c>
      <c r="AN4770">
        <v>357</v>
      </c>
      <c r="AO4770">
        <v>0</v>
      </c>
      <c r="AP4770">
        <v>4315750</v>
      </c>
      <c r="AQ4770" t="s">
        <v>2641</v>
      </c>
      <c r="AR4770">
        <v>705</v>
      </c>
    </row>
    <row r="4771" spans="1:44" x14ac:dyDescent="0.25">
      <c r="A4771">
        <v>2105948</v>
      </c>
      <c r="B4771">
        <v>6</v>
      </c>
      <c r="C4771" t="s">
        <v>879</v>
      </c>
      <c r="D4771" t="s">
        <v>6495</v>
      </c>
      <c r="E4771">
        <v>2900</v>
      </c>
      <c r="F4771" t="s">
        <v>5940</v>
      </c>
      <c r="G4771">
        <v>710</v>
      </c>
      <c r="H4771" t="s">
        <v>5940</v>
      </c>
      <c r="I4771">
        <v>2856</v>
      </c>
      <c r="J4771">
        <v>54</v>
      </c>
      <c r="K4771">
        <v>3870</v>
      </c>
      <c r="L4771">
        <v>0</v>
      </c>
      <c r="M4771">
        <v>1820</v>
      </c>
      <c r="N4771">
        <v>0</v>
      </c>
      <c r="O4771">
        <v>3194</v>
      </c>
      <c r="P4771">
        <v>100</v>
      </c>
      <c r="R4771">
        <v>2105948</v>
      </c>
      <c r="S4771">
        <v>2900</v>
      </c>
      <c r="T4771" t="s">
        <v>5940</v>
      </c>
      <c r="U4771">
        <v>710</v>
      </c>
      <c r="V4771" t="s">
        <v>5940</v>
      </c>
      <c r="W4771">
        <v>2856</v>
      </c>
      <c r="X4771">
        <v>54</v>
      </c>
      <c r="Z4771">
        <v>4308854</v>
      </c>
      <c r="AB4771" t="s">
        <v>5940</v>
      </c>
      <c r="AC4771">
        <v>4308854</v>
      </c>
      <c r="AD4771" t="s">
        <v>2475</v>
      </c>
      <c r="AE4771" t="s">
        <v>5940</v>
      </c>
      <c r="AF4771">
        <v>4308854</v>
      </c>
      <c r="AG4771" t="s">
        <v>2475</v>
      </c>
      <c r="AH4771">
        <v>450</v>
      </c>
      <c r="AI4771">
        <v>4308854</v>
      </c>
      <c r="AJ4771" t="s">
        <v>2475</v>
      </c>
      <c r="AK4771">
        <v>32</v>
      </c>
      <c r="AL4771">
        <v>4308854</v>
      </c>
      <c r="AM4771" t="s">
        <v>2475</v>
      </c>
      <c r="AN4771">
        <v>3564</v>
      </c>
      <c r="AO4771">
        <v>0</v>
      </c>
      <c r="AP4771">
        <v>4315800</v>
      </c>
      <c r="AQ4771" t="s">
        <v>2642</v>
      </c>
      <c r="AR4771">
        <v>3200</v>
      </c>
    </row>
    <row r="4772" spans="1:44" x14ac:dyDescent="0.25">
      <c r="A4772">
        <v>2105906</v>
      </c>
      <c r="B4772">
        <v>6</v>
      </c>
      <c r="C4772" t="s">
        <v>879</v>
      </c>
      <c r="D4772" t="s">
        <v>6493</v>
      </c>
      <c r="E4772" t="s">
        <v>5940</v>
      </c>
      <c r="F4772" t="s">
        <v>5940</v>
      </c>
      <c r="G4772">
        <v>1082</v>
      </c>
      <c r="H4772" t="s">
        <v>5940</v>
      </c>
      <c r="I4772">
        <v>2280</v>
      </c>
      <c r="J4772">
        <v>174</v>
      </c>
      <c r="K4772">
        <v>0</v>
      </c>
      <c r="L4772">
        <v>0</v>
      </c>
      <c r="M4772">
        <v>1271</v>
      </c>
      <c r="N4772">
        <v>0</v>
      </c>
      <c r="O4772">
        <v>1932</v>
      </c>
      <c r="P4772">
        <v>191</v>
      </c>
      <c r="R4772">
        <v>2105906</v>
      </c>
      <c r="S4772" t="s">
        <v>5940</v>
      </c>
      <c r="T4772" t="s">
        <v>5940</v>
      </c>
      <c r="U4772">
        <v>1082</v>
      </c>
      <c r="V4772" t="s">
        <v>5940</v>
      </c>
      <c r="W4772">
        <v>2280</v>
      </c>
      <c r="X4772">
        <v>174</v>
      </c>
      <c r="Z4772">
        <v>4308904</v>
      </c>
      <c r="AB4772" t="s">
        <v>5940</v>
      </c>
      <c r="AC4772">
        <v>4308904</v>
      </c>
      <c r="AD4772" t="s">
        <v>2476</v>
      </c>
      <c r="AE4772" t="s">
        <v>5940</v>
      </c>
      <c r="AF4772">
        <v>4308904</v>
      </c>
      <c r="AG4772" t="s">
        <v>2476</v>
      </c>
      <c r="AH4772">
        <v>750</v>
      </c>
      <c r="AI4772">
        <v>4308904</v>
      </c>
      <c r="AJ4772" t="s">
        <v>2476</v>
      </c>
      <c r="AK4772">
        <v>48</v>
      </c>
      <c r="AL4772">
        <v>4308904</v>
      </c>
      <c r="AM4772" t="s">
        <v>2476</v>
      </c>
      <c r="AN4772">
        <v>5994</v>
      </c>
      <c r="AO4772">
        <v>0</v>
      </c>
      <c r="AP4772">
        <v>4315909</v>
      </c>
      <c r="AQ4772" t="s">
        <v>2643</v>
      </c>
      <c r="AR4772">
        <v>3600</v>
      </c>
    </row>
    <row r="4773" spans="1:44" x14ac:dyDescent="0.25">
      <c r="A4773">
        <v>2105922</v>
      </c>
      <c r="B4773">
        <v>6</v>
      </c>
      <c r="C4773" t="s">
        <v>879</v>
      </c>
      <c r="D4773" t="s">
        <v>6494</v>
      </c>
      <c r="E4773">
        <v>431</v>
      </c>
      <c r="F4773" t="s">
        <v>5940</v>
      </c>
      <c r="G4773">
        <v>830</v>
      </c>
      <c r="H4773" t="s">
        <v>5940</v>
      </c>
      <c r="I4773">
        <v>3969</v>
      </c>
      <c r="J4773">
        <v>148</v>
      </c>
      <c r="K4773">
        <v>340</v>
      </c>
      <c r="L4773">
        <v>0</v>
      </c>
      <c r="M4773">
        <v>901</v>
      </c>
      <c r="N4773">
        <v>0</v>
      </c>
      <c r="O4773">
        <v>3901</v>
      </c>
      <c r="P4773">
        <v>132</v>
      </c>
      <c r="R4773">
        <v>2105922</v>
      </c>
      <c r="S4773">
        <v>431</v>
      </c>
      <c r="T4773" t="s">
        <v>5940</v>
      </c>
      <c r="U4773">
        <v>830</v>
      </c>
      <c r="V4773" t="s">
        <v>5940</v>
      </c>
      <c r="W4773">
        <v>3969</v>
      </c>
      <c r="X4773">
        <v>148</v>
      </c>
      <c r="Z4773">
        <v>4309001</v>
      </c>
      <c r="AB4773" t="s">
        <v>5940</v>
      </c>
      <c r="AC4773">
        <v>4309001</v>
      </c>
      <c r="AD4773" t="s">
        <v>2477</v>
      </c>
      <c r="AE4773">
        <v>102</v>
      </c>
      <c r="AF4773">
        <v>4309001</v>
      </c>
      <c r="AG4773" t="s">
        <v>2477</v>
      </c>
      <c r="AH4773">
        <v>5000</v>
      </c>
      <c r="AI4773">
        <v>4309001</v>
      </c>
      <c r="AJ4773" t="s">
        <v>2477</v>
      </c>
      <c r="AK4773">
        <v>35</v>
      </c>
      <c r="AL4773">
        <v>4309001</v>
      </c>
      <c r="AM4773" t="s">
        <v>2477</v>
      </c>
      <c r="AN4773">
        <v>18000</v>
      </c>
      <c r="AO4773">
        <v>0</v>
      </c>
      <c r="AP4773">
        <v>4315958</v>
      </c>
      <c r="AQ4773" t="s">
        <v>2644</v>
      </c>
      <c r="AR4773">
        <v>7140</v>
      </c>
    </row>
    <row r="4774" spans="1:44" x14ac:dyDescent="0.25">
      <c r="A4774">
        <v>2105963</v>
      </c>
      <c r="B4774">
        <v>6</v>
      </c>
      <c r="C4774" t="s">
        <v>879</v>
      </c>
      <c r="D4774" t="s">
        <v>6496</v>
      </c>
      <c r="E4774" t="s">
        <v>5940</v>
      </c>
      <c r="F4774" t="s">
        <v>5940</v>
      </c>
      <c r="G4774">
        <v>1670</v>
      </c>
      <c r="H4774" t="s">
        <v>5940</v>
      </c>
      <c r="I4774">
        <v>2594</v>
      </c>
      <c r="J4774">
        <v>259</v>
      </c>
      <c r="K4774">
        <v>0</v>
      </c>
      <c r="L4774">
        <v>0</v>
      </c>
      <c r="M4774">
        <v>3232</v>
      </c>
      <c r="N4774">
        <v>0</v>
      </c>
      <c r="O4774">
        <v>6404</v>
      </c>
      <c r="P4774">
        <v>309</v>
      </c>
      <c r="R4774">
        <v>2105963</v>
      </c>
      <c r="S4774" t="s">
        <v>5940</v>
      </c>
      <c r="T4774" t="s">
        <v>5940</v>
      </c>
      <c r="U4774">
        <v>1670</v>
      </c>
      <c r="V4774" t="s">
        <v>5940</v>
      </c>
      <c r="W4774">
        <v>2594</v>
      </c>
      <c r="X4774">
        <v>259</v>
      </c>
      <c r="Z4774">
        <v>4309050</v>
      </c>
      <c r="AB4774" t="s">
        <v>5940</v>
      </c>
      <c r="AC4774">
        <v>4309050</v>
      </c>
      <c r="AD4774" t="s">
        <v>2478</v>
      </c>
      <c r="AE4774">
        <v>6373</v>
      </c>
      <c r="AF4774">
        <v>4309050</v>
      </c>
      <c r="AG4774" t="s">
        <v>2478</v>
      </c>
      <c r="AH4774">
        <v>1925</v>
      </c>
      <c r="AI4774">
        <v>4309050</v>
      </c>
      <c r="AJ4774" t="s">
        <v>2478</v>
      </c>
      <c r="AK4774">
        <v>6</v>
      </c>
      <c r="AL4774">
        <v>4309050</v>
      </c>
      <c r="AM4774" t="s">
        <v>2478</v>
      </c>
      <c r="AN4774" t="s">
        <v>5940</v>
      </c>
      <c r="AO4774">
        <v>0</v>
      </c>
      <c r="AP4774">
        <v>4316006</v>
      </c>
      <c r="AQ4774" t="s">
        <v>2645</v>
      </c>
      <c r="AR4774">
        <v>1800</v>
      </c>
    </row>
    <row r="4775" spans="1:44" x14ac:dyDescent="0.25">
      <c r="A4775">
        <v>2105989</v>
      </c>
      <c r="B4775">
        <v>6</v>
      </c>
      <c r="C4775" t="s">
        <v>879</v>
      </c>
      <c r="D4775" t="s">
        <v>6497</v>
      </c>
      <c r="E4775" t="s">
        <v>5940</v>
      </c>
      <c r="F4775" t="s">
        <v>5940</v>
      </c>
      <c r="G4775">
        <v>1746</v>
      </c>
      <c r="H4775" t="s">
        <v>5940</v>
      </c>
      <c r="I4775">
        <v>734</v>
      </c>
      <c r="J4775">
        <v>14</v>
      </c>
      <c r="K4775">
        <v>0</v>
      </c>
      <c r="L4775">
        <v>0</v>
      </c>
      <c r="M4775">
        <v>1455</v>
      </c>
      <c r="N4775">
        <v>0</v>
      </c>
      <c r="O4775">
        <v>555</v>
      </c>
      <c r="P4775">
        <v>17</v>
      </c>
      <c r="R4775">
        <v>2105989</v>
      </c>
      <c r="S4775" t="s">
        <v>5940</v>
      </c>
      <c r="T4775" t="s">
        <v>5940</v>
      </c>
      <c r="U4775">
        <v>1746</v>
      </c>
      <c r="V4775" t="s">
        <v>5940</v>
      </c>
      <c r="W4775">
        <v>734</v>
      </c>
      <c r="X4775">
        <v>14</v>
      </c>
      <c r="Z4775">
        <v>4309100</v>
      </c>
      <c r="AB4775" t="s">
        <v>5940</v>
      </c>
      <c r="AC4775">
        <v>4309100</v>
      </c>
      <c r="AD4775" t="s">
        <v>2479</v>
      </c>
      <c r="AE4775" t="s">
        <v>5940</v>
      </c>
      <c r="AF4775">
        <v>4309100</v>
      </c>
      <c r="AG4775" t="s">
        <v>2479</v>
      </c>
      <c r="AH4775">
        <v>230</v>
      </c>
      <c r="AI4775">
        <v>4309100</v>
      </c>
      <c r="AJ4775" t="s">
        <v>2479</v>
      </c>
      <c r="AK4775">
        <v>38</v>
      </c>
      <c r="AL4775">
        <v>4309100</v>
      </c>
      <c r="AM4775" t="s">
        <v>2479</v>
      </c>
      <c r="AN4775" t="s">
        <v>5940</v>
      </c>
      <c r="AO4775">
        <v>0</v>
      </c>
      <c r="AP4775">
        <v>4316105</v>
      </c>
      <c r="AQ4775" t="s">
        <v>2646</v>
      </c>
      <c r="AR4775">
        <v>2100</v>
      </c>
    </row>
    <row r="4776" spans="1:44" x14ac:dyDescent="0.25">
      <c r="A4776">
        <v>2106003</v>
      </c>
      <c r="B4776">
        <v>6</v>
      </c>
      <c r="C4776" t="s">
        <v>879</v>
      </c>
      <c r="D4776" t="s">
        <v>6498</v>
      </c>
      <c r="E4776">
        <v>146</v>
      </c>
      <c r="F4776" t="s">
        <v>5940</v>
      </c>
      <c r="G4776">
        <v>162</v>
      </c>
      <c r="H4776" t="s">
        <v>5940</v>
      </c>
      <c r="I4776">
        <v>925</v>
      </c>
      <c r="J4776">
        <v>18</v>
      </c>
      <c r="K4776">
        <v>326</v>
      </c>
      <c r="L4776">
        <v>0</v>
      </c>
      <c r="M4776">
        <v>660</v>
      </c>
      <c r="N4776">
        <v>0</v>
      </c>
      <c r="O4776">
        <v>1120</v>
      </c>
      <c r="P4776">
        <v>33</v>
      </c>
      <c r="R4776">
        <v>2106003</v>
      </c>
      <c r="S4776">
        <v>146</v>
      </c>
      <c r="T4776" t="s">
        <v>5940</v>
      </c>
      <c r="U4776">
        <v>162</v>
      </c>
      <c r="V4776" t="s">
        <v>5940</v>
      </c>
      <c r="W4776">
        <v>925</v>
      </c>
      <c r="X4776">
        <v>18</v>
      </c>
      <c r="Z4776">
        <v>4309126</v>
      </c>
      <c r="AB4776" t="s">
        <v>5940</v>
      </c>
      <c r="AC4776">
        <v>4309126</v>
      </c>
      <c r="AD4776" t="s">
        <v>2480</v>
      </c>
      <c r="AE4776" t="s">
        <v>5940</v>
      </c>
      <c r="AF4776">
        <v>4309126</v>
      </c>
      <c r="AG4776" t="s">
        <v>2480</v>
      </c>
      <c r="AH4776">
        <v>1300</v>
      </c>
      <c r="AI4776">
        <v>4309126</v>
      </c>
      <c r="AJ4776" t="s">
        <v>2480</v>
      </c>
      <c r="AK4776">
        <v>72</v>
      </c>
      <c r="AL4776">
        <v>4309126</v>
      </c>
      <c r="AM4776" t="s">
        <v>2480</v>
      </c>
      <c r="AN4776">
        <v>3666</v>
      </c>
      <c r="AO4776">
        <v>0</v>
      </c>
      <c r="AP4776">
        <v>4316204</v>
      </c>
      <c r="AQ4776" t="s">
        <v>2647</v>
      </c>
      <c r="AR4776">
        <v>3600</v>
      </c>
    </row>
    <row r="4777" spans="1:44" x14ac:dyDescent="0.25">
      <c r="A4777">
        <v>2106102</v>
      </c>
      <c r="B4777">
        <v>6</v>
      </c>
      <c r="C4777" t="s">
        <v>879</v>
      </c>
      <c r="D4777" t="s">
        <v>6499</v>
      </c>
      <c r="E4777">
        <v>50</v>
      </c>
      <c r="F4777">
        <v>29700</v>
      </c>
      <c r="G4777">
        <v>5858</v>
      </c>
      <c r="H4777" t="s">
        <v>5940</v>
      </c>
      <c r="I4777">
        <v>817</v>
      </c>
      <c r="J4777">
        <v>7</v>
      </c>
      <c r="K4777">
        <v>80</v>
      </c>
      <c r="L4777">
        <v>32604</v>
      </c>
      <c r="M4777">
        <v>10650</v>
      </c>
      <c r="N4777">
        <v>0</v>
      </c>
      <c r="O4777">
        <v>997</v>
      </c>
      <c r="P4777">
        <v>7</v>
      </c>
      <c r="R4777">
        <v>2106102</v>
      </c>
      <c r="S4777">
        <v>50</v>
      </c>
      <c r="T4777">
        <v>29700</v>
      </c>
      <c r="U4777">
        <v>5858</v>
      </c>
      <c r="V4777" t="s">
        <v>5940</v>
      </c>
      <c r="W4777">
        <v>817</v>
      </c>
      <c r="X4777">
        <v>7</v>
      </c>
      <c r="Z4777">
        <v>4309159</v>
      </c>
      <c r="AB4777" t="s">
        <v>5940</v>
      </c>
      <c r="AC4777">
        <v>4309159</v>
      </c>
      <c r="AD4777" t="s">
        <v>2481</v>
      </c>
      <c r="AE4777">
        <v>4</v>
      </c>
      <c r="AF4777">
        <v>4309159</v>
      </c>
      <c r="AG4777" t="s">
        <v>2481</v>
      </c>
      <c r="AH4777" t="s">
        <v>5940</v>
      </c>
      <c r="AI4777">
        <v>4309159</v>
      </c>
      <c r="AJ4777" t="s">
        <v>2481</v>
      </c>
      <c r="AK4777">
        <v>114</v>
      </c>
      <c r="AL4777">
        <v>4309159</v>
      </c>
      <c r="AM4777" t="s">
        <v>2481</v>
      </c>
      <c r="AN4777">
        <v>97</v>
      </c>
      <c r="AO4777">
        <v>0</v>
      </c>
      <c r="AP4777">
        <v>4316303</v>
      </c>
      <c r="AQ4777" t="s">
        <v>2648</v>
      </c>
      <c r="AR4777">
        <v>3600</v>
      </c>
    </row>
    <row r="4778" spans="1:44" x14ac:dyDescent="0.25">
      <c r="A4778">
        <v>2106201</v>
      </c>
      <c r="B4778">
        <v>6</v>
      </c>
      <c r="C4778" t="s">
        <v>879</v>
      </c>
      <c r="D4778" t="s">
        <v>6500</v>
      </c>
      <c r="E4778" t="s">
        <v>5940</v>
      </c>
      <c r="F4778" t="s">
        <v>5940</v>
      </c>
      <c r="G4778">
        <v>33</v>
      </c>
      <c r="H4778" t="s">
        <v>5940</v>
      </c>
      <c r="I4778">
        <v>100</v>
      </c>
      <c r="J4778">
        <v>50</v>
      </c>
      <c r="K4778">
        <v>0</v>
      </c>
      <c r="L4778">
        <v>0</v>
      </c>
      <c r="M4778">
        <v>36</v>
      </c>
      <c r="N4778">
        <v>0</v>
      </c>
      <c r="O4778">
        <v>99</v>
      </c>
      <c r="P4778">
        <v>44</v>
      </c>
      <c r="R4778">
        <v>2106201</v>
      </c>
      <c r="S4778" t="s">
        <v>5940</v>
      </c>
      <c r="T4778" t="s">
        <v>5940</v>
      </c>
      <c r="U4778">
        <v>33</v>
      </c>
      <c r="V4778" t="s">
        <v>5940</v>
      </c>
      <c r="W4778">
        <v>100</v>
      </c>
      <c r="X4778">
        <v>50</v>
      </c>
      <c r="Z4778">
        <v>4309209</v>
      </c>
      <c r="AB4778" t="s">
        <v>5940</v>
      </c>
      <c r="AC4778">
        <v>4309209</v>
      </c>
      <c r="AD4778" t="s">
        <v>2482</v>
      </c>
      <c r="AE4778">
        <v>2250</v>
      </c>
      <c r="AF4778">
        <v>4309209</v>
      </c>
      <c r="AG4778" t="s">
        <v>2482</v>
      </c>
      <c r="AH4778">
        <v>1200</v>
      </c>
      <c r="AI4778">
        <v>4309209</v>
      </c>
      <c r="AJ4778" t="s">
        <v>2482</v>
      </c>
      <c r="AK4778">
        <v>28</v>
      </c>
      <c r="AL4778">
        <v>4309209</v>
      </c>
      <c r="AM4778" t="s">
        <v>2482</v>
      </c>
      <c r="AN4778" t="s">
        <v>5940</v>
      </c>
      <c r="AO4778">
        <v>0</v>
      </c>
      <c r="AP4778">
        <v>4316402</v>
      </c>
      <c r="AQ4778" t="s">
        <v>2649</v>
      </c>
      <c r="AR4778">
        <v>252</v>
      </c>
    </row>
    <row r="4779" spans="1:44" x14ac:dyDescent="0.25">
      <c r="A4779">
        <v>2106300</v>
      </c>
      <c r="B4779">
        <v>6</v>
      </c>
      <c r="C4779" t="s">
        <v>879</v>
      </c>
      <c r="D4779" t="s">
        <v>6501</v>
      </c>
      <c r="E4779" t="s">
        <v>5940</v>
      </c>
      <c r="F4779">
        <v>2200</v>
      </c>
      <c r="G4779">
        <v>390</v>
      </c>
      <c r="H4779" t="s">
        <v>5940</v>
      </c>
      <c r="I4779">
        <v>1463</v>
      </c>
      <c r="J4779">
        <v>508</v>
      </c>
      <c r="K4779">
        <v>0</v>
      </c>
      <c r="L4779">
        <v>5358</v>
      </c>
      <c r="M4779">
        <v>560</v>
      </c>
      <c r="N4779">
        <v>0</v>
      </c>
      <c r="O4779">
        <v>3440</v>
      </c>
      <c r="P4779">
        <v>506</v>
      </c>
      <c r="R4779">
        <v>2106300</v>
      </c>
      <c r="S4779" t="s">
        <v>5940</v>
      </c>
      <c r="T4779">
        <v>2200</v>
      </c>
      <c r="U4779">
        <v>390</v>
      </c>
      <c r="V4779" t="s">
        <v>5940</v>
      </c>
      <c r="W4779">
        <v>1463</v>
      </c>
      <c r="X4779">
        <v>508</v>
      </c>
      <c r="Z4779">
        <v>4309258</v>
      </c>
      <c r="AB4779" t="s">
        <v>5940</v>
      </c>
      <c r="AC4779">
        <v>4309258</v>
      </c>
      <c r="AD4779" t="s">
        <v>2483</v>
      </c>
      <c r="AE4779" t="s">
        <v>5940</v>
      </c>
      <c r="AF4779">
        <v>4309258</v>
      </c>
      <c r="AG4779" t="s">
        <v>2483</v>
      </c>
      <c r="AH4779">
        <v>150</v>
      </c>
      <c r="AI4779">
        <v>4309258</v>
      </c>
      <c r="AJ4779" t="s">
        <v>2483</v>
      </c>
      <c r="AK4779">
        <v>19</v>
      </c>
      <c r="AL4779">
        <v>4309258</v>
      </c>
      <c r="AM4779" t="s">
        <v>2483</v>
      </c>
      <c r="AN4779">
        <v>576</v>
      </c>
      <c r="AO4779">
        <v>0</v>
      </c>
      <c r="AP4779">
        <v>4316428</v>
      </c>
      <c r="AQ4779" t="s">
        <v>2650</v>
      </c>
      <c r="AR4779">
        <v>1650</v>
      </c>
    </row>
    <row r="4780" spans="1:44" x14ac:dyDescent="0.25">
      <c r="A4780">
        <v>2106326</v>
      </c>
      <c r="B4780">
        <v>6</v>
      </c>
      <c r="C4780" t="s">
        <v>879</v>
      </c>
      <c r="D4780" t="s">
        <v>6502</v>
      </c>
      <c r="E4780" t="s">
        <v>5940</v>
      </c>
      <c r="F4780" t="s">
        <v>5940</v>
      </c>
      <c r="G4780">
        <v>250</v>
      </c>
      <c r="H4780" t="s">
        <v>5940</v>
      </c>
      <c r="I4780">
        <v>1000</v>
      </c>
      <c r="J4780">
        <v>120</v>
      </c>
      <c r="K4780">
        <v>0</v>
      </c>
      <c r="L4780">
        <v>0</v>
      </c>
      <c r="M4780">
        <v>234</v>
      </c>
      <c r="N4780">
        <v>0</v>
      </c>
      <c r="O4780">
        <v>425</v>
      </c>
      <c r="P4780">
        <v>119</v>
      </c>
      <c r="R4780">
        <v>2106326</v>
      </c>
      <c r="S4780" t="s">
        <v>5940</v>
      </c>
      <c r="T4780" t="s">
        <v>5940</v>
      </c>
      <c r="U4780">
        <v>250</v>
      </c>
      <c r="V4780" t="s">
        <v>5940</v>
      </c>
      <c r="W4780">
        <v>1000</v>
      </c>
      <c r="X4780">
        <v>120</v>
      </c>
      <c r="Z4780">
        <v>4309308</v>
      </c>
      <c r="AB4780" t="s">
        <v>5940</v>
      </c>
      <c r="AC4780">
        <v>4309308</v>
      </c>
      <c r="AD4780" t="s">
        <v>2484</v>
      </c>
      <c r="AE4780">
        <v>19382</v>
      </c>
      <c r="AF4780">
        <v>4309308</v>
      </c>
      <c r="AG4780" t="s">
        <v>2484</v>
      </c>
      <c r="AH4780" t="s">
        <v>5940</v>
      </c>
      <c r="AI4780">
        <v>4309308</v>
      </c>
      <c r="AJ4780" t="s">
        <v>2484</v>
      </c>
      <c r="AK4780">
        <v>11</v>
      </c>
      <c r="AL4780">
        <v>4309308</v>
      </c>
      <c r="AM4780" t="s">
        <v>2484</v>
      </c>
      <c r="AN4780">
        <v>100</v>
      </c>
      <c r="AO4780">
        <v>0</v>
      </c>
      <c r="AP4780">
        <v>4316436</v>
      </c>
      <c r="AQ4780" t="s">
        <v>2651</v>
      </c>
      <c r="AR4780">
        <v>6750</v>
      </c>
    </row>
    <row r="4781" spans="1:44" x14ac:dyDescent="0.25">
      <c r="A4781">
        <v>2106359</v>
      </c>
      <c r="B4781">
        <v>6</v>
      </c>
      <c r="C4781" t="s">
        <v>879</v>
      </c>
      <c r="D4781" t="s">
        <v>6503</v>
      </c>
      <c r="E4781" t="s">
        <v>5940</v>
      </c>
      <c r="F4781" t="s">
        <v>5940</v>
      </c>
      <c r="G4781">
        <v>1344</v>
      </c>
      <c r="H4781" t="s">
        <v>5940</v>
      </c>
      <c r="I4781">
        <v>3622</v>
      </c>
      <c r="J4781">
        <v>370</v>
      </c>
      <c r="K4781">
        <v>0</v>
      </c>
      <c r="L4781">
        <v>0</v>
      </c>
      <c r="M4781">
        <v>3258</v>
      </c>
      <c r="N4781">
        <v>0</v>
      </c>
      <c r="O4781">
        <v>7856</v>
      </c>
      <c r="P4781">
        <v>406</v>
      </c>
      <c r="R4781">
        <v>2106359</v>
      </c>
      <c r="S4781" t="s">
        <v>5940</v>
      </c>
      <c r="T4781" t="s">
        <v>5940</v>
      </c>
      <c r="U4781">
        <v>1344</v>
      </c>
      <c r="V4781" t="s">
        <v>5940</v>
      </c>
      <c r="W4781">
        <v>3622</v>
      </c>
      <c r="X4781">
        <v>370</v>
      </c>
      <c r="Z4781">
        <v>4309407</v>
      </c>
      <c r="AB4781" t="s">
        <v>5940</v>
      </c>
      <c r="AC4781">
        <v>4309407</v>
      </c>
      <c r="AD4781" t="s">
        <v>2485</v>
      </c>
      <c r="AE4781">
        <v>7</v>
      </c>
      <c r="AF4781">
        <v>4309407</v>
      </c>
      <c r="AG4781" t="s">
        <v>2485</v>
      </c>
      <c r="AH4781">
        <v>900</v>
      </c>
      <c r="AI4781">
        <v>4309407</v>
      </c>
      <c r="AJ4781" t="s">
        <v>2485</v>
      </c>
      <c r="AK4781">
        <v>30</v>
      </c>
      <c r="AL4781">
        <v>4309407</v>
      </c>
      <c r="AM4781" t="s">
        <v>2485</v>
      </c>
      <c r="AN4781">
        <v>125</v>
      </c>
      <c r="AO4781">
        <v>0</v>
      </c>
      <c r="AP4781">
        <v>4316451</v>
      </c>
      <c r="AQ4781" t="s">
        <v>2652</v>
      </c>
      <c r="AR4781">
        <v>4125</v>
      </c>
    </row>
    <row r="4782" spans="1:44" x14ac:dyDescent="0.25">
      <c r="A4782">
        <v>2106375</v>
      </c>
      <c r="B4782">
        <v>6</v>
      </c>
      <c r="C4782" t="s">
        <v>879</v>
      </c>
      <c r="D4782" t="s">
        <v>6504</v>
      </c>
      <c r="E4782">
        <v>160</v>
      </c>
      <c r="F4782" t="s">
        <v>5940</v>
      </c>
      <c r="G4782">
        <v>471</v>
      </c>
      <c r="H4782" t="s">
        <v>5940</v>
      </c>
      <c r="I4782">
        <v>1415</v>
      </c>
      <c r="J4782">
        <v>138</v>
      </c>
      <c r="K4782">
        <v>200</v>
      </c>
      <c r="L4782">
        <v>0</v>
      </c>
      <c r="M4782">
        <v>480</v>
      </c>
      <c r="N4782">
        <v>0</v>
      </c>
      <c r="O4782">
        <v>1400</v>
      </c>
      <c r="P4782">
        <v>92</v>
      </c>
      <c r="R4782">
        <v>2106375</v>
      </c>
      <c r="S4782">
        <v>160</v>
      </c>
      <c r="T4782" t="s">
        <v>5940</v>
      </c>
      <c r="U4782">
        <v>471</v>
      </c>
      <c r="V4782" t="s">
        <v>5940</v>
      </c>
      <c r="W4782">
        <v>1415</v>
      </c>
      <c r="X4782">
        <v>138</v>
      </c>
      <c r="Z4782">
        <v>4309506</v>
      </c>
      <c r="AB4782" t="s">
        <v>5940</v>
      </c>
      <c r="AC4782">
        <v>4309506</v>
      </c>
      <c r="AD4782" t="s">
        <v>2486</v>
      </c>
      <c r="AE4782" t="s">
        <v>5940</v>
      </c>
      <c r="AF4782">
        <v>4309506</v>
      </c>
      <c r="AG4782" t="s">
        <v>2486</v>
      </c>
      <c r="AH4782">
        <v>4500</v>
      </c>
      <c r="AI4782">
        <v>4309506</v>
      </c>
      <c r="AJ4782" t="s">
        <v>2486</v>
      </c>
      <c r="AK4782">
        <v>36</v>
      </c>
      <c r="AL4782">
        <v>4309506</v>
      </c>
      <c r="AM4782" t="s">
        <v>2486</v>
      </c>
      <c r="AN4782">
        <v>2160</v>
      </c>
      <c r="AO4782">
        <v>0</v>
      </c>
      <c r="AP4782">
        <v>4316477</v>
      </c>
      <c r="AQ4782" t="s">
        <v>2653</v>
      </c>
      <c r="AR4782">
        <v>3024</v>
      </c>
    </row>
    <row r="4783" spans="1:44" x14ac:dyDescent="0.25">
      <c r="A4783">
        <v>2106409</v>
      </c>
      <c r="B4783">
        <v>6</v>
      </c>
      <c r="C4783" t="s">
        <v>879</v>
      </c>
      <c r="D4783" t="s">
        <v>6505</v>
      </c>
      <c r="E4783">
        <v>3120</v>
      </c>
      <c r="F4783">
        <v>4386</v>
      </c>
      <c r="G4783">
        <v>1260</v>
      </c>
      <c r="H4783" t="s">
        <v>5940</v>
      </c>
      <c r="I4783">
        <v>4990</v>
      </c>
      <c r="J4783">
        <v>378</v>
      </c>
      <c r="K4783">
        <v>2340</v>
      </c>
      <c r="L4783">
        <v>8667</v>
      </c>
      <c r="M4783">
        <v>3292</v>
      </c>
      <c r="N4783">
        <v>0</v>
      </c>
      <c r="O4783">
        <v>5052</v>
      </c>
      <c r="P4783">
        <v>318</v>
      </c>
      <c r="R4783">
        <v>2106409</v>
      </c>
      <c r="S4783">
        <v>3120</v>
      </c>
      <c r="T4783">
        <v>4386</v>
      </c>
      <c r="U4783">
        <v>1260</v>
      </c>
      <c r="V4783" t="s">
        <v>5940</v>
      </c>
      <c r="W4783">
        <v>4990</v>
      </c>
      <c r="X4783">
        <v>378</v>
      </c>
      <c r="Z4783">
        <v>4309555</v>
      </c>
      <c r="AB4783" t="s">
        <v>5940</v>
      </c>
      <c r="AC4783">
        <v>4309555</v>
      </c>
      <c r="AD4783" t="s">
        <v>2487</v>
      </c>
      <c r="AE4783">
        <v>3</v>
      </c>
      <c r="AF4783">
        <v>4309555</v>
      </c>
      <c r="AG4783" t="s">
        <v>2487</v>
      </c>
      <c r="AH4783">
        <v>240</v>
      </c>
      <c r="AI4783">
        <v>4309555</v>
      </c>
      <c r="AJ4783" t="s">
        <v>2487</v>
      </c>
      <c r="AK4783">
        <v>9</v>
      </c>
      <c r="AL4783">
        <v>4309555</v>
      </c>
      <c r="AM4783" t="s">
        <v>2487</v>
      </c>
      <c r="AN4783" t="s">
        <v>5940</v>
      </c>
      <c r="AO4783">
        <v>0</v>
      </c>
      <c r="AP4783">
        <v>4316501</v>
      </c>
      <c r="AQ4783" t="s">
        <v>2654</v>
      </c>
      <c r="AR4783">
        <v>2340</v>
      </c>
    </row>
    <row r="4784" spans="1:44" x14ac:dyDescent="0.25">
      <c r="A4784">
        <v>2106508</v>
      </c>
      <c r="B4784">
        <v>6</v>
      </c>
      <c r="C4784" t="s">
        <v>879</v>
      </c>
      <c r="D4784" t="s">
        <v>6506</v>
      </c>
      <c r="E4784" t="s">
        <v>5940</v>
      </c>
      <c r="F4784" t="s">
        <v>5940</v>
      </c>
      <c r="G4784">
        <v>922</v>
      </c>
      <c r="H4784" t="s">
        <v>5940</v>
      </c>
      <c r="I4784">
        <v>994</v>
      </c>
      <c r="J4784">
        <v>11</v>
      </c>
      <c r="K4784">
        <v>0</v>
      </c>
      <c r="L4784">
        <v>0</v>
      </c>
      <c r="M4784">
        <v>1039</v>
      </c>
      <c r="N4784">
        <v>0</v>
      </c>
      <c r="O4784">
        <v>1158</v>
      </c>
      <c r="P4784">
        <v>10</v>
      </c>
      <c r="R4784">
        <v>2106508</v>
      </c>
      <c r="S4784" t="s">
        <v>5940</v>
      </c>
      <c r="T4784" t="s">
        <v>5940</v>
      </c>
      <c r="U4784">
        <v>922</v>
      </c>
      <c r="V4784" t="s">
        <v>5940</v>
      </c>
      <c r="W4784">
        <v>994</v>
      </c>
      <c r="X4784">
        <v>11</v>
      </c>
      <c r="Z4784">
        <v>4309571</v>
      </c>
      <c r="AB4784" t="s">
        <v>5940</v>
      </c>
      <c r="AC4784">
        <v>4309571</v>
      </c>
      <c r="AD4784" t="s">
        <v>2488</v>
      </c>
      <c r="AE4784">
        <v>20</v>
      </c>
      <c r="AF4784">
        <v>4309571</v>
      </c>
      <c r="AG4784" t="s">
        <v>2488</v>
      </c>
      <c r="AH4784">
        <v>500</v>
      </c>
      <c r="AI4784">
        <v>4309571</v>
      </c>
      <c r="AJ4784" t="s">
        <v>2488</v>
      </c>
      <c r="AK4784">
        <v>156</v>
      </c>
      <c r="AL4784">
        <v>4309571</v>
      </c>
      <c r="AM4784" t="s">
        <v>2488</v>
      </c>
      <c r="AN4784">
        <v>1</v>
      </c>
      <c r="AO4784">
        <v>0</v>
      </c>
      <c r="AP4784">
        <v>4316600</v>
      </c>
      <c r="AQ4784" t="s">
        <v>2655</v>
      </c>
      <c r="AR4784">
        <v>15120</v>
      </c>
    </row>
    <row r="4785" spans="1:44" x14ac:dyDescent="0.25">
      <c r="A4785">
        <v>2106607</v>
      </c>
      <c r="B4785">
        <v>6</v>
      </c>
      <c r="C4785" t="s">
        <v>879</v>
      </c>
      <c r="D4785" t="s">
        <v>6507</v>
      </c>
      <c r="E4785">
        <v>12960</v>
      </c>
      <c r="F4785" t="s">
        <v>5940</v>
      </c>
      <c r="G4785">
        <v>1009</v>
      </c>
      <c r="H4785" t="s">
        <v>5940</v>
      </c>
      <c r="I4785">
        <v>3322</v>
      </c>
      <c r="J4785">
        <v>174</v>
      </c>
      <c r="K4785">
        <v>4225</v>
      </c>
      <c r="L4785">
        <v>0</v>
      </c>
      <c r="M4785">
        <v>1319</v>
      </c>
      <c r="N4785">
        <v>0</v>
      </c>
      <c r="O4785">
        <v>4086</v>
      </c>
      <c r="P4785">
        <v>330</v>
      </c>
      <c r="R4785">
        <v>2106607</v>
      </c>
      <c r="S4785">
        <v>12960</v>
      </c>
      <c r="T4785" t="s">
        <v>5940</v>
      </c>
      <c r="U4785">
        <v>1009</v>
      </c>
      <c r="V4785" t="s">
        <v>5940</v>
      </c>
      <c r="W4785">
        <v>3322</v>
      </c>
      <c r="X4785">
        <v>174</v>
      </c>
      <c r="Z4785">
        <v>4309605</v>
      </c>
      <c r="AB4785" t="s">
        <v>5940</v>
      </c>
      <c r="AC4785">
        <v>4309605</v>
      </c>
      <c r="AD4785" t="s">
        <v>2489</v>
      </c>
      <c r="AE4785" t="s">
        <v>5940</v>
      </c>
      <c r="AF4785">
        <v>4309605</v>
      </c>
      <c r="AG4785" t="s">
        <v>2489</v>
      </c>
      <c r="AH4785">
        <v>795</v>
      </c>
      <c r="AI4785">
        <v>4309605</v>
      </c>
      <c r="AJ4785" t="s">
        <v>2489</v>
      </c>
      <c r="AK4785">
        <v>18</v>
      </c>
      <c r="AL4785">
        <v>4309605</v>
      </c>
      <c r="AM4785" t="s">
        <v>2489</v>
      </c>
      <c r="AN4785">
        <v>3590</v>
      </c>
      <c r="AO4785">
        <v>0</v>
      </c>
      <c r="AP4785">
        <v>4316709</v>
      </c>
      <c r="AQ4785" t="s">
        <v>2656</v>
      </c>
      <c r="AR4785">
        <v>17640</v>
      </c>
    </row>
    <row r="4786" spans="1:44" x14ac:dyDescent="0.25">
      <c r="A4786">
        <v>2106631</v>
      </c>
      <c r="B4786">
        <v>6</v>
      </c>
      <c r="C4786" t="s">
        <v>879</v>
      </c>
      <c r="D4786" t="s">
        <v>6508</v>
      </c>
      <c r="E4786" t="s">
        <v>5940</v>
      </c>
      <c r="F4786" t="s">
        <v>5940</v>
      </c>
      <c r="G4786">
        <v>512</v>
      </c>
      <c r="H4786" t="s">
        <v>5940</v>
      </c>
      <c r="I4786">
        <v>3812</v>
      </c>
      <c r="J4786">
        <v>66</v>
      </c>
      <c r="K4786">
        <v>0</v>
      </c>
      <c r="L4786">
        <v>0</v>
      </c>
      <c r="M4786">
        <v>603</v>
      </c>
      <c r="N4786">
        <v>0</v>
      </c>
      <c r="O4786">
        <v>4321</v>
      </c>
      <c r="P4786">
        <v>95</v>
      </c>
      <c r="R4786">
        <v>2106631</v>
      </c>
      <c r="S4786" t="s">
        <v>5940</v>
      </c>
      <c r="T4786" t="s">
        <v>5940</v>
      </c>
      <c r="U4786">
        <v>512</v>
      </c>
      <c r="V4786" t="s">
        <v>5940</v>
      </c>
      <c r="W4786">
        <v>3812</v>
      </c>
      <c r="X4786">
        <v>66</v>
      </c>
      <c r="Z4786">
        <v>4309654</v>
      </c>
      <c r="AB4786" t="s">
        <v>5940</v>
      </c>
      <c r="AC4786">
        <v>4309654</v>
      </c>
      <c r="AD4786" t="s">
        <v>2490</v>
      </c>
      <c r="AE4786">
        <v>10437</v>
      </c>
      <c r="AF4786">
        <v>4309654</v>
      </c>
      <c r="AG4786" t="s">
        <v>2490</v>
      </c>
      <c r="AH4786" t="s">
        <v>5940</v>
      </c>
      <c r="AI4786">
        <v>4309654</v>
      </c>
      <c r="AJ4786" t="s">
        <v>2490</v>
      </c>
      <c r="AK4786">
        <v>18</v>
      </c>
      <c r="AL4786">
        <v>4309654</v>
      </c>
      <c r="AM4786" t="s">
        <v>2490</v>
      </c>
      <c r="AN4786">
        <v>1697</v>
      </c>
      <c r="AO4786">
        <v>0</v>
      </c>
      <c r="AP4786">
        <v>4316733</v>
      </c>
      <c r="AQ4786" t="s">
        <v>2657</v>
      </c>
      <c r="AR4786">
        <v>1440</v>
      </c>
    </row>
    <row r="4787" spans="1:44" x14ac:dyDescent="0.25">
      <c r="A4787">
        <v>2106672</v>
      </c>
      <c r="B4787">
        <v>6</v>
      </c>
      <c r="C4787" t="s">
        <v>879</v>
      </c>
      <c r="D4787" t="s">
        <v>6509</v>
      </c>
      <c r="E4787">
        <v>3780</v>
      </c>
      <c r="F4787">
        <v>70</v>
      </c>
      <c r="G4787">
        <v>1732</v>
      </c>
      <c r="H4787" t="s">
        <v>5940</v>
      </c>
      <c r="I4787">
        <v>2870</v>
      </c>
      <c r="J4787">
        <v>551</v>
      </c>
      <c r="K4787">
        <v>2520</v>
      </c>
      <c r="L4787">
        <v>4818</v>
      </c>
      <c r="M4787">
        <v>650</v>
      </c>
      <c r="N4787">
        <v>0</v>
      </c>
      <c r="O4787">
        <v>3501</v>
      </c>
      <c r="P4787">
        <v>465</v>
      </c>
      <c r="R4787">
        <v>2106672</v>
      </c>
      <c r="S4787">
        <v>3780</v>
      </c>
      <c r="T4787">
        <v>70</v>
      </c>
      <c r="U4787">
        <v>1732</v>
      </c>
      <c r="V4787" t="s">
        <v>5940</v>
      </c>
      <c r="W4787">
        <v>2870</v>
      </c>
      <c r="X4787">
        <v>551</v>
      </c>
      <c r="Z4787">
        <v>4309704</v>
      </c>
      <c r="AB4787" t="s">
        <v>5940</v>
      </c>
      <c r="AC4787">
        <v>4309704</v>
      </c>
      <c r="AD4787" t="s">
        <v>2491</v>
      </c>
      <c r="AE4787" t="s">
        <v>5940</v>
      </c>
      <c r="AF4787">
        <v>4309704</v>
      </c>
      <c r="AG4787" t="s">
        <v>2491</v>
      </c>
      <c r="AH4787">
        <v>450</v>
      </c>
      <c r="AI4787">
        <v>4309704</v>
      </c>
      <c r="AJ4787" t="s">
        <v>2491</v>
      </c>
      <c r="AK4787">
        <v>2</v>
      </c>
      <c r="AL4787">
        <v>4309704</v>
      </c>
      <c r="AM4787" t="s">
        <v>2491</v>
      </c>
      <c r="AN4787">
        <v>2326</v>
      </c>
      <c r="AO4787">
        <v>0</v>
      </c>
      <c r="AP4787">
        <v>4316758</v>
      </c>
      <c r="AQ4787" t="s">
        <v>2658</v>
      </c>
      <c r="AR4787">
        <v>1848</v>
      </c>
    </row>
    <row r="4788" spans="1:44" x14ac:dyDescent="0.25">
      <c r="A4788">
        <v>2106706</v>
      </c>
      <c r="B4788">
        <v>6</v>
      </c>
      <c r="C4788" t="s">
        <v>879</v>
      </c>
      <c r="D4788" t="s">
        <v>6510</v>
      </c>
      <c r="E4788">
        <v>11520</v>
      </c>
      <c r="F4788">
        <v>2240</v>
      </c>
      <c r="G4788">
        <v>1999</v>
      </c>
      <c r="H4788">
        <v>6</v>
      </c>
      <c r="I4788">
        <v>7554</v>
      </c>
      <c r="J4788">
        <v>102</v>
      </c>
      <c r="K4788">
        <v>12624</v>
      </c>
      <c r="L4788">
        <v>4200</v>
      </c>
      <c r="M4788">
        <v>2340</v>
      </c>
      <c r="N4788">
        <v>0</v>
      </c>
      <c r="O4788">
        <v>9720</v>
      </c>
      <c r="P4788">
        <v>31</v>
      </c>
      <c r="R4788">
        <v>2106706</v>
      </c>
      <c r="S4788">
        <v>11520</v>
      </c>
      <c r="T4788">
        <v>2240</v>
      </c>
      <c r="U4788">
        <v>1999</v>
      </c>
      <c r="V4788">
        <v>6</v>
      </c>
      <c r="W4788">
        <v>7554</v>
      </c>
      <c r="X4788">
        <v>102</v>
      </c>
      <c r="Z4788">
        <v>4309753</v>
      </c>
      <c r="AB4788" t="s">
        <v>5940</v>
      </c>
      <c r="AC4788">
        <v>4309753</v>
      </c>
      <c r="AD4788" t="s">
        <v>2492</v>
      </c>
      <c r="AE4788" t="s">
        <v>5940</v>
      </c>
      <c r="AF4788">
        <v>4309753</v>
      </c>
      <c r="AG4788" t="s">
        <v>2492</v>
      </c>
      <c r="AH4788">
        <v>1800</v>
      </c>
      <c r="AI4788">
        <v>4309753</v>
      </c>
      <c r="AJ4788" t="s">
        <v>2492</v>
      </c>
      <c r="AK4788">
        <v>420</v>
      </c>
      <c r="AL4788">
        <v>4309753</v>
      </c>
      <c r="AM4788" t="s">
        <v>2492</v>
      </c>
      <c r="AN4788">
        <v>58</v>
      </c>
      <c r="AO4788">
        <v>0</v>
      </c>
      <c r="AP4788">
        <v>4316808</v>
      </c>
      <c r="AQ4788" t="s">
        <v>2659</v>
      </c>
      <c r="AR4788">
        <v>13200</v>
      </c>
    </row>
    <row r="4789" spans="1:44" x14ac:dyDescent="0.25">
      <c r="A4789">
        <v>2106755</v>
      </c>
      <c r="B4789">
        <v>6</v>
      </c>
      <c r="C4789" t="s">
        <v>879</v>
      </c>
      <c r="D4789" t="s">
        <v>6511</v>
      </c>
      <c r="E4789" t="s">
        <v>5940</v>
      </c>
      <c r="F4789" t="s">
        <v>5940</v>
      </c>
      <c r="G4789">
        <v>104</v>
      </c>
      <c r="H4789" t="s">
        <v>5940</v>
      </c>
      <c r="I4789">
        <v>460</v>
      </c>
      <c r="J4789">
        <v>76</v>
      </c>
      <c r="K4789">
        <v>0</v>
      </c>
      <c r="L4789">
        <v>0</v>
      </c>
      <c r="M4789">
        <v>129</v>
      </c>
      <c r="N4789">
        <v>0</v>
      </c>
      <c r="O4789">
        <v>556</v>
      </c>
      <c r="P4789">
        <v>75</v>
      </c>
      <c r="R4789">
        <v>2106755</v>
      </c>
      <c r="S4789" t="s">
        <v>5940</v>
      </c>
      <c r="T4789" t="s">
        <v>5940</v>
      </c>
      <c r="U4789">
        <v>104</v>
      </c>
      <c r="V4789" t="s">
        <v>5940</v>
      </c>
      <c r="W4789">
        <v>460</v>
      </c>
      <c r="X4789">
        <v>76</v>
      </c>
      <c r="Z4789">
        <v>4309803</v>
      </c>
      <c r="AB4789" t="s">
        <v>5940</v>
      </c>
      <c r="AC4789">
        <v>4309803</v>
      </c>
      <c r="AD4789" t="s">
        <v>2493</v>
      </c>
      <c r="AE4789" t="s">
        <v>5940</v>
      </c>
      <c r="AF4789">
        <v>4309803</v>
      </c>
      <c r="AG4789" t="s">
        <v>2493</v>
      </c>
      <c r="AH4789">
        <v>120</v>
      </c>
      <c r="AI4789">
        <v>4309803</v>
      </c>
      <c r="AJ4789" t="s">
        <v>2493</v>
      </c>
      <c r="AK4789">
        <v>23</v>
      </c>
      <c r="AL4789">
        <v>4309803</v>
      </c>
      <c r="AM4789" t="s">
        <v>2493</v>
      </c>
      <c r="AN4789">
        <v>8640</v>
      </c>
      <c r="AO4789">
        <v>0</v>
      </c>
      <c r="AP4789">
        <v>4316907</v>
      </c>
      <c r="AQ4789" t="s">
        <v>2660</v>
      </c>
      <c r="AR4789">
        <v>1560</v>
      </c>
    </row>
    <row r="4790" spans="1:44" x14ac:dyDescent="0.25">
      <c r="A4790">
        <v>2106805</v>
      </c>
      <c r="B4790">
        <v>6</v>
      </c>
      <c r="C4790" t="s">
        <v>879</v>
      </c>
      <c r="D4790" t="s">
        <v>6512</v>
      </c>
      <c r="E4790">
        <v>590</v>
      </c>
      <c r="F4790" t="s">
        <v>5940</v>
      </c>
      <c r="G4790">
        <v>137</v>
      </c>
      <c r="H4790" t="s">
        <v>5940</v>
      </c>
      <c r="I4790">
        <v>368</v>
      </c>
      <c r="J4790">
        <v>12</v>
      </c>
      <c r="K4790">
        <v>600</v>
      </c>
      <c r="L4790">
        <v>0</v>
      </c>
      <c r="M4790">
        <v>141</v>
      </c>
      <c r="N4790">
        <v>0</v>
      </c>
      <c r="O4790">
        <v>368</v>
      </c>
      <c r="P4790">
        <v>17</v>
      </c>
      <c r="R4790">
        <v>2106805</v>
      </c>
      <c r="S4790">
        <v>590</v>
      </c>
      <c r="T4790" t="s">
        <v>5940</v>
      </c>
      <c r="U4790">
        <v>137</v>
      </c>
      <c r="V4790" t="s">
        <v>5940</v>
      </c>
      <c r="W4790">
        <v>368</v>
      </c>
      <c r="X4790">
        <v>12</v>
      </c>
      <c r="Z4790">
        <v>4309902</v>
      </c>
      <c r="AB4790" t="s">
        <v>5940</v>
      </c>
      <c r="AC4790">
        <v>4309902</v>
      </c>
      <c r="AD4790" t="s">
        <v>2494</v>
      </c>
      <c r="AE4790" t="s">
        <v>5940</v>
      </c>
      <c r="AF4790">
        <v>4309902</v>
      </c>
      <c r="AG4790" t="s">
        <v>2494</v>
      </c>
      <c r="AH4790">
        <v>200</v>
      </c>
      <c r="AI4790">
        <v>4309902</v>
      </c>
      <c r="AJ4790" t="s">
        <v>2494</v>
      </c>
      <c r="AK4790">
        <v>288</v>
      </c>
      <c r="AL4790">
        <v>4309902</v>
      </c>
      <c r="AM4790" t="s">
        <v>2494</v>
      </c>
      <c r="AN4790">
        <v>6048</v>
      </c>
      <c r="AO4790">
        <v>0</v>
      </c>
      <c r="AP4790">
        <v>4316956</v>
      </c>
      <c r="AQ4790" t="s">
        <v>2661</v>
      </c>
      <c r="AR4790">
        <v>47</v>
      </c>
    </row>
    <row r="4791" spans="1:44" x14ac:dyDescent="0.25">
      <c r="A4791">
        <v>2106904</v>
      </c>
      <c r="B4791">
        <v>6</v>
      </c>
      <c r="C4791" t="s">
        <v>879</v>
      </c>
      <c r="D4791" t="s">
        <v>6513</v>
      </c>
      <c r="E4791" t="s">
        <v>5940</v>
      </c>
      <c r="F4791" t="s">
        <v>5940</v>
      </c>
      <c r="G4791">
        <v>1420</v>
      </c>
      <c r="H4791" t="s">
        <v>5940</v>
      </c>
      <c r="I4791">
        <v>6632</v>
      </c>
      <c r="J4791">
        <v>116</v>
      </c>
      <c r="K4791">
        <v>0</v>
      </c>
      <c r="L4791">
        <v>0</v>
      </c>
      <c r="M4791">
        <v>850</v>
      </c>
      <c r="N4791">
        <v>0</v>
      </c>
      <c r="O4791">
        <v>6360</v>
      </c>
      <c r="P4791">
        <v>161</v>
      </c>
      <c r="R4791">
        <v>2106904</v>
      </c>
      <c r="S4791" t="s">
        <v>5940</v>
      </c>
      <c r="T4791" t="s">
        <v>5940</v>
      </c>
      <c r="U4791">
        <v>1420</v>
      </c>
      <c r="V4791" t="s">
        <v>5940</v>
      </c>
      <c r="W4791">
        <v>6632</v>
      </c>
      <c r="X4791">
        <v>116</v>
      </c>
      <c r="Z4791">
        <v>4309951</v>
      </c>
      <c r="AB4791" t="s">
        <v>5940</v>
      </c>
      <c r="AC4791">
        <v>4309951</v>
      </c>
      <c r="AD4791" t="s">
        <v>2495</v>
      </c>
      <c r="AE4791" t="s">
        <v>5940</v>
      </c>
      <c r="AF4791">
        <v>4309951</v>
      </c>
      <c r="AG4791" t="s">
        <v>2495</v>
      </c>
      <c r="AH4791">
        <v>225</v>
      </c>
      <c r="AI4791">
        <v>4309951</v>
      </c>
      <c r="AJ4791" t="s">
        <v>2495</v>
      </c>
      <c r="AK4791">
        <v>60</v>
      </c>
      <c r="AL4791">
        <v>4309951</v>
      </c>
      <c r="AM4791" t="s">
        <v>2495</v>
      </c>
      <c r="AN4791">
        <v>5990</v>
      </c>
      <c r="AO4791">
        <v>0</v>
      </c>
      <c r="AP4791">
        <v>4316972</v>
      </c>
      <c r="AQ4791" t="s">
        <v>2662</v>
      </c>
      <c r="AR4791">
        <v>960</v>
      </c>
    </row>
    <row r="4792" spans="1:44" x14ac:dyDescent="0.25">
      <c r="A4792">
        <v>2107001</v>
      </c>
      <c r="B4792">
        <v>6</v>
      </c>
      <c r="C4792" t="s">
        <v>879</v>
      </c>
      <c r="D4792" t="s">
        <v>6514</v>
      </c>
      <c r="E4792">
        <v>45200</v>
      </c>
      <c r="F4792" t="s">
        <v>5940</v>
      </c>
      <c r="G4792">
        <v>376</v>
      </c>
      <c r="H4792" t="s">
        <v>5940</v>
      </c>
      <c r="I4792">
        <v>480</v>
      </c>
      <c r="J4792">
        <v>52</v>
      </c>
      <c r="K4792">
        <v>48160</v>
      </c>
      <c r="L4792">
        <v>0</v>
      </c>
      <c r="M4792">
        <v>507</v>
      </c>
      <c r="N4792">
        <v>0</v>
      </c>
      <c r="O4792">
        <v>675</v>
      </c>
      <c r="P4792">
        <v>53</v>
      </c>
      <c r="R4792">
        <v>2107001</v>
      </c>
      <c r="S4792">
        <v>45200</v>
      </c>
      <c r="T4792" t="s">
        <v>5940</v>
      </c>
      <c r="U4792">
        <v>376</v>
      </c>
      <c r="V4792" t="s">
        <v>5940</v>
      </c>
      <c r="W4792">
        <v>480</v>
      </c>
      <c r="X4792">
        <v>52</v>
      </c>
      <c r="Z4792">
        <v>4310009</v>
      </c>
      <c r="AB4792" t="s">
        <v>5940</v>
      </c>
      <c r="AC4792">
        <v>4310009</v>
      </c>
      <c r="AD4792" t="s">
        <v>2496</v>
      </c>
      <c r="AE4792">
        <v>40</v>
      </c>
      <c r="AF4792">
        <v>4310009</v>
      </c>
      <c r="AG4792" t="s">
        <v>2496</v>
      </c>
      <c r="AH4792">
        <v>140</v>
      </c>
      <c r="AI4792">
        <v>4310009</v>
      </c>
      <c r="AJ4792" t="s">
        <v>2496</v>
      </c>
      <c r="AK4792">
        <v>550</v>
      </c>
      <c r="AL4792">
        <v>4310009</v>
      </c>
      <c r="AM4792" t="s">
        <v>2496</v>
      </c>
      <c r="AN4792">
        <v>23700</v>
      </c>
      <c r="AO4792">
        <v>0</v>
      </c>
      <c r="AP4792">
        <v>4317004</v>
      </c>
      <c r="AQ4792" t="s">
        <v>2663</v>
      </c>
      <c r="AR4792">
        <v>1575</v>
      </c>
    </row>
    <row r="4793" spans="1:44" x14ac:dyDescent="0.25">
      <c r="A4793">
        <v>2107100</v>
      </c>
      <c r="B4793">
        <v>6</v>
      </c>
      <c r="C4793" t="s">
        <v>879</v>
      </c>
      <c r="D4793" t="s">
        <v>6515</v>
      </c>
      <c r="E4793" t="s">
        <v>5940</v>
      </c>
      <c r="F4793" t="s">
        <v>5940</v>
      </c>
      <c r="G4793">
        <v>108</v>
      </c>
      <c r="H4793" t="s">
        <v>5940</v>
      </c>
      <c r="I4793">
        <v>27</v>
      </c>
      <c r="J4793">
        <v>7</v>
      </c>
      <c r="K4793">
        <v>0</v>
      </c>
      <c r="L4793">
        <v>0</v>
      </c>
      <c r="M4793">
        <v>120</v>
      </c>
      <c r="N4793">
        <v>0</v>
      </c>
      <c r="O4793">
        <v>42</v>
      </c>
      <c r="P4793">
        <v>10</v>
      </c>
      <c r="R4793">
        <v>2107100</v>
      </c>
      <c r="S4793" t="s">
        <v>5940</v>
      </c>
      <c r="T4793" t="s">
        <v>5940</v>
      </c>
      <c r="U4793">
        <v>108</v>
      </c>
      <c r="V4793" t="s">
        <v>5940</v>
      </c>
      <c r="W4793">
        <v>27</v>
      </c>
      <c r="X4793">
        <v>7</v>
      </c>
      <c r="Z4793">
        <v>4310108</v>
      </c>
      <c r="AB4793" t="s">
        <v>5940</v>
      </c>
      <c r="AC4793">
        <v>4310108</v>
      </c>
      <c r="AD4793" t="s">
        <v>2497</v>
      </c>
      <c r="AE4793">
        <v>2</v>
      </c>
      <c r="AF4793">
        <v>4310108</v>
      </c>
      <c r="AG4793" t="s">
        <v>2497</v>
      </c>
      <c r="AH4793">
        <v>500</v>
      </c>
      <c r="AI4793">
        <v>4310108</v>
      </c>
      <c r="AJ4793" t="s">
        <v>2497</v>
      </c>
      <c r="AK4793">
        <v>30</v>
      </c>
      <c r="AL4793">
        <v>4310108</v>
      </c>
      <c r="AM4793" t="s">
        <v>2497</v>
      </c>
      <c r="AN4793">
        <v>24</v>
      </c>
      <c r="AO4793">
        <v>0</v>
      </c>
      <c r="AP4793">
        <v>4317103</v>
      </c>
      <c r="AQ4793" t="s">
        <v>2664</v>
      </c>
      <c r="AR4793">
        <v>135</v>
      </c>
    </row>
    <row r="4794" spans="1:44" x14ac:dyDescent="0.25">
      <c r="A4794">
        <v>2107209</v>
      </c>
      <c r="B4794">
        <v>6</v>
      </c>
      <c r="C4794" t="s">
        <v>879</v>
      </c>
      <c r="D4794" t="s">
        <v>6516</v>
      </c>
      <c r="E4794" t="s">
        <v>5940</v>
      </c>
      <c r="F4794" t="s">
        <v>5940</v>
      </c>
      <c r="G4794">
        <v>184</v>
      </c>
      <c r="H4794" t="s">
        <v>5940</v>
      </c>
      <c r="I4794">
        <v>672</v>
      </c>
      <c r="J4794">
        <v>47</v>
      </c>
      <c r="K4794">
        <v>0</v>
      </c>
      <c r="L4794">
        <v>0</v>
      </c>
      <c r="M4794">
        <v>336</v>
      </c>
      <c r="N4794">
        <v>0</v>
      </c>
      <c r="O4794">
        <v>792</v>
      </c>
      <c r="P4794">
        <v>75</v>
      </c>
      <c r="R4794">
        <v>2107209</v>
      </c>
      <c r="S4794" t="s">
        <v>5940</v>
      </c>
      <c r="T4794" t="s">
        <v>5940</v>
      </c>
      <c r="U4794">
        <v>184</v>
      </c>
      <c r="V4794" t="s">
        <v>5940</v>
      </c>
      <c r="W4794">
        <v>672</v>
      </c>
      <c r="X4794">
        <v>47</v>
      </c>
      <c r="Z4794">
        <v>4310207</v>
      </c>
      <c r="AB4794" t="s">
        <v>5940</v>
      </c>
      <c r="AC4794">
        <v>4310207</v>
      </c>
      <c r="AD4794" t="s">
        <v>2498</v>
      </c>
      <c r="AE4794">
        <v>6</v>
      </c>
      <c r="AF4794">
        <v>4310207</v>
      </c>
      <c r="AG4794" t="s">
        <v>2498</v>
      </c>
      <c r="AH4794">
        <v>11400</v>
      </c>
      <c r="AI4794">
        <v>4310207</v>
      </c>
      <c r="AJ4794" t="s">
        <v>2498</v>
      </c>
      <c r="AK4794">
        <v>125</v>
      </c>
      <c r="AL4794">
        <v>4310207</v>
      </c>
      <c r="AM4794" t="s">
        <v>2498</v>
      </c>
      <c r="AN4794">
        <v>16380</v>
      </c>
      <c r="AO4794">
        <v>0</v>
      </c>
      <c r="AP4794">
        <v>4317202</v>
      </c>
      <c r="AQ4794" t="s">
        <v>2665</v>
      </c>
      <c r="AR4794">
        <v>7200</v>
      </c>
    </row>
    <row r="4795" spans="1:44" x14ac:dyDescent="0.25">
      <c r="A4795">
        <v>2107258</v>
      </c>
      <c r="B4795">
        <v>6</v>
      </c>
      <c r="C4795" t="s">
        <v>879</v>
      </c>
      <c r="D4795" t="s">
        <v>6517</v>
      </c>
      <c r="E4795">
        <v>100</v>
      </c>
      <c r="F4795">
        <v>3355</v>
      </c>
      <c r="G4795">
        <v>455</v>
      </c>
      <c r="H4795" t="s">
        <v>5940</v>
      </c>
      <c r="I4795">
        <v>2167</v>
      </c>
      <c r="J4795">
        <v>24</v>
      </c>
      <c r="K4795">
        <v>120</v>
      </c>
      <c r="L4795">
        <v>3931</v>
      </c>
      <c r="M4795">
        <v>1405</v>
      </c>
      <c r="N4795">
        <v>0</v>
      </c>
      <c r="O4795">
        <v>1861</v>
      </c>
      <c r="P4795">
        <v>73</v>
      </c>
      <c r="R4795">
        <v>2107258</v>
      </c>
      <c r="S4795">
        <v>100</v>
      </c>
      <c r="T4795">
        <v>3355</v>
      </c>
      <c r="U4795">
        <v>455</v>
      </c>
      <c r="V4795" t="s">
        <v>5940</v>
      </c>
      <c r="W4795">
        <v>2167</v>
      </c>
      <c r="X4795">
        <v>24</v>
      </c>
      <c r="Z4795">
        <v>4310306</v>
      </c>
      <c r="AB4795" t="s">
        <v>5940</v>
      </c>
      <c r="AC4795">
        <v>4310306</v>
      </c>
      <c r="AD4795" t="s">
        <v>2499</v>
      </c>
      <c r="AE4795">
        <v>3</v>
      </c>
      <c r="AF4795">
        <v>4310306</v>
      </c>
      <c r="AG4795" t="s">
        <v>2499</v>
      </c>
      <c r="AH4795">
        <v>70</v>
      </c>
      <c r="AI4795">
        <v>4310306</v>
      </c>
      <c r="AJ4795" t="s">
        <v>2499</v>
      </c>
      <c r="AK4795">
        <v>210</v>
      </c>
      <c r="AL4795">
        <v>4310306</v>
      </c>
      <c r="AM4795" t="s">
        <v>2499</v>
      </c>
      <c r="AN4795">
        <v>27</v>
      </c>
      <c r="AO4795">
        <v>0</v>
      </c>
      <c r="AP4795">
        <v>4317251</v>
      </c>
      <c r="AQ4795" t="s">
        <v>2666</v>
      </c>
      <c r="AR4795">
        <v>338</v>
      </c>
    </row>
    <row r="4796" spans="1:44" x14ac:dyDescent="0.25">
      <c r="A4796">
        <v>2107308</v>
      </c>
      <c r="B4796">
        <v>6</v>
      </c>
      <c r="C4796" t="s">
        <v>879</v>
      </c>
      <c r="D4796" t="s">
        <v>6518</v>
      </c>
      <c r="E4796" t="s">
        <v>5940</v>
      </c>
      <c r="F4796" t="s">
        <v>5940</v>
      </c>
      <c r="G4796">
        <v>299</v>
      </c>
      <c r="H4796" t="s">
        <v>5940</v>
      </c>
      <c r="I4796">
        <v>1563</v>
      </c>
      <c r="J4796">
        <v>103</v>
      </c>
      <c r="K4796">
        <v>0</v>
      </c>
      <c r="L4796">
        <v>0</v>
      </c>
      <c r="M4796">
        <v>195</v>
      </c>
      <c r="N4796">
        <v>0</v>
      </c>
      <c r="O4796">
        <v>1140</v>
      </c>
      <c r="P4796">
        <v>122</v>
      </c>
      <c r="R4796">
        <v>2107308</v>
      </c>
      <c r="S4796" t="s">
        <v>5940</v>
      </c>
      <c r="T4796" t="s">
        <v>5940</v>
      </c>
      <c r="U4796">
        <v>299</v>
      </c>
      <c r="V4796" t="s">
        <v>5940</v>
      </c>
      <c r="W4796">
        <v>1563</v>
      </c>
      <c r="X4796">
        <v>103</v>
      </c>
      <c r="Z4796">
        <v>4310330</v>
      </c>
      <c r="AB4796" t="s">
        <v>5940</v>
      </c>
      <c r="AC4796">
        <v>4310330</v>
      </c>
      <c r="AD4796" t="s">
        <v>2500</v>
      </c>
      <c r="AE4796">
        <v>600</v>
      </c>
      <c r="AF4796">
        <v>4310330</v>
      </c>
      <c r="AG4796" t="s">
        <v>2500</v>
      </c>
      <c r="AH4796" t="s">
        <v>5940</v>
      </c>
      <c r="AI4796">
        <v>4310330</v>
      </c>
      <c r="AJ4796" t="s">
        <v>2500</v>
      </c>
      <c r="AK4796" t="s">
        <v>5940</v>
      </c>
      <c r="AL4796">
        <v>4310330</v>
      </c>
      <c r="AM4796" t="s">
        <v>2500</v>
      </c>
      <c r="AN4796" t="s">
        <v>5940</v>
      </c>
      <c r="AO4796">
        <v>0</v>
      </c>
      <c r="AP4796">
        <v>4317301</v>
      </c>
      <c r="AQ4796" t="s">
        <v>2667</v>
      </c>
      <c r="AR4796">
        <v>74</v>
      </c>
    </row>
    <row r="4797" spans="1:44" x14ac:dyDescent="0.25">
      <c r="A4797">
        <v>2107357</v>
      </c>
      <c r="B4797">
        <v>6</v>
      </c>
      <c r="C4797" t="s">
        <v>879</v>
      </c>
      <c r="D4797" t="s">
        <v>6519</v>
      </c>
      <c r="E4797" t="s">
        <v>5940</v>
      </c>
      <c r="F4797" t="s">
        <v>5940</v>
      </c>
      <c r="G4797">
        <v>820</v>
      </c>
      <c r="H4797" t="s">
        <v>5940</v>
      </c>
      <c r="I4797">
        <v>2430</v>
      </c>
      <c r="J4797">
        <v>198</v>
      </c>
      <c r="K4797">
        <v>0</v>
      </c>
      <c r="L4797">
        <v>0</v>
      </c>
      <c r="M4797">
        <v>576</v>
      </c>
      <c r="N4797">
        <v>0</v>
      </c>
      <c r="O4797">
        <v>1816</v>
      </c>
      <c r="P4797">
        <v>183</v>
      </c>
      <c r="R4797">
        <v>2107357</v>
      </c>
      <c r="S4797" t="s">
        <v>5940</v>
      </c>
      <c r="T4797" t="s">
        <v>5940</v>
      </c>
      <c r="U4797">
        <v>820</v>
      </c>
      <c r="V4797" t="s">
        <v>5940</v>
      </c>
      <c r="W4797">
        <v>2430</v>
      </c>
      <c r="X4797">
        <v>198</v>
      </c>
      <c r="Z4797">
        <v>4310363</v>
      </c>
      <c r="AB4797" t="s">
        <v>5940</v>
      </c>
      <c r="AC4797">
        <v>4310363</v>
      </c>
      <c r="AD4797" t="s">
        <v>2501</v>
      </c>
      <c r="AE4797" t="s">
        <v>5940</v>
      </c>
      <c r="AF4797">
        <v>4310363</v>
      </c>
      <c r="AG4797" t="s">
        <v>2501</v>
      </c>
      <c r="AH4797">
        <v>252</v>
      </c>
      <c r="AI4797">
        <v>4310363</v>
      </c>
      <c r="AJ4797" t="s">
        <v>2501</v>
      </c>
      <c r="AK4797">
        <v>32</v>
      </c>
      <c r="AL4797">
        <v>4310363</v>
      </c>
      <c r="AM4797" t="s">
        <v>2501</v>
      </c>
      <c r="AN4797">
        <v>16</v>
      </c>
      <c r="AO4797">
        <v>0</v>
      </c>
      <c r="AP4797">
        <v>4317400</v>
      </c>
      <c r="AQ4797" t="s">
        <v>2668</v>
      </c>
      <c r="AR4797">
        <v>2520</v>
      </c>
    </row>
    <row r="4798" spans="1:44" x14ac:dyDescent="0.25">
      <c r="A4798">
        <v>2107407</v>
      </c>
      <c r="B4798">
        <v>6</v>
      </c>
      <c r="C4798" t="s">
        <v>879</v>
      </c>
      <c r="D4798" t="s">
        <v>6520</v>
      </c>
      <c r="E4798" t="s">
        <v>5940</v>
      </c>
      <c r="F4798" t="s">
        <v>5940</v>
      </c>
      <c r="G4798">
        <v>550</v>
      </c>
      <c r="H4798" t="s">
        <v>5940</v>
      </c>
      <c r="I4798">
        <v>1319</v>
      </c>
      <c r="J4798">
        <v>429</v>
      </c>
      <c r="K4798">
        <v>0</v>
      </c>
      <c r="L4798">
        <v>0</v>
      </c>
      <c r="M4798">
        <v>648</v>
      </c>
      <c r="N4798">
        <v>0</v>
      </c>
      <c r="O4798">
        <v>1325</v>
      </c>
      <c r="P4798">
        <v>451</v>
      </c>
      <c r="R4798">
        <v>2107407</v>
      </c>
      <c r="S4798" t="s">
        <v>5940</v>
      </c>
      <c r="T4798" t="s">
        <v>5940</v>
      </c>
      <c r="U4798">
        <v>550</v>
      </c>
      <c r="V4798" t="s">
        <v>5940</v>
      </c>
      <c r="W4798">
        <v>1319</v>
      </c>
      <c r="X4798">
        <v>429</v>
      </c>
      <c r="Z4798">
        <v>4310405</v>
      </c>
      <c r="AB4798" t="s">
        <v>5940</v>
      </c>
      <c r="AC4798">
        <v>4310405</v>
      </c>
      <c r="AD4798" t="s">
        <v>2502</v>
      </c>
      <c r="AE4798">
        <v>86</v>
      </c>
      <c r="AF4798">
        <v>4310405</v>
      </c>
      <c r="AG4798" t="s">
        <v>2502</v>
      </c>
      <c r="AH4798">
        <v>360</v>
      </c>
      <c r="AI4798">
        <v>4310405</v>
      </c>
      <c r="AJ4798" t="s">
        <v>2502</v>
      </c>
      <c r="AK4798">
        <v>81</v>
      </c>
      <c r="AL4798">
        <v>4310405</v>
      </c>
      <c r="AM4798" t="s">
        <v>2502</v>
      </c>
      <c r="AN4798">
        <v>4198</v>
      </c>
      <c r="AO4798">
        <v>0</v>
      </c>
      <c r="AP4798">
        <v>4317509</v>
      </c>
      <c r="AQ4798" t="s">
        <v>2669</v>
      </c>
      <c r="AR4798">
        <v>13440</v>
      </c>
    </row>
    <row r="4799" spans="1:44" x14ac:dyDescent="0.25">
      <c r="A4799">
        <v>2107456</v>
      </c>
      <c r="B4799">
        <v>6</v>
      </c>
      <c r="C4799" t="s">
        <v>879</v>
      </c>
      <c r="D4799" t="s">
        <v>6521</v>
      </c>
      <c r="E4799" t="s">
        <v>5940</v>
      </c>
      <c r="F4799" t="s">
        <v>5940</v>
      </c>
      <c r="G4799">
        <v>1043</v>
      </c>
      <c r="H4799" t="s">
        <v>5940</v>
      </c>
      <c r="I4799">
        <v>1242</v>
      </c>
      <c r="J4799">
        <v>11</v>
      </c>
      <c r="K4799">
        <v>0</v>
      </c>
      <c r="L4799">
        <v>0</v>
      </c>
      <c r="M4799">
        <v>1174</v>
      </c>
      <c r="N4799">
        <v>0</v>
      </c>
      <c r="O4799">
        <v>1459</v>
      </c>
      <c r="P4799">
        <v>10</v>
      </c>
      <c r="R4799">
        <v>2107456</v>
      </c>
      <c r="S4799" t="s">
        <v>5940</v>
      </c>
      <c r="T4799" t="s">
        <v>5940</v>
      </c>
      <c r="U4799">
        <v>1043</v>
      </c>
      <c r="V4799" t="s">
        <v>5940</v>
      </c>
      <c r="W4799">
        <v>1242</v>
      </c>
      <c r="X4799">
        <v>11</v>
      </c>
      <c r="Z4799">
        <v>4310413</v>
      </c>
      <c r="AB4799" t="s">
        <v>5940</v>
      </c>
      <c r="AC4799">
        <v>4310413</v>
      </c>
      <c r="AD4799" t="s">
        <v>2503</v>
      </c>
      <c r="AE4799">
        <v>10</v>
      </c>
      <c r="AF4799">
        <v>4310413</v>
      </c>
      <c r="AG4799" t="s">
        <v>2503</v>
      </c>
      <c r="AH4799">
        <v>375</v>
      </c>
      <c r="AI4799">
        <v>4310413</v>
      </c>
      <c r="AJ4799" t="s">
        <v>2503</v>
      </c>
      <c r="AK4799">
        <v>8</v>
      </c>
      <c r="AL4799">
        <v>4310413</v>
      </c>
      <c r="AM4799" t="s">
        <v>2503</v>
      </c>
      <c r="AN4799">
        <v>2520</v>
      </c>
      <c r="AO4799">
        <v>0</v>
      </c>
      <c r="AP4799">
        <v>4317558</v>
      </c>
      <c r="AQ4799" t="s">
        <v>2670</v>
      </c>
      <c r="AR4799">
        <v>4320</v>
      </c>
    </row>
    <row r="4800" spans="1:44" x14ac:dyDescent="0.25">
      <c r="A4800">
        <v>2107506</v>
      </c>
      <c r="B4800">
        <v>6</v>
      </c>
      <c r="C4800" t="s">
        <v>879</v>
      </c>
      <c r="D4800" t="s">
        <v>6522</v>
      </c>
      <c r="E4800" t="s">
        <v>5940</v>
      </c>
      <c r="F4800" t="s">
        <v>5940</v>
      </c>
      <c r="G4800">
        <v>0</v>
      </c>
      <c r="H4800" t="s">
        <v>5940</v>
      </c>
      <c r="I4800" t="s">
        <v>5940</v>
      </c>
      <c r="J4800" t="s">
        <v>5940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R4800">
        <v>2107506</v>
      </c>
      <c r="S4800" t="s">
        <v>5940</v>
      </c>
      <c r="T4800" t="s">
        <v>5940</v>
      </c>
      <c r="U4800">
        <v>0</v>
      </c>
      <c r="V4800" t="s">
        <v>5940</v>
      </c>
      <c r="W4800" t="s">
        <v>5940</v>
      </c>
      <c r="X4800" t="s">
        <v>5940</v>
      </c>
      <c r="Z4800">
        <v>4310439</v>
      </c>
      <c r="AB4800" t="s">
        <v>5940</v>
      </c>
      <c r="AC4800">
        <v>4310439</v>
      </c>
      <c r="AD4800" t="s">
        <v>2504</v>
      </c>
      <c r="AE4800" t="s">
        <v>5940</v>
      </c>
      <c r="AF4800">
        <v>4310439</v>
      </c>
      <c r="AG4800" t="s">
        <v>2504</v>
      </c>
      <c r="AH4800" t="s">
        <v>5940</v>
      </c>
      <c r="AI4800">
        <v>4310439</v>
      </c>
      <c r="AJ4800" t="s">
        <v>2504</v>
      </c>
      <c r="AK4800">
        <v>165</v>
      </c>
      <c r="AL4800">
        <v>4310439</v>
      </c>
      <c r="AM4800" t="s">
        <v>2504</v>
      </c>
      <c r="AN4800">
        <v>2875</v>
      </c>
      <c r="AO4800">
        <v>0</v>
      </c>
      <c r="AP4800">
        <v>4317608</v>
      </c>
      <c r="AQ4800" t="s">
        <v>2671</v>
      </c>
      <c r="AR4800">
        <v>1080</v>
      </c>
    </row>
    <row r="4801" spans="1:44" x14ac:dyDescent="0.25">
      <c r="A4801">
        <v>2107605</v>
      </c>
      <c r="B4801">
        <v>6</v>
      </c>
      <c r="C4801" t="s">
        <v>879</v>
      </c>
      <c r="D4801" t="s">
        <v>6523</v>
      </c>
      <c r="E4801">
        <v>70</v>
      </c>
      <c r="F4801" t="s">
        <v>5940</v>
      </c>
      <c r="G4801">
        <v>904</v>
      </c>
      <c r="H4801" t="s">
        <v>5940</v>
      </c>
      <c r="I4801">
        <v>2880</v>
      </c>
      <c r="J4801">
        <v>115</v>
      </c>
      <c r="K4801">
        <v>1690</v>
      </c>
      <c r="L4801">
        <v>0</v>
      </c>
      <c r="M4801">
        <v>762</v>
      </c>
      <c r="N4801">
        <v>0</v>
      </c>
      <c r="O4801">
        <v>1300</v>
      </c>
      <c r="P4801">
        <v>89</v>
      </c>
      <c r="R4801">
        <v>2107605</v>
      </c>
      <c r="S4801">
        <v>70</v>
      </c>
      <c r="T4801" t="s">
        <v>5940</v>
      </c>
      <c r="U4801">
        <v>904</v>
      </c>
      <c r="V4801" t="s">
        <v>5940</v>
      </c>
      <c r="W4801">
        <v>2880</v>
      </c>
      <c r="X4801">
        <v>115</v>
      </c>
      <c r="Z4801">
        <v>4310462</v>
      </c>
      <c r="AB4801" t="s">
        <v>5940</v>
      </c>
      <c r="AC4801">
        <v>4310462</v>
      </c>
      <c r="AD4801" t="s">
        <v>2505</v>
      </c>
      <c r="AE4801" t="s">
        <v>5940</v>
      </c>
      <c r="AF4801">
        <v>4310462</v>
      </c>
      <c r="AG4801" t="s">
        <v>2505</v>
      </c>
      <c r="AH4801">
        <v>300</v>
      </c>
      <c r="AI4801">
        <v>4310462</v>
      </c>
      <c r="AJ4801" t="s">
        <v>2505</v>
      </c>
      <c r="AK4801">
        <v>18</v>
      </c>
      <c r="AL4801">
        <v>4310462</v>
      </c>
      <c r="AM4801" t="s">
        <v>2505</v>
      </c>
      <c r="AN4801">
        <v>7263</v>
      </c>
      <c r="AO4801">
        <v>0</v>
      </c>
      <c r="AP4801">
        <v>4317707</v>
      </c>
      <c r="AQ4801" t="s">
        <v>2672</v>
      </c>
      <c r="AR4801">
        <v>2512</v>
      </c>
    </row>
    <row r="4802" spans="1:44" x14ac:dyDescent="0.25">
      <c r="A4802">
        <v>2107704</v>
      </c>
      <c r="B4802">
        <v>6</v>
      </c>
      <c r="C4802" t="s">
        <v>879</v>
      </c>
      <c r="D4802" t="s">
        <v>6524</v>
      </c>
      <c r="E4802">
        <v>1812</v>
      </c>
      <c r="F4802" t="s">
        <v>5940</v>
      </c>
      <c r="G4802">
        <v>1193</v>
      </c>
      <c r="H4802" t="s">
        <v>5940</v>
      </c>
      <c r="I4802">
        <v>5098</v>
      </c>
      <c r="J4802">
        <v>181</v>
      </c>
      <c r="K4802">
        <v>1750</v>
      </c>
      <c r="L4802">
        <v>0</v>
      </c>
      <c r="M4802">
        <v>1118</v>
      </c>
      <c r="N4802">
        <v>0</v>
      </c>
      <c r="O4802">
        <v>5041</v>
      </c>
      <c r="P4802">
        <v>172</v>
      </c>
      <c r="R4802">
        <v>2107704</v>
      </c>
      <c r="S4802">
        <v>1812</v>
      </c>
      <c r="T4802" t="s">
        <v>5940</v>
      </c>
      <c r="U4802">
        <v>1193</v>
      </c>
      <c r="V4802" t="s">
        <v>5940</v>
      </c>
      <c r="W4802">
        <v>5098</v>
      </c>
      <c r="X4802">
        <v>181</v>
      </c>
      <c r="Z4802">
        <v>4310504</v>
      </c>
      <c r="AB4802" t="s">
        <v>5940</v>
      </c>
      <c r="AC4802">
        <v>4310504</v>
      </c>
      <c r="AD4802" t="s">
        <v>2506</v>
      </c>
      <c r="AE4802">
        <v>45</v>
      </c>
      <c r="AF4802">
        <v>4310504</v>
      </c>
      <c r="AG4802" t="s">
        <v>2506</v>
      </c>
      <c r="AH4802">
        <v>21000</v>
      </c>
      <c r="AI4802">
        <v>4310504</v>
      </c>
      <c r="AJ4802" t="s">
        <v>2506</v>
      </c>
      <c r="AK4802">
        <v>1983</v>
      </c>
      <c r="AL4802">
        <v>4310504</v>
      </c>
      <c r="AM4802" t="s">
        <v>2506</v>
      </c>
      <c r="AN4802">
        <v>1909</v>
      </c>
      <c r="AO4802">
        <v>0</v>
      </c>
      <c r="AP4802">
        <v>4317756</v>
      </c>
      <c r="AQ4802" t="s">
        <v>2673</v>
      </c>
      <c r="AR4802">
        <v>13260</v>
      </c>
    </row>
    <row r="4803" spans="1:44" x14ac:dyDescent="0.25">
      <c r="A4803">
        <v>2107803</v>
      </c>
      <c r="B4803">
        <v>6</v>
      </c>
      <c r="C4803" t="s">
        <v>879</v>
      </c>
      <c r="D4803" t="s">
        <v>6525</v>
      </c>
      <c r="E4803">
        <v>1740</v>
      </c>
      <c r="F4803" t="s">
        <v>5940</v>
      </c>
      <c r="G4803">
        <v>1255</v>
      </c>
      <c r="H4803" t="s">
        <v>5940</v>
      </c>
      <c r="I4803">
        <v>3549</v>
      </c>
      <c r="J4803">
        <v>532</v>
      </c>
      <c r="K4803">
        <v>5250</v>
      </c>
      <c r="L4803">
        <v>0</v>
      </c>
      <c r="M4803">
        <v>1532</v>
      </c>
      <c r="N4803">
        <v>0</v>
      </c>
      <c r="O4803">
        <v>6075</v>
      </c>
      <c r="P4803">
        <v>415</v>
      </c>
      <c r="R4803">
        <v>2107803</v>
      </c>
      <c r="S4803">
        <v>1740</v>
      </c>
      <c r="T4803" t="s">
        <v>5940</v>
      </c>
      <c r="U4803">
        <v>1255</v>
      </c>
      <c r="V4803" t="s">
        <v>5940</v>
      </c>
      <c r="W4803">
        <v>3549</v>
      </c>
      <c r="X4803">
        <v>532</v>
      </c>
      <c r="Z4803">
        <v>4310538</v>
      </c>
      <c r="AB4803" t="s">
        <v>5940</v>
      </c>
      <c r="AC4803">
        <v>4310538</v>
      </c>
      <c r="AD4803" t="s">
        <v>2507</v>
      </c>
      <c r="AE4803" t="s">
        <v>5940</v>
      </c>
      <c r="AF4803">
        <v>4310538</v>
      </c>
      <c r="AG4803" t="s">
        <v>2507</v>
      </c>
      <c r="AH4803">
        <v>405</v>
      </c>
      <c r="AI4803">
        <v>4310538</v>
      </c>
      <c r="AJ4803" t="s">
        <v>2507</v>
      </c>
      <c r="AK4803">
        <v>152</v>
      </c>
      <c r="AL4803">
        <v>4310538</v>
      </c>
      <c r="AM4803" t="s">
        <v>2507</v>
      </c>
      <c r="AN4803">
        <v>3120</v>
      </c>
      <c r="AO4803">
        <v>0</v>
      </c>
      <c r="AP4803">
        <v>4317806</v>
      </c>
      <c r="AQ4803" t="s">
        <v>2674</v>
      </c>
      <c r="AR4803">
        <v>4668</v>
      </c>
    </row>
    <row r="4804" spans="1:44" x14ac:dyDescent="0.25">
      <c r="A4804">
        <v>2107902</v>
      </c>
      <c r="B4804">
        <v>6</v>
      </c>
      <c r="C4804" t="s">
        <v>879</v>
      </c>
      <c r="D4804" t="s">
        <v>6526</v>
      </c>
      <c r="E4804">
        <v>533</v>
      </c>
      <c r="F4804" t="s">
        <v>5940</v>
      </c>
      <c r="G4804">
        <v>788</v>
      </c>
      <c r="H4804" t="s">
        <v>5940</v>
      </c>
      <c r="I4804">
        <v>3539</v>
      </c>
      <c r="J4804">
        <v>161</v>
      </c>
      <c r="K4804">
        <v>1020</v>
      </c>
      <c r="L4804">
        <v>0</v>
      </c>
      <c r="M4804">
        <v>593</v>
      </c>
      <c r="N4804">
        <v>0</v>
      </c>
      <c r="O4804">
        <v>3113</v>
      </c>
      <c r="P4804">
        <v>145</v>
      </c>
      <c r="R4804">
        <v>2107902</v>
      </c>
      <c r="S4804">
        <v>533</v>
      </c>
      <c r="T4804" t="s">
        <v>5940</v>
      </c>
      <c r="U4804">
        <v>788</v>
      </c>
      <c r="V4804" t="s">
        <v>5940</v>
      </c>
      <c r="W4804">
        <v>3539</v>
      </c>
      <c r="X4804">
        <v>161</v>
      </c>
      <c r="Z4804">
        <v>4310553</v>
      </c>
      <c r="AB4804" t="s">
        <v>5940</v>
      </c>
      <c r="AC4804">
        <v>4310553</v>
      </c>
      <c r="AD4804" t="s">
        <v>2508</v>
      </c>
      <c r="AE4804">
        <v>13223</v>
      </c>
      <c r="AF4804">
        <v>4310553</v>
      </c>
      <c r="AG4804" t="s">
        <v>2508</v>
      </c>
      <c r="AH4804">
        <v>836</v>
      </c>
      <c r="AI4804">
        <v>4310553</v>
      </c>
      <c r="AJ4804" t="s">
        <v>2508</v>
      </c>
      <c r="AK4804" t="s">
        <v>5940</v>
      </c>
      <c r="AL4804">
        <v>4310553</v>
      </c>
      <c r="AM4804" t="s">
        <v>2508</v>
      </c>
      <c r="AN4804">
        <v>2124</v>
      </c>
      <c r="AO4804">
        <v>0</v>
      </c>
      <c r="AP4804">
        <v>4317905</v>
      </c>
      <c r="AQ4804" t="s">
        <v>2675</v>
      </c>
      <c r="AR4804">
        <v>10584</v>
      </c>
    </row>
    <row r="4805" spans="1:44" x14ac:dyDescent="0.25">
      <c r="A4805">
        <v>2108009</v>
      </c>
      <c r="B4805">
        <v>6</v>
      </c>
      <c r="C4805" t="s">
        <v>879</v>
      </c>
      <c r="D4805" t="s">
        <v>6527</v>
      </c>
      <c r="E4805">
        <v>2205</v>
      </c>
      <c r="F4805">
        <v>2324</v>
      </c>
      <c r="G4805">
        <v>1378</v>
      </c>
      <c r="H4805" t="s">
        <v>5940</v>
      </c>
      <c r="I4805">
        <v>6594</v>
      </c>
      <c r="J4805">
        <v>224</v>
      </c>
      <c r="K4805">
        <v>2170</v>
      </c>
      <c r="L4805">
        <v>7000</v>
      </c>
      <c r="M4805">
        <v>1080</v>
      </c>
      <c r="N4805">
        <v>0</v>
      </c>
      <c r="O4805">
        <v>4940</v>
      </c>
      <c r="P4805">
        <v>187</v>
      </c>
      <c r="R4805">
        <v>2108009</v>
      </c>
      <c r="S4805">
        <v>2205</v>
      </c>
      <c r="T4805">
        <v>2324</v>
      </c>
      <c r="U4805">
        <v>1378</v>
      </c>
      <c r="V4805" t="s">
        <v>5940</v>
      </c>
      <c r="W4805">
        <v>6594</v>
      </c>
      <c r="X4805">
        <v>224</v>
      </c>
      <c r="Z4805">
        <v>4310579</v>
      </c>
      <c r="AB4805" t="s">
        <v>5940</v>
      </c>
      <c r="AC4805">
        <v>4310579</v>
      </c>
      <c r="AD4805" t="s">
        <v>2509</v>
      </c>
      <c r="AE4805" t="s">
        <v>5940</v>
      </c>
      <c r="AF4805">
        <v>4310579</v>
      </c>
      <c r="AG4805" t="s">
        <v>2509</v>
      </c>
      <c r="AH4805">
        <v>224</v>
      </c>
      <c r="AI4805">
        <v>4310579</v>
      </c>
      <c r="AJ4805" t="s">
        <v>2509</v>
      </c>
      <c r="AK4805">
        <v>102</v>
      </c>
      <c r="AL4805">
        <v>4310579</v>
      </c>
      <c r="AM4805" t="s">
        <v>2509</v>
      </c>
      <c r="AN4805">
        <v>720</v>
      </c>
      <c r="AO4805">
        <v>0</v>
      </c>
      <c r="AP4805">
        <v>4317954</v>
      </c>
      <c r="AQ4805" t="s">
        <v>2676</v>
      </c>
      <c r="AR4805">
        <v>466</v>
      </c>
    </row>
    <row r="4806" spans="1:44" x14ac:dyDescent="0.25">
      <c r="A4806">
        <v>2108058</v>
      </c>
      <c r="B4806">
        <v>6</v>
      </c>
      <c r="C4806" t="s">
        <v>879</v>
      </c>
      <c r="D4806" t="s">
        <v>6528</v>
      </c>
      <c r="E4806" t="s">
        <v>5940</v>
      </c>
      <c r="F4806" t="s">
        <v>5940</v>
      </c>
      <c r="G4806">
        <v>285</v>
      </c>
      <c r="H4806" t="s">
        <v>5940</v>
      </c>
      <c r="I4806">
        <v>188</v>
      </c>
      <c r="J4806">
        <v>211</v>
      </c>
      <c r="K4806">
        <v>0</v>
      </c>
      <c r="L4806">
        <v>0</v>
      </c>
      <c r="M4806">
        <v>438</v>
      </c>
      <c r="N4806">
        <v>0</v>
      </c>
      <c r="O4806">
        <v>300</v>
      </c>
      <c r="P4806">
        <v>280</v>
      </c>
      <c r="R4806">
        <v>2108058</v>
      </c>
      <c r="S4806" t="s">
        <v>5940</v>
      </c>
      <c r="T4806" t="s">
        <v>5940</v>
      </c>
      <c r="U4806">
        <v>285</v>
      </c>
      <c r="V4806" t="s">
        <v>5940</v>
      </c>
      <c r="W4806">
        <v>188</v>
      </c>
      <c r="X4806">
        <v>211</v>
      </c>
      <c r="Z4806">
        <v>4310603</v>
      </c>
      <c r="AB4806" t="s">
        <v>5940</v>
      </c>
      <c r="AC4806">
        <v>4310603</v>
      </c>
      <c r="AD4806" t="s">
        <v>2510</v>
      </c>
      <c r="AE4806">
        <v>368619</v>
      </c>
      <c r="AF4806">
        <v>4310603</v>
      </c>
      <c r="AG4806" t="s">
        <v>2510</v>
      </c>
      <c r="AH4806" t="s">
        <v>5940</v>
      </c>
      <c r="AI4806">
        <v>4310603</v>
      </c>
      <c r="AJ4806" t="s">
        <v>2510</v>
      </c>
      <c r="AK4806" t="s">
        <v>5940</v>
      </c>
      <c r="AL4806">
        <v>4310603</v>
      </c>
      <c r="AM4806" t="s">
        <v>2510</v>
      </c>
      <c r="AN4806">
        <v>10080</v>
      </c>
      <c r="AO4806">
        <v>0</v>
      </c>
      <c r="AP4806">
        <v>4318002</v>
      </c>
      <c r="AQ4806" t="s">
        <v>2677</v>
      </c>
      <c r="AR4806">
        <v>9750</v>
      </c>
    </row>
    <row r="4807" spans="1:44" x14ac:dyDescent="0.25">
      <c r="A4807">
        <v>2108108</v>
      </c>
      <c r="B4807">
        <v>6</v>
      </c>
      <c r="C4807" t="s">
        <v>879</v>
      </c>
      <c r="D4807" t="s">
        <v>6529</v>
      </c>
      <c r="E4807">
        <v>240</v>
      </c>
      <c r="F4807" t="s">
        <v>5940</v>
      </c>
      <c r="G4807">
        <v>2576</v>
      </c>
      <c r="H4807" t="s">
        <v>5940</v>
      </c>
      <c r="I4807">
        <v>3478</v>
      </c>
      <c r="J4807">
        <v>202</v>
      </c>
      <c r="K4807">
        <v>86</v>
      </c>
      <c r="L4807">
        <v>0</v>
      </c>
      <c r="M4807">
        <v>4020</v>
      </c>
      <c r="N4807">
        <v>0</v>
      </c>
      <c r="O4807">
        <v>6230</v>
      </c>
      <c r="P4807">
        <v>302</v>
      </c>
      <c r="R4807">
        <v>2108108</v>
      </c>
      <c r="S4807">
        <v>240</v>
      </c>
      <c r="T4807" t="s">
        <v>5940</v>
      </c>
      <c r="U4807">
        <v>2576</v>
      </c>
      <c r="V4807" t="s">
        <v>5940</v>
      </c>
      <c r="W4807">
        <v>3478</v>
      </c>
      <c r="X4807">
        <v>202</v>
      </c>
      <c r="Z4807">
        <v>4310652</v>
      </c>
      <c r="AB4807" t="s">
        <v>5940</v>
      </c>
      <c r="AC4807">
        <v>4310652</v>
      </c>
      <c r="AD4807" t="s">
        <v>2511</v>
      </c>
      <c r="AE4807">
        <v>12</v>
      </c>
      <c r="AF4807">
        <v>4310652</v>
      </c>
      <c r="AG4807" t="s">
        <v>2511</v>
      </c>
      <c r="AH4807">
        <v>5000</v>
      </c>
      <c r="AI4807">
        <v>4310652</v>
      </c>
      <c r="AJ4807" t="s">
        <v>2511</v>
      </c>
      <c r="AK4807">
        <v>35</v>
      </c>
      <c r="AL4807">
        <v>4310652</v>
      </c>
      <c r="AM4807" t="s">
        <v>2511</v>
      </c>
      <c r="AN4807" t="s">
        <v>5940</v>
      </c>
      <c r="AO4807">
        <v>0</v>
      </c>
      <c r="AP4807">
        <v>4318051</v>
      </c>
      <c r="AQ4807" t="s">
        <v>2678</v>
      </c>
      <c r="AR4807">
        <v>1426</v>
      </c>
    </row>
    <row r="4808" spans="1:44" x14ac:dyDescent="0.25">
      <c r="A4808">
        <v>2108207</v>
      </c>
      <c r="B4808">
        <v>6</v>
      </c>
      <c r="C4808" t="s">
        <v>879</v>
      </c>
      <c r="D4808" t="s">
        <v>6530</v>
      </c>
      <c r="E4808">
        <v>62</v>
      </c>
      <c r="F4808" t="s">
        <v>5940</v>
      </c>
      <c r="G4808">
        <v>269</v>
      </c>
      <c r="H4808" t="s">
        <v>5940</v>
      </c>
      <c r="I4808">
        <v>785</v>
      </c>
      <c r="J4808">
        <v>31</v>
      </c>
      <c r="K4808">
        <v>722</v>
      </c>
      <c r="L4808">
        <v>0</v>
      </c>
      <c r="M4808">
        <v>950</v>
      </c>
      <c r="N4808">
        <v>0</v>
      </c>
      <c r="O4808">
        <v>1440</v>
      </c>
      <c r="P4808">
        <v>67</v>
      </c>
      <c r="R4808">
        <v>2108207</v>
      </c>
      <c r="S4808">
        <v>62</v>
      </c>
      <c r="T4808" t="s">
        <v>5940</v>
      </c>
      <c r="U4808">
        <v>269</v>
      </c>
      <c r="V4808" t="s">
        <v>5940</v>
      </c>
      <c r="W4808">
        <v>785</v>
      </c>
      <c r="X4808">
        <v>31</v>
      </c>
      <c r="Z4808">
        <v>4310702</v>
      </c>
      <c r="AB4808" t="s">
        <v>5940</v>
      </c>
      <c r="AC4808">
        <v>4310702</v>
      </c>
      <c r="AD4808" t="s">
        <v>2512</v>
      </c>
      <c r="AE4808" t="s">
        <v>5940</v>
      </c>
      <c r="AF4808">
        <v>4310702</v>
      </c>
      <c r="AG4808" t="s">
        <v>2512</v>
      </c>
      <c r="AH4808">
        <v>4500</v>
      </c>
      <c r="AI4808">
        <v>4310702</v>
      </c>
      <c r="AJ4808" t="s">
        <v>2512</v>
      </c>
      <c r="AK4808">
        <v>19</v>
      </c>
      <c r="AL4808">
        <v>4310702</v>
      </c>
      <c r="AM4808" t="s">
        <v>2512</v>
      </c>
      <c r="AN4808">
        <v>240</v>
      </c>
      <c r="AO4808">
        <v>0</v>
      </c>
      <c r="AP4808">
        <v>4318101</v>
      </c>
      <c r="AQ4808" t="s">
        <v>2679</v>
      </c>
      <c r="AR4808">
        <v>6000</v>
      </c>
    </row>
    <row r="4809" spans="1:44" x14ac:dyDescent="0.25">
      <c r="A4809">
        <v>2108256</v>
      </c>
      <c r="B4809">
        <v>6</v>
      </c>
      <c r="C4809" t="s">
        <v>879</v>
      </c>
      <c r="D4809" t="s">
        <v>6531</v>
      </c>
      <c r="E4809" t="s">
        <v>5940</v>
      </c>
      <c r="F4809" t="s">
        <v>5940</v>
      </c>
      <c r="G4809">
        <v>726</v>
      </c>
      <c r="H4809" t="s">
        <v>5940</v>
      </c>
      <c r="I4809">
        <v>2424</v>
      </c>
      <c r="J4809">
        <v>37</v>
      </c>
      <c r="K4809">
        <v>0</v>
      </c>
      <c r="L4809">
        <v>0</v>
      </c>
      <c r="M4809">
        <v>712</v>
      </c>
      <c r="N4809">
        <v>0</v>
      </c>
      <c r="O4809">
        <v>2360</v>
      </c>
      <c r="P4809">
        <v>40</v>
      </c>
      <c r="R4809">
        <v>2108256</v>
      </c>
      <c r="S4809" t="s">
        <v>5940</v>
      </c>
      <c r="T4809" t="s">
        <v>5940</v>
      </c>
      <c r="U4809">
        <v>726</v>
      </c>
      <c r="V4809" t="s">
        <v>5940</v>
      </c>
      <c r="W4809">
        <v>2424</v>
      </c>
      <c r="X4809">
        <v>37</v>
      </c>
      <c r="Z4809">
        <v>4310751</v>
      </c>
      <c r="AB4809" t="s">
        <v>5940</v>
      </c>
      <c r="AC4809">
        <v>4310751</v>
      </c>
      <c r="AD4809" t="s">
        <v>2513</v>
      </c>
      <c r="AE4809">
        <v>228</v>
      </c>
      <c r="AF4809">
        <v>4310751</v>
      </c>
      <c r="AG4809" t="s">
        <v>2513</v>
      </c>
      <c r="AH4809">
        <v>2320</v>
      </c>
      <c r="AI4809">
        <v>4310751</v>
      </c>
      <c r="AJ4809" t="s">
        <v>2513</v>
      </c>
      <c r="AK4809">
        <v>749</v>
      </c>
      <c r="AL4809">
        <v>4310751</v>
      </c>
      <c r="AM4809" t="s">
        <v>2513</v>
      </c>
      <c r="AN4809">
        <v>396</v>
      </c>
      <c r="AO4809">
        <v>0</v>
      </c>
      <c r="AP4809">
        <v>4318200</v>
      </c>
      <c r="AQ4809" t="s">
        <v>2680</v>
      </c>
      <c r="AR4809">
        <v>3024</v>
      </c>
    </row>
    <row r="4810" spans="1:44" x14ac:dyDescent="0.25">
      <c r="A4810">
        <v>2108306</v>
      </c>
      <c r="B4810">
        <v>6</v>
      </c>
      <c r="C4810" t="s">
        <v>879</v>
      </c>
      <c r="D4810" t="s">
        <v>6532</v>
      </c>
      <c r="E4810">
        <v>135</v>
      </c>
      <c r="F4810" t="s">
        <v>5940</v>
      </c>
      <c r="G4810">
        <v>1959</v>
      </c>
      <c r="H4810" t="s">
        <v>5940</v>
      </c>
      <c r="I4810">
        <v>2567</v>
      </c>
      <c r="J4810">
        <v>11</v>
      </c>
      <c r="K4810">
        <v>0</v>
      </c>
      <c r="L4810">
        <v>0</v>
      </c>
      <c r="M4810">
        <v>2278</v>
      </c>
      <c r="N4810">
        <v>0</v>
      </c>
      <c r="O4810">
        <v>3047</v>
      </c>
      <c r="P4810">
        <v>8</v>
      </c>
      <c r="R4810">
        <v>2108306</v>
      </c>
      <c r="S4810">
        <v>135</v>
      </c>
      <c r="T4810" t="s">
        <v>5940</v>
      </c>
      <c r="U4810">
        <v>1959</v>
      </c>
      <c r="V4810" t="s">
        <v>5940</v>
      </c>
      <c r="W4810">
        <v>2567</v>
      </c>
      <c r="X4810">
        <v>11</v>
      </c>
      <c r="Z4810">
        <v>4310801</v>
      </c>
      <c r="AB4810" t="s">
        <v>5940</v>
      </c>
      <c r="AC4810">
        <v>4310801</v>
      </c>
      <c r="AD4810" t="s">
        <v>2514</v>
      </c>
      <c r="AE4810" t="s">
        <v>5940</v>
      </c>
      <c r="AF4810">
        <v>4310801</v>
      </c>
      <c r="AG4810" t="s">
        <v>2514</v>
      </c>
      <c r="AH4810">
        <v>1890</v>
      </c>
      <c r="AI4810">
        <v>4310801</v>
      </c>
      <c r="AJ4810" t="s">
        <v>2514</v>
      </c>
      <c r="AK4810">
        <v>12</v>
      </c>
      <c r="AL4810">
        <v>4310801</v>
      </c>
      <c r="AM4810" t="s">
        <v>2514</v>
      </c>
      <c r="AN4810" t="s">
        <v>5940</v>
      </c>
      <c r="AO4810">
        <v>0</v>
      </c>
      <c r="AP4810">
        <v>4318309</v>
      </c>
      <c r="AQ4810" t="s">
        <v>2681</v>
      </c>
      <c r="AR4810">
        <v>614</v>
      </c>
    </row>
    <row r="4811" spans="1:44" x14ac:dyDescent="0.25">
      <c r="A4811">
        <v>2108405</v>
      </c>
      <c r="B4811">
        <v>6</v>
      </c>
      <c r="C4811" t="s">
        <v>879</v>
      </c>
      <c r="D4811" t="s">
        <v>6533</v>
      </c>
      <c r="E4811">
        <v>165</v>
      </c>
      <c r="F4811" t="s">
        <v>5940</v>
      </c>
      <c r="G4811">
        <v>181</v>
      </c>
      <c r="H4811" t="s">
        <v>5940</v>
      </c>
      <c r="I4811">
        <v>470</v>
      </c>
      <c r="J4811">
        <v>22</v>
      </c>
      <c r="K4811">
        <v>91</v>
      </c>
      <c r="L4811">
        <v>0</v>
      </c>
      <c r="M4811">
        <v>195</v>
      </c>
      <c r="N4811">
        <v>0</v>
      </c>
      <c r="O4811">
        <v>462</v>
      </c>
      <c r="P4811">
        <v>23</v>
      </c>
      <c r="R4811">
        <v>2108405</v>
      </c>
      <c r="S4811">
        <v>165</v>
      </c>
      <c r="T4811" t="s">
        <v>5940</v>
      </c>
      <c r="U4811">
        <v>181</v>
      </c>
      <c r="V4811" t="s">
        <v>5940</v>
      </c>
      <c r="W4811">
        <v>470</v>
      </c>
      <c r="X4811">
        <v>22</v>
      </c>
      <c r="Z4811">
        <v>4310850</v>
      </c>
      <c r="AB4811" t="s">
        <v>5940</v>
      </c>
      <c r="AC4811">
        <v>4310850</v>
      </c>
      <c r="AD4811" t="s">
        <v>2515</v>
      </c>
      <c r="AE4811">
        <v>288</v>
      </c>
      <c r="AF4811">
        <v>4310850</v>
      </c>
      <c r="AG4811" t="s">
        <v>2515</v>
      </c>
      <c r="AH4811">
        <v>4000</v>
      </c>
      <c r="AI4811">
        <v>4310850</v>
      </c>
      <c r="AJ4811" t="s">
        <v>2515</v>
      </c>
      <c r="AK4811">
        <v>376</v>
      </c>
      <c r="AL4811">
        <v>4310850</v>
      </c>
      <c r="AM4811" t="s">
        <v>2515</v>
      </c>
      <c r="AN4811">
        <v>3600</v>
      </c>
      <c r="AO4811">
        <v>0</v>
      </c>
      <c r="AP4811">
        <v>4318408</v>
      </c>
      <c r="AQ4811" t="s">
        <v>2682</v>
      </c>
      <c r="AR4811">
        <v>480</v>
      </c>
    </row>
    <row r="4812" spans="1:44" x14ac:dyDescent="0.25">
      <c r="A4812">
        <v>2108454</v>
      </c>
      <c r="B4812">
        <v>6</v>
      </c>
      <c r="C4812" t="s">
        <v>879</v>
      </c>
      <c r="D4812" t="s">
        <v>6534</v>
      </c>
      <c r="E4812">
        <v>128</v>
      </c>
      <c r="F4812" t="s">
        <v>5940</v>
      </c>
      <c r="G4812">
        <v>609</v>
      </c>
      <c r="H4812" t="s">
        <v>5940</v>
      </c>
      <c r="I4812">
        <v>1728</v>
      </c>
      <c r="J4812">
        <v>56</v>
      </c>
      <c r="K4812">
        <v>227</v>
      </c>
      <c r="L4812">
        <v>0</v>
      </c>
      <c r="M4812">
        <v>888</v>
      </c>
      <c r="N4812">
        <v>0</v>
      </c>
      <c r="O4812">
        <v>2683</v>
      </c>
      <c r="P4812">
        <v>69</v>
      </c>
      <c r="R4812">
        <v>2108454</v>
      </c>
      <c r="S4812">
        <v>128</v>
      </c>
      <c r="T4812" t="s">
        <v>5940</v>
      </c>
      <c r="U4812">
        <v>609</v>
      </c>
      <c r="V4812" t="s">
        <v>5940</v>
      </c>
      <c r="W4812">
        <v>1728</v>
      </c>
      <c r="X4812">
        <v>56</v>
      </c>
      <c r="Z4812">
        <v>4310876</v>
      </c>
      <c r="AB4812" t="s">
        <v>5940</v>
      </c>
      <c r="AC4812">
        <v>4310876</v>
      </c>
      <c r="AD4812" t="s">
        <v>2516</v>
      </c>
      <c r="AE4812" t="s">
        <v>5940</v>
      </c>
      <c r="AF4812">
        <v>4310876</v>
      </c>
      <c r="AG4812" t="s">
        <v>2516</v>
      </c>
      <c r="AH4812">
        <v>160</v>
      </c>
      <c r="AI4812">
        <v>4310876</v>
      </c>
      <c r="AJ4812" t="s">
        <v>2516</v>
      </c>
      <c r="AK4812">
        <v>39</v>
      </c>
      <c r="AL4812">
        <v>4310876</v>
      </c>
      <c r="AM4812" t="s">
        <v>2516</v>
      </c>
      <c r="AN4812">
        <v>4392</v>
      </c>
      <c r="AO4812">
        <v>0</v>
      </c>
      <c r="AP4812">
        <v>4318424</v>
      </c>
      <c r="AQ4812" t="s">
        <v>2683</v>
      </c>
      <c r="AR4812">
        <v>3870</v>
      </c>
    </row>
    <row r="4813" spans="1:44" x14ac:dyDescent="0.25">
      <c r="A4813">
        <v>2108504</v>
      </c>
      <c r="B4813">
        <v>6</v>
      </c>
      <c r="C4813" t="s">
        <v>879</v>
      </c>
      <c r="D4813" t="s">
        <v>6535</v>
      </c>
      <c r="E4813" t="s">
        <v>5940</v>
      </c>
      <c r="F4813" t="s">
        <v>5940</v>
      </c>
      <c r="G4813">
        <v>105</v>
      </c>
      <c r="H4813" t="s">
        <v>5940</v>
      </c>
      <c r="I4813">
        <v>4325</v>
      </c>
      <c r="J4813">
        <v>43</v>
      </c>
      <c r="K4813">
        <v>0</v>
      </c>
      <c r="L4813">
        <v>0</v>
      </c>
      <c r="M4813">
        <v>107</v>
      </c>
      <c r="N4813">
        <v>0</v>
      </c>
      <c r="O4813">
        <v>3430</v>
      </c>
      <c r="P4813">
        <v>75</v>
      </c>
      <c r="R4813">
        <v>2108504</v>
      </c>
      <c r="S4813" t="s">
        <v>5940</v>
      </c>
      <c r="T4813" t="s">
        <v>5940</v>
      </c>
      <c r="U4813">
        <v>105</v>
      </c>
      <c r="V4813" t="s">
        <v>5940</v>
      </c>
      <c r="W4813">
        <v>4325</v>
      </c>
      <c r="X4813">
        <v>43</v>
      </c>
      <c r="Z4813">
        <v>4310900</v>
      </c>
      <c r="AB4813" t="s">
        <v>5940</v>
      </c>
      <c r="AC4813">
        <v>4310900</v>
      </c>
      <c r="AD4813" t="s">
        <v>2517</v>
      </c>
      <c r="AE4813">
        <v>6</v>
      </c>
      <c r="AF4813">
        <v>4310900</v>
      </c>
      <c r="AG4813" t="s">
        <v>2517</v>
      </c>
      <c r="AH4813">
        <v>330</v>
      </c>
      <c r="AI4813">
        <v>4310900</v>
      </c>
      <c r="AJ4813" t="s">
        <v>2517</v>
      </c>
      <c r="AK4813">
        <v>2</v>
      </c>
      <c r="AL4813">
        <v>4310900</v>
      </c>
      <c r="AM4813" t="s">
        <v>2517</v>
      </c>
      <c r="AN4813">
        <v>7800</v>
      </c>
      <c r="AO4813">
        <v>0</v>
      </c>
      <c r="AP4813">
        <v>4318432</v>
      </c>
      <c r="AQ4813" t="s">
        <v>2684</v>
      </c>
      <c r="AR4813">
        <v>75</v>
      </c>
    </row>
    <row r="4814" spans="1:44" x14ac:dyDescent="0.25">
      <c r="A4814">
        <v>2108603</v>
      </c>
      <c r="B4814">
        <v>6</v>
      </c>
      <c r="C4814" t="s">
        <v>879</v>
      </c>
      <c r="D4814" t="s">
        <v>6536</v>
      </c>
      <c r="E4814">
        <v>200</v>
      </c>
      <c r="F4814" t="s">
        <v>5940</v>
      </c>
      <c r="G4814">
        <v>1188</v>
      </c>
      <c r="H4814" t="s">
        <v>5940</v>
      </c>
      <c r="I4814">
        <v>8690</v>
      </c>
      <c r="J4814">
        <v>131</v>
      </c>
      <c r="K4814">
        <v>340</v>
      </c>
      <c r="L4814">
        <v>0</v>
      </c>
      <c r="M4814">
        <v>730</v>
      </c>
      <c r="N4814">
        <v>0</v>
      </c>
      <c r="O4814">
        <v>2220</v>
      </c>
      <c r="P4814">
        <v>171</v>
      </c>
      <c r="R4814">
        <v>2108603</v>
      </c>
      <c r="S4814">
        <v>200</v>
      </c>
      <c r="T4814" t="s">
        <v>5940</v>
      </c>
      <c r="U4814">
        <v>1188</v>
      </c>
      <c r="V4814" t="s">
        <v>5940</v>
      </c>
      <c r="W4814">
        <v>8690</v>
      </c>
      <c r="X4814">
        <v>131</v>
      </c>
      <c r="Z4814">
        <v>4311007</v>
      </c>
      <c r="AB4814" t="s">
        <v>5940</v>
      </c>
      <c r="AC4814">
        <v>4311007</v>
      </c>
      <c r="AD4814" t="s">
        <v>2518</v>
      </c>
      <c r="AE4814">
        <v>110803</v>
      </c>
      <c r="AF4814">
        <v>4311007</v>
      </c>
      <c r="AG4814" t="s">
        <v>2518</v>
      </c>
      <c r="AH4814" t="s">
        <v>5940</v>
      </c>
      <c r="AI4814">
        <v>4311007</v>
      </c>
      <c r="AJ4814" t="s">
        <v>2518</v>
      </c>
      <c r="AK4814">
        <v>18</v>
      </c>
      <c r="AL4814">
        <v>4311007</v>
      </c>
      <c r="AM4814" t="s">
        <v>2518</v>
      </c>
      <c r="AN4814">
        <v>8937</v>
      </c>
      <c r="AO4814">
        <v>0</v>
      </c>
      <c r="AP4814">
        <v>4318440</v>
      </c>
      <c r="AQ4814" t="s">
        <v>2685</v>
      </c>
      <c r="AR4814">
        <v>1311</v>
      </c>
    </row>
    <row r="4815" spans="1:44" x14ac:dyDescent="0.25">
      <c r="A4815">
        <v>2108702</v>
      </c>
      <c r="B4815">
        <v>6</v>
      </c>
      <c r="C4815" t="s">
        <v>879</v>
      </c>
      <c r="D4815" t="s">
        <v>6537</v>
      </c>
      <c r="E4815">
        <v>53</v>
      </c>
      <c r="F4815" t="s">
        <v>5940</v>
      </c>
      <c r="G4815">
        <v>1088</v>
      </c>
      <c r="H4815" t="s">
        <v>5940</v>
      </c>
      <c r="I4815">
        <v>1440</v>
      </c>
      <c r="J4815">
        <v>168</v>
      </c>
      <c r="K4815">
        <v>0</v>
      </c>
      <c r="L4815">
        <v>0</v>
      </c>
      <c r="M4815">
        <v>1200</v>
      </c>
      <c r="N4815">
        <v>0</v>
      </c>
      <c r="O4815">
        <v>1744</v>
      </c>
      <c r="P4815">
        <v>191</v>
      </c>
      <c r="R4815">
        <v>2108702</v>
      </c>
      <c r="S4815">
        <v>53</v>
      </c>
      <c r="T4815" t="s">
        <v>5940</v>
      </c>
      <c r="U4815">
        <v>1088</v>
      </c>
      <c r="V4815" t="s">
        <v>5940</v>
      </c>
      <c r="W4815">
        <v>1440</v>
      </c>
      <c r="X4815">
        <v>168</v>
      </c>
      <c r="Z4815">
        <v>4311106</v>
      </c>
      <c r="AB4815" t="s">
        <v>5940</v>
      </c>
      <c r="AC4815">
        <v>4311106</v>
      </c>
      <c r="AD4815" t="s">
        <v>2519</v>
      </c>
      <c r="AE4815">
        <v>14476</v>
      </c>
      <c r="AF4815">
        <v>4311106</v>
      </c>
      <c r="AG4815" t="s">
        <v>2519</v>
      </c>
      <c r="AH4815">
        <v>30000</v>
      </c>
      <c r="AI4815">
        <v>4311106</v>
      </c>
      <c r="AJ4815" t="s">
        <v>2519</v>
      </c>
      <c r="AK4815">
        <v>189</v>
      </c>
      <c r="AL4815">
        <v>4311106</v>
      </c>
      <c r="AM4815" t="s">
        <v>2519</v>
      </c>
      <c r="AN4815">
        <v>4116</v>
      </c>
      <c r="AO4815">
        <v>0</v>
      </c>
      <c r="AP4815">
        <v>4318457</v>
      </c>
      <c r="AQ4815" t="s">
        <v>2686</v>
      </c>
      <c r="AR4815">
        <v>1360</v>
      </c>
    </row>
    <row r="4816" spans="1:44" x14ac:dyDescent="0.25">
      <c r="A4816">
        <v>2108801</v>
      </c>
      <c r="B4816">
        <v>6</v>
      </c>
      <c r="C4816" t="s">
        <v>879</v>
      </c>
      <c r="D4816" t="s">
        <v>6538</v>
      </c>
      <c r="E4816" t="s">
        <v>5940</v>
      </c>
      <c r="F4816" t="s">
        <v>5940</v>
      </c>
      <c r="G4816">
        <v>1044</v>
      </c>
      <c r="H4816" t="s">
        <v>5940</v>
      </c>
      <c r="I4816">
        <v>4800</v>
      </c>
      <c r="J4816">
        <v>255</v>
      </c>
      <c r="K4816">
        <v>0</v>
      </c>
      <c r="L4816">
        <v>0</v>
      </c>
      <c r="M4816">
        <v>1164</v>
      </c>
      <c r="N4816">
        <v>0</v>
      </c>
      <c r="O4816">
        <v>5428</v>
      </c>
      <c r="P4816">
        <v>323</v>
      </c>
      <c r="R4816">
        <v>2108801</v>
      </c>
      <c r="S4816" t="s">
        <v>5940</v>
      </c>
      <c r="T4816" t="s">
        <v>5940</v>
      </c>
      <c r="U4816">
        <v>1044</v>
      </c>
      <c r="V4816" t="s">
        <v>5940</v>
      </c>
      <c r="W4816">
        <v>4800</v>
      </c>
      <c r="X4816">
        <v>255</v>
      </c>
      <c r="Z4816">
        <v>4311122</v>
      </c>
      <c r="AB4816" t="s">
        <v>5940</v>
      </c>
      <c r="AC4816">
        <v>4311122</v>
      </c>
      <c r="AD4816" t="s">
        <v>2520</v>
      </c>
      <c r="AE4816" t="s">
        <v>5940</v>
      </c>
      <c r="AF4816">
        <v>4311122</v>
      </c>
      <c r="AG4816" t="s">
        <v>2520</v>
      </c>
      <c r="AH4816" t="s">
        <v>5940</v>
      </c>
      <c r="AI4816">
        <v>4311122</v>
      </c>
      <c r="AJ4816" t="s">
        <v>2520</v>
      </c>
      <c r="AK4816">
        <v>57</v>
      </c>
      <c r="AL4816">
        <v>4311122</v>
      </c>
      <c r="AM4816" t="s">
        <v>2520</v>
      </c>
      <c r="AN4816" t="s">
        <v>5940</v>
      </c>
      <c r="AO4816">
        <v>0</v>
      </c>
      <c r="AP4816">
        <v>4318465</v>
      </c>
      <c r="AQ4816" t="s">
        <v>2687</v>
      </c>
      <c r="AR4816">
        <v>204</v>
      </c>
    </row>
    <row r="4817" spans="1:44" x14ac:dyDescent="0.25">
      <c r="A4817">
        <v>2108900</v>
      </c>
      <c r="B4817">
        <v>6</v>
      </c>
      <c r="C4817" t="s">
        <v>879</v>
      </c>
      <c r="D4817" t="s">
        <v>6539</v>
      </c>
      <c r="E4817">
        <v>384</v>
      </c>
      <c r="F4817" t="s">
        <v>5940</v>
      </c>
      <c r="G4817">
        <v>1998</v>
      </c>
      <c r="H4817" t="s">
        <v>5940</v>
      </c>
      <c r="I4817">
        <v>5701</v>
      </c>
      <c r="J4817">
        <v>134</v>
      </c>
      <c r="K4817">
        <v>0</v>
      </c>
      <c r="L4817">
        <v>0</v>
      </c>
      <c r="M4817">
        <v>4576</v>
      </c>
      <c r="N4817">
        <v>0</v>
      </c>
      <c r="O4817">
        <v>6782</v>
      </c>
      <c r="P4817">
        <v>306</v>
      </c>
      <c r="R4817">
        <v>2108900</v>
      </c>
      <c r="S4817">
        <v>384</v>
      </c>
      <c r="T4817" t="s">
        <v>5940</v>
      </c>
      <c r="U4817">
        <v>1998</v>
      </c>
      <c r="V4817" t="s">
        <v>5940</v>
      </c>
      <c r="W4817">
        <v>5701</v>
      </c>
      <c r="X4817">
        <v>134</v>
      </c>
      <c r="Z4817">
        <v>4311130</v>
      </c>
      <c r="AB4817" t="s">
        <v>5940</v>
      </c>
      <c r="AC4817">
        <v>4311130</v>
      </c>
      <c r="AD4817" t="s">
        <v>2521</v>
      </c>
      <c r="AE4817">
        <v>15</v>
      </c>
      <c r="AF4817">
        <v>4311130</v>
      </c>
      <c r="AG4817" t="s">
        <v>2521</v>
      </c>
      <c r="AH4817">
        <v>750</v>
      </c>
      <c r="AI4817">
        <v>4311130</v>
      </c>
      <c r="AJ4817" t="s">
        <v>2521</v>
      </c>
      <c r="AK4817">
        <v>280</v>
      </c>
      <c r="AL4817">
        <v>4311130</v>
      </c>
      <c r="AM4817" t="s">
        <v>2521</v>
      </c>
      <c r="AN4817">
        <v>24120</v>
      </c>
      <c r="AO4817">
        <v>0</v>
      </c>
      <c r="AP4817">
        <v>4318481</v>
      </c>
      <c r="AQ4817" t="s">
        <v>2688</v>
      </c>
      <c r="AR4817">
        <v>495</v>
      </c>
    </row>
    <row r="4818" spans="1:44" x14ac:dyDescent="0.25">
      <c r="A4818">
        <v>2109007</v>
      </c>
      <c r="B4818">
        <v>6</v>
      </c>
      <c r="C4818" t="s">
        <v>879</v>
      </c>
      <c r="D4818" t="s">
        <v>6540</v>
      </c>
      <c r="E4818">
        <v>57600</v>
      </c>
      <c r="F4818" t="s">
        <v>5940</v>
      </c>
      <c r="G4818">
        <v>2388</v>
      </c>
      <c r="H4818" t="s">
        <v>5940</v>
      </c>
      <c r="I4818">
        <v>889</v>
      </c>
      <c r="J4818">
        <v>45</v>
      </c>
      <c r="K4818">
        <v>51166</v>
      </c>
      <c r="L4818">
        <v>0</v>
      </c>
      <c r="M4818">
        <v>1954</v>
      </c>
      <c r="N4818">
        <v>0</v>
      </c>
      <c r="O4818">
        <v>1026</v>
      </c>
      <c r="P4818">
        <v>34</v>
      </c>
      <c r="R4818">
        <v>2109007</v>
      </c>
      <c r="S4818">
        <v>57600</v>
      </c>
      <c r="T4818" t="s">
        <v>5940</v>
      </c>
      <c r="U4818">
        <v>2388</v>
      </c>
      <c r="V4818" t="s">
        <v>5940</v>
      </c>
      <c r="W4818">
        <v>889</v>
      </c>
      <c r="X4818">
        <v>45</v>
      </c>
      <c r="Z4818">
        <v>4311155</v>
      </c>
      <c r="AB4818" t="s">
        <v>5940</v>
      </c>
      <c r="AC4818">
        <v>4311155</v>
      </c>
      <c r="AD4818" t="s">
        <v>2522</v>
      </c>
      <c r="AE4818" t="s">
        <v>5940</v>
      </c>
      <c r="AF4818">
        <v>4311155</v>
      </c>
      <c r="AG4818" t="s">
        <v>2522</v>
      </c>
      <c r="AH4818">
        <v>600</v>
      </c>
      <c r="AI4818">
        <v>4311155</v>
      </c>
      <c r="AJ4818" t="s">
        <v>2522</v>
      </c>
      <c r="AK4818">
        <v>18</v>
      </c>
      <c r="AL4818">
        <v>4311155</v>
      </c>
      <c r="AM4818" t="s">
        <v>2522</v>
      </c>
      <c r="AN4818">
        <v>27000</v>
      </c>
      <c r="AO4818">
        <v>0</v>
      </c>
      <c r="AP4818">
        <v>4318499</v>
      </c>
      <c r="AQ4818" t="s">
        <v>2689</v>
      </c>
      <c r="AR4818">
        <v>887</v>
      </c>
    </row>
    <row r="4819" spans="1:44" x14ac:dyDescent="0.25">
      <c r="A4819">
        <v>2109056</v>
      </c>
      <c r="B4819">
        <v>6</v>
      </c>
      <c r="C4819" t="s">
        <v>879</v>
      </c>
      <c r="D4819" t="s">
        <v>6541</v>
      </c>
      <c r="E4819" t="s">
        <v>5940</v>
      </c>
      <c r="F4819" t="s">
        <v>5940</v>
      </c>
      <c r="G4819">
        <v>26</v>
      </c>
      <c r="H4819" t="s">
        <v>5940</v>
      </c>
      <c r="I4819">
        <v>31</v>
      </c>
      <c r="J4819">
        <v>13</v>
      </c>
      <c r="K4819">
        <v>0</v>
      </c>
      <c r="L4819">
        <v>0</v>
      </c>
      <c r="M4819">
        <v>30</v>
      </c>
      <c r="N4819">
        <v>0</v>
      </c>
      <c r="O4819">
        <v>29</v>
      </c>
      <c r="P4819">
        <v>12</v>
      </c>
      <c r="R4819">
        <v>2109056</v>
      </c>
      <c r="S4819" t="s">
        <v>5940</v>
      </c>
      <c r="T4819" t="s">
        <v>5940</v>
      </c>
      <c r="U4819">
        <v>26</v>
      </c>
      <c r="V4819" t="s">
        <v>5940</v>
      </c>
      <c r="W4819">
        <v>31</v>
      </c>
      <c r="X4819">
        <v>13</v>
      </c>
      <c r="Z4819">
        <v>4311205</v>
      </c>
      <c r="AB4819" t="s">
        <v>5940</v>
      </c>
      <c r="AC4819">
        <v>4311205</v>
      </c>
      <c r="AD4819" t="s">
        <v>2523</v>
      </c>
      <c r="AE4819">
        <v>75</v>
      </c>
      <c r="AF4819">
        <v>4311205</v>
      </c>
      <c r="AG4819" t="s">
        <v>2523</v>
      </c>
      <c r="AH4819">
        <v>500</v>
      </c>
      <c r="AI4819">
        <v>4311205</v>
      </c>
      <c r="AJ4819" t="s">
        <v>2523</v>
      </c>
      <c r="AK4819">
        <v>312</v>
      </c>
      <c r="AL4819">
        <v>4311205</v>
      </c>
      <c r="AM4819" t="s">
        <v>2523</v>
      </c>
      <c r="AN4819">
        <v>65970</v>
      </c>
      <c r="AO4819">
        <v>0</v>
      </c>
      <c r="AP4819">
        <v>4318507</v>
      </c>
      <c r="AQ4819" t="s">
        <v>2690</v>
      </c>
      <c r="AR4819">
        <v>108</v>
      </c>
    </row>
    <row r="4820" spans="1:44" x14ac:dyDescent="0.25">
      <c r="A4820">
        <v>2109106</v>
      </c>
      <c r="B4820">
        <v>6</v>
      </c>
      <c r="C4820" t="s">
        <v>879</v>
      </c>
      <c r="D4820" t="s">
        <v>6542</v>
      </c>
      <c r="E4820">
        <v>2562</v>
      </c>
      <c r="F4820" t="s">
        <v>5940</v>
      </c>
      <c r="G4820">
        <v>4290</v>
      </c>
      <c r="H4820" t="s">
        <v>5940</v>
      </c>
      <c r="I4820">
        <v>3978</v>
      </c>
      <c r="J4820">
        <v>137</v>
      </c>
      <c r="K4820">
        <v>2184</v>
      </c>
      <c r="L4820">
        <v>0</v>
      </c>
      <c r="M4820">
        <v>4780</v>
      </c>
      <c r="N4820">
        <v>0</v>
      </c>
      <c r="O4820">
        <v>4061</v>
      </c>
      <c r="P4820">
        <v>143</v>
      </c>
      <c r="R4820">
        <v>2109106</v>
      </c>
      <c r="S4820">
        <v>2562</v>
      </c>
      <c r="T4820" t="s">
        <v>5940</v>
      </c>
      <c r="U4820">
        <v>4290</v>
      </c>
      <c r="V4820" t="s">
        <v>5940</v>
      </c>
      <c r="W4820">
        <v>3978</v>
      </c>
      <c r="X4820">
        <v>137</v>
      </c>
      <c r="Z4820">
        <v>4311239</v>
      </c>
      <c r="AB4820" t="s">
        <v>5940</v>
      </c>
      <c r="AC4820">
        <v>4311239</v>
      </c>
      <c r="AD4820" t="s">
        <v>2524</v>
      </c>
      <c r="AE4820">
        <v>2</v>
      </c>
      <c r="AF4820">
        <v>4311239</v>
      </c>
      <c r="AG4820" t="s">
        <v>2524</v>
      </c>
      <c r="AH4820">
        <v>570</v>
      </c>
      <c r="AI4820">
        <v>4311239</v>
      </c>
      <c r="AJ4820" t="s">
        <v>2524</v>
      </c>
      <c r="AK4820">
        <v>303</v>
      </c>
      <c r="AL4820">
        <v>4311239</v>
      </c>
      <c r="AM4820" t="s">
        <v>2524</v>
      </c>
      <c r="AN4820">
        <v>391</v>
      </c>
      <c r="AO4820">
        <v>0</v>
      </c>
      <c r="AP4820">
        <v>4318606</v>
      </c>
      <c r="AQ4820" t="s">
        <v>2691</v>
      </c>
      <c r="AR4820">
        <v>4050</v>
      </c>
    </row>
    <row r="4821" spans="1:44" x14ac:dyDescent="0.25">
      <c r="A4821">
        <v>2109205</v>
      </c>
      <c r="B4821">
        <v>6</v>
      </c>
      <c r="C4821" t="s">
        <v>879</v>
      </c>
      <c r="D4821" t="s">
        <v>6543</v>
      </c>
      <c r="E4821" t="s">
        <v>5940</v>
      </c>
      <c r="F4821" t="s">
        <v>5940</v>
      </c>
      <c r="G4821">
        <v>72</v>
      </c>
      <c r="H4821" t="s">
        <v>5940</v>
      </c>
      <c r="I4821">
        <v>60</v>
      </c>
      <c r="J4821">
        <v>5</v>
      </c>
      <c r="K4821">
        <v>0</v>
      </c>
      <c r="L4821">
        <v>0</v>
      </c>
      <c r="M4821">
        <v>73</v>
      </c>
      <c r="N4821">
        <v>0</v>
      </c>
      <c r="O4821">
        <v>59</v>
      </c>
      <c r="P4821">
        <v>7</v>
      </c>
      <c r="R4821">
        <v>2109205</v>
      </c>
      <c r="S4821" t="s">
        <v>5940</v>
      </c>
      <c r="T4821" t="s">
        <v>5940</v>
      </c>
      <c r="U4821">
        <v>72</v>
      </c>
      <c r="V4821" t="s">
        <v>5940</v>
      </c>
      <c r="W4821">
        <v>60</v>
      </c>
      <c r="X4821">
        <v>5</v>
      </c>
      <c r="Z4821">
        <v>4311254</v>
      </c>
      <c r="AB4821" t="s">
        <v>5940</v>
      </c>
      <c r="AC4821">
        <v>4311254</v>
      </c>
      <c r="AD4821" t="s">
        <v>2525</v>
      </c>
      <c r="AE4821" t="s">
        <v>5940</v>
      </c>
      <c r="AF4821">
        <v>4311254</v>
      </c>
      <c r="AG4821" t="s">
        <v>2525</v>
      </c>
      <c r="AH4821">
        <v>75</v>
      </c>
      <c r="AI4821">
        <v>4311254</v>
      </c>
      <c r="AJ4821" t="s">
        <v>2525</v>
      </c>
      <c r="AK4821">
        <v>336</v>
      </c>
      <c r="AL4821">
        <v>4311254</v>
      </c>
      <c r="AM4821" t="s">
        <v>2525</v>
      </c>
      <c r="AN4821">
        <v>1120</v>
      </c>
      <c r="AO4821">
        <v>0</v>
      </c>
      <c r="AP4821">
        <v>4318614</v>
      </c>
      <c r="AQ4821" t="s">
        <v>2692</v>
      </c>
      <c r="AR4821">
        <v>616</v>
      </c>
    </row>
    <row r="4822" spans="1:44" x14ac:dyDescent="0.25">
      <c r="A4822">
        <v>2109239</v>
      </c>
      <c r="B4822">
        <v>6</v>
      </c>
      <c r="C4822" t="s">
        <v>879</v>
      </c>
      <c r="D4822" t="s">
        <v>6544</v>
      </c>
      <c r="E4822" t="s">
        <v>5940</v>
      </c>
      <c r="F4822" t="s">
        <v>5940</v>
      </c>
      <c r="G4822">
        <v>140</v>
      </c>
      <c r="H4822" t="s">
        <v>5940</v>
      </c>
      <c r="I4822">
        <v>450</v>
      </c>
      <c r="J4822">
        <v>54</v>
      </c>
      <c r="K4822">
        <v>0</v>
      </c>
      <c r="L4822">
        <v>0</v>
      </c>
      <c r="M4822">
        <v>150</v>
      </c>
      <c r="N4822">
        <v>0</v>
      </c>
      <c r="O4822">
        <v>441</v>
      </c>
      <c r="P4822">
        <v>64</v>
      </c>
      <c r="R4822">
        <v>2109239</v>
      </c>
      <c r="S4822" t="s">
        <v>5940</v>
      </c>
      <c r="T4822" t="s">
        <v>5940</v>
      </c>
      <c r="U4822">
        <v>140</v>
      </c>
      <c r="V4822" t="s">
        <v>5940</v>
      </c>
      <c r="W4822">
        <v>450</v>
      </c>
      <c r="X4822">
        <v>54</v>
      </c>
      <c r="Z4822">
        <v>4311270</v>
      </c>
      <c r="AB4822" t="s">
        <v>5940</v>
      </c>
      <c r="AC4822">
        <v>4311270</v>
      </c>
      <c r="AD4822" t="s">
        <v>2526</v>
      </c>
      <c r="AE4822" t="s">
        <v>5940</v>
      </c>
      <c r="AF4822">
        <v>4311270</v>
      </c>
      <c r="AG4822" t="s">
        <v>2526</v>
      </c>
      <c r="AH4822">
        <v>180</v>
      </c>
      <c r="AI4822">
        <v>4311270</v>
      </c>
      <c r="AJ4822" t="s">
        <v>2526</v>
      </c>
      <c r="AK4822">
        <v>7</v>
      </c>
      <c r="AL4822">
        <v>4311270</v>
      </c>
      <c r="AM4822" t="s">
        <v>2526</v>
      </c>
      <c r="AN4822">
        <v>7650</v>
      </c>
      <c r="AO4822">
        <v>0</v>
      </c>
      <c r="AP4822">
        <v>4318622</v>
      </c>
      <c r="AQ4822" t="s">
        <v>2693</v>
      </c>
      <c r="AR4822">
        <v>1728</v>
      </c>
    </row>
    <row r="4823" spans="1:44" x14ac:dyDescent="0.25">
      <c r="A4823">
        <v>2109270</v>
      </c>
      <c r="B4823">
        <v>6</v>
      </c>
      <c r="C4823" t="s">
        <v>879</v>
      </c>
      <c r="D4823" t="s">
        <v>6545</v>
      </c>
      <c r="E4823">
        <v>300</v>
      </c>
      <c r="F4823" t="s">
        <v>5940</v>
      </c>
      <c r="G4823">
        <v>761</v>
      </c>
      <c r="H4823" t="s">
        <v>5940</v>
      </c>
      <c r="I4823">
        <v>2271</v>
      </c>
      <c r="J4823">
        <v>57</v>
      </c>
      <c r="K4823">
        <v>337</v>
      </c>
      <c r="L4823">
        <v>0</v>
      </c>
      <c r="M4823">
        <v>729</v>
      </c>
      <c r="N4823">
        <v>0</v>
      </c>
      <c r="O4823">
        <v>2218</v>
      </c>
      <c r="P4823">
        <v>36</v>
      </c>
      <c r="R4823">
        <v>2109270</v>
      </c>
      <c r="S4823">
        <v>300</v>
      </c>
      <c r="T4823" t="s">
        <v>5940</v>
      </c>
      <c r="U4823">
        <v>761</v>
      </c>
      <c r="V4823" t="s">
        <v>5940</v>
      </c>
      <c r="W4823">
        <v>2271</v>
      </c>
      <c r="X4823">
        <v>57</v>
      </c>
      <c r="Z4823">
        <v>4311304</v>
      </c>
      <c r="AB4823" t="s">
        <v>5940</v>
      </c>
      <c r="AC4823">
        <v>4311304</v>
      </c>
      <c r="AD4823" t="s">
        <v>2527</v>
      </c>
      <c r="AE4823">
        <v>24</v>
      </c>
      <c r="AF4823">
        <v>4311304</v>
      </c>
      <c r="AG4823" t="s">
        <v>2527</v>
      </c>
      <c r="AH4823">
        <v>36</v>
      </c>
      <c r="AI4823">
        <v>4311304</v>
      </c>
      <c r="AJ4823" t="s">
        <v>2527</v>
      </c>
      <c r="AK4823">
        <v>60</v>
      </c>
      <c r="AL4823">
        <v>4311304</v>
      </c>
      <c r="AM4823" t="s">
        <v>2527</v>
      </c>
      <c r="AN4823">
        <v>32640</v>
      </c>
      <c r="AO4823">
        <v>0</v>
      </c>
      <c r="AP4823">
        <v>4318705</v>
      </c>
      <c r="AQ4823" t="s">
        <v>2694</v>
      </c>
      <c r="AR4823">
        <v>83</v>
      </c>
    </row>
    <row r="4824" spans="1:44" x14ac:dyDescent="0.25">
      <c r="A4824">
        <v>2109304</v>
      </c>
      <c r="B4824">
        <v>6</v>
      </c>
      <c r="C4824" t="s">
        <v>879</v>
      </c>
      <c r="D4824" t="s">
        <v>6546</v>
      </c>
      <c r="E4824">
        <v>15</v>
      </c>
      <c r="F4824" t="s">
        <v>5940</v>
      </c>
      <c r="G4824">
        <v>62</v>
      </c>
      <c r="H4824" t="s">
        <v>5940</v>
      </c>
      <c r="I4824">
        <v>936</v>
      </c>
      <c r="J4824">
        <v>19</v>
      </c>
      <c r="K4824">
        <v>15</v>
      </c>
      <c r="L4824">
        <v>0</v>
      </c>
      <c r="M4824">
        <v>80</v>
      </c>
      <c r="N4824">
        <v>0</v>
      </c>
      <c r="O4824">
        <v>1128</v>
      </c>
      <c r="P4824">
        <v>26</v>
      </c>
      <c r="R4824">
        <v>2109304</v>
      </c>
      <c r="S4824">
        <v>15</v>
      </c>
      <c r="T4824" t="s">
        <v>5940</v>
      </c>
      <c r="U4824">
        <v>62</v>
      </c>
      <c r="V4824" t="s">
        <v>5940</v>
      </c>
      <c r="W4824">
        <v>936</v>
      </c>
      <c r="X4824">
        <v>19</v>
      </c>
      <c r="Z4824">
        <v>4311403</v>
      </c>
      <c r="AB4824" t="s">
        <v>5940</v>
      </c>
      <c r="AC4824">
        <v>4311403</v>
      </c>
      <c r="AD4824" t="s">
        <v>2528</v>
      </c>
      <c r="AE4824" t="s">
        <v>5940</v>
      </c>
      <c r="AF4824">
        <v>4311403</v>
      </c>
      <c r="AG4824" t="s">
        <v>2528</v>
      </c>
      <c r="AH4824">
        <v>675</v>
      </c>
      <c r="AI4824">
        <v>4311403</v>
      </c>
      <c r="AJ4824" t="s">
        <v>2528</v>
      </c>
      <c r="AK4824">
        <v>23</v>
      </c>
      <c r="AL4824">
        <v>4311403</v>
      </c>
      <c r="AM4824" t="s">
        <v>2528</v>
      </c>
      <c r="AN4824">
        <v>164</v>
      </c>
      <c r="AO4824">
        <v>0</v>
      </c>
      <c r="AP4824">
        <v>4318804</v>
      </c>
      <c r="AQ4824" t="s">
        <v>2695</v>
      </c>
      <c r="AR4824">
        <v>7866</v>
      </c>
    </row>
    <row r="4825" spans="1:44" x14ac:dyDescent="0.25">
      <c r="A4825">
        <v>2109403</v>
      </c>
      <c r="B4825">
        <v>6</v>
      </c>
      <c r="C4825" t="s">
        <v>879</v>
      </c>
      <c r="D4825" t="s">
        <v>6547</v>
      </c>
      <c r="E4825" t="s">
        <v>5940</v>
      </c>
      <c r="F4825" t="s">
        <v>5940</v>
      </c>
      <c r="G4825">
        <v>172</v>
      </c>
      <c r="H4825" t="s">
        <v>5940</v>
      </c>
      <c r="I4825">
        <v>12</v>
      </c>
      <c r="J4825">
        <v>28</v>
      </c>
      <c r="K4825">
        <v>0</v>
      </c>
      <c r="L4825">
        <v>0</v>
      </c>
      <c r="M4825">
        <v>224</v>
      </c>
      <c r="N4825">
        <v>0</v>
      </c>
      <c r="O4825">
        <v>8</v>
      </c>
      <c r="P4825">
        <v>28</v>
      </c>
      <c r="R4825">
        <v>2109403</v>
      </c>
      <c r="S4825" t="s">
        <v>5940</v>
      </c>
      <c r="T4825" t="s">
        <v>5940</v>
      </c>
      <c r="U4825">
        <v>172</v>
      </c>
      <c r="V4825" t="s">
        <v>5940</v>
      </c>
      <c r="W4825">
        <v>12</v>
      </c>
      <c r="X4825">
        <v>28</v>
      </c>
      <c r="Z4825">
        <v>4311429</v>
      </c>
      <c r="AB4825" t="s">
        <v>5940</v>
      </c>
      <c r="AC4825">
        <v>4311429</v>
      </c>
      <c r="AD4825" t="s">
        <v>2529</v>
      </c>
      <c r="AE4825">
        <v>27</v>
      </c>
      <c r="AF4825">
        <v>4311429</v>
      </c>
      <c r="AG4825" t="s">
        <v>2529</v>
      </c>
      <c r="AH4825">
        <v>800</v>
      </c>
      <c r="AI4825">
        <v>4311429</v>
      </c>
      <c r="AJ4825" t="s">
        <v>2529</v>
      </c>
      <c r="AK4825">
        <v>160</v>
      </c>
      <c r="AL4825">
        <v>4311429</v>
      </c>
      <c r="AM4825" t="s">
        <v>2529</v>
      </c>
      <c r="AN4825">
        <v>2208</v>
      </c>
      <c r="AO4825">
        <v>0</v>
      </c>
      <c r="AP4825">
        <v>4318903</v>
      </c>
      <c r="AQ4825" t="s">
        <v>2696</v>
      </c>
      <c r="AR4825">
        <v>10800</v>
      </c>
    </row>
    <row r="4826" spans="1:44" x14ac:dyDescent="0.25">
      <c r="A4826">
        <v>2109452</v>
      </c>
      <c r="B4826">
        <v>6</v>
      </c>
      <c r="C4826" t="s">
        <v>879</v>
      </c>
      <c r="D4826" t="s">
        <v>6548</v>
      </c>
      <c r="E4826" t="s">
        <v>5940</v>
      </c>
      <c r="F4826" t="s">
        <v>5940</v>
      </c>
      <c r="G4826">
        <v>0</v>
      </c>
      <c r="H4826" t="s">
        <v>5940</v>
      </c>
      <c r="I4826" t="s">
        <v>5940</v>
      </c>
      <c r="J4826" t="s">
        <v>5940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R4826">
        <v>2109452</v>
      </c>
      <c r="S4826" t="s">
        <v>5940</v>
      </c>
      <c r="T4826" t="s">
        <v>5940</v>
      </c>
      <c r="U4826">
        <v>0</v>
      </c>
      <c r="V4826" t="s">
        <v>5940</v>
      </c>
      <c r="W4826" t="s">
        <v>5940</v>
      </c>
      <c r="X4826" t="s">
        <v>5940</v>
      </c>
      <c r="Z4826">
        <v>4311502</v>
      </c>
      <c r="AB4826" t="s">
        <v>5940</v>
      </c>
      <c r="AC4826">
        <v>4311502</v>
      </c>
      <c r="AD4826" t="s">
        <v>2530</v>
      </c>
      <c r="AE4826">
        <v>20762</v>
      </c>
      <c r="AF4826">
        <v>4311502</v>
      </c>
      <c r="AG4826" t="s">
        <v>2530</v>
      </c>
      <c r="AH4826" t="s">
        <v>5940</v>
      </c>
      <c r="AI4826">
        <v>4311502</v>
      </c>
      <c r="AJ4826" t="s">
        <v>2530</v>
      </c>
      <c r="AK4826">
        <v>45</v>
      </c>
      <c r="AL4826">
        <v>4311502</v>
      </c>
      <c r="AM4826" t="s">
        <v>2530</v>
      </c>
      <c r="AN4826">
        <v>12480</v>
      </c>
      <c r="AO4826">
        <v>0</v>
      </c>
      <c r="AP4826">
        <v>4319000</v>
      </c>
      <c r="AQ4826" t="s">
        <v>2697</v>
      </c>
      <c r="AR4826">
        <v>330</v>
      </c>
    </row>
    <row r="4827" spans="1:44" x14ac:dyDescent="0.25">
      <c r="A4827">
        <v>2109502</v>
      </c>
      <c r="B4827">
        <v>6</v>
      </c>
      <c r="C4827" t="s">
        <v>879</v>
      </c>
      <c r="D4827" t="s">
        <v>6549</v>
      </c>
      <c r="E4827">
        <v>176</v>
      </c>
      <c r="F4827">
        <v>72468</v>
      </c>
      <c r="G4827">
        <v>7262</v>
      </c>
      <c r="H4827">
        <v>785</v>
      </c>
      <c r="I4827">
        <v>5445</v>
      </c>
      <c r="J4827">
        <v>80</v>
      </c>
      <c r="K4827">
        <v>220</v>
      </c>
      <c r="L4827">
        <v>84735</v>
      </c>
      <c r="M4827">
        <v>8820</v>
      </c>
      <c r="N4827">
        <v>300</v>
      </c>
      <c r="O4827">
        <v>2745</v>
      </c>
      <c r="P4827">
        <v>396</v>
      </c>
      <c r="R4827">
        <v>2109502</v>
      </c>
      <c r="S4827">
        <v>176</v>
      </c>
      <c r="T4827">
        <v>72468</v>
      </c>
      <c r="U4827">
        <v>7262</v>
      </c>
      <c r="V4827">
        <v>785</v>
      </c>
      <c r="W4827">
        <v>5445</v>
      </c>
      <c r="X4827">
        <v>80</v>
      </c>
      <c r="Z4827">
        <v>4311601</v>
      </c>
      <c r="AB4827" t="s">
        <v>5940</v>
      </c>
      <c r="AC4827">
        <v>4311601</v>
      </c>
      <c r="AD4827" t="s">
        <v>2531</v>
      </c>
      <c r="AE4827">
        <v>24</v>
      </c>
      <c r="AF4827">
        <v>4311601</v>
      </c>
      <c r="AG4827" t="s">
        <v>2531</v>
      </c>
      <c r="AH4827">
        <v>1800</v>
      </c>
      <c r="AI4827">
        <v>4311601</v>
      </c>
      <c r="AJ4827" t="s">
        <v>2531</v>
      </c>
      <c r="AK4827">
        <v>810</v>
      </c>
      <c r="AL4827">
        <v>4311601</v>
      </c>
      <c r="AM4827" t="s">
        <v>2531</v>
      </c>
      <c r="AN4827">
        <v>578</v>
      </c>
      <c r="AO4827">
        <v>0</v>
      </c>
      <c r="AP4827">
        <v>4319109</v>
      </c>
      <c r="AQ4827" t="s">
        <v>2698</v>
      </c>
      <c r="AR4827">
        <v>1248</v>
      </c>
    </row>
    <row r="4828" spans="1:44" x14ac:dyDescent="0.25">
      <c r="A4828">
        <v>2109551</v>
      </c>
      <c r="B4828">
        <v>6</v>
      </c>
      <c r="C4828" t="s">
        <v>879</v>
      </c>
      <c r="D4828" t="s">
        <v>6550</v>
      </c>
      <c r="E4828">
        <v>83300</v>
      </c>
      <c r="F4828" t="s">
        <v>5940</v>
      </c>
      <c r="G4828">
        <v>742</v>
      </c>
      <c r="H4828" t="s">
        <v>5940</v>
      </c>
      <c r="I4828">
        <v>1057</v>
      </c>
      <c r="J4828">
        <v>58</v>
      </c>
      <c r="K4828">
        <v>95776</v>
      </c>
      <c r="L4828">
        <v>0</v>
      </c>
      <c r="M4828">
        <v>844</v>
      </c>
      <c r="N4828">
        <v>0</v>
      </c>
      <c r="O4828">
        <v>1522</v>
      </c>
      <c r="P4828">
        <v>189</v>
      </c>
      <c r="R4828">
        <v>2109551</v>
      </c>
      <c r="S4828">
        <v>83300</v>
      </c>
      <c r="T4828" t="s">
        <v>5940</v>
      </c>
      <c r="U4828">
        <v>742</v>
      </c>
      <c r="V4828" t="s">
        <v>5940</v>
      </c>
      <c r="W4828">
        <v>1057</v>
      </c>
      <c r="X4828">
        <v>58</v>
      </c>
      <c r="Z4828">
        <v>4311627</v>
      </c>
      <c r="AB4828" t="s">
        <v>5940</v>
      </c>
      <c r="AC4828">
        <v>4311627</v>
      </c>
      <c r="AD4828" t="s">
        <v>2532</v>
      </c>
      <c r="AE4828" t="s">
        <v>5940</v>
      </c>
      <c r="AF4828">
        <v>4311627</v>
      </c>
      <c r="AG4828" t="s">
        <v>2532</v>
      </c>
      <c r="AH4828">
        <v>1544</v>
      </c>
      <c r="AI4828">
        <v>4311627</v>
      </c>
      <c r="AJ4828" t="s">
        <v>2532</v>
      </c>
      <c r="AK4828">
        <v>12</v>
      </c>
      <c r="AL4828">
        <v>4311627</v>
      </c>
      <c r="AM4828" t="s">
        <v>2532</v>
      </c>
      <c r="AN4828" t="s">
        <v>5940</v>
      </c>
      <c r="AO4828">
        <v>0</v>
      </c>
      <c r="AP4828">
        <v>4319125</v>
      </c>
      <c r="AQ4828" t="s">
        <v>2699</v>
      </c>
      <c r="AR4828">
        <v>1260</v>
      </c>
    </row>
    <row r="4829" spans="1:44" x14ac:dyDescent="0.25">
      <c r="A4829">
        <v>2109601</v>
      </c>
      <c r="B4829">
        <v>6</v>
      </c>
      <c r="C4829" t="s">
        <v>879</v>
      </c>
      <c r="D4829" t="s">
        <v>6551</v>
      </c>
      <c r="E4829">
        <v>350</v>
      </c>
      <c r="F4829" t="s">
        <v>5940</v>
      </c>
      <c r="G4829">
        <v>483</v>
      </c>
      <c r="H4829" t="s">
        <v>5940</v>
      </c>
      <c r="I4829">
        <v>476</v>
      </c>
      <c r="J4829">
        <v>42</v>
      </c>
      <c r="K4829">
        <v>1344</v>
      </c>
      <c r="L4829">
        <v>0</v>
      </c>
      <c r="M4829">
        <v>1510</v>
      </c>
      <c r="N4829">
        <v>0</v>
      </c>
      <c r="O4829">
        <v>1320</v>
      </c>
      <c r="P4829">
        <v>78</v>
      </c>
      <c r="R4829">
        <v>2109601</v>
      </c>
      <c r="S4829">
        <v>350</v>
      </c>
      <c r="T4829" t="s">
        <v>5940</v>
      </c>
      <c r="U4829">
        <v>483</v>
      </c>
      <c r="V4829" t="s">
        <v>5940</v>
      </c>
      <c r="W4829">
        <v>476</v>
      </c>
      <c r="X4829">
        <v>42</v>
      </c>
      <c r="Z4829">
        <v>4311643</v>
      </c>
      <c r="AB4829" t="s">
        <v>5940</v>
      </c>
      <c r="AC4829">
        <v>4311643</v>
      </c>
      <c r="AD4829" t="s">
        <v>2533</v>
      </c>
      <c r="AE4829">
        <v>2</v>
      </c>
      <c r="AF4829">
        <v>4311643</v>
      </c>
      <c r="AG4829" t="s">
        <v>2533</v>
      </c>
      <c r="AH4829">
        <v>1680</v>
      </c>
      <c r="AI4829">
        <v>4311643</v>
      </c>
      <c r="AJ4829" t="s">
        <v>2533</v>
      </c>
      <c r="AK4829">
        <v>25</v>
      </c>
      <c r="AL4829">
        <v>4311643</v>
      </c>
      <c r="AM4829" t="s">
        <v>2533</v>
      </c>
      <c r="AN4829" t="s">
        <v>5940</v>
      </c>
      <c r="AO4829">
        <v>0</v>
      </c>
      <c r="AP4829">
        <v>4319158</v>
      </c>
      <c r="AQ4829" t="s">
        <v>2700</v>
      </c>
      <c r="AR4829">
        <v>4704</v>
      </c>
    </row>
    <row r="4830" spans="1:44" x14ac:dyDescent="0.25">
      <c r="A4830">
        <v>2109700</v>
      </c>
      <c r="B4830">
        <v>6</v>
      </c>
      <c r="C4830" t="s">
        <v>879</v>
      </c>
      <c r="D4830" t="s">
        <v>6552</v>
      </c>
      <c r="E4830">
        <v>396</v>
      </c>
      <c r="F4830">
        <v>93620</v>
      </c>
      <c r="G4830">
        <v>1503</v>
      </c>
      <c r="H4830" t="s">
        <v>5940</v>
      </c>
      <c r="I4830">
        <v>1673</v>
      </c>
      <c r="J4830">
        <v>7</v>
      </c>
      <c r="K4830">
        <v>300</v>
      </c>
      <c r="L4830">
        <v>106851</v>
      </c>
      <c r="M4830">
        <v>3479</v>
      </c>
      <c r="N4830">
        <v>0</v>
      </c>
      <c r="O4830">
        <v>990</v>
      </c>
      <c r="P4830">
        <v>54</v>
      </c>
      <c r="R4830">
        <v>2109700</v>
      </c>
      <c r="S4830">
        <v>396</v>
      </c>
      <c r="T4830">
        <v>93620</v>
      </c>
      <c r="U4830">
        <v>1503</v>
      </c>
      <c r="V4830" t="s">
        <v>5940</v>
      </c>
      <c r="W4830">
        <v>1673</v>
      </c>
      <c r="X4830">
        <v>7</v>
      </c>
      <c r="Z4830">
        <v>4311700</v>
      </c>
      <c r="AB4830" t="s">
        <v>5940</v>
      </c>
      <c r="AC4830">
        <v>4311700</v>
      </c>
      <c r="AD4830" t="s">
        <v>2534</v>
      </c>
      <c r="AE4830" t="s">
        <v>5940</v>
      </c>
      <c r="AF4830">
        <v>4311700</v>
      </c>
      <c r="AG4830" t="s">
        <v>2534</v>
      </c>
      <c r="AH4830">
        <v>2400</v>
      </c>
      <c r="AI4830">
        <v>4311700</v>
      </c>
      <c r="AJ4830" t="s">
        <v>2534</v>
      </c>
      <c r="AK4830">
        <v>30</v>
      </c>
      <c r="AL4830">
        <v>4311700</v>
      </c>
      <c r="AM4830" t="s">
        <v>2534</v>
      </c>
      <c r="AN4830">
        <v>5082</v>
      </c>
      <c r="AO4830">
        <v>0</v>
      </c>
      <c r="AP4830">
        <v>4319208</v>
      </c>
      <c r="AQ4830" t="s">
        <v>2701</v>
      </c>
      <c r="AR4830">
        <v>2025</v>
      </c>
    </row>
    <row r="4831" spans="1:44" x14ac:dyDescent="0.25">
      <c r="A4831">
        <v>2109759</v>
      </c>
      <c r="B4831">
        <v>6</v>
      </c>
      <c r="C4831" t="s">
        <v>879</v>
      </c>
      <c r="D4831" t="s">
        <v>6553</v>
      </c>
      <c r="E4831" t="s">
        <v>5940</v>
      </c>
      <c r="F4831" t="s">
        <v>5940</v>
      </c>
      <c r="G4831">
        <v>2532</v>
      </c>
      <c r="H4831" t="s">
        <v>5940</v>
      </c>
      <c r="I4831">
        <v>2431</v>
      </c>
      <c r="J4831">
        <v>273</v>
      </c>
      <c r="K4831">
        <v>0</v>
      </c>
      <c r="L4831">
        <v>0</v>
      </c>
      <c r="M4831">
        <v>1886</v>
      </c>
      <c r="N4831">
        <v>0</v>
      </c>
      <c r="O4831">
        <v>3052</v>
      </c>
      <c r="P4831">
        <v>275</v>
      </c>
      <c r="R4831">
        <v>2109759</v>
      </c>
      <c r="S4831" t="s">
        <v>5940</v>
      </c>
      <c r="T4831" t="s">
        <v>5940</v>
      </c>
      <c r="U4831">
        <v>2532</v>
      </c>
      <c r="V4831" t="s">
        <v>5940</v>
      </c>
      <c r="W4831">
        <v>2431</v>
      </c>
      <c r="X4831">
        <v>273</v>
      </c>
      <c r="Z4831">
        <v>4311718</v>
      </c>
      <c r="AB4831" t="s">
        <v>5940</v>
      </c>
      <c r="AC4831">
        <v>4311718</v>
      </c>
      <c r="AD4831" t="s">
        <v>2535</v>
      </c>
      <c r="AE4831">
        <v>103815</v>
      </c>
      <c r="AF4831">
        <v>4311718</v>
      </c>
      <c r="AG4831" t="s">
        <v>2535</v>
      </c>
      <c r="AH4831">
        <v>200</v>
      </c>
      <c r="AI4831">
        <v>4311718</v>
      </c>
      <c r="AJ4831" t="s">
        <v>2535</v>
      </c>
      <c r="AK4831" t="s">
        <v>5940</v>
      </c>
      <c r="AL4831">
        <v>4311718</v>
      </c>
      <c r="AM4831" t="s">
        <v>2535</v>
      </c>
      <c r="AN4831">
        <v>9900</v>
      </c>
      <c r="AO4831">
        <v>0</v>
      </c>
      <c r="AP4831">
        <v>4319307</v>
      </c>
      <c r="AQ4831" t="s">
        <v>2702</v>
      </c>
      <c r="AR4831">
        <v>9425</v>
      </c>
    </row>
    <row r="4832" spans="1:44" x14ac:dyDescent="0.25">
      <c r="A4832">
        <v>2109809</v>
      </c>
      <c r="B4832">
        <v>6</v>
      </c>
      <c r="C4832" t="s">
        <v>879</v>
      </c>
      <c r="D4832" t="s">
        <v>6554</v>
      </c>
      <c r="E4832" t="s">
        <v>5940</v>
      </c>
      <c r="F4832" t="s">
        <v>5940</v>
      </c>
      <c r="G4832">
        <v>272</v>
      </c>
      <c r="H4832" t="s">
        <v>5940</v>
      </c>
      <c r="I4832">
        <v>1932</v>
      </c>
      <c r="J4832">
        <v>19</v>
      </c>
      <c r="K4832">
        <v>0</v>
      </c>
      <c r="L4832">
        <v>0</v>
      </c>
      <c r="M4832">
        <v>283</v>
      </c>
      <c r="N4832">
        <v>0</v>
      </c>
      <c r="O4832">
        <v>1867</v>
      </c>
      <c r="P4832">
        <v>22</v>
      </c>
      <c r="R4832">
        <v>2109809</v>
      </c>
      <c r="S4832" t="s">
        <v>5940</v>
      </c>
      <c r="T4832" t="s">
        <v>5940</v>
      </c>
      <c r="U4832">
        <v>272</v>
      </c>
      <c r="V4832" t="s">
        <v>5940</v>
      </c>
      <c r="W4832">
        <v>1932</v>
      </c>
      <c r="X4832">
        <v>19</v>
      </c>
      <c r="Z4832">
        <v>4311734</v>
      </c>
      <c r="AB4832" t="s">
        <v>5940</v>
      </c>
      <c r="AC4832">
        <v>4311734</v>
      </c>
      <c r="AD4832" t="s">
        <v>2536</v>
      </c>
      <c r="AE4832">
        <v>4660</v>
      </c>
      <c r="AF4832">
        <v>4311734</v>
      </c>
      <c r="AG4832" t="s">
        <v>2536</v>
      </c>
      <c r="AH4832">
        <v>7800</v>
      </c>
      <c r="AI4832">
        <v>4311734</v>
      </c>
      <c r="AJ4832" t="s">
        <v>2536</v>
      </c>
      <c r="AK4832">
        <v>99</v>
      </c>
      <c r="AL4832">
        <v>4311734</v>
      </c>
      <c r="AM4832" t="s">
        <v>2536</v>
      </c>
      <c r="AN4832" t="s">
        <v>5940</v>
      </c>
      <c r="AO4832">
        <v>0</v>
      </c>
      <c r="AP4832">
        <v>4319356</v>
      </c>
      <c r="AQ4832" t="s">
        <v>2703</v>
      </c>
      <c r="AR4832">
        <v>1500</v>
      </c>
    </row>
    <row r="4833" spans="1:44" x14ac:dyDescent="0.25">
      <c r="A4833">
        <v>2109908</v>
      </c>
      <c r="B4833">
        <v>6</v>
      </c>
      <c r="C4833" t="s">
        <v>879</v>
      </c>
      <c r="D4833" t="s">
        <v>6555</v>
      </c>
      <c r="E4833" t="s">
        <v>5940</v>
      </c>
      <c r="F4833" t="s">
        <v>5940</v>
      </c>
      <c r="G4833">
        <v>186</v>
      </c>
      <c r="H4833" t="s">
        <v>5940</v>
      </c>
      <c r="I4833">
        <v>823</v>
      </c>
      <c r="J4833">
        <v>85</v>
      </c>
      <c r="K4833">
        <v>0</v>
      </c>
      <c r="L4833">
        <v>0</v>
      </c>
      <c r="M4833">
        <v>175</v>
      </c>
      <c r="N4833">
        <v>0</v>
      </c>
      <c r="O4833">
        <v>689</v>
      </c>
      <c r="P4833">
        <v>79</v>
      </c>
      <c r="R4833">
        <v>2109908</v>
      </c>
      <c r="S4833" t="s">
        <v>5940</v>
      </c>
      <c r="T4833" t="s">
        <v>5940</v>
      </c>
      <c r="U4833">
        <v>186</v>
      </c>
      <c r="V4833" t="s">
        <v>5940</v>
      </c>
      <c r="W4833">
        <v>823</v>
      </c>
      <c r="X4833">
        <v>85</v>
      </c>
      <c r="Z4833">
        <v>4311759</v>
      </c>
      <c r="AB4833" t="s">
        <v>5940</v>
      </c>
      <c r="AC4833">
        <v>4311759</v>
      </c>
      <c r="AD4833" t="s">
        <v>2537</v>
      </c>
      <c r="AE4833">
        <v>25744</v>
      </c>
      <c r="AF4833">
        <v>4311759</v>
      </c>
      <c r="AG4833" t="s">
        <v>2537</v>
      </c>
      <c r="AH4833">
        <v>103</v>
      </c>
      <c r="AI4833">
        <v>4311759</v>
      </c>
      <c r="AJ4833" t="s">
        <v>2537</v>
      </c>
      <c r="AK4833" t="s">
        <v>5940</v>
      </c>
      <c r="AL4833">
        <v>4311759</v>
      </c>
      <c r="AM4833" t="s">
        <v>2537</v>
      </c>
      <c r="AN4833">
        <v>20160</v>
      </c>
      <c r="AO4833">
        <v>0</v>
      </c>
      <c r="AP4833">
        <v>4319364</v>
      </c>
      <c r="AQ4833" t="s">
        <v>2704</v>
      </c>
      <c r="AR4833">
        <v>2000</v>
      </c>
    </row>
    <row r="4834" spans="1:44" x14ac:dyDescent="0.25">
      <c r="A4834">
        <v>2110005</v>
      </c>
      <c r="B4834">
        <v>6</v>
      </c>
      <c r="C4834" t="s">
        <v>879</v>
      </c>
      <c r="D4834" t="s">
        <v>6556</v>
      </c>
      <c r="E4834">
        <v>120</v>
      </c>
      <c r="F4834" t="s">
        <v>5940</v>
      </c>
      <c r="G4834">
        <v>32346</v>
      </c>
      <c r="H4834" t="s">
        <v>5940</v>
      </c>
      <c r="I4834">
        <v>20475</v>
      </c>
      <c r="J4834">
        <v>324</v>
      </c>
      <c r="K4834">
        <v>180</v>
      </c>
      <c r="L4834">
        <v>0</v>
      </c>
      <c r="M4834">
        <v>27000</v>
      </c>
      <c r="N4834">
        <v>0</v>
      </c>
      <c r="O4834">
        <v>16500</v>
      </c>
      <c r="P4834">
        <v>416</v>
      </c>
      <c r="R4834">
        <v>2110005</v>
      </c>
      <c r="S4834">
        <v>120</v>
      </c>
      <c r="T4834" t="s">
        <v>5940</v>
      </c>
      <c r="U4834">
        <v>32346</v>
      </c>
      <c r="V4834" t="s">
        <v>5940</v>
      </c>
      <c r="W4834">
        <v>20475</v>
      </c>
      <c r="X4834">
        <v>324</v>
      </c>
      <c r="Z4834">
        <v>4311775</v>
      </c>
      <c r="AB4834" t="s">
        <v>5940</v>
      </c>
      <c r="AC4834">
        <v>4311775</v>
      </c>
      <c r="AD4834" t="s">
        <v>2538</v>
      </c>
      <c r="AE4834">
        <v>2100</v>
      </c>
      <c r="AF4834">
        <v>4311775</v>
      </c>
      <c r="AG4834" t="s">
        <v>2538</v>
      </c>
      <c r="AH4834">
        <v>960</v>
      </c>
      <c r="AI4834">
        <v>4311775</v>
      </c>
      <c r="AJ4834" t="s">
        <v>2538</v>
      </c>
      <c r="AK4834">
        <v>181</v>
      </c>
      <c r="AL4834">
        <v>4311775</v>
      </c>
      <c r="AM4834" t="s">
        <v>2538</v>
      </c>
      <c r="AN4834" t="s">
        <v>5940</v>
      </c>
      <c r="AO4834">
        <v>0</v>
      </c>
      <c r="AP4834">
        <v>4319372</v>
      </c>
      <c r="AQ4834" t="s">
        <v>2705</v>
      </c>
      <c r="AR4834">
        <v>5184</v>
      </c>
    </row>
    <row r="4835" spans="1:44" x14ac:dyDescent="0.25">
      <c r="A4835">
        <v>2110039</v>
      </c>
      <c r="B4835">
        <v>6</v>
      </c>
      <c r="C4835" t="s">
        <v>879</v>
      </c>
      <c r="D4835" t="s">
        <v>6557</v>
      </c>
      <c r="E4835">
        <v>80</v>
      </c>
      <c r="F4835" t="s">
        <v>5940</v>
      </c>
      <c r="G4835">
        <v>858</v>
      </c>
      <c r="H4835" t="s">
        <v>5940</v>
      </c>
      <c r="I4835">
        <v>2020</v>
      </c>
      <c r="J4835">
        <v>146</v>
      </c>
      <c r="K4835">
        <v>95</v>
      </c>
      <c r="L4835">
        <v>0</v>
      </c>
      <c r="M4835">
        <v>612</v>
      </c>
      <c r="N4835">
        <v>0</v>
      </c>
      <c r="O4835">
        <v>1560</v>
      </c>
      <c r="P4835">
        <v>135</v>
      </c>
      <c r="R4835">
        <v>2110039</v>
      </c>
      <c r="S4835">
        <v>80</v>
      </c>
      <c r="T4835" t="s">
        <v>5940</v>
      </c>
      <c r="U4835">
        <v>858</v>
      </c>
      <c r="V4835" t="s">
        <v>5940</v>
      </c>
      <c r="W4835">
        <v>2020</v>
      </c>
      <c r="X4835">
        <v>146</v>
      </c>
      <c r="Z4835">
        <v>4311791</v>
      </c>
      <c r="AB4835" t="s">
        <v>5940</v>
      </c>
      <c r="AC4835">
        <v>4311791</v>
      </c>
      <c r="AD4835" t="s">
        <v>2539</v>
      </c>
      <c r="AE4835">
        <v>18</v>
      </c>
      <c r="AF4835">
        <v>4311791</v>
      </c>
      <c r="AG4835" t="s">
        <v>2539</v>
      </c>
      <c r="AH4835">
        <v>2160</v>
      </c>
      <c r="AI4835">
        <v>4311791</v>
      </c>
      <c r="AJ4835" t="s">
        <v>2539</v>
      </c>
      <c r="AK4835">
        <v>29</v>
      </c>
      <c r="AL4835">
        <v>4311791</v>
      </c>
      <c r="AM4835" t="s">
        <v>2539</v>
      </c>
      <c r="AN4835">
        <v>16</v>
      </c>
      <c r="AO4835">
        <v>0</v>
      </c>
      <c r="AP4835">
        <v>4319406</v>
      </c>
      <c r="AQ4835" t="s">
        <v>2706</v>
      </c>
      <c r="AR4835">
        <v>3150</v>
      </c>
    </row>
    <row r="4836" spans="1:44" x14ac:dyDescent="0.25">
      <c r="A4836">
        <v>2110104</v>
      </c>
      <c r="B4836">
        <v>6</v>
      </c>
      <c r="C4836" t="s">
        <v>879</v>
      </c>
      <c r="D4836" t="s">
        <v>6558</v>
      </c>
      <c r="E4836">
        <v>3000</v>
      </c>
      <c r="F4836" t="s">
        <v>5940</v>
      </c>
      <c r="G4836">
        <v>174</v>
      </c>
      <c r="H4836" t="s">
        <v>5940</v>
      </c>
      <c r="I4836">
        <v>2142</v>
      </c>
      <c r="J4836">
        <v>247</v>
      </c>
      <c r="K4836">
        <v>4200</v>
      </c>
      <c r="L4836">
        <v>2880</v>
      </c>
      <c r="M4836">
        <v>280</v>
      </c>
      <c r="N4836">
        <v>0</v>
      </c>
      <c r="O4836">
        <v>5225</v>
      </c>
      <c r="P4836">
        <v>333</v>
      </c>
      <c r="R4836">
        <v>2110104</v>
      </c>
      <c r="S4836">
        <v>3000</v>
      </c>
      <c r="T4836" t="s">
        <v>5940</v>
      </c>
      <c r="U4836">
        <v>174</v>
      </c>
      <c r="V4836" t="s">
        <v>5940</v>
      </c>
      <c r="W4836">
        <v>2142</v>
      </c>
      <c r="X4836">
        <v>247</v>
      </c>
      <c r="Z4836">
        <v>4311809</v>
      </c>
      <c r="AB4836" t="s">
        <v>5940</v>
      </c>
      <c r="AC4836">
        <v>4311809</v>
      </c>
      <c r="AD4836" t="s">
        <v>2540</v>
      </c>
      <c r="AE4836" t="s">
        <v>5940</v>
      </c>
      <c r="AF4836">
        <v>4311809</v>
      </c>
      <c r="AG4836" t="s">
        <v>2540</v>
      </c>
      <c r="AH4836">
        <v>2000</v>
      </c>
      <c r="AI4836">
        <v>4311809</v>
      </c>
      <c r="AJ4836" t="s">
        <v>2540</v>
      </c>
      <c r="AK4836">
        <v>108</v>
      </c>
      <c r="AL4836">
        <v>4311809</v>
      </c>
      <c r="AM4836" t="s">
        <v>2540</v>
      </c>
      <c r="AN4836">
        <v>7910</v>
      </c>
      <c r="AO4836">
        <v>0</v>
      </c>
      <c r="AP4836">
        <v>4319505</v>
      </c>
      <c r="AQ4836" t="s">
        <v>2707</v>
      </c>
      <c r="AR4836">
        <v>1344</v>
      </c>
    </row>
    <row r="4837" spans="1:44" x14ac:dyDescent="0.25">
      <c r="A4837">
        <v>2110203</v>
      </c>
      <c r="B4837">
        <v>6</v>
      </c>
      <c r="C4837" t="s">
        <v>879</v>
      </c>
      <c r="D4837" t="s">
        <v>6559</v>
      </c>
      <c r="E4837" t="s">
        <v>5940</v>
      </c>
      <c r="F4837" t="s">
        <v>5940</v>
      </c>
      <c r="G4837">
        <v>248</v>
      </c>
      <c r="H4837" t="s">
        <v>5940</v>
      </c>
      <c r="I4837">
        <v>339</v>
      </c>
      <c r="J4837">
        <v>31</v>
      </c>
      <c r="K4837">
        <v>0</v>
      </c>
      <c r="L4837">
        <v>0</v>
      </c>
      <c r="M4837">
        <v>612</v>
      </c>
      <c r="N4837">
        <v>0</v>
      </c>
      <c r="O4837">
        <v>639</v>
      </c>
      <c r="P4837">
        <v>50</v>
      </c>
      <c r="R4837">
        <v>2110203</v>
      </c>
      <c r="S4837" t="s">
        <v>5940</v>
      </c>
      <c r="T4837" t="s">
        <v>5940</v>
      </c>
      <c r="U4837">
        <v>248</v>
      </c>
      <c r="V4837" t="s">
        <v>5940</v>
      </c>
      <c r="W4837">
        <v>339</v>
      </c>
      <c r="X4837">
        <v>31</v>
      </c>
      <c r="Z4837">
        <v>4311908</v>
      </c>
      <c r="AB4837" t="s">
        <v>5940</v>
      </c>
      <c r="AC4837">
        <v>4311908</v>
      </c>
      <c r="AD4837" t="s">
        <v>2541</v>
      </c>
      <c r="AE4837" t="s">
        <v>5940</v>
      </c>
      <c r="AF4837">
        <v>4311908</v>
      </c>
      <c r="AG4837" t="s">
        <v>2541</v>
      </c>
      <c r="AH4837">
        <v>10800</v>
      </c>
      <c r="AI4837">
        <v>4311908</v>
      </c>
      <c r="AJ4837" t="s">
        <v>2541</v>
      </c>
      <c r="AK4837">
        <v>275</v>
      </c>
      <c r="AL4837">
        <v>4311908</v>
      </c>
      <c r="AM4837" t="s">
        <v>2541</v>
      </c>
      <c r="AN4837">
        <v>900</v>
      </c>
      <c r="AO4837">
        <v>0</v>
      </c>
      <c r="AP4837">
        <v>4319604</v>
      </c>
      <c r="AQ4837" t="s">
        <v>2708</v>
      </c>
      <c r="AR4837">
        <v>2664</v>
      </c>
    </row>
    <row r="4838" spans="1:44" x14ac:dyDescent="0.25">
      <c r="A4838">
        <v>2110237</v>
      </c>
      <c r="B4838">
        <v>6</v>
      </c>
      <c r="C4838" t="s">
        <v>879</v>
      </c>
      <c r="D4838" t="s">
        <v>6560</v>
      </c>
      <c r="E4838" t="s">
        <v>5940</v>
      </c>
      <c r="F4838" t="s">
        <v>5940</v>
      </c>
      <c r="G4838">
        <v>270</v>
      </c>
      <c r="H4838" t="s">
        <v>5940</v>
      </c>
      <c r="I4838">
        <v>185</v>
      </c>
      <c r="J4838">
        <v>306</v>
      </c>
      <c r="K4838">
        <v>0</v>
      </c>
      <c r="L4838">
        <v>0</v>
      </c>
      <c r="M4838">
        <v>384</v>
      </c>
      <c r="N4838">
        <v>0</v>
      </c>
      <c r="O4838">
        <v>350</v>
      </c>
      <c r="P4838">
        <v>385</v>
      </c>
      <c r="R4838">
        <v>2110237</v>
      </c>
      <c r="S4838" t="s">
        <v>5940</v>
      </c>
      <c r="T4838" t="s">
        <v>5940</v>
      </c>
      <c r="U4838">
        <v>270</v>
      </c>
      <c r="V4838" t="s">
        <v>5940</v>
      </c>
      <c r="W4838">
        <v>185</v>
      </c>
      <c r="X4838">
        <v>306</v>
      </c>
      <c r="Z4838">
        <v>4311981</v>
      </c>
      <c r="AB4838" t="s">
        <v>5940</v>
      </c>
      <c r="AC4838">
        <v>4311981</v>
      </c>
      <c r="AD4838" t="s">
        <v>2542</v>
      </c>
      <c r="AE4838">
        <v>2206</v>
      </c>
      <c r="AF4838">
        <v>4311981</v>
      </c>
      <c r="AG4838" t="s">
        <v>2542</v>
      </c>
      <c r="AH4838">
        <v>238</v>
      </c>
      <c r="AI4838">
        <v>4311981</v>
      </c>
      <c r="AJ4838" t="s">
        <v>2542</v>
      </c>
      <c r="AK4838">
        <v>60</v>
      </c>
      <c r="AL4838">
        <v>4311981</v>
      </c>
      <c r="AM4838" t="s">
        <v>2542</v>
      </c>
      <c r="AN4838" t="s">
        <v>5940</v>
      </c>
      <c r="AO4838">
        <v>0</v>
      </c>
      <c r="AP4838">
        <v>4319703</v>
      </c>
      <c r="AQ4838" t="s">
        <v>2709</v>
      </c>
      <c r="AR4838">
        <v>6750</v>
      </c>
    </row>
    <row r="4839" spans="1:44" x14ac:dyDescent="0.25">
      <c r="A4839">
        <v>2110278</v>
      </c>
      <c r="B4839">
        <v>6</v>
      </c>
      <c r="C4839" t="s">
        <v>879</v>
      </c>
      <c r="D4839" t="s">
        <v>6561</v>
      </c>
      <c r="E4839" t="s">
        <v>5940</v>
      </c>
      <c r="F4839" t="s">
        <v>5940</v>
      </c>
      <c r="G4839">
        <v>92</v>
      </c>
      <c r="H4839" t="s">
        <v>5940</v>
      </c>
      <c r="I4839">
        <v>4</v>
      </c>
      <c r="J4839">
        <v>19</v>
      </c>
      <c r="K4839">
        <v>0</v>
      </c>
      <c r="L4839">
        <v>0</v>
      </c>
      <c r="M4839">
        <v>98</v>
      </c>
      <c r="N4839">
        <v>0</v>
      </c>
      <c r="O4839">
        <v>3</v>
      </c>
      <c r="P4839">
        <v>18</v>
      </c>
      <c r="R4839">
        <v>2110278</v>
      </c>
      <c r="S4839" t="s">
        <v>5940</v>
      </c>
      <c r="T4839" t="s">
        <v>5940</v>
      </c>
      <c r="U4839">
        <v>92</v>
      </c>
      <c r="V4839" t="s">
        <v>5940</v>
      </c>
      <c r="W4839">
        <v>4</v>
      </c>
      <c r="X4839">
        <v>19</v>
      </c>
      <c r="Z4839">
        <v>4312005</v>
      </c>
      <c r="AB4839" t="s">
        <v>5940</v>
      </c>
      <c r="AC4839">
        <v>4312005</v>
      </c>
      <c r="AD4839" t="s">
        <v>2543</v>
      </c>
      <c r="AE4839">
        <v>8</v>
      </c>
      <c r="AF4839">
        <v>4312005</v>
      </c>
      <c r="AG4839" t="s">
        <v>2543</v>
      </c>
      <c r="AH4839">
        <v>630</v>
      </c>
      <c r="AI4839">
        <v>4312005</v>
      </c>
      <c r="AJ4839" t="s">
        <v>2543</v>
      </c>
      <c r="AK4839">
        <v>267</v>
      </c>
      <c r="AL4839">
        <v>4312005</v>
      </c>
      <c r="AM4839" t="s">
        <v>2543</v>
      </c>
      <c r="AN4839">
        <v>80</v>
      </c>
      <c r="AO4839">
        <v>0</v>
      </c>
      <c r="AP4839">
        <v>4319711</v>
      </c>
      <c r="AQ4839" t="s">
        <v>2710</v>
      </c>
      <c r="AR4839">
        <v>1323</v>
      </c>
    </row>
    <row r="4840" spans="1:44" x14ac:dyDescent="0.25">
      <c r="A4840">
        <v>2110302</v>
      </c>
      <c r="B4840">
        <v>6</v>
      </c>
      <c r="C4840" t="s">
        <v>879</v>
      </c>
      <c r="D4840" t="s">
        <v>6562</v>
      </c>
      <c r="E4840">
        <v>1825</v>
      </c>
      <c r="F4840" t="s">
        <v>5940</v>
      </c>
      <c r="G4840">
        <v>709</v>
      </c>
      <c r="H4840" t="s">
        <v>5940</v>
      </c>
      <c r="I4840">
        <v>1861</v>
      </c>
      <c r="J4840">
        <v>34</v>
      </c>
      <c r="K4840">
        <v>2460</v>
      </c>
      <c r="L4840">
        <v>0</v>
      </c>
      <c r="M4840">
        <v>1903</v>
      </c>
      <c r="N4840">
        <v>0</v>
      </c>
      <c r="O4840">
        <v>2440</v>
      </c>
      <c r="P4840">
        <v>73</v>
      </c>
      <c r="R4840">
        <v>2110302</v>
      </c>
      <c r="S4840">
        <v>1825</v>
      </c>
      <c r="T4840" t="s">
        <v>5940</v>
      </c>
      <c r="U4840">
        <v>709</v>
      </c>
      <c r="V4840" t="s">
        <v>5940</v>
      </c>
      <c r="W4840">
        <v>1861</v>
      </c>
      <c r="X4840">
        <v>34</v>
      </c>
      <c r="Z4840">
        <v>4312054</v>
      </c>
      <c r="AB4840" t="s">
        <v>5940</v>
      </c>
      <c r="AC4840">
        <v>4312054</v>
      </c>
      <c r="AD4840" t="s">
        <v>2544</v>
      </c>
      <c r="AE4840" t="s">
        <v>5940</v>
      </c>
      <c r="AF4840">
        <v>4312054</v>
      </c>
      <c r="AG4840" t="s">
        <v>2544</v>
      </c>
      <c r="AH4840">
        <v>223</v>
      </c>
      <c r="AI4840">
        <v>4312054</v>
      </c>
      <c r="AJ4840" t="s">
        <v>2544</v>
      </c>
      <c r="AK4840">
        <v>70</v>
      </c>
      <c r="AL4840">
        <v>4312054</v>
      </c>
      <c r="AM4840" t="s">
        <v>2544</v>
      </c>
      <c r="AN4840">
        <v>180</v>
      </c>
      <c r="AO4840">
        <v>0</v>
      </c>
      <c r="AP4840">
        <v>4319737</v>
      </c>
      <c r="AQ4840" t="s">
        <v>2711</v>
      </c>
      <c r="AR4840">
        <v>378</v>
      </c>
    </row>
    <row r="4841" spans="1:44" x14ac:dyDescent="0.25">
      <c r="A4841">
        <v>2110401</v>
      </c>
      <c r="B4841">
        <v>6</v>
      </c>
      <c r="C4841" t="s">
        <v>879</v>
      </c>
      <c r="D4841" t="s">
        <v>6563</v>
      </c>
      <c r="E4841">
        <v>390</v>
      </c>
      <c r="F4841" t="s">
        <v>5940</v>
      </c>
      <c r="G4841">
        <v>546</v>
      </c>
      <c r="H4841" t="s">
        <v>5940</v>
      </c>
      <c r="I4841">
        <v>1599</v>
      </c>
      <c r="J4841">
        <v>389</v>
      </c>
      <c r="K4841">
        <v>390</v>
      </c>
      <c r="L4841">
        <v>513</v>
      </c>
      <c r="M4841">
        <v>666</v>
      </c>
      <c r="N4841">
        <v>0</v>
      </c>
      <c r="O4841">
        <v>3609</v>
      </c>
      <c r="P4841">
        <v>320</v>
      </c>
      <c r="R4841">
        <v>2110401</v>
      </c>
      <c r="S4841">
        <v>390</v>
      </c>
      <c r="T4841" t="s">
        <v>5940</v>
      </c>
      <c r="U4841">
        <v>546</v>
      </c>
      <c r="V4841" t="s">
        <v>5940</v>
      </c>
      <c r="W4841">
        <v>1599</v>
      </c>
      <c r="X4841">
        <v>389</v>
      </c>
      <c r="Z4841">
        <v>4312104</v>
      </c>
      <c r="AB4841" t="s">
        <v>5940</v>
      </c>
      <c r="AC4841">
        <v>4312104</v>
      </c>
      <c r="AD4841" t="s">
        <v>2545</v>
      </c>
      <c r="AE4841">
        <v>9562</v>
      </c>
      <c r="AF4841">
        <v>4312104</v>
      </c>
      <c r="AG4841" t="s">
        <v>2545</v>
      </c>
      <c r="AH4841">
        <v>2475</v>
      </c>
      <c r="AI4841">
        <v>4312104</v>
      </c>
      <c r="AJ4841" t="s">
        <v>2545</v>
      </c>
      <c r="AK4841">
        <v>1080</v>
      </c>
      <c r="AL4841">
        <v>4312104</v>
      </c>
      <c r="AM4841" t="s">
        <v>2545</v>
      </c>
      <c r="AN4841">
        <v>432</v>
      </c>
      <c r="AO4841">
        <v>0</v>
      </c>
      <c r="AP4841">
        <v>4319752</v>
      </c>
      <c r="AQ4841" t="s">
        <v>2712</v>
      </c>
      <c r="AR4841">
        <v>441</v>
      </c>
    </row>
    <row r="4842" spans="1:44" x14ac:dyDescent="0.25">
      <c r="A4842">
        <v>2110500</v>
      </c>
      <c r="B4842">
        <v>6</v>
      </c>
      <c r="C4842" t="s">
        <v>879</v>
      </c>
      <c r="D4842" t="s">
        <v>6564</v>
      </c>
      <c r="E4842" t="s">
        <v>5940</v>
      </c>
      <c r="F4842" t="s">
        <v>5940</v>
      </c>
      <c r="G4842">
        <v>605</v>
      </c>
      <c r="H4842" t="s">
        <v>5940</v>
      </c>
      <c r="I4842">
        <v>1845</v>
      </c>
      <c r="J4842">
        <v>207</v>
      </c>
      <c r="K4842">
        <v>0</v>
      </c>
      <c r="L4842">
        <v>0</v>
      </c>
      <c r="M4842">
        <v>602</v>
      </c>
      <c r="N4842">
        <v>0</v>
      </c>
      <c r="O4842">
        <v>1860</v>
      </c>
      <c r="P4842">
        <v>28</v>
      </c>
      <c r="R4842">
        <v>2110500</v>
      </c>
      <c r="S4842" t="s">
        <v>5940</v>
      </c>
      <c r="T4842" t="s">
        <v>5940</v>
      </c>
      <c r="U4842">
        <v>605</v>
      </c>
      <c r="V4842" t="s">
        <v>5940</v>
      </c>
      <c r="W4842">
        <v>1845</v>
      </c>
      <c r="X4842">
        <v>207</v>
      </c>
      <c r="Z4842">
        <v>4312138</v>
      </c>
      <c r="AB4842" t="s">
        <v>5940</v>
      </c>
      <c r="AC4842">
        <v>4312138</v>
      </c>
      <c r="AD4842" t="s">
        <v>2546</v>
      </c>
      <c r="AE4842">
        <v>31</v>
      </c>
      <c r="AF4842">
        <v>4312138</v>
      </c>
      <c r="AG4842" t="s">
        <v>2546</v>
      </c>
      <c r="AH4842">
        <v>375</v>
      </c>
      <c r="AI4842">
        <v>4312138</v>
      </c>
      <c r="AJ4842" t="s">
        <v>2546</v>
      </c>
      <c r="AK4842">
        <v>30</v>
      </c>
      <c r="AL4842">
        <v>4312138</v>
      </c>
      <c r="AM4842" t="s">
        <v>2546</v>
      </c>
      <c r="AN4842">
        <v>8032</v>
      </c>
      <c r="AO4842">
        <v>0</v>
      </c>
      <c r="AP4842">
        <v>4319802</v>
      </c>
      <c r="AQ4842" t="s">
        <v>2713</v>
      </c>
      <c r="AR4842">
        <v>1320</v>
      </c>
    </row>
    <row r="4843" spans="1:44" x14ac:dyDescent="0.25">
      <c r="A4843">
        <v>2110609</v>
      </c>
      <c r="B4843">
        <v>6</v>
      </c>
      <c r="C4843" t="s">
        <v>879</v>
      </c>
      <c r="D4843" t="s">
        <v>6565</v>
      </c>
      <c r="E4843">
        <v>2750</v>
      </c>
      <c r="F4843" t="s">
        <v>5940</v>
      </c>
      <c r="G4843">
        <v>274</v>
      </c>
      <c r="H4843" t="s">
        <v>5940</v>
      </c>
      <c r="I4843">
        <v>1105</v>
      </c>
      <c r="J4843">
        <v>579</v>
      </c>
      <c r="K4843">
        <v>4200</v>
      </c>
      <c r="L4843">
        <v>0</v>
      </c>
      <c r="M4843">
        <v>455</v>
      </c>
      <c r="N4843">
        <v>0</v>
      </c>
      <c r="O4843">
        <v>2915</v>
      </c>
      <c r="P4843">
        <v>613</v>
      </c>
      <c r="R4843">
        <v>2110609</v>
      </c>
      <c r="S4843">
        <v>2750</v>
      </c>
      <c r="T4843" t="s">
        <v>5940</v>
      </c>
      <c r="U4843">
        <v>274</v>
      </c>
      <c r="V4843" t="s">
        <v>5940</v>
      </c>
      <c r="W4843">
        <v>1105</v>
      </c>
      <c r="X4843">
        <v>579</v>
      </c>
      <c r="Z4843">
        <v>4312153</v>
      </c>
      <c r="AB4843" t="s">
        <v>5940</v>
      </c>
      <c r="AC4843">
        <v>4312153</v>
      </c>
      <c r="AD4843" t="s">
        <v>2547</v>
      </c>
      <c r="AE4843" t="s">
        <v>5940</v>
      </c>
      <c r="AF4843">
        <v>4312153</v>
      </c>
      <c r="AG4843" t="s">
        <v>2547</v>
      </c>
      <c r="AH4843">
        <v>84</v>
      </c>
      <c r="AI4843">
        <v>4312153</v>
      </c>
      <c r="AJ4843" t="s">
        <v>2547</v>
      </c>
      <c r="AK4843">
        <v>71</v>
      </c>
      <c r="AL4843">
        <v>4312153</v>
      </c>
      <c r="AM4843" t="s">
        <v>2547</v>
      </c>
      <c r="AN4843" t="s">
        <v>5940</v>
      </c>
      <c r="AO4843">
        <v>0</v>
      </c>
      <c r="AP4843">
        <v>4319901</v>
      </c>
      <c r="AQ4843" t="s">
        <v>2714</v>
      </c>
      <c r="AR4843">
        <v>525</v>
      </c>
    </row>
    <row r="4844" spans="1:44" x14ac:dyDescent="0.25">
      <c r="A4844">
        <v>2110658</v>
      </c>
      <c r="B4844">
        <v>6</v>
      </c>
      <c r="C4844" t="s">
        <v>879</v>
      </c>
      <c r="D4844" t="s">
        <v>6566</v>
      </c>
      <c r="E4844">
        <v>182</v>
      </c>
      <c r="F4844">
        <v>32049</v>
      </c>
      <c r="G4844">
        <v>788</v>
      </c>
      <c r="H4844" t="s">
        <v>5940</v>
      </c>
      <c r="I4844">
        <v>3908</v>
      </c>
      <c r="J4844">
        <v>238</v>
      </c>
      <c r="K4844">
        <v>1525</v>
      </c>
      <c r="L4844">
        <v>37045</v>
      </c>
      <c r="M4844">
        <v>2750</v>
      </c>
      <c r="N4844">
        <v>0</v>
      </c>
      <c r="O4844">
        <v>1950</v>
      </c>
      <c r="P4844">
        <v>207</v>
      </c>
      <c r="R4844">
        <v>2110658</v>
      </c>
      <c r="S4844">
        <v>182</v>
      </c>
      <c r="T4844">
        <v>32049</v>
      </c>
      <c r="U4844">
        <v>788</v>
      </c>
      <c r="V4844" t="s">
        <v>5940</v>
      </c>
      <c r="W4844">
        <v>3908</v>
      </c>
      <c r="X4844">
        <v>238</v>
      </c>
      <c r="Z4844">
        <v>4312179</v>
      </c>
      <c r="AB4844" t="s">
        <v>5940</v>
      </c>
      <c r="AC4844">
        <v>4312179</v>
      </c>
      <c r="AD4844" t="s">
        <v>2548</v>
      </c>
      <c r="AE4844" t="s">
        <v>5940</v>
      </c>
      <c r="AF4844">
        <v>4312179</v>
      </c>
      <c r="AG4844" t="s">
        <v>2548</v>
      </c>
      <c r="AH4844">
        <v>700</v>
      </c>
      <c r="AI4844">
        <v>4312179</v>
      </c>
      <c r="AJ4844" t="s">
        <v>2548</v>
      </c>
      <c r="AK4844" t="s">
        <v>5940</v>
      </c>
      <c r="AL4844">
        <v>4312179</v>
      </c>
      <c r="AM4844" t="s">
        <v>2548</v>
      </c>
      <c r="AN4844">
        <v>630</v>
      </c>
      <c r="AO4844">
        <v>0</v>
      </c>
      <c r="AP4844">
        <v>4320008</v>
      </c>
      <c r="AQ4844" t="s">
        <v>2715</v>
      </c>
      <c r="AR4844">
        <v>10</v>
      </c>
    </row>
    <row r="4845" spans="1:44" x14ac:dyDescent="0.25">
      <c r="A4845">
        <v>2110708</v>
      </c>
      <c r="B4845">
        <v>6</v>
      </c>
      <c r="C4845" t="s">
        <v>879</v>
      </c>
      <c r="D4845" t="s">
        <v>6567</v>
      </c>
      <c r="E4845" t="s">
        <v>5940</v>
      </c>
      <c r="F4845" t="s">
        <v>5940</v>
      </c>
      <c r="G4845">
        <v>10809</v>
      </c>
      <c r="H4845" t="s">
        <v>5940</v>
      </c>
      <c r="I4845">
        <v>8610</v>
      </c>
      <c r="J4845">
        <v>596</v>
      </c>
      <c r="K4845">
        <v>0</v>
      </c>
      <c r="L4845">
        <v>0</v>
      </c>
      <c r="M4845">
        <v>9885</v>
      </c>
      <c r="N4845">
        <v>0</v>
      </c>
      <c r="O4845">
        <v>10230</v>
      </c>
      <c r="P4845">
        <v>666</v>
      </c>
      <c r="R4845">
        <v>2110708</v>
      </c>
      <c r="S4845" t="s">
        <v>5940</v>
      </c>
      <c r="T4845" t="s">
        <v>5940</v>
      </c>
      <c r="U4845">
        <v>10809</v>
      </c>
      <c r="V4845" t="s">
        <v>5940</v>
      </c>
      <c r="W4845">
        <v>8610</v>
      </c>
      <c r="X4845">
        <v>596</v>
      </c>
      <c r="Z4845">
        <v>4312203</v>
      </c>
      <c r="AB4845" t="s">
        <v>5940</v>
      </c>
      <c r="AC4845">
        <v>4312203</v>
      </c>
      <c r="AD4845" t="s">
        <v>2549</v>
      </c>
      <c r="AE4845" t="s">
        <v>5940</v>
      </c>
      <c r="AF4845">
        <v>4312203</v>
      </c>
      <c r="AG4845" t="s">
        <v>2549</v>
      </c>
      <c r="AH4845">
        <v>2800</v>
      </c>
      <c r="AI4845">
        <v>4312203</v>
      </c>
      <c r="AJ4845" t="s">
        <v>2549</v>
      </c>
      <c r="AK4845">
        <v>108</v>
      </c>
      <c r="AL4845">
        <v>4312203</v>
      </c>
      <c r="AM4845" t="s">
        <v>2549</v>
      </c>
      <c r="AN4845">
        <v>1800</v>
      </c>
      <c r="AO4845">
        <v>0</v>
      </c>
      <c r="AP4845">
        <v>4320107</v>
      </c>
      <c r="AQ4845" t="s">
        <v>2716</v>
      </c>
      <c r="AR4845">
        <v>4590</v>
      </c>
    </row>
    <row r="4846" spans="1:44" x14ac:dyDescent="0.25">
      <c r="A4846">
        <v>2110807</v>
      </c>
      <c r="B4846">
        <v>6</v>
      </c>
      <c r="C4846" t="s">
        <v>879</v>
      </c>
      <c r="D4846" t="s">
        <v>6568</v>
      </c>
      <c r="E4846">
        <v>68</v>
      </c>
      <c r="F4846">
        <v>486</v>
      </c>
      <c r="G4846">
        <v>461</v>
      </c>
      <c r="H4846">
        <v>36</v>
      </c>
      <c r="I4846">
        <v>2490</v>
      </c>
      <c r="J4846">
        <v>82</v>
      </c>
      <c r="K4846">
        <v>0</v>
      </c>
      <c r="L4846">
        <v>1400</v>
      </c>
      <c r="M4846">
        <v>617</v>
      </c>
      <c r="N4846">
        <v>0</v>
      </c>
      <c r="O4846">
        <v>943</v>
      </c>
      <c r="P4846">
        <v>185</v>
      </c>
      <c r="R4846">
        <v>2110807</v>
      </c>
      <c r="S4846">
        <v>68</v>
      </c>
      <c r="T4846">
        <v>486</v>
      </c>
      <c r="U4846">
        <v>461</v>
      </c>
      <c r="V4846">
        <v>36</v>
      </c>
      <c r="W4846">
        <v>2490</v>
      </c>
      <c r="X4846">
        <v>82</v>
      </c>
      <c r="Z4846">
        <v>4312252</v>
      </c>
      <c r="AB4846" t="s">
        <v>5940</v>
      </c>
      <c r="AC4846">
        <v>4312252</v>
      </c>
      <c r="AD4846" t="s">
        <v>2550</v>
      </c>
      <c r="AE4846">
        <v>16650</v>
      </c>
      <c r="AF4846">
        <v>4312252</v>
      </c>
      <c r="AG4846" t="s">
        <v>2550</v>
      </c>
      <c r="AH4846" t="s">
        <v>5940</v>
      </c>
      <c r="AI4846">
        <v>4312252</v>
      </c>
      <c r="AJ4846" t="s">
        <v>2550</v>
      </c>
      <c r="AK4846" t="s">
        <v>5940</v>
      </c>
      <c r="AL4846">
        <v>4312252</v>
      </c>
      <c r="AM4846" t="s">
        <v>2550</v>
      </c>
      <c r="AN4846">
        <v>3535</v>
      </c>
      <c r="AO4846">
        <v>0</v>
      </c>
      <c r="AP4846">
        <v>4320206</v>
      </c>
      <c r="AQ4846" t="s">
        <v>2717</v>
      </c>
      <c r="AR4846">
        <v>8000</v>
      </c>
    </row>
    <row r="4847" spans="1:44" x14ac:dyDescent="0.25">
      <c r="A4847">
        <v>2110856</v>
      </c>
      <c r="B4847">
        <v>6</v>
      </c>
      <c r="C4847" t="s">
        <v>879</v>
      </c>
      <c r="D4847" t="s">
        <v>6569</v>
      </c>
      <c r="E4847" t="s">
        <v>5940</v>
      </c>
      <c r="F4847" t="s">
        <v>5940</v>
      </c>
      <c r="G4847">
        <v>540</v>
      </c>
      <c r="H4847" t="s">
        <v>5940</v>
      </c>
      <c r="I4847">
        <v>437</v>
      </c>
      <c r="J4847">
        <v>61</v>
      </c>
      <c r="K4847">
        <v>0</v>
      </c>
      <c r="L4847">
        <v>0</v>
      </c>
      <c r="M4847">
        <v>525</v>
      </c>
      <c r="N4847">
        <v>0</v>
      </c>
      <c r="O4847">
        <v>420</v>
      </c>
      <c r="P4847">
        <v>48</v>
      </c>
      <c r="R4847">
        <v>2110856</v>
      </c>
      <c r="S4847" t="s">
        <v>5940</v>
      </c>
      <c r="T4847" t="s">
        <v>5940</v>
      </c>
      <c r="U4847">
        <v>540</v>
      </c>
      <c r="V4847" t="s">
        <v>5940</v>
      </c>
      <c r="W4847">
        <v>437</v>
      </c>
      <c r="X4847">
        <v>61</v>
      </c>
      <c r="Z4847">
        <v>4312302</v>
      </c>
      <c r="AB4847" t="s">
        <v>5940</v>
      </c>
      <c r="AC4847">
        <v>4312302</v>
      </c>
      <c r="AD4847" t="s">
        <v>2551</v>
      </c>
      <c r="AE4847">
        <v>16</v>
      </c>
      <c r="AF4847">
        <v>4312302</v>
      </c>
      <c r="AG4847" t="s">
        <v>2551</v>
      </c>
      <c r="AH4847">
        <v>900</v>
      </c>
      <c r="AI4847">
        <v>4312302</v>
      </c>
      <c r="AJ4847" t="s">
        <v>2551</v>
      </c>
      <c r="AK4847">
        <v>16</v>
      </c>
      <c r="AL4847">
        <v>4312302</v>
      </c>
      <c r="AM4847" t="s">
        <v>2551</v>
      </c>
      <c r="AN4847">
        <v>2400</v>
      </c>
      <c r="AO4847">
        <v>0</v>
      </c>
      <c r="AP4847">
        <v>4320230</v>
      </c>
      <c r="AQ4847" t="s">
        <v>2718</v>
      </c>
      <c r="AR4847">
        <v>1412</v>
      </c>
    </row>
    <row r="4848" spans="1:44" x14ac:dyDescent="0.25">
      <c r="A4848">
        <v>2110906</v>
      </c>
      <c r="B4848">
        <v>6</v>
      </c>
      <c r="C4848" t="s">
        <v>879</v>
      </c>
      <c r="D4848" t="s">
        <v>6570</v>
      </c>
      <c r="E4848">
        <v>41</v>
      </c>
      <c r="F4848" t="s">
        <v>5940</v>
      </c>
      <c r="G4848">
        <v>782</v>
      </c>
      <c r="H4848" t="s">
        <v>5940</v>
      </c>
      <c r="I4848">
        <v>3806</v>
      </c>
      <c r="J4848">
        <v>123</v>
      </c>
      <c r="K4848">
        <v>40</v>
      </c>
      <c r="L4848">
        <v>0</v>
      </c>
      <c r="M4848">
        <v>775</v>
      </c>
      <c r="N4848">
        <v>0</v>
      </c>
      <c r="O4848">
        <v>3150</v>
      </c>
      <c r="P4848">
        <v>116</v>
      </c>
      <c r="R4848">
        <v>2110906</v>
      </c>
      <c r="S4848">
        <v>41</v>
      </c>
      <c r="T4848" t="s">
        <v>5940</v>
      </c>
      <c r="U4848">
        <v>782</v>
      </c>
      <c r="V4848" t="s">
        <v>5940</v>
      </c>
      <c r="W4848">
        <v>3806</v>
      </c>
      <c r="X4848">
        <v>123</v>
      </c>
      <c r="Z4848">
        <v>4312351</v>
      </c>
      <c r="AB4848" t="s">
        <v>5940</v>
      </c>
      <c r="AC4848">
        <v>4312351</v>
      </c>
      <c r="AD4848" t="s">
        <v>2552</v>
      </c>
      <c r="AE4848" t="s">
        <v>5940</v>
      </c>
      <c r="AF4848">
        <v>4312351</v>
      </c>
      <c r="AG4848" t="s">
        <v>2552</v>
      </c>
      <c r="AH4848">
        <v>105</v>
      </c>
      <c r="AI4848">
        <v>4312351</v>
      </c>
      <c r="AJ4848" t="s">
        <v>2552</v>
      </c>
      <c r="AK4848">
        <v>5</v>
      </c>
      <c r="AL4848">
        <v>4312351</v>
      </c>
      <c r="AM4848" t="s">
        <v>2552</v>
      </c>
      <c r="AN4848">
        <v>576</v>
      </c>
      <c r="AO4848">
        <v>0</v>
      </c>
      <c r="AP4848">
        <v>4320263</v>
      </c>
      <c r="AQ4848" t="s">
        <v>2719</v>
      </c>
      <c r="AR4848">
        <v>2100</v>
      </c>
    </row>
    <row r="4849" spans="1:44" x14ac:dyDescent="0.25">
      <c r="A4849">
        <v>2111003</v>
      </c>
      <c r="B4849">
        <v>6</v>
      </c>
      <c r="C4849" t="s">
        <v>879</v>
      </c>
      <c r="D4849" t="s">
        <v>6571</v>
      </c>
      <c r="E4849">
        <v>53</v>
      </c>
      <c r="F4849" t="s">
        <v>5940</v>
      </c>
      <c r="G4849">
        <v>330</v>
      </c>
      <c r="H4849" t="s">
        <v>5940</v>
      </c>
      <c r="I4849">
        <v>143</v>
      </c>
      <c r="J4849">
        <v>27</v>
      </c>
      <c r="K4849">
        <v>75</v>
      </c>
      <c r="L4849">
        <v>0</v>
      </c>
      <c r="M4849">
        <v>395</v>
      </c>
      <c r="N4849">
        <v>0</v>
      </c>
      <c r="O4849">
        <v>166</v>
      </c>
      <c r="P4849">
        <v>22</v>
      </c>
      <c r="R4849">
        <v>2111003</v>
      </c>
      <c r="S4849">
        <v>53</v>
      </c>
      <c r="T4849" t="s">
        <v>5940</v>
      </c>
      <c r="U4849">
        <v>330</v>
      </c>
      <c r="V4849" t="s">
        <v>5940</v>
      </c>
      <c r="W4849">
        <v>143</v>
      </c>
      <c r="X4849">
        <v>27</v>
      </c>
      <c r="Z4849">
        <v>4312377</v>
      </c>
      <c r="AB4849" t="s">
        <v>5940</v>
      </c>
      <c r="AC4849">
        <v>4312377</v>
      </c>
      <c r="AD4849" t="s">
        <v>2553</v>
      </c>
      <c r="AE4849" t="s">
        <v>5940</v>
      </c>
      <c r="AF4849">
        <v>4312377</v>
      </c>
      <c r="AG4849" t="s">
        <v>2553</v>
      </c>
      <c r="AH4849" t="s">
        <v>5940</v>
      </c>
      <c r="AI4849">
        <v>4312377</v>
      </c>
      <c r="AJ4849" t="s">
        <v>2553</v>
      </c>
      <c r="AK4849">
        <v>139</v>
      </c>
      <c r="AL4849">
        <v>4312377</v>
      </c>
      <c r="AM4849" t="s">
        <v>2553</v>
      </c>
      <c r="AN4849">
        <v>945</v>
      </c>
      <c r="AO4849">
        <v>0</v>
      </c>
      <c r="AP4849">
        <v>4320305</v>
      </c>
      <c r="AQ4849" t="s">
        <v>2720</v>
      </c>
      <c r="AR4849">
        <v>4800</v>
      </c>
    </row>
    <row r="4850" spans="1:44" x14ac:dyDescent="0.25">
      <c r="A4850">
        <v>2111029</v>
      </c>
      <c r="B4850">
        <v>6</v>
      </c>
      <c r="C4850" t="s">
        <v>879</v>
      </c>
      <c r="D4850" t="s">
        <v>6572</v>
      </c>
      <c r="E4850">
        <v>120</v>
      </c>
      <c r="F4850" t="s">
        <v>5940</v>
      </c>
      <c r="G4850">
        <v>3025</v>
      </c>
      <c r="H4850" t="s">
        <v>5940</v>
      </c>
      <c r="I4850">
        <v>10059</v>
      </c>
      <c r="J4850">
        <v>157</v>
      </c>
      <c r="K4850">
        <v>95</v>
      </c>
      <c r="L4850">
        <v>0</v>
      </c>
      <c r="M4850">
        <v>2200</v>
      </c>
      <c r="N4850">
        <v>0</v>
      </c>
      <c r="O4850">
        <v>8360</v>
      </c>
      <c r="P4850">
        <v>216</v>
      </c>
      <c r="R4850">
        <v>2111029</v>
      </c>
      <c r="S4850">
        <v>120</v>
      </c>
      <c r="T4850" t="s">
        <v>5940</v>
      </c>
      <c r="U4850">
        <v>3025</v>
      </c>
      <c r="V4850" t="s">
        <v>5940</v>
      </c>
      <c r="W4850">
        <v>10059</v>
      </c>
      <c r="X4850">
        <v>157</v>
      </c>
      <c r="Z4850">
        <v>4312385</v>
      </c>
      <c r="AB4850" t="s">
        <v>5940</v>
      </c>
      <c r="AC4850">
        <v>4312385</v>
      </c>
      <c r="AD4850" t="s">
        <v>2554</v>
      </c>
      <c r="AE4850" t="s">
        <v>5940</v>
      </c>
      <c r="AF4850">
        <v>4312385</v>
      </c>
      <c r="AG4850" t="s">
        <v>2554</v>
      </c>
      <c r="AH4850">
        <v>480</v>
      </c>
      <c r="AI4850">
        <v>4312385</v>
      </c>
      <c r="AJ4850" t="s">
        <v>2554</v>
      </c>
      <c r="AK4850">
        <v>44</v>
      </c>
      <c r="AL4850">
        <v>4312385</v>
      </c>
      <c r="AM4850" t="s">
        <v>2554</v>
      </c>
      <c r="AN4850" t="s">
        <v>5940</v>
      </c>
      <c r="AO4850">
        <v>0</v>
      </c>
      <c r="AP4850">
        <v>4320321</v>
      </c>
      <c r="AQ4850" t="s">
        <v>2721</v>
      </c>
      <c r="AR4850">
        <v>1440</v>
      </c>
    </row>
    <row r="4851" spans="1:44" x14ac:dyDescent="0.25">
      <c r="A4851">
        <v>2111052</v>
      </c>
      <c r="B4851">
        <v>6</v>
      </c>
      <c r="C4851" t="s">
        <v>879</v>
      </c>
      <c r="D4851" t="s">
        <v>6573</v>
      </c>
      <c r="E4851">
        <v>315</v>
      </c>
      <c r="F4851" t="s">
        <v>5940</v>
      </c>
      <c r="G4851">
        <v>6708</v>
      </c>
      <c r="H4851" t="s">
        <v>5940</v>
      </c>
      <c r="I4851">
        <v>3470</v>
      </c>
      <c r="J4851">
        <v>99</v>
      </c>
      <c r="K4851">
        <v>230</v>
      </c>
      <c r="L4851">
        <v>0</v>
      </c>
      <c r="M4851">
        <v>6069</v>
      </c>
      <c r="N4851">
        <v>0</v>
      </c>
      <c r="O4851">
        <v>4630</v>
      </c>
      <c r="P4851">
        <v>35</v>
      </c>
      <c r="R4851">
        <v>2111052</v>
      </c>
      <c r="S4851">
        <v>315</v>
      </c>
      <c r="T4851" t="s">
        <v>5940</v>
      </c>
      <c r="U4851">
        <v>6708</v>
      </c>
      <c r="V4851" t="s">
        <v>5940</v>
      </c>
      <c r="W4851">
        <v>3470</v>
      </c>
      <c r="X4851">
        <v>99</v>
      </c>
      <c r="Z4851">
        <v>4312401</v>
      </c>
      <c r="AB4851" t="s">
        <v>5940</v>
      </c>
      <c r="AC4851">
        <v>4312401</v>
      </c>
      <c r="AD4851" t="s">
        <v>2555</v>
      </c>
      <c r="AE4851">
        <v>1014</v>
      </c>
      <c r="AF4851">
        <v>4312401</v>
      </c>
      <c r="AG4851" t="s">
        <v>2555</v>
      </c>
      <c r="AH4851">
        <v>3315</v>
      </c>
      <c r="AI4851">
        <v>4312401</v>
      </c>
      <c r="AJ4851" t="s">
        <v>2555</v>
      </c>
      <c r="AK4851">
        <v>35</v>
      </c>
      <c r="AL4851">
        <v>4312401</v>
      </c>
      <c r="AM4851" t="s">
        <v>2555</v>
      </c>
      <c r="AN4851" t="s">
        <v>5940</v>
      </c>
      <c r="AO4851">
        <v>0</v>
      </c>
      <c r="AP4851">
        <v>4320354</v>
      </c>
      <c r="AQ4851" t="s">
        <v>2722</v>
      </c>
      <c r="AR4851">
        <v>360</v>
      </c>
    </row>
    <row r="4852" spans="1:44" x14ac:dyDescent="0.25">
      <c r="A4852">
        <v>2111078</v>
      </c>
      <c r="B4852">
        <v>6</v>
      </c>
      <c r="C4852" t="s">
        <v>879</v>
      </c>
      <c r="D4852" t="s">
        <v>6574</v>
      </c>
      <c r="E4852">
        <v>64</v>
      </c>
      <c r="F4852" t="s">
        <v>5940</v>
      </c>
      <c r="G4852">
        <v>1061</v>
      </c>
      <c r="H4852" t="s">
        <v>5940</v>
      </c>
      <c r="I4852">
        <v>2633</v>
      </c>
      <c r="J4852">
        <v>70</v>
      </c>
      <c r="K4852">
        <v>225</v>
      </c>
      <c r="L4852">
        <v>0</v>
      </c>
      <c r="M4852">
        <v>1721</v>
      </c>
      <c r="N4852">
        <v>0</v>
      </c>
      <c r="O4852">
        <v>4087</v>
      </c>
      <c r="P4852">
        <v>71</v>
      </c>
      <c r="R4852">
        <v>2111078</v>
      </c>
      <c r="S4852">
        <v>64</v>
      </c>
      <c r="T4852" t="s">
        <v>5940</v>
      </c>
      <c r="U4852">
        <v>1061</v>
      </c>
      <c r="V4852" t="s">
        <v>5940</v>
      </c>
      <c r="W4852">
        <v>2633</v>
      </c>
      <c r="X4852">
        <v>70</v>
      </c>
      <c r="Z4852">
        <v>4312427</v>
      </c>
      <c r="AB4852" t="s">
        <v>5940</v>
      </c>
      <c r="AC4852">
        <v>4312427</v>
      </c>
      <c r="AD4852" t="s">
        <v>2556</v>
      </c>
      <c r="AE4852" t="s">
        <v>5940</v>
      </c>
      <c r="AF4852">
        <v>4312427</v>
      </c>
      <c r="AG4852" t="s">
        <v>2556</v>
      </c>
      <c r="AH4852">
        <v>375</v>
      </c>
      <c r="AI4852">
        <v>4312427</v>
      </c>
      <c r="AJ4852" t="s">
        <v>2556</v>
      </c>
      <c r="AK4852">
        <v>8</v>
      </c>
      <c r="AL4852">
        <v>4312427</v>
      </c>
      <c r="AM4852" t="s">
        <v>2556</v>
      </c>
      <c r="AN4852">
        <v>3550</v>
      </c>
      <c r="AO4852">
        <v>0</v>
      </c>
      <c r="AP4852">
        <v>4320404</v>
      </c>
      <c r="AQ4852" t="s">
        <v>2723</v>
      </c>
      <c r="AR4852">
        <v>3146</v>
      </c>
    </row>
    <row r="4853" spans="1:44" x14ac:dyDescent="0.25">
      <c r="A4853">
        <v>2111102</v>
      </c>
      <c r="B4853">
        <v>6</v>
      </c>
      <c r="C4853" t="s">
        <v>879</v>
      </c>
      <c r="D4853" t="s">
        <v>6575</v>
      </c>
      <c r="E4853">
        <v>518</v>
      </c>
      <c r="F4853" t="s">
        <v>5940</v>
      </c>
      <c r="G4853">
        <v>809</v>
      </c>
      <c r="H4853" t="s">
        <v>5940</v>
      </c>
      <c r="I4853">
        <v>3499</v>
      </c>
      <c r="J4853">
        <v>161</v>
      </c>
      <c r="K4853">
        <v>510</v>
      </c>
      <c r="L4853">
        <v>0</v>
      </c>
      <c r="M4853">
        <v>823</v>
      </c>
      <c r="N4853">
        <v>0</v>
      </c>
      <c r="O4853">
        <v>2867</v>
      </c>
      <c r="P4853">
        <v>175</v>
      </c>
      <c r="R4853">
        <v>2111102</v>
      </c>
      <c r="S4853">
        <v>518</v>
      </c>
      <c r="T4853" t="s">
        <v>5940</v>
      </c>
      <c r="U4853">
        <v>809</v>
      </c>
      <c r="V4853" t="s">
        <v>5940</v>
      </c>
      <c r="W4853">
        <v>3499</v>
      </c>
      <c r="X4853">
        <v>161</v>
      </c>
      <c r="Z4853">
        <v>4312443</v>
      </c>
      <c r="AB4853" t="s">
        <v>5940</v>
      </c>
      <c r="AC4853">
        <v>4312443</v>
      </c>
      <c r="AD4853" t="s">
        <v>2557</v>
      </c>
      <c r="AE4853">
        <v>9417</v>
      </c>
      <c r="AF4853">
        <v>4312443</v>
      </c>
      <c r="AG4853" t="s">
        <v>2557</v>
      </c>
      <c r="AH4853">
        <v>5200</v>
      </c>
      <c r="AI4853">
        <v>4312443</v>
      </c>
      <c r="AJ4853" t="s">
        <v>2557</v>
      </c>
      <c r="AK4853">
        <v>95</v>
      </c>
      <c r="AL4853">
        <v>4312443</v>
      </c>
      <c r="AM4853" t="s">
        <v>2557</v>
      </c>
      <c r="AN4853" t="s">
        <v>5940</v>
      </c>
      <c r="AO4853">
        <v>0</v>
      </c>
      <c r="AP4853">
        <v>4320453</v>
      </c>
      <c r="AQ4853" t="s">
        <v>2724</v>
      </c>
      <c r="AR4853">
        <v>842</v>
      </c>
    </row>
    <row r="4854" spans="1:44" x14ac:dyDescent="0.25">
      <c r="A4854">
        <v>2111201</v>
      </c>
      <c r="B4854">
        <v>6</v>
      </c>
      <c r="C4854" t="s">
        <v>879</v>
      </c>
      <c r="D4854" t="s">
        <v>6576</v>
      </c>
      <c r="E4854" t="s">
        <v>5940</v>
      </c>
      <c r="F4854" t="s">
        <v>5940</v>
      </c>
      <c r="G4854">
        <v>0</v>
      </c>
      <c r="H4854" t="s">
        <v>5940</v>
      </c>
      <c r="I4854" t="s">
        <v>5940</v>
      </c>
      <c r="J4854" t="s">
        <v>5940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R4854">
        <v>2111201</v>
      </c>
      <c r="S4854" t="s">
        <v>5940</v>
      </c>
      <c r="T4854" t="s">
        <v>5940</v>
      </c>
      <c r="U4854">
        <v>0</v>
      </c>
      <c r="V4854" t="s">
        <v>5940</v>
      </c>
      <c r="W4854" t="s">
        <v>5940</v>
      </c>
      <c r="X4854" t="s">
        <v>5940</v>
      </c>
      <c r="Z4854">
        <v>4312450</v>
      </c>
      <c r="AB4854" t="s">
        <v>5940</v>
      </c>
      <c r="AC4854">
        <v>4312450</v>
      </c>
      <c r="AD4854" t="s">
        <v>2558</v>
      </c>
      <c r="AE4854" t="s">
        <v>5940</v>
      </c>
      <c r="AF4854">
        <v>4312450</v>
      </c>
      <c r="AG4854" t="s">
        <v>2558</v>
      </c>
      <c r="AH4854" t="s">
        <v>5940</v>
      </c>
      <c r="AI4854">
        <v>4312450</v>
      </c>
      <c r="AJ4854" t="s">
        <v>2558</v>
      </c>
      <c r="AK4854">
        <v>96</v>
      </c>
      <c r="AL4854">
        <v>4312450</v>
      </c>
      <c r="AM4854" t="s">
        <v>2558</v>
      </c>
      <c r="AN4854">
        <v>35</v>
      </c>
      <c r="AO4854">
        <v>0</v>
      </c>
      <c r="AP4854">
        <v>4320503</v>
      </c>
      <c r="AQ4854" t="s">
        <v>2725</v>
      </c>
      <c r="AR4854">
        <v>7200</v>
      </c>
    </row>
    <row r="4855" spans="1:44" x14ac:dyDescent="0.25">
      <c r="A4855">
        <v>2111250</v>
      </c>
      <c r="B4855">
        <v>6</v>
      </c>
      <c r="C4855" t="s">
        <v>879</v>
      </c>
      <c r="D4855" t="s">
        <v>6577</v>
      </c>
      <c r="E4855">
        <v>2772</v>
      </c>
      <c r="F4855" t="s">
        <v>5940</v>
      </c>
      <c r="G4855">
        <v>2304</v>
      </c>
      <c r="H4855" t="s">
        <v>5940</v>
      </c>
      <c r="I4855">
        <v>3446</v>
      </c>
      <c r="J4855">
        <v>177</v>
      </c>
      <c r="K4855">
        <v>2640</v>
      </c>
      <c r="L4855">
        <v>0</v>
      </c>
      <c r="M4855">
        <v>1944</v>
      </c>
      <c r="N4855">
        <v>0</v>
      </c>
      <c r="O4855">
        <v>3838</v>
      </c>
      <c r="P4855">
        <v>177</v>
      </c>
      <c r="R4855">
        <v>2111250</v>
      </c>
      <c r="S4855">
        <v>2772</v>
      </c>
      <c r="T4855" t="s">
        <v>5940</v>
      </c>
      <c r="U4855">
        <v>2304</v>
      </c>
      <c r="V4855" t="s">
        <v>5940</v>
      </c>
      <c r="W4855">
        <v>3446</v>
      </c>
      <c r="X4855">
        <v>177</v>
      </c>
      <c r="Z4855">
        <v>4312476</v>
      </c>
      <c r="AB4855" t="s">
        <v>5940</v>
      </c>
      <c r="AC4855">
        <v>4312476</v>
      </c>
      <c r="AD4855" t="s">
        <v>2559</v>
      </c>
      <c r="AE4855">
        <v>1</v>
      </c>
      <c r="AF4855">
        <v>4312476</v>
      </c>
      <c r="AG4855" t="s">
        <v>2559</v>
      </c>
      <c r="AH4855">
        <v>1470</v>
      </c>
      <c r="AI4855">
        <v>4312476</v>
      </c>
      <c r="AJ4855" t="s">
        <v>2559</v>
      </c>
      <c r="AK4855">
        <v>36</v>
      </c>
      <c r="AL4855">
        <v>4312476</v>
      </c>
      <c r="AM4855" t="s">
        <v>2559</v>
      </c>
      <c r="AN4855" t="s">
        <v>5940</v>
      </c>
      <c r="AO4855">
        <v>0</v>
      </c>
      <c r="AP4855">
        <v>4320552</v>
      </c>
      <c r="AQ4855" t="s">
        <v>2726</v>
      </c>
      <c r="AR4855">
        <v>150</v>
      </c>
    </row>
    <row r="4856" spans="1:44" x14ac:dyDescent="0.25">
      <c r="A4856">
        <v>2111300</v>
      </c>
      <c r="B4856">
        <v>6</v>
      </c>
      <c r="C4856" t="s">
        <v>879</v>
      </c>
      <c r="D4856" t="s">
        <v>6578</v>
      </c>
      <c r="E4856">
        <v>255</v>
      </c>
      <c r="F4856" t="s">
        <v>5940</v>
      </c>
      <c r="G4856">
        <v>0</v>
      </c>
      <c r="H4856" t="s">
        <v>5940</v>
      </c>
      <c r="I4856">
        <v>1</v>
      </c>
      <c r="J4856" t="s">
        <v>5940</v>
      </c>
      <c r="K4856">
        <v>119</v>
      </c>
      <c r="L4856">
        <v>0</v>
      </c>
      <c r="M4856">
        <v>0</v>
      </c>
      <c r="N4856">
        <v>0</v>
      </c>
      <c r="O4856">
        <v>22</v>
      </c>
      <c r="P4856">
        <v>0</v>
      </c>
      <c r="R4856">
        <v>2111300</v>
      </c>
      <c r="S4856">
        <v>255</v>
      </c>
      <c r="T4856" t="s">
        <v>5940</v>
      </c>
      <c r="U4856">
        <v>0</v>
      </c>
      <c r="V4856" t="s">
        <v>5940</v>
      </c>
      <c r="W4856">
        <v>1</v>
      </c>
      <c r="X4856" t="s">
        <v>5940</v>
      </c>
      <c r="Z4856">
        <v>4312500</v>
      </c>
      <c r="AB4856" t="s">
        <v>5940</v>
      </c>
      <c r="AC4856">
        <v>4312500</v>
      </c>
      <c r="AD4856" t="s">
        <v>2560</v>
      </c>
      <c r="AE4856">
        <v>211738</v>
      </c>
      <c r="AF4856">
        <v>4312500</v>
      </c>
      <c r="AG4856" t="s">
        <v>2560</v>
      </c>
      <c r="AH4856">
        <v>75</v>
      </c>
      <c r="AI4856">
        <v>4312500</v>
      </c>
      <c r="AJ4856" t="s">
        <v>2560</v>
      </c>
      <c r="AK4856">
        <v>119</v>
      </c>
      <c r="AL4856">
        <v>4312500</v>
      </c>
      <c r="AM4856" t="s">
        <v>2560</v>
      </c>
      <c r="AN4856" t="s">
        <v>5940</v>
      </c>
      <c r="AO4856">
        <v>0</v>
      </c>
      <c r="AP4856">
        <v>4320578</v>
      </c>
      <c r="AQ4856" t="s">
        <v>2727</v>
      </c>
      <c r="AR4856">
        <v>1920</v>
      </c>
    </row>
    <row r="4857" spans="1:44" x14ac:dyDescent="0.25">
      <c r="A4857">
        <v>2111409</v>
      </c>
      <c r="B4857">
        <v>6</v>
      </c>
      <c r="C4857" t="s">
        <v>879</v>
      </c>
      <c r="D4857" t="s">
        <v>6579</v>
      </c>
      <c r="E4857" t="s">
        <v>5940</v>
      </c>
      <c r="F4857" t="s">
        <v>5940</v>
      </c>
      <c r="G4857">
        <v>2821</v>
      </c>
      <c r="H4857" t="s">
        <v>5940</v>
      </c>
      <c r="I4857">
        <v>6040</v>
      </c>
      <c r="J4857">
        <v>314</v>
      </c>
      <c r="K4857">
        <v>0</v>
      </c>
      <c r="L4857">
        <v>0</v>
      </c>
      <c r="M4857">
        <v>3323</v>
      </c>
      <c r="N4857">
        <v>0</v>
      </c>
      <c r="O4857">
        <v>6491</v>
      </c>
      <c r="P4857">
        <v>343</v>
      </c>
      <c r="R4857">
        <v>2111409</v>
      </c>
      <c r="S4857" t="s">
        <v>5940</v>
      </c>
      <c r="T4857" t="s">
        <v>5940</v>
      </c>
      <c r="U4857">
        <v>2821</v>
      </c>
      <c r="V4857" t="s">
        <v>5940</v>
      </c>
      <c r="W4857">
        <v>6040</v>
      </c>
      <c r="X4857">
        <v>314</v>
      </c>
      <c r="Z4857">
        <v>4312609</v>
      </c>
      <c r="AB4857" t="s">
        <v>5940</v>
      </c>
      <c r="AC4857">
        <v>4312609</v>
      </c>
      <c r="AD4857" t="s">
        <v>2561</v>
      </c>
      <c r="AE4857" t="s">
        <v>5940</v>
      </c>
      <c r="AF4857">
        <v>4312609</v>
      </c>
      <c r="AG4857" t="s">
        <v>2561</v>
      </c>
      <c r="AH4857">
        <v>3900</v>
      </c>
      <c r="AI4857">
        <v>4312609</v>
      </c>
      <c r="AJ4857" t="s">
        <v>2561</v>
      </c>
      <c r="AK4857">
        <v>24</v>
      </c>
      <c r="AL4857">
        <v>4312609</v>
      </c>
      <c r="AM4857" t="s">
        <v>2561</v>
      </c>
      <c r="AN4857">
        <v>84</v>
      </c>
      <c r="AO4857">
        <v>0</v>
      </c>
      <c r="AP4857">
        <v>4320602</v>
      </c>
      <c r="AQ4857" t="s">
        <v>2728</v>
      </c>
      <c r="AR4857">
        <v>7196</v>
      </c>
    </row>
    <row r="4858" spans="1:44" x14ac:dyDescent="0.25">
      <c r="A4858">
        <v>2111508</v>
      </c>
      <c r="B4858">
        <v>6</v>
      </c>
      <c r="C4858" t="s">
        <v>879</v>
      </c>
      <c r="D4858" t="s">
        <v>6580</v>
      </c>
      <c r="E4858">
        <v>46</v>
      </c>
      <c r="F4858" t="s">
        <v>5940</v>
      </c>
      <c r="G4858">
        <v>1575</v>
      </c>
      <c r="H4858" t="s">
        <v>5940</v>
      </c>
      <c r="I4858">
        <v>7895</v>
      </c>
      <c r="J4858">
        <v>172</v>
      </c>
      <c r="K4858">
        <v>0</v>
      </c>
      <c r="L4858">
        <v>0</v>
      </c>
      <c r="M4858">
        <v>2012</v>
      </c>
      <c r="N4858">
        <v>0</v>
      </c>
      <c r="O4858">
        <v>8300</v>
      </c>
      <c r="P4858">
        <v>238</v>
      </c>
      <c r="R4858">
        <v>2111508</v>
      </c>
      <c r="S4858">
        <v>46</v>
      </c>
      <c r="T4858" t="s">
        <v>5940</v>
      </c>
      <c r="U4858">
        <v>1575</v>
      </c>
      <c r="V4858" t="s">
        <v>5940</v>
      </c>
      <c r="W4858">
        <v>7895</v>
      </c>
      <c r="X4858">
        <v>172</v>
      </c>
      <c r="Z4858">
        <v>4312617</v>
      </c>
      <c r="AB4858" t="s">
        <v>5940</v>
      </c>
      <c r="AC4858">
        <v>4312617</v>
      </c>
      <c r="AD4858" t="s">
        <v>2562</v>
      </c>
      <c r="AE4858">
        <v>2</v>
      </c>
      <c r="AF4858">
        <v>4312617</v>
      </c>
      <c r="AG4858" t="s">
        <v>2562</v>
      </c>
      <c r="AH4858">
        <v>60</v>
      </c>
      <c r="AI4858">
        <v>4312617</v>
      </c>
      <c r="AJ4858" t="s">
        <v>2562</v>
      </c>
      <c r="AK4858">
        <v>666</v>
      </c>
      <c r="AL4858">
        <v>4312617</v>
      </c>
      <c r="AM4858" t="s">
        <v>2562</v>
      </c>
      <c r="AN4858">
        <v>57600</v>
      </c>
      <c r="AO4858">
        <v>0</v>
      </c>
      <c r="AP4858">
        <v>4320651</v>
      </c>
      <c r="AQ4858" t="s">
        <v>2729</v>
      </c>
      <c r="AR4858">
        <v>240</v>
      </c>
    </row>
    <row r="4859" spans="1:44" x14ac:dyDescent="0.25">
      <c r="A4859">
        <v>2111532</v>
      </c>
      <c r="B4859">
        <v>6</v>
      </c>
      <c r="C4859" t="s">
        <v>879</v>
      </c>
      <c r="D4859" t="s">
        <v>6581</v>
      </c>
      <c r="E4859" t="s">
        <v>5940</v>
      </c>
      <c r="F4859" t="s">
        <v>5940</v>
      </c>
      <c r="G4859">
        <v>334</v>
      </c>
      <c r="H4859" t="s">
        <v>5940</v>
      </c>
      <c r="I4859">
        <v>827</v>
      </c>
      <c r="J4859">
        <v>59</v>
      </c>
      <c r="K4859">
        <v>0</v>
      </c>
      <c r="L4859">
        <v>0</v>
      </c>
      <c r="M4859">
        <v>240</v>
      </c>
      <c r="N4859">
        <v>0</v>
      </c>
      <c r="O4859">
        <v>443</v>
      </c>
      <c r="P4859">
        <v>8</v>
      </c>
      <c r="R4859">
        <v>2111532</v>
      </c>
      <c r="S4859" t="s">
        <v>5940</v>
      </c>
      <c r="T4859" t="s">
        <v>5940</v>
      </c>
      <c r="U4859">
        <v>334</v>
      </c>
      <c r="V4859" t="s">
        <v>5940</v>
      </c>
      <c r="W4859">
        <v>827</v>
      </c>
      <c r="X4859">
        <v>59</v>
      </c>
      <c r="Z4859">
        <v>4312625</v>
      </c>
      <c r="AB4859" t="s">
        <v>5940</v>
      </c>
      <c r="AC4859">
        <v>4312625</v>
      </c>
      <c r="AD4859" t="s">
        <v>2563</v>
      </c>
      <c r="AE4859" t="s">
        <v>5940</v>
      </c>
      <c r="AF4859">
        <v>4312625</v>
      </c>
      <c r="AG4859" t="s">
        <v>2563</v>
      </c>
      <c r="AH4859">
        <v>300</v>
      </c>
      <c r="AI4859">
        <v>4312625</v>
      </c>
      <c r="AJ4859" t="s">
        <v>2563</v>
      </c>
      <c r="AK4859">
        <v>187</v>
      </c>
      <c r="AL4859">
        <v>4312625</v>
      </c>
      <c r="AM4859" t="s">
        <v>2563</v>
      </c>
      <c r="AN4859">
        <v>900</v>
      </c>
      <c r="AO4859">
        <v>0</v>
      </c>
      <c r="AP4859">
        <v>4320677</v>
      </c>
      <c r="AQ4859" t="s">
        <v>2730</v>
      </c>
      <c r="AR4859">
        <v>987</v>
      </c>
    </row>
    <row r="4860" spans="1:44" x14ac:dyDescent="0.25">
      <c r="A4860">
        <v>2111573</v>
      </c>
      <c r="B4860">
        <v>6</v>
      </c>
      <c r="C4860" t="s">
        <v>879</v>
      </c>
      <c r="D4860" t="s">
        <v>6582</v>
      </c>
      <c r="E4860" t="s">
        <v>5940</v>
      </c>
      <c r="F4860">
        <v>250</v>
      </c>
      <c r="G4860">
        <v>1271</v>
      </c>
      <c r="H4860" t="s">
        <v>5940</v>
      </c>
      <c r="I4860">
        <v>2219</v>
      </c>
      <c r="J4860">
        <v>11</v>
      </c>
      <c r="K4860">
        <v>0</v>
      </c>
      <c r="L4860">
        <v>1417</v>
      </c>
      <c r="M4860">
        <v>2205</v>
      </c>
      <c r="N4860">
        <v>0</v>
      </c>
      <c r="O4860">
        <v>1848</v>
      </c>
      <c r="P4860">
        <v>11</v>
      </c>
      <c r="R4860">
        <v>2111573</v>
      </c>
      <c r="S4860" t="s">
        <v>5940</v>
      </c>
      <c r="T4860">
        <v>250</v>
      </c>
      <c r="U4860">
        <v>1271</v>
      </c>
      <c r="V4860" t="s">
        <v>5940</v>
      </c>
      <c r="W4860">
        <v>2219</v>
      </c>
      <c r="X4860">
        <v>11</v>
      </c>
      <c r="Z4860">
        <v>4312658</v>
      </c>
      <c r="AB4860" t="s">
        <v>5940</v>
      </c>
      <c r="AC4860">
        <v>4312658</v>
      </c>
      <c r="AD4860" t="s">
        <v>2564</v>
      </c>
      <c r="AE4860">
        <v>8</v>
      </c>
      <c r="AF4860">
        <v>4312658</v>
      </c>
      <c r="AG4860" t="s">
        <v>2564</v>
      </c>
      <c r="AH4860">
        <v>600</v>
      </c>
      <c r="AI4860">
        <v>4312658</v>
      </c>
      <c r="AJ4860" t="s">
        <v>2564</v>
      </c>
      <c r="AK4860">
        <v>14</v>
      </c>
      <c r="AL4860">
        <v>4312658</v>
      </c>
      <c r="AM4860" t="s">
        <v>2564</v>
      </c>
      <c r="AN4860">
        <v>14688</v>
      </c>
      <c r="AO4860">
        <v>0</v>
      </c>
      <c r="AP4860">
        <v>4320701</v>
      </c>
      <c r="AQ4860" t="s">
        <v>2731</v>
      </c>
      <c r="AR4860">
        <v>720</v>
      </c>
    </row>
    <row r="4861" spans="1:44" x14ac:dyDescent="0.25">
      <c r="A4861">
        <v>2111607</v>
      </c>
      <c r="B4861">
        <v>6</v>
      </c>
      <c r="C4861" t="s">
        <v>879</v>
      </c>
      <c r="D4861" t="s">
        <v>6583</v>
      </c>
      <c r="E4861">
        <v>948000</v>
      </c>
      <c r="F4861">
        <v>62394</v>
      </c>
      <c r="G4861">
        <v>9240</v>
      </c>
      <c r="H4861" t="s">
        <v>5940</v>
      </c>
      <c r="I4861">
        <v>2012</v>
      </c>
      <c r="J4861">
        <v>38</v>
      </c>
      <c r="K4861">
        <v>1260000</v>
      </c>
      <c r="L4861">
        <v>76320</v>
      </c>
      <c r="M4861">
        <v>15400</v>
      </c>
      <c r="N4861">
        <v>0</v>
      </c>
      <c r="O4861">
        <v>1617</v>
      </c>
      <c r="P4861">
        <v>349</v>
      </c>
      <c r="R4861">
        <v>2111607</v>
      </c>
      <c r="S4861">
        <v>948000</v>
      </c>
      <c r="T4861">
        <v>62394</v>
      </c>
      <c r="U4861">
        <v>9240</v>
      </c>
      <c r="V4861" t="s">
        <v>5940</v>
      </c>
      <c r="W4861">
        <v>2012</v>
      </c>
      <c r="X4861">
        <v>38</v>
      </c>
      <c r="Z4861">
        <v>4312674</v>
      </c>
      <c r="AB4861" t="s">
        <v>5940</v>
      </c>
      <c r="AC4861">
        <v>4312674</v>
      </c>
      <c r="AD4861" t="s">
        <v>2565</v>
      </c>
      <c r="AE4861" t="s">
        <v>5940</v>
      </c>
      <c r="AF4861">
        <v>4312674</v>
      </c>
      <c r="AG4861" t="s">
        <v>2565</v>
      </c>
      <c r="AH4861">
        <v>500</v>
      </c>
      <c r="AI4861">
        <v>4312674</v>
      </c>
      <c r="AJ4861" t="s">
        <v>2565</v>
      </c>
      <c r="AK4861">
        <v>36</v>
      </c>
      <c r="AL4861">
        <v>4312674</v>
      </c>
      <c r="AM4861" t="s">
        <v>2565</v>
      </c>
      <c r="AN4861">
        <v>4830</v>
      </c>
      <c r="AO4861">
        <v>0</v>
      </c>
      <c r="AP4861">
        <v>4320800</v>
      </c>
      <c r="AQ4861" t="s">
        <v>2732</v>
      </c>
      <c r="AR4861">
        <v>108</v>
      </c>
    </row>
    <row r="4862" spans="1:44" x14ac:dyDescent="0.25">
      <c r="A4862">
        <v>2111631</v>
      </c>
      <c r="B4862">
        <v>6</v>
      </c>
      <c r="C4862" t="s">
        <v>879</v>
      </c>
      <c r="D4862" t="s">
        <v>6584</v>
      </c>
      <c r="E4862">
        <v>550</v>
      </c>
      <c r="F4862" t="s">
        <v>5940</v>
      </c>
      <c r="G4862">
        <v>918</v>
      </c>
      <c r="H4862" t="s">
        <v>5940</v>
      </c>
      <c r="I4862">
        <v>2582</v>
      </c>
      <c r="J4862">
        <v>49</v>
      </c>
      <c r="K4862">
        <v>0</v>
      </c>
      <c r="L4862">
        <v>0</v>
      </c>
      <c r="M4862">
        <v>1940</v>
      </c>
      <c r="N4862">
        <v>0</v>
      </c>
      <c r="O4862">
        <v>2241</v>
      </c>
      <c r="P4862">
        <v>89</v>
      </c>
      <c r="R4862">
        <v>2111631</v>
      </c>
      <c r="S4862">
        <v>550</v>
      </c>
      <c r="T4862" t="s">
        <v>5940</v>
      </c>
      <c r="U4862">
        <v>918</v>
      </c>
      <c r="V4862" t="s">
        <v>5940</v>
      </c>
      <c r="W4862">
        <v>2582</v>
      </c>
      <c r="X4862">
        <v>49</v>
      </c>
      <c r="Z4862">
        <v>4312708</v>
      </c>
      <c r="AB4862" t="s">
        <v>5940</v>
      </c>
      <c r="AC4862">
        <v>4312708</v>
      </c>
      <c r="AD4862" t="s">
        <v>2566</v>
      </c>
      <c r="AE4862" t="s">
        <v>5940</v>
      </c>
      <c r="AF4862">
        <v>4312708</v>
      </c>
      <c r="AG4862" t="s">
        <v>2566</v>
      </c>
      <c r="AH4862">
        <v>3000</v>
      </c>
      <c r="AI4862">
        <v>4312708</v>
      </c>
      <c r="AJ4862" t="s">
        <v>2566</v>
      </c>
      <c r="AK4862">
        <v>54</v>
      </c>
      <c r="AL4862">
        <v>4312708</v>
      </c>
      <c r="AM4862" t="s">
        <v>2566</v>
      </c>
      <c r="AN4862">
        <v>7650</v>
      </c>
      <c r="AO4862">
        <v>0</v>
      </c>
      <c r="AP4862">
        <v>4320859</v>
      </c>
      <c r="AQ4862" t="s">
        <v>2733</v>
      </c>
      <c r="AR4862">
        <v>37</v>
      </c>
    </row>
    <row r="4863" spans="1:44" x14ac:dyDescent="0.25">
      <c r="A4863">
        <v>2111672</v>
      </c>
      <c r="B4863">
        <v>6</v>
      </c>
      <c r="C4863" t="s">
        <v>879</v>
      </c>
      <c r="D4863" t="s">
        <v>6585</v>
      </c>
      <c r="E4863">
        <v>146</v>
      </c>
      <c r="F4863" t="s">
        <v>5940</v>
      </c>
      <c r="G4863">
        <v>537</v>
      </c>
      <c r="H4863" t="s">
        <v>5940</v>
      </c>
      <c r="I4863">
        <v>1640</v>
      </c>
      <c r="J4863">
        <v>31</v>
      </c>
      <c r="K4863">
        <v>0</v>
      </c>
      <c r="L4863">
        <v>0</v>
      </c>
      <c r="M4863">
        <v>125</v>
      </c>
      <c r="N4863">
        <v>0</v>
      </c>
      <c r="O4863">
        <v>1795</v>
      </c>
      <c r="P4863">
        <v>49</v>
      </c>
      <c r="R4863">
        <v>2111672</v>
      </c>
      <c r="S4863">
        <v>146</v>
      </c>
      <c r="T4863" t="s">
        <v>5940</v>
      </c>
      <c r="U4863">
        <v>537</v>
      </c>
      <c r="V4863" t="s">
        <v>5940</v>
      </c>
      <c r="W4863">
        <v>1640</v>
      </c>
      <c r="X4863">
        <v>31</v>
      </c>
      <c r="Z4863">
        <v>4312757</v>
      </c>
      <c r="AB4863" t="s">
        <v>5940</v>
      </c>
      <c r="AC4863">
        <v>4312757</v>
      </c>
      <c r="AD4863" t="s">
        <v>2567</v>
      </c>
      <c r="AE4863">
        <v>3</v>
      </c>
      <c r="AF4863">
        <v>4312757</v>
      </c>
      <c r="AG4863" t="s">
        <v>2567</v>
      </c>
      <c r="AH4863">
        <v>75</v>
      </c>
      <c r="AI4863">
        <v>4312757</v>
      </c>
      <c r="AJ4863" t="s">
        <v>2567</v>
      </c>
      <c r="AK4863">
        <v>50</v>
      </c>
      <c r="AL4863">
        <v>4312757</v>
      </c>
      <c r="AM4863" t="s">
        <v>2567</v>
      </c>
      <c r="AN4863">
        <v>1908</v>
      </c>
      <c r="AO4863">
        <v>0</v>
      </c>
      <c r="AP4863">
        <v>4320909</v>
      </c>
      <c r="AQ4863" t="s">
        <v>2734</v>
      </c>
      <c r="AR4863">
        <v>2388</v>
      </c>
    </row>
    <row r="4864" spans="1:44" x14ac:dyDescent="0.25">
      <c r="A4864">
        <v>2111706</v>
      </c>
      <c r="B4864">
        <v>6</v>
      </c>
      <c r="C4864" t="s">
        <v>879</v>
      </c>
      <c r="D4864" t="s">
        <v>6586</v>
      </c>
      <c r="E4864" t="s">
        <v>5940</v>
      </c>
      <c r="F4864" t="s">
        <v>5940</v>
      </c>
      <c r="G4864">
        <v>839</v>
      </c>
      <c r="H4864" t="s">
        <v>5940</v>
      </c>
      <c r="I4864">
        <v>1035</v>
      </c>
      <c r="J4864">
        <v>5</v>
      </c>
      <c r="K4864">
        <v>0</v>
      </c>
      <c r="L4864">
        <v>0</v>
      </c>
      <c r="M4864">
        <v>959</v>
      </c>
      <c r="N4864">
        <v>0</v>
      </c>
      <c r="O4864">
        <v>1127</v>
      </c>
      <c r="P4864">
        <v>4</v>
      </c>
      <c r="R4864">
        <v>2111706</v>
      </c>
      <c r="S4864" t="s">
        <v>5940</v>
      </c>
      <c r="T4864" t="s">
        <v>5940</v>
      </c>
      <c r="U4864">
        <v>839</v>
      </c>
      <c r="V4864" t="s">
        <v>5940</v>
      </c>
      <c r="W4864">
        <v>1035</v>
      </c>
      <c r="X4864">
        <v>5</v>
      </c>
      <c r="Z4864">
        <v>4312807</v>
      </c>
      <c r="AB4864" t="s">
        <v>5940</v>
      </c>
      <c r="AC4864">
        <v>4312807</v>
      </c>
      <c r="AD4864" t="s">
        <v>2568</v>
      </c>
      <c r="AE4864" t="s">
        <v>5940</v>
      </c>
      <c r="AF4864">
        <v>4312807</v>
      </c>
      <c r="AG4864" t="s">
        <v>2568</v>
      </c>
      <c r="AH4864">
        <v>100</v>
      </c>
      <c r="AI4864">
        <v>4312807</v>
      </c>
      <c r="AJ4864" t="s">
        <v>2568</v>
      </c>
      <c r="AK4864">
        <v>5</v>
      </c>
      <c r="AL4864">
        <v>4312807</v>
      </c>
      <c r="AM4864" t="s">
        <v>2568</v>
      </c>
      <c r="AN4864">
        <v>135</v>
      </c>
      <c r="AO4864">
        <v>0</v>
      </c>
      <c r="AP4864">
        <v>4321006</v>
      </c>
      <c r="AQ4864" t="s">
        <v>2735</v>
      </c>
      <c r="AR4864">
        <v>10368</v>
      </c>
    </row>
    <row r="4865" spans="1:44" x14ac:dyDescent="0.25">
      <c r="A4865">
        <v>2111722</v>
      </c>
      <c r="B4865">
        <v>6</v>
      </c>
      <c r="C4865" t="s">
        <v>879</v>
      </c>
      <c r="D4865" t="s">
        <v>6587</v>
      </c>
      <c r="E4865" t="s">
        <v>5940</v>
      </c>
      <c r="F4865" t="s">
        <v>5940</v>
      </c>
      <c r="G4865">
        <v>496</v>
      </c>
      <c r="H4865" t="s">
        <v>5940</v>
      </c>
      <c r="I4865">
        <v>1183</v>
      </c>
      <c r="J4865">
        <v>129</v>
      </c>
      <c r="K4865">
        <v>0</v>
      </c>
      <c r="L4865">
        <v>0</v>
      </c>
      <c r="M4865">
        <v>693</v>
      </c>
      <c r="N4865">
        <v>0</v>
      </c>
      <c r="O4865">
        <v>1326</v>
      </c>
      <c r="P4865">
        <v>139</v>
      </c>
      <c r="R4865">
        <v>2111722</v>
      </c>
      <c r="S4865" t="s">
        <v>5940</v>
      </c>
      <c r="T4865" t="s">
        <v>5940</v>
      </c>
      <c r="U4865">
        <v>496</v>
      </c>
      <c r="V4865" t="s">
        <v>5940</v>
      </c>
      <c r="W4865">
        <v>1183</v>
      </c>
      <c r="X4865">
        <v>129</v>
      </c>
      <c r="Z4865">
        <v>4312906</v>
      </c>
      <c r="AB4865" t="s">
        <v>5940</v>
      </c>
      <c r="AC4865">
        <v>4312906</v>
      </c>
      <c r="AD4865" t="s">
        <v>2569</v>
      </c>
      <c r="AE4865" t="s">
        <v>5940</v>
      </c>
      <c r="AF4865">
        <v>4312906</v>
      </c>
      <c r="AG4865" t="s">
        <v>2569</v>
      </c>
      <c r="AH4865">
        <v>1500</v>
      </c>
      <c r="AI4865">
        <v>4312906</v>
      </c>
      <c r="AJ4865" t="s">
        <v>2569</v>
      </c>
      <c r="AK4865" t="s">
        <v>5940</v>
      </c>
      <c r="AL4865">
        <v>4312906</v>
      </c>
      <c r="AM4865" t="s">
        <v>2569</v>
      </c>
      <c r="AN4865">
        <v>540</v>
      </c>
      <c r="AO4865">
        <v>0</v>
      </c>
      <c r="AP4865">
        <v>4321105</v>
      </c>
      <c r="AQ4865" t="s">
        <v>2736</v>
      </c>
      <c r="AR4865">
        <v>150</v>
      </c>
    </row>
    <row r="4866" spans="1:44" x14ac:dyDescent="0.25">
      <c r="A4866">
        <v>2111748</v>
      </c>
      <c r="B4866">
        <v>6</v>
      </c>
      <c r="C4866" t="s">
        <v>879</v>
      </c>
      <c r="D4866" t="s">
        <v>6588</v>
      </c>
      <c r="E4866" t="s">
        <v>5940</v>
      </c>
      <c r="F4866" t="s">
        <v>5940</v>
      </c>
      <c r="G4866">
        <v>2284</v>
      </c>
      <c r="H4866" t="s">
        <v>5940</v>
      </c>
      <c r="I4866">
        <v>3390</v>
      </c>
      <c r="J4866">
        <v>253</v>
      </c>
      <c r="K4866">
        <v>0</v>
      </c>
      <c r="L4866">
        <v>0</v>
      </c>
      <c r="M4866">
        <v>2403</v>
      </c>
      <c r="N4866">
        <v>0</v>
      </c>
      <c r="O4866">
        <v>4116</v>
      </c>
      <c r="P4866">
        <v>218</v>
      </c>
      <c r="R4866">
        <v>2111748</v>
      </c>
      <c r="S4866" t="s">
        <v>5940</v>
      </c>
      <c r="T4866" t="s">
        <v>5940</v>
      </c>
      <c r="U4866">
        <v>2284</v>
      </c>
      <c r="V4866" t="s">
        <v>5940</v>
      </c>
      <c r="W4866">
        <v>3390</v>
      </c>
      <c r="X4866">
        <v>253</v>
      </c>
      <c r="Z4866">
        <v>4312955</v>
      </c>
      <c r="AB4866" t="s">
        <v>5940</v>
      </c>
      <c r="AC4866">
        <v>4312955</v>
      </c>
      <c r="AD4866" t="s">
        <v>2570</v>
      </c>
      <c r="AE4866">
        <v>3</v>
      </c>
      <c r="AF4866">
        <v>4312955</v>
      </c>
      <c r="AG4866" t="s">
        <v>2570</v>
      </c>
      <c r="AH4866">
        <v>1080</v>
      </c>
      <c r="AI4866">
        <v>4312955</v>
      </c>
      <c r="AJ4866" t="s">
        <v>2570</v>
      </c>
      <c r="AK4866">
        <v>3</v>
      </c>
      <c r="AL4866">
        <v>4312955</v>
      </c>
      <c r="AM4866" t="s">
        <v>2570</v>
      </c>
      <c r="AN4866">
        <v>1200</v>
      </c>
      <c r="AO4866">
        <v>0</v>
      </c>
      <c r="AP4866">
        <v>4321204</v>
      </c>
      <c r="AQ4866" t="s">
        <v>2737</v>
      </c>
      <c r="AR4866">
        <v>963</v>
      </c>
    </row>
    <row r="4867" spans="1:44" x14ac:dyDescent="0.25">
      <c r="A4867">
        <v>2111763</v>
      </c>
      <c r="B4867">
        <v>6</v>
      </c>
      <c r="C4867" t="s">
        <v>879</v>
      </c>
      <c r="D4867" t="s">
        <v>6589</v>
      </c>
      <c r="E4867" t="s">
        <v>5940</v>
      </c>
      <c r="F4867" t="s">
        <v>5940</v>
      </c>
      <c r="G4867">
        <v>1948</v>
      </c>
      <c r="H4867" t="s">
        <v>5940</v>
      </c>
      <c r="I4867">
        <v>3390</v>
      </c>
      <c r="J4867">
        <v>356</v>
      </c>
      <c r="K4867">
        <v>0</v>
      </c>
      <c r="L4867">
        <v>0</v>
      </c>
      <c r="M4867">
        <v>1822</v>
      </c>
      <c r="N4867">
        <v>0</v>
      </c>
      <c r="O4867">
        <v>2450</v>
      </c>
      <c r="P4867">
        <v>105</v>
      </c>
      <c r="R4867">
        <v>2111763</v>
      </c>
      <c r="S4867" t="s">
        <v>5940</v>
      </c>
      <c r="T4867" t="s">
        <v>5940</v>
      </c>
      <c r="U4867">
        <v>1948</v>
      </c>
      <c r="V4867" t="s">
        <v>5940</v>
      </c>
      <c r="W4867">
        <v>3390</v>
      </c>
      <c r="X4867">
        <v>356</v>
      </c>
      <c r="Z4867">
        <v>4313003</v>
      </c>
      <c r="AB4867" t="s">
        <v>5940</v>
      </c>
      <c r="AC4867">
        <v>4313003</v>
      </c>
      <c r="AD4867" t="s">
        <v>2571</v>
      </c>
      <c r="AE4867">
        <v>14</v>
      </c>
      <c r="AF4867">
        <v>4313003</v>
      </c>
      <c r="AG4867" t="s">
        <v>2571</v>
      </c>
      <c r="AH4867">
        <v>252</v>
      </c>
      <c r="AI4867">
        <v>4313003</v>
      </c>
      <c r="AJ4867" t="s">
        <v>2571</v>
      </c>
      <c r="AK4867">
        <v>144</v>
      </c>
      <c r="AL4867">
        <v>4313003</v>
      </c>
      <c r="AM4867" t="s">
        <v>2571</v>
      </c>
      <c r="AN4867" t="s">
        <v>5940</v>
      </c>
      <c r="AO4867">
        <v>0</v>
      </c>
      <c r="AP4867">
        <v>4321303</v>
      </c>
      <c r="AQ4867" t="s">
        <v>2738</v>
      </c>
      <c r="AR4867">
        <v>2850</v>
      </c>
    </row>
    <row r="4868" spans="1:44" x14ac:dyDescent="0.25">
      <c r="A4868">
        <v>2111789</v>
      </c>
      <c r="B4868">
        <v>6</v>
      </c>
      <c r="C4868" t="s">
        <v>879</v>
      </c>
      <c r="D4868" t="s">
        <v>6590</v>
      </c>
      <c r="E4868">
        <v>100</v>
      </c>
      <c r="F4868" t="s">
        <v>5940</v>
      </c>
      <c r="G4868">
        <v>320</v>
      </c>
      <c r="H4868" t="s">
        <v>5940</v>
      </c>
      <c r="I4868">
        <v>121</v>
      </c>
      <c r="J4868">
        <v>8</v>
      </c>
      <c r="K4868">
        <v>70</v>
      </c>
      <c r="L4868">
        <v>0</v>
      </c>
      <c r="M4868">
        <v>320</v>
      </c>
      <c r="N4868">
        <v>0</v>
      </c>
      <c r="O4868">
        <v>120</v>
      </c>
      <c r="P4868">
        <v>13</v>
      </c>
      <c r="R4868">
        <v>2111789</v>
      </c>
      <c r="S4868">
        <v>100</v>
      </c>
      <c r="T4868" t="s">
        <v>5940</v>
      </c>
      <c r="U4868">
        <v>320</v>
      </c>
      <c r="V4868" t="s">
        <v>5940</v>
      </c>
      <c r="W4868">
        <v>121</v>
      </c>
      <c r="X4868">
        <v>8</v>
      </c>
      <c r="Z4868">
        <v>4313011</v>
      </c>
      <c r="AB4868" t="s">
        <v>5940</v>
      </c>
      <c r="AC4868">
        <v>4313011</v>
      </c>
      <c r="AD4868" t="s">
        <v>2572</v>
      </c>
      <c r="AE4868" t="s">
        <v>5940</v>
      </c>
      <c r="AF4868">
        <v>4313011</v>
      </c>
      <c r="AG4868" t="s">
        <v>2572</v>
      </c>
      <c r="AH4868">
        <v>100</v>
      </c>
      <c r="AI4868">
        <v>4313011</v>
      </c>
      <c r="AJ4868" t="s">
        <v>2572</v>
      </c>
      <c r="AK4868">
        <v>5</v>
      </c>
      <c r="AL4868">
        <v>4313011</v>
      </c>
      <c r="AM4868" t="s">
        <v>2572</v>
      </c>
      <c r="AN4868">
        <v>730</v>
      </c>
      <c r="AO4868">
        <v>0</v>
      </c>
      <c r="AP4868">
        <v>4321329</v>
      </c>
      <c r="AQ4868" t="s">
        <v>2739</v>
      </c>
      <c r="AR4868">
        <v>4432</v>
      </c>
    </row>
    <row r="4869" spans="1:44" x14ac:dyDescent="0.25">
      <c r="A4869">
        <v>2111805</v>
      </c>
      <c r="B4869">
        <v>6</v>
      </c>
      <c r="C4869" t="s">
        <v>879</v>
      </c>
      <c r="D4869" t="s">
        <v>6591</v>
      </c>
      <c r="E4869">
        <v>80</v>
      </c>
      <c r="F4869" t="s">
        <v>5940</v>
      </c>
      <c r="G4869">
        <v>2762</v>
      </c>
      <c r="H4869" t="s">
        <v>5940</v>
      </c>
      <c r="I4869">
        <v>5040</v>
      </c>
      <c r="J4869">
        <v>161</v>
      </c>
      <c r="K4869">
        <v>90</v>
      </c>
      <c r="L4869">
        <v>0</v>
      </c>
      <c r="M4869">
        <v>2632</v>
      </c>
      <c r="N4869">
        <v>0</v>
      </c>
      <c r="O4869">
        <v>3924</v>
      </c>
      <c r="P4869">
        <v>114</v>
      </c>
      <c r="R4869">
        <v>2111805</v>
      </c>
      <c r="S4869">
        <v>80</v>
      </c>
      <c r="T4869" t="s">
        <v>5940</v>
      </c>
      <c r="U4869">
        <v>2762</v>
      </c>
      <c r="V4869" t="s">
        <v>5940</v>
      </c>
      <c r="W4869">
        <v>5040</v>
      </c>
      <c r="X4869">
        <v>161</v>
      </c>
      <c r="Z4869">
        <v>4313037</v>
      </c>
      <c r="AB4869" t="s">
        <v>5940</v>
      </c>
      <c r="AC4869">
        <v>4313037</v>
      </c>
      <c r="AD4869" t="s">
        <v>2573</v>
      </c>
      <c r="AE4869">
        <v>2860</v>
      </c>
      <c r="AF4869">
        <v>4313037</v>
      </c>
      <c r="AG4869" t="s">
        <v>2573</v>
      </c>
      <c r="AH4869">
        <v>1936</v>
      </c>
      <c r="AI4869">
        <v>4313037</v>
      </c>
      <c r="AJ4869" t="s">
        <v>2573</v>
      </c>
      <c r="AK4869">
        <v>17</v>
      </c>
      <c r="AL4869">
        <v>4313037</v>
      </c>
      <c r="AM4869" t="s">
        <v>2573</v>
      </c>
      <c r="AN4869">
        <v>4440</v>
      </c>
      <c r="AO4869">
        <v>0</v>
      </c>
      <c r="AP4869">
        <v>4321352</v>
      </c>
      <c r="AQ4869" t="s">
        <v>2740</v>
      </c>
      <c r="AR4869">
        <v>29</v>
      </c>
    </row>
    <row r="4870" spans="1:44" x14ac:dyDescent="0.25">
      <c r="A4870">
        <v>2111904</v>
      </c>
      <c r="B4870">
        <v>6</v>
      </c>
      <c r="C4870" t="s">
        <v>879</v>
      </c>
      <c r="D4870" t="s">
        <v>6592</v>
      </c>
      <c r="E4870">
        <v>1906</v>
      </c>
      <c r="F4870">
        <v>2850</v>
      </c>
      <c r="G4870">
        <v>871</v>
      </c>
      <c r="H4870" t="s">
        <v>5940</v>
      </c>
      <c r="I4870">
        <v>4914</v>
      </c>
      <c r="J4870">
        <v>137</v>
      </c>
      <c r="K4870">
        <v>1890</v>
      </c>
      <c r="L4870">
        <v>3333</v>
      </c>
      <c r="M4870">
        <v>595</v>
      </c>
      <c r="N4870">
        <v>0</v>
      </c>
      <c r="O4870">
        <v>3000</v>
      </c>
      <c r="P4870">
        <v>100</v>
      </c>
      <c r="R4870">
        <v>2111904</v>
      </c>
      <c r="S4870">
        <v>1906</v>
      </c>
      <c r="T4870">
        <v>2850</v>
      </c>
      <c r="U4870">
        <v>871</v>
      </c>
      <c r="V4870" t="s">
        <v>5940</v>
      </c>
      <c r="W4870">
        <v>4914</v>
      </c>
      <c r="X4870">
        <v>137</v>
      </c>
      <c r="Z4870">
        <v>4313060</v>
      </c>
      <c r="AB4870" t="s">
        <v>5940</v>
      </c>
      <c r="AC4870">
        <v>4313060</v>
      </c>
      <c r="AD4870" t="s">
        <v>2574</v>
      </c>
      <c r="AE4870">
        <v>6</v>
      </c>
      <c r="AF4870">
        <v>4313060</v>
      </c>
      <c r="AG4870" t="s">
        <v>2574</v>
      </c>
      <c r="AH4870">
        <v>260</v>
      </c>
      <c r="AI4870">
        <v>4313060</v>
      </c>
      <c r="AJ4870" t="s">
        <v>2574</v>
      </c>
      <c r="AK4870">
        <v>59</v>
      </c>
      <c r="AL4870">
        <v>4313060</v>
      </c>
      <c r="AM4870" t="s">
        <v>2574</v>
      </c>
      <c r="AN4870" t="s">
        <v>5940</v>
      </c>
      <c r="AO4870">
        <v>0</v>
      </c>
      <c r="AP4870">
        <v>4321402</v>
      </c>
      <c r="AQ4870" t="s">
        <v>2741</v>
      </c>
      <c r="AR4870">
        <v>4320</v>
      </c>
    </row>
    <row r="4871" spans="1:44" x14ac:dyDescent="0.25">
      <c r="A4871">
        <v>2111953</v>
      </c>
      <c r="B4871">
        <v>6</v>
      </c>
      <c r="C4871" t="s">
        <v>879</v>
      </c>
      <c r="D4871" t="s">
        <v>6593</v>
      </c>
      <c r="E4871">
        <v>2673</v>
      </c>
      <c r="F4871" t="s">
        <v>5940</v>
      </c>
      <c r="G4871">
        <v>465</v>
      </c>
      <c r="H4871" t="s">
        <v>5940</v>
      </c>
      <c r="I4871">
        <v>1704</v>
      </c>
      <c r="J4871">
        <v>91</v>
      </c>
      <c r="K4871">
        <v>2652</v>
      </c>
      <c r="L4871">
        <v>0</v>
      </c>
      <c r="M4871">
        <v>390</v>
      </c>
      <c r="N4871">
        <v>0</v>
      </c>
      <c r="O4871">
        <v>1501</v>
      </c>
      <c r="P4871">
        <v>93</v>
      </c>
      <c r="R4871">
        <v>2111953</v>
      </c>
      <c r="S4871">
        <v>2673</v>
      </c>
      <c r="T4871" t="s">
        <v>5940</v>
      </c>
      <c r="U4871">
        <v>465</v>
      </c>
      <c r="V4871" t="s">
        <v>5940</v>
      </c>
      <c r="W4871">
        <v>1704</v>
      </c>
      <c r="X4871">
        <v>91</v>
      </c>
      <c r="Z4871">
        <v>4313086</v>
      </c>
      <c r="AB4871" t="s">
        <v>5940</v>
      </c>
      <c r="AC4871">
        <v>4313086</v>
      </c>
      <c r="AD4871" t="s">
        <v>2575</v>
      </c>
      <c r="AE4871" t="s">
        <v>5940</v>
      </c>
      <c r="AF4871">
        <v>4313086</v>
      </c>
      <c r="AG4871" t="s">
        <v>2575</v>
      </c>
      <c r="AH4871" t="s">
        <v>5940</v>
      </c>
      <c r="AI4871">
        <v>4313086</v>
      </c>
      <c r="AJ4871" t="s">
        <v>2575</v>
      </c>
      <c r="AK4871">
        <v>7</v>
      </c>
      <c r="AL4871">
        <v>4313086</v>
      </c>
      <c r="AM4871" t="s">
        <v>2575</v>
      </c>
      <c r="AN4871" t="s">
        <v>5940</v>
      </c>
      <c r="AO4871">
        <v>0</v>
      </c>
      <c r="AP4871">
        <v>4321436</v>
      </c>
      <c r="AQ4871" t="s">
        <v>2742</v>
      </c>
      <c r="AR4871">
        <v>170</v>
      </c>
    </row>
    <row r="4872" spans="1:44" x14ac:dyDescent="0.25">
      <c r="A4872">
        <v>2112001</v>
      </c>
      <c r="B4872">
        <v>6</v>
      </c>
      <c r="C4872" t="s">
        <v>879</v>
      </c>
      <c r="D4872" t="s">
        <v>6594</v>
      </c>
      <c r="E4872" t="s">
        <v>5940</v>
      </c>
      <c r="F4872">
        <v>225061</v>
      </c>
      <c r="G4872">
        <v>15147</v>
      </c>
      <c r="H4872">
        <v>14000</v>
      </c>
      <c r="I4872">
        <v>9849</v>
      </c>
      <c r="J4872">
        <v>1</v>
      </c>
      <c r="K4872">
        <v>0</v>
      </c>
      <c r="L4872">
        <v>272160</v>
      </c>
      <c r="M4872">
        <v>21060</v>
      </c>
      <c r="N4872">
        <v>19012</v>
      </c>
      <c r="O4872">
        <v>4200</v>
      </c>
      <c r="P4872">
        <v>64</v>
      </c>
      <c r="R4872">
        <v>2112001</v>
      </c>
      <c r="S4872" t="s">
        <v>5940</v>
      </c>
      <c r="T4872">
        <v>225061</v>
      </c>
      <c r="U4872">
        <v>15147</v>
      </c>
      <c r="V4872">
        <v>14000</v>
      </c>
      <c r="W4872">
        <v>9849</v>
      </c>
      <c r="X4872">
        <v>1</v>
      </c>
      <c r="Z4872">
        <v>4313102</v>
      </c>
      <c r="AB4872" t="s">
        <v>5940</v>
      </c>
      <c r="AC4872">
        <v>4313102</v>
      </c>
      <c r="AD4872" t="s">
        <v>2576</v>
      </c>
      <c r="AE4872">
        <v>1050</v>
      </c>
      <c r="AF4872">
        <v>4313102</v>
      </c>
      <c r="AG4872" t="s">
        <v>2576</v>
      </c>
      <c r="AH4872">
        <v>9500</v>
      </c>
      <c r="AI4872">
        <v>4313102</v>
      </c>
      <c r="AJ4872" t="s">
        <v>2576</v>
      </c>
      <c r="AK4872">
        <v>1760</v>
      </c>
      <c r="AL4872">
        <v>4313102</v>
      </c>
      <c r="AM4872" t="s">
        <v>2576</v>
      </c>
      <c r="AN4872">
        <v>2016</v>
      </c>
      <c r="AO4872">
        <v>0</v>
      </c>
      <c r="AP4872">
        <v>4321451</v>
      </c>
      <c r="AQ4872" t="s">
        <v>2743</v>
      </c>
      <c r="AR4872">
        <v>2499</v>
      </c>
    </row>
    <row r="4873" spans="1:44" x14ac:dyDescent="0.25">
      <c r="A4873">
        <v>2112100</v>
      </c>
      <c r="B4873">
        <v>6</v>
      </c>
      <c r="C4873" t="s">
        <v>879</v>
      </c>
      <c r="D4873" t="s">
        <v>6595</v>
      </c>
      <c r="E4873">
        <v>287</v>
      </c>
      <c r="F4873" t="s">
        <v>5940</v>
      </c>
      <c r="G4873">
        <v>1129</v>
      </c>
      <c r="H4873" t="s">
        <v>5940</v>
      </c>
      <c r="I4873">
        <v>3456</v>
      </c>
      <c r="J4873">
        <v>117</v>
      </c>
      <c r="K4873">
        <v>411</v>
      </c>
      <c r="L4873">
        <v>0</v>
      </c>
      <c r="M4873">
        <v>1641</v>
      </c>
      <c r="N4873">
        <v>5234</v>
      </c>
      <c r="O4873">
        <v>0</v>
      </c>
      <c r="P4873">
        <v>64</v>
      </c>
      <c r="R4873">
        <v>2112100</v>
      </c>
      <c r="S4873">
        <v>287</v>
      </c>
      <c r="T4873" t="s">
        <v>5940</v>
      </c>
      <c r="U4873">
        <v>1129</v>
      </c>
      <c r="V4873" t="s">
        <v>5940</v>
      </c>
      <c r="W4873">
        <v>3456</v>
      </c>
      <c r="X4873">
        <v>117</v>
      </c>
      <c r="Z4873">
        <v>4313201</v>
      </c>
      <c r="AB4873" t="s">
        <v>5940</v>
      </c>
      <c r="AC4873">
        <v>4313201</v>
      </c>
      <c r="AD4873" t="s">
        <v>2577</v>
      </c>
      <c r="AE4873">
        <v>4</v>
      </c>
      <c r="AF4873">
        <v>4313201</v>
      </c>
      <c r="AG4873" t="s">
        <v>2577</v>
      </c>
      <c r="AH4873">
        <v>189</v>
      </c>
      <c r="AI4873">
        <v>4313201</v>
      </c>
      <c r="AJ4873" t="s">
        <v>2577</v>
      </c>
      <c r="AK4873">
        <v>66</v>
      </c>
      <c r="AL4873">
        <v>4313201</v>
      </c>
      <c r="AM4873" t="s">
        <v>2577</v>
      </c>
      <c r="AN4873" t="s">
        <v>5940</v>
      </c>
      <c r="AO4873">
        <v>0</v>
      </c>
      <c r="AP4873">
        <v>4321469</v>
      </c>
      <c r="AQ4873" t="s">
        <v>2744</v>
      </c>
      <c r="AR4873">
        <v>420</v>
      </c>
    </row>
    <row r="4874" spans="1:44" x14ac:dyDescent="0.25">
      <c r="A4874">
        <v>2112209</v>
      </c>
      <c r="B4874">
        <v>6</v>
      </c>
      <c r="C4874" t="s">
        <v>879</v>
      </c>
      <c r="D4874" t="s">
        <v>6596</v>
      </c>
      <c r="E4874">
        <v>660</v>
      </c>
      <c r="F4874" t="s">
        <v>5940</v>
      </c>
      <c r="G4874">
        <v>670</v>
      </c>
      <c r="H4874" t="s">
        <v>5940</v>
      </c>
      <c r="I4874">
        <v>2432</v>
      </c>
      <c r="J4874">
        <v>312</v>
      </c>
      <c r="K4874">
        <v>9790</v>
      </c>
      <c r="L4874">
        <v>0</v>
      </c>
      <c r="M4874">
        <v>887</v>
      </c>
      <c r="N4874">
        <v>0</v>
      </c>
      <c r="O4874">
        <v>2935</v>
      </c>
      <c r="P4874">
        <v>425</v>
      </c>
      <c r="R4874">
        <v>2112209</v>
      </c>
      <c r="S4874">
        <v>660</v>
      </c>
      <c r="T4874" t="s">
        <v>5940</v>
      </c>
      <c r="U4874">
        <v>670</v>
      </c>
      <c r="V4874" t="s">
        <v>5940</v>
      </c>
      <c r="W4874">
        <v>2432</v>
      </c>
      <c r="X4874">
        <v>312</v>
      </c>
      <c r="Z4874">
        <v>4313300</v>
      </c>
      <c r="AB4874" t="s">
        <v>5940</v>
      </c>
      <c r="AC4874">
        <v>4313300</v>
      </c>
      <c r="AD4874" t="s">
        <v>2578</v>
      </c>
      <c r="AE4874" t="s">
        <v>5940</v>
      </c>
      <c r="AF4874">
        <v>4313300</v>
      </c>
      <c r="AG4874" t="s">
        <v>2578</v>
      </c>
      <c r="AH4874">
        <v>150</v>
      </c>
      <c r="AI4874">
        <v>4313300</v>
      </c>
      <c r="AJ4874" t="s">
        <v>2578</v>
      </c>
      <c r="AK4874">
        <v>6</v>
      </c>
      <c r="AL4874">
        <v>4313300</v>
      </c>
      <c r="AM4874" t="s">
        <v>2578</v>
      </c>
      <c r="AN4874">
        <v>600</v>
      </c>
      <c r="AO4874">
        <v>0</v>
      </c>
      <c r="AP4874">
        <v>4321477</v>
      </c>
      <c r="AQ4874" t="s">
        <v>2745</v>
      </c>
      <c r="AR4874">
        <v>4155</v>
      </c>
    </row>
    <row r="4875" spans="1:44" x14ac:dyDescent="0.25">
      <c r="A4875">
        <v>2112233</v>
      </c>
      <c r="B4875">
        <v>6</v>
      </c>
      <c r="C4875" t="s">
        <v>879</v>
      </c>
      <c r="D4875" t="s">
        <v>6597</v>
      </c>
      <c r="E4875">
        <v>362</v>
      </c>
      <c r="F4875" t="s">
        <v>5940</v>
      </c>
      <c r="G4875">
        <v>220</v>
      </c>
      <c r="H4875" t="s">
        <v>5940</v>
      </c>
      <c r="I4875">
        <v>695</v>
      </c>
      <c r="J4875">
        <v>25</v>
      </c>
      <c r="K4875">
        <v>783</v>
      </c>
      <c r="L4875">
        <v>0</v>
      </c>
      <c r="M4875">
        <v>660</v>
      </c>
      <c r="N4875">
        <v>0</v>
      </c>
      <c r="O4875">
        <v>1120</v>
      </c>
      <c r="P4875">
        <v>60</v>
      </c>
      <c r="R4875">
        <v>2112233</v>
      </c>
      <c r="S4875">
        <v>362</v>
      </c>
      <c r="T4875" t="s">
        <v>5940</v>
      </c>
      <c r="U4875">
        <v>220</v>
      </c>
      <c r="V4875" t="s">
        <v>5940</v>
      </c>
      <c r="W4875">
        <v>695</v>
      </c>
      <c r="X4875">
        <v>25</v>
      </c>
      <c r="Z4875">
        <v>4313334</v>
      </c>
      <c r="AB4875" t="s">
        <v>5940</v>
      </c>
      <c r="AC4875">
        <v>4313334</v>
      </c>
      <c r="AD4875" t="s">
        <v>2579</v>
      </c>
      <c r="AE4875">
        <v>45</v>
      </c>
      <c r="AF4875">
        <v>4313334</v>
      </c>
      <c r="AG4875" t="s">
        <v>2579</v>
      </c>
      <c r="AH4875">
        <v>1200</v>
      </c>
      <c r="AI4875">
        <v>4313334</v>
      </c>
      <c r="AJ4875" t="s">
        <v>2579</v>
      </c>
      <c r="AK4875">
        <v>12</v>
      </c>
      <c r="AL4875">
        <v>4313334</v>
      </c>
      <c r="AM4875" t="s">
        <v>2579</v>
      </c>
      <c r="AN4875">
        <v>2940</v>
      </c>
      <c r="AO4875">
        <v>0</v>
      </c>
      <c r="AP4875">
        <v>4321493</v>
      </c>
      <c r="AQ4875" t="s">
        <v>2746</v>
      </c>
      <c r="AR4875">
        <v>1940</v>
      </c>
    </row>
    <row r="4876" spans="1:44" x14ac:dyDescent="0.25">
      <c r="A4876">
        <v>2112274</v>
      </c>
      <c r="B4876">
        <v>6</v>
      </c>
      <c r="C4876" t="s">
        <v>879</v>
      </c>
      <c r="D4876" t="s">
        <v>6598</v>
      </c>
      <c r="E4876">
        <v>50</v>
      </c>
      <c r="F4876" t="s">
        <v>5940</v>
      </c>
      <c r="G4876">
        <v>165</v>
      </c>
      <c r="H4876" t="s">
        <v>5940</v>
      </c>
      <c r="I4876">
        <v>1935</v>
      </c>
      <c r="J4876">
        <v>80</v>
      </c>
      <c r="K4876">
        <v>0</v>
      </c>
      <c r="L4876">
        <v>0</v>
      </c>
      <c r="M4876">
        <v>180</v>
      </c>
      <c r="N4876">
        <v>0</v>
      </c>
      <c r="O4876">
        <v>1437</v>
      </c>
      <c r="P4876">
        <v>103</v>
      </c>
      <c r="R4876">
        <v>2112274</v>
      </c>
      <c r="S4876">
        <v>50</v>
      </c>
      <c r="T4876" t="s">
        <v>5940</v>
      </c>
      <c r="U4876">
        <v>165</v>
      </c>
      <c r="V4876" t="s">
        <v>5940</v>
      </c>
      <c r="W4876">
        <v>1935</v>
      </c>
      <c r="X4876">
        <v>80</v>
      </c>
      <c r="Z4876">
        <v>4313359</v>
      </c>
      <c r="AB4876" t="s">
        <v>5940</v>
      </c>
      <c r="AC4876">
        <v>4313359</v>
      </c>
      <c r="AD4876" t="s">
        <v>2580</v>
      </c>
      <c r="AE4876" t="s">
        <v>5940</v>
      </c>
      <c r="AF4876">
        <v>4313359</v>
      </c>
      <c r="AG4876" t="s">
        <v>2580</v>
      </c>
      <c r="AH4876">
        <v>300</v>
      </c>
      <c r="AI4876">
        <v>4313359</v>
      </c>
      <c r="AJ4876" t="s">
        <v>2580</v>
      </c>
      <c r="AK4876">
        <v>5</v>
      </c>
      <c r="AL4876">
        <v>4313359</v>
      </c>
      <c r="AM4876" t="s">
        <v>2580</v>
      </c>
      <c r="AN4876" t="s">
        <v>5940</v>
      </c>
      <c r="AO4876">
        <v>0</v>
      </c>
      <c r="AP4876">
        <v>4321501</v>
      </c>
      <c r="AQ4876" t="s">
        <v>2747</v>
      </c>
      <c r="AR4876">
        <v>166</v>
      </c>
    </row>
    <row r="4877" spans="1:44" x14ac:dyDescent="0.25">
      <c r="A4877">
        <v>2112308</v>
      </c>
      <c r="B4877">
        <v>6</v>
      </c>
      <c r="C4877" t="s">
        <v>879</v>
      </c>
      <c r="D4877" t="s">
        <v>6599</v>
      </c>
      <c r="E4877">
        <v>40500</v>
      </c>
      <c r="F4877" t="s">
        <v>5940</v>
      </c>
      <c r="G4877">
        <v>8198</v>
      </c>
      <c r="H4877" t="s">
        <v>5940</v>
      </c>
      <c r="I4877">
        <v>8141</v>
      </c>
      <c r="J4877">
        <v>629</v>
      </c>
      <c r="K4877">
        <v>64170</v>
      </c>
      <c r="L4877">
        <v>0</v>
      </c>
      <c r="M4877">
        <v>8400</v>
      </c>
      <c r="N4877">
        <v>0</v>
      </c>
      <c r="O4877">
        <v>8619</v>
      </c>
      <c r="P4877">
        <v>738</v>
      </c>
      <c r="R4877">
        <v>2112308</v>
      </c>
      <c r="S4877">
        <v>40500</v>
      </c>
      <c r="T4877" t="s">
        <v>5940</v>
      </c>
      <c r="U4877">
        <v>8198</v>
      </c>
      <c r="V4877" t="s">
        <v>5940</v>
      </c>
      <c r="W4877">
        <v>8141</v>
      </c>
      <c r="X4877">
        <v>629</v>
      </c>
      <c r="Z4877">
        <v>4313375</v>
      </c>
      <c r="AB4877" t="s">
        <v>5940</v>
      </c>
      <c r="AC4877">
        <v>4313375</v>
      </c>
      <c r="AD4877" t="s">
        <v>2581</v>
      </c>
      <c r="AE4877">
        <v>6750</v>
      </c>
      <c r="AF4877">
        <v>4313375</v>
      </c>
      <c r="AG4877" t="s">
        <v>2581</v>
      </c>
      <c r="AH4877" t="s">
        <v>5940</v>
      </c>
      <c r="AI4877">
        <v>4313375</v>
      </c>
      <c r="AJ4877" t="s">
        <v>2581</v>
      </c>
      <c r="AK4877">
        <v>84</v>
      </c>
      <c r="AL4877">
        <v>4313375</v>
      </c>
      <c r="AM4877" t="s">
        <v>2581</v>
      </c>
      <c r="AN4877" t="s">
        <v>5940</v>
      </c>
      <c r="AO4877">
        <v>0</v>
      </c>
      <c r="AP4877">
        <v>4321600</v>
      </c>
      <c r="AQ4877" t="s">
        <v>2748</v>
      </c>
      <c r="AR4877">
        <v>34</v>
      </c>
    </row>
    <row r="4878" spans="1:44" x14ac:dyDescent="0.25">
      <c r="A4878">
        <v>2112407</v>
      </c>
      <c r="B4878">
        <v>6</v>
      </c>
      <c r="C4878" t="s">
        <v>879</v>
      </c>
      <c r="D4878" t="s">
        <v>6600</v>
      </c>
      <c r="E4878">
        <v>80</v>
      </c>
      <c r="F4878" t="s">
        <v>5940</v>
      </c>
      <c r="G4878">
        <v>3700</v>
      </c>
      <c r="H4878" t="s">
        <v>5940</v>
      </c>
      <c r="I4878">
        <v>3741</v>
      </c>
      <c r="J4878">
        <v>35</v>
      </c>
      <c r="K4878">
        <v>80</v>
      </c>
      <c r="L4878">
        <v>0</v>
      </c>
      <c r="M4878">
        <v>3554</v>
      </c>
      <c r="N4878">
        <v>0</v>
      </c>
      <c r="O4878">
        <v>3472</v>
      </c>
      <c r="P4878">
        <v>41</v>
      </c>
      <c r="R4878">
        <v>2112407</v>
      </c>
      <c r="S4878">
        <v>80</v>
      </c>
      <c r="T4878" t="s">
        <v>5940</v>
      </c>
      <c r="U4878">
        <v>3700</v>
      </c>
      <c r="V4878" t="s">
        <v>5940</v>
      </c>
      <c r="W4878">
        <v>3741</v>
      </c>
      <c r="X4878">
        <v>35</v>
      </c>
      <c r="Z4878">
        <v>4313391</v>
      </c>
      <c r="AB4878" t="s">
        <v>5940</v>
      </c>
      <c r="AC4878">
        <v>4313391</v>
      </c>
      <c r="AD4878" t="s">
        <v>2582</v>
      </c>
      <c r="AE4878">
        <v>12726</v>
      </c>
      <c r="AF4878">
        <v>4313391</v>
      </c>
      <c r="AG4878" t="s">
        <v>2582</v>
      </c>
      <c r="AH4878">
        <v>1176</v>
      </c>
      <c r="AI4878">
        <v>4313391</v>
      </c>
      <c r="AJ4878" t="s">
        <v>2582</v>
      </c>
      <c r="AK4878">
        <v>60</v>
      </c>
      <c r="AL4878">
        <v>4313391</v>
      </c>
      <c r="AM4878" t="s">
        <v>2582</v>
      </c>
      <c r="AN4878">
        <v>2592</v>
      </c>
      <c r="AO4878">
        <v>0</v>
      </c>
      <c r="AP4878">
        <v>4321626</v>
      </c>
      <c r="AQ4878" t="s">
        <v>2749</v>
      </c>
      <c r="AR4878">
        <v>900</v>
      </c>
    </row>
    <row r="4879" spans="1:44" x14ac:dyDescent="0.25">
      <c r="A4879">
        <v>2112456</v>
      </c>
      <c r="B4879">
        <v>6</v>
      </c>
      <c r="C4879" t="s">
        <v>879</v>
      </c>
      <c r="D4879" t="s">
        <v>6601</v>
      </c>
      <c r="E4879">
        <v>50</v>
      </c>
      <c r="F4879" t="s">
        <v>5940</v>
      </c>
      <c r="G4879">
        <v>1053</v>
      </c>
      <c r="H4879" t="s">
        <v>5940</v>
      </c>
      <c r="I4879">
        <v>3757</v>
      </c>
      <c r="J4879">
        <v>227</v>
      </c>
      <c r="K4879">
        <v>76</v>
      </c>
      <c r="L4879">
        <v>0</v>
      </c>
      <c r="M4879">
        <v>979</v>
      </c>
      <c r="N4879">
        <v>0</v>
      </c>
      <c r="O4879">
        <v>3526</v>
      </c>
      <c r="P4879">
        <v>224</v>
      </c>
      <c r="R4879">
        <v>2112456</v>
      </c>
      <c r="S4879">
        <v>50</v>
      </c>
      <c r="T4879" t="s">
        <v>5940</v>
      </c>
      <c r="U4879">
        <v>1053</v>
      </c>
      <c r="V4879" t="s">
        <v>5940</v>
      </c>
      <c r="W4879">
        <v>3757</v>
      </c>
      <c r="X4879">
        <v>227</v>
      </c>
      <c r="Z4879">
        <v>4313409</v>
      </c>
      <c r="AB4879" t="s">
        <v>5940</v>
      </c>
      <c r="AC4879">
        <v>4313409</v>
      </c>
      <c r="AD4879" t="s">
        <v>2583</v>
      </c>
      <c r="AE4879" t="s">
        <v>5940</v>
      </c>
      <c r="AF4879">
        <v>4313409</v>
      </c>
      <c r="AG4879" t="s">
        <v>2583</v>
      </c>
      <c r="AH4879">
        <v>4480</v>
      </c>
      <c r="AI4879">
        <v>4313409</v>
      </c>
      <c r="AJ4879" t="s">
        <v>2583</v>
      </c>
      <c r="AK4879">
        <v>84</v>
      </c>
      <c r="AL4879">
        <v>4313409</v>
      </c>
      <c r="AM4879" t="s">
        <v>2583</v>
      </c>
      <c r="AN4879">
        <v>50</v>
      </c>
      <c r="AO4879">
        <v>0</v>
      </c>
      <c r="AP4879">
        <v>4321634</v>
      </c>
      <c r="AQ4879" t="s">
        <v>2750</v>
      </c>
      <c r="AR4879">
        <v>6720</v>
      </c>
    </row>
    <row r="4880" spans="1:44" x14ac:dyDescent="0.25">
      <c r="A4880">
        <v>2112506</v>
      </c>
      <c r="B4880">
        <v>6</v>
      </c>
      <c r="C4880" t="s">
        <v>879</v>
      </c>
      <c r="D4880" t="s">
        <v>6602</v>
      </c>
      <c r="E4880" t="s">
        <v>5940</v>
      </c>
      <c r="F4880" t="s">
        <v>5940</v>
      </c>
      <c r="G4880">
        <v>615</v>
      </c>
      <c r="H4880" t="s">
        <v>5940</v>
      </c>
      <c r="I4880">
        <v>34</v>
      </c>
      <c r="J4880">
        <v>519</v>
      </c>
      <c r="K4880">
        <v>0</v>
      </c>
      <c r="L4880">
        <v>0</v>
      </c>
      <c r="M4880">
        <v>875</v>
      </c>
      <c r="N4880">
        <v>0</v>
      </c>
      <c r="O4880">
        <v>80</v>
      </c>
      <c r="P4880">
        <v>735</v>
      </c>
      <c r="R4880">
        <v>2112506</v>
      </c>
      <c r="S4880" t="s">
        <v>5940</v>
      </c>
      <c r="T4880" t="s">
        <v>5940</v>
      </c>
      <c r="U4880">
        <v>615</v>
      </c>
      <c r="V4880" t="s">
        <v>5940</v>
      </c>
      <c r="W4880">
        <v>34</v>
      </c>
      <c r="X4880">
        <v>519</v>
      </c>
      <c r="Z4880">
        <v>4313425</v>
      </c>
      <c r="AB4880" t="s">
        <v>5940</v>
      </c>
      <c r="AC4880">
        <v>4313425</v>
      </c>
      <c r="AD4880" t="s">
        <v>2584</v>
      </c>
      <c r="AE4880">
        <v>3</v>
      </c>
      <c r="AF4880">
        <v>4313425</v>
      </c>
      <c r="AG4880" t="s">
        <v>2584</v>
      </c>
      <c r="AH4880">
        <v>675</v>
      </c>
      <c r="AI4880">
        <v>4313425</v>
      </c>
      <c r="AJ4880" t="s">
        <v>2584</v>
      </c>
      <c r="AK4880">
        <v>56</v>
      </c>
      <c r="AL4880">
        <v>4313425</v>
      </c>
      <c r="AM4880" t="s">
        <v>2584</v>
      </c>
      <c r="AN4880">
        <v>2438</v>
      </c>
      <c r="AO4880">
        <v>0</v>
      </c>
      <c r="AP4880">
        <v>4321667</v>
      </c>
      <c r="AQ4880" t="s">
        <v>2751</v>
      </c>
      <c r="AR4880">
        <v>227</v>
      </c>
    </row>
    <row r="4881" spans="1:44" x14ac:dyDescent="0.25">
      <c r="A4881">
        <v>2112605</v>
      </c>
      <c r="B4881">
        <v>6</v>
      </c>
      <c r="C4881" t="s">
        <v>879</v>
      </c>
      <c r="D4881" t="s">
        <v>6603</v>
      </c>
      <c r="E4881">
        <v>420</v>
      </c>
      <c r="F4881" t="s">
        <v>5940</v>
      </c>
      <c r="G4881">
        <v>710</v>
      </c>
      <c r="H4881" t="s">
        <v>5940</v>
      </c>
      <c r="I4881">
        <v>3712</v>
      </c>
      <c r="J4881">
        <v>516</v>
      </c>
      <c r="K4881">
        <v>420</v>
      </c>
      <c r="L4881">
        <v>1080</v>
      </c>
      <c r="M4881">
        <v>600</v>
      </c>
      <c r="N4881">
        <v>0</v>
      </c>
      <c r="O4881">
        <v>3920</v>
      </c>
      <c r="P4881">
        <v>330</v>
      </c>
      <c r="R4881">
        <v>2112605</v>
      </c>
      <c r="S4881">
        <v>420</v>
      </c>
      <c r="T4881" t="s">
        <v>5940</v>
      </c>
      <c r="U4881">
        <v>710</v>
      </c>
      <c r="V4881" t="s">
        <v>5940</v>
      </c>
      <c r="W4881">
        <v>3712</v>
      </c>
      <c r="X4881">
        <v>516</v>
      </c>
      <c r="Z4881">
        <v>4313441</v>
      </c>
      <c r="AB4881" t="s">
        <v>5940</v>
      </c>
      <c r="AC4881">
        <v>4313441</v>
      </c>
      <c r="AD4881" t="s">
        <v>2585</v>
      </c>
      <c r="AE4881">
        <v>36</v>
      </c>
      <c r="AF4881">
        <v>4313441</v>
      </c>
      <c r="AG4881" t="s">
        <v>2585</v>
      </c>
      <c r="AH4881">
        <v>1600</v>
      </c>
      <c r="AI4881">
        <v>4313441</v>
      </c>
      <c r="AJ4881" t="s">
        <v>2585</v>
      </c>
      <c r="AK4881">
        <v>46</v>
      </c>
      <c r="AL4881">
        <v>4313441</v>
      </c>
      <c r="AM4881" t="s">
        <v>2585</v>
      </c>
      <c r="AN4881">
        <v>1368</v>
      </c>
      <c r="AO4881">
        <v>0</v>
      </c>
      <c r="AP4881">
        <v>4321709</v>
      </c>
      <c r="AQ4881" t="s">
        <v>2752</v>
      </c>
      <c r="AR4881">
        <v>360</v>
      </c>
    </row>
    <row r="4882" spans="1:44" x14ac:dyDescent="0.25">
      <c r="A4882">
        <v>2112704</v>
      </c>
      <c r="B4882">
        <v>6</v>
      </c>
      <c r="C4882" t="s">
        <v>879</v>
      </c>
      <c r="D4882" t="s">
        <v>6604</v>
      </c>
      <c r="E4882">
        <v>108</v>
      </c>
      <c r="F4882" t="s">
        <v>5940</v>
      </c>
      <c r="G4882">
        <v>1440</v>
      </c>
      <c r="H4882" t="s">
        <v>5940</v>
      </c>
      <c r="I4882">
        <v>6000</v>
      </c>
      <c r="J4882">
        <v>127</v>
      </c>
      <c r="K4882">
        <v>108</v>
      </c>
      <c r="L4882">
        <v>0</v>
      </c>
      <c r="M4882">
        <v>1605</v>
      </c>
      <c r="N4882">
        <v>0</v>
      </c>
      <c r="O4882">
        <v>6685</v>
      </c>
      <c r="P4882">
        <v>135</v>
      </c>
      <c r="R4882">
        <v>2112704</v>
      </c>
      <c r="S4882">
        <v>108</v>
      </c>
      <c r="T4882" t="s">
        <v>5940</v>
      </c>
      <c r="U4882">
        <v>1440</v>
      </c>
      <c r="V4882" t="s">
        <v>5940</v>
      </c>
      <c r="W4882">
        <v>6000</v>
      </c>
      <c r="X4882">
        <v>127</v>
      </c>
      <c r="Z4882">
        <v>4313466</v>
      </c>
      <c r="AB4882" t="s">
        <v>5940</v>
      </c>
      <c r="AC4882">
        <v>4313466</v>
      </c>
      <c r="AD4882" t="s">
        <v>2586</v>
      </c>
      <c r="AE4882">
        <v>2</v>
      </c>
      <c r="AF4882">
        <v>4313466</v>
      </c>
      <c r="AG4882" t="s">
        <v>2586</v>
      </c>
      <c r="AH4882">
        <v>1225</v>
      </c>
      <c r="AI4882">
        <v>4313466</v>
      </c>
      <c r="AJ4882" t="s">
        <v>2586</v>
      </c>
      <c r="AK4882">
        <v>12</v>
      </c>
      <c r="AL4882">
        <v>4313466</v>
      </c>
      <c r="AM4882" t="s">
        <v>2586</v>
      </c>
      <c r="AN4882">
        <v>1080</v>
      </c>
      <c r="AO4882">
        <v>0</v>
      </c>
      <c r="AP4882">
        <v>4321808</v>
      </c>
      <c r="AQ4882" t="s">
        <v>2753</v>
      </c>
      <c r="AR4882">
        <v>5910</v>
      </c>
    </row>
    <row r="4883" spans="1:44" x14ac:dyDescent="0.25">
      <c r="A4883">
        <v>2112803</v>
      </c>
      <c r="B4883">
        <v>6</v>
      </c>
      <c r="C4883" t="s">
        <v>879</v>
      </c>
      <c r="D4883" t="s">
        <v>6605</v>
      </c>
      <c r="E4883">
        <v>53</v>
      </c>
      <c r="F4883" t="s">
        <v>5940</v>
      </c>
      <c r="G4883">
        <v>2157</v>
      </c>
      <c r="H4883" t="s">
        <v>5940</v>
      </c>
      <c r="I4883">
        <v>2210</v>
      </c>
      <c r="J4883">
        <v>15</v>
      </c>
      <c r="K4883">
        <v>23</v>
      </c>
      <c r="L4883">
        <v>0</v>
      </c>
      <c r="M4883">
        <v>2193</v>
      </c>
      <c r="N4883">
        <v>0</v>
      </c>
      <c r="O4883">
        <v>2789</v>
      </c>
      <c r="P4883">
        <v>10</v>
      </c>
      <c r="R4883">
        <v>2112803</v>
      </c>
      <c r="S4883">
        <v>53</v>
      </c>
      <c r="T4883" t="s">
        <v>5940</v>
      </c>
      <c r="U4883">
        <v>2157</v>
      </c>
      <c r="V4883" t="s">
        <v>5940</v>
      </c>
      <c r="W4883">
        <v>2210</v>
      </c>
      <c r="X4883">
        <v>15</v>
      </c>
      <c r="Z4883">
        <v>4313490</v>
      </c>
      <c r="AB4883" t="s">
        <v>5940</v>
      </c>
      <c r="AC4883">
        <v>4313490</v>
      </c>
      <c r="AD4883" t="s">
        <v>2587</v>
      </c>
      <c r="AE4883">
        <v>48</v>
      </c>
      <c r="AF4883">
        <v>4313490</v>
      </c>
      <c r="AG4883" t="s">
        <v>2587</v>
      </c>
      <c r="AH4883">
        <v>2400</v>
      </c>
      <c r="AI4883">
        <v>4313490</v>
      </c>
      <c r="AJ4883" t="s">
        <v>2587</v>
      </c>
      <c r="AK4883">
        <v>64</v>
      </c>
      <c r="AL4883">
        <v>4313490</v>
      </c>
      <c r="AM4883" t="s">
        <v>2587</v>
      </c>
      <c r="AN4883">
        <v>1769</v>
      </c>
      <c r="AO4883">
        <v>0</v>
      </c>
      <c r="AP4883">
        <v>4321832</v>
      </c>
      <c r="AQ4883" t="s">
        <v>2754</v>
      </c>
      <c r="AR4883">
        <v>407</v>
      </c>
    </row>
    <row r="4884" spans="1:44" x14ac:dyDescent="0.25">
      <c r="A4884">
        <v>2112852</v>
      </c>
      <c r="B4884">
        <v>6</v>
      </c>
      <c r="C4884" t="s">
        <v>879</v>
      </c>
      <c r="D4884" t="s">
        <v>6606</v>
      </c>
      <c r="E4884" t="s">
        <v>5940</v>
      </c>
      <c r="F4884" t="s">
        <v>5940</v>
      </c>
      <c r="G4884">
        <v>1075</v>
      </c>
      <c r="H4884" t="s">
        <v>5940</v>
      </c>
      <c r="I4884">
        <v>1400</v>
      </c>
      <c r="J4884">
        <v>158</v>
      </c>
      <c r="K4884">
        <v>0</v>
      </c>
      <c r="L4884">
        <v>0</v>
      </c>
      <c r="M4884">
        <v>713</v>
      </c>
      <c r="N4884">
        <v>0</v>
      </c>
      <c r="O4884">
        <v>1308</v>
      </c>
      <c r="P4884">
        <v>29</v>
      </c>
      <c r="R4884">
        <v>2112852</v>
      </c>
      <c r="S4884" t="s">
        <v>5940</v>
      </c>
      <c r="T4884" t="s">
        <v>5940</v>
      </c>
      <c r="U4884">
        <v>1075</v>
      </c>
      <c r="V4884" t="s">
        <v>5940</v>
      </c>
      <c r="W4884">
        <v>1400</v>
      </c>
      <c r="X4884">
        <v>158</v>
      </c>
      <c r="Z4884">
        <v>4313508</v>
      </c>
      <c r="AB4884" t="s">
        <v>5940</v>
      </c>
      <c r="AC4884">
        <v>4313508</v>
      </c>
      <c r="AD4884" t="s">
        <v>2588</v>
      </c>
      <c r="AE4884">
        <v>26197</v>
      </c>
      <c r="AF4884">
        <v>4313508</v>
      </c>
      <c r="AG4884" t="s">
        <v>2588</v>
      </c>
      <c r="AH4884">
        <v>3000</v>
      </c>
      <c r="AI4884">
        <v>4313508</v>
      </c>
      <c r="AJ4884" t="s">
        <v>2588</v>
      </c>
      <c r="AK4884">
        <v>110</v>
      </c>
      <c r="AL4884">
        <v>4313508</v>
      </c>
      <c r="AM4884" t="s">
        <v>2588</v>
      </c>
      <c r="AN4884" t="s">
        <v>5940</v>
      </c>
      <c r="AO4884">
        <v>0</v>
      </c>
      <c r="AP4884">
        <v>4321857</v>
      </c>
      <c r="AQ4884" t="s">
        <v>2755</v>
      </c>
      <c r="AR4884">
        <v>2160</v>
      </c>
    </row>
    <row r="4885" spans="1:44" x14ac:dyDescent="0.25">
      <c r="A4885">
        <v>2112902</v>
      </c>
      <c r="B4885">
        <v>6</v>
      </c>
      <c r="C4885" t="s">
        <v>879</v>
      </c>
      <c r="D4885" t="s">
        <v>6607</v>
      </c>
      <c r="E4885">
        <v>53</v>
      </c>
      <c r="F4885" t="s">
        <v>5940</v>
      </c>
      <c r="G4885">
        <v>241</v>
      </c>
      <c r="H4885" t="s">
        <v>5940</v>
      </c>
      <c r="I4885">
        <v>4270</v>
      </c>
      <c r="J4885">
        <v>36</v>
      </c>
      <c r="K4885">
        <v>100</v>
      </c>
      <c r="L4885">
        <v>0</v>
      </c>
      <c r="M4885">
        <v>288</v>
      </c>
      <c r="N4885">
        <v>0</v>
      </c>
      <c r="O4885">
        <v>6408</v>
      </c>
      <c r="P4885">
        <v>29</v>
      </c>
      <c r="R4885">
        <v>2112902</v>
      </c>
      <c r="S4885">
        <v>53</v>
      </c>
      <c r="T4885" t="s">
        <v>5940</v>
      </c>
      <c r="U4885">
        <v>241</v>
      </c>
      <c r="V4885" t="s">
        <v>5940</v>
      </c>
      <c r="W4885">
        <v>4270</v>
      </c>
      <c r="X4885">
        <v>36</v>
      </c>
      <c r="Z4885">
        <v>4313607</v>
      </c>
      <c r="AB4885" t="s">
        <v>5940</v>
      </c>
      <c r="AC4885">
        <v>4313607</v>
      </c>
      <c r="AD4885" t="s">
        <v>2589</v>
      </c>
      <c r="AE4885" t="s">
        <v>5940</v>
      </c>
      <c r="AF4885">
        <v>4313607</v>
      </c>
      <c r="AG4885" t="s">
        <v>2589</v>
      </c>
      <c r="AH4885">
        <v>2800</v>
      </c>
      <c r="AI4885">
        <v>4313607</v>
      </c>
      <c r="AJ4885" t="s">
        <v>2589</v>
      </c>
      <c r="AK4885">
        <v>135</v>
      </c>
      <c r="AL4885">
        <v>4313607</v>
      </c>
      <c r="AM4885" t="s">
        <v>2589</v>
      </c>
      <c r="AN4885">
        <v>1320</v>
      </c>
      <c r="AO4885">
        <v>0</v>
      </c>
      <c r="AP4885">
        <v>4321907</v>
      </c>
      <c r="AQ4885" t="s">
        <v>2756</v>
      </c>
      <c r="AR4885">
        <v>3040</v>
      </c>
    </row>
    <row r="4886" spans="1:44" x14ac:dyDescent="0.25">
      <c r="A4886">
        <v>2113009</v>
      </c>
      <c r="B4886">
        <v>6</v>
      </c>
      <c r="C4886" t="s">
        <v>879</v>
      </c>
      <c r="D4886" t="s">
        <v>6608</v>
      </c>
      <c r="E4886">
        <v>100</v>
      </c>
      <c r="F4886" t="s">
        <v>5940</v>
      </c>
      <c r="G4886">
        <v>2462</v>
      </c>
      <c r="H4886" t="s">
        <v>5940</v>
      </c>
      <c r="I4886">
        <v>2860</v>
      </c>
      <c r="J4886">
        <v>492</v>
      </c>
      <c r="K4886">
        <v>60</v>
      </c>
      <c r="L4886">
        <v>0</v>
      </c>
      <c r="M4886">
        <v>3757</v>
      </c>
      <c r="N4886">
        <v>0</v>
      </c>
      <c r="O4886">
        <v>0</v>
      </c>
      <c r="P4886">
        <v>551</v>
      </c>
      <c r="R4886">
        <v>2113009</v>
      </c>
      <c r="S4886">
        <v>100</v>
      </c>
      <c r="T4886" t="s">
        <v>5940</v>
      </c>
      <c r="U4886">
        <v>2462</v>
      </c>
      <c r="V4886" t="s">
        <v>5940</v>
      </c>
      <c r="W4886">
        <v>2860</v>
      </c>
      <c r="X4886">
        <v>492</v>
      </c>
      <c r="Z4886">
        <v>4313656</v>
      </c>
      <c r="AB4886" t="s">
        <v>5940</v>
      </c>
      <c r="AC4886">
        <v>4313656</v>
      </c>
      <c r="AD4886" t="s">
        <v>2590</v>
      </c>
      <c r="AE4886">
        <v>126997</v>
      </c>
      <c r="AF4886">
        <v>4313656</v>
      </c>
      <c r="AG4886" t="s">
        <v>2590</v>
      </c>
      <c r="AH4886">
        <v>90</v>
      </c>
      <c r="AI4886">
        <v>4313656</v>
      </c>
      <c r="AJ4886" t="s">
        <v>2590</v>
      </c>
      <c r="AK4886">
        <v>41</v>
      </c>
      <c r="AL4886">
        <v>4313656</v>
      </c>
      <c r="AM4886" t="s">
        <v>2590</v>
      </c>
      <c r="AN4886" t="s">
        <v>5940</v>
      </c>
      <c r="AO4886">
        <v>0</v>
      </c>
      <c r="AP4886">
        <v>4321956</v>
      </c>
      <c r="AQ4886" t="s">
        <v>2757</v>
      </c>
      <c r="AR4886">
        <v>4020</v>
      </c>
    </row>
    <row r="4887" spans="1:44" x14ac:dyDescent="0.25">
      <c r="A4887">
        <v>2114007</v>
      </c>
      <c r="B4887">
        <v>6</v>
      </c>
      <c r="C4887" t="s">
        <v>879</v>
      </c>
      <c r="D4887" t="s">
        <v>6609</v>
      </c>
      <c r="E4887" t="s">
        <v>5940</v>
      </c>
      <c r="F4887" t="s">
        <v>5940</v>
      </c>
      <c r="G4887">
        <v>2700</v>
      </c>
      <c r="H4887" t="s">
        <v>5940</v>
      </c>
      <c r="I4887">
        <v>7000</v>
      </c>
      <c r="J4887">
        <v>113</v>
      </c>
      <c r="K4887">
        <v>0</v>
      </c>
      <c r="L4887">
        <v>0</v>
      </c>
      <c r="M4887">
        <v>2145</v>
      </c>
      <c r="N4887">
        <v>0</v>
      </c>
      <c r="O4887">
        <v>4875</v>
      </c>
      <c r="P4887">
        <v>168</v>
      </c>
      <c r="R4887">
        <v>2114007</v>
      </c>
      <c r="S4887" t="s">
        <v>5940</v>
      </c>
      <c r="T4887" t="s">
        <v>5940</v>
      </c>
      <c r="U4887">
        <v>2700</v>
      </c>
      <c r="V4887" t="s">
        <v>5940</v>
      </c>
      <c r="W4887">
        <v>7000</v>
      </c>
      <c r="X4887">
        <v>113</v>
      </c>
      <c r="Z4887">
        <v>4313706</v>
      </c>
      <c r="AB4887" t="s">
        <v>5940</v>
      </c>
      <c r="AC4887">
        <v>4313706</v>
      </c>
      <c r="AD4887" t="s">
        <v>2591</v>
      </c>
      <c r="AE4887">
        <v>476</v>
      </c>
      <c r="AF4887">
        <v>4313706</v>
      </c>
      <c r="AG4887" t="s">
        <v>2591</v>
      </c>
      <c r="AH4887">
        <v>4000</v>
      </c>
      <c r="AI4887">
        <v>4313706</v>
      </c>
      <c r="AJ4887" t="s">
        <v>2591</v>
      </c>
      <c r="AK4887">
        <v>300</v>
      </c>
      <c r="AL4887">
        <v>4313706</v>
      </c>
      <c r="AM4887" t="s">
        <v>2591</v>
      </c>
      <c r="AN4887">
        <v>49680</v>
      </c>
      <c r="AO4887">
        <v>0</v>
      </c>
      <c r="AP4887">
        <v>4322004</v>
      </c>
      <c r="AQ4887" t="s">
        <v>2758</v>
      </c>
      <c r="AR4887">
        <v>1000</v>
      </c>
    </row>
    <row r="4888" spans="1:44" x14ac:dyDescent="0.25">
      <c r="A4888">
        <v>2200053</v>
      </c>
      <c r="B4888">
        <v>6</v>
      </c>
      <c r="C4888" t="s">
        <v>880</v>
      </c>
      <c r="D4888" t="s">
        <v>6610</v>
      </c>
      <c r="E4888">
        <v>90</v>
      </c>
      <c r="F4888" t="s">
        <v>5940</v>
      </c>
      <c r="G4888">
        <v>828</v>
      </c>
      <c r="H4888">
        <v>8</v>
      </c>
      <c r="I4888" t="s">
        <v>5940</v>
      </c>
      <c r="J4888">
        <v>340</v>
      </c>
      <c r="K4888">
        <v>90</v>
      </c>
      <c r="L4888">
        <v>0</v>
      </c>
      <c r="M4888">
        <v>1296</v>
      </c>
      <c r="N4888">
        <v>0</v>
      </c>
      <c r="O4888">
        <v>0</v>
      </c>
      <c r="P4888">
        <v>448</v>
      </c>
      <c r="R4888">
        <v>2200053</v>
      </c>
      <c r="S4888">
        <v>90</v>
      </c>
      <c r="T4888" t="s">
        <v>5940</v>
      </c>
      <c r="U4888">
        <v>828</v>
      </c>
      <c r="V4888">
        <v>8</v>
      </c>
      <c r="W4888" t="s">
        <v>5940</v>
      </c>
      <c r="X4888">
        <v>340</v>
      </c>
      <c r="Z4888">
        <v>4313805</v>
      </c>
      <c r="AB4888" t="s">
        <v>5940</v>
      </c>
      <c r="AC4888">
        <v>4313805</v>
      </c>
      <c r="AD4888" t="s">
        <v>2592</v>
      </c>
      <c r="AE4888">
        <v>120</v>
      </c>
      <c r="AF4888">
        <v>4313805</v>
      </c>
      <c r="AG4888" t="s">
        <v>2592</v>
      </c>
      <c r="AH4888">
        <v>16100</v>
      </c>
      <c r="AI4888">
        <v>4313805</v>
      </c>
      <c r="AJ4888" t="s">
        <v>2592</v>
      </c>
      <c r="AK4888">
        <v>294</v>
      </c>
      <c r="AL4888">
        <v>4313805</v>
      </c>
      <c r="AM4888" t="s">
        <v>2592</v>
      </c>
      <c r="AN4888">
        <v>713</v>
      </c>
      <c r="AO4888">
        <v>0</v>
      </c>
      <c r="AP4888">
        <v>4322103</v>
      </c>
      <c r="AQ4888" t="s">
        <v>2759</v>
      </c>
      <c r="AR4888">
        <v>6000</v>
      </c>
    </row>
    <row r="4889" spans="1:44" x14ac:dyDescent="0.25">
      <c r="A4889">
        <v>2200103</v>
      </c>
      <c r="B4889">
        <v>6</v>
      </c>
      <c r="C4889" t="s">
        <v>880</v>
      </c>
      <c r="D4889" t="s">
        <v>6611</v>
      </c>
      <c r="E4889" t="s">
        <v>5940</v>
      </c>
      <c r="F4889" t="s">
        <v>5940</v>
      </c>
      <c r="G4889">
        <v>144</v>
      </c>
      <c r="H4889" t="s">
        <v>5940</v>
      </c>
      <c r="I4889">
        <v>325</v>
      </c>
      <c r="J4889">
        <v>91</v>
      </c>
      <c r="K4889">
        <v>0</v>
      </c>
      <c r="L4889">
        <v>0</v>
      </c>
      <c r="M4889">
        <v>1126</v>
      </c>
      <c r="N4889">
        <v>0</v>
      </c>
      <c r="O4889">
        <v>986</v>
      </c>
      <c r="P4889">
        <v>104</v>
      </c>
      <c r="R4889">
        <v>2200103</v>
      </c>
      <c r="S4889" t="s">
        <v>5940</v>
      </c>
      <c r="T4889" t="s">
        <v>5940</v>
      </c>
      <c r="U4889">
        <v>144</v>
      </c>
      <c r="V4889" t="s">
        <v>5940</v>
      </c>
      <c r="W4889">
        <v>325</v>
      </c>
      <c r="X4889">
        <v>91</v>
      </c>
      <c r="Z4889">
        <v>4313904</v>
      </c>
      <c r="AB4889" t="s">
        <v>5940</v>
      </c>
      <c r="AC4889">
        <v>4313904</v>
      </c>
      <c r="AD4889" t="s">
        <v>2593</v>
      </c>
      <c r="AE4889">
        <v>10</v>
      </c>
      <c r="AF4889">
        <v>4313904</v>
      </c>
      <c r="AG4889" t="s">
        <v>2593</v>
      </c>
      <c r="AH4889">
        <v>750</v>
      </c>
      <c r="AI4889">
        <v>4313904</v>
      </c>
      <c r="AJ4889" t="s">
        <v>2593</v>
      </c>
      <c r="AK4889">
        <v>24</v>
      </c>
      <c r="AL4889">
        <v>4313904</v>
      </c>
      <c r="AM4889" t="s">
        <v>2593</v>
      </c>
      <c r="AN4889">
        <v>16740</v>
      </c>
      <c r="AO4889">
        <v>0</v>
      </c>
      <c r="AP4889">
        <v>4322152</v>
      </c>
      <c r="AQ4889" t="s">
        <v>2760</v>
      </c>
      <c r="AR4889">
        <v>1080</v>
      </c>
    </row>
    <row r="4890" spans="1:44" x14ac:dyDescent="0.25">
      <c r="A4890">
        <v>2200202</v>
      </c>
      <c r="B4890">
        <v>6</v>
      </c>
      <c r="C4890" t="s">
        <v>880</v>
      </c>
      <c r="D4890" t="s">
        <v>6612</v>
      </c>
      <c r="E4890" t="s">
        <v>5940</v>
      </c>
      <c r="F4890" t="s">
        <v>5940</v>
      </c>
      <c r="G4890">
        <v>634</v>
      </c>
      <c r="H4890" t="s">
        <v>5940</v>
      </c>
      <c r="I4890">
        <v>106</v>
      </c>
      <c r="J4890">
        <v>5</v>
      </c>
      <c r="K4890">
        <v>0</v>
      </c>
      <c r="L4890">
        <v>0</v>
      </c>
      <c r="M4890">
        <v>1679</v>
      </c>
      <c r="N4890">
        <v>0</v>
      </c>
      <c r="O4890">
        <v>507</v>
      </c>
      <c r="P4890">
        <v>72</v>
      </c>
      <c r="R4890">
        <v>2200202</v>
      </c>
      <c r="S4890" t="s">
        <v>5940</v>
      </c>
      <c r="T4890" t="s">
        <v>5940</v>
      </c>
      <c r="U4890">
        <v>634</v>
      </c>
      <c r="V4890" t="s">
        <v>5940</v>
      </c>
      <c r="W4890">
        <v>106</v>
      </c>
      <c r="X4890">
        <v>5</v>
      </c>
      <c r="Z4890">
        <v>4313953</v>
      </c>
      <c r="AB4890" t="s">
        <v>5940</v>
      </c>
      <c r="AC4890">
        <v>4313953</v>
      </c>
      <c r="AD4890" t="s">
        <v>2594</v>
      </c>
      <c r="AE4890">
        <v>27313</v>
      </c>
      <c r="AF4890">
        <v>4313953</v>
      </c>
      <c r="AG4890" t="s">
        <v>2594</v>
      </c>
      <c r="AH4890" t="s">
        <v>5940</v>
      </c>
      <c r="AI4890">
        <v>4313953</v>
      </c>
      <c r="AJ4890" t="s">
        <v>2594</v>
      </c>
      <c r="AK4890">
        <v>6</v>
      </c>
      <c r="AL4890">
        <v>4313953</v>
      </c>
      <c r="AM4890" t="s">
        <v>2594</v>
      </c>
      <c r="AN4890">
        <v>8640</v>
      </c>
      <c r="AO4890">
        <v>0</v>
      </c>
      <c r="AP4890">
        <v>4322186</v>
      </c>
      <c r="AQ4890" t="s">
        <v>2761</v>
      </c>
      <c r="AR4890">
        <v>1944</v>
      </c>
    </row>
    <row r="4891" spans="1:44" x14ac:dyDescent="0.25">
      <c r="A4891">
        <v>2200251</v>
      </c>
      <c r="B4891">
        <v>6</v>
      </c>
      <c r="C4891" t="s">
        <v>880</v>
      </c>
      <c r="D4891" t="s">
        <v>6613</v>
      </c>
      <c r="E4891" t="s">
        <v>5940</v>
      </c>
      <c r="F4891" t="s">
        <v>5940</v>
      </c>
      <c r="G4891">
        <v>504</v>
      </c>
      <c r="H4891" t="s">
        <v>5940</v>
      </c>
      <c r="I4891" t="s">
        <v>5940</v>
      </c>
      <c r="J4891">
        <v>765</v>
      </c>
      <c r="K4891">
        <v>0</v>
      </c>
      <c r="L4891">
        <v>0</v>
      </c>
      <c r="M4891">
        <v>1986</v>
      </c>
      <c r="N4891">
        <v>0</v>
      </c>
      <c r="O4891">
        <v>0</v>
      </c>
      <c r="P4891">
        <v>1778</v>
      </c>
      <c r="R4891">
        <v>2200251</v>
      </c>
      <c r="S4891" t="s">
        <v>5940</v>
      </c>
      <c r="T4891" t="s">
        <v>5940</v>
      </c>
      <c r="U4891">
        <v>504</v>
      </c>
      <c r="V4891" t="s">
        <v>5940</v>
      </c>
      <c r="W4891" t="s">
        <v>5940</v>
      </c>
      <c r="X4891">
        <v>765</v>
      </c>
      <c r="Z4891">
        <v>4314001</v>
      </c>
      <c r="AB4891" t="s">
        <v>5940</v>
      </c>
      <c r="AC4891">
        <v>4314001</v>
      </c>
      <c r="AD4891" t="s">
        <v>2595</v>
      </c>
      <c r="AE4891" t="s">
        <v>5940</v>
      </c>
      <c r="AF4891">
        <v>4314001</v>
      </c>
      <c r="AG4891" t="s">
        <v>2595</v>
      </c>
      <c r="AH4891">
        <v>960</v>
      </c>
      <c r="AI4891">
        <v>4314001</v>
      </c>
      <c r="AJ4891" t="s">
        <v>2595</v>
      </c>
      <c r="AK4891">
        <v>60</v>
      </c>
      <c r="AL4891">
        <v>4314001</v>
      </c>
      <c r="AM4891" t="s">
        <v>2595</v>
      </c>
      <c r="AN4891">
        <v>405</v>
      </c>
      <c r="AO4891">
        <v>0</v>
      </c>
      <c r="AP4891">
        <v>4322202</v>
      </c>
      <c r="AQ4891" t="s">
        <v>2762</v>
      </c>
      <c r="AR4891">
        <v>5831</v>
      </c>
    </row>
    <row r="4892" spans="1:44" x14ac:dyDescent="0.25">
      <c r="A4892">
        <v>2200277</v>
      </c>
      <c r="B4892">
        <v>6</v>
      </c>
      <c r="C4892" t="s">
        <v>880</v>
      </c>
      <c r="D4892" t="s">
        <v>6614</v>
      </c>
      <c r="E4892" t="s">
        <v>5940</v>
      </c>
      <c r="F4892" t="s">
        <v>5940</v>
      </c>
      <c r="G4892">
        <v>1134</v>
      </c>
      <c r="H4892">
        <v>45</v>
      </c>
      <c r="I4892" t="s">
        <v>5940</v>
      </c>
      <c r="J4892">
        <v>672</v>
      </c>
      <c r="K4892">
        <v>0</v>
      </c>
      <c r="L4892">
        <v>0</v>
      </c>
      <c r="M4892">
        <v>5040</v>
      </c>
      <c r="N4892">
        <v>35</v>
      </c>
      <c r="O4892">
        <v>0</v>
      </c>
      <c r="P4892">
        <v>2116</v>
      </c>
      <c r="R4892">
        <v>2200277</v>
      </c>
      <c r="S4892" t="s">
        <v>5940</v>
      </c>
      <c r="T4892" t="s">
        <v>5940</v>
      </c>
      <c r="U4892">
        <v>1134</v>
      </c>
      <c r="V4892">
        <v>45</v>
      </c>
      <c r="W4892" t="s">
        <v>5940</v>
      </c>
      <c r="X4892">
        <v>672</v>
      </c>
      <c r="Z4892">
        <v>4314027</v>
      </c>
      <c r="AB4892" t="s">
        <v>5940</v>
      </c>
      <c r="AC4892">
        <v>4314027</v>
      </c>
      <c r="AD4892" t="s">
        <v>2596</v>
      </c>
      <c r="AE4892">
        <v>21644</v>
      </c>
      <c r="AF4892">
        <v>4314027</v>
      </c>
      <c r="AG4892" t="s">
        <v>2596</v>
      </c>
      <c r="AH4892">
        <v>2000</v>
      </c>
      <c r="AI4892">
        <v>4314027</v>
      </c>
      <c r="AJ4892" t="s">
        <v>2596</v>
      </c>
      <c r="AK4892">
        <v>248</v>
      </c>
      <c r="AL4892">
        <v>4314027</v>
      </c>
      <c r="AM4892" t="s">
        <v>2596</v>
      </c>
      <c r="AN4892">
        <v>643</v>
      </c>
      <c r="AO4892">
        <v>0</v>
      </c>
      <c r="AP4892">
        <v>4322251</v>
      </c>
      <c r="AQ4892" t="s">
        <v>2763</v>
      </c>
      <c r="AR4892">
        <v>165</v>
      </c>
    </row>
    <row r="4893" spans="1:44" x14ac:dyDescent="0.25">
      <c r="A4893">
        <v>2200301</v>
      </c>
      <c r="B4893">
        <v>6</v>
      </c>
      <c r="C4893" t="s">
        <v>880</v>
      </c>
      <c r="D4893" t="s">
        <v>6615</v>
      </c>
      <c r="E4893">
        <v>1500</v>
      </c>
      <c r="F4893" t="s">
        <v>5940</v>
      </c>
      <c r="G4893">
        <v>378</v>
      </c>
      <c r="H4893" t="s">
        <v>5940</v>
      </c>
      <c r="I4893">
        <v>1092</v>
      </c>
      <c r="J4893">
        <v>143</v>
      </c>
      <c r="K4893">
        <v>1500</v>
      </c>
      <c r="L4893">
        <v>0</v>
      </c>
      <c r="M4893">
        <v>526</v>
      </c>
      <c r="N4893">
        <v>0</v>
      </c>
      <c r="O4893">
        <v>1448</v>
      </c>
      <c r="P4893">
        <v>155</v>
      </c>
      <c r="R4893">
        <v>2200301</v>
      </c>
      <c r="S4893">
        <v>1500</v>
      </c>
      <c r="T4893" t="s">
        <v>5940</v>
      </c>
      <c r="U4893">
        <v>378</v>
      </c>
      <c r="V4893" t="s">
        <v>5940</v>
      </c>
      <c r="W4893">
        <v>1092</v>
      </c>
      <c r="X4893">
        <v>143</v>
      </c>
      <c r="Z4893">
        <v>4314035</v>
      </c>
      <c r="AB4893" t="s">
        <v>5940</v>
      </c>
      <c r="AC4893">
        <v>4314035</v>
      </c>
      <c r="AD4893" t="s">
        <v>2597</v>
      </c>
      <c r="AE4893" t="s">
        <v>5940</v>
      </c>
      <c r="AF4893">
        <v>4314035</v>
      </c>
      <c r="AG4893" t="s">
        <v>2597</v>
      </c>
      <c r="AH4893">
        <v>1080</v>
      </c>
      <c r="AI4893">
        <v>4314035</v>
      </c>
      <c r="AJ4893" t="s">
        <v>2597</v>
      </c>
      <c r="AK4893">
        <v>21</v>
      </c>
      <c r="AL4893">
        <v>4314035</v>
      </c>
      <c r="AM4893" t="s">
        <v>2597</v>
      </c>
      <c r="AN4893" t="s">
        <v>5940</v>
      </c>
      <c r="AO4893">
        <v>0</v>
      </c>
      <c r="AP4893">
        <v>4322301</v>
      </c>
      <c r="AQ4893" t="s">
        <v>2764</v>
      </c>
      <c r="AR4893">
        <v>7350</v>
      </c>
    </row>
    <row r="4894" spans="1:44" x14ac:dyDescent="0.25">
      <c r="A4894">
        <v>2200400</v>
      </c>
      <c r="B4894">
        <v>6</v>
      </c>
      <c r="C4894" t="s">
        <v>880</v>
      </c>
      <c r="D4894" t="s">
        <v>6616</v>
      </c>
      <c r="E4894">
        <v>400</v>
      </c>
      <c r="F4894" t="s">
        <v>5940</v>
      </c>
      <c r="G4894">
        <v>356</v>
      </c>
      <c r="H4894" t="s">
        <v>5940</v>
      </c>
      <c r="I4894">
        <v>627</v>
      </c>
      <c r="J4894">
        <v>66</v>
      </c>
      <c r="K4894">
        <v>400</v>
      </c>
      <c r="L4894">
        <v>0</v>
      </c>
      <c r="M4894">
        <v>540</v>
      </c>
      <c r="N4894">
        <v>0</v>
      </c>
      <c r="O4894">
        <v>1450</v>
      </c>
      <c r="P4894">
        <v>50</v>
      </c>
      <c r="R4894">
        <v>2200400</v>
      </c>
      <c r="S4894">
        <v>400</v>
      </c>
      <c r="T4894" t="s">
        <v>5940</v>
      </c>
      <c r="U4894">
        <v>356</v>
      </c>
      <c r="V4894" t="s">
        <v>5940</v>
      </c>
      <c r="W4894">
        <v>627</v>
      </c>
      <c r="X4894">
        <v>66</v>
      </c>
      <c r="Z4894">
        <v>4314050</v>
      </c>
      <c r="AB4894" t="s">
        <v>5940</v>
      </c>
      <c r="AC4894">
        <v>4314050</v>
      </c>
      <c r="AD4894" t="s">
        <v>2598</v>
      </c>
      <c r="AE4894">
        <v>19</v>
      </c>
      <c r="AF4894">
        <v>4314050</v>
      </c>
      <c r="AG4894" t="s">
        <v>2598</v>
      </c>
      <c r="AH4894">
        <v>280</v>
      </c>
      <c r="AI4894">
        <v>4314050</v>
      </c>
      <c r="AJ4894" t="s">
        <v>2598</v>
      </c>
      <c r="AK4894">
        <v>9</v>
      </c>
      <c r="AL4894">
        <v>4314050</v>
      </c>
      <c r="AM4894" t="s">
        <v>2598</v>
      </c>
      <c r="AN4894">
        <v>2</v>
      </c>
      <c r="AO4894">
        <v>0</v>
      </c>
      <c r="AP4894">
        <v>4322327</v>
      </c>
      <c r="AQ4894" t="s">
        <v>2765</v>
      </c>
      <c r="AR4894">
        <v>882</v>
      </c>
    </row>
    <row r="4895" spans="1:44" x14ac:dyDescent="0.25">
      <c r="A4895">
        <v>2200459</v>
      </c>
      <c r="B4895">
        <v>6</v>
      </c>
      <c r="C4895" t="s">
        <v>880</v>
      </c>
      <c r="D4895" t="s">
        <v>6617</v>
      </c>
      <c r="E4895">
        <v>2500</v>
      </c>
      <c r="F4895">
        <v>2431</v>
      </c>
      <c r="G4895">
        <v>7940</v>
      </c>
      <c r="H4895" t="s">
        <v>5940</v>
      </c>
      <c r="I4895">
        <v>2270</v>
      </c>
      <c r="J4895">
        <v>698</v>
      </c>
      <c r="K4895">
        <v>3700</v>
      </c>
      <c r="L4895">
        <v>12012</v>
      </c>
      <c r="M4895">
        <v>4428</v>
      </c>
      <c r="N4895">
        <v>0</v>
      </c>
      <c r="O4895">
        <v>2654</v>
      </c>
      <c r="P4895">
        <v>941</v>
      </c>
      <c r="R4895">
        <v>2200459</v>
      </c>
      <c r="S4895">
        <v>2500</v>
      </c>
      <c r="T4895">
        <v>2431</v>
      </c>
      <c r="U4895">
        <v>7940</v>
      </c>
      <c r="V4895" t="s">
        <v>5940</v>
      </c>
      <c r="W4895">
        <v>2270</v>
      </c>
      <c r="X4895">
        <v>698</v>
      </c>
      <c r="Z4895">
        <v>4314068</v>
      </c>
      <c r="AB4895" t="s">
        <v>5940</v>
      </c>
      <c r="AC4895">
        <v>4314068</v>
      </c>
      <c r="AD4895" t="s">
        <v>2599</v>
      </c>
      <c r="AE4895">
        <v>9</v>
      </c>
      <c r="AF4895">
        <v>4314068</v>
      </c>
      <c r="AG4895" t="s">
        <v>2599</v>
      </c>
      <c r="AH4895" t="s">
        <v>5940</v>
      </c>
      <c r="AI4895">
        <v>4314068</v>
      </c>
      <c r="AJ4895" t="s">
        <v>2599</v>
      </c>
      <c r="AK4895">
        <v>324</v>
      </c>
      <c r="AL4895">
        <v>4314068</v>
      </c>
      <c r="AM4895" t="s">
        <v>2599</v>
      </c>
      <c r="AN4895">
        <v>1652</v>
      </c>
      <c r="AO4895">
        <v>0</v>
      </c>
      <c r="AP4895">
        <v>4322343</v>
      </c>
      <c r="AQ4895" t="s">
        <v>2766</v>
      </c>
      <c r="AR4895">
        <v>2592</v>
      </c>
    </row>
    <row r="4896" spans="1:44" x14ac:dyDescent="0.25">
      <c r="A4896">
        <v>2200509</v>
      </c>
      <c r="B4896">
        <v>6</v>
      </c>
      <c r="C4896" t="s">
        <v>880</v>
      </c>
      <c r="D4896" t="s">
        <v>6618</v>
      </c>
      <c r="E4896">
        <v>720</v>
      </c>
      <c r="F4896" t="s">
        <v>5940</v>
      </c>
      <c r="G4896">
        <v>339</v>
      </c>
      <c r="H4896" t="s">
        <v>5940</v>
      </c>
      <c r="I4896">
        <v>429</v>
      </c>
      <c r="J4896">
        <v>145</v>
      </c>
      <c r="K4896">
        <v>1920</v>
      </c>
      <c r="L4896">
        <v>0</v>
      </c>
      <c r="M4896">
        <v>1575</v>
      </c>
      <c r="N4896">
        <v>0</v>
      </c>
      <c r="O4896">
        <v>1320</v>
      </c>
      <c r="P4896">
        <v>103</v>
      </c>
      <c r="R4896">
        <v>2200509</v>
      </c>
      <c r="S4896">
        <v>720</v>
      </c>
      <c r="T4896" t="s">
        <v>5940</v>
      </c>
      <c r="U4896">
        <v>339</v>
      </c>
      <c r="V4896" t="s">
        <v>5940</v>
      </c>
      <c r="W4896">
        <v>429</v>
      </c>
      <c r="X4896">
        <v>145</v>
      </c>
      <c r="Z4896">
        <v>4314076</v>
      </c>
      <c r="AB4896" t="s">
        <v>5940</v>
      </c>
      <c r="AC4896">
        <v>4314076</v>
      </c>
      <c r="AD4896" t="s">
        <v>2600</v>
      </c>
      <c r="AE4896">
        <v>3182</v>
      </c>
      <c r="AF4896">
        <v>4314076</v>
      </c>
      <c r="AG4896" t="s">
        <v>2600</v>
      </c>
      <c r="AH4896">
        <v>450</v>
      </c>
      <c r="AI4896">
        <v>4314076</v>
      </c>
      <c r="AJ4896" t="s">
        <v>2600</v>
      </c>
      <c r="AK4896">
        <v>36</v>
      </c>
      <c r="AL4896">
        <v>4314076</v>
      </c>
      <c r="AM4896" t="s">
        <v>2600</v>
      </c>
      <c r="AN4896">
        <v>504</v>
      </c>
      <c r="AO4896">
        <v>0</v>
      </c>
      <c r="AP4896">
        <v>4322350</v>
      </c>
      <c r="AQ4896" t="s">
        <v>2767</v>
      </c>
      <c r="AR4896">
        <v>3260</v>
      </c>
    </row>
    <row r="4897" spans="1:44" x14ac:dyDescent="0.25">
      <c r="A4897">
        <v>2200608</v>
      </c>
      <c r="B4897">
        <v>6</v>
      </c>
      <c r="C4897" t="s">
        <v>880</v>
      </c>
      <c r="D4897" t="s">
        <v>6619</v>
      </c>
      <c r="E4897">
        <v>200</v>
      </c>
      <c r="F4897" t="s">
        <v>5940</v>
      </c>
      <c r="G4897">
        <v>185</v>
      </c>
      <c r="H4897" t="s">
        <v>5940</v>
      </c>
      <c r="I4897">
        <v>329</v>
      </c>
      <c r="J4897">
        <v>4</v>
      </c>
      <c r="K4897">
        <v>200</v>
      </c>
      <c r="L4897">
        <v>0</v>
      </c>
      <c r="M4897">
        <v>600</v>
      </c>
      <c r="N4897">
        <v>0</v>
      </c>
      <c r="O4897">
        <v>600</v>
      </c>
      <c r="P4897">
        <v>40</v>
      </c>
      <c r="R4897">
        <v>2200608</v>
      </c>
      <c r="S4897">
        <v>200</v>
      </c>
      <c r="T4897" t="s">
        <v>5940</v>
      </c>
      <c r="U4897">
        <v>185</v>
      </c>
      <c r="V4897" t="s">
        <v>5940</v>
      </c>
      <c r="W4897">
        <v>329</v>
      </c>
      <c r="X4897">
        <v>4</v>
      </c>
      <c r="Z4897">
        <v>4314100</v>
      </c>
      <c r="AB4897" t="s">
        <v>5940</v>
      </c>
      <c r="AC4897">
        <v>4314100</v>
      </c>
      <c r="AD4897" t="s">
        <v>2601</v>
      </c>
      <c r="AE4897">
        <v>9</v>
      </c>
      <c r="AF4897">
        <v>4314100</v>
      </c>
      <c r="AG4897" t="s">
        <v>2601</v>
      </c>
      <c r="AH4897">
        <v>400</v>
      </c>
      <c r="AI4897">
        <v>4314100</v>
      </c>
      <c r="AJ4897" t="s">
        <v>2601</v>
      </c>
      <c r="AK4897">
        <v>22</v>
      </c>
      <c r="AL4897">
        <v>4314100</v>
      </c>
      <c r="AM4897" t="s">
        <v>2601</v>
      </c>
      <c r="AN4897">
        <v>27000</v>
      </c>
      <c r="AO4897">
        <v>0</v>
      </c>
      <c r="AP4897">
        <v>4322376</v>
      </c>
      <c r="AQ4897" t="s">
        <v>2768</v>
      </c>
      <c r="AR4897">
        <v>936</v>
      </c>
    </row>
    <row r="4898" spans="1:44" x14ac:dyDescent="0.25">
      <c r="A4898">
        <v>2200707</v>
      </c>
      <c r="B4898">
        <v>6</v>
      </c>
      <c r="C4898" t="s">
        <v>880</v>
      </c>
      <c r="D4898" t="s">
        <v>6620</v>
      </c>
      <c r="E4898" t="s">
        <v>5940</v>
      </c>
      <c r="F4898" t="s">
        <v>5940</v>
      </c>
      <c r="G4898">
        <v>2403</v>
      </c>
      <c r="H4898" t="s">
        <v>5940</v>
      </c>
      <c r="I4898" t="s">
        <v>5940</v>
      </c>
      <c r="J4898">
        <v>735</v>
      </c>
      <c r="K4898">
        <v>0</v>
      </c>
      <c r="L4898">
        <v>0</v>
      </c>
      <c r="M4898">
        <v>1250</v>
      </c>
      <c r="N4898">
        <v>0</v>
      </c>
      <c r="O4898">
        <v>0</v>
      </c>
      <c r="P4898">
        <v>364</v>
      </c>
      <c r="R4898">
        <v>2200707</v>
      </c>
      <c r="S4898" t="s">
        <v>5940</v>
      </c>
      <c r="T4898" t="s">
        <v>5940</v>
      </c>
      <c r="U4898">
        <v>2403</v>
      </c>
      <c r="V4898" t="s">
        <v>5940</v>
      </c>
      <c r="W4898" t="s">
        <v>5940</v>
      </c>
      <c r="X4898">
        <v>735</v>
      </c>
      <c r="Z4898">
        <v>4314134</v>
      </c>
      <c r="AB4898" t="s">
        <v>5940</v>
      </c>
      <c r="AC4898">
        <v>4314134</v>
      </c>
      <c r="AD4898" t="s">
        <v>2602</v>
      </c>
      <c r="AE4898" t="s">
        <v>5940</v>
      </c>
      <c r="AF4898">
        <v>4314134</v>
      </c>
      <c r="AG4898" t="s">
        <v>2602</v>
      </c>
      <c r="AH4898">
        <v>300</v>
      </c>
      <c r="AI4898">
        <v>4314134</v>
      </c>
      <c r="AJ4898" t="s">
        <v>2602</v>
      </c>
      <c r="AK4898">
        <v>45</v>
      </c>
      <c r="AL4898">
        <v>4314134</v>
      </c>
      <c r="AM4898" t="s">
        <v>2602</v>
      </c>
      <c r="AN4898">
        <v>2820</v>
      </c>
      <c r="AO4898">
        <v>0</v>
      </c>
      <c r="AP4898">
        <v>4322400</v>
      </c>
      <c r="AQ4898" t="s">
        <v>2769</v>
      </c>
      <c r="AR4898">
        <v>14</v>
      </c>
    </row>
    <row r="4899" spans="1:44" x14ac:dyDescent="0.25">
      <c r="A4899">
        <v>2200806</v>
      </c>
      <c r="B4899">
        <v>6</v>
      </c>
      <c r="C4899" t="s">
        <v>880</v>
      </c>
      <c r="D4899" t="s">
        <v>6621</v>
      </c>
      <c r="E4899" t="s">
        <v>5940</v>
      </c>
      <c r="F4899">
        <v>7688</v>
      </c>
      <c r="G4899">
        <v>255</v>
      </c>
      <c r="H4899" t="s">
        <v>5940</v>
      </c>
      <c r="I4899">
        <v>1605</v>
      </c>
      <c r="J4899">
        <v>62</v>
      </c>
      <c r="K4899">
        <v>0</v>
      </c>
      <c r="L4899">
        <v>9937</v>
      </c>
      <c r="M4899">
        <v>585</v>
      </c>
      <c r="N4899">
        <v>0</v>
      </c>
      <c r="O4899">
        <v>1572</v>
      </c>
      <c r="P4899">
        <v>60</v>
      </c>
      <c r="R4899">
        <v>2200806</v>
      </c>
      <c r="S4899" t="s">
        <v>5940</v>
      </c>
      <c r="T4899">
        <v>7688</v>
      </c>
      <c r="U4899">
        <v>255</v>
      </c>
      <c r="V4899" t="s">
        <v>5940</v>
      </c>
      <c r="W4899">
        <v>1605</v>
      </c>
      <c r="X4899">
        <v>62</v>
      </c>
      <c r="Z4899">
        <v>4314159</v>
      </c>
      <c r="AB4899" t="s">
        <v>5940</v>
      </c>
      <c r="AC4899">
        <v>4314159</v>
      </c>
      <c r="AD4899" t="s">
        <v>2603</v>
      </c>
      <c r="AE4899">
        <v>2</v>
      </c>
      <c r="AF4899">
        <v>4314159</v>
      </c>
      <c r="AG4899" t="s">
        <v>2603</v>
      </c>
      <c r="AH4899">
        <v>300</v>
      </c>
      <c r="AI4899">
        <v>4314159</v>
      </c>
      <c r="AJ4899" t="s">
        <v>2603</v>
      </c>
      <c r="AK4899">
        <v>27</v>
      </c>
      <c r="AL4899">
        <v>4314159</v>
      </c>
      <c r="AM4899" t="s">
        <v>2603</v>
      </c>
      <c r="AN4899" t="s">
        <v>5940</v>
      </c>
      <c r="AO4899">
        <v>0</v>
      </c>
      <c r="AP4899">
        <v>4322509</v>
      </c>
      <c r="AQ4899" t="s">
        <v>2770</v>
      </c>
      <c r="AR4899">
        <v>28350</v>
      </c>
    </row>
    <row r="4900" spans="1:44" x14ac:dyDescent="0.25">
      <c r="A4900">
        <v>2200905</v>
      </c>
      <c r="B4900">
        <v>6</v>
      </c>
      <c r="C4900" t="s">
        <v>880</v>
      </c>
      <c r="D4900" t="s">
        <v>6622</v>
      </c>
      <c r="E4900">
        <v>135</v>
      </c>
      <c r="F4900" t="s">
        <v>5940</v>
      </c>
      <c r="G4900">
        <v>243</v>
      </c>
      <c r="H4900" t="s">
        <v>5940</v>
      </c>
      <c r="I4900">
        <v>73</v>
      </c>
      <c r="J4900">
        <v>38</v>
      </c>
      <c r="K4900">
        <v>0</v>
      </c>
      <c r="L4900">
        <v>0</v>
      </c>
      <c r="M4900">
        <v>1165</v>
      </c>
      <c r="N4900">
        <v>0</v>
      </c>
      <c r="O4900">
        <v>796</v>
      </c>
      <c r="P4900">
        <v>46</v>
      </c>
      <c r="R4900">
        <v>2200905</v>
      </c>
      <c r="S4900">
        <v>135</v>
      </c>
      <c r="T4900" t="s">
        <v>5940</v>
      </c>
      <c r="U4900">
        <v>243</v>
      </c>
      <c r="V4900" t="s">
        <v>5940</v>
      </c>
      <c r="W4900">
        <v>73</v>
      </c>
      <c r="X4900">
        <v>38</v>
      </c>
      <c r="Z4900">
        <v>4314175</v>
      </c>
      <c r="AB4900" t="s">
        <v>5940</v>
      </c>
      <c r="AC4900">
        <v>4314175</v>
      </c>
      <c r="AD4900" t="s">
        <v>2604</v>
      </c>
      <c r="AE4900">
        <v>11858</v>
      </c>
      <c r="AF4900">
        <v>4314175</v>
      </c>
      <c r="AG4900" t="s">
        <v>2604</v>
      </c>
      <c r="AH4900" t="s">
        <v>5940</v>
      </c>
      <c r="AI4900">
        <v>4314175</v>
      </c>
      <c r="AJ4900" t="s">
        <v>2604</v>
      </c>
      <c r="AK4900" t="s">
        <v>5940</v>
      </c>
      <c r="AL4900">
        <v>4314175</v>
      </c>
      <c r="AM4900" t="s">
        <v>2604</v>
      </c>
      <c r="AN4900">
        <v>898</v>
      </c>
      <c r="AO4900">
        <v>0</v>
      </c>
      <c r="AP4900">
        <v>4322525</v>
      </c>
      <c r="AQ4900" t="s">
        <v>2771</v>
      </c>
      <c r="AR4900">
        <v>416</v>
      </c>
    </row>
    <row r="4901" spans="1:44" x14ac:dyDescent="0.25">
      <c r="A4901">
        <v>2200954</v>
      </c>
      <c r="B4901">
        <v>6</v>
      </c>
      <c r="C4901" t="s">
        <v>880</v>
      </c>
      <c r="D4901" t="s">
        <v>6623</v>
      </c>
      <c r="E4901" t="s">
        <v>5940</v>
      </c>
      <c r="F4901" t="s">
        <v>5940</v>
      </c>
      <c r="G4901">
        <v>718</v>
      </c>
      <c r="H4901" t="s">
        <v>5940</v>
      </c>
      <c r="I4901">
        <v>180</v>
      </c>
      <c r="J4901">
        <v>20</v>
      </c>
      <c r="K4901">
        <v>0</v>
      </c>
      <c r="L4901">
        <v>0</v>
      </c>
      <c r="M4901">
        <v>1890</v>
      </c>
      <c r="N4901">
        <v>0</v>
      </c>
      <c r="O4901">
        <v>48</v>
      </c>
      <c r="P4901">
        <v>70</v>
      </c>
      <c r="R4901">
        <v>2200954</v>
      </c>
      <c r="S4901" t="s">
        <v>5940</v>
      </c>
      <c r="T4901" t="s">
        <v>5940</v>
      </c>
      <c r="U4901">
        <v>718</v>
      </c>
      <c r="V4901" t="s">
        <v>5940</v>
      </c>
      <c r="W4901">
        <v>180</v>
      </c>
      <c r="X4901">
        <v>20</v>
      </c>
      <c r="Z4901">
        <v>4314209</v>
      </c>
      <c r="AB4901" t="s">
        <v>5940</v>
      </c>
      <c r="AC4901">
        <v>4314209</v>
      </c>
      <c r="AD4901" t="s">
        <v>2605</v>
      </c>
      <c r="AE4901">
        <v>18080</v>
      </c>
      <c r="AF4901">
        <v>4314209</v>
      </c>
      <c r="AG4901" t="s">
        <v>2605</v>
      </c>
      <c r="AH4901" t="s">
        <v>5940</v>
      </c>
      <c r="AI4901">
        <v>4314209</v>
      </c>
      <c r="AJ4901" t="s">
        <v>2605</v>
      </c>
      <c r="AK4901">
        <v>3</v>
      </c>
      <c r="AL4901">
        <v>4314209</v>
      </c>
      <c r="AM4901" t="s">
        <v>2605</v>
      </c>
      <c r="AN4901">
        <v>3015</v>
      </c>
      <c r="AO4901">
        <v>0</v>
      </c>
      <c r="AP4901">
        <v>4322533</v>
      </c>
      <c r="AQ4901" t="s">
        <v>2772</v>
      </c>
      <c r="AR4901">
        <v>7600</v>
      </c>
    </row>
    <row r="4902" spans="1:44" x14ac:dyDescent="0.25">
      <c r="A4902">
        <v>2201002</v>
      </c>
      <c r="B4902">
        <v>6</v>
      </c>
      <c r="C4902" t="s">
        <v>880</v>
      </c>
      <c r="D4902" t="s">
        <v>6624</v>
      </c>
      <c r="E4902" t="s">
        <v>5940</v>
      </c>
      <c r="F4902" t="s">
        <v>5940</v>
      </c>
      <c r="G4902">
        <v>302</v>
      </c>
      <c r="H4902" t="s">
        <v>5940</v>
      </c>
      <c r="I4902">
        <v>316</v>
      </c>
      <c r="J4902">
        <v>47</v>
      </c>
      <c r="K4902">
        <v>0</v>
      </c>
      <c r="L4902">
        <v>0</v>
      </c>
      <c r="M4902">
        <v>172</v>
      </c>
      <c r="N4902">
        <v>0</v>
      </c>
      <c r="O4902">
        <v>240</v>
      </c>
      <c r="P4902">
        <v>36</v>
      </c>
      <c r="R4902">
        <v>2201002</v>
      </c>
      <c r="S4902" t="s">
        <v>5940</v>
      </c>
      <c r="T4902" t="s">
        <v>5940</v>
      </c>
      <c r="U4902">
        <v>302</v>
      </c>
      <c r="V4902" t="s">
        <v>5940</v>
      </c>
      <c r="W4902">
        <v>316</v>
      </c>
      <c r="X4902">
        <v>47</v>
      </c>
      <c r="Z4902">
        <v>4314308</v>
      </c>
      <c r="AB4902" t="s">
        <v>5940</v>
      </c>
      <c r="AC4902">
        <v>4314308</v>
      </c>
      <c r="AD4902" t="s">
        <v>2606</v>
      </c>
      <c r="AE4902" t="s">
        <v>5940</v>
      </c>
      <c r="AF4902">
        <v>4314308</v>
      </c>
      <c r="AG4902" t="s">
        <v>2606</v>
      </c>
      <c r="AH4902">
        <v>450</v>
      </c>
      <c r="AI4902">
        <v>4314308</v>
      </c>
      <c r="AJ4902" t="s">
        <v>2606</v>
      </c>
      <c r="AK4902">
        <v>126</v>
      </c>
      <c r="AL4902">
        <v>4314308</v>
      </c>
      <c r="AM4902" t="s">
        <v>2606</v>
      </c>
      <c r="AN4902">
        <v>13500</v>
      </c>
      <c r="AO4902">
        <v>0</v>
      </c>
      <c r="AP4902">
        <v>4322541</v>
      </c>
      <c r="AQ4902" t="s">
        <v>2773</v>
      </c>
      <c r="AR4902">
        <v>306</v>
      </c>
    </row>
    <row r="4903" spans="1:44" x14ac:dyDescent="0.25">
      <c r="A4903">
        <v>2201051</v>
      </c>
      <c r="B4903">
        <v>6</v>
      </c>
      <c r="C4903" t="s">
        <v>880</v>
      </c>
      <c r="D4903" t="s">
        <v>6625</v>
      </c>
      <c r="E4903">
        <v>800</v>
      </c>
      <c r="F4903" t="s">
        <v>5940</v>
      </c>
      <c r="G4903">
        <v>607</v>
      </c>
      <c r="H4903" t="s">
        <v>5940</v>
      </c>
      <c r="I4903">
        <v>16</v>
      </c>
      <c r="J4903">
        <v>1708</v>
      </c>
      <c r="K4903">
        <v>640</v>
      </c>
      <c r="L4903">
        <v>0</v>
      </c>
      <c r="M4903">
        <v>320</v>
      </c>
      <c r="N4903">
        <v>0</v>
      </c>
      <c r="O4903">
        <v>12</v>
      </c>
      <c r="P4903">
        <v>2268</v>
      </c>
      <c r="R4903">
        <v>2201051</v>
      </c>
      <c r="S4903">
        <v>800</v>
      </c>
      <c r="T4903" t="s">
        <v>5940</v>
      </c>
      <c r="U4903">
        <v>607</v>
      </c>
      <c r="V4903" t="s">
        <v>5940</v>
      </c>
      <c r="W4903">
        <v>16</v>
      </c>
      <c r="X4903">
        <v>1708</v>
      </c>
      <c r="Z4903">
        <v>4314407</v>
      </c>
      <c r="AB4903" t="s">
        <v>5940</v>
      </c>
      <c r="AC4903">
        <v>4314407</v>
      </c>
      <c r="AD4903" t="s">
        <v>2607</v>
      </c>
      <c r="AE4903">
        <v>35357</v>
      </c>
      <c r="AF4903">
        <v>4314407</v>
      </c>
      <c r="AG4903" t="s">
        <v>2607</v>
      </c>
      <c r="AH4903" t="s">
        <v>5940</v>
      </c>
      <c r="AI4903">
        <v>4314407</v>
      </c>
      <c r="AJ4903" t="s">
        <v>2607</v>
      </c>
      <c r="AK4903">
        <v>600</v>
      </c>
      <c r="AL4903">
        <v>4314407</v>
      </c>
      <c r="AM4903" t="s">
        <v>2607</v>
      </c>
      <c r="AN4903">
        <v>6300</v>
      </c>
      <c r="AO4903">
        <v>0</v>
      </c>
      <c r="AP4903">
        <v>4322558</v>
      </c>
      <c r="AQ4903" t="s">
        <v>2774</v>
      </c>
      <c r="AR4903">
        <v>630</v>
      </c>
    </row>
    <row r="4904" spans="1:44" x14ac:dyDescent="0.25">
      <c r="A4904">
        <v>2201101</v>
      </c>
      <c r="B4904">
        <v>6</v>
      </c>
      <c r="C4904" t="s">
        <v>880</v>
      </c>
      <c r="D4904" t="s">
        <v>6626</v>
      </c>
      <c r="E4904" t="s">
        <v>5940</v>
      </c>
      <c r="F4904" t="s">
        <v>5940</v>
      </c>
      <c r="G4904">
        <v>600</v>
      </c>
      <c r="H4904" t="s">
        <v>5940</v>
      </c>
      <c r="I4904">
        <v>50</v>
      </c>
      <c r="J4904">
        <v>88</v>
      </c>
      <c r="K4904">
        <v>0</v>
      </c>
      <c r="L4904">
        <v>0</v>
      </c>
      <c r="M4904">
        <v>735</v>
      </c>
      <c r="N4904">
        <v>0</v>
      </c>
      <c r="O4904">
        <v>29</v>
      </c>
      <c r="P4904">
        <v>103</v>
      </c>
      <c r="R4904">
        <v>2201101</v>
      </c>
      <c r="S4904" t="s">
        <v>5940</v>
      </c>
      <c r="T4904" t="s">
        <v>5940</v>
      </c>
      <c r="U4904">
        <v>600</v>
      </c>
      <c r="V4904" t="s">
        <v>5940</v>
      </c>
      <c r="W4904">
        <v>50</v>
      </c>
      <c r="X4904">
        <v>88</v>
      </c>
      <c r="Z4904">
        <v>4314423</v>
      </c>
      <c r="AB4904" t="s">
        <v>5940</v>
      </c>
      <c r="AC4904">
        <v>4314423</v>
      </c>
      <c r="AD4904" t="s">
        <v>2608</v>
      </c>
      <c r="AE4904">
        <v>1</v>
      </c>
      <c r="AF4904">
        <v>4314423</v>
      </c>
      <c r="AG4904" t="s">
        <v>2608</v>
      </c>
      <c r="AH4904">
        <v>2520</v>
      </c>
      <c r="AI4904">
        <v>4314423</v>
      </c>
      <c r="AJ4904" t="s">
        <v>2608</v>
      </c>
      <c r="AK4904">
        <v>36</v>
      </c>
      <c r="AL4904">
        <v>4314423</v>
      </c>
      <c r="AM4904" t="s">
        <v>2608</v>
      </c>
      <c r="AN4904" t="s">
        <v>5940</v>
      </c>
      <c r="AO4904">
        <v>0</v>
      </c>
      <c r="AP4904">
        <v>4322608</v>
      </c>
      <c r="AQ4904" t="s">
        <v>2775</v>
      </c>
      <c r="AR4904">
        <v>12285</v>
      </c>
    </row>
    <row r="4905" spans="1:44" x14ac:dyDescent="0.25">
      <c r="A4905">
        <v>2201150</v>
      </c>
      <c r="B4905">
        <v>6</v>
      </c>
      <c r="C4905" t="s">
        <v>880</v>
      </c>
      <c r="D4905" t="s">
        <v>6627</v>
      </c>
      <c r="E4905">
        <v>275</v>
      </c>
      <c r="F4905">
        <v>82399</v>
      </c>
      <c r="G4905">
        <v>3094</v>
      </c>
      <c r="H4905">
        <v>4740</v>
      </c>
      <c r="I4905">
        <v>22050</v>
      </c>
      <c r="J4905">
        <v>353</v>
      </c>
      <c r="K4905">
        <v>385</v>
      </c>
      <c r="L4905">
        <v>136646</v>
      </c>
      <c r="M4905">
        <v>27815</v>
      </c>
      <c r="N4905">
        <v>12853</v>
      </c>
      <c r="O4905">
        <v>23142</v>
      </c>
      <c r="P4905">
        <v>1781</v>
      </c>
      <c r="R4905">
        <v>2201150</v>
      </c>
      <c r="S4905">
        <v>275</v>
      </c>
      <c r="T4905">
        <v>82399</v>
      </c>
      <c r="U4905">
        <v>3094</v>
      </c>
      <c r="V4905">
        <v>4740</v>
      </c>
      <c r="W4905">
        <v>22050</v>
      </c>
      <c r="X4905">
        <v>353</v>
      </c>
      <c r="Z4905">
        <v>4314456</v>
      </c>
      <c r="AB4905" t="s">
        <v>5940</v>
      </c>
      <c r="AC4905">
        <v>4314456</v>
      </c>
      <c r="AD4905" t="s">
        <v>2609</v>
      </c>
      <c r="AE4905">
        <v>36</v>
      </c>
      <c r="AF4905">
        <v>4314456</v>
      </c>
      <c r="AG4905" t="s">
        <v>2609</v>
      </c>
      <c r="AH4905">
        <v>3000</v>
      </c>
      <c r="AI4905">
        <v>4314456</v>
      </c>
      <c r="AJ4905" t="s">
        <v>2609</v>
      </c>
      <c r="AK4905">
        <v>720</v>
      </c>
      <c r="AL4905">
        <v>4314456</v>
      </c>
      <c r="AM4905" t="s">
        <v>2609</v>
      </c>
      <c r="AN4905">
        <v>1080</v>
      </c>
      <c r="AO4905">
        <v>0</v>
      </c>
      <c r="AP4905">
        <v>4322707</v>
      </c>
      <c r="AQ4905" t="s">
        <v>2776</v>
      </c>
      <c r="AR4905">
        <v>4560</v>
      </c>
    </row>
    <row r="4906" spans="1:44" x14ac:dyDescent="0.25">
      <c r="A4906">
        <v>2201176</v>
      </c>
      <c r="B4906">
        <v>6</v>
      </c>
      <c r="C4906" t="s">
        <v>880</v>
      </c>
      <c r="D4906" t="s">
        <v>6628</v>
      </c>
      <c r="E4906" t="s">
        <v>5940</v>
      </c>
      <c r="F4906" t="s">
        <v>5940</v>
      </c>
      <c r="G4906">
        <v>177</v>
      </c>
      <c r="H4906" t="s">
        <v>5940</v>
      </c>
      <c r="I4906">
        <v>148</v>
      </c>
      <c r="J4906">
        <v>13</v>
      </c>
      <c r="K4906">
        <v>0</v>
      </c>
      <c r="L4906">
        <v>0</v>
      </c>
      <c r="M4906">
        <v>270</v>
      </c>
      <c r="N4906">
        <v>0</v>
      </c>
      <c r="O4906">
        <v>229</v>
      </c>
      <c r="P4906">
        <v>51</v>
      </c>
      <c r="R4906">
        <v>2201176</v>
      </c>
      <c r="S4906" t="s">
        <v>5940</v>
      </c>
      <c r="T4906" t="s">
        <v>5940</v>
      </c>
      <c r="U4906">
        <v>177</v>
      </c>
      <c r="V4906" t="s">
        <v>5940</v>
      </c>
      <c r="W4906">
        <v>148</v>
      </c>
      <c r="X4906">
        <v>13</v>
      </c>
      <c r="Z4906">
        <v>4314464</v>
      </c>
      <c r="AB4906" t="s">
        <v>5940</v>
      </c>
      <c r="AC4906">
        <v>4314464</v>
      </c>
      <c r="AD4906" t="s">
        <v>2610</v>
      </c>
      <c r="AE4906" t="s">
        <v>5940</v>
      </c>
      <c r="AF4906">
        <v>4314464</v>
      </c>
      <c r="AG4906" t="s">
        <v>2610</v>
      </c>
      <c r="AH4906">
        <v>40</v>
      </c>
      <c r="AI4906">
        <v>4314464</v>
      </c>
      <c r="AJ4906" t="s">
        <v>2610</v>
      </c>
      <c r="AK4906">
        <v>216</v>
      </c>
      <c r="AL4906">
        <v>4314464</v>
      </c>
      <c r="AM4906" t="s">
        <v>2610</v>
      </c>
      <c r="AN4906">
        <v>6600</v>
      </c>
      <c r="AO4906">
        <v>0</v>
      </c>
      <c r="AP4906">
        <v>4322806</v>
      </c>
      <c r="AQ4906" t="s">
        <v>2777</v>
      </c>
      <c r="AR4906">
        <v>1350</v>
      </c>
    </row>
    <row r="4907" spans="1:44" x14ac:dyDescent="0.25">
      <c r="A4907">
        <v>2201200</v>
      </c>
      <c r="B4907">
        <v>6</v>
      </c>
      <c r="C4907" t="s">
        <v>880</v>
      </c>
      <c r="D4907" t="s">
        <v>6629</v>
      </c>
      <c r="E4907">
        <v>2535</v>
      </c>
      <c r="F4907" t="s">
        <v>5940</v>
      </c>
      <c r="G4907">
        <v>466</v>
      </c>
      <c r="H4907" t="s">
        <v>5940</v>
      </c>
      <c r="I4907">
        <v>960</v>
      </c>
      <c r="J4907">
        <v>894</v>
      </c>
      <c r="K4907">
        <v>6840</v>
      </c>
      <c r="L4907">
        <v>0</v>
      </c>
      <c r="M4907">
        <v>1953</v>
      </c>
      <c r="N4907">
        <v>0</v>
      </c>
      <c r="O4907">
        <v>3985</v>
      </c>
      <c r="P4907">
        <v>401</v>
      </c>
      <c r="R4907">
        <v>2201200</v>
      </c>
      <c r="S4907">
        <v>2535</v>
      </c>
      <c r="T4907" t="s">
        <v>5940</v>
      </c>
      <c r="U4907">
        <v>466</v>
      </c>
      <c r="V4907" t="s">
        <v>5940</v>
      </c>
      <c r="W4907">
        <v>960</v>
      </c>
      <c r="X4907">
        <v>894</v>
      </c>
      <c r="Z4907">
        <v>4314472</v>
      </c>
      <c r="AB4907" t="s">
        <v>5940</v>
      </c>
      <c r="AC4907">
        <v>4314472</v>
      </c>
      <c r="AD4907" t="s">
        <v>2611</v>
      </c>
      <c r="AE4907">
        <v>840</v>
      </c>
      <c r="AF4907">
        <v>4314472</v>
      </c>
      <c r="AG4907" t="s">
        <v>2611</v>
      </c>
      <c r="AH4907">
        <v>1050</v>
      </c>
      <c r="AI4907">
        <v>4314472</v>
      </c>
      <c r="AJ4907" t="s">
        <v>2611</v>
      </c>
      <c r="AK4907">
        <v>1680</v>
      </c>
      <c r="AL4907">
        <v>4314472</v>
      </c>
      <c r="AM4907" t="s">
        <v>2611</v>
      </c>
      <c r="AN4907">
        <v>8190</v>
      </c>
      <c r="AO4907">
        <v>0</v>
      </c>
      <c r="AP4907">
        <v>4322855</v>
      </c>
      <c r="AQ4907" t="s">
        <v>2778</v>
      </c>
      <c r="AR4907">
        <v>540</v>
      </c>
    </row>
    <row r="4908" spans="1:44" x14ac:dyDescent="0.25">
      <c r="A4908">
        <v>2201309</v>
      </c>
      <c r="B4908">
        <v>6</v>
      </c>
      <c r="C4908" t="s">
        <v>880</v>
      </c>
      <c r="D4908" t="s">
        <v>6630</v>
      </c>
      <c r="E4908">
        <v>220</v>
      </c>
      <c r="F4908" t="s">
        <v>5940</v>
      </c>
      <c r="G4908">
        <v>136</v>
      </c>
      <c r="H4908" t="s">
        <v>5940</v>
      </c>
      <c r="I4908">
        <v>28</v>
      </c>
      <c r="J4908">
        <v>45</v>
      </c>
      <c r="K4908">
        <v>220</v>
      </c>
      <c r="L4908">
        <v>0</v>
      </c>
      <c r="M4908">
        <v>195</v>
      </c>
      <c r="N4908">
        <v>0</v>
      </c>
      <c r="O4908">
        <v>50</v>
      </c>
      <c r="P4908">
        <v>30</v>
      </c>
      <c r="R4908">
        <v>2201309</v>
      </c>
      <c r="S4908">
        <v>220</v>
      </c>
      <c r="T4908" t="s">
        <v>5940</v>
      </c>
      <c r="U4908">
        <v>136</v>
      </c>
      <c r="V4908" t="s">
        <v>5940</v>
      </c>
      <c r="W4908">
        <v>28</v>
      </c>
      <c r="X4908">
        <v>45</v>
      </c>
      <c r="Z4908">
        <v>4314498</v>
      </c>
      <c r="AB4908" t="s">
        <v>5940</v>
      </c>
      <c r="AC4908">
        <v>4314498</v>
      </c>
      <c r="AD4908" t="s">
        <v>2612</v>
      </c>
      <c r="AE4908">
        <v>101</v>
      </c>
      <c r="AF4908">
        <v>4314498</v>
      </c>
      <c r="AG4908" t="s">
        <v>2612</v>
      </c>
      <c r="AH4908">
        <v>12000</v>
      </c>
      <c r="AI4908">
        <v>4314498</v>
      </c>
      <c r="AJ4908" t="s">
        <v>2612</v>
      </c>
      <c r="AK4908">
        <v>110</v>
      </c>
      <c r="AL4908">
        <v>4314498</v>
      </c>
      <c r="AM4908" t="s">
        <v>2612</v>
      </c>
      <c r="AN4908">
        <v>1344</v>
      </c>
      <c r="AO4908">
        <v>0</v>
      </c>
      <c r="AP4908">
        <v>4322905</v>
      </c>
      <c r="AQ4908" t="s">
        <v>2779</v>
      </c>
      <c r="AR4908">
        <v>10404</v>
      </c>
    </row>
    <row r="4909" spans="1:44" x14ac:dyDescent="0.25">
      <c r="A4909">
        <v>2201408</v>
      </c>
      <c r="B4909">
        <v>6</v>
      </c>
      <c r="C4909" t="s">
        <v>880</v>
      </c>
      <c r="D4909" t="s">
        <v>6631</v>
      </c>
      <c r="E4909">
        <v>2736</v>
      </c>
      <c r="F4909" t="s">
        <v>5940</v>
      </c>
      <c r="G4909">
        <v>176</v>
      </c>
      <c r="H4909" t="s">
        <v>5940</v>
      </c>
      <c r="I4909">
        <v>65</v>
      </c>
      <c r="J4909">
        <v>10</v>
      </c>
      <c r="K4909">
        <v>2736</v>
      </c>
      <c r="L4909">
        <v>0</v>
      </c>
      <c r="M4909">
        <v>673</v>
      </c>
      <c r="N4909">
        <v>0</v>
      </c>
      <c r="O4909">
        <v>475</v>
      </c>
      <c r="P4909">
        <v>12</v>
      </c>
      <c r="R4909">
        <v>2201408</v>
      </c>
      <c r="S4909">
        <v>2736</v>
      </c>
      <c r="T4909" t="s">
        <v>5940</v>
      </c>
      <c r="U4909">
        <v>176</v>
      </c>
      <c r="V4909" t="s">
        <v>5940</v>
      </c>
      <c r="W4909">
        <v>65</v>
      </c>
      <c r="X4909">
        <v>10</v>
      </c>
      <c r="Z4909">
        <v>4314506</v>
      </c>
      <c r="AB4909" t="s">
        <v>5940</v>
      </c>
      <c r="AC4909">
        <v>4314506</v>
      </c>
      <c r="AD4909" t="s">
        <v>2613</v>
      </c>
      <c r="AE4909">
        <v>213</v>
      </c>
      <c r="AF4909">
        <v>4314506</v>
      </c>
      <c r="AG4909" t="s">
        <v>2613</v>
      </c>
      <c r="AH4909" t="s">
        <v>5940</v>
      </c>
      <c r="AI4909">
        <v>4314506</v>
      </c>
      <c r="AJ4909" t="s">
        <v>2613</v>
      </c>
      <c r="AK4909">
        <v>317</v>
      </c>
      <c r="AL4909">
        <v>4314506</v>
      </c>
      <c r="AM4909" t="s">
        <v>2613</v>
      </c>
      <c r="AN4909">
        <v>768</v>
      </c>
      <c r="AO4909">
        <v>0</v>
      </c>
      <c r="AP4909">
        <v>4323002</v>
      </c>
      <c r="AQ4909" t="s">
        <v>2780</v>
      </c>
      <c r="AR4909">
        <v>536</v>
      </c>
    </row>
    <row r="4910" spans="1:44" x14ac:dyDescent="0.25">
      <c r="A4910">
        <v>2201507</v>
      </c>
      <c r="B4910">
        <v>6</v>
      </c>
      <c r="C4910" t="s">
        <v>880</v>
      </c>
      <c r="D4910" t="s">
        <v>6632</v>
      </c>
      <c r="E4910">
        <v>1650</v>
      </c>
      <c r="F4910" t="s">
        <v>5940</v>
      </c>
      <c r="G4910">
        <v>302</v>
      </c>
      <c r="H4910" t="s">
        <v>5940</v>
      </c>
      <c r="I4910">
        <v>353</v>
      </c>
      <c r="J4910">
        <v>38</v>
      </c>
      <c r="K4910">
        <v>1650</v>
      </c>
      <c r="L4910">
        <v>0</v>
      </c>
      <c r="M4910">
        <v>1242</v>
      </c>
      <c r="N4910">
        <v>0</v>
      </c>
      <c r="O4910">
        <v>2220</v>
      </c>
      <c r="P4910">
        <v>183</v>
      </c>
      <c r="R4910">
        <v>2201507</v>
      </c>
      <c r="S4910">
        <v>1650</v>
      </c>
      <c r="T4910" t="s">
        <v>5940</v>
      </c>
      <c r="U4910">
        <v>302</v>
      </c>
      <c r="V4910" t="s">
        <v>5940</v>
      </c>
      <c r="W4910">
        <v>353</v>
      </c>
      <c r="X4910">
        <v>38</v>
      </c>
      <c r="Z4910">
        <v>4314530</v>
      </c>
      <c r="AB4910" t="s">
        <v>5940</v>
      </c>
      <c r="AC4910">
        <v>4314530</v>
      </c>
      <c r="AD4910" t="s">
        <v>1743</v>
      </c>
      <c r="AE4910" t="s">
        <v>5940</v>
      </c>
      <c r="AF4910">
        <v>4314530</v>
      </c>
      <c r="AG4910" t="s">
        <v>1743</v>
      </c>
      <c r="AH4910" t="s">
        <v>5940</v>
      </c>
      <c r="AI4910">
        <v>4314530</v>
      </c>
      <c r="AJ4910" t="s">
        <v>1743</v>
      </c>
      <c r="AK4910" t="s">
        <v>5940</v>
      </c>
      <c r="AL4910">
        <v>4314530</v>
      </c>
      <c r="AM4910" t="s">
        <v>1743</v>
      </c>
      <c r="AN4910" t="s">
        <v>5940</v>
      </c>
      <c r="AO4910">
        <v>0</v>
      </c>
      <c r="AP4910">
        <v>4323101</v>
      </c>
      <c r="AQ4910" t="s">
        <v>2781</v>
      </c>
      <c r="AR4910">
        <v>8820</v>
      </c>
    </row>
    <row r="4911" spans="1:44" x14ac:dyDescent="0.25">
      <c r="A4911">
        <v>2201556</v>
      </c>
      <c r="B4911">
        <v>6</v>
      </c>
      <c r="C4911" t="s">
        <v>880</v>
      </c>
      <c r="D4911" t="s">
        <v>6633</v>
      </c>
      <c r="E4911" t="s">
        <v>5940</v>
      </c>
      <c r="F4911" t="s">
        <v>5940</v>
      </c>
      <c r="G4911">
        <v>577</v>
      </c>
      <c r="H4911">
        <v>12</v>
      </c>
      <c r="I4911">
        <v>5</v>
      </c>
      <c r="J4911">
        <v>127</v>
      </c>
      <c r="K4911">
        <v>0</v>
      </c>
      <c r="L4911">
        <v>0</v>
      </c>
      <c r="M4911">
        <v>524</v>
      </c>
      <c r="N4911">
        <v>0</v>
      </c>
      <c r="O4911">
        <v>0</v>
      </c>
      <c r="P4911">
        <v>112</v>
      </c>
      <c r="R4911">
        <v>2201556</v>
      </c>
      <c r="S4911" t="s">
        <v>5940</v>
      </c>
      <c r="T4911" t="s">
        <v>5940</v>
      </c>
      <c r="U4911">
        <v>577</v>
      </c>
      <c r="V4911">
        <v>12</v>
      </c>
      <c r="W4911">
        <v>5</v>
      </c>
      <c r="X4911">
        <v>127</v>
      </c>
      <c r="Z4911">
        <v>4314555</v>
      </c>
      <c r="AB4911" t="s">
        <v>5940</v>
      </c>
      <c r="AC4911">
        <v>4314555</v>
      </c>
      <c r="AD4911" t="s">
        <v>2614</v>
      </c>
      <c r="AE4911" t="s">
        <v>5940</v>
      </c>
      <c r="AF4911">
        <v>4314555</v>
      </c>
      <c r="AG4911" t="s">
        <v>2614</v>
      </c>
      <c r="AH4911">
        <v>2250</v>
      </c>
      <c r="AI4911">
        <v>4314555</v>
      </c>
      <c r="AJ4911" t="s">
        <v>2614</v>
      </c>
      <c r="AK4911">
        <v>61</v>
      </c>
      <c r="AL4911">
        <v>4314555</v>
      </c>
      <c r="AM4911" t="s">
        <v>2614</v>
      </c>
      <c r="AN4911">
        <v>1350</v>
      </c>
      <c r="AO4911">
        <v>0</v>
      </c>
      <c r="AP4911">
        <v>4323200</v>
      </c>
      <c r="AQ4911" t="s">
        <v>2782</v>
      </c>
      <c r="AR4911">
        <v>10800</v>
      </c>
    </row>
    <row r="4912" spans="1:44" x14ac:dyDescent="0.25">
      <c r="A4912">
        <v>2201572</v>
      </c>
      <c r="B4912">
        <v>6</v>
      </c>
      <c r="C4912" t="s">
        <v>880</v>
      </c>
      <c r="D4912" t="s">
        <v>6634</v>
      </c>
      <c r="E4912" t="s">
        <v>5940</v>
      </c>
      <c r="F4912" t="s">
        <v>5940</v>
      </c>
      <c r="G4912">
        <v>360</v>
      </c>
      <c r="H4912">
        <v>27</v>
      </c>
      <c r="I4912" t="s">
        <v>5940</v>
      </c>
      <c r="J4912">
        <v>378</v>
      </c>
      <c r="K4912">
        <v>0</v>
      </c>
      <c r="L4912">
        <v>0</v>
      </c>
      <c r="M4912">
        <v>1440</v>
      </c>
      <c r="N4912">
        <v>4</v>
      </c>
      <c r="O4912">
        <v>0</v>
      </c>
      <c r="P4912">
        <v>802</v>
      </c>
      <c r="R4912">
        <v>2201572</v>
      </c>
      <c r="S4912" t="s">
        <v>5940</v>
      </c>
      <c r="T4912" t="s">
        <v>5940</v>
      </c>
      <c r="U4912">
        <v>360</v>
      </c>
      <c r="V4912">
        <v>27</v>
      </c>
      <c r="W4912" t="s">
        <v>5940</v>
      </c>
      <c r="X4912">
        <v>378</v>
      </c>
      <c r="Z4912">
        <v>4314605</v>
      </c>
      <c r="AB4912" t="s">
        <v>5940</v>
      </c>
      <c r="AC4912">
        <v>4314605</v>
      </c>
      <c r="AD4912" t="s">
        <v>2615</v>
      </c>
      <c r="AE4912">
        <v>6264</v>
      </c>
      <c r="AF4912">
        <v>4314605</v>
      </c>
      <c r="AG4912" t="s">
        <v>2615</v>
      </c>
      <c r="AH4912" t="s">
        <v>5940</v>
      </c>
      <c r="AI4912">
        <v>4314605</v>
      </c>
      <c r="AJ4912" t="s">
        <v>2615</v>
      </c>
      <c r="AK4912">
        <v>227</v>
      </c>
      <c r="AL4912">
        <v>4314605</v>
      </c>
      <c r="AM4912" t="s">
        <v>2615</v>
      </c>
      <c r="AN4912">
        <v>7830</v>
      </c>
      <c r="AO4912">
        <v>0</v>
      </c>
      <c r="AP4912">
        <v>4323309</v>
      </c>
      <c r="AQ4912" t="s">
        <v>2783</v>
      </c>
      <c r="AR4912">
        <v>0</v>
      </c>
    </row>
    <row r="4913" spans="1:44" x14ac:dyDescent="0.25">
      <c r="A4913">
        <v>2201606</v>
      </c>
      <c r="B4913">
        <v>6</v>
      </c>
      <c r="C4913" t="s">
        <v>880</v>
      </c>
      <c r="D4913" t="s">
        <v>6635</v>
      </c>
      <c r="E4913" t="s">
        <v>5940</v>
      </c>
      <c r="F4913" t="s">
        <v>5940</v>
      </c>
      <c r="G4913">
        <v>229</v>
      </c>
      <c r="H4913" t="s">
        <v>5940</v>
      </c>
      <c r="I4913">
        <v>137</v>
      </c>
      <c r="J4913">
        <v>100</v>
      </c>
      <c r="K4913">
        <v>0</v>
      </c>
      <c r="L4913">
        <v>0</v>
      </c>
      <c r="M4913">
        <v>381</v>
      </c>
      <c r="N4913">
        <v>0</v>
      </c>
      <c r="O4913">
        <v>843</v>
      </c>
      <c r="P4913">
        <v>160</v>
      </c>
      <c r="R4913">
        <v>2201606</v>
      </c>
      <c r="S4913" t="s">
        <v>5940</v>
      </c>
      <c r="T4913" t="s">
        <v>5940</v>
      </c>
      <c r="U4913">
        <v>229</v>
      </c>
      <c r="V4913" t="s">
        <v>5940</v>
      </c>
      <c r="W4913">
        <v>137</v>
      </c>
      <c r="X4913">
        <v>100</v>
      </c>
      <c r="Z4913">
        <v>4314704</v>
      </c>
      <c r="AB4913" t="s">
        <v>5940</v>
      </c>
      <c r="AC4913">
        <v>4314704</v>
      </c>
      <c r="AD4913" t="s">
        <v>2616</v>
      </c>
      <c r="AE4913">
        <v>250</v>
      </c>
      <c r="AF4913">
        <v>4314704</v>
      </c>
      <c r="AG4913" t="s">
        <v>2616</v>
      </c>
      <c r="AH4913">
        <v>5460</v>
      </c>
      <c r="AI4913">
        <v>4314704</v>
      </c>
      <c r="AJ4913" t="s">
        <v>2616</v>
      </c>
      <c r="AK4913">
        <v>1991</v>
      </c>
      <c r="AL4913">
        <v>4314704</v>
      </c>
      <c r="AM4913" t="s">
        <v>2616</v>
      </c>
      <c r="AN4913">
        <v>648</v>
      </c>
      <c r="AO4913">
        <v>0</v>
      </c>
      <c r="AP4913">
        <v>4323358</v>
      </c>
      <c r="AQ4913" t="s">
        <v>2784</v>
      </c>
      <c r="AR4913">
        <v>2184</v>
      </c>
    </row>
    <row r="4914" spans="1:44" x14ac:dyDescent="0.25">
      <c r="A4914">
        <v>2201705</v>
      </c>
      <c r="B4914">
        <v>6</v>
      </c>
      <c r="C4914" t="s">
        <v>880</v>
      </c>
      <c r="D4914" t="s">
        <v>6636</v>
      </c>
      <c r="E4914" t="s">
        <v>5940</v>
      </c>
      <c r="F4914" t="s">
        <v>5940</v>
      </c>
      <c r="G4914">
        <v>441</v>
      </c>
      <c r="H4914" t="s">
        <v>5940</v>
      </c>
      <c r="I4914">
        <v>1277</v>
      </c>
      <c r="J4914">
        <v>129</v>
      </c>
      <c r="K4914">
        <v>0</v>
      </c>
      <c r="L4914">
        <v>0</v>
      </c>
      <c r="M4914">
        <v>97</v>
      </c>
      <c r="N4914">
        <v>0</v>
      </c>
      <c r="O4914">
        <v>651</v>
      </c>
      <c r="P4914">
        <v>52</v>
      </c>
      <c r="R4914">
        <v>2201705</v>
      </c>
      <c r="S4914" t="s">
        <v>5940</v>
      </c>
      <c r="T4914" t="s">
        <v>5940</v>
      </c>
      <c r="U4914">
        <v>441</v>
      </c>
      <c r="V4914" t="s">
        <v>5940</v>
      </c>
      <c r="W4914">
        <v>1277</v>
      </c>
      <c r="X4914">
        <v>129</v>
      </c>
      <c r="Z4914">
        <v>4314753</v>
      </c>
      <c r="AB4914" t="s">
        <v>5940</v>
      </c>
      <c r="AC4914">
        <v>4314753</v>
      </c>
      <c r="AD4914" t="s">
        <v>2617</v>
      </c>
      <c r="AE4914" t="s">
        <v>5940</v>
      </c>
      <c r="AF4914">
        <v>4314753</v>
      </c>
      <c r="AG4914" t="s">
        <v>2617</v>
      </c>
      <c r="AH4914">
        <v>1050</v>
      </c>
      <c r="AI4914">
        <v>4314753</v>
      </c>
      <c r="AJ4914" t="s">
        <v>2617</v>
      </c>
      <c r="AK4914">
        <v>18</v>
      </c>
      <c r="AL4914">
        <v>4314753</v>
      </c>
      <c r="AM4914" t="s">
        <v>2617</v>
      </c>
      <c r="AN4914" t="s">
        <v>5940</v>
      </c>
      <c r="AO4914">
        <v>0</v>
      </c>
      <c r="AP4914">
        <v>4323408</v>
      </c>
      <c r="AQ4914" t="s">
        <v>2785</v>
      </c>
      <c r="AR4914">
        <v>2520</v>
      </c>
    </row>
    <row r="4915" spans="1:44" x14ac:dyDescent="0.25">
      <c r="A4915">
        <v>2201739</v>
      </c>
      <c r="B4915">
        <v>6</v>
      </c>
      <c r="C4915" t="s">
        <v>880</v>
      </c>
      <c r="D4915" t="s">
        <v>6637</v>
      </c>
      <c r="E4915">
        <v>175</v>
      </c>
      <c r="F4915" t="s">
        <v>5940</v>
      </c>
      <c r="G4915">
        <v>1793</v>
      </c>
      <c r="H4915">
        <v>304</v>
      </c>
      <c r="I4915" t="s">
        <v>5940</v>
      </c>
      <c r="J4915">
        <v>274</v>
      </c>
      <c r="K4915">
        <v>315</v>
      </c>
      <c r="L4915">
        <v>0</v>
      </c>
      <c r="M4915">
        <v>301</v>
      </c>
      <c r="N4915">
        <v>40</v>
      </c>
      <c r="O4915">
        <v>0</v>
      </c>
      <c r="P4915">
        <v>632</v>
      </c>
      <c r="R4915">
        <v>2201739</v>
      </c>
      <c r="S4915">
        <v>175</v>
      </c>
      <c r="T4915" t="s">
        <v>5940</v>
      </c>
      <c r="U4915">
        <v>1793</v>
      </c>
      <c r="V4915">
        <v>304</v>
      </c>
      <c r="W4915" t="s">
        <v>5940</v>
      </c>
      <c r="X4915">
        <v>274</v>
      </c>
      <c r="Z4915">
        <v>4314779</v>
      </c>
      <c r="AB4915" t="s">
        <v>5940</v>
      </c>
      <c r="AC4915">
        <v>4314779</v>
      </c>
      <c r="AD4915" t="s">
        <v>2618</v>
      </c>
      <c r="AE4915">
        <v>20</v>
      </c>
      <c r="AF4915">
        <v>4314779</v>
      </c>
      <c r="AG4915" t="s">
        <v>2618</v>
      </c>
      <c r="AH4915">
        <v>4000</v>
      </c>
      <c r="AI4915">
        <v>4314779</v>
      </c>
      <c r="AJ4915" t="s">
        <v>2618</v>
      </c>
      <c r="AK4915">
        <v>49</v>
      </c>
      <c r="AL4915">
        <v>4314779</v>
      </c>
      <c r="AM4915" t="s">
        <v>2618</v>
      </c>
      <c r="AN4915">
        <v>23517</v>
      </c>
      <c r="AO4915">
        <v>0</v>
      </c>
      <c r="AP4915">
        <v>4323457</v>
      </c>
      <c r="AQ4915" t="s">
        <v>2786</v>
      </c>
      <c r="AR4915">
        <v>630</v>
      </c>
    </row>
    <row r="4916" spans="1:44" x14ac:dyDescent="0.25">
      <c r="A4916">
        <v>2201770</v>
      </c>
      <c r="B4916">
        <v>6</v>
      </c>
      <c r="C4916" t="s">
        <v>880</v>
      </c>
      <c r="D4916" t="s">
        <v>6638</v>
      </c>
      <c r="E4916">
        <v>36180</v>
      </c>
      <c r="F4916" t="s">
        <v>5940</v>
      </c>
      <c r="G4916">
        <v>11</v>
      </c>
      <c r="H4916" t="s">
        <v>5940</v>
      </c>
      <c r="I4916">
        <v>42</v>
      </c>
      <c r="J4916">
        <v>10</v>
      </c>
      <c r="K4916">
        <v>37980</v>
      </c>
      <c r="L4916">
        <v>0</v>
      </c>
      <c r="M4916">
        <v>66</v>
      </c>
      <c r="N4916">
        <v>0</v>
      </c>
      <c r="O4916">
        <v>376</v>
      </c>
      <c r="P4916">
        <v>29</v>
      </c>
      <c r="R4916">
        <v>2201770</v>
      </c>
      <c r="S4916">
        <v>36180</v>
      </c>
      <c r="T4916" t="s">
        <v>5940</v>
      </c>
      <c r="U4916">
        <v>11</v>
      </c>
      <c r="V4916" t="s">
        <v>5940</v>
      </c>
      <c r="W4916">
        <v>42</v>
      </c>
      <c r="X4916">
        <v>10</v>
      </c>
      <c r="Z4916">
        <v>4314787</v>
      </c>
      <c r="AB4916" t="s">
        <v>5940</v>
      </c>
      <c r="AC4916">
        <v>4314787</v>
      </c>
      <c r="AD4916" t="s">
        <v>2619</v>
      </c>
      <c r="AE4916" t="s">
        <v>5940</v>
      </c>
      <c r="AF4916">
        <v>4314787</v>
      </c>
      <c r="AG4916" t="s">
        <v>2619</v>
      </c>
      <c r="AH4916">
        <v>300</v>
      </c>
      <c r="AI4916">
        <v>4314787</v>
      </c>
      <c r="AJ4916" t="s">
        <v>2619</v>
      </c>
      <c r="AK4916">
        <v>191</v>
      </c>
      <c r="AL4916">
        <v>4314787</v>
      </c>
      <c r="AM4916" t="s">
        <v>2619</v>
      </c>
      <c r="AN4916">
        <v>2880</v>
      </c>
      <c r="AO4916">
        <v>0</v>
      </c>
      <c r="AP4916">
        <v>4323507</v>
      </c>
      <c r="AQ4916" t="s">
        <v>2787</v>
      </c>
      <c r="AR4916">
        <v>2568</v>
      </c>
    </row>
    <row r="4917" spans="1:44" x14ac:dyDescent="0.25">
      <c r="A4917">
        <v>2201804</v>
      </c>
      <c r="B4917">
        <v>6</v>
      </c>
      <c r="C4917" t="s">
        <v>880</v>
      </c>
      <c r="D4917" t="s">
        <v>6639</v>
      </c>
      <c r="E4917">
        <v>40</v>
      </c>
      <c r="F4917" t="s">
        <v>5940</v>
      </c>
      <c r="G4917">
        <v>528</v>
      </c>
      <c r="H4917" t="s">
        <v>5940</v>
      </c>
      <c r="I4917">
        <v>316</v>
      </c>
      <c r="J4917">
        <v>129</v>
      </c>
      <c r="K4917">
        <v>40</v>
      </c>
      <c r="L4917">
        <v>0</v>
      </c>
      <c r="M4917">
        <v>662</v>
      </c>
      <c r="N4917">
        <v>0</v>
      </c>
      <c r="O4917">
        <v>257</v>
      </c>
      <c r="P4917">
        <v>206</v>
      </c>
      <c r="R4917">
        <v>2201804</v>
      </c>
      <c r="S4917">
        <v>40</v>
      </c>
      <c r="T4917" t="s">
        <v>5940</v>
      </c>
      <c r="U4917">
        <v>528</v>
      </c>
      <c r="V4917" t="s">
        <v>5940</v>
      </c>
      <c r="W4917">
        <v>316</v>
      </c>
      <c r="X4917">
        <v>129</v>
      </c>
      <c r="Z4917">
        <v>4314803</v>
      </c>
      <c r="AB4917" t="s">
        <v>5940</v>
      </c>
      <c r="AC4917">
        <v>4314803</v>
      </c>
      <c r="AD4917" t="s">
        <v>2620</v>
      </c>
      <c r="AE4917">
        <v>5</v>
      </c>
      <c r="AF4917">
        <v>4314803</v>
      </c>
      <c r="AG4917" t="s">
        <v>2620</v>
      </c>
      <c r="AH4917">
        <v>520</v>
      </c>
      <c r="AI4917">
        <v>4314803</v>
      </c>
      <c r="AJ4917" t="s">
        <v>2620</v>
      </c>
      <c r="AK4917">
        <v>41</v>
      </c>
      <c r="AL4917">
        <v>4314803</v>
      </c>
      <c r="AM4917" t="s">
        <v>2620</v>
      </c>
      <c r="AN4917" t="s">
        <v>5940</v>
      </c>
      <c r="AO4917">
        <v>0</v>
      </c>
      <c r="AP4917">
        <v>4323606</v>
      </c>
      <c r="AQ4917" t="s">
        <v>2788</v>
      </c>
      <c r="AR4917">
        <v>780</v>
      </c>
    </row>
    <row r="4918" spans="1:44" x14ac:dyDescent="0.25">
      <c r="A4918">
        <v>2201903</v>
      </c>
      <c r="B4918">
        <v>6</v>
      </c>
      <c r="C4918" t="s">
        <v>880</v>
      </c>
      <c r="D4918" t="s">
        <v>6640</v>
      </c>
      <c r="E4918">
        <v>2000</v>
      </c>
      <c r="F4918">
        <v>77446</v>
      </c>
      <c r="G4918">
        <v>4406</v>
      </c>
      <c r="H4918" t="s">
        <v>5940</v>
      </c>
      <c r="I4918">
        <v>11746</v>
      </c>
      <c r="J4918">
        <v>1791</v>
      </c>
      <c r="K4918">
        <v>1000</v>
      </c>
      <c r="L4918">
        <v>91725</v>
      </c>
      <c r="M4918">
        <v>8985</v>
      </c>
      <c r="N4918">
        <v>0</v>
      </c>
      <c r="O4918">
        <v>7448</v>
      </c>
      <c r="P4918">
        <v>2854</v>
      </c>
      <c r="R4918">
        <v>2201903</v>
      </c>
      <c r="S4918">
        <v>2000</v>
      </c>
      <c r="T4918">
        <v>77446</v>
      </c>
      <c r="U4918">
        <v>4406</v>
      </c>
      <c r="V4918" t="s">
        <v>5940</v>
      </c>
      <c r="W4918">
        <v>11746</v>
      </c>
      <c r="X4918">
        <v>1791</v>
      </c>
      <c r="Z4918">
        <v>4314902</v>
      </c>
      <c r="AB4918" t="s">
        <v>5940</v>
      </c>
      <c r="AC4918">
        <v>4314902</v>
      </c>
      <c r="AD4918" t="s">
        <v>2621</v>
      </c>
      <c r="AE4918">
        <v>3000</v>
      </c>
      <c r="AF4918">
        <v>4314902</v>
      </c>
      <c r="AG4918" t="s">
        <v>2621</v>
      </c>
      <c r="AH4918">
        <v>630</v>
      </c>
      <c r="AI4918">
        <v>4314902</v>
      </c>
      <c r="AJ4918" t="s">
        <v>2621</v>
      </c>
      <c r="AK4918">
        <v>8</v>
      </c>
      <c r="AL4918">
        <v>4314902</v>
      </c>
      <c r="AM4918" t="s">
        <v>2621</v>
      </c>
      <c r="AN4918" t="s">
        <v>5940</v>
      </c>
      <c r="AO4918">
        <v>0</v>
      </c>
      <c r="AP4918">
        <v>4323705</v>
      </c>
      <c r="AQ4918" t="s">
        <v>2789</v>
      </c>
      <c r="AR4918">
        <v>2100</v>
      </c>
    </row>
    <row r="4919" spans="1:44" x14ac:dyDescent="0.25">
      <c r="A4919">
        <v>2201919</v>
      </c>
      <c r="B4919">
        <v>6</v>
      </c>
      <c r="C4919" t="s">
        <v>880</v>
      </c>
      <c r="D4919" t="s">
        <v>6641</v>
      </c>
      <c r="E4919">
        <v>105</v>
      </c>
      <c r="F4919" t="s">
        <v>5940</v>
      </c>
      <c r="G4919">
        <v>267</v>
      </c>
      <c r="H4919" t="s">
        <v>5940</v>
      </c>
      <c r="I4919" t="s">
        <v>5940</v>
      </c>
      <c r="J4919">
        <v>282</v>
      </c>
      <c r="K4919">
        <v>0</v>
      </c>
      <c r="L4919">
        <v>0</v>
      </c>
      <c r="M4919">
        <v>1085</v>
      </c>
      <c r="N4919">
        <v>0</v>
      </c>
      <c r="O4919">
        <v>22</v>
      </c>
      <c r="P4919">
        <v>480</v>
      </c>
      <c r="R4919">
        <v>2201919</v>
      </c>
      <c r="S4919">
        <v>105</v>
      </c>
      <c r="T4919" t="s">
        <v>5940</v>
      </c>
      <c r="U4919">
        <v>267</v>
      </c>
      <c r="V4919" t="s">
        <v>5940</v>
      </c>
      <c r="W4919" t="s">
        <v>5940</v>
      </c>
      <c r="X4919">
        <v>282</v>
      </c>
      <c r="Z4919">
        <v>4315008</v>
      </c>
      <c r="AB4919" t="s">
        <v>5940</v>
      </c>
      <c r="AC4919">
        <v>4315008</v>
      </c>
      <c r="AD4919" t="s">
        <v>2622</v>
      </c>
      <c r="AE4919" t="s">
        <v>5940</v>
      </c>
      <c r="AF4919">
        <v>4315008</v>
      </c>
      <c r="AG4919" t="s">
        <v>2622</v>
      </c>
      <c r="AH4919">
        <v>2000</v>
      </c>
      <c r="AI4919">
        <v>4315008</v>
      </c>
      <c r="AJ4919" t="s">
        <v>2622</v>
      </c>
      <c r="AK4919">
        <v>11</v>
      </c>
      <c r="AL4919">
        <v>4315008</v>
      </c>
      <c r="AM4919" t="s">
        <v>2622</v>
      </c>
      <c r="AN4919">
        <v>960</v>
      </c>
      <c r="AO4919">
        <v>0</v>
      </c>
      <c r="AP4919">
        <v>4323754</v>
      </c>
      <c r="AQ4919" t="s">
        <v>2790</v>
      </c>
      <c r="AR4919">
        <v>1504</v>
      </c>
    </row>
    <row r="4920" spans="1:44" x14ac:dyDescent="0.25">
      <c r="A4920">
        <v>2201929</v>
      </c>
      <c r="B4920">
        <v>6</v>
      </c>
      <c r="C4920" t="s">
        <v>880</v>
      </c>
      <c r="D4920" t="s">
        <v>6642</v>
      </c>
      <c r="E4920" t="s">
        <v>5940</v>
      </c>
      <c r="F4920" t="s">
        <v>5940</v>
      </c>
      <c r="G4920">
        <v>1041</v>
      </c>
      <c r="H4920" t="s">
        <v>5940</v>
      </c>
      <c r="I4920" t="s">
        <v>5940</v>
      </c>
      <c r="J4920">
        <v>596</v>
      </c>
      <c r="K4920">
        <v>0</v>
      </c>
      <c r="L4920">
        <v>0</v>
      </c>
      <c r="M4920">
        <v>482</v>
      </c>
      <c r="N4920">
        <v>0</v>
      </c>
      <c r="O4920">
        <v>0</v>
      </c>
      <c r="P4920">
        <v>182</v>
      </c>
      <c r="R4920">
        <v>2201929</v>
      </c>
      <c r="S4920" t="s">
        <v>5940</v>
      </c>
      <c r="T4920" t="s">
        <v>5940</v>
      </c>
      <c r="U4920">
        <v>1041</v>
      </c>
      <c r="V4920" t="s">
        <v>5940</v>
      </c>
      <c r="W4920" t="s">
        <v>5940</v>
      </c>
      <c r="X4920">
        <v>596</v>
      </c>
      <c r="Z4920">
        <v>4315057</v>
      </c>
      <c r="AB4920" t="s">
        <v>5940</v>
      </c>
      <c r="AC4920">
        <v>4315057</v>
      </c>
      <c r="AD4920" t="s">
        <v>2623</v>
      </c>
      <c r="AE4920">
        <v>1</v>
      </c>
      <c r="AF4920">
        <v>4315057</v>
      </c>
      <c r="AG4920" t="s">
        <v>2623</v>
      </c>
      <c r="AH4920">
        <v>2000</v>
      </c>
      <c r="AI4920">
        <v>4315057</v>
      </c>
      <c r="AJ4920" t="s">
        <v>2623</v>
      </c>
      <c r="AK4920">
        <v>9</v>
      </c>
      <c r="AL4920">
        <v>4315057</v>
      </c>
      <c r="AM4920" t="s">
        <v>2623</v>
      </c>
      <c r="AN4920">
        <v>709</v>
      </c>
      <c r="AO4920">
        <v>0</v>
      </c>
      <c r="AP4920">
        <v>4323770</v>
      </c>
      <c r="AQ4920" t="s">
        <v>2791</v>
      </c>
      <c r="AR4920">
        <v>180</v>
      </c>
    </row>
    <row r="4921" spans="1:44" x14ac:dyDescent="0.25">
      <c r="A4921">
        <v>2201945</v>
      </c>
      <c r="B4921">
        <v>6</v>
      </c>
      <c r="C4921" t="s">
        <v>880</v>
      </c>
      <c r="D4921" t="s">
        <v>6643</v>
      </c>
      <c r="E4921" t="s">
        <v>5940</v>
      </c>
      <c r="F4921" t="s">
        <v>5940</v>
      </c>
      <c r="G4921">
        <v>30</v>
      </c>
      <c r="H4921" t="s">
        <v>5940</v>
      </c>
      <c r="I4921">
        <v>30</v>
      </c>
      <c r="J4921">
        <v>18</v>
      </c>
      <c r="K4921">
        <v>0</v>
      </c>
      <c r="L4921">
        <v>0</v>
      </c>
      <c r="M4921">
        <v>154</v>
      </c>
      <c r="N4921">
        <v>0</v>
      </c>
      <c r="O4921">
        <v>134</v>
      </c>
      <c r="P4921">
        <v>52</v>
      </c>
      <c r="R4921">
        <v>2201945</v>
      </c>
      <c r="S4921" t="s">
        <v>5940</v>
      </c>
      <c r="T4921" t="s">
        <v>5940</v>
      </c>
      <c r="U4921">
        <v>30</v>
      </c>
      <c r="V4921" t="s">
        <v>5940</v>
      </c>
      <c r="W4921">
        <v>30</v>
      </c>
      <c r="X4921">
        <v>18</v>
      </c>
      <c r="Z4921">
        <v>4315073</v>
      </c>
      <c r="AB4921" t="s">
        <v>5940</v>
      </c>
      <c r="AC4921">
        <v>4315073</v>
      </c>
      <c r="AD4921" t="s">
        <v>2624</v>
      </c>
      <c r="AE4921" t="s">
        <v>5940</v>
      </c>
      <c r="AF4921">
        <v>4315073</v>
      </c>
      <c r="AG4921" t="s">
        <v>2624</v>
      </c>
      <c r="AH4921">
        <v>420</v>
      </c>
      <c r="AI4921">
        <v>4315073</v>
      </c>
      <c r="AJ4921" t="s">
        <v>2624</v>
      </c>
      <c r="AK4921">
        <v>41</v>
      </c>
      <c r="AL4921">
        <v>4315073</v>
      </c>
      <c r="AM4921" t="s">
        <v>2624</v>
      </c>
      <c r="AN4921">
        <v>72</v>
      </c>
      <c r="AO4921">
        <v>0</v>
      </c>
      <c r="AP4921">
        <v>4323804</v>
      </c>
      <c r="AQ4921" t="s">
        <v>2792</v>
      </c>
      <c r="AR4921">
        <v>12</v>
      </c>
    </row>
    <row r="4922" spans="1:44" x14ac:dyDescent="0.25">
      <c r="A4922">
        <v>2201960</v>
      </c>
      <c r="B4922">
        <v>6</v>
      </c>
      <c r="C4922" t="s">
        <v>880</v>
      </c>
      <c r="D4922" t="s">
        <v>6644</v>
      </c>
      <c r="E4922">
        <v>588</v>
      </c>
      <c r="F4922" t="s">
        <v>5940</v>
      </c>
      <c r="G4922">
        <v>538</v>
      </c>
      <c r="H4922" t="s">
        <v>5940</v>
      </c>
      <c r="I4922">
        <v>191</v>
      </c>
      <c r="J4922">
        <v>116</v>
      </c>
      <c r="K4922">
        <v>0</v>
      </c>
      <c r="L4922">
        <v>0</v>
      </c>
      <c r="M4922">
        <v>557</v>
      </c>
      <c r="N4922">
        <v>0</v>
      </c>
      <c r="O4922">
        <v>479</v>
      </c>
      <c r="P4922">
        <v>108</v>
      </c>
      <c r="R4922">
        <v>2201960</v>
      </c>
      <c r="S4922">
        <v>588</v>
      </c>
      <c r="T4922" t="s">
        <v>5940</v>
      </c>
      <c r="U4922">
        <v>538</v>
      </c>
      <c r="V4922" t="s">
        <v>5940</v>
      </c>
      <c r="W4922">
        <v>191</v>
      </c>
      <c r="X4922">
        <v>116</v>
      </c>
      <c r="Z4922">
        <v>4315107</v>
      </c>
      <c r="AB4922" t="s">
        <v>5940</v>
      </c>
      <c r="AC4922">
        <v>4315107</v>
      </c>
      <c r="AD4922" t="s">
        <v>2625</v>
      </c>
      <c r="AE4922" t="s">
        <v>5940</v>
      </c>
      <c r="AF4922">
        <v>4315107</v>
      </c>
      <c r="AG4922" t="s">
        <v>2625</v>
      </c>
      <c r="AH4922">
        <v>50050</v>
      </c>
      <c r="AI4922">
        <v>4315107</v>
      </c>
      <c r="AJ4922" t="s">
        <v>2625</v>
      </c>
      <c r="AK4922">
        <v>151</v>
      </c>
      <c r="AL4922">
        <v>4315107</v>
      </c>
      <c r="AM4922" t="s">
        <v>2625</v>
      </c>
      <c r="AN4922">
        <v>480</v>
      </c>
      <c r="AO4922">
        <v>0</v>
      </c>
      <c r="AP4922">
        <v>5000203</v>
      </c>
      <c r="AQ4922" t="s">
        <v>2793</v>
      </c>
      <c r="AR4922">
        <v>9660</v>
      </c>
    </row>
    <row r="4923" spans="1:44" x14ac:dyDescent="0.25">
      <c r="A4923">
        <v>2201988</v>
      </c>
      <c r="B4923">
        <v>6</v>
      </c>
      <c r="C4923" t="s">
        <v>880</v>
      </c>
      <c r="D4923" t="s">
        <v>6645</v>
      </c>
      <c r="E4923">
        <v>120</v>
      </c>
      <c r="F4923" t="s">
        <v>5940</v>
      </c>
      <c r="G4923">
        <v>837</v>
      </c>
      <c r="H4923">
        <v>5</v>
      </c>
      <c r="I4923">
        <v>49</v>
      </c>
      <c r="J4923">
        <v>216</v>
      </c>
      <c r="K4923">
        <v>120</v>
      </c>
      <c r="L4923">
        <v>0</v>
      </c>
      <c r="M4923">
        <v>850</v>
      </c>
      <c r="N4923">
        <v>0</v>
      </c>
      <c r="O4923">
        <v>40</v>
      </c>
      <c r="P4923">
        <v>90</v>
      </c>
      <c r="R4923">
        <v>2201988</v>
      </c>
      <c r="S4923">
        <v>120</v>
      </c>
      <c r="T4923" t="s">
        <v>5940</v>
      </c>
      <c r="U4923">
        <v>837</v>
      </c>
      <c r="V4923">
        <v>5</v>
      </c>
      <c r="W4923">
        <v>49</v>
      </c>
      <c r="X4923">
        <v>216</v>
      </c>
      <c r="Z4923">
        <v>4315131</v>
      </c>
      <c r="AB4923" t="s">
        <v>5940</v>
      </c>
      <c r="AC4923">
        <v>4315131</v>
      </c>
      <c r="AD4923" t="s">
        <v>2626</v>
      </c>
      <c r="AE4923" t="s">
        <v>5940</v>
      </c>
      <c r="AF4923">
        <v>4315131</v>
      </c>
      <c r="AG4923" t="s">
        <v>2626</v>
      </c>
      <c r="AH4923">
        <v>1215</v>
      </c>
      <c r="AI4923">
        <v>4315131</v>
      </c>
      <c r="AJ4923" t="s">
        <v>2626</v>
      </c>
      <c r="AK4923">
        <v>71</v>
      </c>
      <c r="AL4923">
        <v>4315131</v>
      </c>
      <c r="AM4923" t="s">
        <v>2626</v>
      </c>
      <c r="AN4923">
        <v>27</v>
      </c>
      <c r="AO4923">
        <v>0</v>
      </c>
      <c r="AP4923">
        <v>5000252</v>
      </c>
      <c r="AQ4923" t="s">
        <v>2794</v>
      </c>
      <c r="AR4923">
        <v>6900</v>
      </c>
    </row>
    <row r="4924" spans="1:44" x14ac:dyDescent="0.25">
      <c r="A4924">
        <v>2202000</v>
      </c>
      <c r="B4924">
        <v>6</v>
      </c>
      <c r="C4924" t="s">
        <v>880</v>
      </c>
      <c r="D4924" t="s">
        <v>6646</v>
      </c>
      <c r="E4924" t="s">
        <v>5940</v>
      </c>
      <c r="F4924" t="s">
        <v>5940</v>
      </c>
      <c r="G4924">
        <v>100</v>
      </c>
      <c r="H4924" t="s">
        <v>5940</v>
      </c>
      <c r="I4924">
        <v>9432</v>
      </c>
      <c r="J4924">
        <v>109</v>
      </c>
      <c r="K4924">
        <v>0</v>
      </c>
      <c r="L4924">
        <v>0</v>
      </c>
      <c r="M4924">
        <v>410</v>
      </c>
      <c r="N4924">
        <v>0</v>
      </c>
      <c r="O4924">
        <v>8785</v>
      </c>
      <c r="P4924">
        <v>161</v>
      </c>
      <c r="R4924">
        <v>2202000</v>
      </c>
      <c r="S4924" t="s">
        <v>5940</v>
      </c>
      <c r="T4924" t="s">
        <v>5940</v>
      </c>
      <c r="U4924">
        <v>100</v>
      </c>
      <c r="V4924" t="s">
        <v>5940</v>
      </c>
      <c r="W4924">
        <v>9432</v>
      </c>
      <c r="X4924">
        <v>109</v>
      </c>
      <c r="Z4924">
        <v>4315149</v>
      </c>
      <c r="AB4924" t="s">
        <v>5940</v>
      </c>
      <c r="AC4924">
        <v>4315149</v>
      </c>
      <c r="AD4924" t="s">
        <v>2627</v>
      </c>
      <c r="AE4924">
        <v>1</v>
      </c>
      <c r="AF4924">
        <v>4315149</v>
      </c>
      <c r="AG4924" t="s">
        <v>2627</v>
      </c>
      <c r="AH4924">
        <v>5513</v>
      </c>
      <c r="AI4924">
        <v>4315149</v>
      </c>
      <c r="AJ4924" t="s">
        <v>2627</v>
      </c>
      <c r="AK4924">
        <v>32</v>
      </c>
      <c r="AL4924">
        <v>4315149</v>
      </c>
      <c r="AM4924" t="s">
        <v>2627</v>
      </c>
      <c r="AN4924" t="s">
        <v>5940</v>
      </c>
      <c r="AO4924">
        <v>0</v>
      </c>
      <c r="AP4924">
        <v>5000609</v>
      </c>
      <c r="AQ4924" t="s">
        <v>2795</v>
      </c>
      <c r="AR4924">
        <v>22200</v>
      </c>
    </row>
    <row r="4925" spans="1:44" x14ac:dyDescent="0.25">
      <c r="A4925">
        <v>2202026</v>
      </c>
      <c r="B4925">
        <v>6</v>
      </c>
      <c r="C4925" t="s">
        <v>880</v>
      </c>
      <c r="D4925" t="s">
        <v>6647</v>
      </c>
      <c r="E4925" t="s">
        <v>5940</v>
      </c>
      <c r="F4925" t="s">
        <v>5940</v>
      </c>
      <c r="G4925">
        <v>883</v>
      </c>
      <c r="H4925" t="s">
        <v>5940</v>
      </c>
      <c r="I4925" t="s">
        <v>5940</v>
      </c>
      <c r="J4925">
        <v>427</v>
      </c>
      <c r="K4925">
        <v>0</v>
      </c>
      <c r="L4925">
        <v>0</v>
      </c>
      <c r="M4925">
        <v>364</v>
      </c>
      <c r="N4925">
        <v>0</v>
      </c>
      <c r="O4925">
        <v>5</v>
      </c>
      <c r="P4925">
        <v>459</v>
      </c>
      <c r="R4925">
        <v>2202026</v>
      </c>
      <c r="S4925" t="s">
        <v>5940</v>
      </c>
      <c r="T4925" t="s">
        <v>5940</v>
      </c>
      <c r="U4925">
        <v>883</v>
      </c>
      <c r="V4925" t="s">
        <v>5940</v>
      </c>
      <c r="W4925" t="s">
        <v>5940</v>
      </c>
      <c r="X4925">
        <v>427</v>
      </c>
      <c r="Z4925">
        <v>4315156</v>
      </c>
      <c r="AB4925" t="s">
        <v>5940</v>
      </c>
      <c r="AC4925">
        <v>4315156</v>
      </c>
      <c r="AD4925" t="s">
        <v>2628</v>
      </c>
      <c r="AE4925" t="s">
        <v>5940</v>
      </c>
      <c r="AF4925">
        <v>4315156</v>
      </c>
      <c r="AG4925" t="s">
        <v>2628</v>
      </c>
      <c r="AH4925">
        <v>138</v>
      </c>
      <c r="AI4925">
        <v>4315156</v>
      </c>
      <c r="AJ4925" t="s">
        <v>2628</v>
      </c>
      <c r="AK4925">
        <v>108</v>
      </c>
      <c r="AL4925">
        <v>4315156</v>
      </c>
      <c r="AM4925" t="s">
        <v>2628</v>
      </c>
      <c r="AN4925" t="s">
        <v>5940</v>
      </c>
      <c r="AO4925">
        <v>0</v>
      </c>
      <c r="AP4925">
        <v>5000708</v>
      </c>
      <c r="AQ4925" t="s">
        <v>2796</v>
      </c>
      <c r="AR4925">
        <v>2002</v>
      </c>
    </row>
    <row r="4926" spans="1:44" x14ac:dyDescent="0.25">
      <c r="A4926">
        <v>2202059</v>
      </c>
      <c r="B4926">
        <v>6</v>
      </c>
      <c r="C4926" t="s">
        <v>880</v>
      </c>
      <c r="D4926" t="s">
        <v>6648</v>
      </c>
      <c r="E4926" t="s">
        <v>5940</v>
      </c>
      <c r="F4926" t="s">
        <v>5940</v>
      </c>
      <c r="G4926">
        <v>75</v>
      </c>
      <c r="H4926" t="s">
        <v>5940</v>
      </c>
      <c r="I4926">
        <v>166</v>
      </c>
      <c r="J4926">
        <v>37</v>
      </c>
      <c r="K4926">
        <v>0</v>
      </c>
      <c r="L4926">
        <v>0</v>
      </c>
      <c r="M4926">
        <v>352</v>
      </c>
      <c r="N4926">
        <v>0</v>
      </c>
      <c r="O4926">
        <v>700</v>
      </c>
      <c r="P4926">
        <v>41</v>
      </c>
      <c r="R4926">
        <v>2202059</v>
      </c>
      <c r="S4926" t="s">
        <v>5940</v>
      </c>
      <c r="T4926" t="s">
        <v>5940</v>
      </c>
      <c r="U4926">
        <v>75</v>
      </c>
      <c r="V4926" t="s">
        <v>5940</v>
      </c>
      <c r="W4926">
        <v>166</v>
      </c>
      <c r="X4926">
        <v>37</v>
      </c>
      <c r="Z4926">
        <v>4315172</v>
      </c>
      <c r="AB4926" t="s">
        <v>5940</v>
      </c>
      <c r="AC4926">
        <v>4315172</v>
      </c>
      <c r="AD4926" t="s">
        <v>2629</v>
      </c>
      <c r="AE4926">
        <v>15</v>
      </c>
      <c r="AF4926">
        <v>4315172</v>
      </c>
      <c r="AG4926" t="s">
        <v>2629</v>
      </c>
      <c r="AH4926">
        <v>375</v>
      </c>
      <c r="AI4926">
        <v>4315172</v>
      </c>
      <c r="AJ4926" t="s">
        <v>2629</v>
      </c>
      <c r="AK4926">
        <v>18</v>
      </c>
      <c r="AL4926">
        <v>4315172</v>
      </c>
      <c r="AM4926" t="s">
        <v>2629</v>
      </c>
      <c r="AN4926">
        <v>284</v>
      </c>
      <c r="AO4926">
        <v>0</v>
      </c>
      <c r="AP4926">
        <v>5000807</v>
      </c>
      <c r="AQ4926" t="s">
        <v>2797</v>
      </c>
      <c r="AR4926">
        <v>450</v>
      </c>
    </row>
    <row r="4927" spans="1:44" x14ac:dyDescent="0.25">
      <c r="A4927">
        <v>2202075</v>
      </c>
      <c r="B4927">
        <v>6</v>
      </c>
      <c r="C4927" t="s">
        <v>880</v>
      </c>
      <c r="D4927" t="s">
        <v>6649</v>
      </c>
      <c r="E4927" t="s">
        <v>5940</v>
      </c>
      <c r="F4927" t="s">
        <v>5940</v>
      </c>
      <c r="G4927">
        <v>307</v>
      </c>
      <c r="H4927" t="s">
        <v>5940</v>
      </c>
      <c r="I4927">
        <v>295</v>
      </c>
      <c r="J4927">
        <v>6</v>
      </c>
      <c r="K4927">
        <v>0</v>
      </c>
      <c r="L4927">
        <v>0</v>
      </c>
      <c r="M4927">
        <v>196</v>
      </c>
      <c r="N4927">
        <v>0</v>
      </c>
      <c r="O4927">
        <v>227</v>
      </c>
      <c r="P4927">
        <v>24</v>
      </c>
      <c r="R4927">
        <v>2202075</v>
      </c>
      <c r="S4927" t="s">
        <v>5940</v>
      </c>
      <c r="T4927" t="s">
        <v>5940</v>
      </c>
      <c r="U4927">
        <v>307</v>
      </c>
      <c r="V4927" t="s">
        <v>5940</v>
      </c>
      <c r="W4927">
        <v>295</v>
      </c>
      <c r="X4927">
        <v>6</v>
      </c>
      <c r="Z4927">
        <v>4315206</v>
      </c>
      <c r="AB4927" t="s">
        <v>5940</v>
      </c>
      <c r="AC4927">
        <v>4315206</v>
      </c>
      <c r="AD4927" t="s">
        <v>2630</v>
      </c>
      <c r="AE4927" t="s">
        <v>5940</v>
      </c>
      <c r="AF4927">
        <v>4315206</v>
      </c>
      <c r="AG4927" t="s">
        <v>2630</v>
      </c>
      <c r="AH4927">
        <v>208</v>
      </c>
      <c r="AI4927">
        <v>4315206</v>
      </c>
      <c r="AJ4927" t="s">
        <v>2630</v>
      </c>
      <c r="AK4927">
        <v>190</v>
      </c>
      <c r="AL4927">
        <v>4315206</v>
      </c>
      <c r="AM4927" t="s">
        <v>2630</v>
      </c>
      <c r="AN4927" t="s">
        <v>5940</v>
      </c>
      <c r="AO4927">
        <v>0</v>
      </c>
      <c r="AP4927">
        <v>5000856</v>
      </c>
      <c r="AQ4927" t="s">
        <v>2798</v>
      </c>
      <c r="AR4927">
        <v>5330</v>
      </c>
    </row>
    <row r="4928" spans="1:44" x14ac:dyDescent="0.25">
      <c r="A4928">
        <v>2202083</v>
      </c>
      <c r="B4928">
        <v>6</v>
      </c>
      <c r="C4928" t="s">
        <v>880</v>
      </c>
      <c r="D4928" t="s">
        <v>6650</v>
      </c>
      <c r="E4928" t="s">
        <v>5940</v>
      </c>
      <c r="F4928" t="s">
        <v>5940</v>
      </c>
      <c r="G4928">
        <v>40</v>
      </c>
      <c r="H4928" t="s">
        <v>5940</v>
      </c>
      <c r="I4928" t="s">
        <v>5940</v>
      </c>
      <c r="J4928">
        <v>46</v>
      </c>
      <c r="K4928">
        <v>0</v>
      </c>
      <c r="L4928">
        <v>0</v>
      </c>
      <c r="M4928">
        <v>286</v>
      </c>
      <c r="N4928">
        <v>0</v>
      </c>
      <c r="O4928">
        <v>0</v>
      </c>
      <c r="P4928">
        <v>138</v>
      </c>
      <c r="R4928">
        <v>2202083</v>
      </c>
      <c r="S4928" t="s">
        <v>5940</v>
      </c>
      <c r="T4928" t="s">
        <v>5940</v>
      </c>
      <c r="U4928">
        <v>40</v>
      </c>
      <c r="V4928" t="s">
        <v>5940</v>
      </c>
      <c r="W4928" t="s">
        <v>5940</v>
      </c>
      <c r="X4928">
        <v>46</v>
      </c>
      <c r="Z4928">
        <v>4315305</v>
      </c>
      <c r="AB4928" t="s">
        <v>5940</v>
      </c>
      <c r="AC4928">
        <v>4315305</v>
      </c>
      <c r="AD4928" t="s">
        <v>2631</v>
      </c>
      <c r="AE4928">
        <v>63189</v>
      </c>
      <c r="AF4928">
        <v>4315305</v>
      </c>
      <c r="AG4928" t="s">
        <v>2631</v>
      </c>
      <c r="AH4928" t="s">
        <v>5940</v>
      </c>
      <c r="AI4928">
        <v>4315305</v>
      </c>
      <c r="AJ4928" t="s">
        <v>2631</v>
      </c>
      <c r="AK4928" t="s">
        <v>5940</v>
      </c>
      <c r="AL4928">
        <v>4315305</v>
      </c>
      <c r="AM4928" t="s">
        <v>2631</v>
      </c>
      <c r="AN4928" t="s">
        <v>5940</v>
      </c>
      <c r="AO4928">
        <v>0</v>
      </c>
      <c r="AP4928">
        <v>5000906</v>
      </c>
      <c r="AQ4928" t="s">
        <v>2799</v>
      </c>
      <c r="AR4928">
        <v>5715</v>
      </c>
    </row>
    <row r="4929" spans="1:44" x14ac:dyDescent="0.25">
      <c r="A4929">
        <v>2202091</v>
      </c>
      <c r="B4929">
        <v>6</v>
      </c>
      <c r="C4929" t="s">
        <v>880</v>
      </c>
      <c r="D4929" t="s">
        <v>6651</v>
      </c>
      <c r="E4929">
        <v>50</v>
      </c>
      <c r="F4929" t="s">
        <v>5940</v>
      </c>
      <c r="G4929">
        <v>829</v>
      </c>
      <c r="H4929">
        <v>79</v>
      </c>
      <c r="I4929">
        <v>1</v>
      </c>
      <c r="J4929">
        <v>222</v>
      </c>
      <c r="K4929">
        <v>180</v>
      </c>
      <c r="L4929">
        <v>0</v>
      </c>
      <c r="M4929">
        <v>3120</v>
      </c>
      <c r="N4929">
        <v>4</v>
      </c>
      <c r="O4929">
        <v>5</v>
      </c>
      <c r="P4929">
        <v>1047</v>
      </c>
      <c r="R4929">
        <v>2202091</v>
      </c>
      <c r="S4929">
        <v>50</v>
      </c>
      <c r="T4929" t="s">
        <v>5940</v>
      </c>
      <c r="U4929">
        <v>829</v>
      </c>
      <c r="V4929">
        <v>79</v>
      </c>
      <c r="W4929">
        <v>1</v>
      </c>
      <c r="X4929">
        <v>222</v>
      </c>
      <c r="Z4929">
        <v>4315313</v>
      </c>
      <c r="AB4929" t="s">
        <v>5940</v>
      </c>
      <c r="AC4929">
        <v>4315313</v>
      </c>
      <c r="AD4929" t="s">
        <v>2632</v>
      </c>
      <c r="AE4929">
        <v>2</v>
      </c>
      <c r="AF4929">
        <v>4315313</v>
      </c>
      <c r="AG4929" t="s">
        <v>2632</v>
      </c>
      <c r="AH4929">
        <v>390</v>
      </c>
      <c r="AI4929">
        <v>4315313</v>
      </c>
      <c r="AJ4929" t="s">
        <v>2632</v>
      </c>
      <c r="AK4929">
        <v>28</v>
      </c>
      <c r="AL4929">
        <v>4315313</v>
      </c>
      <c r="AM4929" t="s">
        <v>2632</v>
      </c>
      <c r="AN4929">
        <v>15390</v>
      </c>
      <c r="AO4929">
        <v>0</v>
      </c>
      <c r="AP4929">
        <v>5001003</v>
      </c>
      <c r="AQ4929" t="s">
        <v>2800</v>
      </c>
      <c r="AR4929">
        <v>166</v>
      </c>
    </row>
    <row r="4930" spans="1:44" x14ac:dyDescent="0.25">
      <c r="A4930">
        <v>2202109</v>
      </c>
      <c r="B4930">
        <v>6</v>
      </c>
      <c r="C4930" t="s">
        <v>880</v>
      </c>
      <c r="D4930" t="s">
        <v>6652</v>
      </c>
      <c r="E4930" t="s">
        <v>5940</v>
      </c>
      <c r="F4930" t="s">
        <v>5940</v>
      </c>
      <c r="G4930">
        <v>450</v>
      </c>
      <c r="H4930">
        <v>1</v>
      </c>
      <c r="I4930">
        <v>90</v>
      </c>
      <c r="J4930">
        <v>120</v>
      </c>
      <c r="K4930">
        <v>0</v>
      </c>
      <c r="L4930">
        <v>0</v>
      </c>
      <c r="M4930">
        <v>913</v>
      </c>
      <c r="N4930">
        <v>0</v>
      </c>
      <c r="O4930">
        <v>29</v>
      </c>
      <c r="P4930">
        <v>148</v>
      </c>
      <c r="R4930">
        <v>2202109</v>
      </c>
      <c r="S4930" t="s">
        <v>5940</v>
      </c>
      <c r="T4930" t="s">
        <v>5940</v>
      </c>
      <c r="U4930">
        <v>450</v>
      </c>
      <c r="V4930">
        <v>1</v>
      </c>
      <c r="W4930">
        <v>90</v>
      </c>
      <c r="X4930">
        <v>120</v>
      </c>
      <c r="Z4930">
        <v>4315321</v>
      </c>
      <c r="AB4930" t="s">
        <v>5940</v>
      </c>
      <c r="AC4930">
        <v>4315321</v>
      </c>
      <c r="AD4930" t="s">
        <v>2633</v>
      </c>
      <c r="AE4930">
        <v>2</v>
      </c>
      <c r="AF4930">
        <v>4315321</v>
      </c>
      <c r="AG4930" t="s">
        <v>2633</v>
      </c>
      <c r="AH4930">
        <v>45</v>
      </c>
      <c r="AI4930">
        <v>4315321</v>
      </c>
      <c r="AJ4930" t="s">
        <v>2633</v>
      </c>
      <c r="AK4930">
        <v>138</v>
      </c>
      <c r="AL4930">
        <v>4315321</v>
      </c>
      <c r="AM4930" t="s">
        <v>2633</v>
      </c>
      <c r="AN4930">
        <v>24000</v>
      </c>
      <c r="AO4930">
        <v>0</v>
      </c>
      <c r="AP4930">
        <v>5001102</v>
      </c>
      <c r="AQ4930" t="s">
        <v>2801</v>
      </c>
      <c r="AR4930">
        <v>252</v>
      </c>
    </row>
    <row r="4931" spans="1:44" x14ac:dyDescent="0.25">
      <c r="A4931">
        <v>2202117</v>
      </c>
      <c r="B4931">
        <v>6</v>
      </c>
      <c r="C4931" t="s">
        <v>880</v>
      </c>
      <c r="D4931" t="s">
        <v>6653</v>
      </c>
      <c r="E4931" t="s">
        <v>5940</v>
      </c>
      <c r="F4931" t="s">
        <v>5940</v>
      </c>
      <c r="G4931">
        <v>849</v>
      </c>
      <c r="H4931">
        <v>34</v>
      </c>
      <c r="I4931" t="s">
        <v>5940</v>
      </c>
      <c r="J4931">
        <v>82</v>
      </c>
      <c r="K4931">
        <v>0</v>
      </c>
      <c r="L4931">
        <v>0</v>
      </c>
      <c r="M4931">
        <v>54</v>
      </c>
      <c r="N4931">
        <v>0</v>
      </c>
      <c r="O4931">
        <v>0</v>
      </c>
      <c r="P4931">
        <v>58</v>
      </c>
      <c r="R4931">
        <v>2202117</v>
      </c>
      <c r="S4931" t="s">
        <v>5940</v>
      </c>
      <c r="T4931" t="s">
        <v>5940</v>
      </c>
      <c r="U4931">
        <v>849</v>
      </c>
      <c r="V4931">
        <v>34</v>
      </c>
      <c r="W4931" t="s">
        <v>5940</v>
      </c>
      <c r="X4931">
        <v>82</v>
      </c>
      <c r="Z4931">
        <v>4315354</v>
      </c>
      <c r="AB4931" t="s">
        <v>5940</v>
      </c>
      <c r="AC4931">
        <v>4315354</v>
      </c>
      <c r="AD4931" t="s">
        <v>2634</v>
      </c>
      <c r="AE4931" t="s">
        <v>5940</v>
      </c>
      <c r="AF4931">
        <v>4315354</v>
      </c>
      <c r="AG4931" t="s">
        <v>2634</v>
      </c>
      <c r="AH4931">
        <v>324</v>
      </c>
      <c r="AI4931">
        <v>4315354</v>
      </c>
      <c r="AJ4931" t="s">
        <v>2634</v>
      </c>
      <c r="AK4931">
        <v>11</v>
      </c>
      <c r="AL4931">
        <v>4315354</v>
      </c>
      <c r="AM4931" t="s">
        <v>2634</v>
      </c>
      <c r="AN4931">
        <v>11295</v>
      </c>
      <c r="AO4931">
        <v>0</v>
      </c>
      <c r="AP4931">
        <v>5001243</v>
      </c>
      <c r="AQ4931" t="s">
        <v>2802</v>
      </c>
      <c r="AR4931">
        <v>80400</v>
      </c>
    </row>
    <row r="4932" spans="1:44" x14ac:dyDescent="0.25">
      <c r="A4932">
        <v>2202133</v>
      </c>
      <c r="B4932">
        <v>6</v>
      </c>
      <c r="C4932" t="s">
        <v>880</v>
      </c>
      <c r="D4932" t="s">
        <v>6654</v>
      </c>
      <c r="E4932" t="s">
        <v>5940</v>
      </c>
      <c r="F4932" t="s">
        <v>5940</v>
      </c>
      <c r="G4932">
        <v>168</v>
      </c>
      <c r="H4932">
        <v>2</v>
      </c>
      <c r="I4932" t="s">
        <v>5940</v>
      </c>
      <c r="J4932">
        <v>451</v>
      </c>
      <c r="K4932">
        <v>0</v>
      </c>
      <c r="L4932">
        <v>0</v>
      </c>
      <c r="M4932">
        <v>926</v>
      </c>
      <c r="N4932">
        <v>2</v>
      </c>
      <c r="O4932">
        <v>0</v>
      </c>
      <c r="P4932">
        <v>1386</v>
      </c>
      <c r="R4932">
        <v>2202133</v>
      </c>
      <c r="S4932" t="s">
        <v>5940</v>
      </c>
      <c r="T4932" t="s">
        <v>5940</v>
      </c>
      <c r="U4932">
        <v>168</v>
      </c>
      <c r="V4932">
        <v>2</v>
      </c>
      <c r="W4932" t="s">
        <v>5940</v>
      </c>
      <c r="X4932">
        <v>451</v>
      </c>
      <c r="Z4932">
        <v>4315404</v>
      </c>
      <c r="AB4932" t="s">
        <v>5940</v>
      </c>
      <c r="AC4932">
        <v>4315404</v>
      </c>
      <c r="AD4932" t="s">
        <v>2635</v>
      </c>
      <c r="AE4932">
        <v>160</v>
      </c>
      <c r="AF4932">
        <v>4315404</v>
      </c>
      <c r="AG4932" t="s">
        <v>2635</v>
      </c>
      <c r="AH4932">
        <v>375</v>
      </c>
      <c r="AI4932">
        <v>4315404</v>
      </c>
      <c r="AJ4932" t="s">
        <v>2635</v>
      </c>
      <c r="AK4932">
        <v>126</v>
      </c>
      <c r="AL4932">
        <v>4315404</v>
      </c>
      <c r="AM4932" t="s">
        <v>2635</v>
      </c>
      <c r="AN4932">
        <v>2600</v>
      </c>
      <c r="AO4932">
        <v>0</v>
      </c>
      <c r="AP4932">
        <v>5001508</v>
      </c>
      <c r="AQ4932" t="s">
        <v>2803</v>
      </c>
      <c r="AR4932">
        <v>2640</v>
      </c>
    </row>
    <row r="4933" spans="1:44" x14ac:dyDescent="0.25">
      <c r="A4933">
        <v>2202174</v>
      </c>
      <c r="B4933">
        <v>6</v>
      </c>
      <c r="C4933" t="s">
        <v>880</v>
      </c>
      <c r="D4933" t="s">
        <v>6655</v>
      </c>
      <c r="E4933" t="s">
        <v>5940</v>
      </c>
      <c r="F4933" t="s">
        <v>5940</v>
      </c>
      <c r="G4933">
        <v>91</v>
      </c>
      <c r="H4933" t="s">
        <v>5940</v>
      </c>
      <c r="I4933">
        <v>894</v>
      </c>
      <c r="J4933">
        <v>18</v>
      </c>
      <c r="K4933">
        <v>0</v>
      </c>
      <c r="L4933">
        <v>0</v>
      </c>
      <c r="M4933">
        <v>163</v>
      </c>
      <c r="N4933">
        <v>0</v>
      </c>
      <c r="O4933">
        <v>1253</v>
      </c>
      <c r="P4933">
        <v>21</v>
      </c>
      <c r="R4933">
        <v>2202174</v>
      </c>
      <c r="S4933" t="s">
        <v>5940</v>
      </c>
      <c r="T4933" t="s">
        <v>5940</v>
      </c>
      <c r="U4933">
        <v>91</v>
      </c>
      <c r="V4933" t="s">
        <v>5940</v>
      </c>
      <c r="W4933">
        <v>894</v>
      </c>
      <c r="X4933">
        <v>18</v>
      </c>
      <c r="Z4933">
        <v>4315453</v>
      </c>
      <c r="AB4933" t="s">
        <v>5940</v>
      </c>
      <c r="AC4933">
        <v>4315453</v>
      </c>
      <c r="AD4933" t="s">
        <v>2636</v>
      </c>
      <c r="AE4933">
        <v>1</v>
      </c>
      <c r="AF4933">
        <v>4315453</v>
      </c>
      <c r="AG4933" t="s">
        <v>2636</v>
      </c>
      <c r="AH4933">
        <v>175</v>
      </c>
      <c r="AI4933">
        <v>4315453</v>
      </c>
      <c r="AJ4933" t="s">
        <v>2636</v>
      </c>
      <c r="AK4933">
        <v>81</v>
      </c>
      <c r="AL4933">
        <v>4315453</v>
      </c>
      <c r="AM4933" t="s">
        <v>2636</v>
      </c>
      <c r="AN4933">
        <v>51</v>
      </c>
      <c r="AO4933">
        <v>0</v>
      </c>
      <c r="AP4933">
        <v>5001904</v>
      </c>
      <c r="AQ4933" t="s">
        <v>2804</v>
      </c>
      <c r="AR4933">
        <v>41</v>
      </c>
    </row>
    <row r="4934" spans="1:44" x14ac:dyDescent="0.25">
      <c r="A4934">
        <v>2202208</v>
      </c>
      <c r="B4934">
        <v>6</v>
      </c>
      <c r="C4934" t="s">
        <v>880</v>
      </c>
      <c r="D4934" t="s">
        <v>6656</v>
      </c>
      <c r="E4934" t="s">
        <v>5940</v>
      </c>
      <c r="F4934" t="s">
        <v>5940</v>
      </c>
      <c r="G4934">
        <v>285</v>
      </c>
      <c r="H4934" t="s">
        <v>5940</v>
      </c>
      <c r="I4934">
        <v>125</v>
      </c>
      <c r="J4934">
        <v>85</v>
      </c>
      <c r="K4934">
        <v>0</v>
      </c>
      <c r="L4934">
        <v>0</v>
      </c>
      <c r="M4934">
        <v>720</v>
      </c>
      <c r="N4934">
        <v>0</v>
      </c>
      <c r="O4934">
        <v>377</v>
      </c>
      <c r="P4934">
        <v>157</v>
      </c>
      <c r="R4934">
        <v>2202208</v>
      </c>
      <c r="S4934" t="s">
        <v>5940</v>
      </c>
      <c r="T4934" t="s">
        <v>5940</v>
      </c>
      <c r="U4934">
        <v>285</v>
      </c>
      <c r="V4934" t="s">
        <v>5940</v>
      </c>
      <c r="W4934">
        <v>125</v>
      </c>
      <c r="X4934">
        <v>85</v>
      </c>
      <c r="Z4934">
        <v>4315503</v>
      </c>
      <c r="AB4934" t="s">
        <v>5940</v>
      </c>
      <c r="AC4934">
        <v>4315503</v>
      </c>
      <c r="AD4934" t="s">
        <v>2637</v>
      </c>
      <c r="AE4934">
        <v>95639</v>
      </c>
      <c r="AF4934">
        <v>4315503</v>
      </c>
      <c r="AG4934" t="s">
        <v>2637</v>
      </c>
      <c r="AH4934">
        <v>1500</v>
      </c>
      <c r="AI4934">
        <v>4315503</v>
      </c>
      <c r="AJ4934" t="s">
        <v>2637</v>
      </c>
      <c r="AK4934">
        <v>45</v>
      </c>
      <c r="AL4934">
        <v>4315503</v>
      </c>
      <c r="AM4934" t="s">
        <v>2637</v>
      </c>
      <c r="AN4934">
        <v>11960</v>
      </c>
      <c r="AO4934">
        <v>0</v>
      </c>
      <c r="AP4934">
        <v>5002001</v>
      </c>
      <c r="AQ4934" t="s">
        <v>2805</v>
      </c>
      <c r="AR4934">
        <v>12750</v>
      </c>
    </row>
    <row r="4935" spans="1:44" x14ac:dyDescent="0.25">
      <c r="A4935">
        <v>2202251</v>
      </c>
      <c r="B4935">
        <v>6</v>
      </c>
      <c r="C4935" t="s">
        <v>880</v>
      </c>
      <c r="D4935" t="s">
        <v>6657</v>
      </c>
      <c r="E4935" t="s">
        <v>5940</v>
      </c>
      <c r="F4935" t="s">
        <v>5940</v>
      </c>
      <c r="G4935">
        <v>2790</v>
      </c>
      <c r="H4935" t="s">
        <v>5940</v>
      </c>
      <c r="I4935">
        <v>1050</v>
      </c>
      <c r="J4935">
        <v>104</v>
      </c>
      <c r="K4935">
        <v>0</v>
      </c>
      <c r="L4935">
        <v>0</v>
      </c>
      <c r="M4935">
        <v>374</v>
      </c>
      <c r="N4935">
        <v>0</v>
      </c>
      <c r="O4935">
        <v>130</v>
      </c>
      <c r="P4935">
        <v>20</v>
      </c>
      <c r="R4935">
        <v>2202251</v>
      </c>
      <c r="S4935" t="s">
        <v>5940</v>
      </c>
      <c r="T4935" t="s">
        <v>5940</v>
      </c>
      <c r="U4935">
        <v>2790</v>
      </c>
      <c r="V4935" t="s">
        <v>5940</v>
      </c>
      <c r="W4935">
        <v>1050</v>
      </c>
      <c r="X4935">
        <v>104</v>
      </c>
      <c r="Z4935">
        <v>4315552</v>
      </c>
      <c r="AB4935" t="s">
        <v>5940</v>
      </c>
      <c r="AC4935">
        <v>4315552</v>
      </c>
      <c r="AD4935" t="s">
        <v>2638</v>
      </c>
      <c r="AE4935" t="s">
        <v>5940</v>
      </c>
      <c r="AF4935">
        <v>4315552</v>
      </c>
      <c r="AG4935" t="s">
        <v>2638</v>
      </c>
      <c r="AH4935">
        <v>4000</v>
      </c>
      <c r="AI4935">
        <v>4315552</v>
      </c>
      <c r="AJ4935" t="s">
        <v>2638</v>
      </c>
      <c r="AK4935">
        <v>68</v>
      </c>
      <c r="AL4935">
        <v>4315552</v>
      </c>
      <c r="AM4935" t="s">
        <v>2638</v>
      </c>
      <c r="AN4935">
        <v>5873</v>
      </c>
      <c r="AO4935">
        <v>0</v>
      </c>
      <c r="AP4935">
        <v>5002100</v>
      </c>
      <c r="AQ4935" t="s">
        <v>2806</v>
      </c>
      <c r="AR4935">
        <v>15600</v>
      </c>
    </row>
    <row r="4936" spans="1:44" x14ac:dyDescent="0.25">
      <c r="A4936">
        <v>2202307</v>
      </c>
      <c r="B4936">
        <v>6</v>
      </c>
      <c r="C4936" t="s">
        <v>880</v>
      </c>
      <c r="D4936" t="s">
        <v>6658</v>
      </c>
      <c r="E4936">
        <v>450</v>
      </c>
      <c r="F4936" t="s">
        <v>5940</v>
      </c>
      <c r="G4936">
        <v>5425</v>
      </c>
      <c r="H4936">
        <v>375</v>
      </c>
      <c r="I4936">
        <v>60</v>
      </c>
      <c r="J4936">
        <v>675</v>
      </c>
      <c r="K4936">
        <v>2400</v>
      </c>
      <c r="L4936">
        <v>0</v>
      </c>
      <c r="M4936">
        <v>9360</v>
      </c>
      <c r="N4936">
        <v>0</v>
      </c>
      <c r="O4936">
        <v>45</v>
      </c>
      <c r="P4936">
        <v>335</v>
      </c>
      <c r="R4936">
        <v>2202307</v>
      </c>
      <c r="S4936">
        <v>450</v>
      </c>
      <c r="T4936" t="s">
        <v>5940</v>
      </c>
      <c r="U4936">
        <v>5425</v>
      </c>
      <c r="V4936">
        <v>375</v>
      </c>
      <c r="W4936">
        <v>60</v>
      </c>
      <c r="X4936">
        <v>675</v>
      </c>
      <c r="Z4936">
        <v>4315602</v>
      </c>
      <c r="AB4936" t="s">
        <v>5940</v>
      </c>
      <c r="AC4936">
        <v>4315602</v>
      </c>
      <c r="AD4936" t="s">
        <v>2639</v>
      </c>
      <c r="AE4936">
        <v>104539</v>
      </c>
      <c r="AF4936">
        <v>4315602</v>
      </c>
      <c r="AG4936" t="s">
        <v>2639</v>
      </c>
      <c r="AH4936" t="s">
        <v>5940</v>
      </c>
      <c r="AI4936">
        <v>4315602</v>
      </c>
      <c r="AJ4936" t="s">
        <v>2639</v>
      </c>
      <c r="AK4936">
        <v>24</v>
      </c>
      <c r="AL4936">
        <v>4315602</v>
      </c>
      <c r="AM4936" t="s">
        <v>2639</v>
      </c>
      <c r="AN4936" t="s">
        <v>5940</v>
      </c>
      <c r="AO4936">
        <v>0</v>
      </c>
      <c r="AP4936">
        <v>5002159</v>
      </c>
      <c r="AQ4936" t="s">
        <v>2807</v>
      </c>
      <c r="AR4936">
        <v>600</v>
      </c>
    </row>
    <row r="4937" spans="1:44" x14ac:dyDescent="0.25">
      <c r="A4937">
        <v>2202406</v>
      </c>
      <c r="B4937">
        <v>6</v>
      </c>
      <c r="C4937" t="s">
        <v>880</v>
      </c>
      <c r="D4937" t="s">
        <v>6659</v>
      </c>
      <c r="E4937">
        <v>2625</v>
      </c>
      <c r="F4937" t="s">
        <v>5940</v>
      </c>
      <c r="G4937">
        <v>528</v>
      </c>
      <c r="H4937" t="s">
        <v>5940</v>
      </c>
      <c r="I4937">
        <v>861</v>
      </c>
      <c r="J4937">
        <v>127</v>
      </c>
      <c r="K4937">
        <v>2100</v>
      </c>
      <c r="L4937">
        <v>0</v>
      </c>
      <c r="M4937">
        <v>1274</v>
      </c>
      <c r="N4937">
        <v>0</v>
      </c>
      <c r="O4937">
        <v>1990</v>
      </c>
      <c r="P4937">
        <v>248</v>
      </c>
      <c r="R4937">
        <v>2202406</v>
      </c>
      <c r="S4937">
        <v>2625</v>
      </c>
      <c r="T4937" t="s">
        <v>5940</v>
      </c>
      <c r="U4937">
        <v>528</v>
      </c>
      <c r="V4937" t="s">
        <v>5940</v>
      </c>
      <c r="W4937">
        <v>861</v>
      </c>
      <c r="X4937">
        <v>127</v>
      </c>
      <c r="Z4937">
        <v>4315701</v>
      </c>
      <c r="AB4937" t="s">
        <v>5940</v>
      </c>
      <c r="AC4937">
        <v>4315701</v>
      </c>
      <c r="AD4937" t="s">
        <v>2640</v>
      </c>
      <c r="AE4937">
        <v>58012</v>
      </c>
      <c r="AF4937">
        <v>4315701</v>
      </c>
      <c r="AG4937" t="s">
        <v>2640</v>
      </c>
      <c r="AH4937">
        <v>600</v>
      </c>
      <c r="AI4937">
        <v>4315701</v>
      </c>
      <c r="AJ4937" t="s">
        <v>2640</v>
      </c>
      <c r="AK4937">
        <v>210</v>
      </c>
      <c r="AL4937">
        <v>4315701</v>
      </c>
      <c r="AM4937" t="s">
        <v>2640</v>
      </c>
      <c r="AN4937">
        <v>13200</v>
      </c>
      <c r="AO4937">
        <v>0</v>
      </c>
      <c r="AP4937">
        <v>5002209</v>
      </c>
      <c r="AQ4937" t="s">
        <v>2808</v>
      </c>
      <c r="AR4937">
        <v>7600</v>
      </c>
    </row>
    <row r="4938" spans="1:44" x14ac:dyDescent="0.25">
      <c r="A4938">
        <v>2202455</v>
      </c>
      <c r="B4938">
        <v>6</v>
      </c>
      <c r="C4938" t="s">
        <v>880</v>
      </c>
      <c r="D4938" t="s">
        <v>6660</v>
      </c>
      <c r="E4938" t="s">
        <v>5940</v>
      </c>
      <c r="F4938" t="s">
        <v>5940</v>
      </c>
      <c r="G4938">
        <v>789</v>
      </c>
      <c r="H4938" t="s">
        <v>5940</v>
      </c>
      <c r="I4938" t="s">
        <v>5940</v>
      </c>
      <c r="J4938">
        <v>107</v>
      </c>
      <c r="K4938">
        <v>0</v>
      </c>
      <c r="L4938">
        <v>0</v>
      </c>
      <c r="M4938">
        <v>221</v>
      </c>
      <c r="N4938">
        <v>0</v>
      </c>
      <c r="O4938">
        <v>0</v>
      </c>
      <c r="P4938">
        <v>79</v>
      </c>
      <c r="R4938">
        <v>2202455</v>
      </c>
      <c r="S4938" t="s">
        <v>5940</v>
      </c>
      <c r="T4938" t="s">
        <v>5940</v>
      </c>
      <c r="U4938">
        <v>789</v>
      </c>
      <c r="V4938" t="s">
        <v>5940</v>
      </c>
      <c r="W4938" t="s">
        <v>5940</v>
      </c>
      <c r="X4938">
        <v>107</v>
      </c>
      <c r="Z4938">
        <v>4315750</v>
      </c>
      <c r="AB4938" t="s">
        <v>5940</v>
      </c>
      <c r="AC4938">
        <v>4315750</v>
      </c>
      <c r="AD4938" t="s">
        <v>2641</v>
      </c>
      <c r="AE4938">
        <v>15</v>
      </c>
      <c r="AF4938">
        <v>4315750</v>
      </c>
      <c r="AG4938" t="s">
        <v>2641</v>
      </c>
      <c r="AH4938">
        <v>800</v>
      </c>
      <c r="AI4938">
        <v>4315750</v>
      </c>
      <c r="AJ4938" t="s">
        <v>2641</v>
      </c>
      <c r="AK4938">
        <v>29</v>
      </c>
      <c r="AL4938">
        <v>4315750</v>
      </c>
      <c r="AM4938" t="s">
        <v>2641</v>
      </c>
      <c r="AN4938" t="s">
        <v>5940</v>
      </c>
      <c r="AO4938">
        <v>0</v>
      </c>
      <c r="AP4938">
        <v>5002308</v>
      </c>
      <c r="AQ4938" t="s">
        <v>2809</v>
      </c>
      <c r="AR4938">
        <v>38</v>
      </c>
    </row>
    <row r="4939" spans="1:44" x14ac:dyDescent="0.25">
      <c r="A4939">
        <v>2202505</v>
      </c>
      <c r="B4939">
        <v>6</v>
      </c>
      <c r="C4939" t="s">
        <v>880</v>
      </c>
      <c r="D4939" t="s">
        <v>6661</v>
      </c>
      <c r="E4939" t="s">
        <v>5940</v>
      </c>
      <c r="F4939" t="s">
        <v>5940</v>
      </c>
      <c r="G4939">
        <v>3408</v>
      </c>
      <c r="H4939" t="s">
        <v>5940</v>
      </c>
      <c r="I4939">
        <v>39</v>
      </c>
      <c r="J4939">
        <v>1016</v>
      </c>
      <c r="K4939">
        <v>0</v>
      </c>
      <c r="L4939">
        <v>0</v>
      </c>
      <c r="M4939">
        <v>2195</v>
      </c>
      <c r="N4939">
        <v>0</v>
      </c>
      <c r="O4939">
        <v>18</v>
      </c>
      <c r="P4939">
        <v>669</v>
      </c>
      <c r="R4939">
        <v>2202505</v>
      </c>
      <c r="S4939" t="s">
        <v>5940</v>
      </c>
      <c r="T4939" t="s">
        <v>5940</v>
      </c>
      <c r="U4939">
        <v>3408</v>
      </c>
      <c r="V4939" t="s">
        <v>5940</v>
      </c>
      <c r="W4939">
        <v>39</v>
      </c>
      <c r="X4939">
        <v>1016</v>
      </c>
      <c r="Z4939">
        <v>4315800</v>
      </c>
      <c r="AB4939" t="s">
        <v>5940</v>
      </c>
      <c r="AC4939">
        <v>4315800</v>
      </c>
      <c r="AD4939" t="s">
        <v>2642</v>
      </c>
      <c r="AE4939" t="s">
        <v>5940</v>
      </c>
      <c r="AF4939">
        <v>4315800</v>
      </c>
      <c r="AG4939" t="s">
        <v>2642</v>
      </c>
      <c r="AH4939">
        <v>900</v>
      </c>
      <c r="AI4939">
        <v>4315800</v>
      </c>
      <c r="AJ4939" t="s">
        <v>2642</v>
      </c>
      <c r="AK4939">
        <v>43</v>
      </c>
      <c r="AL4939">
        <v>4315800</v>
      </c>
      <c r="AM4939" t="s">
        <v>2642</v>
      </c>
      <c r="AN4939">
        <v>1511</v>
      </c>
      <c r="AO4939">
        <v>0</v>
      </c>
      <c r="AP4939">
        <v>5002407</v>
      </c>
      <c r="AQ4939" t="s">
        <v>2810</v>
      </c>
      <c r="AR4939">
        <v>56713</v>
      </c>
    </row>
    <row r="4940" spans="1:44" x14ac:dyDescent="0.25">
      <c r="A4940">
        <v>2202539</v>
      </c>
      <c r="B4940">
        <v>6</v>
      </c>
      <c r="C4940" t="s">
        <v>880</v>
      </c>
      <c r="D4940" t="s">
        <v>6662</v>
      </c>
      <c r="E4940" t="s">
        <v>5940</v>
      </c>
      <c r="F4940" t="s">
        <v>5940</v>
      </c>
      <c r="G4940">
        <v>167</v>
      </c>
      <c r="H4940" t="s">
        <v>5940</v>
      </c>
      <c r="I4940">
        <v>523</v>
      </c>
      <c r="J4940">
        <v>24</v>
      </c>
      <c r="K4940">
        <v>0</v>
      </c>
      <c r="L4940">
        <v>0</v>
      </c>
      <c r="M4940">
        <v>206</v>
      </c>
      <c r="N4940">
        <v>0</v>
      </c>
      <c r="O4940">
        <v>445</v>
      </c>
      <c r="P4940">
        <v>29</v>
      </c>
      <c r="R4940">
        <v>2202539</v>
      </c>
      <c r="S4940" t="s">
        <v>5940</v>
      </c>
      <c r="T4940" t="s">
        <v>5940</v>
      </c>
      <c r="U4940">
        <v>167</v>
      </c>
      <c r="V4940" t="s">
        <v>5940</v>
      </c>
      <c r="W4940">
        <v>523</v>
      </c>
      <c r="X4940">
        <v>24</v>
      </c>
      <c r="Z4940">
        <v>4315909</v>
      </c>
      <c r="AB4940" t="s">
        <v>5940</v>
      </c>
      <c r="AC4940">
        <v>4315909</v>
      </c>
      <c r="AD4940" t="s">
        <v>2643</v>
      </c>
      <c r="AE4940">
        <v>92</v>
      </c>
      <c r="AF4940">
        <v>4315909</v>
      </c>
      <c r="AG4940" t="s">
        <v>2643</v>
      </c>
      <c r="AH4940">
        <v>4200</v>
      </c>
      <c r="AI4940">
        <v>4315909</v>
      </c>
      <c r="AJ4940" t="s">
        <v>2643</v>
      </c>
      <c r="AK4940">
        <v>480</v>
      </c>
      <c r="AL4940">
        <v>4315909</v>
      </c>
      <c r="AM4940" t="s">
        <v>2643</v>
      </c>
      <c r="AN4940">
        <v>960</v>
      </c>
      <c r="AO4940">
        <v>0</v>
      </c>
      <c r="AP4940">
        <v>5002605</v>
      </c>
      <c r="AQ4940" t="s">
        <v>2811</v>
      </c>
      <c r="AR4940">
        <v>2880</v>
      </c>
    </row>
    <row r="4941" spans="1:44" x14ac:dyDescent="0.25">
      <c r="A4941">
        <v>2202554</v>
      </c>
      <c r="B4941">
        <v>6</v>
      </c>
      <c r="C4941" t="s">
        <v>880</v>
      </c>
      <c r="D4941" t="s">
        <v>6663</v>
      </c>
      <c r="E4941" t="s">
        <v>5940</v>
      </c>
      <c r="F4941" t="s">
        <v>5940</v>
      </c>
      <c r="G4941">
        <v>222</v>
      </c>
      <c r="H4941">
        <v>208</v>
      </c>
      <c r="I4941" t="s">
        <v>5940</v>
      </c>
      <c r="J4941">
        <v>172</v>
      </c>
      <c r="K4941">
        <v>0</v>
      </c>
      <c r="L4941">
        <v>0</v>
      </c>
      <c r="M4941">
        <v>792</v>
      </c>
      <c r="N4941">
        <v>30</v>
      </c>
      <c r="O4941">
        <v>0</v>
      </c>
      <c r="P4941">
        <v>239</v>
      </c>
      <c r="R4941">
        <v>2202554</v>
      </c>
      <c r="S4941" t="s">
        <v>5940</v>
      </c>
      <c r="T4941" t="s">
        <v>5940</v>
      </c>
      <c r="U4941">
        <v>222</v>
      </c>
      <c r="V4941">
        <v>208</v>
      </c>
      <c r="W4941" t="s">
        <v>5940</v>
      </c>
      <c r="X4941">
        <v>172</v>
      </c>
      <c r="Z4941">
        <v>4315958</v>
      </c>
      <c r="AB4941" t="s">
        <v>5940</v>
      </c>
      <c r="AC4941">
        <v>4315958</v>
      </c>
      <c r="AD4941" t="s">
        <v>2644</v>
      </c>
      <c r="AE4941">
        <v>10</v>
      </c>
      <c r="AF4941">
        <v>4315958</v>
      </c>
      <c r="AG4941" t="s">
        <v>2644</v>
      </c>
      <c r="AH4941">
        <v>3000</v>
      </c>
      <c r="AI4941">
        <v>4315958</v>
      </c>
      <c r="AJ4941" t="s">
        <v>2644</v>
      </c>
      <c r="AK4941">
        <v>30</v>
      </c>
      <c r="AL4941">
        <v>4315958</v>
      </c>
      <c r="AM4941" t="s">
        <v>2644</v>
      </c>
      <c r="AN4941">
        <v>5124</v>
      </c>
      <c r="AO4941">
        <v>0</v>
      </c>
      <c r="AP4941">
        <v>5002704</v>
      </c>
      <c r="AQ4941" t="s">
        <v>2812</v>
      </c>
      <c r="AR4941">
        <v>7990</v>
      </c>
    </row>
    <row r="4942" spans="1:44" x14ac:dyDescent="0.25">
      <c r="A4942">
        <v>2202604</v>
      </c>
      <c r="B4942">
        <v>6</v>
      </c>
      <c r="C4942" t="s">
        <v>880</v>
      </c>
      <c r="D4942" t="s">
        <v>6664</v>
      </c>
      <c r="E4942">
        <v>12240</v>
      </c>
      <c r="F4942" t="s">
        <v>5940</v>
      </c>
      <c r="G4942">
        <v>309</v>
      </c>
      <c r="H4942" t="s">
        <v>5940</v>
      </c>
      <c r="I4942">
        <v>17</v>
      </c>
      <c r="J4942">
        <v>208</v>
      </c>
      <c r="K4942">
        <v>15000</v>
      </c>
      <c r="L4942">
        <v>0</v>
      </c>
      <c r="M4942">
        <v>823</v>
      </c>
      <c r="N4942">
        <v>0</v>
      </c>
      <c r="O4942">
        <v>286</v>
      </c>
      <c r="P4942">
        <v>440</v>
      </c>
      <c r="R4942">
        <v>2202604</v>
      </c>
      <c r="S4942">
        <v>12240</v>
      </c>
      <c r="T4942" t="s">
        <v>5940</v>
      </c>
      <c r="U4942">
        <v>309</v>
      </c>
      <c r="V4942" t="s">
        <v>5940</v>
      </c>
      <c r="W4942">
        <v>17</v>
      </c>
      <c r="X4942">
        <v>208</v>
      </c>
      <c r="Z4942">
        <v>4316006</v>
      </c>
      <c r="AB4942" t="s">
        <v>5940</v>
      </c>
      <c r="AC4942">
        <v>4316006</v>
      </c>
      <c r="AD4942" t="s">
        <v>2645</v>
      </c>
      <c r="AE4942">
        <v>405</v>
      </c>
      <c r="AF4942">
        <v>4316006</v>
      </c>
      <c r="AG4942" t="s">
        <v>2645</v>
      </c>
      <c r="AH4942">
        <v>3000</v>
      </c>
      <c r="AI4942">
        <v>4316006</v>
      </c>
      <c r="AJ4942" t="s">
        <v>2645</v>
      </c>
      <c r="AK4942">
        <v>231</v>
      </c>
      <c r="AL4942">
        <v>4316006</v>
      </c>
      <c r="AM4942" t="s">
        <v>2645</v>
      </c>
      <c r="AN4942" t="s">
        <v>5940</v>
      </c>
      <c r="AO4942">
        <v>0</v>
      </c>
      <c r="AP4942">
        <v>5002803</v>
      </c>
      <c r="AQ4942" t="s">
        <v>2813</v>
      </c>
      <c r="AR4942">
        <v>2340</v>
      </c>
    </row>
    <row r="4943" spans="1:44" x14ac:dyDescent="0.25">
      <c r="A4943">
        <v>2202653</v>
      </c>
      <c r="B4943">
        <v>6</v>
      </c>
      <c r="C4943" t="s">
        <v>880</v>
      </c>
      <c r="D4943" t="s">
        <v>6665</v>
      </c>
      <c r="E4943" t="s">
        <v>5940</v>
      </c>
      <c r="F4943" t="s">
        <v>5940</v>
      </c>
      <c r="G4943">
        <v>106</v>
      </c>
      <c r="H4943" t="s">
        <v>5940</v>
      </c>
      <c r="I4943">
        <v>1851</v>
      </c>
      <c r="J4943">
        <v>15</v>
      </c>
      <c r="K4943">
        <v>0</v>
      </c>
      <c r="L4943">
        <v>0</v>
      </c>
      <c r="M4943">
        <v>135</v>
      </c>
      <c r="N4943">
        <v>0</v>
      </c>
      <c r="O4943">
        <v>1977</v>
      </c>
      <c r="P4943">
        <v>24</v>
      </c>
      <c r="R4943">
        <v>2202653</v>
      </c>
      <c r="S4943" t="s">
        <v>5940</v>
      </c>
      <c r="T4943" t="s">
        <v>5940</v>
      </c>
      <c r="U4943">
        <v>106</v>
      </c>
      <c r="V4943" t="s">
        <v>5940</v>
      </c>
      <c r="W4943">
        <v>1851</v>
      </c>
      <c r="X4943">
        <v>15</v>
      </c>
      <c r="Z4943">
        <v>4316105</v>
      </c>
      <c r="AB4943" t="s">
        <v>5940</v>
      </c>
      <c r="AC4943">
        <v>4316105</v>
      </c>
      <c r="AD4943" t="s">
        <v>2646</v>
      </c>
      <c r="AE4943">
        <v>5</v>
      </c>
      <c r="AF4943">
        <v>4316105</v>
      </c>
      <c r="AG4943" t="s">
        <v>2646</v>
      </c>
      <c r="AH4943">
        <v>3000</v>
      </c>
      <c r="AI4943">
        <v>4316105</v>
      </c>
      <c r="AJ4943" t="s">
        <v>2646</v>
      </c>
      <c r="AK4943">
        <v>11</v>
      </c>
      <c r="AL4943">
        <v>4316105</v>
      </c>
      <c r="AM4943" t="s">
        <v>2646</v>
      </c>
      <c r="AN4943">
        <v>11520</v>
      </c>
      <c r="AO4943">
        <v>0</v>
      </c>
      <c r="AP4943">
        <v>5002902</v>
      </c>
      <c r="AQ4943" t="s">
        <v>2814</v>
      </c>
      <c r="AR4943">
        <v>15000</v>
      </c>
    </row>
    <row r="4944" spans="1:44" x14ac:dyDescent="0.25">
      <c r="A4944">
        <v>2202703</v>
      </c>
      <c r="B4944">
        <v>6</v>
      </c>
      <c r="C4944" t="s">
        <v>880</v>
      </c>
      <c r="D4944" t="s">
        <v>6666</v>
      </c>
      <c r="E4944">
        <v>600</v>
      </c>
      <c r="F4944" t="s">
        <v>5940</v>
      </c>
      <c r="G4944">
        <v>543</v>
      </c>
      <c r="H4944" t="s">
        <v>5940</v>
      </c>
      <c r="I4944">
        <v>39</v>
      </c>
      <c r="J4944">
        <v>740</v>
      </c>
      <c r="K4944">
        <v>600</v>
      </c>
      <c r="L4944">
        <v>0</v>
      </c>
      <c r="M4944">
        <v>2531</v>
      </c>
      <c r="N4944">
        <v>0</v>
      </c>
      <c r="O4944">
        <v>234</v>
      </c>
      <c r="P4944">
        <v>587</v>
      </c>
      <c r="R4944">
        <v>2202703</v>
      </c>
      <c r="S4944">
        <v>600</v>
      </c>
      <c r="T4944" t="s">
        <v>5940</v>
      </c>
      <c r="U4944">
        <v>543</v>
      </c>
      <c r="V4944" t="s">
        <v>5940</v>
      </c>
      <c r="W4944">
        <v>39</v>
      </c>
      <c r="X4944">
        <v>740</v>
      </c>
      <c r="Z4944">
        <v>4316204</v>
      </c>
      <c r="AB4944" t="s">
        <v>5940</v>
      </c>
      <c r="AC4944">
        <v>4316204</v>
      </c>
      <c r="AD4944" t="s">
        <v>2647</v>
      </c>
      <c r="AE4944">
        <v>4</v>
      </c>
      <c r="AF4944">
        <v>4316204</v>
      </c>
      <c r="AG4944" t="s">
        <v>2647</v>
      </c>
      <c r="AH4944">
        <v>2700</v>
      </c>
      <c r="AI4944">
        <v>4316204</v>
      </c>
      <c r="AJ4944" t="s">
        <v>2647</v>
      </c>
      <c r="AK4944">
        <v>105</v>
      </c>
      <c r="AL4944">
        <v>4316204</v>
      </c>
      <c r="AM4944" t="s">
        <v>2647</v>
      </c>
      <c r="AN4944">
        <v>4392</v>
      </c>
      <c r="AO4944">
        <v>0</v>
      </c>
      <c r="AP4944">
        <v>5002951</v>
      </c>
      <c r="AQ4944" t="s">
        <v>2815</v>
      </c>
      <c r="AR4944">
        <v>108240</v>
      </c>
    </row>
    <row r="4945" spans="1:44" x14ac:dyDescent="0.25">
      <c r="A4945">
        <v>2202711</v>
      </c>
      <c r="B4945">
        <v>6</v>
      </c>
      <c r="C4945" t="s">
        <v>880</v>
      </c>
      <c r="D4945" t="s">
        <v>6667</v>
      </c>
      <c r="E4945" t="s">
        <v>5940</v>
      </c>
      <c r="F4945" t="s">
        <v>5940</v>
      </c>
      <c r="G4945">
        <v>78</v>
      </c>
      <c r="H4945" t="s">
        <v>5940</v>
      </c>
      <c r="I4945">
        <v>64</v>
      </c>
      <c r="J4945">
        <v>29</v>
      </c>
      <c r="K4945">
        <v>0</v>
      </c>
      <c r="L4945">
        <v>0</v>
      </c>
      <c r="M4945">
        <v>129</v>
      </c>
      <c r="N4945">
        <v>0</v>
      </c>
      <c r="O4945">
        <v>113</v>
      </c>
      <c r="P4945">
        <v>31</v>
      </c>
      <c r="R4945">
        <v>2202711</v>
      </c>
      <c r="S4945" t="s">
        <v>5940</v>
      </c>
      <c r="T4945" t="s">
        <v>5940</v>
      </c>
      <c r="U4945">
        <v>78</v>
      </c>
      <c r="V4945" t="s">
        <v>5940</v>
      </c>
      <c r="W4945">
        <v>64</v>
      </c>
      <c r="X4945">
        <v>29</v>
      </c>
      <c r="Z4945">
        <v>4316303</v>
      </c>
      <c r="AB4945" t="s">
        <v>5940</v>
      </c>
      <c r="AC4945">
        <v>4316303</v>
      </c>
      <c r="AD4945" t="s">
        <v>2648</v>
      </c>
      <c r="AE4945" t="s">
        <v>5940</v>
      </c>
      <c r="AF4945">
        <v>4316303</v>
      </c>
      <c r="AG4945" t="s">
        <v>2648</v>
      </c>
      <c r="AH4945">
        <v>65000</v>
      </c>
      <c r="AI4945">
        <v>4316303</v>
      </c>
      <c r="AJ4945" t="s">
        <v>2648</v>
      </c>
      <c r="AK4945">
        <v>69</v>
      </c>
      <c r="AL4945">
        <v>4316303</v>
      </c>
      <c r="AM4945" t="s">
        <v>2648</v>
      </c>
      <c r="AN4945">
        <v>3120</v>
      </c>
      <c r="AO4945">
        <v>0</v>
      </c>
      <c r="AP4945">
        <v>5003108</v>
      </c>
      <c r="AQ4945" t="s">
        <v>2816</v>
      </c>
      <c r="AR4945">
        <v>480</v>
      </c>
    </row>
    <row r="4946" spans="1:44" x14ac:dyDescent="0.25">
      <c r="A4946">
        <v>2202729</v>
      </c>
      <c r="B4946">
        <v>6</v>
      </c>
      <c r="C4946" t="s">
        <v>880</v>
      </c>
      <c r="D4946" t="s">
        <v>6668</v>
      </c>
      <c r="E4946" t="s">
        <v>5940</v>
      </c>
      <c r="F4946" t="s">
        <v>5940</v>
      </c>
      <c r="G4946">
        <v>223</v>
      </c>
      <c r="H4946" t="s">
        <v>5940</v>
      </c>
      <c r="I4946" t="s">
        <v>5940</v>
      </c>
      <c r="J4946">
        <v>141</v>
      </c>
      <c r="K4946">
        <v>0</v>
      </c>
      <c r="L4946">
        <v>0</v>
      </c>
      <c r="M4946">
        <v>402</v>
      </c>
      <c r="N4946">
        <v>0</v>
      </c>
      <c r="O4946">
        <v>10</v>
      </c>
      <c r="P4946">
        <v>107</v>
      </c>
      <c r="R4946">
        <v>2202729</v>
      </c>
      <c r="S4946" t="s">
        <v>5940</v>
      </c>
      <c r="T4946" t="s">
        <v>5940</v>
      </c>
      <c r="U4946">
        <v>223</v>
      </c>
      <c r="V4946" t="s">
        <v>5940</v>
      </c>
      <c r="W4946" t="s">
        <v>5940</v>
      </c>
      <c r="X4946">
        <v>141</v>
      </c>
      <c r="Z4946">
        <v>4316402</v>
      </c>
      <c r="AB4946" t="s">
        <v>5940</v>
      </c>
      <c r="AC4946">
        <v>4316402</v>
      </c>
      <c r="AD4946" t="s">
        <v>2649</v>
      </c>
      <c r="AE4946">
        <v>124129</v>
      </c>
      <c r="AF4946">
        <v>4316402</v>
      </c>
      <c r="AG4946" t="s">
        <v>2649</v>
      </c>
      <c r="AH4946" t="s">
        <v>5940</v>
      </c>
      <c r="AI4946">
        <v>4316402</v>
      </c>
      <c r="AJ4946" t="s">
        <v>2649</v>
      </c>
      <c r="AK4946" t="s">
        <v>5940</v>
      </c>
      <c r="AL4946">
        <v>4316402</v>
      </c>
      <c r="AM4946" t="s">
        <v>2649</v>
      </c>
      <c r="AN4946">
        <v>26994</v>
      </c>
      <c r="AO4946">
        <v>0</v>
      </c>
      <c r="AP4946">
        <v>5003157</v>
      </c>
      <c r="AQ4946" t="s">
        <v>429</v>
      </c>
      <c r="AR4946">
        <v>18825</v>
      </c>
    </row>
    <row r="4947" spans="1:44" x14ac:dyDescent="0.25">
      <c r="A4947">
        <v>2202737</v>
      </c>
      <c r="B4947">
        <v>6</v>
      </c>
      <c r="C4947" t="s">
        <v>880</v>
      </c>
      <c r="D4947" t="s">
        <v>6669</v>
      </c>
      <c r="E4947" t="s">
        <v>5940</v>
      </c>
      <c r="F4947" t="s">
        <v>5940</v>
      </c>
      <c r="G4947">
        <v>35</v>
      </c>
      <c r="H4947" t="s">
        <v>5940</v>
      </c>
      <c r="I4947">
        <v>68</v>
      </c>
      <c r="J4947">
        <v>7</v>
      </c>
      <c r="K4947">
        <v>420</v>
      </c>
      <c r="L4947">
        <v>0</v>
      </c>
      <c r="M4947">
        <v>65</v>
      </c>
      <c r="N4947">
        <v>0</v>
      </c>
      <c r="O4947">
        <v>125</v>
      </c>
      <c r="P4947">
        <v>16</v>
      </c>
      <c r="R4947">
        <v>2202737</v>
      </c>
      <c r="S4947" t="s">
        <v>5940</v>
      </c>
      <c r="T4947" t="s">
        <v>5940</v>
      </c>
      <c r="U4947">
        <v>35</v>
      </c>
      <c r="V4947" t="s">
        <v>5940</v>
      </c>
      <c r="W4947">
        <v>68</v>
      </c>
      <c r="X4947">
        <v>7</v>
      </c>
      <c r="Z4947">
        <v>4316428</v>
      </c>
      <c r="AB4947" t="s">
        <v>5940</v>
      </c>
      <c r="AC4947">
        <v>4316428</v>
      </c>
      <c r="AD4947" t="s">
        <v>2650</v>
      </c>
      <c r="AE4947">
        <v>19</v>
      </c>
      <c r="AF4947">
        <v>4316428</v>
      </c>
      <c r="AG4947" t="s">
        <v>2650</v>
      </c>
      <c r="AH4947">
        <v>1000</v>
      </c>
      <c r="AI4947">
        <v>4316428</v>
      </c>
      <c r="AJ4947" t="s">
        <v>2650</v>
      </c>
      <c r="AK4947">
        <v>44</v>
      </c>
      <c r="AL4947">
        <v>4316428</v>
      </c>
      <c r="AM4947" t="s">
        <v>2650</v>
      </c>
      <c r="AN4947">
        <v>2310</v>
      </c>
      <c r="AO4947">
        <v>0</v>
      </c>
      <c r="AP4947">
        <v>5003207</v>
      </c>
      <c r="AQ4947" t="s">
        <v>430</v>
      </c>
      <c r="AR4947">
        <v>576</v>
      </c>
    </row>
    <row r="4948" spans="1:44" x14ac:dyDescent="0.25">
      <c r="A4948">
        <v>2202752</v>
      </c>
      <c r="B4948">
        <v>6</v>
      </c>
      <c r="C4948" t="s">
        <v>880</v>
      </c>
      <c r="D4948" t="s">
        <v>6670</v>
      </c>
      <c r="E4948">
        <v>400</v>
      </c>
      <c r="F4948" t="s">
        <v>5940</v>
      </c>
      <c r="G4948">
        <v>900</v>
      </c>
      <c r="H4948">
        <v>60</v>
      </c>
      <c r="I4948">
        <v>630</v>
      </c>
      <c r="J4948">
        <v>333</v>
      </c>
      <c r="K4948">
        <v>640</v>
      </c>
      <c r="L4948">
        <v>0</v>
      </c>
      <c r="M4948">
        <v>752</v>
      </c>
      <c r="N4948">
        <v>0</v>
      </c>
      <c r="O4948">
        <v>200</v>
      </c>
      <c r="P4948">
        <v>198</v>
      </c>
      <c r="R4948">
        <v>2202752</v>
      </c>
      <c r="S4948">
        <v>400</v>
      </c>
      <c r="T4948" t="s">
        <v>5940</v>
      </c>
      <c r="U4948">
        <v>900</v>
      </c>
      <c r="V4948">
        <v>60</v>
      </c>
      <c r="W4948">
        <v>630</v>
      </c>
      <c r="X4948">
        <v>333</v>
      </c>
      <c r="Z4948">
        <v>4316436</v>
      </c>
      <c r="AB4948" t="s">
        <v>5940</v>
      </c>
      <c r="AC4948">
        <v>4316436</v>
      </c>
      <c r="AD4948" t="s">
        <v>2651</v>
      </c>
      <c r="AE4948" t="s">
        <v>5940</v>
      </c>
      <c r="AF4948">
        <v>4316436</v>
      </c>
      <c r="AG4948" t="s">
        <v>2651</v>
      </c>
      <c r="AH4948">
        <v>240</v>
      </c>
      <c r="AI4948">
        <v>4316436</v>
      </c>
      <c r="AJ4948" t="s">
        <v>2651</v>
      </c>
      <c r="AK4948">
        <v>12</v>
      </c>
      <c r="AL4948">
        <v>4316436</v>
      </c>
      <c r="AM4948" t="s">
        <v>2651</v>
      </c>
      <c r="AN4948">
        <v>9707</v>
      </c>
      <c r="AO4948">
        <v>0</v>
      </c>
      <c r="AP4948">
        <v>5003256</v>
      </c>
      <c r="AQ4948" t="s">
        <v>431</v>
      </c>
      <c r="AR4948">
        <v>106920</v>
      </c>
    </row>
    <row r="4949" spans="1:44" x14ac:dyDescent="0.25">
      <c r="A4949">
        <v>2202778</v>
      </c>
      <c r="B4949">
        <v>6</v>
      </c>
      <c r="C4949" t="s">
        <v>880</v>
      </c>
      <c r="D4949" t="s">
        <v>6671</v>
      </c>
      <c r="E4949" t="s">
        <v>5940</v>
      </c>
      <c r="F4949" t="s">
        <v>5940</v>
      </c>
      <c r="G4949">
        <v>715</v>
      </c>
      <c r="H4949" t="s">
        <v>5940</v>
      </c>
      <c r="I4949">
        <v>148</v>
      </c>
      <c r="J4949">
        <v>86</v>
      </c>
      <c r="K4949">
        <v>0</v>
      </c>
      <c r="L4949">
        <v>0</v>
      </c>
      <c r="M4949">
        <v>688</v>
      </c>
      <c r="N4949">
        <v>0</v>
      </c>
      <c r="O4949">
        <v>371</v>
      </c>
      <c r="P4949">
        <v>126</v>
      </c>
      <c r="R4949">
        <v>2202778</v>
      </c>
      <c r="S4949" t="s">
        <v>5940</v>
      </c>
      <c r="T4949" t="s">
        <v>5940</v>
      </c>
      <c r="U4949">
        <v>715</v>
      </c>
      <c r="V4949" t="s">
        <v>5940</v>
      </c>
      <c r="W4949">
        <v>148</v>
      </c>
      <c r="X4949">
        <v>86</v>
      </c>
      <c r="Z4949">
        <v>4316451</v>
      </c>
      <c r="AB4949" t="s">
        <v>5940</v>
      </c>
      <c r="AC4949">
        <v>4316451</v>
      </c>
      <c r="AD4949" t="s">
        <v>2652</v>
      </c>
      <c r="AE4949">
        <v>12</v>
      </c>
      <c r="AF4949">
        <v>4316451</v>
      </c>
      <c r="AG4949" t="s">
        <v>2652</v>
      </c>
      <c r="AH4949">
        <v>35015</v>
      </c>
      <c r="AI4949">
        <v>4316451</v>
      </c>
      <c r="AJ4949" t="s">
        <v>2652</v>
      </c>
      <c r="AK4949">
        <v>427</v>
      </c>
      <c r="AL4949">
        <v>4316451</v>
      </c>
      <c r="AM4949" t="s">
        <v>2652</v>
      </c>
      <c r="AN4949">
        <v>12012</v>
      </c>
      <c r="AO4949">
        <v>0</v>
      </c>
      <c r="AP4949">
        <v>5003306</v>
      </c>
      <c r="AQ4949" t="s">
        <v>432</v>
      </c>
      <c r="AR4949">
        <v>2520</v>
      </c>
    </row>
    <row r="4950" spans="1:44" x14ac:dyDescent="0.25">
      <c r="A4950">
        <v>2202802</v>
      </c>
      <c r="B4950">
        <v>6</v>
      </c>
      <c r="C4950" t="s">
        <v>880</v>
      </c>
      <c r="D4950" t="s">
        <v>6672</v>
      </c>
      <c r="E4950" t="s">
        <v>5940</v>
      </c>
      <c r="F4950" t="s">
        <v>5940</v>
      </c>
      <c r="G4950">
        <v>220</v>
      </c>
      <c r="H4950" t="s">
        <v>5940</v>
      </c>
      <c r="I4950" t="s">
        <v>5940</v>
      </c>
      <c r="J4950">
        <v>88</v>
      </c>
      <c r="K4950">
        <v>0</v>
      </c>
      <c r="L4950">
        <v>0</v>
      </c>
      <c r="M4950">
        <v>349</v>
      </c>
      <c r="N4950">
        <v>0</v>
      </c>
      <c r="O4950">
        <v>0</v>
      </c>
      <c r="P4950">
        <v>184</v>
      </c>
      <c r="R4950">
        <v>2202802</v>
      </c>
      <c r="S4950" t="s">
        <v>5940</v>
      </c>
      <c r="T4950" t="s">
        <v>5940</v>
      </c>
      <c r="U4950">
        <v>220</v>
      </c>
      <c r="V4950" t="s">
        <v>5940</v>
      </c>
      <c r="W4950" t="s">
        <v>5940</v>
      </c>
      <c r="X4950">
        <v>88</v>
      </c>
      <c r="Z4950">
        <v>4316477</v>
      </c>
      <c r="AB4950" t="s">
        <v>5940</v>
      </c>
      <c r="AC4950">
        <v>4316477</v>
      </c>
      <c r="AD4950" t="s">
        <v>2653</v>
      </c>
      <c r="AE4950" t="s">
        <v>5940</v>
      </c>
      <c r="AF4950">
        <v>4316477</v>
      </c>
      <c r="AG4950" t="s">
        <v>2653</v>
      </c>
      <c r="AH4950">
        <v>900</v>
      </c>
      <c r="AI4950">
        <v>4316477</v>
      </c>
      <c r="AJ4950" t="s">
        <v>2653</v>
      </c>
      <c r="AK4950">
        <v>12</v>
      </c>
      <c r="AL4950">
        <v>4316477</v>
      </c>
      <c r="AM4950" t="s">
        <v>2653</v>
      </c>
      <c r="AN4950">
        <v>1155</v>
      </c>
      <c r="AO4950">
        <v>0</v>
      </c>
      <c r="AP4950">
        <v>5003454</v>
      </c>
      <c r="AQ4950" t="s">
        <v>433</v>
      </c>
      <c r="AR4950">
        <v>4000</v>
      </c>
    </row>
    <row r="4951" spans="1:44" x14ac:dyDescent="0.25">
      <c r="A4951">
        <v>2202851</v>
      </c>
      <c r="B4951">
        <v>6</v>
      </c>
      <c r="C4951" t="s">
        <v>880</v>
      </c>
      <c r="D4951" t="s">
        <v>6673</v>
      </c>
      <c r="E4951" t="s">
        <v>5940</v>
      </c>
      <c r="F4951" t="s">
        <v>5940</v>
      </c>
      <c r="G4951">
        <v>388</v>
      </c>
      <c r="H4951" t="s">
        <v>5940</v>
      </c>
      <c r="I4951" t="s">
        <v>5940</v>
      </c>
      <c r="J4951">
        <v>267</v>
      </c>
      <c r="K4951">
        <v>0</v>
      </c>
      <c r="L4951">
        <v>0</v>
      </c>
      <c r="M4951">
        <v>75</v>
      </c>
      <c r="N4951">
        <v>0</v>
      </c>
      <c r="O4951">
        <v>0</v>
      </c>
      <c r="P4951">
        <v>54</v>
      </c>
      <c r="R4951">
        <v>2202851</v>
      </c>
      <c r="S4951" t="s">
        <v>5940</v>
      </c>
      <c r="T4951" t="s">
        <v>5940</v>
      </c>
      <c r="U4951">
        <v>388</v>
      </c>
      <c r="V4951" t="s">
        <v>5940</v>
      </c>
      <c r="W4951" t="s">
        <v>5940</v>
      </c>
      <c r="X4951">
        <v>267</v>
      </c>
      <c r="Z4951">
        <v>4316501</v>
      </c>
      <c r="AB4951" t="s">
        <v>5940</v>
      </c>
      <c r="AC4951">
        <v>4316501</v>
      </c>
      <c r="AD4951" t="s">
        <v>2654</v>
      </c>
      <c r="AE4951" t="s">
        <v>5940</v>
      </c>
      <c r="AF4951">
        <v>4316501</v>
      </c>
      <c r="AG4951" t="s">
        <v>2654</v>
      </c>
      <c r="AH4951">
        <v>525</v>
      </c>
      <c r="AI4951">
        <v>4316501</v>
      </c>
      <c r="AJ4951" t="s">
        <v>2654</v>
      </c>
      <c r="AK4951">
        <v>23</v>
      </c>
      <c r="AL4951">
        <v>4316501</v>
      </c>
      <c r="AM4951" t="s">
        <v>2654</v>
      </c>
      <c r="AN4951" t="s">
        <v>5940</v>
      </c>
      <c r="AO4951">
        <v>0</v>
      </c>
      <c r="AP4951">
        <v>5003488</v>
      </c>
      <c r="AQ4951" t="s">
        <v>434</v>
      </c>
      <c r="AR4951">
        <v>486</v>
      </c>
    </row>
    <row r="4952" spans="1:44" x14ac:dyDescent="0.25">
      <c r="A4952">
        <v>2202901</v>
      </c>
      <c r="B4952">
        <v>6</v>
      </c>
      <c r="C4952" t="s">
        <v>880</v>
      </c>
      <c r="D4952" t="s">
        <v>6674</v>
      </c>
      <c r="E4952">
        <v>350</v>
      </c>
      <c r="F4952" t="s">
        <v>5940</v>
      </c>
      <c r="G4952">
        <v>2430</v>
      </c>
      <c r="H4952" t="s">
        <v>5940</v>
      </c>
      <c r="I4952">
        <v>1000</v>
      </c>
      <c r="J4952">
        <v>460</v>
      </c>
      <c r="K4952">
        <v>700</v>
      </c>
      <c r="L4952">
        <v>225</v>
      </c>
      <c r="M4952">
        <v>1764</v>
      </c>
      <c r="N4952">
        <v>0</v>
      </c>
      <c r="O4952">
        <v>336</v>
      </c>
      <c r="P4952">
        <v>180</v>
      </c>
      <c r="R4952">
        <v>2202901</v>
      </c>
      <c r="S4952">
        <v>350</v>
      </c>
      <c r="T4952" t="s">
        <v>5940</v>
      </c>
      <c r="U4952">
        <v>2430</v>
      </c>
      <c r="V4952" t="s">
        <v>5940</v>
      </c>
      <c r="W4952">
        <v>1000</v>
      </c>
      <c r="X4952">
        <v>460</v>
      </c>
      <c r="Z4952">
        <v>4316600</v>
      </c>
      <c r="AB4952" t="s">
        <v>5940</v>
      </c>
      <c r="AC4952">
        <v>4316600</v>
      </c>
      <c r="AD4952" t="s">
        <v>2655</v>
      </c>
      <c r="AE4952" t="s">
        <v>5940</v>
      </c>
      <c r="AF4952">
        <v>4316600</v>
      </c>
      <c r="AG4952" t="s">
        <v>2655</v>
      </c>
      <c r="AH4952">
        <v>2400</v>
      </c>
      <c r="AI4952">
        <v>4316600</v>
      </c>
      <c r="AJ4952" t="s">
        <v>2655</v>
      </c>
      <c r="AK4952">
        <v>90</v>
      </c>
      <c r="AL4952">
        <v>4316600</v>
      </c>
      <c r="AM4952" t="s">
        <v>2655</v>
      </c>
      <c r="AN4952">
        <v>9360</v>
      </c>
      <c r="AO4952">
        <v>0</v>
      </c>
      <c r="AP4952">
        <v>5003504</v>
      </c>
      <c r="AQ4952" t="s">
        <v>435</v>
      </c>
      <c r="AR4952">
        <v>12500</v>
      </c>
    </row>
    <row r="4953" spans="1:44" x14ac:dyDescent="0.25">
      <c r="A4953">
        <v>2203008</v>
      </c>
      <c r="B4953">
        <v>6</v>
      </c>
      <c r="C4953" t="s">
        <v>880</v>
      </c>
      <c r="D4953" t="s">
        <v>6675</v>
      </c>
      <c r="E4953">
        <v>350</v>
      </c>
      <c r="F4953" t="s">
        <v>5940</v>
      </c>
      <c r="G4953">
        <v>850</v>
      </c>
      <c r="H4953" t="s">
        <v>5940</v>
      </c>
      <c r="I4953">
        <v>608</v>
      </c>
      <c r="J4953">
        <v>83</v>
      </c>
      <c r="K4953">
        <v>385</v>
      </c>
      <c r="L4953">
        <v>240</v>
      </c>
      <c r="M4953">
        <v>1000</v>
      </c>
      <c r="N4953">
        <v>0</v>
      </c>
      <c r="O4953">
        <v>648</v>
      </c>
      <c r="P4953">
        <v>100</v>
      </c>
      <c r="R4953">
        <v>2203008</v>
      </c>
      <c r="S4953">
        <v>350</v>
      </c>
      <c r="T4953" t="s">
        <v>5940</v>
      </c>
      <c r="U4953">
        <v>850</v>
      </c>
      <c r="V4953" t="s">
        <v>5940</v>
      </c>
      <c r="W4953">
        <v>608</v>
      </c>
      <c r="X4953">
        <v>83</v>
      </c>
      <c r="Z4953">
        <v>4316709</v>
      </c>
      <c r="AB4953" t="s">
        <v>5940</v>
      </c>
      <c r="AC4953">
        <v>4316709</v>
      </c>
      <c r="AD4953" t="s">
        <v>2656</v>
      </c>
      <c r="AE4953">
        <v>9</v>
      </c>
      <c r="AF4953">
        <v>4316709</v>
      </c>
      <c r="AG4953" t="s">
        <v>2656</v>
      </c>
      <c r="AH4953">
        <v>570</v>
      </c>
      <c r="AI4953">
        <v>4316709</v>
      </c>
      <c r="AJ4953" t="s">
        <v>2656</v>
      </c>
      <c r="AK4953">
        <v>1110</v>
      </c>
      <c r="AL4953">
        <v>4316709</v>
      </c>
      <c r="AM4953" t="s">
        <v>2656</v>
      </c>
      <c r="AN4953">
        <v>79105</v>
      </c>
      <c r="AO4953">
        <v>0</v>
      </c>
      <c r="AP4953">
        <v>5003702</v>
      </c>
      <c r="AQ4953" t="s">
        <v>436</v>
      </c>
      <c r="AR4953">
        <v>86100</v>
      </c>
    </row>
    <row r="4954" spans="1:44" x14ac:dyDescent="0.25">
      <c r="A4954">
        <v>2203107</v>
      </c>
      <c r="B4954">
        <v>6</v>
      </c>
      <c r="C4954" t="s">
        <v>880</v>
      </c>
      <c r="D4954" t="s">
        <v>6676</v>
      </c>
      <c r="E4954">
        <v>500</v>
      </c>
      <c r="F4954" t="s">
        <v>5940</v>
      </c>
      <c r="G4954">
        <v>972</v>
      </c>
      <c r="H4954" t="s">
        <v>5940</v>
      </c>
      <c r="I4954">
        <v>720</v>
      </c>
      <c r="J4954">
        <v>432</v>
      </c>
      <c r="K4954">
        <v>1000</v>
      </c>
      <c r="L4954">
        <v>0</v>
      </c>
      <c r="M4954">
        <v>630</v>
      </c>
      <c r="N4954">
        <v>0</v>
      </c>
      <c r="O4954">
        <v>135</v>
      </c>
      <c r="P4954">
        <v>120</v>
      </c>
      <c r="R4954">
        <v>2203107</v>
      </c>
      <c r="S4954">
        <v>500</v>
      </c>
      <c r="T4954" t="s">
        <v>5940</v>
      </c>
      <c r="U4954">
        <v>972</v>
      </c>
      <c r="V4954" t="s">
        <v>5940</v>
      </c>
      <c r="W4954">
        <v>720</v>
      </c>
      <c r="X4954">
        <v>432</v>
      </c>
      <c r="Z4954">
        <v>4316733</v>
      </c>
      <c r="AB4954" t="s">
        <v>5940</v>
      </c>
      <c r="AC4954">
        <v>4316733</v>
      </c>
      <c r="AD4954" t="s">
        <v>2657</v>
      </c>
      <c r="AE4954" t="s">
        <v>5940</v>
      </c>
      <c r="AF4954">
        <v>4316733</v>
      </c>
      <c r="AG4954" t="s">
        <v>2657</v>
      </c>
      <c r="AH4954">
        <v>600</v>
      </c>
      <c r="AI4954">
        <v>4316733</v>
      </c>
      <c r="AJ4954" t="s">
        <v>2657</v>
      </c>
      <c r="AK4954">
        <v>6</v>
      </c>
      <c r="AL4954">
        <v>4316733</v>
      </c>
      <c r="AM4954" t="s">
        <v>2657</v>
      </c>
      <c r="AN4954">
        <v>3300</v>
      </c>
      <c r="AO4954">
        <v>0</v>
      </c>
      <c r="AP4954">
        <v>5003751</v>
      </c>
      <c r="AQ4954" t="s">
        <v>437</v>
      </c>
      <c r="AR4954">
        <v>13390</v>
      </c>
    </row>
    <row r="4955" spans="1:44" x14ac:dyDescent="0.25">
      <c r="A4955">
        <v>2203206</v>
      </c>
      <c r="B4955">
        <v>6</v>
      </c>
      <c r="C4955" t="s">
        <v>880</v>
      </c>
      <c r="D4955" t="s">
        <v>6677</v>
      </c>
      <c r="E4955" t="s">
        <v>5940</v>
      </c>
      <c r="F4955" t="s">
        <v>5940</v>
      </c>
      <c r="G4955">
        <v>400</v>
      </c>
      <c r="H4955" t="s">
        <v>5940</v>
      </c>
      <c r="I4955">
        <v>100</v>
      </c>
      <c r="J4955">
        <v>120</v>
      </c>
      <c r="K4955">
        <v>0</v>
      </c>
      <c r="L4955">
        <v>0</v>
      </c>
      <c r="M4955">
        <v>480</v>
      </c>
      <c r="N4955">
        <v>0</v>
      </c>
      <c r="O4955">
        <v>30</v>
      </c>
      <c r="P4955">
        <v>94</v>
      </c>
      <c r="R4955">
        <v>2203206</v>
      </c>
      <c r="S4955" t="s">
        <v>5940</v>
      </c>
      <c r="T4955" t="s">
        <v>5940</v>
      </c>
      <c r="U4955">
        <v>400</v>
      </c>
      <c r="V4955" t="s">
        <v>5940</v>
      </c>
      <c r="W4955">
        <v>100</v>
      </c>
      <c r="X4955">
        <v>120</v>
      </c>
      <c r="Z4955">
        <v>4316758</v>
      </c>
      <c r="AB4955" t="s">
        <v>5940</v>
      </c>
      <c r="AC4955">
        <v>4316758</v>
      </c>
      <c r="AD4955" t="s">
        <v>2658</v>
      </c>
      <c r="AE4955" t="s">
        <v>5940</v>
      </c>
      <c r="AF4955">
        <v>4316758</v>
      </c>
      <c r="AG4955" t="s">
        <v>2658</v>
      </c>
      <c r="AH4955">
        <v>189</v>
      </c>
      <c r="AI4955">
        <v>4316758</v>
      </c>
      <c r="AJ4955" t="s">
        <v>2658</v>
      </c>
      <c r="AK4955">
        <v>58</v>
      </c>
      <c r="AL4955">
        <v>4316758</v>
      </c>
      <c r="AM4955" t="s">
        <v>2658</v>
      </c>
      <c r="AN4955">
        <v>90</v>
      </c>
      <c r="AO4955">
        <v>0</v>
      </c>
      <c r="AP4955">
        <v>5003801</v>
      </c>
      <c r="AQ4955" t="s">
        <v>438</v>
      </c>
      <c r="AR4955">
        <v>7000</v>
      </c>
    </row>
    <row r="4956" spans="1:44" x14ac:dyDescent="0.25">
      <c r="A4956">
        <v>2203230</v>
      </c>
      <c r="B4956">
        <v>6</v>
      </c>
      <c r="C4956" t="s">
        <v>880</v>
      </c>
      <c r="D4956" t="s">
        <v>6678</v>
      </c>
      <c r="E4956">
        <v>1200</v>
      </c>
      <c r="F4956">
        <v>28809</v>
      </c>
      <c r="G4956">
        <v>540</v>
      </c>
      <c r="H4956" t="s">
        <v>5940</v>
      </c>
      <c r="I4956">
        <v>12902</v>
      </c>
      <c r="J4956">
        <v>176</v>
      </c>
      <c r="K4956">
        <v>2100</v>
      </c>
      <c r="L4956">
        <v>34268</v>
      </c>
      <c r="M4956">
        <v>780</v>
      </c>
      <c r="N4956">
        <v>0</v>
      </c>
      <c r="O4956">
        <v>4161</v>
      </c>
      <c r="P4956">
        <v>402</v>
      </c>
      <c r="R4956">
        <v>2203230</v>
      </c>
      <c r="S4956">
        <v>1200</v>
      </c>
      <c r="T4956">
        <v>28809</v>
      </c>
      <c r="U4956">
        <v>540</v>
      </c>
      <c r="V4956" t="s">
        <v>5940</v>
      </c>
      <c r="W4956">
        <v>12902</v>
      </c>
      <c r="X4956">
        <v>176</v>
      </c>
      <c r="Z4956">
        <v>4316808</v>
      </c>
      <c r="AB4956" t="s">
        <v>5940</v>
      </c>
      <c r="AC4956">
        <v>4316808</v>
      </c>
      <c r="AD4956" t="s">
        <v>2659</v>
      </c>
      <c r="AE4956">
        <v>4800</v>
      </c>
      <c r="AF4956">
        <v>4316808</v>
      </c>
      <c r="AG4956" t="s">
        <v>2659</v>
      </c>
      <c r="AH4956">
        <v>12600</v>
      </c>
      <c r="AI4956">
        <v>4316808</v>
      </c>
      <c r="AJ4956" t="s">
        <v>2659</v>
      </c>
      <c r="AK4956">
        <v>660</v>
      </c>
      <c r="AL4956">
        <v>4316808</v>
      </c>
      <c r="AM4956" t="s">
        <v>2659</v>
      </c>
      <c r="AN4956">
        <v>1080</v>
      </c>
      <c r="AO4956">
        <v>0</v>
      </c>
      <c r="AP4956">
        <v>5003900</v>
      </c>
      <c r="AQ4956" t="s">
        <v>439</v>
      </c>
      <c r="AR4956" t="s">
        <v>5940</v>
      </c>
    </row>
    <row r="4957" spans="1:44" x14ac:dyDescent="0.25">
      <c r="A4957">
        <v>2203271</v>
      </c>
      <c r="B4957">
        <v>6</v>
      </c>
      <c r="C4957" t="s">
        <v>880</v>
      </c>
      <c r="D4957" t="s">
        <v>6680</v>
      </c>
      <c r="E4957" t="s">
        <v>5940</v>
      </c>
      <c r="F4957" t="s">
        <v>5940</v>
      </c>
      <c r="G4957">
        <v>377</v>
      </c>
      <c r="H4957">
        <v>145</v>
      </c>
      <c r="I4957" t="s">
        <v>5940</v>
      </c>
      <c r="J4957">
        <v>211</v>
      </c>
      <c r="K4957">
        <v>0</v>
      </c>
      <c r="L4957">
        <v>0</v>
      </c>
      <c r="M4957">
        <v>630</v>
      </c>
      <c r="N4957">
        <v>96</v>
      </c>
      <c r="O4957">
        <v>0</v>
      </c>
      <c r="P4957">
        <v>382</v>
      </c>
      <c r="R4957">
        <v>2203271</v>
      </c>
      <c r="S4957" t="s">
        <v>5940</v>
      </c>
      <c r="T4957" t="s">
        <v>5940</v>
      </c>
      <c r="U4957">
        <v>377</v>
      </c>
      <c r="V4957">
        <v>145</v>
      </c>
      <c r="W4957" t="s">
        <v>5940</v>
      </c>
      <c r="X4957">
        <v>211</v>
      </c>
      <c r="Z4957">
        <v>4316907</v>
      </c>
      <c r="AB4957" t="s">
        <v>5940</v>
      </c>
      <c r="AC4957">
        <v>4316907</v>
      </c>
      <c r="AD4957" t="s">
        <v>2660</v>
      </c>
      <c r="AE4957">
        <v>53714</v>
      </c>
      <c r="AF4957">
        <v>4316907</v>
      </c>
      <c r="AG4957" t="s">
        <v>2660</v>
      </c>
      <c r="AH4957">
        <v>1680</v>
      </c>
      <c r="AI4957">
        <v>4316907</v>
      </c>
      <c r="AJ4957" t="s">
        <v>2660</v>
      </c>
      <c r="AK4957">
        <v>16</v>
      </c>
      <c r="AL4957">
        <v>4316907</v>
      </c>
      <c r="AM4957" t="s">
        <v>2660</v>
      </c>
      <c r="AN4957">
        <v>15960</v>
      </c>
      <c r="AO4957">
        <v>0</v>
      </c>
      <c r="AP4957">
        <v>5004007</v>
      </c>
      <c r="AQ4957" t="s">
        <v>440</v>
      </c>
      <c r="AR4957">
        <v>1020</v>
      </c>
    </row>
    <row r="4958" spans="1:44" x14ac:dyDescent="0.25">
      <c r="A4958">
        <v>2203255</v>
      </c>
      <c r="B4958">
        <v>6</v>
      </c>
      <c r="C4958" t="s">
        <v>880</v>
      </c>
      <c r="D4958" t="s">
        <v>6679</v>
      </c>
      <c r="E4958" t="s">
        <v>5940</v>
      </c>
      <c r="F4958" t="s">
        <v>5940</v>
      </c>
      <c r="G4958">
        <v>96</v>
      </c>
      <c r="H4958" t="s">
        <v>5940</v>
      </c>
      <c r="I4958">
        <v>222</v>
      </c>
      <c r="J4958">
        <v>17</v>
      </c>
      <c r="K4958">
        <v>0</v>
      </c>
      <c r="L4958">
        <v>0</v>
      </c>
      <c r="M4958">
        <v>70</v>
      </c>
      <c r="N4958">
        <v>0</v>
      </c>
      <c r="O4958">
        <v>264</v>
      </c>
      <c r="P4958">
        <v>23</v>
      </c>
      <c r="R4958">
        <v>2203255</v>
      </c>
      <c r="S4958" t="s">
        <v>5940</v>
      </c>
      <c r="T4958" t="s">
        <v>5940</v>
      </c>
      <c r="U4958">
        <v>96</v>
      </c>
      <c r="V4958" t="s">
        <v>5940</v>
      </c>
      <c r="W4958">
        <v>222</v>
      </c>
      <c r="X4958">
        <v>17</v>
      </c>
      <c r="Z4958">
        <v>4316956</v>
      </c>
      <c r="AB4958" t="s">
        <v>5940</v>
      </c>
      <c r="AC4958">
        <v>4316956</v>
      </c>
      <c r="AD4958" t="s">
        <v>2661</v>
      </c>
      <c r="AE4958">
        <v>1</v>
      </c>
      <c r="AF4958">
        <v>4316956</v>
      </c>
      <c r="AG4958" t="s">
        <v>2661</v>
      </c>
      <c r="AH4958">
        <v>960</v>
      </c>
      <c r="AI4958">
        <v>4316956</v>
      </c>
      <c r="AJ4958" t="s">
        <v>2661</v>
      </c>
      <c r="AK4958">
        <v>158</v>
      </c>
      <c r="AL4958">
        <v>4316956</v>
      </c>
      <c r="AM4958" t="s">
        <v>2661</v>
      </c>
      <c r="AN4958" t="s">
        <v>5940</v>
      </c>
      <c r="AO4958">
        <v>0</v>
      </c>
      <c r="AP4958">
        <v>5004106</v>
      </c>
      <c r="AQ4958" t="s">
        <v>441</v>
      </c>
      <c r="AR4958">
        <v>1500</v>
      </c>
    </row>
    <row r="4959" spans="1:44" x14ac:dyDescent="0.25">
      <c r="A4959">
        <v>2203305</v>
      </c>
      <c r="B4959">
        <v>6</v>
      </c>
      <c r="C4959" t="s">
        <v>880</v>
      </c>
      <c r="D4959" t="s">
        <v>6681</v>
      </c>
      <c r="E4959">
        <v>360</v>
      </c>
      <c r="F4959" t="s">
        <v>5940</v>
      </c>
      <c r="G4959">
        <v>249</v>
      </c>
      <c r="H4959" t="s">
        <v>5940</v>
      </c>
      <c r="I4959">
        <v>296</v>
      </c>
      <c r="J4959">
        <v>40</v>
      </c>
      <c r="K4959">
        <v>360</v>
      </c>
      <c r="L4959">
        <v>0</v>
      </c>
      <c r="M4959">
        <v>183</v>
      </c>
      <c r="N4959">
        <v>0</v>
      </c>
      <c r="O4959">
        <v>332</v>
      </c>
      <c r="P4959">
        <v>39</v>
      </c>
      <c r="R4959">
        <v>2203305</v>
      </c>
      <c r="S4959">
        <v>360</v>
      </c>
      <c r="T4959" t="s">
        <v>5940</v>
      </c>
      <c r="U4959">
        <v>249</v>
      </c>
      <c r="V4959" t="s">
        <v>5940</v>
      </c>
      <c r="W4959">
        <v>296</v>
      </c>
      <c r="X4959">
        <v>40</v>
      </c>
      <c r="Z4959">
        <v>4316972</v>
      </c>
      <c r="AB4959" t="s">
        <v>5940</v>
      </c>
      <c r="AC4959">
        <v>4316972</v>
      </c>
      <c r="AD4959" t="s">
        <v>2662</v>
      </c>
      <c r="AE4959">
        <v>36720</v>
      </c>
      <c r="AF4959">
        <v>4316972</v>
      </c>
      <c r="AG4959" t="s">
        <v>2662</v>
      </c>
      <c r="AH4959" t="s">
        <v>5940</v>
      </c>
      <c r="AI4959">
        <v>4316972</v>
      </c>
      <c r="AJ4959" t="s">
        <v>2662</v>
      </c>
      <c r="AK4959">
        <v>32</v>
      </c>
      <c r="AL4959">
        <v>4316972</v>
      </c>
      <c r="AM4959" t="s">
        <v>2662</v>
      </c>
      <c r="AN4959">
        <v>16800</v>
      </c>
      <c r="AO4959">
        <v>0</v>
      </c>
      <c r="AP4959">
        <v>5004304</v>
      </c>
      <c r="AQ4959" t="s">
        <v>442</v>
      </c>
      <c r="AR4959">
        <v>6417</v>
      </c>
    </row>
    <row r="4960" spans="1:44" x14ac:dyDescent="0.25">
      <c r="A4960">
        <v>2203354</v>
      </c>
      <c r="B4960">
        <v>6</v>
      </c>
      <c r="C4960" t="s">
        <v>880</v>
      </c>
      <c r="D4960" t="s">
        <v>6682</v>
      </c>
      <c r="E4960" t="s">
        <v>5940</v>
      </c>
      <c r="F4960" t="s">
        <v>5940</v>
      </c>
      <c r="G4960">
        <v>435</v>
      </c>
      <c r="H4960" t="s">
        <v>5940</v>
      </c>
      <c r="I4960" t="s">
        <v>5940</v>
      </c>
      <c r="J4960">
        <v>352</v>
      </c>
      <c r="K4960">
        <v>0</v>
      </c>
      <c r="L4960">
        <v>0</v>
      </c>
      <c r="M4960">
        <v>150</v>
      </c>
      <c r="N4960">
        <v>0</v>
      </c>
      <c r="O4960">
        <v>0</v>
      </c>
      <c r="P4960">
        <v>154</v>
      </c>
      <c r="R4960">
        <v>2203354</v>
      </c>
      <c r="S4960" t="s">
        <v>5940</v>
      </c>
      <c r="T4960" t="s">
        <v>5940</v>
      </c>
      <c r="U4960">
        <v>435</v>
      </c>
      <c r="V4960" t="s">
        <v>5940</v>
      </c>
      <c r="W4960" t="s">
        <v>5940</v>
      </c>
      <c r="X4960">
        <v>352</v>
      </c>
      <c r="Z4960">
        <v>4317004</v>
      </c>
      <c r="AB4960" t="s">
        <v>5940</v>
      </c>
      <c r="AC4960">
        <v>4317004</v>
      </c>
      <c r="AD4960" t="s">
        <v>2663</v>
      </c>
      <c r="AE4960">
        <v>2875</v>
      </c>
      <c r="AF4960">
        <v>4317004</v>
      </c>
      <c r="AG4960" t="s">
        <v>2663</v>
      </c>
      <c r="AH4960" t="s">
        <v>5940</v>
      </c>
      <c r="AI4960">
        <v>4317004</v>
      </c>
      <c r="AJ4960" t="s">
        <v>2663</v>
      </c>
      <c r="AK4960">
        <v>616</v>
      </c>
      <c r="AL4960">
        <v>4317004</v>
      </c>
      <c r="AM4960" t="s">
        <v>2663</v>
      </c>
      <c r="AN4960">
        <v>5040</v>
      </c>
      <c r="AO4960">
        <v>0</v>
      </c>
      <c r="AP4960">
        <v>5004403</v>
      </c>
      <c r="AQ4960" t="s">
        <v>443</v>
      </c>
      <c r="AR4960">
        <v>5760</v>
      </c>
    </row>
    <row r="4961" spans="1:44" x14ac:dyDescent="0.25">
      <c r="A4961">
        <v>2203404</v>
      </c>
      <c r="B4961">
        <v>6</v>
      </c>
      <c r="C4961" t="s">
        <v>880</v>
      </c>
      <c r="D4961" t="s">
        <v>6683</v>
      </c>
      <c r="E4961">
        <v>480</v>
      </c>
      <c r="F4961" t="s">
        <v>5940</v>
      </c>
      <c r="G4961">
        <v>195</v>
      </c>
      <c r="H4961" t="s">
        <v>5940</v>
      </c>
      <c r="I4961">
        <v>75</v>
      </c>
      <c r="J4961">
        <v>93</v>
      </c>
      <c r="K4961">
        <v>576</v>
      </c>
      <c r="L4961">
        <v>0</v>
      </c>
      <c r="M4961">
        <v>274</v>
      </c>
      <c r="N4961">
        <v>0</v>
      </c>
      <c r="O4961">
        <v>35</v>
      </c>
      <c r="P4961">
        <v>152</v>
      </c>
      <c r="R4961">
        <v>2203404</v>
      </c>
      <c r="S4961">
        <v>480</v>
      </c>
      <c r="T4961" t="s">
        <v>5940</v>
      </c>
      <c r="U4961">
        <v>195</v>
      </c>
      <c r="V4961" t="s">
        <v>5940</v>
      </c>
      <c r="W4961">
        <v>75</v>
      </c>
      <c r="X4961">
        <v>93</v>
      </c>
      <c r="Z4961">
        <v>4317103</v>
      </c>
      <c r="AB4961" t="s">
        <v>5940</v>
      </c>
      <c r="AC4961">
        <v>4317103</v>
      </c>
      <c r="AD4961" t="s">
        <v>2664</v>
      </c>
      <c r="AE4961">
        <v>66316</v>
      </c>
      <c r="AF4961">
        <v>4317103</v>
      </c>
      <c r="AG4961" t="s">
        <v>2664</v>
      </c>
      <c r="AH4961" t="s">
        <v>5940</v>
      </c>
      <c r="AI4961">
        <v>4317103</v>
      </c>
      <c r="AJ4961" t="s">
        <v>2664</v>
      </c>
      <c r="AK4961" t="s">
        <v>5940</v>
      </c>
      <c r="AL4961">
        <v>4317103</v>
      </c>
      <c r="AM4961" t="s">
        <v>2664</v>
      </c>
      <c r="AN4961">
        <v>12204</v>
      </c>
      <c r="AO4961">
        <v>0</v>
      </c>
      <c r="AP4961">
        <v>5004502</v>
      </c>
      <c r="AQ4961" t="s">
        <v>444</v>
      </c>
      <c r="AR4961">
        <v>58425</v>
      </c>
    </row>
    <row r="4962" spans="1:44" x14ac:dyDescent="0.25">
      <c r="A4962">
        <v>2203453</v>
      </c>
      <c r="B4962">
        <v>6</v>
      </c>
      <c r="C4962" t="s">
        <v>880</v>
      </c>
      <c r="D4962" t="s">
        <v>6685</v>
      </c>
      <c r="E4962" t="s">
        <v>5940</v>
      </c>
      <c r="F4962" t="s">
        <v>5940</v>
      </c>
      <c r="G4962">
        <v>1560</v>
      </c>
      <c r="H4962" t="s">
        <v>5940</v>
      </c>
      <c r="I4962" t="s">
        <v>5940</v>
      </c>
      <c r="J4962">
        <v>687</v>
      </c>
      <c r="K4962">
        <v>0</v>
      </c>
      <c r="L4962">
        <v>0</v>
      </c>
      <c r="M4962">
        <v>588</v>
      </c>
      <c r="N4962">
        <v>0</v>
      </c>
      <c r="O4962">
        <v>0</v>
      </c>
      <c r="P4962">
        <v>270</v>
      </c>
      <c r="R4962">
        <v>2203453</v>
      </c>
      <c r="S4962" t="s">
        <v>5940</v>
      </c>
      <c r="T4962" t="s">
        <v>5940</v>
      </c>
      <c r="U4962">
        <v>1560</v>
      </c>
      <c r="V4962" t="s">
        <v>5940</v>
      </c>
      <c r="W4962" t="s">
        <v>5940</v>
      </c>
      <c r="X4962">
        <v>687</v>
      </c>
      <c r="Z4962">
        <v>4317202</v>
      </c>
      <c r="AB4962" t="s">
        <v>5940</v>
      </c>
      <c r="AC4962">
        <v>4317202</v>
      </c>
      <c r="AD4962" t="s">
        <v>2665</v>
      </c>
      <c r="AE4962">
        <v>3</v>
      </c>
      <c r="AF4962">
        <v>4317202</v>
      </c>
      <c r="AG4962" t="s">
        <v>2665</v>
      </c>
      <c r="AH4962">
        <v>378</v>
      </c>
      <c r="AI4962">
        <v>4317202</v>
      </c>
      <c r="AJ4962" t="s">
        <v>2665</v>
      </c>
      <c r="AK4962">
        <v>12</v>
      </c>
      <c r="AL4962">
        <v>4317202</v>
      </c>
      <c r="AM4962" t="s">
        <v>2665</v>
      </c>
      <c r="AN4962">
        <v>3402</v>
      </c>
      <c r="AO4962">
        <v>0</v>
      </c>
      <c r="AP4962">
        <v>5004601</v>
      </c>
      <c r="AQ4962" t="s">
        <v>445</v>
      </c>
      <c r="AR4962">
        <v>8171</v>
      </c>
    </row>
    <row r="4963" spans="1:44" x14ac:dyDescent="0.25">
      <c r="A4963">
        <v>2203420</v>
      </c>
      <c r="B4963">
        <v>6</v>
      </c>
      <c r="C4963" t="s">
        <v>880</v>
      </c>
      <c r="D4963" t="s">
        <v>6684</v>
      </c>
      <c r="E4963" t="s">
        <v>5940</v>
      </c>
      <c r="F4963" t="s">
        <v>5940</v>
      </c>
      <c r="G4963">
        <v>35</v>
      </c>
      <c r="H4963" t="s">
        <v>5940</v>
      </c>
      <c r="I4963">
        <v>8</v>
      </c>
      <c r="J4963">
        <v>248</v>
      </c>
      <c r="K4963">
        <v>0</v>
      </c>
      <c r="L4963">
        <v>0</v>
      </c>
      <c r="M4963">
        <v>663</v>
      </c>
      <c r="N4963">
        <v>0</v>
      </c>
      <c r="O4963">
        <v>76</v>
      </c>
      <c r="P4963">
        <v>113</v>
      </c>
      <c r="R4963">
        <v>2203420</v>
      </c>
      <c r="S4963" t="s">
        <v>5940</v>
      </c>
      <c r="T4963" t="s">
        <v>5940</v>
      </c>
      <c r="U4963">
        <v>35</v>
      </c>
      <c r="V4963" t="s">
        <v>5940</v>
      </c>
      <c r="W4963">
        <v>8</v>
      </c>
      <c r="X4963">
        <v>248</v>
      </c>
      <c r="Z4963">
        <v>4317251</v>
      </c>
      <c r="AB4963" t="s">
        <v>5940</v>
      </c>
      <c r="AC4963">
        <v>4317251</v>
      </c>
      <c r="AD4963" t="s">
        <v>2666</v>
      </c>
      <c r="AE4963" t="s">
        <v>5940</v>
      </c>
      <c r="AF4963">
        <v>4317251</v>
      </c>
      <c r="AG4963" t="s">
        <v>2666</v>
      </c>
      <c r="AH4963">
        <v>540</v>
      </c>
      <c r="AI4963">
        <v>4317251</v>
      </c>
      <c r="AJ4963" t="s">
        <v>2666</v>
      </c>
      <c r="AK4963">
        <v>36</v>
      </c>
      <c r="AL4963">
        <v>4317251</v>
      </c>
      <c r="AM4963" t="s">
        <v>2666</v>
      </c>
      <c r="AN4963">
        <v>1</v>
      </c>
      <c r="AO4963">
        <v>0</v>
      </c>
      <c r="AP4963">
        <v>5004700</v>
      </c>
      <c r="AQ4963" t="s">
        <v>446</v>
      </c>
      <c r="AR4963">
        <v>8977</v>
      </c>
    </row>
    <row r="4964" spans="1:44" x14ac:dyDescent="0.25">
      <c r="A4964">
        <v>2203503</v>
      </c>
      <c r="B4964">
        <v>6</v>
      </c>
      <c r="C4964" t="s">
        <v>880</v>
      </c>
      <c r="D4964" t="s">
        <v>6686</v>
      </c>
      <c r="E4964" t="s">
        <v>5940</v>
      </c>
      <c r="F4964" t="s">
        <v>5940</v>
      </c>
      <c r="G4964">
        <v>1279</v>
      </c>
      <c r="H4964" t="s">
        <v>5940</v>
      </c>
      <c r="I4964">
        <v>393</v>
      </c>
      <c r="J4964">
        <v>172</v>
      </c>
      <c r="K4964">
        <v>0</v>
      </c>
      <c r="L4964">
        <v>0</v>
      </c>
      <c r="M4964">
        <v>3302</v>
      </c>
      <c r="N4964">
        <v>0</v>
      </c>
      <c r="O4964">
        <v>2385</v>
      </c>
      <c r="P4964">
        <v>162</v>
      </c>
      <c r="R4964">
        <v>2203503</v>
      </c>
      <c r="S4964" t="s">
        <v>5940</v>
      </c>
      <c r="T4964" t="s">
        <v>5940</v>
      </c>
      <c r="U4964">
        <v>1279</v>
      </c>
      <c r="V4964" t="s">
        <v>5940</v>
      </c>
      <c r="W4964">
        <v>393</v>
      </c>
      <c r="X4964">
        <v>172</v>
      </c>
      <c r="Z4964">
        <v>4317301</v>
      </c>
      <c r="AB4964" t="s">
        <v>5940</v>
      </c>
      <c r="AC4964">
        <v>4317301</v>
      </c>
      <c r="AD4964" t="s">
        <v>2667</v>
      </c>
      <c r="AE4964">
        <v>412500</v>
      </c>
      <c r="AF4964">
        <v>4317301</v>
      </c>
      <c r="AG4964" t="s">
        <v>2667</v>
      </c>
      <c r="AH4964" t="s">
        <v>5940</v>
      </c>
      <c r="AI4964">
        <v>4317301</v>
      </c>
      <c r="AJ4964" t="s">
        <v>2667</v>
      </c>
      <c r="AK4964">
        <v>1</v>
      </c>
      <c r="AL4964">
        <v>4317301</v>
      </c>
      <c r="AM4964" t="s">
        <v>2667</v>
      </c>
      <c r="AN4964">
        <v>491</v>
      </c>
      <c r="AO4964">
        <v>0</v>
      </c>
      <c r="AP4964">
        <v>5004809</v>
      </c>
      <c r="AQ4964" t="s">
        <v>447</v>
      </c>
      <c r="AR4964">
        <v>963</v>
      </c>
    </row>
    <row r="4965" spans="1:44" x14ac:dyDescent="0.25">
      <c r="A4965">
        <v>2203602</v>
      </c>
      <c r="B4965">
        <v>6</v>
      </c>
      <c r="C4965" t="s">
        <v>880</v>
      </c>
      <c r="D4965" t="s">
        <v>6687</v>
      </c>
      <c r="E4965" t="s">
        <v>5940</v>
      </c>
      <c r="F4965" t="s">
        <v>5940</v>
      </c>
      <c r="G4965">
        <v>2200</v>
      </c>
      <c r="H4965" t="s">
        <v>5940</v>
      </c>
      <c r="I4965">
        <v>400</v>
      </c>
      <c r="J4965">
        <v>312</v>
      </c>
      <c r="K4965">
        <v>0</v>
      </c>
      <c r="L4965">
        <v>0</v>
      </c>
      <c r="M4965">
        <v>1728</v>
      </c>
      <c r="N4965">
        <v>0</v>
      </c>
      <c r="O4965">
        <v>60</v>
      </c>
      <c r="P4965">
        <v>54</v>
      </c>
      <c r="R4965">
        <v>2203602</v>
      </c>
      <c r="S4965" t="s">
        <v>5940</v>
      </c>
      <c r="T4965" t="s">
        <v>5940</v>
      </c>
      <c r="U4965">
        <v>2200</v>
      </c>
      <c r="V4965" t="s">
        <v>5940</v>
      </c>
      <c r="W4965">
        <v>400</v>
      </c>
      <c r="X4965">
        <v>312</v>
      </c>
      <c r="Z4965">
        <v>4317400</v>
      </c>
      <c r="AB4965" t="s">
        <v>5940</v>
      </c>
      <c r="AC4965">
        <v>4317400</v>
      </c>
      <c r="AD4965" t="s">
        <v>2668</v>
      </c>
      <c r="AE4965">
        <v>293</v>
      </c>
      <c r="AF4965">
        <v>4317400</v>
      </c>
      <c r="AG4965" t="s">
        <v>2668</v>
      </c>
      <c r="AH4965">
        <v>3960</v>
      </c>
      <c r="AI4965">
        <v>4317400</v>
      </c>
      <c r="AJ4965" t="s">
        <v>2668</v>
      </c>
      <c r="AK4965">
        <v>152</v>
      </c>
      <c r="AL4965">
        <v>4317400</v>
      </c>
      <c r="AM4965" t="s">
        <v>2668</v>
      </c>
      <c r="AN4965">
        <v>13566</v>
      </c>
      <c r="AO4965">
        <v>0</v>
      </c>
      <c r="AP4965">
        <v>5004908</v>
      </c>
      <c r="AQ4965" t="s">
        <v>448</v>
      </c>
      <c r="AR4965">
        <v>1380</v>
      </c>
    </row>
    <row r="4966" spans="1:44" x14ac:dyDescent="0.25">
      <c r="A4966">
        <v>2203701</v>
      </c>
      <c r="B4966">
        <v>6</v>
      </c>
      <c r="C4966" t="s">
        <v>880</v>
      </c>
      <c r="D4966" t="s">
        <v>6688</v>
      </c>
      <c r="E4966" t="s">
        <v>5940</v>
      </c>
      <c r="F4966" t="s">
        <v>5940</v>
      </c>
      <c r="G4966">
        <v>396</v>
      </c>
      <c r="H4966" t="s">
        <v>5940</v>
      </c>
      <c r="I4966">
        <v>495</v>
      </c>
      <c r="J4966">
        <v>39</v>
      </c>
      <c r="K4966">
        <v>0</v>
      </c>
      <c r="L4966">
        <v>0</v>
      </c>
      <c r="M4966">
        <v>1707</v>
      </c>
      <c r="N4966">
        <v>0</v>
      </c>
      <c r="O4966">
        <v>2508</v>
      </c>
      <c r="P4966">
        <v>74</v>
      </c>
      <c r="R4966">
        <v>2203701</v>
      </c>
      <c r="S4966" t="s">
        <v>5940</v>
      </c>
      <c r="T4966" t="s">
        <v>5940</v>
      </c>
      <c r="U4966">
        <v>396</v>
      </c>
      <c r="V4966" t="s">
        <v>5940</v>
      </c>
      <c r="W4966">
        <v>495</v>
      </c>
      <c r="X4966">
        <v>39</v>
      </c>
      <c r="Z4966">
        <v>4317509</v>
      </c>
      <c r="AB4966" t="s">
        <v>5940</v>
      </c>
      <c r="AC4966">
        <v>4317509</v>
      </c>
      <c r="AD4966" t="s">
        <v>2669</v>
      </c>
      <c r="AE4966">
        <v>100</v>
      </c>
      <c r="AF4966">
        <v>4317509</v>
      </c>
      <c r="AG4966" t="s">
        <v>2669</v>
      </c>
      <c r="AH4966">
        <v>10500</v>
      </c>
      <c r="AI4966">
        <v>4317509</v>
      </c>
      <c r="AJ4966" t="s">
        <v>2669</v>
      </c>
      <c r="AK4966">
        <v>30</v>
      </c>
      <c r="AL4966">
        <v>4317509</v>
      </c>
      <c r="AM4966" t="s">
        <v>2669</v>
      </c>
      <c r="AN4966">
        <v>6825</v>
      </c>
      <c r="AO4966">
        <v>0</v>
      </c>
      <c r="AP4966">
        <v>5005004</v>
      </c>
      <c r="AQ4966" t="s">
        <v>449</v>
      </c>
      <c r="AR4966">
        <v>3396</v>
      </c>
    </row>
    <row r="4967" spans="1:44" x14ac:dyDescent="0.25">
      <c r="A4967">
        <v>2203750</v>
      </c>
      <c r="B4967">
        <v>6</v>
      </c>
      <c r="C4967" t="s">
        <v>880</v>
      </c>
      <c r="D4967" t="s">
        <v>6689</v>
      </c>
      <c r="E4967" t="s">
        <v>5940</v>
      </c>
      <c r="F4967" t="s">
        <v>5940</v>
      </c>
      <c r="G4967">
        <v>373</v>
      </c>
      <c r="H4967" t="s">
        <v>5940</v>
      </c>
      <c r="I4967" t="s">
        <v>5940</v>
      </c>
      <c r="J4967">
        <v>231</v>
      </c>
      <c r="K4967">
        <v>0</v>
      </c>
      <c r="L4967">
        <v>0</v>
      </c>
      <c r="M4967">
        <v>207</v>
      </c>
      <c r="N4967">
        <v>0</v>
      </c>
      <c r="O4967">
        <v>0</v>
      </c>
      <c r="P4967">
        <v>56</v>
      </c>
      <c r="R4967">
        <v>2203750</v>
      </c>
      <c r="S4967" t="s">
        <v>5940</v>
      </c>
      <c r="T4967" t="s">
        <v>5940</v>
      </c>
      <c r="U4967">
        <v>373</v>
      </c>
      <c r="V4967" t="s">
        <v>5940</v>
      </c>
      <c r="W4967" t="s">
        <v>5940</v>
      </c>
      <c r="X4967">
        <v>231</v>
      </c>
      <c r="Z4967">
        <v>4317558</v>
      </c>
      <c r="AB4967" t="s">
        <v>5940</v>
      </c>
      <c r="AC4967">
        <v>4317558</v>
      </c>
      <c r="AD4967" t="s">
        <v>2670</v>
      </c>
      <c r="AE4967">
        <v>6</v>
      </c>
      <c r="AF4967">
        <v>4317558</v>
      </c>
      <c r="AG4967" t="s">
        <v>2670</v>
      </c>
      <c r="AH4967">
        <v>240</v>
      </c>
      <c r="AI4967">
        <v>4317558</v>
      </c>
      <c r="AJ4967" t="s">
        <v>2670</v>
      </c>
      <c r="AK4967">
        <v>34</v>
      </c>
      <c r="AL4967">
        <v>4317558</v>
      </c>
      <c r="AM4967" t="s">
        <v>2670</v>
      </c>
      <c r="AN4967">
        <v>756</v>
      </c>
      <c r="AO4967">
        <v>0</v>
      </c>
      <c r="AP4967">
        <v>5005103</v>
      </c>
      <c r="AQ4967" t="s">
        <v>450</v>
      </c>
      <c r="AR4967">
        <v>6206</v>
      </c>
    </row>
    <row r="4968" spans="1:44" x14ac:dyDescent="0.25">
      <c r="A4968">
        <v>2203800</v>
      </c>
      <c r="B4968">
        <v>6</v>
      </c>
      <c r="C4968" t="s">
        <v>880</v>
      </c>
      <c r="D4968" t="s">
        <v>6690</v>
      </c>
      <c r="E4968" t="s">
        <v>5940</v>
      </c>
      <c r="F4968" t="s">
        <v>5940</v>
      </c>
      <c r="G4968">
        <v>3240</v>
      </c>
      <c r="H4968" t="s">
        <v>5940</v>
      </c>
      <c r="I4968">
        <v>788</v>
      </c>
      <c r="J4968">
        <v>400</v>
      </c>
      <c r="K4968">
        <v>0</v>
      </c>
      <c r="L4968">
        <v>0</v>
      </c>
      <c r="M4968">
        <v>670</v>
      </c>
      <c r="N4968">
        <v>0</v>
      </c>
      <c r="O4968">
        <v>210</v>
      </c>
      <c r="P4968">
        <v>119</v>
      </c>
      <c r="R4968">
        <v>2203800</v>
      </c>
      <c r="S4968" t="s">
        <v>5940</v>
      </c>
      <c r="T4968" t="s">
        <v>5940</v>
      </c>
      <c r="U4968">
        <v>3240</v>
      </c>
      <c r="V4968" t="s">
        <v>5940</v>
      </c>
      <c r="W4968">
        <v>788</v>
      </c>
      <c r="X4968">
        <v>400</v>
      </c>
      <c r="Z4968">
        <v>4317608</v>
      </c>
      <c r="AB4968" t="s">
        <v>5940</v>
      </c>
      <c r="AC4968">
        <v>4317608</v>
      </c>
      <c r="AD4968" t="s">
        <v>2671</v>
      </c>
      <c r="AE4968">
        <v>87884</v>
      </c>
      <c r="AF4968">
        <v>4317608</v>
      </c>
      <c r="AG4968" t="s">
        <v>2671</v>
      </c>
      <c r="AH4968">
        <v>7000</v>
      </c>
      <c r="AI4968">
        <v>4317608</v>
      </c>
      <c r="AJ4968" t="s">
        <v>2671</v>
      </c>
      <c r="AK4968">
        <v>210</v>
      </c>
      <c r="AL4968">
        <v>4317608</v>
      </c>
      <c r="AM4968" t="s">
        <v>2671</v>
      </c>
      <c r="AN4968" t="s">
        <v>5940</v>
      </c>
      <c r="AO4968">
        <v>0</v>
      </c>
      <c r="AP4968">
        <v>5005152</v>
      </c>
      <c r="AQ4968" t="s">
        <v>451</v>
      </c>
      <c r="AR4968">
        <v>7800</v>
      </c>
    </row>
    <row r="4969" spans="1:44" x14ac:dyDescent="0.25">
      <c r="A4969">
        <v>2203859</v>
      </c>
      <c r="B4969">
        <v>6</v>
      </c>
      <c r="C4969" t="s">
        <v>880</v>
      </c>
      <c r="D4969" t="s">
        <v>6691</v>
      </c>
      <c r="E4969" t="s">
        <v>5940</v>
      </c>
      <c r="F4969" t="s">
        <v>5940</v>
      </c>
      <c r="G4969">
        <v>270</v>
      </c>
      <c r="H4969" t="s">
        <v>5940</v>
      </c>
      <c r="I4969">
        <v>28</v>
      </c>
      <c r="J4969">
        <v>106</v>
      </c>
      <c r="K4969">
        <v>0</v>
      </c>
      <c r="L4969">
        <v>0</v>
      </c>
      <c r="M4969">
        <v>312</v>
      </c>
      <c r="N4969">
        <v>0</v>
      </c>
      <c r="O4969">
        <v>16</v>
      </c>
      <c r="P4969">
        <v>131</v>
      </c>
      <c r="R4969">
        <v>2203859</v>
      </c>
      <c r="S4969" t="s">
        <v>5940</v>
      </c>
      <c r="T4969" t="s">
        <v>5940</v>
      </c>
      <c r="U4969">
        <v>270</v>
      </c>
      <c r="V4969" t="s">
        <v>5940</v>
      </c>
      <c r="W4969">
        <v>28</v>
      </c>
      <c r="X4969">
        <v>106</v>
      </c>
      <c r="Z4969">
        <v>4317707</v>
      </c>
      <c r="AB4969" t="s">
        <v>5940</v>
      </c>
      <c r="AC4969">
        <v>4317707</v>
      </c>
      <c r="AD4969" t="s">
        <v>2672</v>
      </c>
      <c r="AE4969">
        <v>27193</v>
      </c>
      <c r="AF4969">
        <v>4317707</v>
      </c>
      <c r="AG4969" t="s">
        <v>2672</v>
      </c>
      <c r="AH4969">
        <v>1804</v>
      </c>
      <c r="AI4969">
        <v>4317707</v>
      </c>
      <c r="AJ4969" t="s">
        <v>2672</v>
      </c>
      <c r="AK4969" t="s">
        <v>5940</v>
      </c>
      <c r="AL4969">
        <v>4317707</v>
      </c>
      <c r="AM4969" t="s">
        <v>2672</v>
      </c>
      <c r="AN4969">
        <v>9840</v>
      </c>
      <c r="AO4969">
        <v>0</v>
      </c>
      <c r="AP4969">
        <v>5005202</v>
      </c>
      <c r="AQ4969" t="s">
        <v>452</v>
      </c>
      <c r="AR4969">
        <v>55</v>
      </c>
    </row>
    <row r="4970" spans="1:44" x14ac:dyDescent="0.25">
      <c r="A4970">
        <v>2203909</v>
      </c>
      <c r="B4970">
        <v>6</v>
      </c>
      <c r="C4970" t="s">
        <v>880</v>
      </c>
      <c r="D4970" t="s">
        <v>6692</v>
      </c>
      <c r="E4970" t="s">
        <v>5940</v>
      </c>
      <c r="F4970" t="s">
        <v>5940</v>
      </c>
      <c r="G4970">
        <v>1162</v>
      </c>
      <c r="H4970" t="s">
        <v>5940</v>
      </c>
      <c r="I4970">
        <v>360</v>
      </c>
      <c r="J4970">
        <v>118</v>
      </c>
      <c r="K4970">
        <v>0</v>
      </c>
      <c r="L4970">
        <v>0</v>
      </c>
      <c r="M4970">
        <v>1713</v>
      </c>
      <c r="N4970">
        <v>0</v>
      </c>
      <c r="O4970">
        <v>964</v>
      </c>
      <c r="P4970">
        <v>174</v>
      </c>
      <c r="R4970">
        <v>2203909</v>
      </c>
      <c r="S4970" t="s">
        <v>5940</v>
      </c>
      <c r="T4970" t="s">
        <v>5940</v>
      </c>
      <c r="U4970">
        <v>1162</v>
      </c>
      <c r="V4970" t="s">
        <v>5940</v>
      </c>
      <c r="W4970">
        <v>360</v>
      </c>
      <c r="X4970">
        <v>118</v>
      </c>
      <c r="Z4970">
        <v>4317756</v>
      </c>
      <c r="AB4970" t="s">
        <v>5940</v>
      </c>
      <c r="AC4970">
        <v>4317756</v>
      </c>
      <c r="AD4970" t="s">
        <v>2673</v>
      </c>
      <c r="AE4970">
        <v>4</v>
      </c>
      <c r="AF4970">
        <v>4317756</v>
      </c>
      <c r="AG4970" t="s">
        <v>2673</v>
      </c>
      <c r="AH4970">
        <v>400</v>
      </c>
      <c r="AI4970">
        <v>4317756</v>
      </c>
      <c r="AJ4970" t="s">
        <v>2673</v>
      </c>
      <c r="AK4970">
        <v>33</v>
      </c>
      <c r="AL4970">
        <v>4317756</v>
      </c>
      <c r="AM4970" t="s">
        <v>2673</v>
      </c>
      <c r="AN4970">
        <v>7125</v>
      </c>
      <c r="AO4970">
        <v>0</v>
      </c>
      <c r="AP4970">
        <v>5005251</v>
      </c>
      <c r="AQ4970" t="s">
        <v>453</v>
      </c>
      <c r="AR4970">
        <v>33600</v>
      </c>
    </row>
    <row r="4971" spans="1:44" x14ac:dyDescent="0.25">
      <c r="A4971">
        <v>2204006</v>
      </c>
      <c r="B4971">
        <v>6</v>
      </c>
      <c r="C4971" t="s">
        <v>880</v>
      </c>
      <c r="D4971" t="s">
        <v>6693</v>
      </c>
      <c r="E4971" t="s">
        <v>5940</v>
      </c>
      <c r="F4971" t="s">
        <v>5940</v>
      </c>
      <c r="G4971">
        <v>230</v>
      </c>
      <c r="H4971" t="s">
        <v>5940</v>
      </c>
      <c r="I4971">
        <v>124</v>
      </c>
      <c r="J4971">
        <v>4</v>
      </c>
      <c r="K4971">
        <v>0</v>
      </c>
      <c r="L4971">
        <v>0</v>
      </c>
      <c r="M4971">
        <v>403</v>
      </c>
      <c r="N4971">
        <v>0</v>
      </c>
      <c r="O4971">
        <v>823</v>
      </c>
      <c r="P4971">
        <v>6</v>
      </c>
      <c r="R4971">
        <v>2204006</v>
      </c>
      <c r="S4971" t="s">
        <v>5940</v>
      </c>
      <c r="T4971" t="s">
        <v>5940</v>
      </c>
      <c r="U4971">
        <v>230</v>
      </c>
      <c r="V4971" t="s">
        <v>5940</v>
      </c>
      <c r="W4971">
        <v>124</v>
      </c>
      <c r="X4971">
        <v>4</v>
      </c>
      <c r="Z4971">
        <v>4317806</v>
      </c>
      <c r="AB4971" t="s">
        <v>5940</v>
      </c>
      <c r="AC4971">
        <v>4317806</v>
      </c>
      <c r="AD4971" t="s">
        <v>2674</v>
      </c>
      <c r="AE4971">
        <v>234</v>
      </c>
      <c r="AF4971">
        <v>4317806</v>
      </c>
      <c r="AG4971" t="s">
        <v>2674</v>
      </c>
      <c r="AH4971">
        <v>2100</v>
      </c>
      <c r="AI4971">
        <v>4317806</v>
      </c>
      <c r="AJ4971" t="s">
        <v>2674</v>
      </c>
      <c r="AK4971">
        <v>306</v>
      </c>
      <c r="AL4971">
        <v>4317806</v>
      </c>
      <c r="AM4971" t="s">
        <v>2674</v>
      </c>
      <c r="AN4971">
        <v>13650</v>
      </c>
      <c r="AO4971">
        <v>0</v>
      </c>
      <c r="AP4971">
        <v>5005400</v>
      </c>
      <c r="AQ4971" t="s">
        <v>454</v>
      </c>
      <c r="AR4971">
        <v>140340</v>
      </c>
    </row>
    <row r="4972" spans="1:44" x14ac:dyDescent="0.25">
      <c r="A4972">
        <v>2204105</v>
      </c>
      <c r="B4972">
        <v>6</v>
      </c>
      <c r="C4972" t="s">
        <v>880</v>
      </c>
      <c r="D4972" t="s">
        <v>6694</v>
      </c>
      <c r="E4972" t="s">
        <v>5940</v>
      </c>
      <c r="F4972" t="s">
        <v>5940</v>
      </c>
      <c r="G4972">
        <v>816</v>
      </c>
      <c r="H4972" t="s">
        <v>5940</v>
      </c>
      <c r="I4972">
        <v>725</v>
      </c>
      <c r="J4972">
        <v>32</v>
      </c>
      <c r="K4972">
        <v>0</v>
      </c>
      <c r="L4972">
        <v>0</v>
      </c>
      <c r="M4972">
        <v>672</v>
      </c>
      <c r="N4972">
        <v>0</v>
      </c>
      <c r="O4972">
        <v>600</v>
      </c>
      <c r="P4972">
        <v>48</v>
      </c>
      <c r="R4972">
        <v>2204105</v>
      </c>
      <c r="S4972" t="s">
        <v>5940</v>
      </c>
      <c r="T4972" t="s">
        <v>5940</v>
      </c>
      <c r="U4972">
        <v>816</v>
      </c>
      <c r="V4972" t="s">
        <v>5940</v>
      </c>
      <c r="W4972">
        <v>725</v>
      </c>
      <c r="X4972">
        <v>32</v>
      </c>
      <c r="Z4972">
        <v>4317905</v>
      </c>
      <c r="AB4972" t="s">
        <v>5940</v>
      </c>
      <c r="AC4972">
        <v>4317905</v>
      </c>
      <c r="AD4972" t="s">
        <v>2675</v>
      </c>
      <c r="AE4972" t="s">
        <v>5940</v>
      </c>
      <c r="AF4972">
        <v>4317905</v>
      </c>
      <c r="AG4972" t="s">
        <v>2675</v>
      </c>
      <c r="AH4972">
        <v>1800</v>
      </c>
      <c r="AI4972">
        <v>4317905</v>
      </c>
      <c r="AJ4972" t="s">
        <v>2675</v>
      </c>
      <c r="AK4972">
        <v>70</v>
      </c>
      <c r="AL4972">
        <v>4317905</v>
      </c>
      <c r="AM4972" t="s">
        <v>2675</v>
      </c>
      <c r="AN4972">
        <v>2576</v>
      </c>
      <c r="AO4972">
        <v>0</v>
      </c>
      <c r="AP4972">
        <v>5005608</v>
      </c>
      <c r="AQ4972" t="s">
        <v>455</v>
      </c>
      <c r="AR4972">
        <v>5850</v>
      </c>
    </row>
    <row r="4973" spans="1:44" x14ac:dyDescent="0.25">
      <c r="A4973">
        <v>2204154</v>
      </c>
      <c r="B4973">
        <v>6</v>
      </c>
      <c r="C4973" t="s">
        <v>880</v>
      </c>
      <c r="D4973" t="s">
        <v>6695</v>
      </c>
      <c r="E4973" t="s">
        <v>5940</v>
      </c>
      <c r="F4973" t="s">
        <v>5940</v>
      </c>
      <c r="G4973">
        <v>420</v>
      </c>
      <c r="H4973">
        <v>45</v>
      </c>
      <c r="I4973" t="s">
        <v>5940</v>
      </c>
      <c r="J4973">
        <v>325</v>
      </c>
      <c r="K4973">
        <v>0</v>
      </c>
      <c r="L4973">
        <v>0</v>
      </c>
      <c r="M4973">
        <v>1920</v>
      </c>
      <c r="N4973">
        <v>32</v>
      </c>
      <c r="O4973">
        <v>0</v>
      </c>
      <c r="P4973">
        <v>810</v>
      </c>
      <c r="R4973">
        <v>2204154</v>
      </c>
      <c r="S4973" t="s">
        <v>5940</v>
      </c>
      <c r="T4973" t="s">
        <v>5940</v>
      </c>
      <c r="U4973">
        <v>420</v>
      </c>
      <c r="V4973">
        <v>45</v>
      </c>
      <c r="W4973" t="s">
        <v>5940</v>
      </c>
      <c r="X4973">
        <v>325</v>
      </c>
      <c r="Z4973">
        <v>4317954</v>
      </c>
      <c r="AB4973" t="s">
        <v>5940</v>
      </c>
      <c r="AC4973">
        <v>4317954</v>
      </c>
      <c r="AD4973" t="s">
        <v>2676</v>
      </c>
      <c r="AE4973">
        <v>4</v>
      </c>
      <c r="AF4973">
        <v>4317954</v>
      </c>
      <c r="AG4973" t="s">
        <v>2676</v>
      </c>
      <c r="AH4973">
        <v>150</v>
      </c>
      <c r="AI4973">
        <v>4317954</v>
      </c>
      <c r="AJ4973" t="s">
        <v>2676</v>
      </c>
      <c r="AK4973">
        <v>22</v>
      </c>
      <c r="AL4973">
        <v>4317954</v>
      </c>
      <c r="AM4973" t="s">
        <v>2676</v>
      </c>
      <c r="AN4973">
        <v>2646</v>
      </c>
      <c r="AO4973">
        <v>0</v>
      </c>
      <c r="AP4973">
        <v>5005681</v>
      </c>
      <c r="AQ4973" t="s">
        <v>456</v>
      </c>
      <c r="AR4973">
        <v>1643</v>
      </c>
    </row>
    <row r="4974" spans="1:44" x14ac:dyDescent="0.25">
      <c r="A4974">
        <v>2204204</v>
      </c>
      <c r="B4974">
        <v>6</v>
      </c>
      <c r="C4974" t="s">
        <v>880</v>
      </c>
      <c r="D4974" t="s">
        <v>6696</v>
      </c>
      <c r="E4974" t="s">
        <v>5940</v>
      </c>
      <c r="F4974" t="s">
        <v>5940</v>
      </c>
      <c r="G4974">
        <v>237</v>
      </c>
      <c r="H4974" t="s">
        <v>5940</v>
      </c>
      <c r="I4974" t="s">
        <v>5940</v>
      </c>
      <c r="J4974">
        <v>769</v>
      </c>
      <c r="K4974">
        <v>0</v>
      </c>
      <c r="L4974">
        <v>0</v>
      </c>
      <c r="M4974">
        <v>288</v>
      </c>
      <c r="N4974">
        <v>0</v>
      </c>
      <c r="O4974">
        <v>0</v>
      </c>
      <c r="P4974">
        <v>935</v>
      </c>
      <c r="R4974">
        <v>2204204</v>
      </c>
      <c r="S4974" t="s">
        <v>5940</v>
      </c>
      <c r="T4974" t="s">
        <v>5940</v>
      </c>
      <c r="U4974">
        <v>237</v>
      </c>
      <c r="V4974" t="s">
        <v>5940</v>
      </c>
      <c r="W4974" t="s">
        <v>5940</v>
      </c>
      <c r="X4974">
        <v>769</v>
      </c>
      <c r="Z4974">
        <v>4318002</v>
      </c>
      <c r="AB4974" t="s">
        <v>5940</v>
      </c>
      <c r="AC4974">
        <v>4318002</v>
      </c>
      <c r="AD4974" t="s">
        <v>2677</v>
      </c>
      <c r="AE4974">
        <v>263232</v>
      </c>
      <c r="AF4974">
        <v>4318002</v>
      </c>
      <c r="AG4974" t="s">
        <v>2677</v>
      </c>
      <c r="AH4974" t="s">
        <v>5940</v>
      </c>
      <c r="AI4974">
        <v>4318002</v>
      </c>
      <c r="AJ4974" t="s">
        <v>2677</v>
      </c>
      <c r="AK4974" t="s">
        <v>5940</v>
      </c>
      <c r="AL4974">
        <v>4318002</v>
      </c>
      <c r="AM4974" t="s">
        <v>2677</v>
      </c>
      <c r="AN4974">
        <v>5460</v>
      </c>
      <c r="AO4974">
        <v>0</v>
      </c>
      <c r="AP4974">
        <v>5005707</v>
      </c>
      <c r="AQ4974" t="s">
        <v>457</v>
      </c>
      <c r="AR4974">
        <v>31560</v>
      </c>
    </row>
    <row r="4975" spans="1:44" x14ac:dyDescent="0.25">
      <c r="A4975">
        <v>2204303</v>
      </c>
      <c r="B4975">
        <v>6</v>
      </c>
      <c r="C4975" t="s">
        <v>880</v>
      </c>
      <c r="D4975" t="s">
        <v>6697</v>
      </c>
      <c r="E4975" t="s">
        <v>5940</v>
      </c>
      <c r="F4975" t="s">
        <v>5940</v>
      </c>
      <c r="G4975">
        <v>416</v>
      </c>
      <c r="H4975">
        <v>75</v>
      </c>
      <c r="I4975" t="s">
        <v>5940</v>
      </c>
      <c r="J4975">
        <v>494</v>
      </c>
      <c r="K4975">
        <v>0</v>
      </c>
      <c r="L4975">
        <v>0</v>
      </c>
      <c r="M4975">
        <v>2888</v>
      </c>
      <c r="N4975">
        <v>30</v>
      </c>
      <c r="O4975">
        <v>0</v>
      </c>
      <c r="P4975">
        <v>618</v>
      </c>
      <c r="R4975">
        <v>2204303</v>
      </c>
      <c r="S4975" t="s">
        <v>5940</v>
      </c>
      <c r="T4975" t="s">
        <v>5940</v>
      </c>
      <c r="U4975">
        <v>416</v>
      </c>
      <c r="V4975">
        <v>75</v>
      </c>
      <c r="W4975" t="s">
        <v>5940</v>
      </c>
      <c r="X4975">
        <v>494</v>
      </c>
      <c r="Z4975">
        <v>4318051</v>
      </c>
      <c r="AB4975" t="s">
        <v>5940</v>
      </c>
      <c r="AC4975">
        <v>4318051</v>
      </c>
      <c r="AD4975" t="s">
        <v>2678</v>
      </c>
      <c r="AE4975" t="s">
        <v>5940</v>
      </c>
      <c r="AF4975">
        <v>4318051</v>
      </c>
      <c r="AG4975" t="s">
        <v>2678</v>
      </c>
      <c r="AH4975">
        <v>240</v>
      </c>
      <c r="AI4975">
        <v>4318051</v>
      </c>
      <c r="AJ4975" t="s">
        <v>2678</v>
      </c>
      <c r="AK4975">
        <v>10</v>
      </c>
      <c r="AL4975">
        <v>4318051</v>
      </c>
      <c r="AM4975" t="s">
        <v>2678</v>
      </c>
      <c r="AN4975">
        <v>27</v>
      </c>
      <c r="AO4975">
        <v>0</v>
      </c>
      <c r="AP4975">
        <v>5005806</v>
      </c>
      <c r="AQ4975" t="s">
        <v>458</v>
      </c>
      <c r="AR4975">
        <v>19080</v>
      </c>
    </row>
    <row r="4976" spans="1:44" x14ac:dyDescent="0.25">
      <c r="A4976">
        <v>2204352</v>
      </c>
      <c r="B4976">
        <v>6</v>
      </c>
      <c r="C4976" t="s">
        <v>880</v>
      </c>
      <c r="D4976" t="s">
        <v>6698</v>
      </c>
      <c r="E4976" t="s">
        <v>5940</v>
      </c>
      <c r="F4976" t="s">
        <v>5940</v>
      </c>
      <c r="G4976">
        <v>360</v>
      </c>
      <c r="H4976">
        <v>1</v>
      </c>
      <c r="I4976">
        <v>36</v>
      </c>
      <c r="J4976">
        <v>112</v>
      </c>
      <c r="K4976">
        <v>0</v>
      </c>
      <c r="L4976">
        <v>0</v>
      </c>
      <c r="M4976">
        <v>450</v>
      </c>
      <c r="N4976">
        <v>0</v>
      </c>
      <c r="O4976">
        <v>28</v>
      </c>
      <c r="P4976">
        <v>426</v>
      </c>
      <c r="R4976">
        <v>2204352</v>
      </c>
      <c r="S4976" t="s">
        <v>5940</v>
      </c>
      <c r="T4976" t="s">
        <v>5940</v>
      </c>
      <c r="U4976">
        <v>360</v>
      </c>
      <c r="V4976">
        <v>1</v>
      </c>
      <c r="W4976">
        <v>36</v>
      </c>
      <c r="X4976">
        <v>112</v>
      </c>
      <c r="Z4976">
        <v>4318101</v>
      </c>
      <c r="AB4976" t="s">
        <v>5940</v>
      </c>
      <c r="AC4976">
        <v>4318101</v>
      </c>
      <c r="AD4976" t="s">
        <v>2679</v>
      </c>
      <c r="AE4976">
        <v>22000</v>
      </c>
      <c r="AF4976">
        <v>4318101</v>
      </c>
      <c r="AG4976" t="s">
        <v>2679</v>
      </c>
      <c r="AH4976">
        <v>16200</v>
      </c>
      <c r="AI4976">
        <v>4318101</v>
      </c>
      <c r="AJ4976" t="s">
        <v>2679</v>
      </c>
      <c r="AK4976">
        <v>718</v>
      </c>
      <c r="AL4976">
        <v>4318101</v>
      </c>
      <c r="AM4976" t="s">
        <v>2679</v>
      </c>
      <c r="AN4976">
        <v>23191</v>
      </c>
      <c r="AO4976">
        <v>0</v>
      </c>
      <c r="AP4976">
        <v>5006002</v>
      </c>
      <c r="AQ4976" t="s">
        <v>459</v>
      </c>
      <c r="AR4976">
        <v>6102</v>
      </c>
    </row>
    <row r="4977" spans="1:44" x14ac:dyDescent="0.25">
      <c r="A4977">
        <v>2204402</v>
      </c>
      <c r="B4977">
        <v>6</v>
      </c>
      <c r="C4977" t="s">
        <v>880</v>
      </c>
      <c r="D4977" t="s">
        <v>6699</v>
      </c>
      <c r="E4977" t="s">
        <v>5940</v>
      </c>
      <c r="F4977">
        <v>18019</v>
      </c>
      <c r="G4977">
        <v>800</v>
      </c>
      <c r="H4977" t="s">
        <v>5940</v>
      </c>
      <c r="I4977">
        <v>10693</v>
      </c>
      <c r="J4977">
        <v>120</v>
      </c>
      <c r="K4977">
        <v>0</v>
      </c>
      <c r="L4977">
        <v>37759</v>
      </c>
      <c r="M4977">
        <v>1770</v>
      </c>
      <c r="N4977">
        <v>0</v>
      </c>
      <c r="O4977">
        <v>10020</v>
      </c>
      <c r="P4977">
        <v>1374</v>
      </c>
      <c r="R4977">
        <v>2204402</v>
      </c>
      <c r="S4977" t="s">
        <v>5940</v>
      </c>
      <c r="T4977">
        <v>18019</v>
      </c>
      <c r="U4977">
        <v>800</v>
      </c>
      <c r="V4977" t="s">
        <v>5940</v>
      </c>
      <c r="W4977">
        <v>10693</v>
      </c>
      <c r="X4977">
        <v>120</v>
      </c>
      <c r="Z4977">
        <v>4318200</v>
      </c>
      <c r="AB4977" t="s">
        <v>5940</v>
      </c>
      <c r="AC4977">
        <v>4318200</v>
      </c>
      <c r="AD4977" t="s">
        <v>2680</v>
      </c>
      <c r="AE4977" t="s">
        <v>5940</v>
      </c>
      <c r="AF4977">
        <v>4318200</v>
      </c>
      <c r="AG4977" t="s">
        <v>2680</v>
      </c>
      <c r="AH4977" t="s">
        <v>5940</v>
      </c>
      <c r="AI4977">
        <v>4318200</v>
      </c>
      <c r="AJ4977" t="s">
        <v>2680</v>
      </c>
      <c r="AK4977">
        <v>192</v>
      </c>
      <c r="AL4977">
        <v>4318200</v>
      </c>
      <c r="AM4977" t="s">
        <v>2680</v>
      </c>
      <c r="AN4977" t="s">
        <v>5940</v>
      </c>
      <c r="AO4977">
        <v>0</v>
      </c>
      <c r="AP4977">
        <v>5006200</v>
      </c>
      <c r="AQ4977" t="s">
        <v>460</v>
      </c>
      <c r="AR4977">
        <v>3900</v>
      </c>
    </row>
    <row r="4978" spans="1:44" x14ac:dyDescent="0.25">
      <c r="A4978">
        <v>2204501</v>
      </c>
      <c r="B4978">
        <v>6</v>
      </c>
      <c r="C4978" t="s">
        <v>880</v>
      </c>
      <c r="D4978" t="s">
        <v>6700</v>
      </c>
      <c r="E4978" t="s">
        <v>5940</v>
      </c>
      <c r="F4978">
        <v>116</v>
      </c>
      <c r="G4978">
        <v>340</v>
      </c>
      <c r="H4978" t="s">
        <v>5940</v>
      </c>
      <c r="I4978">
        <v>883</v>
      </c>
      <c r="J4978">
        <v>523</v>
      </c>
      <c r="K4978">
        <v>0</v>
      </c>
      <c r="L4978">
        <v>0</v>
      </c>
      <c r="M4978">
        <v>240</v>
      </c>
      <c r="N4978">
        <v>0</v>
      </c>
      <c r="O4978">
        <v>456</v>
      </c>
      <c r="P4978">
        <v>81</v>
      </c>
      <c r="R4978">
        <v>2204501</v>
      </c>
      <c r="S4978" t="s">
        <v>5940</v>
      </c>
      <c r="T4978">
        <v>116</v>
      </c>
      <c r="U4978">
        <v>340</v>
      </c>
      <c r="V4978" t="s">
        <v>5940</v>
      </c>
      <c r="W4978">
        <v>883</v>
      </c>
      <c r="X4978">
        <v>523</v>
      </c>
      <c r="Z4978">
        <v>4318309</v>
      </c>
      <c r="AB4978" t="s">
        <v>5940</v>
      </c>
      <c r="AC4978">
        <v>4318309</v>
      </c>
      <c r="AD4978" t="s">
        <v>2681</v>
      </c>
      <c r="AE4978">
        <v>153000</v>
      </c>
      <c r="AF4978">
        <v>4318309</v>
      </c>
      <c r="AG4978" t="s">
        <v>2681</v>
      </c>
      <c r="AH4978" t="s">
        <v>5940</v>
      </c>
      <c r="AI4978">
        <v>4318309</v>
      </c>
      <c r="AJ4978" t="s">
        <v>2681</v>
      </c>
      <c r="AK4978">
        <v>60</v>
      </c>
      <c r="AL4978">
        <v>4318309</v>
      </c>
      <c r="AM4978" t="s">
        <v>2681</v>
      </c>
      <c r="AN4978">
        <v>51000</v>
      </c>
      <c r="AO4978">
        <v>0</v>
      </c>
      <c r="AP4978">
        <v>5006259</v>
      </c>
      <c r="AQ4978" t="s">
        <v>461</v>
      </c>
      <c r="AR4978">
        <v>1190</v>
      </c>
    </row>
    <row r="4979" spans="1:44" x14ac:dyDescent="0.25">
      <c r="A4979">
        <v>2204550</v>
      </c>
      <c r="B4979">
        <v>6</v>
      </c>
      <c r="C4979" t="s">
        <v>880</v>
      </c>
      <c r="D4979" t="s">
        <v>6701</v>
      </c>
      <c r="E4979">
        <v>124</v>
      </c>
      <c r="F4979" t="s">
        <v>5940</v>
      </c>
      <c r="G4979">
        <v>1030</v>
      </c>
      <c r="H4979" t="s">
        <v>5940</v>
      </c>
      <c r="I4979">
        <v>32</v>
      </c>
      <c r="J4979">
        <v>290</v>
      </c>
      <c r="K4979">
        <v>124</v>
      </c>
      <c r="L4979">
        <v>0</v>
      </c>
      <c r="M4979">
        <v>670</v>
      </c>
      <c r="N4979">
        <v>0</v>
      </c>
      <c r="O4979">
        <v>17</v>
      </c>
      <c r="P4979">
        <v>195</v>
      </c>
      <c r="R4979">
        <v>2204550</v>
      </c>
      <c r="S4979">
        <v>124</v>
      </c>
      <c r="T4979" t="s">
        <v>5940</v>
      </c>
      <c r="U4979">
        <v>1030</v>
      </c>
      <c r="V4979" t="s">
        <v>5940</v>
      </c>
      <c r="W4979">
        <v>32</v>
      </c>
      <c r="X4979">
        <v>290</v>
      </c>
      <c r="Z4979">
        <v>4318408</v>
      </c>
      <c r="AB4979" t="s">
        <v>5940</v>
      </c>
      <c r="AC4979">
        <v>4318408</v>
      </c>
      <c r="AD4979" t="s">
        <v>2682</v>
      </c>
      <c r="AE4979">
        <v>6564</v>
      </c>
      <c r="AF4979">
        <v>4318408</v>
      </c>
      <c r="AG4979" t="s">
        <v>2682</v>
      </c>
      <c r="AH4979">
        <v>400</v>
      </c>
      <c r="AI4979">
        <v>4318408</v>
      </c>
      <c r="AJ4979" t="s">
        <v>2682</v>
      </c>
      <c r="AK4979">
        <v>168</v>
      </c>
      <c r="AL4979">
        <v>4318408</v>
      </c>
      <c r="AM4979" t="s">
        <v>2682</v>
      </c>
      <c r="AN4979">
        <v>144</v>
      </c>
      <c r="AO4979">
        <v>0</v>
      </c>
      <c r="AP4979">
        <v>5006309</v>
      </c>
      <c r="AQ4979" t="s">
        <v>462</v>
      </c>
      <c r="AR4979">
        <v>2320</v>
      </c>
    </row>
    <row r="4980" spans="1:44" x14ac:dyDescent="0.25">
      <c r="A4980">
        <v>2204600</v>
      </c>
      <c r="B4980">
        <v>6</v>
      </c>
      <c r="C4980" t="s">
        <v>880</v>
      </c>
      <c r="D4980" t="s">
        <v>6702</v>
      </c>
      <c r="E4980" t="s">
        <v>5940</v>
      </c>
      <c r="F4980" t="s">
        <v>5940</v>
      </c>
      <c r="G4980">
        <v>105</v>
      </c>
      <c r="H4980" t="s">
        <v>5940</v>
      </c>
      <c r="I4980">
        <v>123</v>
      </c>
      <c r="J4980">
        <v>8</v>
      </c>
      <c r="K4980">
        <v>0</v>
      </c>
      <c r="L4980">
        <v>0</v>
      </c>
      <c r="M4980">
        <v>450</v>
      </c>
      <c r="N4980">
        <v>0</v>
      </c>
      <c r="O4980">
        <v>950</v>
      </c>
      <c r="P4980">
        <v>32</v>
      </c>
      <c r="R4980">
        <v>2204600</v>
      </c>
      <c r="S4980" t="s">
        <v>5940</v>
      </c>
      <c r="T4980" t="s">
        <v>5940</v>
      </c>
      <c r="U4980">
        <v>105</v>
      </c>
      <c r="V4980" t="s">
        <v>5940</v>
      </c>
      <c r="W4980">
        <v>123</v>
      </c>
      <c r="X4980">
        <v>8</v>
      </c>
      <c r="Z4980">
        <v>4318424</v>
      </c>
      <c r="AB4980" t="s">
        <v>5940</v>
      </c>
      <c r="AC4980">
        <v>4318424</v>
      </c>
      <c r="AD4980" t="s">
        <v>2683</v>
      </c>
      <c r="AE4980" t="s">
        <v>5940</v>
      </c>
      <c r="AF4980">
        <v>4318424</v>
      </c>
      <c r="AG4980" t="s">
        <v>2683</v>
      </c>
      <c r="AH4980">
        <v>4000</v>
      </c>
      <c r="AI4980">
        <v>4318424</v>
      </c>
      <c r="AJ4980" t="s">
        <v>2683</v>
      </c>
      <c r="AK4980">
        <v>399</v>
      </c>
      <c r="AL4980">
        <v>4318424</v>
      </c>
      <c r="AM4980" t="s">
        <v>2683</v>
      </c>
      <c r="AN4980">
        <v>2160</v>
      </c>
      <c r="AO4980">
        <v>0</v>
      </c>
      <c r="AP4980">
        <v>5006358</v>
      </c>
      <c r="AQ4980" t="s">
        <v>463</v>
      </c>
      <c r="AR4980">
        <v>2400</v>
      </c>
    </row>
    <row r="4981" spans="1:44" x14ac:dyDescent="0.25">
      <c r="A4981">
        <v>2204659</v>
      </c>
      <c r="B4981">
        <v>6</v>
      </c>
      <c r="C4981" t="s">
        <v>880</v>
      </c>
      <c r="D4981" t="s">
        <v>6703</v>
      </c>
      <c r="E4981">
        <v>500</v>
      </c>
      <c r="F4981" t="s">
        <v>5940</v>
      </c>
      <c r="G4981">
        <v>12</v>
      </c>
      <c r="H4981" t="s">
        <v>5940</v>
      </c>
      <c r="I4981">
        <v>2070</v>
      </c>
      <c r="J4981">
        <v>27</v>
      </c>
      <c r="K4981">
        <v>500</v>
      </c>
      <c r="L4981">
        <v>0</v>
      </c>
      <c r="M4981">
        <v>20</v>
      </c>
      <c r="N4981">
        <v>0</v>
      </c>
      <c r="O4981">
        <v>2087</v>
      </c>
      <c r="P4981">
        <v>29</v>
      </c>
      <c r="R4981">
        <v>2204659</v>
      </c>
      <c r="S4981">
        <v>500</v>
      </c>
      <c r="T4981" t="s">
        <v>5940</v>
      </c>
      <c r="U4981">
        <v>12</v>
      </c>
      <c r="V4981" t="s">
        <v>5940</v>
      </c>
      <c r="W4981">
        <v>2070</v>
      </c>
      <c r="X4981">
        <v>27</v>
      </c>
      <c r="Z4981">
        <v>4318432</v>
      </c>
      <c r="AB4981" t="s">
        <v>5940</v>
      </c>
      <c r="AC4981">
        <v>4318432</v>
      </c>
      <c r="AD4981" t="s">
        <v>2684</v>
      </c>
      <c r="AE4981">
        <v>13110</v>
      </c>
      <c r="AF4981">
        <v>4318432</v>
      </c>
      <c r="AG4981" t="s">
        <v>2684</v>
      </c>
      <c r="AH4981">
        <v>2400</v>
      </c>
      <c r="AI4981">
        <v>4318432</v>
      </c>
      <c r="AJ4981" t="s">
        <v>2684</v>
      </c>
      <c r="AK4981">
        <v>63</v>
      </c>
      <c r="AL4981">
        <v>4318432</v>
      </c>
      <c r="AM4981" t="s">
        <v>2684</v>
      </c>
      <c r="AN4981">
        <v>75</v>
      </c>
      <c r="AO4981">
        <v>0</v>
      </c>
      <c r="AP4981">
        <v>5006408</v>
      </c>
      <c r="AQ4981" t="s">
        <v>464</v>
      </c>
      <c r="AR4981">
        <v>1020</v>
      </c>
    </row>
    <row r="4982" spans="1:44" x14ac:dyDescent="0.25">
      <c r="A4982">
        <v>2204709</v>
      </c>
      <c r="B4982">
        <v>6</v>
      </c>
      <c r="C4982" t="s">
        <v>880</v>
      </c>
      <c r="D4982" t="s">
        <v>6704</v>
      </c>
      <c r="E4982">
        <v>18000</v>
      </c>
      <c r="F4982" t="s">
        <v>5940</v>
      </c>
      <c r="G4982">
        <v>504</v>
      </c>
      <c r="H4982" t="s">
        <v>5940</v>
      </c>
      <c r="I4982">
        <v>196</v>
      </c>
      <c r="J4982">
        <v>240</v>
      </c>
      <c r="K4982">
        <v>10800</v>
      </c>
      <c r="L4982">
        <v>0</v>
      </c>
      <c r="M4982">
        <v>1056</v>
      </c>
      <c r="N4982">
        <v>0</v>
      </c>
      <c r="O4982">
        <v>206</v>
      </c>
      <c r="P4982">
        <v>360</v>
      </c>
      <c r="R4982">
        <v>2204709</v>
      </c>
      <c r="S4982">
        <v>18000</v>
      </c>
      <c r="T4982" t="s">
        <v>5940</v>
      </c>
      <c r="U4982">
        <v>504</v>
      </c>
      <c r="V4982" t="s">
        <v>5940</v>
      </c>
      <c r="W4982">
        <v>196</v>
      </c>
      <c r="X4982">
        <v>240</v>
      </c>
      <c r="Z4982">
        <v>4318440</v>
      </c>
      <c r="AB4982" t="s">
        <v>5940</v>
      </c>
      <c r="AC4982">
        <v>4318440</v>
      </c>
      <c r="AD4982" t="s">
        <v>2685</v>
      </c>
      <c r="AE4982" t="s">
        <v>5940</v>
      </c>
      <c r="AF4982">
        <v>4318440</v>
      </c>
      <c r="AG4982" t="s">
        <v>2685</v>
      </c>
      <c r="AH4982">
        <v>600</v>
      </c>
      <c r="AI4982">
        <v>4318440</v>
      </c>
      <c r="AJ4982" t="s">
        <v>2685</v>
      </c>
      <c r="AK4982">
        <v>38</v>
      </c>
      <c r="AL4982">
        <v>4318440</v>
      </c>
      <c r="AM4982" t="s">
        <v>2685</v>
      </c>
      <c r="AN4982">
        <v>1215</v>
      </c>
      <c r="AO4982">
        <v>0</v>
      </c>
      <c r="AP4982">
        <v>5006606</v>
      </c>
      <c r="AQ4982" t="s">
        <v>465</v>
      </c>
      <c r="AR4982">
        <v>48125</v>
      </c>
    </row>
    <row r="4983" spans="1:44" x14ac:dyDescent="0.25">
      <c r="A4983">
        <v>2204808</v>
      </c>
      <c r="B4983">
        <v>6</v>
      </c>
      <c r="C4983" t="s">
        <v>880</v>
      </c>
      <c r="D4983" t="s">
        <v>6705</v>
      </c>
      <c r="E4983">
        <v>3993</v>
      </c>
      <c r="F4983" t="s">
        <v>5940</v>
      </c>
      <c r="G4983">
        <v>144</v>
      </c>
      <c r="H4983" t="s">
        <v>5940</v>
      </c>
      <c r="I4983">
        <v>30</v>
      </c>
      <c r="J4983">
        <v>73</v>
      </c>
      <c r="K4983">
        <v>6480</v>
      </c>
      <c r="L4983">
        <v>0</v>
      </c>
      <c r="M4983">
        <v>284</v>
      </c>
      <c r="N4983">
        <v>0</v>
      </c>
      <c r="O4983">
        <v>135</v>
      </c>
      <c r="P4983">
        <v>169</v>
      </c>
      <c r="R4983">
        <v>2204808</v>
      </c>
      <c r="S4983">
        <v>3993</v>
      </c>
      <c r="T4983" t="s">
        <v>5940</v>
      </c>
      <c r="U4983">
        <v>144</v>
      </c>
      <c r="V4983" t="s">
        <v>5940</v>
      </c>
      <c r="W4983">
        <v>30</v>
      </c>
      <c r="X4983">
        <v>73</v>
      </c>
      <c r="Z4983">
        <v>4318457</v>
      </c>
      <c r="AB4983" t="s">
        <v>5940</v>
      </c>
      <c r="AC4983">
        <v>4318457</v>
      </c>
      <c r="AD4983" t="s">
        <v>2686</v>
      </c>
      <c r="AE4983">
        <v>160</v>
      </c>
      <c r="AF4983">
        <v>4318457</v>
      </c>
      <c r="AG4983" t="s">
        <v>2686</v>
      </c>
      <c r="AH4983">
        <v>400</v>
      </c>
      <c r="AI4983">
        <v>4318457</v>
      </c>
      <c r="AJ4983" t="s">
        <v>2686</v>
      </c>
      <c r="AK4983">
        <v>50</v>
      </c>
      <c r="AL4983">
        <v>4318457</v>
      </c>
      <c r="AM4983" t="s">
        <v>2686</v>
      </c>
      <c r="AN4983">
        <v>2580</v>
      </c>
      <c r="AO4983">
        <v>0</v>
      </c>
      <c r="AP4983">
        <v>5006903</v>
      </c>
      <c r="AQ4983" t="s">
        <v>466</v>
      </c>
      <c r="AR4983">
        <v>120</v>
      </c>
    </row>
    <row r="4984" spans="1:44" x14ac:dyDescent="0.25">
      <c r="A4984">
        <v>2204907</v>
      </c>
      <c r="B4984">
        <v>6</v>
      </c>
      <c r="C4984" t="s">
        <v>880</v>
      </c>
      <c r="D4984" t="s">
        <v>6706</v>
      </c>
      <c r="E4984" t="s">
        <v>5940</v>
      </c>
      <c r="F4984" t="s">
        <v>5940</v>
      </c>
      <c r="G4984">
        <v>707</v>
      </c>
      <c r="H4984">
        <v>17</v>
      </c>
      <c r="I4984">
        <v>63</v>
      </c>
      <c r="J4984">
        <v>197</v>
      </c>
      <c r="K4984">
        <v>0</v>
      </c>
      <c r="L4984">
        <v>0</v>
      </c>
      <c r="M4984">
        <v>1530</v>
      </c>
      <c r="N4984">
        <v>0</v>
      </c>
      <c r="O4984">
        <v>0</v>
      </c>
      <c r="P4984">
        <v>278</v>
      </c>
      <c r="R4984">
        <v>2204907</v>
      </c>
      <c r="S4984" t="s">
        <v>5940</v>
      </c>
      <c r="T4984" t="s">
        <v>5940</v>
      </c>
      <c r="U4984">
        <v>707</v>
      </c>
      <c r="V4984">
        <v>17</v>
      </c>
      <c r="W4984">
        <v>63</v>
      </c>
      <c r="X4984">
        <v>197</v>
      </c>
      <c r="Z4984">
        <v>4318465</v>
      </c>
      <c r="AB4984" t="s">
        <v>5940</v>
      </c>
      <c r="AC4984">
        <v>4318465</v>
      </c>
      <c r="AD4984" t="s">
        <v>2687</v>
      </c>
      <c r="AE4984" t="s">
        <v>5940</v>
      </c>
      <c r="AF4984">
        <v>4318465</v>
      </c>
      <c r="AG4984" t="s">
        <v>2687</v>
      </c>
      <c r="AH4984">
        <v>400</v>
      </c>
      <c r="AI4984">
        <v>4318465</v>
      </c>
      <c r="AJ4984" t="s">
        <v>2687</v>
      </c>
      <c r="AK4984">
        <v>65</v>
      </c>
      <c r="AL4984">
        <v>4318465</v>
      </c>
      <c r="AM4984" t="s">
        <v>2687</v>
      </c>
      <c r="AN4984">
        <v>18</v>
      </c>
      <c r="AO4984">
        <v>0</v>
      </c>
      <c r="AP4984">
        <v>5007109</v>
      </c>
      <c r="AQ4984" t="s">
        <v>467</v>
      </c>
      <c r="AR4984">
        <v>600</v>
      </c>
    </row>
    <row r="4985" spans="1:44" x14ac:dyDescent="0.25">
      <c r="A4985">
        <v>2205003</v>
      </c>
      <c r="B4985">
        <v>6</v>
      </c>
      <c r="C4985" t="s">
        <v>880</v>
      </c>
      <c r="D4985" t="s">
        <v>6707</v>
      </c>
      <c r="E4985" t="s">
        <v>5940</v>
      </c>
      <c r="F4985" t="s">
        <v>5940</v>
      </c>
      <c r="G4985">
        <v>1224</v>
      </c>
      <c r="H4985">
        <v>15</v>
      </c>
      <c r="I4985">
        <v>152</v>
      </c>
      <c r="J4985">
        <v>325</v>
      </c>
      <c r="K4985">
        <v>0</v>
      </c>
      <c r="L4985">
        <v>0</v>
      </c>
      <c r="M4985">
        <v>1166</v>
      </c>
      <c r="N4985">
        <v>9</v>
      </c>
      <c r="O4985">
        <v>203</v>
      </c>
      <c r="P4985">
        <v>314</v>
      </c>
      <c r="R4985">
        <v>2205003</v>
      </c>
      <c r="S4985" t="s">
        <v>5940</v>
      </c>
      <c r="T4985" t="s">
        <v>5940</v>
      </c>
      <c r="U4985">
        <v>1224</v>
      </c>
      <c r="V4985">
        <v>15</v>
      </c>
      <c r="W4985">
        <v>152</v>
      </c>
      <c r="X4985">
        <v>325</v>
      </c>
      <c r="Z4985">
        <v>4318481</v>
      </c>
      <c r="AB4985" t="s">
        <v>5940</v>
      </c>
      <c r="AC4985">
        <v>4318481</v>
      </c>
      <c r="AD4985" t="s">
        <v>2688</v>
      </c>
      <c r="AE4985">
        <v>1</v>
      </c>
      <c r="AF4985">
        <v>4318481</v>
      </c>
      <c r="AG4985" t="s">
        <v>2688</v>
      </c>
      <c r="AH4985">
        <v>3400</v>
      </c>
      <c r="AI4985">
        <v>4318481</v>
      </c>
      <c r="AJ4985" t="s">
        <v>2688</v>
      </c>
      <c r="AK4985">
        <v>60</v>
      </c>
      <c r="AL4985">
        <v>4318481</v>
      </c>
      <c r="AM4985" t="s">
        <v>2688</v>
      </c>
      <c r="AN4985" t="s">
        <v>5940</v>
      </c>
      <c r="AO4985">
        <v>0</v>
      </c>
      <c r="AP4985">
        <v>5007208</v>
      </c>
      <c r="AQ4985" t="s">
        <v>468</v>
      </c>
      <c r="AR4985">
        <v>47400</v>
      </c>
    </row>
    <row r="4986" spans="1:44" x14ac:dyDescent="0.25">
      <c r="A4986">
        <v>2205102</v>
      </c>
      <c r="B4986">
        <v>6</v>
      </c>
      <c r="C4986" t="s">
        <v>880</v>
      </c>
      <c r="D4986" t="s">
        <v>6708</v>
      </c>
      <c r="E4986" t="s">
        <v>5940</v>
      </c>
      <c r="F4986" t="s">
        <v>5940</v>
      </c>
      <c r="G4986">
        <v>15470</v>
      </c>
      <c r="H4986" t="s">
        <v>5940</v>
      </c>
      <c r="I4986">
        <v>4430</v>
      </c>
      <c r="J4986">
        <v>432</v>
      </c>
      <c r="K4986">
        <v>0</v>
      </c>
      <c r="L4986">
        <v>0</v>
      </c>
      <c r="M4986">
        <v>4480</v>
      </c>
      <c r="N4986">
        <v>0</v>
      </c>
      <c r="O4986">
        <v>1967</v>
      </c>
      <c r="P4986">
        <v>80</v>
      </c>
      <c r="R4986">
        <v>2205102</v>
      </c>
      <c r="S4986" t="s">
        <v>5940</v>
      </c>
      <c r="T4986" t="s">
        <v>5940</v>
      </c>
      <c r="U4986">
        <v>15470</v>
      </c>
      <c r="V4986" t="s">
        <v>5940</v>
      </c>
      <c r="W4986">
        <v>4430</v>
      </c>
      <c r="X4986">
        <v>432</v>
      </c>
      <c r="Z4986">
        <v>4318499</v>
      </c>
      <c r="AB4986" t="s">
        <v>5940</v>
      </c>
      <c r="AC4986">
        <v>4318499</v>
      </c>
      <c r="AD4986" t="s">
        <v>2689</v>
      </c>
      <c r="AE4986" t="s">
        <v>5940</v>
      </c>
      <c r="AF4986">
        <v>4318499</v>
      </c>
      <c r="AG4986" t="s">
        <v>2689</v>
      </c>
      <c r="AH4986">
        <v>400</v>
      </c>
      <c r="AI4986">
        <v>4318499</v>
      </c>
      <c r="AJ4986" t="s">
        <v>2689</v>
      </c>
      <c r="AK4986">
        <v>6</v>
      </c>
      <c r="AL4986">
        <v>4318499</v>
      </c>
      <c r="AM4986" t="s">
        <v>2689</v>
      </c>
      <c r="AN4986">
        <v>607</v>
      </c>
      <c r="AO4986">
        <v>0</v>
      </c>
      <c r="AP4986">
        <v>5007307</v>
      </c>
      <c r="AQ4986" t="s">
        <v>469</v>
      </c>
      <c r="AR4986">
        <v>1260</v>
      </c>
    </row>
    <row r="4987" spans="1:44" x14ac:dyDescent="0.25">
      <c r="A4987">
        <v>2205151</v>
      </c>
      <c r="B4987">
        <v>6</v>
      </c>
      <c r="C4987" t="s">
        <v>880</v>
      </c>
      <c r="D4987" t="s">
        <v>6709</v>
      </c>
      <c r="E4987" t="s">
        <v>5940</v>
      </c>
      <c r="F4987" t="s">
        <v>5940</v>
      </c>
      <c r="G4987">
        <v>363</v>
      </c>
      <c r="H4987">
        <v>118</v>
      </c>
      <c r="I4987" t="s">
        <v>5940</v>
      </c>
      <c r="J4987">
        <v>111</v>
      </c>
      <c r="K4987">
        <v>0</v>
      </c>
      <c r="L4987">
        <v>0</v>
      </c>
      <c r="M4987">
        <v>924</v>
      </c>
      <c r="N4987">
        <v>168</v>
      </c>
      <c r="O4987">
        <v>0</v>
      </c>
      <c r="P4987">
        <v>287</v>
      </c>
      <c r="R4987">
        <v>2205151</v>
      </c>
      <c r="S4987" t="s">
        <v>5940</v>
      </c>
      <c r="T4987" t="s">
        <v>5940</v>
      </c>
      <c r="U4987">
        <v>363</v>
      </c>
      <c r="V4987">
        <v>118</v>
      </c>
      <c r="W4987" t="s">
        <v>5940</v>
      </c>
      <c r="X4987">
        <v>111</v>
      </c>
      <c r="Z4987">
        <v>4318507</v>
      </c>
      <c r="AB4987" t="s">
        <v>5940</v>
      </c>
      <c r="AC4987">
        <v>4318507</v>
      </c>
      <c r="AD4987" t="s">
        <v>2690</v>
      </c>
      <c r="AE4987">
        <v>10200</v>
      </c>
      <c r="AF4987">
        <v>4318507</v>
      </c>
      <c r="AG4987" t="s">
        <v>2690</v>
      </c>
      <c r="AH4987" t="s">
        <v>5940</v>
      </c>
      <c r="AI4987">
        <v>4318507</v>
      </c>
      <c r="AJ4987" t="s">
        <v>2690</v>
      </c>
      <c r="AK4987">
        <v>15</v>
      </c>
      <c r="AL4987">
        <v>4318507</v>
      </c>
      <c r="AM4987" t="s">
        <v>2690</v>
      </c>
      <c r="AN4987" t="s">
        <v>5940</v>
      </c>
      <c r="AO4987">
        <v>0</v>
      </c>
      <c r="AP4987">
        <v>5007406</v>
      </c>
      <c r="AQ4987" t="s">
        <v>470</v>
      </c>
      <c r="AR4987">
        <v>3824</v>
      </c>
    </row>
    <row r="4988" spans="1:44" x14ac:dyDescent="0.25">
      <c r="A4988">
        <v>2205201</v>
      </c>
      <c r="B4988">
        <v>6</v>
      </c>
      <c r="C4988" t="s">
        <v>880</v>
      </c>
      <c r="D4988" t="s">
        <v>6710</v>
      </c>
      <c r="E4988" t="s">
        <v>5940</v>
      </c>
      <c r="F4988" t="s">
        <v>5940</v>
      </c>
      <c r="G4988">
        <v>1345</v>
      </c>
      <c r="H4988">
        <v>3</v>
      </c>
      <c r="I4988">
        <v>2</v>
      </c>
      <c r="J4988">
        <v>725</v>
      </c>
      <c r="K4988">
        <v>0</v>
      </c>
      <c r="L4988">
        <v>0</v>
      </c>
      <c r="M4988">
        <v>5089</v>
      </c>
      <c r="N4988">
        <v>0</v>
      </c>
      <c r="O4988">
        <v>0</v>
      </c>
      <c r="P4988">
        <v>2858</v>
      </c>
      <c r="R4988">
        <v>2205201</v>
      </c>
      <c r="S4988" t="s">
        <v>5940</v>
      </c>
      <c r="T4988" t="s">
        <v>5940</v>
      </c>
      <c r="U4988">
        <v>1345</v>
      </c>
      <c r="V4988">
        <v>3</v>
      </c>
      <c r="W4988">
        <v>2</v>
      </c>
      <c r="X4988">
        <v>725</v>
      </c>
      <c r="Z4988">
        <v>4318606</v>
      </c>
      <c r="AB4988" t="s">
        <v>5940</v>
      </c>
      <c r="AC4988">
        <v>4318606</v>
      </c>
      <c r="AD4988" t="s">
        <v>2691</v>
      </c>
      <c r="AE4988">
        <v>2</v>
      </c>
      <c r="AF4988">
        <v>4318606</v>
      </c>
      <c r="AG4988" t="s">
        <v>2691</v>
      </c>
      <c r="AH4988">
        <v>360</v>
      </c>
      <c r="AI4988">
        <v>4318606</v>
      </c>
      <c r="AJ4988" t="s">
        <v>2691</v>
      </c>
      <c r="AK4988">
        <v>75</v>
      </c>
      <c r="AL4988">
        <v>4318606</v>
      </c>
      <c r="AM4988" t="s">
        <v>2691</v>
      </c>
      <c r="AN4988">
        <v>9120</v>
      </c>
      <c r="AO4988">
        <v>0</v>
      </c>
      <c r="AP4988">
        <v>5007505</v>
      </c>
      <c r="AQ4988" t="s">
        <v>471</v>
      </c>
      <c r="AR4988">
        <v>600</v>
      </c>
    </row>
    <row r="4989" spans="1:44" x14ac:dyDescent="0.25">
      <c r="A4989">
        <v>2205250</v>
      </c>
      <c r="B4989">
        <v>6</v>
      </c>
      <c r="C4989" t="s">
        <v>880</v>
      </c>
      <c r="D4989" t="s">
        <v>6711</v>
      </c>
      <c r="E4989">
        <v>180</v>
      </c>
      <c r="F4989" t="s">
        <v>5940</v>
      </c>
      <c r="G4989">
        <v>138</v>
      </c>
      <c r="H4989" t="s">
        <v>5940</v>
      </c>
      <c r="I4989">
        <v>162</v>
      </c>
      <c r="J4989">
        <v>8</v>
      </c>
      <c r="K4989">
        <v>180</v>
      </c>
      <c r="L4989">
        <v>0</v>
      </c>
      <c r="M4989">
        <v>195</v>
      </c>
      <c r="N4989">
        <v>0</v>
      </c>
      <c r="O4989">
        <v>510</v>
      </c>
      <c r="P4989">
        <v>18</v>
      </c>
      <c r="R4989">
        <v>2205250</v>
      </c>
      <c r="S4989">
        <v>180</v>
      </c>
      <c r="T4989" t="s">
        <v>5940</v>
      </c>
      <c r="U4989">
        <v>138</v>
      </c>
      <c r="V4989" t="s">
        <v>5940</v>
      </c>
      <c r="W4989">
        <v>162</v>
      </c>
      <c r="X4989">
        <v>8</v>
      </c>
      <c r="Z4989">
        <v>4318614</v>
      </c>
      <c r="AB4989" t="s">
        <v>5940</v>
      </c>
      <c r="AC4989">
        <v>4318614</v>
      </c>
      <c r="AD4989" t="s">
        <v>2692</v>
      </c>
      <c r="AE4989" t="s">
        <v>5940</v>
      </c>
      <c r="AF4989">
        <v>4318614</v>
      </c>
      <c r="AG4989" t="s">
        <v>2692</v>
      </c>
      <c r="AH4989">
        <v>1260</v>
      </c>
      <c r="AI4989">
        <v>4318614</v>
      </c>
      <c r="AJ4989" t="s">
        <v>2692</v>
      </c>
      <c r="AK4989">
        <v>13</v>
      </c>
      <c r="AL4989">
        <v>4318614</v>
      </c>
      <c r="AM4989" t="s">
        <v>2692</v>
      </c>
      <c r="AN4989">
        <v>2</v>
      </c>
      <c r="AO4989">
        <v>0</v>
      </c>
      <c r="AP4989">
        <v>5007554</v>
      </c>
      <c r="AQ4989" t="s">
        <v>472</v>
      </c>
      <c r="AR4989">
        <v>150</v>
      </c>
    </row>
    <row r="4990" spans="1:44" x14ac:dyDescent="0.25">
      <c r="A4990">
        <v>2205276</v>
      </c>
      <c r="B4990">
        <v>6</v>
      </c>
      <c r="C4990" t="s">
        <v>880</v>
      </c>
      <c r="D4990" t="s">
        <v>6712</v>
      </c>
      <c r="E4990" t="s">
        <v>5940</v>
      </c>
      <c r="F4990" t="s">
        <v>5940</v>
      </c>
      <c r="G4990">
        <v>224</v>
      </c>
      <c r="H4990" t="s">
        <v>5940</v>
      </c>
      <c r="I4990">
        <v>45</v>
      </c>
      <c r="J4990">
        <v>120</v>
      </c>
      <c r="K4990">
        <v>0</v>
      </c>
      <c r="L4990">
        <v>0</v>
      </c>
      <c r="M4990">
        <v>302</v>
      </c>
      <c r="N4990">
        <v>0</v>
      </c>
      <c r="O4990">
        <v>210</v>
      </c>
      <c r="P4990">
        <v>248</v>
      </c>
      <c r="R4990">
        <v>2205276</v>
      </c>
      <c r="S4990" t="s">
        <v>5940</v>
      </c>
      <c r="T4990" t="s">
        <v>5940</v>
      </c>
      <c r="U4990">
        <v>224</v>
      </c>
      <c r="V4990" t="s">
        <v>5940</v>
      </c>
      <c r="W4990">
        <v>45</v>
      </c>
      <c r="X4990">
        <v>120</v>
      </c>
      <c r="Z4990">
        <v>4318622</v>
      </c>
      <c r="AB4990" t="s">
        <v>5940</v>
      </c>
      <c r="AC4990">
        <v>4318622</v>
      </c>
      <c r="AD4990" t="s">
        <v>2693</v>
      </c>
      <c r="AE4990" t="s">
        <v>5940</v>
      </c>
      <c r="AF4990">
        <v>4318622</v>
      </c>
      <c r="AG4990" t="s">
        <v>2693</v>
      </c>
      <c r="AH4990" t="s">
        <v>5940</v>
      </c>
      <c r="AI4990">
        <v>4318622</v>
      </c>
      <c r="AJ4990" t="s">
        <v>2693</v>
      </c>
      <c r="AK4990">
        <v>70</v>
      </c>
      <c r="AL4990">
        <v>4318622</v>
      </c>
      <c r="AM4990" t="s">
        <v>2693</v>
      </c>
      <c r="AN4990" t="s">
        <v>5940</v>
      </c>
      <c r="AO4990">
        <v>0</v>
      </c>
      <c r="AP4990">
        <v>5007695</v>
      </c>
      <c r="AQ4990" t="s">
        <v>473</v>
      </c>
      <c r="AR4990">
        <v>114000</v>
      </c>
    </row>
    <row r="4991" spans="1:44" x14ac:dyDescent="0.25">
      <c r="A4991">
        <v>2205300</v>
      </c>
      <c r="B4991">
        <v>6</v>
      </c>
      <c r="C4991" t="s">
        <v>880</v>
      </c>
      <c r="D4991" t="s">
        <v>6713</v>
      </c>
      <c r="E4991" t="s">
        <v>5940</v>
      </c>
      <c r="F4991" t="s">
        <v>5940</v>
      </c>
      <c r="G4991">
        <v>115</v>
      </c>
      <c r="H4991" t="s">
        <v>5940</v>
      </c>
      <c r="I4991">
        <v>120</v>
      </c>
      <c r="J4991">
        <v>26</v>
      </c>
      <c r="K4991">
        <v>0</v>
      </c>
      <c r="L4991">
        <v>0</v>
      </c>
      <c r="M4991">
        <v>252</v>
      </c>
      <c r="N4991">
        <v>0</v>
      </c>
      <c r="O4991">
        <v>173</v>
      </c>
      <c r="P4991">
        <v>263</v>
      </c>
      <c r="R4991">
        <v>2205300</v>
      </c>
      <c r="S4991" t="s">
        <v>5940</v>
      </c>
      <c r="T4991" t="s">
        <v>5940</v>
      </c>
      <c r="U4991">
        <v>115</v>
      </c>
      <c r="V4991" t="s">
        <v>5940</v>
      </c>
      <c r="W4991">
        <v>120</v>
      </c>
      <c r="X4991">
        <v>26</v>
      </c>
      <c r="Z4991">
        <v>4318705</v>
      </c>
      <c r="AB4991" t="s">
        <v>5940</v>
      </c>
      <c r="AC4991">
        <v>4318705</v>
      </c>
      <c r="AD4991" t="s">
        <v>2694</v>
      </c>
      <c r="AE4991" t="s">
        <v>5940</v>
      </c>
      <c r="AF4991">
        <v>4318705</v>
      </c>
      <c r="AG4991" t="s">
        <v>2694</v>
      </c>
      <c r="AH4991">
        <v>800</v>
      </c>
      <c r="AI4991">
        <v>4318705</v>
      </c>
      <c r="AJ4991" t="s">
        <v>2694</v>
      </c>
      <c r="AK4991">
        <v>1</v>
      </c>
      <c r="AL4991">
        <v>4318705</v>
      </c>
      <c r="AM4991" t="s">
        <v>2694</v>
      </c>
      <c r="AN4991" t="s">
        <v>5940</v>
      </c>
      <c r="AO4991">
        <v>0</v>
      </c>
      <c r="AP4991">
        <v>5007703</v>
      </c>
      <c r="AQ4991" t="s">
        <v>474</v>
      </c>
      <c r="AR4991">
        <v>5100</v>
      </c>
    </row>
    <row r="4992" spans="1:44" x14ac:dyDescent="0.25">
      <c r="A4992">
        <v>2205359</v>
      </c>
      <c r="B4992">
        <v>6</v>
      </c>
      <c r="C4992" t="s">
        <v>880</v>
      </c>
      <c r="D4992" t="s">
        <v>6714</v>
      </c>
      <c r="E4992" t="s">
        <v>5940</v>
      </c>
      <c r="F4992" t="s">
        <v>5940</v>
      </c>
      <c r="G4992">
        <v>1491</v>
      </c>
      <c r="H4992">
        <v>12</v>
      </c>
      <c r="I4992">
        <v>10</v>
      </c>
      <c r="J4992">
        <v>206</v>
      </c>
      <c r="K4992">
        <v>0</v>
      </c>
      <c r="L4992">
        <v>0</v>
      </c>
      <c r="M4992">
        <v>104</v>
      </c>
      <c r="N4992">
        <v>0</v>
      </c>
      <c r="O4992">
        <v>0</v>
      </c>
      <c r="P4992">
        <v>41</v>
      </c>
      <c r="R4992">
        <v>2205359</v>
      </c>
      <c r="S4992" t="s">
        <v>5940</v>
      </c>
      <c r="T4992" t="s">
        <v>5940</v>
      </c>
      <c r="U4992">
        <v>1491</v>
      </c>
      <c r="V4992">
        <v>12</v>
      </c>
      <c r="W4992">
        <v>10</v>
      </c>
      <c r="X4992">
        <v>206</v>
      </c>
      <c r="Z4992">
        <v>4318804</v>
      </c>
      <c r="AB4992" t="s">
        <v>5940</v>
      </c>
      <c r="AC4992">
        <v>4318804</v>
      </c>
      <c r="AD4992" t="s">
        <v>2695</v>
      </c>
      <c r="AE4992">
        <v>49793</v>
      </c>
      <c r="AF4992">
        <v>4318804</v>
      </c>
      <c r="AG4992" t="s">
        <v>2695</v>
      </c>
      <c r="AH4992" t="s">
        <v>5940</v>
      </c>
      <c r="AI4992">
        <v>4318804</v>
      </c>
      <c r="AJ4992" t="s">
        <v>2695</v>
      </c>
      <c r="AK4992">
        <v>666</v>
      </c>
      <c r="AL4992">
        <v>4318804</v>
      </c>
      <c r="AM4992" t="s">
        <v>2695</v>
      </c>
      <c r="AN4992">
        <v>10494</v>
      </c>
      <c r="AO4992">
        <v>0</v>
      </c>
      <c r="AP4992">
        <v>5007802</v>
      </c>
      <c r="AQ4992" t="s">
        <v>475</v>
      </c>
      <c r="AR4992">
        <v>980</v>
      </c>
    </row>
    <row r="4993" spans="1:44" x14ac:dyDescent="0.25">
      <c r="A4993">
        <v>2205409</v>
      </c>
      <c r="B4993">
        <v>6</v>
      </c>
      <c r="C4993" t="s">
        <v>880</v>
      </c>
      <c r="D4993" t="s">
        <v>6715</v>
      </c>
      <c r="E4993" t="s">
        <v>5940</v>
      </c>
      <c r="F4993" t="s">
        <v>5940</v>
      </c>
      <c r="G4993">
        <v>223</v>
      </c>
      <c r="H4993" t="s">
        <v>5940</v>
      </c>
      <c r="I4993">
        <v>863</v>
      </c>
      <c r="J4993">
        <v>66</v>
      </c>
      <c r="K4993">
        <v>0</v>
      </c>
      <c r="L4993">
        <v>0</v>
      </c>
      <c r="M4993">
        <v>819</v>
      </c>
      <c r="N4993">
        <v>0</v>
      </c>
      <c r="O4993">
        <v>1272</v>
      </c>
      <c r="P4993">
        <v>253</v>
      </c>
      <c r="R4993">
        <v>2205409</v>
      </c>
      <c r="S4993" t="s">
        <v>5940</v>
      </c>
      <c r="T4993" t="s">
        <v>5940</v>
      </c>
      <c r="U4993">
        <v>223</v>
      </c>
      <c r="V4993" t="s">
        <v>5940</v>
      </c>
      <c r="W4993">
        <v>863</v>
      </c>
      <c r="X4993">
        <v>66</v>
      </c>
      <c r="Z4993">
        <v>4318903</v>
      </c>
      <c r="AB4993" t="s">
        <v>5940</v>
      </c>
      <c r="AC4993">
        <v>4318903</v>
      </c>
      <c r="AD4993" t="s">
        <v>2696</v>
      </c>
      <c r="AE4993">
        <v>2093</v>
      </c>
      <c r="AF4993">
        <v>4318903</v>
      </c>
      <c r="AG4993" t="s">
        <v>2696</v>
      </c>
      <c r="AH4993">
        <v>6000</v>
      </c>
      <c r="AI4993">
        <v>4318903</v>
      </c>
      <c r="AJ4993" t="s">
        <v>2696</v>
      </c>
      <c r="AK4993">
        <v>90</v>
      </c>
      <c r="AL4993">
        <v>4318903</v>
      </c>
      <c r="AM4993" t="s">
        <v>2696</v>
      </c>
      <c r="AN4993">
        <v>27300</v>
      </c>
      <c r="AO4993">
        <v>0</v>
      </c>
      <c r="AP4993">
        <v>5007901</v>
      </c>
      <c r="AQ4993" t="s">
        <v>476</v>
      </c>
      <c r="AR4993">
        <v>53490</v>
      </c>
    </row>
    <row r="4994" spans="1:44" x14ac:dyDescent="0.25">
      <c r="A4994">
        <v>2205458</v>
      </c>
      <c r="B4994">
        <v>6</v>
      </c>
      <c r="C4994" t="s">
        <v>880</v>
      </c>
      <c r="D4994" t="s">
        <v>6716</v>
      </c>
      <c r="E4994" t="s">
        <v>5940</v>
      </c>
      <c r="F4994" t="s">
        <v>5940</v>
      </c>
      <c r="G4994">
        <v>45</v>
      </c>
      <c r="H4994" t="s">
        <v>5940</v>
      </c>
      <c r="I4994">
        <v>730</v>
      </c>
      <c r="J4994">
        <v>51</v>
      </c>
      <c r="K4994">
        <v>0</v>
      </c>
      <c r="L4994">
        <v>0</v>
      </c>
      <c r="M4994">
        <v>126</v>
      </c>
      <c r="N4994">
        <v>0</v>
      </c>
      <c r="O4994">
        <v>1008</v>
      </c>
      <c r="P4994">
        <v>108</v>
      </c>
      <c r="R4994">
        <v>2205458</v>
      </c>
      <c r="S4994" t="s">
        <v>5940</v>
      </c>
      <c r="T4994" t="s">
        <v>5940</v>
      </c>
      <c r="U4994">
        <v>45</v>
      </c>
      <c r="V4994" t="s">
        <v>5940</v>
      </c>
      <c r="W4994">
        <v>730</v>
      </c>
      <c r="X4994">
        <v>51</v>
      </c>
      <c r="Z4994">
        <v>4319000</v>
      </c>
      <c r="AB4994" t="s">
        <v>5940</v>
      </c>
      <c r="AC4994">
        <v>4319000</v>
      </c>
      <c r="AD4994" t="s">
        <v>2697</v>
      </c>
      <c r="AE4994" t="s">
        <v>5940</v>
      </c>
      <c r="AF4994">
        <v>4319000</v>
      </c>
      <c r="AG4994" t="s">
        <v>2697</v>
      </c>
      <c r="AH4994" t="s">
        <v>5940</v>
      </c>
      <c r="AI4994">
        <v>4319000</v>
      </c>
      <c r="AJ4994" t="s">
        <v>2697</v>
      </c>
      <c r="AK4994">
        <v>358</v>
      </c>
      <c r="AL4994">
        <v>4319000</v>
      </c>
      <c r="AM4994" t="s">
        <v>2697</v>
      </c>
      <c r="AN4994" t="s">
        <v>5940</v>
      </c>
      <c r="AO4994">
        <v>0</v>
      </c>
      <c r="AP4994">
        <v>5007935</v>
      </c>
      <c r="AQ4994" t="s">
        <v>477</v>
      </c>
      <c r="AR4994">
        <v>13200</v>
      </c>
    </row>
    <row r="4995" spans="1:44" x14ac:dyDescent="0.25">
      <c r="A4995">
        <v>2205508</v>
      </c>
      <c r="B4995">
        <v>6</v>
      </c>
      <c r="C4995" t="s">
        <v>880</v>
      </c>
      <c r="D4995" t="s">
        <v>6717</v>
      </c>
      <c r="E4995">
        <v>149766</v>
      </c>
      <c r="F4995" t="s">
        <v>5940</v>
      </c>
      <c r="G4995">
        <v>207</v>
      </c>
      <c r="H4995" t="s">
        <v>5940</v>
      </c>
      <c r="I4995">
        <v>375</v>
      </c>
      <c r="J4995">
        <v>83</v>
      </c>
      <c r="K4995">
        <v>206963</v>
      </c>
      <c r="L4995">
        <v>0</v>
      </c>
      <c r="M4995">
        <v>710</v>
      </c>
      <c r="N4995">
        <v>0</v>
      </c>
      <c r="O4995">
        <v>1360</v>
      </c>
      <c r="P4995">
        <v>260</v>
      </c>
      <c r="R4995">
        <v>2205508</v>
      </c>
      <c r="S4995">
        <v>149766</v>
      </c>
      <c r="T4995" t="s">
        <v>5940</v>
      </c>
      <c r="U4995">
        <v>207</v>
      </c>
      <c r="V4995" t="s">
        <v>5940</v>
      </c>
      <c r="W4995">
        <v>375</v>
      </c>
      <c r="X4995">
        <v>83</v>
      </c>
      <c r="Z4995">
        <v>4319109</v>
      </c>
      <c r="AB4995" t="s">
        <v>5940</v>
      </c>
      <c r="AC4995">
        <v>4319109</v>
      </c>
      <c r="AD4995" t="s">
        <v>2698</v>
      </c>
      <c r="AE4995">
        <v>45</v>
      </c>
      <c r="AF4995">
        <v>4319109</v>
      </c>
      <c r="AG4995" t="s">
        <v>2698</v>
      </c>
      <c r="AH4995">
        <v>1200</v>
      </c>
      <c r="AI4995">
        <v>4319109</v>
      </c>
      <c r="AJ4995" t="s">
        <v>2698</v>
      </c>
      <c r="AK4995">
        <v>6</v>
      </c>
      <c r="AL4995">
        <v>4319109</v>
      </c>
      <c r="AM4995" t="s">
        <v>2698</v>
      </c>
      <c r="AN4995">
        <v>4860</v>
      </c>
      <c r="AO4995">
        <v>0</v>
      </c>
      <c r="AP4995">
        <v>5007950</v>
      </c>
      <c r="AQ4995" t="s">
        <v>478</v>
      </c>
      <c r="AR4995">
        <v>5762</v>
      </c>
    </row>
    <row r="4996" spans="1:44" x14ac:dyDescent="0.25">
      <c r="A4996">
        <v>2205516</v>
      </c>
      <c r="B4996">
        <v>6</v>
      </c>
      <c r="C4996" t="s">
        <v>880</v>
      </c>
      <c r="D4996" t="s">
        <v>6718</v>
      </c>
      <c r="E4996" t="s">
        <v>5940</v>
      </c>
      <c r="F4996" t="s">
        <v>5940</v>
      </c>
      <c r="G4996">
        <v>99</v>
      </c>
      <c r="H4996" t="s">
        <v>5940</v>
      </c>
      <c r="I4996">
        <v>8</v>
      </c>
      <c r="J4996">
        <v>36</v>
      </c>
      <c r="K4996">
        <v>0</v>
      </c>
      <c r="L4996">
        <v>0</v>
      </c>
      <c r="M4996">
        <v>180</v>
      </c>
      <c r="N4996">
        <v>0</v>
      </c>
      <c r="O4996">
        <v>162</v>
      </c>
      <c r="P4996">
        <v>58</v>
      </c>
      <c r="R4996">
        <v>2205516</v>
      </c>
      <c r="S4996" t="s">
        <v>5940</v>
      </c>
      <c r="T4996" t="s">
        <v>5940</v>
      </c>
      <c r="U4996">
        <v>99</v>
      </c>
      <c r="V4996" t="s">
        <v>5940</v>
      </c>
      <c r="W4996">
        <v>8</v>
      </c>
      <c r="X4996">
        <v>36</v>
      </c>
      <c r="Z4996">
        <v>4319125</v>
      </c>
      <c r="AB4996" t="s">
        <v>5940</v>
      </c>
      <c r="AC4996">
        <v>4319125</v>
      </c>
      <c r="AD4996" t="s">
        <v>2699</v>
      </c>
      <c r="AE4996">
        <v>1350</v>
      </c>
      <c r="AF4996">
        <v>4319125</v>
      </c>
      <c r="AG4996" t="s">
        <v>2699</v>
      </c>
      <c r="AH4996">
        <v>1500</v>
      </c>
      <c r="AI4996">
        <v>4319125</v>
      </c>
      <c r="AJ4996" t="s">
        <v>2699</v>
      </c>
      <c r="AK4996">
        <v>120</v>
      </c>
      <c r="AL4996">
        <v>4319125</v>
      </c>
      <c r="AM4996" t="s">
        <v>2699</v>
      </c>
      <c r="AN4996">
        <v>22500</v>
      </c>
      <c r="AO4996">
        <v>0</v>
      </c>
      <c r="AP4996">
        <v>5007976</v>
      </c>
      <c r="AQ4996" t="s">
        <v>479</v>
      </c>
      <c r="AR4996">
        <v>7827</v>
      </c>
    </row>
    <row r="4997" spans="1:44" x14ac:dyDescent="0.25">
      <c r="A4997">
        <v>2205524</v>
      </c>
      <c r="B4997">
        <v>6</v>
      </c>
      <c r="C4997" t="s">
        <v>880</v>
      </c>
      <c r="D4997" t="s">
        <v>6719</v>
      </c>
      <c r="E4997" t="s">
        <v>5940</v>
      </c>
      <c r="F4997" t="s">
        <v>5940</v>
      </c>
      <c r="G4997">
        <v>475</v>
      </c>
      <c r="H4997" t="s">
        <v>5940</v>
      </c>
      <c r="I4997">
        <v>30</v>
      </c>
      <c r="J4997">
        <v>86</v>
      </c>
      <c r="K4997">
        <v>0</v>
      </c>
      <c r="L4997">
        <v>0</v>
      </c>
      <c r="M4997">
        <v>409</v>
      </c>
      <c r="N4997">
        <v>0</v>
      </c>
      <c r="O4997">
        <v>13</v>
      </c>
      <c r="P4997">
        <v>62</v>
      </c>
      <c r="R4997">
        <v>2205524</v>
      </c>
      <c r="S4997" t="s">
        <v>5940</v>
      </c>
      <c r="T4997" t="s">
        <v>5940</v>
      </c>
      <c r="U4997">
        <v>475</v>
      </c>
      <c r="V4997" t="s">
        <v>5940</v>
      </c>
      <c r="W4997">
        <v>30</v>
      </c>
      <c r="X4997">
        <v>86</v>
      </c>
      <c r="Z4997">
        <v>4319158</v>
      </c>
      <c r="AB4997" t="s">
        <v>5940</v>
      </c>
      <c r="AC4997">
        <v>4319158</v>
      </c>
      <c r="AD4997" t="s">
        <v>2700</v>
      </c>
      <c r="AE4997">
        <v>428</v>
      </c>
      <c r="AF4997">
        <v>4319158</v>
      </c>
      <c r="AG4997" t="s">
        <v>2700</v>
      </c>
      <c r="AH4997">
        <v>1000</v>
      </c>
      <c r="AI4997">
        <v>4319158</v>
      </c>
      <c r="AJ4997" t="s">
        <v>2700</v>
      </c>
      <c r="AK4997">
        <v>385</v>
      </c>
      <c r="AL4997">
        <v>4319158</v>
      </c>
      <c r="AM4997" t="s">
        <v>2700</v>
      </c>
      <c r="AN4997">
        <v>33600</v>
      </c>
      <c r="AO4997">
        <v>0</v>
      </c>
      <c r="AP4997">
        <v>5008008</v>
      </c>
      <c r="AQ4997" t="s">
        <v>480</v>
      </c>
      <c r="AR4997">
        <v>3300</v>
      </c>
    </row>
    <row r="4998" spans="1:44" x14ac:dyDescent="0.25">
      <c r="A4998">
        <v>2205532</v>
      </c>
      <c r="B4998">
        <v>6</v>
      </c>
      <c r="C4998" t="s">
        <v>880</v>
      </c>
      <c r="D4998" t="s">
        <v>6720</v>
      </c>
      <c r="E4998" t="s">
        <v>5940</v>
      </c>
      <c r="F4998" t="s">
        <v>5940</v>
      </c>
      <c r="G4998">
        <v>2763</v>
      </c>
      <c r="H4998" t="s">
        <v>5940</v>
      </c>
      <c r="I4998">
        <v>18</v>
      </c>
      <c r="J4998">
        <v>535</v>
      </c>
      <c r="K4998">
        <v>0</v>
      </c>
      <c r="L4998">
        <v>0</v>
      </c>
      <c r="M4998">
        <v>1634</v>
      </c>
      <c r="N4998">
        <v>0</v>
      </c>
      <c r="O4998">
        <v>12</v>
      </c>
      <c r="P4998">
        <v>326</v>
      </c>
      <c r="R4998">
        <v>2205532</v>
      </c>
      <c r="S4998" t="s">
        <v>5940</v>
      </c>
      <c r="T4998" t="s">
        <v>5940</v>
      </c>
      <c r="U4998">
        <v>2763</v>
      </c>
      <c r="V4998" t="s">
        <v>5940</v>
      </c>
      <c r="W4998">
        <v>18</v>
      </c>
      <c r="X4998">
        <v>535</v>
      </c>
      <c r="Z4998">
        <v>4319208</v>
      </c>
      <c r="AB4998" t="s">
        <v>5940</v>
      </c>
      <c r="AC4998">
        <v>4319208</v>
      </c>
      <c r="AD4998" t="s">
        <v>2701</v>
      </c>
      <c r="AE4998">
        <v>240</v>
      </c>
      <c r="AF4998">
        <v>4319208</v>
      </c>
      <c r="AG4998" t="s">
        <v>2701</v>
      </c>
      <c r="AH4998">
        <v>1625</v>
      </c>
      <c r="AI4998">
        <v>4319208</v>
      </c>
      <c r="AJ4998" t="s">
        <v>2701</v>
      </c>
      <c r="AK4998">
        <v>54</v>
      </c>
      <c r="AL4998">
        <v>4319208</v>
      </c>
      <c r="AM4998" t="s">
        <v>2701</v>
      </c>
      <c r="AN4998">
        <v>4590</v>
      </c>
      <c r="AO4998">
        <v>0</v>
      </c>
      <c r="AP4998">
        <v>5008305</v>
      </c>
      <c r="AQ4998" t="s">
        <v>481</v>
      </c>
      <c r="AR4998">
        <v>34</v>
      </c>
    </row>
    <row r="4999" spans="1:44" x14ac:dyDescent="0.25">
      <c r="A4999">
        <v>2205557</v>
      </c>
      <c r="B4999">
        <v>6</v>
      </c>
      <c r="C4999" t="s">
        <v>880</v>
      </c>
      <c r="D4999" t="s">
        <v>6722</v>
      </c>
      <c r="E4999" t="s">
        <v>5940</v>
      </c>
      <c r="F4999" t="s">
        <v>5940</v>
      </c>
      <c r="G4999">
        <v>258</v>
      </c>
      <c r="H4999" t="s">
        <v>5940</v>
      </c>
      <c r="I4999">
        <v>197</v>
      </c>
      <c r="J4999">
        <v>39</v>
      </c>
      <c r="K4999">
        <v>0</v>
      </c>
      <c r="L4999">
        <v>0</v>
      </c>
      <c r="M4999">
        <v>150</v>
      </c>
      <c r="N4999">
        <v>0</v>
      </c>
      <c r="O4999">
        <v>700</v>
      </c>
      <c r="P4999">
        <v>37</v>
      </c>
      <c r="R4999">
        <v>2205557</v>
      </c>
      <c r="S4999" t="s">
        <v>5940</v>
      </c>
      <c r="T4999" t="s">
        <v>5940</v>
      </c>
      <c r="U4999">
        <v>258</v>
      </c>
      <c r="V4999" t="s">
        <v>5940</v>
      </c>
      <c r="W4999">
        <v>197</v>
      </c>
      <c r="X4999">
        <v>39</v>
      </c>
      <c r="Z4999">
        <v>4319307</v>
      </c>
      <c r="AB4999" t="s">
        <v>5940</v>
      </c>
      <c r="AC4999">
        <v>4319307</v>
      </c>
      <c r="AD4999" t="s">
        <v>2702</v>
      </c>
      <c r="AE4999">
        <v>6</v>
      </c>
      <c r="AF4999">
        <v>4319307</v>
      </c>
      <c r="AG4999" t="s">
        <v>2702</v>
      </c>
      <c r="AH4999">
        <v>1200</v>
      </c>
      <c r="AI4999">
        <v>4319307</v>
      </c>
      <c r="AJ4999" t="s">
        <v>2702</v>
      </c>
      <c r="AK4999">
        <v>78</v>
      </c>
      <c r="AL4999">
        <v>4319307</v>
      </c>
      <c r="AM4999" t="s">
        <v>2702</v>
      </c>
      <c r="AN4999">
        <v>750</v>
      </c>
      <c r="AO4999">
        <v>0</v>
      </c>
      <c r="AP4999">
        <v>5008404</v>
      </c>
      <c r="AQ4999" t="s">
        <v>482</v>
      </c>
      <c r="AR4999">
        <v>8750</v>
      </c>
    </row>
    <row r="5000" spans="1:44" x14ac:dyDescent="0.25">
      <c r="A5000">
        <v>2205573</v>
      </c>
      <c r="B5000">
        <v>6</v>
      </c>
      <c r="C5000" t="s">
        <v>880</v>
      </c>
      <c r="D5000" t="s">
        <v>6724</v>
      </c>
      <c r="E5000" t="s">
        <v>5940</v>
      </c>
      <c r="F5000" t="s">
        <v>5940</v>
      </c>
      <c r="G5000">
        <v>178</v>
      </c>
      <c r="H5000" t="s">
        <v>5940</v>
      </c>
      <c r="I5000">
        <v>108</v>
      </c>
      <c r="J5000">
        <v>63</v>
      </c>
      <c r="K5000">
        <v>0</v>
      </c>
      <c r="L5000">
        <v>0</v>
      </c>
      <c r="M5000">
        <v>469</v>
      </c>
      <c r="N5000">
        <v>0</v>
      </c>
      <c r="O5000">
        <v>211</v>
      </c>
      <c r="P5000">
        <v>64</v>
      </c>
      <c r="R5000">
        <v>2205573</v>
      </c>
      <c r="S5000" t="s">
        <v>5940</v>
      </c>
      <c r="T5000" t="s">
        <v>5940</v>
      </c>
      <c r="U5000">
        <v>178</v>
      </c>
      <c r="V5000" t="s">
        <v>5940</v>
      </c>
      <c r="W5000">
        <v>108</v>
      </c>
      <c r="X5000">
        <v>63</v>
      </c>
      <c r="Z5000">
        <v>4319356</v>
      </c>
      <c r="AB5000" t="s">
        <v>5940</v>
      </c>
      <c r="AC5000">
        <v>4319356</v>
      </c>
      <c r="AD5000" t="s">
        <v>2703</v>
      </c>
      <c r="AE5000">
        <v>4</v>
      </c>
      <c r="AF5000">
        <v>4319356</v>
      </c>
      <c r="AG5000" t="s">
        <v>2703</v>
      </c>
      <c r="AH5000">
        <v>480</v>
      </c>
      <c r="AI5000">
        <v>4319356</v>
      </c>
      <c r="AJ5000" t="s">
        <v>2703</v>
      </c>
      <c r="AK5000">
        <v>20</v>
      </c>
      <c r="AL5000">
        <v>4319356</v>
      </c>
      <c r="AM5000" t="s">
        <v>2703</v>
      </c>
      <c r="AN5000" t="s">
        <v>5940</v>
      </c>
      <c r="AO5000">
        <v>0</v>
      </c>
      <c r="AP5000">
        <v>5100102</v>
      </c>
      <c r="AQ5000" t="s">
        <v>483</v>
      </c>
      <c r="AR5000">
        <v>360</v>
      </c>
    </row>
    <row r="5001" spans="1:44" x14ac:dyDescent="0.25">
      <c r="A5001">
        <v>2205565</v>
      </c>
      <c r="B5001">
        <v>6</v>
      </c>
      <c r="C5001" t="s">
        <v>880</v>
      </c>
      <c r="D5001" t="s">
        <v>6723</v>
      </c>
      <c r="E5001" t="s">
        <v>5940</v>
      </c>
      <c r="F5001" t="s">
        <v>5940</v>
      </c>
      <c r="G5001">
        <v>749</v>
      </c>
      <c r="H5001">
        <v>4</v>
      </c>
      <c r="I5001" t="s">
        <v>5940</v>
      </c>
      <c r="J5001">
        <v>261</v>
      </c>
      <c r="K5001">
        <v>0</v>
      </c>
      <c r="L5001">
        <v>0</v>
      </c>
      <c r="M5001">
        <v>280</v>
      </c>
      <c r="N5001">
        <v>0</v>
      </c>
      <c r="O5001">
        <v>0</v>
      </c>
      <c r="P5001">
        <v>156</v>
      </c>
      <c r="R5001">
        <v>2205565</v>
      </c>
      <c r="S5001" t="s">
        <v>5940</v>
      </c>
      <c r="T5001" t="s">
        <v>5940</v>
      </c>
      <c r="U5001">
        <v>749</v>
      </c>
      <c r="V5001">
        <v>4</v>
      </c>
      <c r="W5001" t="s">
        <v>5940</v>
      </c>
      <c r="X5001">
        <v>261</v>
      </c>
      <c r="Z5001">
        <v>4319364</v>
      </c>
      <c r="AB5001" t="s">
        <v>5940</v>
      </c>
      <c r="AC5001">
        <v>4319364</v>
      </c>
      <c r="AD5001" t="s">
        <v>2704</v>
      </c>
      <c r="AE5001">
        <v>6</v>
      </c>
      <c r="AF5001">
        <v>4319364</v>
      </c>
      <c r="AG5001" t="s">
        <v>2704</v>
      </c>
      <c r="AH5001">
        <v>400</v>
      </c>
      <c r="AI5001">
        <v>4319364</v>
      </c>
      <c r="AJ5001" t="s">
        <v>2704</v>
      </c>
      <c r="AK5001">
        <v>44</v>
      </c>
      <c r="AL5001">
        <v>4319364</v>
      </c>
      <c r="AM5001" t="s">
        <v>2704</v>
      </c>
      <c r="AN5001">
        <v>1620</v>
      </c>
      <c r="AO5001">
        <v>0</v>
      </c>
      <c r="AP5001">
        <v>5100201</v>
      </c>
      <c r="AQ5001" t="s">
        <v>484</v>
      </c>
      <c r="AR5001">
        <v>7200</v>
      </c>
    </row>
    <row r="5002" spans="1:44" x14ac:dyDescent="0.25">
      <c r="A5002">
        <v>2205581</v>
      </c>
      <c r="B5002">
        <v>6</v>
      </c>
      <c r="C5002" t="s">
        <v>880</v>
      </c>
      <c r="D5002" t="s">
        <v>6725</v>
      </c>
      <c r="E5002" t="s">
        <v>5940</v>
      </c>
      <c r="F5002" t="s">
        <v>5940</v>
      </c>
      <c r="G5002">
        <v>107</v>
      </c>
      <c r="H5002" t="s">
        <v>5940</v>
      </c>
      <c r="I5002">
        <v>213</v>
      </c>
      <c r="J5002">
        <v>21</v>
      </c>
      <c r="K5002">
        <v>0</v>
      </c>
      <c r="L5002">
        <v>0</v>
      </c>
      <c r="M5002">
        <v>93</v>
      </c>
      <c r="N5002">
        <v>0</v>
      </c>
      <c r="O5002">
        <v>285</v>
      </c>
      <c r="P5002">
        <v>21</v>
      </c>
      <c r="R5002">
        <v>2205581</v>
      </c>
      <c r="S5002" t="s">
        <v>5940</v>
      </c>
      <c r="T5002" t="s">
        <v>5940</v>
      </c>
      <c r="U5002">
        <v>107</v>
      </c>
      <c r="V5002" t="s">
        <v>5940</v>
      </c>
      <c r="W5002">
        <v>213</v>
      </c>
      <c r="X5002">
        <v>21</v>
      </c>
      <c r="Z5002">
        <v>4319372</v>
      </c>
      <c r="AB5002" t="s">
        <v>5940</v>
      </c>
      <c r="AC5002">
        <v>4319372</v>
      </c>
      <c r="AD5002" t="s">
        <v>2705</v>
      </c>
      <c r="AE5002" t="s">
        <v>5940</v>
      </c>
      <c r="AF5002">
        <v>4319372</v>
      </c>
      <c r="AG5002" t="s">
        <v>2705</v>
      </c>
      <c r="AH5002">
        <v>2100</v>
      </c>
      <c r="AI5002">
        <v>4319372</v>
      </c>
      <c r="AJ5002" t="s">
        <v>2705</v>
      </c>
      <c r="AK5002">
        <v>31</v>
      </c>
      <c r="AL5002">
        <v>4319372</v>
      </c>
      <c r="AM5002" t="s">
        <v>2705</v>
      </c>
      <c r="AN5002">
        <v>1472</v>
      </c>
      <c r="AO5002">
        <v>0</v>
      </c>
      <c r="AP5002">
        <v>5100250</v>
      </c>
      <c r="AQ5002" t="s">
        <v>485</v>
      </c>
      <c r="AR5002">
        <v>1440</v>
      </c>
    </row>
    <row r="5003" spans="1:44" x14ac:dyDescent="0.25">
      <c r="A5003">
        <v>2205599</v>
      </c>
      <c r="B5003">
        <v>6</v>
      </c>
      <c r="C5003" t="s">
        <v>880</v>
      </c>
      <c r="D5003" t="s">
        <v>6726</v>
      </c>
      <c r="E5003" t="s">
        <v>5940</v>
      </c>
      <c r="F5003" t="s">
        <v>5940</v>
      </c>
      <c r="G5003">
        <v>883</v>
      </c>
      <c r="H5003" t="s">
        <v>5940</v>
      </c>
      <c r="I5003">
        <v>68</v>
      </c>
      <c r="J5003">
        <v>76</v>
      </c>
      <c r="K5003">
        <v>0</v>
      </c>
      <c r="L5003">
        <v>0</v>
      </c>
      <c r="M5003">
        <v>2782</v>
      </c>
      <c r="N5003">
        <v>0</v>
      </c>
      <c r="O5003">
        <v>101</v>
      </c>
      <c r="P5003">
        <v>379</v>
      </c>
      <c r="R5003">
        <v>2205599</v>
      </c>
      <c r="S5003" t="s">
        <v>5940</v>
      </c>
      <c r="T5003" t="s">
        <v>5940</v>
      </c>
      <c r="U5003">
        <v>883</v>
      </c>
      <c r="V5003" t="s">
        <v>5940</v>
      </c>
      <c r="W5003">
        <v>68</v>
      </c>
      <c r="X5003">
        <v>76</v>
      </c>
      <c r="Z5003">
        <v>4319406</v>
      </c>
      <c r="AB5003" t="s">
        <v>5940</v>
      </c>
      <c r="AC5003">
        <v>4319406</v>
      </c>
      <c r="AD5003" t="s">
        <v>2706</v>
      </c>
      <c r="AE5003">
        <v>24000</v>
      </c>
      <c r="AF5003">
        <v>4319406</v>
      </c>
      <c r="AG5003" t="s">
        <v>2706</v>
      </c>
      <c r="AH5003">
        <v>6450</v>
      </c>
      <c r="AI5003">
        <v>4319406</v>
      </c>
      <c r="AJ5003" t="s">
        <v>2706</v>
      </c>
      <c r="AK5003">
        <v>113</v>
      </c>
      <c r="AL5003">
        <v>4319406</v>
      </c>
      <c r="AM5003" t="s">
        <v>2706</v>
      </c>
      <c r="AN5003">
        <v>3600</v>
      </c>
      <c r="AO5003">
        <v>0</v>
      </c>
      <c r="AP5003">
        <v>5100300</v>
      </c>
      <c r="AQ5003" t="s">
        <v>486</v>
      </c>
      <c r="AR5003">
        <v>4250</v>
      </c>
    </row>
    <row r="5004" spans="1:44" x14ac:dyDescent="0.25">
      <c r="A5004">
        <v>2205540</v>
      </c>
      <c r="B5004">
        <v>6</v>
      </c>
      <c r="C5004" t="s">
        <v>880</v>
      </c>
      <c r="D5004" t="s">
        <v>6721</v>
      </c>
      <c r="E5004" t="s">
        <v>5940</v>
      </c>
      <c r="F5004" t="s">
        <v>5940</v>
      </c>
      <c r="G5004">
        <v>193</v>
      </c>
      <c r="H5004" t="s">
        <v>5940</v>
      </c>
      <c r="I5004">
        <v>195</v>
      </c>
      <c r="J5004">
        <v>5</v>
      </c>
      <c r="K5004">
        <v>0</v>
      </c>
      <c r="L5004">
        <v>0</v>
      </c>
      <c r="M5004">
        <v>792</v>
      </c>
      <c r="N5004">
        <v>0</v>
      </c>
      <c r="O5004">
        <v>597</v>
      </c>
      <c r="P5004">
        <v>13</v>
      </c>
      <c r="R5004">
        <v>2205540</v>
      </c>
      <c r="S5004" t="s">
        <v>5940</v>
      </c>
      <c r="T5004" t="s">
        <v>5940</v>
      </c>
      <c r="U5004">
        <v>193</v>
      </c>
      <c r="V5004" t="s">
        <v>5940</v>
      </c>
      <c r="W5004">
        <v>195</v>
      </c>
      <c r="X5004">
        <v>5</v>
      </c>
      <c r="Z5004">
        <v>4319505</v>
      </c>
      <c r="AB5004" t="s">
        <v>5940</v>
      </c>
      <c r="AC5004">
        <v>4319505</v>
      </c>
      <c r="AD5004" t="s">
        <v>2707</v>
      </c>
      <c r="AE5004" t="s">
        <v>5940</v>
      </c>
      <c r="AF5004">
        <v>4319505</v>
      </c>
      <c r="AG5004" t="s">
        <v>2707</v>
      </c>
      <c r="AH5004">
        <v>350</v>
      </c>
      <c r="AI5004">
        <v>4319505</v>
      </c>
      <c r="AJ5004" t="s">
        <v>2707</v>
      </c>
      <c r="AK5004">
        <v>16</v>
      </c>
      <c r="AL5004">
        <v>4319505</v>
      </c>
      <c r="AM5004" t="s">
        <v>2707</v>
      </c>
      <c r="AN5004" t="s">
        <v>5940</v>
      </c>
      <c r="AO5004">
        <v>0</v>
      </c>
      <c r="AP5004">
        <v>5100359</v>
      </c>
      <c r="AQ5004" t="s">
        <v>487</v>
      </c>
      <c r="AR5004">
        <v>945</v>
      </c>
    </row>
    <row r="5005" spans="1:44" x14ac:dyDescent="0.25">
      <c r="A5005">
        <v>2205607</v>
      </c>
      <c r="B5005">
        <v>6</v>
      </c>
      <c r="C5005" t="s">
        <v>880</v>
      </c>
      <c r="D5005" t="s">
        <v>6727</v>
      </c>
      <c r="E5005">
        <v>240</v>
      </c>
      <c r="F5005" t="s">
        <v>5940</v>
      </c>
      <c r="G5005">
        <v>506</v>
      </c>
      <c r="H5005" t="s">
        <v>5940</v>
      </c>
      <c r="I5005">
        <v>1895</v>
      </c>
      <c r="J5005">
        <v>177</v>
      </c>
      <c r="K5005">
        <v>60</v>
      </c>
      <c r="L5005">
        <v>6073</v>
      </c>
      <c r="M5005">
        <v>518</v>
      </c>
      <c r="N5005">
        <v>3814</v>
      </c>
      <c r="O5005">
        <v>4471</v>
      </c>
      <c r="P5005">
        <v>176</v>
      </c>
      <c r="R5005">
        <v>2205607</v>
      </c>
      <c r="S5005">
        <v>240</v>
      </c>
      <c r="T5005" t="s">
        <v>5940</v>
      </c>
      <c r="U5005">
        <v>506</v>
      </c>
      <c r="V5005" t="s">
        <v>5940</v>
      </c>
      <c r="W5005">
        <v>1895</v>
      </c>
      <c r="X5005">
        <v>177</v>
      </c>
      <c r="Z5005">
        <v>4319604</v>
      </c>
      <c r="AB5005" t="s">
        <v>5940</v>
      </c>
      <c r="AC5005">
        <v>4319604</v>
      </c>
      <c r="AD5005" t="s">
        <v>2708</v>
      </c>
      <c r="AE5005">
        <v>105634</v>
      </c>
      <c r="AF5005">
        <v>4319604</v>
      </c>
      <c r="AG5005" t="s">
        <v>2708</v>
      </c>
      <c r="AH5005">
        <v>250</v>
      </c>
      <c r="AI5005">
        <v>4319604</v>
      </c>
      <c r="AJ5005" t="s">
        <v>2708</v>
      </c>
      <c r="AK5005">
        <v>227</v>
      </c>
      <c r="AL5005">
        <v>4319604</v>
      </c>
      <c r="AM5005" t="s">
        <v>2708</v>
      </c>
      <c r="AN5005">
        <v>27000</v>
      </c>
      <c r="AO5005">
        <v>0</v>
      </c>
      <c r="AP5005">
        <v>5100409</v>
      </c>
      <c r="AQ5005" t="s">
        <v>488</v>
      </c>
      <c r="AR5005">
        <v>12960</v>
      </c>
    </row>
    <row r="5006" spans="1:44" x14ac:dyDescent="0.25">
      <c r="A5006">
        <v>2205706</v>
      </c>
      <c r="B5006">
        <v>6</v>
      </c>
      <c r="C5006" t="s">
        <v>880</v>
      </c>
      <c r="D5006" t="s">
        <v>6728</v>
      </c>
      <c r="E5006" t="s">
        <v>5940</v>
      </c>
      <c r="F5006" t="s">
        <v>5940</v>
      </c>
      <c r="G5006">
        <v>236</v>
      </c>
      <c r="H5006" t="s">
        <v>5940</v>
      </c>
      <c r="I5006" t="s">
        <v>5940</v>
      </c>
      <c r="J5006">
        <v>117</v>
      </c>
      <c r="K5006">
        <v>0</v>
      </c>
      <c r="L5006">
        <v>0</v>
      </c>
      <c r="M5006">
        <v>1433</v>
      </c>
      <c r="N5006">
        <v>0</v>
      </c>
      <c r="O5006">
        <v>18</v>
      </c>
      <c r="P5006">
        <v>587</v>
      </c>
      <c r="R5006">
        <v>2205706</v>
      </c>
      <c r="S5006" t="s">
        <v>5940</v>
      </c>
      <c r="T5006" t="s">
        <v>5940</v>
      </c>
      <c r="U5006">
        <v>236</v>
      </c>
      <c r="V5006" t="s">
        <v>5940</v>
      </c>
      <c r="W5006" t="s">
        <v>5940</v>
      </c>
      <c r="X5006">
        <v>117</v>
      </c>
      <c r="Z5006">
        <v>4319703</v>
      </c>
      <c r="AB5006" t="s">
        <v>5940</v>
      </c>
      <c r="AC5006">
        <v>4319703</v>
      </c>
      <c r="AD5006" t="s">
        <v>2709</v>
      </c>
      <c r="AE5006" t="s">
        <v>5940</v>
      </c>
      <c r="AF5006">
        <v>4319703</v>
      </c>
      <c r="AG5006" t="s">
        <v>2709</v>
      </c>
      <c r="AH5006">
        <v>450</v>
      </c>
      <c r="AI5006">
        <v>4319703</v>
      </c>
      <c r="AJ5006" t="s">
        <v>2709</v>
      </c>
      <c r="AK5006">
        <v>360</v>
      </c>
      <c r="AL5006">
        <v>4319703</v>
      </c>
      <c r="AM5006" t="s">
        <v>2709</v>
      </c>
      <c r="AN5006">
        <v>1860</v>
      </c>
      <c r="AO5006">
        <v>0</v>
      </c>
      <c r="AP5006">
        <v>5100508</v>
      </c>
      <c r="AQ5006" t="s">
        <v>489</v>
      </c>
      <c r="AR5006">
        <v>1110</v>
      </c>
    </row>
    <row r="5007" spans="1:44" x14ac:dyDescent="0.25">
      <c r="A5007">
        <v>2205805</v>
      </c>
      <c r="B5007">
        <v>6</v>
      </c>
      <c r="C5007" t="s">
        <v>880</v>
      </c>
      <c r="D5007" t="s">
        <v>6729</v>
      </c>
      <c r="E5007" t="s">
        <v>5940</v>
      </c>
      <c r="F5007" t="s">
        <v>5940</v>
      </c>
      <c r="G5007">
        <v>221</v>
      </c>
      <c r="H5007" t="s">
        <v>5940</v>
      </c>
      <c r="I5007">
        <v>1252</v>
      </c>
      <c r="J5007">
        <v>145</v>
      </c>
      <c r="K5007">
        <v>0</v>
      </c>
      <c r="L5007">
        <v>0</v>
      </c>
      <c r="M5007">
        <v>841</v>
      </c>
      <c r="N5007">
        <v>0</v>
      </c>
      <c r="O5007">
        <v>3097</v>
      </c>
      <c r="P5007">
        <v>482</v>
      </c>
      <c r="R5007">
        <v>2205805</v>
      </c>
      <c r="S5007" t="s">
        <v>5940</v>
      </c>
      <c r="T5007" t="s">
        <v>5940</v>
      </c>
      <c r="U5007">
        <v>221</v>
      </c>
      <c r="V5007" t="s">
        <v>5940</v>
      </c>
      <c r="W5007">
        <v>1252</v>
      </c>
      <c r="X5007">
        <v>145</v>
      </c>
      <c r="Z5007">
        <v>4319711</v>
      </c>
      <c r="AB5007" t="s">
        <v>5940</v>
      </c>
      <c r="AC5007">
        <v>4319711</v>
      </c>
      <c r="AD5007" t="s">
        <v>2710</v>
      </c>
      <c r="AE5007">
        <v>2</v>
      </c>
      <c r="AF5007">
        <v>4319711</v>
      </c>
      <c r="AG5007" t="s">
        <v>2710</v>
      </c>
      <c r="AH5007">
        <v>1200</v>
      </c>
      <c r="AI5007">
        <v>4319711</v>
      </c>
      <c r="AJ5007" t="s">
        <v>2710</v>
      </c>
      <c r="AK5007">
        <v>11</v>
      </c>
      <c r="AL5007">
        <v>4319711</v>
      </c>
      <c r="AM5007" t="s">
        <v>2710</v>
      </c>
      <c r="AN5007">
        <v>162</v>
      </c>
      <c r="AO5007">
        <v>0</v>
      </c>
      <c r="AP5007">
        <v>5100607</v>
      </c>
      <c r="AQ5007" t="s">
        <v>490</v>
      </c>
      <c r="AR5007">
        <v>49200</v>
      </c>
    </row>
    <row r="5008" spans="1:44" x14ac:dyDescent="0.25">
      <c r="A5008">
        <v>2205854</v>
      </c>
      <c r="B5008">
        <v>6</v>
      </c>
      <c r="C5008" t="s">
        <v>880</v>
      </c>
      <c r="D5008" t="s">
        <v>6730</v>
      </c>
      <c r="E5008" t="s">
        <v>5940</v>
      </c>
      <c r="F5008" t="s">
        <v>5940</v>
      </c>
      <c r="G5008">
        <v>28</v>
      </c>
      <c r="H5008" t="s">
        <v>5940</v>
      </c>
      <c r="I5008">
        <v>2211</v>
      </c>
      <c r="J5008">
        <v>131</v>
      </c>
      <c r="K5008">
        <v>0</v>
      </c>
      <c r="L5008">
        <v>0</v>
      </c>
      <c r="M5008">
        <v>158</v>
      </c>
      <c r="N5008">
        <v>0</v>
      </c>
      <c r="O5008">
        <v>2634</v>
      </c>
      <c r="P5008">
        <v>136</v>
      </c>
      <c r="R5008">
        <v>2205854</v>
      </c>
      <c r="S5008" t="s">
        <v>5940</v>
      </c>
      <c r="T5008" t="s">
        <v>5940</v>
      </c>
      <c r="U5008">
        <v>28</v>
      </c>
      <c r="V5008" t="s">
        <v>5940</v>
      </c>
      <c r="W5008">
        <v>2211</v>
      </c>
      <c r="X5008">
        <v>131</v>
      </c>
      <c r="Z5008">
        <v>4319737</v>
      </c>
      <c r="AB5008" t="s">
        <v>5940</v>
      </c>
      <c r="AC5008">
        <v>4319737</v>
      </c>
      <c r="AD5008" t="s">
        <v>2711</v>
      </c>
      <c r="AE5008">
        <v>8</v>
      </c>
      <c r="AF5008">
        <v>4319737</v>
      </c>
      <c r="AG5008" t="s">
        <v>2711</v>
      </c>
      <c r="AH5008">
        <v>300</v>
      </c>
      <c r="AI5008">
        <v>4319737</v>
      </c>
      <c r="AJ5008" t="s">
        <v>2711</v>
      </c>
      <c r="AK5008">
        <v>8</v>
      </c>
      <c r="AL5008">
        <v>4319737</v>
      </c>
      <c r="AM5008" t="s">
        <v>2711</v>
      </c>
      <c r="AN5008">
        <v>2088</v>
      </c>
      <c r="AO5008">
        <v>0</v>
      </c>
      <c r="AP5008">
        <v>5100805</v>
      </c>
      <c r="AQ5008" t="s">
        <v>491</v>
      </c>
      <c r="AR5008">
        <v>4320</v>
      </c>
    </row>
    <row r="5009" spans="1:44" x14ac:dyDescent="0.25">
      <c r="A5009">
        <v>2205904</v>
      </c>
      <c r="B5009">
        <v>6</v>
      </c>
      <c r="C5009" t="s">
        <v>880</v>
      </c>
      <c r="D5009" t="s">
        <v>6731</v>
      </c>
      <c r="E5009">
        <v>400</v>
      </c>
      <c r="F5009">
        <v>2205</v>
      </c>
      <c r="G5009">
        <v>4080</v>
      </c>
      <c r="H5009" t="s">
        <v>5940</v>
      </c>
      <c r="I5009">
        <v>4530</v>
      </c>
      <c r="J5009">
        <v>240</v>
      </c>
      <c r="K5009">
        <v>400</v>
      </c>
      <c r="L5009">
        <v>4372</v>
      </c>
      <c r="M5009">
        <v>600</v>
      </c>
      <c r="N5009">
        <v>0</v>
      </c>
      <c r="O5009">
        <v>1281</v>
      </c>
      <c r="P5009">
        <v>142</v>
      </c>
      <c r="R5009">
        <v>2205904</v>
      </c>
      <c r="S5009">
        <v>400</v>
      </c>
      <c r="T5009">
        <v>2205</v>
      </c>
      <c r="U5009">
        <v>4080</v>
      </c>
      <c r="V5009" t="s">
        <v>5940</v>
      </c>
      <c r="W5009">
        <v>4530</v>
      </c>
      <c r="X5009">
        <v>240</v>
      </c>
      <c r="Z5009">
        <v>4319752</v>
      </c>
      <c r="AB5009" t="s">
        <v>5940</v>
      </c>
      <c r="AC5009">
        <v>4319752</v>
      </c>
      <c r="AD5009" t="s">
        <v>2712</v>
      </c>
      <c r="AE5009">
        <v>5</v>
      </c>
      <c r="AF5009">
        <v>4319752</v>
      </c>
      <c r="AG5009" t="s">
        <v>2712</v>
      </c>
      <c r="AH5009">
        <v>880</v>
      </c>
      <c r="AI5009">
        <v>4319752</v>
      </c>
      <c r="AJ5009" t="s">
        <v>2712</v>
      </c>
      <c r="AK5009">
        <v>10</v>
      </c>
      <c r="AL5009">
        <v>4319752</v>
      </c>
      <c r="AM5009" t="s">
        <v>2712</v>
      </c>
      <c r="AN5009" t="s">
        <v>5940</v>
      </c>
      <c r="AO5009">
        <v>0</v>
      </c>
      <c r="AP5009">
        <v>5101001</v>
      </c>
      <c r="AQ5009" t="s">
        <v>492</v>
      </c>
      <c r="AR5009">
        <v>135</v>
      </c>
    </row>
    <row r="5010" spans="1:44" x14ac:dyDescent="0.25">
      <c r="A5010">
        <v>2205953</v>
      </c>
      <c r="B5010">
        <v>6</v>
      </c>
      <c r="C5010" t="s">
        <v>880</v>
      </c>
      <c r="D5010" t="s">
        <v>6732</v>
      </c>
      <c r="E5010" t="s">
        <v>5940</v>
      </c>
      <c r="F5010" t="s">
        <v>5940</v>
      </c>
      <c r="G5010">
        <v>167</v>
      </c>
      <c r="H5010">
        <v>14</v>
      </c>
      <c r="I5010" t="s">
        <v>5940</v>
      </c>
      <c r="J5010">
        <v>97</v>
      </c>
      <c r="K5010">
        <v>0</v>
      </c>
      <c r="L5010">
        <v>0</v>
      </c>
      <c r="M5010">
        <v>468</v>
      </c>
      <c r="N5010">
        <v>18</v>
      </c>
      <c r="O5010">
        <v>0</v>
      </c>
      <c r="P5010">
        <v>153</v>
      </c>
      <c r="R5010">
        <v>2205953</v>
      </c>
      <c r="S5010" t="s">
        <v>5940</v>
      </c>
      <c r="T5010" t="s">
        <v>5940</v>
      </c>
      <c r="U5010">
        <v>167</v>
      </c>
      <c r="V5010">
        <v>14</v>
      </c>
      <c r="W5010" t="s">
        <v>5940</v>
      </c>
      <c r="X5010">
        <v>97</v>
      </c>
      <c r="Z5010">
        <v>4319802</v>
      </c>
      <c r="AB5010" t="s">
        <v>5940</v>
      </c>
      <c r="AC5010">
        <v>4319802</v>
      </c>
      <c r="AD5010" t="s">
        <v>2713</v>
      </c>
      <c r="AE5010">
        <v>57252</v>
      </c>
      <c r="AF5010">
        <v>4319802</v>
      </c>
      <c r="AG5010" t="s">
        <v>2713</v>
      </c>
      <c r="AH5010">
        <v>4800</v>
      </c>
      <c r="AI5010">
        <v>4319802</v>
      </c>
      <c r="AJ5010" t="s">
        <v>2713</v>
      </c>
      <c r="AK5010" t="s">
        <v>5940</v>
      </c>
      <c r="AL5010">
        <v>4319802</v>
      </c>
      <c r="AM5010" t="s">
        <v>2713</v>
      </c>
      <c r="AN5010">
        <v>9800</v>
      </c>
      <c r="AO5010">
        <v>0</v>
      </c>
      <c r="AP5010">
        <v>5101209</v>
      </c>
      <c r="AQ5010" t="s">
        <v>493</v>
      </c>
      <c r="AR5010">
        <v>36</v>
      </c>
    </row>
    <row r="5011" spans="1:44" x14ac:dyDescent="0.25">
      <c r="A5011">
        <v>2206001</v>
      </c>
      <c r="B5011">
        <v>6</v>
      </c>
      <c r="C5011" t="s">
        <v>880</v>
      </c>
      <c r="D5011" t="s">
        <v>6733</v>
      </c>
      <c r="E5011" t="s">
        <v>5940</v>
      </c>
      <c r="F5011" t="s">
        <v>5940</v>
      </c>
      <c r="G5011">
        <v>615</v>
      </c>
      <c r="H5011" t="s">
        <v>5940</v>
      </c>
      <c r="I5011">
        <v>440</v>
      </c>
      <c r="J5011">
        <v>108</v>
      </c>
      <c r="K5011">
        <v>0</v>
      </c>
      <c r="L5011">
        <v>0</v>
      </c>
      <c r="M5011">
        <v>678</v>
      </c>
      <c r="N5011">
        <v>0</v>
      </c>
      <c r="O5011">
        <v>443</v>
      </c>
      <c r="P5011">
        <v>44</v>
      </c>
      <c r="R5011">
        <v>2206001</v>
      </c>
      <c r="S5011" t="s">
        <v>5940</v>
      </c>
      <c r="T5011" t="s">
        <v>5940</v>
      </c>
      <c r="U5011">
        <v>615</v>
      </c>
      <c r="V5011" t="s">
        <v>5940</v>
      </c>
      <c r="W5011">
        <v>440</v>
      </c>
      <c r="X5011">
        <v>108</v>
      </c>
      <c r="Z5011">
        <v>4319901</v>
      </c>
      <c r="AB5011" t="s">
        <v>5940</v>
      </c>
      <c r="AC5011">
        <v>4319901</v>
      </c>
      <c r="AD5011" t="s">
        <v>2714</v>
      </c>
      <c r="AE5011">
        <v>426</v>
      </c>
      <c r="AF5011">
        <v>4319901</v>
      </c>
      <c r="AG5011" t="s">
        <v>2714</v>
      </c>
      <c r="AH5011">
        <v>260</v>
      </c>
      <c r="AI5011">
        <v>4319901</v>
      </c>
      <c r="AJ5011" t="s">
        <v>2714</v>
      </c>
      <c r="AK5011">
        <v>80</v>
      </c>
      <c r="AL5011">
        <v>4319901</v>
      </c>
      <c r="AM5011" t="s">
        <v>2714</v>
      </c>
      <c r="AN5011" t="s">
        <v>5940</v>
      </c>
      <c r="AO5011">
        <v>0</v>
      </c>
      <c r="AP5011">
        <v>5101258</v>
      </c>
      <c r="AQ5011" t="s">
        <v>494</v>
      </c>
      <c r="AR5011">
        <v>8000</v>
      </c>
    </row>
    <row r="5012" spans="1:44" x14ac:dyDescent="0.25">
      <c r="A5012">
        <v>2206050</v>
      </c>
      <c r="B5012">
        <v>6</v>
      </c>
      <c r="C5012" t="s">
        <v>880</v>
      </c>
      <c r="D5012" t="s">
        <v>6734</v>
      </c>
      <c r="E5012" t="s">
        <v>5940</v>
      </c>
      <c r="F5012" t="s">
        <v>5940</v>
      </c>
      <c r="G5012">
        <v>1162</v>
      </c>
      <c r="H5012">
        <v>5</v>
      </c>
      <c r="I5012">
        <v>7</v>
      </c>
      <c r="J5012">
        <v>275</v>
      </c>
      <c r="K5012">
        <v>0</v>
      </c>
      <c r="L5012">
        <v>0</v>
      </c>
      <c r="M5012">
        <v>2990</v>
      </c>
      <c r="N5012">
        <v>0</v>
      </c>
      <c r="O5012">
        <v>0</v>
      </c>
      <c r="P5012">
        <v>585</v>
      </c>
      <c r="R5012">
        <v>2206050</v>
      </c>
      <c r="S5012" t="s">
        <v>5940</v>
      </c>
      <c r="T5012" t="s">
        <v>5940</v>
      </c>
      <c r="U5012">
        <v>1162</v>
      </c>
      <c r="V5012">
        <v>5</v>
      </c>
      <c r="W5012">
        <v>7</v>
      </c>
      <c r="X5012">
        <v>275</v>
      </c>
      <c r="Z5012">
        <v>4320008</v>
      </c>
      <c r="AB5012" t="s">
        <v>5940</v>
      </c>
      <c r="AC5012">
        <v>4320008</v>
      </c>
      <c r="AD5012" t="s">
        <v>2715</v>
      </c>
      <c r="AE5012" t="s">
        <v>5940</v>
      </c>
      <c r="AF5012">
        <v>4320008</v>
      </c>
      <c r="AG5012" t="s">
        <v>2715</v>
      </c>
      <c r="AH5012">
        <v>150</v>
      </c>
      <c r="AI5012">
        <v>4320008</v>
      </c>
      <c r="AJ5012" t="s">
        <v>2715</v>
      </c>
      <c r="AK5012" t="s">
        <v>5940</v>
      </c>
      <c r="AL5012">
        <v>4320008</v>
      </c>
      <c r="AM5012" t="s">
        <v>2715</v>
      </c>
      <c r="AN5012" t="s">
        <v>5940</v>
      </c>
      <c r="AO5012">
        <v>0</v>
      </c>
      <c r="AP5012">
        <v>5101308</v>
      </c>
      <c r="AQ5012" t="s">
        <v>495</v>
      </c>
      <c r="AR5012">
        <v>360</v>
      </c>
    </row>
    <row r="5013" spans="1:44" x14ac:dyDescent="0.25">
      <c r="A5013">
        <v>2206100</v>
      </c>
      <c r="B5013">
        <v>6</v>
      </c>
      <c r="C5013" t="s">
        <v>880</v>
      </c>
      <c r="D5013" t="s">
        <v>6735</v>
      </c>
      <c r="E5013" t="s">
        <v>5940</v>
      </c>
      <c r="F5013" t="s">
        <v>5940</v>
      </c>
      <c r="G5013">
        <v>53</v>
      </c>
      <c r="H5013" t="s">
        <v>5940</v>
      </c>
      <c r="I5013">
        <v>293</v>
      </c>
      <c r="J5013">
        <v>20</v>
      </c>
      <c r="K5013">
        <v>0</v>
      </c>
      <c r="L5013">
        <v>0</v>
      </c>
      <c r="M5013">
        <v>242</v>
      </c>
      <c r="N5013">
        <v>0</v>
      </c>
      <c r="O5013">
        <v>736</v>
      </c>
      <c r="P5013">
        <v>16</v>
      </c>
      <c r="R5013">
        <v>2206100</v>
      </c>
      <c r="S5013" t="s">
        <v>5940</v>
      </c>
      <c r="T5013" t="s">
        <v>5940</v>
      </c>
      <c r="U5013">
        <v>53</v>
      </c>
      <c r="V5013" t="s">
        <v>5940</v>
      </c>
      <c r="W5013">
        <v>293</v>
      </c>
      <c r="X5013">
        <v>20</v>
      </c>
      <c r="Z5013">
        <v>4320107</v>
      </c>
      <c r="AB5013" t="s">
        <v>5940</v>
      </c>
      <c r="AC5013">
        <v>4320107</v>
      </c>
      <c r="AD5013" t="s">
        <v>2716</v>
      </c>
      <c r="AE5013">
        <v>4</v>
      </c>
      <c r="AF5013">
        <v>4320107</v>
      </c>
      <c r="AG5013" t="s">
        <v>2716</v>
      </c>
      <c r="AH5013">
        <v>3000</v>
      </c>
      <c r="AI5013">
        <v>4320107</v>
      </c>
      <c r="AJ5013" t="s">
        <v>2716</v>
      </c>
      <c r="AK5013">
        <v>4</v>
      </c>
      <c r="AL5013">
        <v>4320107</v>
      </c>
      <c r="AM5013" t="s">
        <v>2716</v>
      </c>
      <c r="AN5013">
        <v>5530</v>
      </c>
      <c r="AO5013">
        <v>0</v>
      </c>
      <c r="AP5013">
        <v>5101407</v>
      </c>
      <c r="AQ5013" t="s">
        <v>496</v>
      </c>
      <c r="AR5013">
        <v>8400</v>
      </c>
    </row>
    <row r="5014" spans="1:44" x14ac:dyDescent="0.25">
      <c r="A5014">
        <v>2206209</v>
      </c>
      <c r="B5014">
        <v>6</v>
      </c>
      <c r="C5014" t="s">
        <v>880</v>
      </c>
      <c r="D5014" t="s">
        <v>6736</v>
      </c>
      <c r="E5014">
        <v>1064</v>
      </c>
      <c r="F5014" t="s">
        <v>5940</v>
      </c>
      <c r="G5014">
        <v>525</v>
      </c>
      <c r="H5014" t="s">
        <v>5940</v>
      </c>
      <c r="I5014">
        <v>8666</v>
      </c>
      <c r="J5014">
        <v>130</v>
      </c>
      <c r="K5014">
        <v>1064</v>
      </c>
      <c r="L5014">
        <v>0</v>
      </c>
      <c r="M5014">
        <v>1058</v>
      </c>
      <c r="N5014">
        <v>0</v>
      </c>
      <c r="O5014">
        <v>13745</v>
      </c>
      <c r="P5014">
        <v>138</v>
      </c>
      <c r="R5014">
        <v>2206209</v>
      </c>
      <c r="S5014">
        <v>1064</v>
      </c>
      <c r="T5014" t="s">
        <v>5940</v>
      </c>
      <c r="U5014">
        <v>525</v>
      </c>
      <c r="V5014" t="s">
        <v>5940</v>
      </c>
      <c r="W5014">
        <v>8666</v>
      </c>
      <c r="X5014">
        <v>130</v>
      </c>
      <c r="Z5014">
        <v>4320206</v>
      </c>
      <c r="AB5014" t="s">
        <v>5940</v>
      </c>
      <c r="AC5014">
        <v>4320206</v>
      </c>
      <c r="AD5014" t="s">
        <v>2717</v>
      </c>
      <c r="AE5014">
        <v>1370</v>
      </c>
      <c r="AF5014">
        <v>4320206</v>
      </c>
      <c r="AG5014" t="s">
        <v>2717</v>
      </c>
      <c r="AH5014">
        <v>9900</v>
      </c>
      <c r="AI5014">
        <v>4320206</v>
      </c>
      <c r="AJ5014" t="s">
        <v>2717</v>
      </c>
      <c r="AK5014">
        <v>796</v>
      </c>
      <c r="AL5014">
        <v>4320206</v>
      </c>
      <c r="AM5014" t="s">
        <v>2717</v>
      </c>
      <c r="AN5014">
        <v>3510</v>
      </c>
      <c r="AO5014">
        <v>0</v>
      </c>
      <c r="AP5014">
        <v>5101605</v>
      </c>
      <c r="AQ5014" t="s">
        <v>497</v>
      </c>
      <c r="AR5014">
        <v>234</v>
      </c>
    </row>
    <row r="5015" spans="1:44" x14ac:dyDescent="0.25">
      <c r="A5015">
        <v>2206308</v>
      </c>
      <c r="B5015">
        <v>6</v>
      </c>
      <c r="C5015" t="s">
        <v>880</v>
      </c>
      <c r="D5015" t="s">
        <v>6737</v>
      </c>
      <c r="E5015" t="s">
        <v>5940</v>
      </c>
      <c r="F5015" t="s">
        <v>5940</v>
      </c>
      <c r="G5015">
        <v>480</v>
      </c>
      <c r="H5015" t="s">
        <v>5940</v>
      </c>
      <c r="I5015">
        <v>501</v>
      </c>
      <c r="J5015">
        <v>167</v>
      </c>
      <c r="K5015">
        <v>0</v>
      </c>
      <c r="L5015">
        <v>0</v>
      </c>
      <c r="M5015">
        <v>339</v>
      </c>
      <c r="N5015">
        <v>0</v>
      </c>
      <c r="O5015">
        <v>256</v>
      </c>
      <c r="P5015">
        <v>46</v>
      </c>
      <c r="R5015">
        <v>2206308</v>
      </c>
      <c r="S5015" t="s">
        <v>5940</v>
      </c>
      <c r="T5015" t="s">
        <v>5940</v>
      </c>
      <c r="U5015">
        <v>480</v>
      </c>
      <c r="V5015" t="s">
        <v>5940</v>
      </c>
      <c r="W5015">
        <v>501</v>
      </c>
      <c r="X5015">
        <v>167</v>
      </c>
      <c r="Z5015">
        <v>4320230</v>
      </c>
      <c r="AB5015" t="s">
        <v>5940</v>
      </c>
      <c r="AC5015">
        <v>4320230</v>
      </c>
      <c r="AD5015" t="s">
        <v>2718</v>
      </c>
      <c r="AE5015" t="s">
        <v>5940</v>
      </c>
      <c r="AF5015">
        <v>4320230</v>
      </c>
      <c r="AG5015" t="s">
        <v>2718</v>
      </c>
      <c r="AH5015">
        <v>600</v>
      </c>
      <c r="AI5015">
        <v>4320230</v>
      </c>
      <c r="AJ5015" t="s">
        <v>2718</v>
      </c>
      <c r="AK5015">
        <v>2</v>
      </c>
      <c r="AL5015">
        <v>4320230</v>
      </c>
      <c r="AM5015" t="s">
        <v>2718</v>
      </c>
      <c r="AN5015">
        <v>2520</v>
      </c>
      <c r="AO5015">
        <v>0</v>
      </c>
      <c r="AP5015">
        <v>5101704</v>
      </c>
      <c r="AQ5015" t="s">
        <v>498</v>
      </c>
      <c r="AR5015">
        <v>1149</v>
      </c>
    </row>
    <row r="5016" spans="1:44" x14ac:dyDescent="0.25">
      <c r="A5016">
        <v>2206357</v>
      </c>
      <c r="B5016">
        <v>6</v>
      </c>
      <c r="C5016" t="s">
        <v>880</v>
      </c>
      <c r="D5016" t="s">
        <v>6738</v>
      </c>
      <c r="E5016">
        <v>907</v>
      </c>
      <c r="F5016" t="s">
        <v>5940</v>
      </c>
      <c r="G5016">
        <v>124</v>
      </c>
      <c r="H5016" t="s">
        <v>5940</v>
      </c>
      <c r="I5016">
        <v>30</v>
      </c>
      <c r="J5016">
        <v>128</v>
      </c>
      <c r="K5016">
        <v>432</v>
      </c>
      <c r="L5016">
        <v>0</v>
      </c>
      <c r="M5016">
        <v>662</v>
      </c>
      <c r="N5016">
        <v>0</v>
      </c>
      <c r="O5016">
        <v>232</v>
      </c>
      <c r="P5016">
        <v>192</v>
      </c>
      <c r="R5016">
        <v>2206357</v>
      </c>
      <c r="S5016">
        <v>907</v>
      </c>
      <c r="T5016" t="s">
        <v>5940</v>
      </c>
      <c r="U5016">
        <v>124</v>
      </c>
      <c r="V5016" t="s">
        <v>5940</v>
      </c>
      <c r="W5016">
        <v>30</v>
      </c>
      <c r="X5016">
        <v>128</v>
      </c>
      <c r="Z5016">
        <v>4320263</v>
      </c>
      <c r="AB5016" t="s">
        <v>5940</v>
      </c>
      <c r="AC5016">
        <v>4320263</v>
      </c>
      <c r="AD5016" t="s">
        <v>2719</v>
      </c>
      <c r="AE5016" t="s">
        <v>5940</v>
      </c>
      <c r="AF5016">
        <v>4320263</v>
      </c>
      <c r="AG5016" t="s">
        <v>2719</v>
      </c>
      <c r="AH5016">
        <v>1275</v>
      </c>
      <c r="AI5016">
        <v>4320263</v>
      </c>
      <c r="AJ5016" t="s">
        <v>2719</v>
      </c>
      <c r="AK5016">
        <v>441</v>
      </c>
      <c r="AL5016">
        <v>4320263</v>
      </c>
      <c r="AM5016" t="s">
        <v>2719</v>
      </c>
      <c r="AN5016">
        <v>900</v>
      </c>
      <c r="AO5016">
        <v>0</v>
      </c>
      <c r="AP5016">
        <v>5101803</v>
      </c>
      <c r="AQ5016" t="s">
        <v>499</v>
      </c>
      <c r="AR5016">
        <v>150</v>
      </c>
    </row>
    <row r="5017" spans="1:44" x14ac:dyDescent="0.25">
      <c r="A5017">
        <v>2206407</v>
      </c>
      <c r="B5017">
        <v>6</v>
      </c>
      <c r="C5017" t="s">
        <v>880</v>
      </c>
      <c r="D5017" t="s">
        <v>6739</v>
      </c>
      <c r="E5017">
        <v>350</v>
      </c>
      <c r="F5017" t="s">
        <v>5940</v>
      </c>
      <c r="G5017">
        <v>750</v>
      </c>
      <c r="H5017" t="s">
        <v>5940</v>
      </c>
      <c r="I5017">
        <v>627</v>
      </c>
      <c r="J5017">
        <v>156</v>
      </c>
      <c r="K5017">
        <v>450</v>
      </c>
      <c r="L5017">
        <v>0</v>
      </c>
      <c r="M5017">
        <v>727</v>
      </c>
      <c r="N5017">
        <v>0</v>
      </c>
      <c r="O5017">
        <v>1006</v>
      </c>
      <c r="P5017">
        <v>112</v>
      </c>
      <c r="R5017">
        <v>2206407</v>
      </c>
      <c r="S5017">
        <v>350</v>
      </c>
      <c r="T5017" t="s">
        <v>5940</v>
      </c>
      <c r="U5017">
        <v>750</v>
      </c>
      <c r="V5017" t="s">
        <v>5940</v>
      </c>
      <c r="W5017">
        <v>627</v>
      </c>
      <c r="X5017">
        <v>156</v>
      </c>
      <c r="Z5017">
        <v>4320305</v>
      </c>
      <c r="AB5017" t="s">
        <v>5940</v>
      </c>
      <c r="AC5017">
        <v>4320305</v>
      </c>
      <c r="AD5017" t="s">
        <v>2720</v>
      </c>
      <c r="AE5017">
        <v>8</v>
      </c>
      <c r="AF5017">
        <v>4320305</v>
      </c>
      <c r="AG5017" t="s">
        <v>2720</v>
      </c>
      <c r="AH5017">
        <v>480</v>
      </c>
      <c r="AI5017">
        <v>4320305</v>
      </c>
      <c r="AJ5017" t="s">
        <v>2720</v>
      </c>
      <c r="AK5017">
        <v>48</v>
      </c>
      <c r="AL5017">
        <v>4320305</v>
      </c>
      <c r="AM5017" t="s">
        <v>2720</v>
      </c>
      <c r="AN5017">
        <v>8064</v>
      </c>
      <c r="AO5017">
        <v>0</v>
      </c>
      <c r="AP5017">
        <v>5101852</v>
      </c>
      <c r="AQ5017" t="s">
        <v>500</v>
      </c>
      <c r="AR5017">
        <v>3600</v>
      </c>
    </row>
    <row r="5018" spans="1:44" x14ac:dyDescent="0.25">
      <c r="A5018">
        <v>2206506</v>
      </c>
      <c r="B5018">
        <v>6</v>
      </c>
      <c r="C5018" t="s">
        <v>880</v>
      </c>
      <c r="D5018" t="s">
        <v>6740</v>
      </c>
      <c r="E5018" t="s">
        <v>5940</v>
      </c>
      <c r="F5018" t="s">
        <v>5940</v>
      </c>
      <c r="G5018">
        <v>480</v>
      </c>
      <c r="H5018" t="s">
        <v>5940</v>
      </c>
      <c r="I5018" t="s">
        <v>5940</v>
      </c>
      <c r="J5018">
        <v>877</v>
      </c>
      <c r="K5018">
        <v>0</v>
      </c>
      <c r="L5018">
        <v>0</v>
      </c>
      <c r="M5018">
        <v>192</v>
      </c>
      <c r="N5018">
        <v>0</v>
      </c>
      <c r="O5018">
        <v>0</v>
      </c>
      <c r="P5018">
        <v>1228</v>
      </c>
      <c r="R5018">
        <v>2206506</v>
      </c>
      <c r="S5018" t="s">
        <v>5940</v>
      </c>
      <c r="T5018" t="s">
        <v>5940</v>
      </c>
      <c r="U5018">
        <v>480</v>
      </c>
      <c r="V5018" t="s">
        <v>5940</v>
      </c>
      <c r="W5018" t="s">
        <v>5940</v>
      </c>
      <c r="X5018">
        <v>877</v>
      </c>
      <c r="Z5018">
        <v>4320321</v>
      </c>
      <c r="AB5018" t="s">
        <v>5940</v>
      </c>
      <c r="AC5018">
        <v>4320321</v>
      </c>
      <c r="AD5018" t="s">
        <v>2721</v>
      </c>
      <c r="AE5018" t="s">
        <v>5940</v>
      </c>
      <c r="AF5018">
        <v>4320321</v>
      </c>
      <c r="AG5018" t="s">
        <v>2721</v>
      </c>
      <c r="AH5018">
        <v>2500</v>
      </c>
      <c r="AI5018">
        <v>4320321</v>
      </c>
      <c r="AJ5018" t="s">
        <v>2721</v>
      </c>
      <c r="AK5018">
        <v>27</v>
      </c>
      <c r="AL5018">
        <v>4320321</v>
      </c>
      <c r="AM5018" t="s">
        <v>2721</v>
      </c>
      <c r="AN5018">
        <v>2785</v>
      </c>
      <c r="AO5018">
        <v>0</v>
      </c>
      <c r="AP5018">
        <v>5101902</v>
      </c>
      <c r="AQ5018" t="s">
        <v>501</v>
      </c>
      <c r="AR5018">
        <v>33000</v>
      </c>
    </row>
    <row r="5019" spans="1:44" x14ac:dyDescent="0.25">
      <c r="A5019">
        <v>2206605</v>
      </c>
      <c r="B5019">
        <v>6</v>
      </c>
      <c r="C5019" t="s">
        <v>880</v>
      </c>
      <c r="D5019" t="s">
        <v>6741</v>
      </c>
      <c r="E5019">
        <v>630</v>
      </c>
      <c r="F5019">
        <v>14009</v>
      </c>
      <c r="G5019">
        <v>536</v>
      </c>
      <c r="H5019" t="s">
        <v>5940</v>
      </c>
      <c r="I5019">
        <v>8021</v>
      </c>
      <c r="J5019">
        <v>135</v>
      </c>
      <c r="K5019">
        <v>672</v>
      </c>
      <c r="L5019">
        <v>26694</v>
      </c>
      <c r="M5019">
        <v>1222</v>
      </c>
      <c r="N5019">
        <v>0</v>
      </c>
      <c r="O5019">
        <v>7030</v>
      </c>
      <c r="P5019">
        <v>406</v>
      </c>
      <c r="R5019">
        <v>2206605</v>
      </c>
      <c r="S5019">
        <v>630</v>
      </c>
      <c r="T5019">
        <v>14009</v>
      </c>
      <c r="U5019">
        <v>536</v>
      </c>
      <c r="V5019" t="s">
        <v>5940</v>
      </c>
      <c r="W5019">
        <v>8021</v>
      </c>
      <c r="X5019">
        <v>135</v>
      </c>
      <c r="Z5019">
        <v>4320354</v>
      </c>
      <c r="AB5019" t="s">
        <v>5940</v>
      </c>
      <c r="AC5019">
        <v>4320354</v>
      </c>
      <c r="AD5019" t="s">
        <v>2722</v>
      </c>
      <c r="AE5019">
        <v>9350</v>
      </c>
      <c r="AF5019">
        <v>4320354</v>
      </c>
      <c r="AG5019" t="s">
        <v>2722</v>
      </c>
      <c r="AH5019">
        <v>700</v>
      </c>
      <c r="AI5019">
        <v>4320354</v>
      </c>
      <c r="AJ5019" t="s">
        <v>2722</v>
      </c>
      <c r="AK5019">
        <v>43</v>
      </c>
      <c r="AL5019">
        <v>4320354</v>
      </c>
      <c r="AM5019" t="s">
        <v>2722</v>
      </c>
      <c r="AN5019" t="s">
        <v>5940</v>
      </c>
      <c r="AO5019">
        <v>0</v>
      </c>
      <c r="AP5019">
        <v>5102504</v>
      </c>
      <c r="AQ5019" t="s">
        <v>502</v>
      </c>
      <c r="AR5019">
        <v>14000</v>
      </c>
    </row>
    <row r="5020" spans="1:44" x14ac:dyDescent="0.25">
      <c r="A5020">
        <v>2206654</v>
      </c>
      <c r="B5020">
        <v>6</v>
      </c>
      <c r="C5020" t="s">
        <v>880</v>
      </c>
      <c r="D5020" t="s">
        <v>6742</v>
      </c>
      <c r="E5020" t="s">
        <v>5940</v>
      </c>
      <c r="F5020" t="s">
        <v>5940</v>
      </c>
      <c r="G5020">
        <v>320</v>
      </c>
      <c r="H5020" t="s">
        <v>5940</v>
      </c>
      <c r="I5020">
        <v>25</v>
      </c>
      <c r="J5020">
        <v>128</v>
      </c>
      <c r="K5020">
        <v>0</v>
      </c>
      <c r="L5020">
        <v>0</v>
      </c>
      <c r="M5020">
        <v>350</v>
      </c>
      <c r="N5020">
        <v>0</v>
      </c>
      <c r="O5020">
        <v>24</v>
      </c>
      <c r="P5020">
        <v>80</v>
      </c>
      <c r="R5020">
        <v>2206654</v>
      </c>
      <c r="S5020" t="s">
        <v>5940</v>
      </c>
      <c r="T5020" t="s">
        <v>5940</v>
      </c>
      <c r="U5020">
        <v>320</v>
      </c>
      <c r="V5020" t="s">
        <v>5940</v>
      </c>
      <c r="W5020">
        <v>25</v>
      </c>
      <c r="X5020">
        <v>128</v>
      </c>
      <c r="Z5020">
        <v>4320404</v>
      </c>
      <c r="AB5020" t="s">
        <v>5940</v>
      </c>
      <c r="AC5020">
        <v>4320404</v>
      </c>
      <c r="AD5020" t="s">
        <v>2723</v>
      </c>
      <c r="AE5020" t="s">
        <v>5940</v>
      </c>
      <c r="AF5020">
        <v>4320404</v>
      </c>
      <c r="AG5020" t="s">
        <v>2723</v>
      </c>
      <c r="AH5020">
        <v>60</v>
      </c>
      <c r="AI5020">
        <v>4320404</v>
      </c>
      <c r="AJ5020" t="s">
        <v>2723</v>
      </c>
      <c r="AK5020">
        <v>7</v>
      </c>
      <c r="AL5020">
        <v>4320404</v>
      </c>
      <c r="AM5020" t="s">
        <v>2723</v>
      </c>
      <c r="AN5020">
        <v>330</v>
      </c>
      <c r="AO5020">
        <v>0</v>
      </c>
      <c r="AP5020">
        <v>5102603</v>
      </c>
      <c r="AQ5020" t="s">
        <v>503</v>
      </c>
      <c r="AR5020">
        <v>900</v>
      </c>
    </row>
    <row r="5021" spans="1:44" x14ac:dyDescent="0.25">
      <c r="A5021">
        <v>2206670</v>
      </c>
      <c r="B5021">
        <v>6</v>
      </c>
      <c r="C5021" t="s">
        <v>880</v>
      </c>
      <c r="D5021" t="s">
        <v>6743</v>
      </c>
      <c r="E5021" t="s">
        <v>5940</v>
      </c>
      <c r="F5021" t="s">
        <v>5940</v>
      </c>
      <c r="G5021">
        <v>205</v>
      </c>
      <c r="H5021" t="s">
        <v>5940</v>
      </c>
      <c r="I5021">
        <v>270</v>
      </c>
      <c r="J5021">
        <v>10</v>
      </c>
      <c r="K5021">
        <v>0</v>
      </c>
      <c r="L5021">
        <v>0</v>
      </c>
      <c r="M5021">
        <v>704</v>
      </c>
      <c r="N5021">
        <v>0</v>
      </c>
      <c r="O5021">
        <v>842</v>
      </c>
      <c r="P5021">
        <v>21</v>
      </c>
      <c r="R5021">
        <v>2206670</v>
      </c>
      <c r="S5021" t="s">
        <v>5940</v>
      </c>
      <c r="T5021" t="s">
        <v>5940</v>
      </c>
      <c r="U5021">
        <v>205</v>
      </c>
      <c r="V5021" t="s">
        <v>5940</v>
      </c>
      <c r="W5021">
        <v>270</v>
      </c>
      <c r="X5021">
        <v>10</v>
      </c>
      <c r="Z5021">
        <v>4320453</v>
      </c>
      <c r="AB5021" t="s">
        <v>5940</v>
      </c>
      <c r="AC5021">
        <v>4320453</v>
      </c>
      <c r="AD5021" t="s">
        <v>2724</v>
      </c>
      <c r="AE5021" t="s">
        <v>5940</v>
      </c>
      <c r="AF5021">
        <v>4320453</v>
      </c>
      <c r="AG5021" t="s">
        <v>2724</v>
      </c>
      <c r="AH5021">
        <v>405</v>
      </c>
      <c r="AI5021">
        <v>4320453</v>
      </c>
      <c r="AJ5021" t="s">
        <v>2724</v>
      </c>
      <c r="AK5021">
        <v>96</v>
      </c>
      <c r="AL5021">
        <v>4320453</v>
      </c>
      <c r="AM5021" t="s">
        <v>2724</v>
      </c>
      <c r="AN5021">
        <v>14</v>
      </c>
      <c r="AO5021">
        <v>0</v>
      </c>
      <c r="AP5021">
        <v>5102637</v>
      </c>
      <c r="AQ5021" t="s">
        <v>504</v>
      </c>
      <c r="AR5021">
        <v>125024</v>
      </c>
    </row>
    <row r="5022" spans="1:44" x14ac:dyDescent="0.25">
      <c r="A5022">
        <v>2206696</v>
      </c>
      <c r="B5022">
        <v>6</v>
      </c>
      <c r="C5022" t="s">
        <v>880</v>
      </c>
      <c r="D5022" t="s">
        <v>6744</v>
      </c>
      <c r="E5022" t="s">
        <v>5940</v>
      </c>
      <c r="F5022" t="s">
        <v>5940</v>
      </c>
      <c r="G5022">
        <v>317</v>
      </c>
      <c r="H5022" t="s">
        <v>5940</v>
      </c>
      <c r="I5022">
        <v>1753</v>
      </c>
      <c r="J5022">
        <v>583</v>
      </c>
      <c r="K5022">
        <v>0</v>
      </c>
      <c r="L5022">
        <v>0</v>
      </c>
      <c r="M5022">
        <v>303</v>
      </c>
      <c r="N5022">
        <v>0</v>
      </c>
      <c r="O5022">
        <v>821</v>
      </c>
      <c r="P5022">
        <v>412</v>
      </c>
      <c r="R5022">
        <v>2206696</v>
      </c>
      <c r="S5022" t="s">
        <v>5940</v>
      </c>
      <c r="T5022" t="s">
        <v>5940</v>
      </c>
      <c r="U5022">
        <v>317</v>
      </c>
      <c r="V5022" t="s">
        <v>5940</v>
      </c>
      <c r="W5022">
        <v>1753</v>
      </c>
      <c r="X5022">
        <v>583</v>
      </c>
      <c r="Z5022">
        <v>4320503</v>
      </c>
      <c r="AB5022" t="s">
        <v>5940</v>
      </c>
      <c r="AC5022">
        <v>4320503</v>
      </c>
      <c r="AD5022" t="s">
        <v>2725</v>
      </c>
      <c r="AE5022">
        <v>12</v>
      </c>
      <c r="AF5022">
        <v>4320503</v>
      </c>
      <c r="AG5022" t="s">
        <v>2725</v>
      </c>
      <c r="AH5022">
        <v>960</v>
      </c>
      <c r="AI5022">
        <v>4320503</v>
      </c>
      <c r="AJ5022" t="s">
        <v>2725</v>
      </c>
      <c r="AK5022">
        <v>60</v>
      </c>
      <c r="AL5022">
        <v>4320503</v>
      </c>
      <c r="AM5022" t="s">
        <v>2725</v>
      </c>
      <c r="AN5022">
        <v>27300</v>
      </c>
      <c r="AO5022">
        <v>0</v>
      </c>
      <c r="AP5022">
        <v>5102678</v>
      </c>
      <c r="AQ5022" t="s">
        <v>505</v>
      </c>
      <c r="AR5022">
        <v>258186</v>
      </c>
    </row>
    <row r="5023" spans="1:44" x14ac:dyDescent="0.25">
      <c r="A5023">
        <v>2206704</v>
      </c>
      <c r="B5023">
        <v>6</v>
      </c>
      <c r="C5023" t="s">
        <v>880</v>
      </c>
      <c r="D5023" t="s">
        <v>6745</v>
      </c>
      <c r="E5023">
        <v>140</v>
      </c>
      <c r="F5023" t="s">
        <v>5940</v>
      </c>
      <c r="G5023">
        <v>1020</v>
      </c>
      <c r="H5023" t="s">
        <v>5940</v>
      </c>
      <c r="I5023">
        <v>450</v>
      </c>
      <c r="J5023">
        <v>31</v>
      </c>
      <c r="K5023">
        <v>140</v>
      </c>
      <c r="L5023">
        <v>0</v>
      </c>
      <c r="M5023">
        <v>460</v>
      </c>
      <c r="N5023">
        <v>0</v>
      </c>
      <c r="O5023">
        <v>167</v>
      </c>
      <c r="P5023">
        <v>10</v>
      </c>
      <c r="R5023">
        <v>2206704</v>
      </c>
      <c r="S5023">
        <v>140</v>
      </c>
      <c r="T5023" t="s">
        <v>5940</v>
      </c>
      <c r="U5023">
        <v>1020</v>
      </c>
      <c r="V5023" t="s">
        <v>5940</v>
      </c>
      <c r="W5023">
        <v>450</v>
      </c>
      <c r="X5023">
        <v>31</v>
      </c>
      <c r="Z5023">
        <v>4320552</v>
      </c>
      <c r="AB5023" t="s">
        <v>5940</v>
      </c>
      <c r="AC5023">
        <v>4320552</v>
      </c>
      <c r="AD5023" t="s">
        <v>2726</v>
      </c>
      <c r="AE5023">
        <v>6053</v>
      </c>
      <c r="AF5023">
        <v>4320552</v>
      </c>
      <c r="AG5023" t="s">
        <v>2726</v>
      </c>
      <c r="AH5023">
        <v>1920</v>
      </c>
      <c r="AI5023">
        <v>4320552</v>
      </c>
      <c r="AJ5023" t="s">
        <v>2726</v>
      </c>
      <c r="AK5023">
        <v>130</v>
      </c>
      <c r="AL5023">
        <v>4320552</v>
      </c>
      <c r="AM5023" t="s">
        <v>2726</v>
      </c>
      <c r="AN5023" t="s">
        <v>5940</v>
      </c>
      <c r="AO5023">
        <v>0</v>
      </c>
      <c r="AP5023">
        <v>5102686</v>
      </c>
      <c r="AQ5023" t="s">
        <v>506</v>
      </c>
      <c r="AR5023">
        <v>203761</v>
      </c>
    </row>
    <row r="5024" spans="1:44" x14ac:dyDescent="0.25">
      <c r="A5024">
        <v>2206753</v>
      </c>
      <c r="B5024">
        <v>6</v>
      </c>
      <c r="C5024" t="s">
        <v>880</v>
      </c>
      <c r="D5024" t="s">
        <v>6746</v>
      </c>
      <c r="E5024" t="s">
        <v>5940</v>
      </c>
      <c r="F5024" t="s">
        <v>5940</v>
      </c>
      <c r="G5024">
        <v>58</v>
      </c>
      <c r="H5024" t="s">
        <v>5940</v>
      </c>
      <c r="I5024">
        <v>8</v>
      </c>
      <c r="J5024">
        <v>20</v>
      </c>
      <c r="K5024">
        <v>0</v>
      </c>
      <c r="L5024">
        <v>0</v>
      </c>
      <c r="M5024">
        <v>130</v>
      </c>
      <c r="N5024">
        <v>0</v>
      </c>
      <c r="O5024">
        <v>81</v>
      </c>
      <c r="P5024">
        <v>61</v>
      </c>
      <c r="R5024">
        <v>2206753</v>
      </c>
      <c r="S5024" t="s">
        <v>5940</v>
      </c>
      <c r="T5024" t="s">
        <v>5940</v>
      </c>
      <c r="U5024">
        <v>58</v>
      </c>
      <c r="V5024" t="s">
        <v>5940</v>
      </c>
      <c r="W5024">
        <v>8</v>
      </c>
      <c r="X5024">
        <v>20</v>
      </c>
      <c r="Z5024">
        <v>4320578</v>
      </c>
      <c r="AB5024" t="s">
        <v>5940</v>
      </c>
      <c r="AC5024">
        <v>4320578</v>
      </c>
      <c r="AD5024" t="s">
        <v>2727</v>
      </c>
      <c r="AE5024">
        <v>5</v>
      </c>
      <c r="AF5024">
        <v>4320578</v>
      </c>
      <c r="AG5024" t="s">
        <v>2727</v>
      </c>
      <c r="AH5024">
        <v>1500</v>
      </c>
      <c r="AI5024">
        <v>4320578</v>
      </c>
      <c r="AJ5024" t="s">
        <v>2727</v>
      </c>
      <c r="AK5024">
        <v>123</v>
      </c>
      <c r="AL5024">
        <v>4320578</v>
      </c>
      <c r="AM5024" t="s">
        <v>2727</v>
      </c>
      <c r="AN5024">
        <v>1080</v>
      </c>
      <c r="AO5024">
        <v>0</v>
      </c>
      <c r="AP5024">
        <v>5102694</v>
      </c>
      <c r="AQ5024" t="s">
        <v>507</v>
      </c>
      <c r="AR5024">
        <v>12750</v>
      </c>
    </row>
    <row r="5025" spans="1:44" x14ac:dyDescent="0.25">
      <c r="A5025">
        <v>2206803</v>
      </c>
      <c r="B5025">
        <v>6</v>
      </c>
      <c r="C5025" t="s">
        <v>880</v>
      </c>
      <c r="D5025" t="s">
        <v>6747</v>
      </c>
      <c r="E5025" t="s">
        <v>5940</v>
      </c>
      <c r="F5025" t="s">
        <v>5940</v>
      </c>
      <c r="G5025">
        <v>92</v>
      </c>
      <c r="H5025" t="s">
        <v>5940</v>
      </c>
      <c r="I5025">
        <v>221</v>
      </c>
      <c r="J5025">
        <v>20</v>
      </c>
      <c r="K5025">
        <v>0</v>
      </c>
      <c r="L5025">
        <v>0</v>
      </c>
      <c r="M5025">
        <v>487</v>
      </c>
      <c r="N5025">
        <v>0</v>
      </c>
      <c r="O5025">
        <v>877</v>
      </c>
      <c r="P5025">
        <v>29</v>
      </c>
      <c r="R5025">
        <v>2206803</v>
      </c>
      <c r="S5025" t="s">
        <v>5940</v>
      </c>
      <c r="T5025" t="s">
        <v>5940</v>
      </c>
      <c r="U5025">
        <v>92</v>
      </c>
      <c r="V5025" t="s">
        <v>5940</v>
      </c>
      <c r="W5025">
        <v>221</v>
      </c>
      <c r="X5025">
        <v>20</v>
      </c>
      <c r="Z5025">
        <v>4320602</v>
      </c>
      <c r="AB5025" t="s">
        <v>5940</v>
      </c>
      <c r="AC5025">
        <v>4320602</v>
      </c>
      <c r="AD5025" t="s">
        <v>2728</v>
      </c>
      <c r="AE5025">
        <v>5</v>
      </c>
      <c r="AF5025">
        <v>4320602</v>
      </c>
      <c r="AG5025" t="s">
        <v>2728</v>
      </c>
      <c r="AH5025">
        <v>1050</v>
      </c>
      <c r="AI5025">
        <v>4320602</v>
      </c>
      <c r="AJ5025" t="s">
        <v>2728</v>
      </c>
      <c r="AK5025">
        <v>168</v>
      </c>
      <c r="AL5025">
        <v>4320602</v>
      </c>
      <c r="AM5025" t="s">
        <v>2728</v>
      </c>
      <c r="AN5025">
        <v>192</v>
      </c>
      <c r="AO5025">
        <v>0</v>
      </c>
      <c r="AP5025">
        <v>5102702</v>
      </c>
      <c r="AQ5025" t="s">
        <v>508</v>
      </c>
      <c r="AR5025">
        <v>10330</v>
      </c>
    </row>
    <row r="5026" spans="1:44" x14ac:dyDescent="0.25">
      <c r="A5026">
        <v>2207959</v>
      </c>
      <c r="B5026">
        <v>6</v>
      </c>
      <c r="C5026" t="s">
        <v>880</v>
      </c>
      <c r="D5026" t="s">
        <v>6767</v>
      </c>
      <c r="E5026" t="s">
        <v>5940</v>
      </c>
      <c r="F5026" t="s">
        <v>5940</v>
      </c>
      <c r="G5026">
        <v>1451</v>
      </c>
      <c r="H5026">
        <v>24</v>
      </c>
      <c r="I5026">
        <v>9</v>
      </c>
      <c r="J5026">
        <v>266</v>
      </c>
      <c r="K5026">
        <v>0</v>
      </c>
      <c r="L5026">
        <v>0</v>
      </c>
      <c r="M5026">
        <v>194</v>
      </c>
      <c r="N5026">
        <v>0</v>
      </c>
      <c r="O5026">
        <v>0</v>
      </c>
      <c r="P5026">
        <v>57</v>
      </c>
      <c r="R5026">
        <v>2207959</v>
      </c>
      <c r="S5026" t="s">
        <v>5940</v>
      </c>
      <c r="T5026" t="s">
        <v>5940</v>
      </c>
      <c r="U5026">
        <v>1451</v>
      </c>
      <c r="V5026">
        <v>24</v>
      </c>
      <c r="W5026">
        <v>9</v>
      </c>
      <c r="X5026">
        <v>266</v>
      </c>
      <c r="Z5026">
        <v>4320651</v>
      </c>
      <c r="AB5026" t="s">
        <v>5940</v>
      </c>
      <c r="AC5026">
        <v>4320651</v>
      </c>
      <c r="AD5026" t="s">
        <v>2729</v>
      </c>
      <c r="AE5026" t="s">
        <v>5940</v>
      </c>
      <c r="AF5026">
        <v>4320651</v>
      </c>
      <c r="AG5026" t="s">
        <v>2729</v>
      </c>
      <c r="AH5026">
        <v>600</v>
      </c>
      <c r="AI5026">
        <v>4320651</v>
      </c>
      <c r="AJ5026" t="s">
        <v>2729</v>
      </c>
      <c r="AK5026">
        <v>378</v>
      </c>
      <c r="AL5026">
        <v>4320651</v>
      </c>
      <c r="AM5026" t="s">
        <v>2729</v>
      </c>
      <c r="AN5026">
        <v>1152</v>
      </c>
      <c r="AO5026">
        <v>0</v>
      </c>
      <c r="AP5026">
        <v>5102793</v>
      </c>
      <c r="AQ5026" t="s">
        <v>509</v>
      </c>
      <c r="AR5026">
        <v>2496</v>
      </c>
    </row>
    <row r="5027" spans="1:44" x14ac:dyDescent="0.25">
      <c r="A5027">
        <v>2206902</v>
      </c>
      <c r="B5027">
        <v>6</v>
      </c>
      <c r="C5027" t="s">
        <v>880</v>
      </c>
      <c r="D5027" t="s">
        <v>6748</v>
      </c>
      <c r="E5027">
        <v>855</v>
      </c>
      <c r="F5027" t="s">
        <v>5940</v>
      </c>
      <c r="G5027">
        <v>428</v>
      </c>
      <c r="H5027" t="s">
        <v>5940</v>
      </c>
      <c r="I5027">
        <v>410</v>
      </c>
      <c r="J5027">
        <v>22</v>
      </c>
      <c r="K5027">
        <v>640</v>
      </c>
      <c r="L5027">
        <v>0</v>
      </c>
      <c r="M5027">
        <v>611</v>
      </c>
      <c r="N5027">
        <v>0</v>
      </c>
      <c r="O5027">
        <v>277</v>
      </c>
      <c r="P5027">
        <v>16</v>
      </c>
      <c r="R5027">
        <v>2206902</v>
      </c>
      <c r="S5027">
        <v>855</v>
      </c>
      <c r="T5027" t="s">
        <v>5940</v>
      </c>
      <c r="U5027">
        <v>428</v>
      </c>
      <c r="V5027" t="s">
        <v>5940</v>
      </c>
      <c r="W5027">
        <v>410</v>
      </c>
      <c r="X5027">
        <v>22</v>
      </c>
      <c r="Z5027">
        <v>4320677</v>
      </c>
      <c r="AB5027" t="s">
        <v>5940</v>
      </c>
      <c r="AC5027">
        <v>4320677</v>
      </c>
      <c r="AD5027" t="s">
        <v>2730</v>
      </c>
      <c r="AE5027">
        <v>6</v>
      </c>
      <c r="AF5027">
        <v>4320677</v>
      </c>
      <c r="AG5027" t="s">
        <v>2730</v>
      </c>
      <c r="AH5027">
        <v>1500</v>
      </c>
      <c r="AI5027">
        <v>4320677</v>
      </c>
      <c r="AJ5027" t="s">
        <v>2730</v>
      </c>
      <c r="AK5027">
        <v>540</v>
      </c>
      <c r="AL5027">
        <v>4320677</v>
      </c>
      <c r="AM5027" t="s">
        <v>2730</v>
      </c>
      <c r="AN5027" t="s">
        <v>5940</v>
      </c>
      <c r="AO5027">
        <v>0</v>
      </c>
      <c r="AP5027">
        <v>5102850</v>
      </c>
      <c r="AQ5027" t="s">
        <v>510</v>
      </c>
      <c r="AR5027">
        <v>3280</v>
      </c>
    </row>
    <row r="5028" spans="1:44" x14ac:dyDescent="0.25">
      <c r="A5028">
        <v>2206951</v>
      </c>
      <c r="B5028">
        <v>6</v>
      </c>
      <c r="C5028" t="s">
        <v>880</v>
      </c>
      <c r="D5028" t="s">
        <v>6749</v>
      </c>
      <c r="E5028" t="s">
        <v>5940</v>
      </c>
      <c r="F5028" t="s">
        <v>5940</v>
      </c>
      <c r="G5028">
        <v>313</v>
      </c>
      <c r="H5028" t="s">
        <v>5940</v>
      </c>
      <c r="I5028">
        <v>248</v>
      </c>
      <c r="J5028">
        <v>164</v>
      </c>
      <c r="K5028">
        <v>0</v>
      </c>
      <c r="L5028">
        <v>0</v>
      </c>
      <c r="M5028">
        <v>92</v>
      </c>
      <c r="N5028">
        <v>0</v>
      </c>
      <c r="O5028">
        <v>232</v>
      </c>
      <c r="P5028">
        <v>48</v>
      </c>
      <c r="R5028">
        <v>2206951</v>
      </c>
      <c r="S5028" t="s">
        <v>5940</v>
      </c>
      <c r="T5028" t="s">
        <v>5940</v>
      </c>
      <c r="U5028">
        <v>313</v>
      </c>
      <c r="V5028" t="s">
        <v>5940</v>
      </c>
      <c r="W5028">
        <v>248</v>
      </c>
      <c r="X5028">
        <v>164</v>
      </c>
      <c r="Z5028">
        <v>4320701</v>
      </c>
      <c r="AB5028" t="s">
        <v>5940</v>
      </c>
      <c r="AC5028">
        <v>4320701</v>
      </c>
      <c r="AD5028" t="s">
        <v>2731</v>
      </c>
      <c r="AE5028" t="s">
        <v>5940</v>
      </c>
      <c r="AF5028">
        <v>4320701</v>
      </c>
      <c r="AG5028" t="s">
        <v>2731</v>
      </c>
      <c r="AH5028">
        <v>750</v>
      </c>
      <c r="AI5028">
        <v>4320701</v>
      </c>
      <c r="AJ5028" t="s">
        <v>2731</v>
      </c>
      <c r="AK5028">
        <v>221</v>
      </c>
      <c r="AL5028">
        <v>4320701</v>
      </c>
      <c r="AM5028" t="s">
        <v>2731</v>
      </c>
      <c r="AN5028">
        <v>739</v>
      </c>
      <c r="AO5028">
        <v>0</v>
      </c>
      <c r="AP5028">
        <v>5103007</v>
      </c>
      <c r="AQ5028" t="s">
        <v>511</v>
      </c>
      <c r="AR5028">
        <v>41090</v>
      </c>
    </row>
    <row r="5029" spans="1:44" x14ac:dyDescent="0.25">
      <c r="A5029">
        <v>2207009</v>
      </c>
      <c r="B5029">
        <v>6</v>
      </c>
      <c r="C5029" t="s">
        <v>880</v>
      </c>
      <c r="D5029" t="s">
        <v>6750</v>
      </c>
      <c r="E5029">
        <v>420</v>
      </c>
      <c r="F5029" t="s">
        <v>5940</v>
      </c>
      <c r="G5029">
        <v>1158</v>
      </c>
      <c r="H5029" t="s">
        <v>5940</v>
      </c>
      <c r="I5029">
        <v>314</v>
      </c>
      <c r="J5029">
        <v>201</v>
      </c>
      <c r="K5029">
        <v>420</v>
      </c>
      <c r="L5029">
        <v>0</v>
      </c>
      <c r="M5029">
        <v>1681</v>
      </c>
      <c r="N5029">
        <v>0</v>
      </c>
      <c r="O5029">
        <v>753</v>
      </c>
      <c r="P5029">
        <v>236</v>
      </c>
      <c r="R5029">
        <v>2207009</v>
      </c>
      <c r="S5029">
        <v>420</v>
      </c>
      <c r="T5029" t="s">
        <v>5940</v>
      </c>
      <c r="U5029">
        <v>1158</v>
      </c>
      <c r="V5029" t="s">
        <v>5940</v>
      </c>
      <c r="W5029">
        <v>314</v>
      </c>
      <c r="X5029">
        <v>201</v>
      </c>
      <c r="Z5029">
        <v>4320800</v>
      </c>
      <c r="AB5029" t="s">
        <v>5940</v>
      </c>
      <c r="AC5029">
        <v>4320800</v>
      </c>
      <c r="AD5029" t="s">
        <v>2732</v>
      </c>
      <c r="AE5029">
        <v>28</v>
      </c>
      <c r="AF5029">
        <v>4320800</v>
      </c>
      <c r="AG5029" t="s">
        <v>2732</v>
      </c>
      <c r="AH5029">
        <v>180</v>
      </c>
      <c r="AI5029">
        <v>4320800</v>
      </c>
      <c r="AJ5029" t="s">
        <v>2732</v>
      </c>
      <c r="AK5029">
        <v>72</v>
      </c>
      <c r="AL5029">
        <v>4320800</v>
      </c>
      <c r="AM5029" t="s">
        <v>2732</v>
      </c>
      <c r="AN5029">
        <v>7980</v>
      </c>
      <c r="AO5029">
        <v>0</v>
      </c>
      <c r="AP5029">
        <v>5103056</v>
      </c>
      <c r="AQ5029" t="s">
        <v>512</v>
      </c>
      <c r="AR5029">
        <v>16520</v>
      </c>
    </row>
    <row r="5030" spans="1:44" x14ac:dyDescent="0.25">
      <c r="A5030">
        <v>2207108</v>
      </c>
      <c r="B5030">
        <v>6</v>
      </c>
      <c r="C5030" t="s">
        <v>880</v>
      </c>
      <c r="D5030" t="s">
        <v>6751</v>
      </c>
      <c r="E5030" t="s">
        <v>5940</v>
      </c>
      <c r="F5030" t="s">
        <v>5940</v>
      </c>
      <c r="G5030">
        <v>270</v>
      </c>
      <c r="H5030" t="s">
        <v>5940</v>
      </c>
      <c r="I5030">
        <v>119</v>
      </c>
      <c r="J5030">
        <v>14</v>
      </c>
      <c r="K5030">
        <v>0</v>
      </c>
      <c r="L5030">
        <v>0</v>
      </c>
      <c r="M5030">
        <v>1072</v>
      </c>
      <c r="N5030">
        <v>0</v>
      </c>
      <c r="O5030">
        <v>1022</v>
      </c>
      <c r="P5030">
        <v>69</v>
      </c>
      <c r="R5030">
        <v>2207108</v>
      </c>
      <c r="S5030" t="s">
        <v>5940</v>
      </c>
      <c r="T5030" t="s">
        <v>5940</v>
      </c>
      <c r="U5030">
        <v>270</v>
      </c>
      <c r="V5030" t="s">
        <v>5940</v>
      </c>
      <c r="W5030">
        <v>119</v>
      </c>
      <c r="X5030">
        <v>14</v>
      </c>
      <c r="Z5030">
        <v>4320859</v>
      </c>
      <c r="AB5030" t="s">
        <v>5940</v>
      </c>
      <c r="AC5030">
        <v>4320859</v>
      </c>
      <c r="AD5030" t="s">
        <v>2733</v>
      </c>
      <c r="AE5030" t="s">
        <v>5940</v>
      </c>
      <c r="AF5030">
        <v>4320859</v>
      </c>
      <c r="AG5030" t="s">
        <v>2733</v>
      </c>
      <c r="AH5030" t="s">
        <v>5940</v>
      </c>
      <c r="AI5030">
        <v>4320859</v>
      </c>
      <c r="AJ5030" t="s">
        <v>2733</v>
      </c>
      <c r="AK5030">
        <v>16</v>
      </c>
      <c r="AL5030">
        <v>4320859</v>
      </c>
      <c r="AM5030" t="s">
        <v>2733</v>
      </c>
      <c r="AN5030" t="s">
        <v>5940</v>
      </c>
      <c r="AO5030">
        <v>0</v>
      </c>
      <c r="AP5030">
        <v>5103106</v>
      </c>
      <c r="AQ5030" t="s">
        <v>513</v>
      </c>
      <c r="AR5030">
        <v>600</v>
      </c>
    </row>
    <row r="5031" spans="1:44" x14ac:dyDescent="0.25">
      <c r="A5031">
        <v>2207207</v>
      </c>
      <c r="B5031">
        <v>6</v>
      </c>
      <c r="C5031" t="s">
        <v>880</v>
      </c>
      <c r="D5031" t="s">
        <v>6752</v>
      </c>
      <c r="E5031" t="s">
        <v>5940</v>
      </c>
      <c r="F5031" t="s">
        <v>5940</v>
      </c>
      <c r="G5031">
        <v>408</v>
      </c>
      <c r="H5031">
        <v>92</v>
      </c>
      <c r="I5031" t="s">
        <v>5940</v>
      </c>
      <c r="J5031">
        <v>291</v>
      </c>
      <c r="K5031">
        <v>0</v>
      </c>
      <c r="L5031">
        <v>0</v>
      </c>
      <c r="M5031">
        <v>2040</v>
      </c>
      <c r="N5031">
        <v>40</v>
      </c>
      <c r="O5031">
        <v>0</v>
      </c>
      <c r="P5031">
        <v>810</v>
      </c>
      <c r="R5031">
        <v>2207207</v>
      </c>
      <c r="S5031" t="s">
        <v>5940</v>
      </c>
      <c r="T5031" t="s">
        <v>5940</v>
      </c>
      <c r="U5031">
        <v>408</v>
      </c>
      <c r="V5031">
        <v>92</v>
      </c>
      <c r="W5031" t="s">
        <v>5940</v>
      </c>
      <c r="X5031">
        <v>291</v>
      </c>
      <c r="Z5031">
        <v>4320909</v>
      </c>
      <c r="AB5031" t="s">
        <v>5940</v>
      </c>
      <c r="AC5031">
        <v>4320909</v>
      </c>
      <c r="AD5031" t="s">
        <v>2734</v>
      </c>
      <c r="AE5031" t="s">
        <v>5940</v>
      </c>
      <c r="AF5031">
        <v>4320909</v>
      </c>
      <c r="AG5031" t="s">
        <v>2734</v>
      </c>
      <c r="AH5031">
        <v>400</v>
      </c>
      <c r="AI5031">
        <v>4320909</v>
      </c>
      <c r="AJ5031" t="s">
        <v>2734</v>
      </c>
      <c r="AK5031">
        <v>12</v>
      </c>
      <c r="AL5031">
        <v>4320909</v>
      </c>
      <c r="AM5031" t="s">
        <v>2734</v>
      </c>
      <c r="AN5031">
        <v>7116</v>
      </c>
      <c r="AO5031">
        <v>0</v>
      </c>
      <c r="AP5031">
        <v>5103205</v>
      </c>
      <c r="AQ5031" t="s">
        <v>514</v>
      </c>
      <c r="AR5031">
        <v>2100</v>
      </c>
    </row>
    <row r="5032" spans="1:44" x14ac:dyDescent="0.25">
      <c r="A5032">
        <v>2207306</v>
      </c>
      <c r="B5032">
        <v>6</v>
      </c>
      <c r="C5032" t="s">
        <v>880</v>
      </c>
      <c r="D5032" t="s">
        <v>6753</v>
      </c>
      <c r="E5032" t="s">
        <v>5940</v>
      </c>
      <c r="F5032" t="s">
        <v>5940</v>
      </c>
      <c r="G5032">
        <v>530</v>
      </c>
      <c r="H5032">
        <v>2</v>
      </c>
      <c r="I5032">
        <v>26</v>
      </c>
      <c r="J5032">
        <v>97</v>
      </c>
      <c r="K5032">
        <v>0</v>
      </c>
      <c r="L5032">
        <v>0</v>
      </c>
      <c r="M5032">
        <v>261</v>
      </c>
      <c r="N5032">
        <v>0</v>
      </c>
      <c r="O5032">
        <v>3</v>
      </c>
      <c r="P5032">
        <v>49</v>
      </c>
      <c r="R5032">
        <v>2207306</v>
      </c>
      <c r="S5032" t="s">
        <v>5940</v>
      </c>
      <c r="T5032" t="s">
        <v>5940</v>
      </c>
      <c r="U5032">
        <v>530</v>
      </c>
      <c r="V5032">
        <v>2</v>
      </c>
      <c r="W5032">
        <v>26</v>
      </c>
      <c r="X5032">
        <v>97</v>
      </c>
      <c r="Z5032">
        <v>4321006</v>
      </c>
      <c r="AB5032" t="s">
        <v>5940</v>
      </c>
      <c r="AC5032">
        <v>4321006</v>
      </c>
      <c r="AD5032" t="s">
        <v>2735</v>
      </c>
      <c r="AE5032">
        <v>8</v>
      </c>
      <c r="AF5032">
        <v>4321006</v>
      </c>
      <c r="AG5032" t="s">
        <v>2735</v>
      </c>
      <c r="AH5032">
        <v>30</v>
      </c>
      <c r="AI5032">
        <v>4321006</v>
      </c>
      <c r="AJ5032" t="s">
        <v>2735</v>
      </c>
      <c r="AK5032">
        <v>12</v>
      </c>
      <c r="AL5032">
        <v>4321006</v>
      </c>
      <c r="AM5032" t="s">
        <v>2735</v>
      </c>
      <c r="AN5032">
        <v>10080</v>
      </c>
      <c r="AO5032">
        <v>0</v>
      </c>
      <c r="AP5032">
        <v>5103254</v>
      </c>
      <c r="AQ5032" t="s">
        <v>515</v>
      </c>
      <c r="AR5032">
        <v>18000</v>
      </c>
    </row>
    <row r="5033" spans="1:44" x14ac:dyDescent="0.25">
      <c r="A5033">
        <v>2207355</v>
      </c>
      <c r="B5033">
        <v>6</v>
      </c>
      <c r="C5033" t="s">
        <v>880</v>
      </c>
      <c r="D5033" t="s">
        <v>6754</v>
      </c>
      <c r="E5033">
        <v>320</v>
      </c>
      <c r="F5033" t="s">
        <v>5940</v>
      </c>
      <c r="G5033">
        <v>2372</v>
      </c>
      <c r="H5033" t="s">
        <v>5940</v>
      </c>
      <c r="I5033">
        <v>308</v>
      </c>
      <c r="J5033">
        <v>273</v>
      </c>
      <c r="K5033">
        <v>520</v>
      </c>
      <c r="L5033">
        <v>0</v>
      </c>
      <c r="M5033">
        <v>890</v>
      </c>
      <c r="N5033">
        <v>0</v>
      </c>
      <c r="O5033">
        <v>135</v>
      </c>
      <c r="P5033">
        <v>263</v>
      </c>
      <c r="R5033">
        <v>2207355</v>
      </c>
      <c r="S5033">
        <v>320</v>
      </c>
      <c r="T5033" t="s">
        <v>5940</v>
      </c>
      <c r="U5033">
        <v>2372</v>
      </c>
      <c r="V5033" t="s">
        <v>5940</v>
      </c>
      <c r="W5033">
        <v>308</v>
      </c>
      <c r="X5033">
        <v>273</v>
      </c>
      <c r="Z5033">
        <v>4321105</v>
      </c>
      <c r="AB5033" t="s">
        <v>5940</v>
      </c>
      <c r="AC5033">
        <v>4321105</v>
      </c>
      <c r="AD5033" t="s">
        <v>2736</v>
      </c>
      <c r="AE5033">
        <v>67842</v>
      </c>
      <c r="AF5033">
        <v>4321105</v>
      </c>
      <c r="AG5033" t="s">
        <v>2736</v>
      </c>
      <c r="AH5033" t="s">
        <v>5940</v>
      </c>
      <c r="AI5033">
        <v>4321105</v>
      </c>
      <c r="AJ5033" t="s">
        <v>2736</v>
      </c>
      <c r="AK5033">
        <v>4</v>
      </c>
      <c r="AL5033">
        <v>4321105</v>
      </c>
      <c r="AM5033" t="s">
        <v>2736</v>
      </c>
      <c r="AN5033">
        <v>480</v>
      </c>
      <c r="AO5033">
        <v>0</v>
      </c>
      <c r="AP5033">
        <v>5103304</v>
      </c>
      <c r="AQ5033" t="s">
        <v>516</v>
      </c>
      <c r="AR5033">
        <v>36186</v>
      </c>
    </row>
    <row r="5034" spans="1:44" x14ac:dyDescent="0.25">
      <c r="A5034">
        <v>2207405</v>
      </c>
      <c r="B5034">
        <v>6</v>
      </c>
      <c r="C5034" t="s">
        <v>880</v>
      </c>
      <c r="D5034" t="s">
        <v>6755</v>
      </c>
      <c r="E5034">
        <v>18000</v>
      </c>
      <c r="F5034">
        <v>10612</v>
      </c>
      <c r="G5034">
        <v>1161</v>
      </c>
      <c r="H5034" t="s">
        <v>5940</v>
      </c>
      <c r="I5034">
        <v>775</v>
      </c>
      <c r="J5034">
        <v>288</v>
      </c>
      <c r="K5034">
        <v>22200</v>
      </c>
      <c r="L5034">
        <v>22893</v>
      </c>
      <c r="M5034">
        <v>7671</v>
      </c>
      <c r="N5034">
        <v>0</v>
      </c>
      <c r="O5034">
        <v>1790</v>
      </c>
      <c r="P5034">
        <v>114</v>
      </c>
      <c r="R5034">
        <v>2207405</v>
      </c>
      <c r="S5034">
        <v>18000</v>
      </c>
      <c r="T5034">
        <v>10612</v>
      </c>
      <c r="U5034">
        <v>1161</v>
      </c>
      <c r="V5034" t="s">
        <v>5940</v>
      </c>
      <c r="W5034">
        <v>775</v>
      </c>
      <c r="X5034">
        <v>288</v>
      </c>
      <c r="Z5034">
        <v>4321204</v>
      </c>
      <c r="AB5034" t="s">
        <v>5940</v>
      </c>
      <c r="AC5034">
        <v>4321204</v>
      </c>
      <c r="AD5034" t="s">
        <v>2737</v>
      </c>
      <c r="AE5034">
        <v>3314</v>
      </c>
      <c r="AF5034">
        <v>4321204</v>
      </c>
      <c r="AG5034" t="s">
        <v>2737</v>
      </c>
      <c r="AH5034">
        <v>1760</v>
      </c>
      <c r="AI5034">
        <v>4321204</v>
      </c>
      <c r="AJ5034" t="s">
        <v>2737</v>
      </c>
      <c r="AK5034">
        <v>63</v>
      </c>
      <c r="AL5034">
        <v>4321204</v>
      </c>
      <c r="AM5034" t="s">
        <v>2737</v>
      </c>
      <c r="AN5034" t="s">
        <v>5940</v>
      </c>
      <c r="AO5034">
        <v>0</v>
      </c>
      <c r="AP5034">
        <v>5103353</v>
      </c>
      <c r="AQ5034" t="s">
        <v>517</v>
      </c>
      <c r="AR5034">
        <v>7200</v>
      </c>
    </row>
    <row r="5035" spans="1:44" x14ac:dyDescent="0.25">
      <c r="A5035">
        <v>2207504</v>
      </c>
      <c r="B5035">
        <v>6</v>
      </c>
      <c r="C5035" t="s">
        <v>880</v>
      </c>
      <c r="D5035" t="s">
        <v>6756</v>
      </c>
      <c r="E5035">
        <v>160</v>
      </c>
      <c r="F5035" t="s">
        <v>5940</v>
      </c>
      <c r="G5035">
        <v>775</v>
      </c>
      <c r="H5035" t="s">
        <v>5940</v>
      </c>
      <c r="I5035">
        <v>987</v>
      </c>
      <c r="J5035">
        <v>119</v>
      </c>
      <c r="K5035">
        <v>192</v>
      </c>
      <c r="L5035">
        <v>0</v>
      </c>
      <c r="M5035">
        <v>1052</v>
      </c>
      <c r="N5035">
        <v>0</v>
      </c>
      <c r="O5035">
        <v>1710</v>
      </c>
      <c r="P5035">
        <v>75</v>
      </c>
      <c r="R5035">
        <v>2207504</v>
      </c>
      <c r="S5035">
        <v>160</v>
      </c>
      <c r="T5035" t="s">
        <v>5940</v>
      </c>
      <c r="U5035">
        <v>775</v>
      </c>
      <c r="V5035" t="s">
        <v>5940</v>
      </c>
      <c r="W5035">
        <v>987</v>
      </c>
      <c r="X5035">
        <v>119</v>
      </c>
      <c r="Z5035">
        <v>4321303</v>
      </c>
      <c r="AB5035" t="s">
        <v>5940</v>
      </c>
      <c r="AC5035">
        <v>4321303</v>
      </c>
      <c r="AD5035" t="s">
        <v>2738</v>
      </c>
      <c r="AE5035">
        <v>9100</v>
      </c>
      <c r="AF5035">
        <v>4321303</v>
      </c>
      <c r="AG5035" t="s">
        <v>2738</v>
      </c>
      <c r="AH5035">
        <v>500</v>
      </c>
      <c r="AI5035">
        <v>4321303</v>
      </c>
      <c r="AJ5035" t="s">
        <v>2738</v>
      </c>
      <c r="AK5035">
        <v>42</v>
      </c>
      <c r="AL5035">
        <v>4321303</v>
      </c>
      <c r="AM5035" t="s">
        <v>2738</v>
      </c>
      <c r="AN5035" t="s">
        <v>5940</v>
      </c>
      <c r="AO5035">
        <v>0</v>
      </c>
      <c r="AP5035">
        <v>5103361</v>
      </c>
      <c r="AQ5035" t="s">
        <v>518</v>
      </c>
      <c r="AR5035">
        <v>750</v>
      </c>
    </row>
    <row r="5036" spans="1:44" x14ac:dyDescent="0.25">
      <c r="A5036">
        <v>2207553</v>
      </c>
      <c r="B5036">
        <v>6</v>
      </c>
      <c r="C5036" t="s">
        <v>880</v>
      </c>
      <c r="D5036" t="s">
        <v>6757</v>
      </c>
      <c r="E5036">
        <v>800</v>
      </c>
      <c r="F5036" t="s">
        <v>5940</v>
      </c>
      <c r="G5036">
        <v>324</v>
      </c>
      <c r="H5036" t="s">
        <v>5940</v>
      </c>
      <c r="I5036">
        <v>31</v>
      </c>
      <c r="J5036">
        <v>126</v>
      </c>
      <c r="K5036">
        <v>1200</v>
      </c>
      <c r="L5036">
        <v>0</v>
      </c>
      <c r="M5036">
        <v>1060</v>
      </c>
      <c r="N5036">
        <v>0</v>
      </c>
      <c r="O5036">
        <v>36</v>
      </c>
      <c r="P5036">
        <v>184</v>
      </c>
      <c r="R5036">
        <v>2207553</v>
      </c>
      <c r="S5036">
        <v>800</v>
      </c>
      <c r="T5036" t="s">
        <v>5940</v>
      </c>
      <c r="U5036">
        <v>324</v>
      </c>
      <c r="V5036" t="s">
        <v>5940</v>
      </c>
      <c r="W5036">
        <v>31</v>
      </c>
      <c r="X5036">
        <v>126</v>
      </c>
      <c r="Z5036">
        <v>4321329</v>
      </c>
      <c r="AB5036" t="s">
        <v>5940</v>
      </c>
      <c r="AC5036">
        <v>4321329</v>
      </c>
      <c r="AD5036" t="s">
        <v>2739</v>
      </c>
      <c r="AE5036">
        <v>78</v>
      </c>
      <c r="AF5036">
        <v>4321329</v>
      </c>
      <c r="AG5036" t="s">
        <v>2739</v>
      </c>
      <c r="AH5036">
        <v>3150</v>
      </c>
      <c r="AI5036">
        <v>4321329</v>
      </c>
      <c r="AJ5036" t="s">
        <v>2739</v>
      </c>
      <c r="AK5036">
        <v>63</v>
      </c>
      <c r="AL5036">
        <v>4321329</v>
      </c>
      <c r="AM5036" t="s">
        <v>2739</v>
      </c>
      <c r="AN5036">
        <v>1349</v>
      </c>
      <c r="AO5036">
        <v>0</v>
      </c>
      <c r="AP5036">
        <v>5103379</v>
      </c>
      <c r="AQ5036" t="s">
        <v>519</v>
      </c>
      <c r="AR5036">
        <v>8400</v>
      </c>
    </row>
    <row r="5037" spans="1:44" x14ac:dyDescent="0.25">
      <c r="A5037">
        <v>2207603</v>
      </c>
      <c r="B5037">
        <v>6</v>
      </c>
      <c r="C5037" t="s">
        <v>880</v>
      </c>
      <c r="D5037" t="s">
        <v>6758</v>
      </c>
      <c r="E5037">
        <v>1200</v>
      </c>
      <c r="F5037" t="s">
        <v>5940</v>
      </c>
      <c r="G5037">
        <v>1600</v>
      </c>
      <c r="H5037" t="s">
        <v>5940</v>
      </c>
      <c r="I5037">
        <v>560</v>
      </c>
      <c r="J5037">
        <v>216</v>
      </c>
      <c r="K5037">
        <v>1200</v>
      </c>
      <c r="L5037">
        <v>0</v>
      </c>
      <c r="M5037">
        <v>1400</v>
      </c>
      <c r="N5037">
        <v>0</v>
      </c>
      <c r="O5037">
        <v>106</v>
      </c>
      <c r="P5037">
        <v>154</v>
      </c>
      <c r="R5037">
        <v>2207603</v>
      </c>
      <c r="S5037">
        <v>1200</v>
      </c>
      <c r="T5037" t="s">
        <v>5940</v>
      </c>
      <c r="U5037">
        <v>1600</v>
      </c>
      <c r="V5037" t="s">
        <v>5940</v>
      </c>
      <c r="W5037">
        <v>560</v>
      </c>
      <c r="X5037">
        <v>216</v>
      </c>
      <c r="Z5037">
        <v>4321352</v>
      </c>
      <c r="AB5037" t="s">
        <v>5940</v>
      </c>
      <c r="AC5037">
        <v>4321352</v>
      </c>
      <c r="AD5037" t="s">
        <v>2740</v>
      </c>
      <c r="AE5037">
        <v>11765</v>
      </c>
      <c r="AF5037">
        <v>4321352</v>
      </c>
      <c r="AG5037" t="s">
        <v>2740</v>
      </c>
      <c r="AH5037" t="s">
        <v>5940</v>
      </c>
      <c r="AI5037">
        <v>4321352</v>
      </c>
      <c r="AJ5037" t="s">
        <v>2740</v>
      </c>
      <c r="AK5037">
        <v>173</v>
      </c>
      <c r="AL5037">
        <v>4321352</v>
      </c>
      <c r="AM5037" t="s">
        <v>2740</v>
      </c>
      <c r="AN5037" t="s">
        <v>5940</v>
      </c>
      <c r="AO5037">
        <v>0</v>
      </c>
      <c r="AP5037">
        <v>5103403</v>
      </c>
      <c r="AQ5037" t="s">
        <v>520</v>
      </c>
      <c r="AR5037">
        <v>540</v>
      </c>
    </row>
    <row r="5038" spans="1:44" x14ac:dyDescent="0.25">
      <c r="A5038">
        <v>2207702</v>
      </c>
      <c r="B5038">
        <v>6</v>
      </c>
      <c r="C5038" t="s">
        <v>880</v>
      </c>
      <c r="D5038" t="s">
        <v>6759</v>
      </c>
      <c r="E5038" t="s">
        <v>5940</v>
      </c>
      <c r="F5038" t="s">
        <v>5940</v>
      </c>
      <c r="G5038">
        <v>61</v>
      </c>
      <c r="H5038" t="s">
        <v>5940</v>
      </c>
      <c r="I5038">
        <v>113</v>
      </c>
      <c r="J5038">
        <v>176</v>
      </c>
      <c r="K5038">
        <v>0</v>
      </c>
      <c r="L5038">
        <v>0</v>
      </c>
      <c r="M5038">
        <v>146</v>
      </c>
      <c r="N5038">
        <v>0</v>
      </c>
      <c r="O5038">
        <v>210</v>
      </c>
      <c r="P5038">
        <v>127</v>
      </c>
      <c r="R5038">
        <v>2207702</v>
      </c>
      <c r="S5038" t="s">
        <v>5940</v>
      </c>
      <c r="T5038" t="s">
        <v>5940</v>
      </c>
      <c r="U5038">
        <v>61</v>
      </c>
      <c r="V5038" t="s">
        <v>5940</v>
      </c>
      <c r="W5038">
        <v>113</v>
      </c>
      <c r="X5038">
        <v>176</v>
      </c>
      <c r="Z5038">
        <v>4321402</v>
      </c>
      <c r="AB5038" t="s">
        <v>5940</v>
      </c>
      <c r="AC5038">
        <v>4321402</v>
      </c>
      <c r="AD5038" t="s">
        <v>2741</v>
      </c>
      <c r="AE5038">
        <v>19</v>
      </c>
      <c r="AF5038">
        <v>4321402</v>
      </c>
      <c r="AG5038" t="s">
        <v>2741</v>
      </c>
      <c r="AH5038">
        <v>6160</v>
      </c>
      <c r="AI5038">
        <v>4321402</v>
      </c>
      <c r="AJ5038" t="s">
        <v>2741</v>
      </c>
      <c r="AK5038">
        <v>14</v>
      </c>
      <c r="AL5038">
        <v>4321402</v>
      </c>
      <c r="AM5038" t="s">
        <v>2741</v>
      </c>
      <c r="AN5038">
        <v>9000</v>
      </c>
      <c r="AO5038">
        <v>0</v>
      </c>
      <c r="AP5038">
        <v>5103437</v>
      </c>
      <c r="AQ5038" t="s">
        <v>521</v>
      </c>
      <c r="AR5038">
        <v>900</v>
      </c>
    </row>
    <row r="5039" spans="1:44" x14ac:dyDescent="0.25">
      <c r="A5039">
        <v>2207751</v>
      </c>
      <c r="B5039">
        <v>6</v>
      </c>
      <c r="C5039" t="s">
        <v>880</v>
      </c>
      <c r="D5039" t="s">
        <v>6760</v>
      </c>
      <c r="E5039" t="s">
        <v>5940</v>
      </c>
      <c r="F5039" t="s">
        <v>5940</v>
      </c>
      <c r="G5039">
        <v>275</v>
      </c>
      <c r="H5039" t="s">
        <v>5940</v>
      </c>
      <c r="I5039">
        <v>250</v>
      </c>
      <c r="J5039">
        <v>35</v>
      </c>
      <c r="K5039">
        <v>0</v>
      </c>
      <c r="L5039">
        <v>0</v>
      </c>
      <c r="M5039">
        <v>495</v>
      </c>
      <c r="N5039">
        <v>0</v>
      </c>
      <c r="O5039">
        <v>1344</v>
      </c>
      <c r="P5039">
        <v>47</v>
      </c>
      <c r="R5039">
        <v>2207751</v>
      </c>
      <c r="S5039" t="s">
        <v>5940</v>
      </c>
      <c r="T5039" t="s">
        <v>5940</v>
      </c>
      <c r="U5039">
        <v>275</v>
      </c>
      <c r="V5039" t="s">
        <v>5940</v>
      </c>
      <c r="W5039">
        <v>250</v>
      </c>
      <c r="X5039">
        <v>35</v>
      </c>
      <c r="Z5039">
        <v>4321436</v>
      </c>
      <c r="AB5039" t="s">
        <v>5940</v>
      </c>
      <c r="AC5039">
        <v>4321436</v>
      </c>
      <c r="AD5039" t="s">
        <v>2742</v>
      </c>
      <c r="AE5039">
        <v>1257</v>
      </c>
      <c r="AF5039">
        <v>4321436</v>
      </c>
      <c r="AG5039" t="s">
        <v>2742</v>
      </c>
      <c r="AH5039">
        <v>2800</v>
      </c>
      <c r="AI5039">
        <v>4321436</v>
      </c>
      <c r="AJ5039" t="s">
        <v>2742</v>
      </c>
      <c r="AK5039">
        <v>40</v>
      </c>
      <c r="AL5039">
        <v>4321436</v>
      </c>
      <c r="AM5039" t="s">
        <v>2742</v>
      </c>
      <c r="AN5039" t="s">
        <v>5940</v>
      </c>
      <c r="AO5039">
        <v>0</v>
      </c>
      <c r="AP5039">
        <v>5103452</v>
      </c>
      <c r="AQ5039" t="s">
        <v>522</v>
      </c>
      <c r="AR5039">
        <v>120</v>
      </c>
    </row>
    <row r="5040" spans="1:44" x14ac:dyDescent="0.25">
      <c r="A5040">
        <v>2207777</v>
      </c>
      <c r="B5040">
        <v>6</v>
      </c>
      <c r="C5040" t="s">
        <v>880</v>
      </c>
      <c r="D5040" t="s">
        <v>6761</v>
      </c>
      <c r="E5040" t="s">
        <v>5940</v>
      </c>
      <c r="F5040" t="s">
        <v>5940</v>
      </c>
      <c r="G5040">
        <v>205</v>
      </c>
      <c r="H5040">
        <v>1</v>
      </c>
      <c r="I5040">
        <v>3</v>
      </c>
      <c r="J5040">
        <v>162</v>
      </c>
      <c r="K5040">
        <v>0</v>
      </c>
      <c r="L5040">
        <v>0</v>
      </c>
      <c r="M5040">
        <v>1242</v>
      </c>
      <c r="N5040">
        <v>0</v>
      </c>
      <c r="O5040">
        <v>3</v>
      </c>
      <c r="P5040">
        <v>432</v>
      </c>
      <c r="R5040">
        <v>2207777</v>
      </c>
      <c r="S5040" t="s">
        <v>5940</v>
      </c>
      <c r="T5040" t="s">
        <v>5940</v>
      </c>
      <c r="U5040">
        <v>205</v>
      </c>
      <c r="V5040">
        <v>1</v>
      </c>
      <c r="W5040">
        <v>3</v>
      </c>
      <c r="X5040">
        <v>162</v>
      </c>
      <c r="Z5040">
        <v>4321451</v>
      </c>
      <c r="AB5040" t="s">
        <v>5940</v>
      </c>
      <c r="AC5040">
        <v>4321451</v>
      </c>
      <c r="AD5040" t="s">
        <v>2743</v>
      </c>
      <c r="AE5040">
        <v>1</v>
      </c>
      <c r="AF5040">
        <v>4321451</v>
      </c>
      <c r="AG5040" t="s">
        <v>2743</v>
      </c>
      <c r="AH5040">
        <v>800</v>
      </c>
      <c r="AI5040">
        <v>4321451</v>
      </c>
      <c r="AJ5040" t="s">
        <v>2743</v>
      </c>
      <c r="AK5040">
        <v>62</v>
      </c>
      <c r="AL5040">
        <v>4321451</v>
      </c>
      <c r="AM5040" t="s">
        <v>2743</v>
      </c>
      <c r="AN5040">
        <v>86</v>
      </c>
      <c r="AO5040">
        <v>0</v>
      </c>
      <c r="AP5040">
        <v>5103502</v>
      </c>
      <c r="AQ5040" t="s">
        <v>523</v>
      </c>
      <c r="AR5040">
        <v>122889</v>
      </c>
    </row>
    <row r="5041" spans="1:44" x14ac:dyDescent="0.25">
      <c r="A5041">
        <v>2207793</v>
      </c>
      <c r="B5041">
        <v>6</v>
      </c>
      <c r="C5041" t="s">
        <v>880</v>
      </c>
      <c r="D5041" t="s">
        <v>6762</v>
      </c>
      <c r="E5041" t="s">
        <v>5940</v>
      </c>
      <c r="F5041" t="s">
        <v>5940</v>
      </c>
      <c r="G5041">
        <v>113</v>
      </c>
      <c r="H5041" t="s">
        <v>5940</v>
      </c>
      <c r="I5041">
        <v>164</v>
      </c>
      <c r="J5041">
        <v>33</v>
      </c>
      <c r="K5041">
        <v>0</v>
      </c>
      <c r="L5041">
        <v>0</v>
      </c>
      <c r="M5041">
        <v>146</v>
      </c>
      <c r="N5041">
        <v>0</v>
      </c>
      <c r="O5041">
        <v>254</v>
      </c>
      <c r="P5041">
        <v>33</v>
      </c>
      <c r="R5041">
        <v>2207793</v>
      </c>
      <c r="S5041" t="s">
        <v>5940</v>
      </c>
      <c r="T5041" t="s">
        <v>5940</v>
      </c>
      <c r="U5041">
        <v>113</v>
      </c>
      <c r="V5041" t="s">
        <v>5940</v>
      </c>
      <c r="W5041">
        <v>164</v>
      </c>
      <c r="X5041">
        <v>33</v>
      </c>
      <c r="Z5041">
        <v>4321469</v>
      </c>
      <c r="AB5041" t="s">
        <v>5940</v>
      </c>
      <c r="AC5041">
        <v>4321469</v>
      </c>
      <c r="AD5041" t="s">
        <v>2744</v>
      </c>
      <c r="AE5041">
        <v>2</v>
      </c>
      <c r="AF5041">
        <v>4321469</v>
      </c>
      <c r="AG5041" t="s">
        <v>2744</v>
      </c>
      <c r="AH5041">
        <v>90</v>
      </c>
      <c r="AI5041">
        <v>4321469</v>
      </c>
      <c r="AJ5041" t="s">
        <v>2744</v>
      </c>
      <c r="AK5041">
        <v>5</v>
      </c>
      <c r="AL5041">
        <v>4321469</v>
      </c>
      <c r="AM5041" t="s">
        <v>2744</v>
      </c>
      <c r="AN5041">
        <v>3240</v>
      </c>
      <c r="AO5041">
        <v>0</v>
      </c>
      <c r="AP5041">
        <v>5103601</v>
      </c>
      <c r="AQ5041" t="s">
        <v>524</v>
      </c>
      <c r="AR5041">
        <v>50957</v>
      </c>
    </row>
    <row r="5042" spans="1:44" x14ac:dyDescent="0.25">
      <c r="A5042">
        <v>2207801</v>
      </c>
      <c r="B5042">
        <v>6</v>
      </c>
      <c r="C5042" t="s">
        <v>880</v>
      </c>
      <c r="D5042" t="s">
        <v>6763</v>
      </c>
      <c r="E5042" t="s">
        <v>5940</v>
      </c>
      <c r="F5042" t="s">
        <v>5940</v>
      </c>
      <c r="G5042">
        <v>427</v>
      </c>
      <c r="H5042">
        <v>196</v>
      </c>
      <c r="I5042" t="s">
        <v>5940</v>
      </c>
      <c r="J5042">
        <v>150</v>
      </c>
      <c r="K5042">
        <v>0</v>
      </c>
      <c r="L5042">
        <v>0</v>
      </c>
      <c r="M5042">
        <v>1632</v>
      </c>
      <c r="N5042">
        <v>31</v>
      </c>
      <c r="O5042">
        <v>0</v>
      </c>
      <c r="P5042">
        <v>464</v>
      </c>
      <c r="R5042">
        <v>2207801</v>
      </c>
      <c r="S5042" t="s">
        <v>5940</v>
      </c>
      <c r="T5042" t="s">
        <v>5940</v>
      </c>
      <c r="U5042">
        <v>427</v>
      </c>
      <c r="V5042">
        <v>196</v>
      </c>
      <c r="W5042" t="s">
        <v>5940</v>
      </c>
      <c r="X5042">
        <v>150</v>
      </c>
      <c r="Z5042">
        <v>4321477</v>
      </c>
      <c r="AB5042" t="s">
        <v>5940</v>
      </c>
      <c r="AC5042">
        <v>4321477</v>
      </c>
      <c r="AD5042" t="s">
        <v>2745</v>
      </c>
      <c r="AE5042" t="s">
        <v>5940</v>
      </c>
      <c r="AF5042">
        <v>4321477</v>
      </c>
      <c r="AG5042" t="s">
        <v>2745</v>
      </c>
      <c r="AH5042">
        <v>4250</v>
      </c>
      <c r="AI5042">
        <v>4321477</v>
      </c>
      <c r="AJ5042" t="s">
        <v>2745</v>
      </c>
      <c r="AK5042">
        <v>30</v>
      </c>
      <c r="AL5042">
        <v>4321477</v>
      </c>
      <c r="AM5042" t="s">
        <v>2745</v>
      </c>
      <c r="AN5042">
        <v>1575</v>
      </c>
      <c r="AO5042">
        <v>0</v>
      </c>
      <c r="AP5042">
        <v>5103700</v>
      </c>
      <c r="AQ5042" t="s">
        <v>525</v>
      </c>
      <c r="AR5042">
        <v>3078</v>
      </c>
    </row>
    <row r="5043" spans="1:44" x14ac:dyDescent="0.25">
      <c r="A5043">
        <v>2207850</v>
      </c>
      <c r="B5043">
        <v>6</v>
      </c>
      <c r="C5043" t="s">
        <v>880</v>
      </c>
      <c r="D5043" t="s">
        <v>6764</v>
      </c>
      <c r="E5043">
        <v>400</v>
      </c>
      <c r="F5043" t="s">
        <v>5940</v>
      </c>
      <c r="G5043">
        <v>1980</v>
      </c>
      <c r="H5043" t="s">
        <v>5940</v>
      </c>
      <c r="I5043">
        <v>595</v>
      </c>
      <c r="J5043">
        <v>243</v>
      </c>
      <c r="K5043">
        <v>800</v>
      </c>
      <c r="L5043">
        <v>0</v>
      </c>
      <c r="M5043">
        <v>573</v>
      </c>
      <c r="N5043">
        <v>0</v>
      </c>
      <c r="O5043">
        <v>148</v>
      </c>
      <c r="P5043">
        <v>105</v>
      </c>
      <c r="R5043">
        <v>2207850</v>
      </c>
      <c r="S5043">
        <v>400</v>
      </c>
      <c r="T5043" t="s">
        <v>5940</v>
      </c>
      <c r="U5043">
        <v>1980</v>
      </c>
      <c r="V5043" t="s">
        <v>5940</v>
      </c>
      <c r="W5043">
        <v>595</v>
      </c>
      <c r="X5043">
        <v>243</v>
      </c>
      <c r="Z5043">
        <v>4321493</v>
      </c>
      <c r="AB5043" t="s">
        <v>5940</v>
      </c>
      <c r="AC5043">
        <v>4321493</v>
      </c>
      <c r="AD5043" t="s">
        <v>2746</v>
      </c>
      <c r="AE5043">
        <v>1500</v>
      </c>
      <c r="AF5043">
        <v>4321493</v>
      </c>
      <c r="AG5043" t="s">
        <v>2746</v>
      </c>
      <c r="AH5043">
        <v>840</v>
      </c>
      <c r="AI5043">
        <v>4321493</v>
      </c>
      <c r="AJ5043" t="s">
        <v>2746</v>
      </c>
      <c r="AK5043">
        <v>259</v>
      </c>
      <c r="AL5043">
        <v>4321493</v>
      </c>
      <c r="AM5043" t="s">
        <v>2746</v>
      </c>
      <c r="AN5043">
        <v>420</v>
      </c>
      <c r="AO5043">
        <v>0</v>
      </c>
      <c r="AP5043">
        <v>5103809</v>
      </c>
      <c r="AQ5043" t="s">
        <v>526</v>
      </c>
      <c r="AR5043">
        <v>1728</v>
      </c>
    </row>
    <row r="5044" spans="1:44" x14ac:dyDescent="0.25">
      <c r="A5044">
        <v>2207900</v>
      </c>
      <c r="B5044">
        <v>6</v>
      </c>
      <c r="C5044" t="s">
        <v>880</v>
      </c>
      <c r="D5044" t="s">
        <v>6765</v>
      </c>
      <c r="E5044">
        <v>2268</v>
      </c>
      <c r="F5044" t="s">
        <v>5940</v>
      </c>
      <c r="G5044">
        <v>377</v>
      </c>
      <c r="H5044" t="s">
        <v>5940</v>
      </c>
      <c r="I5044">
        <v>74</v>
      </c>
      <c r="J5044">
        <v>245</v>
      </c>
      <c r="K5044">
        <v>3348</v>
      </c>
      <c r="L5044">
        <v>0</v>
      </c>
      <c r="M5044">
        <v>883</v>
      </c>
      <c r="N5044">
        <v>0</v>
      </c>
      <c r="O5044">
        <v>412</v>
      </c>
      <c r="P5044">
        <v>199</v>
      </c>
      <c r="R5044">
        <v>2207900</v>
      </c>
      <c r="S5044">
        <v>2268</v>
      </c>
      <c r="T5044" t="s">
        <v>5940</v>
      </c>
      <c r="U5044">
        <v>377</v>
      </c>
      <c r="V5044" t="s">
        <v>5940</v>
      </c>
      <c r="W5044">
        <v>74</v>
      </c>
      <c r="X5044">
        <v>245</v>
      </c>
      <c r="Z5044">
        <v>4321501</v>
      </c>
      <c r="AB5044" t="s">
        <v>5940</v>
      </c>
      <c r="AC5044">
        <v>4321501</v>
      </c>
      <c r="AD5044" t="s">
        <v>2747</v>
      </c>
      <c r="AE5044">
        <v>19600</v>
      </c>
      <c r="AF5044">
        <v>4321501</v>
      </c>
      <c r="AG5044" t="s">
        <v>2747</v>
      </c>
      <c r="AH5044" t="s">
        <v>5940</v>
      </c>
      <c r="AI5044">
        <v>4321501</v>
      </c>
      <c r="AJ5044" t="s">
        <v>2747</v>
      </c>
      <c r="AK5044">
        <v>13</v>
      </c>
      <c r="AL5044">
        <v>4321501</v>
      </c>
      <c r="AM5044" t="s">
        <v>2747</v>
      </c>
      <c r="AN5044" t="s">
        <v>5940</v>
      </c>
      <c r="AO5044">
        <v>0</v>
      </c>
      <c r="AP5044">
        <v>5103858</v>
      </c>
      <c r="AQ5044" t="s">
        <v>527</v>
      </c>
      <c r="AR5044">
        <v>1680</v>
      </c>
    </row>
    <row r="5045" spans="1:44" x14ac:dyDescent="0.25">
      <c r="A5045">
        <v>2207934</v>
      </c>
      <c r="B5045">
        <v>6</v>
      </c>
      <c r="C5045" t="s">
        <v>880</v>
      </c>
      <c r="D5045" t="s">
        <v>6766</v>
      </c>
      <c r="E5045" t="s">
        <v>5940</v>
      </c>
      <c r="F5045" t="s">
        <v>5940</v>
      </c>
      <c r="G5045">
        <v>523</v>
      </c>
      <c r="H5045">
        <v>5</v>
      </c>
      <c r="I5045">
        <v>23</v>
      </c>
      <c r="J5045">
        <v>47</v>
      </c>
      <c r="K5045">
        <v>0</v>
      </c>
      <c r="L5045">
        <v>0</v>
      </c>
      <c r="M5045">
        <v>207</v>
      </c>
      <c r="N5045">
        <v>0</v>
      </c>
      <c r="O5045">
        <v>0</v>
      </c>
      <c r="P5045">
        <v>41</v>
      </c>
      <c r="R5045">
        <v>2207934</v>
      </c>
      <c r="S5045" t="s">
        <v>5940</v>
      </c>
      <c r="T5045" t="s">
        <v>5940</v>
      </c>
      <c r="U5045">
        <v>523</v>
      </c>
      <c r="V5045">
        <v>5</v>
      </c>
      <c r="W5045">
        <v>23</v>
      </c>
      <c r="X5045">
        <v>47</v>
      </c>
      <c r="Z5045">
        <v>4321600</v>
      </c>
      <c r="AB5045" t="s">
        <v>5940</v>
      </c>
      <c r="AC5045">
        <v>4321600</v>
      </c>
      <c r="AD5045" t="s">
        <v>2748</v>
      </c>
      <c r="AE5045">
        <v>1820</v>
      </c>
      <c r="AF5045">
        <v>4321600</v>
      </c>
      <c r="AG5045" t="s">
        <v>2748</v>
      </c>
      <c r="AH5045" t="s">
        <v>5940</v>
      </c>
      <c r="AI5045">
        <v>4321600</v>
      </c>
      <c r="AJ5045" t="s">
        <v>2748</v>
      </c>
      <c r="AK5045" t="s">
        <v>5940</v>
      </c>
      <c r="AL5045">
        <v>4321600</v>
      </c>
      <c r="AM5045" t="s">
        <v>2748</v>
      </c>
      <c r="AN5045" t="s">
        <v>5940</v>
      </c>
      <c r="AO5045">
        <v>0</v>
      </c>
      <c r="AP5045">
        <v>5103908</v>
      </c>
      <c r="AQ5045" t="s">
        <v>528</v>
      </c>
      <c r="AR5045">
        <v>3220</v>
      </c>
    </row>
    <row r="5046" spans="1:44" x14ac:dyDescent="0.25">
      <c r="A5046">
        <v>2208007</v>
      </c>
      <c r="B5046">
        <v>6</v>
      </c>
      <c r="C5046" t="s">
        <v>880</v>
      </c>
      <c r="D5046" t="s">
        <v>6768</v>
      </c>
      <c r="E5046">
        <v>480</v>
      </c>
      <c r="F5046" t="s">
        <v>5940</v>
      </c>
      <c r="G5046">
        <v>1281</v>
      </c>
      <c r="H5046">
        <v>18</v>
      </c>
      <c r="I5046">
        <v>1813</v>
      </c>
      <c r="J5046">
        <v>123</v>
      </c>
      <c r="K5046">
        <v>615</v>
      </c>
      <c r="L5046">
        <v>0</v>
      </c>
      <c r="M5046">
        <v>2258</v>
      </c>
      <c r="N5046">
        <v>0</v>
      </c>
      <c r="O5046">
        <v>2103</v>
      </c>
      <c r="P5046">
        <v>274</v>
      </c>
      <c r="R5046">
        <v>2208007</v>
      </c>
      <c r="S5046">
        <v>480</v>
      </c>
      <c r="T5046" t="s">
        <v>5940</v>
      </c>
      <c r="U5046">
        <v>1281</v>
      </c>
      <c r="V5046">
        <v>18</v>
      </c>
      <c r="W5046">
        <v>1813</v>
      </c>
      <c r="X5046">
        <v>123</v>
      </c>
      <c r="Z5046">
        <v>4321626</v>
      </c>
      <c r="AB5046" t="s">
        <v>5940</v>
      </c>
      <c r="AC5046">
        <v>4321626</v>
      </c>
      <c r="AD5046" t="s">
        <v>2749</v>
      </c>
      <c r="AE5046" t="s">
        <v>5940</v>
      </c>
      <c r="AF5046">
        <v>4321626</v>
      </c>
      <c r="AG5046" t="s">
        <v>2749</v>
      </c>
      <c r="AH5046">
        <v>270</v>
      </c>
      <c r="AI5046">
        <v>4321626</v>
      </c>
      <c r="AJ5046" t="s">
        <v>2749</v>
      </c>
      <c r="AK5046">
        <v>45</v>
      </c>
      <c r="AL5046">
        <v>4321626</v>
      </c>
      <c r="AM5046" t="s">
        <v>2749</v>
      </c>
      <c r="AN5046">
        <v>437</v>
      </c>
      <c r="AO5046">
        <v>0</v>
      </c>
      <c r="AP5046">
        <v>5103957</v>
      </c>
      <c r="AQ5046" t="s">
        <v>529</v>
      </c>
      <c r="AR5046">
        <v>3200</v>
      </c>
    </row>
    <row r="5047" spans="1:44" x14ac:dyDescent="0.25">
      <c r="A5047">
        <v>2208106</v>
      </c>
      <c r="B5047">
        <v>6</v>
      </c>
      <c r="C5047" t="s">
        <v>880</v>
      </c>
      <c r="D5047" t="s">
        <v>6769</v>
      </c>
      <c r="E5047" t="s">
        <v>5940</v>
      </c>
      <c r="F5047" t="s">
        <v>5940</v>
      </c>
      <c r="G5047">
        <v>596</v>
      </c>
      <c r="H5047" t="s">
        <v>5940</v>
      </c>
      <c r="I5047">
        <v>618</v>
      </c>
      <c r="J5047">
        <v>302</v>
      </c>
      <c r="K5047">
        <v>0</v>
      </c>
      <c r="L5047">
        <v>0</v>
      </c>
      <c r="M5047">
        <v>1772</v>
      </c>
      <c r="N5047">
        <v>0</v>
      </c>
      <c r="O5047">
        <v>1021</v>
      </c>
      <c r="P5047">
        <v>816</v>
      </c>
      <c r="R5047">
        <v>2208106</v>
      </c>
      <c r="S5047" t="s">
        <v>5940</v>
      </c>
      <c r="T5047" t="s">
        <v>5940</v>
      </c>
      <c r="U5047">
        <v>596</v>
      </c>
      <c r="V5047" t="s">
        <v>5940</v>
      </c>
      <c r="W5047">
        <v>618</v>
      </c>
      <c r="X5047">
        <v>302</v>
      </c>
      <c r="Z5047">
        <v>4321634</v>
      </c>
      <c r="AB5047" t="s">
        <v>5940</v>
      </c>
      <c r="AC5047">
        <v>4321634</v>
      </c>
      <c r="AD5047" t="s">
        <v>2750</v>
      </c>
      <c r="AE5047">
        <v>1</v>
      </c>
      <c r="AF5047">
        <v>4321634</v>
      </c>
      <c r="AG5047" t="s">
        <v>2750</v>
      </c>
      <c r="AH5047">
        <v>1220</v>
      </c>
      <c r="AI5047">
        <v>4321634</v>
      </c>
      <c r="AJ5047" t="s">
        <v>2750</v>
      </c>
      <c r="AK5047">
        <v>131</v>
      </c>
      <c r="AL5047">
        <v>4321634</v>
      </c>
      <c r="AM5047" t="s">
        <v>2750</v>
      </c>
      <c r="AN5047">
        <v>504</v>
      </c>
      <c r="AO5047">
        <v>0</v>
      </c>
      <c r="AP5047">
        <v>5104104</v>
      </c>
      <c r="AQ5047" t="s">
        <v>530</v>
      </c>
      <c r="AR5047">
        <v>7200</v>
      </c>
    </row>
    <row r="5048" spans="1:44" x14ac:dyDescent="0.25">
      <c r="A5048">
        <v>2208205</v>
      </c>
      <c r="B5048">
        <v>6</v>
      </c>
      <c r="C5048" t="s">
        <v>880</v>
      </c>
      <c r="D5048" t="s">
        <v>6770</v>
      </c>
      <c r="E5048" t="s">
        <v>5940</v>
      </c>
      <c r="F5048" t="s">
        <v>5940</v>
      </c>
      <c r="G5048">
        <v>600</v>
      </c>
      <c r="H5048">
        <v>30</v>
      </c>
      <c r="I5048" t="s">
        <v>5940</v>
      </c>
      <c r="J5048">
        <v>882</v>
      </c>
      <c r="K5048">
        <v>0</v>
      </c>
      <c r="L5048">
        <v>0</v>
      </c>
      <c r="M5048">
        <v>6000</v>
      </c>
      <c r="N5048">
        <v>50</v>
      </c>
      <c r="O5048">
        <v>0</v>
      </c>
      <c r="P5048">
        <v>2737</v>
      </c>
      <c r="R5048">
        <v>2208205</v>
      </c>
      <c r="S5048" t="s">
        <v>5940</v>
      </c>
      <c r="T5048" t="s">
        <v>5940</v>
      </c>
      <c r="U5048">
        <v>600</v>
      </c>
      <c r="V5048">
        <v>30</v>
      </c>
      <c r="W5048" t="s">
        <v>5940</v>
      </c>
      <c r="X5048">
        <v>882</v>
      </c>
      <c r="Z5048">
        <v>4321667</v>
      </c>
      <c r="AB5048" t="s">
        <v>5940</v>
      </c>
      <c r="AC5048">
        <v>4321667</v>
      </c>
      <c r="AD5048" t="s">
        <v>2751</v>
      </c>
      <c r="AE5048">
        <v>2620</v>
      </c>
      <c r="AF5048">
        <v>4321667</v>
      </c>
      <c r="AG5048" t="s">
        <v>2751</v>
      </c>
      <c r="AH5048">
        <v>2688</v>
      </c>
      <c r="AI5048">
        <v>4321667</v>
      </c>
      <c r="AJ5048" t="s">
        <v>2751</v>
      </c>
      <c r="AK5048">
        <v>56</v>
      </c>
      <c r="AL5048">
        <v>4321667</v>
      </c>
      <c r="AM5048" t="s">
        <v>2751</v>
      </c>
      <c r="AN5048" t="s">
        <v>5940</v>
      </c>
      <c r="AO5048">
        <v>0</v>
      </c>
      <c r="AP5048">
        <v>5104203</v>
      </c>
      <c r="AQ5048" t="s">
        <v>531</v>
      </c>
      <c r="AR5048">
        <v>17280</v>
      </c>
    </row>
    <row r="5049" spans="1:44" x14ac:dyDescent="0.25">
      <c r="A5049">
        <v>2208304</v>
      </c>
      <c r="B5049">
        <v>6</v>
      </c>
      <c r="C5049" t="s">
        <v>880</v>
      </c>
      <c r="D5049" t="s">
        <v>6771</v>
      </c>
      <c r="E5049" t="s">
        <v>5940</v>
      </c>
      <c r="F5049">
        <v>18</v>
      </c>
      <c r="G5049">
        <v>759</v>
      </c>
      <c r="H5049" t="s">
        <v>5940</v>
      </c>
      <c r="I5049">
        <v>398</v>
      </c>
      <c r="J5049">
        <v>206</v>
      </c>
      <c r="K5049">
        <v>0</v>
      </c>
      <c r="L5049">
        <v>185</v>
      </c>
      <c r="M5049">
        <v>1192</v>
      </c>
      <c r="N5049">
        <v>0</v>
      </c>
      <c r="O5049">
        <v>892</v>
      </c>
      <c r="P5049">
        <v>167</v>
      </c>
      <c r="R5049">
        <v>2208304</v>
      </c>
      <c r="S5049" t="s">
        <v>5940</v>
      </c>
      <c r="T5049">
        <v>18</v>
      </c>
      <c r="U5049">
        <v>759</v>
      </c>
      <c r="V5049" t="s">
        <v>5940</v>
      </c>
      <c r="W5049">
        <v>398</v>
      </c>
      <c r="X5049">
        <v>206</v>
      </c>
      <c r="Z5049">
        <v>4321709</v>
      </c>
      <c r="AB5049" t="s">
        <v>5940</v>
      </c>
      <c r="AC5049">
        <v>4321709</v>
      </c>
      <c r="AD5049" t="s">
        <v>2752</v>
      </c>
      <c r="AE5049">
        <v>2</v>
      </c>
      <c r="AF5049">
        <v>4321709</v>
      </c>
      <c r="AG5049" t="s">
        <v>2752</v>
      </c>
      <c r="AH5049">
        <v>560</v>
      </c>
      <c r="AI5049">
        <v>4321709</v>
      </c>
      <c r="AJ5049" t="s">
        <v>2752</v>
      </c>
      <c r="AK5049">
        <v>50</v>
      </c>
      <c r="AL5049">
        <v>4321709</v>
      </c>
      <c r="AM5049" t="s">
        <v>2752</v>
      </c>
      <c r="AN5049" t="s">
        <v>5940</v>
      </c>
      <c r="AO5049">
        <v>0</v>
      </c>
      <c r="AP5049">
        <v>5104500</v>
      </c>
      <c r="AQ5049" t="s">
        <v>532</v>
      </c>
      <c r="AR5049">
        <v>700</v>
      </c>
    </row>
    <row r="5050" spans="1:44" x14ac:dyDescent="0.25">
      <c r="A5050">
        <v>2208403</v>
      </c>
      <c r="B5050">
        <v>6</v>
      </c>
      <c r="C5050" t="s">
        <v>880</v>
      </c>
      <c r="D5050" t="s">
        <v>6772</v>
      </c>
      <c r="E5050">
        <v>2000</v>
      </c>
      <c r="F5050" t="s">
        <v>5940</v>
      </c>
      <c r="G5050">
        <v>711</v>
      </c>
      <c r="H5050" t="s">
        <v>5940</v>
      </c>
      <c r="I5050">
        <v>521</v>
      </c>
      <c r="J5050">
        <v>365</v>
      </c>
      <c r="K5050">
        <v>1000</v>
      </c>
      <c r="L5050">
        <v>0</v>
      </c>
      <c r="M5050">
        <v>781</v>
      </c>
      <c r="N5050">
        <v>0</v>
      </c>
      <c r="O5050">
        <v>738</v>
      </c>
      <c r="P5050">
        <v>271</v>
      </c>
      <c r="R5050">
        <v>2208403</v>
      </c>
      <c r="S5050">
        <v>2000</v>
      </c>
      <c r="T5050" t="s">
        <v>5940</v>
      </c>
      <c r="U5050">
        <v>711</v>
      </c>
      <c r="V5050" t="s">
        <v>5940</v>
      </c>
      <c r="W5050">
        <v>521</v>
      </c>
      <c r="X5050">
        <v>365</v>
      </c>
      <c r="Z5050">
        <v>4321808</v>
      </c>
      <c r="AB5050" t="s">
        <v>5940</v>
      </c>
      <c r="AC5050">
        <v>4321808</v>
      </c>
      <c r="AD5050" t="s">
        <v>2753</v>
      </c>
      <c r="AE5050">
        <v>16</v>
      </c>
      <c r="AF5050">
        <v>4321808</v>
      </c>
      <c r="AG5050" t="s">
        <v>2753</v>
      </c>
      <c r="AH5050">
        <v>2288</v>
      </c>
      <c r="AI5050">
        <v>4321808</v>
      </c>
      <c r="AJ5050" t="s">
        <v>2753</v>
      </c>
      <c r="AK5050">
        <v>30</v>
      </c>
      <c r="AL5050">
        <v>4321808</v>
      </c>
      <c r="AM5050" t="s">
        <v>2753</v>
      </c>
      <c r="AN5050">
        <v>6276</v>
      </c>
      <c r="AO5050">
        <v>0</v>
      </c>
      <c r="AP5050">
        <v>5104526</v>
      </c>
      <c r="AQ5050" t="s">
        <v>533</v>
      </c>
      <c r="AR5050">
        <v>136156</v>
      </c>
    </row>
    <row r="5051" spans="1:44" x14ac:dyDescent="0.25">
      <c r="A5051">
        <v>2208502</v>
      </c>
      <c r="B5051">
        <v>6</v>
      </c>
      <c r="C5051" t="s">
        <v>880</v>
      </c>
      <c r="D5051" t="s">
        <v>6773</v>
      </c>
      <c r="E5051" t="s">
        <v>5940</v>
      </c>
      <c r="F5051" t="s">
        <v>5940</v>
      </c>
      <c r="G5051">
        <v>119</v>
      </c>
      <c r="H5051" t="s">
        <v>5940</v>
      </c>
      <c r="I5051">
        <v>1053</v>
      </c>
      <c r="J5051">
        <v>26</v>
      </c>
      <c r="K5051">
        <v>0</v>
      </c>
      <c r="L5051">
        <v>0</v>
      </c>
      <c r="M5051">
        <v>186</v>
      </c>
      <c r="N5051">
        <v>0</v>
      </c>
      <c r="O5051">
        <v>1118</v>
      </c>
      <c r="P5051">
        <v>21</v>
      </c>
      <c r="R5051">
        <v>2208502</v>
      </c>
      <c r="S5051" t="s">
        <v>5940</v>
      </c>
      <c r="T5051" t="s">
        <v>5940</v>
      </c>
      <c r="U5051">
        <v>119</v>
      </c>
      <c r="V5051" t="s">
        <v>5940</v>
      </c>
      <c r="W5051">
        <v>1053</v>
      </c>
      <c r="X5051">
        <v>26</v>
      </c>
      <c r="Z5051">
        <v>4321832</v>
      </c>
      <c r="AB5051" t="s">
        <v>5940</v>
      </c>
      <c r="AC5051">
        <v>4321832</v>
      </c>
      <c r="AD5051" t="s">
        <v>2754</v>
      </c>
      <c r="AE5051">
        <v>67</v>
      </c>
      <c r="AF5051">
        <v>4321832</v>
      </c>
      <c r="AG5051" t="s">
        <v>2754</v>
      </c>
      <c r="AH5051">
        <v>3000</v>
      </c>
      <c r="AI5051">
        <v>4321832</v>
      </c>
      <c r="AJ5051" t="s">
        <v>2754</v>
      </c>
      <c r="AK5051">
        <v>44</v>
      </c>
      <c r="AL5051">
        <v>4321832</v>
      </c>
      <c r="AM5051" t="s">
        <v>2754</v>
      </c>
      <c r="AN5051" t="s">
        <v>5940</v>
      </c>
      <c r="AO5051">
        <v>0</v>
      </c>
      <c r="AP5051">
        <v>5104542</v>
      </c>
      <c r="AQ5051" t="s">
        <v>534</v>
      </c>
      <c r="AR5051">
        <v>27000</v>
      </c>
    </row>
    <row r="5052" spans="1:44" x14ac:dyDescent="0.25">
      <c r="A5052">
        <v>2208551</v>
      </c>
      <c r="B5052">
        <v>6</v>
      </c>
      <c r="C5052" t="s">
        <v>880</v>
      </c>
      <c r="D5052" t="s">
        <v>6774</v>
      </c>
      <c r="E5052" t="s">
        <v>5940</v>
      </c>
      <c r="F5052" t="s">
        <v>5940</v>
      </c>
      <c r="G5052">
        <v>240</v>
      </c>
      <c r="H5052" t="s">
        <v>5940</v>
      </c>
      <c r="I5052">
        <v>450</v>
      </c>
      <c r="J5052">
        <v>108</v>
      </c>
      <c r="K5052">
        <v>0</v>
      </c>
      <c r="L5052">
        <v>2880</v>
      </c>
      <c r="M5052">
        <v>136</v>
      </c>
      <c r="N5052">
        <v>0</v>
      </c>
      <c r="O5052">
        <v>2048</v>
      </c>
      <c r="P5052">
        <v>62</v>
      </c>
      <c r="R5052">
        <v>2208551</v>
      </c>
      <c r="S5052" t="s">
        <v>5940</v>
      </c>
      <c r="T5052" t="s">
        <v>5940</v>
      </c>
      <c r="U5052">
        <v>240</v>
      </c>
      <c r="V5052" t="s">
        <v>5940</v>
      </c>
      <c r="W5052">
        <v>450</v>
      </c>
      <c r="X5052">
        <v>108</v>
      </c>
      <c r="Z5052">
        <v>4321857</v>
      </c>
      <c r="AB5052" t="s">
        <v>5940</v>
      </c>
      <c r="AC5052">
        <v>4321857</v>
      </c>
      <c r="AD5052" t="s">
        <v>2755</v>
      </c>
      <c r="AE5052">
        <v>5</v>
      </c>
      <c r="AF5052">
        <v>4321857</v>
      </c>
      <c r="AG5052" t="s">
        <v>2755</v>
      </c>
      <c r="AH5052">
        <v>1500</v>
      </c>
      <c r="AI5052">
        <v>4321857</v>
      </c>
      <c r="AJ5052" t="s">
        <v>2755</v>
      </c>
      <c r="AK5052">
        <v>21</v>
      </c>
      <c r="AL5052">
        <v>4321857</v>
      </c>
      <c r="AM5052" t="s">
        <v>2755</v>
      </c>
      <c r="AN5052">
        <v>5160</v>
      </c>
      <c r="AO5052">
        <v>0</v>
      </c>
      <c r="AP5052">
        <v>5104559</v>
      </c>
      <c r="AQ5052" t="s">
        <v>535</v>
      </c>
      <c r="AR5052">
        <v>13320</v>
      </c>
    </row>
    <row r="5053" spans="1:44" x14ac:dyDescent="0.25">
      <c r="A5053">
        <v>2208601</v>
      </c>
      <c r="B5053">
        <v>6</v>
      </c>
      <c r="C5053" t="s">
        <v>880</v>
      </c>
      <c r="D5053" t="s">
        <v>6775</v>
      </c>
      <c r="E5053" t="s">
        <v>5940</v>
      </c>
      <c r="F5053" t="s">
        <v>5940</v>
      </c>
      <c r="G5053">
        <v>24</v>
      </c>
      <c r="H5053" t="s">
        <v>5940</v>
      </c>
      <c r="I5053">
        <v>26</v>
      </c>
      <c r="J5053">
        <v>12</v>
      </c>
      <c r="K5053">
        <v>0</v>
      </c>
      <c r="L5053">
        <v>0</v>
      </c>
      <c r="M5053">
        <v>101</v>
      </c>
      <c r="N5053">
        <v>0</v>
      </c>
      <c r="O5053">
        <v>94</v>
      </c>
      <c r="P5053">
        <v>15</v>
      </c>
      <c r="R5053">
        <v>2208601</v>
      </c>
      <c r="S5053" t="s">
        <v>5940</v>
      </c>
      <c r="T5053" t="s">
        <v>5940</v>
      </c>
      <c r="U5053">
        <v>24</v>
      </c>
      <c r="V5053" t="s">
        <v>5940</v>
      </c>
      <c r="W5053">
        <v>26</v>
      </c>
      <c r="X5053">
        <v>12</v>
      </c>
      <c r="Z5053">
        <v>4321907</v>
      </c>
      <c r="AB5053" t="s">
        <v>5940</v>
      </c>
      <c r="AC5053">
        <v>4321907</v>
      </c>
      <c r="AD5053" t="s">
        <v>2756</v>
      </c>
      <c r="AE5053">
        <v>5</v>
      </c>
      <c r="AF5053">
        <v>4321907</v>
      </c>
      <c r="AG5053" t="s">
        <v>2756</v>
      </c>
      <c r="AH5053">
        <v>4200</v>
      </c>
      <c r="AI5053">
        <v>4321907</v>
      </c>
      <c r="AJ5053" t="s">
        <v>2756</v>
      </c>
      <c r="AK5053">
        <v>5</v>
      </c>
      <c r="AL5053">
        <v>4321907</v>
      </c>
      <c r="AM5053" t="s">
        <v>2756</v>
      </c>
      <c r="AN5053">
        <v>3300</v>
      </c>
      <c r="AO5053">
        <v>0</v>
      </c>
      <c r="AP5053">
        <v>5104609</v>
      </c>
      <c r="AQ5053" t="s">
        <v>536</v>
      </c>
      <c r="AR5053">
        <v>28992</v>
      </c>
    </row>
    <row r="5054" spans="1:44" x14ac:dyDescent="0.25">
      <c r="A5054">
        <v>2208650</v>
      </c>
      <c r="B5054">
        <v>6</v>
      </c>
      <c r="C5054" t="s">
        <v>880</v>
      </c>
      <c r="D5054" t="s">
        <v>6776</v>
      </c>
      <c r="E5054">
        <v>210</v>
      </c>
      <c r="F5054" t="s">
        <v>5940</v>
      </c>
      <c r="G5054">
        <v>1219</v>
      </c>
      <c r="H5054">
        <v>5</v>
      </c>
      <c r="I5054" t="s">
        <v>5940</v>
      </c>
      <c r="J5054">
        <v>288</v>
      </c>
      <c r="K5054">
        <v>280</v>
      </c>
      <c r="L5054">
        <v>0</v>
      </c>
      <c r="M5054">
        <v>2160</v>
      </c>
      <c r="N5054">
        <v>0</v>
      </c>
      <c r="O5054">
        <v>0</v>
      </c>
      <c r="P5054">
        <v>288</v>
      </c>
      <c r="R5054">
        <v>2208650</v>
      </c>
      <c r="S5054">
        <v>210</v>
      </c>
      <c r="T5054" t="s">
        <v>5940</v>
      </c>
      <c r="U5054">
        <v>1219</v>
      </c>
      <c r="V5054">
        <v>5</v>
      </c>
      <c r="W5054" t="s">
        <v>5940</v>
      </c>
      <c r="X5054">
        <v>288</v>
      </c>
      <c r="Z5054">
        <v>4321956</v>
      </c>
      <c r="AB5054" t="s">
        <v>5940</v>
      </c>
      <c r="AC5054">
        <v>4321956</v>
      </c>
      <c r="AD5054" t="s">
        <v>2757</v>
      </c>
      <c r="AE5054" t="s">
        <v>5940</v>
      </c>
      <c r="AF5054">
        <v>4321956</v>
      </c>
      <c r="AG5054" t="s">
        <v>2757</v>
      </c>
      <c r="AH5054">
        <v>7500</v>
      </c>
      <c r="AI5054">
        <v>4321956</v>
      </c>
      <c r="AJ5054" t="s">
        <v>2757</v>
      </c>
      <c r="AK5054">
        <v>240</v>
      </c>
      <c r="AL5054">
        <v>4321956</v>
      </c>
      <c r="AM5054" t="s">
        <v>2757</v>
      </c>
      <c r="AN5054">
        <v>4800</v>
      </c>
      <c r="AO5054">
        <v>0</v>
      </c>
      <c r="AP5054">
        <v>5104807</v>
      </c>
      <c r="AQ5054" t="s">
        <v>537</v>
      </c>
      <c r="AR5054">
        <v>46163</v>
      </c>
    </row>
    <row r="5055" spans="1:44" x14ac:dyDescent="0.25">
      <c r="A5055">
        <v>2208700</v>
      </c>
      <c r="B5055">
        <v>6</v>
      </c>
      <c r="C5055" t="s">
        <v>880</v>
      </c>
      <c r="D5055" t="s">
        <v>6777</v>
      </c>
      <c r="E5055">
        <v>2000</v>
      </c>
      <c r="F5055" t="s">
        <v>5940</v>
      </c>
      <c r="G5055">
        <v>360</v>
      </c>
      <c r="H5055" t="s">
        <v>5940</v>
      </c>
      <c r="I5055">
        <v>1030</v>
      </c>
      <c r="J5055">
        <v>184</v>
      </c>
      <c r="K5055">
        <v>2500</v>
      </c>
      <c r="L5055">
        <v>0</v>
      </c>
      <c r="M5055">
        <v>180</v>
      </c>
      <c r="N5055">
        <v>0</v>
      </c>
      <c r="O5055">
        <v>795</v>
      </c>
      <c r="P5055">
        <v>102</v>
      </c>
      <c r="R5055">
        <v>2208700</v>
      </c>
      <c r="S5055">
        <v>2000</v>
      </c>
      <c r="T5055" t="s">
        <v>5940</v>
      </c>
      <c r="U5055">
        <v>360</v>
      </c>
      <c r="V5055" t="s">
        <v>5940</v>
      </c>
      <c r="W5055">
        <v>1030</v>
      </c>
      <c r="X5055">
        <v>184</v>
      </c>
      <c r="Z5055">
        <v>4322004</v>
      </c>
      <c r="AB5055" t="s">
        <v>5940</v>
      </c>
      <c r="AC5055">
        <v>4322004</v>
      </c>
      <c r="AD5055" t="s">
        <v>2758</v>
      </c>
      <c r="AE5055">
        <v>35100</v>
      </c>
      <c r="AF5055">
        <v>4322004</v>
      </c>
      <c r="AG5055" t="s">
        <v>2758</v>
      </c>
      <c r="AH5055">
        <v>90</v>
      </c>
      <c r="AI5055">
        <v>4322004</v>
      </c>
      <c r="AJ5055" t="s">
        <v>2758</v>
      </c>
      <c r="AK5055">
        <v>12</v>
      </c>
      <c r="AL5055">
        <v>4322004</v>
      </c>
      <c r="AM5055" t="s">
        <v>2758</v>
      </c>
      <c r="AN5055">
        <v>22</v>
      </c>
      <c r="AO5055">
        <v>0</v>
      </c>
      <c r="AP5055">
        <v>5104906</v>
      </c>
      <c r="AQ5055" t="s">
        <v>538</v>
      </c>
      <c r="AR5055">
        <v>1430</v>
      </c>
    </row>
    <row r="5056" spans="1:44" x14ac:dyDescent="0.25">
      <c r="A5056">
        <v>2208809</v>
      </c>
      <c r="B5056">
        <v>6</v>
      </c>
      <c r="C5056" t="s">
        <v>880</v>
      </c>
      <c r="D5056" t="s">
        <v>6778</v>
      </c>
      <c r="E5056">
        <v>288</v>
      </c>
      <c r="F5056" t="s">
        <v>5940</v>
      </c>
      <c r="G5056">
        <v>540</v>
      </c>
      <c r="H5056" t="s">
        <v>5940</v>
      </c>
      <c r="I5056">
        <v>218</v>
      </c>
      <c r="J5056">
        <v>66</v>
      </c>
      <c r="K5056">
        <v>432</v>
      </c>
      <c r="L5056">
        <v>0</v>
      </c>
      <c r="M5056">
        <v>1575</v>
      </c>
      <c r="N5056">
        <v>0</v>
      </c>
      <c r="O5056">
        <v>4187</v>
      </c>
      <c r="P5056">
        <v>148</v>
      </c>
      <c r="R5056">
        <v>2208809</v>
      </c>
      <c r="S5056">
        <v>288</v>
      </c>
      <c r="T5056" t="s">
        <v>5940</v>
      </c>
      <c r="U5056">
        <v>540</v>
      </c>
      <c r="V5056" t="s">
        <v>5940</v>
      </c>
      <c r="W5056">
        <v>218</v>
      </c>
      <c r="X5056">
        <v>66</v>
      </c>
      <c r="Z5056">
        <v>4322103</v>
      </c>
      <c r="AB5056" t="s">
        <v>5940</v>
      </c>
      <c r="AC5056">
        <v>4322103</v>
      </c>
      <c r="AD5056" t="s">
        <v>2759</v>
      </c>
      <c r="AE5056" t="s">
        <v>5940</v>
      </c>
      <c r="AF5056">
        <v>4322103</v>
      </c>
      <c r="AG5056" t="s">
        <v>2759</v>
      </c>
      <c r="AH5056">
        <v>150</v>
      </c>
      <c r="AI5056">
        <v>4322103</v>
      </c>
      <c r="AJ5056" t="s">
        <v>2759</v>
      </c>
      <c r="AK5056">
        <v>11</v>
      </c>
      <c r="AL5056">
        <v>4322103</v>
      </c>
      <c r="AM5056" t="s">
        <v>2759</v>
      </c>
      <c r="AN5056">
        <v>1848</v>
      </c>
      <c r="AO5056">
        <v>0</v>
      </c>
      <c r="AP5056">
        <v>5105002</v>
      </c>
      <c r="AQ5056" t="s">
        <v>539</v>
      </c>
      <c r="AR5056">
        <v>1170</v>
      </c>
    </row>
    <row r="5057" spans="1:44" x14ac:dyDescent="0.25">
      <c r="A5057">
        <v>2208858</v>
      </c>
      <c r="B5057">
        <v>6</v>
      </c>
      <c r="C5057" t="s">
        <v>880</v>
      </c>
      <c r="D5057" t="s">
        <v>6779</v>
      </c>
      <c r="E5057">
        <v>400</v>
      </c>
      <c r="F5057" t="s">
        <v>5940</v>
      </c>
      <c r="G5057">
        <v>600</v>
      </c>
      <c r="H5057" t="s">
        <v>5940</v>
      </c>
      <c r="I5057">
        <v>200</v>
      </c>
      <c r="J5057">
        <v>122</v>
      </c>
      <c r="K5057">
        <v>200</v>
      </c>
      <c r="L5057">
        <v>0</v>
      </c>
      <c r="M5057">
        <v>319</v>
      </c>
      <c r="N5057">
        <v>0</v>
      </c>
      <c r="O5057">
        <v>60</v>
      </c>
      <c r="P5057">
        <v>39</v>
      </c>
      <c r="R5057">
        <v>2208858</v>
      </c>
      <c r="S5057">
        <v>400</v>
      </c>
      <c r="T5057" t="s">
        <v>5940</v>
      </c>
      <c r="U5057">
        <v>600</v>
      </c>
      <c r="V5057" t="s">
        <v>5940</v>
      </c>
      <c r="W5057">
        <v>200</v>
      </c>
      <c r="X5057">
        <v>122</v>
      </c>
      <c r="Z5057">
        <v>4322152</v>
      </c>
      <c r="AB5057" t="s">
        <v>5940</v>
      </c>
      <c r="AC5057">
        <v>4322152</v>
      </c>
      <c r="AD5057" t="s">
        <v>2760</v>
      </c>
      <c r="AE5057" t="s">
        <v>5940</v>
      </c>
      <c r="AF5057">
        <v>4322152</v>
      </c>
      <c r="AG5057" t="s">
        <v>2760</v>
      </c>
      <c r="AH5057">
        <v>100</v>
      </c>
      <c r="AI5057">
        <v>4322152</v>
      </c>
      <c r="AJ5057" t="s">
        <v>2760</v>
      </c>
      <c r="AK5057">
        <v>176</v>
      </c>
      <c r="AL5057">
        <v>4322152</v>
      </c>
      <c r="AM5057" t="s">
        <v>2760</v>
      </c>
      <c r="AN5057">
        <v>1218</v>
      </c>
      <c r="AO5057">
        <v>0</v>
      </c>
      <c r="AP5057">
        <v>5105101</v>
      </c>
      <c r="AQ5057" t="s">
        <v>540</v>
      </c>
      <c r="AR5057">
        <v>4320</v>
      </c>
    </row>
    <row r="5058" spans="1:44" x14ac:dyDescent="0.25">
      <c r="A5058">
        <v>2208874</v>
      </c>
      <c r="B5058">
        <v>6</v>
      </c>
      <c r="C5058" t="s">
        <v>880</v>
      </c>
      <c r="D5058" t="s">
        <v>6780</v>
      </c>
      <c r="E5058" t="s">
        <v>5940</v>
      </c>
      <c r="F5058" t="s">
        <v>5940</v>
      </c>
      <c r="G5058">
        <v>356</v>
      </c>
      <c r="H5058" t="s">
        <v>5940</v>
      </c>
      <c r="I5058">
        <v>168</v>
      </c>
      <c r="J5058">
        <v>37</v>
      </c>
      <c r="K5058">
        <v>0</v>
      </c>
      <c r="L5058">
        <v>0</v>
      </c>
      <c r="M5058">
        <v>279</v>
      </c>
      <c r="N5058">
        <v>0</v>
      </c>
      <c r="O5058">
        <v>15</v>
      </c>
      <c r="P5058">
        <v>29</v>
      </c>
      <c r="R5058">
        <v>2208874</v>
      </c>
      <c r="S5058" t="s">
        <v>5940</v>
      </c>
      <c r="T5058" t="s">
        <v>5940</v>
      </c>
      <c r="U5058">
        <v>356</v>
      </c>
      <c r="V5058" t="s">
        <v>5940</v>
      </c>
      <c r="W5058">
        <v>168</v>
      </c>
      <c r="X5058">
        <v>37</v>
      </c>
      <c r="Z5058">
        <v>4322186</v>
      </c>
      <c r="AB5058" t="s">
        <v>5940</v>
      </c>
      <c r="AC5058">
        <v>4322186</v>
      </c>
      <c r="AD5058" t="s">
        <v>2761</v>
      </c>
      <c r="AE5058" t="s">
        <v>5940</v>
      </c>
      <c r="AF5058">
        <v>4322186</v>
      </c>
      <c r="AG5058" t="s">
        <v>2761</v>
      </c>
      <c r="AH5058">
        <v>30</v>
      </c>
      <c r="AI5058">
        <v>4322186</v>
      </c>
      <c r="AJ5058" t="s">
        <v>2761</v>
      </c>
      <c r="AK5058">
        <v>81</v>
      </c>
      <c r="AL5058">
        <v>4322186</v>
      </c>
      <c r="AM5058" t="s">
        <v>2761</v>
      </c>
      <c r="AN5058">
        <v>4442</v>
      </c>
      <c r="AO5058">
        <v>0</v>
      </c>
      <c r="AP5058">
        <v>5105150</v>
      </c>
      <c r="AQ5058" t="s">
        <v>541</v>
      </c>
      <c r="AR5058">
        <v>12750</v>
      </c>
    </row>
    <row r="5059" spans="1:44" x14ac:dyDescent="0.25">
      <c r="A5059">
        <v>2208908</v>
      </c>
      <c r="B5059">
        <v>6</v>
      </c>
      <c r="C5059" t="s">
        <v>880</v>
      </c>
      <c r="D5059" t="s">
        <v>6781</v>
      </c>
      <c r="E5059">
        <v>1925</v>
      </c>
      <c r="F5059">
        <v>85860</v>
      </c>
      <c r="G5059">
        <v>10438</v>
      </c>
      <c r="H5059" t="s">
        <v>5940</v>
      </c>
      <c r="I5059">
        <v>16716</v>
      </c>
      <c r="J5059">
        <v>104</v>
      </c>
      <c r="K5059">
        <v>1925</v>
      </c>
      <c r="L5059">
        <v>129922</v>
      </c>
      <c r="M5059">
        <v>22795</v>
      </c>
      <c r="N5059">
        <v>0</v>
      </c>
      <c r="O5059">
        <v>11073</v>
      </c>
      <c r="P5059">
        <v>518</v>
      </c>
      <c r="R5059">
        <v>2208908</v>
      </c>
      <c r="S5059">
        <v>1925</v>
      </c>
      <c r="T5059">
        <v>85860</v>
      </c>
      <c r="U5059">
        <v>10438</v>
      </c>
      <c r="V5059" t="s">
        <v>5940</v>
      </c>
      <c r="W5059">
        <v>16716</v>
      </c>
      <c r="X5059">
        <v>104</v>
      </c>
      <c r="Z5059">
        <v>4322202</v>
      </c>
      <c r="AB5059" t="s">
        <v>5940</v>
      </c>
      <c r="AC5059">
        <v>4322202</v>
      </c>
      <c r="AD5059" t="s">
        <v>2762</v>
      </c>
      <c r="AE5059">
        <v>20</v>
      </c>
      <c r="AF5059">
        <v>4322202</v>
      </c>
      <c r="AG5059" t="s">
        <v>2762</v>
      </c>
      <c r="AH5059">
        <v>150</v>
      </c>
      <c r="AI5059">
        <v>4322202</v>
      </c>
      <c r="AJ5059" t="s">
        <v>2762</v>
      </c>
      <c r="AK5059">
        <v>26</v>
      </c>
      <c r="AL5059">
        <v>4322202</v>
      </c>
      <c r="AM5059" t="s">
        <v>2762</v>
      </c>
      <c r="AN5059">
        <v>94896</v>
      </c>
      <c r="AO5059">
        <v>0</v>
      </c>
      <c r="AP5059">
        <v>5105176</v>
      </c>
      <c r="AQ5059" t="s">
        <v>542</v>
      </c>
      <c r="AR5059">
        <v>2240</v>
      </c>
    </row>
    <row r="5060" spans="1:44" x14ac:dyDescent="0.25">
      <c r="A5060">
        <v>2209005</v>
      </c>
      <c r="B5060">
        <v>6</v>
      </c>
      <c r="C5060" t="s">
        <v>880</v>
      </c>
      <c r="D5060" t="s">
        <v>6782</v>
      </c>
      <c r="E5060">
        <v>320</v>
      </c>
      <c r="F5060" t="s">
        <v>5940</v>
      </c>
      <c r="G5060">
        <v>3240</v>
      </c>
      <c r="H5060" t="s">
        <v>5940</v>
      </c>
      <c r="I5060">
        <v>980</v>
      </c>
      <c r="J5060">
        <v>429</v>
      </c>
      <c r="K5060">
        <v>650</v>
      </c>
      <c r="L5060">
        <v>0</v>
      </c>
      <c r="M5060">
        <v>674</v>
      </c>
      <c r="N5060">
        <v>0</v>
      </c>
      <c r="O5060">
        <v>188</v>
      </c>
      <c r="P5060">
        <v>136</v>
      </c>
      <c r="R5060">
        <v>2209005</v>
      </c>
      <c r="S5060">
        <v>320</v>
      </c>
      <c r="T5060" t="s">
        <v>5940</v>
      </c>
      <c r="U5060">
        <v>3240</v>
      </c>
      <c r="V5060" t="s">
        <v>5940</v>
      </c>
      <c r="W5060">
        <v>980</v>
      </c>
      <c r="X5060">
        <v>429</v>
      </c>
      <c r="Z5060">
        <v>4322251</v>
      </c>
      <c r="AB5060" t="s">
        <v>5940</v>
      </c>
      <c r="AC5060">
        <v>4322251</v>
      </c>
      <c r="AD5060" t="s">
        <v>2763</v>
      </c>
      <c r="AE5060">
        <v>8</v>
      </c>
      <c r="AF5060">
        <v>4322251</v>
      </c>
      <c r="AG5060" t="s">
        <v>2763</v>
      </c>
      <c r="AH5060">
        <v>1200</v>
      </c>
      <c r="AI5060">
        <v>4322251</v>
      </c>
      <c r="AJ5060" t="s">
        <v>2763</v>
      </c>
      <c r="AK5060">
        <v>33</v>
      </c>
      <c r="AL5060">
        <v>4322251</v>
      </c>
      <c r="AM5060" t="s">
        <v>2763</v>
      </c>
      <c r="AN5060">
        <v>1</v>
      </c>
      <c r="AO5060">
        <v>0</v>
      </c>
      <c r="AP5060">
        <v>5105200</v>
      </c>
      <c r="AQ5060" t="s">
        <v>543</v>
      </c>
      <c r="AR5060">
        <v>32566</v>
      </c>
    </row>
    <row r="5061" spans="1:44" x14ac:dyDescent="0.25">
      <c r="A5061">
        <v>2209104</v>
      </c>
      <c r="B5061">
        <v>6</v>
      </c>
      <c r="C5061" t="s">
        <v>880</v>
      </c>
      <c r="D5061" t="s">
        <v>6783</v>
      </c>
      <c r="E5061" t="s">
        <v>5940</v>
      </c>
      <c r="F5061" t="s">
        <v>5940</v>
      </c>
      <c r="G5061">
        <v>995</v>
      </c>
      <c r="H5061" t="s">
        <v>5940</v>
      </c>
      <c r="I5061">
        <v>64</v>
      </c>
      <c r="J5061">
        <v>286</v>
      </c>
      <c r="K5061">
        <v>0</v>
      </c>
      <c r="L5061">
        <v>0</v>
      </c>
      <c r="M5061">
        <v>597</v>
      </c>
      <c r="N5061">
        <v>0</v>
      </c>
      <c r="O5061">
        <v>22</v>
      </c>
      <c r="P5061">
        <v>236</v>
      </c>
      <c r="R5061">
        <v>2209104</v>
      </c>
      <c r="S5061" t="s">
        <v>5940</v>
      </c>
      <c r="T5061" t="s">
        <v>5940</v>
      </c>
      <c r="U5061">
        <v>995</v>
      </c>
      <c r="V5061" t="s">
        <v>5940</v>
      </c>
      <c r="W5061">
        <v>64</v>
      </c>
      <c r="X5061">
        <v>286</v>
      </c>
      <c r="Z5061">
        <v>4322301</v>
      </c>
      <c r="AB5061" t="s">
        <v>5940</v>
      </c>
      <c r="AC5061">
        <v>4322301</v>
      </c>
      <c r="AD5061" t="s">
        <v>2764</v>
      </c>
      <c r="AE5061">
        <v>3</v>
      </c>
      <c r="AF5061">
        <v>4322301</v>
      </c>
      <c r="AG5061" t="s">
        <v>2764</v>
      </c>
      <c r="AH5061">
        <v>400</v>
      </c>
      <c r="AI5061">
        <v>4322301</v>
      </c>
      <c r="AJ5061" t="s">
        <v>2764</v>
      </c>
      <c r="AK5061">
        <v>15</v>
      </c>
      <c r="AL5061">
        <v>4322301</v>
      </c>
      <c r="AM5061" t="s">
        <v>2764</v>
      </c>
      <c r="AN5061">
        <v>1530</v>
      </c>
      <c r="AO5061">
        <v>0</v>
      </c>
      <c r="AP5061">
        <v>5105234</v>
      </c>
      <c r="AQ5061" t="s">
        <v>544</v>
      </c>
      <c r="AR5061">
        <v>1050</v>
      </c>
    </row>
    <row r="5062" spans="1:44" x14ac:dyDescent="0.25">
      <c r="A5062">
        <v>2209153</v>
      </c>
      <c r="B5062">
        <v>6</v>
      </c>
      <c r="C5062" t="s">
        <v>880</v>
      </c>
      <c r="D5062" t="s">
        <v>6784</v>
      </c>
      <c r="E5062" t="s">
        <v>5940</v>
      </c>
      <c r="F5062" t="s">
        <v>5940</v>
      </c>
      <c r="G5062">
        <v>96</v>
      </c>
      <c r="H5062" t="s">
        <v>5940</v>
      </c>
      <c r="I5062">
        <v>37</v>
      </c>
      <c r="J5062">
        <v>14</v>
      </c>
      <c r="K5062">
        <v>0</v>
      </c>
      <c r="L5062">
        <v>0</v>
      </c>
      <c r="M5062">
        <v>334</v>
      </c>
      <c r="N5062">
        <v>0</v>
      </c>
      <c r="O5062">
        <v>288</v>
      </c>
      <c r="P5062">
        <v>13</v>
      </c>
      <c r="R5062">
        <v>2209153</v>
      </c>
      <c r="S5062" t="s">
        <v>5940</v>
      </c>
      <c r="T5062" t="s">
        <v>5940</v>
      </c>
      <c r="U5062">
        <v>96</v>
      </c>
      <c r="V5062" t="s">
        <v>5940</v>
      </c>
      <c r="W5062">
        <v>37</v>
      </c>
      <c r="X5062">
        <v>14</v>
      </c>
      <c r="Z5062">
        <v>4322327</v>
      </c>
      <c r="AB5062" t="s">
        <v>5940</v>
      </c>
      <c r="AC5062">
        <v>4322327</v>
      </c>
      <c r="AD5062" t="s">
        <v>2765</v>
      </c>
      <c r="AE5062">
        <v>7625</v>
      </c>
      <c r="AF5062">
        <v>4322327</v>
      </c>
      <c r="AG5062" t="s">
        <v>2765</v>
      </c>
      <c r="AH5062" t="s">
        <v>5940</v>
      </c>
      <c r="AI5062">
        <v>4322327</v>
      </c>
      <c r="AJ5062" t="s">
        <v>2765</v>
      </c>
      <c r="AK5062">
        <v>34</v>
      </c>
      <c r="AL5062">
        <v>4322327</v>
      </c>
      <c r="AM5062" t="s">
        <v>2765</v>
      </c>
      <c r="AN5062">
        <v>2363</v>
      </c>
      <c r="AO5062">
        <v>0</v>
      </c>
      <c r="AP5062">
        <v>5105259</v>
      </c>
      <c r="AQ5062" t="s">
        <v>545</v>
      </c>
      <c r="AR5062">
        <v>529326</v>
      </c>
    </row>
    <row r="5063" spans="1:44" x14ac:dyDescent="0.25">
      <c r="A5063">
        <v>2209203</v>
      </c>
      <c r="B5063">
        <v>6</v>
      </c>
      <c r="C5063" t="s">
        <v>880</v>
      </c>
      <c r="D5063" t="s">
        <v>6785</v>
      </c>
      <c r="E5063">
        <v>550</v>
      </c>
      <c r="F5063">
        <v>31001</v>
      </c>
      <c r="G5063">
        <v>6694</v>
      </c>
      <c r="H5063">
        <v>1555</v>
      </c>
      <c r="I5063">
        <v>17878</v>
      </c>
      <c r="J5063">
        <v>145</v>
      </c>
      <c r="K5063">
        <v>1100</v>
      </c>
      <c r="L5063">
        <v>49250</v>
      </c>
      <c r="M5063">
        <v>20302</v>
      </c>
      <c r="N5063">
        <v>6720</v>
      </c>
      <c r="O5063">
        <v>19202</v>
      </c>
      <c r="P5063">
        <v>1343</v>
      </c>
      <c r="R5063">
        <v>2209203</v>
      </c>
      <c r="S5063">
        <v>550</v>
      </c>
      <c r="T5063">
        <v>31001</v>
      </c>
      <c r="U5063">
        <v>6694</v>
      </c>
      <c r="V5063">
        <v>1555</v>
      </c>
      <c r="W5063">
        <v>17878</v>
      </c>
      <c r="X5063">
        <v>145</v>
      </c>
      <c r="Z5063">
        <v>4322343</v>
      </c>
      <c r="AB5063" t="s">
        <v>5940</v>
      </c>
      <c r="AC5063">
        <v>4322343</v>
      </c>
      <c r="AD5063" t="s">
        <v>2766</v>
      </c>
      <c r="AE5063">
        <v>2</v>
      </c>
      <c r="AF5063">
        <v>4322343</v>
      </c>
      <c r="AG5063" t="s">
        <v>2766</v>
      </c>
      <c r="AH5063">
        <v>1800</v>
      </c>
      <c r="AI5063">
        <v>4322343</v>
      </c>
      <c r="AJ5063" t="s">
        <v>2766</v>
      </c>
      <c r="AK5063">
        <v>12</v>
      </c>
      <c r="AL5063">
        <v>4322343</v>
      </c>
      <c r="AM5063" t="s">
        <v>2766</v>
      </c>
      <c r="AN5063">
        <v>630</v>
      </c>
      <c r="AO5063">
        <v>0</v>
      </c>
      <c r="AP5063">
        <v>5105309</v>
      </c>
      <c r="AQ5063" t="s">
        <v>546</v>
      </c>
      <c r="AR5063">
        <v>168</v>
      </c>
    </row>
    <row r="5064" spans="1:44" x14ac:dyDescent="0.25">
      <c r="A5064">
        <v>2209302</v>
      </c>
      <c r="B5064">
        <v>6</v>
      </c>
      <c r="C5064" t="s">
        <v>880</v>
      </c>
      <c r="D5064" t="s">
        <v>6786</v>
      </c>
      <c r="E5064" t="s">
        <v>5940</v>
      </c>
      <c r="F5064" t="s">
        <v>5940</v>
      </c>
      <c r="G5064">
        <v>3960</v>
      </c>
      <c r="H5064" t="s">
        <v>5940</v>
      </c>
      <c r="I5064">
        <v>880</v>
      </c>
      <c r="J5064">
        <v>330</v>
      </c>
      <c r="K5064">
        <v>0</v>
      </c>
      <c r="L5064">
        <v>0</v>
      </c>
      <c r="M5064">
        <v>2520</v>
      </c>
      <c r="N5064">
        <v>0</v>
      </c>
      <c r="O5064">
        <v>450</v>
      </c>
      <c r="P5064">
        <v>264</v>
      </c>
      <c r="R5064">
        <v>2209302</v>
      </c>
      <c r="S5064" t="s">
        <v>5940</v>
      </c>
      <c r="T5064" t="s">
        <v>5940</v>
      </c>
      <c r="U5064">
        <v>3960</v>
      </c>
      <c r="V5064" t="s">
        <v>5940</v>
      </c>
      <c r="W5064">
        <v>880</v>
      </c>
      <c r="X5064">
        <v>330</v>
      </c>
      <c r="Z5064">
        <v>4322350</v>
      </c>
      <c r="AB5064" t="s">
        <v>5940</v>
      </c>
      <c r="AC5064">
        <v>4322350</v>
      </c>
      <c r="AD5064" t="s">
        <v>2767</v>
      </c>
      <c r="AE5064" t="s">
        <v>5940</v>
      </c>
      <c r="AF5064">
        <v>4322350</v>
      </c>
      <c r="AG5064" t="s">
        <v>2767</v>
      </c>
      <c r="AH5064">
        <v>390</v>
      </c>
      <c r="AI5064">
        <v>4322350</v>
      </c>
      <c r="AJ5064" t="s">
        <v>2767</v>
      </c>
      <c r="AK5064">
        <v>60</v>
      </c>
      <c r="AL5064">
        <v>4322350</v>
      </c>
      <c r="AM5064" t="s">
        <v>2767</v>
      </c>
      <c r="AN5064">
        <v>90</v>
      </c>
      <c r="AO5064">
        <v>0</v>
      </c>
      <c r="AP5064">
        <v>5105507</v>
      </c>
      <c r="AQ5064" t="s">
        <v>547</v>
      </c>
      <c r="AR5064">
        <v>3000</v>
      </c>
    </row>
    <row r="5065" spans="1:44" x14ac:dyDescent="0.25">
      <c r="A5065">
        <v>2209377</v>
      </c>
      <c r="B5065">
        <v>6</v>
      </c>
      <c r="C5065" t="s">
        <v>880</v>
      </c>
      <c r="D5065" t="s">
        <v>6788</v>
      </c>
      <c r="E5065" t="s">
        <v>5940</v>
      </c>
      <c r="F5065" t="s">
        <v>5940</v>
      </c>
      <c r="G5065">
        <v>635</v>
      </c>
      <c r="H5065" t="s">
        <v>5940</v>
      </c>
      <c r="I5065">
        <v>271</v>
      </c>
      <c r="J5065">
        <v>8</v>
      </c>
      <c r="K5065">
        <v>0</v>
      </c>
      <c r="L5065">
        <v>0</v>
      </c>
      <c r="M5065">
        <v>1446</v>
      </c>
      <c r="N5065">
        <v>0</v>
      </c>
      <c r="O5065">
        <v>340</v>
      </c>
      <c r="P5065">
        <v>11</v>
      </c>
      <c r="R5065">
        <v>2209377</v>
      </c>
      <c r="S5065" t="s">
        <v>5940</v>
      </c>
      <c r="T5065" t="s">
        <v>5940</v>
      </c>
      <c r="U5065">
        <v>635</v>
      </c>
      <c r="V5065" t="s">
        <v>5940</v>
      </c>
      <c r="W5065">
        <v>271</v>
      </c>
      <c r="X5065">
        <v>8</v>
      </c>
      <c r="Z5065">
        <v>4322376</v>
      </c>
      <c r="AB5065" t="s">
        <v>5940</v>
      </c>
      <c r="AC5065">
        <v>4322376</v>
      </c>
      <c r="AD5065" t="s">
        <v>2768</v>
      </c>
      <c r="AE5065" t="s">
        <v>5940</v>
      </c>
      <c r="AF5065">
        <v>4322376</v>
      </c>
      <c r="AG5065" t="s">
        <v>2768</v>
      </c>
      <c r="AH5065">
        <v>1870</v>
      </c>
      <c r="AI5065">
        <v>4322376</v>
      </c>
      <c r="AJ5065" t="s">
        <v>2768</v>
      </c>
      <c r="AK5065">
        <v>105</v>
      </c>
      <c r="AL5065">
        <v>4322376</v>
      </c>
      <c r="AM5065" t="s">
        <v>2768</v>
      </c>
      <c r="AN5065">
        <v>4200</v>
      </c>
      <c r="AO5065">
        <v>0</v>
      </c>
      <c r="AP5065">
        <v>5105580</v>
      </c>
      <c r="AQ5065" t="s">
        <v>548</v>
      </c>
      <c r="AR5065">
        <v>2040</v>
      </c>
    </row>
    <row r="5066" spans="1:44" x14ac:dyDescent="0.25">
      <c r="A5066">
        <v>2209351</v>
      </c>
      <c r="B5066">
        <v>6</v>
      </c>
      <c r="C5066" t="s">
        <v>880</v>
      </c>
      <c r="D5066" t="s">
        <v>6787</v>
      </c>
      <c r="E5066" t="s">
        <v>5940</v>
      </c>
      <c r="F5066" t="s">
        <v>5940</v>
      </c>
      <c r="G5066">
        <v>389</v>
      </c>
      <c r="H5066" t="s">
        <v>5940</v>
      </c>
      <c r="I5066">
        <v>4</v>
      </c>
      <c r="J5066">
        <v>108</v>
      </c>
      <c r="K5066">
        <v>0</v>
      </c>
      <c r="L5066">
        <v>0</v>
      </c>
      <c r="M5066">
        <v>675</v>
      </c>
      <c r="N5066">
        <v>0</v>
      </c>
      <c r="O5066">
        <v>5</v>
      </c>
      <c r="P5066">
        <v>210</v>
      </c>
      <c r="R5066">
        <v>2209351</v>
      </c>
      <c r="S5066" t="s">
        <v>5940</v>
      </c>
      <c r="T5066" t="s">
        <v>5940</v>
      </c>
      <c r="U5066">
        <v>389</v>
      </c>
      <c r="V5066" t="s">
        <v>5940</v>
      </c>
      <c r="W5066">
        <v>4</v>
      </c>
      <c r="X5066">
        <v>108</v>
      </c>
      <c r="Z5066">
        <v>4322400</v>
      </c>
      <c r="AB5066" t="s">
        <v>5940</v>
      </c>
      <c r="AC5066">
        <v>4322400</v>
      </c>
      <c r="AD5066" t="s">
        <v>2769</v>
      </c>
      <c r="AE5066">
        <v>403000</v>
      </c>
      <c r="AF5066">
        <v>4322400</v>
      </c>
      <c r="AG5066" t="s">
        <v>2769</v>
      </c>
      <c r="AH5066" t="s">
        <v>5940</v>
      </c>
      <c r="AI5066">
        <v>4322400</v>
      </c>
      <c r="AJ5066" t="s">
        <v>2769</v>
      </c>
      <c r="AK5066" t="s">
        <v>5940</v>
      </c>
      <c r="AL5066">
        <v>4322400</v>
      </c>
      <c r="AM5066" t="s">
        <v>2769</v>
      </c>
      <c r="AN5066">
        <v>640</v>
      </c>
      <c r="AO5066">
        <v>0</v>
      </c>
      <c r="AP5066">
        <v>5105606</v>
      </c>
      <c r="AQ5066" t="s">
        <v>549</v>
      </c>
      <c r="AR5066">
        <v>8100</v>
      </c>
    </row>
    <row r="5067" spans="1:44" x14ac:dyDescent="0.25">
      <c r="A5067">
        <v>2209401</v>
      </c>
      <c r="B5067">
        <v>6</v>
      </c>
      <c r="C5067" t="s">
        <v>880</v>
      </c>
      <c r="D5067" t="s">
        <v>6789</v>
      </c>
      <c r="E5067" t="s">
        <v>5940</v>
      </c>
      <c r="F5067" t="s">
        <v>5940</v>
      </c>
      <c r="G5067">
        <v>144</v>
      </c>
      <c r="H5067" t="s">
        <v>5940</v>
      </c>
      <c r="I5067">
        <v>8</v>
      </c>
      <c r="J5067">
        <v>534</v>
      </c>
      <c r="K5067">
        <v>0</v>
      </c>
      <c r="L5067">
        <v>0</v>
      </c>
      <c r="M5067">
        <v>144</v>
      </c>
      <c r="N5067">
        <v>0</v>
      </c>
      <c r="O5067">
        <v>4</v>
      </c>
      <c r="P5067">
        <v>667</v>
      </c>
      <c r="R5067">
        <v>2209401</v>
      </c>
      <c r="S5067" t="s">
        <v>5940</v>
      </c>
      <c r="T5067" t="s">
        <v>5940</v>
      </c>
      <c r="U5067">
        <v>144</v>
      </c>
      <c r="V5067" t="s">
        <v>5940</v>
      </c>
      <c r="W5067">
        <v>8</v>
      </c>
      <c r="X5067">
        <v>534</v>
      </c>
      <c r="Z5067">
        <v>4322509</v>
      </c>
      <c r="AB5067" t="s">
        <v>5940</v>
      </c>
      <c r="AC5067">
        <v>4322509</v>
      </c>
      <c r="AD5067" t="s">
        <v>2770</v>
      </c>
      <c r="AE5067" t="s">
        <v>5940</v>
      </c>
      <c r="AF5067">
        <v>4322509</v>
      </c>
      <c r="AG5067" t="s">
        <v>2770</v>
      </c>
      <c r="AH5067">
        <v>100</v>
      </c>
      <c r="AI5067">
        <v>4322509</v>
      </c>
      <c r="AJ5067" t="s">
        <v>2770</v>
      </c>
      <c r="AK5067">
        <v>648</v>
      </c>
      <c r="AL5067">
        <v>4322509</v>
      </c>
      <c r="AM5067" t="s">
        <v>2770</v>
      </c>
      <c r="AN5067">
        <v>39600</v>
      </c>
      <c r="AO5067">
        <v>0</v>
      </c>
      <c r="AP5067">
        <v>5105622</v>
      </c>
      <c r="AQ5067" t="s">
        <v>550</v>
      </c>
      <c r="AR5067">
        <v>8700</v>
      </c>
    </row>
    <row r="5068" spans="1:44" x14ac:dyDescent="0.25">
      <c r="A5068">
        <v>2209450</v>
      </c>
      <c r="B5068">
        <v>6</v>
      </c>
      <c r="C5068" t="s">
        <v>880</v>
      </c>
      <c r="D5068" t="s">
        <v>6790</v>
      </c>
      <c r="E5068" t="s">
        <v>5940</v>
      </c>
      <c r="F5068" t="s">
        <v>5940</v>
      </c>
      <c r="G5068">
        <v>14</v>
      </c>
      <c r="H5068" t="s">
        <v>5940</v>
      </c>
      <c r="I5068">
        <v>18</v>
      </c>
      <c r="J5068">
        <v>2</v>
      </c>
      <c r="K5068">
        <v>0</v>
      </c>
      <c r="L5068">
        <v>0</v>
      </c>
      <c r="M5068">
        <v>52</v>
      </c>
      <c r="N5068">
        <v>0</v>
      </c>
      <c r="O5068">
        <v>47</v>
      </c>
      <c r="P5068">
        <v>2</v>
      </c>
      <c r="R5068">
        <v>2209450</v>
      </c>
      <c r="S5068" t="s">
        <v>5940</v>
      </c>
      <c r="T5068" t="s">
        <v>5940</v>
      </c>
      <c r="U5068">
        <v>14</v>
      </c>
      <c r="V5068" t="s">
        <v>5940</v>
      </c>
      <c r="W5068">
        <v>18</v>
      </c>
      <c r="X5068">
        <v>2</v>
      </c>
      <c r="Z5068">
        <v>4322525</v>
      </c>
      <c r="AB5068" t="s">
        <v>5940</v>
      </c>
      <c r="AC5068">
        <v>4322525</v>
      </c>
      <c r="AD5068" t="s">
        <v>2771</v>
      </c>
      <c r="AE5068">
        <v>5338</v>
      </c>
      <c r="AF5068">
        <v>4322525</v>
      </c>
      <c r="AG5068" t="s">
        <v>2771</v>
      </c>
      <c r="AH5068">
        <v>900</v>
      </c>
      <c r="AI5068">
        <v>4322525</v>
      </c>
      <c r="AJ5068" t="s">
        <v>2771</v>
      </c>
      <c r="AK5068">
        <v>72</v>
      </c>
      <c r="AL5068">
        <v>4322525</v>
      </c>
      <c r="AM5068" t="s">
        <v>2771</v>
      </c>
      <c r="AN5068">
        <v>480</v>
      </c>
      <c r="AO5068">
        <v>0</v>
      </c>
      <c r="AP5068">
        <v>5105903</v>
      </c>
      <c r="AQ5068" t="s">
        <v>551</v>
      </c>
      <c r="AR5068">
        <v>11904</v>
      </c>
    </row>
    <row r="5069" spans="1:44" x14ac:dyDescent="0.25">
      <c r="A5069">
        <v>2209500</v>
      </c>
      <c r="B5069">
        <v>6</v>
      </c>
      <c r="C5069" t="s">
        <v>880</v>
      </c>
      <c r="D5069" t="s">
        <v>6791</v>
      </c>
      <c r="E5069" t="s">
        <v>5940</v>
      </c>
      <c r="F5069" t="s">
        <v>5940</v>
      </c>
      <c r="G5069">
        <v>245</v>
      </c>
      <c r="H5069" t="s">
        <v>5940</v>
      </c>
      <c r="I5069">
        <v>16</v>
      </c>
      <c r="J5069">
        <v>55</v>
      </c>
      <c r="K5069">
        <v>0</v>
      </c>
      <c r="L5069">
        <v>0</v>
      </c>
      <c r="M5069">
        <v>283</v>
      </c>
      <c r="N5069">
        <v>0</v>
      </c>
      <c r="O5069">
        <v>1</v>
      </c>
      <c r="P5069">
        <v>52</v>
      </c>
      <c r="R5069">
        <v>2209500</v>
      </c>
      <c r="S5069" t="s">
        <v>5940</v>
      </c>
      <c r="T5069" t="s">
        <v>5940</v>
      </c>
      <c r="U5069">
        <v>245</v>
      </c>
      <c r="V5069" t="s">
        <v>5940</v>
      </c>
      <c r="W5069">
        <v>16</v>
      </c>
      <c r="X5069">
        <v>55</v>
      </c>
      <c r="Z5069">
        <v>4322533</v>
      </c>
      <c r="AB5069" t="s">
        <v>5940</v>
      </c>
      <c r="AC5069">
        <v>4322533</v>
      </c>
      <c r="AD5069" t="s">
        <v>2772</v>
      </c>
      <c r="AE5069">
        <v>3442</v>
      </c>
      <c r="AF5069">
        <v>4322533</v>
      </c>
      <c r="AG5069" t="s">
        <v>2772</v>
      </c>
      <c r="AH5069">
        <v>360</v>
      </c>
      <c r="AI5069">
        <v>4322533</v>
      </c>
      <c r="AJ5069" t="s">
        <v>2772</v>
      </c>
      <c r="AK5069">
        <v>89</v>
      </c>
      <c r="AL5069">
        <v>4322533</v>
      </c>
      <c r="AM5069" t="s">
        <v>2772</v>
      </c>
      <c r="AN5069">
        <v>225</v>
      </c>
      <c r="AO5069">
        <v>0</v>
      </c>
      <c r="AP5069">
        <v>5106000</v>
      </c>
      <c r="AQ5069" t="s">
        <v>552</v>
      </c>
      <c r="AR5069">
        <v>2286</v>
      </c>
    </row>
    <row r="5070" spans="1:44" x14ac:dyDescent="0.25">
      <c r="A5070">
        <v>2209559</v>
      </c>
      <c r="B5070">
        <v>6</v>
      </c>
      <c r="C5070" t="s">
        <v>880</v>
      </c>
      <c r="D5070" t="s">
        <v>6792</v>
      </c>
      <c r="E5070">
        <v>153</v>
      </c>
      <c r="F5070" t="s">
        <v>5940</v>
      </c>
      <c r="G5070">
        <v>1081</v>
      </c>
      <c r="H5070" t="s">
        <v>5940</v>
      </c>
      <c r="I5070" t="s">
        <v>5940</v>
      </c>
      <c r="J5070">
        <v>397</v>
      </c>
      <c r="K5070">
        <v>153</v>
      </c>
      <c r="L5070">
        <v>0</v>
      </c>
      <c r="M5070">
        <v>574</v>
      </c>
      <c r="N5070">
        <v>0</v>
      </c>
      <c r="O5070">
        <v>0</v>
      </c>
      <c r="P5070">
        <v>338</v>
      </c>
      <c r="R5070">
        <v>2209559</v>
      </c>
      <c r="S5070">
        <v>153</v>
      </c>
      <c r="T5070" t="s">
        <v>5940</v>
      </c>
      <c r="U5070">
        <v>1081</v>
      </c>
      <c r="V5070" t="s">
        <v>5940</v>
      </c>
      <c r="W5070" t="s">
        <v>5940</v>
      </c>
      <c r="X5070">
        <v>397</v>
      </c>
      <c r="Z5070">
        <v>4322541</v>
      </c>
      <c r="AB5070" t="s">
        <v>5940</v>
      </c>
      <c r="AC5070">
        <v>4322541</v>
      </c>
      <c r="AD5070" t="s">
        <v>2773</v>
      </c>
      <c r="AE5070">
        <v>3</v>
      </c>
      <c r="AF5070">
        <v>4322541</v>
      </c>
      <c r="AG5070" t="s">
        <v>2773</v>
      </c>
      <c r="AH5070">
        <v>189</v>
      </c>
      <c r="AI5070">
        <v>4322541</v>
      </c>
      <c r="AJ5070" t="s">
        <v>2773</v>
      </c>
      <c r="AK5070">
        <v>23</v>
      </c>
      <c r="AL5070">
        <v>4322541</v>
      </c>
      <c r="AM5070" t="s">
        <v>2773</v>
      </c>
      <c r="AN5070" t="s">
        <v>5940</v>
      </c>
      <c r="AO5070">
        <v>0</v>
      </c>
      <c r="AP5070">
        <v>5106109</v>
      </c>
      <c r="AQ5070" t="s">
        <v>553</v>
      </c>
      <c r="AR5070">
        <v>1650</v>
      </c>
    </row>
    <row r="5071" spans="1:44" x14ac:dyDescent="0.25">
      <c r="A5071">
        <v>2209609</v>
      </c>
      <c r="B5071">
        <v>6</v>
      </c>
      <c r="C5071" t="s">
        <v>880</v>
      </c>
      <c r="D5071" t="s">
        <v>6793</v>
      </c>
      <c r="E5071" t="s">
        <v>5940</v>
      </c>
      <c r="F5071" t="s">
        <v>5940</v>
      </c>
      <c r="G5071">
        <v>106</v>
      </c>
      <c r="H5071" t="s">
        <v>5940</v>
      </c>
      <c r="I5071">
        <v>62</v>
      </c>
      <c r="J5071">
        <v>8</v>
      </c>
      <c r="K5071">
        <v>0</v>
      </c>
      <c r="L5071">
        <v>0</v>
      </c>
      <c r="M5071">
        <v>295</v>
      </c>
      <c r="N5071">
        <v>0</v>
      </c>
      <c r="O5071">
        <v>469</v>
      </c>
      <c r="P5071">
        <v>22</v>
      </c>
      <c r="R5071">
        <v>2209609</v>
      </c>
      <c r="S5071" t="s">
        <v>5940</v>
      </c>
      <c r="T5071" t="s">
        <v>5940</v>
      </c>
      <c r="U5071">
        <v>106</v>
      </c>
      <c r="V5071" t="s">
        <v>5940</v>
      </c>
      <c r="W5071">
        <v>62</v>
      </c>
      <c r="X5071">
        <v>8</v>
      </c>
      <c r="Z5071">
        <v>4322558</v>
      </c>
      <c r="AB5071" t="s">
        <v>5940</v>
      </c>
      <c r="AC5071">
        <v>4322558</v>
      </c>
      <c r="AD5071" t="s">
        <v>2774</v>
      </c>
      <c r="AE5071">
        <v>2</v>
      </c>
      <c r="AF5071">
        <v>4322558</v>
      </c>
      <c r="AG5071" t="s">
        <v>2774</v>
      </c>
      <c r="AH5071">
        <v>300</v>
      </c>
      <c r="AI5071">
        <v>4322558</v>
      </c>
      <c r="AJ5071" t="s">
        <v>2774</v>
      </c>
      <c r="AK5071">
        <v>30</v>
      </c>
      <c r="AL5071">
        <v>4322558</v>
      </c>
      <c r="AM5071" t="s">
        <v>2774</v>
      </c>
      <c r="AN5071">
        <v>168</v>
      </c>
      <c r="AO5071">
        <v>0</v>
      </c>
      <c r="AP5071">
        <v>5106158</v>
      </c>
      <c r="AQ5071" t="s">
        <v>554</v>
      </c>
      <c r="AR5071">
        <v>1960</v>
      </c>
    </row>
    <row r="5072" spans="1:44" x14ac:dyDescent="0.25">
      <c r="A5072">
        <v>2209658</v>
      </c>
      <c r="B5072">
        <v>6</v>
      </c>
      <c r="C5072" t="s">
        <v>880</v>
      </c>
      <c r="D5072" t="s">
        <v>6794</v>
      </c>
      <c r="E5072" t="s">
        <v>5940</v>
      </c>
      <c r="F5072" t="s">
        <v>5940</v>
      </c>
      <c r="G5072">
        <v>573</v>
      </c>
      <c r="H5072">
        <v>40</v>
      </c>
      <c r="I5072">
        <v>6</v>
      </c>
      <c r="J5072">
        <v>280</v>
      </c>
      <c r="K5072">
        <v>0</v>
      </c>
      <c r="L5072">
        <v>0</v>
      </c>
      <c r="M5072">
        <v>426</v>
      </c>
      <c r="N5072">
        <v>12</v>
      </c>
      <c r="O5072">
        <v>0</v>
      </c>
      <c r="P5072">
        <v>136</v>
      </c>
      <c r="R5072">
        <v>2209658</v>
      </c>
      <c r="S5072" t="s">
        <v>5940</v>
      </c>
      <c r="T5072" t="s">
        <v>5940</v>
      </c>
      <c r="U5072">
        <v>573</v>
      </c>
      <c r="V5072">
        <v>40</v>
      </c>
      <c r="W5072">
        <v>6</v>
      </c>
      <c r="X5072">
        <v>280</v>
      </c>
      <c r="Z5072">
        <v>4322608</v>
      </c>
      <c r="AB5072" t="s">
        <v>5940</v>
      </c>
      <c r="AC5072">
        <v>4322608</v>
      </c>
      <c r="AD5072" t="s">
        <v>2775</v>
      </c>
      <c r="AE5072">
        <v>6890</v>
      </c>
      <c r="AF5072">
        <v>4322608</v>
      </c>
      <c r="AG5072" t="s">
        <v>2775</v>
      </c>
      <c r="AH5072">
        <v>5840</v>
      </c>
      <c r="AI5072">
        <v>4322608</v>
      </c>
      <c r="AJ5072" t="s">
        <v>2775</v>
      </c>
      <c r="AK5072">
        <v>600</v>
      </c>
      <c r="AL5072">
        <v>4322608</v>
      </c>
      <c r="AM5072" t="s">
        <v>2775</v>
      </c>
      <c r="AN5072">
        <v>599</v>
      </c>
      <c r="AO5072">
        <v>0</v>
      </c>
      <c r="AP5072">
        <v>5106174</v>
      </c>
      <c r="AQ5072" t="s">
        <v>555</v>
      </c>
      <c r="AR5072">
        <v>600</v>
      </c>
    </row>
    <row r="5073" spans="1:44" x14ac:dyDescent="0.25">
      <c r="A5073">
        <v>2209708</v>
      </c>
      <c r="B5073">
        <v>6</v>
      </c>
      <c r="C5073" t="s">
        <v>880</v>
      </c>
      <c r="D5073" t="s">
        <v>6795</v>
      </c>
      <c r="E5073" t="s">
        <v>5940</v>
      </c>
      <c r="F5073" t="s">
        <v>5940</v>
      </c>
      <c r="G5073">
        <v>520</v>
      </c>
      <c r="H5073" t="s">
        <v>5940</v>
      </c>
      <c r="I5073">
        <v>249</v>
      </c>
      <c r="J5073">
        <v>215</v>
      </c>
      <c r="K5073">
        <v>0</v>
      </c>
      <c r="L5073">
        <v>0</v>
      </c>
      <c r="M5073">
        <v>436</v>
      </c>
      <c r="N5073">
        <v>0</v>
      </c>
      <c r="O5073">
        <v>166</v>
      </c>
      <c r="P5073">
        <v>54</v>
      </c>
      <c r="R5073">
        <v>2209708</v>
      </c>
      <c r="S5073" t="s">
        <v>5940</v>
      </c>
      <c r="T5073" t="s">
        <v>5940</v>
      </c>
      <c r="U5073">
        <v>520</v>
      </c>
      <c r="V5073" t="s">
        <v>5940</v>
      </c>
      <c r="W5073">
        <v>249</v>
      </c>
      <c r="X5073">
        <v>215</v>
      </c>
      <c r="Z5073">
        <v>4322707</v>
      </c>
      <c r="AB5073" t="s">
        <v>5940</v>
      </c>
      <c r="AC5073">
        <v>4322707</v>
      </c>
      <c r="AD5073" t="s">
        <v>2776</v>
      </c>
      <c r="AE5073">
        <v>4560</v>
      </c>
      <c r="AF5073">
        <v>4322707</v>
      </c>
      <c r="AG5073" t="s">
        <v>2776</v>
      </c>
      <c r="AH5073">
        <v>1625</v>
      </c>
      <c r="AI5073">
        <v>4322707</v>
      </c>
      <c r="AJ5073" t="s">
        <v>2776</v>
      </c>
      <c r="AK5073">
        <v>135</v>
      </c>
      <c r="AL5073">
        <v>4322707</v>
      </c>
      <c r="AM5073" t="s">
        <v>2776</v>
      </c>
      <c r="AN5073">
        <v>90</v>
      </c>
      <c r="AO5073">
        <v>0</v>
      </c>
      <c r="AP5073">
        <v>5106182</v>
      </c>
      <c r="AQ5073" t="s">
        <v>556</v>
      </c>
      <c r="AR5073">
        <v>1734</v>
      </c>
    </row>
    <row r="5074" spans="1:44" x14ac:dyDescent="0.25">
      <c r="A5074">
        <v>2209757</v>
      </c>
      <c r="B5074">
        <v>6</v>
      </c>
      <c r="C5074" t="s">
        <v>880</v>
      </c>
      <c r="D5074" t="s">
        <v>6796</v>
      </c>
      <c r="E5074" t="s">
        <v>5940</v>
      </c>
      <c r="F5074" t="s">
        <v>5940</v>
      </c>
      <c r="G5074">
        <v>260</v>
      </c>
      <c r="H5074" t="s">
        <v>5940</v>
      </c>
      <c r="I5074">
        <v>120</v>
      </c>
      <c r="J5074">
        <v>80</v>
      </c>
      <c r="K5074">
        <v>0</v>
      </c>
      <c r="L5074">
        <v>0</v>
      </c>
      <c r="M5074">
        <v>360</v>
      </c>
      <c r="N5074">
        <v>0</v>
      </c>
      <c r="O5074">
        <v>60</v>
      </c>
      <c r="P5074">
        <v>80</v>
      </c>
      <c r="R5074">
        <v>2209757</v>
      </c>
      <c r="S5074" t="s">
        <v>5940</v>
      </c>
      <c r="T5074" t="s">
        <v>5940</v>
      </c>
      <c r="U5074">
        <v>260</v>
      </c>
      <c r="V5074" t="s">
        <v>5940</v>
      </c>
      <c r="W5074">
        <v>120</v>
      </c>
      <c r="X5074">
        <v>80</v>
      </c>
      <c r="Z5074">
        <v>4322806</v>
      </c>
      <c r="AB5074" t="s">
        <v>5940</v>
      </c>
      <c r="AC5074">
        <v>4322806</v>
      </c>
      <c r="AD5074" t="s">
        <v>2777</v>
      </c>
      <c r="AE5074">
        <v>3</v>
      </c>
      <c r="AF5074">
        <v>4322806</v>
      </c>
      <c r="AG5074" t="s">
        <v>2777</v>
      </c>
      <c r="AH5074">
        <v>630</v>
      </c>
      <c r="AI5074">
        <v>4322806</v>
      </c>
      <c r="AJ5074" t="s">
        <v>2777</v>
      </c>
      <c r="AK5074">
        <v>59</v>
      </c>
      <c r="AL5074">
        <v>4322806</v>
      </c>
      <c r="AM5074" t="s">
        <v>2777</v>
      </c>
      <c r="AN5074">
        <v>127</v>
      </c>
      <c r="AO5074">
        <v>0</v>
      </c>
      <c r="AP5074">
        <v>5106190</v>
      </c>
      <c r="AQ5074" t="s">
        <v>557</v>
      </c>
      <c r="AR5074">
        <v>1860</v>
      </c>
    </row>
    <row r="5075" spans="1:44" x14ac:dyDescent="0.25">
      <c r="A5075">
        <v>2209807</v>
      </c>
      <c r="B5075">
        <v>6</v>
      </c>
      <c r="C5075" t="s">
        <v>880</v>
      </c>
      <c r="D5075" t="s">
        <v>6797</v>
      </c>
      <c r="E5075" t="s">
        <v>5940</v>
      </c>
      <c r="F5075" t="s">
        <v>5940</v>
      </c>
      <c r="G5075">
        <v>186</v>
      </c>
      <c r="H5075" t="s">
        <v>5940</v>
      </c>
      <c r="I5075">
        <v>245</v>
      </c>
      <c r="J5075">
        <v>18</v>
      </c>
      <c r="K5075">
        <v>0</v>
      </c>
      <c r="L5075">
        <v>0</v>
      </c>
      <c r="M5075">
        <v>676</v>
      </c>
      <c r="N5075">
        <v>0</v>
      </c>
      <c r="O5075">
        <v>744</v>
      </c>
      <c r="P5075">
        <v>25</v>
      </c>
      <c r="R5075">
        <v>2209807</v>
      </c>
      <c r="S5075" t="s">
        <v>5940</v>
      </c>
      <c r="T5075" t="s">
        <v>5940</v>
      </c>
      <c r="U5075">
        <v>186</v>
      </c>
      <c r="V5075" t="s">
        <v>5940</v>
      </c>
      <c r="W5075">
        <v>245</v>
      </c>
      <c r="X5075">
        <v>18</v>
      </c>
      <c r="Z5075">
        <v>4322855</v>
      </c>
      <c r="AB5075" t="s">
        <v>5940</v>
      </c>
      <c r="AC5075">
        <v>4322855</v>
      </c>
      <c r="AD5075" t="s">
        <v>2778</v>
      </c>
      <c r="AE5075" t="s">
        <v>5940</v>
      </c>
      <c r="AF5075">
        <v>4322855</v>
      </c>
      <c r="AG5075" t="s">
        <v>2778</v>
      </c>
      <c r="AH5075">
        <v>500</v>
      </c>
      <c r="AI5075">
        <v>4322855</v>
      </c>
      <c r="AJ5075" t="s">
        <v>2778</v>
      </c>
      <c r="AK5075">
        <v>7</v>
      </c>
      <c r="AL5075">
        <v>4322855</v>
      </c>
      <c r="AM5075" t="s">
        <v>2778</v>
      </c>
      <c r="AN5075">
        <v>270</v>
      </c>
      <c r="AO5075">
        <v>0</v>
      </c>
      <c r="AP5075">
        <v>5106208</v>
      </c>
      <c r="AQ5075" t="s">
        <v>558</v>
      </c>
      <c r="AR5075">
        <v>1112</v>
      </c>
    </row>
    <row r="5076" spans="1:44" x14ac:dyDescent="0.25">
      <c r="A5076">
        <v>2209856</v>
      </c>
      <c r="B5076">
        <v>6</v>
      </c>
      <c r="C5076" t="s">
        <v>880</v>
      </c>
      <c r="D5076" t="s">
        <v>6798</v>
      </c>
      <c r="E5076">
        <v>120</v>
      </c>
      <c r="F5076" t="s">
        <v>5940</v>
      </c>
      <c r="G5076">
        <v>202</v>
      </c>
      <c r="H5076" t="s">
        <v>5940</v>
      </c>
      <c r="I5076">
        <v>34</v>
      </c>
      <c r="J5076">
        <v>132</v>
      </c>
      <c r="K5076">
        <v>160</v>
      </c>
      <c r="L5076">
        <v>0</v>
      </c>
      <c r="M5076">
        <v>840</v>
      </c>
      <c r="N5076">
        <v>0</v>
      </c>
      <c r="O5076">
        <v>29</v>
      </c>
      <c r="P5076">
        <v>210</v>
      </c>
      <c r="R5076">
        <v>2209856</v>
      </c>
      <c r="S5076">
        <v>120</v>
      </c>
      <c r="T5076" t="s">
        <v>5940</v>
      </c>
      <c r="U5076">
        <v>202</v>
      </c>
      <c r="V5076" t="s">
        <v>5940</v>
      </c>
      <c r="W5076">
        <v>34</v>
      </c>
      <c r="X5076">
        <v>132</v>
      </c>
      <c r="Z5076">
        <v>4322905</v>
      </c>
      <c r="AB5076" t="s">
        <v>5940</v>
      </c>
      <c r="AC5076">
        <v>4322905</v>
      </c>
      <c r="AD5076" t="s">
        <v>2779</v>
      </c>
      <c r="AE5076" t="s">
        <v>5940</v>
      </c>
      <c r="AF5076">
        <v>4322905</v>
      </c>
      <c r="AG5076" t="s">
        <v>2779</v>
      </c>
      <c r="AH5076">
        <v>525</v>
      </c>
      <c r="AI5076">
        <v>4322905</v>
      </c>
      <c r="AJ5076" t="s">
        <v>2779</v>
      </c>
      <c r="AK5076">
        <v>270</v>
      </c>
      <c r="AL5076">
        <v>4322905</v>
      </c>
      <c r="AM5076" t="s">
        <v>2779</v>
      </c>
      <c r="AN5076">
        <v>945</v>
      </c>
      <c r="AO5076">
        <v>0</v>
      </c>
      <c r="AP5076">
        <v>5106216</v>
      </c>
      <c r="AQ5076" t="s">
        <v>559</v>
      </c>
      <c r="AR5076">
        <v>3252</v>
      </c>
    </row>
    <row r="5077" spans="1:44" x14ac:dyDescent="0.25">
      <c r="A5077">
        <v>2209872</v>
      </c>
      <c r="B5077">
        <v>6</v>
      </c>
      <c r="C5077" t="s">
        <v>880</v>
      </c>
      <c r="D5077" t="s">
        <v>6799</v>
      </c>
      <c r="E5077">
        <v>1152</v>
      </c>
      <c r="F5077" t="s">
        <v>5940</v>
      </c>
      <c r="G5077">
        <v>99</v>
      </c>
      <c r="H5077" t="s">
        <v>5940</v>
      </c>
      <c r="I5077">
        <v>1</v>
      </c>
      <c r="J5077">
        <v>111</v>
      </c>
      <c r="K5077">
        <v>0</v>
      </c>
      <c r="L5077">
        <v>0</v>
      </c>
      <c r="M5077">
        <v>411</v>
      </c>
      <c r="N5077">
        <v>0</v>
      </c>
      <c r="O5077">
        <v>12</v>
      </c>
      <c r="P5077">
        <v>114</v>
      </c>
      <c r="R5077">
        <v>2209872</v>
      </c>
      <c r="S5077">
        <v>1152</v>
      </c>
      <c r="T5077" t="s">
        <v>5940</v>
      </c>
      <c r="U5077">
        <v>99</v>
      </c>
      <c r="V5077" t="s">
        <v>5940</v>
      </c>
      <c r="W5077">
        <v>1</v>
      </c>
      <c r="X5077">
        <v>111</v>
      </c>
      <c r="Z5077">
        <v>4323002</v>
      </c>
      <c r="AB5077" t="s">
        <v>5940</v>
      </c>
      <c r="AC5077">
        <v>4323002</v>
      </c>
      <c r="AD5077" t="s">
        <v>2780</v>
      </c>
      <c r="AE5077">
        <v>108539</v>
      </c>
      <c r="AF5077">
        <v>4323002</v>
      </c>
      <c r="AG5077" t="s">
        <v>2780</v>
      </c>
      <c r="AH5077">
        <v>3840</v>
      </c>
      <c r="AI5077">
        <v>4323002</v>
      </c>
      <c r="AJ5077" t="s">
        <v>2780</v>
      </c>
      <c r="AK5077">
        <v>92</v>
      </c>
      <c r="AL5077">
        <v>4323002</v>
      </c>
      <c r="AM5077" t="s">
        <v>2780</v>
      </c>
      <c r="AN5077">
        <v>375</v>
      </c>
      <c r="AO5077">
        <v>0</v>
      </c>
      <c r="AP5077">
        <v>5106224</v>
      </c>
      <c r="AQ5077" t="s">
        <v>560</v>
      </c>
      <c r="AR5077">
        <v>179532</v>
      </c>
    </row>
    <row r="5078" spans="1:44" x14ac:dyDescent="0.25">
      <c r="A5078">
        <v>2209906</v>
      </c>
      <c r="B5078">
        <v>6</v>
      </c>
      <c r="C5078" t="s">
        <v>880</v>
      </c>
      <c r="D5078" t="s">
        <v>6800</v>
      </c>
      <c r="E5078" t="s">
        <v>5940</v>
      </c>
      <c r="F5078" t="s">
        <v>5940</v>
      </c>
      <c r="G5078">
        <v>65</v>
      </c>
      <c r="H5078" t="s">
        <v>5940</v>
      </c>
      <c r="I5078">
        <v>94</v>
      </c>
      <c r="J5078">
        <v>66</v>
      </c>
      <c r="K5078">
        <v>0</v>
      </c>
      <c r="L5078">
        <v>0</v>
      </c>
      <c r="M5078">
        <v>691</v>
      </c>
      <c r="N5078">
        <v>0</v>
      </c>
      <c r="O5078">
        <v>608</v>
      </c>
      <c r="P5078">
        <v>76</v>
      </c>
      <c r="R5078">
        <v>2209906</v>
      </c>
      <c r="S5078" t="s">
        <v>5940</v>
      </c>
      <c r="T5078" t="s">
        <v>5940</v>
      </c>
      <c r="U5078">
        <v>65</v>
      </c>
      <c r="V5078" t="s">
        <v>5940</v>
      </c>
      <c r="W5078">
        <v>94</v>
      </c>
      <c r="X5078">
        <v>66</v>
      </c>
      <c r="Z5078">
        <v>4323101</v>
      </c>
      <c r="AB5078" t="s">
        <v>5940</v>
      </c>
      <c r="AC5078">
        <v>4323101</v>
      </c>
      <c r="AD5078" t="s">
        <v>2781</v>
      </c>
      <c r="AE5078">
        <v>90</v>
      </c>
      <c r="AF5078">
        <v>4323101</v>
      </c>
      <c r="AG5078" t="s">
        <v>2781</v>
      </c>
      <c r="AH5078">
        <v>20250</v>
      </c>
      <c r="AI5078">
        <v>4323101</v>
      </c>
      <c r="AJ5078" t="s">
        <v>2781</v>
      </c>
      <c r="AK5078">
        <v>4590</v>
      </c>
      <c r="AL5078">
        <v>4323101</v>
      </c>
      <c r="AM5078" t="s">
        <v>2781</v>
      </c>
      <c r="AN5078">
        <v>1596</v>
      </c>
      <c r="AO5078">
        <v>0</v>
      </c>
      <c r="AP5078">
        <v>5106232</v>
      </c>
      <c r="AQ5078" t="s">
        <v>561</v>
      </c>
      <c r="AR5078">
        <v>1870</v>
      </c>
    </row>
    <row r="5079" spans="1:44" x14ac:dyDescent="0.25">
      <c r="A5079">
        <v>2209955</v>
      </c>
      <c r="B5079">
        <v>6</v>
      </c>
      <c r="C5079" t="s">
        <v>880</v>
      </c>
      <c r="D5079" t="s">
        <v>6801</v>
      </c>
      <c r="E5079">
        <v>420</v>
      </c>
      <c r="F5079" t="s">
        <v>5940</v>
      </c>
      <c r="G5079">
        <v>738</v>
      </c>
      <c r="H5079" t="s">
        <v>5940</v>
      </c>
      <c r="I5079">
        <v>133</v>
      </c>
      <c r="J5079">
        <v>141</v>
      </c>
      <c r="K5079">
        <v>420</v>
      </c>
      <c r="L5079">
        <v>0</v>
      </c>
      <c r="M5079">
        <v>1116</v>
      </c>
      <c r="N5079">
        <v>0</v>
      </c>
      <c r="O5079">
        <v>55</v>
      </c>
      <c r="P5079">
        <v>81</v>
      </c>
      <c r="R5079">
        <v>2209955</v>
      </c>
      <c r="S5079">
        <v>420</v>
      </c>
      <c r="T5079" t="s">
        <v>5940</v>
      </c>
      <c r="U5079">
        <v>738</v>
      </c>
      <c r="V5079" t="s">
        <v>5940</v>
      </c>
      <c r="W5079">
        <v>133</v>
      </c>
      <c r="X5079">
        <v>141</v>
      </c>
      <c r="Z5079">
        <v>4323200</v>
      </c>
      <c r="AB5079" t="s">
        <v>5940</v>
      </c>
      <c r="AC5079">
        <v>4323200</v>
      </c>
      <c r="AD5079" t="s">
        <v>2782</v>
      </c>
      <c r="AE5079">
        <v>3</v>
      </c>
      <c r="AF5079">
        <v>4323200</v>
      </c>
      <c r="AG5079" t="s">
        <v>2782</v>
      </c>
      <c r="AH5079">
        <v>360</v>
      </c>
      <c r="AI5079">
        <v>4323200</v>
      </c>
      <c r="AJ5079" t="s">
        <v>2782</v>
      </c>
      <c r="AK5079">
        <v>2</v>
      </c>
      <c r="AL5079">
        <v>4323200</v>
      </c>
      <c r="AM5079" t="s">
        <v>2782</v>
      </c>
      <c r="AN5079">
        <v>9018</v>
      </c>
      <c r="AO5079">
        <v>0</v>
      </c>
      <c r="AP5079">
        <v>5106240</v>
      </c>
      <c r="AQ5079" t="s">
        <v>562</v>
      </c>
      <c r="AR5079">
        <v>50850</v>
      </c>
    </row>
    <row r="5080" spans="1:44" x14ac:dyDescent="0.25">
      <c r="A5080">
        <v>2209971</v>
      </c>
      <c r="B5080">
        <v>6</v>
      </c>
      <c r="C5080" t="s">
        <v>880</v>
      </c>
      <c r="D5080" t="s">
        <v>6802</v>
      </c>
      <c r="E5080" t="s">
        <v>5940</v>
      </c>
      <c r="F5080" t="s">
        <v>5940</v>
      </c>
      <c r="G5080">
        <v>89</v>
      </c>
      <c r="H5080" t="s">
        <v>5940</v>
      </c>
      <c r="I5080">
        <v>126</v>
      </c>
      <c r="J5080">
        <v>5</v>
      </c>
      <c r="K5080">
        <v>0</v>
      </c>
      <c r="L5080">
        <v>0</v>
      </c>
      <c r="M5080">
        <v>283</v>
      </c>
      <c r="N5080">
        <v>0</v>
      </c>
      <c r="O5080">
        <v>496</v>
      </c>
      <c r="P5080">
        <v>10</v>
      </c>
      <c r="R5080">
        <v>2209971</v>
      </c>
      <c r="S5080" t="s">
        <v>5940</v>
      </c>
      <c r="T5080" t="s">
        <v>5940</v>
      </c>
      <c r="U5080">
        <v>89</v>
      </c>
      <c r="V5080" t="s">
        <v>5940</v>
      </c>
      <c r="W5080">
        <v>126</v>
      </c>
      <c r="X5080">
        <v>5</v>
      </c>
      <c r="Z5080">
        <v>4323309</v>
      </c>
      <c r="AB5080" t="s">
        <v>5940</v>
      </c>
      <c r="AC5080">
        <v>4323309</v>
      </c>
      <c r="AD5080" t="s">
        <v>2783</v>
      </c>
      <c r="AE5080" t="s">
        <v>5940</v>
      </c>
      <c r="AF5080">
        <v>4323309</v>
      </c>
      <c r="AG5080" t="s">
        <v>2783</v>
      </c>
      <c r="AH5080">
        <v>20</v>
      </c>
      <c r="AI5080">
        <v>4323309</v>
      </c>
      <c r="AJ5080" t="s">
        <v>2783</v>
      </c>
      <c r="AK5080" t="s">
        <v>5940</v>
      </c>
      <c r="AL5080">
        <v>4323309</v>
      </c>
      <c r="AM5080" t="s">
        <v>2783</v>
      </c>
      <c r="AN5080" t="s">
        <v>5940</v>
      </c>
      <c r="AO5080">
        <v>0</v>
      </c>
      <c r="AP5080">
        <v>5106257</v>
      </c>
      <c r="AQ5080" t="s">
        <v>563</v>
      </c>
      <c r="AR5080">
        <v>3000</v>
      </c>
    </row>
    <row r="5081" spans="1:44" x14ac:dyDescent="0.25">
      <c r="A5081">
        <v>2210003</v>
      </c>
      <c r="B5081">
        <v>6</v>
      </c>
      <c r="C5081" t="s">
        <v>880</v>
      </c>
      <c r="D5081" t="s">
        <v>6803</v>
      </c>
      <c r="E5081" t="s">
        <v>5940</v>
      </c>
      <c r="F5081" t="s">
        <v>5940</v>
      </c>
      <c r="G5081">
        <v>3783</v>
      </c>
      <c r="H5081">
        <v>10</v>
      </c>
      <c r="I5081">
        <v>12</v>
      </c>
      <c r="J5081">
        <v>221</v>
      </c>
      <c r="K5081">
        <v>0</v>
      </c>
      <c r="L5081">
        <v>0</v>
      </c>
      <c r="M5081">
        <v>453</v>
      </c>
      <c r="N5081">
        <v>0</v>
      </c>
      <c r="O5081">
        <v>0</v>
      </c>
      <c r="P5081">
        <v>58</v>
      </c>
      <c r="R5081">
        <v>2210003</v>
      </c>
      <c r="S5081" t="s">
        <v>5940</v>
      </c>
      <c r="T5081" t="s">
        <v>5940</v>
      </c>
      <c r="U5081">
        <v>3783</v>
      </c>
      <c r="V5081">
        <v>10</v>
      </c>
      <c r="W5081">
        <v>12</v>
      </c>
      <c r="X5081">
        <v>221</v>
      </c>
      <c r="Z5081">
        <v>4323358</v>
      </c>
      <c r="AB5081" t="s">
        <v>5940</v>
      </c>
      <c r="AC5081">
        <v>4323358</v>
      </c>
      <c r="AD5081" t="s">
        <v>2784</v>
      </c>
      <c r="AE5081" t="s">
        <v>5940</v>
      </c>
      <c r="AF5081">
        <v>4323358</v>
      </c>
      <c r="AG5081" t="s">
        <v>2784</v>
      </c>
      <c r="AH5081">
        <v>500</v>
      </c>
      <c r="AI5081">
        <v>4323358</v>
      </c>
      <c r="AJ5081" t="s">
        <v>2784</v>
      </c>
      <c r="AK5081">
        <v>25</v>
      </c>
      <c r="AL5081">
        <v>4323358</v>
      </c>
      <c r="AM5081" t="s">
        <v>2784</v>
      </c>
      <c r="AN5081">
        <v>4293</v>
      </c>
      <c r="AO5081">
        <v>0</v>
      </c>
      <c r="AP5081">
        <v>5106265</v>
      </c>
      <c r="AQ5081" t="s">
        <v>564</v>
      </c>
      <c r="AR5081">
        <v>7760</v>
      </c>
    </row>
    <row r="5082" spans="1:44" x14ac:dyDescent="0.25">
      <c r="A5082">
        <v>2210052</v>
      </c>
      <c r="B5082">
        <v>6</v>
      </c>
      <c r="C5082" t="s">
        <v>880</v>
      </c>
      <c r="D5082" t="s">
        <v>6804</v>
      </c>
      <c r="E5082">
        <v>448</v>
      </c>
      <c r="F5082" t="s">
        <v>5940</v>
      </c>
      <c r="G5082">
        <v>267</v>
      </c>
      <c r="H5082" t="s">
        <v>5940</v>
      </c>
      <c r="I5082">
        <v>671</v>
      </c>
      <c r="J5082">
        <v>55</v>
      </c>
      <c r="K5082">
        <v>0</v>
      </c>
      <c r="L5082">
        <v>0</v>
      </c>
      <c r="M5082">
        <v>245</v>
      </c>
      <c r="N5082">
        <v>0</v>
      </c>
      <c r="O5082">
        <v>1038</v>
      </c>
      <c r="P5082">
        <v>39</v>
      </c>
      <c r="R5082">
        <v>2210052</v>
      </c>
      <c r="S5082">
        <v>448</v>
      </c>
      <c r="T5082" t="s">
        <v>5940</v>
      </c>
      <c r="U5082">
        <v>267</v>
      </c>
      <c r="V5082" t="s">
        <v>5940</v>
      </c>
      <c r="W5082">
        <v>671</v>
      </c>
      <c r="X5082">
        <v>55</v>
      </c>
      <c r="Z5082">
        <v>4323408</v>
      </c>
      <c r="AB5082" t="s">
        <v>5940</v>
      </c>
      <c r="AC5082">
        <v>4323408</v>
      </c>
      <c r="AD5082" t="s">
        <v>2785</v>
      </c>
      <c r="AE5082" t="s">
        <v>5940</v>
      </c>
      <c r="AF5082">
        <v>4323408</v>
      </c>
      <c r="AG5082" t="s">
        <v>2785</v>
      </c>
      <c r="AH5082">
        <v>400</v>
      </c>
      <c r="AI5082">
        <v>4323408</v>
      </c>
      <c r="AJ5082" t="s">
        <v>2785</v>
      </c>
      <c r="AK5082">
        <v>38</v>
      </c>
      <c r="AL5082">
        <v>4323408</v>
      </c>
      <c r="AM5082" t="s">
        <v>2785</v>
      </c>
      <c r="AN5082">
        <v>1500</v>
      </c>
      <c r="AO5082">
        <v>0</v>
      </c>
      <c r="AP5082">
        <v>5106273</v>
      </c>
      <c r="AQ5082" t="s">
        <v>565</v>
      </c>
      <c r="AR5082">
        <v>1311</v>
      </c>
    </row>
    <row r="5083" spans="1:44" x14ac:dyDescent="0.25">
      <c r="A5083">
        <v>2210102</v>
      </c>
      <c r="B5083">
        <v>6</v>
      </c>
      <c r="C5083" t="s">
        <v>880</v>
      </c>
      <c r="D5083" t="s">
        <v>6805</v>
      </c>
      <c r="E5083" t="s">
        <v>5940</v>
      </c>
      <c r="F5083" t="s">
        <v>5940</v>
      </c>
      <c r="G5083">
        <v>1050</v>
      </c>
      <c r="H5083" t="s">
        <v>5940</v>
      </c>
      <c r="I5083">
        <v>270</v>
      </c>
      <c r="J5083">
        <v>40</v>
      </c>
      <c r="K5083">
        <v>0</v>
      </c>
      <c r="L5083">
        <v>0</v>
      </c>
      <c r="M5083">
        <v>240</v>
      </c>
      <c r="N5083">
        <v>0</v>
      </c>
      <c r="O5083">
        <v>65</v>
      </c>
      <c r="P5083">
        <v>29</v>
      </c>
      <c r="R5083">
        <v>2210102</v>
      </c>
      <c r="S5083" t="s">
        <v>5940</v>
      </c>
      <c r="T5083" t="s">
        <v>5940</v>
      </c>
      <c r="U5083">
        <v>1050</v>
      </c>
      <c r="V5083" t="s">
        <v>5940</v>
      </c>
      <c r="W5083">
        <v>270</v>
      </c>
      <c r="X5083">
        <v>40</v>
      </c>
      <c r="Z5083">
        <v>4323457</v>
      </c>
      <c r="AB5083" t="s">
        <v>5940</v>
      </c>
      <c r="AC5083">
        <v>4323457</v>
      </c>
      <c r="AD5083" t="s">
        <v>2786</v>
      </c>
      <c r="AE5083">
        <v>2027</v>
      </c>
      <c r="AF5083">
        <v>4323457</v>
      </c>
      <c r="AG5083" t="s">
        <v>2786</v>
      </c>
      <c r="AH5083">
        <v>90</v>
      </c>
      <c r="AI5083">
        <v>4323457</v>
      </c>
      <c r="AJ5083" t="s">
        <v>2786</v>
      </c>
      <c r="AK5083">
        <v>23</v>
      </c>
      <c r="AL5083">
        <v>4323457</v>
      </c>
      <c r="AM5083" t="s">
        <v>2786</v>
      </c>
      <c r="AN5083">
        <v>1974</v>
      </c>
      <c r="AO5083">
        <v>0</v>
      </c>
      <c r="AP5083">
        <v>5106281</v>
      </c>
      <c r="AQ5083" t="s">
        <v>566</v>
      </c>
      <c r="AR5083">
        <v>27848</v>
      </c>
    </row>
    <row r="5084" spans="1:44" x14ac:dyDescent="0.25">
      <c r="A5084">
        <v>2210201</v>
      </c>
      <c r="B5084">
        <v>6</v>
      </c>
      <c r="C5084" t="s">
        <v>880</v>
      </c>
      <c r="D5084" t="s">
        <v>6806</v>
      </c>
      <c r="E5084" t="s">
        <v>5940</v>
      </c>
      <c r="F5084" t="s">
        <v>5940</v>
      </c>
      <c r="G5084">
        <v>1129</v>
      </c>
      <c r="H5084" t="s">
        <v>5940</v>
      </c>
      <c r="I5084">
        <v>8</v>
      </c>
      <c r="J5084">
        <v>609</v>
      </c>
      <c r="K5084">
        <v>0</v>
      </c>
      <c r="L5084">
        <v>0</v>
      </c>
      <c r="M5084">
        <v>1387</v>
      </c>
      <c r="N5084">
        <v>0</v>
      </c>
      <c r="O5084">
        <v>6</v>
      </c>
      <c r="P5084">
        <v>698</v>
      </c>
      <c r="R5084">
        <v>2210201</v>
      </c>
      <c r="S5084" t="s">
        <v>5940</v>
      </c>
      <c r="T5084" t="s">
        <v>5940</v>
      </c>
      <c r="U5084">
        <v>1129</v>
      </c>
      <c r="V5084" t="s">
        <v>5940</v>
      </c>
      <c r="W5084">
        <v>8</v>
      </c>
      <c r="X5084">
        <v>609</v>
      </c>
      <c r="Z5084">
        <v>4323507</v>
      </c>
      <c r="AB5084" t="s">
        <v>5940</v>
      </c>
      <c r="AC5084">
        <v>4323507</v>
      </c>
      <c r="AD5084" t="s">
        <v>2787</v>
      </c>
      <c r="AE5084">
        <v>156</v>
      </c>
      <c r="AF5084">
        <v>4323507</v>
      </c>
      <c r="AG5084" t="s">
        <v>2787</v>
      </c>
      <c r="AH5084">
        <v>5590</v>
      </c>
      <c r="AI5084">
        <v>4323507</v>
      </c>
      <c r="AJ5084" t="s">
        <v>2787</v>
      </c>
      <c r="AK5084">
        <v>77</v>
      </c>
      <c r="AL5084">
        <v>4323507</v>
      </c>
      <c r="AM5084" t="s">
        <v>2787</v>
      </c>
      <c r="AN5084">
        <v>1164</v>
      </c>
      <c r="AO5084">
        <v>0</v>
      </c>
      <c r="AP5084">
        <v>5106299</v>
      </c>
      <c r="AQ5084" t="s">
        <v>567</v>
      </c>
      <c r="AR5084">
        <v>7740</v>
      </c>
    </row>
    <row r="5085" spans="1:44" x14ac:dyDescent="0.25">
      <c r="A5085">
        <v>2210300</v>
      </c>
      <c r="B5085">
        <v>6</v>
      </c>
      <c r="C5085" t="s">
        <v>880</v>
      </c>
      <c r="D5085" t="s">
        <v>6807</v>
      </c>
      <c r="E5085" t="s">
        <v>5940</v>
      </c>
      <c r="F5085" t="s">
        <v>5940</v>
      </c>
      <c r="G5085">
        <v>324</v>
      </c>
      <c r="H5085">
        <v>16</v>
      </c>
      <c r="I5085" t="s">
        <v>5940</v>
      </c>
      <c r="J5085">
        <v>296</v>
      </c>
      <c r="K5085">
        <v>0</v>
      </c>
      <c r="L5085">
        <v>0</v>
      </c>
      <c r="M5085">
        <v>892</v>
      </c>
      <c r="N5085">
        <v>25</v>
      </c>
      <c r="O5085">
        <v>0</v>
      </c>
      <c r="P5085">
        <v>348</v>
      </c>
      <c r="R5085">
        <v>2210300</v>
      </c>
      <c r="S5085" t="s">
        <v>5940</v>
      </c>
      <c r="T5085" t="s">
        <v>5940</v>
      </c>
      <c r="U5085">
        <v>324</v>
      </c>
      <c r="V5085">
        <v>16</v>
      </c>
      <c r="W5085" t="s">
        <v>5940</v>
      </c>
      <c r="X5085">
        <v>296</v>
      </c>
      <c r="Z5085">
        <v>4323606</v>
      </c>
      <c r="AB5085" t="s">
        <v>5940</v>
      </c>
      <c r="AC5085">
        <v>4323606</v>
      </c>
      <c r="AD5085" t="s">
        <v>2788</v>
      </c>
      <c r="AE5085" t="s">
        <v>5940</v>
      </c>
      <c r="AF5085">
        <v>4323606</v>
      </c>
      <c r="AG5085" t="s">
        <v>2788</v>
      </c>
      <c r="AH5085">
        <v>120</v>
      </c>
      <c r="AI5085">
        <v>4323606</v>
      </c>
      <c r="AJ5085" t="s">
        <v>2788</v>
      </c>
      <c r="AK5085">
        <v>18</v>
      </c>
      <c r="AL5085">
        <v>4323606</v>
      </c>
      <c r="AM5085" t="s">
        <v>2788</v>
      </c>
      <c r="AN5085">
        <v>60</v>
      </c>
      <c r="AO5085">
        <v>0</v>
      </c>
      <c r="AP5085">
        <v>5106307</v>
      </c>
      <c r="AQ5085" t="s">
        <v>568</v>
      </c>
      <c r="AR5085">
        <v>3300</v>
      </c>
    </row>
    <row r="5086" spans="1:44" x14ac:dyDescent="0.25">
      <c r="A5086">
        <v>2210359</v>
      </c>
      <c r="B5086">
        <v>6</v>
      </c>
      <c r="C5086" t="s">
        <v>880</v>
      </c>
      <c r="D5086" t="s">
        <v>6808</v>
      </c>
      <c r="E5086" t="s">
        <v>5940</v>
      </c>
      <c r="F5086" t="s">
        <v>5940</v>
      </c>
      <c r="G5086">
        <v>221</v>
      </c>
      <c r="H5086" t="s">
        <v>5940</v>
      </c>
      <c r="I5086" t="s">
        <v>5940</v>
      </c>
      <c r="J5086">
        <v>259</v>
      </c>
      <c r="K5086">
        <v>0</v>
      </c>
      <c r="L5086">
        <v>0</v>
      </c>
      <c r="M5086">
        <v>31</v>
      </c>
      <c r="N5086">
        <v>0</v>
      </c>
      <c r="O5086">
        <v>0</v>
      </c>
      <c r="P5086">
        <v>75</v>
      </c>
      <c r="R5086">
        <v>2210359</v>
      </c>
      <c r="S5086" t="s">
        <v>5940</v>
      </c>
      <c r="T5086" t="s">
        <v>5940</v>
      </c>
      <c r="U5086">
        <v>221</v>
      </c>
      <c r="V5086" t="s">
        <v>5940</v>
      </c>
      <c r="W5086" t="s">
        <v>5940</v>
      </c>
      <c r="X5086">
        <v>259</v>
      </c>
      <c r="Z5086">
        <v>4323705</v>
      </c>
      <c r="AB5086" t="s">
        <v>5940</v>
      </c>
      <c r="AC5086">
        <v>4323705</v>
      </c>
      <c r="AD5086" t="s">
        <v>2789</v>
      </c>
      <c r="AE5086">
        <v>6</v>
      </c>
      <c r="AF5086">
        <v>4323705</v>
      </c>
      <c r="AG5086" t="s">
        <v>2789</v>
      </c>
      <c r="AH5086">
        <v>750</v>
      </c>
      <c r="AI5086">
        <v>4323705</v>
      </c>
      <c r="AJ5086" t="s">
        <v>2789</v>
      </c>
      <c r="AK5086">
        <v>36</v>
      </c>
      <c r="AL5086">
        <v>4323705</v>
      </c>
      <c r="AM5086" t="s">
        <v>2789</v>
      </c>
      <c r="AN5086">
        <v>2280</v>
      </c>
      <c r="AO5086">
        <v>0</v>
      </c>
      <c r="AP5086">
        <v>5106315</v>
      </c>
      <c r="AQ5086" t="s">
        <v>569</v>
      </c>
      <c r="AR5086">
        <v>252</v>
      </c>
    </row>
    <row r="5087" spans="1:44" x14ac:dyDescent="0.25">
      <c r="A5087">
        <v>2210375</v>
      </c>
      <c r="B5087">
        <v>6</v>
      </c>
      <c r="C5087" t="s">
        <v>880</v>
      </c>
      <c r="D5087" t="s">
        <v>6809</v>
      </c>
      <c r="E5087" t="s">
        <v>5940</v>
      </c>
      <c r="F5087" t="s">
        <v>5940</v>
      </c>
      <c r="G5087">
        <v>208</v>
      </c>
      <c r="H5087" t="s">
        <v>5940</v>
      </c>
      <c r="I5087">
        <v>50</v>
      </c>
      <c r="J5087">
        <v>29</v>
      </c>
      <c r="K5087">
        <v>0</v>
      </c>
      <c r="L5087">
        <v>0</v>
      </c>
      <c r="M5087">
        <v>540</v>
      </c>
      <c r="N5087">
        <v>0</v>
      </c>
      <c r="O5087">
        <v>28</v>
      </c>
      <c r="P5087">
        <v>104</v>
      </c>
      <c r="R5087">
        <v>2210375</v>
      </c>
      <c r="S5087" t="s">
        <v>5940</v>
      </c>
      <c r="T5087" t="s">
        <v>5940</v>
      </c>
      <c r="U5087">
        <v>208</v>
      </c>
      <c r="V5087" t="s">
        <v>5940</v>
      </c>
      <c r="W5087">
        <v>50</v>
      </c>
      <c r="X5087">
        <v>29</v>
      </c>
      <c r="Z5087">
        <v>4323754</v>
      </c>
      <c r="AB5087" t="s">
        <v>5940</v>
      </c>
      <c r="AC5087">
        <v>4323754</v>
      </c>
      <c r="AD5087" t="s">
        <v>2790</v>
      </c>
      <c r="AE5087">
        <v>350</v>
      </c>
      <c r="AF5087">
        <v>4323754</v>
      </c>
      <c r="AG5087" t="s">
        <v>2790</v>
      </c>
      <c r="AH5087">
        <v>4000</v>
      </c>
      <c r="AI5087">
        <v>4323754</v>
      </c>
      <c r="AJ5087" t="s">
        <v>2790</v>
      </c>
      <c r="AK5087">
        <v>12</v>
      </c>
      <c r="AL5087">
        <v>4323754</v>
      </c>
      <c r="AM5087" t="s">
        <v>2790</v>
      </c>
      <c r="AN5087">
        <v>1800</v>
      </c>
      <c r="AO5087">
        <v>0</v>
      </c>
      <c r="AP5087">
        <v>5106372</v>
      </c>
      <c r="AQ5087" t="s">
        <v>570</v>
      </c>
      <c r="AR5087">
        <v>13624</v>
      </c>
    </row>
    <row r="5088" spans="1:44" x14ac:dyDescent="0.25">
      <c r="A5088">
        <v>2210383</v>
      </c>
      <c r="B5088">
        <v>6</v>
      </c>
      <c r="C5088" t="s">
        <v>880</v>
      </c>
      <c r="D5088" t="s">
        <v>6810</v>
      </c>
      <c r="E5088" t="s">
        <v>5940</v>
      </c>
      <c r="F5088" t="s">
        <v>5940</v>
      </c>
      <c r="G5088">
        <v>47</v>
      </c>
      <c r="H5088" t="s">
        <v>5940</v>
      </c>
      <c r="I5088">
        <v>25</v>
      </c>
      <c r="J5088">
        <v>7</v>
      </c>
      <c r="K5088">
        <v>0</v>
      </c>
      <c r="L5088">
        <v>0</v>
      </c>
      <c r="M5088">
        <v>208</v>
      </c>
      <c r="N5088">
        <v>0</v>
      </c>
      <c r="O5088">
        <v>176</v>
      </c>
      <c r="P5088">
        <v>10</v>
      </c>
      <c r="R5088">
        <v>2210383</v>
      </c>
      <c r="S5088" t="s">
        <v>5940</v>
      </c>
      <c r="T5088" t="s">
        <v>5940</v>
      </c>
      <c r="U5088">
        <v>47</v>
      </c>
      <c r="V5088" t="s">
        <v>5940</v>
      </c>
      <c r="W5088">
        <v>25</v>
      </c>
      <c r="X5088">
        <v>7</v>
      </c>
      <c r="Z5088">
        <v>4323770</v>
      </c>
      <c r="AB5088" t="s">
        <v>5940</v>
      </c>
      <c r="AC5088">
        <v>4323770</v>
      </c>
      <c r="AD5088" t="s">
        <v>2791</v>
      </c>
      <c r="AE5088" t="s">
        <v>5940</v>
      </c>
      <c r="AF5088">
        <v>4323770</v>
      </c>
      <c r="AG5088" t="s">
        <v>2791</v>
      </c>
      <c r="AH5088">
        <v>188</v>
      </c>
      <c r="AI5088">
        <v>4323770</v>
      </c>
      <c r="AJ5088" t="s">
        <v>2791</v>
      </c>
      <c r="AK5088">
        <v>24</v>
      </c>
      <c r="AL5088">
        <v>4323770</v>
      </c>
      <c r="AM5088" t="s">
        <v>2791</v>
      </c>
      <c r="AN5088" t="s">
        <v>5940</v>
      </c>
      <c r="AO5088">
        <v>0</v>
      </c>
      <c r="AP5088">
        <v>5106422</v>
      </c>
      <c r="AQ5088" t="s">
        <v>571</v>
      </c>
      <c r="AR5088">
        <v>2310</v>
      </c>
    </row>
    <row r="5089" spans="1:44" x14ac:dyDescent="0.25">
      <c r="A5089">
        <v>2210391</v>
      </c>
      <c r="B5089">
        <v>6</v>
      </c>
      <c r="C5089" t="s">
        <v>880</v>
      </c>
      <c r="D5089" t="s">
        <v>6811</v>
      </c>
      <c r="E5089" t="s">
        <v>5940</v>
      </c>
      <c r="F5089" t="s">
        <v>5940</v>
      </c>
      <c r="G5089">
        <v>1272</v>
      </c>
      <c r="H5089" t="s">
        <v>5940</v>
      </c>
      <c r="I5089">
        <v>235</v>
      </c>
      <c r="J5089">
        <v>69</v>
      </c>
      <c r="K5089">
        <v>0</v>
      </c>
      <c r="L5089">
        <v>0</v>
      </c>
      <c r="M5089">
        <v>893</v>
      </c>
      <c r="N5089">
        <v>0</v>
      </c>
      <c r="O5089">
        <v>9</v>
      </c>
      <c r="P5089">
        <v>89</v>
      </c>
      <c r="R5089">
        <v>2210391</v>
      </c>
      <c r="S5089" t="s">
        <v>5940</v>
      </c>
      <c r="T5089" t="s">
        <v>5940</v>
      </c>
      <c r="U5089">
        <v>1272</v>
      </c>
      <c r="V5089" t="s">
        <v>5940</v>
      </c>
      <c r="W5089">
        <v>235</v>
      </c>
      <c r="X5089">
        <v>69</v>
      </c>
      <c r="Z5089">
        <v>4323804</v>
      </c>
      <c r="AB5089" t="s">
        <v>5940</v>
      </c>
      <c r="AC5089">
        <v>4323804</v>
      </c>
      <c r="AD5089" t="s">
        <v>2792</v>
      </c>
      <c r="AE5089">
        <v>1285</v>
      </c>
      <c r="AF5089">
        <v>4323804</v>
      </c>
      <c r="AG5089" t="s">
        <v>2792</v>
      </c>
      <c r="AH5089" t="s">
        <v>5940</v>
      </c>
      <c r="AI5089">
        <v>4323804</v>
      </c>
      <c r="AJ5089" t="s">
        <v>2792</v>
      </c>
      <c r="AK5089" t="s">
        <v>5940</v>
      </c>
      <c r="AL5089">
        <v>4323804</v>
      </c>
      <c r="AM5089" t="s">
        <v>2792</v>
      </c>
      <c r="AN5089" t="s">
        <v>5940</v>
      </c>
      <c r="AO5089">
        <v>0</v>
      </c>
      <c r="AP5089">
        <v>5106455</v>
      </c>
      <c r="AQ5089" t="s">
        <v>572</v>
      </c>
      <c r="AR5089">
        <v>1824</v>
      </c>
    </row>
    <row r="5090" spans="1:44" x14ac:dyDescent="0.25">
      <c r="A5090">
        <v>2210409</v>
      </c>
      <c r="B5090">
        <v>6</v>
      </c>
      <c r="C5090" t="s">
        <v>880</v>
      </c>
      <c r="D5090" t="s">
        <v>6812</v>
      </c>
      <c r="E5090">
        <v>7350</v>
      </c>
      <c r="F5090" t="s">
        <v>5940</v>
      </c>
      <c r="G5090">
        <v>1204</v>
      </c>
      <c r="H5090" t="s">
        <v>5940</v>
      </c>
      <c r="I5090">
        <v>206</v>
      </c>
      <c r="J5090">
        <v>790</v>
      </c>
      <c r="K5090">
        <v>9000</v>
      </c>
      <c r="L5090">
        <v>0</v>
      </c>
      <c r="M5090">
        <v>1040</v>
      </c>
      <c r="N5090">
        <v>0</v>
      </c>
      <c r="O5090">
        <v>1518</v>
      </c>
      <c r="P5090">
        <v>991</v>
      </c>
      <c r="R5090">
        <v>2210409</v>
      </c>
      <c r="S5090">
        <v>7350</v>
      </c>
      <c r="T5090" t="s">
        <v>5940</v>
      </c>
      <c r="U5090">
        <v>1204</v>
      </c>
      <c r="V5090" t="s">
        <v>5940</v>
      </c>
      <c r="W5090">
        <v>206</v>
      </c>
      <c r="X5090">
        <v>790</v>
      </c>
      <c r="Z5090">
        <v>5000203</v>
      </c>
      <c r="AB5090" t="s">
        <v>5940</v>
      </c>
      <c r="AC5090">
        <v>5000203</v>
      </c>
      <c r="AD5090" t="s">
        <v>2793</v>
      </c>
      <c r="AE5090" t="s">
        <v>5940</v>
      </c>
      <c r="AF5090">
        <v>5000203</v>
      </c>
      <c r="AG5090" t="s">
        <v>2793</v>
      </c>
      <c r="AH5090" t="s">
        <v>5940</v>
      </c>
      <c r="AI5090">
        <v>5000203</v>
      </c>
      <c r="AJ5090" t="s">
        <v>2793</v>
      </c>
      <c r="AK5090" t="s">
        <v>5940</v>
      </c>
      <c r="AL5090">
        <v>5000203</v>
      </c>
      <c r="AM5090" t="s">
        <v>2793</v>
      </c>
      <c r="AN5090">
        <v>68391</v>
      </c>
      <c r="AO5090">
        <v>0</v>
      </c>
      <c r="AP5090">
        <v>5106505</v>
      </c>
      <c r="AQ5090" t="s">
        <v>573</v>
      </c>
      <c r="AR5090">
        <v>1350</v>
      </c>
    </row>
    <row r="5091" spans="1:44" x14ac:dyDescent="0.25">
      <c r="A5091">
        <v>2210508</v>
      </c>
      <c r="B5091">
        <v>6</v>
      </c>
      <c r="C5091" t="s">
        <v>880</v>
      </c>
      <c r="D5091" t="s">
        <v>6813</v>
      </c>
      <c r="E5091">
        <v>400</v>
      </c>
      <c r="F5091" t="s">
        <v>5940</v>
      </c>
      <c r="G5091">
        <v>1249</v>
      </c>
      <c r="H5091" t="s">
        <v>5940</v>
      </c>
      <c r="I5091">
        <v>960</v>
      </c>
      <c r="J5091">
        <v>111</v>
      </c>
      <c r="K5091">
        <v>400</v>
      </c>
      <c r="L5091">
        <v>0</v>
      </c>
      <c r="M5091">
        <v>1849</v>
      </c>
      <c r="N5091">
        <v>0</v>
      </c>
      <c r="O5091">
        <v>945</v>
      </c>
      <c r="P5091">
        <v>162</v>
      </c>
      <c r="R5091">
        <v>2210508</v>
      </c>
      <c r="S5091">
        <v>400</v>
      </c>
      <c r="T5091" t="s">
        <v>5940</v>
      </c>
      <c r="U5091">
        <v>1249</v>
      </c>
      <c r="V5091" t="s">
        <v>5940</v>
      </c>
      <c r="W5091">
        <v>960</v>
      </c>
      <c r="X5091">
        <v>111</v>
      </c>
      <c r="Z5091">
        <v>5000252</v>
      </c>
      <c r="AB5091">
        <v>3875</v>
      </c>
      <c r="AC5091">
        <v>5000252</v>
      </c>
      <c r="AD5091" t="s">
        <v>2794</v>
      </c>
      <c r="AE5091">
        <v>300</v>
      </c>
      <c r="AF5091">
        <v>5000252</v>
      </c>
      <c r="AG5091" t="s">
        <v>2794</v>
      </c>
      <c r="AH5091" t="s">
        <v>5940</v>
      </c>
      <c r="AI5091">
        <v>5000252</v>
      </c>
      <c r="AJ5091" t="s">
        <v>2794</v>
      </c>
      <c r="AK5091" t="s">
        <v>5940</v>
      </c>
      <c r="AL5091">
        <v>5000252</v>
      </c>
      <c r="AM5091" t="s">
        <v>2794</v>
      </c>
      <c r="AN5091">
        <v>21060</v>
      </c>
      <c r="AO5091">
        <v>0</v>
      </c>
      <c r="AP5091">
        <v>5106653</v>
      </c>
      <c r="AQ5091" t="s">
        <v>574</v>
      </c>
      <c r="AR5091">
        <v>150</v>
      </c>
    </row>
    <row r="5092" spans="1:44" x14ac:dyDescent="0.25">
      <c r="A5092">
        <v>2210607</v>
      </c>
      <c r="B5092">
        <v>6</v>
      </c>
      <c r="C5092" t="s">
        <v>880</v>
      </c>
      <c r="D5092" t="s">
        <v>6814</v>
      </c>
      <c r="E5092" t="s">
        <v>5940</v>
      </c>
      <c r="F5092" t="s">
        <v>5940</v>
      </c>
      <c r="G5092">
        <v>1904</v>
      </c>
      <c r="H5092" t="s">
        <v>5940</v>
      </c>
      <c r="I5092" t="s">
        <v>5940</v>
      </c>
      <c r="J5092">
        <v>1022</v>
      </c>
      <c r="K5092">
        <v>0</v>
      </c>
      <c r="L5092">
        <v>0</v>
      </c>
      <c r="M5092">
        <v>387</v>
      </c>
      <c r="N5092">
        <v>0</v>
      </c>
      <c r="O5092">
        <v>0</v>
      </c>
      <c r="P5092">
        <v>336</v>
      </c>
      <c r="R5092">
        <v>2210607</v>
      </c>
      <c r="S5092" t="s">
        <v>5940</v>
      </c>
      <c r="T5092" t="s">
        <v>5940</v>
      </c>
      <c r="U5092">
        <v>1904</v>
      </c>
      <c r="V5092" t="s">
        <v>5940</v>
      </c>
      <c r="W5092" t="s">
        <v>5940</v>
      </c>
      <c r="X5092">
        <v>1022</v>
      </c>
      <c r="Z5092">
        <v>5000609</v>
      </c>
      <c r="AB5092" t="s">
        <v>5940</v>
      </c>
      <c r="AC5092">
        <v>5000609</v>
      </c>
      <c r="AD5092" t="s">
        <v>2795</v>
      </c>
      <c r="AE5092">
        <v>120</v>
      </c>
      <c r="AF5092">
        <v>5000609</v>
      </c>
      <c r="AG5092" t="s">
        <v>2795</v>
      </c>
      <c r="AH5092" t="s">
        <v>5940</v>
      </c>
      <c r="AI5092">
        <v>5000609</v>
      </c>
      <c r="AJ5092" t="s">
        <v>2795</v>
      </c>
      <c r="AK5092">
        <v>162</v>
      </c>
      <c r="AL5092">
        <v>5000609</v>
      </c>
      <c r="AM5092" t="s">
        <v>2795</v>
      </c>
      <c r="AN5092">
        <v>58320</v>
      </c>
      <c r="AO5092">
        <v>0</v>
      </c>
      <c r="AP5092">
        <v>5106703</v>
      </c>
      <c r="AQ5092" t="s">
        <v>575</v>
      </c>
      <c r="AR5092">
        <v>201</v>
      </c>
    </row>
    <row r="5093" spans="1:44" x14ac:dyDescent="0.25">
      <c r="A5093">
        <v>2210623</v>
      </c>
      <c r="B5093">
        <v>6</v>
      </c>
      <c r="C5093" t="s">
        <v>880</v>
      </c>
      <c r="D5093" t="s">
        <v>6815</v>
      </c>
      <c r="E5093" t="s">
        <v>5940</v>
      </c>
      <c r="F5093" t="s">
        <v>5940</v>
      </c>
      <c r="G5093">
        <v>672</v>
      </c>
      <c r="H5093" t="s">
        <v>5940</v>
      </c>
      <c r="I5093">
        <v>374</v>
      </c>
      <c r="J5093">
        <v>108</v>
      </c>
      <c r="K5093">
        <v>0</v>
      </c>
      <c r="L5093">
        <v>0</v>
      </c>
      <c r="M5093">
        <v>485</v>
      </c>
      <c r="N5093">
        <v>0</v>
      </c>
      <c r="O5093">
        <v>485</v>
      </c>
      <c r="P5093">
        <v>75</v>
      </c>
      <c r="R5093">
        <v>2210623</v>
      </c>
      <c r="S5093" t="s">
        <v>5940</v>
      </c>
      <c r="T5093" t="s">
        <v>5940</v>
      </c>
      <c r="U5093">
        <v>672</v>
      </c>
      <c r="V5093" t="s">
        <v>5940</v>
      </c>
      <c r="W5093">
        <v>374</v>
      </c>
      <c r="X5093">
        <v>108</v>
      </c>
      <c r="Z5093">
        <v>5000708</v>
      </c>
      <c r="AB5093" t="s">
        <v>5940</v>
      </c>
      <c r="AC5093">
        <v>5000708</v>
      </c>
      <c r="AD5093" t="s">
        <v>2796</v>
      </c>
      <c r="AE5093">
        <v>90</v>
      </c>
      <c r="AF5093">
        <v>5000708</v>
      </c>
      <c r="AG5093" t="s">
        <v>2796</v>
      </c>
      <c r="AH5093">
        <v>3000</v>
      </c>
      <c r="AI5093">
        <v>5000708</v>
      </c>
      <c r="AJ5093" t="s">
        <v>2796</v>
      </c>
      <c r="AK5093">
        <v>170</v>
      </c>
      <c r="AL5093">
        <v>5000708</v>
      </c>
      <c r="AM5093" t="s">
        <v>2796</v>
      </c>
      <c r="AN5093" t="s">
        <v>5940</v>
      </c>
      <c r="AO5093">
        <v>0</v>
      </c>
      <c r="AP5093">
        <v>5106752</v>
      </c>
      <c r="AQ5093" t="s">
        <v>576</v>
      </c>
      <c r="AR5093">
        <v>1595</v>
      </c>
    </row>
    <row r="5094" spans="1:44" x14ac:dyDescent="0.25">
      <c r="A5094">
        <v>2210631</v>
      </c>
      <c r="B5094">
        <v>6</v>
      </c>
      <c r="C5094" t="s">
        <v>880</v>
      </c>
      <c r="D5094" t="s">
        <v>6816</v>
      </c>
      <c r="E5094" t="s">
        <v>5940</v>
      </c>
      <c r="F5094">
        <v>30404</v>
      </c>
      <c r="G5094">
        <v>140</v>
      </c>
      <c r="H5094">
        <v>1050</v>
      </c>
      <c r="I5094">
        <v>7827</v>
      </c>
      <c r="J5094">
        <v>108</v>
      </c>
      <c r="K5094">
        <v>0</v>
      </c>
      <c r="L5094">
        <v>18305</v>
      </c>
      <c r="M5094">
        <v>3435</v>
      </c>
      <c r="N5094">
        <v>18241</v>
      </c>
      <c r="O5094">
        <v>2890</v>
      </c>
      <c r="P5094">
        <v>100</v>
      </c>
      <c r="R5094">
        <v>2210631</v>
      </c>
      <c r="S5094" t="s">
        <v>5940</v>
      </c>
      <c r="T5094">
        <v>30404</v>
      </c>
      <c r="U5094">
        <v>140</v>
      </c>
      <c r="V5094">
        <v>1050</v>
      </c>
      <c r="W5094">
        <v>7827</v>
      </c>
      <c r="X5094">
        <v>108</v>
      </c>
      <c r="Z5094">
        <v>5000807</v>
      </c>
      <c r="AB5094" t="s">
        <v>5940</v>
      </c>
      <c r="AC5094">
        <v>5000807</v>
      </c>
      <c r="AD5094" t="s">
        <v>2797</v>
      </c>
      <c r="AE5094" t="s">
        <v>5940</v>
      </c>
      <c r="AF5094">
        <v>5000807</v>
      </c>
      <c r="AG5094" t="s">
        <v>2797</v>
      </c>
      <c r="AH5094" t="s">
        <v>5940</v>
      </c>
      <c r="AI5094">
        <v>5000807</v>
      </c>
      <c r="AJ5094" t="s">
        <v>2797</v>
      </c>
      <c r="AK5094">
        <v>207</v>
      </c>
      <c r="AL5094">
        <v>5000807</v>
      </c>
      <c r="AM5094" t="s">
        <v>2797</v>
      </c>
      <c r="AN5094">
        <v>6839</v>
      </c>
      <c r="AO5094">
        <v>0</v>
      </c>
      <c r="AP5094">
        <v>5106778</v>
      </c>
      <c r="AQ5094" t="s">
        <v>577</v>
      </c>
      <c r="AR5094">
        <v>3248</v>
      </c>
    </row>
    <row r="5095" spans="1:44" x14ac:dyDescent="0.25">
      <c r="A5095">
        <v>2210656</v>
      </c>
      <c r="B5095">
        <v>6</v>
      </c>
      <c r="C5095" t="s">
        <v>880</v>
      </c>
      <c r="D5095" t="s">
        <v>6817</v>
      </c>
      <c r="E5095" t="s">
        <v>5940</v>
      </c>
      <c r="F5095" t="s">
        <v>5940</v>
      </c>
      <c r="G5095">
        <v>453</v>
      </c>
      <c r="H5095" t="s">
        <v>5940</v>
      </c>
      <c r="I5095">
        <v>18</v>
      </c>
      <c r="J5095">
        <v>378</v>
      </c>
      <c r="K5095">
        <v>0</v>
      </c>
      <c r="L5095">
        <v>0</v>
      </c>
      <c r="M5095">
        <v>676</v>
      </c>
      <c r="N5095">
        <v>0</v>
      </c>
      <c r="O5095">
        <v>102</v>
      </c>
      <c r="P5095">
        <v>647</v>
      </c>
      <c r="R5095">
        <v>2210656</v>
      </c>
      <c r="S5095" t="s">
        <v>5940</v>
      </c>
      <c r="T5095" t="s">
        <v>5940</v>
      </c>
      <c r="U5095">
        <v>453</v>
      </c>
      <c r="V5095" t="s">
        <v>5940</v>
      </c>
      <c r="W5095">
        <v>18</v>
      </c>
      <c r="X5095">
        <v>378</v>
      </c>
      <c r="Z5095">
        <v>5000856</v>
      </c>
      <c r="AB5095">
        <v>12</v>
      </c>
      <c r="AC5095">
        <v>5000856</v>
      </c>
      <c r="AD5095" t="s">
        <v>2798</v>
      </c>
      <c r="AE5095" t="s">
        <v>5940</v>
      </c>
      <c r="AF5095">
        <v>5000856</v>
      </c>
      <c r="AG5095" t="s">
        <v>2798</v>
      </c>
      <c r="AH5095">
        <v>31818</v>
      </c>
      <c r="AI5095">
        <v>5000856</v>
      </c>
      <c r="AJ5095" t="s">
        <v>2798</v>
      </c>
      <c r="AK5095">
        <v>300</v>
      </c>
      <c r="AL5095">
        <v>5000856</v>
      </c>
      <c r="AM5095" t="s">
        <v>2798</v>
      </c>
      <c r="AN5095">
        <v>13440</v>
      </c>
      <c r="AO5095">
        <v>0</v>
      </c>
      <c r="AP5095">
        <v>5106802</v>
      </c>
      <c r="AQ5095" t="s">
        <v>578</v>
      </c>
      <c r="AR5095">
        <v>33840</v>
      </c>
    </row>
    <row r="5096" spans="1:44" x14ac:dyDescent="0.25">
      <c r="A5096">
        <v>2210706</v>
      </c>
      <c r="B5096">
        <v>6</v>
      </c>
      <c r="C5096" t="s">
        <v>880</v>
      </c>
      <c r="D5096" t="s">
        <v>6818</v>
      </c>
      <c r="E5096" t="s">
        <v>5940</v>
      </c>
      <c r="F5096" t="s">
        <v>5940</v>
      </c>
      <c r="G5096">
        <v>1835</v>
      </c>
      <c r="H5096">
        <v>340</v>
      </c>
      <c r="I5096" t="s">
        <v>5940</v>
      </c>
      <c r="J5096">
        <v>473</v>
      </c>
      <c r="K5096">
        <v>0</v>
      </c>
      <c r="L5096">
        <v>0</v>
      </c>
      <c r="M5096">
        <v>2812</v>
      </c>
      <c r="N5096">
        <v>173</v>
      </c>
      <c r="O5096">
        <v>0</v>
      </c>
      <c r="P5096">
        <v>756</v>
      </c>
      <c r="R5096">
        <v>2210706</v>
      </c>
      <c r="S5096" t="s">
        <v>5940</v>
      </c>
      <c r="T5096" t="s">
        <v>5940</v>
      </c>
      <c r="U5096">
        <v>1835</v>
      </c>
      <c r="V5096">
        <v>340</v>
      </c>
      <c r="W5096" t="s">
        <v>5940</v>
      </c>
      <c r="X5096">
        <v>473</v>
      </c>
      <c r="Z5096">
        <v>5000906</v>
      </c>
      <c r="AB5096" t="s">
        <v>5940</v>
      </c>
      <c r="AC5096">
        <v>5000906</v>
      </c>
      <c r="AD5096" t="s">
        <v>2799</v>
      </c>
      <c r="AE5096">
        <v>21</v>
      </c>
      <c r="AF5096">
        <v>5000906</v>
      </c>
      <c r="AG5096" t="s">
        <v>2799</v>
      </c>
      <c r="AH5096">
        <v>400</v>
      </c>
      <c r="AI5096">
        <v>5000906</v>
      </c>
      <c r="AJ5096" t="s">
        <v>2799</v>
      </c>
      <c r="AK5096">
        <v>193</v>
      </c>
      <c r="AL5096">
        <v>5000906</v>
      </c>
      <c r="AM5096" t="s">
        <v>2799</v>
      </c>
      <c r="AN5096">
        <v>21514</v>
      </c>
      <c r="AO5096">
        <v>0</v>
      </c>
      <c r="AP5096">
        <v>5106828</v>
      </c>
      <c r="AQ5096" t="s">
        <v>579</v>
      </c>
      <c r="AR5096">
        <v>6000</v>
      </c>
    </row>
    <row r="5097" spans="1:44" x14ac:dyDescent="0.25">
      <c r="A5097">
        <v>2210805</v>
      </c>
      <c r="B5097">
        <v>6</v>
      </c>
      <c r="C5097" t="s">
        <v>880</v>
      </c>
      <c r="D5097" t="s">
        <v>6819</v>
      </c>
      <c r="E5097" t="s">
        <v>5940</v>
      </c>
      <c r="F5097" t="s">
        <v>5940</v>
      </c>
      <c r="G5097">
        <v>533</v>
      </c>
      <c r="H5097">
        <v>15</v>
      </c>
      <c r="I5097">
        <v>14</v>
      </c>
      <c r="J5097">
        <v>58</v>
      </c>
      <c r="K5097">
        <v>0</v>
      </c>
      <c r="L5097">
        <v>0</v>
      </c>
      <c r="M5097">
        <v>352</v>
      </c>
      <c r="N5097">
        <v>0</v>
      </c>
      <c r="O5097">
        <v>12</v>
      </c>
      <c r="P5097">
        <v>117</v>
      </c>
      <c r="R5097">
        <v>2210805</v>
      </c>
      <c r="S5097" t="s">
        <v>5940</v>
      </c>
      <c r="T5097" t="s">
        <v>5940</v>
      </c>
      <c r="U5097">
        <v>533</v>
      </c>
      <c r="V5097">
        <v>15</v>
      </c>
      <c r="W5097">
        <v>14</v>
      </c>
      <c r="X5097">
        <v>58</v>
      </c>
      <c r="Z5097">
        <v>5001003</v>
      </c>
      <c r="AB5097" t="s">
        <v>5940</v>
      </c>
      <c r="AC5097">
        <v>5001003</v>
      </c>
      <c r="AD5097" t="s">
        <v>2800</v>
      </c>
      <c r="AE5097">
        <v>270</v>
      </c>
      <c r="AF5097">
        <v>5001003</v>
      </c>
      <c r="AG5097" t="s">
        <v>2800</v>
      </c>
      <c r="AH5097">
        <v>850167</v>
      </c>
      <c r="AI5097">
        <v>5001003</v>
      </c>
      <c r="AJ5097" t="s">
        <v>2800</v>
      </c>
      <c r="AK5097">
        <v>358</v>
      </c>
      <c r="AL5097">
        <v>5001003</v>
      </c>
      <c r="AM5097" t="s">
        <v>2800</v>
      </c>
      <c r="AN5097">
        <v>819</v>
      </c>
      <c r="AO5097">
        <v>0</v>
      </c>
      <c r="AP5097">
        <v>5106851</v>
      </c>
      <c r="AQ5097" t="s">
        <v>580</v>
      </c>
      <c r="AR5097">
        <v>240</v>
      </c>
    </row>
    <row r="5098" spans="1:44" x14ac:dyDescent="0.25">
      <c r="A5098">
        <v>2210904</v>
      </c>
      <c r="B5098">
        <v>6</v>
      </c>
      <c r="C5098" t="s">
        <v>880</v>
      </c>
      <c r="D5098" t="s">
        <v>6820</v>
      </c>
      <c r="E5098" t="s">
        <v>5940</v>
      </c>
      <c r="F5098" t="s">
        <v>5940</v>
      </c>
      <c r="G5098">
        <v>199</v>
      </c>
      <c r="H5098" t="s">
        <v>5940</v>
      </c>
      <c r="I5098">
        <v>39</v>
      </c>
      <c r="J5098">
        <v>50</v>
      </c>
      <c r="K5098">
        <v>0</v>
      </c>
      <c r="L5098">
        <v>0</v>
      </c>
      <c r="M5098">
        <v>99</v>
      </c>
      <c r="N5098">
        <v>0</v>
      </c>
      <c r="O5098">
        <v>5</v>
      </c>
      <c r="P5098">
        <v>22</v>
      </c>
      <c r="R5098">
        <v>2210904</v>
      </c>
      <c r="S5098" t="s">
        <v>5940</v>
      </c>
      <c r="T5098" t="s">
        <v>5940</v>
      </c>
      <c r="U5098">
        <v>199</v>
      </c>
      <c r="V5098" t="s">
        <v>5940</v>
      </c>
      <c r="W5098">
        <v>39</v>
      </c>
      <c r="X5098">
        <v>50</v>
      </c>
      <c r="Z5098">
        <v>5001102</v>
      </c>
      <c r="AB5098" t="s">
        <v>5940</v>
      </c>
      <c r="AC5098">
        <v>5001102</v>
      </c>
      <c r="AD5098" t="s">
        <v>2801</v>
      </c>
      <c r="AE5098">
        <v>45</v>
      </c>
      <c r="AF5098">
        <v>5001102</v>
      </c>
      <c r="AG5098" t="s">
        <v>2801</v>
      </c>
      <c r="AH5098">
        <v>2500</v>
      </c>
      <c r="AI5098">
        <v>5001102</v>
      </c>
      <c r="AJ5098" t="s">
        <v>2801</v>
      </c>
      <c r="AK5098">
        <v>122</v>
      </c>
      <c r="AL5098">
        <v>5001102</v>
      </c>
      <c r="AM5098" t="s">
        <v>2801</v>
      </c>
      <c r="AN5098" t="s">
        <v>5940</v>
      </c>
      <c r="AO5098">
        <v>0</v>
      </c>
      <c r="AP5098">
        <v>5107008</v>
      </c>
      <c r="AQ5098" t="s">
        <v>581</v>
      </c>
      <c r="AR5098">
        <v>39291</v>
      </c>
    </row>
    <row r="5099" spans="1:44" x14ac:dyDescent="0.25">
      <c r="A5099">
        <v>2210938</v>
      </c>
      <c r="B5099">
        <v>6</v>
      </c>
      <c r="C5099" t="s">
        <v>880</v>
      </c>
      <c r="D5099" t="s">
        <v>6821</v>
      </c>
      <c r="E5099" t="s">
        <v>5940</v>
      </c>
      <c r="F5099" t="s">
        <v>5940</v>
      </c>
      <c r="G5099">
        <v>286</v>
      </c>
      <c r="H5099" t="s">
        <v>5940</v>
      </c>
      <c r="I5099">
        <v>234</v>
      </c>
      <c r="J5099">
        <v>50</v>
      </c>
      <c r="K5099">
        <v>0</v>
      </c>
      <c r="L5099">
        <v>0</v>
      </c>
      <c r="M5099">
        <v>400</v>
      </c>
      <c r="N5099">
        <v>0</v>
      </c>
      <c r="O5099">
        <v>330</v>
      </c>
      <c r="P5099">
        <v>56</v>
      </c>
      <c r="R5099">
        <v>2210938</v>
      </c>
      <c r="S5099" t="s">
        <v>5940</v>
      </c>
      <c r="T5099" t="s">
        <v>5940</v>
      </c>
      <c r="U5099">
        <v>286</v>
      </c>
      <c r="V5099" t="s">
        <v>5940</v>
      </c>
      <c r="W5099">
        <v>234</v>
      </c>
      <c r="X5099">
        <v>50</v>
      </c>
      <c r="Z5099">
        <v>5001243</v>
      </c>
      <c r="AB5099">
        <v>585</v>
      </c>
      <c r="AC5099">
        <v>5001243</v>
      </c>
      <c r="AD5099" t="s">
        <v>2802</v>
      </c>
      <c r="AE5099">
        <v>352</v>
      </c>
      <c r="AF5099">
        <v>5001243</v>
      </c>
      <c r="AG5099" t="s">
        <v>2802</v>
      </c>
      <c r="AH5099" t="s">
        <v>5940</v>
      </c>
      <c r="AI5099">
        <v>5001243</v>
      </c>
      <c r="AJ5099" t="s">
        <v>2802</v>
      </c>
      <c r="AK5099">
        <v>587</v>
      </c>
      <c r="AL5099">
        <v>5001243</v>
      </c>
      <c r="AM5099" t="s">
        <v>2802</v>
      </c>
      <c r="AN5099">
        <v>146310</v>
      </c>
      <c r="AO5099">
        <v>0</v>
      </c>
      <c r="AP5099">
        <v>5107040</v>
      </c>
      <c r="AQ5099" t="s">
        <v>582</v>
      </c>
      <c r="AR5099">
        <v>109546</v>
      </c>
    </row>
    <row r="5100" spans="1:44" x14ac:dyDescent="0.25">
      <c r="A5100">
        <v>2210953</v>
      </c>
      <c r="B5100">
        <v>6</v>
      </c>
      <c r="C5100" t="s">
        <v>880</v>
      </c>
      <c r="D5100" t="s">
        <v>6822</v>
      </c>
      <c r="E5100">
        <v>200</v>
      </c>
      <c r="F5100" t="s">
        <v>5940</v>
      </c>
      <c r="G5100">
        <v>1350</v>
      </c>
      <c r="H5100" t="s">
        <v>5940</v>
      </c>
      <c r="I5100">
        <v>60</v>
      </c>
      <c r="J5100">
        <v>298</v>
      </c>
      <c r="K5100">
        <v>200</v>
      </c>
      <c r="L5100">
        <v>0</v>
      </c>
      <c r="M5100">
        <v>591</v>
      </c>
      <c r="N5100">
        <v>0</v>
      </c>
      <c r="O5100">
        <v>43</v>
      </c>
      <c r="P5100">
        <v>198</v>
      </c>
      <c r="R5100">
        <v>2210953</v>
      </c>
      <c r="S5100">
        <v>200</v>
      </c>
      <c r="T5100" t="s">
        <v>5940</v>
      </c>
      <c r="U5100">
        <v>1350</v>
      </c>
      <c r="V5100" t="s">
        <v>5940</v>
      </c>
      <c r="W5100">
        <v>60</v>
      </c>
      <c r="X5100">
        <v>298</v>
      </c>
      <c r="Z5100">
        <v>5001508</v>
      </c>
      <c r="AB5100" t="s">
        <v>5940</v>
      </c>
      <c r="AC5100">
        <v>5001508</v>
      </c>
      <c r="AD5100" t="s">
        <v>2803</v>
      </c>
      <c r="AE5100">
        <v>90</v>
      </c>
      <c r="AF5100">
        <v>5001508</v>
      </c>
      <c r="AG5100" t="s">
        <v>2803</v>
      </c>
      <c r="AH5100">
        <v>250</v>
      </c>
      <c r="AI5100">
        <v>5001508</v>
      </c>
      <c r="AJ5100" t="s">
        <v>2803</v>
      </c>
      <c r="AK5100">
        <v>40</v>
      </c>
      <c r="AL5100">
        <v>5001508</v>
      </c>
      <c r="AM5100" t="s">
        <v>2803</v>
      </c>
      <c r="AN5100">
        <v>51552</v>
      </c>
      <c r="AO5100">
        <v>0</v>
      </c>
      <c r="AP5100">
        <v>5107065</v>
      </c>
      <c r="AQ5100" t="s">
        <v>583</v>
      </c>
      <c r="AR5100">
        <v>1500</v>
      </c>
    </row>
    <row r="5101" spans="1:44" x14ac:dyDescent="0.25">
      <c r="A5101">
        <v>2210979</v>
      </c>
      <c r="B5101">
        <v>6</v>
      </c>
      <c r="C5101" t="s">
        <v>880</v>
      </c>
      <c r="D5101" t="s">
        <v>6823</v>
      </c>
      <c r="E5101">
        <v>210</v>
      </c>
      <c r="F5101" t="s">
        <v>5940</v>
      </c>
      <c r="G5101">
        <v>156</v>
      </c>
      <c r="H5101" t="s">
        <v>5940</v>
      </c>
      <c r="I5101">
        <v>42</v>
      </c>
      <c r="J5101">
        <v>12</v>
      </c>
      <c r="K5101">
        <v>0</v>
      </c>
      <c r="L5101">
        <v>0</v>
      </c>
      <c r="M5101">
        <v>227</v>
      </c>
      <c r="N5101">
        <v>0</v>
      </c>
      <c r="O5101">
        <v>292</v>
      </c>
      <c r="P5101">
        <v>3</v>
      </c>
      <c r="R5101">
        <v>2210979</v>
      </c>
      <c r="S5101">
        <v>210</v>
      </c>
      <c r="T5101" t="s">
        <v>5940</v>
      </c>
      <c r="U5101">
        <v>156</v>
      </c>
      <c r="V5101" t="s">
        <v>5940</v>
      </c>
      <c r="W5101">
        <v>42</v>
      </c>
      <c r="X5101">
        <v>12</v>
      </c>
      <c r="Z5101">
        <v>5001904</v>
      </c>
      <c r="AB5101">
        <v>6</v>
      </c>
      <c r="AC5101">
        <v>5001904</v>
      </c>
      <c r="AD5101" t="s">
        <v>2804</v>
      </c>
      <c r="AE5101" t="s">
        <v>5940</v>
      </c>
      <c r="AF5101">
        <v>5001904</v>
      </c>
      <c r="AG5101" t="s">
        <v>2804</v>
      </c>
      <c r="AH5101" t="s">
        <v>5940</v>
      </c>
      <c r="AI5101">
        <v>5001904</v>
      </c>
      <c r="AJ5101" t="s">
        <v>2804</v>
      </c>
      <c r="AK5101" t="s">
        <v>5940</v>
      </c>
      <c r="AL5101">
        <v>5001904</v>
      </c>
      <c r="AM5101" t="s">
        <v>2804</v>
      </c>
      <c r="AN5101" t="s">
        <v>5940</v>
      </c>
      <c r="AO5101">
        <v>0</v>
      </c>
      <c r="AP5101">
        <v>5107107</v>
      </c>
      <c r="AQ5101" t="s">
        <v>584</v>
      </c>
      <c r="AR5101">
        <v>4028</v>
      </c>
    </row>
    <row r="5102" spans="1:44" x14ac:dyDescent="0.25">
      <c r="A5102">
        <v>2211001</v>
      </c>
      <c r="B5102">
        <v>6</v>
      </c>
      <c r="C5102" t="s">
        <v>880</v>
      </c>
      <c r="D5102" t="s">
        <v>6824</v>
      </c>
      <c r="E5102">
        <v>77380</v>
      </c>
      <c r="F5102" t="s">
        <v>5940</v>
      </c>
      <c r="G5102">
        <v>1078</v>
      </c>
      <c r="H5102" t="s">
        <v>5940</v>
      </c>
      <c r="I5102">
        <v>867</v>
      </c>
      <c r="J5102">
        <v>212</v>
      </c>
      <c r="K5102">
        <v>269905</v>
      </c>
      <c r="L5102">
        <v>0</v>
      </c>
      <c r="M5102">
        <v>1348</v>
      </c>
      <c r="N5102">
        <v>0</v>
      </c>
      <c r="O5102">
        <v>1188</v>
      </c>
      <c r="P5102">
        <v>162</v>
      </c>
      <c r="R5102">
        <v>2211001</v>
      </c>
      <c r="S5102">
        <v>77380</v>
      </c>
      <c r="T5102" t="s">
        <v>5940</v>
      </c>
      <c r="U5102">
        <v>1078</v>
      </c>
      <c r="V5102" t="s">
        <v>5940</v>
      </c>
      <c r="W5102">
        <v>867</v>
      </c>
      <c r="X5102">
        <v>212</v>
      </c>
      <c r="Z5102">
        <v>5002001</v>
      </c>
      <c r="AB5102">
        <v>188</v>
      </c>
      <c r="AC5102">
        <v>5002001</v>
      </c>
      <c r="AD5102" t="s">
        <v>2805</v>
      </c>
      <c r="AE5102">
        <v>21</v>
      </c>
      <c r="AF5102">
        <v>5002001</v>
      </c>
      <c r="AG5102" t="s">
        <v>2805</v>
      </c>
      <c r="AH5102" t="s">
        <v>5940</v>
      </c>
      <c r="AI5102">
        <v>5002001</v>
      </c>
      <c r="AJ5102" t="s">
        <v>2805</v>
      </c>
      <c r="AK5102">
        <v>1440</v>
      </c>
      <c r="AL5102">
        <v>5002001</v>
      </c>
      <c r="AM5102" t="s">
        <v>2805</v>
      </c>
      <c r="AN5102">
        <v>14037</v>
      </c>
      <c r="AO5102">
        <v>0</v>
      </c>
      <c r="AP5102">
        <v>5107156</v>
      </c>
      <c r="AQ5102" t="s">
        <v>585</v>
      </c>
      <c r="AR5102">
        <v>840</v>
      </c>
    </row>
    <row r="5103" spans="1:44" x14ac:dyDescent="0.25">
      <c r="A5103">
        <v>2211100</v>
      </c>
      <c r="B5103">
        <v>6</v>
      </c>
      <c r="C5103" t="s">
        <v>880</v>
      </c>
      <c r="D5103" t="s">
        <v>6825</v>
      </c>
      <c r="E5103">
        <v>276880</v>
      </c>
      <c r="F5103" t="s">
        <v>5940</v>
      </c>
      <c r="G5103">
        <v>416</v>
      </c>
      <c r="H5103" t="s">
        <v>5940</v>
      </c>
      <c r="I5103">
        <v>529</v>
      </c>
      <c r="J5103">
        <v>141</v>
      </c>
      <c r="K5103">
        <v>142617</v>
      </c>
      <c r="L5103">
        <v>0</v>
      </c>
      <c r="M5103">
        <v>1163</v>
      </c>
      <c r="N5103">
        <v>0</v>
      </c>
      <c r="O5103">
        <v>1170</v>
      </c>
      <c r="P5103">
        <v>194</v>
      </c>
      <c r="R5103">
        <v>2211100</v>
      </c>
      <c r="S5103">
        <v>276880</v>
      </c>
      <c r="T5103" t="s">
        <v>5940</v>
      </c>
      <c r="U5103">
        <v>416</v>
      </c>
      <c r="V5103" t="s">
        <v>5940</v>
      </c>
      <c r="W5103">
        <v>529</v>
      </c>
      <c r="X5103">
        <v>141</v>
      </c>
      <c r="Z5103">
        <v>5002100</v>
      </c>
      <c r="AB5103" t="s">
        <v>5940</v>
      </c>
      <c r="AC5103">
        <v>5002100</v>
      </c>
      <c r="AD5103" t="s">
        <v>2806</v>
      </c>
      <c r="AE5103">
        <v>9256</v>
      </c>
      <c r="AF5103">
        <v>5002100</v>
      </c>
      <c r="AG5103" t="s">
        <v>2806</v>
      </c>
      <c r="AH5103">
        <v>700</v>
      </c>
      <c r="AI5103">
        <v>5002100</v>
      </c>
      <c r="AJ5103" t="s">
        <v>2806</v>
      </c>
      <c r="AK5103">
        <v>81</v>
      </c>
      <c r="AL5103">
        <v>5002100</v>
      </c>
      <c r="AM5103" t="s">
        <v>2806</v>
      </c>
      <c r="AN5103">
        <v>19328</v>
      </c>
      <c r="AO5103">
        <v>0</v>
      </c>
      <c r="AP5103">
        <v>5107180</v>
      </c>
      <c r="AQ5103" t="s">
        <v>586</v>
      </c>
      <c r="AR5103">
        <v>1350</v>
      </c>
    </row>
    <row r="5104" spans="1:44" x14ac:dyDescent="0.25">
      <c r="A5104">
        <v>2211209</v>
      </c>
      <c r="B5104">
        <v>6</v>
      </c>
      <c r="C5104" t="s">
        <v>880</v>
      </c>
      <c r="D5104" t="s">
        <v>6826</v>
      </c>
      <c r="E5104">
        <v>500</v>
      </c>
      <c r="F5104">
        <v>168528</v>
      </c>
      <c r="G5104">
        <v>803</v>
      </c>
      <c r="H5104">
        <v>15</v>
      </c>
      <c r="I5104">
        <v>32191</v>
      </c>
      <c r="J5104">
        <v>350</v>
      </c>
      <c r="K5104">
        <v>500</v>
      </c>
      <c r="L5104">
        <v>235872</v>
      </c>
      <c r="M5104">
        <v>37154</v>
      </c>
      <c r="N5104">
        <v>7154</v>
      </c>
      <c r="O5104">
        <v>14182</v>
      </c>
      <c r="P5104">
        <v>2513</v>
      </c>
      <c r="R5104">
        <v>2211209</v>
      </c>
      <c r="S5104">
        <v>500</v>
      </c>
      <c r="T5104">
        <v>168528</v>
      </c>
      <c r="U5104">
        <v>803</v>
      </c>
      <c r="V5104">
        <v>15</v>
      </c>
      <c r="W5104">
        <v>32191</v>
      </c>
      <c r="X5104">
        <v>350</v>
      </c>
      <c r="Z5104">
        <v>5002159</v>
      </c>
      <c r="AB5104" t="s">
        <v>5940</v>
      </c>
      <c r="AC5104">
        <v>5002159</v>
      </c>
      <c r="AD5104" t="s">
        <v>2807</v>
      </c>
      <c r="AE5104">
        <v>7231</v>
      </c>
      <c r="AF5104">
        <v>5002159</v>
      </c>
      <c r="AG5104" t="s">
        <v>2807</v>
      </c>
      <c r="AH5104">
        <v>450</v>
      </c>
      <c r="AI5104">
        <v>5002159</v>
      </c>
      <c r="AJ5104" t="s">
        <v>2807</v>
      </c>
      <c r="AK5104">
        <v>544</v>
      </c>
      <c r="AL5104">
        <v>5002159</v>
      </c>
      <c r="AM5104" t="s">
        <v>2807</v>
      </c>
      <c r="AN5104" t="s">
        <v>5940</v>
      </c>
      <c r="AO5104">
        <v>0</v>
      </c>
      <c r="AP5104">
        <v>5107198</v>
      </c>
      <c r="AQ5104" t="s">
        <v>587</v>
      </c>
      <c r="AR5104">
        <v>144</v>
      </c>
    </row>
    <row r="5105" spans="1:44" x14ac:dyDescent="0.25">
      <c r="A5105">
        <v>2211308</v>
      </c>
      <c r="B5105">
        <v>6</v>
      </c>
      <c r="C5105" t="s">
        <v>880</v>
      </c>
      <c r="D5105" t="s">
        <v>6827</v>
      </c>
      <c r="E5105">
        <v>800</v>
      </c>
      <c r="F5105" t="s">
        <v>5940</v>
      </c>
      <c r="G5105">
        <v>180</v>
      </c>
      <c r="H5105" t="s">
        <v>5940</v>
      </c>
      <c r="I5105">
        <v>360</v>
      </c>
      <c r="J5105">
        <v>97</v>
      </c>
      <c r="K5105">
        <v>880</v>
      </c>
      <c r="L5105">
        <v>0</v>
      </c>
      <c r="M5105">
        <v>382</v>
      </c>
      <c r="N5105">
        <v>0</v>
      </c>
      <c r="O5105">
        <v>307</v>
      </c>
      <c r="P5105">
        <v>174</v>
      </c>
      <c r="R5105">
        <v>2211308</v>
      </c>
      <c r="S5105">
        <v>800</v>
      </c>
      <c r="T5105" t="s">
        <v>5940</v>
      </c>
      <c r="U5105">
        <v>180</v>
      </c>
      <c r="V5105" t="s">
        <v>5940</v>
      </c>
      <c r="W5105">
        <v>360</v>
      </c>
      <c r="X5105">
        <v>97</v>
      </c>
      <c r="Z5105">
        <v>5002209</v>
      </c>
      <c r="AB5105">
        <v>1012</v>
      </c>
      <c r="AC5105">
        <v>5002209</v>
      </c>
      <c r="AD5105" t="s">
        <v>2808</v>
      </c>
      <c r="AE5105">
        <v>90</v>
      </c>
      <c r="AF5105">
        <v>5002209</v>
      </c>
      <c r="AG5105" t="s">
        <v>2808</v>
      </c>
      <c r="AH5105">
        <v>1800</v>
      </c>
      <c r="AI5105">
        <v>5002209</v>
      </c>
      <c r="AJ5105" t="s">
        <v>2808</v>
      </c>
      <c r="AK5105">
        <v>3</v>
      </c>
      <c r="AL5105">
        <v>5002209</v>
      </c>
      <c r="AM5105" t="s">
        <v>2808</v>
      </c>
      <c r="AN5105">
        <v>25324</v>
      </c>
      <c r="AO5105">
        <v>0</v>
      </c>
      <c r="AP5105">
        <v>5107206</v>
      </c>
      <c r="AQ5105" t="s">
        <v>588</v>
      </c>
      <c r="AR5105">
        <v>300</v>
      </c>
    </row>
    <row r="5106" spans="1:44" x14ac:dyDescent="0.25">
      <c r="A5106">
        <v>2211357</v>
      </c>
      <c r="B5106">
        <v>6</v>
      </c>
      <c r="C5106" t="s">
        <v>880</v>
      </c>
      <c r="D5106" t="s">
        <v>6828</v>
      </c>
      <c r="E5106" t="s">
        <v>5940</v>
      </c>
      <c r="F5106" t="s">
        <v>5940</v>
      </c>
      <c r="G5106">
        <v>854</v>
      </c>
      <c r="H5106" t="s">
        <v>5940</v>
      </c>
      <c r="I5106" t="s">
        <v>5940</v>
      </c>
      <c r="J5106">
        <v>497</v>
      </c>
      <c r="K5106">
        <v>0</v>
      </c>
      <c r="L5106">
        <v>0</v>
      </c>
      <c r="M5106">
        <v>453</v>
      </c>
      <c r="N5106">
        <v>0</v>
      </c>
      <c r="O5106">
        <v>0</v>
      </c>
      <c r="P5106">
        <v>240</v>
      </c>
      <c r="R5106">
        <v>2211357</v>
      </c>
      <c r="S5106" t="s">
        <v>5940</v>
      </c>
      <c r="T5106" t="s">
        <v>5940</v>
      </c>
      <c r="U5106">
        <v>854</v>
      </c>
      <c r="V5106" t="s">
        <v>5940</v>
      </c>
      <c r="W5106" t="s">
        <v>5940</v>
      </c>
      <c r="X5106">
        <v>497</v>
      </c>
      <c r="Z5106">
        <v>5002308</v>
      </c>
      <c r="AB5106">
        <v>10</v>
      </c>
      <c r="AC5106">
        <v>5002308</v>
      </c>
      <c r="AD5106" t="s">
        <v>2809</v>
      </c>
      <c r="AE5106" t="s">
        <v>5940</v>
      </c>
      <c r="AF5106">
        <v>5002308</v>
      </c>
      <c r="AG5106" t="s">
        <v>2809</v>
      </c>
      <c r="AH5106">
        <v>325236</v>
      </c>
      <c r="AI5106">
        <v>5002308</v>
      </c>
      <c r="AJ5106" t="s">
        <v>2809</v>
      </c>
      <c r="AK5106">
        <v>16</v>
      </c>
      <c r="AL5106">
        <v>5002308</v>
      </c>
      <c r="AM5106" t="s">
        <v>2809</v>
      </c>
      <c r="AN5106">
        <v>473</v>
      </c>
      <c r="AO5106">
        <v>0</v>
      </c>
      <c r="AP5106">
        <v>5107248</v>
      </c>
      <c r="AQ5106" t="s">
        <v>589</v>
      </c>
      <c r="AR5106">
        <v>18000</v>
      </c>
    </row>
    <row r="5107" spans="1:44" x14ac:dyDescent="0.25">
      <c r="A5107">
        <v>2211407</v>
      </c>
      <c r="B5107">
        <v>6</v>
      </c>
      <c r="C5107" t="s">
        <v>880</v>
      </c>
      <c r="D5107" t="s">
        <v>6829</v>
      </c>
      <c r="E5107">
        <v>198</v>
      </c>
      <c r="F5107" t="s">
        <v>5940</v>
      </c>
      <c r="G5107">
        <v>260</v>
      </c>
      <c r="H5107" t="s">
        <v>5940</v>
      </c>
      <c r="I5107">
        <v>188</v>
      </c>
      <c r="J5107">
        <v>10</v>
      </c>
      <c r="K5107">
        <v>165</v>
      </c>
      <c r="L5107">
        <v>0</v>
      </c>
      <c r="M5107">
        <v>210</v>
      </c>
      <c r="N5107">
        <v>0</v>
      </c>
      <c r="O5107">
        <v>225</v>
      </c>
      <c r="P5107">
        <v>6</v>
      </c>
      <c r="R5107">
        <v>2211407</v>
      </c>
      <c r="S5107">
        <v>198</v>
      </c>
      <c r="T5107" t="s">
        <v>5940</v>
      </c>
      <c r="U5107">
        <v>260</v>
      </c>
      <c r="V5107" t="s">
        <v>5940</v>
      </c>
      <c r="W5107">
        <v>188</v>
      </c>
      <c r="X5107">
        <v>10</v>
      </c>
      <c r="Z5107">
        <v>5002407</v>
      </c>
      <c r="AB5107">
        <v>38</v>
      </c>
      <c r="AC5107">
        <v>5002407</v>
      </c>
      <c r="AD5107" t="s">
        <v>2810</v>
      </c>
      <c r="AE5107">
        <v>1782</v>
      </c>
      <c r="AF5107">
        <v>5002407</v>
      </c>
      <c r="AG5107" t="s">
        <v>2810</v>
      </c>
      <c r="AH5107" t="s">
        <v>5940</v>
      </c>
      <c r="AI5107">
        <v>5002407</v>
      </c>
      <c r="AJ5107" t="s">
        <v>2810</v>
      </c>
      <c r="AK5107">
        <v>3060</v>
      </c>
      <c r="AL5107">
        <v>5002407</v>
      </c>
      <c r="AM5107" t="s">
        <v>2810</v>
      </c>
      <c r="AN5107">
        <v>142129</v>
      </c>
      <c r="AO5107">
        <v>0</v>
      </c>
      <c r="AP5107">
        <v>5107263</v>
      </c>
      <c r="AQ5107" t="s">
        <v>590</v>
      </c>
      <c r="AR5107">
        <v>680</v>
      </c>
    </row>
    <row r="5108" spans="1:44" x14ac:dyDescent="0.25">
      <c r="A5108">
        <v>2211506</v>
      </c>
      <c r="B5108">
        <v>6</v>
      </c>
      <c r="C5108" t="s">
        <v>880</v>
      </c>
      <c r="D5108" t="s">
        <v>6830</v>
      </c>
      <c r="E5108" t="s">
        <v>5940</v>
      </c>
      <c r="F5108" t="s">
        <v>5940</v>
      </c>
      <c r="G5108">
        <v>360</v>
      </c>
      <c r="H5108">
        <v>3</v>
      </c>
      <c r="I5108">
        <v>42</v>
      </c>
      <c r="J5108">
        <v>148</v>
      </c>
      <c r="K5108">
        <v>0</v>
      </c>
      <c r="L5108">
        <v>0</v>
      </c>
      <c r="M5108">
        <v>712</v>
      </c>
      <c r="N5108">
        <v>3</v>
      </c>
      <c r="O5108">
        <v>75</v>
      </c>
      <c r="P5108">
        <v>192</v>
      </c>
      <c r="R5108">
        <v>2211506</v>
      </c>
      <c r="S5108" t="s">
        <v>5940</v>
      </c>
      <c r="T5108" t="s">
        <v>5940</v>
      </c>
      <c r="U5108">
        <v>360</v>
      </c>
      <c r="V5108">
        <v>3</v>
      </c>
      <c r="W5108">
        <v>42</v>
      </c>
      <c r="X5108">
        <v>148</v>
      </c>
      <c r="Z5108">
        <v>5002605</v>
      </c>
      <c r="AB5108" t="s">
        <v>5940</v>
      </c>
      <c r="AC5108">
        <v>5002605</v>
      </c>
      <c r="AD5108" t="s">
        <v>2811</v>
      </c>
      <c r="AE5108">
        <v>216</v>
      </c>
      <c r="AF5108">
        <v>5002605</v>
      </c>
      <c r="AG5108" t="s">
        <v>2811</v>
      </c>
      <c r="AH5108" t="s">
        <v>5940</v>
      </c>
      <c r="AI5108">
        <v>5002605</v>
      </c>
      <c r="AJ5108" t="s">
        <v>2811</v>
      </c>
      <c r="AK5108" t="s">
        <v>5940</v>
      </c>
      <c r="AL5108">
        <v>5002605</v>
      </c>
      <c r="AM5108" t="s">
        <v>2811</v>
      </c>
      <c r="AN5108">
        <v>12600</v>
      </c>
      <c r="AO5108">
        <v>0</v>
      </c>
      <c r="AP5108">
        <v>5107297</v>
      </c>
      <c r="AQ5108" t="s">
        <v>591</v>
      </c>
      <c r="AR5108">
        <v>1440</v>
      </c>
    </row>
    <row r="5109" spans="1:44" x14ac:dyDescent="0.25">
      <c r="A5109">
        <v>2211605</v>
      </c>
      <c r="B5109">
        <v>6</v>
      </c>
      <c r="C5109" t="s">
        <v>880</v>
      </c>
      <c r="D5109" t="s">
        <v>6831</v>
      </c>
      <c r="E5109" t="s">
        <v>5940</v>
      </c>
      <c r="F5109" t="s">
        <v>5940</v>
      </c>
      <c r="G5109">
        <v>446</v>
      </c>
      <c r="H5109" t="s">
        <v>5940</v>
      </c>
      <c r="I5109" t="s">
        <v>5940</v>
      </c>
      <c r="J5109">
        <v>185</v>
      </c>
      <c r="K5109">
        <v>0</v>
      </c>
      <c r="L5109">
        <v>0</v>
      </c>
      <c r="M5109">
        <v>540</v>
      </c>
      <c r="N5109">
        <v>0</v>
      </c>
      <c r="O5109">
        <v>0</v>
      </c>
      <c r="P5109">
        <v>576</v>
      </c>
      <c r="R5109">
        <v>2211605</v>
      </c>
      <c r="S5109" t="s">
        <v>5940</v>
      </c>
      <c r="T5109" t="s">
        <v>5940</v>
      </c>
      <c r="U5109">
        <v>446</v>
      </c>
      <c r="V5109" t="s">
        <v>5940</v>
      </c>
      <c r="W5109" t="s">
        <v>5940</v>
      </c>
      <c r="X5109">
        <v>185</v>
      </c>
      <c r="Z5109">
        <v>5002704</v>
      </c>
      <c r="AB5109" t="s">
        <v>5940</v>
      </c>
      <c r="AC5109">
        <v>5002704</v>
      </c>
      <c r="AD5109" t="s">
        <v>2812</v>
      </c>
      <c r="AE5109">
        <v>1635</v>
      </c>
      <c r="AF5109">
        <v>5002704</v>
      </c>
      <c r="AG5109" t="s">
        <v>2812</v>
      </c>
      <c r="AH5109">
        <v>2400</v>
      </c>
      <c r="AI5109">
        <v>5002704</v>
      </c>
      <c r="AJ5109" t="s">
        <v>2812</v>
      </c>
      <c r="AK5109">
        <v>300</v>
      </c>
      <c r="AL5109">
        <v>5002704</v>
      </c>
      <c r="AM5109" t="s">
        <v>2812</v>
      </c>
      <c r="AN5109">
        <v>29728</v>
      </c>
      <c r="AO5109">
        <v>0</v>
      </c>
      <c r="AP5109">
        <v>5107305</v>
      </c>
      <c r="AQ5109" t="s">
        <v>592</v>
      </c>
      <c r="AR5109">
        <v>13517</v>
      </c>
    </row>
    <row r="5110" spans="1:44" x14ac:dyDescent="0.25">
      <c r="A5110">
        <v>2211704</v>
      </c>
      <c r="B5110">
        <v>6</v>
      </c>
      <c r="C5110" t="s">
        <v>880</v>
      </c>
      <c r="D5110" t="s">
        <v>6832</v>
      </c>
      <c r="E5110" t="s">
        <v>5940</v>
      </c>
      <c r="F5110" t="s">
        <v>5940</v>
      </c>
      <c r="G5110">
        <v>628</v>
      </c>
      <c r="H5110" t="s">
        <v>5940</v>
      </c>
      <c r="I5110">
        <v>60</v>
      </c>
      <c r="J5110">
        <v>259</v>
      </c>
      <c r="K5110">
        <v>0</v>
      </c>
      <c r="L5110">
        <v>0</v>
      </c>
      <c r="M5110">
        <v>439</v>
      </c>
      <c r="N5110">
        <v>0</v>
      </c>
      <c r="O5110">
        <v>71</v>
      </c>
      <c r="P5110">
        <v>207</v>
      </c>
      <c r="R5110">
        <v>2211704</v>
      </c>
      <c r="S5110" t="s">
        <v>5940</v>
      </c>
      <c r="T5110" t="s">
        <v>5940</v>
      </c>
      <c r="U5110">
        <v>628</v>
      </c>
      <c r="V5110" t="s">
        <v>5940</v>
      </c>
      <c r="W5110">
        <v>60</v>
      </c>
      <c r="X5110">
        <v>259</v>
      </c>
      <c r="Z5110">
        <v>5002803</v>
      </c>
      <c r="AB5110" t="s">
        <v>5940</v>
      </c>
      <c r="AC5110">
        <v>5002803</v>
      </c>
      <c r="AD5110" t="s">
        <v>2813</v>
      </c>
      <c r="AE5110">
        <v>2879</v>
      </c>
      <c r="AF5110">
        <v>5002803</v>
      </c>
      <c r="AG5110" t="s">
        <v>2813</v>
      </c>
      <c r="AH5110" t="s">
        <v>5940</v>
      </c>
      <c r="AI5110">
        <v>5002803</v>
      </c>
      <c r="AJ5110" t="s">
        <v>2813</v>
      </c>
      <c r="AK5110">
        <v>9</v>
      </c>
      <c r="AL5110">
        <v>5002803</v>
      </c>
      <c r="AM5110" t="s">
        <v>2813</v>
      </c>
      <c r="AN5110">
        <v>688</v>
      </c>
      <c r="AO5110">
        <v>0</v>
      </c>
      <c r="AP5110">
        <v>5107354</v>
      </c>
      <c r="AQ5110" t="s">
        <v>593</v>
      </c>
      <c r="AR5110">
        <v>3080</v>
      </c>
    </row>
    <row r="5111" spans="1:44" x14ac:dyDescent="0.25">
      <c r="A5111">
        <v>2900108</v>
      </c>
      <c r="B5111">
        <v>6</v>
      </c>
      <c r="C5111" t="s">
        <v>887</v>
      </c>
      <c r="D5111" t="s">
        <v>5725</v>
      </c>
      <c r="E5111">
        <v>83995</v>
      </c>
      <c r="F5111" t="s">
        <v>5940</v>
      </c>
      <c r="G5111">
        <v>200</v>
      </c>
      <c r="H5111" t="s">
        <v>5940</v>
      </c>
      <c r="I5111">
        <v>60</v>
      </c>
      <c r="J5111">
        <v>96</v>
      </c>
      <c r="K5111">
        <v>82995</v>
      </c>
      <c r="L5111">
        <v>0</v>
      </c>
      <c r="M5111">
        <v>290</v>
      </c>
      <c r="N5111">
        <v>0</v>
      </c>
      <c r="O5111">
        <v>72</v>
      </c>
      <c r="P5111">
        <v>126</v>
      </c>
      <c r="R5111">
        <v>2900108</v>
      </c>
      <c r="S5111">
        <v>83995</v>
      </c>
      <c r="T5111" t="s">
        <v>5940</v>
      </c>
      <c r="U5111">
        <v>200</v>
      </c>
      <c r="V5111" t="s">
        <v>5940</v>
      </c>
      <c r="W5111">
        <v>60</v>
      </c>
      <c r="X5111">
        <v>96</v>
      </c>
      <c r="Z5111">
        <v>5002902</v>
      </c>
      <c r="AB5111" t="s">
        <v>5940</v>
      </c>
      <c r="AC5111">
        <v>5002902</v>
      </c>
      <c r="AD5111" t="s">
        <v>2814</v>
      </c>
      <c r="AE5111" t="s">
        <v>5940</v>
      </c>
      <c r="AF5111">
        <v>5002902</v>
      </c>
      <c r="AG5111" t="s">
        <v>2814</v>
      </c>
      <c r="AH5111" t="s">
        <v>5940</v>
      </c>
      <c r="AI5111">
        <v>5002902</v>
      </c>
      <c r="AJ5111" t="s">
        <v>2814</v>
      </c>
      <c r="AK5111" t="s">
        <v>5940</v>
      </c>
      <c r="AL5111">
        <v>5002902</v>
      </c>
      <c r="AM5111" t="s">
        <v>2814</v>
      </c>
      <c r="AN5111">
        <v>7680</v>
      </c>
      <c r="AO5111">
        <v>0</v>
      </c>
      <c r="AP5111">
        <v>5107404</v>
      </c>
      <c r="AQ5111" t="s">
        <v>594</v>
      </c>
      <c r="AR5111">
        <v>168</v>
      </c>
    </row>
    <row r="5112" spans="1:44" x14ac:dyDescent="0.25">
      <c r="A5112">
        <v>2900207</v>
      </c>
      <c r="B5112">
        <v>6</v>
      </c>
      <c r="C5112" t="s">
        <v>887</v>
      </c>
      <c r="D5112" t="s">
        <v>5726</v>
      </c>
      <c r="E5112" t="s">
        <v>5940</v>
      </c>
      <c r="F5112" t="s">
        <v>5940</v>
      </c>
      <c r="G5112">
        <v>90</v>
      </c>
      <c r="H5112" t="s">
        <v>5940</v>
      </c>
      <c r="I5112" t="s">
        <v>5940</v>
      </c>
      <c r="J5112">
        <v>72</v>
      </c>
      <c r="K5112">
        <v>0</v>
      </c>
      <c r="L5112">
        <v>0</v>
      </c>
      <c r="M5112">
        <v>84</v>
      </c>
      <c r="N5112">
        <v>0</v>
      </c>
      <c r="O5112">
        <v>0</v>
      </c>
      <c r="P5112">
        <v>145</v>
      </c>
      <c r="R5112">
        <v>2900207</v>
      </c>
      <c r="S5112" t="s">
        <v>5940</v>
      </c>
      <c r="T5112" t="s">
        <v>5940</v>
      </c>
      <c r="U5112">
        <v>90</v>
      </c>
      <c r="V5112" t="s">
        <v>5940</v>
      </c>
      <c r="W5112" t="s">
        <v>5940</v>
      </c>
      <c r="X5112">
        <v>72</v>
      </c>
      <c r="Z5112">
        <v>5002951</v>
      </c>
      <c r="AB5112">
        <v>49000</v>
      </c>
      <c r="AC5112">
        <v>5002951</v>
      </c>
      <c r="AD5112" t="s">
        <v>2815</v>
      </c>
      <c r="AE5112" t="s">
        <v>5940</v>
      </c>
      <c r="AF5112">
        <v>5002951</v>
      </c>
      <c r="AG5112" t="s">
        <v>2815</v>
      </c>
      <c r="AH5112" t="s">
        <v>5940</v>
      </c>
      <c r="AI5112">
        <v>5002951</v>
      </c>
      <c r="AJ5112" t="s">
        <v>2815</v>
      </c>
      <c r="AK5112">
        <v>792</v>
      </c>
      <c r="AL5112">
        <v>5002951</v>
      </c>
      <c r="AM5112" t="s">
        <v>2815</v>
      </c>
      <c r="AN5112">
        <v>264000</v>
      </c>
      <c r="AO5112">
        <v>0</v>
      </c>
      <c r="AP5112">
        <v>5107578</v>
      </c>
      <c r="AQ5112" t="s">
        <v>595</v>
      </c>
      <c r="AR5112">
        <v>1050</v>
      </c>
    </row>
    <row r="5113" spans="1:44" x14ac:dyDescent="0.25">
      <c r="A5113">
        <v>2900306</v>
      </c>
      <c r="B5113">
        <v>6</v>
      </c>
      <c r="C5113" t="s">
        <v>887</v>
      </c>
      <c r="D5113" t="s">
        <v>5727</v>
      </c>
      <c r="E5113" t="s">
        <v>5940</v>
      </c>
      <c r="F5113" t="s">
        <v>5940</v>
      </c>
      <c r="G5113">
        <v>110</v>
      </c>
      <c r="H5113" t="s">
        <v>5940</v>
      </c>
      <c r="I5113" t="s">
        <v>5940</v>
      </c>
      <c r="J5113">
        <v>96</v>
      </c>
      <c r="K5113">
        <v>0</v>
      </c>
      <c r="L5113">
        <v>0</v>
      </c>
      <c r="M5113">
        <v>350</v>
      </c>
      <c r="N5113">
        <v>0</v>
      </c>
      <c r="O5113">
        <v>0</v>
      </c>
      <c r="P5113">
        <v>206</v>
      </c>
      <c r="R5113">
        <v>2900306</v>
      </c>
      <c r="S5113" t="s">
        <v>5940</v>
      </c>
      <c r="T5113" t="s">
        <v>5940</v>
      </c>
      <c r="U5113">
        <v>110</v>
      </c>
      <c r="V5113" t="s">
        <v>5940</v>
      </c>
      <c r="W5113" t="s">
        <v>5940</v>
      </c>
      <c r="X5113">
        <v>96</v>
      </c>
      <c r="Z5113">
        <v>5003108</v>
      </c>
      <c r="AB5113" t="s">
        <v>5940</v>
      </c>
      <c r="AC5113">
        <v>5003108</v>
      </c>
      <c r="AD5113" t="s">
        <v>2816</v>
      </c>
      <c r="AE5113">
        <v>18</v>
      </c>
      <c r="AF5113">
        <v>5003108</v>
      </c>
      <c r="AG5113" t="s">
        <v>2816</v>
      </c>
      <c r="AH5113">
        <v>700</v>
      </c>
      <c r="AI5113">
        <v>5003108</v>
      </c>
      <c r="AJ5113" t="s">
        <v>2816</v>
      </c>
      <c r="AK5113">
        <v>12</v>
      </c>
      <c r="AL5113">
        <v>5003108</v>
      </c>
      <c r="AM5113" t="s">
        <v>2816</v>
      </c>
      <c r="AN5113" t="s">
        <v>5940</v>
      </c>
      <c r="AO5113">
        <v>0</v>
      </c>
      <c r="AP5113">
        <v>5107602</v>
      </c>
      <c r="AQ5113" t="s">
        <v>596</v>
      </c>
      <c r="AR5113">
        <v>22785</v>
      </c>
    </row>
    <row r="5114" spans="1:44" x14ac:dyDescent="0.25">
      <c r="A5114">
        <v>2900355</v>
      </c>
      <c r="B5114">
        <v>6</v>
      </c>
      <c r="C5114" t="s">
        <v>887</v>
      </c>
      <c r="D5114" t="s">
        <v>5728</v>
      </c>
      <c r="E5114" t="s">
        <v>5940</v>
      </c>
      <c r="F5114" t="s">
        <v>5940</v>
      </c>
      <c r="G5114">
        <v>83160</v>
      </c>
      <c r="H5114" t="s">
        <v>5940</v>
      </c>
      <c r="I5114" t="s">
        <v>5940</v>
      </c>
      <c r="J5114">
        <v>33660</v>
      </c>
      <c r="K5114">
        <v>0</v>
      </c>
      <c r="L5114">
        <v>0</v>
      </c>
      <c r="M5114">
        <v>135000</v>
      </c>
      <c r="N5114">
        <v>0</v>
      </c>
      <c r="O5114">
        <v>0</v>
      </c>
      <c r="P5114">
        <v>5000</v>
      </c>
      <c r="R5114">
        <v>2900355</v>
      </c>
      <c r="S5114" t="s">
        <v>5940</v>
      </c>
      <c r="T5114" t="s">
        <v>5940</v>
      </c>
      <c r="U5114">
        <v>83160</v>
      </c>
      <c r="V5114" t="s">
        <v>5940</v>
      </c>
      <c r="W5114" t="s">
        <v>5940</v>
      </c>
      <c r="X5114">
        <v>33660</v>
      </c>
      <c r="Z5114">
        <v>5003157</v>
      </c>
      <c r="AB5114" t="s">
        <v>5940</v>
      </c>
      <c r="AC5114">
        <v>5003157</v>
      </c>
      <c r="AD5114" t="s">
        <v>429</v>
      </c>
      <c r="AE5114">
        <v>45</v>
      </c>
      <c r="AF5114">
        <v>5003157</v>
      </c>
      <c r="AG5114" t="s">
        <v>429</v>
      </c>
      <c r="AH5114" t="s">
        <v>5940</v>
      </c>
      <c r="AI5114">
        <v>5003157</v>
      </c>
      <c r="AJ5114" t="s">
        <v>429</v>
      </c>
      <c r="AK5114">
        <v>74</v>
      </c>
      <c r="AL5114">
        <v>5003157</v>
      </c>
      <c r="AM5114" t="s">
        <v>429</v>
      </c>
      <c r="AN5114">
        <v>34800</v>
      </c>
      <c r="AO5114">
        <v>0</v>
      </c>
      <c r="AP5114">
        <v>5107701</v>
      </c>
      <c r="AQ5114" t="s">
        <v>597</v>
      </c>
      <c r="AR5114">
        <v>4280</v>
      </c>
    </row>
    <row r="5115" spans="1:44" x14ac:dyDescent="0.25">
      <c r="A5115">
        <v>2900405</v>
      </c>
      <c r="B5115">
        <v>6</v>
      </c>
      <c r="C5115" t="s">
        <v>887</v>
      </c>
      <c r="D5115" t="s">
        <v>5729</v>
      </c>
      <c r="E5115" t="s">
        <v>5940</v>
      </c>
      <c r="F5115" t="s">
        <v>5940</v>
      </c>
      <c r="G5115">
        <v>3960</v>
      </c>
      <c r="H5115" t="s">
        <v>5940</v>
      </c>
      <c r="I5115" t="s">
        <v>5940</v>
      </c>
      <c r="J5115">
        <v>5280</v>
      </c>
      <c r="K5115">
        <v>240</v>
      </c>
      <c r="L5115">
        <v>0</v>
      </c>
      <c r="M5115">
        <v>501</v>
      </c>
      <c r="N5115">
        <v>0</v>
      </c>
      <c r="O5115">
        <v>0</v>
      </c>
      <c r="P5115">
        <v>641</v>
      </c>
      <c r="R5115">
        <v>2900405</v>
      </c>
      <c r="S5115" t="s">
        <v>5940</v>
      </c>
      <c r="T5115" t="s">
        <v>5940</v>
      </c>
      <c r="U5115">
        <v>3960</v>
      </c>
      <c r="V5115" t="s">
        <v>5940</v>
      </c>
      <c r="W5115" t="s">
        <v>5940</v>
      </c>
      <c r="X5115">
        <v>5280</v>
      </c>
      <c r="Z5115">
        <v>5003207</v>
      </c>
      <c r="AB5115" t="s">
        <v>5940</v>
      </c>
      <c r="AC5115">
        <v>5003207</v>
      </c>
      <c r="AD5115" t="s">
        <v>430</v>
      </c>
      <c r="AE5115" t="s">
        <v>5940</v>
      </c>
      <c r="AF5115">
        <v>5003207</v>
      </c>
      <c r="AG5115" t="s">
        <v>430</v>
      </c>
      <c r="AH5115" t="s">
        <v>5940</v>
      </c>
      <c r="AI5115">
        <v>5003207</v>
      </c>
      <c r="AJ5115" t="s">
        <v>430</v>
      </c>
      <c r="AK5115">
        <v>180</v>
      </c>
      <c r="AL5115">
        <v>5003207</v>
      </c>
      <c r="AM5115" t="s">
        <v>430</v>
      </c>
      <c r="AN5115" t="s">
        <v>5940</v>
      </c>
      <c r="AO5115">
        <v>0</v>
      </c>
      <c r="AP5115">
        <v>5107743</v>
      </c>
      <c r="AQ5115" t="s">
        <v>598</v>
      </c>
      <c r="AR5115">
        <v>240</v>
      </c>
    </row>
    <row r="5116" spans="1:44" x14ac:dyDescent="0.25">
      <c r="A5116">
        <v>2900603</v>
      </c>
      <c r="B5116">
        <v>6</v>
      </c>
      <c r="C5116" t="s">
        <v>887</v>
      </c>
      <c r="D5116" t="s">
        <v>5731</v>
      </c>
      <c r="E5116">
        <v>3200</v>
      </c>
      <c r="F5116" t="s">
        <v>5940</v>
      </c>
      <c r="G5116">
        <v>18</v>
      </c>
      <c r="H5116" t="s">
        <v>5940</v>
      </c>
      <c r="I5116" t="s">
        <v>5940</v>
      </c>
      <c r="J5116">
        <v>21</v>
      </c>
      <c r="K5116">
        <v>500</v>
      </c>
      <c r="L5116">
        <v>0</v>
      </c>
      <c r="M5116">
        <v>14</v>
      </c>
      <c r="N5116">
        <v>0</v>
      </c>
      <c r="O5116">
        <v>0</v>
      </c>
      <c r="P5116">
        <v>30</v>
      </c>
      <c r="R5116">
        <v>2900603</v>
      </c>
      <c r="S5116">
        <v>3200</v>
      </c>
      <c r="T5116" t="s">
        <v>5940</v>
      </c>
      <c r="U5116">
        <v>18</v>
      </c>
      <c r="V5116" t="s">
        <v>5940</v>
      </c>
      <c r="W5116" t="s">
        <v>5940</v>
      </c>
      <c r="X5116">
        <v>21</v>
      </c>
      <c r="Z5116">
        <v>5003256</v>
      </c>
      <c r="AB5116">
        <v>79861</v>
      </c>
      <c r="AC5116">
        <v>5003256</v>
      </c>
      <c r="AD5116" t="s">
        <v>431</v>
      </c>
      <c r="AE5116">
        <v>3000</v>
      </c>
      <c r="AF5116">
        <v>5003256</v>
      </c>
      <c r="AG5116" t="s">
        <v>431</v>
      </c>
      <c r="AH5116" t="s">
        <v>5940</v>
      </c>
      <c r="AI5116">
        <v>5003256</v>
      </c>
      <c r="AJ5116" t="s">
        <v>431</v>
      </c>
      <c r="AK5116">
        <v>7</v>
      </c>
      <c r="AL5116">
        <v>5003256</v>
      </c>
      <c r="AM5116" t="s">
        <v>431</v>
      </c>
      <c r="AN5116">
        <v>188923</v>
      </c>
      <c r="AO5116">
        <v>0</v>
      </c>
      <c r="AP5116">
        <v>5107750</v>
      </c>
      <c r="AQ5116" t="s">
        <v>599</v>
      </c>
      <c r="AR5116">
        <v>2100</v>
      </c>
    </row>
    <row r="5117" spans="1:44" x14ac:dyDescent="0.25">
      <c r="A5117">
        <v>2900702</v>
      </c>
      <c r="B5117">
        <v>6</v>
      </c>
      <c r="C5117" t="s">
        <v>887</v>
      </c>
      <c r="D5117" t="s">
        <v>5732</v>
      </c>
      <c r="E5117" t="s">
        <v>5940</v>
      </c>
      <c r="F5117" t="s">
        <v>5940</v>
      </c>
      <c r="G5117">
        <v>36</v>
      </c>
      <c r="H5117" t="s">
        <v>5940</v>
      </c>
      <c r="I5117" t="s">
        <v>5940</v>
      </c>
      <c r="J5117">
        <v>45</v>
      </c>
      <c r="K5117">
        <v>0</v>
      </c>
      <c r="L5117">
        <v>0</v>
      </c>
      <c r="M5117">
        <v>132</v>
      </c>
      <c r="N5117">
        <v>0</v>
      </c>
      <c r="O5117">
        <v>0</v>
      </c>
      <c r="P5117">
        <v>31</v>
      </c>
      <c r="R5117">
        <v>2900702</v>
      </c>
      <c r="S5117" t="s">
        <v>5940</v>
      </c>
      <c r="T5117" t="s">
        <v>5940</v>
      </c>
      <c r="U5117">
        <v>36</v>
      </c>
      <c r="V5117" t="s">
        <v>5940</v>
      </c>
      <c r="W5117" t="s">
        <v>5940</v>
      </c>
      <c r="X5117">
        <v>45</v>
      </c>
      <c r="Z5117">
        <v>5003306</v>
      </c>
      <c r="AB5117" t="s">
        <v>5940</v>
      </c>
      <c r="AC5117">
        <v>5003306</v>
      </c>
      <c r="AD5117" t="s">
        <v>432</v>
      </c>
      <c r="AE5117">
        <v>240</v>
      </c>
      <c r="AF5117">
        <v>5003306</v>
      </c>
      <c r="AG5117" t="s">
        <v>432</v>
      </c>
      <c r="AH5117" t="s">
        <v>5940</v>
      </c>
      <c r="AI5117">
        <v>5003306</v>
      </c>
      <c r="AJ5117" t="s">
        <v>432</v>
      </c>
      <c r="AK5117">
        <v>4</v>
      </c>
      <c r="AL5117">
        <v>5003306</v>
      </c>
      <c r="AM5117" t="s">
        <v>432</v>
      </c>
      <c r="AN5117">
        <v>17597</v>
      </c>
      <c r="AO5117">
        <v>0</v>
      </c>
      <c r="AP5117">
        <v>5107768</v>
      </c>
      <c r="AQ5117" t="s">
        <v>600</v>
      </c>
      <c r="AR5117">
        <v>22620</v>
      </c>
    </row>
    <row r="5118" spans="1:44" x14ac:dyDescent="0.25">
      <c r="A5118">
        <v>2900801</v>
      </c>
      <c r="B5118">
        <v>6</v>
      </c>
      <c r="C5118" t="s">
        <v>887</v>
      </c>
      <c r="D5118" t="s">
        <v>5733</v>
      </c>
      <c r="E5118">
        <v>7050</v>
      </c>
      <c r="F5118" t="s">
        <v>5940</v>
      </c>
      <c r="G5118">
        <v>472</v>
      </c>
      <c r="H5118" t="s">
        <v>5940</v>
      </c>
      <c r="I5118" t="s">
        <v>5940</v>
      </c>
      <c r="J5118">
        <v>669</v>
      </c>
      <c r="K5118">
        <v>4600</v>
      </c>
      <c r="L5118">
        <v>0</v>
      </c>
      <c r="M5118">
        <v>375</v>
      </c>
      <c r="N5118">
        <v>0</v>
      </c>
      <c r="O5118">
        <v>0</v>
      </c>
      <c r="P5118">
        <v>310</v>
      </c>
      <c r="R5118">
        <v>2900801</v>
      </c>
      <c r="S5118">
        <v>7050</v>
      </c>
      <c r="T5118" t="s">
        <v>5940</v>
      </c>
      <c r="U5118">
        <v>472</v>
      </c>
      <c r="V5118" t="s">
        <v>5940</v>
      </c>
      <c r="W5118" t="s">
        <v>5940</v>
      </c>
      <c r="X5118">
        <v>669</v>
      </c>
      <c r="Z5118">
        <v>5003454</v>
      </c>
      <c r="AB5118">
        <v>385</v>
      </c>
      <c r="AC5118">
        <v>5003454</v>
      </c>
      <c r="AD5118" t="s">
        <v>433</v>
      </c>
      <c r="AE5118">
        <v>3840</v>
      </c>
      <c r="AF5118">
        <v>5003454</v>
      </c>
      <c r="AG5118" t="s">
        <v>433</v>
      </c>
      <c r="AH5118" t="s">
        <v>5940</v>
      </c>
      <c r="AI5118">
        <v>5003454</v>
      </c>
      <c r="AJ5118" t="s">
        <v>433</v>
      </c>
      <c r="AK5118">
        <v>300</v>
      </c>
      <c r="AL5118">
        <v>5003454</v>
      </c>
      <c r="AM5118" t="s">
        <v>433</v>
      </c>
      <c r="AN5118">
        <v>11440</v>
      </c>
      <c r="AO5118">
        <v>0</v>
      </c>
      <c r="AP5118">
        <v>5107776</v>
      </c>
      <c r="AQ5118" t="s">
        <v>601</v>
      </c>
      <c r="AR5118">
        <v>1620</v>
      </c>
    </row>
    <row r="5119" spans="1:44" x14ac:dyDescent="0.25">
      <c r="A5119">
        <v>2900900</v>
      </c>
      <c r="B5119">
        <v>6</v>
      </c>
      <c r="C5119" t="s">
        <v>887</v>
      </c>
      <c r="D5119" t="s">
        <v>5734</v>
      </c>
      <c r="E5119">
        <v>1500</v>
      </c>
      <c r="F5119" t="s">
        <v>5940</v>
      </c>
      <c r="G5119">
        <v>18</v>
      </c>
      <c r="H5119" t="s">
        <v>5940</v>
      </c>
      <c r="I5119" t="s">
        <v>5940</v>
      </c>
      <c r="J5119">
        <v>15</v>
      </c>
      <c r="K5119">
        <v>1400</v>
      </c>
      <c r="L5119">
        <v>0</v>
      </c>
      <c r="M5119">
        <v>44</v>
      </c>
      <c r="N5119">
        <v>0</v>
      </c>
      <c r="O5119">
        <v>0</v>
      </c>
      <c r="P5119">
        <v>28</v>
      </c>
      <c r="R5119">
        <v>2900900</v>
      </c>
      <c r="S5119">
        <v>1500</v>
      </c>
      <c r="T5119" t="s">
        <v>5940</v>
      </c>
      <c r="U5119">
        <v>18</v>
      </c>
      <c r="V5119" t="s">
        <v>5940</v>
      </c>
      <c r="W5119" t="s">
        <v>5940</v>
      </c>
      <c r="X5119">
        <v>15</v>
      </c>
      <c r="Z5119">
        <v>5003488</v>
      </c>
      <c r="AB5119">
        <v>423</v>
      </c>
      <c r="AC5119">
        <v>5003488</v>
      </c>
      <c r="AD5119" t="s">
        <v>434</v>
      </c>
      <c r="AE5119">
        <v>4</v>
      </c>
      <c r="AF5119">
        <v>5003488</v>
      </c>
      <c r="AG5119" t="s">
        <v>434</v>
      </c>
      <c r="AH5119">
        <v>44964</v>
      </c>
      <c r="AI5119">
        <v>5003488</v>
      </c>
      <c r="AJ5119" t="s">
        <v>434</v>
      </c>
      <c r="AK5119">
        <v>120</v>
      </c>
      <c r="AL5119">
        <v>5003488</v>
      </c>
      <c r="AM5119" t="s">
        <v>434</v>
      </c>
      <c r="AN5119">
        <v>1200</v>
      </c>
      <c r="AO5119">
        <v>0</v>
      </c>
      <c r="AP5119">
        <v>5107792</v>
      </c>
      <c r="AQ5119" t="s">
        <v>602</v>
      </c>
      <c r="AR5119">
        <v>23887</v>
      </c>
    </row>
    <row r="5120" spans="1:44" x14ac:dyDescent="0.25">
      <c r="A5120">
        <v>2901007</v>
      </c>
      <c r="B5120">
        <v>6</v>
      </c>
      <c r="C5120" t="s">
        <v>887</v>
      </c>
      <c r="D5120" t="s">
        <v>5735</v>
      </c>
      <c r="E5120">
        <v>21450</v>
      </c>
      <c r="F5120" t="s">
        <v>5940</v>
      </c>
      <c r="G5120">
        <v>45</v>
      </c>
      <c r="H5120" t="s">
        <v>5940</v>
      </c>
      <c r="I5120" t="s">
        <v>5940</v>
      </c>
      <c r="J5120">
        <v>70</v>
      </c>
      <c r="K5120">
        <v>24600</v>
      </c>
      <c r="L5120">
        <v>0</v>
      </c>
      <c r="M5120">
        <v>15</v>
      </c>
      <c r="N5120">
        <v>0</v>
      </c>
      <c r="O5120">
        <v>0</v>
      </c>
      <c r="P5120">
        <v>63</v>
      </c>
      <c r="R5120">
        <v>2901007</v>
      </c>
      <c r="S5120">
        <v>21450</v>
      </c>
      <c r="T5120" t="s">
        <v>5940</v>
      </c>
      <c r="U5120">
        <v>45</v>
      </c>
      <c r="V5120" t="s">
        <v>5940</v>
      </c>
      <c r="W5120" t="s">
        <v>5940</v>
      </c>
      <c r="X5120">
        <v>70</v>
      </c>
      <c r="Z5120">
        <v>5003504</v>
      </c>
      <c r="AB5120" t="s">
        <v>5940</v>
      </c>
      <c r="AC5120">
        <v>5003504</v>
      </c>
      <c r="AD5120" t="s">
        <v>435</v>
      </c>
      <c r="AE5120">
        <v>4828</v>
      </c>
      <c r="AF5120">
        <v>5003504</v>
      </c>
      <c r="AG5120" t="s">
        <v>435</v>
      </c>
      <c r="AH5120" t="s">
        <v>5940</v>
      </c>
      <c r="AI5120">
        <v>5003504</v>
      </c>
      <c r="AJ5120" t="s">
        <v>435</v>
      </c>
      <c r="AK5120">
        <v>48</v>
      </c>
      <c r="AL5120">
        <v>5003504</v>
      </c>
      <c r="AM5120" t="s">
        <v>435</v>
      </c>
      <c r="AN5120">
        <v>15770</v>
      </c>
      <c r="AO5120">
        <v>0</v>
      </c>
      <c r="AP5120">
        <v>5107800</v>
      </c>
      <c r="AQ5120" t="s">
        <v>603</v>
      </c>
      <c r="AR5120">
        <v>38102</v>
      </c>
    </row>
    <row r="5121" spans="1:44" x14ac:dyDescent="0.25">
      <c r="A5121">
        <v>2901106</v>
      </c>
      <c r="B5121">
        <v>6</v>
      </c>
      <c r="C5121" t="s">
        <v>887</v>
      </c>
      <c r="D5121" t="s">
        <v>5736</v>
      </c>
      <c r="E5121">
        <v>210000</v>
      </c>
      <c r="F5121" t="s">
        <v>5940</v>
      </c>
      <c r="G5121">
        <v>28</v>
      </c>
      <c r="H5121" t="s">
        <v>5940</v>
      </c>
      <c r="I5121" t="s">
        <v>5940</v>
      </c>
      <c r="J5121">
        <v>27</v>
      </c>
      <c r="K5121">
        <v>118800</v>
      </c>
      <c r="L5121">
        <v>0</v>
      </c>
      <c r="M5121">
        <v>16</v>
      </c>
      <c r="N5121">
        <v>0</v>
      </c>
      <c r="O5121">
        <v>0</v>
      </c>
      <c r="P5121">
        <v>10</v>
      </c>
      <c r="R5121">
        <v>2901106</v>
      </c>
      <c r="S5121">
        <v>210000</v>
      </c>
      <c r="T5121" t="s">
        <v>5940</v>
      </c>
      <c r="U5121">
        <v>28</v>
      </c>
      <c r="V5121" t="s">
        <v>5940</v>
      </c>
      <c r="W5121" t="s">
        <v>5940</v>
      </c>
      <c r="X5121">
        <v>27</v>
      </c>
      <c r="Z5121">
        <v>5003702</v>
      </c>
      <c r="AB5121">
        <v>6</v>
      </c>
      <c r="AC5121">
        <v>5003702</v>
      </c>
      <c r="AD5121" t="s">
        <v>436</v>
      </c>
      <c r="AE5121">
        <v>15175</v>
      </c>
      <c r="AF5121">
        <v>5003702</v>
      </c>
      <c r="AG5121" t="s">
        <v>436</v>
      </c>
      <c r="AH5121" t="s">
        <v>5940</v>
      </c>
      <c r="AI5121">
        <v>5003702</v>
      </c>
      <c r="AJ5121" t="s">
        <v>436</v>
      </c>
      <c r="AK5121">
        <v>300</v>
      </c>
      <c r="AL5121">
        <v>5003702</v>
      </c>
      <c r="AM5121" t="s">
        <v>436</v>
      </c>
      <c r="AN5121">
        <v>291600</v>
      </c>
      <c r="AO5121">
        <v>0</v>
      </c>
      <c r="AP5121">
        <v>5107859</v>
      </c>
      <c r="AQ5121" t="s">
        <v>604</v>
      </c>
      <c r="AR5121">
        <v>5400</v>
      </c>
    </row>
    <row r="5122" spans="1:44" x14ac:dyDescent="0.25">
      <c r="A5122">
        <v>2901155</v>
      </c>
      <c r="B5122">
        <v>6</v>
      </c>
      <c r="C5122" t="s">
        <v>887</v>
      </c>
      <c r="D5122" t="s">
        <v>5737</v>
      </c>
      <c r="E5122" t="s">
        <v>5940</v>
      </c>
      <c r="F5122" t="s">
        <v>5940</v>
      </c>
      <c r="G5122">
        <v>4500</v>
      </c>
      <c r="H5122" t="s">
        <v>5940</v>
      </c>
      <c r="I5122" t="s">
        <v>5940</v>
      </c>
      <c r="J5122">
        <v>2736</v>
      </c>
      <c r="K5122">
        <v>0</v>
      </c>
      <c r="L5122">
        <v>0</v>
      </c>
      <c r="M5122">
        <v>1870</v>
      </c>
      <c r="N5122">
        <v>0</v>
      </c>
      <c r="O5122">
        <v>0</v>
      </c>
      <c r="P5122">
        <v>25</v>
      </c>
      <c r="R5122">
        <v>2901155</v>
      </c>
      <c r="S5122" t="s">
        <v>5940</v>
      </c>
      <c r="T5122" t="s">
        <v>5940</v>
      </c>
      <c r="U5122">
        <v>4500</v>
      </c>
      <c r="V5122" t="s">
        <v>5940</v>
      </c>
      <c r="W5122" t="s">
        <v>5940</v>
      </c>
      <c r="X5122">
        <v>2736</v>
      </c>
      <c r="Z5122">
        <v>5003751</v>
      </c>
      <c r="AB5122">
        <v>74</v>
      </c>
      <c r="AC5122">
        <v>5003751</v>
      </c>
      <c r="AD5122" t="s">
        <v>437</v>
      </c>
      <c r="AE5122" t="s">
        <v>5940</v>
      </c>
      <c r="AF5122">
        <v>5003751</v>
      </c>
      <c r="AG5122" t="s">
        <v>437</v>
      </c>
      <c r="AH5122" t="s">
        <v>5940</v>
      </c>
      <c r="AI5122">
        <v>5003751</v>
      </c>
      <c r="AJ5122" t="s">
        <v>437</v>
      </c>
      <c r="AK5122">
        <v>836</v>
      </c>
      <c r="AL5122">
        <v>5003751</v>
      </c>
      <c r="AM5122" t="s">
        <v>437</v>
      </c>
      <c r="AN5122">
        <v>26780</v>
      </c>
      <c r="AO5122">
        <v>0</v>
      </c>
      <c r="AP5122">
        <v>5107875</v>
      </c>
      <c r="AQ5122" t="s">
        <v>605</v>
      </c>
      <c r="AR5122">
        <v>258200</v>
      </c>
    </row>
    <row r="5123" spans="1:44" x14ac:dyDescent="0.25">
      <c r="A5123">
        <v>2901205</v>
      </c>
      <c r="B5123">
        <v>6</v>
      </c>
      <c r="C5123" t="s">
        <v>887</v>
      </c>
      <c r="D5123" t="s">
        <v>5738</v>
      </c>
      <c r="E5123">
        <v>4050</v>
      </c>
      <c r="F5123" t="s">
        <v>5940</v>
      </c>
      <c r="G5123">
        <v>945</v>
      </c>
      <c r="H5123">
        <v>100</v>
      </c>
      <c r="I5123" t="s">
        <v>5940</v>
      </c>
      <c r="J5123">
        <v>738</v>
      </c>
      <c r="K5123">
        <v>2430</v>
      </c>
      <c r="L5123">
        <v>0</v>
      </c>
      <c r="M5123">
        <v>350</v>
      </c>
      <c r="N5123">
        <v>105</v>
      </c>
      <c r="O5123">
        <v>0</v>
      </c>
      <c r="P5123">
        <v>541</v>
      </c>
      <c r="R5123">
        <v>2901205</v>
      </c>
      <c r="S5123">
        <v>4050</v>
      </c>
      <c r="T5123" t="s">
        <v>5940</v>
      </c>
      <c r="U5123">
        <v>945</v>
      </c>
      <c r="V5123">
        <v>100</v>
      </c>
      <c r="W5123" t="s">
        <v>5940</v>
      </c>
      <c r="X5123">
        <v>738</v>
      </c>
      <c r="Z5123">
        <v>5003801</v>
      </c>
      <c r="AB5123">
        <v>372</v>
      </c>
      <c r="AC5123">
        <v>5003801</v>
      </c>
      <c r="AD5123" t="s">
        <v>438</v>
      </c>
      <c r="AE5123">
        <v>3276</v>
      </c>
      <c r="AF5123">
        <v>5003801</v>
      </c>
      <c r="AG5123" t="s">
        <v>438</v>
      </c>
      <c r="AH5123" t="s">
        <v>5940</v>
      </c>
      <c r="AI5123">
        <v>5003801</v>
      </c>
      <c r="AJ5123" t="s">
        <v>438</v>
      </c>
      <c r="AK5123">
        <v>296</v>
      </c>
      <c r="AL5123">
        <v>5003801</v>
      </c>
      <c r="AM5123" t="s">
        <v>438</v>
      </c>
      <c r="AN5123">
        <v>17550</v>
      </c>
      <c r="AO5123">
        <v>0</v>
      </c>
      <c r="AP5123">
        <v>5107883</v>
      </c>
      <c r="AQ5123" t="s">
        <v>606</v>
      </c>
      <c r="AR5123">
        <v>494</v>
      </c>
    </row>
    <row r="5124" spans="1:44" x14ac:dyDescent="0.25">
      <c r="A5124">
        <v>2901304</v>
      </c>
      <c r="B5124">
        <v>6</v>
      </c>
      <c r="C5124" t="s">
        <v>887</v>
      </c>
      <c r="D5124" t="s">
        <v>5739</v>
      </c>
      <c r="E5124" t="s">
        <v>5940</v>
      </c>
      <c r="F5124" t="s">
        <v>5940</v>
      </c>
      <c r="G5124">
        <v>285</v>
      </c>
      <c r="H5124" t="s">
        <v>5940</v>
      </c>
      <c r="I5124" t="s">
        <v>5940</v>
      </c>
      <c r="J5124">
        <v>109</v>
      </c>
      <c r="K5124">
        <v>400</v>
      </c>
      <c r="L5124">
        <v>0</v>
      </c>
      <c r="M5124">
        <v>720</v>
      </c>
      <c r="N5124">
        <v>0</v>
      </c>
      <c r="O5124">
        <v>0</v>
      </c>
      <c r="P5124">
        <v>180</v>
      </c>
      <c r="R5124">
        <v>2901304</v>
      </c>
      <c r="S5124" t="s">
        <v>5940</v>
      </c>
      <c r="T5124" t="s">
        <v>5940</v>
      </c>
      <c r="U5124">
        <v>285</v>
      </c>
      <c r="V5124" t="s">
        <v>5940</v>
      </c>
      <c r="W5124" t="s">
        <v>5940</v>
      </c>
      <c r="X5124">
        <v>109</v>
      </c>
      <c r="Z5124">
        <v>5003900</v>
      </c>
      <c r="AB5124" t="s">
        <v>5940</v>
      </c>
      <c r="AC5124">
        <v>5003900</v>
      </c>
      <c r="AD5124" t="s">
        <v>439</v>
      </c>
      <c r="AE5124" t="s">
        <v>5940</v>
      </c>
      <c r="AF5124">
        <v>5003900</v>
      </c>
      <c r="AG5124" t="s">
        <v>439</v>
      </c>
      <c r="AH5124" t="s">
        <v>5940</v>
      </c>
      <c r="AI5124">
        <v>5003900</v>
      </c>
      <c r="AJ5124" t="s">
        <v>439</v>
      </c>
      <c r="AK5124" t="s">
        <v>5940</v>
      </c>
      <c r="AL5124">
        <v>5003900</v>
      </c>
      <c r="AM5124" t="s">
        <v>439</v>
      </c>
      <c r="AN5124">
        <v>3696</v>
      </c>
      <c r="AO5124">
        <v>0</v>
      </c>
      <c r="AP5124">
        <v>5107909</v>
      </c>
      <c r="AQ5124" t="s">
        <v>607</v>
      </c>
      <c r="AR5124">
        <v>75255</v>
      </c>
    </row>
    <row r="5125" spans="1:44" x14ac:dyDescent="0.25">
      <c r="A5125">
        <v>2901353</v>
      </c>
      <c r="B5125">
        <v>6</v>
      </c>
      <c r="C5125" t="s">
        <v>887</v>
      </c>
      <c r="D5125" t="s">
        <v>5740</v>
      </c>
      <c r="E5125" t="s">
        <v>5940</v>
      </c>
      <c r="F5125" t="s">
        <v>5940</v>
      </c>
      <c r="G5125">
        <v>149</v>
      </c>
      <c r="H5125" t="s">
        <v>5940</v>
      </c>
      <c r="I5125" t="s">
        <v>5940</v>
      </c>
      <c r="J5125">
        <v>380</v>
      </c>
      <c r="K5125">
        <v>0</v>
      </c>
      <c r="L5125">
        <v>0</v>
      </c>
      <c r="M5125">
        <v>119</v>
      </c>
      <c r="N5125">
        <v>0</v>
      </c>
      <c r="O5125">
        <v>0</v>
      </c>
      <c r="P5125">
        <v>287</v>
      </c>
      <c r="R5125">
        <v>2901353</v>
      </c>
      <c r="S5125" t="s">
        <v>5940</v>
      </c>
      <c r="T5125" t="s">
        <v>5940</v>
      </c>
      <c r="U5125">
        <v>149</v>
      </c>
      <c r="V5125" t="s">
        <v>5940</v>
      </c>
      <c r="W5125" t="s">
        <v>5940</v>
      </c>
      <c r="X5125">
        <v>380</v>
      </c>
      <c r="Z5125">
        <v>5004007</v>
      </c>
      <c r="AB5125">
        <v>35</v>
      </c>
      <c r="AC5125">
        <v>5004007</v>
      </c>
      <c r="AD5125" t="s">
        <v>440</v>
      </c>
      <c r="AE5125" t="s">
        <v>5940</v>
      </c>
      <c r="AF5125">
        <v>5004007</v>
      </c>
      <c r="AG5125" t="s">
        <v>440</v>
      </c>
      <c r="AH5125" t="s">
        <v>5940</v>
      </c>
      <c r="AI5125">
        <v>5004007</v>
      </c>
      <c r="AJ5125" t="s">
        <v>440</v>
      </c>
      <c r="AK5125">
        <v>45</v>
      </c>
      <c r="AL5125">
        <v>5004007</v>
      </c>
      <c r="AM5125" t="s">
        <v>440</v>
      </c>
      <c r="AN5125">
        <v>5160</v>
      </c>
      <c r="AO5125">
        <v>0</v>
      </c>
      <c r="AP5125">
        <v>5107925</v>
      </c>
      <c r="AQ5125" t="s">
        <v>608</v>
      </c>
      <c r="AR5125">
        <v>183000</v>
      </c>
    </row>
    <row r="5126" spans="1:44" x14ac:dyDescent="0.25">
      <c r="A5126">
        <v>2901403</v>
      </c>
      <c r="B5126">
        <v>6</v>
      </c>
      <c r="C5126" t="s">
        <v>887</v>
      </c>
      <c r="D5126" t="s">
        <v>5741</v>
      </c>
      <c r="E5126">
        <v>950</v>
      </c>
      <c r="F5126" t="s">
        <v>5940</v>
      </c>
      <c r="G5126">
        <v>13500</v>
      </c>
      <c r="H5126" t="s">
        <v>5940</v>
      </c>
      <c r="I5126">
        <v>274</v>
      </c>
      <c r="J5126">
        <v>485</v>
      </c>
      <c r="K5126">
        <v>3500</v>
      </c>
      <c r="L5126">
        <v>0</v>
      </c>
      <c r="M5126">
        <v>6300</v>
      </c>
      <c r="N5126">
        <v>0</v>
      </c>
      <c r="O5126">
        <v>0</v>
      </c>
      <c r="P5126">
        <v>720</v>
      </c>
      <c r="R5126">
        <v>2901403</v>
      </c>
      <c r="S5126">
        <v>950</v>
      </c>
      <c r="T5126" t="s">
        <v>5940</v>
      </c>
      <c r="U5126">
        <v>13500</v>
      </c>
      <c r="V5126" t="s">
        <v>5940</v>
      </c>
      <c r="W5126">
        <v>274</v>
      </c>
      <c r="X5126">
        <v>485</v>
      </c>
      <c r="Z5126">
        <v>5004106</v>
      </c>
      <c r="AB5126">
        <v>240</v>
      </c>
      <c r="AC5126">
        <v>5004106</v>
      </c>
      <c r="AD5126" t="s">
        <v>441</v>
      </c>
      <c r="AE5126">
        <v>4361</v>
      </c>
      <c r="AF5126">
        <v>5004106</v>
      </c>
      <c r="AG5126" t="s">
        <v>441</v>
      </c>
      <c r="AH5126">
        <v>800</v>
      </c>
      <c r="AI5126">
        <v>5004106</v>
      </c>
      <c r="AJ5126" t="s">
        <v>441</v>
      </c>
      <c r="AK5126">
        <v>144</v>
      </c>
      <c r="AL5126">
        <v>5004106</v>
      </c>
      <c r="AM5126" t="s">
        <v>441</v>
      </c>
      <c r="AN5126">
        <v>924</v>
      </c>
      <c r="AO5126">
        <v>0</v>
      </c>
      <c r="AP5126">
        <v>5107941</v>
      </c>
      <c r="AQ5126" t="s">
        <v>609</v>
      </c>
      <c r="AR5126">
        <v>32628</v>
      </c>
    </row>
    <row r="5127" spans="1:44" x14ac:dyDescent="0.25">
      <c r="A5127">
        <v>2901502</v>
      </c>
      <c r="B5127">
        <v>6</v>
      </c>
      <c r="C5127" t="s">
        <v>887</v>
      </c>
      <c r="D5127" t="s">
        <v>5742</v>
      </c>
      <c r="E5127" t="s">
        <v>5940</v>
      </c>
      <c r="F5127" t="s">
        <v>5940</v>
      </c>
      <c r="G5127">
        <v>350</v>
      </c>
      <c r="H5127" t="s">
        <v>5940</v>
      </c>
      <c r="I5127" t="s">
        <v>5940</v>
      </c>
      <c r="J5127">
        <v>120</v>
      </c>
      <c r="K5127">
        <v>0</v>
      </c>
      <c r="L5127">
        <v>0</v>
      </c>
      <c r="M5127">
        <v>300</v>
      </c>
      <c r="N5127">
        <v>0</v>
      </c>
      <c r="O5127">
        <v>0</v>
      </c>
      <c r="P5127">
        <v>300</v>
      </c>
      <c r="R5127">
        <v>2901502</v>
      </c>
      <c r="S5127" t="s">
        <v>5940</v>
      </c>
      <c r="T5127" t="s">
        <v>5940</v>
      </c>
      <c r="U5127">
        <v>350</v>
      </c>
      <c r="V5127" t="s">
        <v>5940</v>
      </c>
      <c r="W5127" t="s">
        <v>5940</v>
      </c>
      <c r="X5127">
        <v>120</v>
      </c>
      <c r="Z5127">
        <v>5004304</v>
      </c>
      <c r="AB5127">
        <v>622</v>
      </c>
      <c r="AC5127">
        <v>5004304</v>
      </c>
      <c r="AD5127" t="s">
        <v>442</v>
      </c>
      <c r="AE5127">
        <v>24</v>
      </c>
      <c r="AF5127">
        <v>5004304</v>
      </c>
      <c r="AG5127" t="s">
        <v>442</v>
      </c>
      <c r="AH5127">
        <v>176000</v>
      </c>
      <c r="AI5127">
        <v>5004304</v>
      </c>
      <c r="AJ5127" t="s">
        <v>442</v>
      </c>
      <c r="AK5127">
        <v>395</v>
      </c>
      <c r="AL5127">
        <v>5004304</v>
      </c>
      <c r="AM5127" t="s">
        <v>442</v>
      </c>
      <c r="AN5127">
        <v>40755</v>
      </c>
      <c r="AO5127">
        <v>0</v>
      </c>
      <c r="AP5127">
        <v>5107958</v>
      </c>
      <c r="AQ5127" t="s">
        <v>610</v>
      </c>
      <c r="AR5127">
        <v>49311</v>
      </c>
    </row>
    <row r="5128" spans="1:44" x14ac:dyDescent="0.25">
      <c r="A5128">
        <v>2901601</v>
      </c>
      <c r="B5128">
        <v>6</v>
      </c>
      <c r="C5128" t="s">
        <v>887</v>
      </c>
      <c r="D5128" t="s">
        <v>5743</v>
      </c>
      <c r="E5128" t="s">
        <v>5940</v>
      </c>
      <c r="F5128" t="s">
        <v>5940</v>
      </c>
      <c r="G5128">
        <v>4050</v>
      </c>
      <c r="H5128" t="s">
        <v>5940</v>
      </c>
      <c r="I5128" t="s">
        <v>5940</v>
      </c>
      <c r="J5128">
        <v>2592</v>
      </c>
      <c r="K5128">
        <v>0</v>
      </c>
      <c r="L5128">
        <v>0</v>
      </c>
      <c r="M5128">
        <v>4800</v>
      </c>
      <c r="N5128">
        <v>0</v>
      </c>
      <c r="O5128">
        <v>0</v>
      </c>
      <c r="P5128">
        <v>3603</v>
      </c>
      <c r="R5128">
        <v>2901601</v>
      </c>
      <c r="S5128" t="s">
        <v>5940</v>
      </c>
      <c r="T5128" t="s">
        <v>5940</v>
      </c>
      <c r="U5128">
        <v>4050</v>
      </c>
      <c r="V5128" t="s">
        <v>5940</v>
      </c>
      <c r="W5128" t="s">
        <v>5940</v>
      </c>
      <c r="X5128">
        <v>2592</v>
      </c>
      <c r="Z5128">
        <v>5004403</v>
      </c>
      <c r="AB5128" t="s">
        <v>5940</v>
      </c>
      <c r="AC5128">
        <v>5004403</v>
      </c>
      <c r="AD5128" t="s">
        <v>443</v>
      </c>
      <c r="AE5128" t="s">
        <v>5940</v>
      </c>
      <c r="AF5128">
        <v>5004403</v>
      </c>
      <c r="AG5128" t="s">
        <v>443</v>
      </c>
      <c r="AH5128" t="s">
        <v>5940</v>
      </c>
      <c r="AI5128">
        <v>5004403</v>
      </c>
      <c r="AJ5128" t="s">
        <v>443</v>
      </c>
      <c r="AK5128" t="s">
        <v>5940</v>
      </c>
      <c r="AL5128">
        <v>5004403</v>
      </c>
      <c r="AM5128" t="s">
        <v>443</v>
      </c>
      <c r="AN5128">
        <v>386</v>
      </c>
      <c r="AO5128">
        <v>0</v>
      </c>
      <c r="AP5128">
        <v>5108006</v>
      </c>
      <c r="AQ5128" t="s">
        <v>611</v>
      </c>
      <c r="AR5128">
        <v>134400</v>
      </c>
    </row>
    <row r="5129" spans="1:44" x14ac:dyDescent="0.25">
      <c r="A5129">
        <v>2901700</v>
      </c>
      <c r="B5129">
        <v>6</v>
      </c>
      <c r="C5129" t="s">
        <v>887</v>
      </c>
      <c r="D5129" t="s">
        <v>5744</v>
      </c>
      <c r="E5129" t="s">
        <v>5940</v>
      </c>
      <c r="F5129" t="s">
        <v>5940</v>
      </c>
      <c r="G5129">
        <v>442</v>
      </c>
      <c r="H5129" t="s">
        <v>5940</v>
      </c>
      <c r="I5129" t="s">
        <v>5940</v>
      </c>
      <c r="J5129">
        <v>464</v>
      </c>
      <c r="K5129">
        <v>0</v>
      </c>
      <c r="L5129">
        <v>0</v>
      </c>
      <c r="M5129">
        <v>422</v>
      </c>
      <c r="N5129">
        <v>0</v>
      </c>
      <c r="O5129">
        <v>0</v>
      </c>
      <c r="P5129">
        <v>853</v>
      </c>
      <c r="R5129">
        <v>2901700</v>
      </c>
      <c r="S5129" t="s">
        <v>5940</v>
      </c>
      <c r="T5129" t="s">
        <v>5940</v>
      </c>
      <c r="U5129">
        <v>442</v>
      </c>
      <c r="V5129" t="s">
        <v>5940</v>
      </c>
      <c r="W5129" t="s">
        <v>5940</v>
      </c>
      <c r="X5129">
        <v>464</v>
      </c>
      <c r="Z5129">
        <v>5004502</v>
      </c>
      <c r="AB5129" t="s">
        <v>5940</v>
      </c>
      <c r="AC5129">
        <v>5004502</v>
      </c>
      <c r="AD5129" t="s">
        <v>444</v>
      </c>
      <c r="AE5129">
        <v>20210</v>
      </c>
      <c r="AF5129">
        <v>5004502</v>
      </c>
      <c r="AG5129" t="s">
        <v>444</v>
      </c>
      <c r="AH5129" t="s">
        <v>5940</v>
      </c>
      <c r="AI5129">
        <v>5004502</v>
      </c>
      <c r="AJ5129" t="s">
        <v>444</v>
      </c>
      <c r="AK5129">
        <v>720</v>
      </c>
      <c r="AL5129">
        <v>5004502</v>
      </c>
      <c r="AM5129" t="s">
        <v>444</v>
      </c>
      <c r="AN5129">
        <v>97760</v>
      </c>
      <c r="AO5129">
        <v>0</v>
      </c>
      <c r="AP5129">
        <v>5108055</v>
      </c>
      <c r="AQ5129" t="s">
        <v>612</v>
      </c>
      <c r="AR5129">
        <v>5400</v>
      </c>
    </row>
    <row r="5130" spans="1:44" x14ac:dyDescent="0.25">
      <c r="A5130">
        <v>2901809</v>
      </c>
      <c r="B5130">
        <v>6</v>
      </c>
      <c r="C5130" t="s">
        <v>887</v>
      </c>
      <c r="D5130" t="s">
        <v>5745</v>
      </c>
      <c r="E5130">
        <v>180</v>
      </c>
      <c r="F5130" t="s">
        <v>5940</v>
      </c>
      <c r="G5130">
        <v>324</v>
      </c>
      <c r="H5130" t="s">
        <v>5940</v>
      </c>
      <c r="I5130" t="s">
        <v>5940</v>
      </c>
      <c r="J5130">
        <v>819</v>
      </c>
      <c r="K5130">
        <v>270</v>
      </c>
      <c r="L5130">
        <v>0</v>
      </c>
      <c r="M5130">
        <v>210</v>
      </c>
      <c r="N5130">
        <v>0</v>
      </c>
      <c r="O5130">
        <v>0</v>
      </c>
      <c r="P5130">
        <v>430</v>
      </c>
      <c r="R5130">
        <v>2901809</v>
      </c>
      <c r="S5130">
        <v>180</v>
      </c>
      <c r="T5130" t="s">
        <v>5940</v>
      </c>
      <c r="U5130">
        <v>324</v>
      </c>
      <c r="V5130" t="s">
        <v>5940</v>
      </c>
      <c r="W5130" t="s">
        <v>5940</v>
      </c>
      <c r="X5130">
        <v>819</v>
      </c>
      <c r="Z5130">
        <v>5004601</v>
      </c>
      <c r="AB5130">
        <v>2546</v>
      </c>
      <c r="AC5130">
        <v>5004601</v>
      </c>
      <c r="AD5130" t="s">
        <v>445</v>
      </c>
      <c r="AE5130">
        <v>9</v>
      </c>
      <c r="AF5130">
        <v>5004601</v>
      </c>
      <c r="AG5130" t="s">
        <v>445</v>
      </c>
      <c r="AH5130">
        <v>583733</v>
      </c>
      <c r="AI5130">
        <v>5004601</v>
      </c>
      <c r="AJ5130" t="s">
        <v>445</v>
      </c>
      <c r="AK5130">
        <v>296</v>
      </c>
      <c r="AL5130">
        <v>5004601</v>
      </c>
      <c r="AM5130" t="s">
        <v>445</v>
      </c>
      <c r="AN5130">
        <v>43492</v>
      </c>
      <c r="AO5130">
        <v>0</v>
      </c>
      <c r="AP5130">
        <v>5108105</v>
      </c>
      <c r="AQ5130" t="s">
        <v>613</v>
      </c>
      <c r="AR5130">
        <v>7920</v>
      </c>
    </row>
    <row r="5131" spans="1:44" x14ac:dyDescent="0.25">
      <c r="A5131">
        <v>2901908</v>
      </c>
      <c r="B5131">
        <v>6</v>
      </c>
      <c r="C5131" t="s">
        <v>887</v>
      </c>
      <c r="D5131" t="s">
        <v>5746</v>
      </c>
      <c r="E5131" t="s">
        <v>5940</v>
      </c>
      <c r="F5131" t="s">
        <v>5940</v>
      </c>
      <c r="G5131">
        <v>690</v>
      </c>
      <c r="H5131" t="s">
        <v>5940</v>
      </c>
      <c r="I5131" t="s">
        <v>5940</v>
      </c>
      <c r="J5131">
        <v>60</v>
      </c>
      <c r="K5131">
        <v>0</v>
      </c>
      <c r="L5131">
        <v>0</v>
      </c>
      <c r="M5131">
        <v>600</v>
      </c>
      <c r="N5131">
        <v>0</v>
      </c>
      <c r="O5131">
        <v>0</v>
      </c>
      <c r="P5131">
        <v>320</v>
      </c>
      <c r="R5131">
        <v>2901908</v>
      </c>
      <c r="S5131" t="s">
        <v>5940</v>
      </c>
      <c r="T5131" t="s">
        <v>5940</v>
      </c>
      <c r="U5131">
        <v>690</v>
      </c>
      <c r="V5131" t="s">
        <v>5940</v>
      </c>
      <c r="W5131" t="s">
        <v>5940</v>
      </c>
      <c r="X5131">
        <v>60</v>
      </c>
      <c r="Z5131">
        <v>5004700</v>
      </c>
      <c r="AB5131">
        <v>37</v>
      </c>
      <c r="AC5131">
        <v>5004700</v>
      </c>
      <c r="AD5131" t="s">
        <v>446</v>
      </c>
      <c r="AE5131" t="s">
        <v>5940</v>
      </c>
      <c r="AF5131">
        <v>5004700</v>
      </c>
      <c r="AG5131" t="s">
        <v>446</v>
      </c>
      <c r="AH5131" t="s">
        <v>5940</v>
      </c>
      <c r="AI5131">
        <v>5004700</v>
      </c>
      <c r="AJ5131" t="s">
        <v>446</v>
      </c>
      <c r="AK5131">
        <v>30</v>
      </c>
      <c r="AL5131">
        <v>5004700</v>
      </c>
      <c r="AM5131" t="s">
        <v>446</v>
      </c>
      <c r="AN5131">
        <v>7300</v>
      </c>
      <c r="AO5131">
        <v>0</v>
      </c>
      <c r="AP5131">
        <v>5108204</v>
      </c>
      <c r="AQ5131" t="s">
        <v>614</v>
      </c>
      <c r="AR5131">
        <v>300</v>
      </c>
    </row>
    <row r="5132" spans="1:44" x14ac:dyDescent="0.25">
      <c r="A5132">
        <v>2901957</v>
      </c>
      <c r="B5132">
        <v>6</v>
      </c>
      <c r="C5132" t="s">
        <v>887</v>
      </c>
      <c r="D5132" t="s">
        <v>5747</v>
      </c>
      <c r="E5132" t="s">
        <v>5940</v>
      </c>
      <c r="F5132" t="s">
        <v>5940</v>
      </c>
      <c r="G5132">
        <v>40</v>
      </c>
      <c r="H5132" t="s">
        <v>5940</v>
      </c>
      <c r="I5132" t="s">
        <v>5940</v>
      </c>
      <c r="J5132">
        <v>8</v>
      </c>
      <c r="K5132">
        <v>0</v>
      </c>
      <c r="L5132">
        <v>0</v>
      </c>
      <c r="M5132">
        <v>13</v>
      </c>
      <c r="N5132">
        <v>0</v>
      </c>
      <c r="O5132">
        <v>0</v>
      </c>
      <c r="P5132">
        <v>12</v>
      </c>
      <c r="R5132">
        <v>2901957</v>
      </c>
      <c r="S5132" t="s">
        <v>5940</v>
      </c>
      <c r="T5132" t="s">
        <v>5940</v>
      </c>
      <c r="U5132">
        <v>40</v>
      </c>
      <c r="V5132" t="s">
        <v>5940</v>
      </c>
      <c r="W5132" t="s">
        <v>5940</v>
      </c>
      <c r="X5132">
        <v>8</v>
      </c>
      <c r="Z5132">
        <v>5004809</v>
      </c>
      <c r="AB5132">
        <v>1012</v>
      </c>
      <c r="AC5132">
        <v>5004809</v>
      </c>
      <c r="AD5132" t="s">
        <v>447</v>
      </c>
      <c r="AE5132">
        <v>2</v>
      </c>
      <c r="AF5132">
        <v>5004809</v>
      </c>
      <c r="AG5132" t="s">
        <v>447</v>
      </c>
      <c r="AH5132" t="s">
        <v>5940</v>
      </c>
      <c r="AI5132">
        <v>5004809</v>
      </c>
      <c r="AJ5132" t="s">
        <v>447</v>
      </c>
      <c r="AK5132">
        <v>45</v>
      </c>
      <c r="AL5132">
        <v>5004809</v>
      </c>
      <c r="AM5132" t="s">
        <v>447</v>
      </c>
      <c r="AN5132">
        <v>7650</v>
      </c>
      <c r="AO5132">
        <v>0</v>
      </c>
      <c r="AP5132">
        <v>5108303</v>
      </c>
      <c r="AQ5132" t="s">
        <v>615</v>
      </c>
      <c r="AR5132">
        <v>1695</v>
      </c>
    </row>
    <row r="5133" spans="1:44" x14ac:dyDescent="0.25">
      <c r="A5133">
        <v>2902054</v>
      </c>
      <c r="B5133">
        <v>6</v>
      </c>
      <c r="C5133" t="s">
        <v>887</v>
      </c>
      <c r="D5133" t="s">
        <v>5749</v>
      </c>
      <c r="E5133" t="s">
        <v>5940</v>
      </c>
      <c r="F5133" t="s">
        <v>5940</v>
      </c>
      <c r="G5133">
        <v>50</v>
      </c>
      <c r="H5133" t="s">
        <v>5940</v>
      </c>
      <c r="I5133" t="s">
        <v>5940</v>
      </c>
      <c r="J5133">
        <v>18</v>
      </c>
      <c r="K5133">
        <v>0</v>
      </c>
      <c r="L5133">
        <v>0</v>
      </c>
      <c r="M5133">
        <v>80</v>
      </c>
      <c r="N5133">
        <v>0</v>
      </c>
      <c r="O5133">
        <v>0</v>
      </c>
      <c r="P5133">
        <v>16</v>
      </c>
      <c r="R5133">
        <v>2902054</v>
      </c>
      <c r="S5133" t="s">
        <v>5940</v>
      </c>
      <c r="T5133" t="s">
        <v>5940</v>
      </c>
      <c r="U5133">
        <v>50</v>
      </c>
      <c r="V5133" t="s">
        <v>5940</v>
      </c>
      <c r="W5133" t="s">
        <v>5940</v>
      </c>
      <c r="X5133">
        <v>18</v>
      </c>
      <c r="Z5133">
        <v>5004908</v>
      </c>
      <c r="AB5133" t="s">
        <v>5940</v>
      </c>
      <c r="AC5133">
        <v>5004908</v>
      </c>
      <c r="AD5133" t="s">
        <v>448</v>
      </c>
      <c r="AE5133">
        <v>120</v>
      </c>
      <c r="AF5133">
        <v>5004908</v>
      </c>
      <c r="AG5133" t="s">
        <v>448</v>
      </c>
      <c r="AH5133" t="s">
        <v>5940</v>
      </c>
      <c r="AI5133">
        <v>5004908</v>
      </c>
      <c r="AJ5133" t="s">
        <v>448</v>
      </c>
      <c r="AK5133">
        <v>18</v>
      </c>
      <c r="AL5133">
        <v>5004908</v>
      </c>
      <c r="AM5133" t="s">
        <v>448</v>
      </c>
      <c r="AN5133">
        <v>12000</v>
      </c>
      <c r="AO5133">
        <v>0</v>
      </c>
      <c r="AP5133">
        <v>5108352</v>
      </c>
      <c r="AQ5133" t="s">
        <v>616</v>
      </c>
      <c r="AR5133">
        <v>1350</v>
      </c>
    </row>
    <row r="5134" spans="1:44" x14ac:dyDescent="0.25">
      <c r="A5134">
        <v>2902005</v>
      </c>
      <c r="B5134">
        <v>6</v>
      </c>
      <c r="C5134" t="s">
        <v>887</v>
      </c>
      <c r="D5134" t="s">
        <v>5748</v>
      </c>
      <c r="E5134" t="s">
        <v>5940</v>
      </c>
      <c r="F5134" t="s">
        <v>5940</v>
      </c>
      <c r="G5134">
        <v>90</v>
      </c>
      <c r="H5134">
        <v>1350</v>
      </c>
      <c r="I5134" t="s">
        <v>5940</v>
      </c>
      <c r="J5134">
        <v>300</v>
      </c>
      <c r="K5134">
        <v>0</v>
      </c>
      <c r="L5134">
        <v>0</v>
      </c>
      <c r="M5134">
        <v>180</v>
      </c>
      <c r="N5134">
        <v>315</v>
      </c>
      <c r="O5134">
        <v>0</v>
      </c>
      <c r="P5134">
        <v>240</v>
      </c>
      <c r="R5134">
        <v>2902005</v>
      </c>
      <c r="S5134" t="s">
        <v>5940</v>
      </c>
      <c r="T5134" t="s">
        <v>5940</v>
      </c>
      <c r="U5134">
        <v>90</v>
      </c>
      <c r="V5134">
        <v>1350</v>
      </c>
      <c r="W5134" t="s">
        <v>5940</v>
      </c>
      <c r="X5134">
        <v>300</v>
      </c>
      <c r="Z5134">
        <v>5005004</v>
      </c>
      <c r="AB5134" t="s">
        <v>5940</v>
      </c>
      <c r="AC5134">
        <v>5005004</v>
      </c>
      <c r="AD5134" t="s">
        <v>449</v>
      </c>
      <c r="AE5134">
        <v>2482</v>
      </c>
      <c r="AF5134">
        <v>5005004</v>
      </c>
      <c r="AG5134" t="s">
        <v>449</v>
      </c>
      <c r="AH5134">
        <v>800</v>
      </c>
      <c r="AI5134">
        <v>5005004</v>
      </c>
      <c r="AJ5134" t="s">
        <v>449</v>
      </c>
      <c r="AK5134" t="s">
        <v>5940</v>
      </c>
      <c r="AL5134">
        <v>5005004</v>
      </c>
      <c r="AM5134" t="s">
        <v>449</v>
      </c>
      <c r="AN5134">
        <v>6844</v>
      </c>
      <c r="AO5134">
        <v>0</v>
      </c>
      <c r="AP5134">
        <v>5108402</v>
      </c>
      <c r="AQ5134" t="s">
        <v>617</v>
      </c>
      <c r="AR5134">
        <v>216</v>
      </c>
    </row>
    <row r="5135" spans="1:44" x14ac:dyDescent="0.25">
      <c r="A5135">
        <v>2902104</v>
      </c>
      <c r="B5135">
        <v>6</v>
      </c>
      <c r="C5135" t="s">
        <v>887</v>
      </c>
      <c r="D5135" t="s">
        <v>5750</v>
      </c>
      <c r="E5135" t="s">
        <v>5940</v>
      </c>
      <c r="F5135" t="s">
        <v>5940</v>
      </c>
      <c r="G5135">
        <v>4320</v>
      </c>
      <c r="H5135" t="s">
        <v>5940</v>
      </c>
      <c r="I5135" t="s">
        <v>5940</v>
      </c>
      <c r="J5135">
        <v>2924</v>
      </c>
      <c r="K5135">
        <v>0</v>
      </c>
      <c r="L5135">
        <v>0</v>
      </c>
      <c r="M5135">
        <v>1625</v>
      </c>
      <c r="N5135">
        <v>0</v>
      </c>
      <c r="O5135">
        <v>0</v>
      </c>
      <c r="P5135">
        <v>1035</v>
      </c>
      <c r="R5135">
        <v>2902104</v>
      </c>
      <c r="S5135" t="s">
        <v>5940</v>
      </c>
      <c r="T5135" t="s">
        <v>5940</v>
      </c>
      <c r="U5135">
        <v>4320</v>
      </c>
      <c r="V5135" t="s">
        <v>5940</v>
      </c>
      <c r="W5135" t="s">
        <v>5940</v>
      </c>
      <c r="X5135">
        <v>2924</v>
      </c>
      <c r="Z5135">
        <v>5005103</v>
      </c>
      <c r="AB5135">
        <v>237</v>
      </c>
      <c r="AC5135">
        <v>5005103</v>
      </c>
      <c r="AD5135" t="s">
        <v>450</v>
      </c>
      <c r="AE5135" t="s">
        <v>5940</v>
      </c>
      <c r="AF5135">
        <v>5005103</v>
      </c>
      <c r="AG5135" t="s">
        <v>450</v>
      </c>
      <c r="AH5135" t="s">
        <v>5940</v>
      </c>
      <c r="AI5135">
        <v>5005103</v>
      </c>
      <c r="AJ5135" t="s">
        <v>450</v>
      </c>
      <c r="AK5135" t="s">
        <v>5940</v>
      </c>
      <c r="AL5135">
        <v>5005103</v>
      </c>
      <c r="AM5135" t="s">
        <v>450</v>
      </c>
      <c r="AN5135">
        <v>12376</v>
      </c>
      <c r="AO5135">
        <v>0</v>
      </c>
      <c r="AP5135">
        <v>5108501</v>
      </c>
      <c r="AQ5135" t="s">
        <v>618</v>
      </c>
      <c r="AR5135">
        <v>41580</v>
      </c>
    </row>
    <row r="5136" spans="1:44" x14ac:dyDescent="0.25">
      <c r="A5136">
        <v>2902203</v>
      </c>
      <c r="B5136">
        <v>6</v>
      </c>
      <c r="C5136" t="s">
        <v>887</v>
      </c>
      <c r="D5136" t="s">
        <v>5751</v>
      </c>
      <c r="E5136" t="s">
        <v>5940</v>
      </c>
      <c r="F5136" t="s">
        <v>5940</v>
      </c>
      <c r="G5136">
        <v>22</v>
      </c>
      <c r="H5136" t="s">
        <v>5940</v>
      </c>
      <c r="I5136" t="s">
        <v>5940</v>
      </c>
      <c r="J5136">
        <v>21</v>
      </c>
      <c r="K5136">
        <v>0</v>
      </c>
      <c r="L5136">
        <v>0</v>
      </c>
      <c r="M5136">
        <v>58</v>
      </c>
      <c r="N5136">
        <v>0</v>
      </c>
      <c r="O5136">
        <v>0</v>
      </c>
      <c r="P5136">
        <v>22</v>
      </c>
      <c r="R5136">
        <v>2902203</v>
      </c>
      <c r="S5136" t="s">
        <v>5940</v>
      </c>
      <c r="T5136" t="s">
        <v>5940</v>
      </c>
      <c r="U5136">
        <v>22</v>
      </c>
      <c r="V5136" t="s">
        <v>5940</v>
      </c>
      <c r="W5136" t="s">
        <v>5940</v>
      </c>
      <c r="X5136">
        <v>21</v>
      </c>
      <c r="Z5136">
        <v>5005152</v>
      </c>
      <c r="AB5136">
        <v>88</v>
      </c>
      <c r="AC5136">
        <v>5005152</v>
      </c>
      <c r="AD5136" t="s">
        <v>451</v>
      </c>
      <c r="AE5136" t="s">
        <v>5940</v>
      </c>
      <c r="AF5136">
        <v>5005152</v>
      </c>
      <c r="AG5136" t="s">
        <v>451</v>
      </c>
      <c r="AH5136">
        <v>27835</v>
      </c>
      <c r="AI5136">
        <v>5005152</v>
      </c>
      <c r="AJ5136" t="s">
        <v>451</v>
      </c>
      <c r="AK5136">
        <v>45</v>
      </c>
      <c r="AL5136">
        <v>5005152</v>
      </c>
      <c r="AM5136" t="s">
        <v>451</v>
      </c>
      <c r="AN5136">
        <v>23200</v>
      </c>
      <c r="AO5136">
        <v>0</v>
      </c>
      <c r="AP5136">
        <v>5108600</v>
      </c>
      <c r="AQ5136" t="s">
        <v>619</v>
      </c>
      <c r="AR5136">
        <v>4000</v>
      </c>
    </row>
    <row r="5137" spans="1:44" x14ac:dyDescent="0.25">
      <c r="A5137">
        <v>2902252</v>
      </c>
      <c r="B5137">
        <v>6</v>
      </c>
      <c r="C5137" t="s">
        <v>887</v>
      </c>
      <c r="D5137" t="s">
        <v>5752</v>
      </c>
      <c r="E5137" t="s">
        <v>5940</v>
      </c>
      <c r="F5137" t="s">
        <v>5940</v>
      </c>
      <c r="G5137">
        <v>0</v>
      </c>
      <c r="H5137" t="s">
        <v>5940</v>
      </c>
      <c r="I5137" t="s">
        <v>5940</v>
      </c>
      <c r="J5137" t="s">
        <v>5940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R5137">
        <v>2902252</v>
      </c>
      <c r="S5137" t="s">
        <v>5940</v>
      </c>
      <c r="T5137" t="s">
        <v>5940</v>
      </c>
      <c r="U5137">
        <v>0</v>
      </c>
      <c r="V5137" t="s">
        <v>5940</v>
      </c>
      <c r="W5137" t="s">
        <v>5940</v>
      </c>
      <c r="X5137" t="s">
        <v>5940</v>
      </c>
      <c r="Z5137">
        <v>5005202</v>
      </c>
      <c r="AB5137" t="s">
        <v>5940</v>
      </c>
      <c r="AC5137">
        <v>5005202</v>
      </c>
      <c r="AD5137" t="s">
        <v>452</v>
      </c>
      <c r="AE5137" t="s">
        <v>5940</v>
      </c>
      <c r="AF5137">
        <v>5005202</v>
      </c>
      <c r="AG5137" t="s">
        <v>452</v>
      </c>
      <c r="AH5137" t="s">
        <v>5940</v>
      </c>
      <c r="AI5137">
        <v>5005202</v>
      </c>
      <c r="AJ5137" t="s">
        <v>452</v>
      </c>
      <c r="AK5137">
        <v>14</v>
      </c>
      <c r="AL5137">
        <v>5005202</v>
      </c>
      <c r="AM5137" t="s">
        <v>452</v>
      </c>
      <c r="AN5137" t="s">
        <v>5940</v>
      </c>
      <c r="AO5137">
        <v>0</v>
      </c>
      <c r="AP5137">
        <v>5108808</v>
      </c>
      <c r="AQ5137" t="s">
        <v>620</v>
      </c>
      <c r="AR5137">
        <v>7530</v>
      </c>
    </row>
    <row r="5138" spans="1:44" x14ac:dyDescent="0.25">
      <c r="A5138">
        <v>2902302</v>
      </c>
      <c r="B5138">
        <v>6</v>
      </c>
      <c r="C5138" t="s">
        <v>887</v>
      </c>
      <c r="D5138" t="s">
        <v>5753</v>
      </c>
      <c r="E5138">
        <v>1200</v>
      </c>
      <c r="F5138" t="s">
        <v>5940</v>
      </c>
      <c r="G5138">
        <v>8</v>
      </c>
      <c r="H5138" t="s">
        <v>5940</v>
      </c>
      <c r="I5138" t="s">
        <v>5940</v>
      </c>
      <c r="J5138">
        <v>4</v>
      </c>
      <c r="K5138">
        <v>1200</v>
      </c>
      <c r="L5138">
        <v>0</v>
      </c>
      <c r="M5138">
        <v>32</v>
      </c>
      <c r="N5138">
        <v>0</v>
      </c>
      <c r="O5138">
        <v>0</v>
      </c>
      <c r="P5138">
        <v>28</v>
      </c>
      <c r="R5138">
        <v>2902302</v>
      </c>
      <c r="S5138">
        <v>1200</v>
      </c>
      <c r="T5138" t="s">
        <v>5940</v>
      </c>
      <c r="U5138">
        <v>8</v>
      </c>
      <c r="V5138" t="s">
        <v>5940</v>
      </c>
      <c r="W5138" t="s">
        <v>5940</v>
      </c>
      <c r="X5138">
        <v>4</v>
      </c>
      <c r="Z5138">
        <v>5005251</v>
      </c>
      <c r="AB5138" t="s">
        <v>5940</v>
      </c>
      <c r="AC5138">
        <v>5005251</v>
      </c>
      <c r="AD5138" t="s">
        <v>453</v>
      </c>
      <c r="AE5138">
        <v>973</v>
      </c>
      <c r="AF5138">
        <v>5005251</v>
      </c>
      <c r="AG5138" t="s">
        <v>453</v>
      </c>
      <c r="AH5138">
        <v>180</v>
      </c>
      <c r="AI5138">
        <v>5005251</v>
      </c>
      <c r="AJ5138" t="s">
        <v>453</v>
      </c>
      <c r="AK5138">
        <v>729</v>
      </c>
      <c r="AL5138">
        <v>5005251</v>
      </c>
      <c r="AM5138" t="s">
        <v>453</v>
      </c>
      <c r="AN5138">
        <v>153000</v>
      </c>
      <c r="AO5138">
        <v>0</v>
      </c>
      <c r="AP5138">
        <v>5108857</v>
      </c>
      <c r="AQ5138" t="s">
        <v>621</v>
      </c>
      <c r="AR5138">
        <v>3210</v>
      </c>
    </row>
    <row r="5139" spans="1:44" x14ac:dyDescent="0.25">
      <c r="A5139">
        <v>2902401</v>
      </c>
      <c r="B5139">
        <v>6</v>
      </c>
      <c r="C5139" t="s">
        <v>887</v>
      </c>
      <c r="D5139" t="s">
        <v>5754</v>
      </c>
      <c r="E5139" t="s">
        <v>5940</v>
      </c>
      <c r="F5139" t="s">
        <v>5940</v>
      </c>
      <c r="G5139">
        <v>0</v>
      </c>
      <c r="H5139" t="s">
        <v>5940</v>
      </c>
      <c r="I5139" t="s">
        <v>5940</v>
      </c>
      <c r="J5139" t="s">
        <v>5940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R5139">
        <v>2902401</v>
      </c>
      <c r="S5139" t="s">
        <v>5940</v>
      </c>
      <c r="T5139" t="s">
        <v>5940</v>
      </c>
      <c r="U5139">
        <v>0</v>
      </c>
      <c r="V5139" t="s">
        <v>5940</v>
      </c>
      <c r="W5139" t="s">
        <v>5940</v>
      </c>
      <c r="X5139" t="s">
        <v>5940</v>
      </c>
      <c r="Z5139">
        <v>5005400</v>
      </c>
      <c r="AB5139">
        <v>5799</v>
      </c>
      <c r="AC5139">
        <v>5005400</v>
      </c>
      <c r="AD5139" t="s">
        <v>454</v>
      </c>
      <c r="AE5139">
        <v>3285</v>
      </c>
      <c r="AF5139">
        <v>5005400</v>
      </c>
      <c r="AG5139" t="s">
        <v>454</v>
      </c>
      <c r="AH5139">
        <v>1404002</v>
      </c>
      <c r="AI5139">
        <v>5005400</v>
      </c>
      <c r="AJ5139" t="s">
        <v>454</v>
      </c>
      <c r="AK5139">
        <v>348</v>
      </c>
      <c r="AL5139">
        <v>5005400</v>
      </c>
      <c r="AM5139" t="s">
        <v>454</v>
      </c>
      <c r="AN5139">
        <v>340000</v>
      </c>
      <c r="AO5139">
        <v>0</v>
      </c>
      <c r="AP5139">
        <v>5108907</v>
      </c>
      <c r="AQ5139" t="s">
        <v>622</v>
      </c>
      <c r="AR5139">
        <v>9900</v>
      </c>
    </row>
    <row r="5140" spans="1:44" x14ac:dyDescent="0.25">
      <c r="A5140">
        <v>2902500</v>
      </c>
      <c r="B5140">
        <v>6</v>
      </c>
      <c r="C5140" t="s">
        <v>887</v>
      </c>
      <c r="D5140" t="s">
        <v>5755</v>
      </c>
      <c r="E5140">
        <v>2000</v>
      </c>
      <c r="F5140">
        <v>28030</v>
      </c>
      <c r="G5140">
        <v>12010</v>
      </c>
      <c r="H5140" t="s">
        <v>5940</v>
      </c>
      <c r="I5140">
        <v>4095</v>
      </c>
      <c r="J5140">
        <v>330</v>
      </c>
      <c r="K5140">
        <v>6720</v>
      </c>
      <c r="L5140">
        <v>21252</v>
      </c>
      <c r="M5140">
        <v>10719</v>
      </c>
      <c r="N5140">
        <v>963</v>
      </c>
      <c r="O5140">
        <v>1427</v>
      </c>
      <c r="P5140">
        <v>1266</v>
      </c>
      <c r="R5140">
        <v>2902500</v>
      </c>
      <c r="S5140">
        <v>2000</v>
      </c>
      <c r="T5140">
        <v>28030</v>
      </c>
      <c r="U5140">
        <v>12010</v>
      </c>
      <c r="V5140" t="s">
        <v>5940</v>
      </c>
      <c r="W5140">
        <v>4095</v>
      </c>
      <c r="X5140">
        <v>330</v>
      </c>
      <c r="Z5140">
        <v>5005608</v>
      </c>
      <c r="AB5140">
        <v>240</v>
      </c>
      <c r="AC5140">
        <v>5005608</v>
      </c>
      <c r="AD5140" t="s">
        <v>455</v>
      </c>
      <c r="AE5140">
        <v>46347</v>
      </c>
      <c r="AF5140">
        <v>5005608</v>
      </c>
      <c r="AG5140" t="s">
        <v>455</v>
      </c>
      <c r="AH5140">
        <v>450</v>
      </c>
      <c r="AI5140">
        <v>5005608</v>
      </c>
      <c r="AJ5140" t="s">
        <v>455</v>
      </c>
      <c r="AK5140">
        <v>450</v>
      </c>
      <c r="AL5140">
        <v>5005608</v>
      </c>
      <c r="AM5140" t="s">
        <v>455</v>
      </c>
      <c r="AN5140" t="s">
        <v>5940</v>
      </c>
      <c r="AO5140">
        <v>0</v>
      </c>
      <c r="AP5140">
        <v>5108956</v>
      </c>
      <c r="AQ5140" t="s">
        <v>623</v>
      </c>
      <c r="AR5140">
        <v>6300</v>
      </c>
    </row>
    <row r="5141" spans="1:44" x14ac:dyDescent="0.25">
      <c r="A5141">
        <v>2902609</v>
      </c>
      <c r="B5141">
        <v>6</v>
      </c>
      <c r="C5141" t="s">
        <v>887</v>
      </c>
      <c r="D5141" t="s">
        <v>5756</v>
      </c>
      <c r="E5141" t="s">
        <v>5940</v>
      </c>
      <c r="F5141" t="s">
        <v>5940</v>
      </c>
      <c r="G5141">
        <v>300</v>
      </c>
      <c r="H5141" t="s">
        <v>5940</v>
      </c>
      <c r="I5141" t="s">
        <v>5940</v>
      </c>
      <c r="J5141">
        <v>2940</v>
      </c>
      <c r="K5141">
        <v>0</v>
      </c>
      <c r="L5141">
        <v>0</v>
      </c>
      <c r="M5141">
        <v>300</v>
      </c>
      <c r="N5141">
        <v>0</v>
      </c>
      <c r="O5141">
        <v>0</v>
      </c>
      <c r="P5141">
        <v>1800</v>
      </c>
      <c r="R5141">
        <v>2902609</v>
      </c>
      <c r="S5141" t="s">
        <v>5940</v>
      </c>
      <c r="T5141" t="s">
        <v>5940</v>
      </c>
      <c r="U5141">
        <v>300</v>
      </c>
      <c r="V5141" t="s">
        <v>5940</v>
      </c>
      <c r="W5141" t="s">
        <v>5940</v>
      </c>
      <c r="X5141">
        <v>2940</v>
      </c>
      <c r="Z5141">
        <v>5005681</v>
      </c>
      <c r="AB5141">
        <v>266</v>
      </c>
      <c r="AC5141">
        <v>5005681</v>
      </c>
      <c r="AD5141" t="s">
        <v>456</v>
      </c>
      <c r="AE5141">
        <v>223</v>
      </c>
      <c r="AF5141">
        <v>5005681</v>
      </c>
      <c r="AG5141" t="s">
        <v>456</v>
      </c>
      <c r="AH5141" t="s">
        <v>5940</v>
      </c>
      <c r="AI5141">
        <v>5005681</v>
      </c>
      <c r="AJ5141" t="s">
        <v>456</v>
      </c>
      <c r="AK5141">
        <v>114</v>
      </c>
      <c r="AL5141">
        <v>5005681</v>
      </c>
      <c r="AM5141" t="s">
        <v>456</v>
      </c>
      <c r="AN5141">
        <v>5565</v>
      </c>
      <c r="AO5141">
        <v>0</v>
      </c>
      <c r="AP5141">
        <v>5200050</v>
      </c>
      <c r="AQ5141" t="s">
        <v>624</v>
      </c>
      <c r="AR5141">
        <v>400</v>
      </c>
    </row>
    <row r="5142" spans="1:44" x14ac:dyDescent="0.25">
      <c r="A5142">
        <v>2902658</v>
      </c>
      <c r="B5142">
        <v>6</v>
      </c>
      <c r="C5142" t="s">
        <v>887</v>
      </c>
      <c r="D5142" t="s">
        <v>5757</v>
      </c>
      <c r="E5142" t="s">
        <v>5940</v>
      </c>
      <c r="F5142" t="s">
        <v>5940</v>
      </c>
      <c r="G5142">
        <v>1344</v>
      </c>
      <c r="H5142" t="s">
        <v>5940</v>
      </c>
      <c r="I5142" t="s">
        <v>5940</v>
      </c>
      <c r="J5142">
        <v>1036</v>
      </c>
      <c r="K5142">
        <v>0</v>
      </c>
      <c r="L5142">
        <v>0</v>
      </c>
      <c r="M5142">
        <v>840</v>
      </c>
      <c r="N5142">
        <v>0</v>
      </c>
      <c r="O5142">
        <v>0</v>
      </c>
      <c r="P5142">
        <v>720</v>
      </c>
      <c r="R5142">
        <v>2902658</v>
      </c>
      <c r="S5142" t="s">
        <v>5940</v>
      </c>
      <c r="T5142" t="s">
        <v>5940</v>
      </c>
      <c r="U5142">
        <v>1344</v>
      </c>
      <c r="V5142" t="s">
        <v>5940</v>
      </c>
      <c r="W5142" t="s">
        <v>5940</v>
      </c>
      <c r="X5142">
        <v>1036</v>
      </c>
      <c r="Z5142">
        <v>5005707</v>
      </c>
      <c r="AB5142">
        <v>5853</v>
      </c>
      <c r="AC5142">
        <v>5005707</v>
      </c>
      <c r="AD5142" t="s">
        <v>457</v>
      </c>
      <c r="AE5142">
        <v>573</v>
      </c>
      <c r="AF5142">
        <v>5005707</v>
      </c>
      <c r="AG5142" t="s">
        <v>457</v>
      </c>
      <c r="AH5142">
        <v>693406</v>
      </c>
      <c r="AI5142">
        <v>5005707</v>
      </c>
      <c r="AJ5142" t="s">
        <v>457</v>
      </c>
      <c r="AK5142">
        <v>1260</v>
      </c>
      <c r="AL5142">
        <v>5005707</v>
      </c>
      <c r="AM5142" t="s">
        <v>457</v>
      </c>
      <c r="AN5142">
        <v>103535</v>
      </c>
      <c r="AO5142">
        <v>0</v>
      </c>
      <c r="AP5142">
        <v>5200100</v>
      </c>
      <c r="AQ5142" t="s">
        <v>625</v>
      </c>
      <c r="AR5142">
        <v>4930</v>
      </c>
    </row>
    <row r="5143" spans="1:44" x14ac:dyDescent="0.25">
      <c r="A5143">
        <v>2902708</v>
      </c>
      <c r="B5143">
        <v>6</v>
      </c>
      <c r="C5143" t="s">
        <v>887</v>
      </c>
      <c r="D5143" t="s">
        <v>5758</v>
      </c>
      <c r="E5143">
        <v>5280</v>
      </c>
      <c r="F5143" t="s">
        <v>5940</v>
      </c>
      <c r="G5143">
        <v>264</v>
      </c>
      <c r="H5143">
        <v>40</v>
      </c>
      <c r="I5143">
        <v>12</v>
      </c>
      <c r="J5143">
        <v>290</v>
      </c>
      <c r="K5143">
        <v>4800</v>
      </c>
      <c r="L5143">
        <v>0</v>
      </c>
      <c r="M5143">
        <v>125</v>
      </c>
      <c r="N5143">
        <v>0</v>
      </c>
      <c r="O5143">
        <v>3</v>
      </c>
      <c r="P5143">
        <v>900</v>
      </c>
      <c r="R5143">
        <v>2902708</v>
      </c>
      <c r="S5143">
        <v>5280</v>
      </c>
      <c r="T5143" t="s">
        <v>5940</v>
      </c>
      <c r="U5143">
        <v>264</v>
      </c>
      <c r="V5143">
        <v>40</v>
      </c>
      <c r="W5143">
        <v>12</v>
      </c>
      <c r="X5143">
        <v>290</v>
      </c>
      <c r="Z5143">
        <v>5005806</v>
      </c>
      <c r="AB5143">
        <v>1890</v>
      </c>
      <c r="AC5143">
        <v>5005806</v>
      </c>
      <c r="AD5143" t="s">
        <v>458</v>
      </c>
      <c r="AE5143">
        <v>120</v>
      </c>
      <c r="AF5143">
        <v>5005806</v>
      </c>
      <c r="AG5143" t="s">
        <v>458</v>
      </c>
      <c r="AH5143">
        <v>720</v>
      </c>
      <c r="AI5143">
        <v>5005806</v>
      </c>
      <c r="AJ5143" t="s">
        <v>458</v>
      </c>
      <c r="AK5143">
        <v>1200</v>
      </c>
      <c r="AL5143">
        <v>5005806</v>
      </c>
      <c r="AM5143" t="s">
        <v>458</v>
      </c>
      <c r="AN5143">
        <v>614</v>
      </c>
      <c r="AO5143">
        <v>0</v>
      </c>
      <c r="AP5143">
        <v>5200134</v>
      </c>
      <c r="AQ5143" t="s">
        <v>626</v>
      </c>
      <c r="AR5143">
        <v>34300</v>
      </c>
    </row>
    <row r="5144" spans="1:44" x14ac:dyDescent="0.25">
      <c r="A5144">
        <v>2902807</v>
      </c>
      <c r="B5144">
        <v>6</v>
      </c>
      <c r="C5144" t="s">
        <v>887</v>
      </c>
      <c r="D5144" t="s">
        <v>5759</v>
      </c>
      <c r="E5144">
        <v>600</v>
      </c>
      <c r="F5144" t="s">
        <v>5940</v>
      </c>
      <c r="G5144">
        <v>90</v>
      </c>
      <c r="H5144" t="s">
        <v>5940</v>
      </c>
      <c r="I5144" t="s">
        <v>5940</v>
      </c>
      <c r="J5144">
        <v>198</v>
      </c>
      <c r="K5144">
        <v>1000</v>
      </c>
      <c r="L5144">
        <v>0</v>
      </c>
      <c r="M5144">
        <v>112</v>
      </c>
      <c r="N5144">
        <v>0</v>
      </c>
      <c r="O5144">
        <v>0</v>
      </c>
      <c r="P5144">
        <v>540</v>
      </c>
      <c r="R5144">
        <v>2902807</v>
      </c>
      <c r="S5144">
        <v>600</v>
      </c>
      <c r="T5144" t="s">
        <v>5940</v>
      </c>
      <c r="U5144">
        <v>90</v>
      </c>
      <c r="V5144" t="s">
        <v>5940</v>
      </c>
      <c r="W5144" t="s">
        <v>5940</v>
      </c>
      <c r="X5144">
        <v>198</v>
      </c>
      <c r="Z5144">
        <v>5006002</v>
      </c>
      <c r="AB5144" t="s">
        <v>5940</v>
      </c>
      <c r="AC5144">
        <v>5006002</v>
      </c>
      <c r="AD5144" t="s">
        <v>459</v>
      </c>
      <c r="AE5144">
        <v>4465</v>
      </c>
      <c r="AF5144">
        <v>5006002</v>
      </c>
      <c r="AG5144" t="s">
        <v>459</v>
      </c>
      <c r="AH5144">
        <v>865213</v>
      </c>
      <c r="AI5144">
        <v>5006002</v>
      </c>
      <c r="AJ5144" t="s">
        <v>459</v>
      </c>
      <c r="AK5144">
        <v>280</v>
      </c>
      <c r="AL5144">
        <v>5006002</v>
      </c>
      <c r="AM5144" t="s">
        <v>459</v>
      </c>
      <c r="AN5144">
        <v>60800</v>
      </c>
      <c r="AO5144">
        <v>0</v>
      </c>
      <c r="AP5144">
        <v>5200159</v>
      </c>
      <c r="AQ5144" t="s">
        <v>627</v>
      </c>
      <c r="AR5144">
        <v>2700</v>
      </c>
    </row>
    <row r="5145" spans="1:44" x14ac:dyDescent="0.25">
      <c r="A5145">
        <v>2902906</v>
      </c>
      <c r="B5145">
        <v>6</v>
      </c>
      <c r="C5145" t="s">
        <v>887</v>
      </c>
      <c r="D5145" t="s">
        <v>5760</v>
      </c>
      <c r="E5145">
        <v>3150</v>
      </c>
      <c r="F5145" t="s">
        <v>5940</v>
      </c>
      <c r="G5145">
        <v>522</v>
      </c>
      <c r="H5145" t="s">
        <v>5940</v>
      </c>
      <c r="I5145" t="s">
        <v>5940</v>
      </c>
      <c r="J5145">
        <v>1750</v>
      </c>
      <c r="K5145">
        <v>6300</v>
      </c>
      <c r="L5145">
        <v>0</v>
      </c>
      <c r="M5145">
        <v>2800</v>
      </c>
      <c r="N5145">
        <v>0</v>
      </c>
      <c r="O5145">
        <v>0</v>
      </c>
      <c r="P5145">
        <v>3330</v>
      </c>
      <c r="R5145">
        <v>2902906</v>
      </c>
      <c r="S5145">
        <v>3150</v>
      </c>
      <c r="T5145" t="s">
        <v>5940</v>
      </c>
      <c r="U5145">
        <v>522</v>
      </c>
      <c r="V5145" t="s">
        <v>5940</v>
      </c>
      <c r="W5145" t="s">
        <v>5940</v>
      </c>
      <c r="X5145">
        <v>1750</v>
      </c>
      <c r="Z5145">
        <v>5006200</v>
      </c>
      <c r="AB5145">
        <v>250</v>
      </c>
      <c r="AC5145">
        <v>5006200</v>
      </c>
      <c r="AD5145" t="s">
        <v>460</v>
      </c>
      <c r="AE5145">
        <v>219</v>
      </c>
      <c r="AF5145">
        <v>5006200</v>
      </c>
      <c r="AG5145" t="s">
        <v>460</v>
      </c>
      <c r="AH5145">
        <v>657000</v>
      </c>
      <c r="AI5145">
        <v>5006200</v>
      </c>
      <c r="AJ5145" t="s">
        <v>460</v>
      </c>
      <c r="AK5145">
        <v>768</v>
      </c>
      <c r="AL5145">
        <v>5006200</v>
      </c>
      <c r="AM5145" t="s">
        <v>460</v>
      </c>
      <c r="AN5145">
        <v>7760</v>
      </c>
      <c r="AO5145">
        <v>0</v>
      </c>
      <c r="AP5145">
        <v>5200175</v>
      </c>
      <c r="AQ5145" t="s">
        <v>628</v>
      </c>
      <c r="AR5145">
        <v>50300</v>
      </c>
    </row>
    <row r="5146" spans="1:44" x14ac:dyDescent="0.25">
      <c r="A5146">
        <v>2903003</v>
      </c>
      <c r="B5146">
        <v>6</v>
      </c>
      <c r="C5146" t="s">
        <v>887</v>
      </c>
      <c r="D5146" t="s">
        <v>5761</v>
      </c>
      <c r="E5146">
        <v>495</v>
      </c>
      <c r="F5146" t="s">
        <v>5940</v>
      </c>
      <c r="G5146">
        <v>1800</v>
      </c>
      <c r="H5146" t="s">
        <v>5940</v>
      </c>
      <c r="I5146" t="s">
        <v>5940</v>
      </c>
      <c r="J5146">
        <v>240</v>
      </c>
      <c r="K5146">
        <v>0</v>
      </c>
      <c r="L5146">
        <v>0</v>
      </c>
      <c r="M5146">
        <v>1272</v>
      </c>
      <c r="N5146">
        <v>0</v>
      </c>
      <c r="O5146">
        <v>0</v>
      </c>
      <c r="P5146">
        <v>276</v>
      </c>
      <c r="R5146">
        <v>2903003</v>
      </c>
      <c r="S5146">
        <v>495</v>
      </c>
      <c r="T5146" t="s">
        <v>5940</v>
      </c>
      <c r="U5146">
        <v>1800</v>
      </c>
      <c r="V5146" t="s">
        <v>5940</v>
      </c>
      <c r="W5146" t="s">
        <v>5940</v>
      </c>
      <c r="X5146">
        <v>240</v>
      </c>
      <c r="Z5146">
        <v>5006259</v>
      </c>
      <c r="AB5146">
        <v>42</v>
      </c>
      <c r="AC5146">
        <v>5006259</v>
      </c>
      <c r="AD5146" t="s">
        <v>461</v>
      </c>
      <c r="AE5146">
        <v>541</v>
      </c>
      <c r="AF5146">
        <v>5006259</v>
      </c>
      <c r="AG5146" t="s">
        <v>461</v>
      </c>
      <c r="AH5146" t="s">
        <v>5940</v>
      </c>
      <c r="AI5146">
        <v>5006259</v>
      </c>
      <c r="AJ5146" t="s">
        <v>461</v>
      </c>
      <c r="AK5146">
        <v>2</v>
      </c>
      <c r="AL5146">
        <v>5006259</v>
      </c>
      <c r="AM5146" t="s">
        <v>461</v>
      </c>
      <c r="AN5146">
        <v>1638</v>
      </c>
      <c r="AO5146">
        <v>0</v>
      </c>
      <c r="AP5146">
        <v>5200209</v>
      </c>
      <c r="AQ5146" t="s">
        <v>629</v>
      </c>
      <c r="AR5146">
        <v>1216</v>
      </c>
    </row>
    <row r="5147" spans="1:44" x14ac:dyDescent="0.25">
      <c r="A5147">
        <v>2903102</v>
      </c>
      <c r="B5147">
        <v>6</v>
      </c>
      <c r="C5147" t="s">
        <v>887</v>
      </c>
      <c r="D5147" t="s">
        <v>5762</v>
      </c>
      <c r="E5147">
        <v>1500</v>
      </c>
      <c r="F5147" t="s">
        <v>5940</v>
      </c>
      <c r="G5147">
        <v>8</v>
      </c>
      <c r="H5147" t="s">
        <v>5940</v>
      </c>
      <c r="I5147" t="s">
        <v>5940</v>
      </c>
      <c r="J5147">
        <v>12</v>
      </c>
      <c r="K5147">
        <v>1440</v>
      </c>
      <c r="L5147">
        <v>0</v>
      </c>
      <c r="M5147">
        <v>9</v>
      </c>
      <c r="N5147">
        <v>0</v>
      </c>
      <c r="O5147">
        <v>0</v>
      </c>
      <c r="P5147">
        <v>6</v>
      </c>
      <c r="R5147">
        <v>2903102</v>
      </c>
      <c r="S5147">
        <v>1500</v>
      </c>
      <c r="T5147" t="s">
        <v>5940</v>
      </c>
      <c r="U5147">
        <v>8</v>
      </c>
      <c r="V5147" t="s">
        <v>5940</v>
      </c>
      <c r="W5147" t="s">
        <v>5940</v>
      </c>
      <c r="X5147">
        <v>12</v>
      </c>
      <c r="Z5147">
        <v>5006309</v>
      </c>
      <c r="AB5147" t="s">
        <v>5940</v>
      </c>
      <c r="AC5147">
        <v>5006309</v>
      </c>
      <c r="AD5147" t="s">
        <v>462</v>
      </c>
      <c r="AE5147" t="s">
        <v>5940</v>
      </c>
      <c r="AF5147">
        <v>5006309</v>
      </c>
      <c r="AG5147" t="s">
        <v>462</v>
      </c>
      <c r="AH5147" t="s">
        <v>5940</v>
      </c>
      <c r="AI5147">
        <v>5006309</v>
      </c>
      <c r="AJ5147" t="s">
        <v>462</v>
      </c>
      <c r="AK5147" t="s">
        <v>5940</v>
      </c>
      <c r="AL5147">
        <v>5006309</v>
      </c>
      <c r="AM5147" t="s">
        <v>462</v>
      </c>
      <c r="AN5147">
        <v>174</v>
      </c>
      <c r="AO5147">
        <v>0</v>
      </c>
      <c r="AP5147">
        <v>5200308</v>
      </c>
      <c r="AQ5147" t="s">
        <v>630</v>
      </c>
      <c r="AR5147">
        <v>5775</v>
      </c>
    </row>
    <row r="5148" spans="1:44" x14ac:dyDescent="0.25">
      <c r="A5148">
        <v>2903201</v>
      </c>
      <c r="B5148">
        <v>6</v>
      </c>
      <c r="C5148" t="s">
        <v>887</v>
      </c>
      <c r="D5148" t="s">
        <v>5763</v>
      </c>
      <c r="E5148">
        <v>12960</v>
      </c>
      <c r="F5148">
        <v>405254</v>
      </c>
      <c r="G5148">
        <v>149061</v>
      </c>
      <c r="H5148">
        <v>140079</v>
      </c>
      <c r="I5148">
        <v>18342</v>
      </c>
      <c r="J5148">
        <v>5400</v>
      </c>
      <c r="K5148">
        <v>43250</v>
      </c>
      <c r="L5148">
        <v>409860</v>
      </c>
      <c r="M5148">
        <v>195330</v>
      </c>
      <c r="N5148">
        <v>158586</v>
      </c>
      <c r="O5148">
        <v>4356</v>
      </c>
      <c r="P5148">
        <v>12780</v>
      </c>
      <c r="R5148">
        <v>2903201</v>
      </c>
      <c r="S5148">
        <v>12960</v>
      </c>
      <c r="T5148">
        <v>405254</v>
      </c>
      <c r="U5148">
        <v>149061</v>
      </c>
      <c r="V5148">
        <v>140079</v>
      </c>
      <c r="W5148">
        <v>18342</v>
      </c>
      <c r="X5148">
        <v>5400</v>
      </c>
      <c r="Z5148">
        <v>5006358</v>
      </c>
      <c r="AB5148">
        <v>308</v>
      </c>
      <c r="AC5148">
        <v>5006358</v>
      </c>
      <c r="AD5148" t="s">
        <v>463</v>
      </c>
      <c r="AE5148">
        <v>106</v>
      </c>
      <c r="AF5148">
        <v>5006358</v>
      </c>
      <c r="AG5148" t="s">
        <v>463</v>
      </c>
      <c r="AH5148" t="s">
        <v>5940</v>
      </c>
      <c r="AI5148">
        <v>5006358</v>
      </c>
      <c r="AJ5148" t="s">
        <v>463</v>
      </c>
      <c r="AK5148">
        <v>78</v>
      </c>
      <c r="AL5148">
        <v>5006358</v>
      </c>
      <c r="AM5148" t="s">
        <v>463</v>
      </c>
      <c r="AN5148">
        <v>13650</v>
      </c>
      <c r="AO5148">
        <v>0</v>
      </c>
      <c r="AP5148">
        <v>5200506</v>
      </c>
      <c r="AQ5148" t="s">
        <v>631</v>
      </c>
      <c r="AR5148">
        <v>1000</v>
      </c>
    </row>
    <row r="5149" spans="1:44" x14ac:dyDescent="0.25">
      <c r="A5149">
        <v>2903235</v>
      </c>
      <c r="B5149">
        <v>6</v>
      </c>
      <c r="C5149" t="s">
        <v>887</v>
      </c>
      <c r="D5149" t="s">
        <v>5764</v>
      </c>
      <c r="E5149" t="s">
        <v>5940</v>
      </c>
      <c r="F5149" t="s">
        <v>5940</v>
      </c>
      <c r="G5149">
        <v>5760</v>
      </c>
      <c r="H5149" t="s">
        <v>5940</v>
      </c>
      <c r="I5149" t="s">
        <v>5940</v>
      </c>
      <c r="J5149">
        <v>2820</v>
      </c>
      <c r="K5149">
        <v>0</v>
      </c>
      <c r="L5149">
        <v>0</v>
      </c>
      <c r="M5149">
        <v>1755</v>
      </c>
      <c r="N5149">
        <v>0</v>
      </c>
      <c r="O5149">
        <v>0</v>
      </c>
      <c r="P5149">
        <v>219</v>
      </c>
      <c r="R5149">
        <v>2903235</v>
      </c>
      <c r="S5149" t="s">
        <v>5940</v>
      </c>
      <c r="T5149" t="s">
        <v>5940</v>
      </c>
      <c r="U5149">
        <v>5760</v>
      </c>
      <c r="V5149" t="s">
        <v>5940</v>
      </c>
      <c r="W5149" t="s">
        <v>5940</v>
      </c>
      <c r="X5149">
        <v>2820</v>
      </c>
      <c r="Z5149">
        <v>5006408</v>
      </c>
      <c r="AB5149">
        <v>486</v>
      </c>
      <c r="AC5149">
        <v>5006408</v>
      </c>
      <c r="AD5149" t="s">
        <v>464</v>
      </c>
      <c r="AE5149">
        <v>180</v>
      </c>
      <c r="AF5149">
        <v>5006408</v>
      </c>
      <c r="AG5149" t="s">
        <v>464</v>
      </c>
      <c r="AH5149" t="s">
        <v>5940</v>
      </c>
      <c r="AI5149">
        <v>5006408</v>
      </c>
      <c r="AJ5149" t="s">
        <v>464</v>
      </c>
      <c r="AK5149" t="s">
        <v>5940</v>
      </c>
      <c r="AL5149">
        <v>5006408</v>
      </c>
      <c r="AM5149" t="s">
        <v>464</v>
      </c>
      <c r="AN5149">
        <v>16482</v>
      </c>
      <c r="AO5149">
        <v>0</v>
      </c>
      <c r="AP5149">
        <v>5200555</v>
      </c>
      <c r="AQ5149" t="s">
        <v>632</v>
      </c>
      <c r="AR5149">
        <v>1350</v>
      </c>
    </row>
    <row r="5150" spans="1:44" x14ac:dyDescent="0.25">
      <c r="A5150">
        <v>2903300</v>
      </c>
      <c r="B5150">
        <v>6</v>
      </c>
      <c r="C5150" t="s">
        <v>887</v>
      </c>
      <c r="D5150" t="s">
        <v>5766</v>
      </c>
      <c r="E5150" t="s">
        <v>5940</v>
      </c>
      <c r="F5150" t="s">
        <v>5940</v>
      </c>
      <c r="G5150">
        <v>0</v>
      </c>
      <c r="H5150" t="s">
        <v>5940</v>
      </c>
      <c r="I5150" t="s">
        <v>5940</v>
      </c>
      <c r="J5150" t="s">
        <v>5940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R5150">
        <v>2903300</v>
      </c>
      <c r="S5150" t="s">
        <v>5940</v>
      </c>
      <c r="T5150" t="s">
        <v>5940</v>
      </c>
      <c r="U5150">
        <v>0</v>
      </c>
      <c r="V5150" t="s">
        <v>5940</v>
      </c>
      <c r="W5150" t="s">
        <v>5940</v>
      </c>
      <c r="X5150" t="s">
        <v>5940</v>
      </c>
      <c r="Z5150">
        <v>5006606</v>
      </c>
      <c r="AB5150">
        <v>3428</v>
      </c>
      <c r="AC5150">
        <v>5006606</v>
      </c>
      <c r="AD5150" t="s">
        <v>465</v>
      </c>
      <c r="AE5150">
        <v>9100</v>
      </c>
      <c r="AF5150">
        <v>5006606</v>
      </c>
      <c r="AG5150" t="s">
        <v>465</v>
      </c>
      <c r="AH5150">
        <v>3000</v>
      </c>
      <c r="AI5150">
        <v>5006606</v>
      </c>
      <c r="AJ5150" t="s">
        <v>465</v>
      </c>
      <c r="AK5150">
        <v>1700</v>
      </c>
      <c r="AL5150">
        <v>5006606</v>
      </c>
      <c r="AM5150" t="s">
        <v>465</v>
      </c>
      <c r="AN5150">
        <v>243976</v>
      </c>
      <c r="AO5150">
        <v>0</v>
      </c>
      <c r="AP5150">
        <v>5200605</v>
      </c>
      <c r="AQ5150" t="s">
        <v>633</v>
      </c>
      <c r="AR5150">
        <v>3850</v>
      </c>
    </row>
    <row r="5151" spans="1:44" x14ac:dyDescent="0.25">
      <c r="A5151">
        <v>2903276</v>
      </c>
      <c r="B5151">
        <v>6</v>
      </c>
      <c r="C5151" t="s">
        <v>887</v>
      </c>
      <c r="D5151" t="s">
        <v>5765</v>
      </c>
      <c r="E5151" t="s">
        <v>5940</v>
      </c>
      <c r="F5151" t="s">
        <v>5940</v>
      </c>
      <c r="G5151">
        <v>1998</v>
      </c>
      <c r="H5151" t="s">
        <v>5940</v>
      </c>
      <c r="I5151" t="s">
        <v>5940</v>
      </c>
      <c r="J5151">
        <v>2444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253</v>
      </c>
      <c r="R5151">
        <v>2903276</v>
      </c>
      <c r="S5151" t="s">
        <v>5940</v>
      </c>
      <c r="T5151" t="s">
        <v>5940</v>
      </c>
      <c r="U5151">
        <v>1998</v>
      </c>
      <c r="V5151" t="s">
        <v>5940</v>
      </c>
      <c r="W5151" t="s">
        <v>5940</v>
      </c>
      <c r="X5151">
        <v>2444</v>
      </c>
      <c r="Z5151">
        <v>5006903</v>
      </c>
      <c r="AB5151" t="s">
        <v>5940</v>
      </c>
      <c r="AC5151">
        <v>5006903</v>
      </c>
      <c r="AD5151" t="s">
        <v>466</v>
      </c>
      <c r="AE5151" t="s">
        <v>5940</v>
      </c>
      <c r="AF5151">
        <v>5006903</v>
      </c>
      <c r="AG5151" t="s">
        <v>466</v>
      </c>
      <c r="AH5151">
        <v>1600</v>
      </c>
      <c r="AI5151">
        <v>5006903</v>
      </c>
      <c r="AJ5151" t="s">
        <v>466</v>
      </c>
      <c r="AK5151" t="s">
        <v>5940</v>
      </c>
      <c r="AL5151">
        <v>5006903</v>
      </c>
      <c r="AM5151" t="s">
        <v>466</v>
      </c>
      <c r="AN5151" t="s">
        <v>5940</v>
      </c>
      <c r="AO5151">
        <v>0</v>
      </c>
      <c r="AP5151">
        <v>5200803</v>
      </c>
      <c r="AQ5151" t="s">
        <v>634</v>
      </c>
      <c r="AR5151">
        <v>2520</v>
      </c>
    </row>
    <row r="5152" spans="1:44" x14ac:dyDescent="0.25">
      <c r="A5152">
        <v>2903409</v>
      </c>
      <c r="B5152">
        <v>6</v>
      </c>
      <c r="C5152" t="s">
        <v>887</v>
      </c>
      <c r="D5152" t="s">
        <v>5767</v>
      </c>
      <c r="E5152">
        <v>2800</v>
      </c>
      <c r="F5152" t="s">
        <v>5940</v>
      </c>
      <c r="G5152">
        <v>29</v>
      </c>
      <c r="H5152" t="s">
        <v>5940</v>
      </c>
      <c r="I5152" t="s">
        <v>5940</v>
      </c>
      <c r="J5152">
        <v>22</v>
      </c>
      <c r="K5152">
        <v>3520</v>
      </c>
      <c r="L5152">
        <v>0</v>
      </c>
      <c r="M5152">
        <v>23</v>
      </c>
      <c r="N5152">
        <v>0</v>
      </c>
      <c r="O5152">
        <v>0</v>
      </c>
      <c r="P5152">
        <v>11</v>
      </c>
      <c r="R5152">
        <v>2903409</v>
      </c>
      <c r="S5152">
        <v>2800</v>
      </c>
      <c r="T5152" t="s">
        <v>5940</v>
      </c>
      <c r="U5152">
        <v>29</v>
      </c>
      <c r="V5152" t="s">
        <v>5940</v>
      </c>
      <c r="W5152" t="s">
        <v>5940</v>
      </c>
      <c r="X5152">
        <v>22</v>
      </c>
      <c r="Z5152">
        <v>5007109</v>
      </c>
      <c r="AB5152" t="s">
        <v>5940</v>
      </c>
      <c r="AC5152">
        <v>5007109</v>
      </c>
      <c r="AD5152" t="s">
        <v>467</v>
      </c>
      <c r="AE5152">
        <v>24</v>
      </c>
      <c r="AF5152">
        <v>5007109</v>
      </c>
      <c r="AG5152" t="s">
        <v>467</v>
      </c>
      <c r="AH5152" t="s">
        <v>5940</v>
      </c>
      <c r="AI5152">
        <v>5007109</v>
      </c>
      <c r="AJ5152" t="s">
        <v>467</v>
      </c>
      <c r="AK5152" t="s">
        <v>5940</v>
      </c>
      <c r="AL5152">
        <v>5007109</v>
      </c>
      <c r="AM5152" t="s">
        <v>467</v>
      </c>
      <c r="AN5152">
        <v>19530</v>
      </c>
      <c r="AO5152">
        <v>0</v>
      </c>
      <c r="AP5152">
        <v>5200829</v>
      </c>
      <c r="AQ5152" t="s">
        <v>635</v>
      </c>
      <c r="AR5152">
        <v>1855</v>
      </c>
    </row>
    <row r="5153" spans="1:44" x14ac:dyDescent="0.25">
      <c r="A5153">
        <v>2903508</v>
      </c>
      <c r="B5153">
        <v>6</v>
      </c>
      <c r="C5153" t="s">
        <v>887</v>
      </c>
      <c r="D5153" t="s">
        <v>5768</v>
      </c>
      <c r="E5153">
        <v>1350</v>
      </c>
      <c r="F5153" t="s">
        <v>5940</v>
      </c>
      <c r="G5153">
        <v>90</v>
      </c>
      <c r="H5153" t="s">
        <v>5940</v>
      </c>
      <c r="I5153" t="s">
        <v>5940</v>
      </c>
      <c r="J5153">
        <v>90</v>
      </c>
      <c r="K5153">
        <v>810</v>
      </c>
      <c r="L5153">
        <v>0</v>
      </c>
      <c r="M5153">
        <v>288</v>
      </c>
      <c r="N5153">
        <v>0</v>
      </c>
      <c r="O5153">
        <v>0</v>
      </c>
      <c r="P5153">
        <v>324</v>
      </c>
      <c r="R5153">
        <v>2903508</v>
      </c>
      <c r="S5153">
        <v>1350</v>
      </c>
      <c r="T5153" t="s">
        <v>5940</v>
      </c>
      <c r="U5153">
        <v>90</v>
      </c>
      <c r="V5153" t="s">
        <v>5940</v>
      </c>
      <c r="W5153" t="s">
        <v>5940</v>
      </c>
      <c r="X5153">
        <v>90</v>
      </c>
      <c r="Z5153">
        <v>5007208</v>
      </c>
      <c r="AB5153">
        <v>820</v>
      </c>
      <c r="AC5153">
        <v>5007208</v>
      </c>
      <c r="AD5153" t="s">
        <v>468</v>
      </c>
      <c r="AE5153">
        <v>71100</v>
      </c>
      <c r="AF5153">
        <v>5007208</v>
      </c>
      <c r="AG5153" t="s">
        <v>468</v>
      </c>
      <c r="AH5153">
        <v>1815939</v>
      </c>
      <c r="AI5153">
        <v>5007208</v>
      </c>
      <c r="AJ5153" t="s">
        <v>468</v>
      </c>
      <c r="AK5153">
        <v>900</v>
      </c>
      <c r="AL5153">
        <v>5007208</v>
      </c>
      <c r="AM5153" t="s">
        <v>468</v>
      </c>
      <c r="AN5153">
        <v>222750</v>
      </c>
      <c r="AO5153">
        <v>0</v>
      </c>
      <c r="AP5153">
        <v>5200852</v>
      </c>
      <c r="AQ5153" t="s">
        <v>636</v>
      </c>
      <c r="AR5153">
        <v>3600</v>
      </c>
    </row>
    <row r="5154" spans="1:44" x14ac:dyDescent="0.25">
      <c r="A5154">
        <v>2903607</v>
      </c>
      <c r="B5154">
        <v>6</v>
      </c>
      <c r="C5154" t="s">
        <v>887</v>
      </c>
      <c r="D5154" t="s">
        <v>5769</v>
      </c>
      <c r="E5154" t="s">
        <v>5940</v>
      </c>
      <c r="F5154" t="s">
        <v>5940</v>
      </c>
      <c r="G5154">
        <v>1950</v>
      </c>
      <c r="H5154" t="s">
        <v>5940</v>
      </c>
      <c r="I5154" t="s">
        <v>5940</v>
      </c>
      <c r="J5154">
        <v>1871</v>
      </c>
      <c r="K5154">
        <v>0</v>
      </c>
      <c r="L5154">
        <v>0</v>
      </c>
      <c r="M5154">
        <v>900</v>
      </c>
      <c r="N5154">
        <v>0</v>
      </c>
      <c r="O5154">
        <v>0</v>
      </c>
      <c r="P5154">
        <v>586</v>
      </c>
      <c r="R5154">
        <v>2903607</v>
      </c>
      <c r="S5154" t="s">
        <v>5940</v>
      </c>
      <c r="T5154" t="s">
        <v>5940</v>
      </c>
      <c r="U5154">
        <v>1950</v>
      </c>
      <c r="V5154" t="s">
        <v>5940</v>
      </c>
      <c r="W5154" t="s">
        <v>5940</v>
      </c>
      <c r="X5154">
        <v>1871</v>
      </c>
      <c r="Z5154">
        <v>5007307</v>
      </c>
      <c r="AB5154" t="s">
        <v>5940</v>
      </c>
      <c r="AC5154">
        <v>5007307</v>
      </c>
      <c r="AD5154" t="s">
        <v>469</v>
      </c>
      <c r="AE5154">
        <v>45</v>
      </c>
      <c r="AF5154">
        <v>5007307</v>
      </c>
      <c r="AG5154" t="s">
        <v>469</v>
      </c>
      <c r="AH5154">
        <v>570</v>
      </c>
      <c r="AI5154">
        <v>5007307</v>
      </c>
      <c r="AJ5154" t="s">
        <v>469</v>
      </c>
      <c r="AK5154">
        <v>36</v>
      </c>
      <c r="AL5154">
        <v>5007307</v>
      </c>
      <c r="AM5154" t="s">
        <v>469</v>
      </c>
      <c r="AN5154">
        <v>4427</v>
      </c>
      <c r="AO5154">
        <v>0</v>
      </c>
      <c r="AP5154">
        <v>5200902</v>
      </c>
      <c r="AQ5154" t="s">
        <v>637</v>
      </c>
      <c r="AR5154">
        <v>960</v>
      </c>
    </row>
    <row r="5155" spans="1:44" x14ac:dyDescent="0.25">
      <c r="A5155">
        <v>2903706</v>
      </c>
      <c r="B5155">
        <v>6</v>
      </c>
      <c r="C5155" t="s">
        <v>887</v>
      </c>
      <c r="D5155" t="s">
        <v>5770</v>
      </c>
      <c r="E5155">
        <v>11700</v>
      </c>
      <c r="F5155" t="s">
        <v>5940</v>
      </c>
      <c r="G5155">
        <v>32</v>
      </c>
      <c r="H5155">
        <v>6</v>
      </c>
      <c r="I5155" t="s">
        <v>5940</v>
      </c>
      <c r="J5155">
        <v>65</v>
      </c>
      <c r="K5155">
        <v>5750</v>
      </c>
      <c r="L5155">
        <v>0</v>
      </c>
      <c r="M5155">
        <v>35</v>
      </c>
      <c r="N5155">
        <v>0</v>
      </c>
      <c r="O5155">
        <v>0</v>
      </c>
      <c r="P5155">
        <v>90</v>
      </c>
      <c r="R5155">
        <v>2903706</v>
      </c>
      <c r="S5155">
        <v>11700</v>
      </c>
      <c r="T5155" t="s">
        <v>5940</v>
      </c>
      <c r="U5155">
        <v>32</v>
      </c>
      <c r="V5155">
        <v>6</v>
      </c>
      <c r="W5155" t="s">
        <v>5940</v>
      </c>
      <c r="X5155">
        <v>65</v>
      </c>
      <c r="Z5155">
        <v>5007406</v>
      </c>
      <c r="AB5155" t="s">
        <v>5940</v>
      </c>
      <c r="AC5155">
        <v>5007406</v>
      </c>
      <c r="AD5155" t="s">
        <v>470</v>
      </c>
      <c r="AE5155">
        <v>54</v>
      </c>
      <c r="AF5155">
        <v>5007406</v>
      </c>
      <c r="AG5155" t="s">
        <v>470</v>
      </c>
      <c r="AH5155">
        <v>880</v>
      </c>
      <c r="AI5155">
        <v>5007406</v>
      </c>
      <c r="AJ5155" t="s">
        <v>470</v>
      </c>
      <c r="AK5155" t="s">
        <v>5940</v>
      </c>
      <c r="AL5155">
        <v>5007406</v>
      </c>
      <c r="AM5155" t="s">
        <v>470</v>
      </c>
      <c r="AN5155">
        <v>26400</v>
      </c>
      <c r="AO5155">
        <v>0</v>
      </c>
      <c r="AP5155">
        <v>5201108</v>
      </c>
      <c r="AQ5155" t="s">
        <v>638</v>
      </c>
      <c r="AR5155">
        <v>5880</v>
      </c>
    </row>
    <row r="5156" spans="1:44" x14ac:dyDescent="0.25">
      <c r="A5156">
        <v>2903805</v>
      </c>
      <c r="B5156">
        <v>6</v>
      </c>
      <c r="C5156" t="s">
        <v>887</v>
      </c>
      <c r="D5156" t="s">
        <v>5771</v>
      </c>
      <c r="E5156" t="s">
        <v>5940</v>
      </c>
      <c r="F5156" t="s">
        <v>5940</v>
      </c>
      <c r="G5156">
        <v>385</v>
      </c>
      <c r="H5156" t="s">
        <v>5940</v>
      </c>
      <c r="I5156" t="s">
        <v>5940</v>
      </c>
      <c r="J5156">
        <v>231</v>
      </c>
      <c r="K5156">
        <v>0</v>
      </c>
      <c r="L5156">
        <v>0</v>
      </c>
      <c r="M5156">
        <v>95</v>
      </c>
      <c r="N5156">
        <v>0</v>
      </c>
      <c r="O5156">
        <v>0</v>
      </c>
      <c r="P5156">
        <v>228</v>
      </c>
      <c r="R5156">
        <v>2903805</v>
      </c>
      <c r="S5156" t="s">
        <v>5940</v>
      </c>
      <c r="T5156" t="s">
        <v>5940</v>
      </c>
      <c r="U5156">
        <v>385</v>
      </c>
      <c r="V5156" t="s">
        <v>5940</v>
      </c>
      <c r="W5156" t="s">
        <v>5940</v>
      </c>
      <c r="X5156">
        <v>231</v>
      </c>
      <c r="Z5156">
        <v>5007505</v>
      </c>
      <c r="AB5156" t="s">
        <v>5940</v>
      </c>
      <c r="AC5156">
        <v>5007505</v>
      </c>
      <c r="AD5156" t="s">
        <v>471</v>
      </c>
      <c r="AE5156" t="s">
        <v>5940</v>
      </c>
      <c r="AF5156">
        <v>5007505</v>
      </c>
      <c r="AG5156" t="s">
        <v>471</v>
      </c>
      <c r="AH5156">
        <v>910</v>
      </c>
      <c r="AI5156">
        <v>5007505</v>
      </c>
      <c r="AJ5156" t="s">
        <v>471</v>
      </c>
      <c r="AK5156" t="s">
        <v>5940</v>
      </c>
      <c r="AL5156">
        <v>5007505</v>
      </c>
      <c r="AM5156" t="s">
        <v>471</v>
      </c>
      <c r="AN5156" t="s">
        <v>5940</v>
      </c>
      <c r="AO5156">
        <v>0</v>
      </c>
      <c r="AP5156">
        <v>5201207</v>
      </c>
      <c r="AQ5156" t="s">
        <v>639</v>
      </c>
      <c r="AR5156">
        <v>50</v>
      </c>
    </row>
    <row r="5157" spans="1:44" x14ac:dyDescent="0.25">
      <c r="A5157">
        <v>2903904</v>
      </c>
      <c r="B5157">
        <v>6</v>
      </c>
      <c r="C5157" t="s">
        <v>887</v>
      </c>
      <c r="D5157" t="s">
        <v>5772</v>
      </c>
      <c r="E5157">
        <v>2000</v>
      </c>
      <c r="F5157" t="s">
        <v>5940</v>
      </c>
      <c r="G5157">
        <v>5580</v>
      </c>
      <c r="H5157">
        <v>360</v>
      </c>
      <c r="I5157" t="s">
        <v>5940</v>
      </c>
      <c r="J5157">
        <v>2082</v>
      </c>
      <c r="K5157">
        <v>18750</v>
      </c>
      <c r="L5157">
        <v>0</v>
      </c>
      <c r="M5157">
        <v>432</v>
      </c>
      <c r="N5157">
        <v>0</v>
      </c>
      <c r="O5157">
        <v>0</v>
      </c>
      <c r="P5157">
        <v>225</v>
      </c>
      <c r="R5157">
        <v>2903904</v>
      </c>
      <c r="S5157">
        <v>2000</v>
      </c>
      <c r="T5157" t="s">
        <v>5940</v>
      </c>
      <c r="U5157">
        <v>5580</v>
      </c>
      <c r="V5157">
        <v>360</v>
      </c>
      <c r="W5157" t="s">
        <v>5940</v>
      </c>
      <c r="X5157">
        <v>2082</v>
      </c>
      <c r="Z5157">
        <v>5007554</v>
      </c>
      <c r="AB5157">
        <v>236</v>
      </c>
      <c r="AC5157">
        <v>5007554</v>
      </c>
      <c r="AD5157" t="s">
        <v>472</v>
      </c>
      <c r="AE5157" t="s">
        <v>5940</v>
      </c>
      <c r="AF5157">
        <v>5007554</v>
      </c>
      <c r="AG5157" t="s">
        <v>472</v>
      </c>
      <c r="AH5157">
        <v>448942</v>
      </c>
      <c r="AI5157">
        <v>5007554</v>
      </c>
      <c r="AJ5157" t="s">
        <v>472</v>
      </c>
      <c r="AK5157">
        <v>125</v>
      </c>
      <c r="AL5157">
        <v>5007554</v>
      </c>
      <c r="AM5157" t="s">
        <v>472</v>
      </c>
      <c r="AN5157">
        <v>473</v>
      </c>
      <c r="AO5157">
        <v>0</v>
      </c>
      <c r="AP5157">
        <v>5201306</v>
      </c>
      <c r="AQ5157" t="s">
        <v>640</v>
      </c>
      <c r="AR5157">
        <v>20700</v>
      </c>
    </row>
    <row r="5158" spans="1:44" x14ac:dyDescent="0.25">
      <c r="A5158">
        <v>2903953</v>
      </c>
      <c r="B5158">
        <v>6</v>
      </c>
      <c r="C5158" t="s">
        <v>887</v>
      </c>
      <c r="D5158" t="s">
        <v>5773</v>
      </c>
      <c r="E5158" t="s">
        <v>5940</v>
      </c>
      <c r="F5158" t="s">
        <v>5940</v>
      </c>
      <c r="G5158">
        <v>167</v>
      </c>
      <c r="H5158" t="s">
        <v>5940</v>
      </c>
      <c r="I5158" t="s">
        <v>5940</v>
      </c>
      <c r="J5158">
        <v>169</v>
      </c>
      <c r="K5158">
        <v>0</v>
      </c>
      <c r="L5158">
        <v>0</v>
      </c>
      <c r="M5158">
        <v>31</v>
      </c>
      <c r="N5158">
        <v>0</v>
      </c>
      <c r="O5158">
        <v>0</v>
      </c>
      <c r="P5158">
        <v>162</v>
      </c>
      <c r="R5158">
        <v>2903953</v>
      </c>
      <c r="S5158" t="s">
        <v>5940</v>
      </c>
      <c r="T5158" t="s">
        <v>5940</v>
      </c>
      <c r="U5158">
        <v>167</v>
      </c>
      <c r="V5158" t="s">
        <v>5940</v>
      </c>
      <c r="W5158" t="s">
        <v>5940</v>
      </c>
      <c r="X5158">
        <v>169</v>
      </c>
      <c r="Z5158">
        <v>5007695</v>
      </c>
      <c r="AB5158">
        <v>8925</v>
      </c>
      <c r="AC5158">
        <v>5007695</v>
      </c>
      <c r="AD5158" t="s">
        <v>473</v>
      </c>
      <c r="AE5158" t="s">
        <v>5940</v>
      </c>
      <c r="AF5158">
        <v>5007695</v>
      </c>
      <c r="AG5158" t="s">
        <v>473</v>
      </c>
      <c r="AH5158" t="s">
        <v>5940</v>
      </c>
      <c r="AI5158">
        <v>5007695</v>
      </c>
      <c r="AJ5158" t="s">
        <v>473</v>
      </c>
      <c r="AK5158">
        <v>349</v>
      </c>
      <c r="AL5158">
        <v>5007695</v>
      </c>
      <c r="AM5158" t="s">
        <v>473</v>
      </c>
      <c r="AN5158">
        <v>259600</v>
      </c>
      <c r="AO5158">
        <v>0</v>
      </c>
      <c r="AP5158">
        <v>5201405</v>
      </c>
      <c r="AQ5158" t="s">
        <v>641</v>
      </c>
      <c r="AR5158">
        <v>280</v>
      </c>
    </row>
    <row r="5159" spans="1:44" x14ac:dyDescent="0.25">
      <c r="A5159">
        <v>2904001</v>
      </c>
      <c r="B5159">
        <v>6</v>
      </c>
      <c r="C5159" t="s">
        <v>887</v>
      </c>
      <c r="D5159" t="s">
        <v>5774</v>
      </c>
      <c r="E5159">
        <v>2000</v>
      </c>
      <c r="F5159" t="s">
        <v>5940</v>
      </c>
      <c r="G5159">
        <v>44</v>
      </c>
      <c r="H5159" t="s">
        <v>5940</v>
      </c>
      <c r="I5159" t="s">
        <v>5940</v>
      </c>
      <c r="J5159">
        <v>6</v>
      </c>
      <c r="K5159">
        <v>2000</v>
      </c>
      <c r="L5159">
        <v>0</v>
      </c>
      <c r="M5159">
        <v>56</v>
      </c>
      <c r="N5159">
        <v>0</v>
      </c>
      <c r="O5159">
        <v>0</v>
      </c>
      <c r="P5159">
        <v>24</v>
      </c>
      <c r="R5159">
        <v>2904001</v>
      </c>
      <c r="S5159">
        <v>2000</v>
      </c>
      <c r="T5159" t="s">
        <v>5940</v>
      </c>
      <c r="U5159">
        <v>44</v>
      </c>
      <c r="V5159" t="s">
        <v>5940</v>
      </c>
      <c r="W5159" t="s">
        <v>5940</v>
      </c>
      <c r="X5159">
        <v>6</v>
      </c>
      <c r="Z5159">
        <v>5007703</v>
      </c>
      <c r="AB5159">
        <v>158</v>
      </c>
      <c r="AC5159">
        <v>5007703</v>
      </c>
      <c r="AD5159" t="s">
        <v>474</v>
      </c>
      <c r="AE5159">
        <v>9</v>
      </c>
      <c r="AF5159">
        <v>5007703</v>
      </c>
      <c r="AG5159" t="s">
        <v>474</v>
      </c>
      <c r="AH5159" t="s">
        <v>5940</v>
      </c>
      <c r="AI5159">
        <v>5007703</v>
      </c>
      <c r="AJ5159" t="s">
        <v>474</v>
      </c>
      <c r="AK5159">
        <v>123</v>
      </c>
      <c r="AL5159">
        <v>5007703</v>
      </c>
      <c r="AM5159" t="s">
        <v>474</v>
      </c>
      <c r="AN5159">
        <v>21600</v>
      </c>
      <c r="AO5159">
        <v>0</v>
      </c>
      <c r="AP5159">
        <v>5201454</v>
      </c>
      <c r="AQ5159" t="s">
        <v>642</v>
      </c>
      <c r="AR5159">
        <v>250</v>
      </c>
    </row>
    <row r="5160" spans="1:44" x14ac:dyDescent="0.25">
      <c r="A5160">
        <v>2904050</v>
      </c>
      <c r="B5160">
        <v>6</v>
      </c>
      <c r="C5160" t="s">
        <v>887</v>
      </c>
      <c r="D5160" t="s">
        <v>5775</v>
      </c>
      <c r="E5160">
        <v>400</v>
      </c>
      <c r="F5160" t="s">
        <v>5940</v>
      </c>
      <c r="G5160">
        <v>113</v>
      </c>
      <c r="H5160" t="s">
        <v>5940</v>
      </c>
      <c r="I5160" t="s">
        <v>5940</v>
      </c>
      <c r="J5160">
        <v>450</v>
      </c>
      <c r="K5160">
        <v>0</v>
      </c>
      <c r="L5160">
        <v>0</v>
      </c>
      <c r="M5160">
        <v>45</v>
      </c>
      <c r="N5160">
        <v>0</v>
      </c>
      <c r="O5160">
        <v>0</v>
      </c>
      <c r="P5160">
        <v>133</v>
      </c>
      <c r="R5160">
        <v>2904050</v>
      </c>
      <c r="S5160">
        <v>400</v>
      </c>
      <c r="T5160" t="s">
        <v>5940</v>
      </c>
      <c r="U5160">
        <v>113</v>
      </c>
      <c r="V5160" t="s">
        <v>5940</v>
      </c>
      <c r="W5160" t="s">
        <v>5940</v>
      </c>
      <c r="X5160">
        <v>450</v>
      </c>
      <c r="Z5160">
        <v>5007802</v>
      </c>
      <c r="AB5160" t="s">
        <v>5940</v>
      </c>
      <c r="AC5160">
        <v>5007802</v>
      </c>
      <c r="AD5160" t="s">
        <v>475</v>
      </c>
      <c r="AE5160" t="s">
        <v>5940</v>
      </c>
      <c r="AF5160">
        <v>5007802</v>
      </c>
      <c r="AG5160" t="s">
        <v>475</v>
      </c>
      <c r="AH5160">
        <v>87830</v>
      </c>
      <c r="AI5160">
        <v>5007802</v>
      </c>
      <c r="AJ5160" t="s">
        <v>475</v>
      </c>
      <c r="AK5160">
        <v>55</v>
      </c>
      <c r="AL5160">
        <v>5007802</v>
      </c>
      <c r="AM5160" t="s">
        <v>475</v>
      </c>
      <c r="AN5160">
        <v>747</v>
      </c>
      <c r="AO5160">
        <v>0</v>
      </c>
      <c r="AP5160">
        <v>5201504</v>
      </c>
      <c r="AQ5160" t="s">
        <v>643</v>
      </c>
      <c r="AR5160">
        <v>3000</v>
      </c>
    </row>
    <row r="5161" spans="1:44" x14ac:dyDescent="0.25">
      <c r="A5161">
        <v>2904100</v>
      </c>
      <c r="B5161">
        <v>6</v>
      </c>
      <c r="C5161" t="s">
        <v>887</v>
      </c>
      <c r="D5161" t="s">
        <v>5776</v>
      </c>
      <c r="E5161">
        <v>3780</v>
      </c>
      <c r="F5161" t="s">
        <v>5940</v>
      </c>
      <c r="G5161">
        <v>130</v>
      </c>
      <c r="H5161">
        <v>48</v>
      </c>
      <c r="I5161">
        <v>2</v>
      </c>
      <c r="J5161">
        <v>285</v>
      </c>
      <c r="K5161">
        <v>8100</v>
      </c>
      <c r="L5161">
        <v>0</v>
      </c>
      <c r="M5161">
        <v>40</v>
      </c>
      <c r="N5161">
        <v>18</v>
      </c>
      <c r="O5161">
        <v>1</v>
      </c>
      <c r="P5161">
        <v>905</v>
      </c>
      <c r="R5161">
        <v>2904100</v>
      </c>
      <c r="S5161">
        <v>3780</v>
      </c>
      <c r="T5161" t="s">
        <v>5940</v>
      </c>
      <c r="U5161">
        <v>130</v>
      </c>
      <c r="V5161">
        <v>48</v>
      </c>
      <c r="W5161">
        <v>2</v>
      </c>
      <c r="X5161">
        <v>285</v>
      </c>
      <c r="Z5161">
        <v>5007901</v>
      </c>
      <c r="AB5161">
        <v>5620</v>
      </c>
      <c r="AC5161">
        <v>5007901</v>
      </c>
      <c r="AD5161" t="s">
        <v>476</v>
      </c>
      <c r="AE5161">
        <v>4860</v>
      </c>
      <c r="AF5161">
        <v>5007901</v>
      </c>
      <c r="AG5161" t="s">
        <v>476</v>
      </c>
      <c r="AH5161">
        <v>372013</v>
      </c>
      <c r="AI5161">
        <v>5007901</v>
      </c>
      <c r="AJ5161" t="s">
        <v>476</v>
      </c>
      <c r="AK5161">
        <v>1500</v>
      </c>
      <c r="AL5161">
        <v>5007901</v>
      </c>
      <c r="AM5161" t="s">
        <v>476</v>
      </c>
      <c r="AN5161">
        <v>199800</v>
      </c>
      <c r="AO5161">
        <v>0</v>
      </c>
      <c r="AP5161">
        <v>5201603</v>
      </c>
      <c r="AQ5161" t="s">
        <v>644</v>
      </c>
      <c r="AR5161">
        <v>9000</v>
      </c>
    </row>
    <row r="5162" spans="1:44" x14ac:dyDescent="0.25">
      <c r="A5162">
        <v>2904209</v>
      </c>
      <c r="B5162">
        <v>6</v>
      </c>
      <c r="C5162" t="s">
        <v>887</v>
      </c>
      <c r="D5162" t="s">
        <v>5777</v>
      </c>
      <c r="E5162">
        <v>1200</v>
      </c>
      <c r="F5162" t="s">
        <v>5940</v>
      </c>
      <c r="G5162">
        <v>300</v>
      </c>
      <c r="H5162">
        <v>300</v>
      </c>
      <c r="I5162">
        <v>23</v>
      </c>
      <c r="J5162">
        <v>750</v>
      </c>
      <c r="K5162">
        <v>2000</v>
      </c>
      <c r="L5162">
        <v>0</v>
      </c>
      <c r="M5162">
        <v>173</v>
      </c>
      <c r="N5162">
        <v>3</v>
      </c>
      <c r="O5162">
        <v>38</v>
      </c>
      <c r="P5162">
        <v>140</v>
      </c>
      <c r="R5162">
        <v>2904209</v>
      </c>
      <c r="S5162">
        <v>1200</v>
      </c>
      <c r="T5162" t="s">
        <v>5940</v>
      </c>
      <c r="U5162">
        <v>300</v>
      </c>
      <c r="V5162">
        <v>300</v>
      </c>
      <c r="W5162">
        <v>23</v>
      </c>
      <c r="X5162">
        <v>750</v>
      </c>
      <c r="Z5162">
        <v>5007935</v>
      </c>
      <c r="AB5162">
        <v>720</v>
      </c>
      <c r="AC5162">
        <v>5007935</v>
      </c>
      <c r="AD5162" t="s">
        <v>477</v>
      </c>
      <c r="AE5162" t="s">
        <v>5940</v>
      </c>
      <c r="AF5162">
        <v>5007935</v>
      </c>
      <c r="AG5162" t="s">
        <v>477</v>
      </c>
      <c r="AH5162">
        <v>946374</v>
      </c>
      <c r="AI5162">
        <v>5007935</v>
      </c>
      <c r="AJ5162" t="s">
        <v>477</v>
      </c>
      <c r="AK5162" t="s">
        <v>5940</v>
      </c>
      <c r="AL5162">
        <v>5007935</v>
      </c>
      <c r="AM5162" t="s">
        <v>477</v>
      </c>
      <c r="AN5162">
        <v>173862</v>
      </c>
      <c r="AO5162">
        <v>0</v>
      </c>
      <c r="AP5162">
        <v>5201702</v>
      </c>
      <c r="AQ5162" t="s">
        <v>645</v>
      </c>
      <c r="AR5162">
        <v>25</v>
      </c>
    </row>
    <row r="5163" spans="1:44" x14ac:dyDescent="0.25">
      <c r="A5163">
        <v>2904308</v>
      </c>
      <c r="B5163">
        <v>6</v>
      </c>
      <c r="C5163" t="s">
        <v>887</v>
      </c>
      <c r="D5163" t="s">
        <v>5778</v>
      </c>
      <c r="E5163" t="s">
        <v>5940</v>
      </c>
      <c r="F5163" t="s">
        <v>5940</v>
      </c>
      <c r="G5163">
        <v>12</v>
      </c>
      <c r="H5163" t="s">
        <v>5940</v>
      </c>
      <c r="I5163" t="s">
        <v>5940</v>
      </c>
      <c r="J5163">
        <v>57</v>
      </c>
      <c r="K5163">
        <v>0</v>
      </c>
      <c r="L5163">
        <v>0</v>
      </c>
      <c r="M5163">
        <v>9</v>
      </c>
      <c r="N5163">
        <v>0</v>
      </c>
      <c r="O5163">
        <v>0</v>
      </c>
      <c r="P5163">
        <v>55</v>
      </c>
      <c r="R5163">
        <v>2904308</v>
      </c>
      <c r="S5163" t="s">
        <v>5940</v>
      </c>
      <c r="T5163" t="s">
        <v>5940</v>
      </c>
      <c r="U5163">
        <v>12</v>
      </c>
      <c r="V5163" t="s">
        <v>5940</v>
      </c>
      <c r="W5163" t="s">
        <v>5940</v>
      </c>
      <c r="X5163">
        <v>57</v>
      </c>
      <c r="Z5163">
        <v>5007950</v>
      </c>
      <c r="AB5163">
        <v>270</v>
      </c>
      <c r="AC5163">
        <v>5007950</v>
      </c>
      <c r="AD5163" t="s">
        <v>478</v>
      </c>
      <c r="AE5163">
        <v>15</v>
      </c>
      <c r="AF5163">
        <v>5007950</v>
      </c>
      <c r="AG5163" t="s">
        <v>478</v>
      </c>
      <c r="AH5163">
        <v>300</v>
      </c>
      <c r="AI5163">
        <v>5007950</v>
      </c>
      <c r="AJ5163" t="s">
        <v>478</v>
      </c>
      <c r="AK5163">
        <v>50</v>
      </c>
      <c r="AL5163">
        <v>5007950</v>
      </c>
      <c r="AM5163" t="s">
        <v>478</v>
      </c>
      <c r="AN5163">
        <v>40590</v>
      </c>
      <c r="AO5163">
        <v>0</v>
      </c>
      <c r="AP5163">
        <v>5201801</v>
      </c>
      <c r="AQ5163" t="s">
        <v>646</v>
      </c>
      <c r="AR5163">
        <v>350</v>
      </c>
    </row>
    <row r="5164" spans="1:44" x14ac:dyDescent="0.25">
      <c r="A5164">
        <v>2904407</v>
      </c>
      <c r="B5164">
        <v>6</v>
      </c>
      <c r="C5164" t="s">
        <v>887</v>
      </c>
      <c r="D5164" t="s">
        <v>5779</v>
      </c>
      <c r="E5164">
        <v>7000</v>
      </c>
      <c r="F5164" t="s">
        <v>5940</v>
      </c>
      <c r="G5164">
        <v>1800</v>
      </c>
      <c r="H5164" t="s">
        <v>5940</v>
      </c>
      <c r="I5164">
        <v>40</v>
      </c>
      <c r="J5164">
        <v>48</v>
      </c>
      <c r="K5164">
        <v>9000</v>
      </c>
      <c r="L5164">
        <v>0</v>
      </c>
      <c r="M5164">
        <v>1440</v>
      </c>
      <c r="N5164">
        <v>0</v>
      </c>
      <c r="O5164">
        <v>0</v>
      </c>
      <c r="P5164">
        <v>272</v>
      </c>
      <c r="R5164">
        <v>2904407</v>
      </c>
      <c r="S5164">
        <v>7000</v>
      </c>
      <c r="T5164" t="s">
        <v>5940</v>
      </c>
      <c r="U5164">
        <v>1800</v>
      </c>
      <c r="V5164" t="s">
        <v>5940</v>
      </c>
      <c r="W5164">
        <v>40</v>
      </c>
      <c r="X5164">
        <v>48</v>
      </c>
      <c r="Z5164">
        <v>5007976</v>
      </c>
      <c r="AB5164">
        <v>44</v>
      </c>
      <c r="AC5164">
        <v>5007976</v>
      </c>
      <c r="AD5164" t="s">
        <v>479</v>
      </c>
      <c r="AE5164">
        <v>500</v>
      </c>
      <c r="AF5164">
        <v>5007976</v>
      </c>
      <c r="AG5164" t="s">
        <v>479</v>
      </c>
      <c r="AH5164" t="s">
        <v>5940</v>
      </c>
      <c r="AI5164">
        <v>5007976</v>
      </c>
      <c r="AJ5164" t="s">
        <v>479</v>
      </c>
      <c r="AK5164">
        <v>1170</v>
      </c>
      <c r="AL5164">
        <v>5007976</v>
      </c>
      <c r="AM5164" t="s">
        <v>479</v>
      </c>
      <c r="AN5164">
        <v>14751</v>
      </c>
      <c r="AO5164">
        <v>0</v>
      </c>
      <c r="AP5164">
        <v>5202155</v>
      </c>
      <c r="AQ5164" t="s">
        <v>647</v>
      </c>
      <c r="AR5164">
        <v>1500</v>
      </c>
    </row>
    <row r="5165" spans="1:44" x14ac:dyDescent="0.25">
      <c r="A5165">
        <v>2904506</v>
      </c>
      <c r="B5165">
        <v>6</v>
      </c>
      <c r="C5165" t="s">
        <v>887</v>
      </c>
      <c r="D5165" t="s">
        <v>5780</v>
      </c>
      <c r="E5165">
        <v>900</v>
      </c>
      <c r="F5165" t="s">
        <v>5940</v>
      </c>
      <c r="G5165">
        <v>95</v>
      </c>
      <c r="H5165">
        <v>35</v>
      </c>
      <c r="I5165">
        <v>2</v>
      </c>
      <c r="J5165">
        <v>160</v>
      </c>
      <c r="K5165">
        <v>6000</v>
      </c>
      <c r="L5165">
        <v>0</v>
      </c>
      <c r="M5165">
        <v>720</v>
      </c>
      <c r="N5165">
        <v>28</v>
      </c>
      <c r="O5165">
        <v>6</v>
      </c>
      <c r="P5165">
        <v>750</v>
      </c>
      <c r="R5165">
        <v>2904506</v>
      </c>
      <c r="S5165">
        <v>900</v>
      </c>
      <c r="T5165" t="s">
        <v>5940</v>
      </c>
      <c r="U5165">
        <v>95</v>
      </c>
      <c r="V5165">
        <v>35</v>
      </c>
      <c r="W5165">
        <v>2</v>
      </c>
      <c r="X5165">
        <v>160</v>
      </c>
      <c r="Z5165">
        <v>5008008</v>
      </c>
      <c r="AB5165">
        <v>18</v>
      </c>
      <c r="AC5165">
        <v>5008008</v>
      </c>
      <c r="AD5165" t="s">
        <v>480</v>
      </c>
      <c r="AE5165">
        <v>60</v>
      </c>
      <c r="AF5165">
        <v>5008008</v>
      </c>
      <c r="AG5165" t="s">
        <v>480</v>
      </c>
      <c r="AH5165">
        <v>160936</v>
      </c>
      <c r="AI5165">
        <v>5008008</v>
      </c>
      <c r="AJ5165" t="s">
        <v>480</v>
      </c>
      <c r="AK5165" t="s">
        <v>5940</v>
      </c>
      <c r="AL5165">
        <v>5008008</v>
      </c>
      <c r="AM5165" t="s">
        <v>480</v>
      </c>
      <c r="AN5165">
        <v>7615</v>
      </c>
      <c r="AO5165">
        <v>0</v>
      </c>
      <c r="AP5165">
        <v>5202353</v>
      </c>
      <c r="AQ5165" t="s">
        <v>648</v>
      </c>
      <c r="AR5165">
        <v>1000</v>
      </c>
    </row>
    <row r="5166" spans="1:44" x14ac:dyDescent="0.25">
      <c r="A5166">
        <v>2904605</v>
      </c>
      <c r="B5166">
        <v>6</v>
      </c>
      <c r="C5166" t="s">
        <v>887</v>
      </c>
      <c r="D5166" t="s">
        <v>5781</v>
      </c>
      <c r="E5166" t="s">
        <v>5940</v>
      </c>
      <c r="F5166" t="s">
        <v>5940</v>
      </c>
      <c r="G5166">
        <v>180</v>
      </c>
      <c r="H5166">
        <v>3600</v>
      </c>
      <c r="I5166" t="s">
        <v>5940</v>
      </c>
      <c r="J5166">
        <v>600</v>
      </c>
      <c r="K5166">
        <v>0</v>
      </c>
      <c r="L5166">
        <v>0</v>
      </c>
      <c r="M5166">
        <v>252</v>
      </c>
      <c r="N5166">
        <v>390</v>
      </c>
      <c r="O5166">
        <v>0</v>
      </c>
      <c r="P5166">
        <v>920</v>
      </c>
      <c r="R5166">
        <v>2904605</v>
      </c>
      <c r="S5166" t="s">
        <v>5940</v>
      </c>
      <c r="T5166" t="s">
        <v>5940</v>
      </c>
      <c r="U5166">
        <v>180</v>
      </c>
      <c r="V5166">
        <v>3600</v>
      </c>
      <c r="W5166" t="s">
        <v>5940</v>
      </c>
      <c r="X5166">
        <v>600</v>
      </c>
      <c r="Z5166">
        <v>5008305</v>
      </c>
      <c r="AB5166" t="s">
        <v>5940</v>
      </c>
      <c r="AC5166">
        <v>5008305</v>
      </c>
      <c r="AD5166" t="s">
        <v>481</v>
      </c>
      <c r="AE5166" t="s">
        <v>5940</v>
      </c>
      <c r="AF5166">
        <v>5008305</v>
      </c>
      <c r="AG5166" t="s">
        <v>481</v>
      </c>
      <c r="AH5166" t="s">
        <v>5940</v>
      </c>
      <c r="AI5166">
        <v>5008305</v>
      </c>
      <c r="AJ5166" t="s">
        <v>481</v>
      </c>
      <c r="AK5166" t="s">
        <v>5940</v>
      </c>
      <c r="AL5166">
        <v>5008305</v>
      </c>
      <c r="AM5166" t="s">
        <v>481</v>
      </c>
      <c r="AN5166" t="s">
        <v>5940</v>
      </c>
      <c r="AO5166">
        <v>0</v>
      </c>
      <c r="AP5166">
        <v>5202502</v>
      </c>
      <c r="AQ5166" t="s">
        <v>649</v>
      </c>
      <c r="AR5166">
        <v>1000</v>
      </c>
    </row>
    <row r="5167" spans="1:44" x14ac:dyDescent="0.25">
      <c r="A5167">
        <v>2904704</v>
      </c>
      <c r="B5167">
        <v>6</v>
      </c>
      <c r="C5167" t="s">
        <v>887</v>
      </c>
      <c r="D5167" t="s">
        <v>5782</v>
      </c>
      <c r="E5167">
        <v>125</v>
      </c>
      <c r="F5167" t="s">
        <v>5940</v>
      </c>
      <c r="G5167">
        <v>4</v>
      </c>
      <c r="H5167" t="s">
        <v>5940</v>
      </c>
      <c r="I5167" t="s">
        <v>5940</v>
      </c>
      <c r="J5167" t="s">
        <v>5940</v>
      </c>
      <c r="K5167">
        <v>125</v>
      </c>
      <c r="L5167">
        <v>0</v>
      </c>
      <c r="M5167">
        <v>0</v>
      </c>
      <c r="N5167">
        <v>0</v>
      </c>
      <c r="O5167">
        <v>0</v>
      </c>
      <c r="P5167">
        <v>0</v>
      </c>
      <c r="R5167">
        <v>2904704</v>
      </c>
      <c r="S5167">
        <v>125</v>
      </c>
      <c r="T5167" t="s">
        <v>5940</v>
      </c>
      <c r="U5167">
        <v>4</v>
      </c>
      <c r="V5167" t="s">
        <v>5940</v>
      </c>
      <c r="W5167" t="s">
        <v>5940</v>
      </c>
      <c r="X5167" t="s">
        <v>5940</v>
      </c>
      <c r="Z5167">
        <v>5008404</v>
      </c>
      <c r="AB5167">
        <v>94</v>
      </c>
      <c r="AC5167">
        <v>5008404</v>
      </c>
      <c r="AD5167" t="s">
        <v>482</v>
      </c>
      <c r="AE5167" t="s">
        <v>5940</v>
      </c>
      <c r="AF5167">
        <v>5008404</v>
      </c>
      <c r="AG5167" t="s">
        <v>482</v>
      </c>
      <c r="AH5167" t="s">
        <v>5940</v>
      </c>
      <c r="AI5167">
        <v>5008404</v>
      </c>
      <c r="AJ5167" t="s">
        <v>482</v>
      </c>
      <c r="AK5167">
        <v>45</v>
      </c>
      <c r="AL5167">
        <v>5008404</v>
      </c>
      <c r="AM5167" t="s">
        <v>482</v>
      </c>
      <c r="AN5167">
        <v>7740</v>
      </c>
      <c r="AO5167">
        <v>0</v>
      </c>
      <c r="AP5167">
        <v>5202601</v>
      </c>
      <c r="AQ5167" t="s">
        <v>650</v>
      </c>
      <c r="AR5167">
        <v>3200</v>
      </c>
    </row>
    <row r="5168" spans="1:44" x14ac:dyDescent="0.25">
      <c r="A5168">
        <v>2904753</v>
      </c>
      <c r="B5168">
        <v>6</v>
      </c>
      <c r="C5168" t="s">
        <v>887</v>
      </c>
      <c r="D5168" t="s">
        <v>5783</v>
      </c>
      <c r="E5168">
        <v>4800</v>
      </c>
      <c r="F5168" t="s">
        <v>5940</v>
      </c>
      <c r="G5168">
        <v>120</v>
      </c>
      <c r="H5168">
        <v>90</v>
      </c>
      <c r="I5168">
        <v>3</v>
      </c>
      <c r="J5168">
        <v>175</v>
      </c>
      <c r="K5168">
        <v>12000</v>
      </c>
      <c r="L5168">
        <v>0</v>
      </c>
      <c r="M5168">
        <v>120</v>
      </c>
      <c r="N5168">
        <v>6</v>
      </c>
      <c r="O5168">
        <v>5</v>
      </c>
      <c r="P5168">
        <v>120</v>
      </c>
      <c r="R5168">
        <v>2904753</v>
      </c>
      <c r="S5168">
        <v>4800</v>
      </c>
      <c r="T5168" t="s">
        <v>5940</v>
      </c>
      <c r="U5168">
        <v>120</v>
      </c>
      <c r="V5168">
        <v>90</v>
      </c>
      <c r="W5168">
        <v>3</v>
      </c>
      <c r="X5168">
        <v>175</v>
      </c>
      <c r="Z5168">
        <v>5100102</v>
      </c>
      <c r="AB5168" t="s">
        <v>5940</v>
      </c>
      <c r="AC5168">
        <v>5100102</v>
      </c>
      <c r="AD5168" t="s">
        <v>483</v>
      </c>
      <c r="AE5168">
        <v>100</v>
      </c>
      <c r="AF5168">
        <v>5100102</v>
      </c>
      <c r="AG5168" t="s">
        <v>483</v>
      </c>
      <c r="AH5168">
        <v>750</v>
      </c>
      <c r="AI5168">
        <v>5100102</v>
      </c>
      <c r="AJ5168" t="s">
        <v>483</v>
      </c>
      <c r="AK5168">
        <v>1</v>
      </c>
      <c r="AL5168">
        <v>5100102</v>
      </c>
      <c r="AM5168" t="s">
        <v>483</v>
      </c>
      <c r="AN5168" t="s">
        <v>5940</v>
      </c>
      <c r="AO5168">
        <v>0</v>
      </c>
      <c r="AP5168">
        <v>5202809</v>
      </c>
      <c r="AQ5168" t="s">
        <v>651</v>
      </c>
      <c r="AR5168">
        <v>4400</v>
      </c>
    </row>
    <row r="5169" spans="1:44" x14ac:dyDescent="0.25">
      <c r="A5169">
        <v>2904803</v>
      </c>
      <c r="B5169">
        <v>6</v>
      </c>
      <c r="C5169" t="s">
        <v>887</v>
      </c>
      <c r="D5169" t="s">
        <v>5784</v>
      </c>
      <c r="E5169">
        <v>17770</v>
      </c>
      <c r="F5169" t="s">
        <v>5940</v>
      </c>
      <c r="G5169">
        <v>63</v>
      </c>
      <c r="H5169" t="s">
        <v>5940</v>
      </c>
      <c r="I5169" t="s">
        <v>5940</v>
      </c>
      <c r="J5169">
        <v>90</v>
      </c>
      <c r="K5169">
        <v>16896</v>
      </c>
      <c r="L5169">
        <v>0</v>
      </c>
      <c r="M5169">
        <v>42</v>
      </c>
      <c r="N5169">
        <v>0</v>
      </c>
      <c r="O5169">
        <v>0</v>
      </c>
      <c r="P5169">
        <v>56</v>
      </c>
      <c r="R5169">
        <v>2904803</v>
      </c>
      <c r="S5169">
        <v>17770</v>
      </c>
      <c r="T5169" t="s">
        <v>5940</v>
      </c>
      <c r="U5169">
        <v>63</v>
      </c>
      <c r="V5169" t="s">
        <v>5940</v>
      </c>
      <c r="W5169" t="s">
        <v>5940</v>
      </c>
      <c r="X5169">
        <v>90</v>
      </c>
      <c r="Z5169">
        <v>5100201</v>
      </c>
      <c r="AB5169">
        <v>1700</v>
      </c>
      <c r="AC5169">
        <v>5100201</v>
      </c>
      <c r="AD5169" t="s">
        <v>484</v>
      </c>
      <c r="AE5169">
        <v>79200</v>
      </c>
      <c r="AF5169">
        <v>5100201</v>
      </c>
      <c r="AG5169" t="s">
        <v>484</v>
      </c>
      <c r="AH5169">
        <v>750</v>
      </c>
      <c r="AI5169">
        <v>5100201</v>
      </c>
      <c r="AJ5169" t="s">
        <v>484</v>
      </c>
      <c r="AK5169" t="s">
        <v>5940</v>
      </c>
      <c r="AL5169">
        <v>5100201</v>
      </c>
      <c r="AM5169" t="s">
        <v>484</v>
      </c>
      <c r="AN5169">
        <v>144000</v>
      </c>
      <c r="AO5169">
        <v>0</v>
      </c>
      <c r="AP5169">
        <v>5203104</v>
      </c>
      <c r="AQ5169" t="s">
        <v>652</v>
      </c>
      <c r="AR5169">
        <v>750</v>
      </c>
    </row>
    <row r="5170" spans="1:44" x14ac:dyDescent="0.25">
      <c r="A5170">
        <v>2904852</v>
      </c>
      <c r="B5170">
        <v>6</v>
      </c>
      <c r="C5170" t="s">
        <v>887</v>
      </c>
      <c r="D5170" t="s">
        <v>5785</v>
      </c>
      <c r="E5170" t="s">
        <v>5940</v>
      </c>
      <c r="F5170" t="s">
        <v>5940</v>
      </c>
      <c r="G5170">
        <v>456</v>
      </c>
      <c r="H5170" t="s">
        <v>5940</v>
      </c>
      <c r="I5170" t="s">
        <v>5940</v>
      </c>
      <c r="J5170">
        <v>521</v>
      </c>
      <c r="K5170">
        <v>0</v>
      </c>
      <c r="L5170">
        <v>0</v>
      </c>
      <c r="M5170">
        <v>449</v>
      </c>
      <c r="N5170">
        <v>0</v>
      </c>
      <c r="O5170">
        <v>0</v>
      </c>
      <c r="P5170">
        <v>487</v>
      </c>
      <c r="R5170">
        <v>2904852</v>
      </c>
      <c r="S5170" t="s">
        <v>5940</v>
      </c>
      <c r="T5170" t="s">
        <v>5940</v>
      </c>
      <c r="U5170">
        <v>456</v>
      </c>
      <c r="V5170" t="s">
        <v>5940</v>
      </c>
      <c r="W5170" t="s">
        <v>5940</v>
      </c>
      <c r="X5170">
        <v>521</v>
      </c>
      <c r="Z5170">
        <v>5100250</v>
      </c>
      <c r="AB5170" t="s">
        <v>5940</v>
      </c>
      <c r="AC5170">
        <v>5100250</v>
      </c>
      <c r="AD5170" t="s">
        <v>485</v>
      </c>
      <c r="AE5170">
        <v>26595</v>
      </c>
      <c r="AF5170">
        <v>5100250</v>
      </c>
      <c r="AG5170" t="s">
        <v>485</v>
      </c>
      <c r="AH5170">
        <v>900</v>
      </c>
      <c r="AI5170">
        <v>5100250</v>
      </c>
      <c r="AJ5170" t="s">
        <v>485</v>
      </c>
      <c r="AK5170">
        <v>170</v>
      </c>
      <c r="AL5170">
        <v>5100250</v>
      </c>
      <c r="AM5170" t="s">
        <v>485</v>
      </c>
      <c r="AN5170">
        <v>2187</v>
      </c>
      <c r="AO5170">
        <v>0</v>
      </c>
      <c r="AP5170">
        <v>5203203</v>
      </c>
      <c r="AQ5170" t="s">
        <v>653</v>
      </c>
      <c r="AR5170">
        <v>7700</v>
      </c>
    </row>
    <row r="5171" spans="1:44" x14ac:dyDescent="0.25">
      <c r="A5171">
        <v>2904902</v>
      </c>
      <c r="B5171">
        <v>6</v>
      </c>
      <c r="C5171" t="s">
        <v>887</v>
      </c>
      <c r="D5171" t="s">
        <v>5786</v>
      </c>
      <c r="E5171">
        <v>132000</v>
      </c>
      <c r="F5171" t="s">
        <v>5940</v>
      </c>
      <c r="G5171">
        <v>74</v>
      </c>
      <c r="H5171" t="s">
        <v>5940</v>
      </c>
      <c r="I5171" t="s">
        <v>5940</v>
      </c>
      <c r="J5171">
        <v>117</v>
      </c>
      <c r="K5171">
        <v>120000</v>
      </c>
      <c r="L5171">
        <v>0</v>
      </c>
      <c r="M5171">
        <v>78</v>
      </c>
      <c r="N5171">
        <v>0</v>
      </c>
      <c r="O5171">
        <v>0</v>
      </c>
      <c r="P5171">
        <v>109</v>
      </c>
      <c r="R5171">
        <v>2904902</v>
      </c>
      <c r="S5171">
        <v>132000</v>
      </c>
      <c r="T5171" t="s">
        <v>5940</v>
      </c>
      <c r="U5171">
        <v>74</v>
      </c>
      <c r="V5171" t="s">
        <v>5940</v>
      </c>
      <c r="W5171" t="s">
        <v>5940</v>
      </c>
      <c r="X5171">
        <v>117</v>
      </c>
      <c r="Z5171">
        <v>5100300</v>
      </c>
      <c r="AB5171">
        <v>14395</v>
      </c>
      <c r="AC5171">
        <v>5100300</v>
      </c>
      <c r="AD5171" t="s">
        <v>486</v>
      </c>
      <c r="AE5171">
        <v>2210</v>
      </c>
      <c r="AF5171">
        <v>5100300</v>
      </c>
      <c r="AG5171" t="s">
        <v>486</v>
      </c>
      <c r="AH5171">
        <v>7421</v>
      </c>
      <c r="AI5171">
        <v>5100300</v>
      </c>
      <c r="AJ5171" t="s">
        <v>486</v>
      </c>
      <c r="AK5171" t="s">
        <v>5940</v>
      </c>
      <c r="AL5171">
        <v>5100300</v>
      </c>
      <c r="AM5171" t="s">
        <v>486</v>
      </c>
      <c r="AN5171">
        <v>97288</v>
      </c>
      <c r="AO5171">
        <v>0</v>
      </c>
      <c r="AP5171">
        <v>5203302</v>
      </c>
      <c r="AQ5171" t="s">
        <v>654</v>
      </c>
      <c r="AR5171">
        <v>7500</v>
      </c>
    </row>
    <row r="5172" spans="1:44" x14ac:dyDescent="0.25">
      <c r="A5172">
        <v>2905008</v>
      </c>
      <c r="B5172">
        <v>6</v>
      </c>
      <c r="C5172" t="s">
        <v>887</v>
      </c>
      <c r="D5172" t="s">
        <v>5787</v>
      </c>
      <c r="E5172">
        <v>15300</v>
      </c>
      <c r="F5172" t="s">
        <v>5940</v>
      </c>
      <c r="G5172">
        <v>720</v>
      </c>
      <c r="H5172">
        <v>126</v>
      </c>
      <c r="I5172" t="s">
        <v>5940</v>
      </c>
      <c r="J5172">
        <v>710</v>
      </c>
      <c r="K5172">
        <v>15300</v>
      </c>
      <c r="L5172">
        <v>0</v>
      </c>
      <c r="M5172">
        <v>1320</v>
      </c>
      <c r="N5172">
        <v>0</v>
      </c>
      <c r="O5172">
        <v>0</v>
      </c>
      <c r="P5172">
        <v>282</v>
      </c>
      <c r="R5172">
        <v>2905008</v>
      </c>
      <c r="S5172">
        <v>15300</v>
      </c>
      <c r="T5172" t="s">
        <v>5940</v>
      </c>
      <c r="U5172">
        <v>720</v>
      </c>
      <c r="V5172">
        <v>126</v>
      </c>
      <c r="W5172" t="s">
        <v>5940</v>
      </c>
      <c r="X5172">
        <v>710</v>
      </c>
      <c r="Z5172">
        <v>5100359</v>
      </c>
      <c r="AB5172" t="s">
        <v>5940</v>
      </c>
      <c r="AC5172">
        <v>5100359</v>
      </c>
      <c r="AD5172" t="s">
        <v>487</v>
      </c>
      <c r="AE5172">
        <v>12150</v>
      </c>
      <c r="AF5172">
        <v>5100359</v>
      </c>
      <c r="AG5172" t="s">
        <v>487</v>
      </c>
      <c r="AH5172" t="s">
        <v>5940</v>
      </c>
      <c r="AI5172">
        <v>5100359</v>
      </c>
      <c r="AJ5172" t="s">
        <v>487</v>
      </c>
      <c r="AK5172" t="s">
        <v>5940</v>
      </c>
      <c r="AL5172">
        <v>5100359</v>
      </c>
      <c r="AM5172" t="s">
        <v>487</v>
      </c>
      <c r="AN5172">
        <v>3240</v>
      </c>
      <c r="AO5172">
        <v>0</v>
      </c>
      <c r="AP5172">
        <v>5203401</v>
      </c>
      <c r="AQ5172" t="s">
        <v>655</v>
      </c>
      <c r="AR5172">
        <v>1250</v>
      </c>
    </row>
    <row r="5173" spans="1:44" x14ac:dyDescent="0.25">
      <c r="A5173">
        <v>2905107</v>
      </c>
      <c r="B5173">
        <v>6</v>
      </c>
      <c r="C5173" t="s">
        <v>887</v>
      </c>
      <c r="D5173" t="s">
        <v>5788</v>
      </c>
      <c r="E5173">
        <v>280</v>
      </c>
      <c r="F5173" t="s">
        <v>5940</v>
      </c>
      <c r="G5173">
        <v>409</v>
      </c>
      <c r="H5173" t="s">
        <v>5940</v>
      </c>
      <c r="I5173" t="s">
        <v>5940</v>
      </c>
      <c r="J5173">
        <v>595</v>
      </c>
      <c r="K5173">
        <v>290</v>
      </c>
      <c r="L5173">
        <v>0</v>
      </c>
      <c r="M5173">
        <v>616</v>
      </c>
      <c r="N5173">
        <v>0</v>
      </c>
      <c r="O5173">
        <v>0</v>
      </c>
      <c r="P5173">
        <v>410</v>
      </c>
      <c r="R5173">
        <v>2905107</v>
      </c>
      <c r="S5173">
        <v>280</v>
      </c>
      <c r="T5173" t="s">
        <v>5940</v>
      </c>
      <c r="U5173">
        <v>409</v>
      </c>
      <c r="V5173" t="s">
        <v>5940</v>
      </c>
      <c r="W5173" t="s">
        <v>5940</v>
      </c>
      <c r="X5173">
        <v>595</v>
      </c>
      <c r="Z5173">
        <v>5100409</v>
      </c>
      <c r="AB5173">
        <v>57455</v>
      </c>
      <c r="AC5173">
        <v>5100409</v>
      </c>
      <c r="AD5173" t="s">
        <v>488</v>
      </c>
      <c r="AE5173">
        <v>600</v>
      </c>
      <c r="AF5173">
        <v>5100409</v>
      </c>
      <c r="AG5173" t="s">
        <v>488</v>
      </c>
      <c r="AH5173">
        <v>87</v>
      </c>
      <c r="AI5173">
        <v>5100409</v>
      </c>
      <c r="AJ5173" t="s">
        <v>488</v>
      </c>
      <c r="AK5173">
        <v>202</v>
      </c>
      <c r="AL5173">
        <v>5100409</v>
      </c>
      <c r="AM5173" t="s">
        <v>488</v>
      </c>
      <c r="AN5173">
        <v>233640</v>
      </c>
      <c r="AO5173">
        <v>0</v>
      </c>
      <c r="AP5173">
        <v>5203500</v>
      </c>
      <c r="AQ5173" t="s">
        <v>656</v>
      </c>
      <c r="AR5173">
        <v>71500</v>
      </c>
    </row>
    <row r="5174" spans="1:44" x14ac:dyDescent="0.25">
      <c r="A5174">
        <v>2905156</v>
      </c>
      <c r="B5174">
        <v>6</v>
      </c>
      <c r="C5174" t="s">
        <v>887</v>
      </c>
      <c r="D5174" t="s">
        <v>5789</v>
      </c>
      <c r="E5174" t="s">
        <v>5940</v>
      </c>
      <c r="F5174" t="s">
        <v>5940</v>
      </c>
      <c r="G5174">
        <v>418</v>
      </c>
      <c r="H5174" t="s">
        <v>5940</v>
      </c>
      <c r="I5174" t="s">
        <v>5940</v>
      </c>
      <c r="J5174">
        <v>330</v>
      </c>
      <c r="K5174">
        <v>0</v>
      </c>
      <c r="L5174">
        <v>0</v>
      </c>
      <c r="M5174">
        <v>50</v>
      </c>
      <c r="N5174">
        <v>0</v>
      </c>
      <c r="O5174">
        <v>0</v>
      </c>
      <c r="P5174">
        <v>95</v>
      </c>
      <c r="R5174">
        <v>2905156</v>
      </c>
      <c r="S5174" t="s">
        <v>5940</v>
      </c>
      <c r="T5174" t="s">
        <v>5940</v>
      </c>
      <c r="U5174">
        <v>418</v>
      </c>
      <c r="V5174" t="s">
        <v>5940</v>
      </c>
      <c r="W5174" t="s">
        <v>5940</v>
      </c>
      <c r="X5174">
        <v>330</v>
      </c>
      <c r="Z5174">
        <v>5100508</v>
      </c>
      <c r="AB5174" t="s">
        <v>5940</v>
      </c>
      <c r="AC5174">
        <v>5100508</v>
      </c>
      <c r="AD5174" t="s">
        <v>489</v>
      </c>
      <c r="AE5174">
        <v>4293</v>
      </c>
      <c r="AF5174">
        <v>5100508</v>
      </c>
      <c r="AG5174" t="s">
        <v>489</v>
      </c>
      <c r="AH5174">
        <v>900</v>
      </c>
      <c r="AI5174">
        <v>5100508</v>
      </c>
      <c r="AJ5174" t="s">
        <v>489</v>
      </c>
      <c r="AK5174">
        <v>16</v>
      </c>
      <c r="AL5174">
        <v>5100508</v>
      </c>
      <c r="AM5174" t="s">
        <v>489</v>
      </c>
      <c r="AN5174">
        <v>20160</v>
      </c>
      <c r="AO5174">
        <v>0</v>
      </c>
      <c r="AP5174">
        <v>5203559</v>
      </c>
      <c r="AQ5174" t="s">
        <v>657</v>
      </c>
      <c r="AR5174">
        <v>1500</v>
      </c>
    </row>
    <row r="5175" spans="1:44" x14ac:dyDescent="0.25">
      <c r="A5175">
        <v>2905206</v>
      </c>
      <c r="B5175">
        <v>6</v>
      </c>
      <c r="C5175" t="s">
        <v>887</v>
      </c>
      <c r="D5175" t="s">
        <v>5790</v>
      </c>
      <c r="E5175">
        <v>38500</v>
      </c>
      <c r="F5175" t="s">
        <v>5940</v>
      </c>
      <c r="G5175">
        <v>1080</v>
      </c>
      <c r="H5175">
        <v>120</v>
      </c>
      <c r="I5175" t="s">
        <v>5940</v>
      </c>
      <c r="J5175">
        <v>2590</v>
      </c>
      <c r="K5175">
        <v>38325</v>
      </c>
      <c r="L5175">
        <v>0</v>
      </c>
      <c r="M5175">
        <v>1725</v>
      </c>
      <c r="N5175">
        <v>26</v>
      </c>
      <c r="O5175">
        <v>0</v>
      </c>
      <c r="P5175">
        <v>1370</v>
      </c>
      <c r="R5175">
        <v>2905206</v>
      </c>
      <c r="S5175">
        <v>38500</v>
      </c>
      <c r="T5175" t="s">
        <v>5940</v>
      </c>
      <c r="U5175">
        <v>1080</v>
      </c>
      <c r="V5175">
        <v>120</v>
      </c>
      <c r="W5175" t="s">
        <v>5940</v>
      </c>
      <c r="X5175">
        <v>2590</v>
      </c>
      <c r="Z5175">
        <v>5100607</v>
      </c>
      <c r="AB5175">
        <v>68700</v>
      </c>
      <c r="AC5175">
        <v>5100607</v>
      </c>
      <c r="AD5175" t="s">
        <v>490</v>
      </c>
      <c r="AE5175">
        <v>1080</v>
      </c>
      <c r="AF5175">
        <v>5100607</v>
      </c>
      <c r="AG5175" t="s">
        <v>490</v>
      </c>
      <c r="AH5175" t="s">
        <v>5940</v>
      </c>
      <c r="AI5175">
        <v>5100607</v>
      </c>
      <c r="AJ5175" t="s">
        <v>490</v>
      </c>
      <c r="AK5175">
        <v>270</v>
      </c>
      <c r="AL5175">
        <v>5100607</v>
      </c>
      <c r="AM5175" t="s">
        <v>490</v>
      </c>
      <c r="AN5175">
        <v>220800</v>
      </c>
      <c r="AO5175">
        <v>0</v>
      </c>
      <c r="AP5175">
        <v>5203575</v>
      </c>
      <c r="AQ5175" t="s">
        <v>658</v>
      </c>
      <c r="AR5175">
        <v>3400</v>
      </c>
    </row>
    <row r="5176" spans="1:44" x14ac:dyDescent="0.25">
      <c r="A5176">
        <v>2905305</v>
      </c>
      <c r="B5176">
        <v>6</v>
      </c>
      <c r="C5176" t="s">
        <v>887</v>
      </c>
      <c r="D5176" t="s">
        <v>5791</v>
      </c>
      <c r="E5176">
        <v>80</v>
      </c>
      <c r="F5176" t="s">
        <v>5940</v>
      </c>
      <c r="G5176">
        <v>4800</v>
      </c>
      <c r="H5176" t="s">
        <v>5940</v>
      </c>
      <c r="I5176" t="s">
        <v>5940</v>
      </c>
      <c r="J5176">
        <v>8640</v>
      </c>
      <c r="K5176">
        <v>0</v>
      </c>
      <c r="L5176">
        <v>0</v>
      </c>
      <c r="M5176">
        <v>2515</v>
      </c>
      <c r="N5176">
        <v>0</v>
      </c>
      <c r="O5176">
        <v>0</v>
      </c>
      <c r="P5176">
        <v>138</v>
      </c>
      <c r="R5176">
        <v>2905305</v>
      </c>
      <c r="S5176">
        <v>80</v>
      </c>
      <c r="T5176" t="s">
        <v>5940</v>
      </c>
      <c r="U5176">
        <v>4800</v>
      </c>
      <c r="V5176" t="s">
        <v>5940</v>
      </c>
      <c r="W5176" t="s">
        <v>5940</v>
      </c>
      <c r="X5176">
        <v>8640</v>
      </c>
      <c r="Z5176">
        <v>5100805</v>
      </c>
      <c r="AB5176" t="s">
        <v>5940</v>
      </c>
      <c r="AC5176">
        <v>5100805</v>
      </c>
      <c r="AD5176" t="s">
        <v>491</v>
      </c>
      <c r="AE5176">
        <v>2700</v>
      </c>
      <c r="AF5176">
        <v>5100805</v>
      </c>
      <c r="AG5176" t="s">
        <v>491</v>
      </c>
      <c r="AH5176">
        <v>180</v>
      </c>
      <c r="AI5176">
        <v>5100805</v>
      </c>
      <c r="AJ5176" t="s">
        <v>491</v>
      </c>
      <c r="AK5176">
        <v>48</v>
      </c>
      <c r="AL5176">
        <v>5100805</v>
      </c>
      <c r="AM5176" t="s">
        <v>491</v>
      </c>
      <c r="AN5176" t="s">
        <v>5940</v>
      </c>
      <c r="AO5176">
        <v>0</v>
      </c>
      <c r="AP5176">
        <v>5203609</v>
      </c>
      <c r="AQ5176" t="s">
        <v>659</v>
      </c>
      <c r="AR5176">
        <v>5400</v>
      </c>
    </row>
    <row r="5177" spans="1:44" x14ac:dyDescent="0.25">
      <c r="A5177">
        <v>2905404</v>
      </c>
      <c r="B5177">
        <v>6</v>
      </c>
      <c r="C5177" t="s">
        <v>887</v>
      </c>
      <c r="D5177" t="s">
        <v>5792</v>
      </c>
      <c r="E5177">
        <v>80</v>
      </c>
      <c r="F5177" t="s">
        <v>5940</v>
      </c>
      <c r="G5177">
        <v>3</v>
      </c>
      <c r="H5177" t="s">
        <v>5940</v>
      </c>
      <c r="I5177" t="s">
        <v>5940</v>
      </c>
      <c r="J5177" t="s">
        <v>5940</v>
      </c>
      <c r="K5177">
        <v>160</v>
      </c>
      <c r="L5177">
        <v>0</v>
      </c>
      <c r="M5177">
        <v>4</v>
      </c>
      <c r="N5177">
        <v>0</v>
      </c>
      <c r="O5177">
        <v>0</v>
      </c>
      <c r="P5177">
        <v>0</v>
      </c>
      <c r="R5177">
        <v>2905404</v>
      </c>
      <c r="S5177">
        <v>80</v>
      </c>
      <c r="T5177" t="s">
        <v>5940</v>
      </c>
      <c r="U5177">
        <v>3</v>
      </c>
      <c r="V5177" t="s">
        <v>5940</v>
      </c>
      <c r="W5177" t="s">
        <v>5940</v>
      </c>
      <c r="X5177" t="s">
        <v>5940</v>
      </c>
      <c r="Z5177">
        <v>5101001</v>
      </c>
      <c r="AB5177" t="s">
        <v>5940</v>
      </c>
      <c r="AC5177">
        <v>5101001</v>
      </c>
      <c r="AD5177" t="s">
        <v>492</v>
      </c>
      <c r="AE5177">
        <v>605</v>
      </c>
      <c r="AF5177">
        <v>5101001</v>
      </c>
      <c r="AG5177" t="s">
        <v>492</v>
      </c>
      <c r="AH5177" t="s">
        <v>5940</v>
      </c>
      <c r="AI5177">
        <v>5101001</v>
      </c>
      <c r="AJ5177" t="s">
        <v>492</v>
      </c>
      <c r="AK5177" t="s">
        <v>5940</v>
      </c>
      <c r="AL5177">
        <v>5101001</v>
      </c>
      <c r="AM5177" t="s">
        <v>492</v>
      </c>
      <c r="AN5177" t="s">
        <v>5940</v>
      </c>
      <c r="AO5177">
        <v>0</v>
      </c>
      <c r="AP5177">
        <v>5203807</v>
      </c>
      <c r="AQ5177" t="s">
        <v>660</v>
      </c>
      <c r="AR5177">
        <v>750</v>
      </c>
    </row>
    <row r="5178" spans="1:44" x14ac:dyDescent="0.25">
      <c r="A5178">
        <v>2905503</v>
      </c>
      <c r="B5178">
        <v>6</v>
      </c>
      <c r="C5178" t="s">
        <v>887</v>
      </c>
      <c r="D5178" t="s">
        <v>5793</v>
      </c>
      <c r="E5178" t="s">
        <v>5940</v>
      </c>
      <c r="F5178" t="s">
        <v>5940</v>
      </c>
      <c r="G5178">
        <v>402</v>
      </c>
      <c r="H5178" t="s">
        <v>5940</v>
      </c>
      <c r="I5178" t="s">
        <v>5940</v>
      </c>
      <c r="J5178">
        <v>520</v>
      </c>
      <c r="K5178">
        <v>0</v>
      </c>
      <c r="L5178">
        <v>0</v>
      </c>
      <c r="M5178">
        <v>528</v>
      </c>
      <c r="N5178">
        <v>0</v>
      </c>
      <c r="O5178">
        <v>0</v>
      </c>
      <c r="P5178">
        <v>1180</v>
      </c>
      <c r="R5178">
        <v>2905503</v>
      </c>
      <c r="S5178" t="s">
        <v>5940</v>
      </c>
      <c r="T5178" t="s">
        <v>5940</v>
      </c>
      <c r="U5178">
        <v>402</v>
      </c>
      <c r="V5178" t="s">
        <v>5940</v>
      </c>
      <c r="W5178" t="s">
        <v>5940</v>
      </c>
      <c r="X5178">
        <v>520</v>
      </c>
      <c r="Z5178">
        <v>5101209</v>
      </c>
      <c r="AB5178" t="s">
        <v>5940</v>
      </c>
      <c r="AC5178">
        <v>5101209</v>
      </c>
      <c r="AD5178" t="s">
        <v>493</v>
      </c>
      <c r="AE5178">
        <v>255</v>
      </c>
      <c r="AF5178">
        <v>5101209</v>
      </c>
      <c r="AG5178" t="s">
        <v>493</v>
      </c>
      <c r="AH5178">
        <v>200</v>
      </c>
      <c r="AI5178">
        <v>5101209</v>
      </c>
      <c r="AJ5178" t="s">
        <v>493</v>
      </c>
      <c r="AK5178" t="s">
        <v>5940</v>
      </c>
      <c r="AL5178">
        <v>5101209</v>
      </c>
      <c r="AM5178" t="s">
        <v>493</v>
      </c>
      <c r="AN5178">
        <v>949</v>
      </c>
      <c r="AO5178">
        <v>0</v>
      </c>
      <c r="AP5178">
        <v>5203906</v>
      </c>
      <c r="AQ5178" t="s">
        <v>661</v>
      </c>
      <c r="AR5178">
        <v>4300</v>
      </c>
    </row>
    <row r="5179" spans="1:44" x14ac:dyDescent="0.25">
      <c r="A5179">
        <v>2905602</v>
      </c>
      <c r="B5179">
        <v>6</v>
      </c>
      <c r="C5179" t="s">
        <v>887</v>
      </c>
      <c r="D5179" t="s">
        <v>5794</v>
      </c>
      <c r="E5179">
        <v>520</v>
      </c>
      <c r="F5179" t="s">
        <v>5940</v>
      </c>
      <c r="G5179">
        <v>0</v>
      </c>
      <c r="H5179" t="s">
        <v>5940</v>
      </c>
      <c r="I5179" t="s">
        <v>5940</v>
      </c>
      <c r="J5179" t="s">
        <v>5940</v>
      </c>
      <c r="K5179">
        <v>750</v>
      </c>
      <c r="L5179">
        <v>0</v>
      </c>
      <c r="M5179">
        <v>0</v>
      </c>
      <c r="N5179">
        <v>0</v>
      </c>
      <c r="O5179">
        <v>0</v>
      </c>
      <c r="P5179">
        <v>0</v>
      </c>
      <c r="R5179">
        <v>2905602</v>
      </c>
      <c r="S5179">
        <v>520</v>
      </c>
      <c r="T5179" t="s">
        <v>5940</v>
      </c>
      <c r="U5179">
        <v>0</v>
      </c>
      <c r="V5179" t="s">
        <v>5940</v>
      </c>
      <c r="W5179" t="s">
        <v>5940</v>
      </c>
      <c r="X5179" t="s">
        <v>5940</v>
      </c>
      <c r="Z5179">
        <v>5101258</v>
      </c>
      <c r="AB5179" t="s">
        <v>5940</v>
      </c>
      <c r="AC5179">
        <v>5101258</v>
      </c>
      <c r="AD5179" t="s">
        <v>494</v>
      </c>
      <c r="AE5179">
        <v>1050</v>
      </c>
      <c r="AF5179">
        <v>5101258</v>
      </c>
      <c r="AG5179" t="s">
        <v>494</v>
      </c>
      <c r="AH5179">
        <v>750</v>
      </c>
      <c r="AI5179">
        <v>5101258</v>
      </c>
      <c r="AJ5179" t="s">
        <v>494</v>
      </c>
      <c r="AK5179">
        <v>107</v>
      </c>
      <c r="AL5179">
        <v>5101258</v>
      </c>
      <c r="AM5179" t="s">
        <v>494</v>
      </c>
      <c r="AN5179" t="s">
        <v>5940</v>
      </c>
      <c r="AO5179">
        <v>0</v>
      </c>
      <c r="AP5179">
        <v>5203939</v>
      </c>
      <c r="AQ5179" t="s">
        <v>662</v>
      </c>
      <c r="AR5179">
        <v>560</v>
      </c>
    </row>
    <row r="5180" spans="1:44" x14ac:dyDescent="0.25">
      <c r="A5180">
        <v>2905701</v>
      </c>
      <c r="B5180">
        <v>6</v>
      </c>
      <c r="C5180" t="s">
        <v>887</v>
      </c>
      <c r="D5180" t="s">
        <v>5795</v>
      </c>
      <c r="E5180" t="s">
        <v>5940</v>
      </c>
      <c r="F5180" t="s">
        <v>5940</v>
      </c>
      <c r="G5180">
        <v>9</v>
      </c>
      <c r="H5180" t="s">
        <v>5940</v>
      </c>
      <c r="I5180" t="s">
        <v>5940</v>
      </c>
      <c r="J5180">
        <v>7</v>
      </c>
      <c r="K5180">
        <v>0</v>
      </c>
      <c r="L5180">
        <v>0</v>
      </c>
      <c r="M5180">
        <v>96</v>
      </c>
      <c r="N5180">
        <v>0</v>
      </c>
      <c r="O5180">
        <v>0</v>
      </c>
      <c r="P5180">
        <v>68</v>
      </c>
      <c r="R5180">
        <v>2905701</v>
      </c>
      <c r="S5180" t="s">
        <v>5940</v>
      </c>
      <c r="T5180" t="s">
        <v>5940</v>
      </c>
      <c r="U5180">
        <v>9</v>
      </c>
      <c r="V5180" t="s">
        <v>5940</v>
      </c>
      <c r="W5180" t="s">
        <v>5940</v>
      </c>
      <c r="X5180">
        <v>7</v>
      </c>
      <c r="Z5180">
        <v>5101308</v>
      </c>
      <c r="AB5180" t="s">
        <v>5940</v>
      </c>
      <c r="AC5180">
        <v>5101308</v>
      </c>
      <c r="AD5180" t="s">
        <v>495</v>
      </c>
      <c r="AE5180">
        <v>451</v>
      </c>
      <c r="AF5180">
        <v>5101308</v>
      </c>
      <c r="AG5180" t="s">
        <v>495</v>
      </c>
      <c r="AH5180">
        <v>189210</v>
      </c>
      <c r="AI5180">
        <v>5101308</v>
      </c>
      <c r="AJ5180" t="s">
        <v>495</v>
      </c>
      <c r="AK5180" t="s">
        <v>5940</v>
      </c>
      <c r="AL5180">
        <v>5101308</v>
      </c>
      <c r="AM5180" t="s">
        <v>495</v>
      </c>
      <c r="AN5180">
        <v>1290</v>
      </c>
      <c r="AO5180">
        <v>0</v>
      </c>
      <c r="AP5180">
        <v>5203962</v>
      </c>
      <c r="AQ5180" t="s">
        <v>663</v>
      </c>
      <c r="AR5180">
        <v>1000</v>
      </c>
    </row>
    <row r="5181" spans="1:44" x14ac:dyDescent="0.25">
      <c r="A5181">
        <v>2905800</v>
      </c>
      <c r="B5181">
        <v>6</v>
      </c>
      <c r="C5181" t="s">
        <v>887</v>
      </c>
      <c r="D5181" t="s">
        <v>5796</v>
      </c>
      <c r="E5181">
        <v>600</v>
      </c>
      <c r="F5181" t="s">
        <v>5940</v>
      </c>
      <c r="G5181">
        <v>56</v>
      </c>
      <c r="H5181" t="s">
        <v>5940</v>
      </c>
      <c r="I5181" t="s">
        <v>5940</v>
      </c>
      <c r="J5181">
        <v>51</v>
      </c>
      <c r="K5181">
        <v>1000</v>
      </c>
      <c r="L5181">
        <v>0</v>
      </c>
      <c r="M5181">
        <v>160</v>
      </c>
      <c r="N5181">
        <v>0</v>
      </c>
      <c r="O5181">
        <v>0</v>
      </c>
      <c r="P5181">
        <v>108</v>
      </c>
      <c r="R5181">
        <v>2905800</v>
      </c>
      <c r="S5181">
        <v>600</v>
      </c>
      <c r="T5181" t="s">
        <v>5940</v>
      </c>
      <c r="U5181">
        <v>56</v>
      </c>
      <c r="V5181" t="s">
        <v>5940</v>
      </c>
      <c r="W5181" t="s">
        <v>5940</v>
      </c>
      <c r="X5181">
        <v>51</v>
      </c>
      <c r="Z5181">
        <v>5101407</v>
      </c>
      <c r="AB5181" t="s">
        <v>5940</v>
      </c>
      <c r="AC5181">
        <v>5101407</v>
      </c>
      <c r="AD5181" t="s">
        <v>496</v>
      </c>
      <c r="AE5181">
        <v>6875</v>
      </c>
      <c r="AF5181">
        <v>5101407</v>
      </c>
      <c r="AG5181" t="s">
        <v>496</v>
      </c>
      <c r="AH5181">
        <v>225</v>
      </c>
      <c r="AI5181">
        <v>5101407</v>
      </c>
      <c r="AJ5181" t="s">
        <v>496</v>
      </c>
      <c r="AK5181">
        <v>210</v>
      </c>
      <c r="AL5181">
        <v>5101407</v>
      </c>
      <c r="AM5181" t="s">
        <v>496</v>
      </c>
      <c r="AN5181" t="s">
        <v>5940</v>
      </c>
      <c r="AO5181">
        <v>0</v>
      </c>
      <c r="AP5181">
        <v>5204003</v>
      </c>
      <c r="AQ5181" t="s">
        <v>664</v>
      </c>
      <c r="AR5181">
        <v>53070</v>
      </c>
    </row>
    <row r="5182" spans="1:44" x14ac:dyDescent="0.25">
      <c r="A5182">
        <v>2905909</v>
      </c>
      <c r="B5182">
        <v>6</v>
      </c>
      <c r="C5182" t="s">
        <v>887</v>
      </c>
      <c r="D5182" t="s">
        <v>5797</v>
      </c>
      <c r="E5182" t="s">
        <v>5940</v>
      </c>
      <c r="F5182" t="s">
        <v>5940</v>
      </c>
      <c r="G5182">
        <v>2475</v>
      </c>
      <c r="H5182" t="s">
        <v>5940</v>
      </c>
      <c r="I5182">
        <v>60</v>
      </c>
      <c r="J5182">
        <v>2250</v>
      </c>
      <c r="K5182">
        <v>0</v>
      </c>
      <c r="L5182">
        <v>0</v>
      </c>
      <c r="M5182">
        <v>1600</v>
      </c>
      <c r="N5182">
        <v>0</v>
      </c>
      <c r="O5182">
        <v>30</v>
      </c>
      <c r="P5182">
        <v>480</v>
      </c>
      <c r="R5182">
        <v>2905909</v>
      </c>
      <c r="S5182" t="s">
        <v>5940</v>
      </c>
      <c r="T5182" t="s">
        <v>5940</v>
      </c>
      <c r="U5182">
        <v>2475</v>
      </c>
      <c r="V5182" t="s">
        <v>5940</v>
      </c>
      <c r="W5182">
        <v>60</v>
      </c>
      <c r="X5182">
        <v>2250</v>
      </c>
      <c r="Z5182">
        <v>5101605</v>
      </c>
      <c r="AB5182" t="s">
        <v>5940</v>
      </c>
      <c r="AC5182">
        <v>5101605</v>
      </c>
      <c r="AD5182" t="s">
        <v>497</v>
      </c>
      <c r="AE5182">
        <v>42</v>
      </c>
      <c r="AF5182">
        <v>5101605</v>
      </c>
      <c r="AG5182" t="s">
        <v>497</v>
      </c>
      <c r="AH5182">
        <v>560</v>
      </c>
      <c r="AI5182">
        <v>5101605</v>
      </c>
      <c r="AJ5182" t="s">
        <v>497</v>
      </c>
      <c r="AK5182">
        <v>5</v>
      </c>
      <c r="AL5182">
        <v>5101605</v>
      </c>
      <c r="AM5182" t="s">
        <v>497</v>
      </c>
      <c r="AN5182" t="s">
        <v>5940</v>
      </c>
      <c r="AO5182">
        <v>0</v>
      </c>
      <c r="AP5182">
        <v>5204102</v>
      </c>
      <c r="AQ5182" t="s">
        <v>665</v>
      </c>
      <c r="AR5182">
        <v>1800</v>
      </c>
    </row>
    <row r="5183" spans="1:44" x14ac:dyDescent="0.25">
      <c r="A5183">
        <v>2906006</v>
      </c>
      <c r="B5183">
        <v>6</v>
      </c>
      <c r="C5183" t="s">
        <v>887</v>
      </c>
      <c r="D5183" t="s">
        <v>5798</v>
      </c>
      <c r="E5183" t="s">
        <v>5940</v>
      </c>
      <c r="F5183" t="s">
        <v>5940</v>
      </c>
      <c r="G5183">
        <v>765</v>
      </c>
      <c r="H5183">
        <v>383</v>
      </c>
      <c r="I5183" t="s">
        <v>5940</v>
      </c>
      <c r="J5183">
        <v>1764</v>
      </c>
      <c r="K5183">
        <v>0</v>
      </c>
      <c r="L5183">
        <v>0</v>
      </c>
      <c r="M5183">
        <v>546</v>
      </c>
      <c r="N5183">
        <v>315</v>
      </c>
      <c r="O5183">
        <v>103</v>
      </c>
      <c r="P5183">
        <v>1045</v>
      </c>
      <c r="R5183">
        <v>2906006</v>
      </c>
      <c r="S5183" t="s">
        <v>5940</v>
      </c>
      <c r="T5183" t="s">
        <v>5940</v>
      </c>
      <c r="U5183">
        <v>765</v>
      </c>
      <c r="V5183">
        <v>383</v>
      </c>
      <c r="W5183" t="s">
        <v>5940</v>
      </c>
      <c r="X5183">
        <v>1764</v>
      </c>
      <c r="Z5183">
        <v>5101704</v>
      </c>
      <c r="AB5183" t="s">
        <v>5940</v>
      </c>
      <c r="AC5183">
        <v>5101704</v>
      </c>
      <c r="AD5183" t="s">
        <v>498</v>
      </c>
      <c r="AE5183">
        <v>1950</v>
      </c>
      <c r="AF5183">
        <v>5101704</v>
      </c>
      <c r="AG5183" t="s">
        <v>498</v>
      </c>
      <c r="AH5183">
        <v>2508593</v>
      </c>
      <c r="AI5183">
        <v>5101704</v>
      </c>
      <c r="AJ5183" t="s">
        <v>498</v>
      </c>
      <c r="AK5183">
        <v>2</v>
      </c>
      <c r="AL5183">
        <v>5101704</v>
      </c>
      <c r="AM5183" t="s">
        <v>498</v>
      </c>
      <c r="AN5183">
        <v>11202</v>
      </c>
      <c r="AO5183">
        <v>0</v>
      </c>
      <c r="AP5183">
        <v>5204201</v>
      </c>
      <c r="AQ5183" t="s">
        <v>666</v>
      </c>
      <c r="AR5183">
        <v>600</v>
      </c>
    </row>
    <row r="5184" spans="1:44" x14ac:dyDescent="0.25">
      <c r="A5184">
        <v>2906105</v>
      </c>
      <c r="B5184">
        <v>6</v>
      </c>
      <c r="C5184" t="s">
        <v>887</v>
      </c>
      <c r="D5184" t="s">
        <v>5799</v>
      </c>
      <c r="E5184">
        <v>15000</v>
      </c>
      <c r="F5184" t="s">
        <v>5940</v>
      </c>
      <c r="G5184">
        <v>1260</v>
      </c>
      <c r="H5184" t="s">
        <v>5940</v>
      </c>
      <c r="I5184">
        <v>14</v>
      </c>
      <c r="J5184">
        <v>24</v>
      </c>
      <c r="K5184">
        <v>20000</v>
      </c>
      <c r="L5184">
        <v>0</v>
      </c>
      <c r="M5184">
        <v>1120</v>
      </c>
      <c r="N5184">
        <v>0</v>
      </c>
      <c r="O5184">
        <v>0</v>
      </c>
      <c r="P5184">
        <v>196</v>
      </c>
      <c r="R5184">
        <v>2906105</v>
      </c>
      <c r="S5184">
        <v>15000</v>
      </c>
      <c r="T5184" t="s">
        <v>5940</v>
      </c>
      <c r="U5184">
        <v>1260</v>
      </c>
      <c r="V5184" t="s">
        <v>5940</v>
      </c>
      <c r="W5184">
        <v>14</v>
      </c>
      <c r="X5184">
        <v>24</v>
      </c>
      <c r="Z5184">
        <v>5101803</v>
      </c>
      <c r="AB5184" t="s">
        <v>5940</v>
      </c>
      <c r="AC5184">
        <v>5101803</v>
      </c>
      <c r="AD5184" t="s">
        <v>499</v>
      </c>
      <c r="AE5184">
        <v>6789</v>
      </c>
      <c r="AF5184">
        <v>5101803</v>
      </c>
      <c r="AG5184" t="s">
        <v>499</v>
      </c>
      <c r="AH5184">
        <v>1500</v>
      </c>
      <c r="AI5184">
        <v>5101803</v>
      </c>
      <c r="AJ5184" t="s">
        <v>499</v>
      </c>
      <c r="AK5184">
        <v>34</v>
      </c>
      <c r="AL5184">
        <v>5101803</v>
      </c>
      <c r="AM5184" t="s">
        <v>499</v>
      </c>
      <c r="AN5184">
        <v>47613</v>
      </c>
      <c r="AO5184">
        <v>0</v>
      </c>
      <c r="AP5184">
        <v>5204250</v>
      </c>
      <c r="AQ5184" t="s">
        <v>667</v>
      </c>
      <c r="AR5184">
        <v>8050</v>
      </c>
    </row>
    <row r="5185" spans="1:44" x14ac:dyDescent="0.25">
      <c r="A5185">
        <v>2906204</v>
      </c>
      <c r="B5185">
        <v>6</v>
      </c>
      <c r="C5185" t="s">
        <v>887</v>
      </c>
      <c r="D5185" t="s">
        <v>5800</v>
      </c>
      <c r="E5185">
        <v>400</v>
      </c>
      <c r="F5185" t="s">
        <v>5940</v>
      </c>
      <c r="G5185">
        <v>7290</v>
      </c>
      <c r="H5185" t="s">
        <v>5940</v>
      </c>
      <c r="I5185" t="s">
        <v>5940</v>
      </c>
      <c r="J5185">
        <v>3388</v>
      </c>
      <c r="K5185">
        <v>300</v>
      </c>
      <c r="L5185">
        <v>0</v>
      </c>
      <c r="M5185">
        <v>2978</v>
      </c>
      <c r="N5185">
        <v>0</v>
      </c>
      <c r="O5185">
        <v>0</v>
      </c>
      <c r="P5185">
        <v>351</v>
      </c>
      <c r="R5185">
        <v>2906204</v>
      </c>
      <c r="S5185">
        <v>400</v>
      </c>
      <c r="T5185" t="s">
        <v>5940</v>
      </c>
      <c r="U5185">
        <v>7290</v>
      </c>
      <c r="V5185" t="s">
        <v>5940</v>
      </c>
      <c r="W5185" t="s">
        <v>5940</v>
      </c>
      <c r="X5185">
        <v>3388</v>
      </c>
      <c r="Z5185">
        <v>5101852</v>
      </c>
      <c r="AB5185" t="s">
        <v>5940</v>
      </c>
      <c r="AC5185">
        <v>5101852</v>
      </c>
      <c r="AD5185" t="s">
        <v>500</v>
      </c>
      <c r="AE5185">
        <v>21000</v>
      </c>
      <c r="AF5185">
        <v>5101852</v>
      </c>
      <c r="AG5185" t="s">
        <v>500</v>
      </c>
      <c r="AH5185" t="s">
        <v>5940</v>
      </c>
      <c r="AI5185">
        <v>5101852</v>
      </c>
      <c r="AJ5185" t="s">
        <v>500</v>
      </c>
      <c r="AK5185" t="s">
        <v>5940</v>
      </c>
      <c r="AL5185">
        <v>5101852</v>
      </c>
      <c r="AM5185" t="s">
        <v>500</v>
      </c>
      <c r="AN5185">
        <v>75000</v>
      </c>
      <c r="AO5185">
        <v>0</v>
      </c>
      <c r="AP5185">
        <v>5204300</v>
      </c>
      <c r="AQ5185" t="s">
        <v>668</v>
      </c>
      <c r="AR5185">
        <v>1480</v>
      </c>
    </row>
    <row r="5186" spans="1:44" x14ac:dyDescent="0.25">
      <c r="A5186">
        <v>2906303</v>
      </c>
      <c r="B5186">
        <v>6</v>
      </c>
      <c r="C5186" t="s">
        <v>887</v>
      </c>
      <c r="D5186" t="s">
        <v>5801</v>
      </c>
      <c r="E5186" t="s">
        <v>5940</v>
      </c>
      <c r="F5186" t="s">
        <v>5940</v>
      </c>
      <c r="G5186" t="s">
        <v>5940</v>
      </c>
      <c r="H5186" t="s">
        <v>5940</v>
      </c>
      <c r="I5186" t="s">
        <v>5940</v>
      </c>
      <c r="J5186" t="s">
        <v>5940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R5186">
        <v>2906303</v>
      </c>
      <c r="S5186" t="s">
        <v>5940</v>
      </c>
      <c r="T5186" t="s">
        <v>5940</v>
      </c>
      <c r="U5186" t="s">
        <v>5940</v>
      </c>
      <c r="V5186" t="s">
        <v>5940</v>
      </c>
      <c r="W5186" t="s">
        <v>5940</v>
      </c>
      <c r="X5186" t="s">
        <v>5940</v>
      </c>
      <c r="Z5186">
        <v>5101902</v>
      </c>
      <c r="AB5186">
        <v>12536</v>
      </c>
      <c r="AC5186">
        <v>5101902</v>
      </c>
      <c r="AD5186" t="s">
        <v>501</v>
      </c>
      <c r="AE5186">
        <v>23220</v>
      </c>
      <c r="AF5186">
        <v>5101902</v>
      </c>
      <c r="AG5186" t="s">
        <v>501</v>
      </c>
      <c r="AH5186">
        <v>200</v>
      </c>
      <c r="AI5186">
        <v>5101902</v>
      </c>
      <c r="AJ5186" t="s">
        <v>501</v>
      </c>
      <c r="AK5186">
        <v>660</v>
      </c>
      <c r="AL5186">
        <v>5101902</v>
      </c>
      <c r="AM5186" t="s">
        <v>501</v>
      </c>
      <c r="AN5186">
        <v>486965</v>
      </c>
      <c r="AO5186">
        <v>0</v>
      </c>
      <c r="AP5186">
        <v>5204409</v>
      </c>
      <c r="AQ5186" t="s">
        <v>669</v>
      </c>
      <c r="AR5186">
        <v>75000</v>
      </c>
    </row>
    <row r="5187" spans="1:44" x14ac:dyDescent="0.25">
      <c r="A5187">
        <v>2906402</v>
      </c>
      <c r="B5187">
        <v>6</v>
      </c>
      <c r="C5187" t="s">
        <v>887</v>
      </c>
      <c r="D5187" t="s">
        <v>5802</v>
      </c>
      <c r="E5187" t="s">
        <v>5940</v>
      </c>
      <c r="F5187" t="s">
        <v>5940</v>
      </c>
      <c r="G5187">
        <v>518</v>
      </c>
      <c r="H5187" t="s">
        <v>5940</v>
      </c>
      <c r="I5187" t="s">
        <v>5940</v>
      </c>
      <c r="J5187">
        <v>410</v>
      </c>
      <c r="K5187">
        <v>0</v>
      </c>
      <c r="L5187">
        <v>0</v>
      </c>
      <c r="M5187">
        <v>152</v>
      </c>
      <c r="N5187">
        <v>0</v>
      </c>
      <c r="O5187">
        <v>0</v>
      </c>
      <c r="P5187">
        <v>181</v>
      </c>
      <c r="R5187">
        <v>2906402</v>
      </c>
      <c r="S5187" t="s">
        <v>5940</v>
      </c>
      <c r="T5187" t="s">
        <v>5940</v>
      </c>
      <c r="U5187">
        <v>518</v>
      </c>
      <c r="V5187" t="s">
        <v>5940</v>
      </c>
      <c r="W5187" t="s">
        <v>5940</v>
      </c>
      <c r="X5187">
        <v>410</v>
      </c>
      <c r="Z5187">
        <v>5102504</v>
      </c>
      <c r="AB5187" t="s">
        <v>5940</v>
      </c>
      <c r="AC5187">
        <v>5102504</v>
      </c>
      <c r="AD5187" t="s">
        <v>502</v>
      </c>
      <c r="AE5187">
        <v>10000</v>
      </c>
      <c r="AF5187">
        <v>5102504</v>
      </c>
      <c r="AG5187" t="s">
        <v>502</v>
      </c>
      <c r="AH5187">
        <v>1035</v>
      </c>
      <c r="AI5187">
        <v>5102504</v>
      </c>
      <c r="AJ5187" t="s">
        <v>502</v>
      </c>
      <c r="AK5187">
        <v>1386</v>
      </c>
      <c r="AL5187">
        <v>5102504</v>
      </c>
      <c r="AM5187" t="s">
        <v>502</v>
      </c>
      <c r="AN5187">
        <v>9000</v>
      </c>
      <c r="AO5187">
        <v>0</v>
      </c>
      <c r="AP5187">
        <v>5204508</v>
      </c>
      <c r="AQ5187" t="s">
        <v>670</v>
      </c>
      <c r="AR5187">
        <v>26515</v>
      </c>
    </row>
    <row r="5188" spans="1:44" x14ac:dyDescent="0.25">
      <c r="A5188">
        <v>2906501</v>
      </c>
      <c r="B5188">
        <v>6</v>
      </c>
      <c r="C5188" t="s">
        <v>887</v>
      </c>
      <c r="D5188" t="s">
        <v>5803</v>
      </c>
      <c r="E5188">
        <v>2400</v>
      </c>
      <c r="F5188" t="s">
        <v>5940</v>
      </c>
      <c r="G5188">
        <v>80</v>
      </c>
      <c r="H5188" t="s">
        <v>5940</v>
      </c>
      <c r="I5188" t="s">
        <v>5940</v>
      </c>
      <c r="J5188">
        <v>5</v>
      </c>
      <c r="K5188">
        <v>0</v>
      </c>
      <c r="L5188">
        <v>0</v>
      </c>
      <c r="M5188">
        <v>7</v>
      </c>
      <c r="N5188">
        <v>0</v>
      </c>
      <c r="O5188">
        <v>0</v>
      </c>
      <c r="P5188">
        <v>0</v>
      </c>
      <c r="R5188">
        <v>2906501</v>
      </c>
      <c r="S5188">
        <v>2400</v>
      </c>
      <c r="T5188" t="s">
        <v>5940</v>
      </c>
      <c r="U5188">
        <v>80</v>
      </c>
      <c r="V5188" t="s">
        <v>5940</v>
      </c>
      <c r="W5188" t="s">
        <v>5940</v>
      </c>
      <c r="X5188">
        <v>5</v>
      </c>
      <c r="Z5188">
        <v>5102603</v>
      </c>
      <c r="AB5188" t="s">
        <v>5940</v>
      </c>
      <c r="AC5188">
        <v>5102603</v>
      </c>
      <c r="AD5188" t="s">
        <v>503</v>
      </c>
      <c r="AE5188">
        <v>5683</v>
      </c>
      <c r="AF5188">
        <v>5102603</v>
      </c>
      <c r="AG5188" t="s">
        <v>503</v>
      </c>
      <c r="AH5188">
        <v>2500</v>
      </c>
      <c r="AI5188">
        <v>5102603</v>
      </c>
      <c r="AJ5188" t="s">
        <v>503</v>
      </c>
      <c r="AK5188" t="s">
        <v>5940</v>
      </c>
      <c r="AL5188">
        <v>5102603</v>
      </c>
      <c r="AM5188" t="s">
        <v>503</v>
      </c>
      <c r="AN5188">
        <v>864</v>
      </c>
      <c r="AO5188">
        <v>0</v>
      </c>
      <c r="AP5188">
        <v>5204557</v>
      </c>
      <c r="AQ5188" t="s">
        <v>671</v>
      </c>
      <c r="AR5188">
        <v>1900</v>
      </c>
    </row>
    <row r="5189" spans="1:44" x14ac:dyDescent="0.25">
      <c r="A5189">
        <v>2906600</v>
      </c>
      <c r="B5189">
        <v>6</v>
      </c>
      <c r="C5189" t="s">
        <v>887</v>
      </c>
      <c r="D5189" t="s">
        <v>5804</v>
      </c>
      <c r="E5189">
        <v>5000</v>
      </c>
      <c r="F5189" t="s">
        <v>5940</v>
      </c>
      <c r="G5189">
        <v>400</v>
      </c>
      <c r="H5189">
        <v>120</v>
      </c>
      <c r="I5189" t="s">
        <v>5940</v>
      </c>
      <c r="J5189">
        <v>579</v>
      </c>
      <c r="K5189">
        <v>3300</v>
      </c>
      <c r="L5189">
        <v>0</v>
      </c>
      <c r="M5189">
        <v>825</v>
      </c>
      <c r="N5189">
        <v>42</v>
      </c>
      <c r="O5189">
        <v>0</v>
      </c>
      <c r="P5189">
        <v>730</v>
      </c>
      <c r="R5189">
        <v>2906600</v>
      </c>
      <c r="S5189">
        <v>5000</v>
      </c>
      <c r="T5189" t="s">
        <v>5940</v>
      </c>
      <c r="U5189">
        <v>400</v>
      </c>
      <c r="V5189">
        <v>120</v>
      </c>
      <c r="W5189" t="s">
        <v>5940</v>
      </c>
      <c r="X5189">
        <v>579</v>
      </c>
      <c r="Z5189">
        <v>5102637</v>
      </c>
      <c r="AB5189">
        <v>92078</v>
      </c>
      <c r="AC5189">
        <v>5102637</v>
      </c>
      <c r="AD5189" t="s">
        <v>504</v>
      </c>
      <c r="AE5189">
        <v>5601</v>
      </c>
      <c r="AF5189">
        <v>5102637</v>
      </c>
      <c r="AG5189" t="s">
        <v>504</v>
      </c>
      <c r="AH5189">
        <v>1760443</v>
      </c>
      <c r="AI5189">
        <v>5102637</v>
      </c>
      <c r="AJ5189" t="s">
        <v>504</v>
      </c>
      <c r="AK5189">
        <v>4086</v>
      </c>
      <c r="AL5189">
        <v>5102637</v>
      </c>
      <c r="AM5189" t="s">
        <v>504</v>
      </c>
      <c r="AN5189">
        <v>1071099</v>
      </c>
      <c r="AO5189">
        <v>0</v>
      </c>
      <c r="AP5189">
        <v>5204607</v>
      </c>
      <c r="AQ5189" t="s">
        <v>672</v>
      </c>
      <c r="AR5189">
        <v>4800</v>
      </c>
    </row>
    <row r="5190" spans="1:44" x14ac:dyDescent="0.25">
      <c r="A5190">
        <v>2906709</v>
      </c>
      <c r="B5190">
        <v>6</v>
      </c>
      <c r="C5190" t="s">
        <v>887</v>
      </c>
      <c r="D5190" t="s">
        <v>5805</v>
      </c>
      <c r="E5190">
        <v>3600</v>
      </c>
      <c r="F5190" t="s">
        <v>5940</v>
      </c>
      <c r="G5190">
        <v>225</v>
      </c>
      <c r="H5190" t="s">
        <v>5940</v>
      </c>
      <c r="I5190" t="s">
        <v>5940</v>
      </c>
      <c r="J5190">
        <v>150</v>
      </c>
      <c r="K5190">
        <v>3000</v>
      </c>
      <c r="L5190">
        <v>0</v>
      </c>
      <c r="M5190">
        <v>450</v>
      </c>
      <c r="N5190">
        <v>0</v>
      </c>
      <c r="O5190">
        <v>0</v>
      </c>
      <c r="P5190">
        <v>450</v>
      </c>
      <c r="R5190">
        <v>2906709</v>
      </c>
      <c r="S5190">
        <v>3600</v>
      </c>
      <c r="T5190" t="s">
        <v>5940</v>
      </c>
      <c r="U5190">
        <v>225</v>
      </c>
      <c r="V5190" t="s">
        <v>5940</v>
      </c>
      <c r="W5190" t="s">
        <v>5940</v>
      </c>
      <c r="X5190">
        <v>150</v>
      </c>
      <c r="Z5190">
        <v>5102678</v>
      </c>
      <c r="AB5190">
        <v>254821</v>
      </c>
      <c r="AC5190">
        <v>5102678</v>
      </c>
      <c r="AD5190" t="s">
        <v>505</v>
      </c>
      <c r="AE5190">
        <v>1173</v>
      </c>
      <c r="AF5190">
        <v>5102678</v>
      </c>
      <c r="AG5190" t="s">
        <v>505</v>
      </c>
      <c r="AH5190">
        <v>3600</v>
      </c>
      <c r="AI5190">
        <v>5102678</v>
      </c>
      <c r="AJ5190" t="s">
        <v>505</v>
      </c>
      <c r="AK5190">
        <v>560</v>
      </c>
      <c r="AL5190">
        <v>5102678</v>
      </c>
      <c r="AM5190" t="s">
        <v>505</v>
      </c>
      <c r="AN5190">
        <v>418658</v>
      </c>
      <c r="AO5190">
        <v>0</v>
      </c>
      <c r="AP5190">
        <v>5204656</v>
      </c>
      <c r="AQ5190" t="s">
        <v>673</v>
      </c>
      <c r="AR5190">
        <v>1140</v>
      </c>
    </row>
    <row r="5191" spans="1:44" x14ac:dyDescent="0.25">
      <c r="A5191">
        <v>2906808</v>
      </c>
      <c r="B5191">
        <v>6</v>
      </c>
      <c r="C5191" t="s">
        <v>887</v>
      </c>
      <c r="D5191" t="s">
        <v>5806</v>
      </c>
      <c r="E5191" t="s">
        <v>5940</v>
      </c>
      <c r="F5191" t="s">
        <v>5940</v>
      </c>
      <c r="G5191">
        <v>5926</v>
      </c>
      <c r="H5191" t="s">
        <v>5940</v>
      </c>
      <c r="I5191" t="s">
        <v>5940</v>
      </c>
      <c r="J5191">
        <v>3576</v>
      </c>
      <c r="K5191">
        <v>200</v>
      </c>
      <c r="L5191">
        <v>0</v>
      </c>
      <c r="M5191">
        <v>5880</v>
      </c>
      <c r="N5191">
        <v>0</v>
      </c>
      <c r="O5191">
        <v>0</v>
      </c>
      <c r="P5191">
        <v>4221</v>
      </c>
      <c r="R5191">
        <v>2906808</v>
      </c>
      <c r="S5191" t="s">
        <v>5940</v>
      </c>
      <c r="T5191" t="s">
        <v>5940</v>
      </c>
      <c r="U5191">
        <v>5926</v>
      </c>
      <c r="V5191" t="s">
        <v>5940</v>
      </c>
      <c r="W5191" t="s">
        <v>5940</v>
      </c>
      <c r="X5191">
        <v>3576</v>
      </c>
      <c r="Z5191">
        <v>5102686</v>
      </c>
      <c r="AB5191">
        <v>37939</v>
      </c>
      <c r="AC5191">
        <v>5102686</v>
      </c>
      <c r="AD5191" t="s">
        <v>506</v>
      </c>
      <c r="AE5191">
        <v>12000</v>
      </c>
      <c r="AF5191">
        <v>5102686</v>
      </c>
      <c r="AG5191" t="s">
        <v>506</v>
      </c>
      <c r="AH5191" t="s">
        <v>5940</v>
      </c>
      <c r="AI5191">
        <v>5102686</v>
      </c>
      <c r="AJ5191" t="s">
        <v>506</v>
      </c>
      <c r="AK5191">
        <v>7824</v>
      </c>
      <c r="AL5191">
        <v>5102686</v>
      </c>
      <c r="AM5191" t="s">
        <v>506</v>
      </c>
      <c r="AN5191">
        <v>627767</v>
      </c>
      <c r="AO5191">
        <v>0</v>
      </c>
      <c r="AP5191">
        <v>5204706</v>
      </c>
      <c r="AQ5191" t="s">
        <v>674</v>
      </c>
      <c r="AR5191">
        <v>2900</v>
      </c>
    </row>
    <row r="5192" spans="1:44" x14ac:dyDescent="0.25">
      <c r="A5192">
        <v>2906824</v>
      </c>
      <c r="B5192">
        <v>6</v>
      </c>
      <c r="C5192" t="s">
        <v>887</v>
      </c>
      <c r="D5192" t="s">
        <v>5807</v>
      </c>
      <c r="E5192" t="s">
        <v>5940</v>
      </c>
      <c r="F5192" t="s">
        <v>5940</v>
      </c>
      <c r="G5192">
        <v>124</v>
      </c>
      <c r="H5192" t="s">
        <v>5940</v>
      </c>
      <c r="I5192" t="s">
        <v>5940</v>
      </c>
      <c r="J5192">
        <v>60</v>
      </c>
      <c r="K5192">
        <v>0</v>
      </c>
      <c r="L5192">
        <v>0</v>
      </c>
      <c r="M5192">
        <v>288</v>
      </c>
      <c r="N5192">
        <v>0</v>
      </c>
      <c r="O5192">
        <v>0</v>
      </c>
      <c r="P5192">
        <v>300</v>
      </c>
      <c r="R5192">
        <v>2906824</v>
      </c>
      <c r="S5192" t="s">
        <v>5940</v>
      </c>
      <c r="T5192" t="s">
        <v>5940</v>
      </c>
      <c r="U5192">
        <v>124</v>
      </c>
      <c r="V5192" t="s">
        <v>5940</v>
      </c>
      <c r="W5192" t="s">
        <v>5940</v>
      </c>
      <c r="X5192">
        <v>60</v>
      </c>
      <c r="Z5192">
        <v>5102694</v>
      </c>
      <c r="AB5192" t="s">
        <v>5940</v>
      </c>
      <c r="AC5192">
        <v>5102694</v>
      </c>
      <c r="AD5192" t="s">
        <v>507</v>
      </c>
      <c r="AE5192">
        <v>18900</v>
      </c>
      <c r="AF5192">
        <v>5102694</v>
      </c>
      <c r="AG5192" t="s">
        <v>507</v>
      </c>
      <c r="AH5192" t="s">
        <v>5940</v>
      </c>
      <c r="AI5192">
        <v>5102694</v>
      </c>
      <c r="AJ5192" t="s">
        <v>507</v>
      </c>
      <c r="AK5192" t="s">
        <v>5940</v>
      </c>
      <c r="AL5192">
        <v>5102694</v>
      </c>
      <c r="AM5192" t="s">
        <v>507</v>
      </c>
      <c r="AN5192">
        <v>36000</v>
      </c>
      <c r="AO5192">
        <v>0</v>
      </c>
      <c r="AP5192">
        <v>5204805</v>
      </c>
      <c r="AQ5192" t="s">
        <v>675</v>
      </c>
      <c r="AR5192">
        <v>38500</v>
      </c>
    </row>
    <row r="5193" spans="1:44" x14ac:dyDescent="0.25">
      <c r="A5193">
        <v>2906857</v>
      </c>
      <c r="B5193">
        <v>6</v>
      </c>
      <c r="C5193" t="s">
        <v>887</v>
      </c>
      <c r="D5193" t="s">
        <v>5808</v>
      </c>
      <c r="E5193" t="s">
        <v>5940</v>
      </c>
      <c r="F5193" t="s">
        <v>5940</v>
      </c>
      <c r="G5193">
        <v>507</v>
      </c>
      <c r="H5193" t="s">
        <v>5940</v>
      </c>
      <c r="I5193" t="s">
        <v>5940</v>
      </c>
      <c r="J5193">
        <v>310</v>
      </c>
      <c r="K5193">
        <v>0</v>
      </c>
      <c r="L5193">
        <v>0</v>
      </c>
      <c r="M5193">
        <v>144</v>
      </c>
      <c r="N5193">
        <v>0</v>
      </c>
      <c r="O5193">
        <v>0</v>
      </c>
      <c r="P5193">
        <v>120</v>
      </c>
      <c r="R5193">
        <v>2906857</v>
      </c>
      <c r="S5193" t="s">
        <v>5940</v>
      </c>
      <c r="T5193" t="s">
        <v>5940</v>
      </c>
      <c r="U5193">
        <v>507</v>
      </c>
      <c r="V5193" t="s">
        <v>5940</v>
      </c>
      <c r="W5193" t="s">
        <v>5940</v>
      </c>
      <c r="X5193">
        <v>310</v>
      </c>
      <c r="Z5193">
        <v>5102702</v>
      </c>
      <c r="AB5193" t="s">
        <v>5940</v>
      </c>
      <c r="AC5193">
        <v>5102702</v>
      </c>
      <c r="AD5193" t="s">
        <v>508</v>
      </c>
      <c r="AE5193">
        <v>25056</v>
      </c>
      <c r="AF5193">
        <v>5102702</v>
      </c>
      <c r="AG5193" t="s">
        <v>508</v>
      </c>
      <c r="AH5193">
        <v>900</v>
      </c>
      <c r="AI5193">
        <v>5102702</v>
      </c>
      <c r="AJ5193" t="s">
        <v>508</v>
      </c>
      <c r="AK5193" t="s">
        <v>5940</v>
      </c>
      <c r="AL5193">
        <v>5102702</v>
      </c>
      <c r="AM5193" t="s">
        <v>508</v>
      </c>
      <c r="AN5193">
        <v>303923</v>
      </c>
      <c r="AO5193">
        <v>0</v>
      </c>
      <c r="AP5193">
        <v>5204854</v>
      </c>
      <c r="AQ5193" t="s">
        <v>676</v>
      </c>
      <c r="AR5193">
        <v>800</v>
      </c>
    </row>
    <row r="5194" spans="1:44" x14ac:dyDescent="0.25">
      <c r="A5194">
        <v>2906873</v>
      </c>
      <c r="B5194">
        <v>6</v>
      </c>
      <c r="C5194" t="s">
        <v>887</v>
      </c>
      <c r="D5194" t="s">
        <v>5809</v>
      </c>
      <c r="E5194" t="s">
        <v>5940</v>
      </c>
      <c r="F5194" t="s">
        <v>5940</v>
      </c>
      <c r="G5194">
        <v>427</v>
      </c>
      <c r="H5194" t="s">
        <v>5940</v>
      </c>
      <c r="I5194" t="s">
        <v>5940</v>
      </c>
      <c r="J5194">
        <v>426</v>
      </c>
      <c r="K5194">
        <v>0</v>
      </c>
      <c r="L5194">
        <v>0</v>
      </c>
      <c r="M5194">
        <v>140</v>
      </c>
      <c r="N5194">
        <v>0</v>
      </c>
      <c r="O5194">
        <v>0</v>
      </c>
      <c r="P5194">
        <v>85</v>
      </c>
      <c r="R5194">
        <v>2906873</v>
      </c>
      <c r="S5194" t="s">
        <v>5940</v>
      </c>
      <c r="T5194" t="s">
        <v>5940</v>
      </c>
      <c r="U5194">
        <v>427</v>
      </c>
      <c r="V5194" t="s">
        <v>5940</v>
      </c>
      <c r="W5194" t="s">
        <v>5940</v>
      </c>
      <c r="X5194">
        <v>426</v>
      </c>
      <c r="Z5194">
        <v>5102793</v>
      </c>
      <c r="AB5194" t="s">
        <v>5940</v>
      </c>
      <c r="AC5194">
        <v>5102793</v>
      </c>
      <c r="AD5194" t="s">
        <v>509</v>
      </c>
      <c r="AE5194">
        <v>4211</v>
      </c>
      <c r="AF5194">
        <v>5102793</v>
      </c>
      <c r="AG5194" t="s">
        <v>509</v>
      </c>
      <c r="AH5194">
        <v>300</v>
      </c>
      <c r="AI5194">
        <v>5102793</v>
      </c>
      <c r="AJ5194" t="s">
        <v>509</v>
      </c>
      <c r="AK5194">
        <v>1116</v>
      </c>
      <c r="AL5194">
        <v>5102793</v>
      </c>
      <c r="AM5194" t="s">
        <v>509</v>
      </c>
      <c r="AN5194">
        <v>243</v>
      </c>
      <c r="AO5194">
        <v>0</v>
      </c>
      <c r="AP5194">
        <v>5204904</v>
      </c>
      <c r="AQ5194" t="s">
        <v>677</v>
      </c>
      <c r="AR5194">
        <v>2500</v>
      </c>
    </row>
    <row r="5195" spans="1:44" x14ac:dyDescent="0.25">
      <c r="A5195">
        <v>2906899</v>
      </c>
      <c r="B5195">
        <v>6</v>
      </c>
      <c r="C5195" t="s">
        <v>887</v>
      </c>
      <c r="D5195" t="s">
        <v>5810</v>
      </c>
      <c r="E5195">
        <v>4500</v>
      </c>
      <c r="F5195" t="s">
        <v>5940</v>
      </c>
      <c r="G5195">
        <v>558</v>
      </c>
      <c r="H5195">
        <v>500</v>
      </c>
      <c r="I5195" t="s">
        <v>5940</v>
      </c>
      <c r="J5195">
        <v>660</v>
      </c>
      <c r="K5195">
        <v>3960</v>
      </c>
      <c r="L5195">
        <v>0</v>
      </c>
      <c r="M5195">
        <v>200</v>
      </c>
      <c r="N5195">
        <v>56</v>
      </c>
      <c r="O5195">
        <v>0</v>
      </c>
      <c r="P5195">
        <v>229</v>
      </c>
      <c r="R5195">
        <v>2906899</v>
      </c>
      <c r="S5195">
        <v>4500</v>
      </c>
      <c r="T5195" t="s">
        <v>5940</v>
      </c>
      <c r="U5195">
        <v>558</v>
      </c>
      <c r="V5195">
        <v>500</v>
      </c>
      <c r="W5195" t="s">
        <v>5940</v>
      </c>
      <c r="X5195">
        <v>660</v>
      </c>
      <c r="Z5195">
        <v>5102850</v>
      </c>
      <c r="AB5195" t="s">
        <v>5940</v>
      </c>
      <c r="AC5195">
        <v>5102850</v>
      </c>
      <c r="AD5195" t="s">
        <v>510</v>
      </c>
      <c r="AE5195">
        <v>2280</v>
      </c>
      <c r="AF5195">
        <v>5102850</v>
      </c>
      <c r="AG5195" t="s">
        <v>510</v>
      </c>
      <c r="AH5195">
        <v>875</v>
      </c>
      <c r="AI5195">
        <v>5102850</v>
      </c>
      <c r="AJ5195" t="s">
        <v>510</v>
      </c>
      <c r="AK5195">
        <v>72</v>
      </c>
      <c r="AL5195">
        <v>5102850</v>
      </c>
      <c r="AM5195" t="s">
        <v>510</v>
      </c>
      <c r="AN5195" t="s">
        <v>5940</v>
      </c>
      <c r="AO5195">
        <v>0</v>
      </c>
      <c r="AP5195">
        <v>5204953</v>
      </c>
      <c r="AQ5195" t="s">
        <v>678</v>
      </c>
      <c r="AR5195">
        <v>462</v>
      </c>
    </row>
    <row r="5196" spans="1:44" x14ac:dyDescent="0.25">
      <c r="A5196">
        <v>2906907</v>
      </c>
      <c r="B5196">
        <v>6</v>
      </c>
      <c r="C5196" t="s">
        <v>887</v>
      </c>
      <c r="D5196" t="s">
        <v>5811</v>
      </c>
      <c r="E5196">
        <v>371700</v>
      </c>
      <c r="F5196" t="s">
        <v>5940</v>
      </c>
      <c r="G5196">
        <v>293</v>
      </c>
      <c r="H5196" t="s">
        <v>5940</v>
      </c>
      <c r="I5196" t="s">
        <v>5940</v>
      </c>
      <c r="J5196">
        <v>665</v>
      </c>
      <c r="K5196">
        <v>396500</v>
      </c>
      <c r="L5196">
        <v>0</v>
      </c>
      <c r="M5196">
        <v>126</v>
      </c>
      <c r="N5196">
        <v>0</v>
      </c>
      <c r="O5196">
        <v>0</v>
      </c>
      <c r="P5196">
        <v>238</v>
      </c>
      <c r="R5196">
        <v>2906907</v>
      </c>
      <c r="S5196">
        <v>371700</v>
      </c>
      <c r="T5196" t="s">
        <v>5940</v>
      </c>
      <c r="U5196">
        <v>293</v>
      </c>
      <c r="V5196" t="s">
        <v>5940</v>
      </c>
      <c r="W5196" t="s">
        <v>5940</v>
      </c>
      <c r="X5196">
        <v>665</v>
      </c>
      <c r="Z5196">
        <v>5103007</v>
      </c>
      <c r="AB5196">
        <v>1080</v>
      </c>
      <c r="AC5196">
        <v>5103007</v>
      </c>
      <c r="AD5196" t="s">
        <v>511</v>
      </c>
      <c r="AE5196">
        <v>204</v>
      </c>
      <c r="AF5196">
        <v>5103007</v>
      </c>
      <c r="AG5196" t="s">
        <v>511</v>
      </c>
      <c r="AH5196">
        <v>1950</v>
      </c>
      <c r="AI5196">
        <v>5103007</v>
      </c>
      <c r="AJ5196" t="s">
        <v>511</v>
      </c>
      <c r="AK5196">
        <v>508</v>
      </c>
      <c r="AL5196">
        <v>5103007</v>
      </c>
      <c r="AM5196" t="s">
        <v>511</v>
      </c>
      <c r="AN5196">
        <v>39472</v>
      </c>
      <c r="AO5196">
        <v>0</v>
      </c>
      <c r="AP5196">
        <v>5205000</v>
      </c>
      <c r="AQ5196" t="s">
        <v>679</v>
      </c>
      <c r="AR5196">
        <v>6000</v>
      </c>
    </row>
    <row r="5197" spans="1:44" x14ac:dyDescent="0.25">
      <c r="A5197">
        <v>2907004</v>
      </c>
      <c r="B5197">
        <v>6</v>
      </c>
      <c r="C5197" t="s">
        <v>887</v>
      </c>
      <c r="D5197" t="s">
        <v>5812</v>
      </c>
      <c r="E5197" t="s">
        <v>5940</v>
      </c>
      <c r="F5197" t="s">
        <v>5940</v>
      </c>
      <c r="G5197">
        <v>130</v>
      </c>
      <c r="H5197" t="s">
        <v>5940</v>
      </c>
      <c r="I5197" t="s">
        <v>5940</v>
      </c>
      <c r="J5197">
        <v>130</v>
      </c>
      <c r="K5197">
        <v>0</v>
      </c>
      <c r="L5197">
        <v>0</v>
      </c>
      <c r="M5197">
        <v>128</v>
      </c>
      <c r="N5197">
        <v>0</v>
      </c>
      <c r="O5197">
        <v>0</v>
      </c>
      <c r="P5197">
        <v>166</v>
      </c>
      <c r="R5197">
        <v>2907004</v>
      </c>
      <c r="S5197" t="s">
        <v>5940</v>
      </c>
      <c r="T5197" t="s">
        <v>5940</v>
      </c>
      <c r="U5197">
        <v>130</v>
      </c>
      <c r="V5197" t="s">
        <v>5940</v>
      </c>
      <c r="W5197" t="s">
        <v>5940</v>
      </c>
      <c r="X5197">
        <v>130</v>
      </c>
      <c r="Z5197">
        <v>5103056</v>
      </c>
      <c r="AB5197" t="s">
        <v>5940</v>
      </c>
      <c r="AC5197">
        <v>5103056</v>
      </c>
      <c r="AD5197" t="s">
        <v>512</v>
      </c>
      <c r="AE5197">
        <v>71757</v>
      </c>
      <c r="AF5197">
        <v>5103056</v>
      </c>
      <c r="AG5197" t="s">
        <v>512</v>
      </c>
      <c r="AH5197" t="s">
        <v>5940</v>
      </c>
      <c r="AI5197">
        <v>5103056</v>
      </c>
      <c r="AJ5197" t="s">
        <v>512</v>
      </c>
      <c r="AK5197">
        <v>1508</v>
      </c>
      <c r="AL5197">
        <v>5103056</v>
      </c>
      <c r="AM5197" t="s">
        <v>512</v>
      </c>
      <c r="AN5197">
        <v>95876</v>
      </c>
      <c r="AO5197">
        <v>0</v>
      </c>
      <c r="AP5197">
        <v>5205059</v>
      </c>
      <c r="AQ5197" t="s">
        <v>680</v>
      </c>
      <c r="AR5197">
        <v>12500</v>
      </c>
    </row>
    <row r="5198" spans="1:44" x14ac:dyDescent="0.25">
      <c r="A5198">
        <v>2907103</v>
      </c>
      <c r="B5198">
        <v>6</v>
      </c>
      <c r="C5198" t="s">
        <v>887</v>
      </c>
      <c r="D5198" t="s">
        <v>5813</v>
      </c>
      <c r="E5198">
        <v>5000</v>
      </c>
      <c r="F5198" t="s">
        <v>5940</v>
      </c>
      <c r="G5198">
        <v>1430</v>
      </c>
      <c r="H5198">
        <v>480</v>
      </c>
      <c r="I5198" t="s">
        <v>5940</v>
      </c>
      <c r="J5198">
        <v>269</v>
      </c>
      <c r="K5198">
        <v>3600</v>
      </c>
      <c r="L5198">
        <v>0</v>
      </c>
      <c r="M5198">
        <v>1320</v>
      </c>
      <c r="N5198">
        <v>954</v>
      </c>
      <c r="O5198">
        <v>0</v>
      </c>
      <c r="P5198">
        <v>354</v>
      </c>
      <c r="R5198">
        <v>2907103</v>
      </c>
      <c r="S5198">
        <v>5000</v>
      </c>
      <c r="T5198" t="s">
        <v>5940</v>
      </c>
      <c r="U5198">
        <v>1430</v>
      </c>
      <c r="V5198">
        <v>480</v>
      </c>
      <c r="W5198" t="s">
        <v>5940</v>
      </c>
      <c r="X5198">
        <v>269</v>
      </c>
      <c r="Z5198">
        <v>5103106</v>
      </c>
      <c r="AB5198" t="s">
        <v>5940</v>
      </c>
      <c r="AC5198">
        <v>5103106</v>
      </c>
      <c r="AD5198" t="s">
        <v>513</v>
      </c>
      <c r="AE5198">
        <v>1800</v>
      </c>
      <c r="AF5198">
        <v>5103106</v>
      </c>
      <c r="AG5198" t="s">
        <v>513</v>
      </c>
      <c r="AH5198">
        <v>800</v>
      </c>
      <c r="AI5198">
        <v>5103106</v>
      </c>
      <c r="AJ5198" t="s">
        <v>513</v>
      </c>
      <c r="AK5198" t="s">
        <v>5940</v>
      </c>
      <c r="AL5198">
        <v>5103106</v>
      </c>
      <c r="AM5198" t="s">
        <v>513</v>
      </c>
      <c r="AN5198">
        <v>10080</v>
      </c>
      <c r="AO5198">
        <v>0</v>
      </c>
      <c r="AP5198">
        <v>5205109</v>
      </c>
      <c r="AQ5198" t="s">
        <v>681</v>
      </c>
      <c r="AR5198">
        <v>77000</v>
      </c>
    </row>
    <row r="5199" spans="1:44" x14ac:dyDescent="0.25">
      <c r="A5199">
        <v>2907202</v>
      </c>
      <c r="B5199">
        <v>6</v>
      </c>
      <c r="C5199" t="s">
        <v>887</v>
      </c>
      <c r="D5199" t="s">
        <v>5814</v>
      </c>
      <c r="E5199">
        <v>1200</v>
      </c>
      <c r="F5199" t="s">
        <v>5940</v>
      </c>
      <c r="G5199">
        <v>100</v>
      </c>
      <c r="H5199" t="s">
        <v>5940</v>
      </c>
      <c r="I5199" t="s">
        <v>5940</v>
      </c>
      <c r="J5199" t="s">
        <v>5940</v>
      </c>
      <c r="K5199">
        <v>2200</v>
      </c>
      <c r="L5199">
        <v>0</v>
      </c>
      <c r="M5199">
        <v>255</v>
      </c>
      <c r="N5199">
        <v>0</v>
      </c>
      <c r="O5199">
        <v>0</v>
      </c>
      <c r="P5199">
        <v>1564</v>
      </c>
      <c r="R5199">
        <v>2907202</v>
      </c>
      <c r="S5199">
        <v>1200</v>
      </c>
      <c r="T5199" t="s">
        <v>5940</v>
      </c>
      <c r="U5199">
        <v>100</v>
      </c>
      <c r="V5199" t="s">
        <v>5940</v>
      </c>
      <c r="W5199" t="s">
        <v>5940</v>
      </c>
      <c r="X5199" t="s">
        <v>5940</v>
      </c>
      <c r="Z5199">
        <v>5103205</v>
      </c>
      <c r="AB5199">
        <v>45</v>
      </c>
      <c r="AC5199">
        <v>5103205</v>
      </c>
      <c r="AD5199" t="s">
        <v>514</v>
      </c>
      <c r="AE5199">
        <v>8697</v>
      </c>
      <c r="AF5199">
        <v>5103205</v>
      </c>
      <c r="AG5199" t="s">
        <v>514</v>
      </c>
      <c r="AH5199">
        <v>300</v>
      </c>
      <c r="AI5199">
        <v>5103205</v>
      </c>
      <c r="AJ5199" t="s">
        <v>514</v>
      </c>
      <c r="AK5199" t="s">
        <v>5940</v>
      </c>
      <c r="AL5199">
        <v>5103205</v>
      </c>
      <c r="AM5199" t="s">
        <v>514</v>
      </c>
      <c r="AN5199">
        <v>1030</v>
      </c>
      <c r="AO5199">
        <v>0</v>
      </c>
      <c r="AP5199">
        <v>5205208</v>
      </c>
      <c r="AQ5199" t="s">
        <v>682</v>
      </c>
      <c r="AR5199">
        <v>11200</v>
      </c>
    </row>
    <row r="5200" spans="1:44" x14ac:dyDescent="0.25">
      <c r="A5200">
        <v>2907301</v>
      </c>
      <c r="B5200">
        <v>6</v>
      </c>
      <c r="C5200" t="s">
        <v>887</v>
      </c>
      <c r="D5200" t="s">
        <v>5815</v>
      </c>
      <c r="E5200" t="s">
        <v>5940</v>
      </c>
      <c r="F5200" t="s">
        <v>5940</v>
      </c>
      <c r="G5200">
        <v>513</v>
      </c>
      <c r="H5200" t="s">
        <v>5940</v>
      </c>
      <c r="I5200" t="s">
        <v>5940</v>
      </c>
      <c r="J5200">
        <v>349</v>
      </c>
      <c r="K5200">
        <v>0</v>
      </c>
      <c r="L5200">
        <v>0</v>
      </c>
      <c r="M5200">
        <v>27</v>
      </c>
      <c r="N5200">
        <v>0</v>
      </c>
      <c r="O5200">
        <v>0</v>
      </c>
      <c r="P5200">
        <v>86</v>
      </c>
      <c r="R5200">
        <v>2907301</v>
      </c>
      <c r="S5200" t="s">
        <v>5940</v>
      </c>
      <c r="T5200" t="s">
        <v>5940</v>
      </c>
      <c r="U5200">
        <v>513</v>
      </c>
      <c r="V5200" t="s">
        <v>5940</v>
      </c>
      <c r="W5200" t="s">
        <v>5940</v>
      </c>
      <c r="X5200">
        <v>349</v>
      </c>
      <c r="Z5200">
        <v>5103254</v>
      </c>
      <c r="AB5200" t="s">
        <v>5940</v>
      </c>
      <c r="AC5200">
        <v>5103254</v>
      </c>
      <c r="AD5200" t="s">
        <v>515</v>
      </c>
      <c r="AE5200">
        <v>12000</v>
      </c>
      <c r="AF5200">
        <v>5103254</v>
      </c>
      <c r="AG5200" t="s">
        <v>515</v>
      </c>
      <c r="AH5200">
        <v>11250</v>
      </c>
      <c r="AI5200">
        <v>5103254</v>
      </c>
      <c r="AJ5200" t="s">
        <v>515</v>
      </c>
      <c r="AK5200">
        <v>600</v>
      </c>
      <c r="AL5200">
        <v>5103254</v>
      </c>
      <c r="AM5200" t="s">
        <v>515</v>
      </c>
      <c r="AN5200" t="s">
        <v>5940</v>
      </c>
      <c r="AO5200">
        <v>0</v>
      </c>
      <c r="AP5200">
        <v>5205307</v>
      </c>
      <c r="AQ5200" t="s">
        <v>683</v>
      </c>
      <c r="AR5200">
        <v>2500</v>
      </c>
    </row>
    <row r="5201" spans="1:44" x14ac:dyDescent="0.25">
      <c r="A5201">
        <v>2907400</v>
      </c>
      <c r="B5201">
        <v>6</v>
      </c>
      <c r="C5201" t="s">
        <v>887</v>
      </c>
      <c r="D5201" t="s">
        <v>5816</v>
      </c>
      <c r="E5201">
        <v>1144</v>
      </c>
      <c r="F5201" t="s">
        <v>5940</v>
      </c>
      <c r="G5201">
        <v>960</v>
      </c>
      <c r="H5201" t="s">
        <v>5940</v>
      </c>
      <c r="I5201" t="s">
        <v>5940</v>
      </c>
      <c r="J5201">
        <v>49</v>
      </c>
      <c r="K5201">
        <v>3800</v>
      </c>
      <c r="L5201">
        <v>0</v>
      </c>
      <c r="M5201">
        <v>697</v>
      </c>
      <c r="N5201">
        <v>0</v>
      </c>
      <c r="O5201">
        <v>0</v>
      </c>
      <c r="P5201">
        <v>52</v>
      </c>
      <c r="R5201">
        <v>2907400</v>
      </c>
      <c r="S5201">
        <v>1144</v>
      </c>
      <c r="T5201" t="s">
        <v>5940</v>
      </c>
      <c r="U5201">
        <v>960</v>
      </c>
      <c r="V5201" t="s">
        <v>5940</v>
      </c>
      <c r="W5201" t="s">
        <v>5940</v>
      </c>
      <c r="X5201">
        <v>49</v>
      </c>
      <c r="Z5201">
        <v>5103304</v>
      </c>
      <c r="AB5201">
        <v>1425</v>
      </c>
      <c r="AC5201">
        <v>5103304</v>
      </c>
      <c r="AD5201" t="s">
        <v>516</v>
      </c>
      <c r="AE5201">
        <v>13981</v>
      </c>
      <c r="AF5201">
        <v>5103304</v>
      </c>
      <c r="AG5201" t="s">
        <v>516</v>
      </c>
      <c r="AH5201" t="s">
        <v>5940</v>
      </c>
      <c r="AI5201">
        <v>5103304</v>
      </c>
      <c r="AJ5201" t="s">
        <v>516</v>
      </c>
      <c r="AK5201">
        <v>924</v>
      </c>
      <c r="AL5201">
        <v>5103304</v>
      </c>
      <c r="AM5201" t="s">
        <v>516</v>
      </c>
      <c r="AN5201">
        <v>118160</v>
      </c>
      <c r="AO5201">
        <v>0</v>
      </c>
      <c r="AP5201">
        <v>5205406</v>
      </c>
      <c r="AQ5201" t="s">
        <v>684</v>
      </c>
      <c r="AR5201">
        <v>2800</v>
      </c>
    </row>
    <row r="5202" spans="1:44" x14ac:dyDescent="0.25">
      <c r="A5202">
        <v>2907509</v>
      </c>
      <c r="B5202">
        <v>6</v>
      </c>
      <c r="C5202" t="s">
        <v>887</v>
      </c>
      <c r="D5202" t="s">
        <v>5817</v>
      </c>
      <c r="E5202" t="s">
        <v>5940</v>
      </c>
      <c r="F5202" t="s">
        <v>5940</v>
      </c>
      <c r="G5202">
        <v>36</v>
      </c>
      <c r="H5202" t="s">
        <v>5940</v>
      </c>
      <c r="I5202" t="s">
        <v>5940</v>
      </c>
      <c r="J5202">
        <v>23</v>
      </c>
      <c r="K5202">
        <v>0</v>
      </c>
      <c r="L5202">
        <v>0</v>
      </c>
      <c r="M5202">
        <v>144</v>
      </c>
      <c r="N5202">
        <v>0</v>
      </c>
      <c r="O5202">
        <v>0</v>
      </c>
      <c r="P5202">
        <v>60</v>
      </c>
      <c r="R5202">
        <v>2907509</v>
      </c>
      <c r="S5202" t="s">
        <v>5940</v>
      </c>
      <c r="T5202" t="s">
        <v>5940</v>
      </c>
      <c r="U5202">
        <v>36</v>
      </c>
      <c r="V5202" t="s">
        <v>5940</v>
      </c>
      <c r="W5202" t="s">
        <v>5940</v>
      </c>
      <c r="X5202">
        <v>23</v>
      </c>
      <c r="Z5202">
        <v>5103353</v>
      </c>
      <c r="AB5202" t="s">
        <v>5940</v>
      </c>
      <c r="AC5202">
        <v>5103353</v>
      </c>
      <c r="AD5202" t="s">
        <v>517</v>
      </c>
      <c r="AE5202">
        <v>6300</v>
      </c>
      <c r="AF5202">
        <v>5103353</v>
      </c>
      <c r="AG5202" t="s">
        <v>517</v>
      </c>
      <c r="AH5202">
        <v>324679</v>
      </c>
      <c r="AI5202">
        <v>5103353</v>
      </c>
      <c r="AJ5202" t="s">
        <v>517</v>
      </c>
      <c r="AK5202">
        <v>56</v>
      </c>
      <c r="AL5202">
        <v>5103353</v>
      </c>
      <c r="AM5202" t="s">
        <v>517</v>
      </c>
      <c r="AN5202" t="s">
        <v>5940</v>
      </c>
      <c r="AO5202">
        <v>0</v>
      </c>
      <c r="AP5202">
        <v>5205455</v>
      </c>
      <c r="AQ5202" t="s">
        <v>685</v>
      </c>
      <c r="AR5202">
        <v>6600</v>
      </c>
    </row>
    <row r="5203" spans="1:44" x14ac:dyDescent="0.25">
      <c r="A5203">
        <v>2907558</v>
      </c>
      <c r="B5203">
        <v>6</v>
      </c>
      <c r="C5203" t="s">
        <v>887</v>
      </c>
      <c r="D5203" t="s">
        <v>5818</v>
      </c>
      <c r="E5203">
        <v>1200</v>
      </c>
      <c r="F5203" t="s">
        <v>5940</v>
      </c>
      <c r="G5203">
        <v>225</v>
      </c>
      <c r="H5203">
        <v>120</v>
      </c>
      <c r="I5203">
        <v>65</v>
      </c>
      <c r="J5203">
        <v>467</v>
      </c>
      <c r="K5203">
        <v>1600</v>
      </c>
      <c r="L5203">
        <v>0</v>
      </c>
      <c r="M5203">
        <v>108</v>
      </c>
      <c r="N5203">
        <v>0</v>
      </c>
      <c r="O5203">
        <v>48</v>
      </c>
      <c r="P5203">
        <v>115</v>
      </c>
      <c r="R5203">
        <v>2907558</v>
      </c>
      <c r="S5203">
        <v>1200</v>
      </c>
      <c r="T5203" t="s">
        <v>5940</v>
      </c>
      <c r="U5203">
        <v>225</v>
      </c>
      <c r="V5203">
        <v>120</v>
      </c>
      <c r="W5203">
        <v>65</v>
      </c>
      <c r="X5203">
        <v>467</v>
      </c>
      <c r="Z5203">
        <v>5103361</v>
      </c>
      <c r="AB5203" t="s">
        <v>5940</v>
      </c>
      <c r="AC5203">
        <v>5103361</v>
      </c>
      <c r="AD5203" t="s">
        <v>518</v>
      </c>
      <c r="AE5203">
        <v>1500</v>
      </c>
      <c r="AF5203">
        <v>5103361</v>
      </c>
      <c r="AG5203" t="s">
        <v>518</v>
      </c>
      <c r="AH5203" t="s">
        <v>5940</v>
      </c>
      <c r="AI5203">
        <v>5103361</v>
      </c>
      <c r="AJ5203" t="s">
        <v>518</v>
      </c>
      <c r="AK5203">
        <v>33</v>
      </c>
      <c r="AL5203">
        <v>5103361</v>
      </c>
      <c r="AM5203" t="s">
        <v>518</v>
      </c>
      <c r="AN5203">
        <v>4920</v>
      </c>
      <c r="AO5203">
        <v>0</v>
      </c>
      <c r="AP5203">
        <v>5205471</v>
      </c>
      <c r="AQ5203" t="s">
        <v>686</v>
      </c>
      <c r="AR5203">
        <v>111700</v>
      </c>
    </row>
    <row r="5204" spans="1:44" x14ac:dyDescent="0.25">
      <c r="A5204">
        <v>2907608</v>
      </c>
      <c r="B5204">
        <v>6</v>
      </c>
      <c r="C5204" t="s">
        <v>887</v>
      </c>
      <c r="D5204" t="s">
        <v>5819</v>
      </c>
      <c r="E5204">
        <v>650</v>
      </c>
      <c r="F5204" t="s">
        <v>5940</v>
      </c>
      <c r="G5204">
        <v>12960</v>
      </c>
      <c r="H5204">
        <v>60</v>
      </c>
      <c r="I5204" t="s">
        <v>5940</v>
      </c>
      <c r="J5204">
        <v>1230</v>
      </c>
      <c r="K5204">
        <v>560</v>
      </c>
      <c r="L5204">
        <v>0</v>
      </c>
      <c r="M5204">
        <v>1792</v>
      </c>
      <c r="N5204">
        <v>38</v>
      </c>
      <c r="O5204">
        <v>0</v>
      </c>
      <c r="P5204">
        <v>110</v>
      </c>
      <c r="R5204">
        <v>2907608</v>
      </c>
      <c r="S5204">
        <v>650</v>
      </c>
      <c r="T5204" t="s">
        <v>5940</v>
      </c>
      <c r="U5204">
        <v>12960</v>
      </c>
      <c r="V5204">
        <v>60</v>
      </c>
      <c r="W5204" t="s">
        <v>5940</v>
      </c>
      <c r="X5204">
        <v>1230</v>
      </c>
      <c r="Z5204">
        <v>5103379</v>
      </c>
      <c r="AB5204" t="s">
        <v>5940</v>
      </c>
      <c r="AC5204">
        <v>5103379</v>
      </c>
      <c r="AD5204" t="s">
        <v>519</v>
      </c>
      <c r="AE5204">
        <v>3780</v>
      </c>
      <c r="AF5204">
        <v>5103379</v>
      </c>
      <c r="AG5204" t="s">
        <v>519</v>
      </c>
      <c r="AH5204">
        <v>4500</v>
      </c>
      <c r="AI5204">
        <v>5103379</v>
      </c>
      <c r="AJ5204" t="s">
        <v>519</v>
      </c>
      <c r="AK5204">
        <v>560</v>
      </c>
      <c r="AL5204">
        <v>5103379</v>
      </c>
      <c r="AM5204" t="s">
        <v>519</v>
      </c>
      <c r="AN5204" t="s">
        <v>5940</v>
      </c>
      <c r="AO5204">
        <v>0</v>
      </c>
      <c r="AP5204">
        <v>5205497</v>
      </c>
      <c r="AQ5204" t="s">
        <v>687</v>
      </c>
      <c r="AR5204">
        <v>4200</v>
      </c>
    </row>
    <row r="5205" spans="1:44" x14ac:dyDescent="0.25">
      <c r="A5205">
        <v>2907707</v>
      </c>
      <c r="B5205">
        <v>6</v>
      </c>
      <c r="C5205" t="s">
        <v>887</v>
      </c>
      <c r="D5205" t="s">
        <v>5820</v>
      </c>
      <c r="E5205" t="s">
        <v>5940</v>
      </c>
      <c r="F5205" t="s">
        <v>5940</v>
      </c>
      <c r="G5205">
        <v>42</v>
      </c>
      <c r="H5205" t="s">
        <v>5940</v>
      </c>
      <c r="I5205" t="s">
        <v>5940</v>
      </c>
      <c r="J5205">
        <v>99</v>
      </c>
      <c r="K5205">
        <v>0</v>
      </c>
      <c r="L5205">
        <v>0</v>
      </c>
      <c r="M5205">
        <v>72</v>
      </c>
      <c r="N5205">
        <v>0</v>
      </c>
      <c r="O5205">
        <v>0</v>
      </c>
      <c r="P5205">
        <v>129</v>
      </c>
      <c r="R5205">
        <v>2907707</v>
      </c>
      <c r="S5205" t="s">
        <v>5940</v>
      </c>
      <c r="T5205" t="s">
        <v>5940</v>
      </c>
      <c r="U5205">
        <v>42</v>
      </c>
      <c r="V5205" t="s">
        <v>5940</v>
      </c>
      <c r="W5205" t="s">
        <v>5940</v>
      </c>
      <c r="X5205">
        <v>99</v>
      </c>
      <c r="Z5205">
        <v>5103403</v>
      </c>
      <c r="AB5205" t="s">
        <v>5940</v>
      </c>
      <c r="AC5205">
        <v>5103403</v>
      </c>
      <c r="AD5205" t="s">
        <v>520</v>
      </c>
      <c r="AE5205">
        <v>105</v>
      </c>
      <c r="AF5205">
        <v>5103403</v>
      </c>
      <c r="AG5205" t="s">
        <v>520</v>
      </c>
      <c r="AH5205">
        <v>5500</v>
      </c>
      <c r="AI5205">
        <v>5103403</v>
      </c>
      <c r="AJ5205" t="s">
        <v>520</v>
      </c>
      <c r="AK5205">
        <v>8</v>
      </c>
      <c r="AL5205">
        <v>5103403</v>
      </c>
      <c r="AM5205" t="s">
        <v>520</v>
      </c>
      <c r="AN5205" t="s">
        <v>5940</v>
      </c>
      <c r="AO5205">
        <v>0</v>
      </c>
      <c r="AP5205">
        <v>5205513</v>
      </c>
      <c r="AQ5205" t="s">
        <v>688</v>
      </c>
      <c r="AR5205">
        <v>3720</v>
      </c>
    </row>
    <row r="5206" spans="1:44" x14ac:dyDescent="0.25">
      <c r="A5206">
        <v>2907806</v>
      </c>
      <c r="B5206">
        <v>6</v>
      </c>
      <c r="C5206" t="s">
        <v>887</v>
      </c>
      <c r="D5206" t="s">
        <v>5821</v>
      </c>
      <c r="E5206" t="s">
        <v>5940</v>
      </c>
      <c r="F5206" t="s">
        <v>5940</v>
      </c>
      <c r="G5206">
        <v>5460</v>
      </c>
      <c r="H5206" t="s">
        <v>5940</v>
      </c>
      <c r="I5206" t="s">
        <v>5940</v>
      </c>
      <c r="J5206">
        <v>4780</v>
      </c>
      <c r="K5206">
        <v>0</v>
      </c>
      <c r="L5206">
        <v>0</v>
      </c>
      <c r="M5206">
        <v>5265</v>
      </c>
      <c r="N5206">
        <v>0</v>
      </c>
      <c r="O5206">
        <v>0</v>
      </c>
      <c r="P5206">
        <v>4199</v>
      </c>
      <c r="R5206">
        <v>2907806</v>
      </c>
      <c r="S5206" t="s">
        <v>5940</v>
      </c>
      <c r="T5206" t="s">
        <v>5940</v>
      </c>
      <c r="U5206">
        <v>5460</v>
      </c>
      <c r="V5206" t="s">
        <v>5940</v>
      </c>
      <c r="W5206" t="s">
        <v>5940</v>
      </c>
      <c r="X5206">
        <v>4780</v>
      </c>
      <c r="Z5206">
        <v>5103437</v>
      </c>
      <c r="AB5206" t="s">
        <v>5940</v>
      </c>
      <c r="AC5206">
        <v>5103437</v>
      </c>
      <c r="AD5206" t="s">
        <v>521</v>
      </c>
      <c r="AE5206">
        <v>240</v>
      </c>
      <c r="AF5206">
        <v>5103437</v>
      </c>
      <c r="AG5206" t="s">
        <v>521</v>
      </c>
      <c r="AH5206">
        <v>34201</v>
      </c>
      <c r="AI5206">
        <v>5103437</v>
      </c>
      <c r="AJ5206" t="s">
        <v>521</v>
      </c>
      <c r="AK5206">
        <v>33</v>
      </c>
      <c r="AL5206">
        <v>5103437</v>
      </c>
      <c r="AM5206" t="s">
        <v>521</v>
      </c>
      <c r="AN5206">
        <v>210</v>
      </c>
      <c r="AO5206">
        <v>0</v>
      </c>
      <c r="AP5206">
        <v>5205521</v>
      </c>
      <c r="AQ5206" t="s">
        <v>689</v>
      </c>
      <c r="AR5206">
        <v>460</v>
      </c>
    </row>
    <row r="5207" spans="1:44" x14ac:dyDescent="0.25">
      <c r="A5207">
        <v>2907905</v>
      </c>
      <c r="B5207">
        <v>6</v>
      </c>
      <c r="C5207" t="s">
        <v>887</v>
      </c>
      <c r="D5207" t="s">
        <v>5822</v>
      </c>
      <c r="E5207" t="s">
        <v>5940</v>
      </c>
      <c r="F5207" t="s">
        <v>5940</v>
      </c>
      <c r="G5207">
        <v>798</v>
      </c>
      <c r="H5207" t="s">
        <v>5940</v>
      </c>
      <c r="I5207" t="s">
        <v>5940</v>
      </c>
      <c r="J5207">
        <v>475</v>
      </c>
      <c r="K5207">
        <v>0</v>
      </c>
      <c r="L5207">
        <v>0</v>
      </c>
      <c r="M5207">
        <v>58</v>
      </c>
      <c r="N5207">
        <v>0</v>
      </c>
      <c r="O5207">
        <v>0</v>
      </c>
      <c r="P5207">
        <v>330</v>
      </c>
      <c r="R5207">
        <v>2907905</v>
      </c>
      <c r="S5207" t="s">
        <v>5940</v>
      </c>
      <c r="T5207" t="s">
        <v>5940</v>
      </c>
      <c r="U5207">
        <v>798</v>
      </c>
      <c r="V5207" t="s">
        <v>5940</v>
      </c>
      <c r="W5207" t="s">
        <v>5940</v>
      </c>
      <c r="X5207">
        <v>475</v>
      </c>
      <c r="Z5207">
        <v>5103452</v>
      </c>
      <c r="AB5207" t="s">
        <v>5940</v>
      </c>
      <c r="AC5207">
        <v>5103452</v>
      </c>
      <c r="AD5207" t="s">
        <v>522</v>
      </c>
      <c r="AE5207">
        <v>447</v>
      </c>
      <c r="AF5207">
        <v>5103452</v>
      </c>
      <c r="AG5207" t="s">
        <v>522</v>
      </c>
      <c r="AH5207">
        <v>1717393</v>
      </c>
      <c r="AI5207">
        <v>5103452</v>
      </c>
      <c r="AJ5207" t="s">
        <v>522</v>
      </c>
      <c r="AK5207" t="s">
        <v>5940</v>
      </c>
      <c r="AL5207">
        <v>5103452</v>
      </c>
      <c r="AM5207" t="s">
        <v>522</v>
      </c>
      <c r="AN5207" t="s">
        <v>5940</v>
      </c>
      <c r="AO5207">
        <v>0</v>
      </c>
      <c r="AP5207">
        <v>5205703</v>
      </c>
      <c r="AQ5207" t="s">
        <v>690</v>
      </c>
      <c r="AR5207">
        <v>6000</v>
      </c>
    </row>
    <row r="5208" spans="1:44" x14ac:dyDescent="0.25">
      <c r="A5208">
        <v>2908002</v>
      </c>
      <c r="B5208">
        <v>6</v>
      </c>
      <c r="C5208" t="s">
        <v>887</v>
      </c>
      <c r="D5208" t="s">
        <v>5823</v>
      </c>
      <c r="E5208">
        <v>1500</v>
      </c>
      <c r="F5208" t="s">
        <v>5940</v>
      </c>
      <c r="G5208" t="s">
        <v>5940</v>
      </c>
      <c r="H5208" t="s">
        <v>5940</v>
      </c>
      <c r="I5208" t="s">
        <v>5940</v>
      </c>
      <c r="J5208">
        <v>40</v>
      </c>
      <c r="K5208">
        <v>1225</v>
      </c>
      <c r="L5208">
        <v>0</v>
      </c>
      <c r="M5208">
        <v>0</v>
      </c>
      <c r="N5208">
        <v>0</v>
      </c>
      <c r="O5208">
        <v>0</v>
      </c>
      <c r="P5208">
        <v>80</v>
      </c>
      <c r="R5208">
        <v>2908002</v>
      </c>
      <c r="S5208">
        <v>1500</v>
      </c>
      <c r="T5208" t="s">
        <v>5940</v>
      </c>
      <c r="U5208" t="s">
        <v>5940</v>
      </c>
      <c r="V5208" t="s">
        <v>5940</v>
      </c>
      <c r="W5208" t="s">
        <v>5940</v>
      </c>
      <c r="X5208">
        <v>40</v>
      </c>
      <c r="Z5208">
        <v>5103502</v>
      </c>
      <c r="AB5208">
        <v>123798</v>
      </c>
      <c r="AC5208">
        <v>5103502</v>
      </c>
      <c r="AD5208" t="s">
        <v>523</v>
      </c>
      <c r="AE5208">
        <v>22356</v>
      </c>
      <c r="AF5208">
        <v>5103502</v>
      </c>
      <c r="AG5208" t="s">
        <v>523</v>
      </c>
      <c r="AH5208">
        <v>480060</v>
      </c>
      <c r="AI5208">
        <v>5103502</v>
      </c>
      <c r="AJ5208" t="s">
        <v>523</v>
      </c>
      <c r="AK5208">
        <v>2178</v>
      </c>
      <c r="AL5208">
        <v>5103502</v>
      </c>
      <c r="AM5208" t="s">
        <v>523</v>
      </c>
      <c r="AN5208">
        <v>918000</v>
      </c>
      <c r="AO5208">
        <v>0</v>
      </c>
      <c r="AP5208">
        <v>5205802</v>
      </c>
      <c r="AQ5208" t="s">
        <v>691</v>
      </c>
      <c r="AR5208">
        <v>4200</v>
      </c>
    </row>
    <row r="5209" spans="1:44" x14ac:dyDescent="0.25">
      <c r="A5209">
        <v>2908101</v>
      </c>
      <c r="B5209">
        <v>6</v>
      </c>
      <c r="C5209" t="s">
        <v>887</v>
      </c>
      <c r="D5209" t="s">
        <v>5824</v>
      </c>
      <c r="E5209">
        <v>145800</v>
      </c>
      <c r="F5209">
        <v>2760</v>
      </c>
      <c r="G5209">
        <v>7200</v>
      </c>
      <c r="H5209" t="s">
        <v>5940</v>
      </c>
      <c r="I5209">
        <v>975</v>
      </c>
      <c r="J5209">
        <v>2545</v>
      </c>
      <c r="K5209">
        <v>162000</v>
      </c>
      <c r="L5209">
        <v>37950</v>
      </c>
      <c r="M5209">
        <v>22202</v>
      </c>
      <c r="N5209">
        <v>0</v>
      </c>
      <c r="O5209">
        <v>7120</v>
      </c>
      <c r="P5209">
        <v>463</v>
      </c>
      <c r="R5209">
        <v>2908101</v>
      </c>
      <c r="S5209">
        <v>145800</v>
      </c>
      <c r="T5209">
        <v>2760</v>
      </c>
      <c r="U5209">
        <v>7200</v>
      </c>
      <c r="V5209" t="s">
        <v>5940</v>
      </c>
      <c r="W5209">
        <v>975</v>
      </c>
      <c r="X5209">
        <v>2545</v>
      </c>
      <c r="Z5209">
        <v>5103601</v>
      </c>
      <c r="AB5209">
        <v>31478</v>
      </c>
      <c r="AC5209">
        <v>5103601</v>
      </c>
      <c r="AD5209" t="s">
        <v>524</v>
      </c>
      <c r="AE5209">
        <v>324</v>
      </c>
      <c r="AF5209">
        <v>5103601</v>
      </c>
      <c r="AG5209" t="s">
        <v>524</v>
      </c>
      <c r="AH5209">
        <v>160901</v>
      </c>
      <c r="AI5209">
        <v>5103601</v>
      </c>
      <c r="AJ5209" t="s">
        <v>524</v>
      </c>
      <c r="AK5209" t="s">
        <v>5940</v>
      </c>
      <c r="AL5209">
        <v>5103601</v>
      </c>
      <c r="AM5209" t="s">
        <v>524</v>
      </c>
      <c r="AN5209">
        <v>86097</v>
      </c>
      <c r="AO5209">
        <v>0</v>
      </c>
      <c r="AP5209">
        <v>5205901</v>
      </c>
      <c r="AQ5209" t="s">
        <v>692</v>
      </c>
      <c r="AR5209">
        <v>3600</v>
      </c>
    </row>
    <row r="5210" spans="1:44" x14ac:dyDescent="0.25">
      <c r="A5210">
        <v>2908200</v>
      </c>
      <c r="B5210">
        <v>6</v>
      </c>
      <c r="C5210" t="s">
        <v>887</v>
      </c>
      <c r="D5210" t="s">
        <v>5825</v>
      </c>
      <c r="E5210" t="s">
        <v>5940</v>
      </c>
      <c r="F5210" t="s">
        <v>5940</v>
      </c>
      <c r="G5210">
        <v>31</v>
      </c>
      <c r="H5210" t="s">
        <v>5940</v>
      </c>
      <c r="I5210" t="s">
        <v>5940</v>
      </c>
      <c r="J5210">
        <v>76</v>
      </c>
      <c r="K5210">
        <v>0</v>
      </c>
      <c r="L5210">
        <v>0</v>
      </c>
      <c r="M5210">
        <v>33</v>
      </c>
      <c r="N5210">
        <v>0</v>
      </c>
      <c r="O5210">
        <v>0</v>
      </c>
      <c r="P5210">
        <v>60</v>
      </c>
      <c r="R5210">
        <v>2908200</v>
      </c>
      <c r="S5210" t="s">
        <v>5940</v>
      </c>
      <c r="T5210" t="s">
        <v>5940</v>
      </c>
      <c r="U5210">
        <v>31</v>
      </c>
      <c r="V5210" t="s">
        <v>5940</v>
      </c>
      <c r="W5210" t="s">
        <v>5940</v>
      </c>
      <c r="X5210">
        <v>76</v>
      </c>
      <c r="Z5210">
        <v>5103700</v>
      </c>
      <c r="AB5210" t="s">
        <v>5940</v>
      </c>
      <c r="AC5210">
        <v>5103700</v>
      </c>
      <c r="AD5210" t="s">
        <v>525</v>
      </c>
      <c r="AE5210">
        <v>86811</v>
      </c>
      <c r="AF5210">
        <v>5103700</v>
      </c>
      <c r="AG5210" t="s">
        <v>525</v>
      </c>
      <c r="AH5210">
        <v>960</v>
      </c>
      <c r="AI5210">
        <v>5103700</v>
      </c>
      <c r="AJ5210" t="s">
        <v>525</v>
      </c>
      <c r="AK5210">
        <v>8</v>
      </c>
      <c r="AL5210">
        <v>5103700</v>
      </c>
      <c r="AM5210" t="s">
        <v>525</v>
      </c>
      <c r="AN5210">
        <v>55973</v>
      </c>
      <c r="AO5210">
        <v>0</v>
      </c>
      <c r="AP5210">
        <v>5206206</v>
      </c>
      <c r="AQ5210" t="s">
        <v>693</v>
      </c>
      <c r="AR5210">
        <v>124080</v>
      </c>
    </row>
    <row r="5211" spans="1:44" x14ac:dyDescent="0.25">
      <c r="A5211">
        <v>2908309</v>
      </c>
      <c r="B5211">
        <v>6</v>
      </c>
      <c r="C5211" t="s">
        <v>887</v>
      </c>
      <c r="D5211" t="s">
        <v>5826</v>
      </c>
      <c r="E5211" t="s">
        <v>5940</v>
      </c>
      <c r="F5211" t="s">
        <v>5940</v>
      </c>
      <c r="G5211">
        <v>72</v>
      </c>
      <c r="H5211" t="s">
        <v>5940</v>
      </c>
      <c r="I5211" t="s">
        <v>5940</v>
      </c>
      <c r="J5211">
        <v>49</v>
      </c>
      <c r="K5211">
        <v>0</v>
      </c>
      <c r="L5211">
        <v>0</v>
      </c>
      <c r="M5211">
        <v>73</v>
      </c>
      <c r="N5211">
        <v>0</v>
      </c>
      <c r="O5211">
        <v>0</v>
      </c>
      <c r="P5211">
        <v>70</v>
      </c>
      <c r="R5211">
        <v>2908309</v>
      </c>
      <c r="S5211" t="s">
        <v>5940</v>
      </c>
      <c r="T5211" t="s">
        <v>5940</v>
      </c>
      <c r="U5211">
        <v>72</v>
      </c>
      <c r="V5211" t="s">
        <v>5940</v>
      </c>
      <c r="W5211" t="s">
        <v>5940</v>
      </c>
      <c r="X5211">
        <v>49</v>
      </c>
      <c r="Z5211">
        <v>5103809</v>
      </c>
      <c r="AB5211" t="s">
        <v>5940</v>
      </c>
      <c r="AC5211">
        <v>5103809</v>
      </c>
      <c r="AD5211" t="s">
        <v>526</v>
      </c>
      <c r="AE5211">
        <v>800</v>
      </c>
      <c r="AF5211">
        <v>5103809</v>
      </c>
      <c r="AG5211" t="s">
        <v>526</v>
      </c>
      <c r="AH5211" t="s">
        <v>5940</v>
      </c>
      <c r="AI5211">
        <v>5103809</v>
      </c>
      <c r="AJ5211" t="s">
        <v>526</v>
      </c>
      <c r="AK5211">
        <v>36</v>
      </c>
      <c r="AL5211">
        <v>5103809</v>
      </c>
      <c r="AM5211" t="s">
        <v>526</v>
      </c>
      <c r="AN5211" t="s">
        <v>5940</v>
      </c>
      <c r="AO5211">
        <v>0</v>
      </c>
      <c r="AP5211">
        <v>5206305</v>
      </c>
      <c r="AQ5211" t="s">
        <v>694</v>
      </c>
      <c r="AR5211">
        <v>1500</v>
      </c>
    </row>
    <row r="5212" spans="1:44" x14ac:dyDescent="0.25">
      <c r="A5212">
        <v>2908408</v>
      </c>
      <c r="B5212">
        <v>6</v>
      </c>
      <c r="C5212" t="s">
        <v>887</v>
      </c>
      <c r="D5212" t="s">
        <v>5827</v>
      </c>
      <c r="E5212" t="s">
        <v>5940</v>
      </c>
      <c r="F5212" t="s">
        <v>5940</v>
      </c>
      <c r="G5212">
        <v>600</v>
      </c>
      <c r="H5212" t="s">
        <v>5940</v>
      </c>
      <c r="I5212" t="s">
        <v>5940</v>
      </c>
      <c r="J5212">
        <v>800</v>
      </c>
      <c r="K5212">
        <v>0</v>
      </c>
      <c r="L5212">
        <v>0</v>
      </c>
      <c r="M5212">
        <v>300</v>
      </c>
      <c r="N5212">
        <v>0</v>
      </c>
      <c r="O5212">
        <v>0</v>
      </c>
      <c r="P5212">
        <v>360</v>
      </c>
      <c r="R5212">
        <v>2908408</v>
      </c>
      <c r="S5212" t="s">
        <v>5940</v>
      </c>
      <c r="T5212" t="s">
        <v>5940</v>
      </c>
      <c r="U5212">
        <v>600</v>
      </c>
      <c r="V5212" t="s">
        <v>5940</v>
      </c>
      <c r="W5212" t="s">
        <v>5940</v>
      </c>
      <c r="X5212">
        <v>800</v>
      </c>
      <c r="Z5212">
        <v>5103858</v>
      </c>
      <c r="AB5212">
        <v>270</v>
      </c>
      <c r="AC5212">
        <v>5103858</v>
      </c>
      <c r="AD5212" t="s">
        <v>527</v>
      </c>
      <c r="AE5212">
        <v>43290</v>
      </c>
      <c r="AF5212">
        <v>5103858</v>
      </c>
      <c r="AG5212" t="s">
        <v>527</v>
      </c>
      <c r="AH5212">
        <v>1600</v>
      </c>
      <c r="AI5212">
        <v>5103858</v>
      </c>
      <c r="AJ5212" t="s">
        <v>527</v>
      </c>
      <c r="AK5212" t="s">
        <v>5940</v>
      </c>
      <c r="AL5212">
        <v>5103858</v>
      </c>
      <c r="AM5212" t="s">
        <v>527</v>
      </c>
      <c r="AN5212">
        <v>82453</v>
      </c>
      <c r="AO5212">
        <v>0</v>
      </c>
      <c r="AP5212">
        <v>5206404</v>
      </c>
      <c r="AQ5212" t="s">
        <v>695</v>
      </c>
      <c r="AR5212">
        <v>3760</v>
      </c>
    </row>
    <row r="5213" spans="1:44" x14ac:dyDescent="0.25">
      <c r="A5213">
        <v>2908507</v>
      </c>
      <c r="B5213">
        <v>6</v>
      </c>
      <c r="C5213" t="s">
        <v>887</v>
      </c>
      <c r="D5213" t="s">
        <v>5828</v>
      </c>
      <c r="E5213" t="s">
        <v>5940</v>
      </c>
      <c r="F5213" t="s">
        <v>5940</v>
      </c>
      <c r="G5213">
        <v>294</v>
      </c>
      <c r="H5213" t="s">
        <v>5940</v>
      </c>
      <c r="I5213" t="s">
        <v>5940</v>
      </c>
      <c r="J5213">
        <v>250</v>
      </c>
      <c r="K5213">
        <v>1080</v>
      </c>
      <c r="L5213">
        <v>0</v>
      </c>
      <c r="M5213">
        <v>151</v>
      </c>
      <c r="N5213">
        <v>0</v>
      </c>
      <c r="O5213">
        <v>0</v>
      </c>
      <c r="P5213">
        <v>108</v>
      </c>
      <c r="R5213">
        <v>2908507</v>
      </c>
      <c r="S5213" t="s">
        <v>5940</v>
      </c>
      <c r="T5213" t="s">
        <v>5940</v>
      </c>
      <c r="U5213">
        <v>294</v>
      </c>
      <c r="V5213" t="s">
        <v>5940</v>
      </c>
      <c r="W5213" t="s">
        <v>5940</v>
      </c>
      <c r="X5213">
        <v>250</v>
      </c>
      <c r="Z5213">
        <v>5103908</v>
      </c>
      <c r="AB5213">
        <v>5850</v>
      </c>
      <c r="AC5213">
        <v>5103908</v>
      </c>
      <c r="AD5213" t="s">
        <v>528</v>
      </c>
      <c r="AE5213">
        <v>900</v>
      </c>
      <c r="AF5213">
        <v>5103908</v>
      </c>
      <c r="AG5213" t="s">
        <v>528</v>
      </c>
      <c r="AH5213">
        <v>800</v>
      </c>
      <c r="AI5213">
        <v>5103908</v>
      </c>
      <c r="AJ5213" t="s">
        <v>528</v>
      </c>
      <c r="AK5213" t="s">
        <v>5940</v>
      </c>
      <c r="AL5213">
        <v>5103908</v>
      </c>
      <c r="AM5213" t="s">
        <v>528</v>
      </c>
      <c r="AN5213">
        <v>172093</v>
      </c>
      <c r="AO5213">
        <v>0</v>
      </c>
      <c r="AP5213">
        <v>5206503</v>
      </c>
      <c r="AQ5213" t="s">
        <v>696</v>
      </c>
      <c r="AR5213">
        <v>5405</v>
      </c>
    </row>
    <row r="5214" spans="1:44" x14ac:dyDescent="0.25">
      <c r="A5214">
        <v>2908606</v>
      </c>
      <c r="B5214">
        <v>6</v>
      </c>
      <c r="C5214" t="s">
        <v>887</v>
      </c>
      <c r="D5214" t="s">
        <v>5829</v>
      </c>
      <c r="E5214" t="s">
        <v>5940</v>
      </c>
      <c r="F5214" t="s">
        <v>5940</v>
      </c>
      <c r="G5214">
        <v>185</v>
      </c>
      <c r="H5214" t="s">
        <v>5940</v>
      </c>
      <c r="I5214" t="s">
        <v>5940</v>
      </c>
      <c r="J5214">
        <v>123</v>
      </c>
      <c r="K5214">
        <v>0</v>
      </c>
      <c r="L5214">
        <v>0</v>
      </c>
      <c r="M5214">
        <v>120</v>
      </c>
      <c r="N5214">
        <v>0</v>
      </c>
      <c r="O5214">
        <v>0</v>
      </c>
      <c r="P5214">
        <v>166</v>
      </c>
      <c r="R5214">
        <v>2908606</v>
      </c>
      <c r="S5214" t="s">
        <v>5940</v>
      </c>
      <c r="T5214" t="s">
        <v>5940</v>
      </c>
      <c r="U5214">
        <v>185</v>
      </c>
      <c r="V5214" t="s">
        <v>5940</v>
      </c>
      <c r="W5214" t="s">
        <v>5940</v>
      </c>
      <c r="X5214">
        <v>123</v>
      </c>
      <c r="Z5214">
        <v>5103957</v>
      </c>
      <c r="AB5214">
        <v>18</v>
      </c>
      <c r="AC5214">
        <v>5103957</v>
      </c>
      <c r="AD5214" t="s">
        <v>529</v>
      </c>
      <c r="AE5214">
        <v>300</v>
      </c>
      <c r="AF5214">
        <v>5103957</v>
      </c>
      <c r="AG5214" t="s">
        <v>529</v>
      </c>
      <c r="AH5214" t="s">
        <v>5940</v>
      </c>
      <c r="AI5214">
        <v>5103957</v>
      </c>
      <c r="AJ5214" t="s">
        <v>529</v>
      </c>
      <c r="AK5214">
        <v>228</v>
      </c>
      <c r="AL5214">
        <v>5103957</v>
      </c>
      <c r="AM5214" t="s">
        <v>529</v>
      </c>
      <c r="AN5214">
        <v>51</v>
      </c>
      <c r="AO5214">
        <v>0</v>
      </c>
      <c r="AP5214">
        <v>5206602</v>
      </c>
      <c r="AQ5214" t="s">
        <v>697</v>
      </c>
      <c r="AR5214">
        <v>800</v>
      </c>
    </row>
    <row r="5215" spans="1:44" x14ac:dyDescent="0.25">
      <c r="A5215">
        <v>2908705</v>
      </c>
      <c r="B5215">
        <v>6</v>
      </c>
      <c r="C5215" t="s">
        <v>887</v>
      </c>
      <c r="D5215" t="s">
        <v>5830</v>
      </c>
      <c r="E5215">
        <v>4500</v>
      </c>
      <c r="F5215" t="s">
        <v>5940</v>
      </c>
      <c r="G5215">
        <v>270</v>
      </c>
      <c r="H5215">
        <v>50</v>
      </c>
      <c r="I5215" t="s">
        <v>5940</v>
      </c>
      <c r="J5215">
        <v>348</v>
      </c>
      <c r="K5215">
        <v>1800</v>
      </c>
      <c r="L5215">
        <v>0</v>
      </c>
      <c r="M5215">
        <v>1350</v>
      </c>
      <c r="N5215">
        <v>0</v>
      </c>
      <c r="O5215">
        <v>0</v>
      </c>
      <c r="P5215">
        <v>858</v>
      </c>
      <c r="R5215">
        <v>2908705</v>
      </c>
      <c r="S5215">
        <v>4500</v>
      </c>
      <c r="T5215" t="s">
        <v>5940</v>
      </c>
      <c r="U5215">
        <v>270</v>
      </c>
      <c r="V5215">
        <v>50</v>
      </c>
      <c r="W5215" t="s">
        <v>5940</v>
      </c>
      <c r="X5215">
        <v>348</v>
      </c>
      <c r="Z5215">
        <v>5104104</v>
      </c>
      <c r="AB5215" t="s">
        <v>5940</v>
      </c>
      <c r="AC5215">
        <v>5104104</v>
      </c>
      <c r="AD5215" t="s">
        <v>530</v>
      </c>
      <c r="AE5215">
        <v>9092</v>
      </c>
      <c r="AF5215">
        <v>5104104</v>
      </c>
      <c r="AG5215" t="s">
        <v>530</v>
      </c>
      <c r="AH5215">
        <v>300</v>
      </c>
      <c r="AI5215">
        <v>5104104</v>
      </c>
      <c r="AJ5215" t="s">
        <v>530</v>
      </c>
      <c r="AK5215">
        <v>576</v>
      </c>
      <c r="AL5215">
        <v>5104104</v>
      </c>
      <c r="AM5215" t="s">
        <v>530</v>
      </c>
      <c r="AN5215">
        <v>4050</v>
      </c>
      <c r="AO5215">
        <v>0</v>
      </c>
      <c r="AP5215">
        <v>5206701</v>
      </c>
      <c r="AQ5215" t="s">
        <v>698</v>
      </c>
      <c r="AR5215">
        <v>900</v>
      </c>
    </row>
    <row r="5216" spans="1:44" x14ac:dyDescent="0.25">
      <c r="A5216">
        <v>2908804</v>
      </c>
      <c r="B5216">
        <v>6</v>
      </c>
      <c r="C5216" t="s">
        <v>887</v>
      </c>
      <c r="D5216" t="s">
        <v>5831</v>
      </c>
      <c r="E5216">
        <v>4000</v>
      </c>
      <c r="F5216" t="s">
        <v>5940</v>
      </c>
      <c r="G5216">
        <v>28</v>
      </c>
      <c r="H5216">
        <v>60</v>
      </c>
      <c r="I5216" t="s">
        <v>5940</v>
      </c>
      <c r="J5216">
        <v>72</v>
      </c>
      <c r="K5216">
        <v>2640</v>
      </c>
      <c r="L5216">
        <v>0</v>
      </c>
      <c r="M5216">
        <v>130</v>
      </c>
      <c r="N5216">
        <v>15</v>
      </c>
      <c r="O5216">
        <v>0</v>
      </c>
      <c r="P5216">
        <v>134</v>
      </c>
      <c r="R5216">
        <v>2908804</v>
      </c>
      <c r="S5216">
        <v>4000</v>
      </c>
      <c r="T5216" t="s">
        <v>5940</v>
      </c>
      <c r="U5216">
        <v>28</v>
      </c>
      <c r="V5216">
        <v>60</v>
      </c>
      <c r="W5216" t="s">
        <v>5940</v>
      </c>
      <c r="X5216">
        <v>72</v>
      </c>
      <c r="Z5216">
        <v>5104203</v>
      </c>
      <c r="AB5216">
        <v>30780</v>
      </c>
      <c r="AC5216">
        <v>5104203</v>
      </c>
      <c r="AD5216" t="s">
        <v>531</v>
      </c>
      <c r="AE5216">
        <v>1890</v>
      </c>
      <c r="AF5216">
        <v>5104203</v>
      </c>
      <c r="AG5216" t="s">
        <v>531</v>
      </c>
      <c r="AH5216">
        <v>525</v>
      </c>
      <c r="AI5216">
        <v>5104203</v>
      </c>
      <c r="AJ5216" t="s">
        <v>531</v>
      </c>
      <c r="AK5216">
        <v>592</v>
      </c>
      <c r="AL5216">
        <v>5104203</v>
      </c>
      <c r="AM5216" t="s">
        <v>531</v>
      </c>
      <c r="AN5216">
        <v>177170</v>
      </c>
      <c r="AO5216">
        <v>0</v>
      </c>
      <c r="AP5216">
        <v>5206800</v>
      </c>
      <c r="AQ5216" t="s">
        <v>699</v>
      </c>
      <c r="AR5216">
        <v>3600</v>
      </c>
    </row>
    <row r="5217" spans="1:44" x14ac:dyDescent="0.25">
      <c r="A5217">
        <v>2908903</v>
      </c>
      <c r="B5217">
        <v>6</v>
      </c>
      <c r="C5217" t="s">
        <v>887</v>
      </c>
      <c r="D5217" t="s">
        <v>5832</v>
      </c>
      <c r="E5217" t="s">
        <v>5940</v>
      </c>
      <c r="F5217" t="s">
        <v>5940</v>
      </c>
      <c r="G5217">
        <v>439</v>
      </c>
      <c r="H5217" t="s">
        <v>5940</v>
      </c>
      <c r="I5217" t="s">
        <v>5940</v>
      </c>
      <c r="J5217">
        <v>392</v>
      </c>
      <c r="K5217">
        <v>0</v>
      </c>
      <c r="L5217">
        <v>0</v>
      </c>
      <c r="M5217">
        <v>660</v>
      </c>
      <c r="N5217">
        <v>0</v>
      </c>
      <c r="O5217">
        <v>0</v>
      </c>
      <c r="P5217">
        <v>535</v>
      </c>
      <c r="R5217">
        <v>2908903</v>
      </c>
      <c r="S5217" t="s">
        <v>5940</v>
      </c>
      <c r="T5217" t="s">
        <v>5940</v>
      </c>
      <c r="U5217">
        <v>439</v>
      </c>
      <c r="V5217" t="s">
        <v>5940</v>
      </c>
      <c r="W5217" t="s">
        <v>5940</v>
      </c>
      <c r="X5217">
        <v>392</v>
      </c>
      <c r="Z5217">
        <v>5104500</v>
      </c>
      <c r="AB5217" t="s">
        <v>5940</v>
      </c>
      <c r="AC5217">
        <v>5104500</v>
      </c>
      <c r="AD5217" t="s">
        <v>532</v>
      </c>
      <c r="AE5217">
        <v>145</v>
      </c>
      <c r="AF5217">
        <v>5104500</v>
      </c>
      <c r="AG5217" t="s">
        <v>532</v>
      </c>
      <c r="AH5217">
        <v>320</v>
      </c>
      <c r="AI5217">
        <v>5104500</v>
      </c>
      <c r="AJ5217" t="s">
        <v>532</v>
      </c>
      <c r="AK5217">
        <v>30</v>
      </c>
      <c r="AL5217">
        <v>5104500</v>
      </c>
      <c r="AM5217" t="s">
        <v>532</v>
      </c>
      <c r="AN5217" t="s">
        <v>5940</v>
      </c>
      <c r="AO5217">
        <v>0</v>
      </c>
      <c r="AP5217">
        <v>5206909</v>
      </c>
      <c r="AQ5217" t="s">
        <v>700</v>
      </c>
      <c r="AR5217">
        <v>1500</v>
      </c>
    </row>
    <row r="5218" spans="1:44" x14ac:dyDescent="0.25">
      <c r="A5218">
        <v>2909000</v>
      </c>
      <c r="B5218">
        <v>6</v>
      </c>
      <c r="C5218" t="s">
        <v>887</v>
      </c>
      <c r="D5218" t="s">
        <v>5833</v>
      </c>
      <c r="E5218">
        <v>6750</v>
      </c>
      <c r="F5218" t="s">
        <v>5940</v>
      </c>
      <c r="G5218">
        <v>180</v>
      </c>
      <c r="H5218" t="s">
        <v>5940</v>
      </c>
      <c r="I5218" t="s">
        <v>5940</v>
      </c>
      <c r="J5218">
        <v>174</v>
      </c>
      <c r="K5218">
        <v>1440</v>
      </c>
      <c r="L5218">
        <v>0</v>
      </c>
      <c r="M5218">
        <v>525</v>
      </c>
      <c r="N5218">
        <v>0</v>
      </c>
      <c r="O5218">
        <v>0</v>
      </c>
      <c r="P5218">
        <v>318</v>
      </c>
      <c r="R5218">
        <v>2909000</v>
      </c>
      <c r="S5218">
        <v>6750</v>
      </c>
      <c r="T5218" t="s">
        <v>5940</v>
      </c>
      <c r="U5218">
        <v>180</v>
      </c>
      <c r="V5218" t="s">
        <v>5940</v>
      </c>
      <c r="W5218" t="s">
        <v>5940</v>
      </c>
      <c r="X5218">
        <v>174</v>
      </c>
      <c r="Z5218">
        <v>5104526</v>
      </c>
      <c r="AB5218">
        <v>2562</v>
      </c>
      <c r="AC5218">
        <v>5104526</v>
      </c>
      <c r="AD5218" t="s">
        <v>533</v>
      </c>
      <c r="AE5218">
        <v>48750</v>
      </c>
      <c r="AF5218">
        <v>5104526</v>
      </c>
      <c r="AG5218" t="s">
        <v>533</v>
      </c>
      <c r="AH5218" t="s">
        <v>5940</v>
      </c>
      <c r="AI5218">
        <v>5104526</v>
      </c>
      <c r="AJ5218" t="s">
        <v>533</v>
      </c>
      <c r="AK5218">
        <v>900</v>
      </c>
      <c r="AL5218">
        <v>5104526</v>
      </c>
      <c r="AM5218" t="s">
        <v>533</v>
      </c>
      <c r="AN5218">
        <v>463188</v>
      </c>
      <c r="AO5218">
        <v>0</v>
      </c>
      <c r="AP5218">
        <v>5207105</v>
      </c>
      <c r="AQ5218" t="s">
        <v>701</v>
      </c>
      <c r="AR5218">
        <v>625</v>
      </c>
    </row>
    <row r="5219" spans="1:44" x14ac:dyDescent="0.25">
      <c r="A5219">
        <v>2909109</v>
      </c>
      <c r="B5219">
        <v>6</v>
      </c>
      <c r="C5219" t="s">
        <v>887</v>
      </c>
      <c r="D5219" t="s">
        <v>5834</v>
      </c>
      <c r="E5219">
        <v>33000</v>
      </c>
      <c r="F5219" t="s">
        <v>5940</v>
      </c>
      <c r="G5219">
        <v>2034</v>
      </c>
      <c r="H5219" t="s">
        <v>5940</v>
      </c>
      <c r="I5219">
        <v>1565</v>
      </c>
      <c r="J5219">
        <v>980</v>
      </c>
      <c r="K5219">
        <v>36600</v>
      </c>
      <c r="L5219">
        <v>0</v>
      </c>
      <c r="M5219">
        <v>3300</v>
      </c>
      <c r="N5219">
        <v>0</v>
      </c>
      <c r="O5219">
        <v>1150</v>
      </c>
      <c r="P5219">
        <v>1193</v>
      </c>
      <c r="R5219">
        <v>2909109</v>
      </c>
      <c r="S5219">
        <v>33000</v>
      </c>
      <c r="T5219" t="s">
        <v>5940</v>
      </c>
      <c r="U5219">
        <v>2034</v>
      </c>
      <c r="V5219" t="s">
        <v>5940</v>
      </c>
      <c r="W5219">
        <v>1565</v>
      </c>
      <c r="X5219">
        <v>980</v>
      </c>
      <c r="Z5219">
        <v>5104542</v>
      </c>
      <c r="AB5219" t="s">
        <v>5940</v>
      </c>
      <c r="AC5219">
        <v>5104542</v>
      </c>
      <c r="AD5219" t="s">
        <v>534</v>
      </c>
      <c r="AE5219">
        <v>46374</v>
      </c>
      <c r="AF5219">
        <v>5104542</v>
      </c>
      <c r="AG5219" t="s">
        <v>534</v>
      </c>
      <c r="AH5219" t="s">
        <v>5940</v>
      </c>
      <c r="AI5219">
        <v>5104542</v>
      </c>
      <c r="AJ5219" t="s">
        <v>534</v>
      </c>
      <c r="AK5219" t="s">
        <v>5940</v>
      </c>
      <c r="AL5219">
        <v>5104542</v>
      </c>
      <c r="AM5219" t="s">
        <v>534</v>
      </c>
      <c r="AN5219">
        <v>142094</v>
      </c>
      <c r="AO5219">
        <v>0</v>
      </c>
      <c r="AP5219">
        <v>5207253</v>
      </c>
      <c r="AQ5219" t="s">
        <v>702</v>
      </c>
      <c r="AR5219">
        <v>5500</v>
      </c>
    </row>
    <row r="5220" spans="1:44" x14ac:dyDescent="0.25">
      <c r="A5220">
        <v>2909208</v>
      </c>
      <c r="B5220">
        <v>6</v>
      </c>
      <c r="C5220" t="s">
        <v>887</v>
      </c>
      <c r="D5220" t="s">
        <v>5835</v>
      </c>
      <c r="E5220" t="s">
        <v>5940</v>
      </c>
      <c r="F5220" t="s">
        <v>5940</v>
      </c>
      <c r="G5220">
        <v>12012</v>
      </c>
      <c r="H5220" t="s">
        <v>5940</v>
      </c>
      <c r="I5220" t="s">
        <v>5940</v>
      </c>
      <c r="J5220">
        <v>9792</v>
      </c>
      <c r="K5220">
        <v>0</v>
      </c>
      <c r="L5220">
        <v>0</v>
      </c>
      <c r="M5220">
        <v>27000</v>
      </c>
      <c r="N5220">
        <v>0</v>
      </c>
      <c r="O5220">
        <v>0</v>
      </c>
      <c r="P5220">
        <v>2000</v>
      </c>
      <c r="R5220">
        <v>2909208</v>
      </c>
      <c r="S5220" t="s">
        <v>5940</v>
      </c>
      <c r="T5220" t="s">
        <v>5940</v>
      </c>
      <c r="U5220">
        <v>12012</v>
      </c>
      <c r="V5220" t="s">
        <v>5940</v>
      </c>
      <c r="W5220" t="s">
        <v>5940</v>
      </c>
      <c r="X5220">
        <v>9792</v>
      </c>
      <c r="Z5220">
        <v>5104559</v>
      </c>
      <c r="AB5220" t="s">
        <v>5940</v>
      </c>
      <c r="AC5220">
        <v>5104559</v>
      </c>
      <c r="AD5220" t="s">
        <v>535</v>
      </c>
      <c r="AE5220">
        <v>38411</v>
      </c>
      <c r="AF5220">
        <v>5104559</v>
      </c>
      <c r="AG5220" t="s">
        <v>535</v>
      </c>
      <c r="AH5220">
        <v>200</v>
      </c>
      <c r="AI5220">
        <v>5104559</v>
      </c>
      <c r="AJ5220" t="s">
        <v>535</v>
      </c>
      <c r="AK5220">
        <v>24</v>
      </c>
      <c r="AL5220">
        <v>5104559</v>
      </c>
      <c r="AM5220" t="s">
        <v>535</v>
      </c>
      <c r="AN5220">
        <v>63676</v>
      </c>
      <c r="AO5220">
        <v>0</v>
      </c>
      <c r="AP5220">
        <v>5207352</v>
      </c>
      <c r="AQ5220" t="s">
        <v>703</v>
      </c>
      <c r="AR5220">
        <v>20110</v>
      </c>
    </row>
    <row r="5221" spans="1:44" x14ac:dyDescent="0.25">
      <c r="A5221">
        <v>2909307</v>
      </c>
      <c r="B5221">
        <v>6</v>
      </c>
      <c r="C5221" t="s">
        <v>887</v>
      </c>
      <c r="D5221" t="s">
        <v>5836</v>
      </c>
      <c r="E5221">
        <v>18000</v>
      </c>
      <c r="F5221">
        <v>284399</v>
      </c>
      <c r="G5221">
        <v>160523</v>
      </c>
      <c r="H5221">
        <v>54326</v>
      </c>
      <c r="I5221">
        <v>750</v>
      </c>
      <c r="J5221">
        <v>1605</v>
      </c>
      <c r="K5221">
        <v>14400</v>
      </c>
      <c r="L5221">
        <v>303600</v>
      </c>
      <c r="M5221">
        <v>128546</v>
      </c>
      <c r="N5221">
        <v>118687</v>
      </c>
      <c r="O5221">
        <v>1310</v>
      </c>
      <c r="P5221">
        <v>1350</v>
      </c>
      <c r="R5221">
        <v>2909307</v>
      </c>
      <c r="S5221">
        <v>18000</v>
      </c>
      <c r="T5221">
        <v>284399</v>
      </c>
      <c r="U5221">
        <v>160523</v>
      </c>
      <c r="V5221">
        <v>54326</v>
      </c>
      <c r="W5221">
        <v>750</v>
      </c>
      <c r="X5221">
        <v>1605</v>
      </c>
      <c r="Z5221">
        <v>5104609</v>
      </c>
      <c r="AB5221">
        <v>81594</v>
      </c>
      <c r="AC5221">
        <v>5104609</v>
      </c>
      <c r="AD5221" t="s">
        <v>536</v>
      </c>
      <c r="AE5221">
        <v>1260</v>
      </c>
      <c r="AF5221">
        <v>5104609</v>
      </c>
      <c r="AG5221" t="s">
        <v>536</v>
      </c>
      <c r="AH5221" t="s">
        <v>5940</v>
      </c>
      <c r="AI5221">
        <v>5104609</v>
      </c>
      <c r="AJ5221" t="s">
        <v>536</v>
      </c>
      <c r="AK5221">
        <v>90</v>
      </c>
      <c r="AL5221">
        <v>5104609</v>
      </c>
      <c r="AM5221" t="s">
        <v>536</v>
      </c>
      <c r="AN5221">
        <v>460234</v>
      </c>
      <c r="AO5221">
        <v>0</v>
      </c>
      <c r="AP5221">
        <v>5207402</v>
      </c>
      <c r="AQ5221" t="s">
        <v>704</v>
      </c>
      <c r="AR5221">
        <v>8450</v>
      </c>
    </row>
    <row r="5222" spans="1:44" x14ac:dyDescent="0.25">
      <c r="A5222">
        <v>2909406</v>
      </c>
      <c r="B5222">
        <v>6</v>
      </c>
      <c r="C5222" t="s">
        <v>887</v>
      </c>
      <c r="D5222" t="s">
        <v>5837</v>
      </c>
      <c r="E5222">
        <v>3975</v>
      </c>
      <c r="F5222" t="s">
        <v>5940</v>
      </c>
      <c r="G5222">
        <v>1350</v>
      </c>
      <c r="H5222" t="s">
        <v>5940</v>
      </c>
      <c r="I5222" t="s">
        <v>5940</v>
      </c>
      <c r="J5222">
        <v>205</v>
      </c>
      <c r="K5222">
        <v>14100</v>
      </c>
      <c r="L5222">
        <v>0</v>
      </c>
      <c r="M5222">
        <v>907</v>
      </c>
      <c r="N5222">
        <v>0</v>
      </c>
      <c r="O5222">
        <v>0</v>
      </c>
      <c r="P5222">
        <v>246</v>
      </c>
      <c r="R5222">
        <v>2909406</v>
      </c>
      <c r="S5222">
        <v>3975</v>
      </c>
      <c r="T5222" t="s">
        <v>5940</v>
      </c>
      <c r="U5222">
        <v>1350</v>
      </c>
      <c r="V5222" t="s">
        <v>5940</v>
      </c>
      <c r="W5222" t="s">
        <v>5940</v>
      </c>
      <c r="X5222">
        <v>205</v>
      </c>
      <c r="Z5222">
        <v>5104807</v>
      </c>
      <c r="AB5222">
        <v>14561</v>
      </c>
      <c r="AC5222">
        <v>5104807</v>
      </c>
      <c r="AD5222" t="s">
        <v>537</v>
      </c>
      <c r="AE5222">
        <v>1546</v>
      </c>
      <c r="AF5222">
        <v>5104807</v>
      </c>
      <c r="AG5222" t="s">
        <v>537</v>
      </c>
      <c r="AH5222">
        <v>1157369</v>
      </c>
      <c r="AI5222">
        <v>5104807</v>
      </c>
      <c r="AJ5222" t="s">
        <v>537</v>
      </c>
      <c r="AK5222">
        <v>157</v>
      </c>
      <c r="AL5222">
        <v>5104807</v>
      </c>
      <c r="AM5222" t="s">
        <v>537</v>
      </c>
      <c r="AN5222">
        <v>88072</v>
      </c>
      <c r="AO5222">
        <v>0</v>
      </c>
      <c r="AP5222">
        <v>5207501</v>
      </c>
      <c r="AQ5222" t="s">
        <v>705</v>
      </c>
      <c r="AR5222">
        <v>1050</v>
      </c>
    </row>
    <row r="5223" spans="1:44" x14ac:dyDescent="0.25">
      <c r="A5223">
        <v>2909505</v>
      </c>
      <c r="B5223">
        <v>6</v>
      </c>
      <c r="C5223" t="s">
        <v>887</v>
      </c>
      <c r="D5223" t="s">
        <v>5838</v>
      </c>
      <c r="E5223" t="s">
        <v>5940</v>
      </c>
      <c r="F5223" t="s">
        <v>5940</v>
      </c>
      <c r="G5223">
        <v>16</v>
      </c>
      <c r="H5223" t="s">
        <v>5940</v>
      </c>
      <c r="I5223" t="s">
        <v>5940</v>
      </c>
      <c r="J5223">
        <v>55</v>
      </c>
      <c r="K5223">
        <v>0</v>
      </c>
      <c r="L5223">
        <v>0</v>
      </c>
      <c r="M5223">
        <v>17</v>
      </c>
      <c r="N5223">
        <v>0</v>
      </c>
      <c r="O5223">
        <v>0</v>
      </c>
      <c r="P5223">
        <v>38</v>
      </c>
      <c r="R5223">
        <v>2909505</v>
      </c>
      <c r="S5223" t="s">
        <v>5940</v>
      </c>
      <c r="T5223" t="s">
        <v>5940</v>
      </c>
      <c r="U5223">
        <v>16</v>
      </c>
      <c r="V5223" t="s">
        <v>5940</v>
      </c>
      <c r="W5223" t="s">
        <v>5940</v>
      </c>
      <c r="X5223">
        <v>55</v>
      </c>
      <c r="Z5223">
        <v>5104906</v>
      </c>
      <c r="AB5223" t="s">
        <v>5940</v>
      </c>
      <c r="AC5223">
        <v>5104906</v>
      </c>
      <c r="AD5223" t="s">
        <v>538</v>
      </c>
      <c r="AE5223">
        <v>1756</v>
      </c>
      <c r="AF5223">
        <v>5104906</v>
      </c>
      <c r="AG5223" t="s">
        <v>538</v>
      </c>
      <c r="AH5223">
        <v>19200</v>
      </c>
      <c r="AI5223">
        <v>5104906</v>
      </c>
      <c r="AJ5223" t="s">
        <v>538</v>
      </c>
      <c r="AK5223" t="s">
        <v>5940</v>
      </c>
      <c r="AL5223">
        <v>5104906</v>
      </c>
      <c r="AM5223" t="s">
        <v>538</v>
      </c>
      <c r="AN5223">
        <v>774</v>
      </c>
      <c r="AO5223">
        <v>0</v>
      </c>
      <c r="AP5223">
        <v>5207535</v>
      </c>
      <c r="AQ5223" t="s">
        <v>706</v>
      </c>
      <c r="AR5223">
        <v>2000</v>
      </c>
    </row>
    <row r="5224" spans="1:44" x14ac:dyDescent="0.25">
      <c r="A5224">
        <v>2909604</v>
      </c>
      <c r="B5224">
        <v>6</v>
      </c>
      <c r="C5224" t="s">
        <v>887</v>
      </c>
      <c r="D5224" t="s">
        <v>5839</v>
      </c>
      <c r="E5224" t="s">
        <v>5940</v>
      </c>
      <c r="F5224" t="s">
        <v>5940</v>
      </c>
      <c r="G5224">
        <v>1656</v>
      </c>
      <c r="H5224" t="s">
        <v>5940</v>
      </c>
      <c r="I5224" t="s">
        <v>5940</v>
      </c>
      <c r="J5224">
        <v>1740</v>
      </c>
      <c r="K5224">
        <v>0</v>
      </c>
      <c r="L5224">
        <v>0</v>
      </c>
      <c r="M5224">
        <v>9000</v>
      </c>
      <c r="N5224">
        <v>0</v>
      </c>
      <c r="O5224">
        <v>0</v>
      </c>
      <c r="P5224">
        <v>2139</v>
      </c>
      <c r="R5224">
        <v>2909604</v>
      </c>
      <c r="S5224" t="s">
        <v>5940</v>
      </c>
      <c r="T5224" t="s">
        <v>5940</v>
      </c>
      <c r="U5224">
        <v>1656</v>
      </c>
      <c r="V5224" t="s">
        <v>5940</v>
      </c>
      <c r="W5224" t="s">
        <v>5940</v>
      </c>
      <c r="X5224">
        <v>1740</v>
      </c>
      <c r="Z5224">
        <v>5105002</v>
      </c>
      <c r="AB5224" t="s">
        <v>5940</v>
      </c>
      <c r="AC5224">
        <v>5105002</v>
      </c>
      <c r="AD5224" t="s">
        <v>539</v>
      </c>
      <c r="AE5224">
        <v>90</v>
      </c>
      <c r="AF5224">
        <v>5105002</v>
      </c>
      <c r="AG5224" t="s">
        <v>539</v>
      </c>
      <c r="AH5224" t="s">
        <v>5940</v>
      </c>
      <c r="AI5224">
        <v>5105002</v>
      </c>
      <c r="AJ5224" t="s">
        <v>539</v>
      </c>
      <c r="AK5224">
        <v>10</v>
      </c>
      <c r="AL5224">
        <v>5105002</v>
      </c>
      <c r="AM5224" t="s">
        <v>539</v>
      </c>
      <c r="AN5224" t="s">
        <v>5940</v>
      </c>
      <c r="AO5224">
        <v>0</v>
      </c>
      <c r="AP5224">
        <v>5207600</v>
      </c>
      <c r="AQ5224" t="s">
        <v>707</v>
      </c>
      <c r="AR5224">
        <v>2100</v>
      </c>
    </row>
    <row r="5225" spans="1:44" x14ac:dyDescent="0.25">
      <c r="A5225">
        <v>2909703</v>
      </c>
      <c r="B5225">
        <v>6</v>
      </c>
      <c r="C5225" t="s">
        <v>887</v>
      </c>
      <c r="D5225" t="s">
        <v>5840</v>
      </c>
      <c r="E5225">
        <v>8064</v>
      </c>
      <c r="F5225">
        <v>1104</v>
      </c>
      <c r="G5225">
        <v>756</v>
      </c>
      <c r="H5225" t="s">
        <v>5940</v>
      </c>
      <c r="I5225" t="s">
        <v>5940</v>
      </c>
      <c r="J5225">
        <v>218</v>
      </c>
      <c r="K5225">
        <v>33600</v>
      </c>
      <c r="L5225">
        <v>0</v>
      </c>
      <c r="M5225">
        <v>672</v>
      </c>
      <c r="N5225">
        <v>0</v>
      </c>
      <c r="O5225">
        <v>0</v>
      </c>
      <c r="P5225">
        <v>250</v>
      </c>
      <c r="R5225">
        <v>2909703</v>
      </c>
      <c r="S5225">
        <v>8064</v>
      </c>
      <c r="T5225">
        <v>1104</v>
      </c>
      <c r="U5225">
        <v>756</v>
      </c>
      <c r="V5225" t="s">
        <v>5940</v>
      </c>
      <c r="W5225" t="s">
        <v>5940</v>
      </c>
      <c r="X5225">
        <v>218</v>
      </c>
      <c r="Z5225">
        <v>5105101</v>
      </c>
      <c r="AB5225" t="s">
        <v>5940</v>
      </c>
      <c r="AC5225">
        <v>5105101</v>
      </c>
      <c r="AD5225" t="s">
        <v>540</v>
      </c>
      <c r="AE5225">
        <v>3150</v>
      </c>
      <c r="AF5225">
        <v>5105101</v>
      </c>
      <c r="AG5225" t="s">
        <v>540</v>
      </c>
      <c r="AH5225">
        <v>75</v>
      </c>
      <c r="AI5225">
        <v>5105101</v>
      </c>
      <c r="AJ5225" t="s">
        <v>540</v>
      </c>
      <c r="AK5225">
        <v>118</v>
      </c>
      <c r="AL5225">
        <v>5105101</v>
      </c>
      <c r="AM5225" t="s">
        <v>540</v>
      </c>
      <c r="AN5225" t="s">
        <v>5940</v>
      </c>
      <c r="AO5225">
        <v>0</v>
      </c>
      <c r="AP5225">
        <v>5207808</v>
      </c>
      <c r="AQ5225" t="s">
        <v>708</v>
      </c>
      <c r="AR5225">
        <v>5600</v>
      </c>
    </row>
    <row r="5226" spans="1:44" x14ac:dyDescent="0.25">
      <c r="A5226">
        <v>2909802</v>
      </c>
      <c r="B5226">
        <v>6</v>
      </c>
      <c r="C5226" t="s">
        <v>887</v>
      </c>
      <c r="D5226" t="s">
        <v>5841</v>
      </c>
      <c r="E5226" t="s">
        <v>5940</v>
      </c>
      <c r="F5226" t="s">
        <v>5940</v>
      </c>
      <c r="G5226">
        <v>81</v>
      </c>
      <c r="H5226" t="s">
        <v>5940</v>
      </c>
      <c r="I5226" t="s">
        <v>5940</v>
      </c>
      <c r="J5226">
        <v>129</v>
      </c>
      <c r="K5226">
        <v>0</v>
      </c>
      <c r="L5226">
        <v>0</v>
      </c>
      <c r="M5226">
        <v>99</v>
      </c>
      <c r="N5226">
        <v>0</v>
      </c>
      <c r="O5226">
        <v>0</v>
      </c>
      <c r="P5226">
        <v>178</v>
      </c>
      <c r="R5226">
        <v>2909802</v>
      </c>
      <c r="S5226" t="s">
        <v>5940</v>
      </c>
      <c r="T5226" t="s">
        <v>5940</v>
      </c>
      <c r="U5226">
        <v>81</v>
      </c>
      <c r="V5226" t="s">
        <v>5940</v>
      </c>
      <c r="W5226" t="s">
        <v>5940</v>
      </c>
      <c r="X5226">
        <v>129</v>
      </c>
      <c r="Z5226">
        <v>5105150</v>
      </c>
      <c r="AB5226" t="s">
        <v>5940</v>
      </c>
      <c r="AC5226">
        <v>5105150</v>
      </c>
      <c r="AD5226" t="s">
        <v>541</v>
      </c>
      <c r="AE5226">
        <v>8040</v>
      </c>
      <c r="AF5226">
        <v>5105150</v>
      </c>
      <c r="AG5226" t="s">
        <v>541</v>
      </c>
      <c r="AH5226">
        <v>320</v>
      </c>
      <c r="AI5226">
        <v>5105150</v>
      </c>
      <c r="AJ5226" t="s">
        <v>541</v>
      </c>
      <c r="AK5226">
        <v>290</v>
      </c>
      <c r="AL5226">
        <v>5105150</v>
      </c>
      <c r="AM5226" t="s">
        <v>541</v>
      </c>
      <c r="AN5226">
        <v>2100</v>
      </c>
      <c r="AO5226">
        <v>0</v>
      </c>
      <c r="AP5226">
        <v>5207907</v>
      </c>
      <c r="AQ5226" t="s">
        <v>709</v>
      </c>
      <c r="AR5226">
        <v>10000</v>
      </c>
    </row>
    <row r="5227" spans="1:44" x14ac:dyDescent="0.25">
      <c r="A5227">
        <v>2909901</v>
      </c>
      <c r="B5227">
        <v>6</v>
      </c>
      <c r="C5227" t="s">
        <v>887</v>
      </c>
      <c r="D5227" t="s">
        <v>5842</v>
      </c>
      <c r="E5227" t="s">
        <v>5940</v>
      </c>
      <c r="F5227" t="s">
        <v>5940</v>
      </c>
      <c r="G5227" t="s">
        <v>5940</v>
      </c>
      <c r="H5227" t="s">
        <v>5940</v>
      </c>
      <c r="I5227" t="s">
        <v>5940</v>
      </c>
      <c r="J5227">
        <v>264</v>
      </c>
      <c r="K5227">
        <v>0</v>
      </c>
      <c r="L5227">
        <v>0</v>
      </c>
      <c r="M5227">
        <v>209</v>
      </c>
      <c r="N5227">
        <v>0</v>
      </c>
      <c r="O5227">
        <v>0</v>
      </c>
      <c r="P5227">
        <v>1107</v>
      </c>
      <c r="R5227">
        <v>2909901</v>
      </c>
      <c r="S5227" t="s">
        <v>5940</v>
      </c>
      <c r="T5227" t="s">
        <v>5940</v>
      </c>
      <c r="U5227" t="s">
        <v>5940</v>
      </c>
      <c r="V5227" t="s">
        <v>5940</v>
      </c>
      <c r="W5227" t="s">
        <v>5940</v>
      </c>
      <c r="X5227">
        <v>264</v>
      </c>
      <c r="Z5227">
        <v>5105176</v>
      </c>
      <c r="AB5227" t="s">
        <v>5940</v>
      </c>
      <c r="AC5227">
        <v>5105176</v>
      </c>
      <c r="AD5227" t="s">
        <v>542</v>
      </c>
      <c r="AE5227">
        <v>1000</v>
      </c>
      <c r="AF5227">
        <v>5105176</v>
      </c>
      <c r="AG5227" t="s">
        <v>542</v>
      </c>
      <c r="AH5227">
        <v>1200</v>
      </c>
      <c r="AI5227">
        <v>5105176</v>
      </c>
      <c r="AJ5227" t="s">
        <v>542</v>
      </c>
      <c r="AK5227">
        <v>6</v>
      </c>
      <c r="AL5227">
        <v>5105176</v>
      </c>
      <c r="AM5227" t="s">
        <v>542</v>
      </c>
      <c r="AN5227" t="s">
        <v>5940</v>
      </c>
      <c r="AO5227">
        <v>0</v>
      </c>
      <c r="AP5227">
        <v>5208004</v>
      </c>
      <c r="AQ5227" t="s">
        <v>710</v>
      </c>
      <c r="AR5227">
        <v>25350</v>
      </c>
    </row>
    <row r="5228" spans="1:44" x14ac:dyDescent="0.25">
      <c r="A5228">
        <v>2910008</v>
      </c>
      <c r="B5228">
        <v>6</v>
      </c>
      <c r="C5228" t="s">
        <v>887</v>
      </c>
      <c r="D5228" t="s">
        <v>5843</v>
      </c>
      <c r="E5228">
        <v>35000</v>
      </c>
      <c r="F5228" t="s">
        <v>5940</v>
      </c>
      <c r="G5228">
        <v>160</v>
      </c>
      <c r="H5228" t="s">
        <v>5940</v>
      </c>
      <c r="I5228" t="s">
        <v>5940</v>
      </c>
      <c r="J5228">
        <v>123</v>
      </c>
      <c r="K5228">
        <v>20210</v>
      </c>
      <c r="L5228">
        <v>0</v>
      </c>
      <c r="M5228">
        <v>102</v>
      </c>
      <c r="N5228">
        <v>0</v>
      </c>
      <c r="O5228">
        <v>0</v>
      </c>
      <c r="P5228">
        <v>52</v>
      </c>
      <c r="R5228">
        <v>2910008</v>
      </c>
      <c r="S5228">
        <v>35000</v>
      </c>
      <c r="T5228" t="s">
        <v>5940</v>
      </c>
      <c r="U5228">
        <v>160</v>
      </c>
      <c r="V5228" t="s">
        <v>5940</v>
      </c>
      <c r="W5228" t="s">
        <v>5940</v>
      </c>
      <c r="X5228">
        <v>123</v>
      </c>
      <c r="Z5228">
        <v>5105200</v>
      </c>
      <c r="AB5228" t="s">
        <v>5940</v>
      </c>
      <c r="AC5228">
        <v>5105200</v>
      </c>
      <c r="AD5228" t="s">
        <v>543</v>
      </c>
      <c r="AE5228">
        <v>1260</v>
      </c>
      <c r="AF5228">
        <v>5105200</v>
      </c>
      <c r="AG5228" t="s">
        <v>543</v>
      </c>
      <c r="AH5228">
        <v>280004</v>
      </c>
      <c r="AI5228">
        <v>5105200</v>
      </c>
      <c r="AJ5228" t="s">
        <v>543</v>
      </c>
      <c r="AK5228" t="s">
        <v>5940</v>
      </c>
      <c r="AL5228">
        <v>5105200</v>
      </c>
      <c r="AM5228" t="s">
        <v>543</v>
      </c>
      <c r="AN5228">
        <v>81070</v>
      </c>
      <c r="AO5228">
        <v>0</v>
      </c>
      <c r="AP5228">
        <v>5208103</v>
      </c>
      <c r="AQ5228" t="s">
        <v>711</v>
      </c>
      <c r="AR5228">
        <v>1350</v>
      </c>
    </row>
    <row r="5229" spans="1:44" x14ac:dyDescent="0.25">
      <c r="A5229">
        <v>2910057</v>
      </c>
      <c r="B5229">
        <v>6</v>
      </c>
      <c r="C5229" t="s">
        <v>887</v>
      </c>
      <c r="D5229" t="s">
        <v>5844</v>
      </c>
      <c r="E5229" t="s">
        <v>5940</v>
      </c>
      <c r="F5229" t="s">
        <v>5940</v>
      </c>
      <c r="G5229">
        <v>5</v>
      </c>
      <c r="H5229" t="s">
        <v>5940</v>
      </c>
      <c r="I5229" t="s">
        <v>5940</v>
      </c>
      <c r="J5229">
        <v>4</v>
      </c>
      <c r="K5229">
        <v>0</v>
      </c>
      <c r="L5229">
        <v>0</v>
      </c>
      <c r="M5229">
        <v>18</v>
      </c>
      <c r="N5229">
        <v>0</v>
      </c>
      <c r="O5229">
        <v>0</v>
      </c>
      <c r="P5229">
        <v>14</v>
      </c>
      <c r="R5229">
        <v>2910057</v>
      </c>
      <c r="S5229" t="s">
        <v>5940</v>
      </c>
      <c r="T5229" t="s">
        <v>5940</v>
      </c>
      <c r="U5229">
        <v>5</v>
      </c>
      <c r="V5229" t="s">
        <v>5940</v>
      </c>
      <c r="W5229" t="s">
        <v>5940</v>
      </c>
      <c r="X5229">
        <v>4</v>
      </c>
      <c r="Z5229">
        <v>5105234</v>
      </c>
      <c r="AB5229" t="s">
        <v>5940</v>
      </c>
      <c r="AC5229">
        <v>5105234</v>
      </c>
      <c r="AD5229" t="s">
        <v>544</v>
      </c>
      <c r="AE5229">
        <v>3250</v>
      </c>
      <c r="AF5229">
        <v>5105234</v>
      </c>
      <c r="AG5229" t="s">
        <v>544</v>
      </c>
      <c r="AH5229">
        <v>696013</v>
      </c>
      <c r="AI5229">
        <v>5105234</v>
      </c>
      <c r="AJ5229" t="s">
        <v>544</v>
      </c>
      <c r="AK5229">
        <v>51</v>
      </c>
      <c r="AL5229">
        <v>5105234</v>
      </c>
      <c r="AM5229" t="s">
        <v>544</v>
      </c>
      <c r="AN5229">
        <v>5415</v>
      </c>
      <c r="AO5229">
        <v>0</v>
      </c>
      <c r="AP5229">
        <v>5208152</v>
      </c>
      <c r="AQ5229" t="s">
        <v>712</v>
      </c>
      <c r="AR5229">
        <v>7400</v>
      </c>
    </row>
    <row r="5230" spans="1:44" x14ac:dyDescent="0.25">
      <c r="A5230">
        <v>2910107</v>
      </c>
      <c r="B5230">
        <v>6</v>
      </c>
      <c r="C5230" t="s">
        <v>887</v>
      </c>
      <c r="D5230" t="s">
        <v>5845</v>
      </c>
      <c r="E5230" t="s">
        <v>5940</v>
      </c>
      <c r="F5230" t="s">
        <v>5940</v>
      </c>
      <c r="G5230">
        <v>270</v>
      </c>
      <c r="H5230">
        <v>765</v>
      </c>
      <c r="I5230">
        <v>250</v>
      </c>
      <c r="J5230">
        <v>240</v>
      </c>
      <c r="K5230">
        <v>0</v>
      </c>
      <c r="L5230">
        <v>0</v>
      </c>
      <c r="M5230">
        <v>165</v>
      </c>
      <c r="N5230">
        <v>180</v>
      </c>
      <c r="O5230">
        <v>125</v>
      </c>
      <c r="P5230">
        <v>144</v>
      </c>
      <c r="R5230">
        <v>2910107</v>
      </c>
      <c r="S5230" t="s">
        <v>5940</v>
      </c>
      <c r="T5230" t="s">
        <v>5940</v>
      </c>
      <c r="U5230">
        <v>270</v>
      </c>
      <c r="V5230">
        <v>765</v>
      </c>
      <c r="W5230">
        <v>250</v>
      </c>
      <c r="X5230">
        <v>240</v>
      </c>
      <c r="Z5230">
        <v>5105259</v>
      </c>
      <c r="AB5230">
        <v>33760</v>
      </c>
      <c r="AC5230">
        <v>5105259</v>
      </c>
      <c r="AD5230" t="s">
        <v>545</v>
      </c>
      <c r="AE5230">
        <v>5892</v>
      </c>
      <c r="AF5230">
        <v>5105259</v>
      </c>
      <c r="AG5230" t="s">
        <v>545</v>
      </c>
      <c r="AH5230" t="s">
        <v>5940</v>
      </c>
      <c r="AI5230">
        <v>5105259</v>
      </c>
      <c r="AJ5230" t="s">
        <v>545</v>
      </c>
      <c r="AK5230">
        <v>933</v>
      </c>
      <c r="AL5230">
        <v>5105259</v>
      </c>
      <c r="AM5230" t="s">
        <v>545</v>
      </c>
      <c r="AN5230">
        <v>744436</v>
      </c>
      <c r="AO5230">
        <v>0</v>
      </c>
      <c r="AP5230">
        <v>5208301</v>
      </c>
      <c r="AQ5230" t="s">
        <v>713</v>
      </c>
      <c r="AR5230">
        <v>2100</v>
      </c>
    </row>
    <row r="5231" spans="1:44" x14ac:dyDescent="0.25">
      <c r="A5231">
        <v>2910206</v>
      </c>
      <c r="B5231">
        <v>6</v>
      </c>
      <c r="C5231" t="s">
        <v>887</v>
      </c>
      <c r="D5231" t="s">
        <v>5846</v>
      </c>
      <c r="E5231">
        <v>11180</v>
      </c>
      <c r="F5231" t="s">
        <v>5940</v>
      </c>
      <c r="G5231">
        <v>17</v>
      </c>
      <c r="H5231" t="s">
        <v>5940</v>
      </c>
      <c r="I5231" t="s">
        <v>5940</v>
      </c>
      <c r="J5231">
        <v>23</v>
      </c>
      <c r="K5231">
        <v>6400</v>
      </c>
      <c r="L5231">
        <v>0</v>
      </c>
      <c r="M5231">
        <v>50</v>
      </c>
      <c r="N5231">
        <v>0</v>
      </c>
      <c r="O5231">
        <v>0</v>
      </c>
      <c r="P5231">
        <v>35</v>
      </c>
      <c r="R5231">
        <v>2910206</v>
      </c>
      <c r="S5231">
        <v>11180</v>
      </c>
      <c r="T5231" t="s">
        <v>5940</v>
      </c>
      <c r="U5231">
        <v>17</v>
      </c>
      <c r="V5231" t="s">
        <v>5940</v>
      </c>
      <c r="W5231" t="s">
        <v>5940</v>
      </c>
      <c r="X5231">
        <v>23</v>
      </c>
      <c r="Z5231">
        <v>5105309</v>
      </c>
      <c r="AB5231" t="s">
        <v>5940</v>
      </c>
      <c r="AC5231">
        <v>5105309</v>
      </c>
      <c r="AD5231" t="s">
        <v>546</v>
      </c>
      <c r="AE5231">
        <v>2880</v>
      </c>
      <c r="AF5231">
        <v>5105309</v>
      </c>
      <c r="AG5231" t="s">
        <v>546</v>
      </c>
      <c r="AH5231" t="s">
        <v>5940</v>
      </c>
      <c r="AI5231">
        <v>5105309</v>
      </c>
      <c r="AJ5231" t="s">
        <v>546</v>
      </c>
      <c r="AK5231" t="s">
        <v>5940</v>
      </c>
      <c r="AL5231">
        <v>5105309</v>
      </c>
      <c r="AM5231" t="s">
        <v>546</v>
      </c>
      <c r="AN5231" t="s">
        <v>5940</v>
      </c>
      <c r="AO5231">
        <v>0</v>
      </c>
      <c r="AP5231">
        <v>5208400</v>
      </c>
      <c r="AQ5231" t="s">
        <v>714</v>
      </c>
      <c r="AR5231">
        <v>1470</v>
      </c>
    </row>
    <row r="5232" spans="1:44" x14ac:dyDescent="0.25">
      <c r="A5232">
        <v>2910305</v>
      </c>
      <c r="B5232">
        <v>6</v>
      </c>
      <c r="C5232" t="s">
        <v>887</v>
      </c>
      <c r="D5232" t="s">
        <v>5847</v>
      </c>
      <c r="E5232">
        <v>975</v>
      </c>
      <c r="F5232" t="s">
        <v>5940</v>
      </c>
      <c r="G5232">
        <v>55</v>
      </c>
      <c r="H5232" t="s">
        <v>5940</v>
      </c>
      <c r="I5232" t="s">
        <v>5940</v>
      </c>
      <c r="J5232">
        <v>90</v>
      </c>
      <c r="K5232">
        <v>900</v>
      </c>
      <c r="L5232">
        <v>0</v>
      </c>
      <c r="M5232">
        <v>30</v>
      </c>
      <c r="N5232">
        <v>0</v>
      </c>
      <c r="O5232">
        <v>0</v>
      </c>
      <c r="P5232">
        <v>45</v>
      </c>
      <c r="R5232">
        <v>2910305</v>
      </c>
      <c r="S5232">
        <v>975</v>
      </c>
      <c r="T5232" t="s">
        <v>5940</v>
      </c>
      <c r="U5232">
        <v>55</v>
      </c>
      <c r="V5232" t="s">
        <v>5940</v>
      </c>
      <c r="W5232" t="s">
        <v>5940</v>
      </c>
      <c r="X5232">
        <v>90</v>
      </c>
      <c r="Z5232">
        <v>5105507</v>
      </c>
      <c r="AB5232" t="s">
        <v>5940</v>
      </c>
      <c r="AC5232">
        <v>5105507</v>
      </c>
      <c r="AD5232" t="s">
        <v>547</v>
      </c>
      <c r="AE5232">
        <v>1750</v>
      </c>
      <c r="AF5232">
        <v>5105507</v>
      </c>
      <c r="AG5232" t="s">
        <v>547</v>
      </c>
      <c r="AH5232" t="s">
        <v>5940</v>
      </c>
      <c r="AI5232">
        <v>5105507</v>
      </c>
      <c r="AJ5232" t="s">
        <v>547</v>
      </c>
      <c r="AK5232">
        <v>216</v>
      </c>
      <c r="AL5232">
        <v>5105507</v>
      </c>
      <c r="AM5232" t="s">
        <v>547</v>
      </c>
      <c r="AN5232">
        <v>13350</v>
      </c>
      <c r="AO5232">
        <v>0</v>
      </c>
      <c r="AP5232">
        <v>5208509</v>
      </c>
      <c r="AQ5232" t="s">
        <v>715</v>
      </c>
      <c r="AR5232">
        <v>1500</v>
      </c>
    </row>
    <row r="5233" spans="1:44" x14ac:dyDescent="0.25">
      <c r="A5233">
        <v>2910404</v>
      </c>
      <c r="B5233">
        <v>6</v>
      </c>
      <c r="C5233" t="s">
        <v>887</v>
      </c>
      <c r="D5233" t="s">
        <v>5848</v>
      </c>
      <c r="E5233">
        <v>5400</v>
      </c>
      <c r="F5233" t="s">
        <v>5940</v>
      </c>
      <c r="G5233">
        <v>153</v>
      </c>
      <c r="H5233" t="s">
        <v>5940</v>
      </c>
      <c r="I5233" t="s">
        <v>5940</v>
      </c>
      <c r="J5233">
        <v>252</v>
      </c>
      <c r="K5233">
        <v>3600</v>
      </c>
      <c r="L5233">
        <v>0</v>
      </c>
      <c r="M5233">
        <v>1890</v>
      </c>
      <c r="N5233">
        <v>0</v>
      </c>
      <c r="O5233">
        <v>0</v>
      </c>
      <c r="P5233">
        <v>2900</v>
      </c>
      <c r="R5233">
        <v>2910404</v>
      </c>
      <c r="S5233">
        <v>5400</v>
      </c>
      <c r="T5233" t="s">
        <v>5940</v>
      </c>
      <c r="U5233">
        <v>153</v>
      </c>
      <c r="V5233" t="s">
        <v>5940</v>
      </c>
      <c r="W5233" t="s">
        <v>5940</v>
      </c>
      <c r="X5233">
        <v>252</v>
      </c>
      <c r="Z5233">
        <v>5105580</v>
      </c>
      <c r="AB5233" t="s">
        <v>5940</v>
      </c>
      <c r="AC5233">
        <v>5105580</v>
      </c>
      <c r="AD5233" t="s">
        <v>548</v>
      </c>
      <c r="AE5233">
        <v>31500</v>
      </c>
      <c r="AF5233">
        <v>5105580</v>
      </c>
      <c r="AG5233" t="s">
        <v>548</v>
      </c>
      <c r="AH5233">
        <v>450</v>
      </c>
      <c r="AI5233">
        <v>5105580</v>
      </c>
      <c r="AJ5233" t="s">
        <v>548</v>
      </c>
      <c r="AK5233" t="s">
        <v>5940</v>
      </c>
      <c r="AL5233">
        <v>5105580</v>
      </c>
      <c r="AM5233" t="s">
        <v>548</v>
      </c>
      <c r="AN5233">
        <v>13200</v>
      </c>
      <c r="AO5233">
        <v>0</v>
      </c>
      <c r="AP5233">
        <v>5208608</v>
      </c>
      <c r="AQ5233" t="s">
        <v>716</v>
      </c>
      <c r="AR5233">
        <v>9550</v>
      </c>
    </row>
    <row r="5234" spans="1:44" x14ac:dyDescent="0.25">
      <c r="A5234">
        <v>2910503</v>
      </c>
      <c r="B5234">
        <v>6</v>
      </c>
      <c r="C5234" t="s">
        <v>887</v>
      </c>
      <c r="D5234" t="s">
        <v>5849</v>
      </c>
      <c r="E5234" t="s">
        <v>5940</v>
      </c>
      <c r="F5234" t="s">
        <v>5940</v>
      </c>
      <c r="G5234">
        <v>216</v>
      </c>
      <c r="H5234" t="s">
        <v>5940</v>
      </c>
      <c r="I5234" t="s">
        <v>5940</v>
      </c>
      <c r="J5234">
        <v>252</v>
      </c>
      <c r="K5234">
        <v>0</v>
      </c>
      <c r="L5234">
        <v>0</v>
      </c>
      <c r="M5234">
        <v>292</v>
      </c>
      <c r="N5234">
        <v>0</v>
      </c>
      <c r="O5234">
        <v>0</v>
      </c>
      <c r="P5234">
        <v>288</v>
      </c>
      <c r="R5234">
        <v>2910503</v>
      </c>
      <c r="S5234" t="s">
        <v>5940</v>
      </c>
      <c r="T5234" t="s">
        <v>5940</v>
      </c>
      <c r="U5234">
        <v>216</v>
      </c>
      <c r="V5234" t="s">
        <v>5940</v>
      </c>
      <c r="W5234" t="s">
        <v>5940</v>
      </c>
      <c r="X5234">
        <v>252</v>
      </c>
      <c r="Z5234">
        <v>5105606</v>
      </c>
      <c r="AB5234" t="s">
        <v>5940</v>
      </c>
      <c r="AC5234">
        <v>5105606</v>
      </c>
      <c r="AD5234" t="s">
        <v>549</v>
      </c>
      <c r="AE5234">
        <v>26376</v>
      </c>
      <c r="AF5234">
        <v>5105606</v>
      </c>
      <c r="AG5234" t="s">
        <v>549</v>
      </c>
      <c r="AH5234" t="s">
        <v>5940</v>
      </c>
      <c r="AI5234">
        <v>5105606</v>
      </c>
      <c r="AJ5234" t="s">
        <v>549</v>
      </c>
      <c r="AK5234">
        <v>138</v>
      </c>
      <c r="AL5234">
        <v>5105606</v>
      </c>
      <c r="AM5234" t="s">
        <v>549</v>
      </c>
      <c r="AN5234">
        <v>11117</v>
      </c>
      <c r="AO5234">
        <v>0</v>
      </c>
      <c r="AP5234">
        <v>5208707</v>
      </c>
      <c r="AQ5234" t="s">
        <v>717</v>
      </c>
      <c r="AR5234" t="s">
        <v>5940</v>
      </c>
    </row>
    <row r="5235" spans="1:44" x14ac:dyDescent="0.25">
      <c r="A5235">
        <v>2900504</v>
      </c>
      <c r="B5235">
        <v>6</v>
      </c>
      <c r="C5235" t="s">
        <v>887</v>
      </c>
      <c r="D5235" t="s">
        <v>5730</v>
      </c>
      <c r="E5235">
        <v>6000</v>
      </c>
      <c r="F5235" t="s">
        <v>5940</v>
      </c>
      <c r="G5235">
        <v>300</v>
      </c>
      <c r="H5235">
        <v>27</v>
      </c>
      <c r="I5235">
        <v>145</v>
      </c>
      <c r="J5235">
        <v>318</v>
      </c>
      <c r="K5235">
        <v>19800</v>
      </c>
      <c r="L5235">
        <v>0</v>
      </c>
      <c r="M5235">
        <v>192</v>
      </c>
      <c r="N5235">
        <v>45</v>
      </c>
      <c r="O5235">
        <v>20</v>
      </c>
      <c r="P5235">
        <v>340</v>
      </c>
      <c r="R5235">
        <v>2900504</v>
      </c>
      <c r="S5235">
        <v>6000</v>
      </c>
      <c r="T5235" t="s">
        <v>5940</v>
      </c>
      <c r="U5235">
        <v>300</v>
      </c>
      <c r="V5235">
        <v>27</v>
      </c>
      <c r="W5235">
        <v>145</v>
      </c>
      <c r="X5235">
        <v>318</v>
      </c>
      <c r="Z5235">
        <v>5105622</v>
      </c>
      <c r="AB5235" t="s">
        <v>5940</v>
      </c>
      <c r="AC5235">
        <v>5105622</v>
      </c>
      <c r="AD5235" t="s">
        <v>550</v>
      </c>
      <c r="AE5235">
        <v>3750</v>
      </c>
      <c r="AF5235">
        <v>5105622</v>
      </c>
      <c r="AG5235" t="s">
        <v>550</v>
      </c>
      <c r="AH5235">
        <v>60257</v>
      </c>
      <c r="AI5235">
        <v>5105622</v>
      </c>
      <c r="AJ5235" t="s">
        <v>550</v>
      </c>
      <c r="AK5235">
        <v>256</v>
      </c>
      <c r="AL5235">
        <v>5105622</v>
      </c>
      <c r="AM5235" t="s">
        <v>550</v>
      </c>
      <c r="AN5235">
        <v>4500</v>
      </c>
      <c r="AO5235">
        <v>0</v>
      </c>
      <c r="AP5235">
        <v>5208806</v>
      </c>
      <c r="AQ5235" t="s">
        <v>718</v>
      </c>
      <c r="AR5235">
        <v>3399</v>
      </c>
    </row>
    <row r="5236" spans="1:44" x14ac:dyDescent="0.25">
      <c r="A5236">
        <v>2910602</v>
      </c>
      <c r="B5236">
        <v>6</v>
      </c>
      <c r="C5236" t="s">
        <v>887</v>
      </c>
      <c r="D5236" t="s">
        <v>5850</v>
      </c>
      <c r="E5236" t="s">
        <v>5940</v>
      </c>
      <c r="F5236" t="s">
        <v>5940</v>
      </c>
      <c r="G5236">
        <v>420</v>
      </c>
      <c r="H5236" t="s">
        <v>5940</v>
      </c>
      <c r="I5236" t="s">
        <v>5940</v>
      </c>
      <c r="J5236">
        <v>432</v>
      </c>
      <c r="K5236">
        <v>0</v>
      </c>
      <c r="L5236">
        <v>0</v>
      </c>
      <c r="M5236">
        <v>850</v>
      </c>
      <c r="N5236">
        <v>0</v>
      </c>
      <c r="O5236">
        <v>0</v>
      </c>
      <c r="P5236">
        <v>830</v>
      </c>
      <c r="R5236">
        <v>2910602</v>
      </c>
      <c r="S5236" t="s">
        <v>5940</v>
      </c>
      <c r="T5236" t="s">
        <v>5940</v>
      </c>
      <c r="U5236">
        <v>420</v>
      </c>
      <c r="V5236" t="s">
        <v>5940</v>
      </c>
      <c r="W5236" t="s">
        <v>5940</v>
      </c>
      <c r="X5236">
        <v>432</v>
      </c>
      <c r="Z5236">
        <v>5105903</v>
      </c>
      <c r="AB5236" t="s">
        <v>5940</v>
      </c>
      <c r="AC5236">
        <v>5105903</v>
      </c>
      <c r="AD5236" t="s">
        <v>551</v>
      </c>
      <c r="AE5236">
        <v>11760</v>
      </c>
      <c r="AF5236">
        <v>5105903</v>
      </c>
      <c r="AG5236" t="s">
        <v>551</v>
      </c>
      <c r="AH5236">
        <v>3240</v>
      </c>
      <c r="AI5236">
        <v>5105903</v>
      </c>
      <c r="AJ5236" t="s">
        <v>551</v>
      </c>
      <c r="AK5236" t="s">
        <v>5940</v>
      </c>
      <c r="AL5236">
        <v>5105903</v>
      </c>
      <c r="AM5236" t="s">
        <v>551</v>
      </c>
      <c r="AN5236">
        <v>86995</v>
      </c>
      <c r="AO5236">
        <v>0</v>
      </c>
      <c r="AP5236">
        <v>5208905</v>
      </c>
      <c r="AQ5236" t="s">
        <v>719</v>
      </c>
      <c r="AR5236">
        <v>9850</v>
      </c>
    </row>
    <row r="5237" spans="1:44" x14ac:dyDescent="0.25">
      <c r="A5237">
        <v>2910701</v>
      </c>
      <c r="B5237">
        <v>6</v>
      </c>
      <c r="C5237" t="s">
        <v>887</v>
      </c>
      <c r="D5237" t="s">
        <v>5851</v>
      </c>
      <c r="E5237">
        <v>300</v>
      </c>
      <c r="F5237" t="s">
        <v>5940</v>
      </c>
      <c r="G5237">
        <v>29400</v>
      </c>
      <c r="H5237" t="s">
        <v>5940</v>
      </c>
      <c r="I5237" t="s">
        <v>5940</v>
      </c>
      <c r="J5237">
        <v>35020</v>
      </c>
      <c r="K5237">
        <v>200</v>
      </c>
      <c r="L5237">
        <v>0</v>
      </c>
      <c r="M5237">
        <v>25200</v>
      </c>
      <c r="N5237">
        <v>0</v>
      </c>
      <c r="O5237">
        <v>0</v>
      </c>
      <c r="P5237">
        <v>28820</v>
      </c>
      <c r="R5237">
        <v>2910701</v>
      </c>
      <c r="S5237">
        <v>300</v>
      </c>
      <c r="T5237" t="s">
        <v>5940</v>
      </c>
      <c r="U5237">
        <v>29400</v>
      </c>
      <c r="V5237" t="s">
        <v>5940</v>
      </c>
      <c r="W5237" t="s">
        <v>5940</v>
      </c>
      <c r="X5237">
        <v>35020</v>
      </c>
      <c r="Z5237">
        <v>5106000</v>
      </c>
      <c r="AB5237" t="s">
        <v>5940</v>
      </c>
      <c r="AC5237">
        <v>5106000</v>
      </c>
      <c r="AD5237" t="s">
        <v>552</v>
      </c>
      <c r="AE5237">
        <v>1605</v>
      </c>
      <c r="AF5237">
        <v>5106000</v>
      </c>
      <c r="AG5237" t="s">
        <v>552</v>
      </c>
      <c r="AH5237">
        <v>440</v>
      </c>
      <c r="AI5237">
        <v>5106000</v>
      </c>
      <c r="AJ5237" t="s">
        <v>552</v>
      </c>
      <c r="AK5237">
        <v>1</v>
      </c>
      <c r="AL5237">
        <v>5106000</v>
      </c>
      <c r="AM5237" t="s">
        <v>552</v>
      </c>
      <c r="AN5237">
        <v>39335</v>
      </c>
      <c r="AO5237">
        <v>0</v>
      </c>
      <c r="AP5237">
        <v>5209101</v>
      </c>
      <c r="AQ5237" t="s">
        <v>720</v>
      </c>
      <c r="AR5237">
        <v>50880</v>
      </c>
    </row>
    <row r="5238" spans="1:44" x14ac:dyDescent="0.25">
      <c r="A5238">
        <v>2910727</v>
      </c>
      <c r="B5238">
        <v>6</v>
      </c>
      <c r="C5238" t="s">
        <v>887</v>
      </c>
      <c r="D5238" t="s">
        <v>5852</v>
      </c>
      <c r="E5238">
        <v>158500</v>
      </c>
      <c r="F5238" t="s">
        <v>5940</v>
      </c>
      <c r="G5238">
        <v>70</v>
      </c>
      <c r="H5238" t="s">
        <v>5940</v>
      </c>
      <c r="I5238" t="s">
        <v>5940</v>
      </c>
      <c r="J5238">
        <v>20</v>
      </c>
      <c r="K5238">
        <v>161350</v>
      </c>
      <c r="L5238">
        <v>0</v>
      </c>
      <c r="M5238">
        <v>82</v>
      </c>
      <c r="N5238">
        <v>0</v>
      </c>
      <c r="O5238">
        <v>0</v>
      </c>
      <c r="P5238">
        <v>10</v>
      </c>
      <c r="R5238">
        <v>2910727</v>
      </c>
      <c r="S5238">
        <v>158500</v>
      </c>
      <c r="T5238" t="s">
        <v>5940</v>
      </c>
      <c r="U5238">
        <v>70</v>
      </c>
      <c r="V5238" t="s">
        <v>5940</v>
      </c>
      <c r="W5238" t="s">
        <v>5940</v>
      </c>
      <c r="X5238">
        <v>20</v>
      </c>
      <c r="Z5238">
        <v>5106109</v>
      </c>
      <c r="AB5238" t="s">
        <v>5940</v>
      </c>
      <c r="AC5238">
        <v>5106109</v>
      </c>
      <c r="AD5238" t="s">
        <v>553</v>
      </c>
      <c r="AE5238">
        <v>25</v>
      </c>
      <c r="AF5238">
        <v>5106109</v>
      </c>
      <c r="AG5238" t="s">
        <v>553</v>
      </c>
      <c r="AH5238">
        <v>8000</v>
      </c>
      <c r="AI5238">
        <v>5106109</v>
      </c>
      <c r="AJ5238" t="s">
        <v>553</v>
      </c>
      <c r="AK5238">
        <v>4</v>
      </c>
      <c r="AL5238">
        <v>5106109</v>
      </c>
      <c r="AM5238" t="s">
        <v>553</v>
      </c>
      <c r="AN5238" t="s">
        <v>5940</v>
      </c>
      <c r="AO5238">
        <v>0</v>
      </c>
      <c r="AP5238">
        <v>5209150</v>
      </c>
      <c r="AQ5238" t="s">
        <v>721</v>
      </c>
      <c r="AR5238">
        <v>8250</v>
      </c>
    </row>
    <row r="5239" spans="1:44" x14ac:dyDescent="0.25">
      <c r="A5239">
        <v>2910750</v>
      </c>
      <c r="B5239">
        <v>6</v>
      </c>
      <c r="C5239" t="s">
        <v>887</v>
      </c>
      <c r="D5239" t="s">
        <v>5853</v>
      </c>
      <c r="E5239" t="s">
        <v>5940</v>
      </c>
      <c r="F5239" t="s">
        <v>5940</v>
      </c>
      <c r="G5239">
        <v>8400</v>
      </c>
      <c r="H5239" t="s">
        <v>5940</v>
      </c>
      <c r="I5239" t="s">
        <v>5940</v>
      </c>
      <c r="J5239">
        <v>9072</v>
      </c>
      <c r="K5239">
        <v>0</v>
      </c>
      <c r="L5239">
        <v>0</v>
      </c>
      <c r="M5239">
        <v>11424</v>
      </c>
      <c r="N5239">
        <v>0</v>
      </c>
      <c r="O5239">
        <v>0</v>
      </c>
      <c r="P5239">
        <v>8640</v>
      </c>
      <c r="R5239">
        <v>2910750</v>
      </c>
      <c r="S5239" t="s">
        <v>5940</v>
      </c>
      <c r="T5239" t="s">
        <v>5940</v>
      </c>
      <c r="U5239">
        <v>8400</v>
      </c>
      <c r="V5239" t="s">
        <v>5940</v>
      </c>
      <c r="W5239" t="s">
        <v>5940</v>
      </c>
      <c r="X5239">
        <v>9072</v>
      </c>
      <c r="Z5239">
        <v>5106158</v>
      </c>
      <c r="AB5239" t="s">
        <v>5940</v>
      </c>
      <c r="AC5239">
        <v>5106158</v>
      </c>
      <c r="AD5239" t="s">
        <v>554</v>
      </c>
      <c r="AE5239">
        <v>5400</v>
      </c>
      <c r="AF5239">
        <v>5106158</v>
      </c>
      <c r="AG5239" t="s">
        <v>554</v>
      </c>
      <c r="AH5239">
        <v>360</v>
      </c>
      <c r="AI5239">
        <v>5106158</v>
      </c>
      <c r="AJ5239" t="s">
        <v>554</v>
      </c>
      <c r="AK5239">
        <v>60</v>
      </c>
      <c r="AL5239">
        <v>5106158</v>
      </c>
      <c r="AM5239" t="s">
        <v>554</v>
      </c>
      <c r="AN5239" t="s">
        <v>5940</v>
      </c>
      <c r="AO5239">
        <v>0</v>
      </c>
      <c r="AP5239">
        <v>5209200</v>
      </c>
      <c r="AQ5239" t="s">
        <v>722</v>
      </c>
      <c r="AR5239">
        <v>2400</v>
      </c>
    </row>
    <row r="5240" spans="1:44" x14ac:dyDescent="0.25">
      <c r="A5240">
        <v>2910776</v>
      </c>
      <c r="B5240">
        <v>6</v>
      </c>
      <c r="C5240" t="s">
        <v>887</v>
      </c>
      <c r="D5240" t="s">
        <v>5854</v>
      </c>
      <c r="E5240">
        <v>600</v>
      </c>
      <c r="F5240" t="s">
        <v>5940</v>
      </c>
      <c r="G5240">
        <v>1800</v>
      </c>
      <c r="H5240">
        <v>117</v>
      </c>
      <c r="I5240" t="s">
        <v>5940</v>
      </c>
      <c r="J5240">
        <v>1152</v>
      </c>
      <c r="K5240">
        <v>1500</v>
      </c>
      <c r="L5240">
        <v>0</v>
      </c>
      <c r="M5240">
        <v>360</v>
      </c>
      <c r="N5240">
        <v>0</v>
      </c>
      <c r="O5240">
        <v>10</v>
      </c>
      <c r="P5240">
        <v>54</v>
      </c>
      <c r="R5240">
        <v>2910776</v>
      </c>
      <c r="S5240">
        <v>600</v>
      </c>
      <c r="T5240" t="s">
        <v>5940</v>
      </c>
      <c r="U5240">
        <v>1800</v>
      </c>
      <c r="V5240">
        <v>117</v>
      </c>
      <c r="W5240" t="s">
        <v>5940</v>
      </c>
      <c r="X5240">
        <v>1152</v>
      </c>
      <c r="Z5240">
        <v>5106174</v>
      </c>
      <c r="AB5240" t="s">
        <v>5940</v>
      </c>
      <c r="AC5240">
        <v>5106174</v>
      </c>
      <c r="AD5240" t="s">
        <v>555</v>
      </c>
      <c r="AE5240">
        <v>7306</v>
      </c>
      <c r="AF5240">
        <v>5106174</v>
      </c>
      <c r="AG5240" t="s">
        <v>555</v>
      </c>
      <c r="AH5240">
        <v>600</v>
      </c>
      <c r="AI5240">
        <v>5106174</v>
      </c>
      <c r="AJ5240" t="s">
        <v>555</v>
      </c>
      <c r="AK5240" t="s">
        <v>5940</v>
      </c>
      <c r="AL5240">
        <v>5106174</v>
      </c>
      <c r="AM5240" t="s">
        <v>555</v>
      </c>
      <c r="AN5240">
        <v>7546</v>
      </c>
      <c r="AO5240">
        <v>0</v>
      </c>
      <c r="AP5240">
        <v>5209291</v>
      </c>
      <c r="AQ5240" t="s">
        <v>723</v>
      </c>
      <c r="AR5240">
        <v>1500</v>
      </c>
    </row>
    <row r="5241" spans="1:44" x14ac:dyDescent="0.25">
      <c r="A5241">
        <v>2910800</v>
      </c>
      <c r="B5241">
        <v>6</v>
      </c>
      <c r="C5241" t="s">
        <v>887</v>
      </c>
      <c r="D5241" t="s">
        <v>5855</v>
      </c>
      <c r="E5241">
        <v>1740</v>
      </c>
      <c r="F5241" t="s">
        <v>5940</v>
      </c>
      <c r="G5241">
        <v>11700</v>
      </c>
      <c r="H5241" t="s">
        <v>5940</v>
      </c>
      <c r="I5241" t="s">
        <v>5940</v>
      </c>
      <c r="J5241">
        <v>14460</v>
      </c>
      <c r="K5241">
        <v>0</v>
      </c>
      <c r="L5241">
        <v>0</v>
      </c>
      <c r="M5241">
        <v>2160</v>
      </c>
      <c r="N5241">
        <v>0</v>
      </c>
      <c r="O5241">
        <v>0</v>
      </c>
      <c r="P5241">
        <v>2897</v>
      </c>
      <c r="R5241">
        <v>2910800</v>
      </c>
      <c r="S5241">
        <v>1740</v>
      </c>
      <c r="T5241" t="s">
        <v>5940</v>
      </c>
      <c r="U5241">
        <v>11700</v>
      </c>
      <c r="V5241" t="s">
        <v>5940</v>
      </c>
      <c r="W5241" t="s">
        <v>5940</v>
      </c>
      <c r="X5241">
        <v>14460</v>
      </c>
      <c r="Z5241">
        <v>5106182</v>
      </c>
      <c r="AB5241" t="s">
        <v>5940</v>
      </c>
      <c r="AC5241">
        <v>5106182</v>
      </c>
      <c r="AD5241" t="s">
        <v>556</v>
      </c>
      <c r="AE5241">
        <v>3750</v>
      </c>
      <c r="AF5241">
        <v>5106182</v>
      </c>
      <c r="AG5241" t="s">
        <v>556</v>
      </c>
      <c r="AH5241" t="s">
        <v>5940</v>
      </c>
      <c r="AI5241">
        <v>5106182</v>
      </c>
      <c r="AJ5241" t="s">
        <v>556</v>
      </c>
      <c r="AK5241">
        <v>28</v>
      </c>
      <c r="AL5241">
        <v>5106182</v>
      </c>
      <c r="AM5241" t="s">
        <v>556</v>
      </c>
      <c r="AN5241">
        <v>3917</v>
      </c>
      <c r="AO5241">
        <v>0</v>
      </c>
      <c r="AP5241">
        <v>5209408</v>
      </c>
      <c r="AQ5241" t="s">
        <v>724</v>
      </c>
      <c r="AR5241">
        <v>1560</v>
      </c>
    </row>
    <row r="5242" spans="1:44" x14ac:dyDescent="0.25">
      <c r="A5242">
        <v>2910859</v>
      </c>
      <c r="B5242">
        <v>6</v>
      </c>
      <c r="C5242" t="s">
        <v>887</v>
      </c>
      <c r="D5242" t="s">
        <v>5856</v>
      </c>
      <c r="E5242" t="s">
        <v>5940</v>
      </c>
      <c r="F5242" t="s">
        <v>5940</v>
      </c>
      <c r="G5242">
        <v>1442</v>
      </c>
      <c r="H5242" t="s">
        <v>5940</v>
      </c>
      <c r="I5242" t="s">
        <v>5940</v>
      </c>
      <c r="J5242">
        <v>3022</v>
      </c>
      <c r="K5242">
        <v>0</v>
      </c>
      <c r="L5242">
        <v>0</v>
      </c>
      <c r="M5242">
        <v>553</v>
      </c>
      <c r="N5242">
        <v>0</v>
      </c>
      <c r="O5242">
        <v>0</v>
      </c>
      <c r="P5242">
        <v>1352</v>
      </c>
      <c r="R5242">
        <v>2910859</v>
      </c>
      <c r="S5242" t="s">
        <v>5940</v>
      </c>
      <c r="T5242" t="s">
        <v>5940</v>
      </c>
      <c r="U5242">
        <v>1442</v>
      </c>
      <c r="V5242" t="s">
        <v>5940</v>
      </c>
      <c r="W5242" t="s">
        <v>5940</v>
      </c>
      <c r="X5242">
        <v>3022</v>
      </c>
      <c r="Z5242">
        <v>5106190</v>
      </c>
      <c r="AB5242" t="s">
        <v>5940</v>
      </c>
      <c r="AC5242">
        <v>5106190</v>
      </c>
      <c r="AD5242" t="s">
        <v>557</v>
      </c>
      <c r="AE5242">
        <v>9742</v>
      </c>
      <c r="AF5242">
        <v>5106190</v>
      </c>
      <c r="AG5242" t="s">
        <v>557</v>
      </c>
      <c r="AH5242">
        <v>200</v>
      </c>
      <c r="AI5242">
        <v>5106190</v>
      </c>
      <c r="AJ5242" t="s">
        <v>557</v>
      </c>
      <c r="AK5242">
        <v>96</v>
      </c>
      <c r="AL5242">
        <v>5106190</v>
      </c>
      <c r="AM5242" t="s">
        <v>557</v>
      </c>
      <c r="AN5242">
        <v>3630</v>
      </c>
      <c r="AO5242">
        <v>0</v>
      </c>
      <c r="AP5242">
        <v>5209457</v>
      </c>
      <c r="AQ5242" t="s">
        <v>725</v>
      </c>
      <c r="AR5242">
        <v>600</v>
      </c>
    </row>
    <row r="5243" spans="1:44" x14ac:dyDescent="0.25">
      <c r="A5243">
        <v>2910909</v>
      </c>
      <c r="B5243">
        <v>6</v>
      </c>
      <c r="C5243" t="s">
        <v>887</v>
      </c>
      <c r="D5243" t="s">
        <v>5857</v>
      </c>
      <c r="E5243">
        <v>860</v>
      </c>
      <c r="F5243" t="s">
        <v>5940</v>
      </c>
      <c r="G5243">
        <v>0</v>
      </c>
      <c r="H5243" t="s">
        <v>5940</v>
      </c>
      <c r="I5243" t="s">
        <v>5940</v>
      </c>
      <c r="J5243">
        <v>13</v>
      </c>
      <c r="K5243">
        <v>846</v>
      </c>
      <c r="L5243">
        <v>0</v>
      </c>
      <c r="M5243">
        <v>0</v>
      </c>
      <c r="N5243">
        <v>0</v>
      </c>
      <c r="O5243">
        <v>0</v>
      </c>
      <c r="P5243">
        <v>17</v>
      </c>
      <c r="R5243">
        <v>2910909</v>
      </c>
      <c r="S5243">
        <v>860</v>
      </c>
      <c r="T5243" t="s">
        <v>5940</v>
      </c>
      <c r="U5243">
        <v>0</v>
      </c>
      <c r="V5243" t="s">
        <v>5940</v>
      </c>
      <c r="W5243" t="s">
        <v>5940</v>
      </c>
      <c r="X5243">
        <v>13</v>
      </c>
      <c r="Z5243">
        <v>5106208</v>
      </c>
      <c r="AB5243" t="s">
        <v>5940</v>
      </c>
      <c r="AC5243">
        <v>5106208</v>
      </c>
      <c r="AD5243" t="s">
        <v>558</v>
      </c>
      <c r="AE5243">
        <v>5400</v>
      </c>
      <c r="AF5243">
        <v>5106208</v>
      </c>
      <c r="AG5243" t="s">
        <v>558</v>
      </c>
      <c r="AH5243">
        <v>400</v>
      </c>
      <c r="AI5243">
        <v>5106208</v>
      </c>
      <c r="AJ5243" t="s">
        <v>558</v>
      </c>
      <c r="AK5243" t="s">
        <v>5940</v>
      </c>
      <c r="AL5243">
        <v>5106208</v>
      </c>
      <c r="AM5243" t="s">
        <v>558</v>
      </c>
      <c r="AN5243">
        <v>4050</v>
      </c>
      <c r="AO5243">
        <v>0</v>
      </c>
      <c r="AP5243">
        <v>5209606</v>
      </c>
      <c r="AQ5243" t="s">
        <v>726</v>
      </c>
      <c r="AR5243">
        <v>4800</v>
      </c>
    </row>
    <row r="5244" spans="1:44" x14ac:dyDescent="0.25">
      <c r="A5244">
        <v>2911006</v>
      </c>
      <c r="B5244">
        <v>6</v>
      </c>
      <c r="C5244" t="s">
        <v>887</v>
      </c>
      <c r="D5244" t="s">
        <v>5858</v>
      </c>
      <c r="E5244">
        <v>900</v>
      </c>
      <c r="F5244" t="s">
        <v>5940</v>
      </c>
      <c r="G5244">
        <v>27</v>
      </c>
      <c r="H5244" t="s">
        <v>5940</v>
      </c>
      <c r="I5244" t="s">
        <v>5940</v>
      </c>
      <c r="J5244" t="s">
        <v>5940</v>
      </c>
      <c r="K5244">
        <v>800</v>
      </c>
      <c r="L5244">
        <v>0</v>
      </c>
      <c r="M5244">
        <v>27</v>
      </c>
      <c r="N5244">
        <v>0</v>
      </c>
      <c r="O5244">
        <v>0</v>
      </c>
      <c r="P5244">
        <v>0</v>
      </c>
      <c r="R5244">
        <v>2911006</v>
      </c>
      <c r="S5244">
        <v>900</v>
      </c>
      <c r="T5244" t="s">
        <v>5940</v>
      </c>
      <c r="U5244">
        <v>27</v>
      </c>
      <c r="V5244" t="s">
        <v>5940</v>
      </c>
      <c r="W5244" t="s">
        <v>5940</v>
      </c>
      <c r="X5244" t="s">
        <v>5940</v>
      </c>
      <c r="Z5244">
        <v>5106216</v>
      </c>
      <c r="AB5244" t="s">
        <v>5940</v>
      </c>
      <c r="AC5244">
        <v>5106216</v>
      </c>
      <c r="AD5244" t="s">
        <v>559</v>
      </c>
      <c r="AE5244">
        <v>17434</v>
      </c>
      <c r="AF5244">
        <v>5106216</v>
      </c>
      <c r="AG5244" t="s">
        <v>559</v>
      </c>
      <c r="AH5244">
        <v>150</v>
      </c>
      <c r="AI5244">
        <v>5106216</v>
      </c>
      <c r="AJ5244" t="s">
        <v>559</v>
      </c>
      <c r="AK5244">
        <v>210</v>
      </c>
      <c r="AL5244">
        <v>5106216</v>
      </c>
      <c r="AM5244" t="s">
        <v>559</v>
      </c>
      <c r="AN5244">
        <v>7740</v>
      </c>
      <c r="AO5244">
        <v>0</v>
      </c>
      <c r="AP5244">
        <v>5209705</v>
      </c>
      <c r="AQ5244" t="s">
        <v>727</v>
      </c>
      <c r="AR5244">
        <v>2250</v>
      </c>
    </row>
    <row r="5245" spans="1:44" x14ac:dyDescent="0.25">
      <c r="A5245">
        <v>2911105</v>
      </c>
      <c r="B5245">
        <v>6</v>
      </c>
      <c r="C5245" t="s">
        <v>887</v>
      </c>
      <c r="D5245" t="s">
        <v>5859</v>
      </c>
      <c r="E5245">
        <v>1040</v>
      </c>
      <c r="F5245">
        <v>272470</v>
      </c>
      <c r="G5245">
        <v>104525</v>
      </c>
      <c r="H5245">
        <v>67756</v>
      </c>
      <c r="I5245">
        <v>7674</v>
      </c>
      <c r="J5245">
        <v>780</v>
      </c>
      <c r="K5245">
        <v>5750</v>
      </c>
      <c r="L5245">
        <v>461472</v>
      </c>
      <c r="M5245">
        <v>208908</v>
      </c>
      <c r="N5245">
        <v>117131</v>
      </c>
      <c r="O5245">
        <v>5194</v>
      </c>
      <c r="P5245">
        <v>2268</v>
      </c>
      <c r="R5245">
        <v>2911105</v>
      </c>
      <c r="S5245">
        <v>1040</v>
      </c>
      <c r="T5245">
        <v>272470</v>
      </c>
      <c r="U5245">
        <v>104525</v>
      </c>
      <c r="V5245">
        <v>67756</v>
      </c>
      <c r="W5245">
        <v>7674</v>
      </c>
      <c r="X5245">
        <v>780</v>
      </c>
      <c r="Z5245">
        <v>5106224</v>
      </c>
      <c r="AB5245">
        <v>55744</v>
      </c>
      <c r="AC5245">
        <v>5106224</v>
      </c>
      <c r="AD5245" t="s">
        <v>560</v>
      </c>
      <c r="AE5245">
        <v>72000</v>
      </c>
      <c r="AF5245">
        <v>5106224</v>
      </c>
      <c r="AG5245" t="s">
        <v>560</v>
      </c>
      <c r="AH5245" t="s">
        <v>5940</v>
      </c>
      <c r="AI5245">
        <v>5106224</v>
      </c>
      <c r="AJ5245" t="s">
        <v>560</v>
      </c>
      <c r="AK5245">
        <v>2024</v>
      </c>
      <c r="AL5245">
        <v>5106224</v>
      </c>
      <c r="AM5245" t="s">
        <v>560</v>
      </c>
      <c r="AN5245">
        <v>1068156</v>
      </c>
      <c r="AO5245">
        <v>0</v>
      </c>
      <c r="AP5245">
        <v>5209804</v>
      </c>
      <c r="AQ5245" t="s">
        <v>728</v>
      </c>
      <c r="AR5245">
        <v>1560</v>
      </c>
    </row>
    <row r="5246" spans="1:44" x14ac:dyDescent="0.25">
      <c r="A5246">
        <v>2911204</v>
      </c>
      <c r="B5246">
        <v>6</v>
      </c>
      <c r="C5246" t="s">
        <v>887</v>
      </c>
      <c r="D5246" t="s">
        <v>5860</v>
      </c>
      <c r="E5246">
        <v>2000</v>
      </c>
      <c r="F5246" t="s">
        <v>5940</v>
      </c>
      <c r="G5246">
        <v>40</v>
      </c>
      <c r="H5246" t="s">
        <v>5940</v>
      </c>
      <c r="I5246" t="s">
        <v>5940</v>
      </c>
      <c r="J5246">
        <v>72</v>
      </c>
      <c r="K5246">
        <v>2064</v>
      </c>
      <c r="L5246">
        <v>0</v>
      </c>
      <c r="M5246">
        <v>28</v>
      </c>
      <c r="N5246">
        <v>0</v>
      </c>
      <c r="O5246">
        <v>0</v>
      </c>
      <c r="P5246">
        <v>70</v>
      </c>
      <c r="R5246">
        <v>2911204</v>
      </c>
      <c r="S5246">
        <v>2000</v>
      </c>
      <c r="T5246" t="s">
        <v>5940</v>
      </c>
      <c r="U5246">
        <v>40</v>
      </c>
      <c r="V5246" t="s">
        <v>5940</v>
      </c>
      <c r="W5246" t="s">
        <v>5940</v>
      </c>
      <c r="X5246">
        <v>72</v>
      </c>
      <c r="Z5246">
        <v>5106232</v>
      </c>
      <c r="AB5246" t="s">
        <v>5940</v>
      </c>
      <c r="AC5246">
        <v>5106232</v>
      </c>
      <c r="AD5246" t="s">
        <v>561</v>
      </c>
      <c r="AE5246">
        <v>1155</v>
      </c>
      <c r="AF5246">
        <v>5106232</v>
      </c>
      <c r="AG5246" t="s">
        <v>561</v>
      </c>
      <c r="AH5246">
        <v>1082288</v>
      </c>
      <c r="AI5246">
        <v>5106232</v>
      </c>
      <c r="AJ5246" t="s">
        <v>561</v>
      </c>
      <c r="AK5246">
        <v>15</v>
      </c>
      <c r="AL5246">
        <v>5106232</v>
      </c>
      <c r="AM5246" t="s">
        <v>561</v>
      </c>
      <c r="AN5246" t="s">
        <v>5940</v>
      </c>
      <c r="AO5246">
        <v>0</v>
      </c>
      <c r="AP5246">
        <v>5209903</v>
      </c>
      <c r="AQ5246" t="s">
        <v>729</v>
      </c>
      <c r="AR5246">
        <v>1800</v>
      </c>
    </row>
    <row r="5247" spans="1:44" x14ac:dyDescent="0.25">
      <c r="A5247">
        <v>2911253</v>
      </c>
      <c r="B5247">
        <v>6</v>
      </c>
      <c r="C5247" t="s">
        <v>887</v>
      </c>
      <c r="D5247" t="s">
        <v>5861</v>
      </c>
      <c r="E5247" t="s">
        <v>5940</v>
      </c>
      <c r="F5247" t="s">
        <v>5940</v>
      </c>
      <c r="G5247">
        <v>92</v>
      </c>
      <c r="H5247" t="s">
        <v>5940</v>
      </c>
      <c r="I5247" t="s">
        <v>5940</v>
      </c>
      <c r="J5247">
        <v>61</v>
      </c>
      <c r="K5247">
        <v>0</v>
      </c>
      <c r="L5247">
        <v>0</v>
      </c>
      <c r="M5247">
        <v>29</v>
      </c>
      <c r="N5247">
        <v>0</v>
      </c>
      <c r="O5247">
        <v>0</v>
      </c>
      <c r="P5247">
        <v>22</v>
      </c>
      <c r="R5247">
        <v>2911253</v>
      </c>
      <c r="S5247" t="s">
        <v>5940</v>
      </c>
      <c r="T5247" t="s">
        <v>5940</v>
      </c>
      <c r="U5247">
        <v>92</v>
      </c>
      <c r="V5247" t="s">
        <v>5940</v>
      </c>
      <c r="W5247" t="s">
        <v>5940</v>
      </c>
      <c r="X5247">
        <v>61</v>
      </c>
      <c r="Z5247">
        <v>5106240</v>
      </c>
      <c r="AB5247">
        <v>22184</v>
      </c>
      <c r="AC5247">
        <v>5106240</v>
      </c>
      <c r="AD5247" t="s">
        <v>562</v>
      </c>
      <c r="AE5247">
        <v>147891</v>
      </c>
      <c r="AF5247">
        <v>5106240</v>
      </c>
      <c r="AG5247" t="s">
        <v>562</v>
      </c>
      <c r="AH5247" t="s">
        <v>5940</v>
      </c>
      <c r="AI5247">
        <v>5106240</v>
      </c>
      <c r="AJ5247" t="s">
        <v>562</v>
      </c>
      <c r="AK5247">
        <v>378</v>
      </c>
      <c r="AL5247">
        <v>5106240</v>
      </c>
      <c r="AM5247" t="s">
        <v>562</v>
      </c>
      <c r="AN5247">
        <v>579405</v>
      </c>
      <c r="AO5247">
        <v>0</v>
      </c>
      <c r="AP5247">
        <v>5209937</v>
      </c>
      <c r="AQ5247" t="s">
        <v>730</v>
      </c>
      <c r="AR5247">
        <v>7450</v>
      </c>
    </row>
    <row r="5248" spans="1:44" x14ac:dyDescent="0.25">
      <c r="A5248">
        <v>2911303</v>
      </c>
      <c r="B5248">
        <v>6</v>
      </c>
      <c r="C5248" t="s">
        <v>887</v>
      </c>
      <c r="D5248" t="s">
        <v>5862</v>
      </c>
      <c r="E5248">
        <v>600</v>
      </c>
      <c r="F5248" t="s">
        <v>5940</v>
      </c>
      <c r="G5248">
        <v>880</v>
      </c>
      <c r="H5248" t="s">
        <v>5940</v>
      </c>
      <c r="I5248" t="s">
        <v>5940</v>
      </c>
      <c r="J5248">
        <v>693</v>
      </c>
      <c r="K5248">
        <v>720</v>
      </c>
      <c r="L5248">
        <v>0</v>
      </c>
      <c r="M5248">
        <v>161</v>
      </c>
      <c r="N5248">
        <v>0</v>
      </c>
      <c r="O5248">
        <v>0</v>
      </c>
      <c r="P5248">
        <v>354</v>
      </c>
      <c r="R5248">
        <v>2911303</v>
      </c>
      <c r="S5248">
        <v>600</v>
      </c>
      <c r="T5248" t="s">
        <v>5940</v>
      </c>
      <c r="U5248">
        <v>880</v>
      </c>
      <c r="V5248" t="s">
        <v>5940</v>
      </c>
      <c r="W5248" t="s">
        <v>5940</v>
      </c>
      <c r="X5248">
        <v>693</v>
      </c>
      <c r="Z5248">
        <v>5106257</v>
      </c>
      <c r="AB5248">
        <v>8028</v>
      </c>
      <c r="AC5248">
        <v>5106257</v>
      </c>
      <c r="AD5248" t="s">
        <v>563</v>
      </c>
      <c r="AE5248">
        <v>5040</v>
      </c>
      <c r="AF5248">
        <v>5106257</v>
      </c>
      <c r="AG5248" t="s">
        <v>563</v>
      </c>
      <c r="AH5248">
        <v>3750</v>
      </c>
      <c r="AI5248">
        <v>5106257</v>
      </c>
      <c r="AJ5248" t="s">
        <v>563</v>
      </c>
      <c r="AK5248" t="s">
        <v>5940</v>
      </c>
      <c r="AL5248">
        <v>5106257</v>
      </c>
      <c r="AM5248" t="s">
        <v>563</v>
      </c>
      <c r="AN5248">
        <v>97920</v>
      </c>
      <c r="AO5248">
        <v>0</v>
      </c>
      <c r="AP5248">
        <v>5209952</v>
      </c>
      <c r="AQ5248" t="s">
        <v>731</v>
      </c>
      <c r="AR5248">
        <v>13900</v>
      </c>
    </row>
    <row r="5249" spans="1:44" x14ac:dyDescent="0.25">
      <c r="A5249">
        <v>2911402</v>
      </c>
      <c r="B5249">
        <v>6</v>
      </c>
      <c r="C5249" t="s">
        <v>887</v>
      </c>
      <c r="D5249" t="s">
        <v>5863</v>
      </c>
      <c r="E5249" t="s">
        <v>5940</v>
      </c>
      <c r="F5249" t="s">
        <v>5940</v>
      </c>
      <c r="G5249">
        <v>50</v>
      </c>
      <c r="H5249" t="s">
        <v>5940</v>
      </c>
      <c r="I5249" t="s">
        <v>5940</v>
      </c>
      <c r="J5249">
        <v>77</v>
      </c>
      <c r="K5249">
        <v>0</v>
      </c>
      <c r="L5249">
        <v>0</v>
      </c>
      <c r="M5249">
        <v>240</v>
      </c>
      <c r="N5249">
        <v>0</v>
      </c>
      <c r="O5249">
        <v>0</v>
      </c>
      <c r="P5249">
        <v>294</v>
      </c>
      <c r="R5249">
        <v>2911402</v>
      </c>
      <c r="S5249" t="s">
        <v>5940</v>
      </c>
      <c r="T5249" t="s">
        <v>5940</v>
      </c>
      <c r="U5249">
        <v>50</v>
      </c>
      <c r="V5249" t="s">
        <v>5940</v>
      </c>
      <c r="W5249" t="s">
        <v>5940</v>
      </c>
      <c r="X5249">
        <v>77</v>
      </c>
      <c r="Z5249">
        <v>5106265</v>
      </c>
      <c r="AB5249" t="s">
        <v>5940</v>
      </c>
      <c r="AC5249">
        <v>5106265</v>
      </c>
      <c r="AD5249" t="s">
        <v>564</v>
      </c>
      <c r="AE5249">
        <v>14058</v>
      </c>
      <c r="AF5249">
        <v>5106265</v>
      </c>
      <c r="AG5249" t="s">
        <v>564</v>
      </c>
      <c r="AH5249" t="s">
        <v>5940</v>
      </c>
      <c r="AI5249">
        <v>5106265</v>
      </c>
      <c r="AJ5249" t="s">
        <v>564</v>
      </c>
      <c r="AK5249" t="s">
        <v>5940</v>
      </c>
      <c r="AL5249">
        <v>5106265</v>
      </c>
      <c r="AM5249" t="s">
        <v>564</v>
      </c>
      <c r="AN5249">
        <v>14002</v>
      </c>
      <c r="AO5249">
        <v>0</v>
      </c>
      <c r="AP5249">
        <v>5210000</v>
      </c>
      <c r="AQ5249" t="s">
        <v>732</v>
      </c>
      <c r="AR5249">
        <v>13800</v>
      </c>
    </row>
    <row r="5250" spans="1:44" x14ac:dyDescent="0.25">
      <c r="A5250">
        <v>2911501</v>
      </c>
      <c r="B5250">
        <v>6</v>
      </c>
      <c r="C5250" t="s">
        <v>887</v>
      </c>
      <c r="D5250" t="s">
        <v>5864</v>
      </c>
      <c r="E5250">
        <v>300</v>
      </c>
      <c r="F5250" t="s">
        <v>5940</v>
      </c>
      <c r="G5250">
        <v>8</v>
      </c>
      <c r="H5250" t="s">
        <v>5940</v>
      </c>
      <c r="I5250" t="s">
        <v>5940</v>
      </c>
      <c r="J5250">
        <v>6</v>
      </c>
      <c r="K5250">
        <v>480</v>
      </c>
      <c r="L5250">
        <v>0</v>
      </c>
      <c r="M5250">
        <v>6</v>
      </c>
      <c r="N5250">
        <v>0</v>
      </c>
      <c r="O5250">
        <v>0</v>
      </c>
      <c r="P5250">
        <v>3</v>
      </c>
      <c r="R5250">
        <v>2911501</v>
      </c>
      <c r="S5250">
        <v>300</v>
      </c>
      <c r="T5250" t="s">
        <v>5940</v>
      </c>
      <c r="U5250">
        <v>8</v>
      </c>
      <c r="V5250" t="s">
        <v>5940</v>
      </c>
      <c r="W5250" t="s">
        <v>5940</v>
      </c>
      <c r="X5250">
        <v>6</v>
      </c>
      <c r="Z5250">
        <v>5106273</v>
      </c>
      <c r="AB5250" t="s">
        <v>5940</v>
      </c>
      <c r="AC5250">
        <v>5106273</v>
      </c>
      <c r="AD5250" t="s">
        <v>565</v>
      </c>
      <c r="AE5250">
        <v>2520</v>
      </c>
      <c r="AF5250">
        <v>5106273</v>
      </c>
      <c r="AG5250" t="s">
        <v>565</v>
      </c>
      <c r="AH5250" t="s">
        <v>5940</v>
      </c>
      <c r="AI5250">
        <v>5106273</v>
      </c>
      <c r="AJ5250" t="s">
        <v>565</v>
      </c>
      <c r="AK5250">
        <v>51</v>
      </c>
      <c r="AL5250">
        <v>5106273</v>
      </c>
      <c r="AM5250" t="s">
        <v>565</v>
      </c>
      <c r="AN5250" t="s">
        <v>5940</v>
      </c>
      <c r="AO5250">
        <v>0</v>
      </c>
      <c r="AP5250">
        <v>5210109</v>
      </c>
      <c r="AQ5250" t="s">
        <v>733</v>
      </c>
      <c r="AR5250">
        <v>84000</v>
      </c>
    </row>
    <row r="5251" spans="1:44" x14ac:dyDescent="0.25">
      <c r="A5251">
        <v>2911600</v>
      </c>
      <c r="B5251">
        <v>6</v>
      </c>
      <c r="C5251" t="s">
        <v>887</v>
      </c>
      <c r="D5251" t="s">
        <v>5865</v>
      </c>
      <c r="E5251" t="s">
        <v>5940</v>
      </c>
      <c r="F5251" t="s">
        <v>5940</v>
      </c>
      <c r="G5251">
        <v>368</v>
      </c>
      <c r="H5251" t="s">
        <v>5940</v>
      </c>
      <c r="I5251" t="s">
        <v>5940</v>
      </c>
      <c r="J5251">
        <v>360</v>
      </c>
      <c r="K5251">
        <v>0</v>
      </c>
      <c r="L5251">
        <v>0</v>
      </c>
      <c r="M5251">
        <v>387</v>
      </c>
      <c r="N5251">
        <v>0</v>
      </c>
      <c r="O5251">
        <v>0</v>
      </c>
      <c r="P5251">
        <v>362</v>
      </c>
      <c r="R5251">
        <v>2911600</v>
      </c>
      <c r="S5251" t="s">
        <v>5940</v>
      </c>
      <c r="T5251" t="s">
        <v>5940</v>
      </c>
      <c r="U5251">
        <v>368</v>
      </c>
      <c r="V5251" t="s">
        <v>5940</v>
      </c>
      <c r="W5251" t="s">
        <v>5940</v>
      </c>
      <c r="X5251">
        <v>360</v>
      </c>
      <c r="Z5251">
        <v>5106281</v>
      </c>
      <c r="AB5251">
        <v>38800</v>
      </c>
      <c r="AC5251">
        <v>5106281</v>
      </c>
      <c r="AD5251" t="s">
        <v>566</v>
      </c>
      <c r="AE5251">
        <v>3240</v>
      </c>
      <c r="AF5251">
        <v>5106281</v>
      </c>
      <c r="AG5251" t="s">
        <v>566</v>
      </c>
      <c r="AH5251" t="s">
        <v>5940</v>
      </c>
      <c r="AI5251">
        <v>5106281</v>
      </c>
      <c r="AJ5251" t="s">
        <v>566</v>
      </c>
      <c r="AK5251">
        <v>635</v>
      </c>
      <c r="AL5251">
        <v>5106281</v>
      </c>
      <c r="AM5251" t="s">
        <v>566</v>
      </c>
      <c r="AN5251">
        <v>198640</v>
      </c>
      <c r="AO5251">
        <v>0</v>
      </c>
      <c r="AP5251">
        <v>5210158</v>
      </c>
      <c r="AQ5251" t="s">
        <v>734</v>
      </c>
      <c r="AR5251">
        <v>3600</v>
      </c>
    </row>
    <row r="5252" spans="1:44" x14ac:dyDescent="0.25">
      <c r="A5252">
        <v>2911659</v>
      </c>
      <c r="B5252">
        <v>6</v>
      </c>
      <c r="C5252" t="s">
        <v>887</v>
      </c>
      <c r="D5252" t="s">
        <v>5866</v>
      </c>
      <c r="E5252" t="s">
        <v>5940</v>
      </c>
      <c r="F5252" t="s">
        <v>5940</v>
      </c>
      <c r="G5252">
        <v>180</v>
      </c>
      <c r="H5252">
        <v>20</v>
      </c>
      <c r="I5252" t="s">
        <v>5940</v>
      </c>
      <c r="J5252">
        <v>198</v>
      </c>
      <c r="K5252">
        <v>0</v>
      </c>
      <c r="L5252">
        <v>0</v>
      </c>
      <c r="M5252">
        <v>126</v>
      </c>
      <c r="N5252">
        <v>0</v>
      </c>
      <c r="O5252">
        <v>0</v>
      </c>
      <c r="P5252">
        <v>137</v>
      </c>
      <c r="R5252">
        <v>2911659</v>
      </c>
      <c r="S5252" t="s">
        <v>5940</v>
      </c>
      <c r="T5252" t="s">
        <v>5940</v>
      </c>
      <c r="U5252">
        <v>180</v>
      </c>
      <c r="V5252">
        <v>20</v>
      </c>
      <c r="W5252" t="s">
        <v>5940</v>
      </c>
      <c r="X5252">
        <v>198</v>
      </c>
      <c r="Z5252">
        <v>5106299</v>
      </c>
      <c r="AB5252">
        <v>165</v>
      </c>
      <c r="AC5252">
        <v>5106299</v>
      </c>
      <c r="AD5252" t="s">
        <v>567</v>
      </c>
      <c r="AE5252">
        <v>9000</v>
      </c>
      <c r="AF5252">
        <v>5106299</v>
      </c>
      <c r="AG5252" t="s">
        <v>567</v>
      </c>
      <c r="AH5252">
        <v>450</v>
      </c>
      <c r="AI5252">
        <v>5106299</v>
      </c>
      <c r="AJ5252" t="s">
        <v>567</v>
      </c>
      <c r="AK5252">
        <v>168</v>
      </c>
      <c r="AL5252">
        <v>5106299</v>
      </c>
      <c r="AM5252" t="s">
        <v>567</v>
      </c>
      <c r="AN5252">
        <v>2442</v>
      </c>
      <c r="AO5252">
        <v>0</v>
      </c>
      <c r="AP5252">
        <v>5210208</v>
      </c>
      <c r="AQ5252" t="s">
        <v>735</v>
      </c>
      <c r="AR5252">
        <v>5700</v>
      </c>
    </row>
    <row r="5253" spans="1:44" x14ac:dyDescent="0.25">
      <c r="A5253">
        <v>2911709</v>
      </c>
      <c r="B5253">
        <v>6</v>
      </c>
      <c r="C5253" t="s">
        <v>887</v>
      </c>
      <c r="D5253" t="s">
        <v>5867</v>
      </c>
      <c r="E5253">
        <v>6500</v>
      </c>
      <c r="F5253" t="s">
        <v>5940</v>
      </c>
      <c r="G5253">
        <v>180</v>
      </c>
      <c r="H5253">
        <v>200</v>
      </c>
      <c r="I5253" t="s">
        <v>5940</v>
      </c>
      <c r="J5253">
        <v>868</v>
      </c>
      <c r="K5253">
        <v>4200</v>
      </c>
      <c r="L5253">
        <v>0</v>
      </c>
      <c r="M5253">
        <v>600</v>
      </c>
      <c r="N5253">
        <v>540</v>
      </c>
      <c r="O5253">
        <v>0</v>
      </c>
      <c r="P5253">
        <v>2435</v>
      </c>
      <c r="R5253">
        <v>2911709</v>
      </c>
      <c r="S5253">
        <v>6500</v>
      </c>
      <c r="T5253" t="s">
        <v>5940</v>
      </c>
      <c r="U5253">
        <v>180</v>
      </c>
      <c r="V5253">
        <v>200</v>
      </c>
      <c r="W5253" t="s">
        <v>5940</v>
      </c>
      <c r="X5253">
        <v>868</v>
      </c>
      <c r="Z5253">
        <v>5106307</v>
      </c>
      <c r="AB5253">
        <v>147</v>
      </c>
      <c r="AC5253">
        <v>5106307</v>
      </c>
      <c r="AD5253" t="s">
        <v>568</v>
      </c>
      <c r="AE5253">
        <v>78000</v>
      </c>
      <c r="AF5253">
        <v>5106307</v>
      </c>
      <c r="AG5253" t="s">
        <v>568</v>
      </c>
      <c r="AH5253">
        <v>600</v>
      </c>
      <c r="AI5253">
        <v>5106307</v>
      </c>
      <c r="AJ5253" t="s">
        <v>568</v>
      </c>
      <c r="AK5253" t="s">
        <v>5940</v>
      </c>
      <c r="AL5253">
        <v>5106307</v>
      </c>
      <c r="AM5253" t="s">
        <v>568</v>
      </c>
      <c r="AN5253">
        <v>173078</v>
      </c>
      <c r="AO5253">
        <v>0</v>
      </c>
      <c r="AP5253">
        <v>5210307</v>
      </c>
      <c r="AQ5253" t="s">
        <v>736</v>
      </c>
      <c r="AR5253">
        <v>1300</v>
      </c>
    </row>
    <row r="5254" spans="1:44" x14ac:dyDescent="0.25">
      <c r="A5254">
        <v>2911808</v>
      </c>
      <c r="B5254">
        <v>6</v>
      </c>
      <c r="C5254" t="s">
        <v>887</v>
      </c>
      <c r="D5254" t="s">
        <v>5868</v>
      </c>
      <c r="E5254">
        <v>12000</v>
      </c>
      <c r="F5254" t="s">
        <v>5940</v>
      </c>
      <c r="G5254">
        <v>25</v>
      </c>
      <c r="H5254" t="s">
        <v>5940</v>
      </c>
      <c r="I5254" t="s">
        <v>5940</v>
      </c>
      <c r="J5254">
        <v>136</v>
      </c>
      <c r="K5254">
        <v>10240</v>
      </c>
      <c r="L5254">
        <v>0</v>
      </c>
      <c r="M5254">
        <v>18</v>
      </c>
      <c r="N5254">
        <v>0</v>
      </c>
      <c r="O5254">
        <v>0</v>
      </c>
      <c r="P5254">
        <v>145</v>
      </c>
      <c r="R5254">
        <v>2911808</v>
      </c>
      <c r="S5254">
        <v>12000</v>
      </c>
      <c r="T5254" t="s">
        <v>5940</v>
      </c>
      <c r="U5254">
        <v>25</v>
      </c>
      <c r="V5254" t="s">
        <v>5940</v>
      </c>
      <c r="W5254" t="s">
        <v>5940</v>
      </c>
      <c r="X5254">
        <v>136</v>
      </c>
      <c r="Z5254">
        <v>5106315</v>
      </c>
      <c r="AB5254" t="s">
        <v>5940</v>
      </c>
      <c r="AC5254">
        <v>5106315</v>
      </c>
      <c r="AD5254" t="s">
        <v>569</v>
      </c>
      <c r="AE5254">
        <v>810</v>
      </c>
      <c r="AF5254">
        <v>5106315</v>
      </c>
      <c r="AG5254" t="s">
        <v>569</v>
      </c>
      <c r="AH5254" t="s">
        <v>5940</v>
      </c>
      <c r="AI5254">
        <v>5106315</v>
      </c>
      <c r="AJ5254" t="s">
        <v>569</v>
      </c>
      <c r="AK5254" t="s">
        <v>5940</v>
      </c>
      <c r="AL5254">
        <v>5106315</v>
      </c>
      <c r="AM5254" t="s">
        <v>569</v>
      </c>
      <c r="AN5254" t="s">
        <v>5940</v>
      </c>
      <c r="AO5254">
        <v>0</v>
      </c>
      <c r="AP5254">
        <v>5210406</v>
      </c>
      <c r="AQ5254" t="s">
        <v>737</v>
      </c>
      <c r="AR5254">
        <v>49993</v>
      </c>
    </row>
    <row r="5255" spans="1:44" x14ac:dyDescent="0.25">
      <c r="A5255">
        <v>2911857</v>
      </c>
      <c r="B5255">
        <v>6</v>
      </c>
      <c r="C5255" t="s">
        <v>887</v>
      </c>
      <c r="D5255" t="s">
        <v>5869</v>
      </c>
      <c r="E5255" t="s">
        <v>5940</v>
      </c>
      <c r="F5255" t="s">
        <v>5940</v>
      </c>
      <c r="G5255">
        <v>2700</v>
      </c>
      <c r="H5255" t="s">
        <v>5940</v>
      </c>
      <c r="I5255" t="s">
        <v>5940</v>
      </c>
      <c r="J5255">
        <v>2835</v>
      </c>
      <c r="K5255">
        <v>0</v>
      </c>
      <c r="L5255">
        <v>0</v>
      </c>
      <c r="M5255">
        <v>4200</v>
      </c>
      <c r="N5255">
        <v>0</v>
      </c>
      <c r="O5255">
        <v>0</v>
      </c>
      <c r="P5255">
        <v>2480</v>
      </c>
      <c r="R5255">
        <v>2911857</v>
      </c>
      <c r="S5255" t="s">
        <v>5940</v>
      </c>
      <c r="T5255" t="s">
        <v>5940</v>
      </c>
      <c r="U5255">
        <v>2700</v>
      </c>
      <c r="V5255" t="s">
        <v>5940</v>
      </c>
      <c r="W5255" t="s">
        <v>5940</v>
      </c>
      <c r="X5255">
        <v>2835</v>
      </c>
      <c r="Z5255">
        <v>5106372</v>
      </c>
      <c r="AB5255">
        <v>127633</v>
      </c>
      <c r="AC5255">
        <v>5106372</v>
      </c>
      <c r="AD5255" t="s">
        <v>570</v>
      </c>
      <c r="AE5255">
        <v>1440</v>
      </c>
      <c r="AF5255">
        <v>5106372</v>
      </c>
      <c r="AG5255" t="s">
        <v>570</v>
      </c>
      <c r="AH5255">
        <v>2800</v>
      </c>
      <c r="AI5255">
        <v>5106372</v>
      </c>
      <c r="AJ5255" t="s">
        <v>570</v>
      </c>
      <c r="AK5255">
        <v>886</v>
      </c>
      <c r="AL5255">
        <v>5106372</v>
      </c>
      <c r="AM5255" t="s">
        <v>570</v>
      </c>
      <c r="AN5255">
        <v>103542</v>
      </c>
      <c r="AO5255">
        <v>0</v>
      </c>
      <c r="AP5255">
        <v>5210562</v>
      </c>
      <c r="AQ5255" t="s">
        <v>738</v>
      </c>
      <c r="AR5255">
        <v>8000</v>
      </c>
    </row>
    <row r="5256" spans="1:44" x14ac:dyDescent="0.25">
      <c r="A5256">
        <v>2911907</v>
      </c>
      <c r="B5256">
        <v>6</v>
      </c>
      <c r="C5256" t="s">
        <v>887</v>
      </c>
      <c r="D5256" t="s">
        <v>5870</v>
      </c>
      <c r="E5256" t="s">
        <v>5940</v>
      </c>
      <c r="F5256" t="s">
        <v>5940</v>
      </c>
      <c r="G5256">
        <v>95</v>
      </c>
      <c r="H5256" t="s">
        <v>5940</v>
      </c>
      <c r="I5256" t="s">
        <v>5940</v>
      </c>
      <c r="J5256">
        <v>60</v>
      </c>
      <c r="K5256">
        <v>0</v>
      </c>
      <c r="L5256">
        <v>0</v>
      </c>
      <c r="M5256">
        <v>44</v>
      </c>
      <c r="N5256">
        <v>0</v>
      </c>
      <c r="O5256">
        <v>0</v>
      </c>
      <c r="P5256">
        <v>79</v>
      </c>
      <c r="R5256">
        <v>2911907</v>
      </c>
      <c r="S5256" t="s">
        <v>5940</v>
      </c>
      <c r="T5256" t="s">
        <v>5940</v>
      </c>
      <c r="U5256">
        <v>95</v>
      </c>
      <c r="V5256" t="s">
        <v>5940</v>
      </c>
      <c r="W5256" t="s">
        <v>5940</v>
      </c>
      <c r="X5256">
        <v>60</v>
      </c>
      <c r="Z5256">
        <v>5106422</v>
      </c>
      <c r="AB5256" t="s">
        <v>5940</v>
      </c>
      <c r="AC5256">
        <v>5106422</v>
      </c>
      <c r="AD5256" t="s">
        <v>571</v>
      </c>
      <c r="AE5256">
        <v>7440</v>
      </c>
      <c r="AF5256">
        <v>5106422</v>
      </c>
      <c r="AG5256" t="s">
        <v>571</v>
      </c>
      <c r="AH5256">
        <v>300</v>
      </c>
      <c r="AI5256">
        <v>5106422</v>
      </c>
      <c r="AJ5256" t="s">
        <v>571</v>
      </c>
      <c r="AK5256">
        <v>204</v>
      </c>
      <c r="AL5256">
        <v>5106422</v>
      </c>
      <c r="AM5256" t="s">
        <v>571</v>
      </c>
      <c r="AN5256">
        <v>9030</v>
      </c>
      <c r="AO5256">
        <v>0</v>
      </c>
      <c r="AP5256">
        <v>5210604</v>
      </c>
      <c r="AQ5256" t="s">
        <v>739</v>
      </c>
      <c r="AR5256">
        <v>4950</v>
      </c>
    </row>
    <row r="5257" spans="1:44" x14ac:dyDescent="0.25">
      <c r="A5257">
        <v>2912004</v>
      </c>
      <c r="B5257">
        <v>6</v>
      </c>
      <c r="C5257" t="s">
        <v>887</v>
      </c>
      <c r="D5257" t="s">
        <v>5871</v>
      </c>
      <c r="E5257">
        <v>10500</v>
      </c>
      <c r="F5257" t="s">
        <v>5940</v>
      </c>
      <c r="G5257">
        <v>333</v>
      </c>
      <c r="H5257">
        <v>36</v>
      </c>
      <c r="I5257" t="s">
        <v>5940</v>
      </c>
      <c r="J5257">
        <v>325</v>
      </c>
      <c r="K5257">
        <v>11200</v>
      </c>
      <c r="L5257">
        <v>0</v>
      </c>
      <c r="M5257">
        <v>1200</v>
      </c>
      <c r="N5257">
        <v>11</v>
      </c>
      <c r="O5257">
        <v>0</v>
      </c>
      <c r="P5257">
        <v>228</v>
      </c>
      <c r="R5257">
        <v>2912004</v>
      </c>
      <c r="S5257">
        <v>10500</v>
      </c>
      <c r="T5257" t="s">
        <v>5940</v>
      </c>
      <c r="U5257">
        <v>333</v>
      </c>
      <c r="V5257">
        <v>36</v>
      </c>
      <c r="W5257" t="s">
        <v>5940</v>
      </c>
      <c r="X5257">
        <v>325</v>
      </c>
      <c r="Z5257">
        <v>5106455</v>
      </c>
      <c r="AB5257" t="s">
        <v>5940</v>
      </c>
      <c r="AC5257">
        <v>5106455</v>
      </c>
      <c r="AD5257" t="s">
        <v>572</v>
      </c>
      <c r="AE5257">
        <v>20127</v>
      </c>
      <c r="AF5257">
        <v>5106455</v>
      </c>
      <c r="AG5257" t="s">
        <v>572</v>
      </c>
      <c r="AH5257">
        <v>550</v>
      </c>
      <c r="AI5257">
        <v>5106455</v>
      </c>
      <c r="AJ5257" t="s">
        <v>572</v>
      </c>
      <c r="AK5257" t="s">
        <v>5940</v>
      </c>
      <c r="AL5257">
        <v>5106455</v>
      </c>
      <c r="AM5257" t="s">
        <v>572</v>
      </c>
      <c r="AN5257">
        <v>7479</v>
      </c>
      <c r="AO5257">
        <v>0</v>
      </c>
      <c r="AP5257">
        <v>5210802</v>
      </c>
      <c r="AQ5257" t="s">
        <v>740</v>
      </c>
      <c r="AR5257">
        <v>1100</v>
      </c>
    </row>
    <row r="5258" spans="1:44" x14ac:dyDescent="0.25">
      <c r="A5258">
        <v>2912103</v>
      </c>
      <c r="B5258">
        <v>6</v>
      </c>
      <c r="C5258" t="s">
        <v>887</v>
      </c>
      <c r="D5258" t="s">
        <v>5872</v>
      </c>
      <c r="E5258">
        <v>675</v>
      </c>
      <c r="F5258" t="s">
        <v>5940</v>
      </c>
      <c r="G5258">
        <v>54</v>
      </c>
      <c r="H5258" t="s">
        <v>5940</v>
      </c>
      <c r="I5258" t="s">
        <v>5940</v>
      </c>
      <c r="J5258" t="s">
        <v>5940</v>
      </c>
      <c r="K5258">
        <v>800</v>
      </c>
      <c r="L5258">
        <v>0</v>
      </c>
      <c r="M5258">
        <v>36</v>
      </c>
      <c r="N5258">
        <v>0</v>
      </c>
      <c r="O5258">
        <v>0</v>
      </c>
      <c r="P5258">
        <v>0</v>
      </c>
      <c r="R5258">
        <v>2912103</v>
      </c>
      <c r="S5258">
        <v>675</v>
      </c>
      <c r="T5258" t="s">
        <v>5940</v>
      </c>
      <c r="U5258">
        <v>54</v>
      </c>
      <c r="V5258" t="s">
        <v>5940</v>
      </c>
      <c r="W5258" t="s">
        <v>5940</v>
      </c>
      <c r="X5258" t="s">
        <v>5940</v>
      </c>
      <c r="Z5258">
        <v>5106505</v>
      </c>
      <c r="AB5258" t="s">
        <v>5940</v>
      </c>
      <c r="AC5258">
        <v>5106505</v>
      </c>
      <c r="AD5258" t="s">
        <v>573</v>
      </c>
      <c r="AE5258">
        <v>975</v>
      </c>
      <c r="AF5258">
        <v>5106505</v>
      </c>
      <c r="AG5258" t="s">
        <v>573</v>
      </c>
      <c r="AH5258">
        <v>183334</v>
      </c>
      <c r="AI5258">
        <v>5106505</v>
      </c>
      <c r="AJ5258" t="s">
        <v>573</v>
      </c>
      <c r="AK5258">
        <v>38</v>
      </c>
      <c r="AL5258">
        <v>5106505</v>
      </c>
      <c r="AM5258" t="s">
        <v>573</v>
      </c>
      <c r="AN5258">
        <v>684</v>
      </c>
      <c r="AO5258">
        <v>0</v>
      </c>
      <c r="AP5258">
        <v>5210901</v>
      </c>
      <c r="AQ5258" t="s">
        <v>741</v>
      </c>
      <c r="AR5258">
        <v>2000</v>
      </c>
    </row>
    <row r="5259" spans="1:44" x14ac:dyDescent="0.25">
      <c r="A5259">
        <v>2912202</v>
      </c>
      <c r="B5259">
        <v>6</v>
      </c>
      <c r="C5259" t="s">
        <v>887</v>
      </c>
      <c r="D5259" t="s">
        <v>5873</v>
      </c>
      <c r="E5259" t="s">
        <v>5940</v>
      </c>
      <c r="F5259" t="s">
        <v>5940</v>
      </c>
      <c r="G5259">
        <v>2520</v>
      </c>
      <c r="H5259" t="s">
        <v>5940</v>
      </c>
      <c r="I5259" t="s">
        <v>5940</v>
      </c>
      <c r="J5259">
        <v>3600</v>
      </c>
      <c r="K5259">
        <v>6000</v>
      </c>
      <c r="L5259">
        <v>0</v>
      </c>
      <c r="M5259">
        <v>10150</v>
      </c>
      <c r="N5259">
        <v>0</v>
      </c>
      <c r="O5259">
        <v>0</v>
      </c>
      <c r="P5259">
        <v>5250</v>
      </c>
      <c r="R5259">
        <v>2912202</v>
      </c>
      <c r="S5259" t="s">
        <v>5940</v>
      </c>
      <c r="T5259" t="s">
        <v>5940</v>
      </c>
      <c r="U5259">
        <v>2520</v>
      </c>
      <c r="V5259" t="s">
        <v>5940</v>
      </c>
      <c r="W5259" t="s">
        <v>5940</v>
      </c>
      <c r="X5259">
        <v>3600</v>
      </c>
      <c r="Z5259">
        <v>5106653</v>
      </c>
      <c r="AB5259" t="s">
        <v>5940</v>
      </c>
      <c r="AC5259">
        <v>5106653</v>
      </c>
      <c r="AD5259" t="s">
        <v>574</v>
      </c>
      <c r="AE5259">
        <v>2160</v>
      </c>
      <c r="AF5259">
        <v>5106653</v>
      </c>
      <c r="AG5259" t="s">
        <v>574</v>
      </c>
      <c r="AH5259">
        <v>1200</v>
      </c>
      <c r="AI5259">
        <v>5106653</v>
      </c>
      <c r="AJ5259" t="s">
        <v>574</v>
      </c>
      <c r="AK5259" t="s">
        <v>5940</v>
      </c>
      <c r="AL5259">
        <v>5106653</v>
      </c>
      <c r="AM5259" t="s">
        <v>574</v>
      </c>
      <c r="AN5259" t="s">
        <v>5940</v>
      </c>
      <c r="AO5259">
        <v>0</v>
      </c>
      <c r="AP5259">
        <v>5211008</v>
      </c>
      <c r="AQ5259" t="s">
        <v>742</v>
      </c>
      <c r="AR5259">
        <v>2000</v>
      </c>
    </row>
    <row r="5260" spans="1:44" x14ac:dyDescent="0.25">
      <c r="A5260">
        <v>2912301</v>
      </c>
      <c r="B5260">
        <v>6</v>
      </c>
      <c r="C5260" t="s">
        <v>887</v>
      </c>
      <c r="D5260" t="s">
        <v>5874</v>
      </c>
      <c r="E5260">
        <v>18000</v>
      </c>
      <c r="F5260" t="s">
        <v>5940</v>
      </c>
      <c r="G5260">
        <v>105</v>
      </c>
      <c r="H5260" t="s">
        <v>5940</v>
      </c>
      <c r="I5260" t="s">
        <v>5940</v>
      </c>
      <c r="J5260">
        <v>57</v>
      </c>
      <c r="K5260">
        <v>21000</v>
      </c>
      <c r="L5260">
        <v>0</v>
      </c>
      <c r="M5260">
        <v>18</v>
      </c>
      <c r="N5260">
        <v>0</v>
      </c>
      <c r="O5260">
        <v>0</v>
      </c>
      <c r="P5260">
        <v>25</v>
      </c>
      <c r="R5260">
        <v>2912301</v>
      </c>
      <c r="S5260">
        <v>18000</v>
      </c>
      <c r="T5260" t="s">
        <v>5940</v>
      </c>
      <c r="U5260">
        <v>105</v>
      </c>
      <c r="V5260" t="s">
        <v>5940</v>
      </c>
      <c r="W5260" t="s">
        <v>5940</v>
      </c>
      <c r="X5260">
        <v>57</v>
      </c>
      <c r="Z5260">
        <v>5106703</v>
      </c>
      <c r="AB5260" t="s">
        <v>5940</v>
      </c>
      <c r="AC5260">
        <v>5106703</v>
      </c>
      <c r="AD5260" t="s">
        <v>575</v>
      </c>
      <c r="AE5260">
        <v>1104</v>
      </c>
      <c r="AF5260">
        <v>5106703</v>
      </c>
      <c r="AG5260" t="s">
        <v>575</v>
      </c>
      <c r="AH5260">
        <v>800</v>
      </c>
      <c r="AI5260">
        <v>5106703</v>
      </c>
      <c r="AJ5260" t="s">
        <v>575</v>
      </c>
      <c r="AK5260" t="s">
        <v>5940</v>
      </c>
      <c r="AL5260">
        <v>5106703</v>
      </c>
      <c r="AM5260" t="s">
        <v>575</v>
      </c>
      <c r="AN5260">
        <v>835</v>
      </c>
      <c r="AO5260">
        <v>0</v>
      </c>
      <c r="AP5260">
        <v>5211206</v>
      </c>
      <c r="AQ5260" t="s">
        <v>743</v>
      </c>
      <c r="AR5260">
        <v>7750</v>
      </c>
    </row>
    <row r="5261" spans="1:44" x14ac:dyDescent="0.25">
      <c r="A5261">
        <v>2912400</v>
      </c>
      <c r="B5261">
        <v>6</v>
      </c>
      <c r="C5261" t="s">
        <v>887</v>
      </c>
      <c r="D5261" t="s">
        <v>5875</v>
      </c>
      <c r="E5261" t="s">
        <v>5940</v>
      </c>
      <c r="F5261" t="s">
        <v>5940</v>
      </c>
      <c r="G5261">
        <v>8712</v>
      </c>
      <c r="H5261">
        <v>300</v>
      </c>
      <c r="I5261" t="s">
        <v>5940</v>
      </c>
      <c r="J5261">
        <v>1424</v>
      </c>
      <c r="K5261">
        <v>0</v>
      </c>
      <c r="L5261">
        <v>0</v>
      </c>
      <c r="M5261">
        <v>850</v>
      </c>
      <c r="N5261">
        <v>11</v>
      </c>
      <c r="O5261">
        <v>0</v>
      </c>
      <c r="P5261">
        <v>295</v>
      </c>
      <c r="R5261">
        <v>2912400</v>
      </c>
      <c r="S5261" t="s">
        <v>5940</v>
      </c>
      <c r="T5261" t="s">
        <v>5940</v>
      </c>
      <c r="U5261">
        <v>8712</v>
      </c>
      <c r="V5261">
        <v>300</v>
      </c>
      <c r="W5261" t="s">
        <v>5940</v>
      </c>
      <c r="X5261">
        <v>1424</v>
      </c>
      <c r="Z5261">
        <v>5106752</v>
      </c>
      <c r="AB5261" t="s">
        <v>5940</v>
      </c>
      <c r="AC5261">
        <v>5106752</v>
      </c>
      <c r="AD5261" t="s">
        <v>576</v>
      </c>
      <c r="AE5261">
        <v>3750</v>
      </c>
      <c r="AF5261">
        <v>5106752</v>
      </c>
      <c r="AG5261" t="s">
        <v>576</v>
      </c>
      <c r="AH5261">
        <v>1500</v>
      </c>
      <c r="AI5261">
        <v>5106752</v>
      </c>
      <c r="AJ5261" t="s">
        <v>576</v>
      </c>
      <c r="AK5261">
        <v>423</v>
      </c>
      <c r="AL5261">
        <v>5106752</v>
      </c>
      <c r="AM5261" t="s">
        <v>576</v>
      </c>
      <c r="AN5261">
        <v>15147</v>
      </c>
      <c r="AO5261">
        <v>0</v>
      </c>
      <c r="AP5261">
        <v>5211305</v>
      </c>
      <c r="AQ5261" t="s">
        <v>744</v>
      </c>
      <c r="AR5261">
        <v>1600</v>
      </c>
    </row>
    <row r="5262" spans="1:44" x14ac:dyDescent="0.25">
      <c r="A5262">
        <v>2912509</v>
      </c>
      <c r="B5262">
        <v>6</v>
      </c>
      <c r="C5262" t="s">
        <v>887</v>
      </c>
      <c r="D5262" t="s">
        <v>5876</v>
      </c>
      <c r="E5262">
        <v>3038</v>
      </c>
      <c r="F5262" t="s">
        <v>5940</v>
      </c>
      <c r="G5262">
        <v>160</v>
      </c>
      <c r="H5262">
        <v>12</v>
      </c>
      <c r="I5262">
        <v>4</v>
      </c>
      <c r="J5262">
        <v>140</v>
      </c>
      <c r="K5262">
        <v>4400</v>
      </c>
      <c r="L5262">
        <v>0</v>
      </c>
      <c r="M5262">
        <v>96</v>
      </c>
      <c r="N5262">
        <v>14</v>
      </c>
      <c r="O5262">
        <v>0</v>
      </c>
      <c r="P5262">
        <v>180</v>
      </c>
      <c r="R5262">
        <v>2912509</v>
      </c>
      <c r="S5262">
        <v>3038</v>
      </c>
      <c r="T5262" t="s">
        <v>5940</v>
      </c>
      <c r="U5262">
        <v>160</v>
      </c>
      <c r="V5262">
        <v>12</v>
      </c>
      <c r="W5262">
        <v>4</v>
      </c>
      <c r="X5262">
        <v>140</v>
      </c>
      <c r="Z5262">
        <v>5106778</v>
      </c>
      <c r="AB5262" t="s">
        <v>5940</v>
      </c>
      <c r="AC5262">
        <v>5106778</v>
      </c>
      <c r="AD5262" t="s">
        <v>577</v>
      </c>
      <c r="AE5262">
        <v>7394</v>
      </c>
      <c r="AF5262">
        <v>5106778</v>
      </c>
      <c r="AG5262" t="s">
        <v>577</v>
      </c>
      <c r="AH5262" t="s">
        <v>5940</v>
      </c>
      <c r="AI5262">
        <v>5106778</v>
      </c>
      <c r="AJ5262" t="s">
        <v>577</v>
      </c>
      <c r="AK5262" t="s">
        <v>5940</v>
      </c>
      <c r="AL5262">
        <v>5106778</v>
      </c>
      <c r="AM5262" t="s">
        <v>577</v>
      </c>
      <c r="AN5262">
        <v>20586</v>
      </c>
      <c r="AO5262">
        <v>0</v>
      </c>
      <c r="AP5262">
        <v>5211404</v>
      </c>
      <c r="AQ5262" t="s">
        <v>745</v>
      </c>
      <c r="AR5262">
        <v>5100</v>
      </c>
    </row>
    <row r="5263" spans="1:44" x14ac:dyDescent="0.25">
      <c r="A5263">
        <v>2912608</v>
      </c>
      <c r="B5263">
        <v>6</v>
      </c>
      <c r="C5263" t="s">
        <v>887</v>
      </c>
      <c r="D5263" t="s">
        <v>5877</v>
      </c>
      <c r="E5263" t="s">
        <v>5940</v>
      </c>
      <c r="F5263" t="s">
        <v>5940</v>
      </c>
      <c r="G5263">
        <v>40</v>
      </c>
      <c r="H5263" t="s">
        <v>5940</v>
      </c>
      <c r="I5263" t="s">
        <v>5940</v>
      </c>
      <c r="J5263">
        <v>24</v>
      </c>
      <c r="K5263">
        <v>0</v>
      </c>
      <c r="L5263">
        <v>0</v>
      </c>
      <c r="M5263">
        <v>88</v>
      </c>
      <c r="N5263">
        <v>0</v>
      </c>
      <c r="O5263">
        <v>0</v>
      </c>
      <c r="P5263">
        <v>66</v>
      </c>
      <c r="R5263">
        <v>2912608</v>
      </c>
      <c r="S5263" t="s">
        <v>5940</v>
      </c>
      <c r="T5263" t="s">
        <v>5940</v>
      </c>
      <c r="U5263">
        <v>40</v>
      </c>
      <c r="V5263" t="s">
        <v>5940</v>
      </c>
      <c r="W5263" t="s">
        <v>5940</v>
      </c>
      <c r="X5263">
        <v>24</v>
      </c>
      <c r="Z5263">
        <v>5106802</v>
      </c>
      <c r="AB5263">
        <v>8580</v>
      </c>
      <c r="AC5263">
        <v>5106802</v>
      </c>
      <c r="AD5263" t="s">
        <v>578</v>
      </c>
      <c r="AE5263">
        <v>98655</v>
      </c>
      <c r="AF5263">
        <v>5106802</v>
      </c>
      <c r="AG5263" t="s">
        <v>578</v>
      </c>
      <c r="AH5263">
        <v>250</v>
      </c>
      <c r="AI5263">
        <v>5106802</v>
      </c>
      <c r="AJ5263" t="s">
        <v>578</v>
      </c>
      <c r="AK5263">
        <v>182</v>
      </c>
      <c r="AL5263">
        <v>5106802</v>
      </c>
      <c r="AM5263" t="s">
        <v>578</v>
      </c>
      <c r="AN5263">
        <v>129723</v>
      </c>
      <c r="AO5263">
        <v>0</v>
      </c>
      <c r="AP5263">
        <v>5211503</v>
      </c>
      <c r="AQ5263" t="s">
        <v>746</v>
      </c>
      <c r="AR5263">
        <v>19460</v>
      </c>
    </row>
    <row r="5264" spans="1:44" x14ac:dyDescent="0.25">
      <c r="A5264">
        <v>2912707</v>
      </c>
      <c r="B5264">
        <v>6</v>
      </c>
      <c r="C5264" t="s">
        <v>887</v>
      </c>
      <c r="D5264" t="s">
        <v>5878</v>
      </c>
      <c r="E5264">
        <v>225</v>
      </c>
      <c r="F5264" t="s">
        <v>5940</v>
      </c>
      <c r="G5264">
        <v>42</v>
      </c>
      <c r="H5264" t="s">
        <v>5940</v>
      </c>
      <c r="I5264" t="s">
        <v>5940</v>
      </c>
      <c r="J5264">
        <v>60</v>
      </c>
      <c r="K5264">
        <v>128</v>
      </c>
      <c r="L5264">
        <v>0</v>
      </c>
      <c r="M5264">
        <v>11</v>
      </c>
      <c r="N5264">
        <v>0</v>
      </c>
      <c r="O5264">
        <v>0</v>
      </c>
      <c r="P5264">
        <v>26</v>
      </c>
      <c r="R5264">
        <v>2912707</v>
      </c>
      <c r="S5264">
        <v>225</v>
      </c>
      <c r="T5264" t="s">
        <v>5940</v>
      </c>
      <c r="U5264">
        <v>42</v>
      </c>
      <c r="V5264" t="s">
        <v>5940</v>
      </c>
      <c r="W5264" t="s">
        <v>5940</v>
      </c>
      <c r="X5264">
        <v>60</v>
      </c>
      <c r="Z5264">
        <v>5106828</v>
      </c>
      <c r="AB5264">
        <v>12</v>
      </c>
      <c r="AC5264">
        <v>5106828</v>
      </c>
      <c r="AD5264" t="s">
        <v>579</v>
      </c>
      <c r="AE5264">
        <v>1500</v>
      </c>
      <c r="AF5264">
        <v>5106828</v>
      </c>
      <c r="AG5264" t="s">
        <v>579</v>
      </c>
      <c r="AH5264">
        <v>11200</v>
      </c>
      <c r="AI5264">
        <v>5106828</v>
      </c>
      <c r="AJ5264" t="s">
        <v>579</v>
      </c>
      <c r="AK5264">
        <v>74</v>
      </c>
      <c r="AL5264">
        <v>5106828</v>
      </c>
      <c r="AM5264" t="s">
        <v>579</v>
      </c>
      <c r="AN5264">
        <v>784</v>
      </c>
      <c r="AO5264">
        <v>0</v>
      </c>
      <c r="AP5264">
        <v>5211602</v>
      </c>
      <c r="AQ5264" t="s">
        <v>747</v>
      </c>
      <c r="AR5264">
        <v>3800</v>
      </c>
    </row>
    <row r="5265" spans="1:44" x14ac:dyDescent="0.25">
      <c r="A5265">
        <v>2912806</v>
      </c>
      <c r="B5265">
        <v>6</v>
      </c>
      <c r="C5265" t="s">
        <v>887</v>
      </c>
      <c r="D5265" t="s">
        <v>5879</v>
      </c>
      <c r="E5265">
        <v>21784</v>
      </c>
      <c r="F5265" t="s">
        <v>5940</v>
      </c>
      <c r="G5265">
        <v>74</v>
      </c>
      <c r="H5265" t="s">
        <v>5940</v>
      </c>
      <c r="I5265" t="s">
        <v>5940</v>
      </c>
      <c r="J5265">
        <v>24</v>
      </c>
      <c r="K5265">
        <v>43320</v>
      </c>
      <c r="L5265">
        <v>0</v>
      </c>
      <c r="M5265">
        <v>39</v>
      </c>
      <c r="N5265">
        <v>0</v>
      </c>
      <c r="O5265">
        <v>0</v>
      </c>
      <c r="P5265">
        <v>12</v>
      </c>
      <c r="R5265">
        <v>2912806</v>
      </c>
      <c r="S5265">
        <v>21784</v>
      </c>
      <c r="T5265" t="s">
        <v>5940</v>
      </c>
      <c r="U5265">
        <v>74</v>
      </c>
      <c r="V5265" t="s">
        <v>5940</v>
      </c>
      <c r="W5265" t="s">
        <v>5940</v>
      </c>
      <c r="X5265">
        <v>24</v>
      </c>
      <c r="Z5265">
        <v>5106851</v>
      </c>
      <c r="AB5265">
        <v>14</v>
      </c>
      <c r="AC5265">
        <v>5106851</v>
      </c>
      <c r="AD5265" t="s">
        <v>580</v>
      </c>
      <c r="AE5265">
        <v>900</v>
      </c>
      <c r="AF5265">
        <v>5106851</v>
      </c>
      <c r="AG5265" t="s">
        <v>580</v>
      </c>
      <c r="AH5265">
        <v>2500</v>
      </c>
      <c r="AI5265">
        <v>5106851</v>
      </c>
      <c r="AJ5265" t="s">
        <v>580</v>
      </c>
      <c r="AK5265">
        <v>260</v>
      </c>
      <c r="AL5265">
        <v>5106851</v>
      </c>
      <c r="AM5265" t="s">
        <v>580</v>
      </c>
      <c r="AN5265">
        <v>2738</v>
      </c>
      <c r="AO5265">
        <v>0</v>
      </c>
      <c r="AP5265">
        <v>5211701</v>
      </c>
      <c r="AQ5265" t="s">
        <v>748</v>
      </c>
      <c r="AR5265">
        <v>10000</v>
      </c>
    </row>
    <row r="5266" spans="1:44" x14ac:dyDescent="0.25">
      <c r="A5266">
        <v>2912905</v>
      </c>
      <c r="B5266">
        <v>6</v>
      </c>
      <c r="C5266" t="s">
        <v>887</v>
      </c>
      <c r="D5266" t="s">
        <v>5880</v>
      </c>
      <c r="E5266">
        <v>3600</v>
      </c>
      <c r="F5266" t="s">
        <v>5940</v>
      </c>
      <c r="G5266">
        <v>80</v>
      </c>
      <c r="H5266" t="s">
        <v>5940</v>
      </c>
      <c r="I5266" t="s">
        <v>5940</v>
      </c>
      <c r="J5266">
        <v>60</v>
      </c>
      <c r="K5266">
        <v>2730</v>
      </c>
      <c r="L5266">
        <v>0</v>
      </c>
      <c r="M5266">
        <v>44</v>
      </c>
      <c r="N5266">
        <v>0</v>
      </c>
      <c r="O5266">
        <v>0</v>
      </c>
      <c r="P5266">
        <v>27</v>
      </c>
      <c r="R5266">
        <v>2912905</v>
      </c>
      <c r="S5266">
        <v>3600</v>
      </c>
      <c r="T5266" t="s">
        <v>5940</v>
      </c>
      <c r="U5266">
        <v>80</v>
      </c>
      <c r="V5266" t="s">
        <v>5940</v>
      </c>
      <c r="W5266" t="s">
        <v>5940</v>
      </c>
      <c r="X5266">
        <v>60</v>
      </c>
      <c r="Z5266">
        <v>5107008</v>
      </c>
      <c r="AB5266">
        <v>29589</v>
      </c>
      <c r="AC5266">
        <v>5107008</v>
      </c>
      <c r="AD5266" t="s">
        <v>581</v>
      </c>
      <c r="AE5266">
        <v>2879</v>
      </c>
      <c r="AF5266">
        <v>5107008</v>
      </c>
      <c r="AG5266" t="s">
        <v>581</v>
      </c>
      <c r="AH5266">
        <v>1200</v>
      </c>
      <c r="AI5266">
        <v>5107008</v>
      </c>
      <c r="AJ5266" t="s">
        <v>581</v>
      </c>
      <c r="AK5266">
        <v>594</v>
      </c>
      <c r="AL5266">
        <v>5107008</v>
      </c>
      <c r="AM5266" t="s">
        <v>581</v>
      </c>
      <c r="AN5266">
        <v>134938</v>
      </c>
      <c r="AO5266">
        <v>0</v>
      </c>
      <c r="AP5266">
        <v>5211800</v>
      </c>
      <c r="AQ5266" t="s">
        <v>749</v>
      </c>
      <c r="AR5266">
        <v>17500</v>
      </c>
    </row>
    <row r="5267" spans="1:44" x14ac:dyDescent="0.25">
      <c r="A5267">
        <v>2913002</v>
      </c>
      <c r="B5267">
        <v>6</v>
      </c>
      <c r="C5267" t="s">
        <v>887</v>
      </c>
      <c r="D5267" t="s">
        <v>5881</v>
      </c>
      <c r="E5267">
        <v>500</v>
      </c>
      <c r="F5267" t="s">
        <v>5940</v>
      </c>
      <c r="G5267">
        <v>147</v>
      </c>
      <c r="H5267" t="s">
        <v>5940</v>
      </c>
      <c r="I5267" t="s">
        <v>5940</v>
      </c>
      <c r="J5267">
        <v>49</v>
      </c>
      <c r="K5267">
        <v>400</v>
      </c>
      <c r="L5267">
        <v>0</v>
      </c>
      <c r="M5267">
        <v>300</v>
      </c>
      <c r="N5267">
        <v>0</v>
      </c>
      <c r="O5267">
        <v>0</v>
      </c>
      <c r="P5267">
        <v>120</v>
      </c>
      <c r="R5267">
        <v>2913002</v>
      </c>
      <c r="S5267">
        <v>500</v>
      </c>
      <c r="T5267" t="s">
        <v>5940</v>
      </c>
      <c r="U5267">
        <v>147</v>
      </c>
      <c r="V5267" t="s">
        <v>5940</v>
      </c>
      <c r="W5267" t="s">
        <v>5940</v>
      </c>
      <c r="X5267">
        <v>49</v>
      </c>
      <c r="Z5267">
        <v>5107040</v>
      </c>
      <c r="AB5267">
        <v>144594</v>
      </c>
      <c r="AC5267">
        <v>5107040</v>
      </c>
      <c r="AD5267" t="s">
        <v>582</v>
      </c>
      <c r="AE5267">
        <v>4512</v>
      </c>
      <c r="AF5267">
        <v>5107040</v>
      </c>
      <c r="AG5267" t="s">
        <v>582</v>
      </c>
      <c r="AH5267" t="s">
        <v>5940</v>
      </c>
      <c r="AI5267">
        <v>5107040</v>
      </c>
      <c r="AJ5267" t="s">
        <v>582</v>
      </c>
      <c r="AK5267">
        <v>8900</v>
      </c>
      <c r="AL5267">
        <v>5107040</v>
      </c>
      <c r="AM5267" t="s">
        <v>582</v>
      </c>
      <c r="AN5267">
        <v>684558</v>
      </c>
      <c r="AO5267">
        <v>0</v>
      </c>
      <c r="AP5267">
        <v>5211909</v>
      </c>
      <c r="AQ5267" t="s">
        <v>750</v>
      </c>
      <c r="AR5267">
        <v>346600</v>
      </c>
    </row>
    <row r="5268" spans="1:44" x14ac:dyDescent="0.25">
      <c r="A5268">
        <v>2913101</v>
      </c>
      <c r="B5268">
        <v>6</v>
      </c>
      <c r="C5268" t="s">
        <v>887</v>
      </c>
      <c r="D5268" t="s">
        <v>5882</v>
      </c>
      <c r="E5268" t="s">
        <v>5940</v>
      </c>
      <c r="F5268" t="s">
        <v>5940</v>
      </c>
      <c r="G5268">
        <v>9800</v>
      </c>
      <c r="H5268" t="s">
        <v>5940</v>
      </c>
      <c r="I5268" t="s">
        <v>5940</v>
      </c>
      <c r="J5268">
        <v>2651</v>
      </c>
      <c r="K5268">
        <v>0</v>
      </c>
      <c r="L5268">
        <v>0</v>
      </c>
      <c r="M5268">
        <v>5598</v>
      </c>
      <c r="N5268">
        <v>0</v>
      </c>
      <c r="O5268">
        <v>0</v>
      </c>
      <c r="P5268">
        <v>208</v>
      </c>
      <c r="R5268">
        <v>2913101</v>
      </c>
      <c r="S5268" t="s">
        <v>5940</v>
      </c>
      <c r="T5268" t="s">
        <v>5940</v>
      </c>
      <c r="U5268">
        <v>9800</v>
      </c>
      <c r="V5268" t="s">
        <v>5940</v>
      </c>
      <c r="W5268" t="s">
        <v>5940</v>
      </c>
      <c r="X5268">
        <v>2651</v>
      </c>
      <c r="Z5268">
        <v>5107065</v>
      </c>
      <c r="AB5268">
        <v>180</v>
      </c>
      <c r="AC5268">
        <v>5107065</v>
      </c>
      <c r="AD5268" t="s">
        <v>583</v>
      </c>
      <c r="AE5268">
        <v>84000</v>
      </c>
      <c r="AF5268">
        <v>5107065</v>
      </c>
      <c r="AG5268" t="s">
        <v>583</v>
      </c>
      <c r="AH5268">
        <v>900</v>
      </c>
      <c r="AI5268">
        <v>5107065</v>
      </c>
      <c r="AJ5268" t="s">
        <v>583</v>
      </c>
      <c r="AK5268">
        <v>36</v>
      </c>
      <c r="AL5268">
        <v>5107065</v>
      </c>
      <c r="AM5268" t="s">
        <v>583</v>
      </c>
      <c r="AN5268">
        <v>335576</v>
      </c>
      <c r="AO5268">
        <v>0</v>
      </c>
      <c r="AP5268">
        <v>5212006</v>
      </c>
      <c r="AQ5268" t="s">
        <v>751</v>
      </c>
      <c r="AR5268">
        <v>670</v>
      </c>
    </row>
    <row r="5269" spans="1:44" x14ac:dyDescent="0.25">
      <c r="A5269">
        <v>2913200</v>
      </c>
      <c r="B5269">
        <v>6</v>
      </c>
      <c r="C5269" t="s">
        <v>887</v>
      </c>
      <c r="D5269" t="s">
        <v>5883</v>
      </c>
      <c r="E5269">
        <v>3240</v>
      </c>
      <c r="F5269" t="s">
        <v>5940</v>
      </c>
      <c r="G5269">
        <v>736</v>
      </c>
      <c r="H5269">
        <v>1440</v>
      </c>
      <c r="I5269">
        <v>2</v>
      </c>
      <c r="J5269">
        <v>602</v>
      </c>
      <c r="K5269">
        <v>6000</v>
      </c>
      <c r="L5269">
        <v>0</v>
      </c>
      <c r="M5269">
        <v>171</v>
      </c>
      <c r="N5269">
        <v>0</v>
      </c>
      <c r="O5269">
        <v>0</v>
      </c>
      <c r="P5269">
        <v>32</v>
      </c>
      <c r="R5269">
        <v>2913200</v>
      </c>
      <c r="S5269">
        <v>3240</v>
      </c>
      <c r="T5269" t="s">
        <v>5940</v>
      </c>
      <c r="U5269">
        <v>736</v>
      </c>
      <c r="V5269">
        <v>1440</v>
      </c>
      <c r="W5269">
        <v>2</v>
      </c>
      <c r="X5269">
        <v>602</v>
      </c>
      <c r="Z5269">
        <v>5107107</v>
      </c>
      <c r="AB5269" t="s">
        <v>5940</v>
      </c>
      <c r="AC5269">
        <v>5107107</v>
      </c>
      <c r="AD5269" t="s">
        <v>584</v>
      </c>
      <c r="AE5269">
        <v>1800</v>
      </c>
      <c r="AF5269">
        <v>5107107</v>
      </c>
      <c r="AG5269" t="s">
        <v>584</v>
      </c>
      <c r="AH5269">
        <v>300</v>
      </c>
      <c r="AI5269">
        <v>5107107</v>
      </c>
      <c r="AJ5269" t="s">
        <v>584</v>
      </c>
      <c r="AK5269">
        <v>55</v>
      </c>
      <c r="AL5269">
        <v>5107107</v>
      </c>
      <c r="AM5269" t="s">
        <v>584</v>
      </c>
      <c r="AN5269">
        <v>4365</v>
      </c>
      <c r="AO5269">
        <v>0</v>
      </c>
      <c r="AP5269">
        <v>5212055</v>
      </c>
      <c r="AQ5269" t="s">
        <v>752</v>
      </c>
      <c r="AR5269">
        <v>2520</v>
      </c>
    </row>
    <row r="5270" spans="1:44" x14ac:dyDescent="0.25">
      <c r="A5270">
        <v>2913309</v>
      </c>
      <c r="B5270">
        <v>6</v>
      </c>
      <c r="C5270" t="s">
        <v>887</v>
      </c>
      <c r="D5270" t="s">
        <v>5884</v>
      </c>
      <c r="E5270" t="s">
        <v>5940</v>
      </c>
      <c r="F5270" t="s">
        <v>5940</v>
      </c>
      <c r="G5270">
        <v>843</v>
      </c>
      <c r="H5270" t="s">
        <v>5940</v>
      </c>
      <c r="I5270" t="s">
        <v>5940</v>
      </c>
      <c r="J5270">
        <v>583</v>
      </c>
      <c r="K5270">
        <v>0</v>
      </c>
      <c r="L5270">
        <v>0</v>
      </c>
      <c r="M5270">
        <v>124</v>
      </c>
      <c r="N5270">
        <v>0</v>
      </c>
      <c r="O5270">
        <v>0</v>
      </c>
      <c r="P5270">
        <v>162</v>
      </c>
      <c r="R5270">
        <v>2913309</v>
      </c>
      <c r="S5270" t="s">
        <v>5940</v>
      </c>
      <c r="T5270" t="s">
        <v>5940</v>
      </c>
      <c r="U5270">
        <v>843</v>
      </c>
      <c r="V5270" t="s">
        <v>5940</v>
      </c>
      <c r="W5270" t="s">
        <v>5940</v>
      </c>
      <c r="X5270">
        <v>583</v>
      </c>
      <c r="Z5270">
        <v>5107156</v>
      </c>
      <c r="AB5270" t="s">
        <v>5940</v>
      </c>
      <c r="AC5270">
        <v>5107156</v>
      </c>
      <c r="AD5270" t="s">
        <v>585</v>
      </c>
      <c r="AE5270">
        <v>600</v>
      </c>
      <c r="AF5270">
        <v>5107156</v>
      </c>
      <c r="AG5270" t="s">
        <v>585</v>
      </c>
      <c r="AH5270">
        <v>450</v>
      </c>
      <c r="AI5270">
        <v>5107156</v>
      </c>
      <c r="AJ5270" t="s">
        <v>585</v>
      </c>
      <c r="AK5270">
        <v>35</v>
      </c>
      <c r="AL5270">
        <v>5107156</v>
      </c>
      <c r="AM5270" t="s">
        <v>585</v>
      </c>
      <c r="AN5270" t="s">
        <v>5940</v>
      </c>
      <c r="AO5270">
        <v>0</v>
      </c>
      <c r="AP5270">
        <v>5212105</v>
      </c>
      <c r="AQ5270" t="s">
        <v>753</v>
      </c>
      <c r="AR5270">
        <v>14880</v>
      </c>
    </row>
    <row r="5271" spans="1:44" x14ac:dyDescent="0.25">
      <c r="A5271">
        <v>2913408</v>
      </c>
      <c r="B5271">
        <v>6</v>
      </c>
      <c r="C5271" t="s">
        <v>887</v>
      </c>
      <c r="D5271" t="s">
        <v>5885</v>
      </c>
      <c r="E5271">
        <v>2448</v>
      </c>
      <c r="F5271" t="s">
        <v>5940</v>
      </c>
      <c r="G5271">
        <v>306</v>
      </c>
      <c r="H5271">
        <v>12</v>
      </c>
      <c r="I5271" t="s">
        <v>5940</v>
      </c>
      <c r="J5271">
        <v>408</v>
      </c>
      <c r="K5271">
        <v>2550</v>
      </c>
      <c r="L5271">
        <v>0</v>
      </c>
      <c r="M5271">
        <v>432</v>
      </c>
      <c r="N5271">
        <v>36</v>
      </c>
      <c r="O5271">
        <v>0</v>
      </c>
      <c r="P5271">
        <v>162</v>
      </c>
      <c r="R5271">
        <v>2913408</v>
      </c>
      <c r="S5271">
        <v>2448</v>
      </c>
      <c r="T5271" t="s">
        <v>5940</v>
      </c>
      <c r="U5271">
        <v>306</v>
      </c>
      <c r="V5271">
        <v>12</v>
      </c>
      <c r="W5271" t="s">
        <v>5940</v>
      </c>
      <c r="X5271">
        <v>408</v>
      </c>
      <c r="Z5271">
        <v>5107180</v>
      </c>
      <c r="AB5271" t="s">
        <v>5940</v>
      </c>
      <c r="AC5271">
        <v>5107180</v>
      </c>
      <c r="AD5271" t="s">
        <v>586</v>
      </c>
      <c r="AE5271">
        <v>22950</v>
      </c>
      <c r="AF5271">
        <v>5107180</v>
      </c>
      <c r="AG5271" t="s">
        <v>586</v>
      </c>
      <c r="AH5271">
        <v>300</v>
      </c>
      <c r="AI5271">
        <v>5107180</v>
      </c>
      <c r="AJ5271" t="s">
        <v>586</v>
      </c>
      <c r="AK5271" t="s">
        <v>5940</v>
      </c>
      <c r="AL5271">
        <v>5107180</v>
      </c>
      <c r="AM5271" t="s">
        <v>586</v>
      </c>
      <c r="AN5271">
        <v>40245</v>
      </c>
      <c r="AO5271">
        <v>0</v>
      </c>
      <c r="AP5271">
        <v>5212204</v>
      </c>
      <c r="AQ5271" t="s">
        <v>754</v>
      </c>
      <c r="AR5271">
        <v>1080</v>
      </c>
    </row>
    <row r="5272" spans="1:44" x14ac:dyDescent="0.25">
      <c r="A5272">
        <v>2913457</v>
      </c>
      <c r="B5272">
        <v>6</v>
      </c>
      <c r="C5272" t="s">
        <v>887</v>
      </c>
      <c r="D5272" t="s">
        <v>5886</v>
      </c>
      <c r="E5272">
        <v>320</v>
      </c>
      <c r="F5272" t="s">
        <v>5940</v>
      </c>
      <c r="G5272">
        <v>42</v>
      </c>
      <c r="H5272" t="s">
        <v>5940</v>
      </c>
      <c r="I5272" t="s">
        <v>5940</v>
      </c>
      <c r="J5272">
        <v>27</v>
      </c>
      <c r="K5272">
        <v>680</v>
      </c>
      <c r="L5272">
        <v>0</v>
      </c>
      <c r="M5272">
        <v>65</v>
      </c>
      <c r="N5272">
        <v>0</v>
      </c>
      <c r="O5272">
        <v>0</v>
      </c>
      <c r="P5272">
        <v>43</v>
      </c>
      <c r="R5272">
        <v>2913457</v>
      </c>
      <c r="S5272">
        <v>320</v>
      </c>
      <c r="T5272" t="s">
        <v>5940</v>
      </c>
      <c r="U5272">
        <v>42</v>
      </c>
      <c r="V5272" t="s">
        <v>5940</v>
      </c>
      <c r="W5272" t="s">
        <v>5940</v>
      </c>
      <c r="X5272">
        <v>27</v>
      </c>
      <c r="Z5272">
        <v>5107198</v>
      </c>
      <c r="AB5272" t="s">
        <v>5940</v>
      </c>
      <c r="AC5272">
        <v>5107198</v>
      </c>
      <c r="AD5272" t="s">
        <v>587</v>
      </c>
      <c r="AE5272">
        <v>2376</v>
      </c>
      <c r="AF5272">
        <v>5107198</v>
      </c>
      <c r="AG5272" t="s">
        <v>587</v>
      </c>
      <c r="AH5272">
        <v>800</v>
      </c>
      <c r="AI5272">
        <v>5107198</v>
      </c>
      <c r="AJ5272" t="s">
        <v>587</v>
      </c>
      <c r="AK5272" t="s">
        <v>5940</v>
      </c>
      <c r="AL5272">
        <v>5107198</v>
      </c>
      <c r="AM5272" t="s">
        <v>587</v>
      </c>
      <c r="AN5272">
        <v>34560</v>
      </c>
      <c r="AO5272">
        <v>0</v>
      </c>
      <c r="AP5272">
        <v>5212253</v>
      </c>
      <c r="AQ5272" t="s">
        <v>755</v>
      </c>
      <c r="AR5272">
        <v>560</v>
      </c>
    </row>
    <row r="5273" spans="1:44" x14ac:dyDescent="0.25">
      <c r="A5273">
        <v>2913507</v>
      </c>
      <c r="B5273">
        <v>6</v>
      </c>
      <c r="C5273" t="s">
        <v>887</v>
      </c>
      <c r="D5273" t="s">
        <v>5887</v>
      </c>
      <c r="E5273">
        <v>54000</v>
      </c>
      <c r="F5273" t="s">
        <v>5940</v>
      </c>
      <c r="G5273">
        <v>360</v>
      </c>
      <c r="H5273" t="s">
        <v>5940</v>
      </c>
      <c r="I5273" t="s">
        <v>5940</v>
      </c>
      <c r="J5273">
        <v>180</v>
      </c>
      <c r="K5273">
        <v>54000</v>
      </c>
      <c r="L5273">
        <v>0</v>
      </c>
      <c r="M5273">
        <v>72</v>
      </c>
      <c r="N5273">
        <v>0</v>
      </c>
      <c r="O5273">
        <v>0</v>
      </c>
      <c r="P5273">
        <v>52</v>
      </c>
      <c r="R5273">
        <v>2913507</v>
      </c>
      <c r="S5273">
        <v>54000</v>
      </c>
      <c r="T5273" t="s">
        <v>5940</v>
      </c>
      <c r="U5273">
        <v>360</v>
      </c>
      <c r="V5273" t="s">
        <v>5940</v>
      </c>
      <c r="W5273" t="s">
        <v>5940</v>
      </c>
      <c r="X5273">
        <v>180</v>
      </c>
      <c r="Z5273">
        <v>5107206</v>
      </c>
      <c r="AB5273" t="s">
        <v>5940</v>
      </c>
      <c r="AC5273">
        <v>5107206</v>
      </c>
      <c r="AD5273" t="s">
        <v>588</v>
      </c>
      <c r="AE5273">
        <v>156</v>
      </c>
      <c r="AF5273">
        <v>5107206</v>
      </c>
      <c r="AG5273" t="s">
        <v>588</v>
      </c>
      <c r="AH5273" t="s">
        <v>5940</v>
      </c>
      <c r="AI5273">
        <v>5107206</v>
      </c>
      <c r="AJ5273" t="s">
        <v>588</v>
      </c>
      <c r="AK5273">
        <v>8</v>
      </c>
      <c r="AL5273">
        <v>5107206</v>
      </c>
      <c r="AM5273" t="s">
        <v>588</v>
      </c>
      <c r="AN5273">
        <v>384</v>
      </c>
      <c r="AO5273">
        <v>0</v>
      </c>
      <c r="AP5273">
        <v>5212303</v>
      </c>
      <c r="AQ5273" t="s">
        <v>756</v>
      </c>
      <c r="AR5273">
        <v>2800</v>
      </c>
    </row>
    <row r="5274" spans="1:44" x14ac:dyDescent="0.25">
      <c r="A5274">
        <v>2913606</v>
      </c>
      <c r="B5274">
        <v>6</v>
      </c>
      <c r="C5274" t="s">
        <v>887</v>
      </c>
      <c r="D5274" t="s">
        <v>5888</v>
      </c>
      <c r="E5274" t="s">
        <v>5940</v>
      </c>
      <c r="F5274" t="s">
        <v>5940</v>
      </c>
      <c r="G5274">
        <v>12</v>
      </c>
      <c r="H5274" t="s">
        <v>5940</v>
      </c>
      <c r="I5274" t="s">
        <v>5940</v>
      </c>
      <c r="J5274" t="s">
        <v>5940</v>
      </c>
      <c r="K5274">
        <v>0</v>
      </c>
      <c r="L5274">
        <v>0</v>
      </c>
      <c r="M5274">
        <v>28</v>
      </c>
      <c r="N5274">
        <v>0</v>
      </c>
      <c r="O5274">
        <v>0</v>
      </c>
      <c r="P5274">
        <v>0</v>
      </c>
      <c r="R5274">
        <v>2913606</v>
      </c>
      <c r="S5274" t="s">
        <v>5940</v>
      </c>
      <c r="T5274" t="s">
        <v>5940</v>
      </c>
      <c r="U5274">
        <v>12</v>
      </c>
      <c r="V5274" t="s">
        <v>5940</v>
      </c>
      <c r="W5274" t="s">
        <v>5940</v>
      </c>
      <c r="X5274" t="s">
        <v>5940</v>
      </c>
      <c r="Z5274">
        <v>5107248</v>
      </c>
      <c r="AB5274" t="s">
        <v>5940</v>
      </c>
      <c r="AC5274">
        <v>5107248</v>
      </c>
      <c r="AD5274" t="s">
        <v>589</v>
      </c>
      <c r="AE5274">
        <v>91425</v>
      </c>
      <c r="AF5274">
        <v>5107248</v>
      </c>
      <c r="AG5274" t="s">
        <v>589</v>
      </c>
      <c r="AH5274" t="s">
        <v>5940</v>
      </c>
      <c r="AI5274">
        <v>5107248</v>
      </c>
      <c r="AJ5274" t="s">
        <v>589</v>
      </c>
      <c r="AK5274" t="s">
        <v>5940</v>
      </c>
      <c r="AL5274">
        <v>5107248</v>
      </c>
      <c r="AM5274" t="s">
        <v>589</v>
      </c>
      <c r="AN5274">
        <v>177663</v>
      </c>
      <c r="AO5274">
        <v>0</v>
      </c>
      <c r="AP5274">
        <v>5212501</v>
      </c>
      <c r="AQ5274" t="s">
        <v>757</v>
      </c>
      <c r="AR5274">
        <v>79200</v>
      </c>
    </row>
    <row r="5275" spans="1:44" x14ac:dyDescent="0.25">
      <c r="A5275">
        <v>2913705</v>
      </c>
      <c r="B5275">
        <v>6</v>
      </c>
      <c r="C5275" t="s">
        <v>887</v>
      </c>
      <c r="D5275" t="s">
        <v>5889</v>
      </c>
      <c r="E5275" t="s">
        <v>5940</v>
      </c>
      <c r="F5275" t="s">
        <v>5940</v>
      </c>
      <c r="G5275">
        <v>1760</v>
      </c>
      <c r="H5275" t="s">
        <v>5940</v>
      </c>
      <c r="I5275" t="s">
        <v>5940</v>
      </c>
      <c r="J5275">
        <v>522</v>
      </c>
      <c r="K5275">
        <v>0</v>
      </c>
      <c r="L5275">
        <v>0</v>
      </c>
      <c r="M5275">
        <v>4250</v>
      </c>
      <c r="N5275">
        <v>0</v>
      </c>
      <c r="O5275">
        <v>0</v>
      </c>
      <c r="P5275">
        <v>966</v>
      </c>
      <c r="R5275">
        <v>2913705</v>
      </c>
      <c r="S5275" t="s">
        <v>5940</v>
      </c>
      <c r="T5275" t="s">
        <v>5940</v>
      </c>
      <c r="U5275">
        <v>1760</v>
      </c>
      <c r="V5275" t="s">
        <v>5940</v>
      </c>
      <c r="W5275" t="s">
        <v>5940</v>
      </c>
      <c r="X5275">
        <v>522</v>
      </c>
      <c r="Z5275">
        <v>5107263</v>
      </c>
      <c r="AB5275" t="s">
        <v>5940</v>
      </c>
      <c r="AC5275">
        <v>5107263</v>
      </c>
      <c r="AD5275" t="s">
        <v>590</v>
      </c>
      <c r="AE5275">
        <v>2012</v>
      </c>
      <c r="AF5275">
        <v>5107263</v>
      </c>
      <c r="AG5275" t="s">
        <v>590</v>
      </c>
      <c r="AH5275">
        <v>93605</v>
      </c>
      <c r="AI5275">
        <v>5107263</v>
      </c>
      <c r="AJ5275" t="s">
        <v>590</v>
      </c>
      <c r="AK5275" t="s">
        <v>5940</v>
      </c>
      <c r="AL5275">
        <v>5107263</v>
      </c>
      <c r="AM5275" t="s">
        <v>590</v>
      </c>
      <c r="AN5275">
        <v>2052</v>
      </c>
      <c r="AO5275">
        <v>0</v>
      </c>
      <c r="AP5275">
        <v>5212600</v>
      </c>
      <c r="AQ5275" t="s">
        <v>758</v>
      </c>
      <c r="AR5275">
        <v>7448</v>
      </c>
    </row>
    <row r="5276" spans="1:44" x14ac:dyDescent="0.25">
      <c r="A5276">
        <v>2913804</v>
      </c>
      <c r="B5276">
        <v>6</v>
      </c>
      <c r="C5276" t="s">
        <v>887</v>
      </c>
      <c r="D5276" t="s">
        <v>5890</v>
      </c>
      <c r="E5276" t="s">
        <v>5940</v>
      </c>
      <c r="F5276" t="s">
        <v>5940</v>
      </c>
      <c r="G5276">
        <v>2030</v>
      </c>
      <c r="H5276" t="s">
        <v>5940</v>
      </c>
      <c r="I5276" t="s">
        <v>5940</v>
      </c>
      <c r="J5276">
        <v>1914</v>
      </c>
      <c r="K5276">
        <v>0</v>
      </c>
      <c r="L5276">
        <v>0</v>
      </c>
      <c r="M5276">
        <v>202</v>
      </c>
      <c r="N5276">
        <v>0</v>
      </c>
      <c r="O5276">
        <v>0</v>
      </c>
      <c r="P5276">
        <v>305</v>
      </c>
      <c r="R5276">
        <v>2913804</v>
      </c>
      <c r="S5276" t="s">
        <v>5940</v>
      </c>
      <c r="T5276" t="s">
        <v>5940</v>
      </c>
      <c r="U5276">
        <v>2030</v>
      </c>
      <c r="V5276" t="s">
        <v>5940</v>
      </c>
      <c r="W5276" t="s">
        <v>5940</v>
      </c>
      <c r="X5276">
        <v>1914</v>
      </c>
      <c r="Z5276">
        <v>5107297</v>
      </c>
      <c r="AB5276">
        <v>540</v>
      </c>
      <c r="AC5276">
        <v>5107297</v>
      </c>
      <c r="AD5276" t="s">
        <v>591</v>
      </c>
      <c r="AE5276">
        <v>630</v>
      </c>
      <c r="AF5276">
        <v>5107297</v>
      </c>
      <c r="AG5276" t="s">
        <v>591</v>
      </c>
      <c r="AH5276" t="s">
        <v>5940</v>
      </c>
      <c r="AI5276">
        <v>5107297</v>
      </c>
      <c r="AJ5276" t="s">
        <v>591</v>
      </c>
      <c r="AK5276">
        <v>94</v>
      </c>
      <c r="AL5276">
        <v>5107297</v>
      </c>
      <c r="AM5276" t="s">
        <v>591</v>
      </c>
      <c r="AN5276" t="s">
        <v>5940</v>
      </c>
      <c r="AO5276">
        <v>0</v>
      </c>
      <c r="AP5276">
        <v>5212709</v>
      </c>
      <c r="AQ5276" t="s">
        <v>759</v>
      </c>
      <c r="AR5276">
        <v>450</v>
      </c>
    </row>
    <row r="5277" spans="1:44" x14ac:dyDescent="0.25">
      <c r="A5277">
        <v>2913903</v>
      </c>
      <c r="B5277">
        <v>6</v>
      </c>
      <c r="C5277" t="s">
        <v>887</v>
      </c>
      <c r="D5277" t="s">
        <v>5891</v>
      </c>
      <c r="E5277">
        <v>11000</v>
      </c>
      <c r="F5277" t="s">
        <v>5940</v>
      </c>
      <c r="G5277">
        <v>32</v>
      </c>
      <c r="H5277" t="s">
        <v>5940</v>
      </c>
      <c r="I5277" t="s">
        <v>5940</v>
      </c>
      <c r="J5277">
        <v>25</v>
      </c>
      <c r="K5277">
        <v>2138</v>
      </c>
      <c r="L5277">
        <v>0</v>
      </c>
      <c r="M5277">
        <v>14</v>
      </c>
      <c r="N5277">
        <v>0</v>
      </c>
      <c r="O5277">
        <v>0</v>
      </c>
      <c r="P5277">
        <v>5</v>
      </c>
      <c r="R5277">
        <v>2913903</v>
      </c>
      <c r="S5277">
        <v>11000</v>
      </c>
      <c r="T5277" t="s">
        <v>5940</v>
      </c>
      <c r="U5277">
        <v>32</v>
      </c>
      <c r="V5277" t="s">
        <v>5940</v>
      </c>
      <c r="W5277" t="s">
        <v>5940</v>
      </c>
      <c r="X5277">
        <v>25</v>
      </c>
      <c r="Z5277">
        <v>5107305</v>
      </c>
      <c r="AB5277">
        <v>19134</v>
      </c>
      <c r="AC5277">
        <v>5107305</v>
      </c>
      <c r="AD5277" t="s">
        <v>592</v>
      </c>
      <c r="AE5277">
        <v>16000</v>
      </c>
      <c r="AF5277">
        <v>5107305</v>
      </c>
      <c r="AG5277" t="s">
        <v>592</v>
      </c>
      <c r="AH5277">
        <v>467529</v>
      </c>
      <c r="AI5277">
        <v>5107305</v>
      </c>
      <c r="AJ5277" t="s">
        <v>592</v>
      </c>
      <c r="AK5277" t="s">
        <v>5940</v>
      </c>
      <c r="AL5277">
        <v>5107305</v>
      </c>
      <c r="AM5277" t="s">
        <v>592</v>
      </c>
      <c r="AN5277">
        <v>243563</v>
      </c>
      <c r="AO5277">
        <v>0</v>
      </c>
      <c r="AP5277">
        <v>5212808</v>
      </c>
      <c r="AQ5277" t="s">
        <v>760</v>
      </c>
      <c r="AR5277">
        <v>5400</v>
      </c>
    </row>
    <row r="5278" spans="1:44" x14ac:dyDescent="0.25">
      <c r="A5278">
        <v>2914000</v>
      </c>
      <c r="B5278">
        <v>6</v>
      </c>
      <c r="C5278" t="s">
        <v>887</v>
      </c>
      <c r="D5278" t="s">
        <v>5892</v>
      </c>
      <c r="E5278" t="s">
        <v>5940</v>
      </c>
      <c r="F5278" t="s">
        <v>5940</v>
      </c>
      <c r="G5278">
        <v>267</v>
      </c>
      <c r="H5278" t="s">
        <v>5940</v>
      </c>
      <c r="I5278" t="s">
        <v>5940</v>
      </c>
      <c r="J5278">
        <v>400</v>
      </c>
      <c r="K5278">
        <v>0</v>
      </c>
      <c r="L5278">
        <v>0</v>
      </c>
      <c r="M5278">
        <v>750</v>
      </c>
      <c r="N5278">
        <v>0</v>
      </c>
      <c r="O5278">
        <v>0</v>
      </c>
      <c r="P5278">
        <v>600</v>
      </c>
      <c r="R5278">
        <v>2914000</v>
      </c>
      <c r="S5278" t="s">
        <v>5940</v>
      </c>
      <c r="T5278" t="s">
        <v>5940</v>
      </c>
      <c r="U5278">
        <v>267</v>
      </c>
      <c r="V5278" t="s">
        <v>5940</v>
      </c>
      <c r="W5278" t="s">
        <v>5940</v>
      </c>
      <c r="X5278">
        <v>400</v>
      </c>
      <c r="Z5278">
        <v>5107354</v>
      </c>
      <c r="AB5278" t="s">
        <v>5940</v>
      </c>
      <c r="AC5278">
        <v>5107354</v>
      </c>
      <c r="AD5278" t="s">
        <v>593</v>
      </c>
      <c r="AE5278">
        <v>27000</v>
      </c>
      <c r="AF5278">
        <v>5107354</v>
      </c>
      <c r="AG5278" t="s">
        <v>593</v>
      </c>
      <c r="AH5278" t="s">
        <v>5940</v>
      </c>
      <c r="AI5278">
        <v>5107354</v>
      </c>
      <c r="AJ5278" t="s">
        <v>593</v>
      </c>
      <c r="AK5278" t="s">
        <v>5940</v>
      </c>
      <c r="AL5278">
        <v>5107354</v>
      </c>
      <c r="AM5278" t="s">
        <v>593</v>
      </c>
      <c r="AN5278">
        <v>23400</v>
      </c>
      <c r="AO5278">
        <v>0</v>
      </c>
      <c r="AP5278">
        <v>5212907</v>
      </c>
      <c r="AQ5278" t="s">
        <v>761</v>
      </c>
      <c r="AR5278">
        <v>504</v>
      </c>
    </row>
    <row r="5279" spans="1:44" x14ac:dyDescent="0.25">
      <c r="A5279">
        <v>2914109</v>
      </c>
      <c r="B5279">
        <v>6</v>
      </c>
      <c r="C5279" t="s">
        <v>887</v>
      </c>
      <c r="D5279" t="s">
        <v>5893</v>
      </c>
      <c r="E5279">
        <v>496</v>
      </c>
      <c r="F5279" t="s">
        <v>5940</v>
      </c>
      <c r="G5279">
        <v>120</v>
      </c>
      <c r="H5279">
        <v>10</v>
      </c>
      <c r="I5279">
        <v>7</v>
      </c>
      <c r="J5279">
        <v>96</v>
      </c>
      <c r="K5279">
        <v>1650</v>
      </c>
      <c r="L5279">
        <v>0</v>
      </c>
      <c r="M5279">
        <v>55</v>
      </c>
      <c r="N5279">
        <v>9</v>
      </c>
      <c r="O5279">
        <v>0</v>
      </c>
      <c r="P5279">
        <v>112</v>
      </c>
      <c r="R5279">
        <v>2914109</v>
      </c>
      <c r="S5279">
        <v>496</v>
      </c>
      <c r="T5279" t="s">
        <v>5940</v>
      </c>
      <c r="U5279">
        <v>120</v>
      </c>
      <c r="V5279">
        <v>10</v>
      </c>
      <c r="W5279">
        <v>7</v>
      </c>
      <c r="X5279">
        <v>96</v>
      </c>
      <c r="Z5279">
        <v>5107404</v>
      </c>
      <c r="AB5279" t="s">
        <v>5940</v>
      </c>
      <c r="AC5279">
        <v>5107404</v>
      </c>
      <c r="AD5279" t="s">
        <v>594</v>
      </c>
      <c r="AE5279" t="s">
        <v>5940</v>
      </c>
      <c r="AF5279">
        <v>5107404</v>
      </c>
      <c r="AG5279" t="s">
        <v>594</v>
      </c>
      <c r="AH5279">
        <v>151649</v>
      </c>
      <c r="AI5279">
        <v>5107404</v>
      </c>
      <c r="AJ5279" t="s">
        <v>594</v>
      </c>
      <c r="AK5279" t="s">
        <v>5940</v>
      </c>
      <c r="AL5279">
        <v>5107404</v>
      </c>
      <c r="AM5279" t="s">
        <v>594</v>
      </c>
      <c r="AN5279" t="s">
        <v>5940</v>
      </c>
      <c r="AO5279">
        <v>0</v>
      </c>
      <c r="AP5279">
        <v>5212956</v>
      </c>
      <c r="AQ5279" t="s">
        <v>762</v>
      </c>
      <c r="AR5279">
        <v>1765</v>
      </c>
    </row>
    <row r="5280" spans="1:44" x14ac:dyDescent="0.25">
      <c r="A5280">
        <v>2914208</v>
      </c>
      <c r="B5280">
        <v>6</v>
      </c>
      <c r="C5280" t="s">
        <v>887</v>
      </c>
      <c r="D5280" t="s">
        <v>5894</v>
      </c>
      <c r="E5280" t="s">
        <v>5940</v>
      </c>
      <c r="F5280" t="s">
        <v>5940</v>
      </c>
      <c r="G5280">
        <v>10</v>
      </c>
      <c r="H5280" t="s">
        <v>5940</v>
      </c>
      <c r="I5280" t="s">
        <v>5940</v>
      </c>
      <c r="J5280">
        <v>46</v>
      </c>
      <c r="K5280">
        <v>0</v>
      </c>
      <c r="L5280">
        <v>0</v>
      </c>
      <c r="M5280">
        <v>8</v>
      </c>
      <c r="N5280">
        <v>0</v>
      </c>
      <c r="O5280">
        <v>0</v>
      </c>
      <c r="P5280">
        <v>36</v>
      </c>
      <c r="R5280">
        <v>2914208</v>
      </c>
      <c r="S5280" t="s">
        <v>5940</v>
      </c>
      <c r="T5280" t="s">
        <v>5940</v>
      </c>
      <c r="U5280">
        <v>10</v>
      </c>
      <c r="V5280" t="s">
        <v>5940</v>
      </c>
      <c r="W5280" t="s">
        <v>5940</v>
      </c>
      <c r="X5280">
        <v>46</v>
      </c>
      <c r="Z5280">
        <v>5107578</v>
      </c>
      <c r="AB5280" t="s">
        <v>5940</v>
      </c>
      <c r="AC5280">
        <v>5107578</v>
      </c>
      <c r="AD5280" t="s">
        <v>595</v>
      </c>
      <c r="AE5280">
        <v>551</v>
      </c>
      <c r="AF5280">
        <v>5107578</v>
      </c>
      <c r="AG5280" t="s">
        <v>595</v>
      </c>
      <c r="AH5280" t="s">
        <v>5940</v>
      </c>
      <c r="AI5280">
        <v>5107578</v>
      </c>
      <c r="AJ5280" t="s">
        <v>595</v>
      </c>
      <c r="AK5280">
        <v>55</v>
      </c>
      <c r="AL5280">
        <v>5107578</v>
      </c>
      <c r="AM5280" t="s">
        <v>595</v>
      </c>
      <c r="AN5280" t="s">
        <v>5940</v>
      </c>
      <c r="AO5280">
        <v>0</v>
      </c>
      <c r="AP5280">
        <v>5213004</v>
      </c>
      <c r="AQ5280" t="s">
        <v>763</v>
      </c>
      <c r="AR5280">
        <v>12650</v>
      </c>
    </row>
    <row r="5281" spans="1:44" x14ac:dyDescent="0.25">
      <c r="A5281">
        <v>2914307</v>
      </c>
      <c r="B5281">
        <v>6</v>
      </c>
      <c r="C5281" t="s">
        <v>887</v>
      </c>
      <c r="D5281" t="s">
        <v>5895</v>
      </c>
      <c r="E5281">
        <v>4000</v>
      </c>
      <c r="F5281" t="s">
        <v>5940</v>
      </c>
      <c r="G5281">
        <v>92</v>
      </c>
      <c r="H5281" t="s">
        <v>5940</v>
      </c>
      <c r="I5281" t="s">
        <v>5940</v>
      </c>
      <c r="J5281">
        <v>68</v>
      </c>
      <c r="K5281">
        <v>4480</v>
      </c>
      <c r="L5281">
        <v>0</v>
      </c>
      <c r="M5281">
        <v>50</v>
      </c>
      <c r="N5281">
        <v>0</v>
      </c>
      <c r="O5281">
        <v>0</v>
      </c>
      <c r="P5281">
        <v>60</v>
      </c>
      <c r="R5281">
        <v>2914307</v>
      </c>
      <c r="S5281">
        <v>4000</v>
      </c>
      <c r="T5281" t="s">
        <v>5940</v>
      </c>
      <c r="U5281">
        <v>92</v>
      </c>
      <c r="V5281" t="s">
        <v>5940</v>
      </c>
      <c r="W5281" t="s">
        <v>5940</v>
      </c>
      <c r="X5281">
        <v>68</v>
      </c>
      <c r="Z5281">
        <v>5107602</v>
      </c>
      <c r="AB5281">
        <v>39300</v>
      </c>
      <c r="AC5281">
        <v>5107602</v>
      </c>
      <c r="AD5281" t="s">
        <v>596</v>
      </c>
      <c r="AE5281">
        <v>1365</v>
      </c>
      <c r="AF5281">
        <v>5107602</v>
      </c>
      <c r="AG5281" t="s">
        <v>596</v>
      </c>
      <c r="AH5281">
        <v>12600</v>
      </c>
      <c r="AI5281">
        <v>5107602</v>
      </c>
      <c r="AJ5281" t="s">
        <v>596</v>
      </c>
      <c r="AK5281">
        <v>1050</v>
      </c>
      <c r="AL5281">
        <v>5107602</v>
      </c>
      <c r="AM5281" t="s">
        <v>596</v>
      </c>
      <c r="AN5281">
        <v>196560</v>
      </c>
      <c r="AO5281">
        <v>0</v>
      </c>
      <c r="AP5281">
        <v>5213053</v>
      </c>
      <c r="AQ5281" t="s">
        <v>764</v>
      </c>
      <c r="AR5281">
        <v>2160</v>
      </c>
    </row>
    <row r="5282" spans="1:44" x14ac:dyDescent="0.25">
      <c r="A5282">
        <v>2914406</v>
      </c>
      <c r="B5282">
        <v>6</v>
      </c>
      <c r="C5282" t="s">
        <v>887</v>
      </c>
      <c r="D5282" t="s">
        <v>5896</v>
      </c>
      <c r="E5282">
        <v>30000</v>
      </c>
      <c r="F5282" t="s">
        <v>5940</v>
      </c>
      <c r="G5282">
        <v>666</v>
      </c>
      <c r="H5282" t="s">
        <v>5940</v>
      </c>
      <c r="I5282" t="s">
        <v>5940</v>
      </c>
      <c r="J5282">
        <v>89</v>
      </c>
      <c r="K5282">
        <v>40000</v>
      </c>
      <c r="L5282">
        <v>0</v>
      </c>
      <c r="M5282">
        <v>966</v>
      </c>
      <c r="N5282">
        <v>0</v>
      </c>
      <c r="O5282">
        <v>0</v>
      </c>
      <c r="P5282">
        <v>499</v>
      </c>
      <c r="R5282">
        <v>2914406</v>
      </c>
      <c r="S5282">
        <v>30000</v>
      </c>
      <c r="T5282" t="s">
        <v>5940</v>
      </c>
      <c r="U5282">
        <v>666</v>
      </c>
      <c r="V5282" t="s">
        <v>5940</v>
      </c>
      <c r="W5282" t="s">
        <v>5940</v>
      </c>
      <c r="X5282">
        <v>89</v>
      </c>
      <c r="Z5282">
        <v>5107701</v>
      </c>
      <c r="AB5282">
        <v>3140</v>
      </c>
      <c r="AC5282">
        <v>5107701</v>
      </c>
      <c r="AD5282" t="s">
        <v>597</v>
      </c>
      <c r="AE5282">
        <v>5418</v>
      </c>
      <c r="AF5282">
        <v>5107701</v>
      </c>
      <c r="AG5282" t="s">
        <v>597</v>
      </c>
      <c r="AH5282">
        <v>2350</v>
      </c>
      <c r="AI5282">
        <v>5107701</v>
      </c>
      <c r="AJ5282" t="s">
        <v>597</v>
      </c>
      <c r="AK5282">
        <v>6</v>
      </c>
      <c r="AL5282">
        <v>5107701</v>
      </c>
      <c r="AM5282" t="s">
        <v>597</v>
      </c>
      <c r="AN5282">
        <v>11700</v>
      </c>
      <c r="AO5282">
        <v>0</v>
      </c>
      <c r="AP5282">
        <v>5213087</v>
      </c>
      <c r="AQ5282" t="s">
        <v>765</v>
      </c>
      <c r="AR5282">
        <v>3900</v>
      </c>
    </row>
    <row r="5283" spans="1:44" x14ac:dyDescent="0.25">
      <c r="A5283">
        <v>2914505</v>
      </c>
      <c r="B5283">
        <v>6</v>
      </c>
      <c r="C5283" t="s">
        <v>887</v>
      </c>
      <c r="D5283" t="s">
        <v>5897</v>
      </c>
      <c r="E5283" t="s">
        <v>5940</v>
      </c>
      <c r="F5283" t="s">
        <v>5940</v>
      </c>
      <c r="G5283">
        <v>2734</v>
      </c>
      <c r="H5283" t="s">
        <v>5940</v>
      </c>
      <c r="I5283" t="s">
        <v>5940</v>
      </c>
      <c r="J5283">
        <v>3739</v>
      </c>
      <c r="K5283">
        <v>1200</v>
      </c>
      <c r="L5283">
        <v>0</v>
      </c>
      <c r="M5283">
        <v>1596</v>
      </c>
      <c r="N5283">
        <v>0</v>
      </c>
      <c r="O5283">
        <v>0</v>
      </c>
      <c r="P5283">
        <v>1987</v>
      </c>
      <c r="R5283">
        <v>2914505</v>
      </c>
      <c r="S5283" t="s">
        <v>5940</v>
      </c>
      <c r="T5283" t="s">
        <v>5940</v>
      </c>
      <c r="U5283">
        <v>2734</v>
      </c>
      <c r="V5283" t="s">
        <v>5940</v>
      </c>
      <c r="W5283" t="s">
        <v>5940</v>
      </c>
      <c r="X5283">
        <v>3739</v>
      </c>
      <c r="Z5283">
        <v>5107743</v>
      </c>
      <c r="AB5283" t="s">
        <v>5940</v>
      </c>
      <c r="AC5283">
        <v>5107743</v>
      </c>
      <c r="AD5283" t="s">
        <v>598</v>
      </c>
      <c r="AE5283">
        <v>16200</v>
      </c>
      <c r="AF5283">
        <v>5107743</v>
      </c>
      <c r="AG5283" t="s">
        <v>598</v>
      </c>
      <c r="AH5283" t="s">
        <v>5940</v>
      </c>
      <c r="AI5283">
        <v>5107743</v>
      </c>
      <c r="AJ5283" t="s">
        <v>598</v>
      </c>
      <c r="AK5283" t="s">
        <v>5940</v>
      </c>
      <c r="AL5283">
        <v>5107743</v>
      </c>
      <c r="AM5283" t="s">
        <v>598</v>
      </c>
      <c r="AN5283">
        <v>14400</v>
      </c>
      <c r="AO5283">
        <v>0</v>
      </c>
      <c r="AP5283">
        <v>5213103</v>
      </c>
      <c r="AQ5283" t="s">
        <v>766</v>
      </c>
      <c r="AR5283">
        <v>83000</v>
      </c>
    </row>
    <row r="5284" spans="1:44" x14ac:dyDescent="0.25">
      <c r="A5284">
        <v>2914604</v>
      </c>
      <c r="B5284">
        <v>6</v>
      </c>
      <c r="C5284" t="s">
        <v>887</v>
      </c>
      <c r="D5284" t="s">
        <v>5898</v>
      </c>
      <c r="E5284" t="s">
        <v>5940</v>
      </c>
      <c r="F5284" t="s">
        <v>5940</v>
      </c>
      <c r="G5284">
        <v>3000</v>
      </c>
      <c r="H5284" t="s">
        <v>5940</v>
      </c>
      <c r="I5284" t="s">
        <v>5940</v>
      </c>
      <c r="J5284">
        <v>960</v>
      </c>
      <c r="K5284">
        <v>0</v>
      </c>
      <c r="L5284">
        <v>0</v>
      </c>
      <c r="M5284">
        <v>455</v>
      </c>
      <c r="N5284">
        <v>0</v>
      </c>
      <c r="O5284">
        <v>0</v>
      </c>
      <c r="P5284">
        <v>25</v>
      </c>
      <c r="R5284">
        <v>2914604</v>
      </c>
      <c r="S5284" t="s">
        <v>5940</v>
      </c>
      <c r="T5284" t="s">
        <v>5940</v>
      </c>
      <c r="U5284">
        <v>3000</v>
      </c>
      <c r="V5284" t="s">
        <v>5940</v>
      </c>
      <c r="W5284" t="s">
        <v>5940</v>
      </c>
      <c r="X5284">
        <v>960</v>
      </c>
      <c r="Z5284">
        <v>5107750</v>
      </c>
      <c r="AB5284" t="s">
        <v>5940</v>
      </c>
      <c r="AC5284">
        <v>5107750</v>
      </c>
      <c r="AD5284" t="s">
        <v>599</v>
      </c>
      <c r="AE5284">
        <v>630</v>
      </c>
      <c r="AF5284">
        <v>5107750</v>
      </c>
      <c r="AG5284" t="s">
        <v>599</v>
      </c>
      <c r="AH5284">
        <v>780</v>
      </c>
      <c r="AI5284">
        <v>5107750</v>
      </c>
      <c r="AJ5284" t="s">
        <v>599</v>
      </c>
      <c r="AK5284">
        <v>72</v>
      </c>
      <c r="AL5284">
        <v>5107750</v>
      </c>
      <c r="AM5284" t="s">
        <v>599</v>
      </c>
      <c r="AN5284">
        <v>1500</v>
      </c>
      <c r="AO5284">
        <v>0</v>
      </c>
      <c r="AP5284">
        <v>5213400</v>
      </c>
      <c r="AQ5284" t="s">
        <v>767</v>
      </c>
      <c r="AR5284">
        <v>1100</v>
      </c>
    </row>
    <row r="5285" spans="1:44" x14ac:dyDescent="0.25">
      <c r="A5285">
        <v>2914653</v>
      </c>
      <c r="B5285">
        <v>6</v>
      </c>
      <c r="C5285" t="s">
        <v>887</v>
      </c>
      <c r="D5285" t="s">
        <v>5899</v>
      </c>
      <c r="E5285">
        <v>5200</v>
      </c>
      <c r="F5285" t="s">
        <v>5940</v>
      </c>
      <c r="G5285">
        <v>64</v>
      </c>
      <c r="H5285" t="s">
        <v>5940</v>
      </c>
      <c r="I5285" t="s">
        <v>5940</v>
      </c>
      <c r="J5285">
        <v>96</v>
      </c>
      <c r="K5285">
        <v>6200</v>
      </c>
      <c r="L5285">
        <v>0</v>
      </c>
      <c r="M5285">
        <v>56</v>
      </c>
      <c r="N5285">
        <v>0</v>
      </c>
      <c r="O5285">
        <v>0</v>
      </c>
      <c r="P5285">
        <v>80</v>
      </c>
      <c r="R5285">
        <v>2914653</v>
      </c>
      <c r="S5285">
        <v>5200</v>
      </c>
      <c r="T5285" t="s">
        <v>5940</v>
      </c>
      <c r="U5285">
        <v>64</v>
      </c>
      <c r="V5285" t="s">
        <v>5940</v>
      </c>
      <c r="W5285" t="s">
        <v>5940</v>
      </c>
      <c r="X5285">
        <v>96</v>
      </c>
      <c r="Z5285">
        <v>5107768</v>
      </c>
      <c r="AB5285">
        <v>20007</v>
      </c>
      <c r="AC5285">
        <v>5107768</v>
      </c>
      <c r="AD5285" t="s">
        <v>600</v>
      </c>
      <c r="AE5285">
        <v>27020</v>
      </c>
      <c r="AF5285">
        <v>5107768</v>
      </c>
      <c r="AG5285" t="s">
        <v>600</v>
      </c>
      <c r="AH5285" t="s">
        <v>5940</v>
      </c>
      <c r="AI5285">
        <v>5107768</v>
      </c>
      <c r="AJ5285" t="s">
        <v>600</v>
      </c>
      <c r="AK5285" t="s">
        <v>5940</v>
      </c>
      <c r="AL5285">
        <v>5107768</v>
      </c>
      <c r="AM5285" t="s">
        <v>600</v>
      </c>
      <c r="AN5285">
        <v>408116</v>
      </c>
      <c r="AO5285">
        <v>0</v>
      </c>
      <c r="AP5285">
        <v>5213509</v>
      </c>
      <c r="AQ5285" t="s">
        <v>768</v>
      </c>
      <c r="AR5285">
        <v>3680</v>
      </c>
    </row>
    <row r="5286" spans="1:44" x14ac:dyDescent="0.25">
      <c r="A5286">
        <v>2914703</v>
      </c>
      <c r="B5286">
        <v>6</v>
      </c>
      <c r="C5286" t="s">
        <v>887</v>
      </c>
      <c r="D5286" t="s">
        <v>5900</v>
      </c>
      <c r="E5286" t="s">
        <v>5940</v>
      </c>
      <c r="F5286" t="s">
        <v>5940</v>
      </c>
      <c r="G5286">
        <v>102</v>
      </c>
      <c r="H5286" t="s">
        <v>5940</v>
      </c>
      <c r="I5286" t="s">
        <v>5940</v>
      </c>
      <c r="J5286">
        <v>67</v>
      </c>
      <c r="K5286">
        <v>0</v>
      </c>
      <c r="L5286">
        <v>0</v>
      </c>
      <c r="M5286">
        <v>129</v>
      </c>
      <c r="N5286">
        <v>0</v>
      </c>
      <c r="O5286">
        <v>0</v>
      </c>
      <c r="P5286">
        <v>623</v>
      </c>
      <c r="R5286">
        <v>2914703</v>
      </c>
      <c r="S5286" t="s">
        <v>5940</v>
      </c>
      <c r="T5286" t="s">
        <v>5940</v>
      </c>
      <c r="U5286">
        <v>102</v>
      </c>
      <c r="V5286" t="s">
        <v>5940</v>
      </c>
      <c r="W5286" t="s">
        <v>5940</v>
      </c>
      <c r="X5286">
        <v>67</v>
      </c>
      <c r="Z5286">
        <v>5107776</v>
      </c>
      <c r="AB5286" t="s">
        <v>5940</v>
      </c>
      <c r="AC5286">
        <v>5107776</v>
      </c>
      <c r="AD5286" t="s">
        <v>601</v>
      </c>
      <c r="AE5286">
        <v>2070</v>
      </c>
      <c r="AF5286">
        <v>5107776</v>
      </c>
      <c r="AG5286" t="s">
        <v>601</v>
      </c>
      <c r="AH5286" t="s">
        <v>5940</v>
      </c>
      <c r="AI5286">
        <v>5107776</v>
      </c>
      <c r="AJ5286" t="s">
        <v>601</v>
      </c>
      <c r="AK5286" t="s">
        <v>5940</v>
      </c>
      <c r="AL5286">
        <v>5107776</v>
      </c>
      <c r="AM5286" t="s">
        <v>601</v>
      </c>
      <c r="AN5286">
        <v>11200</v>
      </c>
      <c r="AO5286">
        <v>0</v>
      </c>
      <c r="AP5286">
        <v>5213707</v>
      </c>
      <c r="AQ5286" t="s">
        <v>769</v>
      </c>
      <c r="AR5286">
        <v>1300</v>
      </c>
    </row>
    <row r="5287" spans="1:44" x14ac:dyDescent="0.25">
      <c r="A5287">
        <v>2914802</v>
      </c>
      <c r="B5287">
        <v>6</v>
      </c>
      <c r="C5287" t="s">
        <v>887</v>
      </c>
      <c r="D5287" t="s">
        <v>5901</v>
      </c>
      <c r="E5287">
        <v>480</v>
      </c>
      <c r="F5287" t="s">
        <v>5940</v>
      </c>
      <c r="G5287">
        <v>24</v>
      </c>
      <c r="H5287" t="s">
        <v>5940</v>
      </c>
      <c r="I5287" t="s">
        <v>5940</v>
      </c>
      <c r="J5287" t="s">
        <v>5940</v>
      </c>
      <c r="K5287">
        <v>480</v>
      </c>
      <c r="L5287">
        <v>0</v>
      </c>
      <c r="M5287">
        <v>24</v>
      </c>
      <c r="N5287">
        <v>0</v>
      </c>
      <c r="O5287">
        <v>0</v>
      </c>
      <c r="P5287">
        <v>0</v>
      </c>
      <c r="R5287">
        <v>2914802</v>
      </c>
      <c r="S5287">
        <v>480</v>
      </c>
      <c r="T5287" t="s">
        <v>5940</v>
      </c>
      <c r="U5287">
        <v>24</v>
      </c>
      <c r="V5287" t="s">
        <v>5940</v>
      </c>
      <c r="W5287" t="s">
        <v>5940</v>
      </c>
      <c r="X5287" t="s">
        <v>5940</v>
      </c>
      <c r="Z5287">
        <v>5107792</v>
      </c>
      <c r="AB5287">
        <v>55022</v>
      </c>
      <c r="AC5287">
        <v>5107792</v>
      </c>
      <c r="AD5287" t="s">
        <v>602</v>
      </c>
      <c r="AE5287">
        <v>4264</v>
      </c>
      <c r="AF5287">
        <v>5107792</v>
      </c>
      <c r="AG5287" t="s">
        <v>602</v>
      </c>
      <c r="AH5287" t="s">
        <v>5940</v>
      </c>
      <c r="AI5287">
        <v>5107792</v>
      </c>
      <c r="AJ5287" t="s">
        <v>602</v>
      </c>
      <c r="AK5287">
        <v>240</v>
      </c>
      <c r="AL5287">
        <v>5107792</v>
      </c>
      <c r="AM5287" t="s">
        <v>602</v>
      </c>
      <c r="AN5287">
        <v>361496</v>
      </c>
      <c r="AO5287">
        <v>0</v>
      </c>
      <c r="AP5287">
        <v>5213756</v>
      </c>
      <c r="AQ5287" t="s">
        <v>770</v>
      </c>
      <c r="AR5287">
        <v>129600</v>
      </c>
    </row>
    <row r="5288" spans="1:44" x14ac:dyDescent="0.25">
      <c r="A5288">
        <v>2914901</v>
      </c>
      <c r="B5288">
        <v>6</v>
      </c>
      <c r="C5288" t="s">
        <v>887</v>
      </c>
      <c r="D5288" t="s">
        <v>5902</v>
      </c>
      <c r="E5288" t="s">
        <v>5940</v>
      </c>
      <c r="F5288" t="s">
        <v>5940</v>
      </c>
      <c r="G5288">
        <v>2</v>
      </c>
      <c r="H5288" t="s">
        <v>5940</v>
      </c>
      <c r="I5288" t="s">
        <v>5940</v>
      </c>
      <c r="J5288" t="s">
        <v>5940</v>
      </c>
      <c r="K5288">
        <v>0</v>
      </c>
      <c r="L5288">
        <v>0</v>
      </c>
      <c r="M5288">
        <v>14</v>
      </c>
      <c r="N5288">
        <v>0</v>
      </c>
      <c r="O5288">
        <v>0</v>
      </c>
      <c r="P5288">
        <v>0</v>
      </c>
      <c r="R5288">
        <v>2914901</v>
      </c>
      <c r="S5288" t="s">
        <v>5940</v>
      </c>
      <c r="T5288" t="s">
        <v>5940</v>
      </c>
      <c r="U5288">
        <v>2</v>
      </c>
      <c r="V5288" t="s">
        <v>5940</v>
      </c>
      <c r="W5288" t="s">
        <v>5940</v>
      </c>
      <c r="X5288" t="s">
        <v>5940</v>
      </c>
      <c r="Z5288">
        <v>5107800</v>
      </c>
      <c r="AB5288">
        <v>1050</v>
      </c>
      <c r="AC5288">
        <v>5107800</v>
      </c>
      <c r="AD5288" t="s">
        <v>603</v>
      </c>
      <c r="AE5288">
        <v>99</v>
      </c>
      <c r="AF5288">
        <v>5107800</v>
      </c>
      <c r="AG5288" t="s">
        <v>603</v>
      </c>
      <c r="AH5288">
        <v>50000</v>
      </c>
      <c r="AI5288">
        <v>5107800</v>
      </c>
      <c r="AJ5288" t="s">
        <v>603</v>
      </c>
      <c r="AK5288">
        <v>240</v>
      </c>
      <c r="AL5288">
        <v>5107800</v>
      </c>
      <c r="AM5288" t="s">
        <v>603</v>
      </c>
      <c r="AN5288">
        <v>70523</v>
      </c>
      <c r="AO5288">
        <v>0</v>
      </c>
      <c r="AP5288">
        <v>5213772</v>
      </c>
      <c r="AQ5288" t="s">
        <v>771</v>
      </c>
      <c r="AR5288">
        <v>1950</v>
      </c>
    </row>
    <row r="5289" spans="1:44" x14ac:dyDescent="0.25">
      <c r="A5289">
        <v>2915007</v>
      </c>
      <c r="B5289">
        <v>6</v>
      </c>
      <c r="C5289" t="s">
        <v>887</v>
      </c>
      <c r="D5289" t="s">
        <v>5903</v>
      </c>
      <c r="E5289">
        <v>2500</v>
      </c>
      <c r="F5289" t="s">
        <v>5940</v>
      </c>
      <c r="G5289">
        <v>2500</v>
      </c>
      <c r="H5289" t="s">
        <v>5940</v>
      </c>
      <c r="I5289" t="s">
        <v>5940</v>
      </c>
      <c r="J5289">
        <v>2020</v>
      </c>
      <c r="K5289">
        <v>1300</v>
      </c>
      <c r="L5289">
        <v>0</v>
      </c>
      <c r="M5289">
        <v>273</v>
      </c>
      <c r="N5289">
        <v>0</v>
      </c>
      <c r="O5289">
        <v>0</v>
      </c>
      <c r="P5289">
        <v>672</v>
      </c>
      <c r="R5289">
        <v>2915007</v>
      </c>
      <c r="S5289">
        <v>2500</v>
      </c>
      <c r="T5289" t="s">
        <v>5940</v>
      </c>
      <c r="U5289">
        <v>2500</v>
      </c>
      <c r="V5289" t="s">
        <v>5940</v>
      </c>
      <c r="W5289" t="s">
        <v>5940</v>
      </c>
      <c r="X5289">
        <v>2020</v>
      </c>
      <c r="Z5289">
        <v>5107859</v>
      </c>
      <c r="AB5289" t="s">
        <v>5940</v>
      </c>
      <c r="AC5289">
        <v>5107859</v>
      </c>
      <c r="AD5289" t="s">
        <v>604</v>
      </c>
      <c r="AE5289">
        <v>51168</v>
      </c>
      <c r="AF5289">
        <v>5107859</v>
      </c>
      <c r="AG5289" t="s">
        <v>604</v>
      </c>
      <c r="AH5289" t="s">
        <v>5940</v>
      </c>
      <c r="AI5289">
        <v>5107859</v>
      </c>
      <c r="AJ5289" t="s">
        <v>604</v>
      </c>
      <c r="AK5289" t="s">
        <v>5940</v>
      </c>
      <c r="AL5289">
        <v>5107859</v>
      </c>
      <c r="AM5289" t="s">
        <v>604</v>
      </c>
      <c r="AN5289">
        <v>55950</v>
      </c>
      <c r="AO5289">
        <v>0</v>
      </c>
      <c r="AP5289">
        <v>5213806</v>
      </c>
      <c r="AQ5289" t="s">
        <v>772</v>
      </c>
      <c r="AR5289">
        <v>19440</v>
      </c>
    </row>
    <row r="5290" spans="1:44" x14ac:dyDescent="0.25">
      <c r="A5290">
        <v>2915106</v>
      </c>
      <c r="B5290">
        <v>6</v>
      </c>
      <c r="C5290" t="s">
        <v>887</v>
      </c>
      <c r="D5290" t="s">
        <v>5904</v>
      </c>
      <c r="E5290">
        <v>3600</v>
      </c>
      <c r="F5290" t="s">
        <v>5940</v>
      </c>
      <c r="G5290">
        <v>36</v>
      </c>
      <c r="H5290" t="s">
        <v>5940</v>
      </c>
      <c r="I5290" t="s">
        <v>5940</v>
      </c>
      <c r="J5290">
        <v>18</v>
      </c>
      <c r="K5290">
        <v>4000</v>
      </c>
      <c r="L5290">
        <v>0</v>
      </c>
      <c r="M5290">
        <v>32</v>
      </c>
      <c r="N5290">
        <v>0</v>
      </c>
      <c r="O5290">
        <v>0</v>
      </c>
      <c r="P5290">
        <v>39</v>
      </c>
      <c r="R5290">
        <v>2915106</v>
      </c>
      <c r="S5290">
        <v>3600</v>
      </c>
      <c r="T5290" t="s">
        <v>5940</v>
      </c>
      <c r="U5290">
        <v>36</v>
      </c>
      <c r="V5290" t="s">
        <v>5940</v>
      </c>
      <c r="W5290" t="s">
        <v>5940</v>
      </c>
      <c r="X5290">
        <v>18</v>
      </c>
      <c r="Z5290">
        <v>5107875</v>
      </c>
      <c r="AB5290">
        <v>168918</v>
      </c>
      <c r="AC5290">
        <v>5107875</v>
      </c>
      <c r="AD5290" t="s">
        <v>605</v>
      </c>
      <c r="AE5290">
        <v>20858</v>
      </c>
      <c r="AF5290">
        <v>5107875</v>
      </c>
      <c r="AG5290" t="s">
        <v>605</v>
      </c>
      <c r="AH5290" t="s">
        <v>5940</v>
      </c>
      <c r="AI5290">
        <v>5107875</v>
      </c>
      <c r="AJ5290" t="s">
        <v>605</v>
      </c>
      <c r="AK5290">
        <v>5958</v>
      </c>
      <c r="AL5290">
        <v>5107875</v>
      </c>
      <c r="AM5290" t="s">
        <v>605</v>
      </c>
      <c r="AN5290">
        <v>1166679</v>
      </c>
      <c r="AO5290">
        <v>0</v>
      </c>
      <c r="AP5290">
        <v>5213855</v>
      </c>
      <c r="AQ5290" t="s">
        <v>773</v>
      </c>
      <c r="AR5290">
        <v>750</v>
      </c>
    </row>
    <row r="5291" spans="1:44" x14ac:dyDescent="0.25">
      <c r="A5291">
        <v>2915205</v>
      </c>
      <c r="B5291">
        <v>6</v>
      </c>
      <c r="C5291" t="s">
        <v>887</v>
      </c>
      <c r="D5291" t="s">
        <v>5905</v>
      </c>
      <c r="E5291">
        <v>7500</v>
      </c>
      <c r="F5291" t="s">
        <v>5940</v>
      </c>
      <c r="G5291">
        <v>376</v>
      </c>
      <c r="H5291" t="s">
        <v>5940</v>
      </c>
      <c r="I5291" t="s">
        <v>5940</v>
      </c>
      <c r="J5291">
        <v>330</v>
      </c>
      <c r="K5291">
        <v>5723</v>
      </c>
      <c r="L5291">
        <v>0</v>
      </c>
      <c r="M5291">
        <v>159</v>
      </c>
      <c r="N5291">
        <v>0</v>
      </c>
      <c r="O5291">
        <v>0</v>
      </c>
      <c r="P5291">
        <v>208</v>
      </c>
      <c r="R5291">
        <v>2915205</v>
      </c>
      <c r="S5291">
        <v>7500</v>
      </c>
      <c r="T5291" t="s">
        <v>5940</v>
      </c>
      <c r="U5291">
        <v>376</v>
      </c>
      <c r="V5291" t="s">
        <v>5940</v>
      </c>
      <c r="W5291" t="s">
        <v>5940</v>
      </c>
      <c r="X5291">
        <v>330</v>
      </c>
      <c r="Z5291">
        <v>5107883</v>
      </c>
      <c r="AB5291" t="s">
        <v>5940</v>
      </c>
      <c r="AC5291">
        <v>5107883</v>
      </c>
      <c r="AD5291" t="s">
        <v>606</v>
      </c>
      <c r="AE5291">
        <v>10368</v>
      </c>
      <c r="AF5291">
        <v>5107883</v>
      </c>
      <c r="AG5291" t="s">
        <v>606</v>
      </c>
      <c r="AH5291" t="s">
        <v>5940</v>
      </c>
      <c r="AI5291">
        <v>5107883</v>
      </c>
      <c r="AJ5291" t="s">
        <v>606</v>
      </c>
      <c r="AK5291" t="s">
        <v>5940</v>
      </c>
      <c r="AL5291">
        <v>5107883</v>
      </c>
      <c r="AM5291" t="s">
        <v>606</v>
      </c>
      <c r="AN5291">
        <v>15540</v>
      </c>
      <c r="AO5291">
        <v>0</v>
      </c>
      <c r="AP5291">
        <v>5213905</v>
      </c>
      <c r="AQ5291" t="s">
        <v>774</v>
      </c>
      <c r="AR5291">
        <v>2720</v>
      </c>
    </row>
    <row r="5292" spans="1:44" x14ac:dyDescent="0.25">
      <c r="A5292">
        <v>2915304</v>
      </c>
      <c r="B5292">
        <v>6</v>
      </c>
      <c r="C5292" t="s">
        <v>887</v>
      </c>
      <c r="D5292" t="s">
        <v>5906</v>
      </c>
      <c r="E5292">
        <v>800</v>
      </c>
      <c r="F5292" t="s">
        <v>5940</v>
      </c>
      <c r="G5292" t="s">
        <v>5940</v>
      </c>
      <c r="H5292" t="s">
        <v>5940</v>
      </c>
      <c r="I5292" t="s">
        <v>5940</v>
      </c>
      <c r="J5292">
        <v>6</v>
      </c>
      <c r="K5292">
        <v>560</v>
      </c>
      <c r="L5292">
        <v>0</v>
      </c>
      <c r="M5292">
        <v>0</v>
      </c>
      <c r="N5292">
        <v>0</v>
      </c>
      <c r="O5292">
        <v>0</v>
      </c>
      <c r="P5292">
        <v>1</v>
      </c>
      <c r="R5292">
        <v>2915304</v>
      </c>
      <c r="S5292">
        <v>800</v>
      </c>
      <c r="T5292" t="s">
        <v>5940</v>
      </c>
      <c r="U5292" t="s">
        <v>5940</v>
      </c>
      <c r="V5292" t="s">
        <v>5940</v>
      </c>
      <c r="W5292" t="s">
        <v>5940</v>
      </c>
      <c r="X5292">
        <v>6</v>
      </c>
      <c r="Z5292">
        <v>5107909</v>
      </c>
      <c r="AB5292">
        <v>1356</v>
      </c>
      <c r="AC5292">
        <v>5107909</v>
      </c>
      <c r="AD5292" t="s">
        <v>607</v>
      </c>
      <c r="AE5292">
        <v>132711</v>
      </c>
      <c r="AF5292">
        <v>5107909</v>
      </c>
      <c r="AG5292" t="s">
        <v>607</v>
      </c>
      <c r="AH5292">
        <v>1050</v>
      </c>
      <c r="AI5292">
        <v>5107909</v>
      </c>
      <c r="AJ5292" t="s">
        <v>607</v>
      </c>
      <c r="AK5292">
        <v>592</v>
      </c>
      <c r="AL5292">
        <v>5107909</v>
      </c>
      <c r="AM5292" t="s">
        <v>607</v>
      </c>
      <c r="AN5292">
        <v>375417</v>
      </c>
      <c r="AO5292">
        <v>0</v>
      </c>
      <c r="AP5292">
        <v>5214002</v>
      </c>
      <c r="AQ5292" t="s">
        <v>775</v>
      </c>
      <c r="AR5292">
        <v>1200</v>
      </c>
    </row>
    <row r="5293" spans="1:44" x14ac:dyDescent="0.25">
      <c r="A5293">
        <v>2915353</v>
      </c>
      <c r="B5293">
        <v>6</v>
      </c>
      <c r="C5293" t="s">
        <v>887</v>
      </c>
      <c r="D5293" t="s">
        <v>5907</v>
      </c>
      <c r="E5293">
        <v>340</v>
      </c>
      <c r="F5293" t="s">
        <v>5940</v>
      </c>
      <c r="G5293">
        <v>849</v>
      </c>
      <c r="H5293">
        <v>552</v>
      </c>
      <c r="I5293" t="s">
        <v>5940</v>
      </c>
      <c r="J5293">
        <v>541</v>
      </c>
      <c r="K5293">
        <v>2100</v>
      </c>
      <c r="L5293">
        <v>0</v>
      </c>
      <c r="M5293">
        <v>330</v>
      </c>
      <c r="N5293">
        <v>42</v>
      </c>
      <c r="O5293">
        <v>0</v>
      </c>
      <c r="P5293">
        <v>451</v>
      </c>
      <c r="R5293">
        <v>2915353</v>
      </c>
      <c r="S5293">
        <v>340</v>
      </c>
      <c r="T5293" t="s">
        <v>5940</v>
      </c>
      <c r="U5293">
        <v>849</v>
      </c>
      <c r="V5293">
        <v>552</v>
      </c>
      <c r="W5293" t="s">
        <v>5940</v>
      </c>
      <c r="X5293">
        <v>541</v>
      </c>
      <c r="Z5293">
        <v>5107925</v>
      </c>
      <c r="AB5293">
        <v>29623</v>
      </c>
      <c r="AC5293">
        <v>5107925</v>
      </c>
      <c r="AD5293" t="s">
        <v>608</v>
      </c>
      <c r="AE5293">
        <v>15768</v>
      </c>
      <c r="AF5293">
        <v>5107925</v>
      </c>
      <c r="AG5293" t="s">
        <v>608</v>
      </c>
      <c r="AH5293" t="s">
        <v>5940</v>
      </c>
      <c r="AI5293">
        <v>5107925</v>
      </c>
      <c r="AJ5293" t="s">
        <v>608</v>
      </c>
      <c r="AK5293">
        <v>10341</v>
      </c>
      <c r="AL5293">
        <v>5107925</v>
      </c>
      <c r="AM5293" t="s">
        <v>608</v>
      </c>
      <c r="AN5293">
        <v>1804669</v>
      </c>
      <c r="AO5293">
        <v>0</v>
      </c>
      <c r="AP5293">
        <v>5214051</v>
      </c>
      <c r="AQ5293" t="s">
        <v>776</v>
      </c>
      <c r="AR5293">
        <v>7520</v>
      </c>
    </row>
    <row r="5294" spans="1:44" x14ac:dyDescent="0.25">
      <c r="A5294">
        <v>2915403</v>
      </c>
      <c r="B5294">
        <v>6</v>
      </c>
      <c r="C5294" t="s">
        <v>887</v>
      </c>
      <c r="D5294" t="s">
        <v>5908</v>
      </c>
      <c r="E5294">
        <v>3600</v>
      </c>
      <c r="F5294" t="s">
        <v>5940</v>
      </c>
      <c r="G5294">
        <v>21</v>
      </c>
      <c r="H5294" t="s">
        <v>5940</v>
      </c>
      <c r="I5294" t="s">
        <v>5940</v>
      </c>
      <c r="J5294" t="s">
        <v>5940</v>
      </c>
      <c r="K5294">
        <v>1200</v>
      </c>
      <c r="L5294">
        <v>0</v>
      </c>
      <c r="M5294">
        <v>18</v>
      </c>
      <c r="N5294">
        <v>0</v>
      </c>
      <c r="O5294">
        <v>0</v>
      </c>
      <c r="P5294">
        <v>0</v>
      </c>
      <c r="R5294">
        <v>2915403</v>
      </c>
      <c r="S5294">
        <v>3600</v>
      </c>
      <c r="T5294" t="s">
        <v>5940</v>
      </c>
      <c r="U5294">
        <v>21</v>
      </c>
      <c r="V5294" t="s">
        <v>5940</v>
      </c>
      <c r="W5294" t="s">
        <v>5940</v>
      </c>
      <c r="X5294" t="s">
        <v>5940</v>
      </c>
      <c r="Z5294">
        <v>5107941</v>
      </c>
      <c r="AB5294" t="s">
        <v>5940</v>
      </c>
      <c r="AC5294">
        <v>5107941</v>
      </c>
      <c r="AD5294" t="s">
        <v>609</v>
      </c>
      <c r="AE5294">
        <v>108627</v>
      </c>
      <c r="AF5294">
        <v>5107941</v>
      </c>
      <c r="AG5294" t="s">
        <v>609</v>
      </c>
      <c r="AH5294" t="s">
        <v>5940</v>
      </c>
      <c r="AI5294">
        <v>5107941</v>
      </c>
      <c r="AJ5294" t="s">
        <v>609</v>
      </c>
      <c r="AK5294">
        <v>10</v>
      </c>
      <c r="AL5294">
        <v>5107941</v>
      </c>
      <c r="AM5294" t="s">
        <v>609</v>
      </c>
      <c r="AN5294">
        <v>192963</v>
      </c>
      <c r="AO5294">
        <v>0</v>
      </c>
      <c r="AP5294">
        <v>5214101</v>
      </c>
      <c r="AQ5294" t="s">
        <v>777</v>
      </c>
      <c r="AR5294">
        <v>2340</v>
      </c>
    </row>
    <row r="5295" spans="1:44" x14ac:dyDescent="0.25">
      <c r="A5295">
        <v>2915502</v>
      </c>
      <c r="B5295">
        <v>6</v>
      </c>
      <c r="C5295" t="s">
        <v>887</v>
      </c>
      <c r="D5295" t="s">
        <v>5909</v>
      </c>
      <c r="E5295">
        <v>3500</v>
      </c>
      <c r="F5295" t="s">
        <v>5940</v>
      </c>
      <c r="G5295">
        <v>21</v>
      </c>
      <c r="H5295" t="s">
        <v>5940</v>
      </c>
      <c r="I5295" t="s">
        <v>5940</v>
      </c>
      <c r="J5295" t="s">
        <v>5940</v>
      </c>
      <c r="K5295">
        <v>4560</v>
      </c>
      <c r="L5295">
        <v>0</v>
      </c>
      <c r="M5295">
        <v>36</v>
      </c>
      <c r="N5295">
        <v>0</v>
      </c>
      <c r="O5295">
        <v>0</v>
      </c>
      <c r="P5295">
        <v>0</v>
      </c>
      <c r="R5295">
        <v>2915502</v>
      </c>
      <c r="S5295">
        <v>3500</v>
      </c>
      <c r="T5295" t="s">
        <v>5940</v>
      </c>
      <c r="U5295">
        <v>21</v>
      </c>
      <c r="V5295" t="s">
        <v>5940</v>
      </c>
      <c r="W5295" t="s">
        <v>5940</v>
      </c>
      <c r="X5295" t="s">
        <v>5940</v>
      </c>
      <c r="Z5295">
        <v>5107958</v>
      </c>
      <c r="AB5295">
        <v>5289</v>
      </c>
      <c r="AC5295">
        <v>5107958</v>
      </c>
      <c r="AD5295" t="s">
        <v>610</v>
      </c>
      <c r="AE5295">
        <v>31767</v>
      </c>
      <c r="AF5295">
        <v>5107958</v>
      </c>
      <c r="AG5295" t="s">
        <v>610</v>
      </c>
      <c r="AH5295">
        <v>1057869</v>
      </c>
      <c r="AI5295">
        <v>5107958</v>
      </c>
      <c r="AJ5295" t="s">
        <v>610</v>
      </c>
      <c r="AK5295">
        <v>483</v>
      </c>
      <c r="AL5295">
        <v>5107958</v>
      </c>
      <c r="AM5295" t="s">
        <v>610</v>
      </c>
      <c r="AN5295">
        <v>217557</v>
      </c>
      <c r="AO5295">
        <v>0</v>
      </c>
      <c r="AP5295">
        <v>5214408</v>
      </c>
      <c r="AQ5295" t="s">
        <v>778</v>
      </c>
      <c r="AR5295">
        <v>4000</v>
      </c>
    </row>
    <row r="5296" spans="1:44" x14ac:dyDescent="0.25">
      <c r="A5296">
        <v>2915601</v>
      </c>
      <c r="B5296">
        <v>6</v>
      </c>
      <c r="C5296" t="s">
        <v>887</v>
      </c>
      <c r="D5296" t="s">
        <v>5910</v>
      </c>
      <c r="E5296">
        <v>7905</v>
      </c>
      <c r="F5296" t="s">
        <v>5940</v>
      </c>
      <c r="G5296">
        <v>295</v>
      </c>
      <c r="H5296" t="s">
        <v>5940</v>
      </c>
      <c r="I5296" t="s">
        <v>5940</v>
      </c>
      <c r="J5296">
        <v>570</v>
      </c>
      <c r="K5296">
        <v>6600</v>
      </c>
      <c r="L5296">
        <v>0</v>
      </c>
      <c r="M5296">
        <v>39</v>
      </c>
      <c r="N5296">
        <v>0</v>
      </c>
      <c r="O5296">
        <v>0</v>
      </c>
      <c r="P5296">
        <v>119</v>
      </c>
      <c r="R5296">
        <v>2915601</v>
      </c>
      <c r="S5296">
        <v>7905</v>
      </c>
      <c r="T5296" t="s">
        <v>5940</v>
      </c>
      <c r="U5296">
        <v>295</v>
      </c>
      <c r="V5296" t="s">
        <v>5940</v>
      </c>
      <c r="W5296" t="s">
        <v>5940</v>
      </c>
      <c r="X5296">
        <v>570</v>
      </c>
      <c r="Z5296">
        <v>5108006</v>
      </c>
      <c r="AB5296">
        <v>18117</v>
      </c>
      <c r="AC5296">
        <v>5108006</v>
      </c>
      <c r="AD5296" t="s">
        <v>611</v>
      </c>
      <c r="AE5296">
        <v>40500</v>
      </c>
      <c r="AF5296">
        <v>5108006</v>
      </c>
      <c r="AG5296" t="s">
        <v>611</v>
      </c>
      <c r="AH5296" t="s">
        <v>5940</v>
      </c>
      <c r="AI5296">
        <v>5108006</v>
      </c>
      <c r="AJ5296" t="s">
        <v>611</v>
      </c>
      <c r="AK5296">
        <v>961</v>
      </c>
      <c r="AL5296">
        <v>5108006</v>
      </c>
      <c r="AM5296" t="s">
        <v>611</v>
      </c>
      <c r="AN5296">
        <v>332640</v>
      </c>
      <c r="AO5296">
        <v>0</v>
      </c>
      <c r="AP5296">
        <v>5214507</v>
      </c>
      <c r="AQ5296" t="s">
        <v>779</v>
      </c>
      <c r="AR5296">
        <v>350</v>
      </c>
    </row>
    <row r="5297" spans="1:44" x14ac:dyDescent="0.25">
      <c r="A5297">
        <v>2915700</v>
      </c>
      <c r="B5297">
        <v>6</v>
      </c>
      <c r="C5297" t="s">
        <v>887</v>
      </c>
      <c r="D5297" t="s">
        <v>5911</v>
      </c>
      <c r="E5297" t="s">
        <v>5940</v>
      </c>
      <c r="F5297" t="s">
        <v>5940</v>
      </c>
      <c r="G5297">
        <v>12</v>
      </c>
      <c r="H5297" t="s">
        <v>5940</v>
      </c>
      <c r="I5297" t="s">
        <v>5940</v>
      </c>
      <c r="J5297">
        <v>29</v>
      </c>
      <c r="K5297">
        <v>0</v>
      </c>
      <c r="L5297">
        <v>0</v>
      </c>
      <c r="M5297">
        <v>6</v>
      </c>
      <c r="N5297">
        <v>0</v>
      </c>
      <c r="O5297">
        <v>0</v>
      </c>
      <c r="P5297">
        <v>14</v>
      </c>
      <c r="R5297">
        <v>2915700</v>
      </c>
      <c r="S5297" t="s">
        <v>5940</v>
      </c>
      <c r="T5297" t="s">
        <v>5940</v>
      </c>
      <c r="U5297">
        <v>12</v>
      </c>
      <c r="V5297" t="s">
        <v>5940</v>
      </c>
      <c r="W5297" t="s">
        <v>5940</v>
      </c>
      <c r="X5297">
        <v>29</v>
      </c>
      <c r="Z5297">
        <v>5108055</v>
      </c>
      <c r="AB5297" t="s">
        <v>5940</v>
      </c>
      <c r="AC5297">
        <v>5108055</v>
      </c>
      <c r="AD5297" t="s">
        <v>612</v>
      </c>
      <c r="AE5297">
        <v>9222</v>
      </c>
      <c r="AF5297">
        <v>5108055</v>
      </c>
      <c r="AG5297" t="s">
        <v>612</v>
      </c>
      <c r="AH5297">
        <v>300</v>
      </c>
      <c r="AI5297">
        <v>5108055</v>
      </c>
      <c r="AJ5297" t="s">
        <v>612</v>
      </c>
      <c r="AK5297">
        <v>90</v>
      </c>
      <c r="AL5297">
        <v>5108055</v>
      </c>
      <c r="AM5297" t="s">
        <v>612</v>
      </c>
      <c r="AN5297">
        <v>9219</v>
      </c>
      <c r="AO5297">
        <v>0</v>
      </c>
      <c r="AP5297">
        <v>5214606</v>
      </c>
      <c r="AQ5297" t="s">
        <v>780</v>
      </c>
      <c r="AR5297">
        <v>14560</v>
      </c>
    </row>
    <row r="5298" spans="1:44" x14ac:dyDescent="0.25">
      <c r="A5298">
        <v>2915809</v>
      </c>
      <c r="B5298">
        <v>6</v>
      </c>
      <c r="C5298" t="s">
        <v>887</v>
      </c>
      <c r="D5298" t="s">
        <v>5912</v>
      </c>
      <c r="E5298">
        <v>31500</v>
      </c>
      <c r="F5298" t="s">
        <v>5940</v>
      </c>
      <c r="G5298">
        <v>90</v>
      </c>
      <c r="H5298" t="s">
        <v>5940</v>
      </c>
      <c r="I5298" t="s">
        <v>5940</v>
      </c>
      <c r="J5298">
        <v>150</v>
      </c>
      <c r="K5298">
        <v>33600</v>
      </c>
      <c r="L5298">
        <v>0</v>
      </c>
      <c r="M5298">
        <v>456</v>
      </c>
      <c r="N5298">
        <v>0</v>
      </c>
      <c r="O5298">
        <v>0</v>
      </c>
      <c r="P5298">
        <v>72</v>
      </c>
      <c r="R5298">
        <v>2915809</v>
      </c>
      <c r="S5298">
        <v>31500</v>
      </c>
      <c r="T5298" t="s">
        <v>5940</v>
      </c>
      <c r="U5298">
        <v>90</v>
      </c>
      <c r="V5298" t="s">
        <v>5940</v>
      </c>
      <c r="W5298" t="s">
        <v>5940</v>
      </c>
      <c r="X5298">
        <v>150</v>
      </c>
      <c r="Z5298">
        <v>5108105</v>
      </c>
      <c r="AB5298">
        <v>4235</v>
      </c>
      <c r="AC5298">
        <v>5108105</v>
      </c>
      <c r="AD5298" t="s">
        <v>613</v>
      </c>
      <c r="AE5298">
        <v>3432</v>
      </c>
      <c r="AF5298">
        <v>5108105</v>
      </c>
      <c r="AG5298" t="s">
        <v>613</v>
      </c>
      <c r="AH5298" t="s">
        <v>5940</v>
      </c>
      <c r="AI5298">
        <v>5108105</v>
      </c>
      <c r="AJ5298" t="s">
        <v>613</v>
      </c>
      <c r="AK5298">
        <v>12</v>
      </c>
      <c r="AL5298">
        <v>5108105</v>
      </c>
      <c r="AM5298" t="s">
        <v>613</v>
      </c>
      <c r="AN5298">
        <v>80040</v>
      </c>
      <c r="AO5298">
        <v>0</v>
      </c>
      <c r="AP5298">
        <v>5214705</v>
      </c>
      <c r="AQ5298" t="s">
        <v>781</v>
      </c>
      <c r="AR5298">
        <v>550</v>
      </c>
    </row>
    <row r="5299" spans="1:44" x14ac:dyDescent="0.25">
      <c r="A5299">
        <v>2915908</v>
      </c>
      <c r="B5299">
        <v>6</v>
      </c>
      <c r="C5299" t="s">
        <v>887</v>
      </c>
      <c r="D5299" t="s">
        <v>5913</v>
      </c>
      <c r="E5299" t="s">
        <v>5940</v>
      </c>
      <c r="F5299" t="s">
        <v>5940</v>
      </c>
      <c r="G5299">
        <v>4</v>
      </c>
      <c r="H5299" t="s">
        <v>5940</v>
      </c>
      <c r="I5299" t="s">
        <v>5940</v>
      </c>
      <c r="J5299" t="s">
        <v>5940</v>
      </c>
      <c r="K5299">
        <v>0</v>
      </c>
      <c r="L5299">
        <v>0</v>
      </c>
      <c r="M5299">
        <v>48</v>
      </c>
      <c r="N5299">
        <v>0</v>
      </c>
      <c r="O5299">
        <v>0</v>
      </c>
      <c r="P5299">
        <v>44</v>
      </c>
      <c r="R5299">
        <v>2915908</v>
      </c>
      <c r="S5299" t="s">
        <v>5940</v>
      </c>
      <c r="T5299" t="s">
        <v>5940</v>
      </c>
      <c r="U5299">
        <v>4</v>
      </c>
      <c r="V5299" t="s">
        <v>5940</v>
      </c>
      <c r="W5299" t="s">
        <v>5940</v>
      </c>
      <c r="X5299" t="s">
        <v>5940</v>
      </c>
      <c r="Z5299">
        <v>5108204</v>
      </c>
      <c r="AB5299" t="s">
        <v>5940</v>
      </c>
      <c r="AC5299">
        <v>5108204</v>
      </c>
      <c r="AD5299" t="s">
        <v>614</v>
      </c>
      <c r="AE5299">
        <v>1200</v>
      </c>
      <c r="AF5299">
        <v>5108204</v>
      </c>
      <c r="AG5299" t="s">
        <v>614</v>
      </c>
      <c r="AH5299">
        <v>750</v>
      </c>
      <c r="AI5299">
        <v>5108204</v>
      </c>
      <c r="AJ5299" t="s">
        <v>614</v>
      </c>
      <c r="AK5299" t="s">
        <v>5940</v>
      </c>
      <c r="AL5299">
        <v>5108204</v>
      </c>
      <c r="AM5299" t="s">
        <v>614</v>
      </c>
      <c r="AN5299">
        <v>23764</v>
      </c>
      <c r="AO5299">
        <v>0</v>
      </c>
      <c r="AP5299">
        <v>5214804</v>
      </c>
      <c r="AQ5299" t="s">
        <v>782</v>
      </c>
      <c r="AR5299">
        <v>600</v>
      </c>
    </row>
    <row r="5300" spans="1:44" x14ac:dyDescent="0.25">
      <c r="A5300">
        <v>2916005</v>
      </c>
      <c r="B5300">
        <v>6</v>
      </c>
      <c r="C5300" t="s">
        <v>887</v>
      </c>
      <c r="D5300" t="s">
        <v>5914</v>
      </c>
      <c r="E5300">
        <v>12320</v>
      </c>
      <c r="F5300" t="s">
        <v>5940</v>
      </c>
      <c r="G5300">
        <v>83</v>
      </c>
      <c r="H5300" t="s">
        <v>5940</v>
      </c>
      <c r="I5300" t="s">
        <v>5940</v>
      </c>
      <c r="J5300">
        <v>72</v>
      </c>
      <c r="K5300">
        <v>36195</v>
      </c>
      <c r="L5300">
        <v>0</v>
      </c>
      <c r="M5300">
        <v>63</v>
      </c>
      <c r="N5300">
        <v>0</v>
      </c>
      <c r="O5300">
        <v>10</v>
      </c>
      <c r="P5300">
        <v>67</v>
      </c>
      <c r="R5300">
        <v>2916005</v>
      </c>
      <c r="S5300">
        <v>12320</v>
      </c>
      <c r="T5300" t="s">
        <v>5940</v>
      </c>
      <c r="U5300">
        <v>83</v>
      </c>
      <c r="V5300" t="s">
        <v>5940</v>
      </c>
      <c r="W5300" t="s">
        <v>5940</v>
      </c>
      <c r="X5300">
        <v>72</v>
      </c>
      <c r="Z5300">
        <v>5108303</v>
      </c>
      <c r="AB5300" t="s">
        <v>5940</v>
      </c>
      <c r="AC5300">
        <v>5108303</v>
      </c>
      <c r="AD5300" t="s">
        <v>615</v>
      </c>
      <c r="AE5300">
        <v>28417</v>
      </c>
      <c r="AF5300">
        <v>5108303</v>
      </c>
      <c r="AG5300" t="s">
        <v>615</v>
      </c>
      <c r="AH5300" t="s">
        <v>5940</v>
      </c>
      <c r="AI5300">
        <v>5108303</v>
      </c>
      <c r="AJ5300" t="s">
        <v>615</v>
      </c>
      <c r="AK5300" t="s">
        <v>5940</v>
      </c>
      <c r="AL5300">
        <v>5108303</v>
      </c>
      <c r="AM5300" t="s">
        <v>615</v>
      </c>
      <c r="AN5300">
        <v>16171</v>
      </c>
      <c r="AO5300">
        <v>0</v>
      </c>
      <c r="AP5300">
        <v>5214838</v>
      </c>
      <c r="AQ5300" t="s">
        <v>783</v>
      </c>
      <c r="AR5300">
        <v>1620</v>
      </c>
    </row>
    <row r="5301" spans="1:44" x14ac:dyDescent="0.25">
      <c r="A5301">
        <v>2916104</v>
      </c>
      <c r="B5301">
        <v>6</v>
      </c>
      <c r="C5301" t="s">
        <v>887</v>
      </c>
      <c r="D5301" t="s">
        <v>5915</v>
      </c>
      <c r="E5301" t="s">
        <v>5940</v>
      </c>
      <c r="F5301" t="s">
        <v>5940</v>
      </c>
      <c r="G5301">
        <v>0</v>
      </c>
      <c r="H5301" t="s">
        <v>5940</v>
      </c>
      <c r="I5301" t="s">
        <v>5940</v>
      </c>
      <c r="J5301" t="s">
        <v>5940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R5301">
        <v>2916104</v>
      </c>
      <c r="S5301" t="s">
        <v>5940</v>
      </c>
      <c r="T5301" t="s">
        <v>5940</v>
      </c>
      <c r="U5301">
        <v>0</v>
      </c>
      <c r="V5301" t="s">
        <v>5940</v>
      </c>
      <c r="W5301" t="s">
        <v>5940</v>
      </c>
      <c r="X5301" t="s">
        <v>5940</v>
      </c>
      <c r="Z5301">
        <v>5108352</v>
      </c>
      <c r="AB5301" t="s">
        <v>5940</v>
      </c>
      <c r="AC5301">
        <v>5108352</v>
      </c>
      <c r="AD5301" t="s">
        <v>616</v>
      </c>
      <c r="AE5301">
        <v>500</v>
      </c>
      <c r="AF5301">
        <v>5108352</v>
      </c>
      <c r="AG5301" t="s">
        <v>616</v>
      </c>
      <c r="AH5301" t="s">
        <v>5940</v>
      </c>
      <c r="AI5301">
        <v>5108352</v>
      </c>
      <c r="AJ5301" t="s">
        <v>616</v>
      </c>
      <c r="AK5301">
        <v>29</v>
      </c>
      <c r="AL5301">
        <v>5108352</v>
      </c>
      <c r="AM5301" t="s">
        <v>616</v>
      </c>
      <c r="AN5301">
        <v>2034</v>
      </c>
      <c r="AO5301">
        <v>0</v>
      </c>
      <c r="AP5301">
        <v>5214861</v>
      </c>
      <c r="AQ5301" t="s">
        <v>784</v>
      </c>
      <c r="AR5301">
        <v>1800</v>
      </c>
    </row>
    <row r="5302" spans="1:44" x14ac:dyDescent="0.25">
      <c r="A5302">
        <v>2916203</v>
      </c>
      <c r="B5302">
        <v>6</v>
      </c>
      <c r="C5302" t="s">
        <v>887</v>
      </c>
      <c r="D5302" t="s">
        <v>5916</v>
      </c>
      <c r="E5302">
        <v>390</v>
      </c>
      <c r="F5302" t="s">
        <v>5940</v>
      </c>
      <c r="G5302">
        <v>0</v>
      </c>
      <c r="H5302" t="s">
        <v>5940</v>
      </c>
      <c r="I5302" t="s">
        <v>5940</v>
      </c>
      <c r="J5302" t="s">
        <v>5940</v>
      </c>
      <c r="K5302">
        <v>300</v>
      </c>
      <c r="L5302">
        <v>0</v>
      </c>
      <c r="M5302">
        <v>0</v>
      </c>
      <c r="N5302">
        <v>0</v>
      </c>
      <c r="O5302">
        <v>0</v>
      </c>
      <c r="P5302">
        <v>0</v>
      </c>
      <c r="R5302">
        <v>2916203</v>
      </c>
      <c r="S5302">
        <v>390</v>
      </c>
      <c r="T5302" t="s">
        <v>5940</v>
      </c>
      <c r="U5302">
        <v>0</v>
      </c>
      <c r="V5302" t="s">
        <v>5940</v>
      </c>
      <c r="W5302" t="s">
        <v>5940</v>
      </c>
      <c r="X5302" t="s">
        <v>5940</v>
      </c>
      <c r="Z5302">
        <v>5108402</v>
      </c>
      <c r="AB5302" t="s">
        <v>5940</v>
      </c>
      <c r="AC5302">
        <v>5108402</v>
      </c>
      <c r="AD5302" t="s">
        <v>617</v>
      </c>
      <c r="AE5302">
        <v>75</v>
      </c>
      <c r="AF5302">
        <v>5108402</v>
      </c>
      <c r="AG5302" t="s">
        <v>617</v>
      </c>
      <c r="AH5302">
        <v>3000</v>
      </c>
      <c r="AI5302">
        <v>5108402</v>
      </c>
      <c r="AJ5302" t="s">
        <v>617</v>
      </c>
      <c r="AK5302" t="s">
        <v>5940</v>
      </c>
      <c r="AL5302">
        <v>5108402</v>
      </c>
      <c r="AM5302" t="s">
        <v>617</v>
      </c>
      <c r="AN5302" t="s">
        <v>5940</v>
      </c>
      <c r="AO5302">
        <v>0</v>
      </c>
      <c r="AP5302">
        <v>5214879</v>
      </c>
      <c r="AQ5302" t="s">
        <v>785</v>
      </c>
      <c r="AR5302">
        <v>864</v>
      </c>
    </row>
    <row r="5303" spans="1:44" x14ac:dyDescent="0.25">
      <c r="A5303">
        <v>2916302</v>
      </c>
      <c r="B5303">
        <v>6</v>
      </c>
      <c r="C5303" t="s">
        <v>887</v>
      </c>
      <c r="D5303" t="s">
        <v>5917</v>
      </c>
      <c r="E5303">
        <v>7600</v>
      </c>
      <c r="F5303" t="s">
        <v>5940</v>
      </c>
      <c r="G5303">
        <v>8</v>
      </c>
      <c r="H5303" t="s">
        <v>5940</v>
      </c>
      <c r="I5303" t="s">
        <v>5940</v>
      </c>
      <c r="J5303">
        <v>5</v>
      </c>
      <c r="K5303">
        <v>8920</v>
      </c>
      <c r="L5303">
        <v>0</v>
      </c>
      <c r="M5303">
        <v>6</v>
      </c>
      <c r="N5303">
        <v>0</v>
      </c>
      <c r="O5303">
        <v>0</v>
      </c>
      <c r="P5303">
        <v>2</v>
      </c>
      <c r="R5303">
        <v>2916302</v>
      </c>
      <c r="S5303">
        <v>7600</v>
      </c>
      <c r="T5303" t="s">
        <v>5940</v>
      </c>
      <c r="U5303">
        <v>8</v>
      </c>
      <c r="V5303" t="s">
        <v>5940</v>
      </c>
      <c r="W5303" t="s">
        <v>5940</v>
      </c>
      <c r="X5303">
        <v>5</v>
      </c>
      <c r="Z5303">
        <v>5108501</v>
      </c>
      <c r="AB5303">
        <v>9178</v>
      </c>
      <c r="AC5303">
        <v>5108501</v>
      </c>
      <c r="AD5303" t="s">
        <v>618</v>
      </c>
      <c r="AE5303">
        <v>62100</v>
      </c>
      <c r="AF5303">
        <v>5108501</v>
      </c>
      <c r="AG5303" t="s">
        <v>618</v>
      </c>
      <c r="AH5303" t="s">
        <v>5940</v>
      </c>
      <c r="AI5303">
        <v>5108501</v>
      </c>
      <c r="AJ5303" t="s">
        <v>618</v>
      </c>
      <c r="AK5303">
        <v>2594</v>
      </c>
      <c r="AL5303">
        <v>5108501</v>
      </c>
      <c r="AM5303" t="s">
        <v>618</v>
      </c>
      <c r="AN5303">
        <v>230061</v>
      </c>
      <c r="AO5303">
        <v>0</v>
      </c>
      <c r="AP5303">
        <v>5214903</v>
      </c>
      <c r="AQ5303" t="s">
        <v>786</v>
      </c>
      <c r="AR5303">
        <v>2340</v>
      </c>
    </row>
    <row r="5304" spans="1:44" x14ac:dyDescent="0.25">
      <c r="A5304">
        <v>2916401</v>
      </c>
      <c r="B5304">
        <v>6</v>
      </c>
      <c r="C5304" t="s">
        <v>887</v>
      </c>
      <c r="D5304" t="s">
        <v>5918</v>
      </c>
      <c r="E5304">
        <v>1410</v>
      </c>
      <c r="F5304" t="s">
        <v>5940</v>
      </c>
      <c r="G5304">
        <v>18</v>
      </c>
      <c r="H5304" t="s">
        <v>5940</v>
      </c>
      <c r="I5304" t="s">
        <v>5940</v>
      </c>
      <c r="J5304">
        <v>27</v>
      </c>
      <c r="K5304">
        <v>1316</v>
      </c>
      <c r="L5304">
        <v>0</v>
      </c>
      <c r="M5304">
        <v>12</v>
      </c>
      <c r="N5304">
        <v>0</v>
      </c>
      <c r="O5304">
        <v>0</v>
      </c>
      <c r="P5304">
        <v>18</v>
      </c>
      <c r="R5304">
        <v>2916401</v>
      </c>
      <c r="S5304">
        <v>1410</v>
      </c>
      <c r="T5304" t="s">
        <v>5940</v>
      </c>
      <c r="U5304">
        <v>18</v>
      </c>
      <c r="V5304" t="s">
        <v>5940</v>
      </c>
      <c r="W5304" t="s">
        <v>5940</v>
      </c>
      <c r="X5304">
        <v>27</v>
      </c>
      <c r="Z5304">
        <v>5108600</v>
      </c>
      <c r="AB5304" t="s">
        <v>5940</v>
      </c>
      <c r="AC5304">
        <v>5108600</v>
      </c>
      <c r="AD5304" t="s">
        <v>619</v>
      </c>
      <c r="AE5304">
        <v>24994</v>
      </c>
      <c r="AF5304">
        <v>5108600</v>
      </c>
      <c r="AG5304" t="s">
        <v>619</v>
      </c>
      <c r="AH5304" t="s">
        <v>5940</v>
      </c>
      <c r="AI5304">
        <v>5108600</v>
      </c>
      <c r="AJ5304" t="s">
        <v>619</v>
      </c>
      <c r="AK5304" t="s">
        <v>5940</v>
      </c>
      <c r="AL5304">
        <v>5108600</v>
      </c>
      <c r="AM5304" t="s">
        <v>619</v>
      </c>
      <c r="AN5304">
        <v>6000</v>
      </c>
      <c r="AO5304">
        <v>0</v>
      </c>
      <c r="AP5304">
        <v>5215009</v>
      </c>
      <c r="AQ5304" t="s">
        <v>787</v>
      </c>
      <c r="AR5304">
        <v>2400</v>
      </c>
    </row>
    <row r="5305" spans="1:44" x14ac:dyDescent="0.25">
      <c r="A5305">
        <v>2916500</v>
      </c>
      <c r="B5305">
        <v>6</v>
      </c>
      <c r="C5305" t="s">
        <v>887</v>
      </c>
      <c r="D5305" t="s">
        <v>5919</v>
      </c>
      <c r="E5305" t="s">
        <v>5940</v>
      </c>
      <c r="F5305" t="s">
        <v>5940</v>
      </c>
      <c r="G5305">
        <v>1008</v>
      </c>
      <c r="H5305" t="s">
        <v>5940</v>
      </c>
      <c r="I5305" t="s">
        <v>5940</v>
      </c>
      <c r="J5305">
        <v>702</v>
      </c>
      <c r="K5305">
        <v>0</v>
      </c>
      <c r="L5305">
        <v>0</v>
      </c>
      <c r="M5305">
        <v>176</v>
      </c>
      <c r="N5305">
        <v>0</v>
      </c>
      <c r="O5305">
        <v>0</v>
      </c>
      <c r="P5305">
        <v>372</v>
      </c>
      <c r="R5305">
        <v>2916500</v>
      </c>
      <c r="S5305" t="s">
        <v>5940</v>
      </c>
      <c r="T5305" t="s">
        <v>5940</v>
      </c>
      <c r="U5305">
        <v>1008</v>
      </c>
      <c r="V5305" t="s">
        <v>5940</v>
      </c>
      <c r="W5305" t="s">
        <v>5940</v>
      </c>
      <c r="X5305">
        <v>702</v>
      </c>
      <c r="Z5305">
        <v>5108808</v>
      </c>
      <c r="AB5305" t="s">
        <v>5940</v>
      </c>
      <c r="AC5305">
        <v>5108808</v>
      </c>
      <c r="AD5305" t="s">
        <v>620</v>
      </c>
      <c r="AE5305">
        <v>12240</v>
      </c>
      <c r="AF5305">
        <v>5108808</v>
      </c>
      <c r="AG5305" t="s">
        <v>620</v>
      </c>
      <c r="AH5305">
        <v>2100</v>
      </c>
      <c r="AI5305">
        <v>5108808</v>
      </c>
      <c r="AJ5305" t="s">
        <v>620</v>
      </c>
      <c r="AK5305">
        <v>4</v>
      </c>
      <c r="AL5305">
        <v>5108808</v>
      </c>
      <c r="AM5305" t="s">
        <v>620</v>
      </c>
      <c r="AN5305">
        <v>17280</v>
      </c>
      <c r="AO5305">
        <v>0</v>
      </c>
      <c r="AP5305">
        <v>5215207</v>
      </c>
      <c r="AQ5305" t="s">
        <v>788</v>
      </c>
      <c r="AR5305">
        <v>1050</v>
      </c>
    </row>
    <row r="5306" spans="1:44" x14ac:dyDescent="0.25">
      <c r="A5306">
        <v>2916609</v>
      </c>
      <c r="B5306">
        <v>6</v>
      </c>
      <c r="C5306" t="s">
        <v>887</v>
      </c>
      <c r="D5306" t="s">
        <v>5920</v>
      </c>
      <c r="E5306">
        <v>2000</v>
      </c>
      <c r="F5306" t="s">
        <v>5940</v>
      </c>
      <c r="G5306">
        <v>7</v>
      </c>
      <c r="H5306" t="s">
        <v>5940</v>
      </c>
      <c r="I5306" t="s">
        <v>5940</v>
      </c>
      <c r="J5306">
        <v>6</v>
      </c>
      <c r="K5306">
        <v>2160</v>
      </c>
      <c r="L5306">
        <v>0</v>
      </c>
      <c r="M5306">
        <v>27</v>
      </c>
      <c r="N5306">
        <v>0</v>
      </c>
      <c r="O5306">
        <v>0</v>
      </c>
      <c r="P5306">
        <v>20</v>
      </c>
      <c r="R5306">
        <v>2916609</v>
      </c>
      <c r="S5306">
        <v>2000</v>
      </c>
      <c r="T5306" t="s">
        <v>5940</v>
      </c>
      <c r="U5306">
        <v>7</v>
      </c>
      <c r="V5306" t="s">
        <v>5940</v>
      </c>
      <c r="W5306" t="s">
        <v>5940</v>
      </c>
      <c r="X5306">
        <v>6</v>
      </c>
      <c r="Z5306">
        <v>5108857</v>
      </c>
      <c r="AB5306">
        <v>5100</v>
      </c>
      <c r="AC5306">
        <v>5108857</v>
      </c>
      <c r="AD5306" t="s">
        <v>621</v>
      </c>
      <c r="AE5306">
        <v>2520</v>
      </c>
      <c r="AF5306">
        <v>5108857</v>
      </c>
      <c r="AG5306" t="s">
        <v>621</v>
      </c>
      <c r="AH5306" t="s">
        <v>5940</v>
      </c>
      <c r="AI5306">
        <v>5108857</v>
      </c>
      <c r="AJ5306" t="s">
        <v>621</v>
      </c>
      <c r="AK5306" t="s">
        <v>5940</v>
      </c>
      <c r="AL5306">
        <v>5108857</v>
      </c>
      <c r="AM5306" t="s">
        <v>621</v>
      </c>
      <c r="AN5306">
        <v>49520</v>
      </c>
      <c r="AO5306">
        <v>0</v>
      </c>
      <c r="AP5306">
        <v>5215231</v>
      </c>
      <c r="AQ5306" t="s">
        <v>789</v>
      </c>
      <c r="AR5306" t="s">
        <v>5940</v>
      </c>
    </row>
    <row r="5307" spans="1:44" x14ac:dyDescent="0.25">
      <c r="A5307">
        <v>2916708</v>
      </c>
      <c r="B5307">
        <v>6</v>
      </c>
      <c r="C5307" t="s">
        <v>887</v>
      </c>
      <c r="D5307" t="s">
        <v>5921</v>
      </c>
      <c r="E5307" t="s">
        <v>5940</v>
      </c>
      <c r="F5307" t="s">
        <v>5940</v>
      </c>
      <c r="G5307">
        <v>68</v>
      </c>
      <c r="H5307" t="s">
        <v>5940</v>
      </c>
      <c r="I5307" t="s">
        <v>5940</v>
      </c>
      <c r="J5307">
        <v>72</v>
      </c>
      <c r="K5307">
        <v>0</v>
      </c>
      <c r="L5307">
        <v>0</v>
      </c>
      <c r="M5307">
        <v>21</v>
      </c>
      <c r="N5307">
        <v>0</v>
      </c>
      <c r="O5307">
        <v>0</v>
      </c>
      <c r="P5307">
        <v>36</v>
      </c>
      <c r="R5307">
        <v>2916708</v>
      </c>
      <c r="S5307" t="s">
        <v>5940</v>
      </c>
      <c r="T5307" t="s">
        <v>5940</v>
      </c>
      <c r="U5307">
        <v>68</v>
      </c>
      <c r="V5307" t="s">
        <v>5940</v>
      </c>
      <c r="W5307" t="s">
        <v>5940</v>
      </c>
      <c r="X5307">
        <v>72</v>
      </c>
      <c r="Z5307">
        <v>5108907</v>
      </c>
      <c r="AB5307">
        <v>315</v>
      </c>
      <c r="AC5307">
        <v>5108907</v>
      </c>
      <c r="AD5307" t="s">
        <v>622</v>
      </c>
      <c r="AE5307">
        <v>58875</v>
      </c>
      <c r="AF5307">
        <v>5108907</v>
      </c>
      <c r="AG5307" t="s">
        <v>622</v>
      </c>
      <c r="AH5307" t="s">
        <v>5940</v>
      </c>
      <c r="AI5307">
        <v>5108907</v>
      </c>
      <c r="AJ5307" t="s">
        <v>622</v>
      </c>
      <c r="AK5307" t="s">
        <v>5940</v>
      </c>
      <c r="AL5307">
        <v>5108907</v>
      </c>
      <c r="AM5307" t="s">
        <v>622</v>
      </c>
      <c r="AN5307">
        <v>160988</v>
      </c>
      <c r="AO5307">
        <v>0</v>
      </c>
      <c r="AP5307">
        <v>5215256</v>
      </c>
      <c r="AQ5307" t="s">
        <v>790</v>
      </c>
      <c r="AR5307">
        <v>1800</v>
      </c>
    </row>
    <row r="5308" spans="1:44" x14ac:dyDescent="0.25">
      <c r="A5308">
        <v>2916807</v>
      </c>
      <c r="B5308">
        <v>6</v>
      </c>
      <c r="C5308" t="s">
        <v>887</v>
      </c>
      <c r="D5308" t="s">
        <v>5922</v>
      </c>
      <c r="E5308">
        <v>31500</v>
      </c>
      <c r="F5308" t="s">
        <v>5940</v>
      </c>
      <c r="G5308">
        <v>18</v>
      </c>
      <c r="H5308" t="s">
        <v>5940</v>
      </c>
      <c r="I5308" t="s">
        <v>5940</v>
      </c>
      <c r="J5308">
        <v>6</v>
      </c>
      <c r="K5308">
        <v>29375</v>
      </c>
      <c r="L5308">
        <v>0</v>
      </c>
      <c r="M5308">
        <v>12</v>
      </c>
      <c r="N5308">
        <v>0</v>
      </c>
      <c r="O5308">
        <v>0</v>
      </c>
      <c r="P5308">
        <v>6</v>
      </c>
      <c r="R5308">
        <v>2916807</v>
      </c>
      <c r="S5308">
        <v>31500</v>
      </c>
      <c r="T5308" t="s">
        <v>5940</v>
      </c>
      <c r="U5308">
        <v>18</v>
      </c>
      <c r="V5308" t="s">
        <v>5940</v>
      </c>
      <c r="W5308" t="s">
        <v>5940</v>
      </c>
      <c r="X5308">
        <v>6</v>
      </c>
      <c r="Z5308">
        <v>5108956</v>
      </c>
      <c r="AB5308" t="s">
        <v>5940</v>
      </c>
      <c r="AC5308">
        <v>5108956</v>
      </c>
      <c r="AD5308" t="s">
        <v>623</v>
      </c>
      <c r="AE5308">
        <v>2160</v>
      </c>
      <c r="AF5308">
        <v>5108956</v>
      </c>
      <c r="AG5308" t="s">
        <v>623</v>
      </c>
      <c r="AH5308">
        <v>540</v>
      </c>
      <c r="AI5308">
        <v>5108956</v>
      </c>
      <c r="AJ5308" t="s">
        <v>623</v>
      </c>
      <c r="AK5308">
        <v>90</v>
      </c>
      <c r="AL5308">
        <v>5108956</v>
      </c>
      <c r="AM5308" t="s">
        <v>623</v>
      </c>
      <c r="AN5308" t="s">
        <v>5940</v>
      </c>
      <c r="AO5308">
        <v>0</v>
      </c>
      <c r="AP5308">
        <v>5215306</v>
      </c>
      <c r="AQ5308" t="s">
        <v>791</v>
      </c>
      <c r="AR5308">
        <v>18125</v>
      </c>
    </row>
    <row r="5309" spans="1:44" x14ac:dyDescent="0.25">
      <c r="A5309">
        <v>2916856</v>
      </c>
      <c r="B5309">
        <v>6</v>
      </c>
      <c r="C5309" t="s">
        <v>887</v>
      </c>
      <c r="D5309" t="s">
        <v>5923</v>
      </c>
      <c r="E5309" t="s">
        <v>5940</v>
      </c>
      <c r="F5309" t="s">
        <v>5940</v>
      </c>
      <c r="G5309">
        <v>67</v>
      </c>
      <c r="H5309" t="s">
        <v>5940</v>
      </c>
      <c r="I5309" t="s">
        <v>5940</v>
      </c>
      <c r="J5309">
        <v>60</v>
      </c>
      <c r="K5309">
        <v>0</v>
      </c>
      <c r="L5309">
        <v>0</v>
      </c>
      <c r="M5309">
        <v>10</v>
      </c>
      <c r="N5309">
        <v>0</v>
      </c>
      <c r="O5309">
        <v>0</v>
      </c>
      <c r="P5309">
        <v>30</v>
      </c>
      <c r="R5309">
        <v>2916856</v>
      </c>
      <c r="S5309" t="s">
        <v>5940</v>
      </c>
      <c r="T5309" t="s">
        <v>5940</v>
      </c>
      <c r="U5309">
        <v>67</v>
      </c>
      <c r="V5309" t="s">
        <v>5940</v>
      </c>
      <c r="W5309" t="s">
        <v>5940</v>
      </c>
      <c r="X5309">
        <v>60</v>
      </c>
      <c r="Z5309">
        <v>5200050</v>
      </c>
      <c r="AB5309" t="s">
        <v>5940</v>
      </c>
      <c r="AC5309">
        <v>5200050</v>
      </c>
      <c r="AD5309" t="s">
        <v>624</v>
      </c>
      <c r="AE5309">
        <v>330</v>
      </c>
      <c r="AF5309">
        <v>5200050</v>
      </c>
      <c r="AG5309" t="s">
        <v>624</v>
      </c>
      <c r="AH5309" t="s">
        <v>5940</v>
      </c>
      <c r="AI5309">
        <v>5200050</v>
      </c>
      <c r="AJ5309" t="s">
        <v>624</v>
      </c>
      <c r="AK5309" t="s">
        <v>5940</v>
      </c>
      <c r="AL5309">
        <v>5200050</v>
      </c>
      <c r="AM5309" t="s">
        <v>624</v>
      </c>
      <c r="AN5309">
        <v>2000</v>
      </c>
      <c r="AO5309">
        <v>0</v>
      </c>
      <c r="AP5309">
        <v>5215405</v>
      </c>
      <c r="AQ5309" t="s">
        <v>792</v>
      </c>
      <c r="AR5309">
        <v>2800</v>
      </c>
    </row>
    <row r="5310" spans="1:44" x14ac:dyDescent="0.25">
      <c r="A5310">
        <v>2916906</v>
      </c>
      <c r="B5310">
        <v>6</v>
      </c>
      <c r="C5310" t="s">
        <v>887</v>
      </c>
      <c r="D5310" t="s">
        <v>5924</v>
      </c>
      <c r="E5310" t="s">
        <v>5940</v>
      </c>
      <c r="F5310" t="s">
        <v>5940</v>
      </c>
      <c r="G5310">
        <v>60</v>
      </c>
      <c r="H5310" t="s">
        <v>5940</v>
      </c>
      <c r="I5310" t="s">
        <v>5940</v>
      </c>
      <c r="J5310">
        <v>107</v>
      </c>
      <c r="K5310">
        <v>0</v>
      </c>
      <c r="L5310">
        <v>0</v>
      </c>
      <c r="M5310">
        <v>52</v>
      </c>
      <c r="N5310">
        <v>0</v>
      </c>
      <c r="O5310">
        <v>0</v>
      </c>
      <c r="P5310">
        <v>46</v>
      </c>
      <c r="R5310">
        <v>2916906</v>
      </c>
      <c r="S5310" t="s">
        <v>5940</v>
      </c>
      <c r="T5310" t="s">
        <v>5940</v>
      </c>
      <c r="U5310">
        <v>60</v>
      </c>
      <c r="V5310" t="s">
        <v>5940</v>
      </c>
      <c r="W5310" t="s">
        <v>5940</v>
      </c>
      <c r="X5310">
        <v>107</v>
      </c>
      <c r="Z5310">
        <v>5200100</v>
      </c>
      <c r="AB5310" t="s">
        <v>5940</v>
      </c>
      <c r="AC5310">
        <v>5200100</v>
      </c>
      <c r="AD5310" t="s">
        <v>625</v>
      </c>
      <c r="AE5310">
        <v>320</v>
      </c>
      <c r="AF5310">
        <v>5200100</v>
      </c>
      <c r="AG5310" t="s">
        <v>625</v>
      </c>
      <c r="AH5310">
        <v>320</v>
      </c>
      <c r="AI5310">
        <v>5200100</v>
      </c>
      <c r="AJ5310" t="s">
        <v>625</v>
      </c>
      <c r="AK5310" t="s">
        <v>5940</v>
      </c>
      <c r="AL5310">
        <v>5200100</v>
      </c>
      <c r="AM5310" t="s">
        <v>625</v>
      </c>
      <c r="AN5310">
        <v>13000</v>
      </c>
      <c r="AO5310">
        <v>0</v>
      </c>
      <c r="AP5310">
        <v>5215504</v>
      </c>
      <c r="AQ5310" t="s">
        <v>793</v>
      </c>
      <c r="AR5310">
        <v>1200</v>
      </c>
    </row>
    <row r="5311" spans="1:44" x14ac:dyDescent="0.25">
      <c r="A5311">
        <v>2917003</v>
      </c>
      <c r="B5311">
        <v>6</v>
      </c>
      <c r="C5311" t="s">
        <v>887</v>
      </c>
      <c r="D5311" t="s">
        <v>5925</v>
      </c>
      <c r="E5311">
        <v>90</v>
      </c>
      <c r="F5311" t="s">
        <v>5940</v>
      </c>
      <c r="G5311">
        <v>944</v>
      </c>
      <c r="H5311" t="s">
        <v>5940</v>
      </c>
      <c r="I5311" t="s">
        <v>5940</v>
      </c>
      <c r="J5311">
        <v>1703</v>
      </c>
      <c r="K5311">
        <v>135</v>
      </c>
      <c r="L5311">
        <v>0</v>
      </c>
      <c r="M5311">
        <v>296</v>
      </c>
      <c r="N5311">
        <v>0</v>
      </c>
      <c r="O5311">
        <v>0</v>
      </c>
      <c r="P5311">
        <v>715</v>
      </c>
      <c r="R5311">
        <v>2917003</v>
      </c>
      <c r="S5311">
        <v>90</v>
      </c>
      <c r="T5311" t="s">
        <v>5940</v>
      </c>
      <c r="U5311">
        <v>944</v>
      </c>
      <c r="V5311" t="s">
        <v>5940</v>
      </c>
      <c r="W5311" t="s">
        <v>5940</v>
      </c>
      <c r="X5311">
        <v>1703</v>
      </c>
      <c r="Z5311">
        <v>5200134</v>
      </c>
      <c r="AB5311">
        <v>39621</v>
      </c>
      <c r="AC5311">
        <v>5200134</v>
      </c>
      <c r="AD5311" t="s">
        <v>626</v>
      </c>
      <c r="AE5311">
        <v>3720</v>
      </c>
      <c r="AF5311">
        <v>5200134</v>
      </c>
      <c r="AG5311" t="s">
        <v>626</v>
      </c>
      <c r="AH5311">
        <v>235000</v>
      </c>
      <c r="AI5311">
        <v>5200134</v>
      </c>
      <c r="AJ5311" t="s">
        <v>626</v>
      </c>
      <c r="AK5311">
        <v>280</v>
      </c>
      <c r="AL5311">
        <v>5200134</v>
      </c>
      <c r="AM5311" t="s">
        <v>626</v>
      </c>
      <c r="AN5311">
        <v>48000</v>
      </c>
      <c r="AO5311">
        <v>0</v>
      </c>
      <c r="AP5311">
        <v>5215603</v>
      </c>
      <c r="AQ5311" t="s">
        <v>794</v>
      </c>
      <c r="AR5311">
        <v>18000</v>
      </c>
    </row>
    <row r="5312" spans="1:44" x14ac:dyDescent="0.25">
      <c r="A5312">
        <v>2917102</v>
      </c>
      <c r="B5312">
        <v>6</v>
      </c>
      <c r="C5312" t="s">
        <v>887</v>
      </c>
      <c r="D5312" t="s">
        <v>5926</v>
      </c>
      <c r="E5312">
        <v>4032</v>
      </c>
      <c r="F5312" t="s">
        <v>5940</v>
      </c>
      <c r="G5312">
        <v>91</v>
      </c>
      <c r="H5312" t="s">
        <v>5940</v>
      </c>
      <c r="I5312" t="s">
        <v>5940</v>
      </c>
      <c r="J5312">
        <v>27</v>
      </c>
      <c r="K5312">
        <v>3744</v>
      </c>
      <c r="L5312">
        <v>0</v>
      </c>
      <c r="M5312">
        <v>96</v>
      </c>
      <c r="N5312">
        <v>0</v>
      </c>
      <c r="O5312">
        <v>0</v>
      </c>
      <c r="P5312">
        <v>18</v>
      </c>
      <c r="R5312">
        <v>2917102</v>
      </c>
      <c r="S5312">
        <v>4032</v>
      </c>
      <c r="T5312" t="s">
        <v>5940</v>
      </c>
      <c r="U5312">
        <v>91</v>
      </c>
      <c r="V5312" t="s">
        <v>5940</v>
      </c>
      <c r="W5312" t="s">
        <v>5940</v>
      </c>
      <c r="X5312">
        <v>27</v>
      </c>
      <c r="Z5312">
        <v>5200159</v>
      </c>
      <c r="AB5312" t="s">
        <v>5940</v>
      </c>
      <c r="AC5312">
        <v>5200159</v>
      </c>
      <c r="AD5312" t="s">
        <v>627</v>
      </c>
      <c r="AE5312">
        <v>950</v>
      </c>
      <c r="AF5312">
        <v>5200159</v>
      </c>
      <c r="AG5312" t="s">
        <v>627</v>
      </c>
      <c r="AH5312" t="s">
        <v>5940</v>
      </c>
      <c r="AI5312">
        <v>5200159</v>
      </c>
      <c r="AJ5312" t="s">
        <v>627</v>
      </c>
      <c r="AK5312">
        <v>379</v>
      </c>
      <c r="AL5312">
        <v>5200159</v>
      </c>
      <c r="AM5312" t="s">
        <v>627</v>
      </c>
      <c r="AN5312" t="s">
        <v>5940</v>
      </c>
      <c r="AO5312">
        <v>0</v>
      </c>
      <c r="AP5312">
        <v>5215652</v>
      </c>
      <c r="AQ5312" t="s">
        <v>795</v>
      </c>
      <c r="AR5312">
        <v>7000</v>
      </c>
    </row>
    <row r="5313" spans="1:44" x14ac:dyDescent="0.25">
      <c r="A5313">
        <v>2917201</v>
      </c>
      <c r="B5313">
        <v>6</v>
      </c>
      <c r="C5313" t="s">
        <v>887</v>
      </c>
      <c r="D5313" t="s">
        <v>5927</v>
      </c>
      <c r="E5313">
        <v>2400</v>
      </c>
      <c r="F5313" t="s">
        <v>5940</v>
      </c>
      <c r="G5313">
        <v>99</v>
      </c>
      <c r="H5313">
        <v>200</v>
      </c>
      <c r="I5313">
        <v>40</v>
      </c>
      <c r="J5313">
        <v>618</v>
      </c>
      <c r="K5313">
        <v>4000</v>
      </c>
      <c r="L5313">
        <v>0</v>
      </c>
      <c r="M5313">
        <v>114</v>
      </c>
      <c r="N5313">
        <v>195</v>
      </c>
      <c r="O5313">
        <v>40</v>
      </c>
      <c r="P5313">
        <v>815</v>
      </c>
      <c r="R5313">
        <v>2917201</v>
      </c>
      <c r="S5313">
        <v>2400</v>
      </c>
      <c r="T5313" t="s">
        <v>5940</v>
      </c>
      <c r="U5313">
        <v>99</v>
      </c>
      <c r="V5313">
        <v>200</v>
      </c>
      <c r="W5313">
        <v>40</v>
      </c>
      <c r="X5313">
        <v>618</v>
      </c>
      <c r="Z5313">
        <v>5200175</v>
      </c>
      <c r="AB5313" t="s">
        <v>5940</v>
      </c>
      <c r="AC5313">
        <v>5200175</v>
      </c>
      <c r="AD5313" t="s">
        <v>628</v>
      </c>
      <c r="AE5313">
        <v>1900</v>
      </c>
      <c r="AF5313">
        <v>5200175</v>
      </c>
      <c r="AG5313" t="s">
        <v>628</v>
      </c>
      <c r="AH5313">
        <v>720</v>
      </c>
      <c r="AI5313">
        <v>5200175</v>
      </c>
      <c r="AJ5313" t="s">
        <v>628</v>
      </c>
      <c r="AK5313">
        <v>19215</v>
      </c>
      <c r="AL5313">
        <v>5200175</v>
      </c>
      <c r="AM5313" t="s">
        <v>628</v>
      </c>
      <c r="AN5313">
        <v>54000</v>
      </c>
      <c r="AO5313">
        <v>0</v>
      </c>
      <c r="AP5313">
        <v>5215702</v>
      </c>
      <c r="AQ5313" t="s">
        <v>796</v>
      </c>
      <c r="AR5313">
        <v>32500</v>
      </c>
    </row>
    <row r="5314" spans="1:44" x14ac:dyDescent="0.25">
      <c r="A5314">
        <v>2917300</v>
      </c>
      <c r="B5314">
        <v>6</v>
      </c>
      <c r="C5314" t="s">
        <v>887</v>
      </c>
      <c r="D5314" t="s">
        <v>5928</v>
      </c>
      <c r="E5314">
        <v>600</v>
      </c>
      <c r="F5314" t="s">
        <v>5940</v>
      </c>
      <c r="G5314">
        <v>48</v>
      </c>
      <c r="H5314" t="s">
        <v>5940</v>
      </c>
      <c r="I5314" t="s">
        <v>5940</v>
      </c>
      <c r="J5314">
        <v>27</v>
      </c>
      <c r="K5314">
        <v>1040</v>
      </c>
      <c r="L5314">
        <v>0</v>
      </c>
      <c r="M5314">
        <v>85</v>
      </c>
      <c r="N5314">
        <v>0</v>
      </c>
      <c r="O5314">
        <v>0</v>
      </c>
      <c r="P5314">
        <v>52</v>
      </c>
      <c r="R5314">
        <v>2917300</v>
      </c>
      <c r="S5314">
        <v>600</v>
      </c>
      <c r="T5314" t="s">
        <v>5940</v>
      </c>
      <c r="U5314">
        <v>48</v>
      </c>
      <c r="V5314" t="s">
        <v>5940</v>
      </c>
      <c r="W5314" t="s">
        <v>5940</v>
      </c>
      <c r="X5314">
        <v>27</v>
      </c>
      <c r="Z5314">
        <v>5200209</v>
      </c>
      <c r="AB5314" t="s">
        <v>5940</v>
      </c>
      <c r="AC5314">
        <v>5200209</v>
      </c>
      <c r="AD5314" t="s">
        <v>629</v>
      </c>
      <c r="AE5314">
        <v>252</v>
      </c>
      <c r="AF5314">
        <v>5200209</v>
      </c>
      <c r="AG5314" t="s">
        <v>629</v>
      </c>
      <c r="AH5314" t="s">
        <v>5940</v>
      </c>
      <c r="AI5314">
        <v>5200209</v>
      </c>
      <c r="AJ5314" t="s">
        <v>629</v>
      </c>
      <c r="AK5314" t="s">
        <v>5940</v>
      </c>
      <c r="AL5314">
        <v>5200209</v>
      </c>
      <c r="AM5314" t="s">
        <v>629</v>
      </c>
      <c r="AN5314" t="s">
        <v>5940</v>
      </c>
      <c r="AO5314">
        <v>0</v>
      </c>
      <c r="AP5314">
        <v>5215801</v>
      </c>
      <c r="AQ5314" t="s">
        <v>797</v>
      </c>
      <c r="AR5314">
        <v>750</v>
      </c>
    </row>
    <row r="5315" spans="1:44" x14ac:dyDescent="0.25">
      <c r="A5315">
        <v>2917334</v>
      </c>
      <c r="B5315">
        <v>6</v>
      </c>
      <c r="C5315" t="s">
        <v>887</v>
      </c>
      <c r="D5315" t="s">
        <v>5929</v>
      </c>
      <c r="E5315">
        <v>7500</v>
      </c>
      <c r="F5315" t="s">
        <v>5940</v>
      </c>
      <c r="G5315">
        <v>450</v>
      </c>
      <c r="H5315">
        <v>11700</v>
      </c>
      <c r="I5315" t="s">
        <v>5940</v>
      </c>
      <c r="J5315">
        <v>327</v>
      </c>
      <c r="K5315">
        <v>5000</v>
      </c>
      <c r="L5315">
        <v>0</v>
      </c>
      <c r="M5315">
        <v>1200</v>
      </c>
      <c r="N5315">
        <v>3800</v>
      </c>
      <c r="O5315">
        <v>0</v>
      </c>
      <c r="P5315">
        <v>650</v>
      </c>
      <c r="R5315">
        <v>2917334</v>
      </c>
      <c r="S5315">
        <v>7500</v>
      </c>
      <c r="T5315" t="s">
        <v>5940</v>
      </c>
      <c r="U5315">
        <v>450</v>
      </c>
      <c r="V5315">
        <v>11700</v>
      </c>
      <c r="W5315" t="s">
        <v>5940</v>
      </c>
      <c r="X5315">
        <v>327</v>
      </c>
      <c r="Z5315">
        <v>5200308</v>
      </c>
      <c r="AB5315" t="s">
        <v>5940</v>
      </c>
      <c r="AC5315">
        <v>5200308</v>
      </c>
      <c r="AD5315" t="s">
        <v>630</v>
      </c>
      <c r="AE5315">
        <v>65</v>
      </c>
      <c r="AF5315">
        <v>5200308</v>
      </c>
      <c r="AG5315" t="s">
        <v>630</v>
      </c>
      <c r="AH5315">
        <v>8000</v>
      </c>
      <c r="AI5315">
        <v>5200308</v>
      </c>
      <c r="AJ5315" t="s">
        <v>630</v>
      </c>
      <c r="AK5315">
        <v>287</v>
      </c>
      <c r="AL5315">
        <v>5200308</v>
      </c>
      <c r="AM5315" t="s">
        <v>630</v>
      </c>
      <c r="AN5315">
        <v>5720</v>
      </c>
      <c r="AO5315">
        <v>0</v>
      </c>
      <c r="AP5315">
        <v>5215900</v>
      </c>
      <c r="AQ5315" t="s">
        <v>798</v>
      </c>
      <c r="AR5315">
        <v>3500</v>
      </c>
    </row>
    <row r="5316" spans="1:44" x14ac:dyDescent="0.25">
      <c r="A5316">
        <v>2917359</v>
      </c>
      <c r="B5316">
        <v>6</v>
      </c>
      <c r="C5316" t="s">
        <v>887</v>
      </c>
      <c r="D5316" t="s">
        <v>3865</v>
      </c>
      <c r="E5316">
        <v>18000</v>
      </c>
      <c r="F5316">
        <v>111937</v>
      </c>
      <c r="G5316">
        <v>107143</v>
      </c>
      <c r="H5316">
        <v>6615</v>
      </c>
      <c r="I5316">
        <v>9386</v>
      </c>
      <c r="J5316">
        <v>2629</v>
      </c>
      <c r="K5316">
        <v>18000</v>
      </c>
      <c r="L5316">
        <v>106260</v>
      </c>
      <c r="M5316">
        <v>117593</v>
      </c>
      <c r="N5316">
        <v>45000</v>
      </c>
      <c r="O5316">
        <v>6510</v>
      </c>
      <c r="P5316">
        <v>6800</v>
      </c>
      <c r="R5316">
        <v>2917359</v>
      </c>
      <c r="S5316">
        <v>18000</v>
      </c>
      <c r="T5316">
        <v>111937</v>
      </c>
      <c r="U5316">
        <v>107143</v>
      </c>
      <c r="V5316">
        <v>6615</v>
      </c>
      <c r="W5316">
        <v>9386</v>
      </c>
      <c r="X5316">
        <v>2629</v>
      </c>
      <c r="Z5316">
        <v>5200506</v>
      </c>
      <c r="AB5316" t="s">
        <v>5940</v>
      </c>
      <c r="AC5316">
        <v>5200506</v>
      </c>
      <c r="AD5316" t="s">
        <v>631</v>
      </c>
      <c r="AE5316">
        <v>150</v>
      </c>
      <c r="AF5316">
        <v>5200506</v>
      </c>
      <c r="AG5316" t="s">
        <v>631</v>
      </c>
      <c r="AH5316" t="s">
        <v>5940</v>
      </c>
      <c r="AI5316">
        <v>5200506</v>
      </c>
      <c r="AJ5316" t="s">
        <v>631</v>
      </c>
      <c r="AK5316" t="s">
        <v>5940</v>
      </c>
      <c r="AL5316">
        <v>5200506</v>
      </c>
      <c r="AM5316" t="s">
        <v>631</v>
      </c>
      <c r="AN5316">
        <v>1650</v>
      </c>
      <c r="AO5316">
        <v>0</v>
      </c>
      <c r="AP5316">
        <v>5216007</v>
      </c>
      <c r="AQ5316" t="s">
        <v>799</v>
      </c>
      <c r="AR5316">
        <v>2961</v>
      </c>
    </row>
    <row r="5317" spans="1:44" x14ac:dyDescent="0.25">
      <c r="A5317">
        <v>2917409</v>
      </c>
      <c r="B5317">
        <v>6</v>
      </c>
      <c r="C5317" t="s">
        <v>887</v>
      </c>
      <c r="D5317" t="s">
        <v>3866</v>
      </c>
      <c r="E5317">
        <v>13600</v>
      </c>
      <c r="F5317" t="s">
        <v>5940</v>
      </c>
      <c r="G5317">
        <v>216</v>
      </c>
      <c r="H5317" t="s">
        <v>5940</v>
      </c>
      <c r="I5317">
        <v>39</v>
      </c>
      <c r="J5317">
        <v>498</v>
      </c>
      <c r="K5317">
        <v>3000</v>
      </c>
      <c r="L5317">
        <v>0</v>
      </c>
      <c r="M5317">
        <v>525</v>
      </c>
      <c r="N5317">
        <v>0</v>
      </c>
      <c r="O5317">
        <v>0</v>
      </c>
      <c r="P5317">
        <v>208</v>
      </c>
      <c r="R5317">
        <v>2917409</v>
      </c>
      <c r="S5317">
        <v>13600</v>
      </c>
      <c r="T5317" t="s">
        <v>5940</v>
      </c>
      <c r="U5317">
        <v>216</v>
      </c>
      <c r="V5317" t="s">
        <v>5940</v>
      </c>
      <c r="W5317">
        <v>39</v>
      </c>
      <c r="X5317">
        <v>498</v>
      </c>
      <c r="Z5317">
        <v>5200555</v>
      </c>
      <c r="AB5317" t="s">
        <v>5940</v>
      </c>
      <c r="AC5317">
        <v>5200555</v>
      </c>
      <c r="AD5317" t="s">
        <v>632</v>
      </c>
      <c r="AE5317">
        <v>1280</v>
      </c>
      <c r="AF5317">
        <v>5200555</v>
      </c>
      <c r="AG5317" t="s">
        <v>632</v>
      </c>
      <c r="AH5317">
        <v>456</v>
      </c>
      <c r="AI5317">
        <v>5200555</v>
      </c>
      <c r="AJ5317" t="s">
        <v>632</v>
      </c>
      <c r="AK5317" t="s">
        <v>5940</v>
      </c>
      <c r="AL5317">
        <v>5200555</v>
      </c>
      <c r="AM5317" t="s">
        <v>632</v>
      </c>
      <c r="AN5317" t="s">
        <v>5940</v>
      </c>
      <c r="AO5317">
        <v>0</v>
      </c>
      <c r="AP5317">
        <v>5216304</v>
      </c>
      <c r="AQ5317" t="s">
        <v>800</v>
      </c>
      <c r="AR5317">
        <v>4500</v>
      </c>
    </row>
    <row r="5318" spans="1:44" x14ac:dyDescent="0.25">
      <c r="A5318">
        <v>2917508</v>
      </c>
      <c r="B5318">
        <v>6</v>
      </c>
      <c r="C5318" t="s">
        <v>887</v>
      </c>
      <c r="D5318" t="s">
        <v>3867</v>
      </c>
      <c r="E5318">
        <v>1000</v>
      </c>
      <c r="F5318" t="s">
        <v>5940</v>
      </c>
      <c r="G5318">
        <v>2720</v>
      </c>
      <c r="H5318" t="s">
        <v>5940</v>
      </c>
      <c r="I5318" t="s">
        <v>5940</v>
      </c>
      <c r="J5318">
        <v>2920</v>
      </c>
      <c r="K5318">
        <v>1280</v>
      </c>
      <c r="L5318">
        <v>0</v>
      </c>
      <c r="M5318">
        <v>984</v>
      </c>
      <c r="N5318">
        <v>0</v>
      </c>
      <c r="O5318">
        <v>0</v>
      </c>
      <c r="P5318">
        <v>1520</v>
      </c>
      <c r="R5318">
        <v>2917508</v>
      </c>
      <c r="S5318">
        <v>1000</v>
      </c>
      <c r="T5318" t="s">
        <v>5940</v>
      </c>
      <c r="U5318">
        <v>2720</v>
      </c>
      <c r="V5318" t="s">
        <v>5940</v>
      </c>
      <c r="W5318" t="s">
        <v>5940</v>
      </c>
      <c r="X5318">
        <v>2920</v>
      </c>
      <c r="Z5318">
        <v>5200605</v>
      </c>
      <c r="AB5318" t="s">
        <v>5940</v>
      </c>
      <c r="AC5318">
        <v>5200605</v>
      </c>
      <c r="AD5318" t="s">
        <v>633</v>
      </c>
      <c r="AE5318">
        <v>350</v>
      </c>
      <c r="AF5318">
        <v>5200605</v>
      </c>
      <c r="AG5318" t="s">
        <v>633</v>
      </c>
      <c r="AH5318">
        <v>560</v>
      </c>
      <c r="AI5318">
        <v>5200605</v>
      </c>
      <c r="AJ5318" t="s">
        <v>633</v>
      </c>
      <c r="AK5318">
        <v>525</v>
      </c>
      <c r="AL5318">
        <v>5200605</v>
      </c>
      <c r="AM5318" t="s">
        <v>633</v>
      </c>
      <c r="AN5318">
        <v>10500</v>
      </c>
      <c r="AO5318">
        <v>0</v>
      </c>
      <c r="AP5318">
        <v>5216403</v>
      </c>
      <c r="AQ5318" t="s">
        <v>801</v>
      </c>
      <c r="AR5318">
        <v>21750</v>
      </c>
    </row>
    <row r="5319" spans="1:44" x14ac:dyDescent="0.25">
      <c r="A5319">
        <v>2917607</v>
      </c>
      <c r="B5319">
        <v>6</v>
      </c>
      <c r="C5319" t="s">
        <v>887</v>
      </c>
      <c r="D5319" t="s">
        <v>3868</v>
      </c>
      <c r="E5319" t="s">
        <v>5940</v>
      </c>
      <c r="F5319" t="s">
        <v>5940</v>
      </c>
      <c r="G5319">
        <v>122</v>
      </c>
      <c r="H5319" t="s">
        <v>5940</v>
      </c>
      <c r="I5319" t="s">
        <v>5940</v>
      </c>
      <c r="J5319">
        <v>299</v>
      </c>
      <c r="K5319">
        <v>0</v>
      </c>
      <c r="L5319">
        <v>0</v>
      </c>
      <c r="M5319">
        <v>60</v>
      </c>
      <c r="N5319">
        <v>0</v>
      </c>
      <c r="O5319">
        <v>0</v>
      </c>
      <c r="P5319">
        <v>118</v>
      </c>
      <c r="R5319">
        <v>2917607</v>
      </c>
      <c r="S5319" t="s">
        <v>5940</v>
      </c>
      <c r="T5319" t="s">
        <v>5940</v>
      </c>
      <c r="U5319">
        <v>122</v>
      </c>
      <c r="V5319" t="s">
        <v>5940</v>
      </c>
      <c r="W5319" t="s">
        <v>5940</v>
      </c>
      <c r="X5319">
        <v>299</v>
      </c>
      <c r="Z5319">
        <v>5200803</v>
      </c>
      <c r="AB5319" t="s">
        <v>5940</v>
      </c>
      <c r="AC5319">
        <v>5200803</v>
      </c>
      <c r="AD5319" t="s">
        <v>634</v>
      </c>
      <c r="AE5319">
        <v>3950</v>
      </c>
      <c r="AF5319">
        <v>5200803</v>
      </c>
      <c r="AG5319" t="s">
        <v>634</v>
      </c>
      <c r="AH5319">
        <v>1610</v>
      </c>
      <c r="AI5319">
        <v>5200803</v>
      </c>
      <c r="AJ5319" t="s">
        <v>634</v>
      </c>
      <c r="AK5319">
        <v>25</v>
      </c>
      <c r="AL5319">
        <v>5200803</v>
      </c>
      <c r="AM5319" t="s">
        <v>634</v>
      </c>
      <c r="AN5319">
        <v>2484</v>
      </c>
      <c r="AO5319">
        <v>0</v>
      </c>
      <c r="AP5319">
        <v>5216452</v>
      </c>
      <c r="AQ5319" t="s">
        <v>802</v>
      </c>
      <c r="AR5319">
        <v>26000</v>
      </c>
    </row>
    <row r="5320" spans="1:44" x14ac:dyDescent="0.25">
      <c r="A5320">
        <v>2917706</v>
      </c>
      <c r="B5320">
        <v>6</v>
      </c>
      <c r="C5320" t="s">
        <v>887</v>
      </c>
      <c r="D5320" t="s">
        <v>3869</v>
      </c>
      <c r="E5320" t="s">
        <v>5940</v>
      </c>
      <c r="F5320" t="s">
        <v>5940</v>
      </c>
      <c r="G5320">
        <v>535</v>
      </c>
      <c r="H5320" t="s">
        <v>5940</v>
      </c>
      <c r="I5320" t="s">
        <v>5940</v>
      </c>
      <c r="J5320">
        <v>1066</v>
      </c>
      <c r="K5320">
        <v>0</v>
      </c>
      <c r="L5320">
        <v>0</v>
      </c>
      <c r="M5320">
        <v>211</v>
      </c>
      <c r="N5320">
        <v>0</v>
      </c>
      <c r="O5320">
        <v>0</v>
      </c>
      <c r="P5320">
        <v>678</v>
      </c>
      <c r="R5320">
        <v>2917706</v>
      </c>
      <c r="S5320" t="s">
        <v>5940</v>
      </c>
      <c r="T5320" t="s">
        <v>5940</v>
      </c>
      <c r="U5320">
        <v>535</v>
      </c>
      <c r="V5320" t="s">
        <v>5940</v>
      </c>
      <c r="W5320" t="s">
        <v>5940</v>
      </c>
      <c r="X5320">
        <v>1066</v>
      </c>
      <c r="Z5320">
        <v>5200829</v>
      </c>
      <c r="AB5320" t="s">
        <v>5940</v>
      </c>
      <c r="AC5320">
        <v>5200829</v>
      </c>
      <c r="AD5320" t="s">
        <v>635</v>
      </c>
      <c r="AE5320">
        <v>742</v>
      </c>
      <c r="AF5320">
        <v>5200829</v>
      </c>
      <c r="AG5320" t="s">
        <v>635</v>
      </c>
      <c r="AH5320">
        <v>570</v>
      </c>
      <c r="AI5320">
        <v>5200829</v>
      </c>
      <c r="AJ5320" t="s">
        <v>635</v>
      </c>
      <c r="AK5320">
        <v>8</v>
      </c>
      <c r="AL5320">
        <v>5200829</v>
      </c>
      <c r="AM5320" t="s">
        <v>635</v>
      </c>
      <c r="AN5320" t="s">
        <v>5940</v>
      </c>
      <c r="AO5320">
        <v>0</v>
      </c>
      <c r="AP5320">
        <v>5216809</v>
      </c>
      <c r="AQ5320" t="s">
        <v>803</v>
      </c>
      <c r="AR5320">
        <v>17280</v>
      </c>
    </row>
    <row r="5321" spans="1:44" x14ac:dyDescent="0.25">
      <c r="A5321">
        <v>2917805</v>
      </c>
      <c r="B5321">
        <v>6</v>
      </c>
      <c r="C5321" t="s">
        <v>887</v>
      </c>
      <c r="D5321" t="s">
        <v>3870</v>
      </c>
      <c r="E5321">
        <v>12300</v>
      </c>
      <c r="F5321" t="s">
        <v>5940</v>
      </c>
      <c r="G5321">
        <v>28</v>
      </c>
      <c r="H5321" t="s">
        <v>5940</v>
      </c>
      <c r="I5321" t="s">
        <v>5940</v>
      </c>
      <c r="J5321">
        <v>15</v>
      </c>
      <c r="K5321">
        <v>11400</v>
      </c>
      <c r="L5321">
        <v>0</v>
      </c>
      <c r="M5321">
        <v>56</v>
      </c>
      <c r="N5321">
        <v>0</v>
      </c>
      <c r="O5321">
        <v>0</v>
      </c>
      <c r="P5321">
        <v>53</v>
      </c>
      <c r="R5321">
        <v>2917805</v>
      </c>
      <c r="S5321">
        <v>12300</v>
      </c>
      <c r="T5321" t="s">
        <v>5940</v>
      </c>
      <c r="U5321">
        <v>28</v>
      </c>
      <c r="V5321" t="s">
        <v>5940</v>
      </c>
      <c r="W5321" t="s">
        <v>5940</v>
      </c>
      <c r="X5321">
        <v>15</v>
      </c>
      <c r="Z5321">
        <v>5200852</v>
      </c>
      <c r="AB5321" t="s">
        <v>5940</v>
      </c>
      <c r="AC5321">
        <v>5200852</v>
      </c>
      <c r="AD5321" t="s">
        <v>636</v>
      </c>
      <c r="AE5321">
        <v>700</v>
      </c>
      <c r="AF5321">
        <v>5200852</v>
      </c>
      <c r="AG5321" t="s">
        <v>636</v>
      </c>
      <c r="AH5321">
        <v>170000</v>
      </c>
      <c r="AI5321">
        <v>5200852</v>
      </c>
      <c r="AJ5321" t="s">
        <v>636</v>
      </c>
      <c r="AK5321">
        <v>449</v>
      </c>
      <c r="AL5321">
        <v>5200852</v>
      </c>
      <c r="AM5321" t="s">
        <v>636</v>
      </c>
      <c r="AN5321">
        <v>220</v>
      </c>
      <c r="AO5321">
        <v>0</v>
      </c>
      <c r="AP5321">
        <v>5216908</v>
      </c>
      <c r="AQ5321" t="s">
        <v>804</v>
      </c>
      <c r="AR5321">
        <v>1250</v>
      </c>
    </row>
    <row r="5322" spans="1:44" x14ac:dyDescent="0.25">
      <c r="A5322">
        <v>2917904</v>
      </c>
      <c r="B5322">
        <v>6</v>
      </c>
      <c r="C5322" t="s">
        <v>887</v>
      </c>
      <c r="D5322" t="s">
        <v>3871</v>
      </c>
      <c r="E5322" t="s">
        <v>5940</v>
      </c>
      <c r="F5322" t="s">
        <v>5940</v>
      </c>
      <c r="G5322">
        <v>96</v>
      </c>
      <c r="H5322" t="s">
        <v>5940</v>
      </c>
      <c r="I5322" t="s">
        <v>5940</v>
      </c>
      <c r="J5322">
        <v>85</v>
      </c>
      <c r="K5322">
        <v>0</v>
      </c>
      <c r="L5322">
        <v>0</v>
      </c>
      <c r="M5322">
        <v>128</v>
      </c>
      <c r="N5322">
        <v>0</v>
      </c>
      <c r="O5322">
        <v>0</v>
      </c>
      <c r="P5322">
        <v>75</v>
      </c>
      <c r="R5322">
        <v>2917904</v>
      </c>
      <c r="S5322" t="s">
        <v>5940</v>
      </c>
      <c r="T5322" t="s">
        <v>5940</v>
      </c>
      <c r="U5322">
        <v>96</v>
      </c>
      <c r="V5322" t="s">
        <v>5940</v>
      </c>
      <c r="W5322" t="s">
        <v>5940</v>
      </c>
      <c r="X5322">
        <v>85</v>
      </c>
      <c r="Z5322">
        <v>5200902</v>
      </c>
      <c r="AB5322" t="s">
        <v>5940</v>
      </c>
      <c r="AC5322">
        <v>5200902</v>
      </c>
      <c r="AD5322" t="s">
        <v>637</v>
      </c>
      <c r="AE5322">
        <v>750</v>
      </c>
      <c r="AF5322">
        <v>5200902</v>
      </c>
      <c r="AG5322" t="s">
        <v>637</v>
      </c>
      <c r="AH5322">
        <v>340</v>
      </c>
      <c r="AI5322">
        <v>5200902</v>
      </c>
      <c r="AJ5322" t="s">
        <v>637</v>
      </c>
      <c r="AK5322" t="s">
        <v>5940</v>
      </c>
      <c r="AL5322">
        <v>5200902</v>
      </c>
      <c r="AM5322" t="s">
        <v>637</v>
      </c>
      <c r="AN5322">
        <v>3700</v>
      </c>
      <c r="AO5322">
        <v>0</v>
      </c>
      <c r="AP5322">
        <v>5217104</v>
      </c>
      <c r="AQ5322" t="s">
        <v>805</v>
      </c>
      <c r="AR5322">
        <v>11395</v>
      </c>
    </row>
    <row r="5323" spans="1:44" x14ac:dyDescent="0.25">
      <c r="A5323">
        <v>2918001</v>
      </c>
      <c r="B5323">
        <v>6</v>
      </c>
      <c r="C5323" t="s">
        <v>887</v>
      </c>
      <c r="D5323" t="s">
        <v>3872</v>
      </c>
      <c r="E5323">
        <v>8000</v>
      </c>
      <c r="F5323" t="s">
        <v>5940</v>
      </c>
      <c r="G5323">
        <v>64</v>
      </c>
      <c r="H5323" t="s">
        <v>5940</v>
      </c>
      <c r="I5323" t="s">
        <v>5940</v>
      </c>
      <c r="J5323">
        <v>53</v>
      </c>
      <c r="K5323">
        <v>7200</v>
      </c>
      <c r="L5323">
        <v>0</v>
      </c>
      <c r="M5323">
        <v>39</v>
      </c>
      <c r="N5323">
        <v>0</v>
      </c>
      <c r="O5323">
        <v>0</v>
      </c>
      <c r="P5323">
        <v>82</v>
      </c>
      <c r="R5323">
        <v>2918001</v>
      </c>
      <c r="S5323">
        <v>8000</v>
      </c>
      <c r="T5323" t="s">
        <v>5940</v>
      </c>
      <c r="U5323">
        <v>64</v>
      </c>
      <c r="V5323" t="s">
        <v>5940</v>
      </c>
      <c r="W5323" t="s">
        <v>5940</v>
      </c>
      <c r="X5323">
        <v>53</v>
      </c>
      <c r="Z5323">
        <v>5201108</v>
      </c>
      <c r="AB5323" t="s">
        <v>5940</v>
      </c>
      <c r="AC5323">
        <v>5201108</v>
      </c>
      <c r="AD5323" t="s">
        <v>638</v>
      </c>
      <c r="AE5323">
        <v>112</v>
      </c>
      <c r="AF5323">
        <v>5201108</v>
      </c>
      <c r="AG5323" t="s">
        <v>638</v>
      </c>
      <c r="AH5323">
        <v>2050</v>
      </c>
      <c r="AI5323">
        <v>5201108</v>
      </c>
      <c r="AJ5323" t="s">
        <v>638</v>
      </c>
      <c r="AK5323" t="s">
        <v>5940</v>
      </c>
      <c r="AL5323">
        <v>5201108</v>
      </c>
      <c r="AM5323" t="s">
        <v>638</v>
      </c>
      <c r="AN5323">
        <v>4400</v>
      </c>
      <c r="AO5323">
        <v>0</v>
      </c>
      <c r="AP5323">
        <v>5217203</v>
      </c>
      <c r="AQ5323" t="s">
        <v>806</v>
      </c>
      <c r="AR5323">
        <v>1000</v>
      </c>
    </row>
    <row r="5324" spans="1:44" x14ac:dyDescent="0.25">
      <c r="A5324">
        <v>2918100</v>
      </c>
      <c r="B5324">
        <v>6</v>
      </c>
      <c r="C5324" t="s">
        <v>887</v>
      </c>
      <c r="D5324" t="s">
        <v>3873</v>
      </c>
      <c r="E5324" t="s">
        <v>5940</v>
      </c>
      <c r="F5324" t="s">
        <v>5940</v>
      </c>
      <c r="G5324">
        <v>16212</v>
      </c>
      <c r="H5324" t="s">
        <v>5940</v>
      </c>
      <c r="I5324" t="s">
        <v>5940</v>
      </c>
      <c r="J5324">
        <v>14306</v>
      </c>
      <c r="K5324">
        <v>0</v>
      </c>
      <c r="L5324">
        <v>0</v>
      </c>
      <c r="M5324">
        <v>20592</v>
      </c>
      <c r="N5324">
        <v>0</v>
      </c>
      <c r="O5324">
        <v>0</v>
      </c>
      <c r="P5324">
        <v>6680</v>
      </c>
      <c r="R5324">
        <v>2918100</v>
      </c>
      <c r="S5324" t="s">
        <v>5940</v>
      </c>
      <c r="T5324" t="s">
        <v>5940</v>
      </c>
      <c r="U5324">
        <v>16212</v>
      </c>
      <c r="V5324" t="s">
        <v>5940</v>
      </c>
      <c r="W5324" t="s">
        <v>5940</v>
      </c>
      <c r="X5324">
        <v>14306</v>
      </c>
      <c r="Z5324">
        <v>5201207</v>
      </c>
      <c r="AB5324" t="s">
        <v>5940</v>
      </c>
      <c r="AC5324">
        <v>5201207</v>
      </c>
      <c r="AD5324" t="s">
        <v>639</v>
      </c>
      <c r="AE5324">
        <v>18</v>
      </c>
      <c r="AF5324">
        <v>5201207</v>
      </c>
      <c r="AG5324" t="s">
        <v>639</v>
      </c>
      <c r="AH5324">
        <v>1000</v>
      </c>
      <c r="AI5324">
        <v>5201207</v>
      </c>
      <c r="AJ5324" t="s">
        <v>639</v>
      </c>
      <c r="AK5324" t="s">
        <v>5940</v>
      </c>
      <c r="AL5324">
        <v>5201207</v>
      </c>
      <c r="AM5324" t="s">
        <v>639</v>
      </c>
      <c r="AN5324" t="s">
        <v>5940</v>
      </c>
      <c r="AO5324">
        <v>0</v>
      </c>
      <c r="AP5324">
        <v>5217302</v>
      </c>
      <c r="AQ5324" t="s">
        <v>807</v>
      </c>
      <c r="AR5324">
        <v>9600</v>
      </c>
    </row>
    <row r="5325" spans="1:44" x14ac:dyDescent="0.25">
      <c r="A5325">
        <v>2918209</v>
      </c>
      <c r="B5325">
        <v>6</v>
      </c>
      <c r="C5325" t="s">
        <v>887</v>
      </c>
      <c r="D5325" t="s">
        <v>3874</v>
      </c>
      <c r="E5325">
        <v>2600</v>
      </c>
      <c r="F5325" t="s">
        <v>5940</v>
      </c>
      <c r="G5325">
        <v>35</v>
      </c>
      <c r="H5325" t="s">
        <v>5940</v>
      </c>
      <c r="I5325" t="s">
        <v>5940</v>
      </c>
      <c r="J5325">
        <v>39</v>
      </c>
      <c r="K5325">
        <v>2000</v>
      </c>
      <c r="L5325">
        <v>0</v>
      </c>
      <c r="M5325">
        <v>65</v>
      </c>
      <c r="N5325">
        <v>0</v>
      </c>
      <c r="O5325">
        <v>0</v>
      </c>
      <c r="P5325">
        <v>130</v>
      </c>
      <c r="R5325">
        <v>2918209</v>
      </c>
      <c r="S5325">
        <v>2600</v>
      </c>
      <c r="T5325" t="s">
        <v>5940</v>
      </c>
      <c r="U5325">
        <v>35</v>
      </c>
      <c r="V5325" t="s">
        <v>5940</v>
      </c>
      <c r="W5325" t="s">
        <v>5940</v>
      </c>
      <c r="X5325">
        <v>39</v>
      </c>
      <c r="Z5325">
        <v>5201306</v>
      </c>
      <c r="AB5325" t="s">
        <v>5940</v>
      </c>
      <c r="AC5325">
        <v>5201306</v>
      </c>
      <c r="AD5325" t="s">
        <v>640</v>
      </c>
      <c r="AE5325">
        <v>2300</v>
      </c>
      <c r="AF5325">
        <v>5201306</v>
      </c>
      <c r="AG5325" t="s">
        <v>640</v>
      </c>
      <c r="AH5325">
        <v>500001</v>
      </c>
      <c r="AI5325">
        <v>5201306</v>
      </c>
      <c r="AJ5325" t="s">
        <v>640</v>
      </c>
      <c r="AK5325">
        <v>483</v>
      </c>
      <c r="AL5325">
        <v>5201306</v>
      </c>
      <c r="AM5325" t="s">
        <v>640</v>
      </c>
      <c r="AN5325">
        <v>840</v>
      </c>
      <c r="AO5325">
        <v>0</v>
      </c>
      <c r="AP5325">
        <v>5217401</v>
      </c>
      <c r="AQ5325" t="s">
        <v>808</v>
      </c>
      <c r="AR5325">
        <v>4480</v>
      </c>
    </row>
    <row r="5326" spans="1:44" x14ac:dyDescent="0.25">
      <c r="A5326">
        <v>2918308</v>
      </c>
      <c r="B5326">
        <v>6</v>
      </c>
      <c r="C5326" t="s">
        <v>887</v>
      </c>
      <c r="D5326" t="s">
        <v>3875</v>
      </c>
      <c r="E5326">
        <v>4050</v>
      </c>
      <c r="F5326" t="s">
        <v>5940</v>
      </c>
      <c r="G5326">
        <v>27</v>
      </c>
      <c r="H5326" t="s">
        <v>5940</v>
      </c>
      <c r="I5326" t="s">
        <v>5940</v>
      </c>
      <c r="J5326">
        <v>12</v>
      </c>
      <c r="K5326">
        <v>1600</v>
      </c>
      <c r="L5326">
        <v>0</v>
      </c>
      <c r="M5326">
        <v>28</v>
      </c>
      <c r="N5326">
        <v>0</v>
      </c>
      <c r="O5326">
        <v>0</v>
      </c>
      <c r="P5326">
        <v>21</v>
      </c>
      <c r="R5326">
        <v>2918308</v>
      </c>
      <c r="S5326">
        <v>4050</v>
      </c>
      <c r="T5326" t="s">
        <v>5940</v>
      </c>
      <c r="U5326">
        <v>27</v>
      </c>
      <c r="V5326" t="s">
        <v>5940</v>
      </c>
      <c r="W5326" t="s">
        <v>5940</v>
      </c>
      <c r="X5326">
        <v>12</v>
      </c>
      <c r="Z5326">
        <v>5201405</v>
      </c>
      <c r="AB5326" t="s">
        <v>5940</v>
      </c>
      <c r="AC5326">
        <v>5201405</v>
      </c>
      <c r="AD5326" t="s">
        <v>641</v>
      </c>
      <c r="AE5326" t="s">
        <v>5940</v>
      </c>
      <c r="AF5326">
        <v>5201405</v>
      </c>
      <c r="AG5326" t="s">
        <v>641</v>
      </c>
      <c r="AH5326">
        <v>480</v>
      </c>
      <c r="AI5326">
        <v>5201405</v>
      </c>
      <c r="AJ5326" t="s">
        <v>641</v>
      </c>
      <c r="AK5326" t="s">
        <v>5940</v>
      </c>
      <c r="AL5326">
        <v>5201405</v>
      </c>
      <c r="AM5326" t="s">
        <v>641</v>
      </c>
      <c r="AN5326">
        <v>50</v>
      </c>
      <c r="AO5326">
        <v>0</v>
      </c>
      <c r="AP5326">
        <v>5217609</v>
      </c>
      <c r="AQ5326" t="s">
        <v>809</v>
      </c>
      <c r="AR5326">
        <v>18800</v>
      </c>
    </row>
    <row r="5327" spans="1:44" x14ac:dyDescent="0.25">
      <c r="A5327">
        <v>2918357</v>
      </c>
      <c r="B5327">
        <v>6</v>
      </c>
      <c r="C5327" t="s">
        <v>887</v>
      </c>
      <c r="D5327" t="s">
        <v>3876</v>
      </c>
      <c r="E5327" t="s">
        <v>5940</v>
      </c>
      <c r="F5327" t="s">
        <v>5940</v>
      </c>
      <c r="G5327">
        <v>3600</v>
      </c>
      <c r="H5327" t="s">
        <v>5940</v>
      </c>
      <c r="I5327" t="s">
        <v>5940</v>
      </c>
      <c r="J5327">
        <v>1194</v>
      </c>
      <c r="K5327">
        <v>0</v>
      </c>
      <c r="L5327">
        <v>0</v>
      </c>
      <c r="M5327">
        <v>1055</v>
      </c>
      <c r="N5327">
        <v>0</v>
      </c>
      <c r="O5327">
        <v>0</v>
      </c>
      <c r="P5327">
        <v>26</v>
      </c>
      <c r="R5327">
        <v>2918357</v>
      </c>
      <c r="S5327" t="s">
        <v>5940</v>
      </c>
      <c r="T5327" t="s">
        <v>5940</v>
      </c>
      <c r="U5327">
        <v>3600</v>
      </c>
      <c r="V5327" t="s">
        <v>5940</v>
      </c>
      <c r="W5327" t="s">
        <v>5940</v>
      </c>
      <c r="X5327">
        <v>1194</v>
      </c>
      <c r="Z5327">
        <v>5201454</v>
      </c>
      <c r="AB5327" t="s">
        <v>5940</v>
      </c>
      <c r="AC5327">
        <v>5201454</v>
      </c>
      <c r="AD5327" t="s">
        <v>642</v>
      </c>
      <c r="AE5327">
        <v>280</v>
      </c>
      <c r="AF5327">
        <v>5201454</v>
      </c>
      <c r="AG5327" t="s">
        <v>642</v>
      </c>
      <c r="AH5327" t="s">
        <v>5940</v>
      </c>
      <c r="AI5327">
        <v>5201454</v>
      </c>
      <c r="AJ5327" t="s">
        <v>642</v>
      </c>
      <c r="AK5327" t="s">
        <v>5940</v>
      </c>
      <c r="AL5327">
        <v>5201454</v>
      </c>
      <c r="AM5327" t="s">
        <v>642</v>
      </c>
      <c r="AN5327">
        <v>4800</v>
      </c>
      <c r="AO5327">
        <v>0</v>
      </c>
      <c r="AP5327">
        <v>5217708</v>
      </c>
      <c r="AQ5327" t="s">
        <v>810</v>
      </c>
      <c r="AR5327">
        <v>16810</v>
      </c>
    </row>
    <row r="5328" spans="1:44" x14ac:dyDescent="0.25">
      <c r="A5328">
        <v>2918407</v>
      </c>
      <c r="B5328">
        <v>6</v>
      </c>
      <c r="C5328" t="s">
        <v>887</v>
      </c>
      <c r="D5328" t="s">
        <v>3877</v>
      </c>
      <c r="E5328">
        <v>1760000</v>
      </c>
      <c r="F5328" t="s">
        <v>5940</v>
      </c>
      <c r="G5328" t="s">
        <v>5940</v>
      </c>
      <c r="H5328" t="s">
        <v>5940</v>
      </c>
      <c r="I5328" t="s">
        <v>5940</v>
      </c>
      <c r="J5328">
        <v>183</v>
      </c>
      <c r="K5328">
        <v>1367916</v>
      </c>
      <c r="L5328">
        <v>0</v>
      </c>
      <c r="M5328">
        <v>526</v>
      </c>
      <c r="N5328">
        <v>0</v>
      </c>
      <c r="O5328">
        <v>0</v>
      </c>
      <c r="P5328">
        <v>2230</v>
      </c>
      <c r="R5328">
        <v>2918407</v>
      </c>
      <c r="S5328">
        <v>1760000</v>
      </c>
      <c r="T5328" t="s">
        <v>5940</v>
      </c>
      <c r="U5328" t="s">
        <v>5940</v>
      </c>
      <c r="V5328" t="s">
        <v>5940</v>
      </c>
      <c r="W5328" t="s">
        <v>5940</v>
      </c>
      <c r="X5328">
        <v>183</v>
      </c>
      <c r="Z5328">
        <v>5201504</v>
      </c>
      <c r="AB5328" t="s">
        <v>5940</v>
      </c>
      <c r="AC5328">
        <v>5201504</v>
      </c>
      <c r="AD5328" t="s">
        <v>643</v>
      </c>
      <c r="AE5328">
        <v>300</v>
      </c>
      <c r="AF5328">
        <v>5201504</v>
      </c>
      <c r="AG5328" t="s">
        <v>643</v>
      </c>
      <c r="AH5328" t="s">
        <v>5940</v>
      </c>
      <c r="AI5328">
        <v>5201504</v>
      </c>
      <c r="AJ5328" t="s">
        <v>643</v>
      </c>
      <c r="AK5328" t="s">
        <v>5940</v>
      </c>
      <c r="AL5328">
        <v>5201504</v>
      </c>
      <c r="AM5328" t="s">
        <v>643</v>
      </c>
      <c r="AN5328">
        <v>7400</v>
      </c>
      <c r="AO5328">
        <v>0</v>
      </c>
      <c r="AP5328">
        <v>5218003</v>
      </c>
      <c r="AQ5328" t="s">
        <v>811</v>
      </c>
      <c r="AR5328">
        <v>6400</v>
      </c>
    </row>
    <row r="5329" spans="1:44" x14ac:dyDescent="0.25">
      <c r="A5329">
        <v>2918456</v>
      </c>
      <c r="B5329">
        <v>6</v>
      </c>
      <c r="C5329" t="s">
        <v>887</v>
      </c>
      <c r="D5329" t="s">
        <v>3878</v>
      </c>
      <c r="E5329">
        <v>14400</v>
      </c>
      <c r="F5329" t="s">
        <v>5940</v>
      </c>
      <c r="G5329">
        <v>82</v>
      </c>
      <c r="H5329" t="s">
        <v>5940</v>
      </c>
      <c r="I5329" t="s">
        <v>5940</v>
      </c>
      <c r="J5329">
        <v>241</v>
      </c>
      <c r="K5329">
        <v>21600</v>
      </c>
      <c r="L5329">
        <v>0</v>
      </c>
      <c r="M5329">
        <v>64</v>
      </c>
      <c r="N5329">
        <v>0</v>
      </c>
      <c r="O5329">
        <v>0</v>
      </c>
      <c r="P5329">
        <v>100</v>
      </c>
      <c r="R5329">
        <v>2918456</v>
      </c>
      <c r="S5329">
        <v>14400</v>
      </c>
      <c r="T5329" t="s">
        <v>5940</v>
      </c>
      <c r="U5329">
        <v>82</v>
      </c>
      <c r="V5329" t="s">
        <v>5940</v>
      </c>
      <c r="W5329" t="s">
        <v>5940</v>
      </c>
      <c r="X5329">
        <v>241</v>
      </c>
      <c r="Z5329">
        <v>5201603</v>
      </c>
      <c r="AB5329" t="s">
        <v>5940</v>
      </c>
      <c r="AC5329">
        <v>5201603</v>
      </c>
      <c r="AD5329" t="s">
        <v>644</v>
      </c>
      <c r="AE5329">
        <v>1600</v>
      </c>
      <c r="AF5329">
        <v>5201603</v>
      </c>
      <c r="AG5329" t="s">
        <v>644</v>
      </c>
      <c r="AH5329">
        <v>13000</v>
      </c>
      <c r="AI5329">
        <v>5201603</v>
      </c>
      <c r="AJ5329" t="s">
        <v>644</v>
      </c>
      <c r="AK5329">
        <v>224</v>
      </c>
      <c r="AL5329">
        <v>5201603</v>
      </c>
      <c r="AM5329" t="s">
        <v>644</v>
      </c>
      <c r="AN5329" t="s">
        <v>5940</v>
      </c>
      <c r="AO5329">
        <v>0</v>
      </c>
      <c r="AP5329">
        <v>5218052</v>
      </c>
      <c r="AQ5329" t="s">
        <v>812</v>
      </c>
      <c r="AR5329">
        <v>5500</v>
      </c>
    </row>
    <row r="5330" spans="1:44" x14ac:dyDescent="0.25">
      <c r="A5330">
        <v>2918506</v>
      </c>
      <c r="B5330">
        <v>6</v>
      </c>
      <c r="C5330" t="s">
        <v>887</v>
      </c>
      <c r="D5330" t="s">
        <v>3879</v>
      </c>
      <c r="E5330" t="s">
        <v>5940</v>
      </c>
      <c r="F5330" t="s">
        <v>5940</v>
      </c>
      <c r="G5330">
        <v>6300</v>
      </c>
      <c r="H5330">
        <v>1500</v>
      </c>
      <c r="I5330" t="s">
        <v>5940</v>
      </c>
      <c r="J5330">
        <v>470</v>
      </c>
      <c r="K5330">
        <v>0</v>
      </c>
      <c r="L5330">
        <v>0</v>
      </c>
      <c r="M5330">
        <v>1630</v>
      </c>
      <c r="N5330">
        <v>80</v>
      </c>
      <c r="O5330">
        <v>0</v>
      </c>
      <c r="P5330">
        <v>35</v>
      </c>
      <c r="R5330">
        <v>2918506</v>
      </c>
      <c r="S5330" t="s">
        <v>5940</v>
      </c>
      <c r="T5330" t="s">
        <v>5940</v>
      </c>
      <c r="U5330">
        <v>6300</v>
      </c>
      <c r="V5330">
        <v>1500</v>
      </c>
      <c r="W5330" t="s">
        <v>5940</v>
      </c>
      <c r="X5330">
        <v>470</v>
      </c>
      <c r="Z5330">
        <v>5201702</v>
      </c>
      <c r="AB5330" t="s">
        <v>5940</v>
      </c>
      <c r="AC5330">
        <v>5201702</v>
      </c>
      <c r="AD5330" t="s">
        <v>645</v>
      </c>
      <c r="AE5330">
        <v>45</v>
      </c>
      <c r="AF5330">
        <v>5201702</v>
      </c>
      <c r="AG5330" t="s">
        <v>645</v>
      </c>
      <c r="AH5330" t="s">
        <v>5940</v>
      </c>
      <c r="AI5330">
        <v>5201702</v>
      </c>
      <c r="AJ5330" t="s">
        <v>645</v>
      </c>
      <c r="AK5330" t="s">
        <v>5940</v>
      </c>
      <c r="AL5330">
        <v>5201702</v>
      </c>
      <c r="AM5330" t="s">
        <v>645</v>
      </c>
      <c r="AN5330" t="s">
        <v>5940</v>
      </c>
      <c r="AO5330">
        <v>0</v>
      </c>
      <c r="AP5330">
        <v>5218102</v>
      </c>
      <c r="AQ5330" t="s">
        <v>813</v>
      </c>
      <c r="AR5330">
        <v>13000</v>
      </c>
    </row>
    <row r="5331" spans="1:44" x14ac:dyDescent="0.25">
      <c r="A5331">
        <v>2918555</v>
      </c>
      <c r="B5331">
        <v>6</v>
      </c>
      <c r="C5331" t="s">
        <v>887</v>
      </c>
      <c r="D5331" t="s">
        <v>3880</v>
      </c>
      <c r="E5331">
        <v>800</v>
      </c>
      <c r="F5331" t="s">
        <v>5940</v>
      </c>
      <c r="G5331">
        <v>0</v>
      </c>
      <c r="H5331" t="s">
        <v>5940</v>
      </c>
      <c r="I5331" t="s">
        <v>5940</v>
      </c>
      <c r="J5331" t="s">
        <v>5940</v>
      </c>
      <c r="K5331">
        <v>1140</v>
      </c>
      <c r="L5331">
        <v>0</v>
      </c>
      <c r="M5331">
        <v>0</v>
      </c>
      <c r="N5331">
        <v>0</v>
      </c>
      <c r="O5331">
        <v>0</v>
      </c>
      <c r="P5331">
        <v>0</v>
      </c>
      <c r="R5331">
        <v>2918555</v>
      </c>
      <c r="S5331">
        <v>800</v>
      </c>
      <c r="T5331" t="s">
        <v>5940</v>
      </c>
      <c r="U5331">
        <v>0</v>
      </c>
      <c r="V5331" t="s">
        <v>5940</v>
      </c>
      <c r="W5331" t="s">
        <v>5940</v>
      </c>
      <c r="X5331" t="s">
        <v>5940</v>
      </c>
      <c r="Z5331">
        <v>5201801</v>
      </c>
      <c r="AB5331" t="s">
        <v>5940</v>
      </c>
      <c r="AC5331">
        <v>5201801</v>
      </c>
      <c r="AD5331" t="s">
        <v>646</v>
      </c>
      <c r="AE5331">
        <v>140</v>
      </c>
      <c r="AF5331">
        <v>5201801</v>
      </c>
      <c r="AG5331" t="s">
        <v>646</v>
      </c>
      <c r="AH5331">
        <v>860</v>
      </c>
      <c r="AI5331">
        <v>5201801</v>
      </c>
      <c r="AJ5331" t="s">
        <v>646</v>
      </c>
      <c r="AK5331" t="s">
        <v>5940</v>
      </c>
      <c r="AL5331">
        <v>5201801</v>
      </c>
      <c r="AM5331" t="s">
        <v>646</v>
      </c>
      <c r="AN5331" t="s">
        <v>5940</v>
      </c>
      <c r="AO5331">
        <v>0</v>
      </c>
      <c r="AP5331">
        <v>5218300</v>
      </c>
      <c r="AQ5331" t="s">
        <v>814</v>
      </c>
      <c r="AR5331">
        <v>6720</v>
      </c>
    </row>
    <row r="5332" spans="1:44" x14ac:dyDescent="0.25">
      <c r="A5332">
        <v>2918605</v>
      </c>
      <c r="B5332">
        <v>6</v>
      </c>
      <c r="C5332" t="s">
        <v>887</v>
      </c>
      <c r="D5332" t="s">
        <v>3881</v>
      </c>
      <c r="E5332">
        <v>56000</v>
      </c>
      <c r="F5332" t="s">
        <v>5940</v>
      </c>
      <c r="G5332">
        <v>165</v>
      </c>
      <c r="H5332">
        <v>180</v>
      </c>
      <c r="I5332">
        <v>135</v>
      </c>
      <c r="J5332">
        <v>121</v>
      </c>
      <c r="K5332">
        <v>56000</v>
      </c>
      <c r="L5332">
        <v>0</v>
      </c>
      <c r="M5332">
        <v>253</v>
      </c>
      <c r="N5332">
        <v>54</v>
      </c>
      <c r="O5332">
        <v>150</v>
      </c>
      <c r="P5332">
        <v>238</v>
      </c>
      <c r="R5332">
        <v>2918605</v>
      </c>
      <c r="S5332">
        <v>56000</v>
      </c>
      <c r="T5332" t="s">
        <v>5940</v>
      </c>
      <c r="U5332">
        <v>165</v>
      </c>
      <c r="V5332">
        <v>180</v>
      </c>
      <c r="W5332">
        <v>135</v>
      </c>
      <c r="X5332">
        <v>121</v>
      </c>
      <c r="Z5332">
        <v>5202155</v>
      </c>
      <c r="AB5332" t="s">
        <v>5940</v>
      </c>
      <c r="AC5332">
        <v>5202155</v>
      </c>
      <c r="AD5332" t="s">
        <v>647</v>
      </c>
      <c r="AE5332">
        <v>300</v>
      </c>
      <c r="AF5332">
        <v>5202155</v>
      </c>
      <c r="AG5332" t="s">
        <v>647</v>
      </c>
      <c r="AH5332">
        <v>420</v>
      </c>
      <c r="AI5332">
        <v>5202155</v>
      </c>
      <c r="AJ5332" t="s">
        <v>647</v>
      </c>
      <c r="AK5332" t="s">
        <v>5940</v>
      </c>
      <c r="AL5332">
        <v>5202155</v>
      </c>
      <c r="AM5332" t="s">
        <v>647</v>
      </c>
      <c r="AN5332" t="s">
        <v>5940</v>
      </c>
      <c r="AO5332">
        <v>0</v>
      </c>
      <c r="AP5332">
        <v>5218391</v>
      </c>
      <c r="AQ5332" t="s">
        <v>815</v>
      </c>
      <c r="AR5332">
        <v>4500</v>
      </c>
    </row>
    <row r="5333" spans="1:44" x14ac:dyDescent="0.25">
      <c r="A5333">
        <v>2918704</v>
      </c>
      <c r="B5333">
        <v>6</v>
      </c>
      <c r="C5333" t="s">
        <v>887</v>
      </c>
      <c r="D5333" t="s">
        <v>3882</v>
      </c>
      <c r="E5333">
        <v>3200</v>
      </c>
      <c r="F5333" t="s">
        <v>5940</v>
      </c>
      <c r="G5333">
        <v>18</v>
      </c>
      <c r="H5333" t="s">
        <v>5940</v>
      </c>
      <c r="I5333" t="s">
        <v>5940</v>
      </c>
      <c r="J5333">
        <v>61</v>
      </c>
      <c r="K5333">
        <v>50</v>
      </c>
      <c r="L5333">
        <v>0</v>
      </c>
      <c r="M5333">
        <v>24</v>
      </c>
      <c r="N5333">
        <v>0</v>
      </c>
      <c r="O5333">
        <v>0</v>
      </c>
      <c r="P5333">
        <v>88</v>
      </c>
      <c r="R5333">
        <v>2918704</v>
      </c>
      <c r="S5333">
        <v>3200</v>
      </c>
      <c r="T5333" t="s">
        <v>5940</v>
      </c>
      <c r="U5333">
        <v>18</v>
      </c>
      <c r="V5333" t="s">
        <v>5940</v>
      </c>
      <c r="W5333" t="s">
        <v>5940</v>
      </c>
      <c r="X5333">
        <v>61</v>
      </c>
      <c r="Z5333">
        <v>5202353</v>
      </c>
      <c r="AB5333" t="s">
        <v>5940</v>
      </c>
      <c r="AC5333">
        <v>5202353</v>
      </c>
      <c r="AD5333" t="s">
        <v>648</v>
      </c>
      <c r="AE5333">
        <v>1400</v>
      </c>
      <c r="AF5333">
        <v>5202353</v>
      </c>
      <c r="AG5333" t="s">
        <v>648</v>
      </c>
      <c r="AH5333">
        <v>500</v>
      </c>
      <c r="AI5333">
        <v>5202353</v>
      </c>
      <c r="AJ5333" t="s">
        <v>648</v>
      </c>
      <c r="AK5333" t="s">
        <v>5940</v>
      </c>
      <c r="AL5333">
        <v>5202353</v>
      </c>
      <c r="AM5333" t="s">
        <v>648</v>
      </c>
      <c r="AN5333">
        <v>6000</v>
      </c>
      <c r="AO5333">
        <v>0</v>
      </c>
      <c r="AP5333">
        <v>5218508</v>
      </c>
      <c r="AQ5333" t="s">
        <v>816</v>
      </c>
      <c r="AR5333">
        <v>44480</v>
      </c>
    </row>
    <row r="5334" spans="1:44" x14ac:dyDescent="0.25">
      <c r="A5334">
        <v>2918753</v>
      </c>
      <c r="B5334">
        <v>6</v>
      </c>
      <c r="C5334" t="s">
        <v>887</v>
      </c>
      <c r="D5334" t="s">
        <v>3883</v>
      </c>
      <c r="E5334">
        <v>1870</v>
      </c>
      <c r="F5334" t="s">
        <v>5940</v>
      </c>
      <c r="G5334">
        <v>1080</v>
      </c>
      <c r="H5334">
        <v>960</v>
      </c>
      <c r="I5334" t="s">
        <v>5940</v>
      </c>
      <c r="J5334">
        <v>801</v>
      </c>
      <c r="K5334">
        <v>2210</v>
      </c>
      <c r="L5334">
        <v>0</v>
      </c>
      <c r="M5334">
        <v>320</v>
      </c>
      <c r="N5334">
        <v>1125</v>
      </c>
      <c r="O5334">
        <v>0</v>
      </c>
      <c r="P5334">
        <v>960</v>
      </c>
      <c r="R5334">
        <v>2918753</v>
      </c>
      <c r="S5334">
        <v>1870</v>
      </c>
      <c r="T5334" t="s">
        <v>5940</v>
      </c>
      <c r="U5334">
        <v>1080</v>
      </c>
      <c r="V5334">
        <v>960</v>
      </c>
      <c r="W5334" t="s">
        <v>5940</v>
      </c>
      <c r="X5334">
        <v>801</v>
      </c>
      <c r="Z5334">
        <v>5202502</v>
      </c>
      <c r="AB5334" t="s">
        <v>5940</v>
      </c>
      <c r="AC5334">
        <v>5202502</v>
      </c>
      <c r="AD5334" t="s">
        <v>649</v>
      </c>
      <c r="AE5334">
        <v>800</v>
      </c>
      <c r="AF5334">
        <v>5202502</v>
      </c>
      <c r="AG5334" t="s">
        <v>649</v>
      </c>
      <c r="AH5334" t="s">
        <v>5940</v>
      </c>
      <c r="AI5334">
        <v>5202502</v>
      </c>
      <c r="AJ5334" t="s">
        <v>649</v>
      </c>
      <c r="AK5334" t="s">
        <v>5940</v>
      </c>
      <c r="AL5334">
        <v>5202502</v>
      </c>
      <c r="AM5334" t="s">
        <v>649</v>
      </c>
      <c r="AN5334">
        <v>2800</v>
      </c>
      <c r="AO5334">
        <v>0</v>
      </c>
      <c r="AP5334">
        <v>5218607</v>
      </c>
      <c r="AQ5334" t="s">
        <v>817</v>
      </c>
      <c r="AR5334">
        <v>2400</v>
      </c>
    </row>
    <row r="5335" spans="1:44" x14ac:dyDescent="0.25">
      <c r="A5335">
        <v>2918803</v>
      </c>
      <c r="B5335">
        <v>6</v>
      </c>
      <c r="C5335" t="s">
        <v>887</v>
      </c>
      <c r="D5335" t="s">
        <v>3884</v>
      </c>
      <c r="E5335">
        <v>3200</v>
      </c>
      <c r="F5335" t="s">
        <v>5940</v>
      </c>
      <c r="G5335">
        <v>70</v>
      </c>
      <c r="H5335" t="s">
        <v>5940</v>
      </c>
      <c r="I5335" t="s">
        <v>5940</v>
      </c>
      <c r="J5335">
        <v>30</v>
      </c>
      <c r="K5335">
        <v>7875</v>
      </c>
      <c r="L5335">
        <v>0</v>
      </c>
      <c r="M5335">
        <v>195</v>
      </c>
      <c r="N5335">
        <v>0</v>
      </c>
      <c r="O5335">
        <v>0</v>
      </c>
      <c r="P5335">
        <v>130</v>
      </c>
      <c r="R5335">
        <v>2918803</v>
      </c>
      <c r="S5335">
        <v>3200</v>
      </c>
      <c r="T5335" t="s">
        <v>5940</v>
      </c>
      <c r="U5335">
        <v>70</v>
      </c>
      <c r="V5335" t="s">
        <v>5940</v>
      </c>
      <c r="W5335" t="s">
        <v>5940</v>
      </c>
      <c r="X5335">
        <v>30</v>
      </c>
      <c r="Z5335">
        <v>5202601</v>
      </c>
      <c r="AB5335" t="s">
        <v>5940</v>
      </c>
      <c r="AC5335">
        <v>5202601</v>
      </c>
      <c r="AD5335" t="s">
        <v>650</v>
      </c>
      <c r="AE5335">
        <v>400</v>
      </c>
      <c r="AF5335">
        <v>5202601</v>
      </c>
      <c r="AG5335" t="s">
        <v>650</v>
      </c>
      <c r="AH5335" t="s">
        <v>5940</v>
      </c>
      <c r="AI5335">
        <v>5202601</v>
      </c>
      <c r="AJ5335" t="s">
        <v>650</v>
      </c>
      <c r="AK5335" t="s">
        <v>5940</v>
      </c>
      <c r="AL5335">
        <v>5202601</v>
      </c>
      <c r="AM5335" t="s">
        <v>650</v>
      </c>
      <c r="AN5335">
        <v>1800</v>
      </c>
      <c r="AO5335">
        <v>0</v>
      </c>
      <c r="AP5335">
        <v>5218706</v>
      </c>
      <c r="AQ5335" t="s">
        <v>818</v>
      </c>
      <c r="AR5335">
        <v>900</v>
      </c>
    </row>
    <row r="5336" spans="1:44" x14ac:dyDescent="0.25">
      <c r="A5336">
        <v>2918902</v>
      </c>
      <c r="B5336">
        <v>6</v>
      </c>
      <c r="C5336" t="s">
        <v>887</v>
      </c>
      <c r="D5336" t="s">
        <v>3885</v>
      </c>
      <c r="E5336">
        <v>81312</v>
      </c>
      <c r="F5336" t="s">
        <v>5940</v>
      </c>
      <c r="G5336">
        <v>52</v>
      </c>
      <c r="H5336" t="s">
        <v>5940</v>
      </c>
      <c r="I5336" t="s">
        <v>5940</v>
      </c>
      <c r="J5336">
        <v>40</v>
      </c>
      <c r="K5336">
        <v>103240</v>
      </c>
      <c r="L5336">
        <v>0</v>
      </c>
      <c r="M5336">
        <v>25</v>
      </c>
      <c r="N5336">
        <v>0</v>
      </c>
      <c r="O5336">
        <v>4</v>
      </c>
      <c r="P5336">
        <v>21</v>
      </c>
      <c r="R5336">
        <v>2918902</v>
      </c>
      <c r="S5336">
        <v>81312</v>
      </c>
      <c r="T5336" t="s">
        <v>5940</v>
      </c>
      <c r="U5336">
        <v>52</v>
      </c>
      <c r="V5336" t="s">
        <v>5940</v>
      </c>
      <c r="W5336" t="s">
        <v>5940</v>
      </c>
      <c r="X5336">
        <v>40</v>
      </c>
      <c r="Z5336">
        <v>5202809</v>
      </c>
      <c r="AB5336" t="s">
        <v>5940</v>
      </c>
      <c r="AC5336">
        <v>5202809</v>
      </c>
      <c r="AD5336" t="s">
        <v>651</v>
      </c>
      <c r="AE5336">
        <v>1160</v>
      </c>
      <c r="AF5336">
        <v>5202809</v>
      </c>
      <c r="AG5336" t="s">
        <v>651</v>
      </c>
      <c r="AH5336">
        <v>18000</v>
      </c>
      <c r="AI5336">
        <v>5202809</v>
      </c>
      <c r="AJ5336" t="s">
        <v>651</v>
      </c>
      <c r="AK5336">
        <v>372</v>
      </c>
      <c r="AL5336">
        <v>5202809</v>
      </c>
      <c r="AM5336" t="s">
        <v>651</v>
      </c>
      <c r="AN5336" t="s">
        <v>5940</v>
      </c>
      <c r="AO5336">
        <v>0</v>
      </c>
      <c r="AP5336">
        <v>5218789</v>
      </c>
      <c r="AQ5336" t="s">
        <v>819</v>
      </c>
      <c r="AR5336">
        <v>420</v>
      </c>
    </row>
    <row r="5337" spans="1:44" x14ac:dyDescent="0.25">
      <c r="A5337">
        <v>2919009</v>
      </c>
      <c r="B5337">
        <v>6</v>
      </c>
      <c r="C5337" t="s">
        <v>887</v>
      </c>
      <c r="D5337" t="s">
        <v>3886</v>
      </c>
      <c r="E5337" t="s">
        <v>5940</v>
      </c>
      <c r="F5337" t="s">
        <v>5940</v>
      </c>
      <c r="G5337">
        <v>35</v>
      </c>
      <c r="H5337" t="s">
        <v>5940</v>
      </c>
      <c r="I5337" t="s">
        <v>5940</v>
      </c>
      <c r="J5337">
        <v>19</v>
      </c>
      <c r="K5337">
        <v>0</v>
      </c>
      <c r="L5337">
        <v>0</v>
      </c>
      <c r="M5337">
        <v>7</v>
      </c>
      <c r="N5337">
        <v>0</v>
      </c>
      <c r="O5337">
        <v>0</v>
      </c>
      <c r="P5337">
        <v>14</v>
      </c>
      <c r="R5337">
        <v>2919009</v>
      </c>
      <c r="S5337" t="s">
        <v>5940</v>
      </c>
      <c r="T5337" t="s">
        <v>5940</v>
      </c>
      <c r="U5337">
        <v>35</v>
      </c>
      <c r="V5337" t="s">
        <v>5940</v>
      </c>
      <c r="W5337" t="s">
        <v>5940</v>
      </c>
      <c r="X5337">
        <v>19</v>
      </c>
      <c r="Z5337">
        <v>5203104</v>
      </c>
      <c r="AB5337" t="s">
        <v>5940</v>
      </c>
      <c r="AC5337">
        <v>5203104</v>
      </c>
      <c r="AD5337" t="s">
        <v>652</v>
      </c>
      <c r="AE5337">
        <v>450</v>
      </c>
      <c r="AF5337">
        <v>5203104</v>
      </c>
      <c r="AG5337" t="s">
        <v>652</v>
      </c>
      <c r="AH5337" t="s">
        <v>5940</v>
      </c>
      <c r="AI5337">
        <v>5203104</v>
      </c>
      <c r="AJ5337" t="s">
        <v>652</v>
      </c>
      <c r="AK5337">
        <v>30</v>
      </c>
      <c r="AL5337">
        <v>5203104</v>
      </c>
      <c r="AM5337" t="s">
        <v>652</v>
      </c>
      <c r="AN5337">
        <v>8501</v>
      </c>
      <c r="AO5337">
        <v>0</v>
      </c>
      <c r="AP5337">
        <v>5218805</v>
      </c>
      <c r="AQ5337" t="s">
        <v>820</v>
      </c>
      <c r="AR5337">
        <v>132000</v>
      </c>
    </row>
    <row r="5338" spans="1:44" x14ac:dyDescent="0.25">
      <c r="A5338">
        <v>2919058</v>
      </c>
      <c r="B5338">
        <v>6</v>
      </c>
      <c r="C5338" t="s">
        <v>887</v>
      </c>
      <c r="D5338" t="s">
        <v>3887</v>
      </c>
      <c r="E5338" t="s">
        <v>5940</v>
      </c>
      <c r="F5338" t="s">
        <v>5940</v>
      </c>
      <c r="G5338">
        <v>19</v>
      </c>
      <c r="H5338" t="s">
        <v>5940</v>
      </c>
      <c r="I5338" t="s">
        <v>5940</v>
      </c>
      <c r="J5338">
        <v>127</v>
      </c>
      <c r="K5338">
        <v>0</v>
      </c>
      <c r="L5338">
        <v>0</v>
      </c>
      <c r="M5338">
        <v>16</v>
      </c>
      <c r="N5338">
        <v>0</v>
      </c>
      <c r="O5338">
        <v>0</v>
      </c>
      <c r="P5338">
        <v>87</v>
      </c>
      <c r="R5338">
        <v>2919058</v>
      </c>
      <c r="S5338" t="s">
        <v>5940</v>
      </c>
      <c r="T5338" t="s">
        <v>5940</v>
      </c>
      <c r="U5338">
        <v>19</v>
      </c>
      <c r="V5338" t="s">
        <v>5940</v>
      </c>
      <c r="W5338" t="s">
        <v>5940</v>
      </c>
      <c r="X5338">
        <v>127</v>
      </c>
      <c r="Z5338">
        <v>5203203</v>
      </c>
      <c r="AB5338" t="s">
        <v>5940</v>
      </c>
      <c r="AC5338">
        <v>5203203</v>
      </c>
      <c r="AD5338" t="s">
        <v>653</v>
      </c>
      <c r="AE5338">
        <v>1260</v>
      </c>
      <c r="AF5338">
        <v>5203203</v>
      </c>
      <c r="AG5338" t="s">
        <v>653</v>
      </c>
      <c r="AH5338">
        <v>288000</v>
      </c>
      <c r="AI5338">
        <v>5203203</v>
      </c>
      <c r="AJ5338" t="s">
        <v>653</v>
      </c>
      <c r="AK5338" t="s">
        <v>5940</v>
      </c>
      <c r="AL5338">
        <v>5203203</v>
      </c>
      <c r="AM5338" t="s">
        <v>653</v>
      </c>
      <c r="AN5338">
        <v>5400</v>
      </c>
      <c r="AO5338">
        <v>0</v>
      </c>
      <c r="AP5338">
        <v>5218904</v>
      </c>
      <c r="AQ5338" t="s">
        <v>821</v>
      </c>
      <c r="AR5338">
        <v>4650</v>
      </c>
    </row>
    <row r="5339" spans="1:44" x14ac:dyDescent="0.25">
      <c r="A5339">
        <v>2919108</v>
      </c>
      <c r="B5339">
        <v>6</v>
      </c>
      <c r="C5339" t="s">
        <v>887</v>
      </c>
      <c r="D5339" t="s">
        <v>3888</v>
      </c>
      <c r="E5339" t="s">
        <v>5940</v>
      </c>
      <c r="F5339" t="s">
        <v>5940</v>
      </c>
      <c r="G5339">
        <v>420</v>
      </c>
      <c r="H5339" t="s">
        <v>5940</v>
      </c>
      <c r="I5339" t="s">
        <v>5940</v>
      </c>
      <c r="J5339">
        <v>366</v>
      </c>
      <c r="K5339">
        <v>0</v>
      </c>
      <c r="L5339">
        <v>0</v>
      </c>
      <c r="M5339">
        <v>60</v>
      </c>
      <c r="N5339">
        <v>0</v>
      </c>
      <c r="O5339">
        <v>0</v>
      </c>
      <c r="P5339">
        <v>93</v>
      </c>
      <c r="R5339">
        <v>2919108</v>
      </c>
      <c r="S5339" t="s">
        <v>5940</v>
      </c>
      <c r="T5339" t="s">
        <v>5940</v>
      </c>
      <c r="U5339">
        <v>420</v>
      </c>
      <c r="V5339" t="s">
        <v>5940</v>
      </c>
      <c r="W5339" t="s">
        <v>5940</v>
      </c>
      <c r="X5339">
        <v>366</v>
      </c>
      <c r="Z5339">
        <v>5203302</v>
      </c>
      <c r="AB5339" t="s">
        <v>5940</v>
      </c>
      <c r="AC5339">
        <v>5203302</v>
      </c>
      <c r="AD5339" t="s">
        <v>654</v>
      </c>
      <c r="AE5339">
        <v>2280</v>
      </c>
      <c r="AF5339">
        <v>5203302</v>
      </c>
      <c r="AG5339" t="s">
        <v>654</v>
      </c>
      <c r="AH5339">
        <v>300</v>
      </c>
      <c r="AI5339">
        <v>5203302</v>
      </c>
      <c r="AJ5339" t="s">
        <v>654</v>
      </c>
      <c r="AK5339" t="s">
        <v>5940</v>
      </c>
      <c r="AL5339">
        <v>5203302</v>
      </c>
      <c r="AM5339" t="s">
        <v>654</v>
      </c>
      <c r="AN5339">
        <v>9620</v>
      </c>
      <c r="AO5339">
        <v>0</v>
      </c>
      <c r="AP5339">
        <v>5219001</v>
      </c>
      <c r="AQ5339" t="s">
        <v>822</v>
      </c>
      <c r="AR5339">
        <v>4050</v>
      </c>
    </row>
    <row r="5340" spans="1:44" x14ac:dyDescent="0.25">
      <c r="A5340">
        <v>2919157</v>
      </c>
      <c r="B5340">
        <v>6</v>
      </c>
      <c r="C5340" t="s">
        <v>887</v>
      </c>
      <c r="D5340" t="s">
        <v>3889</v>
      </c>
      <c r="E5340" t="s">
        <v>5940</v>
      </c>
      <c r="F5340" t="s">
        <v>5940</v>
      </c>
      <c r="G5340">
        <v>15030</v>
      </c>
      <c r="H5340" t="s">
        <v>5940</v>
      </c>
      <c r="I5340" t="s">
        <v>5940</v>
      </c>
      <c r="J5340">
        <v>4400</v>
      </c>
      <c r="K5340">
        <v>0</v>
      </c>
      <c r="L5340">
        <v>0</v>
      </c>
      <c r="M5340">
        <v>2003</v>
      </c>
      <c r="N5340">
        <v>0</v>
      </c>
      <c r="O5340">
        <v>0</v>
      </c>
      <c r="P5340">
        <v>412</v>
      </c>
      <c r="R5340">
        <v>2919157</v>
      </c>
      <c r="S5340" t="s">
        <v>5940</v>
      </c>
      <c r="T5340" t="s">
        <v>5940</v>
      </c>
      <c r="U5340">
        <v>15030</v>
      </c>
      <c r="V5340" t="s">
        <v>5940</v>
      </c>
      <c r="W5340" t="s">
        <v>5940</v>
      </c>
      <c r="X5340">
        <v>4400</v>
      </c>
      <c r="Z5340">
        <v>5203401</v>
      </c>
      <c r="AB5340" t="s">
        <v>5940</v>
      </c>
      <c r="AC5340">
        <v>5203401</v>
      </c>
      <c r="AD5340" t="s">
        <v>655</v>
      </c>
      <c r="AE5340">
        <v>720</v>
      </c>
      <c r="AF5340">
        <v>5203401</v>
      </c>
      <c r="AG5340" t="s">
        <v>655</v>
      </c>
      <c r="AH5340">
        <v>2500</v>
      </c>
      <c r="AI5340">
        <v>5203401</v>
      </c>
      <c r="AJ5340" t="s">
        <v>655</v>
      </c>
      <c r="AK5340">
        <v>120</v>
      </c>
      <c r="AL5340">
        <v>5203401</v>
      </c>
      <c r="AM5340" t="s">
        <v>655</v>
      </c>
      <c r="AN5340">
        <v>4500</v>
      </c>
      <c r="AO5340">
        <v>0</v>
      </c>
      <c r="AP5340">
        <v>5219100</v>
      </c>
      <c r="AQ5340" t="s">
        <v>823</v>
      </c>
      <c r="AR5340">
        <v>6750</v>
      </c>
    </row>
    <row r="5341" spans="1:44" x14ac:dyDescent="0.25">
      <c r="A5341">
        <v>2919207</v>
      </c>
      <c r="B5341">
        <v>6</v>
      </c>
      <c r="C5341" t="s">
        <v>887</v>
      </c>
      <c r="D5341" t="s">
        <v>3890</v>
      </c>
      <c r="E5341" t="s">
        <v>5940</v>
      </c>
      <c r="F5341" t="s">
        <v>5940</v>
      </c>
      <c r="G5341">
        <v>0</v>
      </c>
      <c r="H5341" t="s">
        <v>5940</v>
      </c>
      <c r="I5341" t="s">
        <v>5940</v>
      </c>
      <c r="J5341" t="s">
        <v>5940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R5341">
        <v>2919207</v>
      </c>
      <c r="S5341" t="s">
        <v>5940</v>
      </c>
      <c r="T5341" t="s">
        <v>5940</v>
      </c>
      <c r="U5341">
        <v>0</v>
      </c>
      <c r="V5341" t="s">
        <v>5940</v>
      </c>
      <c r="W5341" t="s">
        <v>5940</v>
      </c>
      <c r="X5341" t="s">
        <v>5940</v>
      </c>
      <c r="Z5341">
        <v>5203500</v>
      </c>
      <c r="AB5341">
        <v>1584</v>
      </c>
      <c r="AC5341">
        <v>5203500</v>
      </c>
      <c r="AD5341" t="s">
        <v>656</v>
      </c>
      <c r="AE5341">
        <v>525</v>
      </c>
      <c r="AF5341">
        <v>5203500</v>
      </c>
      <c r="AG5341" t="s">
        <v>656</v>
      </c>
      <c r="AH5341">
        <v>408000</v>
      </c>
      <c r="AI5341">
        <v>5203500</v>
      </c>
      <c r="AJ5341" t="s">
        <v>656</v>
      </c>
      <c r="AK5341">
        <v>430</v>
      </c>
      <c r="AL5341">
        <v>5203500</v>
      </c>
      <c r="AM5341" t="s">
        <v>656</v>
      </c>
      <c r="AN5341">
        <v>142120</v>
      </c>
      <c r="AO5341">
        <v>0</v>
      </c>
      <c r="AP5341">
        <v>5219209</v>
      </c>
      <c r="AQ5341" t="s">
        <v>824</v>
      </c>
      <c r="AR5341">
        <v>4000</v>
      </c>
    </row>
    <row r="5342" spans="1:44" x14ac:dyDescent="0.25">
      <c r="A5342">
        <v>2919306</v>
      </c>
      <c r="B5342">
        <v>6</v>
      </c>
      <c r="C5342" t="s">
        <v>887</v>
      </c>
      <c r="D5342" t="s">
        <v>3891</v>
      </c>
      <c r="E5342" t="s">
        <v>5940</v>
      </c>
      <c r="F5342" t="s">
        <v>5940</v>
      </c>
      <c r="G5342">
        <v>78</v>
      </c>
      <c r="H5342" t="s">
        <v>5940</v>
      </c>
      <c r="I5342" t="s">
        <v>5940</v>
      </c>
      <c r="J5342">
        <v>9</v>
      </c>
      <c r="K5342">
        <v>200</v>
      </c>
      <c r="L5342">
        <v>0</v>
      </c>
      <c r="M5342">
        <v>384</v>
      </c>
      <c r="N5342">
        <v>0</v>
      </c>
      <c r="O5342">
        <v>0</v>
      </c>
      <c r="P5342">
        <v>224</v>
      </c>
      <c r="R5342">
        <v>2919306</v>
      </c>
      <c r="S5342" t="s">
        <v>5940</v>
      </c>
      <c r="T5342" t="s">
        <v>5940</v>
      </c>
      <c r="U5342">
        <v>78</v>
      </c>
      <c r="V5342" t="s">
        <v>5940</v>
      </c>
      <c r="W5342" t="s">
        <v>5940</v>
      </c>
      <c r="X5342">
        <v>9</v>
      </c>
      <c r="Z5342">
        <v>5203559</v>
      </c>
      <c r="AB5342" t="s">
        <v>5940</v>
      </c>
      <c r="AC5342">
        <v>5203559</v>
      </c>
      <c r="AD5342" t="s">
        <v>657</v>
      </c>
      <c r="AE5342">
        <v>108</v>
      </c>
      <c r="AF5342">
        <v>5203559</v>
      </c>
      <c r="AG5342" t="s">
        <v>657</v>
      </c>
      <c r="AH5342" t="s">
        <v>5940</v>
      </c>
      <c r="AI5342">
        <v>5203559</v>
      </c>
      <c r="AJ5342" t="s">
        <v>657</v>
      </c>
      <c r="AK5342" t="s">
        <v>5940</v>
      </c>
      <c r="AL5342">
        <v>5203559</v>
      </c>
      <c r="AM5342" t="s">
        <v>657</v>
      </c>
      <c r="AN5342" t="s">
        <v>5940</v>
      </c>
      <c r="AO5342">
        <v>0</v>
      </c>
      <c r="AP5342">
        <v>5219258</v>
      </c>
      <c r="AQ5342" t="s">
        <v>825</v>
      </c>
      <c r="AR5342">
        <v>150</v>
      </c>
    </row>
    <row r="5343" spans="1:44" x14ac:dyDescent="0.25">
      <c r="A5343">
        <v>2919405</v>
      </c>
      <c r="B5343">
        <v>6</v>
      </c>
      <c r="C5343" t="s">
        <v>887</v>
      </c>
      <c r="D5343" t="s">
        <v>3892</v>
      </c>
      <c r="E5343">
        <v>13600</v>
      </c>
      <c r="F5343" t="s">
        <v>5940</v>
      </c>
      <c r="G5343">
        <v>454</v>
      </c>
      <c r="H5343" t="s">
        <v>5940</v>
      </c>
      <c r="I5343">
        <v>45</v>
      </c>
      <c r="J5343">
        <v>714</v>
      </c>
      <c r="K5343">
        <v>8500</v>
      </c>
      <c r="L5343">
        <v>0</v>
      </c>
      <c r="M5343">
        <v>555</v>
      </c>
      <c r="N5343">
        <v>0</v>
      </c>
      <c r="O5343">
        <v>0</v>
      </c>
      <c r="P5343">
        <v>110</v>
      </c>
      <c r="R5343">
        <v>2919405</v>
      </c>
      <c r="S5343">
        <v>13600</v>
      </c>
      <c r="T5343" t="s">
        <v>5940</v>
      </c>
      <c r="U5343">
        <v>454</v>
      </c>
      <c r="V5343" t="s">
        <v>5940</v>
      </c>
      <c r="W5343">
        <v>45</v>
      </c>
      <c r="X5343">
        <v>714</v>
      </c>
      <c r="Z5343">
        <v>5203575</v>
      </c>
      <c r="AB5343" t="s">
        <v>5940</v>
      </c>
      <c r="AC5343">
        <v>5203575</v>
      </c>
      <c r="AD5343" t="s">
        <v>658</v>
      </c>
      <c r="AE5343">
        <v>935</v>
      </c>
      <c r="AF5343">
        <v>5203575</v>
      </c>
      <c r="AG5343" t="s">
        <v>658</v>
      </c>
      <c r="AH5343">
        <v>100</v>
      </c>
      <c r="AI5343">
        <v>5203575</v>
      </c>
      <c r="AJ5343" t="s">
        <v>658</v>
      </c>
      <c r="AK5343" t="s">
        <v>5940</v>
      </c>
      <c r="AL5343">
        <v>5203575</v>
      </c>
      <c r="AM5343" t="s">
        <v>658</v>
      </c>
      <c r="AN5343">
        <v>3556</v>
      </c>
      <c r="AO5343">
        <v>0</v>
      </c>
      <c r="AP5343">
        <v>5219308</v>
      </c>
      <c r="AQ5343" t="s">
        <v>826</v>
      </c>
      <c r="AR5343">
        <v>22470</v>
      </c>
    </row>
    <row r="5344" spans="1:44" x14ac:dyDescent="0.25">
      <c r="A5344">
        <v>2919504</v>
      </c>
      <c r="B5344">
        <v>6</v>
      </c>
      <c r="C5344" t="s">
        <v>887</v>
      </c>
      <c r="D5344" t="s">
        <v>3893</v>
      </c>
      <c r="E5344">
        <v>32500</v>
      </c>
      <c r="F5344" t="s">
        <v>5940</v>
      </c>
      <c r="G5344">
        <v>3030</v>
      </c>
      <c r="H5344">
        <v>1800</v>
      </c>
      <c r="I5344">
        <v>1500</v>
      </c>
      <c r="J5344">
        <v>1538</v>
      </c>
      <c r="K5344">
        <v>52500</v>
      </c>
      <c r="L5344">
        <v>0</v>
      </c>
      <c r="M5344">
        <v>2310</v>
      </c>
      <c r="N5344">
        <v>1050</v>
      </c>
      <c r="O5344">
        <v>1000</v>
      </c>
      <c r="P5344">
        <v>999</v>
      </c>
      <c r="R5344">
        <v>2919504</v>
      </c>
      <c r="S5344">
        <v>32500</v>
      </c>
      <c r="T5344" t="s">
        <v>5940</v>
      </c>
      <c r="U5344">
        <v>3030</v>
      </c>
      <c r="V5344">
        <v>1800</v>
      </c>
      <c r="W5344">
        <v>1500</v>
      </c>
      <c r="X5344">
        <v>1538</v>
      </c>
      <c r="Z5344">
        <v>5203609</v>
      </c>
      <c r="AB5344" t="s">
        <v>5940</v>
      </c>
      <c r="AC5344">
        <v>5203609</v>
      </c>
      <c r="AD5344" t="s">
        <v>659</v>
      </c>
      <c r="AE5344">
        <v>750</v>
      </c>
      <c r="AF5344">
        <v>5203609</v>
      </c>
      <c r="AG5344" t="s">
        <v>659</v>
      </c>
      <c r="AH5344">
        <v>110000</v>
      </c>
      <c r="AI5344">
        <v>5203609</v>
      </c>
      <c r="AJ5344" t="s">
        <v>659</v>
      </c>
      <c r="AK5344">
        <v>358</v>
      </c>
      <c r="AL5344">
        <v>5203609</v>
      </c>
      <c r="AM5344" t="s">
        <v>659</v>
      </c>
      <c r="AN5344">
        <v>600</v>
      </c>
      <c r="AO5344">
        <v>0</v>
      </c>
      <c r="AP5344">
        <v>5219357</v>
      </c>
      <c r="AQ5344" t="s">
        <v>827</v>
      </c>
      <c r="AR5344">
        <v>2160</v>
      </c>
    </row>
    <row r="5345" spans="1:44" x14ac:dyDescent="0.25">
      <c r="A5345">
        <v>2919553</v>
      </c>
      <c r="B5345">
        <v>6</v>
      </c>
      <c r="C5345" t="s">
        <v>887</v>
      </c>
      <c r="D5345" t="s">
        <v>3894</v>
      </c>
      <c r="E5345" t="s">
        <v>5940</v>
      </c>
      <c r="F5345">
        <v>353012</v>
      </c>
      <c r="G5345">
        <v>93438</v>
      </c>
      <c r="H5345">
        <v>72885</v>
      </c>
      <c r="I5345">
        <v>4772</v>
      </c>
      <c r="J5345">
        <v>4806</v>
      </c>
      <c r="K5345">
        <v>3250</v>
      </c>
      <c r="L5345">
        <v>414414</v>
      </c>
      <c r="M5345">
        <v>120723</v>
      </c>
      <c r="N5345">
        <v>109758</v>
      </c>
      <c r="O5345">
        <v>1564</v>
      </c>
      <c r="P5345">
        <v>8810</v>
      </c>
      <c r="R5345">
        <v>2919553</v>
      </c>
      <c r="S5345" t="s">
        <v>5940</v>
      </c>
      <c r="T5345">
        <v>353012</v>
      </c>
      <c r="U5345">
        <v>93438</v>
      </c>
      <c r="V5345">
        <v>72885</v>
      </c>
      <c r="W5345">
        <v>4772</v>
      </c>
      <c r="X5345">
        <v>4806</v>
      </c>
      <c r="Z5345">
        <v>5203807</v>
      </c>
      <c r="AB5345" t="s">
        <v>5940</v>
      </c>
      <c r="AC5345">
        <v>5203807</v>
      </c>
      <c r="AD5345" t="s">
        <v>660</v>
      </c>
      <c r="AE5345">
        <v>225</v>
      </c>
      <c r="AF5345">
        <v>5203807</v>
      </c>
      <c r="AG5345" t="s">
        <v>660</v>
      </c>
      <c r="AH5345" t="s">
        <v>5940</v>
      </c>
      <c r="AI5345">
        <v>5203807</v>
      </c>
      <c r="AJ5345" t="s">
        <v>660</v>
      </c>
      <c r="AK5345" t="s">
        <v>5940</v>
      </c>
      <c r="AL5345">
        <v>5203807</v>
      </c>
      <c r="AM5345" t="s">
        <v>660</v>
      </c>
      <c r="AN5345" t="s">
        <v>5940</v>
      </c>
      <c r="AO5345">
        <v>0</v>
      </c>
      <c r="AP5345">
        <v>5219407</v>
      </c>
      <c r="AQ5345" t="s">
        <v>828</v>
      </c>
      <c r="AR5345">
        <v>14500</v>
      </c>
    </row>
    <row r="5346" spans="1:44" x14ac:dyDescent="0.25">
      <c r="A5346">
        <v>2919603</v>
      </c>
      <c r="B5346">
        <v>6</v>
      </c>
      <c r="C5346" t="s">
        <v>887</v>
      </c>
      <c r="D5346" t="s">
        <v>3895</v>
      </c>
      <c r="E5346" t="s">
        <v>5940</v>
      </c>
      <c r="F5346" t="s">
        <v>5940</v>
      </c>
      <c r="G5346">
        <v>85</v>
      </c>
      <c r="H5346" t="s">
        <v>5940</v>
      </c>
      <c r="I5346" t="s">
        <v>5940</v>
      </c>
      <c r="J5346">
        <v>48</v>
      </c>
      <c r="K5346">
        <v>0</v>
      </c>
      <c r="L5346">
        <v>0</v>
      </c>
      <c r="M5346">
        <v>207</v>
      </c>
      <c r="N5346">
        <v>0</v>
      </c>
      <c r="O5346">
        <v>0</v>
      </c>
      <c r="P5346">
        <v>419</v>
      </c>
      <c r="R5346">
        <v>2919603</v>
      </c>
      <c r="S5346" t="s">
        <v>5940</v>
      </c>
      <c r="T5346" t="s">
        <v>5940</v>
      </c>
      <c r="U5346">
        <v>85</v>
      </c>
      <c r="V5346" t="s">
        <v>5940</v>
      </c>
      <c r="W5346" t="s">
        <v>5940</v>
      </c>
      <c r="X5346">
        <v>48</v>
      </c>
      <c r="Z5346">
        <v>5203906</v>
      </c>
      <c r="AB5346">
        <v>648</v>
      </c>
      <c r="AC5346">
        <v>5203906</v>
      </c>
      <c r="AD5346" t="s">
        <v>661</v>
      </c>
      <c r="AE5346">
        <v>1950</v>
      </c>
      <c r="AF5346">
        <v>5203906</v>
      </c>
      <c r="AG5346" t="s">
        <v>661</v>
      </c>
      <c r="AH5346" t="s">
        <v>5940</v>
      </c>
      <c r="AI5346">
        <v>5203906</v>
      </c>
      <c r="AJ5346" t="s">
        <v>661</v>
      </c>
      <c r="AK5346">
        <v>325</v>
      </c>
      <c r="AL5346">
        <v>5203906</v>
      </c>
      <c r="AM5346" t="s">
        <v>661</v>
      </c>
      <c r="AN5346">
        <v>8000</v>
      </c>
      <c r="AO5346">
        <v>0</v>
      </c>
      <c r="AP5346">
        <v>5219456</v>
      </c>
      <c r="AQ5346" t="s">
        <v>829</v>
      </c>
      <c r="AR5346">
        <v>4200</v>
      </c>
    </row>
    <row r="5347" spans="1:44" x14ac:dyDescent="0.25">
      <c r="A5347">
        <v>2919702</v>
      </c>
      <c r="B5347">
        <v>6</v>
      </c>
      <c r="C5347" t="s">
        <v>887</v>
      </c>
      <c r="D5347" t="s">
        <v>3896</v>
      </c>
      <c r="E5347">
        <v>6048</v>
      </c>
      <c r="F5347" t="s">
        <v>5940</v>
      </c>
      <c r="G5347">
        <v>18</v>
      </c>
      <c r="H5347" t="s">
        <v>5940</v>
      </c>
      <c r="I5347" t="s">
        <v>5940</v>
      </c>
      <c r="J5347">
        <v>27</v>
      </c>
      <c r="K5347">
        <v>5808</v>
      </c>
      <c r="L5347">
        <v>0</v>
      </c>
      <c r="M5347">
        <v>12</v>
      </c>
      <c r="N5347">
        <v>0</v>
      </c>
      <c r="O5347">
        <v>0</v>
      </c>
      <c r="P5347">
        <v>18</v>
      </c>
      <c r="R5347">
        <v>2919702</v>
      </c>
      <c r="S5347">
        <v>6048</v>
      </c>
      <c r="T5347" t="s">
        <v>5940</v>
      </c>
      <c r="U5347">
        <v>18</v>
      </c>
      <c r="V5347" t="s">
        <v>5940</v>
      </c>
      <c r="W5347" t="s">
        <v>5940</v>
      </c>
      <c r="X5347">
        <v>27</v>
      </c>
      <c r="Z5347">
        <v>5203939</v>
      </c>
      <c r="AB5347" t="s">
        <v>5940</v>
      </c>
      <c r="AC5347">
        <v>5203939</v>
      </c>
      <c r="AD5347" t="s">
        <v>662</v>
      </c>
      <c r="AE5347">
        <v>144</v>
      </c>
      <c r="AF5347">
        <v>5203939</v>
      </c>
      <c r="AG5347" t="s">
        <v>662</v>
      </c>
      <c r="AH5347" t="s">
        <v>5940</v>
      </c>
      <c r="AI5347">
        <v>5203939</v>
      </c>
      <c r="AJ5347" t="s">
        <v>662</v>
      </c>
      <c r="AK5347" t="s">
        <v>5940</v>
      </c>
      <c r="AL5347">
        <v>5203939</v>
      </c>
      <c r="AM5347" t="s">
        <v>662</v>
      </c>
      <c r="AN5347" t="s">
        <v>5940</v>
      </c>
      <c r="AO5347">
        <v>0</v>
      </c>
      <c r="AP5347">
        <v>5219506</v>
      </c>
      <c r="AQ5347" t="s">
        <v>830</v>
      </c>
      <c r="AR5347">
        <v>2450</v>
      </c>
    </row>
    <row r="5348" spans="1:44" x14ac:dyDescent="0.25">
      <c r="A5348">
        <v>2919801</v>
      </c>
      <c r="B5348">
        <v>6</v>
      </c>
      <c r="C5348" t="s">
        <v>887</v>
      </c>
      <c r="D5348" t="s">
        <v>3897</v>
      </c>
      <c r="E5348">
        <v>20000</v>
      </c>
      <c r="F5348" t="s">
        <v>5940</v>
      </c>
      <c r="G5348">
        <v>3000</v>
      </c>
      <c r="H5348">
        <v>1200</v>
      </c>
      <c r="I5348">
        <v>150</v>
      </c>
      <c r="J5348">
        <v>2424</v>
      </c>
      <c r="K5348">
        <v>6000</v>
      </c>
      <c r="L5348">
        <v>0</v>
      </c>
      <c r="M5348">
        <v>330</v>
      </c>
      <c r="N5348">
        <v>315</v>
      </c>
      <c r="O5348">
        <v>20</v>
      </c>
      <c r="P5348">
        <v>800</v>
      </c>
      <c r="R5348">
        <v>2919801</v>
      </c>
      <c r="S5348">
        <v>20000</v>
      </c>
      <c r="T5348" t="s">
        <v>5940</v>
      </c>
      <c r="U5348">
        <v>3000</v>
      </c>
      <c r="V5348">
        <v>1200</v>
      </c>
      <c r="W5348">
        <v>150</v>
      </c>
      <c r="X5348">
        <v>2424</v>
      </c>
      <c r="Z5348">
        <v>5203962</v>
      </c>
      <c r="AB5348" t="s">
        <v>5940</v>
      </c>
      <c r="AC5348">
        <v>5203962</v>
      </c>
      <c r="AD5348" t="s">
        <v>663</v>
      </c>
      <c r="AE5348">
        <v>320</v>
      </c>
      <c r="AF5348">
        <v>5203962</v>
      </c>
      <c r="AG5348" t="s">
        <v>663</v>
      </c>
      <c r="AH5348">
        <v>768</v>
      </c>
      <c r="AI5348">
        <v>5203962</v>
      </c>
      <c r="AJ5348" t="s">
        <v>663</v>
      </c>
      <c r="AK5348">
        <v>50</v>
      </c>
      <c r="AL5348">
        <v>5203962</v>
      </c>
      <c r="AM5348" t="s">
        <v>663</v>
      </c>
      <c r="AN5348" t="s">
        <v>5940</v>
      </c>
      <c r="AO5348">
        <v>0</v>
      </c>
      <c r="AP5348">
        <v>5219605</v>
      </c>
      <c r="AQ5348" t="s">
        <v>831</v>
      </c>
      <c r="AR5348">
        <v>1950</v>
      </c>
    </row>
    <row r="5349" spans="1:44" x14ac:dyDescent="0.25">
      <c r="A5349">
        <v>2919900</v>
      </c>
      <c r="B5349">
        <v>6</v>
      </c>
      <c r="C5349" t="s">
        <v>887</v>
      </c>
      <c r="D5349" t="s">
        <v>3898</v>
      </c>
      <c r="E5349" t="s">
        <v>5940</v>
      </c>
      <c r="F5349" t="s">
        <v>5940</v>
      </c>
      <c r="G5349">
        <v>18</v>
      </c>
      <c r="H5349" t="s">
        <v>5940</v>
      </c>
      <c r="I5349" t="s">
        <v>5940</v>
      </c>
      <c r="J5349">
        <v>48</v>
      </c>
      <c r="K5349">
        <v>0</v>
      </c>
      <c r="L5349">
        <v>0</v>
      </c>
      <c r="M5349">
        <v>48</v>
      </c>
      <c r="N5349">
        <v>0</v>
      </c>
      <c r="O5349">
        <v>0</v>
      </c>
      <c r="P5349">
        <v>84</v>
      </c>
      <c r="R5349">
        <v>2919900</v>
      </c>
      <c r="S5349" t="s">
        <v>5940</v>
      </c>
      <c r="T5349" t="s">
        <v>5940</v>
      </c>
      <c r="U5349">
        <v>18</v>
      </c>
      <c r="V5349" t="s">
        <v>5940</v>
      </c>
      <c r="W5349" t="s">
        <v>5940</v>
      </c>
      <c r="X5349">
        <v>48</v>
      </c>
      <c r="Z5349">
        <v>5204003</v>
      </c>
      <c r="AB5349" t="s">
        <v>5940</v>
      </c>
      <c r="AC5349">
        <v>5204003</v>
      </c>
      <c r="AD5349" t="s">
        <v>664</v>
      </c>
      <c r="AE5349">
        <v>900</v>
      </c>
      <c r="AF5349">
        <v>5204003</v>
      </c>
      <c r="AG5349" t="s">
        <v>664</v>
      </c>
      <c r="AH5349">
        <v>1200</v>
      </c>
      <c r="AI5349">
        <v>5204003</v>
      </c>
      <c r="AJ5349" t="s">
        <v>664</v>
      </c>
      <c r="AK5349">
        <v>13200</v>
      </c>
      <c r="AL5349">
        <v>5204003</v>
      </c>
      <c r="AM5349" t="s">
        <v>664</v>
      </c>
      <c r="AN5349">
        <v>87420</v>
      </c>
      <c r="AO5349">
        <v>0</v>
      </c>
      <c r="AP5349">
        <v>5219704</v>
      </c>
      <c r="AQ5349" t="s">
        <v>832</v>
      </c>
      <c r="AR5349">
        <v>1880</v>
      </c>
    </row>
    <row r="5350" spans="1:44" x14ac:dyDescent="0.25">
      <c r="A5350">
        <v>2919926</v>
      </c>
      <c r="B5350">
        <v>6</v>
      </c>
      <c r="C5350" t="s">
        <v>887</v>
      </c>
      <c r="D5350" t="s">
        <v>3899</v>
      </c>
      <c r="E5350" t="s">
        <v>5940</v>
      </c>
      <c r="F5350" t="s">
        <v>5940</v>
      </c>
      <c r="G5350">
        <v>0</v>
      </c>
      <c r="H5350" t="s">
        <v>5940</v>
      </c>
      <c r="I5350" t="s">
        <v>5940</v>
      </c>
      <c r="J5350" t="s">
        <v>5940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R5350">
        <v>2919926</v>
      </c>
      <c r="S5350" t="s">
        <v>5940</v>
      </c>
      <c r="T5350" t="s">
        <v>5940</v>
      </c>
      <c r="U5350">
        <v>0</v>
      </c>
      <c r="V5350" t="s">
        <v>5940</v>
      </c>
      <c r="W5350" t="s">
        <v>5940</v>
      </c>
      <c r="X5350" t="s">
        <v>5940</v>
      </c>
      <c r="Z5350">
        <v>5204102</v>
      </c>
      <c r="AB5350" t="s">
        <v>5940</v>
      </c>
      <c r="AC5350">
        <v>5204102</v>
      </c>
      <c r="AD5350" t="s">
        <v>665</v>
      </c>
      <c r="AE5350">
        <v>120</v>
      </c>
      <c r="AF5350">
        <v>5204102</v>
      </c>
      <c r="AG5350" t="s">
        <v>665</v>
      </c>
      <c r="AH5350" t="s">
        <v>5940</v>
      </c>
      <c r="AI5350">
        <v>5204102</v>
      </c>
      <c r="AJ5350" t="s">
        <v>665</v>
      </c>
      <c r="AK5350" t="s">
        <v>5940</v>
      </c>
      <c r="AL5350">
        <v>5204102</v>
      </c>
      <c r="AM5350" t="s">
        <v>665</v>
      </c>
      <c r="AN5350" t="s">
        <v>5940</v>
      </c>
      <c r="AO5350">
        <v>0</v>
      </c>
      <c r="AP5350">
        <v>5219712</v>
      </c>
      <c r="AQ5350" t="s">
        <v>833</v>
      </c>
      <c r="AR5350">
        <v>1000</v>
      </c>
    </row>
    <row r="5351" spans="1:44" x14ac:dyDescent="0.25">
      <c r="A5351">
        <v>2919959</v>
      </c>
      <c r="B5351">
        <v>6</v>
      </c>
      <c r="C5351" t="s">
        <v>887</v>
      </c>
      <c r="D5351" t="s">
        <v>3900</v>
      </c>
      <c r="E5351" t="s">
        <v>5940</v>
      </c>
      <c r="F5351" t="s">
        <v>5940</v>
      </c>
      <c r="G5351">
        <v>180</v>
      </c>
      <c r="H5351">
        <v>30</v>
      </c>
      <c r="I5351" t="s">
        <v>5940</v>
      </c>
      <c r="J5351">
        <v>180</v>
      </c>
      <c r="K5351">
        <v>0</v>
      </c>
      <c r="L5351">
        <v>0</v>
      </c>
      <c r="M5351">
        <v>480</v>
      </c>
      <c r="N5351">
        <v>0</v>
      </c>
      <c r="O5351">
        <v>0</v>
      </c>
      <c r="P5351">
        <v>216</v>
      </c>
      <c r="R5351">
        <v>2919959</v>
      </c>
      <c r="S5351" t="s">
        <v>5940</v>
      </c>
      <c r="T5351" t="s">
        <v>5940</v>
      </c>
      <c r="U5351">
        <v>180</v>
      </c>
      <c r="V5351">
        <v>30</v>
      </c>
      <c r="W5351" t="s">
        <v>5940</v>
      </c>
      <c r="X5351">
        <v>180</v>
      </c>
      <c r="Z5351">
        <v>5204201</v>
      </c>
      <c r="AB5351" t="s">
        <v>5940</v>
      </c>
      <c r="AC5351">
        <v>5204201</v>
      </c>
      <c r="AD5351" t="s">
        <v>666</v>
      </c>
      <c r="AE5351">
        <v>200</v>
      </c>
      <c r="AF5351">
        <v>5204201</v>
      </c>
      <c r="AG5351" t="s">
        <v>666</v>
      </c>
      <c r="AH5351" t="s">
        <v>5940</v>
      </c>
      <c r="AI5351">
        <v>5204201</v>
      </c>
      <c r="AJ5351" t="s">
        <v>666</v>
      </c>
      <c r="AK5351" t="s">
        <v>5940</v>
      </c>
      <c r="AL5351">
        <v>5204201</v>
      </c>
      <c r="AM5351" t="s">
        <v>666</v>
      </c>
      <c r="AN5351" t="s">
        <v>5940</v>
      </c>
      <c r="AO5351">
        <v>0</v>
      </c>
      <c r="AP5351">
        <v>5219738</v>
      </c>
      <c r="AQ5351" t="s">
        <v>834</v>
      </c>
      <c r="AR5351">
        <v>2700</v>
      </c>
    </row>
    <row r="5352" spans="1:44" x14ac:dyDescent="0.25">
      <c r="A5352">
        <v>2920007</v>
      </c>
      <c r="B5352">
        <v>6</v>
      </c>
      <c r="C5352" t="s">
        <v>887</v>
      </c>
      <c r="D5352" t="s">
        <v>3901</v>
      </c>
      <c r="E5352">
        <v>1680</v>
      </c>
      <c r="F5352" t="s">
        <v>5940</v>
      </c>
      <c r="G5352">
        <v>18</v>
      </c>
      <c r="H5352" t="s">
        <v>5940</v>
      </c>
      <c r="I5352" t="s">
        <v>5940</v>
      </c>
      <c r="J5352">
        <v>27</v>
      </c>
      <c r="K5352">
        <v>1584</v>
      </c>
      <c r="L5352">
        <v>0</v>
      </c>
      <c r="M5352">
        <v>12</v>
      </c>
      <c r="N5352">
        <v>0</v>
      </c>
      <c r="O5352">
        <v>0</v>
      </c>
      <c r="P5352">
        <v>18</v>
      </c>
      <c r="R5352">
        <v>2920007</v>
      </c>
      <c r="S5352">
        <v>1680</v>
      </c>
      <c r="T5352" t="s">
        <v>5940</v>
      </c>
      <c r="U5352">
        <v>18</v>
      </c>
      <c r="V5352" t="s">
        <v>5940</v>
      </c>
      <c r="W5352" t="s">
        <v>5940</v>
      </c>
      <c r="X5352">
        <v>27</v>
      </c>
      <c r="Z5352">
        <v>5204250</v>
      </c>
      <c r="AB5352">
        <v>4000</v>
      </c>
      <c r="AC5352">
        <v>5204250</v>
      </c>
      <c r="AD5352" t="s">
        <v>667</v>
      </c>
      <c r="AE5352">
        <v>650</v>
      </c>
      <c r="AF5352">
        <v>5204250</v>
      </c>
      <c r="AG5352" t="s">
        <v>667</v>
      </c>
      <c r="AH5352" t="s">
        <v>5940</v>
      </c>
      <c r="AI5352">
        <v>5204250</v>
      </c>
      <c r="AJ5352" t="s">
        <v>667</v>
      </c>
      <c r="AK5352">
        <v>170</v>
      </c>
      <c r="AL5352">
        <v>5204250</v>
      </c>
      <c r="AM5352" t="s">
        <v>667</v>
      </c>
      <c r="AN5352">
        <v>16000</v>
      </c>
      <c r="AO5352">
        <v>0</v>
      </c>
      <c r="AP5352">
        <v>5219753</v>
      </c>
      <c r="AQ5352" t="s">
        <v>835</v>
      </c>
      <c r="AR5352">
        <v>3600</v>
      </c>
    </row>
    <row r="5353" spans="1:44" x14ac:dyDescent="0.25">
      <c r="A5353">
        <v>2920106</v>
      </c>
      <c r="B5353">
        <v>6</v>
      </c>
      <c r="C5353" t="s">
        <v>887</v>
      </c>
      <c r="D5353" t="s">
        <v>3902</v>
      </c>
      <c r="E5353" t="s">
        <v>5940</v>
      </c>
      <c r="F5353" t="s">
        <v>5940</v>
      </c>
      <c r="G5353">
        <v>288</v>
      </c>
      <c r="H5353" t="s">
        <v>5940</v>
      </c>
      <c r="I5353" t="s">
        <v>5940</v>
      </c>
      <c r="J5353">
        <v>240</v>
      </c>
      <c r="K5353">
        <v>0</v>
      </c>
      <c r="L5353">
        <v>0</v>
      </c>
      <c r="M5353">
        <v>168</v>
      </c>
      <c r="N5353">
        <v>0</v>
      </c>
      <c r="O5353">
        <v>0</v>
      </c>
      <c r="P5353">
        <v>120</v>
      </c>
      <c r="R5353">
        <v>2920106</v>
      </c>
      <c r="S5353" t="s">
        <v>5940</v>
      </c>
      <c r="T5353" t="s">
        <v>5940</v>
      </c>
      <c r="U5353">
        <v>288</v>
      </c>
      <c r="V5353" t="s">
        <v>5940</v>
      </c>
      <c r="W5353" t="s">
        <v>5940</v>
      </c>
      <c r="X5353">
        <v>240</v>
      </c>
      <c r="Z5353">
        <v>5204300</v>
      </c>
      <c r="AB5353" t="s">
        <v>5940</v>
      </c>
      <c r="AC5353">
        <v>5204300</v>
      </c>
      <c r="AD5353" t="s">
        <v>668</v>
      </c>
      <c r="AE5353">
        <v>700</v>
      </c>
      <c r="AF5353">
        <v>5204300</v>
      </c>
      <c r="AG5353" t="s">
        <v>668</v>
      </c>
      <c r="AH5353" t="s">
        <v>5940</v>
      </c>
      <c r="AI5353">
        <v>5204300</v>
      </c>
      <c r="AJ5353" t="s">
        <v>668</v>
      </c>
      <c r="AK5353" t="s">
        <v>5940</v>
      </c>
      <c r="AL5353">
        <v>5204300</v>
      </c>
      <c r="AM5353" t="s">
        <v>668</v>
      </c>
      <c r="AN5353">
        <v>6700</v>
      </c>
      <c r="AO5353">
        <v>0</v>
      </c>
      <c r="AP5353">
        <v>5219803</v>
      </c>
      <c r="AQ5353" t="s">
        <v>836</v>
      </c>
      <c r="AR5353">
        <v>12000</v>
      </c>
    </row>
    <row r="5354" spans="1:44" x14ac:dyDescent="0.25">
      <c r="A5354">
        <v>2920205</v>
      </c>
      <c r="B5354">
        <v>6</v>
      </c>
      <c r="C5354" t="s">
        <v>887</v>
      </c>
      <c r="D5354" t="s">
        <v>3903</v>
      </c>
      <c r="E5354">
        <v>12500</v>
      </c>
      <c r="F5354" t="s">
        <v>5940</v>
      </c>
      <c r="G5354">
        <v>750</v>
      </c>
      <c r="H5354">
        <v>15300</v>
      </c>
      <c r="I5354" t="s">
        <v>5940</v>
      </c>
      <c r="J5354">
        <v>440</v>
      </c>
      <c r="K5354">
        <v>10400</v>
      </c>
      <c r="L5354">
        <v>0</v>
      </c>
      <c r="M5354">
        <v>2520</v>
      </c>
      <c r="N5354">
        <v>3800</v>
      </c>
      <c r="O5354">
        <v>0</v>
      </c>
      <c r="P5354">
        <v>715</v>
      </c>
      <c r="R5354">
        <v>2920205</v>
      </c>
      <c r="S5354">
        <v>12500</v>
      </c>
      <c r="T5354" t="s">
        <v>5940</v>
      </c>
      <c r="U5354">
        <v>750</v>
      </c>
      <c r="V5354">
        <v>15300</v>
      </c>
      <c r="W5354" t="s">
        <v>5940</v>
      </c>
      <c r="X5354">
        <v>440</v>
      </c>
      <c r="Z5354">
        <v>5204409</v>
      </c>
      <c r="AB5354">
        <v>13000</v>
      </c>
      <c r="AC5354">
        <v>5204409</v>
      </c>
      <c r="AD5354" t="s">
        <v>669</v>
      </c>
      <c r="AE5354">
        <v>19800</v>
      </c>
      <c r="AF5354">
        <v>5204409</v>
      </c>
      <c r="AG5354" t="s">
        <v>669</v>
      </c>
      <c r="AH5354">
        <v>1400</v>
      </c>
      <c r="AI5354">
        <v>5204409</v>
      </c>
      <c r="AJ5354" t="s">
        <v>669</v>
      </c>
      <c r="AK5354">
        <v>1800</v>
      </c>
      <c r="AL5354">
        <v>5204409</v>
      </c>
      <c r="AM5354" t="s">
        <v>669</v>
      </c>
      <c r="AN5354">
        <v>215000</v>
      </c>
      <c r="AO5354">
        <v>0</v>
      </c>
      <c r="AP5354">
        <v>5219902</v>
      </c>
      <c r="AQ5354" t="s">
        <v>837</v>
      </c>
      <c r="AR5354">
        <v>2450</v>
      </c>
    </row>
    <row r="5355" spans="1:44" x14ac:dyDescent="0.25">
      <c r="A5355">
        <v>2920304</v>
      </c>
      <c r="B5355">
        <v>6</v>
      </c>
      <c r="C5355" t="s">
        <v>887</v>
      </c>
      <c r="D5355" t="s">
        <v>3904</v>
      </c>
      <c r="E5355" t="s">
        <v>5940</v>
      </c>
      <c r="F5355" t="s">
        <v>5940</v>
      </c>
      <c r="G5355">
        <v>135</v>
      </c>
      <c r="H5355">
        <v>225</v>
      </c>
      <c r="I5355" t="s">
        <v>5940</v>
      </c>
      <c r="J5355">
        <v>240</v>
      </c>
      <c r="K5355">
        <v>0</v>
      </c>
      <c r="L5355">
        <v>0</v>
      </c>
      <c r="M5355">
        <v>36</v>
      </c>
      <c r="N5355">
        <v>126</v>
      </c>
      <c r="O5355">
        <v>0</v>
      </c>
      <c r="P5355">
        <v>195</v>
      </c>
      <c r="R5355">
        <v>2920304</v>
      </c>
      <c r="S5355" t="s">
        <v>5940</v>
      </c>
      <c r="T5355" t="s">
        <v>5940</v>
      </c>
      <c r="U5355">
        <v>135</v>
      </c>
      <c r="V5355">
        <v>225</v>
      </c>
      <c r="W5355" t="s">
        <v>5940</v>
      </c>
      <c r="X5355">
        <v>240</v>
      </c>
      <c r="Z5355">
        <v>5204508</v>
      </c>
      <c r="AB5355">
        <v>1311</v>
      </c>
      <c r="AC5355">
        <v>5204508</v>
      </c>
      <c r="AD5355" t="s">
        <v>670</v>
      </c>
      <c r="AE5355">
        <v>960</v>
      </c>
      <c r="AF5355">
        <v>5204508</v>
      </c>
      <c r="AG5355" t="s">
        <v>670</v>
      </c>
      <c r="AH5355" t="s">
        <v>5940</v>
      </c>
      <c r="AI5355">
        <v>5204508</v>
      </c>
      <c r="AJ5355" t="s">
        <v>670</v>
      </c>
      <c r="AK5355" t="s">
        <v>5940</v>
      </c>
      <c r="AL5355">
        <v>5204508</v>
      </c>
      <c r="AM5355" t="s">
        <v>670</v>
      </c>
      <c r="AN5355">
        <v>42120</v>
      </c>
      <c r="AO5355">
        <v>0</v>
      </c>
      <c r="AP5355">
        <v>5220009</v>
      </c>
      <c r="AQ5355" t="s">
        <v>838</v>
      </c>
      <c r="AR5355">
        <v>46620</v>
      </c>
    </row>
    <row r="5356" spans="1:44" x14ac:dyDescent="0.25">
      <c r="A5356">
        <v>2920403</v>
      </c>
      <c r="B5356">
        <v>6</v>
      </c>
      <c r="C5356" t="s">
        <v>887</v>
      </c>
      <c r="D5356" t="s">
        <v>3905</v>
      </c>
      <c r="E5356" t="s">
        <v>5940</v>
      </c>
      <c r="F5356" t="s">
        <v>5940</v>
      </c>
      <c r="G5356">
        <v>63</v>
      </c>
      <c r="H5356" t="s">
        <v>5940</v>
      </c>
      <c r="I5356" t="s">
        <v>5940</v>
      </c>
      <c r="J5356">
        <v>66</v>
      </c>
      <c r="K5356">
        <v>0</v>
      </c>
      <c r="L5356">
        <v>0</v>
      </c>
      <c r="M5356">
        <v>36</v>
      </c>
      <c r="N5356">
        <v>9</v>
      </c>
      <c r="O5356">
        <v>0</v>
      </c>
      <c r="P5356">
        <v>53</v>
      </c>
      <c r="R5356">
        <v>2920403</v>
      </c>
      <c r="S5356" t="s">
        <v>5940</v>
      </c>
      <c r="T5356" t="s">
        <v>5940</v>
      </c>
      <c r="U5356">
        <v>63</v>
      </c>
      <c r="V5356" t="s">
        <v>5940</v>
      </c>
      <c r="W5356" t="s">
        <v>5940</v>
      </c>
      <c r="X5356">
        <v>66</v>
      </c>
      <c r="Z5356">
        <v>5204557</v>
      </c>
      <c r="AB5356" t="s">
        <v>5940</v>
      </c>
      <c r="AC5356">
        <v>5204557</v>
      </c>
      <c r="AD5356" t="s">
        <v>671</v>
      </c>
      <c r="AE5356">
        <v>108</v>
      </c>
      <c r="AF5356">
        <v>5204557</v>
      </c>
      <c r="AG5356" t="s">
        <v>671</v>
      </c>
      <c r="AH5356">
        <v>600</v>
      </c>
      <c r="AI5356">
        <v>5204557</v>
      </c>
      <c r="AJ5356" t="s">
        <v>671</v>
      </c>
      <c r="AK5356" t="s">
        <v>5940</v>
      </c>
      <c r="AL5356">
        <v>5204557</v>
      </c>
      <c r="AM5356" t="s">
        <v>671</v>
      </c>
      <c r="AN5356" t="s">
        <v>5940</v>
      </c>
      <c r="AO5356">
        <v>0</v>
      </c>
      <c r="AP5356">
        <v>5220058</v>
      </c>
      <c r="AQ5356" t="s">
        <v>839</v>
      </c>
      <c r="AR5356">
        <v>5850</v>
      </c>
    </row>
    <row r="5357" spans="1:44" x14ac:dyDescent="0.25">
      <c r="A5357">
        <v>2920452</v>
      </c>
      <c r="B5357">
        <v>6</v>
      </c>
      <c r="C5357" t="s">
        <v>887</v>
      </c>
      <c r="D5357" t="s">
        <v>3906</v>
      </c>
      <c r="E5357">
        <v>3600</v>
      </c>
      <c r="F5357" t="s">
        <v>5940</v>
      </c>
      <c r="G5357">
        <v>1800</v>
      </c>
      <c r="H5357" t="s">
        <v>5940</v>
      </c>
      <c r="I5357">
        <v>205</v>
      </c>
      <c r="J5357">
        <v>794</v>
      </c>
      <c r="K5357">
        <v>11750</v>
      </c>
      <c r="L5357">
        <v>0</v>
      </c>
      <c r="M5357">
        <v>1360</v>
      </c>
      <c r="N5357">
        <v>0</v>
      </c>
      <c r="O5357">
        <v>108</v>
      </c>
      <c r="P5357">
        <v>459</v>
      </c>
      <c r="R5357">
        <v>2920452</v>
      </c>
      <c r="S5357">
        <v>3600</v>
      </c>
      <c r="T5357" t="s">
        <v>5940</v>
      </c>
      <c r="U5357">
        <v>1800</v>
      </c>
      <c r="V5357" t="s">
        <v>5940</v>
      </c>
      <c r="W5357">
        <v>205</v>
      </c>
      <c r="X5357">
        <v>794</v>
      </c>
      <c r="Z5357">
        <v>5204607</v>
      </c>
      <c r="AB5357" t="s">
        <v>5940</v>
      </c>
      <c r="AC5357">
        <v>5204607</v>
      </c>
      <c r="AD5357" t="s">
        <v>672</v>
      </c>
      <c r="AE5357">
        <v>2700</v>
      </c>
      <c r="AF5357">
        <v>5204607</v>
      </c>
      <c r="AG5357" t="s">
        <v>672</v>
      </c>
      <c r="AH5357">
        <v>750</v>
      </c>
      <c r="AI5357">
        <v>5204607</v>
      </c>
      <c r="AJ5357" t="s">
        <v>672</v>
      </c>
      <c r="AK5357">
        <v>478</v>
      </c>
      <c r="AL5357">
        <v>5204607</v>
      </c>
      <c r="AM5357" t="s">
        <v>672</v>
      </c>
      <c r="AN5357">
        <v>600</v>
      </c>
      <c r="AO5357">
        <v>0</v>
      </c>
      <c r="AP5357">
        <v>5220108</v>
      </c>
      <c r="AQ5357" t="s">
        <v>840</v>
      </c>
      <c r="AR5357">
        <v>7000</v>
      </c>
    </row>
    <row r="5358" spans="1:44" x14ac:dyDescent="0.25">
      <c r="A5358">
        <v>2920502</v>
      </c>
      <c r="B5358">
        <v>6</v>
      </c>
      <c r="C5358" t="s">
        <v>887</v>
      </c>
      <c r="D5358" t="s">
        <v>3907</v>
      </c>
      <c r="E5358" t="s">
        <v>5940</v>
      </c>
      <c r="F5358" t="s">
        <v>5940</v>
      </c>
      <c r="G5358">
        <v>72</v>
      </c>
      <c r="H5358" t="s">
        <v>5940</v>
      </c>
      <c r="I5358" t="s">
        <v>5940</v>
      </c>
      <c r="J5358">
        <v>118</v>
      </c>
      <c r="K5358">
        <v>0</v>
      </c>
      <c r="L5358">
        <v>0</v>
      </c>
      <c r="M5358">
        <v>30</v>
      </c>
      <c r="N5358">
        <v>0</v>
      </c>
      <c r="O5358">
        <v>0</v>
      </c>
      <c r="P5358">
        <v>63</v>
      </c>
      <c r="R5358">
        <v>2920502</v>
      </c>
      <c r="S5358" t="s">
        <v>5940</v>
      </c>
      <c r="T5358" t="s">
        <v>5940</v>
      </c>
      <c r="U5358">
        <v>72</v>
      </c>
      <c r="V5358" t="s">
        <v>5940</v>
      </c>
      <c r="W5358" t="s">
        <v>5940</v>
      </c>
      <c r="X5358">
        <v>118</v>
      </c>
      <c r="Z5358">
        <v>5204656</v>
      </c>
      <c r="AB5358" t="s">
        <v>5940</v>
      </c>
      <c r="AC5358">
        <v>5204656</v>
      </c>
      <c r="AD5358" t="s">
        <v>673</v>
      </c>
      <c r="AE5358">
        <v>360</v>
      </c>
      <c r="AF5358">
        <v>5204656</v>
      </c>
      <c r="AG5358" t="s">
        <v>673</v>
      </c>
      <c r="AH5358">
        <v>200</v>
      </c>
      <c r="AI5358">
        <v>5204656</v>
      </c>
      <c r="AJ5358" t="s">
        <v>673</v>
      </c>
      <c r="AK5358" t="s">
        <v>5940</v>
      </c>
      <c r="AL5358">
        <v>5204656</v>
      </c>
      <c r="AM5358" t="s">
        <v>673</v>
      </c>
      <c r="AN5358" t="s">
        <v>5940</v>
      </c>
      <c r="AO5358">
        <v>0</v>
      </c>
      <c r="AP5358">
        <v>5220157</v>
      </c>
      <c r="AQ5358" t="s">
        <v>841</v>
      </c>
      <c r="AR5358">
        <v>825</v>
      </c>
    </row>
    <row r="5359" spans="1:44" x14ac:dyDescent="0.25">
      <c r="A5359">
        <v>2920601</v>
      </c>
      <c r="B5359">
        <v>6</v>
      </c>
      <c r="C5359" t="s">
        <v>887</v>
      </c>
      <c r="D5359" t="s">
        <v>3908</v>
      </c>
      <c r="E5359">
        <v>2400</v>
      </c>
      <c r="F5359" t="s">
        <v>5940</v>
      </c>
      <c r="G5359">
        <v>48</v>
      </c>
      <c r="H5359" t="s">
        <v>5940</v>
      </c>
      <c r="I5359" t="s">
        <v>5940</v>
      </c>
      <c r="J5359">
        <v>56</v>
      </c>
      <c r="K5359">
        <v>1740</v>
      </c>
      <c r="L5359">
        <v>0</v>
      </c>
      <c r="M5359">
        <v>41</v>
      </c>
      <c r="N5359">
        <v>0</v>
      </c>
      <c r="O5359">
        <v>0</v>
      </c>
      <c r="P5359">
        <v>48</v>
      </c>
      <c r="R5359">
        <v>2920601</v>
      </c>
      <c r="S5359">
        <v>2400</v>
      </c>
      <c r="T5359" t="s">
        <v>5940</v>
      </c>
      <c r="U5359">
        <v>48</v>
      </c>
      <c r="V5359" t="s">
        <v>5940</v>
      </c>
      <c r="W5359" t="s">
        <v>5940</v>
      </c>
      <c r="X5359">
        <v>56</v>
      </c>
      <c r="Z5359">
        <v>5204706</v>
      </c>
      <c r="AB5359" t="s">
        <v>5940</v>
      </c>
      <c r="AC5359">
        <v>5204706</v>
      </c>
      <c r="AD5359" t="s">
        <v>674</v>
      </c>
      <c r="AE5359">
        <v>3800</v>
      </c>
      <c r="AF5359">
        <v>5204706</v>
      </c>
      <c r="AG5359" t="s">
        <v>674</v>
      </c>
      <c r="AH5359">
        <v>600</v>
      </c>
      <c r="AI5359">
        <v>5204706</v>
      </c>
      <c r="AJ5359" t="s">
        <v>674</v>
      </c>
      <c r="AK5359" t="s">
        <v>5940</v>
      </c>
      <c r="AL5359">
        <v>5204706</v>
      </c>
      <c r="AM5359" t="s">
        <v>674</v>
      </c>
      <c r="AN5359">
        <v>30000</v>
      </c>
      <c r="AO5359">
        <v>0</v>
      </c>
      <c r="AP5359">
        <v>5220207</v>
      </c>
      <c r="AQ5359" t="s">
        <v>842</v>
      </c>
      <c r="AR5359">
        <v>1950</v>
      </c>
    </row>
    <row r="5360" spans="1:44" x14ac:dyDescent="0.25">
      <c r="A5360">
        <v>2920700</v>
      </c>
      <c r="B5360">
        <v>6</v>
      </c>
      <c r="C5360" t="s">
        <v>887</v>
      </c>
      <c r="D5360" t="s">
        <v>3909</v>
      </c>
      <c r="E5360">
        <v>150</v>
      </c>
      <c r="F5360" t="s">
        <v>5940</v>
      </c>
      <c r="G5360">
        <v>0</v>
      </c>
      <c r="H5360" t="s">
        <v>5940</v>
      </c>
      <c r="I5360" t="s">
        <v>5940</v>
      </c>
      <c r="J5360" t="s">
        <v>5940</v>
      </c>
      <c r="K5360">
        <v>684</v>
      </c>
      <c r="L5360">
        <v>0</v>
      </c>
      <c r="M5360">
        <v>0</v>
      </c>
      <c r="N5360">
        <v>0</v>
      </c>
      <c r="O5360">
        <v>0</v>
      </c>
      <c r="P5360">
        <v>0</v>
      </c>
      <c r="R5360">
        <v>2920700</v>
      </c>
      <c r="S5360">
        <v>150</v>
      </c>
      <c r="T5360" t="s">
        <v>5940</v>
      </c>
      <c r="U5360">
        <v>0</v>
      </c>
      <c r="V5360" t="s">
        <v>5940</v>
      </c>
      <c r="W5360" t="s">
        <v>5940</v>
      </c>
      <c r="X5360" t="s">
        <v>5940</v>
      </c>
      <c r="Z5360">
        <v>5204805</v>
      </c>
      <c r="AB5360">
        <v>10452</v>
      </c>
      <c r="AC5360">
        <v>5204805</v>
      </c>
      <c r="AD5360" t="s">
        <v>675</v>
      </c>
      <c r="AE5360">
        <v>900</v>
      </c>
      <c r="AF5360">
        <v>5204805</v>
      </c>
      <c r="AG5360" t="s">
        <v>675</v>
      </c>
      <c r="AH5360">
        <v>7500</v>
      </c>
      <c r="AI5360">
        <v>5204805</v>
      </c>
      <c r="AJ5360" t="s">
        <v>675</v>
      </c>
      <c r="AK5360">
        <v>2910</v>
      </c>
      <c r="AL5360">
        <v>5204805</v>
      </c>
      <c r="AM5360" t="s">
        <v>675</v>
      </c>
      <c r="AN5360">
        <v>176000</v>
      </c>
      <c r="AO5360">
        <v>0</v>
      </c>
      <c r="AP5360">
        <v>5220264</v>
      </c>
      <c r="AQ5360" t="s">
        <v>843</v>
      </c>
      <c r="AR5360">
        <v>8625</v>
      </c>
    </row>
    <row r="5361" spans="1:44" x14ac:dyDescent="0.25">
      <c r="A5361">
        <v>2920809</v>
      </c>
      <c r="B5361">
        <v>6</v>
      </c>
      <c r="C5361" t="s">
        <v>887</v>
      </c>
      <c r="D5361" t="s">
        <v>3910</v>
      </c>
      <c r="E5361" t="s">
        <v>5940</v>
      </c>
      <c r="F5361" t="s">
        <v>5940</v>
      </c>
      <c r="G5361">
        <v>294</v>
      </c>
      <c r="H5361" t="s">
        <v>5940</v>
      </c>
      <c r="I5361" t="s">
        <v>5940</v>
      </c>
      <c r="J5361">
        <v>171</v>
      </c>
      <c r="K5361">
        <v>0</v>
      </c>
      <c r="L5361">
        <v>0</v>
      </c>
      <c r="M5361">
        <v>28</v>
      </c>
      <c r="N5361">
        <v>0</v>
      </c>
      <c r="O5361">
        <v>0</v>
      </c>
      <c r="P5361">
        <v>42</v>
      </c>
      <c r="R5361">
        <v>2920809</v>
      </c>
      <c r="S5361" t="s">
        <v>5940</v>
      </c>
      <c r="T5361" t="s">
        <v>5940</v>
      </c>
      <c r="U5361">
        <v>294</v>
      </c>
      <c r="V5361" t="s">
        <v>5940</v>
      </c>
      <c r="W5361" t="s">
        <v>5940</v>
      </c>
      <c r="X5361">
        <v>171</v>
      </c>
      <c r="Z5361">
        <v>5204854</v>
      </c>
      <c r="AB5361" t="s">
        <v>5940</v>
      </c>
      <c r="AC5361">
        <v>5204854</v>
      </c>
      <c r="AD5361" t="s">
        <v>676</v>
      </c>
      <c r="AE5361">
        <v>60</v>
      </c>
      <c r="AF5361">
        <v>5204854</v>
      </c>
      <c r="AG5361" t="s">
        <v>676</v>
      </c>
      <c r="AH5361" t="s">
        <v>5940</v>
      </c>
      <c r="AI5361">
        <v>5204854</v>
      </c>
      <c r="AJ5361" t="s">
        <v>676</v>
      </c>
      <c r="AK5361" t="s">
        <v>5940</v>
      </c>
      <c r="AL5361">
        <v>5204854</v>
      </c>
      <c r="AM5361" t="s">
        <v>676</v>
      </c>
      <c r="AN5361">
        <v>750</v>
      </c>
      <c r="AO5361">
        <v>0</v>
      </c>
      <c r="AP5361">
        <v>5220280</v>
      </c>
      <c r="AQ5361" t="s">
        <v>844</v>
      </c>
      <c r="AR5361">
        <v>1920</v>
      </c>
    </row>
    <row r="5362" spans="1:44" x14ac:dyDescent="0.25">
      <c r="A5362">
        <v>2920908</v>
      </c>
      <c r="B5362">
        <v>6</v>
      </c>
      <c r="C5362" t="s">
        <v>887</v>
      </c>
      <c r="D5362" t="s">
        <v>3911</v>
      </c>
      <c r="E5362" t="s">
        <v>5940</v>
      </c>
      <c r="F5362" t="s">
        <v>5940</v>
      </c>
      <c r="G5362">
        <v>0</v>
      </c>
      <c r="H5362" t="s">
        <v>5940</v>
      </c>
      <c r="I5362" t="s">
        <v>5940</v>
      </c>
      <c r="J5362" t="s">
        <v>5940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R5362">
        <v>2920908</v>
      </c>
      <c r="S5362" t="s">
        <v>5940</v>
      </c>
      <c r="T5362" t="s">
        <v>5940</v>
      </c>
      <c r="U5362">
        <v>0</v>
      </c>
      <c r="V5362" t="s">
        <v>5940</v>
      </c>
      <c r="W5362" t="s">
        <v>5940</v>
      </c>
      <c r="X5362" t="s">
        <v>5940</v>
      </c>
      <c r="Z5362">
        <v>5204904</v>
      </c>
      <c r="AB5362" t="s">
        <v>5940</v>
      </c>
      <c r="AC5362">
        <v>5204904</v>
      </c>
      <c r="AD5362" t="s">
        <v>677</v>
      </c>
      <c r="AE5362">
        <v>648</v>
      </c>
      <c r="AF5362">
        <v>5204904</v>
      </c>
      <c r="AG5362" t="s">
        <v>677</v>
      </c>
      <c r="AH5362">
        <v>3450</v>
      </c>
      <c r="AI5362">
        <v>5204904</v>
      </c>
      <c r="AJ5362" t="s">
        <v>677</v>
      </c>
      <c r="AK5362">
        <v>135</v>
      </c>
      <c r="AL5362">
        <v>5204904</v>
      </c>
      <c r="AM5362" t="s">
        <v>677</v>
      </c>
      <c r="AN5362" t="s">
        <v>5940</v>
      </c>
      <c r="AO5362">
        <v>0</v>
      </c>
      <c r="AP5362">
        <v>5220405</v>
      </c>
      <c r="AQ5362" t="s">
        <v>845</v>
      </c>
      <c r="AR5362">
        <v>1350</v>
      </c>
    </row>
    <row r="5363" spans="1:44" x14ac:dyDescent="0.25">
      <c r="A5363">
        <v>2921005</v>
      </c>
      <c r="B5363">
        <v>6</v>
      </c>
      <c r="C5363" t="s">
        <v>887</v>
      </c>
      <c r="D5363" t="s">
        <v>3912</v>
      </c>
      <c r="E5363" t="s">
        <v>5940</v>
      </c>
      <c r="F5363" t="s">
        <v>5940</v>
      </c>
      <c r="G5363">
        <v>50</v>
      </c>
      <c r="H5363" t="s">
        <v>5940</v>
      </c>
      <c r="I5363" t="s">
        <v>5940</v>
      </c>
      <c r="J5363">
        <v>21</v>
      </c>
      <c r="K5363">
        <v>0</v>
      </c>
      <c r="L5363">
        <v>0</v>
      </c>
      <c r="M5363">
        <v>192</v>
      </c>
      <c r="N5363">
        <v>0</v>
      </c>
      <c r="O5363">
        <v>0</v>
      </c>
      <c r="P5363">
        <v>126</v>
      </c>
      <c r="R5363">
        <v>2921005</v>
      </c>
      <c r="S5363" t="s">
        <v>5940</v>
      </c>
      <c r="T5363" t="s">
        <v>5940</v>
      </c>
      <c r="U5363">
        <v>50</v>
      </c>
      <c r="V5363" t="s">
        <v>5940</v>
      </c>
      <c r="W5363" t="s">
        <v>5940</v>
      </c>
      <c r="X5363">
        <v>21</v>
      </c>
      <c r="Z5363">
        <v>5204953</v>
      </c>
      <c r="AB5363" t="s">
        <v>5940</v>
      </c>
      <c r="AC5363">
        <v>5204953</v>
      </c>
      <c r="AD5363" t="s">
        <v>678</v>
      </c>
      <c r="AE5363">
        <v>162</v>
      </c>
      <c r="AF5363">
        <v>5204953</v>
      </c>
      <c r="AG5363" t="s">
        <v>678</v>
      </c>
      <c r="AH5363">
        <v>120</v>
      </c>
      <c r="AI5363">
        <v>5204953</v>
      </c>
      <c r="AJ5363" t="s">
        <v>678</v>
      </c>
      <c r="AK5363" t="s">
        <v>5940</v>
      </c>
      <c r="AL5363">
        <v>5204953</v>
      </c>
      <c r="AM5363" t="s">
        <v>678</v>
      </c>
      <c r="AN5363" t="s">
        <v>5940</v>
      </c>
      <c r="AO5363">
        <v>0</v>
      </c>
      <c r="AP5363">
        <v>5220454</v>
      </c>
      <c r="AQ5363" t="s">
        <v>846</v>
      </c>
      <c r="AR5363">
        <v>2280</v>
      </c>
    </row>
    <row r="5364" spans="1:44" x14ac:dyDescent="0.25">
      <c r="A5364">
        <v>2921054</v>
      </c>
      <c r="B5364">
        <v>6</v>
      </c>
      <c r="C5364" t="s">
        <v>887</v>
      </c>
      <c r="D5364" t="s">
        <v>3913</v>
      </c>
      <c r="E5364" t="s">
        <v>5940</v>
      </c>
      <c r="F5364" t="s">
        <v>5940</v>
      </c>
      <c r="G5364">
        <v>200</v>
      </c>
      <c r="H5364">
        <v>55</v>
      </c>
      <c r="I5364" t="s">
        <v>5940</v>
      </c>
      <c r="J5364">
        <v>450</v>
      </c>
      <c r="K5364">
        <v>250</v>
      </c>
      <c r="L5364">
        <v>0</v>
      </c>
      <c r="M5364">
        <v>385</v>
      </c>
      <c r="N5364">
        <v>0</v>
      </c>
      <c r="O5364">
        <v>0</v>
      </c>
      <c r="P5364">
        <v>412</v>
      </c>
      <c r="R5364">
        <v>2921054</v>
      </c>
      <c r="S5364" t="s">
        <v>5940</v>
      </c>
      <c r="T5364" t="s">
        <v>5940</v>
      </c>
      <c r="U5364">
        <v>200</v>
      </c>
      <c r="V5364">
        <v>55</v>
      </c>
      <c r="W5364" t="s">
        <v>5940</v>
      </c>
      <c r="X5364">
        <v>450</v>
      </c>
      <c r="Z5364">
        <v>5205000</v>
      </c>
      <c r="AB5364" t="s">
        <v>5940</v>
      </c>
      <c r="AC5364">
        <v>5205000</v>
      </c>
      <c r="AD5364" t="s">
        <v>679</v>
      </c>
      <c r="AE5364">
        <v>1200</v>
      </c>
      <c r="AF5364">
        <v>5205000</v>
      </c>
      <c r="AG5364" t="s">
        <v>679</v>
      </c>
      <c r="AH5364">
        <v>640000</v>
      </c>
      <c r="AI5364">
        <v>5205000</v>
      </c>
      <c r="AJ5364" t="s">
        <v>679</v>
      </c>
      <c r="AK5364">
        <v>144</v>
      </c>
      <c r="AL5364">
        <v>5205000</v>
      </c>
      <c r="AM5364" t="s">
        <v>679</v>
      </c>
      <c r="AN5364">
        <v>50</v>
      </c>
      <c r="AO5364">
        <v>0</v>
      </c>
      <c r="AP5364">
        <v>5220504</v>
      </c>
      <c r="AQ5364" t="s">
        <v>847</v>
      </c>
      <c r="AR5364">
        <v>24000</v>
      </c>
    </row>
    <row r="5365" spans="1:44" x14ac:dyDescent="0.25">
      <c r="A5365">
        <v>2921104</v>
      </c>
      <c r="B5365">
        <v>6</v>
      </c>
      <c r="C5365" t="s">
        <v>887</v>
      </c>
      <c r="D5365" t="s">
        <v>3914</v>
      </c>
      <c r="E5365">
        <v>161224</v>
      </c>
      <c r="F5365" t="s">
        <v>5940</v>
      </c>
      <c r="G5365" t="s">
        <v>5940</v>
      </c>
      <c r="H5365" t="s">
        <v>5940</v>
      </c>
      <c r="I5365" t="s">
        <v>5940</v>
      </c>
      <c r="J5365">
        <v>86</v>
      </c>
      <c r="K5365">
        <v>419920</v>
      </c>
      <c r="L5365">
        <v>0</v>
      </c>
      <c r="M5365">
        <v>56</v>
      </c>
      <c r="N5365">
        <v>0</v>
      </c>
      <c r="O5365">
        <v>0</v>
      </c>
      <c r="P5365">
        <v>146</v>
      </c>
      <c r="R5365">
        <v>2921104</v>
      </c>
      <c r="S5365">
        <v>161224</v>
      </c>
      <c r="T5365" t="s">
        <v>5940</v>
      </c>
      <c r="U5365" t="s">
        <v>5940</v>
      </c>
      <c r="V5365" t="s">
        <v>5940</v>
      </c>
      <c r="W5365" t="s">
        <v>5940</v>
      </c>
      <c r="X5365">
        <v>86</v>
      </c>
      <c r="Z5365">
        <v>5205059</v>
      </c>
      <c r="AB5365" t="s">
        <v>5940</v>
      </c>
      <c r="AC5365">
        <v>5205059</v>
      </c>
      <c r="AD5365" t="s">
        <v>680</v>
      </c>
      <c r="AE5365">
        <v>120</v>
      </c>
      <c r="AF5365">
        <v>5205059</v>
      </c>
      <c r="AG5365" t="s">
        <v>680</v>
      </c>
      <c r="AH5365">
        <v>300000</v>
      </c>
      <c r="AI5365">
        <v>5205059</v>
      </c>
      <c r="AJ5365" t="s">
        <v>680</v>
      </c>
      <c r="AK5365" t="s">
        <v>5940</v>
      </c>
      <c r="AL5365">
        <v>5205059</v>
      </c>
      <c r="AM5365" t="s">
        <v>680</v>
      </c>
      <c r="AN5365">
        <v>20700</v>
      </c>
      <c r="AO5365">
        <v>0</v>
      </c>
      <c r="AP5365">
        <v>5220603</v>
      </c>
      <c r="AQ5365" t="s">
        <v>848</v>
      </c>
      <c r="AR5365">
        <v>17480</v>
      </c>
    </row>
    <row r="5366" spans="1:44" x14ac:dyDescent="0.25">
      <c r="A5366">
        <v>2921203</v>
      </c>
      <c r="B5366">
        <v>6</v>
      </c>
      <c r="C5366" t="s">
        <v>887</v>
      </c>
      <c r="D5366" t="s">
        <v>3915</v>
      </c>
      <c r="E5366">
        <v>600</v>
      </c>
      <c r="F5366" t="s">
        <v>5940</v>
      </c>
      <c r="G5366">
        <v>316</v>
      </c>
      <c r="H5366" t="s">
        <v>5940</v>
      </c>
      <c r="I5366" t="s">
        <v>5940</v>
      </c>
      <c r="J5366">
        <v>984</v>
      </c>
      <c r="K5366">
        <v>610</v>
      </c>
      <c r="L5366">
        <v>0</v>
      </c>
      <c r="M5366">
        <v>1201</v>
      </c>
      <c r="N5366">
        <v>0</v>
      </c>
      <c r="O5366">
        <v>0</v>
      </c>
      <c r="P5366">
        <v>760</v>
      </c>
      <c r="R5366">
        <v>2921203</v>
      </c>
      <c r="S5366">
        <v>600</v>
      </c>
      <c r="T5366" t="s">
        <v>5940</v>
      </c>
      <c r="U5366">
        <v>316</v>
      </c>
      <c r="V5366" t="s">
        <v>5940</v>
      </c>
      <c r="W5366" t="s">
        <v>5940</v>
      </c>
      <c r="X5366">
        <v>984</v>
      </c>
      <c r="Z5366">
        <v>5205109</v>
      </c>
      <c r="AB5366">
        <v>5670</v>
      </c>
      <c r="AC5366">
        <v>5205109</v>
      </c>
      <c r="AD5366" t="s">
        <v>681</v>
      </c>
      <c r="AE5366">
        <v>4320</v>
      </c>
      <c r="AF5366">
        <v>5205109</v>
      </c>
      <c r="AG5366" t="s">
        <v>681</v>
      </c>
      <c r="AH5366">
        <v>12000</v>
      </c>
      <c r="AI5366">
        <v>5205109</v>
      </c>
      <c r="AJ5366" t="s">
        <v>681</v>
      </c>
      <c r="AK5366">
        <v>1830</v>
      </c>
      <c r="AL5366">
        <v>5205109</v>
      </c>
      <c r="AM5366" t="s">
        <v>681</v>
      </c>
      <c r="AN5366">
        <v>238500</v>
      </c>
      <c r="AO5366">
        <v>0</v>
      </c>
      <c r="AP5366">
        <v>5220686</v>
      </c>
      <c r="AQ5366" t="s">
        <v>849</v>
      </c>
      <c r="AR5366">
        <v>900</v>
      </c>
    </row>
    <row r="5367" spans="1:44" x14ac:dyDescent="0.25">
      <c r="A5367">
        <v>2921302</v>
      </c>
      <c r="B5367">
        <v>6</v>
      </c>
      <c r="C5367" t="s">
        <v>887</v>
      </c>
      <c r="D5367" t="s">
        <v>3916</v>
      </c>
      <c r="E5367" t="s">
        <v>5940</v>
      </c>
      <c r="F5367" t="s">
        <v>5940</v>
      </c>
      <c r="G5367">
        <v>10</v>
      </c>
      <c r="H5367" t="s">
        <v>5940</v>
      </c>
      <c r="I5367" t="s">
        <v>5940</v>
      </c>
      <c r="J5367">
        <v>45</v>
      </c>
      <c r="K5367">
        <v>0</v>
      </c>
      <c r="L5367">
        <v>0</v>
      </c>
      <c r="M5367">
        <v>14</v>
      </c>
      <c r="N5367">
        <v>0</v>
      </c>
      <c r="O5367">
        <v>0</v>
      </c>
      <c r="P5367">
        <v>40</v>
      </c>
      <c r="R5367">
        <v>2921302</v>
      </c>
      <c r="S5367" t="s">
        <v>5940</v>
      </c>
      <c r="T5367" t="s">
        <v>5940</v>
      </c>
      <c r="U5367">
        <v>10</v>
      </c>
      <c r="V5367" t="s">
        <v>5940</v>
      </c>
      <c r="W5367" t="s">
        <v>5940</v>
      </c>
      <c r="X5367">
        <v>45</v>
      </c>
      <c r="Z5367">
        <v>5205208</v>
      </c>
      <c r="AB5367" t="s">
        <v>5940</v>
      </c>
      <c r="AC5367">
        <v>5205208</v>
      </c>
      <c r="AD5367" t="s">
        <v>682</v>
      </c>
      <c r="AE5367">
        <v>2700</v>
      </c>
      <c r="AF5367">
        <v>5205208</v>
      </c>
      <c r="AG5367" t="s">
        <v>682</v>
      </c>
      <c r="AH5367">
        <v>16400</v>
      </c>
      <c r="AI5367">
        <v>5205208</v>
      </c>
      <c r="AJ5367" t="s">
        <v>682</v>
      </c>
      <c r="AK5367">
        <v>616</v>
      </c>
      <c r="AL5367">
        <v>5205208</v>
      </c>
      <c r="AM5367" t="s">
        <v>682</v>
      </c>
      <c r="AN5367">
        <v>25</v>
      </c>
      <c r="AO5367">
        <v>0</v>
      </c>
      <c r="AP5367">
        <v>5220702</v>
      </c>
      <c r="AQ5367" t="s">
        <v>850</v>
      </c>
      <c r="AR5367">
        <v>2376</v>
      </c>
    </row>
    <row r="5368" spans="1:44" x14ac:dyDescent="0.25">
      <c r="A5368">
        <v>2921401</v>
      </c>
      <c r="B5368">
        <v>6</v>
      </c>
      <c r="C5368" t="s">
        <v>887</v>
      </c>
      <c r="D5368" t="s">
        <v>3917</v>
      </c>
      <c r="E5368">
        <v>600</v>
      </c>
      <c r="F5368" t="s">
        <v>5940</v>
      </c>
      <c r="G5368">
        <v>349</v>
      </c>
      <c r="H5368" t="s">
        <v>5940</v>
      </c>
      <c r="I5368" t="s">
        <v>5940</v>
      </c>
      <c r="J5368">
        <v>466</v>
      </c>
      <c r="K5368">
        <v>620</v>
      </c>
      <c r="L5368">
        <v>0</v>
      </c>
      <c r="M5368">
        <v>900</v>
      </c>
      <c r="N5368">
        <v>0</v>
      </c>
      <c r="O5368">
        <v>0</v>
      </c>
      <c r="P5368">
        <v>1150</v>
      </c>
      <c r="R5368">
        <v>2921401</v>
      </c>
      <c r="S5368">
        <v>600</v>
      </c>
      <c r="T5368" t="s">
        <v>5940</v>
      </c>
      <c r="U5368">
        <v>349</v>
      </c>
      <c r="V5368" t="s">
        <v>5940</v>
      </c>
      <c r="W5368" t="s">
        <v>5940</v>
      </c>
      <c r="X5368">
        <v>466</v>
      </c>
      <c r="Z5368">
        <v>5205307</v>
      </c>
      <c r="AB5368" t="s">
        <v>5940</v>
      </c>
      <c r="AC5368">
        <v>5205307</v>
      </c>
      <c r="AD5368" t="s">
        <v>683</v>
      </c>
      <c r="AE5368">
        <v>550</v>
      </c>
      <c r="AF5368">
        <v>5205307</v>
      </c>
      <c r="AG5368" t="s">
        <v>683</v>
      </c>
      <c r="AH5368">
        <v>1400</v>
      </c>
      <c r="AI5368">
        <v>5205307</v>
      </c>
      <c r="AJ5368" t="s">
        <v>683</v>
      </c>
      <c r="AK5368">
        <v>135</v>
      </c>
      <c r="AL5368">
        <v>5205307</v>
      </c>
      <c r="AM5368" t="s">
        <v>683</v>
      </c>
      <c r="AN5368" t="s">
        <v>5940</v>
      </c>
      <c r="AO5368">
        <v>0</v>
      </c>
      <c r="AP5368">
        <v>5221007</v>
      </c>
      <c r="AQ5368" t="s">
        <v>851</v>
      </c>
      <c r="AR5368">
        <v>4500</v>
      </c>
    </row>
    <row r="5369" spans="1:44" x14ac:dyDescent="0.25">
      <c r="A5369">
        <v>2921450</v>
      </c>
      <c r="B5369">
        <v>6</v>
      </c>
      <c r="C5369" t="s">
        <v>887</v>
      </c>
      <c r="D5369" t="s">
        <v>3918</v>
      </c>
      <c r="E5369">
        <v>1600</v>
      </c>
      <c r="F5369" t="s">
        <v>5940</v>
      </c>
      <c r="G5369">
        <v>46</v>
      </c>
      <c r="H5369" t="s">
        <v>5940</v>
      </c>
      <c r="I5369" t="s">
        <v>5940</v>
      </c>
      <c r="J5369">
        <v>54</v>
      </c>
      <c r="K5369">
        <v>1200</v>
      </c>
      <c r="L5369">
        <v>0</v>
      </c>
      <c r="M5369">
        <v>41</v>
      </c>
      <c r="N5369">
        <v>0</v>
      </c>
      <c r="O5369">
        <v>0</v>
      </c>
      <c r="P5369">
        <v>110</v>
      </c>
      <c r="R5369">
        <v>2921450</v>
      </c>
      <c r="S5369">
        <v>1600</v>
      </c>
      <c r="T5369" t="s">
        <v>5940</v>
      </c>
      <c r="U5369">
        <v>46</v>
      </c>
      <c r="V5369" t="s">
        <v>5940</v>
      </c>
      <c r="W5369" t="s">
        <v>5940</v>
      </c>
      <c r="X5369">
        <v>54</v>
      </c>
      <c r="Z5369">
        <v>5205406</v>
      </c>
      <c r="AB5369" t="s">
        <v>5940</v>
      </c>
      <c r="AC5369">
        <v>5205406</v>
      </c>
      <c r="AD5369" t="s">
        <v>684</v>
      </c>
      <c r="AE5369">
        <v>1000</v>
      </c>
      <c r="AF5369">
        <v>5205406</v>
      </c>
      <c r="AG5369" t="s">
        <v>684</v>
      </c>
      <c r="AH5369">
        <v>23400</v>
      </c>
      <c r="AI5369">
        <v>5205406</v>
      </c>
      <c r="AJ5369" t="s">
        <v>684</v>
      </c>
      <c r="AK5369">
        <v>55</v>
      </c>
      <c r="AL5369">
        <v>5205406</v>
      </c>
      <c r="AM5369" t="s">
        <v>684</v>
      </c>
      <c r="AN5369">
        <v>40</v>
      </c>
      <c r="AO5369">
        <v>0</v>
      </c>
      <c r="AP5369">
        <v>5221080</v>
      </c>
      <c r="AQ5369" t="s">
        <v>852</v>
      </c>
      <c r="AR5369">
        <v>180</v>
      </c>
    </row>
    <row r="5370" spans="1:44" x14ac:dyDescent="0.25">
      <c r="A5370">
        <v>2921500</v>
      </c>
      <c r="B5370">
        <v>6</v>
      </c>
      <c r="C5370" t="s">
        <v>887</v>
      </c>
      <c r="D5370" t="s">
        <v>3919</v>
      </c>
      <c r="E5370" t="s">
        <v>5940</v>
      </c>
      <c r="F5370" t="s">
        <v>5940</v>
      </c>
      <c r="G5370">
        <v>5040</v>
      </c>
      <c r="H5370" t="s">
        <v>5940</v>
      </c>
      <c r="I5370" t="s">
        <v>5940</v>
      </c>
      <c r="J5370">
        <v>4350</v>
      </c>
      <c r="K5370">
        <v>100</v>
      </c>
      <c r="L5370">
        <v>0</v>
      </c>
      <c r="M5370">
        <v>1200</v>
      </c>
      <c r="N5370">
        <v>0</v>
      </c>
      <c r="O5370">
        <v>0</v>
      </c>
      <c r="P5370">
        <v>3960</v>
      </c>
      <c r="R5370">
        <v>2921500</v>
      </c>
      <c r="S5370" t="s">
        <v>5940</v>
      </c>
      <c r="T5370" t="s">
        <v>5940</v>
      </c>
      <c r="U5370">
        <v>5040</v>
      </c>
      <c r="V5370" t="s">
        <v>5940</v>
      </c>
      <c r="W5370" t="s">
        <v>5940</v>
      </c>
      <c r="X5370">
        <v>4350</v>
      </c>
      <c r="Z5370">
        <v>5205455</v>
      </c>
      <c r="AB5370">
        <v>860</v>
      </c>
      <c r="AC5370">
        <v>5205455</v>
      </c>
      <c r="AD5370" t="s">
        <v>685</v>
      </c>
      <c r="AE5370">
        <v>396</v>
      </c>
      <c r="AF5370">
        <v>5205455</v>
      </c>
      <c r="AG5370" t="s">
        <v>685</v>
      </c>
      <c r="AH5370">
        <v>400</v>
      </c>
      <c r="AI5370">
        <v>5205455</v>
      </c>
      <c r="AJ5370" t="s">
        <v>685</v>
      </c>
      <c r="AK5370" t="s">
        <v>5940</v>
      </c>
      <c r="AL5370">
        <v>5205455</v>
      </c>
      <c r="AM5370" t="s">
        <v>685</v>
      </c>
      <c r="AN5370">
        <v>1810</v>
      </c>
      <c r="AO5370">
        <v>0</v>
      </c>
      <c r="AP5370">
        <v>5221197</v>
      </c>
      <c r="AQ5370" t="s">
        <v>853</v>
      </c>
      <c r="AR5370">
        <v>700</v>
      </c>
    </row>
    <row r="5371" spans="1:44" x14ac:dyDescent="0.25">
      <c r="A5371">
        <v>2921609</v>
      </c>
      <c r="B5371">
        <v>6</v>
      </c>
      <c r="C5371" t="s">
        <v>887</v>
      </c>
      <c r="D5371" t="s">
        <v>3920</v>
      </c>
      <c r="E5371">
        <v>300</v>
      </c>
      <c r="F5371" t="s">
        <v>5940</v>
      </c>
      <c r="G5371">
        <v>362</v>
      </c>
      <c r="H5371">
        <v>960</v>
      </c>
      <c r="I5371">
        <v>1</v>
      </c>
      <c r="J5371">
        <v>61</v>
      </c>
      <c r="K5371">
        <v>1080</v>
      </c>
      <c r="L5371">
        <v>0</v>
      </c>
      <c r="M5371">
        <v>360</v>
      </c>
      <c r="N5371">
        <v>6</v>
      </c>
      <c r="O5371">
        <v>0</v>
      </c>
      <c r="P5371">
        <v>54</v>
      </c>
      <c r="R5371">
        <v>2921609</v>
      </c>
      <c r="S5371">
        <v>300</v>
      </c>
      <c r="T5371" t="s">
        <v>5940</v>
      </c>
      <c r="U5371">
        <v>362</v>
      </c>
      <c r="V5371">
        <v>960</v>
      </c>
      <c r="W5371">
        <v>1</v>
      </c>
      <c r="X5371">
        <v>61</v>
      </c>
      <c r="Z5371">
        <v>5205471</v>
      </c>
      <c r="AB5371">
        <v>70000</v>
      </c>
      <c r="AC5371">
        <v>5205471</v>
      </c>
      <c r="AD5371" t="s">
        <v>686</v>
      </c>
      <c r="AE5371">
        <v>1000</v>
      </c>
      <c r="AF5371">
        <v>5205471</v>
      </c>
      <c r="AG5371" t="s">
        <v>686</v>
      </c>
      <c r="AH5371" t="s">
        <v>5940</v>
      </c>
      <c r="AI5371">
        <v>5205471</v>
      </c>
      <c r="AJ5371" t="s">
        <v>686</v>
      </c>
      <c r="AK5371" t="s">
        <v>5940</v>
      </c>
      <c r="AL5371">
        <v>5205471</v>
      </c>
      <c r="AM5371" t="s">
        <v>686</v>
      </c>
      <c r="AN5371">
        <v>224000</v>
      </c>
      <c r="AO5371">
        <v>0</v>
      </c>
      <c r="AP5371">
        <v>5221304</v>
      </c>
      <c r="AQ5371" t="s">
        <v>854</v>
      </c>
      <c r="AR5371">
        <v>1200</v>
      </c>
    </row>
    <row r="5372" spans="1:44" x14ac:dyDescent="0.25">
      <c r="A5372">
        <v>2921708</v>
      </c>
      <c r="B5372">
        <v>6</v>
      </c>
      <c r="C5372" t="s">
        <v>887</v>
      </c>
      <c r="D5372" t="s">
        <v>3921</v>
      </c>
      <c r="E5372">
        <v>1200</v>
      </c>
      <c r="F5372" t="s">
        <v>5940</v>
      </c>
      <c r="G5372">
        <v>2562</v>
      </c>
      <c r="H5372">
        <v>135</v>
      </c>
      <c r="I5372" t="s">
        <v>5940</v>
      </c>
      <c r="J5372">
        <v>3600</v>
      </c>
      <c r="K5372">
        <v>2000</v>
      </c>
      <c r="L5372">
        <v>0</v>
      </c>
      <c r="M5372">
        <v>345</v>
      </c>
      <c r="N5372">
        <v>0</v>
      </c>
      <c r="O5372">
        <v>0</v>
      </c>
      <c r="P5372">
        <v>492</v>
      </c>
      <c r="R5372">
        <v>2921708</v>
      </c>
      <c r="S5372">
        <v>1200</v>
      </c>
      <c r="T5372" t="s">
        <v>5940</v>
      </c>
      <c r="U5372">
        <v>2562</v>
      </c>
      <c r="V5372">
        <v>135</v>
      </c>
      <c r="W5372" t="s">
        <v>5940</v>
      </c>
      <c r="X5372">
        <v>3600</v>
      </c>
      <c r="Z5372">
        <v>5205497</v>
      </c>
      <c r="AB5372" t="s">
        <v>5940</v>
      </c>
      <c r="AC5372">
        <v>5205497</v>
      </c>
      <c r="AD5372" t="s">
        <v>687</v>
      </c>
      <c r="AE5372">
        <v>108</v>
      </c>
      <c r="AF5372">
        <v>5205497</v>
      </c>
      <c r="AG5372" t="s">
        <v>687</v>
      </c>
      <c r="AH5372">
        <v>1200</v>
      </c>
      <c r="AI5372">
        <v>5205497</v>
      </c>
      <c r="AJ5372" t="s">
        <v>687</v>
      </c>
      <c r="AK5372">
        <v>538</v>
      </c>
      <c r="AL5372">
        <v>5205497</v>
      </c>
      <c r="AM5372" t="s">
        <v>687</v>
      </c>
      <c r="AN5372">
        <v>8250</v>
      </c>
      <c r="AO5372">
        <v>0</v>
      </c>
      <c r="AP5372">
        <v>5221403</v>
      </c>
      <c r="AQ5372" t="s">
        <v>855</v>
      </c>
      <c r="AR5372">
        <v>9000</v>
      </c>
    </row>
    <row r="5373" spans="1:44" x14ac:dyDescent="0.25">
      <c r="A5373">
        <v>2921807</v>
      </c>
      <c r="B5373">
        <v>6</v>
      </c>
      <c r="C5373" t="s">
        <v>887</v>
      </c>
      <c r="D5373" t="s">
        <v>3922</v>
      </c>
      <c r="E5373">
        <v>23104</v>
      </c>
      <c r="F5373" t="s">
        <v>5940</v>
      </c>
      <c r="G5373">
        <v>918</v>
      </c>
      <c r="H5373" t="s">
        <v>5940</v>
      </c>
      <c r="I5373" t="s">
        <v>5940</v>
      </c>
      <c r="J5373">
        <v>698</v>
      </c>
      <c r="K5373">
        <v>26400</v>
      </c>
      <c r="L5373">
        <v>0</v>
      </c>
      <c r="M5373">
        <v>600</v>
      </c>
      <c r="N5373">
        <v>0</v>
      </c>
      <c r="O5373">
        <v>0</v>
      </c>
      <c r="P5373">
        <v>255</v>
      </c>
      <c r="R5373">
        <v>2921807</v>
      </c>
      <c r="S5373">
        <v>23104</v>
      </c>
      <c r="T5373" t="s">
        <v>5940</v>
      </c>
      <c r="U5373">
        <v>918</v>
      </c>
      <c r="V5373" t="s">
        <v>5940</v>
      </c>
      <c r="W5373" t="s">
        <v>5940</v>
      </c>
      <c r="X5373">
        <v>698</v>
      </c>
      <c r="Z5373">
        <v>5205513</v>
      </c>
      <c r="AB5373">
        <v>3460</v>
      </c>
      <c r="AC5373">
        <v>5205513</v>
      </c>
      <c r="AD5373" t="s">
        <v>688</v>
      </c>
      <c r="AE5373">
        <v>320</v>
      </c>
      <c r="AF5373">
        <v>5205513</v>
      </c>
      <c r="AG5373" t="s">
        <v>688</v>
      </c>
      <c r="AH5373">
        <v>1600</v>
      </c>
      <c r="AI5373">
        <v>5205513</v>
      </c>
      <c r="AJ5373" t="s">
        <v>688</v>
      </c>
      <c r="AK5373" t="s">
        <v>5940</v>
      </c>
      <c r="AL5373">
        <v>5205513</v>
      </c>
      <c r="AM5373" t="s">
        <v>688</v>
      </c>
      <c r="AN5373">
        <v>7800</v>
      </c>
      <c r="AO5373">
        <v>0</v>
      </c>
      <c r="AP5373">
        <v>5221452</v>
      </c>
      <c r="AQ5373" t="s">
        <v>856</v>
      </c>
      <c r="AR5373">
        <v>1750</v>
      </c>
    </row>
    <row r="5374" spans="1:44" x14ac:dyDescent="0.25">
      <c r="A5374">
        <v>2921906</v>
      </c>
      <c r="B5374">
        <v>6</v>
      </c>
      <c r="C5374" t="s">
        <v>887</v>
      </c>
      <c r="D5374" t="s">
        <v>3923</v>
      </c>
      <c r="E5374">
        <v>15000</v>
      </c>
      <c r="F5374" t="s">
        <v>5940</v>
      </c>
      <c r="G5374">
        <v>166</v>
      </c>
      <c r="H5374" t="s">
        <v>5940</v>
      </c>
      <c r="I5374" t="s">
        <v>5940</v>
      </c>
      <c r="J5374">
        <v>4040</v>
      </c>
      <c r="K5374">
        <v>12000</v>
      </c>
      <c r="L5374">
        <v>0</v>
      </c>
      <c r="M5374">
        <v>4230</v>
      </c>
      <c r="N5374">
        <v>0</v>
      </c>
      <c r="O5374">
        <v>0</v>
      </c>
      <c r="P5374">
        <v>5550</v>
      </c>
      <c r="R5374">
        <v>2921906</v>
      </c>
      <c r="S5374">
        <v>15000</v>
      </c>
      <c r="T5374" t="s">
        <v>5940</v>
      </c>
      <c r="U5374">
        <v>166</v>
      </c>
      <c r="V5374" t="s">
        <v>5940</v>
      </c>
      <c r="W5374" t="s">
        <v>5940</v>
      </c>
      <c r="X5374">
        <v>4040</v>
      </c>
      <c r="Z5374">
        <v>5205521</v>
      </c>
      <c r="AB5374" t="s">
        <v>5940</v>
      </c>
      <c r="AC5374">
        <v>5205521</v>
      </c>
      <c r="AD5374" t="s">
        <v>689</v>
      </c>
      <c r="AE5374">
        <v>243</v>
      </c>
      <c r="AF5374">
        <v>5205521</v>
      </c>
      <c r="AG5374" t="s">
        <v>689</v>
      </c>
      <c r="AH5374">
        <v>360</v>
      </c>
      <c r="AI5374">
        <v>5205521</v>
      </c>
      <c r="AJ5374" t="s">
        <v>689</v>
      </c>
      <c r="AK5374">
        <v>7</v>
      </c>
      <c r="AL5374">
        <v>5205521</v>
      </c>
      <c r="AM5374" t="s">
        <v>689</v>
      </c>
      <c r="AN5374" t="s">
        <v>5940</v>
      </c>
      <c r="AO5374">
        <v>0</v>
      </c>
      <c r="AP5374">
        <v>5221502</v>
      </c>
      <c r="AQ5374" t="s">
        <v>857</v>
      </c>
      <c r="AR5374">
        <v>1200</v>
      </c>
    </row>
    <row r="5375" spans="1:44" x14ac:dyDescent="0.25">
      <c r="A5375">
        <v>2922003</v>
      </c>
      <c r="B5375">
        <v>6</v>
      </c>
      <c r="C5375" t="s">
        <v>887</v>
      </c>
      <c r="D5375" t="s">
        <v>3924</v>
      </c>
      <c r="E5375">
        <v>308056</v>
      </c>
      <c r="F5375" t="s">
        <v>5940</v>
      </c>
      <c r="G5375">
        <v>32</v>
      </c>
      <c r="H5375" t="s">
        <v>5940</v>
      </c>
      <c r="I5375" t="s">
        <v>5940</v>
      </c>
      <c r="J5375">
        <v>110</v>
      </c>
      <c r="K5375">
        <v>380654</v>
      </c>
      <c r="L5375">
        <v>0</v>
      </c>
      <c r="M5375">
        <v>41</v>
      </c>
      <c r="N5375">
        <v>0</v>
      </c>
      <c r="O5375">
        <v>0</v>
      </c>
      <c r="P5375">
        <v>100</v>
      </c>
      <c r="R5375">
        <v>2922003</v>
      </c>
      <c r="S5375">
        <v>308056</v>
      </c>
      <c r="T5375" t="s">
        <v>5940</v>
      </c>
      <c r="U5375">
        <v>32</v>
      </c>
      <c r="V5375" t="s">
        <v>5940</v>
      </c>
      <c r="W5375" t="s">
        <v>5940</v>
      </c>
      <c r="X5375">
        <v>110</v>
      </c>
      <c r="Z5375">
        <v>5205703</v>
      </c>
      <c r="AB5375" t="s">
        <v>5940</v>
      </c>
      <c r="AC5375">
        <v>5205703</v>
      </c>
      <c r="AD5375" t="s">
        <v>690</v>
      </c>
      <c r="AE5375">
        <v>1800</v>
      </c>
      <c r="AF5375">
        <v>5205703</v>
      </c>
      <c r="AG5375" t="s">
        <v>690</v>
      </c>
      <c r="AH5375">
        <v>1200</v>
      </c>
      <c r="AI5375">
        <v>5205703</v>
      </c>
      <c r="AJ5375" t="s">
        <v>690</v>
      </c>
      <c r="AK5375" t="s">
        <v>5940</v>
      </c>
      <c r="AL5375">
        <v>5205703</v>
      </c>
      <c r="AM5375" t="s">
        <v>690</v>
      </c>
      <c r="AN5375" t="s">
        <v>5940</v>
      </c>
      <c r="AO5375">
        <v>0</v>
      </c>
      <c r="AP5375">
        <v>5221551</v>
      </c>
      <c r="AQ5375" t="s">
        <v>858</v>
      </c>
      <c r="AR5375">
        <v>15000</v>
      </c>
    </row>
    <row r="5376" spans="1:44" x14ac:dyDescent="0.25">
      <c r="A5376">
        <v>2922052</v>
      </c>
      <c r="B5376">
        <v>6</v>
      </c>
      <c r="C5376" t="s">
        <v>887</v>
      </c>
      <c r="D5376" t="s">
        <v>3925</v>
      </c>
      <c r="E5376" t="s">
        <v>5940</v>
      </c>
      <c r="F5376" t="s">
        <v>5940</v>
      </c>
      <c r="G5376">
        <v>6000</v>
      </c>
      <c r="H5376" t="s">
        <v>5940</v>
      </c>
      <c r="I5376" t="s">
        <v>5940</v>
      </c>
      <c r="J5376">
        <v>2884</v>
      </c>
      <c r="K5376">
        <v>0</v>
      </c>
      <c r="L5376">
        <v>0</v>
      </c>
      <c r="M5376">
        <v>1485</v>
      </c>
      <c r="N5376">
        <v>0</v>
      </c>
      <c r="O5376">
        <v>0</v>
      </c>
      <c r="P5376">
        <v>28</v>
      </c>
      <c r="R5376">
        <v>2922052</v>
      </c>
      <c r="S5376" t="s">
        <v>5940</v>
      </c>
      <c r="T5376" t="s">
        <v>5940</v>
      </c>
      <c r="U5376">
        <v>6000</v>
      </c>
      <c r="V5376" t="s">
        <v>5940</v>
      </c>
      <c r="W5376" t="s">
        <v>5940</v>
      </c>
      <c r="X5376">
        <v>2884</v>
      </c>
      <c r="Z5376">
        <v>5205802</v>
      </c>
      <c r="AB5376" t="s">
        <v>5940</v>
      </c>
      <c r="AC5376">
        <v>5205802</v>
      </c>
      <c r="AD5376" t="s">
        <v>691</v>
      </c>
      <c r="AE5376">
        <v>120</v>
      </c>
      <c r="AF5376">
        <v>5205802</v>
      </c>
      <c r="AG5376" t="s">
        <v>691</v>
      </c>
      <c r="AH5376">
        <v>1900</v>
      </c>
      <c r="AI5376">
        <v>5205802</v>
      </c>
      <c r="AJ5376" t="s">
        <v>691</v>
      </c>
      <c r="AK5376" t="s">
        <v>5940</v>
      </c>
      <c r="AL5376">
        <v>5205802</v>
      </c>
      <c r="AM5376" t="s">
        <v>691</v>
      </c>
      <c r="AN5376">
        <v>1620</v>
      </c>
      <c r="AO5376">
        <v>0</v>
      </c>
      <c r="AP5376">
        <v>5221577</v>
      </c>
      <c r="AQ5376" t="s">
        <v>859</v>
      </c>
      <c r="AR5376">
        <v>705</v>
      </c>
    </row>
    <row r="5377" spans="1:44" x14ac:dyDescent="0.25">
      <c r="A5377">
        <v>2922102</v>
      </c>
      <c r="B5377">
        <v>6</v>
      </c>
      <c r="C5377" t="s">
        <v>887</v>
      </c>
      <c r="D5377" t="s">
        <v>3926</v>
      </c>
      <c r="E5377">
        <v>400</v>
      </c>
      <c r="F5377" t="s">
        <v>5940</v>
      </c>
      <c r="G5377">
        <v>122</v>
      </c>
      <c r="H5377" t="s">
        <v>5940</v>
      </c>
      <c r="I5377" t="s">
        <v>5940</v>
      </c>
      <c r="J5377">
        <v>3360</v>
      </c>
      <c r="K5377">
        <v>9000</v>
      </c>
      <c r="L5377">
        <v>0</v>
      </c>
      <c r="M5377">
        <v>2160</v>
      </c>
      <c r="N5377">
        <v>0</v>
      </c>
      <c r="O5377">
        <v>0</v>
      </c>
      <c r="P5377">
        <v>3410</v>
      </c>
      <c r="R5377">
        <v>2922102</v>
      </c>
      <c r="S5377">
        <v>400</v>
      </c>
      <c r="T5377" t="s">
        <v>5940</v>
      </c>
      <c r="U5377">
        <v>122</v>
      </c>
      <c r="V5377" t="s">
        <v>5940</v>
      </c>
      <c r="W5377" t="s">
        <v>5940</v>
      </c>
      <c r="X5377">
        <v>3360</v>
      </c>
      <c r="Z5377">
        <v>5205901</v>
      </c>
      <c r="AB5377">
        <v>1428</v>
      </c>
      <c r="AC5377">
        <v>5205901</v>
      </c>
      <c r="AD5377" t="s">
        <v>692</v>
      </c>
      <c r="AE5377">
        <v>360</v>
      </c>
      <c r="AF5377">
        <v>5205901</v>
      </c>
      <c r="AG5377" t="s">
        <v>692</v>
      </c>
      <c r="AH5377" t="s">
        <v>5940</v>
      </c>
      <c r="AI5377">
        <v>5205901</v>
      </c>
      <c r="AJ5377" t="s">
        <v>692</v>
      </c>
      <c r="AK5377" t="s">
        <v>5940</v>
      </c>
      <c r="AL5377">
        <v>5205901</v>
      </c>
      <c r="AM5377" t="s">
        <v>692</v>
      </c>
      <c r="AN5377">
        <v>9120</v>
      </c>
      <c r="AO5377">
        <v>0</v>
      </c>
      <c r="AP5377">
        <v>5221601</v>
      </c>
      <c r="AQ5377" t="s">
        <v>860</v>
      </c>
      <c r="AR5377">
        <v>2620</v>
      </c>
    </row>
    <row r="5378" spans="1:44" x14ac:dyDescent="0.25">
      <c r="A5378">
        <v>2922201</v>
      </c>
      <c r="B5378">
        <v>6</v>
      </c>
      <c r="C5378" t="s">
        <v>887</v>
      </c>
      <c r="D5378" t="s">
        <v>3927</v>
      </c>
      <c r="E5378">
        <v>16900</v>
      </c>
      <c r="F5378" t="s">
        <v>5940</v>
      </c>
      <c r="G5378">
        <v>13</v>
      </c>
      <c r="H5378" t="s">
        <v>5940</v>
      </c>
      <c r="I5378" t="s">
        <v>5940</v>
      </c>
      <c r="J5378">
        <v>27</v>
      </c>
      <c r="K5378">
        <v>15000</v>
      </c>
      <c r="L5378">
        <v>0</v>
      </c>
      <c r="M5378">
        <v>27</v>
      </c>
      <c r="N5378">
        <v>0</v>
      </c>
      <c r="O5378">
        <v>0</v>
      </c>
      <c r="P5378">
        <v>25</v>
      </c>
      <c r="R5378">
        <v>2922201</v>
      </c>
      <c r="S5378">
        <v>16900</v>
      </c>
      <c r="T5378" t="s">
        <v>5940</v>
      </c>
      <c r="U5378">
        <v>13</v>
      </c>
      <c r="V5378" t="s">
        <v>5940</v>
      </c>
      <c r="W5378" t="s">
        <v>5940</v>
      </c>
      <c r="X5378">
        <v>27</v>
      </c>
      <c r="Z5378">
        <v>5206206</v>
      </c>
      <c r="AB5378">
        <v>19344</v>
      </c>
      <c r="AC5378">
        <v>5206206</v>
      </c>
      <c r="AD5378" t="s">
        <v>693</v>
      </c>
      <c r="AE5378">
        <v>4026</v>
      </c>
      <c r="AF5378">
        <v>5206206</v>
      </c>
      <c r="AG5378" t="s">
        <v>693</v>
      </c>
      <c r="AH5378">
        <v>16000</v>
      </c>
      <c r="AI5378">
        <v>5206206</v>
      </c>
      <c r="AJ5378" t="s">
        <v>693</v>
      </c>
      <c r="AK5378">
        <v>97410</v>
      </c>
      <c r="AL5378">
        <v>5206206</v>
      </c>
      <c r="AM5378" t="s">
        <v>693</v>
      </c>
      <c r="AN5378">
        <v>407160</v>
      </c>
      <c r="AO5378">
        <v>0</v>
      </c>
      <c r="AP5378">
        <v>5221700</v>
      </c>
      <c r="AQ5378" t="s">
        <v>861</v>
      </c>
      <c r="AR5378">
        <v>9000</v>
      </c>
    </row>
    <row r="5379" spans="1:44" x14ac:dyDescent="0.25">
      <c r="A5379">
        <v>2922250</v>
      </c>
      <c r="B5379">
        <v>6</v>
      </c>
      <c r="C5379" t="s">
        <v>887</v>
      </c>
      <c r="D5379" t="s">
        <v>3928</v>
      </c>
      <c r="E5379">
        <v>1440</v>
      </c>
      <c r="F5379" t="s">
        <v>5940</v>
      </c>
      <c r="G5379">
        <v>2316</v>
      </c>
      <c r="H5379">
        <v>7172</v>
      </c>
      <c r="I5379" t="s">
        <v>5940</v>
      </c>
      <c r="J5379">
        <v>79</v>
      </c>
      <c r="K5379">
        <v>3240</v>
      </c>
      <c r="L5379">
        <v>0</v>
      </c>
      <c r="M5379">
        <v>874</v>
      </c>
      <c r="N5379">
        <v>945</v>
      </c>
      <c r="O5379">
        <v>0</v>
      </c>
      <c r="P5379">
        <v>36</v>
      </c>
      <c r="R5379">
        <v>2922250</v>
      </c>
      <c r="S5379">
        <v>1440</v>
      </c>
      <c r="T5379" t="s">
        <v>5940</v>
      </c>
      <c r="U5379">
        <v>2316</v>
      </c>
      <c r="V5379">
        <v>7172</v>
      </c>
      <c r="W5379" t="s">
        <v>5940</v>
      </c>
      <c r="X5379">
        <v>79</v>
      </c>
      <c r="Z5379">
        <v>5206305</v>
      </c>
      <c r="AB5379" t="s">
        <v>5940</v>
      </c>
      <c r="AC5379">
        <v>5206305</v>
      </c>
      <c r="AD5379" t="s">
        <v>694</v>
      </c>
      <c r="AE5379">
        <v>120</v>
      </c>
      <c r="AF5379">
        <v>5206305</v>
      </c>
      <c r="AG5379" t="s">
        <v>694</v>
      </c>
      <c r="AH5379">
        <v>90</v>
      </c>
      <c r="AI5379">
        <v>5206305</v>
      </c>
      <c r="AJ5379" t="s">
        <v>694</v>
      </c>
      <c r="AK5379" t="s">
        <v>5940</v>
      </c>
      <c r="AL5379">
        <v>5206305</v>
      </c>
      <c r="AM5379" t="s">
        <v>694</v>
      </c>
      <c r="AN5379">
        <v>3750</v>
      </c>
      <c r="AO5379">
        <v>0</v>
      </c>
      <c r="AP5379">
        <v>5221809</v>
      </c>
      <c r="AQ5379" t="s">
        <v>862</v>
      </c>
      <c r="AR5379">
        <v>1500</v>
      </c>
    </row>
    <row r="5380" spans="1:44" x14ac:dyDescent="0.25">
      <c r="A5380">
        <v>2922300</v>
      </c>
      <c r="B5380">
        <v>6</v>
      </c>
      <c r="C5380" t="s">
        <v>887</v>
      </c>
      <c r="D5380" t="s">
        <v>3929</v>
      </c>
      <c r="E5380" t="s">
        <v>5940</v>
      </c>
      <c r="F5380" t="s">
        <v>5940</v>
      </c>
      <c r="G5380">
        <v>147</v>
      </c>
      <c r="H5380" t="s">
        <v>5940</v>
      </c>
      <c r="I5380" t="s">
        <v>5940</v>
      </c>
      <c r="J5380">
        <v>180</v>
      </c>
      <c r="K5380">
        <v>0</v>
      </c>
      <c r="L5380">
        <v>0</v>
      </c>
      <c r="M5380">
        <v>150</v>
      </c>
      <c r="N5380">
        <v>0</v>
      </c>
      <c r="O5380">
        <v>0</v>
      </c>
      <c r="P5380">
        <v>178</v>
      </c>
      <c r="R5380">
        <v>2922300</v>
      </c>
      <c r="S5380" t="s">
        <v>5940</v>
      </c>
      <c r="T5380" t="s">
        <v>5940</v>
      </c>
      <c r="U5380">
        <v>147</v>
      </c>
      <c r="V5380" t="s">
        <v>5940</v>
      </c>
      <c r="W5380" t="s">
        <v>5940</v>
      </c>
      <c r="X5380">
        <v>180</v>
      </c>
      <c r="Z5380">
        <v>5206404</v>
      </c>
      <c r="AB5380" t="s">
        <v>5940</v>
      </c>
      <c r="AC5380">
        <v>5206404</v>
      </c>
      <c r="AD5380" t="s">
        <v>695</v>
      </c>
      <c r="AE5380">
        <v>966</v>
      </c>
      <c r="AF5380">
        <v>5206404</v>
      </c>
      <c r="AG5380" t="s">
        <v>695</v>
      </c>
      <c r="AH5380">
        <v>990</v>
      </c>
      <c r="AI5380">
        <v>5206404</v>
      </c>
      <c r="AJ5380" t="s">
        <v>695</v>
      </c>
      <c r="AK5380" t="s">
        <v>5940</v>
      </c>
      <c r="AL5380">
        <v>5206404</v>
      </c>
      <c r="AM5380" t="s">
        <v>695</v>
      </c>
      <c r="AN5380" t="s">
        <v>5940</v>
      </c>
      <c r="AO5380">
        <v>0</v>
      </c>
      <c r="AP5380">
        <v>5221858</v>
      </c>
      <c r="AQ5380" t="s">
        <v>863</v>
      </c>
      <c r="AR5380" t="s">
        <v>5940</v>
      </c>
    </row>
    <row r="5381" spans="1:44" x14ac:dyDescent="0.25">
      <c r="A5381">
        <v>2922409</v>
      </c>
      <c r="B5381">
        <v>6</v>
      </c>
      <c r="C5381" t="s">
        <v>887</v>
      </c>
      <c r="D5381" t="s">
        <v>3930</v>
      </c>
      <c r="E5381">
        <v>1000</v>
      </c>
      <c r="F5381" t="s">
        <v>5940</v>
      </c>
      <c r="G5381">
        <v>50</v>
      </c>
      <c r="H5381" t="s">
        <v>5940</v>
      </c>
      <c r="I5381" t="s">
        <v>5940</v>
      </c>
      <c r="J5381">
        <v>49</v>
      </c>
      <c r="K5381">
        <v>2250</v>
      </c>
      <c r="L5381">
        <v>0</v>
      </c>
      <c r="M5381">
        <v>85</v>
      </c>
      <c r="N5381">
        <v>0</v>
      </c>
      <c r="O5381">
        <v>0</v>
      </c>
      <c r="P5381">
        <v>140</v>
      </c>
      <c r="R5381">
        <v>2922409</v>
      </c>
      <c r="S5381">
        <v>1000</v>
      </c>
      <c r="T5381" t="s">
        <v>5940</v>
      </c>
      <c r="U5381">
        <v>50</v>
      </c>
      <c r="V5381" t="s">
        <v>5940</v>
      </c>
      <c r="W5381" t="s">
        <v>5940</v>
      </c>
      <c r="X5381">
        <v>49</v>
      </c>
      <c r="Z5381">
        <v>5206503</v>
      </c>
      <c r="AB5381" t="s">
        <v>5940</v>
      </c>
      <c r="AC5381">
        <v>5206503</v>
      </c>
      <c r="AD5381" t="s">
        <v>696</v>
      </c>
      <c r="AE5381">
        <v>720</v>
      </c>
      <c r="AF5381">
        <v>5206503</v>
      </c>
      <c r="AG5381" t="s">
        <v>696</v>
      </c>
      <c r="AH5381" t="s">
        <v>5940</v>
      </c>
      <c r="AI5381">
        <v>5206503</v>
      </c>
      <c r="AJ5381" t="s">
        <v>696</v>
      </c>
      <c r="AK5381" t="s">
        <v>5940</v>
      </c>
      <c r="AL5381">
        <v>5206503</v>
      </c>
      <c r="AM5381" t="s">
        <v>696</v>
      </c>
      <c r="AN5381">
        <v>1150</v>
      </c>
      <c r="AO5381">
        <v>0</v>
      </c>
      <c r="AP5381">
        <v>5221908</v>
      </c>
      <c r="AQ5381" t="s">
        <v>864</v>
      </c>
      <c r="AR5381">
        <v>1800</v>
      </c>
    </row>
    <row r="5382" spans="1:44" x14ac:dyDescent="0.25">
      <c r="A5382">
        <v>2922508</v>
      </c>
      <c r="B5382">
        <v>6</v>
      </c>
      <c r="C5382" t="s">
        <v>887</v>
      </c>
      <c r="D5382" t="s">
        <v>3931</v>
      </c>
      <c r="E5382">
        <v>16800</v>
      </c>
      <c r="F5382" t="s">
        <v>5940</v>
      </c>
      <c r="G5382">
        <v>4</v>
      </c>
      <c r="H5382" t="s">
        <v>5940</v>
      </c>
      <c r="I5382" t="s">
        <v>5940</v>
      </c>
      <c r="J5382">
        <v>7</v>
      </c>
      <c r="K5382">
        <v>17400</v>
      </c>
      <c r="L5382">
        <v>0</v>
      </c>
      <c r="M5382">
        <v>16</v>
      </c>
      <c r="N5382">
        <v>0</v>
      </c>
      <c r="O5382">
        <v>0</v>
      </c>
      <c r="P5382">
        <v>14</v>
      </c>
      <c r="R5382">
        <v>2922508</v>
      </c>
      <c r="S5382">
        <v>16800</v>
      </c>
      <c r="T5382" t="s">
        <v>5940</v>
      </c>
      <c r="U5382">
        <v>4</v>
      </c>
      <c r="V5382" t="s">
        <v>5940</v>
      </c>
      <c r="W5382" t="s">
        <v>5940</v>
      </c>
      <c r="X5382">
        <v>7</v>
      </c>
      <c r="Z5382">
        <v>5206602</v>
      </c>
      <c r="AB5382" t="s">
        <v>5940</v>
      </c>
      <c r="AC5382">
        <v>5206602</v>
      </c>
      <c r="AD5382" t="s">
        <v>697</v>
      </c>
      <c r="AE5382">
        <v>270</v>
      </c>
      <c r="AF5382">
        <v>5206602</v>
      </c>
      <c r="AG5382" t="s">
        <v>697</v>
      </c>
      <c r="AH5382">
        <v>2500</v>
      </c>
      <c r="AI5382">
        <v>5206602</v>
      </c>
      <c r="AJ5382" t="s">
        <v>697</v>
      </c>
      <c r="AK5382" t="s">
        <v>5940</v>
      </c>
      <c r="AL5382">
        <v>5206602</v>
      </c>
      <c r="AM5382" t="s">
        <v>697</v>
      </c>
      <c r="AN5382" t="s">
        <v>5940</v>
      </c>
      <c r="AO5382">
        <v>0</v>
      </c>
      <c r="AP5382">
        <v>5222005</v>
      </c>
      <c r="AQ5382" t="s">
        <v>865</v>
      </c>
      <c r="AR5382">
        <v>8805</v>
      </c>
    </row>
    <row r="5383" spans="1:44" x14ac:dyDescent="0.25">
      <c r="A5383">
        <v>2922607</v>
      </c>
      <c r="B5383">
        <v>6</v>
      </c>
      <c r="C5383" t="s">
        <v>887</v>
      </c>
      <c r="D5383" t="s">
        <v>3932</v>
      </c>
      <c r="E5383">
        <v>120</v>
      </c>
      <c r="F5383" t="s">
        <v>5940</v>
      </c>
      <c r="G5383">
        <v>35</v>
      </c>
      <c r="H5383" t="s">
        <v>5940</v>
      </c>
      <c r="I5383" t="s">
        <v>5940</v>
      </c>
      <c r="J5383">
        <v>30</v>
      </c>
      <c r="K5383">
        <v>280</v>
      </c>
      <c r="L5383">
        <v>0</v>
      </c>
      <c r="M5383">
        <v>37</v>
      </c>
      <c r="N5383">
        <v>0</v>
      </c>
      <c r="O5383">
        <v>0</v>
      </c>
      <c r="P5383">
        <v>46</v>
      </c>
      <c r="R5383">
        <v>2922607</v>
      </c>
      <c r="S5383">
        <v>120</v>
      </c>
      <c r="T5383" t="s">
        <v>5940</v>
      </c>
      <c r="U5383">
        <v>35</v>
      </c>
      <c r="V5383" t="s">
        <v>5940</v>
      </c>
      <c r="W5383" t="s">
        <v>5940</v>
      </c>
      <c r="X5383">
        <v>30</v>
      </c>
      <c r="Z5383">
        <v>5206701</v>
      </c>
      <c r="AB5383" t="s">
        <v>5940</v>
      </c>
      <c r="AC5383">
        <v>5206701</v>
      </c>
      <c r="AD5383" t="s">
        <v>698</v>
      </c>
      <c r="AE5383">
        <v>675</v>
      </c>
      <c r="AF5383">
        <v>5206701</v>
      </c>
      <c r="AG5383" t="s">
        <v>698</v>
      </c>
      <c r="AH5383">
        <v>3480</v>
      </c>
      <c r="AI5383">
        <v>5206701</v>
      </c>
      <c r="AJ5383" t="s">
        <v>698</v>
      </c>
      <c r="AK5383">
        <v>15</v>
      </c>
      <c r="AL5383">
        <v>5206701</v>
      </c>
      <c r="AM5383" t="s">
        <v>698</v>
      </c>
      <c r="AN5383" t="s">
        <v>5940</v>
      </c>
      <c r="AO5383">
        <v>0</v>
      </c>
      <c r="AP5383">
        <v>5222054</v>
      </c>
      <c r="AQ5383" t="s">
        <v>866</v>
      </c>
      <c r="AR5383">
        <v>24510</v>
      </c>
    </row>
    <row r="5384" spans="1:44" x14ac:dyDescent="0.25">
      <c r="A5384">
        <v>2922656</v>
      </c>
      <c r="B5384">
        <v>6</v>
      </c>
      <c r="C5384" t="s">
        <v>887</v>
      </c>
      <c r="D5384" t="s">
        <v>3933</v>
      </c>
      <c r="E5384" t="s">
        <v>5940</v>
      </c>
      <c r="F5384" t="s">
        <v>5940</v>
      </c>
      <c r="G5384">
        <v>48</v>
      </c>
      <c r="H5384" t="s">
        <v>5940</v>
      </c>
      <c r="I5384" t="s">
        <v>5940</v>
      </c>
      <c r="J5384">
        <v>80</v>
      </c>
      <c r="K5384">
        <v>0</v>
      </c>
      <c r="L5384">
        <v>0</v>
      </c>
      <c r="M5384">
        <v>53</v>
      </c>
      <c r="N5384">
        <v>0</v>
      </c>
      <c r="O5384">
        <v>0</v>
      </c>
      <c r="P5384">
        <v>63</v>
      </c>
      <c r="R5384">
        <v>2922656</v>
      </c>
      <c r="S5384" t="s">
        <v>5940</v>
      </c>
      <c r="T5384" t="s">
        <v>5940</v>
      </c>
      <c r="U5384">
        <v>48</v>
      </c>
      <c r="V5384" t="s">
        <v>5940</v>
      </c>
      <c r="W5384" t="s">
        <v>5940</v>
      </c>
      <c r="X5384">
        <v>80</v>
      </c>
      <c r="Z5384">
        <v>5206800</v>
      </c>
      <c r="AB5384" t="s">
        <v>5940</v>
      </c>
      <c r="AC5384">
        <v>5206800</v>
      </c>
      <c r="AD5384" t="s">
        <v>699</v>
      </c>
      <c r="AE5384">
        <v>1450</v>
      </c>
      <c r="AF5384">
        <v>5206800</v>
      </c>
      <c r="AG5384" t="s">
        <v>699</v>
      </c>
      <c r="AH5384">
        <v>1600</v>
      </c>
      <c r="AI5384">
        <v>5206800</v>
      </c>
      <c r="AJ5384" t="s">
        <v>699</v>
      </c>
      <c r="AK5384">
        <v>304</v>
      </c>
      <c r="AL5384">
        <v>5206800</v>
      </c>
      <c r="AM5384" t="s">
        <v>699</v>
      </c>
      <c r="AN5384" t="s">
        <v>5940</v>
      </c>
      <c r="AO5384">
        <v>0</v>
      </c>
      <c r="AP5384">
        <v>5222203</v>
      </c>
      <c r="AQ5384" t="s">
        <v>867</v>
      </c>
      <c r="AR5384">
        <v>3000</v>
      </c>
    </row>
    <row r="5385" spans="1:44" x14ac:dyDescent="0.25">
      <c r="A5385">
        <v>2922706</v>
      </c>
      <c r="B5385">
        <v>6</v>
      </c>
      <c r="C5385" t="s">
        <v>887</v>
      </c>
      <c r="D5385" t="s">
        <v>3934</v>
      </c>
      <c r="E5385">
        <v>6000</v>
      </c>
      <c r="F5385" t="s">
        <v>5940</v>
      </c>
      <c r="G5385">
        <v>180</v>
      </c>
      <c r="H5385" t="s">
        <v>5940</v>
      </c>
      <c r="I5385" t="s">
        <v>5940</v>
      </c>
      <c r="J5385">
        <v>86</v>
      </c>
      <c r="K5385">
        <v>6000</v>
      </c>
      <c r="L5385">
        <v>0</v>
      </c>
      <c r="M5385">
        <v>63</v>
      </c>
      <c r="N5385">
        <v>0</v>
      </c>
      <c r="O5385">
        <v>0</v>
      </c>
      <c r="P5385">
        <v>63</v>
      </c>
      <c r="R5385">
        <v>2922706</v>
      </c>
      <c r="S5385">
        <v>6000</v>
      </c>
      <c r="T5385" t="s">
        <v>5940</v>
      </c>
      <c r="U5385">
        <v>180</v>
      </c>
      <c r="V5385" t="s">
        <v>5940</v>
      </c>
      <c r="W5385" t="s">
        <v>5940</v>
      </c>
      <c r="X5385">
        <v>86</v>
      </c>
      <c r="Z5385">
        <v>5206909</v>
      </c>
      <c r="AB5385" t="s">
        <v>5940</v>
      </c>
      <c r="AC5385">
        <v>5206909</v>
      </c>
      <c r="AD5385" t="s">
        <v>700</v>
      </c>
      <c r="AE5385">
        <v>100</v>
      </c>
      <c r="AF5385">
        <v>5206909</v>
      </c>
      <c r="AG5385" t="s">
        <v>700</v>
      </c>
      <c r="AH5385">
        <v>6000</v>
      </c>
      <c r="AI5385">
        <v>5206909</v>
      </c>
      <c r="AJ5385" t="s">
        <v>700</v>
      </c>
      <c r="AK5385">
        <v>63</v>
      </c>
      <c r="AL5385">
        <v>5206909</v>
      </c>
      <c r="AM5385" t="s">
        <v>700</v>
      </c>
      <c r="AN5385">
        <v>1836</v>
      </c>
      <c r="AO5385">
        <v>0</v>
      </c>
      <c r="AP5385">
        <v>5222302</v>
      </c>
      <c r="AQ5385" t="s">
        <v>868</v>
      </c>
      <c r="AR5385">
        <v>12240</v>
      </c>
    </row>
    <row r="5386" spans="1:44" x14ac:dyDescent="0.25">
      <c r="A5386">
        <v>2922730</v>
      </c>
      <c r="B5386">
        <v>6</v>
      </c>
      <c r="C5386" t="s">
        <v>887</v>
      </c>
      <c r="D5386" t="s">
        <v>3935</v>
      </c>
      <c r="E5386" t="s">
        <v>5940</v>
      </c>
      <c r="F5386" t="s">
        <v>5940</v>
      </c>
      <c r="G5386">
        <v>142</v>
      </c>
      <c r="H5386" t="s">
        <v>5940</v>
      </c>
      <c r="I5386" t="s">
        <v>5940</v>
      </c>
      <c r="J5386">
        <v>92</v>
      </c>
      <c r="K5386">
        <v>0</v>
      </c>
      <c r="L5386">
        <v>0</v>
      </c>
      <c r="M5386">
        <v>36</v>
      </c>
      <c r="N5386">
        <v>0</v>
      </c>
      <c r="O5386">
        <v>0</v>
      </c>
      <c r="P5386">
        <v>27</v>
      </c>
      <c r="R5386">
        <v>2922730</v>
      </c>
      <c r="S5386" t="s">
        <v>5940</v>
      </c>
      <c r="T5386" t="s">
        <v>5940</v>
      </c>
      <c r="U5386">
        <v>142</v>
      </c>
      <c r="V5386" t="s">
        <v>5940</v>
      </c>
      <c r="W5386" t="s">
        <v>5940</v>
      </c>
      <c r="X5386">
        <v>92</v>
      </c>
      <c r="Z5386">
        <v>5207105</v>
      </c>
      <c r="AB5386" t="s">
        <v>5940</v>
      </c>
      <c r="AC5386">
        <v>5207105</v>
      </c>
      <c r="AD5386" t="s">
        <v>701</v>
      </c>
      <c r="AE5386">
        <v>540</v>
      </c>
      <c r="AF5386">
        <v>5207105</v>
      </c>
      <c r="AG5386" t="s">
        <v>701</v>
      </c>
      <c r="AH5386">
        <v>250</v>
      </c>
      <c r="AI5386">
        <v>5207105</v>
      </c>
      <c r="AJ5386" t="s">
        <v>701</v>
      </c>
      <c r="AK5386">
        <v>9</v>
      </c>
      <c r="AL5386">
        <v>5207105</v>
      </c>
      <c r="AM5386" t="s">
        <v>701</v>
      </c>
      <c r="AN5386">
        <v>1500</v>
      </c>
      <c r="AO5386">
        <v>0</v>
      </c>
      <c r="AP5386">
        <v>5300108</v>
      </c>
      <c r="AQ5386" t="s">
        <v>869</v>
      </c>
      <c r="AR5386">
        <v>227092</v>
      </c>
    </row>
    <row r="5387" spans="1:44" x14ac:dyDescent="0.25">
      <c r="A5387">
        <v>2922755</v>
      </c>
      <c r="B5387">
        <v>6</v>
      </c>
      <c r="C5387" t="s">
        <v>887</v>
      </c>
      <c r="D5387" t="s">
        <v>3936</v>
      </c>
      <c r="E5387" t="s">
        <v>5940</v>
      </c>
      <c r="F5387" t="s">
        <v>5940</v>
      </c>
      <c r="G5387">
        <v>32</v>
      </c>
      <c r="H5387" t="s">
        <v>5940</v>
      </c>
      <c r="I5387" t="s">
        <v>5940</v>
      </c>
      <c r="J5387">
        <v>35</v>
      </c>
      <c r="K5387">
        <v>0</v>
      </c>
      <c r="L5387">
        <v>0</v>
      </c>
      <c r="M5387">
        <v>19</v>
      </c>
      <c r="N5387">
        <v>0</v>
      </c>
      <c r="O5387">
        <v>0</v>
      </c>
      <c r="P5387">
        <v>18</v>
      </c>
      <c r="R5387">
        <v>2922755</v>
      </c>
      <c r="S5387" t="s">
        <v>5940</v>
      </c>
      <c r="T5387" t="s">
        <v>5940</v>
      </c>
      <c r="U5387">
        <v>32</v>
      </c>
      <c r="V5387" t="s">
        <v>5940</v>
      </c>
      <c r="W5387" t="s">
        <v>5940</v>
      </c>
      <c r="X5387">
        <v>35</v>
      </c>
      <c r="Z5387">
        <v>5207253</v>
      </c>
      <c r="AB5387" t="s">
        <v>5940</v>
      </c>
      <c r="AC5387">
        <v>5207253</v>
      </c>
      <c r="AD5387" t="s">
        <v>702</v>
      </c>
      <c r="AE5387">
        <v>7000</v>
      </c>
      <c r="AF5387">
        <v>5207253</v>
      </c>
      <c r="AG5387" t="s">
        <v>702</v>
      </c>
      <c r="AH5387">
        <v>1400</v>
      </c>
      <c r="AI5387">
        <v>5207253</v>
      </c>
      <c r="AJ5387" t="s">
        <v>702</v>
      </c>
      <c r="AK5387" t="s">
        <v>5940</v>
      </c>
      <c r="AL5387">
        <v>5207253</v>
      </c>
      <c r="AM5387" t="s">
        <v>702</v>
      </c>
      <c r="AN5387">
        <v>32000</v>
      </c>
      <c r="AO5387">
        <v>0</v>
      </c>
      <c r="AP5387" t="s">
        <v>1755</v>
      </c>
      <c r="AQ5387" t="s">
        <v>871</v>
      </c>
    </row>
    <row r="5388" spans="1:44" x14ac:dyDescent="0.25">
      <c r="A5388">
        <v>2922805</v>
      </c>
      <c r="B5388">
        <v>6</v>
      </c>
      <c r="C5388" t="s">
        <v>887</v>
      </c>
      <c r="D5388" t="s">
        <v>3937</v>
      </c>
      <c r="E5388" t="s">
        <v>5940</v>
      </c>
      <c r="F5388" t="s">
        <v>5940</v>
      </c>
      <c r="G5388">
        <v>10</v>
      </c>
      <c r="H5388" t="s">
        <v>5940</v>
      </c>
      <c r="I5388" t="s">
        <v>5940</v>
      </c>
      <c r="J5388">
        <v>37</v>
      </c>
      <c r="K5388">
        <v>0</v>
      </c>
      <c r="L5388">
        <v>0</v>
      </c>
      <c r="M5388">
        <v>11</v>
      </c>
      <c r="N5388">
        <v>0</v>
      </c>
      <c r="O5388">
        <v>0</v>
      </c>
      <c r="P5388">
        <v>29</v>
      </c>
      <c r="R5388">
        <v>2922805</v>
      </c>
      <c r="S5388" t="s">
        <v>5940</v>
      </c>
      <c r="T5388" t="s">
        <v>5940</v>
      </c>
      <c r="U5388">
        <v>10</v>
      </c>
      <c r="V5388" t="s">
        <v>5940</v>
      </c>
      <c r="W5388" t="s">
        <v>5940</v>
      </c>
      <c r="X5388">
        <v>37</v>
      </c>
      <c r="Z5388">
        <v>5207352</v>
      </c>
      <c r="AB5388">
        <v>990</v>
      </c>
      <c r="AC5388">
        <v>5207352</v>
      </c>
      <c r="AD5388" t="s">
        <v>703</v>
      </c>
      <c r="AE5388">
        <v>1400</v>
      </c>
      <c r="AF5388">
        <v>5207352</v>
      </c>
      <c r="AG5388" t="s">
        <v>703</v>
      </c>
      <c r="AH5388" t="s">
        <v>5940</v>
      </c>
      <c r="AI5388">
        <v>5207352</v>
      </c>
      <c r="AJ5388" t="s">
        <v>703</v>
      </c>
      <c r="AK5388">
        <v>730</v>
      </c>
      <c r="AL5388">
        <v>5207352</v>
      </c>
      <c r="AM5388" t="s">
        <v>703</v>
      </c>
      <c r="AN5388">
        <v>38610</v>
      </c>
      <c r="AO5388">
        <v>0</v>
      </c>
    </row>
    <row r="5389" spans="1:44" x14ac:dyDescent="0.25">
      <c r="A5389">
        <v>2922854</v>
      </c>
      <c r="B5389">
        <v>6</v>
      </c>
      <c r="C5389" t="s">
        <v>887</v>
      </c>
      <c r="D5389" t="s">
        <v>3938</v>
      </c>
      <c r="E5389" t="s">
        <v>5940</v>
      </c>
      <c r="F5389" t="s">
        <v>5940</v>
      </c>
      <c r="G5389">
        <v>735</v>
      </c>
      <c r="H5389" t="s">
        <v>5940</v>
      </c>
      <c r="I5389" t="s">
        <v>5940</v>
      </c>
      <c r="J5389">
        <v>109</v>
      </c>
      <c r="K5389">
        <v>0</v>
      </c>
      <c r="L5389">
        <v>0</v>
      </c>
      <c r="M5389">
        <v>960</v>
      </c>
      <c r="N5389">
        <v>0</v>
      </c>
      <c r="O5389">
        <v>0</v>
      </c>
      <c r="P5389">
        <v>240</v>
      </c>
      <c r="R5389">
        <v>2922854</v>
      </c>
      <c r="S5389" t="s">
        <v>5940</v>
      </c>
      <c r="T5389" t="s">
        <v>5940</v>
      </c>
      <c r="U5389">
        <v>735</v>
      </c>
      <c r="V5389" t="s">
        <v>5940</v>
      </c>
      <c r="W5389" t="s">
        <v>5940</v>
      </c>
      <c r="X5389">
        <v>109</v>
      </c>
      <c r="Z5389">
        <v>5207402</v>
      </c>
      <c r="AB5389">
        <v>3250</v>
      </c>
      <c r="AC5389">
        <v>5207402</v>
      </c>
      <c r="AD5389" t="s">
        <v>704</v>
      </c>
      <c r="AE5389">
        <v>1760</v>
      </c>
      <c r="AF5389">
        <v>5207402</v>
      </c>
      <c r="AG5389" t="s">
        <v>704</v>
      </c>
      <c r="AH5389" t="s">
        <v>5940</v>
      </c>
      <c r="AI5389">
        <v>5207402</v>
      </c>
      <c r="AJ5389" t="s">
        <v>704</v>
      </c>
      <c r="AK5389" t="s">
        <v>5940</v>
      </c>
      <c r="AL5389">
        <v>5207402</v>
      </c>
      <c r="AM5389" t="s">
        <v>704</v>
      </c>
      <c r="AN5389">
        <v>144000</v>
      </c>
      <c r="AO5389">
        <v>0</v>
      </c>
    </row>
    <row r="5390" spans="1:44" x14ac:dyDescent="0.25">
      <c r="A5390">
        <v>2922904</v>
      </c>
      <c r="B5390">
        <v>6</v>
      </c>
      <c r="C5390" t="s">
        <v>887</v>
      </c>
      <c r="D5390" t="s">
        <v>3939</v>
      </c>
      <c r="E5390" t="s">
        <v>5940</v>
      </c>
      <c r="F5390" t="s">
        <v>5940</v>
      </c>
      <c r="G5390">
        <v>1680</v>
      </c>
      <c r="H5390" t="s">
        <v>5940</v>
      </c>
      <c r="I5390" t="s">
        <v>5940</v>
      </c>
      <c r="J5390">
        <v>1346</v>
      </c>
      <c r="K5390">
        <v>0</v>
      </c>
      <c r="L5390">
        <v>0</v>
      </c>
      <c r="M5390">
        <v>330</v>
      </c>
      <c r="N5390">
        <v>0</v>
      </c>
      <c r="O5390">
        <v>0</v>
      </c>
      <c r="P5390">
        <v>582</v>
      </c>
      <c r="R5390">
        <v>2922904</v>
      </c>
      <c r="S5390" t="s">
        <v>5940</v>
      </c>
      <c r="T5390" t="s">
        <v>5940</v>
      </c>
      <c r="U5390">
        <v>1680</v>
      </c>
      <c r="V5390" t="s">
        <v>5940</v>
      </c>
      <c r="W5390" t="s">
        <v>5940</v>
      </c>
      <c r="X5390">
        <v>1346</v>
      </c>
      <c r="Z5390">
        <v>5207501</v>
      </c>
      <c r="AB5390" t="s">
        <v>5940</v>
      </c>
      <c r="AC5390">
        <v>5207501</v>
      </c>
      <c r="AD5390" t="s">
        <v>705</v>
      </c>
      <c r="AE5390">
        <v>450</v>
      </c>
      <c r="AF5390">
        <v>5207501</v>
      </c>
      <c r="AG5390" t="s">
        <v>705</v>
      </c>
      <c r="AH5390">
        <v>500</v>
      </c>
      <c r="AI5390">
        <v>5207501</v>
      </c>
      <c r="AJ5390" t="s">
        <v>705</v>
      </c>
      <c r="AK5390" t="s">
        <v>5940</v>
      </c>
      <c r="AL5390">
        <v>5207501</v>
      </c>
      <c r="AM5390" t="s">
        <v>705</v>
      </c>
      <c r="AN5390">
        <v>2034</v>
      </c>
      <c r="AO5390">
        <v>0</v>
      </c>
    </row>
    <row r="5391" spans="1:44" x14ac:dyDescent="0.25">
      <c r="A5391">
        <v>2923001</v>
      </c>
      <c r="B5391">
        <v>6</v>
      </c>
      <c r="C5391" t="s">
        <v>887</v>
      </c>
      <c r="D5391" t="s">
        <v>3940</v>
      </c>
      <c r="E5391">
        <v>109200</v>
      </c>
      <c r="F5391" t="s">
        <v>5940</v>
      </c>
      <c r="G5391">
        <v>28</v>
      </c>
      <c r="H5391" t="s">
        <v>5940</v>
      </c>
      <c r="I5391" t="s">
        <v>5940</v>
      </c>
      <c r="J5391">
        <v>96</v>
      </c>
      <c r="K5391">
        <v>153816</v>
      </c>
      <c r="L5391">
        <v>0</v>
      </c>
      <c r="M5391">
        <v>36</v>
      </c>
      <c r="N5391">
        <v>0</v>
      </c>
      <c r="O5391">
        <v>0</v>
      </c>
      <c r="P5391">
        <v>66</v>
      </c>
      <c r="R5391">
        <v>2923001</v>
      </c>
      <c r="S5391">
        <v>109200</v>
      </c>
      <c r="T5391" t="s">
        <v>5940</v>
      </c>
      <c r="U5391">
        <v>28</v>
      </c>
      <c r="V5391" t="s">
        <v>5940</v>
      </c>
      <c r="W5391" t="s">
        <v>5940</v>
      </c>
      <c r="X5391">
        <v>96</v>
      </c>
      <c r="Z5391">
        <v>5207535</v>
      </c>
      <c r="AB5391" t="s">
        <v>5940</v>
      </c>
      <c r="AC5391">
        <v>5207535</v>
      </c>
      <c r="AD5391" t="s">
        <v>706</v>
      </c>
      <c r="AE5391">
        <v>1170</v>
      </c>
      <c r="AF5391">
        <v>5207535</v>
      </c>
      <c r="AG5391" t="s">
        <v>706</v>
      </c>
      <c r="AH5391">
        <v>160</v>
      </c>
      <c r="AI5391">
        <v>5207535</v>
      </c>
      <c r="AJ5391" t="s">
        <v>706</v>
      </c>
      <c r="AK5391" t="s">
        <v>5940</v>
      </c>
      <c r="AL5391">
        <v>5207535</v>
      </c>
      <c r="AM5391" t="s">
        <v>706</v>
      </c>
      <c r="AN5391" t="s">
        <v>5940</v>
      </c>
      <c r="AO5391">
        <v>0</v>
      </c>
    </row>
    <row r="5392" spans="1:44" x14ac:dyDescent="0.25">
      <c r="A5392">
        <v>2923035</v>
      </c>
      <c r="B5392">
        <v>6</v>
      </c>
      <c r="C5392" t="s">
        <v>887</v>
      </c>
      <c r="D5392" t="s">
        <v>3941</v>
      </c>
      <c r="E5392">
        <v>1250</v>
      </c>
      <c r="F5392" t="s">
        <v>5940</v>
      </c>
      <c r="G5392">
        <v>74</v>
      </c>
      <c r="H5392" t="s">
        <v>5940</v>
      </c>
      <c r="I5392" t="s">
        <v>5940</v>
      </c>
      <c r="J5392">
        <v>9</v>
      </c>
      <c r="K5392">
        <v>1500</v>
      </c>
      <c r="L5392">
        <v>0</v>
      </c>
      <c r="M5392">
        <v>56</v>
      </c>
      <c r="N5392">
        <v>0</v>
      </c>
      <c r="O5392">
        <v>0</v>
      </c>
      <c r="P5392">
        <v>78</v>
      </c>
      <c r="R5392">
        <v>2923035</v>
      </c>
      <c r="S5392">
        <v>1250</v>
      </c>
      <c r="T5392" t="s">
        <v>5940</v>
      </c>
      <c r="U5392">
        <v>74</v>
      </c>
      <c r="V5392" t="s">
        <v>5940</v>
      </c>
      <c r="W5392" t="s">
        <v>5940</v>
      </c>
      <c r="X5392">
        <v>9</v>
      </c>
      <c r="Z5392">
        <v>5207600</v>
      </c>
      <c r="AB5392" t="s">
        <v>5940</v>
      </c>
      <c r="AC5392">
        <v>5207600</v>
      </c>
      <c r="AD5392" t="s">
        <v>707</v>
      </c>
      <c r="AE5392">
        <v>300</v>
      </c>
      <c r="AF5392">
        <v>5207600</v>
      </c>
      <c r="AG5392" t="s">
        <v>707</v>
      </c>
      <c r="AH5392" t="s">
        <v>5940</v>
      </c>
      <c r="AI5392">
        <v>5207600</v>
      </c>
      <c r="AJ5392" t="s">
        <v>707</v>
      </c>
      <c r="AK5392" t="s">
        <v>5940</v>
      </c>
      <c r="AL5392">
        <v>5207600</v>
      </c>
      <c r="AM5392" t="s">
        <v>707</v>
      </c>
      <c r="AN5392">
        <v>390</v>
      </c>
      <c r="AO5392">
        <v>0</v>
      </c>
    </row>
    <row r="5393" spans="1:41" x14ac:dyDescent="0.25">
      <c r="A5393">
        <v>2923050</v>
      </c>
      <c r="B5393">
        <v>6</v>
      </c>
      <c r="C5393" t="s">
        <v>887</v>
      </c>
      <c r="D5393" t="s">
        <v>3942</v>
      </c>
      <c r="E5393" t="s">
        <v>5940</v>
      </c>
      <c r="F5393" t="s">
        <v>5940</v>
      </c>
      <c r="G5393">
        <v>1980</v>
      </c>
      <c r="H5393" t="s">
        <v>5940</v>
      </c>
      <c r="I5393" t="s">
        <v>5940</v>
      </c>
      <c r="J5393">
        <v>1267</v>
      </c>
      <c r="K5393">
        <v>0</v>
      </c>
      <c r="L5393">
        <v>0</v>
      </c>
      <c r="M5393">
        <v>3564</v>
      </c>
      <c r="N5393">
        <v>0</v>
      </c>
      <c r="O5393">
        <v>0</v>
      </c>
      <c r="P5393">
        <v>1570</v>
      </c>
      <c r="R5393">
        <v>2923050</v>
      </c>
      <c r="S5393" t="s">
        <v>5940</v>
      </c>
      <c r="T5393" t="s">
        <v>5940</v>
      </c>
      <c r="U5393">
        <v>1980</v>
      </c>
      <c r="V5393" t="s">
        <v>5940</v>
      </c>
      <c r="W5393" t="s">
        <v>5940</v>
      </c>
      <c r="X5393">
        <v>1267</v>
      </c>
      <c r="Z5393">
        <v>5207808</v>
      </c>
      <c r="AB5393">
        <v>60</v>
      </c>
      <c r="AC5393">
        <v>5207808</v>
      </c>
      <c r="AD5393" t="s">
        <v>708</v>
      </c>
      <c r="AE5393">
        <v>1350</v>
      </c>
      <c r="AF5393">
        <v>5207808</v>
      </c>
      <c r="AG5393" t="s">
        <v>708</v>
      </c>
      <c r="AH5393" t="s">
        <v>5940</v>
      </c>
      <c r="AI5393">
        <v>5207808</v>
      </c>
      <c r="AJ5393" t="s">
        <v>708</v>
      </c>
      <c r="AK5393">
        <v>66</v>
      </c>
      <c r="AL5393">
        <v>5207808</v>
      </c>
      <c r="AM5393" t="s">
        <v>708</v>
      </c>
      <c r="AN5393">
        <v>620</v>
      </c>
      <c r="AO5393">
        <v>0</v>
      </c>
    </row>
    <row r="5394" spans="1:41" x14ac:dyDescent="0.25">
      <c r="A5394">
        <v>2923100</v>
      </c>
      <c r="B5394">
        <v>6</v>
      </c>
      <c r="C5394" t="s">
        <v>887</v>
      </c>
      <c r="D5394" t="s">
        <v>3943</v>
      </c>
      <c r="E5394" t="s">
        <v>5940</v>
      </c>
      <c r="F5394" t="s">
        <v>5940</v>
      </c>
      <c r="G5394">
        <v>1008</v>
      </c>
      <c r="H5394" t="s">
        <v>5940</v>
      </c>
      <c r="I5394" t="s">
        <v>5940</v>
      </c>
      <c r="J5394">
        <v>780</v>
      </c>
      <c r="K5394">
        <v>0</v>
      </c>
      <c r="L5394">
        <v>0</v>
      </c>
      <c r="M5394">
        <v>302</v>
      </c>
      <c r="N5394">
        <v>0</v>
      </c>
      <c r="O5394">
        <v>0</v>
      </c>
      <c r="P5394">
        <v>552</v>
      </c>
      <c r="R5394">
        <v>2923100</v>
      </c>
      <c r="S5394" t="s">
        <v>5940</v>
      </c>
      <c r="T5394" t="s">
        <v>5940</v>
      </c>
      <c r="U5394">
        <v>1008</v>
      </c>
      <c r="V5394" t="s">
        <v>5940</v>
      </c>
      <c r="W5394" t="s">
        <v>5940</v>
      </c>
      <c r="X5394">
        <v>780</v>
      </c>
      <c r="Z5394">
        <v>5207907</v>
      </c>
      <c r="AB5394" t="s">
        <v>5940</v>
      </c>
      <c r="AC5394">
        <v>5207907</v>
      </c>
      <c r="AD5394" t="s">
        <v>709</v>
      </c>
      <c r="AE5394">
        <v>41400</v>
      </c>
      <c r="AF5394">
        <v>5207907</v>
      </c>
      <c r="AG5394" t="s">
        <v>709</v>
      </c>
      <c r="AH5394">
        <v>420</v>
      </c>
      <c r="AI5394">
        <v>5207907</v>
      </c>
      <c r="AJ5394" t="s">
        <v>709</v>
      </c>
      <c r="AK5394">
        <v>225</v>
      </c>
      <c r="AL5394">
        <v>5207907</v>
      </c>
      <c r="AM5394" t="s">
        <v>709</v>
      </c>
      <c r="AN5394">
        <v>3640</v>
      </c>
      <c r="AO5394">
        <v>0</v>
      </c>
    </row>
    <row r="5395" spans="1:41" x14ac:dyDescent="0.25">
      <c r="A5395">
        <v>2923209</v>
      </c>
      <c r="B5395">
        <v>6</v>
      </c>
      <c r="C5395" t="s">
        <v>887</v>
      </c>
      <c r="D5395" t="s">
        <v>3944</v>
      </c>
      <c r="E5395">
        <v>1980</v>
      </c>
      <c r="F5395" t="s">
        <v>5940</v>
      </c>
      <c r="G5395">
        <v>113</v>
      </c>
      <c r="H5395" t="s">
        <v>5940</v>
      </c>
      <c r="I5395" t="s">
        <v>5940</v>
      </c>
      <c r="J5395">
        <v>160</v>
      </c>
      <c r="K5395">
        <v>7150</v>
      </c>
      <c r="L5395">
        <v>0</v>
      </c>
      <c r="M5395">
        <v>70</v>
      </c>
      <c r="N5395">
        <v>0</v>
      </c>
      <c r="O5395">
        <v>0</v>
      </c>
      <c r="P5395">
        <v>120</v>
      </c>
      <c r="R5395">
        <v>2923209</v>
      </c>
      <c r="S5395">
        <v>1980</v>
      </c>
      <c r="T5395" t="s">
        <v>5940</v>
      </c>
      <c r="U5395">
        <v>113</v>
      </c>
      <c r="V5395" t="s">
        <v>5940</v>
      </c>
      <c r="W5395" t="s">
        <v>5940</v>
      </c>
      <c r="X5395">
        <v>160</v>
      </c>
      <c r="Z5395">
        <v>5208004</v>
      </c>
      <c r="AB5395" t="s">
        <v>5940</v>
      </c>
      <c r="AC5395">
        <v>5208004</v>
      </c>
      <c r="AD5395" t="s">
        <v>710</v>
      </c>
      <c r="AE5395">
        <v>10380</v>
      </c>
      <c r="AF5395">
        <v>5208004</v>
      </c>
      <c r="AG5395" t="s">
        <v>710</v>
      </c>
      <c r="AH5395">
        <v>7200</v>
      </c>
      <c r="AI5395">
        <v>5208004</v>
      </c>
      <c r="AJ5395" t="s">
        <v>710</v>
      </c>
      <c r="AK5395">
        <v>3825</v>
      </c>
      <c r="AL5395">
        <v>5208004</v>
      </c>
      <c r="AM5395" t="s">
        <v>710</v>
      </c>
      <c r="AN5395">
        <v>21000</v>
      </c>
      <c r="AO5395">
        <v>0</v>
      </c>
    </row>
    <row r="5396" spans="1:41" x14ac:dyDescent="0.25">
      <c r="A5396">
        <v>2923308</v>
      </c>
      <c r="B5396">
        <v>6</v>
      </c>
      <c r="C5396" t="s">
        <v>887</v>
      </c>
      <c r="D5396" t="s">
        <v>3945</v>
      </c>
      <c r="E5396" t="s">
        <v>5940</v>
      </c>
      <c r="F5396" t="s">
        <v>5940</v>
      </c>
      <c r="G5396">
        <v>234</v>
      </c>
      <c r="H5396" t="s">
        <v>5940</v>
      </c>
      <c r="I5396" t="s">
        <v>5940</v>
      </c>
      <c r="J5396">
        <v>66</v>
      </c>
      <c r="K5396">
        <v>0</v>
      </c>
      <c r="L5396">
        <v>0</v>
      </c>
      <c r="M5396">
        <v>152</v>
      </c>
      <c r="N5396">
        <v>0</v>
      </c>
      <c r="O5396">
        <v>0</v>
      </c>
      <c r="P5396">
        <v>42</v>
      </c>
      <c r="R5396">
        <v>2923308</v>
      </c>
      <c r="S5396" t="s">
        <v>5940</v>
      </c>
      <c r="T5396" t="s">
        <v>5940</v>
      </c>
      <c r="U5396">
        <v>234</v>
      </c>
      <c r="V5396" t="s">
        <v>5940</v>
      </c>
      <c r="W5396" t="s">
        <v>5940</v>
      </c>
      <c r="X5396">
        <v>66</v>
      </c>
      <c r="Z5396">
        <v>5208103</v>
      </c>
      <c r="AB5396" t="s">
        <v>5940</v>
      </c>
      <c r="AC5396">
        <v>5208103</v>
      </c>
      <c r="AD5396" t="s">
        <v>711</v>
      </c>
      <c r="AE5396">
        <v>630</v>
      </c>
      <c r="AF5396">
        <v>5208103</v>
      </c>
      <c r="AG5396" t="s">
        <v>711</v>
      </c>
      <c r="AH5396">
        <v>400</v>
      </c>
      <c r="AI5396">
        <v>5208103</v>
      </c>
      <c r="AJ5396" t="s">
        <v>711</v>
      </c>
      <c r="AK5396" t="s">
        <v>5940</v>
      </c>
      <c r="AL5396">
        <v>5208103</v>
      </c>
      <c r="AM5396" t="s">
        <v>711</v>
      </c>
      <c r="AN5396" t="s">
        <v>5940</v>
      </c>
      <c r="AO5396">
        <v>0</v>
      </c>
    </row>
    <row r="5397" spans="1:41" x14ac:dyDescent="0.25">
      <c r="A5397">
        <v>2923357</v>
      </c>
      <c r="B5397">
        <v>6</v>
      </c>
      <c r="C5397" t="s">
        <v>887</v>
      </c>
      <c r="D5397" t="s">
        <v>3946</v>
      </c>
      <c r="E5397" t="s">
        <v>5940</v>
      </c>
      <c r="F5397" t="s">
        <v>5940</v>
      </c>
      <c r="G5397">
        <v>1320</v>
      </c>
      <c r="H5397" t="s">
        <v>5940</v>
      </c>
      <c r="I5397" t="s">
        <v>5940</v>
      </c>
      <c r="J5397">
        <v>1486</v>
      </c>
      <c r="K5397">
        <v>0</v>
      </c>
      <c r="L5397">
        <v>0</v>
      </c>
      <c r="M5397">
        <v>2240</v>
      </c>
      <c r="N5397">
        <v>0</v>
      </c>
      <c r="O5397">
        <v>0</v>
      </c>
      <c r="P5397">
        <v>2950</v>
      </c>
      <c r="R5397">
        <v>2923357</v>
      </c>
      <c r="S5397" t="s">
        <v>5940</v>
      </c>
      <c r="T5397" t="s">
        <v>5940</v>
      </c>
      <c r="U5397">
        <v>1320</v>
      </c>
      <c r="V5397" t="s">
        <v>5940</v>
      </c>
      <c r="W5397" t="s">
        <v>5940</v>
      </c>
      <c r="X5397">
        <v>1486</v>
      </c>
      <c r="Z5397">
        <v>5208152</v>
      </c>
      <c r="AB5397" t="s">
        <v>5940</v>
      </c>
      <c r="AC5397">
        <v>5208152</v>
      </c>
      <c r="AD5397" t="s">
        <v>712</v>
      </c>
      <c r="AE5397">
        <v>480</v>
      </c>
      <c r="AF5397">
        <v>5208152</v>
      </c>
      <c r="AG5397" t="s">
        <v>712</v>
      </c>
      <c r="AH5397">
        <v>600</v>
      </c>
      <c r="AI5397">
        <v>5208152</v>
      </c>
      <c r="AJ5397" t="s">
        <v>712</v>
      </c>
      <c r="AK5397">
        <v>1530</v>
      </c>
      <c r="AL5397">
        <v>5208152</v>
      </c>
      <c r="AM5397" t="s">
        <v>712</v>
      </c>
      <c r="AN5397">
        <v>80000</v>
      </c>
      <c r="AO5397">
        <v>0</v>
      </c>
    </row>
    <row r="5398" spans="1:41" x14ac:dyDescent="0.25">
      <c r="A5398">
        <v>2923407</v>
      </c>
      <c r="B5398">
        <v>6</v>
      </c>
      <c r="C5398" t="s">
        <v>887</v>
      </c>
      <c r="D5398" t="s">
        <v>3947</v>
      </c>
      <c r="E5398">
        <v>2400</v>
      </c>
      <c r="F5398" t="s">
        <v>5940</v>
      </c>
      <c r="G5398">
        <v>60</v>
      </c>
      <c r="H5398">
        <v>1750</v>
      </c>
      <c r="I5398" t="s">
        <v>5940</v>
      </c>
      <c r="J5398">
        <v>800</v>
      </c>
      <c r="K5398">
        <v>1050</v>
      </c>
      <c r="L5398">
        <v>0</v>
      </c>
      <c r="M5398">
        <v>360</v>
      </c>
      <c r="N5398">
        <v>2850</v>
      </c>
      <c r="O5398">
        <v>0</v>
      </c>
      <c r="P5398">
        <v>2400</v>
      </c>
      <c r="R5398">
        <v>2923407</v>
      </c>
      <c r="S5398">
        <v>2400</v>
      </c>
      <c r="T5398" t="s">
        <v>5940</v>
      </c>
      <c r="U5398">
        <v>60</v>
      </c>
      <c r="V5398">
        <v>1750</v>
      </c>
      <c r="W5398" t="s">
        <v>5940</v>
      </c>
      <c r="X5398">
        <v>800</v>
      </c>
      <c r="Z5398">
        <v>5208301</v>
      </c>
      <c r="AB5398" t="s">
        <v>5940</v>
      </c>
      <c r="AC5398">
        <v>5208301</v>
      </c>
      <c r="AD5398" t="s">
        <v>713</v>
      </c>
      <c r="AE5398">
        <v>900</v>
      </c>
      <c r="AF5398">
        <v>5208301</v>
      </c>
      <c r="AG5398" t="s">
        <v>713</v>
      </c>
      <c r="AH5398">
        <v>4560</v>
      </c>
      <c r="AI5398">
        <v>5208301</v>
      </c>
      <c r="AJ5398" t="s">
        <v>713</v>
      </c>
      <c r="AK5398">
        <v>78</v>
      </c>
      <c r="AL5398">
        <v>5208301</v>
      </c>
      <c r="AM5398" t="s">
        <v>713</v>
      </c>
      <c r="AN5398" t="s">
        <v>5940</v>
      </c>
      <c r="AO5398">
        <v>0</v>
      </c>
    </row>
    <row r="5399" spans="1:41" x14ac:dyDescent="0.25">
      <c r="A5399">
        <v>2923506</v>
      </c>
      <c r="B5399">
        <v>6</v>
      </c>
      <c r="C5399" t="s">
        <v>887</v>
      </c>
      <c r="D5399" t="s">
        <v>3948</v>
      </c>
      <c r="E5399" t="s">
        <v>5940</v>
      </c>
      <c r="F5399" t="s">
        <v>5940</v>
      </c>
      <c r="G5399">
        <v>120</v>
      </c>
      <c r="H5399" t="s">
        <v>5940</v>
      </c>
      <c r="I5399" t="s">
        <v>5940</v>
      </c>
      <c r="J5399">
        <v>16</v>
      </c>
      <c r="K5399">
        <v>0</v>
      </c>
      <c r="L5399">
        <v>0</v>
      </c>
      <c r="M5399">
        <v>270</v>
      </c>
      <c r="N5399">
        <v>0</v>
      </c>
      <c r="O5399">
        <v>0</v>
      </c>
      <c r="P5399">
        <v>266</v>
      </c>
      <c r="R5399">
        <v>2923506</v>
      </c>
      <c r="S5399" t="s">
        <v>5940</v>
      </c>
      <c r="T5399" t="s">
        <v>5940</v>
      </c>
      <c r="U5399">
        <v>120</v>
      </c>
      <c r="V5399" t="s">
        <v>5940</v>
      </c>
      <c r="W5399" t="s">
        <v>5940</v>
      </c>
      <c r="X5399">
        <v>16</v>
      </c>
      <c r="Z5399">
        <v>5208400</v>
      </c>
      <c r="AB5399" t="s">
        <v>5940</v>
      </c>
      <c r="AC5399">
        <v>5208400</v>
      </c>
      <c r="AD5399" t="s">
        <v>714</v>
      </c>
      <c r="AE5399">
        <v>90</v>
      </c>
      <c r="AF5399">
        <v>5208400</v>
      </c>
      <c r="AG5399" t="s">
        <v>714</v>
      </c>
      <c r="AH5399" t="s">
        <v>5940</v>
      </c>
      <c r="AI5399">
        <v>5208400</v>
      </c>
      <c r="AJ5399" t="s">
        <v>714</v>
      </c>
      <c r="AK5399" t="s">
        <v>5940</v>
      </c>
      <c r="AL5399">
        <v>5208400</v>
      </c>
      <c r="AM5399" t="s">
        <v>714</v>
      </c>
      <c r="AN5399">
        <v>630</v>
      </c>
      <c r="AO5399">
        <v>0</v>
      </c>
    </row>
    <row r="5400" spans="1:41" x14ac:dyDescent="0.25">
      <c r="A5400">
        <v>2923605</v>
      </c>
      <c r="B5400">
        <v>6</v>
      </c>
      <c r="C5400" t="s">
        <v>887</v>
      </c>
      <c r="D5400" t="s">
        <v>3949</v>
      </c>
      <c r="E5400">
        <v>2000</v>
      </c>
      <c r="F5400" t="s">
        <v>5940</v>
      </c>
      <c r="G5400">
        <v>300</v>
      </c>
      <c r="H5400">
        <v>240</v>
      </c>
      <c r="I5400">
        <v>60</v>
      </c>
      <c r="J5400">
        <v>851</v>
      </c>
      <c r="K5400">
        <v>3000</v>
      </c>
      <c r="L5400">
        <v>0</v>
      </c>
      <c r="M5400">
        <v>239</v>
      </c>
      <c r="N5400">
        <v>2</v>
      </c>
      <c r="O5400">
        <v>38</v>
      </c>
      <c r="P5400">
        <v>303</v>
      </c>
      <c r="R5400">
        <v>2923605</v>
      </c>
      <c r="S5400">
        <v>2000</v>
      </c>
      <c r="T5400" t="s">
        <v>5940</v>
      </c>
      <c r="U5400">
        <v>300</v>
      </c>
      <c r="V5400">
        <v>240</v>
      </c>
      <c r="W5400">
        <v>60</v>
      </c>
      <c r="X5400">
        <v>851</v>
      </c>
      <c r="Z5400">
        <v>5208509</v>
      </c>
      <c r="AB5400" t="s">
        <v>5940</v>
      </c>
      <c r="AC5400">
        <v>5208509</v>
      </c>
      <c r="AD5400" t="s">
        <v>715</v>
      </c>
      <c r="AE5400">
        <v>300</v>
      </c>
      <c r="AF5400">
        <v>5208509</v>
      </c>
      <c r="AG5400" t="s">
        <v>715</v>
      </c>
      <c r="AH5400">
        <v>5000</v>
      </c>
      <c r="AI5400">
        <v>5208509</v>
      </c>
      <c r="AJ5400" t="s">
        <v>715</v>
      </c>
      <c r="AK5400">
        <v>88</v>
      </c>
      <c r="AL5400">
        <v>5208509</v>
      </c>
      <c r="AM5400" t="s">
        <v>715</v>
      </c>
      <c r="AN5400">
        <v>1200</v>
      </c>
      <c r="AO5400">
        <v>0</v>
      </c>
    </row>
    <row r="5401" spans="1:41" x14ac:dyDescent="0.25">
      <c r="A5401">
        <v>2923704</v>
      </c>
      <c r="B5401">
        <v>6</v>
      </c>
      <c r="C5401" t="s">
        <v>887</v>
      </c>
      <c r="D5401" t="s">
        <v>3950</v>
      </c>
      <c r="E5401">
        <v>16000</v>
      </c>
      <c r="F5401" t="s">
        <v>5940</v>
      </c>
      <c r="G5401">
        <v>4620</v>
      </c>
      <c r="H5401">
        <v>144</v>
      </c>
      <c r="I5401" t="s">
        <v>5940</v>
      </c>
      <c r="J5401">
        <v>936</v>
      </c>
      <c r="K5401">
        <v>18000</v>
      </c>
      <c r="L5401">
        <v>0</v>
      </c>
      <c r="M5401">
        <v>210</v>
      </c>
      <c r="N5401">
        <v>0</v>
      </c>
      <c r="O5401">
        <v>10</v>
      </c>
      <c r="P5401">
        <v>90</v>
      </c>
      <c r="R5401">
        <v>2923704</v>
      </c>
      <c r="S5401">
        <v>16000</v>
      </c>
      <c r="T5401" t="s">
        <v>5940</v>
      </c>
      <c r="U5401">
        <v>4620</v>
      </c>
      <c r="V5401">
        <v>144</v>
      </c>
      <c r="W5401" t="s">
        <v>5940</v>
      </c>
      <c r="X5401">
        <v>936</v>
      </c>
      <c r="Z5401">
        <v>5208608</v>
      </c>
      <c r="AB5401" t="s">
        <v>5940</v>
      </c>
      <c r="AC5401">
        <v>5208608</v>
      </c>
      <c r="AD5401" t="s">
        <v>716</v>
      </c>
      <c r="AE5401">
        <v>1800</v>
      </c>
      <c r="AF5401">
        <v>5208608</v>
      </c>
      <c r="AG5401" t="s">
        <v>716</v>
      </c>
      <c r="AH5401">
        <v>1620000</v>
      </c>
      <c r="AI5401">
        <v>5208608</v>
      </c>
      <c r="AJ5401" t="s">
        <v>716</v>
      </c>
      <c r="AK5401" t="s">
        <v>5940</v>
      </c>
      <c r="AL5401">
        <v>5208608</v>
      </c>
      <c r="AM5401" t="s">
        <v>716</v>
      </c>
      <c r="AN5401">
        <v>7270</v>
      </c>
      <c r="AO5401">
        <v>0</v>
      </c>
    </row>
    <row r="5402" spans="1:41" x14ac:dyDescent="0.25">
      <c r="A5402">
        <v>2923803</v>
      </c>
      <c r="B5402">
        <v>6</v>
      </c>
      <c r="C5402" t="s">
        <v>887</v>
      </c>
      <c r="D5402" t="s">
        <v>3951</v>
      </c>
      <c r="E5402" t="s">
        <v>5940</v>
      </c>
      <c r="F5402" t="s">
        <v>5940</v>
      </c>
      <c r="G5402">
        <v>75600</v>
      </c>
      <c r="H5402" t="s">
        <v>5940</v>
      </c>
      <c r="I5402" t="s">
        <v>5940</v>
      </c>
      <c r="J5402">
        <v>19200</v>
      </c>
      <c r="K5402">
        <v>0</v>
      </c>
      <c r="L5402">
        <v>0</v>
      </c>
      <c r="M5402">
        <v>94500</v>
      </c>
      <c r="N5402">
        <v>0</v>
      </c>
      <c r="O5402">
        <v>0</v>
      </c>
      <c r="P5402">
        <v>1500</v>
      </c>
      <c r="R5402">
        <v>2923803</v>
      </c>
      <c r="S5402" t="s">
        <v>5940</v>
      </c>
      <c r="T5402" t="s">
        <v>5940</v>
      </c>
      <c r="U5402">
        <v>75600</v>
      </c>
      <c r="V5402" t="s">
        <v>5940</v>
      </c>
      <c r="W5402" t="s">
        <v>5940</v>
      </c>
      <c r="X5402">
        <v>19200</v>
      </c>
      <c r="Z5402">
        <v>5208707</v>
      </c>
      <c r="AB5402" t="s">
        <v>5940</v>
      </c>
      <c r="AC5402">
        <v>5208707</v>
      </c>
      <c r="AD5402" t="s">
        <v>717</v>
      </c>
      <c r="AE5402" t="s">
        <v>5940</v>
      </c>
      <c r="AF5402">
        <v>5208707</v>
      </c>
      <c r="AG5402" t="s">
        <v>717</v>
      </c>
      <c r="AH5402">
        <v>1000</v>
      </c>
      <c r="AI5402">
        <v>5208707</v>
      </c>
      <c r="AJ5402" t="s">
        <v>717</v>
      </c>
      <c r="AK5402" t="s">
        <v>5940</v>
      </c>
      <c r="AL5402">
        <v>5208707</v>
      </c>
      <c r="AM5402" t="s">
        <v>717</v>
      </c>
      <c r="AN5402">
        <v>1245</v>
      </c>
      <c r="AO5402">
        <v>0</v>
      </c>
    </row>
    <row r="5403" spans="1:41" x14ac:dyDescent="0.25">
      <c r="A5403">
        <v>2923902</v>
      </c>
      <c r="B5403">
        <v>6</v>
      </c>
      <c r="C5403" t="s">
        <v>887</v>
      </c>
      <c r="D5403" t="s">
        <v>3952</v>
      </c>
      <c r="E5403">
        <v>525</v>
      </c>
      <c r="F5403" t="s">
        <v>5940</v>
      </c>
      <c r="G5403">
        <v>0</v>
      </c>
      <c r="H5403" t="s">
        <v>5940</v>
      </c>
      <c r="I5403" t="s">
        <v>5940</v>
      </c>
      <c r="J5403" t="s">
        <v>5940</v>
      </c>
      <c r="K5403">
        <v>700</v>
      </c>
      <c r="L5403">
        <v>0</v>
      </c>
      <c r="M5403">
        <v>0</v>
      </c>
      <c r="N5403">
        <v>0</v>
      </c>
      <c r="O5403">
        <v>0</v>
      </c>
      <c r="P5403">
        <v>0</v>
      </c>
      <c r="R5403">
        <v>2923902</v>
      </c>
      <c r="S5403">
        <v>525</v>
      </c>
      <c r="T5403" t="s">
        <v>5940</v>
      </c>
      <c r="U5403">
        <v>0</v>
      </c>
      <c r="V5403" t="s">
        <v>5940</v>
      </c>
      <c r="W5403" t="s">
        <v>5940</v>
      </c>
      <c r="X5403" t="s">
        <v>5940</v>
      </c>
      <c r="Z5403">
        <v>5208806</v>
      </c>
      <c r="AB5403" t="s">
        <v>5940</v>
      </c>
      <c r="AC5403">
        <v>5208806</v>
      </c>
      <c r="AD5403" t="s">
        <v>718</v>
      </c>
      <c r="AE5403">
        <v>1800</v>
      </c>
      <c r="AF5403">
        <v>5208806</v>
      </c>
      <c r="AG5403" t="s">
        <v>718</v>
      </c>
      <c r="AH5403">
        <v>30000</v>
      </c>
      <c r="AI5403">
        <v>5208806</v>
      </c>
      <c r="AJ5403" t="s">
        <v>718</v>
      </c>
      <c r="AK5403">
        <v>309</v>
      </c>
      <c r="AL5403">
        <v>5208806</v>
      </c>
      <c r="AM5403" t="s">
        <v>718</v>
      </c>
      <c r="AN5403">
        <v>230</v>
      </c>
      <c r="AO5403">
        <v>0</v>
      </c>
    </row>
    <row r="5404" spans="1:41" x14ac:dyDescent="0.25">
      <c r="A5404">
        <v>2924009</v>
      </c>
      <c r="B5404">
        <v>6</v>
      </c>
      <c r="C5404" t="s">
        <v>887</v>
      </c>
      <c r="D5404" t="s">
        <v>3953</v>
      </c>
      <c r="E5404">
        <v>230</v>
      </c>
      <c r="F5404" t="s">
        <v>5940</v>
      </c>
      <c r="G5404">
        <v>288</v>
      </c>
      <c r="H5404" t="s">
        <v>5940</v>
      </c>
      <c r="I5404" t="s">
        <v>5940</v>
      </c>
      <c r="J5404">
        <v>360</v>
      </c>
      <c r="K5404">
        <v>0</v>
      </c>
      <c r="L5404">
        <v>0</v>
      </c>
      <c r="M5404">
        <v>920</v>
      </c>
      <c r="N5404">
        <v>0</v>
      </c>
      <c r="O5404">
        <v>0</v>
      </c>
      <c r="P5404">
        <v>1054</v>
      </c>
      <c r="R5404">
        <v>2924009</v>
      </c>
      <c r="S5404">
        <v>230</v>
      </c>
      <c r="T5404" t="s">
        <v>5940</v>
      </c>
      <c r="U5404">
        <v>288</v>
      </c>
      <c r="V5404" t="s">
        <v>5940</v>
      </c>
      <c r="W5404" t="s">
        <v>5940</v>
      </c>
      <c r="X5404">
        <v>360</v>
      </c>
      <c r="Z5404">
        <v>5208905</v>
      </c>
      <c r="AB5404" t="s">
        <v>5940</v>
      </c>
      <c r="AC5404">
        <v>5208905</v>
      </c>
      <c r="AD5404" t="s">
        <v>719</v>
      </c>
      <c r="AE5404">
        <v>4640</v>
      </c>
      <c r="AF5404">
        <v>5208905</v>
      </c>
      <c r="AG5404" t="s">
        <v>719</v>
      </c>
      <c r="AH5404">
        <v>1760</v>
      </c>
      <c r="AI5404">
        <v>5208905</v>
      </c>
      <c r="AJ5404" t="s">
        <v>719</v>
      </c>
      <c r="AK5404">
        <v>510</v>
      </c>
      <c r="AL5404">
        <v>5208905</v>
      </c>
      <c r="AM5404" t="s">
        <v>719</v>
      </c>
      <c r="AN5404">
        <v>2520</v>
      </c>
      <c r="AO5404">
        <v>0</v>
      </c>
    </row>
    <row r="5405" spans="1:41" x14ac:dyDescent="0.25">
      <c r="A5405">
        <v>2924058</v>
      </c>
      <c r="B5405">
        <v>6</v>
      </c>
      <c r="C5405" t="s">
        <v>887</v>
      </c>
      <c r="D5405" t="s">
        <v>3954</v>
      </c>
      <c r="E5405" t="s">
        <v>5940</v>
      </c>
      <c r="F5405" t="s">
        <v>5940</v>
      </c>
      <c r="G5405">
        <v>298</v>
      </c>
      <c r="H5405" t="s">
        <v>5940</v>
      </c>
      <c r="I5405" t="s">
        <v>5940</v>
      </c>
      <c r="J5405">
        <v>217</v>
      </c>
      <c r="K5405">
        <v>0</v>
      </c>
      <c r="L5405">
        <v>0</v>
      </c>
      <c r="M5405">
        <v>60</v>
      </c>
      <c r="N5405">
        <v>0</v>
      </c>
      <c r="O5405">
        <v>0</v>
      </c>
      <c r="P5405">
        <v>48</v>
      </c>
      <c r="R5405">
        <v>2924058</v>
      </c>
      <c r="S5405" t="s">
        <v>5940</v>
      </c>
      <c r="T5405" t="s">
        <v>5940</v>
      </c>
      <c r="U5405">
        <v>298</v>
      </c>
      <c r="V5405" t="s">
        <v>5940</v>
      </c>
      <c r="W5405" t="s">
        <v>5940</v>
      </c>
      <c r="X5405">
        <v>217</v>
      </c>
      <c r="Z5405">
        <v>5209101</v>
      </c>
      <c r="AB5405">
        <v>8723</v>
      </c>
      <c r="AC5405">
        <v>5209101</v>
      </c>
      <c r="AD5405" t="s">
        <v>720</v>
      </c>
      <c r="AE5405">
        <v>720</v>
      </c>
      <c r="AF5405">
        <v>5209101</v>
      </c>
      <c r="AG5405" t="s">
        <v>720</v>
      </c>
      <c r="AH5405">
        <v>978400</v>
      </c>
      <c r="AI5405">
        <v>5209101</v>
      </c>
      <c r="AJ5405" t="s">
        <v>720</v>
      </c>
      <c r="AK5405">
        <v>450</v>
      </c>
      <c r="AL5405">
        <v>5209101</v>
      </c>
      <c r="AM5405" t="s">
        <v>720</v>
      </c>
      <c r="AN5405">
        <v>143000</v>
      </c>
      <c r="AO5405">
        <v>0</v>
      </c>
    </row>
    <row r="5406" spans="1:41" x14ac:dyDescent="0.25">
      <c r="A5406">
        <v>2924108</v>
      </c>
      <c r="B5406">
        <v>6</v>
      </c>
      <c r="C5406" t="s">
        <v>887</v>
      </c>
      <c r="D5406" t="s">
        <v>3955</v>
      </c>
      <c r="E5406" t="s">
        <v>5940</v>
      </c>
      <c r="F5406" t="s">
        <v>5940</v>
      </c>
      <c r="G5406">
        <v>27</v>
      </c>
      <c r="H5406" t="s">
        <v>5940</v>
      </c>
      <c r="I5406" t="s">
        <v>5940</v>
      </c>
      <c r="J5406">
        <v>27</v>
      </c>
      <c r="K5406">
        <v>0</v>
      </c>
      <c r="L5406">
        <v>0</v>
      </c>
      <c r="M5406">
        <v>176</v>
      </c>
      <c r="N5406">
        <v>0</v>
      </c>
      <c r="O5406">
        <v>0</v>
      </c>
      <c r="P5406">
        <v>45</v>
      </c>
      <c r="R5406">
        <v>2924108</v>
      </c>
      <c r="S5406" t="s">
        <v>5940</v>
      </c>
      <c r="T5406" t="s">
        <v>5940</v>
      </c>
      <c r="U5406">
        <v>27</v>
      </c>
      <c r="V5406" t="s">
        <v>5940</v>
      </c>
      <c r="W5406" t="s">
        <v>5940</v>
      </c>
      <c r="X5406">
        <v>27</v>
      </c>
      <c r="Z5406">
        <v>5209150</v>
      </c>
      <c r="AB5406">
        <v>1840</v>
      </c>
      <c r="AC5406">
        <v>5209150</v>
      </c>
      <c r="AD5406" t="s">
        <v>721</v>
      </c>
      <c r="AE5406" t="s">
        <v>5940</v>
      </c>
      <c r="AF5406">
        <v>5209150</v>
      </c>
      <c r="AG5406" t="s">
        <v>721</v>
      </c>
      <c r="AH5406" t="s">
        <v>5940</v>
      </c>
      <c r="AI5406">
        <v>5209150</v>
      </c>
      <c r="AJ5406" t="s">
        <v>721</v>
      </c>
      <c r="AK5406" t="s">
        <v>5940</v>
      </c>
      <c r="AL5406">
        <v>5209150</v>
      </c>
      <c r="AM5406" t="s">
        <v>721</v>
      </c>
      <c r="AN5406">
        <v>28500</v>
      </c>
      <c r="AO5406">
        <v>0</v>
      </c>
    </row>
    <row r="5407" spans="1:41" x14ac:dyDescent="0.25">
      <c r="A5407">
        <v>2924207</v>
      </c>
      <c r="B5407">
        <v>6</v>
      </c>
      <c r="C5407" t="s">
        <v>887</v>
      </c>
      <c r="D5407" t="s">
        <v>3956</v>
      </c>
      <c r="E5407" t="s">
        <v>5940</v>
      </c>
      <c r="F5407" t="s">
        <v>5940</v>
      </c>
      <c r="G5407">
        <v>5040</v>
      </c>
      <c r="H5407" t="s">
        <v>5940</v>
      </c>
      <c r="I5407" t="s">
        <v>5940</v>
      </c>
      <c r="J5407">
        <v>4529</v>
      </c>
      <c r="K5407">
        <v>0</v>
      </c>
      <c r="L5407">
        <v>0</v>
      </c>
      <c r="M5407">
        <v>8058</v>
      </c>
      <c r="N5407">
        <v>0</v>
      </c>
      <c r="O5407">
        <v>0</v>
      </c>
      <c r="P5407">
        <v>1118</v>
      </c>
      <c r="R5407">
        <v>2924207</v>
      </c>
      <c r="S5407" t="s">
        <v>5940</v>
      </c>
      <c r="T5407" t="s">
        <v>5940</v>
      </c>
      <c r="U5407">
        <v>5040</v>
      </c>
      <c r="V5407" t="s">
        <v>5940</v>
      </c>
      <c r="W5407" t="s">
        <v>5940</v>
      </c>
      <c r="X5407">
        <v>4529</v>
      </c>
      <c r="Z5407">
        <v>5209200</v>
      </c>
      <c r="AB5407" t="s">
        <v>5940</v>
      </c>
      <c r="AC5407">
        <v>5209200</v>
      </c>
      <c r="AD5407" t="s">
        <v>722</v>
      </c>
      <c r="AE5407">
        <v>370</v>
      </c>
      <c r="AF5407">
        <v>5209200</v>
      </c>
      <c r="AG5407" t="s">
        <v>722</v>
      </c>
      <c r="AH5407">
        <v>210</v>
      </c>
      <c r="AI5407">
        <v>5209200</v>
      </c>
      <c r="AJ5407" t="s">
        <v>722</v>
      </c>
      <c r="AK5407">
        <v>30</v>
      </c>
      <c r="AL5407">
        <v>5209200</v>
      </c>
      <c r="AM5407" t="s">
        <v>722</v>
      </c>
      <c r="AN5407">
        <v>2970</v>
      </c>
      <c r="AO5407">
        <v>0</v>
      </c>
    </row>
    <row r="5408" spans="1:41" x14ac:dyDescent="0.25">
      <c r="A5408">
        <v>2924306</v>
      </c>
      <c r="B5408">
        <v>6</v>
      </c>
      <c r="C5408" t="s">
        <v>887</v>
      </c>
      <c r="D5408" t="s">
        <v>3957</v>
      </c>
      <c r="E5408">
        <v>24750</v>
      </c>
      <c r="F5408" t="s">
        <v>5940</v>
      </c>
      <c r="G5408">
        <v>180</v>
      </c>
      <c r="H5408" t="s">
        <v>5940</v>
      </c>
      <c r="I5408">
        <v>45</v>
      </c>
      <c r="J5408">
        <v>249</v>
      </c>
      <c r="K5408">
        <v>16500</v>
      </c>
      <c r="L5408">
        <v>0</v>
      </c>
      <c r="M5408">
        <v>440</v>
      </c>
      <c r="N5408">
        <v>0</v>
      </c>
      <c r="O5408">
        <v>60</v>
      </c>
      <c r="P5408">
        <v>226</v>
      </c>
      <c r="R5408">
        <v>2924306</v>
      </c>
      <c r="S5408">
        <v>24750</v>
      </c>
      <c r="T5408" t="s">
        <v>5940</v>
      </c>
      <c r="U5408">
        <v>180</v>
      </c>
      <c r="V5408" t="s">
        <v>5940</v>
      </c>
      <c r="W5408">
        <v>45</v>
      </c>
      <c r="X5408">
        <v>249</v>
      </c>
      <c r="Z5408">
        <v>5209291</v>
      </c>
      <c r="AB5408" t="s">
        <v>5940</v>
      </c>
      <c r="AC5408">
        <v>5209291</v>
      </c>
      <c r="AD5408" t="s">
        <v>723</v>
      </c>
      <c r="AE5408">
        <v>450</v>
      </c>
      <c r="AF5408">
        <v>5209291</v>
      </c>
      <c r="AG5408" t="s">
        <v>723</v>
      </c>
      <c r="AH5408">
        <v>1000</v>
      </c>
      <c r="AI5408">
        <v>5209291</v>
      </c>
      <c r="AJ5408" t="s">
        <v>723</v>
      </c>
      <c r="AK5408">
        <v>132</v>
      </c>
      <c r="AL5408">
        <v>5209291</v>
      </c>
      <c r="AM5408" t="s">
        <v>723</v>
      </c>
      <c r="AN5408" t="s">
        <v>5940</v>
      </c>
      <c r="AO5408">
        <v>0</v>
      </c>
    </row>
    <row r="5409" spans="1:41" x14ac:dyDescent="0.25">
      <c r="A5409">
        <v>2924405</v>
      </c>
      <c r="B5409">
        <v>6</v>
      </c>
      <c r="C5409" t="s">
        <v>887</v>
      </c>
      <c r="D5409" t="s">
        <v>3958</v>
      </c>
      <c r="E5409">
        <v>3200</v>
      </c>
      <c r="F5409" t="s">
        <v>5940</v>
      </c>
      <c r="G5409">
        <v>2250</v>
      </c>
      <c r="H5409" t="s">
        <v>5940</v>
      </c>
      <c r="I5409">
        <v>240</v>
      </c>
      <c r="J5409">
        <v>2250</v>
      </c>
      <c r="K5409">
        <v>3200</v>
      </c>
      <c r="L5409">
        <v>0</v>
      </c>
      <c r="M5409">
        <v>660</v>
      </c>
      <c r="N5409">
        <v>0</v>
      </c>
      <c r="O5409">
        <v>120</v>
      </c>
      <c r="P5409">
        <v>1380</v>
      </c>
      <c r="R5409">
        <v>2924405</v>
      </c>
      <c r="S5409">
        <v>3200</v>
      </c>
      <c r="T5409" t="s">
        <v>5940</v>
      </c>
      <c r="U5409">
        <v>2250</v>
      </c>
      <c r="V5409" t="s">
        <v>5940</v>
      </c>
      <c r="W5409">
        <v>240</v>
      </c>
      <c r="X5409">
        <v>2250</v>
      </c>
      <c r="Z5409">
        <v>5209408</v>
      </c>
      <c r="AB5409" t="s">
        <v>5940</v>
      </c>
      <c r="AC5409">
        <v>5209408</v>
      </c>
      <c r="AD5409" t="s">
        <v>724</v>
      </c>
      <c r="AE5409">
        <v>1200</v>
      </c>
      <c r="AF5409">
        <v>5209408</v>
      </c>
      <c r="AG5409" t="s">
        <v>724</v>
      </c>
      <c r="AH5409">
        <v>1920</v>
      </c>
      <c r="AI5409">
        <v>5209408</v>
      </c>
      <c r="AJ5409" t="s">
        <v>724</v>
      </c>
      <c r="AK5409">
        <v>20</v>
      </c>
      <c r="AL5409">
        <v>5209408</v>
      </c>
      <c r="AM5409" t="s">
        <v>724</v>
      </c>
      <c r="AN5409" t="s">
        <v>5940</v>
      </c>
      <c r="AO5409">
        <v>0</v>
      </c>
    </row>
    <row r="5410" spans="1:41" x14ac:dyDescent="0.25">
      <c r="A5410">
        <v>2924504</v>
      </c>
      <c r="B5410">
        <v>6</v>
      </c>
      <c r="C5410" t="s">
        <v>887</v>
      </c>
      <c r="D5410" t="s">
        <v>3959</v>
      </c>
      <c r="E5410">
        <v>3920</v>
      </c>
      <c r="F5410" t="s">
        <v>5940</v>
      </c>
      <c r="G5410">
        <v>495</v>
      </c>
      <c r="H5410">
        <v>1080</v>
      </c>
      <c r="I5410" t="s">
        <v>5940</v>
      </c>
      <c r="J5410">
        <v>568</v>
      </c>
      <c r="K5410">
        <v>1500</v>
      </c>
      <c r="L5410">
        <v>0</v>
      </c>
      <c r="M5410">
        <v>315</v>
      </c>
      <c r="N5410">
        <v>720</v>
      </c>
      <c r="O5410">
        <v>0</v>
      </c>
      <c r="P5410">
        <v>1025</v>
      </c>
      <c r="R5410">
        <v>2924504</v>
      </c>
      <c r="S5410">
        <v>3920</v>
      </c>
      <c r="T5410" t="s">
        <v>5940</v>
      </c>
      <c r="U5410">
        <v>495</v>
      </c>
      <c r="V5410">
        <v>1080</v>
      </c>
      <c r="W5410" t="s">
        <v>5940</v>
      </c>
      <c r="X5410">
        <v>568</v>
      </c>
      <c r="Z5410">
        <v>5209457</v>
      </c>
      <c r="AB5410" t="s">
        <v>5940</v>
      </c>
      <c r="AC5410">
        <v>5209457</v>
      </c>
      <c r="AD5410" t="s">
        <v>725</v>
      </c>
      <c r="AE5410">
        <v>240</v>
      </c>
      <c r="AF5410">
        <v>5209457</v>
      </c>
      <c r="AG5410" t="s">
        <v>725</v>
      </c>
      <c r="AH5410">
        <v>500</v>
      </c>
      <c r="AI5410">
        <v>5209457</v>
      </c>
      <c r="AJ5410" t="s">
        <v>725</v>
      </c>
      <c r="AK5410">
        <v>18</v>
      </c>
      <c r="AL5410">
        <v>5209457</v>
      </c>
      <c r="AM5410" t="s">
        <v>725</v>
      </c>
      <c r="AN5410" t="s">
        <v>5940</v>
      </c>
      <c r="AO5410">
        <v>0</v>
      </c>
    </row>
    <row r="5411" spans="1:41" x14ac:dyDescent="0.25">
      <c r="A5411">
        <v>2924603</v>
      </c>
      <c r="B5411">
        <v>6</v>
      </c>
      <c r="C5411" t="s">
        <v>887</v>
      </c>
      <c r="D5411" t="s">
        <v>3960</v>
      </c>
      <c r="E5411">
        <v>90</v>
      </c>
      <c r="F5411" t="s">
        <v>5940</v>
      </c>
      <c r="G5411">
        <v>387</v>
      </c>
      <c r="H5411" t="s">
        <v>5940</v>
      </c>
      <c r="I5411" t="s">
        <v>5940</v>
      </c>
      <c r="J5411">
        <v>886</v>
      </c>
      <c r="K5411">
        <v>270</v>
      </c>
      <c r="L5411">
        <v>0</v>
      </c>
      <c r="M5411">
        <v>185</v>
      </c>
      <c r="N5411">
        <v>0</v>
      </c>
      <c r="O5411">
        <v>0</v>
      </c>
      <c r="P5411">
        <v>499</v>
      </c>
      <c r="R5411">
        <v>2924603</v>
      </c>
      <c r="S5411">
        <v>90</v>
      </c>
      <c r="T5411" t="s">
        <v>5940</v>
      </c>
      <c r="U5411">
        <v>387</v>
      </c>
      <c r="V5411" t="s">
        <v>5940</v>
      </c>
      <c r="W5411" t="s">
        <v>5940</v>
      </c>
      <c r="X5411">
        <v>886</v>
      </c>
      <c r="Z5411">
        <v>5209606</v>
      </c>
      <c r="AB5411" t="s">
        <v>5940</v>
      </c>
      <c r="AC5411">
        <v>5209606</v>
      </c>
      <c r="AD5411" t="s">
        <v>726</v>
      </c>
      <c r="AE5411">
        <v>1120</v>
      </c>
      <c r="AF5411">
        <v>5209606</v>
      </c>
      <c r="AG5411" t="s">
        <v>726</v>
      </c>
      <c r="AH5411">
        <v>4000</v>
      </c>
      <c r="AI5411">
        <v>5209606</v>
      </c>
      <c r="AJ5411" t="s">
        <v>726</v>
      </c>
      <c r="AK5411">
        <v>264</v>
      </c>
      <c r="AL5411">
        <v>5209606</v>
      </c>
      <c r="AM5411" t="s">
        <v>726</v>
      </c>
      <c r="AN5411">
        <v>120</v>
      </c>
      <c r="AO5411">
        <v>0</v>
      </c>
    </row>
    <row r="5412" spans="1:41" x14ac:dyDescent="0.25">
      <c r="A5412">
        <v>2924652</v>
      </c>
      <c r="B5412">
        <v>6</v>
      </c>
      <c r="C5412" t="s">
        <v>887</v>
      </c>
      <c r="D5412" t="s">
        <v>3961</v>
      </c>
      <c r="E5412" t="s">
        <v>5940</v>
      </c>
      <c r="F5412" t="s">
        <v>5940</v>
      </c>
      <c r="G5412">
        <v>400</v>
      </c>
      <c r="H5412" t="s">
        <v>5940</v>
      </c>
      <c r="I5412" t="s">
        <v>5940</v>
      </c>
      <c r="J5412">
        <v>500</v>
      </c>
      <c r="K5412">
        <v>0</v>
      </c>
      <c r="L5412">
        <v>0</v>
      </c>
      <c r="M5412">
        <v>400</v>
      </c>
      <c r="N5412">
        <v>0</v>
      </c>
      <c r="O5412">
        <v>0</v>
      </c>
      <c r="P5412">
        <v>400</v>
      </c>
      <c r="R5412">
        <v>2924652</v>
      </c>
      <c r="S5412" t="s">
        <v>5940</v>
      </c>
      <c r="T5412" t="s">
        <v>5940</v>
      </c>
      <c r="U5412">
        <v>400</v>
      </c>
      <c r="V5412" t="s">
        <v>5940</v>
      </c>
      <c r="W5412" t="s">
        <v>5940</v>
      </c>
      <c r="X5412">
        <v>500</v>
      </c>
      <c r="Z5412">
        <v>5209705</v>
      </c>
      <c r="AB5412" t="s">
        <v>5940</v>
      </c>
      <c r="AC5412">
        <v>5209705</v>
      </c>
      <c r="AD5412" t="s">
        <v>727</v>
      </c>
      <c r="AE5412">
        <v>480</v>
      </c>
      <c r="AF5412">
        <v>5209705</v>
      </c>
      <c r="AG5412" t="s">
        <v>727</v>
      </c>
      <c r="AH5412">
        <v>900</v>
      </c>
      <c r="AI5412">
        <v>5209705</v>
      </c>
      <c r="AJ5412" t="s">
        <v>727</v>
      </c>
      <c r="AK5412" t="s">
        <v>5940</v>
      </c>
      <c r="AL5412">
        <v>5209705</v>
      </c>
      <c r="AM5412" t="s">
        <v>727</v>
      </c>
      <c r="AN5412">
        <v>760</v>
      </c>
      <c r="AO5412">
        <v>0</v>
      </c>
    </row>
    <row r="5413" spans="1:41" x14ac:dyDescent="0.25">
      <c r="A5413">
        <v>2924678</v>
      </c>
      <c r="B5413">
        <v>6</v>
      </c>
      <c r="C5413" t="s">
        <v>887</v>
      </c>
      <c r="D5413" t="s">
        <v>3962</v>
      </c>
      <c r="E5413">
        <v>160</v>
      </c>
      <c r="F5413" t="s">
        <v>5940</v>
      </c>
      <c r="G5413">
        <v>5</v>
      </c>
      <c r="H5413" t="s">
        <v>5940</v>
      </c>
      <c r="I5413" t="s">
        <v>5940</v>
      </c>
      <c r="J5413">
        <v>3</v>
      </c>
      <c r="K5413">
        <v>400</v>
      </c>
      <c r="L5413">
        <v>0</v>
      </c>
      <c r="M5413">
        <v>22</v>
      </c>
      <c r="N5413">
        <v>0</v>
      </c>
      <c r="O5413">
        <v>0</v>
      </c>
      <c r="P5413">
        <v>8</v>
      </c>
      <c r="R5413">
        <v>2924678</v>
      </c>
      <c r="S5413">
        <v>160</v>
      </c>
      <c r="T5413" t="s">
        <v>5940</v>
      </c>
      <c r="U5413">
        <v>5</v>
      </c>
      <c r="V5413" t="s">
        <v>5940</v>
      </c>
      <c r="W5413" t="s">
        <v>5940</v>
      </c>
      <c r="X5413">
        <v>3</v>
      </c>
      <c r="Z5413">
        <v>5209804</v>
      </c>
      <c r="AB5413" t="s">
        <v>5940</v>
      </c>
      <c r="AC5413">
        <v>5209804</v>
      </c>
      <c r="AD5413" t="s">
        <v>728</v>
      </c>
      <c r="AE5413">
        <v>405</v>
      </c>
      <c r="AF5413">
        <v>5209804</v>
      </c>
      <c r="AG5413" t="s">
        <v>728</v>
      </c>
      <c r="AH5413">
        <v>54000</v>
      </c>
      <c r="AI5413">
        <v>5209804</v>
      </c>
      <c r="AJ5413" t="s">
        <v>728</v>
      </c>
      <c r="AK5413">
        <v>4</v>
      </c>
      <c r="AL5413">
        <v>5209804</v>
      </c>
      <c r="AM5413" t="s">
        <v>728</v>
      </c>
      <c r="AN5413">
        <v>2240</v>
      </c>
      <c r="AO5413">
        <v>0</v>
      </c>
    </row>
    <row r="5414" spans="1:41" x14ac:dyDescent="0.25">
      <c r="A5414">
        <v>2924702</v>
      </c>
      <c r="B5414">
        <v>6</v>
      </c>
      <c r="C5414" t="s">
        <v>887</v>
      </c>
      <c r="D5414" t="s">
        <v>3963</v>
      </c>
      <c r="E5414">
        <v>6750</v>
      </c>
      <c r="F5414" t="s">
        <v>5940</v>
      </c>
      <c r="G5414">
        <v>180</v>
      </c>
      <c r="H5414" t="s">
        <v>5940</v>
      </c>
      <c r="I5414" t="s">
        <v>5940</v>
      </c>
      <c r="J5414">
        <v>150</v>
      </c>
      <c r="K5414">
        <v>8400</v>
      </c>
      <c r="L5414">
        <v>0</v>
      </c>
      <c r="M5414">
        <v>720</v>
      </c>
      <c r="N5414">
        <v>0</v>
      </c>
      <c r="O5414">
        <v>0</v>
      </c>
      <c r="P5414">
        <v>510</v>
      </c>
      <c r="R5414">
        <v>2924702</v>
      </c>
      <c r="S5414">
        <v>6750</v>
      </c>
      <c r="T5414" t="s">
        <v>5940</v>
      </c>
      <c r="U5414">
        <v>180</v>
      </c>
      <c r="V5414" t="s">
        <v>5940</v>
      </c>
      <c r="W5414" t="s">
        <v>5940</v>
      </c>
      <c r="X5414">
        <v>150</v>
      </c>
      <c r="Z5414">
        <v>5209903</v>
      </c>
      <c r="AB5414" t="s">
        <v>5940</v>
      </c>
      <c r="AC5414">
        <v>5209903</v>
      </c>
      <c r="AD5414" t="s">
        <v>729</v>
      </c>
      <c r="AE5414">
        <v>732</v>
      </c>
      <c r="AF5414">
        <v>5209903</v>
      </c>
      <c r="AG5414" t="s">
        <v>729</v>
      </c>
      <c r="AH5414">
        <v>1992</v>
      </c>
      <c r="AI5414">
        <v>5209903</v>
      </c>
      <c r="AJ5414" t="s">
        <v>729</v>
      </c>
      <c r="AK5414">
        <v>315</v>
      </c>
      <c r="AL5414">
        <v>5209903</v>
      </c>
      <c r="AM5414" t="s">
        <v>729</v>
      </c>
      <c r="AN5414" t="s">
        <v>5940</v>
      </c>
      <c r="AO5414">
        <v>0</v>
      </c>
    </row>
    <row r="5415" spans="1:41" x14ac:dyDescent="0.25">
      <c r="A5415">
        <v>2924801</v>
      </c>
      <c r="B5415">
        <v>6</v>
      </c>
      <c r="C5415" t="s">
        <v>887</v>
      </c>
      <c r="D5415" t="s">
        <v>3964</v>
      </c>
      <c r="E5415">
        <v>80</v>
      </c>
      <c r="F5415" t="s">
        <v>5940</v>
      </c>
      <c r="G5415">
        <v>63</v>
      </c>
      <c r="H5415" t="s">
        <v>5940</v>
      </c>
      <c r="I5415" t="s">
        <v>5940</v>
      </c>
      <c r="J5415">
        <v>1080</v>
      </c>
      <c r="K5415">
        <v>5000</v>
      </c>
      <c r="L5415">
        <v>0</v>
      </c>
      <c r="M5415">
        <v>768</v>
      </c>
      <c r="N5415">
        <v>0</v>
      </c>
      <c r="O5415">
        <v>0</v>
      </c>
      <c r="P5415">
        <v>1406</v>
      </c>
      <c r="R5415">
        <v>2924801</v>
      </c>
      <c r="S5415">
        <v>80</v>
      </c>
      <c r="T5415" t="s">
        <v>5940</v>
      </c>
      <c r="U5415">
        <v>63</v>
      </c>
      <c r="V5415" t="s">
        <v>5940</v>
      </c>
      <c r="W5415" t="s">
        <v>5940</v>
      </c>
      <c r="X5415">
        <v>1080</v>
      </c>
      <c r="Z5415">
        <v>5209937</v>
      </c>
      <c r="AB5415">
        <v>3910</v>
      </c>
      <c r="AC5415">
        <v>5209937</v>
      </c>
      <c r="AD5415" t="s">
        <v>730</v>
      </c>
      <c r="AE5415">
        <v>680</v>
      </c>
      <c r="AF5415">
        <v>5209937</v>
      </c>
      <c r="AG5415" t="s">
        <v>730</v>
      </c>
      <c r="AH5415">
        <v>19500</v>
      </c>
      <c r="AI5415">
        <v>5209937</v>
      </c>
      <c r="AJ5415" t="s">
        <v>730</v>
      </c>
      <c r="AK5415">
        <v>240</v>
      </c>
      <c r="AL5415">
        <v>5209937</v>
      </c>
      <c r="AM5415" t="s">
        <v>730</v>
      </c>
      <c r="AN5415">
        <v>36000</v>
      </c>
      <c r="AO5415">
        <v>0</v>
      </c>
    </row>
    <row r="5416" spans="1:41" x14ac:dyDescent="0.25">
      <c r="A5416">
        <v>2924900</v>
      </c>
      <c r="B5416">
        <v>6</v>
      </c>
      <c r="C5416" t="s">
        <v>887</v>
      </c>
      <c r="D5416" t="s">
        <v>3965</v>
      </c>
      <c r="E5416" t="s">
        <v>5940</v>
      </c>
      <c r="F5416" t="s">
        <v>5940</v>
      </c>
      <c r="G5416">
        <v>12</v>
      </c>
      <c r="H5416" t="s">
        <v>5940</v>
      </c>
      <c r="I5416" t="s">
        <v>5940</v>
      </c>
      <c r="J5416">
        <v>30</v>
      </c>
      <c r="K5416">
        <v>0</v>
      </c>
      <c r="L5416">
        <v>0</v>
      </c>
      <c r="M5416">
        <v>10</v>
      </c>
      <c r="N5416">
        <v>0</v>
      </c>
      <c r="O5416">
        <v>0</v>
      </c>
      <c r="P5416">
        <v>25</v>
      </c>
      <c r="R5416">
        <v>2924900</v>
      </c>
      <c r="S5416" t="s">
        <v>5940</v>
      </c>
      <c r="T5416" t="s">
        <v>5940</v>
      </c>
      <c r="U5416">
        <v>12</v>
      </c>
      <c r="V5416" t="s">
        <v>5940</v>
      </c>
      <c r="W5416" t="s">
        <v>5940</v>
      </c>
      <c r="X5416">
        <v>30</v>
      </c>
      <c r="Z5416">
        <v>5209952</v>
      </c>
      <c r="AB5416">
        <v>9552</v>
      </c>
      <c r="AC5416">
        <v>5209952</v>
      </c>
      <c r="AD5416" t="s">
        <v>731</v>
      </c>
      <c r="AE5416">
        <v>1940</v>
      </c>
      <c r="AF5416">
        <v>5209952</v>
      </c>
      <c r="AG5416" t="s">
        <v>731</v>
      </c>
      <c r="AH5416">
        <v>103660</v>
      </c>
      <c r="AI5416">
        <v>5209952</v>
      </c>
      <c r="AJ5416" t="s">
        <v>731</v>
      </c>
      <c r="AK5416" t="s">
        <v>5940</v>
      </c>
      <c r="AL5416">
        <v>5209952</v>
      </c>
      <c r="AM5416" t="s">
        <v>731</v>
      </c>
      <c r="AN5416">
        <v>27300</v>
      </c>
      <c r="AO5416">
        <v>0</v>
      </c>
    </row>
    <row r="5417" spans="1:41" x14ac:dyDescent="0.25">
      <c r="A5417">
        <v>2925006</v>
      </c>
      <c r="B5417">
        <v>6</v>
      </c>
      <c r="C5417" t="s">
        <v>887</v>
      </c>
      <c r="D5417" t="s">
        <v>3966</v>
      </c>
      <c r="E5417">
        <v>4200</v>
      </c>
      <c r="F5417" t="s">
        <v>5940</v>
      </c>
      <c r="G5417">
        <v>144</v>
      </c>
      <c r="H5417" t="s">
        <v>5940</v>
      </c>
      <c r="I5417" t="s">
        <v>5940</v>
      </c>
      <c r="J5417">
        <v>803</v>
      </c>
      <c r="K5417">
        <v>2100</v>
      </c>
      <c r="L5417">
        <v>0</v>
      </c>
      <c r="M5417">
        <v>79</v>
      </c>
      <c r="N5417">
        <v>0</v>
      </c>
      <c r="O5417">
        <v>0</v>
      </c>
      <c r="P5417">
        <v>77</v>
      </c>
      <c r="R5417">
        <v>2925006</v>
      </c>
      <c r="S5417">
        <v>4200</v>
      </c>
      <c r="T5417" t="s">
        <v>5940</v>
      </c>
      <c r="U5417">
        <v>144</v>
      </c>
      <c r="V5417" t="s">
        <v>5940</v>
      </c>
      <c r="W5417" t="s">
        <v>5940</v>
      </c>
      <c r="X5417">
        <v>803</v>
      </c>
      <c r="Z5417">
        <v>5210000</v>
      </c>
      <c r="AB5417" t="s">
        <v>5940</v>
      </c>
      <c r="AC5417">
        <v>5210000</v>
      </c>
      <c r="AD5417" t="s">
        <v>732</v>
      </c>
      <c r="AE5417">
        <v>2400</v>
      </c>
      <c r="AF5417">
        <v>5210000</v>
      </c>
      <c r="AG5417" t="s">
        <v>732</v>
      </c>
      <c r="AH5417">
        <v>369999</v>
      </c>
      <c r="AI5417">
        <v>5210000</v>
      </c>
      <c r="AJ5417" t="s">
        <v>732</v>
      </c>
      <c r="AK5417">
        <v>825</v>
      </c>
      <c r="AL5417">
        <v>5210000</v>
      </c>
      <c r="AM5417" t="s">
        <v>732</v>
      </c>
      <c r="AN5417">
        <v>1800</v>
      </c>
      <c r="AO5417">
        <v>0</v>
      </c>
    </row>
    <row r="5418" spans="1:41" x14ac:dyDescent="0.25">
      <c r="A5418">
        <v>2925105</v>
      </c>
      <c r="B5418">
        <v>6</v>
      </c>
      <c r="C5418" t="s">
        <v>887</v>
      </c>
      <c r="D5418" t="s">
        <v>3967</v>
      </c>
      <c r="E5418">
        <v>4800</v>
      </c>
      <c r="F5418" t="s">
        <v>5940</v>
      </c>
      <c r="G5418">
        <v>287</v>
      </c>
      <c r="H5418" t="s">
        <v>5940</v>
      </c>
      <c r="I5418" t="s">
        <v>5940</v>
      </c>
      <c r="J5418">
        <v>252</v>
      </c>
      <c r="K5418">
        <v>5280</v>
      </c>
      <c r="L5418">
        <v>0</v>
      </c>
      <c r="M5418">
        <v>36</v>
      </c>
      <c r="N5418">
        <v>0</v>
      </c>
      <c r="O5418">
        <v>0</v>
      </c>
      <c r="P5418">
        <v>71</v>
      </c>
      <c r="R5418">
        <v>2925105</v>
      </c>
      <c r="S5418">
        <v>4800</v>
      </c>
      <c r="T5418" t="s">
        <v>5940</v>
      </c>
      <c r="U5418">
        <v>287</v>
      </c>
      <c r="V5418" t="s">
        <v>5940</v>
      </c>
      <c r="W5418" t="s">
        <v>5940</v>
      </c>
      <c r="X5418">
        <v>252</v>
      </c>
      <c r="Z5418">
        <v>5210109</v>
      </c>
      <c r="AB5418">
        <v>23598</v>
      </c>
      <c r="AC5418">
        <v>5210109</v>
      </c>
      <c r="AD5418" t="s">
        <v>733</v>
      </c>
      <c r="AE5418">
        <v>6000</v>
      </c>
      <c r="AF5418">
        <v>5210109</v>
      </c>
      <c r="AG5418" t="s">
        <v>733</v>
      </c>
      <c r="AH5418">
        <v>125000</v>
      </c>
      <c r="AI5418">
        <v>5210109</v>
      </c>
      <c r="AJ5418" t="s">
        <v>733</v>
      </c>
      <c r="AK5418">
        <v>3570</v>
      </c>
      <c r="AL5418">
        <v>5210109</v>
      </c>
      <c r="AM5418" t="s">
        <v>733</v>
      </c>
      <c r="AN5418">
        <v>207900</v>
      </c>
      <c r="AO5418">
        <v>0</v>
      </c>
    </row>
    <row r="5419" spans="1:41" x14ac:dyDescent="0.25">
      <c r="A5419">
        <v>2925204</v>
      </c>
      <c r="B5419">
        <v>6</v>
      </c>
      <c r="C5419" t="s">
        <v>887</v>
      </c>
      <c r="D5419" t="s">
        <v>3968</v>
      </c>
      <c r="E5419" t="s">
        <v>5940</v>
      </c>
      <c r="F5419" t="s">
        <v>5940</v>
      </c>
      <c r="G5419" t="s">
        <v>5940</v>
      </c>
      <c r="H5419" t="s">
        <v>5940</v>
      </c>
      <c r="I5419" t="s">
        <v>5940</v>
      </c>
      <c r="J5419">
        <v>45</v>
      </c>
      <c r="K5419">
        <v>0</v>
      </c>
      <c r="L5419">
        <v>0</v>
      </c>
      <c r="M5419">
        <v>144</v>
      </c>
      <c r="N5419">
        <v>0</v>
      </c>
      <c r="O5419">
        <v>0</v>
      </c>
      <c r="P5419">
        <v>94</v>
      </c>
      <c r="R5419">
        <v>2925204</v>
      </c>
      <c r="S5419" t="s">
        <v>5940</v>
      </c>
      <c r="T5419" t="s">
        <v>5940</v>
      </c>
      <c r="U5419" t="s">
        <v>5940</v>
      </c>
      <c r="V5419" t="s">
        <v>5940</v>
      </c>
      <c r="W5419" t="s">
        <v>5940</v>
      </c>
      <c r="X5419">
        <v>45</v>
      </c>
      <c r="Z5419">
        <v>5210158</v>
      </c>
      <c r="AB5419" t="s">
        <v>5940</v>
      </c>
      <c r="AC5419">
        <v>5210158</v>
      </c>
      <c r="AD5419" t="s">
        <v>734</v>
      </c>
      <c r="AE5419">
        <v>650</v>
      </c>
      <c r="AF5419">
        <v>5210158</v>
      </c>
      <c r="AG5419" t="s">
        <v>734</v>
      </c>
      <c r="AH5419">
        <v>288000</v>
      </c>
      <c r="AI5419">
        <v>5210158</v>
      </c>
      <c r="AJ5419" t="s">
        <v>734</v>
      </c>
      <c r="AK5419">
        <v>56</v>
      </c>
      <c r="AL5419">
        <v>5210158</v>
      </c>
      <c r="AM5419" t="s">
        <v>734</v>
      </c>
      <c r="AN5419" t="s">
        <v>5940</v>
      </c>
      <c r="AO5419">
        <v>0</v>
      </c>
    </row>
    <row r="5420" spans="1:41" x14ac:dyDescent="0.25">
      <c r="A5420">
        <v>2925253</v>
      </c>
      <c r="B5420">
        <v>6</v>
      </c>
      <c r="C5420" t="s">
        <v>887</v>
      </c>
      <c r="D5420" t="s">
        <v>3969</v>
      </c>
      <c r="E5420" t="s">
        <v>5940</v>
      </c>
      <c r="F5420" t="s">
        <v>5940</v>
      </c>
      <c r="G5420">
        <v>399</v>
      </c>
      <c r="H5420" t="s">
        <v>5940</v>
      </c>
      <c r="I5420" t="s">
        <v>5940</v>
      </c>
      <c r="J5420">
        <v>938</v>
      </c>
      <c r="K5420">
        <v>0</v>
      </c>
      <c r="L5420">
        <v>0</v>
      </c>
      <c r="M5420">
        <v>189</v>
      </c>
      <c r="N5420">
        <v>0</v>
      </c>
      <c r="O5420">
        <v>0</v>
      </c>
      <c r="P5420">
        <v>525</v>
      </c>
      <c r="R5420">
        <v>2925253</v>
      </c>
      <c r="S5420" t="s">
        <v>5940</v>
      </c>
      <c r="T5420" t="s">
        <v>5940</v>
      </c>
      <c r="U5420">
        <v>399</v>
      </c>
      <c r="V5420" t="s">
        <v>5940</v>
      </c>
      <c r="W5420" t="s">
        <v>5940</v>
      </c>
      <c r="X5420">
        <v>938</v>
      </c>
      <c r="Z5420">
        <v>5210208</v>
      </c>
      <c r="AB5420" t="s">
        <v>5940</v>
      </c>
      <c r="AC5420">
        <v>5210208</v>
      </c>
      <c r="AD5420" t="s">
        <v>735</v>
      </c>
      <c r="AE5420">
        <v>500</v>
      </c>
      <c r="AF5420">
        <v>5210208</v>
      </c>
      <c r="AG5420" t="s">
        <v>735</v>
      </c>
      <c r="AH5420">
        <v>700</v>
      </c>
      <c r="AI5420">
        <v>5210208</v>
      </c>
      <c r="AJ5420" t="s">
        <v>735</v>
      </c>
      <c r="AK5420">
        <v>15</v>
      </c>
      <c r="AL5420">
        <v>5210208</v>
      </c>
      <c r="AM5420" t="s">
        <v>735</v>
      </c>
      <c r="AN5420">
        <v>4301</v>
      </c>
      <c r="AO5420">
        <v>0</v>
      </c>
    </row>
    <row r="5421" spans="1:41" x14ac:dyDescent="0.25">
      <c r="A5421">
        <v>2925303</v>
      </c>
      <c r="B5421">
        <v>6</v>
      </c>
      <c r="C5421" t="s">
        <v>887</v>
      </c>
      <c r="D5421" t="s">
        <v>3970</v>
      </c>
      <c r="E5421">
        <v>7200</v>
      </c>
      <c r="F5421" t="s">
        <v>5940</v>
      </c>
      <c r="G5421">
        <v>0</v>
      </c>
      <c r="H5421" t="s">
        <v>5940</v>
      </c>
      <c r="I5421" t="s">
        <v>5940</v>
      </c>
      <c r="J5421" t="s">
        <v>5940</v>
      </c>
      <c r="K5421">
        <v>8520</v>
      </c>
      <c r="L5421">
        <v>0</v>
      </c>
      <c r="M5421">
        <v>0</v>
      </c>
      <c r="N5421">
        <v>0</v>
      </c>
      <c r="O5421">
        <v>0</v>
      </c>
      <c r="P5421">
        <v>0</v>
      </c>
      <c r="R5421">
        <v>2925303</v>
      </c>
      <c r="S5421">
        <v>7200</v>
      </c>
      <c r="T5421" t="s">
        <v>5940</v>
      </c>
      <c r="U5421">
        <v>0</v>
      </c>
      <c r="V5421" t="s">
        <v>5940</v>
      </c>
      <c r="W5421" t="s">
        <v>5940</v>
      </c>
      <c r="X5421" t="s">
        <v>5940</v>
      </c>
      <c r="Z5421">
        <v>5210307</v>
      </c>
      <c r="AB5421" t="s">
        <v>5940</v>
      </c>
      <c r="AC5421">
        <v>5210307</v>
      </c>
      <c r="AD5421" t="s">
        <v>736</v>
      </c>
      <c r="AE5421">
        <v>200</v>
      </c>
      <c r="AF5421">
        <v>5210307</v>
      </c>
      <c r="AG5421" t="s">
        <v>736</v>
      </c>
      <c r="AH5421">
        <v>250</v>
      </c>
      <c r="AI5421">
        <v>5210307</v>
      </c>
      <c r="AJ5421" t="s">
        <v>736</v>
      </c>
      <c r="AK5421" t="s">
        <v>5940</v>
      </c>
      <c r="AL5421">
        <v>5210307</v>
      </c>
      <c r="AM5421" t="s">
        <v>736</v>
      </c>
      <c r="AN5421">
        <v>400</v>
      </c>
      <c r="AO5421">
        <v>0</v>
      </c>
    </row>
    <row r="5422" spans="1:41" x14ac:dyDescent="0.25">
      <c r="A5422">
        <v>2925402</v>
      </c>
      <c r="B5422">
        <v>6</v>
      </c>
      <c r="C5422" t="s">
        <v>887</v>
      </c>
      <c r="D5422" t="s">
        <v>3971</v>
      </c>
      <c r="E5422">
        <v>705</v>
      </c>
      <c r="F5422" t="s">
        <v>5940</v>
      </c>
      <c r="G5422">
        <v>71</v>
      </c>
      <c r="H5422" t="s">
        <v>5940</v>
      </c>
      <c r="I5422" t="s">
        <v>5940</v>
      </c>
      <c r="J5422">
        <v>14</v>
      </c>
      <c r="K5422">
        <v>574</v>
      </c>
      <c r="L5422">
        <v>0</v>
      </c>
      <c r="M5422">
        <v>74</v>
      </c>
      <c r="N5422">
        <v>0</v>
      </c>
      <c r="O5422">
        <v>0</v>
      </c>
      <c r="P5422">
        <v>9</v>
      </c>
      <c r="R5422">
        <v>2925402</v>
      </c>
      <c r="S5422">
        <v>705</v>
      </c>
      <c r="T5422" t="s">
        <v>5940</v>
      </c>
      <c r="U5422">
        <v>71</v>
      </c>
      <c r="V5422" t="s">
        <v>5940</v>
      </c>
      <c r="W5422" t="s">
        <v>5940</v>
      </c>
      <c r="X5422">
        <v>14</v>
      </c>
      <c r="Z5422">
        <v>5210406</v>
      </c>
      <c r="AB5422" t="s">
        <v>5940</v>
      </c>
      <c r="AC5422">
        <v>5210406</v>
      </c>
      <c r="AD5422" t="s">
        <v>737</v>
      </c>
      <c r="AE5422">
        <v>20020</v>
      </c>
      <c r="AF5422">
        <v>5210406</v>
      </c>
      <c r="AG5422" t="s">
        <v>737</v>
      </c>
      <c r="AH5422">
        <v>399999</v>
      </c>
      <c r="AI5422">
        <v>5210406</v>
      </c>
      <c r="AJ5422" t="s">
        <v>737</v>
      </c>
      <c r="AK5422">
        <v>11480</v>
      </c>
      <c r="AL5422">
        <v>5210406</v>
      </c>
      <c r="AM5422" t="s">
        <v>737</v>
      </c>
      <c r="AN5422">
        <v>30000</v>
      </c>
      <c r="AO5422">
        <v>0</v>
      </c>
    </row>
    <row r="5423" spans="1:41" x14ac:dyDescent="0.25">
      <c r="A5423">
        <v>2925501</v>
      </c>
      <c r="B5423">
        <v>6</v>
      </c>
      <c r="C5423" t="s">
        <v>887</v>
      </c>
      <c r="D5423" t="s">
        <v>3972</v>
      </c>
      <c r="E5423">
        <v>7520</v>
      </c>
      <c r="F5423" t="s">
        <v>5940</v>
      </c>
      <c r="G5423">
        <v>350</v>
      </c>
      <c r="H5423" t="s">
        <v>5940</v>
      </c>
      <c r="I5423" t="s">
        <v>5940</v>
      </c>
      <c r="J5423">
        <v>383</v>
      </c>
      <c r="K5423">
        <v>4000</v>
      </c>
      <c r="L5423">
        <v>0</v>
      </c>
      <c r="M5423">
        <v>75</v>
      </c>
      <c r="N5423">
        <v>0</v>
      </c>
      <c r="O5423">
        <v>0</v>
      </c>
      <c r="P5423">
        <v>70</v>
      </c>
      <c r="R5423">
        <v>2925501</v>
      </c>
      <c r="S5423">
        <v>7520</v>
      </c>
      <c r="T5423" t="s">
        <v>5940</v>
      </c>
      <c r="U5423">
        <v>350</v>
      </c>
      <c r="V5423" t="s">
        <v>5940</v>
      </c>
      <c r="W5423" t="s">
        <v>5940</v>
      </c>
      <c r="X5423">
        <v>383</v>
      </c>
      <c r="Z5423">
        <v>5210562</v>
      </c>
      <c r="AB5423" t="s">
        <v>5940</v>
      </c>
      <c r="AC5423">
        <v>5210562</v>
      </c>
      <c r="AD5423" t="s">
        <v>738</v>
      </c>
      <c r="AE5423">
        <v>1700</v>
      </c>
      <c r="AF5423">
        <v>5210562</v>
      </c>
      <c r="AG5423" t="s">
        <v>738</v>
      </c>
      <c r="AH5423" t="s">
        <v>5940</v>
      </c>
      <c r="AI5423">
        <v>5210562</v>
      </c>
      <c r="AJ5423" t="s">
        <v>738</v>
      </c>
      <c r="AK5423">
        <v>553</v>
      </c>
      <c r="AL5423">
        <v>5210562</v>
      </c>
      <c r="AM5423" t="s">
        <v>738</v>
      </c>
      <c r="AN5423">
        <v>270</v>
      </c>
      <c r="AO5423">
        <v>0</v>
      </c>
    </row>
    <row r="5424" spans="1:41" x14ac:dyDescent="0.25">
      <c r="A5424">
        <v>2925600</v>
      </c>
      <c r="B5424">
        <v>6</v>
      </c>
      <c r="C5424" t="s">
        <v>887</v>
      </c>
      <c r="D5424" t="s">
        <v>3973</v>
      </c>
      <c r="E5424" t="s">
        <v>5940</v>
      </c>
      <c r="F5424" t="s">
        <v>5940</v>
      </c>
      <c r="G5424">
        <v>7200</v>
      </c>
      <c r="H5424" t="s">
        <v>5940</v>
      </c>
      <c r="I5424" t="s">
        <v>5940</v>
      </c>
      <c r="J5424">
        <v>780</v>
      </c>
      <c r="K5424">
        <v>0</v>
      </c>
      <c r="L5424">
        <v>0</v>
      </c>
      <c r="M5424">
        <v>1450</v>
      </c>
      <c r="N5424">
        <v>0</v>
      </c>
      <c r="O5424">
        <v>0</v>
      </c>
      <c r="P5424">
        <v>300</v>
      </c>
      <c r="R5424">
        <v>2925600</v>
      </c>
      <c r="S5424" t="s">
        <v>5940</v>
      </c>
      <c r="T5424" t="s">
        <v>5940</v>
      </c>
      <c r="U5424">
        <v>7200</v>
      </c>
      <c r="V5424" t="s">
        <v>5940</v>
      </c>
      <c r="W5424" t="s">
        <v>5940</v>
      </c>
      <c r="X5424">
        <v>780</v>
      </c>
      <c r="Z5424">
        <v>5210604</v>
      </c>
      <c r="AB5424" t="s">
        <v>5940</v>
      </c>
      <c r="AC5424">
        <v>5210604</v>
      </c>
      <c r="AD5424" t="s">
        <v>739</v>
      </c>
      <c r="AE5424">
        <v>1200</v>
      </c>
      <c r="AF5424">
        <v>5210604</v>
      </c>
      <c r="AG5424" t="s">
        <v>739</v>
      </c>
      <c r="AH5424" t="s">
        <v>5940</v>
      </c>
      <c r="AI5424">
        <v>5210604</v>
      </c>
      <c r="AJ5424" t="s">
        <v>739</v>
      </c>
      <c r="AK5424">
        <v>428</v>
      </c>
      <c r="AL5424">
        <v>5210604</v>
      </c>
      <c r="AM5424" t="s">
        <v>739</v>
      </c>
      <c r="AN5424" t="s">
        <v>5940</v>
      </c>
      <c r="AO5424">
        <v>0</v>
      </c>
    </row>
    <row r="5425" spans="1:41" x14ac:dyDescent="0.25">
      <c r="A5425">
        <v>2925709</v>
      </c>
      <c r="B5425">
        <v>6</v>
      </c>
      <c r="C5425" t="s">
        <v>887</v>
      </c>
      <c r="D5425" t="s">
        <v>3974</v>
      </c>
      <c r="E5425" t="s">
        <v>5940</v>
      </c>
      <c r="F5425" t="s">
        <v>5940</v>
      </c>
      <c r="G5425">
        <v>225</v>
      </c>
      <c r="H5425">
        <v>50</v>
      </c>
      <c r="I5425" t="s">
        <v>5940</v>
      </c>
      <c r="J5425">
        <v>234</v>
      </c>
      <c r="K5425">
        <v>1050</v>
      </c>
      <c r="L5425">
        <v>0</v>
      </c>
      <c r="M5425">
        <v>525</v>
      </c>
      <c r="N5425">
        <v>0</v>
      </c>
      <c r="O5425">
        <v>0</v>
      </c>
      <c r="P5425">
        <v>264</v>
      </c>
      <c r="R5425">
        <v>2925709</v>
      </c>
      <c r="S5425" t="s">
        <v>5940</v>
      </c>
      <c r="T5425" t="s">
        <v>5940</v>
      </c>
      <c r="U5425">
        <v>225</v>
      </c>
      <c r="V5425">
        <v>50</v>
      </c>
      <c r="W5425" t="s">
        <v>5940</v>
      </c>
      <c r="X5425">
        <v>234</v>
      </c>
      <c r="Z5425">
        <v>5210802</v>
      </c>
      <c r="AB5425" t="s">
        <v>5940</v>
      </c>
      <c r="AC5425">
        <v>5210802</v>
      </c>
      <c r="AD5425" t="s">
        <v>740</v>
      </c>
      <c r="AE5425">
        <v>130</v>
      </c>
      <c r="AF5425">
        <v>5210802</v>
      </c>
      <c r="AG5425" t="s">
        <v>740</v>
      </c>
      <c r="AH5425" t="s">
        <v>5940</v>
      </c>
      <c r="AI5425">
        <v>5210802</v>
      </c>
      <c r="AJ5425" t="s">
        <v>740</v>
      </c>
      <c r="AK5425" t="s">
        <v>5940</v>
      </c>
      <c r="AL5425">
        <v>5210802</v>
      </c>
      <c r="AM5425" t="s">
        <v>740</v>
      </c>
      <c r="AN5425" t="s">
        <v>5940</v>
      </c>
      <c r="AO5425">
        <v>0</v>
      </c>
    </row>
    <row r="5426" spans="1:41" x14ac:dyDescent="0.25">
      <c r="A5426">
        <v>2925758</v>
      </c>
      <c r="B5426">
        <v>6</v>
      </c>
      <c r="C5426" t="s">
        <v>887</v>
      </c>
      <c r="D5426" t="s">
        <v>3975</v>
      </c>
      <c r="E5426">
        <v>500</v>
      </c>
      <c r="F5426" t="s">
        <v>5940</v>
      </c>
      <c r="G5426">
        <v>60</v>
      </c>
      <c r="H5426" t="s">
        <v>5940</v>
      </c>
      <c r="I5426" t="s">
        <v>5940</v>
      </c>
      <c r="J5426">
        <v>48</v>
      </c>
      <c r="K5426">
        <v>1600</v>
      </c>
      <c r="L5426">
        <v>0</v>
      </c>
      <c r="M5426">
        <v>65</v>
      </c>
      <c r="N5426">
        <v>0</v>
      </c>
      <c r="O5426">
        <v>0</v>
      </c>
      <c r="P5426">
        <v>96</v>
      </c>
      <c r="R5426">
        <v>2925758</v>
      </c>
      <c r="S5426">
        <v>500</v>
      </c>
      <c r="T5426" t="s">
        <v>5940</v>
      </c>
      <c r="U5426">
        <v>60</v>
      </c>
      <c r="V5426" t="s">
        <v>5940</v>
      </c>
      <c r="W5426" t="s">
        <v>5940</v>
      </c>
      <c r="X5426">
        <v>48</v>
      </c>
      <c r="Z5426">
        <v>5210901</v>
      </c>
      <c r="AB5426">
        <v>2152</v>
      </c>
      <c r="AC5426">
        <v>5210901</v>
      </c>
      <c r="AD5426" t="s">
        <v>741</v>
      </c>
      <c r="AE5426">
        <v>1400</v>
      </c>
      <c r="AF5426">
        <v>5210901</v>
      </c>
      <c r="AG5426" t="s">
        <v>741</v>
      </c>
      <c r="AH5426">
        <v>328000</v>
      </c>
      <c r="AI5426">
        <v>5210901</v>
      </c>
      <c r="AJ5426" t="s">
        <v>741</v>
      </c>
      <c r="AK5426">
        <v>1350</v>
      </c>
      <c r="AL5426">
        <v>5210901</v>
      </c>
      <c r="AM5426" t="s">
        <v>741</v>
      </c>
      <c r="AN5426">
        <v>1320</v>
      </c>
      <c r="AO5426">
        <v>0</v>
      </c>
    </row>
    <row r="5427" spans="1:41" x14ac:dyDescent="0.25">
      <c r="A5427">
        <v>2925808</v>
      </c>
      <c r="B5427">
        <v>6</v>
      </c>
      <c r="C5427" t="s">
        <v>887</v>
      </c>
      <c r="D5427" t="s">
        <v>3976</v>
      </c>
      <c r="E5427" t="s">
        <v>5940</v>
      </c>
      <c r="F5427" t="s">
        <v>5940</v>
      </c>
      <c r="G5427">
        <v>98</v>
      </c>
      <c r="H5427" t="s">
        <v>5940</v>
      </c>
      <c r="I5427" t="s">
        <v>5940</v>
      </c>
      <c r="J5427">
        <v>162</v>
      </c>
      <c r="K5427">
        <v>0</v>
      </c>
      <c r="L5427">
        <v>0</v>
      </c>
      <c r="M5427">
        <v>120</v>
      </c>
      <c r="N5427">
        <v>0</v>
      </c>
      <c r="O5427">
        <v>0</v>
      </c>
      <c r="P5427">
        <v>144</v>
      </c>
      <c r="R5427">
        <v>2925808</v>
      </c>
      <c r="S5427" t="s">
        <v>5940</v>
      </c>
      <c r="T5427" t="s">
        <v>5940</v>
      </c>
      <c r="U5427">
        <v>98</v>
      </c>
      <c r="V5427" t="s">
        <v>5940</v>
      </c>
      <c r="W5427" t="s">
        <v>5940</v>
      </c>
      <c r="X5427">
        <v>162</v>
      </c>
      <c r="Z5427">
        <v>5211008</v>
      </c>
      <c r="AB5427" t="s">
        <v>5940</v>
      </c>
      <c r="AC5427">
        <v>5211008</v>
      </c>
      <c r="AD5427" t="s">
        <v>742</v>
      </c>
      <c r="AE5427">
        <v>900</v>
      </c>
      <c r="AF5427">
        <v>5211008</v>
      </c>
      <c r="AG5427" t="s">
        <v>742</v>
      </c>
      <c r="AH5427" t="s">
        <v>5940</v>
      </c>
      <c r="AI5427">
        <v>5211008</v>
      </c>
      <c r="AJ5427" t="s">
        <v>742</v>
      </c>
      <c r="AK5427" t="s">
        <v>5940</v>
      </c>
      <c r="AL5427">
        <v>5211008</v>
      </c>
      <c r="AM5427" t="s">
        <v>742</v>
      </c>
      <c r="AN5427" t="s">
        <v>5940</v>
      </c>
      <c r="AO5427">
        <v>0</v>
      </c>
    </row>
    <row r="5428" spans="1:41" x14ac:dyDescent="0.25">
      <c r="A5428">
        <v>2925907</v>
      </c>
      <c r="B5428">
        <v>6</v>
      </c>
      <c r="C5428" t="s">
        <v>887</v>
      </c>
      <c r="D5428" t="s">
        <v>3977</v>
      </c>
      <c r="E5428" t="s">
        <v>5940</v>
      </c>
      <c r="F5428" t="s">
        <v>5940</v>
      </c>
      <c r="G5428">
        <v>22680</v>
      </c>
      <c r="H5428" t="s">
        <v>5940</v>
      </c>
      <c r="I5428" t="s">
        <v>5940</v>
      </c>
      <c r="J5428">
        <v>27025</v>
      </c>
      <c r="K5428">
        <v>100</v>
      </c>
      <c r="L5428">
        <v>0</v>
      </c>
      <c r="M5428">
        <v>26880</v>
      </c>
      <c r="N5428">
        <v>0</v>
      </c>
      <c r="O5428">
        <v>0</v>
      </c>
      <c r="P5428">
        <v>26400</v>
      </c>
      <c r="R5428">
        <v>2925907</v>
      </c>
      <c r="S5428" t="s">
        <v>5940</v>
      </c>
      <c r="T5428" t="s">
        <v>5940</v>
      </c>
      <c r="U5428">
        <v>22680</v>
      </c>
      <c r="V5428" t="s">
        <v>5940</v>
      </c>
      <c r="W5428" t="s">
        <v>5940</v>
      </c>
      <c r="X5428">
        <v>27025</v>
      </c>
      <c r="Z5428">
        <v>5211206</v>
      </c>
      <c r="AB5428" t="s">
        <v>5940</v>
      </c>
      <c r="AC5428">
        <v>5211206</v>
      </c>
      <c r="AD5428" t="s">
        <v>743</v>
      </c>
      <c r="AE5428">
        <v>3300</v>
      </c>
      <c r="AF5428">
        <v>5211206</v>
      </c>
      <c r="AG5428" t="s">
        <v>743</v>
      </c>
      <c r="AH5428">
        <v>160000</v>
      </c>
      <c r="AI5428">
        <v>5211206</v>
      </c>
      <c r="AJ5428" t="s">
        <v>743</v>
      </c>
      <c r="AK5428">
        <v>228</v>
      </c>
      <c r="AL5428">
        <v>5211206</v>
      </c>
      <c r="AM5428" t="s">
        <v>743</v>
      </c>
      <c r="AN5428">
        <v>300</v>
      </c>
      <c r="AO5428">
        <v>0</v>
      </c>
    </row>
    <row r="5429" spans="1:41" x14ac:dyDescent="0.25">
      <c r="A5429">
        <v>2925931</v>
      </c>
      <c r="B5429">
        <v>6</v>
      </c>
      <c r="C5429" t="s">
        <v>887</v>
      </c>
      <c r="D5429" t="s">
        <v>3978</v>
      </c>
      <c r="E5429" t="s">
        <v>5940</v>
      </c>
      <c r="F5429" t="s">
        <v>5940</v>
      </c>
      <c r="G5429">
        <v>315</v>
      </c>
      <c r="H5429" t="s">
        <v>5940</v>
      </c>
      <c r="I5429" t="s">
        <v>5940</v>
      </c>
      <c r="J5429">
        <v>327</v>
      </c>
      <c r="K5429">
        <v>0</v>
      </c>
      <c r="L5429">
        <v>0</v>
      </c>
      <c r="M5429">
        <v>138</v>
      </c>
      <c r="N5429">
        <v>0</v>
      </c>
      <c r="O5429">
        <v>0</v>
      </c>
      <c r="P5429">
        <v>96</v>
      </c>
      <c r="R5429">
        <v>2925931</v>
      </c>
      <c r="S5429" t="s">
        <v>5940</v>
      </c>
      <c r="T5429" t="s">
        <v>5940</v>
      </c>
      <c r="U5429">
        <v>315</v>
      </c>
      <c r="V5429" t="s">
        <v>5940</v>
      </c>
      <c r="W5429" t="s">
        <v>5940</v>
      </c>
      <c r="X5429">
        <v>327</v>
      </c>
      <c r="Z5429">
        <v>5211305</v>
      </c>
      <c r="AB5429" t="s">
        <v>5940</v>
      </c>
      <c r="AC5429">
        <v>5211305</v>
      </c>
      <c r="AD5429" t="s">
        <v>744</v>
      </c>
      <c r="AE5429">
        <v>350</v>
      </c>
      <c r="AF5429">
        <v>5211305</v>
      </c>
      <c r="AG5429" t="s">
        <v>744</v>
      </c>
      <c r="AH5429" t="s">
        <v>5940</v>
      </c>
      <c r="AI5429">
        <v>5211305</v>
      </c>
      <c r="AJ5429" t="s">
        <v>744</v>
      </c>
      <c r="AK5429" t="s">
        <v>5940</v>
      </c>
      <c r="AL5429">
        <v>5211305</v>
      </c>
      <c r="AM5429" t="s">
        <v>744</v>
      </c>
      <c r="AN5429">
        <v>7700</v>
      </c>
      <c r="AO5429">
        <v>0</v>
      </c>
    </row>
    <row r="5430" spans="1:41" x14ac:dyDescent="0.25">
      <c r="A5430">
        <v>2925956</v>
      </c>
      <c r="B5430">
        <v>6</v>
      </c>
      <c r="C5430" t="s">
        <v>887</v>
      </c>
      <c r="D5430" t="s">
        <v>3979</v>
      </c>
      <c r="E5430" t="s">
        <v>5940</v>
      </c>
      <c r="F5430" t="s">
        <v>5940</v>
      </c>
      <c r="G5430">
        <v>1800</v>
      </c>
      <c r="H5430" t="s">
        <v>5940</v>
      </c>
      <c r="I5430" t="s">
        <v>5940</v>
      </c>
      <c r="J5430">
        <v>1440</v>
      </c>
      <c r="K5430">
        <v>0</v>
      </c>
      <c r="L5430">
        <v>0</v>
      </c>
      <c r="M5430">
        <v>90</v>
      </c>
      <c r="N5430">
        <v>0</v>
      </c>
      <c r="O5430">
        <v>0</v>
      </c>
      <c r="P5430">
        <v>90</v>
      </c>
      <c r="R5430">
        <v>2925956</v>
      </c>
      <c r="S5430" t="s">
        <v>5940</v>
      </c>
      <c r="T5430" t="s">
        <v>5940</v>
      </c>
      <c r="U5430">
        <v>1800</v>
      </c>
      <c r="V5430" t="s">
        <v>5940</v>
      </c>
      <c r="W5430" t="s">
        <v>5940</v>
      </c>
      <c r="X5430">
        <v>1440</v>
      </c>
      <c r="Z5430">
        <v>5211404</v>
      </c>
      <c r="AB5430" t="s">
        <v>5940</v>
      </c>
      <c r="AC5430">
        <v>5211404</v>
      </c>
      <c r="AD5430" t="s">
        <v>745</v>
      </c>
      <c r="AE5430">
        <v>700</v>
      </c>
      <c r="AF5430">
        <v>5211404</v>
      </c>
      <c r="AG5430" t="s">
        <v>745</v>
      </c>
      <c r="AH5430">
        <v>14300</v>
      </c>
      <c r="AI5430">
        <v>5211404</v>
      </c>
      <c r="AJ5430" t="s">
        <v>745</v>
      </c>
      <c r="AK5430">
        <v>346</v>
      </c>
      <c r="AL5430">
        <v>5211404</v>
      </c>
      <c r="AM5430" t="s">
        <v>745</v>
      </c>
      <c r="AN5430">
        <v>300</v>
      </c>
      <c r="AO5430">
        <v>0</v>
      </c>
    </row>
    <row r="5431" spans="1:41" x14ac:dyDescent="0.25">
      <c r="A5431">
        <v>2926004</v>
      </c>
      <c r="B5431">
        <v>6</v>
      </c>
      <c r="C5431" t="s">
        <v>887</v>
      </c>
      <c r="D5431" t="s">
        <v>3980</v>
      </c>
      <c r="E5431" t="s">
        <v>5940</v>
      </c>
      <c r="F5431" t="s">
        <v>5940</v>
      </c>
      <c r="G5431">
        <v>1750</v>
      </c>
      <c r="H5431" t="s">
        <v>5940</v>
      </c>
      <c r="I5431" t="s">
        <v>5940</v>
      </c>
      <c r="J5431">
        <v>1750</v>
      </c>
      <c r="K5431">
        <v>0</v>
      </c>
      <c r="L5431">
        <v>0</v>
      </c>
      <c r="M5431">
        <v>880</v>
      </c>
      <c r="N5431">
        <v>0</v>
      </c>
      <c r="O5431">
        <v>0</v>
      </c>
      <c r="P5431">
        <v>4554</v>
      </c>
      <c r="R5431">
        <v>2926004</v>
      </c>
      <c r="S5431" t="s">
        <v>5940</v>
      </c>
      <c r="T5431" t="s">
        <v>5940</v>
      </c>
      <c r="U5431">
        <v>1750</v>
      </c>
      <c r="V5431" t="s">
        <v>5940</v>
      </c>
      <c r="W5431" t="s">
        <v>5940</v>
      </c>
      <c r="X5431">
        <v>1750</v>
      </c>
      <c r="Z5431">
        <v>5211503</v>
      </c>
      <c r="AB5431">
        <v>4550</v>
      </c>
      <c r="AC5431">
        <v>5211503</v>
      </c>
      <c r="AD5431" t="s">
        <v>746</v>
      </c>
      <c r="AE5431">
        <v>1950</v>
      </c>
      <c r="AF5431">
        <v>5211503</v>
      </c>
      <c r="AG5431" t="s">
        <v>746</v>
      </c>
      <c r="AH5431">
        <v>489800</v>
      </c>
      <c r="AI5431">
        <v>5211503</v>
      </c>
      <c r="AJ5431" t="s">
        <v>746</v>
      </c>
      <c r="AK5431">
        <v>355</v>
      </c>
      <c r="AL5431">
        <v>5211503</v>
      </c>
      <c r="AM5431" t="s">
        <v>746</v>
      </c>
      <c r="AN5431">
        <v>105090</v>
      </c>
      <c r="AO5431">
        <v>0</v>
      </c>
    </row>
    <row r="5432" spans="1:41" x14ac:dyDescent="0.25">
      <c r="A5432">
        <v>2926103</v>
      </c>
      <c r="B5432">
        <v>6</v>
      </c>
      <c r="C5432" t="s">
        <v>887</v>
      </c>
      <c r="D5432" t="s">
        <v>3981</v>
      </c>
      <c r="E5432" t="s">
        <v>5940</v>
      </c>
      <c r="F5432" t="s">
        <v>5940</v>
      </c>
      <c r="G5432">
        <v>80</v>
      </c>
      <c r="H5432" t="s">
        <v>5940</v>
      </c>
      <c r="I5432" t="s">
        <v>5940</v>
      </c>
      <c r="J5432">
        <v>140</v>
      </c>
      <c r="K5432">
        <v>0</v>
      </c>
      <c r="L5432">
        <v>0</v>
      </c>
      <c r="M5432">
        <v>45</v>
      </c>
      <c r="N5432">
        <v>0</v>
      </c>
      <c r="O5432">
        <v>0</v>
      </c>
      <c r="P5432">
        <v>54</v>
      </c>
      <c r="R5432">
        <v>2926103</v>
      </c>
      <c r="S5432" t="s">
        <v>5940</v>
      </c>
      <c r="T5432" t="s">
        <v>5940</v>
      </c>
      <c r="U5432">
        <v>80</v>
      </c>
      <c r="V5432" t="s">
        <v>5940</v>
      </c>
      <c r="W5432" t="s">
        <v>5940</v>
      </c>
      <c r="X5432">
        <v>140</v>
      </c>
      <c r="Z5432">
        <v>5211602</v>
      </c>
      <c r="AB5432" t="s">
        <v>5940</v>
      </c>
      <c r="AC5432">
        <v>5211602</v>
      </c>
      <c r="AD5432" t="s">
        <v>747</v>
      </c>
      <c r="AE5432">
        <v>230</v>
      </c>
      <c r="AF5432">
        <v>5211602</v>
      </c>
      <c r="AG5432" t="s">
        <v>747</v>
      </c>
      <c r="AH5432">
        <v>200</v>
      </c>
      <c r="AI5432">
        <v>5211602</v>
      </c>
      <c r="AJ5432" t="s">
        <v>747</v>
      </c>
      <c r="AK5432" t="s">
        <v>5940</v>
      </c>
      <c r="AL5432">
        <v>5211602</v>
      </c>
      <c r="AM5432" t="s">
        <v>747</v>
      </c>
      <c r="AN5432">
        <v>4400</v>
      </c>
      <c r="AO5432">
        <v>0</v>
      </c>
    </row>
    <row r="5433" spans="1:41" x14ac:dyDescent="0.25">
      <c r="A5433">
        <v>2926202</v>
      </c>
      <c r="B5433">
        <v>6</v>
      </c>
      <c r="C5433" t="s">
        <v>887</v>
      </c>
      <c r="D5433" t="s">
        <v>3982</v>
      </c>
      <c r="E5433">
        <v>4700</v>
      </c>
      <c r="F5433">
        <v>189623</v>
      </c>
      <c r="G5433">
        <v>56108</v>
      </c>
      <c r="H5433">
        <v>38413</v>
      </c>
      <c r="I5433">
        <v>5568</v>
      </c>
      <c r="J5433">
        <v>698</v>
      </c>
      <c r="K5433">
        <v>18430</v>
      </c>
      <c r="L5433">
        <v>212520</v>
      </c>
      <c r="M5433">
        <v>61650</v>
      </c>
      <c r="N5433">
        <v>45308</v>
      </c>
      <c r="O5433">
        <v>1651</v>
      </c>
      <c r="P5433">
        <v>2707</v>
      </c>
      <c r="R5433">
        <v>2926202</v>
      </c>
      <c r="S5433">
        <v>4700</v>
      </c>
      <c r="T5433">
        <v>189623</v>
      </c>
      <c r="U5433">
        <v>56108</v>
      </c>
      <c r="V5433">
        <v>38413</v>
      </c>
      <c r="W5433">
        <v>5568</v>
      </c>
      <c r="X5433">
        <v>698</v>
      </c>
      <c r="Z5433">
        <v>5211701</v>
      </c>
      <c r="AB5433">
        <v>2020</v>
      </c>
      <c r="AC5433">
        <v>5211701</v>
      </c>
      <c r="AD5433" t="s">
        <v>748</v>
      </c>
      <c r="AE5433">
        <v>1920</v>
      </c>
      <c r="AF5433">
        <v>5211701</v>
      </c>
      <c r="AG5433" t="s">
        <v>748</v>
      </c>
      <c r="AH5433">
        <v>650016</v>
      </c>
      <c r="AI5433">
        <v>5211701</v>
      </c>
      <c r="AJ5433" t="s">
        <v>748</v>
      </c>
      <c r="AK5433" t="s">
        <v>5940</v>
      </c>
      <c r="AL5433">
        <v>5211701</v>
      </c>
      <c r="AM5433" t="s">
        <v>748</v>
      </c>
      <c r="AN5433">
        <v>9000</v>
      </c>
      <c r="AO5433">
        <v>0</v>
      </c>
    </row>
    <row r="5434" spans="1:41" x14ac:dyDescent="0.25">
      <c r="A5434">
        <v>2926301</v>
      </c>
      <c r="B5434">
        <v>6</v>
      </c>
      <c r="C5434" t="s">
        <v>887</v>
      </c>
      <c r="D5434" t="s">
        <v>3983</v>
      </c>
      <c r="E5434" t="s">
        <v>5940</v>
      </c>
      <c r="F5434" t="s">
        <v>5940</v>
      </c>
      <c r="G5434">
        <v>346</v>
      </c>
      <c r="H5434" t="s">
        <v>5940</v>
      </c>
      <c r="I5434" t="s">
        <v>5940</v>
      </c>
      <c r="J5434">
        <v>248</v>
      </c>
      <c r="K5434">
        <v>0</v>
      </c>
      <c r="L5434">
        <v>0</v>
      </c>
      <c r="M5434">
        <v>96</v>
      </c>
      <c r="N5434">
        <v>0</v>
      </c>
      <c r="O5434">
        <v>0</v>
      </c>
      <c r="P5434">
        <v>77</v>
      </c>
      <c r="R5434">
        <v>2926301</v>
      </c>
      <c r="S5434" t="s">
        <v>5940</v>
      </c>
      <c r="T5434" t="s">
        <v>5940</v>
      </c>
      <c r="U5434">
        <v>346</v>
      </c>
      <c r="V5434" t="s">
        <v>5940</v>
      </c>
      <c r="W5434" t="s">
        <v>5940</v>
      </c>
      <c r="X5434">
        <v>248</v>
      </c>
      <c r="Z5434">
        <v>5211800</v>
      </c>
      <c r="AB5434" t="s">
        <v>5940</v>
      </c>
      <c r="AC5434">
        <v>5211800</v>
      </c>
      <c r="AD5434" t="s">
        <v>749</v>
      </c>
      <c r="AE5434">
        <v>2880</v>
      </c>
      <c r="AF5434">
        <v>5211800</v>
      </c>
      <c r="AG5434" t="s">
        <v>749</v>
      </c>
      <c r="AH5434" t="s">
        <v>5940</v>
      </c>
      <c r="AI5434">
        <v>5211800</v>
      </c>
      <c r="AJ5434" t="s">
        <v>749</v>
      </c>
      <c r="AK5434">
        <v>100</v>
      </c>
      <c r="AL5434">
        <v>5211800</v>
      </c>
      <c r="AM5434" t="s">
        <v>749</v>
      </c>
      <c r="AN5434">
        <v>2400</v>
      </c>
      <c r="AO5434">
        <v>0</v>
      </c>
    </row>
    <row r="5435" spans="1:41" x14ac:dyDescent="0.25">
      <c r="A5435">
        <v>2926400</v>
      </c>
      <c r="B5435">
        <v>6</v>
      </c>
      <c r="C5435" t="s">
        <v>887</v>
      </c>
      <c r="D5435" t="s">
        <v>3984</v>
      </c>
      <c r="E5435">
        <v>200</v>
      </c>
      <c r="F5435" t="s">
        <v>5940</v>
      </c>
      <c r="G5435">
        <v>2880</v>
      </c>
      <c r="H5435">
        <v>144</v>
      </c>
      <c r="I5435" t="s">
        <v>5940</v>
      </c>
      <c r="J5435">
        <v>2910</v>
      </c>
      <c r="K5435">
        <v>300</v>
      </c>
      <c r="L5435">
        <v>0</v>
      </c>
      <c r="M5435">
        <v>525</v>
      </c>
      <c r="N5435">
        <v>0</v>
      </c>
      <c r="O5435">
        <v>0</v>
      </c>
      <c r="P5435">
        <v>210</v>
      </c>
      <c r="R5435">
        <v>2926400</v>
      </c>
      <c r="S5435">
        <v>200</v>
      </c>
      <c r="T5435" t="s">
        <v>5940</v>
      </c>
      <c r="U5435">
        <v>2880</v>
      </c>
      <c r="V5435">
        <v>144</v>
      </c>
      <c r="W5435" t="s">
        <v>5940</v>
      </c>
      <c r="X5435">
        <v>2910</v>
      </c>
      <c r="Z5435">
        <v>5211909</v>
      </c>
      <c r="AB5435">
        <v>6300</v>
      </c>
      <c r="AC5435">
        <v>5211909</v>
      </c>
      <c r="AD5435" t="s">
        <v>750</v>
      </c>
      <c r="AE5435">
        <v>6100</v>
      </c>
      <c r="AF5435">
        <v>5211909</v>
      </c>
      <c r="AG5435" t="s">
        <v>750</v>
      </c>
      <c r="AH5435">
        <v>2500</v>
      </c>
      <c r="AI5435">
        <v>5211909</v>
      </c>
      <c r="AJ5435" t="s">
        <v>750</v>
      </c>
      <c r="AK5435">
        <v>1500</v>
      </c>
      <c r="AL5435">
        <v>5211909</v>
      </c>
      <c r="AM5435" t="s">
        <v>750</v>
      </c>
      <c r="AN5435">
        <v>597000</v>
      </c>
      <c r="AO5435">
        <v>0</v>
      </c>
    </row>
    <row r="5436" spans="1:41" x14ac:dyDescent="0.25">
      <c r="A5436">
        <v>2926509</v>
      </c>
      <c r="B5436">
        <v>6</v>
      </c>
      <c r="C5436" t="s">
        <v>887</v>
      </c>
      <c r="D5436" t="s">
        <v>3985</v>
      </c>
      <c r="E5436">
        <v>6800</v>
      </c>
      <c r="F5436" t="s">
        <v>5940</v>
      </c>
      <c r="G5436">
        <v>2016</v>
      </c>
      <c r="H5436" t="s">
        <v>5940</v>
      </c>
      <c r="I5436" t="s">
        <v>5940</v>
      </c>
      <c r="J5436">
        <v>1534</v>
      </c>
      <c r="K5436">
        <v>6800</v>
      </c>
      <c r="L5436">
        <v>0</v>
      </c>
      <c r="M5436">
        <v>1428</v>
      </c>
      <c r="N5436">
        <v>0</v>
      </c>
      <c r="O5436">
        <v>0</v>
      </c>
      <c r="P5436">
        <v>1544</v>
      </c>
      <c r="R5436">
        <v>2926509</v>
      </c>
      <c r="S5436">
        <v>6800</v>
      </c>
      <c r="T5436" t="s">
        <v>5940</v>
      </c>
      <c r="U5436">
        <v>2016</v>
      </c>
      <c r="V5436" t="s">
        <v>5940</v>
      </c>
      <c r="W5436" t="s">
        <v>5940</v>
      </c>
      <c r="X5436">
        <v>1534</v>
      </c>
      <c r="Z5436">
        <v>5212006</v>
      </c>
      <c r="AB5436" t="s">
        <v>5940</v>
      </c>
      <c r="AC5436">
        <v>5212006</v>
      </c>
      <c r="AD5436" t="s">
        <v>751</v>
      </c>
      <c r="AE5436">
        <v>870</v>
      </c>
      <c r="AF5436">
        <v>5212006</v>
      </c>
      <c r="AG5436" t="s">
        <v>751</v>
      </c>
      <c r="AH5436" t="s">
        <v>5940</v>
      </c>
      <c r="AI5436">
        <v>5212006</v>
      </c>
      <c r="AJ5436" t="s">
        <v>751</v>
      </c>
      <c r="AK5436" t="s">
        <v>5940</v>
      </c>
      <c r="AL5436">
        <v>5212006</v>
      </c>
      <c r="AM5436" t="s">
        <v>751</v>
      </c>
      <c r="AN5436">
        <v>4000</v>
      </c>
      <c r="AO5436">
        <v>0</v>
      </c>
    </row>
    <row r="5437" spans="1:41" x14ac:dyDescent="0.25">
      <c r="A5437">
        <v>2926608</v>
      </c>
      <c r="B5437">
        <v>6</v>
      </c>
      <c r="C5437" t="s">
        <v>887</v>
      </c>
      <c r="D5437" t="s">
        <v>3986</v>
      </c>
      <c r="E5437" t="s">
        <v>5940</v>
      </c>
      <c r="F5437" t="s">
        <v>5940</v>
      </c>
      <c r="G5437">
        <v>4200</v>
      </c>
      <c r="H5437" t="s">
        <v>5940</v>
      </c>
      <c r="I5437" t="s">
        <v>5940</v>
      </c>
      <c r="J5437">
        <v>3420</v>
      </c>
      <c r="K5437">
        <v>0</v>
      </c>
      <c r="L5437">
        <v>0</v>
      </c>
      <c r="M5437">
        <v>3780</v>
      </c>
      <c r="N5437">
        <v>0</v>
      </c>
      <c r="O5437">
        <v>0</v>
      </c>
      <c r="P5437">
        <v>2772</v>
      </c>
      <c r="R5437">
        <v>2926608</v>
      </c>
      <c r="S5437" t="s">
        <v>5940</v>
      </c>
      <c r="T5437" t="s">
        <v>5940</v>
      </c>
      <c r="U5437">
        <v>4200</v>
      </c>
      <c r="V5437" t="s">
        <v>5940</v>
      </c>
      <c r="W5437" t="s">
        <v>5940</v>
      </c>
      <c r="X5437">
        <v>3420</v>
      </c>
      <c r="Z5437">
        <v>5212055</v>
      </c>
      <c r="AB5437" t="s">
        <v>5940</v>
      </c>
      <c r="AC5437">
        <v>5212055</v>
      </c>
      <c r="AD5437" t="s">
        <v>752</v>
      </c>
      <c r="AE5437">
        <v>320</v>
      </c>
      <c r="AF5437">
        <v>5212055</v>
      </c>
      <c r="AG5437" t="s">
        <v>752</v>
      </c>
      <c r="AH5437" t="s">
        <v>5940</v>
      </c>
      <c r="AI5437">
        <v>5212055</v>
      </c>
      <c r="AJ5437" t="s">
        <v>752</v>
      </c>
      <c r="AK5437">
        <v>30</v>
      </c>
      <c r="AL5437">
        <v>5212055</v>
      </c>
      <c r="AM5437" t="s">
        <v>752</v>
      </c>
      <c r="AN5437" t="s">
        <v>5940</v>
      </c>
      <c r="AO5437">
        <v>0</v>
      </c>
    </row>
    <row r="5438" spans="1:41" x14ac:dyDescent="0.25">
      <c r="A5438">
        <v>2926657</v>
      </c>
      <c r="B5438">
        <v>6</v>
      </c>
      <c r="C5438" t="s">
        <v>887</v>
      </c>
      <c r="D5438" t="s">
        <v>3987</v>
      </c>
      <c r="E5438">
        <v>4500</v>
      </c>
      <c r="F5438" t="s">
        <v>5940</v>
      </c>
      <c r="G5438">
        <v>405</v>
      </c>
      <c r="H5438">
        <v>10</v>
      </c>
      <c r="I5438" t="s">
        <v>5940</v>
      </c>
      <c r="J5438">
        <v>570</v>
      </c>
      <c r="K5438">
        <v>1260</v>
      </c>
      <c r="L5438">
        <v>0</v>
      </c>
      <c r="M5438">
        <v>960</v>
      </c>
      <c r="N5438">
        <v>0</v>
      </c>
      <c r="O5438">
        <v>0</v>
      </c>
      <c r="P5438">
        <v>499</v>
      </c>
      <c r="R5438">
        <v>2926657</v>
      </c>
      <c r="S5438">
        <v>4500</v>
      </c>
      <c r="T5438" t="s">
        <v>5940</v>
      </c>
      <c r="U5438">
        <v>405</v>
      </c>
      <c r="V5438">
        <v>10</v>
      </c>
      <c r="W5438" t="s">
        <v>5940</v>
      </c>
      <c r="X5438">
        <v>570</v>
      </c>
      <c r="Z5438">
        <v>5212105</v>
      </c>
      <c r="AB5438" t="s">
        <v>5940</v>
      </c>
      <c r="AC5438">
        <v>5212105</v>
      </c>
      <c r="AD5438" t="s">
        <v>753</v>
      </c>
      <c r="AE5438">
        <v>800</v>
      </c>
      <c r="AF5438">
        <v>5212105</v>
      </c>
      <c r="AG5438" t="s">
        <v>753</v>
      </c>
      <c r="AH5438" t="s">
        <v>5940</v>
      </c>
      <c r="AI5438">
        <v>5212105</v>
      </c>
      <c r="AJ5438" t="s">
        <v>753</v>
      </c>
      <c r="AK5438">
        <v>170</v>
      </c>
      <c r="AL5438">
        <v>5212105</v>
      </c>
      <c r="AM5438" t="s">
        <v>753</v>
      </c>
      <c r="AN5438">
        <v>61560</v>
      </c>
      <c r="AO5438">
        <v>0</v>
      </c>
    </row>
    <row r="5439" spans="1:41" x14ac:dyDescent="0.25">
      <c r="A5439">
        <v>2926707</v>
      </c>
      <c r="B5439">
        <v>6</v>
      </c>
      <c r="C5439" t="s">
        <v>887</v>
      </c>
      <c r="D5439" t="s">
        <v>3988</v>
      </c>
      <c r="E5439">
        <v>84000</v>
      </c>
      <c r="F5439" t="s">
        <v>5940</v>
      </c>
      <c r="G5439">
        <v>480</v>
      </c>
      <c r="H5439">
        <v>540</v>
      </c>
      <c r="I5439">
        <v>250</v>
      </c>
      <c r="J5439">
        <v>250</v>
      </c>
      <c r="K5439">
        <v>84000</v>
      </c>
      <c r="L5439">
        <v>0</v>
      </c>
      <c r="M5439">
        <v>240</v>
      </c>
      <c r="N5439">
        <v>216</v>
      </c>
      <c r="O5439">
        <v>250</v>
      </c>
      <c r="P5439">
        <v>238</v>
      </c>
      <c r="R5439">
        <v>2926707</v>
      </c>
      <c r="S5439">
        <v>84000</v>
      </c>
      <c r="T5439" t="s">
        <v>5940</v>
      </c>
      <c r="U5439">
        <v>480</v>
      </c>
      <c r="V5439">
        <v>540</v>
      </c>
      <c r="W5439">
        <v>250</v>
      </c>
      <c r="X5439">
        <v>250</v>
      </c>
      <c r="Z5439">
        <v>5212204</v>
      </c>
      <c r="AB5439">
        <v>6860</v>
      </c>
      <c r="AC5439">
        <v>5212204</v>
      </c>
      <c r="AD5439" t="s">
        <v>754</v>
      </c>
      <c r="AE5439">
        <v>510</v>
      </c>
      <c r="AF5439">
        <v>5212204</v>
      </c>
      <c r="AG5439" t="s">
        <v>754</v>
      </c>
      <c r="AH5439">
        <v>480</v>
      </c>
      <c r="AI5439">
        <v>5212204</v>
      </c>
      <c r="AJ5439" t="s">
        <v>754</v>
      </c>
      <c r="AK5439">
        <v>9000</v>
      </c>
      <c r="AL5439">
        <v>5212204</v>
      </c>
      <c r="AM5439" t="s">
        <v>754</v>
      </c>
      <c r="AN5439">
        <v>22500</v>
      </c>
      <c r="AO5439">
        <v>0</v>
      </c>
    </row>
    <row r="5440" spans="1:41" x14ac:dyDescent="0.25">
      <c r="A5440">
        <v>2926806</v>
      </c>
      <c r="B5440">
        <v>6</v>
      </c>
      <c r="C5440" t="s">
        <v>887</v>
      </c>
      <c r="D5440" t="s">
        <v>3989</v>
      </c>
      <c r="E5440">
        <v>17850</v>
      </c>
      <c r="F5440" t="s">
        <v>5940</v>
      </c>
      <c r="G5440">
        <v>252</v>
      </c>
      <c r="H5440">
        <v>24</v>
      </c>
      <c r="I5440" t="s">
        <v>5940</v>
      </c>
      <c r="J5440">
        <v>301</v>
      </c>
      <c r="K5440">
        <v>18700</v>
      </c>
      <c r="L5440">
        <v>0</v>
      </c>
      <c r="M5440">
        <v>960</v>
      </c>
      <c r="N5440">
        <v>20</v>
      </c>
      <c r="O5440">
        <v>0</v>
      </c>
      <c r="P5440">
        <v>150</v>
      </c>
      <c r="R5440">
        <v>2926806</v>
      </c>
      <c r="S5440">
        <v>17850</v>
      </c>
      <c r="T5440" t="s">
        <v>5940</v>
      </c>
      <c r="U5440">
        <v>252</v>
      </c>
      <c r="V5440">
        <v>24</v>
      </c>
      <c r="W5440" t="s">
        <v>5940</v>
      </c>
      <c r="X5440">
        <v>301</v>
      </c>
      <c r="Z5440">
        <v>5212253</v>
      </c>
      <c r="AB5440" t="s">
        <v>5940</v>
      </c>
      <c r="AC5440">
        <v>5212253</v>
      </c>
      <c r="AD5440" t="s">
        <v>755</v>
      </c>
      <c r="AE5440">
        <v>90</v>
      </c>
      <c r="AF5440">
        <v>5212253</v>
      </c>
      <c r="AG5440" t="s">
        <v>755</v>
      </c>
      <c r="AH5440" t="s">
        <v>5940</v>
      </c>
      <c r="AI5440">
        <v>5212253</v>
      </c>
      <c r="AJ5440" t="s">
        <v>755</v>
      </c>
      <c r="AK5440" t="s">
        <v>5940</v>
      </c>
      <c r="AL5440">
        <v>5212253</v>
      </c>
      <c r="AM5440" t="s">
        <v>755</v>
      </c>
      <c r="AN5440" t="s">
        <v>5940</v>
      </c>
      <c r="AO5440">
        <v>0</v>
      </c>
    </row>
    <row r="5441" spans="1:41" x14ac:dyDescent="0.25">
      <c r="A5441">
        <v>2926905</v>
      </c>
      <c r="B5441">
        <v>6</v>
      </c>
      <c r="C5441" t="s">
        <v>887</v>
      </c>
      <c r="D5441" t="s">
        <v>3990</v>
      </c>
      <c r="E5441">
        <v>2000</v>
      </c>
      <c r="F5441" t="s">
        <v>5940</v>
      </c>
      <c r="G5441">
        <v>300</v>
      </c>
      <c r="H5441">
        <v>60</v>
      </c>
      <c r="I5441">
        <v>50</v>
      </c>
      <c r="J5441">
        <v>809</v>
      </c>
      <c r="K5441">
        <v>2000</v>
      </c>
      <c r="L5441">
        <v>0</v>
      </c>
      <c r="M5441">
        <v>130</v>
      </c>
      <c r="N5441">
        <v>0</v>
      </c>
      <c r="O5441">
        <v>38</v>
      </c>
      <c r="P5441">
        <v>196</v>
      </c>
      <c r="R5441">
        <v>2926905</v>
      </c>
      <c r="S5441">
        <v>2000</v>
      </c>
      <c r="T5441" t="s">
        <v>5940</v>
      </c>
      <c r="U5441">
        <v>300</v>
      </c>
      <c r="V5441">
        <v>60</v>
      </c>
      <c r="W5441">
        <v>50</v>
      </c>
      <c r="X5441">
        <v>809</v>
      </c>
      <c r="Z5441">
        <v>5212303</v>
      </c>
      <c r="AB5441" t="s">
        <v>5940</v>
      </c>
      <c r="AC5441">
        <v>5212303</v>
      </c>
      <c r="AD5441" t="s">
        <v>756</v>
      </c>
      <c r="AE5441">
        <v>140</v>
      </c>
      <c r="AF5441">
        <v>5212303</v>
      </c>
      <c r="AG5441" t="s">
        <v>756</v>
      </c>
      <c r="AH5441">
        <v>175</v>
      </c>
      <c r="AI5441">
        <v>5212303</v>
      </c>
      <c r="AJ5441" t="s">
        <v>756</v>
      </c>
      <c r="AK5441">
        <v>780</v>
      </c>
      <c r="AL5441">
        <v>5212303</v>
      </c>
      <c r="AM5441" t="s">
        <v>756</v>
      </c>
      <c r="AN5441">
        <v>12900</v>
      </c>
      <c r="AO5441">
        <v>0</v>
      </c>
    </row>
    <row r="5442" spans="1:41" x14ac:dyDescent="0.25">
      <c r="A5442">
        <v>2927002</v>
      </c>
      <c r="B5442">
        <v>6</v>
      </c>
      <c r="C5442" t="s">
        <v>887</v>
      </c>
      <c r="D5442" t="s">
        <v>3991</v>
      </c>
      <c r="E5442" t="s">
        <v>5940</v>
      </c>
      <c r="F5442" t="s">
        <v>5940</v>
      </c>
      <c r="G5442">
        <v>180</v>
      </c>
      <c r="H5442" t="s">
        <v>5940</v>
      </c>
      <c r="I5442" t="s">
        <v>5940</v>
      </c>
      <c r="J5442">
        <v>210</v>
      </c>
      <c r="K5442">
        <v>0</v>
      </c>
      <c r="L5442">
        <v>0</v>
      </c>
      <c r="M5442">
        <v>270</v>
      </c>
      <c r="N5442">
        <v>0</v>
      </c>
      <c r="O5442">
        <v>0</v>
      </c>
      <c r="P5442">
        <v>144</v>
      </c>
      <c r="R5442">
        <v>2927002</v>
      </c>
      <c r="S5442" t="s">
        <v>5940</v>
      </c>
      <c r="T5442" t="s">
        <v>5940</v>
      </c>
      <c r="U5442">
        <v>180</v>
      </c>
      <c r="V5442" t="s">
        <v>5940</v>
      </c>
      <c r="W5442" t="s">
        <v>5940</v>
      </c>
      <c r="X5442">
        <v>210</v>
      </c>
      <c r="Z5442">
        <v>5212501</v>
      </c>
      <c r="AB5442">
        <v>1950</v>
      </c>
      <c r="AC5442">
        <v>5212501</v>
      </c>
      <c r="AD5442" t="s">
        <v>757</v>
      </c>
      <c r="AE5442">
        <v>2160</v>
      </c>
      <c r="AF5442">
        <v>5212501</v>
      </c>
      <c r="AG5442" t="s">
        <v>757</v>
      </c>
      <c r="AH5442">
        <v>4000</v>
      </c>
      <c r="AI5442">
        <v>5212501</v>
      </c>
      <c r="AJ5442" t="s">
        <v>757</v>
      </c>
      <c r="AK5442">
        <v>37380</v>
      </c>
      <c r="AL5442">
        <v>5212501</v>
      </c>
      <c r="AM5442" t="s">
        <v>757</v>
      </c>
      <c r="AN5442">
        <v>180000</v>
      </c>
      <c r="AO5442">
        <v>0</v>
      </c>
    </row>
    <row r="5443" spans="1:41" x14ac:dyDescent="0.25">
      <c r="A5443">
        <v>2927101</v>
      </c>
      <c r="B5443">
        <v>6</v>
      </c>
      <c r="C5443" t="s">
        <v>887</v>
      </c>
      <c r="D5443" t="s">
        <v>3992</v>
      </c>
      <c r="E5443" t="s">
        <v>5940</v>
      </c>
      <c r="F5443" t="s">
        <v>5940</v>
      </c>
      <c r="G5443">
        <v>24</v>
      </c>
      <c r="H5443" t="s">
        <v>5940</v>
      </c>
      <c r="I5443" t="s">
        <v>5940</v>
      </c>
      <c r="J5443">
        <v>63</v>
      </c>
      <c r="K5443">
        <v>0</v>
      </c>
      <c r="L5443">
        <v>0</v>
      </c>
      <c r="M5443">
        <v>16</v>
      </c>
      <c r="N5443">
        <v>0</v>
      </c>
      <c r="O5443">
        <v>0</v>
      </c>
      <c r="P5443">
        <v>24</v>
      </c>
      <c r="R5443">
        <v>2927101</v>
      </c>
      <c r="S5443" t="s">
        <v>5940</v>
      </c>
      <c r="T5443" t="s">
        <v>5940</v>
      </c>
      <c r="U5443">
        <v>24</v>
      </c>
      <c r="V5443" t="s">
        <v>5940</v>
      </c>
      <c r="W5443" t="s">
        <v>5940</v>
      </c>
      <c r="X5443">
        <v>63</v>
      </c>
      <c r="Z5443">
        <v>5212600</v>
      </c>
      <c r="AB5443" t="s">
        <v>5940</v>
      </c>
      <c r="AC5443">
        <v>5212600</v>
      </c>
      <c r="AD5443" t="s">
        <v>758</v>
      </c>
      <c r="AE5443">
        <v>525</v>
      </c>
      <c r="AF5443">
        <v>5212600</v>
      </c>
      <c r="AG5443" t="s">
        <v>758</v>
      </c>
      <c r="AH5443" t="s">
        <v>5940</v>
      </c>
      <c r="AI5443">
        <v>5212600</v>
      </c>
      <c r="AJ5443" t="s">
        <v>758</v>
      </c>
      <c r="AK5443" t="s">
        <v>5940</v>
      </c>
      <c r="AL5443">
        <v>5212600</v>
      </c>
      <c r="AM5443" t="s">
        <v>758</v>
      </c>
      <c r="AN5443">
        <v>4830</v>
      </c>
      <c r="AO5443">
        <v>0</v>
      </c>
    </row>
    <row r="5444" spans="1:41" x14ac:dyDescent="0.25">
      <c r="A5444">
        <v>2927200</v>
      </c>
      <c r="B5444">
        <v>6</v>
      </c>
      <c r="C5444" t="s">
        <v>887</v>
      </c>
      <c r="D5444" t="s">
        <v>3993</v>
      </c>
      <c r="E5444" t="s">
        <v>5940</v>
      </c>
      <c r="F5444" t="s">
        <v>5940</v>
      </c>
      <c r="G5444">
        <v>410</v>
      </c>
      <c r="H5444" t="s">
        <v>5940</v>
      </c>
      <c r="I5444" t="s">
        <v>5940</v>
      </c>
      <c r="J5444">
        <v>252</v>
      </c>
      <c r="K5444">
        <v>0</v>
      </c>
      <c r="L5444">
        <v>0</v>
      </c>
      <c r="M5444">
        <v>302</v>
      </c>
      <c r="N5444">
        <v>0</v>
      </c>
      <c r="O5444">
        <v>0</v>
      </c>
      <c r="P5444">
        <v>321</v>
      </c>
      <c r="R5444">
        <v>2927200</v>
      </c>
      <c r="S5444" t="s">
        <v>5940</v>
      </c>
      <c r="T5444" t="s">
        <v>5940</v>
      </c>
      <c r="U5444">
        <v>410</v>
      </c>
      <c r="V5444" t="s">
        <v>5940</v>
      </c>
      <c r="W5444" t="s">
        <v>5940</v>
      </c>
      <c r="X5444">
        <v>252</v>
      </c>
      <c r="Z5444">
        <v>5212709</v>
      </c>
      <c r="AB5444" t="s">
        <v>5940</v>
      </c>
      <c r="AC5444">
        <v>5212709</v>
      </c>
      <c r="AD5444" t="s">
        <v>759</v>
      </c>
      <c r="AE5444">
        <v>450</v>
      </c>
      <c r="AF5444">
        <v>5212709</v>
      </c>
      <c r="AG5444" t="s">
        <v>759</v>
      </c>
      <c r="AH5444">
        <v>1440</v>
      </c>
      <c r="AI5444">
        <v>5212709</v>
      </c>
      <c r="AJ5444" t="s">
        <v>759</v>
      </c>
      <c r="AK5444">
        <v>55</v>
      </c>
      <c r="AL5444">
        <v>5212709</v>
      </c>
      <c r="AM5444" t="s">
        <v>759</v>
      </c>
      <c r="AN5444" t="s">
        <v>5940</v>
      </c>
      <c r="AO5444">
        <v>0</v>
      </c>
    </row>
    <row r="5445" spans="1:41" x14ac:dyDescent="0.25">
      <c r="A5445">
        <v>2927309</v>
      </c>
      <c r="B5445">
        <v>6</v>
      </c>
      <c r="C5445" t="s">
        <v>887</v>
      </c>
      <c r="D5445" t="s">
        <v>3994</v>
      </c>
      <c r="E5445" t="s">
        <v>5940</v>
      </c>
      <c r="F5445" t="s">
        <v>5940</v>
      </c>
      <c r="G5445">
        <v>0</v>
      </c>
      <c r="H5445" t="s">
        <v>5940</v>
      </c>
      <c r="I5445" t="s">
        <v>5940</v>
      </c>
      <c r="J5445" t="s">
        <v>5940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R5445">
        <v>2927309</v>
      </c>
      <c r="S5445" t="s">
        <v>5940</v>
      </c>
      <c r="T5445" t="s">
        <v>5940</v>
      </c>
      <c r="U5445">
        <v>0</v>
      </c>
      <c r="V5445" t="s">
        <v>5940</v>
      </c>
      <c r="W5445" t="s">
        <v>5940</v>
      </c>
      <c r="X5445" t="s">
        <v>5940</v>
      </c>
      <c r="Z5445">
        <v>5212808</v>
      </c>
      <c r="AB5445" t="s">
        <v>5940</v>
      </c>
      <c r="AC5445">
        <v>5212808</v>
      </c>
      <c r="AD5445" t="s">
        <v>760</v>
      </c>
      <c r="AE5445">
        <v>1160</v>
      </c>
      <c r="AF5445">
        <v>5212808</v>
      </c>
      <c r="AG5445" t="s">
        <v>760</v>
      </c>
      <c r="AH5445">
        <v>865</v>
      </c>
      <c r="AI5445">
        <v>5212808</v>
      </c>
      <c r="AJ5445" t="s">
        <v>760</v>
      </c>
      <c r="AK5445" t="s">
        <v>5940</v>
      </c>
      <c r="AL5445">
        <v>5212808</v>
      </c>
      <c r="AM5445" t="s">
        <v>760</v>
      </c>
      <c r="AN5445" t="s">
        <v>5940</v>
      </c>
      <c r="AO5445">
        <v>0</v>
      </c>
    </row>
    <row r="5446" spans="1:41" x14ac:dyDescent="0.25">
      <c r="A5446">
        <v>2927408</v>
      </c>
      <c r="B5446">
        <v>6</v>
      </c>
      <c r="C5446" t="s">
        <v>887</v>
      </c>
      <c r="D5446" t="s">
        <v>3995</v>
      </c>
      <c r="E5446" t="s">
        <v>5940</v>
      </c>
      <c r="F5446" t="s">
        <v>5940</v>
      </c>
      <c r="G5446">
        <v>0</v>
      </c>
      <c r="H5446" t="s">
        <v>5940</v>
      </c>
      <c r="I5446" t="s">
        <v>5940</v>
      </c>
      <c r="J5446" t="s">
        <v>5940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R5446">
        <v>2927408</v>
      </c>
      <c r="S5446" t="s">
        <v>5940</v>
      </c>
      <c r="T5446" t="s">
        <v>5940</v>
      </c>
      <c r="U5446">
        <v>0</v>
      </c>
      <c r="V5446" t="s">
        <v>5940</v>
      </c>
      <c r="W5446" t="s">
        <v>5940</v>
      </c>
      <c r="X5446" t="s">
        <v>5940</v>
      </c>
      <c r="Z5446">
        <v>5212907</v>
      </c>
      <c r="AB5446" t="s">
        <v>5940</v>
      </c>
      <c r="AC5446">
        <v>5212907</v>
      </c>
      <c r="AD5446" t="s">
        <v>761</v>
      </c>
      <c r="AE5446">
        <v>300</v>
      </c>
      <c r="AF5446">
        <v>5212907</v>
      </c>
      <c r="AG5446" t="s">
        <v>761</v>
      </c>
      <c r="AH5446" t="s">
        <v>5940</v>
      </c>
      <c r="AI5446">
        <v>5212907</v>
      </c>
      <c r="AJ5446" t="s">
        <v>761</v>
      </c>
      <c r="AK5446" t="s">
        <v>5940</v>
      </c>
      <c r="AL5446">
        <v>5212907</v>
      </c>
      <c r="AM5446" t="s">
        <v>761</v>
      </c>
      <c r="AN5446" t="s">
        <v>5940</v>
      </c>
      <c r="AO5446">
        <v>0</v>
      </c>
    </row>
    <row r="5447" spans="1:41" x14ac:dyDescent="0.25">
      <c r="A5447">
        <v>2927507</v>
      </c>
      <c r="B5447">
        <v>6</v>
      </c>
      <c r="C5447" t="s">
        <v>887</v>
      </c>
      <c r="D5447" t="s">
        <v>3996</v>
      </c>
      <c r="E5447" t="s">
        <v>5940</v>
      </c>
      <c r="F5447" t="s">
        <v>5940</v>
      </c>
      <c r="G5447">
        <v>1187</v>
      </c>
      <c r="H5447" t="s">
        <v>5940</v>
      </c>
      <c r="I5447" t="s">
        <v>5940</v>
      </c>
      <c r="J5447">
        <v>1038</v>
      </c>
      <c r="K5447">
        <v>0</v>
      </c>
      <c r="L5447">
        <v>0</v>
      </c>
      <c r="M5447">
        <v>356</v>
      </c>
      <c r="N5447">
        <v>0</v>
      </c>
      <c r="O5447">
        <v>0</v>
      </c>
      <c r="P5447">
        <v>733</v>
      </c>
      <c r="R5447">
        <v>2927507</v>
      </c>
      <c r="S5447" t="s">
        <v>5940</v>
      </c>
      <c r="T5447" t="s">
        <v>5940</v>
      </c>
      <c r="U5447">
        <v>1187</v>
      </c>
      <c r="V5447" t="s">
        <v>5940</v>
      </c>
      <c r="W5447" t="s">
        <v>5940</v>
      </c>
      <c r="X5447">
        <v>1038</v>
      </c>
      <c r="Z5447">
        <v>5212956</v>
      </c>
      <c r="AB5447" t="s">
        <v>5940</v>
      </c>
      <c r="AC5447">
        <v>5212956</v>
      </c>
      <c r="AD5447" t="s">
        <v>762</v>
      </c>
      <c r="AE5447">
        <v>540</v>
      </c>
      <c r="AF5447">
        <v>5212956</v>
      </c>
      <c r="AG5447" t="s">
        <v>762</v>
      </c>
      <c r="AH5447" t="s">
        <v>5940</v>
      </c>
      <c r="AI5447">
        <v>5212956</v>
      </c>
      <c r="AJ5447" t="s">
        <v>762</v>
      </c>
      <c r="AK5447">
        <v>900</v>
      </c>
      <c r="AL5447">
        <v>5212956</v>
      </c>
      <c r="AM5447" t="s">
        <v>762</v>
      </c>
      <c r="AN5447">
        <v>2250</v>
      </c>
      <c r="AO5447">
        <v>0</v>
      </c>
    </row>
    <row r="5448" spans="1:41" x14ac:dyDescent="0.25">
      <c r="A5448">
        <v>2927606</v>
      </c>
      <c r="B5448">
        <v>6</v>
      </c>
      <c r="C5448" t="s">
        <v>887</v>
      </c>
      <c r="D5448" t="s">
        <v>3997</v>
      </c>
      <c r="E5448" t="s">
        <v>5940</v>
      </c>
      <c r="F5448" t="s">
        <v>5940</v>
      </c>
      <c r="G5448">
        <v>1620</v>
      </c>
      <c r="H5448" t="s">
        <v>5940</v>
      </c>
      <c r="I5448" t="s">
        <v>5940</v>
      </c>
      <c r="J5448">
        <v>3132</v>
      </c>
      <c r="K5448">
        <v>0</v>
      </c>
      <c r="L5448">
        <v>0</v>
      </c>
      <c r="M5448">
        <v>5600</v>
      </c>
      <c r="N5448">
        <v>15</v>
      </c>
      <c r="O5448">
        <v>0</v>
      </c>
      <c r="P5448">
        <v>3662</v>
      </c>
      <c r="R5448">
        <v>2927606</v>
      </c>
      <c r="S5448" t="s">
        <v>5940</v>
      </c>
      <c r="T5448" t="s">
        <v>5940</v>
      </c>
      <c r="U5448">
        <v>1620</v>
      </c>
      <c r="V5448" t="s">
        <v>5940</v>
      </c>
      <c r="W5448" t="s">
        <v>5940</v>
      </c>
      <c r="X5448">
        <v>3132</v>
      </c>
      <c r="Z5448">
        <v>5213004</v>
      </c>
      <c r="AB5448" t="s">
        <v>5940</v>
      </c>
      <c r="AC5448">
        <v>5213004</v>
      </c>
      <c r="AD5448" t="s">
        <v>763</v>
      </c>
      <c r="AE5448">
        <v>105</v>
      </c>
      <c r="AF5448">
        <v>5213004</v>
      </c>
      <c r="AG5448" t="s">
        <v>763</v>
      </c>
      <c r="AH5448">
        <v>807000</v>
      </c>
      <c r="AI5448">
        <v>5213004</v>
      </c>
      <c r="AJ5448" t="s">
        <v>763</v>
      </c>
      <c r="AK5448" t="s">
        <v>5940</v>
      </c>
      <c r="AL5448">
        <v>5213004</v>
      </c>
      <c r="AM5448" t="s">
        <v>763</v>
      </c>
      <c r="AN5448">
        <v>21600</v>
      </c>
      <c r="AO5448">
        <v>0</v>
      </c>
    </row>
    <row r="5449" spans="1:41" x14ac:dyDescent="0.25">
      <c r="A5449">
        <v>2927705</v>
      </c>
      <c r="B5449">
        <v>6</v>
      </c>
      <c r="C5449" t="s">
        <v>887</v>
      </c>
      <c r="D5449" t="s">
        <v>3998</v>
      </c>
      <c r="E5449">
        <v>36000</v>
      </c>
      <c r="F5449" t="s">
        <v>5940</v>
      </c>
      <c r="G5449">
        <v>12</v>
      </c>
      <c r="H5449" t="s">
        <v>5940</v>
      </c>
      <c r="I5449">
        <v>4</v>
      </c>
      <c r="J5449">
        <v>24</v>
      </c>
      <c r="K5449">
        <v>43560</v>
      </c>
      <c r="L5449">
        <v>0</v>
      </c>
      <c r="M5449">
        <v>6</v>
      </c>
      <c r="N5449">
        <v>0</v>
      </c>
      <c r="O5449">
        <v>0</v>
      </c>
      <c r="P5449">
        <v>2</v>
      </c>
      <c r="R5449">
        <v>2927705</v>
      </c>
      <c r="S5449">
        <v>36000</v>
      </c>
      <c r="T5449" t="s">
        <v>5940</v>
      </c>
      <c r="U5449">
        <v>12</v>
      </c>
      <c r="V5449" t="s">
        <v>5940</v>
      </c>
      <c r="W5449">
        <v>4</v>
      </c>
      <c r="X5449">
        <v>24</v>
      </c>
      <c r="Z5449">
        <v>5213053</v>
      </c>
      <c r="AB5449">
        <v>1548</v>
      </c>
      <c r="AC5449">
        <v>5213053</v>
      </c>
      <c r="AD5449" t="s">
        <v>764</v>
      </c>
      <c r="AE5449">
        <v>420</v>
      </c>
      <c r="AF5449">
        <v>5213053</v>
      </c>
      <c r="AG5449" t="s">
        <v>764</v>
      </c>
      <c r="AH5449">
        <v>450</v>
      </c>
      <c r="AI5449">
        <v>5213053</v>
      </c>
      <c r="AJ5449" t="s">
        <v>764</v>
      </c>
      <c r="AK5449">
        <v>144</v>
      </c>
      <c r="AL5449">
        <v>5213053</v>
      </c>
      <c r="AM5449" t="s">
        <v>764</v>
      </c>
      <c r="AN5449">
        <v>8250</v>
      </c>
      <c r="AO5449">
        <v>0</v>
      </c>
    </row>
    <row r="5450" spans="1:41" x14ac:dyDescent="0.25">
      <c r="A5450">
        <v>2927804</v>
      </c>
      <c r="B5450">
        <v>6</v>
      </c>
      <c r="C5450" t="s">
        <v>887</v>
      </c>
      <c r="D5450" t="s">
        <v>3999</v>
      </c>
      <c r="E5450">
        <v>840</v>
      </c>
      <c r="F5450" t="s">
        <v>5940</v>
      </c>
      <c r="G5450">
        <v>10</v>
      </c>
      <c r="H5450" t="s">
        <v>5940</v>
      </c>
      <c r="I5450" t="s">
        <v>5940</v>
      </c>
      <c r="J5450">
        <v>7</v>
      </c>
      <c r="K5450">
        <v>756</v>
      </c>
      <c r="L5450">
        <v>0</v>
      </c>
      <c r="M5450">
        <v>11</v>
      </c>
      <c r="N5450">
        <v>0</v>
      </c>
      <c r="O5450">
        <v>0</v>
      </c>
      <c r="P5450">
        <v>7</v>
      </c>
      <c r="R5450">
        <v>2927804</v>
      </c>
      <c r="S5450">
        <v>840</v>
      </c>
      <c r="T5450" t="s">
        <v>5940</v>
      </c>
      <c r="U5450">
        <v>10</v>
      </c>
      <c r="V5450" t="s">
        <v>5940</v>
      </c>
      <c r="W5450" t="s">
        <v>5940</v>
      </c>
      <c r="X5450">
        <v>7</v>
      </c>
      <c r="Z5450">
        <v>5213087</v>
      </c>
      <c r="AB5450" t="s">
        <v>5940</v>
      </c>
      <c r="AC5450">
        <v>5213087</v>
      </c>
      <c r="AD5450" t="s">
        <v>765</v>
      </c>
      <c r="AE5450">
        <v>3240</v>
      </c>
      <c r="AF5450">
        <v>5213087</v>
      </c>
      <c r="AG5450" t="s">
        <v>765</v>
      </c>
      <c r="AH5450">
        <v>400</v>
      </c>
      <c r="AI5450">
        <v>5213087</v>
      </c>
      <c r="AJ5450" t="s">
        <v>765</v>
      </c>
      <c r="AK5450" t="s">
        <v>5940</v>
      </c>
      <c r="AL5450">
        <v>5213087</v>
      </c>
      <c r="AM5450" t="s">
        <v>765</v>
      </c>
      <c r="AN5450" t="s">
        <v>5940</v>
      </c>
      <c r="AO5450">
        <v>0</v>
      </c>
    </row>
    <row r="5451" spans="1:41" x14ac:dyDescent="0.25">
      <c r="A5451">
        <v>2927903</v>
      </c>
      <c r="B5451">
        <v>6</v>
      </c>
      <c r="C5451" t="s">
        <v>887</v>
      </c>
      <c r="D5451" t="s">
        <v>4000</v>
      </c>
      <c r="E5451" t="s">
        <v>5940</v>
      </c>
      <c r="F5451" t="s">
        <v>5940</v>
      </c>
      <c r="G5451">
        <v>7</v>
      </c>
      <c r="H5451" t="s">
        <v>5940</v>
      </c>
      <c r="I5451" t="s">
        <v>5940</v>
      </c>
      <c r="J5451">
        <v>7</v>
      </c>
      <c r="K5451">
        <v>0</v>
      </c>
      <c r="L5451">
        <v>0</v>
      </c>
      <c r="M5451">
        <v>6</v>
      </c>
      <c r="N5451">
        <v>0</v>
      </c>
      <c r="O5451">
        <v>0</v>
      </c>
      <c r="P5451">
        <v>19</v>
      </c>
      <c r="R5451">
        <v>2927903</v>
      </c>
      <c r="S5451" t="s">
        <v>5940</v>
      </c>
      <c r="T5451" t="s">
        <v>5940</v>
      </c>
      <c r="U5451">
        <v>7</v>
      </c>
      <c r="V5451" t="s">
        <v>5940</v>
      </c>
      <c r="W5451" t="s">
        <v>5940</v>
      </c>
      <c r="X5451">
        <v>7</v>
      </c>
      <c r="Z5451">
        <v>5213103</v>
      </c>
      <c r="AB5451">
        <v>22000</v>
      </c>
      <c r="AC5451">
        <v>5213103</v>
      </c>
      <c r="AD5451" t="s">
        <v>766</v>
      </c>
      <c r="AE5451">
        <v>1600</v>
      </c>
      <c r="AF5451">
        <v>5213103</v>
      </c>
      <c r="AG5451" t="s">
        <v>766</v>
      </c>
      <c r="AH5451">
        <v>1000</v>
      </c>
      <c r="AI5451">
        <v>5213103</v>
      </c>
      <c r="AJ5451" t="s">
        <v>766</v>
      </c>
      <c r="AK5451" t="s">
        <v>5940</v>
      </c>
      <c r="AL5451">
        <v>5213103</v>
      </c>
      <c r="AM5451" t="s">
        <v>766</v>
      </c>
      <c r="AN5451">
        <v>328000</v>
      </c>
      <c r="AO5451">
        <v>0</v>
      </c>
    </row>
    <row r="5452" spans="1:41" x14ac:dyDescent="0.25">
      <c r="A5452">
        <v>2928059</v>
      </c>
      <c r="B5452">
        <v>6</v>
      </c>
      <c r="C5452" t="s">
        <v>887</v>
      </c>
      <c r="D5452" t="s">
        <v>4002</v>
      </c>
      <c r="E5452" t="s">
        <v>5940</v>
      </c>
      <c r="F5452" t="s">
        <v>5940</v>
      </c>
      <c r="G5452">
        <v>0</v>
      </c>
      <c r="H5452" t="s">
        <v>5940</v>
      </c>
      <c r="I5452" t="s">
        <v>5940</v>
      </c>
      <c r="J5452" t="s">
        <v>5940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R5452">
        <v>2928059</v>
      </c>
      <c r="S5452" t="s">
        <v>5940</v>
      </c>
      <c r="T5452" t="s">
        <v>5940</v>
      </c>
      <c r="U5452">
        <v>0</v>
      </c>
      <c r="V5452" t="s">
        <v>5940</v>
      </c>
      <c r="W5452" t="s">
        <v>5940</v>
      </c>
      <c r="X5452" t="s">
        <v>5940</v>
      </c>
      <c r="Z5452">
        <v>5213400</v>
      </c>
      <c r="AB5452" t="s">
        <v>5940</v>
      </c>
      <c r="AC5452">
        <v>5213400</v>
      </c>
      <c r="AD5452" t="s">
        <v>767</v>
      </c>
      <c r="AE5452">
        <v>330</v>
      </c>
      <c r="AF5452">
        <v>5213400</v>
      </c>
      <c r="AG5452" t="s">
        <v>767</v>
      </c>
      <c r="AH5452" t="s">
        <v>5940</v>
      </c>
      <c r="AI5452">
        <v>5213400</v>
      </c>
      <c r="AJ5452" t="s">
        <v>767</v>
      </c>
      <c r="AK5452" t="s">
        <v>5940</v>
      </c>
      <c r="AL5452">
        <v>5213400</v>
      </c>
      <c r="AM5452" t="s">
        <v>767</v>
      </c>
      <c r="AN5452" t="s">
        <v>5940</v>
      </c>
      <c r="AO5452">
        <v>0</v>
      </c>
    </row>
    <row r="5453" spans="1:41" x14ac:dyDescent="0.25">
      <c r="A5453">
        <v>2928109</v>
      </c>
      <c r="B5453">
        <v>6</v>
      </c>
      <c r="C5453" t="s">
        <v>887</v>
      </c>
      <c r="D5453" t="s">
        <v>4003</v>
      </c>
      <c r="E5453">
        <v>66000</v>
      </c>
      <c r="F5453" t="s">
        <v>5940</v>
      </c>
      <c r="G5453">
        <v>3600</v>
      </c>
      <c r="H5453" t="s">
        <v>5940</v>
      </c>
      <c r="I5453">
        <v>120</v>
      </c>
      <c r="J5453">
        <v>2114</v>
      </c>
      <c r="K5453">
        <v>72600</v>
      </c>
      <c r="L5453">
        <v>0</v>
      </c>
      <c r="M5453">
        <v>4200</v>
      </c>
      <c r="N5453">
        <v>0</v>
      </c>
      <c r="O5453">
        <v>150</v>
      </c>
      <c r="P5453">
        <v>281</v>
      </c>
      <c r="R5453">
        <v>2928109</v>
      </c>
      <c r="S5453">
        <v>66000</v>
      </c>
      <c r="T5453" t="s">
        <v>5940</v>
      </c>
      <c r="U5453">
        <v>3600</v>
      </c>
      <c r="V5453" t="s">
        <v>5940</v>
      </c>
      <c r="W5453">
        <v>120</v>
      </c>
      <c r="X5453">
        <v>2114</v>
      </c>
      <c r="Z5453">
        <v>5213509</v>
      </c>
      <c r="AB5453" t="s">
        <v>5940</v>
      </c>
      <c r="AC5453">
        <v>5213509</v>
      </c>
      <c r="AD5453" t="s">
        <v>768</v>
      </c>
      <c r="AE5453">
        <v>750</v>
      </c>
      <c r="AF5453">
        <v>5213509</v>
      </c>
      <c r="AG5453" t="s">
        <v>768</v>
      </c>
      <c r="AH5453">
        <v>2640</v>
      </c>
      <c r="AI5453">
        <v>5213509</v>
      </c>
      <c r="AJ5453" t="s">
        <v>768</v>
      </c>
      <c r="AK5453">
        <v>63</v>
      </c>
      <c r="AL5453">
        <v>5213509</v>
      </c>
      <c r="AM5453" t="s">
        <v>768</v>
      </c>
      <c r="AN5453" t="s">
        <v>5940</v>
      </c>
      <c r="AO5453">
        <v>0</v>
      </c>
    </row>
    <row r="5454" spans="1:41" x14ac:dyDescent="0.25">
      <c r="A5454">
        <v>2928406</v>
      </c>
      <c r="B5454">
        <v>6</v>
      </c>
      <c r="C5454" t="s">
        <v>887</v>
      </c>
      <c r="D5454" t="s">
        <v>4006</v>
      </c>
      <c r="E5454">
        <v>8400</v>
      </c>
      <c r="F5454" t="s">
        <v>5940</v>
      </c>
      <c r="G5454">
        <v>2700</v>
      </c>
      <c r="H5454" t="s">
        <v>5940</v>
      </c>
      <c r="I5454">
        <v>864</v>
      </c>
      <c r="J5454">
        <v>1500</v>
      </c>
      <c r="K5454">
        <v>12500</v>
      </c>
      <c r="L5454">
        <v>0</v>
      </c>
      <c r="M5454">
        <v>2430</v>
      </c>
      <c r="N5454">
        <v>0</v>
      </c>
      <c r="O5454">
        <v>312</v>
      </c>
      <c r="P5454">
        <v>1110</v>
      </c>
      <c r="R5454">
        <v>2928406</v>
      </c>
      <c r="S5454">
        <v>8400</v>
      </c>
      <c r="T5454" t="s">
        <v>5940</v>
      </c>
      <c r="U5454">
        <v>2700</v>
      </c>
      <c r="V5454" t="s">
        <v>5940</v>
      </c>
      <c r="W5454">
        <v>864</v>
      </c>
      <c r="X5454">
        <v>1500</v>
      </c>
      <c r="Z5454">
        <v>5213707</v>
      </c>
      <c r="AB5454" t="s">
        <v>5940</v>
      </c>
      <c r="AC5454">
        <v>5213707</v>
      </c>
      <c r="AD5454" t="s">
        <v>769</v>
      </c>
      <c r="AE5454">
        <v>2335</v>
      </c>
      <c r="AF5454">
        <v>5213707</v>
      </c>
      <c r="AG5454" t="s">
        <v>769</v>
      </c>
      <c r="AH5454">
        <v>300</v>
      </c>
      <c r="AI5454">
        <v>5213707</v>
      </c>
      <c r="AJ5454" t="s">
        <v>769</v>
      </c>
      <c r="AK5454">
        <v>2330</v>
      </c>
      <c r="AL5454">
        <v>5213707</v>
      </c>
      <c r="AM5454" t="s">
        <v>769</v>
      </c>
      <c r="AN5454">
        <v>30000</v>
      </c>
      <c r="AO5454">
        <v>0</v>
      </c>
    </row>
    <row r="5455" spans="1:41" x14ac:dyDescent="0.25">
      <c r="A5455">
        <v>2928505</v>
      </c>
      <c r="B5455">
        <v>6</v>
      </c>
      <c r="C5455" t="s">
        <v>887</v>
      </c>
      <c r="D5455" t="s">
        <v>4007</v>
      </c>
      <c r="E5455" t="s">
        <v>5940</v>
      </c>
      <c r="F5455" t="s">
        <v>5940</v>
      </c>
      <c r="G5455">
        <v>160</v>
      </c>
      <c r="H5455" t="s">
        <v>5940</v>
      </c>
      <c r="I5455" t="s">
        <v>5940</v>
      </c>
      <c r="J5455">
        <v>123</v>
      </c>
      <c r="K5455">
        <v>0</v>
      </c>
      <c r="L5455">
        <v>0</v>
      </c>
      <c r="M5455">
        <v>9</v>
      </c>
      <c r="N5455">
        <v>0</v>
      </c>
      <c r="O5455">
        <v>0</v>
      </c>
      <c r="P5455">
        <v>32</v>
      </c>
      <c r="R5455">
        <v>2928505</v>
      </c>
      <c r="S5455" t="s">
        <v>5940</v>
      </c>
      <c r="T5455" t="s">
        <v>5940</v>
      </c>
      <c r="U5455">
        <v>160</v>
      </c>
      <c r="V5455" t="s">
        <v>5940</v>
      </c>
      <c r="W5455" t="s">
        <v>5940</v>
      </c>
      <c r="X5455">
        <v>123</v>
      </c>
      <c r="Z5455">
        <v>5213756</v>
      </c>
      <c r="AB5455">
        <v>12968</v>
      </c>
      <c r="AC5455">
        <v>5213756</v>
      </c>
      <c r="AD5455" t="s">
        <v>770</v>
      </c>
      <c r="AE5455">
        <v>1500</v>
      </c>
      <c r="AF5455">
        <v>5213756</v>
      </c>
      <c r="AG5455" t="s">
        <v>770</v>
      </c>
      <c r="AH5455" t="s">
        <v>5940</v>
      </c>
      <c r="AI5455">
        <v>5213756</v>
      </c>
      <c r="AJ5455" t="s">
        <v>770</v>
      </c>
      <c r="AK5455">
        <v>2280</v>
      </c>
      <c r="AL5455">
        <v>5213756</v>
      </c>
      <c r="AM5455" t="s">
        <v>770</v>
      </c>
      <c r="AN5455">
        <v>324800</v>
      </c>
      <c r="AO5455">
        <v>0</v>
      </c>
    </row>
    <row r="5456" spans="1:41" x14ac:dyDescent="0.25">
      <c r="A5456">
        <v>2928000</v>
      </c>
      <c r="B5456">
        <v>6</v>
      </c>
      <c r="C5456" t="s">
        <v>887</v>
      </c>
      <c r="D5456" t="s">
        <v>4001</v>
      </c>
      <c r="E5456" t="s">
        <v>5940</v>
      </c>
      <c r="F5456" t="s">
        <v>5940</v>
      </c>
      <c r="G5456">
        <v>90</v>
      </c>
      <c r="H5456" t="s">
        <v>5940</v>
      </c>
      <c r="I5456" t="s">
        <v>5940</v>
      </c>
      <c r="J5456">
        <v>150</v>
      </c>
      <c r="K5456">
        <v>0</v>
      </c>
      <c r="L5456">
        <v>0</v>
      </c>
      <c r="M5456">
        <v>98</v>
      </c>
      <c r="N5456">
        <v>0</v>
      </c>
      <c r="O5456">
        <v>0</v>
      </c>
      <c r="P5456">
        <v>117</v>
      </c>
      <c r="R5456">
        <v>2928000</v>
      </c>
      <c r="S5456" t="s">
        <v>5940</v>
      </c>
      <c r="T5456" t="s">
        <v>5940</v>
      </c>
      <c r="U5456">
        <v>90</v>
      </c>
      <c r="V5456" t="s">
        <v>5940</v>
      </c>
      <c r="W5456" t="s">
        <v>5940</v>
      </c>
      <c r="X5456">
        <v>150</v>
      </c>
      <c r="Z5456">
        <v>5213772</v>
      </c>
      <c r="AB5456" t="s">
        <v>5940</v>
      </c>
      <c r="AC5456">
        <v>5213772</v>
      </c>
      <c r="AD5456" t="s">
        <v>771</v>
      </c>
      <c r="AE5456">
        <v>810</v>
      </c>
      <c r="AF5456">
        <v>5213772</v>
      </c>
      <c r="AG5456" t="s">
        <v>771</v>
      </c>
      <c r="AH5456">
        <v>200</v>
      </c>
      <c r="AI5456">
        <v>5213772</v>
      </c>
      <c r="AJ5456" t="s">
        <v>771</v>
      </c>
      <c r="AK5456" t="s">
        <v>5940</v>
      </c>
      <c r="AL5456">
        <v>5213772</v>
      </c>
      <c r="AM5456" t="s">
        <v>771</v>
      </c>
      <c r="AN5456">
        <v>1650</v>
      </c>
      <c r="AO5456">
        <v>0</v>
      </c>
    </row>
    <row r="5457" spans="1:41" x14ac:dyDescent="0.25">
      <c r="A5457">
        <v>2928208</v>
      </c>
      <c r="B5457">
        <v>6</v>
      </c>
      <c r="C5457" t="s">
        <v>887</v>
      </c>
      <c r="D5457" t="s">
        <v>4004</v>
      </c>
      <c r="E5457">
        <v>85000</v>
      </c>
      <c r="F5457" t="s">
        <v>5940</v>
      </c>
      <c r="G5457">
        <v>3600</v>
      </c>
      <c r="H5457">
        <v>4950</v>
      </c>
      <c r="I5457">
        <v>20</v>
      </c>
      <c r="J5457">
        <v>510</v>
      </c>
      <c r="K5457">
        <v>110000</v>
      </c>
      <c r="L5457">
        <v>0</v>
      </c>
      <c r="M5457">
        <v>5760</v>
      </c>
      <c r="N5457">
        <v>6300</v>
      </c>
      <c r="O5457">
        <v>15</v>
      </c>
      <c r="P5457">
        <v>620</v>
      </c>
      <c r="R5457">
        <v>2928208</v>
      </c>
      <c r="S5457">
        <v>85000</v>
      </c>
      <c r="T5457" t="s">
        <v>5940</v>
      </c>
      <c r="U5457">
        <v>3600</v>
      </c>
      <c r="V5457">
        <v>4950</v>
      </c>
      <c r="W5457">
        <v>20</v>
      </c>
      <c r="X5457">
        <v>510</v>
      </c>
      <c r="Z5457">
        <v>5213806</v>
      </c>
      <c r="AB5457">
        <v>10428</v>
      </c>
      <c r="AC5457">
        <v>5213806</v>
      </c>
      <c r="AD5457" t="s">
        <v>772</v>
      </c>
      <c r="AE5457">
        <v>3600</v>
      </c>
      <c r="AF5457">
        <v>5213806</v>
      </c>
      <c r="AG5457" t="s">
        <v>772</v>
      </c>
      <c r="AH5457" t="s">
        <v>5940</v>
      </c>
      <c r="AI5457">
        <v>5213806</v>
      </c>
      <c r="AJ5457" t="s">
        <v>772</v>
      </c>
      <c r="AK5457">
        <v>14145</v>
      </c>
      <c r="AL5457">
        <v>5213806</v>
      </c>
      <c r="AM5457" t="s">
        <v>772</v>
      </c>
      <c r="AN5457">
        <v>87296</v>
      </c>
      <c r="AO5457">
        <v>0</v>
      </c>
    </row>
    <row r="5458" spans="1:41" x14ac:dyDescent="0.25">
      <c r="A5458">
        <v>2928307</v>
      </c>
      <c r="B5458">
        <v>6</v>
      </c>
      <c r="C5458" t="s">
        <v>887</v>
      </c>
      <c r="D5458" t="s">
        <v>4005</v>
      </c>
      <c r="E5458" t="s">
        <v>5940</v>
      </c>
      <c r="F5458" t="s">
        <v>5940</v>
      </c>
      <c r="G5458">
        <v>741</v>
      </c>
      <c r="H5458" t="s">
        <v>5940</v>
      </c>
      <c r="I5458" t="s">
        <v>5940</v>
      </c>
      <c r="J5458">
        <v>809</v>
      </c>
      <c r="K5458">
        <v>0</v>
      </c>
      <c r="L5458">
        <v>0</v>
      </c>
      <c r="M5458">
        <v>217</v>
      </c>
      <c r="N5458">
        <v>0</v>
      </c>
      <c r="O5458">
        <v>0</v>
      </c>
      <c r="P5458">
        <v>657</v>
      </c>
      <c r="R5458">
        <v>2928307</v>
      </c>
      <c r="S5458" t="s">
        <v>5940</v>
      </c>
      <c r="T5458" t="s">
        <v>5940</v>
      </c>
      <c r="U5458">
        <v>741</v>
      </c>
      <c r="V5458" t="s">
        <v>5940</v>
      </c>
      <c r="W5458" t="s">
        <v>5940</v>
      </c>
      <c r="X5458">
        <v>809</v>
      </c>
      <c r="Z5458">
        <v>5213855</v>
      </c>
      <c r="AB5458" t="s">
        <v>5940</v>
      </c>
      <c r="AC5458">
        <v>5213855</v>
      </c>
      <c r="AD5458" t="s">
        <v>773</v>
      </c>
      <c r="AE5458">
        <v>350</v>
      </c>
      <c r="AF5458">
        <v>5213855</v>
      </c>
      <c r="AG5458" t="s">
        <v>773</v>
      </c>
      <c r="AH5458">
        <v>2000</v>
      </c>
      <c r="AI5458">
        <v>5213855</v>
      </c>
      <c r="AJ5458" t="s">
        <v>773</v>
      </c>
      <c r="AK5458">
        <v>10</v>
      </c>
      <c r="AL5458">
        <v>5213855</v>
      </c>
      <c r="AM5458" t="s">
        <v>773</v>
      </c>
      <c r="AN5458" t="s">
        <v>5940</v>
      </c>
      <c r="AO5458">
        <v>0</v>
      </c>
    </row>
    <row r="5459" spans="1:41" x14ac:dyDescent="0.25">
      <c r="A5459">
        <v>2928604</v>
      </c>
      <c r="B5459">
        <v>6</v>
      </c>
      <c r="C5459" t="s">
        <v>887</v>
      </c>
      <c r="D5459" t="s">
        <v>4008</v>
      </c>
      <c r="E5459">
        <v>150000</v>
      </c>
      <c r="F5459" t="s">
        <v>5940</v>
      </c>
      <c r="G5459">
        <v>14</v>
      </c>
      <c r="H5459" t="s">
        <v>5940</v>
      </c>
      <c r="I5459" t="s">
        <v>5940</v>
      </c>
      <c r="J5459">
        <v>18</v>
      </c>
      <c r="K5459">
        <v>80000</v>
      </c>
      <c r="L5459">
        <v>0</v>
      </c>
      <c r="M5459">
        <v>35</v>
      </c>
      <c r="N5459">
        <v>0</v>
      </c>
      <c r="O5459">
        <v>0</v>
      </c>
      <c r="P5459">
        <v>43</v>
      </c>
      <c r="R5459">
        <v>2928604</v>
      </c>
      <c r="S5459">
        <v>150000</v>
      </c>
      <c r="T5459" t="s">
        <v>5940</v>
      </c>
      <c r="U5459">
        <v>14</v>
      </c>
      <c r="V5459" t="s">
        <v>5940</v>
      </c>
      <c r="W5459" t="s">
        <v>5940</v>
      </c>
      <c r="X5459">
        <v>18</v>
      </c>
      <c r="Z5459">
        <v>5213905</v>
      </c>
      <c r="AB5459" t="s">
        <v>5940</v>
      </c>
      <c r="AC5459">
        <v>5213905</v>
      </c>
      <c r="AD5459" t="s">
        <v>774</v>
      </c>
      <c r="AE5459">
        <v>570</v>
      </c>
      <c r="AF5459">
        <v>5213905</v>
      </c>
      <c r="AG5459" t="s">
        <v>774</v>
      </c>
      <c r="AH5459">
        <v>160</v>
      </c>
      <c r="AI5459">
        <v>5213905</v>
      </c>
      <c r="AJ5459" t="s">
        <v>774</v>
      </c>
      <c r="AK5459" t="s">
        <v>5940</v>
      </c>
      <c r="AL5459">
        <v>5213905</v>
      </c>
      <c r="AM5459" t="s">
        <v>774</v>
      </c>
      <c r="AN5459" t="s">
        <v>5940</v>
      </c>
      <c r="AO5459">
        <v>0</v>
      </c>
    </row>
    <row r="5460" spans="1:41" x14ac:dyDescent="0.25">
      <c r="A5460">
        <v>2928703</v>
      </c>
      <c r="B5460">
        <v>6</v>
      </c>
      <c r="C5460" t="s">
        <v>887</v>
      </c>
      <c r="D5460" t="s">
        <v>4009</v>
      </c>
      <c r="E5460">
        <v>3600</v>
      </c>
      <c r="F5460" t="s">
        <v>5940</v>
      </c>
      <c r="G5460">
        <v>77</v>
      </c>
      <c r="H5460" t="s">
        <v>5940</v>
      </c>
      <c r="I5460" t="s">
        <v>5940</v>
      </c>
      <c r="J5460">
        <v>116</v>
      </c>
      <c r="K5460">
        <v>3780</v>
      </c>
      <c r="L5460">
        <v>0</v>
      </c>
      <c r="M5460">
        <v>100</v>
      </c>
      <c r="N5460">
        <v>0</v>
      </c>
      <c r="O5460">
        <v>0</v>
      </c>
      <c r="P5460">
        <v>152</v>
      </c>
      <c r="R5460">
        <v>2928703</v>
      </c>
      <c r="S5460">
        <v>3600</v>
      </c>
      <c r="T5460" t="s">
        <v>5940</v>
      </c>
      <c r="U5460">
        <v>77</v>
      </c>
      <c r="V5460" t="s">
        <v>5940</v>
      </c>
      <c r="W5460" t="s">
        <v>5940</v>
      </c>
      <c r="X5460">
        <v>116</v>
      </c>
      <c r="Z5460">
        <v>5214002</v>
      </c>
      <c r="AB5460" t="s">
        <v>5940</v>
      </c>
      <c r="AC5460">
        <v>5214002</v>
      </c>
      <c r="AD5460" t="s">
        <v>775</v>
      </c>
      <c r="AE5460">
        <v>216</v>
      </c>
      <c r="AF5460">
        <v>5214002</v>
      </c>
      <c r="AG5460" t="s">
        <v>775</v>
      </c>
      <c r="AH5460" t="s">
        <v>5940</v>
      </c>
      <c r="AI5460">
        <v>5214002</v>
      </c>
      <c r="AJ5460" t="s">
        <v>775</v>
      </c>
      <c r="AK5460" t="s">
        <v>5940</v>
      </c>
      <c r="AL5460">
        <v>5214002</v>
      </c>
      <c r="AM5460" t="s">
        <v>775</v>
      </c>
      <c r="AN5460">
        <v>360</v>
      </c>
      <c r="AO5460">
        <v>0</v>
      </c>
    </row>
    <row r="5461" spans="1:41" x14ac:dyDescent="0.25">
      <c r="A5461">
        <v>2928802</v>
      </c>
      <c r="B5461">
        <v>6</v>
      </c>
      <c r="C5461" t="s">
        <v>887</v>
      </c>
      <c r="D5461" t="s">
        <v>4010</v>
      </c>
      <c r="E5461" t="s">
        <v>5940</v>
      </c>
      <c r="F5461" t="s">
        <v>5940</v>
      </c>
      <c r="G5461">
        <v>594</v>
      </c>
      <c r="H5461" t="s">
        <v>5940</v>
      </c>
      <c r="I5461" t="s">
        <v>5940</v>
      </c>
      <c r="J5461">
        <v>652</v>
      </c>
      <c r="K5461">
        <v>0</v>
      </c>
      <c r="L5461">
        <v>0</v>
      </c>
      <c r="M5461">
        <v>1584</v>
      </c>
      <c r="N5461">
        <v>0</v>
      </c>
      <c r="O5461">
        <v>0</v>
      </c>
      <c r="P5461">
        <v>1291</v>
      </c>
      <c r="R5461">
        <v>2928802</v>
      </c>
      <c r="S5461" t="s">
        <v>5940</v>
      </c>
      <c r="T5461" t="s">
        <v>5940</v>
      </c>
      <c r="U5461">
        <v>594</v>
      </c>
      <c r="V5461" t="s">
        <v>5940</v>
      </c>
      <c r="W5461" t="s">
        <v>5940</v>
      </c>
      <c r="X5461">
        <v>652</v>
      </c>
      <c r="Z5461">
        <v>5214051</v>
      </c>
      <c r="AB5461">
        <v>17</v>
      </c>
      <c r="AC5461">
        <v>5214051</v>
      </c>
      <c r="AD5461" t="s">
        <v>776</v>
      </c>
      <c r="AE5461">
        <v>810</v>
      </c>
      <c r="AF5461">
        <v>5214051</v>
      </c>
      <c r="AG5461" t="s">
        <v>776</v>
      </c>
      <c r="AH5461">
        <v>960</v>
      </c>
      <c r="AI5461">
        <v>5214051</v>
      </c>
      <c r="AJ5461" t="s">
        <v>776</v>
      </c>
      <c r="AK5461">
        <v>8</v>
      </c>
      <c r="AL5461">
        <v>5214051</v>
      </c>
      <c r="AM5461" t="s">
        <v>776</v>
      </c>
      <c r="AN5461">
        <v>900</v>
      </c>
      <c r="AO5461">
        <v>0</v>
      </c>
    </row>
    <row r="5462" spans="1:41" x14ac:dyDescent="0.25">
      <c r="A5462">
        <v>2928901</v>
      </c>
      <c r="B5462">
        <v>6</v>
      </c>
      <c r="C5462" t="s">
        <v>887</v>
      </c>
      <c r="D5462" t="s">
        <v>4011</v>
      </c>
      <c r="E5462">
        <v>5670</v>
      </c>
      <c r="F5462">
        <v>743779</v>
      </c>
      <c r="G5462">
        <v>276072</v>
      </c>
      <c r="H5462">
        <v>363032</v>
      </c>
      <c r="I5462">
        <v>34655</v>
      </c>
      <c r="J5462">
        <v>6528</v>
      </c>
      <c r="K5462">
        <v>23750</v>
      </c>
      <c r="L5462">
        <v>774180</v>
      </c>
      <c r="M5462">
        <v>380133</v>
      </c>
      <c r="N5462">
        <v>534342</v>
      </c>
      <c r="O5462">
        <v>9328</v>
      </c>
      <c r="P5462">
        <v>14938</v>
      </c>
      <c r="R5462">
        <v>2928901</v>
      </c>
      <c r="S5462">
        <v>5670</v>
      </c>
      <c r="T5462">
        <v>743779</v>
      </c>
      <c r="U5462">
        <v>276072</v>
      </c>
      <c r="V5462">
        <v>363032</v>
      </c>
      <c r="W5462">
        <v>34655</v>
      </c>
      <c r="X5462">
        <v>6528</v>
      </c>
      <c r="Z5462">
        <v>5214101</v>
      </c>
      <c r="AB5462" t="s">
        <v>5940</v>
      </c>
      <c r="AC5462">
        <v>5214101</v>
      </c>
      <c r="AD5462" t="s">
        <v>777</v>
      </c>
      <c r="AE5462">
        <v>1170</v>
      </c>
      <c r="AF5462">
        <v>5214101</v>
      </c>
      <c r="AG5462" t="s">
        <v>777</v>
      </c>
      <c r="AH5462">
        <v>300</v>
      </c>
      <c r="AI5462">
        <v>5214101</v>
      </c>
      <c r="AJ5462" t="s">
        <v>777</v>
      </c>
      <c r="AK5462" t="s">
        <v>5940</v>
      </c>
      <c r="AL5462">
        <v>5214101</v>
      </c>
      <c r="AM5462" t="s">
        <v>777</v>
      </c>
      <c r="AN5462">
        <v>918</v>
      </c>
      <c r="AO5462">
        <v>0</v>
      </c>
    </row>
    <row r="5463" spans="1:41" x14ac:dyDescent="0.25">
      <c r="A5463">
        <v>2928950</v>
      </c>
      <c r="B5463">
        <v>6</v>
      </c>
      <c r="C5463" t="s">
        <v>887</v>
      </c>
      <c r="D5463" t="s">
        <v>4012</v>
      </c>
      <c r="E5463" t="s">
        <v>5940</v>
      </c>
      <c r="F5463" t="s">
        <v>5940</v>
      </c>
      <c r="G5463">
        <v>25</v>
      </c>
      <c r="H5463" t="s">
        <v>5940</v>
      </c>
      <c r="I5463" t="s">
        <v>5940</v>
      </c>
      <c r="J5463">
        <v>62</v>
      </c>
      <c r="K5463">
        <v>0</v>
      </c>
      <c r="L5463">
        <v>0</v>
      </c>
      <c r="M5463">
        <v>33</v>
      </c>
      <c r="N5463">
        <v>0</v>
      </c>
      <c r="O5463">
        <v>0</v>
      </c>
      <c r="P5463">
        <v>44</v>
      </c>
      <c r="R5463">
        <v>2928950</v>
      </c>
      <c r="S5463" t="s">
        <v>5940</v>
      </c>
      <c r="T5463" t="s">
        <v>5940</v>
      </c>
      <c r="U5463">
        <v>25</v>
      </c>
      <c r="V5463" t="s">
        <v>5940</v>
      </c>
      <c r="W5463" t="s">
        <v>5940</v>
      </c>
      <c r="X5463">
        <v>62</v>
      </c>
      <c r="Z5463">
        <v>5214408</v>
      </c>
      <c r="AB5463" t="s">
        <v>5940</v>
      </c>
      <c r="AC5463">
        <v>5214408</v>
      </c>
      <c r="AD5463" t="s">
        <v>778</v>
      </c>
      <c r="AE5463">
        <v>1450</v>
      </c>
      <c r="AF5463">
        <v>5214408</v>
      </c>
      <c r="AG5463" t="s">
        <v>778</v>
      </c>
      <c r="AH5463">
        <v>42900</v>
      </c>
      <c r="AI5463">
        <v>5214408</v>
      </c>
      <c r="AJ5463" t="s">
        <v>778</v>
      </c>
      <c r="AK5463">
        <v>140</v>
      </c>
      <c r="AL5463">
        <v>5214408</v>
      </c>
      <c r="AM5463" t="s">
        <v>778</v>
      </c>
      <c r="AN5463" t="s">
        <v>5940</v>
      </c>
      <c r="AO5463">
        <v>0</v>
      </c>
    </row>
    <row r="5464" spans="1:41" x14ac:dyDescent="0.25">
      <c r="A5464">
        <v>2929107</v>
      </c>
      <c r="B5464">
        <v>6</v>
      </c>
      <c r="C5464" t="s">
        <v>887</v>
      </c>
      <c r="D5464" t="s">
        <v>4015</v>
      </c>
      <c r="E5464">
        <v>14600</v>
      </c>
      <c r="F5464" t="s">
        <v>5940</v>
      </c>
      <c r="G5464">
        <v>40</v>
      </c>
      <c r="H5464" t="s">
        <v>5940</v>
      </c>
      <c r="I5464" t="s">
        <v>5940</v>
      </c>
      <c r="J5464">
        <v>41</v>
      </c>
      <c r="K5464">
        <v>20385</v>
      </c>
      <c r="L5464">
        <v>0</v>
      </c>
      <c r="M5464">
        <v>62</v>
      </c>
      <c r="N5464">
        <v>0</v>
      </c>
      <c r="O5464">
        <v>0</v>
      </c>
      <c r="P5464">
        <v>58</v>
      </c>
      <c r="R5464">
        <v>2929107</v>
      </c>
      <c r="S5464">
        <v>14600</v>
      </c>
      <c r="T5464" t="s">
        <v>5940</v>
      </c>
      <c r="U5464">
        <v>40</v>
      </c>
      <c r="V5464" t="s">
        <v>5940</v>
      </c>
      <c r="W5464" t="s">
        <v>5940</v>
      </c>
      <c r="X5464">
        <v>41</v>
      </c>
      <c r="Z5464">
        <v>5214507</v>
      </c>
      <c r="AB5464" t="s">
        <v>5940</v>
      </c>
      <c r="AC5464">
        <v>5214507</v>
      </c>
      <c r="AD5464" t="s">
        <v>779</v>
      </c>
      <c r="AE5464">
        <v>75</v>
      </c>
      <c r="AF5464">
        <v>5214507</v>
      </c>
      <c r="AG5464" t="s">
        <v>779</v>
      </c>
      <c r="AH5464" t="s">
        <v>5940</v>
      </c>
      <c r="AI5464">
        <v>5214507</v>
      </c>
      <c r="AJ5464" t="s">
        <v>779</v>
      </c>
      <c r="AK5464" t="s">
        <v>5940</v>
      </c>
      <c r="AL5464">
        <v>5214507</v>
      </c>
      <c r="AM5464" t="s">
        <v>779</v>
      </c>
      <c r="AN5464">
        <v>250</v>
      </c>
      <c r="AO5464">
        <v>0</v>
      </c>
    </row>
    <row r="5465" spans="1:41" x14ac:dyDescent="0.25">
      <c r="A5465">
        <v>2929008</v>
      </c>
      <c r="B5465">
        <v>6</v>
      </c>
      <c r="C5465" t="s">
        <v>887</v>
      </c>
      <c r="D5465" t="s">
        <v>4013</v>
      </c>
      <c r="E5465">
        <v>840</v>
      </c>
      <c r="F5465" t="s">
        <v>5940</v>
      </c>
      <c r="G5465">
        <v>31</v>
      </c>
      <c r="H5465" t="s">
        <v>5940</v>
      </c>
      <c r="I5465" t="s">
        <v>5940</v>
      </c>
      <c r="J5465">
        <v>27</v>
      </c>
      <c r="K5465">
        <v>600</v>
      </c>
      <c r="L5465">
        <v>0</v>
      </c>
      <c r="M5465">
        <v>29</v>
      </c>
      <c r="N5465">
        <v>0</v>
      </c>
      <c r="O5465">
        <v>0</v>
      </c>
      <c r="P5465">
        <v>20</v>
      </c>
      <c r="R5465">
        <v>2929008</v>
      </c>
      <c r="S5465">
        <v>840</v>
      </c>
      <c r="T5465" t="s">
        <v>5940</v>
      </c>
      <c r="U5465">
        <v>31</v>
      </c>
      <c r="V5465" t="s">
        <v>5940</v>
      </c>
      <c r="W5465" t="s">
        <v>5940</v>
      </c>
      <c r="X5465">
        <v>27</v>
      </c>
      <c r="Z5465">
        <v>5214606</v>
      </c>
      <c r="AB5465" t="s">
        <v>5940</v>
      </c>
      <c r="AC5465">
        <v>5214606</v>
      </c>
      <c r="AD5465" t="s">
        <v>780</v>
      </c>
      <c r="AE5465">
        <v>8400</v>
      </c>
      <c r="AF5465">
        <v>5214606</v>
      </c>
      <c r="AG5465" t="s">
        <v>780</v>
      </c>
      <c r="AH5465">
        <v>3705</v>
      </c>
      <c r="AI5465">
        <v>5214606</v>
      </c>
      <c r="AJ5465" t="s">
        <v>780</v>
      </c>
      <c r="AK5465">
        <v>2680</v>
      </c>
      <c r="AL5465">
        <v>5214606</v>
      </c>
      <c r="AM5465" t="s">
        <v>780</v>
      </c>
      <c r="AN5465">
        <v>53620</v>
      </c>
      <c r="AO5465">
        <v>0</v>
      </c>
    </row>
    <row r="5466" spans="1:41" x14ac:dyDescent="0.25">
      <c r="A5466">
        <v>2929057</v>
      </c>
      <c r="B5466">
        <v>6</v>
      </c>
      <c r="C5466" t="s">
        <v>887</v>
      </c>
      <c r="D5466" t="s">
        <v>4014</v>
      </c>
      <c r="E5466">
        <v>8400</v>
      </c>
      <c r="F5466">
        <v>1104</v>
      </c>
      <c r="G5466">
        <v>4500</v>
      </c>
      <c r="H5466">
        <v>1748</v>
      </c>
      <c r="I5466" t="s">
        <v>5940</v>
      </c>
      <c r="J5466">
        <v>630</v>
      </c>
      <c r="K5466">
        <v>8400</v>
      </c>
      <c r="L5466">
        <v>1214</v>
      </c>
      <c r="M5466">
        <v>3450</v>
      </c>
      <c r="N5466">
        <v>0</v>
      </c>
      <c r="O5466">
        <v>0</v>
      </c>
      <c r="P5466">
        <v>151</v>
      </c>
      <c r="R5466">
        <v>2929057</v>
      </c>
      <c r="S5466">
        <v>8400</v>
      </c>
      <c r="T5466">
        <v>1104</v>
      </c>
      <c r="U5466">
        <v>4500</v>
      </c>
      <c r="V5466">
        <v>1748</v>
      </c>
      <c r="W5466" t="s">
        <v>5940</v>
      </c>
      <c r="X5466">
        <v>630</v>
      </c>
      <c r="Z5466">
        <v>5214705</v>
      </c>
      <c r="AB5466" t="s">
        <v>5940</v>
      </c>
      <c r="AC5466">
        <v>5214705</v>
      </c>
      <c r="AD5466" t="s">
        <v>781</v>
      </c>
      <c r="AE5466">
        <v>260</v>
      </c>
      <c r="AF5466">
        <v>5214705</v>
      </c>
      <c r="AG5466" t="s">
        <v>781</v>
      </c>
      <c r="AH5466">
        <v>32000</v>
      </c>
      <c r="AI5466">
        <v>5214705</v>
      </c>
      <c r="AJ5466" t="s">
        <v>781</v>
      </c>
      <c r="AK5466">
        <v>9</v>
      </c>
      <c r="AL5466">
        <v>5214705</v>
      </c>
      <c r="AM5466" t="s">
        <v>781</v>
      </c>
      <c r="AN5466" t="s">
        <v>5940</v>
      </c>
      <c r="AO5466">
        <v>0</v>
      </c>
    </row>
    <row r="5467" spans="1:41" x14ac:dyDescent="0.25">
      <c r="A5467">
        <v>2929206</v>
      </c>
      <c r="B5467">
        <v>6</v>
      </c>
      <c r="C5467" t="s">
        <v>887</v>
      </c>
      <c r="D5467" t="s">
        <v>4016</v>
      </c>
      <c r="E5467">
        <v>1000</v>
      </c>
      <c r="F5467" t="s">
        <v>5940</v>
      </c>
      <c r="G5467" t="s">
        <v>5940</v>
      </c>
      <c r="H5467" t="s">
        <v>5940</v>
      </c>
      <c r="I5467" t="s">
        <v>5940</v>
      </c>
      <c r="J5467" t="s">
        <v>5940</v>
      </c>
      <c r="K5467">
        <v>720</v>
      </c>
      <c r="L5467">
        <v>0</v>
      </c>
      <c r="M5467">
        <v>0</v>
      </c>
      <c r="N5467">
        <v>0</v>
      </c>
      <c r="O5467">
        <v>0</v>
      </c>
      <c r="P5467">
        <v>0</v>
      </c>
      <c r="R5467">
        <v>2929206</v>
      </c>
      <c r="S5467">
        <v>1000</v>
      </c>
      <c r="T5467" t="s">
        <v>5940</v>
      </c>
      <c r="U5467" t="s">
        <v>5940</v>
      </c>
      <c r="V5467" t="s">
        <v>5940</v>
      </c>
      <c r="W5467" t="s">
        <v>5940</v>
      </c>
      <c r="X5467" t="s">
        <v>5940</v>
      </c>
      <c r="Z5467">
        <v>5214804</v>
      </c>
      <c r="AB5467" t="s">
        <v>5940</v>
      </c>
      <c r="AC5467">
        <v>5214804</v>
      </c>
      <c r="AD5467" t="s">
        <v>782</v>
      </c>
      <c r="AE5467">
        <v>216</v>
      </c>
      <c r="AF5467">
        <v>5214804</v>
      </c>
      <c r="AG5467" t="s">
        <v>782</v>
      </c>
      <c r="AH5467">
        <v>5000</v>
      </c>
      <c r="AI5467">
        <v>5214804</v>
      </c>
      <c r="AJ5467" t="s">
        <v>782</v>
      </c>
      <c r="AK5467" t="s">
        <v>5940</v>
      </c>
      <c r="AL5467">
        <v>5214804</v>
      </c>
      <c r="AM5467" t="s">
        <v>782</v>
      </c>
      <c r="AN5467" t="s">
        <v>5940</v>
      </c>
      <c r="AO5467">
        <v>0</v>
      </c>
    </row>
    <row r="5468" spans="1:41" x14ac:dyDescent="0.25">
      <c r="A5468">
        <v>2929255</v>
      </c>
      <c r="B5468">
        <v>6</v>
      </c>
      <c r="C5468" t="s">
        <v>887</v>
      </c>
      <c r="D5468" t="s">
        <v>4017</v>
      </c>
      <c r="E5468">
        <v>400</v>
      </c>
      <c r="F5468" t="s">
        <v>5940</v>
      </c>
      <c r="G5468">
        <v>5000</v>
      </c>
      <c r="H5468">
        <v>360</v>
      </c>
      <c r="I5468" t="s">
        <v>5940</v>
      </c>
      <c r="J5468">
        <v>1488</v>
      </c>
      <c r="K5468">
        <v>360</v>
      </c>
      <c r="L5468">
        <v>0</v>
      </c>
      <c r="M5468">
        <v>4199</v>
      </c>
      <c r="N5468">
        <v>0</v>
      </c>
      <c r="O5468">
        <v>0</v>
      </c>
      <c r="P5468">
        <v>56</v>
      </c>
      <c r="R5468">
        <v>2929255</v>
      </c>
      <c r="S5468">
        <v>400</v>
      </c>
      <c r="T5468" t="s">
        <v>5940</v>
      </c>
      <c r="U5468">
        <v>5000</v>
      </c>
      <c r="V5468">
        <v>360</v>
      </c>
      <c r="W5468" t="s">
        <v>5940</v>
      </c>
      <c r="X5468">
        <v>1488</v>
      </c>
      <c r="Z5468">
        <v>5214838</v>
      </c>
      <c r="AB5468" t="s">
        <v>5940</v>
      </c>
      <c r="AC5468">
        <v>5214838</v>
      </c>
      <c r="AD5468" t="s">
        <v>783</v>
      </c>
      <c r="AE5468">
        <v>720</v>
      </c>
      <c r="AF5468">
        <v>5214838</v>
      </c>
      <c r="AG5468" t="s">
        <v>783</v>
      </c>
      <c r="AH5468" t="s">
        <v>5940</v>
      </c>
      <c r="AI5468">
        <v>5214838</v>
      </c>
      <c r="AJ5468" t="s">
        <v>783</v>
      </c>
      <c r="AK5468" t="s">
        <v>5940</v>
      </c>
      <c r="AL5468">
        <v>5214838</v>
      </c>
      <c r="AM5468" t="s">
        <v>783</v>
      </c>
      <c r="AN5468">
        <v>1710</v>
      </c>
      <c r="AO5468">
        <v>0</v>
      </c>
    </row>
    <row r="5469" spans="1:41" x14ac:dyDescent="0.25">
      <c r="A5469">
        <v>2929305</v>
      </c>
      <c r="B5469">
        <v>6</v>
      </c>
      <c r="C5469" t="s">
        <v>887</v>
      </c>
      <c r="D5469" t="s">
        <v>4018</v>
      </c>
      <c r="E5469">
        <v>1680</v>
      </c>
      <c r="F5469" t="s">
        <v>5940</v>
      </c>
      <c r="G5469">
        <v>800</v>
      </c>
      <c r="H5469" t="s">
        <v>5940</v>
      </c>
      <c r="I5469" t="s">
        <v>5940</v>
      </c>
      <c r="J5469">
        <v>623</v>
      </c>
      <c r="K5469">
        <v>2100</v>
      </c>
      <c r="L5469">
        <v>0</v>
      </c>
      <c r="M5469">
        <v>945</v>
      </c>
      <c r="N5469">
        <v>0</v>
      </c>
      <c r="O5469">
        <v>0</v>
      </c>
      <c r="P5469">
        <v>1080</v>
      </c>
      <c r="R5469">
        <v>2929305</v>
      </c>
      <c r="S5469">
        <v>1680</v>
      </c>
      <c r="T5469" t="s">
        <v>5940</v>
      </c>
      <c r="U5469">
        <v>800</v>
      </c>
      <c r="V5469" t="s">
        <v>5940</v>
      </c>
      <c r="W5469" t="s">
        <v>5940</v>
      </c>
      <c r="X5469">
        <v>623</v>
      </c>
      <c r="Z5469">
        <v>5214861</v>
      </c>
      <c r="AB5469" t="s">
        <v>5940</v>
      </c>
      <c r="AC5469">
        <v>5214861</v>
      </c>
      <c r="AD5469" t="s">
        <v>784</v>
      </c>
      <c r="AE5469">
        <v>600</v>
      </c>
      <c r="AF5469">
        <v>5214861</v>
      </c>
      <c r="AG5469" t="s">
        <v>784</v>
      </c>
      <c r="AH5469">
        <v>392000</v>
      </c>
      <c r="AI5469">
        <v>5214861</v>
      </c>
      <c r="AJ5469" t="s">
        <v>784</v>
      </c>
      <c r="AK5469">
        <v>119</v>
      </c>
      <c r="AL5469">
        <v>5214861</v>
      </c>
      <c r="AM5469" t="s">
        <v>784</v>
      </c>
      <c r="AN5469" t="s">
        <v>5940</v>
      </c>
      <c r="AO5469">
        <v>0</v>
      </c>
    </row>
    <row r="5470" spans="1:41" x14ac:dyDescent="0.25">
      <c r="A5470">
        <v>2929354</v>
      </c>
      <c r="B5470">
        <v>6</v>
      </c>
      <c r="C5470" t="s">
        <v>887</v>
      </c>
      <c r="D5470" t="s">
        <v>4019</v>
      </c>
      <c r="E5470">
        <v>200</v>
      </c>
      <c r="F5470" t="s">
        <v>5940</v>
      </c>
      <c r="G5470" t="s">
        <v>5940</v>
      </c>
      <c r="H5470" t="s">
        <v>5940</v>
      </c>
      <c r="I5470" t="s">
        <v>5940</v>
      </c>
      <c r="J5470" t="s">
        <v>5940</v>
      </c>
      <c r="K5470">
        <v>200</v>
      </c>
      <c r="L5470">
        <v>0</v>
      </c>
      <c r="M5470">
        <v>0</v>
      </c>
      <c r="N5470">
        <v>0</v>
      </c>
      <c r="O5470">
        <v>0</v>
      </c>
      <c r="P5470">
        <v>0</v>
      </c>
      <c r="R5470">
        <v>2929354</v>
      </c>
      <c r="S5470">
        <v>200</v>
      </c>
      <c r="T5470" t="s">
        <v>5940</v>
      </c>
      <c r="U5470" t="s">
        <v>5940</v>
      </c>
      <c r="V5470" t="s">
        <v>5940</v>
      </c>
      <c r="W5470" t="s">
        <v>5940</v>
      </c>
      <c r="X5470" t="s">
        <v>5940</v>
      </c>
      <c r="Z5470">
        <v>5214879</v>
      </c>
      <c r="AB5470" t="s">
        <v>5940</v>
      </c>
      <c r="AC5470">
        <v>5214879</v>
      </c>
      <c r="AD5470" t="s">
        <v>785</v>
      </c>
      <c r="AE5470">
        <v>300</v>
      </c>
      <c r="AF5470">
        <v>5214879</v>
      </c>
      <c r="AG5470" t="s">
        <v>785</v>
      </c>
      <c r="AH5470">
        <v>222</v>
      </c>
      <c r="AI5470">
        <v>5214879</v>
      </c>
      <c r="AJ5470" t="s">
        <v>785</v>
      </c>
      <c r="AK5470" t="s">
        <v>5940</v>
      </c>
      <c r="AL5470">
        <v>5214879</v>
      </c>
      <c r="AM5470" t="s">
        <v>785</v>
      </c>
      <c r="AN5470" t="s">
        <v>5940</v>
      </c>
      <c r="AO5470">
        <v>0</v>
      </c>
    </row>
    <row r="5471" spans="1:41" x14ac:dyDescent="0.25">
      <c r="A5471">
        <v>2929370</v>
      </c>
      <c r="B5471">
        <v>6</v>
      </c>
      <c r="C5471" t="s">
        <v>887</v>
      </c>
      <c r="D5471" t="s">
        <v>4020</v>
      </c>
      <c r="E5471" t="s">
        <v>5940</v>
      </c>
      <c r="F5471" t="s">
        <v>5940</v>
      </c>
      <c r="G5471">
        <v>126</v>
      </c>
      <c r="H5471" t="s">
        <v>5940</v>
      </c>
      <c r="I5471" t="s">
        <v>5940</v>
      </c>
      <c r="J5471">
        <v>411</v>
      </c>
      <c r="K5471">
        <v>0</v>
      </c>
      <c r="L5471">
        <v>0</v>
      </c>
      <c r="M5471">
        <v>138</v>
      </c>
      <c r="N5471">
        <v>0</v>
      </c>
      <c r="O5471">
        <v>0</v>
      </c>
      <c r="P5471">
        <v>86</v>
      </c>
      <c r="R5471">
        <v>2929370</v>
      </c>
      <c r="S5471" t="s">
        <v>5940</v>
      </c>
      <c r="T5471" t="s">
        <v>5940</v>
      </c>
      <c r="U5471">
        <v>126</v>
      </c>
      <c r="V5471" t="s">
        <v>5940</v>
      </c>
      <c r="W5471" t="s">
        <v>5940</v>
      </c>
      <c r="X5471">
        <v>411</v>
      </c>
      <c r="Z5471">
        <v>5214903</v>
      </c>
      <c r="AB5471" t="s">
        <v>5940</v>
      </c>
      <c r="AC5471">
        <v>5214903</v>
      </c>
      <c r="AD5471" t="s">
        <v>786</v>
      </c>
      <c r="AE5471">
        <v>600</v>
      </c>
      <c r="AF5471">
        <v>5214903</v>
      </c>
      <c r="AG5471" t="s">
        <v>786</v>
      </c>
      <c r="AH5471">
        <v>5500</v>
      </c>
      <c r="AI5471">
        <v>5214903</v>
      </c>
      <c r="AJ5471" t="s">
        <v>786</v>
      </c>
      <c r="AK5471">
        <v>30</v>
      </c>
      <c r="AL5471">
        <v>5214903</v>
      </c>
      <c r="AM5471" t="s">
        <v>786</v>
      </c>
      <c r="AN5471" t="s">
        <v>5940</v>
      </c>
      <c r="AO5471">
        <v>0</v>
      </c>
    </row>
    <row r="5472" spans="1:41" x14ac:dyDescent="0.25">
      <c r="A5472">
        <v>2929404</v>
      </c>
      <c r="B5472">
        <v>6</v>
      </c>
      <c r="C5472" t="s">
        <v>887</v>
      </c>
      <c r="D5472" t="s">
        <v>4021</v>
      </c>
      <c r="E5472">
        <v>14280</v>
      </c>
      <c r="F5472" t="s">
        <v>5940</v>
      </c>
      <c r="G5472">
        <v>16</v>
      </c>
      <c r="H5472" t="s">
        <v>5940</v>
      </c>
      <c r="I5472" t="s">
        <v>5940</v>
      </c>
      <c r="J5472">
        <v>18</v>
      </c>
      <c r="K5472">
        <v>6000</v>
      </c>
      <c r="L5472">
        <v>0</v>
      </c>
      <c r="M5472">
        <v>4</v>
      </c>
      <c r="N5472">
        <v>0</v>
      </c>
      <c r="O5472">
        <v>0</v>
      </c>
      <c r="P5472">
        <v>4</v>
      </c>
      <c r="R5472">
        <v>2929404</v>
      </c>
      <c r="S5472">
        <v>14280</v>
      </c>
      <c r="T5472" t="s">
        <v>5940</v>
      </c>
      <c r="U5472">
        <v>16</v>
      </c>
      <c r="V5472" t="s">
        <v>5940</v>
      </c>
      <c r="W5472" t="s">
        <v>5940</v>
      </c>
      <c r="X5472">
        <v>18</v>
      </c>
      <c r="Z5472">
        <v>5215009</v>
      </c>
      <c r="AB5472" t="s">
        <v>5940</v>
      </c>
      <c r="AC5472">
        <v>5215009</v>
      </c>
      <c r="AD5472" t="s">
        <v>787</v>
      </c>
      <c r="AE5472">
        <v>500</v>
      </c>
      <c r="AF5472">
        <v>5215009</v>
      </c>
      <c r="AG5472" t="s">
        <v>787</v>
      </c>
      <c r="AH5472">
        <v>11100</v>
      </c>
      <c r="AI5472">
        <v>5215009</v>
      </c>
      <c r="AJ5472" t="s">
        <v>787</v>
      </c>
      <c r="AK5472">
        <v>157</v>
      </c>
      <c r="AL5472">
        <v>5215009</v>
      </c>
      <c r="AM5472" t="s">
        <v>787</v>
      </c>
      <c r="AN5472">
        <v>75</v>
      </c>
      <c r="AO5472">
        <v>0</v>
      </c>
    </row>
    <row r="5473" spans="1:41" x14ac:dyDescent="0.25">
      <c r="A5473">
        <v>2929503</v>
      </c>
      <c r="B5473">
        <v>6</v>
      </c>
      <c r="C5473" t="s">
        <v>887</v>
      </c>
      <c r="D5473" t="s">
        <v>4022</v>
      </c>
      <c r="E5473">
        <v>14000</v>
      </c>
      <c r="F5473" t="s">
        <v>5940</v>
      </c>
      <c r="G5473">
        <v>28</v>
      </c>
      <c r="H5473" t="s">
        <v>5940</v>
      </c>
      <c r="I5473" t="s">
        <v>5940</v>
      </c>
      <c r="J5473">
        <v>4</v>
      </c>
      <c r="K5473">
        <v>24000</v>
      </c>
      <c r="L5473">
        <v>0</v>
      </c>
      <c r="M5473">
        <v>48</v>
      </c>
      <c r="N5473">
        <v>0</v>
      </c>
      <c r="O5473">
        <v>0</v>
      </c>
      <c r="P5473">
        <v>16</v>
      </c>
      <c r="R5473">
        <v>2929503</v>
      </c>
      <c r="S5473">
        <v>14000</v>
      </c>
      <c r="T5473" t="s">
        <v>5940</v>
      </c>
      <c r="U5473">
        <v>28</v>
      </c>
      <c r="V5473" t="s">
        <v>5940</v>
      </c>
      <c r="W5473" t="s">
        <v>5940</v>
      </c>
      <c r="X5473">
        <v>4</v>
      </c>
      <c r="Z5473">
        <v>5215207</v>
      </c>
      <c r="AB5473" t="s">
        <v>5940</v>
      </c>
      <c r="AC5473">
        <v>5215207</v>
      </c>
      <c r="AD5473" t="s">
        <v>788</v>
      </c>
      <c r="AE5473">
        <v>270</v>
      </c>
      <c r="AF5473">
        <v>5215207</v>
      </c>
      <c r="AG5473" t="s">
        <v>788</v>
      </c>
      <c r="AH5473">
        <v>280</v>
      </c>
      <c r="AI5473">
        <v>5215207</v>
      </c>
      <c r="AJ5473" t="s">
        <v>788</v>
      </c>
      <c r="AK5473" t="s">
        <v>5940</v>
      </c>
      <c r="AL5473">
        <v>5215207</v>
      </c>
      <c r="AM5473" t="s">
        <v>788</v>
      </c>
      <c r="AN5473" t="s">
        <v>5940</v>
      </c>
      <c r="AO5473">
        <v>0</v>
      </c>
    </row>
    <row r="5474" spans="1:41" x14ac:dyDescent="0.25">
      <c r="A5474">
        <v>2929602</v>
      </c>
      <c r="B5474">
        <v>6</v>
      </c>
      <c r="C5474" t="s">
        <v>887</v>
      </c>
      <c r="D5474" t="s">
        <v>4023</v>
      </c>
      <c r="E5474" t="s">
        <v>5940</v>
      </c>
      <c r="F5474" t="s">
        <v>5940</v>
      </c>
      <c r="G5474">
        <v>45</v>
      </c>
      <c r="H5474" t="s">
        <v>5940</v>
      </c>
      <c r="I5474" t="s">
        <v>5940</v>
      </c>
      <c r="J5474">
        <v>102</v>
      </c>
      <c r="K5474">
        <v>0</v>
      </c>
      <c r="L5474">
        <v>0</v>
      </c>
      <c r="M5474">
        <v>76</v>
      </c>
      <c r="N5474">
        <v>0</v>
      </c>
      <c r="O5474">
        <v>0</v>
      </c>
      <c r="P5474">
        <v>134</v>
      </c>
      <c r="R5474">
        <v>2929602</v>
      </c>
      <c r="S5474" t="s">
        <v>5940</v>
      </c>
      <c r="T5474" t="s">
        <v>5940</v>
      </c>
      <c r="U5474">
        <v>45</v>
      </c>
      <c r="V5474" t="s">
        <v>5940</v>
      </c>
      <c r="W5474" t="s">
        <v>5940</v>
      </c>
      <c r="X5474">
        <v>102</v>
      </c>
      <c r="Z5474">
        <v>5215231</v>
      </c>
      <c r="AB5474" t="s">
        <v>5940</v>
      </c>
      <c r="AC5474">
        <v>5215231</v>
      </c>
      <c r="AD5474" t="s">
        <v>789</v>
      </c>
      <c r="AE5474">
        <v>30</v>
      </c>
      <c r="AF5474">
        <v>5215231</v>
      </c>
      <c r="AG5474" t="s">
        <v>789</v>
      </c>
      <c r="AH5474">
        <v>400</v>
      </c>
      <c r="AI5474">
        <v>5215231</v>
      </c>
      <c r="AJ5474" t="s">
        <v>789</v>
      </c>
      <c r="AK5474">
        <v>480</v>
      </c>
      <c r="AL5474">
        <v>5215231</v>
      </c>
      <c r="AM5474" t="s">
        <v>789</v>
      </c>
      <c r="AN5474" t="s">
        <v>5940</v>
      </c>
      <c r="AO5474">
        <v>0</v>
      </c>
    </row>
    <row r="5475" spans="1:41" x14ac:dyDescent="0.25">
      <c r="A5475">
        <v>2929701</v>
      </c>
      <c r="B5475">
        <v>6</v>
      </c>
      <c r="C5475" t="s">
        <v>887</v>
      </c>
      <c r="D5475" t="s">
        <v>4024</v>
      </c>
      <c r="E5475" t="s">
        <v>5940</v>
      </c>
      <c r="F5475" t="s">
        <v>5940</v>
      </c>
      <c r="G5475">
        <v>2880</v>
      </c>
      <c r="H5475" t="s">
        <v>5940</v>
      </c>
      <c r="I5475" t="s">
        <v>5940</v>
      </c>
      <c r="J5475">
        <v>2232</v>
      </c>
      <c r="K5475">
        <v>0</v>
      </c>
      <c r="L5475">
        <v>0</v>
      </c>
      <c r="M5475">
        <v>4320</v>
      </c>
      <c r="N5475">
        <v>0</v>
      </c>
      <c r="O5475">
        <v>0</v>
      </c>
      <c r="P5475">
        <v>3240</v>
      </c>
      <c r="R5475">
        <v>2929701</v>
      </c>
      <c r="S5475" t="s">
        <v>5940</v>
      </c>
      <c r="T5475" t="s">
        <v>5940</v>
      </c>
      <c r="U5475">
        <v>2880</v>
      </c>
      <c r="V5475" t="s">
        <v>5940</v>
      </c>
      <c r="W5475" t="s">
        <v>5940</v>
      </c>
      <c r="X5475">
        <v>2232</v>
      </c>
      <c r="Z5475">
        <v>5215256</v>
      </c>
      <c r="AB5475" t="s">
        <v>5940</v>
      </c>
      <c r="AC5475">
        <v>5215256</v>
      </c>
      <c r="AD5475" t="s">
        <v>790</v>
      </c>
      <c r="AE5475">
        <v>450</v>
      </c>
      <c r="AF5475">
        <v>5215256</v>
      </c>
      <c r="AG5475" t="s">
        <v>790</v>
      </c>
      <c r="AH5475">
        <v>100</v>
      </c>
      <c r="AI5475">
        <v>5215256</v>
      </c>
      <c r="AJ5475" t="s">
        <v>790</v>
      </c>
      <c r="AK5475" t="s">
        <v>5940</v>
      </c>
      <c r="AL5475">
        <v>5215256</v>
      </c>
      <c r="AM5475" t="s">
        <v>790</v>
      </c>
      <c r="AN5475">
        <v>750</v>
      </c>
      <c r="AO5475">
        <v>0</v>
      </c>
    </row>
    <row r="5476" spans="1:41" x14ac:dyDescent="0.25">
      <c r="A5476">
        <v>2929750</v>
      </c>
      <c r="B5476">
        <v>6</v>
      </c>
      <c r="C5476" t="s">
        <v>887</v>
      </c>
      <c r="D5476" t="s">
        <v>4025</v>
      </c>
      <c r="E5476" t="s">
        <v>5940</v>
      </c>
      <c r="F5476" t="s">
        <v>5940</v>
      </c>
      <c r="G5476" t="s">
        <v>5940</v>
      </c>
      <c r="H5476" t="s">
        <v>5940</v>
      </c>
      <c r="I5476" t="s">
        <v>5940</v>
      </c>
      <c r="J5476" t="s">
        <v>5940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R5476">
        <v>2929750</v>
      </c>
      <c r="S5476" t="s">
        <v>5940</v>
      </c>
      <c r="T5476" t="s">
        <v>5940</v>
      </c>
      <c r="U5476" t="s">
        <v>5940</v>
      </c>
      <c r="V5476" t="s">
        <v>5940</v>
      </c>
      <c r="W5476" t="s">
        <v>5940</v>
      </c>
      <c r="X5476" t="s">
        <v>5940</v>
      </c>
      <c r="Z5476">
        <v>5215306</v>
      </c>
      <c r="AB5476" t="s">
        <v>5940</v>
      </c>
      <c r="AC5476">
        <v>5215306</v>
      </c>
      <c r="AD5476" t="s">
        <v>791</v>
      </c>
      <c r="AE5476">
        <v>1350</v>
      </c>
      <c r="AF5476">
        <v>5215306</v>
      </c>
      <c r="AG5476" t="s">
        <v>791</v>
      </c>
      <c r="AH5476">
        <v>7220</v>
      </c>
      <c r="AI5476">
        <v>5215306</v>
      </c>
      <c r="AJ5476" t="s">
        <v>791</v>
      </c>
      <c r="AK5476">
        <v>660</v>
      </c>
      <c r="AL5476">
        <v>5215306</v>
      </c>
      <c r="AM5476" t="s">
        <v>791</v>
      </c>
      <c r="AN5476">
        <v>80000</v>
      </c>
      <c r="AO5476">
        <v>0</v>
      </c>
    </row>
    <row r="5477" spans="1:41" x14ac:dyDescent="0.25">
      <c r="A5477">
        <v>2929800</v>
      </c>
      <c r="B5477">
        <v>6</v>
      </c>
      <c r="C5477" t="s">
        <v>887</v>
      </c>
      <c r="D5477" t="s">
        <v>4026</v>
      </c>
      <c r="E5477">
        <v>290</v>
      </c>
      <c r="F5477" t="s">
        <v>5940</v>
      </c>
      <c r="G5477">
        <v>295</v>
      </c>
      <c r="H5477" t="s">
        <v>5940</v>
      </c>
      <c r="I5477" t="s">
        <v>5940</v>
      </c>
      <c r="J5477">
        <v>436</v>
      </c>
      <c r="K5477">
        <v>216</v>
      </c>
      <c r="L5477">
        <v>0</v>
      </c>
      <c r="M5477">
        <v>504</v>
      </c>
      <c r="N5477">
        <v>0</v>
      </c>
      <c r="O5477">
        <v>0</v>
      </c>
      <c r="P5477">
        <v>175</v>
      </c>
      <c r="R5477">
        <v>2929800</v>
      </c>
      <c r="S5477">
        <v>290</v>
      </c>
      <c r="T5477" t="s">
        <v>5940</v>
      </c>
      <c r="U5477">
        <v>295</v>
      </c>
      <c r="V5477" t="s">
        <v>5940</v>
      </c>
      <c r="W5477" t="s">
        <v>5940</v>
      </c>
      <c r="X5477">
        <v>436</v>
      </c>
      <c r="Z5477">
        <v>5215405</v>
      </c>
      <c r="AB5477" t="s">
        <v>5940</v>
      </c>
      <c r="AC5477">
        <v>5215405</v>
      </c>
      <c r="AD5477" t="s">
        <v>792</v>
      </c>
      <c r="AE5477">
        <v>90</v>
      </c>
      <c r="AF5477">
        <v>5215405</v>
      </c>
      <c r="AG5477" t="s">
        <v>792</v>
      </c>
      <c r="AH5477">
        <v>300</v>
      </c>
      <c r="AI5477">
        <v>5215405</v>
      </c>
      <c r="AJ5477" t="s">
        <v>792</v>
      </c>
      <c r="AK5477">
        <v>20</v>
      </c>
      <c r="AL5477">
        <v>5215405</v>
      </c>
      <c r="AM5477" t="s">
        <v>792</v>
      </c>
      <c r="AN5477">
        <v>250</v>
      </c>
      <c r="AO5477">
        <v>0</v>
      </c>
    </row>
    <row r="5478" spans="1:41" x14ac:dyDescent="0.25">
      <c r="A5478">
        <v>2929909</v>
      </c>
      <c r="B5478">
        <v>6</v>
      </c>
      <c r="C5478" t="s">
        <v>887</v>
      </c>
      <c r="D5478" t="s">
        <v>4027</v>
      </c>
      <c r="E5478" t="s">
        <v>5940</v>
      </c>
      <c r="F5478" t="s">
        <v>5940</v>
      </c>
      <c r="G5478">
        <v>110</v>
      </c>
      <c r="H5478" t="s">
        <v>5940</v>
      </c>
      <c r="I5478" t="s">
        <v>5940</v>
      </c>
      <c r="J5478">
        <v>31</v>
      </c>
      <c r="K5478">
        <v>0</v>
      </c>
      <c r="L5478">
        <v>0</v>
      </c>
      <c r="M5478">
        <v>252</v>
      </c>
      <c r="N5478">
        <v>0</v>
      </c>
      <c r="O5478">
        <v>0</v>
      </c>
      <c r="P5478">
        <v>180</v>
      </c>
      <c r="R5478">
        <v>2929909</v>
      </c>
      <c r="S5478" t="s">
        <v>5940</v>
      </c>
      <c r="T5478" t="s">
        <v>5940</v>
      </c>
      <c r="U5478">
        <v>110</v>
      </c>
      <c r="V5478" t="s">
        <v>5940</v>
      </c>
      <c r="W5478" t="s">
        <v>5940</v>
      </c>
      <c r="X5478">
        <v>31</v>
      </c>
      <c r="Z5478">
        <v>5215504</v>
      </c>
      <c r="AB5478" t="s">
        <v>5940</v>
      </c>
      <c r="AC5478">
        <v>5215504</v>
      </c>
      <c r="AD5478" t="s">
        <v>793</v>
      </c>
      <c r="AE5478">
        <v>60</v>
      </c>
      <c r="AF5478">
        <v>5215504</v>
      </c>
      <c r="AG5478" t="s">
        <v>793</v>
      </c>
      <c r="AH5478">
        <v>5000</v>
      </c>
      <c r="AI5478">
        <v>5215504</v>
      </c>
      <c r="AJ5478" t="s">
        <v>793</v>
      </c>
      <c r="AK5478" t="s">
        <v>5940</v>
      </c>
      <c r="AL5478">
        <v>5215504</v>
      </c>
      <c r="AM5478" t="s">
        <v>793</v>
      </c>
      <c r="AN5478">
        <v>2400</v>
      </c>
      <c r="AO5478">
        <v>0</v>
      </c>
    </row>
    <row r="5479" spans="1:41" x14ac:dyDescent="0.25">
      <c r="A5479">
        <v>2930006</v>
      </c>
      <c r="B5479">
        <v>6</v>
      </c>
      <c r="C5479" t="s">
        <v>887</v>
      </c>
      <c r="D5479" t="s">
        <v>4028</v>
      </c>
      <c r="E5479">
        <v>19600</v>
      </c>
      <c r="F5479" t="s">
        <v>5940</v>
      </c>
      <c r="G5479">
        <v>240</v>
      </c>
      <c r="H5479">
        <v>1078</v>
      </c>
      <c r="I5479" t="s">
        <v>5940</v>
      </c>
      <c r="J5479">
        <v>234</v>
      </c>
      <c r="K5479">
        <v>12000</v>
      </c>
      <c r="L5479">
        <v>0</v>
      </c>
      <c r="M5479">
        <v>715</v>
      </c>
      <c r="N5479">
        <v>540</v>
      </c>
      <c r="O5479">
        <v>0</v>
      </c>
      <c r="P5479">
        <v>440</v>
      </c>
      <c r="R5479">
        <v>2930006</v>
      </c>
      <c r="S5479">
        <v>19600</v>
      </c>
      <c r="T5479" t="s">
        <v>5940</v>
      </c>
      <c r="U5479">
        <v>240</v>
      </c>
      <c r="V5479">
        <v>1078</v>
      </c>
      <c r="W5479" t="s">
        <v>5940</v>
      </c>
      <c r="X5479">
        <v>234</v>
      </c>
      <c r="Z5479">
        <v>5215603</v>
      </c>
      <c r="AB5479" t="s">
        <v>5940</v>
      </c>
      <c r="AC5479">
        <v>5215603</v>
      </c>
      <c r="AD5479" t="s">
        <v>794</v>
      </c>
      <c r="AE5479">
        <v>1440</v>
      </c>
      <c r="AF5479">
        <v>5215603</v>
      </c>
      <c r="AG5479" t="s">
        <v>794</v>
      </c>
      <c r="AH5479">
        <v>2400</v>
      </c>
      <c r="AI5479">
        <v>5215603</v>
      </c>
      <c r="AJ5479" t="s">
        <v>794</v>
      </c>
      <c r="AK5479">
        <v>240</v>
      </c>
      <c r="AL5479">
        <v>5215603</v>
      </c>
      <c r="AM5479" t="s">
        <v>794</v>
      </c>
      <c r="AN5479">
        <v>36000</v>
      </c>
      <c r="AO5479">
        <v>0</v>
      </c>
    </row>
    <row r="5480" spans="1:41" x14ac:dyDescent="0.25">
      <c r="A5480">
        <v>2930105</v>
      </c>
      <c r="B5480">
        <v>6</v>
      </c>
      <c r="C5480" t="s">
        <v>887</v>
      </c>
      <c r="D5480" t="s">
        <v>4029</v>
      </c>
      <c r="E5480">
        <v>360</v>
      </c>
      <c r="F5480" t="s">
        <v>5940</v>
      </c>
      <c r="G5480">
        <v>645</v>
      </c>
      <c r="H5480" t="s">
        <v>5940</v>
      </c>
      <c r="I5480" t="s">
        <v>5940</v>
      </c>
      <c r="J5480">
        <v>1402</v>
      </c>
      <c r="K5480">
        <v>698</v>
      </c>
      <c r="L5480">
        <v>0</v>
      </c>
      <c r="M5480">
        <v>349</v>
      </c>
      <c r="N5480">
        <v>0</v>
      </c>
      <c r="O5480">
        <v>0</v>
      </c>
      <c r="P5480">
        <v>758</v>
      </c>
      <c r="R5480">
        <v>2930105</v>
      </c>
      <c r="S5480">
        <v>360</v>
      </c>
      <c r="T5480" t="s">
        <v>5940</v>
      </c>
      <c r="U5480">
        <v>645</v>
      </c>
      <c r="V5480" t="s">
        <v>5940</v>
      </c>
      <c r="W5480" t="s">
        <v>5940</v>
      </c>
      <c r="X5480">
        <v>1402</v>
      </c>
      <c r="Z5480">
        <v>5215652</v>
      </c>
      <c r="AB5480" t="s">
        <v>5940</v>
      </c>
      <c r="AC5480">
        <v>5215652</v>
      </c>
      <c r="AD5480" t="s">
        <v>795</v>
      </c>
      <c r="AE5480">
        <v>1900</v>
      </c>
      <c r="AF5480">
        <v>5215652</v>
      </c>
      <c r="AG5480" t="s">
        <v>795</v>
      </c>
      <c r="AH5480" t="s">
        <v>5940</v>
      </c>
      <c r="AI5480">
        <v>5215652</v>
      </c>
      <c r="AJ5480" t="s">
        <v>795</v>
      </c>
      <c r="AK5480">
        <v>30</v>
      </c>
      <c r="AL5480">
        <v>5215652</v>
      </c>
      <c r="AM5480" t="s">
        <v>795</v>
      </c>
      <c r="AN5480">
        <v>14000</v>
      </c>
      <c r="AO5480">
        <v>0</v>
      </c>
    </row>
    <row r="5481" spans="1:41" x14ac:dyDescent="0.25">
      <c r="A5481">
        <v>2930204</v>
      </c>
      <c r="B5481">
        <v>6</v>
      </c>
      <c r="C5481" t="s">
        <v>887</v>
      </c>
      <c r="D5481" t="s">
        <v>4031</v>
      </c>
      <c r="E5481" t="s">
        <v>5940</v>
      </c>
      <c r="F5481" t="s">
        <v>5940</v>
      </c>
      <c r="G5481">
        <v>135</v>
      </c>
      <c r="H5481" t="s">
        <v>5940</v>
      </c>
      <c r="I5481" t="s">
        <v>5940</v>
      </c>
      <c r="J5481">
        <v>180</v>
      </c>
      <c r="K5481">
        <v>0</v>
      </c>
      <c r="L5481">
        <v>0</v>
      </c>
      <c r="M5481">
        <v>300</v>
      </c>
      <c r="N5481">
        <v>0</v>
      </c>
      <c r="O5481">
        <v>0</v>
      </c>
      <c r="P5481">
        <v>690</v>
      </c>
      <c r="R5481">
        <v>2930204</v>
      </c>
      <c r="S5481" t="s">
        <v>5940</v>
      </c>
      <c r="T5481" t="s">
        <v>5940</v>
      </c>
      <c r="U5481">
        <v>135</v>
      </c>
      <c r="V5481" t="s">
        <v>5940</v>
      </c>
      <c r="W5481" t="s">
        <v>5940</v>
      </c>
      <c r="X5481">
        <v>180</v>
      </c>
      <c r="Z5481">
        <v>5215702</v>
      </c>
      <c r="AB5481">
        <v>7560</v>
      </c>
      <c r="AC5481">
        <v>5215702</v>
      </c>
      <c r="AD5481" t="s">
        <v>796</v>
      </c>
      <c r="AE5481">
        <v>10000</v>
      </c>
      <c r="AF5481">
        <v>5215702</v>
      </c>
      <c r="AG5481" t="s">
        <v>796</v>
      </c>
      <c r="AH5481">
        <v>8000</v>
      </c>
      <c r="AI5481">
        <v>5215702</v>
      </c>
      <c r="AJ5481" t="s">
        <v>796</v>
      </c>
      <c r="AK5481">
        <v>700</v>
      </c>
      <c r="AL5481">
        <v>5215702</v>
      </c>
      <c r="AM5481" t="s">
        <v>796</v>
      </c>
      <c r="AN5481">
        <v>35000</v>
      </c>
      <c r="AO5481">
        <v>0</v>
      </c>
    </row>
    <row r="5482" spans="1:41" x14ac:dyDescent="0.25">
      <c r="A5482">
        <v>2930154</v>
      </c>
      <c r="B5482">
        <v>6</v>
      </c>
      <c r="C5482" t="s">
        <v>887</v>
      </c>
      <c r="D5482" t="s">
        <v>4030</v>
      </c>
      <c r="E5482">
        <v>300</v>
      </c>
      <c r="F5482">
        <v>8400</v>
      </c>
      <c r="G5482">
        <v>2400</v>
      </c>
      <c r="H5482">
        <v>11311</v>
      </c>
      <c r="I5482" t="s">
        <v>5940</v>
      </c>
      <c r="J5482">
        <v>894</v>
      </c>
      <c r="K5482">
        <v>375</v>
      </c>
      <c r="L5482">
        <v>4912</v>
      </c>
      <c r="M5482">
        <v>4110</v>
      </c>
      <c r="N5482">
        <v>10755</v>
      </c>
      <c r="O5482">
        <v>0</v>
      </c>
      <c r="P5482">
        <v>60</v>
      </c>
      <c r="R5482">
        <v>2930154</v>
      </c>
      <c r="S5482">
        <v>300</v>
      </c>
      <c r="T5482">
        <v>8400</v>
      </c>
      <c r="U5482">
        <v>2400</v>
      </c>
      <c r="V5482">
        <v>11311</v>
      </c>
      <c r="W5482" t="s">
        <v>5940</v>
      </c>
      <c r="X5482">
        <v>894</v>
      </c>
      <c r="Z5482">
        <v>5215801</v>
      </c>
      <c r="AB5482" t="s">
        <v>5940</v>
      </c>
      <c r="AC5482">
        <v>5215801</v>
      </c>
      <c r="AD5482" t="s">
        <v>797</v>
      </c>
      <c r="AE5482" t="s">
        <v>5940</v>
      </c>
      <c r="AF5482">
        <v>5215801</v>
      </c>
      <c r="AG5482" t="s">
        <v>797</v>
      </c>
      <c r="AH5482" t="s">
        <v>5940</v>
      </c>
      <c r="AI5482">
        <v>5215801</v>
      </c>
      <c r="AJ5482" t="s">
        <v>797</v>
      </c>
      <c r="AK5482" t="s">
        <v>5940</v>
      </c>
      <c r="AL5482">
        <v>5215801</v>
      </c>
      <c r="AM5482" t="s">
        <v>797</v>
      </c>
      <c r="AN5482" t="s">
        <v>5940</v>
      </c>
      <c r="AO5482">
        <v>0</v>
      </c>
    </row>
    <row r="5483" spans="1:41" x14ac:dyDescent="0.25">
      <c r="A5483">
        <v>2930303</v>
      </c>
      <c r="B5483">
        <v>6</v>
      </c>
      <c r="C5483" t="s">
        <v>887</v>
      </c>
      <c r="D5483" t="s">
        <v>4032</v>
      </c>
      <c r="E5483">
        <v>10000</v>
      </c>
      <c r="F5483" t="s">
        <v>5940</v>
      </c>
      <c r="G5483">
        <v>1620</v>
      </c>
      <c r="H5483" t="s">
        <v>5940</v>
      </c>
      <c r="I5483">
        <v>30</v>
      </c>
      <c r="J5483">
        <v>74</v>
      </c>
      <c r="K5483">
        <v>12000</v>
      </c>
      <c r="L5483">
        <v>0</v>
      </c>
      <c r="M5483">
        <v>1980</v>
      </c>
      <c r="N5483">
        <v>0</v>
      </c>
      <c r="O5483">
        <v>9</v>
      </c>
      <c r="P5483">
        <v>474</v>
      </c>
      <c r="R5483">
        <v>2930303</v>
      </c>
      <c r="S5483">
        <v>10000</v>
      </c>
      <c r="T5483" t="s">
        <v>5940</v>
      </c>
      <c r="U5483">
        <v>1620</v>
      </c>
      <c r="V5483" t="s">
        <v>5940</v>
      </c>
      <c r="W5483">
        <v>30</v>
      </c>
      <c r="X5483">
        <v>74</v>
      </c>
      <c r="Z5483">
        <v>5215900</v>
      </c>
      <c r="AB5483" t="s">
        <v>5940</v>
      </c>
      <c r="AC5483">
        <v>5215900</v>
      </c>
      <c r="AD5483" t="s">
        <v>798</v>
      </c>
      <c r="AE5483">
        <v>600</v>
      </c>
      <c r="AF5483">
        <v>5215900</v>
      </c>
      <c r="AG5483" t="s">
        <v>798</v>
      </c>
      <c r="AH5483">
        <v>400</v>
      </c>
      <c r="AI5483">
        <v>5215900</v>
      </c>
      <c r="AJ5483" t="s">
        <v>798</v>
      </c>
      <c r="AK5483" t="s">
        <v>5940</v>
      </c>
      <c r="AL5483">
        <v>5215900</v>
      </c>
      <c r="AM5483" t="s">
        <v>798</v>
      </c>
      <c r="AN5483">
        <v>2090</v>
      </c>
      <c r="AO5483">
        <v>0</v>
      </c>
    </row>
    <row r="5484" spans="1:41" x14ac:dyDescent="0.25">
      <c r="A5484">
        <v>2930402</v>
      </c>
      <c r="B5484">
        <v>6</v>
      </c>
      <c r="C5484" t="s">
        <v>887</v>
      </c>
      <c r="D5484" t="s">
        <v>4033</v>
      </c>
      <c r="E5484" t="s">
        <v>5940</v>
      </c>
      <c r="F5484" t="s">
        <v>5940</v>
      </c>
      <c r="G5484">
        <v>500</v>
      </c>
      <c r="H5484" t="s">
        <v>5940</v>
      </c>
      <c r="I5484" t="s">
        <v>5940</v>
      </c>
      <c r="J5484">
        <v>500</v>
      </c>
      <c r="K5484">
        <v>0</v>
      </c>
      <c r="L5484">
        <v>0</v>
      </c>
      <c r="M5484">
        <v>250</v>
      </c>
      <c r="N5484">
        <v>0</v>
      </c>
      <c r="O5484">
        <v>0</v>
      </c>
      <c r="P5484">
        <v>250</v>
      </c>
      <c r="R5484">
        <v>2930402</v>
      </c>
      <c r="S5484" t="s">
        <v>5940</v>
      </c>
      <c r="T5484" t="s">
        <v>5940</v>
      </c>
      <c r="U5484">
        <v>500</v>
      </c>
      <c r="V5484" t="s">
        <v>5940</v>
      </c>
      <c r="W5484" t="s">
        <v>5940</v>
      </c>
      <c r="X5484">
        <v>500</v>
      </c>
      <c r="Z5484">
        <v>5216007</v>
      </c>
      <c r="AB5484">
        <v>6032</v>
      </c>
      <c r="AC5484">
        <v>5216007</v>
      </c>
      <c r="AD5484" t="s">
        <v>799</v>
      </c>
      <c r="AE5484">
        <v>1302</v>
      </c>
      <c r="AF5484">
        <v>5216007</v>
      </c>
      <c r="AG5484" t="s">
        <v>799</v>
      </c>
      <c r="AH5484">
        <v>29230</v>
      </c>
      <c r="AI5484">
        <v>5216007</v>
      </c>
      <c r="AJ5484" t="s">
        <v>799</v>
      </c>
      <c r="AK5484" t="s">
        <v>5940</v>
      </c>
      <c r="AL5484">
        <v>5216007</v>
      </c>
      <c r="AM5484" t="s">
        <v>799</v>
      </c>
      <c r="AN5484">
        <v>7020</v>
      </c>
      <c r="AO5484">
        <v>0</v>
      </c>
    </row>
    <row r="5485" spans="1:41" x14ac:dyDescent="0.25">
      <c r="A5485">
        <v>2930501</v>
      </c>
      <c r="B5485">
        <v>6</v>
      </c>
      <c r="C5485" t="s">
        <v>887</v>
      </c>
      <c r="D5485" t="s">
        <v>4034</v>
      </c>
      <c r="E5485" t="s">
        <v>5940</v>
      </c>
      <c r="F5485" t="s">
        <v>5940</v>
      </c>
      <c r="G5485">
        <v>2160</v>
      </c>
      <c r="H5485" t="s">
        <v>5940</v>
      </c>
      <c r="I5485" t="s">
        <v>5940</v>
      </c>
      <c r="J5485">
        <v>2880</v>
      </c>
      <c r="K5485">
        <v>0</v>
      </c>
      <c r="L5485">
        <v>0</v>
      </c>
      <c r="M5485">
        <v>1488</v>
      </c>
      <c r="N5485">
        <v>0</v>
      </c>
      <c r="O5485">
        <v>0</v>
      </c>
      <c r="P5485">
        <v>1124</v>
      </c>
      <c r="R5485">
        <v>2930501</v>
      </c>
      <c r="S5485" t="s">
        <v>5940</v>
      </c>
      <c r="T5485" t="s">
        <v>5940</v>
      </c>
      <c r="U5485">
        <v>2160</v>
      </c>
      <c r="V5485" t="s">
        <v>5940</v>
      </c>
      <c r="W5485" t="s">
        <v>5940</v>
      </c>
      <c r="X5485">
        <v>2880</v>
      </c>
      <c r="Z5485">
        <v>5216304</v>
      </c>
      <c r="AB5485" t="s">
        <v>5940</v>
      </c>
      <c r="AC5485">
        <v>5216304</v>
      </c>
      <c r="AD5485" t="s">
        <v>800</v>
      </c>
      <c r="AE5485" t="s">
        <v>5940</v>
      </c>
      <c r="AF5485">
        <v>5216304</v>
      </c>
      <c r="AG5485" t="s">
        <v>800</v>
      </c>
      <c r="AH5485" t="s">
        <v>5940</v>
      </c>
      <c r="AI5485">
        <v>5216304</v>
      </c>
      <c r="AJ5485" t="s">
        <v>800</v>
      </c>
      <c r="AK5485" t="s">
        <v>5940</v>
      </c>
      <c r="AL5485">
        <v>5216304</v>
      </c>
      <c r="AM5485" t="s">
        <v>800</v>
      </c>
      <c r="AN5485">
        <v>3400</v>
      </c>
      <c r="AO5485">
        <v>0</v>
      </c>
    </row>
    <row r="5486" spans="1:41" x14ac:dyDescent="0.25">
      <c r="A5486">
        <v>2930600</v>
      </c>
      <c r="B5486">
        <v>6</v>
      </c>
      <c r="C5486" t="s">
        <v>887</v>
      </c>
      <c r="D5486" t="s">
        <v>4035</v>
      </c>
      <c r="E5486" t="s">
        <v>5940</v>
      </c>
      <c r="F5486" t="s">
        <v>5940</v>
      </c>
      <c r="G5486">
        <v>76</v>
      </c>
      <c r="H5486" t="s">
        <v>5940</v>
      </c>
      <c r="I5486" t="s">
        <v>5940</v>
      </c>
      <c r="J5486">
        <v>155</v>
      </c>
      <c r="K5486">
        <v>0</v>
      </c>
      <c r="L5486">
        <v>0</v>
      </c>
      <c r="M5486">
        <v>855</v>
      </c>
      <c r="N5486">
        <v>0</v>
      </c>
      <c r="O5486">
        <v>0</v>
      </c>
      <c r="P5486">
        <v>245</v>
      </c>
      <c r="R5486">
        <v>2930600</v>
      </c>
      <c r="S5486" t="s">
        <v>5940</v>
      </c>
      <c r="T5486" t="s">
        <v>5940</v>
      </c>
      <c r="U5486">
        <v>76</v>
      </c>
      <c r="V5486" t="s">
        <v>5940</v>
      </c>
      <c r="W5486" t="s">
        <v>5940</v>
      </c>
      <c r="X5486">
        <v>155</v>
      </c>
      <c r="Z5486">
        <v>5216403</v>
      </c>
      <c r="AB5486">
        <v>74635</v>
      </c>
      <c r="AC5486">
        <v>5216403</v>
      </c>
      <c r="AD5486" t="s">
        <v>801</v>
      </c>
      <c r="AE5486">
        <v>4320</v>
      </c>
      <c r="AF5486">
        <v>5216403</v>
      </c>
      <c r="AG5486" t="s">
        <v>801</v>
      </c>
      <c r="AH5486">
        <v>3600</v>
      </c>
      <c r="AI5486">
        <v>5216403</v>
      </c>
      <c r="AJ5486" t="s">
        <v>801</v>
      </c>
      <c r="AK5486" t="s">
        <v>5940</v>
      </c>
      <c r="AL5486">
        <v>5216403</v>
      </c>
      <c r="AM5486" t="s">
        <v>801</v>
      </c>
      <c r="AN5486">
        <v>133920</v>
      </c>
      <c r="AO5486">
        <v>0</v>
      </c>
    </row>
    <row r="5487" spans="1:41" x14ac:dyDescent="0.25">
      <c r="A5487">
        <v>2930709</v>
      </c>
      <c r="B5487">
        <v>6</v>
      </c>
      <c r="C5487" t="s">
        <v>887</v>
      </c>
      <c r="D5487" t="s">
        <v>4036</v>
      </c>
      <c r="E5487">
        <v>1350</v>
      </c>
      <c r="F5487" t="s">
        <v>5940</v>
      </c>
      <c r="G5487">
        <v>8</v>
      </c>
      <c r="H5487" t="s">
        <v>5940</v>
      </c>
      <c r="I5487" t="s">
        <v>5940</v>
      </c>
      <c r="J5487" t="s">
        <v>5940</v>
      </c>
      <c r="K5487">
        <v>60</v>
      </c>
      <c r="L5487">
        <v>0</v>
      </c>
      <c r="M5487">
        <v>1</v>
      </c>
      <c r="N5487">
        <v>0</v>
      </c>
      <c r="O5487">
        <v>0</v>
      </c>
      <c r="P5487">
        <v>1</v>
      </c>
      <c r="R5487">
        <v>2930709</v>
      </c>
      <c r="S5487">
        <v>1350</v>
      </c>
      <c r="T5487" t="s">
        <v>5940</v>
      </c>
      <c r="U5487">
        <v>8</v>
      </c>
      <c r="V5487" t="s">
        <v>5940</v>
      </c>
      <c r="W5487" t="s">
        <v>5940</v>
      </c>
      <c r="X5487" t="s">
        <v>5940</v>
      </c>
      <c r="Z5487">
        <v>5216452</v>
      </c>
      <c r="AB5487">
        <v>8000</v>
      </c>
      <c r="AC5487">
        <v>5216452</v>
      </c>
      <c r="AD5487" t="s">
        <v>802</v>
      </c>
      <c r="AE5487">
        <v>1900</v>
      </c>
      <c r="AF5487">
        <v>5216452</v>
      </c>
      <c r="AG5487" t="s">
        <v>802</v>
      </c>
      <c r="AH5487" t="s">
        <v>5940</v>
      </c>
      <c r="AI5487">
        <v>5216452</v>
      </c>
      <c r="AJ5487" t="s">
        <v>802</v>
      </c>
      <c r="AK5487">
        <v>800</v>
      </c>
      <c r="AL5487">
        <v>5216452</v>
      </c>
      <c r="AM5487" t="s">
        <v>802</v>
      </c>
      <c r="AN5487">
        <v>120000</v>
      </c>
      <c r="AO5487">
        <v>0</v>
      </c>
    </row>
    <row r="5488" spans="1:41" x14ac:dyDescent="0.25">
      <c r="A5488">
        <v>2930758</v>
      </c>
      <c r="B5488">
        <v>6</v>
      </c>
      <c r="C5488" t="s">
        <v>887</v>
      </c>
      <c r="D5488" t="s">
        <v>4037</v>
      </c>
      <c r="E5488">
        <v>1800</v>
      </c>
      <c r="F5488" t="s">
        <v>5940</v>
      </c>
      <c r="G5488">
        <v>2750</v>
      </c>
      <c r="H5488">
        <v>1786</v>
      </c>
      <c r="I5488">
        <v>10</v>
      </c>
      <c r="J5488">
        <v>576</v>
      </c>
      <c r="K5488">
        <v>26400</v>
      </c>
      <c r="L5488">
        <v>0</v>
      </c>
      <c r="M5488">
        <v>231</v>
      </c>
      <c r="N5488">
        <v>1620</v>
      </c>
      <c r="O5488">
        <v>15</v>
      </c>
      <c r="P5488">
        <v>46</v>
      </c>
      <c r="R5488">
        <v>2930758</v>
      </c>
      <c r="S5488">
        <v>1800</v>
      </c>
      <c r="T5488" t="s">
        <v>5940</v>
      </c>
      <c r="U5488">
        <v>2750</v>
      </c>
      <c r="V5488">
        <v>1786</v>
      </c>
      <c r="W5488">
        <v>10</v>
      </c>
      <c r="X5488">
        <v>576</v>
      </c>
      <c r="Z5488">
        <v>5216809</v>
      </c>
      <c r="AB5488" t="s">
        <v>5940</v>
      </c>
      <c r="AC5488">
        <v>5216809</v>
      </c>
      <c r="AD5488" t="s">
        <v>803</v>
      </c>
      <c r="AE5488">
        <v>1080</v>
      </c>
      <c r="AF5488">
        <v>5216809</v>
      </c>
      <c r="AG5488" t="s">
        <v>803</v>
      </c>
      <c r="AH5488" t="s">
        <v>5940</v>
      </c>
      <c r="AI5488">
        <v>5216809</v>
      </c>
      <c r="AJ5488" t="s">
        <v>803</v>
      </c>
      <c r="AK5488">
        <v>70</v>
      </c>
      <c r="AL5488">
        <v>5216809</v>
      </c>
      <c r="AM5488" t="s">
        <v>803</v>
      </c>
      <c r="AN5488" t="s">
        <v>5940</v>
      </c>
      <c r="AO5488">
        <v>0</v>
      </c>
    </row>
    <row r="5489" spans="1:41" x14ac:dyDescent="0.25">
      <c r="A5489">
        <v>2930766</v>
      </c>
      <c r="B5489">
        <v>6</v>
      </c>
      <c r="C5489" t="s">
        <v>887</v>
      </c>
      <c r="D5489" t="s">
        <v>4038</v>
      </c>
      <c r="E5489" t="s">
        <v>5940</v>
      </c>
      <c r="F5489" t="s">
        <v>5940</v>
      </c>
      <c r="G5489">
        <v>18900</v>
      </c>
      <c r="H5489" t="s">
        <v>5940</v>
      </c>
      <c r="I5489" t="s">
        <v>5940</v>
      </c>
      <c r="J5489">
        <v>12096</v>
      </c>
      <c r="K5489">
        <v>0</v>
      </c>
      <c r="L5489">
        <v>0</v>
      </c>
      <c r="M5489">
        <v>7650</v>
      </c>
      <c r="N5489">
        <v>0</v>
      </c>
      <c r="O5489">
        <v>0</v>
      </c>
      <c r="P5489">
        <v>5100</v>
      </c>
      <c r="R5489">
        <v>2930766</v>
      </c>
      <c r="S5489" t="s">
        <v>5940</v>
      </c>
      <c r="T5489" t="s">
        <v>5940</v>
      </c>
      <c r="U5489">
        <v>18900</v>
      </c>
      <c r="V5489" t="s">
        <v>5940</v>
      </c>
      <c r="W5489" t="s">
        <v>5940</v>
      </c>
      <c r="X5489">
        <v>12096</v>
      </c>
      <c r="Z5489">
        <v>5216908</v>
      </c>
      <c r="AB5489" t="s">
        <v>5940</v>
      </c>
      <c r="AC5489">
        <v>5216908</v>
      </c>
      <c r="AD5489" t="s">
        <v>804</v>
      </c>
      <c r="AE5489">
        <v>560</v>
      </c>
      <c r="AF5489">
        <v>5216908</v>
      </c>
      <c r="AG5489" t="s">
        <v>804</v>
      </c>
      <c r="AH5489">
        <v>1200</v>
      </c>
      <c r="AI5489">
        <v>5216908</v>
      </c>
      <c r="AJ5489" t="s">
        <v>804</v>
      </c>
      <c r="AK5489">
        <v>30</v>
      </c>
      <c r="AL5489">
        <v>5216908</v>
      </c>
      <c r="AM5489" t="s">
        <v>804</v>
      </c>
      <c r="AN5489" t="s">
        <v>5940</v>
      </c>
      <c r="AO5489">
        <v>0</v>
      </c>
    </row>
    <row r="5490" spans="1:41" x14ac:dyDescent="0.25">
      <c r="A5490">
        <v>2930774</v>
      </c>
      <c r="B5490">
        <v>6</v>
      </c>
      <c r="C5490" t="s">
        <v>887</v>
      </c>
      <c r="D5490" t="s">
        <v>4039</v>
      </c>
      <c r="E5490" t="s">
        <v>5940</v>
      </c>
      <c r="F5490" t="s">
        <v>5940</v>
      </c>
      <c r="G5490">
        <v>96</v>
      </c>
      <c r="H5490" t="s">
        <v>5940</v>
      </c>
      <c r="I5490" t="s">
        <v>5940</v>
      </c>
      <c r="J5490">
        <v>30</v>
      </c>
      <c r="K5490">
        <v>0</v>
      </c>
      <c r="L5490">
        <v>0</v>
      </c>
      <c r="M5490">
        <v>138</v>
      </c>
      <c r="N5490">
        <v>0</v>
      </c>
      <c r="O5490">
        <v>0</v>
      </c>
      <c r="P5490">
        <v>222</v>
      </c>
      <c r="R5490">
        <v>2930774</v>
      </c>
      <c r="S5490" t="s">
        <v>5940</v>
      </c>
      <c r="T5490" t="s">
        <v>5940</v>
      </c>
      <c r="U5490">
        <v>96</v>
      </c>
      <c r="V5490" t="s">
        <v>5940</v>
      </c>
      <c r="W5490" t="s">
        <v>5940</v>
      </c>
      <c r="X5490">
        <v>30</v>
      </c>
      <c r="Z5490">
        <v>5217104</v>
      </c>
      <c r="AB5490">
        <v>690</v>
      </c>
      <c r="AC5490">
        <v>5217104</v>
      </c>
      <c r="AD5490" t="s">
        <v>805</v>
      </c>
      <c r="AE5490">
        <v>6840</v>
      </c>
      <c r="AF5490">
        <v>5217104</v>
      </c>
      <c r="AG5490" t="s">
        <v>805</v>
      </c>
      <c r="AH5490" t="s">
        <v>5940</v>
      </c>
      <c r="AI5490">
        <v>5217104</v>
      </c>
      <c r="AJ5490" t="s">
        <v>805</v>
      </c>
      <c r="AK5490">
        <v>800</v>
      </c>
      <c r="AL5490">
        <v>5217104</v>
      </c>
      <c r="AM5490" t="s">
        <v>805</v>
      </c>
      <c r="AN5490">
        <v>136350</v>
      </c>
      <c r="AO5490">
        <v>0</v>
      </c>
    </row>
    <row r="5491" spans="1:41" x14ac:dyDescent="0.25">
      <c r="A5491">
        <v>2930808</v>
      </c>
      <c r="B5491">
        <v>6</v>
      </c>
      <c r="C5491" t="s">
        <v>887</v>
      </c>
      <c r="D5491" t="s">
        <v>4040</v>
      </c>
      <c r="E5491">
        <v>16000</v>
      </c>
      <c r="F5491" t="s">
        <v>5940</v>
      </c>
      <c r="G5491">
        <v>559</v>
      </c>
      <c r="H5491" t="s">
        <v>5940</v>
      </c>
      <c r="I5491" t="s">
        <v>5940</v>
      </c>
      <c r="J5491">
        <v>76</v>
      </c>
      <c r="K5491">
        <v>5000</v>
      </c>
      <c r="L5491">
        <v>0</v>
      </c>
      <c r="M5491">
        <v>4185</v>
      </c>
      <c r="N5491">
        <v>0</v>
      </c>
      <c r="O5491">
        <v>0</v>
      </c>
      <c r="P5491">
        <v>1734</v>
      </c>
      <c r="R5491">
        <v>2930808</v>
      </c>
      <c r="S5491">
        <v>16000</v>
      </c>
      <c r="T5491" t="s">
        <v>5940</v>
      </c>
      <c r="U5491">
        <v>559</v>
      </c>
      <c r="V5491" t="s">
        <v>5940</v>
      </c>
      <c r="W5491" t="s">
        <v>5940</v>
      </c>
      <c r="X5491">
        <v>76</v>
      </c>
      <c r="Z5491">
        <v>5217203</v>
      </c>
      <c r="AB5491" t="s">
        <v>5940</v>
      </c>
      <c r="AC5491">
        <v>5217203</v>
      </c>
      <c r="AD5491" t="s">
        <v>806</v>
      </c>
      <c r="AE5491">
        <v>1345</v>
      </c>
      <c r="AF5491">
        <v>5217203</v>
      </c>
      <c r="AG5491" t="s">
        <v>806</v>
      </c>
      <c r="AH5491">
        <v>400</v>
      </c>
      <c r="AI5491">
        <v>5217203</v>
      </c>
      <c r="AJ5491" t="s">
        <v>806</v>
      </c>
      <c r="AK5491" t="s">
        <v>5940</v>
      </c>
      <c r="AL5491">
        <v>5217203</v>
      </c>
      <c r="AM5491" t="s">
        <v>806</v>
      </c>
      <c r="AN5491">
        <v>5831</v>
      </c>
      <c r="AO5491">
        <v>0</v>
      </c>
    </row>
    <row r="5492" spans="1:41" x14ac:dyDescent="0.25">
      <c r="A5492">
        <v>2930907</v>
      </c>
      <c r="B5492">
        <v>6</v>
      </c>
      <c r="C5492" t="s">
        <v>887</v>
      </c>
      <c r="D5492" t="s">
        <v>4041</v>
      </c>
      <c r="E5492">
        <v>7000</v>
      </c>
      <c r="F5492" t="s">
        <v>5940</v>
      </c>
      <c r="G5492">
        <v>1620</v>
      </c>
      <c r="H5492" t="s">
        <v>5940</v>
      </c>
      <c r="I5492">
        <v>36</v>
      </c>
      <c r="J5492">
        <v>52</v>
      </c>
      <c r="K5492">
        <v>16000</v>
      </c>
      <c r="L5492">
        <v>0</v>
      </c>
      <c r="M5492">
        <v>1725</v>
      </c>
      <c r="N5492">
        <v>0</v>
      </c>
      <c r="O5492">
        <v>16</v>
      </c>
      <c r="P5492">
        <v>57</v>
      </c>
      <c r="R5492">
        <v>2930907</v>
      </c>
      <c r="S5492">
        <v>7000</v>
      </c>
      <c r="T5492" t="s">
        <v>5940</v>
      </c>
      <c r="U5492">
        <v>1620</v>
      </c>
      <c r="V5492" t="s">
        <v>5940</v>
      </c>
      <c r="W5492">
        <v>36</v>
      </c>
      <c r="X5492">
        <v>52</v>
      </c>
      <c r="Z5492">
        <v>5217302</v>
      </c>
      <c r="AB5492" t="s">
        <v>5940</v>
      </c>
      <c r="AC5492">
        <v>5217302</v>
      </c>
      <c r="AD5492" t="s">
        <v>807</v>
      </c>
      <c r="AE5492">
        <v>160</v>
      </c>
      <c r="AF5492">
        <v>5217302</v>
      </c>
      <c r="AG5492" t="s">
        <v>807</v>
      </c>
      <c r="AH5492" t="s">
        <v>5940</v>
      </c>
      <c r="AI5492">
        <v>5217302</v>
      </c>
      <c r="AJ5492" t="s">
        <v>807</v>
      </c>
      <c r="AK5492" t="s">
        <v>5940</v>
      </c>
      <c r="AL5492">
        <v>5217302</v>
      </c>
      <c r="AM5492" t="s">
        <v>807</v>
      </c>
      <c r="AN5492">
        <v>910</v>
      </c>
      <c r="AO5492">
        <v>0</v>
      </c>
    </row>
    <row r="5493" spans="1:41" x14ac:dyDescent="0.25">
      <c r="A5493">
        <v>2931004</v>
      </c>
      <c r="B5493">
        <v>6</v>
      </c>
      <c r="C5493" t="s">
        <v>887</v>
      </c>
      <c r="D5493" t="s">
        <v>4042</v>
      </c>
      <c r="E5493">
        <v>2600</v>
      </c>
      <c r="F5493" t="s">
        <v>5940</v>
      </c>
      <c r="G5493" t="s">
        <v>5940</v>
      </c>
      <c r="H5493">
        <v>360</v>
      </c>
      <c r="I5493" t="s">
        <v>5940</v>
      </c>
      <c r="J5493">
        <v>738</v>
      </c>
      <c r="K5493">
        <v>4000</v>
      </c>
      <c r="L5493">
        <v>0</v>
      </c>
      <c r="M5493">
        <v>150</v>
      </c>
      <c r="N5493">
        <v>262</v>
      </c>
      <c r="O5493">
        <v>0</v>
      </c>
      <c r="P5493">
        <v>408</v>
      </c>
      <c r="R5493">
        <v>2931004</v>
      </c>
      <c r="S5493">
        <v>2600</v>
      </c>
      <c r="T5493" t="s">
        <v>5940</v>
      </c>
      <c r="U5493" t="s">
        <v>5940</v>
      </c>
      <c r="V5493">
        <v>360</v>
      </c>
      <c r="W5493" t="s">
        <v>5940</v>
      </c>
      <c r="X5493">
        <v>738</v>
      </c>
      <c r="Z5493">
        <v>5217401</v>
      </c>
      <c r="AB5493" t="s">
        <v>5940</v>
      </c>
      <c r="AC5493">
        <v>5217401</v>
      </c>
      <c r="AD5493" t="s">
        <v>808</v>
      </c>
      <c r="AE5493">
        <v>140</v>
      </c>
      <c r="AF5493">
        <v>5217401</v>
      </c>
      <c r="AG5493" t="s">
        <v>808</v>
      </c>
      <c r="AH5493" t="s">
        <v>5940</v>
      </c>
      <c r="AI5493">
        <v>5217401</v>
      </c>
      <c r="AJ5493" t="s">
        <v>808</v>
      </c>
      <c r="AK5493" t="s">
        <v>5940</v>
      </c>
      <c r="AL5493">
        <v>5217401</v>
      </c>
      <c r="AM5493" t="s">
        <v>808</v>
      </c>
      <c r="AN5493">
        <v>16000</v>
      </c>
      <c r="AO5493">
        <v>0</v>
      </c>
    </row>
    <row r="5494" spans="1:41" x14ac:dyDescent="0.25">
      <c r="A5494">
        <v>2931053</v>
      </c>
      <c r="B5494">
        <v>6</v>
      </c>
      <c r="C5494" t="s">
        <v>887</v>
      </c>
      <c r="D5494" t="s">
        <v>4043</v>
      </c>
      <c r="E5494">
        <v>800</v>
      </c>
      <c r="F5494" t="s">
        <v>5940</v>
      </c>
      <c r="G5494">
        <v>150</v>
      </c>
      <c r="H5494">
        <v>36</v>
      </c>
      <c r="I5494">
        <v>15</v>
      </c>
      <c r="J5494">
        <v>600</v>
      </c>
      <c r="K5494">
        <v>1000</v>
      </c>
      <c r="L5494">
        <v>0</v>
      </c>
      <c r="M5494">
        <v>202</v>
      </c>
      <c r="N5494">
        <v>0</v>
      </c>
      <c r="O5494">
        <v>30</v>
      </c>
      <c r="P5494">
        <v>157</v>
      </c>
      <c r="R5494">
        <v>2931053</v>
      </c>
      <c r="S5494">
        <v>800</v>
      </c>
      <c r="T5494" t="s">
        <v>5940</v>
      </c>
      <c r="U5494">
        <v>150</v>
      </c>
      <c r="V5494">
        <v>36</v>
      </c>
      <c r="W5494">
        <v>15</v>
      </c>
      <c r="X5494">
        <v>600</v>
      </c>
      <c r="Z5494">
        <v>5217609</v>
      </c>
      <c r="AB5494" t="s">
        <v>5940</v>
      </c>
      <c r="AC5494">
        <v>5217609</v>
      </c>
      <c r="AD5494" t="s">
        <v>809</v>
      </c>
      <c r="AE5494">
        <v>600</v>
      </c>
      <c r="AF5494">
        <v>5217609</v>
      </c>
      <c r="AG5494" t="s">
        <v>809</v>
      </c>
      <c r="AH5494">
        <v>1080</v>
      </c>
      <c r="AI5494">
        <v>5217609</v>
      </c>
      <c r="AJ5494" t="s">
        <v>809</v>
      </c>
      <c r="AK5494">
        <v>2100</v>
      </c>
      <c r="AL5494">
        <v>5217609</v>
      </c>
      <c r="AM5494" t="s">
        <v>809</v>
      </c>
      <c r="AN5494">
        <v>28500</v>
      </c>
      <c r="AO5494">
        <v>0</v>
      </c>
    </row>
    <row r="5495" spans="1:41" x14ac:dyDescent="0.25">
      <c r="A5495">
        <v>2931103</v>
      </c>
      <c r="B5495">
        <v>6</v>
      </c>
      <c r="C5495" t="s">
        <v>887</v>
      </c>
      <c r="D5495" t="s">
        <v>4044</v>
      </c>
      <c r="E5495" t="s">
        <v>5940</v>
      </c>
      <c r="F5495" t="s">
        <v>5940</v>
      </c>
      <c r="G5495">
        <v>874</v>
      </c>
      <c r="H5495" t="s">
        <v>5940</v>
      </c>
      <c r="I5495" t="s">
        <v>5940</v>
      </c>
      <c r="J5495">
        <v>655</v>
      </c>
      <c r="K5495">
        <v>0</v>
      </c>
      <c r="L5495">
        <v>0</v>
      </c>
      <c r="M5495">
        <v>34</v>
      </c>
      <c r="N5495">
        <v>0</v>
      </c>
      <c r="O5495">
        <v>0</v>
      </c>
      <c r="P5495">
        <v>137</v>
      </c>
      <c r="R5495">
        <v>2931103</v>
      </c>
      <c r="S5495" t="s">
        <v>5940</v>
      </c>
      <c r="T5495" t="s">
        <v>5940</v>
      </c>
      <c r="U5495">
        <v>874</v>
      </c>
      <c r="V5495" t="s">
        <v>5940</v>
      </c>
      <c r="W5495" t="s">
        <v>5940</v>
      </c>
      <c r="X5495">
        <v>655</v>
      </c>
      <c r="Z5495">
        <v>5217708</v>
      </c>
      <c r="AB5495" t="s">
        <v>5940</v>
      </c>
      <c r="AC5495">
        <v>5217708</v>
      </c>
      <c r="AD5495" t="s">
        <v>810</v>
      </c>
      <c r="AE5495">
        <v>1900</v>
      </c>
      <c r="AF5495">
        <v>5217708</v>
      </c>
      <c r="AG5495" t="s">
        <v>810</v>
      </c>
      <c r="AH5495" t="s">
        <v>5940</v>
      </c>
      <c r="AI5495">
        <v>5217708</v>
      </c>
      <c r="AJ5495" t="s">
        <v>810</v>
      </c>
      <c r="AK5495">
        <v>2700</v>
      </c>
      <c r="AL5495">
        <v>5217708</v>
      </c>
      <c r="AM5495" t="s">
        <v>810</v>
      </c>
      <c r="AN5495">
        <v>52845</v>
      </c>
      <c r="AO5495">
        <v>0</v>
      </c>
    </row>
    <row r="5496" spans="1:41" x14ac:dyDescent="0.25">
      <c r="A5496">
        <v>2931202</v>
      </c>
      <c r="B5496">
        <v>6</v>
      </c>
      <c r="C5496" t="s">
        <v>887</v>
      </c>
      <c r="D5496" t="s">
        <v>4045</v>
      </c>
      <c r="E5496">
        <v>2000</v>
      </c>
      <c r="F5496" t="s">
        <v>5940</v>
      </c>
      <c r="G5496">
        <v>30</v>
      </c>
      <c r="H5496" t="s">
        <v>5940</v>
      </c>
      <c r="I5496" t="s">
        <v>5940</v>
      </c>
      <c r="J5496">
        <v>27</v>
      </c>
      <c r="K5496">
        <v>2600</v>
      </c>
      <c r="L5496">
        <v>0</v>
      </c>
      <c r="M5496">
        <v>86</v>
      </c>
      <c r="N5496">
        <v>0</v>
      </c>
      <c r="O5496">
        <v>0</v>
      </c>
      <c r="P5496">
        <v>48</v>
      </c>
      <c r="R5496">
        <v>2931202</v>
      </c>
      <c r="S5496">
        <v>2000</v>
      </c>
      <c r="T5496" t="s">
        <v>5940</v>
      </c>
      <c r="U5496">
        <v>30</v>
      </c>
      <c r="V5496" t="s">
        <v>5940</v>
      </c>
      <c r="W5496" t="s">
        <v>5940</v>
      </c>
      <c r="X5496">
        <v>27</v>
      </c>
      <c r="Z5496">
        <v>5218003</v>
      </c>
      <c r="AB5496" t="s">
        <v>5940</v>
      </c>
      <c r="AC5496">
        <v>5218003</v>
      </c>
      <c r="AD5496" t="s">
        <v>811</v>
      </c>
      <c r="AE5496">
        <v>2880</v>
      </c>
      <c r="AF5496">
        <v>5218003</v>
      </c>
      <c r="AG5496" t="s">
        <v>811</v>
      </c>
      <c r="AH5496">
        <v>400</v>
      </c>
      <c r="AI5496">
        <v>5218003</v>
      </c>
      <c r="AJ5496" t="s">
        <v>811</v>
      </c>
      <c r="AK5496" t="s">
        <v>5940</v>
      </c>
      <c r="AL5496">
        <v>5218003</v>
      </c>
      <c r="AM5496" t="s">
        <v>811</v>
      </c>
      <c r="AN5496">
        <v>6116</v>
      </c>
      <c r="AO5496">
        <v>0</v>
      </c>
    </row>
    <row r="5497" spans="1:41" x14ac:dyDescent="0.25">
      <c r="A5497">
        <v>2931301</v>
      </c>
      <c r="B5497">
        <v>6</v>
      </c>
      <c r="C5497" t="s">
        <v>887</v>
      </c>
      <c r="D5497" t="s">
        <v>4046</v>
      </c>
      <c r="E5497">
        <v>800</v>
      </c>
      <c r="F5497" t="s">
        <v>5940</v>
      </c>
      <c r="G5497">
        <v>63</v>
      </c>
      <c r="H5497" t="s">
        <v>5940</v>
      </c>
      <c r="I5497" t="s">
        <v>5940</v>
      </c>
      <c r="J5497">
        <v>2200</v>
      </c>
      <c r="K5497">
        <v>2000</v>
      </c>
      <c r="L5497">
        <v>0</v>
      </c>
      <c r="M5497">
        <v>2040</v>
      </c>
      <c r="N5497">
        <v>0</v>
      </c>
      <c r="O5497">
        <v>0</v>
      </c>
      <c r="P5497">
        <v>6142</v>
      </c>
      <c r="R5497">
        <v>2931301</v>
      </c>
      <c r="S5497">
        <v>800</v>
      </c>
      <c r="T5497" t="s">
        <v>5940</v>
      </c>
      <c r="U5497">
        <v>63</v>
      </c>
      <c r="V5497" t="s">
        <v>5940</v>
      </c>
      <c r="W5497" t="s">
        <v>5940</v>
      </c>
      <c r="X5497">
        <v>2200</v>
      </c>
      <c r="Z5497">
        <v>5218052</v>
      </c>
      <c r="AB5497">
        <v>3360</v>
      </c>
      <c r="AC5497">
        <v>5218052</v>
      </c>
      <c r="AD5497" t="s">
        <v>812</v>
      </c>
      <c r="AE5497">
        <v>186</v>
      </c>
      <c r="AF5497">
        <v>5218052</v>
      </c>
      <c r="AG5497" t="s">
        <v>812</v>
      </c>
      <c r="AH5497">
        <v>623700</v>
      </c>
      <c r="AI5497">
        <v>5218052</v>
      </c>
      <c r="AJ5497" t="s">
        <v>812</v>
      </c>
      <c r="AK5497" t="s">
        <v>5940</v>
      </c>
      <c r="AL5497">
        <v>5218052</v>
      </c>
      <c r="AM5497" t="s">
        <v>812</v>
      </c>
      <c r="AN5497">
        <v>48960</v>
      </c>
      <c r="AO5497">
        <v>0</v>
      </c>
    </row>
    <row r="5498" spans="1:41" x14ac:dyDescent="0.25">
      <c r="A5498">
        <v>2931350</v>
      </c>
      <c r="B5498">
        <v>6</v>
      </c>
      <c r="C5498" t="s">
        <v>887</v>
      </c>
      <c r="D5498" t="s">
        <v>4047</v>
      </c>
      <c r="E5498">
        <v>15680</v>
      </c>
      <c r="F5498" t="s">
        <v>5940</v>
      </c>
      <c r="G5498">
        <v>66</v>
      </c>
      <c r="H5498" t="s">
        <v>5940</v>
      </c>
      <c r="I5498" t="s">
        <v>5940</v>
      </c>
      <c r="J5498">
        <v>152</v>
      </c>
      <c r="K5498">
        <v>20996</v>
      </c>
      <c r="L5498">
        <v>0</v>
      </c>
      <c r="M5498">
        <v>36</v>
      </c>
      <c r="N5498">
        <v>0</v>
      </c>
      <c r="O5498">
        <v>0</v>
      </c>
      <c r="P5498">
        <v>105</v>
      </c>
      <c r="R5498">
        <v>2931350</v>
      </c>
      <c r="S5498">
        <v>15680</v>
      </c>
      <c r="T5498" t="s">
        <v>5940</v>
      </c>
      <c r="U5498">
        <v>66</v>
      </c>
      <c r="V5498" t="s">
        <v>5940</v>
      </c>
      <c r="W5498" t="s">
        <v>5940</v>
      </c>
      <c r="X5498">
        <v>152</v>
      </c>
      <c r="Z5498">
        <v>5218102</v>
      </c>
      <c r="AB5498">
        <v>900</v>
      </c>
      <c r="AC5498">
        <v>5218102</v>
      </c>
      <c r="AD5498" t="s">
        <v>813</v>
      </c>
      <c r="AE5498">
        <v>400</v>
      </c>
      <c r="AF5498">
        <v>5218102</v>
      </c>
      <c r="AG5498" t="s">
        <v>813</v>
      </c>
      <c r="AH5498" t="s">
        <v>5940</v>
      </c>
      <c r="AI5498">
        <v>5218102</v>
      </c>
      <c r="AJ5498" t="s">
        <v>813</v>
      </c>
      <c r="AK5498" t="s">
        <v>5940</v>
      </c>
      <c r="AL5498">
        <v>5218102</v>
      </c>
      <c r="AM5498" t="s">
        <v>813</v>
      </c>
      <c r="AN5498">
        <v>66000</v>
      </c>
      <c r="AO5498">
        <v>0</v>
      </c>
    </row>
    <row r="5499" spans="1:41" x14ac:dyDescent="0.25">
      <c r="A5499">
        <v>2931400</v>
      </c>
      <c r="B5499">
        <v>6</v>
      </c>
      <c r="C5499" t="s">
        <v>887</v>
      </c>
      <c r="D5499" t="s">
        <v>4048</v>
      </c>
      <c r="E5499">
        <v>10800</v>
      </c>
      <c r="F5499" t="s">
        <v>5940</v>
      </c>
      <c r="G5499">
        <v>42</v>
      </c>
      <c r="H5499" t="s">
        <v>5940</v>
      </c>
      <c r="I5499" t="s">
        <v>5940</v>
      </c>
      <c r="J5499">
        <v>54</v>
      </c>
      <c r="K5499">
        <v>12000</v>
      </c>
      <c r="L5499">
        <v>0</v>
      </c>
      <c r="M5499">
        <v>27</v>
      </c>
      <c r="N5499">
        <v>0</v>
      </c>
      <c r="O5499">
        <v>0</v>
      </c>
      <c r="P5499">
        <v>25</v>
      </c>
      <c r="R5499">
        <v>2931400</v>
      </c>
      <c r="S5499">
        <v>10800</v>
      </c>
      <c r="T5499" t="s">
        <v>5940</v>
      </c>
      <c r="U5499">
        <v>42</v>
      </c>
      <c r="V5499" t="s">
        <v>5940</v>
      </c>
      <c r="W5499" t="s">
        <v>5940</v>
      </c>
      <c r="X5499">
        <v>54</v>
      </c>
      <c r="Z5499">
        <v>5218300</v>
      </c>
      <c r="AB5499" t="s">
        <v>5940</v>
      </c>
      <c r="AC5499">
        <v>5218300</v>
      </c>
      <c r="AD5499" t="s">
        <v>814</v>
      </c>
      <c r="AE5499">
        <v>1300</v>
      </c>
      <c r="AF5499">
        <v>5218300</v>
      </c>
      <c r="AG5499" t="s">
        <v>814</v>
      </c>
      <c r="AH5499">
        <v>10250</v>
      </c>
      <c r="AI5499">
        <v>5218300</v>
      </c>
      <c r="AJ5499" t="s">
        <v>814</v>
      </c>
      <c r="AK5499">
        <v>135</v>
      </c>
      <c r="AL5499">
        <v>5218300</v>
      </c>
      <c r="AM5499" t="s">
        <v>814</v>
      </c>
      <c r="AN5499" t="s">
        <v>5940</v>
      </c>
      <c r="AO5499">
        <v>0</v>
      </c>
    </row>
    <row r="5500" spans="1:41" x14ac:dyDescent="0.25">
      <c r="A5500">
        <v>2931509</v>
      </c>
      <c r="B5500">
        <v>6</v>
      </c>
      <c r="C5500" t="s">
        <v>887</v>
      </c>
      <c r="D5500" t="s">
        <v>4049</v>
      </c>
      <c r="E5500" t="s">
        <v>5940</v>
      </c>
      <c r="F5500" t="s">
        <v>5940</v>
      </c>
      <c r="G5500">
        <v>1980</v>
      </c>
      <c r="H5500" t="s">
        <v>5940</v>
      </c>
      <c r="I5500" t="s">
        <v>5940</v>
      </c>
      <c r="J5500">
        <v>1920</v>
      </c>
      <c r="K5500">
        <v>0</v>
      </c>
      <c r="L5500">
        <v>0</v>
      </c>
      <c r="M5500">
        <v>720</v>
      </c>
      <c r="N5500">
        <v>0</v>
      </c>
      <c r="O5500">
        <v>0</v>
      </c>
      <c r="P5500">
        <v>680</v>
      </c>
      <c r="R5500">
        <v>2931509</v>
      </c>
      <c r="S5500" t="s">
        <v>5940</v>
      </c>
      <c r="T5500" t="s">
        <v>5940</v>
      </c>
      <c r="U5500">
        <v>1980</v>
      </c>
      <c r="V5500" t="s">
        <v>5940</v>
      </c>
      <c r="W5500" t="s">
        <v>5940</v>
      </c>
      <c r="X5500">
        <v>1920</v>
      </c>
      <c r="Z5500">
        <v>5218391</v>
      </c>
      <c r="AB5500" t="s">
        <v>5940</v>
      </c>
      <c r="AC5500">
        <v>5218391</v>
      </c>
      <c r="AD5500" t="s">
        <v>815</v>
      </c>
      <c r="AE5500">
        <v>480</v>
      </c>
      <c r="AF5500">
        <v>5218391</v>
      </c>
      <c r="AG5500" t="s">
        <v>815</v>
      </c>
      <c r="AH5500" t="s">
        <v>5940</v>
      </c>
      <c r="AI5500">
        <v>5218391</v>
      </c>
      <c r="AJ5500" t="s">
        <v>815</v>
      </c>
      <c r="AK5500" t="s">
        <v>5940</v>
      </c>
      <c r="AL5500">
        <v>5218391</v>
      </c>
      <c r="AM5500" t="s">
        <v>815</v>
      </c>
      <c r="AN5500" t="s">
        <v>5940</v>
      </c>
      <c r="AO5500">
        <v>0</v>
      </c>
    </row>
    <row r="5501" spans="1:41" x14ac:dyDescent="0.25">
      <c r="A5501">
        <v>2931608</v>
      </c>
      <c r="B5501">
        <v>6</v>
      </c>
      <c r="C5501" t="s">
        <v>887</v>
      </c>
      <c r="D5501" t="s">
        <v>4050</v>
      </c>
      <c r="E5501" t="s">
        <v>5940</v>
      </c>
      <c r="F5501" t="s">
        <v>5940</v>
      </c>
      <c r="G5501">
        <v>17</v>
      </c>
      <c r="H5501" t="s">
        <v>5940</v>
      </c>
      <c r="I5501" t="s">
        <v>5940</v>
      </c>
      <c r="J5501">
        <v>49</v>
      </c>
      <c r="K5501">
        <v>0</v>
      </c>
      <c r="L5501">
        <v>0</v>
      </c>
      <c r="M5501">
        <v>13</v>
      </c>
      <c r="N5501">
        <v>0</v>
      </c>
      <c r="O5501">
        <v>0</v>
      </c>
      <c r="P5501">
        <v>34</v>
      </c>
      <c r="R5501">
        <v>2931608</v>
      </c>
      <c r="S5501" t="s">
        <v>5940</v>
      </c>
      <c r="T5501" t="s">
        <v>5940</v>
      </c>
      <c r="U5501">
        <v>17</v>
      </c>
      <c r="V5501" t="s">
        <v>5940</v>
      </c>
      <c r="W5501" t="s">
        <v>5940</v>
      </c>
      <c r="X5501">
        <v>49</v>
      </c>
      <c r="Z5501">
        <v>5218508</v>
      </c>
      <c r="AB5501">
        <v>103</v>
      </c>
      <c r="AC5501">
        <v>5218508</v>
      </c>
      <c r="AD5501" t="s">
        <v>816</v>
      </c>
      <c r="AE5501">
        <v>1600</v>
      </c>
      <c r="AF5501">
        <v>5218508</v>
      </c>
      <c r="AG5501" t="s">
        <v>816</v>
      </c>
      <c r="AH5501" t="s">
        <v>5940</v>
      </c>
      <c r="AI5501">
        <v>5218508</v>
      </c>
      <c r="AJ5501" t="s">
        <v>816</v>
      </c>
      <c r="AK5501">
        <v>600</v>
      </c>
      <c r="AL5501">
        <v>5218508</v>
      </c>
      <c r="AM5501" t="s">
        <v>816</v>
      </c>
      <c r="AN5501">
        <v>66600</v>
      </c>
      <c r="AO5501">
        <v>0</v>
      </c>
    </row>
    <row r="5502" spans="1:41" x14ac:dyDescent="0.25">
      <c r="A5502">
        <v>2931707</v>
      </c>
      <c r="B5502">
        <v>6</v>
      </c>
      <c r="C5502" t="s">
        <v>887</v>
      </c>
      <c r="D5502" t="s">
        <v>4051</v>
      </c>
      <c r="E5502">
        <v>300000</v>
      </c>
      <c r="F5502" t="s">
        <v>5940</v>
      </c>
      <c r="G5502">
        <v>41</v>
      </c>
      <c r="H5502" t="s">
        <v>5940</v>
      </c>
      <c r="I5502" t="s">
        <v>5940</v>
      </c>
      <c r="J5502">
        <v>28</v>
      </c>
      <c r="K5502">
        <v>240000</v>
      </c>
      <c r="L5502">
        <v>0</v>
      </c>
      <c r="M5502">
        <v>26</v>
      </c>
      <c r="N5502">
        <v>0</v>
      </c>
      <c r="O5502">
        <v>0</v>
      </c>
      <c r="P5502">
        <v>19</v>
      </c>
      <c r="R5502">
        <v>2931707</v>
      </c>
      <c r="S5502">
        <v>300000</v>
      </c>
      <c r="T5502" t="s">
        <v>5940</v>
      </c>
      <c r="U5502">
        <v>41</v>
      </c>
      <c r="V5502" t="s">
        <v>5940</v>
      </c>
      <c r="W5502" t="s">
        <v>5940</v>
      </c>
      <c r="X5502">
        <v>28</v>
      </c>
      <c r="Z5502">
        <v>5218607</v>
      </c>
      <c r="AB5502" t="s">
        <v>5940</v>
      </c>
      <c r="AC5502">
        <v>5218607</v>
      </c>
      <c r="AD5502" t="s">
        <v>817</v>
      </c>
      <c r="AE5502">
        <v>1100</v>
      </c>
      <c r="AF5502">
        <v>5218607</v>
      </c>
      <c r="AG5502" t="s">
        <v>817</v>
      </c>
      <c r="AH5502">
        <v>216000</v>
      </c>
      <c r="AI5502">
        <v>5218607</v>
      </c>
      <c r="AJ5502" t="s">
        <v>817</v>
      </c>
      <c r="AK5502">
        <v>168</v>
      </c>
      <c r="AL5502">
        <v>5218607</v>
      </c>
      <c r="AM5502" t="s">
        <v>817</v>
      </c>
      <c r="AN5502">
        <v>1200</v>
      </c>
      <c r="AO5502">
        <v>0</v>
      </c>
    </row>
    <row r="5503" spans="1:41" x14ac:dyDescent="0.25">
      <c r="A5503">
        <v>2931806</v>
      </c>
      <c r="B5503">
        <v>6</v>
      </c>
      <c r="C5503" t="s">
        <v>887</v>
      </c>
      <c r="D5503" t="s">
        <v>4052</v>
      </c>
      <c r="E5503">
        <v>3150</v>
      </c>
      <c r="F5503" t="s">
        <v>5940</v>
      </c>
      <c r="G5503">
        <v>315</v>
      </c>
      <c r="H5503">
        <v>20</v>
      </c>
      <c r="I5503" t="s">
        <v>5940</v>
      </c>
      <c r="J5503">
        <v>270</v>
      </c>
      <c r="K5503">
        <v>2835</v>
      </c>
      <c r="L5503">
        <v>0</v>
      </c>
      <c r="M5503">
        <v>1080</v>
      </c>
      <c r="N5503">
        <v>0</v>
      </c>
      <c r="O5503">
        <v>0</v>
      </c>
      <c r="P5503">
        <v>837</v>
      </c>
      <c r="R5503">
        <v>2931806</v>
      </c>
      <c r="S5503">
        <v>3150</v>
      </c>
      <c r="T5503" t="s">
        <v>5940</v>
      </c>
      <c r="U5503">
        <v>315</v>
      </c>
      <c r="V5503">
        <v>20</v>
      </c>
      <c r="W5503" t="s">
        <v>5940</v>
      </c>
      <c r="X5503">
        <v>270</v>
      </c>
      <c r="Z5503">
        <v>5218706</v>
      </c>
      <c r="AB5503" t="s">
        <v>5940</v>
      </c>
      <c r="AC5503">
        <v>5218706</v>
      </c>
      <c r="AD5503" t="s">
        <v>818</v>
      </c>
      <c r="AE5503">
        <v>375</v>
      </c>
      <c r="AF5503">
        <v>5218706</v>
      </c>
      <c r="AG5503" t="s">
        <v>818</v>
      </c>
      <c r="AH5503">
        <v>420</v>
      </c>
      <c r="AI5503">
        <v>5218706</v>
      </c>
      <c r="AJ5503" t="s">
        <v>818</v>
      </c>
      <c r="AK5503">
        <v>18</v>
      </c>
      <c r="AL5503">
        <v>5218706</v>
      </c>
      <c r="AM5503" t="s">
        <v>818</v>
      </c>
      <c r="AN5503">
        <v>1200</v>
      </c>
      <c r="AO5503">
        <v>0</v>
      </c>
    </row>
    <row r="5504" spans="1:41" x14ac:dyDescent="0.25">
      <c r="A5504">
        <v>2931905</v>
      </c>
      <c r="B5504">
        <v>6</v>
      </c>
      <c r="C5504" t="s">
        <v>887</v>
      </c>
      <c r="D5504" t="s">
        <v>4053</v>
      </c>
      <c r="E5504">
        <v>900</v>
      </c>
      <c r="F5504" t="s">
        <v>5940</v>
      </c>
      <c r="G5504">
        <v>21000</v>
      </c>
      <c r="H5504" t="s">
        <v>5940</v>
      </c>
      <c r="I5504" t="s">
        <v>5940</v>
      </c>
      <c r="J5504">
        <v>27900</v>
      </c>
      <c r="K5504">
        <v>375</v>
      </c>
      <c r="L5504">
        <v>0</v>
      </c>
      <c r="M5504">
        <v>21000</v>
      </c>
      <c r="N5504">
        <v>0</v>
      </c>
      <c r="O5504">
        <v>0</v>
      </c>
      <c r="P5504">
        <v>4840</v>
      </c>
      <c r="R5504">
        <v>2931905</v>
      </c>
      <c r="S5504">
        <v>900</v>
      </c>
      <c r="T5504" t="s">
        <v>5940</v>
      </c>
      <c r="U5504">
        <v>21000</v>
      </c>
      <c r="V5504" t="s">
        <v>5940</v>
      </c>
      <c r="W5504" t="s">
        <v>5940</v>
      </c>
      <c r="X5504">
        <v>27900</v>
      </c>
      <c r="Z5504">
        <v>5218789</v>
      </c>
      <c r="AB5504" t="s">
        <v>5940</v>
      </c>
      <c r="AC5504">
        <v>5218789</v>
      </c>
      <c r="AD5504" t="s">
        <v>819</v>
      </c>
      <c r="AE5504">
        <v>60</v>
      </c>
      <c r="AF5504">
        <v>5218789</v>
      </c>
      <c r="AG5504" t="s">
        <v>819</v>
      </c>
      <c r="AH5504" t="s">
        <v>5940</v>
      </c>
      <c r="AI5504">
        <v>5218789</v>
      </c>
      <c r="AJ5504" t="s">
        <v>819</v>
      </c>
      <c r="AK5504" t="s">
        <v>5940</v>
      </c>
      <c r="AL5504">
        <v>5218789</v>
      </c>
      <c r="AM5504" t="s">
        <v>819</v>
      </c>
      <c r="AN5504">
        <v>396</v>
      </c>
      <c r="AO5504">
        <v>0</v>
      </c>
    </row>
    <row r="5505" spans="1:41" x14ac:dyDescent="0.25">
      <c r="A5505">
        <v>2932002</v>
      </c>
      <c r="B5505">
        <v>6</v>
      </c>
      <c r="C5505" t="s">
        <v>887</v>
      </c>
      <c r="D5505" t="s">
        <v>4054</v>
      </c>
      <c r="E5505" t="s">
        <v>5940</v>
      </c>
      <c r="F5505" t="s">
        <v>5940</v>
      </c>
      <c r="G5505">
        <v>320</v>
      </c>
      <c r="H5505" t="s">
        <v>5940</v>
      </c>
      <c r="I5505" t="s">
        <v>5940</v>
      </c>
      <c r="J5505">
        <v>312</v>
      </c>
      <c r="K5505">
        <v>0</v>
      </c>
      <c r="L5505">
        <v>0</v>
      </c>
      <c r="M5505">
        <v>720</v>
      </c>
      <c r="N5505">
        <v>0</v>
      </c>
      <c r="O5505">
        <v>0</v>
      </c>
      <c r="P5505">
        <v>513</v>
      </c>
      <c r="R5505">
        <v>2932002</v>
      </c>
      <c r="S5505" t="s">
        <v>5940</v>
      </c>
      <c r="T5505" t="s">
        <v>5940</v>
      </c>
      <c r="U5505">
        <v>320</v>
      </c>
      <c r="V5505" t="s">
        <v>5940</v>
      </c>
      <c r="W5505" t="s">
        <v>5940</v>
      </c>
      <c r="X5505">
        <v>312</v>
      </c>
      <c r="Z5505">
        <v>5218805</v>
      </c>
      <c r="AB5505">
        <v>10700</v>
      </c>
      <c r="AC5505">
        <v>5218805</v>
      </c>
      <c r="AD5505" t="s">
        <v>820</v>
      </c>
      <c r="AE5505">
        <v>4500</v>
      </c>
      <c r="AF5505">
        <v>5218805</v>
      </c>
      <c r="AG5505" t="s">
        <v>820</v>
      </c>
      <c r="AH5505">
        <v>210001</v>
      </c>
      <c r="AI5505">
        <v>5218805</v>
      </c>
      <c r="AJ5505" t="s">
        <v>820</v>
      </c>
      <c r="AK5505">
        <v>6960</v>
      </c>
      <c r="AL5505">
        <v>5218805</v>
      </c>
      <c r="AM5505" t="s">
        <v>820</v>
      </c>
      <c r="AN5505">
        <v>715500</v>
      </c>
      <c r="AO5505">
        <v>0</v>
      </c>
    </row>
    <row r="5506" spans="1:41" x14ac:dyDescent="0.25">
      <c r="A5506">
        <v>2932101</v>
      </c>
      <c r="B5506">
        <v>6</v>
      </c>
      <c r="C5506" t="s">
        <v>887</v>
      </c>
      <c r="D5506" t="s">
        <v>4055</v>
      </c>
      <c r="E5506" t="s">
        <v>5940</v>
      </c>
      <c r="F5506" t="s">
        <v>5940</v>
      </c>
      <c r="G5506">
        <v>86</v>
      </c>
      <c r="H5506" t="s">
        <v>5940</v>
      </c>
      <c r="I5506" t="s">
        <v>5940</v>
      </c>
      <c r="J5506">
        <v>49</v>
      </c>
      <c r="K5506">
        <v>0</v>
      </c>
      <c r="L5506">
        <v>0</v>
      </c>
      <c r="M5506">
        <v>42</v>
      </c>
      <c r="N5506">
        <v>0</v>
      </c>
      <c r="O5506">
        <v>0</v>
      </c>
      <c r="P5506">
        <v>40</v>
      </c>
      <c r="R5506">
        <v>2932101</v>
      </c>
      <c r="S5506" t="s">
        <v>5940</v>
      </c>
      <c r="T5506" t="s">
        <v>5940</v>
      </c>
      <c r="U5506">
        <v>86</v>
      </c>
      <c r="V5506" t="s">
        <v>5940</v>
      </c>
      <c r="W5506" t="s">
        <v>5940</v>
      </c>
      <c r="X5506">
        <v>49</v>
      </c>
      <c r="Z5506">
        <v>5218904</v>
      </c>
      <c r="AB5506" t="s">
        <v>5940</v>
      </c>
      <c r="AC5506">
        <v>5218904</v>
      </c>
      <c r="AD5506" t="s">
        <v>821</v>
      </c>
      <c r="AE5506">
        <v>900</v>
      </c>
      <c r="AF5506">
        <v>5218904</v>
      </c>
      <c r="AG5506" t="s">
        <v>821</v>
      </c>
      <c r="AH5506">
        <v>280000</v>
      </c>
      <c r="AI5506">
        <v>5218904</v>
      </c>
      <c r="AJ5506" t="s">
        <v>821</v>
      </c>
      <c r="AK5506">
        <v>24</v>
      </c>
      <c r="AL5506">
        <v>5218904</v>
      </c>
      <c r="AM5506" t="s">
        <v>821</v>
      </c>
      <c r="AN5506" t="s">
        <v>5940</v>
      </c>
      <c r="AO5506">
        <v>0</v>
      </c>
    </row>
    <row r="5507" spans="1:41" x14ac:dyDescent="0.25">
      <c r="A5507">
        <v>2932200</v>
      </c>
      <c r="B5507">
        <v>6</v>
      </c>
      <c r="C5507" t="s">
        <v>887</v>
      </c>
      <c r="D5507" t="s">
        <v>4056</v>
      </c>
      <c r="E5507" t="s">
        <v>5940</v>
      </c>
      <c r="F5507" t="s">
        <v>5940</v>
      </c>
      <c r="G5507">
        <v>0</v>
      </c>
      <c r="H5507" t="s">
        <v>5940</v>
      </c>
      <c r="I5507" t="s">
        <v>5940</v>
      </c>
      <c r="J5507" t="s">
        <v>5940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R5507">
        <v>2932200</v>
      </c>
      <c r="S5507" t="s">
        <v>5940</v>
      </c>
      <c r="T5507" t="s">
        <v>5940</v>
      </c>
      <c r="U5507">
        <v>0</v>
      </c>
      <c r="V5507" t="s">
        <v>5940</v>
      </c>
      <c r="W5507" t="s">
        <v>5940</v>
      </c>
      <c r="X5507" t="s">
        <v>5940</v>
      </c>
      <c r="Z5507">
        <v>5219001</v>
      </c>
      <c r="AB5507" t="s">
        <v>5940</v>
      </c>
      <c r="AC5507">
        <v>5219001</v>
      </c>
      <c r="AD5507" t="s">
        <v>822</v>
      </c>
      <c r="AE5507">
        <v>1710</v>
      </c>
      <c r="AF5507">
        <v>5219001</v>
      </c>
      <c r="AG5507" t="s">
        <v>822</v>
      </c>
      <c r="AH5507">
        <v>140</v>
      </c>
      <c r="AI5507">
        <v>5219001</v>
      </c>
      <c r="AJ5507" t="s">
        <v>822</v>
      </c>
      <c r="AK5507" t="s">
        <v>5940</v>
      </c>
      <c r="AL5507">
        <v>5219001</v>
      </c>
      <c r="AM5507" t="s">
        <v>822</v>
      </c>
      <c r="AN5507" t="s">
        <v>5940</v>
      </c>
      <c r="AO5507">
        <v>0</v>
      </c>
    </row>
    <row r="5508" spans="1:41" x14ac:dyDescent="0.25">
      <c r="A5508">
        <v>2932309</v>
      </c>
      <c r="B5508">
        <v>6</v>
      </c>
      <c r="C5508" t="s">
        <v>887</v>
      </c>
      <c r="D5508" t="s">
        <v>4057</v>
      </c>
      <c r="E5508">
        <v>350</v>
      </c>
      <c r="F5508" t="s">
        <v>5940</v>
      </c>
      <c r="G5508">
        <v>23</v>
      </c>
      <c r="H5508" t="s">
        <v>5940</v>
      </c>
      <c r="I5508" t="s">
        <v>5940</v>
      </c>
      <c r="J5508">
        <v>37</v>
      </c>
      <c r="K5508">
        <v>336</v>
      </c>
      <c r="L5508">
        <v>0</v>
      </c>
      <c r="M5508">
        <v>16</v>
      </c>
      <c r="N5508">
        <v>0</v>
      </c>
      <c r="O5508">
        <v>0</v>
      </c>
      <c r="P5508">
        <v>20</v>
      </c>
      <c r="R5508">
        <v>2932309</v>
      </c>
      <c r="S5508">
        <v>350</v>
      </c>
      <c r="T5508" t="s">
        <v>5940</v>
      </c>
      <c r="U5508">
        <v>23</v>
      </c>
      <c r="V5508" t="s">
        <v>5940</v>
      </c>
      <c r="W5508" t="s">
        <v>5940</v>
      </c>
      <c r="X5508">
        <v>37</v>
      </c>
      <c r="Z5508">
        <v>5219100</v>
      </c>
      <c r="AB5508" t="s">
        <v>5940</v>
      </c>
      <c r="AC5508">
        <v>5219100</v>
      </c>
      <c r="AD5508" t="s">
        <v>823</v>
      </c>
      <c r="AE5508">
        <v>1400</v>
      </c>
      <c r="AF5508">
        <v>5219100</v>
      </c>
      <c r="AG5508" t="s">
        <v>823</v>
      </c>
      <c r="AH5508" t="s">
        <v>5940</v>
      </c>
      <c r="AI5508">
        <v>5219100</v>
      </c>
      <c r="AJ5508" t="s">
        <v>823</v>
      </c>
      <c r="AK5508">
        <v>255</v>
      </c>
      <c r="AL5508">
        <v>5219100</v>
      </c>
      <c r="AM5508" t="s">
        <v>823</v>
      </c>
      <c r="AN5508">
        <v>750</v>
      </c>
      <c r="AO5508">
        <v>0</v>
      </c>
    </row>
    <row r="5509" spans="1:41" x14ac:dyDescent="0.25">
      <c r="A5509">
        <v>2932408</v>
      </c>
      <c r="B5509">
        <v>6</v>
      </c>
      <c r="C5509" t="s">
        <v>887</v>
      </c>
      <c r="D5509" t="s">
        <v>4058</v>
      </c>
      <c r="E5509">
        <v>4800</v>
      </c>
      <c r="F5509" t="s">
        <v>5940</v>
      </c>
      <c r="G5509">
        <v>8748</v>
      </c>
      <c r="H5509" t="s">
        <v>5940</v>
      </c>
      <c r="I5509" t="s">
        <v>5940</v>
      </c>
      <c r="J5509">
        <v>926</v>
      </c>
      <c r="K5509">
        <v>4560</v>
      </c>
      <c r="L5509">
        <v>0</v>
      </c>
      <c r="M5509">
        <v>2195</v>
      </c>
      <c r="N5509">
        <v>0</v>
      </c>
      <c r="O5509">
        <v>0</v>
      </c>
      <c r="P5509">
        <v>192</v>
      </c>
      <c r="R5509">
        <v>2932408</v>
      </c>
      <c r="S5509">
        <v>4800</v>
      </c>
      <c r="T5509" t="s">
        <v>5940</v>
      </c>
      <c r="U5509">
        <v>8748</v>
      </c>
      <c r="V5509" t="s">
        <v>5940</v>
      </c>
      <c r="W5509" t="s">
        <v>5940</v>
      </c>
      <c r="X5509">
        <v>926</v>
      </c>
      <c r="Z5509">
        <v>5219209</v>
      </c>
      <c r="AB5509" t="s">
        <v>5940</v>
      </c>
      <c r="AC5509">
        <v>5219209</v>
      </c>
      <c r="AD5509" t="s">
        <v>824</v>
      </c>
      <c r="AE5509">
        <v>600</v>
      </c>
      <c r="AF5509">
        <v>5219209</v>
      </c>
      <c r="AG5509" t="s">
        <v>824</v>
      </c>
      <c r="AH5509" t="s">
        <v>5940</v>
      </c>
      <c r="AI5509">
        <v>5219209</v>
      </c>
      <c r="AJ5509" t="s">
        <v>824</v>
      </c>
      <c r="AK5509">
        <v>280</v>
      </c>
      <c r="AL5509">
        <v>5219209</v>
      </c>
      <c r="AM5509" t="s">
        <v>824</v>
      </c>
      <c r="AN5509">
        <v>37500</v>
      </c>
      <c r="AO5509">
        <v>0</v>
      </c>
    </row>
    <row r="5510" spans="1:41" x14ac:dyDescent="0.25">
      <c r="A5510">
        <v>2932457</v>
      </c>
      <c r="B5510">
        <v>6</v>
      </c>
      <c r="C5510" t="s">
        <v>887</v>
      </c>
      <c r="D5510" t="s">
        <v>4059</v>
      </c>
      <c r="E5510" t="s">
        <v>5940</v>
      </c>
      <c r="F5510" t="s">
        <v>5940</v>
      </c>
      <c r="G5510">
        <v>780</v>
      </c>
      <c r="H5510" t="s">
        <v>5940</v>
      </c>
      <c r="I5510" t="s">
        <v>5940</v>
      </c>
      <c r="J5510">
        <v>2954</v>
      </c>
      <c r="K5510">
        <v>0</v>
      </c>
      <c r="L5510">
        <v>0</v>
      </c>
      <c r="M5510">
        <v>1260</v>
      </c>
      <c r="N5510">
        <v>0</v>
      </c>
      <c r="O5510">
        <v>0</v>
      </c>
      <c r="P5510">
        <v>1210</v>
      </c>
      <c r="R5510">
        <v>2932457</v>
      </c>
      <c r="S5510" t="s">
        <v>5940</v>
      </c>
      <c r="T5510" t="s">
        <v>5940</v>
      </c>
      <c r="U5510">
        <v>780</v>
      </c>
      <c r="V5510" t="s">
        <v>5940</v>
      </c>
      <c r="W5510" t="s">
        <v>5940</v>
      </c>
      <c r="X5510">
        <v>2954</v>
      </c>
      <c r="Z5510">
        <v>5219258</v>
      </c>
      <c r="AB5510">
        <v>700</v>
      </c>
      <c r="AC5510">
        <v>5219258</v>
      </c>
      <c r="AD5510" t="s">
        <v>825</v>
      </c>
      <c r="AE5510">
        <v>360</v>
      </c>
      <c r="AF5510">
        <v>5219258</v>
      </c>
      <c r="AG5510" t="s">
        <v>825</v>
      </c>
      <c r="AH5510">
        <v>600</v>
      </c>
      <c r="AI5510">
        <v>5219258</v>
      </c>
      <c r="AJ5510" t="s">
        <v>825</v>
      </c>
      <c r="AK5510" t="s">
        <v>5940</v>
      </c>
      <c r="AL5510">
        <v>5219258</v>
      </c>
      <c r="AM5510" t="s">
        <v>825</v>
      </c>
      <c r="AN5510">
        <v>1050</v>
      </c>
      <c r="AO5510">
        <v>0</v>
      </c>
    </row>
    <row r="5511" spans="1:41" x14ac:dyDescent="0.25">
      <c r="A5511">
        <v>2932507</v>
      </c>
      <c r="B5511">
        <v>6</v>
      </c>
      <c r="C5511" t="s">
        <v>887</v>
      </c>
      <c r="D5511" t="s">
        <v>4060</v>
      </c>
      <c r="E5511">
        <v>75</v>
      </c>
      <c r="F5511" t="s">
        <v>5940</v>
      </c>
      <c r="G5511">
        <v>6</v>
      </c>
      <c r="H5511" t="s">
        <v>5940</v>
      </c>
      <c r="I5511" t="s">
        <v>5940</v>
      </c>
      <c r="J5511" t="s">
        <v>5940</v>
      </c>
      <c r="K5511">
        <v>1440</v>
      </c>
      <c r="L5511">
        <v>0</v>
      </c>
      <c r="M5511">
        <v>35</v>
      </c>
      <c r="N5511">
        <v>0</v>
      </c>
      <c r="O5511">
        <v>0</v>
      </c>
      <c r="P5511">
        <v>0</v>
      </c>
      <c r="R5511">
        <v>2932507</v>
      </c>
      <c r="S5511">
        <v>75</v>
      </c>
      <c r="T5511" t="s">
        <v>5940</v>
      </c>
      <c r="U5511">
        <v>6</v>
      </c>
      <c r="V5511" t="s">
        <v>5940</v>
      </c>
      <c r="W5511" t="s">
        <v>5940</v>
      </c>
      <c r="X5511" t="s">
        <v>5940</v>
      </c>
      <c r="Z5511">
        <v>5219308</v>
      </c>
      <c r="AB5511">
        <v>1250</v>
      </c>
      <c r="AC5511">
        <v>5219308</v>
      </c>
      <c r="AD5511" t="s">
        <v>826</v>
      </c>
      <c r="AE5511">
        <v>625</v>
      </c>
      <c r="AF5511">
        <v>5219308</v>
      </c>
      <c r="AG5511" t="s">
        <v>826</v>
      </c>
      <c r="AH5511">
        <v>1873920</v>
      </c>
      <c r="AI5511">
        <v>5219308</v>
      </c>
      <c r="AJ5511" t="s">
        <v>826</v>
      </c>
      <c r="AK5511">
        <v>770</v>
      </c>
      <c r="AL5511">
        <v>5219308</v>
      </c>
      <c r="AM5511" t="s">
        <v>826</v>
      </c>
      <c r="AN5511">
        <v>108100</v>
      </c>
      <c r="AO5511">
        <v>0</v>
      </c>
    </row>
    <row r="5512" spans="1:41" x14ac:dyDescent="0.25">
      <c r="A5512">
        <v>2932606</v>
      </c>
      <c r="B5512">
        <v>6</v>
      </c>
      <c r="C5512" t="s">
        <v>887</v>
      </c>
      <c r="D5512" t="s">
        <v>4061</v>
      </c>
      <c r="E5512">
        <v>25160</v>
      </c>
      <c r="F5512" t="s">
        <v>5940</v>
      </c>
      <c r="G5512">
        <v>756</v>
      </c>
      <c r="H5512">
        <v>432</v>
      </c>
      <c r="I5512" t="s">
        <v>5940</v>
      </c>
      <c r="J5512">
        <v>914</v>
      </c>
      <c r="K5512">
        <v>23800</v>
      </c>
      <c r="L5512">
        <v>0</v>
      </c>
      <c r="M5512">
        <v>375</v>
      </c>
      <c r="N5512">
        <v>108</v>
      </c>
      <c r="O5512">
        <v>0</v>
      </c>
      <c r="P5512">
        <v>502</v>
      </c>
      <c r="R5512">
        <v>2932606</v>
      </c>
      <c r="S5512">
        <v>25160</v>
      </c>
      <c r="T5512" t="s">
        <v>5940</v>
      </c>
      <c r="U5512">
        <v>756</v>
      </c>
      <c r="V5512">
        <v>432</v>
      </c>
      <c r="W5512" t="s">
        <v>5940</v>
      </c>
      <c r="X5512">
        <v>914</v>
      </c>
      <c r="Z5512">
        <v>5219357</v>
      </c>
      <c r="AB5512" t="s">
        <v>5940</v>
      </c>
      <c r="AC5512">
        <v>5219357</v>
      </c>
      <c r="AD5512" t="s">
        <v>827</v>
      </c>
      <c r="AE5512">
        <v>900</v>
      </c>
      <c r="AF5512">
        <v>5219357</v>
      </c>
      <c r="AG5512" t="s">
        <v>827</v>
      </c>
      <c r="AH5512">
        <v>60000</v>
      </c>
      <c r="AI5512">
        <v>5219357</v>
      </c>
      <c r="AJ5512" t="s">
        <v>827</v>
      </c>
      <c r="AK5512">
        <v>156</v>
      </c>
      <c r="AL5512">
        <v>5219357</v>
      </c>
      <c r="AM5512" t="s">
        <v>827</v>
      </c>
      <c r="AN5512">
        <v>1440</v>
      </c>
      <c r="AO5512">
        <v>0</v>
      </c>
    </row>
    <row r="5513" spans="1:41" x14ac:dyDescent="0.25">
      <c r="A5513">
        <v>2932705</v>
      </c>
      <c r="B5513">
        <v>6</v>
      </c>
      <c r="C5513" t="s">
        <v>887</v>
      </c>
      <c r="D5513" t="s">
        <v>4062</v>
      </c>
      <c r="E5513">
        <v>100</v>
      </c>
      <c r="F5513" t="s">
        <v>5940</v>
      </c>
      <c r="G5513">
        <v>1</v>
      </c>
      <c r="H5513" t="s">
        <v>5940</v>
      </c>
      <c r="I5513" t="s">
        <v>5940</v>
      </c>
      <c r="J5513" t="s">
        <v>5940</v>
      </c>
      <c r="K5513">
        <v>700</v>
      </c>
      <c r="L5513">
        <v>0</v>
      </c>
      <c r="M5513">
        <v>10</v>
      </c>
      <c r="N5513">
        <v>0</v>
      </c>
      <c r="O5513">
        <v>0</v>
      </c>
      <c r="P5513">
        <v>0</v>
      </c>
      <c r="R5513">
        <v>2932705</v>
      </c>
      <c r="S5513">
        <v>100</v>
      </c>
      <c r="T5513" t="s">
        <v>5940</v>
      </c>
      <c r="U5513">
        <v>1</v>
      </c>
      <c r="V5513" t="s">
        <v>5940</v>
      </c>
      <c r="W5513" t="s">
        <v>5940</v>
      </c>
      <c r="X5513" t="s">
        <v>5940</v>
      </c>
      <c r="Z5513">
        <v>5219407</v>
      </c>
      <c r="AB5513" t="s">
        <v>5940</v>
      </c>
      <c r="AC5513">
        <v>5219407</v>
      </c>
      <c r="AD5513" t="s">
        <v>828</v>
      </c>
      <c r="AE5513">
        <v>1000</v>
      </c>
      <c r="AF5513">
        <v>5219407</v>
      </c>
      <c r="AG5513" t="s">
        <v>828</v>
      </c>
      <c r="AH5513" t="s">
        <v>5940</v>
      </c>
      <c r="AI5513">
        <v>5219407</v>
      </c>
      <c r="AJ5513" t="s">
        <v>828</v>
      </c>
      <c r="AK5513" t="s">
        <v>5940</v>
      </c>
      <c r="AL5513">
        <v>5219407</v>
      </c>
      <c r="AM5513" t="s">
        <v>828</v>
      </c>
      <c r="AN5513">
        <v>18000</v>
      </c>
      <c r="AO5513">
        <v>0</v>
      </c>
    </row>
    <row r="5514" spans="1:41" x14ac:dyDescent="0.25">
      <c r="A5514">
        <v>2932804</v>
      </c>
      <c r="B5514">
        <v>6</v>
      </c>
      <c r="C5514" t="s">
        <v>887</v>
      </c>
      <c r="D5514" t="s">
        <v>4063</v>
      </c>
      <c r="E5514">
        <v>6000</v>
      </c>
      <c r="F5514" t="s">
        <v>5940</v>
      </c>
      <c r="G5514">
        <v>144</v>
      </c>
      <c r="H5514" t="s">
        <v>5940</v>
      </c>
      <c r="I5514" t="s">
        <v>5940</v>
      </c>
      <c r="J5514">
        <v>15</v>
      </c>
      <c r="K5514">
        <v>10400</v>
      </c>
      <c r="L5514">
        <v>0</v>
      </c>
      <c r="M5514">
        <v>153</v>
      </c>
      <c r="N5514">
        <v>0</v>
      </c>
      <c r="O5514">
        <v>0</v>
      </c>
      <c r="P5514">
        <v>113</v>
      </c>
      <c r="R5514">
        <v>2932804</v>
      </c>
      <c r="S5514">
        <v>6000</v>
      </c>
      <c r="T5514" t="s">
        <v>5940</v>
      </c>
      <c r="U5514">
        <v>144</v>
      </c>
      <c r="V5514" t="s">
        <v>5940</v>
      </c>
      <c r="W5514" t="s">
        <v>5940</v>
      </c>
      <c r="X5514">
        <v>15</v>
      </c>
      <c r="Z5514">
        <v>5219456</v>
      </c>
      <c r="AB5514" t="s">
        <v>5940</v>
      </c>
      <c r="AC5514">
        <v>5219456</v>
      </c>
      <c r="AD5514" t="s">
        <v>829</v>
      </c>
      <c r="AE5514">
        <v>330</v>
      </c>
      <c r="AF5514">
        <v>5219456</v>
      </c>
      <c r="AG5514" t="s">
        <v>829</v>
      </c>
      <c r="AH5514">
        <v>126000</v>
      </c>
      <c r="AI5514">
        <v>5219456</v>
      </c>
      <c r="AJ5514" t="s">
        <v>829</v>
      </c>
      <c r="AK5514" t="s">
        <v>5940</v>
      </c>
      <c r="AL5514">
        <v>5219456</v>
      </c>
      <c r="AM5514" t="s">
        <v>829</v>
      </c>
      <c r="AN5514">
        <v>6000</v>
      </c>
      <c r="AO5514">
        <v>0</v>
      </c>
    </row>
    <row r="5515" spans="1:41" x14ac:dyDescent="0.25">
      <c r="A5515">
        <v>2932903</v>
      </c>
      <c r="B5515">
        <v>6</v>
      </c>
      <c r="C5515" t="s">
        <v>887</v>
      </c>
      <c r="D5515" t="s">
        <v>4064</v>
      </c>
      <c r="E5515">
        <v>3500</v>
      </c>
      <c r="F5515" t="s">
        <v>5940</v>
      </c>
      <c r="G5515">
        <v>230</v>
      </c>
      <c r="H5515" t="s">
        <v>5940</v>
      </c>
      <c r="I5515" t="s">
        <v>5940</v>
      </c>
      <c r="J5515">
        <v>240</v>
      </c>
      <c r="K5515">
        <v>6240</v>
      </c>
      <c r="L5515">
        <v>0</v>
      </c>
      <c r="M5515">
        <v>240</v>
      </c>
      <c r="N5515">
        <v>0</v>
      </c>
      <c r="O5515">
        <v>0</v>
      </c>
      <c r="P5515">
        <v>276</v>
      </c>
      <c r="R5515">
        <v>2932903</v>
      </c>
      <c r="S5515">
        <v>3500</v>
      </c>
      <c r="T5515" t="s">
        <v>5940</v>
      </c>
      <c r="U5515">
        <v>230</v>
      </c>
      <c r="V5515" t="s">
        <v>5940</v>
      </c>
      <c r="W5515" t="s">
        <v>5940</v>
      </c>
      <c r="X5515">
        <v>240</v>
      </c>
      <c r="Z5515">
        <v>5219506</v>
      </c>
      <c r="AB5515" t="s">
        <v>5940</v>
      </c>
      <c r="AC5515">
        <v>5219506</v>
      </c>
      <c r="AD5515" t="s">
        <v>830</v>
      </c>
      <c r="AE5515">
        <v>420</v>
      </c>
      <c r="AF5515">
        <v>5219506</v>
      </c>
      <c r="AG5515" t="s">
        <v>830</v>
      </c>
      <c r="AH5515" t="s">
        <v>5940</v>
      </c>
      <c r="AI5515">
        <v>5219506</v>
      </c>
      <c r="AJ5515" t="s">
        <v>830</v>
      </c>
      <c r="AK5515">
        <v>195</v>
      </c>
      <c r="AL5515">
        <v>5219506</v>
      </c>
      <c r="AM5515" t="s">
        <v>830</v>
      </c>
      <c r="AN5515">
        <v>750</v>
      </c>
      <c r="AO5515">
        <v>0</v>
      </c>
    </row>
    <row r="5516" spans="1:41" x14ac:dyDescent="0.25">
      <c r="A5516">
        <v>2933000</v>
      </c>
      <c r="B5516">
        <v>6</v>
      </c>
      <c r="C5516" t="s">
        <v>887</v>
      </c>
      <c r="D5516" t="s">
        <v>4065</v>
      </c>
      <c r="E5516" t="s">
        <v>5940</v>
      </c>
      <c r="F5516" t="s">
        <v>5940</v>
      </c>
      <c r="G5516">
        <v>83</v>
      </c>
      <c r="H5516" t="s">
        <v>5940</v>
      </c>
      <c r="I5516" t="s">
        <v>5940</v>
      </c>
      <c r="J5516">
        <v>165</v>
      </c>
      <c r="K5516">
        <v>0</v>
      </c>
      <c r="L5516">
        <v>0</v>
      </c>
      <c r="M5516">
        <v>88</v>
      </c>
      <c r="N5516">
        <v>0</v>
      </c>
      <c r="O5516">
        <v>0</v>
      </c>
      <c r="P5516">
        <v>99</v>
      </c>
      <c r="R5516">
        <v>2933000</v>
      </c>
      <c r="S5516" t="s">
        <v>5940</v>
      </c>
      <c r="T5516" t="s">
        <v>5940</v>
      </c>
      <c r="U5516">
        <v>83</v>
      </c>
      <c r="V5516" t="s">
        <v>5940</v>
      </c>
      <c r="W5516" t="s">
        <v>5940</v>
      </c>
      <c r="X5516">
        <v>165</v>
      </c>
      <c r="Z5516">
        <v>5219605</v>
      </c>
      <c r="AB5516" t="s">
        <v>5940</v>
      </c>
      <c r="AC5516">
        <v>5219605</v>
      </c>
      <c r="AD5516" t="s">
        <v>831</v>
      </c>
      <c r="AE5516">
        <v>1620</v>
      </c>
      <c r="AF5516">
        <v>5219605</v>
      </c>
      <c r="AG5516" t="s">
        <v>831</v>
      </c>
      <c r="AH5516">
        <v>340</v>
      </c>
      <c r="AI5516">
        <v>5219605</v>
      </c>
      <c r="AJ5516" t="s">
        <v>831</v>
      </c>
      <c r="AK5516" t="s">
        <v>5940</v>
      </c>
      <c r="AL5516">
        <v>5219605</v>
      </c>
      <c r="AM5516" t="s">
        <v>831</v>
      </c>
      <c r="AN5516" t="s">
        <v>5940</v>
      </c>
      <c r="AO5516">
        <v>0</v>
      </c>
    </row>
    <row r="5517" spans="1:41" x14ac:dyDescent="0.25">
      <c r="A5517">
        <v>2933059</v>
      </c>
      <c r="B5517">
        <v>6</v>
      </c>
      <c r="C5517" t="s">
        <v>887</v>
      </c>
      <c r="D5517" t="s">
        <v>4066</v>
      </c>
      <c r="E5517" t="s">
        <v>5940</v>
      </c>
      <c r="F5517" t="s">
        <v>5940</v>
      </c>
      <c r="G5517">
        <v>288</v>
      </c>
      <c r="H5517" t="s">
        <v>5940</v>
      </c>
      <c r="I5517" t="s">
        <v>5940</v>
      </c>
      <c r="J5517">
        <v>240</v>
      </c>
      <c r="K5517">
        <v>0</v>
      </c>
      <c r="L5517">
        <v>0</v>
      </c>
      <c r="M5517">
        <v>60</v>
      </c>
      <c r="N5517">
        <v>0</v>
      </c>
      <c r="O5517">
        <v>0</v>
      </c>
      <c r="P5517">
        <v>60</v>
      </c>
      <c r="R5517">
        <v>2933059</v>
      </c>
      <c r="S5517" t="s">
        <v>5940</v>
      </c>
      <c r="T5517" t="s">
        <v>5940</v>
      </c>
      <c r="U5517">
        <v>288</v>
      </c>
      <c r="V5517" t="s">
        <v>5940</v>
      </c>
      <c r="W5517" t="s">
        <v>5940</v>
      </c>
      <c r="X5517">
        <v>240</v>
      </c>
      <c r="Z5517">
        <v>5219704</v>
      </c>
      <c r="AB5517" t="s">
        <v>5940</v>
      </c>
      <c r="AC5517">
        <v>5219704</v>
      </c>
      <c r="AD5517" t="s">
        <v>832</v>
      </c>
      <c r="AE5517">
        <v>525</v>
      </c>
      <c r="AF5517">
        <v>5219704</v>
      </c>
      <c r="AG5517" t="s">
        <v>832</v>
      </c>
      <c r="AH5517">
        <v>438</v>
      </c>
      <c r="AI5517">
        <v>5219704</v>
      </c>
      <c r="AJ5517" t="s">
        <v>832</v>
      </c>
      <c r="AK5517" t="s">
        <v>5940</v>
      </c>
      <c r="AL5517">
        <v>5219704</v>
      </c>
      <c r="AM5517" t="s">
        <v>832</v>
      </c>
      <c r="AN5517" t="s">
        <v>5940</v>
      </c>
      <c r="AO5517">
        <v>0</v>
      </c>
    </row>
    <row r="5518" spans="1:41" x14ac:dyDescent="0.25">
      <c r="A5518">
        <v>2933109</v>
      </c>
      <c r="B5518">
        <v>6</v>
      </c>
      <c r="C5518" t="s">
        <v>887</v>
      </c>
      <c r="D5518" t="s">
        <v>4067</v>
      </c>
      <c r="E5518" t="s">
        <v>5940</v>
      </c>
      <c r="F5518" t="s">
        <v>5940</v>
      </c>
      <c r="G5518">
        <v>40</v>
      </c>
      <c r="H5518" t="s">
        <v>5940</v>
      </c>
      <c r="I5518" t="s">
        <v>5940</v>
      </c>
      <c r="J5518">
        <v>168</v>
      </c>
      <c r="K5518">
        <v>0</v>
      </c>
      <c r="L5518">
        <v>0</v>
      </c>
      <c r="M5518">
        <v>1596</v>
      </c>
      <c r="N5518">
        <v>0</v>
      </c>
      <c r="O5518">
        <v>0</v>
      </c>
      <c r="P5518">
        <v>860</v>
      </c>
      <c r="R5518">
        <v>2933109</v>
      </c>
      <c r="S5518" t="s">
        <v>5940</v>
      </c>
      <c r="T5518" t="s">
        <v>5940</v>
      </c>
      <c r="U5518">
        <v>40</v>
      </c>
      <c r="V5518" t="s">
        <v>5940</v>
      </c>
      <c r="W5518" t="s">
        <v>5940</v>
      </c>
      <c r="X5518">
        <v>168</v>
      </c>
      <c r="Z5518">
        <v>5219712</v>
      </c>
      <c r="AB5518">
        <v>5060</v>
      </c>
      <c r="AC5518">
        <v>5219712</v>
      </c>
      <c r="AD5518" t="s">
        <v>833</v>
      </c>
      <c r="AE5518">
        <v>300</v>
      </c>
      <c r="AF5518">
        <v>5219712</v>
      </c>
      <c r="AG5518" t="s">
        <v>833</v>
      </c>
      <c r="AH5518" t="s">
        <v>5940</v>
      </c>
      <c r="AI5518">
        <v>5219712</v>
      </c>
      <c r="AJ5518" t="s">
        <v>833</v>
      </c>
      <c r="AK5518">
        <v>1260</v>
      </c>
      <c r="AL5518">
        <v>5219712</v>
      </c>
      <c r="AM5518" t="s">
        <v>833</v>
      </c>
      <c r="AN5518">
        <v>25000</v>
      </c>
      <c r="AO5518">
        <v>0</v>
      </c>
    </row>
    <row r="5519" spans="1:41" x14ac:dyDescent="0.25">
      <c r="A5519">
        <v>2933158</v>
      </c>
      <c r="B5519">
        <v>6</v>
      </c>
      <c r="C5519" t="s">
        <v>887</v>
      </c>
      <c r="D5519" t="s">
        <v>4068</v>
      </c>
      <c r="E5519" t="s">
        <v>5940</v>
      </c>
      <c r="F5519" t="s">
        <v>5940</v>
      </c>
      <c r="G5519">
        <v>840</v>
      </c>
      <c r="H5519">
        <v>196</v>
      </c>
      <c r="I5519" t="s">
        <v>5940</v>
      </c>
      <c r="J5519">
        <v>1440</v>
      </c>
      <c r="K5519">
        <v>0</v>
      </c>
      <c r="L5519">
        <v>0</v>
      </c>
      <c r="M5519">
        <v>60</v>
      </c>
      <c r="N5519">
        <v>60</v>
      </c>
      <c r="O5519">
        <v>0</v>
      </c>
      <c r="P5519">
        <v>730</v>
      </c>
      <c r="R5519">
        <v>2933158</v>
      </c>
      <c r="S5519" t="s">
        <v>5940</v>
      </c>
      <c r="T5519" t="s">
        <v>5940</v>
      </c>
      <c r="U5519">
        <v>840</v>
      </c>
      <c r="V5519">
        <v>196</v>
      </c>
      <c r="W5519" t="s">
        <v>5940</v>
      </c>
      <c r="X5519">
        <v>1440</v>
      </c>
      <c r="Z5519">
        <v>5219738</v>
      </c>
      <c r="AB5519" t="s">
        <v>5940</v>
      </c>
      <c r="AC5519">
        <v>5219738</v>
      </c>
      <c r="AD5519" t="s">
        <v>834</v>
      </c>
      <c r="AE5519">
        <v>1000</v>
      </c>
      <c r="AF5519">
        <v>5219738</v>
      </c>
      <c r="AG5519" t="s">
        <v>834</v>
      </c>
      <c r="AH5519">
        <v>36400</v>
      </c>
      <c r="AI5519">
        <v>5219738</v>
      </c>
      <c r="AJ5519" t="s">
        <v>834</v>
      </c>
      <c r="AK5519">
        <v>329</v>
      </c>
      <c r="AL5519">
        <v>5219738</v>
      </c>
      <c r="AM5519" t="s">
        <v>834</v>
      </c>
      <c r="AN5519">
        <v>450</v>
      </c>
      <c r="AO5519">
        <v>0</v>
      </c>
    </row>
    <row r="5520" spans="1:41" x14ac:dyDescent="0.25">
      <c r="A5520">
        <v>2933174</v>
      </c>
      <c r="B5520">
        <v>6</v>
      </c>
      <c r="C5520" t="s">
        <v>887</v>
      </c>
      <c r="D5520" t="s">
        <v>4069</v>
      </c>
      <c r="E5520" t="s">
        <v>5940</v>
      </c>
      <c r="F5520" t="s">
        <v>5940</v>
      </c>
      <c r="G5520">
        <v>69</v>
      </c>
      <c r="H5520" t="s">
        <v>5940</v>
      </c>
      <c r="I5520" t="s">
        <v>5940</v>
      </c>
      <c r="J5520">
        <v>29</v>
      </c>
      <c r="K5520">
        <v>900</v>
      </c>
      <c r="L5520">
        <v>0</v>
      </c>
      <c r="M5520">
        <v>50</v>
      </c>
      <c r="N5520">
        <v>0</v>
      </c>
      <c r="O5520">
        <v>0</v>
      </c>
      <c r="P5520">
        <v>49</v>
      </c>
      <c r="R5520">
        <v>2933174</v>
      </c>
      <c r="S5520" t="s">
        <v>5940</v>
      </c>
      <c r="T5520" t="s">
        <v>5940</v>
      </c>
      <c r="U5520">
        <v>69</v>
      </c>
      <c r="V5520" t="s">
        <v>5940</v>
      </c>
      <c r="W5520" t="s">
        <v>5940</v>
      </c>
      <c r="X5520">
        <v>29</v>
      </c>
      <c r="Z5520">
        <v>5219753</v>
      </c>
      <c r="AB5520" t="s">
        <v>5940</v>
      </c>
      <c r="AC5520">
        <v>5219753</v>
      </c>
      <c r="AD5520" t="s">
        <v>835</v>
      </c>
      <c r="AE5520">
        <v>120</v>
      </c>
      <c r="AF5520">
        <v>5219753</v>
      </c>
      <c r="AG5520" t="s">
        <v>835</v>
      </c>
      <c r="AH5520">
        <v>500</v>
      </c>
      <c r="AI5520">
        <v>5219753</v>
      </c>
      <c r="AJ5520" t="s">
        <v>835</v>
      </c>
      <c r="AK5520">
        <v>40</v>
      </c>
      <c r="AL5520">
        <v>5219753</v>
      </c>
      <c r="AM5520" t="s">
        <v>835</v>
      </c>
      <c r="AN5520">
        <v>300</v>
      </c>
      <c r="AO5520">
        <v>0</v>
      </c>
    </row>
    <row r="5521" spans="1:41" x14ac:dyDescent="0.25">
      <c r="A5521">
        <v>2933208</v>
      </c>
      <c r="B5521">
        <v>6</v>
      </c>
      <c r="C5521" t="s">
        <v>887</v>
      </c>
      <c r="D5521" t="s">
        <v>4070</v>
      </c>
      <c r="E5521" t="s">
        <v>5940</v>
      </c>
      <c r="F5521" t="s">
        <v>5940</v>
      </c>
      <c r="G5521" t="s">
        <v>5940</v>
      </c>
      <c r="H5521" t="s">
        <v>5940</v>
      </c>
      <c r="I5521" t="s">
        <v>5940</v>
      </c>
      <c r="J5521" t="s">
        <v>5940</v>
      </c>
      <c r="K5521">
        <v>20</v>
      </c>
      <c r="L5521">
        <v>0</v>
      </c>
      <c r="M5521">
        <v>1</v>
      </c>
      <c r="N5521">
        <v>0</v>
      </c>
      <c r="O5521">
        <v>0</v>
      </c>
      <c r="P5521">
        <v>1</v>
      </c>
      <c r="R5521">
        <v>2933208</v>
      </c>
      <c r="S5521" t="s">
        <v>5940</v>
      </c>
      <c r="T5521" t="s">
        <v>5940</v>
      </c>
      <c r="U5521" t="s">
        <v>5940</v>
      </c>
      <c r="V5521" t="s">
        <v>5940</v>
      </c>
      <c r="W5521" t="s">
        <v>5940</v>
      </c>
      <c r="X5521" t="s">
        <v>5940</v>
      </c>
      <c r="Z5521">
        <v>5219803</v>
      </c>
      <c r="AB5521" t="s">
        <v>5940</v>
      </c>
      <c r="AC5521">
        <v>5219803</v>
      </c>
      <c r="AD5521" t="s">
        <v>836</v>
      </c>
      <c r="AE5521">
        <v>1800</v>
      </c>
      <c r="AF5521">
        <v>5219803</v>
      </c>
      <c r="AG5521" t="s">
        <v>836</v>
      </c>
      <c r="AH5521">
        <v>2300</v>
      </c>
      <c r="AI5521">
        <v>5219803</v>
      </c>
      <c r="AJ5521" t="s">
        <v>836</v>
      </c>
      <c r="AK5521">
        <v>60</v>
      </c>
      <c r="AL5521">
        <v>5219803</v>
      </c>
      <c r="AM5521" t="s">
        <v>836</v>
      </c>
      <c r="AN5521">
        <v>405</v>
      </c>
      <c r="AO5521">
        <v>0</v>
      </c>
    </row>
    <row r="5522" spans="1:41" x14ac:dyDescent="0.25">
      <c r="A5522">
        <v>2933257</v>
      </c>
      <c r="B5522">
        <v>6</v>
      </c>
      <c r="C5522" t="s">
        <v>887</v>
      </c>
      <c r="D5522" t="s">
        <v>4071</v>
      </c>
      <c r="E5522">
        <v>2968</v>
      </c>
      <c r="F5522" t="s">
        <v>5940</v>
      </c>
      <c r="G5522">
        <v>74</v>
      </c>
      <c r="H5522" t="s">
        <v>5940</v>
      </c>
      <c r="I5522" t="s">
        <v>5940</v>
      </c>
      <c r="J5522">
        <v>104</v>
      </c>
      <c r="K5522">
        <v>7866</v>
      </c>
      <c r="L5522">
        <v>0</v>
      </c>
      <c r="M5522">
        <v>58</v>
      </c>
      <c r="N5522">
        <v>0</v>
      </c>
      <c r="O5522">
        <v>0</v>
      </c>
      <c r="P5522">
        <v>94</v>
      </c>
      <c r="R5522">
        <v>2933257</v>
      </c>
      <c r="S5522">
        <v>2968</v>
      </c>
      <c r="T5522" t="s">
        <v>5940</v>
      </c>
      <c r="U5522">
        <v>74</v>
      </c>
      <c r="V5522" t="s">
        <v>5940</v>
      </c>
      <c r="W5522" t="s">
        <v>5940</v>
      </c>
      <c r="X5522">
        <v>104</v>
      </c>
      <c r="Z5522">
        <v>5219902</v>
      </c>
      <c r="AB5522" t="s">
        <v>5940</v>
      </c>
      <c r="AC5522">
        <v>5219902</v>
      </c>
      <c r="AD5522" t="s">
        <v>837</v>
      </c>
      <c r="AE5522">
        <v>300</v>
      </c>
      <c r="AF5522">
        <v>5219902</v>
      </c>
      <c r="AG5522" t="s">
        <v>837</v>
      </c>
      <c r="AH5522" t="s">
        <v>5940</v>
      </c>
      <c r="AI5522">
        <v>5219902</v>
      </c>
      <c r="AJ5522" t="s">
        <v>837</v>
      </c>
      <c r="AK5522" t="s">
        <v>5940</v>
      </c>
      <c r="AL5522">
        <v>5219902</v>
      </c>
      <c r="AM5522" t="s">
        <v>837</v>
      </c>
      <c r="AN5522">
        <v>600</v>
      </c>
      <c r="AO5522">
        <v>0</v>
      </c>
    </row>
    <row r="5523" spans="1:41" x14ac:dyDescent="0.25">
      <c r="A5523">
        <v>2933307</v>
      </c>
      <c r="B5523">
        <v>6</v>
      </c>
      <c r="C5523" t="s">
        <v>887</v>
      </c>
      <c r="D5523" t="s">
        <v>4072</v>
      </c>
      <c r="E5523">
        <v>9000</v>
      </c>
      <c r="F5523" t="s">
        <v>5940</v>
      </c>
      <c r="G5523">
        <v>405</v>
      </c>
      <c r="H5523" t="s">
        <v>5940</v>
      </c>
      <c r="I5523" t="s">
        <v>5940</v>
      </c>
      <c r="J5523">
        <v>1120</v>
      </c>
      <c r="K5523">
        <v>3360</v>
      </c>
      <c r="L5523">
        <v>0</v>
      </c>
      <c r="M5523">
        <v>1200</v>
      </c>
      <c r="N5523">
        <v>0</v>
      </c>
      <c r="O5523">
        <v>0</v>
      </c>
      <c r="P5523">
        <v>1980</v>
      </c>
      <c r="R5523">
        <v>2933307</v>
      </c>
      <c r="S5523">
        <v>9000</v>
      </c>
      <c r="T5523" t="s">
        <v>5940</v>
      </c>
      <c r="U5523">
        <v>405</v>
      </c>
      <c r="V5523" t="s">
        <v>5940</v>
      </c>
      <c r="W5523" t="s">
        <v>5940</v>
      </c>
      <c r="X5523">
        <v>1120</v>
      </c>
      <c r="Z5523">
        <v>5220009</v>
      </c>
      <c r="AB5523" t="s">
        <v>5940</v>
      </c>
      <c r="AC5523">
        <v>5220009</v>
      </c>
      <c r="AD5523" t="s">
        <v>838</v>
      </c>
      <c r="AE5523">
        <v>6450</v>
      </c>
      <c r="AF5523">
        <v>5220009</v>
      </c>
      <c r="AG5523" t="s">
        <v>838</v>
      </c>
      <c r="AH5523">
        <v>2100</v>
      </c>
      <c r="AI5523">
        <v>5220009</v>
      </c>
      <c r="AJ5523" t="s">
        <v>838</v>
      </c>
      <c r="AK5523">
        <v>6180</v>
      </c>
      <c r="AL5523">
        <v>5220009</v>
      </c>
      <c r="AM5523" t="s">
        <v>838</v>
      </c>
      <c r="AN5523">
        <v>48000</v>
      </c>
      <c r="AO5523">
        <v>0</v>
      </c>
    </row>
    <row r="5524" spans="1:41" x14ac:dyDescent="0.25">
      <c r="A5524">
        <v>2933406</v>
      </c>
      <c r="B5524">
        <v>6</v>
      </c>
      <c r="C5524" t="s">
        <v>887</v>
      </c>
      <c r="D5524" t="s">
        <v>4073</v>
      </c>
      <c r="E5524">
        <v>3500</v>
      </c>
      <c r="F5524" t="s">
        <v>5940</v>
      </c>
      <c r="G5524">
        <v>90</v>
      </c>
      <c r="H5524" t="s">
        <v>5940</v>
      </c>
      <c r="I5524" t="s">
        <v>5940</v>
      </c>
      <c r="J5524">
        <v>60</v>
      </c>
      <c r="K5524">
        <v>2000</v>
      </c>
      <c r="L5524">
        <v>0</v>
      </c>
      <c r="M5524">
        <v>118</v>
      </c>
      <c r="N5524">
        <v>0</v>
      </c>
      <c r="O5524">
        <v>0</v>
      </c>
      <c r="P5524">
        <v>141</v>
      </c>
      <c r="R5524">
        <v>2933406</v>
      </c>
      <c r="S5524">
        <v>3500</v>
      </c>
      <c r="T5524" t="s">
        <v>5940</v>
      </c>
      <c r="U5524">
        <v>90</v>
      </c>
      <c r="V5524" t="s">
        <v>5940</v>
      </c>
      <c r="W5524" t="s">
        <v>5940</v>
      </c>
      <c r="X5524">
        <v>60</v>
      </c>
      <c r="Z5524">
        <v>5220058</v>
      </c>
      <c r="AB5524">
        <v>990</v>
      </c>
      <c r="AC5524">
        <v>5220058</v>
      </c>
      <c r="AD5524" t="s">
        <v>839</v>
      </c>
      <c r="AE5524">
        <v>480</v>
      </c>
      <c r="AF5524">
        <v>5220058</v>
      </c>
      <c r="AG5524" t="s">
        <v>839</v>
      </c>
      <c r="AH5524" t="s">
        <v>5940</v>
      </c>
      <c r="AI5524">
        <v>5220058</v>
      </c>
      <c r="AJ5524" t="s">
        <v>839</v>
      </c>
      <c r="AK5524" t="s">
        <v>5940</v>
      </c>
      <c r="AL5524">
        <v>5220058</v>
      </c>
      <c r="AM5524" t="s">
        <v>839</v>
      </c>
      <c r="AN5524">
        <v>5850</v>
      </c>
      <c r="AO5524">
        <v>0</v>
      </c>
    </row>
    <row r="5525" spans="1:41" x14ac:dyDescent="0.25">
      <c r="A5525">
        <v>2933455</v>
      </c>
      <c r="B5525">
        <v>6</v>
      </c>
      <c r="C5525" t="s">
        <v>887</v>
      </c>
      <c r="D5525" t="s">
        <v>4074</v>
      </c>
      <c r="E5525">
        <v>540</v>
      </c>
      <c r="F5525" t="s">
        <v>5940</v>
      </c>
      <c r="G5525">
        <v>16800</v>
      </c>
      <c r="H5525" t="s">
        <v>5940</v>
      </c>
      <c r="I5525" t="s">
        <v>5940</v>
      </c>
      <c r="J5525">
        <v>168</v>
      </c>
      <c r="K5525">
        <v>2000</v>
      </c>
      <c r="L5525">
        <v>0</v>
      </c>
      <c r="M5525">
        <v>14850</v>
      </c>
      <c r="N5525">
        <v>0</v>
      </c>
      <c r="O5525">
        <v>0</v>
      </c>
      <c r="P5525">
        <v>240</v>
      </c>
      <c r="R5525">
        <v>2933455</v>
      </c>
      <c r="S5525">
        <v>540</v>
      </c>
      <c r="T5525" t="s">
        <v>5940</v>
      </c>
      <c r="U5525">
        <v>16800</v>
      </c>
      <c r="V5525" t="s">
        <v>5940</v>
      </c>
      <c r="W5525" t="s">
        <v>5940</v>
      </c>
      <c r="X5525">
        <v>168</v>
      </c>
      <c r="Z5525">
        <v>5220108</v>
      </c>
      <c r="AB5525" t="s">
        <v>5940</v>
      </c>
      <c r="AC5525">
        <v>5220108</v>
      </c>
      <c r="AD5525" t="s">
        <v>840</v>
      </c>
      <c r="AE5525">
        <v>670</v>
      </c>
      <c r="AF5525">
        <v>5220108</v>
      </c>
      <c r="AG5525" t="s">
        <v>840</v>
      </c>
      <c r="AH5525" t="s">
        <v>5940</v>
      </c>
      <c r="AI5525">
        <v>5220108</v>
      </c>
      <c r="AJ5525" t="s">
        <v>840</v>
      </c>
      <c r="AK5525" t="s">
        <v>5940</v>
      </c>
      <c r="AL5525">
        <v>5220108</v>
      </c>
      <c r="AM5525" t="s">
        <v>840</v>
      </c>
      <c r="AN5525" t="s">
        <v>5940</v>
      </c>
      <c r="AO5525">
        <v>0</v>
      </c>
    </row>
    <row r="5526" spans="1:41" x14ac:dyDescent="0.25">
      <c r="A5526">
        <v>2933505</v>
      </c>
      <c r="B5526">
        <v>6</v>
      </c>
      <c r="C5526" t="s">
        <v>887</v>
      </c>
      <c r="D5526" t="s">
        <v>4075</v>
      </c>
      <c r="E5526">
        <v>3000</v>
      </c>
      <c r="F5526" t="s">
        <v>5940</v>
      </c>
      <c r="G5526">
        <v>160</v>
      </c>
      <c r="H5526" t="s">
        <v>5940</v>
      </c>
      <c r="I5526" t="s">
        <v>5940</v>
      </c>
      <c r="J5526">
        <v>297</v>
      </c>
      <c r="K5526">
        <v>3632</v>
      </c>
      <c r="L5526">
        <v>0</v>
      </c>
      <c r="M5526">
        <v>149</v>
      </c>
      <c r="N5526">
        <v>0</v>
      </c>
      <c r="O5526">
        <v>0</v>
      </c>
      <c r="P5526">
        <v>236</v>
      </c>
      <c r="R5526">
        <v>2933505</v>
      </c>
      <c r="S5526">
        <v>3000</v>
      </c>
      <c r="T5526" t="s">
        <v>5940</v>
      </c>
      <c r="U5526">
        <v>160</v>
      </c>
      <c r="V5526" t="s">
        <v>5940</v>
      </c>
      <c r="W5526" t="s">
        <v>5940</v>
      </c>
      <c r="X5526">
        <v>297</v>
      </c>
      <c r="Z5526">
        <v>5220157</v>
      </c>
      <c r="AB5526" t="s">
        <v>5940</v>
      </c>
      <c r="AC5526">
        <v>5220157</v>
      </c>
      <c r="AD5526" t="s">
        <v>841</v>
      </c>
      <c r="AE5526">
        <v>450</v>
      </c>
      <c r="AF5526">
        <v>5220157</v>
      </c>
      <c r="AG5526" t="s">
        <v>841</v>
      </c>
      <c r="AH5526">
        <v>310500</v>
      </c>
      <c r="AI5526">
        <v>5220157</v>
      </c>
      <c r="AJ5526" t="s">
        <v>841</v>
      </c>
      <c r="AK5526">
        <v>324</v>
      </c>
      <c r="AL5526">
        <v>5220157</v>
      </c>
      <c r="AM5526" t="s">
        <v>841</v>
      </c>
      <c r="AN5526">
        <v>13260</v>
      </c>
      <c r="AO5526">
        <v>0</v>
      </c>
    </row>
    <row r="5527" spans="1:41" x14ac:dyDescent="0.25">
      <c r="A5527">
        <v>2933604</v>
      </c>
      <c r="B5527">
        <v>6</v>
      </c>
      <c r="C5527" t="s">
        <v>887</v>
      </c>
      <c r="D5527" t="s">
        <v>4076</v>
      </c>
      <c r="E5527">
        <v>308</v>
      </c>
      <c r="F5527" t="s">
        <v>5940</v>
      </c>
      <c r="G5527">
        <v>480</v>
      </c>
      <c r="H5527">
        <v>120</v>
      </c>
      <c r="I5527" t="s">
        <v>5940</v>
      </c>
      <c r="J5527">
        <v>284</v>
      </c>
      <c r="K5527">
        <v>308</v>
      </c>
      <c r="L5527">
        <v>0</v>
      </c>
      <c r="M5527">
        <v>60</v>
      </c>
      <c r="N5527">
        <v>0</v>
      </c>
      <c r="O5527">
        <v>0</v>
      </c>
      <c r="P5527">
        <v>248</v>
      </c>
      <c r="R5527">
        <v>2933604</v>
      </c>
      <c r="S5527">
        <v>308</v>
      </c>
      <c r="T5527" t="s">
        <v>5940</v>
      </c>
      <c r="U5527">
        <v>480</v>
      </c>
      <c r="V5527">
        <v>120</v>
      </c>
      <c r="W5527" t="s">
        <v>5940</v>
      </c>
      <c r="X5527">
        <v>284</v>
      </c>
      <c r="Z5527">
        <v>5220207</v>
      </c>
      <c r="AB5527" t="s">
        <v>5940</v>
      </c>
      <c r="AC5527">
        <v>5220207</v>
      </c>
      <c r="AD5527" t="s">
        <v>842</v>
      </c>
      <c r="AE5527">
        <v>15030</v>
      </c>
      <c r="AF5527">
        <v>5220207</v>
      </c>
      <c r="AG5527" t="s">
        <v>842</v>
      </c>
      <c r="AH5527" t="s">
        <v>5940</v>
      </c>
      <c r="AI5527">
        <v>5220207</v>
      </c>
      <c r="AJ5527" t="s">
        <v>842</v>
      </c>
      <c r="AK5527">
        <v>72</v>
      </c>
      <c r="AL5527">
        <v>5220207</v>
      </c>
      <c r="AM5527" t="s">
        <v>842</v>
      </c>
      <c r="AN5527">
        <v>2619</v>
      </c>
      <c r="AO5527">
        <v>0</v>
      </c>
    </row>
    <row r="5528" spans="1:41" x14ac:dyDescent="0.25">
      <c r="A5528">
        <v>5100359</v>
      </c>
      <c r="B5528" t="s">
        <v>902</v>
      </c>
      <c r="C5528" t="s">
        <v>896</v>
      </c>
      <c r="D5528" t="s">
        <v>487</v>
      </c>
      <c r="E5528" t="s">
        <v>5940</v>
      </c>
      <c r="F5528">
        <v>3240</v>
      </c>
      <c r="G5528">
        <v>945</v>
      </c>
      <c r="H5528" t="s">
        <v>5940</v>
      </c>
      <c r="I5528">
        <v>12150</v>
      </c>
      <c r="J5528" t="s">
        <v>5940</v>
      </c>
      <c r="K5528">
        <v>0</v>
      </c>
      <c r="L5528">
        <v>7500</v>
      </c>
      <c r="M5528">
        <v>3300</v>
      </c>
      <c r="N5528">
        <v>0</v>
      </c>
      <c r="O5528">
        <v>8100</v>
      </c>
      <c r="P5528">
        <v>0</v>
      </c>
      <c r="R5528">
        <v>5100359</v>
      </c>
      <c r="S5528" t="s">
        <v>5940</v>
      </c>
      <c r="T5528">
        <v>3240</v>
      </c>
      <c r="U5528">
        <v>945</v>
      </c>
      <c r="V5528" t="s">
        <v>5940</v>
      </c>
      <c r="W5528">
        <v>12150</v>
      </c>
      <c r="X5528" t="s">
        <v>5940</v>
      </c>
      <c r="Z5528">
        <v>5220264</v>
      </c>
      <c r="AB5528" t="s">
        <v>5940</v>
      </c>
      <c r="AC5528">
        <v>5220264</v>
      </c>
      <c r="AD5528" t="s">
        <v>843</v>
      </c>
      <c r="AE5528">
        <v>400</v>
      </c>
      <c r="AF5528">
        <v>5220264</v>
      </c>
      <c r="AG5528" t="s">
        <v>843</v>
      </c>
      <c r="AH5528">
        <v>420</v>
      </c>
      <c r="AI5528">
        <v>5220264</v>
      </c>
      <c r="AJ5528" t="s">
        <v>843</v>
      </c>
      <c r="AK5528">
        <v>955</v>
      </c>
      <c r="AL5528">
        <v>5220264</v>
      </c>
      <c r="AM5528" t="s">
        <v>843</v>
      </c>
      <c r="AN5528">
        <v>38400</v>
      </c>
      <c r="AO5528">
        <v>0</v>
      </c>
    </row>
    <row r="5529" spans="1:41" x14ac:dyDescent="0.25">
      <c r="A5529">
        <v>5100508</v>
      </c>
      <c r="B5529" t="s">
        <v>902</v>
      </c>
      <c r="C5529" t="s">
        <v>896</v>
      </c>
      <c r="D5529" t="s">
        <v>489</v>
      </c>
      <c r="E5529">
        <v>900</v>
      </c>
      <c r="F5529">
        <v>20160</v>
      </c>
      <c r="G5529">
        <v>1110</v>
      </c>
      <c r="H5529" t="s">
        <v>5940</v>
      </c>
      <c r="I5529">
        <v>4293</v>
      </c>
      <c r="J5529">
        <v>16</v>
      </c>
      <c r="K5529">
        <v>0</v>
      </c>
      <c r="L5529">
        <v>19500</v>
      </c>
      <c r="M5529">
        <v>12960</v>
      </c>
      <c r="N5529">
        <v>0</v>
      </c>
      <c r="O5529">
        <v>480</v>
      </c>
      <c r="P5529">
        <v>0</v>
      </c>
      <c r="R5529">
        <v>5100508</v>
      </c>
      <c r="S5529">
        <v>900</v>
      </c>
      <c r="T5529">
        <v>20160</v>
      </c>
      <c r="U5529">
        <v>1110</v>
      </c>
      <c r="V5529" t="s">
        <v>5940</v>
      </c>
      <c r="W5529">
        <v>4293</v>
      </c>
      <c r="X5529">
        <v>16</v>
      </c>
      <c r="Z5529">
        <v>5220280</v>
      </c>
      <c r="AB5529" t="s">
        <v>5940</v>
      </c>
      <c r="AC5529">
        <v>5220280</v>
      </c>
      <c r="AD5529" t="s">
        <v>844</v>
      </c>
      <c r="AE5529">
        <v>375</v>
      </c>
      <c r="AF5529">
        <v>5220280</v>
      </c>
      <c r="AG5529" t="s">
        <v>844</v>
      </c>
      <c r="AH5529">
        <v>168000</v>
      </c>
      <c r="AI5529">
        <v>5220280</v>
      </c>
      <c r="AJ5529" t="s">
        <v>844</v>
      </c>
      <c r="AK5529">
        <v>30</v>
      </c>
      <c r="AL5529">
        <v>5220280</v>
      </c>
      <c r="AM5529" t="s">
        <v>844</v>
      </c>
      <c r="AN5529" t="s">
        <v>5940</v>
      </c>
      <c r="AO5529">
        <v>0</v>
      </c>
    </row>
    <row r="5530" spans="1:41" x14ac:dyDescent="0.25">
      <c r="A5530">
        <v>5101258</v>
      </c>
      <c r="B5530" t="s">
        <v>902</v>
      </c>
      <c r="C5530" t="s">
        <v>896</v>
      </c>
      <c r="D5530" t="s">
        <v>494</v>
      </c>
      <c r="E5530">
        <v>750</v>
      </c>
      <c r="F5530" t="s">
        <v>5940</v>
      </c>
      <c r="G5530">
        <v>8000</v>
      </c>
      <c r="H5530" t="s">
        <v>5940</v>
      </c>
      <c r="I5530">
        <v>1050</v>
      </c>
      <c r="J5530">
        <v>107</v>
      </c>
      <c r="K5530">
        <v>1260</v>
      </c>
      <c r="L5530">
        <v>0</v>
      </c>
      <c r="M5530">
        <v>2700</v>
      </c>
      <c r="N5530">
        <v>0</v>
      </c>
      <c r="O5530">
        <v>162</v>
      </c>
      <c r="P5530">
        <v>50</v>
      </c>
      <c r="R5530">
        <v>5101258</v>
      </c>
      <c r="S5530">
        <v>750</v>
      </c>
      <c r="T5530" t="s">
        <v>5940</v>
      </c>
      <c r="U5530">
        <v>8000</v>
      </c>
      <c r="V5530" t="s">
        <v>5940</v>
      </c>
      <c r="W5530">
        <v>1050</v>
      </c>
      <c r="X5530">
        <v>107</v>
      </c>
      <c r="Z5530">
        <v>5220405</v>
      </c>
      <c r="AB5530" t="s">
        <v>5940</v>
      </c>
      <c r="AC5530">
        <v>5220405</v>
      </c>
      <c r="AD5530" t="s">
        <v>845</v>
      </c>
      <c r="AE5530">
        <v>100</v>
      </c>
      <c r="AF5530">
        <v>5220405</v>
      </c>
      <c r="AG5530" t="s">
        <v>845</v>
      </c>
      <c r="AH5530" t="s">
        <v>5940</v>
      </c>
      <c r="AI5530">
        <v>5220405</v>
      </c>
      <c r="AJ5530" t="s">
        <v>845</v>
      </c>
      <c r="AK5530" t="s">
        <v>5940</v>
      </c>
      <c r="AL5530">
        <v>5220405</v>
      </c>
      <c r="AM5530" t="s">
        <v>845</v>
      </c>
      <c r="AN5530">
        <v>1700</v>
      </c>
      <c r="AO5530">
        <v>0</v>
      </c>
    </row>
    <row r="5531" spans="1:41" x14ac:dyDescent="0.25">
      <c r="A5531">
        <v>5101308</v>
      </c>
      <c r="B5531" t="s">
        <v>902</v>
      </c>
      <c r="C5531" t="s">
        <v>896</v>
      </c>
      <c r="D5531" t="s">
        <v>495</v>
      </c>
      <c r="E5531">
        <v>189210</v>
      </c>
      <c r="F5531">
        <v>1290</v>
      </c>
      <c r="G5531">
        <v>360</v>
      </c>
      <c r="H5531" t="s">
        <v>5940</v>
      </c>
      <c r="I5531">
        <v>451</v>
      </c>
      <c r="J5531" t="s">
        <v>5940</v>
      </c>
      <c r="K5531">
        <v>31286</v>
      </c>
      <c r="L5531">
        <v>0</v>
      </c>
      <c r="M5531">
        <v>450</v>
      </c>
      <c r="N5531">
        <v>0</v>
      </c>
      <c r="O5531">
        <v>120</v>
      </c>
      <c r="P5531">
        <v>0</v>
      </c>
      <c r="R5531">
        <v>5101308</v>
      </c>
      <c r="S5531">
        <v>189210</v>
      </c>
      <c r="T5531">
        <v>1290</v>
      </c>
      <c r="U5531">
        <v>360</v>
      </c>
      <c r="V5531" t="s">
        <v>5940</v>
      </c>
      <c r="W5531">
        <v>451</v>
      </c>
      <c r="X5531" t="s">
        <v>5940</v>
      </c>
      <c r="Z5531">
        <v>5220454</v>
      </c>
      <c r="AB5531" t="s">
        <v>5940</v>
      </c>
      <c r="AC5531">
        <v>5220454</v>
      </c>
      <c r="AD5531" t="s">
        <v>846</v>
      </c>
      <c r="AE5531">
        <v>220</v>
      </c>
      <c r="AF5531">
        <v>5220454</v>
      </c>
      <c r="AG5531" t="s">
        <v>846</v>
      </c>
      <c r="AH5531">
        <v>1850</v>
      </c>
      <c r="AI5531">
        <v>5220454</v>
      </c>
      <c r="AJ5531" t="s">
        <v>846</v>
      </c>
      <c r="AK5531" t="s">
        <v>5940</v>
      </c>
      <c r="AL5531">
        <v>5220454</v>
      </c>
      <c r="AM5531" t="s">
        <v>846</v>
      </c>
      <c r="AN5531">
        <v>400</v>
      </c>
      <c r="AO5531">
        <v>0</v>
      </c>
    </row>
    <row r="5532" spans="1:41" x14ac:dyDescent="0.25">
      <c r="A5532">
        <v>5101704</v>
      </c>
      <c r="B5532" t="s">
        <v>902</v>
      </c>
      <c r="C5532" t="s">
        <v>896</v>
      </c>
      <c r="D5532" t="s">
        <v>498</v>
      </c>
      <c r="E5532">
        <v>2508593</v>
      </c>
      <c r="F5532">
        <v>11202</v>
      </c>
      <c r="G5532">
        <v>1149</v>
      </c>
      <c r="H5532" t="s">
        <v>5940</v>
      </c>
      <c r="I5532">
        <v>1950</v>
      </c>
      <c r="J5532">
        <v>2</v>
      </c>
      <c r="K5532">
        <v>3638070</v>
      </c>
      <c r="L5532">
        <v>7917</v>
      </c>
      <c r="M5532">
        <v>1089</v>
      </c>
      <c r="N5532">
        <v>0</v>
      </c>
      <c r="O5532">
        <v>375</v>
      </c>
      <c r="P5532">
        <v>12</v>
      </c>
      <c r="R5532">
        <v>5101704</v>
      </c>
      <c r="S5532">
        <v>2508593</v>
      </c>
      <c r="T5532">
        <v>11202</v>
      </c>
      <c r="U5532">
        <v>1149</v>
      </c>
      <c r="V5532" t="s">
        <v>5940</v>
      </c>
      <c r="W5532">
        <v>1950</v>
      </c>
      <c r="X5532">
        <v>2</v>
      </c>
      <c r="Z5532">
        <v>5220504</v>
      </c>
      <c r="AB5532" t="s">
        <v>5940</v>
      </c>
      <c r="AC5532">
        <v>5220504</v>
      </c>
      <c r="AD5532" t="s">
        <v>847</v>
      </c>
      <c r="AE5532">
        <v>2000</v>
      </c>
      <c r="AF5532">
        <v>5220504</v>
      </c>
      <c r="AG5532" t="s">
        <v>847</v>
      </c>
      <c r="AH5532">
        <v>180000</v>
      </c>
      <c r="AI5532">
        <v>5220504</v>
      </c>
      <c r="AJ5532" t="s">
        <v>847</v>
      </c>
      <c r="AK5532" t="s">
        <v>5940</v>
      </c>
      <c r="AL5532">
        <v>5220504</v>
      </c>
      <c r="AM5532" t="s">
        <v>847</v>
      </c>
      <c r="AN5532">
        <v>68000</v>
      </c>
      <c r="AO5532">
        <v>0</v>
      </c>
    </row>
    <row r="5533" spans="1:41" x14ac:dyDescent="0.25">
      <c r="A5533">
        <v>5101852</v>
      </c>
      <c r="B5533" t="s">
        <v>902</v>
      </c>
      <c r="C5533" t="s">
        <v>896</v>
      </c>
      <c r="D5533" t="s">
        <v>500</v>
      </c>
      <c r="E5533" t="s">
        <v>5940</v>
      </c>
      <c r="F5533">
        <v>75000</v>
      </c>
      <c r="G5533">
        <v>3600</v>
      </c>
      <c r="H5533" t="s">
        <v>5940</v>
      </c>
      <c r="I5533">
        <v>21000</v>
      </c>
      <c r="J5533" t="s">
        <v>5940</v>
      </c>
      <c r="K5533">
        <v>0</v>
      </c>
      <c r="L5533">
        <v>105000</v>
      </c>
      <c r="M5533">
        <v>13560</v>
      </c>
      <c r="N5533">
        <v>8640</v>
      </c>
      <c r="O5533">
        <v>18000</v>
      </c>
      <c r="P5533">
        <v>0</v>
      </c>
      <c r="R5533">
        <v>5101852</v>
      </c>
      <c r="S5533" t="s">
        <v>5940</v>
      </c>
      <c r="T5533">
        <v>75000</v>
      </c>
      <c r="U5533">
        <v>3600</v>
      </c>
      <c r="V5533" t="s">
        <v>5940</v>
      </c>
      <c r="W5533">
        <v>21000</v>
      </c>
      <c r="X5533" t="s">
        <v>5940</v>
      </c>
      <c r="Z5533">
        <v>5220603</v>
      </c>
      <c r="AB5533">
        <v>1085</v>
      </c>
      <c r="AC5533">
        <v>5220603</v>
      </c>
      <c r="AD5533" t="s">
        <v>848</v>
      </c>
      <c r="AE5533">
        <v>1200</v>
      </c>
      <c r="AF5533">
        <v>5220603</v>
      </c>
      <c r="AG5533" t="s">
        <v>848</v>
      </c>
      <c r="AH5533">
        <v>1600</v>
      </c>
      <c r="AI5533">
        <v>5220603</v>
      </c>
      <c r="AJ5533" t="s">
        <v>848</v>
      </c>
      <c r="AK5533">
        <v>4570</v>
      </c>
      <c r="AL5533">
        <v>5220603</v>
      </c>
      <c r="AM5533" t="s">
        <v>848</v>
      </c>
      <c r="AN5533">
        <v>160000</v>
      </c>
      <c r="AO5533">
        <v>0</v>
      </c>
    </row>
    <row r="5534" spans="1:41" x14ac:dyDescent="0.25">
      <c r="A5534">
        <v>5101902</v>
      </c>
      <c r="B5534" t="s">
        <v>902</v>
      </c>
      <c r="C5534" t="s">
        <v>896</v>
      </c>
      <c r="D5534" t="s">
        <v>501</v>
      </c>
      <c r="E5534">
        <v>200</v>
      </c>
      <c r="F5534">
        <v>486965</v>
      </c>
      <c r="G5534">
        <v>33000</v>
      </c>
      <c r="H5534">
        <v>12536</v>
      </c>
      <c r="I5534">
        <v>23220</v>
      </c>
      <c r="J5534">
        <v>660</v>
      </c>
      <c r="K5534">
        <v>0</v>
      </c>
      <c r="L5534">
        <v>465495</v>
      </c>
      <c r="M5534">
        <v>121824</v>
      </c>
      <c r="N5534">
        <v>26055</v>
      </c>
      <c r="O5534">
        <v>10770</v>
      </c>
      <c r="P5534">
        <v>0</v>
      </c>
      <c r="R5534">
        <v>5101902</v>
      </c>
      <c r="S5534">
        <v>200</v>
      </c>
      <c r="T5534">
        <v>486965</v>
      </c>
      <c r="U5534">
        <v>33000</v>
      </c>
      <c r="V5534">
        <v>12536</v>
      </c>
      <c r="W5534">
        <v>23220</v>
      </c>
      <c r="X5534">
        <v>660</v>
      </c>
      <c r="Z5534">
        <v>5220686</v>
      </c>
      <c r="AB5534" t="s">
        <v>5940</v>
      </c>
      <c r="AC5534">
        <v>5220686</v>
      </c>
      <c r="AD5534" t="s">
        <v>849</v>
      </c>
      <c r="AE5534">
        <v>288</v>
      </c>
      <c r="AF5534">
        <v>5220686</v>
      </c>
      <c r="AG5534" t="s">
        <v>849</v>
      </c>
      <c r="AH5534">
        <v>1440</v>
      </c>
      <c r="AI5534">
        <v>5220686</v>
      </c>
      <c r="AJ5534" t="s">
        <v>849</v>
      </c>
      <c r="AK5534">
        <v>3</v>
      </c>
      <c r="AL5534">
        <v>5220686</v>
      </c>
      <c r="AM5534" t="s">
        <v>849</v>
      </c>
      <c r="AN5534" t="s">
        <v>5940</v>
      </c>
      <c r="AO5534">
        <v>0</v>
      </c>
    </row>
    <row r="5535" spans="1:41" x14ac:dyDescent="0.25">
      <c r="A5535">
        <v>5102504</v>
      </c>
      <c r="B5535" t="s">
        <v>902</v>
      </c>
      <c r="C5535" t="s">
        <v>896</v>
      </c>
      <c r="D5535" t="s">
        <v>502</v>
      </c>
      <c r="E5535">
        <v>1035</v>
      </c>
      <c r="F5535">
        <v>9000</v>
      </c>
      <c r="G5535">
        <v>14000</v>
      </c>
      <c r="H5535" t="s">
        <v>5940</v>
      </c>
      <c r="I5535">
        <v>10000</v>
      </c>
      <c r="J5535">
        <v>1386</v>
      </c>
      <c r="K5535">
        <v>1400</v>
      </c>
      <c r="L5535">
        <v>8400</v>
      </c>
      <c r="M5535">
        <v>9900</v>
      </c>
      <c r="N5535">
        <v>0</v>
      </c>
      <c r="O5535">
        <v>5250</v>
      </c>
      <c r="P5535">
        <v>300</v>
      </c>
      <c r="R5535">
        <v>5102504</v>
      </c>
      <c r="S5535">
        <v>1035</v>
      </c>
      <c r="T5535">
        <v>9000</v>
      </c>
      <c r="U5535">
        <v>14000</v>
      </c>
      <c r="V5535" t="s">
        <v>5940</v>
      </c>
      <c r="W5535">
        <v>10000</v>
      </c>
      <c r="X5535">
        <v>1386</v>
      </c>
      <c r="Z5535">
        <v>5220702</v>
      </c>
      <c r="AB5535" t="s">
        <v>5940</v>
      </c>
      <c r="AC5535">
        <v>5220702</v>
      </c>
      <c r="AD5535" t="s">
        <v>850</v>
      </c>
      <c r="AE5535">
        <v>1520</v>
      </c>
      <c r="AF5535">
        <v>5220702</v>
      </c>
      <c r="AG5535" t="s">
        <v>850</v>
      </c>
      <c r="AH5535">
        <v>2450</v>
      </c>
      <c r="AI5535">
        <v>5220702</v>
      </c>
      <c r="AJ5535" t="s">
        <v>850</v>
      </c>
      <c r="AK5535">
        <v>102</v>
      </c>
      <c r="AL5535">
        <v>5220702</v>
      </c>
      <c r="AM5535" t="s">
        <v>850</v>
      </c>
      <c r="AN5535">
        <v>6562</v>
      </c>
      <c r="AO5535">
        <v>0</v>
      </c>
    </row>
    <row r="5536" spans="1:41" x14ac:dyDescent="0.25">
      <c r="A5536">
        <v>5102637</v>
      </c>
      <c r="B5536" t="s">
        <v>902</v>
      </c>
      <c r="C5536" t="s">
        <v>896</v>
      </c>
      <c r="D5536" t="s">
        <v>504</v>
      </c>
      <c r="E5536">
        <v>1760443</v>
      </c>
      <c r="F5536">
        <v>1071099</v>
      </c>
      <c r="G5536">
        <v>125024</v>
      </c>
      <c r="H5536">
        <v>92078</v>
      </c>
      <c r="I5536">
        <v>5601</v>
      </c>
      <c r="J5536">
        <v>4086</v>
      </c>
      <c r="K5536">
        <v>1720007</v>
      </c>
      <c r="L5536">
        <v>990570</v>
      </c>
      <c r="M5536">
        <v>506588</v>
      </c>
      <c r="N5536">
        <v>97673</v>
      </c>
      <c r="O5536">
        <v>1320</v>
      </c>
      <c r="P5536">
        <v>1785</v>
      </c>
      <c r="R5536">
        <v>5102637</v>
      </c>
      <c r="S5536">
        <v>1760443</v>
      </c>
      <c r="T5536">
        <v>1071099</v>
      </c>
      <c r="U5536">
        <v>125024</v>
      </c>
      <c r="V5536">
        <v>92078</v>
      </c>
      <c r="W5536">
        <v>5601</v>
      </c>
      <c r="X5536">
        <v>4086</v>
      </c>
      <c r="Z5536">
        <v>5221007</v>
      </c>
      <c r="AB5536" t="s">
        <v>5940</v>
      </c>
      <c r="AC5536">
        <v>5221007</v>
      </c>
      <c r="AD5536" t="s">
        <v>851</v>
      </c>
      <c r="AE5536">
        <v>1000</v>
      </c>
      <c r="AF5536">
        <v>5221007</v>
      </c>
      <c r="AG5536" t="s">
        <v>851</v>
      </c>
      <c r="AH5536" t="s">
        <v>5940</v>
      </c>
      <c r="AI5536">
        <v>5221007</v>
      </c>
      <c r="AJ5536" t="s">
        <v>851</v>
      </c>
      <c r="AK5536">
        <v>379</v>
      </c>
      <c r="AL5536">
        <v>5221007</v>
      </c>
      <c r="AM5536" t="s">
        <v>851</v>
      </c>
      <c r="AN5536">
        <v>30</v>
      </c>
      <c r="AO5536">
        <v>0</v>
      </c>
    </row>
    <row r="5537" spans="1:41" x14ac:dyDescent="0.25">
      <c r="A5537">
        <v>5102686</v>
      </c>
      <c r="B5537" t="s">
        <v>902</v>
      </c>
      <c r="C5537" t="s">
        <v>896</v>
      </c>
      <c r="D5537" t="s">
        <v>506</v>
      </c>
      <c r="E5537" t="s">
        <v>5940</v>
      </c>
      <c r="F5537">
        <v>627767</v>
      </c>
      <c r="G5537">
        <v>203761</v>
      </c>
      <c r="H5537">
        <v>37939</v>
      </c>
      <c r="I5537">
        <v>12000</v>
      </c>
      <c r="J5537">
        <v>7824</v>
      </c>
      <c r="K5537">
        <v>550007</v>
      </c>
      <c r="L5537">
        <v>522375</v>
      </c>
      <c r="M5537">
        <v>362616</v>
      </c>
      <c r="N5537">
        <v>90873</v>
      </c>
      <c r="O5537">
        <v>5970</v>
      </c>
      <c r="P5537">
        <v>20836</v>
      </c>
      <c r="R5537">
        <v>5102686</v>
      </c>
      <c r="S5537" t="s">
        <v>5940</v>
      </c>
      <c r="T5537">
        <v>627767</v>
      </c>
      <c r="U5537">
        <v>203761</v>
      </c>
      <c r="V5537">
        <v>37939</v>
      </c>
      <c r="W5537">
        <v>12000</v>
      </c>
      <c r="X5537">
        <v>7824</v>
      </c>
      <c r="Z5537">
        <v>5221080</v>
      </c>
      <c r="AB5537" t="s">
        <v>5940</v>
      </c>
      <c r="AC5537">
        <v>5221080</v>
      </c>
      <c r="AD5537" t="s">
        <v>852</v>
      </c>
      <c r="AE5537">
        <v>55</v>
      </c>
      <c r="AF5537">
        <v>5221080</v>
      </c>
      <c r="AG5537" t="s">
        <v>852</v>
      </c>
      <c r="AH5537">
        <v>354</v>
      </c>
      <c r="AI5537">
        <v>5221080</v>
      </c>
      <c r="AJ5537" t="s">
        <v>852</v>
      </c>
      <c r="AK5537">
        <v>9</v>
      </c>
      <c r="AL5537">
        <v>5221080</v>
      </c>
      <c r="AM5537" t="s">
        <v>852</v>
      </c>
      <c r="AN5537" t="s">
        <v>5940</v>
      </c>
      <c r="AO5537">
        <v>0</v>
      </c>
    </row>
    <row r="5538" spans="1:41" x14ac:dyDescent="0.25">
      <c r="A5538">
        <v>5102694</v>
      </c>
      <c r="B5538" t="s">
        <v>902</v>
      </c>
      <c r="C5538" t="s">
        <v>896</v>
      </c>
      <c r="D5538" t="s">
        <v>507</v>
      </c>
      <c r="E5538" t="s">
        <v>5940</v>
      </c>
      <c r="F5538">
        <v>36000</v>
      </c>
      <c r="G5538">
        <v>12750</v>
      </c>
      <c r="H5538" t="s">
        <v>5940</v>
      </c>
      <c r="I5538">
        <v>18900</v>
      </c>
      <c r="J5538" t="s">
        <v>5940</v>
      </c>
      <c r="K5538">
        <v>0</v>
      </c>
      <c r="L5538">
        <v>13440</v>
      </c>
      <c r="M5538">
        <v>8400</v>
      </c>
      <c r="N5538">
        <v>0</v>
      </c>
      <c r="O5538">
        <v>3600</v>
      </c>
      <c r="P5538">
        <v>0</v>
      </c>
      <c r="R5538">
        <v>5102694</v>
      </c>
      <c r="S5538" t="s">
        <v>5940</v>
      </c>
      <c r="T5538">
        <v>36000</v>
      </c>
      <c r="U5538">
        <v>12750</v>
      </c>
      <c r="V5538" t="s">
        <v>5940</v>
      </c>
      <c r="W5538">
        <v>18900</v>
      </c>
      <c r="X5538" t="s">
        <v>5940</v>
      </c>
      <c r="Z5538">
        <v>5221197</v>
      </c>
      <c r="AB5538" t="s">
        <v>5940</v>
      </c>
      <c r="AC5538">
        <v>5221197</v>
      </c>
      <c r="AD5538" t="s">
        <v>853</v>
      </c>
      <c r="AE5538">
        <v>50</v>
      </c>
      <c r="AF5538">
        <v>5221197</v>
      </c>
      <c r="AG5538" t="s">
        <v>853</v>
      </c>
      <c r="AH5538" t="s">
        <v>5940</v>
      </c>
      <c r="AI5538">
        <v>5221197</v>
      </c>
      <c r="AJ5538" t="s">
        <v>853</v>
      </c>
      <c r="AK5538" t="s">
        <v>5940</v>
      </c>
      <c r="AL5538">
        <v>5221197</v>
      </c>
      <c r="AM5538" t="s">
        <v>853</v>
      </c>
      <c r="AN5538">
        <v>155</v>
      </c>
      <c r="AO5538">
        <v>0</v>
      </c>
    </row>
    <row r="5539" spans="1:41" x14ac:dyDescent="0.25">
      <c r="A5539">
        <v>5102702</v>
      </c>
      <c r="B5539" t="s">
        <v>902</v>
      </c>
      <c r="C5539" t="s">
        <v>896</v>
      </c>
      <c r="D5539" t="s">
        <v>508</v>
      </c>
      <c r="E5539">
        <v>900</v>
      </c>
      <c r="F5539">
        <v>303923</v>
      </c>
      <c r="G5539">
        <v>10330</v>
      </c>
      <c r="H5539" t="s">
        <v>5940</v>
      </c>
      <c r="I5539">
        <v>25056</v>
      </c>
      <c r="J5539" t="s">
        <v>5940</v>
      </c>
      <c r="K5539">
        <v>2190</v>
      </c>
      <c r="L5539">
        <v>251255</v>
      </c>
      <c r="M5539">
        <v>66150</v>
      </c>
      <c r="N5539">
        <v>0</v>
      </c>
      <c r="O5539">
        <v>10240</v>
      </c>
      <c r="P5539">
        <v>0</v>
      </c>
      <c r="R5539">
        <v>5102702</v>
      </c>
      <c r="S5539">
        <v>900</v>
      </c>
      <c r="T5539">
        <v>303923</v>
      </c>
      <c r="U5539">
        <v>10330</v>
      </c>
      <c r="V5539" t="s">
        <v>5940</v>
      </c>
      <c r="W5539">
        <v>25056</v>
      </c>
      <c r="X5539" t="s">
        <v>5940</v>
      </c>
      <c r="Z5539">
        <v>5221304</v>
      </c>
      <c r="AB5539" t="s">
        <v>5940</v>
      </c>
      <c r="AC5539">
        <v>5221304</v>
      </c>
      <c r="AD5539" t="s">
        <v>854</v>
      </c>
      <c r="AE5539">
        <v>60</v>
      </c>
      <c r="AF5539">
        <v>5221304</v>
      </c>
      <c r="AG5539" t="s">
        <v>854</v>
      </c>
      <c r="AH5539">
        <v>1000</v>
      </c>
      <c r="AI5539">
        <v>5221304</v>
      </c>
      <c r="AJ5539" t="s">
        <v>854</v>
      </c>
      <c r="AK5539" t="s">
        <v>5940</v>
      </c>
      <c r="AL5539">
        <v>5221304</v>
      </c>
      <c r="AM5539" t="s">
        <v>854</v>
      </c>
      <c r="AN5539">
        <v>1500</v>
      </c>
      <c r="AO5539">
        <v>0</v>
      </c>
    </row>
    <row r="5540" spans="1:41" x14ac:dyDescent="0.25">
      <c r="A5540">
        <v>5103304</v>
      </c>
      <c r="B5540" t="s">
        <v>902</v>
      </c>
      <c r="C5540" t="s">
        <v>896</v>
      </c>
      <c r="D5540" t="s">
        <v>516</v>
      </c>
      <c r="E5540" t="s">
        <v>5940</v>
      </c>
      <c r="F5540">
        <v>118160</v>
      </c>
      <c r="G5540">
        <v>36186</v>
      </c>
      <c r="H5540">
        <v>1425</v>
      </c>
      <c r="I5540">
        <v>13981</v>
      </c>
      <c r="J5540">
        <v>924</v>
      </c>
      <c r="K5540">
        <v>0</v>
      </c>
      <c r="L5540">
        <v>126900</v>
      </c>
      <c r="M5540">
        <v>75600</v>
      </c>
      <c r="N5540">
        <v>1920</v>
      </c>
      <c r="O5540">
        <v>7620</v>
      </c>
      <c r="P5540">
        <v>90</v>
      </c>
      <c r="R5540">
        <v>5103304</v>
      </c>
      <c r="S5540" t="s">
        <v>5940</v>
      </c>
      <c r="T5540">
        <v>118160</v>
      </c>
      <c r="U5540">
        <v>36186</v>
      </c>
      <c r="V5540">
        <v>1425</v>
      </c>
      <c r="W5540">
        <v>13981</v>
      </c>
      <c r="X5540">
        <v>924</v>
      </c>
      <c r="Z5540">
        <v>5221403</v>
      </c>
      <c r="AB5540" t="s">
        <v>5940</v>
      </c>
      <c r="AC5540">
        <v>5221403</v>
      </c>
      <c r="AD5540" t="s">
        <v>855</v>
      </c>
      <c r="AE5540">
        <v>4299</v>
      </c>
      <c r="AF5540">
        <v>5221403</v>
      </c>
      <c r="AG5540" t="s">
        <v>855</v>
      </c>
      <c r="AH5540" t="s">
        <v>5940</v>
      </c>
      <c r="AI5540">
        <v>5221403</v>
      </c>
      <c r="AJ5540" t="s">
        <v>855</v>
      </c>
      <c r="AK5540">
        <v>829</v>
      </c>
      <c r="AL5540">
        <v>5221403</v>
      </c>
      <c r="AM5540" t="s">
        <v>855</v>
      </c>
      <c r="AN5540">
        <v>3000</v>
      </c>
      <c r="AO5540">
        <v>0</v>
      </c>
    </row>
    <row r="5541" spans="1:41" x14ac:dyDescent="0.25">
      <c r="A5541">
        <v>5103353</v>
      </c>
      <c r="B5541" t="s">
        <v>902</v>
      </c>
      <c r="C5541" t="s">
        <v>896</v>
      </c>
      <c r="D5541" t="s">
        <v>517</v>
      </c>
      <c r="E5541">
        <v>324679</v>
      </c>
      <c r="F5541" t="s">
        <v>5940</v>
      </c>
      <c r="G5541">
        <v>7200</v>
      </c>
      <c r="H5541" t="s">
        <v>5940</v>
      </c>
      <c r="I5541">
        <v>6300</v>
      </c>
      <c r="J5541">
        <v>56</v>
      </c>
      <c r="K5541">
        <v>240671</v>
      </c>
      <c r="L5541">
        <v>0</v>
      </c>
      <c r="M5541">
        <v>8820</v>
      </c>
      <c r="N5541">
        <v>0</v>
      </c>
      <c r="O5541">
        <v>8000</v>
      </c>
      <c r="P5541">
        <v>0</v>
      </c>
      <c r="R5541">
        <v>5103353</v>
      </c>
      <c r="S5541">
        <v>324679</v>
      </c>
      <c r="T5541" t="s">
        <v>5940</v>
      </c>
      <c r="U5541">
        <v>7200</v>
      </c>
      <c r="V5541" t="s">
        <v>5940</v>
      </c>
      <c r="W5541">
        <v>6300</v>
      </c>
      <c r="X5541">
        <v>56</v>
      </c>
      <c r="Z5541">
        <v>5221452</v>
      </c>
      <c r="AB5541" t="s">
        <v>5940</v>
      </c>
      <c r="AC5541">
        <v>5221452</v>
      </c>
      <c r="AD5541" t="s">
        <v>856</v>
      </c>
      <c r="AE5541">
        <v>810</v>
      </c>
      <c r="AF5541">
        <v>5221452</v>
      </c>
      <c r="AG5541" t="s">
        <v>856</v>
      </c>
      <c r="AH5541">
        <v>400</v>
      </c>
      <c r="AI5541">
        <v>5221452</v>
      </c>
      <c r="AJ5541" t="s">
        <v>856</v>
      </c>
      <c r="AK5541" t="s">
        <v>5940</v>
      </c>
      <c r="AL5541">
        <v>5221452</v>
      </c>
      <c r="AM5541" t="s">
        <v>856</v>
      </c>
      <c r="AN5541" t="s">
        <v>5940</v>
      </c>
      <c r="AO5541">
        <v>0</v>
      </c>
    </row>
    <row r="5542" spans="1:41" x14ac:dyDescent="0.25">
      <c r="A5542">
        <v>5103361</v>
      </c>
      <c r="B5542" t="s">
        <v>902</v>
      </c>
      <c r="C5542" t="s">
        <v>896</v>
      </c>
      <c r="D5542" t="s">
        <v>518</v>
      </c>
      <c r="E5542" t="s">
        <v>5940</v>
      </c>
      <c r="F5542">
        <v>4920</v>
      </c>
      <c r="G5542">
        <v>750</v>
      </c>
      <c r="H5542" t="s">
        <v>5940</v>
      </c>
      <c r="I5542">
        <v>1500</v>
      </c>
      <c r="J5542">
        <v>33</v>
      </c>
      <c r="K5542">
        <v>0</v>
      </c>
      <c r="L5542">
        <v>2496</v>
      </c>
      <c r="M5542">
        <v>750</v>
      </c>
      <c r="N5542">
        <v>0</v>
      </c>
      <c r="O5542">
        <v>240</v>
      </c>
      <c r="P5542">
        <v>25</v>
      </c>
      <c r="R5542">
        <v>5103361</v>
      </c>
      <c r="S5542" t="s">
        <v>5940</v>
      </c>
      <c r="T5542">
        <v>4920</v>
      </c>
      <c r="U5542">
        <v>750</v>
      </c>
      <c r="V5542" t="s">
        <v>5940</v>
      </c>
      <c r="W5542">
        <v>1500</v>
      </c>
      <c r="X5542">
        <v>33</v>
      </c>
      <c r="Z5542">
        <v>5221502</v>
      </c>
      <c r="AB5542" t="s">
        <v>5940</v>
      </c>
      <c r="AC5542">
        <v>5221502</v>
      </c>
      <c r="AD5542" t="s">
        <v>857</v>
      </c>
      <c r="AE5542">
        <v>3000</v>
      </c>
      <c r="AF5542">
        <v>5221502</v>
      </c>
      <c r="AG5542" t="s">
        <v>857</v>
      </c>
      <c r="AH5542">
        <v>120000</v>
      </c>
      <c r="AI5542">
        <v>5221502</v>
      </c>
      <c r="AJ5542" t="s">
        <v>857</v>
      </c>
      <c r="AK5542">
        <v>860</v>
      </c>
      <c r="AL5542">
        <v>5221502</v>
      </c>
      <c r="AM5542" t="s">
        <v>857</v>
      </c>
      <c r="AN5542">
        <v>9900</v>
      </c>
      <c r="AO5542">
        <v>0</v>
      </c>
    </row>
    <row r="5543" spans="1:41" x14ac:dyDescent="0.25">
      <c r="A5543">
        <v>5103437</v>
      </c>
      <c r="B5543" t="s">
        <v>902</v>
      </c>
      <c r="C5543" t="s">
        <v>896</v>
      </c>
      <c r="D5543" t="s">
        <v>521</v>
      </c>
      <c r="E5543">
        <v>34201</v>
      </c>
      <c r="F5543">
        <v>210</v>
      </c>
      <c r="G5543">
        <v>900</v>
      </c>
      <c r="H5543" t="s">
        <v>5940</v>
      </c>
      <c r="I5543">
        <v>240</v>
      </c>
      <c r="J5543">
        <v>33</v>
      </c>
      <c r="K5543">
        <v>104418</v>
      </c>
      <c r="L5543">
        <v>0</v>
      </c>
      <c r="M5543">
        <v>450</v>
      </c>
      <c r="N5543">
        <v>0</v>
      </c>
      <c r="O5543">
        <v>62</v>
      </c>
      <c r="P5543">
        <v>14</v>
      </c>
      <c r="R5543">
        <v>5103437</v>
      </c>
      <c r="S5543">
        <v>34201</v>
      </c>
      <c r="T5543">
        <v>210</v>
      </c>
      <c r="U5543">
        <v>900</v>
      </c>
      <c r="V5543" t="s">
        <v>5940</v>
      </c>
      <c r="W5543">
        <v>240</v>
      </c>
      <c r="X5543">
        <v>33</v>
      </c>
      <c r="Z5543">
        <v>5221551</v>
      </c>
      <c r="AB5543">
        <v>16116</v>
      </c>
      <c r="AC5543">
        <v>5221551</v>
      </c>
      <c r="AD5543" t="s">
        <v>858</v>
      </c>
      <c r="AE5543">
        <v>110</v>
      </c>
      <c r="AF5543">
        <v>5221551</v>
      </c>
      <c r="AG5543" t="s">
        <v>858</v>
      </c>
      <c r="AH5543">
        <v>1057672</v>
      </c>
      <c r="AI5543">
        <v>5221551</v>
      </c>
      <c r="AJ5543" t="s">
        <v>858</v>
      </c>
      <c r="AK5543" t="s">
        <v>5940</v>
      </c>
      <c r="AL5543">
        <v>5221551</v>
      </c>
      <c r="AM5543" t="s">
        <v>858</v>
      </c>
      <c r="AN5543">
        <v>34720</v>
      </c>
      <c r="AO5543">
        <v>0</v>
      </c>
    </row>
    <row r="5544" spans="1:41" x14ac:dyDescent="0.25">
      <c r="A5544">
        <v>5103452</v>
      </c>
      <c r="B5544" t="s">
        <v>902</v>
      </c>
      <c r="C5544" t="s">
        <v>896</v>
      </c>
      <c r="D5544" t="s">
        <v>522</v>
      </c>
      <c r="E5544">
        <v>1717393</v>
      </c>
      <c r="F5544" t="s">
        <v>5940</v>
      </c>
      <c r="G5544">
        <v>120</v>
      </c>
      <c r="H5544" t="s">
        <v>5940</v>
      </c>
      <c r="I5544">
        <v>447</v>
      </c>
      <c r="J5544" t="s">
        <v>5940</v>
      </c>
      <c r="K5544">
        <v>1924851</v>
      </c>
      <c r="L5544">
        <v>0</v>
      </c>
      <c r="M5544">
        <v>90</v>
      </c>
      <c r="N5544">
        <v>0</v>
      </c>
      <c r="O5544">
        <v>18</v>
      </c>
      <c r="P5544">
        <v>15</v>
      </c>
      <c r="R5544">
        <v>5103452</v>
      </c>
      <c r="S5544">
        <v>1717393</v>
      </c>
      <c r="T5544" t="s">
        <v>5940</v>
      </c>
      <c r="U5544">
        <v>120</v>
      </c>
      <c r="V5544" t="s">
        <v>5940</v>
      </c>
      <c r="W5544">
        <v>447</v>
      </c>
      <c r="X5544" t="s">
        <v>5940</v>
      </c>
      <c r="Z5544">
        <v>5221577</v>
      </c>
      <c r="AB5544" t="s">
        <v>5940</v>
      </c>
      <c r="AC5544">
        <v>5221577</v>
      </c>
      <c r="AD5544" t="s">
        <v>859</v>
      </c>
      <c r="AE5544">
        <v>270</v>
      </c>
      <c r="AF5544">
        <v>5221577</v>
      </c>
      <c r="AG5544" t="s">
        <v>859</v>
      </c>
      <c r="AH5544">
        <v>372</v>
      </c>
      <c r="AI5544">
        <v>5221577</v>
      </c>
      <c r="AJ5544" t="s">
        <v>859</v>
      </c>
      <c r="AK5544" t="s">
        <v>5940</v>
      </c>
      <c r="AL5544">
        <v>5221577</v>
      </c>
      <c r="AM5544" t="s">
        <v>859</v>
      </c>
      <c r="AN5544" t="s">
        <v>5940</v>
      </c>
      <c r="AO5544">
        <v>0</v>
      </c>
    </row>
    <row r="5545" spans="1:41" x14ac:dyDescent="0.25">
      <c r="A5545">
        <v>5103502</v>
      </c>
      <c r="B5545" t="s">
        <v>902</v>
      </c>
      <c r="C5545" t="s">
        <v>896</v>
      </c>
      <c r="D5545" t="s">
        <v>523</v>
      </c>
      <c r="E5545">
        <v>480060</v>
      </c>
      <c r="F5545">
        <v>918000</v>
      </c>
      <c r="G5545">
        <v>122889</v>
      </c>
      <c r="H5545">
        <v>123798</v>
      </c>
      <c r="I5545">
        <v>22356</v>
      </c>
      <c r="J5545">
        <v>2178</v>
      </c>
      <c r="K5545">
        <v>349001</v>
      </c>
      <c r="L5545">
        <v>871116</v>
      </c>
      <c r="M5545">
        <v>283759</v>
      </c>
      <c r="N5545">
        <v>128547</v>
      </c>
      <c r="O5545">
        <v>7182</v>
      </c>
      <c r="P5545">
        <v>788</v>
      </c>
      <c r="R5545">
        <v>5103502</v>
      </c>
      <c r="S5545">
        <v>480060</v>
      </c>
      <c r="T5545">
        <v>918000</v>
      </c>
      <c r="U5545">
        <v>122889</v>
      </c>
      <c r="V5545">
        <v>123798</v>
      </c>
      <c r="W5545">
        <v>22356</v>
      </c>
      <c r="X5545">
        <v>2178</v>
      </c>
      <c r="Z5545">
        <v>5221601</v>
      </c>
      <c r="AB5545" t="s">
        <v>5940</v>
      </c>
      <c r="AC5545">
        <v>5221601</v>
      </c>
      <c r="AD5545" t="s">
        <v>860</v>
      </c>
      <c r="AE5545">
        <v>1400</v>
      </c>
      <c r="AF5545">
        <v>5221601</v>
      </c>
      <c r="AG5545" t="s">
        <v>860</v>
      </c>
      <c r="AH5545">
        <v>1480</v>
      </c>
      <c r="AI5545">
        <v>5221601</v>
      </c>
      <c r="AJ5545" t="s">
        <v>860</v>
      </c>
      <c r="AK5545" t="s">
        <v>5940</v>
      </c>
      <c r="AL5545">
        <v>5221601</v>
      </c>
      <c r="AM5545" t="s">
        <v>860</v>
      </c>
      <c r="AN5545">
        <v>30250</v>
      </c>
      <c r="AO5545">
        <v>0</v>
      </c>
    </row>
    <row r="5546" spans="1:41" x14ac:dyDescent="0.25">
      <c r="A5546">
        <v>5103700</v>
      </c>
      <c r="B5546" t="s">
        <v>902</v>
      </c>
      <c r="C5546" t="s">
        <v>896</v>
      </c>
      <c r="D5546" t="s">
        <v>525</v>
      </c>
      <c r="E5546">
        <v>960</v>
      </c>
      <c r="F5546">
        <v>55973</v>
      </c>
      <c r="G5546">
        <v>3078</v>
      </c>
      <c r="H5546" t="s">
        <v>5940</v>
      </c>
      <c r="I5546">
        <v>86811</v>
      </c>
      <c r="J5546">
        <v>8</v>
      </c>
      <c r="K5546">
        <v>960</v>
      </c>
      <c r="L5546">
        <v>114720</v>
      </c>
      <c r="M5546">
        <v>26400</v>
      </c>
      <c r="N5546">
        <v>0</v>
      </c>
      <c r="O5546">
        <v>3690</v>
      </c>
      <c r="P5546">
        <v>360</v>
      </c>
      <c r="R5546">
        <v>5103700</v>
      </c>
      <c r="S5546">
        <v>960</v>
      </c>
      <c r="T5546">
        <v>55973</v>
      </c>
      <c r="U5546">
        <v>3078</v>
      </c>
      <c r="V5546" t="s">
        <v>5940</v>
      </c>
      <c r="W5546">
        <v>86811</v>
      </c>
      <c r="X5546">
        <v>8</v>
      </c>
      <c r="Z5546">
        <v>5221700</v>
      </c>
      <c r="AB5546" t="s">
        <v>5940</v>
      </c>
      <c r="AC5546">
        <v>5221700</v>
      </c>
      <c r="AD5546" t="s">
        <v>861</v>
      </c>
      <c r="AE5546">
        <v>4200</v>
      </c>
      <c r="AF5546">
        <v>5221700</v>
      </c>
      <c r="AG5546" t="s">
        <v>861</v>
      </c>
      <c r="AH5546">
        <v>90000</v>
      </c>
      <c r="AI5546">
        <v>5221700</v>
      </c>
      <c r="AJ5546" t="s">
        <v>861</v>
      </c>
      <c r="AK5546">
        <v>276</v>
      </c>
      <c r="AL5546">
        <v>5221700</v>
      </c>
      <c r="AM5546" t="s">
        <v>861</v>
      </c>
      <c r="AN5546">
        <v>440</v>
      </c>
      <c r="AO5546">
        <v>0</v>
      </c>
    </row>
    <row r="5547" spans="1:41" x14ac:dyDescent="0.25">
      <c r="A5547">
        <v>5103809</v>
      </c>
      <c r="B5547" t="s">
        <v>902</v>
      </c>
      <c r="C5547" t="s">
        <v>896</v>
      </c>
      <c r="D5547" t="s">
        <v>526</v>
      </c>
      <c r="E5547" t="s">
        <v>5940</v>
      </c>
      <c r="F5547" t="s">
        <v>5940</v>
      </c>
      <c r="G5547">
        <v>1728</v>
      </c>
      <c r="H5547" t="s">
        <v>5940</v>
      </c>
      <c r="I5547">
        <v>800</v>
      </c>
      <c r="J5547">
        <v>36</v>
      </c>
      <c r="K5547">
        <v>0</v>
      </c>
      <c r="L5547">
        <v>0</v>
      </c>
      <c r="M5547">
        <v>1452</v>
      </c>
      <c r="N5547">
        <v>0</v>
      </c>
      <c r="O5547">
        <v>216</v>
      </c>
      <c r="P5547">
        <v>24</v>
      </c>
      <c r="R5547">
        <v>5103809</v>
      </c>
      <c r="S5547" t="s">
        <v>5940</v>
      </c>
      <c r="T5547" t="s">
        <v>5940</v>
      </c>
      <c r="U5547">
        <v>1728</v>
      </c>
      <c r="V5547" t="s">
        <v>5940</v>
      </c>
      <c r="W5547">
        <v>800</v>
      </c>
      <c r="X5547">
        <v>36</v>
      </c>
      <c r="Z5547">
        <v>5221809</v>
      </c>
      <c r="AB5547" t="s">
        <v>5940</v>
      </c>
      <c r="AC5547">
        <v>5221809</v>
      </c>
      <c r="AD5547" t="s">
        <v>862</v>
      </c>
      <c r="AE5547">
        <v>40</v>
      </c>
      <c r="AF5547">
        <v>5221809</v>
      </c>
      <c r="AG5547" t="s">
        <v>862</v>
      </c>
      <c r="AH5547" t="s">
        <v>5940</v>
      </c>
      <c r="AI5547">
        <v>5221809</v>
      </c>
      <c r="AJ5547" t="s">
        <v>862</v>
      </c>
      <c r="AK5547" t="s">
        <v>5940</v>
      </c>
      <c r="AL5547">
        <v>5221809</v>
      </c>
      <c r="AM5547" t="s">
        <v>862</v>
      </c>
      <c r="AN5547">
        <v>5400</v>
      </c>
      <c r="AO5547">
        <v>0</v>
      </c>
    </row>
    <row r="5548" spans="1:41" x14ac:dyDescent="0.25">
      <c r="A5548">
        <v>5103858</v>
      </c>
      <c r="B5548" t="s">
        <v>902</v>
      </c>
      <c r="C5548" t="s">
        <v>896</v>
      </c>
      <c r="D5548" t="s">
        <v>527</v>
      </c>
      <c r="E5548">
        <v>1600</v>
      </c>
      <c r="F5548">
        <v>82453</v>
      </c>
      <c r="G5548">
        <v>1680</v>
      </c>
      <c r="H5548">
        <v>270</v>
      </c>
      <c r="I5548">
        <v>43290</v>
      </c>
      <c r="J5548" t="s">
        <v>5940</v>
      </c>
      <c r="K5548">
        <v>3960</v>
      </c>
      <c r="L5548">
        <v>149554</v>
      </c>
      <c r="M5548">
        <v>11788</v>
      </c>
      <c r="N5548">
        <v>0</v>
      </c>
      <c r="O5548">
        <v>10560</v>
      </c>
      <c r="P5548">
        <v>9</v>
      </c>
      <c r="R5548">
        <v>5103858</v>
      </c>
      <c r="S5548">
        <v>1600</v>
      </c>
      <c r="T5548">
        <v>82453</v>
      </c>
      <c r="U5548">
        <v>1680</v>
      </c>
      <c r="V5548">
        <v>270</v>
      </c>
      <c r="W5548">
        <v>43290</v>
      </c>
      <c r="X5548" t="s">
        <v>5940</v>
      </c>
      <c r="Z5548">
        <v>5221858</v>
      </c>
      <c r="AB5548" t="s">
        <v>5940</v>
      </c>
      <c r="AC5548">
        <v>5221858</v>
      </c>
      <c r="AD5548" t="s">
        <v>863</v>
      </c>
      <c r="AE5548" t="s">
        <v>5940</v>
      </c>
      <c r="AF5548">
        <v>5221858</v>
      </c>
      <c r="AG5548" t="s">
        <v>863</v>
      </c>
      <c r="AH5548" t="s">
        <v>5940</v>
      </c>
      <c r="AI5548">
        <v>5221858</v>
      </c>
      <c r="AJ5548" t="s">
        <v>863</v>
      </c>
      <c r="AK5548" t="s">
        <v>5940</v>
      </c>
      <c r="AL5548">
        <v>5221858</v>
      </c>
      <c r="AM5548" t="s">
        <v>863</v>
      </c>
      <c r="AN5548" t="s">
        <v>5940</v>
      </c>
      <c r="AO5548">
        <v>0</v>
      </c>
    </row>
    <row r="5549" spans="1:41" x14ac:dyDescent="0.25">
      <c r="A5549">
        <v>5103957</v>
      </c>
      <c r="B5549" t="s">
        <v>902</v>
      </c>
      <c r="C5549" t="s">
        <v>896</v>
      </c>
      <c r="D5549" t="s">
        <v>529</v>
      </c>
      <c r="E5549" t="s">
        <v>5940</v>
      </c>
      <c r="F5549">
        <v>51</v>
      </c>
      <c r="G5549">
        <v>3200</v>
      </c>
      <c r="H5549">
        <v>18</v>
      </c>
      <c r="I5549">
        <v>300</v>
      </c>
      <c r="J5549">
        <v>228</v>
      </c>
      <c r="K5549">
        <v>43350</v>
      </c>
      <c r="L5549">
        <v>0</v>
      </c>
      <c r="M5549">
        <v>945</v>
      </c>
      <c r="N5549">
        <v>0</v>
      </c>
      <c r="O5549">
        <v>210</v>
      </c>
      <c r="P5549">
        <v>7</v>
      </c>
      <c r="R5549">
        <v>5103957</v>
      </c>
      <c r="S5549" t="s">
        <v>5940</v>
      </c>
      <c r="T5549">
        <v>51</v>
      </c>
      <c r="U5549">
        <v>3200</v>
      </c>
      <c r="V5549">
        <v>18</v>
      </c>
      <c r="W5549">
        <v>300</v>
      </c>
      <c r="X5549">
        <v>228</v>
      </c>
      <c r="Z5549">
        <v>5221908</v>
      </c>
      <c r="AB5549" t="s">
        <v>5940</v>
      </c>
      <c r="AC5549">
        <v>5221908</v>
      </c>
      <c r="AD5549" t="s">
        <v>864</v>
      </c>
      <c r="AE5549">
        <v>300</v>
      </c>
      <c r="AF5549">
        <v>5221908</v>
      </c>
      <c r="AG5549" t="s">
        <v>864</v>
      </c>
      <c r="AH5549">
        <v>2520</v>
      </c>
      <c r="AI5549">
        <v>5221908</v>
      </c>
      <c r="AJ5549" t="s">
        <v>864</v>
      </c>
      <c r="AK5549">
        <v>9</v>
      </c>
      <c r="AL5549">
        <v>5221908</v>
      </c>
      <c r="AM5549" t="s">
        <v>864</v>
      </c>
      <c r="AN5549">
        <v>400</v>
      </c>
      <c r="AO5549">
        <v>0</v>
      </c>
    </row>
    <row r="5550" spans="1:41" x14ac:dyDescent="0.25">
      <c r="A5550">
        <v>5104526</v>
      </c>
      <c r="B5550" t="s">
        <v>902</v>
      </c>
      <c r="C5550" t="s">
        <v>896</v>
      </c>
      <c r="D5550" t="s">
        <v>533</v>
      </c>
      <c r="E5550" t="s">
        <v>5940</v>
      </c>
      <c r="F5550">
        <v>463188</v>
      </c>
      <c r="G5550">
        <v>136156</v>
      </c>
      <c r="H5550">
        <v>2562</v>
      </c>
      <c r="I5550">
        <v>48750</v>
      </c>
      <c r="J5550">
        <v>900</v>
      </c>
      <c r="K5550">
        <v>0</v>
      </c>
      <c r="L5550">
        <v>474875</v>
      </c>
      <c r="M5550">
        <v>243165</v>
      </c>
      <c r="N5550">
        <v>30799</v>
      </c>
      <c r="O5550">
        <v>5400</v>
      </c>
      <c r="P5550">
        <v>4068</v>
      </c>
      <c r="R5550">
        <v>5104526</v>
      </c>
      <c r="S5550" t="s">
        <v>5940</v>
      </c>
      <c r="T5550">
        <v>463188</v>
      </c>
      <c r="U5550">
        <v>136156</v>
      </c>
      <c r="V5550">
        <v>2562</v>
      </c>
      <c r="W5550">
        <v>48750</v>
      </c>
      <c r="X5550">
        <v>900</v>
      </c>
      <c r="Z5550">
        <v>5222005</v>
      </c>
      <c r="AB5550" t="s">
        <v>5940</v>
      </c>
      <c r="AC5550">
        <v>5222005</v>
      </c>
      <c r="AD5550" t="s">
        <v>865</v>
      </c>
      <c r="AE5550">
        <v>200</v>
      </c>
      <c r="AF5550">
        <v>5222005</v>
      </c>
      <c r="AG5550" t="s">
        <v>865</v>
      </c>
      <c r="AH5550">
        <v>800</v>
      </c>
      <c r="AI5550">
        <v>5222005</v>
      </c>
      <c r="AJ5550" t="s">
        <v>865</v>
      </c>
      <c r="AK5550">
        <v>1400</v>
      </c>
      <c r="AL5550">
        <v>5222005</v>
      </c>
      <c r="AM5550" t="s">
        <v>865</v>
      </c>
      <c r="AN5550">
        <v>83200</v>
      </c>
      <c r="AO5550">
        <v>0</v>
      </c>
    </row>
    <row r="5551" spans="1:41" x14ac:dyDescent="0.25">
      <c r="A5551">
        <v>5105002</v>
      </c>
      <c r="B5551" t="s">
        <v>902</v>
      </c>
      <c r="C5551" t="s">
        <v>896</v>
      </c>
      <c r="D5551" t="s">
        <v>539</v>
      </c>
      <c r="E5551" t="s">
        <v>5940</v>
      </c>
      <c r="F5551" t="s">
        <v>5940</v>
      </c>
      <c r="G5551">
        <v>1170</v>
      </c>
      <c r="H5551" t="s">
        <v>5940</v>
      </c>
      <c r="I5551">
        <v>90</v>
      </c>
      <c r="J5551">
        <v>10</v>
      </c>
      <c r="K5551">
        <v>0</v>
      </c>
      <c r="L5551">
        <v>0</v>
      </c>
      <c r="M5551">
        <v>900</v>
      </c>
      <c r="N5551">
        <v>0</v>
      </c>
      <c r="O5551">
        <v>130</v>
      </c>
      <c r="P5551">
        <v>22</v>
      </c>
      <c r="R5551">
        <v>5105002</v>
      </c>
      <c r="S5551" t="s">
        <v>5940</v>
      </c>
      <c r="T5551" t="s">
        <v>5940</v>
      </c>
      <c r="U5551">
        <v>1170</v>
      </c>
      <c r="V5551" t="s">
        <v>5940</v>
      </c>
      <c r="W5551">
        <v>90</v>
      </c>
      <c r="X5551">
        <v>10</v>
      </c>
      <c r="Z5551">
        <v>5222054</v>
      </c>
      <c r="AB5551" t="s">
        <v>5940</v>
      </c>
      <c r="AC5551">
        <v>5222054</v>
      </c>
      <c r="AD5551" t="s">
        <v>866</v>
      </c>
      <c r="AE5551">
        <v>360</v>
      </c>
      <c r="AF5551">
        <v>5222054</v>
      </c>
      <c r="AG5551" t="s">
        <v>866</v>
      </c>
      <c r="AH5551" t="s">
        <v>5940</v>
      </c>
      <c r="AI5551">
        <v>5222054</v>
      </c>
      <c r="AJ5551" t="s">
        <v>866</v>
      </c>
      <c r="AK5551">
        <v>1080</v>
      </c>
      <c r="AL5551">
        <v>5222054</v>
      </c>
      <c r="AM5551" t="s">
        <v>866</v>
      </c>
      <c r="AN5551">
        <v>101500</v>
      </c>
      <c r="AO5551">
        <v>0</v>
      </c>
    </row>
    <row r="5552" spans="1:41" x14ac:dyDescent="0.25">
      <c r="A5552">
        <v>5105150</v>
      </c>
      <c r="B5552" t="s">
        <v>902</v>
      </c>
      <c r="C5552" t="s">
        <v>896</v>
      </c>
      <c r="D5552" t="s">
        <v>541</v>
      </c>
      <c r="E5552">
        <v>320</v>
      </c>
      <c r="F5552">
        <v>2100</v>
      </c>
      <c r="G5552">
        <v>12750</v>
      </c>
      <c r="H5552" t="s">
        <v>5940</v>
      </c>
      <c r="I5552">
        <v>8040</v>
      </c>
      <c r="J5552">
        <v>290</v>
      </c>
      <c r="K5552">
        <v>0</v>
      </c>
      <c r="L5552">
        <v>0</v>
      </c>
      <c r="M5552">
        <v>9870</v>
      </c>
      <c r="N5552">
        <v>0</v>
      </c>
      <c r="O5552">
        <v>3240</v>
      </c>
      <c r="P5552">
        <v>1056</v>
      </c>
      <c r="R5552">
        <v>5105150</v>
      </c>
      <c r="S5552">
        <v>320</v>
      </c>
      <c r="T5552">
        <v>2100</v>
      </c>
      <c r="U5552">
        <v>12750</v>
      </c>
      <c r="V5552" t="s">
        <v>5940</v>
      </c>
      <c r="W5552">
        <v>8040</v>
      </c>
      <c r="X5552">
        <v>290</v>
      </c>
      <c r="Z5552">
        <v>5222203</v>
      </c>
      <c r="AB5552" t="s">
        <v>5940</v>
      </c>
      <c r="AC5552">
        <v>5222203</v>
      </c>
      <c r="AD5552" t="s">
        <v>867</v>
      </c>
      <c r="AE5552">
        <v>300</v>
      </c>
      <c r="AF5552">
        <v>5222203</v>
      </c>
      <c r="AG5552" t="s">
        <v>867</v>
      </c>
      <c r="AH5552">
        <v>360</v>
      </c>
      <c r="AI5552">
        <v>5222203</v>
      </c>
      <c r="AJ5552" t="s">
        <v>867</v>
      </c>
      <c r="AK5552">
        <v>54</v>
      </c>
      <c r="AL5552">
        <v>5222203</v>
      </c>
      <c r="AM5552" t="s">
        <v>867</v>
      </c>
      <c r="AN5552" t="s">
        <v>5940</v>
      </c>
      <c r="AO5552">
        <v>0</v>
      </c>
    </row>
    <row r="5553" spans="1:41" x14ac:dyDescent="0.25">
      <c r="A5553">
        <v>5105234</v>
      </c>
      <c r="B5553" t="s">
        <v>902</v>
      </c>
      <c r="C5553" t="s">
        <v>896</v>
      </c>
      <c r="D5553" t="s">
        <v>544</v>
      </c>
      <c r="E5553">
        <v>696013</v>
      </c>
      <c r="F5553">
        <v>5415</v>
      </c>
      <c r="G5553">
        <v>1050</v>
      </c>
      <c r="H5553" t="s">
        <v>5940</v>
      </c>
      <c r="I5553">
        <v>3250</v>
      </c>
      <c r="J5553">
        <v>51</v>
      </c>
      <c r="K5553">
        <v>942799</v>
      </c>
      <c r="L5553">
        <v>2700</v>
      </c>
      <c r="M5553">
        <v>1224</v>
      </c>
      <c r="N5553">
        <v>0</v>
      </c>
      <c r="O5553">
        <v>300</v>
      </c>
      <c r="P5553">
        <v>32</v>
      </c>
      <c r="R5553">
        <v>5105234</v>
      </c>
      <c r="S5553">
        <v>696013</v>
      </c>
      <c r="T5553">
        <v>5415</v>
      </c>
      <c r="U5553">
        <v>1050</v>
      </c>
      <c r="V5553" t="s">
        <v>5940</v>
      </c>
      <c r="W5553">
        <v>3250</v>
      </c>
      <c r="X5553">
        <v>51</v>
      </c>
      <c r="Z5553">
        <v>5222302</v>
      </c>
      <c r="AB5553">
        <v>770</v>
      </c>
      <c r="AC5553">
        <v>5222302</v>
      </c>
      <c r="AD5553" t="s">
        <v>868</v>
      </c>
      <c r="AE5553">
        <v>1200</v>
      </c>
      <c r="AF5553">
        <v>5222302</v>
      </c>
      <c r="AG5553" t="s">
        <v>868</v>
      </c>
      <c r="AH5553">
        <v>405000</v>
      </c>
      <c r="AI5553">
        <v>5222302</v>
      </c>
      <c r="AJ5553" t="s">
        <v>868</v>
      </c>
      <c r="AK5553" t="s">
        <v>5940</v>
      </c>
      <c r="AL5553">
        <v>5222302</v>
      </c>
      <c r="AM5553" t="s">
        <v>868</v>
      </c>
      <c r="AN5553">
        <v>37500</v>
      </c>
      <c r="AO5553">
        <v>0</v>
      </c>
    </row>
    <row r="5554" spans="1:41" x14ac:dyDescent="0.25">
      <c r="A5554">
        <v>5105259</v>
      </c>
      <c r="B5554" t="s">
        <v>902</v>
      </c>
      <c r="C5554" t="s">
        <v>896</v>
      </c>
      <c r="D5554" t="s">
        <v>545</v>
      </c>
      <c r="E5554" t="s">
        <v>5940</v>
      </c>
      <c r="F5554">
        <v>744436</v>
      </c>
      <c r="G5554">
        <v>529326</v>
      </c>
      <c r="H5554">
        <v>33760</v>
      </c>
      <c r="I5554">
        <v>5892</v>
      </c>
      <c r="J5554">
        <v>933</v>
      </c>
      <c r="K5554">
        <v>0</v>
      </c>
      <c r="L5554">
        <v>758789</v>
      </c>
      <c r="M5554">
        <v>691360</v>
      </c>
      <c r="N5554">
        <v>36938</v>
      </c>
      <c r="O5554">
        <v>729</v>
      </c>
      <c r="P5554">
        <v>2703</v>
      </c>
      <c r="R5554">
        <v>5105259</v>
      </c>
      <c r="S5554" t="s">
        <v>5940</v>
      </c>
      <c r="T5554">
        <v>744436</v>
      </c>
      <c r="U5554">
        <v>529326</v>
      </c>
      <c r="V5554">
        <v>33760</v>
      </c>
      <c r="W5554">
        <v>5892</v>
      </c>
      <c r="X5554">
        <v>933</v>
      </c>
      <c r="Z5554">
        <v>5300108</v>
      </c>
      <c r="AB5554">
        <v>16553</v>
      </c>
      <c r="AC5554">
        <v>5300108</v>
      </c>
      <c r="AD5554" t="s">
        <v>869</v>
      </c>
      <c r="AE5554">
        <v>500</v>
      </c>
      <c r="AF5554">
        <v>5300108</v>
      </c>
      <c r="AG5554" t="s">
        <v>869</v>
      </c>
      <c r="AH5554">
        <v>25638</v>
      </c>
      <c r="AI5554">
        <v>5300108</v>
      </c>
      <c r="AJ5554" t="s">
        <v>869</v>
      </c>
      <c r="AK5554">
        <v>36800</v>
      </c>
      <c r="AL5554">
        <v>5300108</v>
      </c>
      <c r="AM5554" t="s">
        <v>869</v>
      </c>
      <c r="AN5554">
        <v>188746</v>
      </c>
      <c r="AO5554">
        <v>0</v>
      </c>
    </row>
    <row r="5555" spans="1:41" x14ac:dyDescent="0.25">
      <c r="A5555">
        <v>5105622</v>
      </c>
      <c r="B5555" t="s">
        <v>902</v>
      </c>
      <c r="C5555" t="s">
        <v>896</v>
      </c>
      <c r="D5555" t="s">
        <v>550</v>
      </c>
      <c r="E5555">
        <v>60257</v>
      </c>
      <c r="F5555">
        <v>4500</v>
      </c>
      <c r="G5555">
        <v>8700</v>
      </c>
      <c r="H5555" t="s">
        <v>5940</v>
      </c>
      <c r="I5555">
        <v>3750</v>
      </c>
      <c r="J5555">
        <v>256</v>
      </c>
      <c r="K5555">
        <v>498894</v>
      </c>
      <c r="L5555">
        <v>6012</v>
      </c>
      <c r="M5555">
        <v>9060</v>
      </c>
      <c r="N5555">
        <v>0</v>
      </c>
      <c r="O5555">
        <v>3000</v>
      </c>
      <c r="P5555">
        <v>360</v>
      </c>
      <c r="R5555">
        <v>5105622</v>
      </c>
      <c r="S5555">
        <v>60257</v>
      </c>
      <c r="T5555">
        <v>4500</v>
      </c>
      <c r="U5555">
        <v>8700</v>
      </c>
      <c r="V5555" t="s">
        <v>5940</v>
      </c>
      <c r="W5555">
        <v>3750</v>
      </c>
      <c r="X5555">
        <v>256</v>
      </c>
      <c r="AD5555" t="s">
        <v>870</v>
      </c>
      <c r="AG5555" t="s">
        <v>870</v>
      </c>
      <c r="AJ5555" t="s">
        <v>870</v>
      </c>
      <c r="AM5555" t="s">
        <v>870</v>
      </c>
    </row>
    <row r="5556" spans="1:41" x14ac:dyDescent="0.25">
      <c r="A5556">
        <v>5106000</v>
      </c>
      <c r="B5556" t="s">
        <v>902</v>
      </c>
      <c r="C5556" t="s">
        <v>896</v>
      </c>
      <c r="D5556" t="s">
        <v>552</v>
      </c>
      <c r="E5556">
        <v>440</v>
      </c>
      <c r="F5556">
        <v>39335</v>
      </c>
      <c r="G5556">
        <v>2286</v>
      </c>
      <c r="H5556" t="s">
        <v>5940</v>
      </c>
      <c r="I5556">
        <v>1605</v>
      </c>
      <c r="J5556">
        <v>1</v>
      </c>
      <c r="K5556">
        <v>0</v>
      </c>
      <c r="L5556">
        <v>39749</v>
      </c>
      <c r="M5556">
        <v>7110</v>
      </c>
      <c r="N5556">
        <v>1380</v>
      </c>
      <c r="O5556">
        <v>1350</v>
      </c>
      <c r="P5556">
        <v>0</v>
      </c>
      <c r="R5556">
        <v>5106000</v>
      </c>
      <c r="S5556">
        <v>440</v>
      </c>
      <c r="T5556">
        <v>39335</v>
      </c>
      <c r="U5556">
        <v>2286</v>
      </c>
      <c r="V5556" t="s">
        <v>5940</v>
      </c>
      <c r="W5556">
        <v>1605</v>
      </c>
      <c r="X5556">
        <v>1</v>
      </c>
      <c r="AD5556" t="s">
        <v>871</v>
      </c>
      <c r="AG5556" t="s">
        <v>871</v>
      </c>
      <c r="AJ5556" t="s">
        <v>871</v>
      </c>
      <c r="AM5556" t="s">
        <v>871</v>
      </c>
    </row>
    <row r="5557" spans="1:41" x14ac:dyDescent="0.25">
      <c r="A5557">
        <v>5106182</v>
      </c>
      <c r="B5557" t="s">
        <v>902</v>
      </c>
      <c r="C5557" t="s">
        <v>896</v>
      </c>
      <c r="D5557" t="s">
        <v>556</v>
      </c>
      <c r="E5557" t="s">
        <v>5940</v>
      </c>
      <c r="F5557">
        <v>3917</v>
      </c>
      <c r="G5557">
        <v>1734</v>
      </c>
      <c r="H5557" t="s">
        <v>5940</v>
      </c>
      <c r="I5557">
        <v>3750</v>
      </c>
      <c r="J5557">
        <v>28</v>
      </c>
      <c r="K5557">
        <v>0</v>
      </c>
      <c r="L5557">
        <v>6590</v>
      </c>
      <c r="M5557">
        <v>3839</v>
      </c>
      <c r="N5557">
        <v>0</v>
      </c>
      <c r="O5557">
        <v>18</v>
      </c>
      <c r="P5557">
        <v>35</v>
      </c>
      <c r="R5557">
        <v>5106182</v>
      </c>
      <c r="S5557" t="s">
        <v>5940</v>
      </c>
      <c r="T5557">
        <v>3917</v>
      </c>
      <c r="U5557">
        <v>1734</v>
      </c>
      <c r="V5557" t="s">
        <v>5940</v>
      </c>
      <c r="W5557">
        <v>3750</v>
      </c>
      <c r="X5557">
        <v>28</v>
      </c>
    </row>
    <row r="5558" spans="1:41" x14ac:dyDescent="0.25">
      <c r="A5558">
        <v>5108907</v>
      </c>
      <c r="B5558" t="s">
        <v>902</v>
      </c>
      <c r="C5558" t="s">
        <v>896</v>
      </c>
      <c r="D5558" t="s">
        <v>622</v>
      </c>
      <c r="E5558" t="s">
        <v>5940</v>
      </c>
      <c r="F5558">
        <v>160988</v>
      </c>
      <c r="G5558">
        <v>9900</v>
      </c>
      <c r="H5558">
        <v>315</v>
      </c>
      <c r="I5558">
        <v>58875</v>
      </c>
      <c r="J5558" t="s">
        <v>5940</v>
      </c>
      <c r="K5558">
        <v>0</v>
      </c>
      <c r="L5558">
        <v>330000</v>
      </c>
      <c r="M5558">
        <v>60206</v>
      </c>
      <c r="N5558">
        <v>0</v>
      </c>
      <c r="O5558">
        <v>10800</v>
      </c>
      <c r="P5558">
        <v>0</v>
      </c>
      <c r="R5558">
        <v>5108907</v>
      </c>
      <c r="S5558" t="s">
        <v>5940</v>
      </c>
      <c r="T5558">
        <v>160988</v>
      </c>
      <c r="U5558">
        <v>9900</v>
      </c>
      <c r="V5558">
        <v>315</v>
      </c>
      <c r="W5558">
        <v>58875</v>
      </c>
      <c r="X5558" t="s">
        <v>5940</v>
      </c>
    </row>
    <row r="5559" spans="1:41" x14ac:dyDescent="0.25">
      <c r="A5559">
        <v>5106224</v>
      </c>
      <c r="B5559" t="s">
        <v>902</v>
      </c>
      <c r="C5559" t="s">
        <v>896</v>
      </c>
      <c r="D5559" t="s">
        <v>560</v>
      </c>
      <c r="E5559" t="s">
        <v>5940</v>
      </c>
      <c r="F5559">
        <v>1068156</v>
      </c>
      <c r="G5559">
        <v>179532</v>
      </c>
      <c r="H5559">
        <v>55744</v>
      </c>
      <c r="I5559">
        <v>72000</v>
      </c>
      <c r="J5559">
        <v>2024</v>
      </c>
      <c r="K5559">
        <v>0</v>
      </c>
      <c r="L5559">
        <v>1081575</v>
      </c>
      <c r="M5559">
        <v>335250</v>
      </c>
      <c r="N5559">
        <v>101617</v>
      </c>
      <c r="O5559">
        <v>7920</v>
      </c>
      <c r="P5559">
        <v>1080</v>
      </c>
      <c r="R5559">
        <v>5106224</v>
      </c>
      <c r="S5559" t="s">
        <v>5940</v>
      </c>
      <c r="T5559">
        <v>1068156</v>
      </c>
      <c r="U5559">
        <v>179532</v>
      </c>
      <c r="V5559">
        <v>55744</v>
      </c>
      <c r="W5559">
        <v>72000</v>
      </c>
      <c r="X5559">
        <v>2024</v>
      </c>
    </row>
    <row r="5560" spans="1:41" x14ac:dyDescent="0.25">
      <c r="A5560">
        <v>5106240</v>
      </c>
      <c r="B5560" t="s">
        <v>902</v>
      </c>
      <c r="C5560" t="s">
        <v>896</v>
      </c>
      <c r="D5560" t="s">
        <v>562</v>
      </c>
      <c r="E5560" t="s">
        <v>5940</v>
      </c>
      <c r="F5560">
        <v>579405</v>
      </c>
      <c r="G5560">
        <v>50850</v>
      </c>
      <c r="H5560">
        <v>22184</v>
      </c>
      <c r="I5560">
        <v>147891</v>
      </c>
      <c r="J5560">
        <v>378</v>
      </c>
      <c r="K5560">
        <v>2000</v>
      </c>
      <c r="L5560">
        <v>717600</v>
      </c>
      <c r="M5560">
        <v>214800</v>
      </c>
      <c r="N5560">
        <v>36408</v>
      </c>
      <c r="O5560">
        <v>15296</v>
      </c>
      <c r="P5560">
        <v>2556</v>
      </c>
      <c r="R5560">
        <v>5106240</v>
      </c>
      <c r="S5560" t="s">
        <v>5940</v>
      </c>
      <c r="T5560">
        <v>579405</v>
      </c>
      <c r="U5560">
        <v>50850</v>
      </c>
      <c r="V5560">
        <v>22184</v>
      </c>
      <c r="W5560">
        <v>147891</v>
      </c>
      <c r="X5560">
        <v>378</v>
      </c>
    </row>
    <row r="5561" spans="1:41" x14ac:dyDescent="0.25">
      <c r="A5561">
        <v>5106307</v>
      </c>
      <c r="B5561" t="s">
        <v>902</v>
      </c>
      <c r="C5561" t="s">
        <v>896</v>
      </c>
      <c r="D5561" t="s">
        <v>568</v>
      </c>
      <c r="E5561">
        <v>600</v>
      </c>
      <c r="F5561">
        <v>173078</v>
      </c>
      <c r="G5561">
        <v>3300</v>
      </c>
      <c r="H5561">
        <v>147</v>
      </c>
      <c r="I5561">
        <v>78000</v>
      </c>
      <c r="J5561" t="s">
        <v>5940</v>
      </c>
      <c r="K5561">
        <v>0</v>
      </c>
      <c r="L5561">
        <v>179046</v>
      </c>
      <c r="M5561">
        <v>12045</v>
      </c>
      <c r="N5561">
        <v>0</v>
      </c>
      <c r="O5561">
        <v>55038</v>
      </c>
      <c r="P5561">
        <v>405</v>
      </c>
      <c r="R5561">
        <v>5106307</v>
      </c>
      <c r="S5561">
        <v>600</v>
      </c>
      <c r="T5561">
        <v>173078</v>
      </c>
      <c r="U5561">
        <v>3300</v>
      </c>
      <c r="V5561">
        <v>147</v>
      </c>
      <c r="W5561">
        <v>78000</v>
      </c>
      <c r="X5561" t="s">
        <v>5940</v>
      </c>
    </row>
    <row r="5562" spans="1:41" x14ac:dyDescent="0.25">
      <c r="A5562">
        <v>5106752</v>
      </c>
      <c r="B5562" t="s">
        <v>902</v>
      </c>
      <c r="C5562" t="s">
        <v>896</v>
      </c>
      <c r="D5562" t="s">
        <v>576</v>
      </c>
      <c r="E5562">
        <v>1500</v>
      </c>
      <c r="F5562">
        <v>15147</v>
      </c>
      <c r="G5562">
        <v>1595</v>
      </c>
      <c r="H5562" t="s">
        <v>5940</v>
      </c>
      <c r="I5562">
        <v>3750</v>
      </c>
      <c r="J5562">
        <v>423</v>
      </c>
      <c r="K5562">
        <v>1350</v>
      </c>
      <c r="L5562">
        <v>15000</v>
      </c>
      <c r="M5562">
        <v>16800</v>
      </c>
      <c r="N5562">
        <v>0</v>
      </c>
      <c r="O5562">
        <v>840</v>
      </c>
      <c r="P5562">
        <v>108</v>
      </c>
      <c r="R5562">
        <v>5106752</v>
      </c>
      <c r="S5562">
        <v>1500</v>
      </c>
      <c r="T5562">
        <v>15147</v>
      </c>
      <c r="U5562">
        <v>1595</v>
      </c>
      <c r="V5562" t="s">
        <v>5940</v>
      </c>
      <c r="W5562">
        <v>3750</v>
      </c>
      <c r="X5562">
        <v>423</v>
      </c>
    </row>
    <row r="5563" spans="1:41" x14ac:dyDescent="0.25">
      <c r="A5563">
        <v>5106778</v>
      </c>
      <c r="B5563" t="s">
        <v>902</v>
      </c>
      <c r="C5563" t="s">
        <v>896</v>
      </c>
      <c r="D5563" t="s">
        <v>577</v>
      </c>
      <c r="E5563" t="s">
        <v>5940</v>
      </c>
      <c r="F5563">
        <v>20586</v>
      </c>
      <c r="G5563">
        <v>3248</v>
      </c>
      <c r="H5563" t="s">
        <v>5940</v>
      </c>
      <c r="I5563">
        <v>7394</v>
      </c>
      <c r="J5563" t="s">
        <v>5940</v>
      </c>
      <c r="K5563">
        <v>0</v>
      </c>
      <c r="L5563">
        <v>12300</v>
      </c>
      <c r="M5563">
        <v>3240</v>
      </c>
      <c r="N5563">
        <v>0</v>
      </c>
      <c r="O5563">
        <v>11200</v>
      </c>
      <c r="P5563">
        <v>0</v>
      </c>
      <c r="R5563">
        <v>5106778</v>
      </c>
      <c r="S5563" t="s">
        <v>5940</v>
      </c>
      <c r="T5563">
        <v>20586</v>
      </c>
      <c r="U5563">
        <v>3248</v>
      </c>
      <c r="V5563" t="s">
        <v>5940</v>
      </c>
      <c r="W5563">
        <v>7394</v>
      </c>
      <c r="X5563" t="s">
        <v>5940</v>
      </c>
    </row>
    <row r="5564" spans="1:41" x14ac:dyDescent="0.25">
      <c r="A5564">
        <v>5106828</v>
      </c>
      <c r="B5564" t="s">
        <v>902</v>
      </c>
      <c r="C5564" t="s">
        <v>896</v>
      </c>
      <c r="D5564" t="s">
        <v>579</v>
      </c>
      <c r="E5564">
        <v>11200</v>
      </c>
      <c r="F5564">
        <v>784</v>
      </c>
      <c r="G5564">
        <v>6000</v>
      </c>
      <c r="H5564">
        <v>12</v>
      </c>
      <c r="I5564">
        <v>1500</v>
      </c>
      <c r="J5564">
        <v>74</v>
      </c>
      <c r="K5564">
        <v>9920</v>
      </c>
      <c r="L5564">
        <v>0</v>
      </c>
      <c r="M5564">
        <v>1344</v>
      </c>
      <c r="N5564">
        <v>36</v>
      </c>
      <c r="O5564">
        <v>1336</v>
      </c>
      <c r="P5564">
        <v>31</v>
      </c>
      <c r="R5564">
        <v>5106828</v>
      </c>
      <c r="S5564">
        <v>11200</v>
      </c>
      <c r="T5564">
        <v>784</v>
      </c>
      <c r="U5564">
        <v>6000</v>
      </c>
      <c r="V5564">
        <v>12</v>
      </c>
      <c r="W5564">
        <v>1500</v>
      </c>
      <c r="X5564">
        <v>74</v>
      </c>
    </row>
    <row r="5565" spans="1:41" x14ac:dyDescent="0.25">
      <c r="A5565">
        <v>5106851</v>
      </c>
      <c r="B5565" t="s">
        <v>902</v>
      </c>
      <c r="C5565" t="s">
        <v>896</v>
      </c>
      <c r="D5565" t="s">
        <v>580</v>
      </c>
      <c r="E5565">
        <v>2500</v>
      </c>
      <c r="F5565">
        <v>2738</v>
      </c>
      <c r="G5565">
        <v>240</v>
      </c>
      <c r="H5565">
        <v>14</v>
      </c>
      <c r="I5565">
        <v>900</v>
      </c>
      <c r="J5565">
        <v>260</v>
      </c>
      <c r="K5565">
        <v>7350</v>
      </c>
      <c r="L5565">
        <v>2686</v>
      </c>
      <c r="M5565">
        <v>600</v>
      </c>
      <c r="N5565">
        <v>0</v>
      </c>
      <c r="O5565">
        <v>225</v>
      </c>
      <c r="P5565">
        <v>80</v>
      </c>
      <c r="R5565">
        <v>5106851</v>
      </c>
      <c r="S5565">
        <v>2500</v>
      </c>
      <c r="T5565">
        <v>2738</v>
      </c>
      <c r="U5565">
        <v>240</v>
      </c>
      <c r="V5565">
        <v>14</v>
      </c>
      <c r="W5565">
        <v>900</v>
      </c>
      <c r="X5565">
        <v>260</v>
      </c>
    </row>
    <row r="5566" spans="1:41" x14ac:dyDescent="0.25">
      <c r="A5566">
        <v>5107156</v>
      </c>
      <c r="B5566" t="s">
        <v>902</v>
      </c>
      <c r="C5566" t="s">
        <v>896</v>
      </c>
      <c r="D5566" t="s">
        <v>585</v>
      </c>
      <c r="E5566">
        <v>450</v>
      </c>
      <c r="F5566" t="s">
        <v>5940</v>
      </c>
      <c r="G5566">
        <v>840</v>
      </c>
      <c r="H5566" t="s">
        <v>5940</v>
      </c>
      <c r="I5566">
        <v>600</v>
      </c>
      <c r="J5566">
        <v>35</v>
      </c>
      <c r="K5566">
        <v>800</v>
      </c>
      <c r="L5566">
        <v>0</v>
      </c>
      <c r="M5566">
        <v>300</v>
      </c>
      <c r="N5566">
        <v>39</v>
      </c>
      <c r="O5566">
        <v>39</v>
      </c>
      <c r="P5566">
        <v>7</v>
      </c>
      <c r="R5566">
        <v>5107156</v>
      </c>
      <c r="S5566">
        <v>450</v>
      </c>
      <c r="T5566" t="s">
        <v>5940</v>
      </c>
      <c r="U5566">
        <v>840</v>
      </c>
      <c r="V5566" t="s">
        <v>5940</v>
      </c>
      <c r="W5566">
        <v>600</v>
      </c>
      <c r="X5566">
        <v>35</v>
      </c>
    </row>
    <row r="5567" spans="1:41" x14ac:dyDescent="0.25">
      <c r="A5567">
        <v>5107180</v>
      </c>
      <c r="B5567" t="s">
        <v>902</v>
      </c>
      <c r="C5567" t="s">
        <v>896</v>
      </c>
      <c r="D5567" t="s">
        <v>586</v>
      </c>
      <c r="E5567">
        <v>300</v>
      </c>
      <c r="F5567">
        <v>40245</v>
      </c>
      <c r="G5567">
        <v>1350</v>
      </c>
      <c r="H5567" t="s">
        <v>5940</v>
      </c>
      <c r="I5567">
        <v>22950</v>
      </c>
      <c r="J5567" t="s">
        <v>5940</v>
      </c>
      <c r="K5567">
        <v>600</v>
      </c>
      <c r="L5567">
        <v>23250</v>
      </c>
      <c r="M5567">
        <v>5400</v>
      </c>
      <c r="N5567">
        <v>0</v>
      </c>
      <c r="O5567">
        <v>13646</v>
      </c>
      <c r="P5567">
        <v>0</v>
      </c>
      <c r="R5567">
        <v>5107180</v>
      </c>
      <c r="S5567">
        <v>300</v>
      </c>
      <c r="T5567">
        <v>40245</v>
      </c>
      <c r="U5567">
        <v>1350</v>
      </c>
      <c r="V5567" t="s">
        <v>5940</v>
      </c>
      <c r="W5567">
        <v>22950</v>
      </c>
      <c r="X5567" t="s">
        <v>5940</v>
      </c>
    </row>
    <row r="5568" spans="1:41" x14ac:dyDescent="0.25">
      <c r="A5568">
        <v>5107750</v>
      </c>
      <c r="B5568" t="s">
        <v>902</v>
      </c>
      <c r="C5568" t="s">
        <v>896</v>
      </c>
      <c r="D5568" t="s">
        <v>599</v>
      </c>
      <c r="E5568">
        <v>780</v>
      </c>
      <c r="F5568">
        <v>1500</v>
      </c>
      <c r="G5568">
        <v>2100</v>
      </c>
      <c r="H5568" t="s">
        <v>5940</v>
      </c>
      <c r="I5568">
        <v>630</v>
      </c>
      <c r="J5568">
        <v>72</v>
      </c>
      <c r="K5568">
        <v>320</v>
      </c>
      <c r="L5568">
        <v>0</v>
      </c>
      <c r="M5568">
        <v>86</v>
      </c>
      <c r="N5568">
        <v>0</v>
      </c>
      <c r="O5568">
        <v>38</v>
      </c>
      <c r="P5568">
        <v>19</v>
      </c>
      <c r="R5568">
        <v>5107750</v>
      </c>
      <c r="S5568">
        <v>780</v>
      </c>
      <c r="T5568">
        <v>1500</v>
      </c>
      <c r="U5568">
        <v>2100</v>
      </c>
      <c r="V5568" t="s">
        <v>5940</v>
      </c>
      <c r="W5568">
        <v>630</v>
      </c>
      <c r="X5568">
        <v>72</v>
      </c>
    </row>
    <row r="5569" spans="1:24" x14ac:dyDescent="0.25">
      <c r="A5569">
        <v>5107776</v>
      </c>
      <c r="B5569" t="s">
        <v>902</v>
      </c>
      <c r="C5569" t="s">
        <v>896</v>
      </c>
      <c r="D5569" t="s">
        <v>601</v>
      </c>
      <c r="E5569" t="s">
        <v>5940</v>
      </c>
      <c r="F5569">
        <v>11200</v>
      </c>
      <c r="G5569">
        <v>1620</v>
      </c>
      <c r="H5569" t="s">
        <v>5940</v>
      </c>
      <c r="I5569">
        <v>2070</v>
      </c>
      <c r="J5569" t="s">
        <v>5940</v>
      </c>
      <c r="K5569">
        <v>0</v>
      </c>
      <c r="L5569">
        <v>3600</v>
      </c>
      <c r="M5569">
        <v>3650</v>
      </c>
      <c r="N5569">
        <v>0</v>
      </c>
      <c r="O5569">
        <v>2160</v>
      </c>
      <c r="P5569">
        <v>0</v>
      </c>
      <c r="R5569">
        <v>5107776</v>
      </c>
      <c r="S5569" t="s">
        <v>5940</v>
      </c>
      <c r="T5569">
        <v>11200</v>
      </c>
      <c r="U5569">
        <v>1620</v>
      </c>
      <c r="V5569" t="s">
        <v>5940</v>
      </c>
      <c r="W5569">
        <v>2070</v>
      </c>
      <c r="X5569" t="s">
        <v>5940</v>
      </c>
    </row>
    <row r="5570" spans="1:24" x14ac:dyDescent="0.25">
      <c r="A5570">
        <v>5107859</v>
      </c>
      <c r="B5570" t="s">
        <v>902</v>
      </c>
      <c r="C5570" t="s">
        <v>896</v>
      </c>
      <c r="D5570" t="s">
        <v>604</v>
      </c>
      <c r="E5570" t="s">
        <v>5940</v>
      </c>
      <c r="F5570">
        <v>55950</v>
      </c>
      <c r="G5570">
        <v>5400</v>
      </c>
      <c r="H5570" t="s">
        <v>5940</v>
      </c>
      <c r="I5570">
        <v>51168</v>
      </c>
      <c r="J5570" t="s">
        <v>5940</v>
      </c>
      <c r="K5570">
        <v>0</v>
      </c>
      <c r="L5570">
        <v>38760</v>
      </c>
      <c r="M5570">
        <v>16443</v>
      </c>
      <c r="N5570">
        <v>0</v>
      </c>
      <c r="O5570">
        <v>3600</v>
      </c>
      <c r="P5570">
        <v>5</v>
      </c>
      <c r="R5570">
        <v>5107859</v>
      </c>
      <c r="S5570" t="s">
        <v>5940</v>
      </c>
      <c r="T5570">
        <v>55950</v>
      </c>
      <c r="U5570">
        <v>5400</v>
      </c>
      <c r="V5570" t="s">
        <v>5940</v>
      </c>
      <c r="W5570">
        <v>51168</v>
      </c>
      <c r="X5570" t="s">
        <v>5940</v>
      </c>
    </row>
    <row r="5571" spans="1:24" x14ac:dyDescent="0.25">
      <c r="A5571">
        <v>5107305</v>
      </c>
      <c r="B5571" t="s">
        <v>902</v>
      </c>
      <c r="C5571" t="s">
        <v>896</v>
      </c>
      <c r="D5571" t="s">
        <v>592</v>
      </c>
      <c r="E5571">
        <v>467529</v>
      </c>
      <c r="F5571">
        <v>243563</v>
      </c>
      <c r="G5571">
        <v>13517</v>
      </c>
      <c r="H5571">
        <v>19134</v>
      </c>
      <c r="I5571">
        <v>16000</v>
      </c>
      <c r="J5571" t="s">
        <v>5940</v>
      </c>
      <c r="K5571">
        <v>534000</v>
      </c>
      <c r="L5571">
        <v>261714</v>
      </c>
      <c r="M5571">
        <v>57557</v>
      </c>
      <c r="N5571">
        <v>31336</v>
      </c>
      <c r="O5571">
        <v>7920</v>
      </c>
      <c r="P5571">
        <v>6</v>
      </c>
      <c r="R5571">
        <v>5107305</v>
      </c>
      <c r="S5571">
        <v>467529</v>
      </c>
      <c r="T5571">
        <v>243563</v>
      </c>
      <c r="U5571">
        <v>13517</v>
      </c>
      <c r="V5571">
        <v>19134</v>
      </c>
      <c r="W5571">
        <v>16000</v>
      </c>
      <c r="X5571" t="s">
        <v>5940</v>
      </c>
    </row>
    <row r="5572" spans="1:24" x14ac:dyDescent="0.25">
      <c r="A5572">
        <v>5107883</v>
      </c>
      <c r="B5572" t="s">
        <v>902</v>
      </c>
      <c r="C5572" t="s">
        <v>896</v>
      </c>
      <c r="D5572" t="s">
        <v>606</v>
      </c>
      <c r="E5572" t="s">
        <v>5940</v>
      </c>
      <c r="F5572">
        <v>15540</v>
      </c>
      <c r="G5572">
        <v>494</v>
      </c>
      <c r="H5572" t="s">
        <v>5940</v>
      </c>
      <c r="I5572">
        <v>10368</v>
      </c>
      <c r="J5572" t="s">
        <v>5940</v>
      </c>
      <c r="K5572">
        <v>0</v>
      </c>
      <c r="L5572">
        <v>960</v>
      </c>
      <c r="M5572">
        <v>528</v>
      </c>
      <c r="N5572">
        <v>0</v>
      </c>
      <c r="O5572">
        <v>1134</v>
      </c>
      <c r="P5572">
        <v>0</v>
      </c>
      <c r="R5572">
        <v>5107883</v>
      </c>
      <c r="S5572" t="s">
        <v>5940</v>
      </c>
      <c r="T5572">
        <v>15540</v>
      </c>
      <c r="U5572">
        <v>494</v>
      </c>
      <c r="V5572" t="s">
        <v>5940</v>
      </c>
      <c r="W5572">
        <v>10368</v>
      </c>
      <c r="X5572" t="s">
        <v>5940</v>
      </c>
    </row>
    <row r="5573" spans="1:24" x14ac:dyDescent="0.25">
      <c r="A5573">
        <v>5107925</v>
      </c>
      <c r="B5573" t="s">
        <v>902</v>
      </c>
      <c r="C5573" t="s">
        <v>896</v>
      </c>
      <c r="D5573" t="s">
        <v>608</v>
      </c>
      <c r="E5573" t="s">
        <v>5940</v>
      </c>
      <c r="F5573">
        <v>1804669</v>
      </c>
      <c r="G5573">
        <v>183000</v>
      </c>
      <c r="H5573">
        <v>29623</v>
      </c>
      <c r="I5573">
        <v>15768</v>
      </c>
      <c r="J5573">
        <v>10341</v>
      </c>
      <c r="K5573">
        <v>0</v>
      </c>
      <c r="L5573">
        <v>1794000</v>
      </c>
      <c r="M5573">
        <v>997440</v>
      </c>
      <c r="N5573">
        <v>60330</v>
      </c>
      <c r="O5573">
        <v>13200</v>
      </c>
      <c r="P5573">
        <v>15048</v>
      </c>
      <c r="R5573">
        <v>5107925</v>
      </c>
      <c r="S5573" t="s">
        <v>5940</v>
      </c>
      <c r="T5573">
        <v>1804669</v>
      </c>
      <c r="U5573">
        <v>183000</v>
      </c>
      <c r="V5573">
        <v>29623</v>
      </c>
      <c r="W5573">
        <v>15768</v>
      </c>
      <c r="X5573">
        <v>10341</v>
      </c>
    </row>
    <row r="5574" spans="1:24" x14ac:dyDescent="0.25">
      <c r="A5574">
        <v>5107958</v>
      </c>
      <c r="B5574" t="s">
        <v>902</v>
      </c>
      <c r="C5574" t="s">
        <v>896</v>
      </c>
      <c r="D5574" t="s">
        <v>610</v>
      </c>
      <c r="E5574">
        <v>1057869</v>
      </c>
      <c r="F5574">
        <v>217557</v>
      </c>
      <c r="G5574">
        <v>49311</v>
      </c>
      <c r="H5574">
        <v>5289</v>
      </c>
      <c r="I5574">
        <v>31767</v>
      </c>
      <c r="J5574">
        <v>483</v>
      </c>
      <c r="K5574">
        <v>1109546</v>
      </c>
      <c r="L5574">
        <v>152544</v>
      </c>
      <c r="M5574">
        <v>90315</v>
      </c>
      <c r="N5574">
        <v>15852</v>
      </c>
      <c r="O5574">
        <v>4320</v>
      </c>
      <c r="P5574">
        <v>0</v>
      </c>
      <c r="R5574">
        <v>5107958</v>
      </c>
      <c r="S5574">
        <v>1057869</v>
      </c>
      <c r="T5574">
        <v>217557</v>
      </c>
      <c r="U5574">
        <v>49311</v>
      </c>
      <c r="V5574">
        <v>5289</v>
      </c>
      <c r="W5574">
        <v>31767</v>
      </c>
      <c r="X5574">
        <v>483</v>
      </c>
    </row>
    <row r="5575" spans="1:24" x14ac:dyDescent="0.25">
      <c r="A5575">
        <v>5108006</v>
      </c>
      <c r="B5575" t="s">
        <v>902</v>
      </c>
      <c r="C5575" t="s">
        <v>896</v>
      </c>
      <c r="D5575" t="s">
        <v>611</v>
      </c>
      <c r="E5575" t="s">
        <v>5940</v>
      </c>
      <c r="F5575">
        <v>332640</v>
      </c>
      <c r="G5575">
        <v>134400</v>
      </c>
      <c r="H5575">
        <v>18117</v>
      </c>
      <c r="I5575">
        <v>40500</v>
      </c>
      <c r="J5575">
        <v>961</v>
      </c>
      <c r="K5575">
        <v>0</v>
      </c>
      <c r="L5575">
        <v>381099</v>
      </c>
      <c r="M5575">
        <v>188550</v>
      </c>
      <c r="N5575">
        <v>30436</v>
      </c>
      <c r="O5575">
        <v>6600</v>
      </c>
      <c r="P5575">
        <v>0</v>
      </c>
      <c r="R5575">
        <v>5108006</v>
      </c>
      <c r="S5575" t="s">
        <v>5940</v>
      </c>
      <c r="T5575">
        <v>332640</v>
      </c>
      <c r="U5575">
        <v>134400</v>
      </c>
      <c r="V5575">
        <v>18117</v>
      </c>
      <c r="W5575">
        <v>40500</v>
      </c>
      <c r="X5575">
        <v>961</v>
      </c>
    </row>
    <row r="5576" spans="1:24" x14ac:dyDescent="0.25">
      <c r="A5576">
        <v>5108352</v>
      </c>
      <c r="B5576" t="s">
        <v>902</v>
      </c>
      <c r="C5576" t="s">
        <v>896</v>
      </c>
      <c r="D5576" t="s">
        <v>616</v>
      </c>
      <c r="E5576" t="s">
        <v>5940</v>
      </c>
      <c r="F5576">
        <v>2034</v>
      </c>
      <c r="G5576">
        <v>1350</v>
      </c>
      <c r="H5576" t="s">
        <v>5940</v>
      </c>
      <c r="I5576">
        <v>500</v>
      </c>
      <c r="J5576">
        <v>29</v>
      </c>
      <c r="K5576">
        <v>11200</v>
      </c>
      <c r="L5576">
        <v>3600</v>
      </c>
      <c r="M5576">
        <v>450</v>
      </c>
      <c r="N5576">
        <v>0</v>
      </c>
      <c r="O5576">
        <v>63</v>
      </c>
      <c r="P5576">
        <v>8</v>
      </c>
      <c r="R5576">
        <v>5108352</v>
      </c>
      <c r="S5576" t="s">
        <v>5940</v>
      </c>
      <c r="T5576">
        <v>2034</v>
      </c>
      <c r="U5576">
        <v>1350</v>
      </c>
      <c r="V5576" t="s">
        <v>5940</v>
      </c>
      <c r="W5576">
        <v>500</v>
      </c>
      <c r="X5576">
        <v>29</v>
      </c>
    </row>
    <row r="5577" spans="1:24" x14ac:dyDescent="0.25">
      <c r="A5577">
        <v>5108501</v>
      </c>
      <c r="B5577" t="s">
        <v>902</v>
      </c>
      <c r="C5577" t="s">
        <v>896</v>
      </c>
      <c r="D5577" t="s">
        <v>618</v>
      </c>
      <c r="E5577" t="s">
        <v>5940</v>
      </c>
      <c r="F5577">
        <v>230061</v>
      </c>
      <c r="G5577">
        <v>41580</v>
      </c>
      <c r="H5577">
        <v>9178</v>
      </c>
      <c r="I5577">
        <v>62100</v>
      </c>
      <c r="J5577">
        <v>2594</v>
      </c>
      <c r="K5577">
        <v>0</v>
      </c>
      <c r="L5577">
        <v>302967</v>
      </c>
      <c r="M5577">
        <v>110700</v>
      </c>
      <c r="N5577">
        <v>7680</v>
      </c>
      <c r="O5577">
        <v>10874</v>
      </c>
      <c r="P5577">
        <v>540</v>
      </c>
      <c r="R5577">
        <v>5108501</v>
      </c>
      <c r="S5577" t="s">
        <v>5940</v>
      </c>
      <c r="T5577">
        <v>230061</v>
      </c>
      <c r="U5577">
        <v>41580</v>
      </c>
      <c r="V5577">
        <v>9178</v>
      </c>
      <c r="W5577">
        <v>62100</v>
      </c>
      <c r="X5577">
        <v>2594</v>
      </c>
    </row>
    <row r="5578" spans="1:24" x14ac:dyDescent="0.25">
      <c r="A5578">
        <v>5105507</v>
      </c>
      <c r="B5578" t="s">
        <v>902</v>
      </c>
      <c r="C5578" t="s">
        <v>896</v>
      </c>
      <c r="D5578" t="s">
        <v>547</v>
      </c>
      <c r="E5578" t="s">
        <v>5940</v>
      </c>
      <c r="F5578">
        <v>13350</v>
      </c>
      <c r="G5578">
        <v>3000</v>
      </c>
      <c r="H5578" t="s">
        <v>5940</v>
      </c>
      <c r="I5578">
        <v>1750</v>
      </c>
      <c r="J5578">
        <v>216</v>
      </c>
      <c r="K5578">
        <v>0</v>
      </c>
      <c r="L5578">
        <v>18762</v>
      </c>
      <c r="M5578">
        <v>7660</v>
      </c>
      <c r="N5578">
        <v>0</v>
      </c>
      <c r="O5578">
        <v>1680</v>
      </c>
      <c r="P5578">
        <v>360</v>
      </c>
      <c r="R5578">
        <v>5105507</v>
      </c>
      <c r="S5578" t="s">
        <v>5940</v>
      </c>
      <c r="T5578">
        <v>13350</v>
      </c>
      <c r="U5578">
        <v>3000</v>
      </c>
      <c r="V5578" t="s">
        <v>5940</v>
      </c>
      <c r="W5578">
        <v>1750</v>
      </c>
      <c r="X5578">
        <v>216</v>
      </c>
    </row>
    <row r="5579" spans="1:24" x14ac:dyDescent="0.25">
      <c r="A5579">
        <v>5108600</v>
      </c>
      <c r="B5579" t="s">
        <v>902</v>
      </c>
      <c r="C5579" t="s">
        <v>896</v>
      </c>
      <c r="D5579" t="s">
        <v>619</v>
      </c>
      <c r="E5579" t="s">
        <v>5940</v>
      </c>
      <c r="F5579">
        <v>6000</v>
      </c>
      <c r="G5579">
        <v>4000</v>
      </c>
      <c r="H5579" t="s">
        <v>5940</v>
      </c>
      <c r="I5579">
        <v>24994</v>
      </c>
      <c r="J5579" t="s">
        <v>5940</v>
      </c>
      <c r="K5579">
        <v>0</v>
      </c>
      <c r="L5579">
        <v>9000</v>
      </c>
      <c r="M5579">
        <v>3080</v>
      </c>
      <c r="N5579">
        <v>0</v>
      </c>
      <c r="O5579">
        <v>11200</v>
      </c>
      <c r="P5579">
        <v>0</v>
      </c>
      <c r="R5579">
        <v>5108600</v>
      </c>
      <c r="S5579" t="s">
        <v>5940</v>
      </c>
      <c r="T5579">
        <v>6000</v>
      </c>
      <c r="U5579">
        <v>4000</v>
      </c>
      <c r="V5579" t="s">
        <v>5940</v>
      </c>
      <c r="W5579">
        <v>24994</v>
      </c>
      <c r="X5579" t="s">
        <v>5940</v>
      </c>
    </row>
    <row r="5580" spans="1:24" x14ac:dyDescent="0.25">
      <c r="D5580" t="s">
        <v>870</v>
      </c>
    </row>
    <row r="5581" spans="1:24" x14ac:dyDescent="0.25">
      <c r="D5581" t="s">
        <v>871</v>
      </c>
    </row>
  </sheetData>
  <sheetProtection password="C4BA" sheet="1" objects="1" scenarios="1" selectLockedCells="1" selectUnlockedCells="1"/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67"/>
  <sheetViews>
    <sheetView workbookViewId="0">
      <selection activeCell="A2" sqref="A2"/>
    </sheetView>
  </sheetViews>
  <sheetFormatPr defaultRowHeight="15" x14ac:dyDescent="0.25"/>
  <sheetData>
    <row r="1" spans="1:3" x14ac:dyDescent="0.25">
      <c r="A1" t="s">
        <v>366</v>
      </c>
    </row>
    <row r="2" spans="1:3" x14ac:dyDescent="0.25">
      <c r="A2" t="s">
        <v>899</v>
      </c>
      <c r="B2" t="s">
        <v>900</v>
      </c>
      <c r="C2" t="s">
        <v>901</v>
      </c>
    </row>
    <row r="3" spans="1:3" x14ac:dyDescent="0.25">
      <c r="A3">
        <v>1100015</v>
      </c>
      <c r="B3">
        <v>4</v>
      </c>
      <c r="C3" t="s">
        <v>872</v>
      </c>
    </row>
    <row r="4" spans="1:3" x14ac:dyDescent="0.25">
      <c r="A4">
        <v>1100023</v>
      </c>
      <c r="B4">
        <v>4</v>
      </c>
      <c r="C4" t="s">
        <v>872</v>
      </c>
    </row>
    <row r="5" spans="1:3" x14ac:dyDescent="0.25">
      <c r="A5">
        <v>1100031</v>
      </c>
      <c r="B5">
        <v>4</v>
      </c>
      <c r="C5" t="s">
        <v>872</v>
      </c>
    </row>
    <row r="6" spans="1:3" x14ac:dyDescent="0.25">
      <c r="A6">
        <v>1100049</v>
      </c>
      <c r="B6">
        <v>4</v>
      </c>
      <c r="C6" t="s">
        <v>872</v>
      </c>
    </row>
    <row r="7" spans="1:3" x14ac:dyDescent="0.25">
      <c r="A7">
        <v>1100056</v>
      </c>
      <c r="B7">
        <v>4</v>
      </c>
      <c r="C7" t="s">
        <v>872</v>
      </c>
    </row>
    <row r="8" spans="1:3" x14ac:dyDescent="0.25">
      <c r="A8">
        <v>1100064</v>
      </c>
      <c r="B8">
        <v>4</v>
      </c>
      <c r="C8" t="s">
        <v>872</v>
      </c>
    </row>
    <row r="9" spans="1:3" x14ac:dyDescent="0.25">
      <c r="A9">
        <v>1100072</v>
      </c>
      <c r="B9">
        <v>4</v>
      </c>
      <c r="C9" t="s">
        <v>872</v>
      </c>
    </row>
    <row r="10" spans="1:3" x14ac:dyDescent="0.25">
      <c r="A10">
        <v>1100080</v>
      </c>
      <c r="B10">
        <v>4</v>
      </c>
      <c r="C10" t="s">
        <v>872</v>
      </c>
    </row>
    <row r="11" spans="1:3" x14ac:dyDescent="0.25">
      <c r="A11">
        <v>1100098</v>
      </c>
      <c r="B11">
        <v>4</v>
      </c>
      <c r="C11" t="s">
        <v>872</v>
      </c>
    </row>
    <row r="12" spans="1:3" x14ac:dyDescent="0.25">
      <c r="A12">
        <v>1100106</v>
      </c>
      <c r="B12">
        <v>4</v>
      </c>
      <c r="C12" t="s">
        <v>872</v>
      </c>
    </row>
    <row r="13" spans="1:3" x14ac:dyDescent="0.25">
      <c r="A13">
        <v>1100114</v>
      </c>
      <c r="B13">
        <v>4</v>
      </c>
      <c r="C13" t="s">
        <v>872</v>
      </c>
    </row>
    <row r="14" spans="1:3" x14ac:dyDescent="0.25">
      <c r="A14">
        <v>1100122</v>
      </c>
      <c r="B14">
        <v>4</v>
      </c>
      <c r="C14" t="s">
        <v>872</v>
      </c>
    </row>
    <row r="15" spans="1:3" x14ac:dyDescent="0.25">
      <c r="A15">
        <v>1100130</v>
      </c>
      <c r="B15">
        <v>4</v>
      </c>
      <c r="C15" t="s">
        <v>872</v>
      </c>
    </row>
    <row r="16" spans="1:3" x14ac:dyDescent="0.25">
      <c r="A16">
        <v>1100148</v>
      </c>
      <c r="B16">
        <v>4</v>
      </c>
      <c r="C16" t="s">
        <v>872</v>
      </c>
    </row>
    <row r="17" spans="1:3" x14ac:dyDescent="0.25">
      <c r="A17">
        <v>1100155</v>
      </c>
      <c r="B17">
        <v>4</v>
      </c>
      <c r="C17" t="s">
        <v>872</v>
      </c>
    </row>
    <row r="18" spans="1:3" x14ac:dyDescent="0.25">
      <c r="A18">
        <v>1100189</v>
      </c>
      <c r="B18">
        <v>4</v>
      </c>
      <c r="C18" t="s">
        <v>872</v>
      </c>
    </row>
    <row r="19" spans="1:3" x14ac:dyDescent="0.25">
      <c r="A19">
        <v>1100205</v>
      </c>
      <c r="B19">
        <v>4</v>
      </c>
      <c r="C19" t="s">
        <v>872</v>
      </c>
    </row>
    <row r="20" spans="1:3" x14ac:dyDescent="0.25">
      <c r="A20">
        <v>1100254</v>
      </c>
      <c r="B20">
        <v>4</v>
      </c>
      <c r="C20" t="s">
        <v>872</v>
      </c>
    </row>
    <row r="21" spans="1:3" x14ac:dyDescent="0.25">
      <c r="A21">
        <v>1100262</v>
      </c>
      <c r="B21">
        <v>4</v>
      </c>
      <c r="C21" t="s">
        <v>872</v>
      </c>
    </row>
    <row r="22" spans="1:3" x14ac:dyDescent="0.25">
      <c r="A22">
        <v>1100288</v>
      </c>
      <c r="B22">
        <v>4</v>
      </c>
      <c r="C22" t="s">
        <v>872</v>
      </c>
    </row>
    <row r="23" spans="1:3" x14ac:dyDescent="0.25">
      <c r="A23">
        <v>1100296</v>
      </c>
      <c r="B23">
        <v>4</v>
      </c>
      <c r="C23" t="s">
        <v>872</v>
      </c>
    </row>
    <row r="24" spans="1:3" x14ac:dyDescent="0.25">
      <c r="A24">
        <v>1100304</v>
      </c>
      <c r="B24">
        <v>4</v>
      </c>
      <c r="C24" t="s">
        <v>872</v>
      </c>
    </row>
    <row r="25" spans="1:3" x14ac:dyDescent="0.25">
      <c r="A25">
        <v>1100320</v>
      </c>
      <c r="B25">
        <v>4</v>
      </c>
      <c r="C25" t="s">
        <v>872</v>
      </c>
    </row>
    <row r="26" spans="1:3" x14ac:dyDescent="0.25">
      <c r="A26">
        <v>1100338</v>
      </c>
      <c r="B26">
        <v>4</v>
      </c>
      <c r="C26" t="s">
        <v>872</v>
      </c>
    </row>
    <row r="27" spans="1:3" x14ac:dyDescent="0.25">
      <c r="A27">
        <v>1100346</v>
      </c>
      <c r="B27">
        <v>4</v>
      </c>
      <c r="C27" t="s">
        <v>872</v>
      </c>
    </row>
    <row r="28" spans="1:3" x14ac:dyDescent="0.25">
      <c r="A28">
        <v>1100379</v>
      </c>
      <c r="B28">
        <v>4</v>
      </c>
      <c r="C28" t="s">
        <v>872</v>
      </c>
    </row>
    <row r="29" spans="1:3" x14ac:dyDescent="0.25">
      <c r="A29">
        <v>1100403</v>
      </c>
      <c r="B29">
        <v>4</v>
      </c>
      <c r="C29" t="s">
        <v>872</v>
      </c>
    </row>
    <row r="30" spans="1:3" x14ac:dyDescent="0.25">
      <c r="A30">
        <v>1100452</v>
      </c>
      <c r="B30">
        <v>4</v>
      </c>
      <c r="C30" t="s">
        <v>872</v>
      </c>
    </row>
    <row r="31" spans="1:3" x14ac:dyDescent="0.25">
      <c r="A31">
        <v>1100502</v>
      </c>
      <c r="B31">
        <v>4</v>
      </c>
      <c r="C31" t="s">
        <v>872</v>
      </c>
    </row>
    <row r="32" spans="1:3" x14ac:dyDescent="0.25">
      <c r="A32">
        <v>1100601</v>
      </c>
      <c r="B32">
        <v>4</v>
      </c>
      <c r="C32" t="s">
        <v>872</v>
      </c>
    </row>
    <row r="33" spans="1:3" x14ac:dyDescent="0.25">
      <c r="A33">
        <v>1100700</v>
      </c>
      <c r="B33">
        <v>4</v>
      </c>
      <c r="C33" t="s">
        <v>872</v>
      </c>
    </row>
    <row r="34" spans="1:3" x14ac:dyDescent="0.25">
      <c r="A34">
        <v>1100809</v>
      </c>
      <c r="B34">
        <v>4</v>
      </c>
      <c r="C34" t="s">
        <v>872</v>
      </c>
    </row>
    <row r="35" spans="1:3" x14ac:dyDescent="0.25">
      <c r="A35">
        <v>1100908</v>
      </c>
      <c r="B35">
        <v>4</v>
      </c>
      <c r="C35" t="s">
        <v>872</v>
      </c>
    </row>
    <row r="36" spans="1:3" x14ac:dyDescent="0.25">
      <c r="A36">
        <v>1100924</v>
      </c>
      <c r="B36">
        <v>4</v>
      </c>
      <c r="C36" t="s">
        <v>872</v>
      </c>
    </row>
    <row r="37" spans="1:3" x14ac:dyDescent="0.25">
      <c r="A37">
        <v>1100940</v>
      </c>
      <c r="B37">
        <v>4</v>
      </c>
      <c r="C37" t="s">
        <v>872</v>
      </c>
    </row>
    <row r="38" spans="1:3" x14ac:dyDescent="0.25">
      <c r="A38">
        <v>1101005</v>
      </c>
      <c r="B38">
        <v>4</v>
      </c>
      <c r="C38" t="s">
        <v>872</v>
      </c>
    </row>
    <row r="39" spans="1:3" x14ac:dyDescent="0.25">
      <c r="A39">
        <v>1101104</v>
      </c>
      <c r="B39">
        <v>4</v>
      </c>
      <c r="C39" t="s">
        <v>872</v>
      </c>
    </row>
    <row r="40" spans="1:3" x14ac:dyDescent="0.25">
      <c r="A40">
        <v>1101203</v>
      </c>
      <c r="B40">
        <v>4</v>
      </c>
      <c r="C40" t="s">
        <v>872</v>
      </c>
    </row>
    <row r="41" spans="1:3" x14ac:dyDescent="0.25">
      <c r="A41">
        <v>1101302</v>
      </c>
      <c r="B41">
        <v>4</v>
      </c>
      <c r="C41" t="s">
        <v>872</v>
      </c>
    </row>
    <row r="42" spans="1:3" x14ac:dyDescent="0.25">
      <c r="A42">
        <v>1101401</v>
      </c>
      <c r="B42">
        <v>4</v>
      </c>
      <c r="C42" t="s">
        <v>872</v>
      </c>
    </row>
    <row r="43" spans="1:3" x14ac:dyDescent="0.25">
      <c r="A43">
        <v>1101435</v>
      </c>
      <c r="B43">
        <v>4</v>
      </c>
      <c r="C43" t="s">
        <v>872</v>
      </c>
    </row>
    <row r="44" spans="1:3" x14ac:dyDescent="0.25">
      <c r="A44">
        <v>1101450</v>
      </c>
      <c r="B44">
        <v>4</v>
      </c>
      <c r="C44" t="s">
        <v>872</v>
      </c>
    </row>
    <row r="45" spans="1:3" x14ac:dyDescent="0.25">
      <c r="A45">
        <v>1101468</v>
      </c>
      <c r="B45">
        <v>4</v>
      </c>
      <c r="C45" t="s">
        <v>872</v>
      </c>
    </row>
    <row r="46" spans="1:3" x14ac:dyDescent="0.25">
      <c r="A46">
        <v>1101476</v>
      </c>
      <c r="B46">
        <v>4</v>
      </c>
      <c r="C46" t="s">
        <v>872</v>
      </c>
    </row>
    <row r="47" spans="1:3" x14ac:dyDescent="0.25">
      <c r="A47">
        <v>1101484</v>
      </c>
      <c r="B47">
        <v>4</v>
      </c>
      <c r="C47" t="s">
        <v>872</v>
      </c>
    </row>
    <row r="48" spans="1:3" x14ac:dyDescent="0.25">
      <c r="A48">
        <v>1101492</v>
      </c>
      <c r="B48">
        <v>4</v>
      </c>
      <c r="C48" t="s">
        <v>872</v>
      </c>
    </row>
    <row r="49" spans="1:3" x14ac:dyDescent="0.25">
      <c r="A49">
        <v>1101500</v>
      </c>
      <c r="B49">
        <v>4</v>
      </c>
      <c r="C49" t="s">
        <v>872</v>
      </c>
    </row>
    <row r="50" spans="1:3" x14ac:dyDescent="0.25">
      <c r="A50">
        <v>1101559</v>
      </c>
      <c r="B50">
        <v>4</v>
      </c>
      <c r="C50" t="s">
        <v>872</v>
      </c>
    </row>
    <row r="51" spans="1:3" x14ac:dyDescent="0.25">
      <c r="A51">
        <v>1101609</v>
      </c>
      <c r="B51">
        <v>4</v>
      </c>
      <c r="C51" t="s">
        <v>872</v>
      </c>
    </row>
    <row r="52" spans="1:3" x14ac:dyDescent="0.25">
      <c r="A52">
        <v>1101708</v>
      </c>
      <c r="B52">
        <v>4</v>
      </c>
      <c r="C52" t="s">
        <v>872</v>
      </c>
    </row>
    <row r="53" spans="1:3" x14ac:dyDescent="0.25">
      <c r="A53">
        <v>1101757</v>
      </c>
      <c r="B53">
        <v>4</v>
      </c>
      <c r="C53" t="s">
        <v>872</v>
      </c>
    </row>
    <row r="54" spans="1:3" x14ac:dyDescent="0.25">
      <c r="A54">
        <v>1101807</v>
      </c>
      <c r="B54">
        <v>4</v>
      </c>
      <c r="C54" t="s">
        <v>872</v>
      </c>
    </row>
    <row r="55" spans="1:3" x14ac:dyDescent="0.25">
      <c r="A55">
        <v>1200013</v>
      </c>
      <c r="B55">
        <v>4</v>
      </c>
      <c r="C55" t="s">
        <v>873</v>
      </c>
    </row>
    <row r="56" spans="1:3" x14ac:dyDescent="0.25">
      <c r="A56">
        <v>1200054</v>
      </c>
      <c r="B56">
        <v>4</v>
      </c>
      <c r="C56" t="s">
        <v>873</v>
      </c>
    </row>
    <row r="57" spans="1:3" x14ac:dyDescent="0.25">
      <c r="A57">
        <v>1200104</v>
      </c>
      <c r="B57">
        <v>4</v>
      </c>
      <c r="C57" t="s">
        <v>873</v>
      </c>
    </row>
    <row r="58" spans="1:3" x14ac:dyDescent="0.25">
      <c r="A58">
        <v>1200138</v>
      </c>
      <c r="B58">
        <v>4</v>
      </c>
      <c r="C58" t="s">
        <v>873</v>
      </c>
    </row>
    <row r="59" spans="1:3" x14ac:dyDescent="0.25">
      <c r="A59">
        <v>1200179</v>
      </c>
      <c r="B59">
        <v>4</v>
      </c>
      <c r="C59" t="s">
        <v>873</v>
      </c>
    </row>
    <row r="60" spans="1:3" x14ac:dyDescent="0.25">
      <c r="A60">
        <v>1200203</v>
      </c>
      <c r="B60">
        <v>4</v>
      </c>
      <c r="C60" t="s">
        <v>873</v>
      </c>
    </row>
    <row r="61" spans="1:3" x14ac:dyDescent="0.25">
      <c r="A61">
        <v>1200252</v>
      </c>
      <c r="B61">
        <v>4</v>
      </c>
      <c r="C61" t="s">
        <v>873</v>
      </c>
    </row>
    <row r="62" spans="1:3" x14ac:dyDescent="0.25">
      <c r="A62">
        <v>1200302</v>
      </c>
      <c r="B62">
        <v>4</v>
      </c>
      <c r="C62" t="s">
        <v>873</v>
      </c>
    </row>
    <row r="63" spans="1:3" x14ac:dyDescent="0.25">
      <c r="A63">
        <v>1200328</v>
      </c>
      <c r="B63">
        <v>4</v>
      </c>
      <c r="C63" t="s">
        <v>873</v>
      </c>
    </row>
    <row r="64" spans="1:3" x14ac:dyDescent="0.25">
      <c r="A64">
        <v>1200336</v>
      </c>
      <c r="B64">
        <v>4</v>
      </c>
      <c r="C64" t="s">
        <v>873</v>
      </c>
    </row>
    <row r="65" spans="1:3" x14ac:dyDescent="0.25">
      <c r="A65">
        <v>1200344</v>
      </c>
      <c r="B65">
        <v>4</v>
      </c>
      <c r="C65" t="s">
        <v>873</v>
      </c>
    </row>
    <row r="66" spans="1:3" x14ac:dyDescent="0.25">
      <c r="A66">
        <v>1200351</v>
      </c>
      <c r="B66">
        <v>4</v>
      </c>
      <c r="C66" t="s">
        <v>873</v>
      </c>
    </row>
    <row r="67" spans="1:3" x14ac:dyDescent="0.25">
      <c r="A67">
        <v>1200385</v>
      </c>
      <c r="B67">
        <v>4</v>
      </c>
      <c r="C67" t="s">
        <v>873</v>
      </c>
    </row>
    <row r="68" spans="1:3" x14ac:dyDescent="0.25">
      <c r="A68">
        <v>1200393</v>
      </c>
      <c r="B68">
        <v>4</v>
      </c>
      <c r="C68" t="s">
        <v>873</v>
      </c>
    </row>
    <row r="69" spans="1:3" x14ac:dyDescent="0.25">
      <c r="A69">
        <v>1200401</v>
      </c>
      <c r="B69">
        <v>4</v>
      </c>
      <c r="C69" t="s">
        <v>873</v>
      </c>
    </row>
    <row r="70" spans="1:3" x14ac:dyDescent="0.25">
      <c r="A70">
        <v>1200427</v>
      </c>
      <c r="B70">
        <v>4</v>
      </c>
      <c r="C70" t="s">
        <v>873</v>
      </c>
    </row>
    <row r="71" spans="1:3" x14ac:dyDescent="0.25">
      <c r="A71">
        <v>1200435</v>
      </c>
      <c r="B71">
        <v>4</v>
      </c>
      <c r="C71" t="s">
        <v>873</v>
      </c>
    </row>
    <row r="72" spans="1:3" x14ac:dyDescent="0.25">
      <c r="A72">
        <v>1200450</v>
      </c>
      <c r="B72">
        <v>4</v>
      </c>
      <c r="C72" t="s">
        <v>873</v>
      </c>
    </row>
    <row r="73" spans="1:3" x14ac:dyDescent="0.25">
      <c r="A73">
        <v>1200500</v>
      </c>
      <c r="B73">
        <v>4</v>
      </c>
      <c r="C73" t="s">
        <v>873</v>
      </c>
    </row>
    <row r="74" spans="1:3" x14ac:dyDescent="0.25">
      <c r="A74">
        <v>1200609</v>
      </c>
      <c r="B74">
        <v>4</v>
      </c>
      <c r="C74" t="s">
        <v>873</v>
      </c>
    </row>
    <row r="75" spans="1:3" x14ac:dyDescent="0.25">
      <c r="A75">
        <v>1200708</v>
      </c>
      <c r="B75">
        <v>4</v>
      </c>
      <c r="C75" t="s">
        <v>873</v>
      </c>
    </row>
    <row r="76" spans="1:3" x14ac:dyDescent="0.25">
      <c r="A76">
        <v>1200807</v>
      </c>
      <c r="B76">
        <v>4</v>
      </c>
      <c r="C76" t="s">
        <v>873</v>
      </c>
    </row>
    <row r="77" spans="1:3" x14ac:dyDescent="0.25">
      <c r="A77">
        <v>1300029</v>
      </c>
      <c r="B77">
        <v>4</v>
      </c>
      <c r="C77" t="s">
        <v>874</v>
      </c>
    </row>
    <row r="78" spans="1:3" x14ac:dyDescent="0.25">
      <c r="A78">
        <v>1300060</v>
      </c>
      <c r="B78">
        <v>4</v>
      </c>
      <c r="C78" t="s">
        <v>874</v>
      </c>
    </row>
    <row r="79" spans="1:3" x14ac:dyDescent="0.25">
      <c r="A79">
        <v>1300086</v>
      </c>
      <c r="B79">
        <v>4</v>
      </c>
      <c r="C79" t="s">
        <v>874</v>
      </c>
    </row>
    <row r="80" spans="1:3" x14ac:dyDescent="0.25">
      <c r="A80">
        <v>1300102</v>
      </c>
      <c r="B80">
        <v>4</v>
      </c>
      <c r="C80" t="s">
        <v>874</v>
      </c>
    </row>
    <row r="81" spans="1:3" x14ac:dyDescent="0.25">
      <c r="A81">
        <v>1300144</v>
      </c>
      <c r="B81">
        <v>4</v>
      </c>
      <c r="C81" t="s">
        <v>874</v>
      </c>
    </row>
    <row r="82" spans="1:3" x14ac:dyDescent="0.25">
      <c r="A82">
        <v>1300201</v>
      </c>
      <c r="B82">
        <v>4</v>
      </c>
      <c r="C82" t="s">
        <v>874</v>
      </c>
    </row>
    <row r="83" spans="1:3" x14ac:dyDescent="0.25">
      <c r="A83">
        <v>1300300</v>
      </c>
      <c r="B83">
        <v>4</v>
      </c>
      <c r="C83" t="s">
        <v>874</v>
      </c>
    </row>
    <row r="84" spans="1:3" x14ac:dyDescent="0.25">
      <c r="A84">
        <v>1300409</v>
      </c>
      <c r="B84">
        <v>4</v>
      </c>
      <c r="C84" t="s">
        <v>874</v>
      </c>
    </row>
    <row r="85" spans="1:3" x14ac:dyDescent="0.25">
      <c r="A85">
        <v>1300508</v>
      </c>
      <c r="B85">
        <v>4</v>
      </c>
      <c r="C85" t="s">
        <v>874</v>
      </c>
    </row>
    <row r="86" spans="1:3" x14ac:dyDescent="0.25">
      <c r="A86">
        <v>1300607</v>
      </c>
      <c r="B86">
        <v>4</v>
      </c>
      <c r="C86" t="s">
        <v>874</v>
      </c>
    </row>
    <row r="87" spans="1:3" x14ac:dyDescent="0.25">
      <c r="A87">
        <v>1300631</v>
      </c>
      <c r="B87">
        <v>4</v>
      </c>
      <c r="C87" t="s">
        <v>874</v>
      </c>
    </row>
    <row r="88" spans="1:3" x14ac:dyDescent="0.25">
      <c r="A88">
        <v>1300680</v>
      </c>
      <c r="B88">
        <v>4</v>
      </c>
      <c r="C88" t="s">
        <v>874</v>
      </c>
    </row>
    <row r="89" spans="1:3" x14ac:dyDescent="0.25">
      <c r="A89">
        <v>1300706</v>
      </c>
      <c r="B89">
        <v>4</v>
      </c>
      <c r="C89" t="s">
        <v>874</v>
      </c>
    </row>
    <row r="90" spans="1:3" x14ac:dyDescent="0.25">
      <c r="A90">
        <v>1300805</v>
      </c>
      <c r="B90">
        <v>4</v>
      </c>
      <c r="C90" t="s">
        <v>874</v>
      </c>
    </row>
    <row r="91" spans="1:3" x14ac:dyDescent="0.25">
      <c r="A91">
        <v>1300839</v>
      </c>
      <c r="B91">
        <v>4</v>
      </c>
      <c r="C91" t="s">
        <v>874</v>
      </c>
    </row>
    <row r="92" spans="1:3" x14ac:dyDescent="0.25">
      <c r="A92">
        <v>1300904</v>
      </c>
      <c r="B92">
        <v>4</v>
      </c>
      <c r="C92" t="s">
        <v>874</v>
      </c>
    </row>
    <row r="93" spans="1:3" x14ac:dyDescent="0.25">
      <c r="A93">
        <v>1301001</v>
      </c>
      <c r="B93">
        <v>4</v>
      </c>
      <c r="C93" t="s">
        <v>874</v>
      </c>
    </row>
    <row r="94" spans="1:3" x14ac:dyDescent="0.25">
      <c r="A94">
        <v>1301100</v>
      </c>
      <c r="B94">
        <v>4</v>
      </c>
      <c r="C94" t="s">
        <v>874</v>
      </c>
    </row>
    <row r="95" spans="1:3" x14ac:dyDescent="0.25">
      <c r="A95">
        <v>1301159</v>
      </c>
      <c r="B95">
        <v>4</v>
      </c>
      <c r="C95" t="s">
        <v>874</v>
      </c>
    </row>
    <row r="96" spans="1:3" x14ac:dyDescent="0.25">
      <c r="A96">
        <v>1301209</v>
      </c>
      <c r="B96">
        <v>4</v>
      </c>
      <c r="C96" t="s">
        <v>874</v>
      </c>
    </row>
    <row r="97" spans="1:3" x14ac:dyDescent="0.25">
      <c r="A97">
        <v>1301308</v>
      </c>
      <c r="B97">
        <v>4</v>
      </c>
      <c r="C97" t="s">
        <v>874</v>
      </c>
    </row>
    <row r="98" spans="1:3" x14ac:dyDescent="0.25">
      <c r="A98">
        <v>1301407</v>
      </c>
      <c r="B98">
        <v>4</v>
      </c>
      <c r="C98" t="s">
        <v>874</v>
      </c>
    </row>
    <row r="99" spans="1:3" x14ac:dyDescent="0.25">
      <c r="A99">
        <v>1301506</v>
      </c>
      <c r="B99">
        <v>4</v>
      </c>
      <c r="C99" t="s">
        <v>874</v>
      </c>
    </row>
    <row r="100" spans="1:3" x14ac:dyDescent="0.25">
      <c r="A100">
        <v>1301605</v>
      </c>
      <c r="B100">
        <v>4</v>
      </c>
      <c r="C100" t="s">
        <v>874</v>
      </c>
    </row>
    <row r="101" spans="1:3" x14ac:dyDescent="0.25">
      <c r="A101">
        <v>1301654</v>
      </c>
      <c r="B101">
        <v>4</v>
      </c>
      <c r="C101" t="s">
        <v>874</v>
      </c>
    </row>
    <row r="102" spans="1:3" x14ac:dyDescent="0.25">
      <c r="A102">
        <v>1301704</v>
      </c>
      <c r="B102">
        <v>4</v>
      </c>
      <c r="C102" t="s">
        <v>874</v>
      </c>
    </row>
    <row r="103" spans="1:3" x14ac:dyDescent="0.25">
      <c r="A103">
        <v>1301803</v>
      </c>
      <c r="B103">
        <v>4</v>
      </c>
      <c r="C103" t="s">
        <v>874</v>
      </c>
    </row>
    <row r="104" spans="1:3" x14ac:dyDescent="0.25">
      <c r="A104">
        <v>1301852</v>
      </c>
      <c r="B104">
        <v>4</v>
      </c>
      <c r="C104" t="s">
        <v>874</v>
      </c>
    </row>
    <row r="105" spans="1:3" x14ac:dyDescent="0.25">
      <c r="A105">
        <v>1301902</v>
      </c>
      <c r="B105">
        <v>4</v>
      </c>
      <c r="C105" t="s">
        <v>874</v>
      </c>
    </row>
    <row r="106" spans="1:3" x14ac:dyDescent="0.25">
      <c r="A106">
        <v>1301951</v>
      </c>
      <c r="B106">
        <v>4</v>
      </c>
      <c r="C106" t="s">
        <v>874</v>
      </c>
    </row>
    <row r="107" spans="1:3" x14ac:dyDescent="0.25">
      <c r="A107">
        <v>1302009</v>
      </c>
      <c r="B107">
        <v>4</v>
      </c>
      <c r="C107" t="s">
        <v>874</v>
      </c>
    </row>
    <row r="108" spans="1:3" x14ac:dyDescent="0.25">
      <c r="A108">
        <v>1302108</v>
      </c>
      <c r="B108">
        <v>4</v>
      </c>
      <c r="C108" t="s">
        <v>874</v>
      </c>
    </row>
    <row r="109" spans="1:3" x14ac:dyDescent="0.25">
      <c r="A109">
        <v>1302207</v>
      </c>
      <c r="B109">
        <v>4</v>
      </c>
      <c r="C109" t="s">
        <v>874</v>
      </c>
    </row>
    <row r="110" spans="1:3" x14ac:dyDescent="0.25">
      <c r="A110">
        <v>1302306</v>
      </c>
      <c r="B110">
        <v>4</v>
      </c>
      <c r="C110" t="s">
        <v>874</v>
      </c>
    </row>
    <row r="111" spans="1:3" x14ac:dyDescent="0.25">
      <c r="A111">
        <v>1302405</v>
      </c>
      <c r="B111">
        <v>4</v>
      </c>
      <c r="C111" t="s">
        <v>874</v>
      </c>
    </row>
    <row r="112" spans="1:3" x14ac:dyDescent="0.25">
      <c r="A112">
        <v>1302504</v>
      </c>
      <c r="B112">
        <v>4</v>
      </c>
      <c r="C112" t="s">
        <v>874</v>
      </c>
    </row>
    <row r="113" spans="1:3" x14ac:dyDescent="0.25">
      <c r="A113">
        <v>1302553</v>
      </c>
      <c r="B113">
        <v>4</v>
      </c>
      <c r="C113" t="s">
        <v>874</v>
      </c>
    </row>
    <row r="114" spans="1:3" x14ac:dyDescent="0.25">
      <c r="A114">
        <v>1302603</v>
      </c>
      <c r="B114">
        <v>4</v>
      </c>
      <c r="C114" t="s">
        <v>874</v>
      </c>
    </row>
    <row r="115" spans="1:3" x14ac:dyDescent="0.25">
      <c r="A115">
        <v>1302702</v>
      </c>
      <c r="B115">
        <v>4</v>
      </c>
      <c r="C115" t="s">
        <v>874</v>
      </c>
    </row>
    <row r="116" spans="1:3" x14ac:dyDescent="0.25">
      <c r="A116">
        <v>1302801</v>
      </c>
      <c r="B116">
        <v>4</v>
      </c>
      <c r="C116" t="s">
        <v>874</v>
      </c>
    </row>
    <row r="117" spans="1:3" x14ac:dyDescent="0.25">
      <c r="A117">
        <v>1302900</v>
      </c>
      <c r="B117">
        <v>4</v>
      </c>
      <c r="C117" t="s">
        <v>874</v>
      </c>
    </row>
    <row r="118" spans="1:3" x14ac:dyDescent="0.25">
      <c r="A118">
        <v>1303007</v>
      </c>
      <c r="B118">
        <v>4</v>
      </c>
      <c r="C118" t="s">
        <v>874</v>
      </c>
    </row>
    <row r="119" spans="1:3" x14ac:dyDescent="0.25">
      <c r="A119">
        <v>1303106</v>
      </c>
      <c r="B119">
        <v>4</v>
      </c>
      <c r="C119" t="s">
        <v>874</v>
      </c>
    </row>
    <row r="120" spans="1:3" x14ac:dyDescent="0.25">
      <c r="A120">
        <v>1303205</v>
      </c>
      <c r="B120">
        <v>4</v>
      </c>
      <c r="C120" t="s">
        <v>874</v>
      </c>
    </row>
    <row r="121" spans="1:3" x14ac:dyDescent="0.25">
      <c r="A121">
        <v>1303304</v>
      </c>
      <c r="B121">
        <v>4</v>
      </c>
      <c r="C121" t="s">
        <v>874</v>
      </c>
    </row>
    <row r="122" spans="1:3" x14ac:dyDescent="0.25">
      <c r="A122">
        <v>1303403</v>
      </c>
      <c r="B122">
        <v>4</v>
      </c>
      <c r="C122" t="s">
        <v>874</v>
      </c>
    </row>
    <row r="123" spans="1:3" x14ac:dyDescent="0.25">
      <c r="A123">
        <v>1303502</v>
      </c>
      <c r="B123">
        <v>4</v>
      </c>
      <c r="C123" t="s">
        <v>874</v>
      </c>
    </row>
    <row r="124" spans="1:3" x14ac:dyDescent="0.25">
      <c r="A124">
        <v>1303536</v>
      </c>
      <c r="B124">
        <v>4</v>
      </c>
      <c r="C124" t="s">
        <v>874</v>
      </c>
    </row>
    <row r="125" spans="1:3" x14ac:dyDescent="0.25">
      <c r="A125">
        <v>1303569</v>
      </c>
      <c r="B125">
        <v>4</v>
      </c>
      <c r="C125" t="s">
        <v>874</v>
      </c>
    </row>
    <row r="126" spans="1:3" x14ac:dyDescent="0.25">
      <c r="A126">
        <v>1303601</v>
      </c>
      <c r="B126">
        <v>4</v>
      </c>
      <c r="C126" t="s">
        <v>874</v>
      </c>
    </row>
    <row r="127" spans="1:3" x14ac:dyDescent="0.25">
      <c r="A127">
        <v>1303700</v>
      </c>
      <c r="B127">
        <v>4</v>
      </c>
      <c r="C127" t="s">
        <v>874</v>
      </c>
    </row>
    <row r="128" spans="1:3" x14ac:dyDescent="0.25">
      <c r="A128">
        <v>1303809</v>
      </c>
      <c r="B128">
        <v>4</v>
      </c>
      <c r="C128" t="s">
        <v>874</v>
      </c>
    </row>
    <row r="129" spans="1:3" x14ac:dyDescent="0.25">
      <c r="A129">
        <v>1303908</v>
      </c>
      <c r="B129">
        <v>4</v>
      </c>
      <c r="C129" t="s">
        <v>874</v>
      </c>
    </row>
    <row r="130" spans="1:3" x14ac:dyDescent="0.25">
      <c r="A130">
        <v>1303957</v>
      </c>
      <c r="B130">
        <v>4</v>
      </c>
      <c r="C130" t="s">
        <v>874</v>
      </c>
    </row>
    <row r="131" spans="1:3" x14ac:dyDescent="0.25">
      <c r="A131">
        <v>1304005</v>
      </c>
      <c r="B131">
        <v>4</v>
      </c>
      <c r="C131" t="s">
        <v>874</v>
      </c>
    </row>
    <row r="132" spans="1:3" x14ac:dyDescent="0.25">
      <c r="A132">
        <v>1304062</v>
      </c>
      <c r="B132">
        <v>4</v>
      </c>
      <c r="C132" t="s">
        <v>874</v>
      </c>
    </row>
    <row r="133" spans="1:3" x14ac:dyDescent="0.25">
      <c r="A133">
        <v>1304104</v>
      </c>
      <c r="B133">
        <v>4</v>
      </c>
      <c r="C133" t="s">
        <v>874</v>
      </c>
    </row>
    <row r="134" spans="1:3" x14ac:dyDescent="0.25">
      <c r="A134">
        <v>1304203</v>
      </c>
      <c r="B134">
        <v>4</v>
      </c>
      <c r="C134" t="s">
        <v>874</v>
      </c>
    </row>
    <row r="135" spans="1:3" x14ac:dyDescent="0.25">
      <c r="A135">
        <v>1304237</v>
      </c>
      <c r="B135">
        <v>4</v>
      </c>
      <c r="C135" t="s">
        <v>874</v>
      </c>
    </row>
    <row r="136" spans="1:3" x14ac:dyDescent="0.25">
      <c r="A136">
        <v>1304260</v>
      </c>
      <c r="B136">
        <v>4</v>
      </c>
      <c r="C136" t="s">
        <v>874</v>
      </c>
    </row>
    <row r="137" spans="1:3" x14ac:dyDescent="0.25">
      <c r="A137">
        <v>1304302</v>
      </c>
      <c r="B137">
        <v>4</v>
      </c>
      <c r="C137" t="s">
        <v>874</v>
      </c>
    </row>
    <row r="138" spans="1:3" x14ac:dyDescent="0.25">
      <c r="A138">
        <v>1304401</v>
      </c>
      <c r="B138">
        <v>4</v>
      </c>
      <c r="C138" t="s">
        <v>874</v>
      </c>
    </row>
    <row r="139" spans="1:3" x14ac:dyDescent="0.25">
      <c r="A139">
        <v>1400027</v>
      </c>
      <c r="B139">
        <v>4</v>
      </c>
      <c r="C139" t="s">
        <v>875</v>
      </c>
    </row>
    <row r="140" spans="1:3" x14ac:dyDescent="0.25">
      <c r="A140">
        <v>1400050</v>
      </c>
      <c r="B140">
        <v>4</v>
      </c>
      <c r="C140" t="s">
        <v>875</v>
      </c>
    </row>
    <row r="141" spans="1:3" x14ac:dyDescent="0.25">
      <c r="A141">
        <v>1400100</v>
      </c>
      <c r="B141">
        <v>4</v>
      </c>
      <c r="C141" t="s">
        <v>875</v>
      </c>
    </row>
    <row r="142" spans="1:3" x14ac:dyDescent="0.25">
      <c r="A142">
        <v>1400159</v>
      </c>
      <c r="B142">
        <v>4</v>
      </c>
      <c r="C142" t="s">
        <v>875</v>
      </c>
    </row>
    <row r="143" spans="1:3" x14ac:dyDescent="0.25">
      <c r="A143">
        <v>1400175</v>
      </c>
      <c r="B143">
        <v>4</v>
      </c>
      <c r="C143" t="s">
        <v>875</v>
      </c>
    </row>
    <row r="144" spans="1:3" x14ac:dyDescent="0.25">
      <c r="A144">
        <v>1400209</v>
      </c>
      <c r="B144">
        <v>4</v>
      </c>
      <c r="C144" t="s">
        <v>875</v>
      </c>
    </row>
    <row r="145" spans="1:3" x14ac:dyDescent="0.25">
      <c r="A145">
        <v>1400233</v>
      </c>
      <c r="B145">
        <v>4</v>
      </c>
      <c r="C145" t="s">
        <v>875</v>
      </c>
    </row>
    <row r="146" spans="1:3" x14ac:dyDescent="0.25">
      <c r="A146">
        <v>1400282</v>
      </c>
      <c r="B146">
        <v>4</v>
      </c>
      <c r="C146" t="s">
        <v>875</v>
      </c>
    </row>
    <row r="147" spans="1:3" x14ac:dyDescent="0.25">
      <c r="A147">
        <v>1400308</v>
      </c>
      <c r="B147">
        <v>4</v>
      </c>
      <c r="C147" t="s">
        <v>875</v>
      </c>
    </row>
    <row r="148" spans="1:3" x14ac:dyDescent="0.25">
      <c r="A148">
        <v>1400407</v>
      </c>
      <c r="B148">
        <v>4</v>
      </c>
      <c r="C148" t="s">
        <v>875</v>
      </c>
    </row>
    <row r="149" spans="1:3" x14ac:dyDescent="0.25">
      <c r="A149">
        <v>1400456</v>
      </c>
      <c r="B149">
        <v>4</v>
      </c>
      <c r="C149" t="s">
        <v>875</v>
      </c>
    </row>
    <row r="150" spans="1:3" x14ac:dyDescent="0.25">
      <c r="A150">
        <v>1400472</v>
      </c>
      <c r="B150">
        <v>4</v>
      </c>
      <c r="C150" t="s">
        <v>875</v>
      </c>
    </row>
    <row r="151" spans="1:3" x14ac:dyDescent="0.25">
      <c r="A151">
        <v>1400506</v>
      </c>
      <c r="B151">
        <v>4</v>
      </c>
      <c r="C151" t="s">
        <v>875</v>
      </c>
    </row>
    <row r="152" spans="1:3" x14ac:dyDescent="0.25">
      <c r="A152">
        <v>1400605</v>
      </c>
      <c r="B152">
        <v>4</v>
      </c>
      <c r="C152" t="s">
        <v>875</v>
      </c>
    </row>
    <row r="153" spans="1:3" x14ac:dyDescent="0.25">
      <c r="A153">
        <v>1400704</v>
      </c>
      <c r="B153">
        <v>4</v>
      </c>
      <c r="C153" t="s">
        <v>875</v>
      </c>
    </row>
    <row r="154" spans="1:3" x14ac:dyDescent="0.25">
      <c r="A154">
        <v>1500107</v>
      </c>
      <c r="B154">
        <v>4</v>
      </c>
      <c r="C154" t="s">
        <v>876</v>
      </c>
    </row>
    <row r="155" spans="1:3" x14ac:dyDescent="0.25">
      <c r="A155">
        <v>1500131</v>
      </c>
      <c r="B155">
        <v>4</v>
      </c>
      <c r="C155" t="s">
        <v>876</v>
      </c>
    </row>
    <row r="156" spans="1:3" x14ac:dyDescent="0.25">
      <c r="A156">
        <v>1500206</v>
      </c>
      <c r="B156">
        <v>4</v>
      </c>
      <c r="C156" t="s">
        <v>876</v>
      </c>
    </row>
    <row r="157" spans="1:3" x14ac:dyDescent="0.25">
      <c r="A157">
        <v>1500305</v>
      </c>
      <c r="B157">
        <v>4</v>
      </c>
      <c r="C157" t="s">
        <v>876</v>
      </c>
    </row>
    <row r="158" spans="1:3" x14ac:dyDescent="0.25">
      <c r="A158">
        <v>1500347</v>
      </c>
      <c r="B158">
        <v>4</v>
      </c>
      <c r="C158" t="s">
        <v>876</v>
      </c>
    </row>
    <row r="159" spans="1:3" x14ac:dyDescent="0.25">
      <c r="A159">
        <v>1500404</v>
      </c>
      <c r="B159">
        <v>4</v>
      </c>
      <c r="C159" t="s">
        <v>876</v>
      </c>
    </row>
    <row r="160" spans="1:3" x14ac:dyDescent="0.25">
      <c r="A160">
        <v>1500503</v>
      </c>
      <c r="B160">
        <v>4</v>
      </c>
      <c r="C160" t="s">
        <v>876</v>
      </c>
    </row>
    <row r="161" spans="1:3" x14ac:dyDescent="0.25">
      <c r="A161">
        <v>1500602</v>
      </c>
      <c r="B161">
        <v>4</v>
      </c>
      <c r="C161" t="s">
        <v>876</v>
      </c>
    </row>
    <row r="162" spans="1:3" x14ac:dyDescent="0.25">
      <c r="A162">
        <v>1500701</v>
      </c>
      <c r="B162">
        <v>4</v>
      </c>
      <c r="C162" t="s">
        <v>876</v>
      </c>
    </row>
    <row r="163" spans="1:3" x14ac:dyDescent="0.25">
      <c r="A163">
        <v>1500800</v>
      </c>
      <c r="B163">
        <v>4</v>
      </c>
      <c r="C163" t="s">
        <v>876</v>
      </c>
    </row>
    <row r="164" spans="1:3" x14ac:dyDescent="0.25">
      <c r="A164">
        <v>1500859</v>
      </c>
      <c r="B164">
        <v>4</v>
      </c>
      <c r="C164" t="s">
        <v>876</v>
      </c>
    </row>
    <row r="165" spans="1:3" x14ac:dyDescent="0.25">
      <c r="A165">
        <v>1500909</v>
      </c>
      <c r="B165">
        <v>4</v>
      </c>
      <c r="C165" t="s">
        <v>876</v>
      </c>
    </row>
    <row r="166" spans="1:3" x14ac:dyDescent="0.25">
      <c r="A166">
        <v>1500958</v>
      </c>
      <c r="B166">
        <v>4</v>
      </c>
      <c r="C166" t="s">
        <v>876</v>
      </c>
    </row>
    <row r="167" spans="1:3" x14ac:dyDescent="0.25">
      <c r="A167">
        <v>1501006</v>
      </c>
      <c r="B167">
        <v>4</v>
      </c>
      <c r="C167" t="s">
        <v>876</v>
      </c>
    </row>
    <row r="168" spans="1:3" x14ac:dyDescent="0.25">
      <c r="A168">
        <v>1501105</v>
      </c>
      <c r="B168">
        <v>4</v>
      </c>
      <c r="C168" t="s">
        <v>876</v>
      </c>
    </row>
    <row r="169" spans="1:3" x14ac:dyDescent="0.25">
      <c r="A169">
        <v>1501204</v>
      </c>
      <c r="B169">
        <v>4</v>
      </c>
      <c r="C169" t="s">
        <v>876</v>
      </c>
    </row>
    <row r="170" spans="1:3" x14ac:dyDescent="0.25">
      <c r="A170">
        <v>1501253</v>
      </c>
      <c r="B170">
        <v>4</v>
      </c>
      <c r="C170" t="s">
        <v>876</v>
      </c>
    </row>
    <row r="171" spans="1:3" x14ac:dyDescent="0.25">
      <c r="A171">
        <v>1501303</v>
      </c>
      <c r="B171">
        <v>4</v>
      </c>
      <c r="C171" t="s">
        <v>876</v>
      </c>
    </row>
    <row r="172" spans="1:3" x14ac:dyDescent="0.25">
      <c r="A172">
        <v>1501402</v>
      </c>
      <c r="B172">
        <v>4</v>
      </c>
      <c r="C172" t="s">
        <v>876</v>
      </c>
    </row>
    <row r="173" spans="1:3" x14ac:dyDescent="0.25">
      <c r="A173">
        <v>1501451</v>
      </c>
      <c r="B173">
        <v>4</v>
      </c>
      <c r="C173" t="s">
        <v>876</v>
      </c>
    </row>
    <row r="174" spans="1:3" x14ac:dyDescent="0.25">
      <c r="A174">
        <v>1501501</v>
      </c>
      <c r="B174">
        <v>4</v>
      </c>
      <c r="C174" t="s">
        <v>876</v>
      </c>
    </row>
    <row r="175" spans="1:3" x14ac:dyDescent="0.25">
      <c r="A175">
        <v>1501576</v>
      </c>
      <c r="B175">
        <v>4</v>
      </c>
      <c r="C175" t="s">
        <v>876</v>
      </c>
    </row>
    <row r="176" spans="1:3" x14ac:dyDescent="0.25">
      <c r="A176">
        <v>1501600</v>
      </c>
      <c r="B176">
        <v>4</v>
      </c>
      <c r="C176" t="s">
        <v>876</v>
      </c>
    </row>
    <row r="177" spans="1:3" x14ac:dyDescent="0.25">
      <c r="A177">
        <v>1501709</v>
      </c>
      <c r="B177">
        <v>4</v>
      </c>
      <c r="C177" t="s">
        <v>876</v>
      </c>
    </row>
    <row r="178" spans="1:3" x14ac:dyDescent="0.25">
      <c r="A178">
        <v>1501725</v>
      </c>
      <c r="B178">
        <v>4</v>
      </c>
      <c r="C178" t="s">
        <v>876</v>
      </c>
    </row>
    <row r="179" spans="1:3" x14ac:dyDescent="0.25">
      <c r="A179">
        <v>1501758</v>
      </c>
      <c r="B179">
        <v>4</v>
      </c>
      <c r="C179" t="s">
        <v>876</v>
      </c>
    </row>
    <row r="180" spans="1:3" x14ac:dyDescent="0.25">
      <c r="A180">
        <v>1501782</v>
      </c>
      <c r="B180">
        <v>4</v>
      </c>
      <c r="C180" t="s">
        <v>876</v>
      </c>
    </row>
    <row r="181" spans="1:3" x14ac:dyDescent="0.25">
      <c r="A181">
        <v>1501808</v>
      </c>
      <c r="B181">
        <v>4</v>
      </c>
      <c r="C181" t="s">
        <v>876</v>
      </c>
    </row>
    <row r="182" spans="1:3" x14ac:dyDescent="0.25">
      <c r="A182">
        <v>1501907</v>
      </c>
      <c r="B182">
        <v>4</v>
      </c>
      <c r="C182" t="s">
        <v>876</v>
      </c>
    </row>
    <row r="183" spans="1:3" x14ac:dyDescent="0.25">
      <c r="A183">
        <v>1501956</v>
      </c>
      <c r="B183">
        <v>4</v>
      </c>
      <c r="C183" t="s">
        <v>876</v>
      </c>
    </row>
    <row r="184" spans="1:3" x14ac:dyDescent="0.25">
      <c r="A184">
        <v>1502004</v>
      </c>
      <c r="B184">
        <v>4</v>
      </c>
      <c r="C184" t="s">
        <v>876</v>
      </c>
    </row>
    <row r="185" spans="1:3" x14ac:dyDescent="0.25">
      <c r="A185">
        <v>1502103</v>
      </c>
      <c r="B185">
        <v>4</v>
      </c>
      <c r="C185" t="s">
        <v>876</v>
      </c>
    </row>
    <row r="186" spans="1:3" x14ac:dyDescent="0.25">
      <c r="A186">
        <v>1502152</v>
      </c>
      <c r="B186">
        <v>4</v>
      </c>
      <c r="C186" t="s">
        <v>876</v>
      </c>
    </row>
    <row r="187" spans="1:3" x14ac:dyDescent="0.25">
      <c r="A187">
        <v>1502202</v>
      </c>
      <c r="B187">
        <v>4</v>
      </c>
      <c r="C187" t="s">
        <v>876</v>
      </c>
    </row>
    <row r="188" spans="1:3" x14ac:dyDescent="0.25">
      <c r="A188">
        <v>1502301</v>
      </c>
      <c r="B188">
        <v>4</v>
      </c>
      <c r="C188" t="s">
        <v>876</v>
      </c>
    </row>
    <row r="189" spans="1:3" x14ac:dyDescent="0.25">
      <c r="A189">
        <v>1502400</v>
      </c>
      <c r="B189">
        <v>4</v>
      </c>
      <c r="C189" t="s">
        <v>876</v>
      </c>
    </row>
    <row r="190" spans="1:3" x14ac:dyDescent="0.25">
      <c r="A190">
        <v>1502509</v>
      </c>
      <c r="B190">
        <v>4</v>
      </c>
      <c r="C190" t="s">
        <v>876</v>
      </c>
    </row>
    <row r="191" spans="1:3" x14ac:dyDescent="0.25">
      <c r="A191">
        <v>1502608</v>
      </c>
      <c r="B191">
        <v>4</v>
      </c>
      <c r="C191" t="s">
        <v>876</v>
      </c>
    </row>
    <row r="192" spans="1:3" x14ac:dyDescent="0.25">
      <c r="A192">
        <v>1502707</v>
      </c>
      <c r="B192">
        <v>4</v>
      </c>
      <c r="C192" t="s">
        <v>876</v>
      </c>
    </row>
    <row r="193" spans="1:3" x14ac:dyDescent="0.25">
      <c r="A193">
        <v>1502756</v>
      </c>
      <c r="B193">
        <v>4</v>
      </c>
      <c r="C193" t="s">
        <v>876</v>
      </c>
    </row>
    <row r="194" spans="1:3" x14ac:dyDescent="0.25">
      <c r="A194">
        <v>1502764</v>
      </c>
      <c r="B194">
        <v>4</v>
      </c>
      <c r="C194" t="s">
        <v>876</v>
      </c>
    </row>
    <row r="195" spans="1:3" x14ac:dyDescent="0.25">
      <c r="A195">
        <v>1502772</v>
      </c>
      <c r="B195">
        <v>4</v>
      </c>
      <c r="C195" t="s">
        <v>876</v>
      </c>
    </row>
    <row r="196" spans="1:3" x14ac:dyDescent="0.25">
      <c r="A196">
        <v>1502806</v>
      </c>
      <c r="B196">
        <v>4</v>
      </c>
      <c r="C196" t="s">
        <v>876</v>
      </c>
    </row>
    <row r="197" spans="1:3" x14ac:dyDescent="0.25">
      <c r="A197">
        <v>1502855</v>
      </c>
      <c r="B197">
        <v>4</v>
      </c>
      <c r="C197" t="s">
        <v>876</v>
      </c>
    </row>
    <row r="198" spans="1:3" x14ac:dyDescent="0.25">
      <c r="A198">
        <v>1502905</v>
      </c>
      <c r="B198">
        <v>4</v>
      </c>
      <c r="C198" t="s">
        <v>876</v>
      </c>
    </row>
    <row r="199" spans="1:3" x14ac:dyDescent="0.25">
      <c r="A199">
        <v>1502939</v>
      </c>
      <c r="B199">
        <v>4</v>
      </c>
      <c r="C199" t="s">
        <v>876</v>
      </c>
    </row>
    <row r="200" spans="1:3" x14ac:dyDescent="0.25">
      <c r="A200">
        <v>1502954</v>
      </c>
      <c r="B200">
        <v>4</v>
      </c>
      <c r="C200" t="s">
        <v>876</v>
      </c>
    </row>
    <row r="201" spans="1:3" x14ac:dyDescent="0.25">
      <c r="A201">
        <v>1503002</v>
      </c>
      <c r="B201">
        <v>4</v>
      </c>
      <c r="C201" t="s">
        <v>876</v>
      </c>
    </row>
    <row r="202" spans="1:3" x14ac:dyDescent="0.25">
      <c r="A202">
        <v>1503044</v>
      </c>
      <c r="B202">
        <v>4</v>
      </c>
      <c r="C202" t="s">
        <v>876</v>
      </c>
    </row>
    <row r="203" spans="1:3" x14ac:dyDescent="0.25">
      <c r="A203">
        <v>1503077</v>
      </c>
      <c r="B203">
        <v>4</v>
      </c>
      <c r="C203" t="s">
        <v>876</v>
      </c>
    </row>
    <row r="204" spans="1:3" x14ac:dyDescent="0.25">
      <c r="A204">
        <v>1503093</v>
      </c>
      <c r="B204">
        <v>4</v>
      </c>
      <c r="C204" t="s">
        <v>876</v>
      </c>
    </row>
    <row r="205" spans="1:3" x14ac:dyDescent="0.25">
      <c r="A205">
        <v>1503101</v>
      </c>
      <c r="B205">
        <v>4</v>
      </c>
      <c r="C205" t="s">
        <v>876</v>
      </c>
    </row>
    <row r="206" spans="1:3" x14ac:dyDescent="0.25">
      <c r="A206">
        <v>1503200</v>
      </c>
      <c r="B206">
        <v>4</v>
      </c>
      <c r="C206" t="s">
        <v>876</v>
      </c>
    </row>
    <row r="207" spans="1:3" x14ac:dyDescent="0.25">
      <c r="A207">
        <v>1503309</v>
      </c>
      <c r="B207">
        <v>4</v>
      </c>
      <c r="C207" t="s">
        <v>876</v>
      </c>
    </row>
    <row r="208" spans="1:3" x14ac:dyDescent="0.25">
      <c r="A208">
        <v>1503408</v>
      </c>
      <c r="B208">
        <v>4</v>
      </c>
      <c r="C208" t="s">
        <v>876</v>
      </c>
    </row>
    <row r="209" spans="1:3" x14ac:dyDescent="0.25">
      <c r="A209">
        <v>1503457</v>
      </c>
      <c r="B209">
        <v>4</v>
      </c>
      <c r="C209" t="s">
        <v>876</v>
      </c>
    </row>
    <row r="210" spans="1:3" x14ac:dyDescent="0.25">
      <c r="A210">
        <v>1503507</v>
      </c>
      <c r="B210">
        <v>4</v>
      </c>
      <c r="C210" t="s">
        <v>876</v>
      </c>
    </row>
    <row r="211" spans="1:3" x14ac:dyDescent="0.25">
      <c r="A211">
        <v>1503606</v>
      </c>
      <c r="B211">
        <v>4</v>
      </c>
      <c r="C211" t="s">
        <v>876</v>
      </c>
    </row>
    <row r="212" spans="1:3" x14ac:dyDescent="0.25">
      <c r="A212">
        <v>1503705</v>
      </c>
      <c r="B212">
        <v>4</v>
      </c>
      <c r="C212" t="s">
        <v>876</v>
      </c>
    </row>
    <row r="213" spans="1:3" x14ac:dyDescent="0.25">
      <c r="A213">
        <v>1503754</v>
      </c>
      <c r="B213">
        <v>4</v>
      </c>
      <c r="C213" t="s">
        <v>876</v>
      </c>
    </row>
    <row r="214" spans="1:3" x14ac:dyDescent="0.25">
      <c r="A214">
        <v>1503804</v>
      </c>
      <c r="B214">
        <v>4</v>
      </c>
      <c r="C214" t="s">
        <v>876</v>
      </c>
    </row>
    <row r="215" spans="1:3" x14ac:dyDescent="0.25">
      <c r="A215">
        <v>1503903</v>
      </c>
      <c r="B215">
        <v>4</v>
      </c>
      <c r="C215" t="s">
        <v>876</v>
      </c>
    </row>
    <row r="216" spans="1:3" x14ac:dyDescent="0.25">
      <c r="A216">
        <v>1504000</v>
      </c>
      <c r="B216">
        <v>4</v>
      </c>
      <c r="C216" t="s">
        <v>876</v>
      </c>
    </row>
    <row r="217" spans="1:3" x14ac:dyDescent="0.25">
      <c r="A217">
        <v>1504059</v>
      </c>
      <c r="B217">
        <v>4</v>
      </c>
      <c r="C217" t="s">
        <v>876</v>
      </c>
    </row>
    <row r="218" spans="1:3" x14ac:dyDescent="0.25">
      <c r="A218">
        <v>1504109</v>
      </c>
      <c r="B218">
        <v>4</v>
      </c>
      <c r="C218" t="s">
        <v>876</v>
      </c>
    </row>
    <row r="219" spans="1:3" x14ac:dyDescent="0.25">
      <c r="A219">
        <v>1504208</v>
      </c>
      <c r="B219">
        <v>4</v>
      </c>
      <c r="C219" t="s">
        <v>876</v>
      </c>
    </row>
    <row r="220" spans="1:3" x14ac:dyDescent="0.25">
      <c r="A220">
        <v>1504307</v>
      </c>
      <c r="B220">
        <v>4</v>
      </c>
      <c r="C220" t="s">
        <v>876</v>
      </c>
    </row>
    <row r="221" spans="1:3" x14ac:dyDescent="0.25">
      <c r="A221">
        <v>1504406</v>
      </c>
      <c r="B221">
        <v>4</v>
      </c>
      <c r="C221" t="s">
        <v>876</v>
      </c>
    </row>
    <row r="222" spans="1:3" x14ac:dyDescent="0.25">
      <c r="A222">
        <v>1504422</v>
      </c>
      <c r="B222">
        <v>4</v>
      </c>
      <c r="C222" t="s">
        <v>876</v>
      </c>
    </row>
    <row r="223" spans="1:3" x14ac:dyDescent="0.25">
      <c r="A223">
        <v>1504455</v>
      </c>
      <c r="B223">
        <v>4</v>
      </c>
      <c r="C223" t="s">
        <v>876</v>
      </c>
    </row>
    <row r="224" spans="1:3" x14ac:dyDescent="0.25">
      <c r="A224">
        <v>1504505</v>
      </c>
      <c r="B224">
        <v>4</v>
      </c>
      <c r="C224" t="s">
        <v>876</v>
      </c>
    </row>
    <row r="225" spans="1:3" x14ac:dyDescent="0.25">
      <c r="A225">
        <v>1504604</v>
      </c>
      <c r="B225">
        <v>4</v>
      </c>
      <c r="C225" t="s">
        <v>876</v>
      </c>
    </row>
    <row r="226" spans="1:3" x14ac:dyDescent="0.25">
      <c r="A226">
        <v>1504703</v>
      </c>
      <c r="B226">
        <v>4</v>
      </c>
      <c r="C226" t="s">
        <v>876</v>
      </c>
    </row>
    <row r="227" spans="1:3" x14ac:dyDescent="0.25">
      <c r="A227">
        <v>1504802</v>
      </c>
      <c r="B227">
        <v>4</v>
      </c>
      <c r="C227" t="s">
        <v>876</v>
      </c>
    </row>
    <row r="228" spans="1:3" x14ac:dyDescent="0.25">
      <c r="A228">
        <v>1504901</v>
      </c>
      <c r="B228">
        <v>4</v>
      </c>
      <c r="C228" t="s">
        <v>876</v>
      </c>
    </row>
    <row r="229" spans="1:3" x14ac:dyDescent="0.25">
      <c r="A229">
        <v>1504950</v>
      </c>
      <c r="B229">
        <v>4</v>
      </c>
      <c r="C229" t="s">
        <v>876</v>
      </c>
    </row>
    <row r="230" spans="1:3" x14ac:dyDescent="0.25">
      <c r="A230">
        <v>1504976</v>
      </c>
      <c r="B230">
        <v>4</v>
      </c>
      <c r="C230" t="s">
        <v>876</v>
      </c>
    </row>
    <row r="231" spans="1:3" x14ac:dyDescent="0.25">
      <c r="A231">
        <v>1505007</v>
      </c>
      <c r="B231">
        <v>4</v>
      </c>
      <c r="C231" t="s">
        <v>876</v>
      </c>
    </row>
    <row r="232" spans="1:3" x14ac:dyDescent="0.25">
      <c r="A232">
        <v>1505031</v>
      </c>
      <c r="B232">
        <v>4</v>
      </c>
      <c r="C232" t="s">
        <v>876</v>
      </c>
    </row>
    <row r="233" spans="1:3" x14ac:dyDescent="0.25">
      <c r="A233">
        <v>1505064</v>
      </c>
      <c r="B233">
        <v>4</v>
      </c>
      <c r="C233" t="s">
        <v>876</v>
      </c>
    </row>
    <row r="234" spans="1:3" x14ac:dyDescent="0.25">
      <c r="A234">
        <v>1505106</v>
      </c>
      <c r="B234">
        <v>4</v>
      </c>
      <c r="C234" t="s">
        <v>876</v>
      </c>
    </row>
    <row r="235" spans="1:3" x14ac:dyDescent="0.25">
      <c r="A235">
        <v>1505205</v>
      </c>
      <c r="B235">
        <v>4</v>
      </c>
      <c r="C235" t="s">
        <v>876</v>
      </c>
    </row>
    <row r="236" spans="1:3" x14ac:dyDescent="0.25">
      <c r="A236">
        <v>1505304</v>
      </c>
      <c r="B236">
        <v>4</v>
      </c>
      <c r="C236" t="s">
        <v>876</v>
      </c>
    </row>
    <row r="237" spans="1:3" x14ac:dyDescent="0.25">
      <c r="A237">
        <v>1505403</v>
      </c>
      <c r="B237">
        <v>4</v>
      </c>
      <c r="C237" t="s">
        <v>876</v>
      </c>
    </row>
    <row r="238" spans="1:3" x14ac:dyDescent="0.25">
      <c r="A238">
        <v>1505437</v>
      </c>
      <c r="B238">
        <v>4</v>
      </c>
      <c r="C238" t="s">
        <v>876</v>
      </c>
    </row>
    <row r="239" spans="1:3" x14ac:dyDescent="0.25">
      <c r="A239">
        <v>1505486</v>
      </c>
      <c r="B239">
        <v>4</v>
      </c>
      <c r="C239" t="s">
        <v>876</v>
      </c>
    </row>
    <row r="240" spans="1:3" x14ac:dyDescent="0.25">
      <c r="A240">
        <v>1505494</v>
      </c>
      <c r="B240">
        <v>4</v>
      </c>
      <c r="C240" t="s">
        <v>876</v>
      </c>
    </row>
    <row r="241" spans="1:3" x14ac:dyDescent="0.25">
      <c r="A241">
        <v>1505502</v>
      </c>
      <c r="B241">
        <v>4</v>
      </c>
      <c r="C241" t="s">
        <v>876</v>
      </c>
    </row>
    <row r="242" spans="1:3" x14ac:dyDescent="0.25">
      <c r="A242">
        <v>1505536</v>
      </c>
      <c r="B242">
        <v>4</v>
      </c>
      <c r="C242" t="s">
        <v>876</v>
      </c>
    </row>
    <row r="243" spans="1:3" x14ac:dyDescent="0.25">
      <c r="A243">
        <v>1505551</v>
      </c>
      <c r="B243">
        <v>4</v>
      </c>
      <c r="C243" t="s">
        <v>876</v>
      </c>
    </row>
    <row r="244" spans="1:3" x14ac:dyDescent="0.25">
      <c r="A244">
        <v>1505601</v>
      </c>
      <c r="B244">
        <v>4</v>
      </c>
      <c r="C244" t="s">
        <v>876</v>
      </c>
    </row>
    <row r="245" spans="1:3" x14ac:dyDescent="0.25">
      <c r="A245">
        <v>1505635</v>
      </c>
      <c r="B245">
        <v>4</v>
      </c>
      <c r="C245" t="s">
        <v>876</v>
      </c>
    </row>
    <row r="246" spans="1:3" x14ac:dyDescent="0.25">
      <c r="A246">
        <v>1505650</v>
      </c>
      <c r="B246">
        <v>4</v>
      </c>
      <c r="C246" t="s">
        <v>876</v>
      </c>
    </row>
    <row r="247" spans="1:3" x14ac:dyDescent="0.25">
      <c r="A247">
        <v>1505700</v>
      </c>
      <c r="B247">
        <v>4</v>
      </c>
      <c r="C247" t="s">
        <v>876</v>
      </c>
    </row>
    <row r="248" spans="1:3" x14ac:dyDescent="0.25">
      <c r="A248">
        <v>1505809</v>
      </c>
      <c r="B248">
        <v>4</v>
      </c>
      <c r="C248" t="s">
        <v>876</v>
      </c>
    </row>
    <row r="249" spans="1:3" x14ac:dyDescent="0.25">
      <c r="A249">
        <v>1505908</v>
      </c>
      <c r="B249">
        <v>4</v>
      </c>
      <c r="C249" t="s">
        <v>876</v>
      </c>
    </row>
    <row r="250" spans="1:3" x14ac:dyDescent="0.25">
      <c r="A250">
        <v>1506005</v>
      </c>
      <c r="B250">
        <v>4</v>
      </c>
      <c r="C250" t="s">
        <v>876</v>
      </c>
    </row>
    <row r="251" spans="1:3" x14ac:dyDescent="0.25">
      <c r="A251">
        <v>1506104</v>
      </c>
      <c r="B251">
        <v>4</v>
      </c>
      <c r="C251" t="s">
        <v>876</v>
      </c>
    </row>
    <row r="252" spans="1:3" x14ac:dyDescent="0.25">
      <c r="A252">
        <v>1506112</v>
      </c>
      <c r="B252">
        <v>4</v>
      </c>
      <c r="C252" t="s">
        <v>876</v>
      </c>
    </row>
    <row r="253" spans="1:3" x14ac:dyDescent="0.25">
      <c r="A253">
        <v>1506138</v>
      </c>
      <c r="B253">
        <v>4</v>
      </c>
      <c r="C253" t="s">
        <v>876</v>
      </c>
    </row>
    <row r="254" spans="1:3" x14ac:dyDescent="0.25">
      <c r="A254">
        <v>1506161</v>
      </c>
      <c r="B254">
        <v>4</v>
      </c>
      <c r="C254" t="s">
        <v>876</v>
      </c>
    </row>
    <row r="255" spans="1:3" x14ac:dyDescent="0.25">
      <c r="A255">
        <v>1506187</v>
      </c>
      <c r="B255">
        <v>4</v>
      </c>
      <c r="C255" t="s">
        <v>876</v>
      </c>
    </row>
    <row r="256" spans="1:3" x14ac:dyDescent="0.25">
      <c r="A256">
        <v>1506195</v>
      </c>
      <c r="B256">
        <v>4</v>
      </c>
      <c r="C256" t="s">
        <v>876</v>
      </c>
    </row>
    <row r="257" spans="1:3" x14ac:dyDescent="0.25">
      <c r="A257">
        <v>1506203</v>
      </c>
      <c r="B257">
        <v>4</v>
      </c>
      <c r="C257" t="s">
        <v>876</v>
      </c>
    </row>
    <row r="258" spans="1:3" x14ac:dyDescent="0.25">
      <c r="A258">
        <v>1506302</v>
      </c>
      <c r="B258">
        <v>4</v>
      </c>
      <c r="C258" t="s">
        <v>876</v>
      </c>
    </row>
    <row r="259" spans="1:3" x14ac:dyDescent="0.25">
      <c r="A259">
        <v>1506351</v>
      </c>
      <c r="B259">
        <v>4</v>
      </c>
      <c r="C259" t="s">
        <v>876</v>
      </c>
    </row>
    <row r="260" spans="1:3" x14ac:dyDescent="0.25">
      <c r="A260">
        <v>1506401</v>
      </c>
      <c r="B260">
        <v>4</v>
      </c>
      <c r="C260" t="s">
        <v>876</v>
      </c>
    </row>
    <row r="261" spans="1:3" x14ac:dyDescent="0.25">
      <c r="A261">
        <v>1506500</v>
      </c>
      <c r="B261">
        <v>4</v>
      </c>
      <c r="C261" t="s">
        <v>876</v>
      </c>
    </row>
    <row r="262" spans="1:3" x14ac:dyDescent="0.25">
      <c r="A262">
        <v>1506559</v>
      </c>
      <c r="B262">
        <v>4</v>
      </c>
      <c r="C262" t="s">
        <v>876</v>
      </c>
    </row>
    <row r="263" spans="1:3" x14ac:dyDescent="0.25">
      <c r="A263">
        <v>1506583</v>
      </c>
      <c r="B263">
        <v>4</v>
      </c>
      <c r="C263" t="s">
        <v>876</v>
      </c>
    </row>
    <row r="264" spans="1:3" x14ac:dyDescent="0.25">
      <c r="A264">
        <v>1506609</v>
      </c>
      <c r="B264">
        <v>4</v>
      </c>
      <c r="C264" t="s">
        <v>876</v>
      </c>
    </row>
    <row r="265" spans="1:3" x14ac:dyDescent="0.25">
      <c r="A265">
        <v>1506708</v>
      </c>
      <c r="B265">
        <v>4</v>
      </c>
      <c r="C265" t="s">
        <v>876</v>
      </c>
    </row>
    <row r="266" spans="1:3" x14ac:dyDescent="0.25">
      <c r="A266">
        <v>1506807</v>
      </c>
      <c r="B266">
        <v>4</v>
      </c>
      <c r="C266" t="s">
        <v>876</v>
      </c>
    </row>
    <row r="267" spans="1:3" x14ac:dyDescent="0.25">
      <c r="A267">
        <v>1506906</v>
      </c>
      <c r="B267">
        <v>4</v>
      </c>
      <c r="C267" t="s">
        <v>876</v>
      </c>
    </row>
    <row r="268" spans="1:3" x14ac:dyDescent="0.25">
      <c r="A268">
        <v>1507003</v>
      </c>
      <c r="B268">
        <v>4</v>
      </c>
      <c r="C268" t="s">
        <v>876</v>
      </c>
    </row>
    <row r="269" spans="1:3" x14ac:dyDescent="0.25">
      <c r="A269">
        <v>1507102</v>
      </c>
      <c r="B269">
        <v>4</v>
      </c>
      <c r="C269" t="s">
        <v>876</v>
      </c>
    </row>
    <row r="270" spans="1:3" x14ac:dyDescent="0.25">
      <c r="A270">
        <v>1507151</v>
      </c>
      <c r="B270">
        <v>4</v>
      </c>
      <c r="C270" t="s">
        <v>876</v>
      </c>
    </row>
    <row r="271" spans="1:3" x14ac:dyDescent="0.25">
      <c r="A271">
        <v>1507201</v>
      </c>
      <c r="B271">
        <v>4</v>
      </c>
      <c r="C271" t="s">
        <v>876</v>
      </c>
    </row>
    <row r="272" spans="1:3" x14ac:dyDescent="0.25">
      <c r="A272">
        <v>1507300</v>
      </c>
      <c r="B272">
        <v>4</v>
      </c>
      <c r="C272" t="s">
        <v>876</v>
      </c>
    </row>
    <row r="273" spans="1:3" x14ac:dyDescent="0.25">
      <c r="A273">
        <v>1507409</v>
      </c>
      <c r="B273">
        <v>4</v>
      </c>
      <c r="C273" t="s">
        <v>876</v>
      </c>
    </row>
    <row r="274" spans="1:3" x14ac:dyDescent="0.25">
      <c r="A274">
        <v>1507458</v>
      </c>
      <c r="B274">
        <v>4</v>
      </c>
      <c r="C274" t="s">
        <v>876</v>
      </c>
    </row>
    <row r="275" spans="1:3" x14ac:dyDescent="0.25">
      <c r="A275">
        <v>1507466</v>
      </c>
      <c r="B275">
        <v>4</v>
      </c>
      <c r="C275" t="s">
        <v>876</v>
      </c>
    </row>
    <row r="276" spans="1:3" x14ac:dyDescent="0.25">
      <c r="A276">
        <v>1507474</v>
      </c>
      <c r="B276">
        <v>4</v>
      </c>
      <c r="C276" t="s">
        <v>876</v>
      </c>
    </row>
    <row r="277" spans="1:3" x14ac:dyDescent="0.25">
      <c r="A277">
        <v>1507508</v>
      </c>
      <c r="B277">
        <v>4</v>
      </c>
      <c r="C277" t="s">
        <v>876</v>
      </c>
    </row>
    <row r="278" spans="1:3" x14ac:dyDescent="0.25">
      <c r="A278">
        <v>1507607</v>
      </c>
      <c r="B278">
        <v>4</v>
      </c>
      <c r="C278" t="s">
        <v>876</v>
      </c>
    </row>
    <row r="279" spans="1:3" x14ac:dyDescent="0.25">
      <c r="A279">
        <v>1507706</v>
      </c>
      <c r="B279">
        <v>4</v>
      </c>
      <c r="C279" t="s">
        <v>876</v>
      </c>
    </row>
    <row r="280" spans="1:3" x14ac:dyDescent="0.25">
      <c r="A280">
        <v>1507755</v>
      </c>
      <c r="B280">
        <v>4</v>
      </c>
      <c r="C280" t="s">
        <v>876</v>
      </c>
    </row>
    <row r="281" spans="1:3" x14ac:dyDescent="0.25">
      <c r="A281">
        <v>1507805</v>
      </c>
      <c r="B281">
        <v>4</v>
      </c>
      <c r="C281" t="s">
        <v>876</v>
      </c>
    </row>
    <row r="282" spans="1:3" x14ac:dyDescent="0.25">
      <c r="A282">
        <v>1507904</v>
      </c>
      <c r="B282">
        <v>4</v>
      </c>
      <c r="C282" t="s">
        <v>876</v>
      </c>
    </row>
    <row r="283" spans="1:3" x14ac:dyDescent="0.25">
      <c r="A283">
        <v>1507953</v>
      </c>
      <c r="B283">
        <v>4</v>
      </c>
      <c r="C283" t="s">
        <v>876</v>
      </c>
    </row>
    <row r="284" spans="1:3" x14ac:dyDescent="0.25">
      <c r="A284">
        <v>1507961</v>
      </c>
      <c r="B284">
        <v>4</v>
      </c>
      <c r="C284" t="s">
        <v>876</v>
      </c>
    </row>
    <row r="285" spans="1:3" x14ac:dyDescent="0.25">
      <c r="A285">
        <v>1507979</v>
      </c>
      <c r="B285">
        <v>4</v>
      </c>
      <c r="C285" t="s">
        <v>876</v>
      </c>
    </row>
    <row r="286" spans="1:3" x14ac:dyDescent="0.25">
      <c r="A286">
        <v>1508001</v>
      </c>
      <c r="B286">
        <v>4</v>
      </c>
      <c r="C286" t="s">
        <v>876</v>
      </c>
    </row>
    <row r="287" spans="1:3" x14ac:dyDescent="0.25">
      <c r="A287">
        <v>1508035</v>
      </c>
      <c r="B287">
        <v>4</v>
      </c>
      <c r="C287" t="s">
        <v>876</v>
      </c>
    </row>
    <row r="288" spans="1:3" x14ac:dyDescent="0.25">
      <c r="A288">
        <v>1508050</v>
      </c>
      <c r="B288">
        <v>4</v>
      </c>
      <c r="C288" t="s">
        <v>876</v>
      </c>
    </row>
    <row r="289" spans="1:3" x14ac:dyDescent="0.25">
      <c r="A289">
        <v>1508084</v>
      </c>
      <c r="B289">
        <v>4</v>
      </c>
      <c r="C289" t="s">
        <v>876</v>
      </c>
    </row>
    <row r="290" spans="1:3" x14ac:dyDescent="0.25">
      <c r="A290">
        <v>1508100</v>
      </c>
      <c r="B290">
        <v>4</v>
      </c>
      <c r="C290" t="s">
        <v>876</v>
      </c>
    </row>
    <row r="291" spans="1:3" x14ac:dyDescent="0.25">
      <c r="A291">
        <v>1508126</v>
      </c>
      <c r="B291">
        <v>4</v>
      </c>
      <c r="C291" t="s">
        <v>876</v>
      </c>
    </row>
    <row r="292" spans="1:3" x14ac:dyDescent="0.25">
      <c r="A292">
        <v>1508159</v>
      </c>
      <c r="B292">
        <v>4</v>
      </c>
      <c r="C292" t="s">
        <v>876</v>
      </c>
    </row>
    <row r="293" spans="1:3" x14ac:dyDescent="0.25">
      <c r="A293">
        <v>1508209</v>
      </c>
      <c r="B293">
        <v>4</v>
      </c>
      <c r="C293" t="s">
        <v>876</v>
      </c>
    </row>
    <row r="294" spans="1:3" x14ac:dyDescent="0.25">
      <c r="A294">
        <v>1508308</v>
      </c>
      <c r="B294">
        <v>4</v>
      </c>
      <c r="C294" t="s">
        <v>876</v>
      </c>
    </row>
    <row r="295" spans="1:3" x14ac:dyDescent="0.25">
      <c r="A295">
        <v>1508357</v>
      </c>
      <c r="B295">
        <v>4</v>
      </c>
      <c r="C295" t="s">
        <v>876</v>
      </c>
    </row>
    <row r="296" spans="1:3" x14ac:dyDescent="0.25">
      <c r="A296">
        <v>1508407</v>
      </c>
      <c r="B296">
        <v>4</v>
      </c>
      <c r="C296" t="s">
        <v>876</v>
      </c>
    </row>
    <row r="297" spans="1:3" x14ac:dyDescent="0.25">
      <c r="A297">
        <v>1600055</v>
      </c>
      <c r="B297">
        <v>4</v>
      </c>
      <c r="C297" t="s">
        <v>877</v>
      </c>
    </row>
    <row r="298" spans="1:3" x14ac:dyDescent="0.25">
      <c r="A298">
        <v>1600105</v>
      </c>
      <c r="B298">
        <v>4</v>
      </c>
      <c r="C298" t="s">
        <v>877</v>
      </c>
    </row>
    <row r="299" spans="1:3" x14ac:dyDescent="0.25">
      <c r="A299">
        <v>1600154</v>
      </c>
      <c r="B299">
        <v>4</v>
      </c>
      <c r="C299" t="s">
        <v>877</v>
      </c>
    </row>
    <row r="300" spans="1:3" x14ac:dyDescent="0.25">
      <c r="A300">
        <v>1600204</v>
      </c>
      <c r="B300">
        <v>4</v>
      </c>
      <c r="C300" t="s">
        <v>877</v>
      </c>
    </row>
    <row r="301" spans="1:3" x14ac:dyDescent="0.25">
      <c r="A301">
        <v>1600212</v>
      </c>
      <c r="B301">
        <v>4</v>
      </c>
      <c r="C301" t="s">
        <v>877</v>
      </c>
    </row>
    <row r="302" spans="1:3" x14ac:dyDescent="0.25">
      <c r="A302">
        <v>1600238</v>
      </c>
      <c r="B302">
        <v>4</v>
      </c>
      <c r="C302" t="s">
        <v>877</v>
      </c>
    </row>
    <row r="303" spans="1:3" x14ac:dyDescent="0.25">
      <c r="A303">
        <v>1600253</v>
      </c>
      <c r="B303">
        <v>4</v>
      </c>
      <c r="C303" t="s">
        <v>877</v>
      </c>
    </row>
    <row r="304" spans="1:3" x14ac:dyDescent="0.25">
      <c r="A304">
        <v>1600279</v>
      </c>
      <c r="B304">
        <v>4</v>
      </c>
      <c r="C304" t="s">
        <v>877</v>
      </c>
    </row>
    <row r="305" spans="1:3" x14ac:dyDescent="0.25">
      <c r="A305">
        <v>1600303</v>
      </c>
      <c r="B305">
        <v>4</v>
      </c>
      <c r="C305" t="s">
        <v>877</v>
      </c>
    </row>
    <row r="306" spans="1:3" x14ac:dyDescent="0.25">
      <c r="A306">
        <v>1600402</v>
      </c>
      <c r="B306">
        <v>4</v>
      </c>
      <c r="C306" t="s">
        <v>877</v>
      </c>
    </row>
    <row r="307" spans="1:3" x14ac:dyDescent="0.25">
      <c r="A307">
        <v>1600501</v>
      </c>
      <c r="B307">
        <v>4</v>
      </c>
      <c r="C307" t="s">
        <v>877</v>
      </c>
    </row>
    <row r="308" spans="1:3" x14ac:dyDescent="0.25">
      <c r="A308">
        <v>1600535</v>
      </c>
      <c r="B308">
        <v>4</v>
      </c>
      <c r="C308" t="s">
        <v>877</v>
      </c>
    </row>
    <row r="309" spans="1:3" x14ac:dyDescent="0.25">
      <c r="A309">
        <v>1600550</v>
      </c>
      <c r="B309">
        <v>4</v>
      </c>
      <c r="C309" t="s">
        <v>877</v>
      </c>
    </row>
    <row r="310" spans="1:3" x14ac:dyDescent="0.25">
      <c r="A310">
        <v>1600600</v>
      </c>
      <c r="B310">
        <v>4</v>
      </c>
      <c r="C310" t="s">
        <v>877</v>
      </c>
    </row>
    <row r="311" spans="1:3" x14ac:dyDescent="0.25">
      <c r="A311">
        <v>1600709</v>
      </c>
      <c r="B311">
        <v>4</v>
      </c>
      <c r="C311" t="s">
        <v>877</v>
      </c>
    </row>
    <row r="312" spans="1:3" x14ac:dyDescent="0.25">
      <c r="A312">
        <v>1600808</v>
      </c>
      <c r="B312">
        <v>4</v>
      </c>
      <c r="C312" t="s">
        <v>877</v>
      </c>
    </row>
    <row r="313" spans="1:3" x14ac:dyDescent="0.25">
      <c r="A313">
        <v>1700251</v>
      </c>
      <c r="B313">
        <v>6</v>
      </c>
      <c r="C313" t="s">
        <v>878</v>
      </c>
    </row>
    <row r="314" spans="1:3" x14ac:dyDescent="0.25">
      <c r="A314">
        <v>1700301</v>
      </c>
      <c r="B314">
        <v>6</v>
      </c>
      <c r="C314" t="s">
        <v>878</v>
      </c>
    </row>
    <row r="315" spans="1:3" x14ac:dyDescent="0.25">
      <c r="A315">
        <v>1700350</v>
      </c>
      <c r="B315">
        <v>6</v>
      </c>
      <c r="C315" t="s">
        <v>878</v>
      </c>
    </row>
    <row r="316" spans="1:3" x14ac:dyDescent="0.25">
      <c r="A316">
        <v>1700400</v>
      </c>
      <c r="B316">
        <v>6</v>
      </c>
      <c r="C316" t="s">
        <v>878</v>
      </c>
    </row>
    <row r="317" spans="1:3" x14ac:dyDescent="0.25">
      <c r="A317">
        <v>1700707</v>
      </c>
      <c r="B317">
        <v>6</v>
      </c>
      <c r="C317" t="s">
        <v>878</v>
      </c>
    </row>
    <row r="318" spans="1:3" x14ac:dyDescent="0.25">
      <c r="A318">
        <v>1701002</v>
      </c>
      <c r="B318">
        <v>6</v>
      </c>
      <c r="C318" t="s">
        <v>878</v>
      </c>
    </row>
    <row r="319" spans="1:3" x14ac:dyDescent="0.25">
      <c r="A319">
        <v>1701051</v>
      </c>
      <c r="B319">
        <v>6</v>
      </c>
      <c r="C319" t="s">
        <v>878</v>
      </c>
    </row>
    <row r="320" spans="1:3" x14ac:dyDescent="0.25">
      <c r="A320">
        <v>1701101</v>
      </c>
      <c r="B320">
        <v>6</v>
      </c>
      <c r="C320" t="s">
        <v>878</v>
      </c>
    </row>
    <row r="321" spans="1:3" x14ac:dyDescent="0.25">
      <c r="A321">
        <v>1701309</v>
      </c>
      <c r="B321">
        <v>6</v>
      </c>
      <c r="C321" t="s">
        <v>878</v>
      </c>
    </row>
    <row r="322" spans="1:3" x14ac:dyDescent="0.25">
      <c r="A322">
        <v>1701903</v>
      </c>
      <c r="B322">
        <v>6</v>
      </c>
      <c r="C322" t="s">
        <v>878</v>
      </c>
    </row>
    <row r="323" spans="1:3" x14ac:dyDescent="0.25">
      <c r="A323">
        <v>1702000</v>
      </c>
      <c r="B323">
        <v>6</v>
      </c>
      <c r="C323" t="s">
        <v>878</v>
      </c>
    </row>
    <row r="324" spans="1:3" x14ac:dyDescent="0.25">
      <c r="A324">
        <v>1702109</v>
      </c>
      <c r="B324">
        <v>6</v>
      </c>
      <c r="C324" t="s">
        <v>878</v>
      </c>
    </row>
    <row r="325" spans="1:3" x14ac:dyDescent="0.25">
      <c r="A325">
        <v>1702158</v>
      </c>
      <c r="B325">
        <v>6</v>
      </c>
      <c r="C325" t="s">
        <v>878</v>
      </c>
    </row>
    <row r="326" spans="1:3" x14ac:dyDescent="0.25">
      <c r="A326">
        <v>1702208</v>
      </c>
      <c r="B326">
        <v>6</v>
      </c>
      <c r="C326" t="s">
        <v>878</v>
      </c>
    </row>
    <row r="327" spans="1:3" x14ac:dyDescent="0.25">
      <c r="A327">
        <v>1702307</v>
      </c>
      <c r="B327">
        <v>6</v>
      </c>
      <c r="C327" t="s">
        <v>878</v>
      </c>
    </row>
    <row r="328" spans="1:3" x14ac:dyDescent="0.25">
      <c r="A328">
        <v>1702406</v>
      </c>
      <c r="B328">
        <v>6</v>
      </c>
      <c r="C328" t="s">
        <v>878</v>
      </c>
    </row>
    <row r="329" spans="1:3" x14ac:dyDescent="0.25">
      <c r="A329">
        <v>1702554</v>
      </c>
      <c r="B329">
        <v>6</v>
      </c>
      <c r="C329" t="s">
        <v>878</v>
      </c>
    </row>
    <row r="330" spans="1:3" x14ac:dyDescent="0.25">
      <c r="A330">
        <v>1702703</v>
      </c>
      <c r="B330">
        <v>6</v>
      </c>
      <c r="C330" t="s">
        <v>878</v>
      </c>
    </row>
    <row r="331" spans="1:3" x14ac:dyDescent="0.25">
      <c r="A331">
        <v>1702901</v>
      </c>
      <c r="B331">
        <v>6</v>
      </c>
      <c r="C331" t="s">
        <v>878</v>
      </c>
    </row>
    <row r="332" spans="1:3" x14ac:dyDescent="0.25">
      <c r="A332">
        <v>1703008</v>
      </c>
      <c r="B332">
        <v>6</v>
      </c>
      <c r="C332" t="s">
        <v>878</v>
      </c>
    </row>
    <row r="333" spans="1:3" x14ac:dyDescent="0.25">
      <c r="A333">
        <v>1703057</v>
      </c>
      <c r="B333">
        <v>6</v>
      </c>
      <c r="C333" t="s">
        <v>878</v>
      </c>
    </row>
    <row r="334" spans="1:3" x14ac:dyDescent="0.25">
      <c r="A334">
        <v>1703073</v>
      </c>
      <c r="B334">
        <v>6</v>
      </c>
      <c r="C334" t="s">
        <v>878</v>
      </c>
    </row>
    <row r="335" spans="1:3" x14ac:dyDescent="0.25">
      <c r="A335">
        <v>1703107</v>
      </c>
      <c r="B335">
        <v>6</v>
      </c>
      <c r="C335" t="s">
        <v>878</v>
      </c>
    </row>
    <row r="336" spans="1:3" x14ac:dyDescent="0.25">
      <c r="A336">
        <v>1703206</v>
      </c>
      <c r="B336">
        <v>6</v>
      </c>
      <c r="C336" t="s">
        <v>878</v>
      </c>
    </row>
    <row r="337" spans="1:3" x14ac:dyDescent="0.25">
      <c r="A337">
        <v>1703305</v>
      </c>
      <c r="B337">
        <v>6</v>
      </c>
      <c r="C337" t="s">
        <v>878</v>
      </c>
    </row>
    <row r="338" spans="1:3" x14ac:dyDescent="0.25">
      <c r="A338">
        <v>1703602</v>
      </c>
      <c r="B338">
        <v>6</v>
      </c>
      <c r="C338" t="s">
        <v>878</v>
      </c>
    </row>
    <row r="339" spans="1:3" x14ac:dyDescent="0.25">
      <c r="A339">
        <v>1703701</v>
      </c>
      <c r="B339">
        <v>6</v>
      </c>
      <c r="C339" t="s">
        <v>878</v>
      </c>
    </row>
    <row r="340" spans="1:3" x14ac:dyDescent="0.25">
      <c r="A340">
        <v>1703800</v>
      </c>
      <c r="B340">
        <v>6</v>
      </c>
      <c r="C340" t="s">
        <v>878</v>
      </c>
    </row>
    <row r="341" spans="1:3" x14ac:dyDescent="0.25">
      <c r="A341">
        <v>1703826</v>
      </c>
      <c r="B341">
        <v>6</v>
      </c>
      <c r="C341" t="s">
        <v>878</v>
      </c>
    </row>
    <row r="342" spans="1:3" x14ac:dyDescent="0.25">
      <c r="A342">
        <v>1703842</v>
      </c>
      <c r="B342">
        <v>6</v>
      </c>
      <c r="C342" t="s">
        <v>878</v>
      </c>
    </row>
    <row r="343" spans="1:3" x14ac:dyDescent="0.25">
      <c r="A343">
        <v>1703867</v>
      </c>
      <c r="B343">
        <v>6</v>
      </c>
      <c r="C343" t="s">
        <v>878</v>
      </c>
    </row>
    <row r="344" spans="1:3" x14ac:dyDescent="0.25">
      <c r="A344">
        <v>1703883</v>
      </c>
      <c r="B344">
        <v>6</v>
      </c>
      <c r="C344" t="s">
        <v>878</v>
      </c>
    </row>
    <row r="345" spans="1:3" x14ac:dyDescent="0.25">
      <c r="A345">
        <v>1703891</v>
      </c>
      <c r="B345">
        <v>6</v>
      </c>
      <c r="C345" t="s">
        <v>878</v>
      </c>
    </row>
    <row r="346" spans="1:3" x14ac:dyDescent="0.25">
      <c r="A346">
        <v>1703909</v>
      </c>
      <c r="B346">
        <v>6</v>
      </c>
      <c r="C346" t="s">
        <v>878</v>
      </c>
    </row>
    <row r="347" spans="1:3" x14ac:dyDescent="0.25">
      <c r="A347">
        <v>1704105</v>
      </c>
      <c r="B347">
        <v>6</v>
      </c>
      <c r="C347" t="s">
        <v>878</v>
      </c>
    </row>
    <row r="348" spans="1:3" x14ac:dyDescent="0.25">
      <c r="A348">
        <v>1704600</v>
      </c>
      <c r="B348">
        <v>6</v>
      </c>
      <c r="C348" t="s">
        <v>878</v>
      </c>
    </row>
    <row r="349" spans="1:3" x14ac:dyDescent="0.25">
      <c r="A349">
        <v>1705102</v>
      </c>
      <c r="B349">
        <v>6</v>
      </c>
      <c r="C349" t="s">
        <v>878</v>
      </c>
    </row>
    <row r="350" spans="1:3" x14ac:dyDescent="0.25">
      <c r="A350">
        <v>1705508</v>
      </c>
      <c r="B350">
        <v>6</v>
      </c>
      <c r="C350" t="s">
        <v>878</v>
      </c>
    </row>
    <row r="351" spans="1:3" x14ac:dyDescent="0.25">
      <c r="A351">
        <v>1705557</v>
      </c>
      <c r="B351">
        <v>6</v>
      </c>
      <c r="C351" t="s">
        <v>878</v>
      </c>
    </row>
    <row r="352" spans="1:3" x14ac:dyDescent="0.25">
      <c r="A352">
        <v>1705607</v>
      </c>
      <c r="B352">
        <v>6</v>
      </c>
      <c r="C352" t="s">
        <v>878</v>
      </c>
    </row>
    <row r="353" spans="1:3" x14ac:dyDescent="0.25">
      <c r="A353">
        <v>1706001</v>
      </c>
      <c r="B353">
        <v>6</v>
      </c>
      <c r="C353" t="s">
        <v>878</v>
      </c>
    </row>
    <row r="354" spans="1:3" x14ac:dyDescent="0.25">
      <c r="A354">
        <v>1706100</v>
      </c>
      <c r="B354">
        <v>6</v>
      </c>
      <c r="C354" t="s">
        <v>878</v>
      </c>
    </row>
    <row r="355" spans="1:3" x14ac:dyDescent="0.25">
      <c r="A355">
        <v>1706258</v>
      </c>
      <c r="B355">
        <v>6</v>
      </c>
      <c r="C355" t="s">
        <v>878</v>
      </c>
    </row>
    <row r="356" spans="1:3" x14ac:dyDescent="0.25">
      <c r="A356">
        <v>1706506</v>
      </c>
      <c r="B356">
        <v>6</v>
      </c>
      <c r="C356" t="s">
        <v>878</v>
      </c>
    </row>
    <row r="357" spans="1:3" x14ac:dyDescent="0.25">
      <c r="A357">
        <v>1707009</v>
      </c>
      <c r="B357">
        <v>6</v>
      </c>
      <c r="C357" t="s">
        <v>878</v>
      </c>
    </row>
    <row r="358" spans="1:3" x14ac:dyDescent="0.25">
      <c r="A358">
        <v>1707108</v>
      </c>
      <c r="B358">
        <v>6</v>
      </c>
      <c r="C358" t="s">
        <v>878</v>
      </c>
    </row>
    <row r="359" spans="1:3" x14ac:dyDescent="0.25">
      <c r="A359">
        <v>1707207</v>
      </c>
      <c r="B359">
        <v>6</v>
      </c>
      <c r="C359" t="s">
        <v>878</v>
      </c>
    </row>
    <row r="360" spans="1:3" x14ac:dyDescent="0.25">
      <c r="A360">
        <v>1707306</v>
      </c>
      <c r="B360">
        <v>6</v>
      </c>
      <c r="C360" t="s">
        <v>878</v>
      </c>
    </row>
    <row r="361" spans="1:3" x14ac:dyDescent="0.25">
      <c r="A361">
        <v>1707405</v>
      </c>
      <c r="B361">
        <v>6</v>
      </c>
      <c r="C361" t="s">
        <v>878</v>
      </c>
    </row>
    <row r="362" spans="1:3" x14ac:dyDescent="0.25">
      <c r="A362">
        <v>1707553</v>
      </c>
      <c r="B362">
        <v>6</v>
      </c>
      <c r="C362" t="s">
        <v>878</v>
      </c>
    </row>
    <row r="363" spans="1:3" x14ac:dyDescent="0.25">
      <c r="A363">
        <v>1707652</v>
      </c>
      <c r="B363">
        <v>6</v>
      </c>
      <c r="C363" t="s">
        <v>878</v>
      </c>
    </row>
    <row r="364" spans="1:3" x14ac:dyDescent="0.25">
      <c r="A364">
        <v>1707702</v>
      </c>
      <c r="B364">
        <v>6</v>
      </c>
      <c r="C364" t="s">
        <v>878</v>
      </c>
    </row>
    <row r="365" spans="1:3" x14ac:dyDescent="0.25">
      <c r="A365">
        <v>1708205</v>
      </c>
      <c r="B365">
        <v>6</v>
      </c>
      <c r="C365" t="s">
        <v>878</v>
      </c>
    </row>
    <row r="366" spans="1:3" x14ac:dyDescent="0.25">
      <c r="A366">
        <v>1708254</v>
      </c>
      <c r="B366">
        <v>6</v>
      </c>
      <c r="C366" t="s">
        <v>878</v>
      </c>
    </row>
    <row r="367" spans="1:3" x14ac:dyDescent="0.25">
      <c r="A367">
        <v>1708304</v>
      </c>
      <c r="B367">
        <v>6</v>
      </c>
      <c r="C367" t="s">
        <v>878</v>
      </c>
    </row>
    <row r="368" spans="1:3" x14ac:dyDescent="0.25">
      <c r="A368">
        <v>1709005</v>
      </c>
      <c r="B368">
        <v>6</v>
      </c>
      <c r="C368" t="s">
        <v>878</v>
      </c>
    </row>
    <row r="369" spans="1:3" x14ac:dyDescent="0.25">
      <c r="A369">
        <v>1709302</v>
      </c>
      <c r="B369">
        <v>6</v>
      </c>
      <c r="C369" t="s">
        <v>878</v>
      </c>
    </row>
    <row r="370" spans="1:3" x14ac:dyDescent="0.25">
      <c r="A370">
        <v>1709500</v>
      </c>
      <c r="B370">
        <v>6</v>
      </c>
      <c r="C370" t="s">
        <v>878</v>
      </c>
    </row>
    <row r="371" spans="1:3" x14ac:dyDescent="0.25">
      <c r="A371">
        <v>1709807</v>
      </c>
      <c r="B371">
        <v>6</v>
      </c>
      <c r="C371" t="s">
        <v>878</v>
      </c>
    </row>
    <row r="372" spans="1:3" x14ac:dyDescent="0.25">
      <c r="A372">
        <v>1710508</v>
      </c>
      <c r="B372">
        <v>6</v>
      </c>
      <c r="C372" t="s">
        <v>878</v>
      </c>
    </row>
    <row r="373" spans="1:3" x14ac:dyDescent="0.25">
      <c r="A373">
        <v>1710706</v>
      </c>
      <c r="B373">
        <v>6</v>
      </c>
      <c r="C373" t="s">
        <v>878</v>
      </c>
    </row>
    <row r="374" spans="1:3" x14ac:dyDescent="0.25">
      <c r="A374">
        <v>1710904</v>
      </c>
      <c r="B374">
        <v>6</v>
      </c>
      <c r="C374" t="s">
        <v>878</v>
      </c>
    </row>
    <row r="375" spans="1:3" x14ac:dyDescent="0.25">
      <c r="A375">
        <v>1711100</v>
      </c>
      <c r="B375">
        <v>6</v>
      </c>
      <c r="C375" t="s">
        <v>878</v>
      </c>
    </row>
    <row r="376" spans="1:3" x14ac:dyDescent="0.25">
      <c r="A376">
        <v>1711506</v>
      </c>
      <c r="B376">
        <v>6</v>
      </c>
      <c r="C376" t="s">
        <v>878</v>
      </c>
    </row>
    <row r="377" spans="1:3" x14ac:dyDescent="0.25">
      <c r="A377">
        <v>1711803</v>
      </c>
      <c r="B377">
        <v>6</v>
      </c>
      <c r="C377" t="s">
        <v>878</v>
      </c>
    </row>
    <row r="378" spans="1:3" x14ac:dyDescent="0.25">
      <c r="A378">
        <v>1711902</v>
      </c>
      <c r="B378">
        <v>6</v>
      </c>
      <c r="C378" t="s">
        <v>878</v>
      </c>
    </row>
    <row r="379" spans="1:3" x14ac:dyDescent="0.25">
      <c r="A379">
        <v>1711951</v>
      </c>
      <c r="B379">
        <v>6</v>
      </c>
      <c r="C379" t="s">
        <v>878</v>
      </c>
    </row>
    <row r="380" spans="1:3" x14ac:dyDescent="0.25">
      <c r="A380">
        <v>1712009</v>
      </c>
      <c r="B380">
        <v>6</v>
      </c>
      <c r="C380" t="s">
        <v>878</v>
      </c>
    </row>
    <row r="381" spans="1:3" x14ac:dyDescent="0.25">
      <c r="A381">
        <v>1712157</v>
      </c>
      <c r="B381">
        <v>6</v>
      </c>
      <c r="C381" t="s">
        <v>878</v>
      </c>
    </row>
    <row r="382" spans="1:3" x14ac:dyDescent="0.25">
      <c r="A382">
        <v>1712405</v>
      </c>
      <c r="B382">
        <v>6</v>
      </c>
      <c r="C382" t="s">
        <v>878</v>
      </c>
    </row>
    <row r="383" spans="1:3" x14ac:dyDescent="0.25">
      <c r="A383">
        <v>1712454</v>
      </c>
      <c r="B383">
        <v>6</v>
      </c>
      <c r="C383" t="s">
        <v>878</v>
      </c>
    </row>
    <row r="384" spans="1:3" x14ac:dyDescent="0.25">
      <c r="A384">
        <v>1712504</v>
      </c>
      <c r="B384">
        <v>6</v>
      </c>
      <c r="C384" t="s">
        <v>878</v>
      </c>
    </row>
    <row r="385" spans="1:3" x14ac:dyDescent="0.25">
      <c r="A385">
        <v>1712702</v>
      </c>
      <c r="B385">
        <v>6</v>
      </c>
      <c r="C385" t="s">
        <v>878</v>
      </c>
    </row>
    <row r="386" spans="1:3" x14ac:dyDescent="0.25">
      <c r="A386">
        <v>1712801</v>
      </c>
      <c r="B386">
        <v>6</v>
      </c>
      <c r="C386" t="s">
        <v>878</v>
      </c>
    </row>
    <row r="387" spans="1:3" x14ac:dyDescent="0.25">
      <c r="A387">
        <v>1713205</v>
      </c>
      <c r="B387">
        <v>6</v>
      </c>
      <c r="C387" t="s">
        <v>878</v>
      </c>
    </row>
    <row r="388" spans="1:3" x14ac:dyDescent="0.25">
      <c r="A388">
        <v>1713304</v>
      </c>
      <c r="B388">
        <v>6</v>
      </c>
      <c r="C388" t="s">
        <v>878</v>
      </c>
    </row>
    <row r="389" spans="1:3" x14ac:dyDescent="0.25">
      <c r="A389">
        <v>1713601</v>
      </c>
      <c r="B389">
        <v>6</v>
      </c>
      <c r="C389" t="s">
        <v>878</v>
      </c>
    </row>
    <row r="390" spans="1:3" x14ac:dyDescent="0.25">
      <c r="A390">
        <v>1713700</v>
      </c>
      <c r="B390">
        <v>6</v>
      </c>
      <c r="C390" t="s">
        <v>878</v>
      </c>
    </row>
    <row r="391" spans="1:3" x14ac:dyDescent="0.25">
      <c r="A391">
        <v>1713809</v>
      </c>
      <c r="B391">
        <v>6</v>
      </c>
      <c r="C391" t="s">
        <v>878</v>
      </c>
    </row>
    <row r="392" spans="1:3" x14ac:dyDescent="0.25">
      <c r="A392">
        <v>1713957</v>
      </c>
      <c r="B392">
        <v>6</v>
      </c>
      <c r="C392" t="s">
        <v>878</v>
      </c>
    </row>
    <row r="393" spans="1:3" x14ac:dyDescent="0.25">
      <c r="A393">
        <v>1714203</v>
      </c>
      <c r="B393">
        <v>6</v>
      </c>
      <c r="C393" t="s">
        <v>878</v>
      </c>
    </row>
    <row r="394" spans="1:3" x14ac:dyDescent="0.25">
      <c r="A394">
        <v>1714302</v>
      </c>
      <c r="B394">
        <v>6</v>
      </c>
      <c r="C394" t="s">
        <v>878</v>
      </c>
    </row>
    <row r="395" spans="1:3" x14ac:dyDescent="0.25">
      <c r="A395">
        <v>1714880</v>
      </c>
      <c r="B395">
        <v>6</v>
      </c>
      <c r="C395" t="s">
        <v>878</v>
      </c>
    </row>
    <row r="396" spans="1:3" x14ac:dyDescent="0.25">
      <c r="A396">
        <v>1715002</v>
      </c>
      <c r="B396">
        <v>6</v>
      </c>
      <c r="C396" t="s">
        <v>878</v>
      </c>
    </row>
    <row r="397" spans="1:3" x14ac:dyDescent="0.25">
      <c r="A397">
        <v>1715101</v>
      </c>
      <c r="B397">
        <v>6</v>
      </c>
      <c r="C397" t="s">
        <v>878</v>
      </c>
    </row>
    <row r="398" spans="1:3" x14ac:dyDescent="0.25">
      <c r="A398">
        <v>1715150</v>
      </c>
      <c r="B398">
        <v>6</v>
      </c>
      <c r="C398" t="s">
        <v>878</v>
      </c>
    </row>
    <row r="399" spans="1:3" x14ac:dyDescent="0.25">
      <c r="A399">
        <v>1715259</v>
      </c>
      <c r="B399">
        <v>6</v>
      </c>
      <c r="C399" t="s">
        <v>878</v>
      </c>
    </row>
    <row r="400" spans="1:3" x14ac:dyDescent="0.25">
      <c r="A400">
        <v>1715507</v>
      </c>
      <c r="B400">
        <v>6</v>
      </c>
      <c r="C400" t="s">
        <v>878</v>
      </c>
    </row>
    <row r="401" spans="1:3" x14ac:dyDescent="0.25">
      <c r="A401">
        <v>1715705</v>
      </c>
      <c r="B401">
        <v>6</v>
      </c>
      <c r="C401" t="s">
        <v>878</v>
      </c>
    </row>
    <row r="402" spans="1:3" x14ac:dyDescent="0.25">
      <c r="A402">
        <v>1715754</v>
      </c>
      <c r="B402">
        <v>6</v>
      </c>
      <c r="C402" t="s">
        <v>878</v>
      </c>
    </row>
    <row r="403" spans="1:3" x14ac:dyDescent="0.25">
      <c r="A403">
        <v>1716109</v>
      </c>
      <c r="B403">
        <v>6</v>
      </c>
      <c r="C403" t="s">
        <v>878</v>
      </c>
    </row>
    <row r="404" spans="1:3" x14ac:dyDescent="0.25">
      <c r="A404">
        <v>1716208</v>
      </c>
      <c r="B404">
        <v>6</v>
      </c>
      <c r="C404" t="s">
        <v>878</v>
      </c>
    </row>
    <row r="405" spans="1:3" x14ac:dyDescent="0.25">
      <c r="A405">
        <v>1716307</v>
      </c>
      <c r="B405">
        <v>6</v>
      </c>
      <c r="C405" t="s">
        <v>878</v>
      </c>
    </row>
    <row r="406" spans="1:3" x14ac:dyDescent="0.25">
      <c r="A406">
        <v>1716505</v>
      </c>
      <c r="B406">
        <v>6</v>
      </c>
      <c r="C406" t="s">
        <v>878</v>
      </c>
    </row>
    <row r="407" spans="1:3" x14ac:dyDescent="0.25">
      <c r="A407">
        <v>1716604</v>
      </c>
      <c r="B407">
        <v>6</v>
      </c>
      <c r="C407" t="s">
        <v>878</v>
      </c>
    </row>
    <row r="408" spans="1:3" x14ac:dyDescent="0.25">
      <c r="A408">
        <v>1716653</v>
      </c>
      <c r="B408">
        <v>6</v>
      </c>
      <c r="C408" t="s">
        <v>878</v>
      </c>
    </row>
    <row r="409" spans="1:3" x14ac:dyDescent="0.25">
      <c r="A409">
        <v>1716703</v>
      </c>
      <c r="B409">
        <v>6</v>
      </c>
      <c r="C409" t="s">
        <v>878</v>
      </c>
    </row>
    <row r="410" spans="1:3" x14ac:dyDescent="0.25">
      <c r="A410">
        <v>1717008</v>
      </c>
      <c r="B410">
        <v>6</v>
      </c>
      <c r="C410" t="s">
        <v>878</v>
      </c>
    </row>
    <row r="411" spans="1:3" x14ac:dyDescent="0.25">
      <c r="A411">
        <v>1717206</v>
      </c>
      <c r="B411">
        <v>6</v>
      </c>
      <c r="C411" t="s">
        <v>878</v>
      </c>
    </row>
    <row r="412" spans="1:3" x14ac:dyDescent="0.25">
      <c r="A412">
        <v>1717503</v>
      </c>
      <c r="B412">
        <v>6</v>
      </c>
      <c r="C412" t="s">
        <v>878</v>
      </c>
    </row>
    <row r="413" spans="1:3" x14ac:dyDescent="0.25">
      <c r="A413">
        <v>1717800</v>
      </c>
      <c r="B413">
        <v>6</v>
      </c>
      <c r="C413" t="s">
        <v>878</v>
      </c>
    </row>
    <row r="414" spans="1:3" x14ac:dyDescent="0.25">
      <c r="A414">
        <v>1717909</v>
      </c>
      <c r="B414">
        <v>6</v>
      </c>
      <c r="C414" t="s">
        <v>878</v>
      </c>
    </row>
    <row r="415" spans="1:3" x14ac:dyDescent="0.25">
      <c r="A415">
        <v>1718006</v>
      </c>
      <c r="B415">
        <v>6</v>
      </c>
      <c r="C415" t="s">
        <v>878</v>
      </c>
    </row>
    <row r="416" spans="1:3" x14ac:dyDescent="0.25">
      <c r="A416">
        <v>1718204</v>
      </c>
      <c r="B416">
        <v>6</v>
      </c>
      <c r="C416" t="s">
        <v>878</v>
      </c>
    </row>
    <row r="417" spans="1:3" x14ac:dyDescent="0.25">
      <c r="A417">
        <v>1718303</v>
      </c>
      <c r="B417">
        <v>6</v>
      </c>
      <c r="C417" t="s">
        <v>878</v>
      </c>
    </row>
    <row r="418" spans="1:3" x14ac:dyDescent="0.25">
      <c r="A418">
        <v>1718402</v>
      </c>
      <c r="B418">
        <v>6</v>
      </c>
      <c r="C418" t="s">
        <v>878</v>
      </c>
    </row>
    <row r="419" spans="1:3" x14ac:dyDescent="0.25">
      <c r="A419">
        <v>1718451</v>
      </c>
      <c r="B419">
        <v>6</v>
      </c>
      <c r="C419" t="s">
        <v>878</v>
      </c>
    </row>
    <row r="420" spans="1:3" x14ac:dyDescent="0.25">
      <c r="A420">
        <v>1718501</v>
      </c>
      <c r="B420">
        <v>6</v>
      </c>
      <c r="C420" t="s">
        <v>878</v>
      </c>
    </row>
    <row r="421" spans="1:3" x14ac:dyDescent="0.25">
      <c r="A421">
        <v>1718550</v>
      </c>
      <c r="B421">
        <v>6</v>
      </c>
      <c r="C421" t="s">
        <v>878</v>
      </c>
    </row>
    <row r="422" spans="1:3" x14ac:dyDescent="0.25">
      <c r="A422">
        <v>1718659</v>
      </c>
      <c r="B422">
        <v>6</v>
      </c>
      <c r="C422" t="s">
        <v>878</v>
      </c>
    </row>
    <row r="423" spans="1:3" x14ac:dyDescent="0.25">
      <c r="A423">
        <v>1718709</v>
      </c>
      <c r="B423">
        <v>6</v>
      </c>
      <c r="C423" t="s">
        <v>878</v>
      </c>
    </row>
    <row r="424" spans="1:3" x14ac:dyDescent="0.25">
      <c r="A424">
        <v>1718758</v>
      </c>
      <c r="B424">
        <v>6</v>
      </c>
      <c r="C424" t="s">
        <v>878</v>
      </c>
    </row>
    <row r="425" spans="1:3" x14ac:dyDescent="0.25">
      <c r="A425">
        <v>1718808</v>
      </c>
      <c r="B425">
        <v>6</v>
      </c>
      <c r="C425" t="s">
        <v>878</v>
      </c>
    </row>
    <row r="426" spans="1:3" x14ac:dyDescent="0.25">
      <c r="A426">
        <v>1718840</v>
      </c>
      <c r="B426">
        <v>6</v>
      </c>
      <c r="C426" t="s">
        <v>878</v>
      </c>
    </row>
    <row r="427" spans="1:3" x14ac:dyDescent="0.25">
      <c r="A427">
        <v>1718865</v>
      </c>
      <c r="B427">
        <v>6</v>
      </c>
      <c r="C427" t="s">
        <v>878</v>
      </c>
    </row>
    <row r="428" spans="1:3" x14ac:dyDescent="0.25">
      <c r="A428">
        <v>1718881</v>
      </c>
      <c r="B428">
        <v>6</v>
      </c>
      <c r="C428" t="s">
        <v>878</v>
      </c>
    </row>
    <row r="429" spans="1:3" x14ac:dyDescent="0.25">
      <c r="A429">
        <v>1718899</v>
      </c>
      <c r="B429">
        <v>6</v>
      </c>
      <c r="C429" t="s">
        <v>878</v>
      </c>
    </row>
    <row r="430" spans="1:3" x14ac:dyDescent="0.25">
      <c r="A430">
        <v>1718907</v>
      </c>
      <c r="B430">
        <v>6</v>
      </c>
      <c r="C430" t="s">
        <v>878</v>
      </c>
    </row>
    <row r="431" spans="1:3" x14ac:dyDescent="0.25">
      <c r="A431">
        <v>1719004</v>
      </c>
      <c r="B431">
        <v>6</v>
      </c>
      <c r="C431" t="s">
        <v>878</v>
      </c>
    </row>
    <row r="432" spans="1:3" x14ac:dyDescent="0.25">
      <c r="A432">
        <v>1720002</v>
      </c>
      <c r="B432">
        <v>6</v>
      </c>
      <c r="C432" t="s">
        <v>878</v>
      </c>
    </row>
    <row r="433" spans="1:3" x14ac:dyDescent="0.25">
      <c r="A433">
        <v>1720101</v>
      </c>
      <c r="B433">
        <v>6</v>
      </c>
      <c r="C433" t="s">
        <v>878</v>
      </c>
    </row>
    <row r="434" spans="1:3" x14ac:dyDescent="0.25">
      <c r="A434">
        <v>1720150</v>
      </c>
      <c r="B434">
        <v>6</v>
      </c>
      <c r="C434" t="s">
        <v>878</v>
      </c>
    </row>
    <row r="435" spans="1:3" x14ac:dyDescent="0.25">
      <c r="A435">
        <v>1720200</v>
      </c>
      <c r="B435">
        <v>6</v>
      </c>
      <c r="C435" t="s">
        <v>878</v>
      </c>
    </row>
    <row r="436" spans="1:3" x14ac:dyDescent="0.25">
      <c r="A436">
        <v>1720259</v>
      </c>
      <c r="B436">
        <v>6</v>
      </c>
      <c r="C436" t="s">
        <v>878</v>
      </c>
    </row>
    <row r="437" spans="1:3" x14ac:dyDescent="0.25">
      <c r="A437">
        <v>1720309</v>
      </c>
      <c r="B437">
        <v>6</v>
      </c>
      <c r="C437" t="s">
        <v>878</v>
      </c>
    </row>
    <row r="438" spans="1:3" x14ac:dyDescent="0.25">
      <c r="A438">
        <v>1720499</v>
      </c>
      <c r="B438">
        <v>6</v>
      </c>
      <c r="C438" t="s">
        <v>878</v>
      </c>
    </row>
    <row r="439" spans="1:3" x14ac:dyDescent="0.25">
      <c r="A439">
        <v>1720655</v>
      </c>
      <c r="B439">
        <v>6</v>
      </c>
      <c r="C439" t="s">
        <v>878</v>
      </c>
    </row>
    <row r="440" spans="1:3" x14ac:dyDescent="0.25">
      <c r="A440">
        <v>1720804</v>
      </c>
      <c r="B440">
        <v>6</v>
      </c>
      <c r="C440" t="s">
        <v>878</v>
      </c>
    </row>
    <row r="441" spans="1:3" x14ac:dyDescent="0.25">
      <c r="A441">
        <v>1720853</v>
      </c>
      <c r="B441">
        <v>6</v>
      </c>
      <c r="C441" t="s">
        <v>878</v>
      </c>
    </row>
    <row r="442" spans="1:3" x14ac:dyDescent="0.25">
      <c r="A442">
        <v>1720903</v>
      </c>
      <c r="B442">
        <v>6</v>
      </c>
      <c r="C442" t="s">
        <v>878</v>
      </c>
    </row>
    <row r="443" spans="1:3" x14ac:dyDescent="0.25">
      <c r="A443">
        <v>1720937</v>
      </c>
      <c r="B443">
        <v>6</v>
      </c>
      <c r="C443" t="s">
        <v>878</v>
      </c>
    </row>
    <row r="444" spans="1:3" x14ac:dyDescent="0.25">
      <c r="A444">
        <v>1720978</v>
      </c>
      <c r="B444">
        <v>6</v>
      </c>
      <c r="C444" t="s">
        <v>878</v>
      </c>
    </row>
    <row r="445" spans="1:3" x14ac:dyDescent="0.25">
      <c r="A445">
        <v>1721000</v>
      </c>
      <c r="B445">
        <v>6</v>
      </c>
      <c r="C445" t="s">
        <v>878</v>
      </c>
    </row>
    <row r="446" spans="1:3" x14ac:dyDescent="0.25">
      <c r="A446">
        <v>1721109</v>
      </c>
      <c r="B446">
        <v>6</v>
      </c>
      <c r="C446" t="s">
        <v>878</v>
      </c>
    </row>
    <row r="447" spans="1:3" x14ac:dyDescent="0.25">
      <c r="A447">
        <v>1721208</v>
      </c>
      <c r="B447">
        <v>6</v>
      </c>
      <c r="C447" t="s">
        <v>878</v>
      </c>
    </row>
    <row r="448" spans="1:3" x14ac:dyDescent="0.25">
      <c r="A448">
        <v>1721257</v>
      </c>
      <c r="B448">
        <v>6</v>
      </c>
      <c r="C448" t="s">
        <v>878</v>
      </c>
    </row>
    <row r="449" spans="1:3" x14ac:dyDescent="0.25">
      <c r="A449">
        <v>1721307</v>
      </c>
      <c r="B449">
        <v>6</v>
      </c>
      <c r="C449" t="s">
        <v>878</v>
      </c>
    </row>
    <row r="450" spans="1:3" x14ac:dyDescent="0.25">
      <c r="A450">
        <v>1722081</v>
      </c>
      <c r="B450">
        <v>6</v>
      </c>
      <c r="C450" t="s">
        <v>878</v>
      </c>
    </row>
    <row r="451" spans="1:3" x14ac:dyDescent="0.25">
      <c r="A451">
        <v>1722107</v>
      </c>
      <c r="B451">
        <v>6</v>
      </c>
      <c r="C451" t="s">
        <v>878</v>
      </c>
    </row>
    <row r="452" spans="1:3" x14ac:dyDescent="0.25">
      <c r="A452">
        <v>2100055</v>
      </c>
      <c r="B452">
        <v>6</v>
      </c>
      <c r="C452" t="s">
        <v>879</v>
      </c>
    </row>
    <row r="453" spans="1:3" x14ac:dyDescent="0.25">
      <c r="A453">
        <v>2100105</v>
      </c>
      <c r="B453">
        <v>6</v>
      </c>
      <c r="C453" t="s">
        <v>879</v>
      </c>
    </row>
    <row r="454" spans="1:3" x14ac:dyDescent="0.25">
      <c r="A454">
        <v>2100154</v>
      </c>
      <c r="B454">
        <v>6</v>
      </c>
      <c r="C454" t="s">
        <v>879</v>
      </c>
    </row>
    <row r="455" spans="1:3" x14ac:dyDescent="0.25">
      <c r="A455">
        <v>2100204</v>
      </c>
      <c r="B455">
        <v>6</v>
      </c>
      <c r="C455" t="s">
        <v>879</v>
      </c>
    </row>
    <row r="456" spans="1:3" x14ac:dyDescent="0.25">
      <c r="A456">
        <v>2100303</v>
      </c>
      <c r="B456">
        <v>6</v>
      </c>
      <c r="C456" t="s">
        <v>879</v>
      </c>
    </row>
    <row r="457" spans="1:3" x14ac:dyDescent="0.25">
      <c r="A457">
        <v>2100402</v>
      </c>
      <c r="B457">
        <v>6</v>
      </c>
      <c r="C457" t="s">
        <v>879</v>
      </c>
    </row>
    <row r="458" spans="1:3" x14ac:dyDescent="0.25">
      <c r="A458">
        <v>2100436</v>
      </c>
      <c r="B458">
        <v>6</v>
      </c>
      <c r="C458" t="s">
        <v>879</v>
      </c>
    </row>
    <row r="459" spans="1:3" x14ac:dyDescent="0.25">
      <c r="A459">
        <v>2100477</v>
      </c>
      <c r="B459">
        <v>6</v>
      </c>
      <c r="C459" t="s">
        <v>879</v>
      </c>
    </row>
    <row r="460" spans="1:3" x14ac:dyDescent="0.25">
      <c r="A460">
        <v>2100501</v>
      </c>
      <c r="B460">
        <v>6</v>
      </c>
      <c r="C460" t="s">
        <v>879</v>
      </c>
    </row>
    <row r="461" spans="1:3" x14ac:dyDescent="0.25">
      <c r="A461">
        <v>2100550</v>
      </c>
      <c r="B461">
        <v>6</v>
      </c>
      <c r="C461" t="s">
        <v>879</v>
      </c>
    </row>
    <row r="462" spans="1:3" x14ac:dyDescent="0.25">
      <c r="A462">
        <v>2100600</v>
      </c>
      <c r="B462">
        <v>6</v>
      </c>
      <c r="C462" t="s">
        <v>879</v>
      </c>
    </row>
    <row r="463" spans="1:3" x14ac:dyDescent="0.25">
      <c r="A463">
        <v>2100709</v>
      </c>
      <c r="B463">
        <v>6</v>
      </c>
      <c r="C463" t="s">
        <v>879</v>
      </c>
    </row>
    <row r="464" spans="1:3" x14ac:dyDescent="0.25">
      <c r="A464">
        <v>2100808</v>
      </c>
      <c r="B464">
        <v>6</v>
      </c>
      <c r="C464" t="s">
        <v>879</v>
      </c>
    </row>
    <row r="465" spans="1:3" x14ac:dyDescent="0.25">
      <c r="A465">
        <v>2100832</v>
      </c>
      <c r="B465">
        <v>6</v>
      </c>
      <c r="C465" t="s">
        <v>879</v>
      </c>
    </row>
    <row r="466" spans="1:3" x14ac:dyDescent="0.25">
      <c r="A466">
        <v>2100873</v>
      </c>
      <c r="B466">
        <v>6</v>
      </c>
      <c r="C466" t="s">
        <v>879</v>
      </c>
    </row>
    <row r="467" spans="1:3" x14ac:dyDescent="0.25">
      <c r="A467">
        <v>2100907</v>
      </c>
      <c r="B467">
        <v>6</v>
      </c>
      <c r="C467" t="s">
        <v>879</v>
      </c>
    </row>
    <row r="468" spans="1:3" x14ac:dyDescent="0.25">
      <c r="A468">
        <v>2100956</v>
      </c>
      <c r="B468">
        <v>6</v>
      </c>
      <c r="C468" t="s">
        <v>879</v>
      </c>
    </row>
    <row r="469" spans="1:3" x14ac:dyDescent="0.25">
      <c r="A469">
        <v>2101004</v>
      </c>
      <c r="B469">
        <v>6</v>
      </c>
      <c r="C469" t="s">
        <v>879</v>
      </c>
    </row>
    <row r="470" spans="1:3" x14ac:dyDescent="0.25">
      <c r="A470">
        <v>2101103</v>
      </c>
      <c r="B470">
        <v>6</v>
      </c>
      <c r="C470" t="s">
        <v>879</v>
      </c>
    </row>
    <row r="471" spans="1:3" x14ac:dyDescent="0.25">
      <c r="A471">
        <v>2101202</v>
      </c>
      <c r="B471">
        <v>6</v>
      </c>
      <c r="C471" t="s">
        <v>879</v>
      </c>
    </row>
    <row r="472" spans="1:3" x14ac:dyDescent="0.25">
      <c r="A472">
        <v>2101251</v>
      </c>
      <c r="B472">
        <v>6</v>
      </c>
      <c r="C472" t="s">
        <v>879</v>
      </c>
    </row>
    <row r="473" spans="1:3" x14ac:dyDescent="0.25">
      <c r="A473">
        <v>2101301</v>
      </c>
      <c r="B473">
        <v>6</v>
      </c>
      <c r="C473" t="s">
        <v>879</v>
      </c>
    </row>
    <row r="474" spans="1:3" x14ac:dyDescent="0.25">
      <c r="A474">
        <v>2101350</v>
      </c>
      <c r="B474">
        <v>6</v>
      </c>
      <c r="C474" t="s">
        <v>879</v>
      </c>
    </row>
    <row r="475" spans="1:3" x14ac:dyDescent="0.25">
      <c r="A475">
        <v>2101400</v>
      </c>
      <c r="B475">
        <v>6</v>
      </c>
      <c r="C475" t="s">
        <v>879</v>
      </c>
    </row>
    <row r="476" spans="1:3" x14ac:dyDescent="0.25">
      <c r="A476">
        <v>2101509</v>
      </c>
      <c r="B476">
        <v>6</v>
      </c>
      <c r="C476" t="s">
        <v>879</v>
      </c>
    </row>
    <row r="477" spans="1:3" x14ac:dyDescent="0.25">
      <c r="A477">
        <v>2101608</v>
      </c>
      <c r="B477">
        <v>6</v>
      </c>
      <c r="C477" t="s">
        <v>879</v>
      </c>
    </row>
    <row r="478" spans="1:3" x14ac:dyDescent="0.25">
      <c r="A478">
        <v>2101707</v>
      </c>
      <c r="B478">
        <v>6</v>
      </c>
      <c r="C478" t="s">
        <v>879</v>
      </c>
    </row>
    <row r="479" spans="1:3" x14ac:dyDescent="0.25">
      <c r="A479">
        <v>2101731</v>
      </c>
      <c r="B479">
        <v>6</v>
      </c>
      <c r="C479" t="s">
        <v>879</v>
      </c>
    </row>
    <row r="480" spans="1:3" x14ac:dyDescent="0.25">
      <c r="A480">
        <v>2101772</v>
      </c>
      <c r="B480">
        <v>6</v>
      </c>
      <c r="C480" t="s">
        <v>879</v>
      </c>
    </row>
    <row r="481" spans="1:3" x14ac:dyDescent="0.25">
      <c r="A481">
        <v>2101806</v>
      </c>
      <c r="B481">
        <v>6</v>
      </c>
      <c r="C481" t="s">
        <v>879</v>
      </c>
    </row>
    <row r="482" spans="1:3" x14ac:dyDescent="0.25">
      <c r="A482">
        <v>2101905</v>
      </c>
      <c r="B482">
        <v>6</v>
      </c>
      <c r="C482" t="s">
        <v>879</v>
      </c>
    </row>
    <row r="483" spans="1:3" x14ac:dyDescent="0.25">
      <c r="A483">
        <v>2101939</v>
      </c>
      <c r="B483">
        <v>6</v>
      </c>
      <c r="C483" t="s">
        <v>879</v>
      </c>
    </row>
    <row r="484" spans="1:3" x14ac:dyDescent="0.25">
      <c r="A484">
        <v>2101970</v>
      </c>
      <c r="B484">
        <v>6</v>
      </c>
      <c r="C484" t="s">
        <v>879</v>
      </c>
    </row>
    <row r="485" spans="1:3" x14ac:dyDescent="0.25">
      <c r="A485">
        <v>2102002</v>
      </c>
      <c r="B485">
        <v>6</v>
      </c>
      <c r="C485" t="s">
        <v>879</v>
      </c>
    </row>
    <row r="486" spans="1:3" x14ac:dyDescent="0.25">
      <c r="A486">
        <v>2102036</v>
      </c>
      <c r="B486">
        <v>6</v>
      </c>
      <c r="C486" t="s">
        <v>879</v>
      </c>
    </row>
    <row r="487" spans="1:3" x14ac:dyDescent="0.25">
      <c r="A487">
        <v>2102077</v>
      </c>
      <c r="B487">
        <v>6</v>
      </c>
      <c r="C487" t="s">
        <v>879</v>
      </c>
    </row>
    <row r="488" spans="1:3" x14ac:dyDescent="0.25">
      <c r="A488">
        <v>2102101</v>
      </c>
      <c r="B488">
        <v>6</v>
      </c>
      <c r="C488" t="s">
        <v>879</v>
      </c>
    </row>
    <row r="489" spans="1:3" x14ac:dyDescent="0.25">
      <c r="A489">
        <v>2102150</v>
      </c>
      <c r="B489">
        <v>6</v>
      </c>
      <c r="C489" t="s">
        <v>879</v>
      </c>
    </row>
    <row r="490" spans="1:3" x14ac:dyDescent="0.25">
      <c r="A490">
        <v>2102200</v>
      </c>
      <c r="B490">
        <v>6</v>
      </c>
      <c r="C490" t="s">
        <v>879</v>
      </c>
    </row>
    <row r="491" spans="1:3" x14ac:dyDescent="0.25">
      <c r="A491">
        <v>2102309</v>
      </c>
      <c r="B491">
        <v>6</v>
      </c>
      <c r="C491" t="s">
        <v>879</v>
      </c>
    </row>
    <row r="492" spans="1:3" x14ac:dyDescent="0.25">
      <c r="A492">
        <v>2102325</v>
      </c>
      <c r="B492">
        <v>6</v>
      </c>
      <c r="C492" t="s">
        <v>879</v>
      </c>
    </row>
    <row r="493" spans="1:3" x14ac:dyDescent="0.25">
      <c r="A493">
        <v>2102358</v>
      </c>
      <c r="B493">
        <v>6</v>
      </c>
      <c r="C493" t="s">
        <v>879</v>
      </c>
    </row>
    <row r="494" spans="1:3" x14ac:dyDescent="0.25">
      <c r="A494">
        <v>2102374</v>
      </c>
      <c r="B494">
        <v>6</v>
      </c>
      <c r="C494" t="s">
        <v>879</v>
      </c>
    </row>
    <row r="495" spans="1:3" x14ac:dyDescent="0.25">
      <c r="A495">
        <v>2102408</v>
      </c>
      <c r="B495">
        <v>6</v>
      </c>
      <c r="C495" t="s">
        <v>879</v>
      </c>
    </row>
    <row r="496" spans="1:3" x14ac:dyDescent="0.25">
      <c r="A496">
        <v>2102507</v>
      </c>
      <c r="B496">
        <v>6</v>
      </c>
      <c r="C496" t="s">
        <v>879</v>
      </c>
    </row>
    <row r="497" spans="1:3" x14ac:dyDescent="0.25">
      <c r="A497">
        <v>2102556</v>
      </c>
      <c r="B497">
        <v>6</v>
      </c>
      <c r="C497" t="s">
        <v>879</v>
      </c>
    </row>
    <row r="498" spans="1:3" x14ac:dyDescent="0.25">
      <c r="A498">
        <v>2102606</v>
      </c>
      <c r="B498">
        <v>6</v>
      </c>
      <c r="C498" t="s">
        <v>879</v>
      </c>
    </row>
    <row r="499" spans="1:3" x14ac:dyDescent="0.25">
      <c r="A499">
        <v>2102705</v>
      </c>
      <c r="B499">
        <v>6</v>
      </c>
      <c r="C499" t="s">
        <v>879</v>
      </c>
    </row>
    <row r="500" spans="1:3" x14ac:dyDescent="0.25">
      <c r="A500">
        <v>2102754</v>
      </c>
      <c r="B500">
        <v>6</v>
      </c>
      <c r="C500" t="s">
        <v>879</v>
      </c>
    </row>
    <row r="501" spans="1:3" x14ac:dyDescent="0.25">
      <c r="A501">
        <v>2102804</v>
      </c>
      <c r="B501">
        <v>6</v>
      </c>
      <c r="C501" t="s">
        <v>879</v>
      </c>
    </row>
    <row r="502" spans="1:3" x14ac:dyDescent="0.25">
      <c r="A502">
        <v>2102903</v>
      </c>
      <c r="B502">
        <v>6</v>
      </c>
      <c r="C502" t="s">
        <v>879</v>
      </c>
    </row>
    <row r="503" spans="1:3" x14ac:dyDescent="0.25">
      <c r="A503">
        <v>2103000</v>
      </c>
      <c r="B503">
        <v>6</v>
      </c>
      <c r="C503" t="s">
        <v>879</v>
      </c>
    </row>
    <row r="504" spans="1:3" x14ac:dyDescent="0.25">
      <c r="A504">
        <v>2103109</v>
      </c>
      <c r="B504">
        <v>6</v>
      </c>
      <c r="C504" t="s">
        <v>879</v>
      </c>
    </row>
    <row r="505" spans="1:3" x14ac:dyDescent="0.25">
      <c r="A505">
        <v>2103125</v>
      </c>
      <c r="B505">
        <v>6</v>
      </c>
      <c r="C505" t="s">
        <v>879</v>
      </c>
    </row>
    <row r="506" spans="1:3" x14ac:dyDescent="0.25">
      <c r="A506">
        <v>2103158</v>
      </c>
      <c r="B506">
        <v>6</v>
      </c>
      <c r="C506" t="s">
        <v>879</v>
      </c>
    </row>
    <row r="507" spans="1:3" x14ac:dyDescent="0.25">
      <c r="A507">
        <v>2103174</v>
      </c>
      <c r="B507">
        <v>6</v>
      </c>
      <c r="C507" t="s">
        <v>879</v>
      </c>
    </row>
    <row r="508" spans="1:3" x14ac:dyDescent="0.25">
      <c r="A508">
        <v>2103208</v>
      </c>
      <c r="B508">
        <v>6</v>
      </c>
      <c r="C508" t="s">
        <v>879</v>
      </c>
    </row>
    <row r="509" spans="1:3" x14ac:dyDescent="0.25">
      <c r="A509">
        <v>2103257</v>
      </c>
      <c r="B509">
        <v>6</v>
      </c>
      <c r="C509" t="s">
        <v>879</v>
      </c>
    </row>
    <row r="510" spans="1:3" x14ac:dyDescent="0.25">
      <c r="A510">
        <v>2103307</v>
      </c>
      <c r="B510">
        <v>6</v>
      </c>
      <c r="C510" t="s">
        <v>879</v>
      </c>
    </row>
    <row r="511" spans="1:3" x14ac:dyDescent="0.25">
      <c r="A511">
        <v>2103406</v>
      </c>
      <c r="B511">
        <v>6</v>
      </c>
      <c r="C511" t="s">
        <v>879</v>
      </c>
    </row>
    <row r="512" spans="1:3" x14ac:dyDescent="0.25">
      <c r="A512">
        <v>2103505</v>
      </c>
      <c r="B512">
        <v>6</v>
      </c>
      <c r="C512" t="s">
        <v>879</v>
      </c>
    </row>
    <row r="513" spans="1:3" x14ac:dyDescent="0.25">
      <c r="A513">
        <v>2103554</v>
      </c>
      <c r="B513">
        <v>6</v>
      </c>
      <c r="C513" t="s">
        <v>879</v>
      </c>
    </row>
    <row r="514" spans="1:3" x14ac:dyDescent="0.25">
      <c r="A514">
        <v>2103604</v>
      </c>
      <c r="B514">
        <v>6</v>
      </c>
      <c r="C514" t="s">
        <v>879</v>
      </c>
    </row>
    <row r="515" spans="1:3" x14ac:dyDescent="0.25">
      <c r="A515">
        <v>2103703</v>
      </c>
      <c r="B515">
        <v>6</v>
      </c>
      <c r="C515" t="s">
        <v>879</v>
      </c>
    </row>
    <row r="516" spans="1:3" x14ac:dyDescent="0.25">
      <c r="A516">
        <v>2103752</v>
      </c>
      <c r="B516">
        <v>6</v>
      </c>
      <c r="C516" t="s">
        <v>879</v>
      </c>
    </row>
    <row r="517" spans="1:3" x14ac:dyDescent="0.25">
      <c r="A517">
        <v>2103802</v>
      </c>
      <c r="B517">
        <v>6</v>
      </c>
      <c r="C517" t="s">
        <v>879</v>
      </c>
    </row>
    <row r="518" spans="1:3" x14ac:dyDescent="0.25">
      <c r="A518">
        <v>2103901</v>
      </c>
      <c r="B518">
        <v>6</v>
      </c>
      <c r="C518" t="s">
        <v>879</v>
      </c>
    </row>
    <row r="519" spans="1:3" x14ac:dyDescent="0.25">
      <c r="A519">
        <v>2104008</v>
      </c>
      <c r="B519">
        <v>6</v>
      </c>
      <c r="C519" t="s">
        <v>879</v>
      </c>
    </row>
    <row r="520" spans="1:3" x14ac:dyDescent="0.25">
      <c r="A520">
        <v>2104057</v>
      </c>
      <c r="B520">
        <v>6</v>
      </c>
      <c r="C520" t="s">
        <v>879</v>
      </c>
    </row>
    <row r="521" spans="1:3" x14ac:dyDescent="0.25">
      <c r="A521">
        <v>2104073</v>
      </c>
      <c r="B521">
        <v>6</v>
      </c>
      <c r="C521" t="s">
        <v>879</v>
      </c>
    </row>
    <row r="522" spans="1:3" x14ac:dyDescent="0.25">
      <c r="A522">
        <v>2104081</v>
      </c>
      <c r="B522">
        <v>6</v>
      </c>
      <c r="C522" t="s">
        <v>879</v>
      </c>
    </row>
    <row r="523" spans="1:3" x14ac:dyDescent="0.25">
      <c r="A523">
        <v>2104099</v>
      </c>
      <c r="B523">
        <v>6</v>
      </c>
      <c r="C523" t="s">
        <v>879</v>
      </c>
    </row>
    <row r="524" spans="1:3" x14ac:dyDescent="0.25">
      <c r="A524">
        <v>2104107</v>
      </c>
      <c r="B524">
        <v>6</v>
      </c>
      <c r="C524" t="s">
        <v>879</v>
      </c>
    </row>
    <row r="525" spans="1:3" x14ac:dyDescent="0.25">
      <c r="A525">
        <v>2104206</v>
      </c>
      <c r="B525">
        <v>6</v>
      </c>
      <c r="C525" t="s">
        <v>879</v>
      </c>
    </row>
    <row r="526" spans="1:3" x14ac:dyDescent="0.25">
      <c r="A526">
        <v>2104305</v>
      </c>
      <c r="B526">
        <v>6</v>
      </c>
      <c r="C526" t="s">
        <v>879</v>
      </c>
    </row>
    <row r="527" spans="1:3" x14ac:dyDescent="0.25">
      <c r="A527">
        <v>2104404</v>
      </c>
      <c r="B527">
        <v>6</v>
      </c>
      <c r="C527" t="s">
        <v>879</v>
      </c>
    </row>
    <row r="528" spans="1:3" x14ac:dyDescent="0.25">
      <c r="A528">
        <v>2104503</v>
      </c>
      <c r="B528">
        <v>6</v>
      </c>
      <c r="C528" t="s">
        <v>879</v>
      </c>
    </row>
    <row r="529" spans="1:3" x14ac:dyDescent="0.25">
      <c r="A529">
        <v>2104552</v>
      </c>
      <c r="B529">
        <v>6</v>
      </c>
      <c r="C529" t="s">
        <v>879</v>
      </c>
    </row>
    <row r="530" spans="1:3" x14ac:dyDescent="0.25">
      <c r="A530">
        <v>2104602</v>
      </c>
      <c r="B530">
        <v>6</v>
      </c>
      <c r="C530" t="s">
        <v>879</v>
      </c>
    </row>
    <row r="531" spans="1:3" x14ac:dyDescent="0.25">
      <c r="A531">
        <v>2104628</v>
      </c>
      <c r="B531">
        <v>6</v>
      </c>
      <c r="C531" t="s">
        <v>879</v>
      </c>
    </row>
    <row r="532" spans="1:3" x14ac:dyDescent="0.25">
      <c r="A532">
        <v>2104651</v>
      </c>
      <c r="B532">
        <v>6</v>
      </c>
      <c r="C532" t="s">
        <v>879</v>
      </c>
    </row>
    <row r="533" spans="1:3" x14ac:dyDescent="0.25">
      <c r="A533">
        <v>2104677</v>
      </c>
      <c r="B533">
        <v>6</v>
      </c>
      <c r="C533" t="s">
        <v>879</v>
      </c>
    </row>
    <row r="534" spans="1:3" x14ac:dyDescent="0.25">
      <c r="A534">
        <v>2104701</v>
      </c>
      <c r="B534">
        <v>6</v>
      </c>
      <c r="C534" t="s">
        <v>879</v>
      </c>
    </row>
    <row r="535" spans="1:3" x14ac:dyDescent="0.25">
      <c r="A535">
        <v>2104800</v>
      </c>
      <c r="B535">
        <v>6</v>
      </c>
      <c r="C535" t="s">
        <v>879</v>
      </c>
    </row>
    <row r="536" spans="1:3" x14ac:dyDescent="0.25">
      <c r="A536">
        <v>2104909</v>
      </c>
      <c r="B536">
        <v>6</v>
      </c>
      <c r="C536" t="s">
        <v>879</v>
      </c>
    </row>
    <row r="537" spans="1:3" x14ac:dyDescent="0.25">
      <c r="A537">
        <v>2105005</v>
      </c>
      <c r="B537">
        <v>6</v>
      </c>
      <c r="C537" t="s">
        <v>879</v>
      </c>
    </row>
    <row r="538" spans="1:3" x14ac:dyDescent="0.25">
      <c r="A538">
        <v>2105104</v>
      </c>
      <c r="B538">
        <v>6</v>
      </c>
      <c r="C538" t="s">
        <v>879</v>
      </c>
    </row>
    <row r="539" spans="1:3" x14ac:dyDescent="0.25">
      <c r="A539">
        <v>2105153</v>
      </c>
      <c r="B539">
        <v>6</v>
      </c>
      <c r="C539" t="s">
        <v>879</v>
      </c>
    </row>
    <row r="540" spans="1:3" x14ac:dyDescent="0.25">
      <c r="A540">
        <v>2105203</v>
      </c>
      <c r="B540">
        <v>6</v>
      </c>
      <c r="C540" t="s">
        <v>879</v>
      </c>
    </row>
    <row r="541" spans="1:3" x14ac:dyDescent="0.25">
      <c r="A541">
        <v>2105302</v>
      </c>
      <c r="B541">
        <v>6</v>
      </c>
      <c r="C541" t="s">
        <v>879</v>
      </c>
    </row>
    <row r="542" spans="1:3" x14ac:dyDescent="0.25">
      <c r="A542">
        <v>2105351</v>
      </c>
      <c r="B542">
        <v>6</v>
      </c>
      <c r="C542" t="s">
        <v>879</v>
      </c>
    </row>
    <row r="543" spans="1:3" x14ac:dyDescent="0.25">
      <c r="A543">
        <v>2105401</v>
      </c>
      <c r="B543">
        <v>6</v>
      </c>
      <c r="C543" t="s">
        <v>879</v>
      </c>
    </row>
    <row r="544" spans="1:3" x14ac:dyDescent="0.25">
      <c r="A544">
        <v>2105427</v>
      </c>
      <c r="B544">
        <v>6</v>
      </c>
      <c r="C544" t="s">
        <v>879</v>
      </c>
    </row>
    <row r="545" spans="1:3" x14ac:dyDescent="0.25">
      <c r="A545">
        <v>2105450</v>
      </c>
      <c r="B545">
        <v>6</v>
      </c>
      <c r="C545" t="s">
        <v>879</v>
      </c>
    </row>
    <row r="546" spans="1:3" x14ac:dyDescent="0.25">
      <c r="A546">
        <v>2105476</v>
      </c>
      <c r="B546">
        <v>6</v>
      </c>
      <c r="C546" t="s">
        <v>879</v>
      </c>
    </row>
    <row r="547" spans="1:3" x14ac:dyDescent="0.25">
      <c r="A547">
        <v>2105500</v>
      </c>
      <c r="B547">
        <v>6</v>
      </c>
      <c r="C547" t="s">
        <v>879</v>
      </c>
    </row>
    <row r="548" spans="1:3" x14ac:dyDescent="0.25">
      <c r="A548">
        <v>2105609</v>
      </c>
      <c r="B548">
        <v>6</v>
      </c>
      <c r="C548" t="s">
        <v>879</v>
      </c>
    </row>
    <row r="549" spans="1:3" x14ac:dyDescent="0.25">
      <c r="A549">
        <v>2105658</v>
      </c>
      <c r="B549">
        <v>6</v>
      </c>
      <c r="C549" t="s">
        <v>879</v>
      </c>
    </row>
    <row r="550" spans="1:3" x14ac:dyDescent="0.25">
      <c r="A550">
        <v>2105708</v>
      </c>
      <c r="B550">
        <v>6</v>
      </c>
      <c r="C550" t="s">
        <v>879</v>
      </c>
    </row>
    <row r="551" spans="1:3" x14ac:dyDescent="0.25">
      <c r="A551">
        <v>2105807</v>
      </c>
      <c r="B551">
        <v>6</v>
      </c>
      <c r="C551" t="s">
        <v>879</v>
      </c>
    </row>
    <row r="552" spans="1:3" x14ac:dyDescent="0.25">
      <c r="A552">
        <v>2105906</v>
      </c>
      <c r="B552">
        <v>6</v>
      </c>
      <c r="C552" t="s">
        <v>879</v>
      </c>
    </row>
    <row r="553" spans="1:3" x14ac:dyDescent="0.25">
      <c r="A553">
        <v>2105922</v>
      </c>
      <c r="B553">
        <v>6</v>
      </c>
      <c r="C553" t="s">
        <v>879</v>
      </c>
    </row>
    <row r="554" spans="1:3" x14ac:dyDescent="0.25">
      <c r="A554">
        <v>2105948</v>
      </c>
      <c r="B554">
        <v>6</v>
      </c>
      <c r="C554" t="s">
        <v>879</v>
      </c>
    </row>
    <row r="555" spans="1:3" x14ac:dyDescent="0.25">
      <c r="A555">
        <v>2105963</v>
      </c>
      <c r="B555">
        <v>6</v>
      </c>
      <c r="C555" t="s">
        <v>879</v>
      </c>
    </row>
    <row r="556" spans="1:3" x14ac:dyDescent="0.25">
      <c r="A556">
        <v>2105989</v>
      </c>
      <c r="B556">
        <v>6</v>
      </c>
      <c r="C556" t="s">
        <v>879</v>
      </c>
    </row>
    <row r="557" spans="1:3" x14ac:dyDescent="0.25">
      <c r="A557">
        <v>2106003</v>
      </c>
      <c r="B557">
        <v>6</v>
      </c>
      <c r="C557" t="s">
        <v>879</v>
      </c>
    </row>
    <row r="558" spans="1:3" x14ac:dyDescent="0.25">
      <c r="A558">
        <v>2106102</v>
      </c>
      <c r="B558">
        <v>6</v>
      </c>
      <c r="C558" t="s">
        <v>879</v>
      </c>
    </row>
    <row r="559" spans="1:3" x14ac:dyDescent="0.25">
      <c r="A559">
        <v>2106201</v>
      </c>
      <c r="B559">
        <v>6</v>
      </c>
      <c r="C559" t="s">
        <v>879</v>
      </c>
    </row>
    <row r="560" spans="1:3" x14ac:dyDescent="0.25">
      <c r="A560">
        <v>2106300</v>
      </c>
      <c r="B560">
        <v>6</v>
      </c>
      <c r="C560" t="s">
        <v>879</v>
      </c>
    </row>
    <row r="561" spans="1:3" x14ac:dyDescent="0.25">
      <c r="A561">
        <v>2106326</v>
      </c>
      <c r="B561">
        <v>6</v>
      </c>
      <c r="C561" t="s">
        <v>879</v>
      </c>
    </row>
    <row r="562" spans="1:3" x14ac:dyDescent="0.25">
      <c r="A562">
        <v>2106359</v>
      </c>
      <c r="B562">
        <v>6</v>
      </c>
      <c r="C562" t="s">
        <v>879</v>
      </c>
    </row>
    <row r="563" spans="1:3" x14ac:dyDescent="0.25">
      <c r="A563">
        <v>2106375</v>
      </c>
      <c r="B563">
        <v>6</v>
      </c>
      <c r="C563" t="s">
        <v>879</v>
      </c>
    </row>
    <row r="564" spans="1:3" x14ac:dyDescent="0.25">
      <c r="A564">
        <v>2106409</v>
      </c>
      <c r="B564">
        <v>6</v>
      </c>
      <c r="C564" t="s">
        <v>879</v>
      </c>
    </row>
    <row r="565" spans="1:3" x14ac:dyDescent="0.25">
      <c r="A565">
        <v>2106508</v>
      </c>
      <c r="B565">
        <v>6</v>
      </c>
      <c r="C565" t="s">
        <v>879</v>
      </c>
    </row>
    <row r="566" spans="1:3" x14ac:dyDescent="0.25">
      <c r="A566">
        <v>2106607</v>
      </c>
      <c r="B566">
        <v>6</v>
      </c>
      <c r="C566" t="s">
        <v>879</v>
      </c>
    </row>
    <row r="567" spans="1:3" x14ac:dyDescent="0.25">
      <c r="A567">
        <v>2106631</v>
      </c>
      <c r="B567">
        <v>6</v>
      </c>
      <c r="C567" t="s">
        <v>879</v>
      </c>
    </row>
    <row r="568" spans="1:3" x14ac:dyDescent="0.25">
      <c r="A568">
        <v>2106672</v>
      </c>
      <c r="B568">
        <v>6</v>
      </c>
      <c r="C568" t="s">
        <v>879</v>
      </c>
    </row>
    <row r="569" spans="1:3" x14ac:dyDescent="0.25">
      <c r="A569">
        <v>2106706</v>
      </c>
      <c r="B569">
        <v>6</v>
      </c>
      <c r="C569" t="s">
        <v>879</v>
      </c>
    </row>
    <row r="570" spans="1:3" x14ac:dyDescent="0.25">
      <c r="A570">
        <v>2106755</v>
      </c>
      <c r="B570">
        <v>6</v>
      </c>
      <c r="C570" t="s">
        <v>879</v>
      </c>
    </row>
    <row r="571" spans="1:3" x14ac:dyDescent="0.25">
      <c r="A571">
        <v>2106805</v>
      </c>
      <c r="B571">
        <v>6</v>
      </c>
      <c r="C571" t="s">
        <v>879</v>
      </c>
    </row>
    <row r="572" spans="1:3" x14ac:dyDescent="0.25">
      <c r="A572">
        <v>2106904</v>
      </c>
      <c r="B572">
        <v>6</v>
      </c>
      <c r="C572" t="s">
        <v>879</v>
      </c>
    </row>
    <row r="573" spans="1:3" x14ac:dyDescent="0.25">
      <c r="A573">
        <v>2107001</v>
      </c>
      <c r="B573">
        <v>6</v>
      </c>
      <c r="C573" t="s">
        <v>879</v>
      </c>
    </row>
    <row r="574" spans="1:3" x14ac:dyDescent="0.25">
      <c r="A574">
        <v>2107100</v>
      </c>
      <c r="B574">
        <v>6</v>
      </c>
      <c r="C574" t="s">
        <v>879</v>
      </c>
    </row>
    <row r="575" spans="1:3" x14ac:dyDescent="0.25">
      <c r="A575">
        <v>2107209</v>
      </c>
      <c r="B575">
        <v>6</v>
      </c>
      <c r="C575" t="s">
        <v>879</v>
      </c>
    </row>
    <row r="576" spans="1:3" x14ac:dyDescent="0.25">
      <c r="A576">
        <v>2107258</v>
      </c>
      <c r="B576">
        <v>6</v>
      </c>
      <c r="C576" t="s">
        <v>879</v>
      </c>
    </row>
    <row r="577" spans="1:3" x14ac:dyDescent="0.25">
      <c r="A577">
        <v>2107308</v>
      </c>
      <c r="B577">
        <v>6</v>
      </c>
      <c r="C577" t="s">
        <v>879</v>
      </c>
    </row>
    <row r="578" spans="1:3" x14ac:dyDescent="0.25">
      <c r="A578">
        <v>2107357</v>
      </c>
      <c r="B578">
        <v>6</v>
      </c>
      <c r="C578" t="s">
        <v>879</v>
      </c>
    </row>
    <row r="579" spans="1:3" x14ac:dyDescent="0.25">
      <c r="A579">
        <v>2107407</v>
      </c>
      <c r="B579">
        <v>6</v>
      </c>
      <c r="C579" t="s">
        <v>879</v>
      </c>
    </row>
    <row r="580" spans="1:3" x14ac:dyDescent="0.25">
      <c r="A580">
        <v>2107456</v>
      </c>
      <c r="B580">
        <v>6</v>
      </c>
      <c r="C580" t="s">
        <v>879</v>
      </c>
    </row>
    <row r="581" spans="1:3" x14ac:dyDescent="0.25">
      <c r="A581">
        <v>2107506</v>
      </c>
      <c r="B581">
        <v>6</v>
      </c>
      <c r="C581" t="s">
        <v>879</v>
      </c>
    </row>
    <row r="582" spans="1:3" x14ac:dyDescent="0.25">
      <c r="A582">
        <v>2107605</v>
      </c>
      <c r="B582">
        <v>6</v>
      </c>
      <c r="C582" t="s">
        <v>879</v>
      </c>
    </row>
    <row r="583" spans="1:3" x14ac:dyDescent="0.25">
      <c r="A583">
        <v>2107704</v>
      </c>
      <c r="B583">
        <v>6</v>
      </c>
      <c r="C583" t="s">
        <v>879</v>
      </c>
    </row>
    <row r="584" spans="1:3" x14ac:dyDescent="0.25">
      <c r="A584">
        <v>2107803</v>
      </c>
      <c r="B584">
        <v>6</v>
      </c>
      <c r="C584" t="s">
        <v>879</v>
      </c>
    </row>
    <row r="585" spans="1:3" x14ac:dyDescent="0.25">
      <c r="A585">
        <v>2107902</v>
      </c>
      <c r="B585">
        <v>6</v>
      </c>
      <c r="C585" t="s">
        <v>879</v>
      </c>
    </row>
    <row r="586" spans="1:3" x14ac:dyDescent="0.25">
      <c r="A586">
        <v>2108009</v>
      </c>
      <c r="B586">
        <v>6</v>
      </c>
      <c r="C586" t="s">
        <v>879</v>
      </c>
    </row>
    <row r="587" spans="1:3" x14ac:dyDescent="0.25">
      <c r="A587">
        <v>2108058</v>
      </c>
      <c r="B587">
        <v>6</v>
      </c>
      <c r="C587" t="s">
        <v>879</v>
      </c>
    </row>
    <row r="588" spans="1:3" x14ac:dyDescent="0.25">
      <c r="A588">
        <v>2108108</v>
      </c>
      <c r="B588">
        <v>6</v>
      </c>
      <c r="C588" t="s">
        <v>879</v>
      </c>
    </row>
    <row r="589" spans="1:3" x14ac:dyDescent="0.25">
      <c r="A589">
        <v>2108207</v>
      </c>
      <c r="B589">
        <v>6</v>
      </c>
      <c r="C589" t="s">
        <v>879</v>
      </c>
    </row>
    <row r="590" spans="1:3" x14ac:dyDescent="0.25">
      <c r="A590">
        <v>2108256</v>
      </c>
      <c r="B590">
        <v>6</v>
      </c>
      <c r="C590" t="s">
        <v>879</v>
      </c>
    </row>
    <row r="591" spans="1:3" x14ac:dyDescent="0.25">
      <c r="A591">
        <v>2108306</v>
      </c>
      <c r="B591">
        <v>6</v>
      </c>
      <c r="C591" t="s">
        <v>879</v>
      </c>
    </row>
    <row r="592" spans="1:3" x14ac:dyDescent="0.25">
      <c r="A592">
        <v>2108405</v>
      </c>
      <c r="B592">
        <v>6</v>
      </c>
      <c r="C592" t="s">
        <v>879</v>
      </c>
    </row>
    <row r="593" spans="1:3" x14ac:dyDescent="0.25">
      <c r="A593">
        <v>2108454</v>
      </c>
      <c r="B593">
        <v>6</v>
      </c>
      <c r="C593" t="s">
        <v>879</v>
      </c>
    </row>
    <row r="594" spans="1:3" x14ac:dyDescent="0.25">
      <c r="A594">
        <v>2108504</v>
      </c>
      <c r="B594">
        <v>6</v>
      </c>
      <c r="C594" t="s">
        <v>879</v>
      </c>
    </row>
    <row r="595" spans="1:3" x14ac:dyDescent="0.25">
      <c r="A595">
        <v>2108603</v>
      </c>
      <c r="B595">
        <v>6</v>
      </c>
      <c r="C595" t="s">
        <v>879</v>
      </c>
    </row>
    <row r="596" spans="1:3" x14ac:dyDescent="0.25">
      <c r="A596">
        <v>2108702</v>
      </c>
      <c r="B596">
        <v>6</v>
      </c>
      <c r="C596" t="s">
        <v>879</v>
      </c>
    </row>
    <row r="597" spans="1:3" x14ac:dyDescent="0.25">
      <c r="A597">
        <v>2108801</v>
      </c>
      <c r="B597">
        <v>6</v>
      </c>
      <c r="C597" t="s">
        <v>879</v>
      </c>
    </row>
    <row r="598" spans="1:3" x14ac:dyDescent="0.25">
      <c r="A598">
        <v>2108900</v>
      </c>
      <c r="B598">
        <v>6</v>
      </c>
      <c r="C598" t="s">
        <v>879</v>
      </c>
    </row>
    <row r="599" spans="1:3" x14ac:dyDescent="0.25">
      <c r="A599">
        <v>2109007</v>
      </c>
      <c r="B599">
        <v>6</v>
      </c>
      <c r="C599" t="s">
        <v>879</v>
      </c>
    </row>
    <row r="600" spans="1:3" x14ac:dyDescent="0.25">
      <c r="A600">
        <v>2109056</v>
      </c>
      <c r="B600">
        <v>6</v>
      </c>
      <c r="C600" t="s">
        <v>879</v>
      </c>
    </row>
    <row r="601" spans="1:3" x14ac:dyDescent="0.25">
      <c r="A601">
        <v>2109106</v>
      </c>
      <c r="B601">
        <v>6</v>
      </c>
      <c r="C601" t="s">
        <v>879</v>
      </c>
    </row>
    <row r="602" spans="1:3" x14ac:dyDescent="0.25">
      <c r="A602">
        <v>2109205</v>
      </c>
      <c r="B602">
        <v>6</v>
      </c>
      <c r="C602" t="s">
        <v>879</v>
      </c>
    </row>
    <row r="603" spans="1:3" x14ac:dyDescent="0.25">
      <c r="A603">
        <v>2109239</v>
      </c>
      <c r="B603">
        <v>6</v>
      </c>
      <c r="C603" t="s">
        <v>879</v>
      </c>
    </row>
    <row r="604" spans="1:3" x14ac:dyDescent="0.25">
      <c r="A604">
        <v>2109270</v>
      </c>
      <c r="B604">
        <v>6</v>
      </c>
      <c r="C604" t="s">
        <v>879</v>
      </c>
    </row>
    <row r="605" spans="1:3" x14ac:dyDescent="0.25">
      <c r="A605">
        <v>2109304</v>
      </c>
      <c r="B605">
        <v>6</v>
      </c>
      <c r="C605" t="s">
        <v>879</v>
      </c>
    </row>
    <row r="606" spans="1:3" x14ac:dyDescent="0.25">
      <c r="A606">
        <v>2109403</v>
      </c>
      <c r="B606">
        <v>6</v>
      </c>
      <c r="C606" t="s">
        <v>879</v>
      </c>
    </row>
    <row r="607" spans="1:3" x14ac:dyDescent="0.25">
      <c r="A607">
        <v>2109452</v>
      </c>
      <c r="B607">
        <v>6</v>
      </c>
      <c r="C607" t="s">
        <v>879</v>
      </c>
    </row>
    <row r="608" spans="1:3" x14ac:dyDescent="0.25">
      <c r="A608">
        <v>2109502</v>
      </c>
      <c r="B608">
        <v>6</v>
      </c>
      <c r="C608" t="s">
        <v>879</v>
      </c>
    </row>
    <row r="609" spans="1:3" x14ac:dyDescent="0.25">
      <c r="A609">
        <v>2109551</v>
      </c>
      <c r="B609">
        <v>6</v>
      </c>
      <c r="C609" t="s">
        <v>879</v>
      </c>
    </row>
    <row r="610" spans="1:3" x14ac:dyDescent="0.25">
      <c r="A610">
        <v>2109601</v>
      </c>
      <c r="B610">
        <v>6</v>
      </c>
      <c r="C610" t="s">
        <v>879</v>
      </c>
    </row>
    <row r="611" spans="1:3" x14ac:dyDescent="0.25">
      <c r="A611">
        <v>2109700</v>
      </c>
      <c r="B611">
        <v>6</v>
      </c>
      <c r="C611" t="s">
        <v>879</v>
      </c>
    </row>
    <row r="612" spans="1:3" x14ac:dyDescent="0.25">
      <c r="A612">
        <v>2109759</v>
      </c>
      <c r="B612">
        <v>6</v>
      </c>
      <c r="C612" t="s">
        <v>879</v>
      </c>
    </row>
    <row r="613" spans="1:3" x14ac:dyDescent="0.25">
      <c r="A613">
        <v>2109809</v>
      </c>
      <c r="B613">
        <v>6</v>
      </c>
      <c r="C613" t="s">
        <v>879</v>
      </c>
    </row>
    <row r="614" spans="1:3" x14ac:dyDescent="0.25">
      <c r="A614">
        <v>2109908</v>
      </c>
      <c r="B614">
        <v>6</v>
      </c>
      <c r="C614" t="s">
        <v>879</v>
      </c>
    </row>
    <row r="615" spans="1:3" x14ac:dyDescent="0.25">
      <c r="A615">
        <v>2110005</v>
      </c>
      <c r="B615">
        <v>6</v>
      </c>
      <c r="C615" t="s">
        <v>879</v>
      </c>
    </row>
    <row r="616" spans="1:3" x14ac:dyDescent="0.25">
      <c r="A616">
        <v>2110039</v>
      </c>
      <c r="B616">
        <v>6</v>
      </c>
      <c r="C616" t="s">
        <v>879</v>
      </c>
    </row>
    <row r="617" spans="1:3" x14ac:dyDescent="0.25">
      <c r="A617">
        <v>2110104</v>
      </c>
      <c r="B617">
        <v>6</v>
      </c>
      <c r="C617" t="s">
        <v>879</v>
      </c>
    </row>
    <row r="618" spans="1:3" x14ac:dyDescent="0.25">
      <c r="A618">
        <v>2110203</v>
      </c>
      <c r="B618">
        <v>6</v>
      </c>
      <c r="C618" t="s">
        <v>879</v>
      </c>
    </row>
    <row r="619" spans="1:3" x14ac:dyDescent="0.25">
      <c r="A619">
        <v>2110237</v>
      </c>
      <c r="B619">
        <v>6</v>
      </c>
      <c r="C619" t="s">
        <v>879</v>
      </c>
    </row>
    <row r="620" spans="1:3" x14ac:dyDescent="0.25">
      <c r="A620">
        <v>2110278</v>
      </c>
      <c r="B620">
        <v>6</v>
      </c>
      <c r="C620" t="s">
        <v>879</v>
      </c>
    </row>
    <row r="621" spans="1:3" x14ac:dyDescent="0.25">
      <c r="A621">
        <v>2110302</v>
      </c>
      <c r="B621">
        <v>6</v>
      </c>
      <c r="C621" t="s">
        <v>879</v>
      </c>
    </row>
    <row r="622" spans="1:3" x14ac:dyDescent="0.25">
      <c r="A622">
        <v>2110401</v>
      </c>
      <c r="B622">
        <v>6</v>
      </c>
      <c r="C622" t="s">
        <v>879</v>
      </c>
    </row>
    <row r="623" spans="1:3" x14ac:dyDescent="0.25">
      <c r="A623">
        <v>2110500</v>
      </c>
      <c r="B623">
        <v>6</v>
      </c>
      <c r="C623" t="s">
        <v>879</v>
      </c>
    </row>
    <row r="624" spans="1:3" x14ac:dyDescent="0.25">
      <c r="A624">
        <v>2110609</v>
      </c>
      <c r="B624">
        <v>6</v>
      </c>
      <c r="C624" t="s">
        <v>879</v>
      </c>
    </row>
    <row r="625" spans="1:3" x14ac:dyDescent="0.25">
      <c r="A625">
        <v>2110658</v>
      </c>
      <c r="B625">
        <v>6</v>
      </c>
      <c r="C625" t="s">
        <v>879</v>
      </c>
    </row>
    <row r="626" spans="1:3" x14ac:dyDescent="0.25">
      <c r="A626">
        <v>2110708</v>
      </c>
      <c r="B626">
        <v>6</v>
      </c>
      <c r="C626" t="s">
        <v>879</v>
      </c>
    </row>
    <row r="627" spans="1:3" x14ac:dyDescent="0.25">
      <c r="A627">
        <v>2110807</v>
      </c>
      <c r="B627">
        <v>6</v>
      </c>
      <c r="C627" t="s">
        <v>879</v>
      </c>
    </row>
    <row r="628" spans="1:3" x14ac:dyDescent="0.25">
      <c r="A628">
        <v>2110856</v>
      </c>
      <c r="B628">
        <v>6</v>
      </c>
      <c r="C628" t="s">
        <v>879</v>
      </c>
    </row>
    <row r="629" spans="1:3" x14ac:dyDescent="0.25">
      <c r="A629">
        <v>2110906</v>
      </c>
      <c r="B629">
        <v>6</v>
      </c>
      <c r="C629" t="s">
        <v>879</v>
      </c>
    </row>
    <row r="630" spans="1:3" x14ac:dyDescent="0.25">
      <c r="A630">
        <v>2111003</v>
      </c>
      <c r="B630">
        <v>6</v>
      </c>
      <c r="C630" t="s">
        <v>879</v>
      </c>
    </row>
    <row r="631" spans="1:3" x14ac:dyDescent="0.25">
      <c r="A631">
        <v>2111029</v>
      </c>
      <c r="B631">
        <v>6</v>
      </c>
      <c r="C631" t="s">
        <v>879</v>
      </c>
    </row>
    <row r="632" spans="1:3" x14ac:dyDescent="0.25">
      <c r="A632">
        <v>2111052</v>
      </c>
      <c r="B632">
        <v>6</v>
      </c>
      <c r="C632" t="s">
        <v>879</v>
      </c>
    </row>
    <row r="633" spans="1:3" x14ac:dyDescent="0.25">
      <c r="A633">
        <v>2111078</v>
      </c>
      <c r="B633">
        <v>6</v>
      </c>
      <c r="C633" t="s">
        <v>879</v>
      </c>
    </row>
    <row r="634" spans="1:3" x14ac:dyDescent="0.25">
      <c r="A634">
        <v>2111102</v>
      </c>
      <c r="B634">
        <v>6</v>
      </c>
      <c r="C634" t="s">
        <v>879</v>
      </c>
    </row>
    <row r="635" spans="1:3" x14ac:dyDescent="0.25">
      <c r="A635">
        <v>2111201</v>
      </c>
      <c r="B635">
        <v>6</v>
      </c>
      <c r="C635" t="s">
        <v>879</v>
      </c>
    </row>
    <row r="636" spans="1:3" x14ac:dyDescent="0.25">
      <c r="A636">
        <v>2111250</v>
      </c>
      <c r="B636">
        <v>6</v>
      </c>
      <c r="C636" t="s">
        <v>879</v>
      </c>
    </row>
    <row r="637" spans="1:3" x14ac:dyDescent="0.25">
      <c r="A637">
        <v>2111300</v>
      </c>
      <c r="B637">
        <v>6</v>
      </c>
      <c r="C637" t="s">
        <v>879</v>
      </c>
    </row>
    <row r="638" spans="1:3" x14ac:dyDescent="0.25">
      <c r="A638">
        <v>2111409</v>
      </c>
      <c r="B638">
        <v>6</v>
      </c>
      <c r="C638" t="s">
        <v>879</v>
      </c>
    </row>
    <row r="639" spans="1:3" x14ac:dyDescent="0.25">
      <c r="A639">
        <v>2111508</v>
      </c>
      <c r="B639">
        <v>6</v>
      </c>
      <c r="C639" t="s">
        <v>879</v>
      </c>
    </row>
    <row r="640" spans="1:3" x14ac:dyDescent="0.25">
      <c r="A640">
        <v>2111532</v>
      </c>
      <c r="B640">
        <v>6</v>
      </c>
      <c r="C640" t="s">
        <v>879</v>
      </c>
    </row>
    <row r="641" spans="1:3" x14ac:dyDescent="0.25">
      <c r="A641">
        <v>2111573</v>
      </c>
      <c r="B641">
        <v>6</v>
      </c>
      <c r="C641" t="s">
        <v>879</v>
      </c>
    </row>
    <row r="642" spans="1:3" x14ac:dyDescent="0.25">
      <c r="A642">
        <v>2111607</v>
      </c>
      <c r="B642">
        <v>6</v>
      </c>
      <c r="C642" t="s">
        <v>879</v>
      </c>
    </row>
    <row r="643" spans="1:3" x14ac:dyDescent="0.25">
      <c r="A643">
        <v>2111631</v>
      </c>
      <c r="B643">
        <v>6</v>
      </c>
      <c r="C643" t="s">
        <v>879</v>
      </c>
    </row>
    <row r="644" spans="1:3" x14ac:dyDescent="0.25">
      <c r="A644">
        <v>2111672</v>
      </c>
      <c r="B644">
        <v>6</v>
      </c>
      <c r="C644" t="s">
        <v>879</v>
      </c>
    </row>
    <row r="645" spans="1:3" x14ac:dyDescent="0.25">
      <c r="A645">
        <v>2111706</v>
      </c>
      <c r="B645">
        <v>6</v>
      </c>
      <c r="C645" t="s">
        <v>879</v>
      </c>
    </row>
    <row r="646" spans="1:3" x14ac:dyDescent="0.25">
      <c r="A646">
        <v>2111722</v>
      </c>
      <c r="B646">
        <v>6</v>
      </c>
      <c r="C646" t="s">
        <v>879</v>
      </c>
    </row>
    <row r="647" spans="1:3" x14ac:dyDescent="0.25">
      <c r="A647">
        <v>2111748</v>
      </c>
      <c r="B647">
        <v>6</v>
      </c>
      <c r="C647" t="s">
        <v>879</v>
      </c>
    </row>
    <row r="648" spans="1:3" x14ac:dyDescent="0.25">
      <c r="A648">
        <v>2111763</v>
      </c>
      <c r="B648">
        <v>6</v>
      </c>
      <c r="C648" t="s">
        <v>879</v>
      </c>
    </row>
    <row r="649" spans="1:3" x14ac:dyDescent="0.25">
      <c r="A649">
        <v>2111789</v>
      </c>
      <c r="B649">
        <v>6</v>
      </c>
      <c r="C649" t="s">
        <v>879</v>
      </c>
    </row>
    <row r="650" spans="1:3" x14ac:dyDescent="0.25">
      <c r="A650">
        <v>2111805</v>
      </c>
      <c r="B650">
        <v>6</v>
      </c>
      <c r="C650" t="s">
        <v>879</v>
      </c>
    </row>
    <row r="651" spans="1:3" x14ac:dyDescent="0.25">
      <c r="A651">
        <v>2111904</v>
      </c>
      <c r="B651">
        <v>6</v>
      </c>
      <c r="C651" t="s">
        <v>879</v>
      </c>
    </row>
    <row r="652" spans="1:3" x14ac:dyDescent="0.25">
      <c r="A652">
        <v>2111953</v>
      </c>
      <c r="B652">
        <v>6</v>
      </c>
      <c r="C652" t="s">
        <v>879</v>
      </c>
    </row>
    <row r="653" spans="1:3" x14ac:dyDescent="0.25">
      <c r="A653">
        <v>2112001</v>
      </c>
      <c r="B653">
        <v>6</v>
      </c>
      <c r="C653" t="s">
        <v>879</v>
      </c>
    </row>
    <row r="654" spans="1:3" x14ac:dyDescent="0.25">
      <c r="A654">
        <v>2112100</v>
      </c>
      <c r="B654">
        <v>6</v>
      </c>
      <c r="C654" t="s">
        <v>879</v>
      </c>
    </row>
    <row r="655" spans="1:3" x14ac:dyDescent="0.25">
      <c r="A655">
        <v>2112209</v>
      </c>
      <c r="B655">
        <v>6</v>
      </c>
      <c r="C655" t="s">
        <v>879</v>
      </c>
    </row>
    <row r="656" spans="1:3" x14ac:dyDescent="0.25">
      <c r="A656">
        <v>2112233</v>
      </c>
      <c r="B656">
        <v>6</v>
      </c>
      <c r="C656" t="s">
        <v>879</v>
      </c>
    </row>
    <row r="657" spans="1:3" x14ac:dyDescent="0.25">
      <c r="A657">
        <v>2112274</v>
      </c>
      <c r="B657">
        <v>6</v>
      </c>
      <c r="C657" t="s">
        <v>879</v>
      </c>
    </row>
    <row r="658" spans="1:3" x14ac:dyDescent="0.25">
      <c r="A658">
        <v>2112308</v>
      </c>
      <c r="B658">
        <v>6</v>
      </c>
      <c r="C658" t="s">
        <v>879</v>
      </c>
    </row>
    <row r="659" spans="1:3" x14ac:dyDescent="0.25">
      <c r="A659">
        <v>2112407</v>
      </c>
      <c r="B659">
        <v>6</v>
      </c>
      <c r="C659" t="s">
        <v>879</v>
      </c>
    </row>
    <row r="660" spans="1:3" x14ac:dyDescent="0.25">
      <c r="A660">
        <v>2112456</v>
      </c>
      <c r="B660">
        <v>6</v>
      </c>
      <c r="C660" t="s">
        <v>879</v>
      </c>
    </row>
    <row r="661" spans="1:3" x14ac:dyDescent="0.25">
      <c r="A661">
        <v>2112506</v>
      </c>
      <c r="B661">
        <v>6</v>
      </c>
      <c r="C661" t="s">
        <v>879</v>
      </c>
    </row>
    <row r="662" spans="1:3" x14ac:dyDescent="0.25">
      <c r="A662">
        <v>2112605</v>
      </c>
      <c r="B662">
        <v>6</v>
      </c>
      <c r="C662" t="s">
        <v>879</v>
      </c>
    </row>
    <row r="663" spans="1:3" x14ac:dyDescent="0.25">
      <c r="A663">
        <v>2112704</v>
      </c>
      <c r="B663">
        <v>6</v>
      </c>
      <c r="C663" t="s">
        <v>879</v>
      </c>
    </row>
    <row r="664" spans="1:3" x14ac:dyDescent="0.25">
      <c r="A664">
        <v>2112803</v>
      </c>
      <c r="B664">
        <v>6</v>
      </c>
      <c r="C664" t="s">
        <v>879</v>
      </c>
    </row>
    <row r="665" spans="1:3" x14ac:dyDescent="0.25">
      <c r="A665">
        <v>2112852</v>
      </c>
      <c r="B665">
        <v>6</v>
      </c>
      <c r="C665" t="s">
        <v>879</v>
      </c>
    </row>
    <row r="666" spans="1:3" x14ac:dyDescent="0.25">
      <c r="A666">
        <v>2112902</v>
      </c>
      <c r="B666">
        <v>6</v>
      </c>
      <c r="C666" t="s">
        <v>879</v>
      </c>
    </row>
    <row r="667" spans="1:3" x14ac:dyDescent="0.25">
      <c r="A667">
        <v>2113009</v>
      </c>
      <c r="B667">
        <v>6</v>
      </c>
      <c r="C667" t="s">
        <v>879</v>
      </c>
    </row>
    <row r="668" spans="1:3" x14ac:dyDescent="0.25">
      <c r="A668">
        <v>2114007</v>
      </c>
      <c r="B668">
        <v>6</v>
      </c>
      <c r="C668" t="s">
        <v>879</v>
      </c>
    </row>
    <row r="669" spans="1:3" x14ac:dyDescent="0.25">
      <c r="A669">
        <v>2200053</v>
      </c>
      <c r="B669">
        <v>6</v>
      </c>
      <c r="C669" t="s">
        <v>880</v>
      </c>
    </row>
    <row r="670" spans="1:3" x14ac:dyDescent="0.25">
      <c r="A670">
        <v>2200103</v>
      </c>
      <c r="B670">
        <v>6</v>
      </c>
      <c r="C670" t="s">
        <v>880</v>
      </c>
    </row>
    <row r="671" spans="1:3" x14ac:dyDescent="0.25">
      <c r="A671">
        <v>2200202</v>
      </c>
      <c r="B671">
        <v>6</v>
      </c>
      <c r="C671" t="s">
        <v>880</v>
      </c>
    </row>
    <row r="672" spans="1:3" x14ac:dyDescent="0.25">
      <c r="A672">
        <v>2200251</v>
      </c>
      <c r="B672">
        <v>6</v>
      </c>
      <c r="C672" t="s">
        <v>880</v>
      </c>
    </row>
    <row r="673" spans="1:3" x14ac:dyDescent="0.25">
      <c r="A673">
        <v>2200277</v>
      </c>
      <c r="B673">
        <v>6</v>
      </c>
      <c r="C673" t="s">
        <v>880</v>
      </c>
    </row>
    <row r="674" spans="1:3" x14ac:dyDescent="0.25">
      <c r="A674">
        <v>2200301</v>
      </c>
      <c r="B674">
        <v>6</v>
      </c>
      <c r="C674" t="s">
        <v>880</v>
      </c>
    </row>
    <row r="675" spans="1:3" x14ac:dyDescent="0.25">
      <c r="A675">
        <v>2200400</v>
      </c>
      <c r="B675">
        <v>6</v>
      </c>
      <c r="C675" t="s">
        <v>880</v>
      </c>
    </row>
    <row r="676" spans="1:3" x14ac:dyDescent="0.25">
      <c r="A676">
        <v>2200459</v>
      </c>
      <c r="B676">
        <v>6</v>
      </c>
      <c r="C676" t="s">
        <v>880</v>
      </c>
    </row>
    <row r="677" spans="1:3" x14ac:dyDescent="0.25">
      <c r="A677">
        <v>2200509</v>
      </c>
      <c r="B677">
        <v>6</v>
      </c>
      <c r="C677" t="s">
        <v>880</v>
      </c>
    </row>
    <row r="678" spans="1:3" x14ac:dyDescent="0.25">
      <c r="A678">
        <v>2200608</v>
      </c>
      <c r="B678">
        <v>6</v>
      </c>
      <c r="C678" t="s">
        <v>880</v>
      </c>
    </row>
    <row r="679" spans="1:3" x14ac:dyDescent="0.25">
      <c r="A679">
        <v>2200707</v>
      </c>
      <c r="B679">
        <v>6</v>
      </c>
      <c r="C679" t="s">
        <v>880</v>
      </c>
    </row>
    <row r="680" spans="1:3" x14ac:dyDescent="0.25">
      <c r="A680">
        <v>2200806</v>
      </c>
      <c r="B680">
        <v>6</v>
      </c>
      <c r="C680" t="s">
        <v>880</v>
      </c>
    </row>
    <row r="681" spans="1:3" x14ac:dyDescent="0.25">
      <c r="A681">
        <v>2200905</v>
      </c>
      <c r="B681">
        <v>6</v>
      </c>
      <c r="C681" t="s">
        <v>880</v>
      </c>
    </row>
    <row r="682" spans="1:3" x14ac:dyDescent="0.25">
      <c r="A682">
        <v>2200954</v>
      </c>
      <c r="B682">
        <v>6</v>
      </c>
      <c r="C682" t="s">
        <v>880</v>
      </c>
    </row>
    <row r="683" spans="1:3" x14ac:dyDescent="0.25">
      <c r="A683">
        <v>2201002</v>
      </c>
      <c r="B683">
        <v>6</v>
      </c>
      <c r="C683" t="s">
        <v>880</v>
      </c>
    </row>
    <row r="684" spans="1:3" x14ac:dyDescent="0.25">
      <c r="A684">
        <v>2201051</v>
      </c>
      <c r="B684">
        <v>6</v>
      </c>
      <c r="C684" t="s">
        <v>880</v>
      </c>
    </row>
    <row r="685" spans="1:3" x14ac:dyDescent="0.25">
      <c r="A685">
        <v>2201101</v>
      </c>
      <c r="B685">
        <v>6</v>
      </c>
      <c r="C685" t="s">
        <v>880</v>
      </c>
    </row>
    <row r="686" spans="1:3" x14ac:dyDescent="0.25">
      <c r="A686">
        <v>2201150</v>
      </c>
      <c r="B686">
        <v>6</v>
      </c>
      <c r="C686" t="s">
        <v>880</v>
      </c>
    </row>
    <row r="687" spans="1:3" x14ac:dyDescent="0.25">
      <c r="A687">
        <v>2201176</v>
      </c>
      <c r="B687">
        <v>6</v>
      </c>
      <c r="C687" t="s">
        <v>880</v>
      </c>
    </row>
    <row r="688" spans="1:3" x14ac:dyDescent="0.25">
      <c r="A688">
        <v>2201200</v>
      </c>
      <c r="B688">
        <v>6</v>
      </c>
      <c r="C688" t="s">
        <v>880</v>
      </c>
    </row>
    <row r="689" spans="1:3" x14ac:dyDescent="0.25">
      <c r="A689">
        <v>2201309</v>
      </c>
      <c r="B689">
        <v>6</v>
      </c>
      <c r="C689" t="s">
        <v>880</v>
      </c>
    </row>
    <row r="690" spans="1:3" x14ac:dyDescent="0.25">
      <c r="A690">
        <v>2201408</v>
      </c>
      <c r="B690">
        <v>6</v>
      </c>
      <c r="C690" t="s">
        <v>880</v>
      </c>
    </row>
    <row r="691" spans="1:3" x14ac:dyDescent="0.25">
      <c r="A691">
        <v>2201507</v>
      </c>
      <c r="B691">
        <v>6</v>
      </c>
      <c r="C691" t="s">
        <v>880</v>
      </c>
    </row>
    <row r="692" spans="1:3" x14ac:dyDescent="0.25">
      <c r="A692">
        <v>2201556</v>
      </c>
      <c r="B692">
        <v>6</v>
      </c>
      <c r="C692" t="s">
        <v>880</v>
      </c>
    </row>
    <row r="693" spans="1:3" x14ac:dyDescent="0.25">
      <c r="A693">
        <v>2201572</v>
      </c>
      <c r="B693">
        <v>6</v>
      </c>
      <c r="C693" t="s">
        <v>880</v>
      </c>
    </row>
    <row r="694" spans="1:3" x14ac:dyDescent="0.25">
      <c r="A694">
        <v>2201606</v>
      </c>
      <c r="B694">
        <v>6</v>
      </c>
      <c r="C694" t="s">
        <v>880</v>
      </c>
    </row>
    <row r="695" spans="1:3" x14ac:dyDescent="0.25">
      <c r="A695">
        <v>2201705</v>
      </c>
      <c r="B695">
        <v>6</v>
      </c>
      <c r="C695" t="s">
        <v>880</v>
      </c>
    </row>
    <row r="696" spans="1:3" x14ac:dyDescent="0.25">
      <c r="A696">
        <v>2201739</v>
      </c>
      <c r="B696">
        <v>6</v>
      </c>
      <c r="C696" t="s">
        <v>880</v>
      </c>
    </row>
    <row r="697" spans="1:3" x14ac:dyDescent="0.25">
      <c r="A697">
        <v>2201770</v>
      </c>
      <c r="B697">
        <v>6</v>
      </c>
      <c r="C697" t="s">
        <v>880</v>
      </c>
    </row>
    <row r="698" spans="1:3" x14ac:dyDescent="0.25">
      <c r="A698">
        <v>2201804</v>
      </c>
      <c r="B698">
        <v>6</v>
      </c>
      <c r="C698" t="s">
        <v>880</v>
      </c>
    </row>
    <row r="699" spans="1:3" x14ac:dyDescent="0.25">
      <c r="A699">
        <v>2201903</v>
      </c>
      <c r="B699">
        <v>6</v>
      </c>
      <c r="C699" t="s">
        <v>880</v>
      </c>
    </row>
    <row r="700" spans="1:3" x14ac:dyDescent="0.25">
      <c r="A700">
        <v>2201919</v>
      </c>
      <c r="B700">
        <v>6</v>
      </c>
      <c r="C700" t="s">
        <v>880</v>
      </c>
    </row>
    <row r="701" spans="1:3" x14ac:dyDescent="0.25">
      <c r="A701">
        <v>2201929</v>
      </c>
      <c r="B701">
        <v>6</v>
      </c>
      <c r="C701" t="s">
        <v>880</v>
      </c>
    </row>
    <row r="702" spans="1:3" x14ac:dyDescent="0.25">
      <c r="A702">
        <v>2201945</v>
      </c>
      <c r="B702">
        <v>6</v>
      </c>
      <c r="C702" t="s">
        <v>880</v>
      </c>
    </row>
    <row r="703" spans="1:3" x14ac:dyDescent="0.25">
      <c r="A703">
        <v>2201960</v>
      </c>
      <c r="B703">
        <v>6</v>
      </c>
      <c r="C703" t="s">
        <v>880</v>
      </c>
    </row>
    <row r="704" spans="1:3" x14ac:dyDescent="0.25">
      <c r="A704">
        <v>2201988</v>
      </c>
      <c r="B704">
        <v>6</v>
      </c>
      <c r="C704" t="s">
        <v>880</v>
      </c>
    </row>
    <row r="705" spans="1:3" x14ac:dyDescent="0.25">
      <c r="A705">
        <v>2202000</v>
      </c>
      <c r="B705">
        <v>6</v>
      </c>
      <c r="C705" t="s">
        <v>880</v>
      </c>
    </row>
    <row r="706" spans="1:3" x14ac:dyDescent="0.25">
      <c r="A706">
        <v>2202026</v>
      </c>
      <c r="B706">
        <v>6</v>
      </c>
      <c r="C706" t="s">
        <v>880</v>
      </c>
    </row>
    <row r="707" spans="1:3" x14ac:dyDescent="0.25">
      <c r="A707">
        <v>2202059</v>
      </c>
      <c r="B707">
        <v>6</v>
      </c>
      <c r="C707" t="s">
        <v>880</v>
      </c>
    </row>
    <row r="708" spans="1:3" x14ac:dyDescent="0.25">
      <c r="A708">
        <v>2202075</v>
      </c>
      <c r="B708">
        <v>6</v>
      </c>
      <c r="C708" t="s">
        <v>880</v>
      </c>
    </row>
    <row r="709" spans="1:3" x14ac:dyDescent="0.25">
      <c r="A709">
        <v>2202083</v>
      </c>
      <c r="B709">
        <v>6</v>
      </c>
      <c r="C709" t="s">
        <v>880</v>
      </c>
    </row>
    <row r="710" spans="1:3" x14ac:dyDescent="0.25">
      <c r="A710">
        <v>2202091</v>
      </c>
      <c r="B710">
        <v>6</v>
      </c>
      <c r="C710" t="s">
        <v>880</v>
      </c>
    </row>
    <row r="711" spans="1:3" x14ac:dyDescent="0.25">
      <c r="A711">
        <v>2202109</v>
      </c>
      <c r="B711">
        <v>6</v>
      </c>
      <c r="C711" t="s">
        <v>880</v>
      </c>
    </row>
    <row r="712" spans="1:3" x14ac:dyDescent="0.25">
      <c r="A712">
        <v>2202117</v>
      </c>
      <c r="B712">
        <v>6</v>
      </c>
      <c r="C712" t="s">
        <v>880</v>
      </c>
    </row>
    <row r="713" spans="1:3" x14ac:dyDescent="0.25">
      <c r="A713">
        <v>2202133</v>
      </c>
      <c r="B713">
        <v>6</v>
      </c>
      <c r="C713" t="s">
        <v>880</v>
      </c>
    </row>
    <row r="714" spans="1:3" x14ac:dyDescent="0.25">
      <c r="A714">
        <v>2202174</v>
      </c>
      <c r="B714">
        <v>6</v>
      </c>
      <c r="C714" t="s">
        <v>880</v>
      </c>
    </row>
    <row r="715" spans="1:3" x14ac:dyDescent="0.25">
      <c r="A715">
        <v>2202208</v>
      </c>
      <c r="B715">
        <v>6</v>
      </c>
      <c r="C715" t="s">
        <v>880</v>
      </c>
    </row>
    <row r="716" spans="1:3" x14ac:dyDescent="0.25">
      <c r="A716">
        <v>2202251</v>
      </c>
      <c r="B716">
        <v>6</v>
      </c>
      <c r="C716" t="s">
        <v>880</v>
      </c>
    </row>
    <row r="717" spans="1:3" x14ac:dyDescent="0.25">
      <c r="A717">
        <v>2202307</v>
      </c>
      <c r="B717">
        <v>6</v>
      </c>
      <c r="C717" t="s">
        <v>880</v>
      </c>
    </row>
    <row r="718" spans="1:3" x14ac:dyDescent="0.25">
      <c r="A718">
        <v>2202406</v>
      </c>
      <c r="B718">
        <v>6</v>
      </c>
      <c r="C718" t="s">
        <v>880</v>
      </c>
    </row>
    <row r="719" spans="1:3" x14ac:dyDescent="0.25">
      <c r="A719">
        <v>2202455</v>
      </c>
      <c r="B719">
        <v>6</v>
      </c>
      <c r="C719" t="s">
        <v>880</v>
      </c>
    </row>
    <row r="720" spans="1:3" x14ac:dyDescent="0.25">
      <c r="A720">
        <v>2202505</v>
      </c>
      <c r="B720">
        <v>6</v>
      </c>
      <c r="C720" t="s">
        <v>880</v>
      </c>
    </row>
    <row r="721" spans="1:3" x14ac:dyDescent="0.25">
      <c r="A721">
        <v>2202539</v>
      </c>
      <c r="B721">
        <v>6</v>
      </c>
      <c r="C721" t="s">
        <v>880</v>
      </c>
    </row>
    <row r="722" spans="1:3" x14ac:dyDescent="0.25">
      <c r="A722">
        <v>2202554</v>
      </c>
      <c r="B722">
        <v>6</v>
      </c>
      <c r="C722" t="s">
        <v>880</v>
      </c>
    </row>
    <row r="723" spans="1:3" x14ac:dyDescent="0.25">
      <c r="A723">
        <v>2202604</v>
      </c>
      <c r="B723">
        <v>6</v>
      </c>
      <c r="C723" t="s">
        <v>880</v>
      </c>
    </row>
    <row r="724" spans="1:3" x14ac:dyDescent="0.25">
      <c r="A724">
        <v>2202653</v>
      </c>
      <c r="B724">
        <v>6</v>
      </c>
      <c r="C724" t="s">
        <v>880</v>
      </c>
    </row>
    <row r="725" spans="1:3" x14ac:dyDescent="0.25">
      <c r="A725">
        <v>2202703</v>
      </c>
      <c r="B725">
        <v>6</v>
      </c>
      <c r="C725" t="s">
        <v>880</v>
      </c>
    </row>
    <row r="726" spans="1:3" x14ac:dyDescent="0.25">
      <c r="A726">
        <v>2202711</v>
      </c>
      <c r="B726">
        <v>6</v>
      </c>
      <c r="C726" t="s">
        <v>880</v>
      </c>
    </row>
    <row r="727" spans="1:3" x14ac:dyDescent="0.25">
      <c r="A727">
        <v>2202729</v>
      </c>
      <c r="B727">
        <v>6</v>
      </c>
      <c r="C727" t="s">
        <v>880</v>
      </c>
    </row>
    <row r="728" spans="1:3" x14ac:dyDescent="0.25">
      <c r="A728">
        <v>2202737</v>
      </c>
      <c r="B728">
        <v>6</v>
      </c>
      <c r="C728" t="s">
        <v>880</v>
      </c>
    </row>
    <row r="729" spans="1:3" x14ac:dyDescent="0.25">
      <c r="A729">
        <v>2202752</v>
      </c>
      <c r="B729">
        <v>6</v>
      </c>
      <c r="C729" t="s">
        <v>880</v>
      </c>
    </row>
    <row r="730" spans="1:3" x14ac:dyDescent="0.25">
      <c r="A730">
        <v>2202778</v>
      </c>
      <c r="B730">
        <v>6</v>
      </c>
      <c r="C730" t="s">
        <v>880</v>
      </c>
    </row>
    <row r="731" spans="1:3" x14ac:dyDescent="0.25">
      <c r="A731">
        <v>2202802</v>
      </c>
      <c r="B731">
        <v>6</v>
      </c>
      <c r="C731" t="s">
        <v>880</v>
      </c>
    </row>
    <row r="732" spans="1:3" x14ac:dyDescent="0.25">
      <c r="A732">
        <v>2202851</v>
      </c>
      <c r="B732">
        <v>6</v>
      </c>
      <c r="C732" t="s">
        <v>880</v>
      </c>
    </row>
    <row r="733" spans="1:3" x14ac:dyDescent="0.25">
      <c r="A733">
        <v>2202901</v>
      </c>
      <c r="B733">
        <v>6</v>
      </c>
      <c r="C733" t="s">
        <v>880</v>
      </c>
    </row>
    <row r="734" spans="1:3" x14ac:dyDescent="0.25">
      <c r="A734">
        <v>2203008</v>
      </c>
      <c r="B734">
        <v>6</v>
      </c>
      <c r="C734" t="s">
        <v>880</v>
      </c>
    </row>
    <row r="735" spans="1:3" x14ac:dyDescent="0.25">
      <c r="A735">
        <v>2203107</v>
      </c>
      <c r="B735">
        <v>6</v>
      </c>
      <c r="C735" t="s">
        <v>880</v>
      </c>
    </row>
    <row r="736" spans="1:3" x14ac:dyDescent="0.25">
      <c r="A736">
        <v>2203206</v>
      </c>
      <c r="B736">
        <v>6</v>
      </c>
      <c r="C736" t="s">
        <v>880</v>
      </c>
    </row>
    <row r="737" spans="1:3" x14ac:dyDescent="0.25">
      <c r="A737">
        <v>2203230</v>
      </c>
      <c r="B737">
        <v>6</v>
      </c>
      <c r="C737" t="s">
        <v>880</v>
      </c>
    </row>
    <row r="738" spans="1:3" x14ac:dyDescent="0.25">
      <c r="A738">
        <v>2203255</v>
      </c>
      <c r="B738">
        <v>6</v>
      </c>
      <c r="C738" t="s">
        <v>880</v>
      </c>
    </row>
    <row r="739" spans="1:3" x14ac:dyDescent="0.25">
      <c r="A739">
        <v>2203271</v>
      </c>
      <c r="B739">
        <v>6</v>
      </c>
      <c r="C739" t="s">
        <v>880</v>
      </c>
    </row>
    <row r="740" spans="1:3" x14ac:dyDescent="0.25">
      <c r="A740">
        <v>2203305</v>
      </c>
      <c r="B740">
        <v>6</v>
      </c>
      <c r="C740" t="s">
        <v>880</v>
      </c>
    </row>
    <row r="741" spans="1:3" x14ac:dyDescent="0.25">
      <c r="A741">
        <v>2203354</v>
      </c>
      <c r="B741">
        <v>6</v>
      </c>
      <c r="C741" t="s">
        <v>880</v>
      </c>
    </row>
    <row r="742" spans="1:3" x14ac:dyDescent="0.25">
      <c r="A742">
        <v>2203404</v>
      </c>
      <c r="B742">
        <v>6</v>
      </c>
      <c r="C742" t="s">
        <v>880</v>
      </c>
    </row>
    <row r="743" spans="1:3" x14ac:dyDescent="0.25">
      <c r="A743">
        <v>2203420</v>
      </c>
      <c r="B743">
        <v>6</v>
      </c>
      <c r="C743" t="s">
        <v>880</v>
      </c>
    </row>
    <row r="744" spans="1:3" x14ac:dyDescent="0.25">
      <c r="A744">
        <v>2203453</v>
      </c>
      <c r="B744">
        <v>6</v>
      </c>
      <c r="C744" t="s">
        <v>880</v>
      </c>
    </row>
    <row r="745" spans="1:3" x14ac:dyDescent="0.25">
      <c r="A745">
        <v>2203503</v>
      </c>
      <c r="B745">
        <v>6</v>
      </c>
      <c r="C745" t="s">
        <v>880</v>
      </c>
    </row>
    <row r="746" spans="1:3" x14ac:dyDescent="0.25">
      <c r="A746">
        <v>2203602</v>
      </c>
      <c r="B746">
        <v>6</v>
      </c>
      <c r="C746" t="s">
        <v>880</v>
      </c>
    </row>
    <row r="747" spans="1:3" x14ac:dyDescent="0.25">
      <c r="A747">
        <v>2203701</v>
      </c>
      <c r="B747">
        <v>6</v>
      </c>
      <c r="C747" t="s">
        <v>880</v>
      </c>
    </row>
    <row r="748" spans="1:3" x14ac:dyDescent="0.25">
      <c r="A748">
        <v>2203750</v>
      </c>
      <c r="B748">
        <v>6</v>
      </c>
      <c r="C748" t="s">
        <v>880</v>
      </c>
    </row>
    <row r="749" spans="1:3" x14ac:dyDescent="0.25">
      <c r="A749">
        <v>2203800</v>
      </c>
      <c r="B749">
        <v>6</v>
      </c>
      <c r="C749" t="s">
        <v>880</v>
      </c>
    </row>
    <row r="750" spans="1:3" x14ac:dyDescent="0.25">
      <c r="A750">
        <v>2203859</v>
      </c>
      <c r="B750">
        <v>6</v>
      </c>
      <c r="C750" t="s">
        <v>880</v>
      </c>
    </row>
    <row r="751" spans="1:3" x14ac:dyDescent="0.25">
      <c r="A751">
        <v>2203909</v>
      </c>
      <c r="B751">
        <v>6</v>
      </c>
      <c r="C751" t="s">
        <v>880</v>
      </c>
    </row>
    <row r="752" spans="1:3" x14ac:dyDescent="0.25">
      <c r="A752">
        <v>2204006</v>
      </c>
      <c r="B752">
        <v>6</v>
      </c>
      <c r="C752" t="s">
        <v>880</v>
      </c>
    </row>
    <row r="753" spans="1:3" x14ac:dyDescent="0.25">
      <c r="A753">
        <v>2204105</v>
      </c>
      <c r="B753">
        <v>6</v>
      </c>
      <c r="C753" t="s">
        <v>880</v>
      </c>
    </row>
    <row r="754" spans="1:3" x14ac:dyDescent="0.25">
      <c r="A754">
        <v>2204154</v>
      </c>
      <c r="B754">
        <v>6</v>
      </c>
      <c r="C754" t="s">
        <v>880</v>
      </c>
    </row>
    <row r="755" spans="1:3" x14ac:dyDescent="0.25">
      <c r="A755">
        <v>2204204</v>
      </c>
      <c r="B755">
        <v>6</v>
      </c>
      <c r="C755" t="s">
        <v>880</v>
      </c>
    </row>
    <row r="756" spans="1:3" x14ac:dyDescent="0.25">
      <c r="A756">
        <v>2204303</v>
      </c>
      <c r="B756">
        <v>6</v>
      </c>
      <c r="C756" t="s">
        <v>880</v>
      </c>
    </row>
    <row r="757" spans="1:3" x14ac:dyDescent="0.25">
      <c r="A757">
        <v>2204352</v>
      </c>
      <c r="B757">
        <v>6</v>
      </c>
      <c r="C757" t="s">
        <v>880</v>
      </c>
    </row>
    <row r="758" spans="1:3" x14ac:dyDescent="0.25">
      <c r="A758">
        <v>2204402</v>
      </c>
      <c r="B758">
        <v>6</v>
      </c>
      <c r="C758" t="s">
        <v>880</v>
      </c>
    </row>
    <row r="759" spans="1:3" x14ac:dyDescent="0.25">
      <c r="A759">
        <v>2204501</v>
      </c>
      <c r="B759">
        <v>6</v>
      </c>
      <c r="C759" t="s">
        <v>880</v>
      </c>
    </row>
    <row r="760" spans="1:3" x14ac:dyDescent="0.25">
      <c r="A760">
        <v>2204550</v>
      </c>
      <c r="B760">
        <v>6</v>
      </c>
      <c r="C760" t="s">
        <v>880</v>
      </c>
    </row>
    <row r="761" spans="1:3" x14ac:dyDescent="0.25">
      <c r="A761">
        <v>2204600</v>
      </c>
      <c r="B761">
        <v>6</v>
      </c>
      <c r="C761" t="s">
        <v>880</v>
      </c>
    </row>
    <row r="762" spans="1:3" x14ac:dyDescent="0.25">
      <c r="A762">
        <v>2204659</v>
      </c>
      <c r="B762">
        <v>6</v>
      </c>
      <c r="C762" t="s">
        <v>880</v>
      </c>
    </row>
    <row r="763" spans="1:3" x14ac:dyDescent="0.25">
      <c r="A763">
        <v>2204709</v>
      </c>
      <c r="B763">
        <v>6</v>
      </c>
      <c r="C763" t="s">
        <v>880</v>
      </c>
    </row>
    <row r="764" spans="1:3" x14ac:dyDescent="0.25">
      <c r="A764">
        <v>2204808</v>
      </c>
      <c r="B764">
        <v>6</v>
      </c>
      <c r="C764" t="s">
        <v>880</v>
      </c>
    </row>
    <row r="765" spans="1:3" x14ac:dyDescent="0.25">
      <c r="A765">
        <v>2204907</v>
      </c>
      <c r="B765">
        <v>6</v>
      </c>
      <c r="C765" t="s">
        <v>880</v>
      </c>
    </row>
    <row r="766" spans="1:3" x14ac:dyDescent="0.25">
      <c r="A766">
        <v>2205003</v>
      </c>
      <c r="B766">
        <v>6</v>
      </c>
      <c r="C766" t="s">
        <v>880</v>
      </c>
    </row>
    <row r="767" spans="1:3" x14ac:dyDescent="0.25">
      <c r="A767">
        <v>2205102</v>
      </c>
      <c r="B767">
        <v>6</v>
      </c>
      <c r="C767" t="s">
        <v>880</v>
      </c>
    </row>
    <row r="768" spans="1:3" x14ac:dyDescent="0.25">
      <c r="A768">
        <v>2205151</v>
      </c>
      <c r="B768">
        <v>6</v>
      </c>
      <c r="C768" t="s">
        <v>880</v>
      </c>
    </row>
    <row r="769" spans="1:3" x14ac:dyDescent="0.25">
      <c r="A769">
        <v>2205201</v>
      </c>
      <c r="B769">
        <v>6</v>
      </c>
      <c r="C769" t="s">
        <v>880</v>
      </c>
    </row>
    <row r="770" spans="1:3" x14ac:dyDescent="0.25">
      <c r="A770">
        <v>2205250</v>
      </c>
      <c r="B770">
        <v>6</v>
      </c>
      <c r="C770" t="s">
        <v>880</v>
      </c>
    </row>
    <row r="771" spans="1:3" x14ac:dyDescent="0.25">
      <c r="A771">
        <v>2205276</v>
      </c>
      <c r="B771">
        <v>6</v>
      </c>
      <c r="C771" t="s">
        <v>880</v>
      </c>
    </row>
    <row r="772" spans="1:3" x14ac:dyDescent="0.25">
      <c r="A772">
        <v>2205300</v>
      </c>
      <c r="B772">
        <v>6</v>
      </c>
      <c r="C772" t="s">
        <v>880</v>
      </c>
    </row>
    <row r="773" spans="1:3" x14ac:dyDescent="0.25">
      <c r="A773">
        <v>2205359</v>
      </c>
      <c r="B773">
        <v>6</v>
      </c>
      <c r="C773" t="s">
        <v>880</v>
      </c>
    </row>
    <row r="774" spans="1:3" x14ac:dyDescent="0.25">
      <c r="A774">
        <v>2205409</v>
      </c>
      <c r="B774">
        <v>6</v>
      </c>
      <c r="C774" t="s">
        <v>880</v>
      </c>
    </row>
    <row r="775" spans="1:3" x14ac:dyDescent="0.25">
      <c r="A775">
        <v>2205458</v>
      </c>
      <c r="B775">
        <v>6</v>
      </c>
      <c r="C775" t="s">
        <v>880</v>
      </c>
    </row>
    <row r="776" spans="1:3" x14ac:dyDescent="0.25">
      <c r="A776">
        <v>2205508</v>
      </c>
      <c r="B776">
        <v>6</v>
      </c>
      <c r="C776" t="s">
        <v>880</v>
      </c>
    </row>
    <row r="777" spans="1:3" x14ac:dyDescent="0.25">
      <c r="A777">
        <v>2205516</v>
      </c>
      <c r="B777">
        <v>6</v>
      </c>
      <c r="C777" t="s">
        <v>880</v>
      </c>
    </row>
    <row r="778" spans="1:3" x14ac:dyDescent="0.25">
      <c r="A778">
        <v>2205524</v>
      </c>
      <c r="B778">
        <v>6</v>
      </c>
      <c r="C778" t="s">
        <v>880</v>
      </c>
    </row>
    <row r="779" spans="1:3" x14ac:dyDescent="0.25">
      <c r="A779">
        <v>2205532</v>
      </c>
      <c r="B779">
        <v>6</v>
      </c>
      <c r="C779" t="s">
        <v>880</v>
      </c>
    </row>
    <row r="780" spans="1:3" x14ac:dyDescent="0.25">
      <c r="A780">
        <v>2205540</v>
      </c>
      <c r="B780">
        <v>6</v>
      </c>
      <c r="C780" t="s">
        <v>880</v>
      </c>
    </row>
    <row r="781" spans="1:3" x14ac:dyDescent="0.25">
      <c r="A781">
        <v>2205557</v>
      </c>
      <c r="B781">
        <v>6</v>
      </c>
      <c r="C781" t="s">
        <v>880</v>
      </c>
    </row>
    <row r="782" spans="1:3" x14ac:dyDescent="0.25">
      <c r="A782">
        <v>2205565</v>
      </c>
      <c r="B782">
        <v>6</v>
      </c>
      <c r="C782" t="s">
        <v>880</v>
      </c>
    </row>
    <row r="783" spans="1:3" x14ac:dyDescent="0.25">
      <c r="A783">
        <v>2205573</v>
      </c>
      <c r="B783">
        <v>6</v>
      </c>
      <c r="C783" t="s">
        <v>880</v>
      </c>
    </row>
    <row r="784" spans="1:3" x14ac:dyDescent="0.25">
      <c r="A784">
        <v>2205581</v>
      </c>
      <c r="B784">
        <v>6</v>
      </c>
      <c r="C784" t="s">
        <v>880</v>
      </c>
    </row>
    <row r="785" spans="1:3" x14ac:dyDescent="0.25">
      <c r="A785">
        <v>2205599</v>
      </c>
      <c r="B785">
        <v>6</v>
      </c>
      <c r="C785" t="s">
        <v>880</v>
      </c>
    </row>
    <row r="786" spans="1:3" x14ac:dyDescent="0.25">
      <c r="A786">
        <v>2205607</v>
      </c>
      <c r="B786">
        <v>6</v>
      </c>
      <c r="C786" t="s">
        <v>880</v>
      </c>
    </row>
    <row r="787" spans="1:3" x14ac:dyDescent="0.25">
      <c r="A787">
        <v>2205706</v>
      </c>
      <c r="B787">
        <v>6</v>
      </c>
      <c r="C787" t="s">
        <v>880</v>
      </c>
    </row>
    <row r="788" spans="1:3" x14ac:dyDescent="0.25">
      <c r="A788">
        <v>2205805</v>
      </c>
      <c r="B788">
        <v>6</v>
      </c>
      <c r="C788" t="s">
        <v>880</v>
      </c>
    </row>
    <row r="789" spans="1:3" x14ac:dyDescent="0.25">
      <c r="A789">
        <v>2205854</v>
      </c>
      <c r="B789">
        <v>6</v>
      </c>
      <c r="C789" t="s">
        <v>880</v>
      </c>
    </row>
    <row r="790" spans="1:3" x14ac:dyDescent="0.25">
      <c r="A790">
        <v>2205904</v>
      </c>
      <c r="B790">
        <v>6</v>
      </c>
      <c r="C790" t="s">
        <v>880</v>
      </c>
    </row>
    <row r="791" spans="1:3" x14ac:dyDescent="0.25">
      <c r="A791">
        <v>2205953</v>
      </c>
      <c r="B791">
        <v>6</v>
      </c>
      <c r="C791" t="s">
        <v>880</v>
      </c>
    </row>
    <row r="792" spans="1:3" x14ac:dyDescent="0.25">
      <c r="A792">
        <v>2206001</v>
      </c>
      <c r="B792">
        <v>6</v>
      </c>
      <c r="C792" t="s">
        <v>880</v>
      </c>
    </row>
    <row r="793" spans="1:3" x14ac:dyDescent="0.25">
      <c r="A793">
        <v>2206050</v>
      </c>
      <c r="B793">
        <v>6</v>
      </c>
      <c r="C793" t="s">
        <v>880</v>
      </c>
    </row>
    <row r="794" spans="1:3" x14ac:dyDescent="0.25">
      <c r="A794">
        <v>2206100</v>
      </c>
      <c r="B794">
        <v>6</v>
      </c>
      <c r="C794" t="s">
        <v>880</v>
      </c>
    </row>
    <row r="795" spans="1:3" x14ac:dyDescent="0.25">
      <c r="A795">
        <v>2206209</v>
      </c>
      <c r="B795">
        <v>6</v>
      </c>
      <c r="C795" t="s">
        <v>880</v>
      </c>
    </row>
    <row r="796" spans="1:3" x14ac:dyDescent="0.25">
      <c r="A796">
        <v>2206308</v>
      </c>
      <c r="B796">
        <v>6</v>
      </c>
      <c r="C796" t="s">
        <v>880</v>
      </c>
    </row>
    <row r="797" spans="1:3" x14ac:dyDescent="0.25">
      <c r="A797">
        <v>2206357</v>
      </c>
      <c r="B797">
        <v>6</v>
      </c>
      <c r="C797" t="s">
        <v>880</v>
      </c>
    </row>
    <row r="798" spans="1:3" x14ac:dyDescent="0.25">
      <c r="A798">
        <v>2206407</v>
      </c>
      <c r="B798">
        <v>6</v>
      </c>
      <c r="C798" t="s">
        <v>880</v>
      </c>
    </row>
    <row r="799" spans="1:3" x14ac:dyDescent="0.25">
      <c r="A799">
        <v>2206506</v>
      </c>
      <c r="B799">
        <v>6</v>
      </c>
      <c r="C799" t="s">
        <v>880</v>
      </c>
    </row>
    <row r="800" spans="1:3" x14ac:dyDescent="0.25">
      <c r="A800">
        <v>2206605</v>
      </c>
      <c r="B800">
        <v>6</v>
      </c>
      <c r="C800" t="s">
        <v>880</v>
      </c>
    </row>
    <row r="801" spans="1:3" x14ac:dyDescent="0.25">
      <c r="A801">
        <v>2206654</v>
      </c>
      <c r="B801">
        <v>6</v>
      </c>
      <c r="C801" t="s">
        <v>880</v>
      </c>
    </row>
    <row r="802" spans="1:3" x14ac:dyDescent="0.25">
      <c r="A802">
        <v>2206670</v>
      </c>
      <c r="B802">
        <v>6</v>
      </c>
      <c r="C802" t="s">
        <v>880</v>
      </c>
    </row>
    <row r="803" spans="1:3" x14ac:dyDescent="0.25">
      <c r="A803">
        <v>2206696</v>
      </c>
      <c r="B803">
        <v>6</v>
      </c>
      <c r="C803" t="s">
        <v>880</v>
      </c>
    </row>
    <row r="804" spans="1:3" x14ac:dyDescent="0.25">
      <c r="A804">
        <v>2206704</v>
      </c>
      <c r="B804">
        <v>6</v>
      </c>
      <c r="C804" t="s">
        <v>880</v>
      </c>
    </row>
    <row r="805" spans="1:3" x14ac:dyDescent="0.25">
      <c r="A805">
        <v>2206720</v>
      </c>
      <c r="B805">
        <v>6</v>
      </c>
      <c r="C805" t="s">
        <v>880</v>
      </c>
    </row>
    <row r="806" spans="1:3" x14ac:dyDescent="0.25">
      <c r="A806">
        <v>2206753</v>
      </c>
      <c r="B806">
        <v>6</v>
      </c>
      <c r="C806" t="s">
        <v>880</v>
      </c>
    </row>
    <row r="807" spans="1:3" x14ac:dyDescent="0.25">
      <c r="A807">
        <v>2206803</v>
      </c>
      <c r="B807">
        <v>6</v>
      </c>
      <c r="C807" t="s">
        <v>880</v>
      </c>
    </row>
    <row r="808" spans="1:3" x14ac:dyDescent="0.25">
      <c r="A808">
        <v>2206902</v>
      </c>
      <c r="B808">
        <v>6</v>
      </c>
      <c r="C808" t="s">
        <v>880</v>
      </c>
    </row>
    <row r="809" spans="1:3" x14ac:dyDescent="0.25">
      <c r="A809">
        <v>2206951</v>
      </c>
      <c r="B809">
        <v>6</v>
      </c>
      <c r="C809" t="s">
        <v>880</v>
      </c>
    </row>
    <row r="810" spans="1:3" x14ac:dyDescent="0.25">
      <c r="A810">
        <v>2207009</v>
      </c>
      <c r="B810">
        <v>6</v>
      </c>
      <c r="C810" t="s">
        <v>880</v>
      </c>
    </row>
    <row r="811" spans="1:3" x14ac:dyDescent="0.25">
      <c r="A811">
        <v>2207108</v>
      </c>
      <c r="B811">
        <v>6</v>
      </c>
      <c r="C811" t="s">
        <v>880</v>
      </c>
    </row>
    <row r="812" spans="1:3" x14ac:dyDescent="0.25">
      <c r="A812">
        <v>2207207</v>
      </c>
      <c r="B812">
        <v>6</v>
      </c>
      <c r="C812" t="s">
        <v>880</v>
      </c>
    </row>
    <row r="813" spans="1:3" x14ac:dyDescent="0.25">
      <c r="A813">
        <v>2207306</v>
      </c>
      <c r="B813">
        <v>6</v>
      </c>
      <c r="C813" t="s">
        <v>880</v>
      </c>
    </row>
    <row r="814" spans="1:3" x14ac:dyDescent="0.25">
      <c r="A814">
        <v>2207355</v>
      </c>
      <c r="B814">
        <v>6</v>
      </c>
      <c r="C814" t="s">
        <v>880</v>
      </c>
    </row>
    <row r="815" spans="1:3" x14ac:dyDescent="0.25">
      <c r="A815">
        <v>2207405</v>
      </c>
      <c r="B815">
        <v>6</v>
      </c>
      <c r="C815" t="s">
        <v>880</v>
      </c>
    </row>
    <row r="816" spans="1:3" x14ac:dyDescent="0.25">
      <c r="A816">
        <v>2207504</v>
      </c>
      <c r="B816">
        <v>6</v>
      </c>
      <c r="C816" t="s">
        <v>880</v>
      </c>
    </row>
    <row r="817" spans="1:3" x14ac:dyDescent="0.25">
      <c r="A817">
        <v>2207553</v>
      </c>
      <c r="B817">
        <v>6</v>
      </c>
      <c r="C817" t="s">
        <v>880</v>
      </c>
    </row>
    <row r="818" spans="1:3" x14ac:dyDescent="0.25">
      <c r="A818">
        <v>2207603</v>
      </c>
      <c r="B818">
        <v>6</v>
      </c>
      <c r="C818" t="s">
        <v>880</v>
      </c>
    </row>
    <row r="819" spans="1:3" x14ac:dyDescent="0.25">
      <c r="A819">
        <v>2207702</v>
      </c>
      <c r="B819">
        <v>6</v>
      </c>
      <c r="C819" t="s">
        <v>880</v>
      </c>
    </row>
    <row r="820" spans="1:3" x14ac:dyDescent="0.25">
      <c r="A820">
        <v>2207751</v>
      </c>
      <c r="B820">
        <v>6</v>
      </c>
      <c r="C820" t="s">
        <v>880</v>
      </c>
    </row>
    <row r="821" spans="1:3" x14ac:dyDescent="0.25">
      <c r="A821">
        <v>2207777</v>
      </c>
      <c r="B821">
        <v>6</v>
      </c>
      <c r="C821" t="s">
        <v>880</v>
      </c>
    </row>
    <row r="822" spans="1:3" x14ac:dyDescent="0.25">
      <c r="A822">
        <v>2207793</v>
      </c>
      <c r="B822">
        <v>6</v>
      </c>
      <c r="C822" t="s">
        <v>880</v>
      </c>
    </row>
    <row r="823" spans="1:3" x14ac:dyDescent="0.25">
      <c r="A823">
        <v>2207801</v>
      </c>
      <c r="B823">
        <v>6</v>
      </c>
      <c r="C823" t="s">
        <v>880</v>
      </c>
    </row>
    <row r="824" spans="1:3" x14ac:dyDescent="0.25">
      <c r="A824">
        <v>2207850</v>
      </c>
      <c r="B824">
        <v>6</v>
      </c>
      <c r="C824" t="s">
        <v>880</v>
      </c>
    </row>
    <row r="825" spans="1:3" x14ac:dyDescent="0.25">
      <c r="A825">
        <v>2207900</v>
      </c>
      <c r="B825">
        <v>6</v>
      </c>
      <c r="C825" t="s">
        <v>880</v>
      </c>
    </row>
    <row r="826" spans="1:3" x14ac:dyDescent="0.25">
      <c r="A826">
        <v>2207934</v>
      </c>
      <c r="B826">
        <v>6</v>
      </c>
      <c r="C826" t="s">
        <v>880</v>
      </c>
    </row>
    <row r="827" spans="1:3" x14ac:dyDescent="0.25">
      <c r="A827">
        <v>2207959</v>
      </c>
      <c r="B827">
        <v>6</v>
      </c>
      <c r="C827" t="s">
        <v>880</v>
      </c>
    </row>
    <row r="828" spans="1:3" x14ac:dyDescent="0.25">
      <c r="A828">
        <v>2208007</v>
      </c>
      <c r="B828">
        <v>6</v>
      </c>
      <c r="C828" t="s">
        <v>880</v>
      </c>
    </row>
    <row r="829" spans="1:3" x14ac:dyDescent="0.25">
      <c r="A829">
        <v>2208106</v>
      </c>
      <c r="B829">
        <v>6</v>
      </c>
      <c r="C829" t="s">
        <v>880</v>
      </c>
    </row>
    <row r="830" spans="1:3" x14ac:dyDescent="0.25">
      <c r="A830">
        <v>2208205</v>
      </c>
      <c r="B830">
        <v>6</v>
      </c>
      <c r="C830" t="s">
        <v>880</v>
      </c>
    </row>
    <row r="831" spans="1:3" x14ac:dyDescent="0.25">
      <c r="A831">
        <v>2208304</v>
      </c>
      <c r="B831">
        <v>6</v>
      </c>
      <c r="C831" t="s">
        <v>880</v>
      </c>
    </row>
    <row r="832" spans="1:3" x14ac:dyDescent="0.25">
      <c r="A832">
        <v>2208403</v>
      </c>
      <c r="B832">
        <v>6</v>
      </c>
      <c r="C832" t="s">
        <v>880</v>
      </c>
    </row>
    <row r="833" spans="1:3" x14ac:dyDescent="0.25">
      <c r="A833">
        <v>2208502</v>
      </c>
      <c r="B833">
        <v>6</v>
      </c>
      <c r="C833" t="s">
        <v>880</v>
      </c>
    </row>
    <row r="834" spans="1:3" x14ac:dyDescent="0.25">
      <c r="A834">
        <v>2208551</v>
      </c>
      <c r="B834">
        <v>6</v>
      </c>
      <c r="C834" t="s">
        <v>880</v>
      </c>
    </row>
    <row r="835" spans="1:3" x14ac:dyDescent="0.25">
      <c r="A835">
        <v>2208601</v>
      </c>
      <c r="B835">
        <v>6</v>
      </c>
      <c r="C835" t="s">
        <v>880</v>
      </c>
    </row>
    <row r="836" spans="1:3" x14ac:dyDescent="0.25">
      <c r="A836">
        <v>2208650</v>
      </c>
      <c r="B836">
        <v>6</v>
      </c>
      <c r="C836" t="s">
        <v>880</v>
      </c>
    </row>
    <row r="837" spans="1:3" x14ac:dyDescent="0.25">
      <c r="A837">
        <v>2208700</v>
      </c>
      <c r="B837">
        <v>6</v>
      </c>
      <c r="C837" t="s">
        <v>880</v>
      </c>
    </row>
    <row r="838" spans="1:3" x14ac:dyDescent="0.25">
      <c r="A838">
        <v>2208809</v>
      </c>
      <c r="B838">
        <v>6</v>
      </c>
      <c r="C838" t="s">
        <v>880</v>
      </c>
    </row>
    <row r="839" spans="1:3" x14ac:dyDescent="0.25">
      <c r="A839">
        <v>2208858</v>
      </c>
      <c r="B839">
        <v>6</v>
      </c>
      <c r="C839" t="s">
        <v>880</v>
      </c>
    </row>
    <row r="840" spans="1:3" x14ac:dyDescent="0.25">
      <c r="A840">
        <v>2208874</v>
      </c>
      <c r="B840">
        <v>6</v>
      </c>
      <c r="C840" t="s">
        <v>880</v>
      </c>
    </row>
    <row r="841" spans="1:3" x14ac:dyDescent="0.25">
      <c r="A841">
        <v>2208908</v>
      </c>
      <c r="B841">
        <v>6</v>
      </c>
      <c r="C841" t="s">
        <v>880</v>
      </c>
    </row>
    <row r="842" spans="1:3" x14ac:dyDescent="0.25">
      <c r="A842">
        <v>2209005</v>
      </c>
      <c r="B842">
        <v>6</v>
      </c>
      <c r="C842" t="s">
        <v>880</v>
      </c>
    </row>
    <row r="843" spans="1:3" x14ac:dyDescent="0.25">
      <c r="A843">
        <v>2209104</v>
      </c>
      <c r="B843">
        <v>6</v>
      </c>
      <c r="C843" t="s">
        <v>880</v>
      </c>
    </row>
    <row r="844" spans="1:3" x14ac:dyDescent="0.25">
      <c r="A844">
        <v>2209153</v>
      </c>
      <c r="B844">
        <v>6</v>
      </c>
      <c r="C844" t="s">
        <v>880</v>
      </c>
    </row>
    <row r="845" spans="1:3" x14ac:dyDescent="0.25">
      <c r="A845">
        <v>2209203</v>
      </c>
      <c r="B845">
        <v>6</v>
      </c>
      <c r="C845" t="s">
        <v>880</v>
      </c>
    </row>
    <row r="846" spans="1:3" x14ac:dyDescent="0.25">
      <c r="A846">
        <v>2209302</v>
      </c>
      <c r="B846">
        <v>6</v>
      </c>
      <c r="C846" t="s">
        <v>880</v>
      </c>
    </row>
    <row r="847" spans="1:3" x14ac:dyDescent="0.25">
      <c r="A847">
        <v>2209351</v>
      </c>
      <c r="B847">
        <v>6</v>
      </c>
      <c r="C847" t="s">
        <v>880</v>
      </c>
    </row>
    <row r="848" spans="1:3" x14ac:dyDescent="0.25">
      <c r="A848">
        <v>2209377</v>
      </c>
      <c r="B848">
        <v>6</v>
      </c>
      <c r="C848" t="s">
        <v>880</v>
      </c>
    </row>
    <row r="849" spans="1:3" x14ac:dyDescent="0.25">
      <c r="A849">
        <v>2209401</v>
      </c>
      <c r="B849">
        <v>6</v>
      </c>
      <c r="C849" t="s">
        <v>880</v>
      </c>
    </row>
    <row r="850" spans="1:3" x14ac:dyDescent="0.25">
      <c r="A850">
        <v>2209450</v>
      </c>
      <c r="B850">
        <v>6</v>
      </c>
      <c r="C850" t="s">
        <v>880</v>
      </c>
    </row>
    <row r="851" spans="1:3" x14ac:dyDescent="0.25">
      <c r="A851">
        <v>2209500</v>
      </c>
      <c r="B851">
        <v>6</v>
      </c>
      <c r="C851" t="s">
        <v>880</v>
      </c>
    </row>
    <row r="852" spans="1:3" x14ac:dyDescent="0.25">
      <c r="A852">
        <v>2209559</v>
      </c>
      <c r="B852">
        <v>6</v>
      </c>
      <c r="C852" t="s">
        <v>880</v>
      </c>
    </row>
    <row r="853" spans="1:3" x14ac:dyDescent="0.25">
      <c r="A853">
        <v>2209609</v>
      </c>
      <c r="B853">
        <v>6</v>
      </c>
      <c r="C853" t="s">
        <v>880</v>
      </c>
    </row>
    <row r="854" spans="1:3" x14ac:dyDescent="0.25">
      <c r="A854">
        <v>2209658</v>
      </c>
      <c r="B854">
        <v>6</v>
      </c>
      <c r="C854" t="s">
        <v>880</v>
      </c>
    </row>
    <row r="855" spans="1:3" x14ac:dyDescent="0.25">
      <c r="A855">
        <v>2209708</v>
      </c>
      <c r="B855">
        <v>6</v>
      </c>
      <c r="C855" t="s">
        <v>880</v>
      </c>
    </row>
    <row r="856" spans="1:3" x14ac:dyDescent="0.25">
      <c r="A856">
        <v>2209757</v>
      </c>
      <c r="B856">
        <v>6</v>
      </c>
      <c r="C856" t="s">
        <v>880</v>
      </c>
    </row>
    <row r="857" spans="1:3" x14ac:dyDescent="0.25">
      <c r="A857">
        <v>2209807</v>
      </c>
      <c r="B857">
        <v>6</v>
      </c>
      <c r="C857" t="s">
        <v>880</v>
      </c>
    </row>
    <row r="858" spans="1:3" x14ac:dyDescent="0.25">
      <c r="A858">
        <v>2209856</v>
      </c>
      <c r="B858">
        <v>6</v>
      </c>
      <c r="C858" t="s">
        <v>880</v>
      </c>
    </row>
    <row r="859" spans="1:3" x14ac:dyDescent="0.25">
      <c r="A859">
        <v>2209872</v>
      </c>
      <c r="B859">
        <v>6</v>
      </c>
      <c r="C859" t="s">
        <v>880</v>
      </c>
    </row>
    <row r="860" spans="1:3" x14ac:dyDescent="0.25">
      <c r="A860">
        <v>2209906</v>
      </c>
      <c r="B860">
        <v>6</v>
      </c>
      <c r="C860" t="s">
        <v>880</v>
      </c>
    </row>
    <row r="861" spans="1:3" x14ac:dyDescent="0.25">
      <c r="A861">
        <v>2209955</v>
      </c>
      <c r="B861">
        <v>6</v>
      </c>
      <c r="C861" t="s">
        <v>880</v>
      </c>
    </row>
    <row r="862" spans="1:3" x14ac:dyDescent="0.25">
      <c r="A862">
        <v>2209971</v>
      </c>
      <c r="B862">
        <v>6</v>
      </c>
      <c r="C862" t="s">
        <v>880</v>
      </c>
    </row>
    <row r="863" spans="1:3" x14ac:dyDescent="0.25">
      <c r="A863">
        <v>2210003</v>
      </c>
      <c r="B863">
        <v>6</v>
      </c>
      <c r="C863" t="s">
        <v>880</v>
      </c>
    </row>
    <row r="864" spans="1:3" x14ac:dyDescent="0.25">
      <c r="A864">
        <v>2210052</v>
      </c>
      <c r="B864">
        <v>6</v>
      </c>
      <c r="C864" t="s">
        <v>880</v>
      </c>
    </row>
    <row r="865" spans="1:3" x14ac:dyDescent="0.25">
      <c r="A865">
        <v>2210102</v>
      </c>
      <c r="B865">
        <v>6</v>
      </c>
      <c r="C865" t="s">
        <v>880</v>
      </c>
    </row>
    <row r="866" spans="1:3" x14ac:dyDescent="0.25">
      <c r="A866">
        <v>2210201</v>
      </c>
      <c r="B866">
        <v>6</v>
      </c>
      <c r="C866" t="s">
        <v>880</v>
      </c>
    </row>
    <row r="867" spans="1:3" x14ac:dyDescent="0.25">
      <c r="A867">
        <v>2210300</v>
      </c>
      <c r="B867">
        <v>6</v>
      </c>
      <c r="C867" t="s">
        <v>880</v>
      </c>
    </row>
    <row r="868" spans="1:3" x14ac:dyDescent="0.25">
      <c r="A868">
        <v>2210359</v>
      </c>
      <c r="B868">
        <v>6</v>
      </c>
      <c r="C868" t="s">
        <v>880</v>
      </c>
    </row>
    <row r="869" spans="1:3" x14ac:dyDescent="0.25">
      <c r="A869">
        <v>2210375</v>
      </c>
      <c r="B869">
        <v>6</v>
      </c>
      <c r="C869" t="s">
        <v>880</v>
      </c>
    </row>
    <row r="870" spans="1:3" x14ac:dyDescent="0.25">
      <c r="A870">
        <v>2210383</v>
      </c>
      <c r="B870">
        <v>6</v>
      </c>
      <c r="C870" t="s">
        <v>880</v>
      </c>
    </row>
    <row r="871" spans="1:3" x14ac:dyDescent="0.25">
      <c r="A871">
        <v>2210391</v>
      </c>
      <c r="B871">
        <v>6</v>
      </c>
      <c r="C871" t="s">
        <v>880</v>
      </c>
    </row>
    <row r="872" spans="1:3" x14ac:dyDescent="0.25">
      <c r="A872">
        <v>2210409</v>
      </c>
      <c r="B872">
        <v>6</v>
      </c>
      <c r="C872" t="s">
        <v>880</v>
      </c>
    </row>
    <row r="873" spans="1:3" x14ac:dyDescent="0.25">
      <c r="A873">
        <v>2210508</v>
      </c>
      <c r="B873">
        <v>6</v>
      </c>
      <c r="C873" t="s">
        <v>880</v>
      </c>
    </row>
    <row r="874" spans="1:3" x14ac:dyDescent="0.25">
      <c r="A874">
        <v>2210607</v>
      </c>
      <c r="B874">
        <v>6</v>
      </c>
      <c r="C874" t="s">
        <v>880</v>
      </c>
    </row>
    <row r="875" spans="1:3" x14ac:dyDescent="0.25">
      <c r="A875">
        <v>2210623</v>
      </c>
      <c r="B875">
        <v>6</v>
      </c>
      <c r="C875" t="s">
        <v>880</v>
      </c>
    </row>
    <row r="876" spans="1:3" x14ac:dyDescent="0.25">
      <c r="A876">
        <v>2210631</v>
      </c>
      <c r="B876">
        <v>6</v>
      </c>
      <c r="C876" t="s">
        <v>880</v>
      </c>
    </row>
    <row r="877" spans="1:3" x14ac:dyDescent="0.25">
      <c r="A877">
        <v>2210656</v>
      </c>
      <c r="B877">
        <v>6</v>
      </c>
      <c r="C877" t="s">
        <v>880</v>
      </c>
    </row>
    <row r="878" spans="1:3" x14ac:dyDescent="0.25">
      <c r="A878">
        <v>2210706</v>
      </c>
      <c r="B878">
        <v>6</v>
      </c>
      <c r="C878" t="s">
        <v>880</v>
      </c>
    </row>
    <row r="879" spans="1:3" x14ac:dyDescent="0.25">
      <c r="A879">
        <v>2210805</v>
      </c>
      <c r="B879">
        <v>6</v>
      </c>
      <c r="C879" t="s">
        <v>880</v>
      </c>
    </row>
    <row r="880" spans="1:3" x14ac:dyDescent="0.25">
      <c r="A880">
        <v>2210904</v>
      </c>
      <c r="B880">
        <v>6</v>
      </c>
      <c r="C880" t="s">
        <v>880</v>
      </c>
    </row>
    <row r="881" spans="1:3" x14ac:dyDescent="0.25">
      <c r="A881">
        <v>2210938</v>
      </c>
      <c r="B881">
        <v>6</v>
      </c>
      <c r="C881" t="s">
        <v>880</v>
      </c>
    </row>
    <row r="882" spans="1:3" x14ac:dyDescent="0.25">
      <c r="A882">
        <v>2210953</v>
      </c>
      <c r="B882">
        <v>6</v>
      </c>
      <c r="C882" t="s">
        <v>880</v>
      </c>
    </row>
    <row r="883" spans="1:3" x14ac:dyDescent="0.25">
      <c r="A883">
        <v>2210979</v>
      </c>
      <c r="B883">
        <v>6</v>
      </c>
      <c r="C883" t="s">
        <v>880</v>
      </c>
    </row>
    <row r="884" spans="1:3" x14ac:dyDescent="0.25">
      <c r="A884">
        <v>2211001</v>
      </c>
      <c r="B884">
        <v>6</v>
      </c>
      <c r="C884" t="s">
        <v>880</v>
      </c>
    </row>
    <row r="885" spans="1:3" x14ac:dyDescent="0.25">
      <c r="A885">
        <v>2211100</v>
      </c>
      <c r="B885">
        <v>6</v>
      </c>
      <c r="C885" t="s">
        <v>880</v>
      </c>
    </row>
    <row r="886" spans="1:3" x14ac:dyDescent="0.25">
      <c r="A886">
        <v>2211209</v>
      </c>
      <c r="B886">
        <v>6</v>
      </c>
      <c r="C886" t="s">
        <v>880</v>
      </c>
    </row>
    <row r="887" spans="1:3" x14ac:dyDescent="0.25">
      <c r="A887">
        <v>2211308</v>
      </c>
      <c r="B887">
        <v>6</v>
      </c>
      <c r="C887" t="s">
        <v>880</v>
      </c>
    </row>
    <row r="888" spans="1:3" x14ac:dyDescent="0.25">
      <c r="A888">
        <v>2211357</v>
      </c>
      <c r="B888">
        <v>6</v>
      </c>
      <c r="C888" t="s">
        <v>880</v>
      </c>
    </row>
    <row r="889" spans="1:3" x14ac:dyDescent="0.25">
      <c r="A889">
        <v>2211407</v>
      </c>
      <c r="B889">
        <v>6</v>
      </c>
      <c r="C889" t="s">
        <v>880</v>
      </c>
    </row>
    <row r="890" spans="1:3" x14ac:dyDescent="0.25">
      <c r="A890">
        <v>2211506</v>
      </c>
      <c r="B890">
        <v>6</v>
      </c>
      <c r="C890" t="s">
        <v>880</v>
      </c>
    </row>
    <row r="891" spans="1:3" x14ac:dyDescent="0.25">
      <c r="A891">
        <v>2211605</v>
      </c>
      <c r="B891">
        <v>6</v>
      </c>
      <c r="C891" t="s">
        <v>880</v>
      </c>
    </row>
    <row r="892" spans="1:3" x14ac:dyDescent="0.25">
      <c r="A892">
        <v>2211704</v>
      </c>
      <c r="B892">
        <v>6</v>
      </c>
      <c r="C892" t="s">
        <v>880</v>
      </c>
    </row>
    <row r="893" spans="1:3" x14ac:dyDescent="0.25">
      <c r="A893">
        <v>2300101</v>
      </c>
      <c r="B893">
        <v>5</v>
      </c>
      <c r="C893" t="s">
        <v>881</v>
      </c>
    </row>
    <row r="894" spans="1:3" x14ac:dyDescent="0.25">
      <c r="A894">
        <v>2300150</v>
      </c>
      <c r="B894">
        <v>5</v>
      </c>
      <c r="C894" t="s">
        <v>881</v>
      </c>
    </row>
    <row r="895" spans="1:3" x14ac:dyDescent="0.25">
      <c r="A895">
        <v>2300200</v>
      </c>
      <c r="B895">
        <v>5</v>
      </c>
      <c r="C895" t="s">
        <v>881</v>
      </c>
    </row>
    <row r="896" spans="1:3" x14ac:dyDescent="0.25">
      <c r="A896">
        <v>2300309</v>
      </c>
      <c r="B896">
        <v>5</v>
      </c>
      <c r="C896" t="s">
        <v>881</v>
      </c>
    </row>
    <row r="897" spans="1:3" x14ac:dyDescent="0.25">
      <c r="A897">
        <v>2300408</v>
      </c>
      <c r="B897">
        <v>5</v>
      </c>
      <c r="C897" t="s">
        <v>881</v>
      </c>
    </row>
    <row r="898" spans="1:3" x14ac:dyDescent="0.25">
      <c r="A898">
        <v>2300507</v>
      </c>
      <c r="B898">
        <v>5</v>
      </c>
      <c r="C898" t="s">
        <v>881</v>
      </c>
    </row>
    <row r="899" spans="1:3" x14ac:dyDescent="0.25">
      <c r="A899">
        <v>2300606</v>
      </c>
      <c r="B899">
        <v>5</v>
      </c>
      <c r="C899" t="s">
        <v>881</v>
      </c>
    </row>
    <row r="900" spans="1:3" x14ac:dyDescent="0.25">
      <c r="A900">
        <v>2300705</v>
      </c>
      <c r="B900">
        <v>5</v>
      </c>
      <c r="C900" t="s">
        <v>881</v>
      </c>
    </row>
    <row r="901" spans="1:3" x14ac:dyDescent="0.25">
      <c r="A901">
        <v>2300754</v>
      </c>
      <c r="B901">
        <v>5</v>
      </c>
      <c r="C901" t="s">
        <v>881</v>
      </c>
    </row>
    <row r="902" spans="1:3" x14ac:dyDescent="0.25">
      <c r="A902">
        <v>2300804</v>
      </c>
      <c r="B902">
        <v>5</v>
      </c>
      <c r="C902" t="s">
        <v>881</v>
      </c>
    </row>
    <row r="903" spans="1:3" x14ac:dyDescent="0.25">
      <c r="A903">
        <v>2300903</v>
      </c>
      <c r="B903">
        <v>5</v>
      </c>
      <c r="C903" t="s">
        <v>881</v>
      </c>
    </row>
    <row r="904" spans="1:3" x14ac:dyDescent="0.25">
      <c r="A904">
        <v>2301000</v>
      </c>
      <c r="B904">
        <v>5</v>
      </c>
      <c r="C904" t="s">
        <v>881</v>
      </c>
    </row>
    <row r="905" spans="1:3" x14ac:dyDescent="0.25">
      <c r="A905">
        <v>2301109</v>
      </c>
      <c r="B905">
        <v>5</v>
      </c>
      <c r="C905" t="s">
        <v>881</v>
      </c>
    </row>
    <row r="906" spans="1:3" x14ac:dyDescent="0.25">
      <c r="A906">
        <v>2301208</v>
      </c>
      <c r="B906">
        <v>5</v>
      </c>
      <c r="C906" t="s">
        <v>881</v>
      </c>
    </row>
    <row r="907" spans="1:3" x14ac:dyDescent="0.25">
      <c r="A907">
        <v>2301257</v>
      </c>
      <c r="B907">
        <v>5</v>
      </c>
      <c r="C907" t="s">
        <v>881</v>
      </c>
    </row>
    <row r="908" spans="1:3" x14ac:dyDescent="0.25">
      <c r="A908">
        <v>2301307</v>
      </c>
      <c r="B908">
        <v>5</v>
      </c>
      <c r="C908" t="s">
        <v>881</v>
      </c>
    </row>
    <row r="909" spans="1:3" x14ac:dyDescent="0.25">
      <c r="A909">
        <v>2301406</v>
      </c>
      <c r="B909">
        <v>5</v>
      </c>
      <c r="C909" t="s">
        <v>881</v>
      </c>
    </row>
    <row r="910" spans="1:3" x14ac:dyDescent="0.25">
      <c r="A910">
        <v>2301505</v>
      </c>
      <c r="B910">
        <v>5</v>
      </c>
      <c r="C910" t="s">
        <v>881</v>
      </c>
    </row>
    <row r="911" spans="1:3" x14ac:dyDescent="0.25">
      <c r="A911">
        <v>2301604</v>
      </c>
      <c r="B911">
        <v>5</v>
      </c>
      <c r="C911" t="s">
        <v>881</v>
      </c>
    </row>
    <row r="912" spans="1:3" x14ac:dyDescent="0.25">
      <c r="A912">
        <v>2301703</v>
      </c>
      <c r="B912">
        <v>5</v>
      </c>
      <c r="C912" t="s">
        <v>881</v>
      </c>
    </row>
    <row r="913" spans="1:3" x14ac:dyDescent="0.25">
      <c r="A913">
        <v>2301802</v>
      </c>
      <c r="B913">
        <v>5</v>
      </c>
      <c r="C913" t="s">
        <v>881</v>
      </c>
    </row>
    <row r="914" spans="1:3" x14ac:dyDescent="0.25">
      <c r="A914">
        <v>2301851</v>
      </c>
      <c r="B914">
        <v>5</v>
      </c>
      <c r="C914" t="s">
        <v>881</v>
      </c>
    </row>
    <row r="915" spans="1:3" x14ac:dyDescent="0.25">
      <c r="A915">
        <v>2301901</v>
      </c>
      <c r="B915">
        <v>5</v>
      </c>
      <c r="C915" t="s">
        <v>881</v>
      </c>
    </row>
    <row r="916" spans="1:3" x14ac:dyDescent="0.25">
      <c r="A916">
        <v>2301950</v>
      </c>
      <c r="B916">
        <v>5</v>
      </c>
      <c r="C916" t="s">
        <v>881</v>
      </c>
    </row>
    <row r="917" spans="1:3" x14ac:dyDescent="0.25">
      <c r="A917">
        <v>2302008</v>
      </c>
      <c r="B917">
        <v>5</v>
      </c>
      <c r="C917" t="s">
        <v>881</v>
      </c>
    </row>
    <row r="918" spans="1:3" x14ac:dyDescent="0.25">
      <c r="A918">
        <v>2302057</v>
      </c>
      <c r="B918">
        <v>5</v>
      </c>
      <c r="C918" t="s">
        <v>881</v>
      </c>
    </row>
    <row r="919" spans="1:3" x14ac:dyDescent="0.25">
      <c r="A919">
        <v>2302107</v>
      </c>
      <c r="B919">
        <v>5</v>
      </c>
      <c r="C919" t="s">
        <v>881</v>
      </c>
    </row>
    <row r="920" spans="1:3" x14ac:dyDescent="0.25">
      <c r="A920">
        <v>2302206</v>
      </c>
      <c r="B920">
        <v>5</v>
      </c>
      <c r="C920" t="s">
        <v>881</v>
      </c>
    </row>
    <row r="921" spans="1:3" x14ac:dyDescent="0.25">
      <c r="A921">
        <v>2302305</v>
      </c>
      <c r="B921">
        <v>5</v>
      </c>
      <c r="C921" t="s">
        <v>881</v>
      </c>
    </row>
    <row r="922" spans="1:3" x14ac:dyDescent="0.25">
      <c r="A922">
        <v>2302404</v>
      </c>
      <c r="B922">
        <v>5</v>
      </c>
      <c r="C922" t="s">
        <v>881</v>
      </c>
    </row>
    <row r="923" spans="1:3" x14ac:dyDescent="0.25">
      <c r="A923">
        <v>2302503</v>
      </c>
      <c r="B923">
        <v>5</v>
      </c>
      <c r="C923" t="s">
        <v>881</v>
      </c>
    </row>
    <row r="924" spans="1:3" x14ac:dyDescent="0.25">
      <c r="A924">
        <v>2302602</v>
      </c>
      <c r="B924">
        <v>5</v>
      </c>
      <c r="C924" t="s">
        <v>881</v>
      </c>
    </row>
    <row r="925" spans="1:3" x14ac:dyDescent="0.25">
      <c r="A925">
        <v>2302701</v>
      </c>
      <c r="B925">
        <v>5</v>
      </c>
      <c r="C925" t="s">
        <v>881</v>
      </c>
    </row>
    <row r="926" spans="1:3" x14ac:dyDescent="0.25">
      <c r="A926">
        <v>2302800</v>
      </c>
      <c r="B926">
        <v>5</v>
      </c>
      <c r="C926" t="s">
        <v>881</v>
      </c>
    </row>
    <row r="927" spans="1:3" x14ac:dyDescent="0.25">
      <c r="A927">
        <v>2302909</v>
      </c>
      <c r="B927">
        <v>5</v>
      </c>
      <c r="C927" t="s">
        <v>881</v>
      </c>
    </row>
    <row r="928" spans="1:3" x14ac:dyDescent="0.25">
      <c r="A928">
        <v>2303006</v>
      </c>
      <c r="B928">
        <v>5</v>
      </c>
      <c r="C928" t="s">
        <v>881</v>
      </c>
    </row>
    <row r="929" spans="1:3" x14ac:dyDescent="0.25">
      <c r="A929">
        <v>2303105</v>
      </c>
      <c r="B929">
        <v>5</v>
      </c>
      <c r="C929" t="s">
        <v>881</v>
      </c>
    </row>
    <row r="930" spans="1:3" x14ac:dyDescent="0.25">
      <c r="A930">
        <v>2303204</v>
      </c>
      <c r="B930">
        <v>5</v>
      </c>
      <c r="C930" t="s">
        <v>881</v>
      </c>
    </row>
    <row r="931" spans="1:3" x14ac:dyDescent="0.25">
      <c r="A931">
        <v>2303303</v>
      </c>
      <c r="B931">
        <v>5</v>
      </c>
      <c r="C931" t="s">
        <v>881</v>
      </c>
    </row>
    <row r="932" spans="1:3" x14ac:dyDescent="0.25">
      <c r="A932">
        <v>2303402</v>
      </c>
      <c r="B932">
        <v>5</v>
      </c>
      <c r="C932" t="s">
        <v>881</v>
      </c>
    </row>
    <row r="933" spans="1:3" x14ac:dyDescent="0.25">
      <c r="A933">
        <v>2303501</v>
      </c>
      <c r="B933">
        <v>5</v>
      </c>
      <c r="C933" t="s">
        <v>881</v>
      </c>
    </row>
    <row r="934" spans="1:3" x14ac:dyDescent="0.25">
      <c r="A934">
        <v>2303600</v>
      </c>
      <c r="B934">
        <v>5</v>
      </c>
      <c r="C934" t="s">
        <v>881</v>
      </c>
    </row>
    <row r="935" spans="1:3" x14ac:dyDescent="0.25">
      <c r="A935">
        <v>2303659</v>
      </c>
      <c r="B935">
        <v>5</v>
      </c>
      <c r="C935" t="s">
        <v>881</v>
      </c>
    </row>
    <row r="936" spans="1:3" x14ac:dyDescent="0.25">
      <c r="A936">
        <v>2303709</v>
      </c>
      <c r="B936">
        <v>5</v>
      </c>
      <c r="C936" t="s">
        <v>881</v>
      </c>
    </row>
    <row r="937" spans="1:3" x14ac:dyDescent="0.25">
      <c r="A937">
        <v>2303808</v>
      </c>
      <c r="B937">
        <v>5</v>
      </c>
      <c r="C937" t="s">
        <v>881</v>
      </c>
    </row>
    <row r="938" spans="1:3" x14ac:dyDescent="0.25">
      <c r="A938">
        <v>2303907</v>
      </c>
      <c r="B938">
        <v>5</v>
      </c>
      <c r="C938" t="s">
        <v>881</v>
      </c>
    </row>
    <row r="939" spans="1:3" x14ac:dyDescent="0.25">
      <c r="A939">
        <v>2303931</v>
      </c>
      <c r="B939">
        <v>5</v>
      </c>
      <c r="C939" t="s">
        <v>881</v>
      </c>
    </row>
    <row r="940" spans="1:3" x14ac:dyDescent="0.25">
      <c r="A940">
        <v>2303956</v>
      </c>
      <c r="B940">
        <v>5</v>
      </c>
      <c r="C940" t="s">
        <v>881</v>
      </c>
    </row>
    <row r="941" spans="1:3" x14ac:dyDescent="0.25">
      <c r="A941">
        <v>2304004</v>
      </c>
      <c r="B941">
        <v>5</v>
      </c>
      <c r="C941" t="s">
        <v>881</v>
      </c>
    </row>
    <row r="942" spans="1:3" x14ac:dyDescent="0.25">
      <c r="A942">
        <v>2304103</v>
      </c>
      <c r="B942">
        <v>5</v>
      </c>
      <c r="C942" t="s">
        <v>881</v>
      </c>
    </row>
    <row r="943" spans="1:3" x14ac:dyDescent="0.25">
      <c r="A943">
        <v>2304202</v>
      </c>
      <c r="B943">
        <v>5</v>
      </c>
      <c r="C943" t="s">
        <v>881</v>
      </c>
    </row>
    <row r="944" spans="1:3" x14ac:dyDescent="0.25">
      <c r="A944">
        <v>2304236</v>
      </c>
      <c r="B944">
        <v>5</v>
      </c>
      <c r="C944" t="s">
        <v>881</v>
      </c>
    </row>
    <row r="945" spans="1:3" x14ac:dyDescent="0.25">
      <c r="A945">
        <v>2304251</v>
      </c>
      <c r="B945">
        <v>5</v>
      </c>
      <c r="C945" t="s">
        <v>881</v>
      </c>
    </row>
    <row r="946" spans="1:3" x14ac:dyDescent="0.25">
      <c r="A946">
        <v>2304269</v>
      </c>
      <c r="B946">
        <v>5</v>
      </c>
      <c r="C946" t="s">
        <v>881</v>
      </c>
    </row>
    <row r="947" spans="1:3" x14ac:dyDescent="0.25">
      <c r="A947">
        <v>2304277</v>
      </c>
      <c r="B947">
        <v>5</v>
      </c>
      <c r="C947" t="s">
        <v>881</v>
      </c>
    </row>
    <row r="948" spans="1:3" x14ac:dyDescent="0.25">
      <c r="A948">
        <v>2304285</v>
      </c>
      <c r="B948">
        <v>5</v>
      </c>
      <c r="C948" t="s">
        <v>881</v>
      </c>
    </row>
    <row r="949" spans="1:3" x14ac:dyDescent="0.25">
      <c r="A949">
        <v>2304301</v>
      </c>
      <c r="B949">
        <v>5</v>
      </c>
      <c r="C949" t="s">
        <v>881</v>
      </c>
    </row>
    <row r="950" spans="1:3" x14ac:dyDescent="0.25">
      <c r="A950">
        <v>2304350</v>
      </c>
      <c r="B950">
        <v>5</v>
      </c>
      <c r="C950" t="s">
        <v>881</v>
      </c>
    </row>
    <row r="951" spans="1:3" x14ac:dyDescent="0.25">
      <c r="A951">
        <v>2304400</v>
      </c>
      <c r="B951">
        <v>5</v>
      </c>
      <c r="C951" t="s">
        <v>881</v>
      </c>
    </row>
    <row r="952" spans="1:3" x14ac:dyDescent="0.25">
      <c r="A952">
        <v>2304459</v>
      </c>
      <c r="B952">
        <v>5</v>
      </c>
      <c r="C952" t="s">
        <v>881</v>
      </c>
    </row>
    <row r="953" spans="1:3" x14ac:dyDescent="0.25">
      <c r="A953">
        <v>2304509</v>
      </c>
      <c r="B953">
        <v>5</v>
      </c>
      <c r="C953" t="s">
        <v>881</v>
      </c>
    </row>
    <row r="954" spans="1:3" x14ac:dyDescent="0.25">
      <c r="A954">
        <v>2304608</v>
      </c>
      <c r="B954">
        <v>5</v>
      </c>
      <c r="C954" t="s">
        <v>881</v>
      </c>
    </row>
    <row r="955" spans="1:3" x14ac:dyDescent="0.25">
      <c r="A955">
        <v>2304657</v>
      </c>
      <c r="B955">
        <v>5</v>
      </c>
      <c r="C955" t="s">
        <v>881</v>
      </c>
    </row>
    <row r="956" spans="1:3" x14ac:dyDescent="0.25">
      <c r="A956">
        <v>2304707</v>
      </c>
      <c r="B956">
        <v>5</v>
      </c>
      <c r="C956" t="s">
        <v>881</v>
      </c>
    </row>
    <row r="957" spans="1:3" x14ac:dyDescent="0.25">
      <c r="A957">
        <v>2304806</v>
      </c>
      <c r="B957">
        <v>5</v>
      </c>
      <c r="C957" t="s">
        <v>881</v>
      </c>
    </row>
    <row r="958" spans="1:3" x14ac:dyDescent="0.25">
      <c r="A958">
        <v>2304905</v>
      </c>
      <c r="B958">
        <v>5</v>
      </c>
      <c r="C958" t="s">
        <v>881</v>
      </c>
    </row>
    <row r="959" spans="1:3" x14ac:dyDescent="0.25">
      <c r="A959">
        <v>2304954</v>
      </c>
      <c r="B959">
        <v>5</v>
      </c>
      <c r="C959" t="s">
        <v>881</v>
      </c>
    </row>
    <row r="960" spans="1:3" x14ac:dyDescent="0.25">
      <c r="A960">
        <v>2305001</v>
      </c>
      <c r="B960">
        <v>5</v>
      </c>
      <c r="C960" t="s">
        <v>881</v>
      </c>
    </row>
    <row r="961" spans="1:3" x14ac:dyDescent="0.25">
      <c r="A961">
        <v>2305100</v>
      </c>
      <c r="B961">
        <v>5</v>
      </c>
      <c r="C961" t="s">
        <v>881</v>
      </c>
    </row>
    <row r="962" spans="1:3" x14ac:dyDescent="0.25">
      <c r="A962">
        <v>2305209</v>
      </c>
      <c r="B962">
        <v>5</v>
      </c>
      <c r="C962" t="s">
        <v>881</v>
      </c>
    </row>
    <row r="963" spans="1:3" x14ac:dyDescent="0.25">
      <c r="A963">
        <v>2305233</v>
      </c>
      <c r="B963">
        <v>5</v>
      </c>
      <c r="C963" t="s">
        <v>881</v>
      </c>
    </row>
    <row r="964" spans="1:3" x14ac:dyDescent="0.25">
      <c r="A964">
        <v>2305266</v>
      </c>
      <c r="B964">
        <v>5</v>
      </c>
      <c r="C964" t="s">
        <v>881</v>
      </c>
    </row>
    <row r="965" spans="1:3" x14ac:dyDescent="0.25">
      <c r="A965">
        <v>2305308</v>
      </c>
      <c r="B965">
        <v>5</v>
      </c>
      <c r="C965" t="s">
        <v>881</v>
      </c>
    </row>
    <row r="966" spans="1:3" x14ac:dyDescent="0.25">
      <c r="A966">
        <v>2305332</v>
      </c>
      <c r="B966">
        <v>5</v>
      </c>
      <c r="C966" t="s">
        <v>881</v>
      </c>
    </row>
    <row r="967" spans="1:3" x14ac:dyDescent="0.25">
      <c r="A967">
        <v>2305357</v>
      </c>
      <c r="B967">
        <v>5</v>
      </c>
      <c r="C967" t="s">
        <v>881</v>
      </c>
    </row>
    <row r="968" spans="1:3" x14ac:dyDescent="0.25">
      <c r="A968">
        <v>2305407</v>
      </c>
      <c r="B968">
        <v>5</v>
      </c>
      <c r="C968" t="s">
        <v>881</v>
      </c>
    </row>
    <row r="969" spans="1:3" x14ac:dyDescent="0.25">
      <c r="A969">
        <v>2305506</v>
      </c>
      <c r="B969">
        <v>5</v>
      </c>
      <c r="C969" t="s">
        <v>881</v>
      </c>
    </row>
    <row r="970" spans="1:3" x14ac:dyDescent="0.25">
      <c r="A970">
        <v>2305605</v>
      </c>
      <c r="B970">
        <v>5</v>
      </c>
      <c r="C970" t="s">
        <v>881</v>
      </c>
    </row>
    <row r="971" spans="1:3" x14ac:dyDescent="0.25">
      <c r="A971">
        <v>2305654</v>
      </c>
      <c r="B971">
        <v>5</v>
      </c>
      <c r="C971" t="s">
        <v>881</v>
      </c>
    </row>
    <row r="972" spans="1:3" x14ac:dyDescent="0.25">
      <c r="A972">
        <v>2305704</v>
      </c>
      <c r="B972">
        <v>5</v>
      </c>
      <c r="C972" t="s">
        <v>881</v>
      </c>
    </row>
    <row r="973" spans="1:3" x14ac:dyDescent="0.25">
      <c r="A973">
        <v>2305803</v>
      </c>
      <c r="B973">
        <v>5</v>
      </c>
      <c r="C973" t="s">
        <v>881</v>
      </c>
    </row>
    <row r="974" spans="1:3" x14ac:dyDescent="0.25">
      <c r="A974">
        <v>2305902</v>
      </c>
      <c r="B974">
        <v>5</v>
      </c>
      <c r="C974" t="s">
        <v>881</v>
      </c>
    </row>
    <row r="975" spans="1:3" x14ac:dyDescent="0.25">
      <c r="A975">
        <v>2306009</v>
      </c>
      <c r="B975">
        <v>5</v>
      </c>
      <c r="C975" t="s">
        <v>881</v>
      </c>
    </row>
    <row r="976" spans="1:3" x14ac:dyDescent="0.25">
      <c r="A976">
        <v>2306108</v>
      </c>
      <c r="B976">
        <v>5</v>
      </c>
      <c r="C976" t="s">
        <v>881</v>
      </c>
    </row>
    <row r="977" spans="1:3" x14ac:dyDescent="0.25">
      <c r="A977">
        <v>2306207</v>
      </c>
      <c r="B977">
        <v>5</v>
      </c>
      <c r="C977" t="s">
        <v>881</v>
      </c>
    </row>
    <row r="978" spans="1:3" x14ac:dyDescent="0.25">
      <c r="A978">
        <v>2306256</v>
      </c>
      <c r="B978">
        <v>5</v>
      </c>
      <c r="C978" t="s">
        <v>881</v>
      </c>
    </row>
    <row r="979" spans="1:3" x14ac:dyDescent="0.25">
      <c r="A979">
        <v>2306306</v>
      </c>
      <c r="B979">
        <v>5</v>
      </c>
      <c r="C979" t="s">
        <v>881</v>
      </c>
    </row>
    <row r="980" spans="1:3" x14ac:dyDescent="0.25">
      <c r="A980">
        <v>2306405</v>
      </c>
      <c r="B980">
        <v>5</v>
      </c>
      <c r="C980" t="s">
        <v>881</v>
      </c>
    </row>
    <row r="981" spans="1:3" x14ac:dyDescent="0.25">
      <c r="A981">
        <v>2306504</v>
      </c>
      <c r="B981">
        <v>5</v>
      </c>
      <c r="C981" t="s">
        <v>881</v>
      </c>
    </row>
    <row r="982" spans="1:3" x14ac:dyDescent="0.25">
      <c r="A982">
        <v>2306553</v>
      </c>
      <c r="B982">
        <v>5</v>
      </c>
      <c r="C982" t="s">
        <v>881</v>
      </c>
    </row>
    <row r="983" spans="1:3" x14ac:dyDescent="0.25">
      <c r="A983">
        <v>2306603</v>
      </c>
      <c r="B983">
        <v>5</v>
      </c>
      <c r="C983" t="s">
        <v>881</v>
      </c>
    </row>
    <row r="984" spans="1:3" x14ac:dyDescent="0.25">
      <c r="A984">
        <v>2306702</v>
      </c>
      <c r="B984">
        <v>5</v>
      </c>
      <c r="C984" t="s">
        <v>881</v>
      </c>
    </row>
    <row r="985" spans="1:3" x14ac:dyDescent="0.25">
      <c r="A985">
        <v>2306801</v>
      </c>
      <c r="B985">
        <v>5</v>
      </c>
      <c r="C985" t="s">
        <v>881</v>
      </c>
    </row>
    <row r="986" spans="1:3" x14ac:dyDescent="0.25">
      <c r="A986">
        <v>2306900</v>
      </c>
      <c r="B986">
        <v>5</v>
      </c>
      <c r="C986" t="s">
        <v>881</v>
      </c>
    </row>
    <row r="987" spans="1:3" x14ac:dyDescent="0.25">
      <c r="A987">
        <v>2307007</v>
      </c>
      <c r="B987">
        <v>5</v>
      </c>
      <c r="C987" t="s">
        <v>881</v>
      </c>
    </row>
    <row r="988" spans="1:3" x14ac:dyDescent="0.25">
      <c r="A988">
        <v>2307106</v>
      </c>
      <c r="B988">
        <v>5</v>
      </c>
      <c r="C988" t="s">
        <v>881</v>
      </c>
    </row>
    <row r="989" spans="1:3" x14ac:dyDescent="0.25">
      <c r="A989">
        <v>2307205</v>
      </c>
      <c r="B989">
        <v>5</v>
      </c>
      <c r="C989" t="s">
        <v>881</v>
      </c>
    </row>
    <row r="990" spans="1:3" x14ac:dyDescent="0.25">
      <c r="A990">
        <v>2307254</v>
      </c>
      <c r="B990">
        <v>5</v>
      </c>
      <c r="C990" t="s">
        <v>881</v>
      </c>
    </row>
    <row r="991" spans="1:3" x14ac:dyDescent="0.25">
      <c r="A991">
        <v>2307304</v>
      </c>
      <c r="B991">
        <v>5</v>
      </c>
      <c r="C991" t="s">
        <v>881</v>
      </c>
    </row>
    <row r="992" spans="1:3" x14ac:dyDescent="0.25">
      <c r="A992">
        <v>2307403</v>
      </c>
      <c r="B992">
        <v>5</v>
      </c>
      <c r="C992" t="s">
        <v>881</v>
      </c>
    </row>
    <row r="993" spans="1:3" x14ac:dyDescent="0.25">
      <c r="A993">
        <v>2307502</v>
      </c>
      <c r="B993">
        <v>5</v>
      </c>
      <c r="C993" t="s">
        <v>881</v>
      </c>
    </row>
    <row r="994" spans="1:3" x14ac:dyDescent="0.25">
      <c r="A994">
        <v>2307601</v>
      </c>
      <c r="B994">
        <v>5</v>
      </c>
      <c r="C994" t="s">
        <v>881</v>
      </c>
    </row>
    <row r="995" spans="1:3" x14ac:dyDescent="0.25">
      <c r="A995">
        <v>2307635</v>
      </c>
      <c r="B995">
        <v>5</v>
      </c>
      <c r="C995" t="s">
        <v>881</v>
      </c>
    </row>
    <row r="996" spans="1:3" x14ac:dyDescent="0.25">
      <c r="A996">
        <v>2307650</v>
      </c>
      <c r="B996">
        <v>5</v>
      </c>
      <c r="C996" t="s">
        <v>881</v>
      </c>
    </row>
    <row r="997" spans="1:3" x14ac:dyDescent="0.25">
      <c r="A997">
        <v>2307700</v>
      </c>
      <c r="B997">
        <v>5</v>
      </c>
      <c r="C997" t="s">
        <v>881</v>
      </c>
    </row>
    <row r="998" spans="1:3" x14ac:dyDescent="0.25">
      <c r="A998">
        <v>2307809</v>
      </c>
      <c r="B998">
        <v>5</v>
      </c>
      <c r="C998" t="s">
        <v>881</v>
      </c>
    </row>
    <row r="999" spans="1:3" x14ac:dyDescent="0.25">
      <c r="A999">
        <v>2307908</v>
      </c>
      <c r="B999">
        <v>5</v>
      </c>
      <c r="C999" t="s">
        <v>881</v>
      </c>
    </row>
    <row r="1000" spans="1:3" x14ac:dyDescent="0.25">
      <c r="A1000">
        <v>2308005</v>
      </c>
      <c r="B1000">
        <v>5</v>
      </c>
      <c r="C1000" t="s">
        <v>881</v>
      </c>
    </row>
    <row r="1001" spans="1:3" x14ac:dyDescent="0.25">
      <c r="A1001">
        <v>2308104</v>
      </c>
      <c r="B1001">
        <v>5</v>
      </c>
      <c r="C1001" t="s">
        <v>881</v>
      </c>
    </row>
    <row r="1002" spans="1:3" x14ac:dyDescent="0.25">
      <c r="A1002">
        <v>2308203</v>
      </c>
      <c r="B1002">
        <v>5</v>
      </c>
      <c r="C1002" t="s">
        <v>881</v>
      </c>
    </row>
    <row r="1003" spans="1:3" x14ac:dyDescent="0.25">
      <c r="A1003">
        <v>2308302</v>
      </c>
      <c r="B1003">
        <v>5</v>
      </c>
      <c r="C1003" t="s">
        <v>881</v>
      </c>
    </row>
    <row r="1004" spans="1:3" x14ac:dyDescent="0.25">
      <c r="A1004">
        <v>2308351</v>
      </c>
      <c r="B1004">
        <v>5</v>
      </c>
      <c r="C1004" t="s">
        <v>881</v>
      </c>
    </row>
    <row r="1005" spans="1:3" x14ac:dyDescent="0.25">
      <c r="A1005">
        <v>2308377</v>
      </c>
      <c r="B1005">
        <v>5</v>
      </c>
      <c r="C1005" t="s">
        <v>881</v>
      </c>
    </row>
    <row r="1006" spans="1:3" x14ac:dyDescent="0.25">
      <c r="A1006">
        <v>2308401</v>
      </c>
      <c r="B1006">
        <v>5</v>
      </c>
      <c r="C1006" t="s">
        <v>881</v>
      </c>
    </row>
    <row r="1007" spans="1:3" x14ac:dyDescent="0.25">
      <c r="A1007">
        <v>2308500</v>
      </c>
      <c r="B1007">
        <v>5</v>
      </c>
      <c r="C1007" t="s">
        <v>881</v>
      </c>
    </row>
    <row r="1008" spans="1:3" x14ac:dyDescent="0.25">
      <c r="A1008">
        <v>2308609</v>
      </c>
      <c r="B1008">
        <v>5</v>
      </c>
      <c r="C1008" t="s">
        <v>881</v>
      </c>
    </row>
    <row r="1009" spans="1:3" x14ac:dyDescent="0.25">
      <c r="A1009">
        <v>2308708</v>
      </c>
      <c r="B1009">
        <v>5</v>
      </c>
      <c r="C1009" t="s">
        <v>881</v>
      </c>
    </row>
    <row r="1010" spans="1:3" x14ac:dyDescent="0.25">
      <c r="A1010">
        <v>2308807</v>
      </c>
      <c r="B1010">
        <v>5</v>
      </c>
      <c r="C1010" t="s">
        <v>881</v>
      </c>
    </row>
    <row r="1011" spans="1:3" x14ac:dyDescent="0.25">
      <c r="A1011">
        <v>2308906</v>
      </c>
      <c r="B1011">
        <v>5</v>
      </c>
      <c r="C1011" t="s">
        <v>881</v>
      </c>
    </row>
    <row r="1012" spans="1:3" x14ac:dyDescent="0.25">
      <c r="A1012">
        <v>2309003</v>
      </c>
      <c r="B1012">
        <v>5</v>
      </c>
      <c r="C1012" t="s">
        <v>881</v>
      </c>
    </row>
    <row r="1013" spans="1:3" x14ac:dyDescent="0.25">
      <c r="A1013">
        <v>2309102</v>
      </c>
      <c r="B1013">
        <v>5</v>
      </c>
      <c r="C1013" t="s">
        <v>881</v>
      </c>
    </row>
    <row r="1014" spans="1:3" x14ac:dyDescent="0.25">
      <c r="A1014">
        <v>2309201</v>
      </c>
      <c r="B1014">
        <v>5</v>
      </c>
      <c r="C1014" t="s">
        <v>881</v>
      </c>
    </row>
    <row r="1015" spans="1:3" x14ac:dyDescent="0.25">
      <c r="A1015">
        <v>2309300</v>
      </c>
      <c r="B1015">
        <v>5</v>
      </c>
      <c r="C1015" t="s">
        <v>881</v>
      </c>
    </row>
    <row r="1016" spans="1:3" x14ac:dyDescent="0.25">
      <c r="A1016">
        <v>2309409</v>
      </c>
      <c r="B1016">
        <v>5</v>
      </c>
      <c r="C1016" t="s">
        <v>881</v>
      </c>
    </row>
    <row r="1017" spans="1:3" x14ac:dyDescent="0.25">
      <c r="A1017">
        <v>2309458</v>
      </c>
      <c r="B1017">
        <v>5</v>
      </c>
      <c r="C1017" t="s">
        <v>881</v>
      </c>
    </row>
    <row r="1018" spans="1:3" x14ac:dyDescent="0.25">
      <c r="A1018">
        <v>2309508</v>
      </c>
      <c r="B1018">
        <v>5</v>
      </c>
      <c r="C1018" t="s">
        <v>881</v>
      </c>
    </row>
    <row r="1019" spans="1:3" x14ac:dyDescent="0.25">
      <c r="A1019">
        <v>2309607</v>
      </c>
      <c r="B1019">
        <v>5</v>
      </c>
      <c r="C1019" t="s">
        <v>881</v>
      </c>
    </row>
    <row r="1020" spans="1:3" x14ac:dyDescent="0.25">
      <c r="A1020">
        <v>2309706</v>
      </c>
      <c r="B1020">
        <v>5</v>
      </c>
      <c r="C1020" t="s">
        <v>881</v>
      </c>
    </row>
    <row r="1021" spans="1:3" x14ac:dyDescent="0.25">
      <c r="A1021">
        <v>2309805</v>
      </c>
      <c r="B1021">
        <v>5</v>
      </c>
      <c r="C1021" t="s">
        <v>881</v>
      </c>
    </row>
    <row r="1022" spans="1:3" x14ac:dyDescent="0.25">
      <c r="A1022">
        <v>2309904</v>
      </c>
      <c r="B1022">
        <v>5</v>
      </c>
      <c r="C1022" t="s">
        <v>881</v>
      </c>
    </row>
    <row r="1023" spans="1:3" x14ac:dyDescent="0.25">
      <c r="A1023">
        <v>2310001</v>
      </c>
      <c r="B1023">
        <v>5</v>
      </c>
      <c r="C1023" t="s">
        <v>881</v>
      </c>
    </row>
    <row r="1024" spans="1:3" x14ac:dyDescent="0.25">
      <c r="A1024">
        <v>2310100</v>
      </c>
      <c r="B1024">
        <v>5</v>
      </c>
      <c r="C1024" t="s">
        <v>881</v>
      </c>
    </row>
    <row r="1025" spans="1:3" x14ac:dyDescent="0.25">
      <c r="A1025">
        <v>2310209</v>
      </c>
      <c r="B1025">
        <v>5</v>
      </c>
      <c r="C1025" t="s">
        <v>881</v>
      </c>
    </row>
    <row r="1026" spans="1:3" x14ac:dyDescent="0.25">
      <c r="A1026">
        <v>2310258</v>
      </c>
      <c r="B1026">
        <v>5</v>
      </c>
      <c r="C1026" t="s">
        <v>881</v>
      </c>
    </row>
    <row r="1027" spans="1:3" x14ac:dyDescent="0.25">
      <c r="A1027">
        <v>2310308</v>
      </c>
      <c r="B1027">
        <v>5</v>
      </c>
      <c r="C1027" t="s">
        <v>881</v>
      </c>
    </row>
    <row r="1028" spans="1:3" x14ac:dyDescent="0.25">
      <c r="A1028">
        <v>2310407</v>
      </c>
      <c r="B1028">
        <v>5</v>
      </c>
      <c r="C1028" t="s">
        <v>881</v>
      </c>
    </row>
    <row r="1029" spans="1:3" x14ac:dyDescent="0.25">
      <c r="A1029">
        <v>2310506</v>
      </c>
      <c r="B1029">
        <v>5</v>
      </c>
      <c r="C1029" t="s">
        <v>881</v>
      </c>
    </row>
    <row r="1030" spans="1:3" x14ac:dyDescent="0.25">
      <c r="A1030">
        <v>2310605</v>
      </c>
      <c r="B1030">
        <v>5</v>
      </c>
      <c r="C1030" t="s">
        <v>881</v>
      </c>
    </row>
    <row r="1031" spans="1:3" x14ac:dyDescent="0.25">
      <c r="A1031">
        <v>2310704</v>
      </c>
      <c r="B1031">
        <v>5</v>
      </c>
      <c r="C1031" t="s">
        <v>881</v>
      </c>
    </row>
    <row r="1032" spans="1:3" x14ac:dyDescent="0.25">
      <c r="A1032">
        <v>2310803</v>
      </c>
      <c r="B1032">
        <v>5</v>
      </c>
      <c r="C1032" t="s">
        <v>881</v>
      </c>
    </row>
    <row r="1033" spans="1:3" x14ac:dyDescent="0.25">
      <c r="A1033">
        <v>2310852</v>
      </c>
      <c r="B1033">
        <v>5</v>
      </c>
      <c r="C1033" t="s">
        <v>881</v>
      </c>
    </row>
    <row r="1034" spans="1:3" x14ac:dyDescent="0.25">
      <c r="A1034">
        <v>2310902</v>
      </c>
      <c r="B1034">
        <v>5</v>
      </c>
      <c r="C1034" t="s">
        <v>881</v>
      </c>
    </row>
    <row r="1035" spans="1:3" x14ac:dyDescent="0.25">
      <c r="A1035">
        <v>2310951</v>
      </c>
      <c r="B1035">
        <v>5</v>
      </c>
      <c r="C1035" t="s">
        <v>881</v>
      </c>
    </row>
    <row r="1036" spans="1:3" x14ac:dyDescent="0.25">
      <c r="A1036">
        <v>2311009</v>
      </c>
      <c r="B1036">
        <v>5</v>
      </c>
      <c r="C1036" t="s">
        <v>881</v>
      </c>
    </row>
    <row r="1037" spans="1:3" x14ac:dyDescent="0.25">
      <c r="A1037">
        <v>2311108</v>
      </c>
      <c r="B1037">
        <v>5</v>
      </c>
      <c r="C1037" t="s">
        <v>881</v>
      </c>
    </row>
    <row r="1038" spans="1:3" x14ac:dyDescent="0.25">
      <c r="A1038">
        <v>2311207</v>
      </c>
      <c r="B1038">
        <v>5</v>
      </c>
      <c r="C1038" t="s">
        <v>881</v>
      </c>
    </row>
    <row r="1039" spans="1:3" x14ac:dyDescent="0.25">
      <c r="A1039">
        <v>2311231</v>
      </c>
      <c r="B1039">
        <v>5</v>
      </c>
      <c r="C1039" t="s">
        <v>881</v>
      </c>
    </row>
    <row r="1040" spans="1:3" x14ac:dyDescent="0.25">
      <c r="A1040">
        <v>2311264</v>
      </c>
      <c r="B1040">
        <v>5</v>
      </c>
      <c r="C1040" t="s">
        <v>881</v>
      </c>
    </row>
    <row r="1041" spans="1:3" x14ac:dyDescent="0.25">
      <c r="A1041">
        <v>2311306</v>
      </c>
      <c r="B1041">
        <v>5</v>
      </c>
      <c r="C1041" t="s">
        <v>881</v>
      </c>
    </row>
    <row r="1042" spans="1:3" x14ac:dyDescent="0.25">
      <c r="A1042">
        <v>2311355</v>
      </c>
      <c r="B1042">
        <v>5</v>
      </c>
      <c r="C1042" t="s">
        <v>881</v>
      </c>
    </row>
    <row r="1043" spans="1:3" x14ac:dyDescent="0.25">
      <c r="A1043">
        <v>2311405</v>
      </c>
      <c r="B1043">
        <v>5</v>
      </c>
      <c r="C1043" t="s">
        <v>881</v>
      </c>
    </row>
    <row r="1044" spans="1:3" x14ac:dyDescent="0.25">
      <c r="A1044">
        <v>2311504</v>
      </c>
      <c r="B1044">
        <v>5</v>
      </c>
      <c r="C1044" t="s">
        <v>881</v>
      </c>
    </row>
    <row r="1045" spans="1:3" x14ac:dyDescent="0.25">
      <c r="A1045">
        <v>2311603</v>
      </c>
      <c r="B1045">
        <v>5</v>
      </c>
      <c r="C1045" t="s">
        <v>881</v>
      </c>
    </row>
    <row r="1046" spans="1:3" x14ac:dyDescent="0.25">
      <c r="A1046">
        <v>2311702</v>
      </c>
      <c r="B1046">
        <v>5</v>
      </c>
      <c r="C1046" t="s">
        <v>881</v>
      </c>
    </row>
    <row r="1047" spans="1:3" x14ac:dyDescent="0.25">
      <c r="A1047">
        <v>2311801</v>
      </c>
      <c r="B1047">
        <v>5</v>
      </c>
      <c r="C1047" t="s">
        <v>881</v>
      </c>
    </row>
    <row r="1048" spans="1:3" x14ac:dyDescent="0.25">
      <c r="A1048">
        <v>2311900</v>
      </c>
      <c r="B1048">
        <v>5</v>
      </c>
      <c r="C1048" t="s">
        <v>881</v>
      </c>
    </row>
    <row r="1049" spans="1:3" x14ac:dyDescent="0.25">
      <c r="A1049">
        <v>2311959</v>
      </c>
      <c r="B1049">
        <v>5</v>
      </c>
      <c r="C1049" t="s">
        <v>881</v>
      </c>
    </row>
    <row r="1050" spans="1:3" x14ac:dyDescent="0.25">
      <c r="A1050">
        <v>2312007</v>
      </c>
      <c r="B1050">
        <v>5</v>
      </c>
      <c r="C1050" t="s">
        <v>881</v>
      </c>
    </row>
    <row r="1051" spans="1:3" x14ac:dyDescent="0.25">
      <c r="A1051">
        <v>2312106</v>
      </c>
      <c r="B1051">
        <v>5</v>
      </c>
      <c r="C1051" t="s">
        <v>881</v>
      </c>
    </row>
    <row r="1052" spans="1:3" x14ac:dyDescent="0.25">
      <c r="A1052">
        <v>2312205</v>
      </c>
      <c r="B1052">
        <v>5</v>
      </c>
      <c r="C1052" t="s">
        <v>881</v>
      </c>
    </row>
    <row r="1053" spans="1:3" x14ac:dyDescent="0.25">
      <c r="A1053">
        <v>2312304</v>
      </c>
      <c r="B1053">
        <v>5</v>
      </c>
      <c r="C1053" t="s">
        <v>881</v>
      </c>
    </row>
    <row r="1054" spans="1:3" x14ac:dyDescent="0.25">
      <c r="A1054">
        <v>2312403</v>
      </c>
      <c r="B1054">
        <v>5</v>
      </c>
      <c r="C1054" t="s">
        <v>881</v>
      </c>
    </row>
    <row r="1055" spans="1:3" x14ac:dyDescent="0.25">
      <c r="A1055">
        <v>2312502</v>
      </c>
      <c r="B1055">
        <v>5</v>
      </c>
      <c r="C1055" t="s">
        <v>881</v>
      </c>
    </row>
    <row r="1056" spans="1:3" x14ac:dyDescent="0.25">
      <c r="A1056">
        <v>2312601</v>
      </c>
      <c r="B1056">
        <v>5</v>
      </c>
      <c r="C1056" t="s">
        <v>881</v>
      </c>
    </row>
    <row r="1057" spans="1:3" x14ac:dyDescent="0.25">
      <c r="A1057">
        <v>2312700</v>
      </c>
      <c r="B1057">
        <v>5</v>
      </c>
      <c r="C1057" t="s">
        <v>881</v>
      </c>
    </row>
    <row r="1058" spans="1:3" x14ac:dyDescent="0.25">
      <c r="A1058">
        <v>2312809</v>
      </c>
      <c r="B1058">
        <v>5</v>
      </c>
      <c r="C1058" t="s">
        <v>881</v>
      </c>
    </row>
    <row r="1059" spans="1:3" x14ac:dyDescent="0.25">
      <c r="A1059">
        <v>2312908</v>
      </c>
      <c r="B1059">
        <v>5</v>
      </c>
      <c r="C1059" t="s">
        <v>881</v>
      </c>
    </row>
    <row r="1060" spans="1:3" x14ac:dyDescent="0.25">
      <c r="A1060">
        <v>2313005</v>
      </c>
      <c r="B1060">
        <v>5</v>
      </c>
      <c r="C1060" t="s">
        <v>881</v>
      </c>
    </row>
    <row r="1061" spans="1:3" x14ac:dyDescent="0.25">
      <c r="A1061">
        <v>2313104</v>
      </c>
      <c r="B1061">
        <v>5</v>
      </c>
      <c r="C1061" t="s">
        <v>881</v>
      </c>
    </row>
    <row r="1062" spans="1:3" x14ac:dyDescent="0.25">
      <c r="A1062">
        <v>2313203</v>
      </c>
      <c r="B1062">
        <v>5</v>
      </c>
      <c r="C1062" t="s">
        <v>881</v>
      </c>
    </row>
    <row r="1063" spans="1:3" x14ac:dyDescent="0.25">
      <c r="A1063">
        <v>2313252</v>
      </c>
      <c r="B1063">
        <v>5</v>
      </c>
      <c r="C1063" t="s">
        <v>881</v>
      </c>
    </row>
    <row r="1064" spans="1:3" x14ac:dyDescent="0.25">
      <c r="A1064">
        <v>2313302</v>
      </c>
      <c r="B1064">
        <v>5</v>
      </c>
      <c r="C1064" t="s">
        <v>881</v>
      </c>
    </row>
    <row r="1065" spans="1:3" x14ac:dyDescent="0.25">
      <c r="A1065">
        <v>2313351</v>
      </c>
      <c r="B1065">
        <v>5</v>
      </c>
      <c r="C1065" t="s">
        <v>881</v>
      </c>
    </row>
    <row r="1066" spans="1:3" x14ac:dyDescent="0.25">
      <c r="A1066">
        <v>2313401</v>
      </c>
      <c r="B1066">
        <v>5</v>
      </c>
      <c r="C1066" t="s">
        <v>881</v>
      </c>
    </row>
    <row r="1067" spans="1:3" x14ac:dyDescent="0.25">
      <c r="A1067">
        <v>2313500</v>
      </c>
      <c r="B1067">
        <v>5</v>
      </c>
      <c r="C1067" t="s">
        <v>881</v>
      </c>
    </row>
    <row r="1068" spans="1:3" x14ac:dyDescent="0.25">
      <c r="A1068">
        <v>2313559</v>
      </c>
      <c r="B1068">
        <v>5</v>
      </c>
      <c r="C1068" t="s">
        <v>881</v>
      </c>
    </row>
    <row r="1069" spans="1:3" x14ac:dyDescent="0.25">
      <c r="A1069">
        <v>2313609</v>
      </c>
      <c r="B1069">
        <v>5</v>
      </c>
      <c r="C1069" t="s">
        <v>881</v>
      </c>
    </row>
    <row r="1070" spans="1:3" x14ac:dyDescent="0.25">
      <c r="A1070">
        <v>2313708</v>
      </c>
      <c r="B1070">
        <v>5</v>
      </c>
      <c r="C1070" t="s">
        <v>881</v>
      </c>
    </row>
    <row r="1071" spans="1:3" x14ac:dyDescent="0.25">
      <c r="A1071">
        <v>2313757</v>
      </c>
      <c r="B1071">
        <v>5</v>
      </c>
      <c r="C1071" t="s">
        <v>881</v>
      </c>
    </row>
    <row r="1072" spans="1:3" x14ac:dyDescent="0.25">
      <c r="A1072">
        <v>2313807</v>
      </c>
      <c r="B1072">
        <v>5</v>
      </c>
      <c r="C1072" t="s">
        <v>881</v>
      </c>
    </row>
    <row r="1073" spans="1:3" x14ac:dyDescent="0.25">
      <c r="A1073">
        <v>2313906</v>
      </c>
      <c r="B1073">
        <v>5</v>
      </c>
      <c r="C1073" t="s">
        <v>881</v>
      </c>
    </row>
    <row r="1074" spans="1:3" x14ac:dyDescent="0.25">
      <c r="A1074">
        <v>2313955</v>
      </c>
      <c r="B1074">
        <v>5</v>
      </c>
      <c r="C1074" t="s">
        <v>881</v>
      </c>
    </row>
    <row r="1075" spans="1:3" x14ac:dyDescent="0.25">
      <c r="A1075">
        <v>2314003</v>
      </c>
      <c r="B1075">
        <v>5</v>
      </c>
      <c r="C1075" t="s">
        <v>881</v>
      </c>
    </row>
    <row r="1076" spans="1:3" x14ac:dyDescent="0.25">
      <c r="A1076">
        <v>2314102</v>
      </c>
      <c r="B1076">
        <v>5</v>
      </c>
      <c r="C1076" t="s">
        <v>881</v>
      </c>
    </row>
    <row r="1077" spans="1:3" x14ac:dyDescent="0.25">
      <c r="A1077">
        <v>2400109</v>
      </c>
      <c r="B1077">
        <v>5</v>
      </c>
      <c r="C1077" t="s">
        <v>882</v>
      </c>
    </row>
    <row r="1078" spans="1:3" x14ac:dyDescent="0.25">
      <c r="A1078">
        <v>2400208</v>
      </c>
      <c r="B1078">
        <v>5</v>
      </c>
      <c r="C1078" t="s">
        <v>882</v>
      </c>
    </row>
    <row r="1079" spans="1:3" x14ac:dyDescent="0.25">
      <c r="A1079">
        <v>2400307</v>
      </c>
      <c r="B1079">
        <v>5</v>
      </c>
      <c r="C1079" t="s">
        <v>882</v>
      </c>
    </row>
    <row r="1080" spans="1:3" x14ac:dyDescent="0.25">
      <c r="A1080">
        <v>2400406</v>
      </c>
      <c r="B1080">
        <v>5</v>
      </c>
      <c r="C1080" t="s">
        <v>882</v>
      </c>
    </row>
    <row r="1081" spans="1:3" x14ac:dyDescent="0.25">
      <c r="A1081">
        <v>2400505</v>
      </c>
      <c r="B1081">
        <v>5</v>
      </c>
      <c r="C1081" t="s">
        <v>882</v>
      </c>
    </row>
    <row r="1082" spans="1:3" x14ac:dyDescent="0.25">
      <c r="A1082">
        <v>2400604</v>
      </c>
      <c r="B1082">
        <v>5</v>
      </c>
      <c r="C1082" t="s">
        <v>882</v>
      </c>
    </row>
    <row r="1083" spans="1:3" x14ac:dyDescent="0.25">
      <c r="A1083">
        <v>2400703</v>
      </c>
      <c r="B1083">
        <v>5</v>
      </c>
      <c r="C1083" t="s">
        <v>882</v>
      </c>
    </row>
    <row r="1084" spans="1:3" x14ac:dyDescent="0.25">
      <c r="A1084">
        <v>2400802</v>
      </c>
      <c r="B1084">
        <v>5</v>
      </c>
      <c r="C1084" t="s">
        <v>882</v>
      </c>
    </row>
    <row r="1085" spans="1:3" x14ac:dyDescent="0.25">
      <c r="A1085">
        <v>2400901</v>
      </c>
      <c r="B1085">
        <v>5</v>
      </c>
      <c r="C1085" t="s">
        <v>882</v>
      </c>
    </row>
    <row r="1086" spans="1:3" x14ac:dyDescent="0.25">
      <c r="A1086">
        <v>2401008</v>
      </c>
      <c r="B1086">
        <v>5</v>
      </c>
      <c r="C1086" t="s">
        <v>882</v>
      </c>
    </row>
    <row r="1087" spans="1:3" x14ac:dyDescent="0.25">
      <c r="A1087">
        <v>2401107</v>
      </c>
      <c r="B1087">
        <v>5</v>
      </c>
      <c r="C1087" t="s">
        <v>882</v>
      </c>
    </row>
    <row r="1088" spans="1:3" x14ac:dyDescent="0.25">
      <c r="A1088">
        <v>2401206</v>
      </c>
      <c r="B1088">
        <v>5</v>
      </c>
      <c r="C1088" t="s">
        <v>882</v>
      </c>
    </row>
    <row r="1089" spans="1:3" x14ac:dyDescent="0.25">
      <c r="A1089">
        <v>2401305</v>
      </c>
      <c r="B1089">
        <v>5</v>
      </c>
      <c r="C1089" t="s">
        <v>882</v>
      </c>
    </row>
    <row r="1090" spans="1:3" x14ac:dyDescent="0.25">
      <c r="A1090">
        <v>2401404</v>
      </c>
      <c r="B1090">
        <v>5</v>
      </c>
      <c r="C1090" t="s">
        <v>882</v>
      </c>
    </row>
    <row r="1091" spans="1:3" x14ac:dyDescent="0.25">
      <c r="A1091">
        <v>2401453</v>
      </c>
      <c r="B1091">
        <v>5</v>
      </c>
      <c r="C1091" t="s">
        <v>882</v>
      </c>
    </row>
    <row r="1092" spans="1:3" x14ac:dyDescent="0.25">
      <c r="A1092">
        <v>2401503</v>
      </c>
      <c r="B1092">
        <v>5</v>
      </c>
      <c r="C1092" t="s">
        <v>882</v>
      </c>
    </row>
    <row r="1093" spans="1:3" x14ac:dyDescent="0.25">
      <c r="A1093">
        <v>2401602</v>
      </c>
      <c r="B1093">
        <v>5</v>
      </c>
      <c r="C1093" t="s">
        <v>882</v>
      </c>
    </row>
    <row r="1094" spans="1:3" x14ac:dyDescent="0.25">
      <c r="A1094">
        <v>2401651</v>
      </c>
      <c r="B1094">
        <v>5</v>
      </c>
      <c r="C1094" t="s">
        <v>882</v>
      </c>
    </row>
    <row r="1095" spans="1:3" x14ac:dyDescent="0.25">
      <c r="A1095">
        <v>2401701</v>
      </c>
      <c r="B1095">
        <v>5</v>
      </c>
      <c r="C1095" t="s">
        <v>882</v>
      </c>
    </row>
    <row r="1096" spans="1:3" x14ac:dyDescent="0.25">
      <c r="A1096">
        <v>2401800</v>
      </c>
      <c r="B1096">
        <v>5</v>
      </c>
      <c r="C1096" t="s">
        <v>882</v>
      </c>
    </row>
    <row r="1097" spans="1:3" x14ac:dyDescent="0.25">
      <c r="A1097">
        <v>2401859</v>
      </c>
      <c r="B1097">
        <v>5</v>
      </c>
      <c r="C1097" t="s">
        <v>882</v>
      </c>
    </row>
    <row r="1098" spans="1:3" x14ac:dyDescent="0.25">
      <c r="A1098">
        <v>2401909</v>
      </c>
      <c r="B1098">
        <v>5</v>
      </c>
      <c r="C1098" t="s">
        <v>882</v>
      </c>
    </row>
    <row r="1099" spans="1:3" x14ac:dyDescent="0.25">
      <c r="A1099">
        <v>2402006</v>
      </c>
      <c r="B1099">
        <v>5</v>
      </c>
      <c r="C1099" t="s">
        <v>882</v>
      </c>
    </row>
    <row r="1100" spans="1:3" x14ac:dyDescent="0.25">
      <c r="A1100">
        <v>2402105</v>
      </c>
      <c r="B1100">
        <v>5</v>
      </c>
      <c r="C1100" t="s">
        <v>882</v>
      </c>
    </row>
    <row r="1101" spans="1:3" x14ac:dyDescent="0.25">
      <c r="A1101">
        <v>2402204</v>
      </c>
      <c r="B1101">
        <v>5</v>
      </c>
      <c r="C1101" t="s">
        <v>882</v>
      </c>
    </row>
    <row r="1102" spans="1:3" x14ac:dyDescent="0.25">
      <c r="A1102">
        <v>2402303</v>
      </c>
      <c r="B1102">
        <v>5</v>
      </c>
      <c r="C1102" t="s">
        <v>882</v>
      </c>
    </row>
    <row r="1103" spans="1:3" x14ac:dyDescent="0.25">
      <c r="A1103">
        <v>2402402</v>
      </c>
      <c r="B1103">
        <v>5</v>
      </c>
      <c r="C1103" t="s">
        <v>882</v>
      </c>
    </row>
    <row r="1104" spans="1:3" x14ac:dyDescent="0.25">
      <c r="A1104">
        <v>2402501</v>
      </c>
      <c r="B1104">
        <v>5</v>
      </c>
      <c r="C1104" t="s">
        <v>882</v>
      </c>
    </row>
    <row r="1105" spans="1:3" x14ac:dyDescent="0.25">
      <c r="A1105">
        <v>2402600</v>
      </c>
      <c r="B1105">
        <v>5</v>
      </c>
      <c r="C1105" t="s">
        <v>882</v>
      </c>
    </row>
    <row r="1106" spans="1:3" x14ac:dyDescent="0.25">
      <c r="A1106">
        <v>2402709</v>
      </c>
      <c r="B1106">
        <v>5</v>
      </c>
      <c r="C1106" t="s">
        <v>882</v>
      </c>
    </row>
    <row r="1107" spans="1:3" x14ac:dyDescent="0.25">
      <c r="A1107">
        <v>2402808</v>
      </c>
      <c r="B1107">
        <v>5</v>
      </c>
      <c r="C1107" t="s">
        <v>882</v>
      </c>
    </row>
    <row r="1108" spans="1:3" x14ac:dyDescent="0.25">
      <c r="A1108">
        <v>2402907</v>
      </c>
      <c r="B1108">
        <v>5</v>
      </c>
      <c r="C1108" t="s">
        <v>882</v>
      </c>
    </row>
    <row r="1109" spans="1:3" x14ac:dyDescent="0.25">
      <c r="A1109">
        <v>2403004</v>
      </c>
      <c r="B1109">
        <v>5</v>
      </c>
      <c r="C1109" t="s">
        <v>882</v>
      </c>
    </row>
    <row r="1110" spans="1:3" x14ac:dyDescent="0.25">
      <c r="A1110">
        <v>2403103</v>
      </c>
      <c r="B1110">
        <v>5</v>
      </c>
      <c r="C1110" t="s">
        <v>882</v>
      </c>
    </row>
    <row r="1111" spans="1:3" x14ac:dyDescent="0.25">
      <c r="A1111">
        <v>2403202</v>
      </c>
      <c r="B1111">
        <v>5</v>
      </c>
      <c r="C1111" t="s">
        <v>882</v>
      </c>
    </row>
    <row r="1112" spans="1:3" x14ac:dyDescent="0.25">
      <c r="A1112">
        <v>2403251</v>
      </c>
      <c r="B1112">
        <v>5</v>
      </c>
      <c r="C1112" t="s">
        <v>882</v>
      </c>
    </row>
    <row r="1113" spans="1:3" x14ac:dyDescent="0.25">
      <c r="A1113">
        <v>2403301</v>
      </c>
      <c r="B1113">
        <v>5</v>
      </c>
      <c r="C1113" t="s">
        <v>882</v>
      </c>
    </row>
    <row r="1114" spans="1:3" x14ac:dyDescent="0.25">
      <c r="A1114">
        <v>2403400</v>
      </c>
      <c r="B1114">
        <v>5</v>
      </c>
      <c r="C1114" t="s">
        <v>882</v>
      </c>
    </row>
    <row r="1115" spans="1:3" x14ac:dyDescent="0.25">
      <c r="A1115">
        <v>2403509</v>
      </c>
      <c r="B1115">
        <v>5</v>
      </c>
      <c r="C1115" t="s">
        <v>882</v>
      </c>
    </row>
    <row r="1116" spans="1:3" x14ac:dyDescent="0.25">
      <c r="A1116">
        <v>2403608</v>
      </c>
      <c r="B1116">
        <v>5</v>
      </c>
      <c r="C1116" t="s">
        <v>882</v>
      </c>
    </row>
    <row r="1117" spans="1:3" x14ac:dyDescent="0.25">
      <c r="A1117">
        <v>2403707</v>
      </c>
      <c r="B1117">
        <v>5</v>
      </c>
      <c r="C1117" t="s">
        <v>882</v>
      </c>
    </row>
    <row r="1118" spans="1:3" x14ac:dyDescent="0.25">
      <c r="A1118">
        <v>2403756</v>
      </c>
      <c r="B1118">
        <v>5</v>
      </c>
      <c r="C1118" t="s">
        <v>882</v>
      </c>
    </row>
    <row r="1119" spans="1:3" x14ac:dyDescent="0.25">
      <c r="A1119">
        <v>2403806</v>
      </c>
      <c r="B1119">
        <v>5</v>
      </c>
      <c r="C1119" t="s">
        <v>882</v>
      </c>
    </row>
    <row r="1120" spans="1:3" x14ac:dyDescent="0.25">
      <c r="A1120">
        <v>2403905</v>
      </c>
      <c r="B1120">
        <v>5</v>
      </c>
      <c r="C1120" t="s">
        <v>882</v>
      </c>
    </row>
    <row r="1121" spans="1:3" x14ac:dyDescent="0.25">
      <c r="A1121">
        <v>2404002</v>
      </c>
      <c r="B1121">
        <v>5</v>
      </c>
      <c r="C1121" t="s">
        <v>882</v>
      </c>
    </row>
    <row r="1122" spans="1:3" x14ac:dyDescent="0.25">
      <c r="A1122">
        <v>2404101</v>
      </c>
      <c r="B1122">
        <v>5</v>
      </c>
      <c r="C1122" t="s">
        <v>882</v>
      </c>
    </row>
    <row r="1123" spans="1:3" x14ac:dyDescent="0.25">
      <c r="A1123">
        <v>2404200</v>
      </c>
      <c r="B1123">
        <v>5</v>
      </c>
      <c r="C1123" t="s">
        <v>882</v>
      </c>
    </row>
    <row r="1124" spans="1:3" x14ac:dyDescent="0.25">
      <c r="A1124">
        <v>2404309</v>
      </c>
      <c r="B1124">
        <v>5</v>
      </c>
      <c r="C1124" t="s">
        <v>882</v>
      </c>
    </row>
    <row r="1125" spans="1:3" x14ac:dyDescent="0.25">
      <c r="A1125">
        <v>2404408</v>
      </c>
      <c r="B1125">
        <v>5</v>
      </c>
      <c r="C1125" t="s">
        <v>882</v>
      </c>
    </row>
    <row r="1126" spans="1:3" x14ac:dyDescent="0.25">
      <c r="A1126">
        <v>2404507</v>
      </c>
      <c r="B1126">
        <v>5</v>
      </c>
      <c r="C1126" t="s">
        <v>882</v>
      </c>
    </row>
    <row r="1127" spans="1:3" x14ac:dyDescent="0.25">
      <c r="A1127">
        <v>2404606</v>
      </c>
      <c r="B1127">
        <v>5</v>
      </c>
      <c r="C1127" t="s">
        <v>882</v>
      </c>
    </row>
    <row r="1128" spans="1:3" x14ac:dyDescent="0.25">
      <c r="A1128">
        <v>2404705</v>
      </c>
      <c r="B1128">
        <v>5</v>
      </c>
      <c r="C1128" t="s">
        <v>882</v>
      </c>
    </row>
    <row r="1129" spans="1:3" x14ac:dyDescent="0.25">
      <c r="A1129">
        <v>2404804</v>
      </c>
      <c r="B1129">
        <v>5</v>
      </c>
      <c r="C1129" t="s">
        <v>882</v>
      </c>
    </row>
    <row r="1130" spans="1:3" x14ac:dyDescent="0.25">
      <c r="A1130">
        <v>2404853</v>
      </c>
      <c r="B1130">
        <v>5</v>
      </c>
      <c r="C1130" t="s">
        <v>882</v>
      </c>
    </row>
    <row r="1131" spans="1:3" x14ac:dyDescent="0.25">
      <c r="A1131">
        <v>2404903</v>
      </c>
      <c r="B1131">
        <v>5</v>
      </c>
      <c r="C1131" t="s">
        <v>882</v>
      </c>
    </row>
    <row r="1132" spans="1:3" x14ac:dyDescent="0.25">
      <c r="A1132">
        <v>2405009</v>
      </c>
      <c r="B1132">
        <v>5</v>
      </c>
      <c r="C1132" t="s">
        <v>882</v>
      </c>
    </row>
    <row r="1133" spans="1:3" x14ac:dyDescent="0.25">
      <c r="A1133">
        <v>2405108</v>
      </c>
      <c r="B1133">
        <v>5</v>
      </c>
      <c r="C1133" t="s">
        <v>882</v>
      </c>
    </row>
    <row r="1134" spans="1:3" x14ac:dyDescent="0.25">
      <c r="A1134">
        <v>2405207</v>
      </c>
      <c r="B1134">
        <v>5</v>
      </c>
      <c r="C1134" t="s">
        <v>882</v>
      </c>
    </row>
    <row r="1135" spans="1:3" x14ac:dyDescent="0.25">
      <c r="A1135">
        <v>2405306</v>
      </c>
      <c r="B1135">
        <v>5</v>
      </c>
      <c r="C1135" t="s">
        <v>882</v>
      </c>
    </row>
    <row r="1136" spans="1:3" x14ac:dyDescent="0.25">
      <c r="A1136">
        <v>2405405</v>
      </c>
      <c r="B1136">
        <v>5</v>
      </c>
      <c r="C1136" t="s">
        <v>882</v>
      </c>
    </row>
    <row r="1137" spans="1:3" x14ac:dyDescent="0.25">
      <c r="A1137">
        <v>2405504</v>
      </c>
      <c r="B1137">
        <v>5</v>
      </c>
      <c r="C1137" t="s">
        <v>882</v>
      </c>
    </row>
    <row r="1138" spans="1:3" x14ac:dyDescent="0.25">
      <c r="A1138">
        <v>2405603</v>
      </c>
      <c r="B1138">
        <v>5</v>
      </c>
      <c r="C1138" t="s">
        <v>882</v>
      </c>
    </row>
    <row r="1139" spans="1:3" x14ac:dyDescent="0.25">
      <c r="A1139">
        <v>2405702</v>
      </c>
      <c r="B1139">
        <v>5</v>
      </c>
      <c r="C1139" t="s">
        <v>882</v>
      </c>
    </row>
    <row r="1140" spans="1:3" x14ac:dyDescent="0.25">
      <c r="A1140">
        <v>2405801</v>
      </c>
      <c r="B1140">
        <v>5</v>
      </c>
      <c r="C1140" t="s">
        <v>882</v>
      </c>
    </row>
    <row r="1141" spans="1:3" x14ac:dyDescent="0.25">
      <c r="A1141">
        <v>2405900</v>
      </c>
      <c r="B1141">
        <v>5</v>
      </c>
      <c r="C1141" t="s">
        <v>882</v>
      </c>
    </row>
    <row r="1142" spans="1:3" x14ac:dyDescent="0.25">
      <c r="A1142">
        <v>2406007</v>
      </c>
      <c r="B1142">
        <v>5</v>
      </c>
      <c r="C1142" t="s">
        <v>882</v>
      </c>
    </row>
    <row r="1143" spans="1:3" x14ac:dyDescent="0.25">
      <c r="A1143">
        <v>2406106</v>
      </c>
      <c r="B1143">
        <v>5</v>
      </c>
      <c r="C1143" t="s">
        <v>882</v>
      </c>
    </row>
    <row r="1144" spans="1:3" x14ac:dyDescent="0.25">
      <c r="A1144">
        <v>2406155</v>
      </c>
      <c r="B1144">
        <v>5</v>
      </c>
      <c r="C1144" t="s">
        <v>882</v>
      </c>
    </row>
    <row r="1145" spans="1:3" x14ac:dyDescent="0.25">
      <c r="A1145">
        <v>2406205</v>
      </c>
      <c r="B1145">
        <v>5</v>
      </c>
      <c r="C1145" t="s">
        <v>882</v>
      </c>
    </row>
    <row r="1146" spans="1:3" x14ac:dyDescent="0.25">
      <c r="A1146">
        <v>2406304</v>
      </c>
      <c r="B1146">
        <v>5</v>
      </c>
      <c r="C1146" t="s">
        <v>882</v>
      </c>
    </row>
    <row r="1147" spans="1:3" x14ac:dyDescent="0.25">
      <c r="A1147">
        <v>2406403</v>
      </c>
      <c r="B1147">
        <v>5</v>
      </c>
      <c r="C1147" t="s">
        <v>882</v>
      </c>
    </row>
    <row r="1148" spans="1:3" x14ac:dyDescent="0.25">
      <c r="A1148">
        <v>2406502</v>
      </c>
      <c r="B1148">
        <v>5</v>
      </c>
      <c r="C1148" t="s">
        <v>882</v>
      </c>
    </row>
    <row r="1149" spans="1:3" x14ac:dyDescent="0.25">
      <c r="A1149">
        <v>2406601</v>
      </c>
      <c r="B1149">
        <v>5</v>
      </c>
      <c r="C1149" t="s">
        <v>882</v>
      </c>
    </row>
    <row r="1150" spans="1:3" x14ac:dyDescent="0.25">
      <c r="A1150">
        <v>2406700</v>
      </c>
      <c r="B1150">
        <v>5</v>
      </c>
      <c r="C1150" t="s">
        <v>882</v>
      </c>
    </row>
    <row r="1151" spans="1:3" x14ac:dyDescent="0.25">
      <c r="A1151">
        <v>2406809</v>
      </c>
      <c r="B1151">
        <v>5</v>
      </c>
      <c r="C1151" t="s">
        <v>882</v>
      </c>
    </row>
    <row r="1152" spans="1:3" x14ac:dyDescent="0.25">
      <c r="A1152">
        <v>2406908</v>
      </c>
      <c r="B1152">
        <v>5</v>
      </c>
      <c r="C1152" t="s">
        <v>882</v>
      </c>
    </row>
    <row r="1153" spans="1:3" x14ac:dyDescent="0.25">
      <c r="A1153">
        <v>2407005</v>
      </c>
      <c r="B1153">
        <v>5</v>
      </c>
      <c r="C1153" t="s">
        <v>882</v>
      </c>
    </row>
    <row r="1154" spans="1:3" x14ac:dyDescent="0.25">
      <c r="A1154">
        <v>2407104</v>
      </c>
      <c r="B1154">
        <v>5</v>
      </c>
      <c r="C1154" t="s">
        <v>882</v>
      </c>
    </row>
    <row r="1155" spans="1:3" x14ac:dyDescent="0.25">
      <c r="A1155">
        <v>2407203</v>
      </c>
      <c r="B1155">
        <v>5</v>
      </c>
      <c r="C1155" t="s">
        <v>882</v>
      </c>
    </row>
    <row r="1156" spans="1:3" x14ac:dyDescent="0.25">
      <c r="A1156">
        <v>2407252</v>
      </c>
      <c r="B1156">
        <v>5</v>
      </c>
      <c r="C1156" t="s">
        <v>882</v>
      </c>
    </row>
    <row r="1157" spans="1:3" x14ac:dyDescent="0.25">
      <c r="A1157">
        <v>2407302</v>
      </c>
      <c r="B1157">
        <v>5</v>
      </c>
      <c r="C1157" t="s">
        <v>882</v>
      </c>
    </row>
    <row r="1158" spans="1:3" x14ac:dyDescent="0.25">
      <c r="A1158">
        <v>2407401</v>
      </c>
      <c r="B1158">
        <v>5</v>
      </c>
      <c r="C1158" t="s">
        <v>882</v>
      </c>
    </row>
    <row r="1159" spans="1:3" x14ac:dyDescent="0.25">
      <c r="A1159">
        <v>2407500</v>
      </c>
      <c r="B1159">
        <v>5</v>
      </c>
      <c r="C1159" t="s">
        <v>882</v>
      </c>
    </row>
    <row r="1160" spans="1:3" x14ac:dyDescent="0.25">
      <c r="A1160">
        <v>2407609</v>
      </c>
      <c r="B1160">
        <v>5</v>
      </c>
      <c r="C1160" t="s">
        <v>882</v>
      </c>
    </row>
    <row r="1161" spans="1:3" x14ac:dyDescent="0.25">
      <c r="A1161">
        <v>2407708</v>
      </c>
      <c r="B1161">
        <v>5</v>
      </c>
      <c r="C1161" t="s">
        <v>882</v>
      </c>
    </row>
    <row r="1162" spans="1:3" x14ac:dyDescent="0.25">
      <c r="A1162">
        <v>2407807</v>
      </c>
      <c r="B1162">
        <v>5</v>
      </c>
      <c r="C1162" t="s">
        <v>882</v>
      </c>
    </row>
    <row r="1163" spans="1:3" x14ac:dyDescent="0.25">
      <c r="A1163">
        <v>2407906</v>
      </c>
      <c r="B1163">
        <v>5</v>
      </c>
      <c r="C1163" t="s">
        <v>882</v>
      </c>
    </row>
    <row r="1164" spans="1:3" x14ac:dyDescent="0.25">
      <c r="A1164">
        <v>2408003</v>
      </c>
      <c r="B1164">
        <v>5</v>
      </c>
      <c r="C1164" t="s">
        <v>882</v>
      </c>
    </row>
    <row r="1165" spans="1:3" x14ac:dyDescent="0.25">
      <c r="A1165">
        <v>2408102</v>
      </c>
      <c r="B1165">
        <v>5</v>
      </c>
      <c r="C1165" t="s">
        <v>882</v>
      </c>
    </row>
    <row r="1166" spans="1:3" x14ac:dyDescent="0.25">
      <c r="A1166">
        <v>2408201</v>
      </c>
      <c r="B1166">
        <v>5</v>
      </c>
      <c r="C1166" t="s">
        <v>882</v>
      </c>
    </row>
    <row r="1167" spans="1:3" x14ac:dyDescent="0.25">
      <c r="A1167">
        <v>2408300</v>
      </c>
      <c r="B1167">
        <v>5</v>
      </c>
      <c r="C1167" t="s">
        <v>882</v>
      </c>
    </row>
    <row r="1168" spans="1:3" x14ac:dyDescent="0.25">
      <c r="A1168">
        <v>2408409</v>
      </c>
      <c r="B1168">
        <v>5</v>
      </c>
      <c r="C1168" t="s">
        <v>882</v>
      </c>
    </row>
    <row r="1169" spans="1:3" x14ac:dyDescent="0.25">
      <c r="A1169">
        <v>2408508</v>
      </c>
      <c r="B1169">
        <v>5</v>
      </c>
      <c r="C1169" t="s">
        <v>882</v>
      </c>
    </row>
    <row r="1170" spans="1:3" x14ac:dyDescent="0.25">
      <c r="A1170">
        <v>2408607</v>
      </c>
      <c r="B1170">
        <v>5</v>
      </c>
      <c r="C1170" t="s">
        <v>882</v>
      </c>
    </row>
    <row r="1171" spans="1:3" x14ac:dyDescent="0.25">
      <c r="A1171">
        <v>2408706</v>
      </c>
      <c r="B1171">
        <v>5</v>
      </c>
      <c r="C1171" t="s">
        <v>882</v>
      </c>
    </row>
    <row r="1172" spans="1:3" x14ac:dyDescent="0.25">
      <c r="A1172">
        <v>2408805</v>
      </c>
      <c r="B1172">
        <v>5</v>
      </c>
      <c r="C1172" t="s">
        <v>882</v>
      </c>
    </row>
    <row r="1173" spans="1:3" x14ac:dyDescent="0.25">
      <c r="A1173">
        <v>2408904</v>
      </c>
      <c r="B1173">
        <v>5</v>
      </c>
      <c r="C1173" t="s">
        <v>882</v>
      </c>
    </row>
    <row r="1174" spans="1:3" x14ac:dyDescent="0.25">
      <c r="A1174">
        <v>2408953</v>
      </c>
      <c r="B1174">
        <v>5</v>
      </c>
      <c r="C1174" t="s">
        <v>882</v>
      </c>
    </row>
    <row r="1175" spans="1:3" x14ac:dyDescent="0.25">
      <c r="A1175">
        <v>2409100</v>
      </c>
      <c r="B1175">
        <v>5</v>
      </c>
      <c r="C1175" t="s">
        <v>882</v>
      </c>
    </row>
    <row r="1176" spans="1:3" x14ac:dyDescent="0.25">
      <c r="A1176">
        <v>2409209</v>
      </c>
      <c r="B1176">
        <v>5</v>
      </c>
      <c r="C1176" t="s">
        <v>882</v>
      </c>
    </row>
    <row r="1177" spans="1:3" x14ac:dyDescent="0.25">
      <c r="A1177">
        <v>2409308</v>
      </c>
      <c r="B1177">
        <v>5</v>
      </c>
      <c r="C1177" t="s">
        <v>882</v>
      </c>
    </row>
    <row r="1178" spans="1:3" x14ac:dyDescent="0.25">
      <c r="A1178">
        <v>2409332</v>
      </c>
      <c r="B1178">
        <v>5</v>
      </c>
      <c r="C1178" t="s">
        <v>882</v>
      </c>
    </row>
    <row r="1179" spans="1:3" x14ac:dyDescent="0.25">
      <c r="A1179">
        <v>2409407</v>
      </c>
      <c r="B1179">
        <v>5</v>
      </c>
      <c r="C1179" t="s">
        <v>882</v>
      </c>
    </row>
    <row r="1180" spans="1:3" x14ac:dyDescent="0.25">
      <c r="A1180">
        <v>2409506</v>
      </c>
      <c r="B1180">
        <v>5</v>
      </c>
      <c r="C1180" t="s">
        <v>882</v>
      </c>
    </row>
    <row r="1181" spans="1:3" x14ac:dyDescent="0.25">
      <c r="A1181">
        <v>2409605</v>
      </c>
      <c r="B1181">
        <v>5</v>
      </c>
      <c r="C1181" t="s">
        <v>882</v>
      </c>
    </row>
    <row r="1182" spans="1:3" x14ac:dyDescent="0.25">
      <c r="A1182">
        <v>2409704</v>
      </c>
      <c r="B1182">
        <v>5</v>
      </c>
      <c r="C1182" t="s">
        <v>882</v>
      </c>
    </row>
    <row r="1183" spans="1:3" x14ac:dyDescent="0.25">
      <c r="A1183">
        <v>2409803</v>
      </c>
      <c r="B1183">
        <v>5</v>
      </c>
      <c r="C1183" t="s">
        <v>882</v>
      </c>
    </row>
    <row r="1184" spans="1:3" x14ac:dyDescent="0.25">
      <c r="A1184">
        <v>2409902</v>
      </c>
      <c r="B1184">
        <v>5</v>
      </c>
      <c r="C1184" t="s">
        <v>882</v>
      </c>
    </row>
    <row r="1185" spans="1:3" x14ac:dyDescent="0.25">
      <c r="A1185">
        <v>2410009</v>
      </c>
      <c r="B1185">
        <v>5</v>
      </c>
      <c r="C1185" t="s">
        <v>882</v>
      </c>
    </row>
    <row r="1186" spans="1:3" x14ac:dyDescent="0.25">
      <c r="A1186">
        <v>2410108</v>
      </c>
      <c r="B1186">
        <v>5</v>
      </c>
      <c r="C1186" t="s">
        <v>882</v>
      </c>
    </row>
    <row r="1187" spans="1:3" x14ac:dyDescent="0.25">
      <c r="A1187">
        <v>2410207</v>
      </c>
      <c r="B1187">
        <v>5</v>
      </c>
      <c r="C1187" t="s">
        <v>882</v>
      </c>
    </row>
    <row r="1188" spans="1:3" x14ac:dyDescent="0.25">
      <c r="A1188">
        <v>2410256</v>
      </c>
      <c r="B1188">
        <v>5</v>
      </c>
      <c r="C1188" t="s">
        <v>882</v>
      </c>
    </row>
    <row r="1189" spans="1:3" x14ac:dyDescent="0.25">
      <c r="A1189">
        <v>2410306</v>
      </c>
      <c r="B1189">
        <v>5</v>
      </c>
      <c r="C1189" t="s">
        <v>882</v>
      </c>
    </row>
    <row r="1190" spans="1:3" x14ac:dyDescent="0.25">
      <c r="A1190">
        <v>2410405</v>
      </c>
      <c r="B1190">
        <v>5</v>
      </c>
      <c r="C1190" t="s">
        <v>882</v>
      </c>
    </row>
    <row r="1191" spans="1:3" x14ac:dyDescent="0.25">
      <c r="A1191">
        <v>2410504</v>
      </c>
      <c r="B1191">
        <v>5</v>
      </c>
      <c r="C1191" t="s">
        <v>882</v>
      </c>
    </row>
    <row r="1192" spans="1:3" x14ac:dyDescent="0.25">
      <c r="A1192">
        <v>2410603</v>
      </c>
      <c r="B1192">
        <v>5</v>
      </c>
      <c r="C1192" t="s">
        <v>882</v>
      </c>
    </row>
    <row r="1193" spans="1:3" x14ac:dyDescent="0.25">
      <c r="A1193">
        <v>2410702</v>
      </c>
      <c r="B1193">
        <v>5</v>
      </c>
      <c r="C1193" t="s">
        <v>882</v>
      </c>
    </row>
    <row r="1194" spans="1:3" x14ac:dyDescent="0.25">
      <c r="A1194">
        <v>2410801</v>
      </c>
      <c r="B1194">
        <v>5</v>
      </c>
      <c r="C1194" t="s">
        <v>882</v>
      </c>
    </row>
    <row r="1195" spans="1:3" x14ac:dyDescent="0.25">
      <c r="A1195">
        <v>2410900</v>
      </c>
      <c r="B1195">
        <v>5</v>
      </c>
      <c r="C1195" t="s">
        <v>882</v>
      </c>
    </row>
    <row r="1196" spans="1:3" x14ac:dyDescent="0.25">
      <c r="A1196">
        <v>2411007</v>
      </c>
      <c r="B1196">
        <v>5</v>
      </c>
      <c r="C1196" t="s">
        <v>882</v>
      </c>
    </row>
    <row r="1197" spans="1:3" x14ac:dyDescent="0.25">
      <c r="A1197">
        <v>2411056</v>
      </c>
      <c r="B1197">
        <v>5</v>
      </c>
      <c r="C1197" t="s">
        <v>882</v>
      </c>
    </row>
    <row r="1198" spans="1:3" x14ac:dyDescent="0.25">
      <c r="A1198">
        <v>2411106</v>
      </c>
      <c r="B1198">
        <v>5</v>
      </c>
      <c r="C1198" t="s">
        <v>882</v>
      </c>
    </row>
    <row r="1199" spans="1:3" x14ac:dyDescent="0.25">
      <c r="A1199">
        <v>2411205</v>
      </c>
      <c r="B1199">
        <v>5</v>
      </c>
      <c r="C1199" t="s">
        <v>882</v>
      </c>
    </row>
    <row r="1200" spans="1:3" x14ac:dyDescent="0.25">
      <c r="A1200">
        <v>2411403</v>
      </c>
      <c r="B1200">
        <v>5</v>
      </c>
      <c r="C1200" t="s">
        <v>882</v>
      </c>
    </row>
    <row r="1201" spans="1:3" x14ac:dyDescent="0.25">
      <c r="A1201">
        <v>2411429</v>
      </c>
      <c r="B1201">
        <v>5</v>
      </c>
      <c r="C1201" t="s">
        <v>882</v>
      </c>
    </row>
    <row r="1202" spans="1:3" x14ac:dyDescent="0.25">
      <c r="A1202">
        <v>2411502</v>
      </c>
      <c r="B1202">
        <v>5</v>
      </c>
      <c r="C1202" t="s">
        <v>882</v>
      </c>
    </row>
    <row r="1203" spans="1:3" x14ac:dyDescent="0.25">
      <c r="A1203">
        <v>2411601</v>
      </c>
      <c r="B1203">
        <v>5</v>
      </c>
      <c r="C1203" t="s">
        <v>882</v>
      </c>
    </row>
    <row r="1204" spans="1:3" x14ac:dyDescent="0.25">
      <c r="A1204">
        <v>2411700</v>
      </c>
      <c r="B1204">
        <v>5</v>
      </c>
      <c r="C1204" t="s">
        <v>882</v>
      </c>
    </row>
    <row r="1205" spans="1:3" x14ac:dyDescent="0.25">
      <c r="A1205">
        <v>2411809</v>
      </c>
      <c r="B1205">
        <v>5</v>
      </c>
      <c r="C1205" t="s">
        <v>882</v>
      </c>
    </row>
    <row r="1206" spans="1:3" x14ac:dyDescent="0.25">
      <c r="A1206">
        <v>2411908</v>
      </c>
      <c r="B1206">
        <v>5</v>
      </c>
      <c r="C1206" t="s">
        <v>882</v>
      </c>
    </row>
    <row r="1207" spans="1:3" x14ac:dyDescent="0.25">
      <c r="A1207">
        <v>2412005</v>
      </c>
      <c r="B1207">
        <v>5</v>
      </c>
      <c r="C1207" t="s">
        <v>882</v>
      </c>
    </row>
    <row r="1208" spans="1:3" x14ac:dyDescent="0.25">
      <c r="A1208">
        <v>2412104</v>
      </c>
      <c r="B1208">
        <v>5</v>
      </c>
      <c r="C1208" t="s">
        <v>882</v>
      </c>
    </row>
    <row r="1209" spans="1:3" x14ac:dyDescent="0.25">
      <c r="A1209">
        <v>2412203</v>
      </c>
      <c r="B1209">
        <v>5</v>
      </c>
      <c r="C1209" t="s">
        <v>882</v>
      </c>
    </row>
    <row r="1210" spans="1:3" x14ac:dyDescent="0.25">
      <c r="A1210">
        <v>2412302</v>
      </c>
      <c r="B1210">
        <v>5</v>
      </c>
      <c r="C1210" t="s">
        <v>882</v>
      </c>
    </row>
    <row r="1211" spans="1:3" x14ac:dyDescent="0.25">
      <c r="A1211">
        <v>2412401</v>
      </c>
      <c r="B1211">
        <v>5</v>
      </c>
      <c r="C1211" t="s">
        <v>882</v>
      </c>
    </row>
    <row r="1212" spans="1:3" x14ac:dyDescent="0.25">
      <c r="A1212">
        <v>2412500</v>
      </c>
      <c r="B1212">
        <v>5</v>
      </c>
      <c r="C1212" t="s">
        <v>882</v>
      </c>
    </row>
    <row r="1213" spans="1:3" x14ac:dyDescent="0.25">
      <c r="A1213">
        <v>2412559</v>
      </c>
      <c r="B1213">
        <v>5</v>
      </c>
      <c r="C1213" t="s">
        <v>882</v>
      </c>
    </row>
    <row r="1214" spans="1:3" x14ac:dyDescent="0.25">
      <c r="A1214">
        <v>2412609</v>
      </c>
      <c r="B1214">
        <v>5</v>
      </c>
      <c r="C1214" t="s">
        <v>882</v>
      </c>
    </row>
    <row r="1215" spans="1:3" x14ac:dyDescent="0.25">
      <c r="A1215">
        <v>2412708</v>
      </c>
      <c r="B1215">
        <v>5</v>
      </c>
      <c r="C1215" t="s">
        <v>882</v>
      </c>
    </row>
    <row r="1216" spans="1:3" x14ac:dyDescent="0.25">
      <c r="A1216">
        <v>2412807</v>
      </c>
      <c r="B1216">
        <v>5</v>
      </c>
      <c r="C1216" t="s">
        <v>882</v>
      </c>
    </row>
    <row r="1217" spans="1:3" x14ac:dyDescent="0.25">
      <c r="A1217">
        <v>2412906</v>
      </c>
      <c r="B1217">
        <v>5</v>
      </c>
      <c r="C1217" t="s">
        <v>882</v>
      </c>
    </row>
    <row r="1218" spans="1:3" x14ac:dyDescent="0.25">
      <c r="A1218">
        <v>2413003</v>
      </c>
      <c r="B1218">
        <v>5</v>
      </c>
      <c r="C1218" t="s">
        <v>882</v>
      </c>
    </row>
    <row r="1219" spans="1:3" x14ac:dyDescent="0.25">
      <c r="A1219">
        <v>2413102</v>
      </c>
      <c r="B1219">
        <v>5</v>
      </c>
      <c r="C1219" t="s">
        <v>882</v>
      </c>
    </row>
    <row r="1220" spans="1:3" x14ac:dyDescent="0.25">
      <c r="A1220">
        <v>2413201</v>
      </c>
      <c r="B1220">
        <v>5</v>
      </c>
      <c r="C1220" t="s">
        <v>882</v>
      </c>
    </row>
    <row r="1221" spans="1:3" x14ac:dyDescent="0.25">
      <c r="A1221">
        <v>2413300</v>
      </c>
      <c r="B1221">
        <v>5</v>
      </c>
      <c r="C1221" t="s">
        <v>882</v>
      </c>
    </row>
    <row r="1222" spans="1:3" x14ac:dyDescent="0.25">
      <c r="A1222">
        <v>2413359</v>
      </c>
      <c r="B1222">
        <v>5</v>
      </c>
      <c r="C1222" t="s">
        <v>882</v>
      </c>
    </row>
    <row r="1223" spans="1:3" x14ac:dyDescent="0.25">
      <c r="A1223">
        <v>2413409</v>
      </c>
      <c r="B1223">
        <v>5</v>
      </c>
      <c r="C1223" t="s">
        <v>882</v>
      </c>
    </row>
    <row r="1224" spans="1:3" x14ac:dyDescent="0.25">
      <c r="A1224">
        <v>2413508</v>
      </c>
      <c r="B1224">
        <v>5</v>
      </c>
      <c r="C1224" t="s">
        <v>882</v>
      </c>
    </row>
    <row r="1225" spans="1:3" x14ac:dyDescent="0.25">
      <c r="A1225">
        <v>2413557</v>
      </c>
      <c r="B1225">
        <v>5</v>
      </c>
      <c r="C1225" t="s">
        <v>882</v>
      </c>
    </row>
    <row r="1226" spans="1:3" x14ac:dyDescent="0.25">
      <c r="A1226">
        <v>2413607</v>
      </c>
      <c r="B1226">
        <v>5</v>
      </c>
      <c r="C1226" t="s">
        <v>882</v>
      </c>
    </row>
    <row r="1227" spans="1:3" x14ac:dyDescent="0.25">
      <c r="A1227">
        <v>2413706</v>
      </c>
      <c r="B1227">
        <v>5</v>
      </c>
      <c r="C1227" t="s">
        <v>882</v>
      </c>
    </row>
    <row r="1228" spans="1:3" x14ac:dyDescent="0.25">
      <c r="A1228">
        <v>2413805</v>
      </c>
      <c r="B1228">
        <v>5</v>
      </c>
      <c r="C1228" t="s">
        <v>882</v>
      </c>
    </row>
    <row r="1229" spans="1:3" x14ac:dyDescent="0.25">
      <c r="A1229">
        <v>2413904</v>
      </c>
      <c r="B1229">
        <v>5</v>
      </c>
      <c r="C1229" t="s">
        <v>882</v>
      </c>
    </row>
    <row r="1230" spans="1:3" x14ac:dyDescent="0.25">
      <c r="A1230">
        <v>2414001</v>
      </c>
      <c r="B1230">
        <v>5</v>
      </c>
      <c r="C1230" t="s">
        <v>882</v>
      </c>
    </row>
    <row r="1231" spans="1:3" x14ac:dyDescent="0.25">
      <c r="A1231">
        <v>2414100</v>
      </c>
      <c r="B1231">
        <v>5</v>
      </c>
      <c r="C1231" t="s">
        <v>882</v>
      </c>
    </row>
    <row r="1232" spans="1:3" x14ac:dyDescent="0.25">
      <c r="A1232">
        <v>2414159</v>
      </c>
      <c r="B1232">
        <v>5</v>
      </c>
      <c r="C1232" t="s">
        <v>882</v>
      </c>
    </row>
    <row r="1233" spans="1:3" x14ac:dyDescent="0.25">
      <c r="A1233">
        <v>2414209</v>
      </c>
      <c r="B1233">
        <v>5</v>
      </c>
      <c r="C1233" t="s">
        <v>882</v>
      </c>
    </row>
    <row r="1234" spans="1:3" x14ac:dyDescent="0.25">
      <c r="A1234">
        <v>2414308</v>
      </c>
      <c r="B1234">
        <v>5</v>
      </c>
      <c r="C1234" t="s">
        <v>882</v>
      </c>
    </row>
    <row r="1235" spans="1:3" x14ac:dyDescent="0.25">
      <c r="A1235">
        <v>2414407</v>
      </c>
      <c r="B1235">
        <v>5</v>
      </c>
      <c r="C1235" t="s">
        <v>882</v>
      </c>
    </row>
    <row r="1236" spans="1:3" x14ac:dyDescent="0.25">
      <c r="A1236">
        <v>2414456</v>
      </c>
      <c r="B1236">
        <v>5</v>
      </c>
      <c r="C1236" t="s">
        <v>882</v>
      </c>
    </row>
    <row r="1237" spans="1:3" x14ac:dyDescent="0.25">
      <c r="A1237">
        <v>2414506</v>
      </c>
      <c r="B1237">
        <v>5</v>
      </c>
      <c r="C1237" t="s">
        <v>882</v>
      </c>
    </row>
    <row r="1238" spans="1:3" x14ac:dyDescent="0.25">
      <c r="A1238">
        <v>2414605</v>
      </c>
      <c r="B1238">
        <v>5</v>
      </c>
      <c r="C1238" t="s">
        <v>882</v>
      </c>
    </row>
    <row r="1239" spans="1:3" x14ac:dyDescent="0.25">
      <c r="A1239">
        <v>2414704</v>
      </c>
      <c r="B1239">
        <v>5</v>
      </c>
      <c r="C1239" t="s">
        <v>882</v>
      </c>
    </row>
    <row r="1240" spans="1:3" x14ac:dyDescent="0.25">
      <c r="A1240">
        <v>2414753</v>
      </c>
      <c r="B1240">
        <v>5</v>
      </c>
      <c r="C1240" t="s">
        <v>882</v>
      </c>
    </row>
    <row r="1241" spans="1:3" x14ac:dyDescent="0.25">
      <c r="A1241">
        <v>2414803</v>
      </c>
      <c r="B1241">
        <v>5</v>
      </c>
      <c r="C1241" t="s">
        <v>882</v>
      </c>
    </row>
    <row r="1242" spans="1:3" x14ac:dyDescent="0.25">
      <c r="A1242">
        <v>2414902</v>
      </c>
      <c r="B1242">
        <v>5</v>
      </c>
      <c r="C1242" t="s">
        <v>882</v>
      </c>
    </row>
    <row r="1243" spans="1:3" x14ac:dyDescent="0.25">
      <c r="A1243">
        <v>2415008</v>
      </c>
      <c r="B1243">
        <v>5</v>
      </c>
      <c r="C1243" t="s">
        <v>882</v>
      </c>
    </row>
    <row r="1244" spans="1:3" x14ac:dyDescent="0.25">
      <c r="A1244">
        <v>2500106</v>
      </c>
      <c r="B1244">
        <v>5</v>
      </c>
      <c r="C1244" t="s">
        <v>883</v>
      </c>
    </row>
    <row r="1245" spans="1:3" x14ac:dyDescent="0.25">
      <c r="A1245">
        <v>2500205</v>
      </c>
      <c r="B1245">
        <v>5</v>
      </c>
      <c r="C1245" t="s">
        <v>883</v>
      </c>
    </row>
    <row r="1246" spans="1:3" x14ac:dyDescent="0.25">
      <c r="A1246">
        <v>2500304</v>
      </c>
      <c r="B1246">
        <v>5</v>
      </c>
      <c r="C1246" t="s">
        <v>883</v>
      </c>
    </row>
    <row r="1247" spans="1:3" x14ac:dyDescent="0.25">
      <c r="A1247">
        <v>2500403</v>
      </c>
      <c r="B1247">
        <v>5</v>
      </c>
      <c r="C1247" t="s">
        <v>883</v>
      </c>
    </row>
    <row r="1248" spans="1:3" x14ac:dyDescent="0.25">
      <c r="A1248">
        <v>2500502</v>
      </c>
      <c r="B1248">
        <v>5</v>
      </c>
      <c r="C1248" t="s">
        <v>883</v>
      </c>
    </row>
    <row r="1249" spans="1:3" x14ac:dyDescent="0.25">
      <c r="A1249">
        <v>2500536</v>
      </c>
      <c r="B1249">
        <v>5</v>
      </c>
      <c r="C1249" t="s">
        <v>883</v>
      </c>
    </row>
    <row r="1250" spans="1:3" x14ac:dyDescent="0.25">
      <c r="A1250">
        <v>2500577</v>
      </c>
      <c r="B1250">
        <v>5</v>
      </c>
      <c r="C1250" t="s">
        <v>883</v>
      </c>
    </row>
    <row r="1251" spans="1:3" x14ac:dyDescent="0.25">
      <c r="A1251">
        <v>2500601</v>
      </c>
      <c r="B1251">
        <v>5</v>
      </c>
      <c r="C1251" t="s">
        <v>883</v>
      </c>
    </row>
    <row r="1252" spans="1:3" x14ac:dyDescent="0.25">
      <c r="A1252">
        <v>2500700</v>
      </c>
      <c r="B1252">
        <v>5</v>
      </c>
      <c r="C1252" t="s">
        <v>883</v>
      </c>
    </row>
    <row r="1253" spans="1:3" x14ac:dyDescent="0.25">
      <c r="A1253">
        <v>2500734</v>
      </c>
      <c r="B1253">
        <v>5</v>
      </c>
      <c r="C1253" t="s">
        <v>883</v>
      </c>
    </row>
    <row r="1254" spans="1:3" x14ac:dyDescent="0.25">
      <c r="A1254">
        <v>2500775</v>
      </c>
      <c r="B1254">
        <v>5</v>
      </c>
      <c r="C1254" t="s">
        <v>883</v>
      </c>
    </row>
    <row r="1255" spans="1:3" x14ac:dyDescent="0.25">
      <c r="A1255">
        <v>2500809</v>
      </c>
      <c r="B1255">
        <v>5</v>
      </c>
      <c r="C1255" t="s">
        <v>883</v>
      </c>
    </row>
    <row r="1256" spans="1:3" x14ac:dyDescent="0.25">
      <c r="A1256">
        <v>2500908</v>
      </c>
      <c r="B1256">
        <v>5</v>
      </c>
      <c r="C1256" t="s">
        <v>883</v>
      </c>
    </row>
    <row r="1257" spans="1:3" x14ac:dyDescent="0.25">
      <c r="A1257">
        <v>2501005</v>
      </c>
      <c r="B1257">
        <v>5</v>
      </c>
      <c r="C1257" t="s">
        <v>883</v>
      </c>
    </row>
    <row r="1258" spans="1:3" x14ac:dyDescent="0.25">
      <c r="A1258">
        <v>2501104</v>
      </c>
      <c r="B1258">
        <v>5</v>
      </c>
      <c r="C1258" t="s">
        <v>883</v>
      </c>
    </row>
    <row r="1259" spans="1:3" x14ac:dyDescent="0.25">
      <c r="A1259">
        <v>2501153</v>
      </c>
      <c r="B1259">
        <v>5</v>
      </c>
      <c r="C1259" t="s">
        <v>883</v>
      </c>
    </row>
    <row r="1260" spans="1:3" x14ac:dyDescent="0.25">
      <c r="A1260">
        <v>2501203</v>
      </c>
      <c r="B1260">
        <v>5</v>
      </c>
      <c r="C1260" t="s">
        <v>883</v>
      </c>
    </row>
    <row r="1261" spans="1:3" x14ac:dyDescent="0.25">
      <c r="A1261">
        <v>2501302</v>
      </c>
      <c r="B1261">
        <v>5</v>
      </c>
      <c r="C1261" t="s">
        <v>883</v>
      </c>
    </row>
    <row r="1262" spans="1:3" x14ac:dyDescent="0.25">
      <c r="A1262">
        <v>2501351</v>
      </c>
      <c r="B1262">
        <v>5</v>
      </c>
      <c r="C1262" t="s">
        <v>883</v>
      </c>
    </row>
    <row r="1263" spans="1:3" x14ac:dyDescent="0.25">
      <c r="A1263">
        <v>2501401</v>
      </c>
      <c r="B1263">
        <v>5</v>
      </c>
      <c r="C1263" t="s">
        <v>883</v>
      </c>
    </row>
    <row r="1264" spans="1:3" x14ac:dyDescent="0.25">
      <c r="A1264">
        <v>2501500</v>
      </c>
      <c r="B1264">
        <v>5</v>
      </c>
      <c r="C1264" t="s">
        <v>883</v>
      </c>
    </row>
    <row r="1265" spans="1:3" x14ac:dyDescent="0.25">
      <c r="A1265">
        <v>2501534</v>
      </c>
      <c r="B1265">
        <v>5</v>
      </c>
      <c r="C1265" t="s">
        <v>883</v>
      </c>
    </row>
    <row r="1266" spans="1:3" x14ac:dyDescent="0.25">
      <c r="A1266">
        <v>2501575</v>
      </c>
      <c r="B1266">
        <v>5</v>
      </c>
      <c r="C1266" t="s">
        <v>883</v>
      </c>
    </row>
    <row r="1267" spans="1:3" x14ac:dyDescent="0.25">
      <c r="A1267">
        <v>2501609</v>
      </c>
      <c r="B1267">
        <v>5</v>
      </c>
      <c r="C1267" t="s">
        <v>883</v>
      </c>
    </row>
    <row r="1268" spans="1:3" x14ac:dyDescent="0.25">
      <c r="A1268">
        <v>2501708</v>
      </c>
      <c r="B1268">
        <v>5</v>
      </c>
      <c r="C1268" t="s">
        <v>883</v>
      </c>
    </row>
    <row r="1269" spans="1:3" x14ac:dyDescent="0.25">
      <c r="A1269">
        <v>2501807</v>
      </c>
      <c r="B1269">
        <v>5</v>
      </c>
      <c r="C1269" t="s">
        <v>883</v>
      </c>
    </row>
    <row r="1270" spans="1:3" x14ac:dyDescent="0.25">
      <c r="A1270">
        <v>2501906</v>
      </c>
      <c r="B1270">
        <v>5</v>
      </c>
      <c r="C1270" t="s">
        <v>883</v>
      </c>
    </row>
    <row r="1271" spans="1:3" x14ac:dyDescent="0.25">
      <c r="A1271">
        <v>2502003</v>
      </c>
      <c r="B1271">
        <v>5</v>
      </c>
      <c r="C1271" t="s">
        <v>883</v>
      </c>
    </row>
    <row r="1272" spans="1:3" x14ac:dyDescent="0.25">
      <c r="A1272">
        <v>2502052</v>
      </c>
      <c r="B1272">
        <v>5</v>
      </c>
      <c r="C1272" t="s">
        <v>883</v>
      </c>
    </row>
    <row r="1273" spans="1:3" x14ac:dyDescent="0.25">
      <c r="A1273">
        <v>2502102</v>
      </c>
      <c r="B1273">
        <v>5</v>
      </c>
      <c r="C1273" t="s">
        <v>883</v>
      </c>
    </row>
    <row r="1274" spans="1:3" x14ac:dyDescent="0.25">
      <c r="A1274">
        <v>2502151</v>
      </c>
      <c r="B1274">
        <v>5</v>
      </c>
      <c r="C1274" t="s">
        <v>883</v>
      </c>
    </row>
    <row r="1275" spans="1:3" x14ac:dyDescent="0.25">
      <c r="A1275">
        <v>2502201</v>
      </c>
      <c r="B1275">
        <v>5</v>
      </c>
      <c r="C1275" t="s">
        <v>883</v>
      </c>
    </row>
    <row r="1276" spans="1:3" x14ac:dyDescent="0.25">
      <c r="A1276">
        <v>2502300</v>
      </c>
      <c r="B1276">
        <v>5</v>
      </c>
      <c r="C1276" t="s">
        <v>883</v>
      </c>
    </row>
    <row r="1277" spans="1:3" x14ac:dyDescent="0.25">
      <c r="A1277">
        <v>2502409</v>
      </c>
      <c r="B1277">
        <v>5</v>
      </c>
      <c r="C1277" t="s">
        <v>883</v>
      </c>
    </row>
    <row r="1278" spans="1:3" x14ac:dyDescent="0.25">
      <c r="A1278">
        <v>2502508</v>
      </c>
      <c r="B1278">
        <v>5</v>
      </c>
      <c r="C1278" t="s">
        <v>883</v>
      </c>
    </row>
    <row r="1279" spans="1:3" x14ac:dyDescent="0.25">
      <c r="A1279">
        <v>2502607</v>
      </c>
      <c r="B1279">
        <v>5</v>
      </c>
      <c r="C1279" t="s">
        <v>883</v>
      </c>
    </row>
    <row r="1280" spans="1:3" x14ac:dyDescent="0.25">
      <c r="A1280">
        <v>2502706</v>
      </c>
      <c r="B1280">
        <v>5</v>
      </c>
      <c r="C1280" t="s">
        <v>883</v>
      </c>
    </row>
    <row r="1281" spans="1:3" x14ac:dyDescent="0.25">
      <c r="A1281">
        <v>2502805</v>
      </c>
      <c r="B1281">
        <v>5</v>
      </c>
      <c r="C1281" t="s">
        <v>883</v>
      </c>
    </row>
    <row r="1282" spans="1:3" x14ac:dyDescent="0.25">
      <c r="A1282">
        <v>2502904</v>
      </c>
      <c r="B1282">
        <v>5</v>
      </c>
      <c r="C1282" t="s">
        <v>883</v>
      </c>
    </row>
    <row r="1283" spans="1:3" x14ac:dyDescent="0.25">
      <c r="A1283">
        <v>2503001</v>
      </c>
      <c r="B1283">
        <v>5</v>
      </c>
      <c r="C1283" t="s">
        <v>883</v>
      </c>
    </row>
    <row r="1284" spans="1:3" x14ac:dyDescent="0.25">
      <c r="A1284">
        <v>2503100</v>
      </c>
      <c r="B1284">
        <v>5</v>
      </c>
      <c r="C1284" t="s">
        <v>883</v>
      </c>
    </row>
    <row r="1285" spans="1:3" x14ac:dyDescent="0.25">
      <c r="A1285">
        <v>2503209</v>
      </c>
      <c r="B1285">
        <v>5</v>
      </c>
      <c r="C1285" t="s">
        <v>883</v>
      </c>
    </row>
    <row r="1286" spans="1:3" x14ac:dyDescent="0.25">
      <c r="A1286">
        <v>2503308</v>
      </c>
      <c r="B1286">
        <v>5</v>
      </c>
      <c r="C1286" t="s">
        <v>883</v>
      </c>
    </row>
    <row r="1287" spans="1:3" x14ac:dyDescent="0.25">
      <c r="A1287">
        <v>2503407</v>
      </c>
      <c r="B1287">
        <v>5</v>
      </c>
      <c r="C1287" t="s">
        <v>883</v>
      </c>
    </row>
    <row r="1288" spans="1:3" x14ac:dyDescent="0.25">
      <c r="A1288">
        <v>2503506</v>
      </c>
      <c r="B1288">
        <v>5</v>
      </c>
      <c r="C1288" t="s">
        <v>883</v>
      </c>
    </row>
    <row r="1289" spans="1:3" x14ac:dyDescent="0.25">
      <c r="A1289">
        <v>2503555</v>
      </c>
      <c r="B1289">
        <v>5</v>
      </c>
      <c r="C1289" t="s">
        <v>883</v>
      </c>
    </row>
    <row r="1290" spans="1:3" x14ac:dyDescent="0.25">
      <c r="A1290">
        <v>2503605</v>
      </c>
      <c r="B1290">
        <v>5</v>
      </c>
      <c r="C1290" t="s">
        <v>883</v>
      </c>
    </row>
    <row r="1291" spans="1:3" x14ac:dyDescent="0.25">
      <c r="A1291">
        <v>2503704</v>
      </c>
      <c r="B1291">
        <v>5</v>
      </c>
      <c r="C1291" t="s">
        <v>883</v>
      </c>
    </row>
    <row r="1292" spans="1:3" x14ac:dyDescent="0.25">
      <c r="A1292">
        <v>2503753</v>
      </c>
      <c r="B1292">
        <v>5</v>
      </c>
      <c r="C1292" t="s">
        <v>883</v>
      </c>
    </row>
    <row r="1293" spans="1:3" x14ac:dyDescent="0.25">
      <c r="A1293">
        <v>2503803</v>
      </c>
      <c r="B1293">
        <v>5</v>
      </c>
      <c r="C1293" t="s">
        <v>883</v>
      </c>
    </row>
    <row r="1294" spans="1:3" x14ac:dyDescent="0.25">
      <c r="A1294">
        <v>2503902</v>
      </c>
      <c r="B1294">
        <v>5</v>
      </c>
      <c r="C1294" t="s">
        <v>883</v>
      </c>
    </row>
    <row r="1295" spans="1:3" x14ac:dyDescent="0.25">
      <c r="A1295">
        <v>2504009</v>
      </c>
      <c r="B1295">
        <v>5</v>
      </c>
      <c r="C1295" t="s">
        <v>883</v>
      </c>
    </row>
    <row r="1296" spans="1:3" x14ac:dyDescent="0.25">
      <c r="A1296">
        <v>2504033</v>
      </c>
      <c r="B1296">
        <v>5</v>
      </c>
      <c r="C1296" t="s">
        <v>883</v>
      </c>
    </row>
    <row r="1297" spans="1:3" x14ac:dyDescent="0.25">
      <c r="A1297">
        <v>2504074</v>
      </c>
      <c r="B1297">
        <v>5</v>
      </c>
      <c r="C1297" t="s">
        <v>883</v>
      </c>
    </row>
    <row r="1298" spans="1:3" x14ac:dyDescent="0.25">
      <c r="A1298">
        <v>2504108</v>
      </c>
      <c r="B1298">
        <v>5</v>
      </c>
      <c r="C1298" t="s">
        <v>883</v>
      </c>
    </row>
    <row r="1299" spans="1:3" x14ac:dyDescent="0.25">
      <c r="A1299">
        <v>2504157</v>
      </c>
      <c r="B1299">
        <v>5</v>
      </c>
      <c r="C1299" t="s">
        <v>883</v>
      </c>
    </row>
    <row r="1300" spans="1:3" x14ac:dyDescent="0.25">
      <c r="A1300">
        <v>2504207</v>
      </c>
      <c r="B1300">
        <v>5</v>
      </c>
      <c r="C1300" t="s">
        <v>883</v>
      </c>
    </row>
    <row r="1301" spans="1:3" x14ac:dyDescent="0.25">
      <c r="A1301">
        <v>2504306</v>
      </c>
      <c r="B1301">
        <v>5</v>
      </c>
      <c r="C1301" t="s">
        <v>883</v>
      </c>
    </row>
    <row r="1302" spans="1:3" x14ac:dyDescent="0.25">
      <c r="A1302">
        <v>2504355</v>
      </c>
      <c r="B1302">
        <v>5</v>
      </c>
      <c r="C1302" t="s">
        <v>883</v>
      </c>
    </row>
    <row r="1303" spans="1:3" x14ac:dyDescent="0.25">
      <c r="A1303">
        <v>2504405</v>
      </c>
      <c r="B1303">
        <v>5</v>
      </c>
      <c r="C1303" t="s">
        <v>883</v>
      </c>
    </row>
    <row r="1304" spans="1:3" x14ac:dyDescent="0.25">
      <c r="A1304">
        <v>2504504</v>
      </c>
      <c r="B1304">
        <v>5</v>
      </c>
      <c r="C1304" t="s">
        <v>883</v>
      </c>
    </row>
    <row r="1305" spans="1:3" x14ac:dyDescent="0.25">
      <c r="A1305">
        <v>2504603</v>
      </c>
      <c r="B1305">
        <v>5</v>
      </c>
      <c r="C1305" t="s">
        <v>883</v>
      </c>
    </row>
    <row r="1306" spans="1:3" x14ac:dyDescent="0.25">
      <c r="A1306">
        <v>2504702</v>
      </c>
      <c r="B1306">
        <v>5</v>
      </c>
      <c r="C1306" t="s">
        <v>883</v>
      </c>
    </row>
    <row r="1307" spans="1:3" x14ac:dyDescent="0.25">
      <c r="A1307">
        <v>2504801</v>
      </c>
      <c r="B1307">
        <v>5</v>
      </c>
      <c r="C1307" t="s">
        <v>883</v>
      </c>
    </row>
    <row r="1308" spans="1:3" x14ac:dyDescent="0.25">
      <c r="A1308">
        <v>2504850</v>
      </c>
      <c r="B1308">
        <v>5</v>
      </c>
      <c r="C1308" t="s">
        <v>883</v>
      </c>
    </row>
    <row r="1309" spans="1:3" x14ac:dyDescent="0.25">
      <c r="A1309">
        <v>2504900</v>
      </c>
      <c r="B1309">
        <v>5</v>
      </c>
      <c r="C1309" t="s">
        <v>883</v>
      </c>
    </row>
    <row r="1310" spans="1:3" x14ac:dyDescent="0.25">
      <c r="A1310">
        <v>2505006</v>
      </c>
      <c r="B1310">
        <v>5</v>
      </c>
      <c r="C1310" t="s">
        <v>883</v>
      </c>
    </row>
    <row r="1311" spans="1:3" x14ac:dyDescent="0.25">
      <c r="A1311">
        <v>2505105</v>
      </c>
      <c r="B1311">
        <v>5</v>
      </c>
      <c r="C1311" t="s">
        <v>883</v>
      </c>
    </row>
    <row r="1312" spans="1:3" x14ac:dyDescent="0.25">
      <c r="A1312">
        <v>2505204</v>
      </c>
      <c r="B1312">
        <v>5</v>
      </c>
      <c r="C1312" t="s">
        <v>883</v>
      </c>
    </row>
    <row r="1313" spans="1:3" x14ac:dyDescent="0.25">
      <c r="A1313">
        <v>2505238</v>
      </c>
      <c r="B1313">
        <v>5</v>
      </c>
      <c r="C1313" t="s">
        <v>883</v>
      </c>
    </row>
    <row r="1314" spans="1:3" x14ac:dyDescent="0.25">
      <c r="A1314">
        <v>2505279</v>
      </c>
      <c r="B1314">
        <v>5</v>
      </c>
      <c r="C1314" t="s">
        <v>883</v>
      </c>
    </row>
    <row r="1315" spans="1:3" x14ac:dyDescent="0.25">
      <c r="A1315">
        <v>2505303</v>
      </c>
      <c r="B1315">
        <v>5</v>
      </c>
      <c r="C1315" t="s">
        <v>883</v>
      </c>
    </row>
    <row r="1316" spans="1:3" x14ac:dyDescent="0.25">
      <c r="A1316">
        <v>2505352</v>
      </c>
      <c r="B1316">
        <v>5</v>
      </c>
      <c r="C1316" t="s">
        <v>883</v>
      </c>
    </row>
    <row r="1317" spans="1:3" x14ac:dyDescent="0.25">
      <c r="A1317">
        <v>2505402</v>
      </c>
      <c r="B1317">
        <v>5</v>
      </c>
      <c r="C1317" t="s">
        <v>883</v>
      </c>
    </row>
    <row r="1318" spans="1:3" x14ac:dyDescent="0.25">
      <c r="A1318">
        <v>2505501</v>
      </c>
      <c r="B1318">
        <v>5</v>
      </c>
      <c r="C1318" t="s">
        <v>883</v>
      </c>
    </row>
    <row r="1319" spans="1:3" x14ac:dyDescent="0.25">
      <c r="A1319">
        <v>2505600</v>
      </c>
      <c r="B1319">
        <v>5</v>
      </c>
      <c r="C1319" t="s">
        <v>883</v>
      </c>
    </row>
    <row r="1320" spans="1:3" x14ac:dyDescent="0.25">
      <c r="A1320">
        <v>2505709</v>
      </c>
      <c r="B1320">
        <v>5</v>
      </c>
      <c r="C1320" t="s">
        <v>883</v>
      </c>
    </row>
    <row r="1321" spans="1:3" x14ac:dyDescent="0.25">
      <c r="A1321">
        <v>2505808</v>
      </c>
      <c r="B1321">
        <v>5</v>
      </c>
      <c r="C1321" t="s">
        <v>883</v>
      </c>
    </row>
    <row r="1322" spans="1:3" x14ac:dyDescent="0.25">
      <c r="A1322">
        <v>2505907</v>
      </c>
      <c r="B1322">
        <v>5</v>
      </c>
      <c r="C1322" t="s">
        <v>883</v>
      </c>
    </row>
    <row r="1323" spans="1:3" x14ac:dyDescent="0.25">
      <c r="A1323">
        <v>2506004</v>
      </c>
      <c r="B1323">
        <v>5</v>
      </c>
      <c r="C1323" t="s">
        <v>883</v>
      </c>
    </row>
    <row r="1324" spans="1:3" x14ac:dyDescent="0.25">
      <c r="A1324">
        <v>2506103</v>
      </c>
      <c r="B1324">
        <v>5</v>
      </c>
      <c r="C1324" t="s">
        <v>883</v>
      </c>
    </row>
    <row r="1325" spans="1:3" x14ac:dyDescent="0.25">
      <c r="A1325">
        <v>2506202</v>
      </c>
      <c r="B1325">
        <v>5</v>
      </c>
      <c r="C1325" t="s">
        <v>883</v>
      </c>
    </row>
    <row r="1326" spans="1:3" x14ac:dyDescent="0.25">
      <c r="A1326">
        <v>2506251</v>
      </c>
      <c r="B1326">
        <v>5</v>
      </c>
      <c r="C1326" t="s">
        <v>883</v>
      </c>
    </row>
    <row r="1327" spans="1:3" x14ac:dyDescent="0.25">
      <c r="A1327">
        <v>2506301</v>
      </c>
      <c r="B1327">
        <v>5</v>
      </c>
      <c r="C1327" t="s">
        <v>883</v>
      </c>
    </row>
    <row r="1328" spans="1:3" x14ac:dyDescent="0.25">
      <c r="A1328">
        <v>2506400</v>
      </c>
      <c r="B1328">
        <v>5</v>
      </c>
      <c r="C1328" t="s">
        <v>883</v>
      </c>
    </row>
    <row r="1329" spans="1:3" x14ac:dyDescent="0.25">
      <c r="A1329">
        <v>2506509</v>
      </c>
      <c r="B1329">
        <v>5</v>
      </c>
      <c r="C1329" t="s">
        <v>883</v>
      </c>
    </row>
    <row r="1330" spans="1:3" x14ac:dyDescent="0.25">
      <c r="A1330">
        <v>2506608</v>
      </c>
      <c r="B1330">
        <v>5</v>
      </c>
      <c r="C1330" t="s">
        <v>883</v>
      </c>
    </row>
    <row r="1331" spans="1:3" x14ac:dyDescent="0.25">
      <c r="A1331">
        <v>2506707</v>
      </c>
      <c r="B1331">
        <v>5</v>
      </c>
      <c r="C1331" t="s">
        <v>883</v>
      </c>
    </row>
    <row r="1332" spans="1:3" x14ac:dyDescent="0.25">
      <c r="A1332">
        <v>2506806</v>
      </c>
      <c r="B1332">
        <v>5</v>
      </c>
      <c r="C1332" t="s">
        <v>883</v>
      </c>
    </row>
    <row r="1333" spans="1:3" x14ac:dyDescent="0.25">
      <c r="A1333">
        <v>2506905</v>
      </c>
      <c r="B1333">
        <v>5</v>
      </c>
      <c r="C1333" t="s">
        <v>883</v>
      </c>
    </row>
    <row r="1334" spans="1:3" x14ac:dyDescent="0.25">
      <c r="A1334">
        <v>2507002</v>
      </c>
      <c r="B1334">
        <v>5</v>
      </c>
      <c r="C1334" t="s">
        <v>883</v>
      </c>
    </row>
    <row r="1335" spans="1:3" x14ac:dyDescent="0.25">
      <c r="A1335">
        <v>2507101</v>
      </c>
      <c r="B1335">
        <v>5</v>
      </c>
      <c r="C1335" t="s">
        <v>883</v>
      </c>
    </row>
    <row r="1336" spans="1:3" x14ac:dyDescent="0.25">
      <c r="A1336">
        <v>2507200</v>
      </c>
      <c r="B1336">
        <v>5</v>
      </c>
      <c r="C1336" t="s">
        <v>883</v>
      </c>
    </row>
    <row r="1337" spans="1:3" x14ac:dyDescent="0.25">
      <c r="A1337">
        <v>2507309</v>
      </c>
      <c r="B1337">
        <v>5</v>
      </c>
      <c r="C1337" t="s">
        <v>883</v>
      </c>
    </row>
    <row r="1338" spans="1:3" x14ac:dyDescent="0.25">
      <c r="A1338">
        <v>2507408</v>
      </c>
      <c r="B1338">
        <v>5</v>
      </c>
      <c r="C1338" t="s">
        <v>883</v>
      </c>
    </row>
    <row r="1339" spans="1:3" x14ac:dyDescent="0.25">
      <c r="A1339">
        <v>2507507</v>
      </c>
      <c r="B1339">
        <v>5</v>
      </c>
      <c r="C1339" t="s">
        <v>883</v>
      </c>
    </row>
    <row r="1340" spans="1:3" x14ac:dyDescent="0.25">
      <c r="A1340">
        <v>2507606</v>
      </c>
      <c r="B1340">
        <v>5</v>
      </c>
      <c r="C1340" t="s">
        <v>883</v>
      </c>
    </row>
    <row r="1341" spans="1:3" x14ac:dyDescent="0.25">
      <c r="A1341">
        <v>2507705</v>
      </c>
      <c r="B1341">
        <v>5</v>
      </c>
      <c r="C1341" t="s">
        <v>883</v>
      </c>
    </row>
    <row r="1342" spans="1:3" x14ac:dyDescent="0.25">
      <c r="A1342">
        <v>2507804</v>
      </c>
      <c r="B1342">
        <v>5</v>
      </c>
      <c r="C1342" t="s">
        <v>883</v>
      </c>
    </row>
    <row r="1343" spans="1:3" x14ac:dyDescent="0.25">
      <c r="A1343">
        <v>2507903</v>
      </c>
      <c r="B1343">
        <v>5</v>
      </c>
      <c r="C1343" t="s">
        <v>883</v>
      </c>
    </row>
    <row r="1344" spans="1:3" x14ac:dyDescent="0.25">
      <c r="A1344">
        <v>2508000</v>
      </c>
      <c r="B1344">
        <v>5</v>
      </c>
      <c r="C1344" t="s">
        <v>883</v>
      </c>
    </row>
    <row r="1345" spans="1:3" x14ac:dyDescent="0.25">
      <c r="A1345">
        <v>2508109</v>
      </c>
      <c r="B1345">
        <v>5</v>
      </c>
      <c r="C1345" t="s">
        <v>883</v>
      </c>
    </row>
    <row r="1346" spans="1:3" x14ac:dyDescent="0.25">
      <c r="A1346">
        <v>2508208</v>
      </c>
      <c r="B1346">
        <v>5</v>
      </c>
      <c r="C1346" t="s">
        <v>883</v>
      </c>
    </row>
    <row r="1347" spans="1:3" x14ac:dyDescent="0.25">
      <c r="A1347">
        <v>2508307</v>
      </c>
      <c r="B1347">
        <v>5</v>
      </c>
      <c r="C1347" t="s">
        <v>883</v>
      </c>
    </row>
    <row r="1348" spans="1:3" x14ac:dyDescent="0.25">
      <c r="A1348">
        <v>2508406</v>
      </c>
      <c r="B1348">
        <v>5</v>
      </c>
      <c r="C1348" t="s">
        <v>883</v>
      </c>
    </row>
    <row r="1349" spans="1:3" x14ac:dyDescent="0.25">
      <c r="A1349">
        <v>2508505</v>
      </c>
      <c r="B1349">
        <v>5</v>
      </c>
      <c r="C1349" t="s">
        <v>883</v>
      </c>
    </row>
    <row r="1350" spans="1:3" x14ac:dyDescent="0.25">
      <c r="A1350">
        <v>2508554</v>
      </c>
      <c r="B1350">
        <v>5</v>
      </c>
      <c r="C1350" t="s">
        <v>883</v>
      </c>
    </row>
    <row r="1351" spans="1:3" x14ac:dyDescent="0.25">
      <c r="A1351">
        <v>2508604</v>
      </c>
      <c r="B1351">
        <v>5</v>
      </c>
      <c r="C1351" t="s">
        <v>883</v>
      </c>
    </row>
    <row r="1352" spans="1:3" x14ac:dyDescent="0.25">
      <c r="A1352">
        <v>2508703</v>
      </c>
      <c r="B1352">
        <v>5</v>
      </c>
      <c r="C1352" t="s">
        <v>883</v>
      </c>
    </row>
    <row r="1353" spans="1:3" x14ac:dyDescent="0.25">
      <c r="A1353">
        <v>2508802</v>
      </c>
      <c r="B1353">
        <v>5</v>
      </c>
      <c r="C1353" t="s">
        <v>883</v>
      </c>
    </row>
    <row r="1354" spans="1:3" x14ac:dyDescent="0.25">
      <c r="A1354">
        <v>2508901</v>
      </c>
      <c r="B1354">
        <v>5</v>
      </c>
      <c r="C1354" t="s">
        <v>883</v>
      </c>
    </row>
    <row r="1355" spans="1:3" x14ac:dyDescent="0.25">
      <c r="A1355">
        <v>2509008</v>
      </c>
      <c r="B1355">
        <v>5</v>
      </c>
      <c r="C1355" t="s">
        <v>883</v>
      </c>
    </row>
    <row r="1356" spans="1:3" x14ac:dyDescent="0.25">
      <c r="A1356">
        <v>2509057</v>
      </c>
      <c r="B1356">
        <v>5</v>
      </c>
      <c r="C1356" t="s">
        <v>883</v>
      </c>
    </row>
    <row r="1357" spans="1:3" x14ac:dyDescent="0.25">
      <c r="A1357">
        <v>2509107</v>
      </c>
      <c r="B1357">
        <v>5</v>
      </c>
      <c r="C1357" t="s">
        <v>883</v>
      </c>
    </row>
    <row r="1358" spans="1:3" x14ac:dyDescent="0.25">
      <c r="A1358">
        <v>2509156</v>
      </c>
      <c r="B1358">
        <v>5</v>
      </c>
      <c r="C1358" t="s">
        <v>883</v>
      </c>
    </row>
    <row r="1359" spans="1:3" x14ac:dyDescent="0.25">
      <c r="A1359">
        <v>2509206</v>
      </c>
      <c r="B1359">
        <v>5</v>
      </c>
      <c r="C1359" t="s">
        <v>883</v>
      </c>
    </row>
    <row r="1360" spans="1:3" x14ac:dyDescent="0.25">
      <c r="A1360">
        <v>2509305</v>
      </c>
      <c r="B1360">
        <v>5</v>
      </c>
      <c r="C1360" t="s">
        <v>883</v>
      </c>
    </row>
    <row r="1361" spans="1:3" x14ac:dyDescent="0.25">
      <c r="A1361">
        <v>2509339</v>
      </c>
      <c r="B1361">
        <v>5</v>
      </c>
      <c r="C1361" t="s">
        <v>883</v>
      </c>
    </row>
    <row r="1362" spans="1:3" x14ac:dyDescent="0.25">
      <c r="A1362">
        <v>2509370</v>
      </c>
      <c r="B1362">
        <v>5</v>
      </c>
      <c r="C1362" t="s">
        <v>883</v>
      </c>
    </row>
    <row r="1363" spans="1:3" x14ac:dyDescent="0.25">
      <c r="A1363">
        <v>2509396</v>
      </c>
      <c r="B1363">
        <v>5</v>
      </c>
      <c r="C1363" t="s">
        <v>883</v>
      </c>
    </row>
    <row r="1364" spans="1:3" x14ac:dyDescent="0.25">
      <c r="A1364">
        <v>2509404</v>
      </c>
      <c r="B1364">
        <v>5</v>
      </c>
      <c r="C1364" t="s">
        <v>883</v>
      </c>
    </row>
    <row r="1365" spans="1:3" x14ac:dyDescent="0.25">
      <c r="A1365">
        <v>2509503</v>
      </c>
      <c r="B1365">
        <v>5</v>
      </c>
      <c r="C1365" t="s">
        <v>883</v>
      </c>
    </row>
    <row r="1366" spans="1:3" x14ac:dyDescent="0.25">
      <c r="A1366">
        <v>2509602</v>
      </c>
      <c r="B1366">
        <v>5</v>
      </c>
      <c r="C1366" t="s">
        <v>883</v>
      </c>
    </row>
    <row r="1367" spans="1:3" x14ac:dyDescent="0.25">
      <c r="A1367">
        <v>2509701</v>
      </c>
      <c r="B1367">
        <v>5</v>
      </c>
      <c r="C1367" t="s">
        <v>883</v>
      </c>
    </row>
    <row r="1368" spans="1:3" x14ac:dyDescent="0.25">
      <c r="A1368">
        <v>2509800</v>
      </c>
      <c r="B1368">
        <v>5</v>
      </c>
      <c r="C1368" t="s">
        <v>883</v>
      </c>
    </row>
    <row r="1369" spans="1:3" x14ac:dyDescent="0.25">
      <c r="A1369">
        <v>2509909</v>
      </c>
      <c r="B1369">
        <v>5</v>
      </c>
      <c r="C1369" t="s">
        <v>883</v>
      </c>
    </row>
    <row r="1370" spans="1:3" x14ac:dyDescent="0.25">
      <c r="A1370">
        <v>2510006</v>
      </c>
      <c r="B1370">
        <v>5</v>
      </c>
      <c r="C1370" t="s">
        <v>883</v>
      </c>
    </row>
    <row r="1371" spans="1:3" x14ac:dyDescent="0.25">
      <c r="A1371">
        <v>2510105</v>
      </c>
      <c r="B1371">
        <v>5</v>
      </c>
      <c r="C1371" t="s">
        <v>883</v>
      </c>
    </row>
    <row r="1372" spans="1:3" x14ac:dyDescent="0.25">
      <c r="A1372">
        <v>2510204</v>
      </c>
      <c r="B1372">
        <v>5</v>
      </c>
      <c r="C1372" t="s">
        <v>883</v>
      </c>
    </row>
    <row r="1373" spans="1:3" x14ac:dyDescent="0.25">
      <c r="A1373">
        <v>2510303</v>
      </c>
      <c r="B1373">
        <v>5</v>
      </c>
      <c r="C1373" t="s">
        <v>883</v>
      </c>
    </row>
    <row r="1374" spans="1:3" x14ac:dyDescent="0.25">
      <c r="A1374">
        <v>2510402</v>
      </c>
      <c r="B1374">
        <v>5</v>
      </c>
      <c r="C1374" t="s">
        <v>883</v>
      </c>
    </row>
    <row r="1375" spans="1:3" x14ac:dyDescent="0.25">
      <c r="A1375">
        <v>2510501</v>
      </c>
      <c r="B1375">
        <v>5</v>
      </c>
      <c r="C1375" t="s">
        <v>883</v>
      </c>
    </row>
    <row r="1376" spans="1:3" x14ac:dyDescent="0.25">
      <c r="A1376">
        <v>2510600</v>
      </c>
      <c r="B1376">
        <v>5</v>
      </c>
      <c r="C1376" t="s">
        <v>883</v>
      </c>
    </row>
    <row r="1377" spans="1:3" x14ac:dyDescent="0.25">
      <c r="A1377">
        <v>2510659</v>
      </c>
      <c r="B1377">
        <v>5</v>
      </c>
      <c r="C1377" t="s">
        <v>883</v>
      </c>
    </row>
    <row r="1378" spans="1:3" x14ac:dyDescent="0.25">
      <c r="A1378">
        <v>2510709</v>
      </c>
      <c r="B1378">
        <v>5</v>
      </c>
      <c r="C1378" t="s">
        <v>883</v>
      </c>
    </row>
    <row r="1379" spans="1:3" x14ac:dyDescent="0.25">
      <c r="A1379">
        <v>2510808</v>
      </c>
      <c r="B1379">
        <v>5</v>
      </c>
      <c r="C1379" t="s">
        <v>883</v>
      </c>
    </row>
    <row r="1380" spans="1:3" x14ac:dyDescent="0.25">
      <c r="A1380">
        <v>2510907</v>
      </c>
      <c r="B1380">
        <v>5</v>
      </c>
      <c r="C1380" t="s">
        <v>883</v>
      </c>
    </row>
    <row r="1381" spans="1:3" x14ac:dyDescent="0.25">
      <c r="A1381">
        <v>2511004</v>
      </c>
      <c r="B1381">
        <v>5</v>
      </c>
      <c r="C1381" t="s">
        <v>883</v>
      </c>
    </row>
    <row r="1382" spans="1:3" x14ac:dyDescent="0.25">
      <c r="A1382">
        <v>2511103</v>
      </c>
      <c r="B1382">
        <v>5</v>
      </c>
      <c r="C1382" t="s">
        <v>883</v>
      </c>
    </row>
    <row r="1383" spans="1:3" x14ac:dyDescent="0.25">
      <c r="A1383">
        <v>2511202</v>
      </c>
      <c r="B1383">
        <v>5</v>
      </c>
      <c r="C1383" t="s">
        <v>883</v>
      </c>
    </row>
    <row r="1384" spans="1:3" x14ac:dyDescent="0.25">
      <c r="A1384">
        <v>2511301</v>
      </c>
      <c r="B1384">
        <v>5</v>
      </c>
      <c r="C1384" t="s">
        <v>883</v>
      </c>
    </row>
    <row r="1385" spans="1:3" x14ac:dyDescent="0.25">
      <c r="A1385">
        <v>2511400</v>
      </c>
      <c r="B1385">
        <v>5</v>
      </c>
      <c r="C1385" t="s">
        <v>883</v>
      </c>
    </row>
    <row r="1386" spans="1:3" x14ac:dyDescent="0.25">
      <c r="A1386">
        <v>2511509</v>
      </c>
      <c r="B1386">
        <v>5</v>
      </c>
      <c r="C1386" t="s">
        <v>883</v>
      </c>
    </row>
    <row r="1387" spans="1:3" x14ac:dyDescent="0.25">
      <c r="A1387">
        <v>2511608</v>
      </c>
      <c r="B1387">
        <v>5</v>
      </c>
      <c r="C1387" t="s">
        <v>883</v>
      </c>
    </row>
    <row r="1388" spans="1:3" x14ac:dyDescent="0.25">
      <c r="A1388">
        <v>2511707</v>
      </c>
      <c r="B1388">
        <v>5</v>
      </c>
      <c r="C1388" t="s">
        <v>883</v>
      </c>
    </row>
    <row r="1389" spans="1:3" x14ac:dyDescent="0.25">
      <c r="A1389">
        <v>2511806</v>
      </c>
      <c r="B1389">
        <v>5</v>
      </c>
      <c r="C1389" t="s">
        <v>883</v>
      </c>
    </row>
    <row r="1390" spans="1:3" x14ac:dyDescent="0.25">
      <c r="A1390">
        <v>2511905</v>
      </c>
      <c r="B1390">
        <v>5</v>
      </c>
      <c r="C1390" t="s">
        <v>883</v>
      </c>
    </row>
    <row r="1391" spans="1:3" x14ac:dyDescent="0.25">
      <c r="A1391">
        <v>2512002</v>
      </c>
      <c r="B1391">
        <v>5</v>
      </c>
      <c r="C1391" t="s">
        <v>883</v>
      </c>
    </row>
    <row r="1392" spans="1:3" x14ac:dyDescent="0.25">
      <c r="A1392">
        <v>2512036</v>
      </c>
      <c r="B1392">
        <v>5</v>
      </c>
      <c r="C1392" t="s">
        <v>883</v>
      </c>
    </row>
    <row r="1393" spans="1:3" x14ac:dyDescent="0.25">
      <c r="A1393">
        <v>2512077</v>
      </c>
      <c r="B1393">
        <v>5</v>
      </c>
      <c r="C1393" t="s">
        <v>883</v>
      </c>
    </row>
    <row r="1394" spans="1:3" x14ac:dyDescent="0.25">
      <c r="A1394">
        <v>2512101</v>
      </c>
      <c r="B1394">
        <v>5</v>
      </c>
      <c r="C1394" t="s">
        <v>883</v>
      </c>
    </row>
    <row r="1395" spans="1:3" x14ac:dyDescent="0.25">
      <c r="A1395">
        <v>2512200</v>
      </c>
      <c r="B1395">
        <v>5</v>
      </c>
      <c r="C1395" t="s">
        <v>883</v>
      </c>
    </row>
    <row r="1396" spans="1:3" x14ac:dyDescent="0.25">
      <c r="A1396">
        <v>2512309</v>
      </c>
      <c r="B1396">
        <v>5</v>
      </c>
      <c r="C1396" t="s">
        <v>883</v>
      </c>
    </row>
    <row r="1397" spans="1:3" x14ac:dyDescent="0.25">
      <c r="A1397">
        <v>2512408</v>
      </c>
      <c r="B1397">
        <v>5</v>
      </c>
      <c r="C1397" t="s">
        <v>883</v>
      </c>
    </row>
    <row r="1398" spans="1:3" x14ac:dyDescent="0.25">
      <c r="A1398">
        <v>2512507</v>
      </c>
      <c r="B1398">
        <v>5</v>
      </c>
      <c r="C1398" t="s">
        <v>883</v>
      </c>
    </row>
    <row r="1399" spans="1:3" x14ac:dyDescent="0.25">
      <c r="A1399">
        <v>2512606</v>
      </c>
      <c r="B1399">
        <v>5</v>
      </c>
      <c r="C1399" t="s">
        <v>883</v>
      </c>
    </row>
    <row r="1400" spans="1:3" x14ac:dyDescent="0.25">
      <c r="A1400">
        <v>2512705</v>
      </c>
      <c r="B1400">
        <v>5</v>
      </c>
      <c r="C1400" t="s">
        <v>883</v>
      </c>
    </row>
    <row r="1401" spans="1:3" x14ac:dyDescent="0.25">
      <c r="A1401">
        <v>2512721</v>
      </c>
      <c r="B1401">
        <v>5</v>
      </c>
      <c r="C1401" t="s">
        <v>883</v>
      </c>
    </row>
    <row r="1402" spans="1:3" x14ac:dyDescent="0.25">
      <c r="A1402">
        <v>2512747</v>
      </c>
      <c r="B1402">
        <v>5</v>
      </c>
      <c r="C1402" t="s">
        <v>883</v>
      </c>
    </row>
    <row r="1403" spans="1:3" x14ac:dyDescent="0.25">
      <c r="A1403">
        <v>2512754</v>
      </c>
      <c r="B1403">
        <v>5</v>
      </c>
      <c r="C1403" t="s">
        <v>883</v>
      </c>
    </row>
    <row r="1404" spans="1:3" x14ac:dyDescent="0.25">
      <c r="A1404">
        <v>2512762</v>
      </c>
      <c r="B1404">
        <v>5</v>
      </c>
      <c r="C1404" t="s">
        <v>883</v>
      </c>
    </row>
    <row r="1405" spans="1:3" x14ac:dyDescent="0.25">
      <c r="A1405">
        <v>2512788</v>
      </c>
      <c r="B1405">
        <v>5</v>
      </c>
      <c r="C1405" t="s">
        <v>883</v>
      </c>
    </row>
    <row r="1406" spans="1:3" x14ac:dyDescent="0.25">
      <c r="A1406">
        <v>2512804</v>
      </c>
      <c r="B1406">
        <v>5</v>
      </c>
      <c r="C1406" t="s">
        <v>883</v>
      </c>
    </row>
    <row r="1407" spans="1:3" x14ac:dyDescent="0.25">
      <c r="A1407">
        <v>2512903</v>
      </c>
      <c r="B1407">
        <v>5</v>
      </c>
      <c r="C1407" t="s">
        <v>883</v>
      </c>
    </row>
    <row r="1408" spans="1:3" x14ac:dyDescent="0.25">
      <c r="A1408">
        <v>2513000</v>
      </c>
      <c r="B1408">
        <v>5</v>
      </c>
      <c r="C1408" t="s">
        <v>883</v>
      </c>
    </row>
    <row r="1409" spans="1:3" x14ac:dyDescent="0.25">
      <c r="A1409">
        <v>2513109</v>
      </c>
      <c r="B1409">
        <v>5</v>
      </c>
      <c r="C1409" t="s">
        <v>883</v>
      </c>
    </row>
    <row r="1410" spans="1:3" x14ac:dyDescent="0.25">
      <c r="A1410">
        <v>2513158</v>
      </c>
      <c r="B1410">
        <v>5</v>
      </c>
      <c r="C1410" t="s">
        <v>883</v>
      </c>
    </row>
    <row r="1411" spans="1:3" x14ac:dyDescent="0.25">
      <c r="A1411">
        <v>2513208</v>
      </c>
      <c r="B1411">
        <v>5</v>
      </c>
      <c r="C1411" t="s">
        <v>883</v>
      </c>
    </row>
    <row r="1412" spans="1:3" x14ac:dyDescent="0.25">
      <c r="A1412">
        <v>2513307</v>
      </c>
      <c r="B1412">
        <v>5</v>
      </c>
      <c r="C1412" t="s">
        <v>883</v>
      </c>
    </row>
    <row r="1413" spans="1:3" x14ac:dyDescent="0.25">
      <c r="A1413">
        <v>2513356</v>
      </c>
      <c r="B1413">
        <v>5</v>
      </c>
      <c r="C1413" t="s">
        <v>883</v>
      </c>
    </row>
    <row r="1414" spans="1:3" x14ac:dyDescent="0.25">
      <c r="A1414">
        <v>2513406</v>
      </c>
      <c r="B1414">
        <v>5</v>
      </c>
      <c r="C1414" t="s">
        <v>883</v>
      </c>
    </row>
    <row r="1415" spans="1:3" x14ac:dyDescent="0.25">
      <c r="A1415">
        <v>2513505</v>
      </c>
      <c r="B1415">
        <v>5</v>
      </c>
      <c r="C1415" t="s">
        <v>883</v>
      </c>
    </row>
    <row r="1416" spans="1:3" x14ac:dyDescent="0.25">
      <c r="A1416">
        <v>2513604</v>
      </c>
      <c r="B1416">
        <v>5</v>
      </c>
      <c r="C1416" t="s">
        <v>883</v>
      </c>
    </row>
    <row r="1417" spans="1:3" x14ac:dyDescent="0.25">
      <c r="A1417">
        <v>2513653</v>
      </c>
      <c r="B1417">
        <v>5</v>
      </c>
      <c r="C1417" t="s">
        <v>883</v>
      </c>
    </row>
    <row r="1418" spans="1:3" x14ac:dyDescent="0.25">
      <c r="A1418">
        <v>2513703</v>
      </c>
      <c r="B1418">
        <v>5</v>
      </c>
      <c r="C1418" t="s">
        <v>883</v>
      </c>
    </row>
    <row r="1419" spans="1:3" x14ac:dyDescent="0.25">
      <c r="A1419">
        <v>2513802</v>
      </c>
      <c r="B1419">
        <v>5</v>
      </c>
      <c r="C1419" t="s">
        <v>883</v>
      </c>
    </row>
    <row r="1420" spans="1:3" x14ac:dyDescent="0.25">
      <c r="A1420">
        <v>2513851</v>
      </c>
      <c r="B1420">
        <v>5</v>
      </c>
      <c r="C1420" t="s">
        <v>883</v>
      </c>
    </row>
    <row r="1421" spans="1:3" x14ac:dyDescent="0.25">
      <c r="A1421">
        <v>2513901</v>
      </c>
      <c r="B1421">
        <v>5</v>
      </c>
      <c r="C1421" t="s">
        <v>883</v>
      </c>
    </row>
    <row r="1422" spans="1:3" x14ac:dyDescent="0.25">
      <c r="A1422">
        <v>2513927</v>
      </c>
      <c r="B1422">
        <v>5</v>
      </c>
      <c r="C1422" t="s">
        <v>883</v>
      </c>
    </row>
    <row r="1423" spans="1:3" x14ac:dyDescent="0.25">
      <c r="A1423">
        <v>2513943</v>
      </c>
      <c r="B1423">
        <v>5</v>
      </c>
      <c r="C1423" t="s">
        <v>883</v>
      </c>
    </row>
    <row r="1424" spans="1:3" x14ac:dyDescent="0.25">
      <c r="A1424">
        <v>2513968</v>
      </c>
      <c r="B1424">
        <v>5</v>
      </c>
      <c r="C1424" t="s">
        <v>883</v>
      </c>
    </row>
    <row r="1425" spans="1:3" x14ac:dyDescent="0.25">
      <c r="A1425">
        <v>2513984</v>
      </c>
      <c r="B1425">
        <v>5</v>
      </c>
      <c r="C1425" t="s">
        <v>883</v>
      </c>
    </row>
    <row r="1426" spans="1:3" x14ac:dyDescent="0.25">
      <c r="A1426">
        <v>2514008</v>
      </c>
      <c r="B1426">
        <v>5</v>
      </c>
      <c r="C1426" t="s">
        <v>883</v>
      </c>
    </row>
    <row r="1427" spans="1:3" x14ac:dyDescent="0.25">
      <c r="A1427">
        <v>2514107</v>
      </c>
      <c r="B1427">
        <v>5</v>
      </c>
      <c r="C1427" t="s">
        <v>883</v>
      </c>
    </row>
    <row r="1428" spans="1:3" x14ac:dyDescent="0.25">
      <c r="A1428">
        <v>2514206</v>
      </c>
      <c r="B1428">
        <v>5</v>
      </c>
      <c r="C1428" t="s">
        <v>883</v>
      </c>
    </row>
    <row r="1429" spans="1:3" x14ac:dyDescent="0.25">
      <c r="A1429">
        <v>2514305</v>
      </c>
      <c r="B1429">
        <v>5</v>
      </c>
      <c r="C1429" t="s">
        <v>883</v>
      </c>
    </row>
    <row r="1430" spans="1:3" x14ac:dyDescent="0.25">
      <c r="A1430">
        <v>2514404</v>
      </c>
      <c r="B1430">
        <v>5</v>
      </c>
      <c r="C1430" t="s">
        <v>883</v>
      </c>
    </row>
    <row r="1431" spans="1:3" x14ac:dyDescent="0.25">
      <c r="A1431">
        <v>2514453</v>
      </c>
      <c r="B1431">
        <v>5</v>
      </c>
      <c r="C1431" t="s">
        <v>883</v>
      </c>
    </row>
    <row r="1432" spans="1:3" x14ac:dyDescent="0.25">
      <c r="A1432">
        <v>2514503</v>
      </c>
      <c r="B1432">
        <v>5</v>
      </c>
      <c r="C1432" t="s">
        <v>883</v>
      </c>
    </row>
    <row r="1433" spans="1:3" x14ac:dyDescent="0.25">
      <c r="A1433">
        <v>2514552</v>
      </c>
      <c r="B1433">
        <v>5</v>
      </c>
      <c r="C1433" t="s">
        <v>883</v>
      </c>
    </row>
    <row r="1434" spans="1:3" x14ac:dyDescent="0.25">
      <c r="A1434">
        <v>2514602</v>
      </c>
      <c r="B1434">
        <v>5</v>
      </c>
      <c r="C1434" t="s">
        <v>883</v>
      </c>
    </row>
    <row r="1435" spans="1:3" x14ac:dyDescent="0.25">
      <c r="A1435">
        <v>2514651</v>
      </c>
      <c r="B1435">
        <v>5</v>
      </c>
      <c r="C1435" t="s">
        <v>883</v>
      </c>
    </row>
    <row r="1436" spans="1:3" x14ac:dyDescent="0.25">
      <c r="A1436">
        <v>2514701</v>
      </c>
      <c r="B1436">
        <v>5</v>
      </c>
      <c r="C1436" t="s">
        <v>883</v>
      </c>
    </row>
    <row r="1437" spans="1:3" x14ac:dyDescent="0.25">
      <c r="A1437">
        <v>2514800</v>
      </c>
      <c r="B1437">
        <v>5</v>
      </c>
      <c r="C1437" t="s">
        <v>883</v>
      </c>
    </row>
    <row r="1438" spans="1:3" x14ac:dyDescent="0.25">
      <c r="A1438">
        <v>2514909</v>
      </c>
      <c r="B1438">
        <v>5</v>
      </c>
      <c r="C1438" t="s">
        <v>883</v>
      </c>
    </row>
    <row r="1439" spans="1:3" x14ac:dyDescent="0.25">
      <c r="A1439">
        <v>2515005</v>
      </c>
      <c r="B1439">
        <v>5</v>
      </c>
      <c r="C1439" t="s">
        <v>883</v>
      </c>
    </row>
    <row r="1440" spans="1:3" x14ac:dyDescent="0.25">
      <c r="A1440">
        <v>2515104</v>
      </c>
      <c r="B1440">
        <v>5</v>
      </c>
      <c r="C1440" t="s">
        <v>883</v>
      </c>
    </row>
    <row r="1441" spans="1:3" x14ac:dyDescent="0.25">
      <c r="A1441">
        <v>2515203</v>
      </c>
      <c r="B1441">
        <v>5</v>
      </c>
      <c r="C1441" t="s">
        <v>883</v>
      </c>
    </row>
    <row r="1442" spans="1:3" x14ac:dyDescent="0.25">
      <c r="A1442">
        <v>2515302</v>
      </c>
      <c r="B1442">
        <v>5</v>
      </c>
      <c r="C1442" t="s">
        <v>883</v>
      </c>
    </row>
    <row r="1443" spans="1:3" x14ac:dyDescent="0.25">
      <c r="A1443">
        <v>2515401</v>
      </c>
      <c r="B1443">
        <v>5</v>
      </c>
      <c r="C1443" t="s">
        <v>883</v>
      </c>
    </row>
    <row r="1444" spans="1:3" x14ac:dyDescent="0.25">
      <c r="A1444">
        <v>2515500</v>
      </c>
      <c r="B1444">
        <v>5</v>
      </c>
      <c r="C1444" t="s">
        <v>883</v>
      </c>
    </row>
    <row r="1445" spans="1:3" x14ac:dyDescent="0.25">
      <c r="A1445">
        <v>2515609</v>
      </c>
      <c r="B1445">
        <v>5</v>
      </c>
      <c r="C1445" t="s">
        <v>883</v>
      </c>
    </row>
    <row r="1446" spans="1:3" x14ac:dyDescent="0.25">
      <c r="A1446">
        <v>2515708</v>
      </c>
      <c r="B1446">
        <v>5</v>
      </c>
      <c r="C1446" t="s">
        <v>883</v>
      </c>
    </row>
    <row r="1447" spans="1:3" x14ac:dyDescent="0.25">
      <c r="A1447">
        <v>2515807</v>
      </c>
      <c r="B1447">
        <v>5</v>
      </c>
      <c r="C1447" t="s">
        <v>883</v>
      </c>
    </row>
    <row r="1448" spans="1:3" x14ac:dyDescent="0.25">
      <c r="A1448">
        <v>2515906</v>
      </c>
      <c r="B1448">
        <v>5</v>
      </c>
      <c r="C1448" t="s">
        <v>883</v>
      </c>
    </row>
    <row r="1449" spans="1:3" x14ac:dyDescent="0.25">
      <c r="A1449">
        <v>2515930</v>
      </c>
      <c r="B1449">
        <v>5</v>
      </c>
      <c r="C1449" t="s">
        <v>883</v>
      </c>
    </row>
    <row r="1450" spans="1:3" x14ac:dyDescent="0.25">
      <c r="A1450">
        <v>2515971</v>
      </c>
      <c r="B1450">
        <v>5</v>
      </c>
      <c r="C1450" t="s">
        <v>883</v>
      </c>
    </row>
    <row r="1451" spans="1:3" x14ac:dyDescent="0.25">
      <c r="A1451">
        <v>2516003</v>
      </c>
      <c r="B1451">
        <v>5</v>
      </c>
      <c r="C1451" t="s">
        <v>883</v>
      </c>
    </row>
    <row r="1452" spans="1:3" x14ac:dyDescent="0.25">
      <c r="A1452">
        <v>2516102</v>
      </c>
      <c r="B1452">
        <v>5</v>
      </c>
      <c r="C1452" t="s">
        <v>883</v>
      </c>
    </row>
    <row r="1453" spans="1:3" x14ac:dyDescent="0.25">
      <c r="A1453">
        <v>2516151</v>
      </c>
      <c r="B1453">
        <v>5</v>
      </c>
      <c r="C1453" t="s">
        <v>883</v>
      </c>
    </row>
    <row r="1454" spans="1:3" x14ac:dyDescent="0.25">
      <c r="A1454">
        <v>2516201</v>
      </c>
      <c r="B1454">
        <v>5</v>
      </c>
      <c r="C1454" t="s">
        <v>883</v>
      </c>
    </row>
    <row r="1455" spans="1:3" x14ac:dyDescent="0.25">
      <c r="A1455">
        <v>2516300</v>
      </c>
      <c r="B1455">
        <v>5</v>
      </c>
      <c r="C1455" t="s">
        <v>883</v>
      </c>
    </row>
    <row r="1456" spans="1:3" x14ac:dyDescent="0.25">
      <c r="A1456">
        <v>2516409</v>
      </c>
      <c r="B1456">
        <v>5</v>
      </c>
      <c r="C1456" t="s">
        <v>883</v>
      </c>
    </row>
    <row r="1457" spans="1:3" x14ac:dyDescent="0.25">
      <c r="A1457">
        <v>2516508</v>
      </c>
      <c r="B1457">
        <v>5</v>
      </c>
      <c r="C1457" t="s">
        <v>883</v>
      </c>
    </row>
    <row r="1458" spans="1:3" x14ac:dyDescent="0.25">
      <c r="A1458">
        <v>2516607</v>
      </c>
      <c r="B1458">
        <v>5</v>
      </c>
      <c r="C1458" t="s">
        <v>883</v>
      </c>
    </row>
    <row r="1459" spans="1:3" x14ac:dyDescent="0.25">
      <c r="A1459">
        <v>2516706</v>
      </c>
      <c r="B1459">
        <v>5</v>
      </c>
      <c r="C1459" t="s">
        <v>883</v>
      </c>
    </row>
    <row r="1460" spans="1:3" x14ac:dyDescent="0.25">
      <c r="A1460">
        <v>2516755</v>
      </c>
      <c r="B1460">
        <v>5</v>
      </c>
      <c r="C1460" t="s">
        <v>883</v>
      </c>
    </row>
    <row r="1461" spans="1:3" x14ac:dyDescent="0.25">
      <c r="A1461">
        <v>2516805</v>
      </c>
      <c r="B1461">
        <v>5</v>
      </c>
      <c r="C1461" t="s">
        <v>883</v>
      </c>
    </row>
    <row r="1462" spans="1:3" x14ac:dyDescent="0.25">
      <c r="A1462">
        <v>2516904</v>
      </c>
      <c r="B1462">
        <v>5</v>
      </c>
      <c r="C1462" t="s">
        <v>883</v>
      </c>
    </row>
    <row r="1463" spans="1:3" x14ac:dyDescent="0.25">
      <c r="A1463">
        <v>2517001</v>
      </c>
      <c r="B1463">
        <v>5</v>
      </c>
      <c r="C1463" t="s">
        <v>883</v>
      </c>
    </row>
    <row r="1464" spans="1:3" x14ac:dyDescent="0.25">
      <c r="A1464">
        <v>2517100</v>
      </c>
      <c r="B1464">
        <v>5</v>
      </c>
      <c r="C1464" t="s">
        <v>883</v>
      </c>
    </row>
    <row r="1465" spans="1:3" x14ac:dyDescent="0.25">
      <c r="A1465">
        <v>2517209</v>
      </c>
      <c r="B1465">
        <v>5</v>
      </c>
      <c r="C1465" t="s">
        <v>883</v>
      </c>
    </row>
    <row r="1466" spans="1:3" x14ac:dyDescent="0.25">
      <c r="A1466">
        <v>2517407</v>
      </c>
      <c r="B1466">
        <v>5</v>
      </c>
      <c r="C1466" t="s">
        <v>883</v>
      </c>
    </row>
    <row r="1467" spans="1:3" x14ac:dyDescent="0.25">
      <c r="A1467">
        <v>2600054</v>
      </c>
      <c r="B1467">
        <v>5</v>
      </c>
      <c r="C1467" t="s">
        <v>884</v>
      </c>
    </row>
    <row r="1468" spans="1:3" x14ac:dyDescent="0.25">
      <c r="A1468">
        <v>2600104</v>
      </c>
      <c r="B1468">
        <v>5</v>
      </c>
      <c r="C1468" t="s">
        <v>884</v>
      </c>
    </row>
    <row r="1469" spans="1:3" x14ac:dyDescent="0.25">
      <c r="A1469">
        <v>2600203</v>
      </c>
      <c r="B1469">
        <v>5</v>
      </c>
      <c r="C1469" t="s">
        <v>884</v>
      </c>
    </row>
    <row r="1470" spans="1:3" x14ac:dyDescent="0.25">
      <c r="A1470">
        <v>2600302</v>
      </c>
      <c r="B1470">
        <v>5</v>
      </c>
      <c r="C1470" t="s">
        <v>884</v>
      </c>
    </row>
    <row r="1471" spans="1:3" x14ac:dyDescent="0.25">
      <c r="A1471">
        <v>2600401</v>
      </c>
      <c r="B1471">
        <v>5</v>
      </c>
      <c r="C1471" t="s">
        <v>884</v>
      </c>
    </row>
    <row r="1472" spans="1:3" x14ac:dyDescent="0.25">
      <c r="A1472">
        <v>2600500</v>
      </c>
      <c r="B1472">
        <v>5</v>
      </c>
      <c r="C1472" t="s">
        <v>884</v>
      </c>
    </row>
    <row r="1473" spans="1:3" x14ac:dyDescent="0.25">
      <c r="A1473">
        <v>2600609</v>
      </c>
      <c r="B1473">
        <v>5</v>
      </c>
      <c r="C1473" t="s">
        <v>884</v>
      </c>
    </row>
    <row r="1474" spans="1:3" x14ac:dyDescent="0.25">
      <c r="A1474">
        <v>2600708</v>
      </c>
      <c r="B1474">
        <v>5</v>
      </c>
      <c r="C1474" t="s">
        <v>884</v>
      </c>
    </row>
    <row r="1475" spans="1:3" x14ac:dyDescent="0.25">
      <c r="A1475">
        <v>2600807</v>
      </c>
      <c r="B1475">
        <v>5</v>
      </c>
      <c r="C1475" t="s">
        <v>884</v>
      </c>
    </row>
    <row r="1476" spans="1:3" x14ac:dyDescent="0.25">
      <c r="A1476">
        <v>2600906</v>
      </c>
      <c r="B1476">
        <v>5</v>
      </c>
      <c r="C1476" t="s">
        <v>884</v>
      </c>
    </row>
    <row r="1477" spans="1:3" x14ac:dyDescent="0.25">
      <c r="A1477">
        <v>2601003</v>
      </c>
      <c r="B1477">
        <v>5</v>
      </c>
      <c r="C1477" t="s">
        <v>884</v>
      </c>
    </row>
    <row r="1478" spans="1:3" x14ac:dyDescent="0.25">
      <c r="A1478">
        <v>2601052</v>
      </c>
      <c r="B1478">
        <v>5</v>
      </c>
      <c r="C1478" t="s">
        <v>884</v>
      </c>
    </row>
    <row r="1479" spans="1:3" x14ac:dyDescent="0.25">
      <c r="A1479">
        <v>2601102</v>
      </c>
      <c r="B1479">
        <v>5</v>
      </c>
      <c r="C1479" t="s">
        <v>884</v>
      </c>
    </row>
    <row r="1480" spans="1:3" x14ac:dyDescent="0.25">
      <c r="A1480">
        <v>2601201</v>
      </c>
      <c r="B1480">
        <v>5</v>
      </c>
      <c r="C1480" t="s">
        <v>884</v>
      </c>
    </row>
    <row r="1481" spans="1:3" x14ac:dyDescent="0.25">
      <c r="A1481">
        <v>2601300</v>
      </c>
      <c r="B1481">
        <v>5</v>
      </c>
      <c r="C1481" t="s">
        <v>884</v>
      </c>
    </row>
    <row r="1482" spans="1:3" x14ac:dyDescent="0.25">
      <c r="A1482">
        <v>2601409</v>
      </c>
      <c r="B1482">
        <v>5</v>
      </c>
      <c r="C1482" t="s">
        <v>884</v>
      </c>
    </row>
    <row r="1483" spans="1:3" x14ac:dyDescent="0.25">
      <c r="A1483">
        <v>2601508</v>
      </c>
      <c r="B1483">
        <v>5</v>
      </c>
      <c r="C1483" t="s">
        <v>884</v>
      </c>
    </row>
    <row r="1484" spans="1:3" x14ac:dyDescent="0.25">
      <c r="A1484">
        <v>2601607</v>
      </c>
      <c r="B1484">
        <v>5</v>
      </c>
      <c r="C1484" t="s">
        <v>884</v>
      </c>
    </row>
    <row r="1485" spans="1:3" x14ac:dyDescent="0.25">
      <c r="A1485">
        <v>2601706</v>
      </c>
      <c r="B1485">
        <v>5</v>
      </c>
      <c r="C1485" t="s">
        <v>884</v>
      </c>
    </row>
    <row r="1486" spans="1:3" x14ac:dyDescent="0.25">
      <c r="A1486">
        <v>2601805</v>
      </c>
      <c r="B1486">
        <v>5</v>
      </c>
      <c r="C1486" t="s">
        <v>884</v>
      </c>
    </row>
    <row r="1487" spans="1:3" x14ac:dyDescent="0.25">
      <c r="A1487">
        <v>2601904</v>
      </c>
      <c r="B1487">
        <v>5</v>
      </c>
      <c r="C1487" t="s">
        <v>884</v>
      </c>
    </row>
    <row r="1488" spans="1:3" x14ac:dyDescent="0.25">
      <c r="A1488">
        <v>2602001</v>
      </c>
      <c r="B1488">
        <v>5</v>
      </c>
      <c r="C1488" t="s">
        <v>884</v>
      </c>
    </row>
    <row r="1489" spans="1:3" x14ac:dyDescent="0.25">
      <c r="A1489">
        <v>2602100</v>
      </c>
      <c r="B1489">
        <v>5</v>
      </c>
      <c r="C1489" t="s">
        <v>884</v>
      </c>
    </row>
    <row r="1490" spans="1:3" x14ac:dyDescent="0.25">
      <c r="A1490">
        <v>2602209</v>
      </c>
      <c r="B1490">
        <v>5</v>
      </c>
      <c r="C1490" t="s">
        <v>884</v>
      </c>
    </row>
    <row r="1491" spans="1:3" x14ac:dyDescent="0.25">
      <c r="A1491">
        <v>2602308</v>
      </c>
      <c r="B1491">
        <v>5</v>
      </c>
      <c r="C1491" t="s">
        <v>884</v>
      </c>
    </row>
    <row r="1492" spans="1:3" x14ac:dyDescent="0.25">
      <c r="A1492">
        <v>2602407</v>
      </c>
      <c r="B1492">
        <v>5</v>
      </c>
      <c r="C1492" t="s">
        <v>884</v>
      </c>
    </row>
    <row r="1493" spans="1:3" x14ac:dyDescent="0.25">
      <c r="A1493">
        <v>2602506</v>
      </c>
      <c r="B1493">
        <v>5</v>
      </c>
      <c r="C1493" t="s">
        <v>884</v>
      </c>
    </row>
    <row r="1494" spans="1:3" x14ac:dyDescent="0.25">
      <c r="A1494">
        <v>2602605</v>
      </c>
      <c r="B1494">
        <v>5</v>
      </c>
      <c r="C1494" t="s">
        <v>884</v>
      </c>
    </row>
    <row r="1495" spans="1:3" x14ac:dyDescent="0.25">
      <c r="A1495">
        <v>2602704</v>
      </c>
      <c r="B1495">
        <v>5</v>
      </c>
      <c r="C1495" t="s">
        <v>884</v>
      </c>
    </row>
    <row r="1496" spans="1:3" x14ac:dyDescent="0.25">
      <c r="A1496">
        <v>2602803</v>
      </c>
      <c r="B1496">
        <v>5</v>
      </c>
      <c r="C1496" t="s">
        <v>884</v>
      </c>
    </row>
    <row r="1497" spans="1:3" x14ac:dyDescent="0.25">
      <c r="A1497">
        <v>2602902</v>
      </c>
      <c r="B1497">
        <v>5</v>
      </c>
      <c r="C1497" t="s">
        <v>884</v>
      </c>
    </row>
    <row r="1498" spans="1:3" x14ac:dyDescent="0.25">
      <c r="A1498">
        <v>2603009</v>
      </c>
      <c r="B1498">
        <v>5</v>
      </c>
      <c r="C1498" t="s">
        <v>884</v>
      </c>
    </row>
    <row r="1499" spans="1:3" x14ac:dyDescent="0.25">
      <c r="A1499">
        <v>2603108</v>
      </c>
      <c r="B1499">
        <v>5</v>
      </c>
      <c r="C1499" t="s">
        <v>884</v>
      </c>
    </row>
    <row r="1500" spans="1:3" x14ac:dyDescent="0.25">
      <c r="A1500">
        <v>2603207</v>
      </c>
      <c r="B1500">
        <v>5</v>
      </c>
      <c r="C1500" t="s">
        <v>884</v>
      </c>
    </row>
    <row r="1501" spans="1:3" x14ac:dyDescent="0.25">
      <c r="A1501">
        <v>2603306</v>
      </c>
      <c r="B1501">
        <v>5</v>
      </c>
      <c r="C1501" t="s">
        <v>884</v>
      </c>
    </row>
    <row r="1502" spans="1:3" x14ac:dyDescent="0.25">
      <c r="A1502">
        <v>2603405</v>
      </c>
      <c r="B1502">
        <v>5</v>
      </c>
      <c r="C1502" t="s">
        <v>884</v>
      </c>
    </row>
    <row r="1503" spans="1:3" x14ac:dyDescent="0.25">
      <c r="A1503">
        <v>2603454</v>
      </c>
      <c r="B1503">
        <v>5</v>
      </c>
      <c r="C1503" t="s">
        <v>884</v>
      </c>
    </row>
    <row r="1504" spans="1:3" x14ac:dyDescent="0.25">
      <c r="A1504">
        <v>2603504</v>
      </c>
      <c r="B1504">
        <v>5</v>
      </c>
      <c r="C1504" t="s">
        <v>884</v>
      </c>
    </row>
    <row r="1505" spans="1:3" x14ac:dyDescent="0.25">
      <c r="A1505">
        <v>2603603</v>
      </c>
      <c r="B1505">
        <v>5</v>
      </c>
      <c r="C1505" t="s">
        <v>884</v>
      </c>
    </row>
    <row r="1506" spans="1:3" x14ac:dyDescent="0.25">
      <c r="A1506">
        <v>2603702</v>
      </c>
      <c r="B1506">
        <v>5</v>
      </c>
      <c r="C1506" t="s">
        <v>884</v>
      </c>
    </row>
    <row r="1507" spans="1:3" x14ac:dyDescent="0.25">
      <c r="A1507">
        <v>2603801</v>
      </c>
      <c r="B1507">
        <v>5</v>
      </c>
      <c r="C1507" t="s">
        <v>884</v>
      </c>
    </row>
    <row r="1508" spans="1:3" x14ac:dyDescent="0.25">
      <c r="A1508">
        <v>2603900</v>
      </c>
      <c r="B1508">
        <v>5</v>
      </c>
      <c r="C1508" t="s">
        <v>884</v>
      </c>
    </row>
    <row r="1509" spans="1:3" x14ac:dyDescent="0.25">
      <c r="A1509">
        <v>2603926</v>
      </c>
      <c r="B1509">
        <v>5</v>
      </c>
      <c r="C1509" t="s">
        <v>884</v>
      </c>
    </row>
    <row r="1510" spans="1:3" x14ac:dyDescent="0.25">
      <c r="A1510">
        <v>2604007</v>
      </c>
      <c r="B1510">
        <v>5</v>
      </c>
      <c r="C1510" t="s">
        <v>884</v>
      </c>
    </row>
    <row r="1511" spans="1:3" x14ac:dyDescent="0.25">
      <c r="A1511">
        <v>2604106</v>
      </c>
      <c r="B1511">
        <v>5</v>
      </c>
      <c r="C1511" t="s">
        <v>884</v>
      </c>
    </row>
    <row r="1512" spans="1:3" x14ac:dyDescent="0.25">
      <c r="A1512">
        <v>2604155</v>
      </c>
      <c r="B1512">
        <v>5</v>
      </c>
      <c r="C1512" t="s">
        <v>884</v>
      </c>
    </row>
    <row r="1513" spans="1:3" x14ac:dyDescent="0.25">
      <c r="A1513">
        <v>2604205</v>
      </c>
      <c r="B1513">
        <v>5</v>
      </c>
      <c r="C1513" t="s">
        <v>884</v>
      </c>
    </row>
    <row r="1514" spans="1:3" x14ac:dyDescent="0.25">
      <c r="A1514">
        <v>2604304</v>
      </c>
      <c r="B1514">
        <v>5</v>
      </c>
      <c r="C1514" t="s">
        <v>884</v>
      </c>
    </row>
    <row r="1515" spans="1:3" x14ac:dyDescent="0.25">
      <c r="A1515">
        <v>2604403</v>
      </c>
      <c r="B1515">
        <v>5</v>
      </c>
      <c r="C1515" t="s">
        <v>884</v>
      </c>
    </row>
    <row r="1516" spans="1:3" x14ac:dyDescent="0.25">
      <c r="A1516">
        <v>2604502</v>
      </c>
      <c r="B1516">
        <v>5</v>
      </c>
      <c r="C1516" t="s">
        <v>884</v>
      </c>
    </row>
    <row r="1517" spans="1:3" x14ac:dyDescent="0.25">
      <c r="A1517">
        <v>2604601</v>
      </c>
      <c r="B1517">
        <v>5</v>
      </c>
      <c r="C1517" t="s">
        <v>884</v>
      </c>
    </row>
    <row r="1518" spans="1:3" x14ac:dyDescent="0.25">
      <c r="A1518">
        <v>2604700</v>
      </c>
      <c r="B1518">
        <v>5</v>
      </c>
      <c r="C1518" t="s">
        <v>884</v>
      </c>
    </row>
    <row r="1519" spans="1:3" x14ac:dyDescent="0.25">
      <c r="A1519">
        <v>2604809</v>
      </c>
      <c r="B1519">
        <v>5</v>
      </c>
      <c r="C1519" t="s">
        <v>884</v>
      </c>
    </row>
    <row r="1520" spans="1:3" x14ac:dyDescent="0.25">
      <c r="A1520">
        <v>2604908</v>
      </c>
      <c r="B1520">
        <v>5</v>
      </c>
      <c r="C1520" t="s">
        <v>884</v>
      </c>
    </row>
    <row r="1521" spans="1:3" x14ac:dyDescent="0.25">
      <c r="A1521">
        <v>2605004</v>
      </c>
      <c r="B1521">
        <v>5</v>
      </c>
      <c r="C1521" t="s">
        <v>884</v>
      </c>
    </row>
    <row r="1522" spans="1:3" x14ac:dyDescent="0.25">
      <c r="A1522">
        <v>2605103</v>
      </c>
      <c r="B1522">
        <v>5</v>
      </c>
      <c r="C1522" t="s">
        <v>884</v>
      </c>
    </row>
    <row r="1523" spans="1:3" x14ac:dyDescent="0.25">
      <c r="A1523">
        <v>2605152</v>
      </c>
      <c r="B1523">
        <v>5</v>
      </c>
      <c r="C1523" t="s">
        <v>884</v>
      </c>
    </row>
    <row r="1524" spans="1:3" x14ac:dyDescent="0.25">
      <c r="A1524">
        <v>2605202</v>
      </c>
      <c r="B1524">
        <v>5</v>
      </c>
      <c r="C1524" t="s">
        <v>884</v>
      </c>
    </row>
    <row r="1525" spans="1:3" x14ac:dyDescent="0.25">
      <c r="A1525">
        <v>2605301</v>
      </c>
      <c r="B1525">
        <v>5</v>
      </c>
      <c r="C1525" t="s">
        <v>884</v>
      </c>
    </row>
    <row r="1526" spans="1:3" x14ac:dyDescent="0.25">
      <c r="A1526">
        <v>2605400</v>
      </c>
      <c r="B1526">
        <v>5</v>
      </c>
      <c r="C1526" t="s">
        <v>884</v>
      </c>
    </row>
    <row r="1527" spans="1:3" x14ac:dyDescent="0.25">
      <c r="A1527">
        <v>2605459</v>
      </c>
      <c r="B1527">
        <v>5</v>
      </c>
      <c r="C1527" t="s">
        <v>884</v>
      </c>
    </row>
    <row r="1528" spans="1:3" x14ac:dyDescent="0.25">
      <c r="A1528">
        <v>2605509</v>
      </c>
      <c r="B1528">
        <v>5</v>
      </c>
      <c r="C1528" t="s">
        <v>884</v>
      </c>
    </row>
    <row r="1529" spans="1:3" x14ac:dyDescent="0.25">
      <c r="A1529">
        <v>2605608</v>
      </c>
      <c r="B1529">
        <v>5</v>
      </c>
      <c r="C1529" t="s">
        <v>884</v>
      </c>
    </row>
    <row r="1530" spans="1:3" x14ac:dyDescent="0.25">
      <c r="A1530">
        <v>2605707</v>
      </c>
      <c r="B1530">
        <v>5</v>
      </c>
      <c r="C1530" t="s">
        <v>884</v>
      </c>
    </row>
    <row r="1531" spans="1:3" x14ac:dyDescent="0.25">
      <c r="A1531">
        <v>2605806</v>
      </c>
      <c r="B1531">
        <v>5</v>
      </c>
      <c r="C1531" t="s">
        <v>884</v>
      </c>
    </row>
    <row r="1532" spans="1:3" x14ac:dyDescent="0.25">
      <c r="A1532">
        <v>2605905</v>
      </c>
      <c r="B1532">
        <v>5</v>
      </c>
      <c r="C1532" t="s">
        <v>884</v>
      </c>
    </row>
    <row r="1533" spans="1:3" x14ac:dyDescent="0.25">
      <c r="A1533">
        <v>2606002</v>
      </c>
      <c r="B1533">
        <v>5</v>
      </c>
      <c r="C1533" t="s">
        <v>884</v>
      </c>
    </row>
    <row r="1534" spans="1:3" x14ac:dyDescent="0.25">
      <c r="A1534">
        <v>2606101</v>
      </c>
      <c r="B1534">
        <v>5</v>
      </c>
      <c r="C1534" t="s">
        <v>884</v>
      </c>
    </row>
    <row r="1535" spans="1:3" x14ac:dyDescent="0.25">
      <c r="A1535">
        <v>2606200</v>
      </c>
      <c r="B1535">
        <v>5</v>
      </c>
      <c r="C1535" t="s">
        <v>884</v>
      </c>
    </row>
    <row r="1536" spans="1:3" x14ac:dyDescent="0.25">
      <c r="A1536">
        <v>2606309</v>
      </c>
      <c r="B1536">
        <v>5</v>
      </c>
      <c r="C1536" t="s">
        <v>884</v>
      </c>
    </row>
    <row r="1537" spans="1:3" x14ac:dyDescent="0.25">
      <c r="A1537">
        <v>2606408</v>
      </c>
      <c r="B1537">
        <v>5</v>
      </c>
      <c r="C1537" t="s">
        <v>884</v>
      </c>
    </row>
    <row r="1538" spans="1:3" x14ac:dyDescent="0.25">
      <c r="A1538">
        <v>2606507</v>
      </c>
      <c r="B1538">
        <v>5</v>
      </c>
      <c r="C1538" t="s">
        <v>884</v>
      </c>
    </row>
    <row r="1539" spans="1:3" x14ac:dyDescent="0.25">
      <c r="A1539">
        <v>2606606</v>
      </c>
      <c r="B1539">
        <v>5</v>
      </c>
      <c r="C1539" t="s">
        <v>884</v>
      </c>
    </row>
    <row r="1540" spans="1:3" x14ac:dyDescent="0.25">
      <c r="A1540">
        <v>2606705</v>
      </c>
      <c r="B1540">
        <v>5</v>
      </c>
      <c r="C1540" t="s">
        <v>884</v>
      </c>
    </row>
    <row r="1541" spans="1:3" x14ac:dyDescent="0.25">
      <c r="A1541">
        <v>2606804</v>
      </c>
      <c r="B1541">
        <v>5</v>
      </c>
      <c r="C1541" t="s">
        <v>884</v>
      </c>
    </row>
    <row r="1542" spans="1:3" x14ac:dyDescent="0.25">
      <c r="A1542">
        <v>2606903</v>
      </c>
      <c r="B1542">
        <v>5</v>
      </c>
      <c r="C1542" t="s">
        <v>884</v>
      </c>
    </row>
    <row r="1543" spans="1:3" x14ac:dyDescent="0.25">
      <c r="A1543">
        <v>2607000</v>
      </c>
      <c r="B1543">
        <v>5</v>
      </c>
      <c r="C1543" t="s">
        <v>884</v>
      </c>
    </row>
    <row r="1544" spans="1:3" x14ac:dyDescent="0.25">
      <c r="A1544">
        <v>2607109</v>
      </c>
      <c r="B1544">
        <v>5</v>
      </c>
      <c r="C1544" t="s">
        <v>884</v>
      </c>
    </row>
    <row r="1545" spans="1:3" x14ac:dyDescent="0.25">
      <c r="A1545">
        <v>2607208</v>
      </c>
      <c r="B1545">
        <v>5</v>
      </c>
      <c r="C1545" t="s">
        <v>884</v>
      </c>
    </row>
    <row r="1546" spans="1:3" x14ac:dyDescent="0.25">
      <c r="A1546">
        <v>2607307</v>
      </c>
      <c r="B1546">
        <v>5</v>
      </c>
      <c r="C1546" t="s">
        <v>884</v>
      </c>
    </row>
    <row r="1547" spans="1:3" x14ac:dyDescent="0.25">
      <c r="A1547">
        <v>2607406</v>
      </c>
      <c r="B1547">
        <v>5</v>
      </c>
      <c r="C1547" t="s">
        <v>884</v>
      </c>
    </row>
    <row r="1548" spans="1:3" x14ac:dyDescent="0.25">
      <c r="A1548">
        <v>2607505</v>
      </c>
      <c r="B1548">
        <v>5</v>
      </c>
      <c r="C1548" t="s">
        <v>884</v>
      </c>
    </row>
    <row r="1549" spans="1:3" x14ac:dyDescent="0.25">
      <c r="A1549">
        <v>2607604</v>
      </c>
      <c r="B1549">
        <v>5</v>
      </c>
      <c r="C1549" t="s">
        <v>884</v>
      </c>
    </row>
    <row r="1550" spans="1:3" x14ac:dyDescent="0.25">
      <c r="A1550">
        <v>2607653</v>
      </c>
      <c r="B1550">
        <v>5</v>
      </c>
      <c r="C1550" t="s">
        <v>884</v>
      </c>
    </row>
    <row r="1551" spans="1:3" x14ac:dyDescent="0.25">
      <c r="A1551">
        <v>2607703</v>
      </c>
      <c r="B1551">
        <v>5</v>
      </c>
      <c r="C1551" t="s">
        <v>884</v>
      </c>
    </row>
    <row r="1552" spans="1:3" x14ac:dyDescent="0.25">
      <c r="A1552">
        <v>2607752</v>
      </c>
      <c r="B1552">
        <v>5</v>
      </c>
      <c r="C1552" t="s">
        <v>884</v>
      </c>
    </row>
    <row r="1553" spans="1:3" x14ac:dyDescent="0.25">
      <c r="A1553">
        <v>2607802</v>
      </c>
      <c r="B1553">
        <v>5</v>
      </c>
      <c r="C1553" t="s">
        <v>884</v>
      </c>
    </row>
    <row r="1554" spans="1:3" x14ac:dyDescent="0.25">
      <c r="A1554">
        <v>2607901</v>
      </c>
      <c r="B1554">
        <v>5</v>
      </c>
      <c r="C1554" t="s">
        <v>884</v>
      </c>
    </row>
    <row r="1555" spans="1:3" x14ac:dyDescent="0.25">
      <c r="A1555">
        <v>2607950</v>
      </c>
      <c r="B1555">
        <v>5</v>
      </c>
      <c r="C1555" t="s">
        <v>884</v>
      </c>
    </row>
    <row r="1556" spans="1:3" x14ac:dyDescent="0.25">
      <c r="A1556">
        <v>2608008</v>
      </c>
      <c r="B1556">
        <v>5</v>
      </c>
      <c r="C1556" t="s">
        <v>884</v>
      </c>
    </row>
    <row r="1557" spans="1:3" x14ac:dyDescent="0.25">
      <c r="A1557">
        <v>2608057</v>
      </c>
      <c r="B1557">
        <v>5</v>
      </c>
      <c r="C1557" t="s">
        <v>884</v>
      </c>
    </row>
    <row r="1558" spans="1:3" x14ac:dyDescent="0.25">
      <c r="A1558">
        <v>2608107</v>
      </c>
      <c r="B1558">
        <v>5</v>
      </c>
      <c r="C1558" t="s">
        <v>884</v>
      </c>
    </row>
    <row r="1559" spans="1:3" x14ac:dyDescent="0.25">
      <c r="A1559">
        <v>2608206</v>
      </c>
      <c r="B1559">
        <v>5</v>
      </c>
      <c r="C1559" t="s">
        <v>884</v>
      </c>
    </row>
    <row r="1560" spans="1:3" x14ac:dyDescent="0.25">
      <c r="A1560">
        <v>2608255</v>
      </c>
      <c r="B1560">
        <v>5</v>
      </c>
      <c r="C1560" t="s">
        <v>884</v>
      </c>
    </row>
    <row r="1561" spans="1:3" x14ac:dyDescent="0.25">
      <c r="A1561">
        <v>2608305</v>
      </c>
      <c r="B1561">
        <v>5</v>
      </c>
      <c r="C1561" t="s">
        <v>884</v>
      </c>
    </row>
    <row r="1562" spans="1:3" x14ac:dyDescent="0.25">
      <c r="A1562">
        <v>2608404</v>
      </c>
      <c r="B1562">
        <v>5</v>
      </c>
      <c r="C1562" t="s">
        <v>884</v>
      </c>
    </row>
    <row r="1563" spans="1:3" x14ac:dyDescent="0.25">
      <c r="A1563">
        <v>2608453</v>
      </c>
      <c r="B1563">
        <v>5</v>
      </c>
      <c r="C1563" t="s">
        <v>884</v>
      </c>
    </row>
    <row r="1564" spans="1:3" x14ac:dyDescent="0.25">
      <c r="A1564">
        <v>2608503</v>
      </c>
      <c r="B1564">
        <v>5</v>
      </c>
      <c r="C1564" t="s">
        <v>884</v>
      </c>
    </row>
    <row r="1565" spans="1:3" x14ac:dyDescent="0.25">
      <c r="A1565">
        <v>2608602</v>
      </c>
      <c r="B1565">
        <v>5</v>
      </c>
      <c r="C1565" t="s">
        <v>884</v>
      </c>
    </row>
    <row r="1566" spans="1:3" x14ac:dyDescent="0.25">
      <c r="A1566">
        <v>2608701</v>
      </c>
      <c r="B1566">
        <v>5</v>
      </c>
      <c r="C1566" t="s">
        <v>884</v>
      </c>
    </row>
    <row r="1567" spans="1:3" x14ac:dyDescent="0.25">
      <c r="A1567">
        <v>2608750</v>
      </c>
      <c r="B1567">
        <v>5</v>
      </c>
      <c r="C1567" t="s">
        <v>884</v>
      </c>
    </row>
    <row r="1568" spans="1:3" x14ac:dyDescent="0.25">
      <c r="A1568">
        <v>2608800</v>
      </c>
      <c r="B1568">
        <v>5</v>
      </c>
      <c r="C1568" t="s">
        <v>884</v>
      </c>
    </row>
    <row r="1569" spans="1:3" x14ac:dyDescent="0.25">
      <c r="A1569">
        <v>2608909</v>
      </c>
      <c r="B1569">
        <v>5</v>
      </c>
      <c r="C1569" t="s">
        <v>884</v>
      </c>
    </row>
    <row r="1570" spans="1:3" x14ac:dyDescent="0.25">
      <c r="A1570">
        <v>2609006</v>
      </c>
      <c r="B1570">
        <v>5</v>
      </c>
      <c r="C1570" t="s">
        <v>884</v>
      </c>
    </row>
    <row r="1571" spans="1:3" x14ac:dyDescent="0.25">
      <c r="A1571">
        <v>2609105</v>
      </c>
      <c r="B1571">
        <v>5</v>
      </c>
      <c r="C1571" t="s">
        <v>884</v>
      </c>
    </row>
    <row r="1572" spans="1:3" x14ac:dyDescent="0.25">
      <c r="A1572">
        <v>2609154</v>
      </c>
      <c r="B1572">
        <v>5</v>
      </c>
      <c r="C1572" t="s">
        <v>884</v>
      </c>
    </row>
    <row r="1573" spans="1:3" x14ac:dyDescent="0.25">
      <c r="A1573">
        <v>2609204</v>
      </c>
      <c r="B1573">
        <v>5</v>
      </c>
      <c r="C1573" t="s">
        <v>884</v>
      </c>
    </row>
    <row r="1574" spans="1:3" x14ac:dyDescent="0.25">
      <c r="A1574">
        <v>2609303</v>
      </c>
      <c r="B1574">
        <v>5</v>
      </c>
      <c r="C1574" t="s">
        <v>884</v>
      </c>
    </row>
    <row r="1575" spans="1:3" x14ac:dyDescent="0.25">
      <c r="A1575">
        <v>2609402</v>
      </c>
      <c r="B1575">
        <v>5</v>
      </c>
      <c r="C1575" t="s">
        <v>884</v>
      </c>
    </row>
    <row r="1576" spans="1:3" x14ac:dyDescent="0.25">
      <c r="A1576">
        <v>2609501</v>
      </c>
      <c r="B1576">
        <v>5</v>
      </c>
      <c r="C1576" t="s">
        <v>884</v>
      </c>
    </row>
    <row r="1577" spans="1:3" x14ac:dyDescent="0.25">
      <c r="A1577">
        <v>2609600</v>
      </c>
      <c r="B1577">
        <v>5</v>
      </c>
      <c r="C1577" t="s">
        <v>884</v>
      </c>
    </row>
    <row r="1578" spans="1:3" x14ac:dyDescent="0.25">
      <c r="A1578">
        <v>2609709</v>
      </c>
      <c r="B1578">
        <v>5</v>
      </c>
      <c r="C1578" t="s">
        <v>884</v>
      </c>
    </row>
    <row r="1579" spans="1:3" x14ac:dyDescent="0.25">
      <c r="A1579">
        <v>2609808</v>
      </c>
      <c r="B1579">
        <v>5</v>
      </c>
      <c r="C1579" t="s">
        <v>884</v>
      </c>
    </row>
    <row r="1580" spans="1:3" x14ac:dyDescent="0.25">
      <c r="A1580">
        <v>2609907</v>
      </c>
      <c r="B1580">
        <v>5</v>
      </c>
      <c r="C1580" t="s">
        <v>884</v>
      </c>
    </row>
    <row r="1581" spans="1:3" x14ac:dyDescent="0.25">
      <c r="A1581">
        <v>2610004</v>
      </c>
      <c r="B1581">
        <v>5</v>
      </c>
      <c r="C1581" t="s">
        <v>884</v>
      </c>
    </row>
    <row r="1582" spans="1:3" x14ac:dyDescent="0.25">
      <c r="A1582">
        <v>2610103</v>
      </c>
      <c r="B1582">
        <v>5</v>
      </c>
      <c r="C1582" t="s">
        <v>884</v>
      </c>
    </row>
    <row r="1583" spans="1:3" x14ac:dyDescent="0.25">
      <c r="A1583">
        <v>2610202</v>
      </c>
      <c r="B1583">
        <v>5</v>
      </c>
      <c r="C1583" t="s">
        <v>884</v>
      </c>
    </row>
    <row r="1584" spans="1:3" x14ac:dyDescent="0.25">
      <c r="A1584">
        <v>2610301</v>
      </c>
      <c r="B1584">
        <v>5</v>
      </c>
      <c r="C1584" t="s">
        <v>884</v>
      </c>
    </row>
    <row r="1585" spans="1:3" x14ac:dyDescent="0.25">
      <c r="A1585">
        <v>2610400</v>
      </c>
      <c r="B1585">
        <v>5</v>
      </c>
      <c r="C1585" t="s">
        <v>884</v>
      </c>
    </row>
    <row r="1586" spans="1:3" x14ac:dyDescent="0.25">
      <c r="A1586">
        <v>2610509</v>
      </c>
      <c r="B1586">
        <v>5</v>
      </c>
      <c r="C1586" t="s">
        <v>884</v>
      </c>
    </row>
    <row r="1587" spans="1:3" x14ac:dyDescent="0.25">
      <c r="A1587">
        <v>2610608</v>
      </c>
      <c r="B1587">
        <v>5</v>
      </c>
      <c r="C1587" t="s">
        <v>884</v>
      </c>
    </row>
    <row r="1588" spans="1:3" x14ac:dyDescent="0.25">
      <c r="A1588">
        <v>2610707</v>
      </c>
      <c r="B1588">
        <v>5</v>
      </c>
      <c r="C1588" t="s">
        <v>884</v>
      </c>
    </row>
    <row r="1589" spans="1:3" x14ac:dyDescent="0.25">
      <c r="A1589">
        <v>2610806</v>
      </c>
      <c r="B1589">
        <v>5</v>
      </c>
      <c r="C1589" t="s">
        <v>884</v>
      </c>
    </row>
    <row r="1590" spans="1:3" x14ac:dyDescent="0.25">
      <c r="A1590">
        <v>2610905</v>
      </c>
      <c r="B1590">
        <v>5</v>
      </c>
      <c r="C1590" t="s">
        <v>884</v>
      </c>
    </row>
    <row r="1591" spans="1:3" x14ac:dyDescent="0.25">
      <c r="A1591">
        <v>2611002</v>
      </c>
      <c r="B1591">
        <v>5</v>
      </c>
      <c r="C1591" t="s">
        <v>884</v>
      </c>
    </row>
    <row r="1592" spans="1:3" x14ac:dyDescent="0.25">
      <c r="A1592">
        <v>2611101</v>
      </c>
      <c r="B1592">
        <v>5</v>
      </c>
      <c r="C1592" t="s">
        <v>884</v>
      </c>
    </row>
    <row r="1593" spans="1:3" x14ac:dyDescent="0.25">
      <c r="A1593">
        <v>2611200</v>
      </c>
      <c r="B1593">
        <v>5</v>
      </c>
      <c r="C1593" t="s">
        <v>884</v>
      </c>
    </row>
    <row r="1594" spans="1:3" x14ac:dyDescent="0.25">
      <c r="A1594">
        <v>2611309</v>
      </c>
      <c r="B1594">
        <v>5</v>
      </c>
      <c r="C1594" t="s">
        <v>884</v>
      </c>
    </row>
    <row r="1595" spans="1:3" x14ac:dyDescent="0.25">
      <c r="A1595">
        <v>2611408</v>
      </c>
      <c r="B1595">
        <v>5</v>
      </c>
      <c r="C1595" t="s">
        <v>884</v>
      </c>
    </row>
    <row r="1596" spans="1:3" x14ac:dyDescent="0.25">
      <c r="A1596">
        <v>2611507</v>
      </c>
      <c r="B1596">
        <v>5</v>
      </c>
      <c r="C1596" t="s">
        <v>884</v>
      </c>
    </row>
    <row r="1597" spans="1:3" x14ac:dyDescent="0.25">
      <c r="A1597">
        <v>2611533</v>
      </c>
      <c r="B1597">
        <v>5</v>
      </c>
      <c r="C1597" t="s">
        <v>884</v>
      </c>
    </row>
    <row r="1598" spans="1:3" x14ac:dyDescent="0.25">
      <c r="A1598">
        <v>2611606</v>
      </c>
      <c r="B1598">
        <v>5</v>
      </c>
      <c r="C1598" t="s">
        <v>884</v>
      </c>
    </row>
    <row r="1599" spans="1:3" x14ac:dyDescent="0.25">
      <c r="A1599">
        <v>2611705</v>
      </c>
      <c r="B1599">
        <v>5</v>
      </c>
      <c r="C1599" t="s">
        <v>884</v>
      </c>
    </row>
    <row r="1600" spans="1:3" x14ac:dyDescent="0.25">
      <c r="A1600">
        <v>2611804</v>
      </c>
      <c r="B1600">
        <v>5</v>
      </c>
      <c r="C1600" t="s">
        <v>884</v>
      </c>
    </row>
    <row r="1601" spans="1:3" x14ac:dyDescent="0.25">
      <c r="A1601">
        <v>2611903</v>
      </c>
      <c r="B1601">
        <v>5</v>
      </c>
      <c r="C1601" t="s">
        <v>884</v>
      </c>
    </row>
    <row r="1602" spans="1:3" x14ac:dyDescent="0.25">
      <c r="A1602">
        <v>2612000</v>
      </c>
      <c r="B1602">
        <v>5</v>
      </c>
      <c r="C1602" t="s">
        <v>884</v>
      </c>
    </row>
    <row r="1603" spans="1:3" x14ac:dyDescent="0.25">
      <c r="A1603">
        <v>2612109</v>
      </c>
      <c r="B1603">
        <v>5</v>
      </c>
      <c r="C1603" t="s">
        <v>884</v>
      </c>
    </row>
    <row r="1604" spans="1:3" x14ac:dyDescent="0.25">
      <c r="A1604">
        <v>2612208</v>
      </c>
      <c r="B1604">
        <v>5</v>
      </c>
      <c r="C1604" t="s">
        <v>884</v>
      </c>
    </row>
    <row r="1605" spans="1:3" x14ac:dyDescent="0.25">
      <c r="A1605">
        <v>2612307</v>
      </c>
      <c r="B1605">
        <v>5</v>
      </c>
      <c r="C1605" t="s">
        <v>884</v>
      </c>
    </row>
    <row r="1606" spans="1:3" x14ac:dyDescent="0.25">
      <c r="A1606">
        <v>2612406</v>
      </c>
      <c r="B1606">
        <v>5</v>
      </c>
      <c r="C1606" t="s">
        <v>884</v>
      </c>
    </row>
    <row r="1607" spans="1:3" x14ac:dyDescent="0.25">
      <c r="A1607">
        <v>2612455</v>
      </c>
      <c r="B1607">
        <v>5</v>
      </c>
      <c r="C1607" t="s">
        <v>884</v>
      </c>
    </row>
    <row r="1608" spans="1:3" x14ac:dyDescent="0.25">
      <c r="A1608">
        <v>2612471</v>
      </c>
      <c r="B1608">
        <v>5</v>
      </c>
      <c r="C1608" t="s">
        <v>884</v>
      </c>
    </row>
    <row r="1609" spans="1:3" x14ac:dyDescent="0.25">
      <c r="A1609">
        <v>2612505</v>
      </c>
      <c r="B1609">
        <v>5</v>
      </c>
      <c r="C1609" t="s">
        <v>884</v>
      </c>
    </row>
    <row r="1610" spans="1:3" x14ac:dyDescent="0.25">
      <c r="A1610">
        <v>2612554</v>
      </c>
      <c r="B1610">
        <v>5</v>
      </c>
      <c r="C1610" t="s">
        <v>884</v>
      </c>
    </row>
    <row r="1611" spans="1:3" x14ac:dyDescent="0.25">
      <c r="A1611">
        <v>2612604</v>
      </c>
      <c r="B1611">
        <v>5</v>
      </c>
      <c r="C1611" t="s">
        <v>884</v>
      </c>
    </row>
    <row r="1612" spans="1:3" x14ac:dyDescent="0.25">
      <c r="A1612">
        <v>2612703</v>
      </c>
      <c r="B1612">
        <v>5</v>
      </c>
      <c r="C1612" t="s">
        <v>884</v>
      </c>
    </row>
    <row r="1613" spans="1:3" x14ac:dyDescent="0.25">
      <c r="A1613">
        <v>2612802</v>
      </c>
      <c r="B1613">
        <v>5</v>
      </c>
      <c r="C1613" t="s">
        <v>884</v>
      </c>
    </row>
    <row r="1614" spans="1:3" x14ac:dyDescent="0.25">
      <c r="A1614">
        <v>2612901</v>
      </c>
      <c r="B1614">
        <v>5</v>
      </c>
      <c r="C1614" t="s">
        <v>884</v>
      </c>
    </row>
    <row r="1615" spans="1:3" x14ac:dyDescent="0.25">
      <c r="A1615">
        <v>2613008</v>
      </c>
      <c r="B1615">
        <v>5</v>
      </c>
      <c r="C1615" t="s">
        <v>884</v>
      </c>
    </row>
    <row r="1616" spans="1:3" x14ac:dyDescent="0.25">
      <c r="A1616">
        <v>2613107</v>
      </c>
      <c r="B1616">
        <v>5</v>
      </c>
      <c r="C1616" t="s">
        <v>884</v>
      </c>
    </row>
    <row r="1617" spans="1:3" x14ac:dyDescent="0.25">
      <c r="A1617">
        <v>2613206</v>
      </c>
      <c r="B1617">
        <v>5</v>
      </c>
      <c r="C1617" t="s">
        <v>884</v>
      </c>
    </row>
    <row r="1618" spans="1:3" x14ac:dyDescent="0.25">
      <c r="A1618">
        <v>2613305</v>
      </c>
      <c r="B1618">
        <v>5</v>
      </c>
      <c r="C1618" t="s">
        <v>884</v>
      </c>
    </row>
    <row r="1619" spans="1:3" x14ac:dyDescent="0.25">
      <c r="A1619">
        <v>2613404</v>
      </c>
      <c r="B1619">
        <v>5</v>
      </c>
      <c r="C1619" t="s">
        <v>884</v>
      </c>
    </row>
    <row r="1620" spans="1:3" x14ac:dyDescent="0.25">
      <c r="A1620">
        <v>2613503</v>
      </c>
      <c r="B1620">
        <v>5</v>
      </c>
      <c r="C1620" t="s">
        <v>884</v>
      </c>
    </row>
    <row r="1621" spans="1:3" x14ac:dyDescent="0.25">
      <c r="A1621">
        <v>2613602</v>
      </c>
      <c r="B1621">
        <v>5</v>
      </c>
      <c r="C1621" t="s">
        <v>884</v>
      </c>
    </row>
    <row r="1622" spans="1:3" x14ac:dyDescent="0.25">
      <c r="A1622">
        <v>2613701</v>
      </c>
      <c r="B1622">
        <v>5</v>
      </c>
      <c r="C1622" t="s">
        <v>884</v>
      </c>
    </row>
    <row r="1623" spans="1:3" x14ac:dyDescent="0.25">
      <c r="A1623">
        <v>2613800</v>
      </c>
      <c r="B1623">
        <v>5</v>
      </c>
      <c r="C1623" t="s">
        <v>884</v>
      </c>
    </row>
    <row r="1624" spans="1:3" x14ac:dyDescent="0.25">
      <c r="A1624">
        <v>2613909</v>
      </c>
      <c r="B1624">
        <v>5</v>
      </c>
      <c r="C1624" t="s">
        <v>884</v>
      </c>
    </row>
    <row r="1625" spans="1:3" x14ac:dyDescent="0.25">
      <c r="A1625">
        <v>2614006</v>
      </c>
      <c r="B1625">
        <v>5</v>
      </c>
      <c r="C1625" t="s">
        <v>884</v>
      </c>
    </row>
    <row r="1626" spans="1:3" x14ac:dyDescent="0.25">
      <c r="A1626">
        <v>2614105</v>
      </c>
      <c r="B1626">
        <v>5</v>
      </c>
      <c r="C1626" t="s">
        <v>884</v>
      </c>
    </row>
    <row r="1627" spans="1:3" x14ac:dyDescent="0.25">
      <c r="A1627">
        <v>2614204</v>
      </c>
      <c r="B1627">
        <v>5</v>
      </c>
      <c r="C1627" t="s">
        <v>884</v>
      </c>
    </row>
    <row r="1628" spans="1:3" x14ac:dyDescent="0.25">
      <c r="A1628">
        <v>2614303</v>
      </c>
      <c r="B1628">
        <v>5</v>
      </c>
      <c r="C1628" t="s">
        <v>884</v>
      </c>
    </row>
    <row r="1629" spans="1:3" x14ac:dyDescent="0.25">
      <c r="A1629">
        <v>2614402</v>
      </c>
      <c r="B1629">
        <v>5</v>
      </c>
      <c r="C1629" t="s">
        <v>884</v>
      </c>
    </row>
    <row r="1630" spans="1:3" x14ac:dyDescent="0.25">
      <c r="A1630">
        <v>2614501</v>
      </c>
      <c r="B1630">
        <v>5</v>
      </c>
      <c r="C1630" t="s">
        <v>884</v>
      </c>
    </row>
    <row r="1631" spans="1:3" x14ac:dyDescent="0.25">
      <c r="A1631">
        <v>2614600</v>
      </c>
      <c r="B1631">
        <v>5</v>
      </c>
      <c r="C1631" t="s">
        <v>884</v>
      </c>
    </row>
    <row r="1632" spans="1:3" x14ac:dyDescent="0.25">
      <c r="A1632">
        <v>2614709</v>
      </c>
      <c r="B1632">
        <v>5</v>
      </c>
      <c r="C1632" t="s">
        <v>884</v>
      </c>
    </row>
    <row r="1633" spans="1:3" x14ac:dyDescent="0.25">
      <c r="A1633">
        <v>2614808</v>
      </c>
      <c r="B1633">
        <v>5</v>
      </c>
      <c r="C1633" t="s">
        <v>884</v>
      </c>
    </row>
    <row r="1634" spans="1:3" x14ac:dyDescent="0.25">
      <c r="A1634">
        <v>2614857</v>
      </c>
      <c r="B1634">
        <v>5</v>
      </c>
      <c r="C1634" t="s">
        <v>884</v>
      </c>
    </row>
    <row r="1635" spans="1:3" x14ac:dyDescent="0.25">
      <c r="A1635">
        <v>2615003</v>
      </c>
      <c r="B1635">
        <v>5</v>
      </c>
      <c r="C1635" t="s">
        <v>884</v>
      </c>
    </row>
    <row r="1636" spans="1:3" x14ac:dyDescent="0.25">
      <c r="A1636">
        <v>2615102</v>
      </c>
      <c r="B1636">
        <v>5</v>
      </c>
      <c r="C1636" t="s">
        <v>884</v>
      </c>
    </row>
    <row r="1637" spans="1:3" x14ac:dyDescent="0.25">
      <c r="A1637">
        <v>2615201</v>
      </c>
      <c r="B1637">
        <v>5</v>
      </c>
      <c r="C1637" t="s">
        <v>884</v>
      </c>
    </row>
    <row r="1638" spans="1:3" x14ac:dyDescent="0.25">
      <c r="A1638">
        <v>2615300</v>
      </c>
      <c r="B1638">
        <v>5</v>
      </c>
      <c r="C1638" t="s">
        <v>884</v>
      </c>
    </row>
    <row r="1639" spans="1:3" x14ac:dyDescent="0.25">
      <c r="A1639">
        <v>2615409</v>
      </c>
      <c r="B1639">
        <v>5</v>
      </c>
      <c r="C1639" t="s">
        <v>884</v>
      </c>
    </row>
    <row r="1640" spans="1:3" x14ac:dyDescent="0.25">
      <c r="A1640">
        <v>2615508</v>
      </c>
      <c r="B1640">
        <v>5</v>
      </c>
      <c r="C1640" t="s">
        <v>884</v>
      </c>
    </row>
    <row r="1641" spans="1:3" x14ac:dyDescent="0.25">
      <c r="A1641">
        <v>2615607</v>
      </c>
      <c r="B1641">
        <v>5</v>
      </c>
      <c r="C1641" t="s">
        <v>884</v>
      </c>
    </row>
    <row r="1642" spans="1:3" x14ac:dyDescent="0.25">
      <c r="A1642">
        <v>2615706</v>
      </c>
      <c r="B1642">
        <v>5</v>
      </c>
      <c r="C1642" t="s">
        <v>884</v>
      </c>
    </row>
    <row r="1643" spans="1:3" x14ac:dyDescent="0.25">
      <c r="A1643">
        <v>2615805</v>
      </c>
      <c r="B1643">
        <v>5</v>
      </c>
      <c r="C1643" t="s">
        <v>884</v>
      </c>
    </row>
    <row r="1644" spans="1:3" x14ac:dyDescent="0.25">
      <c r="A1644">
        <v>2615904</v>
      </c>
      <c r="B1644">
        <v>5</v>
      </c>
      <c r="C1644" t="s">
        <v>884</v>
      </c>
    </row>
    <row r="1645" spans="1:3" x14ac:dyDescent="0.25">
      <c r="A1645">
        <v>2616001</v>
      </c>
      <c r="B1645">
        <v>5</v>
      </c>
      <c r="C1645" t="s">
        <v>884</v>
      </c>
    </row>
    <row r="1646" spans="1:3" x14ac:dyDescent="0.25">
      <c r="A1646">
        <v>2616100</v>
      </c>
      <c r="B1646">
        <v>5</v>
      </c>
      <c r="C1646" t="s">
        <v>884</v>
      </c>
    </row>
    <row r="1647" spans="1:3" x14ac:dyDescent="0.25">
      <c r="A1647">
        <v>2616183</v>
      </c>
      <c r="B1647">
        <v>5</v>
      </c>
      <c r="C1647" t="s">
        <v>884</v>
      </c>
    </row>
    <row r="1648" spans="1:3" x14ac:dyDescent="0.25">
      <c r="A1648">
        <v>2616209</v>
      </c>
      <c r="B1648">
        <v>5</v>
      </c>
      <c r="C1648" t="s">
        <v>884</v>
      </c>
    </row>
    <row r="1649" spans="1:3" x14ac:dyDescent="0.25">
      <c r="A1649">
        <v>2616308</v>
      </c>
      <c r="B1649">
        <v>5</v>
      </c>
      <c r="C1649" t="s">
        <v>884</v>
      </c>
    </row>
    <row r="1650" spans="1:3" x14ac:dyDescent="0.25">
      <c r="A1650">
        <v>2616407</v>
      </c>
      <c r="B1650">
        <v>5</v>
      </c>
      <c r="C1650" t="s">
        <v>884</v>
      </c>
    </row>
    <row r="1651" spans="1:3" x14ac:dyDescent="0.25">
      <c r="A1651">
        <v>2616506</v>
      </c>
      <c r="B1651">
        <v>5</v>
      </c>
      <c r="C1651" t="s">
        <v>884</v>
      </c>
    </row>
    <row r="1652" spans="1:3" x14ac:dyDescent="0.25">
      <c r="A1652">
        <v>2700102</v>
      </c>
      <c r="B1652">
        <v>5</v>
      </c>
      <c r="C1652" t="s">
        <v>885</v>
      </c>
    </row>
    <row r="1653" spans="1:3" x14ac:dyDescent="0.25">
      <c r="A1653">
        <v>2700201</v>
      </c>
      <c r="B1653">
        <v>5</v>
      </c>
      <c r="C1653" t="s">
        <v>885</v>
      </c>
    </row>
    <row r="1654" spans="1:3" x14ac:dyDescent="0.25">
      <c r="A1654">
        <v>2700300</v>
      </c>
      <c r="B1654">
        <v>5</v>
      </c>
      <c r="C1654" t="s">
        <v>885</v>
      </c>
    </row>
    <row r="1655" spans="1:3" x14ac:dyDescent="0.25">
      <c r="A1655">
        <v>2700409</v>
      </c>
      <c r="B1655">
        <v>5</v>
      </c>
      <c r="C1655" t="s">
        <v>885</v>
      </c>
    </row>
    <row r="1656" spans="1:3" x14ac:dyDescent="0.25">
      <c r="A1656">
        <v>2700508</v>
      </c>
      <c r="B1656">
        <v>5</v>
      </c>
      <c r="C1656" t="s">
        <v>885</v>
      </c>
    </row>
    <row r="1657" spans="1:3" x14ac:dyDescent="0.25">
      <c r="A1657">
        <v>2700607</v>
      </c>
      <c r="B1657">
        <v>5</v>
      </c>
      <c r="C1657" t="s">
        <v>885</v>
      </c>
    </row>
    <row r="1658" spans="1:3" x14ac:dyDescent="0.25">
      <c r="A1658">
        <v>2700706</v>
      </c>
      <c r="B1658">
        <v>5</v>
      </c>
      <c r="C1658" t="s">
        <v>885</v>
      </c>
    </row>
    <row r="1659" spans="1:3" x14ac:dyDescent="0.25">
      <c r="A1659">
        <v>2700805</v>
      </c>
      <c r="B1659">
        <v>5</v>
      </c>
      <c r="C1659" t="s">
        <v>885</v>
      </c>
    </row>
    <row r="1660" spans="1:3" x14ac:dyDescent="0.25">
      <c r="A1660">
        <v>2700904</v>
      </c>
      <c r="B1660">
        <v>5</v>
      </c>
      <c r="C1660" t="s">
        <v>885</v>
      </c>
    </row>
    <row r="1661" spans="1:3" x14ac:dyDescent="0.25">
      <c r="A1661">
        <v>2701001</v>
      </c>
      <c r="B1661">
        <v>5</v>
      </c>
      <c r="C1661" t="s">
        <v>885</v>
      </c>
    </row>
    <row r="1662" spans="1:3" x14ac:dyDescent="0.25">
      <c r="A1662">
        <v>2701100</v>
      </c>
      <c r="B1662">
        <v>5</v>
      </c>
      <c r="C1662" t="s">
        <v>885</v>
      </c>
    </row>
    <row r="1663" spans="1:3" x14ac:dyDescent="0.25">
      <c r="A1663">
        <v>2701209</v>
      </c>
      <c r="B1663">
        <v>5</v>
      </c>
      <c r="C1663" t="s">
        <v>885</v>
      </c>
    </row>
    <row r="1664" spans="1:3" x14ac:dyDescent="0.25">
      <c r="A1664">
        <v>2701308</v>
      </c>
      <c r="B1664">
        <v>5</v>
      </c>
      <c r="C1664" t="s">
        <v>885</v>
      </c>
    </row>
    <row r="1665" spans="1:3" x14ac:dyDescent="0.25">
      <c r="A1665">
        <v>2701357</v>
      </c>
      <c r="B1665">
        <v>5</v>
      </c>
      <c r="C1665" t="s">
        <v>885</v>
      </c>
    </row>
    <row r="1666" spans="1:3" x14ac:dyDescent="0.25">
      <c r="A1666">
        <v>2701407</v>
      </c>
      <c r="B1666">
        <v>5</v>
      </c>
      <c r="C1666" t="s">
        <v>885</v>
      </c>
    </row>
    <row r="1667" spans="1:3" x14ac:dyDescent="0.25">
      <c r="A1667">
        <v>2701506</v>
      </c>
      <c r="B1667">
        <v>5</v>
      </c>
      <c r="C1667" t="s">
        <v>885</v>
      </c>
    </row>
    <row r="1668" spans="1:3" x14ac:dyDescent="0.25">
      <c r="A1668">
        <v>2701605</v>
      </c>
      <c r="B1668">
        <v>5</v>
      </c>
      <c r="C1668" t="s">
        <v>885</v>
      </c>
    </row>
    <row r="1669" spans="1:3" x14ac:dyDescent="0.25">
      <c r="A1669">
        <v>2701704</v>
      </c>
      <c r="B1669">
        <v>5</v>
      </c>
      <c r="C1669" t="s">
        <v>885</v>
      </c>
    </row>
    <row r="1670" spans="1:3" x14ac:dyDescent="0.25">
      <c r="A1670">
        <v>2701803</v>
      </c>
      <c r="B1670">
        <v>5</v>
      </c>
      <c r="C1670" t="s">
        <v>885</v>
      </c>
    </row>
    <row r="1671" spans="1:3" x14ac:dyDescent="0.25">
      <c r="A1671">
        <v>2701902</v>
      </c>
      <c r="B1671">
        <v>5</v>
      </c>
      <c r="C1671" t="s">
        <v>885</v>
      </c>
    </row>
    <row r="1672" spans="1:3" x14ac:dyDescent="0.25">
      <c r="A1672">
        <v>2702009</v>
      </c>
      <c r="B1672">
        <v>5</v>
      </c>
      <c r="C1672" t="s">
        <v>885</v>
      </c>
    </row>
    <row r="1673" spans="1:3" x14ac:dyDescent="0.25">
      <c r="A1673">
        <v>2702108</v>
      </c>
      <c r="B1673">
        <v>5</v>
      </c>
      <c r="C1673" t="s">
        <v>885</v>
      </c>
    </row>
    <row r="1674" spans="1:3" x14ac:dyDescent="0.25">
      <c r="A1674">
        <v>2702207</v>
      </c>
      <c r="B1674">
        <v>5</v>
      </c>
      <c r="C1674" t="s">
        <v>885</v>
      </c>
    </row>
    <row r="1675" spans="1:3" x14ac:dyDescent="0.25">
      <c r="A1675">
        <v>2702306</v>
      </c>
      <c r="B1675">
        <v>5</v>
      </c>
      <c r="C1675" t="s">
        <v>885</v>
      </c>
    </row>
    <row r="1676" spans="1:3" x14ac:dyDescent="0.25">
      <c r="A1676">
        <v>2702355</v>
      </c>
      <c r="B1676">
        <v>5</v>
      </c>
      <c r="C1676" t="s">
        <v>885</v>
      </c>
    </row>
    <row r="1677" spans="1:3" x14ac:dyDescent="0.25">
      <c r="A1677">
        <v>2702405</v>
      </c>
      <c r="B1677">
        <v>5</v>
      </c>
      <c r="C1677" t="s">
        <v>885</v>
      </c>
    </row>
    <row r="1678" spans="1:3" x14ac:dyDescent="0.25">
      <c r="A1678">
        <v>2702504</v>
      </c>
      <c r="B1678">
        <v>5</v>
      </c>
      <c r="C1678" t="s">
        <v>885</v>
      </c>
    </row>
    <row r="1679" spans="1:3" x14ac:dyDescent="0.25">
      <c r="A1679">
        <v>2702553</v>
      </c>
      <c r="B1679">
        <v>5</v>
      </c>
      <c r="C1679" t="s">
        <v>885</v>
      </c>
    </row>
    <row r="1680" spans="1:3" x14ac:dyDescent="0.25">
      <c r="A1680">
        <v>2702603</v>
      </c>
      <c r="B1680">
        <v>5</v>
      </c>
      <c r="C1680" t="s">
        <v>885</v>
      </c>
    </row>
    <row r="1681" spans="1:3" x14ac:dyDescent="0.25">
      <c r="A1681">
        <v>2702702</v>
      </c>
      <c r="B1681">
        <v>5</v>
      </c>
      <c r="C1681" t="s">
        <v>885</v>
      </c>
    </row>
    <row r="1682" spans="1:3" x14ac:dyDescent="0.25">
      <c r="A1682">
        <v>2702801</v>
      </c>
      <c r="B1682">
        <v>5</v>
      </c>
      <c r="C1682" t="s">
        <v>885</v>
      </c>
    </row>
    <row r="1683" spans="1:3" x14ac:dyDescent="0.25">
      <c r="A1683">
        <v>2702900</v>
      </c>
      <c r="B1683">
        <v>5</v>
      </c>
      <c r="C1683" t="s">
        <v>885</v>
      </c>
    </row>
    <row r="1684" spans="1:3" x14ac:dyDescent="0.25">
      <c r="A1684">
        <v>2703007</v>
      </c>
      <c r="B1684">
        <v>5</v>
      </c>
      <c r="C1684" t="s">
        <v>885</v>
      </c>
    </row>
    <row r="1685" spans="1:3" x14ac:dyDescent="0.25">
      <c r="A1685">
        <v>2703106</v>
      </c>
      <c r="B1685">
        <v>5</v>
      </c>
      <c r="C1685" t="s">
        <v>885</v>
      </c>
    </row>
    <row r="1686" spans="1:3" x14ac:dyDescent="0.25">
      <c r="A1686">
        <v>2703205</v>
      </c>
      <c r="B1686">
        <v>5</v>
      </c>
      <c r="C1686" t="s">
        <v>885</v>
      </c>
    </row>
    <row r="1687" spans="1:3" x14ac:dyDescent="0.25">
      <c r="A1687">
        <v>2703304</v>
      </c>
      <c r="B1687">
        <v>5</v>
      </c>
      <c r="C1687" t="s">
        <v>885</v>
      </c>
    </row>
    <row r="1688" spans="1:3" x14ac:dyDescent="0.25">
      <c r="A1688">
        <v>2703403</v>
      </c>
      <c r="B1688">
        <v>5</v>
      </c>
      <c r="C1688" t="s">
        <v>885</v>
      </c>
    </row>
    <row r="1689" spans="1:3" x14ac:dyDescent="0.25">
      <c r="A1689">
        <v>2703502</v>
      </c>
      <c r="B1689">
        <v>5</v>
      </c>
      <c r="C1689" t="s">
        <v>885</v>
      </c>
    </row>
    <row r="1690" spans="1:3" x14ac:dyDescent="0.25">
      <c r="A1690">
        <v>2703601</v>
      </c>
      <c r="B1690">
        <v>5</v>
      </c>
      <c r="C1690" t="s">
        <v>885</v>
      </c>
    </row>
    <row r="1691" spans="1:3" x14ac:dyDescent="0.25">
      <c r="A1691">
        <v>2703700</v>
      </c>
      <c r="B1691">
        <v>5</v>
      </c>
      <c r="C1691" t="s">
        <v>885</v>
      </c>
    </row>
    <row r="1692" spans="1:3" x14ac:dyDescent="0.25">
      <c r="A1692">
        <v>2703759</v>
      </c>
      <c r="B1692">
        <v>5</v>
      </c>
      <c r="C1692" t="s">
        <v>885</v>
      </c>
    </row>
    <row r="1693" spans="1:3" x14ac:dyDescent="0.25">
      <c r="A1693">
        <v>2703809</v>
      </c>
      <c r="B1693">
        <v>5</v>
      </c>
      <c r="C1693" t="s">
        <v>885</v>
      </c>
    </row>
    <row r="1694" spans="1:3" x14ac:dyDescent="0.25">
      <c r="A1694">
        <v>2703908</v>
      </c>
      <c r="B1694">
        <v>5</v>
      </c>
      <c r="C1694" t="s">
        <v>885</v>
      </c>
    </row>
    <row r="1695" spans="1:3" x14ac:dyDescent="0.25">
      <c r="A1695">
        <v>2704005</v>
      </c>
      <c r="B1695">
        <v>5</v>
      </c>
      <c r="C1695" t="s">
        <v>885</v>
      </c>
    </row>
    <row r="1696" spans="1:3" x14ac:dyDescent="0.25">
      <c r="A1696">
        <v>2704104</v>
      </c>
      <c r="B1696">
        <v>5</v>
      </c>
      <c r="C1696" t="s">
        <v>885</v>
      </c>
    </row>
    <row r="1697" spans="1:3" x14ac:dyDescent="0.25">
      <c r="A1697">
        <v>2704203</v>
      </c>
      <c r="B1697">
        <v>5</v>
      </c>
      <c r="C1697" t="s">
        <v>885</v>
      </c>
    </row>
    <row r="1698" spans="1:3" x14ac:dyDescent="0.25">
      <c r="A1698">
        <v>2704302</v>
      </c>
      <c r="B1698">
        <v>5</v>
      </c>
      <c r="C1698" t="s">
        <v>885</v>
      </c>
    </row>
    <row r="1699" spans="1:3" x14ac:dyDescent="0.25">
      <c r="A1699">
        <v>2704401</v>
      </c>
      <c r="B1699">
        <v>5</v>
      </c>
      <c r="C1699" t="s">
        <v>885</v>
      </c>
    </row>
    <row r="1700" spans="1:3" x14ac:dyDescent="0.25">
      <c r="A1700">
        <v>2704500</v>
      </c>
      <c r="B1700">
        <v>5</v>
      </c>
      <c r="C1700" t="s">
        <v>885</v>
      </c>
    </row>
    <row r="1701" spans="1:3" x14ac:dyDescent="0.25">
      <c r="A1701">
        <v>2704609</v>
      </c>
      <c r="B1701">
        <v>5</v>
      </c>
      <c r="C1701" t="s">
        <v>885</v>
      </c>
    </row>
    <row r="1702" spans="1:3" x14ac:dyDescent="0.25">
      <c r="A1702">
        <v>2704708</v>
      </c>
      <c r="B1702">
        <v>5</v>
      </c>
      <c r="C1702" t="s">
        <v>885</v>
      </c>
    </row>
    <row r="1703" spans="1:3" x14ac:dyDescent="0.25">
      <c r="A1703">
        <v>2704807</v>
      </c>
      <c r="B1703">
        <v>5</v>
      </c>
      <c r="C1703" t="s">
        <v>885</v>
      </c>
    </row>
    <row r="1704" spans="1:3" x14ac:dyDescent="0.25">
      <c r="A1704">
        <v>2704906</v>
      </c>
      <c r="B1704">
        <v>5</v>
      </c>
      <c r="C1704" t="s">
        <v>885</v>
      </c>
    </row>
    <row r="1705" spans="1:3" x14ac:dyDescent="0.25">
      <c r="A1705">
        <v>2705002</v>
      </c>
      <c r="B1705">
        <v>5</v>
      </c>
      <c r="C1705" t="s">
        <v>885</v>
      </c>
    </row>
    <row r="1706" spans="1:3" x14ac:dyDescent="0.25">
      <c r="A1706">
        <v>2705101</v>
      </c>
      <c r="B1706">
        <v>5</v>
      </c>
      <c r="C1706" t="s">
        <v>885</v>
      </c>
    </row>
    <row r="1707" spans="1:3" x14ac:dyDescent="0.25">
      <c r="A1707">
        <v>2705200</v>
      </c>
      <c r="B1707">
        <v>5</v>
      </c>
      <c r="C1707" t="s">
        <v>885</v>
      </c>
    </row>
    <row r="1708" spans="1:3" x14ac:dyDescent="0.25">
      <c r="A1708">
        <v>2705309</v>
      </c>
      <c r="B1708">
        <v>5</v>
      </c>
      <c r="C1708" t="s">
        <v>885</v>
      </c>
    </row>
    <row r="1709" spans="1:3" x14ac:dyDescent="0.25">
      <c r="A1709">
        <v>2705408</v>
      </c>
      <c r="B1709">
        <v>5</v>
      </c>
      <c r="C1709" t="s">
        <v>885</v>
      </c>
    </row>
    <row r="1710" spans="1:3" x14ac:dyDescent="0.25">
      <c r="A1710">
        <v>2705507</v>
      </c>
      <c r="B1710">
        <v>5</v>
      </c>
      <c r="C1710" t="s">
        <v>885</v>
      </c>
    </row>
    <row r="1711" spans="1:3" x14ac:dyDescent="0.25">
      <c r="A1711">
        <v>2705606</v>
      </c>
      <c r="B1711">
        <v>5</v>
      </c>
      <c r="C1711" t="s">
        <v>885</v>
      </c>
    </row>
    <row r="1712" spans="1:3" x14ac:dyDescent="0.25">
      <c r="A1712">
        <v>2705705</v>
      </c>
      <c r="B1712">
        <v>5</v>
      </c>
      <c r="C1712" t="s">
        <v>885</v>
      </c>
    </row>
    <row r="1713" spans="1:3" x14ac:dyDescent="0.25">
      <c r="A1713">
        <v>2705804</v>
      </c>
      <c r="B1713">
        <v>5</v>
      </c>
      <c r="C1713" t="s">
        <v>885</v>
      </c>
    </row>
    <row r="1714" spans="1:3" x14ac:dyDescent="0.25">
      <c r="A1714">
        <v>2705903</v>
      </c>
      <c r="B1714">
        <v>5</v>
      </c>
      <c r="C1714" t="s">
        <v>885</v>
      </c>
    </row>
    <row r="1715" spans="1:3" x14ac:dyDescent="0.25">
      <c r="A1715">
        <v>2706000</v>
      </c>
      <c r="B1715">
        <v>5</v>
      </c>
      <c r="C1715" t="s">
        <v>885</v>
      </c>
    </row>
    <row r="1716" spans="1:3" x14ac:dyDescent="0.25">
      <c r="A1716">
        <v>2706109</v>
      </c>
      <c r="B1716">
        <v>5</v>
      </c>
      <c r="C1716" t="s">
        <v>885</v>
      </c>
    </row>
    <row r="1717" spans="1:3" x14ac:dyDescent="0.25">
      <c r="A1717">
        <v>2706208</v>
      </c>
      <c r="B1717">
        <v>5</v>
      </c>
      <c r="C1717" t="s">
        <v>885</v>
      </c>
    </row>
    <row r="1718" spans="1:3" x14ac:dyDescent="0.25">
      <c r="A1718">
        <v>2706307</v>
      </c>
      <c r="B1718">
        <v>5</v>
      </c>
      <c r="C1718" t="s">
        <v>885</v>
      </c>
    </row>
    <row r="1719" spans="1:3" x14ac:dyDescent="0.25">
      <c r="A1719">
        <v>2706406</v>
      </c>
      <c r="B1719">
        <v>5</v>
      </c>
      <c r="C1719" t="s">
        <v>885</v>
      </c>
    </row>
    <row r="1720" spans="1:3" x14ac:dyDescent="0.25">
      <c r="A1720">
        <v>2706422</v>
      </c>
      <c r="B1720">
        <v>5</v>
      </c>
      <c r="C1720" t="s">
        <v>885</v>
      </c>
    </row>
    <row r="1721" spans="1:3" x14ac:dyDescent="0.25">
      <c r="A1721">
        <v>2706448</v>
      </c>
      <c r="B1721">
        <v>5</v>
      </c>
      <c r="C1721" t="s">
        <v>885</v>
      </c>
    </row>
    <row r="1722" spans="1:3" x14ac:dyDescent="0.25">
      <c r="A1722">
        <v>2706505</v>
      </c>
      <c r="B1722">
        <v>5</v>
      </c>
      <c r="C1722" t="s">
        <v>885</v>
      </c>
    </row>
    <row r="1723" spans="1:3" x14ac:dyDescent="0.25">
      <c r="A1723">
        <v>2706604</v>
      </c>
      <c r="B1723">
        <v>5</v>
      </c>
      <c r="C1723" t="s">
        <v>885</v>
      </c>
    </row>
    <row r="1724" spans="1:3" x14ac:dyDescent="0.25">
      <c r="A1724">
        <v>2706703</v>
      </c>
      <c r="B1724">
        <v>5</v>
      </c>
      <c r="C1724" t="s">
        <v>885</v>
      </c>
    </row>
    <row r="1725" spans="1:3" x14ac:dyDescent="0.25">
      <c r="A1725">
        <v>2706802</v>
      </c>
      <c r="B1725">
        <v>5</v>
      </c>
      <c r="C1725" t="s">
        <v>885</v>
      </c>
    </row>
    <row r="1726" spans="1:3" x14ac:dyDescent="0.25">
      <c r="A1726">
        <v>2706901</v>
      </c>
      <c r="B1726">
        <v>5</v>
      </c>
      <c r="C1726" t="s">
        <v>885</v>
      </c>
    </row>
    <row r="1727" spans="1:3" x14ac:dyDescent="0.25">
      <c r="A1727">
        <v>2707008</v>
      </c>
      <c r="B1727">
        <v>5</v>
      </c>
      <c r="C1727" t="s">
        <v>885</v>
      </c>
    </row>
    <row r="1728" spans="1:3" x14ac:dyDescent="0.25">
      <c r="A1728">
        <v>2707107</v>
      </c>
      <c r="B1728">
        <v>5</v>
      </c>
      <c r="C1728" t="s">
        <v>885</v>
      </c>
    </row>
    <row r="1729" spans="1:3" x14ac:dyDescent="0.25">
      <c r="A1729">
        <v>2707206</v>
      </c>
      <c r="B1729">
        <v>5</v>
      </c>
      <c r="C1729" t="s">
        <v>885</v>
      </c>
    </row>
    <row r="1730" spans="1:3" x14ac:dyDescent="0.25">
      <c r="A1730">
        <v>2707305</v>
      </c>
      <c r="B1730">
        <v>5</v>
      </c>
      <c r="C1730" t="s">
        <v>885</v>
      </c>
    </row>
    <row r="1731" spans="1:3" x14ac:dyDescent="0.25">
      <c r="A1731">
        <v>2707404</v>
      </c>
      <c r="B1731">
        <v>5</v>
      </c>
      <c r="C1731" t="s">
        <v>885</v>
      </c>
    </row>
    <row r="1732" spans="1:3" x14ac:dyDescent="0.25">
      <c r="A1732">
        <v>2707503</v>
      </c>
      <c r="B1732">
        <v>5</v>
      </c>
      <c r="C1732" t="s">
        <v>885</v>
      </c>
    </row>
    <row r="1733" spans="1:3" x14ac:dyDescent="0.25">
      <c r="A1733">
        <v>2707602</v>
      </c>
      <c r="B1733">
        <v>5</v>
      </c>
      <c r="C1733" t="s">
        <v>885</v>
      </c>
    </row>
    <row r="1734" spans="1:3" x14ac:dyDescent="0.25">
      <c r="A1734">
        <v>2707701</v>
      </c>
      <c r="B1734">
        <v>5</v>
      </c>
      <c r="C1734" t="s">
        <v>885</v>
      </c>
    </row>
    <row r="1735" spans="1:3" x14ac:dyDescent="0.25">
      <c r="A1735">
        <v>2707800</v>
      </c>
      <c r="B1735">
        <v>5</v>
      </c>
      <c r="C1735" t="s">
        <v>885</v>
      </c>
    </row>
    <row r="1736" spans="1:3" x14ac:dyDescent="0.25">
      <c r="A1736">
        <v>2707909</v>
      </c>
      <c r="B1736">
        <v>5</v>
      </c>
      <c r="C1736" t="s">
        <v>885</v>
      </c>
    </row>
    <row r="1737" spans="1:3" x14ac:dyDescent="0.25">
      <c r="A1737">
        <v>2708006</v>
      </c>
      <c r="B1737">
        <v>5</v>
      </c>
      <c r="C1737" t="s">
        <v>885</v>
      </c>
    </row>
    <row r="1738" spans="1:3" x14ac:dyDescent="0.25">
      <c r="A1738">
        <v>2708105</v>
      </c>
      <c r="B1738">
        <v>5</v>
      </c>
      <c r="C1738" t="s">
        <v>885</v>
      </c>
    </row>
    <row r="1739" spans="1:3" x14ac:dyDescent="0.25">
      <c r="A1739">
        <v>2708204</v>
      </c>
      <c r="B1739">
        <v>5</v>
      </c>
      <c r="C1739" t="s">
        <v>885</v>
      </c>
    </row>
    <row r="1740" spans="1:3" x14ac:dyDescent="0.25">
      <c r="A1740">
        <v>2708303</v>
      </c>
      <c r="B1740">
        <v>5</v>
      </c>
      <c r="C1740" t="s">
        <v>885</v>
      </c>
    </row>
    <row r="1741" spans="1:3" x14ac:dyDescent="0.25">
      <c r="A1741">
        <v>2708402</v>
      </c>
      <c r="B1741">
        <v>5</v>
      </c>
      <c r="C1741" t="s">
        <v>885</v>
      </c>
    </row>
    <row r="1742" spans="1:3" x14ac:dyDescent="0.25">
      <c r="A1742">
        <v>2708501</v>
      </c>
      <c r="B1742">
        <v>5</v>
      </c>
      <c r="C1742" t="s">
        <v>885</v>
      </c>
    </row>
    <row r="1743" spans="1:3" x14ac:dyDescent="0.25">
      <c r="A1743">
        <v>2708600</v>
      </c>
      <c r="B1743">
        <v>5</v>
      </c>
      <c r="C1743" t="s">
        <v>885</v>
      </c>
    </row>
    <row r="1744" spans="1:3" x14ac:dyDescent="0.25">
      <c r="A1744">
        <v>2708709</v>
      </c>
      <c r="B1744">
        <v>5</v>
      </c>
      <c r="C1744" t="s">
        <v>885</v>
      </c>
    </row>
    <row r="1745" spans="1:3" x14ac:dyDescent="0.25">
      <c r="A1745">
        <v>2708808</v>
      </c>
      <c r="B1745">
        <v>5</v>
      </c>
      <c r="C1745" t="s">
        <v>885</v>
      </c>
    </row>
    <row r="1746" spans="1:3" x14ac:dyDescent="0.25">
      <c r="A1746">
        <v>2708907</v>
      </c>
      <c r="B1746">
        <v>5</v>
      </c>
      <c r="C1746" t="s">
        <v>885</v>
      </c>
    </row>
    <row r="1747" spans="1:3" x14ac:dyDescent="0.25">
      <c r="A1747">
        <v>2708956</v>
      </c>
      <c r="B1747">
        <v>5</v>
      </c>
      <c r="C1747" t="s">
        <v>885</v>
      </c>
    </row>
    <row r="1748" spans="1:3" x14ac:dyDescent="0.25">
      <c r="A1748">
        <v>2709004</v>
      </c>
      <c r="B1748">
        <v>5</v>
      </c>
      <c r="C1748" t="s">
        <v>885</v>
      </c>
    </row>
    <row r="1749" spans="1:3" x14ac:dyDescent="0.25">
      <c r="A1749">
        <v>2709103</v>
      </c>
      <c r="B1749">
        <v>5</v>
      </c>
      <c r="C1749" t="s">
        <v>885</v>
      </c>
    </row>
    <row r="1750" spans="1:3" x14ac:dyDescent="0.25">
      <c r="A1750">
        <v>2709152</v>
      </c>
      <c r="B1750">
        <v>5</v>
      </c>
      <c r="C1750" t="s">
        <v>885</v>
      </c>
    </row>
    <row r="1751" spans="1:3" x14ac:dyDescent="0.25">
      <c r="A1751">
        <v>2709202</v>
      </c>
      <c r="B1751">
        <v>5</v>
      </c>
      <c r="C1751" t="s">
        <v>885</v>
      </c>
    </row>
    <row r="1752" spans="1:3" x14ac:dyDescent="0.25">
      <c r="A1752">
        <v>2709301</v>
      </c>
      <c r="B1752">
        <v>5</v>
      </c>
      <c r="C1752" t="s">
        <v>885</v>
      </c>
    </row>
    <row r="1753" spans="1:3" x14ac:dyDescent="0.25">
      <c r="A1753">
        <v>2709400</v>
      </c>
      <c r="B1753">
        <v>5</v>
      </c>
      <c r="C1753" t="s">
        <v>885</v>
      </c>
    </row>
    <row r="1754" spans="1:3" x14ac:dyDescent="0.25">
      <c r="A1754">
        <v>2800100</v>
      </c>
      <c r="B1754">
        <v>5</v>
      </c>
      <c r="C1754" t="s">
        <v>886</v>
      </c>
    </row>
    <row r="1755" spans="1:3" x14ac:dyDescent="0.25">
      <c r="A1755">
        <v>2800209</v>
      </c>
      <c r="B1755">
        <v>5</v>
      </c>
      <c r="C1755" t="s">
        <v>886</v>
      </c>
    </row>
    <row r="1756" spans="1:3" x14ac:dyDescent="0.25">
      <c r="A1756">
        <v>2800308</v>
      </c>
      <c r="B1756">
        <v>5</v>
      </c>
      <c r="C1756" t="s">
        <v>886</v>
      </c>
    </row>
    <row r="1757" spans="1:3" x14ac:dyDescent="0.25">
      <c r="A1757">
        <v>2800407</v>
      </c>
      <c r="B1757">
        <v>5</v>
      </c>
      <c r="C1757" t="s">
        <v>886</v>
      </c>
    </row>
    <row r="1758" spans="1:3" x14ac:dyDescent="0.25">
      <c r="A1758">
        <v>2800506</v>
      </c>
      <c r="B1758">
        <v>5</v>
      </c>
      <c r="C1758" t="s">
        <v>886</v>
      </c>
    </row>
    <row r="1759" spans="1:3" x14ac:dyDescent="0.25">
      <c r="A1759">
        <v>2800605</v>
      </c>
      <c r="B1759">
        <v>5</v>
      </c>
      <c r="C1759" t="s">
        <v>886</v>
      </c>
    </row>
    <row r="1760" spans="1:3" x14ac:dyDescent="0.25">
      <c r="A1760">
        <v>2800670</v>
      </c>
      <c r="B1760">
        <v>5</v>
      </c>
      <c r="C1760" t="s">
        <v>886</v>
      </c>
    </row>
    <row r="1761" spans="1:3" x14ac:dyDescent="0.25">
      <c r="A1761">
        <v>2800704</v>
      </c>
      <c r="B1761">
        <v>5</v>
      </c>
      <c r="C1761" t="s">
        <v>886</v>
      </c>
    </row>
    <row r="1762" spans="1:3" x14ac:dyDescent="0.25">
      <c r="A1762">
        <v>2801009</v>
      </c>
      <c r="B1762">
        <v>5</v>
      </c>
      <c r="C1762" t="s">
        <v>886</v>
      </c>
    </row>
    <row r="1763" spans="1:3" x14ac:dyDescent="0.25">
      <c r="A1763">
        <v>2801108</v>
      </c>
      <c r="B1763">
        <v>5</v>
      </c>
      <c r="C1763" t="s">
        <v>886</v>
      </c>
    </row>
    <row r="1764" spans="1:3" x14ac:dyDescent="0.25">
      <c r="A1764">
        <v>2801207</v>
      </c>
      <c r="B1764">
        <v>5</v>
      </c>
      <c r="C1764" t="s">
        <v>886</v>
      </c>
    </row>
    <row r="1765" spans="1:3" x14ac:dyDescent="0.25">
      <c r="A1765">
        <v>2801306</v>
      </c>
      <c r="B1765">
        <v>5</v>
      </c>
      <c r="C1765" t="s">
        <v>886</v>
      </c>
    </row>
    <row r="1766" spans="1:3" x14ac:dyDescent="0.25">
      <c r="A1766">
        <v>2801405</v>
      </c>
      <c r="B1766">
        <v>5</v>
      </c>
      <c r="C1766" t="s">
        <v>886</v>
      </c>
    </row>
    <row r="1767" spans="1:3" x14ac:dyDescent="0.25">
      <c r="A1767">
        <v>2801504</v>
      </c>
      <c r="B1767">
        <v>5</v>
      </c>
      <c r="C1767" t="s">
        <v>886</v>
      </c>
    </row>
    <row r="1768" spans="1:3" x14ac:dyDescent="0.25">
      <c r="A1768">
        <v>2801603</v>
      </c>
      <c r="B1768">
        <v>5</v>
      </c>
      <c r="C1768" t="s">
        <v>886</v>
      </c>
    </row>
    <row r="1769" spans="1:3" x14ac:dyDescent="0.25">
      <c r="A1769">
        <v>2801702</v>
      </c>
      <c r="B1769">
        <v>5</v>
      </c>
      <c r="C1769" t="s">
        <v>886</v>
      </c>
    </row>
    <row r="1770" spans="1:3" x14ac:dyDescent="0.25">
      <c r="A1770">
        <v>2801900</v>
      </c>
      <c r="B1770">
        <v>5</v>
      </c>
      <c r="C1770" t="s">
        <v>886</v>
      </c>
    </row>
    <row r="1771" spans="1:3" x14ac:dyDescent="0.25">
      <c r="A1771">
        <v>2802007</v>
      </c>
      <c r="B1771">
        <v>5</v>
      </c>
      <c r="C1771" t="s">
        <v>886</v>
      </c>
    </row>
    <row r="1772" spans="1:3" x14ac:dyDescent="0.25">
      <c r="A1772">
        <v>2802106</v>
      </c>
      <c r="B1772">
        <v>5</v>
      </c>
      <c r="C1772" t="s">
        <v>886</v>
      </c>
    </row>
    <row r="1773" spans="1:3" x14ac:dyDescent="0.25">
      <c r="A1773">
        <v>2802205</v>
      </c>
      <c r="B1773">
        <v>5</v>
      </c>
      <c r="C1773" t="s">
        <v>886</v>
      </c>
    </row>
    <row r="1774" spans="1:3" x14ac:dyDescent="0.25">
      <c r="A1774">
        <v>2802304</v>
      </c>
      <c r="B1774">
        <v>5</v>
      </c>
      <c r="C1774" t="s">
        <v>886</v>
      </c>
    </row>
    <row r="1775" spans="1:3" x14ac:dyDescent="0.25">
      <c r="A1775">
        <v>2802403</v>
      </c>
      <c r="B1775">
        <v>5</v>
      </c>
      <c r="C1775" t="s">
        <v>886</v>
      </c>
    </row>
    <row r="1776" spans="1:3" x14ac:dyDescent="0.25">
      <c r="A1776">
        <v>2802502</v>
      </c>
      <c r="B1776">
        <v>5</v>
      </c>
      <c r="C1776" t="s">
        <v>886</v>
      </c>
    </row>
    <row r="1777" spans="1:3" x14ac:dyDescent="0.25">
      <c r="A1777">
        <v>2802601</v>
      </c>
      <c r="B1777">
        <v>5</v>
      </c>
      <c r="C1777" t="s">
        <v>886</v>
      </c>
    </row>
    <row r="1778" spans="1:3" x14ac:dyDescent="0.25">
      <c r="A1778">
        <v>2802700</v>
      </c>
      <c r="B1778">
        <v>5</v>
      </c>
      <c r="C1778" t="s">
        <v>886</v>
      </c>
    </row>
    <row r="1779" spans="1:3" x14ac:dyDescent="0.25">
      <c r="A1779">
        <v>2802809</v>
      </c>
      <c r="B1779">
        <v>5</v>
      </c>
      <c r="C1779" t="s">
        <v>886</v>
      </c>
    </row>
    <row r="1780" spans="1:3" x14ac:dyDescent="0.25">
      <c r="A1780">
        <v>2802908</v>
      </c>
      <c r="B1780">
        <v>5</v>
      </c>
      <c r="C1780" t="s">
        <v>886</v>
      </c>
    </row>
    <row r="1781" spans="1:3" x14ac:dyDescent="0.25">
      <c r="A1781">
        <v>2803005</v>
      </c>
      <c r="B1781">
        <v>5</v>
      </c>
      <c r="C1781" t="s">
        <v>886</v>
      </c>
    </row>
    <row r="1782" spans="1:3" x14ac:dyDescent="0.25">
      <c r="A1782">
        <v>2803104</v>
      </c>
      <c r="B1782">
        <v>5</v>
      </c>
      <c r="C1782" t="s">
        <v>886</v>
      </c>
    </row>
    <row r="1783" spans="1:3" x14ac:dyDescent="0.25">
      <c r="A1783">
        <v>2803203</v>
      </c>
      <c r="B1783">
        <v>5</v>
      </c>
      <c r="C1783" t="s">
        <v>886</v>
      </c>
    </row>
    <row r="1784" spans="1:3" x14ac:dyDescent="0.25">
      <c r="A1784">
        <v>2803302</v>
      </c>
      <c r="B1784">
        <v>5</v>
      </c>
      <c r="C1784" t="s">
        <v>886</v>
      </c>
    </row>
    <row r="1785" spans="1:3" x14ac:dyDescent="0.25">
      <c r="A1785">
        <v>2803401</v>
      </c>
      <c r="B1785">
        <v>5</v>
      </c>
      <c r="C1785" t="s">
        <v>886</v>
      </c>
    </row>
    <row r="1786" spans="1:3" x14ac:dyDescent="0.25">
      <c r="A1786">
        <v>2803500</v>
      </c>
      <c r="B1786">
        <v>5</v>
      </c>
      <c r="C1786" t="s">
        <v>886</v>
      </c>
    </row>
    <row r="1787" spans="1:3" x14ac:dyDescent="0.25">
      <c r="A1787">
        <v>2803609</v>
      </c>
      <c r="B1787">
        <v>5</v>
      </c>
      <c r="C1787" t="s">
        <v>886</v>
      </c>
    </row>
    <row r="1788" spans="1:3" x14ac:dyDescent="0.25">
      <c r="A1788">
        <v>2803708</v>
      </c>
      <c r="B1788">
        <v>5</v>
      </c>
      <c r="C1788" t="s">
        <v>886</v>
      </c>
    </row>
    <row r="1789" spans="1:3" x14ac:dyDescent="0.25">
      <c r="A1789">
        <v>2803807</v>
      </c>
      <c r="B1789">
        <v>5</v>
      </c>
      <c r="C1789" t="s">
        <v>886</v>
      </c>
    </row>
    <row r="1790" spans="1:3" x14ac:dyDescent="0.25">
      <c r="A1790">
        <v>2803906</v>
      </c>
      <c r="B1790">
        <v>5</v>
      </c>
      <c r="C1790" t="s">
        <v>886</v>
      </c>
    </row>
    <row r="1791" spans="1:3" x14ac:dyDescent="0.25">
      <c r="A1791">
        <v>2804003</v>
      </c>
      <c r="B1791">
        <v>5</v>
      </c>
      <c r="C1791" t="s">
        <v>886</v>
      </c>
    </row>
    <row r="1792" spans="1:3" x14ac:dyDescent="0.25">
      <c r="A1792">
        <v>2804102</v>
      </c>
      <c r="B1792">
        <v>5</v>
      </c>
      <c r="C1792" t="s">
        <v>886</v>
      </c>
    </row>
    <row r="1793" spans="1:3" x14ac:dyDescent="0.25">
      <c r="A1793">
        <v>2804201</v>
      </c>
      <c r="B1793">
        <v>5</v>
      </c>
      <c r="C1793" t="s">
        <v>886</v>
      </c>
    </row>
    <row r="1794" spans="1:3" x14ac:dyDescent="0.25">
      <c r="A1794">
        <v>2804300</v>
      </c>
      <c r="B1794">
        <v>5</v>
      </c>
      <c r="C1794" t="s">
        <v>886</v>
      </c>
    </row>
    <row r="1795" spans="1:3" x14ac:dyDescent="0.25">
      <c r="A1795">
        <v>2804409</v>
      </c>
      <c r="B1795">
        <v>5</v>
      </c>
      <c r="C1795" t="s">
        <v>886</v>
      </c>
    </row>
    <row r="1796" spans="1:3" x14ac:dyDescent="0.25">
      <c r="A1796">
        <v>2804458</v>
      </c>
      <c r="B1796">
        <v>5</v>
      </c>
      <c r="C1796" t="s">
        <v>886</v>
      </c>
    </row>
    <row r="1797" spans="1:3" x14ac:dyDescent="0.25">
      <c r="A1797">
        <v>2804508</v>
      </c>
      <c r="B1797">
        <v>5</v>
      </c>
      <c r="C1797" t="s">
        <v>886</v>
      </c>
    </row>
    <row r="1798" spans="1:3" x14ac:dyDescent="0.25">
      <c r="A1798">
        <v>2804607</v>
      </c>
      <c r="B1798">
        <v>5</v>
      </c>
      <c r="C1798" t="s">
        <v>886</v>
      </c>
    </row>
    <row r="1799" spans="1:3" x14ac:dyDescent="0.25">
      <c r="A1799">
        <v>2804706</v>
      </c>
      <c r="B1799">
        <v>5</v>
      </c>
      <c r="C1799" t="s">
        <v>886</v>
      </c>
    </row>
    <row r="1800" spans="1:3" x14ac:dyDescent="0.25">
      <c r="A1800">
        <v>2804805</v>
      </c>
      <c r="B1800">
        <v>5</v>
      </c>
      <c r="C1800" t="s">
        <v>886</v>
      </c>
    </row>
    <row r="1801" spans="1:3" x14ac:dyDescent="0.25">
      <c r="A1801">
        <v>2804904</v>
      </c>
      <c r="B1801">
        <v>5</v>
      </c>
      <c r="C1801" t="s">
        <v>886</v>
      </c>
    </row>
    <row r="1802" spans="1:3" x14ac:dyDescent="0.25">
      <c r="A1802">
        <v>2805000</v>
      </c>
      <c r="B1802">
        <v>5</v>
      </c>
      <c r="C1802" t="s">
        <v>886</v>
      </c>
    </row>
    <row r="1803" spans="1:3" x14ac:dyDescent="0.25">
      <c r="A1803">
        <v>2805109</v>
      </c>
      <c r="B1803">
        <v>5</v>
      </c>
      <c r="C1803" t="s">
        <v>886</v>
      </c>
    </row>
    <row r="1804" spans="1:3" x14ac:dyDescent="0.25">
      <c r="A1804">
        <v>2805208</v>
      </c>
      <c r="B1804">
        <v>5</v>
      </c>
      <c r="C1804" t="s">
        <v>886</v>
      </c>
    </row>
    <row r="1805" spans="1:3" x14ac:dyDescent="0.25">
      <c r="A1805">
        <v>2805307</v>
      </c>
      <c r="B1805">
        <v>5</v>
      </c>
      <c r="C1805" t="s">
        <v>886</v>
      </c>
    </row>
    <row r="1806" spans="1:3" x14ac:dyDescent="0.25">
      <c r="A1806">
        <v>2805406</v>
      </c>
      <c r="B1806">
        <v>5</v>
      </c>
      <c r="C1806" t="s">
        <v>886</v>
      </c>
    </row>
    <row r="1807" spans="1:3" x14ac:dyDescent="0.25">
      <c r="A1807">
        <v>2805505</v>
      </c>
      <c r="B1807">
        <v>5</v>
      </c>
      <c r="C1807" t="s">
        <v>886</v>
      </c>
    </row>
    <row r="1808" spans="1:3" x14ac:dyDescent="0.25">
      <c r="A1808">
        <v>2805604</v>
      </c>
      <c r="B1808">
        <v>5</v>
      </c>
      <c r="C1808" t="s">
        <v>886</v>
      </c>
    </row>
    <row r="1809" spans="1:3" x14ac:dyDescent="0.25">
      <c r="A1809">
        <v>2805703</v>
      </c>
      <c r="B1809">
        <v>5</v>
      </c>
      <c r="C1809" t="s">
        <v>886</v>
      </c>
    </row>
    <row r="1810" spans="1:3" x14ac:dyDescent="0.25">
      <c r="A1810">
        <v>2805802</v>
      </c>
      <c r="B1810">
        <v>5</v>
      </c>
      <c r="C1810" t="s">
        <v>886</v>
      </c>
    </row>
    <row r="1811" spans="1:3" x14ac:dyDescent="0.25">
      <c r="A1811">
        <v>2805901</v>
      </c>
      <c r="B1811">
        <v>5</v>
      </c>
      <c r="C1811" t="s">
        <v>886</v>
      </c>
    </row>
    <row r="1812" spans="1:3" x14ac:dyDescent="0.25">
      <c r="A1812">
        <v>2806008</v>
      </c>
      <c r="B1812">
        <v>5</v>
      </c>
      <c r="C1812" t="s">
        <v>886</v>
      </c>
    </row>
    <row r="1813" spans="1:3" x14ac:dyDescent="0.25">
      <c r="A1813">
        <v>2806107</v>
      </c>
      <c r="B1813">
        <v>5</v>
      </c>
      <c r="C1813" t="s">
        <v>886</v>
      </c>
    </row>
    <row r="1814" spans="1:3" x14ac:dyDescent="0.25">
      <c r="A1814">
        <v>2806206</v>
      </c>
      <c r="B1814">
        <v>5</v>
      </c>
      <c r="C1814" t="s">
        <v>886</v>
      </c>
    </row>
    <row r="1815" spans="1:3" x14ac:dyDescent="0.25">
      <c r="A1815">
        <v>2806305</v>
      </c>
      <c r="B1815">
        <v>5</v>
      </c>
      <c r="C1815" t="s">
        <v>886</v>
      </c>
    </row>
    <row r="1816" spans="1:3" x14ac:dyDescent="0.25">
      <c r="A1816">
        <v>2806404</v>
      </c>
      <c r="B1816">
        <v>5</v>
      </c>
      <c r="C1816" t="s">
        <v>886</v>
      </c>
    </row>
    <row r="1817" spans="1:3" x14ac:dyDescent="0.25">
      <c r="A1817">
        <v>2806503</v>
      </c>
      <c r="B1817">
        <v>5</v>
      </c>
      <c r="C1817" t="s">
        <v>886</v>
      </c>
    </row>
    <row r="1818" spans="1:3" x14ac:dyDescent="0.25">
      <c r="A1818">
        <v>2806602</v>
      </c>
      <c r="B1818">
        <v>5</v>
      </c>
      <c r="C1818" t="s">
        <v>886</v>
      </c>
    </row>
    <row r="1819" spans="1:3" x14ac:dyDescent="0.25">
      <c r="A1819">
        <v>2806701</v>
      </c>
      <c r="B1819">
        <v>5</v>
      </c>
      <c r="C1819" t="s">
        <v>886</v>
      </c>
    </row>
    <row r="1820" spans="1:3" x14ac:dyDescent="0.25">
      <c r="A1820">
        <v>2806800</v>
      </c>
      <c r="B1820">
        <v>5</v>
      </c>
      <c r="C1820" t="s">
        <v>886</v>
      </c>
    </row>
    <row r="1821" spans="1:3" x14ac:dyDescent="0.25">
      <c r="A1821">
        <v>2806909</v>
      </c>
      <c r="B1821">
        <v>5</v>
      </c>
      <c r="C1821" t="s">
        <v>886</v>
      </c>
    </row>
    <row r="1822" spans="1:3" x14ac:dyDescent="0.25">
      <c r="A1822">
        <v>2807006</v>
      </c>
      <c r="B1822">
        <v>5</v>
      </c>
      <c r="C1822" t="s">
        <v>886</v>
      </c>
    </row>
    <row r="1823" spans="1:3" x14ac:dyDescent="0.25">
      <c r="A1823">
        <v>2807105</v>
      </c>
      <c r="B1823">
        <v>5</v>
      </c>
      <c r="C1823" t="s">
        <v>886</v>
      </c>
    </row>
    <row r="1824" spans="1:3" x14ac:dyDescent="0.25">
      <c r="A1824">
        <v>2807204</v>
      </c>
      <c r="B1824">
        <v>5</v>
      </c>
      <c r="C1824" t="s">
        <v>886</v>
      </c>
    </row>
    <row r="1825" spans="1:3" x14ac:dyDescent="0.25">
      <c r="A1825">
        <v>2807303</v>
      </c>
      <c r="B1825">
        <v>5</v>
      </c>
      <c r="C1825" t="s">
        <v>886</v>
      </c>
    </row>
    <row r="1826" spans="1:3" x14ac:dyDescent="0.25">
      <c r="A1826">
        <v>2807402</v>
      </c>
      <c r="B1826">
        <v>5</v>
      </c>
      <c r="C1826" t="s">
        <v>886</v>
      </c>
    </row>
    <row r="1827" spans="1:3" x14ac:dyDescent="0.25">
      <c r="A1827">
        <v>2807501</v>
      </c>
      <c r="B1827">
        <v>5</v>
      </c>
      <c r="C1827" t="s">
        <v>886</v>
      </c>
    </row>
    <row r="1828" spans="1:3" x14ac:dyDescent="0.25">
      <c r="A1828">
        <v>2807600</v>
      </c>
      <c r="B1828">
        <v>5</v>
      </c>
      <c r="C1828" t="s">
        <v>886</v>
      </c>
    </row>
    <row r="1829" spans="1:3" x14ac:dyDescent="0.25">
      <c r="A1829">
        <v>2900108</v>
      </c>
      <c r="B1829">
        <v>6</v>
      </c>
      <c r="C1829" t="s">
        <v>887</v>
      </c>
    </row>
    <row r="1830" spans="1:3" x14ac:dyDescent="0.25">
      <c r="A1830">
        <v>2900207</v>
      </c>
      <c r="B1830">
        <v>6</v>
      </c>
      <c r="C1830" t="s">
        <v>887</v>
      </c>
    </row>
    <row r="1831" spans="1:3" x14ac:dyDescent="0.25">
      <c r="A1831">
        <v>2900306</v>
      </c>
      <c r="B1831">
        <v>6</v>
      </c>
      <c r="C1831" t="s">
        <v>887</v>
      </c>
    </row>
    <row r="1832" spans="1:3" x14ac:dyDescent="0.25">
      <c r="A1832">
        <v>2900355</v>
      </c>
      <c r="B1832">
        <v>6</v>
      </c>
      <c r="C1832" t="s">
        <v>887</v>
      </c>
    </row>
    <row r="1833" spans="1:3" x14ac:dyDescent="0.25">
      <c r="A1833">
        <v>2900405</v>
      </c>
      <c r="B1833">
        <v>6</v>
      </c>
      <c r="C1833" t="s">
        <v>887</v>
      </c>
    </row>
    <row r="1834" spans="1:3" x14ac:dyDescent="0.25">
      <c r="A1834">
        <v>2900504</v>
      </c>
      <c r="B1834">
        <v>6</v>
      </c>
      <c r="C1834" t="s">
        <v>887</v>
      </c>
    </row>
    <row r="1835" spans="1:3" x14ac:dyDescent="0.25">
      <c r="A1835">
        <v>2900603</v>
      </c>
      <c r="B1835">
        <v>6</v>
      </c>
      <c r="C1835" t="s">
        <v>887</v>
      </c>
    </row>
    <row r="1836" spans="1:3" x14ac:dyDescent="0.25">
      <c r="A1836">
        <v>2900702</v>
      </c>
      <c r="B1836">
        <v>6</v>
      </c>
      <c r="C1836" t="s">
        <v>887</v>
      </c>
    </row>
    <row r="1837" spans="1:3" x14ac:dyDescent="0.25">
      <c r="A1837">
        <v>2900801</v>
      </c>
      <c r="B1837">
        <v>6</v>
      </c>
      <c r="C1837" t="s">
        <v>887</v>
      </c>
    </row>
    <row r="1838" spans="1:3" x14ac:dyDescent="0.25">
      <c r="A1838">
        <v>2900900</v>
      </c>
      <c r="B1838">
        <v>6</v>
      </c>
      <c r="C1838" t="s">
        <v>887</v>
      </c>
    </row>
    <row r="1839" spans="1:3" x14ac:dyDescent="0.25">
      <c r="A1839">
        <v>2901007</v>
      </c>
      <c r="B1839">
        <v>6</v>
      </c>
      <c r="C1839" t="s">
        <v>887</v>
      </c>
    </row>
    <row r="1840" spans="1:3" x14ac:dyDescent="0.25">
      <c r="A1840">
        <v>2901106</v>
      </c>
      <c r="B1840">
        <v>6</v>
      </c>
      <c r="C1840" t="s">
        <v>887</v>
      </c>
    </row>
    <row r="1841" spans="1:3" x14ac:dyDescent="0.25">
      <c r="A1841">
        <v>2901155</v>
      </c>
      <c r="B1841">
        <v>6</v>
      </c>
      <c r="C1841" t="s">
        <v>887</v>
      </c>
    </row>
    <row r="1842" spans="1:3" x14ac:dyDescent="0.25">
      <c r="A1842">
        <v>2901205</v>
      </c>
      <c r="B1842">
        <v>6</v>
      </c>
      <c r="C1842" t="s">
        <v>887</v>
      </c>
    </row>
    <row r="1843" spans="1:3" x14ac:dyDescent="0.25">
      <c r="A1843">
        <v>2901304</v>
      </c>
      <c r="B1843">
        <v>6</v>
      </c>
      <c r="C1843" t="s">
        <v>887</v>
      </c>
    </row>
    <row r="1844" spans="1:3" x14ac:dyDescent="0.25">
      <c r="A1844">
        <v>2901353</v>
      </c>
      <c r="B1844">
        <v>6</v>
      </c>
      <c r="C1844" t="s">
        <v>887</v>
      </c>
    </row>
    <row r="1845" spans="1:3" x14ac:dyDescent="0.25">
      <c r="A1845">
        <v>2901403</v>
      </c>
      <c r="B1845">
        <v>6</v>
      </c>
      <c r="C1845" t="s">
        <v>887</v>
      </c>
    </row>
    <row r="1846" spans="1:3" x14ac:dyDescent="0.25">
      <c r="A1846">
        <v>2901502</v>
      </c>
      <c r="B1846">
        <v>6</v>
      </c>
      <c r="C1846" t="s">
        <v>887</v>
      </c>
    </row>
    <row r="1847" spans="1:3" x14ac:dyDescent="0.25">
      <c r="A1847">
        <v>2901601</v>
      </c>
      <c r="B1847">
        <v>6</v>
      </c>
      <c r="C1847" t="s">
        <v>887</v>
      </c>
    </row>
    <row r="1848" spans="1:3" x14ac:dyDescent="0.25">
      <c r="A1848">
        <v>2901700</v>
      </c>
      <c r="B1848">
        <v>6</v>
      </c>
      <c r="C1848" t="s">
        <v>887</v>
      </c>
    </row>
    <row r="1849" spans="1:3" x14ac:dyDescent="0.25">
      <c r="A1849">
        <v>2901809</v>
      </c>
      <c r="B1849">
        <v>6</v>
      </c>
      <c r="C1849" t="s">
        <v>887</v>
      </c>
    </row>
    <row r="1850" spans="1:3" x14ac:dyDescent="0.25">
      <c r="A1850">
        <v>2901908</v>
      </c>
      <c r="B1850">
        <v>6</v>
      </c>
      <c r="C1850" t="s">
        <v>887</v>
      </c>
    </row>
    <row r="1851" spans="1:3" x14ac:dyDescent="0.25">
      <c r="A1851">
        <v>2901957</v>
      </c>
      <c r="B1851">
        <v>6</v>
      </c>
      <c r="C1851" t="s">
        <v>887</v>
      </c>
    </row>
    <row r="1852" spans="1:3" x14ac:dyDescent="0.25">
      <c r="A1852">
        <v>2902005</v>
      </c>
      <c r="B1852">
        <v>6</v>
      </c>
      <c r="C1852" t="s">
        <v>887</v>
      </c>
    </row>
    <row r="1853" spans="1:3" x14ac:dyDescent="0.25">
      <c r="A1853">
        <v>2902054</v>
      </c>
      <c r="B1853">
        <v>6</v>
      </c>
      <c r="C1853" t="s">
        <v>887</v>
      </c>
    </row>
    <row r="1854" spans="1:3" x14ac:dyDescent="0.25">
      <c r="A1854">
        <v>2902104</v>
      </c>
      <c r="B1854">
        <v>6</v>
      </c>
      <c r="C1854" t="s">
        <v>887</v>
      </c>
    </row>
    <row r="1855" spans="1:3" x14ac:dyDescent="0.25">
      <c r="A1855">
        <v>2902203</v>
      </c>
      <c r="B1855">
        <v>6</v>
      </c>
      <c r="C1855" t="s">
        <v>887</v>
      </c>
    </row>
    <row r="1856" spans="1:3" x14ac:dyDescent="0.25">
      <c r="A1856">
        <v>2902252</v>
      </c>
      <c r="B1856">
        <v>6</v>
      </c>
      <c r="C1856" t="s">
        <v>887</v>
      </c>
    </row>
    <row r="1857" spans="1:3" x14ac:dyDescent="0.25">
      <c r="A1857">
        <v>2902302</v>
      </c>
      <c r="B1857">
        <v>6</v>
      </c>
      <c r="C1857" t="s">
        <v>887</v>
      </c>
    </row>
    <row r="1858" spans="1:3" x14ac:dyDescent="0.25">
      <c r="A1858">
        <v>2902401</v>
      </c>
      <c r="B1858">
        <v>6</v>
      </c>
      <c r="C1858" t="s">
        <v>887</v>
      </c>
    </row>
    <row r="1859" spans="1:3" x14ac:dyDescent="0.25">
      <c r="A1859">
        <v>2902500</v>
      </c>
      <c r="B1859">
        <v>6</v>
      </c>
      <c r="C1859" t="s">
        <v>887</v>
      </c>
    </row>
    <row r="1860" spans="1:3" x14ac:dyDescent="0.25">
      <c r="A1860">
        <v>2902609</v>
      </c>
      <c r="B1860">
        <v>6</v>
      </c>
      <c r="C1860" t="s">
        <v>887</v>
      </c>
    </row>
    <row r="1861" spans="1:3" x14ac:dyDescent="0.25">
      <c r="A1861">
        <v>2902658</v>
      </c>
      <c r="B1861">
        <v>6</v>
      </c>
      <c r="C1861" t="s">
        <v>887</v>
      </c>
    </row>
    <row r="1862" spans="1:3" x14ac:dyDescent="0.25">
      <c r="A1862">
        <v>2902708</v>
      </c>
      <c r="B1862">
        <v>6</v>
      </c>
      <c r="C1862" t="s">
        <v>887</v>
      </c>
    </row>
    <row r="1863" spans="1:3" x14ac:dyDescent="0.25">
      <c r="A1863">
        <v>2902807</v>
      </c>
      <c r="B1863">
        <v>6</v>
      </c>
      <c r="C1863" t="s">
        <v>887</v>
      </c>
    </row>
    <row r="1864" spans="1:3" x14ac:dyDescent="0.25">
      <c r="A1864">
        <v>2902906</v>
      </c>
      <c r="B1864">
        <v>6</v>
      </c>
      <c r="C1864" t="s">
        <v>887</v>
      </c>
    </row>
    <row r="1865" spans="1:3" x14ac:dyDescent="0.25">
      <c r="A1865">
        <v>2903003</v>
      </c>
      <c r="B1865">
        <v>6</v>
      </c>
      <c r="C1865" t="s">
        <v>887</v>
      </c>
    </row>
    <row r="1866" spans="1:3" x14ac:dyDescent="0.25">
      <c r="A1866">
        <v>2903102</v>
      </c>
      <c r="B1866">
        <v>6</v>
      </c>
      <c r="C1866" t="s">
        <v>887</v>
      </c>
    </row>
    <row r="1867" spans="1:3" x14ac:dyDescent="0.25">
      <c r="A1867">
        <v>2903201</v>
      </c>
      <c r="B1867">
        <v>6</v>
      </c>
      <c r="C1867" t="s">
        <v>887</v>
      </c>
    </row>
    <row r="1868" spans="1:3" x14ac:dyDescent="0.25">
      <c r="A1868">
        <v>2903235</v>
      </c>
      <c r="B1868">
        <v>6</v>
      </c>
      <c r="C1868" t="s">
        <v>887</v>
      </c>
    </row>
    <row r="1869" spans="1:3" x14ac:dyDescent="0.25">
      <c r="A1869">
        <v>2903276</v>
      </c>
      <c r="B1869">
        <v>6</v>
      </c>
      <c r="C1869" t="s">
        <v>887</v>
      </c>
    </row>
    <row r="1870" spans="1:3" x14ac:dyDescent="0.25">
      <c r="A1870">
        <v>2903300</v>
      </c>
      <c r="B1870">
        <v>6</v>
      </c>
      <c r="C1870" t="s">
        <v>887</v>
      </c>
    </row>
    <row r="1871" spans="1:3" x14ac:dyDescent="0.25">
      <c r="A1871">
        <v>2903409</v>
      </c>
      <c r="B1871">
        <v>6</v>
      </c>
      <c r="C1871" t="s">
        <v>887</v>
      </c>
    </row>
    <row r="1872" spans="1:3" x14ac:dyDescent="0.25">
      <c r="A1872">
        <v>2903508</v>
      </c>
      <c r="B1872">
        <v>6</v>
      </c>
      <c r="C1872" t="s">
        <v>887</v>
      </c>
    </row>
    <row r="1873" spans="1:3" x14ac:dyDescent="0.25">
      <c r="A1873">
        <v>2903607</v>
      </c>
      <c r="B1873">
        <v>6</v>
      </c>
      <c r="C1873" t="s">
        <v>887</v>
      </c>
    </row>
    <row r="1874" spans="1:3" x14ac:dyDescent="0.25">
      <c r="A1874">
        <v>2903706</v>
      </c>
      <c r="B1874">
        <v>6</v>
      </c>
      <c r="C1874" t="s">
        <v>887</v>
      </c>
    </row>
    <row r="1875" spans="1:3" x14ac:dyDescent="0.25">
      <c r="A1875">
        <v>2903805</v>
      </c>
      <c r="B1875">
        <v>6</v>
      </c>
      <c r="C1875" t="s">
        <v>887</v>
      </c>
    </row>
    <row r="1876" spans="1:3" x14ac:dyDescent="0.25">
      <c r="A1876">
        <v>2903904</v>
      </c>
      <c r="B1876">
        <v>6</v>
      </c>
      <c r="C1876" t="s">
        <v>887</v>
      </c>
    </row>
    <row r="1877" spans="1:3" x14ac:dyDescent="0.25">
      <c r="A1877">
        <v>2903953</v>
      </c>
      <c r="B1877">
        <v>6</v>
      </c>
      <c r="C1877" t="s">
        <v>887</v>
      </c>
    </row>
    <row r="1878" spans="1:3" x14ac:dyDescent="0.25">
      <c r="A1878">
        <v>2904001</v>
      </c>
      <c r="B1878">
        <v>6</v>
      </c>
      <c r="C1878" t="s">
        <v>887</v>
      </c>
    </row>
    <row r="1879" spans="1:3" x14ac:dyDescent="0.25">
      <c r="A1879">
        <v>2904050</v>
      </c>
      <c r="B1879">
        <v>6</v>
      </c>
      <c r="C1879" t="s">
        <v>887</v>
      </c>
    </row>
    <row r="1880" spans="1:3" x14ac:dyDescent="0.25">
      <c r="A1880">
        <v>2904100</v>
      </c>
      <c r="B1880">
        <v>6</v>
      </c>
      <c r="C1880" t="s">
        <v>887</v>
      </c>
    </row>
    <row r="1881" spans="1:3" x14ac:dyDescent="0.25">
      <c r="A1881">
        <v>2904209</v>
      </c>
      <c r="B1881">
        <v>6</v>
      </c>
      <c r="C1881" t="s">
        <v>887</v>
      </c>
    </row>
    <row r="1882" spans="1:3" x14ac:dyDescent="0.25">
      <c r="A1882">
        <v>2904308</v>
      </c>
      <c r="B1882">
        <v>6</v>
      </c>
      <c r="C1882" t="s">
        <v>887</v>
      </c>
    </row>
    <row r="1883" spans="1:3" x14ac:dyDescent="0.25">
      <c r="A1883">
        <v>2904407</v>
      </c>
      <c r="B1883">
        <v>6</v>
      </c>
      <c r="C1883" t="s">
        <v>887</v>
      </c>
    </row>
    <row r="1884" spans="1:3" x14ac:dyDescent="0.25">
      <c r="A1884">
        <v>2904506</v>
      </c>
      <c r="B1884">
        <v>6</v>
      </c>
      <c r="C1884" t="s">
        <v>887</v>
      </c>
    </row>
    <row r="1885" spans="1:3" x14ac:dyDescent="0.25">
      <c r="A1885">
        <v>2904605</v>
      </c>
      <c r="B1885">
        <v>6</v>
      </c>
      <c r="C1885" t="s">
        <v>887</v>
      </c>
    </row>
    <row r="1886" spans="1:3" x14ac:dyDescent="0.25">
      <c r="A1886">
        <v>2904704</v>
      </c>
      <c r="B1886">
        <v>6</v>
      </c>
      <c r="C1886" t="s">
        <v>887</v>
      </c>
    </row>
    <row r="1887" spans="1:3" x14ac:dyDescent="0.25">
      <c r="A1887">
        <v>2904753</v>
      </c>
      <c r="B1887">
        <v>6</v>
      </c>
      <c r="C1887" t="s">
        <v>887</v>
      </c>
    </row>
    <row r="1888" spans="1:3" x14ac:dyDescent="0.25">
      <c r="A1888">
        <v>2904803</v>
      </c>
      <c r="B1888">
        <v>6</v>
      </c>
      <c r="C1888" t="s">
        <v>887</v>
      </c>
    </row>
    <row r="1889" spans="1:3" x14ac:dyDescent="0.25">
      <c r="A1889">
        <v>2904852</v>
      </c>
      <c r="B1889">
        <v>6</v>
      </c>
      <c r="C1889" t="s">
        <v>887</v>
      </c>
    </row>
    <row r="1890" spans="1:3" x14ac:dyDescent="0.25">
      <c r="A1890">
        <v>2904902</v>
      </c>
      <c r="B1890">
        <v>6</v>
      </c>
      <c r="C1890" t="s">
        <v>887</v>
      </c>
    </row>
    <row r="1891" spans="1:3" x14ac:dyDescent="0.25">
      <c r="A1891">
        <v>2905008</v>
      </c>
      <c r="B1891">
        <v>6</v>
      </c>
      <c r="C1891" t="s">
        <v>887</v>
      </c>
    </row>
    <row r="1892" spans="1:3" x14ac:dyDescent="0.25">
      <c r="A1892">
        <v>2905107</v>
      </c>
      <c r="B1892">
        <v>6</v>
      </c>
      <c r="C1892" t="s">
        <v>887</v>
      </c>
    </row>
    <row r="1893" spans="1:3" x14ac:dyDescent="0.25">
      <c r="A1893">
        <v>2905156</v>
      </c>
      <c r="B1893">
        <v>6</v>
      </c>
      <c r="C1893" t="s">
        <v>887</v>
      </c>
    </row>
    <row r="1894" spans="1:3" x14ac:dyDescent="0.25">
      <c r="A1894">
        <v>2905206</v>
      </c>
      <c r="B1894">
        <v>6</v>
      </c>
      <c r="C1894" t="s">
        <v>887</v>
      </c>
    </row>
    <row r="1895" spans="1:3" x14ac:dyDescent="0.25">
      <c r="A1895">
        <v>2905305</v>
      </c>
      <c r="B1895">
        <v>6</v>
      </c>
      <c r="C1895" t="s">
        <v>887</v>
      </c>
    </row>
    <row r="1896" spans="1:3" x14ac:dyDescent="0.25">
      <c r="A1896">
        <v>2905404</v>
      </c>
      <c r="B1896">
        <v>6</v>
      </c>
      <c r="C1896" t="s">
        <v>887</v>
      </c>
    </row>
    <row r="1897" spans="1:3" x14ac:dyDescent="0.25">
      <c r="A1897">
        <v>2905503</v>
      </c>
      <c r="B1897">
        <v>6</v>
      </c>
      <c r="C1897" t="s">
        <v>887</v>
      </c>
    </row>
    <row r="1898" spans="1:3" x14ac:dyDescent="0.25">
      <c r="A1898">
        <v>2905602</v>
      </c>
      <c r="B1898">
        <v>6</v>
      </c>
      <c r="C1898" t="s">
        <v>887</v>
      </c>
    </row>
    <row r="1899" spans="1:3" x14ac:dyDescent="0.25">
      <c r="A1899">
        <v>2905701</v>
      </c>
      <c r="B1899">
        <v>6</v>
      </c>
      <c r="C1899" t="s">
        <v>887</v>
      </c>
    </row>
    <row r="1900" spans="1:3" x14ac:dyDescent="0.25">
      <c r="A1900">
        <v>2905800</v>
      </c>
      <c r="B1900">
        <v>6</v>
      </c>
      <c r="C1900" t="s">
        <v>887</v>
      </c>
    </row>
    <row r="1901" spans="1:3" x14ac:dyDescent="0.25">
      <c r="A1901">
        <v>2905909</v>
      </c>
      <c r="B1901">
        <v>6</v>
      </c>
      <c r="C1901" t="s">
        <v>887</v>
      </c>
    </row>
    <row r="1902" spans="1:3" x14ac:dyDescent="0.25">
      <c r="A1902">
        <v>2906006</v>
      </c>
      <c r="B1902">
        <v>6</v>
      </c>
      <c r="C1902" t="s">
        <v>887</v>
      </c>
    </row>
    <row r="1903" spans="1:3" x14ac:dyDescent="0.25">
      <c r="A1903">
        <v>2906105</v>
      </c>
      <c r="B1903">
        <v>6</v>
      </c>
      <c r="C1903" t="s">
        <v>887</v>
      </c>
    </row>
    <row r="1904" spans="1:3" x14ac:dyDescent="0.25">
      <c r="A1904">
        <v>2906204</v>
      </c>
      <c r="B1904">
        <v>6</v>
      </c>
      <c r="C1904" t="s">
        <v>887</v>
      </c>
    </row>
    <row r="1905" spans="1:3" x14ac:dyDescent="0.25">
      <c r="A1905">
        <v>2906303</v>
      </c>
      <c r="B1905">
        <v>6</v>
      </c>
      <c r="C1905" t="s">
        <v>887</v>
      </c>
    </row>
    <row r="1906" spans="1:3" x14ac:dyDescent="0.25">
      <c r="A1906">
        <v>2906402</v>
      </c>
      <c r="B1906">
        <v>6</v>
      </c>
      <c r="C1906" t="s">
        <v>887</v>
      </c>
    </row>
    <row r="1907" spans="1:3" x14ac:dyDescent="0.25">
      <c r="A1907">
        <v>2906501</v>
      </c>
      <c r="B1907">
        <v>6</v>
      </c>
      <c r="C1907" t="s">
        <v>887</v>
      </c>
    </row>
    <row r="1908" spans="1:3" x14ac:dyDescent="0.25">
      <c r="A1908">
        <v>2906600</v>
      </c>
      <c r="B1908">
        <v>6</v>
      </c>
      <c r="C1908" t="s">
        <v>887</v>
      </c>
    </row>
    <row r="1909" spans="1:3" x14ac:dyDescent="0.25">
      <c r="A1909">
        <v>2906709</v>
      </c>
      <c r="B1909">
        <v>6</v>
      </c>
      <c r="C1909" t="s">
        <v>887</v>
      </c>
    </row>
    <row r="1910" spans="1:3" x14ac:dyDescent="0.25">
      <c r="A1910">
        <v>2906808</v>
      </c>
      <c r="B1910">
        <v>6</v>
      </c>
      <c r="C1910" t="s">
        <v>887</v>
      </c>
    </row>
    <row r="1911" spans="1:3" x14ac:dyDescent="0.25">
      <c r="A1911">
        <v>2906824</v>
      </c>
      <c r="B1911">
        <v>6</v>
      </c>
      <c r="C1911" t="s">
        <v>887</v>
      </c>
    </row>
    <row r="1912" spans="1:3" x14ac:dyDescent="0.25">
      <c r="A1912">
        <v>2906857</v>
      </c>
      <c r="B1912">
        <v>6</v>
      </c>
      <c r="C1912" t="s">
        <v>887</v>
      </c>
    </row>
    <row r="1913" spans="1:3" x14ac:dyDescent="0.25">
      <c r="A1913">
        <v>2906873</v>
      </c>
      <c r="B1913">
        <v>6</v>
      </c>
      <c r="C1913" t="s">
        <v>887</v>
      </c>
    </row>
    <row r="1914" spans="1:3" x14ac:dyDescent="0.25">
      <c r="A1914">
        <v>2906899</v>
      </c>
      <c r="B1914">
        <v>6</v>
      </c>
      <c r="C1914" t="s">
        <v>887</v>
      </c>
    </row>
    <row r="1915" spans="1:3" x14ac:dyDescent="0.25">
      <c r="A1915">
        <v>2906907</v>
      </c>
      <c r="B1915">
        <v>6</v>
      </c>
      <c r="C1915" t="s">
        <v>887</v>
      </c>
    </row>
    <row r="1916" spans="1:3" x14ac:dyDescent="0.25">
      <c r="A1916">
        <v>2907004</v>
      </c>
      <c r="B1916">
        <v>6</v>
      </c>
      <c r="C1916" t="s">
        <v>887</v>
      </c>
    </row>
    <row r="1917" spans="1:3" x14ac:dyDescent="0.25">
      <c r="A1917">
        <v>2907103</v>
      </c>
      <c r="B1917">
        <v>6</v>
      </c>
      <c r="C1917" t="s">
        <v>887</v>
      </c>
    </row>
    <row r="1918" spans="1:3" x14ac:dyDescent="0.25">
      <c r="A1918">
        <v>2907202</v>
      </c>
      <c r="B1918">
        <v>6</v>
      </c>
      <c r="C1918" t="s">
        <v>887</v>
      </c>
    </row>
    <row r="1919" spans="1:3" x14ac:dyDescent="0.25">
      <c r="A1919">
        <v>2907301</v>
      </c>
      <c r="B1919">
        <v>6</v>
      </c>
      <c r="C1919" t="s">
        <v>887</v>
      </c>
    </row>
    <row r="1920" spans="1:3" x14ac:dyDescent="0.25">
      <c r="A1920">
        <v>2907400</v>
      </c>
      <c r="B1920">
        <v>6</v>
      </c>
      <c r="C1920" t="s">
        <v>887</v>
      </c>
    </row>
    <row r="1921" spans="1:3" x14ac:dyDescent="0.25">
      <c r="A1921">
        <v>2907509</v>
      </c>
      <c r="B1921">
        <v>6</v>
      </c>
      <c r="C1921" t="s">
        <v>887</v>
      </c>
    </row>
    <row r="1922" spans="1:3" x14ac:dyDescent="0.25">
      <c r="A1922">
        <v>2907558</v>
      </c>
      <c r="B1922">
        <v>6</v>
      </c>
      <c r="C1922" t="s">
        <v>887</v>
      </c>
    </row>
    <row r="1923" spans="1:3" x14ac:dyDescent="0.25">
      <c r="A1923">
        <v>2907608</v>
      </c>
      <c r="B1923">
        <v>6</v>
      </c>
      <c r="C1923" t="s">
        <v>887</v>
      </c>
    </row>
    <row r="1924" spans="1:3" x14ac:dyDescent="0.25">
      <c r="A1924">
        <v>2907707</v>
      </c>
      <c r="B1924">
        <v>6</v>
      </c>
      <c r="C1924" t="s">
        <v>887</v>
      </c>
    </row>
    <row r="1925" spans="1:3" x14ac:dyDescent="0.25">
      <c r="A1925">
        <v>2907806</v>
      </c>
      <c r="B1925">
        <v>6</v>
      </c>
      <c r="C1925" t="s">
        <v>887</v>
      </c>
    </row>
    <row r="1926" spans="1:3" x14ac:dyDescent="0.25">
      <c r="A1926">
        <v>2907905</v>
      </c>
      <c r="B1926">
        <v>6</v>
      </c>
      <c r="C1926" t="s">
        <v>887</v>
      </c>
    </row>
    <row r="1927" spans="1:3" x14ac:dyDescent="0.25">
      <c r="A1927">
        <v>2908002</v>
      </c>
      <c r="B1927">
        <v>6</v>
      </c>
      <c r="C1927" t="s">
        <v>887</v>
      </c>
    </row>
    <row r="1928" spans="1:3" x14ac:dyDescent="0.25">
      <c r="A1928">
        <v>2908101</v>
      </c>
      <c r="B1928">
        <v>6</v>
      </c>
      <c r="C1928" t="s">
        <v>887</v>
      </c>
    </row>
    <row r="1929" spans="1:3" x14ac:dyDescent="0.25">
      <c r="A1929">
        <v>2908200</v>
      </c>
      <c r="B1929">
        <v>6</v>
      </c>
      <c r="C1929" t="s">
        <v>887</v>
      </c>
    </row>
    <row r="1930" spans="1:3" x14ac:dyDescent="0.25">
      <c r="A1930">
        <v>2908309</v>
      </c>
      <c r="B1930">
        <v>6</v>
      </c>
      <c r="C1930" t="s">
        <v>887</v>
      </c>
    </row>
    <row r="1931" spans="1:3" x14ac:dyDescent="0.25">
      <c r="A1931">
        <v>2908408</v>
      </c>
      <c r="B1931">
        <v>6</v>
      </c>
      <c r="C1931" t="s">
        <v>887</v>
      </c>
    </row>
    <row r="1932" spans="1:3" x14ac:dyDescent="0.25">
      <c r="A1932">
        <v>2908507</v>
      </c>
      <c r="B1932">
        <v>6</v>
      </c>
      <c r="C1932" t="s">
        <v>887</v>
      </c>
    </row>
    <row r="1933" spans="1:3" x14ac:dyDescent="0.25">
      <c r="A1933">
        <v>2908606</v>
      </c>
      <c r="B1933">
        <v>6</v>
      </c>
      <c r="C1933" t="s">
        <v>887</v>
      </c>
    </row>
    <row r="1934" spans="1:3" x14ac:dyDescent="0.25">
      <c r="A1934">
        <v>2908705</v>
      </c>
      <c r="B1934">
        <v>6</v>
      </c>
      <c r="C1934" t="s">
        <v>887</v>
      </c>
    </row>
    <row r="1935" spans="1:3" x14ac:dyDescent="0.25">
      <c r="A1935">
        <v>2908804</v>
      </c>
      <c r="B1935">
        <v>6</v>
      </c>
      <c r="C1935" t="s">
        <v>887</v>
      </c>
    </row>
    <row r="1936" spans="1:3" x14ac:dyDescent="0.25">
      <c r="A1936">
        <v>2908903</v>
      </c>
      <c r="B1936">
        <v>6</v>
      </c>
      <c r="C1936" t="s">
        <v>887</v>
      </c>
    </row>
    <row r="1937" spans="1:3" x14ac:dyDescent="0.25">
      <c r="A1937">
        <v>2909000</v>
      </c>
      <c r="B1937">
        <v>6</v>
      </c>
      <c r="C1937" t="s">
        <v>887</v>
      </c>
    </row>
    <row r="1938" spans="1:3" x14ac:dyDescent="0.25">
      <c r="A1938">
        <v>2909109</v>
      </c>
      <c r="B1938">
        <v>6</v>
      </c>
      <c r="C1938" t="s">
        <v>887</v>
      </c>
    </row>
    <row r="1939" spans="1:3" x14ac:dyDescent="0.25">
      <c r="A1939">
        <v>2909208</v>
      </c>
      <c r="B1939">
        <v>6</v>
      </c>
      <c r="C1939" t="s">
        <v>887</v>
      </c>
    </row>
    <row r="1940" spans="1:3" x14ac:dyDescent="0.25">
      <c r="A1940">
        <v>2909307</v>
      </c>
      <c r="B1940">
        <v>6</v>
      </c>
      <c r="C1940" t="s">
        <v>887</v>
      </c>
    </row>
    <row r="1941" spans="1:3" x14ac:dyDescent="0.25">
      <c r="A1941">
        <v>2909406</v>
      </c>
      <c r="B1941">
        <v>6</v>
      </c>
      <c r="C1941" t="s">
        <v>887</v>
      </c>
    </row>
    <row r="1942" spans="1:3" x14ac:dyDescent="0.25">
      <c r="A1942">
        <v>2909505</v>
      </c>
      <c r="B1942">
        <v>6</v>
      </c>
      <c r="C1942" t="s">
        <v>887</v>
      </c>
    </row>
    <row r="1943" spans="1:3" x14ac:dyDescent="0.25">
      <c r="A1943">
        <v>2909604</v>
      </c>
      <c r="B1943">
        <v>6</v>
      </c>
      <c r="C1943" t="s">
        <v>887</v>
      </c>
    </row>
    <row r="1944" spans="1:3" x14ac:dyDescent="0.25">
      <c r="A1944">
        <v>2909703</v>
      </c>
      <c r="B1944">
        <v>6</v>
      </c>
      <c r="C1944" t="s">
        <v>887</v>
      </c>
    </row>
    <row r="1945" spans="1:3" x14ac:dyDescent="0.25">
      <c r="A1945">
        <v>2909802</v>
      </c>
      <c r="B1945">
        <v>6</v>
      </c>
      <c r="C1945" t="s">
        <v>887</v>
      </c>
    </row>
    <row r="1946" spans="1:3" x14ac:dyDescent="0.25">
      <c r="A1946">
        <v>2909901</v>
      </c>
      <c r="B1946">
        <v>6</v>
      </c>
      <c r="C1946" t="s">
        <v>887</v>
      </c>
    </row>
    <row r="1947" spans="1:3" x14ac:dyDescent="0.25">
      <c r="A1947">
        <v>2910008</v>
      </c>
      <c r="B1947">
        <v>6</v>
      </c>
      <c r="C1947" t="s">
        <v>887</v>
      </c>
    </row>
    <row r="1948" spans="1:3" x14ac:dyDescent="0.25">
      <c r="A1948">
        <v>2910057</v>
      </c>
      <c r="B1948">
        <v>6</v>
      </c>
      <c r="C1948" t="s">
        <v>887</v>
      </c>
    </row>
    <row r="1949" spans="1:3" x14ac:dyDescent="0.25">
      <c r="A1949">
        <v>2910107</v>
      </c>
      <c r="B1949">
        <v>6</v>
      </c>
      <c r="C1949" t="s">
        <v>887</v>
      </c>
    </row>
    <row r="1950" spans="1:3" x14ac:dyDescent="0.25">
      <c r="A1950">
        <v>2910206</v>
      </c>
      <c r="B1950">
        <v>6</v>
      </c>
      <c r="C1950" t="s">
        <v>887</v>
      </c>
    </row>
    <row r="1951" spans="1:3" x14ac:dyDescent="0.25">
      <c r="A1951">
        <v>2910305</v>
      </c>
      <c r="B1951">
        <v>6</v>
      </c>
      <c r="C1951" t="s">
        <v>887</v>
      </c>
    </row>
    <row r="1952" spans="1:3" x14ac:dyDescent="0.25">
      <c r="A1952">
        <v>2910404</v>
      </c>
      <c r="B1952">
        <v>6</v>
      </c>
      <c r="C1952" t="s">
        <v>887</v>
      </c>
    </row>
    <row r="1953" spans="1:3" x14ac:dyDescent="0.25">
      <c r="A1953">
        <v>2910503</v>
      </c>
      <c r="B1953">
        <v>6</v>
      </c>
      <c r="C1953" t="s">
        <v>887</v>
      </c>
    </row>
    <row r="1954" spans="1:3" x14ac:dyDescent="0.25">
      <c r="A1954">
        <v>2910602</v>
      </c>
      <c r="B1954">
        <v>6</v>
      </c>
      <c r="C1954" t="s">
        <v>887</v>
      </c>
    </row>
    <row r="1955" spans="1:3" x14ac:dyDescent="0.25">
      <c r="A1955">
        <v>2910701</v>
      </c>
      <c r="B1955">
        <v>6</v>
      </c>
      <c r="C1955" t="s">
        <v>887</v>
      </c>
    </row>
    <row r="1956" spans="1:3" x14ac:dyDescent="0.25">
      <c r="A1956">
        <v>2910727</v>
      </c>
      <c r="B1956">
        <v>6</v>
      </c>
      <c r="C1956" t="s">
        <v>887</v>
      </c>
    </row>
    <row r="1957" spans="1:3" x14ac:dyDescent="0.25">
      <c r="A1957">
        <v>2910750</v>
      </c>
      <c r="B1957">
        <v>6</v>
      </c>
      <c r="C1957" t="s">
        <v>887</v>
      </c>
    </row>
    <row r="1958" spans="1:3" x14ac:dyDescent="0.25">
      <c r="A1958">
        <v>2910776</v>
      </c>
      <c r="B1958">
        <v>6</v>
      </c>
      <c r="C1958" t="s">
        <v>887</v>
      </c>
    </row>
    <row r="1959" spans="1:3" x14ac:dyDescent="0.25">
      <c r="A1959">
        <v>2910800</v>
      </c>
      <c r="B1959">
        <v>6</v>
      </c>
      <c r="C1959" t="s">
        <v>887</v>
      </c>
    </row>
    <row r="1960" spans="1:3" x14ac:dyDescent="0.25">
      <c r="A1960">
        <v>2910859</v>
      </c>
      <c r="B1960">
        <v>6</v>
      </c>
      <c r="C1960" t="s">
        <v>887</v>
      </c>
    </row>
    <row r="1961" spans="1:3" x14ac:dyDescent="0.25">
      <c r="A1961">
        <v>2910909</v>
      </c>
      <c r="B1961">
        <v>6</v>
      </c>
      <c r="C1961" t="s">
        <v>887</v>
      </c>
    </row>
    <row r="1962" spans="1:3" x14ac:dyDescent="0.25">
      <c r="A1962">
        <v>2911006</v>
      </c>
      <c r="B1962">
        <v>6</v>
      </c>
      <c r="C1962" t="s">
        <v>887</v>
      </c>
    </row>
    <row r="1963" spans="1:3" x14ac:dyDescent="0.25">
      <c r="A1963">
        <v>2911105</v>
      </c>
      <c r="B1963">
        <v>6</v>
      </c>
      <c r="C1963" t="s">
        <v>887</v>
      </c>
    </row>
    <row r="1964" spans="1:3" x14ac:dyDescent="0.25">
      <c r="A1964">
        <v>2911204</v>
      </c>
      <c r="B1964">
        <v>6</v>
      </c>
      <c r="C1964" t="s">
        <v>887</v>
      </c>
    </row>
    <row r="1965" spans="1:3" x14ac:dyDescent="0.25">
      <c r="A1965">
        <v>2911253</v>
      </c>
      <c r="B1965">
        <v>6</v>
      </c>
      <c r="C1965" t="s">
        <v>887</v>
      </c>
    </row>
    <row r="1966" spans="1:3" x14ac:dyDescent="0.25">
      <c r="A1966">
        <v>2911303</v>
      </c>
      <c r="B1966">
        <v>6</v>
      </c>
      <c r="C1966" t="s">
        <v>887</v>
      </c>
    </row>
    <row r="1967" spans="1:3" x14ac:dyDescent="0.25">
      <c r="A1967">
        <v>2911402</v>
      </c>
      <c r="B1967">
        <v>6</v>
      </c>
      <c r="C1967" t="s">
        <v>887</v>
      </c>
    </row>
    <row r="1968" spans="1:3" x14ac:dyDescent="0.25">
      <c r="A1968">
        <v>2911501</v>
      </c>
      <c r="B1968">
        <v>6</v>
      </c>
      <c r="C1968" t="s">
        <v>887</v>
      </c>
    </row>
    <row r="1969" spans="1:3" x14ac:dyDescent="0.25">
      <c r="A1969">
        <v>2911600</v>
      </c>
      <c r="B1969">
        <v>6</v>
      </c>
      <c r="C1969" t="s">
        <v>887</v>
      </c>
    </row>
    <row r="1970" spans="1:3" x14ac:dyDescent="0.25">
      <c r="A1970">
        <v>2911659</v>
      </c>
      <c r="B1970">
        <v>6</v>
      </c>
      <c r="C1970" t="s">
        <v>887</v>
      </c>
    </row>
    <row r="1971" spans="1:3" x14ac:dyDescent="0.25">
      <c r="A1971">
        <v>2911709</v>
      </c>
      <c r="B1971">
        <v>6</v>
      </c>
      <c r="C1971" t="s">
        <v>887</v>
      </c>
    </row>
    <row r="1972" spans="1:3" x14ac:dyDescent="0.25">
      <c r="A1972">
        <v>2911808</v>
      </c>
      <c r="B1972">
        <v>6</v>
      </c>
      <c r="C1972" t="s">
        <v>887</v>
      </c>
    </row>
    <row r="1973" spans="1:3" x14ac:dyDescent="0.25">
      <c r="A1973">
        <v>2911857</v>
      </c>
      <c r="B1973">
        <v>6</v>
      </c>
      <c r="C1973" t="s">
        <v>887</v>
      </c>
    </row>
    <row r="1974" spans="1:3" x14ac:dyDescent="0.25">
      <c r="A1974">
        <v>2911907</v>
      </c>
      <c r="B1974">
        <v>6</v>
      </c>
      <c r="C1974" t="s">
        <v>887</v>
      </c>
    </row>
    <row r="1975" spans="1:3" x14ac:dyDescent="0.25">
      <c r="A1975">
        <v>2912004</v>
      </c>
      <c r="B1975">
        <v>6</v>
      </c>
      <c r="C1975" t="s">
        <v>887</v>
      </c>
    </row>
    <row r="1976" spans="1:3" x14ac:dyDescent="0.25">
      <c r="A1976">
        <v>2912103</v>
      </c>
      <c r="B1976">
        <v>6</v>
      </c>
      <c r="C1976" t="s">
        <v>887</v>
      </c>
    </row>
    <row r="1977" spans="1:3" x14ac:dyDescent="0.25">
      <c r="A1977">
        <v>2912202</v>
      </c>
      <c r="B1977">
        <v>6</v>
      </c>
      <c r="C1977" t="s">
        <v>887</v>
      </c>
    </row>
    <row r="1978" spans="1:3" x14ac:dyDescent="0.25">
      <c r="A1978">
        <v>2912301</v>
      </c>
      <c r="B1978">
        <v>6</v>
      </c>
      <c r="C1978" t="s">
        <v>887</v>
      </c>
    </row>
    <row r="1979" spans="1:3" x14ac:dyDescent="0.25">
      <c r="A1979">
        <v>2912400</v>
      </c>
      <c r="B1979">
        <v>6</v>
      </c>
      <c r="C1979" t="s">
        <v>887</v>
      </c>
    </row>
    <row r="1980" spans="1:3" x14ac:dyDescent="0.25">
      <c r="A1980">
        <v>2912509</v>
      </c>
      <c r="B1980">
        <v>6</v>
      </c>
      <c r="C1980" t="s">
        <v>887</v>
      </c>
    </row>
    <row r="1981" spans="1:3" x14ac:dyDescent="0.25">
      <c r="A1981">
        <v>2912608</v>
      </c>
      <c r="B1981">
        <v>6</v>
      </c>
      <c r="C1981" t="s">
        <v>887</v>
      </c>
    </row>
    <row r="1982" spans="1:3" x14ac:dyDescent="0.25">
      <c r="A1982">
        <v>2912707</v>
      </c>
      <c r="B1982">
        <v>6</v>
      </c>
      <c r="C1982" t="s">
        <v>887</v>
      </c>
    </row>
    <row r="1983" spans="1:3" x14ac:dyDescent="0.25">
      <c r="A1983">
        <v>2912806</v>
      </c>
      <c r="B1983">
        <v>6</v>
      </c>
      <c r="C1983" t="s">
        <v>887</v>
      </c>
    </row>
    <row r="1984" spans="1:3" x14ac:dyDescent="0.25">
      <c r="A1984">
        <v>2912905</v>
      </c>
      <c r="B1984">
        <v>6</v>
      </c>
      <c r="C1984" t="s">
        <v>887</v>
      </c>
    </row>
    <row r="1985" spans="1:3" x14ac:dyDescent="0.25">
      <c r="A1985">
        <v>2913002</v>
      </c>
      <c r="B1985">
        <v>6</v>
      </c>
      <c r="C1985" t="s">
        <v>887</v>
      </c>
    </row>
    <row r="1986" spans="1:3" x14ac:dyDescent="0.25">
      <c r="A1986">
        <v>2913101</v>
      </c>
      <c r="B1986">
        <v>6</v>
      </c>
      <c r="C1986" t="s">
        <v>887</v>
      </c>
    </row>
    <row r="1987" spans="1:3" x14ac:dyDescent="0.25">
      <c r="A1987">
        <v>2913200</v>
      </c>
      <c r="B1987">
        <v>6</v>
      </c>
      <c r="C1987" t="s">
        <v>887</v>
      </c>
    </row>
    <row r="1988" spans="1:3" x14ac:dyDescent="0.25">
      <c r="A1988">
        <v>2913309</v>
      </c>
      <c r="B1988">
        <v>6</v>
      </c>
      <c r="C1988" t="s">
        <v>887</v>
      </c>
    </row>
    <row r="1989" spans="1:3" x14ac:dyDescent="0.25">
      <c r="A1989">
        <v>2913408</v>
      </c>
      <c r="B1989">
        <v>6</v>
      </c>
      <c r="C1989" t="s">
        <v>887</v>
      </c>
    </row>
    <row r="1990" spans="1:3" x14ac:dyDescent="0.25">
      <c r="A1990">
        <v>2913457</v>
      </c>
      <c r="B1990">
        <v>6</v>
      </c>
      <c r="C1990" t="s">
        <v>887</v>
      </c>
    </row>
    <row r="1991" spans="1:3" x14ac:dyDescent="0.25">
      <c r="A1991">
        <v>2913507</v>
      </c>
      <c r="B1991">
        <v>6</v>
      </c>
      <c r="C1991" t="s">
        <v>887</v>
      </c>
    </row>
    <row r="1992" spans="1:3" x14ac:dyDescent="0.25">
      <c r="A1992">
        <v>2913606</v>
      </c>
      <c r="B1992">
        <v>6</v>
      </c>
      <c r="C1992" t="s">
        <v>887</v>
      </c>
    </row>
    <row r="1993" spans="1:3" x14ac:dyDescent="0.25">
      <c r="A1993">
        <v>2913705</v>
      </c>
      <c r="B1993">
        <v>6</v>
      </c>
      <c r="C1993" t="s">
        <v>887</v>
      </c>
    </row>
    <row r="1994" spans="1:3" x14ac:dyDescent="0.25">
      <c r="A1994">
        <v>2913804</v>
      </c>
      <c r="B1994">
        <v>6</v>
      </c>
      <c r="C1994" t="s">
        <v>887</v>
      </c>
    </row>
    <row r="1995" spans="1:3" x14ac:dyDescent="0.25">
      <c r="A1995">
        <v>2913903</v>
      </c>
      <c r="B1995">
        <v>6</v>
      </c>
      <c r="C1995" t="s">
        <v>887</v>
      </c>
    </row>
    <row r="1996" spans="1:3" x14ac:dyDescent="0.25">
      <c r="A1996">
        <v>2914000</v>
      </c>
      <c r="B1996">
        <v>6</v>
      </c>
      <c r="C1996" t="s">
        <v>887</v>
      </c>
    </row>
    <row r="1997" spans="1:3" x14ac:dyDescent="0.25">
      <c r="A1997">
        <v>2914109</v>
      </c>
      <c r="B1997">
        <v>6</v>
      </c>
      <c r="C1997" t="s">
        <v>887</v>
      </c>
    </row>
    <row r="1998" spans="1:3" x14ac:dyDescent="0.25">
      <c r="A1998">
        <v>2914208</v>
      </c>
      <c r="B1998">
        <v>6</v>
      </c>
      <c r="C1998" t="s">
        <v>887</v>
      </c>
    </row>
    <row r="1999" spans="1:3" x14ac:dyDescent="0.25">
      <c r="A1999">
        <v>2914307</v>
      </c>
      <c r="B1999">
        <v>6</v>
      </c>
      <c r="C1999" t="s">
        <v>887</v>
      </c>
    </row>
    <row r="2000" spans="1:3" x14ac:dyDescent="0.25">
      <c r="A2000">
        <v>2914406</v>
      </c>
      <c r="B2000">
        <v>6</v>
      </c>
      <c r="C2000" t="s">
        <v>887</v>
      </c>
    </row>
    <row r="2001" spans="1:3" x14ac:dyDescent="0.25">
      <c r="A2001">
        <v>2914505</v>
      </c>
      <c r="B2001">
        <v>6</v>
      </c>
      <c r="C2001" t="s">
        <v>887</v>
      </c>
    </row>
    <row r="2002" spans="1:3" x14ac:dyDescent="0.25">
      <c r="A2002">
        <v>2914604</v>
      </c>
      <c r="B2002">
        <v>6</v>
      </c>
      <c r="C2002" t="s">
        <v>887</v>
      </c>
    </row>
    <row r="2003" spans="1:3" x14ac:dyDescent="0.25">
      <c r="A2003">
        <v>2914653</v>
      </c>
      <c r="B2003">
        <v>6</v>
      </c>
      <c r="C2003" t="s">
        <v>887</v>
      </c>
    </row>
    <row r="2004" spans="1:3" x14ac:dyDescent="0.25">
      <c r="A2004">
        <v>2914703</v>
      </c>
      <c r="B2004">
        <v>6</v>
      </c>
      <c r="C2004" t="s">
        <v>887</v>
      </c>
    </row>
    <row r="2005" spans="1:3" x14ac:dyDescent="0.25">
      <c r="A2005">
        <v>2914802</v>
      </c>
      <c r="B2005">
        <v>6</v>
      </c>
      <c r="C2005" t="s">
        <v>887</v>
      </c>
    </row>
    <row r="2006" spans="1:3" x14ac:dyDescent="0.25">
      <c r="A2006">
        <v>2914901</v>
      </c>
      <c r="B2006">
        <v>6</v>
      </c>
      <c r="C2006" t="s">
        <v>887</v>
      </c>
    </row>
    <row r="2007" spans="1:3" x14ac:dyDescent="0.25">
      <c r="A2007">
        <v>2915007</v>
      </c>
      <c r="B2007">
        <v>6</v>
      </c>
      <c r="C2007" t="s">
        <v>887</v>
      </c>
    </row>
    <row r="2008" spans="1:3" x14ac:dyDescent="0.25">
      <c r="A2008">
        <v>2915106</v>
      </c>
      <c r="B2008">
        <v>6</v>
      </c>
      <c r="C2008" t="s">
        <v>887</v>
      </c>
    </row>
    <row r="2009" spans="1:3" x14ac:dyDescent="0.25">
      <c r="A2009">
        <v>2915205</v>
      </c>
      <c r="B2009">
        <v>6</v>
      </c>
      <c r="C2009" t="s">
        <v>887</v>
      </c>
    </row>
    <row r="2010" spans="1:3" x14ac:dyDescent="0.25">
      <c r="A2010">
        <v>2915304</v>
      </c>
      <c r="B2010">
        <v>6</v>
      </c>
      <c r="C2010" t="s">
        <v>887</v>
      </c>
    </row>
    <row r="2011" spans="1:3" x14ac:dyDescent="0.25">
      <c r="A2011">
        <v>2915353</v>
      </c>
      <c r="B2011">
        <v>6</v>
      </c>
      <c r="C2011" t="s">
        <v>887</v>
      </c>
    </row>
    <row r="2012" spans="1:3" x14ac:dyDescent="0.25">
      <c r="A2012">
        <v>2915403</v>
      </c>
      <c r="B2012">
        <v>6</v>
      </c>
      <c r="C2012" t="s">
        <v>887</v>
      </c>
    </row>
    <row r="2013" spans="1:3" x14ac:dyDescent="0.25">
      <c r="A2013">
        <v>2915502</v>
      </c>
      <c r="B2013">
        <v>6</v>
      </c>
      <c r="C2013" t="s">
        <v>887</v>
      </c>
    </row>
    <row r="2014" spans="1:3" x14ac:dyDescent="0.25">
      <c r="A2014">
        <v>2915601</v>
      </c>
      <c r="B2014">
        <v>6</v>
      </c>
      <c r="C2014" t="s">
        <v>887</v>
      </c>
    </row>
    <row r="2015" spans="1:3" x14ac:dyDescent="0.25">
      <c r="A2015">
        <v>2915700</v>
      </c>
      <c r="B2015">
        <v>6</v>
      </c>
      <c r="C2015" t="s">
        <v>887</v>
      </c>
    </row>
    <row r="2016" spans="1:3" x14ac:dyDescent="0.25">
      <c r="A2016">
        <v>2915809</v>
      </c>
      <c r="B2016">
        <v>6</v>
      </c>
      <c r="C2016" t="s">
        <v>887</v>
      </c>
    </row>
    <row r="2017" spans="1:3" x14ac:dyDescent="0.25">
      <c r="A2017">
        <v>2915908</v>
      </c>
      <c r="B2017">
        <v>6</v>
      </c>
      <c r="C2017" t="s">
        <v>887</v>
      </c>
    </row>
    <row r="2018" spans="1:3" x14ac:dyDescent="0.25">
      <c r="A2018">
        <v>2916005</v>
      </c>
      <c r="B2018">
        <v>6</v>
      </c>
      <c r="C2018" t="s">
        <v>887</v>
      </c>
    </row>
    <row r="2019" spans="1:3" x14ac:dyDescent="0.25">
      <c r="A2019">
        <v>2916104</v>
      </c>
      <c r="B2019">
        <v>6</v>
      </c>
      <c r="C2019" t="s">
        <v>887</v>
      </c>
    </row>
    <row r="2020" spans="1:3" x14ac:dyDescent="0.25">
      <c r="A2020">
        <v>2916203</v>
      </c>
      <c r="B2020">
        <v>6</v>
      </c>
      <c r="C2020" t="s">
        <v>887</v>
      </c>
    </row>
    <row r="2021" spans="1:3" x14ac:dyDescent="0.25">
      <c r="A2021">
        <v>2916302</v>
      </c>
      <c r="B2021">
        <v>6</v>
      </c>
      <c r="C2021" t="s">
        <v>887</v>
      </c>
    </row>
    <row r="2022" spans="1:3" x14ac:dyDescent="0.25">
      <c r="A2022">
        <v>2916401</v>
      </c>
      <c r="B2022">
        <v>6</v>
      </c>
      <c r="C2022" t="s">
        <v>887</v>
      </c>
    </row>
    <row r="2023" spans="1:3" x14ac:dyDescent="0.25">
      <c r="A2023">
        <v>2916500</v>
      </c>
      <c r="B2023">
        <v>6</v>
      </c>
      <c r="C2023" t="s">
        <v>887</v>
      </c>
    </row>
    <row r="2024" spans="1:3" x14ac:dyDescent="0.25">
      <c r="A2024">
        <v>2916609</v>
      </c>
      <c r="B2024">
        <v>6</v>
      </c>
      <c r="C2024" t="s">
        <v>887</v>
      </c>
    </row>
    <row r="2025" spans="1:3" x14ac:dyDescent="0.25">
      <c r="A2025">
        <v>2916708</v>
      </c>
      <c r="B2025">
        <v>6</v>
      </c>
      <c r="C2025" t="s">
        <v>887</v>
      </c>
    </row>
    <row r="2026" spans="1:3" x14ac:dyDescent="0.25">
      <c r="A2026">
        <v>2916807</v>
      </c>
      <c r="B2026">
        <v>6</v>
      </c>
      <c r="C2026" t="s">
        <v>887</v>
      </c>
    </row>
    <row r="2027" spans="1:3" x14ac:dyDescent="0.25">
      <c r="A2027">
        <v>2916856</v>
      </c>
      <c r="B2027">
        <v>6</v>
      </c>
      <c r="C2027" t="s">
        <v>887</v>
      </c>
    </row>
    <row r="2028" spans="1:3" x14ac:dyDescent="0.25">
      <c r="A2028">
        <v>2916906</v>
      </c>
      <c r="B2028">
        <v>6</v>
      </c>
      <c r="C2028" t="s">
        <v>887</v>
      </c>
    </row>
    <row r="2029" spans="1:3" x14ac:dyDescent="0.25">
      <c r="A2029">
        <v>2917003</v>
      </c>
      <c r="B2029">
        <v>6</v>
      </c>
      <c r="C2029" t="s">
        <v>887</v>
      </c>
    </row>
    <row r="2030" spans="1:3" x14ac:dyDescent="0.25">
      <c r="A2030">
        <v>2917102</v>
      </c>
      <c r="B2030">
        <v>6</v>
      </c>
      <c r="C2030" t="s">
        <v>887</v>
      </c>
    </row>
    <row r="2031" spans="1:3" x14ac:dyDescent="0.25">
      <c r="A2031">
        <v>2917201</v>
      </c>
      <c r="B2031">
        <v>6</v>
      </c>
      <c r="C2031" t="s">
        <v>887</v>
      </c>
    </row>
    <row r="2032" spans="1:3" x14ac:dyDescent="0.25">
      <c r="A2032">
        <v>2917300</v>
      </c>
      <c r="B2032">
        <v>6</v>
      </c>
      <c r="C2032" t="s">
        <v>887</v>
      </c>
    </row>
    <row r="2033" spans="1:3" x14ac:dyDescent="0.25">
      <c r="A2033">
        <v>2917334</v>
      </c>
      <c r="B2033">
        <v>6</v>
      </c>
      <c r="C2033" t="s">
        <v>887</v>
      </c>
    </row>
    <row r="2034" spans="1:3" x14ac:dyDescent="0.25">
      <c r="A2034">
        <v>2917359</v>
      </c>
      <c r="B2034">
        <v>6</v>
      </c>
      <c r="C2034" t="s">
        <v>887</v>
      </c>
    </row>
    <row r="2035" spans="1:3" x14ac:dyDescent="0.25">
      <c r="A2035">
        <v>2917409</v>
      </c>
      <c r="B2035">
        <v>6</v>
      </c>
      <c r="C2035" t="s">
        <v>887</v>
      </c>
    </row>
    <row r="2036" spans="1:3" x14ac:dyDescent="0.25">
      <c r="A2036">
        <v>2917508</v>
      </c>
      <c r="B2036">
        <v>6</v>
      </c>
      <c r="C2036" t="s">
        <v>887</v>
      </c>
    </row>
    <row r="2037" spans="1:3" x14ac:dyDescent="0.25">
      <c r="A2037">
        <v>2917607</v>
      </c>
      <c r="B2037">
        <v>6</v>
      </c>
      <c r="C2037" t="s">
        <v>887</v>
      </c>
    </row>
    <row r="2038" spans="1:3" x14ac:dyDescent="0.25">
      <c r="A2038">
        <v>2917706</v>
      </c>
      <c r="B2038">
        <v>6</v>
      </c>
      <c r="C2038" t="s">
        <v>887</v>
      </c>
    </row>
    <row r="2039" spans="1:3" x14ac:dyDescent="0.25">
      <c r="A2039">
        <v>2917805</v>
      </c>
      <c r="B2039">
        <v>6</v>
      </c>
      <c r="C2039" t="s">
        <v>887</v>
      </c>
    </row>
    <row r="2040" spans="1:3" x14ac:dyDescent="0.25">
      <c r="A2040">
        <v>2917904</v>
      </c>
      <c r="B2040">
        <v>6</v>
      </c>
      <c r="C2040" t="s">
        <v>887</v>
      </c>
    </row>
    <row r="2041" spans="1:3" x14ac:dyDescent="0.25">
      <c r="A2041">
        <v>2918001</v>
      </c>
      <c r="B2041">
        <v>6</v>
      </c>
      <c r="C2041" t="s">
        <v>887</v>
      </c>
    </row>
    <row r="2042" spans="1:3" x14ac:dyDescent="0.25">
      <c r="A2042">
        <v>2918100</v>
      </c>
      <c r="B2042">
        <v>6</v>
      </c>
      <c r="C2042" t="s">
        <v>887</v>
      </c>
    </row>
    <row r="2043" spans="1:3" x14ac:dyDescent="0.25">
      <c r="A2043">
        <v>2918209</v>
      </c>
      <c r="B2043">
        <v>6</v>
      </c>
      <c r="C2043" t="s">
        <v>887</v>
      </c>
    </row>
    <row r="2044" spans="1:3" x14ac:dyDescent="0.25">
      <c r="A2044">
        <v>2918308</v>
      </c>
      <c r="B2044">
        <v>6</v>
      </c>
      <c r="C2044" t="s">
        <v>887</v>
      </c>
    </row>
    <row r="2045" spans="1:3" x14ac:dyDescent="0.25">
      <c r="A2045">
        <v>2918357</v>
      </c>
      <c r="B2045">
        <v>6</v>
      </c>
      <c r="C2045" t="s">
        <v>887</v>
      </c>
    </row>
    <row r="2046" spans="1:3" x14ac:dyDescent="0.25">
      <c r="A2046">
        <v>2918407</v>
      </c>
      <c r="B2046">
        <v>6</v>
      </c>
      <c r="C2046" t="s">
        <v>887</v>
      </c>
    </row>
    <row r="2047" spans="1:3" x14ac:dyDescent="0.25">
      <c r="A2047">
        <v>2918456</v>
      </c>
      <c r="B2047">
        <v>6</v>
      </c>
      <c r="C2047" t="s">
        <v>887</v>
      </c>
    </row>
    <row r="2048" spans="1:3" x14ac:dyDescent="0.25">
      <c r="A2048">
        <v>2918506</v>
      </c>
      <c r="B2048">
        <v>6</v>
      </c>
      <c r="C2048" t="s">
        <v>887</v>
      </c>
    </row>
    <row r="2049" spans="1:3" x14ac:dyDescent="0.25">
      <c r="A2049">
        <v>2918555</v>
      </c>
      <c r="B2049">
        <v>6</v>
      </c>
      <c r="C2049" t="s">
        <v>887</v>
      </c>
    </row>
    <row r="2050" spans="1:3" x14ac:dyDescent="0.25">
      <c r="A2050">
        <v>2918605</v>
      </c>
      <c r="B2050">
        <v>6</v>
      </c>
      <c r="C2050" t="s">
        <v>887</v>
      </c>
    </row>
    <row r="2051" spans="1:3" x14ac:dyDescent="0.25">
      <c r="A2051">
        <v>2918704</v>
      </c>
      <c r="B2051">
        <v>6</v>
      </c>
      <c r="C2051" t="s">
        <v>887</v>
      </c>
    </row>
    <row r="2052" spans="1:3" x14ac:dyDescent="0.25">
      <c r="A2052">
        <v>2918753</v>
      </c>
      <c r="B2052">
        <v>6</v>
      </c>
      <c r="C2052" t="s">
        <v>887</v>
      </c>
    </row>
    <row r="2053" spans="1:3" x14ac:dyDescent="0.25">
      <c r="A2053">
        <v>2918803</v>
      </c>
      <c r="B2053">
        <v>6</v>
      </c>
      <c r="C2053" t="s">
        <v>887</v>
      </c>
    </row>
    <row r="2054" spans="1:3" x14ac:dyDescent="0.25">
      <c r="A2054">
        <v>2918902</v>
      </c>
      <c r="B2054">
        <v>6</v>
      </c>
      <c r="C2054" t="s">
        <v>887</v>
      </c>
    </row>
    <row r="2055" spans="1:3" x14ac:dyDescent="0.25">
      <c r="A2055">
        <v>2919009</v>
      </c>
      <c r="B2055">
        <v>6</v>
      </c>
      <c r="C2055" t="s">
        <v>887</v>
      </c>
    </row>
    <row r="2056" spans="1:3" x14ac:dyDescent="0.25">
      <c r="A2056">
        <v>2919058</v>
      </c>
      <c r="B2056">
        <v>6</v>
      </c>
      <c r="C2056" t="s">
        <v>887</v>
      </c>
    </row>
    <row r="2057" spans="1:3" x14ac:dyDescent="0.25">
      <c r="A2057">
        <v>2919108</v>
      </c>
      <c r="B2057">
        <v>6</v>
      </c>
      <c r="C2057" t="s">
        <v>887</v>
      </c>
    </row>
    <row r="2058" spans="1:3" x14ac:dyDescent="0.25">
      <c r="A2058">
        <v>2919157</v>
      </c>
      <c r="B2058">
        <v>6</v>
      </c>
      <c r="C2058" t="s">
        <v>887</v>
      </c>
    </row>
    <row r="2059" spans="1:3" x14ac:dyDescent="0.25">
      <c r="A2059">
        <v>2919207</v>
      </c>
      <c r="B2059">
        <v>6</v>
      </c>
      <c r="C2059" t="s">
        <v>887</v>
      </c>
    </row>
    <row r="2060" spans="1:3" x14ac:dyDescent="0.25">
      <c r="A2060">
        <v>2919306</v>
      </c>
      <c r="B2060">
        <v>6</v>
      </c>
      <c r="C2060" t="s">
        <v>887</v>
      </c>
    </row>
    <row r="2061" spans="1:3" x14ac:dyDescent="0.25">
      <c r="A2061">
        <v>2919405</v>
      </c>
      <c r="B2061">
        <v>6</v>
      </c>
      <c r="C2061" t="s">
        <v>887</v>
      </c>
    </row>
    <row r="2062" spans="1:3" x14ac:dyDescent="0.25">
      <c r="A2062">
        <v>2919504</v>
      </c>
      <c r="B2062">
        <v>6</v>
      </c>
      <c r="C2062" t="s">
        <v>887</v>
      </c>
    </row>
    <row r="2063" spans="1:3" x14ac:dyDescent="0.25">
      <c r="A2063">
        <v>2919553</v>
      </c>
      <c r="B2063">
        <v>6</v>
      </c>
      <c r="C2063" t="s">
        <v>887</v>
      </c>
    </row>
    <row r="2064" spans="1:3" x14ac:dyDescent="0.25">
      <c r="A2064">
        <v>2919603</v>
      </c>
      <c r="B2064">
        <v>6</v>
      </c>
      <c r="C2064" t="s">
        <v>887</v>
      </c>
    </row>
    <row r="2065" spans="1:3" x14ac:dyDescent="0.25">
      <c r="A2065">
        <v>2919702</v>
      </c>
      <c r="B2065">
        <v>6</v>
      </c>
      <c r="C2065" t="s">
        <v>887</v>
      </c>
    </row>
    <row r="2066" spans="1:3" x14ac:dyDescent="0.25">
      <c r="A2066">
        <v>2919801</v>
      </c>
      <c r="B2066">
        <v>6</v>
      </c>
      <c r="C2066" t="s">
        <v>887</v>
      </c>
    </row>
    <row r="2067" spans="1:3" x14ac:dyDescent="0.25">
      <c r="A2067">
        <v>2919900</v>
      </c>
      <c r="B2067">
        <v>6</v>
      </c>
      <c r="C2067" t="s">
        <v>887</v>
      </c>
    </row>
    <row r="2068" spans="1:3" x14ac:dyDescent="0.25">
      <c r="A2068">
        <v>2919926</v>
      </c>
      <c r="B2068">
        <v>6</v>
      </c>
      <c r="C2068" t="s">
        <v>887</v>
      </c>
    </row>
    <row r="2069" spans="1:3" x14ac:dyDescent="0.25">
      <c r="A2069">
        <v>2919959</v>
      </c>
      <c r="B2069">
        <v>6</v>
      </c>
      <c r="C2069" t="s">
        <v>887</v>
      </c>
    </row>
    <row r="2070" spans="1:3" x14ac:dyDescent="0.25">
      <c r="A2070">
        <v>2920007</v>
      </c>
      <c r="B2070">
        <v>6</v>
      </c>
      <c r="C2070" t="s">
        <v>887</v>
      </c>
    </row>
    <row r="2071" spans="1:3" x14ac:dyDescent="0.25">
      <c r="A2071">
        <v>2920106</v>
      </c>
      <c r="B2071">
        <v>6</v>
      </c>
      <c r="C2071" t="s">
        <v>887</v>
      </c>
    </row>
    <row r="2072" spans="1:3" x14ac:dyDescent="0.25">
      <c r="A2072">
        <v>2920205</v>
      </c>
      <c r="B2072">
        <v>6</v>
      </c>
      <c r="C2072" t="s">
        <v>887</v>
      </c>
    </row>
    <row r="2073" spans="1:3" x14ac:dyDescent="0.25">
      <c r="A2073">
        <v>2920304</v>
      </c>
      <c r="B2073">
        <v>6</v>
      </c>
      <c r="C2073" t="s">
        <v>887</v>
      </c>
    </row>
    <row r="2074" spans="1:3" x14ac:dyDescent="0.25">
      <c r="A2074">
        <v>2920403</v>
      </c>
      <c r="B2074">
        <v>6</v>
      </c>
      <c r="C2074" t="s">
        <v>887</v>
      </c>
    </row>
    <row r="2075" spans="1:3" x14ac:dyDescent="0.25">
      <c r="A2075">
        <v>2920452</v>
      </c>
      <c r="B2075">
        <v>6</v>
      </c>
      <c r="C2075" t="s">
        <v>887</v>
      </c>
    </row>
    <row r="2076" spans="1:3" x14ac:dyDescent="0.25">
      <c r="A2076">
        <v>2920502</v>
      </c>
      <c r="B2076">
        <v>6</v>
      </c>
      <c r="C2076" t="s">
        <v>887</v>
      </c>
    </row>
    <row r="2077" spans="1:3" x14ac:dyDescent="0.25">
      <c r="A2077">
        <v>2920601</v>
      </c>
      <c r="B2077">
        <v>6</v>
      </c>
      <c r="C2077" t="s">
        <v>887</v>
      </c>
    </row>
    <row r="2078" spans="1:3" x14ac:dyDescent="0.25">
      <c r="A2078">
        <v>2920700</v>
      </c>
      <c r="B2078">
        <v>6</v>
      </c>
      <c r="C2078" t="s">
        <v>887</v>
      </c>
    </row>
    <row r="2079" spans="1:3" x14ac:dyDescent="0.25">
      <c r="A2079">
        <v>2920809</v>
      </c>
      <c r="B2079">
        <v>6</v>
      </c>
      <c r="C2079" t="s">
        <v>887</v>
      </c>
    </row>
    <row r="2080" spans="1:3" x14ac:dyDescent="0.25">
      <c r="A2080">
        <v>2920908</v>
      </c>
      <c r="B2080">
        <v>6</v>
      </c>
      <c r="C2080" t="s">
        <v>887</v>
      </c>
    </row>
    <row r="2081" spans="1:3" x14ac:dyDescent="0.25">
      <c r="A2081">
        <v>2921005</v>
      </c>
      <c r="B2081">
        <v>6</v>
      </c>
      <c r="C2081" t="s">
        <v>887</v>
      </c>
    </row>
    <row r="2082" spans="1:3" x14ac:dyDescent="0.25">
      <c r="A2082">
        <v>2921054</v>
      </c>
      <c r="B2082">
        <v>6</v>
      </c>
      <c r="C2082" t="s">
        <v>887</v>
      </c>
    </row>
    <row r="2083" spans="1:3" x14ac:dyDescent="0.25">
      <c r="A2083">
        <v>2921104</v>
      </c>
      <c r="B2083">
        <v>6</v>
      </c>
      <c r="C2083" t="s">
        <v>887</v>
      </c>
    </row>
    <row r="2084" spans="1:3" x14ac:dyDescent="0.25">
      <c r="A2084">
        <v>2921203</v>
      </c>
      <c r="B2084">
        <v>6</v>
      </c>
      <c r="C2084" t="s">
        <v>887</v>
      </c>
    </row>
    <row r="2085" spans="1:3" x14ac:dyDescent="0.25">
      <c r="A2085">
        <v>2921302</v>
      </c>
      <c r="B2085">
        <v>6</v>
      </c>
      <c r="C2085" t="s">
        <v>887</v>
      </c>
    </row>
    <row r="2086" spans="1:3" x14ac:dyDescent="0.25">
      <c r="A2086">
        <v>2921401</v>
      </c>
      <c r="B2086">
        <v>6</v>
      </c>
      <c r="C2086" t="s">
        <v>887</v>
      </c>
    </row>
    <row r="2087" spans="1:3" x14ac:dyDescent="0.25">
      <c r="A2087">
        <v>2921450</v>
      </c>
      <c r="B2087">
        <v>6</v>
      </c>
      <c r="C2087" t="s">
        <v>887</v>
      </c>
    </row>
    <row r="2088" spans="1:3" x14ac:dyDescent="0.25">
      <c r="A2088">
        <v>2921500</v>
      </c>
      <c r="B2088">
        <v>6</v>
      </c>
      <c r="C2088" t="s">
        <v>887</v>
      </c>
    </row>
    <row r="2089" spans="1:3" x14ac:dyDescent="0.25">
      <c r="A2089">
        <v>2921609</v>
      </c>
      <c r="B2089">
        <v>6</v>
      </c>
      <c r="C2089" t="s">
        <v>887</v>
      </c>
    </row>
    <row r="2090" spans="1:3" x14ac:dyDescent="0.25">
      <c r="A2090">
        <v>2921708</v>
      </c>
      <c r="B2090">
        <v>6</v>
      </c>
      <c r="C2090" t="s">
        <v>887</v>
      </c>
    </row>
    <row r="2091" spans="1:3" x14ac:dyDescent="0.25">
      <c r="A2091">
        <v>2921807</v>
      </c>
      <c r="B2091">
        <v>6</v>
      </c>
      <c r="C2091" t="s">
        <v>887</v>
      </c>
    </row>
    <row r="2092" spans="1:3" x14ac:dyDescent="0.25">
      <c r="A2092">
        <v>2921906</v>
      </c>
      <c r="B2092">
        <v>6</v>
      </c>
      <c r="C2092" t="s">
        <v>887</v>
      </c>
    </row>
    <row r="2093" spans="1:3" x14ac:dyDescent="0.25">
      <c r="A2093">
        <v>2922003</v>
      </c>
      <c r="B2093">
        <v>6</v>
      </c>
      <c r="C2093" t="s">
        <v>887</v>
      </c>
    </row>
    <row r="2094" spans="1:3" x14ac:dyDescent="0.25">
      <c r="A2094">
        <v>2922052</v>
      </c>
      <c r="B2094">
        <v>6</v>
      </c>
      <c r="C2094" t="s">
        <v>887</v>
      </c>
    </row>
    <row r="2095" spans="1:3" x14ac:dyDescent="0.25">
      <c r="A2095">
        <v>2922102</v>
      </c>
      <c r="B2095">
        <v>6</v>
      </c>
      <c r="C2095" t="s">
        <v>887</v>
      </c>
    </row>
    <row r="2096" spans="1:3" x14ac:dyDescent="0.25">
      <c r="A2096">
        <v>2922201</v>
      </c>
      <c r="B2096">
        <v>6</v>
      </c>
      <c r="C2096" t="s">
        <v>887</v>
      </c>
    </row>
    <row r="2097" spans="1:3" x14ac:dyDescent="0.25">
      <c r="A2097">
        <v>2922250</v>
      </c>
      <c r="B2097">
        <v>6</v>
      </c>
      <c r="C2097" t="s">
        <v>887</v>
      </c>
    </row>
    <row r="2098" spans="1:3" x14ac:dyDescent="0.25">
      <c r="A2098">
        <v>2922300</v>
      </c>
      <c r="B2098">
        <v>6</v>
      </c>
      <c r="C2098" t="s">
        <v>887</v>
      </c>
    </row>
    <row r="2099" spans="1:3" x14ac:dyDescent="0.25">
      <c r="A2099">
        <v>2922409</v>
      </c>
      <c r="B2099">
        <v>6</v>
      </c>
      <c r="C2099" t="s">
        <v>887</v>
      </c>
    </row>
    <row r="2100" spans="1:3" x14ac:dyDescent="0.25">
      <c r="A2100">
        <v>2922508</v>
      </c>
      <c r="B2100">
        <v>6</v>
      </c>
      <c r="C2100" t="s">
        <v>887</v>
      </c>
    </row>
    <row r="2101" spans="1:3" x14ac:dyDescent="0.25">
      <c r="A2101">
        <v>2922607</v>
      </c>
      <c r="B2101">
        <v>6</v>
      </c>
      <c r="C2101" t="s">
        <v>887</v>
      </c>
    </row>
    <row r="2102" spans="1:3" x14ac:dyDescent="0.25">
      <c r="A2102">
        <v>2922656</v>
      </c>
      <c r="B2102">
        <v>6</v>
      </c>
      <c r="C2102" t="s">
        <v>887</v>
      </c>
    </row>
    <row r="2103" spans="1:3" x14ac:dyDescent="0.25">
      <c r="A2103">
        <v>2922706</v>
      </c>
      <c r="B2103">
        <v>6</v>
      </c>
      <c r="C2103" t="s">
        <v>887</v>
      </c>
    </row>
    <row r="2104" spans="1:3" x14ac:dyDescent="0.25">
      <c r="A2104">
        <v>2922730</v>
      </c>
      <c r="B2104">
        <v>6</v>
      </c>
      <c r="C2104" t="s">
        <v>887</v>
      </c>
    </row>
    <row r="2105" spans="1:3" x14ac:dyDescent="0.25">
      <c r="A2105">
        <v>2922755</v>
      </c>
      <c r="B2105">
        <v>6</v>
      </c>
      <c r="C2105" t="s">
        <v>887</v>
      </c>
    </row>
    <row r="2106" spans="1:3" x14ac:dyDescent="0.25">
      <c r="A2106">
        <v>2922805</v>
      </c>
      <c r="B2106">
        <v>6</v>
      </c>
      <c r="C2106" t="s">
        <v>887</v>
      </c>
    </row>
    <row r="2107" spans="1:3" x14ac:dyDescent="0.25">
      <c r="A2107">
        <v>2922854</v>
      </c>
      <c r="B2107">
        <v>6</v>
      </c>
      <c r="C2107" t="s">
        <v>887</v>
      </c>
    </row>
    <row r="2108" spans="1:3" x14ac:dyDescent="0.25">
      <c r="A2108">
        <v>2922904</v>
      </c>
      <c r="B2108">
        <v>6</v>
      </c>
      <c r="C2108" t="s">
        <v>887</v>
      </c>
    </row>
    <row r="2109" spans="1:3" x14ac:dyDescent="0.25">
      <c r="A2109">
        <v>2923001</v>
      </c>
      <c r="B2109">
        <v>6</v>
      </c>
      <c r="C2109" t="s">
        <v>887</v>
      </c>
    </row>
    <row r="2110" spans="1:3" x14ac:dyDescent="0.25">
      <c r="A2110">
        <v>2923035</v>
      </c>
      <c r="B2110">
        <v>6</v>
      </c>
      <c r="C2110" t="s">
        <v>887</v>
      </c>
    </row>
    <row r="2111" spans="1:3" x14ac:dyDescent="0.25">
      <c r="A2111">
        <v>2923050</v>
      </c>
      <c r="B2111">
        <v>6</v>
      </c>
      <c r="C2111" t="s">
        <v>887</v>
      </c>
    </row>
    <row r="2112" spans="1:3" x14ac:dyDescent="0.25">
      <c r="A2112">
        <v>2923100</v>
      </c>
      <c r="B2112">
        <v>6</v>
      </c>
      <c r="C2112" t="s">
        <v>887</v>
      </c>
    </row>
    <row r="2113" spans="1:3" x14ac:dyDescent="0.25">
      <c r="A2113">
        <v>2923209</v>
      </c>
      <c r="B2113">
        <v>6</v>
      </c>
      <c r="C2113" t="s">
        <v>887</v>
      </c>
    </row>
    <row r="2114" spans="1:3" x14ac:dyDescent="0.25">
      <c r="A2114">
        <v>2923308</v>
      </c>
      <c r="B2114">
        <v>6</v>
      </c>
      <c r="C2114" t="s">
        <v>887</v>
      </c>
    </row>
    <row r="2115" spans="1:3" x14ac:dyDescent="0.25">
      <c r="A2115">
        <v>2923357</v>
      </c>
      <c r="B2115">
        <v>6</v>
      </c>
      <c r="C2115" t="s">
        <v>887</v>
      </c>
    </row>
    <row r="2116" spans="1:3" x14ac:dyDescent="0.25">
      <c r="A2116">
        <v>2923407</v>
      </c>
      <c r="B2116">
        <v>6</v>
      </c>
      <c r="C2116" t="s">
        <v>887</v>
      </c>
    </row>
    <row r="2117" spans="1:3" x14ac:dyDescent="0.25">
      <c r="A2117">
        <v>2923506</v>
      </c>
      <c r="B2117">
        <v>6</v>
      </c>
      <c r="C2117" t="s">
        <v>887</v>
      </c>
    </row>
    <row r="2118" spans="1:3" x14ac:dyDescent="0.25">
      <c r="A2118">
        <v>2923605</v>
      </c>
      <c r="B2118">
        <v>6</v>
      </c>
      <c r="C2118" t="s">
        <v>887</v>
      </c>
    </row>
    <row r="2119" spans="1:3" x14ac:dyDescent="0.25">
      <c r="A2119">
        <v>2923704</v>
      </c>
      <c r="B2119">
        <v>6</v>
      </c>
      <c r="C2119" t="s">
        <v>887</v>
      </c>
    </row>
    <row r="2120" spans="1:3" x14ac:dyDescent="0.25">
      <c r="A2120">
        <v>2923803</v>
      </c>
      <c r="B2120">
        <v>6</v>
      </c>
      <c r="C2120" t="s">
        <v>887</v>
      </c>
    </row>
    <row r="2121" spans="1:3" x14ac:dyDescent="0.25">
      <c r="A2121">
        <v>2923902</v>
      </c>
      <c r="B2121">
        <v>6</v>
      </c>
      <c r="C2121" t="s">
        <v>887</v>
      </c>
    </row>
    <row r="2122" spans="1:3" x14ac:dyDescent="0.25">
      <c r="A2122">
        <v>2924009</v>
      </c>
      <c r="B2122">
        <v>6</v>
      </c>
      <c r="C2122" t="s">
        <v>887</v>
      </c>
    </row>
    <row r="2123" spans="1:3" x14ac:dyDescent="0.25">
      <c r="A2123">
        <v>2924058</v>
      </c>
      <c r="B2123">
        <v>6</v>
      </c>
      <c r="C2123" t="s">
        <v>887</v>
      </c>
    </row>
    <row r="2124" spans="1:3" x14ac:dyDescent="0.25">
      <c r="A2124">
        <v>2924108</v>
      </c>
      <c r="B2124">
        <v>6</v>
      </c>
      <c r="C2124" t="s">
        <v>887</v>
      </c>
    </row>
    <row r="2125" spans="1:3" x14ac:dyDescent="0.25">
      <c r="A2125">
        <v>2924207</v>
      </c>
      <c r="B2125">
        <v>6</v>
      </c>
      <c r="C2125" t="s">
        <v>887</v>
      </c>
    </row>
    <row r="2126" spans="1:3" x14ac:dyDescent="0.25">
      <c r="A2126">
        <v>2924306</v>
      </c>
      <c r="B2126">
        <v>6</v>
      </c>
      <c r="C2126" t="s">
        <v>887</v>
      </c>
    </row>
    <row r="2127" spans="1:3" x14ac:dyDescent="0.25">
      <c r="A2127">
        <v>2924405</v>
      </c>
      <c r="B2127">
        <v>6</v>
      </c>
      <c r="C2127" t="s">
        <v>887</v>
      </c>
    </row>
    <row r="2128" spans="1:3" x14ac:dyDescent="0.25">
      <c r="A2128">
        <v>2924504</v>
      </c>
      <c r="B2128">
        <v>6</v>
      </c>
      <c r="C2128" t="s">
        <v>887</v>
      </c>
    </row>
    <row r="2129" spans="1:3" x14ac:dyDescent="0.25">
      <c r="A2129">
        <v>2924603</v>
      </c>
      <c r="B2129">
        <v>6</v>
      </c>
      <c r="C2129" t="s">
        <v>887</v>
      </c>
    </row>
    <row r="2130" spans="1:3" x14ac:dyDescent="0.25">
      <c r="A2130">
        <v>2924652</v>
      </c>
      <c r="B2130">
        <v>6</v>
      </c>
      <c r="C2130" t="s">
        <v>887</v>
      </c>
    </row>
    <row r="2131" spans="1:3" x14ac:dyDescent="0.25">
      <c r="A2131">
        <v>2924678</v>
      </c>
      <c r="B2131">
        <v>6</v>
      </c>
      <c r="C2131" t="s">
        <v>887</v>
      </c>
    </row>
    <row r="2132" spans="1:3" x14ac:dyDescent="0.25">
      <c r="A2132">
        <v>2924702</v>
      </c>
      <c r="B2132">
        <v>6</v>
      </c>
      <c r="C2132" t="s">
        <v>887</v>
      </c>
    </row>
    <row r="2133" spans="1:3" x14ac:dyDescent="0.25">
      <c r="A2133">
        <v>2924801</v>
      </c>
      <c r="B2133">
        <v>6</v>
      </c>
      <c r="C2133" t="s">
        <v>887</v>
      </c>
    </row>
    <row r="2134" spans="1:3" x14ac:dyDescent="0.25">
      <c r="A2134">
        <v>2924900</v>
      </c>
      <c r="B2134">
        <v>6</v>
      </c>
      <c r="C2134" t="s">
        <v>887</v>
      </c>
    </row>
    <row r="2135" spans="1:3" x14ac:dyDescent="0.25">
      <c r="A2135">
        <v>2925006</v>
      </c>
      <c r="B2135">
        <v>6</v>
      </c>
      <c r="C2135" t="s">
        <v>887</v>
      </c>
    </row>
    <row r="2136" spans="1:3" x14ac:dyDescent="0.25">
      <c r="A2136">
        <v>2925105</v>
      </c>
      <c r="B2136">
        <v>6</v>
      </c>
      <c r="C2136" t="s">
        <v>887</v>
      </c>
    </row>
    <row r="2137" spans="1:3" x14ac:dyDescent="0.25">
      <c r="A2137">
        <v>2925204</v>
      </c>
      <c r="B2137">
        <v>6</v>
      </c>
      <c r="C2137" t="s">
        <v>887</v>
      </c>
    </row>
    <row r="2138" spans="1:3" x14ac:dyDescent="0.25">
      <c r="A2138">
        <v>2925253</v>
      </c>
      <c r="B2138">
        <v>6</v>
      </c>
      <c r="C2138" t="s">
        <v>887</v>
      </c>
    </row>
    <row r="2139" spans="1:3" x14ac:dyDescent="0.25">
      <c r="A2139">
        <v>2925303</v>
      </c>
      <c r="B2139">
        <v>6</v>
      </c>
      <c r="C2139" t="s">
        <v>887</v>
      </c>
    </row>
    <row r="2140" spans="1:3" x14ac:dyDescent="0.25">
      <c r="A2140">
        <v>2925402</v>
      </c>
      <c r="B2140">
        <v>6</v>
      </c>
      <c r="C2140" t="s">
        <v>887</v>
      </c>
    </row>
    <row r="2141" spans="1:3" x14ac:dyDescent="0.25">
      <c r="A2141">
        <v>2925501</v>
      </c>
      <c r="B2141">
        <v>6</v>
      </c>
      <c r="C2141" t="s">
        <v>887</v>
      </c>
    </row>
    <row r="2142" spans="1:3" x14ac:dyDescent="0.25">
      <c r="A2142">
        <v>2925600</v>
      </c>
      <c r="B2142">
        <v>6</v>
      </c>
      <c r="C2142" t="s">
        <v>887</v>
      </c>
    </row>
    <row r="2143" spans="1:3" x14ac:dyDescent="0.25">
      <c r="A2143">
        <v>2925709</v>
      </c>
      <c r="B2143">
        <v>6</v>
      </c>
      <c r="C2143" t="s">
        <v>887</v>
      </c>
    </row>
    <row r="2144" spans="1:3" x14ac:dyDescent="0.25">
      <c r="A2144">
        <v>2925758</v>
      </c>
      <c r="B2144">
        <v>6</v>
      </c>
      <c r="C2144" t="s">
        <v>887</v>
      </c>
    </row>
    <row r="2145" spans="1:3" x14ac:dyDescent="0.25">
      <c r="A2145">
        <v>2925808</v>
      </c>
      <c r="B2145">
        <v>6</v>
      </c>
      <c r="C2145" t="s">
        <v>887</v>
      </c>
    </row>
    <row r="2146" spans="1:3" x14ac:dyDescent="0.25">
      <c r="A2146">
        <v>2925907</v>
      </c>
      <c r="B2146">
        <v>6</v>
      </c>
      <c r="C2146" t="s">
        <v>887</v>
      </c>
    </row>
    <row r="2147" spans="1:3" x14ac:dyDescent="0.25">
      <c r="A2147">
        <v>2925931</v>
      </c>
      <c r="B2147">
        <v>6</v>
      </c>
      <c r="C2147" t="s">
        <v>887</v>
      </c>
    </row>
    <row r="2148" spans="1:3" x14ac:dyDescent="0.25">
      <c r="A2148">
        <v>2925956</v>
      </c>
      <c r="B2148">
        <v>6</v>
      </c>
      <c r="C2148" t="s">
        <v>887</v>
      </c>
    </row>
    <row r="2149" spans="1:3" x14ac:dyDescent="0.25">
      <c r="A2149">
        <v>2926004</v>
      </c>
      <c r="B2149">
        <v>6</v>
      </c>
      <c r="C2149" t="s">
        <v>887</v>
      </c>
    </row>
    <row r="2150" spans="1:3" x14ac:dyDescent="0.25">
      <c r="A2150">
        <v>2926103</v>
      </c>
      <c r="B2150">
        <v>6</v>
      </c>
      <c r="C2150" t="s">
        <v>887</v>
      </c>
    </row>
    <row r="2151" spans="1:3" x14ac:dyDescent="0.25">
      <c r="A2151">
        <v>2926202</v>
      </c>
      <c r="B2151">
        <v>6</v>
      </c>
      <c r="C2151" t="s">
        <v>887</v>
      </c>
    </row>
    <row r="2152" spans="1:3" x14ac:dyDescent="0.25">
      <c r="A2152">
        <v>2926301</v>
      </c>
      <c r="B2152">
        <v>6</v>
      </c>
      <c r="C2152" t="s">
        <v>887</v>
      </c>
    </row>
    <row r="2153" spans="1:3" x14ac:dyDescent="0.25">
      <c r="A2153">
        <v>2926400</v>
      </c>
      <c r="B2153">
        <v>6</v>
      </c>
      <c r="C2153" t="s">
        <v>887</v>
      </c>
    </row>
    <row r="2154" spans="1:3" x14ac:dyDescent="0.25">
      <c r="A2154">
        <v>2926509</v>
      </c>
      <c r="B2154">
        <v>6</v>
      </c>
      <c r="C2154" t="s">
        <v>887</v>
      </c>
    </row>
    <row r="2155" spans="1:3" x14ac:dyDescent="0.25">
      <c r="A2155">
        <v>2926608</v>
      </c>
      <c r="B2155">
        <v>6</v>
      </c>
      <c r="C2155" t="s">
        <v>887</v>
      </c>
    </row>
    <row r="2156" spans="1:3" x14ac:dyDescent="0.25">
      <c r="A2156">
        <v>2926657</v>
      </c>
      <c r="B2156">
        <v>6</v>
      </c>
      <c r="C2156" t="s">
        <v>887</v>
      </c>
    </row>
    <row r="2157" spans="1:3" x14ac:dyDescent="0.25">
      <c r="A2157">
        <v>2926707</v>
      </c>
      <c r="B2157">
        <v>6</v>
      </c>
      <c r="C2157" t="s">
        <v>887</v>
      </c>
    </row>
    <row r="2158" spans="1:3" x14ac:dyDescent="0.25">
      <c r="A2158">
        <v>2926806</v>
      </c>
      <c r="B2158">
        <v>6</v>
      </c>
      <c r="C2158" t="s">
        <v>887</v>
      </c>
    </row>
    <row r="2159" spans="1:3" x14ac:dyDescent="0.25">
      <c r="A2159">
        <v>2926905</v>
      </c>
      <c r="B2159">
        <v>6</v>
      </c>
      <c r="C2159" t="s">
        <v>887</v>
      </c>
    </row>
    <row r="2160" spans="1:3" x14ac:dyDescent="0.25">
      <c r="A2160">
        <v>2927002</v>
      </c>
      <c r="B2160">
        <v>6</v>
      </c>
      <c r="C2160" t="s">
        <v>887</v>
      </c>
    </row>
    <row r="2161" spans="1:3" x14ac:dyDescent="0.25">
      <c r="A2161">
        <v>2927101</v>
      </c>
      <c r="B2161">
        <v>6</v>
      </c>
      <c r="C2161" t="s">
        <v>887</v>
      </c>
    </row>
    <row r="2162" spans="1:3" x14ac:dyDescent="0.25">
      <c r="A2162">
        <v>2927200</v>
      </c>
      <c r="B2162">
        <v>6</v>
      </c>
      <c r="C2162" t="s">
        <v>887</v>
      </c>
    </row>
    <row r="2163" spans="1:3" x14ac:dyDescent="0.25">
      <c r="A2163">
        <v>2927309</v>
      </c>
      <c r="B2163">
        <v>6</v>
      </c>
      <c r="C2163" t="s">
        <v>887</v>
      </c>
    </row>
    <row r="2164" spans="1:3" x14ac:dyDescent="0.25">
      <c r="A2164">
        <v>2927408</v>
      </c>
      <c r="B2164">
        <v>6</v>
      </c>
      <c r="C2164" t="s">
        <v>887</v>
      </c>
    </row>
    <row r="2165" spans="1:3" x14ac:dyDescent="0.25">
      <c r="A2165">
        <v>2927507</v>
      </c>
      <c r="B2165">
        <v>6</v>
      </c>
      <c r="C2165" t="s">
        <v>887</v>
      </c>
    </row>
    <row r="2166" spans="1:3" x14ac:dyDescent="0.25">
      <c r="A2166">
        <v>2927606</v>
      </c>
      <c r="B2166">
        <v>6</v>
      </c>
      <c r="C2166" t="s">
        <v>887</v>
      </c>
    </row>
    <row r="2167" spans="1:3" x14ac:dyDescent="0.25">
      <c r="A2167">
        <v>2927705</v>
      </c>
      <c r="B2167">
        <v>6</v>
      </c>
      <c r="C2167" t="s">
        <v>887</v>
      </c>
    </row>
    <row r="2168" spans="1:3" x14ac:dyDescent="0.25">
      <c r="A2168">
        <v>2927804</v>
      </c>
      <c r="B2168">
        <v>6</v>
      </c>
      <c r="C2168" t="s">
        <v>887</v>
      </c>
    </row>
    <row r="2169" spans="1:3" x14ac:dyDescent="0.25">
      <c r="A2169">
        <v>2927903</v>
      </c>
      <c r="B2169">
        <v>6</v>
      </c>
      <c r="C2169" t="s">
        <v>887</v>
      </c>
    </row>
    <row r="2170" spans="1:3" x14ac:dyDescent="0.25">
      <c r="A2170">
        <v>2928000</v>
      </c>
      <c r="B2170">
        <v>6</v>
      </c>
      <c r="C2170" t="s">
        <v>887</v>
      </c>
    </row>
    <row r="2171" spans="1:3" x14ac:dyDescent="0.25">
      <c r="A2171">
        <v>2928059</v>
      </c>
      <c r="B2171">
        <v>6</v>
      </c>
      <c r="C2171" t="s">
        <v>887</v>
      </c>
    </row>
    <row r="2172" spans="1:3" x14ac:dyDescent="0.25">
      <c r="A2172">
        <v>2928109</v>
      </c>
      <c r="B2172">
        <v>6</v>
      </c>
      <c r="C2172" t="s">
        <v>887</v>
      </c>
    </row>
    <row r="2173" spans="1:3" x14ac:dyDescent="0.25">
      <c r="A2173">
        <v>2928208</v>
      </c>
      <c r="B2173">
        <v>6</v>
      </c>
      <c r="C2173" t="s">
        <v>887</v>
      </c>
    </row>
    <row r="2174" spans="1:3" x14ac:dyDescent="0.25">
      <c r="A2174">
        <v>2928307</v>
      </c>
      <c r="B2174">
        <v>6</v>
      </c>
      <c r="C2174" t="s">
        <v>887</v>
      </c>
    </row>
    <row r="2175" spans="1:3" x14ac:dyDescent="0.25">
      <c r="A2175">
        <v>2928406</v>
      </c>
      <c r="B2175">
        <v>6</v>
      </c>
      <c r="C2175" t="s">
        <v>887</v>
      </c>
    </row>
    <row r="2176" spans="1:3" x14ac:dyDescent="0.25">
      <c r="A2176">
        <v>2928505</v>
      </c>
      <c r="B2176">
        <v>6</v>
      </c>
      <c r="C2176" t="s">
        <v>887</v>
      </c>
    </row>
    <row r="2177" spans="1:3" x14ac:dyDescent="0.25">
      <c r="A2177">
        <v>2928604</v>
      </c>
      <c r="B2177">
        <v>6</v>
      </c>
      <c r="C2177" t="s">
        <v>887</v>
      </c>
    </row>
    <row r="2178" spans="1:3" x14ac:dyDescent="0.25">
      <c r="A2178">
        <v>2928703</v>
      </c>
      <c r="B2178">
        <v>6</v>
      </c>
      <c r="C2178" t="s">
        <v>887</v>
      </c>
    </row>
    <row r="2179" spans="1:3" x14ac:dyDescent="0.25">
      <c r="A2179">
        <v>2928802</v>
      </c>
      <c r="B2179">
        <v>6</v>
      </c>
      <c r="C2179" t="s">
        <v>887</v>
      </c>
    </row>
    <row r="2180" spans="1:3" x14ac:dyDescent="0.25">
      <c r="A2180">
        <v>2928901</v>
      </c>
      <c r="B2180">
        <v>6</v>
      </c>
      <c r="C2180" t="s">
        <v>887</v>
      </c>
    </row>
    <row r="2181" spans="1:3" x14ac:dyDescent="0.25">
      <c r="A2181">
        <v>2928950</v>
      </c>
      <c r="B2181">
        <v>6</v>
      </c>
      <c r="C2181" t="s">
        <v>887</v>
      </c>
    </row>
    <row r="2182" spans="1:3" x14ac:dyDescent="0.25">
      <c r="A2182">
        <v>2929008</v>
      </c>
      <c r="B2182">
        <v>6</v>
      </c>
      <c r="C2182" t="s">
        <v>887</v>
      </c>
    </row>
    <row r="2183" spans="1:3" x14ac:dyDescent="0.25">
      <c r="A2183">
        <v>2929057</v>
      </c>
      <c r="B2183">
        <v>6</v>
      </c>
      <c r="C2183" t="s">
        <v>887</v>
      </c>
    </row>
    <row r="2184" spans="1:3" x14ac:dyDescent="0.25">
      <c r="A2184">
        <v>2929107</v>
      </c>
      <c r="B2184">
        <v>6</v>
      </c>
      <c r="C2184" t="s">
        <v>887</v>
      </c>
    </row>
    <row r="2185" spans="1:3" x14ac:dyDescent="0.25">
      <c r="A2185">
        <v>2929206</v>
      </c>
      <c r="B2185">
        <v>6</v>
      </c>
      <c r="C2185" t="s">
        <v>887</v>
      </c>
    </row>
    <row r="2186" spans="1:3" x14ac:dyDescent="0.25">
      <c r="A2186">
        <v>2929255</v>
      </c>
      <c r="B2186">
        <v>6</v>
      </c>
      <c r="C2186" t="s">
        <v>887</v>
      </c>
    </row>
    <row r="2187" spans="1:3" x14ac:dyDescent="0.25">
      <c r="A2187">
        <v>2929305</v>
      </c>
      <c r="B2187">
        <v>6</v>
      </c>
      <c r="C2187" t="s">
        <v>887</v>
      </c>
    </row>
    <row r="2188" spans="1:3" x14ac:dyDescent="0.25">
      <c r="A2188">
        <v>2929354</v>
      </c>
      <c r="B2188">
        <v>6</v>
      </c>
      <c r="C2188" t="s">
        <v>887</v>
      </c>
    </row>
    <row r="2189" spans="1:3" x14ac:dyDescent="0.25">
      <c r="A2189">
        <v>2929370</v>
      </c>
      <c r="B2189">
        <v>6</v>
      </c>
      <c r="C2189" t="s">
        <v>887</v>
      </c>
    </row>
    <row r="2190" spans="1:3" x14ac:dyDescent="0.25">
      <c r="A2190">
        <v>2929404</v>
      </c>
      <c r="B2190">
        <v>6</v>
      </c>
      <c r="C2190" t="s">
        <v>887</v>
      </c>
    </row>
    <row r="2191" spans="1:3" x14ac:dyDescent="0.25">
      <c r="A2191">
        <v>2929503</v>
      </c>
      <c r="B2191">
        <v>6</v>
      </c>
      <c r="C2191" t="s">
        <v>887</v>
      </c>
    </row>
    <row r="2192" spans="1:3" x14ac:dyDescent="0.25">
      <c r="A2192">
        <v>2929602</v>
      </c>
      <c r="B2192">
        <v>6</v>
      </c>
      <c r="C2192" t="s">
        <v>887</v>
      </c>
    </row>
    <row r="2193" spans="1:3" x14ac:dyDescent="0.25">
      <c r="A2193">
        <v>2929701</v>
      </c>
      <c r="B2193">
        <v>6</v>
      </c>
      <c r="C2193" t="s">
        <v>887</v>
      </c>
    </row>
    <row r="2194" spans="1:3" x14ac:dyDescent="0.25">
      <c r="A2194">
        <v>2929750</v>
      </c>
      <c r="B2194">
        <v>6</v>
      </c>
      <c r="C2194" t="s">
        <v>887</v>
      </c>
    </row>
    <row r="2195" spans="1:3" x14ac:dyDescent="0.25">
      <c r="A2195">
        <v>2929800</v>
      </c>
      <c r="B2195">
        <v>6</v>
      </c>
      <c r="C2195" t="s">
        <v>887</v>
      </c>
    </row>
    <row r="2196" spans="1:3" x14ac:dyDescent="0.25">
      <c r="A2196">
        <v>2929909</v>
      </c>
      <c r="B2196">
        <v>6</v>
      </c>
      <c r="C2196" t="s">
        <v>887</v>
      </c>
    </row>
    <row r="2197" spans="1:3" x14ac:dyDescent="0.25">
      <c r="A2197">
        <v>2930006</v>
      </c>
      <c r="B2197">
        <v>6</v>
      </c>
      <c r="C2197" t="s">
        <v>887</v>
      </c>
    </row>
    <row r="2198" spans="1:3" x14ac:dyDescent="0.25">
      <c r="A2198">
        <v>2930105</v>
      </c>
      <c r="B2198">
        <v>6</v>
      </c>
      <c r="C2198" t="s">
        <v>887</v>
      </c>
    </row>
    <row r="2199" spans="1:3" x14ac:dyDescent="0.25">
      <c r="A2199">
        <v>2930154</v>
      </c>
      <c r="B2199">
        <v>6</v>
      </c>
      <c r="C2199" t="s">
        <v>887</v>
      </c>
    </row>
    <row r="2200" spans="1:3" x14ac:dyDescent="0.25">
      <c r="A2200">
        <v>2930204</v>
      </c>
      <c r="B2200">
        <v>6</v>
      </c>
      <c r="C2200" t="s">
        <v>887</v>
      </c>
    </row>
    <row r="2201" spans="1:3" x14ac:dyDescent="0.25">
      <c r="A2201">
        <v>2930303</v>
      </c>
      <c r="B2201">
        <v>6</v>
      </c>
      <c r="C2201" t="s">
        <v>887</v>
      </c>
    </row>
    <row r="2202" spans="1:3" x14ac:dyDescent="0.25">
      <c r="A2202">
        <v>2930402</v>
      </c>
      <c r="B2202">
        <v>6</v>
      </c>
      <c r="C2202" t="s">
        <v>887</v>
      </c>
    </row>
    <row r="2203" spans="1:3" x14ac:dyDescent="0.25">
      <c r="A2203">
        <v>2930501</v>
      </c>
      <c r="B2203">
        <v>6</v>
      </c>
      <c r="C2203" t="s">
        <v>887</v>
      </c>
    </row>
    <row r="2204" spans="1:3" x14ac:dyDescent="0.25">
      <c r="A2204">
        <v>2930600</v>
      </c>
      <c r="B2204">
        <v>6</v>
      </c>
      <c r="C2204" t="s">
        <v>887</v>
      </c>
    </row>
    <row r="2205" spans="1:3" x14ac:dyDescent="0.25">
      <c r="A2205">
        <v>2930709</v>
      </c>
      <c r="B2205">
        <v>6</v>
      </c>
      <c r="C2205" t="s">
        <v>887</v>
      </c>
    </row>
    <row r="2206" spans="1:3" x14ac:dyDescent="0.25">
      <c r="A2206">
        <v>2930758</v>
      </c>
      <c r="B2206">
        <v>6</v>
      </c>
      <c r="C2206" t="s">
        <v>887</v>
      </c>
    </row>
    <row r="2207" spans="1:3" x14ac:dyDescent="0.25">
      <c r="A2207">
        <v>2930766</v>
      </c>
      <c r="B2207">
        <v>6</v>
      </c>
      <c r="C2207" t="s">
        <v>887</v>
      </c>
    </row>
    <row r="2208" spans="1:3" x14ac:dyDescent="0.25">
      <c r="A2208">
        <v>2930774</v>
      </c>
      <c r="B2208">
        <v>6</v>
      </c>
      <c r="C2208" t="s">
        <v>887</v>
      </c>
    </row>
    <row r="2209" spans="1:3" x14ac:dyDescent="0.25">
      <c r="A2209">
        <v>2930808</v>
      </c>
      <c r="B2209">
        <v>6</v>
      </c>
      <c r="C2209" t="s">
        <v>887</v>
      </c>
    </row>
    <row r="2210" spans="1:3" x14ac:dyDescent="0.25">
      <c r="A2210">
        <v>2930907</v>
      </c>
      <c r="B2210">
        <v>6</v>
      </c>
      <c r="C2210" t="s">
        <v>887</v>
      </c>
    </row>
    <row r="2211" spans="1:3" x14ac:dyDescent="0.25">
      <c r="A2211">
        <v>2931004</v>
      </c>
      <c r="B2211">
        <v>6</v>
      </c>
      <c r="C2211" t="s">
        <v>887</v>
      </c>
    </row>
    <row r="2212" spans="1:3" x14ac:dyDescent="0.25">
      <c r="A2212">
        <v>2931053</v>
      </c>
      <c r="B2212">
        <v>6</v>
      </c>
      <c r="C2212" t="s">
        <v>887</v>
      </c>
    </row>
    <row r="2213" spans="1:3" x14ac:dyDescent="0.25">
      <c r="A2213">
        <v>2931103</v>
      </c>
      <c r="B2213">
        <v>6</v>
      </c>
      <c r="C2213" t="s">
        <v>887</v>
      </c>
    </row>
    <row r="2214" spans="1:3" x14ac:dyDescent="0.25">
      <c r="A2214">
        <v>2931202</v>
      </c>
      <c r="B2214">
        <v>6</v>
      </c>
      <c r="C2214" t="s">
        <v>887</v>
      </c>
    </row>
    <row r="2215" spans="1:3" x14ac:dyDescent="0.25">
      <c r="A2215">
        <v>2931301</v>
      </c>
      <c r="B2215">
        <v>6</v>
      </c>
      <c r="C2215" t="s">
        <v>887</v>
      </c>
    </row>
    <row r="2216" spans="1:3" x14ac:dyDescent="0.25">
      <c r="A2216">
        <v>2931350</v>
      </c>
      <c r="B2216">
        <v>6</v>
      </c>
      <c r="C2216" t="s">
        <v>887</v>
      </c>
    </row>
    <row r="2217" spans="1:3" x14ac:dyDescent="0.25">
      <c r="A2217">
        <v>2931400</v>
      </c>
      <c r="B2217">
        <v>6</v>
      </c>
      <c r="C2217" t="s">
        <v>887</v>
      </c>
    </row>
    <row r="2218" spans="1:3" x14ac:dyDescent="0.25">
      <c r="A2218">
        <v>2931509</v>
      </c>
      <c r="B2218">
        <v>6</v>
      </c>
      <c r="C2218" t="s">
        <v>887</v>
      </c>
    </row>
    <row r="2219" spans="1:3" x14ac:dyDescent="0.25">
      <c r="A2219">
        <v>2931608</v>
      </c>
      <c r="B2219">
        <v>6</v>
      </c>
      <c r="C2219" t="s">
        <v>887</v>
      </c>
    </row>
    <row r="2220" spans="1:3" x14ac:dyDescent="0.25">
      <c r="A2220">
        <v>2931707</v>
      </c>
      <c r="B2220">
        <v>6</v>
      </c>
      <c r="C2220" t="s">
        <v>887</v>
      </c>
    </row>
    <row r="2221" spans="1:3" x14ac:dyDescent="0.25">
      <c r="A2221">
        <v>2931806</v>
      </c>
      <c r="B2221">
        <v>6</v>
      </c>
      <c r="C2221" t="s">
        <v>887</v>
      </c>
    </row>
    <row r="2222" spans="1:3" x14ac:dyDescent="0.25">
      <c r="A2222">
        <v>2931905</v>
      </c>
      <c r="B2222">
        <v>6</v>
      </c>
      <c r="C2222" t="s">
        <v>887</v>
      </c>
    </row>
    <row r="2223" spans="1:3" x14ac:dyDescent="0.25">
      <c r="A2223">
        <v>2932002</v>
      </c>
      <c r="B2223">
        <v>6</v>
      </c>
      <c r="C2223" t="s">
        <v>887</v>
      </c>
    </row>
    <row r="2224" spans="1:3" x14ac:dyDescent="0.25">
      <c r="A2224">
        <v>2932101</v>
      </c>
      <c r="B2224">
        <v>6</v>
      </c>
      <c r="C2224" t="s">
        <v>887</v>
      </c>
    </row>
    <row r="2225" spans="1:3" x14ac:dyDescent="0.25">
      <c r="A2225">
        <v>2932200</v>
      </c>
      <c r="B2225">
        <v>6</v>
      </c>
      <c r="C2225" t="s">
        <v>887</v>
      </c>
    </row>
    <row r="2226" spans="1:3" x14ac:dyDescent="0.25">
      <c r="A2226">
        <v>2932309</v>
      </c>
      <c r="B2226">
        <v>6</v>
      </c>
      <c r="C2226" t="s">
        <v>887</v>
      </c>
    </row>
    <row r="2227" spans="1:3" x14ac:dyDescent="0.25">
      <c r="A2227">
        <v>2932408</v>
      </c>
      <c r="B2227">
        <v>6</v>
      </c>
      <c r="C2227" t="s">
        <v>887</v>
      </c>
    </row>
    <row r="2228" spans="1:3" x14ac:dyDescent="0.25">
      <c r="A2228">
        <v>2932457</v>
      </c>
      <c r="B2228">
        <v>6</v>
      </c>
      <c r="C2228" t="s">
        <v>887</v>
      </c>
    </row>
    <row r="2229" spans="1:3" x14ac:dyDescent="0.25">
      <c r="A2229">
        <v>2932507</v>
      </c>
      <c r="B2229">
        <v>6</v>
      </c>
      <c r="C2229" t="s">
        <v>887</v>
      </c>
    </row>
    <row r="2230" spans="1:3" x14ac:dyDescent="0.25">
      <c r="A2230">
        <v>2932606</v>
      </c>
      <c r="B2230">
        <v>6</v>
      </c>
      <c r="C2230" t="s">
        <v>887</v>
      </c>
    </row>
    <row r="2231" spans="1:3" x14ac:dyDescent="0.25">
      <c r="A2231">
        <v>2932705</v>
      </c>
      <c r="B2231">
        <v>6</v>
      </c>
      <c r="C2231" t="s">
        <v>887</v>
      </c>
    </row>
    <row r="2232" spans="1:3" x14ac:dyDescent="0.25">
      <c r="A2232">
        <v>2932804</v>
      </c>
      <c r="B2232">
        <v>6</v>
      </c>
      <c r="C2232" t="s">
        <v>887</v>
      </c>
    </row>
    <row r="2233" spans="1:3" x14ac:dyDescent="0.25">
      <c r="A2233">
        <v>2932903</v>
      </c>
      <c r="B2233">
        <v>6</v>
      </c>
      <c r="C2233" t="s">
        <v>887</v>
      </c>
    </row>
    <row r="2234" spans="1:3" x14ac:dyDescent="0.25">
      <c r="A2234">
        <v>2933000</v>
      </c>
      <c r="B2234">
        <v>6</v>
      </c>
      <c r="C2234" t="s">
        <v>887</v>
      </c>
    </row>
    <row r="2235" spans="1:3" x14ac:dyDescent="0.25">
      <c r="A2235">
        <v>2933059</v>
      </c>
      <c r="B2235">
        <v>6</v>
      </c>
      <c r="C2235" t="s">
        <v>887</v>
      </c>
    </row>
    <row r="2236" spans="1:3" x14ac:dyDescent="0.25">
      <c r="A2236">
        <v>2933109</v>
      </c>
      <c r="B2236">
        <v>6</v>
      </c>
      <c r="C2236" t="s">
        <v>887</v>
      </c>
    </row>
    <row r="2237" spans="1:3" x14ac:dyDescent="0.25">
      <c r="A2237">
        <v>2933158</v>
      </c>
      <c r="B2237">
        <v>6</v>
      </c>
      <c r="C2237" t="s">
        <v>887</v>
      </c>
    </row>
    <row r="2238" spans="1:3" x14ac:dyDescent="0.25">
      <c r="A2238">
        <v>2933174</v>
      </c>
      <c r="B2238">
        <v>6</v>
      </c>
      <c r="C2238" t="s">
        <v>887</v>
      </c>
    </row>
    <row r="2239" spans="1:3" x14ac:dyDescent="0.25">
      <c r="A2239">
        <v>2933208</v>
      </c>
      <c r="B2239">
        <v>6</v>
      </c>
      <c r="C2239" t="s">
        <v>887</v>
      </c>
    </row>
    <row r="2240" spans="1:3" x14ac:dyDescent="0.25">
      <c r="A2240">
        <v>2933257</v>
      </c>
      <c r="B2240">
        <v>6</v>
      </c>
      <c r="C2240" t="s">
        <v>887</v>
      </c>
    </row>
    <row r="2241" spans="1:3" x14ac:dyDescent="0.25">
      <c r="A2241">
        <v>2933307</v>
      </c>
      <c r="B2241">
        <v>6</v>
      </c>
      <c r="C2241" t="s">
        <v>887</v>
      </c>
    </row>
    <row r="2242" spans="1:3" x14ac:dyDescent="0.25">
      <c r="A2242">
        <v>2933406</v>
      </c>
      <c r="B2242">
        <v>6</v>
      </c>
      <c r="C2242" t="s">
        <v>887</v>
      </c>
    </row>
    <row r="2243" spans="1:3" x14ac:dyDescent="0.25">
      <c r="A2243">
        <v>2933455</v>
      </c>
      <c r="B2243">
        <v>6</v>
      </c>
      <c r="C2243" t="s">
        <v>887</v>
      </c>
    </row>
    <row r="2244" spans="1:3" x14ac:dyDescent="0.25">
      <c r="A2244">
        <v>2933505</v>
      </c>
      <c r="B2244">
        <v>6</v>
      </c>
      <c r="C2244" t="s">
        <v>887</v>
      </c>
    </row>
    <row r="2245" spans="1:3" x14ac:dyDescent="0.25">
      <c r="A2245">
        <v>2933604</v>
      </c>
      <c r="B2245">
        <v>6</v>
      </c>
      <c r="C2245" t="s">
        <v>887</v>
      </c>
    </row>
    <row r="2246" spans="1:3" x14ac:dyDescent="0.25">
      <c r="A2246">
        <v>3100104</v>
      </c>
      <c r="B2246">
        <v>2</v>
      </c>
      <c r="C2246" t="s">
        <v>888</v>
      </c>
    </row>
    <row r="2247" spans="1:3" x14ac:dyDescent="0.25">
      <c r="A2247">
        <v>3100203</v>
      </c>
      <c r="B2247">
        <v>2</v>
      </c>
      <c r="C2247" t="s">
        <v>888</v>
      </c>
    </row>
    <row r="2248" spans="1:3" x14ac:dyDescent="0.25">
      <c r="A2248">
        <v>3100302</v>
      </c>
      <c r="B2248">
        <v>2</v>
      </c>
      <c r="C2248" t="s">
        <v>888</v>
      </c>
    </row>
    <row r="2249" spans="1:3" x14ac:dyDescent="0.25">
      <c r="A2249">
        <v>3100401</v>
      </c>
      <c r="B2249">
        <v>2</v>
      </c>
      <c r="C2249" t="s">
        <v>888</v>
      </c>
    </row>
    <row r="2250" spans="1:3" x14ac:dyDescent="0.25">
      <c r="A2250">
        <v>3100500</v>
      </c>
      <c r="B2250">
        <v>2</v>
      </c>
      <c r="C2250" t="s">
        <v>888</v>
      </c>
    </row>
    <row r="2251" spans="1:3" x14ac:dyDescent="0.25">
      <c r="A2251">
        <v>3100609</v>
      </c>
      <c r="B2251">
        <v>2</v>
      </c>
      <c r="C2251" t="s">
        <v>888</v>
      </c>
    </row>
    <row r="2252" spans="1:3" x14ac:dyDescent="0.25">
      <c r="A2252">
        <v>3100708</v>
      </c>
      <c r="B2252">
        <v>2</v>
      </c>
      <c r="C2252" t="s">
        <v>888</v>
      </c>
    </row>
    <row r="2253" spans="1:3" x14ac:dyDescent="0.25">
      <c r="A2253">
        <v>3100807</v>
      </c>
      <c r="B2253">
        <v>2</v>
      </c>
      <c r="C2253" t="s">
        <v>888</v>
      </c>
    </row>
    <row r="2254" spans="1:3" x14ac:dyDescent="0.25">
      <c r="A2254">
        <v>3100906</v>
      </c>
      <c r="B2254">
        <v>2</v>
      </c>
      <c r="C2254" t="s">
        <v>888</v>
      </c>
    </row>
    <row r="2255" spans="1:3" x14ac:dyDescent="0.25">
      <c r="A2255">
        <v>3101003</v>
      </c>
      <c r="B2255">
        <v>2</v>
      </c>
      <c r="C2255" t="s">
        <v>888</v>
      </c>
    </row>
    <row r="2256" spans="1:3" x14ac:dyDescent="0.25">
      <c r="A2256">
        <v>3101102</v>
      </c>
      <c r="B2256">
        <v>2</v>
      </c>
      <c r="C2256" t="s">
        <v>888</v>
      </c>
    </row>
    <row r="2257" spans="1:3" x14ac:dyDescent="0.25">
      <c r="A2257">
        <v>3101201</v>
      </c>
      <c r="B2257">
        <v>2</v>
      </c>
      <c r="C2257" t="s">
        <v>888</v>
      </c>
    </row>
    <row r="2258" spans="1:3" x14ac:dyDescent="0.25">
      <c r="A2258">
        <v>3101300</v>
      </c>
      <c r="B2258">
        <v>2</v>
      </c>
      <c r="C2258" t="s">
        <v>888</v>
      </c>
    </row>
    <row r="2259" spans="1:3" x14ac:dyDescent="0.25">
      <c r="A2259">
        <v>3101409</v>
      </c>
      <c r="B2259">
        <v>2</v>
      </c>
      <c r="C2259" t="s">
        <v>888</v>
      </c>
    </row>
    <row r="2260" spans="1:3" x14ac:dyDescent="0.25">
      <c r="A2260">
        <v>3101508</v>
      </c>
      <c r="B2260">
        <v>2</v>
      </c>
      <c r="C2260" t="s">
        <v>888</v>
      </c>
    </row>
    <row r="2261" spans="1:3" x14ac:dyDescent="0.25">
      <c r="A2261">
        <v>3101607</v>
      </c>
      <c r="B2261">
        <v>2</v>
      </c>
      <c r="C2261" t="s">
        <v>888</v>
      </c>
    </row>
    <row r="2262" spans="1:3" x14ac:dyDescent="0.25">
      <c r="A2262">
        <v>3101631</v>
      </c>
      <c r="B2262">
        <v>2</v>
      </c>
      <c r="C2262" t="s">
        <v>888</v>
      </c>
    </row>
    <row r="2263" spans="1:3" x14ac:dyDescent="0.25">
      <c r="A2263">
        <v>3101706</v>
      </c>
      <c r="B2263">
        <v>2</v>
      </c>
      <c r="C2263" t="s">
        <v>888</v>
      </c>
    </row>
    <row r="2264" spans="1:3" x14ac:dyDescent="0.25">
      <c r="A2264">
        <v>3101805</v>
      </c>
      <c r="B2264">
        <v>2</v>
      </c>
      <c r="C2264" t="s">
        <v>888</v>
      </c>
    </row>
    <row r="2265" spans="1:3" x14ac:dyDescent="0.25">
      <c r="A2265">
        <v>3101904</v>
      </c>
      <c r="B2265">
        <v>2</v>
      </c>
      <c r="C2265" t="s">
        <v>888</v>
      </c>
    </row>
    <row r="2266" spans="1:3" x14ac:dyDescent="0.25">
      <c r="A2266">
        <v>3102001</v>
      </c>
      <c r="B2266">
        <v>2</v>
      </c>
      <c r="C2266" t="s">
        <v>888</v>
      </c>
    </row>
    <row r="2267" spans="1:3" x14ac:dyDescent="0.25">
      <c r="A2267">
        <v>3102050</v>
      </c>
      <c r="B2267">
        <v>2</v>
      </c>
      <c r="C2267" t="s">
        <v>888</v>
      </c>
    </row>
    <row r="2268" spans="1:3" x14ac:dyDescent="0.25">
      <c r="A2268">
        <v>3102100</v>
      </c>
      <c r="B2268">
        <v>2</v>
      </c>
      <c r="C2268" t="s">
        <v>888</v>
      </c>
    </row>
    <row r="2269" spans="1:3" x14ac:dyDescent="0.25">
      <c r="A2269">
        <v>3102209</v>
      </c>
      <c r="B2269">
        <v>2</v>
      </c>
      <c r="C2269" t="s">
        <v>888</v>
      </c>
    </row>
    <row r="2270" spans="1:3" x14ac:dyDescent="0.25">
      <c r="A2270">
        <v>3102308</v>
      </c>
      <c r="B2270">
        <v>2</v>
      </c>
      <c r="C2270" t="s">
        <v>888</v>
      </c>
    </row>
    <row r="2271" spans="1:3" x14ac:dyDescent="0.25">
      <c r="A2271">
        <v>3102407</v>
      </c>
      <c r="B2271">
        <v>2</v>
      </c>
      <c r="C2271" t="s">
        <v>888</v>
      </c>
    </row>
    <row r="2272" spans="1:3" x14ac:dyDescent="0.25">
      <c r="A2272">
        <v>3102506</v>
      </c>
      <c r="B2272">
        <v>2</v>
      </c>
      <c r="C2272" t="s">
        <v>888</v>
      </c>
    </row>
    <row r="2273" spans="1:3" x14ac:dyDescent="0.25">
      <c r="A2273">
        <v>3102605</v>
      </c>
      <c r="B2273">
        <v>2</v>
      </c>
      <c r="C2273" t="s">
        <v>888</v>
      </c>
    </row>
    <row r="2274" spans="1:3" x14ac:dyDescent="0.25">
      <c r="A2274">
        <v>3102704</v>
      </c>
      <c r="B2274">
        <v>2</v>
      </c>
      <c r="C2274" t="s">
        <v>888</v>
      </c>
    </row>
    <row r="2275" spans="1:3" x14ac:dyDescent="0.25">
      <c r="A2275">
        <v>3102803</v>
      </c>
      <c r="B2275">
        <v>2</v>
      </c>
      <c r="C2275" t="s">
        <v>888</v>
      </c>
    </row>
    <row r="2276" spans="1:3" x14ac:dyDescent="0.25">
      <c r="A2276">
        <v>3102852</v>
      </c>
      <c r="B2276">
        <v>2</v>
      </c>
      <c r="C2276" t="s">
        <v>888</v>
      </c>
    </row>
    <row r="2277" spans="1:3" x14ac:dyDescent="0.25">
      <c r="A2277">
        <v>3102902</v>
      </c>
      <c r="B2277">
        <v>2</v>
      </c>
      <c r="C2277" t="s">
        <v>888</v>
      </c>
    </row>
    <row r="2278" spans="1:3" x14ac:dyDescent="0.25">
      <c r="A2278">
        <v>3103009</v>
      </c>
      <c r="B2278">
        <v>2</v>
      </c>
      <c r="C2278" t="s">
        <v>888</v>
      </c>
    </row>
    <row r="2279" spans="1:3" x14ac:dyDescent="0.25">
      <c r="A2279">
        <v>3103108</v>
      </c>
      <c r="B2279">
        <v>2</v>
      </c>
      <c r="C2279" t="s">
        <v>888</v>
      </c>
    </row>
    <row r="2280" spans="1:3" x14ac:dyDescent="0.25">
      <c r="A2280">
        <v>3103207</v>
      </c>
      <c r="B2280">
        <v>2</v>
      </c>
      <c r="C2280" t="s">
        <v>888</v>
      </c>
    </row>
    <row r="2281" spans="1:3" x14ac:dyDescent="0.25">
      <c r="A2281">
        <v>3103306</v>
      </c>
      <c r="B2281">
        <v>2</v>
      </c>
      <c r="C2281" t="s">
        <v>888</v>
      </c>
    </row>
    <row r="2282" spans="1:3" x14ac:dyDescent="0.25">
      <c r="A2282">
        <v>3103405</v>
      </c>
      <c r="B2282">
        <v>2</v>
      </c>
      <c r="C2282" t="s">
        <v>888</v>
      </c>
    </row>
    <row r="2283" spans="1:3" x14ac:dyDescent="0.25">
      <c r="A2283">
        <v>3103504</v>
      </c>
      <c r="B2283">
        <v>2</v>
      </c>
      <c r="C2283" t="s">
        <v>888</v>
      </c>
    </row>
    <row r="2284" spans="1:3" x14ac:dyDescent="0.25">
      <c r="A2284">
        <v>3103603</v>
      </c>
      <c r="B2284">
        <v>2</v>
      </c>
      <c r="C2284" t="s">
        <v>888</v>
      </c>
    </row>
    <row r="2285" spans="1:3" x14ac:dyDescent="0.25">
      <c r="A2285">
        <v>3103702</v>
      </c>
      <c r="B2285">
        <v>2</v>
      </c>
      <c r="C2285" t="s">
        <v>888</v>
      </c>
    </row>
    <row r="2286" spans="1:3" x14ac:dyDescent="0.25">
      <c r="A2286">
        <v>3103751</v>
      </c>
      <c r="B2286">
        <v>2</v>
      </c>
      <c r="C2286" t="s">
        <v>888</v>
      </c>
    </row>
    <row r="2287" spans="1:3" x14ac:dyDescent="0.25">
      <c r="A2287">
        <v>3103801</v>
      </c>
      <c r="B2287">
        <v>2</v>
      </c>
      <c r="C2287" t="s">
        <v>888</v>
      </c>
    </row>
    <row r="2288" spans="1:3" x14ac:dyDescent="0.25">
      <c r="A2288">
        <v>3103900</v>
      </c>
      <c r="B2288">
        <v>2</v>
      </c>
      <c r="C2288" t="s">
        <v>888</v>
      </c>
    </row>
    <row r="2289" spans="1:3" x14ac:dyDescent="0.25">
      <c r="A2289">
        <v>3104007</v>
      </c>
      <c r="B2289">
        <v>2</v>
      </c>
      <c r="C2289" t="s">
        <v>888</v>
      </c>
    </row>
    <row r="2290" spans="1:3" x14ac:dyDescent="0.25">
      <c r="A2290">
        <v>3104106</v>
      </c>
      <c r="B2290">
        <v>2</v>
      </c>
      <c r="C2290" t="s">
        <v>888</v>
      </c>
    </row>
    <row r="2291" spans="1:3" x14ac:dyDescent="0.25">
      <c r="A2291">
        <v>3104205</v>
      </c>
      <c r="B2291">
        <v>2</v>
      </c>
      <c r="C2291" t="s">
        <v>888</v>
      </c>
    </row>
    <row r="2292" spans="1:3" x14ac:dyDescent="0.25">
      <c r="A2292">
        <v>3104304</v>
      </c>
      <c r="B2292">
        <v>2</v>
      </c>
      <c r="C2292" t="s">
        <v>888</v>
      </c>
    </row>
    <row r="2293" spans="1:3" x14ac:dyDescent="0.25">
      <c r="A2293">
        <v>3104403</v>
      </c>
      <c r="B2293">
        <v>2</v>
      </c>
      <c r="C2293" t="s">
        <v>888</v>
      </c>
    </row>
    <row r="2294" spans="1:3" x14ac:dyDescent="0.25">
      <c r="A2294">
        <v>3104452</v>
      </c>
      <c r="B2294">
        <v>2</v>
      </c>
      <c r="C2294" t="s">
        <v>888</v>
      </c>
    </row>
    <row r="2295" spans="1:3" x14ac:dyDescent="0.25">
      <c r="A2295">
        <v>3104502</v>
      </c>
      <c r="B2295">
        <v>2</v>
      </c>
      <c r="C2295" t="s">
        <v>888</v>
      </c>
    </row>
    <row r="2296" spans="1:3" x14ac:dyDescent="0.25">
      <c r="A2296">
        <v>3104601</v>
      </c>
      <c r="B2296">
        <v>2</v>
      </c>
      <c r="C2296" t="s">
        <v>888</v>
      </c>
    </row>
    <row r="2297" spans="1:3" x14ac:dyDescent="0.25">
      <c r="A2297">
        <v>3104700</v>
      </c>
      <c r="B2297">
        <v>2</v>
      </c>
      <c r="C2297" t="s">
        <v>888</v>
      </c>
    </row>
    <row r="2298" spans="1:3" x14ac:dyDescent="0.25">
      <c r="A2298">
        <v>3104809</v>
      </c>
      <c r="B2298">
        <v>2</v>
      </c>
      <c r="C2298" t="s">
        <v>888</v>
      </c>
    </row>
    <row r="2299" spans="1:3" x14ac:dyDescent="0.25">
      <c r="A2299">
        <v>3104908</v>
      </c>
      <c r="B2299">
        <v>2</v>
      </c>
      <c r="C2299" t="s">
        <v>888</v>
      </c>
    </row>
    <row r="2300" spans="1:3" x14ac:dyDescent="0.25">
      <c r="A2300">
        <v>3105004</v>
      </c>
      <c r="B2300">
        <v>2</v>
      </c>
      <c r="C2300" t="s">
        <v>888</v>
      </c>
    </row>
    <row r="2301" spans="1:3" x14ac:dyDescent="0.25">
      <c r="A2301">
        <v>3105103</v>
      </c>
      <c r="B2301">
        <v>2</v>
      </c>
      <c r="C2301" t="s">
        <v>888</v>
      </c>
    </row>
    <row r="2302" spans="1:3" x14ac:dyDescent="0.25">
      <c r="A2302">
        <v>3105202</v>
      </c>
      <c r="B2302">
        <v>2</v>
      </c>
      <c r="C2302" t="s">
        <v>888</v>
      </c>
    </row>
    <row r="2303" spans="1:3" x14ac:dyDescent="0.25">
      <c r="A2303">
        <v>3105301</v>
      </c>
      <c r="B2303">
        <v>2</v>
      </c>
      <c r="C2303" t="s">
        <v>888</v>
      </c>
    </row>
    <row r="2304" spans="1:3" x14ac:dyDescent="0.25">
      <c r="A2304">
        <v>3105400</v>
      </c>
      <c r="B2304">
        <v>2</v>
      </c>
      <c r="C2304" t="s">
        <v>888</v>
      </c>
    </row>
    <row r="2305" spans="1:3" x14ac:dyDescent="0.25">
      <c r="A2305">
        <v>3105509</v>
      </c>
      <c r="B2305">
        <v>2</v>
      </c>
      <c r="C2305" t="s">
        <v>888</v>
      </c>
    </row>
    <row r="2306" spans="1:3" x14ac:dyDescent="0.25">
      <c r="A2306">
        <v>3105608</v>
      </c>
      <c r="B2306">
        <v>2</v>
      </c>
      <c r="C2306" t="s">
        <v>888</v>
      </c>
    </row>
    <row r="2307" spans="1:3" x14ac:dyDescent="0.25">
      <c r="A2307">
        <v>3105707</v>
      </c>
      <c r="B2307">
        <v>2</v>
      </c>
      <c r="C2307" t="s">
        <v>888</v>
      </c>
    </row>
    <row r="2308" spans="1:3" x14ac:dyDescent="0.25">
      <c r="A2308">
        <v>3105905</v>
      </c>
      <c r="B2308">
        <v>2</v>
      </c>
      <c r="C2308" t="s">
        <v>888</v>
      </c>
    </row>
    <row r="2309" spans="1:3" x14ac:dyDescent="0.25">
      <c r="A2309">
        <v>3106002</v>
      </c>
      <c r="B2309">
        <v>2</v>
      </c>
      <c r="C2309" t="s">
        <v>888</v>
      </c>
    </row>
    <row r="2310" spans="1:3" x14ac:dyDescent="0.25">
      <c r="A2310">
        <v>3106101</v>
      </c>
      <c r="B2310">
        <v>2</v>
      </c>
      <c r="C2310" t="s">
        <v>888</v>
      </c>
    </row>
    <row r="2311" spans="1:3" x14ac:dyDescent="0.25">
      <c r="A2311">
        <v>3106200</v>
      </c>
      <c r="B2311">
        <v>2</v>
      </c>
      <c r="C2311" t="s">
        <v>888</v>
      </c>
    </row>
    <row r="2312" spans="1:3" x14ac:dyDescent="0.25">
      <c r="A2312">
        <v>3106309</v>
      </c>
      <c r="B2312">
        <v>2</v>
      </c>
      <c r="C2312" t="s">
        <v>888</v>
      </c>
    </row>
    <row r="2313" spans="1:3" x14ac:dyDescent="0.25">
      <c r="A2313">
        <v>3106408</v>
      </c>
      <c r="B2313">
        <v>2</v>
      </c>
      <c r="C2313" t="s">
        <v>888</v>
      </c>
    </row>
    <row r="2314" spans="1:3" x14ac:dyDescent="0.25">
      <c r="A2314">
        <v>3106507</v>
      </c>
      <c r="B2314">
        <v>2</v>
      </c>
      <c r="C2314" t="s">
        <v>888</v>
      </c>
    </row>
    <row r="2315" spans="1:3" x14ac:dyDescent="0.25">
      <c r="A2315">
        <v>3106606</v>
      </c>
      <c r="B2315">
        <v>2</v>
      </c>
      <c r="C2315" t="s">
        <v>888</v>
      </c>
    </row>
    <row r="2316" spans="1:3" x14ac:dyDescent="0.25">
      <c r="A2316">
        <v>3106655</v>
      </c>
      <c r="B2316">
        <v>2</v>
      </c>
      <c r="C2316" t="s">
        <v>888</v>
      </c>
    </row>
    <row r="2317" spans="1:3" x14ac:dyDescent="0.25">
      <c r="A2317">
        <v>3106705</v>
      </c>
      <c r="B2317">
        <v>2</v>
      </c>
      <c r="C2317" t="s">
        <v>888</v>
      </c>
    </row>
    <row r="2318" spans="1:3" x14ac:dyDescent="0.25">
      <c r="A2318">
        <v>3106804</v>
      </c>
      <c r="B2318">
        <v>2</v>
      </c>
      <c r="C2318" t="s">
        <v>888</v>
      </c>
    </row>
    <row r="2319" spans="1:3" x14ac:dyDescent="0.25">
      <c r="A2319">
        <v>3106903</v>
      </c>
      <c r="B2319">
        <v>2</v>
      </c>
      <c r="C2319" t="s">
        <v>888</v>
      </c>
    </row>
    <row r="2320" spans="1:3" x14ac:dyDescent="0.25">
      <c r="A2320">
        <v>3107000</v>
      </c>
      <c r="B2320">
        <v>2</v>
      </c>
      <c r="C2320" t="s">
        <v>888</v>
      </c>
    </row>
    <row r="2321" spans="1:3" x14ac:dyDescent="0.25">
      <c r="A2321">
        <v>3107109</v>
      </c>
      <c r="B2321">
        <v>2</v>
      </c>
      <c r="C2321" t="s">
        <v>888</v>
      </c>
    </row>
    <row r="2322" spans="1:3" x14ac:dyDescent="0.25">
      <c r="A2322">
        <v>3107208</v>
      </c>
      <c r="B2322">
        <v>2</v>
      </c>
      <c r="C2322" t="s">
        <v>888</v>
      </c>
    </row>
    <row r="2323" spans="1:3" x14ac:dyDescent="0.25">
      <c r="A2323">
        <v>3107307</v>
      </c>
      <c r="B2323">
        <v>2</v>
      </c>
      <c r="C2323" t="s">
        <v>888</v>
      </c>
    </row>
    <row r="2324" spans="1:3" x14ac:dyDescent="0.25">
      <c r="A2324">
        <v>3107406</v>
      </c>
      <c r="B2324">
        <v>2</v>
      </c>
      <c r="C2324" t="s">
        <v>888</v>
      </c>
    </row>
    <row r="2325" spans="1:3" x14ac:dyDescent="0.25">
      <c r="A2325">
        <v>3107505</v>
      </c>
      <c r="B2325">
        <v>2</v>
      </c>
      <c r="C2325" t="s">
        <v>888</v>
      </c>
    </row>
    <row r="2326" spans="1:3" x14ac:dyDescent="0.25">
      <c r="A2326">
        <v>3107604</v>
      </c>
      <c r="B2326">
        <v>2</v>
      </c>
      <c r="C2326" t="s">
        <v>888</v>
      </c>
    </row>
    <row r="2327" spans="1:3" x14ac:dyDescent="0.25">
      <c r="A2327">
        <v>3107703</v>
      </c>
      <c r="B2327">
        <v>2</v>
      </c>
      <c r="C2327" t="s">
        <v>888</v>
      </c>
    </row>
    <row r="2328" spans="1:3" x14ac:dyDescent="0.25">
      <c r="A2328">
        <v>3107802</v>
      </c>
      <c r="B2328">
        <v>2</v>
      </c>
      <c r="C2328" t="s">
        <v>888</v>
      </c>
    </row>
    <row r="2329" spans="1:3" x14ac:dyDescent="0.25">
      <c r="A2329">
        <v>3107901</v>
      </c>
      <c r="B2329">
        <v>2</v>
      </c>
      <c r="C2329" t="s">
        <v>888</v>
      </c>
    </row>
    <row r="2330" spans="1:3" x14ac:dyDescent="0.25">
      <c r="A2330">
        <v>3108008</v>
      </c>
      <c r="B2330">
        <v>2</v>
      </c>
      <c r="C2330" t="s">
        <v>888</v>
      </c>
    </row>
    <row r="2331" spans="1:3" x14ac:dyDescent="0.25">
      <c r="A2331">
        <v>3108107</v>
      </c>
      <c r="B2331">
        <v>2</v>
      </c>
      <c r="C2331" t="s">
        <v>888</v>
      </c>
    </row>
    <row r="2332" spans="1:3" x14ac:dyDescent="0.25">
      <c r="A2332">
        <v>3108206</v>
      </c>
      <c r="B2332">
        <v>2</v>
      </c>
      <c r="C2332" t="s">
        <v>888</v>
      </c>
    </row>
    <row r="2333" spans="1:3" x14ac:dyDescent="0.25">
      <c r="A2333">
        <v>3108255</v>
      </c>
      <c r="B2333">
        <v>2</v>
      </c>
      <c r="C2333" t="s">
        <v>888</v>
      </c>
    </row>
    <row r="2334" spans="1:3" x14ac:dyDescent="0.25">
      <c r="A2334">
        <v>3108305</v>
      </c>
      <c r="B2334">
        <v>2</v>
      </c>
      <c r="C2334" t="s">
        <v>888</v>
      </c>
    </row>
    <row r="2335" spans="1:3" x14ac:dyDescent="0.25">
      <c r="A2335">
        <v>3108404</v>
      </c>
      <c r="B2335">
        <v>2</v>
      </c>
      <c r="C2335" t="s">
        <v>888</v>
      </c>
    </row>
    <row r="2336" spans="1:3" x14ac:dyDescent="0.25">
      <c r="A2336">
        <v>3108503</v>
      </c>
      <c r="B2336">
        <v>2</v>
      </c>
      <c r="C2336" t="s">
        <v>888</v>
      </c>
    </row>
    <row r="2337" spans="1:3" x14ac:dyDescent="0.25">
      <c r="A2337">
        <v>3108552</v>
      </c>
      <c r="B2337">
        <v>2</v>
      </c>
      <c r="C2337" t="s">
        <v>888</v>
      </c>
    </row>
    <row r="2338" spans="1:3" x14ac:dyDescent="0.25">
      <c r="A2338">
        <v>3108602</v>
      </c>
      <c r="B2338">
        <v>2</v>
      </c>
      <c r="C2338" t="s">
        <v>888</v>
      </c>
    </row>
    <row r="2339" spans="1:3" x14ac:dyDescent="0.25">
      <c r="A2339">
        <v>3108701</v>
      </c>
      <c r="B2339">
        <v>2</v>
      </c>
      <c r="C2339" t="s">
        <v>888</v>
      </c>
    </row>
    <row r="2340" spans="1:3" x14ac:dyDescent="0.25">
      <c r="A2340">
        <v>3108800</v>
      </c>
      <c r="B2340">
        <v>2</v>
      </c>
      <c r="C2340" t="s">
        <v>888</v>
      </c>
    </row>
    <row r="2341" spans="1:3" x14ac:dyDescent="0.25">
      <c r="A2341">
        <v>3108909</v>
      </c>
      <c r="B2341">
        <v>2</v>
      </c>
      <c r="C2341" t="s">
        <v>888</v>
      </c>
    </row>
    <row r="2342" spans="1:3" x14ac:dyDescent="0.25">
      <c r="A2342">
        <v>3109006</v>
      </c>
      <c r="B2342">
        <v>2</v>
      </c>
      <c r="C2342" t="s">
        <v>888</v>
      </c>
    </row>
    <row r="2343" spans="1:3" x14ac:dyDescent="0.25">
      <c r="A2343">
        <v>3109105</v>
      </c>
      <c r="B2343">
        <v>2</v>
      </c>
      <c r="C2343" t="s">
        <v>888</v>
      </c>
    </row>
    <row r="2344" spans="1:3" x14ac:dyDescent="0.25">
      <c r="A2344">
        <v>3109204</v>
      </c>
      <c r="B2344">
        <v>2</v>
      </c>
      <c r="C2344" t="s">
        <v>888</v>
      </c>
    </row>
    <row r="2345" spans="1:3" x14ac:dyDescent="0.25">
      <c r="A2345">
        <v>3109253</v>
      </c>
      <c r="B2345">
        <v>2</v>
      </c>
      <c r="C2345" t="s">
        <v>888</v>
      </c>
    </row>
    <row r="2346" spans="1:3" x14ac:dyDescent="0.25">
      <c r="A2346">
        <v>3109303</v>
      </c>
      <c r="B2346">
        <v>2</v>
      </c>
      <c r="C2346" t="s">
        <v>888</v>
      </c>
    </row>
    <row r="2347" spans="1:3" x14ac:dyDescent="0.25">
      <c r="A2347">
        <v>3109402</v>
      </c>
      <c r="B2347">
        <v>2</v>
      </c>
      <c r="C2347" t="s">
        <v>888</v>
      </c>
    </row>
    <row r="2348" spans="1:3" x14ac:dyDescent="0.25">
      <c r="A2348">
        <v>3109451</v>
      </c>
      <c r="B2348">
        <v>2</v>
      </c>
      <c r="C2348" t="s">
        <v>888</v>
      </c>
    </row>
    <row r="2349" spans="1:3" x14ac:dyDescent="0.25">
      <c r="A2349">
        <v>3109501</v>
      </c>
      <c r="B2349">
        <v>2</v>
      </c>
      <c r="C2349" t="s">
        <v>888</v>
      </c>
    </row>
    <row r="2350" spans="1:3" x14ac:dyDescent="0.25">
      <c r="A2350">
        <v>3109600</v>
      </c>
      <c r="B2350">
        <v>2</v>
      </c>
      <c r="C2350" t="s">
        <v>888</v>
      </c>
    </row>
    <row r="2351" spans="1:3" x14ac:dyDescent="0.25">
      <c r="A2351">
        <v>3109709</v>
      </c>
      <c r="B2351">
        <v>2</v>
      </c>
      <c r="C2351" t="s">
        <v>888</v>
      </c>
    </row>
    <row r="2352" spans="1:3" x14ac:dyDescent="0.25">
      <c r="A2352">
        <v>3109808</v>
      </c>
      <c r="B2352">
        <v>2</v>
      </c>
      <c r="C2352" t="s">
        <v>888</v>
      </c>
    </row>
    <row r="2353" spans="1:3" x14ac:dyDescent="0.25">
      <c r="A2353">
        <v>3109907</v>
      </c>
      <c r="B2353">
        <v>2</v>
      </c>
      <c r="C2353" t="s">
        <v>888</v>
      </c>
    </row>
    <row r="2354" spans="1:3" x14ac:dyDescent="0.25">
      <c r="A2354">
        <v>3110004</v>
      </c>
      <c r="B2354">
        <v>2</v>
      </c>
      <c r="C2354" t="s">
        <v>888</v>
      </c>
    </row>
    <row r="2355" spans="1:3" x14ac:dyDescent="0.25">
      <c r="A2355">
        <v>3110103</v>
      </c>
      <c r="B2355">
        <v>2</v>
      </c>
      <c r="C2355" t="s">
        <v>888</v>
      </c>
    </row>
    <row r="2356" spans="1:3" x14ac:dyDescent="0.25">
      <c r="A2356">
        <v>3110202</v>
      </c>
      <c r="B2356">
        <v>2</v>
      </c>
      <c r="C2356" t="s">
        <v>888</v>
      </c>
    </row>
    <row r="2357" spans="1:3" x14ac:dyDescent="0.25">
      <c r="A2357">
        <v>3110301</v>
      </c>
      <c r="B2357">
        <v>2</v>
      </c>
      <c r="C2357" t="s">
        <v>888</v>
      </c>
    </row>
    <row r="2358" spans="1:3" x14ac:dyDescent="0.25">
      <c r="A2358">
        <v>3110400</v>
      </c>
      <c r="B2358">
        <v>2</v>
      </c>
      <c r="C2358" t="s">
        <v>888</v>
      </c>
    </row>
    <row r="2359" spans="1:3" x14ac:dyDescent="0.25">
      <c r="A2359">
        <v>3110509</v>
      </c>
      <c r="B2359">
        <v>2</v>
      </c>
      <c r="C2359" t="s">
        <v>888</v>
      </c>
    </row>
    <row r="2360" spans="1:3" x14ac:dyDescent="0.25">
      <c r="A2360">
        <v>3110608</v>
      </c>
      <c r="B2360">
        <v>2</v>
      </c>
      <c r="C2360" t="s">
        <v>888</v>
      </c>
    </row>
    <row r="2361" spans="1:3" x14ac:dyDescent="0.25">
      <c r="A2361">
        <v>3110707</v>
      </c>
      <c r="B2361">
        <v>2</v>
      </c>
      <c r="C2361" t="s">
        <v>888</v>
      </c>
    </row>
    <row r="2362" spans="1:3" x14ac:dyDescent="0.25">
      <c r="A2362">
        <v>3110806</v>
      </c>
      <c r="B2362">
        <v>2</v>
      </c>
      <c r="C2362" t="s">
        <v>888</v>
      </c>
    </row>
    <row r="2363" spans="1:3" x14ac:dyDescent="0.25">
      <c r="A2363">
        <v>3110905</v>
      </c>
      <c r="B2363">
        <v>2</v>
      </c>
      <c r="C2363" t="s">
        <v>888</v>
      </c>
    </row>
    <row r="2364" spans="1:3" x14ac:dyDescent="0.25">
      <c r="A2364">
        <v>3111002</v>
      </c>
      <c r="B2364">
        <v>2</v>
      </c>
      <c r="C2364" t="s">
        <v>888</v>
      </c>
    </row>
    <row r="2365" spans="1:3" x14ac:dyDescent="0.25">
      <c r="A2365">
        <v>3111101</v>
      </c>
      <c r="B2365">
        <v>2</v>
      </c>
      <c r="C2365" t="s">
        <v>888</v>
      </c>
    </row>
    <row r="2366" spans="1:3" x14ac:dyDescent="0.25">
      <c r="A2366">
        <v>3111150</v>
      </c>
      <c r="B2366">
        <v>2</v>
      </c>
      <c r="C2366" t="s">
        <v>888</v>
      </c>
    </row>
    <row r="2367" spans="1:3" x14ac:dyDescent="0.25">
      <c r="A2367">
        <v>3111200</v>
      </c>
      <c r="B2367">
        <v>2</v>
      </c>
      <c r="C2367" t="s">
        <v>888</v>
      </c>
    </row>
    <row r="2368" spans="1:3" x14ac:dyDescent="0.25">
      <c r="A2368">
        <v>3111309</v>
      </c>
      <c r="B2368">
        <v>2</v>
      </c>
      <c r="C2368" t="s">
        <v>888</v>
      </c>
    </row>
    <row r="2369" spans="1:3" x14ac:dyDescent="0.25">
      <c r="A2369">
        <v>3111408</v>
      </c>
      <c r="B2369">
        <v>2</v>
      </c>
      <c r="C2369" t="s">
        <v>888</v>
      </c>
    </row>
    <row r="2370" spans="1:3" x14ac:dyDescent="0.25">
      <c r="A2370">
        <v>3111507</v>
      </c>
      <c r="B2370">
        <v>2</v>
      </c>
      <c r="C2370" t="s">
        <v>888</v>
      </c>
    </row>
    <row r="2371" spans="1:3" x14ac:dyDescent="0.25">
      <c r="A2371">
        <v>3111606</v>
      </c>
      <c r="B2371">
        <v>2</v>
      </c>
      <c r="C2371" t="s">
        <v>888</v>
      </c>
    </row>
    <row r="2372" spans="1:3" x14ac:dyDescent="0.25">
      <c r="A2372">
        <v>3111705</v>
      </c>
      <c r="B2372">
        <v>2</v>
      </c>
      <c r="C2372" t="s">
        <v>888</v>
      </c>
    </row>
    <row r="2373" spans="1:3" x14ac:dyDescent="0.25">
      <c r="A2373">
        <v>3111804</v>
      </c>
      <c r="B2373">
        <v>2</v>
      </c>
      <c r="C2373" t="s">
        <v>888</v>
      </c>
    </row>
    <row r="2374" spans="1:3" x14ac:dyDescent="0.25">
      <c r="A2374">
        <v>3111903</v>
      </c>
      <c r="B2374">
        <v>2</v>
      </c>
      <c r="C2374" t="s">
        <v>888</v>
      </c>
    </row>
    <row r="2375" spans="1:3" x14ac:dyDescent="0.25">
      <c r="A2375">
        <v>3112000</v>
      </c>
      <c r="B2375">
        <v>2</v>
      </c>
      <c r="C2375" t="s">
        <v>888</v>
      </c>
    </row>
    <row r="2376" spans="1:3" x14ac:dyDescent="0.25">
      <c r="A2376">
        <v>3112059</v>
      </c>
      <c r="B2376">
        <v>2</v>
      </c>
      <c r="C2376" t="s">
        <v>888</v>
      </c>
    </row>
    <row r="2377" spans="1:3" x14ac:dyDescent="0.25">
      <c r="A2377">
        <v>3112109</v>
      </c>
      <c r="B2377">
        <v>2</v>
      </c>
      <c r="C2377" t="s">
        <v>888</v>
      </c>
    </row>
    <row r="2378" spans="1:3" x14ac:dyDescent="0.25">
      <c r="A2378">
        <v>3112208</v>
      </c>
      <c r="B2378">
        <v>2</v>
      </c>
      <c r="C2378" t="s">
        <v>888</v>
      </c>
    </row>
    <row r="2379" spans="1:3" x14ac:dyDescent="0.25">
      <c r="A2379">
        <v>3112307</v>
      </c>
      <c r="B2379">
        <v>2</v>
      </c>
      <c r="C2379" t="s">
        <v>888</v>
      </c>
    </row>
    <row r="2380" spans="1:3" x14ac:dyDescent="0.25">
      <c r="A2380">
        <v>3112406</v>
      </c>
      <c r="B2380">
        <v>2</v>
      </c>
      <c r="C2380" t="s">
        <v>888</v>
      </c>
    </row>
    <row r="2381" spans="1:3" x14ac:dyDescent="0.25">
      <c r="A2381">
        <v>3112505</v>
      </c>
      <c r="B2381">
        <v>2</v>
      </c>
      <c r="C2381" t="s">
        <v>888</v>
      </c>
    </row>
    <row r="2382" spans="1:3" x14ac:dyDescent="0.25">
      <c r="A2382">
        <v>3112604</v>
      </c>
      <c r="B2382">
        <v>2</v>
      </c>
      <c r="C2382" t="s">
        <v>888</v>
      </c>
    </row>
    <row r="2383" spans="1:3" x14ac:dyDescent="0.25">
      <c r="A2383">
        <v>3112653</v>
      </c>
      <c r="B2383">
        <v>2</v>
      </c>
      <c r="C2383" t="s">
        <v>888</v>
      </c>
    </row>
    <row r="2384" spans="1:3" x14ac:dyDescent="0.25">
      <c r="A2384">
        <v>3112703</v>
      </c>
      <c r="B2384">
        <v>2</v>
      </c>
      <c r="C2384" t="s">
        <v>888</v>
      </c>
    </row>
    <row r="2385" spans="1:3" x14ac:dyDescent="0.25">
      <c r="A2385">
        <v>3112802</v>
      </c>
      <c r="B2385">
        <v>2</v>
      </c>
      <c r="C2385" t="s">
        <v>888</v>
      </c>
    </row>
    <row r="2386" spans="1:3" x14ac:dyDescent="0.25">
      <c r="A2386">
        <v>3112901</v>
      </c>
      <c r="B2386">
        <v>2</v>
      </c>
      <c r="C2386" t="s">
        <v>888</v>
      </c>
    </row>
    <row r="2387" spans="1:3" x14ac:dyDescent="0.25">
      <c r="A2387">
        <v>3113008</v>
      </c>
      <c r="B2387">
        <v>2</v>
      </c>
      <c r="C2387" t="s">
        <v>888</v>
      </c>
    </row>
    <row r="2388" spans="1:3" x14ac:dyDescent="0.25">
      <c r="A2388">
        <v>3113107</v>
      </c>
      <c r="B2388">
        <v>2</v>
      </c>
      <c r="C2388" t="s">
        <v>888</v>
      </c>
    </row>
    <row r="2389" spans="1:3" x14ac:dyDescent="0.25">
      <c r="A2389">
        <v>3113206</v>
      </c>
      <c r="B2389">
        <v>2</v>
      </c>
      <c r="C2389" t="s">
        <v>888</v>
      </c>
    </row>
    <row r="2390" spans="1:3" x14ac:dyDescent="0.25">
      <c r="A2390">
        <v>3113305</v>
      </c>
      <c r="B2390">
        <v>2</v>
      </c>
      <c r="C2390" t="s">
        <v>888</v>
      </c>
    </row>
    <row r="2391" spans="1:3" x14ac:dyDescent="0.25">
      <c r="A2391">
        <v>3113404</v>
      </c>
      <c r="B2391">
        <v>2</v>
      </c>
      <c r="C2391" t="s">
        <v>888</v>
      </c>
    </row>
    <row r="2392" spans="1:3" x14ac:dyDescent="0.25">
      <c r="A2392">
        <v>3113503</v>
      </c>
      <c r="B2392">
        <v>2</v>
      </c>
      <c r="C2392" t="s">
        <v>888</v>
      </c>
    </row>
    <row r="2393" spans="1:3" x14ac:dyDescent="0.25">
      <c r="A2393">
        <v>3113602</v>
      </c>
      <c r="B2393">
        <v>2</v>
      </c>
      <c r="C2393" t="s">
        <v>888</v>
      </c>
    </row>
    <row r="2394" spans="1:3" x14ac:dyDescent="0.25">
      <c r="A2394">
        <v>3113701</v>
      </c>
      <c r="B2394">
        <v>2</v>
      </c>
      <c r="C2394" t="s">
        <v>888</v>
      </c>
    </row>
    <row r="2395" spans="1:3" x14ac:dyDescent="0.25">
      <c r="A2395">
        <v>3113800</v>
      </c>
      <c r="B2395">
        <v>2</v>
      </c>
      <c r="C2395" t="s">
        <v>888</v>
      </c>
    </row>
    <row r="2396" spans="1:3" x14ac:dyDescent="0.25">
      <c r="A2396">
        <v>3113909</v>
      </c>
      <c r="B2396">
        <v>2</v>
      </c>
      <c r="C2396" t="s">
        <v>888</v>
      </c>
    </row>
    <row r="2397" spans="1:3" x14ac:dyDescent="0.25">
      <c r="A2397">
        <v>3114006</v>
      </c>
      <c r="B2397">
        <v>2</v>
      </c>
      <c r="C2397" t="s">
        <v>888</v>
      </c>
    </row>
    <row r="2398" spans="1:3" x14ac:dyDescent="0.25">
      <c r="A2398">
        <v>3114105</v>
      </c>
      <c r="B2398">
        <v>2</v>
      </c>
      <c r="C2398" t="s">
        <v>888</v>
      </c>
    </row>
    <row r="2399" spans="1:3" x14ac:dyDescent="0.25">
      <c r="A2399">
        <v>3114204</v>
      </c>
      <c r="B2399">
        <v>2</v>
      </c>
      <c r="C2399" t="s">
        <v>888</v>
      </c>
    </row>
    <row r="2400" spans="1:3" x14ac:dyDescent="0.25">
      <c r="A2400">
        <v>3114303</v>
      </c>
      <c r="B2400">
        <v>2</v>
      </c>
      <c r="C2400" t="s">
        <v>888</v>
      </c>
    </row>
    <row r="2401" spans="1:3" x14ac:dyDescent="0.25">
      <c r="A2401">
        <v>3114402</v>
      </c>
      <c r="B2401">
        <v>2</v>
      </c>
      <c r="C2401" t="s">
        <v>888</v>
      </c>
    </row>
    <row r="2402" spans="1:3" x14ac:dyDescent="0.25">
      <c r="A2402">
        <v>3114501</v>
      </c>
      <c r="B2402">
        <v>2</v>
      </c>
      <c r="C2402" t="s">
        <v>888</v>
      </c>
    </row>
    <row r="2403" spans="1:3" x14ac:dyDescent="0.25">
      <c r="A2403">
        <v>3114550</v>
      </c>
      <c r="B2403">
        <v>2</v>
      </c>
      <c r="C2403" t="s">
        <v>888</v>
      </c>
    </row>
    <row r="2404" spans="1:3" x14ac:dyDescent="0.25">
      <c r="A2404">
        <v>3114600</v>
      </c>
      <c r="B2404">
        <v>2</v>
      </c>
      <c r="C2404" t="s">
        <v>888</v>
      </c>
    </row>
    <row r="2405" spans="1:3" x14ac:dyDescent="0.25">
      <c r="A2405">
        <v>3114709</v>
      </c>
      <c r="B2405">
        <v>2</v>
      </c>
      <c r="C2405" t="s">
        <v>888</v>
      </c>
    </row>
    <row r="2406" spans="1:3" x14ac:dyDescent="0.25">
      <c r="A2406">
        <v>3114808</v>
      </c>
      <c r="B2406">
        <v>2</v>
      </c>
      <c r="C2406" t="s">
        <v>888</v>
      </c>
    </row>
    <row r="2407" spans="1:3" x14ac:dyDescent="0.25">
      <c r="A2407">
        <v>3114907</v>
      </c>
      <c r="B2407">
        <v>2</v>
      </c>
      <c r="C2407" t="s">
        <v>888</v>
      </c>
    </row>
    <row r="2408" spans="1:3" x14ac:dyDescent="0.25">
      <c r="A2408">
        <v>3115003</v>
      </c>
      <c r="B2408">
        <v>2</v>
      </c>
      <c r="C2408" t="s">
        <v>888</v>
      </c>
    </row>
    <row r="2409" spans="1:3" x14ac:dyDescent="0.25">
      <c r="A2409">
        <v>3115102</v>
      </c>
      <c r="B2409">
        <v>2</v>
      </c>
      <c r="C2409" t="s">
        <v>888</v>
      </c>
    </row>
    <row r="2410" spans="1:3" x14ac:dyDescent="0.25">
      <c r="A2410">
        <v>3115201</v>
      </c>
      <c r="B2410">
        <v>2</v>
      </c>
      <c r="C2410" t="s">
        <v>888</v>
      </c>
    </row>
    <row r="2411" spans="1:3" x14ac:dyDescent="0.25">
      <c r="A2411">
        <v>3115300</v>
      </c>
      <c r="B2411">
        <v>2</v>
      </c>
      <c r="C2411" t="s">
        <v>888</v>
      </c>
    </row>
    <row r="2412" spans="1:3" x14ac:dyDescent="0.25">
      <c r="A2412">
        <v>3115359</v>
      </c>
      <c r="B2412">
        <v>2</v>
      </c>
      <c r="C2412" t="s">
        <v>888</v>
      </c>
    </row>
    <row r="2413" spans="1:3" x14ac:dyDescent="0.25">
      <c r="A2413">
        <v>3115409</v>
      </c>
      <c r="B2413">
        <v>2</v>
      </c>
      <c r="C2413" t="s">
        <v>888</v>
      </c>
    </row>
    <row r="2414" spans="1:3" x14ac:dyDescent="0.25">
      <c r="A2414">
        <v>3115458</v>
      </c>
      <c r="B2414">
        <v>2</v>
      </c>
      <c r="C2414" t="s">
        <v>888</v>
      </c>
    </row>
    <row r="2415" spans="1:3" x14ac:dyDescent="0.25">
      <c r="A2415">
        <v>3115474</v>
      </c>
      <c r="B2415">
        <v>2</v>
      </c>
      <c r="C2415" t="s">
        <v>888</v>
      </c>
    </row>
    <row r="2416" spans="1:3" x14ac:dyDescent="0.25">
      <c r="A2416">
        <v>3115508</v>
      </c>
      <c r="B2416">
        <v>2</v>
      </c>
      <c r="C2416" t="s">
        <v>888</v>
      </c>
    </row>
    <row r="2417" spans="1:3" x14ac:dyDescent="0.25">
      <c r="A2417">
        <v>3115607</v>
      </c>
      <c r="B2417">
        <v>2</v>
      </c>
      <c r="C2417" t="s">
        <v>888</v>
      </c>
    </row>
    <row r="2418" spans="1:3" x14ac:dyDescent="0.25">
      <c r="A2418">
        <v>3115706</v>
      </c>
      <c r="B2418">
        <v>2</v>
      </c>
      <c r="C2418" t="s">
        <v>888</v>
      </c>
    </row>
    <row r="2419" spans="1:3" x14ac:dyDescent="0.25">
      <c r="A2419">
        <v>3115805</v>
      </c>
      <c r="B2419">
        <v>2</v>
      </c>
      <c r="C2419" t="s">
        <v>888</v>
      </c>
    </row>
    <row r="2420" spans="1:3" x14ac:dyDescent="0.25">
      <c r="A2420">
        <v>3115904</v>
      </c>
      <c r="B2420">
        <v>2</v>
      </c>
      <c r="C2420" t="s">
        <v>888</v>
      </c>
    </row>
    <row r="2421" spans="1:3" x14ac:dyDescent="0.25">
      <c r="A2421">
        <v>3116001</v>
      </c>
      <c r="B2421">
        <v>2</v>
      </c>
      <c r="C2421" t="s">
        <v>888</v>
      </c>
    </row>
    <row r="2422" spans="1:3" x14ac:dyDescent="0.25">
      <c r="A2422">
        <v>3116100</v>
      </c>
      <c r="B2422">
        <v>2</v>
      </c>
      <c r="C2422" t="s">
        <v>888</v>
      </c>
    </row>
    <row r="2423" spans="1:3" x14ac:dyDescent="0.25">
      <c r="A2423">
        <v>3116159</v>
      </c>
      <c r="B2423">
        <v>2</v>
      </c>
      <c r="C2423" t="s">
        <v>888</v>
      </c>
    </row>
    <row r="2424" spans="1:3" x14ac:dyDescent="0.25">
      <c r="A2424">
        <v>3116209</v>
      </c>
      <c r="B2424">
        <v>2</v>
      </c>
      <c r="C2424" t="s">
        <v>888</v>
      </c>
    </row>
    <row r="2425" spans="1:3" x14ac:dyDescent="0.25">
      <c r="A2425">
        <v>3116308</v>
      </c>
      <c r="B2425">
        <v>2</v>
      </c>
      <c r="C2425" t="s">
        <v>888</v>
      </c>
    </row>
    <row r="2426" spans="1:3" x14ac:dyDescent="0.25">
      <c r="A2426">
        <v>3116407</v>
      </c>
      <c r="B2426">
        <v>2</v>
      </c>
      <c r="C2426" t="s">
        <v>888</v>
      </c>
    </row>
    <row r="2427" spans="1:3" x14ac:dyDescent="0.25">
      <c r="A2427">
        <v>3116506</v>
      </c>
      <c r="B2427">
        <v>2</v>
      </c>
      <c r="C2427" t="s">
        <v>888</v>
      </c>
    </row>
    <row r="2428" spans="1:3" x14ac:dyDescent="0.25">
      <c r="A2428">
        <v>3116605</v>
      </c>
      <c r="B2428">
        <v>2</v>
      </c>
      <c r="C2428" t="s">
        <v>888</v>
      </c>
    </row>
    <row r="2429" spans="1:3" x14ac:dyDescent="0.25">
      <c r="A2429">
        <v>3116704</v>
      </c>
      <c r="B2429">
        <v>2</v>
      </c>
      <c r="C2429" t="s">
        <v>888</v>
      </c>
    </row>
    <row r="2430" spans="1:3" x14ac:dyDescent="0.25">
      <c r="A2430">
        <v>3116803</v>
      </c>
      <c r="B2430">
        <v>2</v>
      </c>
      <c r="C2430" t="s">
        <v>888</v>
      </c>
    </row>
    <row r="2431" spans="1:3" x14ac:dyDescent="0.25">
      <c r="A2431">
        <v>3116902</v>
      </c>
      <c r="B2431">
        <v>2</v>
      </c>
      <c r="C2431" t="s">
        <v>888</v>
      </c>
    </row>
    <row r="2432" spans="1:3" x14ac:dyDescent="0.25">
      <c r="A2432">
        <v>3117009</v>
      </c>
      <c r="B2432">
        <v>2</v>
      </c>
      <c r="C2432" t="s">
        <v>888</v>
      </c>
    </row>
    <row r="2433" spans="1:3" x14ac:dyDescent="0.25">
      <c r="A2433">
        <v>3117108</v>
      </c>
      <c r="B2433">
        <v>2</v>
      </c>
      <c r="C2433" t="s">
        <v>888</v>
      </c>
    </row>
    <row r="2434" spans="1:3" x14ac:dyDescent="0.25">
      <c r="A2434">
        <v>3117207</v>
      </c>
      <c r="B2434">
        <v>2</v>
      </c>
      <c r="C2434" t="s">
        <v>888</v>
      </c>
    </row>
    <row r="2435" spans="1:3" x14ac:dyDescent="0.25">
      <c r="A2435">
        <v>3117306</v>
      </c>
      <c r="B2435">
        <v>2</v>
      </c>
      <c r="C2435" t="s">
        <v>888</v>
      </c>
    </row>
    <row r="2436" spans="1:3" x14ac:dyDescent="0.25">
      <c r="A2436">
        <v>3117405</v>
      </c>
      <c r="B2436">
        <v>2</v>
      </c>
      <c r="C2436" t="s">
        <v>888</v>
      </c>
    </row>
    <row r="2437" spans="1:3" x14ac:dyDescent="0.25">
      <c r="A2437">
        <v>3117504</v>
      </c>
      <c r="B2437">
        <v>2</v>
      </c>
      <c r="C2437" t="s">
        <v>888</v>
      </c>
    </row>
    <row r="2438" spans="1:3" x14ac:dyDescent="0.25">
      <c r="A2438">
        <v>3117603</v>
      </c>
      <c r="B2438">
        <v>2</v>
      </c>
      <c r="C2438" t="s">
        <v>888</v>
      </c>
    </row>
    <row r="2439" spans="1:3" x14ac:dyDescent="0.25">
      <c r="A2439">
        <v>3117702</v>
      </c>
      <c r="B2439">
        <v>2</v>
      </c>
      <c r="C2439" t="s">
        <v>888</v>
      </c>
    </row>
    <row r="2440" spans="1:3" x14ac:dyDescent="0.25">
      <c r="A2440">
        <v>3117801</v>
      </c>
      <c r="B2440">
        <v>2</v>
      </c>
      <c r="C2440" t="s">
        <v>888</v>
      </c>
    </row>
    <row r="2441" spans="1:3" x14ac:dyDescent="0.25">
      <c r="A2441">
        <v>3117836</v>
      </c>
      <c r="B2441">
        <v>2</v>
      </c>
      <c r="C2441" t="s">
        <v>888</v>
      </c>
    </row>
    <row r="2442" spans="1:3" x14ac:dyDescent="0.25">
      <c r="A2442">
        <v>3117876</v>
      </c>
      <c r="B2442">
        <v>2</v>
      </c>
      <c r="C2442" t="s">
        <v>888</v>
      </c>
    </row>
    <row r="2443" spans="1:3" x14ac:dyDescent="0.25">
      <c r="A2443">
        <v>3117900</v>
      </c>
      <c r="B2443">
        <v>2</v>
      </c>
      <c r="C2443" t="s">
        <v>888</v>
      </c>
    </row>
    <row r="2444" spans="1:3" x14ac:dyDescent="0.25">
      <c r="A2444">
        <v>3118007</v>
      </c>
      <c r="B2444">
        <v>2</v>
      </c>
      <c r="C2444" t="s">
        <v>888</v>
      </c>
    </row>
    <row r="2445" spans="1:3" x14ac:dyDescent="0.25">
      <c r="A2445">
        <v>3118106</v>
      </c>
      <c r="B2445">
        <v>2</v>
      </c>
      <c r="C2445" t="s">
        <v>888</v>
      </c>
    </row>
    <row r="2446" spans="1:3" x14ac:dyDescent="0.25">
      <c r="A2446">
        <v>3118205</v>
      </c>
      <c r="B2446">
        <v>2</v>
      </c>
      <c r="C2446" t="s">
        <v>888</v>
      </c>
    </row>
    <row r="2447" spans="1:3" x14ac:dyDescent="0.25">
      <c r="A2447">
        <v>3118304</v>
      </c>
      <c r="B2447">
        <v>2</v>
      </c>
      <c r="C2447" t="s">
        <v>888</v>
      </c>
    </row>
    <row r="2448" spans="1:3" x14ac:dyDescent="0.25">
      <c r="A2448">
        <v>3118403</v>
      </c>
      <c r="B2448">
        <v>2</v>
      </c>
      <c r="C2448" t="s">
        <v>888</v>
      </c>
    </row>
    <row r="2449" spans="1:3" x14ac:dyDescent="0.25">
      <c r="A2449">
        <v>3118502</v>
      </c>
      <c r="B2449">
        <v>2</v>
      </c>
      <c r="C2449" t="s">
        <v>888</v>
      </c>
    </row>
    <row r="2450" spans="1:3" x14ac:dyDescent="0.25">
      <c r="A2450">
        <v>3118601</v>
      </c>
      <c r="B2450">
        <v>2</v>
      </c>
      <c r="C2450" t="s">
        <v>888</v>
      </c>
    </row>
    <row r="2451" spans="1:3" x14ac:dyDescent="0.25">
      <c r="A2451">
        <v>3118700</v>
      </c>
      <c r="B2451">
        <v>2</v>
      </c>
      <c r="C2451" t="s">
        <v>888</v>
      </c>
    </row>
    <row r="2452" spans="1:3" x14ac:dyDescent="0.25">
      <c r="A2452">
        <v>3118809</v>
      </c>
      <c r="B2452">
        <v>2</v>
      </c>
      <c r="C2452" t="s">
        <v>888</v>
      </c>
    </row>
    <row r="2453" spans="1:3" x14ac:dyDescent="0.25">
      <c r="A2453">
        <v>3118908</v>
      </c>
      <c r="B2453">
        <v>2</v>
      </c>
      <c r="C2453" t="s">
        <v>888</v>
      </c>
    </row>
    <row r="2454" spans="1:3" x14ac:dyDescent="0.25">
      <c r="A2454">
        <v>3119005</v>
      </c>
      <c r="B2454">
        <v>2</v>
      </c>
      <c r="C2454" t="s">
        <v>888</v>
      </c>
    </row>
    <row r="2455" spans="1:3" x14ac:dyDescent="0.25">
      <c r="A2455">
        <v>3119104</v>
      </c>
      <c r="B2455">
        <v>2</v>
      </c>
      <c r="C2455" t="s">
        <v>888</v>
      </c>
    </row>
    <row r="2456" spans="1:3" x14ac:dyDescent="0.25">
      <c r="A2456">
        <v>3119203</v>
      </c>
      <c r="B2456">
        <v>2</v>
      </c>
      <c r="C2456" t="s">
        <v>888</v>
      </c>
    </row>
    <row r="2457" spans="1:3" x14ac:dyDescent="0.25">
      <c r="A2457">
        <v>3119302</v>
      </c>
      <c r="B2457">
        <v>2</v>
      </c>
      <c r="C2457" t="s">
        <v>888</v>
      </c>
    </row>
    <row r="2458" spans="1:3" x14ac:dyDescent="0.25">
      <c r="A2458">
        <v>3119401</v>
      </c>
      <c r="B2458">
        <v>2</v>
      </c>
      <c r="C2458" t="s">
        <v>888</v>
      </c>
    </row>
    <row r="2459" spans="1:3" x14ac:dyDescent="0.25">
      <c r="A2459">
        <v>3119500</v>
      </c>
      <c r="B2459">
        <v>2</v>
      </c>
      <c r="C2459" t="s">
        <v>888</v>
      </c>
    </row>
    <row r="2460" spans="1:3" x14ac:dyDescent="0.25">
      <c r="A2460">
        <v>3119609</v>
      </c>
      <c r="B2460">
        <v>2</v>
      </c>
      <c r="C2460" t="s">
        <v>888</v>
      </c>
    </row>
    <row r="2461" spans="1:3" x14ac:dyDescent="0.25">
      <c r="A2461">
        <v>3119708</v>
      </c>
      <c r="B2461">
        <v>2</v>
      </c>
      <c r="C2461" t="s">
        <v>888</v>
      </c>
    </row>
    <row r="2462" spans="1:3" x14ac:dyDescent="0.25">
      <c r="A2462">
        <v>3119807</v>
      </c>
      <c r="B2462">
        <v>2</v>
      </c>
      <c r="C2462" t="s">
        <v>888</v>
      </c>
    </row>
    <row r="2463" spans="1:3" x14ac:dyDescent="0.25">
      <c r="A2463">
        <v>3119906</v>
      </c>
      <c r="B2463">
        <v>2</v>
      </c>
      <c r="C2463" t="s">
        <v>888</v>
      </c>
    </row>
    <row r="2464" spans="1:3" x14ac:dyDescent="0.25">
      <c r="A2464">
        <v>3119955</v>
      </c>
      <c r="B2464">
        <v>2</v>
      </c>
      <c r="C2464" t="s">
        <v>888</v>
      </c>
    </row>
    <row r="2465" spans="1:3" x14ac:dyDescent="0.25">
      <c r="A2465">
        <v>3120003</v>
      </c>
      <c r="B2465">
        <v>2</v>
      </c>
      <c r="C2465" t="s">
        <v>888</v>
      </c>
    </row>
    <row r="2466" spans="1:3" x14ac:dyDescent="0.25">
      <c r="A2466">
        <v>3120102</v>
      </c>
      <c r="B2466">
        <v>2</v>
      </c>
      <c r="C2466" t="s">
        <v>888</v>
      </c>
    </row>
    <row r="2467" spans="1:3" x14ac:dyDescent="0.25">
      <c r="A2467">
        <v>3120151</v>
      </c>
      <c r="B2467">
        <v>2</v>
      </c>
      <c r="C2467" t="s">
        <v>888</v>
      </c>
    </row>
    <row r="2468" spans="1:3" x14ac:dyDescent="0.25">
      <c r="A2468">
        <v>3120201</v>
      </c>
      <c r="B2468">
        <v>2</v>
      </c>
      <c r="C2468" t="s">
        <v>888</v>
      </c>
    </row>
    <row r="2469" spans="1:3" x14ac:dyDescent="0.25">
      <c r="A2469">
        <v>3120300</v>
      </c>
      <c r="B2469">
        <v>2</v>
      </c>
      <c r="C2469" t="s">
        <v>888</v>
      </c>
    </row>
    <row r="2470" spans="1:3" x14ac:dyDescent="0.25">
      <c r="A2470">
        <v>3120409</v>
      </c>
      <c r="B2470">
        <v>2</v>
      </c>
      <c r="C2470" t="s">
        <v>888</v>
      </c>
    </row>
    <row r="2471" spans="1:3" x14ac:dyDescent="0.25">
      <c r="A2471">
        <v>3120508</v>
      </c>
      <c r="B2471">
        <v>2</v>
      </c>
      <c r="C2471" t="s">
        <v>888</v>
      </c>
    </row>
    <row r="2472" spans="1:3" x14ac:dyDescent="0.25">
      <c r="A2472">
        <v>3120607</v>
      </c>
      <c r="B2472">
        <v>2</v>
      </c>
      <c r="C2472" t="s">
        <v>888</v>
      </c>
    </row>
    <row r="2473" spans="1:3" x14ac:dyDescent="0.25">
      <c r="A2473">
        <v>3120706</v>
      </c>
      <c r="B2473">
        <v>2</v>
      </c>
      <c r="C2473" t="s">
        <v>888</v>
      </c>
    </row>
    <row r="2474" spans="1:3" x14ac:dyDescent="0.25">
      <c r="A2474">
        <v>3120805</v>
      </c>
      <c r="B2474">
        <v>2</v>
      </c>
      <c r="C2474" t="s">
        <v>888</v>
      </c>
    </row>
    <row r="2475" spans="1:3" x14ac:dyDescent="0.25">
      <c r="A2475">
        <v>3120839</v>
      </c>
      <c r="B2475">
        <v>2</v>
      </c>
      <c r="C2475" t="s">
        <v>888</v>
      </c>
    </row>
    <row r="2476" spans="1:3" x14ac:dyDescent="0.25">
      <c r="A2476">
        <v>3120870</v>
      </c>
      <c r="B2476">
        <v>2</v>
      </c>
      <c r="C2476" t="s">
        <v>888</v>
      </c>
    </row>
    <row r="2477" spans="1:3" x14ac:dyDescent="0.25">
      <c r="A2477">
        <v>3120904</v>
      </c>
      <c r="B2477">
        <v>2</v>
      </c>
      <c r="C2477" t="s">
        <v>888</v>
      </c>
    </row>
    <row r="2478" spans="1:3" x14ac:dyDescent="0.25">
      <c r="A2478">
        <v>3121001</v>
      </c>
      <c r="B2478">
        <v>2</v>
      </c>
      <c r="C2478" t="s">
        <v>888</v>
      </c>
    </row>
    <row r="2479" spans="1:3" x14ac:dyDescent="0.25">
      <c r="A2479">
        <v>3121100</v>
      </c>
      <c r="B2479">
        <v>2</v>
      </c>
      <c r="C2479" t="s">
        <v>888</v>
      </c>
    </row>
    <row r="2480" spans="1:3" x14ac:dyDescent="0.25">
      <c r="A2480">
        <v>3121209</v>
      </c>
      <c r="B2480">
        <v>2</v>
      </c>
      <c r="C2480" t="s">
        <v>888</v>
      </c>
    </row>
    <row r="2481" spans="1:3" x14ac:dyDescent="0.25">
      <c r="A2481">
        <v>3121258</v>
      </c>
      <c r="B2481">
        <v>2</v>
      </c>
      <c r="C2481" t="s">
        <v>888</v>
      </c>
    </row>
    <row r="2482" spans="1:3" x14ac:dyDescent="0.25">
      <c r="A2482">
        <v>3121308</v>
      </c>
      <c r="B2482">
        <v>2</v>
      </c>
      <c r="C2482" t="s">
        <v>888</v>
      </c>
    </row>
    <row r="2483" spans="1:3" x14ac:dyDescent="0.25">
      <c r="A2483">
        <v>3121407</v>
      </c>
      <c r="B2483">
        <v>2</v>
      </c>
      <c r="C2483" t="s">
        <v>888</v>
      </c>
    </row>
    <row r="2484" spans="1:3" x14ac:dyDescent="0.25">
      <c r="A2484">
        <v>3121506</v>
      </c>
      <c r="B2484">
        <v>2</v>
      </c>
      <c r="C2484" t="s">
        <v>888</v>
      </c>
    </row>
    <row r="2485" spans="1:3" x14ac:dyDescent="0.25">
      <c r="A2485">
        <v>3121605</v>
      </c>
      <c r="B2485">
        <v>2</v>
      </c>
      <c r="C2485" t="s">
        <v>888</v>
      </c>
    </row>
    <row r="2486" spans="1:3" x14ac:dyDescent="0.25">
      <c r="A2486">
        <v>3121704</v>
      </c>
      <c r="B2486">
        <v>2</v>
      </c>
      <c r="C2486" t="s">
        <v>888</v>
      </c>
    </row>
    <row r="2487" spans="1:3" x14ac:dyDescent="0.25">
      <c r="A2487">
        <v>3121803</v>
      </c>
      <c r="B2487">
        <v>2</v>
      </c>
      <c r="C2487" t="s">
        <v>888</v>
      </c>
    </row>
    <row r="2488" spans="1:3" x14ac:dyDescent="0.25">
      <c r="A2488">
        <v>3121902</v>
      </c>
      <c r="B2488">
        <v>2</v>
      </c>
      <c r="C2488" t="s">
        <v>888</v>
      </c>
    </row>
    <row r="2489" spans="1:3" x14ac:dyDescent="0.25">
      <c r="A2489">
        <v>3122009</v>
      </c>
      <c r="B2489">
        <v>2</v>
      </c>
      <c r="C2489" t="s">
        <v>888</v>
      </c>
    </row>
    <row r="2490" spans="1:3" x14ac:dyDescent="0.25">
      <c r="A2490">
        <v>3122108</v>
      </c>
      <c r="B2490">
        <v>2</v>
      </c>
      <c r="C2490" t="s">
        <v>888</v>
      </c>
    </row>
    <row r="2491" spans="1:3" x14ac:dyDescent="0.25">
      <c r="A2491">
        <v>3122207</v>
      </c>
      <c r="B2491">
        <v>2</v>
      </c>
      <c r="C2491" t="s">
        <v>888</v>
      </c>
    </row>
    <row r="2492" spans="1:3" x14ac:dyDescent="0.25">
      <c r="A2492">
        <v>3122306</v>
      </c>
      <c r="B2492">
        <v>2</v>
      </c>
      <c r="C2492" t="s">
        <v>888</v>
      </c>
    </row>
    <row r="2493" spans="1:3" x14ac:dyDescent="0.25">
      <c r="A2493">
        <v>3122355</v>
      </c>
      <c r="B2493">
        <v>2</v>
      </c>
      <c r="C2493" t="s">
        <v>888</v>
      </c>
    </row>
    <row r="2494" spans="1:3" x14ac:dyDescent="0.25">
      <c r="A2494">
        <v>3122405</v>
      </c>
      <c r="B2494">
        <v>2</v>
      </c>
      <c r="C2494" t="s">
        <v>888</v>
      </c>
    </row>
    <row r="2495" spans="1:3" x14ac:dyDescent="0.25">
      <c r="A2495">
        <v>3122454</v>
      </c>
      <c r="B2495">
        <v>2</v>
      </c>
      <c r="C2495" t="s">
        <v>888</v>
      </c>
    </row>
    <row r="2496" spans="1:3" x14ac:dyDescent="0.25">
      <c r="A2496">
        <v>3122470</v>
      </c>
      <c r="B2496">
        <v>2</v>
      </c>
      <c r="C2496" t="s">
        <v>888</v>
      </c>
    </row>
    <row r="2497" spans="1:3" x14ac:dyDescent="0.25">
      <c r="A2497">
        <v>3122504</v>
      </c>
      <c r="B2497">
        <v>2</v>
      </c>
      <c r="C2497" t="s">
        <v>888</v>
      </c>
    </row>
    <row r="2498" spans="1:3" x14ac:dyDescent="0.25">
      <c r="A2498">
        <v>3122603</v>
      </c>
      <c r="B2498">
        <v>2</v>
      </c>
      <c r="C2498" t="s">
        <v>888</v>
      </c>
    </row>
    <row r="2499" spans="1:3" x14ac:dyDescent="0.25">
      <c r="A2499">
        <v>3122702</v>
      </c>
      <c r="B2499">
        <v>2</v>
      </c>
      <c r="C2499" t="s">
        <v>888</v>
      </c>
    </row>
    <row r="2500" spans="1:3" x14ac:dyDescent="0.25">
      <c r="A2500">
        <v>3122801</v>
      </c>
      <c r="B2500">
        <v>2</v>
      </c>
      <c r="C2500" t="s">
        <v>888</v>
      </c>
    </row>
    <row r="2501" spans="1:3" x14ac:dyDescent="0.25">
      <c r="A2501">
        <v>3122900</v>
      </c>
      <c r="B2501">
        <v>2</v>
      </c>
      <c r="C2501" t="s">
        <v>888</v>
      </c>
    </row>
    <row r="2502" spans="1:3" x14ac:dyDescent="0.25">
      <c r="A2502">
        <v>3123007</v>
      </c>
      <c r="B2502">
        <v>2</v>
      </c>
      <c r="C2502" t="s">
        <v>888</v>
      </c>
    </row>
    <row r="2503" spans="1:3" x14ac:dyDescent="0.25">
      <c r="A2503">
        <v>3123106</v>
      </c>
      <c r="B2503">
        <v>2</v>
      </c>
      <c r="C2503" t="s">
        <v>888</v>
      </c>
    </row>
    <row r="2504" spans="1:3" x14ac:dyDescent="0.25">
      <c r="A2504">
        <v>3123205</v>
      </c>
      <c r="B2504">
        <v>2</v>
      </c>
      <c r="C2504" t="s">
        <v>888</v>
      </c>
    </row>
    <row r="2505" spans="1:3" x14ac:dyDescent="0.25">
      <c r="A2505">
        <v>3123304</v>
      </c>
      <c r="B2505">
        <v>2</v>
      </c>
      <c r="C2505" t="s">
        <v>888</v>
      </c>
    </row>
    <row r="2506" spans="1:3" x14ac:dyDescent="0.25">
      <c r="A2506">
        <v>3123403</v>
      </c>
      <c r="B2506">
        <v>2</v>
      </c>
      <c r="C2506" t="s">
        <v>888</v>
      </c>
    </row>
    <row r="2507" spans="1:3" x14ac:dyDescent="0.25">
      <c r="A2507">
        <v>3123502</v>
      </c>
      <c r="B2507">
        <v>2</v>
      </c>
      <c r="C2507" t="s">
        <v>888</v>
      </c>
    </row>
    <row r="2508" spans="1:3" x14ac:dyDescent="0.25">
      <c r="A2508">
        <v>3123528</v>
      </c>
      <c r="B2508">
        <v>2</v>
      </c>
      <c r="C2508" t="s">
        <v>888</v>
      </c>
    </row>
    <row r="2509" spans="1:3" x14ac:dyDescent="0.25">
      <c r="A2509">
        <v>3123601</v>
      </c>
      <c r="B2509">
        <v>2</v>
      </c>
      <c r="C2509" t="s">
        <v>888</v>
      </c>
    </row>
    <row r="2510" spans="1:3" x14ac:dyDescent="0.25">
      <c r="A2510">
        <v>3123700</v>
      </c>
      <c r="B2510">
        <v>2</v>
      </c>
      <c r="C2510" t="s">
        <v>888</v>
      </c>
    </row>
    <row r="2511" spans="1:3" x14ac:dyDescent="0.25">
      <c r="A2511">
        <v>3123809</v>
      </c>
      <c r="B2511">
        <v>2</v>
      </c>
      <c r="C2511" t="s">
        <v>888</v>
      </c>
    </row>
    <row r="2512" spans="1:3" x14ac:dyDescent="0.25">
      <c r="A2512">
        <v>3123858</v>
      </c>
      <c r="B2512">
        <v>2</v>
      </c>
      <c r="C2512" t="s">
        <v>888</v>
      </c>
    </row>
    <row r="2513" spans="1:3" x14ac:dyDescent="0.25">
      <c r="A2513">
        <v>3123908</v>
      </c>
      <c r="B2513">
        <v>2</v>
      </c>
      <c r="C2513" t="s">
        <v>888</v>
      </c>
    </row>
    <row r="2514" spans="1:3" x14ac:dyDescent="0.25">
      <c r="A2514">
        <v>3124005</v>
      </c>
      <c r="B2514">
        <v>2</v>
      </c>
      <c r="C2514" t="s">
        <v>888</v>
      </c>
    </row>
    <row r="2515" spans="1:3" x14ac:dyDescent="0.25">
      <c r="A2515">
        <v>3124104</v>
      </c>
      <c r="B2515">
        <v>2</v>
      </c>
      <c r="C2515" t="s">
        <v>888</v>
      </c>
    </row>
    <row r="2516" spans="1:3" x14ac:dyDescent="0.25">
      <c r="A2516">
        <v>3124203</v>
      </c>
      <c r="B2516">
        <v>2</v>
      </c>
      <c r="C2516" t="s">
        <v>888</v>
      </c>
    </row>
    <row r="2517" spans="1:3" x14ac:dyDescent="0.25">
      <c r="A2517">
        <v>3124302</v>
      </c>
      <c r="B2517">
        <v>2</v>
      </c>
      <c r="C2517" t="s">
        <v>888</v>
      </c>
    </row>
    <row r="2518" spans="1:3" x14ac:dyDescent="0.25">
      <c r="A2518">
        <v>3124401</v>
      </c>
      <c r="B2518">
        <v>2</v>
      </c>
      <c r="C2518" t="s">
        <v>888</v>
      </c>
    </row>
    <row r="2519" spans="1:3" x14ac:dyDescent="0.25">
      <c r="A2519">
        <v>3124500</v>
      </c>
      <c r="B2519">
        <v>2</v>
      </c>
      <c r="C2519" t="s">
        <v>888</v>
      </c>
    </row>
    <row r="2520" spans="1:3" x14ac:dyDescent="0.25">
      <c r="A2520">
        <v>3124609</v>
      </c>
      <c r="B2520">
        <v>2</v>
      </c>
      <c r="C2520" t="s">
        <v>888</v>
      </c>
    </row>
    <row r="2521" spans="1:3" x14ac:dyDescent="0.25">
      <c r="A2521">
        <v>3124708</v>
      </c>
      <c r="B2521">
        <v>2</v>
      </c>
      <c r="C2521" t="s">
        <v>888</v>
      </c>
    </row>
    <row r="2522" spans="1:3" x14ac:dyDescent="0.25">
      <c r="A2522">
        <v>3124807</v>
      </c>
      <c r="B2522">
        <v>2</v>
      </c>
      <c r="C2522" t="s">
        <v>888</v>
      </c>
    </row>
    <row r="2523" spans="1:3" x14ac:dyDescent="0.25">
      <c r="A2523">
        <v>3124906</v>
      </c>
      <c r="B2523">
        <v>2</v>
      </c>
      <c r="C2523" t="s">
        <v>888</v>
      </c>
    </row>
    <row r="2524" spans="1:3" x14ac:dyDescent="0.25">
      <c r="A2524">
        <v>3125002</v>
      </c>
      <c r="B2524">
        <v>2</v>
      </c>
      <c r="C2524" t="s">
        <v>888</v>
      </c>
    </row>
    <row r="2525" spans="1:3" x14ac:dyDescent="0.25">
      <c r="A2525">
        <v>3125101</v>
      </c>
      <c r="B2525">
        <v>2</v>
      </c>
      <c r="C2525" t="s">
        <v>888</v>
      </c>
    </row>
    <row r="2526" spans="1:3" x14ac:dyDescent="0.25">
      <c r="A2526">
        <v>3125200</v>
      </c>
      <c r="B2526">
        <v>2</v>
      </c>
      <c r="C2526" t="s">
        <v>888</v>
      </c>
    </row>
    <row r="2527" spans="1:3" x14ac:dyDescent="0.25">
      <c r="A2527">
        <v>3125309</v>
      </c>
      <c r="B2527">
        <v>2</v>
      </c>
      <c r="C2527" t="s">
        <v>888</v>
      </c>
    </row>
    <row r="2528" spans="1:3" x14ac:dyDescent="0.25">
      <c r="A2528">
        <v>3125408</v>
      </c>
      <c r="B2528">
        <v>2</v>
      </c>
      <c r="C2528" t="s">
        <v>888</v>
      </c>
    </row>
    <row r="2529" spans="1:3" x14ac:dyDescent="0.25">
      <c r="A2529">
        <v>3125507</v>
      </c>
      <c r="B2529">
        <v>2</v>
      </c>
      <c r="C2529" t="s">
        <v>888</v>
      </c>
    </row>
    <row r="2530" spans="1:3" x14ac:dyDescent="0.25">
      <c r="A2530">
        <v>3125606</v>
      </c>
      <c r="B2530">
        <v>2</v>
      </c>
      <c r="C2530" t="s">
        <v>888</v>
      </c>
    </row>
    <row r="2531" spans="1:3" x14ac:dyDescent="0.25">
      <c r="A2531">
        <v>3125705</v>
      </c>
      <c r="B2531">
        <v>2</v>
      </c>
      <c r="C2531" t="s">
        <v>888</v>
      </c>
    </row>
    <row r="2532" spans="1:3" x14ac:dyDescent="0.25">
      <c r="A2532">
        <v>3125804</v>
      </c>
      <c r="B2532">
        <v>2</v>
      </c>
      <c r="C2532" t="s">
        <v>888</v>
      </c>
    </row>
    <row r="2533" spans="1:3" x14ac:dyDescent="0.25">
      <c r="A2533">
        <v>3125903</v>
      </c>
      <c r="B2533">
        <v>2</v>
      </c>
      <c r="C2533" t="s">
        <v>888</v>
      </c>
    </row>
    <row r="2534" spans="1:3" x14ac:dyDescent="0.25">
      <c r="A2534">
        <v>3125952</v>
      </c>
      <c r="B2534">
        <v>2</v>
      </c>
      <c r="C2534" t="s">
        <v>888</v>
      </c>
    </row>
    <row r="2535" spans="1:3" x14ac:dyDescent="0.25">
      <c r="A2535">
        <v>3126000</v>
      </c>
      <c r="B2535">
        <v>2</v>
      </c>
      <c r="C2535" t="s">
        <v>888</v>
      </c>
    </row>
    <row r="2536" spans="1:3" x14ac:dyDescent="0.25">
      <c r="A2536">
        <v>3126109</v>
      </c>
      <c r="B2536">
        <v>2</v>
      </c>
      <c r="C2536" t="s">
        <v>888</v>
      </c>
    </row>
    <row r="2537" spans="1:3" x14ac:dyDescent="0.25">
      <c r="A2537">
        <v>3126208</v>
      </c>
      <c r="B2537">
        <v>2</v>
      </c>
      <c r="C2537" t="s">
        <v>888</v>
      </c>
    </row>
    <row r="2538" spans="1:3" x14ac:dyDescent="0.25">
      <c r="A2538">
        <v>3126307</v>
      </c>
      <c r="B2538">
        <v>2</v>
      </c>
      <c r="C2538" t="s">
        <v>888</v>
      </c>
    </row>
    <row r="2539" spans="1:3" x14ac:dyDescent="0.25">
      <c r="A2539">
        <v>3126406</v>
      </c>
      <c r="B2539">
        <v>2</v>
      </c>
      <c r="C2539" t="s">
        <v>888</v>
      </c>
    </row>
    <row r="2540" spans="1:3" x14ac:dyDescent="0.25">
      <c r="A2540">
        <v>3126505</v>
      </c>
      <c r="B2540">
        <v>2</v>
      </c>
      <c r="C2540" t="s">
        <v>888</v>
      </c>
    </row>
    <row r="2541" spans="1:3" x14ac:dyDescent="0.25">
      <c r="A2541">
        <v>3126604</v>
      </c>
      <c r="B2541">
        <v>2</v>
      </c>
      <c r="C2541" t="s">
        <v>888</v>
      </c>
    </row>
    <row r="2542" spans="1:3" x14ac:dyDescent="0.25">
      <c r="A2542">
        <v>3126703</v>
      </c>
      <c r="B2542">
        <v>2</v>
      </c>
      <c r="C2542" t="s">
        <v>888</v>
      </c>
    </row>
    <row r="2543" spans="1:3" x14ac:dyDescent="0.25">
      <c r="A2543">
        <v>3126752</v>
      </c>
      <c r="B2543">
        <v>2</v>
      </c>
      <c r="C2543" t="s">
        <v>888</v>
      </c>
    </row>
    <row r="2544" spans="1:3" x14ac:dyDescent="0.25">
      <c r="A2544">
        <v>3126802</v>
      </c>
      <c r="B2544">
        <v>2</v>
      </c>
      <c r="C2544" t="s">
        <v>888</v>
      </c>
    </row>
    <row r="2545" spans="1:3" x14ac:dyDescent="0.25">
      <c r="A2545">
        <v>3126901</v>
      </c>
      <c r="B2545">
        <v>2</v>
      </c>
      <c r="C2545" t="s">
        <v>888</v>
      </c>
    </row>
    <row r="2546" spans="1:3" x14ac:dyDescent="0.25">
      <c r="A2546">
        <v>3126950</v>
      </c>
      <c r="B2546">
        <v>2</v>
      </c>
      <c r="C2546" t="s">
        <v>888</v>
      </c>
    </row>
    <row r="2547" spans="1:3" x14ac:dyDescent="0.25">
      <c r="A2547">
        <v>3127008</v>
      </c>
      <c r="B2547">
        <v>2</v>
      </c>
      <c r="C2547" t="s">
        <v>888</v>
      </c>
    </row>
    <row r="2548" spans="1:3" x14ac:dyDescent="0.25">
      <c r="A2548">
        <v>3127057</v>
      </c>
      <c r="B2548">
        <v>2</v>
      </c>
      <c r="C2548" t="s">
        <v>888</v>
      </c>
    </row>
    <row r="2549" spans="1:3" x14ac:dyDescent="0.25">
      <c r="A2549">
        <v>3127073</v>
      </c>
      <c r="B2549">
        <v>2</v>
      </c>
      <c r="C2549" t="s">
        <v>888</v>
      </c>
    </row>
    <row r="2550" spans="1:3" x14ac:dyDescent="0.25">
      <c r="A2550">
        <v>3127107</v>
      </c>
      <c r="B2550">
        <v>2</v>
      </c>
      <c r="C2550" t="s">
        <v>888</v>
      </c>
    </row>
    <row r="2551" spans="1:3" x14ac:dyDescent="0.25">
      <c r="A2551">
        <v>3127206</v>
      </c>
      <c r="B2551">
        <v>2</v>
      </c>
      <c r="C2551" t="s">
        <v>888</v>
      </c>
    </row>
    <row r="2552" spans="1:3" x14ac:dyDescent="0.25">
      <c r="A2552">
        <v>3127305</v>
      </c>
      <c r="B2552">
        <v>2</v>
      </c>
      <c r="C2552" t="s">
        <v>888</v>
      </c>
    </row>
    <row r="2553" spans="1:3" x14ac:dyDescent="0.25">
      <c r="A2553">
        <v>3127339</v>
      </c>
      <c r="B2553">
        <v>2</v>
      </c>
      <c r="C2553" t="s">
        <v>888</v>
      </c>
    </row>
    <row r="2554" spans="1:3" x14ac:dyDescent="0.25">
      <c r="A2554">
        <v>3127354</v>
      </c>
      <c r="B2554">
        <v>2</v>
      </c>
      <c r="C2554" t="s">
        <v>888</v>
      </c>
    </row>
    <row r="2555" spans="1:3" x14ac:dyDescent="0.25">
      <c r="A2555">
        <v>3127370</v>
      </c>
      <c r="B2555">
        <v>2</v>
      </c>
      <c r="C2555" t="s">
        <v>888</v>
      </c>
    </row>
    <row r="2556" spans="1:3" x14ac:dyDescent="0.25">
      <c r="A2556">
        <v>3127388</v>
      </c>
      <c r="B2556">
        <v>2</v>
      </c>
      <c r="C2556" t="s">
        <v>888</v>
      </c>
    </row>
    <row r="2557" spans="1:3" x14ac:dyDescent="0.25">
      <c r="A2557">
        <v>3127404</v>
      </c>
      <c r="B2557">
        <v>2</v>
      </c>
      <c r="C2557" t="s">
        <v>888</v>
      </c>
    </row>
    <row r="2558" spans="1:3" x14ac:dyDescent="0.25">
      <c r="A2558">
        <v>3127503</v>
      </c>
      <c r="B2558">
        <v>2</v>
      </c>
      <c r="C2558" t="s">
        <v>888</v>
      </c>
    </row>
    <row r="2559" spans="1:3" x14ac:dyDescent="0.25">
      <c r="A2559">
        <v>3127602</v>
      </c>
      <c r="B2559">
        <v>2</v>
      </c>
      <c r="C2559" t="s">
        <v>888</v>
      </c>
    </row>
    <row r="2560" spans="1:3" x14ac:dyDescent="0.25">
      <c r="A2560">
        <v>3127701</v>
      </c>
      <c r="B2560">
        <v>2</v>
      </c>
      <c r="C2560" t="s">
        <v>888</v>
      </c>
    </row>
    <row r="2561" spans="1:3" x14ac:dyDescent="0.25">
      <c r="A2561">
        <v>3127800</v>
      </c>
      <c r="B2561">
        <v>2</v>
      </c>
      <c r="C2561" t="s">
        <v>888</v>
      </c>
    </row>
    <row r="2562" spans="1:3" x14ac:dyDescent="0.25">
      <c r="A2562">
        <v>3127909</v>
      </c>
      <c r="B2562">
        <v>2</v>
      </c>
      <c r="C2562" t="s">
        <v>888</v>
      </c>
    </row>
    <row r="2563" spans="1:3" x14ac:dyDescent="0.25">
      <c r="A2563">
        <v>3128006</v>
      </c>
      <c r="B2563">
        <v>2</v>
      </c>
      <c r="C2563" t="s">
        <v>888</v>
      </c>
    </row>
    <row r="2564" spans="1:3" x14ac:dyDescent="0.25">
      <c r="A2564">
        <v>3128105</v>
      </c>
      <c r="B2564">
        <v>2</v>
      </c>
      <c r="C2564" t="s">
        <v>888</v>
      </c>
    </row>
    <row r="2565" spans="1:3" x14ac:dyDescent="0.25">
      <c r="A2565">
        <v>3128204</v>
      </c>
      <c r="B2565">
        <v>2</v>
      </c>
      <c r="C2565" t="s">
        <v>888</v>
      </c>
    </row>
    <row r="2566" spans="1:3" x14ac:dyDescent="0.25">
      <c r="A2566">
        <v>3128253</v>
      </c>
      <c r="B2566">
        <v>2</v>
      </c>
      <c r="C2566" t="s">
        <v>888</v>
      </c>
    </row>
    <row r="2567" spans="1:3" x14ac:dyDescent="0.25">
      <c r="A2567">
        <v>3128303</v>
      </c>
      <c r="B2567">
        <v>2</v>
      </c>
      <c r="C2567" t="s">
        <v>888</v>
      </c>
    </row>
    <row r="2568" spans="1:3" x14ac:dyDescent="0.25">
      <c r="A2568">
        <v>3128402</v>
      </c>
      <c r="B2568">
        <v>2</v>
      </c>
      <c r="C2568" t="s">
        <v>888</v>
      </c>
    </row>
    <row r="2569" spans="1:3" x14ac:dyDescent="0.25">
      <c r="A2569">
        <v>3128501</v>
      </c>
      <c r="B2569">
        <v>2</v>
      </c>
      <c r="C2569" t="s">
        <v>888</v>
      </c>
    </row>
    <row r="2570" spans="1:3" x14ac:dyDescent="0.25">
      <c r="A2570">
        <v>3128600</v>
      </c>
      <c r="B2570">
        <v>2</v>
      </c>
      <c r="C2570" t="s">
        <v>888</v>
      </c>
    </row>
    <row r="2571" spans="1:3" x14ac:dyDescent="0.25">
      <c r="A2571">
        <v>3128709</v>
      </c>
      <c r="B2571">
        <v>2</v>
      </c>
      <c r="C2571" t="s">
        <v>888</v>
      </c>
    </row>
    <row r="2572" spans="1:3" x14ac:dyDescent="0.25">
      <c r="A2572">
        <v>3128808</v>
      </c>
      <c r="B2572">
        <v>2</v>
      </c>
      <c r="C2572" t="s">
        <v>888</v>
      </c>
    </row>
    <row r="2573" spans="1:3" x14ac:dyDescent="0.25">
      <c r="A2573">
        <v>3128907</v>
      </c>
      <c r="B2573">
        <v>2</v>
      </c>
      <c r="C2573" t="s">
        <v>888</v>
      </c>
    </row>
    <row r="2574" spans="1:3" x14ac:dyDescent="0.25">
      <c r="A2574">
        <v>3129004</v>
      </c>
      <c r="B2574">
        <v>2</v>
      </c>
      <c r="C2574" t="s">
        <v>888</v>
      </c>
    </row>
    <row r="2575" spans="1:3" x14ac:dyDescent="0.25">
      <c r="A2575">
        <v>3129103</v>
      </c>
      <c r="B2575">
        <v>2</v>
      </c>
      <c r="C2575" t="s">
        <v>888</v>
      </c>
    </row>
    <row r="2576" spans="1:3" x14ac:dyDescent="0.25">
      <c r="A2576">
        <v>3129202</v>
      </c>
      <c r="B2576">
        <v>2</v>
      </c>
      <c r="C2576" t="s">
        <v>888</v>
      </c>
    </row>
    <row r="2577" spans="1:3" x14ac:dyDescent="0.25">
      <c r="A2577">
        <v>3129301</v>
      </c>
      <c r="B2577">
        <v>2</v>
      </c>
      <c r="C2577" t="s">
        <v>888</v>
      </c>
    </row>
    <row r="2578" spans="1:3" x14ac:dyDescent="0.25">
      <c r="A2578">
        <v>3129400</v>
      </c>
      <c r="B2578">
        <v>2</v>
      </c>
      <c r="C2578" t="s">
        <v>888</v>
      </c>
    </row>
    <row r="2579" spans="1:3" x14ac:dyDescent="0.25">
      <c r="A2579">
        <v>3129509</v>
      </c>
      <c r="B2579">
        <v>2</v>
      </c>
      <c r="C2579" t="s">
        <v>888</v>
      </c>
    </row>
    <row r="2580" spans="1:3" x14ac:dyDescent="0.25">
      <c r="A2580">
        <v>3129608</v>
      </c>
      <c r="B2580">
        <v>2</v>
      </c>
      <c r="C2580" t="s">
        <v>888</v>
      </c>
    </row>
    <row r="2581" spans="1:3" x14ac:dyDescent="0.25">
      <c r="A2581">
        <v>3129657</v>
      </c>
      <c r="B2581">
        <v>2</v>
      </c>
      <c r="C2581" t="s">
        <v>888</v>
      </c>
    </row>
    <row r="2582" spans="1:3" x14ac:dyDescent="0.25">
      <c r="A2582">
        <v>3129707</v>
      </c>
      <c r="B2582">
        <v>2</v>
      </c>
      <c r="C2582" t="s">
        <v>888</v>
      </c>
    </row>
    <row r="2583" spans="1:3" x14ac:dyDescent="0.25">
      <c r="A2583">
        <v>3129806</v>
      </c>
      <c r="B2583">
        <v>2</v>
      </c>
      <c r="C2583" t="s">
        <v>888</v>
      </c>
    </row>
    <row r="2584" spans="1:3" x14ac:dyDescent="0.25">
      <c r="A2584">
        <v>3129905</v>
      </c>
      <c r="B2584">
        <v>2</v>
      </c>
      <c r="C2584" t="s">
        <v>888</v>
      </c>
    </row>
    <row r="2585" spans="1:3" x14ac:dyDescent="0.25">
      <c r="A2585">
        <v>3130002</v>
      </c>
      <c r="B2585">
        <v>2</v>
      </c>
      <c r="C2585" t="s">
        <v>888</v>
      </c>
    </row>
    <row r="2586" spans="1:3" x14ac:dyDescent="0.25">
      <c r="A2586">
        <v>3130051</v>
      </c>
      <c r="B2586">
        <v>2</v>
      </c>
      <c r="C2586" t="s">
        <v>888</v>
      </c>
    </row>
    <row r="2587" spans="1:3" x14ac:dyDescent="0.25">
      <c r="A2587">
        <v>3130101</v>
      </c>
      <c r="B2587">
        <v>2</v>
      </c>
      <c r="C2587" t="s">
        <v>888</v>
      </c>
    </row>
    <row r="2588" spans="1:3" x14ac:dyDescent="0.25">
      <c r="A2588">
        <v>3130200</v>
      </c>
      <c r="B2588">
        <v>2</v>
      </c>
      <c r="C2588" t="s">
        <v>888</v>
      </c>
    </row>
    <row r="2589" spans="1:3" x14ac:dyDescent="0.25">
      <c r="A2589">
        <v>3130309</v>
      </c>
      <c r="B2589">
        <v>2</v>
      </c>
      <c r="C2589" t="s">
        <v>888</v>
      </c>
    </row>
    <row r="2590" spans="1:3" x14ac:dyDescent="0.25">
      <c r="A2590">
        <v>3130408</v>
      </c>
      <c r="B2590">
        <v>2</v>
      </c>
      <c r="C2590" t="s">
        <v>888</v>
      </c>
    </row>
    <row r="2591" spans="1:3" x14ac:dyDescent="0.25">
      <c r="A2591">
        <v>3130507</v>
      </c>
      <c r="B2591">
        <v>2</v>
      </c>
      <c r="C2591" t="s">
        <v>888</v>
      </c>
    </row>
    <row r="2592" spans="1:3" x14ac:dyDescent="0.25">
      <c r="A2592">
        <v>3130556</v>
      </c>
      <c r="B2592">
        <v>2</v>
      </c>
      <c r="C2592" t="s">
        <v>888</v>
      </c>
    </row>
    <row r="2593" spans="1:3" x14ac:dyDescent="0.25">
      <c r="A2593">
        <v>3130606</v>
      </c>
      <c r="B2593">
        <v>2</v>
      </c>
      <c r="C2593" t="s">
        <v>888</v>
      </c>
    </row>
    <row r="2594" spans="1:3" x14ac:dyDescent="0.25">
      <c r="A2594">
        <v>3130655</v>
      </c>
      <c r="B2594">
        <v>2</v>
      </c>
      <c r="C2594" t="s">
        <v>888</v>
      </c>
    </row>
    <row r="2595" spans="1:3" x14ac:dyDescent="0.25">
      <c r="A2595">
        <v>3130705</v>
      </c>
      <c r="B2595">
        <v>2</v>
      </c>
      <c r="C2595" t="s">
        <v>888</v>
      </c>
    </row>
    <row r="2596" spans="1:3" x14ac:dyDescent="0.25">
      <c r="A2596">
        <v>3130804</v>
      </c>
      <c r="B2596">
        <v>2</v>
      </c>
      <c r="C2596" t="s">
        <v>888</v>
      </c>
    </row>
    <row r="2597" spans="1:3" x14ac:dyDescent="0.25">
      <c r="A2597">
        <v>3130903</v>
      </c>
      <c r="B2597">
        <v>2</v>
      </c>
      <c r="C2597" t="s">
        <v>888</v>
      </c>
    </row>
    <row r="2598" spans="1:3" x14ac:dyDescent="0.25">
      <c r="A2598">
        <v>3131000</v>
      </c>
      <c r="B2598">
        <v>2</v>
      </c>
      <c r="C2598" t="s">
        <v>888</v>
      </c>
    </row>
    <row r="2599" spans="1:3" x14ac:dyDescent="0.25">
      <c r="A2599">
        <v>3131109</v>
      </c>
      <c r="B2599">
        <v>2</v>
      </c>
      <c r="C2599" t="s">
        <v>888</v>
      </c>
    </row>
    <row r="2600" spans="1:3" x14ac:dyDescent="0.25">
      <c r="A2600">
        <v>3131158</v>
      </c>
      <c r="B2600">
        <v>2</v>
      </c>
      <c r="C2600" t="s">
        <v>888</v>
      </c>
    </row>
    <row r="2601" spans="1:3" x14ac:dyDescent="0.25">
      <c r="A2601">
        <v>3131208</v>
      </c>
      <c r="B2601">
        <v>2</v>
      </c>
      <c r="C2601" t="s">
        <v>888</v>
      </c>
    </row>
    <row r="2602" spans="1:3" x14ac:dyDescent="0.25">
      <c r="A2602">
        <v>3131307</v>
      </c>
      <c r="B2602">
        <v>2</v>
      </c>
      <c r="C2602" t="s">
        <v>888</v>
      </c>
    </row>
    <row r="2603" spans="1:3" x14ac:dyDescent="0.25">
      <c r="A2603">
        <v>3131406</v>
      </c>
      <c r="B2603">
        <v>2</v>
      </c>
      <c r="C2603" t="s">
        <v>888</v>
      </c>
    </row>
    <row r="2604" spans="1:3" x14ac:dyDescent="0.25">
      <c r="A2604">
        <v>3131505</v>
      </c>
      <c r="B2604">
        <v>2</v>
      </c>
      <c r="C2604" t="s">
        <v>888</v>
      </c>
    </row>
    <row r="2605" spans="1:3" x14ac:dyDescent="0.25">
      <c r="A2605">
        <v>3131604</v>
      </c>
      <c r="B2605">
        <v>2</v>
      </c>
      <c r="C2605" t="s">
        <v>888</v>
      </c>
    </row>
    <row r="2606" spans="1:3" x14ac:dyDescent="0.25">
      <c r="A2606">
        <v>3131703</v>
      </c>
      <c r="B2606">
        <v>2</v>
      </c>
      <c r="C2606" t="s">
        <v>888</v>
      </c>
    </row>
    <row r="2607" spans="1:3" x14ac:dyDescent="0.25">
      <c r="A2607">
        <v>3131802</v>
      </c>
      <c r="B2607">
        <v>2</v>
      </c>
      <c r="C2607" t="s">
        <v>888</v>
      </c>
    </row>
    <row r="2608" spans="1:3" x14ac:dyDescent="0.25">
      <c r="A2608">
        <v>3131901</v>
      </c>
      <c r="B2608">
        <v>2</v>
      </c>
      <c r="C2608" t="s">
        <v>888</v>
      </c>
    </row>
    <row r="2609" spans="1:3" x14ac:dyDescent="0.25">
      <c r="A2609">
        <v>3132008</v>
      </c>
      <c r="B2609">
        <v>2</v>
      </c>
      <c r="C2609" t="s">
        <v>888</v>
      </c>
    </row>
    <row r="2610" spans="1:3" x14ac:dyDescent="0.25">
      <c r="A2610">
        <v>3132107</v>
      </c>
      <c r="B2610">
        <v>2</v>
      </c>
      <c r="C2610" t="s">
        <v>888</v>
      </c>
    </row>
    <row r="2611" spans="1:3" x14ac:dyDescent="0.25">
      <c r="A2611">
        <v>3132206</v>
      </c>
      <c r="B2611">
        <v>2</v>
      </c>
      <c r="C2611" t="s">
        <v>888</v>
      </c>
    </row>
    <row r="2612" spans="1:3" x14ac:dyDescent="0.25">
      <c r="A2612">
        <v>3132305</v>
      </c>
      <c r="B2612">
        <v>2</v>
      </c>
      <c r="C2612" t="s">
        <v>888</v>
      </c>
    </row>
    <row r="2613" spans="1:3" x14ac:dyDescent="0.25">
      <c r="A2613">
        <v>3132404</v>
      </c>
      <c r="B2613">
        <v>2</v>
      </c>
      <c r="C2613" t="s">
        <v>888</v>
      </c>
    </row>
    <row r="2614" spans="1:3" x14ac:dyDescent="0.25">
      <c r="A2614">
        <v>3132503</v>
      </c>
      <c r="B2614">
        <v>2</v>
      </c>
      <c r="C2614" t="s">
        <v>888</v>
      </c>
    </row>
    <row r="2615" spans="1:3" x14ac:dyDescent="0.25">
      <c r="A2615">
        <v>3132602</v>
      </c>
      <c r="B2615">
        <v>2</v>
      </c>
      <c r="C2615" t="s">
        <v>888</v>
      </c>
    </row>
    <row r="2616" spans="1:3" x14ac:dyDescent="0.25">
      <c r="A2616">
        <v>3132701</v>
      </c>
      <c r="B2616">
        <v>2</v>
      </c>
      <c r="C2616" t="s">
        <v>888</v>
      </c>
    </row>
    <row r="2617" spans="1:3" x14ac:dyDescent="0.25">
      <c r="A2617">
        <v>3132800</v>
      </c>
      <c r="B2617">
        <v>2</v>
      </c>
      <c r="C2617" t="s">
        <v>888</v>
      </c>
    </row>
    <row r="2618" spans="1:3" x14ac:dyDescent="0.25">
      <c r="A2618">
        <v>3132909</v>
      </c>
      <c r="B2618">
        <v>2</v>
      </c>
      <c r="C2618" t="s">
        <v>888</v>
      </c>
    </row>
    <row r="2619" spans="1:3" x14ac:dyDescent="0.25">
      <c r="A2619">
        <v>3133006</v>
      </c>
      <c r="B2619">
        <v>2</v>
      </c>
      <c r="C2619" t="s">
        <v>888</v>
      </c>
    </row>
    <row r="2620" spans="1:3" x14ac:dyDescent="0.25">
      <c r="A2620">
        <v>3133105</v>
      </c>
      <c r="B2620">
        <v>2</v>
      </c>
      <c r="C2620" t="s">
        <v>888</v>
      </c>
    </row>
    <row r="2621" spans="1:3" x14ac:dyDescent="0.25">
      <c r="A2621">
        <v>3133204</v>
      </c>
      <c r="B2621">
        <v>2</v>
      </c>
      <c r="C2621" t="s">
        <v>888</v>
      </c>
    </row>
    <row r="2622" spans="1:3" x14ac:dyDescent="0.25">
      <c r="A2622">
        <v>3133303</v>
      </c>
      <c r="B2622">
        <v>2</v>
      </c>
      <c r="C2622" t="s">
        <v>888</v>
      </c>
    </row>
    <row r="2623" spans="1:3" x14ac:dyDescent="0.25">
      <c r="A2623">
        <v>3133402</v>
      </c>
      <c r="B2623">
        <v>2</v>
      </c>
      <c r="C2623" t="s">
        <v>888</v>
      </c>
    </row>
    <row r="2624" spans="1:3" x14ac:dyDescent="0.25">
      <c r="A2624">
        <v>3133501</v>
      </c>
      <c r="B2624">
        <v>2</v>
      </c>
      <c r="C2624" t="s">
        <v>888</v>
      </c>
    </row>
    <row r="2625" spans="1:3" x14ac:dyDescent="0.25">
      <c r="A2625">
        <v>3133600</v>
      </c>
      <c r="B2625">
        <v>2</v>
      </c>
      <c r="C2625" t="s">
        <v>888</v>
      </c>
    </row>
    <row r="2626" spans="1:3" x14ac:dyDescent="0.25">
      <c r="A2626">
        <v>3133709</v>
      </c>
      <c r="B2626">
        <v>2</v>
      </c>
      <c r="C2626" t="s">
        <v>888</v>
      </c>
    </row>
    <row r="2627" spans="1:3" x14ac:dyDescent="0.25">
      <c r="A2627">
        <v>3133758</v>
      </c>
      <c r="B2627">
        <v>2</v>
      </c>
      <c r="C2627" t="s">
        <v>888</v>
      </c>
    </row>
    <row r="2628" spans="1:3" x14ac:dyDescent="0.25">
      <c r="A2628">
        <v>3133808</v>
      </c>
      <c r="B2628">
        <v>2</v>
      </c>
      <c r="C2628" t="s">
        <v>888</v>
      </c>
    </row>
    <row r="2629" spans="1:3" x14ac:dyDescent="0.25">
      <c r="A2629">
        <v>3133907</v>
      </c>
      <c r="B2629">
        <v>2</v>
      </c>
      <c r="C2629" t="s">
        <v>888</v>
      </c>
    </row>
    <row r="2630" spans="1:3" x14ac:dyDescent="0.25">
      <c r="A2630">
        <v>3134004</v>
      </c>
      <c r="B2630">
        <v>2</v>
      </c>
      <c r="C2630" t="s">
        <v>888</v>
      </c>
    </row>
    <row r="2631" spans="1:3" x14ac:dyDescent="0.25">
      <c r="A2631">
        <v>3134103</v>
      </c>
      <c r="B2631">
        <v>2</v>
      </c>
      <c r="C2631" t="s">
        <v>888</v>
      </c>
    </row>
    <row r="2632" spans="1:3" x14ac:dyDescent="0.25">
      <c r="A2632">
        <v>3134202</v>
      </c>
      <c r="B2632">
        <v>2</v>
      </c>
      <c r="C2632" t="s">
        <v>888</v>
      </c>
    </row>
    <row r="2633" spans="1:3" x14ac:dyDescent="0.25">
      <c r="A2633">
        <v>3134301</v>
      </c>
      <c r="B2633">
        <v>2</v>
      </c>
      <c r="C2633" t="s">
        <v>888</v>
      </c>
    </row>
    <row r="2634" spans="1:3" x14ac:dyDescent="0.25">
      <c r="A2634">
        <v>3134400</v>
      </c>
      <c r="B2634">
        <v>2</v>
      </c>
      <c r="C2634" t="s">
        <v>888</v>
      </c>
    </row>
    <row r="2635" spans="1:3" x14ac:dyDescent="0.25">
      <c r="A2635">
        <v>3134509</v>
      </c>
      <c r="B2635">
        <v>2</v>
      </c>
      <c r="C2635" t="s">
        <v>888</v>
      </c>
    </row>
    <row r="2636" spans="1:3" x14ac:dyDescent="0.25">
      <c r="A2636">
        <v>3134608</v>
      </c>
      <c r="B2636">
        <v>2</v>
      </c>
      <c r="C2636" t="s">
        <v>888</v>
      </c>
    </row>
    <row r="2637" spans="1:3" x14ac:dyDescent="0.25">
      <c r="A2637">
        <v>3134707</v>
      </c>
      <c r="B2637">
        <v>2</v>
      </c>
      <c r="C2637" t="s">
        <v>888</v>
      </c>
    </row>
    <row r="2638" spans="1:3" x14ac:dyDescent="0.25">
      <c r="A2638">
        <v>3134806</v>
      </c>
      <c r="B2638">
        <v>2</v>
      </c>
      <c r="C2638" t="s">
        <v>888</v>
      </c>
    </row>
    <row r="2639" spans="1:3" x14ac:dyDescent="0.25">
      <c r="A2639">
        <v>3134905</v>
      </c>
      <c r="B2639">
        <v>2</v>
      </c>
      <c r="C2639" t="s">
        <v>888</v>
      </c>
    </row>
    <row r="2640" spans="1:3" x14ac:dyDescent="0.25">
      <c r="A2640">
        <v>3135001</v>
      </c>
      <c r="B2640">
        <v>2</v>
      </c>
      <c r="C2640" t="s">
        <v>888</v>
      </c>
    </row>
    <row r="2641" spans="1:3" x14ac:dyDescent="0.25">
      <c r="A2641">
        <v>3135050</v>
      </c>
      <c r="B2641">
        <v>2</v>
      </c>
      <c r="C2641" t="s">
        <v>888</v>
      </c>
    </row>
    <row r="2642" spans="1:3" x14ac:dyDescent="0.25">
      <c r="A2642">
        <v>3135076</v>
      </c>
      <c r="B2642">
        <v>2</v>
      </c>
      <c r="C2642" t="s">
        <v>888</v>
      </c>
    </row>
    <row r="2643" spans="1:3" x14ac:dyDescent="0.25">
      <c r="A2643">
        <v>3135100</v>
      </c>
      <c r="B2643">
        <v>2</v>
      </c>
      <c r="C2643" t="s">
        <v>888</v>
      </c>
    </row>
    <row r="2644" spans="1:3" x14ac:dyDescent="0.25">
      <c r="A2644">
        <v>3135209</v>
      </c>
      <c r="B2644">
        <v>2</v>
      </c>
      <c r="C2644" t="s">
        <v>888</v>
      </c>
    </row>
    <row r="2645" spans="1:3" x14ac:dyDescent="0.25">
      <c r="A2645">
        <v>3135308</v>
      </c>
      <c r="B2645">
        <v>2</v>
      </c>
      <c r="C2645" t="s">
        <v>888</v>
      </c>
    </row>
    <row r="2646" spans="1:3" x14ac:dyDescent="0.25">
      <c r="A2646">
        <v>3135357</v>
      </c>
      <c r="B2646">
        <v>2</v>
      </c>
      <c r="C2646" t="s">
        <v>888</v>
      </c>
    </row>
    <row r="2647" spans="1:3" x14ac:dyDescent="0.25">
      <c r="A2647">
        <v>3135407</v>
      </c>
      <c r="B2647">
        <v>2</v>
      </c>
      <c r="C2647" t="s">
        <v>888</v>
      </c>
    </row>
    <row r="2648" spans="1:3" x14ac:dyDescent="0.25">
      <c r="A2648">
        <v>3135456</v>
      </c>
      <c r="B2648">
        <v>2</v>
      </c>
      <c r="C2648" t="s">
        <v>888</v>
      </c>
    </row>
    <row r="2649" spans="1:3" x14ac:dyDescent="0.25">
      <c r="A2649">
        <v>3135506</v>
      </c>
      <c r="B2649">
        <v>2</v>
      </c>
      <c r="C2649" t="s">
        <v>888</v>
      </c>
    </row>
    <row r="2650" spans="1:3" x14ac:dyDescent="0.25">
      <c r="A2650">
        <v>3135605</v>
      </c>
      <c r="B2650">
        <v>2</v>
      </c>
      <c r="C2650" t="s">
        <v>888</v>
      </c>
    </row>
    <row r="2651" spans="1:3" x14ac:dyDescent="0.25">
      <c r="A2651">
        <v>3135704</v>
      </c>
      <c r="B2651">
        <v>2</v>
      </c>
      <c r="C2651" t="s">
        <v>888</v>
      </c>
    </row>
    <row r="2652" spans="1:3" x14ac:dyDescent="0.25">
      <c r="A2652">
        <v>3135803</v>
      </c>
      <c r="B2652">
        <v>2</v>
      </c>
      <c r="C2652" t="s">
        <v>888</v>
      </c>
    </row>
    <row r="2653" spans="1:3" x14ac:dyDescent="0.25">
      <c r="A2653">
        <v>3135902</v>
      </c>
      <c r="B2653">
        <v>2</v>
      </c>
      <c r="C2653" t="s">
        <v>888</v>
      </c>
    </row>
    <row r="2654" spans="1:3" x14ac:dyDescent="0.25">
      <c r="A2654">
        <v>3136009</v>
      </c>
      <c r="B2654">
        <v>2</v>
      </c>
      <c r="C2654" t="s">
        <v>888</v>
      </c>
    </row>
    <row r="2655" spans="1:3" x14ac:dyDescent="0.25">
      <c r="A2655">
        <v>3136108</v>
      </c>
      <c r="B2655">
        <v>2</v>
      </c>
      <c r="C2655" t="s">
        <v>888</v>
      </c>
    </row>
    <row r="2656" spans="1:3" x14ac:dyDescent="0.25">
      <c r="A2656">
        <v>3136207</v>
      </c>
      <c r="B2656">
        <v>2</v>
      </c>
      <c r="C2656" t="s">
        <v>888</v>
      </c>
    </row>
    <row r="2657" spans="1:3" x14ac:dyDescent="0.25">
      <c r="A2657">
        <v>3136306</v>
      </c>
      <c r="B2657">
        <v>2</v>
      </c>
      <c r="C2657" t="s">
        <v>888</v>
      </c>
    </row>
    <row r="2658" spans="1:3" x14ac:dyDescent="0.25">
      <c r="A2658">
        <v>3136405</v>
      </c>
      <c r="B2658">
        <v>2</v>
      </c>
      <c r="C2658" t="s">
        <v>888</v>
      </c>
    </row>
    <row r="2659" spans="1:3" x14ac:dyDescent="0.25">
      <c r="A2659">
        <v>3136504</v>
      </c>
      <c r="B2659">
        <v>2</v>
      </c>
      <c r="C2659" t="s">
        <v>888</v>
      </c>
    </row>
    <row r="2660" spans="1:3" x14ac:dyDescent="0.25">
      <c r="A2660">
        <v>3136520</v>
      </c>
      <c r="B2660">
        <v>2</v>
      </c>
      <c r="C2660" t="s">
        <v>888</v>
      </c>
    </row>
    <row r="2661" spans="1:3" x14ac:dyDescent="0.25">
      <c r="A2661">
        <v>3136553</v>
      </c>
      <c r="B2661">
        <v>2</v>
      </c>
      <c r="C2661" t="s">
        <v>888</v>
      </c>
    </row>
    <row r="2662" spans="1:3" x14ac:dyDescent="0.25">
      <c r="A2662">
        <v>3136579</v>
      </c>
      <c r="B2662">
        <v>2</v>
      </c>
      <c r="C2662" t="s">
        <v>888</v>
      </c>
    </row>
    <row r="2663" spans="1:3" x14ac:dyDescent="0.25">
      <c r="A2663">
        <v>3136603</v>
      </c>
      <c r="B2663">
        <v>2</v>
      </c>
      <c r="C2663" t="s">
        <v>888</v>
      </c>
    </row>
    <row r="2664" spans="1:3" x14ac:dyDescent="0.25">
      <c r="A2664">
        <v>3136652</v>
      </c>
      <c r="B2664">
        <v>2</v>
      </c>
      <c r="C2664" t="s">
        <v>888</v>
      </c>
    </row>
    <row r="2665" spans="1:3" x14ac:dyDescent="0.25">
      <c r="A2665">
        <v>3136702</v>
      </c>
      <c r="B2665">
        <v>2</v>
      </c>
      <c r="C2665" t="s">
        <v>888</v>
      </c>
    </row>
    <row r="2666" spans="1:3" x14ac:dyDescent="0.25">
      <c r="A2666">
        <v>3136801</v>
      </c>
      <c r="B2666">
        <v>2</v>
      </c>
      <c r="C2666" t="s">
        <v>888</v>
      </c>
    </row>
    <row r="2667" spans="1:3" x14ac:dyDescent="0.25">
      <c r="A2667">
        <v>3136900</v>
      </c>
      <c r="B2667">
        <v>2</v>
      </c>
      <c r="C2667" t="s">
        <v>888</v>
      </c>
    </row>
    <row r="2668" spans="1:3" x14ac:dyDescent="0.25">
      <c r="A2668">
        <v>3136959</v>
      </c>
      <c r="B2668">
        <v>2</v>
      </c>
      <c r="C2668" t="s">
        <v>888</v>
      </c>
    </row>
    <row r="2669" spans="1:3" x14ac:dyDescent="0.25">
      <c r="A2669">
        <v>3137007</v>
      </c>
      <c r="B2669">
        <v>2</v>
      </c>
      <c r="C2669" t="s">
        <v>888</v>
      </c>
    </row>
    <row r="2670" spans="1:3" x14ac:dyDescent="0.25">
      <c r="A2670">
        <v>3137106</v>
      </c>
      <c r="B2670">
        <v>2</v>
      </c>
      <c r="C2670" t="s">
        <v>888</v>
      </c>
    </row>
    <row r="2671" spans="1:3" x14ac:dyDescent="0.25">
      <c r="A2671">
        <v>3137205</v>
      </c>
      <c r="B2671">
        <v>2</v>
      </c>
      <c r="C2671" t="s">
        <v>888</v>
      </c>
    </row>
    <row r="2672" spans="1:3" x14ac:dyDescent="0.25">
      <c r="A2672">
        <v>3137304</v>
      </c>
      <c r="B2672">
        <v>2</v>
      </c>
      <c r="C2672" t="s">
        <v>888</v>
      </c>
    </row>
    <row r="2673" spans="1:3" x14ac:dyDescent="0.25">
      <c r="A2673">
        <v>3137403</v>
      </c>
      <c r="B2673">
        <v>2</v>
      </c>
      <c r="C2673" t="s">
        <v>888</v>
      </c>
    </row>
    <row r="2674" spans="1:3" x14ac:dyDescent="0.25">
      <c r="A2674">
        <v>3137502</v>
      </c>
      <c r="B2674">
        <v>2</v>
      </c>
      <c r="C2674" t="s">
        <v>888</v>
      </c>
    </row>
    <row r="2675" spans="1:3" x14ac:dyDescent="0.25">
      <c r="A2675">
        <v>3137536</v>
      </c>
      <c r="B2675">
        <v>2</v>
      </c>
      <c r="C2675" t="s">
        <v>888</v>
      </c>
    </row>
    <row r="2676" spans="1:3" x14ac:dyDescent="0.25">
      <c r="A2676">
        <v>3137601</v>
      </c>
      <c r="B2676">
        <v>2</v>
      </c>
      <c r="C2676" t="s">
        <v>888</v>
      </c>
    </row>
    <row r="2677" spans="1:3" x14ac:dyDescent="0.25">
      <c r="A2677">
        <v>3137700</v>
      </c>
      <c r="B2677">
        <v>2</v>
      </c>
      <c r="C2677" t="s">
        <v>888</v>
      </c>
    </row>
    <row r="2678" spans="1:3" x14ac:dyDescent="0.25">
      <c r="A2678">
        <v>3137809</v>
      </c>
      <c r="B2678">
        <v>2</v>
      </c>
      <c r="C2678" t="s">
        <v>888</v>
      </c>
    </row>
    <row r="2679" spans="1:3" x14ac:dyDescent="0.25">
      <c r="A2679">
        <v>3137908</v>
      </c>
      <c r="B2679">
        <v>2</v>
      </c>
      <c r="C2679" t="s">
        <v>888</v>
      </c>
    </row>
    <row r="2680" spans="1:3" x14ac:dyDescent="0.25">
      <c r="A2680">
        <v>3138005</v>
      </c>
      <c r="B2680">
        <v>2</v>
      </c>
      <c r="C2680" t="s">
        <v>888</v>
      </c>
    </row>
    <row r="2681" spans="1:3" x14ac:dyDescent="0.25">
      <c r="A2681">
        <v>3138104</v>
      </c>
      <c r="B2681">
        <v>2</v>
      </c>
      <c r="C2681" t="s">
        <v>888</v>
      </c>
    </row>
    <row r="2682" spans="1:3" x14ac:dyDescent="0.25">
      <c r="A2682">
        <v>3138203</v>
      </c>
      <c r="B2682">
        <v>2</v>
      </c>
      <c r="C2682" t="s">
        <v>888</v>
      </c>
    </row>
    <row r="2683" spans="1:3" x14ac:dyDescent="0.25">
      <c r="A2683">
        <v>3138302</v>
      </c>
      <c r="B2683">
        <v>2</v>
      </c>
      <c r="C2683" t="s">
        <v>888</v>
      </c>
    </row>
    <row r="2684" spans="1:3" x14ac:dyDescent="0.25">
      <c r="A2684">
        <v>3138351</v>
      </c>
      <c r="B2684">
        <v>2</v>
      </c>
      <c r="C2684" t="s">
        <v>888</v>
      </c>
    </row>
    <row r="2685" spans="1:3" x14ac:dyDescent="0.25">
      <c r="A2685">
        <v>3138401</v>
      </c>
      <c r="B2685">
        <v>2</v>
      </c>
      <c r="C2685" t="s">
        <v>888</v>
      </c>
    </row>
    <row r="2686" spans="1:3" x14ac:dyDescent="0.25">
      <c r="A2686">
        <v>3138500</v>
      </c>
      <c r="B2686">
        <v>2</v>
      </c>
      <c r="C2686" t="s">
        <v>888</v>
      </c>
    </row>
    <row r="2687" spans="1:3" x14ac:dyDescent="0.25">
      <c r="A2687">
        <v>3138609</v>
      </c>
      <c r="B2687">
        <v>2</v>
      </c>
      <c r="C2687" t="s">
        <v>888</v>
      </c>
    </row>
    <row r="2688" spans="1:3" x14ac:dyDescent="0.25">
      <c r="A2688">
        <v>3138625</v>
      </c>
      <c r="B2688">
        <v>2</v>
      </c>
      <c r="C2688" t="s">
        <v>888</v>
      </c>
    </row>
    <row r="2689" spans="1:3" x14ac:dyDescent="0.25">
      <c r="A2689">
        <v>3138658</v>
      </c>
      <c r="B2689">
        <v>2</v>
      </c>
      <c r="C2689" t="s">
        <v>888</v>
      </c>
    </row>
    <row r="2690" spans="1:3" x14ac:dyDescent="0.25">
      <c r="A2690">
        <v>3138674</v>
      </c>
      <c r="B2690">
        <v>2</v>
      </c>
      <c r="C2690" t="s">
        <v>888</v>
      </c>
    </row>
    <row r="2691" spans="1:3" x14ac:dyDescent="0.25">
      <c r="A2691">
        <v>3138682</v>
      </c>
      <c r="B2691">
        <v>2</v>
      </c>
      <c r="C2691" t="s">
        <v>888</v>
      </c>
    </row>
    <row r="2692" spans="1:3" x14ac:dyDescent="0.25">
      <c r="A2692">
        <v>3138708</v>
      </c>
      <c r="B2692">
        <v>2</v>
      </c>
      <c r="C2692" t="s">
        <v>888</v>
      </c>
    </row>
    <row r="2693" spans="1:3" x14ac:dyDescent="0.25">
      <c r="A2693">
        <v>3138807</v>
      </c>
      <c r="B2693">
        <v>2</v>
      </c>
      <c r="C2693" t="s">
        <v>888</v>
      </c>
    </row>
    <row r="2694" spans="1:3" x14ac:dyDescent="0.25">
      <c r="A2694">
        <v>3138906</v>
      </c>
      <c r="B2694">
        <v>2</v>
      </c>
      <c r="C2694" t="s">
        <v>888</v>
      </c>
    </row>
    <row r="2695" spans="1:3" x14ac:dyDescent="0.25">
      <c r="A2695">
        <v>3139003</v>
      </c>
      <c r="B2695">
        <v>2</v>
      </c>
      <c r="C2695" t="s">
        <v>888</v>
      </c>
    </row>
    <row r="2696" spans="1:3" x14ac:dyDescent="0.25">
      <c r="A2696">
        <v>3139102</v>
      </c>
      <c r="B2696">
        <v>2</v>
      </c>
      <c r="C2696" t="s">
        <v>888</v>
      </c>
    </row>
    <row r="2697" spans="1:3" x14ac:dyDescent="0.25">
      <c r="A2697">
        <v>3139201</v>
      </c>
      <c r="B2697">
        <v>2</v>
      </c>
      <c r="C2697" t="s">
        <v>888</v>
      </c>
    </row>
    <row r="2698" spans="1:3" x14ac:dyDescent="0.25">
      <c r="A2698">
        <v>3139250</v>
      </c>
      <c r="B2698">
        <v>2</v>
      </c>
      <c r="C2698" t="s">
        <v>888</v>
      </c>
    </row>
    <row r="2699" spans="1:3" x14ac:dyDescent="0.25">
      <c r="A2699">
        <v>3139300</v>
      </c>
      <c r="B2699">
        <v>2</v>
      </c>
      <c r="C2699" t="s">
        <v>888</v>
      </c>
    </row>
    <row r="2700" spans="1:3" x14ac:dyDescent="0.25">
      <c r="A2700">
        <v>3139409</v>
      </c>
      <c r="B2700">
        <v>2</v>
      </c>
      <c r="C2700" t="s">
        <v>888</v>
      </c>
    </row>
    <row r="2701" spans="1:3" x14ac:dyDescent="0.25">
      <c r="A2701">
        <v>3139508</v>
      </c>
      <c r="B2701">
        <v>2</v>
      </c>
      <c r="C2701" t="s">
        <v>888</v>
      </c>
    </row>
    <row r="2702" spans="1:3" x14ac:dyDescent="0.25">
      <c r="A2702">
        <v>3139607</v>
      </c>
      <c r="B2702">
        <v>2</v>
      </c>
      <c r="C2702" t="s">
        <v>888</v>
      </c>
    </row>
    <row r="2703" spans="1:3" x14ac:dyDescent="0.25">
      <c r="A2703">
        <v>3139706</v>
      </c>
      <c r="B2703">
        <v>2</v>
      </c>
      <c r="C2703" t="s">
        <v>888</v>
      </c>
    </row>
    <row r="2704" spans="1:3" x14ac:dyDescent="0.25">
      <c r="A2704">
        <v>3139805</v>
      </c>
      <c r="B2704">
        <v>2</v>
      </c>
      <c r="C2704" t="s">
        <v>888</v>
      </c>
    </row>
    <row r="2705" spans="1:3" x14ac:dyDescent="0.25">
      <c r="A2705">
        <v>3139904</v>
      </c>
      <c r="B2705">
        <v>2</v>
      </c>
      <c r="C2705" t="s">
        <v>888</v>
      </c>
    </row>
    <row r="2706" spans="1:3" x14ac:dyDescent="0.25">
      <c r="A2706">
        <v>3140001</v>
      </c>
      <c r="B2706">
        <v>2</v>
      </c>
      <c r="C2706" t="s">
        <v>888</v>
      </c>
    </row>
    <row r="2707" spans="1:3" x14ac:dyDescent="0.25">
      <c r="A2707">
        <v>3140100</v>
      </c>
      <c r="B2707">
        <v>2</v>
      </c>
      <c r="C2707" t="s">
        <v>888</v>
      </c>
    </row>
    <row r="2708" spans="1:3" x14ac:dyDescent="0.25">
      <c r="A2708">
        <v>3140159</v>
      </c>
      <c r="B2708">
        <v>2</v>
      </c>
      <c r="C2708" t="s">
        <v>888</v>
      </c>
    </row>
    <row r="2709" spans="1:3" x14ac:dyDescent="0.25">
      <c r="A2709">
        <v>3140209</v>
      </c>
      <c r="B2709">
        <v>2</v>
      </c>
      <c r="C2709" t="s">
        <v>888</v>
      </c>
    </row>
    <row r="2710" spans="1:3" x14ac:dyDescent="0.25">
      <c r="A2710">
        <v>3140308</v>
      </c>
      <c r="B2710">
        <v>2</v>
      </c>
      <c r="C2710" t="s">
        <v>888</v>
      </c>
    </row>
    <row r="2711" spans="1:3" x14ac:dyDescent="0.25">
      <c r="A2711">
        <v>3140407</v>
      </c>
      <c r="B2711">
        <v>2</v>
      </c>
      <c r="C2711" t="s">
        <v>888</v>
      </c>
    </row>
    <row r="2712" spans="1:3" x14ac:dyDescent="0.25">
      <c r="A2712">
        <v>3140506</v>
      </c>
      <c r="B2712">
        <v>2</v>
      </c>
      <c r="C2712" t="s">
        <v>888</v>
      </c>
    </row>
    <row r="2713" spans="1:3" x14ac:dyDescent="0.25">
      <c r="A2713">
        <v>3140530</v>
      </c>
      <c r="B2713">
        <v>2</v>
      </c>
      <c r="C2713" t="s">
        <v>888</v>
      </c>
    </row>
    <row r="2714" spans="1:3" x14ac:dyDescent="0.25">
      <c r="A2714">
        <v>3140555</v>
      </c>
      <c r="B2714">
        <v>2</v>
      </c>
      <c r="C2714" t="s">
        <v>888</v>
      </c>
    </row>
    <row r="2715" spans="1:3" x14ac:dyDescent="0.25">
      <c r="A2715">
        <v>3140605</v>
      </c>
      <c r="B2715">
        <v>2</v>
      </c>
      <c r="C2715" t="s">
        <v>888</v>
      </c>
    </row>
    <row r="2716" spans="1:3" x14ac:dyDescent="0.25">
      <c r="A2716">
        <v>3140704</v>
      </c>
      <c r="B2716">
        <v>2</v>
      </c>
      <c r="C2716" t="s">
        <v>888</v>
      </c>
    </row>
    <row r="2717" spans="1:3" x14ac:dyDescent="0.25">
      <c r="A2717">
        <v>3140803</v>
      </c>
      <c r="B2717">
        <v>2</v>
      </c>
      <c r="C2717" t="s">
        <v>888</v>
      </c>
    </row>
    <row r="2718" spans="1:3" x14ac:dyDescent="0.25">
      <c r="A2718">
        <v>3140852</v>
      </c>
      <c r="B2718">
        <v>2</v>
      </c>
      <c r="C2718" t="s">
        <v>888</v>
      </c>
    </row>
    <row r="2719" spans="1:3" x14ac:dyDescent="0.25">
      <c r="A2719">
        <v>3140902</v>
      </c>
      <c r="B2719">
        <v>2</v>
      </c>
      <c r="C2719" t="s">
        <v>888</v>
      </c>
    </row>
    <row r="2720" spans="1:3" x14ac:dyDescent="0.25">
      <c r="A2720">
        <v>3141009</v>
      </c>
      <c r="B2720">
        <v>2</v>
      </c>
      <c r="C2720" t="s">
        <v>888</v>
      </c>
    </row>
    <row r="2721" spans="1:3" x14ac:dyDescent="0.25">
      <c r="A2721">
        <v>3141108</v>
      </c>
      <c r="B2721">
        <v>2</v>
      </c>
      <c r="C2721" t="s">
        <v>888</v>
      </c>
    </row>
    <row r="2722" spans="1:3" x14ac:dyDescent="0.25">
      <c r="A2722">
        <v>3141207</v>
      </c>
      <c r="B2722">
        <v>2</v>
      </c>
      <c r="C2722" t="s">
        <v>888</v>
      </c>
    </row>
    <row r="2723" spans="1:3" x14ac:dyDescent="0.25">
      <c r="A2723">
        <v>3141306</v>
      </c>
      <c r="B2723">
        <v>2</v>
      </c>
      <c r="C2723" t="s">
        <v>888</v>
      </c>
    </row>
    <row r="2724" spans="1:3" x14ac:dyDescent="0.25">
      <c r="A2724">
        <v>3141405</v>
      </c>
      <c r="B2724">
        <v>2</v>
      </c>
      <c r="C2724" t="s">
        <v>888</v>
      </c>
    </row>
    <row r="2725" spans="1:3" x14ac:dyDescent="0.25">
      <c r="A2725">
        <v>3141504</v>
      </c>
      <c r="B2725">
        <v>2</v>
      </c>
      <c r="C2725" t="s">
        <v>888</v>
      </c>
    </row>
    <row r="2726" spans="1:3" x14ac:dyDescent="0.25">
      <c r="A2726">
        <v>3141603</v>
      </c>
      <c r="B2726">
        <v>2</v>
      </c>
      <c r="C2726" t="s">
        <v>888</v>
      </c>
    </row>
    <row r="2727" spans="1:3" x14ac:dyDescent="0.25">
      <c r="A2727">
        <v>3141702</v>
      </c>
      <c r="B2727">
        <v>2</v>
      </c>
      <c r="C2727" t="s">
        <v>888</v>
      </c>
    </row>
    <row r="2728" spans="1:3" x14ac:dyDescent="0.25">
      <c r="A2728">
        <v>3141801</v>
      </c>
      <c r="B2728">
        <v>2</v>
      </c>
      <c r="C2728" t="s">
        <v>888</v>
      </c>
    </row>
    <row r="2729" spans="1:3" x14ac:dyDescent="0.25">
      <c r="A2729">
        <v>3141900</v>
      </c>
      <c r="B2729">
        <v>2</v>
      </c>
      <c r="C2729" t="s">
        <v>888</v>
      </c>
    </row>
    <row r="2730" spans="1:3" x14ac:dyDescent="0.25">
      <c r="A2730">
        <v>3142007</v>
      </c>
      <c r="B2730">
        <v>2</v>
      </c>
      <c r="C2730" t="s">
        <v>888</v>
      </c>
    </row>
    <row r="2731" spans="1:3" x14ac:dyDescent="0.25">
      <c r="A2731">
        <v>3142106</v>
      </c>
      <c r="B2731">
        <v>2</v>
      </c>
      <c r="C2731" t="s">
        <v>888</v>
      </c>
    </row>
    <row r="2732" spans="1:3" x14ac:dyDescent="0.25">
      <c r="A2732">
        <v>3142205</v>
      </c>
      <c r="B2732">
        <v>2</v>
      </c>
      <c r="C2732" t="s">
        <v>888</v>
      </c>
    </row>
    <row r="2733" spans="1:3" x14ac:dyDescent="0.25">
      <c r="A2733">
        <v>3142254</v>
      </c>
      <c r="B2733">
        <v>2</v>
      </c>
      <c r="C2733" t="s">
        <v>888</v>
      </c>
    </row>
    <row r="2734" spans="1:3" x14ac:dyDescent="0.25">
      <c r="A2734">
        <v>3142304</v>
      </c>
      <c r="B2734">
        <v>2</v>
      </c>
      <c r="C2734" t="s">
        <v>888</v>
      </c>
    </row>
    <row r="2735" spans="1:3" x14ac:dyDescent="0.25">
      <c r="A2735">
        <v>3142403</v>
      </c>
      <c r="B2735">
        <v>2</v>
      </c>
      <c r="C2735" t="s">
        <v>888</v>
      </c>
    </row>
    <row r="2736" spans="1:3" x14ac:dyDescent="0.25">
      <c r="A2736">
        <v>3142502</v>
      </c>
      <c r="B2736">
        <v>2</v>
      </c>
      <c r="C2736" t="s">
        <v>888</v>
      </c>
    </row>
    <row r="2737" spans="1:3" x14ac:dyDescent="0.25">
      <c r="A2737">
        <v>3142601</v>
      </c>
      <c r="B2737">
        <v>2</v>
      </c>
      <c r="C2737" t="s">
        <v>888</v>
      </c>
    </row>
    <row r="2738" spans="1:3" x14ac:dyDescent="0.25">
      <c r="A2738">
        <v>3142700</v>
      </c>
      <c r="B2738">
        <v>2</v>
      </c>
      <c r="C2738" t="s">
        <v>888</v>
      </c>
    </row>
    <row r="2739" spans="1:3" x14ac:dyDescent="0.25">
      <c r="A2739">
        <v>3142809</v>
      </c>
      <c r="B2739">
        <v>2</v>
      </c>
      <c r="C2739" t="s">
        <v>888</v>
      </c>
    </row>
    <row r="2740" spans="1:3" x14ac:dyDescent="0.25">
      <c r="A2740">
        <v>3142908</v>
      </c>
      <c r="B2740">
        <v>2</v>
      </c>
      <c r="C2740" t="s">
        <v>888</v>
      </c>
    </row>
    <row r="2741" spans="1:3" x14ac:dyDescent="0.25">
      <c r="A2741">
        <v>3143005</v>
      </c>
      <c r="B2741">
        <v>2</v>
      </c>
      <c r="C2741" t="s">
        <v>888</v>
      </c>
    </row>
    <row r="2742" spans="1:3" x14ac:dyDescent="0.25">
      <c r="A2742">
        <v>3143104</v>
      </c>
      <c r="B2742">
        <v>2</v>
      </c>
      <c r="C2742" t="s">
        <v>888</v>
      </c>
    </row>
    <row r="2743" spans="1:3" x14ac:dyDescent="0.25">
      <c r="A2743">
        <v>3143153</v>
      </c>
      <c r="B2743">
        <v>2</v>
      </c>
      <c r="C2743" t="s">
        <v>888</v>
      </c>
    </row>
    <row r="2744" spans="1:3" x14ac:dyDescent="0.25">
      <c r="A2744">
        <v>3143203</v>
      </c>
      <c r="B2744">
        <v>2</v>
      </c>
      <c r="C2744" t="s">
        <v>888</v>
      </c>
    </row>
    <row r="2745" spans="1:3" x14ac:dyDescent="0.25">
      <c r="A2745">
        <v>3143302</v>
      </c>
      <c r="B2745">
        <v>2</v>
      </c>
      <c r="C2745" t="s">
        <v>888</v>
      </c>
    </row>
    <row r="2746" spans="1:3" x14ac:dyDescent="0.25">
      <c r="A2746">
        <v>3143401</v>
      </c>
      <c r="B2746">
        <v>2</v>
      </c>
      <c r="C2746" t="s">
        <v>888</v>
      </c>
    </row>
    <row r="2747" spans="1:3" x14ac:dyDescent="0.25">
      <c r="A2747">
        <v>3143450</v>
      </c>
      <c r="B2747">
        <v>2</v>
      </c>
      <c r="C2747" t="s">
        <v>888</v>
      </c>
    </row>
    <row r="2748" spans="1:3" x14ac:dyDescent="0.25">
      <c r="A2748">
        <v>3143500</v>
      </c>
      <c r="B2748">
        <v>2</v>
      </c>
      <c r="C2748" t="s">
        <v>888</v>
      </c>
    </row>
    <row r="2749" spans="1:3" x14ac:dyDescent="0.25">
      <c r="A2749">
        <v>3143609</v>
      </c>
      <c r="B2749">
        <v>2</v>
      </c>
      <c r="C2749" t="s">
        <v>888</v>
      </c>
    </row>
    <row r="2750" spans="1:3" x14ac:dyDescent="0.25">
      <c r="A2750">
        <v>3143708</v>
      </c>
      <c r="B2750">
        <v>2</v>
      </c>
      <c r="C2750" t="s">
        <v>888</v>
      </c>
    </row>
    <row r="2751" spans="1:3" x14ac:dyDescent="0.25">
      <c r="A2751">
        <v>3143807</v>
      </c>
      <c r="B2751">
        <v>2</v>
      </c>
      <c r="C2751" t="s">
        <v>888</v>
      </c>
    </row>
    <row r="2752" spans="1:3" x14ac:dyDescent="0.25">
      <c r="A2752">
        <v>3143906</v>
      </c>
      <c r="B2752">
        <v>2</v>
      </c>
      <c r="C2752" t="s">
        <v>888</v>
      </c>
    </row>
    <row r="2753" spans="1:3" x14ac:dyDescent="0.25">
      <c r="A2753">
        <v>3144003</v>
      </c>
      <c r="B2753">
        <v>2</v>
      </c>
      <c r="C2753" t="s">
        <v>888</v>
      </c>
    </row>
    <row r="2754" spans="1:3" x14ac:dyDescent="0.25">
      <c r="A2754">
        <v>3144102</v>
      </c>
      <c r="B2754">
        <v>2</v>
      </c>
      <c r="C2754" t="s">
        <v>888</v>
      </c>
    </row>
    <row r="2755" spans="1:3" x14ac:dyDescent="0.25">
      <c r="A2755">
        <v>3144201</v>
      </c>
      <c r="B2755">
        <v>2</v>
      </c>
      <c r="C2755" t="s">
        <v>888</v>
      </c>
    </row>
    <row r="2756" spans="1:3" x14ac:dyDescent="0.25">
      <c r="A2756">
        <v>3144300</v>
      </c>
      <c r="B2756">
        <v>2</v>
      </c>
      <c r="C2756" t="s">
        <v>888</v>
      </c>
    </row>
    <row r="2757" spans="1:3" x14ac:dyDescent="0.25">
      <c r="A2757">
        <v>3144359</v>
      </c>
      <c r="B2757">
        <v>2</v>
      </c>
      <c r="C2757" t="s">
        <v>888</v>
      </c>
    </row>
    <row r="2758" spans="1:3" x14ac:dyDescent="0.25">
      <c r="A2758">
        <v>3144375</v>
      </c>
      <c r="B2758">
        <v>2</v>
      </c>
      <c r="C2758" t="s">
        <v>888</v>
      </c>
    </row>
    <row r="2759" spans="1:3" x14ac:dyDescent="0.25">
      <c r="A2759">
        <v>3144409</v>
      </c>
      <c r="B2759">
        <v>2</v>
      </c>
      <c r="C2759" t="s">
        <v>888</v>
      </c>
    </row>
    <row r="2760" spans="1:3" x14ac:dyDescent="0.25">
      <c r="A2760">
        <v>3144508</v>
      </c>
      <c r="B2760">
        <v>2</v>
      </c>
      <c r="C2760" t="s">
        <v>888</v>
      </c>
    </row>
    <row r="2761" spans="1:3" x14ac:dyDescent="0.25">
      <c r="A2761">
        <v>3144607</v>
      </c>
      <c r="B2761">
        <v>2</v>
      </c>
      <c r="C2761" t="s">
        <v>888</v>
      </c>
    </row>
    <row r="2762" spans="1:3" x14ac:dyDescent="0.25">
      <c r="A2762">
        <v>3144656</v>
      </c>
      <c r="B2762">
        <v>2</v>
      </c>
      <c r="C2762" t="s">
        <v>888</v>
      </c>
    </row>
    <row r="2763" spans="1:3" x14ac:dyDescent="0.25">
      <c r="A2763">
        <v>3144672</v>
      </c>
      <c r="B2763">
        <v>2</v>
      </c>
      <c r="C2763" t="s">
        <v>888</v>
      </c>
    </row>
    <row r="2764" spans="1:3" x14ac:dyDescent="0.25">
      <c r="A2764">
        <v>3144706</v>
      </c>
      <c r="B2764">
        <v>2</v>
      </c>
      <c r="C2764" t="s">
        <v>888</v>
      </c>
    </row>
    <row r="2765" spans="1:3" x14ac:dyDescent="0.25">
      <c r="A2765">
        <v>3144805</v>
      </c>
      <c r="B2765">
        <v>2</v>
      </c>
      <c r="C2765" t="s">
        <v>888</v>
      </c>
    </row>
    <row r="2766" spans="1:3" x14ac:dyDescent="0.25">
      <c r="A2766">
        <v>3144904</v>
      </c>
      <c r="B2766">
        <v>2</v>
      </c>
      <c r="C2766" t="s">
        <v>888</v>
      </c>
    </row>
    <row r="2767" spans="1:3" x14ac:dyDescent="0.25">
      <c r="A2767">
        <v>3145000</v>
      </c>
      <c r="B2767">
        <v>2</v>
      </c>
      <c r="C2767" t="s">
        <v>888</v>
      </c>
    </row>
    <row r="2768" spans="1:3" x14ac:dyDescent="0.25">
      <c r="A2768">
        <v>3145059</v>
      </c>
      <c r="B2768">
        <v>2</v>
      </c>
      <c r="C2768" t="s">
        <v>888</v>
      </c>
    </row>
    <row r="2769" spans="1:3" x14ac:dyDescent="0.25">
      <c r="A2769">
        <v>3145109</v>
      </c>
      <c r="B2769">
        <v>2</v>
      </c>
      <c r="C2769" t="s">
        <v>888</v>
      </c>
    </row>
    <row r="2770" spans="1:3" x14ac:dyDescent="0.25">
      <c r="A2770">
        <v>3145208</v>
      </c>
      <c r="B2770">
        <v>2</v>
      </c>
      <c r="C2770" t="s">
        <v>888</v>
      </c>
    </row>
    <row r="2771" spans="1:3" x14ac:dyDescent="0.25">
      <c r="A2771">
        <v>3145307</v>
      </c>
      <c r="B2771">
        <v>2</v>
      </c>
      <c r="C2771" t="s">
        <v>888</v>
      </c>
    </row>
    <row r="2772" spans="1:3" x14ac:dyDescent="0.25">
      <c r="A2772">
        <v>3145356</v>
      </c>
      <c r="B2772">
        <v>2</v>
      </c>
      <c r="C2772" t="s">
        <v>888</v>
      </c>
    </row>
    <row r="2773" spans="1:3" x14ac:dyDescent="0.25">
      <c r="A2773">
        <v>3145372</v>
      </c>
      <c r="B2773">
        <v>2</v>
      </c>
      <c r="C2773" t="s">
        <v>888</v>
      </c>
    </row>
    <row r="2774" spans="1:3" x14ac:dyDescent="0.25">
      <c r="A2774">
        <v>3145406</v>
      </c>
      <c r="B2774">
        <v>2</v>
      </c>
      <c r="C2774" t="s">
        <v>888</v>
      </c>
    </row>
    <row r="2775" spans="1:3" x14ac:dyDescent="0.25">
      <c r="A2775">
        <v>3145455</v>
      </c>
      <c r="B2775">
        <v>2</v>
      </c>
      <c r="C2775" t="s">
        <v>888</v>
      </c>
    </row>
    <row r="2776" spans="1:3" x14ac:dyDescent="0.25">
      <c r="A2776">
        <v>3145505</v>
      </c>
      <c r="B2776">
        <v>2</v>
      </c>
      <c r="C2776" t="s">
        <v>888</v>
      </c>
    </row>
    <row r="2777" spans="1:3" x14ac:dyDescent="0.25">
      <c r="A2777">
        <v>3145604</v>
      </c>
      <c r="B2777">
        <v>2</v>
      </c>
      <c r="C2777" t="s">
        <v>888</v>
      </c>
    </row>
    <row r="2778" spans="1:3" x14ac:dyDescent="0.25">
      <c r="A2778">
        <v>3145703</v>
      </c>
      <c r="B2778">
        <v>2</v>
      </c>
      <c r="C2778" t="s">
        <v>888</v>
      </c>
    </row>
    <row r="2779" spans="1:3" x14ac:dyDescent="0.25">
      <c r="A2779">
        <v>3145802</v>
      </c>
      <c r="B2779">
        <v>2</v>
      </c>
      <c r="C2779" t="s">
        <v>888</v>
      </c>
    </row>
    <row r="2780" spans="1:3" x14ac:dyDescent="0.25">
      <c r="A2780">
        <v>3145851</v>
      </c>
      <c r="B2780">
        <v>2</v>
      </c>
      <c r="C2780" t="s">
        <v>888</v>
      </c>
    </row>
    <row r="2781" spans="1:3" x14ac:dyDescent="0.25">
      <c r="A2781">
        <v>3145877</v>
      </c>
      <c r="B2781">
        <v>2</v>
      </c>
      <c r="C2781" t="s">
        <v>888</v>
      </c>
    </row>
    <row r="2782" spans="1:3" x14ac:dyDescent="0.25">
      <c r="A2782">
        <v>3145901</v>
      </c>
      <c r="B2782">
        <v>2</v>
      </c>
      <c r="C2782" t="s">
        <v>888</v>
      </c>
    </row>
    <row r="2783" spans="1:3" x14ac:dyDescent="0.25">
      <c r="A2783">
        <v>3146008</v>
      </c>
      <c r="B2783">
        <v>2</v>
      </c>
      <c r="C2783" t="s">
        <v>888</v>
      </c>
    </row>
    <row r="2784" spans="1:3" x14ac:dyDescent="0.25">
      <c r="A2784">
        <v>3146107</v>
      </c>
      <c r="B2784">
        <v>2</v>
      </c>
      <c r="C2784" t="s">
        <v>888</v>
      </c>
    </row>
    <row r="2785" spans="1:3" x14ac:dyDescent="0.25">
      <c r="A2785">
        <v>3146206</v>
      </c>
      <c r="B2785">
        <v>2</v>
      </c>
      <c r="C2785" t="s">
        <v>888</v>
      </c>
    </row>
    <row r="2786" spans="1:3" x14ac:dyDescent="0.25">
      <c r="A2786">
        <v>3146255</v>
      </c>
      <c r="B2786">
        <v>2</v>
      </c>
      <c r="C2786" t="s">
        <v>888</v>
      </c>
    </row>
    <row r="2787" spans="1:3" x14ac:dyDescent="0.25">
      <c r="A2787">
        <v>3146305</v>
      </c>
      <c r="B2787">
        <v>2</v>
      </c>
      <c r="C2787" t="s">
        <v>888</v>
      </c>
    </row>
    <row r="2788" spans="1:3" x14ac:dyDescent="0.25">
      <c r="A2788">
        <v>3146404</v>
      </c>
      <c r="B2788">
        <v>2</v>
      </c>
      <c r="C2788" t="s">
        <v>888</v>
      </c>
    </row>
    <row r="2789" spans="1:3" x14ac:dyDescent="0.25">
      <c r="A2789">
        <v>3146503</v>
      </c>
      <c r="B2789">
        <v>2</v>
      </c>
      <c r="C2789" t="s">
        <v>888</v>
      </c>
    </row>
    <row r="2790" spans="1:3" x14ac:dyDescent="0.25">
      <c r="A2790">
        <v>3146552</v>
      </c>
      <c r="B2790">
        <v>2</v>
      </c>
      <c r="C2790" t="s">
        <v>888</v>
      </c>
    </row>
    <row r="2791" spans="1:3" x14ac:dyDescent="0.25">
      <c r="A2791">
        <v>3146602</v>
      </c>
      <c r="B2791">
        <v>2</v>
      </c>
      <c r="C2791" t="s">
        <v>888</v>
      </c>
    </row>
    <row r="2792" spans="1:3" x14ac:dyDescent="0.25">
      <c r="A2792">
        <v>3146701</v>
      </c>
      <c r="B2792">
        <v>2</v>
      </c>
      <c r="C2792" t="s">
        <v>888</v>
      </c>
    </row>
    <row r="2793" spans="1:3" x14ac:dyDescent="0.25">
      <c r="A2793">
        <v>3146750</v>
      </c>
      <c r="B2793">
        <v>2</v>
      </c>
      <c r="C2793" t="s">
        <v>888</v>
      </c>
    </row>
    <row r="2794" spans="1:3" x14ac:dyDescent="0.25">
      <c r="A2794">
        <v>3146909</v>
      </c>
      <c r="B2794">
        <v>2</v>
      </c>
      <c r="C2794" t="s">
        <v>888</v>
      </c>
    </row>
    <row r="2795" spans="1:3" x14ac:dyDescent="0.25">
      <c r="A2795">
        <v>3147006</v>
      </c>
      <c r="B2795">
        <v>2</v>
      </c>
      <c r="C2795" t="s">
        <v>888</v>
      </c>
    </row>
    <row r="2796" spans="1:3" x14ac:dyDescent="0.25">
      <c r="A2796">
        <v>3147105</v>
      </c>
      <c r="B2796">
        <v>2</v>
      </c>
      <c r="C2796" t="s">
        <v>888</v>
      </c>
    </row>
    <row r="2797" spans="1:3" x14ac:dyDescent="0.25">
      <c r="A2797">
        <v>3147204</v>
      </c>
      <c r="B2797">
        <v>2</v>
      </c>
      <c r="C2797" t="s">
        <v>888</v>
      </c>
    </row>
    <row r="2798" spans="1:3" x14ac:dyDescent="0.25">
      <c r="A2798">
        <v>3147303</v>
      </c>
      <c r="B2798">
        <v>2</v>
      </c>
      <c r="C2798" t="s">
        <v>888</v>
      </c>
    </row>
    <row r="2799" spans="1:3" x14ac:dyDescent="0.25">
      <c r="A2799">
        <v>3147402</v>
      </c>
      <c r="B2799">
        <v>2</v>
      </c>
      <c r="C2799" t="s">
        <v>888</v>
      </c>
    </row>
    <row r="2800" spans="1:3" x14ac:dyDescent="0.25">
      <c r="A2800">
        <v>3147501</v>
      </c>
      <c r="B2800">
        <v>2</v>
      </c>
      <c r="C2800" t="s">
        <v>888</v>
      </c>
    </row>
    <row r="2801" spans="1:3" x14ac:dyDescent="0.25">
      <c r="A2801">
        <v>3147600</v>
      </c>
      <c r="B2801">
        <v>2</v>
      </c>
      <c r="C2801" t="s">
        <v>888</v>
      </c>
    </row>
    <row r="2802" spans="1:3" x14ac:dyDescent="0.25">
      <c r="A2802">
        <v>3147709</v>
      </c>
      <c r="B2802">
        <v>2</v>
      </c>
      <c r="C2802" t="s">
        <v>888</v>
      </c>
    </row>
    <row r="2803" spans="1:3" x14ac:dyDescent="0.25">
      <c r="A2803">
        <v>3147808</v>
      </c>
      <c r="B2803">
        <v>2</v>
      </c>
      <c r="C2803" t="s">
        <v>888</v>
      </c>
    </row>
    <row r="2804" spans="1:3" x14ac:dyDescent="0.25">
      <c r="A2804">
        <v>3147907</v>
      </c>
      <c r="B2804">
        <v>2</v>
      </c>
      <c r="C2804" t="s">
        <v>888</v>
      </c>
    </row>
    <row r="2805" spans="1:3" x14ac:dyDescent="0.25">
      <c r="A2805">
        <v>3147956</v>
      </c>
      <c r="B2805">
        <v>2</v>
      </c>
      <c r="C2805" t="s">
        <v>888</v>
      </c>
    </row>
    <row r="2806" spans="1:3" x14ac:dyDescent="0.25">
      <c r="A2806">
        <v>3148004</v>
      </c>
      <c r="B2806">
        <v>2</v>
      </c>
      <c r="C2806" t="s">
        <v>888</v>
      </c>
    </row>
    <row r="2807" spans="1:3" x14ac:dyDescent="0.25">
      <c r="A2807">
        <v>3148103</v>
      </c>
      <c r="B2807">
        <v>2</v>
      </c>
      <c r="C2807" t="s">
        <v>888</v>
      </c>
    </row>
    <row r="2808" spans="1:3" x14ac:dyDescent="0.25">
      <c r="A2808">
        <v>3148202</v>
      </c>
      <c r="B2808">
        <v>2</v>
      </c>
      <c r="C2808" t="s">
        <v>888</v>
      </c>
    </row>
    <row r="2809" spans="1:3" x14ac:dyDescent="0.25">
      <c r="A2809">
        <v>3148301</v>
      </c>
      <c r="B2809">
        <v>2</v>
      </c>
      <c r="C2809" t="s">
        <v>888</v>
      </c>
    </row>
    <row r="2810" spans="1:3" x14ac:dyDescent="0.25">
      <c r="A2810">
        <v>3148400</v>
      </c>
      <c r="B2810">
        <v>2</v>
      </c>
      <c r="C2810" t="s">
        <v>888</v>
      </c>
    </row>
    <row r="2811" spans="1:3" x14ac:dyDescent="0.25">
      <c r="A2811">
        <v>3148509</v>
      </c>
      <c r="B2811">
        <v>2</v>
      </c>
      <c r="C2811" t="s">
        <v>888</v>
      </c>
    </row>
    <row r="2812" spans="1:3" x14ac:dyDescent="0.25">
      <c r="A2812">
        <v>3148608</v>
      </c>
      <c r="B2812">
        <v>2</v>
      </c>
      <c r="C2812" t="s">
        <v>888</v>
      </c>
    </row>
    <row r="2813" spans="1:3" x14ac:dyDescent="0.25">
      <c r="A2813">
        <v>3148707</v>
      </c>
      <c r="B2813">
        <v>2</v>
      </c>
      <c r="C2813" t="s">
        <v>888</v>
      </c>
    </row>
    <row r="2814" spans="1:3" x14ac:dyDescent="0.25">
      <c r="A2814">
        <v>3148756</v>
      </c>
      <c r="B2814">
        <v>2</v>
      </c>
      <c r="C2814" t="s">
        <v>888</v>
      </c>
    </row>
    <row r="2815" spans="1:3" x14ac:dyDescent="0.25">
      <c r="A2815">
        <v>3148806</v>
      </c>
      <c r="B2815">
        <v>2</v>
      </c>
      <c r="C2815" t="s">
        <v>888</v>
      </c>
    </row>
    <row r="2816" spans="1:3" x14ac:dyDescent="0.25">
      <c r="A2816">
        <v>3148905</v>
      </c>
      <c r="B2816">
        <v>2</v>
      </c>
      <c r="C2816" t="s">
        <v>888</v>
      </c>
    </row>
    <row r="2817" spans="1:3" x14ac:dyDescent="0.25">
      <c r="A2817">
        <v>3149002</v>
      </c>
      <c r="B2817">
        <v>2</v>
      </c>
      <c r="C2817" t="s">
        <v>888</v>
      </c>
    </row>
    <row r="2818" spans="1:3" x14ac:dyDescent="0.25">
      <c r="A2818">
        <v>3149101</v>
      </c>
      <c r="B2818">
        <v>2</v>
      </c>
      <c r="C2818" t="s">
        <v>888</v>
      </c>
    </row>
    <row r="2819" spans="1:3" x14ac:dyDescent="0.25">
      <c r="A2819">
        <v>3149150</v>
      </c>
      <c r="B2819">
        <v>2</v>
      </c>
      <c r="C2819" t="s">
        <v>888</v>
      </c>
    </row>
    <row r="2820" spans="1:3" x14ac:dyDescent="0.25">
      <c r="A2820">
        <v>3149200</v>
      </c>
      <c r="B2820">
        <v>2</v>
      </c>
      <c r="C2820" t="s">
        <v>888</v>
      </c>
    </row>
    <row r="2821" spans="1:3" x14ac:dyDescent="0.25">
      <c r="A2821">
        <v>3149309</v>
      </c>
      <c r="B2821">
        <v>2</v>
      </c>
      <c r="C2821" t="s">
        <v>888</v>
      </c>
    </row>
    <row r="2822" spans="1:3" x14ac:dyDescent="0.25">
      <c r="A2822">
        <v>3149408</v>
      </c>
      <c r="B2822">
        <v>2</v>
      </c>
      <c r="C2822" t="s">
        <v>888</v>
      </c>
    </row>
    <row r="2823" spans="1:3" x14ac:dyDescent="0.25">
      <c r="A2823">
        <v>3149507</v>
      </c>
      <c r="B2823">
        <v>2</v>
      </c>
      <c r="C2823" t="s">
        <v>888</v>
      </c>
    </row>
    <row r="2824" spans="1:3" x14ac:dyDescent="0.25">
      <c r="A2824">
        <v>3149606</v>
      </c>
      <c r="B2824">
        <v>2</v>
      </c>
      <c r="C2824" t="s">
        <v>888</v>
      </c>
    </row>
    <row r="2825" spans="1:3" x14ac:dyDescent="0.25">
      <c r="A2825">
        <v>3149705</v>
      </c>
      <c r="B2825">
        <v>2</v>
      </c>
      <c r="C2825" t="s">
        <v>888</v>
      </c>
    </row>
    <row r="2826" spans="1:3" x14ac:dyDescent="0.25">
      <c r="A2826">
        <v>3149804</v>
      </c>
      <c r="B2826">
        <v>2</v>
      </c>
      <c r="C2826" t="s">
        <v>888</v>
      </c>
    </row>
    <row r="2827" spans="1:3" x14ac:dyDescent="0.25">
      <c r="A2827">
        <v>3149903</v>
      </c>
      <c r="B2827">
        <v>2</v>
      </c>
      <c r="C2827" t="s">
        <v>888</v>
      </c>
    </row>
    <row r="2828" spans="1:3" x14ac:dyDescent="0.25">
      <c r="A2828">
        <v>3149952</v>
      </c>
      <c r="B2828">
        <v>2</v>
      </c>
      <c r="C2828" t="s">
        <v>888</v>
      </c>
    </row>
    <row r="2829" spans="1:3" x14ac:dyDescent="0.25">
      <c r="A2829">
        <v>3150000</v>
      </c>
      <c r="B2829">
        <v>2</v>
      </c>
      <c r="C2829" t="s">
        <v>888</v>
      </c>
    </row>
    <row r="2830" spans="1:3" x14ac:dyDescent="0.25">
      <c r="A2830">
        <v>3150109</v>
      </c>
      <c r="B2830">
        <v>2</v>
      </c>
      <c r="C2830" t="s">
        <v>888</v>
      </c>
    </row>
    <row r="2831" spans="1:3" x14ac:dyDescent="0.25">
      <c r="A2831">
        <v>3150158</v>
      </c>
      <c r="B2831">
        <v>2</v>
      </c>
      <c r="C2831" t="s">
        <v>888</v>
      </c>
    </row>
    <row r="2832" spans="1:3" x14ac:dyDescent="0.25">
      <c r="A2832">
        <v>3150208</v>
      </c>
      <c r="B2832">
        <v>2</v>
      </c>
      <c r="C2832" t="s">
        <v>888</v>
      </c>
    </row>
    <row r="2833" spans="1:3" x14ac:dyDescent="0.25">
      <c r="A2833">
        <v>3150307</v>
      </c>
      <c r="B2833">
        <v>2</v>
      </c>
      <c r="C2833" t="s">
        <v>888</v>
      </c>
    </row>
    <row r="2834" spans="1:3" x14ac:dyDescent="0.25">
      <c r="A2834">
        <v>3150406</v>
      </c>
      <c r="B2834">
        <v>2</v>
      </c>
      <c r="C2834" t="s">
        <v>888</v>
      </c>
    </row>
    <row r="2835" spans="1:3" x14ac:dyDescent="0.25">
      <c r="A2835">
        <v>3150505</v>
      </c>
      <c r="B2835">
        <v>2</v>
      </c>
      <c r="C2835" t="s">
        <v>888</v>
      </c>
    </row>
    <row r="2836" spans="1:3" x14ac:dyDescent="0.25">
      <c r="A2836">
        <v>3150539</v>
      </c>
      <c r="B2836">
        <v>2</v>
      </c>
      <c r="C2836" t="s">
        <v>888</v>
      </c>
    </row>
    <row r="2837" spans="1:3" x14ac:dyDescent="0.25">
      <c r="A2837">
        <v>3150570</v>
      </c>
      <c r="B2837">
        <v>2</v>
      </c>
      <c r="C2837" t="s">
        <v>888</v>
      </c>
    </row>
    <row r="2838" spans="1:3" x14ac:dyDescent="0.25">
      <c r="A2838">
        <v>3150604</v>
      </c>
      <c r="B2838">
        <v>2</v>
      </c>
      <c r="C2838" t="s">
        <v>888</v>
      </c>
    </row>
    <row r="2839" spans="1:3" x14ac:dyDescent="0.25">
      <c r="A2839">
        <v>3150703</v>
      </c>
      <c r="B2839">
        <v>2</v>
      </c>
      <c r="C2839" t="s">
        <v>888</v>
      </c>
    </row>
    <row r="2840" spans="1:3" x14ac:dyDescent="0.25">
      <c r="A2840">
        <v>3150802</v>
      </c>
      <c r="B2840">
        <v>2</v>
      </c>
      <c r="C2840" t="s">
        <v>888</v>
      </c>
    </row>
    <row r="2841" spans="1:3" x14ac:dyDescent="0.25">
      <c r="A2841">
        <v>3150901</v>
      </c>
      <c r="B2841">
        <v>2</v>
      </c>
      <c r="C2841" t="s">
        <v>888</v>
      </c>
    </row>
    <row r="2842" spans="1:3" x14ac:dyDescent="0.25">
      <c r="A2842">
        <v>3151008</v>
      </c>
      <c r="B2842">
        <v>2</v>
      </c>
      <c r="C2842" t="s">
        <v>888</v>
      </c>
    </row>
    <row r="2843" spans="1:3" x14ac:dyDescent="0.25">
      <c r="A2843">
        <v>3151107</v>
      </c>
      <c r="B2843">
        <v>2</v>
      </c>
      <c r="C2843" t="s">
        <v>888</v>
      </c>
    </row>
    <row r="2844" spans="1:3" x14ac:dyDescent="0.25">
      <c r="A2844">
        <v>3151206</v>
      </c>
      <c r="B2844">
        <v>2</v>
      </c>
      <c r="C2844" t="s">
        <v>888</v>
      </c>
    </row>
    <row r="2845" spans="1:3" x14ac:dyDescent="0.25">
      <c r="A2845">
        <v>3151305</v>
      </c>
      <c r="B2845">
        <v>2</v>
      </c>
      <c r="C2845" t="s">
        <v>888</v>
      </c>
    </row>
    <row r="2846" spans="1:3" x14ac:dyDescent="0.25">
      <c r="A2846">
        <v>3151404</v>
      </c>
      <c r="B2846">
        <v>2</v>
      </c>
      <c r="C2846" t="s">
        <v>888</v>
      </c>
    </row>
    <row r="2847" spans="1:3" x14ac:dyDescent="0.25">
      <c r="A2847">
        <v>3151503</v>
      </c>
      <c r="B2847">
        <v>2</v>
      </c>
      <c r="C2847" t="s">
        <v>888</v>
      </c>
    </row>
    <row r="2848" spans="1:3" x14ac:dyDescent="0.25">
      <c r="A2848">
        <v>3151602</v>
      </c>
      <c r="B2848">
        <v>2</v>
      </c>
      <c r="C2848" t="s">
        <v>888</v>
      </c>
    </row>
    <row r="2849" spans="1:3" x14ac:dyDescent="0.25">
      <c r="A2849">
        <v>3151701</v>
      </c>
      <c r="B2849">
        <v>2</v>
      </c>
      <c r="C2849" t="s">
        <v>888</v>
      </c>
    </row>
    <row r="2850" spans="1:3" x14ac:dyDescent="0.25">
      <c r="A2850">
        <v>3151800</v>
      </c>
      <c r="B2850">
        <v>2</v>
      </c>
      <c r="C2850" t="s">
        <v>888</v>
      </c>
    </row>
    <row r="2851" spans="1:3" x14ac:dyDescent="0.25">
      <c r="A2851">
        <v>3151909</v>
      </c>
      <c r="B2851">
        <v>2</v>
      </c>
      <c r="C2851" t="s">
        <v>888</v>
      </c>
    </row>
    <row r="2852" spans="1:3" x14ac:dyDescent="0.25">
      <c r="A2852">
        <v>3152006</v>
      </c>
      <c r="B2852">
        <v>2</v>
      </c>
      <c r="C2852" t="s">
        <v>888</v>
      </c>
    </row>
    <row r="2853" spans="1:3" x14ac:dyDescent="0.25">
      <c r="A2853">
        <v>3152105</v>
      </c>
      <c r="B2853">
        <v>2</v>
      </c>
      <c r="C2853" t="s">
        <v>888</v>
      </c>
    </row>
    <row r="2854" spans="1:3" x14ac:dyDescent="0.25">
      <c r="A2854">
        <v>3152131</v>
      </c>
      <c r="B2854">
        <v>2</v>
      </c>
      <c r="C2854" t="s">
        <v>888</v>
      </c>
    </row>
    <row r="2855" spans="1:3" x14ac:dyDescent="0.25">
      <c r="A2855">
        <v>3152170</v>
      </c>
      <c r="B2855">
        <v>2</v>
      </c>
      <c r="C2855" t="s">
        <v>888</v>
      </c>
    </row>
    <row r="2856" spans="1:3" x14ac:dyDescent="0.25">
      <c r="A2856">
        <v>3152204</v>
      </c>
      <c r="B2856">
        <v>2</v>
      </c>
      <c r="C2856" t="s">
        <v>888</v>
      </c>
    </row>
    <row r="2857" spans="1:3" x14ac:dyDescent="0.25">
      <c r="A2857">
        <v>3152303</v>
      </c>
      <c r="B2857">
        <v>2</v>
      </c>
      <c r="C2857" t="s">
        <v>888</v>
      </c>
    </row>
    <row r="2858" spans="1:3" x14ac:dyDescent="0.25">
      <c r="A2858">
        <v>3152402</v>
      </c>
      <c r="B2858">
        <v>2</v>
      </c>
      <c r="C2858" t="s">
        <v>888</v>
      </c>
    </row>
    <row r="2859" spans="1:3" x14ac:dyDescent="0.25">
      <c r="A2859">
        <v>3152501</v>
      </c>
      <c r="B2859">
        <v>2</v>
      </c>
      <c r="C2859" t="s">
        <v>888</v>
      </c>
    </row>
    <row r="2860" spans="1:3" x14ac:dyDescent="0.25">
      <c r="A2860">
        <v>3152600</v>
      </c>
      <c r="B2860">
        <v>2</v>
      </c>
      <c r="C2860" t="s">
        <v>888</v>
      </c>
    </row>
    <row r="2861" spans="1:3" x14ac:dyDescent="0.25">
      <c r="A2861">
        <v>3152709</v>
      </c>
      <c r="B2861">
        <v>2</v>
      </c>
      <c r="C2861" t="s">
        <v>888</v>
      </c>
    </row>
    <row r="2862" spans="1:3" x14ac:dyDescent="0.25">
      <c r="A2862">
        <v>3152808</v>
      </c>
      <c r="B2862">
        <v>2</v>
      </c>
      <c r="C2862" t="s">
        <v>888</v>
      </c>
    </row>
    <row r="2863" spans="1:3" x14ac:dyDescent="0.25">
      <c r="A2863">
        <v>3152907</v>
      </c>
      <c r="B2863">
        <v>2</v>
      </c>
      <c r="C2863" t="s">
        <v>888</v>
      </c>
    </row>
    <row r="2864" spans="1:3" x14ac:dyDescent="0.25">
      <c r="A2864">
        <v>3153004</v>
      </c>
      <c r="B2864">
        <v>2</v>
      </c>
      <c r="C2864" t="s">
        <v>888</v>
      </c>
    </row>
    <row r="2865" spans="1:3" x14ac:dyDescent="0.25">
      <c r="A2865">
        <v>3153103</v>
      </c>
      <c r="B2865">
        <v>2</v>
      </c>
      <c r="C2865" t="s">
        <v>888</v>
      </c>
    </row>
    <row r="2866" spans="1:3" x14ac:dyDescent="0.25">
      <c r="A2866">
        <v>3153202</v>
      </c>
      <c r="B2866">
        <v>2</v>
      </c>
      <c r="C2866" t="s">
        <v>888</v>
      </c>
    </row>
    <row r="2867" spans="1:3" x14ac:dyDescent="0.25">
      <c r="A2867">
        <v>3153301</v>
      </c>
      <c r="B2867">
        <v>2</v>
      </c>
      <c r="C2867" t="s">
        <v>888</v>
      </c>
    </row>
    <row r="2868" spans="1:3" x14ac:dyDescent="0.25">
      <c r="A2868">
        <v>3153400</v>
      </c>
      <c r="B2868">
        <v>2</v>
      </c>
      <c r="C2868" t="s">
        <v>888</v>
      </c>
    </row>
    <row r="2869" spans="1:3" x14ac:dyDescent="0.25">
      <c r="A2869">
        <v>3153509</v>
      </c>
      <c r="B2869">
        <v>2</v>
      </c>
      <c r="C2869" t="s">
        <v>888</v>
      </c>
    </row>
    <row r="2870" spans="1:3" x14ac:dyDescent="0.25">
      <c r="A2870">
        <v>3153608</v>
      </c>
      <c r="B2870">
        <v>2</v>
      </c>
      <c r="C2870" t="s">
        <v>888</v>
      </c>
    </row>
    <row r="2871" spans="1:3" x14ac:dyDescent="0.25">
      <c r="A2871">
        <v>3153707</v>
      </c>
      <c r="B2871">
        <v>2</v>
      </c>
      <c r="C2871" t="s">
        <v>888</v>
      </c>
    </row>
    <row r="2872" spans="1:3" x14ac:dyDescent="0.25">
      <c r="A2872">
        <v>3153806</v>
      </c>
      <c r="B2872">
        <v>2</v>
      </c>
      <c r="C2872" t="s">
        <v>888</v>
      </c>
    </row>
    <row r="2873" spans="1:3" x14ac:dyDescent="0.25">
      <c r="A2873">
        <v>3153905</v>
      </c>
      <c r="B2873">
        <v>2</v>
      </c>
      <c r="C2873" t="s">
        <v>888</v>
      </c>
    </row>
    <row r="2874" spans="1:3" x14ac:dyDescent="0.25">
      <c r="A2874">
        <v>3154002</v>
      </c>
      <c r="B2874">
        <v>2</v>
      </c>
      <c r="C2874" t="s">
        <v>888</v>
      </c>
    </row>
    <row r="2875" spans="1:3" x14ac:dyDescent="0.25">
      <c r="A2875">
        <v>3154101</v>
      </c>
      <c r="B2875">
        <v>2</v>
      </c>
      <c r="C2875" t="s">
        <v>888</v>
      </c>
    </row>
    <row r="2876" spans="1:3" x14ac:dyDescent="0.25">
      <c r="A2876">
        <v>3154150</v>
      </c>
      <c r="B2876">
        <v>2</v>
      </c>
      <c r="C2876" t="s">
        <v>888</v>
      </c>
    </row>
    <row r="2877" spans="1:3" x14ac:dyDescent="0.25">
      <c r="A2877">
        <v>3154200</v>
      </c>
      <c r="B2877">
        <v>2</v>
      </c>
      <c r="C2877" t="s">
        <v>888</v>
      </c>
    </row>
    <row r="2878" spans="1:3" x14ac:dyDescent="0.25">
      <c r="A2878">
        <v>3154309</v>
      </c>
      <c r="B2878">
        <v>2</v>
      </c>
      <c r="C2878" t="s">
        <v>888</v>
      </c>
    </row>
    <row r="2879" spans="1:3" x14ac:dyDescent="0.25">
      <c r="A2879">
        <v>3154408</v>
      </c>
      <c r="B2879">
        <v>2</v>
      </c>
      <c r="C2879" t="s">
        <v>888</v>
      </c>
    </row>
    <row r="2880" spans="1:3" x14ac:dyDescent="0.25">
      <c r="A2880">
        <v>3154457</v>
      </c>
      <c r="B2880">
        <v>2</v>
      </c>
      <c r="C2880" t="s">
        <v>888</v>
      </c>
    </row>
    <row r="2881" spans="1:3" x14ac:dyDescent="0.25">
      <c r="A2881">
        <v>3154507</v>
      </c>
      <c r="B2881">
        <v>2</v>
      </c>
      <c r="C2881" t="s">
        <v>888</v>
      </c>
    </row>
    <row r="2882" spans="1:3" x14ac:dyDescent="0.25">
      <c r="A2882">
        <v>3154606</v>
      </c>
      <c r="B2882">
        <v>2</v>
      </c>
      <c r="C2882" t="s">
        <v>888</v>
      </c>
    </row>
    <row r="2883" spans="1:3" x14ac:dyDescent="0.25">
      <c r="A2883">
        <v>3154705</v>
      </c>
      <c r="B2883">
        <v>2</v>
      </c>
      <c r="C2883" t="s">
        <v>888</v>
      </c>
    </row>
    <row r="2884" spans="1:3" x14ac:dyDescent="0.25">
      <c r="A2884">
        <v>3154804</v>
      </c>
      <c r="B2884">
        <v>2</v>
      </c>
      <c r="C2884" t="s">
        <v>888</v>
      </c>
    </row>
    <row r="2885" spans="1:3" x14ac:dyDescent="0.25">
      <c r="A2885">
        <v>3154903</v>
      </c>
      <c r="B2885">
        <v>2</v>
      </c>
      <c r="C2885" t="s">
        <v>888</v>
      </c>
    </row>
    <row r="2886" spans="1:3" x14ac:dyDescent="0.25">
      <c r="A2886">
        <v>3155009</v>
      </c>
      <c r="B2886">
        <v>2</v>
      </c>
      <c r="C2886" t="s">
        <v>888</v>
      </c>
    </row>
    <row r="2887" spans="1:3" x14ac:dyDescent="0.25">
      <c r="A2887">
        <v>3155108</v>
      </c>
      <c r="B2887">
        <v>2</v>
      </c>
      <c r="C2887" t="s">
        <v>888</v>
      </c>
    </row>
    <row r="2888" spans="1:3" x14ac:dyDescent="0.25">
      <c r="A2888">
        <v>3155207</v>
      </c>
      <c r="B2888">
        <v>2</v>
      </c>
      <c r="C2888" t="s">
        <v>888</v>
      </c>
    </row>
    <row r="2889" spans="1:3" x14ac:dyDescent="0.25">
      <c r="A2889">
        <v>3155306</v>
      </c>
      <c r="B2889">
        <v>2</v>
      </c>
      <c r="C2889" t="s">
        <v>888</v>
      </c>
    </row>
    <row r="2890" spans="1:3" x14ac:dyDescent="0.25">
      <c r="A2890">
        <v>3155405</v>
      </c>
      <c r="B2890">
        <v>2</v>
      </c>
      <c r="C2890" t="s">
        <v>888</v>
      </c>
    </row>
    <row r="2891" spans="1:3" x14ac:dyDescent="0.25">
      <c r="A2891">
        <v>3155504</v>
      </c>
      <c r="B2891">
        <v>2</v>
      </c>
      <c r="C2891" t="s">
        <v>888</v>
      </c>
    </row>
    <row r="2892" spans="1:3" x14ac:dyDescent="0.25">
      <c r="A2892">
        <v>3155603</v>
      </c>
      <c r="B2892">
        <v>2</v>
      </c>
      <c r="C2892" t="s">
        <v>888</v>
      </c>
    </row>
    <row r="2893" spans="1:3" x14ac:dyDescent="0.25">
      <c r="A2893">
        <v>3155702</v>
      </c>
      <c r="B2893">
        <v>2</v>
      </c>
      <c r="C2893" t="s">
        <v>888</v>
      </c>
    </row>
    <row r="2894" spans="1:3" x14ac:dyDescent="0.25">
      <c r="A2894">
        <v>3155801</v>
      </c>
      <c r="B2894">
        <v>2</v>
      </c>
      <c r="C2894" t="s">
        <v>888</v>
      </c>
    </row>
    <row r="2895" spans="1:3" x14ac:dyDescent="0.25">
      <c r="A2895">
        <v>3155900</v>
      </c>
      <c r="B2895">
        <v>2</v>
      </c>
      <c r="C2895" t="s">
        <v>888</v>
      </c>
    </row>
    <row r="2896" spans="1:3" x14ac:dyDescent="0.25">
      <c r="A2896">
        <v>3156007</v>
      </c>
      <c r="B2896">
        <v>2</v>
      </c>
      <c r="C2896" t="s">
        <v>888</v>
      </c>
    </row>
    <row r="2897" spans="1:3" x14ac:dyDescent="0.25">
      <c r="A2897">
        <v>3156106</v>
      </c>
      <c r="B2897">
        <v>2</v>
      </c>
      <c r="C2897" t="s">
        <v>888</v>
      </c>
    </row>
    <row r="2898" spans="1:3" x14ac:dyDescent="0.25">
      <c r="A2898">
        <v>3156205</v>
      </c>
      <c r="B2898">
        <v>2</v>
      </c>
      <c r="C2898" t="s">
        <v>888</v>
      </c>
    </row>
    <row r="2899" spans="1:3" x14ac:dyDescent="0.25">
      <c r="A2899">
        <v>3156304</v>
      </c>
      <c r="B2899">
        <v>2</v>
      </c>
      <c r="C2899" t="s">
        <v>888</v>
      </c>
    </row>
    <row r="2900" spans="1:3" x14ac:dyDescent="0.25">
      <c r="A2900">
        <v>3156403</v>
      </c>
      <c r="B2900">
        <v>2</v>
      </c>
      <c r="C2900" t="s">
        <v>888</v>
      </c>
    </row>
    <row r="2901" spans="1:3" x14ac:dyDescent="0.25">
      <c r="A2901">
        <v>3156452</v>
      </c>
      <c r="B2901">
        <v>2</v>
      </c>
      <c r="C2901" t="s">
        <v>888</v>
      </c>
    </row>
    <row r="2902" spans="1:3" x14ac:dyDescent="0.25">
      <c r="A2902">
        <v>3156502</v>
      </c>
      <c r="B2902">
        <v>2</v>
      </c>
      <c r="C2902" t="s">
        <v>888</v>
      </c>
    </row>
    <row r="2903" spans="1:3" x14ac:dyDescent="0.25">
      <c r="A2903">
        <v>3156601</v>
      </c>
      <c r="B2903">
        <v>2</v>
      </c>
      <c r="C2903" t="s">
        <v>888</v>
      </c>
    </row>
    <row r="2904" spans="1:3" x14ac:dyDescent="0.25">
      <c r="A2904">
        <v>3156700</v>
      </c>
      <c r="B2904">
        <v>2</v>
      </c>
      <c r="C2904" t="s">
        <v>888</v>
      </c>
    </row>
    <row r="2905" spans="1:3" x14ac:dyDescent="0.25">
      <c r="A2905">
        <v>3156809</v>
      </c>
      <c r="B2905">
        <v>2</v>
      </c>
      <c r="C2905" t="s">
        <v>888</v>
      </c>
    </row>
    <row r="2906" spans="1:3" x14ac:dyDescent="0.25">
      <c r="A2906">
        <v>3156908</v>
      </c>
      <c r="B2906">
        <v>2</v>
      </c>
      <c r="C2906" t="s">
        <v>888</v>
      </c>
    </row>
    <row r="2907" spans="1:3" x14ac:dyDescent="0.25">
      <c r="A2907">
        <v>3157005</v>
      </c>
      <c r="B2907">
        <v>2</v>
      </c>
      <c r="C2907" t="s">
        <v>888</v>
      </c>
    </row>
    <row r="2908" spans="1:3" x14ac:dyDescent="0.25">
      <c r="A2908">
        <v>3157104</v>
      </c>
      <c r="B2908">
        <v>2</v>
      </c>
      <c r="C2908" t="s">
        <v>888</v>
      </c>
    </row>
    <row r="2909" spans="1:3" x14ac:dyDescent="0.25">
      <c r="A2909">
        <v>3157203</v>
      </c>
      <c r="B2909">
        <v>2</v>
      </c>
      <c r="C2909" t="s">
        <v>888</v>
      </c>
    </row>
    <row r="2910" spans="1:3" x14ac:dyDescent="0.25">
      <c r="A2910">
        <v>3157252</v>
      </c>
      <c r="B2910">
        <v>2</v>
      </c>
      <c r="C2910" t="s">
        <v>888</v>
      </c>
    </row>
    <row r="2911" spans="1:3" x14ac:dyDescent="0.25">
      <c r="A2911">
        <v>3157278</v>
      </c>
      <c r="B2911">
        <v>2</v>
      </c>
      <c r="C2911" t="s">
        <v>888</v>
      </c>
    </row>
    <row r="2912" spans="1:3" x14ac:dyDescent="0.25">
      <c r="A2912">
        <v>3157302</v>
      </c>
      <c r="B2912">
        <v>2</v>
      </c>
      <c r="C2912" t="s">
        <v>888</v>
      </c>
    </row>
    <row r="2913" spans="1:3" x14ac:dyDescent="0.25">
      <c r="A2913">
        <v>3157336</v>
      </c>
      <c r="B2913">
        <v>2</v>
      </c>
      <c r="C2913" t="s">
        <v>888</v>
      </c>
    </row>
    <row r="2914" spans="1:3" x14ac:dyDescent="0.25">
      <c r="A2914">
        <v>3157377</v>
      </c>
      <c r="B2914">
        <v>2</v>
      </c>
      <c r="C2914" t="s">
        <v>888</v>
      </c>
    </row>
    <row r="2915" spans="1:3" x14ac:dyDescent="0.25">
      <c r="A2915">
        <v>3157401</v>
      </c>
      <c r="B2915">
        <v>2</v>
      </c>
      <c r="C2915" t="s">
        <v>888</v>
      </c>
    </row>
    <row r="2916" spans="1:3" x14ac:dyDescent="0.25">
      <c r="A2916">
        <v>3157500</v>
      </c>
      <c r="B2916">
        <v>2</v>
      </c>
      <c r="C2916" t="s">
        <v>888</v>
      </c>
    </row>
    <row r="2917" spans="1:3" x14ac:dyDescent="0.25">
      <c r="A2917">
        <v>3157609</v>
      </c>
      <c r="B2917">
        <v>2</v>
      </c>
      <c r="C2917" t="s">
        <v>888</v>
      </c>
    </row>
    <row r="2918" spans="1:3" x14ac:dyDescent="0.25">
      <c r="A2918">
        <v>3157658</v>
      </c>
      <c r="B2918">
        <v>2</v>
      </c>
      <c r="C2918" t="s">
        <v>888</v>
      </c>
    </row>
    <row r="2919" spans="1:3" x14ac:dyDescent="0.25">
      <c r="A2919">
        <v>3157708</v>
      </c>
      <c r="B2919">
        <v>2</v>
      </c>
      <c r="C2919" t="s">
        <v>888</v>
      </c>
    </row>
    <row r="2920" spans="1:3" x14ac:dyDescent="0.25">
      <c r="A2920">
        <v>3157807</v>
      </c>
      <c r="B2920">
        <v>2</v>
      </c>
      <c r="C2920" t="s">
        <v>888</v>
      </c>
    </row>
    <row r="2921" spans="1:3" x14ac:dyDescent="0.25">
      <c r="A2921">
        <v>3157906</v>
      </c>
      <c r="B2921">
        <v>2</v>
      </c>
      <c r="C2921" t="s">
        <v>888</v>
      </c>
    </row>
    <row r="2922" spans="1:3" x14ac:dyDescent="0.25">
      <c r="A2922">
        <v>3158003</v>
      </c>
      <c r="B2922">
        <v>2</v>
      </c>
      <c r="C2922" t="s">
        <v>888</v>
      </c>
    </row>
    <row r="2923" spans="1:3" x14ac:dyDescent="0.25">
      <c r="A2923">
        <v>3158102</v>
      </c>
      <c r="B2923">
        <v>2</v>
      </c>
      <c r="C2923" t="s">
        <v>888</v>
      </c>
    </row>
    <row r="2924" spans="1:3" x14ac:dyDescent="0.25">
      <c r="A2924">
        <v>3158201</v>
      </c>
      <c r="B2924">
        <v>2</v>
      </c>
      <c r="C2924" t="s">
        <v>888</v>
      </c>
    </row>
    <row r="2925" spans="1:3" x14ac:dyDescent="0.25">
      <c r="A2925">
        <v>3158300</v>
      </c>
      <c r="B2925">
        <v>2</v>
      </c>
      <c r="C2925" t="s">
        <v>888</v>
      </c>
    </row>
    <row r="2926" spans="1:3" x14ac:dyDescent="0.25">
      <c r="A2926">
        <v>3158409</v>
      </c>
      <c r="B2926">
        <v>2</v>
      </c>
      <c r="C2926" t="s">
        <v>888</v>
      </c>
    </row>
    <row r="2927" spans="1:3" x14ac:dyDescent="0.25">
      <c r="A2927">
        <v>3158508</v>
      </c>
      <c r="B2927">
        <v>2</v>
      </c>
      <c r="C2927" t="s">
        <v>888</v>
      </c>
    </row>
    <row r="2928" spans="1:3" x14ac:dyDescent="0.25">
      <c r="A2928">
        <v>3158607</v>
      </c>
      <c r="B2928">
        <v>2</v>
      </c>
      <c r="C2928" t="s">
        <v>888</v>
      </c>
    </row>
    <row r="2929" spans="1:3" x14ac:dyDescent="0.25">
      <c r="A2929">
        <v>3158706</v>
      </c>
      <c r="B2929">
        <v>2</v>
      </c>
      <c r="C2929" t="s">
        <v>888</v>
      </c>
    </row>
    <row r="2930" spans="1:3" x14ac:dyDescent="0.25">
      <c r="A2930">
        <v>3158805</v>
      </c>
      <c r="B2930">
        <v>2</v>
      </c>
      <c r="C2930" t="s">
        <v>888</v>
      </c>
    </row>
    <row r="2931" spans="1:3" x14ac:dyDescent="0.25">
      <c r="A2931">
        <v>3158904</v>
      </c>
      <c r="B2931">
        <v>2</v>
      </c>
      <c r="C2931" t="s">
        <v>888</v>
      </c>
    </row>
    <row r="2932" spans="1:3" x14ac:dyDescent="0.25">
      <c r="A2932">
        <v>3158953</v>
      </c>
      <c r="B2932">
        <v>2</v>
      </c>
      <c r="C2932" t="s">
        <v>888</v>
      </c>
    </row>
    <row r="2933" spans="1:3" x14ac:dyDescent="0.25">
      <c r="A2933">
        <v>3159001</v>
      </c>
      <c r="B2933">
        <v>2</v>
      </c>
      <c r="C2933" t="s">
        <v>888</v>
      </c>
    </row>
    <row r="2934" spans="1:3" x14ac:dyDescent="0.25">
      <c r="A2934">
        <v>3159100</v>
      </c>
      <c r="B2934">
        <v>2</v>
      </c>
      <c r="C2934" t="s">
        <v>888</v>
      </c>
    </row>
    <row r="2935" spans="1:3" x14ac:dyDescent="0.25">
      <c r="A2935">
        <v>3159209</v>
      </c>
      <c r="B2935">
        <v>2</v>
      </c>
      <c r="C2935" t="s">
        <v>888</v>
      </c>
    </row>
    <row r="2936" spans="1:3" x14ac:dyDescent="0.25">
      <c r="A2936">
        <v>3159308</v>
      </c>
      <c r="B2936">
        <v>2</v>
      </c>
      <c r="C2936" t="s">
        <v>888</v>
      </c>
    </row>
    <row r="2937" spans="1:3" x14ac:dyDescent="0.25">
      <c r="A2937">
        <v>3159357</v>
      </c>
      <c r="B2937">
        <v>2</v>
      </c>
      <c r="C2937" t="s">
        <v>888</v>
      </c>
    </row>
    <row r="2938" spans="1:3" x14ac:dyDescent="0.25">
      <c r="A2938">
        <v>3159407</v>
      </c>
      <c r="B2938">
        <v>2</v>
      </c>
      <c r="C2938" t="s">
        <v>888</v>
      </c>
    </row>
    <row r="2939" spans="1:3" x14ac:dyDescent="0.25">
      <c r="A2939">
        <v>3159506</v>
      </c>
      <c r="B2939">
        <v>2</v>
      </c>
      <c r="C2939" t="s">
        <v>888</v>
      </c>
    </row>
    <row r="2940" spans="1:3" x14ac:dyDescent="0.25">
      <c r="A2940">
        <v>3159605</v>
      </c>
      <c r="B2940">
        <v>2</v>
      </c>
      <c r="C2940" t="s">
        <v>888</v>
      </c>
    </row>
    <row r="2941" spans="1:3" x14ac:dyDescent="0.25">
      <c r="A2941">
        <v>3159704</v>
      </c>
      <c r="B2941">
        <v>2</v>
      </c>
      <c r="C2941" t="s">
        <v>888</v>
      </c>
    </row>
    <row r="2942" spans="1:3" x14ac:dyDescent="0.25">
      <c r="A2942">
        <v>3159803</v>
      </c>
      <c r="B2942">
        <v>2</v>
      </c>
      <c r="C2942" t="s">
        <v>888</v>
      </c>
    </row>
    <row r="2943" spans="1:3" x14ac:dyDescent="0.25">
      <c r="A2943">
        <v>3159902</v>
      </c>
      <c r="B2943">
        <v>2</v>
      </c>
      <c r="C2943" t="s">
        <v>888</v>
      </c>
    </row>
    <row r="2944" spans="1:3" x14ac:dyDescent="0.25">
      <c r="A2944">
        <v>3160009</v>
      </c>
      <c r="B2944">
        <v>2</v>
      </c>
      <c r="C2944" t="s">
        <v>888</v>
      </c>
    </row>
    <row r="2945" spans="1:3" x14ac:dyDescent="0.25">
      <c r="A2945">
        <v>3160108</v>
      </c>
      <c r="B2945">
        <v>2</v>
      </c>
      <c r="C2945" t="s">
        <v>888</v>
      </c>
    </row>
    <row r="2946" spans="1:3" x14ac:dyDescent="0.25">
      <c r="A2946">
        <v>3160207</v>
      </c>
      <c r="B2946">
        <v>2</v>
      </c>
      <c r="C2946" t="s">
        <v>888</v>
      </c>
    </row>
    <row r="2947" spans="1:3" x14ac:dyDescent="0.25">
      <c r="A2947">
        <v>3160306</v>
      </c>
      <c r="B2947">
        <v>2</v>
      </c>
      <c r="C2947" t="s">
        <v>888</v>
      </c>
    </row>
    <row r="2948" spans="1:3" x14ac:dyDescent="0.25">
      <c r="A2948">
        <v>3160405</v>
      </c>
      <c r="B2948">
        <v>2</v>
      </c>
      <c r="C2948" t="s">
        <v>888</v>
      </c>
    </row>
    <row r="2949" spans="1:3" x14ac:dyDescent="0.25">
      <c r="A2949">
        <v>3160454</v>
      </c>
      <c r="B2949">
        <v>2</v>
      </c>
      <c r="C2949" t="s">
        <v>888</v>
      </c>
    </row>
    <row r="2950" spans="1:3" x14ac:dyDescent="0.25">
      <c r="A2950">
        <v>3160504</v>
      </c>
      <c r="B2950">
        <v>2</v>
      </c>
      <c r="C2950" t="s">
        <v>888</v>
      </c>
    </row>
    <row r="2951" spans="1:3" x14ac:dyDescent="0.25">
      <c r="A2951">
        <v>3160603</v>
      </c>
      <c r="B2951">
        <v>2</v>
      </c>
      <c r="C2951" t="s">
        <v>888</v>
      </c>
    </row>
    <row r="2952" spans="1:3" x14ac:dyDescent="0.25">
      <c r="A2952">
        <v>3160702</v>
      </c>
      <c r="B2952">
        <v>2</v>
      </c>
      <c r="C2952" t="s">
        <v>888</v>
      </c>
    </row>
    <row r="2953" spans="1:3" x14ac:dyDescent="0.25">
      <c r="A2953">
        <v>3160801</v>
      </c>
      <c r="B2953">
        <v>2</v>
      </c>
      <c r="C2953" t="s">
        <v>888</v>
      </c>
    </row>
    <row r="2954" spans="1:3" x14ac:dyDescent="0.25">
      <c r="A2954">
        <v>3160900</v>
      </c>
      <c r="B2954">
        <v>2</v>
      </c>
      <c r="C2954" t="s">
        <v>888</v>
      </c>
    </row>
    <row r="2955" spans="1:3" x14ac:dyDescent="0.25">
      <c r="A2955">
        <v>3160959</v>
      </c>
      <c r="B2955">
        <v>2</v>
      </c>
      <c r="C2955" t="s">
        <v>888</v>
      </c>
    </row>
    <row r="2956" spans="1:3" x14ac:dyDescent="0.25">
      <c r="A2956">
        <v>3161007</v>
      </c>
      <c r="B2956">
        <v>2</v>
      </c>
      <c r="C2956" t="s">
        <v>888</v>
      </c>
    </row>
    <row r="2957" spans="1:3" x14ac:dyDescent="0.25">
      <c r="A2957">
        <v>3161056</v>
      </c>
      <c r="B2957">
        <v>2</v>
      </c>
      <c r="C2957" t="s">
        <v>888</v>
      </c>
    </row>
    <row r="2958" spans="1:3" x14ac:dyDescent="0.25">
      <c r="A2958">
        <v>3161106</v>
      </c>
      <c r="B2958">
        <v>2</v>
      </c>
      <c r="C2958" t="s">
        <v>888</v>
      </c>
    </row>
    <row r="2959" spans="1:3" x14ac:dyDescent="0.25">
      <c r="A2959">
        <v>3161205</v>
      </c>
      <c r="B2959">
        <v>2</v>
      </c>
      <c r="C2959" t="s">
        <v>888</v>
      </c>
    </row>
    <row r="2960" spans="1:3" x14ac:dyDescent="0.25">
      <c r="A2960">
        <v>3161304</v>
      </c>
      <c r="B2960">
        <v>2</v>
      </c>
      <c r="C2960" t="s">
        <v>888</v>
      </c>
    </row>
    <row r="2961" spans="1:3" x14ac:dyDescent="0.25">
      <c r="A2961">
        <v>3161403</v>
      </c>
      <c r="B2961">
        <v>2</v>
      </c>
      <c r="C2961" t="s">
        <v>888</v>
      </c>
    </row>
    <row r="2962" spans="1:3" x14ac:dyDescent="0.25">
      <c r="A2962">
        <v>3161502</v>
      </c>
      <c r="B2962">
        <v>2</v>
      </c>
      <c r="C2962" t="s">
        <v>888</v>
      </c>
    </row>
    <row r="2963" spans="1:3" x14ac:dyDescent="0.25">
      <c r="A2963">
        <v>3161601</v>
      </c>
      <c r="B2963">
        <v>2</v>
      </c>
      <c r="C2963" t="s">
        <v>888</v>
      </c>
    </row>
    <row r="2964" spans="1:3" x14ac:dyDescent="0.25">
      <c r="A2964">
        <v>3161650</v>
      </c>
      <c r="B2964">
        <v>2</v>
      </c>
      <c r="C2964" t="s">
        <v>888</v>
      </c>
    </row>
    <row r="2965" spans="1:3" x14ac:dyDescent="0.25">
      <c r="A2965">
        <v>3161700</v>
      </c>
      <c r="B2965">
        <v>2</v>
      </c>
      <c r="C2965" t="s">
        <v>888</v>
      </c>
    </row>
    <row r="2966" spans="1:3" x14ac:dyDescent="0.25">
      <c r="A2966">
        <v>3161809</v>
      </c>
      <c r="B2966">
        <v>2</v>
      </c>
      <c r="C2966" t="s">
        <v>888</v>
      </c>
    </row>
    <row r="2967" spans="1:3" x14ac:dyDescent="0.25">
      <c r="A2967">
        <v>3161908</v>
      </c>
      <c r="B2967">
        <v>2</v>
      </c>
      <c r="C2967" t="s">
        <v>888</v>
      </c>
    </row>
    <row r="2968" spans="1:3" x14ac:dyDescent="0.25">
      <c r="A2968">
        <v>3162005</v>
      </c>
      <c r="B2968">
        <v>2</v>
      </c>
      <c r="C2968" t="s">
        <v>888</v>
      </c>
    </row>
    <row r="2969" spans="1:3" x14ac:dyDescent="0.25">
      <c r="A2969">
        <v>3162104</v>
      </c>
      <c r="B2969">
        <v>2</v>
      </c>
      <c r="C2969" t="s">
        <v>888</v>
      </c>
    </row>
    <row r="2970" spans="1:3" x14ac:dyDescent="0.25">
      <c r="A2970">
        <v>3162203</v>
      </c>
      <c r="B2970">
        <v>2</v>
      </c>
      <c r="C2970" t="s">
        <v>888</v>
      </c>
    </row>
    <row r="2971" spans="1:3" x14ac:dyDescent="0.25">
      <c r="A2971">
        <v>3162252</v>
      </c>
      <c r="B2971">
        <v>2</v>
      </c>
      <c r="C2971" t="s">
        <v>888</v>
      </c>
    </row>
    <row r="2972" spans="1:3" x14ac:dyDescent="0.25">
      <c r="A2972">
        <v>3162302</v>
      </c>
      <c r="B2972">
        <v>2</v>
      </c>
      <c r="C2972" t="s">
        <v>888</v>
      </c>
    </row>
    <row r="2973" spans="1:3" x14ac:dyDescent="0.25">
      <c r="A2973">
        <v>3162401</v>
      </c>
      <c r="B2973">
        <v>2</v>
      </c>
      <c r="C2973" t="s">
        <v>888</v>
      </c>
    </row>
    <row r="2974" spans="1:3" x14ac:dyDescent="0.25">
      <c r="A2974">
        <v>3162450</v>
      </c>
      <c r="B2974">
        <v>2</v>
      </c>
      <c r="C2974" t="s">
        <v>888</v>
      </c>
    </row>
    <row r="2975" spans="1:3" x14ac:dyDescent="0.25">
      <c r="A2975">
        <v>3162500</v>
      </c>
      <c r="B2975">
        <v>2</v>
      </c>
      <c r="C2975" t="s">
        <v>888</v>
      </c>
    </row>
    <row r="2976" spans="1:3" x14ac:dyDescent="0.25">
      <c r="A2976">
        <v>3162559</v>
      </c>
      <c r="B2976">
        <v>2</v>
      </c>
      <c r="C2976" t="s">
        <v>888</v>
      </c>
    </row>
    <row r="2977" spans="1:3" x14ac:dyDescent="0.25">
      <c r="A2977">
        <v>3162575</v>
      </c>
      <c r="B2977">
        <v>2</v>
      </c>
      <c r="C2977" t="s">
        <v>888</v>
      </c>
    </row>
    <row r="2978" spans="1:3" x14ac:dyDescent="0.25">
      <c r="A2978">
        <v>3162609</v>
      </c>
      <c r="B2978">
        <v>2</v>
      </c>
      <c r="C2978" t="s">
        <v>888</v>
      </c>
    </row>
    <row r="2979" spans="1:3" x14ac:dyDescent="0.25">
      <c r="A2979">
        <v>3162658</v>
      </c>
      <c r="B2979">
        <v>2</v>
      </c>
      <c r="C2979" t="s">
        <v>888</v>
      </c>
    </row>
    <row r="2980" spans="1:3" x14ac:dyDescent="0.25">
      <c r="A2980">
        <v>3162708</v>
      </c>
      <c r="B2980">
        <v>2</v>
      </c>
      <c r="C2980" t="s">
        <v>888</v>
      </c>
    </row>
    <row r="2981" spans="1:3" x14ac:dyDescent="0.25">
      <c r="A2981">
        <v>3162807</v>
      </c>
      <c r="B2981">
        <v>2</v>
      </c>
      <c r="C2981" t="s">
        <v>888</v>
      </c>
    </row>
    <row r="2982" spans="1:3" x14ac:dyDescent="0.25">
      <c r="A2982">
        <v>3162906</v>
      </c>
      <c r="B2982">
        <v>2</v>
      </c>
      <c r="C2982" t="s">
        <v>888</v>
      </c>
    </row>
    <row r="2983" spans="1:3" x14ac:dyDescent="0.25">
      <c r="A2983">
        <v>3162922</v>
      </c>
      <c r="B2983">
        <v>2</v>
      </c>
      <c r="C2983" t="s">
        <v>888</v>
      </c>
    </row>
    <row r="2984" spans="1:3" x14ac:dyDescent="0.25">
      <c r="A2984">
        <v>3162948</v>
      </c>
      <c r="B2984">
        <v>2</v>
      </c>
      <c r="C2984" t="s">
        <v>888</v>
      </c>
    </row>
    <row r="2985" spans="1:3" x14ac:dyDescent="0.25">
      <c r="A2985">
        <v>3162955</v>
      </c>
      <c r="B2985">
        <v>2</v>
      </c>
      <c r="C2985" t="s">
        <v>888</v>
      </c>
    </row>
    <row r="2986" spans="1:3" x14ac:dyDescent="0.25">
      <c r="A2986">
        <v>3163003</v>
      </c>
      <c r="B2986">
        <v>2</v>
      </c>
      <c r="C2986" t="s">
        <v>888</v>
      </c>
    </row>
    <row r="2987" spans="1:3" x14ac:dyDescent="0.25">
      <c r="A2987">
        <v>3163102</v>
      </c>
      <c r="B2987">
        <v>2</v>
      </c>
      <c r="C2987" t="s">
        <v>888</v>
      </c>
    </row>
    <row r="2988" spans="1:3" x14ac:dyDescent="0.25">
      <c r="A2988">
        <v>3163201</v>
      </c>
      <c r="B2988">
        <v>2</v>
      </c>
      <c r="C2988" t="s">
        <v>888</v>
      </c>
    </row>
    <row r="2989" spans="1:3" x14ac:dyDescent="0.25">
      <c r="A2989">
        <v>3163300</v>
      </c>
      <c r="B2989">
        <v>2</v>
      </c>
      <c r="C2989" t="s">
        <v>888</v>
      </c>
    </row>
    <row r="2990" spans="1:3" x14ac:dyDescent="0.25">
      <c r="A2990">
        <v>3163409</v>
      </c>
      <c r="B2990">
        <v>2</v>
      </c>
      <c r="C2990" t="s">
        <v>888</v>
      </c>
    </row>
    <row r="2991" spans="1:3" x14ac:dyDescent="0.25">
      <c r="A2991">
        <v>3163508</v>
      </c>
      <c r="B2991">
        <v>2</v>
      </c>
      <c r="C2991" t="s">
        <v>888</v>
      </c>
    </row>
    <row r="2992" spans="1:3" x14ac:dyDescent="0.25">
      <c r="A2992">
        <v>3163607</v>
      </c>
      <c r="B2992">
        <v>2</v>
      </c>
      <c r="C2992" t="s">
        <v>888</v>
      </c>
    </row>
    <row r="2993" spans="1:3" x14ac:dyDescent="0.25">
      <c r="A2993">
        <v>3163706</v>
      </c>
      <c r="B2993">
        <v>2</v>
      </c>
      <c r="C2993" t="s">
        <v>888</v>
      </c>
    </row>
    <row r="2994" spans="1:3" x14ac:dyDescent="0.25">
      <c r="A2994">
        <v>3163805</v>
      </c>
      <c r="B2994">
        <v>2</v>
      </c>
      <c r="C2994" t="s">
        <v>888</v>
      </c>
    </row>
    <row r="2995" spans="1:3" x14ac:dyDescent="0.25">
      <c r="A2995">
        <v>3163904</v>
      </c>
      <c r="B2995">
        <v>2</v>
      </c>
      <c r="C2995" t="s">
        <v>888</v>
      </c>
    </row>
    <row r="2996" spans="1:3" x14ac:dyDescent="0.25">
      <c r="A2996">
        <v>3164001</v>
      </c>
      <c r="B2996">
        <v>2</v>
      </c>
      <c r="C2996" t="s">
        <v>888</v>
      </c>
    </row>
    <row r="2997" spans="1:3" x14ac:dyDescent="0.25">
      <c r="A2997">
        <v>3164100</v>
      </c>
      <c r="B2997">
        <v>2</v>
      </c>
      <c r="C2997" t="s">
        <v>888</v>
      </c>
    </row>
    <row r="2998" spans="1:3" x14ac:dyDescent="0.25">
      <c r="A2998">
        <v>3164209</v>
      </c>
      <c r="B2998">
        <v>2</v>
      </c>
      <c r="C2998" t="s">
        <v>888</v>
      </c>
    </row>
    <row r="2999" spans="1:3" x14ac:dyDescent="0.25">
      <c r="A2999">
        <v>3164308</v>
      </c>
      <c r="B2999">
        <v>2</v>
      </c>
      <c r="C2999" t="s">
        <v>888</v>
      </c>
    </row>
    <row r="3000" spans="1:3" x14ac:dyDescent="0.25">
      <c r="A3000">
        <v>3164407</v>
      </c>
      <c r="B3000">
        <v>2</v>
      </c>
      <c r="C3000" t="s">
        <v>888</v>
      </c>
    </row>
    <row r="3001" spans="1:3" x14ac:dyDescent="0.25">
      <c r="A3001">
        <v>3164431</v>
      </c>
      <c r="B3001">
        <v>2</v>
      </c>
      <c r="C3001" t="s">
        <v>888</v>
      </c>
    </row>
    <row r="3002" spans="1:3" x14ac:dyDescent="0.25">
      <c r="A3002">
        <v>3164472</v>
      </c>
      <c r="B3002">
        <v>2</v>
      </c>
      <c r="C3002" t="s">
        <v>888</v>
      </c>
    </row>
    <row r="3003" spans="1:3" x14ac:dyDescent="0.25">
      <c r="A3003">
        <v>3164506</v>
      </c>
      <c r="B3003">
        <v>2</v>
      </c>
      <c r="C3003" t="s">
        <v>888</v>
      </c>
    </row>
    <row r="3004" spans="1:3" x14ac:dyDescent="0.25">
      <c r="A3004">
        <v>3164605</v>
      </c>
      <c r="B3004">
        <v>2</v>
      </c>
      <c r="C3004" t="s">
        <v>888</v>
      </c>
    </row>
    <row r="3005" spans="1:3" x14ac:dyDescent="0.25">
      <c r="A3005">
        <v>3164704</v>
      </c>
      <c r="B3005">
        <v>2</v>
      </c>
      <c r="C3005" t="s">
        <v>888</v>
      </c>
    </row>
    <row r="3006" spans="1:3" x14ac:dyDescent="0.25">
      <c r="A3006">
        <v>3164803</v>
      </c>
      <c r="B3006">
        <v>2</v>
      </c>
      <c r="C3006" t="s">
        <v>888</v>
      </c>
    </row>
    <row r="3007" spans="1:3" x14ac:dyDescent="0.25">
      <c r="A3007">
        <v>3164902</v>
      </c>
      <c r="B3007">
        <v>2</v>
      </c>
      <c r="C3007" t="s">
        <v>888</v>
      </c>
    </row>
    <row r="3008" spans="1:3" x14ac:dyDescent="0.25">
      <c r="A3008">
        <v>3165008</v>
      </c>
      <c r="B3008">
        <v>2</v>
      </c>
      <c r="C3008" t="s">
        <v>888</v>
      </c>
    </row>
    <row r="3009" spans="1:3" x14ac:dyDescent="0.25">
      <c r="A3009">
        <v>3165107</v>
      </c>
      <c r="B3009">
        <v>2</v>
      </c>
      <c r="C3009" t="s">
        <v>888</v>
      </c>
    </row>
    <row r="3010" spans="1:3" x14ac:dyDescent="0.25">
      <c r="A3010">
        <v>3165206</v>
      </c>
      <c r="B3010">
        <v>2</v>
      </c>
      <c r="C3010" t="s">
        <v>888</v>
      </c>
    </row>
    <row r="3011" spans="1:3" x14ac:dyDescent="0.25">
      <c r="A3011">
        <v>3165305</v>
      </c>
      <c r="B3011">
        <v>2</v>
      </c>
      <c r="C3011" t="s">
        <v>888</v>
      </c>
    </row>
    <row r="3012" spans="1:3" x14ac:dyDescent="0.25">
      <c r="A3012">
        <v>3165404</v>
      </c>
      <c r="B3012">
        <v>2</v>
      </c>
      <c r="C3012" t="s">
        <v>888</v>
      </c>
    </row>
    <row r="3013" spans="1:3" x14ac:dyDescent="0.25">
      <c r="A3013">
        <v>3165503</v>
      </c>
      <c r="B3013">
        <v>2</v>
      </c>
      <c r="C3013" t="s">
        <v>888</v>
      </c>
    </row>
    <row r="3014" spans="1:3" x14ac:dyDescent="0.25">
      <c r="A3014">
        <v>3165537</v>
      </c>
      <c r="B3014">
        <v>2</v>
      </c>
      <c r="C3014" t="s">
        <v>888</v>
      </c>
    </row>
    <row r="3015" spans="1:3" x14ac:dyDescent="0.25">
      <c r="A3015">
        <v>3165552</v>
      </c>
      <c r="B3015">
        <v>2</v>
      </c>
      <c r="C3015" t="s">
        <v>888</v>
      </c>
    </row>
    <row r="3016" spans="1:3" x14ac:dyDescent="0.25">
      <c r="A3016">
        <v>3165560</v>
      </c>
      <c r="B3016">
        <v>2</v>
      </c>
      <c r="C3016" t="s">
        <v>888</v>
      </c>
    </row>
    <row r="3017" spans="1:3" x14ac:dyDescent="0.25">
      <c r="A3017">
        <v>3165578</v>
      </c>
      <c r="B3017">
        <v>2</v>
      </c>
      <c r="C3017" t="s">
        <v>888</v>
      </c>
    </row>
    <row r="3018" spans="1:3" x14ac:dyDescent="0.25">
      <c r="A3018">
        <v>3165602</v>
      </c>
      <c r="B3018">
        <v>2</v>
      </c>
      <c r="C3018" t="s">
        <v>888</v>
      </c>
    </row>
    <row r="3019" spans="1:3" x14ac:dyDescent="0.25">
      <c r="A3019">
        <v>3165701</v>
      </c>
      <c r="B3019">
        <v>2</v>
      </c>
      <c r="C3019" t="s">
        <v>888</v>
      </c>
    </row>
    <row r="3020" spans="1:3" x14ac:dyDescent="0.25">
      <c r="A3020">
        <v>3165800</v>
      </c>
      <c r="B3020">
        <v>2</v>
      </c>
      <c r="C3020" t="s">
        <v>888</v>
      </c>
    </row>
    <row r="3021" spans="1:3" x14ac:dyDescent="0.25">
      <c r="A3021">
        <v>3165909</v>
      </c>
      <c r="B3021">
        <v>2</v>
      </c>
      <c r="C3021" t="s">
        <v>888</v>
      </c>
    </row>
    <row r="3022" spans="1:3" x14ac:dyDescent="0.25">
      <c r="A3022">
        <v>3166006</v>
      </c>
      <c r="B3022">
        <v>2</v>
      </c>
      <c r="C3022" t="s">
        <v>888</v>
      </c>
    </row>
    <row r="3023" spans="1:3" x14ac:dyDescent="0.25">
      <c r="A3023">
        <v>3166105</v>
      </c>
      <c r="B3023">
        <v>2</v>
      </c>
      <c r="C3023" t="s">
        <v>888</v>
      </c>
    </row>
    <row r="3024" spans="1:3" x14ac:dyDescent="0.25">
      <c r="A3024">
        <v>3166204</v>
      </c>
      <c r="B3024">
        <v>2</v>
      </c>
      <c r="C3024" t="s">
        <v>888</v>
      </c>
    </row>
    <row r="3025" spans="1:3" x14ac:dyDescent="0.25">
      <c r="A3025">
        <v>3166303</v>
      </c>
      <c r="B3025">
        <v>2</v>
      </c>
      <c r="C3025" t="s">
        <v>888</v>
      </c>
    </row>
    <row r="3026" spans="1:3" x14ac:dyDescent="0.25">
      <c r="A3026">
        <v>3166402</v>
      </c>
      <c r="B3026">
        <v>2</v>
      </c>
      <c r="C3026" t="s">
        <v>888</v>
      </c>
    </row>
    <row r="3027" spans="1:3" x14ac:dyDescent="0.25">
      <c r="A3027">
        <v>3166501</v>
      </c>
      <c r="B3027">
        <v>2</v>
      </c>
      <c r="C3027" t="s">
        <v>888</v>
      </c>
    </row>
    <row r="3028" spans="1:3" x14ac:dyDescent="0.25">
      <c r="A3028">
        <v>3166600</v>
      </c>
      <c r="B3028">
        <v>2</v>
      </c>
      <c r="C3028" t="s">
        <v>888</v>
      </c>
    </row>
    <row r="3029" spans="1:3" x14ac:dyDescent="0.25">
      <c r="A3029">
        <v>3166709</v>
      </c>
      <c r="B3029">
        <v>2</v>
      </c>
      <c r="C3029" t="s">
        <v>888</v>
      </c>
    </row>
    <row r="3030" spans="1:3" x14ac:dyDescent="0.25">
      <c r="A3030">
        <v>3166808</v>
      </c>
      <c r="B3030">
        <v>2</v>
      </c>
      <c r="C3030" t="s">
        <v>888</v>
      </c>
    </row>
    <row r="3031" spans="1:3" x14ac:dyDescent="0.25">
      <c r="A3031">
        <v>3166907</v>
      </c>
      <c r="B3031">
        <v>2</v>
      </c>
      <c r="C3031" t="s">
        <v>888</v>
      </c>
    </row>
    <row r="3032" spans="1:3" x14ac:dyDescent="0.25">
      <c r="A3032">
        <v>3166956</v>
      </c>
      <c r="B3032">
        <v>2</v>
      </c>
      <c r="C3032" t="s">
        <v>888</v>
      </c>
    </row>
    <row r="3033" spans="1:3" x14ac:dyDescent="0.25">
      <c r="A3033">
        <v>3167004</v>
      </c>
      <c r="B3033">
        <v>2</v>
      </c>
      <c r="C3033" t="s">
        <v>888</v>
      </c>
    </row>
    <row r="3034" spans="1:3" x14ac:dyDescent="0.25">
      <c r="A3034">
        <v>3167103</v>
      </c>
      <c r="B3034">
        <v>2</v>
      </c>
      <c r="C3034" t="s">
        <v>888</v>
      </c>
    </row>
    <row r="3035" spans="1:3" x14ac:dyDescent="0.25">
      <c r="A3035">
        <v>3167202</v>
      </c>
      <c r="B3035">
        <v>2</v>
      </c>
      <c r="C3035" t="s">
        <v>888</v>
      </c>
    </row>
    <row r="3036" spans="1:3" x14ac:dyDescent="0.25">
      <c r="A3036">
        <v>3167301</v>
      </c>
      <c r="B3036">
        <v>2</v>
      </c>
      <c r="C3036" t="s">
        <v>888</v>
      </c>
    </row>
    <row r="3037" spans="1:3" x14ac:dyDescent="0.25">
      <c r="A3037">
        <v>3167400</v>
      </c>
      <c r="B3037">
        <v>2</v>
      </c>
      <c r="C3037" t="s">
        <v>888</v>
      </c>
    </row>
    <row r="3038" spans="1:3" x14ac:dyDescent="0.25">
      <c r="A3038">
        <v>3167509</v>
      </c>
      <c r="B3038">
        <v>2</v>
      </c>
      <c r="C3038" t="s">
        <v>888</v>
      </c>
    </row>
    <row r="3039" spans="1:3" x14ac:dyDescent="0.25">
      <c r="A3039">
        <v>3167608</v>
      </c>
      <c r="B3039">
        <v>2</v>
      </c>
      <c r="C3039" t="s">
        <v>888</v>
      </c>
    </row>
    <row r="3040" spans="1:3" x14ac:dyDescent="0.25">
      <c r="A3040">
        <v>3167707</v>
      </c>
      <c r="B3040">
        <v>2</v>
      </c>
      <c r="C3040" t="s">
        <v>888</v>
      </c>
    </row>
    <row r="3041" spans="1:3" x14ac:dyDescent="0.25">
      <c r="A3041">
        <v>3167806</v>
      </c>
      <c r="B3041">
        <v>2</v>
      </c>
      <c r="C3041" t="s">
        <v>888</v>
      </c>
    </row>
    <row r="3042" spans="1:3" x14ac:dyDescent="0.25">
      <c r="A3042">
        <v>3167905</v>
      </c>
      <c r="B3042">
        <v>2</v>
      </c>
      <c r="C3042" t="s">
        <v>888</v>
      </c>
    </row>
    <row r="3043" spans="1:3" x14ac:dyDescent="0.25">
      <c r="A3043">
        <v>3168002</v>
      </c>
      <c r="B3043">
        <v>2</v>
      </c>
      <c r="C3043" t="s">
        <v>888</v>
      </c>
    </row>
    <row r="3044" spans="1:3" x14ac:dyDescent="0.25">
      <c r="A3044">
        <v>3168051</v>
      </c>
      <c r="B3044">
        <v>2</v>
      </c>
      <c r="C3044" t="s">
        <v>888</v>
      </c>
    </row>
    <row r="3045" spans="1:3" x14ac:dyDescent="0.25">
      <c r="A3045">
        <v>3168101</v>
      </c>
      <c r="B3045">
        <v>2</v>
      </c>
      <c r="C3045" t="s">
        <v>888</v>
      </c>
    </row>
    <row r="3046" spans="1:3" x14ac:dyDescent="0.25">
      <c r="A3046">
        <v>3168200</v>
      </c>
      <c r="B3046">
        <v>2</v>
      </c>
      <c r="C3046" t="s">
        <v>888</v>
      </c>
    </row>
    <row r="3047" spans="1:3" x14ac:dyDescent="0.25">
      <c r="A3047">
        <v>3168309</v>
      </c>
      <c r="B3047">
        <v>2</v>
      </c>
      <c r="C3047" t="s">
        <v>888</v>
      </c>
    </row>
    <row r="3048" spans="1:3" x14ac:dyDescent="0.25">
      <c r="A3048">
        <v>3168408</v>
      </c>
      <c r="B3048">
        <v>2</v>
      </c>
      <c r="C3048" t="s">
        <v>888</v>
      </c>
    </row>
    <row r="3049" spans="1:3" x14ac:dyDescent="0.25">
      <c r="A3049">
        <v>3168507</v>
      </c>
      <c r="B3049">
        <v>2</v>
      </c>
      <c r="C3049" t="s">
        <v>888</v>
      </c>
    </row>
    <row r="3050" spans="1:3" x14ac:dyDescent="0.25">
      <c r="A3050">
        <v>3168606</v>
      </c>
      <c r="B3050">
        <v>2</v>
      </c>
      <c r="C3050" t="s">
        <v>888</v>
      </c>
    </row>
    <row r="3051" spans="1:3" x14ac:dyDescent="0.25">
      <c r="A3051">
        <v>3168705</v>
      </c>
      <c r="B3051">
        <v>2</v>
      </c>
      <c r="C3051" t="s">
        <v>888</v>
      </c>
    </row>
    <row r="3052" spans="1:3" x14ac:dyDescent="0.25">
      <c r="A3052">
        <v>3168804</v>
      </c>
      <c r="B3052">
        <v>2</v>
      </c>
      <c r="C3052" t="s">
        <v>888</v>
      </c>
    </row>
    <row r="3053" spans="1:3" x14ac:dyDescent="0.25">
      <c r="A3053">
        <v>3168903</v>
      </c>
      <c r="B3053">
        <v>2</v>
      </c>
      <c r="C3053" t="s">
        <v>888</v>
      </c>
    </row>
    <row r="3054" spans="1:3" x14ac:dyDescent="0.25">
      <c r="A3054">
        <v>3169000</v>
      </c>
      <c r="B3054">
        <v>2</v>
      </c>
      <c r="C3054" t="s">
        <v>888</v>
      </c>
    </row>
    <row r="3055" spans="1:3" x14ac:dyDescent="0.25">
      <c r="A3055">
        <v>3169059</v>
      </c>
      <c r="B3055">
        <v>2</v>
      </c>
      <c r="C3055" t="s">
        <v>888</v>
      </c>
    </row>
    <row r="3056" spans="1:3" x14ac:dyDescent="0.25">
      <c r="A3056">
        <v>3169109</v>
      </c>
      <c r="B3056">
        <v>2</v>
      </c>
      <c r="C3056" t="s">
        <v>888</v>
      </c>
    </row>
    <row r="3057" spans="1:3" x14ac:dyDescent="0.25">
      <c r="A3057">
        <v>3169208</v>
      </c>
      <c r="B3057">
        <v>2</v>
      </c>
      <c r="C3057" t="s">
        <v>888</v>
      </c>
    </row>
    <row r="3058" spans="1:3" x14ac:dyDescent="0.25">
      <c r="A3058">
        <v>3169307</v>
      </c>
      <c r="B3058">
        <v>2</v>
      </c>
      <c r="C3058" t="s">
        <v>888</v>
      </c>
    </row>
    <row r="3059" spans="1:3" x14ac:dyDescent="0.25">
      <c r="A3059">
        <v>3169356</v>
      </c>
      <c r="B3059">
        <v>2</v>
      </c>
      <c r="C3059" t="s">
        <v>888</v>
      </c>
    </row>
    <row r="3060" spans="1:3" x14ac:dyDescent="0.25">
      <c r="A3060">
        <v>3169406</v>
      </c>
      <c r="B3060">
        <v>2</v>
      </c>
      <c r="C3060" t="s">
        <v>888</v>
      </c>
    </row>
    <row r="3061" spans="1:3" x14ac:dyDescent="0.25">
      <c r="A3061">
        <v>3169505</v>
      </c>
      <c r="B3061">
        <v>2</v>
      </c>
      <c r="C3061" t="s">
        <v>888</v>
      </c>
    </row>
    <row r="3062" spans="1:3" x14ac:dyDescent="0.25">
      <c r="A3062">
        <v>3169604</v>
      </c>
      <c r="B3062">
        <v>2</v>
      </c>
      <c r="C3062" t="s">
        <v>888</v>
      </c>
    </row>
    <row r="3063" spans="1:3" x14ac:dyDescent="0.25">
      <c r="A3063">
        <v>3169703</v>
      </c>
      <c r="B3063">
        <v>2</v>
      </c>
      <c r="C3063" t="s">
        <v>888</v>
      </c>
    </row>
    <row r="3064" spans="1:3" x14ac:dyDescent="0.25">
      <c r="A3064">
        <v>3169802</v>
      </c>
      <c r="B3064">
        <v>2</v>
      </c>
      <c r="C3064" t="s">
        <v>888</v>
      </c>
    </row>
    <row r="3065" spans="1:3" x14ac:dyDescent="0.25">
      <c r="A3065">
        <v>3169901</v>
      </c>
      <c r="B3065">
        <v>2</v>
      </c>
      <c r="C3065" t="s">
        <v>888</v>
      </c>
    </row>
    <row r="3066" spans="1:3" x14ac:dyDescent="0.25">
      <c r="A3066">
        <v>3170008</v>
      </c>
      <c r="B3066">
        <v>2</v>
      </c>
      <c r="C3066" t="s">
        <v>888</v>
      </c>
    </row>
    <row r="3067" spans="1:3" x14ac:dyDescent="0.25">
      <c r="A3067">
        <v>3170057</v>
      </c>
      <c r="B3067">
        <v>2</v>
      </c>
      <c r="C3067" t="s">
        <v>888</v>
      </c>
    </row>
    <row r="3068" spans="1:3" x14ac:dyDescent="0.25">
      <c r="A3068">
        <v>3170107</v>
      </c>
      <c r="B3068">
        <v>2</v>
      </c>
      <c r="C3068" t="s">
        <v>888</v>
      </c>
    </row>
    <row r="3069" spans="1:3" x14ac:dyDescent="0.25">
      <c r="A3069">
        <v>3170206</v>
      </c>
      <c r="B3069">
        <v>2</v>
      </c>
      <c r="C3069" t="s">
        <v>888</v>
      </c>
    </row>
    <row r="3070" spans="1:3" x14ac:dyDescent="0.25">
      <c r="A3070">
        <v>3170305</v>
      </c>
      <c r="B3070">
        <v>2</v>
      </c>
      <c r="C3070" t="s">
        <v>888</v>
      </c>
    </row>
    <row r="3071" spans="1:3" x14ac:dyDescent="0.25">
      <c r="A3071">
        <v>3170404</v>
      </c>
      <c r="B3071">
        <v>2</v>
      </c>
      <c r="C3071" t="s">
        <v>888</v>
      </c>
    </row>
    <row r="3072" spans="1:3" x14ac:dyDescent="0.25">
      <c r="A3072">
        <v>3170438</v>
      </c>
      <c r="B3072">
        <v>2</v>
      </c>
      <c r="C3072" t="s">
        <v>888</v>
      </c>
    </row>
    <row r="3073" spans="1:3" x14ac:dyDescent="0.25">
      <c r="A3073">
        <v>3170479</v>
      </c>
      <c r="B3073">
        <v>2</v>
      </c>
      <c r="C3073" t="s">
        <v>888</v>
      </c>
    </row>
    <row r="3074" spans="1:3" x14ac:dyDescent="0.25">
      <c r="A3074">
        <v>3170503</v>
      </c>
      <c r="B3074">
        <v>2</v>
      </c>
      <c r="C3074" t="s">
        <v>888</v>
      </c>
    </row>
    <row r="3075" spans="1:3" x14ac:dyDescent="0.25">
      <c r="A3075">
        <v>3170529</v>
      </c>
      <c r="B3075">
        <v>2</v>
      </c>
      <c r="C3075" t="s">
        <v>888</v>
      </c>
    </row>
    <row r="3076" spans="1:3" x14ac:dyDescent="0.25">
      <c r="A3076">
        <v>3170578</v>
      </c>
      <c r="B3076">
        <v>2</v>
      </c>
      <c r="C3076" t="s">
        <v>888</v>
      </c>
    </row>
    <row r="3077" spans="1:3" x14ac:dyDescent="0.25">
      <c r="A3077">
        <v>3170602</v>
      </c>
      <c r="B3077">
        <v>2</v>
      </c>
      <c r="C3077" t="s">
        <v>888</v>
      </c>
    </row>
    <row r="3078" spans="1:3" x14ac:dyDescent="0.25">
      <c r="A3078">
        <v>3170651</v>
      </c>
      <c r="B3078">
        <v>2</v>
      </c>
      <c r="C3078" t="s">
        <v>888</v>
      </c>
    </row>
    <row r="3079" spans="1:3" x14ac:dyDescent="0.25">
      <c r="A3079">
        <v>3170701</v>
      </c>
      <c r="B3079">
        <v>2</v>
      </c>
      <c r="C3079" t="s">
        <v>888</v>
      </c>
    </row>
    <row r="3080" spans="1:3" x14ac:dyDescent="0.25">
      <c r="A3080">
        <v>3170750</v>
      </c>
      <c r="B3080">
        <v>2</v>
      </c>
      <c r="C3080" t="s">
        <v>888</v>
      </c>
    </row>
    <row r="3081" spans="1:3" x14ac:dyDescent="0.25">
      <c r="A3081">
        <v>3170800</v>
      </c>
      <c r="B3081">
        <v>2</v>
      </c>
      <c r="C3081" t="s">
        <v>888</v>
      </c>
    </row>
    <row r="3082" spans="1:3" x14ac:dyDescent="0.25">
      <c r="A3082">
        <v>3170909</v>
      </c>
      <c r="B3082">
        <v>2</v>
      </c>
      <c r="C3082" t="s">
        <v>888</v>
      </c>
    </row>
    <row r="3083" spans="1:3" x14ac:dyDescent="0.25">
      <c r="A3083">
        <v>3171006</v>
      </c>
      <c r="B3083">
        <v>2</v>
      </c>
      <c r="C3083" t="s">
        <v>888</v>
      </c>
    </row>
    <row r="3084" spans="1:3" x14ac:dyDescent="0.25">
      <c r="A3084">
        <v>3171030</v>
      </c>
      <c r="B3084">
        <v>2</v>
      </c>
      <c r="C3084" t="s">
        <v>888</v>
      </c>
    </row>
    <row r="3085" spans="1:3" x14ac:dyDescent="0.25">
      <c r="A3085">
        <v>3171071</v>
      </c>
      <c r="B3085">
        <v>2</v>
      </c>
      <c r="C3085" t="s">
        <v>888</v>
      </c>
    </row>
    <row r="3086" spans="1:3" x14ac:dyDescent="0.25">
      <c r="A3086">
        <v>3171105</v>
      </c>
      <c r="B3086">
        <v>2</v>
      </c>
      <c r="C3086" t="s">
        <v>888</v>
      </c>
    </row>
    <row r="3087" spans="1:3" x14ac:dyDescent="0.25">
      <c r="A3087">
        <v>3171154</v>
      </c>
      <c r="B3087">
        <v>2</v>
      </c>
      <c r="C3087" t="s">
        <v>888</v>
      </c>
    </row>
    <row r="3088" spans="1:3" x14ac:dyDescent="0.25">
      <c r="A3088">
        <v>3171204</v>
      </c>
      <c r="B3088">
        <v>2</v>
      </c>
      <c r="C3088" t="s">
        <v>888</v>
      </c>
    </row>
    <row r="3089" spans="1:3" x14ac:dyDescent="0.25">
      <c r="A3089">
        <v>3171303</v>
      </c>
      <c r="B3089">
        <v>2</v>
      </c>
      <c r="C3089" t="s">
        <v>888</v>
      </c>
    </row>
    <row r="3090" spans="1:3" x14ac:dyDescent="0.25">
      <c r="A3090">
        <v>3171402</v>
      </c>
      <c r="B3090">
        <v>2</v>
      </c>
      <c r="C3090" t="s">
        <v>888</v>
      </c>
    </row>
    <row r="3091" spans="1:3" x14ac:dyDescent="0.25">
      <c r="A3091">
        <v>3171501</v>
      </c>
      <c r="B3091">
        <v>2</v>
      </c>
      <c r="C3091" t="s">
        <v>888</v>
      </c>
    </row>
    <row r="3092" spans="1:3" x14ac:dyDescent="0.25">
      <c r="A3092">
        <v>3171600</v>
      </c>
      <c r="B3092">
        <v>2</v>
      </c>
      <c r="C3092" t="s">
        <v>888</v>
      </c>
    </row>
    <row r="3093" spans="1:3" x14ac:dyDescent="0.25">
      <c r="A3093">
        <v>3171709</v>
      </c>
      <c r="B3093">
        <v>2</v>
      </c>
      <c r="C3093" t="s">
        <v>888</v>
      </c>
    </row>
    <row r="3094" spans="1:3" x14ac:dyDescent="0.25">
      <c r="A3094">
        <v>3171808</v>
      </c>
      <c r="B3094">
        <v>2</v>
      </c>
      <c r="C3094" t="s">
        <v>888</v>
      </c>
    </row>
    <row r="3095" spans="1:3" x14ac:dyDescent="0.25">
      <c r="A3095">
        <v>3171907</v>
      </c>
      <c r="B3095">
        <v>2</v>
      </c>
      <c r="C3095" t="s">
        <v>888</v>
      </c>
    </row>
    <row r="3096" spans="1:3" x14ac:dyDescent="0.25">
      <c r="A3096">
        <v>3172004</v>
      </c>
      <c r="B3096">
        <v>2</v>
      </c>
      <c r="C3096" t="s">
        <v>888</v>
      </c>
    </row>
    <row r="3097" spans="1:3" x14ac:dyDescent="0.25">
      <c r="A3097">
        <v>3172103</v>
      </c>
      <c r="B3097">
        <v>2</v>
      </c>
      <c r="C3097" t="s">
        <v>888</v>
      </c>
    </row>
    <row r="3098" spans="1:3" x14ac:dyDescent="0.25">
      <c r="A3098">
        <v>3172202</v>
      </c>
      <c r="B3098">
        <v>2</v>
      </c>
      <c r="C3098" t="s">
        <v>888</v>
      </c>
    </row>
    <row r="3099" spans="1:3" x14ac:dyDescent="0.25">
      <c r="A3099">
        <v>3200102</v>
      </c>
      <c r="B3099">
        <v>2</v>
      </c>
      <c r="C3099" t="s">
        <v>889</v>
      </c>
    </row>
    <row r="3100" spans="1:3" x14ac:dyDescent="0.25">
      <c r="A3100">
        <v>3200136</v>
      </c>
      <c r="B3100">
        <v>2</v>
      </c>
      <c r="C3100" t="s">
        <v>889</v>
      </c>
    </row>
    <row r="3101" spans="1:3" x14ac:dyDescent="0.25">
      <c r="A3101">
        <v>3200169</v>
      </c>
      <c r="B3101">
        <v>2</v>
      </c>
      <c r="C3101" t="s">
        <v>889</v>
      </c>
    </row>
    <row r="3102" spans="1:3" x14ac:dyDescent="0.25">
      <c r="A3102">
        <v>3200201</v>
      </c>
      <c r="B3102">
        <v>2</v>
      </c>
      <c r="C3102" t="s">
        <v>889</v>
      </c>
    </row>
    <row r="3103" spans="1:3" x14ac:dyDescent="0.25">
      <c r="A3103">
        <v>3200300</v>
      </c>
      <c r="B3103">
        <v>2</v>
      </c>
      <c r="C3103" t="s">
        <v>889</v>
      </c>
    </row>
    <row r="3104" spans="1:3" x14ac:dyDescent="0.25">
      <c r="A3104">
        <v>3200359</v>
      </c>
      <c r="B3104">
        <v>2</v>
      </c>
      <c r="C3104" t="s">
        <v>889</v>
      </c>
    </row>
    <row r="3105" spans="1:3" x14ac:dyDescent="0.25">
      <c r="A3105">
        <v>3200409</v>
      </c>
      <c r="B3105">
        <v>2</v>
      </c>
      <c r="C3105" t="s">
        <v>889</v>
      </c>
    </row>
    <row r="3106" spans="1:3" x14ac:dyDescent="0.25">
      <c r="A3106">
        <v>3200508</v>
      </c>
      <c r="B3106">
        <v>2</v>
      </c>
      <c r="C3106" t="s">
        <v>889</v>
      </c>
    </row>
    <row r="3107" spans="1:3" x14ac:dyDescent="0.25">
      <c r="A3107">
        <v>3200607</v>
      </c>
      <c r="B3107">
        <v>2</v>
      </c>
      <c r="C3107" t="s">
        <v>889</v>
      </c>
    </row>
    <row r="3108" spans="1:3" x14ac:dyDescent="0.25">
      <c r="A3108">
        <v>3200706</v>
      </c>
      <c r="B3108">
        <v>2</v>
      </c>
      <c r="C3108" t="s">
        <v>889</v>
      </c>
    </row>
    <row r="3109" spans="1:3" x14ac:dyDescent="0.25">
      <c r="A3109">
        <v>3200805</v>
      </c>
      <c r="B3109">
        <v>2</v>
      </c>
      <c r="C3109" t="s">
        <v>889</v>
      </c>
    </row>
    <row r="3110" spans="1:3" x14ac:dyDescent="0.25">
      <c r="A3110">
        <v>3200904</v>
      </c>
      <c r="B3110">
        <v>2</v>
      </c>
      <c r="C3110" t="s">
        <v>889</v>
      </c>
    </row>
    <row r="3111" spans="1:3" x14ac:dyDescent="0.25">
      <c r="A3111">
        <v>3201001</v>
      </c>
      <c r="B3111">
        <v>2</v>
      </c>
      <c r="C3111" t="s">
        <v>889</v>
      </c>
    </row>
    <row r="3112" spans="1:3" x14ac:dyDescent="0.25">
      <c r="A3112">
        <v>3201100</v>
      </c>
      <c r="B3112">
        <v>2</v>
      </c>
      <c r="C3112" t="s">
        <v>889</v>
      </c>
    </row>
    <row r="3113" spans="1:3" x14ac:dyDescent="0.25">
      <c r="A3113">
        <v>3201159</v>
      </c>
      <c r="B3113">
        <v>2</v>
      </c>
      <c r="C3113" t="s">
        <v>889</v>
      </c>
    </row>
    <row r="3114" spans="1:3" x14ac:dyDescent="0.25">
      <c r="A3114">
        <v>3201209</v>
      </c>
      <c r="B3114">
        <v>2</v>
      </c>
      <c r="C3114" t="s">
        <v>889</v>
      </c>
    </row>
    <row r="3115" spans="1:3" x14ac:dyDescent="0.25">
      <c r="A3115">
        <v>3201308</v>
      </c>
      <c r="B3115">
        <v>2</v>
      </c>
      <c r="C3115" t="s">
        <v>889</v>
      </c>
    </row>
    <row r="3116" spans="1:3" x14ac:dyDescent="0.25">
      <c r="A3116">
        <v>3201407</v>
      </c>
      <c r="B3116">
        <v>2</v>
      </c>
      <c r="C3116" t="s">
        <v>889</v>
      </c>
    </row>
    <row r="3117" spans="1:3" x14ac:dyDescent="0.25">
      <c r="A3117">
        <v>3201506</v>
      </c>
      <c r="B3117">
        <v>2</v>
      </c>
      <c r="C3117" t="s">
        <v>889</v>
      </c>
    </row>
    <row r="3118" spans="1:3" x14ac:dyDescent="0.25">
      <c r="A3118">
        <v>3201605</v>
      </c>
      <c r="B3118">
        <v>2</v>
      </c>
      <c r="C3118" t="s">
        <v>889</v>
      </c>
    </row>
    <row r="3119" spans="1:3" x14ac:dyDescent="0.25">
      <c r="A3119">
        <v>3201704</v>
      </c>
      <c r="B3119">
        <v>2</v>
      </c>
      <c r="C3119" t="s">
        <v>889</v>
      </c>
    </row>
    <row r="3120" spans="1:3" x14ac:dyDescent="0.25">
      <c r="A3120">
        <v>3201803</v>
      </c>
      <c r="B3120">
        <v>2</v>
      </c>
      <c r="C3120" t="s">
        <v>889</v>
      </c>
    </row>
    <row r="3121" spans="1:3" x14ac:dyDescent="0.25">
      <c r="A3121">
        <v>3201902</v>
      </c>
      <c r="B3121">
        <v>2</v>
      </c>
      <c r="C3121" t="s">
        <v>889</v>
      </c>
    </row>
    <row r="3122" spans="1:3" x14ac:dyDescent="0.25">
      <c r="A3122">
        <v>3202009</v>
      </c>
      <c r="B3122">
        <v>2</v>
      </c>
      <c r="C3122" t="s">
        <v>889</v>
      </c>
    </row>
    <row r="3123" spans="1:3" x14ac:dyDescent="0.25">
      <c r="A3123">
        <v>3202108</v>
      </c>
      <c r="B3123">
        <v>2</v>
      </c>
      <c r="C3123" t="s">
        <v>889</v>
      </c>
    </row>
    <row r="3124" spans="1:3" x14ac:dyDescent="0.25">
      <c r="A3124">
        <v>3202207</v>
      </c>
      <c r="B3124">
        <v>2</v>
      </c>
      <c r="C3124" t="s">
        <v>889</v>
      </c>
    </row>
    <row r="3125" spans="1:3" x14ac:dyDescent="0.25">
      <c r="A3125">
        <v>3202256</v>
      </c>
      <c r="B3125">
        <v>2</v>
      </c>
      <c r="C3125" t="s">
        <v>889</v>
      </c>
    </row>
    <row r="3126" spans="1:3" x14ac:dyDescent="0.25">
      <c r="A3126">
        <v>3202306</v>
      </c>
      <c r="B3126">
        <v>2</v>
      </c>
      <c r="C3126" t="s">
        <v>889</v>
      </c>
    </row>
    <row r="3127" spans="1:3" x14ac:dyDescent="0.25">
      <c r="A3127">
        <v>3202405</v>
      </c>
      <c r="B3127">
        <v>2</v>
      </c>
      <c r="C3127" t="s">
        <v>889</v>
      </c>
    </row>
    <row r="3128" spans="1:3" x14ac:dyDescent="0.25">
      <c r="A3128">
        <v>3202454</v>
      </c>
      <c r="B3128">
        <v>2</v>
      </c>
      <c r="C3128" t="s">
        <v>889</v>
      </c>
    </row>
    <row r="3129" spans="1:3" x14ac:dyDescent="0.25">
      <c r="A3129">
        <v>3202504</v>
      </c>
      <c r="B3129">
        <v>2</v>
      </c>
      <c r="C3129" t="s">
        <v>889</v>
      </c>
    </row>
    <row r="3130" spans="1:3" x14ac:dyDescent="0.25">
      <c r="A3130">
        <v>3202553</v>
      </c>
      <c r="B3130">
        <v>2</v>
      </c>
      <c r="C3130" t="s">
        <v>889</v>
      </c>
    </row>
    <row r="3131" spans="1:3" x14ac:dyDescent="0.25">
      <c r="A3131">
        <v>3202603</v>
      </c>
      <c r="B3131">
        <v>2</v>
      </c>
      <c r="C3131" t="s">
        <v>889</v>
      </c>
    </row>
    <row r="3132" spans="1:3" x14ac:dyDescent="0.25">
      <c r="A3132">
        <v>3202652</v>
      </c>
      <c r="B3132">
        <v>2</v>
      </c>
      <c r="C3132" t="s">
        <v>889</v>
      </c>
    </row>
    <row r="3133" spans="1:3" x14ac:dyDescent="0.25">
      <c r="A3133">
        <v>3202702</v>
      </c>
      <c r="B3133">
        <v>2</v>
      </c>
      <c r="C3133" t="s">
        <v>889</v>
      </c>
    </row>
    <row r="3134" spans="1:3" x14ac:dyDescent="0.25">
      <c r="A3134">
        <v>3202801</v>
      </c>
      <c r="B3134">
        <v>2</v>
      </c>
      <c r="C3134" t="s">
        <v>889</v>
      </c>
    </row>
    <row r="3135" spans="1:3" x14ac:dyDescent="0.25">
      <c r="A3135">
        <v>3202900</v>
      </c>
      <c r="B3135">
        <v>2</v>
      </c>
      <c r="C3135" t="s">
        <v>889</v>
      </c>
    </row>
    <row r="3136" spans="1:3" x14ac:dyDescent="0.25">
      <c r="A3136">
        <v>3203007</v>
      </c>
      <c r="B3136">
        <v>2</v>
      </c>
      <c r="C3136" t="s">
        <v>889</v>
      </c>
    </row>
    <row r="3137" spans="1:3" x14ac:dyDescent="0.25">
      <c r="A3137">
        <v>3203056</v>
      </c>
      <c r="B3137">
        <v>2</v>
      </c>
      <c r="C3137" t="s">
        <v>889</v>
      </c>
    </row>
    <row r="3138" spans="1:3" x14ac:dyDescent="0.25">
      <c r="A3138">
        <v>3203106</v>
      </c>
      <c r="B3138">
        <v>2</v>
      </c>
      <c r="C3138" t="s">
        <v>889</v>
      </c>
    </row>
    <row r="3139" spans="1:3" x14ac:dyDescent="0.25">
      <c r="A3139">
        <v>3203130</v>
      </c>
      <c r="B3139">
        <v>2</v>
      </c>
      <c r="C3139" t="s">
        <v>889</v>
      </c>
    </row>
    <row r="3140" spans="1:3" x14ac:dyDescent="0.25">
      <c r="A3140">
        <v>3203163</v>
      </c>
      <c r="B3140">
        <v>2</v>
      </c>
      <c r="C3140" t="s">
        <v>889</v>
      </c>
    </row>
    <row r="3141" spans="1:3" x14ac:dyDescent="0.25">
      <c r="A3141">
        <v>3203205</v>
      </c>
      <c r="B3141">
        <v>2</v>
      </c>
      <c r="C3141" t="s">
        <v>889</v>
      </c>
    </row>
    <row r="3142" spans="1:3" x14ac:dyDescent="0.25">
      <c r="A3142">
        <v>3203304</v>
      </c>
      <c r="B3142">
        <v>2</v>
      </c>
      <c r="C3142" t="s">
        <v>889</v>
      </c>
    </row>
    <row r="3143" spans="1:3" x14ac:dyDescent="0.25">
      <c r="A3143">
        <v>3203320</v>
      </c>
      <c r="B3143">
        <v>2</v>
      </c>
      <c r="C3143" t="s">
        <v>889</v>
      </c>
    </row>
    <row r="3144" spans="1:3" x14ac:dyDescent="0.25">
      <c r="A3144">
        <v>3203346</v>
      </c>
      <c r="B3144">
        <v>2</v>
      </c>
      <c r="C3144" t="s">
        <v>889</v>
      </c>
    </row>
    <row r="3145" spans="1:3" x14ac:dyDescent="0.25">
      <c r="A3145">
        <v>3203353</v>
      </c>
      <c r="B3145">
        <v>2</v>
      </c>
      <c r="C3145" t="s">
        <v>889</v>
      </c>
    </row>
    <row r="3146" spans="1:3" x14ac:dyDescent="0.25">
      <c r="A3146">
        <v>3203403</v>
      </c>
      <c r="B3146">
        <v>2</v>
      </c>
      <c r="C3146" t="s">
        <v>889</v>
      </c>
    </row>
    <row r="3147" spans="1:3" x14ac:dyDescent="0.25">
      <c r="A3147">
        <v>3203502</v>
      </c>
      <c r="B3147">
        <v>2</v>
      </c>
      <c r="C3147" t="s">
        <v>889</v>
      </c>
    </row>
    <row r="3148" spans="1:3" x14ac:dyDescent="0.25">
      <c r="A3148">
        <v>3203601</v>
      </c>
      <c r="B3148">
        <v>2</v>
      </c>
      <c r="C3148" t="s">
        <v>889</v>
      </c>
    </row>
    <row r="3149" spans="1:3" x14ac:dyDescent="0.25">
      <c r="A3149">
        <v>3203700</v>
      </c>
      <c r="B3149">
        <v>2</v>
      </c>
      <c r="C3149" t="s">
        <v>889</v>
      </c>
    </row>
    <row r="3150" spans="1:3" x14ac:dyDescent="0.25">
      <c r="A3150">
        <v>3203809</v>
      </c>
      <c r="B3150">
        <v>2</v>
      </c>
      <c r="C3150" t="s">
        <v>889</v>
      </c>
    </row>
    <row r="3151" spans="1:3" x14ac:dyDescent="0.25">
      <c r="A3151">
        <v>3203908</v>
      </c>
      <c r="B3151">
        <v>2</v>
      </c>
      <c r="C3151" t="s">
        <v>889</v>
      </c>
    </row>
    <row r="3152" spans="1:3" x14ac:dyDescent="0.25">
      <c r="A3152">
        <v>3204005</v>
      </c>
      <c r="B3152">
        <v>2</v>
      </c>
      <c r="C3152" t="s">
        <v>889</v>
      </c>
    </row>
    <row r="3153" spans="1:3" x14ac:dyDescent="0.25">
      <c r="A3153">
        <v>3204054</v>
      </c>
      <c r="B3153">
        <v>2</v>
      </c>
      <c r="C3153" t="s">
        <v>889</v>
      </c>
    </row>
    <row r="3154" spans="1:3" x14ac:dyDescent="0.25">
      <c r="A3154">
        <v>3204104</v>
      </c>
      <c r="B3154">
        <v>2</v>
      </c>
      <c r="C3154" t="s">
        <v>889</v>
      </c>
    </row>
    <row r="3155" spans="1:3" x14ac:dyDescent="0.25">
      <c r="A3155">
        <v>3204203</v>
      </c>
      <c r="B3155">
        <v>2</v>
      </c>
      <c r="C3155" t="s">
        <v>889</v>
      </c>
    </row>
    <row r="3156" spans="1:3" x14ac:dyDescent="0.25">
      <c r="A3156">
        <v>3204252</v>
      </c>
      <c r="B3156">
        <v>2</v>
      </c>
      <c r="C3156" t="s">
        <v>889</v>
      </c>
    </row>
    <row r="3157" spans="1:3" x14ac:dyDescent="0.25">
      <c r="A3157">
        <v>3204302</v>
      </c>
      <c r="B3157">
        <v>2</v>
      </c>
      <c r="C3157" t="s">
        <v>889</v>
      </c>
    </row>
    <row r="3158" spans="1:3" x14ac:dyDescent="0.25">
      <c r="A3158">
        <v>3204351</v>
      </c>
      <c r="B3158">
        <v>2</v>
      </c>
      <c r="C3158" t="s">
        <v>889</v>
      </c>
    </row>
    <row r="3159" spans="1:3" x14ac:dyDescent="0.25">
      <c r="A3159">
        <v>3204401</v>
      </c>
      <c r="B3159">
        <v>2</v>
      </c>
      <c r="C3159" t="s">
        <v>889</v>
      </c>
    </row>
    <row r="3160" spans="1:3" x14ac:dyDescent="0.25">
      <c r="A3160">
        <v>3204500</v>
      </c>
      <c r="B3160">
        <v>2</v>
      </c>
      <c r="C3160" t="s">
        <v>889</v>
      </c>
    </row>
    <row r="3161" spans="1:3" x14ac:dyDescent="0.25">
      <c r="A3161">
        <v>3204559</v>
      </c>
      <c r="B3161">
        <v>2</v>
      </c>
      <c r="C3161" t="s">
        <v>889</v>
      </c>
    </row>
    <row r="3162" spans="1:3" x14ac:dyDescent="0.25">
      <c r="A3162">
        <v>3204609</v>
      </c>
      <c r="B3162">
        <v>2</v>
      </c>
      <c r="C3162" t="s">
        <v>889</v>
      </c>
    </row>
    <row r="3163" spans="1:3" x14ac:dyDescent="0.25">
      <c r="A3163">
        <v>3204658</v>
      </c>
      <c r="B3163">
        <v>2</v>
      </c>
      <c r="C3163" t="s">
        <v>889</v>
      </c>
    </row>
    <row r="3164" spans="1:3" x14ac:dyDescent="0.25">
      <c r="A3164">
        <v>3204708</v>
      </c>
      <c r="B3164">
        <v>2</v>
      </c>
      <c r="C3164" t="s">
        <v>889</v>
      </c>
    </row>
    <row r="3165" spans="1:3" x14ac:dyDescent="0.25">
      <c r="A3165">
        <v>3204807</v>
      </c>
      <c r="B3165">
        <v>2</v>
      </c>
      <c r="C3165" t="s">
        <v>889</v>
      </c>
    </row>
    <row r="3166" spans="1:3" x14ac:dyDescent="0.25">
      <c r="A3166">
        <v>3204906</v>
      </c>
      <c r="B3166">
        <v>2</v>
      </c>
      <c r="C3166" t="s">
        <v>889</v>
      </c>
    </row>
    <row r="3167" spans="1:3" x14ac:dyDescent="0.25">
      <c r="A3167">
        <v>3204955</v>
      </c>
      <c r="B3167">
        <v>2</v>
      </c>
      <c r="C3167" t="s">
        <v>889</v>
      </c>
    </row>
    <row r="3168" spans="1:3" x14ac:dyDescent="0.25">
      <c r="A3168">
        <v>3205002</v>
      </c>
      <c r="B3168">
        <v>2</v>
      </c>
      <c r="C3168" t="s">
        <v>889</v>
      </c>
    </row>
    <row r="3169" spans="1:3" x14ac:dyDescent="0.25">
      <c r="A3169">
        <v>3205010</v>
      </c>
      <c r="B3169">
        <v>2</v>
      </c>
      <c r="C3169" t="s">
        <v>889</v>
      </c>
    </row>
    <row r="3170" spans="1:3" x14ac:dyDescent="0.25">
      <c r="A3170">
        <v>3205036</v>
      </c>
      <c r="B3170">
        <v>2</v>
      </c>
      <c r="C3170" t="s">
        <v>889</v>
      </c>
    </row>
    <row r="3171" spans="1:3" x14ac:dyDescent="0.25">
      <c r="A3171">
        <v>3205069</v>
      </c>
      <c r="B3171">
        <v>2</v>
      </c>
      <c r="C3171" t="s">
        <v>889</v>
      </c>
    </row>
    <row r="3172" spans="1:3" x14ac:dyDescent="0.25">
      <c r="A3172">
        <v>3205101</v>
      </c>
      <c r="B3172">
        <v>2</v>
      </c>
      <c r="C3172" t="s">
        <v>889</v>
      </c>
    </row>
    <row r="3173" spans="1:3" x14ac:dyDescent="0.25">
      <c r="A3173">
        <v>3205150</v>
      </c>
      <c r="B3173">
        <v>2</v>
      </c>
      <c r="C3173" t="s">
        <v>889</v>
      </c>
    </row>
    <row r="3174" spans="1:3" x14ac:dyDescent="0.25">
      <c r="A3174">
        <v>3205176</v>
      </c>
      <c r="B3174">
        <v>2</v>
      </c>
      <c r="C3174" t="s">
        <v>889</v>
      </c>
    </row>
    <row r="3175" spans="1:3" x14ac:dyDescent="0.25">
      <c r="A3175">
        <v>3205200</v>
      </c>
      <c r="B3175">
        <v>2</v>
      </c>
      <c r="C3175" t="s">
        <v>889</v>
      </c>
    </row>
    <row r="3176" spans="1:3" x14ac:dyDescent="0.25">
      <c r="A3176">
        <v>3205309</v>
      </c>
      <c r="B3176">
        <v>2</v>
      </c>
      <c r="C3176" t="s">
        <v>889</v>
      </c>
    </row>
    <row r="3177" spans="1:3" x14ac:dyDescent="0.25">
      <c r="A3177">
        <v>3300100</v>
      </c>
      <c r="B3177">
        <v>2</v>
      </c>
      <c r="C3177" t="s">
        <v>890</v>
      </c>
    </row>
    <row r="3178" spans="1:3" x14ac:dyDescent="0.25">
      <c r="A3178">
        <v>3300159</v>
      </c>
      <c r="B3178">
        <v>2</v>
      </c>
      <c r="C3178" t="s">
        <v>890</v>
      </c>
    </row>
    <row r="3179" spans="1:3" x14ac:dyDescent="0.25">
      <c r="A3179">
        <v>3300209</v>
      </c>
      <c r="B3179">
        <v>2</v>
      </c>
      <c r="C3179" t="s">
        <v>890</v>
      </c>
    </row>
    <row r="3180" spans="1:3" x14ac:dyDescent="0.25">
      <c r="A3180">
        <v>3300225</v>
      </c>
      <c r="B3180">
        <v>2</v>
      </c>
      <c r="C3180" t="s">
        <v>890</v>
      </c>
    </row>
    <row r="3181" spans="1:3" x14ac:dyDescent="0.25">
      <c r="A3181">
        <v>3300233</v>
      </c>
      <c r="B3181">
        <v>2</v>
      </c>
      <c r="C3181" t="s">
        <v>890</v>
      </c>
    </row>
    <row r="3182" spans="1:3" x14ac:dyDescent="0.25">
      <c r="A3182">
        <v>3300258</v>
      </c>
      <c r="B3182">
        <v>2</v>
      </c>
      <c r="C3182" t="s">
        <v>890</v>
      </c>
    </row>
    <row r="3183" spans="1:3" x14ac:dyDescent="0.25">
      <c r="A3183">
        <v>3300308</v>
      </c>
      <c r="B3183">
        <v>2</v>
      </c>
      <c r="C3183" t="s">
        <v>890</v>
      </c>
    </row>
    <row r="3184" spans="1:3" x14ac:dyDescent="0.25">
      <c r="A3184">
        <v>3300407</v>
      </c>
      <c r="B3184">
        <v>2</v>
      </c>
      <c r="C3184" t="s">
        <v>890</v>
      </c>
    </row>
    <row r="3185" spans="1:3" x14ac:dyDescent="0.25">
      <c r="A3185">
        <v>3300456</v>
      </c>
      <c r="B3185">
        <v>2</v>
      </c>
      <c r="C3185" t="s">
        <v>890</v>
      </c>
    </row>
    <row r="3186" spans="1:3" x14ac:dyDescent="0.25">
      <c r="A3186">
        <v>3300506</v>
      </c>
      <c r="B3186">
        <v>2</v>
      </c>
      <c r="C3186" t="s">
        <v>890</v>
      </c>
    </row>
    <row r="3187" spans="1:3" x14ac:dyDescent="0.25">
      <c r="A3187">
        <v>3300605</v>
      </c>
      <c r="B3187">
        <v>2</v>
      </c>
      <c r="C3187" t="s">
        <v>890</v>
      </c>
    </row>
    <row r="3188" spans="1:3" x14ac:dyDescent="0.25">
      <c r="A3188">
        <v>3300704</v>
      </c>
      <c r="B3188">
        <v>2</v>
      </c>
      <c r="C3188" t="s">
        <v>890</v>
      </c>
    </row>
    <row r="3189" spans="1:3" x14ac:dyDescent="0.25">
      <c r="A3189">
        <v>3300803</v>
      </c>
      <c r="B3189">
        <v>2</v>
      </c>
      <c r="C3189" t="s">
        <v>890</v>
      </c>
    </row>
    <row r="3190" spans="1:3" x14ac:dyDescent="0.25">
      <c r="A3190">
        <v>3300902</v>
      </c>
      <c r="B3190">
        <v>2</v>
      </c>
      <c r="C3190" t="s">
        <v>890</v>
      </c>
    </row>
    <row r="3191" spans="1:3" x14ac:dyDescent="0.25">
      <c r="A3191">
        <v>3300936</v>
      </c>
      <c r="B3191">
        <v>2</v>
      </c>
      <c r="C3191" t="s">
        <v>890</v>
      </c>
    </row>
    <row r="3192" spans="1:3" x14ac:dyDescent="0.25">
      <c r="A3192">
        <v>3300951</v>
      </c>
      <c r="B3192">
        <v>2</v>
      </c>
      <c r="C3192" t="s">
        <v>890</v>
      </c>
    </row>
    <row r="3193" spans="1:3" x14ac:dyDescent="0.25">
      <c r="A3193">
        <v>3301009</v>
      </c>
      <c r="B3193">
        <v>2</v>
      </c>
      <c r="C3193" t="s">
        <v>890</v>
      </c>
    </row>
    <row r="3194" spans="1:3" x14ac:dyDescent="0.25">
      <c r="A3194">
        <v>3301108</v>
      </c>
      <c r="B3194">
        <v>2</v>
      </c>
      <c r="C3194" t="s">
        <v>890</v>
      </c>
    </row>
    <row r="3195" spans="1:3" x14ac:dyDescent="0.25">
      <c r="A3195">
        <v>3301157</v>
      </c>
      <c r="B3195">
        <v>2</v>
      </c>
      <c r="C3195" t="s">
        <v>890</v>
      </c>
    </row>
    <row r="3196" spans="1:3" x14ac:dyDescent="0.25">
      <c r="A3196">
        <v>3301207</v>
      </c>
      <c r="B3196">
        <v>2</v>
      </c>
      <c r="C3196" t="s">
        <v>890</v>
      </c>
    </row>
    <row r="3197" spans="1:3" x14ac:dyDescent="0.25">
      <c r="A3197">
        <v>3301306</v>
      </c>
      <c r="B3197">
        <v>2</v>
      </c>
      <c r="C3197" t="s">
        <v>890</v>
      </c>
    </row>
    <row r="3198" spans="1:3" x14ac:dyDescent="0.25">
      <c r="A3198">
        <v>3301405</v>
      </c>
      <c r="B3198">
        <v>2</v>
      </c>
      <c r="C3198" t="s">
        <v>890</v>
      </c>
    </row>
    <row r="3199" spans="1:3" x14ac:dyDescent="0.25">
      <c r="A3199">
        <v>3301504</v>
      </c>
      <c r="B3199">
        <v>2</v>
      </c>
      <c r="C3199" t="s">
        <v>890</v>
      </c>
    </row>
    <row r="3200" spans="1:3" x14ac:dyDescent="0.25">
      <c r="A3200">
        <v>3301603</v>
      </c>
      <c r="B3200">
        <v>2</v>
      </c>
      <c r="C3200" t="s">
        <v>890</v>
      </c>
    </row>
    <row r="3201" spans="1:3" x14ac:dyDescent="0.25">
      <c r="A3201">
        <v>3301702</v>
      </c>
      <c r="B3201">
        <v>2</v>
      </c>
      <c r="C3201" t="s">
        <v>890</v>
      </c>
    </row>
    <row r="3202" spans="1:3" x14ac:dyDescent="0.25">
      <c r="A3202">
        <v>3301801</v>
      </c>
      <c r="B3202">
        <v>2</v>
      </c>
      <c r="C3202" t="s">
        <v>890</v>
      </c>
    </row>
    <row r="3203" spans="1:3" x14ac:dyDescent="0.25">
      <c r="A3203">
        <v>3301850</v>
      </c>
      <c r="B3203">
        <v>2</v>
      </c>
      <c r="C3203" t="s">
        <v>890</v>
      </c>
    </row>
    <row r="3204" spans="1:3" x14ac:dyDescent="0.25">
      <c r="A3204">
        <v>3301876</v>
      </c>
      <c r="B3204">
        <v>2</v>
      </c>
      <c r="C3204" t="s">
        <v>890</v>
      </c>
    </row>
    <row r="3205" spans="1:3" x14ac:dyDescent="0.25">
      <c r="A3205">
        <v>3301900</v>
      </c>
      <c r="B3205">
        <v>2</v>
      </c>
      <c r="C3205" t="s">
        <v>890</v>
      </c>
    </row>
    <row r="3206" spans="1:3" x14ac:dyDescent="0.25">
      <c r="A3206">
        <v>3302007</v>
      </c>
      <c r="B3206">
        <v>2</v>
      </c>
      <c r="C3206" t="s">
        <v>890</v>
      </c>
    </row>
    <row r="3207" spans="1:3" x14ac:dyDescent="0.25">
      <c r="A3207">
        <v>3302056</v>
      </c>
      <c r="B3207">
        <v>2</v>
      </c>
      <c r="C3207" t="s">
        <v>890</v>
      </c>
    </row>
    <row r="3208" spans="1:3" x14ac:dyDescent="0.25">
      <c r="A3208">
        <v>3302106</v>
      </c>
      <c r="B3208">
        <v>2</v>
      </c>
      <c r="C3208" t="s">
        <v>890</v>
      </c>
    </row>
    <row r="3209" spans="1:3" x14ac:dyDescent="0.25">
      <c r="A3209">
        <v>3302205</v>
      </c>
      <c r="B3209">
        <v>2</v>
      </c>
      <c r="C3209" t="s">
        <v>890</v>
      </c>
    </row>
    <row r="3210" spans="1:3" x14ac:dyDescent="0.25">
      <c r="A3210">
        <v>3302254</v>
      </c>
      <c r="B3210">
        <v>2</v>
      </c>
      <c r="C3210" t="s">
        <v>890</v>
      </c>
    </row>
    <row r="3211" spans="1:3" x14ac:dyDescent="0.25">
      <c r="A3211">
        <v>3302270</v>
      </c>
      <c r="B3211">
        <v>2</v>
      </c>
      <c r="C3211" t="s">
        <v>890</v>
      </c>
    </row>
    <row r="3212" spans="1:3" x14ac:dyDescent="0.25">
      <c r="A3212">
        <v>3302304</v>
      </c>
      <c r="B3212">
        <v>2</v>
      </c>
      <c r="C3212" t="s">
        <v>890</v>
      </c>
    </row>
    <row r="3213" spans="1:3" x14ac:dyDescent="0.25">
      <c r="A3213">
        <v>3302403</v>
      </c>
      <c r="B3213">
        <v>2</v>
      </c>
      <c r="C3213" t="s">
        <v>890</v>
      </c>
    </row>
    <row r="3214" spans="1:3" x14ac:dyDescent="0.25">
      <c r="A3214">
        <v>3302452</v>
      </c>
      <c r="B3214">
        <v>2</v>
      </c>
      <c r="C3214" t="s">
        <v>890</v>
      </c>
    </row>
    <row r="3215" spans="1:3" x14ac:dyDescent="0.25">
      <c r="A3215">
        <v>3302502</v>
      </c>
      <c r="B3215">
        <v>2</v>
      </c>
      <c r="C3215" t="s">
        <v>890</v>
      </c>
    </row>
    <row r="3216" spans="1:3" x14ac:dyDescent="0.25">
      <c r="A3216">
        <v>3302601</v>
      </c>
      <c r="B3216">
        <v>2</v>
      </c>
      <c r="C3216" t="s">
        <v>890</v>
      </c>
    </row>
    <row r="3217" spans="1:3" x14ac:dyDescent="0.25">
      <c r="A3217">
        <v>3302700</v>
      </c>
      <c r="B3217">
        <v>2</v>
      </c>
      <c r="C3217" t="s">
        <v>890</v>
      </c>
    </row>
    <row r="3218" spans="1:3" x14ac:dyDescent="0.25">
      <c r="A3218">
        <v>3302809</v>
      </c>
      <c r="B3218">
        <v>2</v>
      </c>
      <c r="C3218" t="s">
        <v>890</v>
      </c>
    </row>
    <row r="3219" spans="1:3" x14ac:dyDescent="0.25">
      <c r="A3219">
        <v>3302858</v>
      </c>
      <c r="B3219">
        <v>2</v>
      </c>
      <c r="C3219" t="s">
        <v>890</v>
      </c>
    </row>
    <row r="3220" spans="1:3" x14ac:dyDescent="0.25">
      <c r="A3220">
        <v>3302908</v>
      </c>
      <c r="B3220">
        <v>2</v>
      </c>
      <c r="C3220" t="s">
        <v>890</v>
      </c>
    </row>
    <row r="3221" spans="1:3" x14ac:dyDescent="0.25">
      <c r="A3221">
        <v>3303005</v>
      </c>
      <c r="B3221">
        <v>2</v>
      </c>
      <c r="C3221" t="s">
        <v>890</v>
      </c>
    </row>
    <row r="3222" spans="1:3" x14ac:dyDescent="0.25">
      <c r="A3222">
        <v>3303104</v>
      </c>
      <c r="B3222">
        <v>2</v>
      </c>
      <c r="C3222" t="s">
        <v>890</v>
      </c>
    </row>
    <row r="3223" spans="1:3" x14ac:dyDescent="0.25">
      <c r="A3223">
        <v>3303203</v>
      </c>
      <c r="B3223">
        <v>2</v>
      </c>
      <c r="C3223" t="s">
        <v>890</v>
      </c>
    </row>
    <row r="3224" spans="1:3" x14ac:dyDescent="0.25">
      <c r="A3224">
        <v>3303302</v>
      </c>
      <c r="B3224">
        <v>2</v>
      </c>
      <c r="C3224" t="s">
        <v>890</v>
      </c>
    </row>
    <row r="3225" spans="1:3" x14ac:dyDescent="0.25">
      <c r="A3225">
        <v>3303401</v>
      </c>
      <c r="B3225">
        <v>2</v>
      </c>
      <c r="C3225" t="s">
        <v>890</v>
      </c>
    </row>
    <row r="3226" spans="1:3" x14ac:dyDescent="0.25">
      <c r="A3226">
        <v>3303500</v>
      </c>
      <c r="B3226">
        <v>2</v>
      </c>
      <c r="C3226" t="s">
        <v>890</v>
      </c>
    </row>
    <row r="3227" spans="1:3" x14ac:dyDescent="0.25">
      <c r="A3227">
        <v>3303609</v>
      </c>
      <c r="B3227">
        <v>2</v>
      </c>
      <c r="C3227" t="s">
        <v>890</v>
      </c>
    </row>
    <row r="3228" spans="1:3" x14ac:dyDescent="0.25">
      <c r="A3228">
        <v>3303708</v>
      </c>
      <c r="B3228">
        <v>2</v>
      </c>
      <c r="C3228" t="s">
        <v>890</v>
      </c>
    </row>
    <row r="3229" spans="1:3" x14ac:dyDescent="0.25">
      <c r="A3229">
        <v>3303807</v>
      </c>
      <c r="B3229">
        <v>2</v>
      </c>
      <c r="C3229" t="s">
        <v>890</v>
      </c>
    </row>
    <row r="3230" spans="1:3" x14ac:dyDescent="0.25">
      <c r="A3230">
        <v>3303856</v>
      </c>
      <c r="B3230">
        <v>2</v>
      </c>
      <c r="C3230" t="s">
        <v>890</v>
      </c>
    </row>
    <row r="3231" spans="1:3" x14ac:dyDescent="0.25">
      <c r="A3231">
        <v>3303906</v>
      </c>
      <c r="B3231">
        <v>2</v>
      </c>
      <c r="C3231" t="s">
        <v>890</v>
      </c>
    </row>
    <row r="3232" spans="1:3" x14ac:dyDescent="0.25">
      <c r="A3232">
        <v>3303955</v>
      </c>
      <c r="B3232">
        <v>2</v>
      </c>
      <c r="C3232" t="s">
        <v>890</v>
      </c>
    </row>
    <row r="3233" spans="1:3" x14ac:dyDescent="0.25">
      <c r="A3233">
        <v>3304003</v>
      </c>
      <c r="B3233">
        <v>2</v>
      </c>
      <c r="C3233" t="s">
        <v>890</v>
      </c>
    </row>
    <row r="3234" spans="1:3" x14ac:dyDescent="0.25">
      <c r="A3234">
        <v>3304102</v>
      </c>
      <c r="B3234">
        <v>2</v>
      </c>
      <c r="C3234" t="s">
        <v>890</v>
      </c>
    </row>
    <row r="3235" spans="1:3" x14ac:dyDescent="0.25">
      <c r="A3235">
        <v>3304110</v>
      </c>
      <c r="B3235">
        <v>2</v>
      </c>
      <c r="C3235" t="s">
        <v>890</v>
      </c>
    </row>
    <row r="3236" spans="1:3" x14ac:dyDescent="0.25">
      <c r="A3236">
        <v>3304128</v>
      </c>
      <c r="B3236">
        <v>2</v>
      </c>
      <c r="C3236" t="s">
        <v>890</v>
      </c>
    </row>
    <row r="3237" spans="1:3" x14ac:dyDescent="0.25">
      <c r="A3237">
        <v>3304144</v>
      </c>
      <c r="B3237">
        <v>2</v>
      </c>
      <c r="C3237" t="s">
        <v>890</v>
      </c>
    </row>
    <row r="3238" spans="1:3" x14ac:dyDescent="0.25">
      <c r="A3238">
        <v>3304151</v>
      </c>
      <c r="B3238">
        <v>2</v>
      </c>
      <c r="C3238" t="s">
        <v>890</v>
      </c>
    </row>
    <row r="3239" spans="1:3" x14ac:dyDescent="0.25">
      <c r="A3239">
        <v>3304201</v>
      </c>
      <c r="B3239">
        <v>2</v>
      </c>
      <c r="C3239" t="s">
        <v>890</v>
      </c>
    </row>
    <row r="3240" spans="1:3" x14ac:dyDescent="0.25">
      <c r="A3240">
        <v>3304300</v>
      </c>
      <c r="B3240">
        <v>2</v>
      </c>
      <c r="C3240" t="s">
        <v>890</v>
      </c>
    </row>
    <row r="3241" spans="1:3" x14ac:dyDescent="0.25">
      <c r="A3241">
        <v>3304409</v>
      </c>
      <c r="B3241">
        <v>2</v>
      </c>
      <c r="C3241" t="s">
        <v>890</v>
      </c>
    </row>
    <row r="3242" spans="1:3" x14ac:dyDescent="0.25">
      <c r="A3242">
        <v>3304508</v>
      </c>
      <c r="B3242">
        <v>2</v>
      </c>
      <c r="C3242" t="s">
        <v>890</v>
      </c>
    </row>
    <row r="3243" spans="1:3" x14ac:dyDescent="0.25">
      <c r="A3243">
        <v>3304524</v>
      </c>
      <c r="B3243">
        <v>2</v>
      </c>
      <c r="C3243" t="s">
        <v>890</v>
      </c>
    </row>
    <row r="3244" spans="1:3" x14ac:dyDescent="0.25">
      <c r="A3244">
        <v>3304557</v>
      </c>
      <c r="B3244">
        <v>2</v>
      </c>
      <c r="C3244" t="s">
        <v>890</v>
      </c>
    </row>
    <row r="3245" spans="1:3" x14ac:dyDescent="0.25">
      <c r="A3245">
        <v>3304607</v>
      </c>
      <c r="B3245">
        <v>2</v>
      </c>
      <c r="C3245" t="s">
        <v>890</v>
      </c>
    </row>
    <row r="3246" spans="1:3" x14ac:dyDescent="0.25">
      <c r="A3246">
        <v>3304706</v>
      </c>
      <c r="B3246">
        <v>2</v>
      </c>
      <c r="C3246" t="s">
        <v>890</v>
      </c>
    </row>
    <row r="3247" spans="1:3" x14ac:dyDescent="0.25">
      <c r="A3247">
        <v>3304755</v>
      </c>
      <c r="B3247">
        <v>2</v>
      </c>
      <c r="C3247" t="s">
        <v>890</v>
      </c>
    </row>
    <row r="3248" spans="1:3" x14ac:dyDescent="0.25">
      <c r="A3248">
        <v>3304805</v>
      </c>
      <c r="B3248">
        <v>2</v>
      </c>
      <c r="C3248" t="s">
        <v>890</v>
      </c>
    </row>
    <row r="3249" spans="1:3" x14ac:dyDescent="0.25">
      <c r="A3249">
        <v>3304904</v>
      </c>
      <c r="B3249">
        <v>2</v>
      </c>
      <c r="C3249" t="s">
        <v>890</v>
      </c>
    </row>
    <row r="3250" spans="1:3" x14ac:dyDescent="0.25">
      <c r="A3250">
        <v>3305000</v>
      </c>
      <c r="B3250">
        <v>2</v>
      </c>
      <c r="C3250" t="s">
        <v>890</v>
      </c>
    </row>
    <row r="3251" spans="1:3" x14ac:dyDescent="0.25">
      <c r="A3251">
        <v>3305109</v>
      </c>
      <c r="B3251">
        <v>2</v>
      </c>
      <c r="C3251" t="s">
        <v>890</v>
      </c>
    </row>
    <row r="3252" spans="1:3" x14ac:dyDescent="0.25">
      <c r="A3252">
        <v>3305133</v>
      </c>
      <c r="B3252">
        <v>2</v>
      </c>
      <c r="C3252" t="s">
        <v>890</v>
      </c>
    </row>
    <row r="3253" spans="1:3" x14ac:dyDescent="0.25">
      <c r="A3253">
        <v>3305158</v>
      </c>
      <c r="B3253">
        <v>2</v>
      </c>
      <c r="C3253" t="s">
        <v>890</v>
      </c>
    </row>
    <row r="3254" spans="1:3" x14ac:dyDescent="0.25">
      <c r="A3254">
        <v>3305208</v>
      </c>
      <c r="B3254">
        <v>2</v>
      </c>
      <c r="C3254" t="s">
        <v>890</v>
      </c>
    </row>
    <row r="3255" spans="1:3" x14ac:dyDescent="0.25">
      <c r="A3255">
        <v>3305307</v>
      </c>
      <c r="B3255">
        <v>2</v>
      </c>
      <c r="C3255" t="s">
        <v>890</v>
      </c>
    </row>
    <row r="3256" spans="1:3" x14ac:dyDescent="0.25">
      <c r="A3256">
        <v>3305406</v>
      </c>
      <c r="B3256">
        <v>2</v>
      </c>
      <c r="C3256" t="s">
        <v>890</v>
      </c>
    </row>
    <row r="3257" spans="1:3" x14ac:dyDescent="0.25">
      <c r="A3257">
        <v>3305505</v>
      </c>
      <c r="B3257">
        <v>2</v>
      </c>
      <c r="C3257" t="s">
        <v>890</v>
      </c>
    </row>
    <row r="3258" spans="1:3" x14ac:dyDescent="0.25">
      <c r="A3258">
        <v>3305554</v>
      </c>
      <c r="B3258">
        <v>2</v>
      </c>
      <c r="C3258" t="s">
        <v>890</v>
      </c>
    </row>
    <row r="3259" spans="1:3" x14ac:dyDescent="0.25">
      <c r="A3259">
        <v>3305604</v>
      </c>
      <c r="B3259">
        <v>2</v>
      </c>
      <c r="C3259" t="s">
        <v>890</v>
      </c>
    </row>
    <row r="3260" spans="1:3" x14ac:dyDescent="0.25">
      <c r="A3260">
        <v>3305703</v>
      </c>
      <c r="B3260">
        <v>2</v>
      </c>
      <c r="C3260" t="s">
        <v>890</v>
      </c>
    </row>
    <row r="3261" spans="1:3" x14ac:dyDescent="0.25">
      <c r="A3261">
        <v>3305752</v>
      </c>
      <c r="B3261">
        <v>2</v>
      </c>
      <c r="C3261" t="s">
        <v>890</v>
      </c>
    </row>
    <row r="3262" spans="1:3" x14ac:dyDescent="0.25">
      <c r="A3262">
        <v>3305802</v>
      </c>
      <c r="B3262">
        <v>2</v>
      </c>
      <c r="C3262" t="s">
        <v>890</v>
      </c>
    </row>
    <row r="3263" spans="1:3" x14ac:dyDescent="0.25">
      <c r="A3263">
        <v>3305901</v>
      </c>
      <c r="B3263">
        <v>2</v>
      </c>
      <c r="C3263" t="s">
        <v>890</v>
      </c>
    </row>
    <row r="3264" spans="1:3" x14ac:dyDescent="0.25">
      <c r="A3264">
        <v>3306008</v>
      </c>
      <c r="B3264">
        <v>2</v>
      </c>
      <c r="C3264" t="s">
        <v>890</v>
      </c>
    </row>
    <row r="3265" spans="1:3" x14ac:dyDescent="0.25">
      <c r="A3265">
        <v>3306107</v>
      </c>
      <c r="B3265">
        <v>2</v>
      </c>
      <c r="C3265" t="s">
        <v>890</v>
      </c>
    </row>
    <row r="3266" spans="1:3" x14ac:dyDescent="0.25">
      <c r="A3266">
        <v>3306156</v>
      </c>
      <c r="B3266">
        <v>2</v>
      </c>
      <c r="C3266" t="s">
        <v>890</v>
      </c>
    </row>
    <row r="3267" spans="1:3" x14ac:dyDescent="0.25">
      <c r="A3267">
        <v>3306206</v>
      </c>
      <c r="B3267">
        <v>2</v>
      </c>
      <c r="C3267" t="s">
        <v>890</v>
      </c>
    </row>
    <row r="3268" spans="1:3" x14ac:dyDescent="0.25">
      <c r="A3268">
        <v>3306305</v>
      </c>
      <c r="B3268">
        <v>2</v>
      </c>
      <c r="C3268" t="s">
        <v>890</v>
      </c>
    </row>
    <row r="3269" spans="1:3" x14ac:dyDescent="0.25">
      <c r="A3269">
        <v>3500105</v>
      </c>
      <c r="B3269">
        <v>2</v>
      </c>
      <c r="C3269" t="s">
        <v>891</v>
      </c>
    </row>
    <row r="3270" spans="1:3" x14ac:dyDescent="0.25">
      <c r="A3270">
        <v>3500204</v>
      </c>
      <c r="B3270">
        <v>2</v>
      </c>
      <c r="C3270" t="s">
        <v>891</v>
      </c>
    </row>
    <row r="3271" spans="1:3" x14ac:dyDescent="0.25">
      <c r="A3271">
        <v>3500303</v>
      </c>
      <c r="B3271">
        <v>2</v>
      </c>
      <c r="C3271" t="s">
        <v>891</v>
      </c>
    </row>
    <row r="3272" spans="1:3" x14ac:dyDescent="0.25">
      <c r="A3272">
        <v>3500402</v>
      </c>
      <c r="B3272">
        <v>2</v>
      </c>
      <c r="C3272" t="s">
        <v>891</v>
      </c>
    </row>
    <row r="3273" spans="1:3" x14ac:dyDescent="0.25">
      <c r="A3273">
        <v>3500501</v>
      </c>
      <c r="B3273">
        <v>2</v>
      </c>
      <c r="C3273" t="s">
        <v>891</v>
      </c>
    </row>
    <row r="3274" spans="1:3" x14ac:dyDescent="0.25">
      <c r="A3274">
        <v>3500550</v>
      </c>
      <c r="B3274">
        <v>2</v>
      </c>
      <c r="C3274" t="s">
        <v>891</v>
      </c>
    </row>
    <row r="3275" spans="1:3" x14ac:dyDescent="0.25">
      <c r="A3275">
        <v>3500600</v>
      </c>
      <c r="B3275">
        <v>2</v>
      </c>
      <c r="C3275" t="s">
        <v>891</v>
      </c>
    </row>
    <row r="3276" spans="1:3" x14ac:dyDescent="0.25">
      <c r="A3276">
        <v>3500709</v>
      </c>
      <c r="B3276">
        <v>2</v>
      </c>
      <c r="C3276" t="s">
        <v>891</v>
      </c>
    </row>
    <row r="3277" spans="1:3" x14ac:dyDescent="0.25">
      <c r="A3277">
        <v>3500758</v>
      </c>
      <c r="B3277">
        <v>2</v>
      </c>
      <c r="C3277" t="s">
        <v>891</v>
      </c>
    </row>
    <row r="3278" spans="1:3" x14ac:dyDescent="0.25">
      <c r="A3278">
        <v>3500808</v>
      </c>
      <c r="B3278">
        <v>2</v>
      </c>
      <c r="C3278" t="s">
        <v>891</v>
      </c>
    </row>
    <row r="3279" spans="1:3" x14ac:dyDescent="0.25">
      <c r="A3279">
        <v>3500907</v>
      </c>
      <c r="B3279">
        <v>2</v>
      </c>
      <c r="C3279" t="s">
        <v>891</v>
      </c>
    </row>
    <row r="3280" spans="1:3" x14ac:dyDescent="0.25">
      <c r="A3280">
        <v>3501004</v>
      </c>
      <c r="B3280">
        <v>2</v>
      </c>
      <c r="C3280" t="s">
        <v>891</v>
      </c>
    </row>
    <row r="3281" spans="1:3" x14ac:dyDescent="0.25">
      <c r="A3281">
        <v>3501103</v>
      </c>
      <c r="B3281">
        <v>2</v>
      </c>
      <c r="C3281" t="s">
        <v>891</v>
      </c>
    </row>
    <row r="3282" spans="1:3" x14ac:dyDescent="0.25">
      <c r="A3282">
        <v>3501152</v>
      </c>
      <c r="B3282">
        <v>2</v>
      </c>
      <c r="C3282" t="s">
        <v>891</v>
      </c>
    </row>
    <row r="3283" spans="1:3" x14ac:dyDescent="0.25">
      <c r="A3283">
        <v>3501202</v>
      </c>
      <c r="B3283">
        <v>2</v>
      </c>
      <c r="C3283" t="s">
        <v>891</v>
      </c>
    </row>
    <row r="3284" spans="1:3" x14ac:dyDescent="0.25">
      <c r="A3284">
        <v>3501301</v>
      </c>
      <c r="B3284">
        <v>2</v>
      </c>
      <c r="C3284" t="s">
        <v>891</v>
      </c>
    </row>
    <row r="3285" spans="1:3" x14ac:dyDescent="0.25">
      <c r="A3285">
        <v>3501400</v>
      </c>
      <c r="B3285">
        <v>2</v>
      </c>
      <c r="C3285" t="s">
        <v>891</v>
      </c>
    </row>
    <row r="3286" spans="1:3" x14ac:dyDescent="0.25">
      <c r="A3286">
        <v>3501509</v>
      </c>
      <c r="B3286">
        <v>2</v>
      </c>
      <c r="C3286" t="s">
        <v>891</v>
      </c>
    </row>
    <row r="3287" spans="1:3" x14ac:dyDescent="0.25">
      <c r="A3287">
        <v>3501608</v>
      </c>
      <c r="B3287">
        <v>2</v>
      </c>
      <c r="C3287" t="s">
        <v>891</v>
      </c>
    </row>
    <row r="3288" spans="1:3" x14ac:dyDescent="0.25">
      <c r="A3288">
        <v>3501707</v>
      </c>
      <c r="B3288">
        <v>2</v>
      </c>
      <c r="C3288" t="s">
        <v>891</v>
      </c>
    </row>
    <row r="3289" spans="1:3" x14ac:dyDescent="0.25">
      <c r="A3289">
        <v>3501806</v>
      </c>
      <c r="B3289">
        <v>2</v>
      </c>
      <c r="C3289" t="s">
        <v>891</v>
      </c>
    </row>
    <row r="3290" spans="1:3" x14ac:dyDescent="0.25">
      <c r="A3290">
        <v>3501905</v>
      </c>
      <c r="B3290">
        <v>2</v>
      </c>
      <c r="C3290" t="s">
        <v>891</v>
      </c>
    </row>
    <row r="3291" spans="1:3" x14ac:dyDescent="0.25">
      <c r="A3291">
        <v>3502002</v>
      </c>
      <c r="B3291">
        <v>2</v>
      </c>
      <c r="C3291" t="s">
        <v>891</v>
      </c>
    </row>
    <row r="3292" spans="1:3" x14ac:dyDescent="0.25">
      <c r="A3292">
        <v>3502101</v>
      </c>
      <c r="B3292">
        <v>2</v>
      </c>
      <c r="C3292" t="s">
        <v>891</v>
      </c>
    </row>
    <row r="3293" spans="1:3" x14ac:dyDescent="0.25">
      <c r="A3293">
        <v>3502200</v>
      </c>
      <c r="B3293">
        <v>2</v>
      </c>
      <c r="C3293" t="s">
        <v>891</v>
      </c>
    </row>
    <row r="3294" spans="1:3" x14ac:dyDescent="0.25">
      <c r="A3294">
        <v>3502309</v>
      </c>
      <c r="B3294">
        <v>2</v>
      </c>
      <c r="C3294" t="s">
        <v>891</v>
      </c>
    </row>
    <row r="3295" spans="1:3" x14ac:dyDescent="0.25">
      <c r="A3295">
        <v>3502408</v>
      </c>
      <c r="B3295">
        <v>2</v>
      </c>
      <c r="C3295" t="s">
        <v>891</v>
      </c>
    </row>
    <row r="3296" spans="1:3" x14ac:dyDescent="0.25">
      <c r="A3296">
        <v>3502507</v>
      </c>
      <c r="B3296">
        <v>2</v>
      </c>
      <c r="C3296" t="s">
        <v>891</v>
      </c>
    </row>
    <row r="3297" spans="1:3" x14ac:dyDescent="0.25">
      <c r="A3297">
        <v>3502606</v>
      </c>
      <c r="B3297">
        <v>2</v>
      </c>
      <c r="C3297" t="s">
        <v>891</v>
      </c>
    </row>
    <row r="3298" spans="1:3" x14ac:dyDescent="0.25">
      <c r="A3298">
        <v>3502705</v>
      </c>
      <c r="B3298">
        <v>2</v>
      </c>
      <c r="C3298" t="s">
        <v>891</v>
      </c>
    </row>
    <row r="3299" spans="1:3" x14ac:dyDescent="0.25">
      <c r="A3299">
        <v>3502754</v>
      </c>
      <c r="B3299">
        <v>2</v>
      </c>
      <c r="C3299" t="s">
        <v>891</v>
      </c>
    </row>
    <row r="3300" spans="1:3" x14ac:dyDescent="0.25">
      <c r="A3300">
        <v>3502804</v>
      </c>
      <c r="B3300">
        <v>2</v>
      </c>
      <c r="C3300" t="s">
        <v>891</v>
      </c>
    </row>
    <row r="3301" spans="1:3" x14ac:dyDescent="0.25">
      <c r="A3301">
        <v>3502903</v>
      </c>
      <c r="B3301">
        <v>2</v>
      </c>
      <c r="C3301" t="s">
        <v>891</v>
      </c>
    </row>
    <row r="3302" spans="1:3" x14ac:dyDescent="0.25">
      <c r="A3302">
        <v>3503000</v>
      </c>
      <c r="B3302">
        <v>2</v>
      </c>
      <c r="C3302" t="s">
        <v>891</v>
      </c>
    </row>
    <row r="3303" spans="1:3" x14ac:dyDescent="0.25">
      <c r="A3303">
        <v>3503109</v>
      </c>
      <c r="B3303">
        <v>2</v>
      </c>
      <c r="C3303" t="s">
        <v>891</v>
      </c>
    </row>
    <row r="3304" spans="1:3" x14ac:dyDescent="0.25">
      <c r="A3304">
        <v>3503158</v>
      </c>
      <c r="B3304">
        <v>2</v>
      </c>
      <c r="C3304" t="s">
        <v>891</v>
      </c>
    </row>
    <row r="3305" spans="1:3" x14ac:dyDescent="0.25">
      <c r="A3305">
        <v>3503208</v>
      </c>
      <c r="B3305">
        <v>2</v>
      </c>
      <c r="C3305" t="s">
        <v>891</v>
      </c>
    </row>
    <row r="3306" spans="1:3" x14ac:dyDescent="0.25">
      <c r="A3306">
        <v>3503307</v>
      </c>
      <c r="B3306">
        <v>2</v>
      </c>
      <c r="C3306" t="s">
        <v>891</v>
      </c>
    </row>
    <row r="3307" spans="1:3" x14ac:dyDescent="0.25">
      <c r="A3307">
        <v>3503356</v>
      </c>
      <c r="B3307">
        <v>2</v>
      </c>
      <c r="C3307" t="s">
        <v>891</v>
      </c>
    </row>
    <row r="3308" spans="1:3" x14ac:dyDescent="0.25">
      <c r="A3308">
        <v>3503406</v>
      </c>
      <c r="B3308">
        <v>2</v>
      </c>
      <c r="C3308" t="s">
        <v>891</v>
      </c>
    </row>
    <row r="3309" spans="1:3" x14ac:dyDescent="0.25">
      <c r="A3309">
        <v>3503505</v>
      </c>
      <c r="B3309">
        <v>2</v>
      </c>
      <c r="C3309" t="s">
        <v>891</v>
      </c>
    </row>
    <row r="3310" spans="1:3" x14ac:dyDescent="0.25">
      <c r="A3310">
        <v>3503604</v>
      </c>
      <c r="B3310">
        <v>2</v>
      </c>
      <c r="C3310" t="s">
        <v>891</v>
      </c>
    </row>
    <row r="3311" spans="1:3" x14ac:dyDescent="0.25">
      <c r="A3311">
        <v>3503703</v>
      </c>
      <c r="B3311">
        <v>2</v>
      </c>
      <c r="C3311" t="s">
        <v>891</v>
      </c>
    </row>
    <row r="3312" spans="1:3" x14ac:dyDescent="0.25">
      <c r="A3312">
        <v>3503802</v>
      </c>
      <c r="B3312">
        <v>2</v>
      </c>
      <c r="C3312" t="s">
        <v>891</v>
      </c>
    </row>
    <row r="3313" spans="1:3" x14ac:dyDescent="0.25">
      <c r="A3313">
        <v>3503901</v>
      </c>
      <c r="B3313">
        <v>2</v>
      </c>
      <c r="C3313" t="s">
        <v>891</v>
      </c>
    </row>
    <row r="3314" spans="1:3" x14ac:dyDescent="0.25">
      <c r="A3314">
        <v>3503950</v>
      </c>
      <c r="B3314">
        <v>2</v>
      </c>
      <c r="C3314" t="s">
        <v>891</v>
      </c>
    </row>
    <row r="3315" spans="1:3" x14ac:dyDescent="0.25">
      <c r="A3315">
        <v>3504008</v>
      </c>
      <c r="B3315">
        <v>2</v>
      </c>
      <c r="C3315" t="s">
        <v>891</v>
      </c>
    </row>
    <row r="3316" spans="1:3" x14ac:dyDescent="0.25">
      <c r="A3316">
        <v>3504107</v>
      </c>
      <c r="B3316">
        <v>2</v>
      </c>
      <c r="C3316" t="s">
        <v>891</v>
      </c>
    </row>
    <row r="3317" spans="1:3" x14ac:dyDescent="0.25">
      <c r="A3317">
        <v>3504206</v>
      </c>
      <c r="B3317">
        <v>2</v>
      </c>
      <c r="C3317" t="s">
        <v>891</v>
      </c>
    </row>
    <row r="3318" spans="1:3" x14ac:dyDescent="0.25">
      <c r="A3318">
        <v>3504305</v>
      </c>
      <c r="B3318">
        <v>2</v>
      </c>
      <c r="C3318" t="s">
        <v>891</v>
      </c>
    </row>
    <row r="3319" spans="1:3" x14ac:dyDescent="0.25">
      <c r="A3319">
        <v>3504404</v>
      </c>
      <c r="B3319">
        <v>2</v>
      </c>
      <c r="C3319" t="s">
        <v>891</v>
      </c>
    </row>
    <row r="3320" spans="1:3" x14ac:dyDescent="0.25">
      <c r="A3320">
        <v>3504503</v>
      </c>
      <c r="B3320">
        <v>2</v>
      </c>
      <c r="C3320" t="s">
        <v>891</v>
      </c>
    </row>
    <row r="3321" spans="1:3" x14ac:dyDescent="0.25">
      <c r="A3321">
        <v>3504602</v>
      </c>
      <c r="B3321">
        <v>2</v>
      </c>
      <c r="C3321" t="s">
        <v>891</v>
      </c>
    </row>
    <row r="3322" spans="1:3" x14ac:dyDescent="0.25">
      <c r="A3322">
        <v>3504701</v>
      </c>
      <c r="B3322">
        <v>2</v>
      </c>
      <c r="C3322" t="s">
        <v>891</v>
      </c>
    </row>
    <row r="3323" spans="1:3" x14ac:dyDescent="0.25">
      <c r="A3323">
        <v>3504800</v>
      </c>
      <c r="B3323">
        <v>2</v>
      </c>
      <c r="C3323" t="s">
        <v>891</v>
      </c>
    </row>
    <row r="3324" spans="1:3" x14ac:dyDescent="0.25">
      <c r="A3324">
        <v>3504909</v>
      </c>
      <c r="B3324">
        <v>2</v>
      </c>
      <c r="C3324" t="s">
        <v>891</v>
      </c>
    </row>
    <row r="3325" spans="1:3" x14ac:dyDescent="0.25">
      <c r="A3325">
        <v>3505005</v>
      </c>
      <c r="B3325">
        <v>2</v>
      </c>
      <c r="C3325" t="s">
        <v>891</v>
      </c>
    </row>
    <row r="3326" spans="1:3" x14ac:dyDescent="0.25">
      <c r="A3326">
        <v>3505104</v>
      </c>
      <c r="B3326">
        <v>2</v>
      </c>
      <c r="C3326" t="s">
        <v>891</v>
      </c>
    </row>
    <row r="3327" spans="1:3" x14ac:dyDescent="0.25">
      <c r="A3327">
        <v>3505203</v>
      </c>
      <c r="B3327">
        <v>2</v>
      </c>
      <c r="C3327" t="s">
        <v>891</v>
      </c>
    </row>
    <row r="3328" spans="1:3" x14ac:dyDescent="0.25">
      <c r="A3328">
        <v>3505302</v>
      </c>
      <c r="B3328">
        <v>2</v>
      </c>
      <c r="C3328" t="s">
        <v>891</v>
      </c>
    </row>
    <row r="3329" spans="1:3" x14ac:dyDescent="0.25">
      <c r="A3329">
        <v>3505351</v>
      </c>
      <c r="B3329">
        <v>2</v>
      </c>
      <c r="C3329" t="s">
        <v>891</v>
      </c>
    </row>
    <row r="3330" spans="1:3" x14ac:dyDescent="0.25">
      <c r="A3330">
        <v>3505401</v>
      </c>
      <c r="B3330">
        <v>2</v>
      </c>
      <c r="C3330" t="s">
        <v>891</v>
      </c>
    </row>
    <row r="3331" spans="1:3" x14ac:dyDescent="0.25">
      <c r="A3331">
        <v>3505500</v>
      </c>
      <c r="B3331">
        <v>2</v>
      </c>
      <c r="C3331" t="s">
        <v>891</v>
      </c>
    </row>
    <row r="3332" spans="1:3" x14ac:dyDescent="0.25">
      <c r="A3332">
        <v>3505609</v>
      </c>
      <c r="B3332">
        <v>2</v>
      </c>
      <c r="C3332" t="s">
        <v>891</v>
      </c>
    </row>
    <row r="3333" spans="1:3" x14ac:dyDescent="0.25">
      <c r="A3333">
        <v>3505708</v>
      </c>
      <c r="B3333">
        <v>2</v>
      </c>
      <c r="C3333" t="s">
        <v>891</v>
      </c>
    </row>
    <row r="3334" spans="1:3" x14ac:dyDescent="0.25">
      <c r="A3334">
        <v>3505807</v>
      </c>
      <c r="B3334">
        <v>2</v>
      </c>
      <c r="C3334" t="s">
        <v>891</v>
      </c>
    </row>
    <row r="3335" spans="1:3" x14ac:dyDescent="0.25">
      <c r="A3335">
        <v>3505906</v>
      </c>
      <c r="B3335">
        <v>2</v>
      </c>
      <c r="C3335" t="s">
        <v>891</v>
      </c>
    </row>
    <row r="3336" spans="1:3" x14ac:dyDescent="0.25">
      <c r="A3336">
        <v>3506003</v>
      </c>
      <c r="B3336">
        <v>2</v>
      </c>
      <c r="C3336" t="s">
        <v>891</v>
      </c>
    </row>
    <row r="3337" spans="1:3" x14ac:dyDescent="0.25">
      <c r="A3337">
        <v>3506102</v>
      </c>
      <c r="B3337">
        <v>2</v>
      </c>
      <c r="C3337" t="s">
        <v>891</v>
      </c>
    </row>
    <row r="3338" spans="1:3" x14ac:dyDescent="0.25">
      <c r="A3338">
        <v>3506201</v>
      </c>
      <c r="B3338">
        <v>2</v>
      </c>
      <c r="C3338" t="s">
        <v>891</v>
      </c>
    </row>
    <row r="3339" spans="1:3" x14ac:dyDescent="0.25">
      <c r="A3339">
        <v>3506300</v>
      </c>
      <c r="B3339">
        <v>2</v>
      </c>
      <c r="C3339" t="s">
        <v>891</v>
      </c>
    </row>
    <row r="3340" spans="1:3" x14ac:dyDescent="0.25">
      <c r="A3340">
        <v>3506359</v>
      </c>
      <c r="B3340">
        <v>2</v>
      </c>
      <c r="C3340" t="s">
        <v>891</v>
      </c>
    </row>
    <row r="3341" spans="1:3" x14ac:dyDescent="0.25">
      <c r="A3341">
        <v>3506409</v>
      </c>
      <c r="B3341">
        <v>2</v>
      </c>
      <c r="C3341" t="s">
        <v>891</v>
      </c>
    </row>
    <row r="3342" spans="1:3" x14ac:dyDescent="0.25">
      <c r="A3342">
        <v>3506508</v>
      </c>
      <c r="B3342">
        <v>2</v>
      </c>
      <c r="C3342" t="s">
        <v>891</v>
      </c>
    </row>
    <row r="3343" spans="1:3" x14ac:dyDescent="0.25">
      <c r="A3343">
        <v>3506607</v>
      </c>
      <c r="B3343">
        <v>2</v>
      </c>
      <c r="C3343" t="s">
        <v>891</v>
      </c>
    </row>
    <row r="3344" spans="1:3" x14ac:dyDescent="0.25">
      <c r="A3344">
        <v>3506706</v>
      </c>
      <c r="B3344">
        <v>2</v>
      </c>
      <c r="C3344" t="s">
        <v>891</v>
      </c>
    </row>
    <row r="3345" spans="1:3" x14ac:dyDescent="0.25">
      <c r="A3345">
        <v>3506805</v>
      </c>
      <c r="B3345">
        <v>2</v>
      </c>
      <c r="C3345" t="s">
        <v>891</v>
      </c>
    </row>
    <row r="3346" spans="1:3" x14ac:dyDescent="0.25">
      <c r="A3346">
        <v>3506904</v>
      </c>
      <c r="B3346">
        <v>2</v>
      </c>
      <c r="C3346" t="s">
        <v>891</v>
      </c>
    </row>
    <row r="3347" spans="1:3" x14ac:dyDescent="0.25">
      <c r="A3347">
        <v>3507001</v>
      </c>
      <c r="B3347">
        <v>2</v>
      </c>
      <c r="C3347" t="s">
        <v>891</v>
      </c>
    </row>
    <row r="3348" spans="1:3" x14ac:dyDescent="0.25">
      <c r="A3348">
        <v>3507100</v>
      </c>
      <c r="B3348">
        <v>2</v>
      </c>
      <c r="C3348" t="s">
        <v>891</v>
      </c>
    </row>
    <row r="3349" spans="1:3" x14ac:dyDescent="0.25">
      <c r="A3349">
        <v>3507159</v>
      </c>
      <c r="B3349">
        <v>2</v>
      </c>
      <c r="C3349" t="s">
        <v>891</v>
      </c>
    </row>
    <row r="3350" spans="1:3" x14ac:dyDescent="0.25">
      <c r="A3350">
        <v>3507209</v>
      </c>
      <c r="B3350">
        <v>2</v>
      </c>
      <c r="C3350" t="s">
        <v>891</v>
      </c>
    </row>
    <row r="3351" spans="1:3" x14ac:dyDescent="0.25">
      <c r="A3351">
        <v>3507308</v>
      </c>
      <c r="B3351">
        <v>2</v>
      </c>
      <c r="C3351" t="s">
        <v>891</v>
      </c>
    </row>
    <row r="3352" spans="1:3" x14ac:dyDescent="0.25">
      <c r="A3352">
        <v>3507407</v>
      </c>
      <c r="B3352">
        <v>2</v>
      </c>
      <c r="C3352" t="s">
        <v>891</v>
      </c>
    </row>
    <row r="3353" spans="1:3" x14ac:dyDescent="0.25">
      <c r="A3353">
        <v>3507456</v>
      </c>
      <c r="B3353">
        <v>2</v>
      </c>
      <c r="C3353" t="s">
        <v>891</v>
      </c>
    </row>
    <row r="3354" spans="1:3" x14ac:dyDescent="0.25">
      <c r="A3354">
        <v>3507506</v>
      </c>
      <c r="B3354">
        <v>2</v>
      </c>
      <c r="C3354" t="s">
        <v>891</v>
      </c>
    </row>
    <row r="3355" spans="1:3" x14ac:dyDescent="0.25">
      <c r="A3355">
        <v>3507605</v>
      </c>
      <c r="B3355">
        <v>2</v>
      </c>
      <c r="C3355" t="s">
        <v>891</v>
      </c>
    </row>
    <row r="3356" spans="1:3" x14ac:dyDescent="0.25">
      <c r="A3356">
        <v>3507704</v>
      </c>
      <c r="B3356">
        <v>2</v>
      </c>
      <c r="C3356" t="s">
        <v>891</v>
      </c>
    </row>
    <row r="3357" spans="1:3" x14ac:dyDescent="0.25">
      <c r="A3357">
        <v>3507753</v>
      </c>
      <c r="B3357">
        <v>2</v>
      </c>
      <c r="C3357" t="s">
        <v>891</v>
      </c>
    </row>
    <row r="3358" spans="1:3" x14ac:dyDescent="0.25">
      <c r="A3358">
        <v>3507803</v>
      </c>
      <c r="B3358">
        <v>2</v>
      </c>
      <c r="C3358" t="s">
        <v>891</v>
      </c>
    </row>
    <row r="3359" spans="1:3" x14ac:dyDescent="0.25">
      <c r="A3359">
        <v>3507902</v>
      </c>
      <c r="B3359">
        <v>2</v>
      </c>
      <c r="C3359" t="s">
        <v>891</v>
      </c>
    </row>
    <row r="3360" spans="1:3" x14ac:dyDescent="0.25">
      <c r="A3360">
        <v>3508009</v>
      </c>
      <c r="B3360">
        <v>2</v>
      </c>
      <c r="C3360" t="s">
        <v>891</v>
      </c>
    </row>
    <row r="3361" spans="1:3" x14ac:dyDescent="0.25">
      <c r="A3361">
        <v>3508108</v>
      </c>
      <c r="B3361">
        <v>2</v>
      </c>
      <c r="C3361" t="s">
        <v>891</v>
      </c>
    </row>
    <row r="3362" spans="1:3" x14ac:dyDescent="0.25">
      <c r="A3362">
        <v>3508207</v>
      </c>
      <c r="B3362">
        <v>2</v>
      </c>
      <c r="C3362" t="s">
        <v>891</v>
      </c>
    </row>
    <row r="3363" spans="1:3" x14ac:dyDescent="0.25">
      <c r="A3363">
        <v>3508306</v>
      </c>
      <c r="B3363">
        <v>2</v>
      </c>
      <c r="C3363" t="s">
        <v>891</v>
      </c>
    </row>
    <row r="3364" spans="1:3" x14ac:dyDescent="0.25">
      <c r="A3364">
        <v>3508405</v>
      </c>
      <c r="B3364">
        <v>2</v>
      </c>
      <c r="C3364" t="s">
        <v>891</v>
      </c>
    </row>
    <row r="3365" spans="1:3" x14ac:dyDescent="0.25">
      <c r="A3365">
        <v>3508504</v>
      </c>
      <c r="B3365">
        <v>2</v>
      </c>
      <c r="C3365" t="s">
        <v>891</v>
      </c>
    </row>
    <row r="3366" spans="1:3" x14ac:dyDescent="0.25">
      <c r="A3366">
        <v>3508603</v>
      </c>
      <c r="B3366">
        <v>2</v>
      </c>
      <c r="C3366" t="s">
        <v>891</v>
      </c>
    </row>
    <row r="3367" spans="1:3" x14ac:dyDescent="0.25">
      <c r="A3367">
        <v>3508702</v>
      </c>
      <c r="B3367">
        <v>2</v>
      </c>
      <c r="C3367" t="s">
        <v>891</v>
      </c>
    </row>
    <row r="3368" spans="1:3" x14ac:dyDescent="0.25">
      <c r="A3368">
        <v>3508801</v>
      </c>
      <c r="B3368">
        <v>2</v>
      </c>
      <c r="C3368" t="s">
        <v>891</v>
      </c>
    </row>
    <row r="3369" spans="1:3" x14ac:dyDescent="0.25">
      <c r="A3369">
        <v>3508900</v>
      </c>
      <c r="B3369">
        <v>2</v>
      </c>
      <c r="C3369" t="s">
        <v>891</v>
      </c>
    </row>
    <row r="3370" spans="1:3" x14ac:dyDescent="0.25">
      <c r="A3370">
        <v>3509007</v>
      </c>
      <c r="B3370">
        <v>2</v>
      </c>
      <c r="C3370" t="s">
        <v>891</v>
      </c>
    </row>
    <row r="3371" spans="1:3" x14ac:dyDescent="0.25">
      <c r="A3371">
        <v>3509106</v>
      </c>
      <c r="B3371">
        <v>2</v>
      </c>
      <c r="C3371" t="s">
        <v>891</v>
      </c>
    </row>
    <row r="3372" spans="1:3" x14ac:dyDescent="0.25">
      <c r="A3372">
        <v>3509205</v>
      </c>
      <c r="B3372">
        <v>2</v>
      </c>
      <c r="C3372" t="s">
        <v>891</v>
      </c>
    </row>
    <row r="3373" spans="1:3" x14ac:dyDescent="0.25">
      <c r="A3373">
        <v>3509254</v>
      </c>
      <c r="B3373">
        <v>2</v>
      </c>
      <c r="C3373" t="s">
        <v>891</v>
      </c>
    </row>
    <row r="3374" spans="1:3" x14ac:dyDescent="0.25">
      <c r="A3374">
        <v>3509304</v>
      </c>
      <c r="B3374">
        <v>2</v>
      </c>
      <c r="C3374" t="s">
        <v>891</v>
      </c>
    </row>
    <row r="3375" spans="1:3" x14ac:dyDescent="0.25">
      <c r="A3375">
        <v>3509403</v>
      </c>
      <c r="B3375">
        <v>2</v>
      </c>
      <c r="C3375" t="s">
        <v>891</v>
      </c>
    </row>
    <row r="3376" spans="1:3" x14ac:dyDescent="0.25">
      <c r="A3376">
        <v>3509452</v>
      </c>
      <c r="B3376">
        <v>2</v>
      </c>
      <c r="C3376" t="s">
        <v>891</v>
      </c>
    </row>
    <row r="3377" spans="1:3" x14ac:dyDescent="0.25">
      <c r="A3377">
        <v>3509502</v>
      </c>
      <c r="B3377">
        <v>2</v>
      </c>
      <c r="C3377" t="s">
        <v>891</v>
      </c>
    </row>
    <row r="3378" spans="1:3" x14ac:dyDescent="0.25">
      <c r="A3378">
        <v>3509601</v>
      </c>
      <c r="B3378">
        <v>2</v>
      </c>
      <c r="C3378" t="s">
        <v>891</v>
      </c>
    </row>
    <row r="3379" spans="1:3" x14ac:dyDescent="0.25">
      <c r="A3379">
        <v>3509700</v>
      </c>
      <c r="B3379">
        <v>2</v>
      </c>
      <c r="C3379" t="s">
        <v>891</v>
      </c>
    </row>
    <row r="3380" spans="1:3" x14ac:dyDescent="0.25">
      <c r="A3380">
        <v>3509809</v>
      </c>
      <c r="B3380">
        <v>2</v>
      </c>
      <c r="C3380" t="s">
        <v>891</v>
      </c>
    </row>
    <row r="3381" spans="1:3" x14ac:dyDescent="0.25">
      <c r="A3381">
        <v>3509908</v>
      </c>
      <c r="B3381">
        <v>2</v>
      </c>
      <c r="C3381" t="s">
        <v>891</v>
      </c>
    </row>
    <row r="3382" spans="1:3" x14ac:dyDescent="0.25">
      <c r="A3382">
        <v>3509957</v>
      </c>
      <c r="B3382">
        <v>2</v>
      </c>
      <c r="C3382" t="s">
        <v>891</v>
      </c>
    </row>
    <row r="3383" spans="1:3" x14ac:dyDescent="0.25">
      <c r="A3383">
        <v>3510005</v>
      </c>
      <c r="B3383">
        <v>2</v>
      </c>
      <c r="C3383" t="s">
        <v>891</v>
      </c>
    </row>
    <row r="3384" spans="1:3" x14ac:dyDescent="0.25">
      <c r="A3384">
        <v>3510104</v>
      </c>
      <c r="B3384">
        <v>2</v>
      </c>
      <c r="C3384" t="s">
        <v>891</v>
      </c>
    </row>
    <row r="3385" spans="1:3" x14ac:dyDescent="0.25">
      <c r="A3385">
        <v>3510153</v>
      </c>
      <c r="B3385">
        <v>2</v>
      </c>
      <c r="C3385" t="s">
        <v>891</v>
      </c>
    </row>
    <row r="3386" spans="1:3" x14ac:dyDescent="0.25">
      <c r="A3386">
        <v>3510203</v>
      </c>
      <c r="B3386">
        <v>2</v>
      </c>
      <c r="C3386" t="s">
        <v>891</v>
      </c>
    </row>
    <row r="3387" spans="1:3" x14ac:dyDescent="0.25">
      <c r="A3387">
        <v>3510302</v>
      </c>
      <c r="B3387">
        <v>2</v>
      </c>
      <c r="C3387" t="s">
        <v>891</v>
      </c>
    </row>
    <row r="3388" spans="1:3" x14ac:dyDescent="0.25">
      <c r="A3388">
        <v>3510401</v>
      </c>
      <c r="B3388">
        <v>2</v>
      </c>
      <c r="C3388" t="s">
        <v>891</v>
      </c>
    </row>
    <row r="3389" spans="1:3" x14ac:dyDescent="0.25">
      <c r="A3389">
        <v>3510500</v>
      </c>
      <c r="B3389">
        <v>2</v>
      </c>
      <c r="C3389" t="s">
        <v>891</v>
      </c>
    </row>
    <row r="3390" spans="1:3" x14ac:dyDescent="0.25">
      <c r="A3390">
        <v>3510609</v>
      </c>
      <c r="B3390">
        <v>2</v>
      </c>
      <c r="C3390" t="s">
        <v>891</v>
      </c>
    </row>
    <row r="3391" spans="1:3" x14ac:dyDescent="0.25">
      <c r="A3391">
        <v>3510708</v>
      </c>
      <c r="B3391">
        <v>2</v>
      </c>
      <c r="C3391" t="s">
        <v>891</v>
      </c>
    </row>
    <row r="3392" spans="1:3" x14ac:dyDescent="0.25">
      <c r="A3392">
        <v>3510807</v>
      </c>
      <c r="B3392">
        <v>2</v>
      </c>
      <c r="C3392" t="s">
        <v>891</v>
      </c>
    </row>
    <row r="3393" spans="1:3" x14ac:dyDescent="0.25">
      <c r="A3393">
        <v>3510906</v>
      </c>
      <c r="B3393">
        <v>2</v>
      </c>
      <c r="C3393" t="s">
        <v>891</v>
      </c>
    </row>
    <row r="3394" spans="1:3" x14ac:dyDescent="0.25">
      <c r="A3394">
        <v>3511003</v>
      </c>
      <c r="B3394">
        <v>2</v>
      </c>
      <c r="C3394" t="s">
        <v>891</v>
      </c>
    </row>
    <row r="3395" spans="1:3" x14ac:dyDescent="0.25">
      <c r="A3395">
        <v>3511102</v>
      </c>
      <c r="B3395">
        <v>2</v>
      </c>
      <c r="C3395" t="s">
        <v>891</v>
      </c>
    </row>
    <row r="3396" spans="1:3" x14ac:dyDescent="0.25">
      <c r="A3396">
        <v>3511201</v>
      </c>
      <c r="B3396">
        <v>2</v>
      </c>
      <c r="C3396" t="s">
        <v>891</v>
      </c>
    </row>
    <row r="3397" spans="1:3" x14ac:dyDescent="0.25">
      <c r="A3397">
        <v>3511300</v>
      </c>
      <c r="B3397">
        <v>2</v>
      </c>
      <c r="C3397" t="s">
        <v>891</v>
      </c>
    </row>
    <row r="3398" spans="1:3" x14ac:dyDescent="0.25">
      <c r="A3398">
        <v>3511409</v>
      </c>
      <c r="B3398">
        <v>2</v>
      </c>
      <c r="C3398" t="s">
        <v>891</v>
      </c>
    </row>
    <row r="3399" spans="1:3" x14ac:dyDescent="0.25">
      <c r="A3399">
        <v>3511508</v>
      </c>
      <c r="B3399">
        <v>2</v>
      </c>
      <c r="C3399" t="s">
        <v>891</v>
      </c>
    </row>
    <row r="3400" spans="1:3" x14ac:dyDescent="0.25">
      <c r="A3400">
        <v>3511607</v>
      </c>
      <c r="B3400">
        <v>2</v>
      </c>
      <c r="C3400" t="s">
        <v>891</v>
      </c>
    </row>
    <row r="3401" spans="1:3" x14ac:dyDescent="0.25">
      <c r="A3401">
        <v>3511706</v>
      </c>
      <c r="B3401">
        <v>2</v>
      </c>
      <c r="C3401" t="s">
        <v>891</v>
      </c>
    </row>
    <row r="3402" spans="1:3" x14ac:dyDescent="0.25">
      <c r="A3402">
        <v>3511904</v>
      </c>
      <c r="B3402">
        <v>2</v>
      </c>
      <c r="C3402" t="s">
        <v>891</v>
      </c>
    </row>
    <row r="3403" spans="1:3" x14ac:dyDescent="0.25">
      <c r="A3403">
        <v>3512001</v>
      </c>
      <c r="B3403">
        <v>2</v>
      </c>
      <c r="C3403" t="s">
        <v>891</v>
      </c>
    </row>
    <row r="3404" spans="1:3" x14ac:dyDescent="0.25">
      <c r="A3404">
        <v>3512100</v>
      </c>
      <c r="B3404">
        <v>2</v>
      </c>
      <c r="C3404" t="s">
        <v>891</v>
      </c>
    </row>
    <row r="3405" spans="1:3" x14ac:dyDescent="0.25">
      <c r="A3405">
        <v>3512209</v>
      </c>
      <c r="B3405">
        <v>2</v>
      </c>
      <c r="C3405" t="s">
        <v>891</v>
      </c>
    </row>
    <row r="3406" spans="1:3" x14ac:dyDescent="0.25">
      <c r="A3406">
        <v>3512308</v>
      </c>
      <c r="B3406">
        <v>2</v>
      </c>
      <c r="C3406" t="s">
        <v>891</v>
      </c>
    </row>
    <row r="3407" spans="1:3" x14ac:dyDescent="0.25">
      <c r="A3407">
        <v>3512407</v>
      </c>
      <c r="B3407">
        <v>2</v>
      </c>
      <c r="C3407" t="s">
        <v>891</v>
      </c>
    </row>
    <row r="3408" spans="1:3" x14ac:dyDescent="0.25">
      <c r="A3408">
        <v>3512506</v>
      </c>
      <c r="B3408">
        <v>2</v>
      </c>
      <c r="C3408" t="s">
        <v>891</v>
      </c>
    </row>
    <row r="3409" spans="1:3" x14ac:dyDescent="0.25">
      <c r="A3409">
        <v>3512605</v>
      </c>
      <c r="B3409">
        <v>2</v>
      </c>
      <c r="C3409" t="s">
        <v>891</v>
      </c>
    </row>
    <row r="3410" spans="1:3" x14ac:dyDescent="0.25">
      <c r="A3410">
        <v>3512704</v>
      </c>
      <c r="B3410">
        <v>2</v>
      </c>
      <c r="C3410" t="s">
        <v>891</v>
      </c>
    </row>
    <row r="3411" spans="1:3" x14ac:dyDescent="0.25">
      <c r="A3411">
        <v>3512803</v>
      </c>
      <c r="B3411">
        <v>2</v>
      </c>
      <c r="C3411" t="s">
        <v>891</v>
      </c>
    </row>
    <row r="3412" spans="1:3" x14ac:dyDescent="0.25">
      <c r="A3412">
        <v>3512902</v>
      </c>
      <c r="B3412">
        <v>2</v>
      </c>
      <c r="C3412" t="s">
        <v>891</v>
      </c>
    </row>
    <row r="3413" spans="1:3" x14ac:dyDescent="0.25">
      <c r="A3413">
        <v>3513009</v>
      </c>
      <c r="B3413">
        <v>2</v>
      </c>
      <c r="C3413" t="s">
        <v>891</v>
      </c>
    </row>
    <row r="3414" spans="1:3" x14ac:dyDescent="0.25">
      <c r="A3414">
        <v>3513108</v>
      </c>
      <c r="B3414">
        <v>2</v>
      </c>
      <c r="C3414" t="s">
        <v>891</v>
      </c>
    </row>
    <row r="3415" spans="1:3" x14ac:dyDescent="0.25">
      <c r="A3415">
        <v>3513207</v>
      </c>
      <c r="B3415">
        <v>2</v>
      </c>
      <c r="C3415" t="s">
        <v>891</v>
      </c>
    </row>
    <row r="3416" spans="1:3" x14ac:dyDescent="0.25">
      <c r="A3416">
        <v>3513306</v>
      </c>
      <c r="B3416">
        <v>2</v>
      </c>
      <c r="C3416" t="s">
        <v>891</v>
      </c>
    </row>
    <row r="3417" spans="1:3" x14ac:dyDescent="0.25">
      <c r="A3417">
        <v>3513405</v>
      </c>
      <c r="B3417">
        <v>2</v>
      </c>
      <c r="C3417" t="s">
        <v>891</v>
      </c>
    </row>
    <row r="3418" spans="1:3" x14ac:dyDescent="0.25">
      <c r="A3418">
        <v>3513504</v>
      </c>
      <c r="B3418">
        <v>2</v>
      </c>
      <c r="C3418" t="s">
        <v>891</v>
      </c>
    </row>
    <row r="3419" spans="1:3" x14ac:dyDescent="0.25">
      <c r="A3419">
        <v>3513603</v>
      </c>
      <c r="B3419">
        <v>2</v>
      </c>
      <c r="C3419" t="s">
        <v>891</v>
      </c>
    </row>
    <row r="3420" spans="1:3" x14ac:dyDescent="0.25">
      <c r="A3420">
        <v>3513702</v>
      </c>
      <c r="B3420">
        <v>2</v>
      </c>
      <c r="C3420" t="s">
        <v>891</v>
      </c>
    </row>
    <row r="3421" spans="1:3" x14ac:dyDescent="0.25">
      <c r="A3421">
        <v>3513801</v>
      </c>
      <c r="B3421">
        <v>2</v>
      </c>
      <c r="C3421" t="s">
        <v>891</v>
      </c>
    </row>
    <row r="3422" spans="1:3" x14ac:dyDescent="0.25">
      <c r="A3422">
        <v>3513850</v>
      </c>
      <c r="B3422">
        <v>2</v>
      </c>
      <c r="C3422" t="s">
        <v>891</v>
      </c>
    </row>
    <row r="3423" spans="1:3" x14ac:dyDescent="0.25">
      <c r="A3423">
        <v>3513900</v>
      </c>
      <c r="B3423">
        <v>2</v>
      </c>
      <c r="C3423" t="s">
        <v>891</v>
      </c>
    </row>
    <row r="3424" spans="1:3" x14ac:dyDescent="0.25">
      <c r="A3424">
        <v>3514007</v>
      </c>
      <c r="B3424">
        <v>2</v>
      </c>
      <c r="C3424" t="s">
        <v>891</v>
      </c>
    </row>
    <row r="3425" spans="1:3" x14ac:dyDescent="0.25">
      <c r="A3425">
        <v>3514106</v>
      </c>
      <c r="B3425">
        <v>2</v>
      </c>
      <c r="C3425" t="s">
        <v>891</v>
      </c>
    </row>
    <row r="3426" spans="1:3" x14ac:dyDescent="0.25">
      <c r="A3426">
        <v>3514205</v>
      </c>
      <c r="B3426">
        <v>2</v>
      </c>
      <c r="C3426" t="s">
        <v>891</v>
      </c>
    </row>
    <row r="3427" spans="1:3" x14ac:dyDescent="0.25">
      <c r="A3427">
        <v>3514304</v>
      </c>
      <c r="B3427">
        <v>2</v>
      </c>
      <c r="C3427" t="s">
        <v>891</v>
      </c>
    </row>
    <row r="3428" spans="1:3" x14ac:dyDescent="0.25">
      <c r="A3428">
        <v>3514403</v>
      </c>
      <c r="B3428">
        <v>2</v>
      </c>
      <c r="C3428" t="s">
        <v>891</v>
      </c>
    </row>
    <row r="3429" spans="1:3" x14ac:dyDescent="0.25">
      <c r="A3429">
        <v>3514502</v>
      </c>
      <c r="B3429">
        <v>2</v>
      </c>
      <c r="C3429" t="s">
        <v>891</v>
      </c>
    </row>
    <row r="3430" spans="1:3" x14ac:dyDescent="0.25">
      <c r="A3430">
        <v>3514601</v>
      </c>
      <c r="B3430">
        <v>2</v>
      </c>
      <c r="C3430" t="s">
        <v>891</v>
      </c>
    </row>
    <row r="3431" spans="1:3" x14ac:dyDescent="0.25">
      <c r="A3431">
        <v>3514700</v>
      </c>
      <c r="B3431">
        <v>2</v>
      </c>
      <c r="C3431" t="s">
        <v>891</v>
      </c>
    </row>
    <row r="3432" spans="1:3" x14ac:dyDescent="0.25">
      <c r="A3432">
        <v>3514809</v>
      </c>
      <c r="B3432">
        <v>2</v>
      </c>
      <c r="C3432" t="s">
        <v>891</v>
      </c>
    </row>
    <row r="3433" spans="1:3" x14ac:dyDescent="0.25">
      <c r="A3433">
        <v>3514908</v>
      </c>
      <c r="B3433">
        <v>2</v>
      </c>
      <c r="C3433" t="s">
        <v>891</v>
      </c>
    </row>
    <row r="3434" spans="1:3" x14ac:dyDescent="0.25">
      <c r="A3434">
        <v>3514924</v>
      </c>
      <c r="B3434">
        <v>2</v>
      </c>
      <c r="C3434" t="s">
        <v>891</v>
      </c>
    </row>
    <row r="3435" spans="1:3" x14ac:dyDescent="0.25">
      <c r="A3435">
        <v>3514957</v>
      </c>
      <c r="B3435">
        <v>2</v>
      </c>
      <c r="C3435" t="s">
        <v>891</v>
      </c>
    </row>
    <row r="3436" spans="1:3" x14ac:dyDescent="0.25">
      <c r="A3436">
        <v>3515004</v>
      </c>
      <c r="B3436">
        <v>2</v>
      </c>
      <c r="C3436" t="s">
        <v>891</v>
      </c>
    </row>
    <row r="3437" spans="1:3" x14ac:dyDescent="0.25">
      <c r="A3437">
        <v>3515103</v>
      </c>
      <c r="B3437">
        <v>2</v>
      </c>
      <c r="C3437" t="s">
        <v>891</v>
      </c>
    </row>
    <row r="3438" spans="1:3" x14ac:dyDescent="0.25">
      <c r="A3438">
        <v>3515129</v>
      </c>
      <c r="B3438">
        <v>2</v>
      </c>
      <c r="C3438" t="s">
        <v>891</v>
      </c>
    </row>
    <row r="3439" spans="1:3" x14ac:dyDescent="0.25">
      <c r="A3439">
        <v>3515152</v>
      </c>
      <c r="B3439">
        <v>2</v>
      </c>
      <c r="C3439" t="s">
        <v>891</v>
      </c>
    </row>
    <row r="3440" spans="1:3" x14ac:dyDescent="0.25">
      <c r="A3440">
        <v>3515186</v>
      </c>
      <c r="B3440">
        <v>2</v>
      </c>
      <c r="C3440" t="s">
        <v>891</v>
      </c>
    </row>
    <row r="3441" spans="1:3" x14ac:dyDescent="0.25">
      <c r="A3441">
        <v>3515194</v>
      </c>
      <c r="B3441">
        <v>2</v>
      </c>
      <c r="C3441" t="s">
        <v>891</v>
      </c>
    </row>
    <row r="3442" spans="1:3" x14ac:dyDescent="0.25">
      <c r="A3442">
        <v>3515202</v>
      </c>
      <c r="B3442">
        <v>2</v>
      </c>
      <c r="C3442" t="s">
        <v>891</v>
      </c>
    </row>
    <row r="3443" spans="1:3" x14ac:dyDescent="0.25">
      <c r="A3443">
        <v>3515301</v>
      </c>
      <c r="B3443">
        <v>2</v>
      </c>
      <c r="C3443" t="s">
        <v>891</v>
      </c>
    </row>
    <row r="3444" spans="1:3" x14ac:dyDescent="0.25">
      <c r="A3444">
        <v>3515350</v>
      </c>
      <c r="B3444">
        <v>2</v>
      </c>
      <c r="C3444" t="s">
        <v>891</v>
      </c>
    </row>
    <row r="3445" spans="1:3" x14ac:dyDescent="0.25">
      <c r="A3445">
        <v>3515400</v>
      </c>
      <c r="B3445">
        <v>2</v>
      </c>
      <c r="C3445" t="s">
        <v>891</v>
      </c>
    </row>
    <row r="3446" spans="1:3" x14ac:dyDescent="0.25">
      <c r="A3446">
        <v>3515509</v>
      </c>
      <c r="B3446">
        <v>2</v>
      </c>
      <c r="C3446" t="s">
        <v>891</v>
      </c>
    </row>
    <row r="3447" spans="1:3" x14ac:dyDescent="0.25">
      <c r="A3447">
        <v>3515608</v>
      </c>
      <c r="B3447">
        <v>2</v>
      </c>
      <c r="C3447" t="s">
        <v>891</v>
      </c>
    </row>
    <row r="3448" spans="1:3" x14ac:dyDescent="0.25">
      <c r="A3448">
        <v>3515657</v>
      </c>
      <c r="B3448">
        <v>2</v>
      </c>
      <c r="C3448" t="s">
        <v>891</v>
      </c>
    </row>
    <row r="3449" spans="1:3" x14ac:dyDescent="0.25">
      <c r="A3449">
        <v>3515707</v>
      </c>
      <c r="B3449">
        <v>2</v>
      </c>
      <c r="C3449" t="s">
        <v>891</v>
      </c>
    </row>
    <row r="3450" spans="1:3" x14ac:dyDescent="0.25">
      <c r="A3450">
        <v>3515806</v>
      </c>
      <c r="B3450">
        <v>2</v>
      </c>
      <c r="C3450" t="s">
        <v>891</v>
      </c>
    </row>
    <row r="3451" spans="1:3" x14ac:dyDescent="0.25">
      <c r="A3451">
        <v>3515905</v>
      </c>
      <c r="B3451">
        <v>2</v>
      </c>
      <c r="C3451" t="s">
        <v>891</v>
      </c>
    </row>
    <row r="3452" spans="1:3" x14ac:dyDescent="0.25">
      <c r="A3452">
        <v>3516002</v>
      </c>
      <c r="B3452">
        <v>2</v>
      </c>
      <c r="C3452" t="s">
        <v>891</v>
      </c>
    </row>
    <row r="3453" spans="1:3" x14ac:dyDescent="0.25">
      <c r="A3453">
        <v>3516101</v>
      </c>
      <c r="B3453">
        <v>2</v>
      </c>
      <c r="C3453" t="s">
        <v>891</v>
      </c>
    </row>
    <row r="3454" spans="1:3" x14ac:dyDescent="0.25">
      <c r="A3454">
        <v>3516200</v>
      </c>
      <c r="B3454">
        <v>2</v>
      </c>
      <c r="C3454" t="s">
        <v>891</v>
      </c>
    </row>
    <row r="3455" spans="1:3" x14ac:dyDescent="0.25">
      <c r="A3455">
        <v>3516309</v>
      </c>
      <c r="B3455">
        <v>2</v>
      </c>
      <c r="C3455" t="s">
        <v>891</v>
      </c>
    </row>
    <row r="3456" spans="1:3" x14ac:dyDescent="0.25">
      <c r="A3456">
        <v>3516408</v>
      </c>
      <c r="B3456">
        <v>2</v>
      </c>
      <c r="C3456" t="s">
        <v>891</v>
      </c>
    </row>
    <row r="3457" spans="1:3" x14ac:dyDescent="0.25">
      <c r="A3457">
        <v>3516507</v>
      </c>
      <c r="B3457">
        <v>2</v>
      </c>
      <c r="C3457" t="s">
        <v>891</v>
      </c>
    </row>
    <row r="3458" spans="1:3" x14ac:dyDescent="0.25">
      <c r="A3458">
        <v>3516606</v>
      </c>
      <c r="B3458">
        <v>2</v>
      </c>
      <c r="C3458" t="s">
        <v>891</v>
      </c>
    </row>
    <row r="3459" spans="1:3" x14ac:dyDescent="0.25">
      <c r="A3459">
        <v>3516705</v>
      </c>
      <c r="B3459">
        <v>2</v>
      </c>
      <c r="C3459" t="s">
        <v>891</v>
      </c>
    </row>
    <row r="3460" spans="1:3" x14ac:dyDescent="0.25">
      <c r="A3460">
        <v>3516804</v>
      </c>
      <c r="B3460">
        <v>2</v>
      </c>
      <c r="C3460" t="s">
        <v>891</v>
      </c>
    </row>
    <row r="3461" spans="1:3" x14ac:dyDescent="0.25">
      <c r="A3461">
        <v>3516853</v>
      </c>
      <c r="B3461">
        <v>2</v>
      </c>
      <c r="C3461" t="s">
        <v>891</v>
      </c>
    </row>
    <row r="3462" spans="1:3" x14ac:dyDescent="0.25">
      <c r="A3462">
        <v>3516903</v>
      </c>
      <c r="B3462">
        <v>2</v>
      </c>
      <c r="C3462" t="s">
        <v>891</v>
      </c>
    </row>
    <row r="3463" spans="1:3" x14ac:dyDescent="0.25">
      <c r="A3463">
        <v>3517000</v>
      </c>
      <c r="B3463">
        <v>2</v>
      </c>
      <c r="C3463" t="s">
        <v>891</v>
      </c>
    </row>
    <row r="3464" spans="1:3" x14ac:dyDescent="0.25">
      <c r="A3464">
        <v>3517109</v>
      </c>
      <c r="B3464">
        <v>2</v>
      </c>
      <c r="C3464" t="s">
        <v>891</v>
      </c>
    </row>
    <row r="3465" spans="1:3" x14ac:dyDescent="0.25">
      <c r="A3465">
        <v>3517208</v>
      </c>
      <c r="B3465">
        <v>2</v>
      </c>
      <c r="C3465" t="s">
        <v>891</v>
      </c>
    </row>
    <row r="3466" spans="1:3" x14ac:dyDescent="0.25">
      <c r="A3466">
        <v>3517307</v>
      </c>
      <c r="B3466">
        <v>2</v>
      </c>
      <c r="C3466" t="s">
        <v>891</v>
      </c>
    </row>
    <row r="3467" spans="1:3" x14ac:dyDescent="0.25">
      <c r="A3467">
        <v>3517406</v>
      </c>
      <c r="B3467">
        <v>2</v>
      </c>
      <c r="C3467" t="s">
        <v>891</v>
      </c>
    </row>
    <row r="3468" spans="1:3" x14ac:dyDescent="0.25">
      <c r="A3468">
        <v>3517505</v>
      </c>
      <c r="B3468">
        <v>2</v>
      </c>
      <c r="C3468" t="s">
        <v>891</v>
      </c>
    </row>
    <row r="3469" spans="1:3" x14ac:dyDescent="0.25">
      <c r="A3469">
        <v>3517604</v>
      </c>
      <c r="B3469">
        <v>2</v>
      </c>
      <c r="C3469" t="s">
        <v>891</v>
      </c>
    </row>
    <row r="3470" spans="1:3" x14ac:dyDescent="0.25">
      <c r="A3470">
        <v>3517703</v>
      </c>
      <c r="B3470">
        <v>2</v>
      </c>
      <c r="C3470" t="s">
        <v>891</v>
      </c>
    </row>
    <row r="3471" spans="1:3" x14ac:dyDescent="0.25">
      <c r="A3471">
        <v>3517802</v>
      </c>
      <c r="B3471">
        <v>2</v>
      </c>
      <c r="C3471" t="s">
        <v>891</v>
      </c>
    </row>
    <row r="3472" spans="1:3" x14ac:dyDescent="0.25">
      <c r="A3472">
        <v>3517901</v>
      </c>
      <c r="B3472">
        <v>2</v>
      </c>
      <c r="C3472" t="s">
        <v>891</v>
      </c>
    </row>
    <row r="3473" spans="1:3" x14ac:dyDescent="0.25">
      <c r="A3473">
        <v>3518008</v>
      </c>
      <c r="B3473">
        <v>2</v>
      </c>
      <c r="C3473" t="s">
        <v>891</v>
      </c>
    </row>
    <row r="3474" spans="1:3" x14ac:dyDescent="0.25">
      <c r="A3474">
        <v>3518107</v>
      </c>
      <c r="B3474">
        <v>2</v>
      </c>
      <c r="C3474" t="s">
        <v>891</v>
      </c>
    </row>
    <row r="3475" spans="1:3" x14ac:dyDescent="0.25">
      <c r="A3475">
        <v>3518206</v>
      </c>
      <c r="B3475">
        <v>2</v>
      </c>
      <c r="C3475" t="s">
        <v>891</v>
      </c>
    </row>
    <row r="3476" spans="1:3" x14ac:dyDescent="0.25">
      <c r="A3476">
        <v>3518305</v>
      </c>
      <c r="B3476">
        <v>2</v>
      </c>
      <c r="C3476" t="s">
        <v>891</v>
      </c>
    </row>
    <row r="3477" spans="1:3" x14ac:dyDescent="0.25">
      <c r="A3477">
        <v>3518404</v>
      </c>
      <c r="B3477">
        <v>2</v>
      </c>
      <c r="C3477" t="s">
        <v>891</v>
      </c>
    </row>
    <row r="3478" spans="1:3" x14ac:dyDescent="0.25">
      <c r="A3478">
        <v>3518503</v>
      </c>
      <c r="B3478">
        <v>2</v>
      </c>
      <c r="C3478" t="s">
        <v>891</v>
      </c>
    </row>
    <row r="3479" spans="1:3" x14ac:dyDescent="0.25">
      <c r="A3479">
        <v>3518602</v>
      </c>
      <c r="B3479">
        <v>2</v>
      </c>
      <c r="C3479" t="s">
        <v>891</v>
      </c>
    </row>
    <row r="3480" spans="1:3" x14ac:dyDescent="0.25">
      <c r="A3480">
        <v>3518701</v>
      </c>
      <c r="B3480">
        <v>2</v>
      </c>
      <c r="C3480" t="s">
        <v>891</v>
      </c>
    </row>
    <row r="3481" spans="1:3" x14ac:dyDescent="0.25">
      <c r="A3481">
        <v>3518800</v>
      </c>
      <c r="B3481">
        <v>2</v>
      </c>
      <c r="C3481" t="s">
        <v>891</v>
      </c>
    </row>
    <row r="3482" spans="1:3" x14ac:dyDescent="0.25">
      <c r="A3482">
        <v>3518859</v>
      </c>
      <c r="B3482">
        <v>2</v>
      </c>
      <c r="C3482" t="s">
        <v>891</v>
      </c>
    </row>
    <row r="3483" spans="1:3" x14ac:dyDescent="0.25">
      <c r="A3483">
        <v>3518909</v>
      </c>
      <c r="B3483">
        <v>2</v>
      </c>
      <c r="C3483" t="s">
        <v>891</v>
      </c>
    </row>
    <row r="3484" spans="1:3" x14ac:dyDescent="0.25">
      <c r="A3484">
        <v>3519006</v>
      </c>
      <c r="B3484">
        <v>2</v>
      </c>
      <c r="C3484" t="s">
        <v>891</v>
      </c>
    </row>
    <row r="3485" spans="1:3" x14ac:dyDescent="0.25">
      <c r="A3485">
        <v>3519055</v>
      </c>
      <c r="B3485">
        <v>2</v>
      </c>
      <c r="C3485" t="s">
        <v>891</v>
      </c>
    </row>
    <row r="3486" spans="1:3" x14ac:dyDescent="0.25">
      <c r="A3486">
        <v>3519071</v>
      </c>
      <c r="B3486">
        <v>2</v>
      </c>
      <c r="C3486" t="s">
        <v>891</v>
      </c>
    </row>
    <row r="3487" spans="1:3" x14ac:dyDescent="0.25">
      <c r="A3487">
        <v>3519105</v>
      </c>
      <c r="B3487">
        <v>2</v>
      </c>
      <c r="C3487" t="s">
        <v>891</v>
      </c>
    </row>
    <row r="3488" spans="1:3" x14ac:dyDescent="0.25">
      <c r="A3488">
        <v>3519204</v>
      </c>
      <c r="B3488">
        <v>2</v>
      </c>
      <c r="C3488" t="s">
        <v>891</v>
      </c>
    </row>
    <row r="3489" spans="1:3" x14ac:dyDescent="0.25">
      <c r="A3489">
        <v>3519253</v>
      </c>
      <c r="B3489">
        <v>2</v>
      </c>
      <c r="C3489" t="s">
        <v>891</v>
      </c>
    </row>
    <row r="3490" spans="1:3" x14ac:dyDescent="0.25">
      <c r="A3490">
        <v>3519303</v>
      </c>
      <c r="B3490">
        <v>2</v>
      </c>
      <c r="C3490" t="s">
        <v>891</v>
      </c>
    </row>
    <row r="3491" spans="1:3" x14ac:dyDescent="0.25">
      <c r="A3491">
        <v>3519402</v>
      </c>
      <c r="B3491">
        <v>2</v>
      </c>
      <c r="C3491" t="s">
        <v>891</v>
      </c>
    </row>
    <row r="3492" spans="1:3" x14ac:dyDescent="0.25">
      <c r="A3492">
        <v>3519501</v>
      </c>
      <c r="B3492">
        <v>2</v>
      </c>
      <c r="C3492" t="s">
        <v>891</v>
      </c>
    </row>
    <row r="3493" spans="1:3" x14ac:dyDescent="0.25">
      <c r="A3493">
        <v>3519600</v>
      </c>
      <c r="B3493">
        <v>2</v>
      </c>
      <c r="C3493" t="s">
        <v>891</v>
      </c>
    </row>
    <row r="3494" spans="1:3" x14ac:dyDescent="0.25">
      <c r="A3494">
        <v>3519709</v>
      </c>
      <c r="B3494">
        <v>2</v>
      </c>
      <c r="C3494" t="s">
        <v>891</v>
      </c>
    </row>
    <row r="3495" spans="1:3" x14ac:dyDescent="0.25">
      <c r="A3495">
        <v>3519808</v>
      </c>
      <c r="B3495">
        <v>2</v>
      </c>
      <c r="C3495" t="s">
        <v>891</v>
      </c>
    </row>
    <row r="3496" spans="1:3" x14ac:dyDescent="0.25">
      <c r="A3496">
        <v>3519907</v>
      </c>
      <c r="B3496">
        <v>2</v>
      </c>
      <c r="C3496" t="s">
        <v>891</v>
      </c>
    </row>
    <row r="3497" spans="1:3" x14ac:dyDescent="0.25">
      <c r="A3497">
        <v>3520004</v>
      </c>
      <c r="B3497">
        <v>2</v>
      </c>
      <c r="C3497" t="s">
        <v>891</v>
      </c>
    </row>
    <row r="3498" spans="1:3" x14ac:dyDescent="0.25">
      <c r="A3498">
        <v>3520103</v>
      </c>
      <c r="B3498">
        <v>2</v>
      </c>
      <c r="C3498" t="s">
        <v>891</v>
      </c>
    </row>
    <row r="3499" spans="1:3" x14ac:dyDescent="0.25">
      <c r="A3499">
        <v>3520202</v>
      </c>
      <c r="B3499">
        <v>2</v>
      </c>
      <c r="C3499" t="s">
        <v>891</v>
      </c>
    </row>
    <row r="3500" spans="1:3" x14ac:dyDescent="0.25">
      <c r="A3500">
        <v>3520301</v>
      </c>
      <c r="B3500">
        <v>2</v>
      </c>
      <c r="C3500" t="s">
        <v>891</v>
      </c>
    </row>
    <row r="3501" spans="1:3" x14ac:dyDescent="0.25">
      <c r="A3501">
        <v>3520400</v>
      </c>
      <c r="B3501">
        <v>2</v>
      </c>
      <c r="C3501" t="s">
        <v>891</v>
      </c>
    </row>
    <row r="3502" spans="1:3" x14ac:dyDescent="0.25">
      <c r="A3502">
        <v>3520426</v>
      </c>
      <c r="B3502">
        <v>2</v>
      </c>
      <c r="C3502" t="s">
        <v>891</v>
      </c>
    </row>
    <row r="3503" spans="1:3" x14ac:dyDescent="0.25">
      <c r="A3503">
        <v>3520442</v>
      </c>
      <c r="B3503">
        <v>2</v>
      </c>
      <c r="C3503" t="s">
        <v>891</v>
      </c>
    </row>
    <row r="3504" spans="1:3" x14ac:dyDescent="0.25">
      <c r="A3504">
        <v>3520509</v>
      </c>
      <c r="B3504">
        <v>2</v>
      </c>
      <c r="C3504" t="s">
        <v>891</v>
      </c>
    </row>
    <row r="3505" spans="1:3" x14ac:dyDescent="0.25">
      <c r="A3505">
        <v>3520608</v>
      </c>
      <c r="B3505">
        <v>2</v>
      </c>
      <c r="C3505" t="s">
        <v>891</v>
      </c>
    </row>
    <row r="3506" spans="1:3" x14ac:dyDescent="0.25">
      <c r="A3506">
        <v>3520707</v>
      </c>
      <c r="B3506">
        <v>2</v>
      </c>
      <c r="C3506" t="s">
        <v>891</v>
      </c>
    </row>
    <row r="3507" spans="1:3" x14ac:dyDescent="0.25">
      <c r="A3507">
        <v>3520806</v>
      </c>
      <c r="B3507">
        <v>2</v>
      </c>
      <c r="C3507" t="s">
        <v>891</v>
      </c>
    </row>
    <row r="3508" spans="1:3" x14ac:dyDescent="0.25">
      <c r="A3508">
        <v>3520905</v>
      </c>
      <c r="B3508">
        <v>2</v>
      </c>
      <c r="C3508" t="s">
        <v>891</v>
      </c>
    </row>
    <row r="3509" spans="1:3" x14ac:dyDescent="0.25">
      <c r="A3509">
        <v>3521002</v>
      </c>
      <c r="B3509">
        <v>2</v>
      </c>
      <c r="C3509" t="s">
        <v>891</v>
      </c>
    </row>
    <row r="3510" spans="1:3" x14ac:dyDescent="0.25">
      <c r="A3510">
        <v>3521101</v>
      </c>
      <c r="B3510">
        <v>2</v>
      </c>
      <c r="C3510" t="s">
        <v>891</v>
      </c>
    </row>
    <row r="3511" spans="1:3" x14ac:dyDescent="0.25">
      <c r="A3511">
        <v>3521150</v>
      </c>
      <c r="B3511">
        <v>2</v>
      </c>
      <c r="C3511" t="s">
        <v>891</v>
      </c>
    </row>
    <row r="3512" spans="1:3" x14ac:dyDescent="0.25">
      <c r="A3512">
        <v>3521200</v>
      </c>
      <c r="B3512">
        <v>2</v>
      </c>
      <c r="C3512" t="s">
        <v>891</v>
      </c>
    </row>
    <row r="3513" spans="1:3" x14ac:dyDescent="0.25">
      <c r="A3513">
        <v>3521309</v>
      </c>
      <c r="B3513">
        <v>2</v>
      </c>
      <c r="C3513" t="s">
        <v>891</v>
      </c>
    </row>
    <row r="3514" spans="1:3" x14ac:dyDescent="0.25">
      <c r="A3514">
        <v>3521408</v>
      </c>
      <c r="B3514">
        <v>2</v>
      </c>
      <c r="C3514" t="s">
        <v>891</v>
      </c>
    </row>
    <row r="3515" spans="1:3" x14ac:dyDescent="0.25">
      <c r="A3515">
        <v>3521507</v>
      </c>
      <c r="B3515">
        <v>2</v>
      </c>
      <c r="C3515" t="s">
        <v>891</v>
      </c>
    </row>
    <row r="3516" spans="1:3" x14ac:dyDescent="0.25">
      <c r="A3516">
        <v>3521606</v>
      </c>
      <c r="B3516">
        <v>2</v>
      </c>
      <c r="C3516" t="s">
        <v>891</v>
      </c>
    </row>
    <row r="3517" spans="1:3" x14ac:dyDescent="0.25">
      <c r="A3517">
        <v>3521705</v>
      </c>
      <c r="B3517">
        <v>2</v>
      </c>
      <c r="C3517" t="s">
        <v>891</v>
      </c>
    </row>
    <row r="3518" spans="1:3" x14ac:dyDescent="0.25">
      <c r="A3518">
        <v>3521804</v>
      </c>
      <c r="B3518">
        <v>2</v>
      </c>
      <c r="C3518" t="s">
        <v>891</v>
      </c>
    </row>
    <row r="3519" spans="1:3" x14ac:dyDescent="0.25">
      <c r="A3519">
        <v>3521903</v>
      </c>
      <c r="B3519">
        <v>2</v>
      </c>
      <c r="C3519" t="s">
        <v>891</v>
      </c>
    </row>
    <row r="3520" spans="1:3" x14ac:dyDescent="0.25">
      <c r="A3520">
        <v>3522000</v>
      </c>
      <c r="B3520">
        <v>2</v>
      </c>
      <c r="C3520" t="s">
        <v>891</v>
      </c>
    </row>
    <row r="3521" spans="1:3" x14ac:dyDescent="0.25">
      <c r="A3521">
        <v>3522109</v>
      </c>
      <c r="B3521">
        <v>2</v>
      </c>
      <c r="C3521" t="s">
        <v>891</v>
      </c>
    </row>
    <row r="3522" spans="1:3" x14ac:dyDescent="0.25">
      <c r="A3522">
        <v>3522158</v>
      </c>
      <c r="B3522">
        <v>2</v>
      </c>
      <c r="C3522" t="s">
        <v>891</v>
      </c>
    </row>
    <row r="3523" spans="1:3" x14ac:dyDescent="0.25">
      <c r="A3523">
        <v>3522208</v>
      </c>
      <c r="B3523">
        <v>2</v>
      </c>
      <c r="C3523" t="s">
        <v>891</v>
      </c>
    </row>
    <row r="3524" spans="1:3" x14ac:dyDescent="0.25">
      <c r="A3524">
        <v>3522307</v>
      </c>
      <c r="B3524">
        <v>2</v>
      </c>
      <c r="C3524" t="s">
        <v>891</v>
      </c>
    </row>
    <row r="3525" spans="1:3" x14ac:dyDescent="0.25">
      <c r="A3525">
        <v>3522406</v>
      </c>
      <c r="B3525">
        <v>2</v>
      </c>
      <c r="C3525" t="s">
        <v>891</v>
      </c>
    </row>
    <row r="3526" spans="1:3" x14ac:dyDescent="0.25">
      <c r="A3526">
        <v>3522505</v>
      </c>
      <c r="B3526">
        <v>2</v>
      </c>
      <c r="C3526" t="s">
        <v>891</v>
      </c>
    </row>
    <row r="3527" spans="1:3" x14ac:dyDescent="0.25">
      <c r="A3527">
        <v>3522604</v>
      </c>
      <c r="B3527">
        <v>2</v>
      </c>
      <c r="C3527" t="s">
        <v>891</v>
      </c>
    </row>
    <row r="3528" spans="1:3" x14ac:dyDescent="0.25">
      <c r="A3528">
        <v>3522653</v>
      </c>
      <c r="B3528">
        <v>2</v>
      </c>
      <c r="C3528" t="s">
        <v>891</v>
      </c>
    </row>
    <row r="3529" spans="1:3" x14ac:dyDescent="0.25">
      <c r="A3529">
        <v>3522703</v>
      </c>
      <c r="B3529">
        <v>2</v>
      </c>
      <c r="C3529" t="s">
        <v>891</v>
      </c>
    </row>
    <row r="3530" spans="1:3" x14ac:dyDescent="0.25">
      <c r="A3530">
        <v>3522802</v>
      </c>
      <c r="B3530">
        <v>2</v>
      </c>
      <c r="C3530" t="s">
        <v>891</v>
      </c>
    </row>
    <row r="3531" spans="1:3" x14ac:dyDescent="0.25">
      <c r="A3531">
        <v>3522901</v>
      </c>
      <c r="B3531">
        <v>2</v>
      </c>
      <c r="C3531" t="s">
        <v>891</v>
      </c>
    </row>
    <row r="3532" spans="1:3" x14ac:dyDescent="0.25">
      <c r="A3532">
        <v>3523008</v>
      </c>
      <c r="B3532">
        <v>2</v>
      </c>
      <c r="C3532" t="s">
        <v>891</v>
      </c>
    </row>
    <row r="3533" spans="1:3" x14ac:dyDescent="0.25">
      <c r="A3533">
        <v>3523107</v>
      </c>
      <c r="B3533">
        <v>2</v>
      </c>
      <c r="C3533" t="s">
        <v>891</v>
      </c>
    </row>
    <row r="3534" spans="1:3" x14ac:dyDescent="0.25">
      <c r="A3534">
        <v>3523206</v>
      </c>
      <c r="B3534">
        <v>2</v>
      </c>
      <c r="C3534" t="s">
        <v>891</v>
      </c>
    </row>
    <row r="3535" spans="1:3" x14ac:dyDescent="0.25">
      <c r="A3535">
        <v>3523305</v>
      </c>
      <c r="B3535">
        <v>2</v>
      </c>
      <c r="C3535" t="s">
        <v>891</v>
      </c>
    </row>
    <row r="3536" spans="1:3" x14ac:dyDescent="0.25">
      <c r="A3536">
        <v>3523404</v>
      </c>
      <c r="B3536">
        <v>2</v>
      </c>
      <c r="C3536" t="s">
        <v>891</v>
      </c>
    </row>
    <row r="3537" spans="1:3" x14ac:dyDescent="0.25">
      <c r="A3537">
        <v>3523503</v>
      </c>
      <c r="B3537">
        <v>2</v>
      </c>
      <c r="C3537" t="s">
        <v>891</v>
      </c>
    </row>
    <row r="3538" spans="1:3" x14ac:dyDescent="0.25">
      <c r="A3538">
        <v>3523602</v>
      </c>
      <c r="B3538">
        <v>2</v>
      </c>
      <c r="C3538" t="s">
        <v>891</v>
      </c>
    </row>
    <row r="3539" spans="1:3" x14ac:dyDescent="0.25">
      <c r="A3539">
        <v>3523701</v>
      </c>
      <c r="B3539">
        <v>2</v>
      </c>
      <c r="C3539" t="s">
        <v>891</v>
      </c>
    </row>
    <row r="3540" spans="1:3" x14ac:dyDescent="0.25">
      <c r="A3540">
        <v>3523800</v>
      </c>
      <c r="B3540">
        <v>2</v>
      </c>
      <c r="C3540" t="s">
        <v>891</v>
      </c>
    </row>
    <row r="3541" spans="1:3" x14ac:dyDescent="0.25">
      <c r="A3541">
        <v>3523909</v>
      </c>
      <c r="B3541">
        <v>2</v>
      </c>
      <c r="C3541" t="s">
        <v>891</v>
      </c>
    </row>
    <row r="3542" spans="1:3" x14ac:dyDescent="0.25">
      <c r="A3542">
        <v>3524006</v>
      </c>
      <c r="B3542">
        <v>2</v>
      </c>
      <c r="C3542" t="s">
        <v>891</v>
      </c>
    </row>
    <row r="3543" spans="1:3" x14ac:dyDescent="0.25">
      <c r="A3543">
        <v>3524105</v>
      </c>
      <c r="B3543">
        <v>2</v>
      </c>
      <c r="C3543" t="s">
        <v>891</v>
      </c>
    </row>
    <row r="3544" spans="1:3" x14ac:dyDescent="0.25">
      <c r="A3544">
        <v>3524204</v>
      </c>
      <c r="B3544">
        <v>2</v>
      </c>
      <c r="C3544" t="s">
        <v>891</v>
      </c>
    </row>
    <row r="3545" spans="1:3" x14ac:dyDescent="0.25">
      <c r="A3545">
        <v>3524303</v>
      </c>
      <c r="B3545">
        <v>2</v>
      </c>
      <c r="C3545" t="s">
        <v>891</v>
      </c>
    </row>
    <row r="3546" spans="1:3" x14ac:dyDescent="0.25">
      <c r="A3546">
        <v>3524402</v>
      </c>
      <c r="B3546">
        <v>2</v>
      </c>
      <c r="C3546" t="s">
        <v>891</v>
      </c>
    </row>
    <row r="3547" spans="1:3" x14ac:dyDescent="0.25">
      <c r="A3547">
        <v>3524501</v>
      </c>
      <c r="B3547">
        <v>2</v>
      </c>
      <c r="C3547" t="s">
        <v>891</v>
      </c>
    </row>
    <row r="3548" spans="1:3" x14ac:dyDescent="0.25">
      <c r="A3548">
        <v>3524600</v>
      </c>
      <c r="B3548">
        <v>2</v>
      </c>
      <c r="C3548" t="s">
        <v>891</v>
      </c>
    </row>
    <row r="3549" spans="1:3" x14ac:dyDescent="0.25">
      <c r="A3549">
        <v>3524709</v>
      </c>
      <c r="B3549">
        <v>2</v>
      </c>
      <c r="C3549" t="s">
        <v>891</v>
      </c>
    </row>
    <row r="3550" spans="1:3" x14ac:dyDescent="0.25">
      <c r="A3550">
        <v>3524808</v>
      </c>
      <c r="B3550">
        <v>2</v>
      </c>
      <c r="C3550" t="s">
        <v>891</v>
      </c>
    </row>
    <row r="3551" spans="1:3" x14ac:dyDescent="0.25">
      <c r="A3551">
        <v>3524907</v>
      </c>
      <c r="B3551">
        <v>2</v>
      </c>
      <c r="C3551" t="s">
        <v>891</v>
      </c>
    </row>
    <row r="3552" spans="1:3" x14ac:dyDescent="0.25">
      <c r="A3552">
        <v>3525003</v>
      </c>
      <c r="B3552">
        <v>2</v>
      </c>
      <c r="C3552" t="s">
        <v>891</v>
      </c>
    </row>
    <row r="3553" spans="1:3" x14ac:dyDescent="0.25">
      <c r="A3553">
        <v>3525102</v>
      </c>
      <c r="B3553">
        <v>2</v>
      </c>
      <c r="C3553" t="s">
        <v>891</v>
      </c>
    </row>
    <row r="3554" spans="1:3" x14ac:dyDescent="0.25">
      <c r="A3554">
        <v>3525201</v>
      </c>
      <c r="B3554">
        <v>2</v>
      </c>
      <c r="C3554" t="s">
        <v>891</v>
      </c>
    </row>
    <row r="3555" spans="1:3" x14ac:dyDescent="0.25">
      <c r="A3555">
        <v>3525300</v>
      </c>
      <c r="B3555">
        <v>2</v>
      </c>
      <c r="C3555" t="s">
        <v>891</v>
      </c>
    </row>
    <row r="3556" spans="1:3" x14ac:dyDescent="0.25">
      <c r="A3556">
        <v>3525409</v>
      </c>
      <c r="B3556">
        <v>2</v>
      </c>
      <c r="C3556" t="s">
        <v>891</v>
      </c>
    </row>
    <row r="3557" spans="1:3" x14ac:dyDescent="0.25">
      <c r="A3557">
        <v>3525508</v>
      </c>
      <c r="B3557">
        <v>2</v>
      </c>
      <c r="C3557" t="s">
        <v>891</v>
      </c>
    </row>
    <row r="3558" spans="1:3" x14ac:dyDescent="0.25">
      <c r="A3558">
        <v>3525607</v>
      </c>
      <c r="B3558">
        <v>2</v>
      </c>
      <c r="C3558" t="s">
        <v>891</v>
      </c>
    </row>
    <row r="3559" spans="1:3" x14ac:dyDescent="0.25">
      <c r="A3559">
        <v>3525706</v>
      </c>
      <c r="B3559">
        <v>2</v>
      </c>
      <c r="C3559" t="s">
        <v>891</v>
      </c>
    </row>
    <row r="3560" spans="1:3" x14ac:dyDescent="0.25">
      <c r="A3560">
        <v>3525805</v>
      </c>
      <c r="B3560">
        <v>2</v>
      </c>
      <c r="C3560" t="s">
        <v>891</v>
      </c>
    </row>
    <row r="3561" spans="1:3" x14ac:dyDescent="0.25">
      <c r="A3561">
        <v>3525854</v>
      </c>
      <c r="B3561">
        <v>2</v>
      </c>
      <c r="C3561" t="s">
        <v>891</v>
      </c>
    </row>
    <row r="3562" spans="1:3" x14ac:dyDescent="0.25">
      <c r="A3562">
        <v>3525904</v>
      </c>
      <c r="B3562">
        <v>2</v>
      </c>
      <c r="C3562" t="s">
        <v>891</v>
      </c>
    </row>
    <row r="3563" spans="1:3" x14ac:dyDescent="0.25">
      <c r="A3563">
        <v>3526001</v>
      </c>
      <c r="B3563">
        <v>2</v>
      </c>
      <c r="C3563" t="s">
        <v>891</v>
      </c>
    </row>
    <row r="3564" spans="1:3" x14ac:dyDescent="0.25">
      <c r="A3564">
        <v>3526100</v>
      </c>
      <c r="B3564">
        <v>2</v>
      </c>
      <c r="C3564" t="s">
        <v>891</v>
      </c>
    </row>
    <row r="3565" spans="1:3" x14ac:dyDescent="0.25">
      <c r="A3565">
        <v>3526209</v>
      </c>
      <c r="B3565">
        <v>2</v>
      </c>
      <c r="C3565" t="s">
        <v>891</v>
      </c>
    </row>
    <row r="3566" spans="1:3" x14ac:dyDescent="0.25">
      <c r="A3566">
        <v>3526308</v>
      </c>
      <c r="B3566">
        <v>2</v>
      </c>
      <c r="C3566" t="s">
        <v>891</v>
      </c>
    </row>
    <row r="3567" spans="1:3" x14ac:dyDescent="0.25">
      <c r="A3567">
        <v>3526407</v>
      </c>
      <c r="B3567">
        <v>2</v>
      </c>
      <c r="C3567" t="s">
        <v>891</v>
      </c>
    </row>
    <row r="3568" spans="1:3" x14ac:dyDescent="0.25">
      <c r="A3568">
        <v>3526506</v>
      </c>
      <c r="B3568">
        <v>2</v>
      </c>
      <c r="C3568" t="s">
        <v>891</v>
      </c>
    </row>
    <row r="3569" spans="1:3" x14ac:dyDescent="0.25">
      <c r="A3569">
        <v>3526605</v>
      </c>
      <c r="B3569">
        <v>2</v>
      </c>
      <c r="C3569" t="s">
        <v>891</v>
      </c>
    </row>
    <row r="3570" spans="1:3" x14ac:dyDescent="0.25">
      <c r="A3570">
        <v>3526704</v>
      </c>
      <c r="B3570">
        <v>2</v>
      </c>
      <c r="C3570" t="s">
        <v>891</v>
      </c>
    </row>
    <row r="3571" spans="1:3" x14ac:dyDescent="0.25">
      <c r="A3571">
        <v>3526803</v>
      </c>
      <c r="B3571">
        <v>2</v>
      </c>
      <c r="C3571" t="s">
        <v>891</v>
      </c>
    </row>
    <row r="3572" spans="1:3" x14ac:dyDescent="0.25">
      <c r="A3572">
        <v>3526902</v>
      </c>
      <c r="B3572">
        <v>2</v>
      </c>
      <c r="C3572" t="s">
        <v>891</v>
      </c>
    </row>
    <row r="3573" spans="1:3" x14ac:dyDescent="0.25">
      <c r="A3573">
        <v>3527009</v>
      </c>
      <c r="B3573">
        <v>2</v>
      </c>
      <c r="C3573" t="s">
        <v>891</v>
      </c>
    </row>
    <row r="3574" spans="1:3" x14ac:dyDescent="0.25">
      <c r="A3574">
        <v>3527108</v>
      </c>
      <c r="B3574">
        <v>2</v>
      </c>
      <c r="C3574" t="s">
        <v>891</v>
      </c>
    </row>
    <row r="3575" spans="1:3" x14ac:dyDescent="0.25">
      <c r="A3575">
        <v>3527207</v>
      </c>
      <c r="B3575">
        <v>2</v>
      </c>
      <c r="C3575" t="s">
        <v>891</v>
      </c>
    </row>
    <row r="3576" spans="1:3" x14ac:dyDescent="0.25">
      <c r="A3576">
        <v>3527256</v>
      </c>
      <c r="B3576">
        <v>2</v>
      </c>
      <c r="C3576" t="s">
        <v>891</v>
      </c>
    </row>
    <row r="3577" spans="1:3" x14ac:dyDescent="0.25">
      <c r="A3577">
        <v>3527306</v>
      </c>
      <c r="B3577">
        <v>2</v>
      </c>
      <c r="C3577" t="s">
        <v>891</v>
      </c>
    </row>
    <row r="3578" spans="1:3" x14ac:dyDescent="0.25">
      <c r="A3578">
        <v>3527405</v>
      </c>
      <c r="B3578">
        <v>2</v>
      </c>
      <c r="C3578" t="s">
        <v>891</v>
      </c>
    </row>
    <row r="3579" spans="1:3" x14ac:dyDescent="0.25">
      <c r="A3579">
        <v>3527504</v>
      </c>
      <c r="B3579">
        <v>2</v>
      </c>
      <c r="C3579" t="s">
        <v>891</v>
      </c>
    </row>
    <row r="3580" spans="1:3" x14ac:dyDescent="0.25">
      <c r="A3580">
        <v>3527603</v>
      </c>
      <c r="B3580">
        <v>2</v>
      </c>
      <c r="C3580" t="s">
        <v>891</v>
      </c>
    </row>
    <row r="3581" spans="1:3" x14ac:dyDescent="0.25">
      <c r="A3581">
        <v>3527702</v>
      </c>
      <c r="B3581">
        <v>2</v>
      </c>
      <c r="C3581" t="s">
        <v>891</v>
      </c>
    </row>
    <row r="3582" spans="1:3" x14ac:dyDescent="0.25">
      <c r="A3582">
        <v>3527801</v>
      </c>
      <c r="B3582">
        <v>2</v>
      </c>
      <c r="C3582" t="s">
        <v>891</v>
      </c>
    </row>
    <row r="3583" spans="1:3" x14ac:dyDescent="0.25">
      <c r="A3583">
        <v>3527900</v>
      </c>
      <c r="B3583">
        <v>2</v>
      </c>
      <c r="C3583" t="s">
        <v>891</v>
      </c>
    </row>
    <row r="3584" spans="1:3" x14ac:dyDescent="0.25">
      <c r="A3584">
        <v>3528007</v>
      </c>
      <c r="B3584">
        <v>2</v>
      </c>
      <c r="C3584" t="s">
        <v>891</v>
      </c>
    </row>
    <row r="3585" spans="1:3" x14ac:dyDescent="0.25">
      <c r="A3585">
        <v>3528106</v>
      </c>
      <c r="B3585">
        <v>2</v>
      </c>
      <c r="C3585" t="s">
        <v>891</v>
      </c>
    </row>
    <row r="3586" spans="1:3" x14ac:dyDescent="0.25">
      <c r="A3586">
        <v>3528205</v>
      </c>
      <c r="B3586">
        <v>2</v>
      </c>
      <c r="C3586" t="s">
        <v>891</v>
      </c>
    </row>
    <row r="3587" spans="1:3" x14ac:dyDescent="0.25">
      <c r="A3587">
        <v>3528304</v>
      </c>
      <c r="B3587">
        <v>2</v>
      </c>
      <c r="C3587" t="s">
        <v>891</v>
      </c>
    </row>
    <row r="3588" spans="1:3" x14ac:dyDescent="0.25">
      <c r="A3588">
        <v>3528403</v>
      </c>
      <c r="B3588">
        <v>2</v>
      </c>
      <c r="C3588" t="s">
        <v>891</v>
      </c>
    </row>
    <row r="3589" spans="1:3" x14ac:dyDescent="0.25">
      <c r="A3589">
        <v>3528502</v>
      </c>
      <c r="B3589">
        <v>2</v>
      </c>
      <c r="C3589" t="s">
        <v>891</v>
      </c>
    </row>
    <row r="3590" spans="1:3" x14ac:dyDescent="0.25">
      <c r="A3590">
        <v>3528601</v>
      </c>
      <c r="B3590">
        <v>2</v>
      </c>
      <c r="C3590" t="s">
        <v>891</v>
      </c>
    </row>
    <row r="3591" spans="1:3" x14ac:dyDescent="0.25">
      <c r="A3591">
        <v>3528700</v>
      </c>
      <c r="B3591">
        <v>2</v>
      </c>
      <c r="C3591" t="s">
        <v>891</v>
      </c>
    </row>
    <row r="3592" spans="1:3" x14ac:dyDescent="0.25">
      <c r="A3592">
        <v>3528809</v>
      </c>
      <c r="B3592">
        <v>2</v>
      </c>
      <c r="C3592" t="s">
        <v>891</v>
      </c>
    </row>
    <row r="3593" spans="1:3" x14ac:dyDescent="0.25">
      <c r="A3593">
        <v>3528858</v>
      </c>
      <c r="B3593">
        <v>2</v>
      </c>
      <c r="C3593" t="s">
        <v>891</v>
      </c>
    </row>
    <row r="3594" spans="1:3" x14ac:dyDescent="0.25">
      <c r="A3594">
        <v>3528908</v>
      </c>
      <c r="B3594">
        <v>2</v>
      </c>
      <c r="C3594" t="s">
        <v>891</v>
      </c>
    </row>
    <row r="3595" spans="1:3" x14ac:dyDescent="0.25">
      <c r="A3595">
        <v>3529005</v>
      </c>
      <c r="B3595">
        <v>2</v>
      </c>
      <c r="C3595" t="s">
        <v>891</v>
      </c>
    </row>
    <row r="3596" spans="1:3" x14ac:dyDescent="0.25">
      <c r="A3596">
        <v>3529104</v>
      </c>
      <c r="B3596">
        <v>2</v>
      </c>
      <c r="C3596" t="s">
        <v>891</v>
      </c>
    </row>
    <row r="3597" spans="1:3" x14ac:dyDescent="0.25">
      <c r="A3597">
        <v>3529203</v>
      </c>
      <c r="B3597">
        <v>2</v>
      </c>
      <c r="C3597" t="s">
        <v>891</v>
      </c>
    </row>
    <row r="3598" spans="1:3" x14ac:dyDescent="0.25">
      <c r="A3598">
        <v>3529302</v>
      </c>
      <c r="B3598">
        <v>2</v>
      </c>
      <c r="C3598" t="s">
        <v>891</v>
      </c>
    </row>
    <row r="3599" spans="1:3" x14ac:dyDescent="0.25">
      <c r="A3599">
        <v>3529401</v>
      </c>
      <c r="B3599">
        <v>2</v>
      </c>
      <c r="C3599" t="s">
        <v>891</v>
      </c>
    </row>
    <row r="3600" spans="1:3" x14ac:dyDescent="0.25">
      <c r="A3600">
        <v>3529500</v>
      </c>
      <c r="B3600">
        <v>2</v>
      </c>
      <c r="C3600" t="s">
        <v>891</v>
      </c>
    </row>
    <row r="3601" spans="1:3" x14ac:dyDescent="0.25">
      <c r="A3601">
        <v>3529609</v>
      </c>
      <c r="B3601">
        <v>2</v>
      </c>
      <c r="C3601" t="s">
        <v>891</v>
      </c>
    </row>
    <row r="3602" spans="1:3" x14ac:dyDescent="0.25">
      <c r="A3602">
        <v>3529658</v>
      </c>
      <c r="B3602">
        <v>2</v>
      </c>
      <c r="C3602" t="s">
        <v>891</v>
      </c>
    </row>
    <row r="3603" spans="1:3" x14ac:dyDescent="0.25">
      <c r="A3603">
        <v>3529708</v>
      </c>
      <c r="B3603">
        <v>2</v>
      </c>
      <c r="C3603" t="s">
        <v>891</v>
      </c>
    </row>
    <row r="3604" spans="1:3" x14ac:dyDescent="0.25">
      <c r="A3604">
        <v>3529807</v>
      </c>
      <c r="B3604">
        <v>2</v>
      </c>
      <c r="C3604" t="s">
        <v>891</v>
      </c>
    </row>
    <row r="3605" spans="1:3" x14ac:dyDescent="0.25">
      <c r="A3605">
        <v>3529906</v>
      </c>
      <c r="B3605">
        <v>2</v>
      </c>
      <c r="C3605" t="s">
        <v>891</v>
      </c>
    </row>
    <row r="3606" spans="1:3" x14ac:dyDescent="0.25">
      <c r="A3606">
        <v>3530003</v>
      </c>
      <c r="B3606">
        <v>2</v>
      </c>
      <c r="C3606" t="s">
        <v>891</v>
      </c>
    </row>
    <row r="3607" spans="1:3" x14ac:dyDescent="0.25">
      <c r="A3607">
        <v>3530102</v>
      </c>
      <c r="B3607">
        <v>2</v>
      </c>
      <c r="C3607" t="s">
        <v>891</v>
      </c>
    </row>
    <row r="3608" spans="1:3" x14ac:dyDescent="0.25">
      <c r="A3608">
        <v>3530201</v>
      </c>
      <c r="B3608">
        <v>2</v>
      </c>
      <c r="C3608" t="s">
        <v>891</v>
      </c>
    </row>
    <row r="3609" spans="1:3" x14ac:dyDescent="0.25">
      <c r="A3609">
        <v>3530300</v>
      </c>
      <c r="B3609">
        <v>2</v>
      </c>
      <c r="C3609" t="s">
        <v>891</v>
      </c>
    </row>
    <row r="3610" spans="1:3" x14ac:dyDescent="0.25">
      <c r="A3610">
        <v>3530409</v>
      </c>
      <c r="B3610">
        <v>2</v>
      </c>
      <c r="C3610" t="s">
        <v>891</v>
      </c>
    </row>
    <row r="3611" spans="1:3" x14ac:dyDescent="0.25">
      <c r="A3611">
        <v>3530508</v>
      </c>
      <c r="B3611">
        <v>2</v>
      </c>
      <c r="C3611" t="s">
        <v>891</v>
      </c>
    </row>
    <row r="3612" spans="1:3" x14ac:dyDescent="0.25">
      <c r="A3612">
        <v>3530607</v>
      </c>
      <c r="B3612">
        <v>2</v>
      </c>
      <c r="C3612" t="s">
        <v>891</v>
      </c>
    </row>
    <row r="3613" spans="1:3" x14ac:dyDescent="0.25">
      <c r="A3613">
        <v>3530706</v>
      </c>
      <c r="B3613">
        <v>2</v>
      </c>
      <c r="C3613" t="s">
        <v>891</v>
      </c>
    </row>
    <row r="3614" spans="1:3" x14ac:dyDescent="0.25">
      <c r="A3614">
        <v>3530805</v>
      </c>
      <c r="B3614">
        <v>2</v>
      </c>
      <c r="C3614" t="s">
        <v>891</v>
      </c>
    </row>
    <row r="3615" spans="1:3" x14ac:dyDescent="0.25">
      <c r="A3615">
        <v>3530904</v>
      </c>
      <c r="B3615">
        <v>2</v>
      </c>
      <c r="C3615" t="s">
        <v>891</v>
      </c>
    </row>
    <row r="3616" spans="1:3" x14ac:dyDescent="0.25">
      <c r="A3616">
        <v>3531001</v>
      </c>
      <c r="B3616">
        <v>2</v>
      </c>
      <c r="C3616" t="s">
        <v>891</v>
      </c>
    </row>
    <row r="3617" spans="1:3" x14ac:dyDescent="0.25">
      <c r="A3617">
        <v>3531100</v>
      </c>
      <c r="B3617">
        <v>2</v>
      </c>
      <c r="C3617" t="s">
        <v>891</v>
      </c>
    </row>
    <row r="3618" spans="1:3" x14ac:dyDescent="0.25">
      <c r="A3618">
        <v>3531209</v>
      </c>
      <c r="B3618">
        <v>2</v>
      </c>
      <c r="C3618" t="s">
        <v>891</v>
      </c>
    </row>
    <row r="3619" spans="1:3" x14ac:dyDescent="0.25">
      <c r="A3619">
        <v>3531308</v>
      </c>
      <c r="B3619">
        <v>2</v>
      </c>
      <c r="C3619" t="s">
        <v>891</v>
      </c>
    </row>
    <row r="3620" spans="1:3" x14ac:dyDescent="0.25">
      <c r="A3620">
        <v>3531407</v>
      </c>
      <c r="B3620">
        <v>2</v>
      </c>
      <c r="C3620" t="s">
        <v>891</v>
      </c>
    </row>
    <row r="3621" spans="1:3" x14ac:dyDescent="0.25">
      <c r="A3621">
        <v>3531506</v>
      </c>
      <c r="B3621">
        <v>2</v>
      </c>
      <c r="C3621" t="s">
        <v>891</v>
      </c>
    </row>
    <row r="3622" spans="1:3" x14ac:dyDescent="0.25">
      <c r="A3622">
        <v>3531605</v>
      </c>
      <c r="B3622">
        <v>2</v>
      </c>
      <c r="C3622" t="s">
        <v>891</v>
      </c>
    </row>
    <row r="3623" spans="1:3" x14ac:dyDescent="0.25">
      <c r="A3623">
        <v>3531704</v>
      </c>
      <c r="B3623">
        <v>2</v>
      </c>
      <c r="C3623" t="s">
        <v>891</v>
      </c>
    </row>
    <row r="3624" spans="1:3" x14ac:dyDescent="0.25">
      <c r="A3624">
        <v>3531803</v>
      </c>
      <c r="B3624">
        <v>2</v>
      </c>
      <c r="C3624" t="s">
        <v>891</v>
      </c>
    </row>
    <row r="3625" spans="1:3" x14ac:dyDescent="0.25">
      <c r="A3625">
        <v>3531902</v>
      </c>
      <c r="B3625">
        <v>2</v>
      </c>
      <c r="C3625" t="s">
        <v>891</v>
      </c>
    </row>
    <row r="3626" spans="1:3" x14ac:dyDescent="0.25">
      <c r="A3626">
        <v>3532009</v>
      </c>
      <c r="B3626">
        <v>2</v>
      </c>
      <c r="C3626" t="s">
        <v>891</v>
      </c>
    </row>
    <row r="3627" spans="1:3" x14ac:dyDescent="0.25">
      <c r="A3627">
        <v>3532058</v>
      </c>
      <c r="B3627">
        <v>2</v>
      </c>
      <c r="C3627" t="s">
        <v>891</v>
      </c>
    </row>
    <row r="3628" spans="1:3" x14ac:dyDescent="0.25">
      <c r="A3628">
        <v>3532108</v>
      </c>
      <c r="B3628">
        <v>2</v>
      </c>
      <c r="C3628" t="s">
        <v>891</v>
      </c>
    </row>
    <row r="3629" spans="1:3" x14ac:dyDescent="0.25">
      <c r="A3629">
        <v>3532157</v>
      </c>
      <c r="B3629">
        <v>2</v>
      </c>
      <c r="C3629" t="s">
        <v>891</v>
      </c>
    </row>
    <row r="3630" spans="1:3" x14ac:dyDescent="0.25">
      <c r="A3630">
        <v>3532207</v>
      </c>
      <c r="B3630">
        <v>2</v>
      </c>
      <c r="C3630" t="s">
        <v>891</v>
      </c>
    </row>
    <row r="3631" spans="1:3" x14ac:dyDescent="0.25">
      <c r="A3631">
        <v>3532306</v>
      </c>
      <c r="B3631">
        <v>2</v>
      </c>
      <c r="C3631" t="s">
        <v>891</v>
      </c>
    </row>
    <row r="3632" spans="1:3" x14ac:dyDescent="0.25">
      <c r="A3632">
        <v>3532405</v>
      </c>
      <c r="B3632">
        <v>2</v>
      </c>
      <c r="C3632" t="s">
        <v>891</v>
      </c>
    </row>
    <row r="3633" spans="1:3" x14ac:dyDescent="0.25">
      <c r="A3633">
        <v>3532504</v>
      </c>
      <c r="B3633">
        <v>2</v>
      </c>
      <c r="C3633" t="s">
        <v>891</v>
      </c>
    </row>
    <row r="3634" spans="1:3" x14ac:dyDescent="0.25">
      <c r="A3634">
        <v>3532603</v>
      </c>
      <c r="B3634">
        <v>2</v>
      </c>
      <c r="C3634" t="s">
        <v>891</v>
      </c>
    </row>
    <row r="3635" spans="1:3" x14ac:dyDescent="0.25">
      <c r="A3635">
        <v>3532702</v>
      </c>
      <c r="B3635">
        <v>2</v>
      </c>
      <c r="C3635" t="s">
        <v>891</v>
      </c>
    </row>
    <row r="3636" spans="1:3" x14ac:dyDescent="0.25">
      <c r="A3636">
        <v>3532801</v>
      </c>
      <c r="B3636">
        <v>2</v>
      </c>
      <c r="C3636" t="s">
        <v>891</v>
      </c>
    </row>
    <row r="3637" spans="1:3" x14ac:dyDescent="0.25">
      <c r="A3637">
        <v>3532827</v>
      </c>
      <c r="B3637">
        <v>2</v>
      </c>
      <c r="C3637" t="s">
        <v>891</v>
      </c>
    </row>
    <row r="3638" spans="1:3" x14ac:dyDescent="0.25">
      <c r="A3638">
        <v>3532843</v>
      </c>
      <c r="B3638">
        <v>2</v>
      </c>
      <c r="C3638" t="s">
        <v>891</v>
      </c>
    </row>
    <row r="3639" spans="1:3" x14ac:dyDescent="0.25">
      <c r="A3639">
        <v>3532868</v>
      </c>
      <c r="B3639">
        <v>2</v>
      </c>
      <c r="C3639" t="s">
        <v>891</v>
      </c>
    </row>
    <row r="3640" spans="1:3" x14ac:dyDescent="0.25">
      <c r="A3640">
        <v>3532900</v>
      </c>
      <c r="B3640">
        <v>2</v>
      </c>
      <c r="C3640" t="s">
        <v>891</v>
      </c>
    </row>
    <row r="3641" spans="1:3" x14ac:dyDescent="0.25">
      <c r="A3641">
        <v>3533007</v>
      </c>
      <c r="B3641">
        <v>2</v>
      </c>
      <c r="C3641" t="s">
        <v>891</v>
      </c>
    </row>
    <row r="3642" spans="1:3" x14ac:dyDescent="0.25">
      <c r="A3642">
        <v>3533106</v>
      </c>
      <c r="B3642">
        <v>2</v>
      </c>
      <c r="C3642" t="s">
        <v>891</v>
      </c>
    </row>
    <row r="3643" spans="1:3" x14ac:dyDescent="0.25">
      <c r="A3643">
        <v>3533205</v>
      </c>
      <c r="B3643">
        <v>2</v>
      </c>
      <c r="C3643" t="s">
        <v>891</v>
      </c>
    </row>
    <row r="3644" spans="1:3" x14ac:dyDescent="0.25">
      <c r="A3644">
        <v>3533254</v>
      </c>
      <c r="B3644">
        <v>2</v>
      </c>
      <c r="C3644" t="s">
        <v>891</v>
      </c>
    </row>
    <row r="3645" spans="1:3" x14ac:dyDescent="0.25">
      <c r="A3645">
        <v>3533304</v>
      </c>
      <c r="B3645">
        <v>2</v>
      </c>
      <c r="C3645" t="s">
        <v>891</v>
      </c>
    </row>
    <row r="3646" spans="1:3" x14ac:dyDescent="0.25">
      <c r="A3646">
        <v>3533403</v>
      </c>
      <c r="B3646">
        <v>2</v>
      </c>
      <c r="C3646" t="s">
        <v>891</v>
      </c>
    </row>
    <row r="3647" spans="1:3" x14ac:dyDescent="0.25">
      <c r="A3647">
        <v>3533502</v>
      </c>
      <c r="B3647">
        <v>2</v>
      </c>
      <c r="C3647" t="s">
        <v>891</v>
      </c>
    </row>
    <row r="3648" spans="1:3" x14ac:dyDescent="0.25">
      <c r="A3648">
        <v>3533601</v>
      </c>
      <c r="B3648">
        <v>2</v>
      </c>
      <c r="C3648" t="s">
        <v>891</v>
      </c>
    </row>
    <row r="3649" spans="1:3" x14ac:dyDescent="0.25">
      <c r="A3649">
        <v>3533700</v>
      </c>
      <c r="B3649">
        <v>2</v>
      </c>
      <c r="C3649" t="s">
        <v>891</v>
      </c>
    </row>
    <row r="3650" spans="1:3" x14ac:dyDescent="0.25">
      <c r="A3650">
        <v>3533809</v>
      </c>
      <c r="B3650">
        <v>2</v>
      </c>
      <c r="C3650" t="s">
        <v>891</v>
      </c>
    </row>
    <row r="3651" spans="1:3" x14ac:dyDescent="0.25">
      <c r="A3651">
        <v>3533908</v>
      </c>
      <c r="B3651">
        <v>2</v>
      </c>
      <c r="C3651" t="s">
        <v>891</v>
      </c>
    </row>
    <row r="3652" spans="1:3" x14ac:dyDescent="0.25">
      <c r="A3652">
        <v>3534005</v>
      </c>
      <c r="B3652">
        <v>2</v>
      </c>
      <c r="C3652" t="s">
        <v>891</v>
      </c>
    </row>
    <row r="3653" spans="1:3" x14ac:dyDescent="0.25">
      <c r="A3653">
        <v>3534104</v>
      </c>
      <c r="B3653">
        <v>2</v>
      </c>
      <c r="C3653" t="s">
        <v>891</v>
      </c>
    </row>
    <row r="3654" spans="1:3" x14ac:dyDescent="0.25">
      <c r="A3654">
        <v>3534203</v>
      </c>
      <c r="B3654">
        <v>2</v>
      </c>
      <c r="C3654" t="s">
        <v>891</v>
      </c>
    </row>
    <row r="3655" spans="1:3" x14ac:dyDescent="0.25">
      <c r="A3655">
        <v>3534302</v>
      </c>
      <c r="B3655">
        <v>2</v>
      </c>
      <c r="C3655" t="s">
        <v>891</v>
      </c>
    </row>
    <row r="3656" spans="1:3" x14ac:dyDescent="0.25">
      <c r="A3656">
        <v>3534401</v>
      </c>
      <c r="B3656">
        <v>2</v>
      </c>
      <c r="C3656" t="s">
        <v>891</v>
      </c>
    </row>
    <row r="3657" spans="1:3" x14ac:dyDescent="0.25">
      <c r="A3657">
        <v>3534500</v>
      </c>
      <c r="B3657">
        <v>2</v>
      </c>
      <c r="C3657" t="s">
        <v>891</v>
      </c>
    </row>
    <row r="3658" spans="1:3" x14ac:dyDescent="0.25">
      <c r="A3658">
        <v>3534609</v>
      </c>
      <c r="B3658">
        <v>2</v>
      </c>
      <c r="C3658" t="s">
        <v>891</v>
      </c>
    </row>
    <row r="3659" spans="1:3" x14ac:dyDescent="0.25">
      <c r="A3659">
        <v>3534708</v>
      </c>
      <c r="B3659">
        <v>2</v>
      </c>
      <c r="C3659" t="s">
        <v>891</v>
      </c>
    </row>
    <row r="3660" spans="1:3" x14ac:dyDescent="0.25">
      <c r="A3660">
        <v>3534757</v>
      </c>
      <c r="B3660">
        <v>2</v>
      </c>
      <c r="C3660" t="s">
        <v>891</v>
      </c>
    </row>
    <row r="3661" spans="1:3" x14ac:dyDescent="0.25">
      <c r="A3661">
        <v>3534807</v>
      </c>
      <c r="B3661">
        <v>2</v>
      </c>
      <c r="C3661" t="s">
        <v>891</v>
      </c>
    </row>
    <row r="3662" spans="1:3" x14ac:dyDescent="0.25">
      <c r="A3662">
        <v>3534906</v>
      </c>
      <c r="B3662">
        <v>2</v>
      </c>
      <c r="C3662" t="s">
        <v>891</v>
      </c>
    </row>
    <row r="3663" spans="1:3" x14ac:dyDescent="0.25">
      <c r="A3663">
        <v>3535002</v>
      </c>
      <c r="B3663">
        <v>2</v>
      </c>
      <c r="C3663" t="s">
        <v>891</v>
      </c>
    </row>
    <row r="3664" spans="1:3" x14ac:dyDescent="0.25">
      <c r="A3664">
        <v>3535101</v>
      </c>
      <c r="B3664">
        <v>2</v>
      </c>
      <c r="C3664" t="s">
        <v>891</v>
      </c>
    </row>
    <row r="3665" spans="1:3" x14ac:dyDescent="0.25">
      <c r="A3665">
        <v>3535200</v>
      </c>
      <c r="B3665">
        <v>2</v>
      </c>
      <c r="C3665" t="s">
        <v>891</v>
      </c>
    </row>
    <row r="3666" spans="1:3" x14ac:dyDescent="0.25">
      <c r="A3666">
        <v>3535309</v>
      </c>
      <c r="B3666">
        <v>2</v>
      </c>
      <c r="C3666" t="s">
        <v>891</v>
      </c>
    </row>
    <row r="3667" spans="1:3" x14ac:dyDescent="0.25">
      <c r="A3667">
        <v>3535408</v>
      </c>
      <c r="B3667">
        <v>2</v>
      </c>
      <c r="C3667" t="s">
        <v>891</v>
      </c>
    </row>
    <row r="3668" spans="1:3" x14ac:dyDescent="0.25">
      <c r="A3668">
        <v>3535507</v>
      </c>
      <c r="B3668">
        <v>2</v>
      </c>
      <c r="C3668" t="s">
        <v>891</v>
      </c>
    </row>
    <row r="3669" spans="1:3" x14ac:dyDescent="0.25">
      <c r="A3669">
        <v>3535606</v>
      </c>
      <c r="B3669">
        <v>2</v>
      </c>
      <c r="C3669" t="s">
        <v>891</v>
      </c>
    </row>
    <row r="3670" spans="1:3" x14ac:dyDescent="0.25">
      <c r="A3670">
        <v>3535705</v>
      </c>
      <c r="B3670">
        <v>2</v>
      </c>
      <c r="C3670" t="s">
        <v>891</v>
      </c>
    </row>
    <row r="3671" spans="1:3" x14ac:dyDescent="0.25">
      <c r="A3671">
        <v>3535804</v>
      </c>
      <c r="B3671">
        <v>2</v>
      </c>
      <c r="C3671" t="s">
        <v>891</v>
      </c>
    </row>
    <row r="3672" spans="1:3" x14ac:dyDescent="0.25">
      <c r="A3672">
        <v>3535903</v>
      </c>
      <c r="B3672">
        <v>2</v>
      </c>
      <c r="C3672" t="s">
        <v>891</v>
      </c>
    </row>
    <row r="3673" spans="1:3" x14ac:dyDescent="0.25">
      <c r="A3673">
        <v>3536000</v>
      </c>
      <c r="B3673">
        <v>2</v>
      </c>
      <c r="C3673" t="s">
        <v>891</v>
      </c>
    </row>
    <row r="3674" spans="1:3" x14ac:dyDescent="0.25">
      <c r="A3674">
        <v>3536109</v>
      </c>
      <c r="B3674">
        <v>2</v>
      </c>
      <c r="C3674" t="s">
        <v>891</v>
      </c>
    </row>
    <row r="3675" spans="1:3" x14ac:dyDescent="0.25">
      <c r="A3675">
        <v>3536208</v>
      </c>
      <c r="B3675">
        <v>2</v>
      </c>
      <c r="C3675" t="s">
        <v>891</v>
      </c>
    </row>
    <row r="3676" spans="1:3" x14ac:dyDescent="0.25">
      <c r="A3676">
        <v>3536257</v>
      </c>
      <c r="B3676">
        <v>2</v>
      </c>
      <c r="C3676" t="s">
        <v>891</v>
      </c>
    </row>
    <row r="3677" spans="1:3" x14ac:dyDescent="0.25">
      <c r="A3677">
        <v>3536307</v>
      </c>
      <c r="B3677">
        <v>2</v>
      </c>
      <c r="C3677" t="s">
        <v>891</v>
      </c>
    </row>
    <row r="3678" spans="1:3" x14ac:dyDescent="0.25">
      <c r="A3678">
        <v>3536406</v>
      </c>
      <c r="B3678">
        <v>2</v>
      </c>
      <c r="C3678" t="s">
        <v>891</v>
      </c>
    </row>
    <row r="3679" spans="1:3" x14ac:dyDescent="0.25">
      <c r="A3679">
        <v>3536505</v>
      </c>
      <c r="B3679">
        <v>2</v>
      </c>
      <c r="C3679" t="s">
        <v>891</v>
      </c>
    </row>
    <row r="3680" spans="1:3" x14ac:dyDescent="0.25">
      <c r="A3680">
        <v>3536570</v>
      </c>
      <c r="B3680">
        <v>2</v>
      </c>
      <c r="C3680" t="s">
        <v>891</v>
      </c>
    </row>
    <row r="3681" spans="1:3" x14ac:dyDescent="0.25">
      <c r="A3681">
        <v>3536604</v>
      </c>
      <c r="B3681">
        <v>2</v>
      </c>
      <c r="C3681" t="s">
        <v>891</v>
      </c>
    </row>
    <row r="3682" spans="1:3" x14ac:dyDescent="0.25">
      <c r="A3682">
        <v>3536703</v>
      </c>
      <c r="B3682">
        <v>2</v>
      </c>
      <c r="C3682" t="s">
        <v>891</v>
      </c>
    </row>
    <row r="3683" spans="1:3" x14ac:dyDescent="0.25">
      <c r="A3683">
        <v>3536802</v>
      </c>
      <c r="B3683">
        <v>2</v>
      </c>
      <c r="C3683" t="s">
        <v>891</v>
      </c>
    </row>
    <row r="3684" spans="1:3" x14ac:dyDescent="0.25">
      <c r="A3684">
        <v>3536901</v>
      </c>
      <c r="B3684">
        <v>2</v>
      </c>
      <c r="C3684" t="s">
        <v>891</v>
      </c>
    </row>
    <row r="3685" spans="1:3" x14ac:dyDescent="0.25">
      <c r="A3685">
        <v>3537008</v>
      </c>
      <c r="B3685">
        <v>2</v>
      </c>
      <c r="C3685" t="s">
        <v>891</v>
      </c>
    </row>
    <row r="3686" spans="1:3" x14ac:dyDescent="0.25">
      <c r="A3686">
        <v>3537107</v>
      </c>
      <c r="B3686">
        <v>2</v>
      </c>
      <c r="C3686" t="s">
        <v>891</v>
      </c>
    </row>
    <row r="3687" spans="1:3" x14ac:dyDescent="0.25">
      <c r="A3687">
        <v>3537156</v>
      </c>
      <c r="B3687">
        <v>2</v>
      </c>
      <c r="C3687" t="s">
        <v>891</v>
      </c>
    </row>
    <row r="3688" spans="1:3" x14ac:dyDescent="0.25">
      <c r="A3688">
        <v>3537206</v>
      </c>
      <c r="B3688">
        <v>2</v>
      </c>
      <c r="C3688" t="s">
        <v>891</v>
      </c>
    </row>
    <row r="3689" spans="1:3" x14ac:dyDescent="0.25">
      <c r="A3689">
        <v>3537305</v>
      </c>
      <c r="B3689">
        <v>2</v>
      </c>
      <c r="C3689" t="s">
        <v>891</v>
      </c>
    </row>
    <row r="3690" spans="1:3" x14ac:dyDescent="0.25">
      <c r="A3690">
        <v>3537404</v>
      </c>
      <c r="B3690">
        <v>2</v>
      </c>
      <c r="C3690" t="s">
        <v>891</v>
      </c>
    </row>
    <row r="3691" spans="1:3" x14ac:dyDescent="0.25">
      <c r="A3691">
        <v>3537503</v>
      </c>
      <c r="B3691">
        <v>2</v>
      </c>
      <c r="C3691" t="s">
        <v>891</v>
      </c>
    </row>
    <row r="3692" spans="1:3" x14ac:dyDescent="0.25">
      <c r="A3692">
        <v>3537602</v>
      </c>
      <c r="B3692">
        <v>2</v>
      </c>
      <c r="C3692" t="s">
        <v>891</v>
      </c>
    </row>
    <row r="3693" spans="1:3" x14ac:dyDescent="0.25">
      <c r="A3693">
        <v>3537701</v>
      </c>
      <c r="B3693">
        <v>2</v>
      </c>
      <c r="C3693" t="s">
        <v>891</v>
      </c>
    </row>
    <row r="3694" spans="1:3" x14ac:dyDescent="0.25">
      <c r="A3694">
        <v>3537800</v>
      </c>
      <c r="B3694">
        <v>2</v>
      </c>
      <c r="C3694" t="s">
        <v>891</v>
      </c>
    </row>
    <row r="3695" spans="1:3" x14ac:dyDescent="0.25">
      <c r="A3695">
        <v>3537909</v>
      </c>
      <c r="B3695">
        <v>2</v>
      </c>
      <c r="C3695" t="s">
        <v>891</v>
      </c>
    </row>
    <row r="3696" spans="1:3" x14ac:dyDescent="0.25">
      <c r="A3696">
        <v>3538006</v>
      </c>
      <c r="B3696">
        <v>2</v>
      </c>
      <c r="C3696" t="s">
        <v>891</v>
      </c>
    </row>
    <row r="3697" spans="1:3" x14ac:dyDescent="0.25">
      <c r="A3697">
        <v>3538105</v>
      </c>
      <c r="B3697">
        <v>2</v>
      </c>
      <c r="C3697" t="s">
        <v>891</v>
      </c>
    </row>
    <row r="3698" spans="1:3" x14ac:dyDescent="0.25">
      <c r="A3698">
        <v>3538204</v>
      </c>
      <c r="B3698">
        <v>2</v>
      </c>
      <c r="C3698" t="s">
        <v>891</v>
      </c>
    </row>
    <row r="3699" spans="1:3" x14ac:dyDescent="0.25">
      <c r="A3699">
        <v>3538303</v>
      </c>
      <c r="B3699">
        <v>2</v>
      </c>
      <c r="C3699" t="s">
        <v>891</v>
      </c>
    </row>
    <row r="3700" spans="1:3" x14ac:dyDescent="0.25">
      <c r="A3700">
        <v>3538501</v>
      </c>
      <c r="B3700">
        <v>2</v>
      </c>
      <c r="C3700" t="s">
        <v>891</v>
      </c>
    </row>
    <row r="3701" spans="1:3" x14ac:dyDescent="0.25">
      <c r="A3701">
        <v>3538600</v>
      </c>
      <c r="B3701">
        <v>2</v>
      </c>
      <c r="C3701" t="s">
        <v>891</v>
      </c>
    </row>
    <row r="3702" spans="1:3" x14ac:dyDescent="0.25">
      <c r="A3702">
        <v>3538709</v>
      </c>
      <c r="B3702">
        <v>2</v>
      </c>
      <c r="C3702" t="s">
        <v>891</v>
      </c>
    </row>
    <row r="3703" spans="1:3" x14ac:dyDescent="0.25">
      <c r="A3703">
        <v>3538808</v>
      </c>
      <c r="B3703">
        <v>2</v>
      </c>
      <c r="C3703" t="s">
        <v>891</v>
      </c>
    </row>
    <row r="3704" spans="1:3" x14ac:dyDescent="0.25">
      <c r="A3704">
        <v>3538907</v>
      </c>
      <c r="B3704">
        <v>2</v>
      </c>
      <c r="C3704" t="s">
        <v>891</v>
      </c>
    </row>
    <row r="3705" spans="1:3" x14ac:dyDescent="0.25">
      <c r="A3705">
        <v>3539004</v>
      </c>
      <c r="B3705">
        <v>2</v>
      </c>
      <c r="C3705" t="s">
        <v>891</v>
      </c>
    </row>
    <row r="3706" spans="1:3" x14ac:dyDescent="0.25">
      <c r="A3706">
        <v>3539103</v>
      </c>
      <c r="B3706">
        <v>2</v>
      </c>
      <c r="C3706" t="s">
        <v>891</v>
      </c>
    </row>
    <row r="3707" spans="1:3" x14ac:dyDescent="0.25">
      <c r="A3707">
        <v>3539202</v>
      </c>
      <c r="B3707">
        <v>2</v>
      </c>
      <c r="C3707" t="s">
        <v>891</v>
      </c>
    </row>
    <row r="3708" spans="1:3" x14ac:dyDescent="0.25">
      <c r="A3708">
        <v>3539301</v>
      </c>
      <c r="B3708">
        <v>2</v>
      </c>
      <c r="C3708" t="s">
        <v>891</v>
      </c>
    </row>
    <row r="3709" spans="1:3" x14ac:dyDescent="0.25">
      <c r="A3709">
        <v>3539400</v>
      </c>
      <c r="B3709">
        <v>2</v>
      </c>
      <c r="C3709" t="s">
        <v>891</v>
      </c>
    </row>
    <row r="3710" spans="1:3" x14ac:dyDescent="0.25">
      <c r="A3710">
        <v>3539509</v>
      </c>
      <c r="B3710">
        <v>2</v>
      </c>
      <c r="C3710" t="s">
        <v>891</v>
      </c>
    </row>
    <row r="3711" spans="1:3" x14ac:dyDescent="0.25">
      <c r="A3711">
        <v>3539608</v>
      </c>
      <c r="B3711">
        <v>2</v>
      </c>
      <c r="C3711" t="s">
        <v>891</v>
      </c>
    </row>
    <row r="3712" spans="1:3" x14ac:dyDescent="0.25">
      <c r="A3712">
        <v>3539707</v>
      </c>
      <c r="B3712">
        <v>2</v>
      </c>
      <c r="C3712" t="s">
        <v>891</v>
      </c>
    </row>
    <row r="3713" spans="1:3" x14ac:dyDescent="0.25">
      <c r="A3713">
        <v>3539806</v>
      </c>
      <c r="B3713">
        <v>2</v>
      </c>
      <c r="C3713" t="s">
        <v>891</v>
      </c>
    </row>
    <row r="3714" spans="1:3" x14ac:dyDescent="0.25">
      <c r="A3714">
        <v>3539905</v>
      </c>
      <c r="B3714">
        <v>2</v>
      </c>
      <c r="C3714" t="s">
        <v>891</v>
      </c>
    </row>
    <row r="3715" spans="1:3" x14ac:dyDescent="0.25">
      <c r="A3715">
        <v>3540002</v>
      </c>
      <c r="B3715">
        <v>2</v>
      </c>
      <c r="C3715" t="s">
        <v>891</v>
      </c>
    </row>
    <row r="3716" spans="1:3" x14ac:dyDescent="0.25">
      <c r="A3716">
        <v>3540101</v>
      </c>
      <c r="B3716">
        <v>2</v>
      </c>
      <c r="C3716" t="s">
        <v>891</v>
      </c>
    </row>
    <row r="3717" spans="1:3" x14ac:dyDescent="0.25">
      <c r="A3717">
        <v>3540200</v>
      </c>
      <c r="B3717">
        <v>2</v>
      </c>
      <c r="C3717" t="s">
        <v>891</v>
      </c>
    </row>
    <row r="3718" spans="1:3" x14ac:dyDescent="0.25">
      <c r="A3718">
        <v>3540259</v>
      </c>
      <c r="B3718">
        <v>2</v>
      </c>
      <c r="C3718" t="s">
        <v>891</v>
      </c>
    </row>
    <row r="3719" spans="1:3" x14ac:dyDescent="0.25">
      <c r="A3719">
        <v>3540309</v>
      </c>
      <c r="B3719">
        <v>2</v>
      </c>
      <c r="C3719" t="s">
        <v>891</v>
      </c>
    </row>
    <row r="3720" spans="1:3" x14ac:dyDescent="0.25">
      <c r="A3720">
        <v>3540408</v>
      </c>
      <c r="B3720">
        <v>2</v>
      </c>
      <c r="C3720" t="s">
        <v>891</v>
      </c>
    </row>
    <row r="3721" spans="1:3" x14ac:dyDescent="0.25">
      <c r="A3721">
        <v>3540507</v>
      </c>
      <c r="B3721">
        <v>2</v>
      </c>
      <c r="C3721" t="s">
        <v>891</v>
      </c>
    </row>
    <row r="3722" spans="1:3" x14ac:dyDescent="0.25">
      <c r="A3722">
        <v>3540606</v>
      </c>
      <c r="B3722">
        <v>2</v>
      </c>
      <c r="C3722" t="s">
        <v>891</v>
      </c>
    </row>
    <row r="3723" spans="1:3" x14ac:dyDescent="0.25">
      <c r="A3723">
        <v>3540705</v>
      </c>
      <c r="B3723">
        <v>2</v>
      </c>
      <c r="C3723" t="s">
        <v>891</v>
      </c>
    </row>
    <row r="3724" spans="1:3" x14ac:dyDescent="0.25">
      <c r="A3724">
        <v>3540754</v>
      </c>
      <c r="B3724">
        <v>2</v>
      </c>
      <c r="C3724" t="s">
        <v>891</v>
      </c>
    </row>
    <row r="3725" spans="1:3" x14ac:dyDescent="0.25">
      <c r="A3725">
        <v>3540804</v>
      </c>
      <c r="B3725">
        <v>2</v>
      </c>
      <c r="C3725" t="s">
        <v>891</v>
      </c>
    </row>
    <row r="3726" spans="1:3" x14ac:dyDescent="0.25">
      <c r="A3726">
        <v>3540853</v>
      </c>
      <c r="B3726">
        <v>2</v>
      </c>
      <c r="C3726" t="s">
        <v>891</v>
      </c>
    </row>
    <row r="3727" spans="1:3" x14ac:dyDescent="0.25">
      <c r="A3727">
        <v>3540903</v>
      </c>
      <c r="B3727">
        <v>2</v>
      </c>
      <c r="C3727" t="s">
        <v>891</v>
      </c>
    </row>
    <row r="3728" spans="1:3" x14ac:dyDescent="0.25">
      <c r="A3728">
        <v>3541000</v>
      </c>
      <c r="B3728">
        <v>2</v>
      </c>
      <c r="C3728" t="s">
        <v>891</v>
      </c>
    </row>
    <row r="3729" spans="1:3" x14ac:dyDescent="0.25">
      <c r="A3729">
        <v>3541059</v>
      </c>
      <c r="B3729">
        <v>2</v>
      </c>
      <c r="C3729" t="s">
        <v>891</v>
      </c>
    </row>
    <row r="3730" spans="1:3" x14ac:dyDescent="0.25">
      <c r="A3730">
        <v>3541109</v>
      </c>
      <c r="B3730">
        <v>2</v>
      </c>
      <c r="C3730" t="s">
        <v>891</v>
      </c>
    </row>
    <row r="3731" spans="1:3" x14ac:dyDescent="0.25">
      <c r="A3731">
        <v>3541208</v>
      </c>
      <c r="B3731">
        <v>2</v>
      </c>
      <c r="C3731" t="s">
        <v>891</v>
      </c>
    </row>
    <row r="3732" spans="1:3" x14ac:dyDescent="0.25">
      <c r="A3732">
        <v>3541307</v>
      </c>
      <c r="B3732">
        <v>2</v>
      </c>
      <c r="C3732" t="s">
        <v>891</v>
      </c>
    </row>
    <row r="3733" spans="1:3" x14ac:dyDescent="0.25">
      <c r="A3733">
        <v>3541406</v>
      </c>
      <c r="B3733">
        <v>2</v>
      </c>
      <c r="C3733" t="s">
        <v>891</v>
      </c>
    </row>
    <row r="3734" spans="1:3" x14ac:dyDescent="0.25">
      <c r="A3734">
        <v>3541505</v>
      </c>
      <c r="B3734">
        <v>2</v>
      </c>
      <c r="C3734" t="s">
        <v>891</v>
      </c>
    </row>
    <row r="3735" spans="1:3" x14ac:dyDescent="0.25">
      <c r="A3735">
        <v>3541604</v>
      </c>
      <c r="B3735">
        <v>2</v>
      </c>
      <c r="C3735" t="s">
        <v>891</v>
      </c>
    </row>
    <row r="3736" spans="1:3" x14ac:dyDescent="0.25">
      <c r="A3736">
        <v>3541653</v>
      </c>
      <c r="B3736">
        <v>2</v>
      </c>
      <c r="C3736" t="s">
        <v>891</v>
      </c>
    </row>
    <row r="3737" spans="1:3" x14ac:dyDescent="0.25">
      <c r="A3737">
        <v>3541703</v>
      </c>
      <c r="B3737">
        <v>2</v>
      </c>
      <c r="C3737" t="s">
        <v>891</v>
      </c>
    </row>
    <row r="3738" spans="1:3" x14ac:dyDescent="0.25">
      <c r="A3738">
        <v>3541802</v>
      </c>
      <c r="B3738">
        <v>2</v>
      </c>
      <c r="C3738" t="s">
        <v>891</v>
      </c>
    </row>
    <row r="3739" spans="1:3" x14ac:dyDescent="0.25">
      <c r="A3739">
        <v>3541901</v>
      </c>
      <c r="B3739">
        <v>2</v>
      </c>
      <c r="C3739" t="s">
        <v>891</v>
      </c>
    </row>
    <row r="3740" spans="1:3" x14ac:dyDescent="0.25">
      <c r="A3740">
        <v>3542008</v>
      </c>
      <c r="B3740">
        <v>2</v>
      </c>
      <c r="C3740" t="s">
        <v>891</v>
      </c>
    </row>
    <row r="3741" spans="1:3" x14ac:dyDescent="0.25">
      <c r="A3741">
        <v>3542107</v>
      </c>
      <c r="B3741">
        <v>2</v>
      </c>
      <c r="C3741" t="s">
        <v>891</v>
      </c>
    </row>
    <row r="3742" spans="1:3" x14ac:dyDescent="0.25">
      <c r="A3742">
        <v>3542206</v>
      </c>
      <c r="B3742">
        <v>2</v>
      </c>
      <c r="C3742" t="s">
        <v>891</v>
      </c>
    </row>
    <row r="3743" spans="1:3" x14ac:dyDescent="0.25">
      <c r="A3743">
        <v>3542305</v>
      </c>
      <c r="B3743">
        <v>2</v>
      </c>
      <c r="C3743" t="s">
        <v>891</v>
      </c>
    </row>
    <row r="3744" spans="1:3" x14ac:dyDescent="0.25">
      <c r="A3744">
        <v>3542404</v>
      </c>
      <c r="B3744">
        <v>2</v>
      </c>
      <c r="C3744" t="s">
        <v>891</v>
      </c>
    </row>
    <row r="3745" spans="1:3" x14ac:dyDescent="0.25">
      <c r="A3745">
        <v>3542503</v>
      </c>
      <c r="B3745">
        <v>2</v>
      </c>
      <c r="C3745" t="s">
        <v>891</v>
      </c>
    </row>
    <row r="3746" spans="1:3" x14ac:dyDescent="0.25">
      <c r="A3746">
        <v>3542602</v>
      </c>
      <c r="B3746">
        <v>2</v>
      </c>
      <c r="C3746" t="s">
        <v>891</v>
      </c>
    </row>
    <row r="3747" spans="1:3" x14ac:dyDescent="0.25">
      <c r="A3747">
        <v>3542701</v>
      </c>
      <c r="B3747">
        <v>2</v>
      </c>
      <c r="C3747" t="s">
        <v>891</v>
      </c>
    </row>
    <row r="3748" spans="1:3" x14ac:dyDescent="0.25">
      <c r="A3748">
        <v>3542800</v>
      </c>
      <c r="B3748">
        <v>2</v>
      </c>
      <c r="C3748" t="s">
        <v>891</v>
      </c>
    </row>
    <row r="3749" spans="1:3" x14ac:dyDescent="0.25">
      <c r="A3749">
        <v>3542909</v>
      </c>
      <c r="B3749">
        <v>2</v>
      </c>
      <c r="C3749" t="s">
        <v>891</v>
      </c>
    </row>
    <row r="3750" spans="1:3" x14ac:dyDescent="0.25">
      <c r="A3750">
        <v>3543006</v>
      </c>
      <c r="B3750">
        <v>2</v>
      </c>
      <c r="C3750" t="s">
        <v>891</v>
      </c>
    </row>
    <row r="3751" spans="1:3" x14ac:dyDescent="0.25">
      <c r="A3751">
        <v>3543105</v>
      </c>
      <c r="B3751">
        <v>2</v>
      </c>
      <c r="C3751" t="s">
        <v>891</v>
      </c>
    </row>
    <row r="3752" spans="1:3" x14ac:dyDescent="0.25">
      <c r="A3752">
        <v>3543204</v>
      </c>
      <c r="B3752">
        <v>2</v>
      </c>
      <c r="C3752" t="s">
        <v>891</v>
      </c>
    </row>
    <row r="3753" spans="1:3" x14ac:dyDescent="0.25">
      <c r="A3753">
        <v>3543238</v>
      </c>
      <c r="B3753">
        <v>2</v>
      </c>
      <c r="C3753" t="s">
        <v>891</v>
      </c>
    </row>
    <row r="3754" spans="1:3" x14ac:dyDescent="0.25">
      <c r="A3754">
        <v>3543253</v>
      </c>
      <c r="B3754">
        <v>2</v>
      </c>
      <c r="C3754" t="s">
        <v>891</v>
      </c>
    </row>
    <row r="3755" spans="1:3" x14ac:dyDescent="0.25">
      <c r="A3755">
        <v>3543303</v>
      </c>
      <c r="B3755">
        <v>2</v>
      </c>
      <c r="C3755" t="s">
        <v>891</v>
      </c>
    </row>
    <row r="3756" spans="1:3" x14ac:dyDescent="0.25">
      <c r="A3756">
        <v>3543402</v>
      </c>
      <c r="B3756">
        <v>2</v>
      </c>
      <c r="C3756" t="s">
        <v>891</v>
      </c>
    </row>
    <row r="3757" spans="1:3" x14ac:dyDescent="0.25">
      <c r="A3757">
        <v>3543501</v>
      </c>
      <c r="B3757">
        <v>2</v>
      </c>
      <c r="C3757" t="s">
        <v>891</v>
      </c>
    </row>
    <row r="3758" spans="1:3" x14ac:dyDescent="0.25">
      <c r="A3758">
        <v>3543600</v>
      </c>
      <c r="B3758">
        <v>2</v>
      </c>
      <c r="C3758" t="s">
        <v>891</v>
      </c>
    </row>
    <row r="3759" spans="1:3" x14ac:dyDescent="0.25">
      <c r="A3759">
        <v>3543709</v>
      </c>
      <c r="B3759">
        <v>2</v>
      </c>
      <c r="C3759" t="s">
        <v>891</v>
      </c>
    </row>
    <row r="3760" spans="1:3" x14ac:dyDescent="0.25">
      <c r="A3760">
        <v>3543808</v>
      </c>
      <c r="B3760">
        <v>2</v>
      </c>
      <c r="C3760" t="s">
        <v>891</v>
      </c>
    </row>
    <row r="3761" spans="1:3" x14ac:dyDescent="0.25">
      <c r="A3761">
        <v>3543907</v>
      </c>
      <c r="B3761">
        <v>2</v>
      </c>
      <c r="C3761" t="s">
        <v>891</v>
      </c>
    </row>
    <row r="3762" spans="1:3" x14ac:dyDescent="0.25">
      <c r="A3762">
        <v>3544004</v>
      </c>
      <c r="B3762">
        <v>2</v>
      </c>
      <c r="C3762" t="s">
        <v>891</v>
      </c>
    </row>
    <row r="3763" spans="1:3" x14ac:dyDescent="0.25">
      <c r="A3763">
        <v>3544103</v>
      </c>
      <c r="B3763">
        <v>2</v>
      </c>
      <c r="C3763" t="s">
        <v>891</v>
      </c>
    </row>
    <row r="3764" spans="1:3" x14ac:dyDescent="0.25">
      <c r="A3764">
        <v>3544202</v>
      </c>
      <c r="B3764">
        <v>2</v>
      </c>
      <c r="C3764" t="s">
        <v>891</v>
      </c>
    </row>
    <row r="3765" spans="1:3" x14ac:dyDescent="0.25">
      <c r="A3765">
        <v>3544251</v>
      </c>
      <c r="B3765">
        <v>2</v>
      </c>
      <c r="C3765" t="s">
        <v>891</v>
      </c>
    </row>
    <row r="3766" spans="1:3" x14ac:dyDescent="0.25">
      <c r="A3766">
        <v>3544301</v>
      </c>
      <c r="B3766">
        <v>2</v>
      </c>
      <c r="C3766" t="s">
        <v>891</v>
      </c>
    </row>
    <row r="3767" spans="1:3" x14ac:dyDescent="0.25">
      <c r="A3767">
        <v>3544400</v>
      </c>
      <c r="B3767">
        <v>2</v>
      </c>
      <c r="C3767" t="s">
        <v>891</v>
      </c>
    </row>
    <row r="3768" spans="1:3" x14ac:dyDescent="0.25">
      <c r="A3768">
        <v>3544509</v>
      </c>
      <c r="B3768">
        <v>2</v>
      </c>
      <c r="C3768" t="s">
        <v>891</v>
      </c>
    </row>
    <row r="3769" spans="1:3" x14ac:dyDescent="0.25">
      <c r="A3769">
        <v>3544608</v>
      </c>
      <c r="B3769">
        <v>2</v>
      </c>
      <c r="C3769" t="s">
        <v>891</v>
      </c>
    </row>
    <row r="3770" spans="1:3" x14ac:dyDescent="0.25">
      <c r="A3770">
        <v>3544707</v>
      </c>
      <c r="B3770">
        <v>2</v>
      </c>
      <c r="C3770" t="s">
        <v>891</v>
      </c>
    </row>
    <row r="3771" spans="1:3" x14ac:dyDescent="0.25">
      <c r="A3771">
        <v>3544806</v>
      </c>
      <c r="B3771">
        <v>2</v>
      </c>
      <c r="C3771" t="s">
        <v>891</v>
      </c>
    </row>
    <row r="3772" spans="1:3" x14ac:dyDescent="0.25">
      <c r="A3772">
        <v>3544905</v>
      </c>
      <c r="B3772">
        <v>2</v>
      </c>
      <c r="C3772" t="s">
        <v>891</v>
      </c>
    </row>
    <row r="3773" spans="1:3" x14ac:dyDescent="0.25">
      <c r="A3773">
        <v>3545001</v>
      </c>
      <c r="B3773">
        <v>2</v>
      </c>
      <c r="C3773" t="s">
        <v>891</v>
      </c>
    </row>
    <row r="3774" spans="1:3" x14ac:dyDescent="0.25">
      <c r="A3774">
        <v>3545100</v>
      </c>
      <c r="B3774">
        <v>2</v>
      </c>
      <c r="C3774" t="s">
        <v>891</v>
      </c>
    </row>
    <row r="3775" spans="1:3" x14ac:dyDescent="0.25">
      <c r="A3775">
        <v>3545159</v>
      </c>
      <c r="B3775">
        <v>2</v>
      </c>
      <c r="C3775" t="s">
        <v>891</v>
      </c>
    </row>
    <row r="3776" spans="1:3" x14ac:dyDescent="0.25">
      <c r="A3776">
        <v>3545209</v>
      </c>
      <c r="B3776">
        <v>2</v>
      </c>
      <c r="C3776" t="s">
        <v>891</v>
      </c>
    </row>
    <row r="3777" spans="1:3" x14ac:dyDescent="0.25">
      <c r="A3777">
        <v>3545308</v>
      </c>
      <c r="B3777">
        <v>2</v>
      </c>
      <c r="C3777" t="s">
        <v>891</v>
      </c>
    </row>
    <row r="3778" spans="1:3" x14ac:dyDescent="0.25">
      <c r="A3778">
        <v>3545407</v>
      </c>
      <c r="B3778">
        <v>2</v>
      </c>
      <c r="C3778" t="s">
        <v>891</v>
      </c>
    </row>
    <row r="3779" spans="1:3" x14ac:dyDescent="0.25">
      <c r="A3779">
        <v>3545506</v>
      </c>
      <c r="B3779">
        <v>2</v>
      </c>
      <c r="C3779" t="s">
        <v>891</v>
      </c>
    </row>
    <row r="3780" spans="1:3" x14ac:dyDescent="0.25">
      <c r="A3780">
        <v>3545605</v>
      </c>
      <c r="B3780">
        <v>2</v>
      </c>
      <c r="C3780" t="s">
        <v>891</v>
      </c>
    </row>
    <row r="3781" spans="1:3" x14ac:dyDescent="0.25">
      <c r="A3781">
        <v>3545704</v>
      </c>
      <c r="B3781">
        <v>2</v>
      </c>
      <c r="C3781" t="s">
        <v>891</v>
      </c>
    </row>
    <row r="3782" spans="1:3" x14ac:dyDescent="0.25">
      <c r="A3782">
        <v>3545803</v>
      </c>
      <c r="B3782">
        <v>2</v>
      </c>
      <c r="C3782" t="s">
        <v>891</v>
      </c>
    </row>
    <row r="3783" spans="1:3" x14ac:dyDescent="0.25">
      <c r="A3783">
        <v>3546009</v>
      </c>
      <c r="B3783">
        <v>2</v>
      </c>
      <c r="C3783" t="s">
        <v>891</v>
      </c>
    </row>
    <row r="3784" spans="1:3" x14ac:dyDescent="0.25">
      <c r="A3784">
        <v>3546108</v>
      </c>
      <c r="B3784">
        <v>2</v>
      </c>
      <c r="C3784" t="s">
        <v>891</v>
      </c>
    </row>
    <row r="3785" spans="1:3" x14ac:dyDescent="0.25">
      <c r="A3785">
        <v>3546207</v>
      </c>
      <c r="B3785">
        <v>2</v>
      </c>
      <c r="C3785" t="s">
        <v>891</v>
      </c>
    </row>
    <row r="3786" spans="1:3" x14ac:dyDescent="0.25">
      <c r="A3786">
        <v>3546256</v>
      </c>
      <c r="B3786">
        <v>2</v>
      </c>
      <c r="C3786" t="s">
        <v>891</v>
      </c>
    </row>
    <row r="3787" spans="1:3" x14ac:dyDescent="0.25">
      <c r="A3787">
        <v>3546306</v>
      </c>
      <c r="B3787">
        <v>2</v>
      </c>
      <c r="C3787" t="s">
        <v>891</v>
      </c>
    </row>
    <row r="3788" spans="1:3" x14ac:dyDescent="0.25">
      <c r="A3788">
        <v>3546405</v>
      </c>
      <c r="B3788">
        <v>2</v>
      </c>
      <c r="C3788" t="s">
        <v>891</v>
      </c>
    </row>
    <row r="3789" spans="1:3" x14ac:dyDescent="0.25">
      <c r="A3789">
        <v>3546504</v>
      </c>
      <c r="B3789">
        <v>2</v>
      </c>
      <c r="C3789" t="s">
        <v>891</v>
      </c>
    </row>
    <row r="3790" spans="1:3" x14ac:dyDescent="0.25">
      <c r="A3790">
        <v>3546603</v>
      </c>
      <c r="B3790">
        <v>2</v>
      </c>
      <c r="C3790" t="s">
        <v>891</v>
      </c>
    </row>
    <row r="3791" spans="1:3" x14ac:dyDescent="0.25">
      <c r="A3791">
        <v>3546702</v>
      </c>
      <c r="B3791">
        <v>2</v>
      </c>
      <c r="C3791" t="s">
        <v>891</v>
      </c>
    </row>
    <row r="3792" spans="1:3" x14ac:dyDescent="0.25">
      <c r="A3792">
        <v>3546801</v>
      </c>
      <c r="B3792">
        <v>2</v>
      </c>
      <c r="C3792" t="s">
        <v>891</v>
      </c>
    </row>
    <row r="3793" spans="1:3" x14ac:dyDescent="0.25">
      <c r="A3793">
        <v>3546900</v>
      </c>
      <c r="B3793">
        <v>2</v>
      </c>
      <c r="C3793" t="s">
        <v>891</v>
      </c>
    </row>
    <row r="3794" spans="1:3" x14ac:dyDescent="0.25">
      <c r="A3794">
        <v>3547007</v>
      </c>
      <c r="B3794">
        <v>2</v>
      </c>
      <c r="C3794" t="s">
        <v>891</v>
      </c>
    </row>
    <row r="3795" spans="1:3" x14ac:dyDescent="0.25">
      <c r="A3795">
        <v>3547106</v>
      </c>
      <c r="B3795">
        <v>2</v>
      </c>
      <c r="C3795" t="s">
        <v>891</v>
      </c>
    </row>
    <row r="3796" spans="1:3" x14ac:dyDescent="0.25">
      <c r="A3796">
        <v>3547205</v>
      </c>
      <c r="B3796">
        <v>2</v>
      </c>
      <c r="C3796" t="s">
        <v>891</v>
      </c>
    </row>
    <row r="3797" spans="1:3" x14ac:dyDescent="0.25">
      <c r="A3797">
        <v>3547304</v>
      </c>
      <c r="B3797">
        <v>2</v>
      </c>
      <c r="C3797" t="s">
        <v>891</v>
      </c>
    </row>
    <row r="3798" spans="1:3" x14ac:dyDescent="0.25">
      <c r="A3798">
        <v>3547403</v>
      </c>
      <c r="B3798">
        <v>2</v>
      </c>
      <c r="C3798" t="s">
        <v>891</v>
      </c>
    </row>
    <row r="3799" spans="1:3" x14ac:dyDescent="0.25">
      <c r="A3799">
        <v>3547502</v>
      </c>
      <c r="B3799">
        <v>2</v>
      </c>
      <c r="C3799" t="s">
        <v>891</v>
      </c>
    </row>
    <row r="3800" spans="1:3" x14ac:dyDescent="0.25">
      <c r="A3800">
        <v>3547601</v>
      </c>
      <c r="B3800">
        <v>2</v>
      </c>
      <c r="C3800" t="s">
        <v>891</v>
      </c>
    </row>
    <row r="3801" spans="1:3" x14ac:dyDescent="0.25">
      <c r="A3801">
        <v>3547650</v>
      </c>
      <c r="B3801">
        <v>2</v>
      </c>
      <c r="C3801" t="s">
        <v>891</v>
      </c>
    </row>
    <row r="3802" spans="1:3" x14ac:dyDescent="0.25">
      <c r="A3802">
        <v>3547700</v>
      </c>
      <c r="B3802">
        <v>2</v>
      </c>
      <c r="C3802" t="s">
        <v>891</v>
      </c>
    </row>
    <row r="3803" spans="1:3" x14ac:dyDescent="0.25">
      <c r="A3803">
        <v>3547809</v>
      </c>
      <c r="B3803">
        <v>2</v>
      </c>
      <c r="C3803" t="s">
        <v>891</v>
      </c>
    </row>
    <row r="3804" spans="1:3" x14ac:dyDescent="0.25">
      <c r="A3804">
        <v>3547908</v>
      </c>
      <c r="B3804">
        <v>2</v>
      </c>
      <c r="C3804" t="s">
        <v>891</v>
      </c>
    </row>
    <row r="3805" spans="1:3" x14ac:dyDescent="0.25">
      <c r="A3805">
        <v>3548005</v>
      </c>
      <c r="B3805">
        <v>2</v>
      </c>
      <c r="C3805" t="s">
        <v>891</v>
      </c>
    </row>
    <row r="3806" spans="1:3" x14ac:dyDescent="0.25">
      <c r="A3806">
        <v>3548054</v>
      </c>
      <c r="B3806">
        <v>2</v>
      </c>
      <c r="C3806" t="s">
        <v>891</v>
      </c>
    </row>
    <row r="3807" spans="1:3" x14ac:dyDescent="0.25">
      <c r="A3807">
        <v>3548104</v>
      </c>
      <c r="B3807">
        <v>2</v>
      </c>
      <c r="C3807" t="s">
        <v>891</v>
      </c>
    </row>
    <row r="3808" spans="1:3" x14ac:dyDescent="0.25">
      <c r="A3808">
        <v>3548203</v>
      </c>
      <c r="B3808">
        <v>2</v>
      </c>
      <c r="C3808" t="s">
        <v>891</v>
      </c>
    </row>
    <row r="3809" spans="1:3" x14ac:dyDescent="0.25">
      <c r="A3809">
        <v>3548302</v>
      </c>
      <c r="B3809">
        <v>2</v>
      </c>
      <c r="C3809" t="s">
        <v>891</v>
      </c>
    </row>
    <row r="3810" spans="1:3" x14ac:dyDescent="0.25">
      <c r="A3810">
        <v>3548401</v>
      </c>
      <c r="B3810">
        <v>2</v>
      </c>
      <c r="C3810" t="s">
        <v>891</v>
      </c>
    </row>
    <row r="3811" spans="1:3" x14ac:dyDescent="0.25">
      <c r="A3811">
        <v>3548500</v>
      </c>
      <c r="B3811">
        <v>2</v>
      </c>
      <c r="C3811" t="s">
        <v>891</v>
      </c>
    </row>
    <row r="3812" spans="1:3" x14ac:dyDescent="0.25">
      <c r="A3812">
        <v>3548609</v>
      </c>
      <c r="B3812">
        <v>2</v>
      </c>
      <c r="C3812" t="s">
        <v>891</v>
      </c>
    </row>
    <row r="3813" spans="1:3" x14ac:dyDescent="0.25">
      <c r="A3813">
        <v>3548708</v>
      </c>
      <c r="B3813">
        <v>2</v>
      </c>
      <c r="C3813" t="s">
        <v>891</v>
      </c>
    </row>
    <row r="3814" spans="1:3" x14ac:dyDescent="0.25">
      <c r="A3814">
        <v>3548807</v>
      </c>
      <c r="B3814">
        <v>2</v>
      </c>
      <c r="C3814" t="s">
        <v>891</v>
      </c>
    </row>
    <row r="3815" spans="1:3" x14ac:dyDescent="0.25">
      <c r="A3815">
        <v>3548906</v>
      </c>
      <c r="B3815">
        <v>2</v>
      </c>
      <c r="C3815" t="s">
        <v>891</v>
      </c>
    </row>
    <row r="3816" spans="1:3" x14ac:dyDescent="0.25">
      <c r="A3816">
        <v>3549003</v>
      </c>
      <c r="B3816">
        <v>2</v>
      </c>
      <c r="C3816" t="s">
        <v>891</v>
      </c>
    </row>
    <row r="3817" spans="1:3" x14ac:dyDescent="0.25">
      <c r="A3817">
        <v>3549102</v>
      </c>
      <c r="B3817">
        <v>2</v>
      </c>
      <c r="C3817" t="s">
        <v>891</v>
      </c>
    </row>
    <row r="3818" spans="1:3" x14ac:dyDescent="0.25">
      <c r="A3818">
        <v>3549201</v>
      </c>
      <c r="B3818">
        <v>2</v>
      </c>
      <c r="C3818" t="s">
        <v>891</v>
      </c>
    </row>
    <row r="3819" spans="1:3" x14ac:dyDescent="0.25">
      <c r="A3819">
        <v>3549250</v>
      </c>
      <c r="B3819">
        <v>2</v>
      </c>
      <c r="C3819" t="s">
        <v>891</v>
      </c>
    </row>
    <row r="3820" spans="1:3" x14ac:dyDescent="0.25">
      <c r="A3820">
        <v>3549300</v>
      </c>
      <c r="B3820">
        <v>2</v>
      </c>
      <c r="C3820" t="s">
        <v>891</v>
      </c>
    </row>
    <row r="3821" spans="1:3" x14ac:dyDescent="0.25">
      <c r="A3821">
        <v>3549409</v>
      </c>
      <c r="B3821">
        <v>2</v>
      </c>
      <c r="C3821" t="s">
        <v>891</v>
      </c>
    </row>
    <row r="3822" spans="1:3" x14ac:dyDescent="0.25">
      <c r="A3822">
        <v>3549508</v>
      </c>
      <c r="B3822">
        <v>2</v>
      </c>
      <c r="C3822" t="s">
        <v>891</v>
      </c>
    </row>
    <row r="3823" spans="1:3" x14ac:dyDescent="0.25">
      <c r="A3823">
        <v>3549607</v>
      </c>
      <c r="B3823">
        <v>2</v>
      </c>
      <c r="C3823" t="s">
        <v>891</v>
      </c>
    </row>
    <row r="3824" spans="1:3" x14ac:dyDescent="0.25">
      <c r="A3824">
        <v>3549706</v>
      </c>
      <c r="B3824">
        <v>2</v>
      </c>
      <c r="C3824" t="s">
        <v>891</v>
      </c>
    </row>
    <row r="3825" spans="1:3" x14ac:dyDescent="0.25">
      <c r="A3825">
        <v>3549805</v>
      </c>
      <c r="B3825">
        <v>2</v>
      </c>
      <c r="C3825" t="s">
        <v>891</v>
      </c>
    </row>
    <row r="3826" spans="1:3" x14ac:dyDescent="0.25">
      <c r="A3826">
        <v>3549904</v>
      </c>
      <c r="B3826">
        <v>2</v>
      </c>
      <c r="C3826" t="s">
        <v>891</v>
      </c>
    </row>
    <row r="3827" spans="1:3" x14ac:dyDescent="0.25">
      <c r="A3827">
        <v>3549953</v>
      </c>
      <c r="B3827">
        <v>2</v>
      </c>
      <c r="C3827" t="s">
        <v>891</v>
      </c>
    </row>
    <row r="3828" spans="1:3" x14ac:dyDescent="0.25">
      <c r="A3828">
        <v>3550001</v>
      </c>
      <c r="B3828">
        <v>2</v>
      </c>
      <c r="C3828" t="s">
        <v>891</v>
      </c>
    </row>
    <row r="3829" spans="1:3" x14ac:dyDescent="0.25">
      <c r="A3829">
        <v>3550100</v>
      </c>
      <c r="B3829">
        <v>2</v>
      </c>
      <c r="C3829" t="s">
        <v>891</v>
      </c>
    </row>
    <row r="3830" spans="1:3" x14ac:dyDescent="0.25">
      <c r="A3830">
        <v>3550209</v>
      </c>
      <c r="B3830">
        <v>2</v>
      </c>
      <c r="C3830" t="s">
        <v>891</v>
      </c>
    </row>
    <row r="3831" spans="1:3" x14ac:dyDescent="0.25">
      <c r="A3831">
        <v>3550308</v>
      </c>
      <c r="B3831">
        <v>2</v>
      </c>
      <c r="C3831" t="s">
        <v>891</v>
      </c>
    </row>
    <row r="3832" spans="1:3" x14ac:dyDescent="0.25">
      <c r="A3832">
        <v>3550407</v>
      </c>
      <c r="B3832">
        <v>2</v>
      </c>
      <c r="C3832" t="s">
        <v>891</v>
      </c>
    </row>
    <row r="3833" spans="1:3" x14ac:dyDescent="0.25">
      <c r="A3833">
        <v>3550506</v>
      </c>
      <c r="B3833">
        <v>2</v>
      </c>
      <c r="C3833" t="s">
        <v>891</v>
      </c>
    </row>
    <row r="3834" spans="1:3" x14ac:dyDescent="0.25">
      <c r="A3834">
        <v>3550605</v>
      </c>
      <c r="B3834">
        <v>2</v>
      </c>
      <c r="C3834" t="s">
        <v>891</v>
      </c>
    </row>
    <row r="3835" spans="1:3" x14ac:dyDescent="0.25">
      <c r="A3835">
        <v>3550704</v>
      </c>
      <c r="B3835">
        <v>2</v>
      </c>
      <c r="C3835" t="s">
        <v>891</v>
      </c>
    </row>
    <row r="3836" spans="1:3" x14ac:dyDescent="0.25">
      <c r="A3836">
        <v>3550803</v>
      </c>
      <c r="B3836">
        <v>2</v>
      </c>
      <c r="C3836" t="s">
        <v>891</v>
      </c>
    </row>
    <row r="3837" spans="1:3" x14ac:dyDescent="0.25">
      <c r="A3837">
        <v>3550902</v>
      </c>
      <c r="B3837">
        <v>2</v>
      </c>
      <c r="C3837" t="s">
        <v>891</v>
      </c>
    </row>
    <row r="3838" spans="1:3" x14ac:dyDescent="0.25">
      <c r="A3838">
        <v>3551009</v>
      </c>
      <c r="B3838">
        <v>2</v>
      </c>
      <c r="C3838" t="s">
        <v>891</v>
      </c>
    </row>
    <row r="3839" spans="1:3" x14ac:dyDescent="0.25">
      <c r="A3839">
        <v>3551108</v>
      </c>
      <c r="B3839">
        <v>2</v>
      </c>
      <c r="C3839" t="s">
        <v>891</v>
      </c>
    </row>
    <row r="3840" spans="1:3" x14ac:dyDescent="0.25">
      <c r="A3840">
        <v>3551207</v>
      </c>
      <c r="B3840">
        <v>2</v>
      </c>
      <c r="C3840" t="s">
        <v>891</v>
      </c>
    </row>
    <row r="3841" spans="1:3" x14ac:dyDescent="0.25">
      <c r="A3841">
        <v>3551306</v>
      </c>
      <c r="B3841">
        <v>2</v>
      </c>
      <c r="C3841" t="s">
        <v>891</v>
      </c>
    </row>
    <row r="3842" spans="1:3" x14ac:dyDescent="0.25">
      <c r="A3842">
        <v>3551405</v>
      </c>
      <c r="B3842">
        <v>2</v>
      </c>
      <c r="C3842" t="s">
        <v>891</v>
      </c>
    </row>
    <row r="3843" spans="1:3" x14ac:dyDescent="0.25">
      <c r="A3843">
        <v>3551504</v>
      </c>
      <c r="B3843">
        <v>2</v>
      </c>
      <c r="C3843" t="s">
        <v>891</v>
      </c>
    </row>
    <row r="3844" spans="1:3" x14ac:dyDescent="0.25">
      <c r="A3844">
        <v>3551603</v>
      </c>
      <c r="B3844">
        <v>2</v>
      </c>
      <c r="C3844" t="s">
        <v>891</v>
      </c>
    </row>
    <row r="3845" spans="1:3" x14ac:dyDescent="0.25">
      <c r="A3845">
        <v>3551702</v>
      </c>
      <c r="B3845">
        <v>2</v>
      </c>
      <c r="C3845" t="s">
        <v>891</v>
      </c>
    </row>
    <row r="3846" spans="1:3" x14ac:dyDescent="0.25">
      <c r="A3846">
        <v>3551801</v>
      </c>
      <c r="B3846">
        <v>2</v>
      </c>
      <c r="C3846" t="s">
        <v>891</v>
      </c>
    </row>
    <row r="3847" spans="1:3" x14ac:dyDescent="0.25">
      <c r="A3847">
        <v>3551900</v>
      </c>
      <c r="B3847">
        <v>2</v>
      </c>
      <c r="C3847" t="s">
        <v>891</v>
      </c>
    </row>
    <row r="3848" spans="1:3" x14ac:dyDescent="0.25">
      <c r="A3848">
        <v>3552007</v>
      </c>
      <c r="B3848">
        <v>2</v>
      </c>
      <c r="C3848" t="s">
        <v>891</v>
      </c>
    </row>
    <row r="3849" spans="1:3" x14ac:dyDescent="0.25">
      <c r="A3849">
        <v>3552106</v>
      </c>
      <c r="B3849">
        <v>2</v>
      </c>
      <c r="C3849" t="s">
        <v>891</v>
      </c>
    </row>
    <row r="3850" spans="1:3" x14ac:dyDescent="0.25">
      <c r="A3850">
        <v>3552205</v>
      </c>
      <c r="B3850">
        <v>2</v>
      </c>
      <c r="C3850" t="s">
        <v>891</v>
      </c>
    </row>
    <row r="3851" spans="1:3" x14ac:dyDescent="0.25">
      <c r="A3851">
        <v>3552304</v>
      </c>
      <c r="B3851">
        <v>2</v>
      </c>
      <c r="C3851" t="s">
        <v>891</v>
      </c>
    </row>
    <row r="3852" spans="1:3" x14ac:dyDescent="0.25">
      <c r="A3852">
        <v>3552403</v>
      </c>
      <c r="B3852">
        <v>2</v>
      </c>
      <c r="C3852" t="s">
        <v>891</v>
      </c>
    </row>
    <row r="3853" spans="1:3" x14ac:dyDescent="0.25">
      <c r="A3853">
        <v>3552502</v>
      </c>
      <c r="B3853">
        <v>2</v>
      </c>
      <c r="C3853" t="s">
        <v>891</v>
      </c>
    </row>
    <row r="3854" spans="1:3" x14ac:dyDescent="0.25">
      <c r="A3854">
        <v>3552551</v>
      </c>
      <c r="B3854">
        <v>2</v>
      </c>
      <c r="C3854" t="s">
        <v>891</v>
      </c>
    </row>
    <row r="3855" spans="1:3" x14ac:dyDescent="0.25">
      <c r="A3855">
        <v>3552601</v>
      </c>
      <c r="B3855">
        <v>2</v>
      </c>
      <c r="C3855" t="s">
        <v>891</v>
      </c>
    </row>
    <row r="3856" spans="1:3" x14ac:dyDescent="0.25">
      <c r="A3856">
        <v>3552700</v>
      </c>
      <c r="B3856">
        <v>2</v>
      </c>
      <c r="C3856" t="s">
        <v>891</v>
      </c>
    </row>
    <row r="3857" spans="1:3" x14ac:dyDescent="0.25">
      <c r="A3857">
        <v>3552809</v>
      </c>
      <c r="B3857">
        <v>2</v>
      </c>
      <c r="C3857" t="s">
        <v>891</v>
      </c>
    </row>
    <row r="3858" spans="1:3" x14ac:dyDescent="0.25">
      <c r="A3858">
        <v>3552908</v>
      </c>
      <c r="B3858">
        <v>2</v>
      </c>
      <c r="C3858" t="s">
        <v>891</v>
      </c>
    </row>
    <row r="3859" spans="1:3" x14ac:dyDescent="0.25">
      <c r="A3859">
        <v>3553005</v>
      </c>
      <c r="B3859">
        <v>2</v>
      </c>
      <c r="C3859" t="s">
        <v>891</v>
      </c>
    </row>
    <row r="3860" spans="1:3" x14ac:dyDescent="0.25">
      <c r="A3860">
        <v>3553104</v>
      </c>
      <c r="B3860">
        <v>2</v>
      </c>
      <c r="C3860" t="s">
        <v>891</v>
      </c>
    </row>
    <row r="3861" spans="1:3" x14ac:dyDescent="0.25">
      <c r="A3861">
        <v>3553203</v>
      </c>
      <c r="B3861">
        <v>2</v>
      </c>
      <c r="C3861" t="s">
        <v>891</v>
      </c>
    </row>
    <row r="3862" spans="1:3" x14ac:dyDescent="0.25">
      <c r="A3862">
        <v>3553302</v>
      </c>
      <c r="B3862">
        <v>2</v>
      </c>
      <c r="C3862" t="s">
        <v>891</v>
      </c>
    </row>
    <row r="3863" spans="1:3" x14ac:dyDescent="0.25">
      <c r="A3863">
        <v>3553401</v>
      </c>
      <c r="B3863">
        <v>2</v>
      </c>
      <c r="C3863" t="s">
        <v>891</v>
      </c>
    </row>
    <row r="3864" spans="1:3" x14ac:dyDescent="0.25">
      <c r="A3864">
        <v>3553500</v>
      </c>
      <c r="B3864">
        <v>2</v>
      </c>
      <c r="C3864" t="s">
        <v>891</v>
      </c>
    </row>
    <row r="3865" spans="1:3" x14ac:dyDescent="0.25">
      <c r="A3865">
        <v>3553609</v>
      </c>
      <c r="B3865">
        <v>2</v>
      </c>
      <c r="C3865" t="s">
        <v>891</v>
      </c>
    </row>
    <row r="3866" spans="1:3" x14ac:dyDescent="0.25">
      <c r="A3866">
        <v>3553658</v>
      </c>
      <c r="B3866">
        <v>2</v>
      </c>
      <c r="C3866" t="s">
        <v>891</v>
      </c>
    </row>
    <row r="3867" spans="1:3" x14ac:dyDescent="0.25">
      <c r="A3867">
        <v>3553708</v>
      </c>
      <c r="B3867">
        <v>2</v>
      </c>
      <c r="C3867" t="s">
        <v>891</v>
      </c>
    </row>
    <row r="3868" spans="1:3" x14ac:dyDescent="0.25">
      <c r="A3868">
        <v>3553807</v>
      </c>
      <c r="B3868">
        <v>2</v>
      </c>
      <c r="C3868" t="s">
        <v>891</v>
      </c>
    </row>
    <row r="3869" spans="1:3" x14ac:dyDescent="0.25">
      <c r="A3869">
        <v>3553856</v>
      </c>
      <c r="B3869">
        <v>2</v>
      </c>
      <c r="C3869" t="s">
        <v>891</v>
      </c>
    </row>
    <row r="3870" spans="1:3" x14ac:dyDescent="0.25">
      <c r="A3870">
        <v>3553906</v>
      </c>
      <c r="B3870">
        <v>2</v>
      </c>
      <c r="C3870" t="s">
        <v>891</v>
      </c>
    </row>
    <row r="3871" spans="1:3" x14ac:dyDescent="0.25">
      <c r="A3871">
        <v>3553955</v>
      </c>
      <c r="B3871">
        <v>2</v>
      </c>
      <c r="C3871" t="s">
        <v>891</v>
      </c>
    </row>
    <row r="3872" spans="1:3" x14ac:dyDescent="0.25">
      <c r="A3872">
        <v>3554003</v>
      </c>
      <c r="B3872">
        <v>2</v>
      </c>
      <c r="C3872" t="s">
        <v>891</v>
      </c>
    </row>
    <row r="3873" spans="1:3" x14ac:dyDescent="0.25">
      <c r="A3873">
        <v>3554102</v>
      </c>
      <c r="B3873">
        <v>2</v>
      </c>
      <c r="C3873" t="s">
        <v>891</v>
      </c>
    </row>
    <row r="3874" spans="1:3" x14ac:dyDescent="0.25">
      <c r="A3874">
        <v>3554201</v>
      </c>
      <c r="B3874">
        <v>2</v>
      </c>
      <c r="C3874" t="s">
        <v>891</v>
      </c>
    </row>
    <row r="3875" spans="1:3" x14ac:dyDescent="0.25">
      <c r="A3875">
        <v>3554300</v>
      </c>
      <c r="B3875">
        <v>2</v>
      </c>
      <c r="C3875" t="s">
        <v>891</v>
      </c>
    </row>
    <row r="3876" spans="1:3" x14ac:dyDescent="0.25">
      <c r="A3876">
        <v>3554409</v>
      </c>
      <c r="B3876">
        <v>2</v>
      </c>
      <c r="C3876" t="s">
        <v>891</v>
      </c>
    </row>
    <row r="3877" spans="1:3" x14ac:dyDescent="0.25">
      <c r="A3877">
        <v>3554508</v>
      </c>
      <c r="B3877">
        <v>2</v>
      </c>
      <c r="C3877" t="s">
        <v>891</v>
      </c>
    </row>
    <row r="3878" spans="1:3" x14ac:dyDescent="0.25">
      <c r="A3878">
        <v>3554607</v>
      </c>
      <c r="B3878">
        <v>2</v>
      </c>
      <c r="C3878" t="s">
        <v>891</v>
      </c>
    </row>
    <row r="3879" spans="1:3" x14ac:dyDescent="0.25">
      <c r="A3879">
        <v>3554656</v>
      </c>
      <c r="B3879">
        <v>2</v>
      </c>
      <c r="C3879" t="s">
        <v>891</v>
      </c>
    </row>
    <row r="3880" spans="1:3" x14ac:dyDescent="0.25">
      <c r="A3880">
        <v>3554706</v>
      </c>
      <c r="B3880">
        <v>2</v>
      </c>
      <c r="C3880" t="s">
        <v>891</v>
      </c>
    </row>
    <row r="3881" spans="1:3" x14ac:dyDescent="0.25">
      <c r="A3881">
        <v>3554755</v>
      </c>
      <c r="B3881">
        <v>2</v>
      </c>
      <c r="C3881" t="s">
        <v>891</v>
      </c>
    </row>
    <row r="3882" spans="1:3" x14ac:dyDescent="0.25">
      <c r="A3882">
        <v>3554805</v>
      </c>
      <c r="B3882">
        <v>2</v>
      </c>
      <c r="C3882" t="s">
        <v>891</v>
      </c>
    </row>
    <row r="3883" spans="1:3" x14ac:dyDescent="0.25">
      <c r="A3883">
        <v>3554904</v>
      </c>
      <c r="B3883">
        <v>2</v>
      </c>
      <c r="C3883" t="s">
        <v>891</v>
      </c>
    </row>
    <row r="3884" spans="1:3" x14ac:dyDescent="0.25">
      <c r="A3884">
        <v>3554953</v>
      </c>
      <c r="B3884">
        <v>2</v>
      </c>
      <c r="C3884" t="s">
        <v>891</v>
      </c>
    </row>
    <row r="3885" spans="1:3" x14ac:dyDescent="0.25">
      <c r="A3885">
        <v>3555000</v>
      </c>
      <c r="B3885">
        <v>2</v>
      </c>
      <c r="C3885" t="s">
        <v>891</v>
      </c>
    </row>
    <row r="3886" spans="1:3" x14ac:dyDescent="0.25">
      <c r="A3886">
        <v>3555109</v>
      </c>
      <c r="B3886">
        <v>2</v>
      </c>
      <c r="C3886" t="s">
        <v>891</v>
      </c>
    </row>
    <row r="3887" spans="1:3" x14ac:dyDescent="0.25">
      <c r="A3887">
        <v>3555208</v>
      </c>
      <c r="B3887">
        <v>2</v>
      </c>
      <c r="C3887" t="s">
        <v>891</v>
      </c>
    </row>
    <row r="3888" spans="1:3" x14ac:dyDescent="0.25">
      <c r="A3888">
        <v>3555307</v>
      </c>
      <c r="B3888">
        <v>2</v>
      </c>
      <c r="C3888" t="s">
        <v>891</v>
      </c>
    </row>
    <row r="3889" spans="1:3" x14ac:dyDescent="0.25">
      <c r="A3889">
        <v>3555356</v>
      </c>
      <c r="B3889">
        <v>2</v>
      </c>
      <c r="C3889" t="s">
        <v>891</v>
      </c>
    </row>
    <row r="3890" spans="1:3" x14ac:dyDescent="0.25">
      <c r="A3890">
        <v>3555406</v>
      </c>
      <c r="B3890">
        <v>2</v>
      </c>
      <c r="C3890" t="s">
        <v>891</v>
      </c>
    </row>
    <row r="3891" spans="1:3" x14ac:dyDescent="0.25">
      <c r="A3891">
        <v>3555505</v>
      </c>
      <c r="B3891">
        <v>2</v>
      </c>
      <c r="C3891" t="s">
        <v>891</v>
      </c>
    </row>
    <row r="3892" spans="1:3" x14ac:dyDescent="0.25">
      <c r="A3892">
        <v>3555604</v>
      </c>
      <c r="B3892">
        <v>2</v>
      </c>
      <c r="C3892" t="s">
        <v>891</v>
      </c>
    </row>
    <row r="3893" spans="1:3" x14ac:dyDescent="0.25">
      <c r="A3893">
        <v>3555703</v>
      </c>
      <c r="B3893">
        <v>2</v>
      </c>
      <c r="C3893" t="s">
        <v>891</v>
      </c>
    </row>
    <row r="3894" spans="1:3" x14ac:dyDescent="0.25">
      <c r="A3894">
        <v>3555802</v>
      </c>
      <c r="B3894">
        <v>2</v>
      </c>
      <c r="C3894" t="s">
        <v>891</v>
      </c>
    </row>
    <row r="3895" spans="1:3" x14ac:dyDescent="0.25">
      <c r="A3895">
        <v>3555901</v>
      </c>
      <c r="B3895">
        <v>2</v>
      </c>
      <c r="C3895" t="s">
        <v>891</v>
      </c>
    </row>
    <row r="3896" spans="1:3" x14ac:dyDescent="0.25">
      <c r="A3896">
        <v>3556008</v>
      </c>
      <c r="B3896">
        <v>2</v>
      </c>
      <c r="C3896" t="s">
        <v>891</v>
      </c>
    </row>
    <row r="3897" spans="1:3" x14ac:dyDescent="0.25">
      <c r="A3897">
        <v>3556107</v>
      </c>
      <c r="B3897">
        <v>2</v>
      </c>
      <c r="C3897" t="s">
        <v>891</v>
      </c>
    </row>
    <row r="3898" spans="1:3" x14ac:dyDescent="0.25">
      <c r="A3898">
        <v>3556206</v>
      </c>
      <c r="B3898">
        <v>2</v>
      </c>
      <c r="C3898" t="s">
        <v>891</v>
      </c>
    </row>
    <row r="3899" spans="1:3" x14ac:dyDescent="0.25">
      <c r="A3899">
        <v>3556305</v>
      </c>
      <c r="B3899">
        <v>2</v>
      </c>
      <c r="C3899" t="s">
        <v>891</v>
      </c>
    </row>
    <row r="3900" spans="1:3" x14ac:dyDescent="0.25">
      <c r="A3900">
        <v>3556354</v>
      </c>
      <c r="B3900">
        <v>2</v>
      </c>
      <c r="C3900" t="s">
        <v>891</v>
      </c>
    </row>
    <row r="3901" spans="1:3" x14ac:dyDescent="0.25">
      <c r="A3901">
        <v>3556404</v>
      </c>
      <c r="B3901">
        <v>2</v>
      </c>
      <c r="C3901" t="s">
        <v>891</v>
      </c>
    </row>
    <row r="3902" spans="1:3" x14ac:dyDescent="0.25">
      <c r="A3902">
        <v>3556453</v>
      </c>
      <c r="B3902">
        <v>2</v>
      </c>
      <c r="C3902" t="s">
        <v>891</v>
      </c>
    </row>
    <row r="3903" spans="1:3" x14ac:dyDescent="0.25">
      <c r="A3903">
        <v>3556503</v>
      </c>
      <c r="B3903">
        <v>2</v>
      </c>
      <c r="C3903" t="s">
        <v>891</v>
      </c>
    </row>
    <row r="3904" spans="1:3" x14ac:dyDescent="0.25">
      <c r="A3904">
        <v>3556602</v>
      </c>
      <c r="B3904">
        <v>2</v>
      </c>
      <c r="C3904" t="s">
        <v>891</v>
      </c>
    </row>
    <row r="3905" spans="1:3" x14ac:dyDescent="0.25">
      <c r="A3905">
        <v>3556701</v>
      </c>
      <c r="B3905">
        <v>2</v>
      </c>
      <c r="C3905" t="s">
        <v>891</v>
      </c>
    </row>
    <row r="3906" spans="1:3" x14ac:dyDescent="0.25">
      <c r="A3906">
        <v>3556800</v>
      </c>
      <c r="B3906">
        <v>2</v>
      </c>
      <c r="C3906" t="s">
        <v>891</v>
      </c>
    </row>
    <row r="3907" spans="1:3" x14ac:dyDescent="0.25">
      <c r="A3907">
        <v>3556909</v>
      </c>
      <c r="B3907">
        <v>2</v>
      </c>
      <c r="C3907" t="s">
        <v>891</v>
      </c>
    </row>
    <row r="3908" spans="1:3" x14ac:dyDescent="0.25">
      <c r="A3908">
        <v>3556958</v>
      </c>
      <c r="B3908">
        <v>2</v>
      </c>
      <c r="C3908" t="s">
        <v>891</v>
      </c>
    </row>
    <row r="3909" spans="1:3" x14ac:dyDescent="0.25">
      <c r="A3909">
        <v>3557006</v>
      </c>
      <c r="B3909">
        <v>2</v>
      </c>
      <c r="C3909" t="s">
        <v>891</v>
      </c>
    </row>
    <row r="3910" spans="1:3" x14ac:dyDescent="0.25">
      <c r="A3910">
        <v>3557105</v>
      </c>
      <c r="B3910">
        <v>2</v>
      </c>
      <c r="C3910" t="s">
        <v>891</v>
      </c>
    </row>
    <row r="3911" spans="1:3" x14ac:dyDescent="0.25">
      <c r="A3911">
        <v>3557154</v>
      </c>
      <c r="B3911">
        <v>2</v>
      </c>
      <c r="C3911" t="s">
        <v>891</v>
      </c>
    </row>
    <row r="3912" spans="1:3" x14ac:dyDescent="0.25">
      <c r="A3912">
        <v>3557204</v>
      </c>
      <c r="B3912">
        <v>2</v>
      </c>
      <c r="C3912" t="s">
        <v>891</v>
      </c>
    </row>
    <row r="3913" spans="1:3" x14ac:dyDescent="0.25">
      <c r="A3913">
        <v>3557303</v>
      </c>
      <c r="B3913">
        <v>2</v>
      </c>
      <c r="C3913" t="s">
        <v>891</v>
      </c>
    </row>
    <row r="3914" spans="1:3" x14ac:dyDescent="0.25">
      <c r="A3914">
        <v>4100103</v>
      </c>
      <c r="B3914">
        <v>1</v>
      </c>
      <c r="C3914" t="s">
        <v>892</v>
      </c>
    </row>
    <row r="3915" spans="1:3" x14ac:dyDescent="0.25">
      <c r="A3915">
        <v>4100202</v>
      </c>
      <c r="B3915">
        <v>1</v>
      </c>
      <c r="C3915" t="s">
        <v>892</v>
      </c>
    </row>
    <row r="3916" spans="1:3" x14ac:dyDescent="0.25">
      <c r="A3916">
        <v>4100301</v>
      </c>
      <c r="B3916">
        <v>1</v>
      </c>
      <c r="C3916" t="s">
        <v>892</v>
      </c>
    </row>
    <row r="3917" spans="1:3" x14ac:dyDescent="0.25">
      <c r="A3917">
        <v>4100400</v>
      </c>
      <c r="B3917">
        <v>1</v>
      </c>
      <c r="C3917" t="s">
        <v>892</v>
      </c>
    </row>
    <row r="3918" spans="1:3" x14ac:dyDescent="0.25">
      <c r="A3918">
        <v>4100459</v>
      </c>
      <c r="B3918">
        <v>1</v>
      </c>
      <c r="C3918" t="s">
        <v>892</v>
      </c>
    </row>
    <row r="3919" spans="1:3" x14ac:dyDescent="0.25">
      <c r="A3919">
        <v>4100509</v>
      </c>
      <c r="B3919">
        <v>1</v>
      </c>
      <c r="C3919" t="s">
        <v>892</v>
      </c>
    </row>
    <row r="3920" spans="1:3" x14ac:dyDescent="0.25">
      <c r="A3920">
        <v>4100608</v>
      </c>
      <c r="B3920">
        <v>1</v>
      </c>
      <c r="C3920" t="s">
        <v>892</v>
      </c>
    </row>
    <row r="3921" spans="1:3" x14ac:dyDescent="0.25">
      <c r="A3921">
        <v>4100707</v>
      </c>
      <c r="B3921">
        <v>1</v>
      </c>
      <c r="C3921" t="s">
        <v>892</v>
      </c>
    </row>
    <row r="3922" spans="1:3" x14ac:dyDescent="0.25">
      <c r="A3922">
        <v>4100806</v>
      </c>
      <c r="B3922">
        <v>1</v>
      </c>
      <c r="C3922" t="s">
        <v>892</v>
      </c>
    </row>
    <row r="3923" spans="1:3" x14ac:dyDescent="0.25">
      <c r="A3923">
        <v>4100905</v>
      </c>
      <c r="B3923">
        <v>1</v>
      </c>
      <c r="C3923" t="s">
        <v>892</v>
      </c>
    </row>
    <row r="3924" spans="1:3" x14ac:dyDescent="0.25">
      <c r="A3924">
        <v>4101002</v>
      </c>
      <c r="B3924">
        <v>1</v>
      </c>
      <c r="C3924" t="s">
        <v>892</v>
      </c>
    </row>
    <row r="3925" spans="1:3" x14ac:dyDescent="0.25">
      <c r="A3925">
        <v>4101051</v>
      </c>
      <c r="B3925">
        <v>1</v>
      </c>
      <c r="C3925" t="s">
        <v>892</v>
      </c>
    </row>
    <row r="3926" spans="1:3" x14ac:dyDescent="0.25">
      <c r="A3926">
        <v>4101101</v>
      </c>
      <c r="B3926">
        <v>1</v>
      </c>
      <c r="C3926" t="s">
        <v>892</v>
      </c>
    </row>
    <row r="3927" spans="1:3" x14ac:dyDescent="0.25">
      <c r="A3927">
        <v>4101150</v>
      </c>
      <c r="B3927">
        <v>1</v>
      </c>
      <c r="C3927" t="s">
        <v>892</v>
      </c>
    </row>
    <row r="3928" spans="1:3" x14ac:dyDescent="0.25">
      <c r="A3928">
        <v>4101200</v>
      </c>
      <c r="B3928">
        <v>1</v>
      </c>
      <c r="C3928" t="s">
        <v>892</v>
      </c>
    </row>
    <row r="3929" spans="1:3" x14ac:dyDescent="0.25">
      <c r="A3929">
        <v>4101309</v>
      </c>
      <c r="B3929">
        <v>1</v>
      </c>
      <c r="C3929" t="s">
        <v>892</v>
      </c>
    </row>
    <row r="3930" spans="1:3" x14ac:dyDescent="0.25">
      <c r="A3930">
        <v>4101408</v>
      </c>
      <c r="B3930">
        <v>1</v>
      </c>
      <c r="C3930" t="s">
        <v>892</v>
      </c>
    </row>
    <row r="3931" spans="1:3" x14ac:dyDescent="0.25">
      <c r="A3931">
        <v>4101507</v>
      </c>
      <c r="B3931">
        <v>1</v>
      </c>
      <c r="C3931" t="s">
        <v>892</v>
      </c>
    </row>
    <row r="3932" spans="1:3" x14ac:dyDescent="0.25">
      <c r="A3932">
        <v>4101606</v>
      </c>
      <c r="B3932">
        <v>1</v>
      </c>
      <c r="C3932" t="s">
        <v>892</v>
      </c>
    </row>
    <row r="3933" spans="1:3" x14ac:dyDescent="0.25">
      <c r="A3933">
        <v>4101655</v>
      </c>
      <c r="B3933">
        <v>1</v>
      </c>
      <c r="C3933" t="s">
        <v>892</v>
      </c>
    </row>
    <row r="3934" spans="1:3" x14ac:dyDescent="0.25">
      <c r="A3934">
        <v>4101705</v>
      </c>
      <c r="B3934">
        <v>1</v>
      </c>
      <c r="C3934" t="s">
        <v>892</v>
      </c>
    </row>
    <row r="3935" spans="1:3" x14ac:dyDescent="0.25">
      <c r="A3935">
        <v>4101804</v>
      </c>
      <c r="B3935">
        <v>1</v>
      </c>
      <c r="C3935" t="s">
        <v>892</v>
      </c>
    </row>
    <row r="3936" spans="1:3" x14ac:dyDescent="0.25">
      <c r="A3936">
        <v>4101853</v>
      </c>
      <c r="B3936">
        <v>1</v>
      </c>
      <c r="C3936" t="s">
        <v>892</v>
      </c>
    </row>
    <row r="3937" spans="1:3" x14ac:dyDescent="0.25">
      <c r="A3937">
        <v>4101903</v>
      </c>
      <c r="B3937">
        <v>1</v>
      </c>
      <c r="C3937" t="s">
        <v>892</v>
      </c>
    </row>
    <row r="3938" spans="1:3" x14ac:dyDescent="0.25">
      <c r="A3938">
        <v>4102000</v>
      </c>
      <c r="B3938">
        <v>1</v>
      </c>
      <c r="C3938" t="s">
        <v>892</v>
      </c>
    </row>
    <row r="3939" spans="1:3" x14ac:dyDescent="0.25">
      <c r="A3939">
        <v>4102109</v>
      </c>
      <c r="B3939">
        <v>1</v>
      </c>
      <c r="C3939" t="s">
        <v>892</v>
      </c>
    </row>
    <row r="3940" spans="1:3" x14ac:dyDescent="0.25">
      <c r="A3940">
        <v>4102208</v>
      </c>
      <c r="B3940">
        <v>1</v>
      </c>
      <c r="C3940" t="s">
        <v>892</v>
      </c>
    </row>
    <row r="3941" spans="1:3" x14ac:dyDescent="0.25">
      <c r="A3941">
        <v>4102307</v>
      </c>
      <c r="B3941">
        <v>1</v>
      </c>
      <c r="C3941" t="s">
        <v>892</v>
      </c>
    </row>
    <row r="3942" spans="1:3" x14ac:dyDescent="0.25">
      <c r="A3942">
        <v>4102406</v>
      </c>
      <c r="B3942">
        <v>1</v>
      </c>
      <c r="C3942" t="s">
        <v>892</v>
      </c>
    </row>
    <row r="3943" spans="1:3" x14ac:dyDescent="0.25">
      <c r="A3943">
        <v>4102505</v>
      </c>
      <c r="B3943">
        <v>1</v>
      </c>
      <c r="C3943" t="s">
        <v>892</v>
      </c>
    </row>
    <row r="3944" spans="1:3" x14ac:dyDescent="0.25">
      <c r="A3944">
        <v>4102604</v>
      </c>
      <c r="B3944">
        <v>1</v>
      </c>
      <c r="C3944" t="s">
        <v>892</v>
      </c>
    </row>
    <row r="3945" spans="1:3" x14ac:dyDescent="0.25">
      <c r="A3945">
        <v>4102703</v>
      </c>
      <c r="B3945">
        <v>1</v>
      </c>
      <c r="C3945" t="s">
        <v>892</v>
      </c>
    </row>
    <row r="3946" spans="1:3" x14ac:dyDescent="0.25">
      <c r="A3946">
        <v>4102752</v>
      </c>
      <c r="B3946">
        <v>1</v>
      </c>
      <c r="C3946" t="s">
        <v>892</v>
      </c>
    </row>
    <row r="3947" spans="1:3" x14ac:dyDescent="0.25">
      <c r="A3947">
        <v>4102802</v>
      </c>
      <c r="B3947">
        <v>1</v>
      </c>
      <c r="C3947" t="s">
        <v>892</v>
      </c>
    </row>
    <row r="3948" spans="1:3" x14ac:dyDescent="0.25">
      <c r="A3948">
        <v>4102901</v>
      </c>
      <c r="B3948">
        <v>1</v>
      </c>
      <c r="C3948" t="s">
        <v>892</v>
      </c>
    </row>
    <row r="3949" spans="1:3" x14ac:dyDescent="0.25">
      <c r="A3949">
        <v>4103008</v>
      </c>
      <c r="B3949">
        <v>1</v>
      </c>
      <c r="C3949" t="s">
        <v>892</v>
      </c>
    </row>
    <row r="3950" spans="1:3" x14ac:dyDescent="0.25">
      <c r="A3950">
        <v>4103024</v>
      </c>
      <c r="B3950">
        <v>1</v>
      </c>
      <c r="C3950" t="s">
        <v>892</v>
      </c>
    </row>
    <row r="3951" spans="1:3" x14ac:dyDescent="0.25">
      <c r="A3951">
        <v>4103040</v>
      </c>
      <c r="B3951">
        <v>1</v>
      </c>
      <c r="C3951" t="s">
        <v>892</v>
      </c>
    </row>
    <row r="3952" spans="1:3" x14ac:dyDescent="0.25">
      <c r="A3952">
        <v>4103057</v>
      </c>
      <c r="B3952">
        <v>1</v>
      </c>
      <c r="C3952" t="s">
        <v>892</v>
      </c>
    </row>
    <row r="3953" spans="1:3" x14ac:dyDescent="0.25">
      <c r="A3953">
        <v>4103107</v>
      </c>
      <c r="B3953">
        <v>1</v>
      </c>
      <c r="C3953" t="s">
        <v>892</v>
      </c>
    </row>
    <row r="3954" spans="1:3" x14ac:dyDescent="0.25">
      <c r="A3954">
        <v>4103156</v>
      </c>
      <c r="B3954">
        <v>1</v>
      </c>
      <c r="C3954" t="s">
        <v>892</v>
      </c>
    </row>
    <row r="3955" spans="1:3" x14ac:dyDescent="0.25">
      <c r="A3955">
        <v>4103206</v>
      </c>
      <c r="B3955">
        <v>1</v>
      </c>
      <c r="C3955" t="s">
        <v>892</v>
      </c>
    </row>
    <row r="3956" spans="1:3" x14ac:dyDescent="0.25">
      <c r="A3956">
        <v>4103222</v>
      </c>
      <c r="B3956">
        <v>1</v>
      </c>
      <c r="C3956" t="s">
        <v>892</v>
      </c>
    </row>
    <row r="3957" spans="1:3" x14ac:dyDescent="0.25">
      <c r="A3957">
        <v>4103305</v>
      </c>
      <c r="B3957">
        <v>1</v>
      </c>
      <c r="C3957" t="s">
        <v>892</v>
      </c>
    </row>
    <row r="3958" spans="1:3" x14ac:dyDescent="0.25">
      <c r="A3958">
        <v>4103354</v>
      </c>
      <c r="B3958">
        <v>1</v>
      </c>
      <c r="C3958" t="s">
        <v>892</v>
      </c>
    </row>
    <row r="3959" spans="1:3" x14ac:dyDescent="0.25">
      <c r="A3959">
        <v>4103370</v>
      </c>
      <c r="B3959">
        <v>1</v>
      </c>
      <c r="C3959" t="s">
        <v>892</v>
      </c>
    </row>
    <row r="3960" spans="1:3" x14ac:dyDescent="0.25">
      <c r="A3960">
        <v>4103404</v>
      </c>
      <c r="B3960">
        <v>1</v>
      </c>
      <c r="C3960" t="s">
        <v>892</v>
      </c>
    </row>
    <row r="3961" spans="1:3" x14ac:dyDescent="0.25">
      <c r="A3961">
        <v>4103453</v>
      </c>
      <c r="B3961">
        <v>1</v>
      </c>
      <c r="C3961" t="s">
        <v>892</v>
      </c>
    </row>
    <row r="3962" spans="1:3" x14ac:dyDescent="0.25">
      <c r="A3962">
        <v>4103479</v>
      </c>
      <c r="B3962">
        <v>1</v>
      </c>
      <c r="C3962" t="s">
        <v>892</v>
      </c>
    </row>
    <row r="3963" spans="1:3" x14ac:dyDescent="0.25">
      <c r="A3963">
        <v>4103503</v>
      </c>
      <c r="B3963">
        <v>1</v>
      </c>
      <c r="C3963" t="s">
        <v>892</v>
      </c>
    </row>
    <row r="3964" spans="1:3" x14ac:dyDescent="0.25">
      <c r="A3964">
        <v>4103602</v>
      </c>
      <c r="B3964">
        <v>1</v>
      </c>
      <c r="C3964" t="s">
        <v>892</v>
      </c>
    </row>
    <row r="3965" spans="1:3" x14ac:dyDescent="0.25">
      <c r="A3965">
        <v>4103701</v>
      </c>
      <c r="B3965">
        <v>1</v>
      </c>
      <c r="C3965" t="s">
        <v>892</v>
      </c>
    </row>
    <row r="3966" spans="1:3" x14ac:dyDescent="0.25">
      <c r="A3966">
        <v>4103800</v>
      </c>
      <c r="B3966">
        <v>1</v>
      </c>
      <c r="C3966" t="s">
        <v>892</v>
      </c>
    </row>
    <row r="3967" spans="1:3" x14ac:dyDescent="0.25">
      <c r="A3967">
        <v>4103909</v>
      </c>
      <c r="B3967">
        <v>1</v>
      </c>
      <c r="C3967" t="s">
        <v>892</v>
      </c>
    </row>
    <row r="3968" spans="1:3" x14ac:dyDescent="0.25">
      <c r="A3968">
        <v>4103958</v>
      </c>
      <c r="B3968">
        <v>1</v>
      </c>
      <c r="C3968" t="s">
        <v>892</v>
      </c>
    </row>
    <row r="3969" spans="1:3" x14ac:dyDescent="0.25">
      <c r="A3969">
        <v>4104006</v>
      </c>
      <c r="B3969">
        <v>1</v>
      </c>
      <c r="C3969" t="s">
        <v>892</v>
      </c>
    </row>
    <row r="3970" spans="1:3" x14ac:dyDescent="0.25">
      <c r="A3970">
        <v>4104055</v>
      </c>
      <c r="B3970">
        <v>1</v>
      </c>
      <c r="C3970" t="s">
        <v>892</v>
      </c>
    </row>
    <row r="3971" spans="1:3" x14ac:dyDescent="0.25">
      <c r="A3971">
        <v>4104105</v>
      </c>
      <c r="B3971">
        <v>1</v>
      </c>
      <c r="C3971" t="s">
        <v>892</v>
      </c>
    </row>
    <row r="3972" spans="1:3" x14ac:dyDescent="0.25">
      <c r="A3972">
        <v>4104204</v>
      </c>
      <c r="B3972">
        <v>1</v>
      </c>
      <c r="C3972" t="s">
        <v>892</v>
      </c>
    </row>
    <row r="3973" spans="1:3" x14ac:dyDescent="0.25">
      <c r="A3973">
        <v>4104253</v>
      </c>
      <c r="B3973">
        <v>1</v>
      </c>
      <c r="C3973" t="s">
        <v>892</v>
      </c>
    </row>
    <row r="3974" spans="1:3" x14ac:dyDescent="0.25">
      <c r="A3974">
        <v>4104303</v>
      </c>
      <c r="B3974">
        <v>1</v>
      </c>
      <c r="C3974" t="s">
        <v>892</v>
      </c>
    </row>
    <row r="3975" spans="1:3" x14ac:dyDescent="0.25">
      <c r="A3975">
        <v>4104402</v>
      </c>
      <c r="B3975">
        <v>1</v>
      </c>
      <c r="C3975" t="s">
        <v>892</v>
      </c>
    </row>
    <row r="3976" spans="1:3" x14ac:dyDescent="0.25">
      <c r="A3976">
        <v>4104428</v>
      </c>
      <c r="B3976">
        <v>1</v>
      </c>
      <c r="C3976" t="s">
        <v>892</v>
      </c>
    </row>
    <row r="3977" spans="1:3" x14ac:dyDescent="0.25">
      <c r="A3977">
        <v>4104451</v>
      </c>
      <c r="B3977">
        <v>1</v>
      </c>
      <c r="C3977" t="s">
        <v>892</v>
      </c>
    </row>
    <row r="3978" spans="1:3" x14ac:dyDescent="0.25">
      <c r="A3978">
        <v>4104501</v>
      </c>
      <c r="B3978">
        <v>1</v>
      </c>
      <c r="C3978" t="s">
        <v>892</v>
      </c>
    </row>
    <row r="3979" spans="1:3" x14ac:dyDescent="0.25">
      <c r="A3979">
        <v>4104600</v>
      </c>
      <c r="B3979">
        <v>1</v>
      </c>
      <c r="C3979" t="s">
        <v>892</v>
      </c>
    </row>
    <row r="3980" spans="1:3" x14ac:dyDescent="0.25">
      <c r="A3980">
        <v>4104659</v>
      </c>
      <c r="B3980">
        <v>1</v>
      </c>
      <c r="C3980" t="s">
        <v>892</v>
      </c>
    </row>
    <row r="3981" spans="1:3" x14ac:dyDescent="0.25">
      <c r="A3981">
        <v>4104709</v>
      </c>
      <c r="B3981">
        <v>1</v>
      </c>
      <c r="C3981" t="s">
        <v>892</v>
      </c>
    </row>
    <row r="3982" spans="1:3" x14ac:dyDescent="0.25">
      <c r="A3982">
        <v>4104808</v>
      </c>
      <c r="B3982">
        <v>1</v>
      </c>
      <c r="C3982" t="s">
        <v>892</v>
      </c>
    </row>
    <row r="3983" spans="1:3" x14ac:dyDescent="0.25">
      <c r="A3983">
        <v>4104907</v>
      </c>
      <c r="B3983">
        <v>1</v>
      </c>
      <c r="C3983" t="s">
        <v>892</v>
      </c>
    </row>
    <row r="3984" spans="1:3" x14ac:dyDescent="0.25">
      <c r="A3984">
        <v>4105003</v>
      </c>
      <c r="B3984">
        <v>1</v>
      </c>
      <c r="C3984" t="s">
        <v>892</v>
      </c>
    </row>
    <row r="3985" spans="1:3" x14ac:dyDescent="0.25">
      <c r="A3985">
        <v>4105102</v>
      </c>
      <c r="B3985">
        <v>1</v>
      </c>
      <c r="C3985" t="s">
        <v>892</v>
      </c>
    </row>
    <row r="3986" spans="1:3" x14ac:dyDescent="0.25">
      <c r="A3986">
        <v>4105201</v>
      </c>
      <c r="B3986">
        <v>1</v>
      </c>
      <c r="C3986" t="s">
        <v>892</v>
      </c>
    </row>
    <row r="3987" spans="1:3" x14ac:dyDescent="0.25">
      <c r="A3987">
        <v>4105300</v>
      </c>
      <c r="B3987">
        <v>1</v>
      </c>
      <c r="C3987" t="s">
        <v>892</v>
      </c>
    </row>
    <row r="3988" spans="1:3" x14ac:dyDescent="0.25">
      <c r="A3988">
        <v>4105409</v>
      </c>
      <c r="B3988">
        <v>1</v>
      </c>
      <c r="C3988" t="s">
        <v>892</v>
      </c>
    </row>
    <row r="3989" spans="1:3" x14ac:dyDescent="0.25">
      <c r="A3989">
        <v>4105508</v>
      </c>
      <c r="B3989">
        <v>1</v>
      </c>
      <c r="C3989" t="s">
        <v>892</v>
      </c>
    </row>
    <row r="3990" spans="1:3" x14ac:dyDescent="0.25">
      <c r="A3990">
        <v>4105607</v>
      </c>
      <c r="B3990">
        <v>1</v>
      </c>
      <c r="C3990" t="s">
        <v>892</v>
      </c>
    </row>
    <row r="3991" spans="1:3" x14ac:dyDescent="0.25">
      <c r="A3991">
        <v>4105706</v>
      </c>
      <c r="B3991">
        <v>1</v>
      </c>
      <c r="C3991" t="s">
        <v>892</v>
      </c>
    </row>
    <row r="3992" spans="1:3" x14ac:dyDescent="0.25">
      <c r="A3992">
        <v>4105805</v>
      </c>
      <c r="B3992">
        <v>1</v>
      </c>
      <c r="C3992" t="s">
        <v>892</v>
      </c>
    </row>
    <row r="3993" spans="1:3" x14ac:dyDescent="0.25">
      <c r="A3993">
        <v>4105904</v>
      </c>
      <c r="B3993">
        <v>1</v>
      </c>
      <c r="C3993" t="s">
        <v>892</v>
      </c>
    </row>
    <row r="3994" spans="1:3" x14ac:dyDescent="0.25">
      <c r="A3994">
        <v>4106001</v>
      </c>
      <c r="B3994">
        <v>1</v>
      </c>
      <c r="C3994" t="s">
        <v>892</v>
      </c>
    </row>
    <row r="3995" spans="1:3" x14ac:dyDescent="0.25">
      <c r="A3995">
        <v>4106100</v>
      </c>
      <c r="B3995">
        <v>1</v>
      </c>
      <c r="C3995" t="s">
        <v>892</v>
      </c>
    </row>
    <row r="3996" spans="1:3" x14ac:dyDescent="0.25">
      <c r="A3996">
        <v>4106209</v>
      </c>
      <c r="B3996">
        <v>1</v>
      </c>
      <c r="C3996" t="s">
        <v>892</v>
      </c>
    </row>
    <row r="3997" spans="1:3" x14ac:dyDescent="0.25">
      <c r="A3997">
        <v>4106308</v>
      </c>
      <c r="B3997">
        <v>1</v>
      </c>
      <c r="C3997" t="s">
        <v>892</v>
      </c>
    </row>
    <row r="3998" spans="1:3" x14ac:dyDescent="0.25">
      <c r="A3998">
        <v>4106407</v>
      </c>
      <c r="B3998">
        <v>1</v>
      </c>
      <c r="C3998" t="s">
        <v>892</v>
      </c>
    </row>
    <row r="3999" spans="1:3" x14ac:dyDescent="0.25">
      <c r="A3999">
        <v>4106456</v>
      </c>
      <c r="B3999">
        <v>1</v>
      </c>
      <c r="C3999" t="s">
        <v>892</v>
      </c>
    </row>
    <row r="4000" spans="1:3" x14ac:dyDescent="0.25">
      <c r="A4000">
        <v>4106506</v>
      </c>
      <c r="B4000">
        <v>1</v>
      </c>
      <c r="C4000" t="s">
        <v>892</v>
      </c>
    </row>
    <row r="4001" spans="1:3" x14ac:dyDescent="0.25">
      <c r="A4001">
        <v>4106555</v>
      </c>
      <c r="B4001">
        <v>1</v>
      </c>
      <c r="C4001" t="s">
        <v>892</v>
      </c>
    </row>
    <row r="4002" spans="1:3" x14ac:dyDescent="0.25">
      <c r="A4002">
        <v>4106571</v>
      </c>
      <c r="B4002">
        <v>1</v>
      </c>
      <c r="C4002" t="s">
        <v>892</v>
      </c>
    </row>
    <row r="4003" spans="1:3" x14ac:dyDescent="0.25">
      <c r="A4003">
        <v>4106605</v>
      </c>
      <c r="B4003">
        <v>1</v>
      </c>
      <c r="C4003" t="s">
        <v>892</v>
      </c>
    </row>
    <row r="4004" spans="1:3" x14ac:dyDescent="0.25">
      <c r="A4004">
        <v>4106704</v>
      </c>
      <c r="B4004">
        <v>1</v>
      </c>
      <c r="C4004" t="s">
        <v>892</v>
      </c>
    </row>
    <row r="4005" spans="1:3" x14ac:dyDescent="0.25">
      <c r="A4005">
        <v>4106803</v>
      </c>
      <c r="B4005">
        <v>1</v>
      </c>
      <c r="C4005" t="s">
        <v>892</v>
      </c>
    </row>
    <row r="4006" spans="1:3" x14ac:dyDescent="0.25">
      <c r="A4006">
        <v>4106852</v>
      </c>
      <c r="B4006">
        <v>1</v>
      </c>
      <c r="C4006" t="s">
        <v>892</v>
      </c>
    </row>
    <row r="4007" spans="1:3" x14ac:dyDescent="0.25">
      <c r="A4007">
        <v>4106902</v>
      </c>
      <c r="B4007">
        <v>1</v>
      </c>
      <c r="C4007" t="s">
        <v>892</v>
      </c>
    </row>
    <row r="4008" spans="1:3" x14ac:dyDescent="0.25">
      <c r="A4008">
        <v>4107009</v>
      </c>
      <c r="B4008">
        <v>1</v>
      </c>
      <c r="C4008" t="s">
        <v>892</v>
      </c>
    </row>
    <row r="4009" spans="1:3" x14ac:dyDescent="0.25">
      <c r="A4009">
        <v>4107108</v>
      </c>
      <c r="B4009">
        <v>1</v>
      </c>
      <c r="C4009" t="s">
        <v>892</v>
      </c>
    </row>
    <row r="4010" spans="1:3" x14ac:dyDescent="0.25">
      <c r="A4010">
        <v>4107124</v>
      </c>
      <c r="B4010">
        <v>1</v>
      </c>
      <c r="C4010" t="s">
        <v>892</v>
      </c>
    </row>
    <row r="4011" spans="1:3" x14ac:dyDescent="0.25">
      <c r="A4011">
        <v>4107157</v>
      </c>
      <c r="B4011">
        <v>1</v>
      </c>
      <c r="C4011" t="s">
        <v>892</v>
      </c>
    </row>
    <row r="4012" spans="1:3" x14ac:dyDescent="0.25">
      <c r="A4012">
        <v>4107207</v>
      </c>
      <c r="B4012">
        <v>1</v>
      </c>
      <c r="C4012" t="s">
        <v>892</v>
      </c>
    </row>
    <row r="4013" spans="1:3" x14ac:dyDescent="0.25">
      <c r="A4013">
        <v>4107256</v>
      </c>
      <c r="B4013">
        <v>1</v>
      </c>
      <c r="C4013" t="s">
        <v>892</v>
      </c>
    </row>
    <row r="4014" spans="1:3" x14ac:dyDescent="0.25">
      <c r="A4014">
        <v>4107306</v>
      </c>
      <c r="B4014">
        <v>1</v>
      </c>
      <c r="C4014" t="s">
        <v>892</v>
      </c>
    </row>
    <row r="4015" spans="1:3" x14ac:dyDescent="0.25">
      <c r="A4015">
        <v>4107405</v>
      </c>
      <c r="B4015">
        <v>1</v>
      </c>
      <c r="C4015" t="s">
        <v>892</v>
      </c>
    </row>
    <row r="4016" spans="1:3" x14ac:dyDescent="0.25">
      <c r="A4016">
        <v>4107504</v>
      </c>
      <c r="B4016">
        <v>1</v>
      </c>
      <c r="C4016" t="s">
        <v>892</v>
      </c>
    </row>
    <row r="4017" spans="1:3" x14ac:dyDescent="0.25">
      <c r="A4017">
        <v>4107520</v>
      </c>
      <c r="B4017">
        <v>1</v>
      </c>
      <c r="C4017" t="s">
        <v>892</v>
      </c>
    </row>
    <row r="4018" spans="1:3" x14ac:dyDescent="0.25">
      <c r="A4018">
        <v>4107538</v>
      </c>
      <c r="B4018">
        <v>1</v>
      </c>
      <c r="C4018" t="s">
        <v>892</v>
      </c>
    </row>
    <row r="4019" spans="1:3" x14ac:dyDescent="0.25">
      <c r="A4019">
        <v>4107546</v>
      </c>
      <c r="B4019">
        <v>1</v>
      </c>
      <c r="C4019" t="s">
        <v>892</v>
      </c>
    </row>
    <row r="4020" spans="1:3" x14ac:dyDescent="0.25">
      <c r="A4020">
        <v>4107553</v>
      </c>
      <c r="B4020">
        <v>1</v>
      </c>
      <c r="C4020" t="s">
        <v>892</v>
      </c>
    </row>
    <row r="4021" spans="1:3" x14ac:dyDescent="0.25">
      <c r="A4021">
        <v>4107603</v>
      </c>
      <c r="B4021">
        <v>1</v>
      </c>
      <c r="C4021" t="s">
        <v>892</v>
      </c>
    </row>
    <row r="4022" spans="1:3" x14ac:dyDescent="0.25">
      <c r="A4022">
        <v>4107652</v>
      </c>
      <c r="B4022">
        <v>1</v>
      </c>
      <c r="C4022" t="s">
        <v>892</v>
      </c>
    </row>
    <row r="4023" spans="1:3" x14ac:dyDescent="0.25">
      <c r="A4023">
        <v>4107702</v>
      </c>
      <c r="B4023">
        <v>1</v>
      </c>
      <c r="C4023" t="s">
        <v>892</v>
      </c>
    </row>
    <row r="4024" spans="1:3" x14ac:dyDescent="0.25">
      <c r="A4024">
        <v>4107736</v>
      </c>
      <c r="B4024">
        <v>1</v>
      </c>
      <c r="C4024" t="s">
        <v>892</v>
      </c>
    </row>
    <row r="4025" spans="1:3" x14ac:dyDescent="0.25">
      <c r="A4025">
        <v>4107751</v>
      </c>
      <c r="B4025">
        <v>1</v>
      </c>
      <c r="C4025" t="s">
        <v>892</v>
      </c>
    </row>
    <row r="4026" spans="1:3" x14ac:dyDescent="0.25">
      <c r="A4026">
        <v>4107801</v>
      </c>
      <c r="B4026">
        <v>1</v>
      </c>
      <c r="C4026" t="s">
        <v>892</v>
      </c>
    </row>
    <row r="4027" spans="1:3" x14ac:dyDescent="0.25">
      <c r="A4027">
        <v>4107850</v>
      </c>
      <c r="B4027">
        <v>1</v>
      </c>
      <c r="C4027" t="s">
        <v>892</v>
      </c>
    </row>
    <row r="4028" spans="1:3" x14ac:dyDescent="0.25">
      <c r="A4028">
        <v>4107900</v>
      </c>
      <c r="B4028">
        <v>1</v>
      </c>
      <c r="C4028" t="s">
        <v>892</v>
      </c>
    </row>
    <row r="4029" spans="1:3" x14ac:dyDescent="0.25">
      <c r="A4029">
        <v>4108007</v>
      </c>
      <c r="B4029">
        <v>1</v>
      </c>
      <c r="C4029" t="s">
        <v>892</v>
      </c>
    </row>
    <row r="4030" spans="1:3" x14ac:dyDescent="0.25">
      <c r="A4030">
        <v>4108106</v>
      </c>
      <c r="B4030">
        <v>1</v>
      </c>
      <c r="C4030" t="s">
        <v>892</v>
      </c>
    </row>
    <row r="4031" spans="1:3" x14ac:dyDescent="0.25">
      <c r="A4031">
        <v>4108205</v>
      </c>
      <c r="B4031">
        <v>1</v>
      </c>
      <c r="C4031" t="s">
        <v>892</v>
      </c>
    </row>
    <row r="4032" spans="1:3" x14ac:dyDescent="0.25">
      <c r="A4032">
        <v>4108304</v>
      </c>
      <c r="B4032">
        <v>1</v>
      </c>
      <c r="C4032" t="s">
        <v>892</v>
      </c>
    </row>
    <row r="4033" spans="1:3" x14ac:dyDescent="0.25">
      <c r="A4033">
        <v>4108320</v>
      </c>
      <c r="B4033">
        <v>1</v>
      </c>
      <c r="C4033" t="s">
        <v>892</v>
      </c>
    </row>
    <row r="4034" spans="1:3" x14ac:dyDescent="0.25">
      <c r="A4034">
        <v>4108403</v>
      </c>
      <c r="B4034">
        <v>1</v>
      </c>
      <c r="C4034" t="s">
        <v>892</v>
      </c>
    </row>
    <row r="4035" spans="1:3" x14ac:dyDescent="0.25">
      <c r="A4035">
        <v>4108452</v>
      </c>
      <c r="B4035">
        <v>1</v>
      </c>
      <c r="C4035" t="s">
        <v>892</v>
      </c>
    </row>
    <row r="4036" spans="1:3" x14ac:dyDescent="0.25">
      <c r="A4036">
        <v>4108502</v>
      </c>
      <c r="B4036">
        <v>1</v>
      </c>
      <c r="C4036" t="s">
        <v>892</v>
      </c>
    </row>
    <row r="4037" spans="1:3" x14ac:dyDescent="0.25">
      <c r="A4037">
        <v>4108551</v>
      </c>
      <c r="B4037">
        <v>1</v>
      </c>
      <c r="C4037" t="s">
        <v>892</v>
      </c>
    </row>
    <row r="4038" spans="1:3" x14ac:dyDescent="0.25">
      <c r="A4038">
        <v>4108601</v>
      </c>
      <c r="B4038">
        <v>1</v>
      </c>
      <c r="C4038" t="s">
        <v>892</v>
      </c>
    </row>
    <row r="4039" spans="1:3" x14ac:dyDescent="0.25">
      <c r="A4039">
        <v>4108650</v>
      </c>
      <c r="B4039">
        <v>1</v>
      </c>
      <c r="C4039" t="s">
        <v>892</v>
      </c>
    </row>
    <row r="4040" spans="1:3" x14ac:dyDescent="0.25">
      <c r="A4040">
        <v>4108700</v>
      </c>
      <c r="B4040">
        <v>1</v>
      </c>
      <c r="C4040" t="s">
        <v>892</v>
      </c>
    </row>
    <row r="4041" spans="1:3" x14ac:dyDescent="0.25">
      <c r="A4041">
        <v>4108809</v>
      </c>
      <c r="B4041">
        <v>1</v>
      </c>
      <c r="C4041" t="s">
        <v>892</v>
      </c>
    </row>
    <row r="4042" spans="1:3" x14ac:dyDescent="0.25">
      <c r="A4042">
        <v>4108908</v>
      </c>
      <c r="B4042">
        <v>1</v>
      </c>
      <c r="C4042" t="s">
        <v>892</v>
      </c>
    </row>
    <row r="4043" spans="1:3" x14ac:dyDescent="0.25">
      <c r="A4043">
        <v>4108957</v>
      </c>
      <c r="B4043">
        <v>1</v>
      </c>
      <c r="C4043" t="s">
        <v>892</v>
      </c>
    </row>
    <row r="4044" spans="1:3" x14ac:dyDescent="0.25">
      <c r="A4044">
        <v>4109005</v>
      </c>
      <c r="B4044">
        <v>1</v>
      </c>
      <c r="C4044" t="s">
        <v>892</v>
      </c>
    </row>
    <row r="4045" spans="1:3" x14ac:dyDescent="0.25">
      <c r="A4045">
        <v>4109104</v>
      </c>
      <c r="B4045">
        <v>1</v>
      </c>
      <c r="C4045" t="s">
        <v>892</v>
      </c>
    </row>
    <row r="4046" spans="1:3" x14ac:dyDescent="0.25">
      <c r="A4046">
        <v>4109203</v>
      </c>
      <c r="B4046">
        <v>1</v>
      </c>
      <c r="C4046" t="s">
        <v>892</v>
      </c>
    </row>
    <row r="4047" spans="1:3" x14ac:dyDescent="0.25">
      <c r="A4047">
        <v>4109302</v>
      </c>
      <c r="B4047">
        <v>1</v>
      </c>
      <c r="C4047" t="s">
        <v>892</v>
      </c>
    </row>
    <row r="4048" spans="1:3" x14ac:dyDescent="0.25">
      <c r="A4048">
        <v>4109401</v>
      </c>
      <c r="B4048">
        <v>1</v>
      </c>
      <c r="C4048" t="s">
        <v>892</v>
      </c>
    </row>
    <row r="4049" spans="1:3" x14ac:dyDescent="0.25">
      <c r="A4049">
        <v>4109500</v>
      </c>
      <c r="B4049">
        <v>1</v>
      </c>
      <c r="C4049" t="s">
        <v>892</v>
      </c>
    </row>
    <row r="4050" spans="1:3" x14ac:dyDescent="0.25">
      <c r="A4050">
        <v>4109609</v>
      </c>
      <c r="B4050">
        <v>1</v>
      </c>
      <c r="C4050" t="s">
        <v>892</v>
      </c>
    </row>
    <row r="4051" spans="1:3" x14ac:dyDescent="0.25">
      <c r="A4051">
        <v>4109658</v>
      </c>
      <c r="B4051">
        <v>1</v>
      </c>
      <c r="C4051" t="s">
        <v>892</v>
      </c>
    </row>
    <row r="4052" spans="1:3" x14ac:dyDescent="0.25">
      <c r="A4052">
        <v>4109708</v>
      </c>
      <c r="B4052">
        <v>1</v>
      </c>
      <c r="C4052" t="s">
        <v>892</v>
      </c>
    </row>
    <row r="4053" spans="1:3" x14ac:dyDescent="0.25">
      <c r="A4053">
        <v>4109757</v>
      </c>
      <c r="B4053">
        <v>1</v>
      </c>
      <c r="C4053" t="s">
        <v>892</v>
      </c>
    </row>
    <row r="4054" spans="1:3" x14ac:dyDescent="0.25">
      <c r="A4054">
        <v>4109807</v>
      </c>
      <c r="B4054">
        <v>1</v>
      </c>
      <c r="C4054" t="s">
        <v>892</v>
      </c>
    </row>
    <row r="4055" spans="1:3" x14ac:dyDescent="0.25">
      <c r="A4055">
        <v>4109906</v>
      </c>
      <c r="B4055">
        <v>1</v>
      </c>
      <c r="C4055" t="s">
        <v>892</v>
      </c>
    </row>
    <row r="4056" spans="1:3" x14ac:dyDescent="0.25">
      <c r="A4056">
        <v>4110003</v>
      </c>
      <c r="B4056">
        <v>1</v>
      </c>
      <c r="C4056" t="s">
        <v>892</v>
      </c>
    </row>
    <row r="4057" spans="1:3" x14ac:dyDescent="0.25">
      <c r="A4057">
        <v>4110052</v>
      </c>
      <c r="B4057">
        <v>1</v>
      </c>
      <c r="C4057" t="s">
        <v>892</v>
      </c>
    </row>
    <row r="4058" spans="1:3" x14ac:dyDescent="0.25">
      <c r="A4058">
        <v>4110078</v>
      </c>
      <c r="B4058">
        <v>1</v>
      </c>
      <c r="C4058" t="s">
        <v>892</v>
      </c>
    </row>
    <row r="4059" spans="1:3" x14ac:dyDescent="0.25">
      <c r="A4059">
        <v>4110102</v>
      </c>
      <c r="B4059">
        <v>1</v>
      </c>
      <c r="C4059" t="s">
        <v>892</v>
      </c>
    </row>
    <row r="4060" spans="1:3" x14ac:dyDescent="0.25">
      <c r="A4060">
        <v>4110201</v>
      </c>
      <c r="B4060">
        <v>1</v>
      </c>
      <c r="C4060" t="s">
        <v>892</v>
      </c>
    </row>
    <row r="4061" spans="1:3" x14ac:dyDescent="0.25">
      <c r="A4061">
        <v>4110300</v>
      </c>
      <c r="B4061">
        <v>1</v>
      </c>
      <c r="C4061" t="s">
        <v>892</v>
      </c>
    </row>
    <row r="4062" spans="1:3" x14ac:dyDescent="0.25">
      <c r="A4062">
        <v>4110409</v>
      </c>
      <c r="B4062">
        <v>1</v>
      </c>
      <c r="C4062" t="s">
        <v>892</v>
      </c>
    </row>
    <row r="4063" spans="1:3" x14ac:dyDescent="0.25">
      <c r="A4063">
        <v>4110508</v>
      </c>
      <c r="B4063">
        <v>1</v>
      </c>
      <c r="C4063" t="s">
        <v>892</v>
      </c>
    </row>
    <row r="4064" spans="1:3" x14ac:dyDescent="0.25">
      <c r="A4064">
        <v>4110607</v>
      </c>
      <c r="B4064">
        <v>1</v>
      </c>
      <c r="C4064" t="s">
        <v>892</v>
      </c>
    </row>
    <row r="4065" spans="1:3" x14ac:dyDescent="0.25">
      <c r="A4065">
        <v>4110656</v>
      </c>
      <c r="B4065">
        <v>1</v>
      </c>
      <c r="C4065" t="s">
        <v>892</v>
      </c>
    </row>
    <row r="4066" spans="1:3" x14ac:dyDescent="0.25">
      <c r="A4066">
        <v>4110706</v>
      </c>
      <c r="B4066">
        <v>1</v>
      </c>
      <c r="C4066" t="s">
        <v>892</v>
      </c>
    </row>
    <row r="4067" spans="1:3" x14ac:dyDescent="0.25">
      <c r="A4067">
        <v>4110805</v>
      </c>
      <c r="B4067">
        <v>1</v>
      </c>
      <c r="C4067" t="s">
        <v>892</v>
      </c>
    </row>
    <row r="4068" spans="1:3" x14ac:dyDescent="0.25">
      <c r="A4068">
        <v>4110904</v>
      </c>
      <c r="B4068">
        <v>1</v>
      </c>
      <c r="C4068" t="s">
        <v>892</v>
      </c>
    </row>
    <row r="4069" spans="1:3" x14ac:dyDescent="0.25">
      <c r="A4069">
        <v>4110953</v>
      </c>
      <c r="B4069">
        <v>1</v>
      </c>
      <c r="C4069" t="s">
        <v>892</v>
      </c>
    </row>
    <row r="4070" spans="1:3" x14ac:dyDescent="0.25">
      <c r="A4070">
        <v>4111001</v>
      </c>
      <c r="B4070">
        <v>1</v>
      </c>
      <c r="C4070" t="s">
        <v>892</v>
      </c>
    </row>
    <row r="4071" spans="1:3" x14ac:dyDescent="0.25">
      <c r="A4071">
        <v>4111100</v>
      </c>
      <c r="B4071">
        <v>1</v>
      </c>
      <c r="C4071" t="s">
        <v>892</v>
      </c>
    </row>
    <row r="4072" spans="1:3" x14ac:dyDescent="0.25">
      <c r="A4072">
        <v>4111209</v>
      </c>
      <c r="B4072">
        <v>1</v>
      </c>
      <c r="C4072" t="s">
        <v>892</v>
      </c>
    </row>
    <row r="4073" spans="1:3" x14ac:dyDescent="0.25">
      <c r="A4073">
        <v>4111258</v>
      </c>
      <c r="B4073">
        <v>1</v>
      </c>
      <c r="C4073" t="s">
        <v>892</v>
      </c>
    </row>
    <row r="4074" spans="1:3" x14ac:dyDescent="0.25">
      <c r="A4074">
        <v>4111308</v>
      </c>
      <c r="B4074">
        <v>1</v>
      </c>
      <c r="C4074" t="s">
        <v>892</v>
      </c>
    </row>
    <row r="4075" spans="1:3" x14ac:dyDescent="0.25">
      <c r="A4075">
        <v>4111407</v>
      </c>
      <c r="B4075">
        <v>1</v>
      </c>
      <c r="C4075" t="s">
        <v>892</v>
      </c>
    </row>
    <row r="4076" spans="1:3" x14ac:dyDescent="0.25">
      <c r="A4076">
        <v>4111506</v>
      </c>
      <c r="B4076">
        <v>1</v>
      </c>
      <c r="C4076" t="s">
        <v>892</v>
      </c>
    </row>
    <row r="4077" spans="1:3" x14ac:dyDescent="0.25">
      <c r="A4077">
        <v>4111555</v>
      </c>
      <c r="B4077">
        <v>1</v>
      </c>
      <c r="C4077" t="s">
        <v>892</v>
      </c>
    </row>
    <row r="4078" spans="1:3" x14ac:dyDescent="0.25">
      <c r="A4078">
        <v>4111605</v>
      </c>
      <c r="B4078">
        <v>1</v>
      </c>
      <c r="C4078" t="s">
        <v>892</v>
      </c>
    </row>
    <row r="4079" spans="1:3" x14ac:dyDescent="0.25">
      <c r="A4079">
        <v>4111704</v>
      </c>
      <c r="B4079">
        <v>1</v>
      </c>
      <c r="C4079" t="s">
        <v>892</v>
      </c>
    </row>
    <row r="4080" spans="1:3" x14ac:dyDescent="0.25">
      <c r="A4080">
        <v>4111803</v>
      </c>
      <c r="B4080">
        <v>1</v>
      </c>
      <c r="C4080" t="s">
        <v>892</v>
      </c>
    </row>
    <row r="4081" spans="1:3" x14ac:dyDescent="0.25">
      <c r="A4081">
        <v>4111902</v>
      </c>
      <c r="B4081">
        <v>1</v>
      </c>
      <c r="C4081" t="s">
        <v>892</v>
      </c>
    </row>
    <row r="4082" spans="1:3" x14ac:dyDescent="0.25">
      <c r="A4082">
        <v>4112009</v>
      </c>
      <c r="B4082">
        <v>1</v>
      </c>
      <c r="C4082" t="s">
        <v>892</v>
      </c>
    </row>
    <row r="4083" spans="1:3" x14ac:dyDescent="0.25">
      <c r="A4083">
        <v>4112108</v>
      </c>
      <c r="B4083">
        <v>1</v>
      </c>
      <c r="C4083" t="s">
        <v>892</v>
      </c>
    </row>
    <row r="4084" spans="1:3" x14ac:dyDescent="0.25">
      <c r="A4084">
        <v>4112207</v>
      </c>
      <c r="B4084">
        <v>1</v>
      </c>
      <c r="C4084" t="s">
        <v>892</v>
      </c>
    </row>
    <row r="4085" spans="1:3" x14ac:dyDescent="0.25">
      <c r="A4085">
        <v>4112306</v>
      </c>
      <c r="B4085">
        <v>1</v>
      </c>
      <c r="C4085" t="s">
        <v>892</v>
      </c>
    </row>
    <row r="4086" spans="1:3" x14ac:dyDescent="0.25">
      <c r="A4086">
        <v>4112405</v>
      </c>
      <c r="B4086">
        <v>1</v>
      </c>
      <c r="C4086" t="s">
        <v>892</v>
      </c>
    </row>
    <row r="4087" spans="1:3" x14ac:dyDescent="0.25">
      <c r="A4087">
        <v>4112504</v>
      </c>
      <c r="B4087">
        <v>1</v>
      </c>
      <c r="C4087" t="s">
        <v>892</v>
      </c>
    </row>
    <row r="4088" spans="1:3" x14ac:dyDescent="0.25">
      <c r="A4088">
        <v>4112603</v>
      </c>
      <c r="B4088">
        <v>1</v>
      </c>
      <c r="C4088" t="s">
        <v>892</v>
      </c>
    </row>
    <row r="4089" spans="1:3" x14ac:dyDescent="0.25">
      <c r="A4089">
        <v>4112702</v>
      </c>
      <c r="B4089">
        <v>1</v>
      </c>
      <c r="C4089" t="s">
        <v>892</v>
      </c>
    </row>
    <row r="4090" spans="1:3" x14ac:dyDescent="0.25">
      <c r="A4090">
        <v>4112751</v>
      </c>
      <c r="B4090">
        <v>1</v>
      </c>
      <c r="C4090" t="s">
        <v>892</v>
      </c>
    </row>
    <row r="4091" spans="1:3" x14ac:dyDescent="0.25">
      <c r="A4091">
        <v>4112801</v>
      </c>
      <c r="B4091">
        <v>1</v>
      </c>
      <c r="C4091" t="s">
        <v>892</v>
      </c>
    </row>
    <row r="4092" spans="1:3" x14ac:dyDescent="0.25">
      <c r="A4092">
        <v>4112900</v>
      </c>
      <c r="B4092">
        <v>1</v>
      </c>
      <c r="C4092" t="s">
        <v>892</v>
      </c>
    </row>
    <row r="4093" spans="1:3" x14ac:dyDescent="0.25">
      <c r="A4093">
        <v>4112959</v>
      </c>
      <c r="B4093">
        <v>1</v>
      </c>
      <c r="C4093" t="s">
        <v>892</v>
      </c>
    </row>
    <row r="4094" spans="1:3" x14ac:dyDescent="0.25">
      <c r="A4094">
        <v>4113007</v>
      </c>
      <c r="B4094">
        <v>1</v>
      </c>
      <c r="C4094" t="s">
        <v>892</v>
      </c>
    </row>
    <row r="4095" spans="1:3" x14ac:dyDescent="0.25">
      <c r="A4095">
        <v>4113106</v>
      </c>
      <c r="B4095">
        <v>1</v>
      </c>
      <c r="C4095" t="s">
        <v>892</v>
      </c>
    </row>
    <row r="4096" spans="1:3" x14ac:dyDescent="0.25">
      <c r="A4096">
        <v>4113205</v>
      </c>
      <c r="B4096">
        <v>1</v>
      </c>
      <c r="C4096" t="s">
        <v>892</v>
      </c>
    </row>
    <row r="4097" spans="1:3" x14ac:dyDescent="0.25">
      <c r="A4097">
        <v>4113254</v>
      </c>
      <c r="B4097">
        <v>1</v>
      </c>
      <c r="C4097" t="s">
        <v>892</v>
      </c>
    </row>
    <row r="4098" spans="1:3" x14ac:dyDescent="0.25">
      <c r="A4098">
        <v>4113304</v>
      </c>
      <c r="B4098">
        <v>1</v>
      </c>
      <c r="C4098" t="s">
        <v>892</v>
      </c>
    </row>
    <row r="4099" spans="1:3" x14ac:dyDescent="0.25">
      <c r="A4099">
        <v>4113403</v>
      </c>
      <c r="B4099">
        <v>1</v>
      </c>
      <c r="C4099" t="s">
        <v>892</v>
      </c>
    </row>
    <row r="4100" spans="1:3" x14ac:dyDescent="0.25">
      <c r="A4100">
        <v>4113429</v>
      </c>
      <c r="B4100">
        <v>1</v>
      </c>
      <c r="C4100" t="s">
        <v>892</v>
      </c>
    </row>
    <row r="4101" spans="1:3" x14ac:dyDescent="0.25">
      <c r="A4101">
        <v>4113452</v>
      </c>
      <c r="B4101">
        <v>1</v>
      </c>
      <c r="C4101" t="s">
        <v>892</v>
      </c>
    </row>
    <row r="4102" spans="1:3" x14ac:dyDescent="0.25">
      <c r="A4102">
        <v>4113502</v>
      </c>
      <c r="B4102">
        <v>1</v>
      </c>
      <c r="C4102" t="s">
        <v>892</v>
      </c>
    </row>
    <row r="4103" spans="1:3" x14ac:dyDescent="0.25">
      <c r="A4103">
        <v>4113601</v>
      </c>
      <c r="B4103">
        <v>1</v>
      </c>
      <c r="C4103" t="s">
        <v>892</v>
      </c>
    </row>
    <row r="4104" spans="1:3" x14ac:dyDescent="0.25">
      <c r="A4104">
        <v>4113700</v>
      </c>
      <c r="B4104">
        <v>1</v>
      </c>
      <c r="C4104" t="s">
        <v>892</v>
      </c>
    </row>
    <row r="4105" spans="1:3" x14ac:dyDescent="0.25">
      <c r="A4105">
        <v>4113734</v>
      </c>
      <c r="B4105">
        <v>1</v>
      </c>
      <c r="C4105" t="s">
        <v>892</v>
      </c>
    </row>
    <row r="4106" spans="1:3" x14ac:dyDescent="0.25">
      <c r="A4106">
        <v>4113759</v>
      </c>
      <c r="B4106">
        <v>1</v>
      </c>
      <c r="C4106" t="s">
        <v>892</v>
      </c>
    </row>
    <row r="4107" spans="1:3" x14ac:dyDescent="0.25">
      <c r="A4107">
        <v>4113809</v>
      </c>
      <c r="B4107">
        <v>1</v>
      </c>
      <c r="C4107" t="s">
        <v>892</v>
      </c>
    </row>
    <row r="4108" spans="1:3" x14ac:dyDescent="0.25">
      <c r="A4108">
        <v>4113908</v>
      </c>
      <c r="B4108">
        <v>1</v>
      </c>
      <c r="C4108" t="s">
        <v>892</v>
      </c>
    </row>
    <row r="4109" spans="1:3" x14ac:dyDescent="0.25">
      <c r="A4109">
        <v>4114005</v>
      </c>
      <c r="B4109">
        <v>1</v>
      </c>
      <c r="C4109" t="s">
        <v>892</v>
      </c>
    </row>
    <row r="4110" spans="1:3" x14ac:dyDescent="0.25">
      <c r="A4110">
        <v>4114104</v>
      </c>
      <c r="B4110">
        <v>1</v>
      </c>
      <c r="C4110" t="s">
        <v>892</v>
      </c>
    </row>
    <row r="4111" spans="1:3" x14ac:dyDescent="0.25">
      <c r="A4111">
        <v>4114203</v>
      </c>
      <c r="B4111">
        <v>1</v>
      </c>
      <c r="C4111" t="s">
        <v>892</v>
      </c>
    </row>
    <row r="4112" spans="1:3" x14ac:dyDescent="0.25">
      <c r="A4112">
        <v>4114302</v>
      </c>
      <c r="B4112">
        <v>1</v>
      </c>
      <c r="C4112" t="s">
        <v>892</v>
      </c>
    </row>
    <row r="4113" spans="1:3" x14ac:dyDescent="0.25">
      <c r="A4113">
        <v>4114351</v>
      </c>
      <c r="B4113">
        <v>1</v>
      </c>
      <c r="C4113" t="s">
        <v>892</v>
      </c>
    </row>
    <row r="4114" spans="1:3" x14ac:dyDescent="0.25">
      <c r="A4114">
        <v>4114401</v>
      </c>
      <c r="B4114">
        <v>1</v>
      </c>
      <c r="C4114" t="s">
        <v>892</v>
      </c>
    </row>
    <row r="4115" spans="1:3" x14ac:dyDescent="0.25">
      <c r="A4115">
        <v>4114500</v>
      </c>
      <c r="B4115">
        <v>1</v>
      </c>
      <c r="C4115" t="s">
        <v>892</v>
      </c>
    </row>
    <row r="4116" spans="1:3" x14ac:dyDescent="0.25">
      <c r="A4116">
        <v>4114609</v>
      </c>
      <c r="B4116">
        <v>1</v>
      </c>
      <c r="C4116" t="s">
        <v>892</v>
      </c>
    </row>
    <row r="4117" spans="1:3" x14ac:dyDescent="0.25">
      <c r="A4117">
        <v>4114708</v>
      </c>
      <c r="B4117">
        <v>1</v>
      </c>
      <c r="C4117" t="s">
        <v>892</v>
      </c>
    </row>
    <row r="4118" spans="1:3" x14ac:dyDescent="0.25">
      <c r="A4118">
        <v>4114807</v>
      </c>
      <c r="B4118">
        <v>1</v>
      </c>
      <c r="C4118" t="s">
        <v>892</v>
      </c>
    </row>
    <row r="4119" spans="1:3" x14ac:dyDescent="0.25">
      <c r="A4119">
        <v>4114906</v>
      </c>
      <c r="B4119">
        <v>1</v>
      </c>
      <c r="C4119" t="s">
        <v>892</v>
      </c>
    </row>
    <row r="4120" spans="1:3" x14ac:dyDescent="0.25">
      <c r="A4120">
        <v>4115002</v>
      </c>
      <c r="B4120">
        <v>1</v>
      </c>
      <c r="C4120" t="s">
        <v>892</v>
      </c>
    </row>
    <row r="4121" spans="1:3" x14ac:dyDescent="0.25">
      <c r="A4121">
        <v>4115101</v>
      </c>
      <c r="B4121">
        <v>1</v>
      </c>
      <c r="C4121" t="s">
        <v>892</v>
      </c>
    </row>
    <row r="4122" spans="1:3" x14ac:dyDescent="0.25">
      <c r="A4122">
        <v>4115200</v>
      </c>
      <c r="B4122">
        <v>1</v>
      </c>
      <c r="C4122" t="s">
        <v>892</v>
      </c>
    </row>
    <row r="4123" spans="1:3" x14ac:dyDescent="0.25">
      <c r="A4123">
        <v>4115309</v>
      </c>
      <c r="B4123">
        <v>1</v>
      </c>
      <c r="C4123" t="s">
        <v>892</v>
      </c>
    </row>
    <row r="4124" spans="1:3" x14ac:dyDescent="0.25">
      <c r="A4124">
        <v>4115358</v>
      </c>
      <c r="B4124">
        <v>1</v>
      </c>
      <c r="C4124" t="s">
        <v>892</v>
      </c>
    </row>
    <row r="4125" spans="1:3" x14ac:dyDescent="0.25">
      <c r="A4125">
        <v>4115408</v>
      </c>
      <c r="B4125">
        <v>1</v>
      </c>
      <c r="C4125" t="s">
        <v>892</v>
      </c>
    </row>
    <row r="4126" spans="1:3" x14ac:dyDescent="0.25">
      <c r="A4126">
        <v>4115457</v>
      </c>
      <c r="B4126">
        <v>1</v>
      </c>
      <c r="C4126" t="s">
        <v>892</v>
      </c>
    </row>
    <row r="4127" spans="1:3" x14ac:dyDescent="0.25">
      <c r="A4127">
        <v>4115507</v>
      </c>
      <c r="B4127">
        <v>1</v>
      </c>
      <c r="C4127" t="s">
        <v>892</v>
      </c>
    </row>
    <row r="4128" spans="1:3" x14ac:dyDescent="0.25">
      <c r="A4128">
        <v>4115606</v>
      </c>
      <c r="B4128">
        <v>1</v>
      </c>
      <c r="C4128" t="s">
        <v>892</v>
      </c>
    </row>
    <row r="4129" spans="1:3" x14ac:dyDescent="0.25">
      <c r="A4129">
        <v>4115705</v>
      </c>
      <c r="B4129">
        <v>1</v>
      </c>
      <c r="C4129" t="s">
        <v>892</v>
      </c>
    </row>
    <row r="4130" spans="1:3" x14ac:dyDescent="0.25">
      <c r="A4130">
        <v>4115739</v>
      </c>
      <c r="B4130">
        <v>1</v>
      </c>
      <c r="C4130" t="s">
        <v>892</v>
      </c>
    </row>
    <row r="4131" spans="1:3" x14ac:dyDescent="0.25">
      <c r="A4131">
        <v>4115754</v>
      </c>
      <c r="B4131">
        <v>1</v>
      </c>
      <c r="C4131" t="s">
        <v>892</v>
      </c>
    </row>
    <row r="4132" spans="1:3" x14ac:dyDescent="0.25">
      <c r="A4132">
        <v>4115804</v>
      </c>
      <c r="B4132">
        <v>1</v>
      </c>
      <c r="C4132" t="s">
        <v>892</v>
      </c>
    </row>
    <row r="4133" spans="1:3" x14ac:dyDescent="0.25">
      <c r="A4133">
        <v>4115853</v>
      </c>
      <c r="B4133">
        <v>1</v>
      </c>
      <c r="C4133" t="s">
        <v>892</v>
      </c>
    </row>
    <row r="4134" spans="1:3" x14ac:dyDescent="0.25">
      <c r="A4134">
        <v>4115903</v>
      </c>
      <c r="B4134">
        <v>1</v>
      </c>
      <c r="C4134" t="s">
        <v>892</v>
      </c>
    </row>
    <row r="4135" spans="1:3" x14ac:dyDescent="0.25">
      <c r="A4135">
        <v>4116000</v>
      </c>
      <c r="B4135">
        <v>1</v>
      </c>
      <c r="C4135" t="s">
        <v>892</v>
      </c>
    </row>
    <row r="4136" spans="1:3" x14ac:dyDescent="0.25">
      <c r="A4136">
        <v>4116059</v>
      </c>
      <c r="B4136">
        <v>1</v>
      </c>
      <c r="C4136" t="s">
        <v>892</v>
      </c>
    </row>
    <row r="4137" spans="1:3" x14ac:dyDescent="0.25">
      <c r="A4137">
        <v>4116109</v>
      </c>
      <c r="B4137">
        <v>1</v>
      </c>
      <c r="C4137" t="s">
        <v>892</v>
      </c>
    </row>
    <row r="4138" spans="1:3" x14ac:dyDescent="0.25">
      <c r="A4138">
        <v>4116208</v>
      </c>
      <c r="B4138">
        <v>1</v>
      </c>
      <c r="C4138" t="s">
        <v>892</v>
      </c>
    </row>
    <row r="4139" spans="1:3" x14ac:dyDescent="0.25">
      <c r="A4139">
        <v>4116307</v>
      </c>
      <c r="B4139">
        <v>1</v>
      </c>
      <c r="C4139" t="s">
        <v>892</v>
      </c>
    </row>
    <row r="4140" spans="1:3" x14ac:dyDescent="0.25">
      <c r="A4140">
        <v>4116406</v>
      </c>
      <c r="B4140">
        <v>1</v>
      </c>
      <c r="C4140" t="s">
        <v>892</v>
      </c>
    </row>
    <row r="4141" spans="1:3" x14ac:dyDescent="0.25">
      <c r="A4141">
        <v>4116505</v>
      </c>
      <c r="B4141">
        <v>1</v>
      </c>
      <c r="C4141" t="s">
        <v>892</v>
      </c>
    </row>
    <row r="4142" spans="1:3" x14ac:dyDescent="0.25">
      <c r="A4142">
        <v>4116604</v>
      </c>
      <c r="B4142">
        <v>1</v>
      </c>
      <c r="C4142" t="s">
        <v>892</v>
      </c>
    </row>
    <row r="4143" spans="1:3" x14ac:dyDescent="0.25">
      <c r="A4143">
        <v>4116703</v>
      </c>
      <c r="B4143">
        <v>1</v>
      </c>
      <c r="C4143" t="s">
        <v>892</v>
      </c>
    </row>
    <row r="4144" spans="1:3" x14ac:dyDescent="0.25">
      <c r="A4144">
        <v>4116802</v>
      </c>
      <c r="B4144">
        <v>1</v>
      </c>
      <c r="C4144" t="s">
        <v>892</v>
      </c>
    </row>
    <row r="4145" spans="1:3" x14ac:dyDescent="0.25">
      <c r="A4145">
        <v>4116901</v>
      </c>
      <c r="B4145">
        <v>1</v>
      </c>
      <c r="C4145" t="s">
        <v>892</v>
      </c>
    </row>
    <row r="4146" spans="1:3" x14ac:dyDescent="0.25">
      <c r="A4146">
        <v>4116950</v>
      </c>
      <c r="B4146">
        <v>1</v>
      </c>
      <c r="C4146" t="s">
        <v>892</v>
      </c>
    </row>
    <row r="4147" spans="1:3" x14ac:dyDescent="0.25">
      <c r="A4147">
        <v>4117008</v>
      </c>
      <c r="B4147">
        <v>1</v>
      </c>
      <c r="C4147" t="s">
        <v>892</v>
      </c>
    </row>
    <row r="4148" spans="1:3" x14ac:dyDescent="0.25">
      <c r="A4148">
        <v>4117057</v>
      </c>
      <c r="B4148">
        <v>1</v>
      </c>
      <c r="C4148" t="s">
        <v>892</v>
      </c>
    </row>
    <row r="4149" spans="1:3" x14ac:dyDescent="0.25">
      <c r="A4149">
        <v>4117107</v>
      </c>
      <c r="B4149">
        <v>1</v>
      </c>
      <c r="C4149" t="s">
        <v>892</v>
      </c>
    </row>
    <row r="4150" spans="1:3" x14ac:dyDescent="0.25">
      <c r="A4150">
        <v>4117206</v>
      </c>
      <c r="B4150">
        <v>1</v>
      </c>
      <c r="C4150" t="s">
        <v>892</v>
      </c>
    </row>
    <row r="4151" spans="1:3" x14ac:dyDescent="0.25">
      <c r="A4151">
        <v>4117214</v>
      </c>
      <c r="B4151">
        <v>1</v>
      </c>
      <c r="C4151" t="s">
        <v>892</v>
      </c>
    </row>
    <row r="4152" spans="1:3" x14ac:dyDescent="0.25">
      <c r="A4152">
        <v>4117222</v>
      </c>
      <c r="B4152">
        <v>1</v>
      </c>
      <c r="C4152" t="s">
        <v>892</v>
      </c>
    </row>
    <row r="4153" spans="1:3" x14ac:dyDescent="0.25">
      <c r="A4153">
        <v>4117255</v>
      </c>
      <c r="B4153">
        <v>1</v>
      </c>
      <c r="C4153" t="s">
        <v>892</v>
      </c>
    </row>
    <row r="4154" spans="1:3" x14ac:dyDescent="0.25">
      <c r="A4154">
        <v>4117271</v>
      </c>
      <c r="B4154">
        <v>1</v>
      </c>
      <c r="C4154" t="s">
        <v>892</v>
      </c>
    </row>
    <row r="4155" spans="1:3" x14ac:dyDescent="0.25">
      <c r="A4155">
        <v>4117297</v>
      </c>
      <c r="B4155">
        <v>1</v>
      </c>
      <c r="C4155" t="s">
        <v>892</v>
      </c>
    </row>
    <row r="4156" spans="1:3" x14ac:dyDescent="0.25">
      <c r="A4156">
        <v>4117305</v>
      </c>
      <c r="B4156">
        <v>1</v>
      </c>
      <c r="C4156" t="s">
        <v>892</v>
      </c>
    </row>
    <row r="4157" spans="1:3" x14ac:dyDescent="0.25">
      <c r="A4157">
        <v>4117404</v>
      </c>
      <c r="B4157">
        <v>1</v>
      </c>
      <c r="C4157" t="s">
        <v>892</v>
      </c>
    </row>
    <row r="4158" spans="1:3" x14ac:dyDescent="0.25">
      <c r="A4158">
        <v>4117453</v>
      </c>
      <c r="B4158">
        <v>1</v>
      </c>
      <c r="C4158" t="s">
        <v>892</v>
      </c>
    </row>
    <row r="4159" spans="1:3" x14ac:dyDescent="0.25">
      <c r="A4159">
        <v>4117503</v>
      </c>
      <c r="B4159">
        <v>1</v>
      </c>
      <c r="C4159" t="s">
        <v>892</v>
      </c>
    </row>
    <row r="4160" spans="1:3" x14ac:dyDescent="0.25">
      <c r="A4160">
        <v>4117602</v>
      </c>
      <c r="B4160">
        <v>1</v>
      </c>
      <c r="C4160" t="s">
        <v>892</v>
      </c>
    </row>
    <row r="4161" spans="1:3" x14ac:dyDescent="0.25">
      <c r="A4161">
        <v>4117701</v>
      </c>
      <c r="B4161">
        <v>1</v>
      </c>
      <c r="C4161" t="s">
        <v>892</v>
      </c>
    </row>
    <row r="4162" spans="1:3" x14ac:dyDescent="0.25">
      <c r="A4162">
        <v>4117800</v>
      </c>
      <c r="B4162">
        <v>1</v>
      </c>
      <c r="C4162" t="s">
        <v>892</v>
      </c>
    </row>
    <row r="4163" spans="1:3" x14ac:dyDescent="0.25">
      <c r="A4163">
        <v>4117909</v>
      </c>
      <c r="B4163">
        <v>1</v>
      </c>
      <c r="C4163" t="s">
        <v>892</v>
      </c>
    </row>
    <row r="4164" spans="1:3" x14ac:dyDescent="0.25">
      <c r="A4164">
        <v>4118006</v>
      </c>
      <c r="B4164">
        <v>1</v>
      </c>
      <c r="C4164" t="s">
        <v>892</v>
      </c>
    </row>
    <row r="4165" spans="1:3" x14ac:dyDescent="0.25">
      <c r="A4165">
        <v>4118105</v>
      </c>
      <c r="B4165">
        <v>1</v>
      </c>
      <c r="C4165" t="s">
        <v>892</v>
      </c>
    </row>
    <row r="4166" spans="1:3" x14ac:dyDescent="0.25">
      <c r="A4166">
        <v>4118204</v>
      </c>
      <c r="B4166">
        <v>1</v>
      </c>
      <c r="C4166" t="s">
        <v>892</v>
      </c>
    </row>
    <row r="4167" spans="1:3" x14ac:dyDescent="0.25">
      <c r="A4167">
        <v>4118303</v>
      </c>
      <c r="B4167">
        <v>1</v>
      </c>
      <c r="C4167" t="s">
        <v>892</v>
      </c>
    </row>
    <row r="4168" spans="1:3" x14ac:dyDescent="0.25">
      <c r="A4168">
        <v>4118402</v>
      </c>
      <c r="B4168">
        <v>1</v>
      </c>
      <c r="C4168" t="s">
        <v>892</v>
      </c>
    </row>
    <row r="4169" spans="1:3" x14ac:dyDescent="0.25">
      <c r="A4169">
        <v>4118451</v>
      </c>
      <c r="B4169">
        <v>1</v>
      </c>
      <c r="C4169" t="s">
        <v>892</v>
      </c>
    </row>
    <row r="4170" spans="1:3" x14ac:dyDescent="0.25">
      <c r="A4170">
        <v>4118501</v>
      </c>
      <c r="B4170">
        <v>1</v>
      </c>
      <c r="C4170" t="s">
        <v>892</v>
      </c>
    </row>
    <row r="4171" spans="1:3" x14ac:dyDescent="0.25">
      <c r="A4171">
        <v>4118600</v>
      </c>
      <c r="B4171">
        <v>1</v>
      </c>
      <c r="C4171" t="s">
        <v>892</v>
      </c>
    </row>
    <row r="4172" spans="1:3" x14ac:dyDescent="0.25">
      <c r="A4172">
        <v>4118709</v>
      </c>
      <c r="B4172">
        <v>1</v>
      </c>
      <c r="C4172" t="s">
        <v>892</v>
      </c>
    </row>
    <row r="4173" spans="1:3" x14ac:dyDescent="0.25">
      <c r="A4173">
        <v>4118808</v>
      </c>
      <c r="B4173">
        <v>1</v>
      </c>
      <c r="C4173" t="s">
        <v>892</v>
      </c>
    </row>
    <row r="4174" spans="1:3" x14ac:dyDescent="0.25">
      <c r="A4174">
        <v>4118857</v>
      </c>
      <c r="B4174">
        <v>1</v>
      </c>
      <c r="C4174" t="s">
        <v>892</v>
      </c>
    </row>
    <row r="4175" spans="1:3" x14ac:dyDescent="0.25">
      <c r="A4175">
        <v>4118907</v>
      </c>
      <c r="B4175">
        <v>1</v>
      </c>
      <c r="C4175" t="s">
        <v>892</v>
      </c>
    </row>
    <row r="4176" spans="1:3" x14ac:dyDescent="0.25">
      <c r="A4176">
        <v>4119004</v>
      </c>
      <c r="B4176">
        <v>1</v>
      </c>
      <c r="C4176" t="s">
        <v>892</v>
      </c>
    </row>
    <row r="4177" spans="1:3" x14ac:dyDescent="0.25">
      <c r="A4177">
        <v>4119103</v>
      </c>
      <c r="B4177">
        <v>1</v>
      </c>
      <c r="C4177" t="s">
        <v>892</v>
      </c>
    </row>
    <row r="4178" spans="1:3" x14ac:dyDescent="0.25">
      <c r="A4178">
        <v>4119152</v>
      </c>
      <c r="B4178">
        <v>1</v>
      </c>
      <c r="C4178" t="s">
        <v>892</v>
      </c>
    </row>
    <row r="4179" spans="1:3" x14ac:dyDescent="0.25">
      <c r="A4179">
        <v>4119202</v>
      </c>
      <c r="B4179">
        <v>1</v>
      </c>
      <c r="C4179" t="s">
        <v>892</v>
      </c>
    </row>
    <row r="4180" spans="1:3" x14ac:dyDescent="0.25">
      <c r="A4180">
        <v>4119251</v>
      </c>
      <c r="B4180">
        <v>1</v>
      </c>
      <c r="C4180" t="s">
        <v>892</v>
      </c>
    </row>
    <row r="4181" spans="1:3" x14ac:dyDescent="0.25">
      <c r="A4181">
        <v>4119301</v>
      </c>
      <c r="B4181">
        <v>1</v>
      </c>
      <c r="C4181" t="s">
        <v>892</v>
      </c>
    </row>
    <row r="4182" spans="1:3" x14ac:dyDescent="0.25">
      <c r="A4182">
        <v>4119400</v>
      </c>
      <c r="B4182">
        <v>1</v>
      </c>
      <c r="C4182" t="s">
        <v>892</v>
      </c>
    </row>
    <row r="4183" spans="1:3" x14ac:dyDescent="0.25">
      <c r="A4183">
        <v>4119509</v>
      </c>
      <c r="B4183">
        <v>1</v>
      </c>
      <c r="C4183" t="s">
        <v>892</v>
      </c>
    </row>
    <row r="4184" spans="1:3" x14ac:dyDescent="0.25">
      <c r="A4184">
        <v>4119608</v>
      </c>
      <c r="B4184">
        <v>1</v>
      </c>
      <c r="C4184" t="s">
        <v>892</v>
      </c>
    </row>
    <row r="4185" spans="1:3" x14ac:dyDescent="0.25">
      <c r="A4185">
        <v>4119657</v>
      </c>
      <c r="B4185">
        <v>1</v>
      </c>
      <c r="C4185" t="s">
        <v>892</v>
      </c>
    </row>
    <row r="4186" spans="1:3" x14ac:dyDescent="0.25">
      <c r="A4186">
        <v>4119707</v>
      </c>
      <c r="B4186">
        <v>1</v>
      </c>
      <c r="C4186" t="s">
        <v>892</v>
      </c>
    </row>
    <row r="4187" spans="1:3" x14ac:dyDescent="0.25">
      <c r="A4187">
        <v>4119806</v>
      </c>
      <c r="B4187">
        <v>1</v>
      </c>
      <c r="C4187" t="s">
        <v>892</v>
      </c>
    </row>
    <row r="4188" spans="1:3" x14ac:dyDescent="0.25">
      <c r="A4188">
        <v>4119905</v>
      </c>
      <c r="B4188">
        <v>1</v>
      </c>
      <c r="C4188" t="s">
        <v>892</v>
      </c>
    </row>
    <row r="4189" spans="1:3" x14ac:dyDescent="0.25">
      <c r="A4189">
        <v>4119954</v>
      </c>
      <c r="B4189">
        <v>1</v>
      </c>
      <c r="C4189" t="s">
        <v>892</v>
      </c>
    </row>
    <row r="4190" spans="1:3" x14ac:dyDescent="0.25">
      <c r="A4190">
        <v>4120002</v>
      </c>
      <c r="B4190">
        <v>1</v>
      </c>
      <c r="C4190" t="s">
        <v>892</v>
      </c>
    </row>
    <row r="4191" spans="1:3" x14ac:dyDescent="0.25">
      <c r="A4191">
        <v>4120101</v>
      </c>
      <c r="B4191">
        <v>1</v>
      </c>
      <c r="C4191" t="s">
        <v>892</v>
      </c>
    </row>
    <row r="4192" spans="1:3" x14ac:dyDescent="0.25">
      <c r="A4192">
        <v>4120150</v>
      </c>
      <c r="B4192">
        <v>1</v>
      </c>
      <c r="C4192" t="s">
        <v>892</v>
      </c>
    </row>
    <row r="4193" spans="1:3" x14ac:dyDescent="0.25">
      <c r="A4193">
        <v>4120200</v>
      </c>
      <c r="B4193">
        <v>1</v>
      </c>
      <c r="C4193" t="s">
        <v>892</v>
      </c>
    </row>
    <row r="4194" spans="1:3" x14ac:dyDescent="0.25">
      <c r="A4194">
        <v>4120309</v>
      </c>
      <c r="B4194">
        <v>1</v>
      </c>
      <c r="C4194" t="s">
        <v>892</v>
      </c>
    </row>
    <row r="4195" spans="1:3" x14ac:dyDescent="0.25">
      <c r="A4195">
        <v>4120333</v>
      </c>
      <c r="B4195">
        <v>1</v>
      </c>
      <c r="C4195" t="s">
        <v>892</v>
      </c>
    </row>
    <row r="4196" spans="1:3" x14ac:dyDescent="0.25">
      <c r="A4196">
        <v>4120358</v>
      </c>
      <c r="B4196">
        <v>1</v>
      </c>
      <c r="C4196" t="s">
        <v>892</v>
      </c>
    </row>
    <row r="4197" spans="1:3" x14ac:dyDescent="0.25">
      <c r="A4197">
        <v>4120408</v>
      </c>
      <c r="B4197">
        <v>1</v>
      </c>
      <c r="C4197" t="s">
        <v>892</v>
      </c>
    </row>
    <row r="4198" spans="1:3" x14ac:dyDescent="0.25">
      <c r="A4198">
        <v>4120507</v>
      </c>
      <c r="B4198">
        <v>1</v>
      </c>
      <c r="C4198" t="s">
        <v>892</v>
      </c>
    </row>
    <row r="4199" spans="1:3" x14ac:dyDescent="0.25">
      <c r="A4199">
        <v>4120606</v>
      </c>
      <c r="B4199">
        <v>1</v>
      </c>
      <c r="C4199" t="s">
        <v>892</v>
      </c>
    </row>
    <row r="4200" spans="1:3" x14ac:dyDescent="0.25">
      <c r="A4200">
        <v>4120655</v>
      </c>
      <c r="B4200">
        <v>1</v>
      </c>
      <c r="C4200" t="s">
        <v>892</v>
      </c>
    </row>
    <row r="4201" spans="1:3" x14ac:dyDescent="0.25">
      <c r="A4201">
        <v>4120705</v>
      </c>
      <c r="B4201">
        <v>1</v>
      </c>
      <c r="C4201" t="s">
        <v>892</v>
      </c>
    </row>
    <row r="4202" spans="1:3" x14ac:dyDescent="0.25">
      <c r="A4202">
        <v>4120804</v>
      </c>
      <c r="B4202">
        <v>1</v>
      </c>
      <c r="C4202" t="s">
        <v>892</v>
      </c>
    </row>
    <row r="4203" spans="1:3" x14ac:dyDescent="0.25">
      <c r="A4203">
        <v>4120853</v>
      </c>
      <c r="B4203">
        <v>1</v>
      </c>
      <c r="C4203" t="s">
        <v>892</v>
      </c>
    </row>
    <row r="4204" spans="1:3" x14ac:dyDescent="0.25">
      <c r="A4204">
        <v>4120903</v>
      </c>
      <c r="B4204">
        <v>1</v>
      </c>
      <c r="C4204" t="s">
        <v>892</v>
      </c>
    </row>
    <row r="4205" spans="1:3" x14ac:dyDescent="0.25">
      <c r="A4205">
        <v>4121000</v>
      </c>
      <c r="B4205">
        <v>1</v>
      </c>
      <c r="C4205" t="s">
        <v>892</v>
      </c>
    </row>
    <row r="4206" spans="1:3" x14ac:dyDescent="0.25">
      <c r="A4206">
        <v>4121109</v>
      </c>
      <c r="B4206">
        <v>1</v>
      </c>
      <c r="C4206" t="s">
        <v>892</v>
      </c>
    </row>
    <row r="4207" spans="1:3" x14ac:dyDescent="0.25">
      <c r="A4207">
        <v>4121208</v>
      </c>
      <c r="B4207">
        <v>1</v>
      </c>
      <c r="C4207" t="s">
        <v>892</v>
      </c>
    </row>
    <row r="4208" spans="1:3" x14ac:dyDescent="0.25">
      <c r="A4208">
        <v>4121257</v>
      </c>
      <c r="B4208">
        <v>1</v>
      </c>
      <c r="C4208" t="s">
        <v>892</v>
      </c>
    </row>
    <row r="4209" spans="1:3" x14ac:dyDescent="0.25">
      <c r="A4209">
        <v>4121307</v>
      </c>
      <c r="B4209">
        <v>1</v>
      </c>
      <c r="C4209" t="s">
        <v>892</v>
      </c>
    </row>
    <row r="4210" spans="1:3" x14ac:dyDescent="0.25">
      <c r="A4210">
        <v>4121356</v>
      </c>
      <c r="B4210">
        <v>1</v>
      </c>
      <c r="C4210" t="s">
        <v>892</v>
      </c>
    </row>
    <row r="4211" spans="1:3" x14ac:dyDescent="0.25">
      <c r="A4211">
        <v>4121406</v>
      </c>
      <c r="B4211">
        <v>1</v>
      </c>
      <c r="C4211" t="s">
        <v>892</v>
      </c>
    </row>
    <row r="4212" spans="1:3" x14ac:dyDescent="0.25">
      <c r="A4212">
        <v>4121505</v>
      </c>
      <c r="B4212">
        <v>1</v>
      </c>
      <c r="C4212" t="s">
        <v>892</v>
      </c>
    </row>
    <row r="4213" spans="1:3" x14ac:dyDescent="0.25">
      <c r="A4213">
        <v>4121604</v>
      </c>
      <c r="B4213">
        <v>1</v>
      </c>
      <c r="C4213" t="s">
        <v>892</v>
      </c>
    </row>
    <row r="4214" spans="1:3" x14ac:dyDescent="0.25">
      <c r="A4214">
        <v>4121703</v>
      </c>
      <c r="B4214">
        <v>1</v>
      </c>
      <c r="C4214" t="s">
        <v>892</v>
      </c>
    </row>
    <row r="4215" spans="1:3" x14ac:dyDescent="0.25">
      <c r="A4215">
        <v>4121752</v>
      </c>
      <c r="B4215">
        <v>1</v>
      </c>
      <c r="C4215" t="s">
        <v>892</v>
      </c>
    </row>
    <row r="4216" spans="1:3" x14ac:dyDescent="0.25">
      <c r="A4216">
        <v>4121802</v>
      </c>
      <c r="B4216">
        <v>1</v>
      </c>
      <c r="C4216" t="s">
        <v>892</v>
      </c>
    </row>
    <row r="4217" spans="1:3" x14ac:dyDescent="0.25">
      <c r="A4217">
        <v>4121901</v>
      </c>
      <c r="B4217">
        <v>1</v>
      </c>
      <c r="C4217" t="s">
        <v>892</v>
      </c>
    </row>
    <row r="4218" spans="1:3" x14ac:dyDescent="0.25">
      <c r="A4218">
        <v>4122008</v>
      </c>
      <c r="B4218">
        <v>1</v>
      </c>
      <c r="C4218" t="s">
        <v>892</v>
      </c>
    </row>
    <row r="4219" spans="1:3" x14ac:dyDescent="0.25">
      <c r="A4219">
        <v>4122107</v>
      </c>
      <c r="B4219">
        <v>1</v>
      </c>
      <c r="C4219" t="s">
        <v>892</v>
      </c>
    </row>
    <row r="4220" spans="1:3" x14ac:dyDescent="0.25">
      <c r="A4220">
        <v>4122156</v>
      </c>
      <c r="B4220">
        <v>1</v>
      </c>
      <c r="C4220" t="s">
        <v>892</v>
      </c>
    </row>
    <row r="4221" spans="1:3" x14ac:dyDescent="0.25">
      <c r="A4221">
        <v>4122172</v>
      </c>
      <c r="B4221">
        <v>1</v>
      </c>
      <c r="C4221" t="s">
        <v>892</v>
      </c>
    </row>
    <row r="4222" spans="1:3" x14ac:dyDescent="0.25">
      <c r="A4222">
        <v>4122206</v>
      </c>
      <c r="B4222">
        <v>1</v>
      </c>
      <c r="C4222" t="s">
        <v>892</v>
      </c>
    </row>
    <row r="4223" spans="1:3" x14ac:dyDescent="0.25">
      <c r="A4223">
        <v>4122305</v>
      </c>
      <c r="B4223">
        <v>1</v>
      </c>
      <c r="C4223" t="s">
        <v>892</v>
      </c>
    </row>
    <row r="4224" spans="1:3" x14ac:dyDescent="0.25">
      <c r="A4224">
        <v>4122404</v>
      </c>
      <c r="B4224">
        <v>1</v>
      </c>
      <c r="C4224" t="s">
        <v>892</v>
      </c>
    </row>
    <row r="4225" spans="1:3" x14ac:dyDescent="0.25">
      <c r="A4225">
        <v>4122503</v>
      </c>
      <c r="B4225">
        <v>1</v>
      </c>
      <c r="C4225" t="s">
        <v>892</v>
      </c>
    </row>
    <row r="4226" spans="1:3" x14ac:dyDescent="0.25">
      <c r="A4226">
        <v>4122602</v>
      </c>
      <c r="B4226">
        <v>1</v>
      </c>
      <c r="C4226" t="s">
        <v>892</v>
      </c>
    </row>
    <row r="4227" spans="1:3" x14ac:dyDescent="0.25">
      <c r="A4227">
        <v>4122651</v>
      </c>
      <c r="B4227">
        <v>1</v>
      </c>
      <c r="C4227" t="s">
        <v>892</v>
      </c>
    </row>
    <row r="4228" spans="1:3" x14ac:dyDescent="0.25">
      <c r="A4228">
        <v>4122701</v>
      </c>
      <c r="B4228">
        <v>1</v>
      </c>
      <c r="C4228" t="s">
        <v>892</v>
      </c>
    </row>
    <row r="4229" spans="1:3" x14ac:dyDescent="0.25">
      <c r="A4229">
        <v>4122800</v>
      </c>
      <c r="B4229">
        <v>1</v>
      </c>
      <c r="C4229" t="s">
        <v>892</v>
      </c>
    </row>
    <row r="4230" spans="1:3" x14ac:dyDescent="0.25">
      <c r="A4230">
        <v>4122909</v>
      </c>
      <c r="B4230">
        <v>1</v>
      </c>
      <c r="C4230" t="s">
        <v>892</v>
      </c>
    </row>
    <row r="4231" spans="1:3" x14ac:dyDescent="0.25">
      <c r="A4231">
        <v>4123006</v>
      </c>
      <c r="B4231">
        <v>1</v>
      </c>
      <c r="C4231" t="s">
        <v>892</v>
      </c>
    </row>
    <row r="4232" spans="1:3" x14ac:dyDescent="0.25">
      <c r="A4232">
        <v>4123105</v>
      </c>
      <c r="B4232">
        <v>1</v>
      </c>
      <c r="C4232" t="s">
        <v>892</v>
      </c>
    </row>
    <row r="4233" spans="1:3" x14ac:dyDescent="0.25">
      <c r="A4233">
        <v>4123204</v>
      </c>
      <c r="B4233">
        <v>1</v>
      </c>
      <c r="C4233" t="s">
        <v>892</v>
      </c>
    </row>
    <row r="4234" spans="1:3" x14ac:dyDescent="0.25">
      <c r="A4234">
        <v>4123303</v>
      </c>
      <c r="B4234">
        <v>1</v>
      </c>
      <c r="C4234" t="s">
        <v>892</v>
      </c>
    </row>
    <row r="4235" spans="1:3" x14ac:dyDescent="0.25">
      <c r="A4235">
        <v>4123402</v>
      </c>
      <c r="B4235">
        <v>1</v>
      </c>
      <c r="C4235" t="s">
        <v>892</v>
      </c>
    </row>
    <row r="4236" spans="1:3" x14ac:dyDescent="0.25">
      <c r="A4236">
        <v>4123501</v>
      </c>
      <c r="B4236">
        <v>1</v>
      </c>
      <c r="C4236" t="s">
        <v>892</v>
      </c>
    </row>
    <row r="4237" spans="1:3" x14ac:dyDescent="0.25">
      <c r="A4237">
        <v>4123600</v>
      </c>
      <c r="B4237">
        <v>1</v>
      </c>
      <c r="C4237" t="s">
        <v>892</v>
      </c>
    </row>
    <row r="4238" spans="1:3" x14ac:dyDescent="0.25">
      <c r="A4238">
        <v>4123709</v>
      </c>
      <c r="B4238">
        <v>1</v>
      </c>
      <c r="C4238" t="s">
        <v>892</v>
      </c>
    </row>
    <row r="4239" spans="1:3" x14ac:dyDescent="0.25">
      <c r="A4239">
        <v>4123808</v>
      </c>
      <c r="B4239">
        <v>1</v>
      </c>
      <c r="C4239" t="s">
        <v>892</v>
      </c>
    </row>
    <row r="4240" spans="1:3" x14ac:dyDescent="0.25">
      <c r="A4240">
        <v>4123824</v>
      </c>
      <c r="B4240">
        <v>1</v>
      </c>
      <c r="C4240" t="s">
        <v>892</v>
      </c>
    </row>
    <row r="4241" spans="1:3" x14ac:dyDescent="0.25">
      <c r="A4241">
        <v>4123857</v>
      </c>
      <c r="B4241">
        <v>1</v>
      </c>
      <c r="C4241" t="s">
        <v>892</v>
      </c>
    </row>
    <row r="4242" spans="1:3" x14ac:dyDescent="0.25">
      <c r="A4242">
        <v>4123907</v>
      </c>
      <c r="B4242">
        <v>1</v>
      </c>
      <c r="C4242" t="s">
        <v>892</v>
      </c>
    </row>
    <row r="4243" spans="1:3" x14ac:dyDescent="0.25">
      <c r="A4243">
        <v>4123956</v>
      </c>
      <c r="B4243">
        <v>1</v>
      </c>
      <c r="C4243" t="s">
        <v>892</v>
      </c>
    </row>
    <row r="4244" spans="1:3" x14ac:dyDescent="0.25">
      <c r="A4244">
        <v>4124004</v>
      </c>
      <c r="B4244">
        <v>1</v>
      </c>
      <c r="C4244" t="s">
        <v>892</v>
      </c>
    </row>
    <row r="4245" spans="1:3" x14ac:dyDescent="0.25">
      <c r="A4245">
        <v>4124020</v>
      </c>
      <c r="B4245">
        <v>1</v>
      </c>
      <c r="C4245" t="s">
        <v>892</v>
      </c>
    </row>
    <row r="4246" spans="1:3" x14ac:dyDescent="0.25">
      <c r="A4246">
        <v>4124053</v>
      </c>
      <c r="B4246">
        <v>1</v>
      </c>
      <c r="C4246" t="s">
        <v>892</v>
      </c>
    </row>
    <row r="4247" spans="1:3" x14ac:dyDescent="0.25">
      <c r="A4247">
        <v>4124103</v>
      </c>
      <c r="B4247">
        <v>1</v>
      </c>
      <c r="C4247" t="s">
        <v>892</v>
      </c>
    </row>
    <row r="4248" spans="1:3" x14ac:dyDescent="0.25">
      <c r="A4248">
        <v>4124202</v>
      </c>
      <c r="B4248">
        <v>1</v>
      </c>
      <c r="C4248" t="s">
        <v>892</v>
      </c>
    </row>
    <row r="4249" spans="1:3" x14ac:dyDescent="0.25">
      <c r="A4249">
        <v>4124301</v>
      </c>
      <c r="B4249">
        <v>1</v>
      </c>
      <c r="C4249" t="s">
        <v>892</v>
      </c>
    </row>
    <row r="4250" spans="1:3" x14ac:dyDescent="0.25">
      <c r="A4250">
        <v>4124400</v>
      </c>
      <c r="B4250">
        <v>1</v>
      </c>
      <c r="C4250" t="s">
        <v>892</v>
      </c>
    </row>
    <row r="4251" spans="1:3" x14ac:dyDescent="0.25">
      <c r="A4251">
        <v>4124509</v>
      </c>
      <c r="B4251">
        <v>1</v>
      </c>
      <c r="C4251" t="s">
        <v>892</v>
      </c>
    </row>
    <row r="4252" spans="1:3" x14ac:dyDescent="0.25">
      <c r="A4252">
        <v>4124608</v>
      </c>
      <c r="B4252">
        <v>1</v>
      </c>
      <c r="C4252" t="s">
        <v>892</v>
      </c>
    </row>
    <row r="4253" spans="1:3" x14ac:dyDescent="0.25">
      <c r="A4253">
        <v>4124707</v>
      </c>
      <c r="B4253">
        <v>1</v>
      </c>
      <c r="C4253" t="s">
        <v>892</v>
      </c>
    </row>
    <row r="4254" spans="1:3" x14ac:dyDescent="0.25">
      <c r="A4254">
        <v>4124806</v>
      </c>
      <c r="B4254">
        <v>1</v>
      </c>
      <c r="C4254" t="s">
        <v>892</v>
      </c>
    </row>
    <row r="4255" spans="1:3" x14ac:dyDescent="0.25">
      <c r="A4255">
        <v>4124905</v>
      </c>
      <c r="B4255">
        <v>1</v>
      </c>
      <c r="C4255" t="s">
        <v>892</v>
      </c>
    </row>
    <row r="4256" spans="1:3" x14ac:dyDescent="0.25">
      <c r="A4256">
        <v>4125001</v>
      </c>
      <c r="B4256">
        <v>1</v>
      </c>
      <c r="C4256" t="s">
        <v>892</v>
      </c>
    </row>
    <row r="4257" spans="1:3" x14ac:dyDescent="0.25">
      <c r="A4257">
        <v>4125100</v>
      </c>
      <c r="B4257">
        <v>1</v>
      </c>
      <c r="C4257" t="s">
        <v>892</v>
      </c>
    </row>
    <row r="4258" spans="1:3" x14ac:dyDescent="0.25">
      <c r="A4258">
        <v>4125209</v>
      </c>
      <c r="B4258">
        <v>1</v>
      </c>
      <c r="C4258" t="s">
        <v>892</v>
      </c>
    </row>
    <row r="4259" spans="1:3" x14ac:dyDescent="0.25">
      <c r="A4259">
        <v>4125308</v>
      </c>
      <c r="B4259">
        <v>1</v>
      </c>
      <c r="C4259" t="s">
        <v>892</v>
      </c>
    </row>
    <row r="4260" spans="1:3" x14ac:dyDescent="0.25">
      <c r="A4260">
        <v>4125357</v>
      </c>
      <c r="B4260">
        <v>1</v>
      </c>
      <c r="C4260" t="s">
        <v>892</v>
      </c>
    </row>
    <row r="4261" spans="1:3" x14ac:dyDescent="0.25">
      <c r="A4261">
        <v>4125407</v>
      </c>
      <c r="B4261">
        <v>1</v>
      </c>
      <c r="C4261" t="s">
        <v>892</v>
      </c>
    </row>
    <row r="4262" spans="1:3" x14ac:dyDescent="0.25">
      <c r="A4262">
        <v>4125456</v>
      </c>
      <c r="B4262">
        <v>1</v>
      </c>
      <c r="C4262" t="s">
        <v>892</v>
      </c>
    </row>
    <row r="4263" spans="1:3" x14ac:dyDescent="0.25">
      <c r="A4263">
        <v>4125506</v>
      </c>
      <c r="B4263">
        <v>1</v>
      </c>
      <c r="C4263" t="s">
        <v>892</v>
      </c>
    </row>
    <row r="4264" spans="1:3" x14ac:dyDescent="0.25">
      <c r="A4264">
        <v>4125555</v>
      </c>
      <c r="B4264">
        <v>1</v>
      </c>
      <c r="C4264" t="s">
        <v>892</v>
      </c>
    </row>
    <row r="4265" spans="1:3" x14ac:dyDescent="0.25">
      <c r="A4265">
        <v>4125605</v>
      </c>
      <c r="B4265">
        <v>1</v>
      </c>
      <c r="C4265" t="s">
        <v>892</v>
      </c>
    </row>
    <row r="4266" spans="1:3" x14ac:dyDescent="0.25">
      <c r="A4266">
        <v>4125704</v>
      </c>
      <c r="B4266">
        <v>1</v>
      </c>
      <c r="C4266" t="s">
        <v>892</v>
      </c>
    </row>
    <row r="4267" spans="1:3" x14ac:dyDescent="0.25">
      <c r="A4267">
        <v>4125753</v>
      </c>
      <c r="B4267">
        <v>1</v>
      </c>
      <c r="C4267" t="s">
        <v>892</v>
      </c>
    </row>
    <row r="4268" spans="1:3" x14ac:dyDescent="0.25">
      <c r="A4268">
        <v>4125803</v>
      </c>
      <c r="B4268">
        <v>1</v>
      </c>
      <c r="C4268" t="s">
        <v>892</v>
      </c>
    </row>
    <row r="4269" spans="1:3" x14ac:dyDescent="0.25">
      <c r="A4269">
        <v>4125902</v>
      </c>
      <c r="B4269">
        <v>1</v>
      </c>
      <c r="C4269" t="s">
        <v>892</v>
      </c>
    </row>
    <row r="4270" spans="1:3" x14ac:dyDescent="0.25">
      <c r="A4270">
        <v>4126009</v>
      </c>
      <c r="B4270">
        <v>1</v>
      </c>
      <c r="C4270" t="s">
        <v>892</v>
      </c>
    </row>
    <row r="4271" spans="1:3" x14ac:dyDescent="0.25">
      <c r="A4271">
        <v>4126108</v>
      </c>
      <c r="B4271">
        <v>1</v>
      </c>
      <c r="C4271" t="s">
        <v>892</v>
      </c>
    </row>
    <row r="4272" spans="1:3" x14ac:dyDescent="0.25">
      <c r="A4272">
        <v>4126207</v>
      </c>
      <c r="B4272">
        <v>1</v>
      </c>
      <c r="C4272" t="s">
        <v>892</v>
      </c>
    </row>
    <row r="4273" spans="1:3" x14ac:dyDescent="0.25">
      <c r="A4273">
        <v>4126256</v>
      </c>
      <c r="B4273">
        <v>1</v>
      </c>
      <c r="C4273" t="s">
        <v>892</v>
      </c>
    </row>
    <row r="4274" spans="1:3" x14ac:dyDescent="0.25">
      <c r="A4274">
        <v>4126272</v>
      </c>
      <c r="B4274">
        <v>1</v>
      </c>
      <c r="C4274" t="s">
        <v>892</v>
      </c>
    </row>
    <row r="4275" spans="1:3" x14ac:dyDescent="0.25">
      <c r="A4275">
        <v>4126306</v>
      </c>
      <c r="B4275">
        <v>1</v>
      </c>
      <c r="C4275" t="s">
        <v>892</v>
      </c>
    </row>
    <row r="4276" spans="1:3" x14ac:dyDescent="0.25">
      <c r="A4276">
        <v>4126355</v>
      </c>
      <c r="B4276">
        <v>1</v>
      </c>
      <c r="C4276" t="s">
        <v>892</v>
      </c>
    </row>
    <row r="4277" spans="1:3" x14ac:dyDescent="0.25">
      <c r="A4277">
        <v>4126405</v>
      </c>
      <c r="B4277">
        <v>1</v>
      </c>
      <c r="C4277" t="s">
        <v>892</v>
      </c>
    </row>
    <row r="4278" spans="1:3" x14ac:dyDescent="0.25">
      <c r="A4278">
        <v>4126504</v>
      </c>
      <c r="B4278">
        <v>1</v>
      </c>
      <c r="C4278" t="s">
        <v>892</v>
      </c>
    </row>
    <row r="4279" spans="1:3" x14ac:dyDescent="0.25">
      <c r="A4279">
        <v>4126603</v>
      </c>
      <c r="B4279">
        <v>1</v>
      </c>
      <c r="C4279" t="s">
        <v>892</v>
      </c>
    </row>
    <row r="4280" spans="1:3" x14ac:dyDescent="0.25">
      <c r="A4280">
        <v>4126652</v>
      </c>
      <c r="B4280">
        <v>1</v>
      </c>
      <c r="C4280" t="s">
        <v>892</v>
      </c>
    </row>
    <row r="4281" spans="1:3" x14ac:dyDescent="0.25">
      <c r="A4281">
        <v>4126678</v>
      </c>
      <c r="B4281">
        <v>1</v>
      </c>
      <c r="C4281" t="s">
        <v>892</v>
      </c>
    </row>
    <row r="4282" spans="1:3" x14ac:dyDescent="0.25">
      <c r="A4282">
        <v>4126702</v>
      </c>
      <c r="B4282">
        <v>1</v>
      </c>
      <c r="C4282" t="s">
        <v>892</v>
      </c>
    </row>
    <row r="4283" spans="1:3" x14ac:dyDescent="0.25">
      <c r="A4283">
        <v>4126801</v>
      </c>
      <c r="B4283">
        <v>1</v>
      </c>
      <c r="C4283" t="s">
        <v>892</v>
      </c>
    </row>
    <row r="4284" spans="1:3" x14ac:dyDescent="0.25">
      <c r="A4284">
        <v>4126900</v>
      </c>
      <c r="B4284">
        <v>1</v>
      </c>
      <c r="C4284" t="s">
        <v>892</v>
      </c>
    </row>
    <row r="4285" spans="1:3" x14ac:dyDescent="0.25">
      <c r="A4285">
        <v>4127007</v>
      </c>
      <c r="B4285">
        <v>1</v>
      </c>
      <c r="C4285" t="s">
        <v>892</v>
      </c>
    </row>
    <row r="4286" spans="1:3" x14ac:dyDescent="0.25">
      <c r="A4286">
        <v>4127106</v>
      </c>
      <c r="B4286">
        <v>1</v>
      </c>
      <c r="C4286" t="s">
        <v>892</v>
      </c>
    </row>
    <row r="4287" spans="1:3" x14ac:dyDescent="0.25">
      <c r="A4287">
        <v>4127205</v>
      </c>
      <c r="B4287">
        <v>1</v>
      </c>
      <c r="C4287" t="s">
        <v>892</v>
      </c>
    </row>
    <row r="4288" spans="1:3" x14ac:dyDescent="0.25">
      <c r="A4288">
        <v>4127304</v>
      </c>
      <c r="B4288">
        <v>1</v>
      </c>
      <c r="C4288" t="s">
        <v>892</v>
      </c>
    </row>
    <row r="4289" spans="1:3" x14ac:dyDescent="0.25">
      <c r="A4289">
        <v>4127403</v>
      </c>
      <c r="B4289">
        <v>1</v>
      </c>
      <c r="C4289" t="s">
        <v>892</v>
      </c>
    </row>
    <row r="4290" spans="1:3" x14ac:dyDescent="0.25">
      <c r="A4290">
        <v>4127502</v>
      </c>
      <c r="B4290">
        <v>1</v>
      </c>
      <c r="C4290" t="s">
        <v>892</v>
      </c>
    </row>
    <row r="4291" spans="1:3" x14ac:dyDescent="0.25">
      <c r="A4291">
        <v>4127601</v>
      </c>
      <c r="B4291">
        <v>1</v>
      </c>
      <c r="C4291" t="s">
        <v>892</v>
      </c>
    </row>
    <row r="4292" spans="1:3" x14ac:dyDescent="0.25">
      <c r="A4292">
        <v>4127700</v>
      </c>
      <c r="B4292">
        <v>1</v>
      </c>
      <c r="C4292" t="s">
        <v>892</v>
      </c>
    </row>
    <row r="4293" spans="1:3" x14ac:dyDescent="0.25">
      <c r="A4293">
        <v>4127809</v>
      </c>
      <c r="B4293">
        <v>1</v>
      </c>
      <c r="C4293" t="s">
        <v>892</v>
      </c>
    </row>
    <row r="4294" spans="1:3" x14ac:dyDescent="0.25">
      <c r="A4294">
        <v>4127858</v>
      </c>
      <c r="B4294">
        <v>1</v>
      </c>
      <c r="C4294" t="s">
        <v>892</v>
      </c>
    </row>
    <row r="4295" spans="1:3" x14ac:dyDescent="0.25">
      <c r="A4295">
        <v>4127882</v>
      </c>
      <c r="B4295">
        <v>1</v>
      </c>
      <c r="C4295" t="s">
        <v>892</v>
      </c>
    </row>
    <row r="4296" spans="1:3" x14ac:dyDescent="0.25">
      <c r="A4296">
        <v>4127908</v>
      </c>
      <c r="B4296">
        <v>1</v>
      </c>
      <c r="C4296" t="s">
        <v>892</v>
      </c>
    </row>
    <row r="4297" spans="1:3" x14ac:dyDescent="0.25">
      <c r="A4297">
        <v>4127957</v>
      </c>
      <c r="B4297">
        <v>1</v>
      </c>
      <c r="C4297" t="s">
        <v>892</v>
      </c>
    </row>
    <row r="4298" spans="1:3" x14ac:dyDescent="0.25">
      <c r="A4298">
        <v>4127965</v>
      </c>
      <c r="B4298">
        <v>1</v>
      </c>
      <c r="C4298" t="s">
        <v>892</v>
      </c>
    </row>
    <row r="4299" spans="1:3" x14ac:dyDescent="0.25">
      <c r="A4299">
        <v>4128005</v>
      </c>
      <c r="B4299">
        <v>1</v>
      </c>
      <c r="C4299" t="s">
        <v>892</v>
      </c>
    </row>
    <row r="4300" spans="1:3" x14ac:dyDescent="0.25">
      <c r="A4300">
        <v>4128104</v>
      </c>
      <c r="B4300">
        <v>1</v>
      </c>
      <c r="C4300" t="s">
        <v>892</v>
      </c>
    </row>
    <row r="4301" spans="1:3" x14ac:dyDescent="0.25">
      <c r="A4301">
        <v>4128203</v>
      </c>
      <c r="B4301">
        <v>1</v>
      </c>
      <c r="C4301" t="s">
        <v>892</v>
      </c>
    </row>
    <row r="4302" spans="1:3" x14ac:dyDescent="0.25">
      <c r="A4302">
        <v>4128302</v>
      </c>
      <c r="B4302">
        <v>1</v>
      </c>
      <c r="C4302" t="s">
        <v>892</v>
      </c>
    </row>
    <row r="4303" spans="1:3" x14ac:dyDescent="0.25">
      <c r="A4303">
        <v>4128401</v>
      </c>
      <c r="B4303">
        <v>1</v>
      </c>
      <c r="C4303" t="s">
        <v>892</v>
      </c>
    </row>
    <row r="4304" spans="1:3" x14ac:dyDescent="0.25">
      <c r="A4304">
        <v>4128500</v>
      </c>
      <c r="B4304">
        <v>1</v>
      </c>
      <c r="C4304" t="s">
        <v>892</v>
      </c>
    </row>
    <row r="4305" spans="1:3" x14ac:dyDescent="0.25">
      <c r="A4305">
        <v>4128534</v>
      </c>
      <c r="B4305">
        <v>1</v>
      </c>
      <c r="C4305" t="s">
        <v>892</v>
      </c>
    </row>
    <row r="4306" spans="1:3" x14ac:dyDescent="0.25">
      <c r="A4306">
        <v>4128559</v>
      </c>
      <c r="B4306">
        <v>1</v>
      </c>
      <c r="C4306" t="s">
        <v>892</v>
      </c>
    </row>
    <row r="4307" spans="1:3" x14ac:dyDescent="0.25">
      <c r="A4307">
        <v>4128609</v>
      </c>
      <c r="B4307">
        <v>1</v>
      </c>
      <c r="C4307" t="s">
        <v>892</v>
      </c>
    </row>
    <row r="4308" spans="1:3" x14ac:dyDescent="0.25">
      <c r="A4308">
        <v>4128625</v>
      </c>
      <c r="B4308">
        <v>1</v>
      </c>
      <c r="C4308" t="s">
        <v>892</v>
      </c>
    </row>
    <row r="4309" spans="1:3" x14ac:dyDescent="0.25">
      <c r="A4309">
        <v>4128633</v>
      </c>
      <c r="B4309">
        <v>1</v>
      </c>
      <c r="C4309" t="s">
        <v>892</v>
      </c>
    </row>
    <row r="4310" spans="1:3" x14ac:dyDescent="0.25">
      <c r="A4310">
        <v>4128658</v>
      </c>
      <c r="B4310">
        <v>1</v>
      </c>
      <c r="C4310" t="s">
        <v>892</v>
      </c>
    </row>
    <row r="4311" spans="1:3" x14ac:dyDescent="0.25">
      <c r="A4311">
        <v>4128708</v>
      </c>
      <c r="B4311">
        <v>1</v>
      </c>
      <c r="C4311" t="s">
        <v>892</v>
      </c>
    </row>
    <row r="4312" spans="1:3" x14ac:dyDescent="0.25">
      <c r="A4312">
        <v>4128807</v>
      </c>
      <c r="B4312">
        <v>1</v>
      </c>
      <c r="C4312" t="s">
        <v>892</v>
      </c>
    </row>
    <row r="4313" spans="1:3" x14ac:dyDescent="0.25">
      <c r="A4313">
        <v>4200051</v>
      </c>
      <c r="B4313">
        <v>1</v>
      </c>
      <c r="C4313" t="s">
        <v>893</v>
      </c>
    </row>
    <row r="4314" spans="1:3" x14ac:dyDescent="0.25">
      <c r="A4314">
        <v>4200101</v>
      </c>
      <c r="B4314">
        <v>1</v>
      </c>
      <c r="C4314" t="s">
        <v>893</v>
      </c>
    </row>
    <row r="4315" spans="1:3" x14ac:dyDescent="0.25">
      <c r="A4315">
        <v>4200200</v>
      </c>
      <c r="B4315">
        <v>1</v>
      </c>
      <c r="C4315" t="s">
        <v>893</v>
      </c>
    </row>
    <row r="4316" spans="1:3" x14ac:dyDescent="0.25">
      <c r="A4316">
        <v>4200309</v>
      </c>
      <c r="B4316">
        <v>1</v>
      </c>
      <c r="C4316" t="s">
        <v>893</v>
      </c>
    </row>
    <row r="4317" spans="1:3" x14ac:dyDescent="0.25">
      <c r="A4317">
        <v>4200408</v>
      </c>
      <c r="B4317">
        <v>1</v>
      </c>
      <c r="C4317" t="s">
        <v>893</v>
      </c>
    </row>
    <row r="4318" spans="1:3" x14ac:dyDescent="0.25">
      <c r="A4318">
        <v>4200507</v>
      </c>
      <c r="B4318">
        <v>1</v>
      </c>
      <c r="C4318" t="s">
        <v>893</v>
      </c>
    </row>
    <row r="4319" spans="1:3" x14ac:dyDescent="0.25">
      <c r="A4319">
        <v>4200556</v>
      </c>
      <c r="B4319">
        <v>1</v>
      </c>
      <c r="C4319" t="s">
        <v>893</v>
      </c>
    </row>
    <row r="4320" spans="1:3" x14ac:dyDescent="0.25">
      <c r="A4320">
        <v>4200606</v>
      </c>
      <c r="B4320">
        <v>1</v>
      </c>
      <c r="C4320" t="s">
        <v>893</v>
      </c>
    </row>
    <row r="4321" spans="1:3" x14ac:dyDescent="0.25">
      <c r="A4321">
        <v>4200705</v>
      </c>
      <c r="B4321">
        <v>1</v>
      </c>
      <c r="C4321" t="s">
        <v>893</v>
      </c>
    </row>
    <row r="4322" spans="1:3" x14ac:dyDescent="0.25">
      <c r="A4322">
        <v>4200754</v>
      </c>
      <c r="B4322">
        <v>1</v>
      </c>
      <c r="C4322" t="s">
        <v>893</v>
      </c>
    </row>
    <row r="4323" spans="1:3" x14ac:dyDescent="0.25">
      <c r="A4323">
        <v>4200804</v>
      </c>
      <c r="B4323">
        <v>1</v>
      </c>
      <c r="C4323" t="s">
        <v>893</v>
      </c>
    </row>
    <row r="4324" spans="1:3" x14ac:dyDescent="0.25">
      <c r="A4324">
        <v>4200903</v>
      </c>
      <c r="B4324">
        <v>1</v>
      </c>
      <c r="C4324" t="s">
        <v>893</v>
      </c>
    </row>
    <row r="4325" spans="1:3" x14ac:dyDescent="0.25">
      <c r="A4325">
        <v>4201000</v>
      </c>
      <c r="B4325">
        <v>1</v>
      </c>
      <c r="C4325" t="s">
        <v>893</v>
      </c>
    </row>
    <row r="4326" spans="1:3" x14ac:dyDescent="0.25">
      <c r="A4326">
        <v>4201109</v>
      </c>
      <c r="B4326">
        <v>1</v>
      </c>
      <c r="C4326" t="s">
        <v>893</v>
      </c>
    </row>
    <row r="4327" spans="1:3" x14ac:dyDescent="0.25">
      <c r="A4327">
        <v>4201208</v>
      </c>
      <c r="B4327">
        <v>1</v>
      </c>
      <c r="C4327" t="s">
        <v>893</v>
      </c>
    </row>
    <row r="4328" spans="1:3" x14ac:dyDescent="0.25">
      <c r="A4328">
        <v>4201257</v>
      </c>
      <c r="B4328">
        <v>1</v>
      </c>
      <c r="C4328" t="s">
        <v>893</v>
      </c>
    </row>
    <row r="4329" spans="1:3" x14ac:dyDescent="0.25">
      <c r="A4329">
        <v>4201273</v>
      </c>
      <c r="B4329">
        <v>1</v>
      </c>
      <c r="C4329" t="s">
        <v>893</v>
      </c>
    </row>
    <row r="4330" spans="1:3" x14ac:dyDescent="0.25">
      <c r="A4330">
        <v>4201307</v>
      </c>
      <c r="B4330">
        <v>1</v>
      </c>
      <c r="C4330" t="s">
        <v>893</v>
      </c>
    </row>
    <row r="4331" spans="1:3" x14ac:dyDescent="0.25">
      <c r="A4331">
        <v>4201406</v>
      </c>
      <c r="B4331">
        <v>1</v>
      </c>
      <c r="C4331" t="s">
        <v>893</v>
      </c>
    </row>
    <row r="4332" spans="1:3" x14ac:dyDescent="0.25">
      <c r="A4332">
        <v>4201505</v>
      </c>
      <c r="B4332">
        <v>1</v>
      </c>
      <c r="C4332" t="s">
        <v>893</v>
      </c>
    </row>
    <row r="4333" spans="1:3" x14ac:dyDescent="0.25">
      <c r="A4333">
        <v>4201604</v>
      </c>
      <c r="B4333">
        <v>1</v>
      </c>
      <c r="C4333" t="s">
        <v>893</v>
      </c>
    </row>
    <row r="4334" spans="1:3" x14ac:dyDescent="0.25">
      <c r="A4334">
        <v>4201653</v>
      </c>
      <c r="B4334">
        <v>1</v>
      </c>
      <c r="C4334" t="s">
        <v>893</v>
      </c>
    </row>
    <row r="4335" spans="1:3" x14ac:dyDescent="0.25">
      <c r="A4335">
        <v>4201703</v>
      </c>
      <c r="B4335">
        <v>1</v>
      </c>
      <c r="C4335" t="s">
        <v>893</v>
      </c>
    </row>
    <row r="4336" spans="1:3" x14ac:dyDescent="0.25">
      <c r="A4336">
        <v>4201802</v>
      </c>
      <c r="B4336">
        <v>1</v>
      </c>
      <c r="C4336" t="s">
        <v>893</v>
      </c>
    </row>
    <row r="4337" spans="1:3" x14ac:dyDescent="0.25">
      <c r="A4337">
        <v>4201901</v>
      </c>
      <c r="B4337">
        <v>1</v>
      </c>
      <c r="C4337" t="s">
        <v>893</v>
      </c>
    </row>
    <row r="4338" spans="1:3" x14ac:dyDescent="0.25">
      <c r="A4338">
        <v>4201950</v>
      </c>
      <c r="B4338">
        <v>1</v>
      </c>
      <c r="C4338" t="s">
        <v>893</v>
      </c>
    </row>
    <row r="4339" spans="1:3" x14ac:dyDescent="0.25">
      <c r="A4339">
        <v>4202008</v>
      </c>
      <c r="B4339">
        <v>1</v>
      </c>
      <c r="C4339" t="s">
        <v>893</v>
      </c>
    </row>
    <row r="4340" spans="1:3" x14ac:dyDescent="0.25">
      <c r="A4340">
        <v>4202057</v>
      </c>
      <c r="B4340">
        <v>1</v>
      </c>
      <c r="C4340" t="s">
        <v>893</v>
      </c>
    </row>
    <row r="4341" spans="1:3" x14ac:dyDescent="0.25">
      <c r="A4341">
        <v>4202073</v>
      </c>
      <c r="B4341">
        <v>1</v>
      </c>
      <c r="C4341" t="s">
        <v>893</v>
      </c>
    </row>
    <row r="4342" spans="1:3" x14ac:dyDescent="0.25">
      <c r="A4342">
        <v>4202081</v>
      </c>
      <c r="B4342">
        <v>1</v>
      </c>
      <c r="C4342" t="s">
        <v>893</v>
      </c>
    </row>
    <row r="4343" spans="1:3" x14ac:dyDescent="0.25">
      <c r="A4343">
        <v>4202099</v>
      </c>
      <c r="B4343">
        <v>1</v>
      </c>
      <c r="C4343" t="s">
        <v>893</v>
      </c>
    </row>
    <row r="4344" spans="1:3" x14ac:dyDescent="0.25">
      <c r="A4344">
        <v>4202107</v>
      </c>
      <c r="B4344">
        <v>1</v>
      </c>
      <c r="C4344" t="s">
        <v>893</v>
      </c>
    </row>
    <row r="4345" spans="1:3" x14ac:dyDescent="0.25">
      <c r="A4345">
        <v>4202131</v>
      </c>
      <c r="B4345">
        <v>1</v>
      </c>
      <c r="C4345" t="s">
        <v>893</v>
      </c>
    </row>
    <row r="4346" spans="1:3" x14ac:dyDescent="0.25">
      <c r="A4346">
        <v>4202156</v>
      </c>
      <c r="B4346">
        <v>1</v>
      </c>
      <c r="C4346" t="s">
        <v>893</v>
      </c>
    </row>
    <row r="4347" spans="1:3" x14ac:dyDescent="0.25">
      <c r="A4347">
        <v>4202206</v>
      </c>
      <c r="B4347">
        <v>1</v>
      </c>
      <c r="C4347" t="s">
        <v>893</v>
      </c>
    </row>
    <row r="4348" spans="1:3" x14ac:dyDescent="0.25">
      <c r="A4348">
        <v>4202305</v>
      </c>
      <c r="B4348">
        <v>1</v>
      </c>
      <c r="C4348" t="s">
        <v>893</v>
      </c>
    </row>
    <row r="4349" spans="1:3" x14ac:dyDescent="0.25">
      <c r="A4349">
        <v>4202404</v>
      </c>
      <c r="B4349">
        <v>1</v>
      </c>
      <c r="C4349" t="s">
        <v>893</v>
      </c>
    </row>
    <row r="4350" spans="1:3" x14ac:dyDescent="0.25">
      <c r="A4350">
        <v>4202438</v>
      </c>
      <c r="B4350">
        <v>1</v>
      </c>
      <c r="C4350" t="s">
        <v>893</v>
      </c>
    </row>
    <row r="4351" spans="1:3" x14ac:dyDescent="0.25">
      <c r="A4351">
        <v>4202453</v>
      </c>
      <c r="B4351">
        <v>1</v>
      </c>
      <c r="C4351" t="s">
        <v>893</v>
      </c>
    </row>
    <row r="4352" spans="1:3" x14ac:dyDescent="0.25">
      <c r="A4352">
        <v>4202503</v>
      </c>
      <c r="B4352">
        <v>1</v>
      </c>
      <c r="C4352" t="s">
        <v>893</v>
      </c>
    </row>
    <row r="4353" spans="1:3" x14ac:dyDescent="0.25">
      <c r="A4353">
        <v>4202537</v>
      </c>
      <c r="B4353">
        <v>1</v>
      </c>
      <c r="C4353" t="s">
        <v>893</v>
      </c>
    </row>
    <row r="4354" spans="1:3" x14ac:dyDescent="0.25">
      <c r="A4354">
        <v>4202578</v>
      </c>
      <c r="B4354">
        <v>1</v>
      </c>
      <c r="C4354" t="s">
        <v>893</v>
      </c>
    </row>
    <row r="4355" spans="1:3" x14ac:dyDescent="0.25">
      <c r="A4355">
        <v>4202602</v>
      </c>
      <c r="B4355">
        <v>1</v>
      </c>
      <c r="C4355" t="s">
        <v>893</v>
      </c>
    </row>
    <row r="4356" spans="1:3" x14ac:dyDescent="0.25">
      <c r="A4356">
        <v>4202701</v>
      </c>
      <c r="B4356">
        <v>1</v>
      </c>
      <c r="C4356" t="s">
        <v>893</v>
      </c>
    </row>
    <row r="4357" spans="1:3" x14ac:dyDescent="0.25">
      <c r="A4357">
        <v>4202800</v>
      </c>
      <c r="B4357">
        <v>1</v>
      </c>
      <c r="C4357" t="s">
        <v>893</v>
      </c>
    </row>
    <row r="4358" spans="1:3" x14ac:dyDescent="0.25">
      <c r="A4358">
        <v>4202859</v>
      </c>
      <c r="B4358">
        <v>1</v>
      </c>
      <c r="C4358" t="s">
        <v>893</v>
      </c>
    </row>
    <row r="4359" spans="1:3" x14ac:dyDescent="0.25">
      <c r="A4359">
        <v>4202875</v>
      </c>
      <c r="B4359">
        <v>1</v>
      </c>
      <c r="C4359" t="s">
        <v>893</v>
      </c>
    </row>
    <row r="4360" spans="1:3" x14ac:dyDescent="0.25">
      <c r="A4360">
        <v>4202909</v>
      </c>
      <c r="B4360">
        <v>1</v>
      </c>
      <c r="C4360" t="s">
        <v>893</v>
      </c>
    </row>
    <row r="4361" spans="1:3" x14ac:dyDescent="0.25">
      <c r="A4361">
        <v>4203006</v>
      </c>
      <c r="B4361">
        <v>1</v>
      </c>
      <c r="C4361" t="s">
        <v>893</v>
      </c>
    </row>
    <row r="4362" spans="1:3" x14ac:dyDescent="0.25">
      <c r="A4362">
        <v>4203105</v>
      </c>
      <c r="B4362">
        <v>1</v>
      </c>
      <c r="C4362" t="s">
        <v>893</v>
      </c>
    </row>
    <row r="4363" spans="1:3" x14ac:dyDescent="0.25">
      <c r="A4363">
        <v>4203154</v>
      </c>
      <c r="B4363">
        <v>1</v>
      </c>
      <c r="C4363" t="s">
        <v>893</v>
      </c>
    </row>
    <row r="4364" spans="1:3" x14ac:dyDescent="0.25">
      <c r="A4364">
        <v>4203204</v>
      </c>
      <c r="B4364">
        <v>1</v>
      </c>
      <c r="C4364" t="s">
        <v>893</v>
      </c>
    </row>
    <row r="4365" spans="1:3" x14ac:dyDescent="0.25">
      <c r="A4365">
        <v>4203253</v>
      </c>
      <c r="B4365">
        <v>1</v>
      </c>
      <c r="C4365" t="s">
        <v>893</v>
      </c>
    </row>
    <row r="4366" spans="1:3" x14ac:dyDescent="0.25">
      <c r="A4366">
        <v>4203303</v>
      </c>
      <c r="B4366">
        <v>1</v>
      </c>
      <c r="C4366" t="s">
        <v>893</v>
      </c>
    </row>
    <row r="4367" spans="1:3" x14ac:dyDescent="0.25">
      <c r="A4367">
        <v>4203402</v>
      </c>
      <c r="B4367">
        <v>1</v>
      </c>
      <c r="C4367" t="s">
        <v>893</v>
      </c>
    </row>
    <row r="4368" spans="1:3" x14ac:dyDescent="0.25">
      <c r="A4368">
        <v>4203501</v>
      </c>
      <c r="B4368">
        <v>1</v>
      </c>
      <c r="C4368" t="s">
        <v>893</v>
      </c>
    </row>
    <row r="4369" spans="1:3" x14ac:dyDescent="0.25">
      <c r="A4369">
        <v>4203600</v>
      </c>
      <c r="B4369">
        <v>1</v>
      </c>
      <c r="C4369" t="s">
        <v>893</v>
      </c>
    </row>
    <row r="4370" spans="1:3" x14ac:dyDescent="0.25">
      <c r="A4370">
        <v>4203709</v>
      </c>
      <c r="B4370">
        <v>1</v>
      </c>
      <c r="C4370" t="s">
        <v>893</v>
      </c>
    </row>
    <row r="4371" spans="1:3" x14ac:dyDescent="0.25">
      <c r="A4371">
        <v>4203808</v>
      </c>
      <c r="B4371">
        <v>1</v>
      </c>
      <c r="C4371" t="s">
        <v>893</v>
      </c>
    </row>
    <row r="4372" spans="1:3" x14ac:dyDescent="0.25">
      <c r="A4372">
        <v>4203907</v>
      </c>
      <c r="B4372">
        <v>1</v>
      </c>
      <c r="C4372" t="s">
        <v>893</v>
      </c>
    </row>
    <row r="4373" spans="1:3" x14ac:dyDescent="0.25">
      <c r="A4373">
        <v>4203956</v>
      </c>
      <c r="B4373">
        <v>1</v>
      </c>
      <c r="C4373" t="s">
        <v>893</v>
      </c>
    </row>
    <row r="4374" spans="1:3" x14ac:dyDescent="0.25">
      <c r="A4374">
        <v>4204004</v>
      </c>
      <c r="B4374">
        <v>1</v>
      </c>
      <c r="C4374" t="s">
        <v>893</v>
      </c>
    </row>
    <row r="4375" spans="1:3" x14ac:dyDescent="0.25">
      <c r="A4375">
        <v>4204103</v>
      </c>
      <c r="B4375">
        <v>1</v>
      </c>
      <c r="C4375" t="s">
        <v>893</v>
      </c>
    </row>
    <row r="4376" spans="1:3" x14ac:dyDescent="0.25">
      <c r="A4376">
        <v>4204152</v>
      </c>
      <c r="B4376">
        <v>1</v>
      </c>
      <c r="C4376" t="s">
        <v>893</v>
      </c>
    </row>
    <row r="4377" spans="1:3" x14ac:dyDescent="0.25">
      <c r="A4377">
        <v>4204178</v>
      </c>
      <c r="B4377">
        <v>1</v>
      </c>
      <c r="C4377" t="s">
        <v>893</v>
      </c>
    </row>
    <row r="4378" spans="1:3" x14ac:dyDescent="0.25">
      <c r="A4378">
        <v>4204194</v>
      </c>
      <c r="B4378">
        <v>1</v>
      </c>
      <c r="C4378" t="s">
        <v>893</v>
      </c>
    </row>
    <row r="4379" spans="1:3" x14ac:dyDescent="0.25">
      <c r="A4379">
        <v>4204202</v>
      </c>
      <c r="B4379">
        <v>1</v>
      </c>
      <c r="C4379" t="s">
        <v>893</v>
      </c>
    </row>
    <row r="4380" spans="1:3" x14ac:dyDescent="0.25">
      <c r="A4380">
        <v>4204251</v>
      </c>
      <c r="B4380">
        <v>1</v>
      </c>
      <c r="C4380" t="s">
        <v>893</v>
      </c>
    </row>
    <row r="4381" spans="1:3" x14ac:dyDescent="0.25">
      <c r="A4381">
        <v>4204301</v>
      </c>
      <c r="B4381">
        <v>1</v>
      </c>
      <c r="C4381" t="s">
        <v>893</v>
      </c>
    </row>
    <row r="4382" spans="1:3" x14ac:dyDescent="0.25">
      <c r="A4382">
        <v>4204350</v>
      </c>
      <c r="B4382">
        <v>1</v>
      </c>
      <c r="C4382" t="s">
        <v>893</v>
      </c>
    </row>
    <row r="4383" spans="1:3" x14ac:dyDescent="0.25">
      <c r="A4383">
        <v>4204400</v>
      </c>
      <c r="B4383">
        <v>1</v>
      </c>
      <c r="C4383" t="s">
        <v>893</v>
      </c>
    </row>
    <row r="4384" spans="1:3" x14ac:dyDescent="0.25">
      <c r="A4384">
        <v>4204459</v>
      </c>
      <c r="B4384">
        <v>1</v>
      </c>
      <c r="C4384" t="s">
        <v>893</v>
      </c>
    </row>
    <row r="4385" spans="1:3" x14ac:dyDescent="0.25">
      <c r="A4385">
        <v>4204509</v>
      </c>
      <c r="B4385">
        <v>1</v>
      </c>
      <c r="C4385" t="s">
        <v>893</v>
      </c>
    </row>
    <row r="4386" spans="1:3" x14ac:dyDescent="0.25">
      <c r="A4386">
        <v>4204558</v>
      </c>
      <c r="B4386">
        <v>1</v>
      </c>
      <c r="C4386" t="s">
        <v>893</v>
      </c>
    </row>
    <row r="4387" spans="1:3" x14ac:dyDescent="0.25">
      <c r="A4387">
        <v>4204608</v>
      </c>
      <c r="B4387">
        <v>1</v>
      </c>
      <c r="C4387" t="s">
        <v>893</v>
      </c>
    </row>
    <row r="4388" spans="1:3" x14ac:dyDescent="0.25">
      <c r="A4388">
        <v>4204707</v>
      </c>
      <c r="B4388">
        <v>1</v>
      </c>
      <c r="C4388" t="s">
        <v>893</v>
      </c>
    </row>
    <row r="4389" spans="1:3" x14ac:dyDescent="0.25">
      <c r="A4389">
        <v>4204756</v>
      </c>
      <c r="B4389">
        <v>1</v>
      </c>
      <c r="C4389" t="s">
        <v>893</v>
      </c>
    </row>
    <row r="4390" spans="1:3" x14ac:dyDescent="0.25">
      <c r="A4390">
        <v>4204806</v>
      </c>
      <c r="B4390">
        <v>1</v>
      </c>
      <c r="C4390" t="s">
        <v>893</v>
      </c>
    </row>
    <row r="4391" spans="1:3" x14ac:dyDescent="0.25">
      <c r="A4391">
        <v>4204905</v>
      </c>
      <c r="B4391">
        <v>1</v>
      </c>
      <c r="C4391" t="s">
        <v>893</v>
      </c>
    </row>
    <row r="4392" spans="1:3" x14ac:dyDescent="0.25">
      <c r="A4392">
        <v>4205001</v>
      </c>
      <c r="B4392">
        <v>1</v>
      </c>
      <c r="C4392" t="s">
        <v>893</v>
      </c>
    </row>
    <row r="4393" spans="1:3" x14ac:dyDescent="0.25">
      <c r="A4393">
        <v>4205100</v>
      </c>
      <c r="B4393">
        <v>1</v>
      </c>
      <c r="C4393" t="s">
        <v>893</v>
      </c>
    </row>
    <row r="4394" spans="1:3" x14ac:dyDescent="0.25">
      <c r="A4394">
        <v>4205159</v>
      </c>
      <c r="B4394">
        <v>1</v>
      </c>
      <c r="C4394" t="s">
        <v>893</v>
      </c>
    </row>
    <row r="4395" spans="1:3" x14ac:dyDescent="0.25">
      <c r="A4395">
        <v>4205175</v>
      </c>
      <c r="B4395">
        <v>1</v>
      </c>
      <c r="C4395" t="s">
        <v>893</v>
      </c>
    </row>
    <row r="4396" spans="1:3" x14ac:dyDescent="0.25">
      <c r="A4396">
        <v>4205191</v>
      </c>
      <c r="B4396">
        <v>1</v>
      </c>
      <c r="C4396" t="s">
        <v>893</v>
      </c>
    </row>
    <row r="4397" spans="1:3" x14ac:dyDescent="0.25">
      <c r="A4397">
        <v>4205209</v>
      </c>
      <c r="B4397">
        <v>1</v>
      </c>
      <c r="C4397" t="s">
        <v>893</v>
      </c>
    </row>
    <row r="4398" spans="1:3" x14ac:dyDescent="0.25">
      <c r="A4398">
        <v>4205308</v>
      </c>
      <c r="B4398">
        <v>1</v>
      </c>
      <c r="C4398" t="s">
        <v>893</v>
      </c>
    </row>
    <row r="4399" spans="1:3" x14ac:dyDescent="0.25">
      <c r="A4399">
        <v>4205357</v>
      </c>
      <c r="B4399">
        <v>1</v>
      </c>
      <c r="C4399" t="s">
        <v>893</v>
      </c>
    </row>
    <row r="4400" spans="1:3" x14ac:dyDescent="0.25">
      <c r="A4400">
        <v>4205407</v>
      </c>
      <c r="B4400">
        <v>1</v>
      </c>
      <c r="C4400" t="s">
        <v>893</v>
      </c>
    </row>
    <row r="4401" spans="1:3" x14ac:dyDescent="0.25">
      <c r="A4401">
        <v>4205431</v>
      </c>
      <c r="B4401">
        <v>1</v>
      </c>
      <c r="C4401" t="s">
        <v>893</v>
      </c>
    </row>
    <row r="4402" spans="1:3" x14ac:dyDescent="0.25">
      <c r="A4402">
        <v>4205456</v>
      </c>
      <c r="B4402">
        <v>1</v>
      </c>
      <c r="C4402" t="s">
        <v>893</v>
      </c>
    </row>
    <row r="4403" spans="1:3" x14ac:dyDescent="0.25">
      <c r="A4403">
        <v>4205506</v>
      </c>
      <c r="B4403">
        <v>1</v>
      </c>
      <c r="C4403" t="s">
        <v>893</v>
      </c>
    </row>
    <row r="4404" spans="1:3" x14ac:dyDescent="0.25">
      <c r="A4404">
        <v>4205555</v>
      </c>
      <c r="B4404">
        <v>1</v>
      </c>
      <c r="C4404" t="s">
        <v>893</v>
      </c>
    </row>
    <row r="4405" spans="1:3" x14ac:dyDescent="0.25">
      <c r="A4405">
        <v>4205605</v>
      </c>
      <c r="B4405">
        <v>1</v>
      </c>
      <c r="C4405" t="s">
        <v>893</v>
      </c>
    </row>
    <row r="4406" spans="1:3" x14ac:dyDescent="0.25">
      <c r="A4406">
        <v>4205704</v>
      </c>
      <c r="B4406">
        <v>1</v>
      </c>
      <c r="C4406" t="s">
        <v>893</v>
      </c>
    </row>
    <row r="4407" spans="1:3" x14ac:dyDescent="0.25">
      <c r="A4407">
        <v>4205803</v>
      </c>
      <c r="B4407">
        <v>1</v>
      </c>
      <c r="C4407" t="s">
        <v>893</v>
      </c>
    </row>
    <row r="4408" spans="1:3" x14ac:dyDescent="0.25">
      <c r="A4408">
        <v>4205902</v>
      </c>
      <c r="B4408">
        <v>1</v>
      </c>
      <c r="C4408" t="s">
        <v>893</v>
      </c>
    </row>
    <row r="4409" spans="1:3" x14ac:dyDescent="0.25">
      <c r="A4409">
        <v>4206009</v>
      </c>
      <c r="B4409">
        <v>1</v>
      </c>
      <c r="C4409" t="s">
        <v>893</v>
      </c>
    </row>
    <row r="4410" spans="1:3" x14ac:dyDescent="0.25">
      <c r="A4410">
        <v>4206108</v>
      </c>
      <c r="B4410">
        <v>1</v>
      </c>
      <c r="C4410" t="s">
        <v>893</v>
      </c>
    </row>
    <row r="4411" spans="1:3" x14ac:dyDescent="0.25">
      <c r="A4411">
        <v>4206207</v>
      </c>
      <c r="B4411">
        <v>1</v>
      </c>
      <c r="C4411" t="s">
        <v>893</v>
      </c>
    </row>
    <row r="4412" spans="1:3" x14ac:dyDescent="0.25">
      <c r="A4412">
        <v>4206306</v>
      </c>
      <c r="B4412">
        <v>1</v>
      </c>
      <c r="C4412" t="s">
        <v>893</v>
      </c>
    </row>
    <row r="4413" spans="1:3" x14ac:dyDescent="0.25">
      <c r="A4413">
        <v>4206405</v>
      </c>
      <c r="B4413">
        <v>1</v>
      </c>
      <c r="C4413" t="s">
        <v>893</v>
      </c>
    </row>
    <row r="4414" spans="1:3" x14ac:dyDescent="0.25">
      <c r="A4414">
        <v>4206504</v>
      </c>
      <c r="B4414">
        <v>1</v>
      </c>
      <c r="C4414" t="s">
        <v>893</v>
      </c>
    </row>
    <row r="4415" spans="1:3" x14ac:dyDescent="0.25">
      <c r="A4415">
        <v>4206603</v>
      </c>
      <c r="B4415">
        <v>1</v>
      </c>
      <c r="C4415" t="s">
        <v>893</v>
      </c>
    </row>
    <row r="4416" spans="1:3" x14ac:dyDescent="0.25">
      <c r="A4416">
        <v>4206652</v>
      </c>
      <c r="B4416">
        <v>1</v>
      </c>
      <c r="C4416" t="s">
        <v>893</v>
      </c>
    </row>
    <row r="4417" spans="1:3" x14ac:dyDescent="0.25">
      <c r="A4417">
        <v>4206702</v>
      </c>
      <c r="B4417">
        <v>1</v>
      </c>
      <c r="C4417" t="s">
        <v>893</v>
      </c>
    </row>
    <row r="4418" spans="1:3" x14ac:dyDescent="0.25">
      <c r="A4418">
        <v>4206751</v>
      </c>
      <c r="B4418">
        <v>1</v>
      </c>
      <c r="C4418" t="s">
        <v>893</v>
      </c>
    </row>
    <row r="4419" spans="1:3" x14ac:dyDescent="0.25">
      <c r="A4419">
        <v>4206801</v>
      </c>
      <c r="B4419">
        <v>1</v>
      </c>
      <c r="C4419" t="s">
        <v>893</v>
      </c>
    </row>
    <row r="4420" spans="1:3" x14ac:dyDescent="0.25">
      <c r="A4420">
        <v>4206900</v>
      </c>
      <c r="B4420">
        <v>1</v>
      </c>
      <c r="C4420" t="s">
        <v>893</v>
      </c>
    </row>
    <row r="4421" spans="1:3" x14ac:dyDescent="0.25">
      <c r="A4421">
        <v>4207007</v>
      </c>
      <c r="B4421">
        <v>1</v>
      </c>
      <c r="C4421" t="s">
        <v>893</v>
      </c>
    </row>
    <row r="4422" spans="1:3" x14ac:dyDescent="0.25">
      <c r="A4422">
        <v>4207106</v>
      </c>
      <c r="B4422">
        <v>1</v>
      </c>
      <c r="C4422" t="s">
        <v>893</v>
      </c>
    </row>
    <row r="4423" spans="1:3" x14ac:dyDescent="0.25">
      <c r="A4423">
        <v>4207205</v>
      </c>
      <c r="B4423">
        <v>1</v>
      </c>
      <c r="C4423" t="s">
        <v>893</v>
      </c>
    </row>
    <row r="4424" spans="1:3" x14ac:dyDescent="0.25">
      <c r="A4424">
        <v>4207304</v>
      </c>
      <c r="B4424">
        <v>1</v>
      </c>
      <c r="C4424" t="s">
        <v>893</v>
      </c>
    </row>
    <row r="4425" spans="1:3" x14ac:dyDescent="0.25">
      <c r="A4425">
        <v>4207403</v>
      </c>
      <c r="B4425">
        <v>1</v>
      </c>
      <c r="C4425" t="s">
        <v>893</v>
      </c>
    </row>
    <row r="4426" spans="1:3" x14ac:dyDescent="0.25">
      <c r="A4426">
        <v>4207502</v>
      </c>
      <c r="B4426">
        <v>1</v>
      </c>
      <c r="C4426" t="s">
        <v>893</v>
      </c>
    </row>
    <row r="4427" spans="1:3" x14ac:dyDescent="0.25">
      <c r="A4427">
        <v>4207577</v>
      </c>
      <c r="B4427">
        <v>1</v>
      </c>
      <c r="C4427" t="s">
        <v>893</v>
      </c>
    </row>
    <row r="4428" spans="1:3" x14ac:dyDescent="0.25">
      <c r="A4428">
        <v>4207601</v>
      </c>
      <c r="B4428">
        <v>1</v>
      </c>
      <c r="C4428" t="s">
        <v>893</v>
      </c>
    </row>
    <row r="4429" spans="1:3" x14ac:dyDescent="0.25">
      <c r="A4429">
        <v>4207650</v>
      </c>
      <c r="B4429">
        <v>1</v>
      </c>
      <c r="C4429" t="s">
        <v>893</v>
      </c>
    </row>
    <row r="4430" spans="1:3" x14ac:dyDescent="0.25">
      <c r="A4430">
        <v>4207684</v>
      </c>
      <c r="B4430">
        <v>1</v>
      </c>
      <c r="C4430" t="s">
        <v>893</v>
      </c>
    </row>
    <row r="4431" spans="1:3" x14ac:dyDescent="0.25">
      <c r="A4431">
        <v>4207700</v>
      </c>
      <c r="B4431">
        <v>1</v>
      </c>
      <c r="C4431" t="s">
        <v>893</v>
      </c>
    </row>
    <row r="4432" spans="1:3" x14ac:dyDescent="0.25">
      <c r="A4432">
        <v>4207759</v>
      </c>
      <c r="B4432">
        <v>1</v>
      </c>
      <c r="C4432" t="s">
        <v>893</v>
      </c>
    </row>
    <row r="4433" spans="1:3" x14ac:dyDescent="0.25">
      <c r="A4433">
        <v>4207809</v>
      </c>
      <c r="B4433">
        <v>1</v>
      </c>
      <c r="C4433" t="s">
        <v>893</v>
      </c>
    </row>
    <row r="4434" spans="1:3" x14ac:dyDescent="0.25">
      <c r="A4434">
        <v>4207858</v>
      </c>
      <c r="B4434">
        <v>1</v>
      </c>
      <c r="C4434" t="s">
        <v>893</v>
      </c>
    </row>
    <row r="4435" spans="1:3" x14ac:dyDescent="0.25">
      <c r="A4435">
        <v>4207908</v>
      </c>
      <c r="B4435">
        <v>1</v>
      </c>
      <c r="C4435" t="s">
        <v>893</v>
      </c>
    </row>
    <row r="4436" spans="1:3" x14ac:dyDescent="0.25">
      <c r="A4436">
        <v>4208005</v>
      </c>
      <c r="B4436">
        <v>1</v>
      </c>
      <c r="C4436" t="s">
        <v>893</v>
      </c>
    </row>
    <row r="4437" spans="1:3" x14ac:dyDescent="0.25">
      <c r="A4437">
        <v>4208104</v>
      </c>
      <c r="B4437">
        <v>1</v>
      </c>
      <c r="C4437" t="s">
        <v>893</v>
      </c>
    </row>
    <row r="4438" spans="1:3" x14ac:dyDescent="0.25">
      <c r="A4438">
        <v>4208203</v>
      </c>
      <c r="B4438">
        <v>1</v>
      </c>
      <c r="C4438" t="s">
        <v>893</v>
      </c>
    </row>
    <row r="4439" spans="1:3" x14ac:dyDescent="0.25">
      <c r="A4439">
        <v>4208302</v>
      </c>
      <c r="B4439">
        <v>1</v>
      </c>
      <c r="C4439" t="s">
        <v>893</v>
      </c>
    </row>
    <row r="4440" spans="1:3" x14ac:dyDescent="0.25">
      <c r="A4440">
        <v>4208401</v>
      </c>
      <c r="B4440">
        <v>1</v>
      </c>
      <c r="C4440" t="s">
        <v>893</v>
      </c>
    </row>
    <row r="4441" spans="1:3" x14ac:dyDescent="0.25">
      <c r="A4441">
        <v>4208450</v>
      </c>
      <c r="B4441">
        <v>1</v>
      </c>
      <c r="C4441" t="s">
        <v>893</v>
      </c>
    </row>
    <row r="4442" spans="1:3" x14ac:dyDescent="0.25">
      <c r="A4442">
        <v>4208500</v>
      </c>
      <c r="B4442">
        <v>1</v>
      </c>
      <c r="C4442" t="s">
        <v>893</v>
      </c>
    </row>
    <row r="4443" spans="1:3" x14ac:dyDescent="0.25">
      <c r="A4443">
        <v>4208609</v>
      </c>
      <c r="B4443">
        <v>1</v>
      </c>
      <c r="C4443" t="s">
        <v>893</v>
      </c>
    </row>
    <row r="4444" spans="1:3" x14ac:dyDescent="0.25">
      <c r="A4444">
        <v>4208708</v>
      </c>
      <c r="B4444">
        <v>1</v>
      </c>
      <c r="C4444" t="s">
        <v>893</v>
      </c>
    </row>
    <row r="4445" spans="1:3" x14ac:dyDescent="0.25">
      <c r="A4445">
        <v>4208807</v>
      </c>
      <c r="B4445">
        <v>1</v>
      </c>
      <c r="C4445" t="s">
        <v>893</v>
      </c>
    </row>
    <row r="4446" spans="1:3" x14ac:dyDescent="0.25">
      <c r="A4446">
        <v>4208906</v>
      </c>
      <c r="B4446">
        <v>1</v>
      </c>
      <c r="C4446" t="s">
        <v>893</v>
      </c>
    </row>
    <row r="4447" spans="1:3" x14ac:dyDescent="0.25">
      <c r="A4447">
        <v>4208955</v>
      </c>
      <c r="B4447">
        <v>1</v>
      </c>
      <c r="C4447" t="s">
        <v>893</v>
      </c>
    </row>
    <row r="4448" spans="1:3" x14ac:dyDescent="0.25">
      <c r="A4448">
        <v>4209003</v>
      </c>
      <c r="B4448">
        <v>1</v>
      </c>
      <c r="C4448" t="s">
        <v>893</v>
      </c>
    </row>
    <row r="4449" spans="1:3" x14ac:dyDescent="0.25">
      <c r="A4449">
        <v>4209102</v>
      </c>
      <c r="B4449">
        <v>1</v>
      </c>
      <c r="C4449" t="s">
        <v>893</v>
      </c>
    </row>
    <row r="4450" spans="1:3" x14ac:dyDescent="0.25">
      <c r="A4450">
        <v>4209151</v>
      </c>
      <c r="B4450">
        <v>1</v>
      </c>
      <c r="C4450" t="s">
        <v>893</v>
      </c>
    </row>
    <row r="4451" spans="1:3" x14ac:dyDescent="0.25">
      <c r="A4451">
        <v>4209177</v>
      </c>
      <c r="B4451">
        <v>1</v>
      </c>
      <c r="C4451" t="s">
        <v>893</v>
      </c>
    </row>
    <row r="4452" spans="1:3" x14ac:dyDescent="0.25">
      <c r="A4452">
        <v>4209201</v>
      </c>
      <c r="B4452">
        <v>1</v>
      </c>
      <c r="C4452" t="s">
        <v>893</v>
      </c>
    </row>
    <row r="4453" spans="1:3" x14ac:dyDescent="0.25">
      <c r="A4453">
        <v>4209300</v>
      </c>
      <c r="B4453">
        <v>1</v>
      </c>
      <c r="C4453" t="s">
        <v>893</v>
      </c>
    </row>
    <row r="4454" spans="1:3" x14ac:dyDescent="0.25">
      <c r="A4454">
        <v>4209409</v>
      </c>
      <c r="B4454">
        <v>1</v>
      </c>
      <c r="C4454" t="s">
        <v>893</v>
      </c>
    </row>
    <row r="4455" spans="1:3" x14ac:dyDescent="0.25">
      <c r="A4455">
        <v>4209458</v>
      </c>
      <c r="B4455">
        <v>1</v>
      </c>
      <c r="C4455" t="s">
        <v>893</v>
      </c>
    </row>
    <row r="4456" spans="1:3" x14ac:dyDescent="0.25">
      <c r="A4456">
        <v>4209508</v>
      </c>
      <c r="B4456">
        <v>1</v>
      </c>
      <c r="C4456" t="s">
        <v>893</v>
      </c>
    </row>
    <row r="4457" spans="1:3" x14ac:dyDescent="0.25">
      <c r="A4457">
        <v>4209607</v>
      </c>
      <c r="B4457">
        <v>1</v>
      </c>
      <c r="C4457" t="s">
        <v>893</v>
      </c>
    </row>
    <row r="4458" spans="1:3" x14ac:dyDescent="0.25">
      <c r="A4458">
        <v>4209706</v>
      </c>
      <c r="B4458">
        <v>1</v>
      </c>
      <c r="C4458" t="s">
        <v>893</v>
      </c>
    </row>
    <row r="4459" spans="1:3" x14ac:dyDescent="0.25">
      <c r="A4459">
        <v>4209805</v>
      </c>
      <c r="B4459">
        <v>1</v>
      </c>
      <c r="C4459" t="s">
        <v>893</v>
      </c>
    </row>
    <row r="4460" spans="1:3" x14ac:dyDescent="0.25">
      <c r="A4460">
        <v>4209854</v>
      </c>
      <c r="B4460">
        <v>1</v>
      </c>
      <c r="C4460" t="s">
        <v>893</v>
      </c>
    </row>
    <row r="4461" spans="1:3" x14ac:dyDescent="0.25">
      <c r="A4461">
        <v>4209904</v>
      </c>
      <c r="B4461">
        <v>1</v>
      </c>
      <c r="C4461" t="s">
        <v>893</v>
      </c>
    </row>
    <row r="4462" spans="1:3" x14ac:dyDescent="0.25">
      <c r="A4462">
        <v>4210001</v>
      </c>
      <c r="B4462">
        <v>1</v>
      </c>
      <c r="C4462" t="s">
        <v>893</v>
      </c>
    </row>
    <row r="4463" spans="1:3" x14ac:dyDescent="0.25">
      <c r="A4463">
        <v>4210035</v>
      </c>
      <c r="B4463">
        <v>1</v>
      </c>
      <c r="C4463" t="s">
        <v>893</v>
      </c>
    </row>
    <row r="4464" spans="1:3" x14ac:dyDescent="0.25">
      <c r="A4464">
        <v>4210050</v>
      </c>
      <c r="B4464">
        <v>1</v>
      </c>
      <c r="C4464" t="s">
        <v>893</v>
      </c>
    </row>
    <row r="4465" spans="1:3" x14ac:dyDescent="0.25">
      <c r="A4465">
        <v>4210100</v>
      </c>
      <c r="B4465">
        <v>1</v>
      </c>
      <c r="C4465" t="s">
        <v>893</v>
      </c>
    </row>
    <row r="4466" spans="1:3" x14ac:dyDescent="0.25">
      <c r="A4466">
        <v>4210209</v>
      </c>
      <c r="B4466">
        <v>1</v>
      </c>
      <c r="C4466" t="s">
        <v>893</v>
      </c>
    </row>
    <row r="4467" spans="1:3" x14ac:dyDescent="0.25">
      <c r="A4467">
        <v>4210308</v>
      </c>
      <c r="B4467">
        <v>1</v>
      </c>
      <c r="C4467" t="s">
        <v>893</v>
      </c>
    </row>
    <row r="4468" spans="1:3" x14ac:dyDescent="0.25">
      <c r="A4468">
        <v>4210407</v>
      </c>
      <c r="B4468">
        <v>1</v>
      </c>
      <c r="C4468" t="s">
        <v>893</v>
      </c>
    </row>
    <row r="4469" spans="1:3" x14ac:dyDescent="0.25">
      <c r="A4469">
        <v>4210506</v>
      </c>
      <c r="B4469">
        <v>1</v>
      </c>
      <c r="C4469" t="s">
        <v>893</v>
      </c>
    </row>
    <row r="4470" spans="1:3" x14ac:dyDescent="0.25">
      <c r="A4470">
        <v>4210555</v>
      </c>
      <c r="B4470">
        <v>1</v>
      </c>
      <c r="C4470" t="s">
        <v>893</v>
      </c>
    </row>
    <row r="4471" spans="1:3" x14ac:dyDescent="0.25">
      <c r="A4471">
        <v>4210605</v>
      </c>
      <c r="B4471">
        <v>1</v>
      </c>
      <c r="C4471" t="s">
        <v>893</v>
      </c>
    </row>
    <row r="4472" spans="1:3" x14ac:dyDescent="0.25">
      <c r="A4472">
        <v>4210704</v>
      </c>
      <c r="B4472">
        <v>1</v>
      </c>
      <c r="C4472" t="s">
        <v>893</v>
      </c>
    </row>
    <row r="4473" spans="1:3" x14ac:dyDescent="0.25">
      <c r="A4473">
        <v>4210803</v>
      </c>
      <c r="B4473">
        <v>1</v>
      </c>
      <c r="C4473" t="s">
        <v>893</v>
      </c>
    </row>
    <row r="4474" spans="1:3" x14ac:dyDescent="0.25">
      <c r="A4474">
        <v>4210852</v>
      </c>
      <c r="B4474">
        <v>1</v>
      </c>
      <c r="C4474" t="s">
        <v>893</v>
      </c>
    </row>
    <row r="4475" spans="1:3" x14ac:dyDescent="0.25">
      <c r="A4475">
        <v>4210902</v>
      </c>
      <c r="B4475">
        <v>1</v>
      </c>
      <c r="C4475" t="s">
        <v>893</v>
      </c>
    </row>
    <row r="4476" spans="1:3" x14ac:dyDescent="0.25">
      <c r="A4476">
        <v>4211009</v>
      </c>
      <c r="B4476">
        <v>1</v>
      </c>
      <c r="C4476" t="s">
        <v>893</v>
      </c>
    </row>
    <row r="4477" spans="1:3" x14ac:dyDescent="0.25">
      <c r="A4477">
        <v>4211058</v>
      </c>
      <c r="B4477">
        <v>1</v>
      </c>
      <c r="C4477" t="s">
        <v>893</v>
      </c>
    </row>
    <row r="4478" spans="1:3" x14ac:dyDescent="0.25">
      <c r="A4478">
        <v>4211108</v>
      </c>
      <c r="B4478">
        <v>1</v>
      </c>
      <c r="C4478" t="s">
        <v>893</v>
      </c>
    </row>
    <row r="4479" spans="1:3" x14ac:dyDescent="0.25">
      <c r="A4479">
        <v>4211207</v>
      </c>
      <c r="B4479">
        <v>1</v>
      </c>
      <c r="C4479" t="s">
        <v>893</v>
      </c>
    </row>
    <row r="4480" spans="1:3" x14ac:dyDescent="0.25">
      <c r="A4480">
        <v>4211256</v>
      </c>
      <c r="B4480">
        <v>1</v>
      </c>
      <c r="C4480" t="s">
        <v>893</v>
      </c>
    </row>
    <row r="4481" spans="1:3" x14ac:dyDescent="0.25">
      <c r="A4481">
        <v>4211306</v>
      </c>
      <c r="B4481">
        <v>1</v>
      </c>
      <c r="C4481" t="s">
        <v>893</v>
      </c>
    </row>
    <row r="4482" spans="1:3" x14ac:dyDescent="0.25">
      <c r="A4482">
        <v>4211405</v>
      </c>
      <c r="B4482">
        <v>1</v>
      </c>
      <c r="C4482" t="s">
        <v>893</v>
      </c>
    </row>
    <row r="4483" spans="1:3" x14ac:dyDescent="0.25">
      <c r="A4483">
        <v>4211454</v>
      </c>
      <c r="B4483">
        <v>1</v>
      </c>
      <c r="C4483" t="s">
        <v>893</v>
      </c>
    </row>
    <row r="4484" spans="1:3" x14ac:dyDescent="0.25">
      <c r="A4484">
        <v>4211504</v>
      </c>
      <c r="B4484">
        <v>1</v>
      </c>
      <c r="C4484" t="s">
        <v>893</v>
      </c>
    </row>
    <row r="4485" spans="1:3" x14ac:dyDescent="0.25">
      <c r="A4485">
        <v>4211603</v>
      </c>
      <c r="B4485">
        <v>1</v>
      </c>
      <c r="C4485" t="s">
        <v>893</v>
      </c>
    </row>
    <row r="4486" spans="1:3" x14ac:dyDescent="0.25">
      <c r="A4486">
        <v>4211652</v>
      </c>
      <c r="B4486">
        <v>1</v>
      </c>
      <c r="C4486" t="s">
        <v>893</v>
      </c>
    </row>
    <row r="4487" spans="1:3" x14ac:dyDescent="0.25">
      <c r="A4487">
        <v>4211702</v>
      </c>
      <c r="B4487">
        <v>1</v>
      </c>
      <c r="C4487" t="s">
        <v>893</v>
      </c>
    </row>
    <row r="4488" spans="1:3" x14ac:dyDescent="0.25">
      <c r="A4488">
        <v>4211751</v>
      </c>
      <c r="B4488">
        <v>1</v>
      </c>
      <c r="C4488" t="s">
        <v>893</v>
      </c>
    </row>
    <row r="4489" spans="1:3" x14ac:dyDescent="0.25">
      <c r="A4489">
        <v>4211801</v>
      </c>
      <c r="B4489">
        <v>1</v>
      </c>
      <c r="C4489" t="s">
        <v>893</v>
      </c>
    </row>
    <row r="4490" spans="1:3" x14ac:dyDescent="0.25">
      <c r="A4490">
        <v>4211850</v>
      </c>
      <c r="B4490">
        <v>1</v>
      </c>
      <c r="C4490" t="s">
        <v>893</v>
      </c>
    </row>
    <row r="4491" spans="1:3" x14ac:dyDescent="0.25">
      <c r="A4491">
        <v>4211876</v>
      </c>
      <c r="B4491">
        <v>1</v>
      </c>
      <c r="C4491" t="s">
        <v>893</v>
      </c>
    </row>
    <row r="4492" spans="1:3" x14ac:dyDescent="0.25">
      <c r="A4492">
        <v>4211892</v>
      </c>
      <c r="B4492">
        <v>1</v>
      </c>
      <c r="C4492" t="s">
        <v>893</v>
      </c>
    </row>
    <row r="4493" spans="1:3" x14ac:dyDescent="0.25">
      <c r="A4493">
        <v>4211900</v>
      </c>
      <c r="B4493">
        <v>1</v>
      </c>
      <c r="C4493" t="s">
        <v>893</v>
      </c>
    </row>
    <row r="4494" spans="1:3" x14ac:dyDescent="0.25">
      <c r="A4494">
        <v>4212007</v>
      </c>
      <c r="B4494">
        <v>1</v>
      </c>
      <c r="C4494" t="s">
        <v>893</v>
      </c>
    </row>
    <row r="4495" spans="1:3" x14ac:dyDescent="0.25">
      <c r="A4495">
        <v>4212056</v>
      </c>
      <c r="B4495">
        <v>1</v>
      </c>
      <c r="C4495" t="s">
        <v>893</v>
      </c>
    </row>
    <row r="4496" spans="1:3" x14ac:dyDescent="0.25">
      <c r="A4496">
        <v>4212106</v>
      </c>
      <c r="B4496">
        <v>1</v>
      </c>
      <c r="C4496" t="s">
        <v>893</v>
      </c>
    </row>
    <row r="4497" spans="1:3" x14ac:dyDescent="0.25">
      <c r="A4497">
        <v>4212205</v>
      </c>
      <c r="B4497">
        <v>1</v>
      </c>
      <c r="C4497" t="s">
        <v>893</v>
      </c>
    </row>
    <row r="4498" spans="1:3" x14ac:dyDescent="0.25">
      <c r="A4498">
        <v>4212239</v>
      </c>
      <c r="B4498">
        <v>1</v>
      </c>
      <c r="C4498" t="s">
        <v>893</v>
      </c>
    </row>
    <row r="4499" spans="1:3" x14ac:dyDescent="0.25">
      <c r="A4499">
        <v>4212254</v>
      </c>
      <c r="B4499">
        <v>1</v>
      </c>
      <c r="C4499" t="s">
        <v>893</v>
      </c>
    </row>
    <row r="4500" spans="1:3" x14ac:dyDescent="0.25">
      <c r="A4500">
        <v>4212270</v>
      </c>
      <c r="B4500">
        <v>1</v>
      </c>
      <c r="C4500" t="s">
        <v>893</v>
      </c>
    </row>
    <row r="4501" spans="1:3" x14ac:dyDescent="0.25">
      <c r="A4501">
        <v>4212304</v>
      </c>
      <c r="B4501">
        <v>1</v>
      </c>
      <c r="C4501" t="s">
        <v>893</v>
      </c>
    </row>
    <row r="4502" spans="1:3" x14ac:dyDescent="0.25">
      <c r="A4502">
        <v>4212403</v>
      </c>
      <c r="B4502">
        <v>1</v>
      </c>
      <c r="C4502" t="s">
        <v>893</v>
      </c>
    </row>
    <row r="4503" spans="1:3" x14ac:dyDescent="0.25">
      <c r="A4503">
        <v>4212502</v>
      </c>
      <c r="B4503">
        <v>1</v>
      </c>
      <c r="C4503" t="s">
        <v>893</v>
      </c>
    </row>
    <row r="4504" spans="1:3" x14ac:dyDescent="0.25">
      <c r="A4504">
        <v>4212601</v>
      </c>
      <c r="B4504">
        <v>1</v>
      </c>
      <c r="C4504" t="s">
        <v>893</v>
      </c>
    </row>
    <row r="4505" spans="1:3" x14ac:dyDescent="0.25">
      <c r="A4505">
        <v>4212700</v>
      </c>
      <c r="B4505">
        <v>1</v>
      </c>
      <c r="C4505" t="s">
        <v>893</v>
      </c>
    </row>
    <row r="4506" spans="1:3" x14ac:dyDescent="0.25">
      <c r="A4506">
        <v>4212809</v>
      </c>
      <c r="B4506">
        <v>1</v>
      </c>
      <c r="C4506" t="s">
        <v>893</v>
      </c>
    </row>
    <row r="4507" spans="1:3" x14ac:dyDescent="0.25">
      <c r="A4507">
        <v>4212908</v>
      </c>
      <c r="B4507">
        <v>1</v>
      </c>
      <c r="C4507" t="s">
        <v>893</v>
      </c>
    </row>
    <row r="4508" spans="1:3" x14ac:dyDescent="0.25">
      <c r="A4508">
        <v>4213005</v>
      </c>
      <c r="B4508">
        <v>1</v>
      </c>
      <c r="C4508" t="s">
        <v>893</v>
      </c>
    </row>
    <row r="4509" spans="1:3" x14ac:dyDescent="0.25">
      <c r="A4509">
        <v>4213104</v>
      </c>
      <c r="B4509">
        <v>1</v>
      </c>
      <c r="C4509" t="s">
        <v>893</v>
      </c>
    </row>
    <row r="4510" spans="1:3" x14ac:dyDescent="0.25">
      <c r="A4510">
        <v>4213153</v>
      </c>
      <c r="B4510">
        <v>1</v>
      </c>
      <c r="C4510" t="s">
        <v>893</v>
      </c>
    </row>
    <row r="4511" spans="1:3" x14ac:dyDescent="0.25">
      <c r="A4511">
        <v>4213203</v>
      </c>
      <c r="B4511">
        <v>1</v>
      </c>
      <c r="C4511" t="s">
        <v>893</v>
      </c>
    </row>
    <row r="4512" spans="1:3" x14ac:dyDescent="0.25">
      <c r="A4512">
        <v>4213302</v>
      </c>
      <c r="B4512">
        <v>1</v>
      </c>
      <c r="C4512" t="s">
        <v>893</v>
      </c>
    </row>
    <row r="4513" spans="1:3" x14ac:dyDescent="0.25">
      <c r="A4513">
        <v>4213351</v>
      </c>
      <c r="B4513">
        <v>1</v>
      </c>
      <c r="C4513" t="s">
        <v>893</v>
      </c>
    </row>
    <row r="4514" spans="1:3" x14ac:dyDescent="0.25">
      <c r="A4514">
        <v>4213401</v>
      </c>
      <c r="B4514">
        <v>1</v>
      </c>
      <c r="C4514" t="s">
        <v>893</v>
      </c>
    </row>
    <row r="4515" spans="1:3" x14ac:dyDescent="0.25">
      <c r="A4515">
        <v>4213500</v>
      </c>
      <c r="B4515">
        <v>1</v>
      </c>
      <c r="C4515" t="s">
        <v>893</v>
      </c>
    </row>
    <row r="4516" spans="1:3" x14ac:dyDescent="0.25">
      <c r="A4516">
        <v>4213609</v>
      </c>
      <c r="B4516">
        <v>1</v>
      </c>
      <c r="C4516" t="s">
        <v>893</v>
      </c>
    </row>
    <row r="4517" spans="1:3" x14ac:dyDescent="0.25">
      <c r="A4517">
        <v>4213708</v>
      </c>
      <c r="B4517">
        <v>1</v>
      </c>
      <c r="C4517" t="s">
        <v>893</v>
      </c>
    </row>
    <row r="4518" spans="1:3" x14ac:dyDescent="0.25">
      <c r="A4518">
        <v>4213807</v>
      </c>
      <c r="B4518">
        <v>1</v>
      </c>
      <c r="C4518" t="s">
        <v>893</v>
      </c>
    </row>
    <row r="4519" spans="1:3" x14ac:dyDescent="0.25">
      <c r="A4519">
        <v>4213906</v>
      </c>
      <c r="B4519">
        <v>1</v>
      </c>
      <c r="C4519" t="s">
        <v>893</v>
      </c>
    </row>
    <row r="4520" spans="1:3" x14ac:dyDescent="0.25">
      <c r="A4520">
        <v>4214003</v>
      </c>
      <c r="B4520">
        <v>1</v>
      </c>
      <c r="C4520" t="s">
        <v>893</v>
      </c>
    </row>
    <row r="4521" spans="1:3" x14ac:dyDescent="0.25">
      <c r="A4521">
        <v>4214102</v>
      </c>
      <c r="B4521">
        <v>1</v>
      </c>
      <c r="C4521" t="s">
        <v>893</v>
      </c>
    </row>
    <row r="4522" spans="1:3" x14ac:dyDescent="0.25">
      <c r="A4522">
        <v>4214151</v>
      </c>
      <c r="B4522">
        <v>1</v>
      </c>
      <c r="C4522" t="s">
        <v>893</v>
      </c>
    </row>
    <row r="4523" spans="1:3" x14ac:dyDescent="0.25">
      <c r="A4523">
        <v>4214201</v>
      </c>
      <c r="B4523">
        <v>1</v>
      </c>
      <c r="C4523" t="s">
        <v>893</v>
      </c>
    </row>
    <row r="4524" spans="1:3" x14ac:dyDescent="0.25">
      <c r="A4524">
        <v>4214300</v>
      </c>
      <c r="B4524">
        <v>1</v>
      </c>
      <c r="C4524" t="s">
        <v>893</v>
      </c>
    </row>
    <row r="4525" spans="1:3" x14ac:dyDescent="0.25">
      <c r="A4525">
        <v>4214409</v>
      </c>
      <c r="B4525">
        <v>1</v>
      </c>
      <c r="C4525" t="s">
        <v>893</v>
      </c>
    </row>
    <row r="4526" spans="1:3" x14ac:dyDescent="0.25">
      <c r="A4526">
        <v>4214508</v>
      </c>
      <c r="B4526">
        <v>1</v>
      </c>
      <c r="C4526" t="s">
        <v>893</v>
      </c>
    </row>
    <row r="4527" spans="1:3" x14ac:dyDescent="0.25">
      <c r="A4527">
        <v>4214607</v>
      </c>
      <c r="B4527">
        <v>1</v>
      </c>
      <c r="C4527" t="s">
        <v>893</v>
      </c>
    </row>
    <row r="4528" spans="1:3" x14ac:dyDescent="0.25">
      <c r="A4528">
        <v>4214706</v>
      </c>
      <c r="B4528">
        <v>1</v>
      </c>
      <c r="C4528" t="s">
        <v>893</v>
      </c>
    </row>
    <row r="4529" spans="1:3" x14ac:dyDescent="0.25">
      <c r="A4529">
        <v>4214805</v>
      </c>
      <c r="B4529">
        <v>1</v>
      </c>
      <c r="C4529" t="s">
        <v>893</v>
      </c>
    </row>
    <row r="4530" spans="1:3" x14ac:dyDescent="0.25">
      <c r="A4530">
        <v>4214904</v>
      </c>
      <c r="B4530">
        <v>1</v>
      </c>
      <c r="C4530" t="s">
        <v>893</v>
      </c>
    </row>
    <row r="4531" spans="1:3" x14ac:dyDescent="0.25">
      <c r="A4531">
        <v>4215000</v>
      </c>
      <c r="B4531">
        <v>1</v>
      </c>
      <c r="C4531" t="s">
        <v>893</v>
      </c>
    </row>
    <row r="4532" spans="1:3" x14ac:dyDescent="0.25">
      <c r="A4532">
        <v>4215059</v>
      </c>
      <c r="B4532">
        <v>1</v>
      </c>
      <c r="C4532" t="s">
        <v>893</v>
      </c>
    </row>
    <row r="4533" spans="1:3" x14ac:dyDescent="0.25">
      <c r="A4533">
        <v>4215075</v>
      </c>
      <c r="B4533">
        <v>1</v>
      </c>
      <c r="C4533" t="s">
        <v>893</v>
      </c>
    </row>
    <row r="4534" spans="1:3" x14ac:dyDescent="0.25">
      <c r="A4534">
        <v>4215109</v>
      </c>
      <c r="B4534">
        <v>1</v>
      </c>
      <c r="C4534" t="s">
        <v>893</v>
      </c>
    </row>
    <row r="4535" spans="1:3" x14ac:dyDescent="0.25">
      <c r="A4535">
        <v>4215208</v>
      </c>
      <c r="B4535">
        <v>1</v>
      </c>
      <c r="C4535" t="s">
        <v>893</v>
      </c>
    </row>
    <row r="4536" spans="1:3" x14ac:dyDescent="0.25">
      <c r="A4536">
        <v>4215307</v>
      </c>
      <c r="B4536">
        <v>1</v>
      </c>
      <c r="C4536" t="s">
        <v>893</v>
      </c>
    </row>
    <row r="4537" spans="1:3" x14ac:dyDescent="0.25">
      <c r="A4537">
        <v>4215356</v>
      </c>
      <c r="B4537">
        <v>1</v>
      </c>
      <c r="C4537" t="s">
        <v>893</v>
      </c>
    </row>
    <row r="4538" spans="1:3" x14ac:dyDescent="0.25">
      <c r="A4538">
        <v>4215406</v>
      </c>
      <c r="B4538">
        <v>1</v>
      </c>
      <c r="C4538" t="s">
        <v>893</v>
      </c>
    </row>
    <row r="4539" spans="1:3" x14ac:dyDescent="0.25">
      <c r="A4539">
        <v>4215455</v>
      </c>
      <c r="B4539">
        <v>1</v>
      </c>
      <c r="C4539" t="s">
        <v>893</v>
      </c>
    </row>
    <row r="4540" spans="1:3" x14ac:dyDescent="0.25">
      <c r="A4540">
        <v>4215505</v>
      </c>
      <c r="B4540">
        <v>1</v>
      </c>
      <c r="C4540" t="s">
        <v>893</v>
      </c>
    </row>
    <row r="4541" spans="1:3" x14ac:dyDescent="0.25">
      <c r="A4541">
        <v>4215554</v>
      </c>
      <c r="B4541">
        <v>1</v>
      </c>
      <c r="C4541" t="s">
        <v>893</v>
      </c>
    </row>
    <row r="4542" spans="1:3" x14ac:dyDescent="0.25">
      <c r="A4542">
        <v>4215604</v>
      </c>
      <c r="B4542">
        <v>1</v>
      </c>
      <c r="C4542" t="s">
        <v>893</v>
      </c>
    </row>
    <row r="4543" spans="1:3" x14ac:dyDescent="0.25">
      <c r="A4543">
        <v>4215653</v>
      </c>
      <c r="B4543">
        <v>1</v>
      </c>
      <c r="C4543" t="s">
        <v>893</v>
      </c>
    </row>
    <row r="4544" spans="1:3" x14ac:dyDescent="0.25">
      <c r="A4544">
        <v>4215679</v>
      </c>
      <c r="B4544">
        <v>1</v>
      </c>
      <c r="C4544" t="s">
        <v>893</v>
      </c>
    </row>
    <row r="4545" spans="1:3" x14ac:dyDescent="0.25">
      <c r="A4545">
        <v>4215687</v>
      </c>
      <c r="B4545">
        <v>1</v>
      </c>
      <c r="C4545" t="s">
        <v>893</v>
      </c>
    </row>
    <row r="4546" spans="1:3" x14ac:dyDescent="0.25">
      <c r="A4546">
        <v>4215695</v>
      </c>
      <c r="B4546">
        <v>1</v>
      </c>
      <c r="C4546" t="s">
        <v>893</v>
      </c>
    </row>
    <row r="4547" spans="1:3" x14ac:dyDescent="0.25">
      <c r="A4547">
        <v>4215703</v>
      </c>
      <c r="B4547">
        <v>1</v>
      </c>
      <c r="C4547" t="s">
        <v>893</v>
      </c>
    </row>
    <row r="4548" spans="1:3" x14ac:dyDescent="0.25">
      <c r="A4548">
        <v>4215752</v>
      </c>
      <c r="B4548">
        <v>1</v>
      </c>
      <c r="C4548" t="s">
        <v>893</v>
      </c>
    </row>
    <row r="4549" spans="1:3" x14ac:dyDescent="0.25">
      <c r="A4549">
        <v>4215802</v>
      </c>
      <c r="B4549">
        <v>1</v>
      </c>
      <c r="C4549" t="s">
        <v>893</v>
      </c>
    </row>
    <row r="4550" spans="1:3" x14ac:dyDescent="0.25">
      <c r="A4550">
        <v>4215901</v>
      </c>
      <c r="B4550">
        <v>1</v>
      </c>
      <c r="C4550" t="s">
        <v>893</v>
      </c>
    </row>
    <row r="4551" spans="1:3" x14ac:dyDescent="0.25">
      <c r="A4551">
        <v>4216008</v>
      </c>
      <c r="B4551">
        <v>1</v>
      </c>
      <c r="C4551" t="s">
        <v>893</v>
      </c>
    </row>
    <row r="4552" spans="1:3" x14ac:dyDescent="0.25">
      <c r="A4552">
        <v>4216057</v>
      </c>
      <c r="B4552">
        <v>1</v>
      </c>
      <c r="C4552" t="s">
        <v>893</v>
      </c>
    </row>
    <row r="4553" spans="1:3" x14ac:dyDescent="0.25">
      <c r="A4553">
        <v>4216107</v>
      </c>
      <c r="B4553">
        <v>1</v>
      </c>
      <c r="C4553" t="s">
        <v>893</v>
      </c>
    </row>
    <row r="4554" spans="1:3" x14ac:dyDescent="0.25">
      <c r="A4554">
        <v>4216206</v>
      </c>
      <c r="B4554">
        <v>1</v>
      </c>
      <c r="C4554" t="s">
        <v>893</v>
      </c>
    </row>
    <row r="4555" spans="1:3" x14ac:dyDescent="0.25">
      <c r="A4555">
        <v>4216255</v>
      </c>
      <c r="B4555">
        <v>1</v>
      </c>
      <c r="C4555" t="s">
        <v>893</v>
      </c>
    </row>
    <row r="4556" spans="1:3" x14ac:dyDescent="0.25">
      <c r="A4556">
        <v>4216305</v>
      </c>
      <c r="B4556">
        <v>1</v>
      </c>
      <c r="C4556" t="s">
        <v>893</v>
      </c>
    </row>
    <row r="4557" spans="1:3" x14ac:dyDescent="0.25">
      <c r="A4557">
        <v>4216354</v>
      </c>
      <c r="B4557">
        <v>1</v>
      </c>
      <c r="C4557" t="s">
        <v>893</v>
      </c>
    </row>
    <row r="4558" spans="1:3" x14ac:dyDescent="0.25">
      <c r="A4558">
        <v>4216404</v>
      </c>
      <c r="B4558">
        <v>1</v>
      </c>
      <c r="C4558" t="s">
        <v>893</v>
      </c>
    </row>
    <row r="4559" spans="1:3" x14ac:dyDescent="0.25">
      <c r="A4559">
        <v>4216503</v>
      </c>
      <c r="B4559">
        <v>1</v>
      </c>
      <c r="C4559" t="s">
        <v>893</v>
      </c>
    </row>
    <row r="4560" spans="1:3" x14ac:dyDescent="0.25">
      <c r="A4560">
        <v>4216602</v>
      </c>
      <c r="B4560">
        <v>1</v>
      </c>
      <c r="C4560" t="s">
        <v>893</v>
      </c>
    </row>
    <row r="4561" spans="1:3" x14ac:dyDescent="0.25">
      <c r="A4561">
        <v>4216701</v>
      </c>
      <c r="B4561">
        <v>1</v>
      </c>
      <c r="C4561" t="s">
        <v>893</v>
      </c>
    </row>
    <row r="4562" spans="1:3" x14ac:dyDescent="0.25">
      <c r="A4562">
        <v>4216800</v>
      </c>
      <c r="B4562">
        <v>1</v>
      </c>
      <c r="C4562" t="s">
        <v>893</v>
      </c>
    </row>
    <row r="4563" spans="1:3" x14ac:dyDescent="0.25">
      <c r="A4563">
        <v>4216909</v>
      </c>
      <c r="B4563">
        <v>1</v>
      </c>
      <c r="C4563" t="s">
        <v>893</v>
      </c>
    </row>
    <row r="4564" spans="1:3" x14ac:dyDescent="0.25">
      <c r="A4564">
        <v>4217006</v>
      </c>
      <c r="B4564">
        <v>1</v>
      </c>
      <c r="C4564" t="s">
        <v>893</v>
      </c>
    </row>
    <row r="4565" spans="1:3" x14ac:dyDescent="0.25">
      <c r="A4565">
        <v>4217105</v>
      </c>
      <c r="B4565">
        <v>1</v>
      </c>
      <c r="C4565" t="s">
        <v>893</v>
      </c>
    </row>
    <row r="4566" spans="1:3" x14ac:dyDescent="0.25">
      <c r="A4566">
        <v>4217154</v>
      </c>
      <c r="B4566">
        <v>1</v>
      </c>
      <c r="C4566" t="s">
        <v>893</v>
      </c>
    </row>
    <row r="4567" spans="1:3" x14ac:dyDescent="0.25">
      <c r="A4567">
        <v>4217204</v>
      </c>
      <c r="B4567">
        <v>1</v>
      </c>
      <c r="C4567" t="s">
        <v>893</v>
      </c>
    </row>
    <row r="4568" spans="1:3" x14ac:dyDescent="0.25">
      <c r="A4568">
        <v>4217253</v>
      </c>
      <c r="B4568">
        <v>1</v>
      </c>
      <c r="C4568" t="s">
        <v>893</v>
      </c>
    </row>
    <row r="4569" spans="1:3" x14ac:dyDescent="0.25">
      <c r="A4569">
        <v>4217303</v>
      </c>
      <c r="B4569">
        <v>1</v>
      </c>
      <c r="C4569" t="s">
        <v>893</v>
      </c>
    </row>
    <row r="4570" spans="1:3" x14ac:dyDescent="0.25">
      <c r="A4570">
        <v>4217402</v>
      </c>
      <c r="B4570">
        <v>1</v>
      </c>
      <c r="C4570" t="s">
        <v>893</v>
      </c>
    </row>
    <row r="4571" spans="1:3" x14ac:dyDescent="0.25">
      <c r="A4571">
        <v>4217501</v>
      </c>
      <c r="B4571">
        <v>1</v>
      </c>
      <c r="C4571" t="s">
        <v>893</v>
      </c>
    </row>
    <row r="4572" spans="1:3" x14ac:dyDescent="0.25">
      <c r="A4572">
        <v>4217550</v>
      </c>
      <c r="B4572">
        <v>1</v>
      </c>
      <c r="C4572" t="s">
        <v>893</v>
      </c>
    </row>
    <row r="4573" spans="1:3" x14ac:dyDescent="0.25">
      <c r="A4573">
        <v>4217600</v>
      </c>
      <c r="B4573">
        <v>1</v>
      </c>
      <c r="C4573" t="s">
        <v>893</v>
      </c>
    </row>
    <row r="4574" spans="1:3" x14ac:dyDescent="0.25">
      <c r="A4574">
        <v>4217709</v>
      </c>
      <c r="B4574">
        <v>1</v>
      </c>
      <c r="C4574" t="s">
        <v>893</v>
      </c>
    </row>
    <row r="4575" spans="1:3" x14ac:dyDescent="0.25">
      <c r="A4575">
        <v>4217758</v>
      </c>
      <c r="B4575">
        <v>1</v>
      </c>
      <c r="C4575" t="s">
        <v>893</v>
      </c>
    </row>
    <row r="4576" spans="1:3" x14ac:dyDescent="0.25">
      <c r="A4576">
        <v>4217808</v>
      </c>
      <c r="B4576">
        <v>1</v>
      </c>
      <c r="C4576" t="s">
        <v>893</v>
      </c>
    </row>
    <row r="4577" spans="1:3" x14ac:dyDescent="0.25">
      <c r="A4577">
        <v>4217907</v>
      </c>
      <c r="B4577">
        <v>1</v>
      </c>
      <c r="C4577" t="s">
        <v>893</v>
      </c>
    </row>
    <row r="4578" spans="1:3" x14ac:dyDescent="0.25">
      <c r="A4578">
        <v>4217956</v>
      </c>
      <c r="B4578">
        <v>1</v>
      </c>
      <c r="C4578" t="s">
        <v>893</v>
      </c>
    </row>
    <row r="4579" spans="1:3" x14ac:dyDescent="0.25">
      <c r="A4579">
        <v>4218004</v>
      </c>
      <c r="B4579">
        <v>1</v>
      </c>
      <c r="C4579" t="s">
        <v>893</v>
      </c>
    </row>
    <row r="4580" spans="1:3" x14ac:dyDescent="0.25">
      <c r="A4580">
        <v>4218103</v>
      </c>
      <c r="B4580">
        <v>1</v>
      </c>
      <c r="C4580" t="s">
        <v>893</v>
      </c>
    </row>
    <row r="4581" spans="1:3" x14ac:dyDescent="0.25">
      <c r="A4581">
        <v>4218202</v>
      </c>
      <c r="B4581">
        <v>1</v>
      </c>
      <c r="C4581" t="s">
        <v>893</v>
      </c>
    </row>
    <row r="4582" spans="1:3" x14ac:dyDescent="0.25">
      <c r="A4582">
        <v>4218251</v>
      </c>
      <c r="B4582">
        <v>1</v>
      </c>
      <c r="C4582" t="s">
        <v>893</v>
      </c>
    </row>
    <row r="4583" spans="1:3" x14ac:dyDescent="0.25">
      <c r="A4583">
        <v>4218301</v>
      </c>
      <c r="B4583">
        <v>1</v>
      </c>
      <c r="C4583" t="s">
        <v>893</v>
      </c>
    </row>
    <row r="4584" spans="1:3" x14ac:dyDescent="0.25">
      <c r="A4584">
        <v>4218350</v>
      </c>
      <c r="B4584">
        <v>1</v>
      </c>
      <c r="C4584" t="s">
        <v>893</v>
      </c>
    </row>
    <row r="4585" spans="1:3" x14ac:dyDescent="0.25">
      <c r="A4585">
        <v>4218400</v>
      </c>
      <c r="B4585">
        <v>1</v>
      </c>
      <c r="C4585" t="s">
        <v>893</v>
      </c>
    </row>
    <row r="4586" spans="1:3" x14ac:dyDescent="0.25">
      <c r="A4586">
        <v>4218509</v>
      </c>
      <c r="B4586">
        <v>1</v>
      </c>
      <c r="C4586" t="s">
        <v>893</v>
      </c>
    </row>
    <row r="4587" spans="1:3" x14ac:dyDescent="0.25">
      <c r="A4587">
        <v>4218608</v>
      </c>
      <c r="B4587">
        <v>1</v>
      </c>
      <c r="C4587" t="s">
        <v>893</v>
      </c>
    </row>
    <row r="4588" spans="1:3" x14ac:dyDescent="0.25">
      <c r="A4588">
        <v>4218707</v>
      </c>
      <c r="B4588">
        <v>1</v>
      </c>
      <c r="C4588" t="s">
        <v>893</v>
      </c>
    </row>
    <row r="4589" spans="1:3" x14ac:dyDescent="0.25">
      <c r="A4589">
        <v>4218756</v>
      </c>
      <c r="B4589">
        <v>1</v>
      </c>
      <c r="C4589" t="s">
        <v>893</v>
      </c>
    </row>
    <row r="4590" spans="1:3" x14ac:dyDescent="0.25">
      <c r="A4590">
        <v>4218806</v>
      </c>
      <c r="B4590">
        <v>1</v>
      </c>
      <c r="C4590" t="s">
        <v>893</v>
      </c>
    </row>
    <row r="4591" spans="1:3" x14ac:dyDescent="0.25">
      <c r="A4591">
        <v>4218855</v>
      </c>
      <c r="B4591">
        <v>1</v>
      </c>
      <c r="C4591" t="s">
        <v>893</v>
      </c>
    </row>
    <row r="4592" spans="1:3" x14ac:dyDescent="0.25">
      <c r="A4592">
        <v>4218905</v>
      </c>
      <c r="B4592">
        <v>1</v>
      </c>
      <c r="C4592" t="s">
        <v>893</v>
      </c>
    </row>
    <row r="4593" spans="1:3" x14ac:dyDescent="0.25">
      <c r="A4593">
        <v>4218954</v>
      </c>
      <c r="B4593">
        <v>1</v>
      </c>
      <c r="C4593" t="s">
        <v>893</v>
      </c>
    </row>
    <row r="4594" spans="1:3" x14ac:dyDescent="0.25">
      <c r="A4594">
        <v>4219002</v>
      </c>
      <c r="B4594">
        <v>1</v>
      </c>
      <c r="C4594" t="s">
        <v>893</v>
      </c>
    </row>
    <row r="4595" spans="1:3" x14ac:dyDescent="0.25">
      <c r="A4595">
        <v>4219101</v>
      </c>
      <c r="B4595">
        <v>1</v>
      </c>
      <c r="C4595" t="s">
        <v>893</v>
      </c>
    </row>
    <row r="4596" spans="1:3" x14ac:dyDescent="0.25">
      <c r="A4596">
        <v>4219150</v>
      </c>
      <c r="B4596">
        <v>1</v>
      </c>
      <c r="C4596" t="s">
        <v>893</v>
      </c>
    </row>
    <row r="4597" spans="1:3" x14ac:dyDescent="0.25">
      <c r="A4597">
        <v>4219176</v>
      </c>
      <c r="B4597">
        <v>1</v>
      </c>
      <c r="C4597" t="s">
        <v>893</v>
      </c>
    </row>
    <row r="4598" spans="1:3" x14ac:dyDescent="0.25">
      <c r="A4598">
        <v>4219200</v>
      </c>
      <c r="B4598">
        <v>1</v>
      </c>
      <c r="C4598" t="s">
        <v>893</v>
      </c>
    </row>
    <row r="4599" spans="1:3" x14ac:dyDescent="0.25">
      <c r="A4599">
        <v>4219309</v>
      </c>
      <c r="B4599">
        <v>1</v>
      </c>
      <c r="C4599" t="s">
        <v>893</v>
      </c>
    </row>
    <row r="4600" spans="1:3" x14ac:dyDescent="0.25">
      <c r="A4600">
        <v>4219358</v>
      </c>
      <c r="B4600">
        <v>1</v>
      </c>
      <c r="C4600" t="s">
        <v>893</v>
      </c>
    </row>
    <row r="4601" spans="1:3" x14ac:dyDescent="0.25">
      <c r="A4601">
        <v>4219408</v>
      </c>
      <c r="B4601">
        <v>1</v>
      </c>
      <c r="C4601" t="s">
        <v>893</v>
      </c>
    </row>
    <row r="4602" spans="1:3" x14ac:dyDescent="0.25">
      <c r="A4602">
        <v>4219507</v>
      </c>
      <c r="B4602">
        <v>1</v>
      </c>
      <c r="C4602" t="s">
        <v>893</v>
      </c>
    </row>
    <row r="4603" spans="1:3" x14ac:dyDescent="0.25">
      <c r="A4603">
        <v>4219606</v>
      </c>
      <c r="B4603">
        <v>1</v>
      </c>
      <c r="C4603" t="s">
        <v>893</v>
      </c>
    </row>
    <row r="4604" spans="1:3" x14ac:dyDescent="0.25">
      <c r="A4604">
        <v>4219705</v>
      </c>
      <c r="B4604">
        <v>1</v>
      </c>
      <c r="C4604" t="s">
        <v>893</v>
      </c>
    </row>
    <row r="4605" spans="1:3" x14ac:dyDescent="0.25">
      <c r="A4605">
        <v>4219853</v>
      </c>
      <c r="B4605">
        <v>1</v>
      </c>
      <c r="C4605" t="s">
        <v>893</v>
      </c>
    </row>
    <row r="4606" spans="1:3" x14ac:dyDescent="0.25">
      <c r="A4606">
        <v>4300034</v>
      </c>
      <c r="B4606">
        <v>1</v>
      </c>
      <c r="C4606" t="s">
        <v>894</v>
      </c>
    </row>
    <row r="4607" spans="1:3" x14ac:dyDescent="0.25">
      <c r="A4607">
        <v>4300059</v>
      </c>
      <c r="B4607">
        <v>1</v>
      </c>
      <c r="C4607" t="s">
        <v>894</v>
      </c>
    </row>
    <row r="4608" spans="1:3" x14ac:dyDescent="0.25">
      <c r="A4608">
        <v>4300109</v>
      </c>
      <c r="B4608">
        <v>1</v>
      </c>
      <c r="C4608" t="s">
        <v>894</v>
      </c>
    </row>
    <row r="4609" spans="1:3" x14ac:dyDescent="0.25">
      <c r="A4609">
        <v>4300208</v>
      </c>
      <c r="B4609">
        <v>1</v>
      </c>
      <c r="C4609" t="s">
        <v>894</v>
      </c>
    </row>
    <row r="4610" spans="1:3" x14ac:dyDescent="0.25">
      <c r="A4610">
        <v>4300307</v>
      </c>
      <c r="B4610">
        <v>1</v>
      </c>
      <c r="C4610" t="s">
        <v>894</v>
      </c>
    </row>
    <row r="4611" spans="1:3" x14ac:dyDescent="0.25">
      <c r="A4611">
        <v>4300406</v>
      </c>
      <c r="B4611">
        <v>1</v>
      </c>
      <c r="C4611" t="s">
        <v>894</v>
      </c>
    </row>
    <row r="4612" spans="1:3" x14ac:dyDescent="0.25">
      <c r="A4612">
        <v>4300455</v>
      </c>
      <c r="B4612">
        <v>1</v>
      </c>
      <c r="C4612" t="s">
        <v>894</v>
      </c>
    </row>
    <row r="4613" spans="1:3" x14ac:dyDescent="0.25">
      <c r="A4613">
        <v>4300471</v>
      </c>
      <c r="B4613">
        <v>1</v>
      </c>
      <c r="C4613" t="s">
        <v>894</v>
      </c>
    </row>
    <row r="4614" spans="1:3" x14ac:dyDescent="0.25">
      <c r="A4614">
        <v>4300505</v>
      </c>
      <c r="B4614">
        <v>1</v>
      </c>
      <c r="C4614" t="s">
        <v>894</v>
      </c>
    </row>
    <row r="4615" spans="1:3" x14ac:dyDescent="0.25">
      <c r="A4615">
        <v>4300554</v>
      </c>
      <c r="B4615">
        <v>1</v>
      </c>
      <c r="C4615" t="s">
        <v>894</v>
      </c>
    </row>
    <row r="4616" spans="1:3" x14ac:dyDescent="0.25">
      <c r="A4616">
        <v>4300570</v>
      </c>
      <c r="B4616">
        <v>1</v>
      </c>
      <c r="C4616" t="s">
        <v>894</v>
      </c>
    </row>
    <row r="4617" spans="1:3" x14ac:dyDescent="0.25">
      <c r="A4617">
        <v>4300604</v>
      </c>
      <c r="B4617">
        <v>1</v>
      </c>
      <c r="C4617" t="s">
        <v>894</v>
      </c>
    </row>
    <row r="4618" spans="1:3" x14ac:dyDescent="0.25">
      <c r="A4618">
        <v>4300638</v>
      </c>
      <c r="B4618">
        <v>1</v>
      </c>
      <c r="C4618" t="s">
        <v>894</v>
      </c>
    </row>
    <row r="4619" spans="1:3" x14ac:dyDescent="0.25">
      <c r="A4619">
        <v>4300646</v>
      </c>
      <c r="B4619">
        <v>1</v>
      </c>
      <c r="C4619" t="s">
        <v>894</v>
      </c>
    </row>
    <row r="4620" spans="1:3" x14ac:dyDescent="0.25">
      <c r="A4620">
        <v>4300661</v>
      </c>
      <c r="B4620">
        <v>1</v>
      </c>
      <c r="C4620" t="s">
        <v>894</v>
      </c>
    </row>
    <row r="4621" spans="1:3" x14ac:dyDescent="0.25">
      <c r="A4621">
        <v>4300703</v>
      </c>
      <c r="B4621">
        <v>1</v>
      </c>
      <c r="C4621" t="s">
        <v>894</v>
      </c>
    </row>
    <row r="4622" spans="1:3" x14ac:dyDescent="0.25">
      <c r="A4622">
        <v>4300802</v>
      </c>
      <c r="B4622">
        <v>1</v>
      </c>
      <c r="C4622" t="s">
        <v>894</v>
      </c>
    </row>
    <row r="4623" spans="1:3" x14ac:dyDescent="0.25">
      <c r="A4623">
        <v>4300851</v>
      </c>
      <c r="B4623">
        <v>1</v>
      </c>
      <c r="C4623" t="s">
        <v>894</v>
      </c>
    </row>
    <row r="4624" spans="1:3" x14ac:dyDescent="0.25">
      <c r="A4624">
        <v>4300877</v>
      </c>
      <c r="B4624">
        <v>1</v>
      </c>
      <c r="C4624" t="s">
        <v>894</v>
      </c>
    </row>
    <row r="4625" spans="1:3" x14ac:dyDescent="0.25">
      <c r="A4625">
        <v>4300901</v>
      </c>
      <c r="B4625">
        <v>1</v>
      </c>
      <c r="C4625" t="s">
        <v>894</v>
      </c>
    </row>
    <row r="4626" spans="1:3" x14ac:dyDescent="0.25">
      <c r="A4626">
        <v>4301008</v>
      </c>
      <c r="B4626">
        <v>1</v>
      </c>
      <c r="C4626" t="s">
        <v>894</v>
      </c>
    </row>
    <row r="4627" spans="1:3" x14ac:dyDescent="0.25">
      <c r="A4627">
        <v>4301057</v>
      </c>
      <c r="B4627">
        <v>1</v>
      </c>
      <c r="C4627" t="s">
        <v>894</v>
      </c>
    </row>
    <row r="4628" spans="1:3" x14ac:dyDescent="0.25">
      <c r="A4628">
        <v>4301073</v>
      </c>
      <c r="B4628">
        <v>1</v>
      </c>
      <c r="C4628" t="s">
        <v>894</v>
      </c>
    </row>
    <row r="4629" spans="1:3" x14ac:dyDescent="0.25">
      <c r="A4629">
        <v>4301107</v>
      </c>
      <c r="B4629">
        <v>1</v>
      </c>
      <c r="C4629" t="s">
        <v>894</v>
      </c>
    </row>
    <row r="4630" spans="1:3" x14ac:dyDescent="0.25">
      <c r="A4630">
        <v>4301206</v>
      </c>
      <c r="B4630">
        <v>1</v>
      </c>
      <c r="C4630" t="s">
        <v>894</v>
      </c>
    </row>
    <row r="4631" spans="1:3" x14ac:dyDescent="0.25">
      <c r="A4631">
        <v>4301305</v>
      </c>
      <c r="B4631">
        <v>1</v>
      </c>
      <c r="C4631" t="s">
        <v>894</v>
      </c>
    </row>
    <row r="4632" spans="1:3" x14ac:dyDescent="0.25">
      <c r="A4632">
        <v>4301404</v>
      </c>
      <c r="B4632">
        <v>1</v>
      </c>
      <c r="C4632" t="s">
        <v>894</v>
      </c>
    </row>
    <row r="4633" spans="1:3" x14ac:dyDescent="0.25">
      <c r="A4633">
        <v>4301503</v>
      </c>
      <c r="B4633">
        <v>1</v>
      </c>
      <c r="C4633" t="s">
        <v>894</v>
      </c>
    </row>
    <row r="4634" spans="1:3" x14ac:dyDescent="0.25">
      <c r="A4634">
        <v>4301552</v>
      </c>
      <c r="B4634">
        <v>1</v>
      </c>
      <c r="C4634" t="s">
        <v>894</v>
      </c>
    </row>
    <row r="4635" spans="1:3" x14ac:dyDescent="0.25">
      <c r="A4635">
        <v>4301602</v>
      </c>
      <c r="B4635">
        <v>1</v>
      </c>
      <c r="C4635" t="s">
        <v>894</v>
      </c>
    </row>
    <row r="4636" spans="1:3" x14ac:dyDescent="0.25">
      <c r="A4636">
        <v>4301636</v>
      </c>
      <c r="B4636">
        <v>1</v>
      </c>
      <c r="C4636" t="s">
        <v>894</v>
      </c>
    </row>
    <row r="4637" spans="1:3" x14ac:dyDescent="0.25">
      <c r="A4637">
        <v>4301651</v>
      </c>
      <c r="B4637">
        <v>1</v>
      </c>
      <c r="C4637" t="s">
        <v>894</v>
      </c>
    </row>
    <row r="4638" spans="1:3" x14ac:dyDescent="0.25">
      <c r="A4638">
        <v>4301701</v>
      </c>
      <c r="B4638">
        <v>1</v>
      </c>
      <c r="C4638" t="s">
        <v>894</v>
      </c>
    </row>
    <row r="4639" spans="1:3" x14ac:dyDescent="0.25">
      <c r="A4639">
        <v>4301750</v>
      </c>
      <c r="B4639">
        <v>1</v>
      </c>
      <c r="C4639" t="s">
        <v>894</v>
      </c>
    </row>
    <row r="4640" spans="1:3" x14ac:dyDescent="0.25">
      <c r="A4640">
        <v>4301800</v>
      </c>
      <c r="B4640">
        <v>1</v>
      </c>
      <c r="C4640" t="s">
        <v>894</v>
      </c>
    </row>
    <row r="4641" spans="1:3" x14ac:dyDescent="0.25">
      <c r="A4641">
        <v>4301859</v>
      </c>
      <c r="B4641">
        <v>1</v>
      </c>
      <c r="C4641" t="s">
        <v>894</v>
      </c>
    </row>
    <row r="4642" spans="1:3" x14ac:dyDescent="0.25">
      <c r="A4642">
        <v>4301875</v>
      </c>
      <c r="B4642">
        <v>1</v>
      </c>
      <c r="C4642" t="s">
        <v>894</v>
      </c>
    </row>
    <row r="4643" spans="1:3" x14ac:dyDescent="0.25">
      <c r="A4643">
        <v>4301909</v>
      </c>
      <c r="B4643">
        <v>1</v>
      </c>
      <c r="C4643" t="s">
        <v>894</v>
      </c>
    </row>
    <row r="4644" spans="1:3" x14ac:dyDescent="0.25">
      <c r="A4644">
        <v>4301925</v>
      </c>
      <c r="B4644">
        <v>1</v>
      </c>
      <c r="C4644" t="s">
        <v>894</v>
      </c>
    </row>
    <row r="4645" spans="1:3" x14ac:dyDescent="0.25">
      <c r="A4645">
        <v>4301958</v>
      </c>
      <c r="B4645">
        <v>1</v>
      </c>
      <c r="C4645" t="s">
        <v>894</v>
      </c>
    </row>
    <row r="4646" spans="1:3" x14ac:dyDescent="0.25">
      <c r="A4646">
        <v>4302006</v>
      </c>
      <c r="B4646">
        <v>1</v>
      </c>
      <c r="C4646" t="s">
        <v>894</v>
      </c>
    </row>
    <row r="4647" spans="1:3" x14ac:dyDescent="0.25">
      <c r="A4647">
        <v>4302055</v>
      </c>
      <c r="B4647">
        <v>1</v>
      </c>
      <c r="C4647" t="s">
        <v>894</v>
      </c>
    </row>
    <row r="4648" spans="1:3" x14ac:dyDescent="0.25">
      <c r="A4648">
        <v>4302105</v>
      </c>
      <c r="B4648">
        <v>1</v>
      </c>
      <c r="C4648" t="s">
        <v>894</v>
      </c>
    </row>
    <row r="4649" spans="1:3" x14ac:dyDescent="0.25">
      <c r="A4649">
        <v>4302154</v>
      </c>
      <c r="B4649">
        <v>1</v>
      </c>
      <c r="C4649" t="s">
        <v>894</v>
      </c>
    </row>
    <row r="4650" spans="1:3" x14ac:dyDescent="0.25">
      <c r="A4650">
        <v>4302204</v>
      </c>
      <c r="B4650">
        <v>1</v>
      </c>
      <c r="C4650" t="s">
        <v>894</v>
      </c>
    </row>
    <row r="4651" spans="1:3" x14ac:dyDescent="0.25">
      <c r="A4651">
        <v>4302220</v>
      </c>
      <c r="B4651">
        <v>1</v>
      </c>
      <c r="C4651" t="s">
        <v>894</v>
      </c>
    </row>
    <row r="4652" spans="1:3" x14ac:dyDescent="0.25">
      <c r="A4652">
        <v>4302238</v>
      </c>
      <c r="B4652">
        <v>1</v>
      </c>
      <c r="C4652" t="s">
        <v>894</v>
      </c>
    </row>
    <row r="4653" spans="1:3" x14ac:dyDescent="0.25">
      <c r="A4653">
        <v>4302253</v>
      </c>
      <c r="B4653">
        <v>1</v>
      </c>
      <c r="C4653" t="s">
        <v>894</v>
      </c>
    </row>
    <row r="4654" spans="1:3" x14ac:dyDescent="0.25">
      <c r="A4654">
        <v>4302303</v>
      </c>
      <c r="B4654">
        <v>1</v>
      </c>
      <c r="C4654" t="s">
        <v>894</v>
      </c>
    </row>
    <row r="4655" spans="1:3" x14ac:dyDescent="0.25">
      <c r="A4655">
        <v>4302352</v>
      </c>
      <c r="B4655">
        <v>1</v>
      </c>
      <c r="C4655" t="s">
        <v>894</v>
      </c>
    </row>
    <row r="4656" spans="1:3" x14ac:dyDescent="0.25">
      <c r="A4656">
        <v>4302378</v>
      </c>
      <c r="B4656">
        <v>1</v>
      </c>
      <c r="C4656" t="s">
        <v>894</v>
      </c>
    </row>
    <row r="4657" spans="1:3" x14ac:dyDescent="0.25">
      <c r="A4657">
        <v>4302402</v>
      </c>
      <c r="B4657">
        <v>1</v>
      </c>
      <c r="C4657" t="s">
        <v>894</v>
      </c>
    </row>
    <row r="4658" spans="1:3" x14ac:dyDescent="0.25">
      <c r="A4658">
        <v>4302451</v>
      </c>
      <c r="B4658">
        <v>1</v>
      </c>
      <c r="C4658" t="s">
        <v>894</v>
      </c>
    </row>
    <row r="4659" spans="1:3" x14ac:dyDescent="0.25">
      <c r="A4659">
        <v>4302501</v>
      </c>
      <c r="B4659">
        <v>1</v>
      </c>
      <c r="C4659" t="s">
        <v>894</v>
      </c>
    </row>
    <row r="4660" spans="1:3" x14ac:dyDescent="0.25">
      <c r="A4660">
        <v>4302584</v>
      </c>
      <c r="B4660">
        <v>1</v>
      </c>
      <c r="C4660" t="s">
        <v>894</v>
      </c>
    </row>
    <row r="4661" spans="1:3" x14ac:dyDescent="0.25">
      <c r="A4661">
        <v>4302600</v>
      </c>
      <c r="B4661">
        <v>1</v>
      </c>
      <c r="C4661" t="s">
        <v>894</v>
      </c>
    </row>
    <row r="4662" spans="1:3" x14ac:dyDescent="0.25">
      <c r="A4662">
        <v>4302659</v>
      </c>
      <c r="B4662">
        <v>1</v>
      </c>
      <c r="C4662" t="s">
        <v>894</v>
      </c>
    </row>
    <row r="4663" spans="1:3" x14ac:dyDescent="0.25">
      <c r="A4663">
        <v>4302709</v>
      </c>
      <c r="B4663">
        <v>1</v>
      </c>
      <c r="C4663" t="s">
        <v>894</v>
      </c>
    </row>
    <row r="4664" spans="1:3" x14ac:dyDescent="0.25">
      <c r="A4664">
        <v>4302808</v>
      </c>
      <c r="B4664">
        <v>1</v>
      </c>
      <c r="C4664" t="s">
        <v>894</v>
      </c>
    </row>
    <row r="4665" spans="1:3" x14ac:dyDescent="0.25">
      <c r="A4665">
        <v>4302907</v>
      </c>
      <c r="B4665">
        <v>1</v>
      </c>
      <c r="C4665" t="s">
        <v>894</v>
      </c>
    </row>
    <row r="4666" spans="1:3" x14ac:dyDescent="0.25">
      <c r="A4666">
        <v>4303004</v>
      </c>
      <c r="B4666">
        <v>1</v>
      </c>
      <c r="C4666" t="s">
        <v>894</v>
      </c>
    </row>
    <row r="4667" spans="1:3" x14ac:dyDescent="0.25">
      <c r="A4667">
        <v>4303103</v>
      </c>
      <c r="B4667">
        <v>1</v>
      </c>
      <c r="C4667" t="s">
        <v>894</v>
      </c>
    </row>
    <row r="4668" spans="1:3" x14ac:dyDescent="0.25">
      <c r="A4668">
        <v>4303202</v>
      </c>
      <c r="B4668">
        <v>1</v>
      </c>
      <c r="C4668" t="s">
        <v>894</v>
      </c>
    </row>
    <row r="4669" spans="1:3" x14ac:dyDescent="0.25">
      <c r="A4669">
        <v>4303301</v>
      </c>
      <c r="B4669">
        <v>1</v>
      </c>
      <c r="C4669" t="s">
        <v>894</v>
      </c>
    </row>
    <row r="4670" spans="1:3" x14ac:dyDescent="0.25">
      <c r="A4670">
        <v>4303400</v>
      </c>
      <c r="B4670">
        <v>1</v>
      </c>
      <c r="C4670" t="s">
        <v>894</v>
      </c>
    </row>
    <row r="4671" spans="1:3" x14ac:dyDescent="0.25">
      <c r="A4671">
        <v>4303509</v>
      </c>
      <c r="B4671">
        <v>1</v>
      </c>
      <c r="C4671" t="s">
        <v>894</v>
      </c>
    </row>
    <row r="4672" spans="1:3" x14ac:dyDescent="0.25">
      <c r="A4672">
        <v>4303558</v>
      </c>
      <c r="B4672">
        <v>1</v>
      </c>
      <c r="C4672" t="s">
        <v>894</v>
      </c>
    </row>
    <row r="4673" spans="1:3" x14ac:dyDescent="0.25">
      <c r="A4673">
        <v>4303608</v>
      </c>
      <c r="B4673">
        <v>1</v>
      </c>
      <c r="C4673" t="s">
        <v>894</v>
      </c>
    </row>
    <row r="4674" spans="1:3" x14ac:dyDescent="0.25">
      <c r="A4674">
        <v>4303673</v>
      </c>
      <c r="B4674">
        <v>1</v>
      </c>
      <c r="C4674" t="s">
        <v>894</v>
      </c>
    </row>
    <row r="4675" spans="1:3" x14ac:dyDescent="0.25">
      <c r="A4675">
        <v>4303707</v>
      </c>
      <c r="B4675">
        <v>1</v>
      </c>
      <c r="C4675" t="s">
        <v>894</v>
      </c>
    </row>
    <row r="4676" spans="1:3" x14ac:dyDescent="0.25">
      <c r="A4676">
        <v>4303806</v>
      </c>
      <c r="B4676">
        <v>1</v>
      </c>
      <c r="C4676" t="s">
        <v>894</v>
      </c>
    </row>
    <row r="4677" spans="1:3" x14ac:dyDescent="0.25">
      <c r="A4677">
        <v>4303905</v>
      </c>
      <c r="B4677">
        <v>1</v>
      </c>
      <c r="C4677" t="s">
        <v>894</v>
      </c>
    </row>
    <row r="4678" spans="1:3" x14ac:dyDescent="0.25">
      <c r="A4678">
        <v>4304002</v>
      </c>
      <c r="B4678">
        <v>1</v>
      </c>
      <c r="C4678" t="s">
        <v>894</v>
      </c>
    </row>
    <row r="4679" spans="1:3" x14ac:dyDescent="0.25">
      <c r="A4679">
        <v>4304101</v>
      </c>
      <c r="B4679">
        <v>1</v>
      </c>
      <c r="C4679" t="s">
        <v>894</v>
      </c>
    </row>
    <row r="4680" spans="1:3" x14ac:dyDescent="0.25">
      <c r="A4680">
        <v>4304200</v>
      </c>
      <c r="B4680">
        <v>1</v>
      </c>
      <c r="C4680" t="s">
        <v>894</v>
      </c>
    </row>
    <row r="4681" spans="1:3" x14ac:dyDescent="0.25">
      <c r="A4681">
        <v>4304309</v>
      </c>
      <c r="B4681">
        <v>1</v>
      </c>
      <c r="C4681" t="s">
        <v>894</v>
      </c>
    </row>
    <row r="4682" spans="1:3" x14ac:dyDescent="0.25">
      <c r="A4682">
        <v>4304358</v>
      </c>
      <c r="B4682">
        <v>1</v>
      </c>
      <c r="C4682" t="s">
        <v>894</v>
      </c>
    </row>
    <row r="4683" spans="1:3" x14ac:dyDescent="0.25">
      <c r="A4683">
        <v>4304408</v>
      </c>
      <c r="B4683">
        <v>1</v>
      </c>
      <c r="C4683" t="s">
        <v>894</v>
      </c>
    </row>
    <row r="4684" spans="1:3" x14ac:dyDescent="0.25">
      <c r="A4684">
        <v>4304507</v>
      </c>
      <c r="B4684">
        <v>1</v>
      </c>
      <c r="C4684" t="s">
        <v>894</v>
      </c>
    </row>
    <row r="4685" spans="1:3" x14ac:dyDescent="0.25">
      <c r="A4685">
        <v>4304606</v>
      </c>
      <c r="B4685">
        <v>1</v>
      </c>
      <c r="C4685" t="s">
        <v>894</v>
      </c>
    </row>
    <row r="4686" spans="1:3" x14ac:dyDescent="0.25">
      <c r="A4686">
        <v>4304614</v>
      </c>
      <c r="B4686">
        <v>1</v>
      </c>
      <c r="C4686" t="s">
        <v>894</v>
      </c>
    </row>
    <row r="4687" spans="1:3" x14ac:dyDescent="0.25">
      <c r="A4687">
        <v>4304622</v>
      </c>
      <c r="B4687">
        <v>1</v>
      </c>
      <c r="C4687" t="s">
        <v>894</v>
      </c>
    </row>
    <row r="4688" spans="1:3" x14ac:dyDescent="0.25">
      <c r="A4688">
        <v>4304630</v>
      </c>
      <c r="B4688">
        <v>1</v>
      </c>
      <c r="C4688" t="s">
        <v>894</v>
      </c>
    </row>
    <row r="4689" spans="1:3" x14ac:dyDescent="0.25">
      <c r="A4689">
        <v>4304655</v>
      </c>
      <c r="B4689">
        <v>1</v>
      </c>
      <c r="C4689" t="s">
        <v>894</v>
      </c>
    </row>
    <row r="4690" spans="1:3" x14ac:dyDescent="0.25">
      <c r="A4690">
        <v>4304663</v>
      </c>
      <c r="B4690">
        <v>1</v>
      </c>
      <c r="C4690" t="s">
        <v>894</v>
      </c>
    </row>
    <row r="4691" spans="1:3" x14ac:dyDescent="0.25">
      <c r="A4691">
        <v>4304671</v>
      </c>
      <c r="B4691">
        <v>1</v>
      </c>
      <c r="C4691" t="s">
        <v>894</v>
      </c>
    </row>
    <row r="4692" spans="1:3" x14ac:dyDescent="0.25">
      <c r="A4692">
        <v>4304689</v>
      </c>
      <c r="B4692">
        <v>1</v>
      </c>
      <c r="C4692" t="s">
        <v>894</v>
      </c>
    </row>
    <row r="4693" spans="1:3" x14ac:dyDescent="0.25">
      <c r="A4693">
        <v>4304697</v>
      </c>
      <c r="B4693">
        <v>1</v>
      </c>
      <c r="C4693" t="s">
        <v>894</v>
      </c>
    </row>
    <row r="4694" spans="1:3" x14ac:dyDescent="0.25">
      <c r="A4694">
        <v>4304705</v>
      </c>
      <c r="B4694">
        <v>1</v>
      </c>
      <c r="C4694" t="s">
        <v>894</v>
      </c>
    </row>
    <row r="4695" spans="1:3" x14ac:dyDescent="0.25">
      <c r="A4695">
        <v>4304713</v>
      </c>
      <c r="B4695">
        <v>1</v>
      </c>
      <c r="C4695" t="s">
        <v>894</v>
      </c>
    </row>
    <row r="4696" spans="1:3" x14ac:dyDescent="0.25">
      <c r="A4696">
        <v>4304804</v>
      </c>
      <c r="B4696">
        <v>1</v>
      </c>
      <c r="C4696" t="s">
        <v>894</v>
      </c>
    </row>
    <row r="4697" spans="1:3" x14ac:dyDescent="0.25">
      <c r="A4697">
        <v>4304853</v>
      </c>
      <c r="B4697">
        <v>1</v>
      </c>
      <c r="C4697" t="s">
        <v>894</v>
      </c>
    </row>
    <row r="4698" spans="1:3" x14ac:dyDescent="0.25">
      <c r="A4698">
        <v>4304903</v>
      </c>
      <c r="B4698">
        <v>1</v>
      </c>
      <c r="C4698" t="s">
        <v>894</v>
      </c>
    </row>
    <row r="4699" spans="1:3" x14ac:dyDescent="0.25">
      <c r="A4699">
        <v>4304952</v>
      </c>
      <c r="B4699">
        <v>1</v>
      </c>
      <c r="C4699" t="s">
        <v>894</v>
      </c>
    </row>
    <row r="4700" spans="1:3" x14ac:dyDescent="0.25">
      <c r="A4700">
        <v>4305009</v>
      </c>
      <c r="B4700">
        <v>1</v>
      </c>
      <c r="C4700" t="s">
        <v>894</v>
      </c>
    </row>
    <row r="4701" spans="1:3" x14ac:dyDescent="0.25">
      <c r="A4701">
        <v>4305108</v>
      </c>
      <c r="B4701">
        <v>1</v>
      </c>
      <c r="C4701" t="s">
        <v>894</v>
      </c>
    </row>
    <row r="4702" spans="1:3" x14ac:dyDescent="0.25">
      <c r="A4702">
        <v>4305116</v>
      </c>
      <c r="B4702">
        <v>1</v>
      </c>
      <c r="C4702" t="s">
        <v>894</v>
      </c>
    </row>
    <row r="4703" spans="1:3" x14ac:dyDescent="0.25">
      <c r="A4703">
        <v>4305124</v>
      </c>
      <c r="B4703">
        <v>1</v>
      </c>
      <c r="C4703" t="s">
        <v>894</v>
      </c>
    </row>
    <row r="4704" spans="1:3" x14ac:dyDescent="0.25">
      <c r="A4704">
        <v>4305132</v>
      </c>
      <c r="B4704">
        <v>1</v>
      </c>
      <c r="C4704" t="s">
        <v>894</v>
      </c>
    </row>
    <row r="4705" spans="1:3" x14ac:dyDescent="0.25">
      <c r="A4705">
        <v>4305157</v>
      </c>
      <c r="B4705">
        <v>1</v>
      </c>
      <c r="C4705" t="s">
        <v>894</v>
      </c>
    </row>
    <row r="4706" spans="1:3" x14ac:dyDescent="0.25">
      <c r="A4706">
        <v>4305173</v>
      </c>
      <c r="B4706">
        <v>1</v>
      </c>
      <c r="C4706" t="s">
        <v>894</v>
      </c>
    </row>
    <row r="4707" spans="1:3" x14ac:dyDescent="0.25">
      <c r="A4707">
        <v>4305207</v>
      </c>
      <c r="B4707">
        <v>1</v>
      </c>
      <c r="C4707" t="s">
        <v>894</v>
      </c>
    </row>
    <row r="4708" spans="1:3" x14ac:dyDescent="0.25">
      <c r="A4708">
        <v>4305306</v>
      </c>
      <c r="B4708">
        <v>1</v>
      </c>
      <c r="C4708" t="s">
        <v>894</v>
      </c>
    </row>
    <row r="4709" spans="1:3" x14ac:dyDescent="0.25">
      <c r="A4709">
        <v>4305355</v>
      </c>
      <c r="B4709">
        <v>1</v>
      </c>
      <c r="C4709" t="s">
        <v>894</v>
      </c>
    </row>
    <row r="4710" spans="1:3" x14ac:dyDescent="0.25">
      <c r="A4710">
        <v>4305371</v>
      </c>
      <c r="B4710">
        <v>1</v>
      </c>
      <c r="C4710" t="s">
        <v>894</v>
      </c>
    </row>
    <row r="4711" spans="1:3" x14ac:dyDescent="0.25">
      <c r="A4711">
        <v>4305405</v>
      </c>
      <c r="B4711">
        <v>1</v>
      </c>
      <c r="C4711" t="s">
        <v>894</v>
      </c>
    </row>
    <row r="4712" spans="1:3" x14ac:dyDescent="0.25">
      <c r="A4712">
        <v>4305439</v>
      </c>
      <c r="B4712">
        <v>1</v>
      </c>
      <c r="C4712" t="s">
        <v>894</v>
      </c>
    </row>
    <row r="4713" spans="1:3" x14ac:dyDescent="0.25">
      <c r="A4713">
        <v>4305447</v>
      </c>
      <c r="B4713">
        <v>1</v>
      </c>
      <c r="C4713" t="s">
        <v>894</v>
      </c>
    </row>
    <row r="4714" spans="1:3" x14ac:dyDescent="0.25">
      <c r="A4714">
        <v>4305454</v>
      </c>
      <c r="B4714">
        <v>1</v>
      </c>
      <c r="C4714" t="s">
        <v>894</v>
      </c>
    </row>
    <row r="4715" spans="1:3" x14ac:dyDescent="0.25">
      <c r="A4715">
        <v>4305504</v>
      </c>
      <c r="B4715">
        <v>1</v>
      </c>
      <c r="C4715" t="s">
        <v>894</v>
      </c>
    </row>
    <row r="4716" spans="1:3" x14ac:dyDescent="0.25">
      <c r="A4716">
        <v>4305587</v>
      </c>
      <c r="B4716">
        <v>1</v>
      </c>
      <c r="C4716" t="s">
        <v>894</v>
      </c>
    </row>
    <row r="4717" spans="1:3" x14ac:dyDescent="0.25">
      <c r="A4717">
        <v>4305603</v>
      </c>
      <c r="B4717">
        <v>1</v>
      </c>
      <c r="C4717" t="s">
        <v>894</v>
      </c>
    </row>
    <row r="4718" spans="1:3" x14ac:dyDescent="0.25">
      <c r="A4718">
        <v>4305702</v>
      </c>
      <c r="B4718">
        <v>1</v>
      </c>
      <c r="C4718" t="s">
        <v>894</v>
      </c>
    </row>
    <row r="4719" spans="1:3" x14ac:dyDescent="0.25">
      <c r="A4719">
        <v>4305801</v>
      </c>
      <c r="B4719">
        <v>1</v>
      </c>
      <c r="C4719" t="s">
        <v>894</v>
      </c>
    </row>
    <row r="4720" spans="1:3" x14ac:dyDescent="0.25">
      <c r="A4720">
        <v>4305835</v>
      </c>
      <c r="B4720">
        <v>1</v>
      </c>
      <c r="C4720" t="s">
        <v>894</v>
      </c>
    </row>
    <row r="4721" spans="1:3" x14ac:dyDescent="0.25">
      <c r="A4721">
        <v>4305850</v>
      </c>
      <c r="B4721">
        <v>1</v>
      </c>
      <c r="C4721" t="s">
        <v>894</v>
      </c>
    </row>
    <row r="4722" spans="1:3" x14ac:dyDescent="0.25">
      <c r="A4722">
        <v>4305871</v>
      </c>
      <c r="B4722">
        <v>1</v>
      </c>
      <c r="C4722" t="s">
        <v>894</v>
      </c>
    </row>
    <row r="4723" spans="1:3" x14ac:dyDescent="0.25">
      <c r="A4723">
        <v>4305900</v>
      </c>
      <c r="B4723">
        <v>1</v>
      </c>
      <c r="C4723" t="s">
        <v>894</v>
      </c>
    </row>
    <row r="4724" spans="1:3" x14ac:dyDescent="0.25">
      <c r="A4724">
        <v>4305934</v>
      </c>
      <c r="B4724">
        <v>1</v>
      </c>
      <c r="C4724" t="s">
        <v>894</v>
      </c>
    </row>
    <row r="4725" spans="1:3" x14ac:dyDescent="0.25">
      <c r="A4725">
        <v>4305959</v>
      </c>
      <c r="B4725">
        <v>1</v>
      </c>
      <c r="C4725" t="s">
        <v>894</v>
      </c>
    </row>
    <row r="4726" spans="1:3" x14ac:dyDescent="0.25">
      <c r="A4726">
        <v>4305975</v>
      </c>
      <c r="B4726">
        <v>1</v>
      </c>
      <c r="C4726" t="s">
        <v>894</v>
      </c>
    </row>
    <row r="4727" spans="1:3" x14ac:dyDescent="0.25">
      <c r="A4727">
        <v>4306007</v>
      </c>
      <c r="B4727">
        <v>1</v>
      </c>
      <c r="C4727" t="s">
        <v>894</v>
      </c>
    </row>
    <row r="4728" spans="1:3" x14ac:dyDescent="0.25">
      <c r="A4728">
        <v>4306056</v>
      </c>
      <c r="B4728">
        <v>1</v>
      </c>
      <c r="C4728" t="s">
        <v>894</v>
      </c>
    </row>
    <row r="4729" spans="1:3" x14ac:dyDescent="0.25">
      <c r="A4729">
        <v>4306072</v>
      </c>
      <c r="B4729">
        <v>1</v>
      </c>
      <c r="C4729" t="s">
        <v>894</v>
      </c>
    </row>
    <row r="4730" spans="1:3" x14ac:dyDescent="0.25">
      <c r="A4730">
        <v>4306106</v>
      </c>
      <c r="B4730">
        <v>1</v>
      </c>
      <c r="C4730" t="s">
        <v>894</v>
      </c>
    </row>
    <row r="4731" spans="1:3" x14ac:dyDescent="0.25">
      <c r="A4731">
        <v>4306130</v>
      </c>
      <c r="B4731">
        <v>1</v>
      </c>
      <c r="C4731" t="s">
        <v>894</v>
      </c>
    </row>
    <row r="4732" spans="1:3" x14ac:dyDescent="0.25">
      <c r="A4732">
        <v>4306205</v>
      </c>
      <c r="B4732">
        <v>1</v>
      </c>
      <c r="C4732" t="s">
        <v>894</v>
      </c>
    </row>
    <row r="4733" spans="1:3" x14ac:dyDescent="0.25">
      <c r="A4733">
        <v>4306304</v>
      </c>
      <c r="B4733">
        <v>1</v>
      </c>
      <c r="C4733" t="s">
        <v>894</v>
      </c>
    </row>
    <row r="4734" spans="1:3" x14ac:dyDescent="0.25">
      <c r="A4734">
        <v>4306320</v>
      </c>
      <c r="B4734">
        <v>1</v>
      </c>
      <c r="C4734" t="s">
        <v>894</v>
      </c>
    </row>
    <row r="4735" spans="1:3" x14ac:dyDescent="0.25">
      <c r="A4735">
        <v>4306353</v>
      </c>
      <c r="B4735">
        <v>1</v>
      </c>
      <c r="C4735" t="s">
        <v>894</v>
      </c>
    </row>
    <row r="4736" spans="1:3" x14ac:dyDescent="0.25">
      <c r="A4736">
        <v>4306379</v>
      </c>
      <c r="B4736">
        <v>1</v>
      </c>
      <c r="C4736" t="s">
        <v>894</v>
      </c>
    </row>
    <row r="4737" spans="1:3" x14ac:dyDescent="0.25">
      <c r="A4737">
        <v>4306403</v>
      </c>
      <c r="B4737">
        <v>1</v>
      </c>
      <c r="C4737" t="s">
        <v>894</v>
      </c>
    </row>
    <row r="4738" spans="1:3" x14ac:dyDescent="0.25">
      <c r="A4738">
        <v>4306429</v>
      </c>
      <c r="B4738">
        <v>1</v>
      </c>
      <c r="C4738" t="s">
        <v>894</v>
      </c>
    </row>
    <row r="4739" spans="1:3" x14ac:dyDescent="0.25">
      <c r="A4739">
        <v>4306452</v>
      </c>
      <c r="B4739">
        <v>1</v>
      </c>
      <c r="C4739" t="s">
        <v>894</v>
      </c>
    </row>
    <row r="4740" spans="1:3" x14ac:dyDescent="0.25">
      <c r="A4740">
        <v>4306502</v>
      </c>
      <c r="B4740">
        <v>1</v>
      </c>
      <c r="C4740" t="s">
        <v>894</v>
      </c>
    </row>
    <row r="4741" spans="1:3" x14ac:dyDescent="0.25">
      <c r="A4741">
        <v>4306551</v>
      </c>
      <c r="B4741">
        <v>1</v>
      </c>
      <c r="C4741" t="s">
        <v>894</v>
      </c>
    </row>
    <row r="4742" spans="1:3" x14ac:dyDescent="0.25">
      <c r="A4742">
        <v>4306601</v>
      </c>
      <c r="B4742">
        <v>1</v>
      </c>
      <c r="C4742" t="s">
        <v>894</v>
      </c>
    </row>
    <row r="4743" spans="1:3" x14ac:dyDescent="0.25">
      <c r="A4743">
        <v>4306700</v>
      </c>
      <c r="B4743">
        <v>1</v>
      </c>
      <c r="C4743" t="s">
        <v>894</v>
      </c>
    </row>
    <row r="4744" spans="1:3" x14ac:dyDescent="0.25">
      <c r="A4744">
        <v>4306734</v>
      </c>
      <c r="B4744">
        <v>1</v>
      </c>
      <c r="C4744" t="s">
        <v>894</v>
      </c>
    </row>
    <row r="4745" spans="1:3" x14ac:dyDescent="0.25">
      <c r="A4745">
        <v>4306759</v>
      </c>
      <c r="B4745">
        <v>1</v>
      </c>
      <c r="C4745" t="s">
        <v>894</v>
      </c>
    </row>
    <row r="4746" spans="1:3" x14ac:dyDescent="0.25">
      <c r="A4746">
        <v>4306767</v>
      </c>
      <c r="B4746">
        <v>1</v>
      </c>
      <c r="C4746" t="s">
        <v>894</v>
      </c>
    </row>
    <row r="4747" spans="1:3" x14ac:dyDescent="0.25">
      <c r="A4747">
        <v>4306809</v>
      </c>
      <c r="B4747">
        <v>1</v>
      </c>
      <c r="C4747" t="s">
        <v>894</v>
      </c>
    </row>
    <row r="4748" spans="1:3" x14ac:dyDescent="0.25">
      <c r="A4748">
        <v>4306908</v>
      </c>
      <c r="B4748">
        <v>1</v>
      </c>
      <c r="C4748" t="s">
        <v>894</v>
      </c>
    </row>
    <row r="4749" spans="1:3" x14ac:dyDescent="0.25">
      <c r="A4749">
        <v>4306924</v>
      </c>
      <c r="B4749">
        <v>1</v>
      </c>
      <c r="C4749" t="s">
        <v>894</v>
      </c>
    </row>
    <row r="4750" spans="1:3" x14ac:dyDescent="0.25">
      <c r="A4750">
        <v>4306932</v>
      </c>
      <c r="B4750">
        <v>1</v>
      </c>
      <c r="C4750" t="s">
        <v>894</v>
      </c>
    </row>
    <row r="4751" spans="1:3" x14ac:dyDescent="0.25">
      <c r="A4751">
        <v>4306957</v>
      </c>
      <c r="B4751">
        <v>1</v>
      </c>
      <c r="C4751" t="s">
        <v>894</v>
      </c>
    </row>
    <row r="4752" spans="1:3" x14ac:dyDescent="0.25">
      <c r="A4752">
        <v>4306973</v>
      </c>
      <c r="B4752">
        <v>1</v>
      </c>
      <c r="C4752" t="s">
        <v>894</v>
      </c>
    </row>
    <row r="4753" spans="1:3" x14ac:dyDescent="0.25">
      <c r="A4753">
        <v>4307005</v>
      </c>
      <c r="B4753">
        <v>1</v>
      </c>
      <c r="C4753" t="s">
        <v>894</v>
      </c>
    </row>
    <row r="4754" spans="1:3" x14ac:dyDescent="0.25">
      <c r="A4754">
        <v>4307054</v>
      </c>
      <c r="B4754">
        <v>1</v>
      </c>
      <c r="C4754" t="s">
        <v>894</v>
      </c>
    </row>
    <row r="4755" spans="1:3" x14ac:dyDescent="0.25">
      <c r="A4755">
        <v>4307104</v>
      </c>
      <c r="B4755">
        <v>1</v>
      </c>
      <c r="C4755" t="s">
        <v>894</v>
      </c>
    </row>
    <row r="4756" spans="1:3" x14ac:dyDescent="0.25">
      <c r="A4756">
        <v>4307203</v>
      </c>
      <c r="B4756">
        <v>1</v>
      </c>
      <c r="C4756" t="s">
        <v>894</v>
      </c>
    </row>
    <row r="4757" spans="1:3" x14ac:dyDescent="0.25">
      <c r="A4757">
        <v>4307302</v>
      </c>
      <c r="B4757">
        <v>1</v>
      </c>
      <c r="C4757" t="s">
        <v>894</v>
      </c>
    </row>
    <row r="4758" spans="1:3" x14ac:dyDescent="0.25">
      <c r="A4758">
        <v>4307401</v>
      </c>
      <c r="B4758">
        <v>1</v>
      </c>
      <c r="C4758" t="s">
        <v>894</v>
      </c>
    </row>
    <row r="4759" spans="1:3" x14ac:dyDescent="0.25">
      <c r="A4759">
        <v>4307450</v>
      </c>
      <c r="B4759">
        <v>1</v>
      </c>
      <c r="C4759" t="s">
        <v>894</v>
      </c>
    </row>
    <row r="4760" spans="1:3" x14ac:dyDescent="0.25">
      <c r="A4760">
        <v>4307500</v>
      </c>
      <c r="B4760">
        <v>1</v>
      </c>
      <c r="C4760" t="s">
        <v>894</v>
      </c>
    </row>
    <row r="4761" spans="1:3" x14ac:dyDescent="0.25">
      <c r="A4761">
        <v>4307559</v>
      </c>
      <c r="B4761">
        <v>1</v>
      </c>
      <c r="C4761" t="s">
        <v>894</v>
      </c>
    </row>
    <row r="4762" spans="1:3" x14ac:dyDescent="0.25">
      <c r="A4762">
        <v>4307609</v>
      </c>
      <c r="B4762">
        <v>1</v>
      </c>
      <c r="C4762" t="s">
        <v>894</v>
      </c>
    </row>
    <row r="4763" spans="1:3" x14ac:dyDescent="0.25">
      <c r="A4763">
        <v>4307708</v>
      </c>
      <c r="B4763">
        <v>1</v>
      </c>
      <c r="C4763" t="s">
        <v>894</v>
      </c>
    </row>
    <row r="4764" spans="1:3" x14ac:dyDescent="0.25">
      <c r="A4764">
        <v>4307807</v>
      </c>
      <c r="B4764">
        <v>1</v>
      </c>
      <c r="C4764" t="s">
        <v>894</v>
      </c>
    </row>
    <row r="4765" spans="1:3" x14ac:dyDescent="0.25">
      <c r="A4765">
        <v>4307815</v>
      </c>
      <c r="B4765">
        <v>1</v>
      </c>
      <c r="C4765" t="s">
        <v>894</v>
      </c>
    </row>
    <row r="4766" spans="1:3" x14ac:dyDescent="0.25">
      <c r="A4766">
        <v>4307831</v>
      </c>
      <c r="B4766">
        <v>1</v>
      </c>
      <c r="C4766" t="s">
        <v>894</v>
      </c>
    </row>
    <row r="4767" spans="1:3" x14ac:dyDescent="0.25">
      <c r="A4767">
        <v>4307864</v>
      </c>
      <c r="B4767">
        <v>1</v>
      </c>
      <c r="C4767" t="s">
        <v>894</v>
      </c>
    </row>
    <row r="4768" spans="1:3" x14ac:dyDescent="0.25">
      <c r="A4768">
        <v>4307906</v>
      </c>
      <c r="B4768">
        <v>1</v>
      </c>
      <c r="C4768" t="s">
        <v>894</v>
      </c>
    </row>
    <row r="4769" spans="1:3" x14ac:dyDescent="0.25">
      <c r="A4769">
        <v>4308003</v>
      </c>
      <c r="B4769">
        <v>1</v>
      </c>
      <c r="C4769" t="s">
        <v>894</v>
      </c>
    </row>
    <row r="4770" spans="1:3" x14ac:dyDescent="0.25">
      <c r="A4770">
        <v>4308052</v>
      </c>
      <c r="B4770">
        <v>1</v>
      </c>
      <c r="C4770" t="s">
        <v>894</v>
      </c>
    </row>
    <row r="4771" spans="1:3" x14ac:dyDescent="0.25">
      <c r="A4771">
        <v>4308078</v>
      </c>
      <c r="B4771">
        <v>1</v>
      </c>
      <c r="C4771" t="s">
        <v>894</v>
      </c>
    </row>
    <row r="4772" spans="1:3" x14ac:dyDescent="0.25">
      <c r="A4772">
        <v>4308102</v>
      </c>
      <c r="B4772">
        <v>1</v>
      </c>
      <c r="C4772" t="s">
        <v>894</v>
      </c>
    </row>
    <row r="4773" spans="1:3" x14ac:dyDescent="0.25">
      <c r="A4773">
        <v>4308201</v>
      </c>
      <c r="B4773">
        <v>1</v>
      </c>
      <c r="C4773" t="s">
        <v>894</v>
      </c>
    </row>
    <row r="4774" spans="1:3" x14ac:dyDescent="0.25">
      <c r="A4774">
        <v>4308250</v>
      </c>
      <c r="B4774">
        <v>1</v>
      </c>
      <c r="C4774" t="s">
        <v>894</v>
      </c>
    </row>
    <row r="4775" spans="1:3" x14ac:dyDescent="0.25">
      <c r="A4775">
        <v>4308300</v>
      </c>
      <c r="B4775">
        <v>1</v>
      </c>
      <c r="C4775" t="s">
        <v>894</v>
      </c>
    </row>
    <row r="4776" spans="1:3" x14ac:dyDescent="0.25">
      <c r="A4776">
        <v>4308409</v>
      </c>
      <c r="B4776">
        <v>1</v>
      </c>
      <c r="C4776" t="s">
        <v>894</v>
      </c>
    </row>
    <row r="4777" spans="1:3" x14ac:dyDescent="0.25">
      <c r="A4777">
        <v>4308433</v>
      </c>
      <c r="B4777">
        <v>1</v>
      </c>
      <c r="C4777" t="s">
        <v>894</v>
      </c>
    </row>
    <row r="4778" spans="1:3" x14ac:dyDescent="0.25">
      <c r="A4778">
        <v>4308458</v>
      </c>
      <c r="B4778">
        <v>1</v>
      </c>
      <c r="C4778" t="s">
        <v>894</v>
      </c>
    </row>
    <row r="4779" spans="1:3" x14ac:dyDescent="0.25">
      <c r="A4779">
        <v>4308508</v>
      </c>
      <c r="B4779">
        <v>1</v>
      </c>
      <c r="C4779" t="s">
        <v>894</v>
      </c>
    </row>
    <row r="4780" spans="1:3" x14ac:dyDescent="0.25">
      <c r="A4780">
        <v>4308607</v>
      </c>
      <c r="B4780">
        <v>1</v>
      </c>
      <c r="C4780" t="s">
        <v>894</v>
      </c>
    </row>
    <row r="4781" spans="1:3" x14ac:dyDescent="0.25">
      <c r="A4781">
        <v>4308656</v>
      </c>
      <c r="B4781">
        <v>1</v>
      </c>
      <c r="C4781" t="s">
        <v>894</v>
      </c>
    </row>
    <row r="4782" spans="1:3" x14ac:dyDescent="0.25">
      <c r="A4782">
        <v>4308706</v>
      </c>
      <c r="B4782">
        <v>1</v>
      </c>
      <c r="C4782" t="s">
        <v>894</v>
      </c>
    </row>
    <row r="4783" spans="1:3" x14ac:dyDescent="0.25">
      <c r="A4783">
        <v>4308805</v>
      </c>
      <c r="B4783">
        <v>1</v>
      </c>
      <c r="C4783" t="s">
        <v>894</v>
      </c>
    </row>
    <row r="4784" spans="1:3" x14ac:dyDescent="0.25">
      <c r="A4784">
        <v>4308854</v>
      </c>
      <c r="B4784">
        <v>1</v>
      </c>
      <c r="C4784" t="s">
        <v>894</v>
      </c>
    </row>
    <row r="4785" spans="1:3" x14ac:dyDescent="0.25">
      <c r="A4785">
        <v>4308904</v>
      </c>
      <c r="B4785">
        <v>1</v>
      </c>
      <c r="C4785" t="s">
        <v>894</v>
      </c>
    </row>
    <row r="4786" spans="1:3" x14ac:dyDescent="0.25">
      <c r="A4786">
        <v>4309001</v>
      </c>
      <c r="B4786">
        <v>1</v>
      </c>
      <c r="C4786" t="s">
        <v>894</v>
      </c>
    </row>
    <row r="4787" spans="1:3" x14ac:dyDescent="0.25">
      <c r="A4787">
        <v>4309050</v>
      </c>
      <c r="B4787">
        <v>1</v>
      </c>
      <c r="C4787" t="s">
        <v>894</v>
      </c>
    </row>
    <row r="4788" spans="1:3" x14ac:dyDescent="0.25">
      <c r="A4788">
        <v>4309100</v>
      </c>
      <c r="B4788">
        <v>1</v>
      </c>
      <c r="C4788" t="s">
        <v>894</v>
      </c>
    </row>
    <row r="4789" spans="1:3" x14ac:dyDescent="0.25">
      <c r="A4789">
        <v>4309126</v>
      </c>
      <c r="B4789">
        <v>1</v>
      </c>
      <c r="C4789" t="s">
        <v>894</v>
      </c>
    </row>
    <row r="4790" spans="1:3" x14ac:dyDescent="0.25">
      <c r="A4790">
        <v>4309159</v>
      </c>
      <c r="B4790">
        <v>1</v>
      </c>
      <c r="C4790" t="s">
        <v>894</v>
      </c>
    </row>
    <row r="4791" spans="1:3" x14ac:dyDescent="0.25">
      <c r="A4791">
        <v>4309209</v>
      </c>
      <c r="B4791">
        <v>1</v>
      </c>
      <c r="C4791" t="s">
        <v>894</v>
      </c>
    </row>
    <row r="4792" spans="1:3" x14ac:dyDescent="0.25">
      <c r="A4792">
        <v>4309258</v>
      </c>
      <c r="B4792">
        <v>1</v>
      </c>
      <c r="C4792" t="s">
        <v>894</v>
      </c>
    </row>
    <row r="4793" spans="1:3" x14ac:dyDescent="0.25">
      <c r="A4793">
        <v>4309308</v>
      </c>
      <c r="B4793">
        <v>1</v>
      </c>
      <c r="C4793" t="s">
        <v>894</v>
      </c>
    </row>
    <row r="4794" spans="1:3" x14ac:dyDescent="0.25">
      <c r="A4794">
        <v>4309407</v>
      </c>
      <c r="B4794">
        <v>1</v>
      </c>
      <c r="C4794" t="s">
        <v>894</v>
      </c>
    </row>
    <row r="4795" spans="1:3" x14ac:dyDescent="0.25">
      <c r="A4795">
        <v>4309506</v>
      </c>
      <c r="B4795">
        <v>1</v>
      </c>
      <c r="C4795" t="s">
        <v>894</v>
      </c>
    </row>
    <row r="4796" spans="1:3" x14ac:dyDescent="0.25">
      <c r="A4796">
        <v>4309555</v>
      </c>
      <c r="B4796">
        <v>1</v>
      </c>
      <c r="C4796" t="s">
        <v>894</v>
      </c>
    </row>
    <row r="4797" spans="1:3" x14ac:dyDescent="0.25">
      <c r="A4797">
        <v>4309571</v>
      </c>
      <c r="B4797">
        <v>1</v>
      </c>
      <c r="C4797" t="s">
        <v>894</v>
      </c>
    </row>
    <row r="4798" spans="1:3" x14ac:dyDescent="0.25">
      <c r="A4798">
        <v>4309605</v>
      </c>
      <c r="B4798">
        <v>1</v>
      </c>
      <c r="C4798" t="s">
        <v>894</v>
      </c>
    </row>
    <row r="4799" spans="1:3" x14ac:dyDescent="0.25">
      <c r="A4799">
        <v>4309654</v>
      </c>
      <c r="B4799">
        <v>1</v>
      </c>
      <c r="C4799" t="s">
        <v>894</v>
      </c>
    </row>
    <row r="4800" spans="1:3" x14ac:dyDescent="0.25">
      <c r="A4800">
        <v>4309704</v>
      </c>
      <c r="B4800">
        <v>1</v>
      </c>
      <c r="C4800" t="s">
        <v>894</v>
      </c>
    </row>
    <row r="4801" spans="1:3" x14ac:dyDescent="0.25">
      <c r="A4801">
        <v>4309753</v>
      </c>
      <c r="B4801">
        <v>1</v>
      </c>
      <c r="C4801" t="s">
        <v>894</v>
      </c>
    </row>
    <row r="4802" spans="1:3" x14ac:dyDescent="0.25">
      <c r="A4802">
        <v>4309803</v>
      </c>
      <c r="B4802">
        <v>1</v>
      </c>
      <c r="C4802" t="s">
        <v>894</v>
      </c>
    </row>
    <row r="4803" spans="1:3" x14ac:dyDescent="0.25">
      <c r="A4803">
        <v>4309902</v>
      </c>
      <c r="B4803">
        <v>1</v>
      </c>
      <c r="C4803" t="s">
        <v>894</v>
      </c>
    </row>
    <row r="4804" spans="1:3" x14ac:dyDescent="0.25">
      <c r="A4804">
        <v>4309951</v>
      </c>
      <c r="B4804">
        <v>1</v>
      </c>
      <c r="C4804" t="s">
        <v>894</v>
      </c>
    </row>
    <row r="4805" spans="1:3" x14ac:dyDescent="0.25">
      <c r="A4805">
        <v>4310009</v>
      </c>
      <c r="B4805">
        <v>1</v>
      </c>
      <c r="C4805" t="s">
        <v>894</v>
      </c>
    </row>
    <row r="4806" spans="1:3" x14ac:dyDescent="0.25">
      <c r="A4806">
        <v>4310108</v>
      </c>
      <c r="B4806">
        <v>1</v>
      </c>
      <c r="C4806" t="s">
        <v>894</v>
      </c>
    </row>
    <row r="4807" spans="1:3" x14ac:dyDescent="0.25">
      <c r="A4807">
        <v>4310207</v>
      </c>
      <c r="B4807">
        <v>1</v>
      </c>
      <c r="C4807" t="s">
        <v>894</v>
      </c>
    </row>
    <row r="4808" spans="1:3" x14ac:dyDescent="0.25">
      <c r="A4808">
        <v>4310306</v>
      </c>
      <c r="B4808">
        <v>1</v>
      </c>
      <c r="C4808" t="s">
        <v>894</v>
      </c>
    </row>
    <row r="4809" spans="1:3" x14ac:dyDescent="0.25">
      <c r="A4809">
        <v>4310330</v>
      </c>
      <c r="B4809">
        <v>1</v>
      </c>
      <c r="C4809" t="s">
        <v>894</v>
      </c>
    </row>
    <row r="4810" spans="1:3" x14ac:dyDescent="0.25">
      <c r="A4810">
        <v>4310363</v>
      </c>
      <c r="B4810">
        <v>1</v>
      </c>
      <c r="C4810" t="s">
        <v>894</v>
      </c>
    </row>
    <row r="4811" spans="1:3" x14ac:dyDescent="0.25">
      <c r="A4811">
        <v>4310405</v>
      </c>
      <c r="B4811">
        <v>1</v>
      </c>
      <c r="C4811" t="s">
        <v>894</v>
      </c>
    </row>
    <row r="4812" spans="1:3" x14ac:dyDescent="0.25">
      <c r="A4812">
        <v>4310413</v>
      </c>
      <c r="B4812">
        <v>1</v>
      </c>
      <c r="C4812" t="s">
        <v>894</v>
      </c>
    </row>
    <row r="4813" spans="1:3" x14ac:dyDescent="0.25">
      <c r="A4813">
        <v>4310439</v>
      </c>
      <c r="B4813">
        <v>1</v>
      </c>
      <c r="C4813" t="s">
        <v>894</v>
      </c>
    </row>
    <row r="4814" spans="1:3" x14ac:dyDescent="0.25">
      <c r="A4814">
        <v>4310462</v>
      </c>
      <c r="B4814">
        <v>1</v>
      </c>
      <c r="C4814" t="s">
        <v>894</v>
      </c>
    </row>
    <row r="4815" spans="1:3" x14ac:dyDescent="0.25">
      <c r="A4815">
        <v>4310504</v>
      </c>
      <c r="B4815">
        <v>1</v>
      </c>
      <c r="C4815" t="s">
        <v>894</v>
      </c>
    </row>
    <row r="4816" spans="1:3" x14ac:dyDescent="0.25">
      <c r="A4816">
        <v>4310538</v>
      </c>
      <c r="B4816">
        <v>1</v>
      </c>
      <c r="C4816" t="s">
        <v>894</v>
      </c>
    </row>
    <row r="4817" spans="1:3" x14ac:dyDescent="0.25">
      <c r="A4817">
        <v>4310553</v>
      </c>
      <c r="B4817">
        <v>1</v>
      </c>
      <c r="C4817" t="s">
        <v>894</v>
      </c>
    </row>
    <row r="4818" spans="1:3" x14ac:dyDescent="0.25">
      <c r="A4818">
        <v>4310579</v>
      </c>
      <c r="B4818">
        <v>1</v>
      </c>
      <c r="C4818" t="s">
        <v>894</v>
      </c>
    </row>
    <row r="4819" spans="1:3" x14ac:dyDescent="0.25">
      <c r="A4819">
        <v>4310603</v>
      </c>
      <c r="B4819">
        <v>1</v>
      </c>
      <c r="C4819" t="s">
        <v>894</v>
      </c>
    </row>
    <row r="4820" spans="1:3" x14ac:dyDescent="0.25">
      <c r="A4820">
        <v>4310652</v>
      </c>
      <c r="B4820">
        <v>1</v>
      </c>
      <c r="C4820" t="s">
        <v>894</v>
      </c>
    </row>
    <row r="4821" spans="1:3" x14ac:dyDescent="0.25">
      <c r="A4821">
        <v>4310702</v>
      </c>
      <c r="B4821">
        <v>1</v>
      </c>
      <c r="C4821" t="s">
        <v>894</v>
      </c>
    </row>
    <row r="4822" spans="1:3" x14ac:dyDescent="0.25">
      <c r="A4822">
        <v>4310751</v>
      </c>
      <c r="B4822">
        <v>1</v>
      </c>
      <c r="C4822" t="s">
        <v>894</v>
      </c>
    </row>
    <row r="4823" spans="1:3" x14ac:dyDescent="0.25">
      <c r="A4823">
        <v>4310801</v>
      </c>
      <c r="B4823">
        <v>1</v>
      </c>
      <c r="C4823" t="s">
        <v>894</v>
      </c>
    </row>
    <row r="4824" spans="1:3" x14ac:dyDescent="0.25">
      <c r="A4824">
        <v>4310850</v>
      </c>
      <c r="B4824">
        <v>1</v>
      </c>
      <c r="C4824" t="s">
        <v>894</v>
      </c>
    </row>
    <row r="4825" spans="1:3" x14ac:dyDescent="0.25">
      <c r="A4825">
        <v>4310876</v>
      </c>
      <c r="B4825">
        <v>1</v>
      </c>
      <c r="C4825" t="s">
        <v>894</v>
      </c>
    </row>
    <row r="4826" spans="1:3" x14ac:dyDescent="0.25">
      <c r="A4826">
        <v>4310900</v>
      </c>
      <c r="B4826">
        <v>1</v>
      </c>
      <c r="C4826" t="s">
        <v>894</v>
      </c>
    </row>
    <row r="4827" spans="1:3" x14ac:dyDescent="0.25">
      <c r="A4827">
        <v>4311007</v>
      </c>
      <c r="B4827">
        <v>1</v>
      </c>
      <c r="C4827" t="s">
        <v>894</v>
      </c>
    </row>
    <row r="4828" spans="1:3" x14ac:dyDescent="0.25">
      <c r="A4828">
        <v>4311106</v>
      </c>
      <c r="B4828">
        <v>1</v>
      </c>
      <c r="C4828" t="s">
        <v>894</v>
      </c>
    </row>
    <row r="4829" spans="1:3" x14ac:dyDescent="0.25">
      <c r="A4829">
        <v>4311122</v>
      </c>
      <c r="B4829">
        <v>1</v>
      </c>
      <c r="C4829" t="s">
        <v>894</v>
      </c>
    </row>
    <row r="4830" spans="1:3" x14ac:dyDescent="0.25">
      <c r="A4830">
        <v>4311130</v>
      </c>
      <c r="B4830">
        <v>1</v>
      </c>
      <c r="C4830" t="s">
        <v>894</v>
      </c>
    </row>
    <row r="4831" spans="1:3" x14ac:dyDescent="0.25">
      <c r="A4831">
        <v>4311155</v>
      </c>
      <c r="B4831">
        <v>1</v>
      </c>
      <c r="C4831" t="s">
        <v>894</v>
      </c>
    </row>
    <row r="4832" spans="1:3" x14ac:dyDescent="0.25">
      <c r="A4832">
        <v>4311205</v>
      </c>
      <c r="B4832">
        <v>1</v>
      </c>
      <c r="C4832" t="s">
        <v>894</v>
      </c>
    </row>
    <row r="4833" spans="1:3" x14ac:dyDescent="0.25">
      <c r="A4833">
        <v>4311239</v>
      </c>
      <c r="B4833">
        <v>1</v>
      </c>
      <c r="C4833" t="s">
        <v>894</v>
      </c>
    </row>
    <row r="4834" spans="1:3" x14ac:dyDescent="0.25">
      <c r="A4834">
        <v>4311254</v>
      </c>
      <c r="B4834">
        <v>1</v>
      </c>
      <c r="C4834" t="s">
        <v>894</v>
      </c>
    </row>
    <row r="4835" spans="1:3" x14ac:dyDescent="0.25">
      <c r="A4835">
        <v>4311270</v>
      </c>
      <c r="B4835">
        <v>1</v>
      </c>
      <c r="C4835" t="s">
        <v>894</v>
      </c>
    </row>
    <row r="4836" spans="1:3" x14ac:dyDescent="0.25">
      <c r="A4836">
        <v>4311304</v>
      </c>
      <c r="B4836">
        <v>1</v>
      </c>
      <c r="C4836" t="s">
        <v>894</v>
      </c>
    </row>
    <row r="4837" spans="1:3" x14ac:dyDescent="0.25">
      <c r="A4837">
        <v>4311403</v>
      </c>
      <c r="B4837">
        <v>1</v>
      </c>
      <c r="C4837" t="s">
        <v>894</v>
      </c>
    </row>
    <row r="4838" spans="1:3" x14ac:dyDescent="0.25">
      <c r="A4838">
        <v>4311429</v>
      </c>
      <c r="B4838">
        <v>1</v>
      </c>
      <c r="C4838" t="s">
        <v>894</v>
      </c>
    </row>
    <row r="4839" spans="1:3" x14ac:dyDescent="0.25">
      <c r="A4839">
        <v>4311502</v>
      </c>
      <c r="B4839">
        <v>1</v>
      </c>
      <c r="C4839" t="s">
        <v>894</v>
      </c>
    </row>
    <row r="4840" spans="1:3" x14ac:dyDescent="0.25">
      <c r="A4840">
        <v>4311601</v>
      </c>
      <c r="B4840">
        <v>1</v>
      </c>
      <c r="C4840" t="s">
        <v>894</v>
      </c>
    </row>
    <row r="4841" spans="1:3" x14ac:dyDescent="0.25">
      <c r="A4841">
        <v>4311627</v>
      </c>
      <c r="B4841">
        <v>1</v>
      </c>
      <c r="C4841" t="s">
        <v>894</v>
      </c>
    </row>
    <row r="4842" spans="1:3" x14ac:dyDescent="0.25">
      <c r="A4842">
        <v>4311643</v>
      </c>
      <c r="B4842">
        <v>1</v>
      </c>
      <c r="C4842" t="s">
        <v>894</v>
      </c>
    </row>
    <row r="4843" spans="1:3" x14ac:dyDescent="0.25">
      <c r="A4843">
        <v>4311700</v>
      </c>
      <c r="B4843">
        <v>1</v>
      </c>
      <c r="C4843" t="s">
        <v>894</v>
      </c>
    </row>
    <row r="4844" spans="1:3" x14ac:dyDescent="0.25">
      <c r="A4844">
        <v>4311718</v>
      </c>
      <c r="B4844">
        <v>1</v>
      </c>
      <c r="C4844" t="s">
        <v>894</v>
      </c>
    </row>
    <row r="4845" spans="1:3" x14ac:dyDescent="0.25">
      <c r="A4845">
        <v>4311734</v>
      </c>
      <c r="B4845">
        <v>1</v>
      </c>
      <c r="C4845" t="s">
        <v>894</v>
      </c>
    </row>
    <row r="4846" spans="1:3" x14ac:dyDescent="0.25">
      <c r="A4846">
        <v>4311759</v>
      </c>
      <c r="B4846">
        <v>1</v>
      </c>
      <c r="C4846" t="s">
        <v>894</v>
      </c>
    </row>
    <row r="4847" spans="1:3" x14ac:dyDescent="0.25">
      <c r="A4847">
        <v>4311775</v>
      </c>
      <c r="B4847">
        <v>1</v>
      </c>
      <c r="C4847" t="s">
        <v>894</v>
      </c>
    </row>
    <row r="4848" spans="1:3" x14ac:dyDescent="0.25">
      <c r="A4848">
        <v>4311791</v>
      </c>
      <c r="B4848">
        <v>1</v>
      </c>
      <c r="C4848" t="s">
        <v>894</v>
      </c>
    </row>
    <row r="4849" spans="1:3" x14ac:dyDescent="0.25">
      <c r="A4849">
        <v>4311809</v>
      </c>
      <c r="B4849">
        <v>1</v>
      </c>
      <c r="C4849" t="s">
        <v>894</v>
      </c>
    </row>
    <row r="4850" spans="1:3" x14ac:dyDescent="0.25">
      <c r="A4850">
        <v>4311908</v>
      </c>
      <c r="B4850">
        <v>1</v>
      </c>
      <c r="C4850" t="s">
        <v>894</v>
      </c>
    </row>
    <row r="4851" spans="1:3" x14ac:dyDescent="0.25">
      <c r="A4851">
        <v>4311981</v>
      </c>
      <c r="B4851">
        <v>1</v>
      </c>
      <c r="C4851" t="s">
        <v>894</v>
      </c>
    </row>
    <row r="4852" spans="1:3" x14ac:dyDescent="0.25">
      <c r="A4852">
        <v>4312005</v>
      </c>
      <c r="B4852">
        <v>1</v>
      </c>
      <c r="C4852" t="s">
        <v>894</v>
      </c>
    </row>
    <row r="4853" spans="1:3" x14ac:dyDescent="0.25">
      <c r="A4853">
        <v>4312054</v>
      </c>
      <c r="B4853">
        <v>1</v>
      </c>
      <c r="C4853" t="s">
        <v>894</v>
      </c>
    </row>
    <row r="4854" spans="1:3" x14ac:dyDescent="0.25">
      <c r="A4854">
        <v>4312104</v>
      </c>
      <c r="B4854">
        <v>1</v>
      </c>
      <c r="C4854" t="s">
        <v>894</v>
      </c>
    </row>
    <row r="4855" spans="1:3" x14ac:dyDescent="0.25">
      <c r="A4855">
        <v>4312138</v>
      </c>
      <c r="B4855">
        <v>1</v>
      </c>
      <c r="C4855" t="s">
        <v>894</v>
      </c>
    </row>
    <row r="4856" spans="1:3" x14ac:dyDescent="0.25">
      <c r="A4856">
        <v>4312153</v>
      </c>
      <c r="B4856">
        <v>1</v>
      </c>
      <c r="C4856" t="s">
        <v>894</v>
      </c>
    </row>
    <row r="4857" spans="1:3" x14ac:dyDescent="0.25">
      <c r="A4857">
        <v>4312179</v>
      </c>
      <c r="B4857">
        <v>1</v>
      </c>
      <c r="C4857" t="s">
        <v>894</v>
      </c>
    </row>
    <row r="4858" spans="1:3" x14ac:dyDescent="0.25">
      <c r="A4858">
        <v>4312203</v>
      </c>
      <c r="B4858">
        <v>1</v>
      </c>
      <c r="C4858" t="s">
        <v>894</v>
      </c>
    </row>
    <row r="4859" spans="1:3" x14ac:dyDescent="0.25">
      <c r="A4859">
        <v>4312252</v>
      </c>
      <c r="B4859">
        <v>1</v>
      </c>
      <c r="C4859" t="s">
        <v>894</v>
      </c>
    </row>
    <row r="4860" spans="1:3" x14ac:dyDescent="0.25">
      <c r="A4860">
        <v>4312302</v>
      </c>
      <c r="B4860">
        <v>1</v>
      </c>
      <c r="C4860" t="s">
        <v>894</v>
      </c>
    </row>
    <row r="4861" spans="1:3" x14ac:dyDescent="0.25">
      <c r="A4861">
        <v>4312351</v>
      </c>
      <c r="B4861">
        <v>1</v>
      </c>
      <c r="C4861" t="s">
        <v>894</v>
      </c>
    </row>
    <row r="4862" spans="1:3" x14ac:dyDescent="0.25">
      <c r="A4862">
        <v>4312377</v>
      </c>
      <c r="B4862">
        <v>1</v>
      </c>
      <c r="C4862" t="s">
        <v>894</v>
      </c>
    </row>
    <row r="4863" spans="1:3" x14ac:dyDescent="0.25">
      <c r="A4863">
        <v>4312385</v>
      </c>
      <c r="B4863">
        <v>1</v>
      </c>
      <c r="C4863" t="s">
        <v>894</v>
      </c>
    </row>
    <row r="4864" spans="1:3" x14ac:dyDescent="0.25">
      <c r="A4864">
        <v>4312401</v>
      </c>
      <c r="B4864">
        <v>1</v>
      </c>
      <c r="C4864" t="s">
        <v>894</v>
      </c>
    </row>
    <row r="4865" spans="1:3" x14ac:dyDescent="0.25">
      <c r="A4865">
        <v>4312427</v>
      </c>
      <c r="B4865">
        <v>1</v>
      </c>
      <c r="C4865" t="s">
        <v>894</v>
      </c>
    </row>
    <row r="4866" spans="1:3" x14ac:dyDescent="0.25">
      <c r="A4866">
        <v>4312443</v>
      </c>
      <c r="B4866">
        <v>1</v>
      </c>
      <c r="C4866" t="s">
        <v>894</v>
      </c>
    </row>
    <row r="4867" spans="1:3" x14ac:dyDescent="0.25">
      <c r="A4867">
        <v>4312450</v>
      </c>
      <c r="B4867">
        <v>1</v>
      </c>
      <c r="C4867" t="s">
        <v>894</v>
      </c>
    </row>
    <row r="4868" spans="1:3" x14ac:dyDescent="0.25">
      <c r="A4868">
        <v>4312476</v>
      </c>
      <c r="B4868">
        <v>1</v>
      </c>
      <c r="C4868" t="s">
        <v>894</v>
      </c>
    </row>
    <row r="4869" spans="1:3" x14ac:dyDescent="0.25">
      <c r="A4869">
        <v>4312500</v>
      </c>
      <c r="B4869">
        <v>1</v>
      </c>
      <c r="C4869" t="s">
        <v>894</v>
      </c>
    </row>
    <row r="4870" spans="1:3" x14ac:dyDescent="0.25">
      <c r="A4870">
        <v>4312609</v>
      </c>
      <c r="B4870">
        <v>1</v>
      </c>
      <c r="C4870" t="s">
        <v>894</v>
      </c>
    </row>
    <row r="4871" spans="1:3" x14ac:dyDescent="0.25">
      <c r="A4871">
        <v>4312617</v>
      </c>
      <c r="B4871">
        <v>1</v>
      </c>
      <c r="C4871" t="s">
        <v>894</v>
      </c>
    </row>
    <row r="4872" spans="1:3" x14ac:dyDescent="0.25">
      <c r="A4872">
        <v>4312625</v>
      </c>
      <c r="B4872">
        <v>1</v>
      </c>
      <c r="C4872" t="s">
        <v>894</v>
      </c>
    </row>
    <row r="4873" spans="1:3" x14ac:dyDescent="0.25">
      <c r="A4873">
        <v>4312658</v>
      </c>
      <c r="B4873">
        <v>1</v>
      </c>
      <c r="C4873" t="s">
        <v>894</v>
      </c>
    </row>
    <row r="4874" spans="1:3" x14ac:dyDescent="0.25">
      <c r="A4874">
        <v>4312674</v>
      </c>
      <c r="B4874">
        <v>1</v>
      </c>
      <c r="C4874" t="s">
        <v>894</v>
      </c>
    </row>
    <row r="4875" spans="1:3" x14ac:dyDescent="0.25">
      <c r="A4875">
        <v>4312708</v>
      </c>
      <c r="B4875">
        <v>1</v>
      </c>
      <c r="C4875" t="s">
        <v>894</v>
      </c>
    </row>
    <row r="4876" spans="1:3" x14ac:dyDescent="0.25">
      <c r="A4876">
        <v>4312757</v>
      </c>
      <c r="B4876">
        <v>1</v>
      </c>
      <c r="C4876" t="s">
        <v>894</v>
      </c>
    </row>
    <row r="4877" spans="1:3" x14ac:dyDescent="0.25">
      <c r="A4877">
        <v>4312807</v>
      </c>
      <c r="B4877">
        <v>1</v>
      </c>
      <c r="C4877" t="s">
        <v>894</v>
      </c>
    </row>
    <row r="4878" spans="1:3" x14ac:dyDescent="0.25">
      <c r="A4878">
        <v>4312906</v>
      </c>
      <c r="B4878">
        <v>1</v>
      </c>
      <c r="C4878" t="s">
        <v>894</v>
      </c>
    </row>
    <row r="4879" spans="1:3" x14ac:dyDescent="0.25">
      <c r="A4879">
        <v>4312955</v>
      </c>
      <c r="B4879">
        <v>1</v>
      </c>
      <c r="C4879" t="s">
        <v>894</v>
      </c>
    </row>
    <row r="4880" spans="1:3" x14ac:dyDescent="0.25">
      <c r="A4880">
        <v>4313003</v>
      </c>
      <c r="B4880">
        <v>1</v>
      </c>
      <c r="C4880" t="s">
        <v>894</v>
      </c>
    </row>
    <row r="4881" spans="1:3" x14ac:dyDescent="0.25">
      <c r="A4881">
        <v>4313011</v>
      </c>
      <c r="B4881">
        <v>1</v>
      </c>
      <c r="C4881" t="s">
        <v>894</v>
      </c>
    </row>
    <row r="4882" spans="1:3" x14ac:dyDescent="0.25">
      <c r="A4882">
        <v>4313037</v>
      </c>
      <c r="B4882">
        <v>1</v>
      </c>
      <c r="C4882" t="s">
        <v>894</v>
      </c>
    </row>
    <row r="4883" spans="1:3" x14ac:dyDescent="0.25">
      <c r="A4883">
        <v>4313060</v>
      </c>
      <c r="B4883">
        <v>1</v>
      </c>
      <c r="C4883" t="s">
        <v>894</v>
      </c>
    </row>
    <row r="4884" spans="1:3" x14ac:dyDescent="0.25">
      <c r="A4884">
        <v>4313086</v>
      </c>
      <c r="B4884">
        <v>1</v>
      </c>
      <c r="C4884" t="s">
        <v>894</v>
      </c>
    </row>
    <row r="4885" spans="1:3" x14ac:dyDescent="0.25">
      <c r="A4885">
        <v>4313102</v>
      </c>
      <c r="B4885">
        <v>1</v>
      </c>
      <c r="C4885" t="s">
        <v>894</v>
      </c>
    </row>
    <row r="4886" spans="1:3" x14ac:dyDescent="0.25">
      <c r="A4886">
        <v>4313201</v>
      </c>
      <c r="B4886">
        <v>1</v>
      </c>
      <c r="C4886" t="s">
        <v>894</v>
      </c>
    </row>
    <row r="4887" spans="1:3" x14ac:dyDescent="0.25">
      <c r="A4887">
        <v>4313300</v>
      </c>
      <c r="B4887">
        <v>1</v>
      </c>
      <c r="C4887" t="s">
        <v>894</v>
      </c>
    </row>
    <row r="4888" spans="1:3" x14ac:dyDescent="0.25">
      <c r="A4888">
        <v>4313334</v>
      </c>
      <c r="B4888">
        <v>1</v>
      </c>
      <c r="C4888" t="s">
        <v>894</v>
      </c>
    </row>
    <row r="4889" spans="1:3" x14ac:dyDescent="0.25">
      <c r="A4889">
        <v>4313359</v>
      </c>
      <c r="B4889">
        <v>1</v>
      </c>
      <c r="C4889" t="s">
        <v>894</v>
      </c>
    </row>
    <row r="4890" spans="1:3" x14ac:dyDescent="0.25">
      <c r="A4890">
        <v>4313375</v>
      </c>
      <c r="B4890">
        <v>1</v>
      </c>
      <c r="C4890" t="s">
        <v>894</v>
      </c>
    </row>
    <row r="4891" spans="1:3" x14ac:dyDescent="0.25">
      <c r="A4891">
        <v>4313391</v>
      </c>
      <c r="B4891">
        <v>1</v>
      </c>
      <c r="C4891" t="s">
        <v>894</v>
      </c>
    </row>
    <row r="4892" spans="1:3" x14ac:dyDescent="0.25">
      <c r="A4892">
        <v>4313409</v>
      </c>
      <c r="B4892">
        <v>1</v>
      </c>
      <c r="C4892" t="s">
        <v>894</v>
      </c>
    </row>
    <row r="4893" spans="1:3" x14ac:dyDescent="0.25">
      <c r="A4893">
        <v>4313425</v>
      </c>
      <c r="B4893">
        <v>1</v>
      </c>
      <c r="C4893" t="s">
        <v>894</v>
      </c>
    </row>
    <row r="4894" spans="1:3" x14ac:dyDescent="0.25">
      <c r="A4894">
        <v>4313441</v>
      </c>
      <c r="B4894">
        <v>1</v>
      </c>
      <c r="C4894" t="s">
        <v>894</v>
      </c>
    </row>
    <row r="4895" spans="1:3" x14ac:dyDescent="0.25">
      <c r="A4895">
        <v>4313466</v>
      </c>
      <c r="B4895">
        <v>1</v>
      </c>
      <c r="C4895" t="s">
        <v>894</v>
      </c>
    </row>
    <row r="4896" spans="1:3" x14ac:dyDescent="0.25">
      <c r="A4896">
        <v>4313490</v>
      </c>
      <c r="B4896">
        <v>1</v>
      </c>
      <c r="C4896" t="s">
        <v>894</v>
      </c>
    </row>
    <row r="4897" spans="1:3" x14ac:dyDescent="0.25">
      <c r="A4897">
        <v>4313508</v>
      </c>
      <c r="B4897">
        <v>1</v>
      </c>
      <c r="C4897" t="s">
        <v>894</v>
      </c>
    </row>
    <row r="4898" spans="1:3" x14ac:dyDescent="0.25">
      <c r="A4898">
        <v>4313607</v>
      </c>
      <c r="B4898">
        <v>1</v>
      </c>
      <c r="C4898" t="s">
        <v>894</v>
      </c>
    </row>
    <row r="4899" spans="1:3" x14ac:dyDescent="0.25">
      <c r="A4899">
        <v>4313656</v>
      </c>
      <c r="B4899">
        <v>1</v>
      </c>
      <c r="C4899" t="s">
        <v>894</v>
      </c>
    </row>
    <row r="4900" spans="1:3" x14ac:dyDescent="0.25">
      <c r="A4900">
        <v>4313706</v>
      </c>
      <c r="B4900">
        <v>1</v>
      </c>
      <c r="C4900" t="s">
        <v>894</v>
      </c>
    </row>
    <row r="4901" spans="1:3" x14ac:dyDescent="0.25">
      <c r="A4901">
        <v>4313805</v>
      </c>
      <c r="B4901">
        <v>1</v>
      </c>
      <c r="C4901" t="s">
        <v>894</v>
      </c>
    </row>
    <row r="4902" spans="1:3" x14ac:dyDescent="0.25">
      <c r="A4902">
        <v>4313904</v>
      </c>
      <c r="B4902">
        <v>1</v>
      </c>
      <c r="C4902" t="s">
        <v>894</v>
      </c>
    </row>
    <row r="4903" spans="1:3" x14ac:dyDescent="0.25">
      <c r="A4903">
        <v>4313953</v>
      </c>
      <c r="B4903">
        <v>1</v>
      </c>
      <c r="C4903" t="s">
        <v>894</v>
      </c>
    </row>
    <row r="4904" spans="1:3" x14ac:dyDescent="0.25">
      <c r="A4904">
        <v>4314001</v>
      </c>
      <c r="B4904">
        <v>1</v>
      </c>
      <c r="C4904" t="s">
        <v>894</v>
      </c>
    </row>
    <row r="4905" spans="1:3" x14ac:dyDescent="0.25">
      <c r="A4905">
        <v>4314027</v>
      </c>
      <c r="B4905">
        <v>1</v>
      </c>
      <c r="C4905" t="s">
        <v>894</v>
      </c>
    </row>
    <row r="4906" spans="1:3" x14ac:dyDescent="0.25">
      <c r="A4906">
        <v>4314035</v>
      </c>
      <c r="B4906">
        <v>1</v>
      </c>
      <c r="C4906" t="s">
        <v>894</v>
      </c>
    </row>
    <row r="4907" spans="1:3" x14ac:dyDescent="0.25">
      <c r="A4907">
        <v>4314050</v>
      </c>
      <c r="B4907">
        <v>1</v>
      </c>
      <c r="C4907" t="s">
        <v>894</v>
      </c>
    </row>
    <row r="4908" spans="1:3" x14ac:dyDescent="0.25">
      <c r="A4908">
        <v>4314068</v>
      </c>
      <c r="B4908">
        <v>1</v>
      </c>
      <c r="C4908" t="s">
        <v>894</v>
      </c>
    </row>
    <row r="4909" spans="1:3" x14ac:dyDescent="0.25">
      <c r="A4909">
        <v>4314076</v>
      </c>
      <c r="B4909">
        <v>1</v>
      </c>
      <c r="C4909" t="s">
        <v>894</v>
      </c>
    </row>
    <row r="4910" spans="1:3" x14ac:dyDescent="0.25">
      <c r="A4910">
        <v>4314100</v>
      </c>
      <c r="B4910">
        <v>1</v>
      </c>
      <c r="C4910" t="s">
        <v>894</v>
      </c>
    </row>
    <row r="4911" spans="1:3" x14ac:dyDescent="0.25">
      <c r="A4911">
        <v>4314134</v>
      </c>
      <c r="B4911">
        <v>1</v>
      </c>
      <c r="C4911" t="s">
        <v>894</v>
      </c>
    </row>
    <row r="4912" spans="1:3" x14ac:dyDescent="0.25">
      <c r="A4912">
        <v>4314159</v>
      </c>
      <c r="B4912">
        <v>1</v>
      </c>
      <c r="C4912" t="s">
        <v>894</v>
      </c>
    </row>
    <row r="4913" spans="1:3" x14ac:dyDescent="0.25">
      <c r="A4913">
        <v>4314175</v>
      </c>
      <c r="B4913">
        <v>1</v>
      </c>
      <c r="C4913" t="s">
        <v>894</v>
      </c>
    </row>
    <row r="4914" spans="1:3" x14ac:dyDescent="0.25">
      <c r="A4914">
        <v>4314209</v>
      </c>
      <c r="B4914">
        <v>1</v>
      </c>
      <c r="C4914" t="s">
        <v>894</v>
      </c>
    </row>
    <row r="4915" spans="1:3" x14ac:dyDescent="0.25">
      <c r="A4915">
        <v>4314308</v>
      </c>
      <c r="B4915">
        <v>1</v>
      </c>
      <c r="C4915" t="s">
        <v>894</v>
      </c>
    </row>
    <row r="4916" spans="1:3" x14ac:dyDescent="0.25">
      <c r="A4916">
        <v>4314407</v>
      </c>
      <c r="B4916">
        <v>1</v>
      </c>
      <c r="C4916" t="s">
        <v>894</v>
      </c>
    </row>
    <row r="4917" spans="1:3" x14ac:dyDescent="0.25">
      <c r="A4917">
        <v>4314423</v>
      </c>
      <c r="B4917">
        <v>1</v>
      </c>
      <c r="C4917" t="s">
        <v>894</v>
      </c>
    </row>
    <row r="4918" spans="1:3" x14ac:dyDescent="0.25">
      <c r="A4918">
        <v>4314456</v>
      </c>
      <c r="B4918">
        <v>1</v>
      </c>
      <c r="C4918" t="s">
        <v>894</v>
      </c>
    </row>
    <row r="4919" spans="1:3" x14ac:dyDescent="0.25">
      <c r="A4919">
        <v>4314464</v>
      </c>
      <c r="B4919">
        <v>1</v>
      </c>
      <c r="C4919" t="s">
        <v>894</v>
      </c>
    </row>
    <row r="4920" spans="1:3" x14ac:dyDescent="0.25">
      <c r="A4920">
        <v>4314472</v>
      </c>
      <c r="B4920">
        <v>1</v>
      </c>
      <c r="C4920" t="s">
        <v>894</v>
      </c>
    </row>
    <row r="4921" spans="1:3" x14ac:dyDescent="0.25">
      <c r="A4921">
        <v>4314498</v>
      </c>
      <c r="B4921">
        <v>1</v>
      </c>
      <c r="C4921" t="s">
        <v>894</v>
      </c>
    </row>
    <row r="4922" spans="1:3" x14ac:dyDescent="0.25">
      <c r="A4922">
        <v>4314506</v>
      </c>
      <c r="B4922">
        <v>1</v>
      </c>
      <c r="C4922" t="s">
        <v>894</v>
      </c>
    </row>
    <row r="4923" spans="1:3" x14ac:dyDescent="0.25">
      <c r="A4923">
        <v>4314555</v>
      </c>
      <c r="B4923">
        <v>1</v>
      </c>
      <c r="C4923" t="s">
        <v>894</v>
      </c>
    </row>
    <row r="4924" spans="1:3" x14ac:dyDescent="0.25">
      <c r="A4924">
        <v>4314605</v>
      </c>
      <c r="B4924">
        <v>1</v>
      </c>
      <c r="C4924" t="s">
        <v>894</v>
      </c>
    </row>
    <row r="4925" spans="1:3" x14ac:dyDescent="0.25">
      <c r="A4925">
        <v>4314704</v>
      </c>
      <c r="B4925">
        <v>1</v>
      </c>
      <c r="C4925" t="s">
        <v>894</v>
      </c>
    </row>
    <row r="4926" spans="1:3" x14ac:dyDescent="0.25">
      <c r="A4926">
        <v>4314753</v>
      </c>
      <c r="B4926">
        <v>1</v>
      </c>
      <c r="C4926" t="s">
        <v>894</v>
      </c>
    </row>
    <row r="4927" spans="1:3" x14ac:dyDescent="0.25">
      <c r="A4927">
        <v>4314779</v>
      </c>
      <c r="B4927">
        <v>1</v>
      </c>
      <c r="C4927" t="s">
        <v>894</v>
      </c>
    </row>
    <row r="4928" spans="1:3" x14ac:dyDescent="0.25">
      <c r="A4928">
        <v>4314787</v>
      </c>
      <c r="B4928">
        <v>1</v>
      </c>
      <c r="C4928" t="s">
        <v>894</v>
      </c>
    </row>
    <row r="4929" spans="1:3" x14ac:dyDescent="0.25">
      <c r="A4929">
        <v>4314803</v>
      </c>
      <c r="B4929">
        <v>1</v>
      </c>
      <c r="C4929" t="s">
        <v>894</v>
      </c>
    </row>
    <row r="4930" spans="1:3" x14ac:dyDescent="0.25">
      <c r="A4930">
        <v>4314902</v>
      </c>
      <c r="B4930">
        <v>1</v>
      </c>
      <c r="C4930" t="s">
        <v>894</v>
      </c>
    </row>
    <row r="4931" spans="1:3" x14ac:dyDescent="0.25">
      <c r="A4931">
        <v>4315008</v>
      </c>
      <c r="B4931">
        <v>1</v>
      </c>
      <c r="C4931" t="s">
        <v>894</v>
      </c>
    </row>
    <row r="4932" spans="1:3" x14ac:dyDescent="0.25">
      <c r="A4932">
        <v>4315057</v>
      </c>
      <c r="B4932">
        <v>1</v>
      </c>
      <c r="C4932" t="s">
        <v>894</v>
      </c>
    </row>
    <row r="4933" spans="1:3" x14ac:dyDescent="0.25">
      <c r="A4933">
        <v>4315073</v>
      </c>
      <c r="B4933">
        <v>1</v>
      </c>
      <c r="C4933" t="s">
        <v>894</v>
      </c>
    </row>
    <row r="4934" spans="1:3" x14ac:dyDescent="0.25">
      <c r="A4934">
        <v>4315107</v>
      </c>
      <c r="B4934">
        <v>1</v>
      </c>
      <c r="C4934" t="s">
        <v>894</v>
      </c>
    </row>
    <row r="4935" spans="1:3" x14ac:dyDescent="0.25">
      <c r="A4935">
        <v>4315131</v>
      </c>
      <c r="B4935">
        <v>1</v>
      </c>
      <c r="C4935" t="s">
        <v>894</v>
      </c>
    </row>
    <row r="4936" spans="1:3" x14ac:dyDescent="0.25">
      <c r="A4936">
        <v>4315149</v>
      </c>
      <c r="B4936">
        <v>1</v>
      </c>
      <c r="C4936" t="s">
        <v>894</v>
      </c>
    </row>
    <row r="4937" spans="1:3" x14ac:dyDescent="0.25">
      <c r="A4937">
        <v>4315156</v>
      </c>
      <c r="B4937">
        <v>1</v>
      </c>
      <c r="C4937" t="s">
        <v>894</v>
      </c>
    </row>
    <row r="4938" spans="1:3" x14ac:dyDescent="0.25">
      <c r="A4938">
        <v>4315172</v>
      </c>
      <c r="B4938">
        <v>1</v>
      </c>
      <c r="C4938" t="s">
        <v>894</v>
      </c>
    </row>
    <row r="4939" spans="1:3" x14ac:dyDescent="0.25">
      <c r="A4939">
        <v>4315206</v>
      </c>
      <c r="B4939">
        <v>1</v>
      </c>
      <c r="C4939" t="s">
        <v>894</v>
      </c>
    </row>
    <row r="4940" spans="1:3" x14ac:dyDescent="0.25">
      <c r="A4940">
        <v>4315305</v>
      </c>
      <c r="B4940">
        <v>1</v>
      </c>
      <c r="C4940" t="s">
        <v>894</v>
      </c>
    </row>
    <row r="4941" spans="1:3" x14ac:dyDescent="0.25">
      <c r="A4941">
        <v>4315313</v>
      </c>
      <c r="B4941">
        <v>1</v>
      </c>
      <c r="C4941" t="s">
        <v>894</v>
      </c>
    </row>
    <row r="4942" spans="1:3" x14ac:dyDescent="0.25">
      <c r="A4942">
        <v>4315321</v>
      </c>
      <c r="B4942">
        <v>1</v>
      </c>
      <c r="C4942" t="s">
        <v>894</v>
      </c>
    </row>
    <row r="4943" spans="1:3" x14ac:dyDescent="0.25">
      <c r="A4943">
        <v>4315354</v>
      </c>
      <c r="B4943">
        <v>1</v>
      </c>
      <c r="C4943" t="s">
        <v>894</v>
      </c>
    </row>
    <row r="4944" spans="1:3" x14ac:dyDescent="0.25">
      <c r="A4944">
        <v>4315404</v>
      </c>
      <c r="B4944">
        <v>1</v>
      </c>
      <c r="C4944" t="s">
        <v>894</v>
      </c>
    </row>
    <row r="4945" spans="1:3" x14ac:dyDescent="0.25">
      <c r="A4945">
        <v>4315453</v>
      </c>
      <c r="B4945">
        <v>1</v>
      </c>
      <c r="C4945" t="s">
        <v>894</v>
      </c>
    </row>
    <row r="4946" spans="1:3" x14ac:dyDescent="0.25">
      <c r="A4946">
        <v>4315503</v>
      </c>
      <c r="B4946">
        <v>1</v>
      </c>
      <c r="C4946" t="s">
        <v>894</v>
      </c>
    </row>
    <row r="4947" spans="1:3" x14ac:dyDescent="0.25">
      <c r="A4947">
        <v>4315552</v>
      </c>
      <c r="B4947">
        <v>1</v>
      </c>
      <c r="C4947" t="s">
        <v>894</v>
      </c>
    </row>
    <row r="4948" spans="1:3" x14ac:dyDescent="0.25">
      <c r="A4948">
        <v>4315602</v>
      </c>
      <c r="B4948">
        <v>1</v>
      </c>
      <c r="C4948" t="s">
        <v>894</v>
      </c>
    </row>
    <row r="4949" spans="1:3" x14ac:dyDescent="0.25">
      <c r="A4949">
        <v>4315701</v>
      </c>
      <c r="B4949">
        <v>1</v>
      </c>
      <c r="C4949" t="s">
        <v>894</v>
      </c>
    </row>
    <row r="4950" spans="1:3" x14ac:dyDescent="0.25">
      <c r="A4950">
        <v>4315750</v>
      </c>
      <c r="B4950">
        <v>1</v>
      </c>
      <c r="C4950" t="s">
        <v>894</v>
      </c>
    </row>
    <row r="4951" spans="1:3" x14ac:dyDescent="0.25">
      <c r="A4951">
        <v>4315800</v>
      </c>
      <c r="B4951">
        <v>1</v>
      </c>
      <c r="C4951" t="s">
        <v>894</v>
      </c>
    </row>
    <row r="4952" spans="1:3" x14ac:dyDescent="0.25">
      <c r="A4952">
        <v>4315909</v>
      </c>
      <c r="B4952">
        <v>1</v>
      </c>
      <c r="C4952" t="s">
        <v>894</v>
      </c>
    </row>
    <row r="4953" spans="1:3" x14ac:dyDescent="0.25">
      <c r="A4953">
        <v>4315958</v>
      </c>
      <c r="B4953">
        <v>1</v>
      </c>
      <c r="C4953" t="s">
        <v>894</v>
      </c>
    </row>
    <row r="4954" spans="1:3" x14ac:dyDescent="0.25">
      <c r="A4954">
        <v>4316006</v>
      </c>
      <c r="B4954">
        <v>1</v>
      </c>
      <c r="C4954" t="s">
        <v>894</v>
      </c>
    </row>
    <row r="4955" spans="1:3" x14ac:dyDescent="0.25">
      <c r="A4955">
        <v>4316105</v>
      </c>
      <c r="B4955">
        <v>1</v>
      </c>
      <c r="C4955" t="s">
        <v>894</v>
      </c>
    </row>
    <row r="4956" spans="1:3" x14ac:dyDescent="0.25">
      <c r="A4956">
        <v>4316204</v>
      </c>
      <c r="B4956">
        <v>1</v>
      </c>
      <c r="C4956" t="s">
        <v>894</v>
      </c>
    </row>
    <row r="4957" spans="1:3" x14ac:dyDescent="0.25">
      <c r="A4957">
        <v>4316303</v>
      </c>
      <c r="B4957">
        <v>1</v>
      </c>
      <c r="C4957" t="s">
        <v>894</v>
      </c>
    </row>
    <row r="4958" spans="1:3" x14ac:dyDescent="0.25">
      <c r="A4958">
        <v>4316402</v>
      </c>
      <c r="B4958">
        <v>1</v>
      </c>
      <c r="C4958" t="s">
        <v>894</v>
      </c>
    </row>
    <row r="4959" spans="1:3" x14ac:dyDescent="0.25">
      <c r="A4959">
        <v>4316428</v>
      </c>
      <c r="B4959">
        <v>1</v>
      </c>
      <c r="C4959" t="s">
        <v>894</v>
      </c>
    </row>
    <row r="4960" spans="1:3" x14ac:dyDescent="0.25">
      <c r="A4960">
        <v>4316436</v>
      </c>
      <c r="B4960">
        <v>1</v>
      </c>
      <c r="C4960" t="s">
        <v>894</v>
      </c>
    </row>
    <row r="4961" spans="1:3" x14ac:dyDescent="0.25">
      <c r="A4961">
        <v>4316451</v>
      </c>
      <c r="B4961">
        <v>1</v>
      </c>
      <c r="C4961" t="s">
        <v>894</v>
      </c>
    </row>
    <row r="4962" spans="1:3" x14ac:dyDescent="0.25">
      <c r="A4962">
        <v>4316477</v>
      </c>
      <c r="B4962">
        <v>1</v>
      </c>
      <c r="C4962" t="s">
        <v>894</v>
      </c>
    </row>
    <row r="4963" spans="1:3" x14ac:dyDescent="0.25">
      <c r="A4963">
        <v>4316501</v>
      </c>
      <c r="B4963">
        <v>1</v>
      </c>
      <c r="C4963" t="s">
        <v>894</v>
      </c>
    </row>
    <row r="4964" spans="1:3" x14ac:dyDescent="0.25">
      <c r="A4964">
        <v>4316600</v>
      </c>
      <c r="B4964">
        <v>1</v>
      </c>
      <c r="C4964" t="s">
        <v>894</v>
      </c>
    </row>
    <row r="4965" spans="1:3" x14ac:dyDescent="0.25">
      <c r="A4965">
        <v>4316709</v>
      </c>
      <c r="B4965">
        <v>1</v>
      </c>
      <c r="C4965" t="s">
        <v>894</v>
      </c>
    </row>
    <row r="4966" spans="1:3" x14ac:dyDescent="0.25">
      <c r="A4966">
        <v>4316733</v>
      </c>
      <c r="B4966">
        <v>1</v>
      </c>
      <c r="C4966" t="s">
        <v>894</v>
      </c>
    </row>
    <row r="4967" spans="1:3" x14ac:dyDescent="0.25">
      <c r="A4967">
        <v>4316758</v>
      </c>
      <c r="B4967">
        <v>1</v>
      </c>
      <c r="C4967" t="s">
        <v>894</v>
      </c>
    </row>
    <row r="4968" spans="1:3" x14ac:dyDescent="0.25">
      <c r="A4968">
        <v>4316808</v>
      </c>
      <c r="B4968">
        <v>1</v>
      </c>
      <c r="C4968" t="s">
        <v>894</v>
      </c>
    </row>
    <row r="4969" spans="1:3" x14ac:dyDescent="0.25">
      <c r="A4969">
        <v>4316907</v>
      </c>
      <c r="B4969">
        <v>1</v>
      </c>
      <c r="C4969" t="s">
        <v>894</v>
      </c>
    </row>
    <row r="4970" spans="1:3" x14ac:dyDescent="0.25">
      <c r="A4970">
        <v>4316956</v>
      </c>
      <c r="B4970">
        <v>1</v>
      </c>
      <c r="C4970" t="s">
        <v>894</v>
      </c>
    </row>
    <row r="4971" spans="1:3" x14ac:dyDescent="0.25">
      <c r="A4971">
        <v>4316972</v>
      </c>
      <c r="B4971">
        <v>1</v>
      </c>
      <c r="C4971" t="s">
        <v>894</v>
      </c>
    </row>
    <row r="4972" spans="1:3" x14ac:dyDescent="0.25">
      <c r="A4972">
        <v>4317004</v>
      </c>
      <c r="B4972">
        <v>1</v>
      </c>
      <c r="C4972" t="s">
        <v>894</v>
      </c>
    </row>
    <row r="4973" spans="1:3" x14ac:dyDescent="0.25">
      <c r="A4973">
        <v>4317103</v>
      </c>
      <c r="B4973">
        <v>1</v>
      </c>
      <c r="C4973" t="s">
        <v>894</v>
      </c>
    </row>
    <row r="4974" spans="1:3" x14ac:dyDescent="0.25">
      <c r="A4974">
        <v>4317202</v>
      </c>
      <c r="B4974">
        <v>1</v>
      </c>
      <c r="C4974" t="s">
        <v>894</v>
      </c>
    </row>
    <row r="4975" spans="1:3" x14ac:dyDescent="0.25">
      <c r="A4975">
        <v>4317251</v>
      </c>
      <c r="B4975">
        <v>1</v>
      </c>
      <c r="C4975" t="s">
        <v>894</v>
      </c>
    </row>
    <row r="4976" spans="1:3" x14ac:dyDescent="0.25">
      <c r="A4976">
        <v>4317301</v>
      </c>
      <c r="B4976">
        <v>1</v>
      </c>
      <c r="C4976" t="s">
        <v>894</v>
      </c>
    </row>
    <row r="4977" spans="1:3" x14ac:dyDescent="0.25">
      <c r="A4977">
        <v>4317400</v>
      </c>
      <c r="B4977">
        <v>1</v>
      </c>
      <c r="C4977" t="s">
        <v>894</v>
      </c>
    </row>
    <row r="4978" spans="1:3" x14ac:dyDescent="0.25">
      <c r="A4978">
        <v>4317509</v>
      </c>
      <c r="B4978">
        <v>1</v>
      </c>
      <c r="C4978" t="s">
        <v>894</v>
      </c>
    </row>
    <row r="4979" spans="1:3" x14ac:dyDescent="0.25">
      <c r="A4979">
        <v>4317558</v>
      </c>
      <c r="B4979">
        <v>1</v>
      </c>
      <c r="C4979" t="s">
        <v>894</v>
      </c>
    </row>
    <row r="4980" spans="1:3" x14ac:dyDescent="0.25">
      <c r="A4980">
        <v>4317608</v>
      </c>
      <c r="B4980">
        <v>1</v>
      </c>
      <c r="C4980" t="s">
        <v>894</v>
      </c>
    </row>
    <row r="4981" spans="1:3" x14ac:dyDescent="0.25">
      <c r="A4981">
        <v>4317707</v>
      </c>
      <c r="B4981">
        <v>1</v>
      </c>
      <c r="C4981" t="s">
        <v>894</v>
      </c>
    </row>
    <row r="4982" spans="1:3" x14ac:dyDescent="0.25">
      <c r="A4982">
        <v>4317756</v>
      </c>
      <c r="B4982">
        <v>1</v>
      </c>
      <c r="C4982" t="s">
        <v>894</v>
      </c>
    </row>
    <row r="4983" spans="1:3" x14ac:dyDescent="0.25">
      <c r="A4983">
        <v>4317806</v>
      </c>
      <c r="B4983">
        <v>1</v>
      </c>
      <c r="C4983" t="s">
        <v>894</v>
      </c>
    </row>
    <row r="4984" spans="1:3" x14ac:dyDescent="0.25">
      <c r="A4984">
        <v>4317905</v>
      </c>
      <c r="B4984">
        <v>1</v>
      </c>
      <c r="C4984" t="s">
        <v>894</v>
      </c>
    </row>
    <row r="4985" spans="1:3" x14ac:dyDescent="0.25">
      <c r="A4985">
        <v>4317954</v>
      </c>
      <c r="B4985">
        <v>1</v>
      </c>
      <c r="C4985" t="s">
        <v>894</v>
      </c>
    </row>
    <row r="4986" spans="1:3" x14ac:dyDescent="0.25">
      <c r="A4986">
        <v>4318002</v>
      </c>
      <c r="B4986">
        <v>1</v>
      </c>
      <c r="C4986" t="s">
        <v>894</v>
      </c>
    </row>
    <row r="4987" spans="1:3" x14ac:dyDescent="0.25">
      <c r="A4987">
        <v>4318051</v>
      </c>
      <c r="B4987">
        <v>1</v>
      </c>
      <c r="C4987" t="s">
        <v>894</v>
      </c>
    </row>
    <row r="4988" spans="1:3" x14ac:dyDescent="0.25">
      <c r="A4988">
        <v>4318101</v>
      </c>
      <c r="B4988">
        <v>1</v>
      </c>
      <c r="C4988" t="s">
        <v>894</v>
      </c>
    </row>
    <row r="4989" spans="1:3" x14ac:dyDescent="0.25">
      <c r="A4989">
        <v>4318200</v>
      </c>
      <c r="B4989">
        <v>1</v>
      </c>
      <c r="C4989" t="s">
        <v>894</v>
      </c>
    </row>
    <row r="4990" spans="1:3" x14ac:dyDescent="0.25">
      <c r="A4990">
        <v>4318309</v>
      </c>
      <c r="B4990">
        <v>1</v>
      </c>
      <c r="C4990" t="s">
        <v>894</v>
      </c>
    </row>
    <row r="4991" spans="1:3" x14ac:dyDescent="0.25">
      <c r="A4991">
        <v>4318408</v>
      </c>
      <c r="B4991">
        <v>1</v>
      </c>
      <c r="C4991" t="s">
        <v>894</v>
      </c>
    </row>
    <row r="4992" spans="1:3" x14ac:dyDescent="0.25">
      <c r="A4992">
        <v>4318424</v>
      </c>
      <c r="B4992">
        <v>1</v>
      </c>
      <c r="C4992" t="s">
        <v>894</v>
      </c>
    </row>
    <row r="4993" spans="1:3" x14ac:dyDescent="0.25">
      <c r="A4993">
        <v>4318432</v>
      </c>
      <c r="B4993">
        <v>1</v>
      </c>
      <c r="C4993" t="s">
        <v>894</v>
      </c>
    </row>
    <row r="4994" spans="1:3" x14ac:dyDescent="0.25">
      <c r="A4994">
        <v>4318440</v>
      </c>
      <c r="B4994">
        <v>1</v>
      </c>
      <c r="C4994" t="s">
        <v>894</v>
      </c>
    </row>
    <row r="4995" spans="1:3" x14ac:dyDescent="0.25">
      <c r="A4995">
        <v>4318457</v>
      </c>
      <c r="B4995">
        <v>1</v>
      </c>
      <c r="C4995" t="s">
        <v>894</v>
      </c>
    </row>
    <row r="4996" spans="1:3" x14ac:dyDescent="0.25">
      <c r="A4996">
        <v>4318465</v>
      </c>
      <c r="B4996">
        <v>1</v>
      </c>
      <c r="C4996" t="s">
        <v>894</v>
      </c>
    </row>
    <row r="4997" spans="1:3" x14ac:dyDescent="0.25">
      <c r="A4997">
        <v>4318481</v>
      </c>
      <c r="B4997">
        <v>1</v>
      </c>
      <c r="C4997" t="s">
        <v>894</v>
      </c>
    </row>
    <row r="4998" spans="1:3" x14ac:dyDescent="0.25">
      <c r="A4998">
        <v>4318499</v>
      </c>
      <c r="B4998">
        <v>1</v>
      </c>
      <c r="C4998" t="s">
        <v>894</v>
      </c>
    </row>
    <row r="4999" spans="1:3" x14ac:dyDescent="0.25">
      <c r="A4999">
        <v>4318507</v>
      </c>
      <c r="B4999">
        <v>1</v>
      </c>
      <c r="C4999" t="s">
        <v>894</v>
      </c>
    </row>
    <row r="5000" spans="1:3" x14ac:dyDescent="0.25">
      <c r="A5000">
        <v>4318606</v>
      </c>
      <c r="B5000">
        <v>1</v>
      </c>
      <c r="C5000" t="s">
        <v>894</v>
      </c>
    </row>
    <row r="5001" spans="1:3" x14ac:dyDescent="0.25">
      <c r="A5001">
        <v>4318614</v>
      </c>
      <c r="B5001">
        <v>1</v>
      </c>
      <c r="C5001" t="s">
        <v>894</v>
      </c>
    </row>
    <row r="5002" spans="1:3" x14ac:dyDescent="0.25">
      <c r="A5002">
        <v>4318622</v>
      </c>
      <c r="B5002">
        <v>1</v>
      </c>
      <c r="C5002" t="s">
        <v>894</v>
      </c>
    </row>
    <row r="5003" spans="1:3" x14ac:dyDescent="0.25">
      <c r="A5003">
        <v>4318705</v>
      </c>
      <c r="B5003">
        <v>1</v>
      </c>
      <c r="C5003" t="s">
        <v>894</v>
      </c>
    </row>
    <row r="5004" spans="1:3" x14ac:dyDescent="0.25">
      <c r="A5004">
        <v>4318804</v>
      </c>
      <c r="B5004">
        <v>1</v>
      </c>
      <c r="C5004" t="s">
        <v>894</v>
      </c>
    </row>
    <row r="5005" spans="1:3" x14ac:dyDescent="0.25">
      <c r="A5005">
        <v>4318903</v>
      </c>
      <c r="B5005">
        <v>1</v>
      </c>
      <c r="C5005" t="s">
        <v>894</v>
      </c>
    </row>
    <row r="5006" spans="1:3" x14ac:dyDescent="0.25">
      <c r="A5006">
        <v>4319000</v>
      </c>
      <c r="B5006">
        <v>1</v>
      </c>
      <c r="C5006" t="s">
        <v>894</v>
      </c>
    </row>
    <row r="5007" spans="1:3" x14ac:dyDescent="0.25">
      <c r="A5007">
        <v>4319109</v>
      </c>
      <c r="B5007">
        <v>1</v>
      </c>
      <c r="C5007" t="s">
        <v>894</v>
      </c>
    </row>
    <row r="5008" spans="1:3" x14ac:dyDescent="0.25">
      <c r="A5008">
        <v>4319125</v>
      </c>
      <c r="B5008">
        <v>1</v>
      </c>
      <c r="C5008" t="s">
        <v>894</v>
      </c>
    </row>
    <row r="5009" spans="1:3" x14ac:dyDescent="0.25">
      <c r="A5009">
        <v>4319158</v>
      </c>
      <c r="B5009">
        <v>1</v>
      </c>
      <c r="C5009" t="s">
        <v>894</v>
      </c>
    </row>
    <row r="5010" spans="1:3" x14ac:dyDescent="0.25">
      <c r="A5010">
        <v>4319208</v>
      </c>
      <c r="B5010">
        <v>1</v>
      </c>
      <c r="C5010" t="s">
        <v>894</v>
      </c>
    </row>
    <row r="5011" spans="1:3" x14ac:dyDescent="0.25">
      <c r="A5011">
        <v>4319307</v>
      </c>
      <c r="B5011">
        <v>1</v>
      </c>
      <c r="C5011" t="s">
        <v>894</v>
      </c>
    </row>
    <row r="5012" spans="1:3" x14ac:dyDescent="0.25">
      <c r="A5012">
        <v>4319356</v>
      </c>
      <c r="B5012">
        <v>1</v>
      </c>
      <c r="C5012" t="s">
        <v>894</v>
      </c>
    </row>
    <row r="5013" spans="1:3" x14ac:dyDescent="0.25">
      <c r="A5013">
        <v>4319364</v>
      </c>
      <c r="B5013">
        <v>1</v>
      </c>
      <c r="C5013" t="s">
        <v>894</v>
      </c>
    </row>
    <row r="5014" spans="1:3" x14ac:dyDescent="0.25">
      <c r="A5014">
        <v>4319372</v>
      </c>
      <c r="B5014">
        <v>1</v>
      </c>
      <c r="C5014" t="s">
        <v>894</v>
      </c>
    </row>
    <row r="5015" spans="1:3" x14ac:dyDescent="0.25">
      <c r="A5015">
        <v>4319406</v>
      </c>
      <c r="B5015">
        <v>1</v>
      </c>
      <c r="C5015" t="s">
        <v>894</v>
      </c>
    </row>
    <row r="5016" spans="1:3" x14ac:dyDescent="0.25">
      <c r="A5016">
        <v>4319505</v>
      </c>
      <c r="B5016">
        <v>1</v>
      </c>
      <c r="C5016" t="s">
        <v>894</v>
      </c>
    </row>
    <row r="5017" spans="1:3" x14ac:dyDescent="0.25">
      <c r="A5017">
        <v>4319604</v>
      </c>
      <c r="B5017">
        <v>1</v>
      </c>
      <c r="C5017" t="s">
        <v>894</v>
      </c>
    </row>
    <row r="5018" spans="1:3" x14ac:dyDescent="0.25">
      <c r="A5018">
        <v>4319703</v>
      </c>
      <c r="B5018">
        <v>1</v>
      </c>
      <c r="C5018" t="s">
        <v>894</v>
      </c>
    </row>
    <row r="5019" spans="1:3" x14ac:dyDescent="0.25">
      <c r="A5019">
        <v>4319711</v>
      </c>
      <c r="B5019">
        <v>1</v>
      </c>
      <c r="C5019" t="s">
        <v>894</v>
      </c>
    </row>
    <row r="5020" spans="1:3" x14ac:dyDescent="0.25">
      <c r="A5020">
        <v>4319737</v>
      </c>
      <c r="B5020">
        <v>1</v>
      </c>
      <c r="C5020" t="s">
        <v>894</v>
      </c>
    </row>
    <row r="5021" spans="1:3" x14ac:dyDescent="0.25">
      <c r="A5021">
        <v>4319752</v>
      </c>
      <c r="B5021">
        <v>1</v>
      </c>
      <c r="C5021" t="s">
        <v>894</v>
      </c>
    </row>
    <row r="5022" spans="1:3" x14ac:dyDescent="0.25">
      <c r="A5022">
        <v>4319802</v>
      </c>
      <c r="B5022">
        <v>1</v>
      </c>
      <c r="C5022" t="s">
        <v>894</v>
      </c>
    </row>
    <row r="5023" spans="1:3" x14ac:dyDescent="0.25">
      <c r="A5023">
        <v>4319901</v>
      </c>
      <c r="B5023">
        <v>1</v>
      </c>
      <c r="C5023" t="s">
        <v>894</v>
      </c>
    </row>
    <row r="5024" spans="1:3" x14ac:dyDescent="0.25">
      <c r="A5024">
        <v>4320008</v>
      </c>
      <c r="B5024">
        <v>1</v>
      </c>
      <c r="C5024" t="s">
        <v>894</v>
      </c>
    </row>
    <row r="5025" spans="1:3" x14ac:dyDescent="0.25">
      <c r="A5025">
        <v>4320107</v>
      </c>
      <c r="B5025">
        <v>1</v>
      </c>
      <c r="C5025" t="s">
        <v>894</v>
      </c>
    </row>
    <row r="5026" spans="1:3" x14ac:dyDescent="0.25">
      <c r="A5026">
        <v>4320206</v>
      </c>
      <c r="B5026">
        <v>1</v>
      </c>
      <c r="C5026" t="s">
        <v>894</v>
      </c>
    </row>
    <row r="5027" spans="1:3" x14ac:dyDescent="0.25">
      <c r="A5027">
        <v>4320230</v>
      </c>
      <c r="B5027">
        <v>1</v>
      </c>
      <c r="C5027" t="s">
        <v>894</v>
      </c>
    </row>
    <row r="5028" spans="1:3" x14ac:dyDescent="0.25">
      <c r="A5028">
        <v>4320263</v>
      </c>
      <c r="B5028">
        <v>1</v>
      </c>
      <c r="C5028" t="s">
        <v>894</v>
      </c>
    </row>
    <row r="5029" spans="1:3" x14ac:dyDescent="0.25">
      <c r="A5029">
        <v>4320305</v>
      </c>
      <c r="B5029">
        <v>1</v>
      </c>
      <c r="C5029" t="s">
        <v>894</v>
      </c>
    </row>
    <row r="5030" spans="1:3" x14ac:dyDescent="0.25">
      <c r="A5030">
        <v>4320321</v>
      </c>
      <c r="B5030">
        <v>1</v>
      </c>
      <c r="C5030" t="s">
        <v>894</v>
      </c>
    </row>
    <row r="5031" spans="1:3" x14ac:dyDescent="0.25">
      <c r="A5031">
        <v>4320354</v>
      </c>
      <c r="B5031">
        <v>1</v>
      </c>
      <c r="C5031" t="s">
        <v>894</v>
      </c>
    </row>
    <row r="5032" spans="1:3" x14ac:dyDescent="0.25">
      <c r="A5032">
        <v>4320404</v>
      </c>
      <c r="B5032">
        <v>1</v>
      </c>
      <c r="C5032" t="s">
        <v>894</v>
      </c>
    </row>
    <row r="5033" spans="1:3" x14ac:dyDescent="0.25">
      <c r="A5033">
        <v>4320453</v>
      </c>
      <c r="B5033">
        <v>1</v>
      </c>
      <c r="C5033" t="s">
        <v>894</v>
      </c>
    </row>
    <row r="5034" spans="1:3" x14ac:dyDescent="0.25">
      <c r="A5034">
        <v>4320503</v>
      </c>
      <c r="B5034">
        <v>1</v>
      </c>
      <c r="C5034" t="s">
        <v>894</v>
      </c>
    </row>
    <row r="5035" spans="1:3" x14ac:dyDescent="0.25">
      <c r="A5035">
        <v>4320552</v>
      </c>
      <c r="B5035">
        <v>1</v>
      </c>
      <c r="C5035" t="s">
        <v>894</v>
      </c>
    </row>
    <row r="5036" spans="1:3" x14ac:dyDescent="0.25">
      <c r="A5036">
        <v>4320578</v>
      </c>
      <c r="B5036">
        <v>1</v>
      </c>
      <c r="C5036" t="s">
        <v>894</v>
      </c>
    </row>
    <row r="5037" spans="1:3" x14ac:dyDescent="0.25">
      <c r="A5037">
        <v>4320602</v>
      </c>
      <c r="B5037">
        <v>1</v>
      </c>
      <c r="C5037" t="s">
        <v>894</v>
      </c>
    </row>
    <row r="5038" spans="1:3" x14ac:dyDescent="0.25">
      <c r="A5038">
        <v>4320651</v>
      </c>
      <c r="B5038">
        <v>1</v>
      </c>
      <c r="C5038" t="s">
        <v>894</v>
      </c>
    </row>
    <row r="5039" spans="1:3" x14ac:dyDescent="0.25">
      <c r="A5039">
        <v>4320677</v>
      </c>
      <c r="B5039">
        <v>1</v>
      </c>
      <c r="C5039" t="s">
        <v>894</v>
      </c>
    </row>
    <row r="5040" spans="1:3" x14ac:dyDescent="0.25">
      <c r="A5040">
        <v>4320701</v>
      </c>
      <c r="B5040">
        <v>1</v>
      </c>
      <c r="C5040" t="s">
        <v>894</v>
      </c>
    </row>
    <row r="5041" spans="1:3" x14ac:dyDescent="0.25">
      <c r="A5041">
        <v>4320800</v>
      </c>
      <c r="B5041">
        <v>1</v>
      </c>
      <c r="C5041" t="s">
        <v>894</v>
      </c>
    </row>
    <row r="5042" spans="1:3" x14ac:dyDescent="0.25">
      <c r="A5042">
        <v>4320859</v>
      </c>
      <c r="B5042">
        <v>1</v>
      </c>
      <c r="C5042" t="s">
        <v>894</v>
      </c>
    </row>
    <row r="5043" spans="1:3" x14ac:dyDescent="0.25">
      <c r="A5043">
        <v>4320909</v>
      </c>
      <c r="B5043">
        <v>1</v>
      </c>
      <c r="C5043" t="s">
        <v>894</v>
      </c>
    </row>
    <row r="5044" spans="1:3" x14ac:dyDescent="0.25">
      <c r="A5044">
        <v>4321006</v>
      </c>
      <c r="B5044">
        <v>1</v>
      </c>
      <c r="C5044" t="s">
        <v>894</v>
      </c>
    </row>
    <row r="5045" spans="1:3" x14ac:dyDescent="0.25">
      <c r="A5045">
        <v>4321105</v>
      </c>
      <c r="B5045">
        <v>1</v>
      </c>
      <c r="C5045" t="s">
        <v>894</v>
      </c>
    </row>
    <row r="5046" spans="1:3" x14ac:dyDescent="0.25">
      <c r="A5046">
        <v>4321204</v>
      </c>
      <c r="B5046">
        <v>1</v>
      </c>
      <c r="C5046" t="s">
        <v>894</v>
      </c>
    </row>
    <row r="5047" spans="1:3" x14ac:dyDescent="0.25">
      <c r="A5047">
        <v>4321303</v>
      </c>
      <c r="B5047">
        <v>1</v>
      </c>
      <c r="C5047" t="s">
        <v>894</v>
      </c>
    </row>
    <row r="5048" spans="1:3" x14ac:dyDescent="0.25">
      <c r="A5048">
        <v>4321329</v>
      </c>
      <c r="B5048">
        <v>1</v>
      </c>
      <c r="C5048" t="s">
        <v>894</v>
      </c>
    </row>
    <row r="5049" spans="1:3" x14ac:dyDescent="0.25">
      <c r="A5049">
        <v>4321352</v>
      </c>
      <c r="B5049">
        <v>1</v>
      </c>
      <c r="C5049" t="s">
        <v>894</v>
      </c>
    </row>
    <row r="5050" spans="1:3" x14ac:dyDescent="0.25">
      <c r="A5050">
        <v>4321402</v>
      </c>
      <c r="B5050">
        <v>1</v>
      </c>
      <c r="C5050" t="s">
        <v>894</v>
      </c>
    </row>
    <row r="5051" spans="1:3" x14ac:dyDescent="0.25">
      <c r="A5051">
        <v>4321436</v>
      </c>
      <c r="B5051">
        <v>1</v>
      </c>
      <c r="C5051" t="s">
        <v>894</v>
      </c>
    </row>
    <row r="5052" spans="1:3" x14ac:dyDescent="0.25">
      <c r="A5052">
        <v>4321451</v>
      </c>
      <c r="B5052">
        <v>1</v>
      </c>
      <c r="C5052" t="s">
        <v>894</v>
      </c>
    </row>
    <row r="5053" spans="1:3" x14ac:dyDescent="0.25">
      <c r="A5053">
        <v>4321469</v>
      </c>
      <c r="B5053">
        <v>1</v>
      </c>
      <c r="C5053" t="s">
        <v>894</v>
      </c>
    </row>
    <row r="5054" spans="1:3" x14ac:dyDescent="0.25">
      <c r="A5054">
        <v>4321477</v>
      </c>
      <c r="B5054">
        <v>1</v>
      </c>
      <c r="C5054" t="s">
        <v>894</v>
      </c>
    </row>
    <row r="5055" spans="1:3" x14ac:dyDescent="0.25">
      <c r="A5055">
        <v>4321493</v>
      </c>
      <c r="B5055">
        <v>1</v>
      </c>
      <c r="C5055" t="s">
        <v>894</v>
      </c>
    </row>
    <row r="5056" spans="1:3" x14ac:dyDescent="0.25">
      <c r="A5056">
        <v>4321501</v>
      </c>
      <c r="B5056">
        <v>1</v>
      </c>
      <c r="C5056" t="s">
        <v>894</v>
      </c>
    </row>
    <row r="5057" spans="1:3" x14ac:dyDescent="0.25">
      <c r="A5057">
        <v>4321600</v>
      </c>
      <c r="B5057">
        <v>1</v>
      </c>
      <c r="C5057" t="s">
        <v>894</v>
      </c>
    </row>
    <row r="5058" spans="1:3" x14ac:dyDescent="0.25">
      <c r="A5058">
        <v>4321626</v>
      </c>
      <c r="B5058">
        <v>1</v>
      </c>
      <c r="C5058" t="s">
        <v>894</v>
      </c>
    </row>
    <row r="5059" spans="1:3" x14ac:dyDescent="0.25">
      <c r="A5059">
        <v>4321634</v>
      </c>
      <c r="B5059">
        <v>1</v>
      </c>
      <c r="C5059" t="s">
        <v>894</v>
      </c>
    </row>
    <row r="5060" spans="1:3" x14ac:dyDescent="0.25">
      <c r="A5060">
        <v>4321667</v>
      </c>
      <c r="B5060">
        <v>1</v>
      </c>
      <c r="C5060" t="s">
        <v>894</v>
      </c>
    </row>
    <row r="5061" spans="1:3" x14ac:dyDescent="0.25">
      <c r="A5061">
        <v>4321709</v>
      </c>
      <c r="B5061">
        <v>1</v>
      </c>
      <c r="C5061" t="s">
        <v>894</v>
      </c>
    </row>
    <row r="5062" spans="1:3" x14ac:dyDescent="0.25">
      <c r="A5062">
        <v>4321808</v>
      </c>
      <c r="B5062">
        <v>1</v>
      </c>
      <c r="C5062" t="s">
        <v>894</v>
      </c>
    </row>
    <row r="5063" spans="1:3" x14ac:dyDescent="0.25">
      <c r="A5063">
        <v>4321832</v>
      </c>
      <c r="B5063">
        <v>1</v>
      </c>
      <c r="C5063" t="s">
        <v>894</v>
      </c>
    </row>
    <row r="5064" spans="1:3" x14ac:dyDescent="0.25">
      <c r="A5064">
        <v>4321857</v>
      </c>
      <c r="B5064">
        <v>1</v>
      </c>
      <c r="C5064" t="s">
        <v>894</v>
      </c>
    </row>
    <row r="5065" spans="1:3" x14ac:dyDescent="0.25">
      <c r="A5065">
        <v>4321907</v>
      </c>
      <c r="B5065">
        <v>1</v>
      </c>
      <c r="C5065" t="s">
        <v>894</v>
      </c>
    </row>
    <row r="5066" spans="1:3" x14ac:dyDescent="0.25">
      <c r="A5066">
        <v>4321956</v>
      </c>
      <c r="B5066">
        <v>1</v>
      </c>
      <c r="C5066" t="s">
        <v>894</v>
      </c>
    </row>
    <row r="5067" spans="1:3" x14ac:dyDescent="0.25">
      <c r="A5067">
        <v>4322004</v>
      </c>
      <c r="B5067">
        <v>1</v>
      </c>
      <c r="C5067" t="s">
        <v>894</v>
      </c>
    </row>
    <row r="5068" spans="1:3" x14ac:dyDescent="0.25">
      <c r="A5068">
        <v>4322103</v>
      </c>
      <c r="B5068">
        <v>1</v>
      </c>
      <c r="C5068" t="s">
        <v>894</v>
      </c>
    </row>
    <row r="5069" spans="1:3" x14ac:dyDescent="0.25">
      <c r="A5069">
        <v>4322152</v>
      </c>
      <c r="B5069">
        <v>1</v>
      </c>
      <c r="C5069" t="s">
        <v>894</v>
      </c>
    </row>
    <row r="5070" spans="1:3" x14ac:dyDescent="0.25">
      <c r="A5070">
        <v>4322186</v>
      </c>
      <c r="B5070">
        <v>1</v>
      </c>
      <c r="C5070" t="s">
        <v>894</v>
      </c>
    </row>
    <row r="5071" spans="1:3" x14ac:dyDescent="0.25">
      <c r="A5071">
        <v>4322202</v>
      </c>
      <c r="B5071">
        <v>1</v>
      </c>
      <c r="C5071" t="s">
        <v>894</v>
      </c>
    </row>
    <row r="5072" spans="1:3" x14ac:dyDescent="0.25">
      <c r="A5072">
        <v>4322251</v>
      </c>
      <c r="B5072">
        <v>1</v>
      </c>
      <c r="C5072" t="s">
        <v>894</v>
      </c>
    </row>
    <row r="5073" spans="1:3" x14ac:dyDescent="0.25">
      <c r="A5073">
        <v>4322301</v>
      </c>
      <c r="B5073">
        <v>1</v>
      </c>
      <c r="C5073" t="s">
        <v>894</v>
      </c>
    </row>
    <row r="5074" spans="1:3" x14ac:dyDescent="0.25">
      <c r="A5074">
        <v>4322327</v>
      </c>
      <c r="B5074">
        <v>1</v>
      </c>
      <c r="C5074" t="s">
        <v>894</v>
      </c>
    </row>
    <row r="5075" spans="1:3" x14ac:dyDescent="0.25">
      <c r="A5075">
        <v>4322343</v>
      </c>
      <c r="B5075">
        <v>1</v>
      </c>
      <c r="C5075" t="s">
        <v>894</v>
      </c>
    </row>
    <row r="5076" spans="1:3" x14ac:dyDescent="0.25">
      <c r="A5076">
        <v>4322350</v>
      </c>
      <c r="B5076">
        <v>1</v>
      </c>
      <c r="C5076" t="s">
        <v>894</v>
      </c>
    </row>
    <row r="5077" spans="1:3" x14ac:dyDescent="0.25">
      <c r="A5077">
        <v>4322376</v>
      </c>
      <c r="B5077">
        <v>1</v>
      </c>
      <c r="C5077" t="s">
        <v>894</v>
      </c>
    </row>
    <row r="5078" spans="1:3" x14ac:dyDescent="0.25">
      <c r="A5078">
        <v>4322400</v>
      </c>
      <c r="B5078">
        <v>1</v>
      </c>
      <c r="C5078" t="s">
        <v>894</v>
      </c>
    </row>
    <row r="5079" spans="1:3" x14ac:dyDescent="0.25">
      <c r="A5079">
        <v>4322509</v>
      </c>
      <c r="B5079">
        <v>1</v>
      </c>
      <c r="C5079" t="s">
        <v>894</v>
      </c>
    </row>
    <row r="5080" spans="1:3" x14ac:dyDescent="0.25">
      <c r="A5080">
        <v>4322525</v>
      </c>
      <c r="B5080">
        <v>1</v>
      </c>
      <c r="C5080" t="s">
        <v>894</v>
      </c>
    </row>
    <row r="5081" spans="1:3" x14ac:dyDescent="0.25">
      <c r="A5081">
        <v>4322533</v>
      </c>
      <c r="B5081">
        <v>1</v>
      </c>
      <c r="C5081" t="s">
        <v>894</v>
      </c>
    </row>
    <row r="5082" spans="1:3" x14ac:dyDescent="0.25">
      <c r="A5082">
        <v>4322541</v>
      </c>
      <c r="B5082">
        <v>1</v>
      </c>
      <c r="C5082" t="s">
        <v>894</v>
      </c>
    </row>
    <row r="5083" spans="1:3" x14ac:dyDescent="0.25">
      <c r="A5083">
        <v>4322558</v>
      </c>
      <c r="B5083">
        <v>1</v>
      </c>
      <c r="C5083" t="s">
        <v>894</v>
      </c>
    </row>
    <row r="5084" spans="1:3" x14ac:dyDescent="0.25">
      <c r="A5084">
        <v>4322608</v>
      </c>
      <c r="B5084">
        <v>1</v>
      </c>
      <c r="C5084" t="s">
        <v>894</v>
      </c>
    </row>
    <row r="5085" spans="1:3" x14ac:dyDescent="0.25">
      <c r="A5085">
        <v>4322707</v>
      </c>
      <c r="B5085">
        <v>1</v>
      </c>
      <c r="C5085" t="s">
        <v>894</v>
      </c>
    </row>
    <row r="5086" spans="1:3" x14ac:dyDescent="0.25">
      <c r="A5086">
        <v>4322806</v>
      </c>
      <c r="B5086">
        <v>1</v>
      </c>
      <c r="C5086" t="s">
        <v>894</v>
      </c>
    </row>
    <row r="5087" spans="1:3" x14ac:dyDescent="0.25">
      <c r="A5087">
        <v>4322855</v>
      </c>
      <c r="B5087">
        <v>1</v>
      </c>
      <c r="C5087" t="s">
        <v>894</v>
      </c>
    </row>
    <row r="5088" spans="1:3" x14ac:dyDescent="0.25">
      <c r="A5088">
        <v>4322905</v>
      </c>
      <c r="B5088">
        <v>1</v>
      </c>
      <c r="C5088" t="s">
        <v>894</v>
      </c>
    </row>
    <row r="5089" spans="1:3" x14ac:dyDescent="0.25">
      <c r="A5089">
        <v>4323002</v>
      </c>
      <c r="B5089">
        <v>1</v>
      </c>
      <c r="C5089" t="s">
        <v>894</v>
      </c>
    </row>
    <row r="5090" spans="1:3" x14ac:dyDescent="0.25">
      <c r="A5090">
        <v>4323101</v>
      </c>
      <c r="B5090">
        <v>1</v>
      </c>
      <c r="C5090" t="s">
        <v>894</v>
      </c>
    </row>
    <row r="5091" spans="1:3" x14ac:dyDescent="0.25">
      <c r="A5091">
        <v>4323200</v>
      </c>
      <c r="B5091">
        <v>1</v>
      </c>
      <c r="C5091" t="s">
        <v>894</v>
      </c>
    </row>
    <row r="5092" spans="1:3" x14ac:dyDescent="0.25">
      <c r="A5092">
        <v>4323309</v>
      </c>
      <c r="B5092">
        <v>1</v>
      </c>
      <c r="C5092" t="s">
        <v>894</v>
      </c>
    </row>
    <row r="5093" spans="1:3" x14ac:dyDescent="0.25">
      <c r="A5093">
        <v>4323358</v>
      </c>
      <c r="B5093">
        <v>1</v>
      </c>
      <c r="C5093" t="s">
        <v>894</v>
      </c>
    </row>
    <row r="5094" spans="1:3" x14ac:dyDescent="0.25">
      <c r="A5094">
        <v>4323408</v>
      </c>
      <c r="B5094">
        <v>1</v>
      </c>
      <c r="C5094" t="s">
        <v>894</v>
      </c>
    </row>
    <row r="5095" spans="1:3" x14ac:dyDescent="0.25">
      <c r="A5095">
        <v>4323457</v>
      </c>
      <c r="B5095">
        <v>1</v>
      </c>
      <c r="C5095" t="s">
        <v>894</v>
      </c>
    </row>
    <row r="5096" spans="1:3" x14ac:dyDescent="0.25">
      <c r="A5096">
        <v>4323507</v>
      </c>
      <c r="B5096">
        <v>1</v>
      </c>
      <c r="C5096" t="s">
        <v>894</v>
      </c>
    </row>
    <row r="5097" spans="1:3" x14ac:dyDescent="0.25">
      <c r="A5097">
        <v>4323606</v>
      </c>
      <c r="B5097">
        <v>1</v>
      </c>
      <c r="C5097" t="s">
        <v>894</v>
      </c>
    </row>
    <row r="5098" spans="1:3" x14ac:dyDescent="0.25">
      <c r="A5098">
        <v>4323705</v>
      </c>
      <c r="B5098">
        <v>1</v>
      </c>
      <c r="C5098" t="s">
        <v>894</v>
      </c>
    </row>
    <row r="5099" spans="1:3" x14ac:dyDescent="0.25">
      <c r="A5099">
        <v>4323754</v>
      </c>
      <c r="B5099">
        <v>1</v>
      </c>
      <c r="C5099" t="s">
        <v>894</v>
      </c>
    </row>
    <row r="5100" spans="1:3" x14ac:dyDescent="0.25">
      <c r="A5100">
        <v>4323770</v>
      </c>
      <c r="B5100">
        <v>1</v>
      </c>
      <c r="C5100" t="s">
        <v>894</v>
      </c>
    </row>
    <row r="5101" spans="1:3" x14ac:dyDescent="0.25">
      <c r="A5101">
        <v>4323804</v>
      </c>
      <c r="B5101">
        <v>1</v>
      </c>
      <c r="C5101" t="s">
        <v>894</v>
      </c>
    </row>
    <row r="5102" spans="1:3" x14ac:dyDescent="0.25">
      <c r="A5102">
        <v>5000203</v>
      </c>
      <c r="B5102">
        <v>3</v>
      </c>
      <c r="C5102" t="s">
        <v>895</v>
      </c>
    </row>
    <row r="5103" spans="1:3" x14ac:dyDescent="0.25">
      <c r="A5103">
        <v>5000252</v>
      </c>
      <c r="B5103">
        <v>3</v>
      </c>
      <c r="C5103" t="s">
        <v>895</v>
      </c>
    </row>
    <row r="5104" spans="1:3" x14ac:dyDescent="0.25">
      <c r="A5104">
        <v>5000609</v>
      </c>
      <c r="B5104">
        <v>3</v>
      </c>
      <c r="C5104" t="s">
        <v>895</v>
      </c>
    </row>
    <row r="5105" spans="1:3" x14ac:dyDescent="0.25">
      <c r="A5105">
        <v>5000708</v>
      </c>
      <c r="B5105">
        <v>3</v>
      </c>
      <c r="C5105" t="s">
        <v>895</v>
      </c>
    </row>
    <row r="5106" spans="1:3" x14ac:dyDescent="0.25">
      <c r="A5106">
        <v>5000807</v>
      </c>
      <c r="B5106">
        <v>3</v>
      </c>
      <c r="C5106" t="s">
        <v>895</v>
      </c>
    </row>
    <row r="5107" spans="1:3" x14ac:dyDescent="0.25">
      <c r="A5107">
        <v>5000856</v>
      </c>
      <c r="B5107">
        <v>3</v>
      </c>
      <c r="C5107" t="s">
        <v>895</v>
      </c>
    </row>
    <row r="5108" spans="1:3" x14ac:dyDescent="0.25">
      <c r="A5108">
        <v>5000906</v>
      </c>
      <c r="B5108">
        <v>3</v>
      </c>
      <c r="C5108" t="s">
        <v>895</v>
      </c>
    </row>
    <row r="5109" spans="1:3" x14ac:dyDescent="0.25">
      <c r="A5109">
        <v>5001003</v>
      </c>
      <c r="B5109">
        <v>3</v>
      </c>
      <c r="C5109" t="s">
        <v>895</v>
      </c>
    </row>
    <row r="5110" spans="1:3" x14ac:dyDescent="0.25">
      <c r="A5110">
        <v>5001102</v>
      </c>
      <c r="B5110">
        <v>3</v>
      </c>
      <c r="C5110" t="s">
        <v>895</v>
      </c>
    </row>
    <row r="5111" spans="1:3" x14ac:dyDescent="0.25">
      <c r="A5111">
        <v>5001243</v>
      </c>
      <c r="B5111">
        <v>3</v>
      </c>
      <c r="C5111" t="s">
        <v>895</v>
      </c>
    </row>
    <row r="5112" spans="1:3" x14ac:dyDescent="0.25">
      <c r="A5112">
        <v>5001508</v>
      </c>
      <c r="B5112">
        <v>3</v>
      </c>
      <c r="C5112" t="s">
        <v>895</v>
      </c>
    </row>
    <row r="5113" spans="1:3" x14ac:dyDescent="0.25">
      <c r="A5113">
        <v>5001904</v>
      </c>
      <c r="B5113">
        <v>3</v>
      </c>
      <c r="C5113" t="s">
        <v>895</v>
      </c>
    </row>
    <row r="5114" spans="1:3" x14ac:dyDescent="0.25">
      <c r="A5114">
        <v>5002001</v>
      </c>
      <c r="B5114">
        <v>3</v>
      </c>
      <c r="C5114" t="s">
        <v>895</v>
      </c>
    </row>
    <row r="5115" spans="1:3" x14ac:dyDescent="0.25">
      <c r="A5115">
        <v>5002100</v>
      </c>
      <c r="B5115">
        <v>3</v>
      </c>
      <c r="C5115" t="s">
        <v>895</v>
      </c>
    </row>
    <row r="5116" spans="1:3" x14ac:dyDescent="0.25">
      <c r="A5116">
        <v>5002159</v>
      </c>
      <c r="B5116">
        <v>3</v>
      </c>
      <c r="C5116" t="s">
        <v>895</v>
      </c>
    </row>
    <row r="5117" spans="1:3" x14ac:dyDescent="0.25">
      <c r="A5117">
        <v>5002209</v>
      </c>
      <c r="B5117">
        <v>3</v>
      </c>
      <c r="C5117" t="s">
        <v>895</v>
      </c>
    </row>
    <row r="5118" spans="1:3" x14ac:dyDescent="0.25">
      <c r="A5118">
        <v>5002308</v>
      </c>
      <c r="B5118">
        <v>3</v>
      </c>
      <c r="C5118" t="s">
        <v>895</v>
      </c>
    </row>
    <row r="5119" spans="1:3" x14ac:dyDescent="0.25">
      <c r="A5119">
        <v>5002407</v>
      </c>
      <c r="B5119">
        <v>3</v>
      </c>
      <c r="C5119" t="s">
        <v>895</v>
      </c>
    </row>
    <row r="5120" spans="1:3" x14ac:dyDescent="0.25">
      <c r="A5120">
        <v>5002605</v>
      </c>
      <c r="B5120">
        <v>3</v>
      </c>
      <c r="C5120" t="s">
        <v>895</v>
      </c>
    </row>
    <row r="5121" spans="1:3" x14ac:dyDescent="0.25">
      <c r="A5121">
        <v>5002704</v>
      </c>
      <c r="B5121">
        <v>3</v>
      </c>
      <c r="C5121" t="s">
        <v>895</v>
      </c>
    </row>
    <row r="5122" spans="1:3" x14ac:dyDescent="0.25">
      <c r="A5122">
        <v>5002803</v>
      </c>
      <c r="B5122">
        <v>3</v>
      </c>
      <c r="C5122" t="s">
        <v>895</v>
      </c>
    </row>
    <row r="5123" spans="1:3" x14ac:dyDescent="0.25">
      <c r="A5123">
        <v>5002902</v>
      </c>
      <c r="B5123">
        <v>3</v>
      </c>
      <c r="C5123" t="s">
        <v>895</v>
      </c>
    </row>
    <row r="5124" spans="1:3" x14ac:dyDescent="0.25">
      <c r="A5124">
        <v>5002951</v>
      </c>
      <c r="B5124">
        <v>3</v>
      </c>
      <c r="C5124" t="s">
        <v>895</v>
      </c>
    </row>
    <row r="5125" spans="1:3" x14ac:dyDescent="0.25">
      <c r="A5125">
        <v>5003108</v>
      </c>
      <c r="B5125">
        <v>3</v>
      </c>
      <c r="C5125" t="s">
        <v>895</v>
      </c>
    </row>
    <row r="5126" spans="1:3" x14ac:dyDescent="0.25">
      <c r="A5126">
        <v>5003157</v>
      </c>
      <c r="B5126">
        <v>3</v>
      </c>
      <c r="C5126" t="s">
        <v>895</v>
      </c>
    </row>
    <row r="5127" spans="1:3" x14ac:dyDescent="0.25">
      <c r="A5127">
        <v>5003207</v>
      </c>
      <c r="B5127">
        <v>3</v>
      </c>
      <c r="C5127" t="s">
        <v>895</v>
      </c>
    </row>
    <row r="5128" spans="1:3" x14ac:dyDescent="0.25">
      <c r="A5128">
        <v>5003256</v>
      </c>
      <c r="B5128">
        <v>3</v>
      </c>
      <c r="C5128" t="s">
        <v>895</v>
      </c>
    </row>
    <row r="5129" spans="1:3" x14ac:dyDescent="0.25">
      <c r="A5129">
        <v>5003306</v>
      </c>
      <c r="B5129">
        <v>3</v>
      </c>
      <c r="C5129" t="s">
        <v>895</v>
      </c>
    </row>
    <row r="5130" spans="1:3" x14ac:dyDescent="0.25">
      <c r="A5130">
        <v>5003454</v>
      </c>
      <c r="B5130">
        <v>3</v>
      </c>
      <c r="C5130" t="s">
        <v>895</v>
      </c>
    </row>
    <row r="5131" spans="1:3" x14ac:dyDescent="0.25">
      <c r="A5131">
        <v>5003488</v>
      </c>
      <c r="B5131">
        <v>3</v>
      </c>
      <c r="C5131" t="s">
        <v>895</v>
      </c>
    </row>
    <row r="5132" spans="1:3" x14ac:dyDescent="0.25">
      <c r="A5132">
        <v>5003504</v>
      </c>
      <c r="B5132">
        <v>3</v>
      </c>
      <c r="C5132" t="s">
        <v>895</v>
      </c>
    </row>
    <row r="5133" spans="1:3" x14ac:dyDescent="0.25">
      <c r="A5133">
        <v>5003702</v>
      </c>
      <c r="B5133">
        <v>3</v>
      </c>
      <c r="C5133" t="s">
        <v>895</v>
      </c>
    </row>
    <row r="5134" spans="1:3" x14ac:dyDescent="0.25">
      <c r="A5134">
        <v>5003751</v>
      </c>
      <c r="B5134">
        <v>3</v>
      </c>
      <c r="C5134" t="s">
        <v>895</v>
      </c>
    </row>
    <row r="5135" spans="1:3" x14ac:dyDescent="0.25">
      <c r="A5135">
        <v>5003801</v>
      </c>
      <c r="B5135">
        <v>3</v>
      </c>
      <c r="C5135" t="s">
        <v>895</v>
      </c>
    </row>
    <row r="5136" spans="1:3" x14ac:dyDescent="0.25">
      <c r="A5136">
        <v>5003900</v>
      </c>
      <c r="B5136">
        <v>3</v>
      </c>
      <c r="C5136" t="s">
        <v>895</v>
      </c>
    </row>
    <row r="5137" spans="1:3" x14ac:dyDescent="0.25">
      <c r="A5137">
        <v>5004007</v>
      </c>
      <c r="B5137">
        <v>3</v>
      </c>
      <c r="C5137" t="s">
        <v>895</v>
      </c>
    </row>
    <row r="5138" spans="1:3" x14ac:dyDescent="0.25">
      <c r="A5138">
        <v>5004106</v>
      </c>
      <c r="B5138">
        <v>3</v>
      </c>
      <c r="C5138" t="s">
        <v>895</v>
      </c>
    </row>
    <row r="5139" spans="1:3" x14ac:dyDescent="0.25">
      <c r="A5139">
        <v>5004304</v>
      </c>
      <c r="B5139">
        <v>3</v>
      </c>
      <c r="C5139" t="s">
        <v>895</v>
      </c>
    </row>
    <row r="5140" spans="1:3" x14ac:dyDescent="0.25">
      <c r="A5140">
        <v>5004403</v>
      </c>
      <c r="B5140">
        <v>3</v>
      </c>
      <c r="C5140" t="s">
        <v>895</v>
      </c>
    </row>
    <row r="5141" spans="1:3" x14ac:dyDescent="0.25">
      <c r="A5141">
        <v>5004502</v>
      </c>
      <c r="B5141">
        <v>3</v>
      </c>
      <c r="C5141" t="s">
        <v>895</v>
      </c>
    </row>
    <row r="5142" spans="1:3" x14ac:dyDescent="0.25">
      <c r="A5142">
        <v>5004601</v>
      </c>
      <c r="B5142">
        <v>3</v>
      </c>
      <c r="C5142" t="s">
        <v>895</v>
      </c>
    </row>
    <row r="5143" spans="1:3" x14ac:dyDescent="0.25">
      <c r="A5143">
        <v>5004700</v>
      </c>
      <c r="B5143">
        <v>3</v>
      </c>
      <c r="C5143" t="s">
        <v>895</v>
      </c>
    </row>
    <row r="5144" spans="1:3" x14ac:dyDescent="0.25">
      <c r="A5144">
        <v>5004809</v>
      </c>
      <c r="B5144">
        <v>3</v>
      </c>
      <c r="C5144" t="s">
        <v>895</v>
      </c>
    </row>
    <row r="5145" spans="1:3" x14ac:dyDescent="0.25">
      <c r="A5145">
        <v>5004908</v>
      </c>
      <c r="B5145">
        <v>3</v>
      </c>
      <c r="C5145" t="s">
        <v>895</v>
      </c>
    </row>
    <row r="5146" spans="1:3" x14ac:dyDescent="0.25">
      <c r="A5146">
        <v>5005004</v>
      </c>
      <c r="B5146">
        <v>3</v>
      </c>
      <c r="C5146" t="s">
        <v>895</v>
      </c>
    </row>
    <row r="5147" spans="1:3" x14ac:dyDescent="0.25">
      <c r="A5147">
        <v>5005103</v>
      </c>
      <c r="B5147">
        <v>3</v>
      </c>
      <c r="C5147" t="s">
        <v>895</v>
      </c>
    </row>
    <row r="5148" spans="1:3" x14ac:dyDescent="0.25">
      <c r="A5148">
        <v>5005152</v>
      </c>
      <c r="B5148">
        <v>3</v>
      </c>
      <c r="C5148" t="s">
        <v>895</v>
      </c>
    </row>
    <row r="5149" spans="1:3" x14ac:dyDescent="0.25">
      <c r="A5149">
        <v>5005202</v>
      </c>
      <c r="B5149">
        <v>3</v>
      </c>
      <c r="C5149" t="s">
        <v>895</v>
      </c>
    </row>
    <row r="5150" spans="1:3" x14ac:dyDescent="0.25">
      <c r="A5150">
        <v>5005251</v>
      </c>
      <c r="B5150">
        <v>3</v>
      </c>
      <c r="C5150" t="s">
        <v>895</v>
      </c>
    </row>
    <row r="5151" spans="1:3" x14ac:dyDescent="0.25">
      <c r="A5151">
        <v>5005400</v>
      </c>
      <c r="B5151">
        <v>3</v>
      </c>
      <c r="C5151" t="s">
        <v>895</v>
      </c>
    </row>
    <row r="5152" spans="1:3" x14ac:dyDescent="0.25">
      <c r="A5152">
        <v>5005608</v>
      </c>
      <c r="B5152">
        <v>3</v>
      </c>
      <c r="C5152" t="s">
        <v>895</v>
      </c>
    </row>
    <row r="5153" spans="1:3" x14ac:dyDescent="0.25">
      <c r="A5153">
        <v>5005681</v>
      </c>
      <c r="B5153">
        <v>3</v>
      </c>
      <c r="C5153" t="s">
        <v>895</v>
      </c>
    </row>
    <row r="5154" spans="1:3" x14ac:dyDescent="0.25">
      <c r="A5154">
        <v>5005707</v>
      </c>
      <c r="B5154">
        <v>3</v>
      </c>
      <c r="C5154" t="s">
        <v>895</v>
      </c>
    </row>
    <row r="5155" spans="1:3" x14ac:dyDescent="0.25">
      <c r="A5155">
        <v>5005806</v>
      </c>
      <c r="B5155">
        <v>3</v>
      </c>
      <c r="C5155" t="s">
        <v>895</v>
      </c>
    </row>
    <row r="5156" spans="1:3" x14ac:dyDescent="0.25">
      <c r="A5156">
        <v>5006002</v>
      </c>
      <c r="B5156">
        <v>3</v>
      </c>
      <c r="C5156" t="s">
        <v>895</v>
      </c>
    </row>
    <row r="5157" spans="1:3" x14ac:dyDescent="0.25">
      <c r="A5157">
        <v>5006200</v>
      </c>
      <c r="B5157">
        <v>3</v>
      </c>
      <c r="C5157" t="s">
        <v>895</v>
      </c>
    </row>
    <row r="5158" spans="1:3" x14ac:dyDescent="0.25">
      <c r="A5158">
        <v>5006259</v>
      </c>
      <c r="B5158">
        <v>3</v>
      </c>
      <c r="C5158" t="s">
        <v>895</v>
      </c>
    </row>
    <row r="5159" spans="1:3" x14ac:dyDescent="0.25">
      <c r="A5159">
        <v>5006309</v>
      </c>
      <c r="B5159">
        <v>3</v>
      </c>
      <c r="C5159" t="s">
        <v>895</v>
      </c>
    </row>
    <row r="5160" spans="1:3" x14ac:dyDescent="0.25">
      <c r="A5160">
        <v>5006358</v>
      </c>
      <c r="B5160">
        <v>3</v>
      </c>
      <c r="C5160" t="s">
        <v>895</v>
      </c>
    </row>
    <row r="5161" spans="1:3" x14ac:dyDescent="0.25">
      <c r="A5161">
        <v>5006408</v>
      </c>
      <c r="B5161">
        <v>3</v>
      </c>
      <c r="C5161" t="s">
        <v>895</v>
      </c>
    </row>
    <row r="5162" spans="1:3" x14ac:dyDescent="0.25">
      <c r="A5162">
        <v>5006606</v>
      </c>
      <c r="B5162">
        <v>3</v>
      </c>
      <c r="C5162" t="s">
        <v>895</v>
      </c>
    </row>
    <row r="5163" spans="1:3" x14ac:dyDescent="0.25">
      <c r="A5163">
        <v>5006903</v>
      </c>
      <c r="B5163">
        <v>3</v>
      </c>
      <c r="C5163" t="s">
        <v>895</v>
      </c>
    </row>
    <row r="5164" spans="1:3" x14ac:dyDescent="0.25">
      <c r="A5164">
        <v>5007109</v>
      </c>
      <c r="B5164">
        <v>3</v>
      </c>
      <c r="C5164" t="s">
        <v>895</v>
      </c>
    </row>
    <row r="5165" spans="1:3" x14ac:dyDescent="0.25">
      <c r="A5165">
        <v>5007208</v>
      </c>
      <c r="B5165">
        <v>3</v>
      </c>
      <c r="C5165" t="s">
        <v>895</v>
      </c>
    </row>
    <row r="5166" spans="1:3" x14ac:dyDescent="0.25">
      <c r="A5166">
        <v>5007307</v>
      </c>
      <c r="B5166">
        <v>3</v>
      </c>
      <c r="C5166" t="s">
        <v>895</v>
      </c>
    </row>
    <row r="5167" spans="1:3" x14ac:dyDescent="0.25">
      <c r="A5167">
        <v>5007406</v>
      </c>
      <c r="B5167">
        <v>3</v>
      </c>
      <c r="C5167" t="s">
        <v>895</v>
      </c>
    </row>
    <row r="5168" spans="1:3" x14ac:dyDescent="0.25">
      <c r="A5168">
        <v>5007505</v>
      </c>
      <c r="B5168">
        <v>3</v>
      </c>
      <c r="C5168" t="s">
        <v>895</v>
      </c>
    </row>
    <row r="5169" spans="1:3" x14ac:dyDescent="0.25">
      <c r="A5169">
        <v>5007554</v>
      </c>
      <c r="B5169">
        <v>3</v>
      </c>
      <c r="C5169" t="s">
        <v>895</v>
      </c>
    </row>
    <row r="5170" spans="1:3" x14ac:dyDescent="0.25">
      <c r="A5170">
        <v>5007695</v>
      </c>
      <c r="B5170">
        <v>3</v>
      </c>
      <c r="C5170" t="s">
        <v>895</v>
      </c>
    </row>
    <row r="5171" spans="1:3" x14ac:dyDescent="0.25">
      <c r="A5171">
        <v>5007703</v>
      </c>
      <c r="B5171">
        <v>3</v>
      </c>
      <c r="C5171" t="s">
        <v>895</v>
      </c>
    </row>
    <row r="5172" spans="1:3" x14ac:dyDescent="0.25">
      <c r="A5172">
        <v>5007802</v>
      </c>
      <c r="B5172">
        <v>3</v>
      </c>
      <c r="C5172" t="s">
        <v>895</v>
      </c>
    </row>
    <row r="5173" spans="1:3" x14ac:dyDescent="0.25">
      <c r="A5173">
        <v>5007901</v>
      </c>
      <c r="B5173">
        <v>3</v>
      </c>
      <c r="C5173" t="s">
        <v>895</v>
      </c>
    </row>
    <row r="5174" spans="1:3" x14ac:dyDescent="0.25">
      <c r="A5174">
        <v>5007935</v>
      </c>
      <c r="B5174">
        <v>3</v>
      </c>
      <c r="C5174" t="s">
        <v>895</v>
      </c>
    </row>
    <row r="5175" spans="1:3" x14ac:dyDescent="0.25">
      <c r="A5175">
        <v>5007950</v>
      </c>
      <c r="B5175">
        <v>3</v>
      </c>
      <c r="C5175" t="s">
        <v>895</v>
      </c>
    </row>
    <row r="5176" spans="1:3" x14ac:dyDescent="0.25">
      <c r="A5176">
        <v>5007976</v>
      </c>
      <c r="B5176">
        <v>3</v>
      </c>
      <c r="C5176" t="s">
        <v>895</v>
      </c>
    </row>
    <row r="5177" spans="1:3" x14ac:dyDescent="0.25">
      <c r="A5177">
        <v>5008008</v>
      </c>
      <c r="B5177">
        <v>3</v>
      </c>
      <c r="C5177" t="s">
        <v>895</v>
      </c>
    </row>
    <row r="5178" spans="1:3" x14ac:dyDescent="0.25">
      <c r="A5178">
        <v>5008305</v>
      </c>
      <c r="B5178">
        <v>3</v>
      </c>
      <c r="C5178" t="s">
        <v>895</v>
      </c>
    </row>
    <row r="5179" spans="1:3" x14ac:dyDescent="0.25">
      <c r="A5179">
        <v>5008404</v>
      </c>
      <c r="B5179">
        <v>3</v>
      </c>
      <c r="C5179" t="s">
        <v>895</v>
      </c>
    </row>
    <row r="5180" spans="1:3" x14ac:dyDescent="0.25">
      <c r="A5180">
        <v>5100102</v>
      </c>
      <c r="B5180">
        <v>3</v>
      </c>
      <c r="C5180" t="s">
        <v>896</v>
      </c>
    </row>
    <row r="5181" spans="1:3" x14ac:dyDescent="0.25">
      <c r="A5181">
        <v>5100201</v>
      </c>
      <c r="B5181">
        <v>3</v>
      </c>
      <c r="C5181" t="s">
        <v>896</v>
      </c>
    </row>
    <row r="5182" spans="1:3" x14ac:dyDescent="0.25">
      <c r="A5182">
        <v>5100250</v>
      </c>
      <c r="B5182">
        <v>4</v>
      </c>
      <c r="C5182" t="s">
        <v>896</v>
      </c>
    </row>
    <row r="5183" spans="1:3" x14ac:dyDescent="0.25">
      <c r="A5183">
        <v>5100300</v>
      </c>
      <c r="B5183">
        <v>3</v>
      </c>
      <c r="C5183" t="s">
        <v>896</v>
      </c>
    </row>
    <row r="5184" spans="1:3" x14ac:dyDescent="0.25">
      <c r="A5184">
        <v>5100359</v>
      </c>
      <c r="B5184" t="s">
        <v>902</v>
      </c>
      <c r="C5184" t="s">
        <v>896</v>
      </c>
    </row>
    <row r="5185" spans="1:3" x14ac:dyDescent="0.25">
      <c r="A5185">
        <v>5100409</v>
      </c>
      <c r="B5185">
        <v>3</v>
      </c>
      <c r="C5185" t="s">
        <v>896</v>
      </c>
    </row>
    <row r="5186" spans="1:3" x14ac:dyDescent="0.25">
      <c r="A5186">
        <v>5100508</v>
      </c>
      <c r="B5186" t="s">
        <v>902</v>
      </c>
      <c r="C5186" t="s">
        <v>896</v>
      </c>
    </row>
    <row r="5187" spans="1:3" x14ac:dyDescent="0.25">
      <c r="A5187">
        <v>5100607</v>
      </c>
      <c r="B5187">
        <v>3</v>
      </c>
      <c r="C5187" t="s">
        <v>896</v>
      </c>
    </row>
    <row r="5188" spans="1:3" x14ac:dyDescent="0.25">
      <c r="A5188">
        <v>5100805</v>
      </c>
      <c r="B5188">
        <v>4</v>
      </c>
      <c r="C5188" t="s">
        <v>896</v>
      </c>
    </row>
    <row r="5189" spans="1:3" x14ac:dyDescent="0.25">
      <c r="A5189">
        <v>5101001</v>
      </c>
      <c r="B5189">
        <v>3</v>
      </c>
      <c r="C5189" t="s">
        <v>896</v>
      </c>
    </row>
    <row r="5190" spans="1:3" x14ac:dyDescent="0.25">
      <c r="A5190">
        <v>5101209</v>
      </c>
      <c r="B5190">
        <v>3</v>
      </c>
      <c r="C5190" t="s">
        <v>896</v>
      </c>
    </row>
    <row r="5191" spans="1:3" x14ac:dyDescent="0.25">
      <c r="A5191">
        <v>5101258</v>
      </c>
      <c r="B5191" t="s">
        <v>902</v>
      </c>
      <c r="C5191" t="s">
        <v>896</v>
      </c>
    </row>
    <row r="5192" spans="1:3" x14ac:dyDescent="0.25">
      <c r="A5192">
        <v>5101308</v>
      </c>
      <c r="B5192" t="s">
        <v>902</v>
      </c>
      <c r="C5192" t="s">
        <v>896</v>
      </c>
    </row>
    <row r="5193" spans="1:3" x14ac:dyDescent="0.25">
      <c r="A5193">
        <v>5101407</v>
      </c>
      <c r="B5193">
        <v>4</v>
      </c>
      <c r="C5193" t="s">
        <v>896</v>
      </c>
    </row>
    <row r="5194" spans="1:3" x14ac:dyDescent="0.25">
      <c r="A5194">
        <v>5101605</v>
      </c>
      <c r="B5194">
        <v>3</v>
      </c>
      <c r="C5194" t="s">
        <v>896</v>
      </c>
    </row>
    <row r="5195" spans="1:3" x14ac:dyDescent="0.25">
      <c r="A5195">
        <v>5101704</v>
      </c>
      <c r="B5195" t="s">
        <v>902</v>
      </c>
      <c r="C5195" t="s">
        <v>896</v>
      </c>
    </row>
    <row r="5196" spans="1:3" x14ac:dyDescent="0.25">
      <c r="A5196">
        <v>5101803</v>
      </c>
      <c r="B5196">
        <v>3</v>
      </c>
      <c r="C5196" t="s">
        <v>896</v>
      </c>
    </row>
    <row r="5197" spans="1:3" x14ac:dyDescent="0.25">
      <c r="A5197">
        <v>5101852</v>
      </c>
      <c r="B5197" t="s">
        <v>902</v>
      </c>
      <c r="C5197" t="s">
        <v>896</v>
      </c>
    </row>
    <row r="5198" spans="1:3" x14ac:dyDescent="0.25">
      <c r="A5198">
        <v>5101902</v>
      </c>
      <c r="B5198" t="s">
        <v>902</v>
      </c>
      <c r="C5198" t="s">
        <v>896</v>
      </c>
    </row>
    <row r="5199" spans="1:3" x14ac:dyDescent="0.25">
      <c r="A5199">
        <v>5102504</v>
      </c>
      <c r="B5199" t="s">
        <v>902</v>
      </c>
      <c r="C5199" t="s">
        <v>896</v>
      </c>
    </row>
    <row r="5200" spans="1:3" x14ac:dyDescent="0.25">
      <c r="A5200">
        <v>5102603</v>
      </c>
      <c r="B5200">
        <v>3</v>
      </c>
      <c r="C5200" t="s">
        <v>896</v>
      </c>
    </row>
    <row r="5201" spans="1:3" x14ac:dyDescent="0.25">
      <c r="A5201">
        <v>5102637</v>
      </c>
      <c r="B5201" t="s">
        <v>902</v>
      </c>
      <c r="C5201" t="s">
        <v>896</v>
      </c>
    </row>
    <row r="5202" spans="1:3" x14ac:dyDescent="0.25">
      <c r="A5202">
        <v>5102678</v>
      </c>
      <c r="B5202">
        <v>3</v>
      </c>
      <c r="C5202" t="s">
        <v>896</v>
      </c>
    </row>
    <row r="5203" spans="1:3" x14ac:dyDescent="0.25">
      <c r="A5203">
        <v>5102686</v>
      </c>
      <c r="B5203" t="s">
        <v>902</v>
      </c>
      <c r="C5203" t="s">
        <v>896</v>
      </c>
    </row>
    <row r="5204" spans="1:3" x14ac:dyDescent="0.25">
      <c r="A5204">
        <v>5102694</v>
      </c>
      <c r="B5204" t="s">
        <v>902</v>
      </c>
      <c r="C5204" t="s">
        <v>896</v>
      </c>
    </row>
    <row r="5205" spans="1:3" x14ac:dyDescent="0.25">
      <c r="A5205">
        <v>5102702</v>
      </c>
      <c r="B5205" t="s">
        <v>902</v>
      </c>
      <c r="C5205" t="s">
        <v>896</v>
      </c>
    </row>
    <row r="5206" spans="1:3" x14ac:dyDescent="0.25">
      <c r="A5206">
        <v>5102793</v>
      </c>
      <c r="B5206">
        <v>4</v>
      </c>
      <c r="C5206" t="s">
        <v>896</v>
      </c>
    </row>
    <row r="5207" spans="1:3" x14ac:dyDescent="0.25">
      <c r="A5207">
        <v>5102850</v>
      </c>
      <c r="B5207">
        <v>4</v>
      </c>
      <c r="C5207" t="s">
        <v>896</v>
      </c>
    </row>
    <row r="5208" spans="1:3" x14ac:dyDescent="0.25">
      <c r="A5208">
        <v>5103007</v>
      </c>
      <c r="B5208">
        <v>3</v>
      </c>
      <c r="C5208" t="s">
        <v>896</v>
      </c>
    </row>
    <row r="5209" spans="1:3" x14ac:dyDescent="0.25">
      <c r="A5209">
        <v>5103056</v>
      </c>
      <c r="B5209">
        <v>4</v>
      </c>
      <c r="C5209" t="s">
        <v>896</v>
      </c>
    </row>
    <row r="5210" spans="1:3" x14ac:dyDescent="0.25">
      <c r="A5210">
        <v>5103106</v>
      </c>
      <c r="B5210">
        <v>3</v>
      </c>
      <c r="C5210" t="s">
        <v>896</v>
      </c>
    </row>
    <row r="5211" spans="1:3" x14ac:dyDescent="0.25">
      <c r="A5211">
        <v>5103205</v>
      </c>
      <c r="B5211">
        <v>4</v>
      </c>
      <c r="C5211" t="s">
        <v>896</v>
      </c>
    </row>
    <row r="5212" spans="1:3" x14ac:dyDescent="0.25">
      <c r="A5212">
        <v>5103254</v>
      </c>
      <c r="B5212">
        <v>4</v>
      </c>
      <c r="C5212" t="s">
        <v>896</v>
      </c>
    </row>
    <row r="5213" spans="1:3" x14ac:dyDescent="0.25">
      <c r="A5213">
        <v>5103304</v>
      </c>
      <c r="B5213" t="s">
        <v>902</v>
      </c>
      <c r="C5213" t="s">
        <v>896</v>
      </c>
    </row>
    <row r="5214" spans="1:3" x14ac:dyDescent="0.25">
      <c r="A5214">
        <v>5103353</v>
      </c>
      <c r="B5214" t="s">
        <v>902</v>
      </c>
      <c r="C5214" t="s">
        <v>896</v>
      </c>
    </row>
    <row r="5215" spans="1:3" x14ac:dyDescent="0.25">
      <c r="A5215">
        <v>5103361</v>
      </c>
      <c r="B5215" t="s">
        <v>902</v>
      </c>
      <c r="C5215" t="s">
        <v>896</v>
      </c>
    </row>
    <row r="5216" spans="1:3" x14ac:dyDescent="0.25">
      <c r="A5216">
        <v>5103379</v>
      </c>
      <c r="B5216">
        <v>4</v>
      </c>
      <c r="C5216" t="s">
        <v>896</v>
      </c>
    </row>
    <row r="5217" spans="1:3" x14ac:dyDescent="0.25">
      <c r="A5217">
        <v>5103403</v>
      </c>
      <c r="B5217">
        <v>3</v>
      </c>
      <c r="C5217" t="s">
        <v>896</v>
      </c>
    </row>
    <row r="5218" spans="1:3" x14ac:dyDescent="0.25">
      <c r="A5218">
        <v>5103437</v>
      </c>
      <c r="B5218" t="s">
        <v>902</v>
      </c>
      <c r="C5218" t="s">
        <v>896</v>
      </c>
    </row>
    <row r="5219" spans="1:3" x14ac:dyDescent="0.25">
      <c r="A5219">
        <v>5103452</v>
      </c>
      <c r="B5219" t="s">
        <v>902</v>
      </c>
      <c r="C5219" t="s">
        <v>896</v>
      </c>
    </row>
    <row r="5220" spans="1:3" x14ac:dyDescent="0.25">
      <c r="A5220">
        <v>5103502</v>
      </c>
      <c r="B5220" t="s">
        <v>902</v>
      </c>
      <c r="C5220" t="s">
        <v>896</v>
      </c>
    </row>
    <row r="5221" spans="1:3" x14ac:dyDescent="0.25">
      <c r="A5221">
        <v>5103601</v>
      </c>
      <c r="B5221">
        <v>3</v>
      </c>
      <c r="C5221" t="s">
        <v>896</v>
      </c>
    </row>
    <row r="5222" spans="1:3" x14ac:dyDescent="0.25">
      <c r="A5222">
        <v>5103700</v>
      </c>
      <c r="B5222" t="s">
        <v>902</v>
      </c>
      <c r="C5222" t="s">
        <v>896</v>
      </c>
    </row>
    <row r="5223" spans="1:3" x14ac:dyDescent="0.25">
      <c r="A5223">
        <v>5103809</v>
      </c>
      <c r="B5223" t="s">
        <v>902</v>
      </c>
      <c r="C5223" t="s">
        <v>896</v>
      </c>
    </row>
    <row r="5224" spans="1:3" x14ac:dyDescent="0.25">
      <c r="A5224">
        <v>5103858</v>
      </c>
      <c r="B5224" t="s">
        <v>902</v>
      </c>
      <c r="C5224" t="s">
        <v>896</v>
      </c>
    </row>
    <row r="5225" spans="1:3" x14ac:dyDescent="0.25">
      <c r="A5225">
        <v>5103908</v>
      </c>
      <c r="B5225">
        <v>3</v>
      </c>
      <c r="C5225" t="s">
        <v>896</v>
      </c>
    </row>
    <row r="5226" spans="1:3" x14ac:dyDescent="0.25">
      <c r="A5226">
        <v>5103957</v>
      </c>
      <c r="B5226" t="s">
        <v>902</v>
      </c>
      <c r="C5226" t="s">
        <v>896</v>
      </c>
    </row>
    <row r="5227" spans="1:3" x14ac:dyDescent="0.25">
      <c r="A5227">
        <v>5104104</v>
      </c>
      <c r="B5227">
        <v>4</v>
      </c>
      <c r="C5227" t="s">
        <v>896</v>
      </c>
    </row>
    <row r="5228" spans="1:3" x14ac:dyDescent="0.25">
      <c r="A5228">
        <v>5104203</v>
      </c>
      <c r="B5228">
        <v>3</v>
      </c>
      <c r="C5228" t="s">
        <v>896</v>
      </c>
    </row>
    <row r="5229" spans="1:3" x14ac:dyDescent="0.25">
      <c r="A5229">
        <v>5104500</v>
      </c>
      <c r="B5229">
        <v>4</v>
      </c>
      <c r="C5229" t="s">
        <v>896</v>
      </c>
    </row>
    <row r="5230" spans="1:3" x14ac:dyDescent="0.25">
      <c r="A5230">
        <v>5104526</v>
      </c>
      <c r="B5230" t="s">
        <v>902</v>
      </c>
      <c r="C5230" t="s">
        <v>896</v>
      </c>
    </row>
    <row r="5231" spans="1:3" x14ac:dyDescent="0.25">
      <c r="A5231">
        <v>5104542</v>
      </c>
      <c r="B5231">
        <v>4</v>
      </c>
      <c r="C5231" t="s">
        <v>896</v>
      </c>
    </row>
    <row r="5232" spans="1:3" x14ac:dyDescent="0.25">
      <c r="A5232">
        <v>5104559</v>
      </c>
      <c r="B5232">
        <v>4</v>
      </c>
      <c r="C5232" t="s">
        <v>896</v>
      </c>
    </row>
    <row r="5233" spans="1:3" x14ac:dyDescent="0.25">
      <c r="A5233">
        <v>5104609</v>
      </c>
      <c r="B5233">
        <v>3</v>
      </c>
      <c r="C5233" t="s">
        <v>896</v>
      </c>
    </row>
    <row r="5234" spans="1:3" x14ac:dyDescent="0.25">
      <c r="A5234">
        <v>5104807</v>
      </c>
      <c r="B5234">
        <v>3</v>
      </c>
      <c r="C5234" t="s">
        <v>896</v>
      </c>
    </row>
    <row r="5235" spans="1:3" x14ac:dyDescent="0.25">
      <c r="A5235">
        <v>5104906</v>
      </c>
      <c r="B5235">
        <v>3</v>
      </c>
      <c r="C5235" t="s">
        <v>896</v>
      </c>
    </row>
    <row r="5236" spans="1:3" x14ac:dyDescent="0.25">
      <c r="A5236">
        <v>5105002</v>
      </c>
      <c r="B5236" t="s">
        <v>902</v>
      </c>
      <c r="C5236" t="s">
        <v>896</v>
      </c>
    </row>
    <row r="5237" spans="1:3" x14ac:dyDescent="0.25">
      <c r="A5237">
        <v>5105101</v>
      </c>
      <c r="B5237">
        <v>4</v>
      </c>
      <c r="C5237" t="s">
        <v>896</v>
      </c>
    </row>
    <row r="5238" spans="1:3" x14ac:dyDescent="0.25">
      <c r="A5238">
        <v>5105150</v>
      </c>
      <c r="B5238" t="s">
        <v>902</v>
      </c>
      <c r="C5238" t="s">
        <v>896</v>
      </c>
    </row>
    <row r="5239" spans="1:3" x14ac:dyDescent="0.25">
      <c r="A5239">
        <v>5105176</v>
      </c>
      <c r="B5239">
        <v>4</v>
      </c>
      <c r="C5239" t="s">
        <v>896</v>
      </c>
    </row>
    <row r="5240" spans="1:3" x14ac:dyDescent="0.25">
      <c r="A5240">
        <v>5105200</v>
      </c>
      <c r="B5240">
        <v>3</v>
      </c>
      <c r="C5240" t="s">
        <v>896</v>
      </c>
    </row>
    <row r="5241" spans="1:3" x14ac:dyDescent="0.25">
      <c r="A5241">
        <v>5105234</v>
      </c>
      <c r="B5241" t="s">
        <v>902</v>
      </c>
      <c r="C5241" t="s">
        <v>896</v>
      </c>
    </row>
    <row r="5242" spans="1:3" x14ac:dyDescent="0.25">
      <c r="A5242">
        <v>5105259</v>
      </c>
      <c r="B5242" t="s">
        <v>902</v>
      </c>
      <c r="C5242" t="s">
        <v>896</v>
      </c>
    </row>
    <row r="5243" spans="1:3" x14ac:dyDescent="0.25">
      <c r="A5243">
        <v>5105309</v>
      </c>
      <c r="B5243">
        <v>3</v>
      </c>
      <c r="C5243" t="s">
        <v>896</v>
      </c>
    </row>
    <row r="5244" spans="1:3" x14ac:dyDescent="0.25">
      <c r="A5244">
        <v>5105507</v>
      </c>
      <c r="B5244" t="s">
        <v>902</v>
      </c>
      <c r="C5244" t="s">
        <v>896</v>
      </c>
    </row>
    <row r="5245" spans="1:3" x14ac:dyDescent="0.25">
      <c r="A5245">
        <v>5105580</v>
      </c>
      <c r="B5245">
        <v>4</v>
      </c>
      <c r="C5245" t="s">
        <v>896</v>
      </c>
    </row>
    <row r="5246" spans="1:3" x14ac:dyDescent="0.25">
      <c r="A5246">
        <v>5105606</v>
      </c>
      <c r="B5246">
        <v>4</v>
      </c>
      <c r="C5246" t="s">
        <v>896</v>
      </c>
    </row>
    <row r="5247" spans="1:3" x14ac:dyDescent="0.25">
      <c r="A5247">
        <v>5105622</v>
      </c>
      <c r="B5247" t="s">
        <v>902</v>
      </c>
      <c r="C5247" t="s">
        <v>896</v>
      </c>
    </row>
    <row r="5248" spans="1:3" x14ac:dyDescent="0.25">
      <c r="A5248">
        <v>5105903</v>
      </c>
      <c r="B5248">
        <v>3</v>
      </c>
      <c r="C5248" t="s">
        <v>896</v>
      </c>
    </row>
    <row r="5249" spans="1:3" x14ac:dyDescent="0.25">
      <c r="A5249">
        <v>5106000</v>
      </c>
      <c r="B5249" t="s">
        <v>902</v>
      </c>
      <c r="C5249" t="s">
        <v>896</v>
      </c>
    </row>
    <row r="5250" spans="1:3" x14ac:dyDescent="0.25">
      <c r="A5250">
        <v>5106109</v>
      </c>
      <c r="B5250">
        <v>3</v>
      </c>
      <c r="C5250" t="s">
        <v>896</v>
      </c>
    </row>
    <row r="5251" spans="1:3" x14ac:dyDescent="0.25">
      <c r="A5251">
        <v>5106158</v>
      </c>
      <c r="B5251">
        <v>4</v>
      </c>
      <c r="C5251" t="s">
        <v>896</v>
      </c>
    </row>
    <row r="5252" spans="1:3" x14ac:dyDescent="0.25">
      <c r="A5252">
        <v>5106174</v>
      </c>
      <c r="B5252">
        <v>3</v>
      </c>
      <c r="C5252" t="s">
        <v>896</v>
      </c>
    </row>
    <row r="5253" spans="1:3" x14ac:dyDescent="0.25">
      <c r="A5253">
        <v>5106182</v>
      </c>
      <c r="B5253" t="s">
        <v>902</v>
      </c>
      <c r="C5253" t="s">
        <v>896</v>
      </c>
    </row>
    <row r="5254" spans="1:3" x14ac:dyDescent="0.25">
      <c r="A5254">
        <v>5106190</v>
      </c>
      <c r="B5254">
        <v>4</v>
      </c>
      <c r="C5254" t="s">
        <v>896</v>
      </c>
    </row>
    <row r="5255" spans="1:3" x14ac:dyDescent="0.25">
      <c r="A5255">
        <v>5106208</v>
      </c>
      <c r="B5255">
        <v>3</v>
      </c>
      <c r="C5255" t="s">
        <v>896</v>
      </c>
    </row>
    <row r="5256" spans="1:3" x14ac:dyDescent="0.25">
      <c r="A5256">
        <v>5106216</v>
      </c>
      <c r="B5256">
        <v>4</v>
      </c>
      <c r="C5256" t="s">
        <v>896</v>
      </c>
    </row>
    <row r="5257" spans="1:3" x14ac:dyDescent="0.25">
      <c r="A5257">
        <v>5106224</v>
      </c>
      <c r="B5257" t="s">
        <v>902</v>
      </c>
      <c r="C5257" t="s">
        <v>896</v>
      </c>
    </row>
    <row r="5258" spans="1:3" x14ac:dyDescent="0.25">
      <c r="A5258">
        <v>5106232</v>
      </c>
      <c r="B5258">
        <v>4</v>
      </c>
      <c r="C5258" t="s">
        <v>896</v>
      </c>
    </row>
    <row r="5259" spans="1:3" x14ac:dyDescent="0.25">
      <c r="A5259">
        <v>5106240</v>
      </c>
      <c r="B5259" t="s">
        <v>902</v>
      </c>
      <c r="C5259" t="s">
        <v>896</v>
      </c>
    </row>
    <row r="5260" spans="1:3" x14ac:dyDescent="0.25">
      <c r="A5260">
        <v>5106257</v>
      </c>
      <c r="B5260">
        <v>3</v>
      </c>
      <c r="C5260" t="s">
        <v>896</v>
      </c>
    </row>
    <row r="5261" spans="1:3" x14ac:dyDescent="0.25">
      <c r="A5261">
        <v>5106265</v>
      </c>
      <c r="B5261">
        <v>4</v>
      </c>
      <c r="C5261" t="s">
        <v>896</v>
      </c>
    </row>
    <row r="5262" spans="1:3" x14ac:dyDescent="0.25">
      <c r="A5262">
        <v>5106273</v>
      </c>
      <c r="B5262">
        <v>4</v>
      </c>
      <c r="C5262" t="s">
        <v>896</v>
      </c>
    </row>
    <row r="5263" spans="1:3" x14ac:dyDescent="0.25">
      <c r="A5263">
        <v>5106281</v>
      </c>
      <c r="B5263">
        <v>3</v>
      </c>
      <c r="C5263" t="s">
        <v>896</v>
      </c>
    </row>
    <row r="5264" spans="1:3" x14ac:dyDescent="0.25">
      <c r="A5264">
        <v>5106299</v>
      </c>
      <c r="B5264">
        <v>4</v>
      </c>
      <c r="C5264" t="s">
        <v>896</v>
      </c>
    </row>
    <row r="5265" spans="1:3" x14ac:dyDescent="0.25">
      <c r="A5265">
        <v>5106307</v>
      </c>
      <c r="B5265" t="s">
        <v>902</v>
      </c>
      <c r="C5265" t="s">
        <v>896</v>
      </c>
    </row>
    <row r="5266" spans="1:3" x14ac:dyDescent="0.25">
      <c r="A5266">
        <v>5106315</v>
      </c>
      <c r="B5266">
        <v>3</v>
      </c>
      <c r="C5266" t="s">
        <v>896</v>
      </c>
    </row>
    <row r="5267" spans="1:3" x14ac:dyDescent="0.25">
      <c r="A5267">
        <v>5106372</v>
      </c>
      <c r="B5267">
        <v>3</v>
      </c>
      <c r="C5267" t="s">
        <v>896</v>
      </c>
    </row>
    <row r="5268" spans="1:3" x14ac:dyDescent="0.25">
      <c r="A5268">
        <v>5106422</v>
      </c>
      <c r="B5268">
        <v>4</v>
      </c>
      <c r="C5268" t="s">
        <v>896</v>
      </c>
    </row>
    <row r="5269" spans="1:3" x14ac:dyDescent="0.25">
      <c r="A5269">
        <v>5106455</v>
      </c>
      <c r="B5269">
        <v>3</v>
      </c>
      <c r="C5269" t="s">
        <v>896</v>
      </c>
    </row>
    <row r="5270" spans="1:3" x14ac:dyDescent="0.25">
      <c r="A5270">
        <v>5106505</v>
      </c>
      <c r="B5270">
        <v>3</v>
      </c>
      <c r="C5270" t="s">
        <v>896</v>
      </c>
    </row>
    <row r="5271" spans="1:3" x14ac:dyDescent="0.25">
      <c r="A5271">
        <v>5106653</v>
      </c>
      <c r="B5271">
        <v>3</v>
      </c>
      <c r="C5271" t="s">
        <v>896</v>
      </c>
    </row>
    <row r="5272" spans="1:3" x14ac:dyDescent="0.25">
      <c r="A5272">
        <v>5106703</v>
      </c>
      <c r="B5272">
        <v>3</v>
      </c>
      <c r="C5272" t="s">
        <v>896</v>
      </c>
    </row>
    <row r="5273" spans="1:3" x14ac:dyDescent="0.25">
      <c r="A5273">
        <v>5106752</v>
      </c>
      <c r="B5273" t="s">
        <v>902</v>
      </c>
      <c r="C5273" t="s">
        <v>896</v>
      </c>
    </row>
    <row r="5274" spans="1:3" x14ac:dyDescent="0.25">
      <c r="A5274">
        <v>5106778</v>
      </c>
      <c r="B5274" t="s">
        <v>902</v>
      </c>
      <c r="C5274" t="s">
        <v>896</v>
      </c>
    </row>
    <row r="5275" spans="1:3" x14ac:dyDescent="0.25">
      <c r="A5275">
        <v>5106802</v>
      </c>
      <c r="B5275">
        <v>4</v>
      </c>
      <c r="C5275" t="s">
        <v>896</v>
      </c>
    </row>
    <row r="5276" spans="1:3" x14ac:dyDescent="0.25">
      <c r="A5276">
        <v>5106828</v>
      </c>
      <c r="B5276" t="s">
        <v>902</v>
      </c>
      <c r="C5276" t="s">
        <v>896</v>
      </c>
    </row>
    <row r="5277" spans="1:3" x14ac:dyDescent="0.25">
      <c r="A5277">
        <v>5106851</v>
      </c>
      <c r="B5277" t="s">
        <v>902</v>
      </c>
      <c r="C5277" t="s">
        <v>896</v>
      </c>
    </row>
    <row r="5278" spans="1:3" x14ac:dyDescent="0.25">
      <c r="A5278">
        <v>5107008</v>
      </c>
      <c r="B5278">
        <v>3</v>
      </c>
      <c r="C5278" t="s">
        <v>896</v>
      </c>
    </row>
    <row r="5279" spans="1:3" x14ac:dyDescent="0.25">
      <c r="A5279">
        <v>5107040</v>
      </c>
      <c r="B5279">
        <v>3</v>
      </c>
      <c r="C5279" t="s">
        <v>896</v>
      </c>
    </row>
    <row r="5280" spans="1:3" x14ac:dyDescent="0.25">
      <c r="A5280">
        <v>5107065</v>
      </c>
      <c r="B5280">
        <v>4</v>
      </c>
      <c r="C5280" t="s">
        <v>896</v>
      </c>
    </row>
    <row r="5281" spans="1:3" x14ac:dyDescent="0.25">
      <c r="A5281">
        <v>5107107</v>
      </c>
      <c r="B5281">
        <v>4</v>
      </c>
      <c r="C5281" t="s">
        <v>896</v>
      </c>
    </row>
    <row r="5282" spans="1:3" x14ac:dyDescent="0.25">
      <c r="A5282">
        <v>5107156</v>
      </c>
      <c r="B5282" t="s">
        <v>902</v>
      </c>
      <c r="C5282" t="s">
        <v>896</v>
      </c>
    </row>
    <row r="5283" spans="1:3" x14ac:dyDescent="0.25">
      <c r="A5283">
        <v>5107180</v>
      </c>
      <c r="B5283" t="s">
        <v>902</v>
      </c>
      <c r="C5283" t="s">
        <v>896</v>
      </c>
    </row>
    <row r="5284" spans="1:3" x14ac:dyDescent="0.25">
      <c r="A5284">
        <v>5107198</v>
      </c>
      <c r="B5284">
        <v>3</v>
      </c>
      <c r="C5284" t="s">
        <v>896</v>
      </c>
    </row>
    <row r="5285" spans="1:3" x14ac:dyDescent="0.25">
      <c r="A5285">
        <v>5107206</v>
      </c>
      <c r="B5285">
        <v>4</v>
      </c>
      <c r="C5285" t="s">
        <v>896</v>
      </c>
    </row>
    <row r="5286" spans="1:3" x14ac:dyDescent="0.25">
      <c r="A5286">
        <v>5107248</v>
      </c>
      <c r="B5286">
        <v>4</v>
      </c>
      <c r="C5286" t="s">
        <v>896</v>
      </c>
    </row>
    <row r="5287" spans="1:3" x14ac:dyDescent="0.25">
      <c r="A5287">
        <v>5107263</v>
      </c>
      <c r="B5287">
        <v>4</v>
      </c>
      <c r="C5287" t="s">
        <v>896</v>
      </c>
    </row>
    <row r="5288" spans="1:3" x14ac:dyDescent="0.25">
      <c r="A5288">
        <v>5107297</v>
      </c>
      <c r="B5288">
        <v>3</v>
      </c>
      <c r="C5288" t="s">
        <v>896</v>
      </c>
    </row>
    <row r="5289" spans="1:3" x14ac:dyDescent="0.25">
      <c r="A5289">
        <v>5107305</v>
      </c>
      <c r="B5289" t="s">
        <v>902</v>
      </c>
      <c r="C5289" t="s">
        <v>896</v>
      </c>
    </row>
    <row r="5290" spans="1:3" x14ac:dyDescent="0.25">
      <c r="A5290">
        <v>5107354</v>
      </c>
      <c r="B5290">
        <v>4</v>
      </c>
      <c r="C5290" t="s">
        <v>896</v>
      </c>
    </row>
    <row r="5291" spans="1:3" x14ac:dyDescent="0.25">
      <c r="A5291">
        <v>5107404</v>
      </c>
      <c r="B5291">
        <v>3</v>
      </c>
      <c r="C5291" t="s">
        <v>896</v>
      </c>
    </row>
    <row r="5292" spans="1:3" x14ac:dyDescent="0.25">
      <c r="A5292">
        <v>5107578</v>
      </c>
      <c r="B5292">
        <v>4</v>
      </c>
      <c r="C5292" t="s">
        <v>896</v>
      </c>
    </row>
    <row r="5293" spans="1:3" x14ac:dyDescent="0.25">
      <c r="A5293">
        <v>5107602</v>
      </c>
      <c r="B5293">
        <v>3</v>
      </c>
      <c r="C5293" t="s">
        <v>896</v>
      </c>
    </row>
    <row r="5294" spans="1:3" x14ac:dyDescent="0.25">
      <c r="A5294">
        <v>5107701</v>
      </c>
      <c r="B5294">
        <v>3</v>
      </c>
      <c r="C5294" t="s">
        <v>896</v>
      </c>
    </row>
    <row r="5295" spans="1:3" x14ac:dyDescent="0.25">
      <c r="A5295">
        <v>5107743</v>
      </c>
      <c r="B5295">
        <v>4</v>
      </c>
      <c r="C5295" t="s">
        <v>896</v>
      </c>
    </row>
    <row r="5296" spans="1:3" x14ac:dyDescent="0.25">
      <c r="A5296">
        <v>5107750</v>
      </c>
      <c r="B5296" t="s">
        <v>902</v>
      </c>
      <c r="C5296" t="s">
        <v>896</v>
      </c>
    </row>
    <row r="5297" spans="1:3" x14ac:dyDescent="0.25">
      <c r="A5297">
        <v>5107768</v>
      </c>
      <c r="B5297">
        <v>3</v>
      </c>
      <c r="C5297" t="s">
        <v>896</v>
      </c>
    </row>
    <row r="5298" spans="1:3" x14ac:dyDescent="0.25">
      <c r="A5298">
        <v>5107776</v>
      </c>
      <c r="B5298" t="s">
        <v>902</v>
      </c>
      <c r="C5298" t="s">
        <v>896</v>
      </c>
    </row>
    <row r="5299" spans="1:3" x14ac:dyDescent="0.25">
      <c r="A5299">
        <v>5107792</v>
      </c>
      <c r="B5299">
        <v>3</v>
      </c>
      <c r="C5299" t="s">
        <v>896</v>
      </c>
    </row>
    <row r="5300" spans="1:3" x14ac:dyDescent="0.25">
      <c r="A5300">
        <v>5107800</v>
      </c>
      <c r="B5300">
        <v>3</v>
      </c>
      <c r="C5300" t="s">
        <v>896</v>
      </c>
    </row>
    <row r="5301" spans="1:3" x14ac:dyDescent="0.25">
      <c r="A5301">
        <v>5107859</v>
      </c>
      <c r="B5301" t="s">
        <v>902</v>
      </c>
      <c r="C5301" t="s">
        <v>896</v>
      </c>
    </row>
    <row r="5302" spans="1:3" x14ac:dyDescent="0.25">
      <c r="A5302">
        <v>5107875</v>
      </c>
      <c r="B5302">
        <v>3</v>
      </c>
      <c r="C5302" t="s">
        <v>896</v>
      </c>
    </row>
    <row r="5303" spans="1:3" x14ac:dyDescent="0.25">
      <c r="A5303">
        <v>5107883</v>
      </c>
      <c r="B5303" t="s">
        <v>902</v>
      </c>
      <c r="C5303" t="s">
        <v>896</v>
      </c>
    </row>
    <row r="5304" spans="1:3" x14ac:dyDescent="0.25">
      <c r="A5304">
        <v>5107909</v>
      </c>
      <c r="B5304">
        <v>4</v>
      </c>
      <c r="C5304" t="s">
        <v>896</v>
      </c>
    </row>
    <row r="5305" spans="1:3" x14ac:dyDescent="0.25">
      <c r="A5305">
        <v>5107925</v>
      </c>
      <c r="B5305" t="s">
        <v>902</v>
      </c>
      <c r="C5305" t="s">
        <v>896</v>
      </c>
    </row>
    <row r="5306" spans="1:3" x14ac:dyDescent="0.25">
      <c r="A5306">
        <v>5107941</v>
      </c>
      <c r="B5306">
        <v>4</v>
      </c>
      <c r="C5306" t="s">
        <v>896</v>
      </c>
    </row>
    <row r="5307" spans="1:3" x14ac:dyDescent="0.25">
      <c r="A5307">
        <v>5107958</v>
      </c>
      <c r="B5307" t="s">
        <v>902</v>
      </c>
      <c r="C5307" t="s">
        <v>896</v>
      </c>
    </row>
    <row r="5308" spans="1:3" x14ac:dyDescent="0.25">
      <c r="A5308">
        <v>5108006</v>
      </c>
      <c r="B5308" t="s">
        <v>902</v>
      </c>
      <c r="C5308" t="s">
        <v>896</v>
      </c>
    </row>
    <row r="5309" spans="1:3" x14ac:dyDescent="0.25">
      <c r="A5309">
        <v>5108055</v>
      </c>
      <c r="B5309">
        <v>4</v>
      </c>
      <c r="C5309" t="s">
        <v>896</v>
      </c>
    </row>
    <row r="5310" spans="1:3" x14ac:dyDescent="0.25">
      <c r="A5310">
        <v>5108105</v>
      </c>
      <c r="B5310">
        <v>3</v>
      </c>
      <c r="C5310" t="s">
        <v>896</v>
      </c>
    </row>
    <row r="5311" spans="1:3" x14ac:dyDescent="0.25">
      <c r="A5311">
        <v>5108204</v>
      </c>
      <c r="B5311">
        <v>3</v>
      </c>
      <c r="C5311" t="s">
        <v>896</v>
      </c>
    </row>
    <row r="5312" spans="1:3" x14ac:dyDescent="0.25">
      <c r="A5312">
        <v>5108303</v>
      </c>
      <c r="B5312">
        <v>4</v>
      </c>
      <c r="C5312" t="s">
        <v>896</v>
      </c>
    </row>
    <row r="5313" spans="1:3" x14ac:dyDescent="0.25">
      <c r="A5313">
        <v>5108352</v>
      </c>
      <c r="B5313" t="s">
        <v>902</v>
      </c>
      <c r="C5313" t="s">
        <v>896</v>
      </c>
    </row>
    <row r="5314" spans="1:3" x14ac:dyDescent="0.25">
      <c r="A5314">
        <v>5108402</v>
      </c>
      <c r="B5314">
        <v>3</v>
      </c>
      <c r="C5314" t="s">
        <v>896</v>
      </c>
    </row>
    <row r="5315" spans="1:3" x14ac:dyDescent="0.25">
      <c r="A5315">
        <v>5108501</v>
      </c>
      <c r="B5315" t="s">
        <v>902</v>
      </c>
      <c r="C5315" t="s">
        <v>896</v>
      </c>
    </row>
    <row r="5316" spans="1:3" x14ac:dyDescent="0.25">
      <c r="A5316">
        <v>5108600</v>
      </c>
      <c r="B5316" t="s">
        <v>902</v>
      </c>
      <c r="C5316" t="s">
        <v>896</v>
      </c>
    </row>
    <row r="5317" spans="1:3" x14ac:dyDescent="0.25">
      <c r="A5317">
        <v>5108808</v>
      </c>
      <c r="B5317">
        <v>4</v>
      </c>
      <c r="C5317" t="s">
        <v>896</v>
      </c>
    </row>
    <row r="5318" spans="1:3" x14ac:dyDescent="0.25">
      <c r="A5318">
        <v>5108857</v>
      </c>
      <c r="B5318">
        <v>4</v>
      </c>
      <c r="C5318" t="s">
        <v>896</v>
      </c>
    </row>
    <row r="5319" spans="1:3" x14ac:dyDescent="0.25">
      <c r="A5319">
        <v>5108907</v>
      </c>
      <c r="B5319" t="s">
        <v>902</v>
      </c>
      <c r="C5319" t="s">
        <v>896</v>
      </c>
    </row>
    <row r="5320" spans="1:3" x14ac:dyDescent="0.25">
      <c r="A5320">
        <v>5108956</v>
      </c>
      <c r="B5320">
        <v>4</v>
      </c>
      <c r="C5320" t="s">
        <v>896</v>
      </c>
    </row>
    <row r="5321" spans="1:3" x14ac:dyDescent="0.25">
      <c r="A5321">
        <v>5200050</v>
      </c>
      <c r="B5321">
        <v>3</v>
      </c>
      <c r="C5321" t="s">
        <v>897</v>
      </c>
    </row>
    <row r="5322" spans="1:3" x14ac:dyDescent="0.25">
      <c r="A5322">
        <v>5200100</v>
      </c>
      <c r="B5322">
        <v>3</v>
      </c>
      <c r="C5322" t="s">
        <v>897</v>
      </c>
    </row>
    <row r="5323" spans="1:3" x14ac:dyDescent="0.25">
      <c r="A5323">
        <v>5200134</v>
      </c>
      <c r="B5323">
        <v>3</v>
      </c>
      <c r="C5323" t="s">
        <v>897</v>
      </c>
    </row>
    <row r="5324" spans="1:3" x14ac:dyDescent="0.25">
      <c r="A5324">
        <v>5200159</v>
      </c>
      <c r="B5324">
        <v>3</v>
      </c>
      <c r="C5324" t="s">
        <v>897</v>
      </c>
    </row>
    <row r="5325" spans="1:3" x14ac:dyDescent="0.25">
      <c r="A5325">
        <v>5200175</v>
      </c>
      <c r="B5325">
        <v>3</v>
      </c>
      <c r="C5325" t="s">
        <v>897</v>
      </c>
    </row>
    <row r="5326" spans="1:3" x14ac:dyDescent="0.25">
      <c r="A5326">
        <v>5200209</v>
      </c>
      <c r="B5326">
        <v>3</v>
      </c>
      <c r="C5326" t="s">
        <v>897</v>
      </c>
    </row>
    <row r="5327" spans="1:3" x14ac:dyDescent="0.25">
      <c r="A5327">
        <v>5200258</v>
      </c>
      <c r="B5327">
        <v>3</v>
      </c>
      <c r="C5327" t="s">
        <v>897</v>
      </c>
    </row>
    <row r="5328" spans="1:3" x14ac:dyDescent="0.25">
      <c r="A5328">
        <v>5200308</v>
      </c>
      <c r="B5328">
        <v>3</v>
      </c>
      <c r="C5328" t="s">
        <v>897</v>
      </c>
    </row>
    <row r="5329" spans="1:3" x14ac:dyDescent="0.25">
      <c r="A5329">
        <v>5200506</v>
      </c>
      <c r="B5329">
        <v>3</v>
      </c>
      <c r="C5329" t="s">
        <v>897</v>
      </c>
    </row>
    <row r="5330" spans="1:3" x14ac:dyDescent="0.25">
      <c r="A5330">
        <v>5200555</v>
      </c>
      <c r="B5330">
        <v>3</v>
      </c>
      <c r="C5330" t="s">
        <v>897</v>
      </c>
    </row>
    <row r="5331" spans="1:3" x14ac:dyDescent="0.25">
      <c r="A5331">
        <v>5200605</v>
      </c>
      <c r="B5331">
        <v>3</v>
      </c>
      <c r="C5331" t="s">
        <v>897</v>
      </c>
    </row>
    <row r="5332" spans="1:3" x14ac:dyDescent="0.25">
      <c r="A5332">
        <v>5200803</v>
      </c>
      <c r="B5332">
        <v>3</v>
      </c>
      <c r="C5332" t="s">
        <v>897</v>
      </c>
    </row>
    <row r="5333" spans="1:3" x14ac:dyDescent="0.25">
      <c r="A5333">
        <v>5200829</v>
      </c>
      <c r="B5333">
        <v>3</v>
      </c>
      <c r="C5333" t="s">
        <v>897</v>
      </c>
    </row>
    <row r="5334" spans="1:3" x14ac:dyDescent="0.25">
      <c r="A5334">
        <v>5200852</v>
      </c>
      <c r="B5334">
        <v>3</v>
      </c>
      <c r="C5334" t="s">
        <v>897</v>
      </c>
    </row>
    <row r="5335" spans="1:3" x14ac:dyDescent="0.25">
      <c r="A5335">
        <v>5200902</v>
      </c>
      <c r="B5335">
        <v>3</v>
      </c>
      <c r="C5335" t="s">
        <v>897</v>
      </c>
    </row>
    <row r="5336" spans="1:3" x14ac:dyDescent="0.25">
      <c r="A5336">
        <v>5201108</v>
      </c>
      <c r="B5336">
        <v>3</v>
      </c>
      <c r="C5336" t="s">
        <v>897</v>
      </c>
    </row>
    <row r="5337" spans="1:3" x14ac:dyDescent="0.25">
      <c r="A5337">
        <v>5201207</v>
      </c>
      <c r="B5337">
        <v>3</v>
      </c>
      <c r="C5337" t="s">
        <v>897</v>
      </c>
    </row>
    <row r="5338" spans="1:3" x14ac:dyDescent="0.25">
      <c r="A5338">
        <v>5201306</v>
      </c>
      <c r="B5338">
        <v>3</v>
      </c>
      <c r="C5338" t="s">
        <v>897</v>
      </c>
    </row>
    <row r="5339" spans="1:3" x14ac:dyDescent="0.25">
      <c r="A5339">
        <v>5201405</v>
      </c>
      <c r="B5339">
        <v>3</v>
      </c>
      <c r="C5339" t="s">
        <v>897</v>
      </c>
    </row>
    <row r="5340" spans="1:3" x14ac:dyDescent="0.25">
      <c r="A5340">
        <v>5201454</v>
      </c>
      <c r="B5340">
        <v>3</v>
      </c>
      <c r="C5340" t="s">
        <v>897</v>
      </c>
    </row>
    <row r="5341" spans="1:3" x14ac:dyDescent="0.25">
      <c r="A5341">
        <v>5201504</v>
      </c>
      <c r="B5341">
        <v>3</v>
      </c>
      <c r="C5341" t="s">
        <v>897</v>
      </c>
    </row>
    <row r="5342" spans="1:3" x14ac:dyDescent="0.25">
      <c r="A5342">
        <v>5201603</v>
      </c>
      <c r="B5342">
        <v>3</v>
      </c>
      <c r="C5342" t="s">
        <v>897</v>
      </c>
    </row>
    <row r="5343" spans="1:3" x14ac:dyDescent="0.25">
      <c r="A5343">
        <v>5201702</v>
      </c>
      <c r="B5343">
        <v>3</v>
      </c>
      <c r="C5343" t="s">
        <v>897</v>
      </c>
    </row>
    <row r="5344" spans="1:3" x14ac:dyDescent="0.25">
      <c r="A5344">
        <v>5201801</v>
      </c>
      <c r="B5344">
        <v>3</v>
      </c>
      <c r="C5344" t="s">
        <v>897</v>
      </c>
    </row>
    <row r="5345" spans="1:3" x14ac:dyDescent="0.25">
      <c r="A5345">
        <v>5202155</v>
      </c>
      <c r="B5345">
        <v>3</v>
      </c>
      <c r="C5345" t="s">
        <v>897</v>
      </c>
    </row>
    <row r="5346" spans="1:3" x14ac:dyDescent="0.25">
      <c r="A5346">
        <v>5202353</v>
      </c>
      <c r="B5346">
        <v>3</v>
      </c>
      <c r="C5346" t="s">
        <v>897</v>
      </c>
    </row>
    <row r="5347" spans="1:3" x14ac:dyDescent="0.25">
      <c r="A5347">
        <v>5202502</v>
      </c>
      <c r="B5347">
        <v>3</v>
      </c>
      <c r="C5347" t="s">
        <v>897</v>
      </c>
    </row>
    <row r="5348" spans="1:3" x14ac:dyDescent="0.25">
      <c r="A5348">
        <v>5202601</v>
      </c>
      <c r="B5348">
        <v>3</v>
      </c>
      <c r="C5348" t="s">
        <v>897</v>
      </c>
    </row>
    <row r="5349" spans="1:3" x14ac:dyDescent="0.25">
      <c r="A5349">
        <v>5202809</v>
      </c>
      <c r="B5349">
        <v>3</v>
      </c>
      <c r="C5349" t="s">
        <v>897</v>
      </c>
    </row>
    <row r="5350" spans="1:3" x14ac:dyDescent="0.25">
      <c r="A5350">
        <v>5203104</v>
      </c>
      <c r="B5350">
        <v>3</v>
      </c>
      <c r="C5350" t="s">
        <v>897</v>
      </c>
    </row>
    <row r="5351" spans="1:3" x14ac:dyDescent="0.25">
      <c r="A5351">
        <v>5203203</v>
      </c>
      <c r="B5351">
        <v>3</v>
      </c>
      <c r="C5351" t="s">
        <v>897</v>
      </c>
    </row>
    <row r="5352" spans="1:3" x14ac:dyDescent="0.25">
      <c r="A5352">
        <v>5203302</v>
      </c>
      <c r="B5352">
        <v>3</v>
      </c>
      <c r="C5352" t="s">
        <v>897</v>
      </c>
    </row>
    <row r="5353" spans="1:3" x14ac:dyDescent="0.25">
      <c r="A5353">
        <v>5203401</v>
      </c>
      <c r="B5353">
        <v>3</v>
      </c>
      <c r="C5353" t="s">
        <v>897</v>
      </c>
    </row>
    <row r="5354" spans="1:3" x14ac:dyDescent="0.25">
      <c r="A5354">
        <v>5203500</v>
      </c>
      <c r="B5354">
        <v>3</v>
      </c>
      <c r="C5354" t="s">
        <v>897</v>
      </c>
    </row>
    <row r="5355" spans="1:3" x14ac:dyDescent="0.25">
      <c r="A5355">
        <v>5203559</v>
      </c>
      <c r="B5355">
        <v>3</v>
      </c>
      <c r="C5355" t="s">
        <v>897</v>
      </c>
    </row>
    <row r="5356" spans="1:3" x14ac:dyDescent="0.25">
      <c r="A5356">
        <v>5203575</v>
      </c>
      <c r="B5356">
        <v>3</v>
      </c>
      <c r="C5356" t="s">
        <v>897</v>
      </c>
    </row>
    <row r="5357" spans="1:3" x14ac:dyDescent="0.25">
      <c r="A5357">
        <v>5203609</v>
      </c>
      <c r="B5357">
        <v>3</v>
      </c>
      <c r="C5357" t="s">
        <v>897</v>
      </c>
    </row>
    <row r="5358" spans="1:3" x14ac:dyDescent="0.25">
      <c r="A5358">
        <v>5203807</v>
      </c>
      <c r="B5358">
        <v>3</v>
      </c>
      <c r="C5358" t="s">
        <v>897</v>
      </c>
    </row>
    <row r="5359" spans="1:3" x14ac:dyDescent="0.25">
      <c r="A5359">
        <v>5203906</v>
      </c>
      <c r="B5359">
        <v>3</v>
      </c>
      <c r="C5359" t="s">
        <v>897</v>
      </c>
    </row>
    <row r="5360" spans="1:3" x14ac:dyDescent="0.25">
      <c r="A5360">
        <v>5203939</v>
      </c>
      <c r="B5360">
        <v>3</v>
      </c>
      <c r="C5360" t="s">
        <v>897</v>
      </c>
    </row>
    <row r="5361" spans="1:3" x14ac:dyDescent="0.25">
      <c r="A5361">
        <v>5203962</v>
      </c>
      <c r="B5361">
        <v>3</v>
      </c>
      <c r="C5361" t="s">
        <v>897</v>
      </c>
    </row>
    <row r="5362" spans="1:3" x14ac:dyDescent="0.25">
      <c r="A5362">
        <v>5204003</v>
      </c>
      <c r="B5362">
        <v>3</v>
      </c>
      <c r="C5362" t="s">
        <v>897</v>
      </c>
    </row>
    <row r="5363" spans="1:3" x14ac:dyDescent="0.25">
      <c r="A5363">
        <v>5204102</v>
      </c>
      <c r="B5363">
        <v>3</v>
      </c>
      <c r="C5363" t="s">
        <v>897</v>
      </c>
    </row>
    <row r="5364" spans="1:3" x14ac:dyDescent="0.25">
      <c r="A5364">
        <v>5204201</v>
      </c>
      <c r="B5364">
        <v>3</v>
      </c>
      <c r="C5364" t="s">
        <v>897</v>
      </c>
    </row>
    <row r="5365" spans="1:3" x14ac:dyDescent="0.25">
      <c r="A5365">
        <v>5204250</v>
      </c>
      <c r="B5365">
        <v>3</v>
      </c>
      <c r="C5365" t="s">
        <v>897</v>
      </c>
    </row>
    <row r="5366" spans="1:3" x14ac:dyDescent="0.25">
      <c r="A5366">
        <v>5204300</v>
      </c>
      <c r="B5366">
        <v>3</v>
      </c>
      <c r="C5366" t="s">
        <v>897</v>
      </c>
    </row>
    <row r="5367" spans="1:3" x14ac:dyDescent="0.25">
      <c r="A5367">
        <v>5204409</v>
      </c>
      <c r="B5367">
        <v>3</v>
      </c>
      <c r="C5367" t="s">
        <v>897</v>
      </c>
    </row>
    <row r="5368" spans="1:3" x14ac:dyDescent="0.25">
      <c r="A5368">
        <v>5204508</v>
      </c>
      <c r="B5368">
        <v>3</v>
      </c>
      <c r="C5368" t="s">
        <v>897</v>
      </c>
    </row>
    <row r="5369" spans="1:3" x14ac:dyDescent="0.25">
      <c r="A5369">
        <v>5204557</v>
      </c>
      <c r="B5369">
        <v>3</v>
      </c>
      <c r="C5369" t="s">
        <v>897</v>
      </c>
    </row>
    <row r="5370" spans="1:3" x14ac:dyDescent="0.25">
      <c r="A5370">
        <v>5204607</v>
      </c>
      <c r="B5370">
        <v>3</v>
      </c>
      <c r="C5370" t="s">
        <v>897</v>
      </c>
    </row>
    <row r="5371" spans="1:3" x14ac:dyDescent="0.25">
      <c r="A5371">
        <v>5204656</v>
      </c>
      <c r="B5371">
        <v>3</v>
      </c>
      <c r="C5371" t="s">
        <v>897</v>
      </c>
    </row>
    <row r="5372" spans="1:3" x14ac:dyDescent="0.25">
      <c r="A5372">
        <v>5204706</v>
      </c>
      <c r="B5372">
        <v>3</v>
      </c>
      <c r="C5372" t="s">
        <v>897</v>
      </c>
    </row>
    <row r="5373" spans="1:3" x14ac:dyDescent="0.25">
      <c r="A5373">
        <v>5204805</v>
      </c>
      <c r="B5373">
        <v>3</v>
      </c>
      <c r="C5373" t="s">
        <v>897</v>
      </c>
    </row>
    <row r="5374" spans="1:3" x14ac:dyDescent="0.25">
      <c r="A5374">
        <v>5204854</v>
      </c>
      <c r="B5374">
        <v>3</v>
      </c>
      <c r="C5374" t="s">
        <v>897</v>
      </c>
    </row>
    <row r="5375" spans="1:3" x14ac:dyDescent="0.25">
      <c r="A5375">
        <v>5204904</v>
      </c>
      <c r="B5375">
        <v>3</v>
      </c>
      <c r="C5375" t="s">
        <v>897</v>
      </c>
    </row>
    <row r="5376" spans="1:3" x14ac:dyDescent="0.25">
      <c r="A5376">
        <v>5204953</v>
      </c>
      <c r="B5376">
        <v>3</v>
      </c>
      <c r="C5376" t="s">
        <v>897</v>
      </c>
    </row>
    <row r="5377" spans="1:3" x14ac:dyDescent="0.25">
      <c r="A5377">
        <v>5205000</v>
      </c>
      <c r="B5377">
        <v>3</v>
      </c>
      <c r="C5377" t="s">
        <v>897</v>
      </c>
    </row>
    <row r="5378" spans="1:3" x14ac:dyDescent="0.25">
      <c r="A5378">
        <v>5205059</v>
      </c>
      <c r="B5378">
        <v>3</v>
      </c>
      <c r="C5378" t="s">
        <v>897</v>
      </c>
    </row>
    <row r="5379" spans="1:3" x14ac:dyDescent="0.25">
      <c r="A5379">
        <v>5205109</v>
      </c>
      <c r="B5379">
        <v>3</v>
      </c>
      <c r="C5379" t="s">
        <v>897</v>
      </c>
    </row>
    <row r="5380" spans="1:3" x14ac:dyDescent="0.25">
      <c r="A5380">
        <v>5205208</v>
      </c>
      <c r="B5380">
        <v>3</v>
      </c>
      <c r="C5380" t="s">
        <v>897</v>
      </c>
    </row>
    <row r="5381" spans="1:3" x14ac:dyDescent="0.25">
      <c r="A5381">
        <v>5205307</v>
      </c>
      <c r="B5381">
        <v>3</v>
      </c>
      <c r="C5381" t="s">
        <v>897</v>
      </c>
    </row>
    <row r="5382" spans="1:3" x14ac:dyDescent="0.25">
      <c r="A5382">
        <v>5205406</v>
      </c>
      <c r="B5382">
        <v>3</v>
      </c>
      <c r="C5382" t="s">
        <v>897</v>
      </c>
    </row>
    <row r="5383" spans="1:3" x14ac:dyDescent="0.25">
      <c r="A5383">
        <v>5205455</v>
      </c>
      <c r="B5383">
        <v>3</v>
      </c>
      <c r="C5383" t="s">
        <v>897</v>
      </c>
    </row>
    <row r="5384" spans="1:3" x14ac:dyDescent="0.25">
      <c r="A5384">
        <v>5205471</v>
      </c>
      <c r="B5384">
        <v>3</v>
      </c>
      <c r="C5384" t="s">
        <v>897</v>
      </c>
    </row>
    <row r="5385" spans="1:3" x14ac:dyDescent="0.25">
      <c r="A5385">
        <v>5205497</v>
      </c>
      <c r="B5385">
        <v>3</v>
      </c>
      <c r="C5385" t="s">
        <v>897</v>
      </c>
    </row>
    <row r="5386" spans="1:3" x14ac:dyDescent="0.25">
      <c r="A5386">
        <v>5205513</v>
      </c>
      <c r="B5386">
        <v>3</v>
      </c>
      <c r="C5386" t="s">
        <v>897</v>
      </c>
    </row>
    <row r="5387" spans="1:3" x14ac:dyDescent="0.25">
      <c r="A5387">
        <v>5205521</v>
      </c>
      <c r="B5387">
        <v>3</v>
      </c>
      <c r="C5387" t="s">
        <v>897</v>
      </c>
    </row>
    <row r="5388" spans="1:3" x14ac:dyDescent="0.25">
      <c r="A5388">
        <v>5205703</v>
      </c>
      <c r="B5388">
        <v>3</v>
      </c>
      <c r="C5388" t="s">
        <v>897</v>
      </c>
    </row>
    <row r="5389" spans="1:3" x14ac:dyDescent="0.25">
      <c r="A5389">
        <v>5205802</v>
      </c>
      <c r="B5389">
        <v>3</v>
      </c>
      <c r="C5389" t="s">
        <v>897</v>
      </c>
    </row>
    <row r="5390" spans="1:3" x14ac:dyDescent="0.25">
      <c r="A5390">
        <v>5205901</v>
      </c>
      <c r="B5390">
        <v>3</v>
      </c>
      <c r="C5390" t="s">
        <v>897</v>
      </c>
    </row>
    <row r="5391" spans="1:3" x14ac:dyDescent="0.25">
      <c r="A5391">
        <v>5206206</v>
      </c>
      <c r="B5391">
        <v>3</v>
      </c>
      <c r="C5391" t="s">
        <v>897</v>
      </c>
    </row>
    <row r="5392" spans="1:3" x14ac:dyDescent="0.25">
      <c r="A5392">
        <v>5206305</v>
      </c>
      <c r="B5392">
        <v>3</v>
      </c>
      <c r="C5392" t="s">
        <v>897</v>
      </c>
    </row>
    <row r="5393" spans="1:3" x14ac:dyDescent="0.25">
      <c r="A5393">
        <v>5206404</v>
      </c>
      <c r="B5393">
        <v>3</v>
      </c>
      <c r="C5393" t="s">
        <v>897</v>
      </c>
    </row>
    <row r="5394" spans="1:3" x14ac:dyDescent="0.25">
      <c r="A5394">
        <v>5206503</v>
      </c>
      <c r="B5394">
        <v>3</v>
      </c>
      <c r="C5394" t="s">
        <v>897</v>
      </c>
    </row>
    <row r="5395" spans="1:3" x14ac:dyDescent="0.25">
      <c r="A5395">
        <v>5206602</v>
      </c>
      <c r="B5395">
        <v>3</v>
      </c>
      <c r="C5395" t="s">
        <v>897</v>
      </c>
    </row>
    <row r="5396" spans="1:3" x14ac:dyDescent="0.25">
      <c r="A5396">
        <v>5206701</v>
      </c>
      <c r="B5396">
        <v>3</v>
      </c>
      <c r="C5396" t="s">
        <v>897</v>
      </c>
    </row>
    <row r="5397" spans="1:3" x14ac:dyDescent="0.25">
      <c r="A5397">
        <v>5206800</v>
      </c>
      <c r="B5397">
        <v>3</v>
      </c>
      <c r="C5397" t="s">
        <v>897</v>
      </c>
    </row>
    <row r="5398" spans="1:3" x14ac:dyDescent="0.25">
      <c r="A5398">
        <v>5206909</v>
      </c>
      <c r="B5398">
        <v>3</v>
      </c>
      <c r="C5398" t="s">
        <v>897</v>
      </c>
    </row>
    <row r="5399" spans="1:3" x14ac:dyDescent="0.25">
      <c r="A5399">
        <v>5207105</v>
      </c>
      <c r="B5399">
        <v>3</v>
      </c>
      <c r="C5399" t="s">
        <v>897</v>
      </c>
    </row>
    <row r="5400" spans="1:3" x14ac:dyDescent="0.25">
      <c r="A5400">
        <v>5207253</v>
      </c>
      <c r="B5400">
        <v>3</v>
      </c>
      <c r="C5400" t="s">
        <v>897</v>
      </c>
    </row>
    <row r="5401" spans="1:3" x14ac:dyDescent="0.25">
      <c r="A5401">
        <v>5207352</v>
      </c>
      <c r="B5401">
        <v>3</v>
      </c>
      <c r="C5401" t="s">
        <v>897</v>
      </c>
    </row>
    <row r="5402" spans="1:3" x14ac:dyDescent="0.25">
      <c r="A5402">
        <v>5207402</v>
      </c>
      <c r="B5402">
        <v>3</v>
      </c>
      <c r="C5402" t="s">
        <v>897</v>
      </c>
    </row>
    <row r="5403" spans="1:3" x14ac:dyDescent="0.25">
      <c r="A5403">
        <v>5207501</v>
      </c>
      <c r="B5403">
        <v>3</v>
      </c>
      <c r="C5403" t="s">
        <v>897</v>
      </c>
    </row>
    <row r="5404" spans="1:3" x14ac:dyDescent="0.25">
      <c r="A5404">
        <v>5207535</v>
      </c>
      <c r="B5404">
        <v>3</v>
      </c>
      <c r="C5404" t="s">
        <v>897</v>
      </c>
    </row>
    <row r="5405" spans="1:3" x14ac:dyDescent="0.25">
      <c r="A5405">
        <v>5207600</v>
      </c>
      <c r="B5405">
        <v>3</v>
      </c>
      <c r="C5405" t="s">
        <v>897</v>
      </c>
    </row>
    <row r="5406" spans="1:3" x14ac:dyDescent="0.25">
      <c r="A5406">
        <v>5207808</v>
      </c>
      <c r="B5406">
        <v>3</v>
      </c>
      <c r="C5406" t="s">
        <v>897</v>
      </c>
    </row>
    <row r="5407" spans="1:3" x14ac:dyDescent="0.25">
      <c r="A5407">
        <v>5207907</v>
      </c>
      <c r="B5407">
        <v>3</v>
      </c>
      <c r="C5407" t="s">
        <v>897</v>
      </c>
    </row>
    <row r="5408" spans="1:3" x14ac:dyDescent="0.25">
      <c r="A5408">
        <v>5208004</v>
      </c>
      <c r="B5408">
        <v>3</v>
      </c>
      <c r="C5408" t="s">
        <v>897</v>
      </c>
    </row>
    <row r="5409" spans="1:3" x14ac:dyDescent="0.25">
      <c r="A5409">
        <v>5208103</v>
      </c>
      <c r="B5409">
        <v>3</v>
      </c>
      <c r="C5409" t="s">
        <v>897</v>
      </c>
    </row>
    <row r="5410" spans="1:3" x14ac:dyDescent="0.25">
      <c r="A5410">
        <v>5208152</v>
      </c>
      <c r="B5410">
        <v>3</v>
      </c>
      <c r="C5410" t="s">
        <v>897</v>
      </c>
    </row>
    <row r="5411" spans="1:3" x14ac:dyDescent="0.25">
      <c r="A5411">
        <v>5208301</v>
      </c>
      <c r="B5411">
        <v>3</v>
      </c>
      <c r="C5411" t="s">
        <v>897</v>
      </c>
    </row>
    <row r="5412" spans="1:3" x14ac:dyDescent="0.25">
      <c r="A5412">
        <v>5208400</v>
      </c>
      <c r="B5412">
        <v>3</v>
      </c>
      <c r="C5412" t="s">
        <v>897</v>
      </c>
    </row>
    <row r="5413" spans="1:3" x14ac:dyDescent="0.25">
      <c r="A5413">
        <v>5208509</v>
      </c>
      <c r="B5413">
        <v>3</v>
      </c>
      <c r="C5413" t="s">
        <v>897</v>
      </c>
    </row>
    <row r="5414" spans="1:3" x14ac:dyDescent="0.25">
      <c r="A5414">
        <v>5208608</v>
      </c>
      <c r="B5414">
        <v>3</v>
      </c>
      <c r="C5414" t="s">
        <v>897</v>
      </c>
    </row>
    <row r="5415" spans="1:3" x14ac:dyDescent="0.25">
      <c r="A5415">
        <v>5208707</v>
      </c>
      <c r="B5415">
        <v>3</v>
      </c>
      <c r="C5415" t="s">
        <v>897</v>
      </c>
    </row>
    <row r="5416" spans="1:3" x14ac:dyDescent="0.25">
      <c r="A5416">
        <v>5208806</v>
      </c>
      <c r="B5416">
        <v>3</v>
      </c>
      <c r="C5416" t="s">
        <v>897</v>
      </c>
    </row>
    <row r="5417" spans="1:3" x14ac:dyDescent="0.25">
      <c r="A5417">
        <v>5208905</v>
      </c>
      <c r="B5417">
        <v>3</v>
      </c>
      <c r="C5417" t="s">
        <v>897</v>
      </c>
    </row>
    <row r="5418" spans="1:3" x14ac:dyDescent="0.25">
      <c r="A5418">
        <v>5209101</v>
      </c>
      <c r="B5418">
        <v>3</v>
      </c>
      <c r="C5418" t="s">
        <v>897</v>
      </c>
    </row>
    <row r="5419" spans="1:3" x14ac:dyDescent="0.25">
      <c r="A5419">
        <v>5209150</v>
      </c>
      <c r="B5419">
        <v>3</v>
      </c>
      <c r="C5419" t="s">
        <v>897</v>
      </c>
    </row>
    <row r="5420" spans="1:3" x14ac:dyDescent="0.25">
      <c r="A5420">
        <v>5209200</v>
      </c>
      <c r="B5420">
        <v>3</v>
      </c>
      <c r="C5420" t="s">
        <v>897</v>
      </c>
    </row>
    <row r="5421" spans="1:3" x14ac:dyDescent="0.25">
      <c r="A5421">
        <v>5209291</v>
      </c>
      <c r="B5421">
        <v>3</v>
      </c>
      <c r="C5421" t="s">
        <v>897</v>
      </c>
    </row>
    <row r="5422" spans="1:3" x14ac:dyDescent="0.25">
      <c r="A5422">
        <v>5209408</v>
      </c>
      <c r="B5422">
        <v>3</v>
      </c>
      <c r="C5422" t="s">
        <v>897</v>
      </c>
    </row>
    <row r="5423" spans="1:3" x14ac:dyDescent="0.25">
      <c r="A5423">
        <v>5209457</v>
      </c>
      <c r="B5423">
        <v>3</v>
      </c>
      <c r="C5423" t="s">
        <v>897</v>
      </c>
    </row>
    <row r="5424" spans="1:3" x14ac:dyDescent="0.25">
      <c r="A5424">
        <v>5209606</v>
      </c>
      <c r="B5424">
        <v>3</v>
      </c>
      <c r="C5424" t="s">
        <v>897</v>
      </c>
    </row>
    <row r="5425" spans="1:3" x14ac:dyDescent="0.25">
      <c r="A5425">
        <v>5209705</v>
      </c>
      <c r="B5425">
        <v>3</v>
      </c>
      <c r="C5425" t="s">
        <v>897</v>
      </c>
    </row>
    <row r="5426" spans="1:3" x14ac:dyDescent="0.25">
      <c r="A5426">
        <v>5209804</v>
      </c>
      <c r="B5426">
        <v>3</v>
      </c>
      <c r="C5426" t="s">
        <v>897</v>
      </c>
    </row>
    <row r="5427" spans="1:3" x14ac:dyDescent="0.25">
      <c r="A5427">
        <v>5209903</v>
      </c>
      <c r="B5427">
        <v>3</v>
      </c>
      <c r="C5427" t="s">
        <v>897</v>
      </c>
    </row>
    <row r="5428" spans="1:3" x14ac:dyDescent="0.25">
      <c r="A5428">
        <v>5209937</v>
      </c>
      <c r="B5428">
        <v>3</v>
      </c>
      <c r="C5428" t="s">
        <v>897</v>
      </c>
    </row>
    <row r="5429" spans="1:3" x14ac:dyDescent="0.25">
      <c r="A5429">
        <v>5209952</v>
      </c>
      <c r="B5429">
        <v>3</v>
      </c>
      <c r="C5429" t="s">
        <v>897</v>
      </c>
    </row>
    <row r="5430" spans="1:3" x14ac:dyDescent="0.25">
      <c r="A5430">
        <v>5210000</v>
      </c>
      <c r="B5430">
        <v>3</v>
      </c>
      <c r="C5430" t="s">
        <v>897</v>
      </c>
    </row>
    <row r="5431" spans="1:3" x14ac:dyDescent="0.25">
      <c r="A5431">
        <v>5210109</v>
      </c>
      <c r="B5431">
        <v>3</v>
      </c>
      <c r="C5431" t="s">
        <v>897</v>
      </c>
    </row>
    <row r="5432" spans="1:3" x14ac:dyDescent="0.25">
      <c r="A5432">
        <v>5210158</v>
      </c>
      <c r="B5432">
        <v>3</v>
      </c>
      <c r="C5432" t="s">
        <v>897</v>
      </c>
    </row>
    <row r="5433" spans="1:3" x14ac:dyDescent="0.25">
      <c r="A5433">
        <v>5210208</v>
      </c>
      <c r="B5433">
        <v>3</v>
      </c>
      <c r="C5433" t="s">
        <v>897</v>
      </c>
    </row>
    <row r="5434" spans="1:3" x14ac:dyDescent="0.25">
      <c r="A5434">
        <v>5210307</v>
      </c>
      <c r="B5434">
        <v>3</v>
      </c>
      <c r="C5434" t="s">
        <v>897</v>
      </c>
    </row>
    <row r="5435" spans="1:3" x14ac:dyDescent="0.25">
      <c r="A5435">
        <v>5210406</v>
      </c>
      <c r="B5435">
        <v>3</v>
      </c>
      <c r="C5435" t="s">
        <v>897</v>
      </c>
    </row>
    <row r="5436" spans="1:3" x14ac:dyDescent="0.25">
      <c r="A5436">
        <v>5210562</v>
      </c>
      <c r="B5436">
        <v>3</v>
      </c>
      <c r="C5436" t="s">
        <v>897</v>
      </c>
    </row>
    <row r="5437" spans="1:3" x14ac:dyDescent="0.25">
      <c r="A5437">
        <v>5210604</v>
      </c>
      <c r="B5437">
        <v>3</v>
      </c>
      <c r="C5437" t="s">
        <v>897</v>
      </c>
    </row>
    <row r="5438" spans="1:3" x14ac:dyDescent="0.25">
      <c r="A5438">
        <v>5210802</v>
      </c>
      <c r="B5438">
        <v>3</v>
      </c>
      <c r="C5438" t="s">
        <v>897</v>
      </c>
    </row>
    <row r="5439" spans="1:3" x14ac:dyDescent="0.25">
      <c r="A5439">
        <v>5210901</v>
      </c>
      <c r="B5439">
        <v>3</v>
      </c>
      <c r="C5439" t="s">
        <v>897</v>
      </c>
    </row>
    <row r="5440" spans="1:3" x14ac:dyDescent="0.25">
      <c r="A5440">
        <v>5211008</v>
      </c>
      <c r="B5440">
        <v>3</v>
      </c>
      <c r="C5440" t="s">
        <v>897</v>
      </c>
    </row>
    <row r="5441" spans="1:3" x14ac:dyDescent="0.25">
      <c r="A5441">
        <v>5211206</v>
      </c>
      <c r="B5441">
        <v>3</v>
      </c>
      <c r="C5441" t="s">
        <v>897</v>
      </c>
    </row>
    <row r="5442" spans="1:3" x14ac:dyDescent="0.25">
      <c r="A5442">
        <v>5211305</v>
      </c>
      <c r="B5442">
        <v>3</v>
      </c>
      <c r="C5442" t="s">
        <v>897</v>
      </c>
    </row>
    <row r="5443" spans="1:3" x14ac:dyDescent="0.25">
      <c r="A5443">
        <v>5211404</v>
      </c>
      <c r="B5443">
        <v>3</v>
      </c>
      <c r="C5443" t="s">
        <v>897</v>
      </c>
    </row>
    <row r="5444" spans="1:3" x14ac:dyDescent="0.25">
      <c r="A5444">
        <v>5211503</v>
      </c>
      <c r="B5444">
        <v>3</v>
      </c>
      <c r="C5444" t="s">
        <v>897</v>
      </c>
    </row>
    <row r="5445" spans="1:3" x14ac:dyDescent="0.25">
      <c r="A5445">
        <v>5211602</v>
      </c>
      <c r="B5445">
        <v>3</v>
      </c>
      <c r="C5445" t="s">
        <v>897</v>
      </c>
    </row>
    <row r="5446" spans="1:3" x14ac:dyDescent="0.25">
      <c r="A5446">
        <v>5211701</v>
      </c>
      <c r="B5446">
        <v>3</v>
      </c>
      <c r="C5446" t="s">
        <v>897</v>
      </c>
    </row>
    <row r="5447" spans="1:3" x14ac:dyDescent="0.25">
      <c r="A5447">
        <v>5211800</v>
      </c>
      <c r="B5447">
        <v>3</v>
      </c>
      <c r="C5447" t="s">
        <v>897</v>
      </c>
    </row>
    <row r="5448" spans="1:3" x14ac:dyDescent="0.25">
      <c r="A5448">
        <v>5211909</v>
      </c>
      <c r="B5448">
        <v>3</v>
      </c>
      <c r="C5448" t="s">
        <v>897</v>
      </c>
    </row>
    <row r="5449" spans="1:3" x14ac:dyDescent="0.25">
      <c r="A5449">
        <v>5212006</v>
      </c>
      <c r="B5449">
        <v>3</v>
      </c>
      <c r="C5449" t="s">
        <v>897</v>
      </c>
    </row>
    <row r="5450" spans="1:3" x14ac:dyDescent="0.25">
      <c r="A5450">
        <v>5212055</v>
      </c>
      <c r="B5450">
        <v>3</v>
      </c>
      <c r="C5450" t="s">
        <v>897</v>
      </c>
    </row>
    <row r="5451" spans="1:3" x14ac:dyDescent="0.25">
      <c r="A5451">
        <v>5212105</v>
      </c>
      <c r="B5451">
        <v>3</v>
      </c>
      <c r="C5451" t="s">
        <v>897</v>
      </c>
    </row>
    <row r="5452" spans="1:3" x14ac:dyDescent="0.25">
      <c r="A5452">
        <v>5212204</v>
      </c>
      <c r="B5452">
        <v>3</v>
      </c>
      <c r="C5452" t="s">
        <v>897</v>
      </c>
    </row>
    <row r="5453" spans="1:3" x14ac:dyDescent="0.25">
      <c r="A5453">
        <v>5212253</v>
      </c>
      <c r="B5453">
        <v>3</v>
      </c>
      <c r="C5453" t="s">
        <v>897</v>
      </c>
    </row>
    <row r="5454" spans="1:3" x14ac:dyDescent="0.25">
      <c r="A5454">
        <v>5212303</v>
      </c>
      <c r="B5454">
        <v>3</v>
      </c>
      <c r="C5454" t="s">
        <v>897</v>
      </c>
    </row>
    <row r="5455" spans="1:3" x14ac:dyDescent="0.25">
      <c r="A5455">
        <v>5212501</v>
      </c>
      <c r="B5455">
        <v>3</v>
      </c>
      <c r="C5455" t="s">
        <v>897</v>
      </c>
    </row>
    <row r="5456" spans="1:3" x14ac:dyDescent="0.25">
      <c r="A5456">
        <v>5212600</v>
      </c>
      <c r="B5456">
        <v>3</v>
      </c>
      <c r="C5456" t="s">
        <v>897</v>
      </c>
    </row>
    <row r="5457" spans="1:3" x14ac:dyDescent="0.25">
      <c r="A5457">
        <v>5212709</v>
      </c>
      <c r="B5457">
        <v>3</v>
      </c>
      <c r="C5457" t="s">
        <v>897</v>
      </c>
    </row>
    <row r="5458" spans="1:3" x14ac:dyDescent="0.25">
      <c r="A5458">
        <v>5212808</v>
      </c>
      <c r="B5458">
        <v>3</v>
      </c>
      <c r="C5458" t="s">
        <v>897</v>
      </c>
    </row>
    <row r="5459" spans="1:3" x14ac:dyDescent="0.25">
      <c r="A5459">
        <v>5212907</v>
      </c>
      <c r="B5459">
        <v>3</v>
      </c>
      <c r="C5459" t="s">
        <v>897</v>
      </c>
    </row>
    <row r="5460" spans="1:3" x14ac:dyDescent="0.25">
      <c r="A5460">
        <v>5212956</v>
      </c>
      <c r="B5460">
        <v>3</v>
      </c>
      <c r="C5460" t="s">
        <v>897</v>
      </c>
    </row>
    <row r="5461" spans="1:3" x14ac:dyDescent="0.25">
      <c r="A5461">
        <v>5213004</v>
      </c>
      <c r="B5461">
        <v>3</v>
      </c>
      <c r="C5461" t="s">
        <v>897</v>
      </c>
    </row>
    <row r="5462" spans="1:3" x14ac:dyDescent="0.25">
      <c r="A5462">
        <v>5213053</v>
      </c>
      <c r="B5462">
        <v>3</v>
      </c>
      <c r="C5462" t="s">
        <v>897</v>
      </c>
    </row>
    <row r="5463" spans="1:3" x14ac:dyDescent="0.25">
      <c r="A5463">
        <v>5213087</v>
      </c>
      <c r="B5463">
        <v>3</v>
      </c>
      <c r="C5463" t="s">
        <v>897</v>
      </c>
    </row>
    <row r="5464" spans="1:3" x14ac:dyDescent="0.25">
      <c r="A5464">
        <v>5213103</v>
      </c>
      <c r="B5464">
        <v>3</v>
      </c>
      <c r="C5464" t="s">
        <v>897</v>
      </c>
    </row>
    <row r="5465" spans="1:3" x14ac:dyDescent="0.25">
      <c r="A5465">
        <v>5213400</v>
      </c>
      <c r="B5465">
        <v>3</v>
      </c>
      <c r="C5465" t="s">
        <v>897</v>
      </c>
    </row>
    <row r="5466" spans="1:3" x14ac:dyDescent="0.25">
      <c r="A5466">
        <v>5213509</v>
      </c>
      <c r="B5466">
        <v>3</v>
      </c>
      <c r="C5466" t="s">
        <v>897</v>
      </c>
    </row>
    <row r="5467" spans="1:3" x14ac:dyDescent="0.25">
      <c r="A5467">
        <v>5213707</v>
      </c>
      <c r="B5467">
        <v>3</v>
      </c>
      <c r="C5467" t="s">
        <v>897</v>
      </c>
    </row>
    <row r="5468" spans="1:3" x14ac:dyDescent="0.25">
      <c r="A5468">
        <v>5213756</v>
      </c>
      <c r="B5468">
        <v>3</v>
      </c>
      <c r="C5468" t="s">
        <v>897</v>
      </c>
    </row>
    <row r="5469" spans="1:3" x14ac:dyDescent="0.25">
      <c r="A5469">
        <v>5213772</v>
      </c>
      <c r="B5469">
        <v>3</v>
      </c>
      <c r="C5469" t="s">
        <v>897</v>
      </c>
    </row>
    <row r="5470" spans="1:3" x14ac:dyDescent="0.25">
      <c r="A5470">
        <v>5213806</v>
      </c>
      <c r="B5470">
        <v>3</v>
      </c>
      <c r="C5470" t="s">
        <v>897</v>
      </c>
    </row>
    <row r="5471" spans="1:3" x14ac:dyDescent="0.25">
      <c r="A5471">
        <v>5213855</v>
      </c>
      <c r="B5471">
        <v>3</v>
      </c>
      <c r="C5471" t="s">
        <v>897</v>
      </c>
    </row>
    <row r="5472" spans="1:3" x14ac:dyDescent="0.25">
      <c r="A5472">
        <v>5213905</v>
      </c>
      <c r="B5472">
        <v>3</v>
      </c>
      <c r="C5472" t="s">
        <v>897</v>
      </c>
    </row>
    <row r="5473" spans="1:3" x14ac:dyDescent="0.25">
      <c r="A5473">
        <v>5214002</v>
      </c>
      <c r="B5473">
        <v>3</v>
      </c>
      <c r="C5473" t="s">
        <v>897</v>
      </c>
    </row>
    <row r="5474" spans="1:3" x14ac:dyDescent="0.25">
      <c r="A5474">
        <v>5214051</v>
      </c>
      <c r="B5474">
        <v>3</v>
      </c>
      <c r="C5474" t="s">
        <v>897</v>
      </c>
    </row>
    <row r="5475" spans="1:3" x14ac:dyDescent="0.25">
      <c r="A5475">
        <v>5214101</v>
      </c>
      <c r="B5475">
        <v>3</v>
      </c>
      <c r="C5475" t="s">
        <v>897</v>
      </c>
    </row>
    <row r="5476" spans="1:3" x14ac:dyDescent="0.25">
      <c r="A5476">
        <v>5214408</v>
      </c>
      <c r="B5476">
        <v>3</v>
      </c>
      <c r="C5476" t="s">
        <v>897</v>
      </c>
    </row>
    <row r="5477" spans="1:3" x14ac:dyDescent="0.25">
      <c r="A5477">
        <v>5214507</v>
      </c>
      <c r="B5477">
        <v>3</v>
      </c>
      <c r="C5477" t="s">
        <v>897</v>
      </c>
    </row>
    <row r="5478" spans="1:3" x14ac:dyDescent="0.25">
      <c r="A5478">
        <v>5214606</v>
      </c>
      <c r="B5478">
        <v>3</v>
      </c>
      <c r="C5478" t="s">
        <v>897</v>
      </c>
    </row>
    <row r="5479" spans="1:3" x14ac:dyDescent="0.25">
      <c r="A5479">
        <v>5214705</v>
      </c>
      <c r="B5479">
        <v>3</v>
      </c>
      <c r="C5479" t="s">
        <v>897</v>
      </c>
    </row>
    <row r="5480" spans="1:3" x14ac:dyDescent="0.25">
      <c r="A5480">
        <v>5214804</v>
      </c>
      <c r="B5480">
        <v>3</v>
      </c>
      <c r="C5480" t="s">
        <v>897</v>
      </c>
    </row>
    <row r="5481" spans="1:3" x14ac:dyDescent="0.25">
      <c r="A5481">
        <v>5214838</v>
      </c>
      <c r="B5481">
        <v>3</v>
      </c>
      <c r="C5481" t="s">
        <v>897</v>
      </c>
    </row>
    <row r="5482" spans="1:3" x14ac:dyDescent="0.25">
      <c r="A5482">
        <v>5214861</v>
      </c>
      <c r="B5482">
        <v>3</v>
      </c>
      <c r="C5482" t="s">
        <v>897</v>
      </c>
    </row>
    <row r="5483" spans="1:3" x14ac:dyDescent="0.25">
      <c r="A5483">
        <v>5214879</v>
      </c>
      <c r="B5483">
        <v>3</v>
      </c>
      <c r="C5483" t="s">
        <v>897</v>
      </c>
    </row>
    <row r="5484" spans="1:3" x14ac:dyDescent="0.25">
      <c r="A5484">
        <v>5214903</v>
      </c>
      <c r="B5484">
        <v>3</v>
      </c>
      <c r="C5484" t="s">
        <v>897</v>
      </c>
    </row>
    <row r="5485" spans="1:3" x14ac:dyDescent="0.25">
      <c r="A5485">
        <v>5215009</v>
      </c>
      <c r="B5485">
        <v>3</v>
      </c>
      <c r="C5485" t="s">
        <v>897</v>
      </c>
    </row>
    <row r="5486" spans="1:3" x14ac:dyDescent="0.25">
      <c r="A5486">
        <v>5215207</v>
      </c>
      <c r="B5486">
        <v>3</v>
      </c>
      <c r="C5486" t="s">
        <v>897</v>
      </c>
    </row>
    <row r="5487" spans="1:3" x14ac:dyDescent="0.25">
      <c r="A5487">
        <v>5215231</v>
      </c>
      <c r="B5487">
        <v>3</v>
      </c>
      <c r="C5487" t="s">
        <v>897</v>
      </c>
    </row>
    <row r="5488" spans="1:3" x14ac:dyDescent="0.25">
      <c r="A5488">
        <v>5215256</v>
      </c>
      <c r="B5488">
        <v>3</v>
      </c>
      <c r="C5488" t="s">
        <v>897</v>
      </c>
    </row>
    <row r="5489" spans="1:3" x14ac:dyDescent="0.25">
      <c r="A5489">
        <v>5215306</v>
      </c>
      <c r="B5489">
        <v>3</v>
      </c>
      <c r="C5489" t="s">
        <v>897</v>
      </c>
    </row>
    <row r="5490" spans="1:3" x14ac:dyDescent="0.25">
      <c r="A5490">
        <v>5215405</v>
      </c>
      <c r="B5490">
        <v>3</v>
      </c>
      <c r="C5490" t="s">
        <v>897</v>
      </c>
    </row>
    <row r="5491" spans="1:3" x14ac:dyDescent="0.25">
      <c r="A5491">
        <v>5215504</v>
      </c>
      <c r="B5491">
        <v>3</v>
      </c>
      <c r="C5491" t="s">
        <v>897</v>
      </c>
    </row>
    <row r="5492" spans="1:3" x14ac:dyDescent="0.25">
      <c r="A5492">
        <v>5215603</v>
      </c>
      <c r="B5492">
        <v>3</v>
      </c>
      <c r="C5492" t="s">
        <v>897</v>
      </c>
    </row>
    <row r="5493" spans="1:3" x14ac:dyDescent="0.25">
      <c r="A5493">
        <v>5215652</v>
      </c>
      <c r="B5493">
        <v>3</v>
      </c>
      <c r="C5493" t="s">
        <v>897</v>
      </c>
    </row>
    <row r="5494" spans="1:3" x14ac:dyDescent="0.25">
      <c r="A5494">
        <v>5215702</v>
      </c>
      <c r="B5494">
        <v>3</v>
      </c>
      <c r="C5494" t="s">
        <v>897</v>
      </c>
    </row>
    <row r="5495" spans="1:3" x14ac:dyDescent="0.25">
      <c r="A5495">
        <v>5215801</v>
      </c>
      <c r="B5495">
        <v>3</v>
      </c>
      <c r="C5495" t="s">
        <v>897</v>
      </c>
    </row>
    <row r="5496" spans="1:3" x14ac:dyDescent="0.25">
      <c r="A5496">
        <v>5215900</v>
      </c>
      <c r="B5496">
        <v>3</v>
      </c>
      <c r="C5496" t="s">
        <v>897</v>
      </c>
    </row>
    <row r="5497" spans="1:3" x14ac:dyDescent="0.25">
      <c r="A5497">
        <v>5216007</v>
      </c>
      <c r="B5497">
        <v>3</v>
      </c>
      <c r="C5497" t="s">
        <v>897</v>
      </c>
    </row>
    <row r="5498" spans="1:3" x14ac:dyDescent="0.25">
      <c r="A5498">
        <v>5216304</v>
      </c>
      <c r="B5498">
        <v>3</v>
      </c>
      <c r="C5498" t="s">
        <v>897</v>
      </c>
    </row>
    <row r="5499" spans="1:3" x14ac:dyDescent="0.25">
      <c r="A5499">
        <v>5216403</v>
      </c>
      <c r="B5499">
        <v>3</v>
      </c>
      <c r="C5499" t="s">
        <v>897</v>
      </c>
    </row>
    <row r="5500" spans="1:3" x14ac:dyDescent="0.25">
      <c r="A5500">
        <v>5216452</v>
      </c>
      <c r="B5500">
        <v>3</v>
      </c>
      <c r="C5500" t="s">
        <v>897</v>
      </c>
    </row>
    <row r="5501" spans="1:3" x14ac:dyDescent="0.25">
      <c r="A5501">
        <v>5216809</v>
      </c>
      <c r="B5501">
        <v>3</v>
      </c>
      <c r="C5501" t="s">
        <v>897</v>
      </c>
    </row>
    <row r="5502" spans="1:3" x14ac:dyDescent="0.25">
      <c r="A5502">
        <v>5216908</v>
      </c>
      <c r="B5502">
        <v>3</v>
      </c>
      <c r="C5502" t="s">
        <v>897</v>
      </c>
    </row>
    <row r="5503" spans="1:3" x14ac:dyDescent="0.25">
      <c r="A5503">
        <v>5217104</v>
      </c>
      <c r="B5503">
        <v>3</v>
      </c>
      <c r="C5503" t="s">
        <v>897</v>
      </c>
    </row>
    <row r="5504" spans="1:3" x14ac:dyDescent="0.25">
      <c r="A5504">
        <v>5217203</v>
      </c>
      <c r="B5504">
        <v>3</v>
      </c>
      <c r="C5504" t="s">
        <v>897</v>
      </c>
    </row>
    <row r="5505" spans="1:3" x14ac:dyDescent="0.25">
      <c r="A5505">
        <v>5217302</v>
      </c>
      <c r="B5505">
        <v>3</v>
      </c>
      <c r="C5505" t="s">
        <v>897</v>
      </c>
    </row>
    <row r="5506" spans="1:3" x14ac:dyDescent="0.25">
      <c r="A5506">
        <v>5217401</v>
      </c>
      <c r="B5506">
        <v>3</v>
      </c>
      <c r="C5506" t="s">
        <v>897</v>
      </c>
    </row>
    <row r="5507" spans="1:3" x14ac:dyDescent="0.25">
      <c r="A5507">
        <v>5217609</v>
      </c>
      <c r="B5507">
        <v>3</v>
      </c>
      <c r="C5507" t="s">
        <v>897</v>
      </c>
    </row>
    <row r="5508" spans="1:3" x14ac:dyDescent="0.25">
      <c r="A5508">
        <v>5217708</v>
      </c>
      <c r="B5508">
        <v>3</v>
      </c>
      <c r="C5508" t="s">
        <v>897</v>
      </c>
    </row>
    <row r="5509" spans="1:3" x14ac:dyDescent="0.25">
      <c r="A5509">
        <v>5218003</v>
      </c>
      <c r="B5509">
        <v>3</v>
      </c>
      <c r="C5509" t="s">
        <v>897</v>
      </c>
    </row>
    <row r="5510" spans="1:3" x14ac:dyDescent="0.25">
      <c r="A5510">
        <v>5218052</v>
      </c>
      <c r="B5510">
        <v>3</v>
      </c>
      <c r="C5510" t="s">
        <v>897</v>
      </c>
    </row>
    <row r="5511" spans="1:3" x14ac:dyDescent="0.25">
      <c r="A5511">
        <v>5218102</v>
      </c>
      <c r="B5511">
        <v>3</v>
      </c>
      <c r="C5511" t="s">
        <v>897</v>
      </c>
    </row>
    <row r="5512" spans="1:3" x14ac:dyDescent="0.25">
      <c r="A5512">
        <v>5218300</v>
      </c>
      <c r="B5512">
        <v>3</v>
      </c>
      <c r="C5512" t="s">
        <v>897</v>
      </c>
    </row>
    <row r="5513" spans="1:3" x14ac:dyDescent="0.25">
      <c r="A5513">
        <v>5218391</v>
      </c>
      <c r="B5513">
        <v>3</v>
      </c>
      <c r="C5513" t="s">
        <v>897</v>
      </c>
    </row>
    <row r="5514" spans="1:3" x14ac:dyDescent="0.25">
      <c r="A5514">
        <v>5218508</v>
      </c>
      <c r="B5514">
        <v>3</v>
      </c>
      <c r="C5514" t="s">
        <v>897</v>
      </c>
    </row>
    <row r="5515" spans="1:3" x14ac:dyDescent="0.25">
      <c r="A5515">
        <v>5218607</v>
      </c>
      <c r="B5515">
        <v>3</v>
      </c>
      <c r="C5515" t="s">
        <v>897</v>
      </c>
    </row>
    <row r="5516" spans="1:3" x14ac:dyDescent="0.25">
      <c r="A5516">
        <v>5218706</v>
      </c>
      <c r="B5516">
        <v>3</v>
      </c>
      <c r="C5516" t="s">
        <v>897</v>
      </c>
    </row>
    <row r="5517" spans="1:3" x14ac:dyDescent="0.25">
      <c r="A5517">
        <v>5218789</v>
      </c>
      <c r="B5517">
        <v>3</v>
      </c>
      <c r="C5517" t="s">
        <v>897</v>
      </c>
    </row>
    <row r="5518" spans="1:3" x14ac:dyDescent="0.25">
      <c r="A5518">
        <v>5218805</v>
      </c>
      <c r="B5518">
        <v>3</v>
      </c>
      <c r="C5518" t="s">
        <v>897</v>
      </c>
    </row>
    <row r="5519" spans="1:3" x14ac:dyDescent="0.25">
      <c r="A5519">
        <v>5218904</v>
      </c>
      <c r="B5519">
        <v>3</v>
      </c>
      <c r="C5519" t="s">
        <v>897</v>
      </c>
    </row>
    <row r="5520" spans="1:3" x14ac:dyDescent="0.25">
      <c r="A5520">
        <v>5219001</v>
      </c>
      <c r="B5520">
        <v>3</v>
      </c>
      <c r="C5520" t="s">
        <v>897</v>
      </c>
    </row>
    <row r="5521" spans="1:3" x14ac:dyDescent="0.25">
      <c r="A5521">
        <v>5219100</v>
      </c>
      <c r="B5521">
        <v>3</v>
      </c>
      <c r="C5521" t="s">
        <v>897</v>
      </c>
    </row>
    <row r="5522" spans="1:3" x14ac:dyDescent="0.25">
      <c r="A5522">
        <v>5219209</v>
      </c>
      <c r="B5522">
        <v>3</v>
      </c>
      <c r="C5522" t="s">
        <v>897</v>
      </c>
    </row>
    <row r="5523" spans="1:3" x14ac:dyDescent="0.25">
      <c r="A5523">
        <v>5219258</v>
      </c>
      <c r="B5523">
        <v>3</v>
      </c>
      <c r="C5523" t="s">
        <v>897</v>
      </c>
    </row>
    <row r="5524" spans="1:3" x14ac:dyDescent="0.25">
      <c r="A5524">
        <v>5219308</v>
      </c>
      <c r="B5524">
        <v>3</v>
      </c>
      <c r="C5524" t="s">
        <v>897</v>
      </c>
    </row>
    <row r="5525" spans="1:3" x14ac:dyDescent="0.25">
      <c r="A5525">
        <v>5219357</v>
      </c>
      <c r="B5525">
        <v>3</v>
      </c>
      <c r="C5525" t="s">
        <v>897</v>
      </c>
    </row>
    <row r="5526" spans="1:3" x14ac:dyDescent="0.25">
      <c r="A5526">
        <v>5219407</v>
      </c>
      <c r="B5526">
        <v>3</v>
      </c>
      <c r="C5526" t="s">
        <v>897</v>
      </c>
    </row>
    <row r="5527" spans="1:3" x14ac:dyDescent="0.25">
      <c r="A5527">
        <v>5219456</v>
      </c>
      <c r="B5527">
        <v>3</v>
      </c>
      <c r="C5527" t="s">
        <v>897</v>
      </c>
    </row>
    <row r="5528" spans="1:3" x14ac:dyDescent="0.25">
      <c r="A5528">
        <v>5219506</v>
      </c>
      <c r="B5528">
        <v>3</v>
      </c>
      <c r="C5528" t="s">
        <v>897</v>
      </c>
    </row>
    <row r="5529" spans="1:3" x14ac:dyDescent="0.25">
      <c r="A5529">
        <v>5219605</v>
      </c>
      <c r="B5529">
        <v>3</v>
      </c>
      <c r="C5529" t="s">
        <v>897</v>
      </c>
    </row>
    <row r="5530" spans="1:3" x14ac:dyDescent="0.25">
      <c r="A5530">
        <v>5219704</v>
      </c>
      <c r="B5530">
        <v>3</v>
      </c>
      <c r="C5530" t="s">
        <v>897</v>
      </c>
    </row>
    <row r="5531" spans="1:3" x14ac:dyDescent="0.25">
      <c r="A5531">
        <v>5219712</v>
      </c>
      <c r="B5531">
        <v>3</v>
      </c>
      <c r="C5531" t="s">
        <v>897</v>
      </c>
    </row>
    <row r="5532" spans="1:3" x14ac:dyDescent="0.25">
      <c r="A5532">
        <v>5219738</v>
      </c>
      <c r="B5532">
        <v>3</v>
      </c>
      <c r="C5532" t="s">
        <v>897</v>
      </c>
    </row>
    <row r="5533" spans="1:3" x14ac:dyDescent="0.25">
      <c r="A5533">
        <v>5219753</v>
      </c>
      <c r="B5533">
        <v>3</v>
      </c>
      <c r="C5533" t="s">
        <v>897</v>
      </c>
    </row>
    <row r="5534" spans="1:3" x14ac:dyDescent="0.25">
      <c r="A5534">
        <v>5219803</v>
      </c>
      <c r="B5534">
        <v>3</v>
      </c>
      <c r="C5534" t="s">
        <v>897</v>
      </c>
    </row>
    <row r="5535" spans="1:3" x14ac:dyDescent="0.25">
      <c r="A5535">
        <v>5219902</v>
      </c>
      <c r="B5535">
        <v>3</v>
      </c>
      <c r="C5535" t="s">
        <v>897</v>
      </c>
    </row>
    <row r="5536" spans="1:3" x14ac:dyDescent="0.25">
      <c r="A5536">
        <v>5220009</v>
      </c>
      <c r="B5536">
        <v>3</v>
      </c>
      <c r="C5536" t="s">
        <v>897</v>
      </c>
    </row>
    <row r="5537" spans="1:3" x14ac:dyDescent="0.25">
      <c r="A5537">
        <v>5220058</v>
      </c>
      <c r="B5537">
        <v>3</v>
      </c>
      <c r="C5537" t="s">
        <v>897</v>
      </c>
    </row>
    <row r="5538" spans="1:3" x14ac:dyDescent="0.25">
      <c r="A5538">
        <v>5220108</v>
      </c>
      <c r="B5538">
        <v>3</v>
      </c>
      <c r="C5538" t="s">
        <v>897</v>
      </c>
    </row>
    <row r="5539" spans="1:3" x14ac:dyDescent="0.25">
      <c r="A5539">
        <v>5220157</v>
      </c>
      <c r="B5539">
        <v>3</v>
      </c>
      <c r="C5539" t="s">
        <v>897</v>
      </c>
    </row>
    <row r="5540" spans="1:3" x14ac:dyDescent="0.25">
      <c r="A5540">
        <v>5220207</v>
      </c>
      <c r="B5540">
        <v>3</v>
      </c>
      <c r="C5540" t="s">
        <v>897</v>
      </c>
    </row>
    <row r="5541" spans="1:3" x14ac:dyDescent="0.25">
      <c r="A5541">
        <v>5220264</v>
      </c>
      <c r="B5541">
        <v>3</v>
      </c>
      <c r="C5541" t="s">
        <v>897</v>
      </c>
    </row>
    <row r="5542" spans="1:3" x14ac:dyDescent="0.25">
      <c r="A5542">
        <v>5220280</v>
      </c>
      <c r="B5542">
        <v>3</v>
      </c>
      <c r="C5542" t="s">
        <v>897</v>
      </c>
    </row>
    <row r="5543" spans="1:3" x14ac:dyDescent="0.25">
      <c r="A5543">
        <v>5220405</v>
      </c>
      <c r="B5543">
        <v>3</v>
      </c>
      <c r="C5543" t="s">
        <v>897</v>
      </c>
    </row>
    <row r="5544" spans="1:3" x14ac:dyDescent="0.25">
      <c r="A5544">
        <v>5220454</v>
      </c>
      <c r="B5544">
        <v>3</v>
      </c>
      <c r="C5544" t="s">
        <v>897</v>
      </c>
    </row>
    <row r="5545" spans="1:3" x14ac:dyDescent="0.25">
      <c r="A5545">
        <v>5220504</v>
      </c>
      <c r="B5545">
        <v>3</v>
      </c>
      <c r="C5545" t="s">
        <v>897</v>
      </c>
    </row>
    <row r="5546" spans="1:3" x14ac:dyDescent="0.25">
      <c r="A5546">
        <v>5220603</v>
      </c>
      <c r="B5546">
        <v>3</v>
      </c>
      <c r="C5546" t="s">
        <v>897</v>
      </c>
    </row>
    <row r="5547" spans="1:3" x14ac:dyDescent="0.25">
      <c r="A5547">
        <v>5220686</v>
      </c>
      <c r="B5547">
        <v>3</v>
      </c>
      <c r="C5547" t="s">
        <v>897</v>
      </c>
    </row>
    <row r="5548" spans="1:3" x14ac:dyDescent="0.25">
      <c r="A5548">
        <v>5220702</v>
      </c>
      <c r="B5548">
        <v>3</v>
      </c>
      <c r="C5548" t="s">
        <v>897</v>
      </c>
    </row>
    <row r="5549" spans="1:3" x14ac:dyDescent="0.25">
      <c r="A5549">
        <v>5221007</v>
      </c>
      <c r="B5549">
        <v>3</v>
      </c>
      <c r="C5549" t="s">
        <v>897</v>
      </c>
    </row>
    <row r="5550" spans="1:3" x14ac:dyDescent="0.25">
      <c r="A5550">
        <v>5221080</v>
      </c>
      <c r="B5550">
        <v>3</v>
      </c>
      <c r="C5550" t="s">
        <v>897</v>
      </c>
    </row>
    <row r="5551" spans="1:3" x14ac:dyDescent="0.25">
      <c r="A5551">
        <v>5221197</v>
      </c>
      <c r="B5551">
        <v>3</v>
      </c>
      <c r="C5551" t="s">
        <v>897</v>
      </c>
    </row>
    <row r="5552" spans="1:3" x14ac:dyDescent="0.25">
      <c r="A5552">
        <v>5221304</v>
      </c>
      <c r="B5552">
        <v>3</v>
      </c>
      <c r="C5552" t="s">
        <v>897</v>
      </c>
    </row>
    <row r="5553" spans="1:3" x14ac:dyDescent="0.25">
      <c r="A5553">
        <v>5221403</v>
      </c>
      <c r="B5553">
        <v>3</v>
      </c>
      <c r="C5553" t="s">
        <v>897</v>
      </c>
    </row>
    <row r="5554" spans="1:3" x14ac:dyDescent="0.25">
      <c r="A5554">
        <v>5221452</v>
      </c>
      <c r="B5554">
        <v>3</v>
      </c>
      <c r="C5554" t="s">
        <v>897</v>
      </c>
    </row>
    <row r="5555" spans="1:3" x14ac:dyDescent="0.25">
      <c r="A5555">
        <v>5221502</v>
      </c>
      <c r="B5555">
        <v>3</v>
      </c>
      <c r="C5555" t="s">
        <v>897</v>
      </c>
    </row>
    <row r="5556" spans="1:3" x14ac:dyDescent="0.25">
      <c r="A5556">
        <v>5221551</v>
      </c>
      <c r="B5556">
        <v>3</v>
      </c>
      <c r="C5556" t="s">
        <v>897</v>
      </c>
    </row>
    <row r="5557" spans="1:3" x14ac:dyDescent="0.25">
      <c r="A5557">
        <v>5221577</v>
      </c>
      <c r="B5557">
        <v>3</v>
      </c>
      <c r="C5557" t="s">
        <v>897</v>
      </c>
    </row>
    <row r="5558" spans="1:3" x14ac:dyDescent="0.25">
      <c r="A5558">
        <v>5221601</v>
      </c>
      <c r="B5558">
        <v>3</v>
      </c>
      <c r="C5558" t="s">
        <v>897</v>
      </c>
    </row>
    <row r="5559" spans="1:3" x14ac:dyDescent="0.25">
      <c r="A5559">
        <v>5221700</v>
      </c>
      <c r="B5559">
        <v>3</v>
      </c>
      <c r="C5559" t="s">
        <v>897</v>
      </c>
    </row>
    <row r="5560" spans="1:3" x14ac:dyDescent="0.25">
      <c r="A5560">
        <v>5221809</v>
      </c>
      <c r="B5560">
        <v>3</v>
      </c>
      <c r="C5560" t="s">
        <v>897</v>
      </c>
    </row>
    <row r="5561" spans="1:3" x14ac:dyDescent="0.25">
      <c r="A5561">
        <v>5221858</v>
      </c>
      <c r="B5561">
        <v>3</v>
      </c>
      <c r="C5561" t="s">
        <v>897</v>
      </c>
    </row>
    <row r="5562" spans="1:3" x14ac:dyDescent="0.25">
      <c r="A5562">
        <v>5221908</v>
      </c>
      <c r="B5562">
        <v>3</v>
      </c>
      <c r="C5562" t="s">
        <v>897</v>
      </c>
    </row>
    <row r="5563" spans="1:3" x14ac:dyDescent="0.25">
      <c r="A5563">
        <v>5222005</v>
      </c>
      <c r="B5563">
        <v>3</v>
      </c>
      <c r="C5563" t="s">
        <v>897</v>
      </c>
    </row>
    <row r="5564" spans="1:3" x14ac:dyDescent="0.25">
      <c r="A5564">
        <v>5222054</v>
      </c>
      <c r="B5564">
        <v>3</v>
      </c>
      <c r="C5564" t="s">
        <v>897</v>
      </c>
    </row>
    <row r="5565" spans="1:3" x14ac:dyDescent="0.25">
      <c r="A5565">
        <v>5222203</v>
      </c>
      <c r="B5565">
        <v>3</v>
      </c>
      <c r="C5565" t="s">
        <v>897</v>
      </c>
    </row>
    <row r="5566" spans="1:3" x14ac:dyDescent="0.25">
      <c r="A5566">
        <v>5222302</v>
      </c>
      <c r="B5566">
        <v>3</v>
      </c>
      <c r="C5566" t="s">
        <v>897</v>
      </c>
    </row>
    <row r="5567" spans="1:3" x14ac:dyDescent="0.25">
      <c r="A5567">
        <v>5300108</v>
      </c>
      <c r="B5567">
        <v>3</v>
      </c>
      <c r="C5567" t="s">
        <v>898</v>
      </c>
    </row>
  </sheetData>
  <sheetProtection password="C4BA" sheet="1" objects="1" scenarios="1"/>
  <phoneticPr fontId="0" type="noConversion"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workbookViewId="0">
      <selection activeCell="A2" sqref="A2:M2"/>
    </sheetView>
  </sheetViews>
  <sheetFormatPr defaultColWidth="27.5703125" defaultRowHeight="12.75" x14ac:dyDescent="0.2"/>
  <cols>
    <col min="1" max="1" width="27.5703125" style="54" bestFit="1" customWidth="1"/>
    <col min="2" max="2" width="36.85546875" style="54" customWidth="1"/>
    <col min="3" max="12" width="16.42578125" style="54" hidden="1" customWidth="1"/>
    <col min="13" max="19" width="16.42578125" style="54" customWidth="1"/>
    <col min="20" max="20" width="24.85546875" style="54" customWidth="1"/>
    <col min="21" max="21" width="9.140625" style="54" customWidth="1"/>
    <col min="22" max="27" width="10.28515625" style="54" bestFit="1" customWidth="1"/>
    <col min="28" max="28" width="11.5703125" style="54" customWidth="1"/>
    <col min="29" max="255" width="9.140625" style="54" customWidth="1"/>
    <col min="256" max="256" width="27.5703125" style="54" bestFit="1"/>
    <col min="257" max="16384" width="27.5703125" style="54"/>
  </cols>
  <sheetData>
    <row r="1" spans="1:28" ht="14.25" x14ac:dyDescent="0.2">
      <c r="U1" s="55"/>
      <c r="V1" s="91">
        <v>2002</v>
      </c>
      <c r="W1" s="91">
        <v>2003</v>
      </c>
      <c r="X1" s="91">
        <v>2004</v>
      </c>
      <c r="Y1" s="91">
        <v>2005</v>
      </c>
      <c r="Z1" s="91">
        <v>2006</v>
      </c>
      <c r="AA1" s="91">
        <v>2007</v>
      </c>
      <c r="AB1" s="92">
        <v>2008</v>
      </c>
    </row>
    <row r="2" spans="1:28" ht="20.25" x14ac:dyDescent="0.3">
      <c r="A2" s="537" t="s">
        <v>1727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T2" s="429" t="s">
        <v>1651</v>
      </c>
      <c r="U2" s="56">
        <v>1</v>
      </c>
      <c r="V2" s="93">
        <f t="shared" ref="V2:AA2" si="0">SUM(N29:N31)</f>
        <v>399572</v>
      </c>
      <c r="W2" s="93">
        <f>SUM(O29:O31)</f>
        <v>488704</v>
      </c>
      <c r="X2" s="93">
        <f t="shared" si="0"/>
        <v>424671</v>
      </c>
      <c r="Y2" s="93">
        <f t="shared" si="0"/>
        <v>347129</v>
      </c>
      <c r="Z2" s="93">
        <f t="shared" si="0"/>
        <v>426640</v>
      </c>
      <c r="AA2" s="93">
        <f t="shared" si="0"/>
        <v>379162</v>
      </c>
      <c r="AB2" s="94">
        <f>SUM(T29:T31)</f>
        <v>418409</v>
      </c>
    </row>
    <row r="3" spans="1:28" ht="18" x14ac:dyDescent="0.25">
      <c r="A3" s="58"/>
      <c r="B3" s="58"/>
      <c r="C3" s="58"/>
      <c r="D3" s="58"/>
      <c r="E3" s="58"/>
      <c r="F3" s="58"/>
      <c r="T3" s="430" t="s">
        <v>1652</v>
      </c>
      <c r="U3" s="56">
        <v>2</v>
      </c>
      <c r="V3" s="93">
        <f t="shared" ref="V3:AA3" si="1">SUM(N25:N28)</f>
        <v>5087148</v>
      </c>
      <c r="W3" s="93">
        <f t="shared" si="1"/>
        <v>6491824</v>
      </c>
      <c r="X3" s="93">
        <f t="shared" si="1"/>
        <v>5891279</v>
      </c>
      <c r="Y3" s="93">
        <f t="shared" si="1"/>
        <v>5771459</v>
      </c>
      <c r="Z3" s="93">
        <f t="shared" si="1"/>
        <v>6014244</v>
      </c>
      <c r="AA3" s="93">
        <f t="shared" si="1"/>
        <v>5703323</v>
      </c>
      <c r="AB3" s="94">
        <f>SUM(T25:T28)</f>
        <v>6755675</v>
      </c>
    </row>
    <row r="4" spans="1:28" ht="18" x14ac:dyDescent="0.25">
      <c r="A4" s="59" t="s">
        <v>1670</v>
      </c>
      <c r="B4" s="60" t="s">
        <v>1671</v>
      </c>
      <c r="C4" s="58"/>
      <c r="D4" s="58"/>
      <c r="E4" s="58"/>
      <c r="F4" s="58"/>
      <c r="T4" s="432" t="s">
        <v>331</v>
      </c>
      <c r="U4" s="56">
        <v>3</v>
      </c>
      <c r="V4" s="95">
        <f>SUM(N33:N34)+N32*[2]Plan7!$J$7</f>
        <v>631792.232990099</v>
      </c>
      <c r="W4" s="95">
        <f>SUM(O33:O34)+O32*[2]Plan7!$J$7</f>
        <v>847853.2247694484</v>
      </c>
      <c r="X4" s="95">
        <f>SUM(P33:P34)+P32*[2]Plan7!$J$7</f>
        <v>803301.53024045262</v>
      </c>
      <c r="Y4" s="95">
        <f>SUM(Q33:Q34)+Q32*[2]Plan7!$J$7</f>
        <v>717245.46471570013</v>
      </c>
      <c r="Z4" s="95">
        <f>SUM(R33:R34)+R32*[2]Plan7!$J$7</f>
        <v>756587.70876944833</v>
      </c>
      <c r="AA4" s="95">
        <f>SUM(S33:S34)+S32*[2]Plan7!$J$7</f>
        <v>881529.41317680338</v>
      </c>
      <c r="AB4" s="96">
        <f>SUM(T33:T34)+T32*[2]Plan7!$J$7</f>
        <v>902935.4101810467</v>
      </c>
    </row>
    <row r="5" spans="1:28" ht="15" x14ac:dyDescent="0.25">
      <c r="A5" s="61" t="s">
        <v>1672</v>
      </c>
      <c r="B5" s="62" t="s">
        <v>1723</v>
      </c>
      <c r="T5" s="15" t="s">
        <v>1653</v>
      </c>
      <c r="U5" s="56">
        <v>4</v>
      </c>
      <c r="V5" s="95">
        <f>SUM(N11:N14)+N32*[2]Plan7!$J$8</f>
        <v>167972.767009901</v>
      </c>
      <c r="W5" s="95">
        <f>SUM(O11:O14)+O32*[2]Plan7!$J$8</f>
        <v>254739.77523055163</v>
      </c>
      <c r="X5" s="95">
        <f>SUM(P11:P14)+P32*[2]Plan7!$J$8</f>
        <v>249453.46975954738</v>
      </c>
      <c r="Y5" s="95">
        <f>SUM(Q11:Q14)+Q32*[2]Plan7!$J$8</f>
        <v>172987.53528429987</v>
      </c>
      <c r="Z5" s="95">
        <f>SUM(R11:R14)+R32*[2]Plan7!$J$8</f>
        <v>189375.29123055164</v>
      </c>
      <c r="AA5" s="95">
        <f>SUM(S11:S14)+S32*[2]Plan7!$J$8</f>
        <v>204979.58682319659</v>
      </c>
      <c r="AB5" s="96">
        <f>SUM(T11:T14)+T32*[2]Plan7!$J$8</f>
        <v>190050.58981895333</v>
      </c>
    </row>
    <row r="6" spans="1:28" ht="14.25" customHeight="1" x14ac:dyDescent="0.25">
      <c r="A6" s="63" t="s">
        <v>1674</v>
      </c>
      <c r="B6" s="54" t="s">
        <v>1675</v>
      </c>
      <c r="T6" s="22" t="s">
        <v>1769</v>
      </c>
      <c r="U6" s="56">
        <v>5</v>
      </c>
      <c r="V6" s="93">
        <f t="shared" ref="V6:AA6" si="2">SUM(N18:N23)</f>
        <v>598820</v>
      </c>
      <c r="W6" s="93">
        <f t="shared" si="2"/>
        <v>695982</v>
      </c>
      <c r="X6" s="93">
        <f t="shared" si="2"/>
        <v>788326</v>
      </c>
      <c r="Y6" s="93">
        <f t="shared" si="2"/>
        <v>598312</v>
      </c>
      <c r="Z6" s="93">
        <f t="shared" si="2"/>
        <v>692293</v>
      </c>
      <c r="AA6" s="93">
        <f t="shared" si="2"/>
        <v>788795</v>
      </c>
      <c r="AB6" s="94">
        <f>SUM(T18:T23)</f>
        <v>825437</v>
      </c>
    </row>
    <row r="7" spans="1:28" ht="15" x14ac:dyDescent="0.25">
      <c r="A7" s="64" t="s">
        <v>1676</v>
      </c>
      <c r="B7" s="536" t="s">
        <v>1677</v>
      </c>
      <c r="C7" s="536"/>
      <c r="D7" s="536"/>
      <c r="E7" s="536"/>
      <c r="F7" s="536"/>
      <c r="G7" s="536"/>
      <c r="H7" s="536"/>
      <c r="I7" s="536"/>
      <c r="J7" s="536"/>
      <c r="K7" s="65"/>
      <c r="L7" s="65"/>
      <c r="M7" s="65"/>
      <c r="N7" s="65"/>
      <c r="T7" s="431" t="s">
        <v>1768</v>
      </c>
      <c r="U7" s="56">
        <v>6</v>
      </c>
      <c r="V7" s="93">
        <f t="shared" ref="V7:AA7" si="3">SUM(N15:N17)+N24</f>
        <v>130161</v>
      </c>
      <c r="W7" s="93">
        <f t="shared" si="3"/>
        <v>132947</v>
      </c>
      <c r="X7" s="93">
        <f t="shared" si="3"/>
        <v>147419</v>
      </c>
      <c r="Y7" s="93">
        <f t="shared" si="3"/>
        <v>231413</v>
      </c>
      <c r="Z7" s="93">
        <f t="shared" si="3"/>
        <v>221867</v>
      </c>
      <c r="AA7" s="93">
        <f t="shared" si="3"/>
        <v>235680</v>
      </c>
      <c r="AB7" s="94">
        <f>SUM(T15:T17)+T24</f>
        <v>243836</v>
      </c>
    </row>
    <row r="8" spans="1:28" ht="15" thickBot="1" x14ac:dyDescent="0.25">
      <c r="A8" s="66"/>
      <c r="B8" s="65"/>
      <c r="C8" s="65"/>
      <c r="D8" s="65"/>
      <c r="E8" s="65"/>
      <c r="F8" s="65"/>
      <c r="G8" s="65"/>
      <c r="H8" s="65"/>
      <c r="I8" s="65"/>
      <c r="U8" s="67"/>
      <c r="V8" s="97">
        <f t="shared" ref="V8:AA8" si="4">SUM(V2:V7)</f>
        <v>7015466</v>
      </c>
      <c r="W8" s="97">
        <f t="shared" si="4"/>
        <v>8912050</v>
      </c>
      <c r="X8" s="97">
        <f t="shared" si="4"/>
        <v>8304450</v>
      </c>
      <c r="Y8" s="97">
        <f t="shared" si="4"/>
        <v>7838546</v>
      </c>
      <c r="Z8" s="97">
        <f t="shared" si="4"/>
        <v>8301007</v>
      </c>
      <c r="AA8" s="97">
        <f t="shared" si="4"/>
        <v>8193468.9999999991</v>
      </c>
      <c r="AB8" s="98">
        <f>SUM(AB2:AB7)</f>
        <v>9336343</v>
      </c>
    </row>
    <row r="9" spans="1:28" ht="13.5" thickBot="1" x14ac:dyDescent="0.25">
      <c r="V9" s="68">
        <f t="shared" ref="V9:AB9" si="5">V8-N37</f>
        <v>0</v>
      </c>
      <c r="W9" s="68">
        <f t="shared" si="5"/>
        <v>0</v>
      </c>
      <c r="X9" s="68">
        <f t="shared" si="5"/>
        <v>0</v>
      </c>
      <c r="Y9" s="68">
        <f t="shared" si="5"/>
        <v>0</v>
      </c>
      <c r="Z9" s="68">
        <f t="shared" si="5"/>
        <v>0</v>
      </c>
      <c r="AA9" s="68">
        <f t="shared" si="5"/>
        <v>0</v>
      </c>
      <c r="AB9" s="68">
        <f t="shared" si="5"/>
        <v>0</v>
      </c>
    </row>
    <row r="10" spans="1:28" ht="14.25" thickTop="1" thickBot="1" x14ac:dyDescent="0.25">
      <c r="A10" s="69" t="s">
        <v>1678</v>
      </c>
      <c r="B10" s="70" t="s">
        <v>1679</v>
      </c>
      <c r="C10" s="70" t="s">
        <v>1680</v>
      </c>
      <c r="D10" s="70" t="s">
        <v>1681</v>
      </c>
      <c r="E10" s="70" t="s">
        <v>1682</v>
      </c>
      <c r="F10" s="70" t="s">
        <v>1683</v>
      </c>
      <c r="G10" s="70" t="s">
        <v>1684</v>
      </c>
      <c r="H10" s="70" t="s">
        <v>1685</v>
      </c>
      <c r="I10" s="70" t="s">
        <v>1686</v>
      </c>
      <c r="J10" s="70" t="s">
        <v>1687</v>
      </c>
      <c r="K10" s="70" t="s">
        <v>1688</v>
      </c>
      <c r="L10" s="70" t="s">
        <v>1689</v>
      </c>
      <c r="M10" s="70" t="s">
        <v>1690</v>
      </c>
      <c r="N10" s="70" t="s">
        <v>1691</v>
      </c>
      <c r="O10" s="70" t="s">
        <v>1692</v>
      </c>
      <c r="P10" s="70" t="s">
        <v>1693</v>
      </c>
      <c r="Q10" s="70" t="s">
        <v>1694</v>
      </c>
      <c r="R10" s="70" t="s">
        <v>1695</v>
      </c>
      <c r="S10" s="70" t="s">
        <v>1696</v>
      </c>
      <c r="T10" s="70" t="s">
        <v>1697</v>
      </c>
    </row>
    <row r="11" spans="1:28" ht="13.5" thickTop="1" x14ac:dyDescent="0.2">
      <c r="A11" s="99" t="s">
        <v>1698</v>
      </c>
      <c r="B11" s="71">
        <v>0</v>
      </c>
      <c r="C11" s="71">
        <v>0</v>
      </c>
      <c r="D11" s="71">
        <v>0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</row>
    <row r="12" spans="1:28" x14ac:dyDescent="0.2">
      <c r="A12" s="99" t="s">
        <v>1699</v>
      </c>
      <c r="B12" s="71">
        <v>0</v>
      </c>
      <c r="C12" s="71">
        <v>0</v>
      </c>
      <c r="D12" s="71">
        <v>0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</row>
    <row r="13" spans="1:28" x14ac:dyDescent="0.2">
      <c r="A13" s="99" t="s">
        <v>1700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963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</row>
    <row r="14" spans="1:28" x14ac:dyDescent="0.2">
      <c r="A14" s="99" t="s">
        <v>1701</v>
      </c>
      <c r="B14" s="71">
        <v>0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7415</v>
      </c>
      <c r="K14" s="71">
        <v>14160</v>
      </c>
      <c r="L14" s="71">
        <v>12192</v>
      </c>
      <c r="M14" s="71">
        <v>14048</v>
      </c>
      <c r="N14" s="71">
        <v>16677</v>
      </c>
      <c r="O14" s="71">
        <v>30696</v>
      </c>
      <c r="P14" s="71">
        <v>42230</v>
      </c>
      <c r="Q14" s="71">
        <v>34531</v>
      </c>
      <c r="R14" s="71">
        <v>42698</v>
      </c>
      <c r="S14" s="71">
        <v>26276</v>
      </c>
      <c r="T14" s="71">
        <v>19651</v>
      </c>
    </row>
    <row r="15" spans="1:28" x14ac:dyDescent="0.2">
      <c r="A15" s="100" t="s">
        <v>1295</v>
      </c>
      <c r="B15" s="71">
        <v>0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4108</v>
      </c>
      <c r="R15" s="71">
        <v>9442</v>
      </c>
      <c r="S15" s="71">
        <v>0</v>
      </c>
      <c r="T15" s="71">
        <v>1125</v>
      </c>
    </row>
    <row r="16" spans="1:28" x14ac:dyDescent="0.2">
      <c r="A16" s="100" t="s">
        <v>1702</v>
      </c>
      <c r="B16" s="71">
        <v>0</v>
      </c>
      <c r="C16" s="71">
        <v>0</v>
      </c>
      <c r="D16" s="71">
        <v>0</v>
      </c>
      <c r="E16" s="71">
        <v>0</v>
      </c>
      <c r="F16" s="71">
        <v>215</v>
      </c>
      <c r="G16" s="71">
        <v>3605</v>
      </c>
      <c r="H16" s="71">
        <v>3030</v>
      </c>
      <c r="I16" s="71">
        <v>38178</v>
      </c>
      <c r="J16" s="71">
        <v>37132</v>
      </c>
      <c r="K16" s="71">
        <v>43440</v>
      </c>
      <c r="L16" s="71">
        <v>38918</v>
      </c>
      <c r="M16" s="71">
        <v>65714</v>
      </c>
      <c r="N16" s="71">
        <v>77355</v>
      </c>
      <c r="O16" s="71">
        <v>84256</v>
      </c>
      <c r="P16" s="71">
        <v>87190</v>
      </c>
      <c r="Q16" s="71">
        <v>116561</v>
      </c>
      <c r="R16" s="71">
        <v>107899</v>
      </c>
      <c r="S16" s="71">
        <v>123045</v>
      </c>
      <c r="T16" s="71">
        <v>121118</v>
      </c>
    </row>
    <row r="17" spans="1:20" x14ac:dyDescent="0.2">
      <c r="A17" s="100" t="s">
        <v>1703</v>
      </c>
      <c r="B17" s="71">
        <v>0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307</v>
      </c>
      <c r="J17" s="71">
        <v>8761</v>
      </c>
      <c r="K17" s="71">
        <v>6482</v>
      </c>
      <c r="L17" s="71">
        <v>8426</v>
      </c>
      <c r="M17" s="71">
        <v>5507</v>
      </c>
      <c r="N17" s="71">
        <v>11229</v>
      </c>
      <c r="O17" s="71">
        <v>18026</v>
      </c>
      <c r="P17" s="71">
        <v>15126</v>
      </c>
      <c r="Q17" s="71">
        <v>26597</v>
      </c>
      <c r="R17" s="71">
        <v>39202</v>
      </c>
      <c r="S17" s="71">
        <v>26644</v>
      </c>
      <c r="T17" s="71">
        <v>33136</v>
      </c>
    </row>
    <row r="18" spans="1:20" x14ac:dyDescent="0.2">
      <c r="A18" s="101" t="s">
        <v>1704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616</v>
      </c>
    </row>
    <row r="19" spans="1:20" x14ac:dyDescent="0.2">
      <c r="A19" s="101" t="s">
        <v>1705</v>
      </c>
      <c r="B19" s="71">
        <v>17548</v>
      </c>
      <c r="C19" s="71">
        <v>9248</v>
      </c>
      <c r="D19" s="71">
        <v>22803</v>
      </c>
      <c r="E19" s="71">
        <v>16948</v>
      </c>
      <c r="F19" s="71">
        <v>29597</v>
      </c>
      <c r="G19" s="71">
        <v>39658</v>
      </c>
      <c r="H19" s="71">
        <v>58423</v>
      </c>
      <c r="I19" s="71">
        <v>39102</v>
      </c>
      <c r="J19" s="71">
        <v>38903</v>
      </c>
      <c r="K19" s="71">
        <v>41099</v>
      </c>
      <c r="L19" s="71">
        <v>32811</v>
      </c>
      <c r="M19" s="71">
        <v>46592</v>
      </c>
      <c r="N19" s="71">
        <v>48679</v>
      </c>
      <c r="O19" s="71">
        <v>45880</v>
      </c>
      <c r="P19" s="71">
        <v>48109</v>
      </c>
      <c r="Q19" s="71">
        <v>50811</v>
      </c>
      <c r="R19" s="71">
        <v>53367</v>
      </c>
      <c r="S19" s="71">
        <v>9612</v>
      </c>
      <c r="T19" s="71">
        <v>46284</v>
      </c>
    </row>
    <row r="20" spans="1:20" x14ac:dyDescent="0.2">
      <c r="A20" s="101" t="s">
        <v>1706</v>
      </c>
      <c r="B20" s="71">
        <v>21117</v>
      </c>
      <c r="C20" s="71">
        <v>24517</v>
      </c>
      <c r="D20" s="71">
        <v>24062</v>
      </c>
      <c r="E20" s="71">
        <v>9696</v>
      </c>
      <c r="F20" s="71">
        <v>27059</v>
      </c>
      <c r="G20" s="71">
        <v>19739</v>
      </c>
      <c r="H20" s="71">
        <v>33091</v>
      </c>
      <c r="I20" s="71">
        <v>124168</v>
      </c>
      <c r="J20" s="71">
        <v>120065</v>
      </c>
      <c r="K20" s="71">
        <v>97494</v>
      </c>
      <c r="L20" s="71">
        <v>112808</v>
      </c>
      <c r="M20" s="71">
        <v>87832</v>
      </c>
      <c r="N20" s="71">
        <v>106613</v>
      </c>
      <c r="O20" s="71">
        <v>126603</v>
      </c>
      <c r="P20" s="71">
        <v>156672</v>
      </c>
      <c r="Q20" s="71">
        <v>108759</v>
      </c>
      <c r="R20" s="71">
        <v>136429</v>
      </c>
      <c r="S20" s="71">
        <v>149434</v>
      </c>
      <c r="T20" s="71">
        <v>173924</v>
      </c>
    </row>
    <row r="21" spans="1:20" x14ac:dyDescent="0.2">
      <c r="A21" s="101" t="s">
        <v>1707</v>
      </c>
      <c r="B21" s="71">
        <v>93343</v>
      </c>
      <c r="C21" s="71">
        <v>80693</v>
      </c>
      <c r="D21" s="71">
        <v>88477</v>
      </c>
      <c r="E21" s="71">
        <v>38673</v>
      </c>
      <c r="F21" s="71">
        <v>84782</v>
      </c>
      <c r="G21" s="71">
        <v>144998</v>
      </c>
      <c r="H21" s="71">
        <v>244843</v>
      </c>
      <c r="I21" s="71">
        <v>272405</v>
      </c>
      <c r="J21" s="71">
        <v>220600</v>
      </c>
      <c r="K21" s="71">
        <v>154135</v>
      </c>
      <c r="L21" s="71">
        <v>164345</v>
      </c>
      <c r="M21" s="71">
        <v>120417</v>
      </c>
      <c r="N21" s="71">
        <v>154677</v>
      </c>
      <c r="O21" s="71">
        <v>212002</v>
      </c>
      <c r="P21" s="71">
        <v>278924</v>
      </c>
      <c r="Q21" s="71">
        <v>207102</v>
      </c>
      <c r="R21" s="71">
        <v>200589</v>
      </c>
      <c r="S21" s="71">
        <v>216565</v>
      </c>
      <c r="T21" s="71">
        <v>229974</v>
      </c>
    </row>
    <row r="22" spans="1:20" x14ac:dyDescent="0.2">
      <c r="A22" s="101" t="s">
        <v>1708</v>
      </c>
      <c r="B22" s="71">
        <v>67011</v>
      </c>
      <c r="C22" s="71">
        <v>69483</v>
      </c>
      <c r="D22" s="71">
        <v>143329</v>
      </c>
      <c r="E22" s="71">
        <v>76146</v>
      </c>
      <c r="F22" s="71">
        <v>145879</v>
      </c>
      <c r="G22" s="71">
        <v>203098</v>
      </c>
      <c r="H22" s="71">
        <v>411792</v>
      </c>
      <c r="I22" s="71">
        <v>380642</v>
      </c>
      <c r="J22" s="71">
        <v>375563</v>
      </c>
      <c r="K22" s="71">
        <v>332436</v>
      </c>
      <c r="L22" s="71">
        <v>398691</v>
      </c>
      <c r="M22" s="71">
        <v>317573</v>
      </c>
      <c r="N22" s="71">
        <v>255820</v>
      </c>
      <c r="O22" s="71">
        <v>281282</v>
      </c>
      <c r="P22" s="71">
        <v>276449</v>
      </c>
      <c r="Q22" s="71">
        <v>212334</v>
      </c>
      <c r="R22" s="71">
        <v>270665</v>
      </c>
      <c r="S22" s="71">
        <v>383233</v>
      </c>
      <c r="T22" s="71">
        <v>353360</v>
      </c>
    </row>
    <row r="23" spans="1:20" x14ac:dyDescent="0.2">
      <c r="A23" s="101" t="s">
        <v>1709</v>
      </c>
      <c r="B23" s="71">
        <v>0</v>
      </c>
      <c r="C23" s="71">
        <v>0</v>
      </c>
      <c r="D23" s="71">
        <v>0</v>
      </c>
      <c r="E23" s="71">
        <v>0</v>
      </c>
      <c r="F23" s="71">
        <v>5671</v>
      </c>
      <c r="G23" s="71">
        <v>0</v>
      </c>
      <c r="H23" s="71">
        <v>12748</v>
      </c>
      <c r="I23" s="71">
        <v>31361</v>
      </c>
      <c r="J23" s="71">
        <v>29358</v>
      </c>
      <c r="K23" s="71">
        <v>19089</v>
      </c>
      <c r="L23" s="71">
        <v>21468</v>
      </c>
      <c r="M23" s="71">
        <v>27728</v>
      </c>
      <c r="N23" s="71">
        <v>33031</v>
      </c>
      <c r="O23" s="71">
        <v>30215</v>
      </c>
      <c r="P23" s="71">
        <v>28172</v>
      </c>
      <c r="Q23" s="71">
        <v>19306</v>
      </c>
      <c r="R23" s="71">
        <v>31243</v>
      </c>
      <c r="S23" s="71">
        <v>29951</v>
      </c>
      <c r="T23" s="71">
        <v>21279</v>
      </c>
    </row>
    <row r="24" spans="1:20" x14ac:dyDescent="0.2">
      <c r="A24" s="100" t="s">
        <v>1710</v>
      </c>
      <c r="B24" s="71">
        <v>0</v>
      </c>
      <c r="C24" s="71">
        <v>1180</v>
      </c>
      <c r="D24" s="71">
        <v>0</v>
      </c>
      <c r="E24" s="71">
        <v>2319</v>
      </c>
      <c r="F24" s="71">
        <v>0</v>
      </c>
      <c r="G24" s="71">
        <v>0</v>
      </c>
      <c r="H24" s="71">
        <v>2199</v>
      </c>
      <c r="I24" s="71">
        <v>18129</v>
      </c>
      <c r="J24" s="71">
        <v>22004</v>
      </c>
      <c r="K24" s="71">
        <v>30672</v>
      </c>
      <c r="L24" s="71">
        <v>28920</v>
      </c>
      <c r="M24" s="71">
        <v>32898</v>
      </c>
      <c r="N24" s="71">
        <v>41577</v>
      </c>
      <c r="O24" s="71">
        <v>30665</v>
      </c>
      <c r="P24" s="71">
        <v>45103</v>
      </c>
      <c r="Q24" s="71">
        <v>84147</v>
      </c>
      <c r="R24" s="71">
        <v>65324</v>
      </c>
      <c r="S24" s="71">
        <v>85991</v>
      </c>
      <c r="T24" s="71">
        <v>88457</v>
      </c>
    </row>
    <row r="25" spans="1:20" x14ac:dyDescent="0.2">
      <c r="A25" s="102" t="s">
        <v>1711</v>
      </c>
      <c r="B25" s="71">
        <v>44222</v>
      </c>
      <c r="C25" s="71">
        <v>73464</v>
      </c>
      <c r="D25" s="71">
        <v>56000</v>
      </c>
      <c r="E25" s="71">
        <v>55670</v>
      </c>
      <c r="F25" s="71">
        <v>63373</v>
      </c>
      <c r="G25" s="71">
        <v>69073</v>
      </c>
      <c r="H25" s="71">
        <v>117982</v>
      </c>
      <c r="I25" s="71">
        <v>155632</v>
      </c>
      <c r="J25" s="71">
        <v>321226</v>
      </c>
      <c r="K25" s="71">
        <v>374020</v>
      </c>
      <c r="L25" s="71">
        <v>280149</v>
      </c>
      <c r="M25" s="71">
        <v>331438</v>
      </c>
      <c r="N25" s="71">
        <v>331871</v>
      </c>
      <c r="O25" s="71">
        <v>387378</v>
      </c>
      <c r="P25" s="71">
        <v>357134</v>
      </c>
      <c r="Q25" s="71">
        <v>396585</v>
      </c>
      <c r="R25" s="71">
        <v>600855</v>
      </c>
      <c r="S25" s="71">
        <v>575223</v>
      </c>
      <c r="T25" s="71">
        <v>577524</v>
      </c>
    </row>
    <row r="26" spans="1:20" x14ac:dyDescent="0.2">
      <c r="A26" s="102" t="s">
        <v>1130</v>
      </c>
      <c r="B26" s="71">
        <v>1551</v>
      </c>
      <c r="C26" s="71">
        <v>12255</v>
      </c>
      <c r="D26" s="71">
        <v>926</v>
      </c>
      <c r="E26" s="71">
        <v>968</v>
      </c>
      <c r="F26" s="71">
        <v>25784</v>
      </c>
      <c r="G26" s="71">
        <v>15674</v>
      </c>
      <c r="H26" s="71">
        <v>22495</v>
      </c>
      <c r="I26" s="71">
        <v>87141</v>
      </c>
      <c r="J26" s="71">
        <v>63328</v>
      </c>
      <c r="K26" s="71">
        <v>88697</v>
      </c>
      <c r="L26" s="71">
        <v>101463</v>
      </c>
      <c r="M26" s="71">
        <v>76299</v>
      </c>
      <c r="N26" s="71">
        <v>121204</v>
      </c>
      <c r="O26" s="71">
        <v>121669</v>
      </c>
      <c r="P26" s="71">
        <v>156845</v>
      </c>
      <c r="Q26" s="71">
        <v>166447</v>
      </c>
      <c r="R26" s="71">
        <v>119652</v>
      </c>
      <c r="S26" s="71">
        <v>175077</v>
      </c>
      <c r="T26" s="71">
        <v>134646</v>
      </c>
    </row>
    <row r="27" spans="1:20" x14ac:dyDescent="0.2">
      <c r="A27" s="102" t="s">
        <v>1328</v>
      </c>
      <c r="B27" s="71">
        <v>4272</v>
      </c>
      <c r="C27" s="71">
        <v>3866</v>
      </c>
      <c r="D27" s="71">
        <v>304</v>
      </c>
      <c r="E27" s="71">
        <v>0</v>
      </c>
      <c r="F27" s="71">
        <v>10409</v>
      </c>
      <c r="G27" s="71">
        <v>6833</v>
      </c>
      <c r="H27" s="71">
        <v>1734</v>
      </c>
      <c r="I27" s="71">
        <v>49189</v>
      </c>
      <c r="J27" s="71">
        <v>45850</v>
      </c>
      <c r="K27" s="71">
        <v>70291</v>
      </c>
      <c r="L27" s="71">
        <v>52999</v>
      </c>
      <c r="M27" s="71">
        <v>23960</v>
      </c>
      <c r="N27" s="71">
        <v>44499</v>
      </c>
      <c r="O27" s="71">
        <v>39621</v>
      </c>
      <c r="P27" s="71">
        <v>61230</v>
      </c>
      <c r="Q27" s="71">
        <v>50935</v>
      </c>
      <c r="R27" s="71">
        <v>29429</v>
      </c>
      <c r="S27" s="71">
        <v>26954</v>
      </c>
      <c r="T27" s="71">
        <v>36786</v>
      </c>
    </row>
    <row r="28" spans="1:20" x14ac:dyDescent="0.2">
      <c r="A28" s="102" t="s">
        <v>1712</v>
      </c>
      <c r="B28" s="71">
        <v>941004</v>
      </c>
      <c r="C28" s="71">
        <v>1526064</v>
      </c>
      <c r="D28" s="71">
        <v>1713774</v>
      </c>
      <c r="E28" s="71">
        <v>2156804</v>
      </c>
      <c r="F28" s="71">
        <v>2310771</v>
      </c>
      <c r="G28" s="71">
        <v>2246861</v>
      </c>
      <c r="H28" s="71">
        <v>3158043</v>
      </c>
      <c r="I28" s="71">
        <v>3584415</v>
      </c>
      <c r="J28" s="71">
        <v>3376817</v>
      </c>
      <c r="K28" s="71">
        <v>3799829</v>
      </c>
      <c r="L28" s="71">
        <v>3555033</v>
      </c>
      <c r="M28" s="71">
        <v>4254838</v>
      </c>
      <c r="N28" s="71">
        <v>4589574</v>
      </c>
      <c r="O28" s="71">
        <v>5943156</v>
      </c>
      <c r="P28" s="71">
        <v>5316070</v>
      </c>
      <c r="Q28" s="71">
        <v>5157492</v>
      </c>
      <c r="R28" s="71">
        <v>5264308</v>
      </c>
      <c r="S28" s="71">
        <v>4926069</v>
      </c>
      <c r="T28" s="71">
        <v>6006719</v>
      </c>
    </row>
    <row r="29" spans="1:20" x14ac:dyDescent="0.2">
      <c r="A29" s="103" t="s">
        <v>1713</v>
      </c>
      <c r="B29" s="71">
        <v>39844</v>
      </c>
      <c r="C29" s="71">
        <v>98691</v>
      </c>
      <c r="D29" s="71">
        <v>97025</v>
      </c>
      <c r="E29" s="71">
        <v>67250</v>
      </c>
      <c r="F29" s="71">
        <v>78083</v>
      </c>
      <c r="G29" s="71">
        <v>99099</v>
      </c>
      <c r="H29" s="71">
        <v>199998</v>
      </c>
      <c r="I29" s="71">
        <v>416295</v>
      </c>
      <c r="J29" s="71">
        <v>348520</v>
      </c>
      <c r="K29" s="71">
        <v>417716</v>
      </c>
      <c r="L29" s="71">
        <v>262429</v>
      </c>
      <c r="M29" s="71">
        <v>362207</v>
      </c>
      <c r="N29" s="71">
        <v>399572</v>
      </c>
      <c r="O29" s="71">
        <v>488704</v>
      </c>
      <c r="P29" s="71">
        <v>424671</v>
      </c>
      <c r="Q29" s="71">
        <v>347129</v>
      </c>
      <c r="R29" s="71">
        <v>426640</v>
      </c>
      <c r="S29" s="71">
        <v>379162</v>
      </c>
      <c r="T29" s="71">
        <v>418409</v>
      </c>
    </row>
    <row r="30" spans="1:20" s="72" customFormat="1" x14ac:dyDescent="0.2">
      <c r="A30" s="103" t="s">
        <v>1714</v>
      </c>
      <c r="B30" s="71">
        <v>0</v>
      </c>
      <c r="C30" s="71">
        <v>0</v>
      </c>
      <c r="D30" s="71">
        <v>0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</row>
    <row r="31" spans="1:20" s="75" customFormat="1" x14ac:dyDescent="0.2">
      <c r="A31" s="103" t="s">
        <v>1715</v>
      </c>
      <c r="B31" s="74">
        <v>0</v>
      </c>
      <c r="C31" s="74">
        <v>0</v>
      </c>
      <c r="D31" s="74">
        <v>0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</row>
    <row r="32" spans="1:20" s="75" customFormat="1" x14ac:dyDescent="0.2">
      <c r="A32" s="73" t="s">
        <v>1132</v>
      </c>
      <c r="B32" s="74">
        <v>10505</v>
      </c>
      <c r="C32" s="74">
        <v>18057</v>
      </c>
      <c r="D32" s="74">
        <v>21600</v>
      </c>
      <c r="E32" s="74">
        <v>31942</v>
      </c>
      <c r="F32" s="74">
        <v>29271</v>
      </c>
      <c r="G32" s="74">
        <v>91718</v>
      </c>
      <c r="H32" s="74">
        <v>159814</v>
      </c>
      <c r="I32" s="74">
        <v>200680</v>
      </c>
      <c r="J32" s="74">
        <v>293469</v>
      </c>
      <c r="K32" s="74">
        <v>319832</v>
      </c>
      <c r="L32" s="74">
        <v>268614</v>
      </c>
      <c r="M32" s="74">
        <v>276007</v>
      </c>
      <c r="N32" s="74">
        <v>323526</v>
      </c>
      <c r="O32" s="74">
        <v>479088</v>
      </c>
      <c r="P32" s="74">
        <v>443120</v>
      </c>
      <c r="Q32" s="74">
        <v>296071</v>
      </c>
      <c r="R32" s="74">
        <v>313650</v>
      </c>
      <c r="S32" s="74">
        <v>382134</v>
      </c>
      <c r="T32" s="74">
        <v>364377</v>
      </c>
    </row>
    <row r="33" spans="1:20" s="75" customFormat="1" x14ac:dyDescent="0.2">
      <c r="A33" s="104" t="s">
        <v>1716</v>
      </c>
      <c r="B33" s="74">
        <v>29611</v>
      </c>
      <c r="C33" s="74">
        <v>29536</v>
      </c>
      <c r="D33" s="74">
        <v>16874</v>
      </c>
      <c r="E33" s="74">
        <v>35079</v>
      </c>
      <c r="F33" s="74">
        <v>23138</v>
      </c>
      <c r="G33" s="74">
        <v>21182</v>
      </c>
      <c r="H33" s="74">
        <v>69912</v>
      </c>
      <c r="I33" s="74">
        <v>61519</v>
      </c>
      <c r="J33" s="74">
        <v>136132</v>
      </c>
      <c r="K33" s="74">
        <v>179799</v>
      </c>
      <c r="L33" s="74">
        <v>139172</v>
      </c>
      <c r="M33" s="74">
        <v>225201</v>
      </c>
      <c r="N33" s="74">
        <v>203345</v>
      </c>
      <c r="O33" s="74">
        <v>219751</v>
      </c>
      <c r="P33" s="74">
        <v>207177</v>
      </c>
      <c r="Q33" s="74">
        <v>184340</v>
      </c>
      <c r="R33" s="74">
        <v>207153</v>
      </c>
      <c r="S33" s="74">
        <v>214211</v>
      </c>
      <c r="T33" s="74">
        <v>213897</v>
      </c>
    </row>
    <row r="34" spans="1:20" s="75" customFormat="1" ht="13.5" thickBot="1" x14ac:dyDescent="0.25">
      <c r="A34" s="104" t="s">
        <v>1717</v>
      </c>
      <c r="B34" s="74">
        <v>16540</v>
      </c>
      <c r="C34" s="74">
        <v>39737</v>
      </c>
      <c r="D34" s="74">
        <v>31215</v>
      </c>
      <c r="E34" s="74">
        <v>31097</v>
      </c>
      <c r="F34" s="74">
        <v>36571</v>
      </c>
      <c r="G34" s="74">
        <v>37762</v>
      </c>
      <c r="H34" s="74">
        <v>91463</v>
      </c>
      <c r="I34" s="74">
        <v>207369</v>
      </c>
      <c r="J34" s="74">
        <v>218982</v>
      </c>
      <c r="K34" s="74">
        <v>128893</v>
      </c>
      <c r="L34" s="74">
        <v>142526</v>
      </c>
      <c r="M34" s="74">
        <v>195876</v>
      </c>
      <c r="N34" s="74">
        <v>256217</v>
      </c>
      <c r="O34" s="74">
        <v>373058</v>
      </c>
      <c r="P34" s="74">
        <v>360228</v>
      </c>
      <c r="Q34" s="74">
        <v>375291</v>
      </c>
      <c r="R34" s="74">
        <v>382462</v>
      </c>
      <c r="S34" s="74">
        <v>463888</v>
      </c>
      <c r="T34" s="74">
        <v>495061</v>
      </c>
    </row>
    <row r="35" spans="1:20" s="75" customFormat="1" x14ac:dyDescent="0.2">
      <c r="A35" s="76" t="s">
        <v>1718</v>
      </c>
      <c r="B35" s="77">
        <f>B34+B33+B32+B31+B30+B29+B28+B27+B26+B25</f>
        <v>1087549</v>
      </c>
      <c r="C35" s="77">
        <f t="shared" ref="C35:S35" si="6">C34+C33+C32+C31+C30+C29+C28+C27+C26+C25</f>
        <v>1801670</v>
      </c>
      <c r="D35" s="77">
        <f t="shared" si="6"/>
        <v>1937718</v>
      </c>
      <c r="E35" s="77">
        <f t="shared" si="6"/>
        <v>2378810</v>
      </c>
      <c r="F35" s="77">
        <f t="shared" si="6"/>
        <v>2577400</v>
      </c>
      <c r="G35" s="77">
        <f t="shared" si="6"/>
        <v>2588202</v>
      </c>
      <c r="H35" s="77">
        <f t="shared" si="6"/>
        <v>3821441</v>
      </c>
      <c r="I35" s="77">
        <f t="shared" si="6"/>
        <v>4762240</v>
      </c>
      <c r="J35" s="77">
        <f t="shared" si="6"/>
        <v>4804324</v>
      </c>
      <c r="K35" s="77">
        <f t="shared" si="6"/>
        <v>5379077</v>
      </c>
      <c r="L35" s="77">
        <f t="shared" si="6"/>
        <v>4802385</v>
      </c>
      <c r="M35" s="77">
        <f t="shared" si="6"/>
        <v>5745826</v>
      </c>
      <c r="N35" s="77">
        <f t="shared" si="6"/>
        <v>6269808</v>
      </c>
      <c r="O35" s="77">
        <f t="shared" si="6"/>
        <v>8052425</v>
      </c>
      <c r="P35" s="77">
        <f t="shared" si="6"/>
        <v>7326475</v>
      </c>
      <c r="Q35" s="77">
        <f t="shared" si="6"/>
        <v>6974290</v>
      </c>
      <c r="R35" s="77">
        <f t="shared" si="6"/>
        <v>7344149</v>
      </c>
      <c r="S35" s="77">
        <f t="shared" si="6"/>
        <v>7142718</v>
      </c>
      <c r="T35" s="77">
        <f>T34+T33+T32+T31+T30+T29+T28+T27+T26+T25</f>
        <v>8247419</v>
      </c>
    </row>
    <row r="36" spans="1:20" s="75" customFormat="1" x14ac:dyDescent="0.2">
      <c r="A36" s="78" t="s">
        <v>1719</v>
      </c>
      <c r="B36" s="79">
        <f>B37-B35</f>
        <v>199019</v>
      </c>
      <c r="C36" s="79">
        <f t="shared" ref="C36:S36" si="7">C37-C35</f>
        <v>185121</v>
      </c>
      <c r="D36" s="79">
        <f t="shared" si="7"/>
        <v>278671</v>
      </c>
      <c r="E36" s="79">
        <f t="shared" si="7"/>
        <v>143782</v>
      </c>
      <c r="F36" s="79">
        <f t="shared" si="7"/>
        <v>293203</v>
      </c>
      <c r="G36" s="79">
        <f t="shared" si="7"/>
        <v>411098</v>
      </c>
      <c r="H36" s="79">
        <f t="shared" si="7"/>
        <v>766126</v>
      </c>
      <c r="I36" s="79">
        <f t="shared" si="7"/>
        <v>904292</v>
      </c>
      <c r="J36" s="79">
        <f t="shared" si="7"/>
        <v>859801</v>
      </c>
      <c r="K36" s="79">
        <f t="shared" si="7"/>
        <v>739007</v>
      </c>
      <c r="L36" s="79">
        <f t="shared" si="7"/>
        <v>818579</v>
      </c>
      <c r="M36" s="79">
        <f t="shared" si="7"/>
        <v>719272</v>
      </c>
      <c r="N36" s="79">
        <f t="shared" si="7"/>
        <v>745658</v>
      </c>
      <c r="O36" s="79">
        <f t="shared" si="7"/>
        <v>859625</v>
      </c>
      <c r="P36" s="79">
        <f t="shared" si="7"/>
        <v>977975</v>
      </c>
      <c r="Q36" s="79">
        <f t="shared" si="7"/>
        <v>864256</v>
      </c>
      <c r="R36" s="79">
        <f t="shared" si="7"/>
        <v>956858</v>
      </c>
      <c r="S36" s="79">
        <f t="shared" si="7"/>
        <v>1050751</v>
      </c>
      <c r="T36" s="79">
        <f>T37-T35</f>
        <v>1088924</v>
      </c>
    </row>
    <row r="37" spans="1:20" s="75" customFormat="1" ht="13.5" thickBot="1" x14ac:dyDescent="0.25">
      <c r="A37" s="80" t="s">
        <v>1720</v>
      </c>
      <c r="B37" s="81">
        <f t="shared" ref="B37:R37" si="8">SUM(B11:B34)</f>
        <v>1286568</v>
      </c>
      <c r="C37" s="81">
        <f t="shared" si="8"/>
        <v>1986791</v>
      </c>
      <c r="D37" s="81">
        <f t="shared" si="8"/>
        <v>2216389</v>
      </c>
      <c r="E37" s="81">
        <f t="shared" si="8"/>
        <v>2522592</v>
      </c>
      <c r="F37" s="81">
        <f t="shared" si="8"/>
        <v>2870603</v>
      </c>
      <c r="G37" s="81">
        <f t="shared" si="8"/>
        <v>2999300</v>
      </c>
      <c r="H37" s="81">
        <f t="shared" si="8"/>
        <v>4587567</v>
      </c>
      <c r="I37" s="81">
        <f t="shared" si="8"/>
        <v>5666532</v>
      </c>
      <c r="J37" s="81">
        <f t="shared" si="8"/>
        <v>5664125</v>
      </c>
      <c r="K37" s="81">
        <f t="shared" si="8"/>
        <v>6118084</v>
      </c>
      <c r="L37" s="81">
        <f t="shared" si="8"/>
        <v>5620964</v>
      </c>
      <c r="M37" s="81">
        <f t="shared" si="8"/>
        <v>6465098</v>
      </c>
      <c r="N37" s="81">
        <f t="shared" si="8"/>
        <v>7015466</v>
      </c>
      <c r="O37" s="81">
        <f t="shared" si="8"/>
        <v>8912050</v>
      </c>
      <c r="P37" s="81">
        <f t="shared" si="8"/>
        <v>8304450</v>
      </c>
      <c r="Q37" s="81">
        <f t="shared" si="8"/>
        <v>7838546</v>
      </c>
      <c r="R37" s="81">
        <f t="shared" si="8"/>
        <v>8301007</v>
      </c>
      <c r="S37" s="81">
        <f>SUM(S11:S34)</f>
        <v>8193469</v>
      </c>
      <c r="T37" s="81">
        <f>SUM(T11:T34)</f>
        <v>9336343</v>
      </c>
    </row>
    <row r="38" spans="1:20" s="82" customFormat="1" x14ac:dyDescent="0.2">
      <c r="B38" s="83"/>
    </row>
    <row r="39" spans="1:20" x14ac:dyDescent="0.2">
      <c r="B39" s="57"/>
    </row>
    <row r="40" spans="1:20" x14ac:dyDescent="0.2">
      <c r="B40" s="57"/>
    </row>
    <row r="41" spans="1:20" x14ac:dyDescent="0.2">
      <c r="B41" s="57"/>
    </row>
    <row r="42" spans="1:20" x14ac:dyDescent="0.2">
      <c r="B42" s="57"/>
    </row>
    <row r="43" spans="1:20" x14ac:dyDescent="0.2">
      <c r="B43" s="57"/>
    </row>
    <row r="44" spans="1:20" x14ac:dyDescent="0.2">
      <c r="B44" s="57"/>
    </row>
  </sheetData>
  <sheetProtection password="C4BA" sheet="1" objects="1" scenarios="1"/>
  <mergeCells count="2">
    <mergeCell ref="B7:J7"/>
    <mergeCell ref="A2:M2"/>
  </mergeCells>
  <phoneticPr fontId="0" type="noConversion"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4"/>
  <sheetViews>
    <sheetView workbookViewId="0">
      <selection activeCell="A30" sqref="A30"/>
    </sheetView>
  </sheetViews>
  <sheetFormatPr defaultRowHeight="12.75" x14ac:dyDescent="0.2"/>
  <cols>
    <col min="1" max="2" width="28.42578125" style="54" customWidth="1"/>
    <col min="3" max="11" width="28.42578125" style="54" hidden="1" customWidth="1"/>
    <col min="12" max="13" width="28.42578125" style="54" customWidth="1"/>
    <col min="14" max="19" width="16.42578125" style="54" customWidth="1"/>
    <col min="20" max="20" width="18.28515625" style="54" customWidth="1"/>
    <col min="21" max="21" width="9.140625" style="54"/>
    <col min="22" max="22" width="10.28515625" style="54" bestFit="1" customWidth="1"/>
    <col min="23" max="27" width="9.140625" style="54"/>
    <col min="28" max="28" width="12.5703125" style="54" bestFit="1" customWidth="1"/>
    <col min="29" max="16384" width="9.140625" style="54"/>
  </cols>
  <sheetData>
    <row r="1" spans="1:28" x14ac:dyDescent="0.2">
      <c r="T1" s="54" t="s">
        <v>333</v>
      </c>
      <c r="V1" s="466">
        <v>2002</v>
      </c>
      <c r="W1" s="466">
        <v>2003</v>
      </c>
      <c r="X1" s="466">
        <v>2004</v>
      </c>
      <c r="Y1" s="466">
        <v>2005</v>
      </c>
      <c r="Z1" s="466">
        <v>2006</v>
      </c>
      <c r="AA1" s="466">
        <v>2007</v>
      </c>
      <c r="AB1" s="466">
        <v>2008</v>
      </c>
    </row>
    <row r="2" spans="1:28" ht="20.25" x14ac:dyDescent="0.3">
      <c r="A2" s="538" t="s">
        <v>1721</v>
      </c>
      <c r="B2" s="538"/>
      <c r="C2" s="538"/>
      <c r="D2" s="538"/>
      <c r="E2" s="538"/>
      <c r="F2" s="538"/>
      <c r="T2" s="429" t="s">
        <v>1651</v>
      </c>
      <c r="U2" s="54">
        <v>1</v>
      </c>
      <c r="V2" s="68">
        <f>SUM(N29:N31)</f>
        <v>1468921</v>
      </c>
      <c r="W2" s="68">
        <f t="shared" ref="W2:AB2" si="0">SUM(O29:O31)</f>
        <v>1865409</v>
      </c>
      <c r="X2" s="68">
        <f t="shared" si="0"/>
        <v>1814018</v>
      </c>
      <c r="Y2" s="68">
        <f t="shared" si="0"/>
        <v>1503421</v>
      </c>
      <c r="Z2" s="68">
        <f t="shared" si="0"/>
        <v>2178077</v>
      </c>
      <c r="AA2" s="68">
        <f t="shared" si="0"/>
        <v>2510547</v>
      </c>
      <c r="AB2" s="68">
        <f t="shared" si="0"/>
        <v>2459512</v>
      </c>
    </row>
    <row r="3" spans="1:28" ht="18" x14ac:dyDescent="0.25">
      <c r="A3" s="58"/>
      <c r="B3" s="58"/>
      <c r="C3" s="58"/>
      <c r="D3" s="58"/>
      <c r="E3" s="58"/>
      <c r="F3" s="58"/>
      <c r="T3" s="430" t="s">
        <v>1652</v>
      </c>
      <c r="U3" s="54">
        <v>2</v>
      </c>
      <c r="V3" s="68">
        <f>SUM(N25:N28)</f>
        <v>15812199</v>
      </c>
      <c r="W3" s="68">
        <f t="shared" ref="W3:AB3" si="1">SUM(O25:O28)</f>
        <v>16904604</v>
      </c>
      <c r="X3" s="68">
        <f t="shared" si="1"/>
        <v>18562714</v>
      </c>
      <c r="Y3" s="68">
        <f t="shared" si="1"/>
        <v>18909707</v>
      </c>
      <c r="Z3" s="68">
        <f t="shared" si="1"/>
        <v>21723601</v>
      </c>
      <c r="AA3" s="68">
        <f t="shared" si="1"/>
        <v>21587053</v>
      </c>
      <c r="AB3" s="68">
        <f t="shared" si="1"/>
        <v>22196386.388970003</v>
      </c>
    </row>
    <row r="4" spans="1:28" ht="18" x14ac:dyDescent="0.25">
      <c r="A4" s="59" t="s">
        <v>1670</v>
      </c>
      <c r="B4" s="60" t="s">
        <v>1722</v>
      </c>
      <c r="C4" s="58"/>
      <c r="D4" s="58"/>
      <c r="E4" s="58"/>
      <c r="F4" s="58"/>
      <c r="T4" s="432" t="s">
        <v>331</v>
      </c>
      <c r="U4" s="54">
        <v>3</v>
      </c>
      <c r="V4" s="54">
        <f>SUM(N33:N34)+N32*[2]Plan7!$J$7</f>
        <v>1241528.5194087694</v>
      </c>
      <c r="W4" s="54">
        <f>SUM(O33:O34)+O32*[2]Plan7!$J$7</f>
        <v>1379509.2121272986</v>
      </c>
      <c r="X4" s="54">
        <f>SUM(P33:P34)+P32*[2]Plan7!$J$7</f>
        <v>1443371.6948684582</v>
      </c>
      <c r="Y4" s="54">
        <f>SUM(Q33:Q34)+Q32*[2]Plan7!$J$7</f>
        <v>1428043.3732475247</v>
      </c>
      <c r="Z4" s="54">
        <f>SUM(R33:R34)+R32*[2]Plan7!$J$7</f>
        <v>1629832.4183875532</v>
      </c>
      <c r="AA4" s="54">
        <f>SUM(S33:S34)+S32*[2]Plan7!$J$7</f>
        <v>1852238.1039830269</v>
      </c>
      <c r="AB4" s="54">
        <f>SUM(T33:T34)+T32*[2]Plan7!$J$7</f>
        <v>1870187.7419745403</v>
      </c>
    </row>
    <row r="5" spans="1:28" ht="15" x14ac:dyDescent="0.25">
      <c r="A5" s="61" t="s">
        <v>1672</v>
      </c>
      <c r="B5" s="62" t="s">
        <v>1723</v>
      </c>
      <c r="T5" s="15" t="s">
        <v>1653</v>
      </c>
      <c r="U5" s="54">
        <v>4</v>
      </c>
      <c r="V5" s="68">
        <f>SUM(N11:N14)+N32*(1-[2]Plan7!$J$7)</f>
        <v>271620.48059123056</v>
      </c>
      <c r="W5" s="68">
        <f>SUM(O11:O14)+O32*(1-[2]Plan7!$J$7)</f>
        <v>288409.78787270153</v>
      </c>
      <c r="X5" s="68">
        <f>SUM(P11:P14)+P32*(1-[2]Plan7!$J$7)</f>
        <v>282198.30513154174</v>
      </c>
      <c r="Y5" s="68">
        <f>SUM(Q11:Q14)+Q32*(1-[2]Plan7!$J$7)</f>
        <v>257789.62675247525</v>
      </c>
      <c r="Z5" s="68">
        <f>SUM(R11:R14)+R32*(1-[2]Plan7!$J$7)</f>
        <v>273422.58161244693</v>
      </c>
      <c r="AA5" s="68">
        <f>SUM(S11:S14)+S32*(1-[2]Plan7!$J$7)</f>
        <v>289757.89601697313</v>
      </c>
      <c r="AB5" s="68">
        <f>SUM(T11:T14)+T32*(1-[2]Plan7!$J$7)</f>
        <v>251779.25802545968</v>
      </c>
    </row>
    <row r="6" spans="1:28" ht="15" x14ac:dyDescent="0.25">
      <c r="A6" s="63" t="s">
        <v>1674</v>
      </c>
      <c r="B6" s="54" t="s">
        <v>1675</v>
      </c>
      <c r="T6" s="22" t="s">
        <v>1769</v>
      </c>
      <c r="U6" s="54">
        <v>5</v>
      </c>
      <c r="V6" s="68">
        <f>SUM(N18:N23)</f>
        <v>3608731</v>
      </c>
      <c r="W6" s="68">
        <f t="shared" ref="W6:AB6" si="2">SUM(O18:O23)</f>
        <v>4304638</v>
      </c>
      <c r="X6" s="68">
        <f t="shared" si="2"/>
        <v>4333559</v>
      </c>
      <c r="Y6" s="68">
        <f t="shared" si="2"/>
        <v>3677651</v>
      </c>
      <c r="Z6" s="68">
        <f t="shared" si="2"/>
        <v>3959100</v>
      </c>
      <c r="AA6" s="68">
        <f t="shared" si="2"/>
        <v>4648720</v>
      </c>
      <c r="AB6" s="68">
        <f t="shared" si="2"/>
        <v>4136033</v>
      </c>
    </row>
    <row r="7" spans="1:28" ht="15" x14ac:dyDescent="0.25">
      <c r="A7" s="64" t="s">
        <v>1676</v>
      </c>
      <c r="B7" s="536" t="s">
        <v>1677</v>
      </c>
      <c r="C7" s="536"/>
      <c r="D7" s="536"/>
      <c r="E7" s="536"/>
      <c r="F7" s="536"/>
      <c r="G7" s="536"/>
      <c r="H7" s="536"/>
      <c r="I7" s="536"/>
      <c r="J7" s="536"/>
      <c r="K7" s="65"/>
      <c r="L7" s="65"/>
      <c r="M7" s="65"/>
      <c r="N7" s="65"/>
      <c r="T7" s="431" t="s">
        <v>1768</v>
      </c>
      <c r="U7" s="54">
        <v>6</v>
      </c>
      <c r="V7" s="68">
        <f>SUM(N16:N17)+N24</f>
        <v>164260</v>
      </c>
      <c r="W7" s="68">
        <f t="shared" ref="W7:AB7" si="3">SUM(O16:O17)+O24</f>
        <v>183223</v>
      </c>
      <c r="X7" s="68">
        <f t="shared" si="3"/>
        <v>185360</v>
      </c>
      <c r="Y7" s="68">
        <f t="shared" si="3"/>
        <v>129111</v>
      </c>
      <c r="Z7" s="68">
        <f t="shared" si="3"/>
        <v>118400</v>
      </c>
      <c r="AA7" s="68">
        <f t="shared" si="3"/>
        <v>137854</v>
      </c>
      <c r="AB7" s="68">
        <f t="shared" si="3"/>
        <v>135308</v>
      </c>
    </row>
    <row r="8" spans="1:28" x14ac:dyDescent="0.2">
      <c r="A8" s="66"/>
      <c r="B8" s="65"/>
      <c r="C8" s="65"/>
      <c r="D8" s="65"/>
      <c r="E8" s="65"/>
      <c r="F8" s="65"/>
      <c r="G8" s="65"/>
      <c r="H8" s="65"/>
      <c r="I8" s="65"/>
      <c r="V8" s="68">
        <f>SUM(V2:V7)</f>
        <v>22567260</v>
      </c>
      <c r="W8" s="68">
        <f t="shared" ref="W8:AB8" si="4">SUM(W2:W7)</f>
        <v>24925793</v>
      </c>
      <c r="X8" s="68">
        <f t="shared" si="4"/>
        <v>26621221</v>
      </c>
      <c r="Y8" s="68">
        <f t="shared" si="4"/>
        <v>25905723</v>
      </c>
      <c r="Z8" s="68">
        <f t="shared" si="4"/>
        <v>29882433</v>
      </c>
      <c r="AA8" s="68">
        <f t="shared" si="4"/>
        <v>31026170</v>
      </c>
      <c r="AB8" s="68">
        <f t="shared" si="4"/>
        <v>31049206.388970003</v>
      </c>
    </row>
    <row r="9" spans="1:28" ht="13.5" thickBot="1" x14ac:dyDescent="0.25"/>
    <row r="10" spans="1:28" ht="14.25" thickTop="1" thickBot="1" x14ac:dyDescent="0.25">
      <c r="A10" s="84" t="s">
        <v>1678</v>
      </c>
      <c r="B10" s="85" t="s">
        <v>1679</v>
      </c>
      <c r="C10" s="85" t="s">
        <v>1680</v>
      </c>
      <c r="D10" s="85" t="s">
        <v>1681</v>
      </c>
      <c r="E10" s="85" t="s">
        <v>1682</v>
      </c>
      <c r="F10" s="85" t="s">
        <v>1683</v>
      </c>
      <c r="G10" s="85" t="s">
        <v>1684</v>
      </c>
      <c r="H10" s="85" t="s">
        <v>1685</v>
      </c>
      <c r="I10" s="85" t="s">
        <v>1686</v>
      </c>
      <c r="J10" s="85" t="s">
        <v>1687</v>
      </c>
      <c r="K10" s="85" t="s">
        <v>1688</v>
      </c>
      <c r="L10" s="85" t="s">
        <v>1689</v>
      </c>
      <c r="M10" s="85" t="s">
        <v>1690</v>
      </c>
      <c r="N10" s="85" t="s">
        <v>1691</v>
      </c>
      <c r="O10" s="85" t="s">
        <v>1692</v>
      </c>
      <c r="P10" s="85" t="s">
        <v>1693</v>
      </c>
      <c r="Q10" s="85" t="s">
        <v>1694</v>
      </c>
      <c r="R10" s="85" t="s">
        <v>1695</v>
      </c>
      <c r="S10" s="85" t="s">
        <v>1696</v>
      </c>
      <c r="T10" s="85" t="s">
        <v>1697</v>
      </c>
    </row>
    <row r="11" spans="1:28" ht="13.5" thickTop="1" x14ac:dyDescent="0.2">
      <c r="A11" s="99" t="s">
        <v>1698</v>
      </c>
      <c r="B11" s="71">
        <v>0</v>
      </c>
      <c r="C11" s="71">
        <v>0</v>
      </c>
      <c r="D11" s="71">
        <v>0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86"/>
    </row>
    <row r="12" spans="1:28" x14ac:dyDescent="0.2">
      <c r="A12" s="99" t="s">
        <v>1699</v>
      </c>
      <c r="B12" s="71">
        <v>0</v>
      </c>
      <c r="C12" s="71">
        <v>0</v>
      </c>
      <c r="D12" s="71">
        <v>0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86"/>
    </row>
    <row r="13" spans="1:28" x14ac:dyDescent="0.2">
      <c r="A13" s="99" t="s">
        <v>1700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14188</v>
      </c>
      <c r="N13" s="71">
        <v>16214</v>
      </c>
      <c r="O13" s="71">
        <v>17455</v>
      </c>
      <c r="P13" s="71">
        <v>17170</v>
      </c>
      <c r="Q13" s="71">
        <v>14151</v>
      </c>
      <c r="R13" s="71">
        <v>15700</v>
      </c>
      <c r="S13" s="71">
        <v>16185</v>
      </c>
      <c r="T13" s="71">
        <v>14320</v>
      </c>
      <c r="U13" s="86"/>
    </row>
    <row r="14" spans="1:28" x14ac:dyDescent="0.2">
      <c r="A14" s="99" t="s">
        <v>1724</v>
      </c>
      <c r="B14" s="71">
        <v>2500.15</v>
      </c>
      <c r="C14" s="71">
        <v>3285</v>
      </c>
      <c r="D14" s="71">
        <v>2267.9</v>
      </c>
      <c r="E14" s="71">
        <v>3102.2</v>
      </c>
      <c r="F14" s="71">
        <v>2210</v>
      </c>
      <c r="G14" s="71">
        <v>2742</v>
      </c>
      <c r="H14" s="71">
        <v>3625</v>
      </c>
      <c r="I14" s="71">
        <v>4735</v>
      </c>
      <c r="J14" s="71">
        <v>8367</v>
      </c>
      <c r="K14" s="71">
        <v>15960</v>
      </c>
      <c r="L14" s="71">
        <v>11905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5100</v>
      </c>
      <c r="S14" s="71">
        <v>22805</v>
      </c>
      <c r="T14" s="71">
        <v>13726</v>
      </c>
      <c r="U14" s="86"/>
    </row>
    <row r="15" spans="1:28" x14ac:dyDescent="0.2">
      <c r="A15" s="100" t="s">
        <v>1295</v>
      </c>
      <c r="B15" s="71">
        <v>0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86"/>
    </row>
    <row r="16" spans="1:28" x14ac:dyDescent="0.2">
      <c r="A16" s="100" t="s">
        <v>1702</v>
      </c>
      <c r="B16" s="71">
        <v>25082.15</v>
      </c>
      <c r="C16" s="71">
        <v>19917.5</v>
      </c>
      <c r="D16" s="71">
        <v>13485</v>
      </c>
      <c r="E16" s="71">
        <v>12158</v>
      </c>
      <c r="F16" s="71">
        <v>4302</v>
      </c>
      <c r="G16" s="71">
        <v>63680</v>
      </c>
      <c r="H16" s="71">
        <v>25337</v>
      </c>
      <c r="I16" s="71">
        <v>8599</v>
      </c>
      <c r="J16" s="71">
        <v>14041</v>
      </c>
      <c r="K16" s="71">
        <v>23451</v>
      </c>
      <c r="L16" s="71">
        <v>10238</v>
      </c>
      <c r="M16" s="71">
        <v>12406</v>
      </c>
      <c r="N16" s="71">
        <v>3149</v>
      </c>
      <c r="O16" s="71">
        <v>11118</v>
      </c>
      <c r="P16" s="71">
        <v>11881</v>
      </c>
      <c r="Q16" s="71">
        <v>11619</v>
      </c>
      <c r="R16" s="71">
        <v>2700</v>
      </c>
      <c r="S16" s="71">
        <v>13075</v>
      </c>
      <c r="T16" s="71">
        <v>15335</v>
      </c>
      <c r="U16" s="87"/>
    </row>
    <row r="17" spans="1:66" x14ac:dyDescent="0.2">
      <c r="A17" s="100" t="s">
        <v>1725</v>
      </c>
      <c r="B17" s="71">
        <v>0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3431</v>
      </c>
      <c r="Q17" s="71">
        <v>7</v>
      </c>
      <c r="R17" s="71">
        <v>0</v>
      </c>
      <c r="S17" s="71">
        <v>22255</v>
      </c>
      <c r="T17" s="71">
        <v>38796</v>
      </c>
      <c r="U17" s="87"/>
    </row>
    <row r="18" spans="1:66" x14ac:dyDescent="0.2">
      <c r="A18" s="101" t="s">
        <v>1704</v>
      </c>
      <c r="B18" s="71">
        <v>35340.400000000001</v>
      </c>
      <c r="C18" s="71">
        <v>31141.25</v>
      </c>
      <c r="D18" s="71">
        <v>24837.1</v>
      </c>
      <c r="E18" s="71">
        <v>15764.4</v>
      </c>
      <c r="F18" s="71">
        <v>14983.8</v>
      </c>
      <c r="G18" s="71">
        <v>29935</v>
      </c>
      <c r="H18" s="71">
        <v>23080</v>
      </c>
      <c r="I18" s="71">
        <v>21801</v>
      </c>
      <c r="J18" s="71">
        <v>12801</v>
      </c>
      <c r="K18" s="71">
        <v>8180</v>
      </c>
      <c r="L18" s="71">
        <v>5350</v>
      </c>
      <c r="M18" s="71">
        <v>6220</v>
      </c>
      <c r="N18" s="71">
        <v>6260</v>
      </c>
      <c r="O18" s="71">
        <v>5887</v>
      </c>
      <c r="P18" s="71">
        <v>6225</v>
      </c>
      <c r="Q18" s="71">
        <v>2076</v>
      </c>
      <c r="R18" s="71">
        <v>1500</v>
      </c>
      <c r="S18" s="71">
        <v>0</v>
      </c>
      <c r="T18" s="71">
        <v>0</v>
      </c>
      <c r="U18" s="87"/>
    </row>
    <row r="19" spans="1:66" x14ac:dyDescent="0.2">
      <c r="A19" s="101" t="s">
        <v>1705</v>
      </c>
      <c r="B19" s="71">
        <v>92476.35</v>
      </c>
      <c r="C19" s="71">
        <v>103289.75</v>
      </c>
      <c r="D19" s="71">
        <v>111791.7</v>
      </c>
      <c r="E19" s="71">
        <v>82795.95</v>
      </c>
      <c r="F19" s="71">
        <v>110264.2</v>
      </c>
      <c r="G19" s="71">
        <v>126317</v>
      </c>
      <c r="H19" s="71">
        <v>128420</v>
      </c>
      <c r="I19" s="71">
        <v>155035</v>
      </c>
      <c r="J19" s="71">
        <v>127945</v>
      </c>
      <c r="K19" s="71">
        <v>96813</v>
      </c>
      <c r="L19" s="71">
        <v>134790</v>
      </c>
      <c r="M19" s="71">
        <v>116952</v>
      </c>
      <c r="N19" s="71">
        <v>165815</v>
      </c>
      <c r="O19" s="71">
        <v>173616</v>
      </c>
      <c r="P19" s="71">
        <v>233847</v>
      </c>
      <c r="Q19" s="71">
        <v>175340</v>
      </c>
      <c r="R19" s="71">
        <v>259000</v>
      </c>
      <c r="S19" s="71">
        <v>174068</v>
      </c>
      <c r="T19" s="71">
        <v>197914</v>
      </c>
      <c r="U19" s="87"/>
    </row>
    <row r="20" spans="1:66" x14ac:dyDescent="0.2">
      <c r="A20" s="101" t="s">
        <v>1726</v>
      </c>
      <c r="B20" s="71">
        <v>89935.25</v>
      </c>
      <c r="C20" s="71">
        <v>75720.399999999994</v>
      </c>
      <c r="D20" s="71">
        <v>85358.55</v>
      </c>
      <c r="E20" s="71">
        <v>35159.949999999997</v>
      </c>
      <c r="F20" s="71">
        <v>54806.6</v>
      </c>
      <c r="G20" s="71">
        <v>45567</v>
      </c>
      <c r="H20" s="71">
        <v>79341</v>
      </c>
      <c r="I20" s="71">
        <v>105395</v>
      </c>
      <c r="J20" s="71">
        <v>66484</v>
      </c>
      <c r="K20" s="71">
        <v>78030</v>
      </c>
      <c r="L20" s="71">
        <v>74231</v>
      </c>
      <c r="M20" s="71">
        <v>114539</v>
      </c>
      <c r="N20" s="71">
        <v>142865</v>
      </c>
      <c r="O20" s="71">
        <v>168151</v>
      </c>
      <c r="P20" s="71">
        <v>165945</v>
      </c>
      <c r="Q20" s="71">
        <v>115843</v>
      </c>
      <c r="R20" s="71">
        <v>154000</v>
      </c>
      <c r="S20" s="71">
        <v>173157</v>
      </c>
      <c r="T20" s="71">
        <v>133883</v>
      </c>
      <c r="U20" s="87"/>
    </row>
    <row r="21" spans="1:66" x14ac:dyDescent="0.2">
      <c r="A21" s="101" t="s">
        <v>1707</v>
      </c>
      <c r="B21" s="71">
        <v>1193512.1499999999</v>
      </c>
      <c r="C21" s="71">
        <v>1162034.55</v>
      </c>
      <c r="D21" s="71">
        <v>1306867.55</v>
      </c>
      <c r="E21" s="71">
        <v>955365.65</v>
      </c>
      <c r="F21" s="71">
        <v>1309037.75</v>
      </c>
      <c r="G21" s="71">
        <v>1355048</v>
      </c>
      <c r="H21" s="71">
        <v>1217490</v>
      </c>
      <c r="I21" s="71">
        <v>1231581</v>
      </c>
      <c r="J21" s="71">
        <v>1049590</v>
      </c>
      <c r="K21" s="71">
        <v>856021</v>
      </c>
      <c r="L21" s="71">
        <v>1099342</v>
      </c>
      <c r="M21" s="71">
        <v>1104199</v>
      </c>
      <c r="N21" s="71">
        <v>1230998</v>
      </c>
      <c r="O21" s="71">
        <v>1392567</v>
      </c>
      <c r="P21" s="71">
        <v>1464335</v>
      </c>
      <c r="Q21" s="71">
        <v>1215389</v>
      </c>
      <c r="R21" s="71">
        <v>1357300</v>
      </c>
      <c r="S21" s="71">
        <v>1684094</v>
      </c>
      <c r="T21" s="71">
        <v>1521275</v>
      </c>
      <c r="U21" s="87"/>
    </row>
    <row r="22" spans="1:66" x14ac:dyDescent="0.2">
      <c r="A22" s="101" t="s">
        <v>1708</v>
      </c>
      <c r="B22" s="71">
        <v>1234894.1000000001</v>
      </c>
      <c r="C22" s="71">
        <v>1237099.8500000001</v>
      </c>
      <c r="D22" s="71">
        <v>1436051.6</v>
      </c>
      <c r="E22" s="71">
        <v>1060711.6499999999</v>
      </c>
      <c r="F22" s="71">
        <v>1572174.35</v>
      </c>
      <c r="G22" s="71">
        <v>1543351</v>
      </c>
      <c r="H22" s="71">
        <v>1509046</v>
      </c>
      <c r="I22" s="71">
        <v>1774364</v>
      </c>
      <c r="J22" s="71">
        <v>1312005</v>
      </c>
      <c r="K22" s="71">
        <v>1215469</v>
      </c>
      <c r="L22" s="71">
        <v>2059420</v>
      </c>
      <c r="M22" s="71">
        <v>1678235</v>
      </c>
      <c r="N22" s="71">
        <v>1994142</v>
      </c>
      <c r="O22" s="71">
        <v>2495535</v>
      </c>
      <c r="P22" s="71">
        <v>2388716</v>
      </c>
      <c r="Q22" s="71">
        <v>2103943</v>
      </c>
      <c r="R22" s="71">
        <v>2136900</v>
      </c>
      <c r="S22" s="71">
        <v>2523340</v>
      </c>
      <c r="T22" s="71">
        <v>2200862</v>
      </c>
      <c r="U22" s="87"/>
      <c r="W22" s="88"/>
    </row>
    <row r="23" spans="1:66" x14ac:dyDescent="0.2">
      <c r="A23" s="101" t="s">
        <v>1709</v>
      </c>
      <c r="B23" s="71">
        <v>102520.15</v>
      </c>
      <c r="C23" s="71">
        <v>60942.45</v>
      </c>
      <c r="D23" s="71">
        <v>67982.5</v>
      </c>
      <c r="E23" s="71">
        <v>45284.95</v>
      </c>
      <c r="F23" s="71">
        <v>45946</v>
      </c>
      <c r="G23" s="71">
        <v>36058</v>
      </c>
      <c r="H23" s="71">
        <v>60493</v>
      </c>
      <c r="I23" s="71">
        <v>73384</v>
      </c>
      <c r="J23" s="71">
        <v>46001</v>
      </c>
      <c r="K23" s="71">
        <v>48504</v>
      </c>
      <c r="L23" s="71">
        <v>71818</v>
      </c>
      <c r="M23" s="71">
        <v>55662</v>
      </c>
      <c r="N23" s="71">
        <v>68651</v>
      </c>
      <c r="O23" s="71">
        <v>68882</v>
      </c>
      <c r="P23" s="71">
        <v>74491</v>
      </c>
      <c r="Q23" s="71">
        <v>65060</v>
      </c>
      <c r="R23" s="71">
        <v>50400</v>
      </c>
      <c r="S23" s="71">
        <v>94061</v>
      </c>
      <c r="T23" s="71">
        <v>82099</v>
      </c>
      <c r="U23" s="87"/>
    </row>
    <row r="24" spans="1:66" x14ac:dyDescent="0.2">
      <c r="A24" s="100" t="s">
        <v>1710</v>
      </c>
      <c r="B24" s="71">
        <v>80255.8</v>
      </c>
      <c r="C24" s="71">
        <v>76201.149999999994</v>
      </c>
      <c r="D24" s="71">
        <v>81426.350000000006</v>
      </c>
      <c r="E24" s="71">
        <v>54863.4</v>
      </c>
      <c r="F24" s="71">
        <v>97752.5</v>
      </c>
      <c r="G24" s="71">
        <v>134876</v>
      </c>
      <c r="H24" s="71">
        <v>138010</v>
      </c>
      <c r="I24" s="71">
        <v>151322</v>
      </c>
      <c r="J24" s="71">
        <v>144596</v>
      </c>
      <c r="K24" s="71">
        <v>144905</v>
      </c>
      <c r="L24" s="71">
        <v>145670</v>
      </c>
      <c r="M24" s="71">
        <v>143448</v>
      </c>
      <c r="N24" s="71">
        <v>161111</v>
      </c>
      <c r="O24" s="71">
        <v>172105</v>
      </c>
      <c r="P24" s="71">
        <v>170048</v>
      </c>
      <c r="Q24" s="71">
        <v>117485</v>
      </c>
      <c r="R24" s="71">
        <v>115700</v>
      </c>
      <c r="S24" s="71">
        <v>102524</v>
      </c>
      <c r="T24" s="71">
        <v>81177</v>
      </c>
      <c r="U24" s="87"/>
    </row>
    <row r="25" spans="1:66" x14ac:dyDescent="0.2">
      <c r="A25" s="102" t="s">
        <v>1711</v>
      </c>
      <c r="B25" s="71">
        <v>413196.45</v>
      </c>
      <c r="C25" s="71">
        <v>444859.1</v>
      </c>
      <c r="D25" s="71">
        <v>374922.70000000007</v>
      </c>
      <c r="E25" s="71">
        <v>407332.3</v>
      </c>
      <c r="F25" s="71">
        <v>449932.1</v>
      </c>
      <c r="G25" s="71">
        <v>438051.3</v>
      </c>
      <c r="H25" s="71">
        <v>489372</v>
      </c>
      <c r="I25" s="71">
        <v>493526</v>
      </c>
      <c r="J25" s="71">
        <v>625036</v>
      </c>
      <c r="K25" s="71">
        <v>802058</v>
      </c>
      <c r="L25" s="71">
        <v>619544</v>
      </c>
      <c r="M25" s="71">
        <v>747053</v>
      </c>
      <c r="N25" s="71">
        <v>1093233</v>
      </c>
      <c r="O25" s="71">
        <v>1346598</v>
      </c>
      <c r="P25" s="71">
        <v>1664693</v>
      </c>
      <c r="Q25" s="71">
        <v>1741649</v>
      </c>
      <c r="R25" s="71">
        <v>1909516</v>
      </c>
      <c r="S25" s="71">
        <v>2117696</v>
      </c>
      <c r="T25" s="71">
        <v>2207621</v>
      </c>
      <c r="U25" s="89"/>
    </row>
    <row r="26" spans="1:66" x14ac:dyDescent="0.2">
      <c r="A26" s="102" t="s">
        <v>1130</v>
      </c>
      <c r="B26" s="71">
        <v>8261.35</v>
      </c>
      <c r="C26" s="71">
        <v>21083.35</v>
      </c>
      <c r="D26" s="71">
        <v>29505.9</v>
      </c>
      <c r="E26" s="71">
        <v>37779.599999999999</v>
      </c>
      <c r="F26" s="71">
        <v>71568.149999999994</v>
      </c>
      <c r="G26" s="71">
        <v>49621.2</v>
      </c>
      <c r="H26" s="71">
        <v>52925</v>
      </c>
      <c r="I26" s="71">
        <v>50380</v>
      </c>
      <c r="J26" s="71">
        <v>54235</v>
      </c>
      <c r="K26" s="71">
        <v>45341</v>
      </c>
      <c r="L26" s="71">
        <v>45474</v>
      </c>
      <c r="M26" s="71">
        <v>22953</v>
      </c>
      <c r="N26" s="71">
        <v>58635</v>
      </c>
      <c r="O26" s="71">
        <v>54405</v>
      </c>
      <c r="P26" s="71">
        <v>56006</v>
      </c>
      <c r="Q26" s="71">
        <v>48260</v>
      </c>
      <c r="R26" s="71">
        <v>48949</v>
      </c>
      <c r="S26" s="71">
        <v>86823</v>
      </c>
      <c r="T26" s="71">
        <v>85324</v>
      </c>
      <c r="U26" s="89"/>
    </row>
    <row r="27" spans="1:66" x14ac:dyDescent="0.2">
      <c r="A27" s="102" t="s">
        <v>1328</v>
      </c>
      <c r="B27" s="71">
        <v>280970.40000000002</v>
      </c>
      <c r="C27" s="71">
        <v>416268.79999999999</v>
      </c>
      <c r="D27" s="71">
        <v>324216.75</v>
      </c>
      <c r="E27" s="71">
        <v>351094.9</v>
      </c>
      <c r="F27" s="71">
        <v>389702.75</v>
      </c>
      <c r="G27" s="71">
        <v>402064.85</v>
      </c>
      <c r="H27" s="71">
        <v>421363</v>
      </c>
      <c r="I27" s="71">
        <v>351420</v>
      </c>
      <c r="J27" s="71">
        <v>373786</v>
      </c>
      <c r="K27" s="71">
        <v>357443</v>
      </c>
      <c r="L27" s="71">
        <v>307698</v>
      </c>
      <c r="M27" s="71">
        <v>218592</v>
      </c>
      <c r="N27" s="71">
        <v>312423</v>
      </c>
      <c r="O27" s="71">
        <v>331747</v>
      </c>
      <c r="P27" s="71">
        <v>347084</v>
      </c>
      <c r="Q27" s="71">
        <v>286203</v>
      </c>
      <c r="R27" s="71">
        <v>262104</v>
      </c>
      <c r="S27" s="71">
        <v>243472</v>
      </c>
      <c r="T27" s="71">
        <v>241005</v>
      </c>
      <c r="U27" s="89"/>
    </row>
    <row r="28" spans="1:66" x14ac:dyDescent="0.2">
      <c r="A28" s="102" t="s">
        <v>1712</v>
      </c>
      <c r="B28" s="71">
        <v>3471138.4</v>
      </c>
      <c r="C28" s="71">
        <v>4567304.75</v>
      </c>
      <c r="D28" s="71">
        <v>5746092.0499999998</v>
      </c>
      <c r="E28" s="71">
        <v>6534120.0500000007</v>
      </c>
      <c r="F28" s="71">
        <v>7598359.25</v>
      </c>
      <c r="G28" s="71">
        <v>8113192.9500000011</v>
      </c>
      <c r="H28" s="71">
        <v>9068672</v>
      </c>
      <c r="I28" s="71">
        <v>8704938</v>
      </c>
      <c r="J28" s="71">
        <v>11787753</v>
      </c>
      <c r="K28" s="71">
        <v>13091378</v>
      </c>
      <c r="L28" s="71">
        <v>9675481</v>
      </c>
      <c r="M28" s="71">
        <v>12350253</v>
      </c>
      <c r="N28" s="71">
        <v>14347908</v>
      </c>
      <c r="O28" s="71">
        <v>15171854</v>
      </c>
      <c r="P28" s="71">
        <v>16494931</v>
      </c>
      <c r="Q28" s="71">
        <v>16833595</v>
      </c>
      <c r="R28" s="71">
        <v>19503032</v>
      </c>
      <c r="S28" s="71">
        <v>19139062</v>
      </c>
      <c r="T28" s="71">
        <v>19662436.388970003</v>
      </c>
      <c r="U28" s="89"/>
    </row>
    <row r="29" spans="1:66" x14ac:dyDescent="0.2">
      <c r="A29" s="103" t="s">
        <v>1713</v>
      </c>
      <c r="B29" s="71">
        <v>221112.8</v>
      </c>
      <c r="C29" s="71">
        <v>235826.85</v>
      </c>
      <c r="D29" s="71">
        <v>232775.9</v>
      </c>
      <c r="E29" s="71">
        <v>305148.09999999998</v>
      </c>
      <c r="F29" s="71">
        <v>430989.8</v>
      </c>
      <c r="G29" s="71">
        <v>555875.05000000005</v>
      </c>
      <c r="H29" s="71">
        <v>783531</v>
      </c>
      <c r="I29" s="71">
        <v>936854</v>
      </c>
      <c r="J29" s="71">
        <v>1244512</v>
      </c>
      <c r="K29" s="71">
        <v>1430202</v>
      </c>
      <c r="L29" s="71">
        <v>996539</v>
      </c>
      <c r="M29" s="71">
        <v>1351249</v>
      </c>
      <c r="N29" s="71">
        <v>1468921</v>
      </c>
      <c r="O29" s="71">
        <v>1865409</v>
      </c>
      <c r="P29" s="71">
        <v>1814018</v>
      </c>
      <c r="Q29" s="71">
        <v>1503421</v>
      </c>
      <c r="R29" s="71">
        <v>2178077</v>
      </c>
      <c r="S29" s="71">
        <v>2510547</v>
      </c>
      <c r="T29" s="71">
        <v>2459512</v>
      </c>
      <c r="U29" s="86"/>
    </row>
    <row r="30" spans="1:66" s="72" customFormat="1" ht="15" x14ac:dyDescent="0.25">
      <c r="A30" s="103" t="s">
        <v>1714</v>
      </c>
      <c r="B30" s="71">
        <v>28728.1</v>
      </c>
      <c r="C30" s="71">
        <v>25962.35</v>
      </c>
      <c r="D30" s="71">
        <v>29914.55</v>
      </c>
      <c r="E30" s="71">
        <v>28933.45</v>
      </c>
      <c r="F30" s="71">
        <v>19586.45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86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</row>
    <row r="31" spans="1:66" s="75" customFormat="1" ht="15" x14ac:dyDescent="0.25">
      <c r="A31" s="103" t="s">
        <v>1715</v>
      </c>
      <c r="B31" s="74">
        <v>0</v>
      </c>
      <c r="C31" s="74">
        <v>0</v>
      </c>
      <c r="D31" s="74">
        <v>0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86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</row>
    <row r="32" spans="1:66" s="75" customFormat="1" ht="15" x14ac:dyDescent="0.25">
      <c r="A32" s="73" t="s">
        <v>1132</v>
      </c>
      <c r="B32" s="74">
        <v>23200.3</v>
      </c>
      <c r="C32" s="74">
        <v>41556.65</v>
      </c>
      <c r="D32" s="74">
        <v>45846.5</v>
      </c>
      <c r="E32" s="74">
        <v>113888.1</v>
      </c>
      <c r="F32" s="74">
        <v>175755.35</v>
      </c>
      <c r="G32" s="74">
        <v>264538.05</v>
      </c>
      <c r="H32" s="74">
        <v>300894</v>
      </c>
      <c r="I32" s="74">
        <v>366706</v>
      </c>
      <c r="J32" s="74">
        <v>482767</v>
      </c>
      <c r="K32" s="74">
        <v>485107</v>
      </c>
      <c r="L32" s="74">
        <v>369530</v>
      </c>
      <c r="M32" s="74">
        <v>448354</v>
      </c>
      <c r="N32" s="74">
        <v>546153</v>
      </c>
      <c r="O32" s="74">
        <v>579401</v>
      </c>
      <c r="P32" s="74">
        <v>566728</v>
      </c>
      <c r="Q32" s="74">
        <v>520989</v>
      </c>
      <c r="R32" s="74">
        <v>540200</v>
      </c>
      <c r="S32" s="74">
        <v>536234</v>
      </c>
      <c r="T32" s="74">
        <v>478424</v>
      </c>
      <c r="U32" s="9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</row>
    <row r="33" spans="1:66" s="75" customFormat="1" ht="15" x14ac:dyDescent="0.25">
      <c r="A33" s="104" t="s">
        <v>1716</v>
      </c>
      <c r="B33" s="74">
        <v>20124.95</v>
      </c>
      <c r="C33" s="74">
        <v>28550.95</v>
      </c>
      <c r="D33" s="74">
        <v>46707.5</v>
      </c>
      <c r="E33" s="74">
        <v>73504.55</v>
      </c>
      <c r="F33" s="74">
        <v>66897.05</v>
      </c>
      <c r="G33" s="74">
        <v>135190</v>
      </c>
      <c r="H33" s="74">
        <v>191674</v>
      </c>
      <c r="I33" s="74">
        <v>165505</v>
      </c>
      <c r="J33" s="74">
        <v>250829</v>
      </c>
      <c r="K33" s="74">
        <v>320125</v>
      </c>
      <c r="L33" s="74">
        <v>231635</v>
      </c>
      <c r="M33" s="74">
        <v>327865</v>
      </c>
      <c r="N33" s="74">
        <v>373715</v>
      </c>
      <c r="O33" s="74">
        <v>402878</v>
      </c>
      <c r="P33" s="74">
        <v>411912</v>
      </c>
      <c r="Q33" s="74">
        <v>400857</v>
      </c>
      <c r="R33" s="74">
        <v>576130</v>
      </c>
      <c r="S33" s="74">
        <v>616170</v>
      </c>
      <c r="T33" s="74">
        <v>657078</v>
      </c>
      <c r="U33" s="9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</row>
    <row r="34" spans="1:66" s="75" customFormat="1" ht="15.75" thickBot="1" x14ac:dyDescent="0.3">
      <c r="A34" s="104" t="s">
        <v>1717</v>
      </c>
      <c r="B34" s="74">
        <v>42095.199999999997</v>
      </c>
      <c r="C34" s="74">
        <v>53276.5</v>
      </c>
      <c r="D34" s="74">
        <v>106439.59999999999</v>
      </c>
      <c r="E34" s="74">
        <v>152988.79999999999</v>
      </c>
      <c r="F34" s="74">
        <v>203896.8</v>
      </c>
      <c r="G34" s="74">
        <v>226021.35</v>
      </c>
      <c r="H34" s="74">
        <v>309107</v>
      </c>
      <c r="I34" s="74">
        <v>285146</v>
      </c>
      <c r="J34" s="74">
        <v>341361</v>
      </c>
      <c r="K34" s="74">
        <v>368528</v>
      </c>
      <c r="L34" s="74">
        <v>397440</v>
      </c>
      <c r="M34" s="74">
        <v>505843</v>
      </c>
      <c r="N34" s="74">
        <v>577067</v>
      </c>
      <c r="O34" s="74">
        <v>668185</v>
      </c>
      <c r="P34" s="74">
        <v>729760</v>
      </c>
      <c r="Q34" s="74">
        <v>749836</v>
      </c>
      <c r="R34" s="74">
        <v>766125</v>
      </c>
      <c r="S34" s="74">
        <v>950602</v>
      </c>
      <c r="T34" s="74">
        <v>958419</v>
      </c>
      <c r="U34" s="90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</row>
    <row r="35" spans="1:66" s="75" customFormat="1" ht="15" x14ac:dyDescent="0.25">
      <c r="A35" s="76" t="s">
        <v>1718</v>
      </c>
      <c r="B35" s="77">
        <f>B34+B33+B32+B31+B30+B29+B28+B27+B26+B25</f>
        <v>4508827.95</v>
      </c>
      <c r="C35" s="77">
        <f t="shared" ref="C35:S35" si="5">C34+C33+C32+C31+C30+C29+C28+C27+C26+C25</f>
        <v>5834689.2999999989</v>
      </c>
      <c r="D35" s="77">
        <f t="shared" si="5"/>
        <v>6936421.4500000002</v>
      </c>
      <c r="E35" s="77">
        <f t="shared" si="5"/>
        <v>8004789.8500000006</v>
      </c>
      <c r="F35" s="77">
        <f t="shared" si="5"/>
        <v>9406687.6999999993</v>
      </c>
      <c r="G35" s="77">
        <f t="shared" si="5"/>
        <v>10184554.75</v>
      </c>
      <c r="H35" s="77">
        <f t="shared" si="5"/>
        <v>11617538</v>
      </c>
      <c r="I35" s="77">
        <f t="shared" si="5"/>
        <v>11354475</v>
      </c>
      <c r="J35" s="77">
        <f t="shared" si="5"/>
        <v>15160279</v>
      </c>
      <c r="K35" s="77">
        <f t="shared" si="5"/>
        <v>16900182</v>
      </c>
      <c r="L35" s="77">
        <f t="shared" si="5"/>
        <v>12643341</v>
      </c>
      <c r="M35" s="77">
        <f t="shared" si="5"/>
        <v>15972162</v>
      </c>
      <c r="N35" s="77">
        <f t="shared" si="5"/>
        <v>18778055</v>
      </c>
      <c r="O35" s="77">
        <f t="shared" si="5"/>
        <v>20420477</v>
      </c>
      <c r="P35" s="77">
        <f t="shared" si="5"/>
        <v>22085132</v>
      </c>
      <c r="Q35" s="77">
        <f t="shared" si="5"/>
        <v>22084810</v>
      </c>
      <c r="R35" s="77">
        <f t="shared" si="5"/>
        <v>25784133</v>
      </c>
      <c r="S35" s="77">
        <f t="shared" si="5"/>
        <v>26200606</v>
      </c>
      <c r="T35" s="77">
        <f>T34+T33+T32+T31+T30+T29+T28+T27+T26+T25</f>
        <v>26749819.388970003</v>
      </c>
      <c r="U35" s="8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</row>
    <row r="36" spans="1:66" s="75" customFormat="1" ht="15" x14ac:dyDescent="0.25">
      <c r="A36" s="78" t="s">
        <v>1719</v>
      </c>
      <c r="B36" s="79">
        <f>B37-B35</f>
        <v>2856516.4999999991</v>
      </c>
      <c r="C36" s="79">
        <f t="shared" ref="C36:S36" si="6">C37-C35</f>
        <v>2769631.9000000004</v>
      </c>
      <c r="D36" s="79">
        <f t="shared" si="6"/>
        <v>3130068.2500000009</v>
      </c>
      <c r="E36" s="79">
        <f t="shared" si="6"/>
        <v>2265206.1499999994</v>
      </c>
      <c r="F36" s="79">
        <f t="shared" si="6"/>
        <v>3211477.2000000011</v>
      </c>
      <c r="G36" s="79">
        <f t="shared" si="6"/>
        <v>3337574.0000000019</v>
      </c>
      <c r="H36" s="79">
        <f t="shared" si="6"/>
        <v>3184842</v>
      </c>
      <c r="I36" s="79">
        <f t="shared" si="6"/>
        <v>3526216</v>
      </c>
      <c r="J36" s="79">
        <f t="shared" si="6"/>
        <v>2781830</v>
      </c>
      <c r="K36" s="79">
        <f t="shared" si="6"/>
        <v>2487333</v>
      </c>
      <c r="L36" s="79">
        <f t="shared" si="6"/>
        <v>3612764</v>
      </c>
      <c r="M36" s="79">
        <f t="shared" si="6"/>
        <v>3245849</v>
      </c>
      <c r="N36" s="79">
        <f t="shared" si="6"/>
        <v>3789205</v>
      </c>
      <c r="O36" s="79">
        <f t="shared" si="6"/>
        <v>4505316</v>
      </c>
      <c r="P36" s="79">
        <f t="shared" si="6"/>
        <v>4536089</v>
      </c>
      <c r="Q36" s="79">
        <f t="shared" si="6"/>
        <v>3820913</v>
      </c>
      <c r="R36" s="79">
        <f t="shared" si="6"/>
        <v>4098300</v>
      </c>
      <c r="S36" s="79">
        <f t="shared" si="6"/>
        <v>4825564</v>
      </c>
      <c r="T36" s="79">
        <f>T37-T35</f>
        <v>4299387</v>
      </c>
      <c r="U36" s="8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</row>
    <row r="37" spans="1:66" s="75" customFormat="1" ht="15.75" thickBot="1" x14ac:dyDescent="0.3">
      <c r="A37" s="80" t="s">
        <v>1720</v>
      </c>
      <c r="B37" s="81">
        <f t="shared" ref="B37:R37" si="7">SUM(B11:B34)</f>
        <v>7365344.4499999993</v>
      </c>
      <c r="C37" s="81">
        <f t="shared" si="7"/>
        <v>8604321.1999999993</v>
      </c>
      <c r="D37" s="81">
        <f t="shared" si="7"/>
        <v>10066489.700000001</v>
      </c>
      <c r="E37" s="81">
        <f t="shared" si="7"/>
        <v>10269996</v>
      </c>
      <c r="F37" s="81">
        <f t="shared" si="7"/>
        <v>12618164.9</v>
      </c>
      <c r="G37" s="81">
        <f t="shared" si="7"/>
        <v>13522128.750000002</v>
      </c>
      <c r="H37" s="81">
        <f t="shared" si="7"/>
        <v>14802380</v>
      </c>
      <c r="I37" s="81">
        <f t="shared" si="7"/>
        <v>14880691</v>
      </c>
      <c r="J37" s="81">
        <f t="shared" si="7"/>
        <v>17942109</v>
      </c>
      <c r="K37" s="81">
        <f t="shared" si="7"/>
        <v>19387515</v>
      </c>
      <c r="L37" s="81">
        <f t="shared" si="7"/>
        <v>16256105</v>
      </c>
      <c r="M37" s="81">
        <f t="shared" si="7"/>
        <v>19218011</v>
      </c>
      <c r="N37" s="81">
        <f t="shared" si="7"/>
        <v>22567260</v>
      </c>
      <c r="O37" s="81">
        <f t="shared" si="7"/>
        <v>24925793</v>
      </c>
      <c r="P37" s="81">
        <f t="shared" si="7"/>
        <v>26621221</v>
      </c>
      <c r="Q37" s="81">
        <f t="shared" si="7"/>
        <v>25905723</v>
      </c>
      <c r="R37" s="81">
        <f t="shared" si="7"/>
        <v>29882433</v>
      </c>
      <c r="S37" s="81">
        <f>SUM(S11:S34)</f>
        <v>31026170</v>
      </c>
      <c r="T37" s="81">
        <f>SUM(T11:T34)</f>
        <v>31049206.388970003</v>
      </c>
      <c r="U37" s="86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</row>
    <row r="38" spans="1:66" s="82" customFormat="1" ht="15" x14ac:dyDescent="0.25">
      <c r="B38" s="83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</row>
    <row r="39" spans="1:66" ht="15" x14ac:dyDescent="0.25"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</row>
    <row r="40" spans="1:66" ht="15" x14ac:dyDescent="0.25">
      <c r="B40" s="57"/>
      <c r="P40" s="68"/>
      <c r="Q40" s="68"/>
      <c r="R40" s="68"/>
      <c r="S40" s="68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</row>
    <row r="41" spans="1:66" x14ac:dyDescent="0.2">
      <c r="B41" s="57"/>
    </row>
    <row r="42" spans="1:66" x14ac:dyDescent="0.2">
      <c r="B42" s="57"/>
    </row>
    <row r="43" spans="1:66" x14ac:dyDescent="0.2">
      <c r="B43" s="57"/>
    </row>
    <row r="44" spans="1:66" x14ac:dyDescent="0.2">
      <c r="B44" s="57"/>
    </row>
  </sheetData>
  <sheetProtection password="C4BA" sheet="1" objects="1" scenarios="1"/>
  <mergeCells count="2">
    <mergeCell ref="A2:F2"/>
    <mergeCell ref="B7:J7"/>
  </mergeCells>
  <phoneticPr fontId="0" type="noConversion"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topLeftCell="A9" workbookViewId="0">
      <selection activeCell="W26" sqref="W26"/>
    </sheetView>
  </sheetViews>
  <sheetFormatPr defaultColWidth="27.5703125" defaultRowHeight="15" x14ac:dyDescent="0.25"/>
  <cols>
    <col min="1" max="1" width="27.5703125" style="54" bestFit="1" customWidth="1"/>
    <col min="2" max="12" width="16.42578125" style="54" hidden="1" customWidth="1"/>
    <col min="13" max="19" width="16.42578125" style="54" customWidth="1"/>
    <col min="20" max="20" width="16.7109375" style="54" customWidth="1"/>
    <col min="21" max="21" width="13.42578125" customWidth="1"/>
    <col min="22" max="28" width="12.5703125" bestFit="1" customWidth="1"/>
    <col min="29" max="255" width="9.140625" customWidth="1"/>
  </cols>
  <sheetData>
    <row r="1" spans="1:28" s="54" customFormat="1" ht="12.75" x14ac:dyDescent="0.2">
      <c r="N1" s="463" t="s">
        <v>332</v>
      </c>
      <c r="O1" s="464">
        <v>2002</v>
      </c>
      <c r="P1" s="464">
        <v>2003</v>
      </c>
      <c r="Q1" s="464">
        <v>2004</v>
      </c>
      <c r="R1" s="464">
        <v>2005</v>
      </c>
      <c r="S1" s="464">
        <v>2006</v>
      </c>
      <c r="T1" s="464">
        <v>2007</v>
      </c>
      <c r="U1" s="465">
        <v>2008</v>
      </c>
    </row>
    <row r="2" spans="1:28" s="54" customFormat="1" ht="20.25" x14ac:dyDescent="0.3">
      <c r="A2" s="538" t="s">
        <v>1669</v>
      </c>
      <c r="B2" s="538"/>
      <c r="C2" s="538"/>
      <c r="D2" s="538"/>
      <c r="E2" s="538"/>
      <c r="F2" s="538"/>
      <c r="N2" s="433" t="s">
        <v>1651</v>
      </c>
      <c r="O2" s="440">
        <f t="shared" ref="O2:U2" si="0">SUM(N29:N31)</f>
        <v>587311</v>
      </c>
      <c r="P2" s="440">
        <f t="shared" si="0"/>
        <v>741351</v>
      </c>
      <c r="Q2" s="440">
        <f t="shared" si="0"/>
        <v>789820</v>
      </c>
      <c r="R2" s="440">
        <f t="shared" si="0"/>
        <v>696041</v>
      </c>
      <c r="S2" s="440">
        <f t="shared" si="0"/>
        <v>897950</v>
      </c>
      <c r="T2" s="440">
        <f t="shared" si="0"/>
        <v>1487002</v>
      </c>
      <c r="U2" s="446">
        <f t="shared" si="0"/>
        <v>1636661</v>
      </c>
    </row>
    <row r="3" spans="1:28" s="54" customFormat="1" ht="18" x14ac:dyDescent="0.25">
      <c r="A3" s="58"/>
      <c r="B3" s="58"/>
      <c r="C3" s="58"/>
      <c r="D3" s="58"/>
      <c r="E3" s="58"/>
      <c r="F3" s="58"/>
      <c r="N3" s="434" t="s">
        <v>1652</v>
      </c>
      <c r="O3" s="441">
        <f t="shared" ref="O3:U3" si="1">SUM(N25:N28)</f>
        <v>3550958</v>
      </c>
      <c r="P3" s="441">
        <f t="shared" si="1"/>
        <v>3427674</v>
      </c>
      <c r="Q3" s="441">
        <f t="shared" si="1"/>
        <v>4420401</v>
      </c>
      <c r="R3" s="441">
        <f t="shared" si="1"/>
        <v>5543215</v>
      </c>
      <c r="S3" s="441">
        <f t="shared" si="1"/>
        <v>6447861</v>
      </c>
      <c r="T3" s="441">
        <f t="shared" si="1"/>
        <v>9779197.1999999993</v>
      </c>
      <c r="U3" s="447">
        <f t="shared" si="1"/>
        <v>12536806</v>
      </c>
    </row>
    <row r="4" spans="1:28" s="54" customFormat="1" ht="18" x14ac:dyDescent="0.25">
      <c r="A4" s="59" t="s">
        <v>1670</v>
      </c>
      <c r="B4" s="60" t="s">
        <v>1671</v>
      </c>
      <c r="C4" s="58"/>
      <c r="D4" s="58"/>
      <c r="E4" s="58"/>
      <c r="F4" s="58"/>
      <c r="M4" s="54" t="s">
        <v>9</v>
      </c>
      <c r="N4" s="435" t="s">
        <v>331</v>
      </c>
      <c r="O4" s="442">
        <f>SUM(N33:N34)+N32*[2]Plan7!$J$7</f>
        <v>589499.90520792082</v>
      </c>
      <c r="P4" s="442">
        <f>SUM(O33:O34)+O32*[2]Plan7!$J$7</f>
        <v>700775.79956718534</v>
      </c>
      <c r="Q4" s="442">
        <f>SUM(P33:P34)+P32*[2]Plan7!$J$7</f>
        <v>880906.38554172567</v>
      </c>
      <c r="R4" s="442">
        <f>SUM(Q33:Q34)+Q32*[2]Plan7!$J$7</f>
        <v>917097.31877510611</v>
      </c>
      <c r="S4" s="442">
        <f>SUM(R33:R34)+R32*[2]Plan7!$J$7</f>
        <v>1108936.5923253181</v>
      </c>
      <c r="T4" s="442">
        <f>SUM(S33:S34)+S32*[2]Plan7!$J$7</f>
        <v>1684998.5380169731</v>
      </c>
      <c r="U4" s="448">
        <f>SUM(T33:T34)+T32*[2]Plan7!$J$7</f>
        <v>2406197.2559490805</v>
      </c>
    </row>
    <row r="5" spans="1:28" s="54" customFormat="1" x14ac:dyDescent="0.25">
      <c r="A5" s="61" t="s">
        <v>1672</v>
      </c>
      <c r="B5" s="62" t="s">
        <v>1673</v>
      </c>
      <c r="N5" s="436" t="s">
        <v>1653</v>
      </c>
      <c r="O5" s="443">
        <f>SUM(N11:N14)+N32*[2]Plan7!$J$8</f>
        <v>168145.09479207921</v>
      </c>
      <c r="P5" s="443">
        <f>SUM(O11:O14)+O32*[2]Plan7!$J$8</f>
        <v>155102.20043281472</v>
      </c>
      <c r="Q5" s="443">
        <f>SUM(P11:P14)+P32*[2]Plan7!$J$8</f>
        <v>184598.61445827439</v>
      </c>
      <c r="R5" s="443">
        <f>SUM(Q11:Q14)+Q32*[2]Plan7!$J$8</f>
        <v>236101.68122489392</v>
      </c>
      <c r="S5" s="443">
        <f>SUM(R11:R14)+R32*[2]Plan7!$J$8</f>
        <v>222218.40767468174</v>
      </c>
      <c r="T5" s="443">
        <f>SUM(S11:S14)+S32*[2]Plan7!$J$8</f>
        <v>257342.46198302688</v>
      </c>
      <c r="U5" s="449">
        <f>SUM(T11:T14)+T32*[2]Plan7!$J$8</f>
        <v>315323.74405091937</v>
      </c>
    </row>
    <row r="6" spans="1:28" s="54" customFormat="1" x14ac:dyDescent="0.25">
      <c r="A6" s="63" t="s">
        <v>1674</v>
      </c>
      <c r="B6" s="54" t="s">
        <v>1675</v>
      </c>
      <c r="N6" s="437" t="s">
        <v>1769</v>
      </c>
      <c r="O6" s="444">
        <f t="shared" ref="O6:U6" si="2">SUM(N18:N23)</f>
        <v>677705</v>
      </c>
      <c r="P6" s="444">
        <f t="shared" si="2"/>
        <v>842811</v>
      </c>
      <c r="Q6" s="444">
        <f t="shared" si="2"/>
        <v>805530</v>
      </c>
      <c r="R6" s="444">
        <f t="shared" si="2"/>
        <v>665982</v>
      </c>
      <c r="S6" s="444">
        <f t="shared" si="2"/>
        <v>678604</v>
      </c>
      <c r="T6" s="444">
        <f t="shared" si="2"/>
        <v>1013627</v>
      </c>
      <c r="U6" s="450">
        <f t="shared" si="2"/>
        <v>1155070</v>
      </c>
    </row>
    <row r="7" spans="1:28" s="54" customFormat="1" x14ac:dyDescent="0.25">
      <c r="A7" s="64" t="s">
        <v>1676</v>
      </c>
      <c r="B7" s="536" t="s">
        <v>1677</v>
      </c>
      <c r="C7" s="536"/>
      <c r="D7" s="536"/>
      <c r="E7" s="536"/>
      <c r="F7" s="536"/>
      <c r="G7" s="536"/>
      <c r="H7" s="536"/>
      <c r="I7" s="536"/>
      <c r="J7" s="536"/>
      <c r="K7" s="65"/>
      <c r="L7" s="65"/>
      <c r="M7" s="65"/>
      <c r="N7" s="438" t="s">
        <v>1768</v>
      </c>
      <c r="O7" s="445">
        <f t="shared" ref="O7:U7" si="3">SUM(N15:N17)+N24</f>
        <v>34140</v>
      </c>
      <c r="P7" s="445">
        <f t="shared" si="3"/>
        <v>28941</v>
      </c>
      <c r="Q7" s="445">
        <f t="shared" si="3"/>
        <v>30962</v>
      </c>
      <c r="R7" s="445">
        <f t="shared" si="3"/>
        <v>50011</v>
      </c>
      <c r="S7" s="445">
        <f t="shared" si="3"/>
        <v>62632</v>
      </c>
      <c r="T7" s="445">
        <f t="shared" si="3"/>
        <v>111188</v>
      </c>
      <c r="U7" s="451">
        <f t="shared" si="3"/>
        <v>126561</v>
      </c>
    </row>
    <row r="8" spans="1:28" s="54" customFormat="1" ht="13.5" thickBot="1" x14ac:dyDescent="0.25">
      <c r="A8" s="66"/>
      <c r="B8" s="65"/>
      <c r="C8" s="65"/>
      <c r="D8" s="65"/>
      <c r="E8" s="65"/>
      <c r="F8" s="65"/>
      <c r="G8" s="65"/>
      <c r="H8" s="65"/>
      <c r="I8" s="65"/>
      <c r="N8" s="439" t="s">
        <v>1561</v>
      </c>
      <c r="O8" s="452">
        <f t="shared" ref="O8:T8" si="4">SUM(O2:O7)</f>
        <v>5607759</v>
      </c>
      <c r="P8" s="452">
        <f t="shared" si="4"/>
        <v>5896655</v>
      </c>
      <c r="Q8" s="452">
        <f t="shared" si="4"/>
        <v>7112218</v>
      </c>
      <c r="R8" s="452">
        <f t="shared" si="4"/>
        <v>8108448</v>
      </c>
      <c r="S8" s="452">
        <f t="shared" si="4"/>
        <v>9418202</v>
      </c>
      <c r="T8" s="452">
        <f t="shared" si="4"/>
        <v>14333355.199999999</v>
      </c>
      <c r="U8" s="453">
        <f>SUM(U2:U7)</f>
        <v>18176619</v>
      </c>
    </row>
    <row r="9" spans="1:28" s="54" customFormat="1" ht="13.5" thickBot="1" x14ac:dyDescent="0.25">
      <c r="V9" s="68"/>
      <c r="W9" s="68"/>
      <c r="X9" s="68"/>
      <c r="Y9" s="68"/>
      <c r="Z9" s="68"/>
      <c r="AA9" s="68"/>
      <c r="AB9" s="68"/>
    </row>
    <row r="10" spans="1:28" s="54" customFormat="1" ht="14.25" thickTop="1" thickBot="1" x14ac:dyDescent="0.25">
      <c r="A10" s="69" t="s">
        <v>1678</v>
      </c>
      <c r="B10" s="70" t="s">
        <v>1679</v>
      </c>
      <c r="C10" s="70" t="s">
        <v>1680</v>
      </c>
      <c r="D10" s="70" t="s">
        <v>1681</v>
      </c>
      <c r="E10" s="70" t="s">
        <v>1682</v>
      </c>
      <c r="F10" s="70" t="s">
        <v>1683</v>
      </c>
      <c r="G10" s="70" t="s">
        <v>1684</v>
      </c>
      <c r="H10" s="70" t="s">
        <v>1685</v>
      </c>
      <c r="I10" s="70" t="s">
        <v>1686</v>
      </c>
      <c r="J10" s="70" t="s">
        <v>1687</v>
      </c>
      <c r="K10" s="70" t="s">
        <v>1688</v>
      </c>
      <c r="L10" s="70" t="s">
        <v>1689</v>
      </c>
      <c r="M10" s="70" t="s">
        <v>1690</v>
      </c>
      <c r="N10" s="70" t="s">
        <v>1691</v>
      </c>
      <c r="O10" s="70" t="s">
        <v>1692</v>
      </c>
      <c r="P10" s="70" t="s">
        <v>1693</v>
      </c>
      <c r="Q10" s="70" t="s">
        <v>1694</v>
      </c>
      <c r="R10" s="70" t="s">
        <v>1695</v>
      </c>
      <c r="S10" s="70" t="s">
        <v>1696</v>
      </c>
      <c r="T10" s="70" t="s">
        <v>1697</v>
      </c>
    </row>
    <row r="11" spans="1:28" s="54" customFormat="1" ht="13.5" thickTop="1" x14ac:dyDescent="0.2">
      <c r="A11" s="99" t="s">
        <v>1698</v>
      </c>
      <c r="B11" s="71">
        <v>0</v>
      </c>
      <c r="C11" s="71">
        <v>0</v>
      </c>
      <c r="D11" s="71">
        <v>0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</row>
    <row r="12" spans="1:28" s="54" customFormat="1" ht="12.75" x14ac:dyDescent="0.2">
      <c r="A12" s="99" t="s">
        <v>1699</v>
      </c>
      <c r="B12" s="71">
        <v>0</v>
      </c>
      <c r="C12" s="71">
        <v>0</v>
      </c>
      <c r="D12" s="71">
        <v>0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7224</v>
      </c>
    </row>
    <row r="13" spans="1:28" s="54" customFormat="1" ht="12.75" x14ac:dyDescent="0.2">
      <c r="A13" s="99" t="s">
        <v>1700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3854</v>
      </c>
      <c r="M13" s="71">
        <v>1703</v>
      </c>
      <c r="N13" s="71">
        <v>3889</v>
      </c>
      <c r="O13" s="71">
        <v>4375</v>
      </c>
      <c r="P13" s="71">
        <v>4671</v>
      </c>
      <c r="Q13" s="71">
        <v>6009</v>
      </c>
      <c r="R13" s="71">
        <v>5650</v>
      </c>
      <c r="S13" s="71">
        <v>8264</v>
      </c>
      <c r="T13" s="71">
        <v>7963</v>
      </c>
    </row>
    <row r="14" spans="1:28" s="54" customFormat="1" ht="12.75" x14ac:dyDescent="0.2">
      <c r="A14" s="99" t="s">
        <v>1701</v>
      </c>
      <c r="B14" s="71">
        <v>10440</v>
      </c>
      <c r="C14" s="71">
        <v>7981</v>
      </c>
      <c r="D14" s="71">
        <v>7637</v>
      </c>
      <c r="E14" s="71">
        <v>8647</v>
      </c>
      <c r="F14" s="71">
        <v>1320</v>
      </c>
      <c r="G14" s="71">
        <v>15228</v>
      </c>
      <c r="H14" s="71">
        <v>16534</v>
      </c>
      <c r="I14" s="71">
        <v>16238</v>
      </c>
      <c r="J14" s="71">
        <v>8136</v>
      </c>
      <c r="K14" s="71">
        <v>11344</v>
      </c>
      <c r="L14" s="71">
        <v>19081</v>
      </c>
      <c r="M14" s="71">
        <v>10945</v>
      </c>
      <c r="N14" s="71">
        <v>9749</v>
      </c>
      <c r="O14" s="71">
        <v>4316</v>
      </c>
      <c r="P14" s="71">
        <v>6175</v>
      </c>
      <c r="Q14" s="71">
        <v>8194</v>
      </c>
      <c r="R14" s="71">
        <v>9120</v>
      </c>
      <c r="S14" s="71">
        <v>9528</v>
      </c>
      <c r="T14" s="71">
        <v>25257</v>
      </c>
    </row>
    <row r="15" spans="1:28" s="54" customFormat="1" ht="12.75" x14ac:dyDescent="0.2">
      <c r="A15" s="100" t="s">
        <v>1295</v>
      </c>
      <c r="B15" s="71">
        <v>1846</v>
      </c>
      <c r="C15" s="71">
        <v>7717</v>
      </c>
      <c r="D15" s="71">
        <v>6120</v>
      </c>
      <c r="E15" s="71">
        <v>11761</v>
      </c>
      <c r="F15" s="71">
        <v>15474</v>
      </c>
      <c r="G15" s="71">
        <v>18815</v>
      </c>
      <c r="H15" s="71">
        <v>10673</v>
      </c>
      <c r="I15" s="71">
        <v>16675</v>
      </c>
      <c r="J15" s="71">
        <v>1257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110</v>
      </c>
      <c r="R15" s="71">
        <v>2125</v>
      </c>
      <c r="S15" s="71">
        <v>0</v>
      </c>
      <c r="T15" s="71">
        <v>1676</v>
      </c>
    </row>
    <row r="16" spans="1:28" s="54" customFormat="1" ht="12.75" x14ac:dyDescent="0.2">
      <c r="A16" s="100" t="s">
        <v>1702</v>
      </c>
      <c r="B16" s="71">
        <v>31662</v>
      </c>
      <c r="C16" s="71">
        <v>26457</v>
      </c>
      <c r="D16" s="71">
        <v>16190</v>
      </c>
      <c r="E16" s="71">
        <v>9534</v>
      </c>
      <c r="F16" s="71">
        <v>14350</v>
      </c>
      <c r="G16" s="71">
        <v>27976</v>
      </c>
      <c r="H16" s="71">
        <v>36959</v>
      </c>
      <c r="I16" s="71">
        <v>26224</v>
      </c>
      <c r="J16" s="71">
        <v>34784</v>
      </c>
      <c r="K16" s="71">
        <v>13734</v>
      </c>
      <c r="L16" s="71">
        <v>8026</v>
      </c>
      <c r="M16" s="71">
        <v>9383</v>
      </c>
      <c r="N16" s="71">
        <v>6224</v>
      </c>
      <c r="O16" s="71">
        <v>5609</v>
      </c>
      <c r="P16" s="71">
        <v>8715</v>
      </c>
      <c r="Q16" s="71">
        <v>22287</v>
      </c>
      <c r="R16" s="71">
        <v>20570</v>
      </c>
      <c r="S16" s="71">
        <v>47119</v>
      </c>
      <c r="T16" s="71">
        <v>60441</v>
      </c>
    </row>
    <row r="17" spans="1:20" s="54" customFormat="1" ht="12.75" x14ac:dyDescent="0.2">
      <c r="A17" s="100" t="s">
        <v>1703</v>
      </c>
      <c r="B17" s="71">
        <v>32596</v>
      </c>
      <c r="C17" s="71">
        <v>30634</v>
      </c>
      <c r="D17" s="71">
        <v>24256</v>
      </c>
      <c r="E17" s="71">
        <v>18361</v>
      </c>
      <c r="F17" s="71">
        <v>24555</v>
      </c>
      <c r="G17" s="71">
        <v>30802</v>
      </c>
      <c r="H17" s="71">
        <v>21795</v>
      </c>
      <c r="I17" s="71">
        <v>24833</v>
      </c>
      <c r="J17" s="71">
        <v>14020</v>
      </c>
      <c r="K17" s="71">
        <v>8958</v>
      </c>
      <c r="L17" s="71">
        <v>8198</v>
      </c>
      <c r="M17" s="71">
        <v>13169</v>
      </c>
      <c r="N17" s="71">
        <v>11602</v>
      </c>
      <c r="O17" s="71">
        <v>4347</v>
      </c>
      <c r="P17" s="71">
        <v>4327</v>
      </c>
      <c r="Q17" s="71">
        <v>8486</v>
      </c>
      <c r="R17" s="71">
        <v>11299</v>
      </c>
      <c r="S17" s="71">
        <v>9525</v>
      </c>
      <c r="T17" s="71">
        <v>11417</v>
      </c>
    </row>
    <row r="18" spans="1:20" s="54" customFormat="1" ht="12.75" x14ac:dyDescent="0.2">
      <c r="A18" s="101" t="s">
        <v>1704</v>
      </c>
      <c r="B18" s="71">
        <v>15949</v>
      </c>
      <c r="C18" s="71">
        <v>12772</v>
      </c>
      <c r="D18" s="71">
        <v>5123</v>
      </c>
      <c r="E18" s="71">
        <v>3007</v>
      </c>
      <c r="F18" s="71">
        <v>2997</v>
      </c>
      <c r="G18" s="71">
        <v>17101</v>
      </c>
      <c r="H18" s="71">
        <v>17047</v>
      </c>
      <c r="I18" s="71">
        <v>12554</v>
      </c>
      <c r="J18" s="71">
        <v>17122</v>
      </c>
      <c r="K18" s="71">
        <v>2435</v>
      </c>
      <c r="L18" s="71">
        <v>783</v>
      </c>
      <c r="M18" s="71">
        <v>1186</v>
      </c>
      <c r="N18" s="71">
        <v>976</v>
      </c>
      <c r="O18" s="71">
        <v>317</v>
      </c>
      <c r="P18" s="71">
        <v>153</v>
      </c>
      <c r="Q18" s="71">
        <v>1022</v>
      </c>
      <c r="R18" s="71">
        <v>1002</v>
      </c>
      <c r="S18" s="71">
        <v>571</v>
      </c>
      <c r="T18" s="71">
        <v>8625</v>
      </c>
    </row>
    <row r="19" spans="1:20" s="54" customFormat="1" ht="12.75" x14ac:dyDescent="0.2">
      <c r="A19" s="101" t="s">
        <v>1705</v>
      </c>
      <c r="B19" s="71">
        <v>88666</v>
      </c>
      <c r="C19" s="71">
        <v>75378</v>
      </c>
      <c r="D19" s="71">
        <v>74066</v>
      </c>
      <c r="E19" s="71">
        <v>41990</v>
      </c>
      <c r="F19" s="71">
        <v>75007</v>
      </c>
      <c r="G19" s="71">
        <v>79206</v>
      </c>
      <c r="H19" s="71">
        <v>69163</v>
      </c>
      <c r="I19" s="71">
        <v>92666</v>
      </c>
      <c r="J19" s="71">
        <v>71285</v>
      </c>
      <c r="K19" s="71">
        <v>27459</v>
      </c>
      <c r="L19" s="71">
        <v>60998</v>
      </c>
      <c r="M19" s="71">
        <v>33273</v>
      </c>
      <c r="N19" s="71">
        <v>50336</v>
      </c>
      <c r="O19" s="71">
        <v>48990</v>
      </c>
      <c r="P19" s="71">
        <v>41354</v>
      </c>
      <c r="Q19" s="71">
        <v>22838</v>
      </c>
      <c r="R19" s="71">
        <v>24466</v>
      </c>
      <c r="S19" s="71">
        <v>39632</v>
      </c>
      <c r="T19" s="71">
        <v>68625</v>
      </c>
    </row>
    <row r="20" spans="1:20" s="54" customFormat="1" ht="12.75" x14ac:dyDescent="0.2">
      <c r="A20" s="101" t="s">
        <v>1706</v>
      </c>
      <c r="B20" s="71">
        <v>243307</v>
      </c>
      <c r="C20" s="71">
        <v>261255</v>
      </c>
      <c r="D20" s="71">
        <v>223852</v>
      </c>
      <c r="E20" s="71">
        <v>104161</v>
      </c>
      <c r="F20" s="71">
        <v>241266</v>
      </c>
      <c r="G20" s="71">
        <v>257944</v>
      </c>
      <c r="H20" s="71">
        <v>299209</v>
      </c>
      <c r="I20" s="71">
        <v>186111</v>
      </c>
      <c r="J20" s="71">
        <v>137025</v>
      </c>
      <c r="K20" s="71">
        <v>104099</v>
      </c>
      <c r="L20" s="71">
        <v>105514</v>
      </c>
      <c r="M20" s="71">
        <v>138774</v>
      </c>
      <c r="N20" s="71">
        <v>133754</v>
      </c>
      <c r="O20" s="71">
        <v>151160</v>
      </c>
      <c r="P20" s="71">
        <v>181275</v>
      </c>
      <c r="Q20" s="71">
        <v>158819</v>
      </c>
      <c r="R20" s="71">
        <v>178685</v>
      </c>
      <c r="S20" s="71">
        <v>192832</v>
      </c>
      <c r="T20" s="71">
        <v>216771</v>
      </c>
    </row>
    <row r="21" spans="1:20" s="54" customFormat="1" ht="12.75" x14ac:dyDescent="0.2">
      <c r="A21" s="101" t="s">
        <v>1707</v>
      </c>
      <c r="B21" s="71">
        <v>424522</v>
      </c>
      <c r="C21" s="71">
        <v>422694</v>
      </c>
      <c r="D21" s="71">
        <v>348802</v>
      </c>
      <c r="E21" s="71">
        <v>186662</v>
      </c>
      <c r="F21" s="71">
        <v>312268</v>
      </c>
      <c r="G21" s="71">
        <v>340165</v>
      </c>
      <c r="H21" s="71">
        <v>421055</v>
      </c>
      <c r="I21" s="71">
        <v>277140</v>
      </c>
      <c r="J21" s="71">
        <v>212904</v>
      </c>
      <c r="K21" s="71">
        <v>185758</v>
      </c>
      <c r="L21" s="71">
        <v>132979</v>
      </c>
      <c r="M21" s="71">
        <v>141516</v>
      </c>
      <c r="N21" s="71">
        <v>152297</v>
      </c>
      <c r="O21" s="71">
        <v>166259</v>
      </c>
      <c r="P21" s="71">
        <v>135919</v>
      </c>
      <c r="Q21" s="71">
        <v>120957</v>
      </c>
      <c r="R21" s="71">
        <v>118349</v>
      </c>
      <c r="S21" s="71">
        <v>291912</v>
      </c>
      <c r="T21" s="71">
        <v>300493</v>
      </c>
    </row>
    <row r="22" spans="1:20" s="54" customFormat="1" ht="12.75" x14ac:dyDescent="0.2">
      <c r="A22" s="101" t="s">
        <v>1708</v>
      </c>
      <c r="B22" s="71">
        <v>711357</v>
      </c>
      <c r="C22" s="71">
        <v>657083</v>
      </c>
      <c r="D22" s="71">
        <v>575307</v>
      </c>
      <c r="E22" s="71">
        <v>335926</v>
      </c>
      <c r="F22" s="71">
        <v>487336</v>
      </c>
      <c r="G22" s="71">
        <v>411025</v>
      </c>
      <c r="H22" s="71">
        <v>462360</v>
      </c>
      <c r="I22" s="71">
        <v>457941</v>
      </c>
      <c r="J22" s="71">
        <v>185670</v>
      </c>
      <c r="K22" s="71">
        <v>218078</v>
      </c>
      <c r="L22" s="71">
        <v>313943</v>
      </c>
      <c r="M22" s="71">
        <v>244713</v>
      </c>
      <c r="N22" s="71">
        <v>312048</v>
      </c>
      <c r="O22" s="71">
        <v>444234</v>
      </c>
      <c r="P22" s="71">
        <v>410716</v>
      </c>
      <c r="Q22" s="71">
        <v>333712</v>
      </c>
      <c r="R22" s="71">
        <v>333512</v>
      </c>
      <c r="S22" s="71">
        <v>469674</v>
      </c>
      <c r="T22" s="71">
        <v>492003</v>
      </c>
    </row>
    <row r="23" spans="1:20" s="54" customFormat="1" ht="12.75" x14ac:dyDescent="0.2">
      <c r="A23" s="101" t="s">
        <v>1709</v>
      </c>
      <c r="B23" s="71">
        <v>29735</v>
      </c>
      <c r="C23" s="71">
        <v>27532</v>
      </c>
      <c r="D23" s="71">
        <v>34776</v>
      </c>
      <c r="E23" s="71">
        <v>27901</v>
      </c>
      <c r="F23" s="71">
        <v>34813</v>
      </c>
      <c r="G23" s="71">
        <v>50087</v>
      </c>
      <c r="H23" s="71">
        <v>55202</v>
      </c>
      <c r="I23" s="71">
        <v>46768</v>
      </c>
      <c r="J23" s="71">
        <v>34828</v>
      </c>
      <c r="K23" s="71">
        <v>27750</v>
      </c>
      <c r="L23" s="71">
        <v>37152</v>
      </c>
      <c r="M23" s="71">
        <v>24296</v>
      </c>
      <c r="N23" s="71">
        <v>28294</v>
      </c>
      <c r="O23" s="71">
        <v>31851</v>
      </c>
      <c r="P23" s="71">
        <v>36113</v>
      </c>
      <c r="Q23" s="71">
        <v>28634</v>
      </c>
      <c r="R23" s="71">
        <v>22590</v>
      </c>
      <c r="S23" s="71">
        <v>19006</v>
      </c>
      <c r="T23" s="71">
        <v>68553</v>
      </c>
    </row>
    <row r="24" spans="1:20" s="54" customFormat="1" ht="12.75" x14ac:dyDescent="0.2">
      <c r="A24" s="100" t="s">
        <v>1710</v>
      </c>
      <c r="B24" s="71">
        <v>18202</v>
      </c>
      <c r="C24" s="71">
        <v>34255</v>
      </c>
      <c r="D24" s="71">
        <v>35765</v>
      </c>
      <c r="E24" s="71">
        <v>21182</v>
      </c>
      <c r="F24" s="71">
        <v>47024</v>
      </c>
      <c r="G24" s="71">
        <v>74772</v>
      </c>
      <c r="H24" s="71">
        <v>89970</v>
      </c>
      <c r="I24" s="71">
        <v>83494</v>
      </c>
      <c r="J24" s="71">
        <v>54384</v>
      </c>
      <c r="K24" s="71">
        <v>29470</v>
      </c>
      <c r="L24" s="71">
        <v>19564</v>
      </c>
      <c r="M24" s="71">
        <v>21514</v>
      </c>
      <c r="N24" s="71">
        <v>16314</v>
      </c>
      <c r="O24" s="71">
        <v>18985</v>
      </c>
      <c r="P24" s="71">
        <v>17920</v>
      </c>
      <c r="Q24" s="71">
        <v>19128</v>
      </c>
      <c r="R24" s="71">
        <v>28638</v>
      </c>
      <c r="S24" s="71">
        <v>54544</v>
      </c>
      <c r="T24" s="71">
        <v>53027</v>
      </c>
    </row>
    <row r="25" spans="1:20" s="54" customFormat="1" ht="12.75" x14ac:dyDescent="0.2">
      <c r="A25" s="102" t="s">
        <v>1711</v>
      </c>
      <c r="B25" s="71">
        <v>383137</v>
      </c>
      <c r="C25" s="71">
        <v>407752</v>
      </c>
      <c r="D25" s="71">
        <v>343535</v>
      </c>
      <c r="E25" s="71">
        <v>337039</v>
      </c>
      <c r="F25" s="71">
        <v>407558</v>
      </c>
      <c r="G25" s="71">
        <v>349483</v>
      </c>
      <c r="H25" s="71">
        <v>353995</v>
      </c>
      <c r="I25" s="71">
        <v>486035</v>
      </c>
      <c r="J25" s="71">
        <v>315369</v>
      </c>
      <c r="K25" s="71">
        <v>269785</v>
      </c>
      <c r="L25" s="71">
        <v>204914</v>
      </c>
      <c r="M25" s="71">
        <v>193003</v>
      </c>
      <c r="N25" s="71">
        <v>303945</v>
      </c>
      <c r="O25" s="71">
        <v>411874</v>
      </c>
      <c r="P25" s="71">
        <v>446441</v>
      </c>
      <c r="Q25" s="71">
        <v>562317</v>
      </c>
      <c r="R25" s="71">
        <v>690590</v>
      </c>
      <c r="S25" s="71">
        <v>1199765</v>
      </c>
      <c r="T25" s="71">
        <v>1590092</v>
      </c>
    </row>
    <row r="26" spans="1:20" s="54" customFormat="1" ht="12.75" x14ac:dyDescent="0.2">
      <c r="A26" s="102" t="s">
        <v>1130</v>
      </c>
      <c r="B26" s="71">
        <v>60571</v>
      </c>
      <c r="C26" s="71">
        <v>88517</v>
      </c>
      <c r="D26" s="71">
        <v>93999</v>
      </c>
      <c r="E26" s="71">
        <v>68627</v>
      </c>
      <c r="F26" s="71">
        <v>68213</v>
      </c>
      <c r="G26" s="71">
        <v>78039</v>
      </c>
      <c r="H26" s="71">
        <v>86103</v>
      </c>
      <c r="I26" s="71">
        <v>84533</v>
      </c>
      <c r="J26" s="71">
        <v>55879</v>
      </c>
      <c r="K26" s="71">
        <v>37522</v>
      </c>
      <c r="L26" s="71">
        <v>49200</v>
      </c>
      <c r="M26" s="71">
        <v>54721</v>
      </c>
      <c r="N26" s="71">
        <v>81355</v>
      </c>
      <c r="O26" s="71">
        <v>62290</v>
      </c>
      <c r="P26" s="71">
        <v>80929</v>
      </c>
      <c r="Q26" s="71">
        <v>68513</v>
      </c>
      <c r="R26" s="71">
        <v>53540</v>
      </c>
      <c r="S26" s="71">
        <v>77384</v>
      </c>
      <c r="T26" s="71">
        <v>139946</v>
      </c>
    </row>
    <row r="27" spans="1:20" s="54" customFormat="1" ht="12.75" x14ac:dyDescent="0.2">
      <c r="A27" s="102" t="s">
        <v>1328</v>
      </c>
      <c r="B27" s="71">
        <v>67172</v>
      </c>
      <c r="C27" s="71">
        <v>149905</v>
      </c>
      <c r="D27" s="71">
        <v>104615</v>
      </c>
      <c r="E27" s="71">
        <v>98089</v>
      </c>
      <c r="F27" s="71">
        <v>98869</v>
      </c>
      <c r="G27" s="71">
        <v>101587</v>
      </c>
      <c r="H27" s="71">
        <v>103326</v>
      </c>
      <c r="I27" s="71">
        <v>85688</v>
      </c>
      <c r="J27" s="71">
        <v>58215</v>
      </c>
      <c r="K27" s="71">
        <v>47562</v>
      </c>
      <c r="L27" s="71">
        <v>39597</v>
      </c>
      <c r="M27" s="71">
        <v>40832</v>
      </c>
      <c r="N27" s="71">
        <v>64543</v>
      </c>
      <c r="O27" s="71">
        <v>68313</v>
      </c>
      <c r="P27" s="71">
        <v>101644</v>
      </c>
      <c r="Q27" s="71">
        <v>84601</v>
      </c>
      <c r="R27" s="71">
        <v>58026</v>
      </c>
      <c r="S27" s="71">
        <v>93320</v>
      </c>
      <c r="T27" s="71">
        <v>91009</v>
      </c>
    </row>
    <row r="28" spans="1:20" s="54" customFormat="1" ht="12.75" x14ac:dyDescent="0.2">
      <c r="A28" s="102" t="s">
        <v>1712</v>
      </c>
      <c r="B28" s="71">
        <v>6825940</v>
      </c>
      <c r="C28" s="71">
        <v>7093610</v>
      </c>
      <c r="D28" s="71">
        <v>6197894</v>
      </c>
      <c r="E28" s="71">
        <v>6118075</v>
      </c>
      <c r="F28" s="71">
        <v>6385586</v>
      </c>
      <c r="G28" s="71">
        <v>5865396</v>
      </c>
      <c r="H28" s="71">
        <v>5792915</v>
      </c>
      <c r="I28" s="71">
        <v>5912113</v>
      </c>
      <c r="J28" s="71">
        <v>5643311</v>
      </c>
      <c r="K28" s="71">
        <v>4692539</v>
      </c>
      <c r="L28" s="71">
        <v>2884080</v>
      </c>
      <c r="M28" s="71">
        <v>2879691</v>
      </c>
      <c r="N28" s="71">
        <v>3101115</v>
      </c>
      <c r="O28" s="71">
        <v>2885197</v>
      </c>
      <c r="P28" s="71">
        <v>3791387</v>
      </c>
      <c r="Q28" s="71">
        <v>4827784</v>
      </c>
      <c r="R28" s="71">
        <v>5645705</v>
      </c>
      <c r="S28" s="71">
        <v>8408728.1999999993</v>
      </c>
      <c r="T28" s="71">
        <v>10715759</v>
      </c>
    </row>
    <row r="29" spans="1:20" s="54" customFormat="1" ht="12.75" x14ac:dyDescent="0.2">
      <c r="A29" s="103" t="s">
        <v>1713</v>
      </c>
      <c r="B29" s="71">
        <v>584401</v>
      </c>
      <c r="C29" s="71">
        <v>630922</v>
      </c>
      <c r="D29" s="71">
        <v>634688</v>
      </c>
      <c r="E29" s="71">
        <v>663450</v>
      </c>
      <c r="F29" s="71">
        <v>808537</v>
      </c>
      <c r="G29" s="71">
        <v>977242</v>
      </c>
      <c r="H29" s="71">
        <v>1033821</v>
      </c>
      <c r="I29" s="71">
        <v>894828</v>
      </c>
      <c r="J29" s="71">
        <v>667807</v>
      </c>
      <c r="K29" s="71">
        <v>625749</v>
      </c>
      <c r="L29" s="71">
        <v>536935</v>
      </c>
      <c r="M29" s="71">
        <v>598063</v>
      </c>
      <c r="N29" s="71">
        <v>580900</v>
      </c>
      <c r="O29" s="71">
        <v>735306</v>
      </c>
      <c r="P29" s="71">
        <v>784997</v>
      </c>
      <c r="Q29" s="71">
        <v>692703</v>
      </c>
      <c r="R29" s="71">
        <v>892264</v>
      </c>
      <c r="S29" s="71">
        <v>1480184</v>
      </c>
      <c r="T29" s="71">
        <v>1630343</v>
      </c>
    </row>
    <row r="30" spans="1:20" x14ac:dyDescent="0.25">
      <c r="A30" s="103" t="s">
        <v>1714</v>
      </c>
      <c r="B30" s="71">
        <v>8617</v>
      </c>
      <c r="C30" s="71">
        <v>4487</v>
      </c>
      <c r="D30" s="71">
        <v>0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</row>
    <row r="31" spans="1:20" x14ac:dyDescent="0.25">
      <c r="A31" s="103" t="s">
        <v>1715</v>
      </c>
      <c r="B31" s="74">
        <v>2588</v>
      </c>
      <c r="C31" s="74">
        <v>2385</v>
      </c>
      <c r="D31" s="74">
        <v>4517</v>
      </c>
      <c r="E31" s="74">
        <v>3710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5306</v>
      </c>
      <c r="N31" s="74">
        <v>6411</v>
      </c>
      <c r="O31" s="74">
        <v>6045</v>
      </c>
      <c r="P31" s="74">
        <v>4823</v>
      </c>
      <c r="Q31" s="74">
        <v>3338</v>
      </c>
      <c r="R31" s="74">
        <v>5686</v>
      </c>
      <c r="S31" s="74">
        <v>6818</v>
      </c>
      <c r="T31" s="74">
        <v>6318</v>
      </c>
    </row>
    <row r="32" spans="1:20" x14ac:dyDescent="0.25">
      <c r="A32" s="73" t="s">
        <v>1132</v>
      </c>
      <c r="B32" s="74">
        <v>181002</v>
      </c>
      <c r="C32" s="74">
        <v>205435</v>
      </c>
      <c r="D32" s="74">
        <v>215481</v>
      </c>
      <c r="E32" s="74">
        <v>212204</v>
      </c>
      <c r="F32" s="74">
        <v>248203</v>
      </c>
      <c r="G32" s="74">
        <v>285253</v>
      </c>
      <c r="H32" s="74">
        <v>308400</v>
      </c>
      <c r="I32" s="74">
        <v>393194</v>
      </c>
      <c r="J32" s="74">
        <v>234501</v>
      </c>
      <c r="K32" s="74">
        <v>224365</v>
      </c>
      <c r="L32" s="74">
        <v>195743</v>
      </c>
      <c r="M32" s="74">
        <v>304120</v>
      </c>
      <c r="N32" s="74">
        <v>330393</v>
      </c>
      <c r="O32" s="74">
        <v>313081</v>
      </c>
      <c r="P32" s="74">
        <v>371547</v>
      </c>
      <c r="Q32" s="74">
        <v>474501</v>
      </c>
      <c r="R32" s="74">
        <v>443601</v>
      </c>
      <c r="S32" s="74">
        <v>512247</v>
      </c>
      <c r="T32" s="74">
        <v>587794</v>
      </c>
    </row>
    <row r="33" spans="1:20" x14ac:dyDescent="0.25">
      <c r="A33" s="104" t="s">
        <v>1716</v>
      </c>
      <c r="B33" s="74">
        <v>232534</v>
      </c>
      <c r="C33" s="74">
        <v>254154</v>
      </c>
      <c r="D33" s="74">
        <v>226876</v>
      </c>
      <c r="E33" s="74">
        <v>203811</v>
      </c>
      <c r="F33" s="74">
        <v>210564</v>
      </c>
      <c r="G33" s="74">
        <v>270987</v>
      </c>
      <c r="H33" s="74">
        <v>217886</v>
      </c>
      <c r="I33" s="74">
        <v>331926</v>
      </c>
      <c r="J33" s="74">
        <v>208414</v>
      </c>
      <c r="K33" s="74">
        <v>191247</v>
      </c>
      <c r="L33" s="74">
        <v>175605</v>
      </c>
      <c r="M33" s="74">
        <v>171320</v>
      </c>
      <c r="N33" s="74">
        <v>214707</v>
      </c>
      <c r="O33" s="74">
        <v>260820</v>
      </c>
      <c r="P33" s="74">
        <v>326403</v>
      </c>
      <c r="Q33" s="74">
        <v>311251</v>
      </c>
      <c r="R33" s="74">
        <v>433690</v>
      </c>
      <c r="S33" s="74">
        <v>662562</v>
      </c>
      <c r="T33" s="74">
        <v>862264</v>
      </c>
    </row>
    <row r="34" spans="1:20" ht="15.75" thickBot="1" x14ac:dyDescent="0.3">
      <c r="A34" s="104" t="s">
        <v>1717</v>
      </c>
      <c r="B34" s="74">
        <v>274339</v>
      </c>
      <c r="C34" s="74">
        <v>328464</v>
      </c>
      <c r="D34" s="74">
        <v>285618</v>
      </c>
      <c r="E34" s="74">
        <v>279641</v>
      </c>
      <c r="F34" s="74">
        <v>327830</v>
      </c>
      <c r="G34" s="74">
        <v>327907</v>
      </c>
      <c r="H34" s="74">
        <v>360148</v>
      </c>
      <c r="I34" s="74">
        <v>300970</v>
      </c>
      <c r="J34" s="74">
        <v>228997</v>
      </c>
      <c r="K34" s="74">
        <v>185866</v>
      </c>
      <c r="L34" s="74">
        <v>175905</v>
      </c>
      <c r="M34" s="74">
        <v>183408</v>
      </c>
      <c r="N34" s="74">
        <v>198907</v>
      </c>
      <c r="O34" s="74">
        <v>273286</v>
      </c>
      <c r="P34" s="74">
        <v>356709</v>
      </c>
      <c r="Q34" s="74">
        <v>353244</v>
      </c>
      <c r="R34" s="74">
        <v>439094</v>
      </c>
      <c r="S34" s="74">
        <v>749740</v>
      </c>
      <c r="T34" s="74">
        <v>1231019</v>
      </c>
    </row>
    <row r="35" spans="1:20" x14ac:dyDescent="0.25">
      <c r="A35" s="76" t="s">
        <v>1718</v>
      </c>
      <c r="B35" s="77">
        <f>B34+B33+B32+B31+B30+B29+B28+B27+B26+B25</f>
        <v>8620301</v>
      </c>
      <c r="C35" s="77">
        <f t="shared" ref="C35:S35" si="5">C34+C33+C32+C31+C30+C29+C28+C27+C26+C25</f>
        <v>9165631</v>
      </c>
      <c r="D35" s="77">
        <f t="shared" si="5"/>
        <v>8107223</v>
      </c>
      <c r="E35" s="77">
        <f t="shared" si="5"/>
        <v>7984646</v>
      </c>
      <c r="F35" s="77">
        <f t="shared" si="5"/>
        <v>8555360</v>
      </c>
      <c r="G35" s="77">
        <f t="shared" si="5"/>
        <v>8255894</v>
      </c>
      <c r="H35" s="77">
        <f t="shared" si="5"/>
        <v>8256594</v>
      </c>
      <c r="I35" s="77">
        <f t="shared" si="5"/>
        <v>8489287</v>
      </c>
      <c r="J35" s="77">
        <f t="shared" si="5"/>
        <v>7412493</v>
      </c>
      <c r="K35" s="77">
        <f t="shared" si="5"/>
        <v>6274635</v>
      </c>
      <c r="L35" s="77">
        <f t="shared" si="5"/>
        <v>4261979</v>
      </c>
      <c r="M35" s="77">
        <f t="shared" si="5"/>
        <v>4430464</v>
      </c>
      <c r="N35" s="77">
        <f t="shared" si="5"/>
        <v>4882276</v>
      </c>
      <c r="O35" s="77">
        <f t="shared" si="5"/>
        <v>5016212</v>
      </c>
      <c r="P35" s="77">
        <f t="shared" si="5"/>
        <v>6264880</v>
      </c>
      <c r="Q35" s="77">
        <f t="shared" si="5"/>
        <v>7378252</v>
      </c>
      <c r="R35" s="77">
        <f t="shared" si="5"/>
        <v>8662196</v>
      </c>
      <c r="S35" s="77">
        <f t="shared" si="5"/>
        <v>13190748.199999999</v>
      </c>
      <c r="T35" s="77">
        <f>T34+T33+T32+T31+T30+T29+T28+T27+T26+T25</f>
        <v>16854544</v>
      </c>
    </row>
    <row r="36" spans="1:20" x14ac:dyDescent="0.25">
      <c r="A36" s="78" t="s">
        <v>1719</v>
      </c>
      <c r="B36" s="79">
        <f>B37-B35</f>
        <v>1608282</v>
      </c>
      <c r="C36" s="79">
        <f t="shared" ref="C36:S36" si="6">C37-C35</f>
        <v>1563758</v>
      </c>
      <c r="D36" s="79">
        <f t="shared" si="6"/>
        <v>1351894</v>
      </c>
      <c r="E36" s="79">
        <f t="shared" si="6"/>
        <v>769132</v>
      </c>
      <c r="F36" s="79">
        <f t="shared" si="6"/>
        <v>1256410</v>
      </c>
      <c r="G36" s="79">
        <f t="shared" si="6"/>
        <v>1323121</v>
      </c>
      <c r="H36" s="79">
        <f t="shared" si="6"/>
        <v>1499967</v>
      </c>
      <c r="I36" s="79">
        <f t="shared" si="6"/>
        <v>1240644</v>
      </c>
      <c r="J36" s="79">
        <f t="shared" si="6"/>
        <v>771415</v>
      </c>
      <c r="K36" s="79">
        <f t="shared" si="6"/>
        <v>629085</v>
      </c>
      <c r="L36" s="79">
        <f t="shared" si="6"/>
        <v>710092</v>
      </c>
      <c r="M36" s="79">
        <f t="shared" si="6"/>
        <v>640472</v>
      </c>
      <c r="N36" s="79">
        <f t="shared" si="6"/>
        <v>725483</v>
      </c>
      <c r="O36" s="79">
        <f t="shared" si="6"/>
        <v>880443</v>
      </c>
      <c r="P36" s="79">
        <f t="shared" si="6"/>
        <v>847338</v>
      </c>
      <c r="Q36" s="79">
        <f t="shared" si="6"/>
        <v>730196</v>
      </c>
      <c r="R36" s="79">
        <f t="shared" si="6"/>
        <v>756006</v>
      </c>
      <c r="S36" s="79">
        <f t="shared" si="6"/>
        <v>1142607</v>
      </c>
      <c r="T36" s="79">
        <f>T37-T35</f>
        <v>1322075</v>
      </c>
    </row>
    <row r="37" spans="1:20" ht="15.75" thickBot="1" x14ac:dyDescent="0.3">
      <c r="A37" s="80" t="s">
        <v>1720</v>
      </c>
      <c r="B37" s="81">
        <f t="shared" ref="B37:R37" si="7">SUM(B11:B34)</f>
        <v>10228583</v>
      </c>
      <c r="C37" s="81">
        <f t="shared" si="7"/>
        <v>10729389</v>
      </c>
      <c r="D37" s="81">
        <f t="shared" si="7"/>
        <v>9459117</v>
      </c>
      <c r="E37" s="81">
        <f t="shared" si="7"/>
        <v>8753778</v>
      </c>
      <c r="F37" s="81">
        <f t="shared" si="7"/>
        <v>9811770</v>
      </c>
      <c r="G37" s="81">
        <f t="shared" si="7"/>
        <v>9579015</v>
      </c>
      <c r="H37" s="81">
        <f t="shared" si="7"/>
        <v>9756561</v>
      </c>
      <c r="I37" s="81">
        <f t="shared" si="7"/>
        <v>9729931</v>
      </c>
      <c r="J37" s="81">
        <f t="shared" si="7"/>
        <v>8183908</v>
      </c>
      <c r="K37" s="81">
        <f t="shared" si="7"/>
        <v>6903720</v>
      </c>
      <c r="L37" s="81">
        <f t="shared" si="7"/>
        <v>4972071</v>
      </c>
      <c r="M37" s="81">
        <f t="shared" si="7"/>
        <v>5070936</v>
      </c>
      <c r="N37" s="81">
        <f t="shared" si="7"/>
        <v>5607759</v>
      </c>
      <c r="O37" s="81">
        <f t="shared" si="7"/>
        <v>5896655</v>
      </c>
      <c r="P37" s="81">
        <f t="shared" si="7"/>
        <v>7112218</v>
      </c>
      <c r="Q37" s="81">
        <f t="shared" si="7"/>
        <v>8108448</v>
      </c>
      <c r="R37" s="81">
        <f t="shared" si="7"/>
        <v>9418202</v>
      </c>
      <c r="S37" s="81">
        <f>SUM(S11:S34)</f>
        <v>14333355.199999999</v>
      </c>
      <c r="T37" s="81">
        <f>SUM(T11:T34)</f>
        <v>18176619</v>
      </c>
    </row>
    <row r="38" spans="1:20" x14ac:dyDescent="0.25">
      <c r="A38" s="82"/>
      <c r="B38" s="83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1:20" x14ac:dyDescent="0.25">
      <c r="B39" s="57"/>
      <c r="Q39" s="68"/>
      <c r="R39" s="68"/>
      <c r="S39" s="68"/>
    </row>
    <row r="40" spans="1:20" x14ac:dyDescent="0.25">
      <c r="B40" s="57"/>
    </row>
    <row r="41" spans="1:20" x14ac:dyDescent="0.25">
      <c r="A41" s="54" t="s">
        <v>10</v>
      </c>
      <c r="B41" s="57"/>
      <c r="R41" s="68"/>
      <c r="S41" s="68"/>
      <c r="T41" s="68"/>
    </row>
    <row r="42" spans="1:20" x14ac:dyDescent="0.25">
      <c r="B42" s="57"/>
    </row>
    <row r="43" spans="1:20" x14ac:dyDescent="0.25">
      <c r="B43" s="57"/>
    </row>
    <row r="44" spans="1:20" x14ac:dyDescent="0.25">
      <c r="B44" s="57"/>
    </row>
  </sheetData>
  <sheetProtection password="C4BA" sheet="1" objects="1" scenarios="1"/>
  <mergeCells count="2">
    <mergeCell ref="A2:F2"/>
    <mergeCell ref="B7:J7"/>
  </mergeCells>
  <phoneticPr fontId="0" type="noConversion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127"/>
  <sheetViews>
    <sheetView topLeftCell="AV1" zoomScaleNormal="100" workbookViewId="0">
      <pane ySplit="2" topLeftCell="A3" activePane="bottomLeft" state="frozen"/>
      <selection pane="bottomLeft" activeCell="BC12" sqref="BC12"/>
    </sheetView>
  </sheetViews>
  <sheetFormatPr defaultRowHeight="15" x14ac:dyDescent="0.25"/>
  <cols>
    <col min="1" max="1" width="21" style="141" customWidth="1"/>
    <col min="2" max="2" width="14.28515625" style="141" bestFit="1" customWidth="1"/>
    <col min="3" max="3" width="14.42578125" style="141" bestFit="1" customWidth="1"/>
    <col min="4" max="6" width="14.42578125" style="141" customWidth="1"/>
    <col min="7" max="7" width="13.140625" style="141" customWidth="1"/>
    <col min="8" max="8" width="12.5703125" style="141" customWidth="1"/>
    <col min="9" max="9" width="13.7109375" style="141" customWidth="1"/>
    <col min="10" max="10" width="12.5703125" style="141" bestFit="1" customWidth="1"/>
    <col min="11" max="11" width="19" style="141" customWidth="1"/>
    <col min="12" max="12" width="28.140625" style="141" customWidth="1"/>
    <col min="13" max="13" width="17.28515625" style="141" bestFit="1" customWidth="1"/>
    <col min="14" max="14" width="13.5703125" style="141" bestFit="1" customWidth="1"/>
    <col min="15" max="15" width="13.28515625" style="141" bestFit="1" customWidth="1"/>
    <col min="16" max="17" width="14.28515625" style="141" bestFit="1" customWidth="1"/>
    <col min="18" max="21" width="17.7109375" style="141" customWidth="1"/>
    <col min="22" max="22" width="16.28515625" style="141" customWidth="1"/>
    <col min="23" max="23" width="8.5703125" style="141" customWidth="1"/>
    <col min="24" max="24" width="12.85546875" style="141" customWidth="1"/>
    <col min="25" max="25" width="12.28515625" style="141" customWidth="1"/>
    <col min="26" max="26" width="12.85546875" style="141" bestFit="1" customWidth="1"/>
    <col min="27" max="27" width="16.28515625" style="146" customWidth="1"/>
    <col min="28" max="28" width="14.140625" style="141" bestFit="1" customWidth="1"/>
    <col min="29" max="29" width="6.140625" style="141" bestFit="1" customWidth="1"/>
    <col min="30" max="30" width="11.5703125" style="141" bestFit="1" customWidth="1"/>
    <col min="31" max="31" width="9" style="141" bestFit="1" customWidth="1"/>
    <col min="32" max="33" width="8" style="141" bestFit="1" customWidth="1"/>
    <col min="34" max="34" width="10.28515625" style="141" bestFit="1" customWidth="1"/>
    <col min="35" max="35" width="11.5703125" style="141" bestFit="1" customWidth="1"/>
    <col min="36" max="36" width="9" style="141" bestFit="1" customWidth="1"/>
    <col min="37" max="37" width="13.5703125" style="141" bestFit="1" customWidth="1"/>
    <col min="38" max="38" width="10.5703125" style="141" bestFit="1" customWidth="1"/>
    <col min="39" max="39" width="11" style="141" customWidth="1"/>
    <col min="40" max="40" width="9.85546875" style="141" customWidth="1"/>
    <col min="41" max="41" width="3.42578125" style="141" hidden="1" customWidth="1"/>
    <col min="42" max="42" width="4.7109375" style="141" customWidth="1"/>
    <col min="43" max="43" width="20.7109375" style="141" bestFit="1" customWidth="1"/>
    <col min="44" max="44" width="6.140625" style="141" customWidth="1"/>
    <col min="45" max="45" width="11.42578125" style="141" customWidth="1"/>
    <col min="46" max="46" width="7" style="141" bestFit="1" customWidth="1"/>
    <col min="47" max="48" width="7.7109375" style="141" bestFit="1" customWidth="1"/>
    <col min="49" max="49" width="10.28515625" style="141" bestFit="1" customWidth="1"/>
    <col min="50" max="50" width="8.85546875" style="141" customWidth="1"/>
    <col min="51" max="51" width="8.7109375" style="141" bestFit="1" customWidth="1"/>
    <col min="52" max="52" width="8.85546875" style="141" customWidth="1"/>
    <col min="53" max="53" width="7.7109375" style="141" bestFit="1" customWidth="1"/>
    <col min="54" max="54" width="6.7109375" style="141" bestFit="1" customWidth="1"/>
    <col min="55" max="55" width="22" style="141" customWidth="1"/>
    <col min="56" max="56" width="28.140625" style="141" customWidth="1"/>
    <col min="57" max="57" width="10.7109375" style="141" customWidth="1"/>
    <col min="58" max="58" width="11.140625" style="141" customWidth="1"/>
    <col min="59" max="59" width="12.140625" style="141" customWidth="1"/>
    <col min="60" max="61" width="13" style="141" bestFit="1" customWidth="1"/>
    <col min="62" max="62" width="10.42578125" style="141" bestFit="1" customWidth="1"/>
    <col min="63" max="63" width="11.7109375" style="141" bestFit="1" customWidth="1"/>
    <col min="64" max="64" width="9.42578125" style="141" bestFit="1" customWidth="1"/>
    <col min="65" max="65" width="13.7109375" style="141" bestFit="1" customWidth="1"/>
    <col min="66" max="66" width="9.85546875" style="141" bestFit="1" customWidth="1"/>
    <col min="67" max="67" width="6.85546875" style="141" bestFit="1" customWidth="1"/>
    <col min="68" max="68" width="10.42578125" style="141" customWidth="1"/>
    <col min="69" max="69" width="22" style="141" customWidth="1"/>
    <col min="70" max="70" width="6.140625" style="141" bestFit="1" customWidth="1"/>
    <col min="71" max="71" width="9.140625" style="141" bestFit="1"/>
    <col min="72" max="72" width="7.5703125" style="141" bestFit="1" customWidth="1"/>
    <col min="73" max="74" width="8.140625" style="141" bestFit="1" customWidth="1"/>
    <col min="75" max="75" width="10.42578125" style="141" bestFit="1" customWidth="1"/>
    <col min="76" max="76" width="11.7109375" style="141" bestFit="1" customWidth="1"/>
    <col min="77" max="77" width="8.85546875" style="141" bestFit="1" customWidth="1"/>
    <col min="78" max="78" width="13.7109375" style="141" bestFit="1" customWidth="1"/>
    <col min="79" max="80" width="9.140625" style="141" bestFit="1"/>
    <col min="81" max="81" width="22" style="141" customWidth="1"/>
    <col min="82" max="82" width="20.140625" style="141" customWidth="1"/>
    <col min="83" max="83" width="6.140625" style="141" bestFit="1" customWidth="1"/>
    <col min="84" max="84" width="5.7109375" style="141" bestFit="1" customWidth="1"/>
    <col min="85" max="85" width="7" style="141" bestFit="1" customWidth="1"/>
    <col min="86" max="86" width="7.140625" style="141" bestFit="1" customWidth="1"/>
    <col min="87" max="87" width="7" style="141" bestFit="1" customWidth="1"/>
    <col min="88" max="88" width="10.28515625" style="141" bestFit="1" customWidth="1"/>
    <col min="89" max="89" width="11.5703125" style="141" bestFit="1" customWidth="1"/>
    <col min="90" max="90" width="10.7109375" style="141" bestFit="1" customWidth="1"/>
    <col min="91" max="91" width="13.5703125" style="141" bestFit="1" customWidth="1"/>
    <col min="92" max="92" width="6.85546875" style="141" bestFit="1" customWidth="1"/>
    <col min="93" max="93" width="5.7109375" style="141" customWidth="1"/>
    <col min="94" max="94" width="24.28515625" style="141" customWidth="1"/>
    <col min="95" max="95" width="6.140625" style="141" bestFit="1" customWidth="1"/>
    <col min="96" max="96" width="5.42578125" style="141" bestFit="1" customWidth="1"/>
    <col min="97" max="97" width="6.85546875" style="141" bestFit="1" customWidth="1"/>
    <col min="98" max="98" width="7.140625" style="141" bestFit="1" customWidth="1"/>
    <col min="99" max="99" width="7" style="141" bestFit="1" customWidth="1"/>
    <col min="100" max="100" width="10" style="141" bestFit="1" customWidth="1"/>
    <col min="101" max="101" width="11.5703125" style="141" bestFit="1" customWidth="1"/>
    <col min="102" max="102" width="8.7109375" style="141" bestFit="1" customWidth="1"/>
    <col min="103" max="103" width="13.5703125" style="141" bestFit="1" customWidth="1"/>
    <col min="104" max="104" width="6.85546875" style="141" bestFit="1" customWidth="1"/>
    <col min="105" max="106" width="6.42578125" style="141" customWidth="1"/>
    <col min="107" max="107" width="10.7109375" style="211" customWidth="1"/>
    <col min="108" max="117" width="10.42578125" style="211" customWidth="1"/>
    <col min="118" max="118" width="8.42578125" style="211" customWidth="1"/>
    <col min="119" max="119" width="7.42578125" style="141" customWidth="1"/>
    <col min="120" max="120" width="21.5703125" style="141" customWidth="1"/>
    <col min="121" max="121" width="13.42578125" style="141" customWidth="1"/>
    <col min="122" max="122" width="12.85546875" style="141" customWidth="1"/>
    <col min="123" max="123" width="28.7109375" style="141" customWidth="1"/>
    <col min="124" max="124" width="12" style="141" customWidth="1"/>
    <col min="125" max="125" width="9.140625" style="244"/>
    <col min="126" max="126" width="11.7109375" style="244" customWidth="1"/>
    <col min="127" max="127" width="13.5703125" style="244" customWidth="1"/>
    <col min="128" max="128" width="10.7109375" style="244" customWidth="1"/>
    <col min="129" max="129" width="11.28515625" style="244" customWidth="1"/>
    <col min="130" max="130" width="12.42578125" style="244" customWidth="1"/>
    <col min="131" max="131" width="13.140625" style="244" customWidth="1"/>
    <col min="132" max="132" width="15" style="244" bestFit="1" customWidth="1"/>
    <col min="133" max="133" width="13.28515625" style="244" customWidth="1"/>
    <col min="134" max="134" width="16" style="244" bestFit="1" customWidth="1"/>
    <col min="135" max="135" width="10.5703125" style="244" bestFit="1" customWidth="1"/>
    <col min="136" max="136" width="12.5703125" style="244" bestFit="1" customWidth="1"/>
    <col min="137" max="16384" width="9.140625" style="141"/>
  </cols>
  <sheetData>
    <row r="1" spans="1:145" ht="15.75" x14ac:dyDescent="0.25">
      <c r="A1" s="502" t="s">
        <v>364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B1" s="501" t="s">
        <v>361</v>
      </c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N1" s="501"/>
      <c r="AO1" s="501"/>
      <c r="AP1" s="501"/>
      <c r="AQ1" s="501"/>
      <c r="AR1" s="501"/>
      <c r="AS1" s="501"/>
      <c r="AT1" s="501"/>
      <c r="AU1" s="501"/>
      <c r="AV1" s="501"/>
      <c r="AW1" s="501"/>
      <c r="AX1" s="501"/>
      <c r="AY1" s="501"/>
      <c r="AZ1" s="501"/>
      <c r="BA1" s="501"/>
      <c r="BB1" s="501"/>
      <c r="BC1" s="501"/>
      <c r="BD1" s="501"/>
      <c r="BE1" s="501"/>
      <c r="BF1" s="501"/>
      <c r="BG1" s="501"/>
      <c r="BH1" s="501"/>
      <c r="BI1" s="501"/>
      <c r="BJ1" s="501"/>
      <c r="BK1" s="501"/>
      <c r="BL1" s="501"/>
      <c r="BM1" s="501"/>
      <c r="BN1" s="501"/>
      <c r="BO1" s="501"/>
      <c r="BP1" s="501"/>
      <c r="BQ1" s="501"/>
      <c r="BR1" s="501"/>
      <c r="BS1" s="501"/>
      <c r="BT1" s="501"/>
      <c r="BU1" s="501"/>
      <c r="BV1" s="501"/>
      <c r="BW1" s="501"/>
      <c r="BX1" s="501"/>
      <c r="BY1" s="501"/>
      <c r="BZ1" s="501"/>
      <c r="CA1" s="501"/>
      <c r="CB1" s="501"/>
      <c r="CC1" s="501"/>
      <c r="CD1" s="501"/>
      <c r="CE1" s="501"/>
      <c r="CF1" s="501"/>
      <c r="CG1" s="501"/>
      <c r="CH1" s="501"/>
      <c r="CI1" s="501"/>
      <c r="CJ1" s="501"/>
      <c r="CK1" s="501"/>
      <c r="CL1" s="501"/>
      <c r="CM1" s="501"/>
      <c r="CN1" s="501"/>
      <c r="CO1" s="501"/>
      <c r="CP1" s="501"/>
      <c r="CQ1" s="501"/>
      <c r="CR1" s="501"/>
      <c r="CS1" s="501"/>
      <c r="CT1" s="501"/>
      <c r="CU1" s="501"/>
      <c r="CV1" s="501"/>
      <c r="CW1" s="501"/>
      <c r="CX1" s="501"/>
      <c r="CY1" s="501"/>
      <c r="CZ1" s="501"/>
      <c r="DA1" s="501"/>
      <c r="DB1" s="501"/>
      <c r="DC1" s="501"/>
      <c r="DD1" s="501"/>
      <c r="DE1" s="501"/>
      <c r="DF1" s="501"/>
      <c r="DG1" s="501"/>
      <c r="DH1" s="501"/>
      <c r="DI1" s="501"/>
      <c r="DJ1" s="501"/>
      <c r="DK1" s="501"/>
      <c r="DL1" s="501"/>
      <c r="DM1" s="501"/>
      <c r="DN1" s="501"/>
      <c r="DO1" s="501"/>
      <c r="DP1" s="501"/>
      <c r="DQ1" s="501"/>
      <c r="DR1" s="501"/>
      <c r="DS1" s="501"/>
      <c r="DT1" s="501"/>
      <c r="DU1" s="501"/>
      <c r="DV1" s="501"/>
      <c r="DW1" s="501"/>
      <c r="DX1" s="501"/>
      <c r="DY1" s="501"/>
      <c r="DZ1" s="501"/>
      <c r="EA1" s="501"/>
      <c r="EB1" s="501"/>
      <c r="EC1" s="501"/>
      <c r="ED1" s="501"/>
      <c r="EE1" s="501"/>
    </row>
    <row r="2" spans="1:145" ht="31.5" x14ac:dyDescent="0.25">
      <c r="A2" s="503" t="s">
        <v>1737</v>
      </c>
      <c r="B2" s="503"/>
      <c r="C2" s="503"/>
      <c r="D2" s="503"/>
      <c r="E2" s="503"/>
      <c r="F2" s="503"/>
      <c r="G2" s="503"/>
      <c r="H2" s="503"/>
      <c r="I2" s="503"/>
      <c r="L2" s="507" t="s">
        <v>1655</v>
      </c>
      <c r="M2" s="507"/>
      <c r="N2" s="507"/>
      <c r="O2" s="507"/>
      <c r="P2" s="507"/>
      <c r="Q2" s="507"/>
      <c r="R2" s="507"/>
      <c r="S2" s="507"/>
      <c r="U2" s="510" t="s">
        <v>1642</v>
      </c>
      <c r="V2" s="510"/>
      <c r="W2" s="510"/>
      <c r="X2" s="510"/>
      <c r="Y2" s="510"/>
      <c r="Z2" s="510"/>
      <c r="AA2" s="142"/>
      <c r="AB2" s="507" t="s">
        <v>20</v>
      </c>
      <c r="AC2" s="507"/>
      <c r="AD2" s="507"/>
      <c r="AE2" s="507"/>
      <c r="AF2" s="507"/>
      <c r="AG2" s="507"/>
      <c r="AH2" s="507"/>
      <c r="AI2" s="507"/>
      <c r="AJ2" s="507"/>
      <c r="AK2" s="507"/>
      <c r="AL2" s="507"/>
      <c r="AM2" s="507"/>
      <c r="AN2" s="143"/>
      <c r="AO2" s="143"/>
      <c r="AP2" s="142"/>
      <c r="AQ2" s="510" t="s">
        <v>19</v>
      </c>
      <c r="AR2" s="510"/>
      <c r="AS2" s="510"/>
      <c r="AT2" s="510"/>
      <c r="AU2" s="510"/>
      <c r="AV2" s="510"/>
      <c r="AW2" s="510"/>
      <c r="AX2" s="510"/>
      <c r="AY2" s="510"/>
      <c r="AZ2" s="510"/>
      <c r="BA2" s="510"/>
      <c r="BB2" s="510"/>
      <c r="BC2" s="142"/>
      <c r="BD2" s="516" t="s">
        <v>16</v>
      </c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Q2" s="517" t="s">
        <v>1591</v>
      </c>
      <c r="BR2" s="517"/>
      <c r="BS2" s="517"/>
      <c r="BT2" s="517"/>
      <c r="BU2" s="517"/>
      <c r="BV2" s="517"/>
      <c r="BW2" s="517"/>
      <c r="BX2" s="517"/>
      <c r="BY2" s="517"/>
      <c r="BZ2" s="517"/>
      <c r="CA2" s="517"/>
      <c r="CB2" s="517"/>
      <c r="CD2" s="512" t="s">
        <v>403</v>
      </c>
      <c r="CE2" s="512"/>
      <c r="CF2" s="512"/>
      <c r="CG2" s="512"/>
      <c r="CH2" s="512"/>
      <c r="CI2" s="512"/>
      <c r="CJ2" s="512"/>
      <c r="CK2" s="512"/>
      <c r="CL2" s="512"/>
      <c r="CM2" s="512"/>
      <c r="CN2" s="512"/>
      <c r="CP2" s="513" t="s">
        <v>357</v>
      </c>
      <c r="CQ2" s="513"/>
      <c r="CR2" s="513"/>
      <c r="CS2" s="513"/>
      <c r="CT2" s="513"/>
      <c r="CU2" s="513"/>
      <c r="CV2" s="513"/>
      <c r="CW2" s="513"/>
      <c r="CX2" s="513"/>
      <c r="CY2" s="513"/>
      <c r="CZ2" s="513"/>
      <c r="DA2" s="513"/>
      <c r="DB2" s="144"/>
      <c r="DC2" s="515" t="s">
        <v>356</v>
      </c>
      <c r="DD2" s="515"/>
      <c r="DE2" s="515"/>
      <c r="DF2" s="515"/>
      <c r="DG2" s="515"/>
      <c r="DH2" s="515"/>
      <c r="DI2" s="515"/>
      <c r="DJ2" s="515"/>
      <c r="DK2" s="515"/>
      <c r="DL2" s="515"/>
      <c r="DM2" s="515"/>
      <c r="DN2" s="515"/>
      <c r="DO2"/>
      <c r="DP2" s="520" t="s">
        <v>351</v>
      </c>
      <c r="DQ2" s="520"/>
      <c r="DR2" s="520"/>
      <c r="DS2" s="520"/>
      <c r="DU2" s="511" t="s">
        <v>350</v>
      </c>
      <c r="DV2" s="511"/>
      <c r="DW2" s="511"/>
      <c r="DX2" s="511"/>
      <c r="DY2" s="511"/>
      <c r="DZ2" s="511"/>
      <c r="EA2" s="511"/>
      <c r="EB2" s="511"/>
      <c r="EC2" s="511"/>
      <c r="ED2" s="511"/>
      <c r="EE2" s="511"/>
      <c r="EF2" s="511"/>
    </row>
    <row r="3" spans="1:145" s="146" customFormat="1" ht="28.5" x14ac:dyDescent="0.25">
      <c r="B3" s="147"/>
      <c r="C3" s="147"/>
      <c r="D3" s="147"/>
      <c r="E3" s="147"/>
      <c r="F3" s="147"/>
      <c r="G3" s="147"/>
      <c r="H3" s="147"/>
      <c r="I3" s="147"/>
      <c r="L3" s="148"/>
      <c r="M3" s="148"/>
      <c r="N3" s="148"/>
      <c r="O3" s="148"/>
      <c r="P3" s="148"/>
      <c r="Q3" s="148"/>
      <c r="R3" s="148"/>
      <c r="S3" s="148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9" t="s">
        <v>13</v>
      </c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301"/>
      <c r="DD3" s="301"/>
      <c r="DE3" s="301"/>
      <c r="DF3" s="301"/>
      <c r="DG3" s="301"/>
      <c r="DH3" s="301"/>
      <c r="DI3" s="301"/>
      <c r="DJ3" s="301"/>
      <c r="DK3" s="301"/>
      <c r="DL3" s="301"/>
      <c r="DM3" s="301"/>
      <c r="DN3" s="301"/>
      <c r="DO3" s="145"/>
      <c r="DP3" s="145"/>
      <c r="DU3" s="285"/>
      <c r="DV3" s="285"/>
      <c r="DW3" s="244"/>
      <c r="DX3" s="244"/>
      <c r="DY3" s="244"/>
      <c r="DZ3" s="244"/>
      <c r="EA3" s="244"/>
      <c r="EB3" s="285"/>
      <c r="EC3" s="285"/>
      <c r="ED3" s="285"/>
      <c r="EE3" s="285"/>
      <c r="EF3" s="285"/>
    </row>
    <row r="4" spans="1:145" s="146" customFormat="1" ht="29.25" thickBot="1" x14ac:dyDescent="0.3">
      <c r="B4" s="319" t="s">
        <v>404</v>
      </c>
      <c r="C4" s="320"/>
      <c r="D4" s="320"/>
      <c r="E4" s="320"/>
      <c r="F4" s="320"/>
      <c r="G4" s="147"/>
      <c r="H4" s="147"/>
      <c r="I4" s="147"/>
      <c r="L4" s="148"/>
      <c r="M4" s="148"/>
      <c r="N4" s="148"/>
      <c r="O4" s="148"/>
      <c r="P4" s="148"/>
      <c r="Q4" s="148"/>
      <c r="R4" s="148"/>
      <c r="S4" s="148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1" t="s">
        <v>1</v>
      </c>
      <c r="AT4" s="141"/>
      <c r="AU4" s="141"/>
      <c r="AV4" s="141"/>
      <c r="AW4" s="141"/>
      <c r="AX4" s="141"/>
      <c r="AY4" s="141"/>
      <c r="AZ4" s="141"/>
      <c r="BA4" s="141"/>
      <c r="BB4" s="141"/>
      <c r="BC4" s="142"/>
      <c r="BD4" s="146" t="s">
        <v>407</v>
      </c>
      <c r="BE4" s="142"/>
      <c r="BG4" s="142"/>
      <c r="BH4" s="142"/>
      <c r="BI4" s="142"/>
      <c r="BJ4" s="142"/>
      <c r="BK4" s="142"/>
      <c r="BL4" s="142"/>
      <c r="BM4" s="142"/>
      <c r="BN4" s="142"/>
      <c r="BO4" s="142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D4" s="460" t="s">
        <v>15</v>
      </c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/>
      <c r="DC4" s="301"/>
      <c r="DD4" s="301"/>
      <c r="DE4" s="301"/>
      <c r="DF4" s="301"/>
      <c r="DG4" s="301"/>
      <c r="DH4" s="301"/>
      <c r="DI4" s="301"/>
      <c r="DJ4" s="301"/>
      <c r="DK4" s="301"/>
      <c r="DL4" s="301"/>
      <c r="DM4" s="301"/>
      <c r="DN4" s="301"/>
      <c r="DO4" s="145"/>
      <c r="DP4" s="145"/>
      <c r="DU4" s="285"/>
      <c r="DV4" s="244"/>
      <c r="DW4" s="286"/>
      <c r="DX4" s="286"/>
      <c r="DY4" s="286"/>
      <c r="DZ4" s="286"/>
      <c r="EA4" s="286"/>
      <c r="EB4" s="286"/>
      <c r="EC4" s="286"/>
      <c r="ED4" s="285"/>
      <c r="EE4" s="285"/>
      <c r="EF4" s="285"/>
    </row>
    <row r="5" spans="1:145" x14ac:dyDescent="0.25">
      <c r="B5" s="314" t="s">
        <v>1738</v>
      </c>
      <c r="C5" s="314"/>
      <c r="D5" s="314"/>
      <c r="E5" s="314"/>
      <c r="F5" s="314"/>
      <c r="L5" s="457" t="s">
        <v>410</v>
      </c>
      <c r="U5" s="457" t="s">
        <v>406</v>
      </c>
      <c r="AR5" s="141" t="s">
        <v>1748</v>
      </c>
      <c r="AS5" s="154" t="s">
        <v>5931</v>
      </c>
      <c r="AT5" s="154" t="s">
        <v>5932</v>
      </c>
      <c r="AU5" s="154" t="s">
        <v>5933</v>
      </c>
      <c r="AV5" s="154" t="s">
        <v>5934</v>
      </c>
      <c r="AW5" s="154" t="s">
        <v>5935</v>
      </c>
      <c r="AX5" s="154" t="s">
        <v>1562</v>
      </c>
      <c r="AY5" s="154" t="s">
        <v>5936</v>
      </c>
      <c r="AZ5" s="154" t="s">
        <v>1563</v>
      </c>
      <c r="BA5" s="154" t="s">
        <v>5937</v>
      </c>
      <c r="BB5" s="154" t="s">
        <v>5938</v>
      </c>
      <c r="BD5" s="155" t="s">
        <v>14</v>
      </c>
      <c r="BQ5" s="141" t="s">
        <v>358</v>
      </c>
      <c r="CD5" s="459"/>
      <c r="CE5" s="273" t="s">
        <v>5930</v>
      </c>
      <c r="CF5" s="273" t="s">
        <v>5931</v>
      </c>
      <c r="CG5" s="273" t="s">
        <v>5932</v>
      </c>
      <c r="CH5" s="273" t="s">
        <v>5933</v>
      </c>
      <c r="CI5" s="273" t="s">
        <v>5934</v>
      </c>
      <c r="CJ5" s="273" t="s">
        <v>27</v>
      </c>
      <c r="CK5" s="273" t="s">
        <v>1562</v>
      </c>
      <c r="CL5" s="273" t="s">
        <v>5936</v>
      </c>
      <c r="CM5" s="273" t="s">
        <v>1563</v>
      </c>
      <c r="CN5" s="274" t="s">
        <v>5937</v>
      </c>
      <c r="CP5" s="141" t="s">
        <v>1592</v>
      </c>
      <c r="DC5" s="211" t="s">
        <v>1586</v>
      </c>
    </row>
    <row r="6" spans="1:145" x14ac:dyDescent="0.25">
      <c r="B6" s="330" t="s">
        <v>36</v>
      </c>
      <c r="C6" s="330"/>
      <c r="D6" s="330"/>
      <c r="E6" s="330"/>
      <c r="F6" s="330"/>
      <c r="AA6" s="153">
        <f>AA15+AA31+AA48+AA66+AA84+AA102</f>
        <v>0</v>
      </c>
      <c r="AB6" s="141" t="s">
        <v>358</v>
      </c>
      <c r="AQ6" s="159" t="s">
        <v>1651</v>
      </c>
      <c r="AR6" s="159"/>
      <c r="AS6" s="160">
        <f>+Produtividade_temporária!K42</f>
        <v>0.88419752893933079</v>
      </c>
      <c r="AT6" s="160">
        <f>+Produtividade_temporária!L42</f>
        <v>0.51141513807955619</v>
      </c>
      <c r="AU6" s="160">
        <f>+Produtividade_temporária!M42</f>
        <v>0</v>
      </c>
      <c r="AV6" s="160">
        <f>+Produtividade_temporária!N42</f>
        <v>0.98721179635413114</v>
      </c>
      <c r="AW6" s="160">
        <f>+Produtividade_temporária!O42</f>
        <v>0.53546166285638019</v>
      </c>
      <c r="AX6" s="160">
        <f>+Produtividade_temporária!P42</f>
        <v>0</v>
      </c>
      <c r="AY6" s="160">
        <f>+Produtividade_temporária!Q42</f>
        <v>0</v>
      </c>
      <c r="AZ6" s="160">
        <f>+Produtividade_temporária!R42</f>
        <v>-0.16234113937611816</v>
      </c>
      <c r="BA6" s="160">
        <f>+Produtividade_temporária!S42</f>
        <v>0.43831927242118074</v>
      </c>
      <c r="BB6" s="160">
        <f>+Produtividade_temporária!T42</f>
        <v>-0.12422819023391479</v>
      </c>
      <c r="BD6" s="155" t="s">
        <v>362</v>
      </c>
      <c r="BQ6" s="141" t="s">
        <v>1593</v>
      </c>
      <c r="CD6" s="162" t="s">
        <v>1651</v>
      </c>
      <c r="CE6" s="163">
        <f>Produtividade_temporária!B3</f>
        <v>1.1955933822136924</v>
      </c>
      <c r="CF6" s="163">
        <f>Produtividade_temporária!C3</f>
        <v>1.7366907772600766</v>
      </c>
      <c r="CG6" s="163">
        <f>Produtividade_temporária!D3</f>
        <v>1.8465098340948267</v>
      </c>
      <c r="CH6" s="163">
        <f>Produtividade_temporária!E3</f>
        <v>1.8650696873983454</v>
      </c>
      <c r="CI6" s="163">
        <f>Produtividade_temporária!F3</f>
        <v>1.1770691888976712</v>
      </c>
      <c r="CJ6" s="163">
        <f>Produtividade_temporária!G3</f>
        <v>1.559381060650965</v>
      </c>
      <c r="CK6" s="164">
        <f>'Prod. Flor_Plant'!$D$10</f>
        <v>1.0926430517711172</v>
      </c>
      <c r="CL6" s="163">
        <f>'Produtividade permanent'!B3</f>
        <v>1.4987171659445704</v>
      </c>
      <c r="CM6" s="163">
        <f>'Produtividade Outras_temp'!B7</f>
        <v>1.2317460368205921</v>
      </c>
      <c r="CN6" s="165">
        <v>1.0941486892435073</v>
      </c>
      <c r="CP6" s="141" t="s">
        <v>1589</v>
      </c>
      <c r="DC6" s="211" t="s">
        <v>1587</v>
      </c>
      <c r="DP6" s="141" t="s">
        <v>353</v>
      </c>
      <c r="DU6" s="244" t="s">
        <v>330</v>
      </c>
      <c r="DW6" s="287"/>
      <c r="DX6" s="287"/>
      <c r="DY6" s="287"/>
      <c r="DZ6" s="287"/>
      <c r="EA6" s="287"/>
      <c r="EB6" s="287"/>
    </row>
    <row r="7" spans="1:145" x14ac:dyDescent="0.25">
      <c r="AB7" s="141" t="s">
        <v>411</v>
      </c>
      <c r="AQ7" s="159" t="s">
        <v>1652</v>
      </c>
      <c r="AR7" s="159"/>
      <c r="AS7" s="160">
        <f>+Produtividade_temporária!K43</f>
        <v>0</v>
      </c>
      <c r="AT7" s="160">
        <f>+Produtividade_temporária!L43</f>
        <v>3.8610395047261895E-2</v>
      </c>
      <c r="AU7" s="160">
        <f>+Produtividade_temporária!M43</f>
        <v>0</v>
      </c>
      <c r="AV7" s="160">
        <f>+Produtividade_temporária!N43</f>
        <v>0</v>
      </c>
      <c r="AW7" s="160">
        <f>+Produtividade_temporária!O43</f>
        <v>0.10158125443064961</v>
      </c>
      <c r="AX7" s="160">
        <f>+Produtividade_temporária!P43</f>
        <v>0</v>
      </c>
      <c r="AY7" s="160">
        <f>+Produtividade_temporária!Q43</f>
        <v>0</v>
      </c>
      <c r="AZ7" s="160">
        <f>+Produtividade_temporária!R43</f>
        <v>-1.2859999747355882E-2</v>
      </c>
      <c r="BA7" s="160">
        <f>+Produtividade_temporária!S43</f>
        <v>-7.6514739034742235E-2</v>
      </c>
      <c r="BB7" s="160">
        <f>+Produtividade_temporária!T43</f>
        <v>0.40898857666972399</v>
      </c>
      <c r="BD7" s="155"/>
      <c r="BQ7" s="141" t="s">
        <v>1594</v>
      </c>
      <c r="CD7" s="162" t="s">
        <v>1652</v>
      </c>
      <c r="CE7" s="163">
        <f>Produtividade_temporária!B4</f>
        <v>1.0427469610611253</v>
      </c>
      <c r="CF7" s="163">
        <f>Produtividade_temporária!C4</f>
        <v>1.1763192600503696</v>
      </c>
      <c r="CG7" s="163">
        <f>Produtividade_temporária!D4</f>
        <v>1.1389972973302747</v>
      </c>
      <c r="CH7" s="163">
        <f>Produtividade_temporária!E4</f>
        <v>1.5123582572934999</v>
      </c>
      <c r="CI7" s="163">
        <f>Produtividade_temporária!F4</f>
        <v>1.0427328153771003</v>
      </c>
      <c r="CJ7" s="163">
        <f>Produtividade_temporária!G4</f>
        <v>1.1331362960420093</v>
      </c>
      <c r="CK7" s="164">
        <f>'Prod. Flor_Plant'!$D$10</f>
        <v>1.0926430517711172</v>
      </c>
      <c r="CL7" s="163">
        <f>'Produtividade permanent'!B4</f>
        <v>1.2553368578778275</v>
      </c>
      <c r="CM7" s="163">
        <f>'Produtividade Outras_temp'!B11</f>
        <v>2.3934062569257084</v>
      </c>
      <c r="CN7" s="165">
        <v>1.2253598879198861</v>
      </c>
      <c r="CP7" s="141" t="s">
        <v>1590</v>
      </c>
      <c r="DC7" s="211" t="s">
        <v>393</v>
      </c>
      <c r="DP7" s="141" t="s">
        <v>412</v>
      </c>
      <c r="DU7" s="244" t="s">
        <v>1588</v>
      </c>
    </row>
    <row r="8" spans="1:145" ht="15.75" thickBot="1" x14ac:dyDescent="0.3">
      <c r="B8" s="141" t="s">
        <v>33</v>
      </c>
      <c r="AB8" s="141" t="s">
        <v>392</v>
      </c>
      <c r="AQ8" s="159" t="s">
        <v>1767</v>
      </c>
      <c r="AR8" s="159"/>
      <c r="AS8" s="160">
        <f>+Produtividade_temporária!K44</f>
        <v>0</v>
      </c>
      <c r="AT8" s="160">
        <f>+Produtividade_temporária!L44</f>
        <v>0.30874688854374527</v>
      </c>
      <c r="AU8" s="160">
        <f>+Produtividade_temporária!M44</f>
        <v>0.14957423119508262</v>
      </c>
      <c r="AV8" s="160">
        <f>+Produtividade_temporária!N44</f>
        <v>0</v>
      </c>
      <c r="AW8" s="160">
        <f>+Produtividade_temporária!O44</f>
        <v>0</v>
      </c>
      <c r="AX8" s="160">
        <f>+Produtividade_temporária!P44</f>
        <v>0</v>
      </c>
      <c r="AY8" s="160">
        <f>+Produtividade_temporária!Q44</f>
        <v>0</v>
      </c>
      <c r="AZ8" s="160">
        <f>+Produtividade_temporária!R44</f>
        <v>0.2814814814814815</v>
      </c>
      <c r="BA8" s="160">
        <f>+Produtividade_temporária!S44</f>
        <v>0.20620495191981855</v>
      </c>
      <c r="BB8" s="160">
        <f>+Produtividade_temporária!T44</f>
        <v>-0.60511491851232757</v>
      </c>
      <c r="BD8" s="166" t="s">
        <v>17</v>
      </c>
      <c r="BE8" s="166"/>
      <c r="BF8" s="166"/>
      <c r="BQ8" s="141" t="s">
        <v>395</v>
      </c>
      <c r="CD8" s="162" t="s">
        <v>1767</v>
      </c>
      <c r="CE8" s="163">
        <f>Produtividade_temporária!B5</f>
        <v>1.1241167752091088</v>
      </c>
      <c r="CF8" s="163">
        <f>Produtividade_temporária!C5</f>
        <v>1.1814626715783136</v>
      </c>
      <c r="CG8" s="163">
        <f>Produtividade_temporária!D5</f>
        <v>1.4801646977144418</v>
      </c>
      <c r="CH8" s="163">
        <f>Produtividade_temporária!E5</f>
        <v>1.1956120629055904</v>
      </c>
      <c r="CI8" s="163">
        <f>Produtividade_temporária!F5</f>
        <v>1.2120735657027357</v>
      </c>
      <c r="CJ8" s="163">
        <f>Produtividade_temporária!G5</f>
        <v>0.78629628600850687</v>
      </c>
      <c r="CK8" s="164">
        <f>'Prod. Flor_Plant'!$D$10</f>
        <v>1.0926430517711172</v>
      </c>
      <c r="CL8" s="163">
        <f>'Produtividade permanent'!B5</f>
        <v>0.98243452648673124</v>
      </c>
      <c r="CM8" s="163">
        <f>'Produtividade Outras_temp'!B15</f>
        <v>1.0971278412191339</v>
      </c>
      <c r="CN8" s="165">
        <v>1.1901600662757272</v>
      </c>
      <c r="DC8" s="211" t="s">
        <v>396</v>
      </c>
      <c r="DU8" s="244" t="s">
        <v>41</v>
      </c>
    </row>
    <row r="9" spans="1:145" x14ac:dyDescent="0.25">
      <c r="A9" s="156"/>
      <c r="B9" s="157" t="s">
        <v>2</v>
      </c>
      <c r="C9" s="157" t="s">
        <v>1735</v>
      </c>
      <c r="D9" s="157" t="s">
        <v>1736</v>
      </c>
      <c r="E9" s="157"/>
      <c r="F9" s="321" t="s">
        <v>3</v>
      </c>
      <c r="G9" s="327" t="s">
        <v>4</v>
      </c>
      <c r="H9" s="157" t="s">
        <v>1668</v>
      </c>
      <c r="I9" s="157"/>
      <c r="J9" s="158"/>
      <c r="AQ9" s="159" t="s">
        <v>1653</v>
      </c>
      <c r="AR9" s="159"/>
      <c r="AS9" s="160">
        <f>+Produtividade_temporária!K45</f>
        <v>1.9259610554359683E-2</v>
      </c>
      <c r="AT9" s="160">
        <f>+Produtividade_temporária!L45</f>
        <v>7.5442959028273512E-2</v>
      </c>
      <c r="AU9" s="160">
        <f>+Produtividade_temporária!M45</f>
        <v>0.22300508578601455</v>
      </c>
      <c r="AV9" s="160">
        <f>+Produtividade_temporária!N45</f>
        <v>0</v>
      </c>
      <c r="AW9" s="160">
        <f>+Produtividade_temporária!O45</f>
        <v>1.8514698923817959E-2</v>
      </c>
      <c r="AX9" s="160">
        <f>+Produtividade_temporária!P45</f>
        <v>0</v>
      </c>
      <c r="AY9" s="160">
        <f>+Produtividade_temporária!Q45</f>
        <v>0</v>
      </c>
      <c r="AZ9" s="160">
        <f>+Produtividade_temporária!R45</f>
        <v>6.3305123109535441E-2</v>
      </c>
      <c r="BA9" s="160">
        <f>+Produtividade_temporária!S45</f>
        <v>3.8566475399001522E-2</v>
      </c>
      <c r="BB9" s="160">
        <f>+Produtividade_temporária!T45</f>
        <v>0.22059006288370242</v>
      </c>
      <c r="BD9" s="155"/>
      <c r="BF9" s="154" t="s">
        <v>5931</v>
      </c>
      <c r="BG9" s="154" t="s">
        <v>5932</v>
      </c>
      <c r="BH9" s="154" t="s">
        <v>5933</v>
      </c>
      <c r="BI9" s="154" t="s">
        <v>5934</v>
      </c>
      <c r="BJ9" s="154" t="s">
        <v>5935</v>
      </c>
      <c r="BK9" s="154" t="s">
        <v>1562</v>
      </c>
      <c r="BL9" s="154" t="s">
        <v>5936</v>
      </c>
      <c r="BM9" s="154" t="s">
        <v>1563</v>
      </c>
      <c r="BN9" s="154" t="s">
        <v>5937</v>
      </c>
      <c r="BO9" s="154" t="s">
        <v>5938</v>
      </c>
      <c r="BQ9" s="141" t="s">
        <v>397</v>
      </c>
      <c r="CD9" s="162" t="s">
        <v>1653</v>
      </c>
      <c r="CE9" s="163">
        <f>Produtividade_temporária!B6</f>
        <v>1.1771405085109219</v>
      </c>
      <c r="CF9" s="163">
        <f>Produtividade_temporária!C6</f>
        <v>1.0370541972700076</v>
      </c>
      <c r="CG9" s="163">
        <f>Produtividade_temporária!D6</f>
        <v>1.9402701500009931</v>
      </c>
      <c r="CH9" s="163">
        <f>Produtividade_temporária!E6</f>
        <v>1.1242115127354253</v>
      </c>
      <c r="CI9" s="163">
        <f>Produtividade_temporária!F6</f>
        <v>0.97116558781532281</v>
      </c>
      <c r="CJ9" s="163">
        <f>Produtividade_temporária!G6</f>
        <v>1.0510019279759633</v>
      </c>
      <c r="CK9" s="164">
        <f>'Prod. Flor_Plant'!$D$10</f>
        <v>1.0926430517711172</v>
      </c>
      <c r="CL9" s="163">
        <f>'Produtividade permanent'!B6</f>
        <v>1.0325544537556639</v>
      </c>
      <c r="CM9" s="163">
        <f>'Produtividade Outras_temp'!B18</f>
        <v>1.0571323469125009</v>
      </c>
      <c r="CN9" s="165">
        <v>1.3501025201937316</v>
      </c>
      <c r="DC9" s="211" t="s">
        <v>398</v>
      </c>
      <c r="DU9" s="244" t="s">
        <v>1584</v>
      </c>
    </row>
    <row r="10" spans="1:145" x14ac:dyDescent="0.25">
      <c r="A10" s="433" t="s">
        <v>1651</v>
      </c>
      <c r="B10" s="168">
        <f t="shared" ref="B10:B15" si="0">C10+D10</f>
        <v>29310.71495782596</v>
      </c>
      <c r="C10" s="168">
        <f>Z18/30</f>
        <v>0</v>
      </c>
      <c r="D10" s="168">
        <f>R28/30</f>
        <v>29310.71495782596</v>
      </c>
      <c r="E10" s="161"/>
      <c r="F10" s="322"/>
      <c r="G10" s="328"/>
      <c r="H10" s="170"/>
      <c r="I10" s="169"/>
      <c r="J10" s="171"/>
      <c r="AQ10" s="159" t="s">
        <v>1769</v>
      </c>
      <c r="AR10" s="159"/>
      <c r="AS10" s="160">
        <f>+Produtividade_temporária!K46</f>
        <v>5.4177381795580888E-5</v>
      </c>
      <c r="AT10" s="160">
        <f>+Produtividade_temporária!L46</f>
        <v>4.2789188060001253E-2</v>
      </c>
      <c r="AU10" s="160">
        <f>+Produtividade_temporária!M46</f>
        <v>0</v>
      </c>
      <c r="AV10" s="160">
        <f>+Produtividade_temporária!N46</f>
        <v>1.278820364586883E-2</v>
      </c>
      <c r="AW10" s="160">
        <f>+Produtividade_temporária!O46</f>
        <v>0.34444238378915221</v>
      </c>
      <c r="AX10" s="160">
        <f>+Produtividade_temporária!P46</f>
        <v>0</v>
      </c>
      <c r="AY10" s="160">
        <f>+Produtividade_temporária!Q46</f>
        <v>0</v>
      </c>
      <c r="AZ10" s="160">
        <f>+Produtividade_temporária!R46</f>
        <v>0</v>
      </c>
      <c r="BA10" s="160">
        <f>+Produtividade_temporária!S46</f>
        <v>0</v>
      </c>
      <c r="BB10" s="160">
        <f>+Produtividade_temporária!T46</f>
        <v>0</v>
      </c>
      <c r="BD10" s="172"/>
      <c r="BE10" s="173">
        <f>BF10*0.88</f>
        <v>1008671.2573063455</v>
      </c>
      <c r="BF10" s="174">
        <f>-(BF15+BF32+BF49+BF67+BF85+BF103)</f>
        <v>1146217.3378481199</v>
      </c>
      <c r="BG10" s="174">
        <f t="shared" ref="BG10:BO10" si="1">-(BG15+BG32+BG49+BG67+BG85+BG103)</f>
        <v>0</v>
      </c>
      <c r="BH10" s="174">
        <f t="shared" si="1"/>
        <v>227078.83592130151</v>
      </c>
      <c r="BI10" s="174">
        <f t="shared" si="1"/>
        <v>134850.43771727284</v>
      </c>
      <c r="BJ10" s="174">
        <f t="shared" si="1"/>
        <v>0</v>
      </c>
      <c r="BK10" s="174">
        <f t="shared" si="1"/>
        <v>0</v>
      </c>
      <c r="BL10" s="174">
        <f t="shared" si="1"/>
        <v>0</v>
      </c>
      <c r="BM10" s="174">
        <f t="shared" si="1"/>
        <v>0</v>
      </c>
      <c r="BN10" s="174">
        <f t="shared" si="1"/>
        <v>2328.1636518945052</v>
      </c>
      <c r="BO10" s="174">
        <f t="shared" si="1"/>
        <v>0</v>
      </c>
      <c r="BQ10" s="141" t="s">
        <v>1596</v>
      </c>
      <c r="CD10" s="162" t="s">
        <v>1769</v>
      </c>
      <c r="CE10" s="163">
        <f>Produtividade_temporária!B7</f>
        <v>1.105714035518975</v>
      </c>
      <c r="CF10" s="163">
        <f>Produtividade_temporária!C7</f>
        <v>1.0138706835421278</v>
      </c>
      <c r="CG10" s="163">
        <f>Produtividade_temporária!D7</f>
        <v>1.9991177344305615</v>
      </c>
      <c r="CH10" s="163">
        <f>Produtividade_temporária!E7</f>
        <v>1.2463662999153056</v>
      </c>
      <c r="CI10" s="163">
        <f>Produtividade_temporária!F7</f>
        <v>1.1351081187725998</v>
      </c>
      <c r="CJ10" s="163">
        <f>Produtividade_temporária!G7</f>
        <v>1.2912148492754534</v>
      </c>
      <c r="CK10" s="164">
        <f>'Prod. Flor_Plant'!$D$10</f>
        <v>1.0926430517711172</v>
      </c>
      <c r="CL10" s="163">
        <f>'Produtividade permanent'!B7</f>
        <v>1.3289297413839236</v>
      </c>
      <c r="CM10" s="163">
        <f>'Produtividade Outras_temp'!B21</f>
        <v>0.87555364468114372</v>
      </c>
      <c r="CN10" s="165">
        <v>0.99592963248016209</v>
      </c>
    </row>
    <row r="11" spans="1:145" ht="15.75" thickBot="1" x14ac:dyDescent="0.3">
      <c r="A11" s="434" t="s">
        <v>1652</v>
      </c>
      <c r="B11" s="168">
        <f t="shared" si="0"/>
        <v>1226338.5843307669</v>
      </c>
      <c r="C11" s="168">
        <f>Z35/30</f>
        <v>42952.944779509373</v>
      </c>
      <c r="D11" s="168">
        <f>R45/30</f>
        <v>1183385.6395512575</v>
      </c>
      <c r="E11" s="161"/>
      <c r="F11" s="322"/>
      <c r="G11" s="328"/>
      <c r="H11" s="170"/>
      <c r="I11" s="169"/>
      <c r="J11" s="171"/>
      <c r="AQ11" s="159" t="s">
        <v>1768</v>
      </c>
      <c r="AR11" s="159"/>
      <c r="AS11" s="160">
        <f>+Produtividade_temporária!K47</f>
        <v>9.6488683124513919E-2</v>
      </c>
      <c r="AT11" s="160">
        <f>+Produtividade_temporária!L47</f>
        <v>2.2995431241161851E-2</v>
      </c>
      <c r="AU11" s="160">
        <f>+Produtividade_temporária!M47</f>
        <v>0.62742068301890286</v>
      </c>
      <c r="AV11" s="160">
        <f>+Produtividade_temporária!N47</f>
        <v>0</v>
      </c>
      <c r="AW11" s="160">
        <f>+Produtividade_temporária!O47</f>
        <v>0</v>
      </c>
      <c r="AX11" s="160">
        <f>+Produtividade_temporária!P47</f>
        <v>0</v>
      </c>
      <c r="AY11" s="160">
        <f>+Produtividade_temporária!Q47</f>
        <v>0</v>
      </c>
      <c r="AZ11" s="160">
        <f>+Produtividade_temporária!R47</f>
        <v>0</v>
      </c>
      <c r="BA11" s="160">
        <f>+Produtividade_temporária!S47</f>
        <v>0</v>
      </c>
      <c r="BB11" s="160">
        <f>+Produtividade_temporária!T47</f>
        <v>0</v>
      </c>
      <c r="BD11" s="155"/>
      <c r="BF11" s="173">
        <f>BF10/2.5</f>
        <v>458486.93513924797</v>
      </c>
      <c r="BQ11" s="141" t="s">
        <v>1595</v>
      </c>
      <c r="CD11" s="175" t="s">
        <v>1768</v>
      </c>
      <c r="CE11" s="176">
        <f>Produtividade_temporária!B8</f>
        <v>0.91399601351566939</v>
      </c>
      <c r="CF11" s="176">
        <f>Produtividade_temporária!C8</f>
        <v>1.1067993107249834</v>
      </c>
      <c r="CG11" s="176">
        <f>Produtividade_temporária!D8</f>
        <v>1.1856204457540835</v>
      </c>
      <c r="CH11" s="176">
        <f>Produtividade_temporária!E8</f>
        <v>1.2050371042950794</v>
      </c>
      <c r="CI11" s="176">
        <f>Produtividade_temporária!F8</f>
        <v>1.1307481191794704</v>
      </c>
      <c r="CJ11" s="176">
        <f>Produtividade_temporária!G8</f>
        <v>0.8971587195073778</v>
      </c>
      <c r="CK11" s="177">
        <f>'Prod. Flor_Plant'!$D$10</f>
        <v>1.0926430517711172</v>
      </c>
      <c r="CL11" s="176">
        <f>'Produtividade permanent'!B8</f>
        <v>1.1059411387915277</v>
      </c>
      <c r="CM11" s="176">
        <f>'Produtividade Outras_temp'!B23</f>
        <v>0.93138054419724592</v>
      </c>
      <c r="CN11" s="178">
        <v>1.3363131775156945</v>
      </c>
      <c r="DU11" s="244" t="s">
        <v>349</v>
      </c>
    </row>
    <row r="12" spans="1:145" ht="45" customHeight="1" x14ac:dyDescent="0.25">
      <c r="A12" s="435" t="s">
        <v>1767</v>
      </c>
      <c r="B12" s="168">
        <f t="shared" si="0"/>
        <v>454513.36927335436</v>
      </c>
      <c r="C12" s="168">
        <f>Z52/30</f>
        <v>22036.63473306533</v>
      </c>
      <c r="D12" s="168">
        <f>R63/30</f>
        <v>432476.73454028904</v>
      </c>
      <c r="E12" s="161"/>
      <c r="F12" s="322"/>
      <c r="G12" s="328"/>
      <c r="H12" s="170"/>
      <c r="I12" s="169"/>
      <c r="J12" s="171"/>
      <c r="BD12" s="458" t="s">
        <v>23</v>
      </c>
      <c r="BF12" s="180">
        <f>+SUM(Produtividade_temporária!K51:K56)</f>
        <v>14443324.179314028</v>
      </c>
      <c r="BG12" s="180">
        <f>+SUM(Produtividade_temporária!L51:L56)</f>
        <v>18509468.46014725</v>
      </c>
      <c r="BH12" s="180">
        <f>+SUM(Produtividade_temporária!M51:M56)</f>
        <v>740461.82212602557</v>
      </c>
      <c r="BI12" s="180">
        <f>+SUM(Produtividade_temporária!N51:N56)</f>
        <v>1718586.4188383364</v>
      </c>
      <c r="BJ12" s="180">
        <f>+SUM(Produtividade_temporária!O51:O56)</f>
        <v>500740.34803180466</v>
      </c>
      <c r="BQ12" s="141" t="s">
        <v>399</v>
      </c>
    </row>
    <row r="13" spans="1:145" x14ac:dyDescent="0.25">
      <c r="A13" s="436" t="s">
        <v>1653</v>
      </c>
      <c r="B13" s="168">
        <f t="shared" si="0"/>
        <v>77435.738692200903</v>
      </c>
      <c r="C13" s="168">
        <f>Z70/30</f>
        <v>0</v>
      </c>
      <c r="D13" s="168">
        <f>R81/30</f>
        <v>77435.738692200903</v>
      </c>
      <c r="E13" s="161"/>
      <c r="F13" s="322"/>
      <c r="G13" s="328"/>
      <c r="H13" s="170"/>
      <c r="I13" s="169"/>
      <c r="J13" s="171"/>
      <c r="BD13" s="141" t="s">
        <v>336</v>
      </c>
      <c r="BF13" s="141" t="str">
        <f>IF(BF12&lt;BF10,"sim","não")</f>
        <v>não</v>
      </c>
      <c r="BG13" s="141" t="str">
        <f t="shared" ref="BG13:BO13" si="2">IF(BG12&lt;BG10,"sim","não")</f>
        <v>não</v>
      </c>
      <c r="BH13" s="141" t="str">
        <f t="shared" si="2"/>
        <v>não</v>
      </c>
      <c r="BI13" s="141" t="str">
        <f t="shared" si="2"/>
        <v>não</v>
      </c>
      <c r="BJ13" s="141" t="str">
        <f t="shared" si="2"/>
        <v>não</v>
      </c>
      <c r="BK13" s="141" t="str">
        <f t="shared" si="2"/>
        <v>não</v>
      </c>
      <c r="BL13" s="141" t="str">
        <f t="shared" si="2"/>
        <v>não</v>
      </c>
      <c r="BM13" s="141" t="str">
        <f t="shared" si="2"/>
        <v>não</v>
      </c>
      <c r="BN13" s="141" t="str">
        <f t="shared" si="2"/>
        <v>sim</v>
      </c>
      <c r="BO13" s="141" t="str">
        <f t="shared" si="2"/>
        <v>não</v>
      </c>
    </row>
    <row r="14" spans="1:145" s="186" customFormat="1" ht="19.5" thickBot="1" x14ac:dyDescent="0.3">
      <c r="A14" s="437" t="s">
        <v>1769</v>
      </c>
      <c r="B14" s="182">
        <f t="shared" si="0"/>
        <v>1720.6200272754024</v>
      </c>
      <c r="C14" s="182">
        <f>Z88/30</f>
        <v>0</v>
      </c>
      <c r="D14" s="182">
        <f>R99/30</f>
        <v>1720.6200272754024</v>
      </c>
      <c r="E14" s="183"/>
      <c r="F14" s="322"/>
      <c r="G14" s="328"/>
      <c r="H14" s="170"/>
      <c r="I14" s="184"/>
      <c r="J14" s="185"/>
      <c r="K14" s="146">
        <v>1</v>
      </c>
      <c r="L14" s="186" t="s">
        <v>1651</v>
      </c>
      <c r="O14" s="187"/>
      <c r="P14" s="187"/>
      <c r="U14" s="186" t="s">
        <v>1651</v>
      </c>
      <c r="AB14" s="186" t="s">
        <v>1651</v>
      </c>
      <c r="AQ14" s="186" t="s">
        <v>1651</v>
      </c>
      <c r="BD14" s="186" t="s">
        <v>1651</v>
      </c>
      <c r="BF14" s="186" t="s">
        <v>22</v>
      </c>
      <c r="BQ14" s="186" t="s">
        <v>1651</v>
      </c>
      <c r="CC14" s="146"/>
      <c r="CD14" s="188" t="s">
        <v>1567</v>
      </c>
      <c r="CE14" s="146"/>
      <c r="CF14" s="146"/>
      <c r="CG14" s="146"/>
      <c r="CH14" s="146"/>
      <c r="CI14" s="146"/>
      <c r="CJ14" s="146"/>
      <c r="CK14" s="146"/>
      <c r="CL14" s="146" t="s">
        <v>11</v>
      </c>
      <c r="CM14" s="146"/>
      <c r="CN14" s="146"/>
      <c r="CO14" s="146"/>
      <c r="CP14" s="186" t="s">
        <v>1651</v>
      </c>
      <c r="DC14" s="302" t="s">
        <v>1651</v>
      </c>
      <c r="DD14" s="302"/>
      <c r="DE14" s="302"/>
      <c r="DF14" s="302"/>
      <c r="DG14" s="302"/>
      <c r="DH14" s="302"/>
      <c r="DI14" s="302"/>
      <c r="DJ14" s="302"/>
      <c r="DK14" s="302"/>
      <c r="DL14" s="302"/>
      <c r="DM14" s="302"/>
      <c r="DN14" s="302"/>
      <c r="DU14" s="288" t="s">
        <v>1651</v>
      </c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</row>
    <row r="15" spans="1:145" ht="15.75" thickBot="1" x14ac:dyDescent="0.3">
      <c r="A15" s="455" t="s">
        <v>1768</v>
      </c>
      <c r="B15" s="190">
        <f t="shared" si="0"/>
        <v>260695.85150217533</v>
      </c>
      <c r="C15" s="190">
        <f>Z106/30</f>
        <v>26779.211550362335</v>
      </c>
      <c r="D15" s="190">
        <f>R117/30</f>
        <v>233916.63995181301</v>
      </c>
      <c r="E15" s="191"/>
      <c r="F15" s="323"/>
      <c r="G15" s="329"/>
      <c r="H15" s="193"/>
      <c r="I15" s="192"/>
      <c r="J15" s="194"/>
      <c r="L15" s="161" t="s">
        <v>1786</v>
      </c>
      <c r="M15" s="161"/>
      <c r="N15" s="161"/>
      <c r="O15" s="161"/>
      <c r="P15" s="161"/>
      <c r="Q15" s="161"/>
      <c r="R15" s="161"/>
      <c r="U15" s="156" t="s">
        <v>1647</v>
      </c>
      <c r="V15" s="157" t="s">
        <v>1649</v>
      </c>
      <c r="W15" s="157" t="s">
        <v>1643</v>
      </c>
      <c r="X15" s="157" t="s">
        <v>1644</v>
      </c>
      <c r="Y15" s="157" t="s">
        <v>1645</v>
      </c>
      <c r="Z15" s="158" t="s">
        <v>1648</v>
      </c>
      <c r="AN15" s="173">
        <f>AN27+AN44+AN61+AN79+AN97+AN115</f>
        <v>181242.98983586725</v>
      </c>
      <c r="AQ15" s="161"/>
      <c r="AR15" s="161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D15" s="161" t="s">
        <v>401</v>
      </c>
      <c r="BE15" s="154" t="s">
        <v>21</v>
      </c>
      <c r="BF15" s="195">
        <f t="shared" ref="BF15:BO15" si="3">SUMIF(BF18:BF27,"&lt;0")*CF$16</f>
        <v>0</v>
      </c>
      <c r="BG15" s="195">
        <f t="shared" si="3"/>
        <v>0</v>
      </c>
      <c r="BH15" s="195">
        <f t="shared" si="3"/>
        <v>-29899.805776697125</v>
      </c>
      <c r="BI15" s="195">
        <f t="shared" si="3"/>
        <v>0</v>
      </c>
      <c r="BJ15" s="195">
        <f t="shared" si="3"/>
        <v>0</v>
      </c>
      <c r="BK15" s="195">
        <f t="shared" si="3"/>
        <v>0</v>
      </c>
      <c r="BL15" s="195">
        <f t="shared" si="3"/>
        <v>0</v>
      </c>
      <c r="BM15" s="195">
        <f t="shared" si="3"/>
        <v>0</v>
      </c>
      <c r="BN15" s="195">
        <f t="shared" si="3"/>
        <v>0</v>
      </c>
      <c r="BO15" s="195">
        <f t="shared" si="3"/>
        <v>0</v>
      </c>
      <c r="CB15" s="173">
        <f>CB27+CB44+CB61+CB79+CB97+CB115</f>
        <v>363924.20963463711</v>
      </c>
      <c r="CD15" s="156" t="s">
        <v>1581</v>
      </c>
      <c r="CE15" s="157" t="s">
        <v>5930</v>
      </c>
      <c r="CF15" s="157" t="s">
        <v>5931</v>
      </c>
      <c r="CG15" s="157" t="s">
        <v>5932</v>
      </c>
      <c r="CH15" s="157" t="s">
        <v>5933</v>
      </c>
      <c r="CI15" s="157" t="s">
        <v>5934</v>
      </c>
      <c r="CJ15" s="157" t="s">
        <v>5935</v>
      </c>
      <c r="CK15" s="157" t="s">
        <v>1562</v>
      </c>
      <c r="CL15" s="157" t="s">
        <v>5936</v>
      </c>
      <c r="CM15" s="157" t="s">
        <v>1563</v>
      </c>
      <c r="CN15" s="158" t="s">
        <v>5937</v>
      </c>
    </row>
    <row r="16" spans="1:145" ht="18" thickBot="1" x14ac:dyDescent="0.3">
      <c r="B16" s="152">
        <f>SUM(B10:B15)</f>
        <v>2050014.878783599</v>
      </c>
      <c r="C16" s="152">
        <f>SUM(C10:C15)</f>
        <v>91768.791062937031</v>
      </c>
      <c r="D16" s="152">
        <f>SUM(D10:D15)</f>
        <v>1958246.0877206619</v>
      </c>
      <c r="F16" s="323">
        <f>B16/D27</f>
        <v>8.2551865915570649E-3</v>
      </c>
      <c r="G16" s="329">
        <f>F16*D37</f>
        <v>6.4804777446324938E-3</v>
      </c>
      <c r="H16" s="196">
        <f>G16*1000</f>
        <v>6.4804777446324939</v>
      </c>
      <c r="I16" s="197"/>
      <c r="J16" s="198" t="s">
        <v>413</v>
      </c>
      <c r="L16" s="161"/>
      <c r="M16" s="161"/>
      <c r="N16" s="161" t="s">
        <v>1597</v>
      </c>
      <c r="O16" s="161" t="s">
        <v>1624</v>
      </c>
      <c r="P16" s="161" t="s">
        <v>1565</v>
      </c>
      <c r="Q16" s="199" t="s">
        <v>1625</v>
      </c>
      <c r="R16" s="161" t="s">
        <v>1648</v>
      </c>
      <c r="U16" s="167" t="s">
        <v>940</v>
      </c>
      <c r="V16" s="155">
        <f>SUM(DP18:DP22)+DP25</f>
        <v>163044.44442741337</v>
      </c>
      <c r="W16" s="155">
        <f>DP23+DP24</f>
        <v>2987.7502022753274</v>
      </c>
      <c r="X16" s="155">
        <f>DP26</f>
        <v>29611.805370311264</v>
      </c>
      <c r="Y16" s="155">
        <f>DP27</f>
        <v>0</v>
      </c>
      <c r="Z16" s="171" t="s">
        <v>1566</v>
      </c>
      <c r="AB16" s="161" t="s">
        <v>940</v>
      </c>
      <c r="AC16" s="161" t="s">
        <v>5930</v>
      </c>
      <c r="AD16" s="161" t="s">
        <v>5931</v>
      </c>
      <c r="AE16" s="161" t="s">
        <v>5932</v>
      </c>
      <c r="AF16" s="161" t="s">
        <v>5933</v>
      </c>
      <c r="AG16" s="161" t="s">
        <v>5934</v>
      </c>
      <c r="AH16" s="161" t="s">
        <v>5935</v>
      </c>
      <c r="AI16" s="161" t="s">
        <v>1562</v>
      </c>
      <c r="AJ16" s="161" t="s">
        <v>5936</v>
      </c>
      <c r="AK16" s="161" t="s">
        <v>1563</v>
      </c>
      <c r="AL16" s="161" t="s">
        <v>5937</v>
      </c>
      <c r="AM16" s="161" t="s">
        <v>5938</v>
      </c>
      <c r="AQ16" s="161" t="s">
        <v>940</v>
      </c>
      <c r="AR16" s="161" t="s">
        <v>5930</v>
      </c>
      <c r="AS16" s="161" t="s">
        <v>5931</v>
      </c>
      <c r="AT16" s="161" t="s">
        <v>5932</v>
      </c>
      <c r="AU16" s="161" t="s">
        <v>5933</v>
      </c>
      <c r="AV16" s="161" t="s">
        <v>5934</v>
      </c>
      <c r="AW16" s="161" t="s">
        <v>5935</v>
      </c>
      <c r="AX16" s="161" t="s">
        <v>1562</v>
      </c>
      <c r="AY16" s="161" t="s">
        <v>5936</v>
      </c>
      <c r="AZ16" s="161" t="s">
        <v>1563</v>
      </c>
      <c r="BA16" s="161" t="s">
        <v>5937</v>
      </c>
      <c r="BB16" s="161" t="s">
        <v>5938</v>
      </c>
      <c r="BD16" s="161" t="s">
        <v>940</v>
      </c>
      <c r="BE16" s="161" t="s">
        <v>5930</v>
      </c>
      <c r="BF16" s="161" t="s">
        <v>5931</v>
      </c>
      <c r="BG16" s="161" t="s">
        <v>5932</v>
      </c>
      <c r="BH16" s="161" t="s">
        <v>5933</v>
      </c>
      <c r="BI16" s="161" t="s">
        <v>5934</v>
      </c>
      <c r="BJ16" s="161" t="s">
        <v>5935</v>
      </c>
      <c r="BK16" s="161" t="s">
        <v>1562</v>
      </c>
      <c r="BL16" s="161" t="s">
        <v>5936</v>
      </c>
      <c r="BM16" s="161" t="s">
        <v>1563</v>
      </c>
      <c r="BN16" s="161" t="s">
        <v>5937</v>
      </c>
      <c r="BO16" s="161" t="s">
        <v>5938</v>
      </c>
      <c r="BR16" s="141" t="s">
        <v>5930</v>
      </c>
      <c r="BS16" s="141" t="s">
        <v>5931</v>
      </c>
      <c r="BT16" s="141" t="s">
        <v>5932</v>
      </c>
      <c r="BU16" s="141" t="s">
        <v>5933</v>
      </c>
      <c r="BV16" s="141" t="s">
        <v>5934</v>
      </c>
      <c r="BW16" s="141" t="s">
        <v>5935</v>
      </c>
      <c r="BX16" s="141" t="s">
        <v>1562</v>
      </c>
      <c r="BY16" s="141" t="s">
        <v>5936</v>
      </c>
      <c r="BZ16" s="141" t="s">
        <v>1563</v>
      </c>
      <c r="CA16" s="141" t="s">
        <v>5937</v>
      </c>
      <c r="CB16" s="141" t="s">
        <v>5938</v>
      </c>
      <c r="CD16" s="162" t="s">
        <v>1651</v>
      </c>
      <c r="CE16" s="200">
        <f>Produtividade_temporária!B20</f>
        <v>82.273116554366169</v>
      </c>
      <c r="CF16" s="201">
        <f>Produtividade_temporária!C20+0.5</f>
        <v>3.0073191065652489</v>
      </c>
      <c r="CG16" s="201">
        <f>Produtividade_temporária!D20</f>
        <v>7.1561941607138246</v>
      </c>
      <c r="CH16" s="201">
        <f>Produtividade_temporária!E20</f>
        <v>2.5674019607843137</v>
      </c>
      <c r="CI16" s="201">
        <f>Produtividade_temporária!F20</f>
        <v>6.7371706544720205</v>
      </c>
      <c r="CJ16" s="201">
        <f>Produtividade_temporária!G20</f>
        <v>2.4032410299435054</v>
      </c>
      <c r="CK16" s="202">
        <f>'Prod. Flor_Plant'!$J$4</f>
        <v>40.1</v>
      </c>
      <c r="CL16" s="203">
        <f>CL27*CL6</f>
        <v>1.4987171659445704</v>
      </c>
      <c r="CM16" s="203">
        <f>CM27*CM6</f>
        <v>1.2317460368205921</v>
      </c>
      <c r="CN16" s="204">
        <f>'Prod. Pecuária'!H73</f>
        <v>6.6457949508408692E-2</v>
      </c>
      <c r="CQ16" s="141" t="s">
        <v>5930</v>
      </c>
      <c r="CR16" s="141" t="s">
        <v>5931</v>
      </c>
      <c r="CS16" s="141" t="s">
        <v>5932</v>
      </c>
      <c r="CT16" s="141" t="s">
        <v>5933</v>
      </c>
      <c r="CU16" s="141" t="s">
        <v>5934</v>
      </c>
      <c r="CV16" s="141" t="s">
        <v>5935</v>
      </c>
      <c r="CW16" s="141" t="s">
        <v>1562</v>
      </c>
      <c r="CX16" s="141" t="s">
        <v>5936</v>
      </c>
      <c r="CY16" s="141" t="s">
        <v>1563</v>
      </c>
      <c r="CZ16" s="141" t="s">
        <v>5937</v>
      </c>
      <c r="DA16" s="141" t="s">
        <v>5938</v>
      </c>
      <c r="DC16" s="303"/>
      <c r="DD16" s="304" t="s">
        <v>5930</v>
      </c>
      <c r="DE16" s="304" t="s">
        <v>5931</v>
      </c>
      <c r="DF16" s="304" t="s">
        <v>5932</v>
      </c>
      <c r="DG16" s="304" t="s">
        <v>5933</v>
      </c>
      <c r="DH16" s="304" t="s">
        <v>5934</v>
      </c>
      <c r="DI16" s="304" t="s">
        <v>26</v>
      </c>
      <c r="DJ16" s="304" t="s">
        <v>1562</v>
      </c>
      <c r="DK16" s="304" t="s">
        <v>5936</v>
      </c>
      <c r="DL16" s="304" t="s">
        <v>1564</v>
      </c>
      <c r="DM16" s="304" t="s">
        <v>5937</v>
      </c>
      <c r="DN16" s="305" t="s">
        <v>5938</v>
      </c>
      <c r="DO16" s="161"/>
      <c r="DP16" s="205" t="s">
        <v>352</v>
      </c>
      <c r="DR16" s="205" t="s">
        <v>354</v>
      </c>
      <c r="DS16" s="205"/>
      <c r="DT16" s="205"/>
      <c r="DU16" s="289"/>
      <c r="DV16" s="290" t="s">
        <v>5930</v>
      </c>
      <c r="DW16" s="290" t="s">
        <v>5931</v>
      </c>
      <c r="DX16" s="290" t="s">
        <v>5932</v>
      </c>
      <c r="DY16" s="290" t="s">
        <v>5933</v>
      </c>
      <c r="DZ16" s="290" t="s">
        <v>5934</v>
      </c>
      <c r="EA16" s="290" t="s">
        <v>26</v>
      </c>
      <c r="EB16" s="290" t="s">
        <v>1562</v>
      </c>
      <c r="EC16" s="290" t="s">
        <v>5936</v>
      </c>
      <c r="ED16" s="290" t="s">
        <v>1564</v>
      </c>
      <c r="EE16" s="290" t="s">
        <v>5937</v>
      </c>
      <c r="EF16" s="291" t="s">
        <v>5938</v>
      </c>
      <c r="EO16" s="141" t="s">
        <v>338</v>
      </c>
    </row>
    <row r="17" spans="1:145" x14ac:dyDescent="0.25">
      <c r="E17" s="173">
        <f>D16/G16</f>
        <v>302176192.07821435</v>
      </c>
      <c r="H17" s="462" t="s">
        <v>40</v>
      </c>
      <c r="L17" s="161"/>
      <c r="M17" s="161" t="s">
        <v>371</v>
      </c>
      <c r="N17" s="168">
        <v>0</v>
      </c>
      <c r="O17" s="168">
        <f>SUM(AD23:AH23)+SUM(AD24:AH24)+SUM(AK23:AK24)</f>
        <v>12516.489866179294</v>
      </c>
      <c r="P17" s="168">
        <f>SUM(AE26:AI26)+SUM(AK26)</f>
        <v>7457.5452151034706</v>
      </c>
      <c r="Q17" s="168">
        <f>SUM(AD27:AH27)+SUM(AK27)</f>
        <v>1588.0494476442534</v>
      </c>
      <c r="R17" s="168"/>
      <c r="U17" s="167" t="s">
        <v>1646</v>
      </c>
      <c r="V17" s="161">
        <f>'Fatores de emissao'!AF3</f>
        <v>0</v>
      </c>
      <c r="W17" s="161">
        <f>'Fatores de emissao'!AG3</f>
        <v>0</v>
      </c>
      <c r="X17" s="155">
        <v>0</v>
      </c>
      <c r="Y17" s="155">
        <f>'Fatores de emissao'!AI3</f>
        <v>235.34487777777773</v>
      </c>
      <c r="Z17" s="171" t="s">
        <v>1566</v>
      </c>
      <c r="AB17" s="155" t="s">
        <v>5930</v>
      </c>
      <c r="AC17" s="161" t="s">
        <v>1566</v>
      </c>
      <c r="AD17" s="161" t="s">
        <v>1566</v>
      </c>
      <c r="AE17" s="161" t="s">
        <v>1566</v>
      </c>
      <c r="AF17" s="161" t="s">
        <v>1566</v>
      </c>
      <c r="AG17" s="161" t="s">
        <v>1566</v>
      </c>
      <c r="AH17" s="161" t="s">
        <v>1566</v>
      </c>
      <c r="AI17" s="161" t="s">
        <v>1566</v>
      </c>
      <c r="AJ17" s="161" t="s">
        <v>1566</v>
      </c>
      <c r="AK17" s="161" t="s">
        <v>1566</v>
      </c>
      <c r="AL17" s="161" t="s">
        <v>1566</v>
      </c>
      <c r="AM17" s="161" t="s">
        <v>1566</v>
      </c>
      <c r="AQ17" s="155" t="s">
        <v>5930</v>
      </c>
      <c r="AR17" s="161" t="s">
        <v>1566</v>
      </c>
      <c r="AS17" s="161" t="s">
        <v>1566</v>
      </c>
      <c r="AT17" s="161" t="s">
        <v>1566</v>
      </c>
      <c r="AU17" s="161" t="s">
        <v>1566</v>
      </c>
      <c r="AV17" s="161" t="s">
        <v>1566</v>
      </c>
      <c r="AW17" s="161" t="s">
        <v>1566</v>
      </c>
      <c r="AX17" s="161" t="s">
        <v>1566</v>
      </c>
      <c r="AY17" s="161" t="s">
        <v>1566</v>
      </c>
      <c r="AZ17" s="161" t="s">
        <v>1566</v>
      </c>
      <c r="BA17" s="161" t="s">
        <v>1566</v>
      </c>
      <c r="BB17" s="161" t="s">
        <v>1566</v>
      </c>
      <c r="BD17" s="155" t="s">
        <v>5930</v>
      </c>
      <c r="BE17" s="161" t="s">
        <v>1566</v>
      </c>
      <c r="BF17" s="161" t="s">
        <v>1566</v>
      </c>
      <c r="BG17" s="161" t="s">
        <v>1566</v>
      </c>
      <c r="BH17" s="161" t="s">
        <v>1566</v>
      </c>
      <c r="BI17" s="161" t="s">
        <v>1566</v>
      </c>
      <c r="BJ17" s="161" t="s">
        <v>1566</v>
      </c>
      <c r="BK17" s="161" t="s">
        <v>1566</v>
      </c>
      <c r="BL17" s="161" t="s">
        <v>1566</v>
      </c>
      <c r="BM17" s="161" t="s">
        <v>1566</v>
      </c>
      <c r="BN17" s="161" t="s">
        <v>1566</v>
      </c>
      <c r="BO17" s="161" t="s">
        <v>1566</v>
      </c>
      <c r="BQ17" s="207" t="s">
        <v>5930</v>
      </c>
      <c r="BR17" s="141" t="s">
        <v>1568</v>
      </c>
      <c r="BS17" s="141" t="s">
        <v>1568</v>
      </c>
      <c r="BT17" s="141" t="s">
        <v>1568</v>
      </c>
      <c r="BU17" s="141" t="s">
        <v>1568</v>
      </c>
      <c r="BV17" s="141" t="s">
        <v>1568</v>
      </c>
      <c r="BW17" s="141" t="s">
        <v>1568</v>
      </c>
      <c r="BX17" s="141" t="s">
        <v>1568</v>
      </c>
      <c r="BY17" s="141" t="s">
        <v>1568</v>
      </c>
      <c r="BZ17" s="141" t="s">
        <v>1568</v>
      </c>
      <c r="CA17" s="141" t="s">
        <v>1568</v>
      </c>
      <c r="CB17" s="141" t="s">
        <v>1568</v>
      </c>
      <c r="CD17" s="162" t="s">
        <v>1652</v>
      </c>
      <c r="CE17" s="200">
        <f>Produtividade_temporária!B21</f>
        <v>83.041488957584747</v>
      </c>
      <c r="CF17" s="201">
        <f>Produtividade_temporária!C21</f>
        <v>2.8731380796281099</v>
      </c>
      <c r="CG17" s="201">
        <f>Produtividade_temporária!D21</f>
        <v>5.5908465536111738</v>
      </c>
      <c r="CH17" s="201">
        <f>Produtividade_temporária!E21</f>
        <v>3.5119737972508589</v>
      </c>
      <c r="CI17" s="201">
        <f>Produtividade_temporária!F21</f>
        <v>2.5330618368877933</v>
      </c>
      <c r="CJ17" s="201">
        <f>Produtividade_temporária!G21</f>
        <v>3.2493508009220085</v>
      </c>
      <c r="CK17" s="202">
        <f>'Prod. Flor_Plant'!$J$4</f>
        <v>40.1</v>
      </c>
      <c r="CL17" s="203">
        <f>CL28*CL7</f>
        <v>1.2553368578778275</v>
      </c>
      <c r="CM17" s="203">
        <f>CM28*CM7</f>
        <v>2.3934062569257084</v>
      </c>
      <c r="CN17" s="204">
        <f>'Prod. Pecuária'!H74</f>
        <v>9.3046556623660071E-2</v>
      </c>
      <c r="CP17" s="207" t="s">
        <v>5930</v>
      </c>
      <c r="CQ17" s="208" t="s">
        <v>1566</v>
      </c>
      <c r="CR17" s="208" t="s">
        <v>1566</v>
      </c>
      <c r="CS17" s="208" t="s">
        <v>1566</v>
      </c>
      <c r="CT17" s="208" t="s">
        <v>1566</v>
      </c>
      <c r="CU17" s="208" t="s">
        <v>1566</v>
      </c>
      <c r="CV17" s="208" t="s">
        <v>1566</v>
      </c>
      <c r="CW17" s="208" t="s">
        <v>1566</v>
      </c>
      <c r="CX17" s="208" t="s">
        <v>1566</v>
      </c>
      <c r="CY17" s="208" t="s">
        <v>1566</v>
      </c>
      <c r="CZ17" s="208" t="s">
        <v>1566</v>
      </c>
      <c r="DA17" s="208" t="s">
        <v>1566</v>
      </c>
      <c r="DB17" s="209"/>
      <c r="DC17" s="306" t="s">
        <v>5930</v>
      </c>
      <c r="DD17" s="278">
        <v>1</v>
      </c>
      <c r="DE17" s="279">
        <v>2.7141062712763698E-3</v>
      </c>
      <c r="DF17" s="279">
        <v>9.3349835018723664E-3</v>
      </c>
      <c r="DG17" s="279">
        <v>0.6156744237247419</v>
      </c>
      <c r="DH17" s="279">
        <v>1.5176362251618381E-3</v>
      </c>
      <c r="DI17" s="279">
        <v>3.9215206776378747E-4</v>
      </c>
      <c r="DJ17" s="279">
        <v>9.3599916028096371E-4</v>
      </c>
      <c r="DK17" s="279">
        <v>2.4615510725612094E-3</v>
      </c>
      <c r="DL17" s="279">
        <v>3.3684722997740935E-3</v>
      </c>
      <c r="DM17" s="279">
        <v>1.7716723730081759E-2</v>
      </c>
      <c r="DN17" s="280">
        <v>0</v>
      </c>
      <c r="DO17" s="155"/>
      <c r="DP17" s="173">
        <f t="shared" ref="DP17:DP27" si="4">IF(DV17-DR17&lt;0,0,DV17-DR17)</f>
        <v>0</v>
      </c>
      <c r="DR17" s="173">
        <f t="array" ref="DR17:DR27">TRANSPOSE(DV17:EF17)</f>
        <v>210529</v>
      </c>
      <c r="DS17" s="173"/>
      <c r="DT17" s="173"/>
      <c r="DU17" s="292" t="s">
        <v>5930</v>
      </c>
      <c r="DV17" s="275">
        <v>210529</v>
      </c>
      <c r="DW17" s="267">
        <v>322.9542193254465</v>
      </c>
      <c r="DX17" s="267">
        <v>3528.1850194831668</v>
      </c>
      <c r="DY17" s="267">
        <v>328.15446784528746</v>
      </c>
      <c r="DZ17" s="267">
        <v>94.797629168509062</v>
      </c>
      <c r="EA17" s="267">
        <v>9.8402718363967185</v>
      </c>
      <c r="EB17" s="267">
        <v>323.75794977851115</v>
      </c>
      <c r="EC17" s="267">
        <v>91.52293042889832</v>
      </c>
      <c r="ED17" s="267">
        <v>102.27355596574102</v>
      </c>
      <c r="EE17" s="267">
        <v>10083.513956168044</v>
      </c>
      <c r="EF17" s="269">
        <v>0</v>
      </c>
      <c r="EO17" s="141" t="s">
        <v>339</v>
      </c>
    </row>
    <row r="18" spans="1:145" ht="15.75" thickBot="1" x14ac:dyDescent="0.3">
      <c r="L18" s="161"/>
      <c r="M18" s="161" t="s">
        <v>372</v>
      </c>
      <c r="N18" s="168"/>
      <c r="O18" s="168"/>
      <c r="P18" s="168"/>
      <c r="Q18" s="168">
        <f>'Fatores de emissao'!AN3</f>
        <v>406.63773504062215</v>
      </c>
      <c r="R18" s="168"/>
      <c r="U18" s="189" t="s">
        <v>1650</v>
      </c>
      <c r="V18" s="191">
        <f>V17*V16</f>
        <v>0</v>
      </c>
      <c r="W18" s="191">
        <f>W17*W16</f>
        <v>0</v>
      </c>
      <c r="X18" s="191">
        <f>X17*X16</f>
        <v>0</v>
      </c>
      <c r="Y18" s="191">
        <f>Y17*Y16</f>
        <v>0</v>
      </c>
      <c r="Z18" s="194">
        <f>SUM(V18:Y18)</f>
        <v>0</v>
      </c>
      <c r="AB18" s="155" t="s">
        <v>5931</v>
      </c>
      <c r="AC18" s="161" t="s">
        <v>1566</v>
      </c>
      <c r="AE18" s="168">
        <f t="shared" ref="AE18:AL18" si="5">IF(BG18&gt;0,BT18,DX18)</f>
        <v>1657.6899272469625</v>
      </c>
      <c r="AF18" s="168">
        <f t="shared" si="5"/>
        <v>105.05872374796552</v>
      </c>
      <c r="AG18" s="168">
        <f t="shared" si="5"/>
        <v>1237.1956795625222</v>
      </c>
      <c r="AH18" s="168">
        <f t="shared" si="5"/>
        <v>221.5760809847491</v>
      </c>
      <c r="AI18" s="168">
        <f t="shared" si="5"/>
        <v>126.01458335712945</v>
      </c>
      <c r="AJ18" s="168">
        <f t="shared" si="5"/>
        <v>150.96332567910346</v>
      </c>
      <c r="AK18" s="168">
        <f t="shared" si="5"/>
        <v>8920.7766462048876</v>
      </c>
      <c r="AL18" s="168">
        <f t="shared" si="5"/>
        <v>11888.573504688695</v>
      </c>
      <c r="AM18" s="161"/>
      <c r="AQ18" s="155" t="s">
        <v>5931</v>
      </c>
      <c r="AR18" s="161" t="s">
        <v>1566</v>
      </c>
      <c r="AT18" s="206">
        <f t="shared" ref="AT18:BA18" si="6">(AT$6*BG$10/CG$16)*DF18</f>
        <v>0</v>
      </c>
      <c r="AU18" s="206">
        <f t="shared" si="6"/>
        <v>0</v>
      </c>
      <c r="AV18" s="206">
        <f t="shared" si="6"/>
        <v>11996.38781590174</v>
      </c>
      <c r="AW18" s="206">
        <f t="shared" si="6"/>
        <v>0</v>
      </c>
      <c r="AX18" s="206">
        <f t="shared" si="6"/>
        <v>0</v>
      </c>
      <c r="AY18" s="206">
        <f t="shared" si="6"/>
        <v>0</v>
      </c>
      <c r="AZ18" s="206">
        <f t="shared" si="6"/>
        <v>0</v>
      </c>
      <c r="BA18" s="155">
        <f t="shared" si="6"/>
        <v>6625.7506713627054</v>
      </c>
      <c r="BB18" s="161">
        <v>0</v>
      </c>
      <c r="BD18" s="155" t="s">
        <v>5931</v>
      </c>
      <c r="BE18" s="161" t="s">
        <v>1566</v>
      </c>
      <c r="BF18" s="212"/>
      <c r="BG18" s="212">
        <f t="shared" ref="BG18:BO18" si="7">DX18-BT18</f>
        <v>202855.07034558459</v>
      </c>
      <c r="BH18" s="212">
        <f t="shared" si="7"/>
        <v>-5972.8295787284733</v>
      </c>
      <c r="BI18" s="212">
        <f t="shared" si="7"/>
        <v>36685.145428768446</v>
      </c>
      <c r="BJ18" s="212">
        <f t="shared" si="7"/>
        <v>2726.2561385720555</v>
      </c>
      <c r="BK18" s="212">
        <f t="shared" si="7"/>
        <v>39191.210021166989</v>
      </c>
      <c r="BL18" s="212">
        <f t="shared" si="7"/>
        <v>4569.8649811276564</v>
      </c>
      <c r="BM18" s="212">
        <f t="shared" si="7"/>
        <v>7119.6148021146473</v>
      </c>
      <c r="BN18" s="212">
        <f t="shared" si="7"/>
        <v>233699.03290516883</v>
      </c>
      <c r="BO18" s="212">
        <f t="shared" si="7"/>
        <v>0</v>
      </c>
      <c r="BQ18" s="207" t="s">
        <v>5931</v>
      </c>
      <c r="BR18" s="141" t="s">
        <v>1568</v>
      </c>
      <c r="BS18" s="213"/>
      <c r="BT18" s="213">
        <f t="shared" ref="BT18:BT27" si="8">$DP$19*CS18/CG$6</f>
        <v>1657.6899272469625</v>
      </c>
      <c r="BU18" s="213">
        <f t="shared" ref="BU18:BU27" si="9">$DP$20*CT18/CH$6</f>
        <v>6077.8883024764391</v>
      </c>
      <c r="BV18" s="213">
        <f t="shared" ref="BV18:BV27" si="10">$DP$21*CU18/CI$6</f>
        <v>1237.1956795625222</v>
      </c>
      <c r="BW18" s="213">
        <f t="shared" ref="BW18:BW27" si="11">$DP$22*CV18/CJ$6</f>
        <v>221.5760809847491</v>
      </c>
      <c r="BX18" s="213">
        <f t="shared" ref="BX18:BX27" si="12">$DP$23*CW18/CK$6</f>
        <v>126.01458335712945</v>
      </c>
      <c r="BY18" s="213">
        <f t="shared" ref="BY18:BY27" si="13">$DP$24*CX18/CL$6</f>
        <v>150.96332567910346</v>
      </c>
      <c r="BZ18" s="213">
        <f t="shared" ref="BZ18:BZ27" si="14">$DP$25*CY18/CM$6</f>
        <v>8920.7766462048876</v>
      </c>
      <c r="CA18" s="213">
        <f t="shared" ref="CA18:CA27" si="15">$DP$26*CZ18/CN$6</f>
        <v>11888.573504688695</v>
      </c>
      <c r="CB18" s="211"/>
      <c r="CD18" s="162" t="s">
        <v>1767</v>
      </c>
      <c r="CE18" s="200">
        <f>Produtividade_temporária!B22</f>
        <v>79.805983005233188</v>
      </c>
      <c r="CF18" s="201">
        <f>Produtividade_temporária!C22</f>
        <v>2.9981127272699597</v>
      </c>
      <c r="CG18" s="201">
        <f>Produtividade_temporária!D22</f>
        <v>15.945840586475468</v>
      </c>
      <c r="CH18" s="201">
        <f>Produtividade_temporária!E22</f>
        <v>3.9506477070638808</v>
      </c>
      <c r="CI18" s="201">
        <f>Produtividade_temporária!F22</f>
        <v>2.9516119818384978</v>
      </c>
      <c r="CJ18" s="201">
        <f>Produtividade_temporária!G22</f>
        <v>6.3417156286721506</v>
      </c>
      <c r="CK18" s="202">
        <f>'Prod. Flor_Plant'!$J$4</f>
        <v>40.1</v>
      </c>
      <c r="CL18" s="203">
        <f t="shared" ref="CL18:CM21" si="16">CL29*CL8</f>
        <v>0.98243452648673124</v>
      </c>
      <c r="CM18" s="203">
        <f t="shared" si="16"/>
        <v>1.0971278412191339</v>
      </c>
      <c r="CN18" s="204">
        <f>'Prod. Pecuária'!H75</f>
        <v>6.9265601464369456E-2</v>
      </c>
      <c r="CP18" s="207" t="s">
        <v>5931</v>
      </c>
      <c r="CQ18" s="208" t="s">
        <v>1566</v>
      </c>
      <c r="CR18" s="210">
        <v>1</v>
      </c>
      <c r="CS18" s="211">
        <f>DF18/(SUM(DF$20:DF$27)+SUM(DF$18:DF$18))</f>
        <v>0.54620514477245163</v>
      </c>
      <c r="CT18" s="211">
        <f>DG18/(SUM(DG$21:DG$27)+SUM(DG$18:DG$19))</f>
        <v>0.51286802617993354</v>
      </c>
      <c r="CU18" s="211">
        <f>DH18/(SUM(DH$22:DH$27)+SUM(DH$18:DH$20))</f>
        <v>0.60802991968462783</v>
      </c>
      <c r="CV18" s="211">
        <f>DI18/(SUM(DI$23:DI$27)+SUM(DI$18:DI$21))</f>
        <v>0.11752236366963575</v>
      </c>
      <c r="CW18" s="211">
        <f>DJ18/(SUM(DJ$24:DJ$27)+SUM(DJ$18:DJ$22))</f>
        <v>0.11377440187113402</v>
      </c>
      <c r="CX18" s="211">
        <f>DK18/(SUM(DK$25:DK$27)+SUM(DK$18:DK$23))</f>
        <v>0.1272821479243722</v>
      </c>
      <c r="CY18" s="211">
        <f>DL18/(SUM(DL$26:DL$27)+SUM(DL$18:DL$24))</f>
        <v>0.53009043151749691</v>
      </c>
      <c r="CZ18" s="211">
        <f>DM18/(SUM(DM$27)+SUM(DM$18:DM$25))</f>
        <v>0.43927977218747649</v>
      </c>
      <c r="DA18" s="211"/>
      <c r="DB18" s="211"/>
      <c r="DC18" s="307" t="s">
        <v>5931</v>
      </c>
      <c r="DD18" s="279">
        <v>0.52057890792254125</v>
      </c>
      <c r="DE18" s="278">
        <v>1</v>
      </c>
      <c r="DF18" s="279">
        <v>0.54110632875736286</v>
      </c>
      <c r="DG18" s="279">
        <v>0.19710829971475707</v>
      </c>
      <c r="DH18" s="279">
        <v>0.60710715145253213</v>
      </c>
      <c r="DI18" s="279">
        <v>0.11747627703171422</v>
      </c>
      <c r="DJ18" s="279">
        <v>0.11366790912652121</v>
      </c>
      <c r="DK18" s="279">
        <v>0.12696883641663106</v>
      </c>
      <c r="DL18" s="279">
        <v>0.528304836582555</v>
      </c>
      <c r="DM18" s="279">
        <v>0.43149717382341779</v>
      </c>
      <c r="DN18" s="280">
        <v>0</v>
      </c>
      <c r="DO18" s="155"/>
      <c r="DP18" s="173">
        <f t="shared" si="4"/>
        <v>109274.00268669924</v>
      </c>
      <c r="DR18" s="173">
        <v>322.9542193254465</v>
      </c>
      <c r="DS18" s="173"/>
      <c r="DT18" s="173"/>
      <c r="DU18" s="293" t="s">
        <v>5931</v>
      </c>
      <c r="DV18" s="267">
        <v>109596.95690602469</v>
      </c>
      <c r="DW18" s="275">
        <v>118991</v>
      </c>
      <c r="DX18" s="267">
        <v>204512.76027283157</v>
      </c>
      <c r="DY18" s="267">
        <v>105.05872374796552</v>
      </c>
      <c r="DZ18" s="267">
        <v>37922.341108330969</v>
      </c>
      <c r="EA18" s="267">
        <v>2947.8322195568048</v>
      </c>
      <c r="EB18" s="267">
        <v>39317.224604524119</v>
      </c>
      <c r="EC18" s="267">
        <v>4720.8283068067594</v>
      </c>
      <c r="ED18" s="267">
        <v>16040.391448319535</v>
      </c>
      <c r="EE18" s="267">
        <v>245587.60640985752</v>
      </c>
      <c r="EF18" s="269">
        <v>0</v>
      </c>
      <c r="EO18" s="141" t="s">
        <v>340</v>
      </c>
    </row>
    <row r="19" spans="1:145" x14ac:dyDescent="0.25">
      <c r="B19" s="141" t="s">
        <v>1666</v>
      </c>
      <c r="L19" s="161"/>
      <c r="M19" s="161" t="s">
        <v>373</v>
      </c>
      <c r="N19" s="168">
        <f>N18*N17</f>
        <v>0</v>
      </c>
      <c r="O19" s="168">
        <f>O18*O17</f>
        <v>0</v>
      </c>
      <c r="P19" s="168">
        <f>P18*P17</f>
        <v>0</v>
      </c>
      <c r="Q19" s="168">
        <f>Q18*Q17</f>
        <v>645760.83052257029</v>
      </c>
      <c r="R19" s="168">
        <f>SUM(O19:Q19)</f>
        <v>645760.83052257029</v>
      </c>
      <c r="AB19" s="155" t="s">
        <v>5932</v>
      </c>
      <c r="AC19" s="161" t="s">
        <v>1566</v>
      </c>
      <c r="AD19" s="168">
        <f t="shared" ref="AD19:AD27" si="17">IF(BF19&gt;0,BS19,DW19)</f>
        <v>21162.482264802908</v>
      </c>
      <c r="AE19" s="168"/>
      <c r="AF19" s="168">
        <f t="shared" ref="AF19:AL19" si="18">IF(BH19&gt;0,BU19,DY19)</f>
        <v>0</v>
      </c>
      <c r="AG19" s="168">
        <f t="shared" si="18"/>
        <v>92.575863346578686</v>
      </c>
      <c r="AH19" s="168">
        <f t="shared" si="18"/>
        <v>391.33056972292383</v>
      </c>
      <c r="AI19" s="168">
        <f t="shared" si="18"/>
        <v>70.882240392566985</v>
      </c>
      <c r="AJ19" s="168">
        <f t="shared" si="18"/>
        <v>68.672342904211916</v>
      </c>
      <c r="AK19" s="168">
        <f t="shared" si="18"/>
        <v>501.92623464183356</v>
      </c>
      <c r="AL19" s="168">
        <f t="shared" si="18"/>
        <v>4933.8658989684191</v>
      </c>
      <c r="AM19" s="168">
        <f t="shared" ref="AM19:AM26" si="19">IF(BO19&gt;0,BO19,EF19)+BB19</f>
        <v>0</v>
      </c>
      <c r="AQ19" s="155" t="s">
        <v>5932</v>
      </c>
      <c r="AR19" s="161" t="s">
        <v>1566</v>
      </c>
      <c r="AS19" s="168">
        <f t="shared" ref="AS19:AS27" si="20">(AS$6*BF$10/CF$16)*DE19</f>
        <v>113039.09880011312</v>
      </c>
      <c r="AT19" s="206"/>
      <c r="AU19" s="206">
        <f t="shared" ref="AU19:BA19" si="21">(AU$6*BH$10/CH$16)*DG19</f>
        <v>0</v>
      </c>
      <c r="AV19" s="206">
        <f t="shared" si="21"/>
        <v>897.65586595823356</v>
      </c>
      <c r="AW19" s="206">
        <f t="shared" si="21"/>
        <v>0</v>
      </c>
      <c r="AX19" s="206">
        <f t="shared" si="21"/>
        <v>0</v>
      </c>
      <c r="AY19" s="206">
        <f t="shared" si="21"/>
        <v>0</v>
      </c>
      <c r="AZ19" s="206">
        <f t="shared" si="21"/>
        <v>0</v>
      </c>
      <c r="BA19" s="155">
        <f t="shared" si="21"/>
        <v>2749.7466604896572</v>
      </c>
      <c r="BB19" s="161">
        <v>0</v>
      </c>
      <c r="BC19" s="211"/>
      <c r="BD19" s="155" t="s">
        <v>5932</v>
      </c>
      <c r="BE19" s="161" t="s">
        <v>1566</v>
      </c>
      <c r="BF19" s="212">
        <f t="shared" ref="BF19:BF27" si="22">DW19-BS19</f>
        <v>18749.752374748357</v>
      </c>
      <c r="BG19" s="212"/>
      <c r="BH19" s="212">
        <f t="shared" ref="BH19:BO19" si="23">DY19-BU19</f>
        <v>0</v>
      </c>
      <c r="BI19" s="212">
        <f t="shared" si="23"/>
        <v>2745.0459665878643</v>
      </c>
      <c r="BJ19" s="212">
        <f t="shared" si="23"/>
        <v>4814.9031392583056</v>
      </c>
      <c r="BK19" s="212">
        <f t="shared" si="23"/>
        <v>22044.756217803038</v>
      </c>
      <c r="BL19" s="212">
        <f t="shared" si="23"/>
        <v>2078.8051243454302</v>
      </c>
      <c r="BM19" s="212">
        <f t="shared" si="23"/>
        <v>400.58411856392905</v>
      </c>
      <c r="BN19" s="212">
        <f t="shared" si="23"/>
        <v>96987.219586771054</v>
      </c>
      <c r="BO19" s="212">
        <f t="shared" si="23"/>
        <v>0</v>
      </c>
      <c r="BQ19" s="207" t="s">
        <v>5932</v>
      </c>
      <c r="BR19" s="141" t="s">
        <v>1568</v>
      </c>
      <c r="BS19" s="173">
        <f t="shared" ref="BS19:BS27" si="24">$DP$18*CR19/$CF$6</f>
        <v>21162.482264802908</v>
      </c>
      <c r="BT19" s="213">
        <f t="shared" si="8"/>
        <v>3034.9218477932022</v>
      </c>
      <c r="BU19" s="213">
        <f t="shared" si="9"/>
        <v>0</v>
      </c>
      <c r="BV19" s="213">
        <f t="shared" si="10"/>
        <v>92.575863346578686</v>
      </c>
      <c r="BW19" s="213">
        <f t="shared" si="11"/>
        <v>391.33056972292383</v>
      </c>
      <c r="BX19" s="213">
        <f t="shared" si="12"/>
        <v>70.882240392566985</v>
      </c>
      <c r="BY19" s="213">
        <f t="shared" si="13"/>
        <v>68.672342904211916</v>
      </c>
      <c r="BZ19" s="213">
        <f t="shared" si="14"/>
        <v>501.92623464183356</v>
      </c>
      <c r="CA19" s="213">
        <f t="shared" si="15"/>
        <v>4933.8658989684191</v>
      </c>
      <c r="CB19" s="211"/>
      <c r="CD19" s="162" t="s">
        <v>1653</v>
      </c>
      <c r="CE19" s="200">
        <f>Produtividade_temporária!B23</f>
        <v>71.581547374085915</v>
      </c>
      <c r="CF19" s="201">
        <f>Produtividade_temporária!C23</f>
        <v>3.1094617027217475</v>
      </c>
      <c r="CG19" s="201">
        <f>Produtividade_temporária!D23</f>
        <v>8.1137502269557604</v>
      </c>
      <c r="CH19" s="201">
        <f>Produtividade_temporária!E23</f>
        <v>3.5710871564226991</v>
      </c>
      <c r="CI19" s="201">
        <f>Produtividade_temporária!F23</f>
        <v>2.4519069301907561</v>
      </c>
      <c r="CJ19" s="201">
        <f>Produtividade_temporária!G23</f>
        <v>2.042459508543049</v>
      </c>
      <c r="CK19" s="202">
        <f>'Prod. Flor_Plant'!$J$4</f>
        <v>40.1</v>
      </c>
      <c r="CL19" s="203">
        <f t="shared" si="16"/>
        <v>1.0325544537556639</v>
      </c>
      <c r="CM19" s="203">
        <f t="shared" si="16"/>
        <v>1.0571323469125009</v>
      </c>
      <c r="CN19" s="204">
        <f>'Prod. Pecuária'!H76</f>
        <v>3.4288460070144917E-2</v>
      </c>
      <c r="CP19" s="207" t="s">
        <v>5932</v>
      </c>
      <c r="CQ19" s="208" t="s">
        <v>1566</v>
      </c>
      <c r="CR19" s="211">
        <f>DE19/SUM(DE$19:DE$27)</f>
        <v>0.33633514714920076</v>
      </c>
      <c r="CS19" s="210">
        <v>1</v>
      </c>
      <c r="CT19" s="211">
        <f t="shared" ref="CT19:CT27" si="25">DG19/(SUM(DG$21:DG$27)+SUM(DG$18:DG$19))</f>
        <v>0</v>
      </c>
      <c r="CU19" s="211">
        <f t="shared" ref="CU19:CU27" si="26">DH19/(SUM(DH$22:DH$27)+SUM(DH$18:DH$20))</f>
        <v>4.5497164017950113E-2</v>
      </c>
      <c r="CV19" s="211">
        <f t="shared" ref="CV19:CV27" si="27">DI19/(SUM(DI$23:DI$27)+SUM(DI$18:DI$21))</f>
        <v>0.20755892660268083</v>
      </c>
      <c r="CW19" s="211">
        <f t="shared" ref="CW19:CW27" si="28">DJ19/(SUM(DJ$24:DJ$27)+SUM(DJ$18:DJ$22))</f>
        <v>6.3997231821137313E-2</v>
      </c>
      <c r="CX19" s="211">
        <f t="shared" ref="CX19:CX27" si="29">DK19/(SUM(DK$25:DK$27)+SUM(DK$18:DK$23))</f>
        <v>5.7899912237141582E-2</v>
      </c>
      <c r="CY19" s="211">
        <f t="shared" ref="CY19:CY27" si="30">DL19/(SUM(DL$26:DL$27)+SUM(DL$18:DL$24))</f>
        <v>2.9825463058133279E-2</v>
      </c>
      <c r="CZ19" s="211">
        <f t="shared" ref="CZ19:CZ27" si="31">DM19/(SUM(DM$27)+SUM(DM$18:DM$25))</f>
        <v>0.18230509213301604</v>
      </c>
      <c r="DA19" s="211"/>
      <c r="DB19" s="211"/>
      <c r="DC19" s="307" t="s">
        <v>5932</v>
      </c>
      <c r="DD19" s="279">
        <v>4.3377387709733851E-2</v>
      </c>
      <c r="DE19" s="279">
        <v>0.33542229781707245</v>
      </c>
      <c r="DF19" s="278">
        <v>1</v>
      </c>
      <c r="DG19" s="279">
        <v>0</v>
      </c>
      <c r="DH19" s="279">
        <v>4.5428115873694337E-2</v>
      </c>
      <c r="DI19" s="279">
        <v>0.20747753194043075</v>
      </c>
      <c r="DJ19" s="279">
        <v>6.3937330465892436E-2</v>
      </c>
      <c r="DK19" s="279">
        <v>5.7757388646073042E-2</v>
      </c>
      <c r="DL19" s="279">
        <v>2.9724996811994024E-2</v>
      </c>
      <c r="DM19" s="279">
        <v>0.17907524318110832</v>
      </c>
      <c r="DN19" s="280">
        <v>0</v>
      </c>
      <c r="DO19" s="155"/>
      <c r="DP19" s="173">
        <f t="shared" si="4"/>
        <v>5604.0130376593906</v>
      </c>
      <c r="DR19" s="173">
        <v>3528.1850194831668</v>
      </c>
      <c r="DS19" s="173"/>
      <c r="DT19" s="173"/>
      <c r="DU19" s="293" t="s">
        <v>5932</v>
      </c>
      <c r="DV19" s="267">
        <v>9132.1980571425574</v>
      </c>
      <c r="DW19" s="267">
        <v>39912.234639551265</v>
      </c>
      <c r="DX19" s="275">
        <v>377953</v>
      </c>
      <c r="DY19" s="267">
        <v>0</v>
      </c>
      <c r="DZ19" s="267">
        <v>2837.6218299344432</v>
      </c>
      <c r="EA19" s="267">
        <v>5206.233708981229</v>
      </c>
      <c r="EB19" s="267">
        <v>22115.638458195604</v>
      </c>
      <c r="EC19" s="267">
        <v>2147.4774672496419</v>
      </c>
      <c r="ED19" s="267">
        <v>902.51035320576261</v>
      </c>
      <c r="EE19" s="267">
        <v>101921.08548573947</v>
      </c>
      <c r="EF19" s="269">
        <v>0</v>
      </c>
      <c r="EO19" s="141" t="s">
        <v>341</v>
      </c>
    </row>
    <row r="20" spans="1:145" ht="15.75" thickBot="1" x14ac:dyDescent="0.3">
      <c r="B20" s="141">
        <v>2005</v>
      </c>
      <c r="C20" s="141">
        <v>2008</v>
      </c>
      <c r="D20" s="141" t="s">
        <v>1667</v>
      </c>
      <c r="G20" s="214" t="s">
        <v>1734</v>
      </c>
      <c r="H20" s="161"/>
      <c r="I20" s="161"/>
      <c r="L20" s="161" t="s">
        <v>1787</v>
      </c>
      <c r="M20" s="161"/>
      <c r="N20" s="168"/>
      <c r="O20" s="168"/>
      <c r="P20" s="168"/>
      <c r="Q20" s="168"/>
      <c r="R20" s="168"/>
      <c r="AB20" s="155" t="s">
        <v>5933</v>
      </c>
      <c r="AC20" s="161" t="s">
        <v>1566</v>
      </c>
      <c r="AD20" s="168">
        <f t="shared" si="17"/>
        <v>473.92505247717997</v>
      </c>
      <c r="AE20" s="168">
        <f t="shared" ref="AE20:AE27" si="32">IF(BG20&gt;0,BT20,DX20)</f>
        <v>60.864917352254317</v>
      </c>
      <c r="AF20" s="168"/>
      <c r="AG20" s="168">
        <f t="shared" ref="AG20:AL20" si="33">IF(BI20&gt;0,BV20,DZ20)</f>
        <v>15.356242336691407</v>
      </c>
      <c r="AH20" s="168">
        <f t="shared" si="33"/>
        <v>11.52531152934813</v>
      </c>
      <c r="AI20" s="168">
        <f t="shared" si="33"/>
        <v>14.12888287779723</v>
      </c>
      <c r="AJ20" s="168">
        <f t="shared" si="33"/>
        <v>8.3563150118594738</v>
      </c>
      <c r="AK20" s="168">
        <f t="shared" si="33"/>
        <v>343.88740758106894</v>
      </c>
      <c r="AL20" s="168">
        <f t="shared" si="33"/>
        <v>699.33524138917983</v>
      </c>
      <c r="AM20" s="168">
        <f t="shared" si="19"/>
        <v>0</v>
      </c>
      <c r="AQ20" s="155" t="s">
        <v>5933</v>
      </c>
      <c r="AR20" s="161" t="s">
        <v>1566</v>
      </c>
      <c r="AS20" s="168">
        <f t="shared" si="20"/>
        <v>2531.4639445636731</v>
      </c>
      <c r="AT20" s="206">
        <f t="shared" ref="AT20:AT27" si="34">(AT$6*BG$10/CG$16)*DF20</f>
        <v>0</v>
      </c>
      <c r="AU20" s="206"/>
      <c r="AV20" s="206">
        <f t="shared" ref="AV20:BA20" si="35">(AV$6*BI$10/CI$16)*DH20</f>
        <v>148.90080971755415</v>
      </c>
      <c r="AW20" s="206">
        <f t="shared" si="35"/>
        <v>0</v>
      </c>
      <c r="AX20" s="206">
        <f t="shared" si="35"/>
        <v>0</v>
      </c>
      <c r="AY20" s="206">
        <f t="shared" si="35"/>
        <v>0</v>
      </c>
      <c r="AZ20" s="206">
        <f t="shared" si="35"/>
        <v>0</v>
      </c>
      <c r="BA20" s="155">
        <f t="shared" si="35"/>
        <v>389.75415707481801</v>
      </c>
      <c r="BB20" s="161">
        <v>0</v>
      </c>
      <c r="BD20" s="155" t="s">
        <v>5933</v>
      </c>
      <c r="BE20" s="161" t="s">
        <v>1566</v>
      </c>
      <c r="BF20" s="212">
        <f t="shared" si="22"/>
        <v>419.89296278895199</v>
      </c>
      <c r="BG20" s="212">
        <f t="shared" ref="BG20:BG27" si="36">DX20-BT20</f>
        <v>7448.1704256807761</v>
      </c>
      <c r="BH20" s="212"/>
      <c r="BI20" s="212">
        <f t="shared" ref="BI20:BO20" si="37">DZ20-BV20</f>
        <v>455.34105288836503</v>
      </c>
      <c r="BJ20" s="212">
        <f t="shared" si="37"/>
        <v>141.80660279844602</v>
      </c>
      <c r="BK20" s="212">
        <f t="shared" si="37"/>
        <v>4394.1582115058718</v>
      </c>
      <c r="BL20" s="212">
        <f t="shared" si="37"/>
        <v>252.95700907610484</v>
      </c>
      <c r="BM20" s="212">
        <f t="shared" si="37"/>
        <v>274.45434118301762</v>
      </c>
      <c r="BN20" s="212">
        <f t="shared" si="37"/>
        <v>13747.147168219795</v>
      </c>
      <c r="BO20" s="212">
        <f t="shared" si="37"/>
        <v>0</v>
      </c>
      <c r="BQ20" s="207" t="s">
        <v>5933</v>
      </c>
      <c r="BR20" s="141" t="s">
        <v>1568</v>
      </c>
      <c r="BS20" s="173">
        <f t="shared" si="24"/>
        <v>473.92505247717997</v>
      </c>
      <c r="BT20" s="213">
        <f t="shared" si="8"/>
        <v>60.864917352254317</v>
      </c>
      <c r="BU20" s="213">
        <f t="shared" si="9"/>
        <v>11850.784202219082</v>
      </c>
      <c r="BV20" s="213">
        <f t="shared" si="10"/>
        <v>15.356242336691407</v>
      </c>
      <c r="BW20" s="213">
        <f t="shared" si="11"/>
        <v>11.52531152934813</v>
      </c>
      <c r="BX20" s="213">
        <f t="shared" si="12"/>
        <v>14.12888287779723</v>
      </c>
      <c r="BY20" s="213">
        <f t="shared" si="13"/>
        <v>8.3563150118594738</v>
      </c>
      <c r="BZ20" s="213">
        <f t="shared" si="14"/>
        <v>343.88740758106894</v>
      </c>
      <c r="CA20" s="213">
        <f t="shared" si="15"/>
        <v>699.33524138917983</v>
      </c>
      <c r="CB20" s="211"/>
      <c r="CD20" s="162" t="s">
        <v>1769</v>
      </c>
      <c r="CE20" s="200">
        <f>Produtividade_temporária!B24</f>
        <v>58.450454219729757</v>
      </c>
      <c r="CF20" s="201">
        <f>Produtividade_temporária!C24</f>
        <v>3.0303468208092488</v>
      </c>
      <c r="CG20" s="201">
        <f>Produtividade_temporária!D24</f>
        <v>1.1377490885807995</v>
      </c>
      <c r="CH20" s="201">
        <f>Produtividade_temporária!E24</f>
        <v>0.64933965458855403</v>
      </c>
      <c r="CI20" s="201">
        <f>Produtividade_temporária!F24</f>
        <v>3.3937732177604811</v>
      </c>
      <c r="CJ20" s="201">
        <f>Produtividade_temporária!G24</f>
        <v>0.67632853635319445</v>
      </c>
      <c r="CK20" s="202">
        <f>'Prod. Flor_Plant'!$J$4</f>
        <v>40.1</v>
      </c>
      <c r="CL20" s="203">
        <f t="shared" si="16"/>
        <v>1.3289297413839236</v>
      </c>
      <c r="CM20" s="203">
        <f t="shared" si="16"/>
        <v>0.87555364468114372</v>
      </c>
      <c r="CN20" s="204">
        <f>'Prod. Pecuária'!H77</f>
        <v>3.5774261533899926E-2</v>
      </c>
      <c r="CP20" s="207" t="s">
        <v>5933</v>
      </c>
      <c r="CQ20" s="208" t="s">
        <v>1566</v>
      </c>
      <c r="CR20" s="211">
        <f t="shared" ref="CR20:CR27" si="38">DE20/SUM(DE$19:DE$27)</f>
        <v>7.532086749942022E-3</v>
      </c>
      <c r="CS20" s="211">
        <f t="shared" ref="CS20:CS27" si="39">DF20/(SUM(DF$20:DF$27)+SUM(DF$18:DF$18))</f>
        <v>2.0054854920403084E-2</v>
      </c>
      <c r="CT20" s="210">
        <v>1</v>
      </c>
      <c r="CU20" s="211">
        <f t="shared" si="26"/>
        <v>7.5469506957361668E-3</v>
      </c>
      <c r="CV20" s="211">
        <f t="shared" si="27"/>
        <v>6.1129425474906037E-3</v>
      </c>
      <c r="CW20" s="211">
        <f t="shared" si="28"/>
        <v>1.2756501316779854E-2</v>
      </c>
      <c r="CX20" s="211">
        <f t="shared" si="29"/>
        <v>7.0454841840396458E-3</v>
      </c>
      <c r="CY20" s="211">
        <f t="shared" si="30"/>
        <v>2.0434479138723122E-2</v>
      </c>
      <c r="CZ20" s="211">
        <f t="shared" si="31"/>
        <v>2.5840259590349985E-2</v>
      </c>
      <c r="DA20" s="211"/>
      <c r="DB20" s="211"/>
      <c r="DC20" s="307" t="s">
        <v>5933</v>
      </c>
      <c r="DD20" s="279">
        <v>0.10654443262117466</v>
      </c>
      <c r="DE20" s="279">
        <v>7.5116438660582062E-3</v>
      </c>
      <c r="DF20" s="279">
        <v>1.9867643180588673E-2</v>
      </c>
      <c r="DG20" s="278">
        <v>1</v>
      </c>
      <c r="DH20" s="279">
        <v>7.535497169970806E-3</v>
      </c>
      <c r="DI20" s="279">
        <v>6.1105453444304843E-3</v>
      </c>
      <c r="DJ20" s="279">
        <v>1.274456124225923E-2</v>
      </c>
      <c r="DK20" s="279">
        <v>7.0281413648897095E-3</v>
      </c>
      <c r="DL20" s="279">
        <v>2.0365646161784025E-2</v>
      </c>
      <c r="DM20" s="279">
        <v>2.5382454850074163E-2</v>
      </c>
      <c r="DN20" s="280">
        <v>0</v>
      </c>
      <c r="DO20" s="155"/>
      <c r="DP20" s="173">
        <f t="shared" si="4"/>
        <v>22102.538387457993</v>
      </c>
      <c r="DR20" s="173">
        <v>328.15446784528746</v>
      </c>
      <c r="DS20" s="173"/>
      <c r="DT20" s="173"/>
      <c r="DU20" s="293" t="s">
        <v>5933</v>
      </c>
      <c r="DV20" s="283">
        <v>22430.692855303281</v>
      </c>
      <c r="DW20" s="267">
        <v>893.81801526613197</v>
      </c>
      <c r="DX20" s="267">
        <v>7509.0353430330306</v>
      </c>
      <c r="DY20" s="275">
        <v>533</v>
      </c>
      <c r="DZ20" s="267">
        <v>470.69729522505645</v>
      </c>
      <c r="EA20" s="267">
        <v>153.33191432779415</v>
      </c>
      <c r="EB20" s="267">
        <v>4408.2870943836688</v>
      </c>
      <c r="EC20" s="267">
        <v>261.3133240879643</v>
      </c>
      <c r="ED20" s="267">
        <v>618.34174876408656</v>
      </c>
      <c r="EE20" s="267">
        <v>14446.482409608976</v>
      </c>
      <c r="EF20" s="269">
        <v>0</v>
      </c>
      <c r="EO20" s="141" t="s">
        <v>342</v>
      </c>
    </row>
    <row r="21" spans="1:145" ht="15.75" thickBot="1" x14ac:dyDescent="0.3">
      <c r="A21" s="141" t="s">
        <v>1651</v>
      </c>
      <c r="B21" s="152">
        <f>E42+E54</f>
        <v>22611848.09</v>
      </c>
      <c r="C21" s="152">
        <f t="shared" ref="B21:C27" si="40">F42+F54</f>
        <v>44277786.890000001</v>
      </c>
      <c r="D21" s="173">
        <f t="shared" ref="D21:D26" si="41">C21-B21</f>
        <v>21665938.800000001</v>
      </c>
      <c r="G21" s="156" t="s">
        <v>1659</v>
      </c>
      <c r="H21" s="157"/>
      <c r="I21" s="158" t="s">
        <v>1660</v>
      </c>
      <c r="L21" s="161"/>
      <c r="M21" s="161" t="s">
        <v>371</v>
      </c>
      <c r="N21" s="168">
        <f>SUM(AI18:AI22)+SUM(AJ18:AJ22)+AI25+AJ25</f>
        <v>799.01355594062682</v>
      </c>
      <c r="O21" s="168"/>
      <c r="P21" s="168">
        <f>SUM(AI26:AJ26)</f>
        <v>1332.4006538393933</v>
      </c>
      <c r="Q21" s="168">
        <f>SUM(AI27:AJ27)</f>
        <v>79.804497481271582</v>
      </c>
      <c r="R21" s="168"/>
      <c r="AB21" s="155" t="s">
        <v>5934</v>
      </c>
      <c r="AC21" s="161" t="s">
        <v>1566</v>
      </c>
      <c r="AD21" s="168">
        <f t="shared" si="17"/>
        <v>1658.4496024444361</v>
      </c>
      <c r="AE21" s="168">
        <f t="shared" si="32"/>
        <v>92.212438505079405</v>
      </c>
      <c r="AF21" s="168">
        <f t="shared" ref="AF21:AF27" si="42">IF(BH21&gt;0,BU21,DY21)</f>
        <v>9.0569349628395894</v>
      </c>
      <c r="AG21" s="168"/>
      <c r="AH21" s="168">
        <f>IF(BJ21&gt;0,BW21,EA21)</f>
        <v>36.053531813793548</v>
      </c>
      <c r="AI21" s="168">
        <f>IF(BK21&gt;0,BX21,EB21)</f>
        <v>30.692495988789201</v>
      </c>
      <c r="AJ21" s="168">
        <f>IF(BL21&gt;0,BY21,EC21)</f>
        <v>68.130633757703379</v>
      </c>
      <c r="AK21" s="168">
        <f>IF(BM21&gt;0,BZ21,ED21)</f>
        <v>947.69525730043154</v>
      </c>
      <c r="AL21" s="168">
        <f>IF(BN21&gt;0,CA21,EE21)</f>
        <v>1964.2485835386599</v>
      </c>
      <c r="AM21" s="168">
        <f t="shared" si="19"/>
        <v>0</v>
      </c>
      <c r="AQ21" s="155" t="s">
        <v>5934</v>
      </c>
      <c r="AR21" s="161" t="s">
        <v>1566</v>
      </c>
      <c r="AS21" s="168">
        <f t="shared" si="20"/>
        <v>8858.5850241926182</v>
      </c>
      <c r="AT21" s="206">
        <f t="shared" si="34"/>
        <v>0</v>
      </c>
      <c r="AU21" s="206">
        <f t="shared" ref="AU21:AU27" si="43">(AU$6*BH$10/CH$16)*DG21</f>
        <v>0</v>
      </c>
      <c r="AV21" s="206"/>
      <c r="AW21" s="206">
        <f>(AW$6*BJ$10/CJ$16)*DI21</f>
        <v>0</v>
      </c>
      <c r="AX21" s="206">
        <f>(AX$6*BK$10/CK$16)*DJ21</f>
        <v>0</v>
      </c>
      <c r="AY21" s="206">
        <f>(AY$6*BL$10/CL$16)*DK21</f>
        <v>0</v>
      </c>
      <c r="AZ21" s="206">
        <f>(AZ$6*BM$10/CM$16)*DL21</f>
        <v>0</v>
      </c>
      <c r="BA21" s="155">
        <f>(BA$6*BN$10/CN$16)*DM21</f>
        <v>1094.7168191349217</v>
      </c>
      <c r="BB21" s="161">
        <v>0</v>
      </c>
      <c r="BD21" s="155" t="s">
        <v>5934</v>
      </c>
      <c r="BE21" s="161" t="s">
        <v>1566</v>
      </c>
      <c r="BF21" s="212">
        <f t="shared" si="22"/>
        <v>1469.3701326120231</v>
      </c>
      <c r="BG21" s="212">
        <f t="shared" si="36"/>
        <v>11284.233795612005</v>
      </c>
      <c r="BH21" s="212">
        <f t="shared" ref="BH21:BH27" si="44">DY21-BU21</f>
        <v>-514.90754036231033</v>
      </c>
      <c r="BI21" s="212"/>
      <c r="BJ21" s="212">
        <f t="shared" ref="BJ21:BO21" si="45">EA21-BW21</f>
        <v>443.60005821802969</v>
      </c>
      <c r="BK21" s="212">
        <f t="shared" si="45"/>
        <v>9545.5305594390848</v>
      </c>
      <c r="BL21" s="212">
        <f t="shared" si="45"/>
        <v>2062.4068524641648</v>
      </c>
      <c r="BM21" s="212">
        <f t="shared" si="45"/>
        <v>756.34952531183842</v>
      </c>
      <c r="BN21" s="212">
        <f t="shared" si="45"/>
        <v>38612.117271873867</v>
      </c>
      <c r="BO21" s="212">
        <f t="shared" si="45"/>
        <v>0</v>
      </c>
      <c r="BQ21" s="207" t="s">
        <v>5934</v>
      </c>
      <c r="BR21" s="141" t="s">
        <v>1568</v>
      </c>
      <c r="BS21" s="173">
        <f t="shared" si="24"/>
        <v>1658.4496024444361</v>
      </c>
      <c r="BT21" s="213">
        <f t="shared" si="8"/>
        <v>92.212438505079405</v>
      </c>
      <c r="BU21" s="213">
        <f t="shared" si="9"/>
        <v>523.96447532514992</v>
      </c>
      <c r="BV21" s="213">
        <f t="shared" si="10"/>
        <v>2034.7611844565631</v>
      </c>
      <c r="BW21" s="213">
        <f t="shared" si="11"/>
        <v>36.053531813793548</v>
      </c>
      <c r="BX21" s="213">
        <f t="shared" si="12"/>
        <v>30.692495988789201</v>
      </c>
      <c r="BY21" s="213">
        <f t="shared" si="13"/>
        <v>68.130633757703379</v>
      </c>
      <c r="BZ21" s="213">
        <f t="shared" si="14"/>
        <v>947.69525730043154</v>
      </c>
      <c r="CA21" s="213">
        <f t="shared" si="15"/>
        <v>1964.2485835386599</v>
      </c>
      <c r="CB21" s="211"/>
      <c r="CD21" s="175" t="s">
        <v>1768</v>
      </c>
      <c r="CE21" s="215">
        <f>Produtividade_temporária!B25</f>
        <v>55.680554928432748</v>
      </c>
      <c r="CF21" s="216">
        <f>Produtividade_temporária!C25</f>
        <v>2.9973973770587952</v>
      </c>
      <c r="CG21" s="216">
        <f>Produtividade_temporária!D25</f>
        <v>2.3785603795997754</v>
      </c>
      <c r="CH21" s="216">
        <f>Produtividade_temporária!E25</f>
        <v>3.6972852837477745</v>
      </c>
      <c r="CI21" s="216">
        <f>Produtividade_temporária!F25</f>
        <v>1.7298724796107232</v>
      </c>
      <c r="CJ21" s="216">
        <f>Produtividade_temporária!G25</f>
        <v>0.81226457933211249</v>
      </c>
      <c r="CK21" s="217">
        <f>'Prod. Flor_Plant'!$J$4</f>
        <v>40.1</v>
      </c>
      <c r="CL21" s="218">
        <f t="shared" si="16"/>
        <v>1.1059411387915277</v>
      </c>
      <c r="CM21" s="218">
        <f t="shared" si="16"/>
        <v>0.93138054419724592</v>
      </c>
      <c r="CN21" s="219">
        <f>'Prod. Pecuária'!H78</f>
        <v>2.649206664749534E-2</v>
      </c>
      <c r="CP21" s="207" t="s">
        <v>5934</v>
      </c>
      <c r="CQ21" s="208" t="s">
        <v>1566</v>
      </c>
      <c r="CR21" s="211">
        <f t="shared" si="38"/>
        <v>2.6357725152374879E-2</v>
      </c>
      <c r="CS21" s="211">
        <f t="shared" si="39"/>
        <v>3.0383793431824381E-2</v>
      </c>
      <c r="CT21" s="211">
        <f t="shared" si="25"/>
        <v>4.4213485486220956E-2</v>
      </c>
      <c r="CU21" s="210">
        <v>1</v>
      </c>
      <c r="CV21" s="211">
        <f t="shared" si="27"/>
        <v>1.9122534610074016E-2</v>
      </c>
      <c r="CW21" s="211">
        <f t="shared" si="28"/>
        <v>2.7711240080524422E-2</v>
      </c>
      <c r="CX21" s="211">
        <f t="shared" si="29"/>
        <v>5.74431794286418E-2</v>
      </c>
      <c r="CY21" s="211">
        <f t="shared" si="30"/>
        <v>5.6313952003628383E-2</v>
      </c>
      <c r="CZ21" s="211">
        <f t="shared" si="31"/>
        <v>7.2578486389148156E-2</v>
      </c>
      <c r="DA21" s="211"/>
      <c r="DB21" s="211"/>
      <c r="DC21" s="307" t="s">
        <v>5934</v>
      </c>
      <c r="DD21" s="279">
        <v>1.1826647759488053E-2</v>
      </c>
      <c r="DE21" s="279">
        <v>2.6286187485242238E-2</v>
      </c>
      <c r="DF21" s="279">
        <v>3.0100161221413995E-2</v>
      </c>
      <c r="DG21" s="279">
        <v>1.6992373288629625E-2</v>
      </c>
      <c r="DH21" s="278">
        <v>1</v>
      </c>
      <c r="DI21" s="279">
        <v>1.911503566858579E-2</v>
      </c>
      <c r="DJ21" s="279">
        <v>2.7685302383078716E-2</v>
      </c>
      <c r="DK21" s="279">
        <v>5.7301780108707893E-2</v>
      </c>
      <c r="DL21" s="279">
        <v>5.6124260016213359E-2</v>
      </c>
      <c r="DM21" s="279">
        <v>7.1292633397044128E-2</v>
      </c>
      <c r="DN21" s="280">
        <v>0</v>
      </c>
      <c r="DO21" s="155"/>
      <c r="DP21" s="173">
        <f t="shared" si="4"/>
        <v>2395.0546969887514</v>
      </c>
      <c r="DR21" s="173">
        <v>94.797629168509062</v>
      </c>
      <c r="DS21" s="173"/>
      <c r="DT21" s="173"/>
      <c r="DU21" s="293" t="s">
        <v>5934</v>
      </c>
      <c r="DV21" s="267">
        <v>2489.8523261572604</v>
      </c>
      <c r="DW21" s="267">
        <v>3127.8197350564592</v>
      </c>
      <c r="DX21" s="267">
        <v>11376.446234117084</v>
      </c>
      <c r="DY21" s="267">
        <v>9.0569349628395894</v>
      </c>
      <c r="DZ21" s="275">
        <v>62464</v>
      </c>
      <c r="EA21" s="267">
        <v>479.65359003182323</v>
      </c>
      <c r="EB21" s="267">
        <v>9576.223055427874</v>
      </c>
      <c r="EC21" s="267">
        <v>2130.5374862218682</v>
      </c>
      <c r="ED21" s="267">
        <v>1704.04478261227</v>
      </c>
      <c r="EE21" s="267">
        <v>40576.365855412529</v>
      </c>
      <c r="EF21" s="269">
        <v>0</v>
      </c>
      <c r="EO21" s="141" t="s">
        <v>343</v>
      </c>
    </row>
    <row r="22" spans="1:145" x14ac:dyDescent="0.25">
      <c r="A22" s="141" t="s">
        <v>1652</v>
      </c>
      <c r="B22" s="152">
        <f t="shared" si="40"/>
        <v>247284316.75</v>
      </c>
      <c r="C22" s="152">
        <f t="shared" si="40"/>
        <v>418524776.29000008</v>
      </c>
      <c r="D22" s="173">
        <f t="shared" si="41"/>
        <v>171240459.54000008</v>
      </c>
      <c r="G22" s="167" t="s">
        <v>1661</v>
      </c>
      <c r="H22" s="161"/>
      <c r="I22" s="171">
        <v>22.35</v>
      </c>
      <c r="L22" s="161"/>
      <c r="M22" s="161" t="s">
        <v>372</v>
      </c>
      <c r="N22" s="168"/>
      <c r="O22" s="168"/>
      <c r="P22" s="168"/>
      <c r="Q22" s="168">
        <f>'Fatores de emissao'!AI3</f>
        <v>235.34487777777773</v>
      </c>
      <c r="R22" s="168"/>
      <c r="AB22" s="155" t="s">
        <v>5935</v>
      </c>
      <c r="AC22" s="161" t="s">
        <v>1566</v>
      </c>
      <c r="AD22" s="168">
        <f t="shared" si="17"/>
        <v>3267.7233310744409</v>
      </c>
      <c r="AE22" s="168">
        <f t="shared" si="32"/>
        <v>97.216562446107105</v>
      </c>
      <c r="AF22" s="168">
        <f t="shared" si="42"/>
        <v>21.187173925768544</v>
      </c>
      <c r="AG22" s="168">
        <f t="shared" ref="AG22:AG27" si="46">IF(BI22&gt;0,BV22,DZ22)</f>
        <v>15.951369647215918</v>
      </c>
      <c r="AH22" s="168"/>
      <c r="AI22" s="168">
        <f>IF(BK22&gt;0,BX22,EB22)</f>
        <v>63.504465357042633</v>
      </c>
      <c r="AJ22" s="168">
        <f>IF(BL22&gt;0,BY22,EC22)</f>
        <v>66.44687556896092</v>
      </c>
      <c r="AK22" s="168">
        <f>IF(BM22&gt;0,BZ22,ED22)</f>
        <v>478.15173829155037</v>
      </c>
      <c r="AL22" s="168">
        <f>IF(BN22&gt;0,CA22,EE22)</f>
        <v>1240.612759765417</v>
      </c>
      <c r="AM22" s="168">
        <f t="shared" si="19"/>
        <v>0</v>
      </c>
      <c r="AQ22" s="155" t="s">
        <v>5935</v>
      </c>
      <c r="AR22" s="161" t="s">
        <v>1566</v>
      </c>
      <c r="AS22" s="168">
        <f t="shared" si="20"/>
        <v>17454.497816029172</v>
      </c>
      <c r="AT22" s="206">
        <f t="shared" si="34"/>
        <v>0</v>
      </c>
      <c r="AU22" s="206">
        <f t="shared" si="43"/>
        <v>0</v>
      </c>
      <c r="AV22" s="206">
        <f t="shared" ref="AV22:AV27" si="47">(AV$6*BI$10/CI$16)*DH22</f>
        <v>154.67142315795283</v>
      </c>
      <c r="AW22" s="206"/>
      <c r="AX22" s="206">
        <f>(AX$6*BK$10/CK$16)*DJ22</f>
        <v>0</v>
      </c>
      <c r="AY22" s="206">
        <f>(AY$6*BL$10/CL$16)*DK22</f>
        <v>0</v>
      </c>
      <c r="AZ22" s="206">
        <f>(AZ$6*BM$10/CM$16)*DL22</f>
        <v>0</v>
      </c>
      <c r="BA22" s="155">
        <f>(BA$6*BN$10/CN$16)*DM22</f>
        <v>691.41943923507699</v>
      </c>
      <c r="BB22" s="161">
        <v>0</v>
      </c>
      <c r="BD22" s="155" t="s">
        <v>5935</v>
      </c>
      <c r="BE22" s="161" t="s">
        <v>1566</v>
      </c>
      <c r="BF22" s="212">
        <f t="shared" si="22"/>
        <v>2895.1709218315659</v>
      </c>
      <c r="BG22" s="212">
        <f t="shared" si="36"/>
        <v>11896.599170698202</v>
      </c>
      <c r="BH22" s="212">
        <f t="shared" si="44"/>
        <v>-1204.5394670611126</v>
      </c>
      <c r="BI22" s="212">
        <f t="shared" ref="BI22:BI27" si="48">DZ22-BV22</f>
        <v>472.98768090030859</v>
      </c>
      <c r="BJ22" s="212"/>
      <c r="BK22" s="212">
        <f>EB22-BX22</f>
        <v>19750.228686122722</v>
      </c>
      <c r="BL22" s="212">
        <f>EC22-BY22</f>
        <v>2011.4372043803842</v>
      </c>
      <c r="BM22" s="212">
        <f>ED22-BZ22</f>
        <v>381.60984504029955</v>
      </c>
      <c r="BN22" s="212">
        <f>EE22-CA22</f>
        <v>24387.282633416533</v>
      </c>
      <c r="BO22" s="212">
        <f>EF22-CB22</f>
        <v>0</v>
      </c>
      <c r="BQ22" s="207" t="s">
        <v>5935</v>
      </c>
      <c r="BR22" s="141" t="s">
        <v>1568</v>
      </c>
      <c r="BS22" s="173">
        <f t="shared" si="24"/>
        <v>3267.7233310744409</v>
      </c>
      <c r="BT22" s="213">
        <f t="shared" si="8"/>
        <v>97.216562446107105</v>
      </c>
      <c r="BU22" s="213">
        <f t="shared" si="9"/>
        <v>1225.7266409868812</v>
      </c>
      <c r="BV22" s="213">
        <f t="shared" si="10"/>
        <v>15.951369647215918</v>
      </c>
      <c r="BW22" s="213">
        <f t="shared" si="11"/>
        <v>1885.3950351748899</v>
      </c>
      <c r="BX22" s="213">
        <f t="shared" si="12"/>
        <v>63.504465357042633</v>
      </c>
      <c r="BY22" s="213">
        <f t="shared" si="13"/>
        <v>66.44687556896092</v>
      </c>
      <c r="BZ22" s="213">
        <f t="shared" si="14"/>
        <v>478.15173829155037</v>
      </c>
      <c r="CA22" s="213">
        <f t="shared" si="15"/>
        <v>1240.612759765417</v>
      </c>
      <c r="CB22" s="211"/>
      <c r="CK22" s="211"/>
      <c r="CL22" s="211"/>
      <c r="CM22" s="211"/>
      <c r="CN22" s="211"/>
      <c r="CP22" s="207" t="s">
        <v>5935</v>
      </c>
      <c r="CQ22" s="208" t="s">
        <v>1566</v>
      </c>
      <c r="CR22" s="211">
        <f t="shared" si="38"/>
        <v>5.1933898568587142E-2</v>
      </c>
      <c r="CS22" s="211">
        <f t="shared" si="39"/>
        <v>3.2032641142570664E-2</v>
      </c>
      <c r="CT22" s="211">
        <f t="shared" si="25"/>
        <v>0.1034300026117564</v>
      </c>
      <c r="CU22" s="211">
        <f t="shared" si="26"/>
        <v>7.8394308723144599E-3</v>
      </c>
      <c r="CV22" s="210">
        <v>1</v>
      </c>
      <c r="CW22" s="211">
        <f t="shared" si="28"/>
        <v>5.7336082615670546E-2</v>
      </c>
      <c r="CX22" s="211">
        <f t="shared" si="29"/>
        <v>5.6023547489001402E-2</v>
      </c>
      <c r="CY22" s="211">
        <f t="shared" si="30"/>
        <v>2.8412734825015343E-2</v>
      </c>
      <c r="CZ22" s="211">
        <f t="shared" si="31"/>
        <v>4.5840326450242129E-2</v>
      </c>
      <c r="DA22" s="211"/>
      <c r="DB22" s="211"/>
      <c r="DC22" s="307" t="s">
        <v>27</v>
      </c>
      <c r="DD22" s="279">
        <v>1.4011796861874043E-2</v>
      </c>
      <c r="DE22" s="279">
        <v>5.1792944448790304E-2</v>
      </c>
      <c r="DF22" s="279">
        <v>3.1733616965983362E-2</v>
      </c>
      <c r="DG22" s="279">
        <v>3.9750795357914717E-2</v>
      </c>
      <c r="DH22" s="279">
        <v>7.8275334680379827E-3</v>
      </c>
      <c r="DI22" s="278">
        <v>1</v>
      </c>
      <c r="DJ22" s="279">
        <v>5.7282416090488494E-2</v>
      </c>
      <c r="DK22" s="279">
        <v>5.5885642665591165E-2</v>
      </c>
      <c r="DL22" s="279">
        <v>2.8317027314796454E-2</v>
      </c>
      <c r="DM22" s="279">
        <v>4.5028186050826438E-2</v>
      </c>
      <c r="DN22" s="280">
        <v>0</v>
      </c>
      <c r="DO22" s="155"/>
      <c r="DP22" s="173">
        <f t="shared" si="4"/>
        <v>2940.0493096970836</v>
      </c>
      <c r="DR22" s="173">
        <v>9.8402718363967185</v>
      </c>
      <c r="DS22" s="173"/>
      <c r="DT22" s="173"/>
      <c r="DU22" s="293" t="s">
        <v>27</v>
      </c>
      <c r="DV22" s="267">
        <v>2949.8895815334804</v>
      </c>
      <c r="DW22" s="267">
        <v>6162.8942529060068</v>
      </c>
      <c r="DX22" s="267">
        <v>11993.815733144309</v>
      </c>
      <c r="DY22" s="267">
        <v>21.187173925768544</v>
      </c>
      <c r="DZ22" s="267">
        <v>488.93905054752452</v>
      </c>
      <c r="EA22" s="275">
        <v>25093</v>
      </c>
      <c r="EB22" s="267">
        <v>19813.733151479766</v>
      </c>
      <c r="EC22" s="267">
        <v>2077.8840799493451</v>
      </c>
      <c r="ED22" s="267">
        <v>859.76158333184992</v>
      </c>
      <c r="EE22" s="267">
        <v>25627.895393181949</v>
      </c>
      <c r="EF22" s="269">
        <v>0</v>
      </c>
      <c r="EO22" s="141" t="s">
        <v>344</v>
      </c>
    </row>
    <row r="23" spans="1:145" x14ac:dyDescent="0.25">
      <c r="A23" s="141" t="s">
        <v>1767</v>
      </c>
      <c r="B23" s="152">
        <f t="shared" si="40"/>
        <v>35601292.919056661</v>
      </c>
      <c r="C23" s="152">
        <f t="shared" si="40"/>
        <v>71528855.859499767</v>
      </c>
      <c r="D23" s="173">
        <f t="shared" si="41"/>
        <v>35927562.940443106</v>
      </c>
      <c r="G23" s="167" t="s">
        <v>1662</v>
      </c>
      <c r="H23" s="161"/>
      <c r="I23" s="171">
        <v>21.34</v>
      </c>
      <c r="L23" s="161"/>
      <c r="M23" s="161" t="s">
        <v>373</v>
      </c>
      <c r="N23" s="168">
        <f>N22*N21</f>
        <v>0</v>
      </c>
      <c r="O23" s="168">
        <f>O22*O21</f>
        <v>0</v>
      </c>
      <c r="P23" s="168">
        <f>P22*P21</f>
        <v>0</v>
      </c>
      <c r="Q23" s="168">
        <f>Q22*Q21</f>
        <v>18781.579705846831</v>
      </c>
      <c r="R23" s="168">
        <f>SUM(O23:Q23)</f>
        <v>18781.579705846831</v>
      </c>
      <c r="AB23" s="155" t="s">
        <v>1562</v>
      </c>
      <c r="AC23" s="161" t="s">
        <v>1566</v>
      </c>
      <c r="AD23" s="168">
        <f t="shared" si="17"/>
        <v>10502.513156493973</v>
      </c>
      <c r="AE23" s="168">
        <f t="shared" si="32"/>
        <v>116.41247815958207</v>
      </c>
      <c r="AF23" s="168">
        <f t="shared" si="42"/>
        <v>1.0265396201937766</v>
      </c>
      <c r="AG23" s="168">
        <f t="shared" si="46"/>
        <v>147.10103644851333</v>
      </c>
      <c r="AH23" s="168">
        <f>IF(BJ23&gt;0,BW23,EA23)</f>
        <v>235.73036074622846</v>
      </c>
      <c r="AI23" s="168"/>
      <c r="AJ23" s="168">
        <f>IF(BL23&gt;0,BY23,EC23)</f>
        <v>67.499224579686597</v>
      </c>
      <c r="AK23" s="168">
        <f>IF(BM23&gt;0,BZ23,ED23)</f>
        <v>232.20706718812454</v>
      </c>
      <c r="AL23" s="168">
        <f>IF(BN23&gt;0,CA23,EE23)</f>
        <v>3259.910841245915</v>
      </c>
      <c r="AM23" s="168">
        <f t="shared" si="19"/>
        <v>0</v>
      </c>
      <c r="AQ23" s="155" t="s">
        <v>1562</v>
      </c>
      <c r="AR23" s="161" t="s">
        <v>1566</v>
      </c>
      <c r="AS23" s="168">
        <f t="shared" si="20"/>
        <v>56099.025033605474</v>
      </c>
      <c r="AT23" s="206">
        <f t="shared" si="34"/>
        <v>0</v>
      </c>
      <c r="AU23" s="206">
        <f t="shared" si="43"/>
        <v>0</v>
      </c>
      <c r="AV23" s="206">
        <f t="shared" si="47"/>
        <v>1426.3556772049687</v>
      </c>
      <c r="AW23" s="206">
        <f>(AW$6*BJ$10/CJ$16)*DI23</f>
        <v>0</v>
      </c>
      <c r="AX23" s="206"/>
      <c r="AY23" s="206">
        <f>(AY$6*BL$10/CL$16)*DK23</f>
        <v>0</v>
      </c>
      <c r="AZ23" s="206">
        <f>(AZ$6*BM$10/CM$16)*DL23</f>
        <v>0</v>
      </c>
      <c r="BA23" s="155">
        <f>(BA$6*BN$10/CN$16)*DM23</f>
        <v>1816.8164949688189</v>
      </c>
      <c r="BB23" s="161">
        <v>0</v>
      </c>
      <c r="BD23" s="155" t="s">
        <v>1562</v>
      </c>
      <c r="BE23" s="161" t="s">
        <v>1566</v>
      </c>
      <c r="BF23" s="212">
        <f t="shared" si="22"/>
        <v>9305.1239704669279</v>
      </c>
      <c r="BG23" s="212">
        <f t="shared" si="36"/>
        <v>14245.64453099178</v>
      </c>
      <c r="BH23" s="212">
        <f t="shared" si="44"/>
        <v>-58.361133549833532</v>
      </c>
      <c r="BI23" s="212">
        <f t="shared" si="48"/>
        <v>4361.8184285484058</v>
      </c>
      <c r="BJ23" s="212">
        <f>EA23-BW23</f>
        <v>2900.4093771134267</v>
      </c>
      <c r="BK23" s="212"/>
      <c r="BL23" s="212">
        <f>EC23-BY23</f>
        <v>2043.293238754336</v>
      </c>
      <c r="BM23" s="212">
        <f>ED23-BZ23</f>
        <v>185.32297559669581</v>
      </c>
      <c r="BN23" s="212">
        <f>EE23-CA23</f>
        <v>64081.532629275229</v>
      </c>
      <c r="BO23" s="212">
        <f>EF23-CB23</f>
        <v>0</v>
      </c>
      <c r="BQ23" s="207" t="s">
        <v>1562</v>
      </c>
      <c r="BR23" s="141" t="s">
        <v>1568</v>
      </c>
      <c r="BS23" s="173">
        <f t="shared" si="24"/>
        <v>10502.513156493973</v>
      </c>
      <c r="BT23" s="213">
        <f t="shared" si="8"/>
        <v>116.41247815958207</v>
      </c>
      <c r="BU23" s="213">
        <f t="shared" si="9"/>
        <v>59.387673170027306</v>
      </c>
      <c r="BV23" s="213">
        <f t="shared" si="10"/>
        <v>147.10103644851333</v>
      </c>
      <c r="BW23" s="213">
        <f t="shared" si="11"/>
        <v>235.73036074622846</v>
      </c>
      <c r="BX23" s="213">
        <f t="shared" si="12"/>
        <v>1107.5829121902061</v>
      </c>
      <c r="BY23" s="213">
        <f t="shared" si="13"/>
        <v>67.499224579686597</v>
      </c>
      <c r="BZ23" s="213">
        <f t="shared" si="14"/>
        <v>232.20706718812454</v>
      </c>
      <c r="CA23" s="213">
        <f t="shared" si="15"/>
        <v>3259.910841245915</v>
      </c>
      <c r="CB23" s="211"/>
      <c r="CK23" s="211"/>
      <c r="CL23" s="211"/>
      <c r="CM23" s="211"/>
      <c r="CN23" s="211"/>
      <c r="CP23" s="207" t="s">
        <v>1562</v>
      </c>
      <c r="CQ23" s="208" t="s">
        <v>1566</v>
      </c>
      <c r="CR23" s="211">
        <f t="shared" si="38"/>
        <v>0.16691635053609885</v>
      </c>
      <c r="CS23" s="211">
        <f t="shared" si="39"/>
        <v>3.8357652683620055E-2</v>
      </c>
      <c r="CT23" s="211">
        <f t="shared" si="25"/>
        <v>5.011286355117904E-3</v>
      </c>
      <c r="CU23" s="211">
        <f t="shared" si="26"/>
        <v>7.2294005592504235E-2</v>
      </c>
      <c r="CV23" s="211">
        <f t="shared" si="27"/>
        <v>0.12502969210606943</v>
      </c>
      <c r="CW23" s="210">
        <v>1</v>
      </c>
      <c r="CX23" s="211">
        <f t="shared" si="29"/>
        <v>5.6910817571643693E-2</v>
      </c>
      <c r="CY23" s="211">
        <f t="shared" si="30"/>
        <v>1.3798209430513105E-2</v>
      </c>
      <c r="CZ23" s="211">
        <f t="shared" si="31"/>
        <v>0.12045287780987547</v>
      </c>
      <c r="DA23" s="211"/>
      <c r="DB23" s="211"/>
      <c r="DC23" s="307" t="s">
        <v>1562</v>
      </c>
      <c r="DD23" s="279">
        <v>7.286173035750701E-3</v>
      </c>
      <c r="DE23" s="279">
        <v>0.16646332182233026</v>
      </c>
      <c r="DF23" s="279">
        <v>3.7999584628647907E-2</v>
      </c>
      <c r="DG23" s="279">
        <v>1.9259655163110256E-3</v>
      </c>
      <c r="DH23" s="279">
        <v>7.2184289590754985E-2</v>
      </c>
      <c r="DI23" s="279">
        <v>0.12498066145377816</v>
      </c>
      <c r="DJ23" s="278">
        <v>1</v>
      </c>
      <c r="DK23" s="279">
        <v>5.6770728687609871E-2</v>
      </c>
      <c r="DL23" s="279">
        <v>1.3751730544259941E-2</v>
      </c>
      <c r="DM23" s="279">
        <v>0.11831884745122463</v>
      </c>
      <c r="DN23" s="280">
        <v>0</v>
      </c>
      <c r="DO23" s="155"/>
      <c r="DP23" s="173">
        <f t="shared" si="4"/>
        <v>1210.1927732650481</v>
      </c>
      <c r="DR23" s="173">
        <v>323.75794977851115</v>
      </c>
      <c r="DS23" s="173"/>
      <c r="DT23" s="173"/>
      <c r="DU23" s="293" t="s">
        <v>1562</v>
      </c>
      <c r="DV23" s="267">
        <v>1533.9507230435593</v>
      </c>
      <c r="DW23" s="267">
        <v>19807.637126960901</v>
      </c>
      <c r="DX23" s="267">
        <v>14362.057009151362</v>
      </c>
      <c r="DY23" s="267">
        <v>1.0265396201937766</v>
      </c>
      <c r="DZ23" s="267">
        <v>4508.9194649969195</v>
      </c>
      <c r="EA23" s="267">
        <v>3136.1397378596553</v>
      </c>
      <c r="EB23" s="275">
        <v>345895.55580512172</v>
      </c>
      <c r="EC23" s="267">
        <v>2110.7924633340226</v>
      </c>
      <c r="ED23" s="267">
        <v>417.53004278482035</v>
      </c>
      <c r="EE23" s="267">
        <v>67341.443470521146</v>
      </c>
      <c r="EF23" s="269">
        <v>0</v>
      </c>
      <c r="EO23" s="141" t="s">
        <v>345</v>
      </c>
    </row>
    <row r="24" spans="1:145" x14ac:dyDescent="0.25">
      <c r="A24" s="141" t="s">
        <v>1653</v>
      </c>
      <c r="B24" s="152">
        <f t="shared" si="40"/>
        <v>8904681.2909433395</v>
      </c>
      <c r="C24" s="152">
        <f t="shared" si="40"/>
        <v>10976639.380500227</v>
      </c>
      <c r="D24" s="173">
        <f t="shared" si="41"/>
        <v>2071958.0895568877</v>
      </c>
      <c r="G24" s="167">
        <v>1.0474000000000001</v>
      </c>
      <c r="H24" s="161" t="s">
        <v>1728</v>
      </c>
      <c r="I24" s="171"/>
      <c r="L24" s="161" t="s">
        <v>1657</v>
      </c>
      <c r="M24" s="161"/>
      <c r="N24" s="168"/>
      <c r="O24" s="168"/>
      <c r="P24" s="168"/>
      <c r="Q24" s="168"/>
      <c r="R24" s="168"/>
      <c r="AB24" s="155" t="s">
        <v>5936</v>
      </c>
      <c r="AC24" s="161" t="s">
        <v>1566</v>
      </c>
      <c r="AD24" s="168">
        <f t="shared" si="17"/>
        <v>653.15554295993365</v>
      </c>
      <c r="AE24" s="168">
        <f t="shared" si="32"/>
        <v>29.959481318234349</v>
      </c>
      <c r="AF24" s="168">
        <f t="shared" si="42"/>
        <v>67.855652064240914</v>
      </c>
      <c r="AG24" s="168">
        <f t="shared" si="46"/>
        <v>23.025339999559183</v>
      </c>
      <c r="AH24" s="168">
        <f>IF(BJ24&gt;0,BW24,EA24)</f>
        <v>11.582178368107977</v>
      </c>
      <c r="AI24" s="168">
        <f>IF(BK24&gt;0,BX24,EB24)</f>
        <v>14.917605488787911</v>
      </c>
      <c r="AJ24" s="168"/>
      <c r="AK24" s="168">
        <f>IF(BM24&gt;0,BZ24,ED24)</f>
        <v>495.92103281260114</v>
      </c>
      <c r="AL24" s="168">
        <f>IF(BN24&gt;0,CA24,EE24)</f>
        <v>572.97056767408696</v>
      </c>
      <c r="AM24" s="168">
        <f t="shared" si="19"/>
        <v>0</v>
      </c>
      <c r="AQ24" s="155" t="s">
        <v>5936</v>
      </c>
      <c r="AR24" s="161" t="s">
        <v>1566</v>
      </c>
      <c r="AS24" s="168">
        <f t="shared" si="20"/>
        <v>3488.8210668597148</v>
      </c>
      <c r="AT24" s="206">
        <f t="shared" si="34"/>
        <v>0</v>
      </c>
      <c r="AU24" s="206">
        <f t="shared" si="43"/>
        <v>0</v>
      </c>
      <c r="AV24" s="206">
        <f t="shared" si="47"/>
        <v>223.26371873960932</v>
      </c>
      <c r="AW24" s="206">
        <f>(AW$6*BJ$10/CJ$16)*DI24</f>
        <v>0</v>
      </c>
      <c r="AX24" s="206">
        <f>(AX$6*BK$10/CK$16)*DJ24</f>
        <v>0</v>
      </c>
      <c r="AY24" s="206"/>
      <c r="AZ24" s="206">
        <f>(AZ$6*BM$10/CM$16)*DL24</f>
        <v>0</v>
      </c>
      <c r="BA24" s="155">
        <f>(BA$6*BN$10/CN$16)*DM24</f>
        <v>319.32848141456316</v>
      </c>
      <c r="BB24" s="161">
        <v>0</v>
      </c>
      <c r="BD24" s="155" t="s">
        <v>5936</v>
      </c>
      <c r="BE24" s="161" t="s">
        <v>1566</v>
      </c>
      <c r="BF24" s="212">
        <f t="shared" si="22"/>
        <v>578.68942496699719</v>
      </c>
      <c r="BG24" s="212">
        <f t="shared" si="36"/>
        <v>3666.2059595312012</v>
      </c>
      <c r="BH24" s="212">
        <f t="shared" si="44"/>
        <v>-3857.7495640009092</v>
      </c>
      <c r="BI24" s="212">
        <f t="shared" si="48"/>
        <v>682.74401566723316</v>
      </c>
      <c r="BJ24" s="212">
        <f>EA24-BW24</f>
        <v>142.50628828598244</v>
      </c>
      <c r="BK24" s="212">
        <f>EB24-BX24</f>
        <v>4639.4551658129476</v>
      </c>
      <c r="BL24" s="212"/>
      <c r="BM24" s="212">
        <f>ED24-BZ24</f>
        <v>395.79140538112796</v>
      </c>
      <c r="BN24" s="212">
        <f>EE24-CA24</f>
        <v>11263.13998022978</v>
      </c>
      <c r="BO24" s="212">
        <f>EF24-CB24</f>
        <v>0</v>
      </c>
      <c r="BQ24" s="207" t="s">
        <v>5936</v>
      </c>
      <c r="BR24" s="141" t="s">
        <v>1568</v>
      </c>
      <c r="BS24" s="173">
        <f t="shared" si="24"/>
        <v>653.15554295993365</v>
      </c>
      <c r="BT24" s="213">
        <f t="shared" si="8"/>
        <v>29.959481318234349</v>
      </c>
      <c r="BU24" s="213">
        <f t="shared" si="9"/>
        <v>3925.6052160651502</v>
      </c>
      <c r="BV24" s="213">
        <f t="shared" si="10"/>
        <v>23.025339999559183</v>
      </c>
      <c r="BW24" s="213">
        <f t="shared" si="11"/>
        <v>11.582178368107977</v>
      </c>
      <c r="BX24" s="213">
        <f t="shared" si="12"/>
        <v>14.917605488787911</v>
      </c>
      <c r="BY24" s="213">
        <f t="shared" si="13"/>
        <v>1186.05262513956</v>
      </c>
      <c r="BZ24" s="213">
        <f t="shared" si="14"/>
        <v>495.92103281260114</v>
      </c>
      <c r="CA24" s="213">
        <f t="shared" si="15"/>
        <v>572.97056767408696</v>
      </c>
      <c r="CB24" s="211"/>
      <c r="CK24" s="211"/>
      <c r="CL24" s="211"/>
      <c r="CM24" s="211"/>
      <c r="CN24" s="211"/>
      <c r="CP24" s="207" t="s">
        <v>5936</v>
      </c>
      <c r="CQ24" s="208" t="s">
        <v>1566</v>
      </c>
      <c r="CR24" s="211">
        <f t="shared" si="38"/>
        <v>1.0380595381200257E-2</v>
      </c>
      <c r="CS24" s="211">
        <f t="shared" si="39"/>
        <v>9.8715824725499716E-3</v>
      </c>
      <c r="CT24" s="211">
        <f t="shared" si="25"/>
        <v>0.33125278032909189</v>
      </c>
      <c r="CU24" s="211">
        <f t="shared" si="26"/>
        <v>1.1315991368151005E-2</v>
      </c>
      <c r="CV24" s="211">
        <f t="shared" si="27"/>
        <v>6.1431043107810076E-3</v>
      </c>
      <c r="CW24" s="211">
        <f t="shared" si="28"/>
        <v>1.3468612890829882E-2</v>
      </c>
      <c r="CX24" s="210">
        <v>1</v>
      </c>
      <c r="CY24" s="211">
        <f t="shared" si="30"/>
        <v>2.9468621927001299E-2</v>
      </c>
      <c r="CZ24" s="211">
        <f t="shared" si="31"/>
        <v>2.1171116983777501E-2</v>
      </c>
      <c r="DA24" s="211"/>
      <c r="DB24" s="211"/>
      <c r="DC24" s="307" t="s">
        <v>5936</v>
      </c>
      <c r="DD24" s="279">
        <v>8.8780185126000576E-3</v>
      </c>
      <c r="DE24" s="279">
        <v>1.0352421342176558E-2</v>
      </c>
      <c r="DF24" s="279">
        <v>9.7794314130313434E-3</v>
      </c>
      <c r="DG24" s="279">
        <v>0.12730891569275968</v>
      </c>
      <c r="DH24" s="279">
        <v>1.129881780972708E-2</v>
      </c>
      <c r="DI24" s="279">
        <v>6.1406952797230466E-3</v>
      </c>
      <c r="DJ24" s="279">
        <v>1.345600628047392E-2</v>
      </c>
      <c r="DK24" s="278">
        <v>1</v>
      </c>
      <c r="DL24" s="279">
        <v>2.9369357690327683E-2</v>
      </c>
      <c r="DM24" s="279">
        <v>2.0796034153118675E-2</v>
      </c>
      <c r="DN24" s="280">
        <v>0</v>
      </c>
      <c r="DO24" s="155"/>
      <c r="DP24" s="173">
        <f t="shared" si="4"/>
        <v>1777.5574290102793</v>
      </c>
      <c r="DR24" s="173">
        <v>91.52293042889832</v>
      </c>
      <c r="DS24" s="173"/>
      <c r="DT24" s="173"/>
      <c r="DU24" s="293" t="s">
        <v>5936</v>
      </c>
      <c r="DV24" s="267">
        <v>1869.0803594391775</v>
      </c>
      <c r="DW24" s="267">
        <v>1231.8449679269308</v>
      </c>
      <c r="DX24" s="267">
        <v>3696.1654408494355</v>
      </c>
      <c r="DY24" s="267">
        <v>67.855652064240914</v>
      </c>
      <c r="DZ24" s="267">
        <v>705.76935566679231</v>
      </c>
      <c r="EA24" s="267">
        <v>154.08846665409041</v>
      </c>
      <c r="EB24" s="267">
        <v>4654.3727713017352</v>
      </c>
      <c r="EC24" s="275">
        <v>37181</v>
      </c>
      <c r="ED24" s="267">
        <v>891.7124381937291</v>
      </c>
      <c r="EE24" s="267">
        <v>11836.110547903867</v>
      </c>
      <c r="EF24" s="269">
        <v>0</v>
      </c>
      <c r="EO24" s="141" t="s">
        <v>346</v>
      </c>
    </row>
    <row r="25" spans="1:145" ht="18.75" x14ac:dyDescent="0.25">
      <c r="A25" s="141" t="s">
        <v>1769</v>
      </c>
      <c r="B25" s="152">
        <f>E46+E58</f>
        <v>27584329.080000002</v>
      </c>
      <c r="C25" s="152">
        <f t="shared" si="40"/>
        <v>43097710.75</v>
      </c>
      <c r="D25" s="173">
        <f t="shared" si="41"/>
        <v>15513381.669999998</v>
      </c>
      <c r="G25" s="167">
        <v>1.7650999999999999</v>
      </c>
      <c r="H25" s="161" t="s">
        <v>1729</v>
      </c>
      <c r="I25" s="171"/>
      <c r="L25" s="161"/>
      <c r="M25" s="161" t="s">
        <v>371</v>
      </c>
      <c r="N25" s="168">
        <f>SUM(AL18:AL22)+AL25</f>
        <v>22333.666824812051</v>
      </c>
      <c r="O25" s="168">
        <f>SUM(AL23:AL24)</f>
        <v>3832.8814089200018</v>
      </c>
      <c r="P25" s="168"/>
      <c r="Q25" s="168">
        <f>AL27</f>
        <v>897.23721099101829</v>
      </c>
      <c r="R25" s="168"/>
      <c r="AA25" s="183"/>
      <c r="AB25" s="155" t="s">
        <v>1564</v>
      </c>
      <c r="AC25" s="161" t="s">
        <v>1566</v>
      </c>
      <c r="AD25" s="168">
        <f t="shared" si="17"/>
        <v>1223.5014368557968</v>
      </c>
      <c r="AE25" s="168">
        <f t="shared" si="32"/>
        <v>158.38491153651125</v>
      </c>
      <c r="AF25" s="168">
        <f t="shared" si="42"/>
        <v>0.14442522612358769</v>
      </c>
      <c r="AG25" s="168">
        <f t="shared" si="46"/>
        <v>144.39856600737943</v>
      </c>
      <c r="AH25" s="168">
        <f>IF(BJ25&gt;0,BW25,EA25)</f>
        <v>38.17818236077467</v>
      </c>
      <c r="AI25" s="168">
        <f>IF(BK25&gt;0,BX25,EB25)</f>
        <v>70.185175667981397</v>
      </c>
      <c r="AJ25" s="168">
        <f>IF(BL25&gt;0,BY25,EC25)</f>
        <v>61.036219377480705</v>
      </c>
      <c r="AK25" s="168"/>
      <c r="AL25" s="168">
        <f>IF(BN25&gt;0,CA25,EE25)</f>
        <v>1607.0308364616794</v>
      </c>
      <c r="AM25" s="168">
        <f t="shared" si="19"/>
        <v>0</v>
      </c>
      <c r="AN25" s="161"/>
      <c r="AO25" s="161"/>
      <c r="AP25" s="161"/>
      <c r="AQ25" s="155" t="s">
        <v>1564</v>
      </c>
      <c r="AR25" s="161" t="s">
        <v>1566</v>
      </c>
      <c r="AS25" s="168">
        <f t="shared" si="20"/>
        <v>6535.3155680062582</v>
      </c>
      <c r="AT25" s="206">
        <f t="shared" si="34"/>
        <v>0</v>
      </c>
      <c r="AU25" s="206">
        <f t="shared" si="43"/>
        <v>0</v>
      </c>
      <c r="AV25" s="206">
        <f t="shared" si="47"/>
        <v>1400.1513475193713</v>
      </c>
      <c r="AW25" s="206">
        <f>(AW$6*BJ$10/CJ$16)*DI25</f>
        <v>0</v>
      </c>
      <c r="AX25" s="206">
        <f>(AX$6*BK$10/CK$16)*DJ25</f>
        <v>0</v>
      </c>
      <c r="AY25" s="206">
        <f>(AY$6*BL$10/CL$16)*DK25</f>
        <v>0</v>
      </c>
      <c r="AZ25" s="206"/>
      <c r="BA25" s="206">
        <f>(BA$6*BN$10/CN$16)*DM25</f>
        <v>895.63189724883296</v>
      </c>
      <c r="BB25" s="161">
        <v>0</v>
      </c>
      <c r="BC25" s="161"/>
      <c r="BD25" s="155" t="s">
        <v>1564</v>
      </c>
      <c r="BE25" s="161" t="s">
        <v>1566</v>
      </c>
      <c r="BF25" s="212">
        <f t="shared" si="22"/>
        <v>1084.0103105177327</v>
      </c>
      <c r="BG25" s="212">
        <f t="shared" si="36"/>
        <v>19381.901188708605</v>
      </c>
      <c r="BH25" s="212">
        <f t="shared" si="44"/>
        <v>-8.2109055938557187</v>
      </c>
      <c r="BI25" s="212">
        <f t="shared" si="48"/>
        <v>4281.6851700932839</v>
      </c>
      <c r="BJ25" s="212">
        <f>EA25-BW25</f>
        <v>469.74160549282988</v>
      </c>
      <c r="BK25" s="212">
        <f>EB25-BX25</f>
        <v>21827.965356842462</v>
      </c>
      <c r="BL25" s="212">
        <f>EC25-BY25</f>
        <v>1847.6492900433223</v>
      </c>
      <c r="BM25" s="212"/>
      <c r="BN25" s="212">
        <f>EE25-CA25</f>
        <v>31590.127459931384</v>
      </c>
      <c r="BO25" s="212">
        <f>EF25-CB25</f>
        <v>0</v>
      </c>
      <c r="BQ25" s="207" t="s">
        <v>1564</v>
      </c>
      <c r="BR25" s="141" t="s">
        <v>1568</v>
      </c>
      <c r="BS25" s="173">
        <f t="shared" si="24"/>
        <v>1223.5014368557968</v>
      </c>
      <c r="BT25" s="213">
        <f t="shared" si="8"/>
        <v>158.38491153651125</v>
      </c>
      <c r="BU25" s="213">
        <f t="shared" si="9"/>
        <v>8.3553308199793062</v>
      </c>
      <c r="BV25" s="213">
        <f t="shared" si="10"/>
        <v>144.39856600737943</v>
      </c>
      <c r="BW25" s="213">
        <f t="shared" si="11"/>
        <v>38.17818236077467</v>
      </c>
      <c r="BX25" s="213">
        <f t="shared" si="12"/>
        <v>70.185175667981397</v>
      </c>
      <c r="BY25" s="213">
        <f t="shared" si="13"/>
        <v>61.036219377480705</v>
      </c>
      <c r="BZ25" s="213">
        <f t="shared" si="14"/>
        <v>16828.782629913279</v>
      </c>
      <c r="CA25" s="213">
        <f t="shared" si="15"/>
        <v>1607.0308364616794</v>
      </c>
      <c r="CB25" s="211"/>
      <c r="CD25" s="220" t="s">
        <v>1773</v>
      </c>
      <c r="CL25" s="141" t="s">
        <v>11</v>
      </c>
      <c r="CP25" s="207" t="s">
        <v>1564</v>
      </c>
      <c r="CQ25" s="208" t="s">
        <v>1566</v>
      </c>
      <c r="CR25" s="211">
        <f t="shared" si="38"/>
        <v>1.9445097727810688E-2</v>
      </c>
      <c r="CS25" s="211">
        <f t="shared" si="39"/>
        <v>5.218747614594374E-2</v>
      </c>
      <c r="CT25" s="211">
        <f t="shared" si="25"/>
        <v>7.0504455042011101E-4</v>
      </c>
      <c r="CU25" s="211">
        <f t="shared" si="26"/>
        <v>7.0965854425783584E-2</v>
      </c>
      <c r="CV25" s="211">
        <f t="shared" si="27"/>
        <v>2.024943401701132E-2</v>
      </c>
      <c r="CW25" s="211">
        <f t="shared" si="28"/>
        <v>6.336787512294921E-2</v>
      </c>
      <c r="CX25" s="211">
        <f t="shared" si="29"/>
        <v>5.1461645194958119E-2</v>
      </c>
      <c r="CY25" s="210">
        <v>1</v>
      </c>
      <c r="CZ25" s="211">
        <f t="shared" si="31"/>
        <v>5.9379381341312695E-2</v>
      </c>
      <c r="DA25" s="211"/>
      <c r="DB25" s="211"/>
      <c r="DC25" s="307" t="s">
        <v>1563</v>
      </c>
      <c r="DD25" s="279">
        <v>9.8946272793185963E-2</v>
      </c>
      <c r="DE25" s="279">
        <v>1.9392321666122054E-2</v>
      </c>
      <c r="DF25" s="279">
        <v>5.1700306917116988E-2</v>
      </c>
      <c r="DG25" s="279">
        <v>2.7096665313993936E-4</v>
      </c>
      <c r="DH25" s="279">
        <v>7.0858154074357443E-2</v>
      </c>
      <c r="DI25" s="279">
        <v>2.0241493159590503E-2</v>
      </c>
      <c r="DJ25" s="279">
        <v>6.3308562845045366E-2</v>
      </c>
      <c r="DK25" s="279">
        <v>5.1334969727032699E-2</v>
      </c>
      <c r="DL25" s="278">
        <v>1</v>
      </c>
      <c r="DM25" s="279">
        <v>5.8327373246825499E-2</v>
      </c>
      <c r="DN25" s="280">
        <v>0</v>
      </c>
      <c r="DO25" s="155"/>
      <c r="DP25" s="173">
        <f t="shared" si="4"/>
        <v>20728.786308910905</v>
      </c>
      <c r="DR25" s="173">
        <v>102.27355596574102</v>
      </c>
      <c r="DS25" s="173"/>
      <c r="DT25" s="173"/>
      <c r="DU25" s="293" t="s">
        <v>1563</v>
      </c>
      <c r="DV25" s="267">
        <v>20831.059864876646</v>
      </c>
      <c r="DW25" s="267">
        <v>2307.5117473735295</v>
      </c>
      <c r="DX25" s="267">
        <v>19540.286100245117</v>
      </c>
      <c r="DY25" s="267">
        <v>0.14442522612358769</v>
      </c>
      <c r="DZ25" s="267">
        <v>4426.0837361006634</v>
      </c>
      <c r="EA25" s="267">
        <v>507.91978785360453</v>
      </c>
      <c r="EB25" s="267">
        <v>21898.150532510444</v>
      </c>
      <c r="EC25" s="267">
        <v>1908.6855094208029</v>
      </c>
      <c r="ED25" s="275">
        <v>30362</v>
      </c>
      <c r="EE25" s="267">
        <v>33197.158296393063</v>
      </c>
      <c r="EF25" s="269">
        <v>0</v>
      </c>
      <c r="EO25" s="141" t="s">
        <v>347</v>
      </c>
    </row>
    <row r="26" spans="1:145" ht="15.75" thickBot="1" x14ac:dyDescent="0.3">
      <c r="A26" s="141" t="s">
        <v>1768</v>
      </c>
      <c r="B26" s="152">
        <f t="shared" si="40"/>
        <v>6239315.290000001</v>
      </c>
      <c r="C26" s="152">
        <f t="shared" si="40"/>
        <v>8150546.3399999999</v>
      </c>
      <c r="D26" s="173">
        <f t="shared" si="41"/>
        <v>1911231.0499999989</v>
      </c>
      <c r="G26" s="221">
        <v>1.6913</v>
      </c>
      <c r="H26" s="191" t="s">
        <v>1770</v>
      </c>
      <c r="I26" s="194"/>
      <c r="L26" s="161"/>
      <c r="M26" s="161" t="s">
        <v>372</v>
      </c>
      <c r="N26" s="168">
        <f>'Fatores de emissao'!AQ3</f>
        <v>0</v>
      </c>
      <c r="O26" s="168"/>
      <c r="P26" s="168"/>
      <c r="Q26" s="168">
        <f>'Fatores de emissao'!AS3</f>
        <v>239.37821110777773</v>
      </c>
      <c r="R26" s="168"/>
      <c r="AA26" s="183"/>
      <c r="AB26" s="155" t="s">
        <v>1565</v>
      </c>
      <c r="AC26" s="161" t="s">
        <v>1566</v>
      </c>
      <c r="AD26" s="168">
        <f t="shared" si="17"/>
        <v>22638.20609635115</v>
      </c>
      <c r="AE26" s="168">
        <f t="shared" si="32"/>
        <v>785.96150572016518</v>
      </c>
      <c r="AF26" s="168">
        <f t="shared" si="42"/>
        <v>0.23349647670595219</v>
      </c>
      <c r="AG26" s="168">
        <f t="shared" si="46"/>
        <v>349.96917878014597</v>
      </c>
      <c r="AH26" s="168">
        <f>IF(BJ26&gt;0,BW26,EA26)</f>
        <v>859.9364023628973</v>
      </c>
      <c r="AI26" s="168">
        <f>IF(BK26&gt;0,BX26,EB26)</f>
        <v>675.24371918685347</v>
      </c>
      <c r="AJ26" s="168">
        <f>IF(BL26&gt;0,BY26,EC26)</f>
        <v>657.15693465253969</v>
      </c>
      <c r="AK26" s="168">
        <f>IF(BM26&gt;0,BZ26,ED26)</f>
        <v>4786.2009125767026</v>
      </c>
      <c r="AL26" s="168"/>
      <c r="AM26" s="168">
        <f t="shared" si="19"/>
        <v>0</v>
      </c>
      <c r="AN26" s="161"/>
      <c r="AO26" s="161"/>
      <c r="AP26" s="161"/>
      <c r="AQ26" s="155" t="s">
        <v>1565</v>
      </c>
      <c r="AR26" s="161" t="s">
        <v>1566</v>
      </c>
      <c r="AS26" s="168">
        <f t="shared" si="20"/>
        <v>120921.65671126641</v>
      </c>
      <c r="AT26" s="206">
        <f t="shared" si="34"/>
        <v>0</v>
      </c>
      <c r="AU26" s="206">
        <f t="shared" si="43"/>
        <v>0</v>
      </c>
      <c r="AV26" s="206">
        <f t="shared" si="47"/>
        <v>3393.4534864717934</v>
      </c>
      <c r="AW26" s="206">
        <f>(AW$6*BJ$10/CJ$16)*DI26</f>
        <v>0</v>
      </c>
      <c r="AX26" s="206">
        <f>(AX$6*BK$10/CK$16)*DJ26</f>
        <v>0</v>
      </c>
      <c r="AY26" s="206">
        <f>(AY$6*BL$10/CL$16)*DK26</f>
        <v>0</v>
      </c>
      <c r="AZ26" s="206">
        <f>(AZ$6*BM$10/CM$16)*DL26</f>
        <v>0</v>
      </c>
      <c r="BA26" s="206"/>
      <c r="BB26" s="161">
        <v>0</v>
      </c>
      <c r="BC26" s="161"/>
      <c r="BD26" s="155" t="s">
        <v>1565</v>
      </c>
      <c r="BE26" s="161" t="s">
        <v>1566</v>
      </c>
      <c r="BF26" s="212">
        <f t="shared" si="22"/>
        <v>20057.229260910422</v>
      </c>
      <c r="BG26" s="212">
        <f t="shared" si="36"/>
        <v>96179.794490621236</v>
      </c>
      <c r="BH26" s="212">
        <f t="shared" si="44"/>
        <v>-13.274810628234029</v>
      </c>
      <c r="BI26" s="212">
        <f t="shared" si="48"/>
        <v>10377.234928330923</v>
      </c>
      <c r="BJ26" s="212">
        <f>EA26-BW26</f>
        <v>10580.595546704257</v>
      </c>
      <c r="BK26" s="212">
        <f>EB26-BX26</f>
        <v>210004.41146662459</v>
      </c>
      <c r="BL26" s="212">
        <f>EC26-BY26</f>
        <v>19893.033286491336</v>
      </c>
      <c r="BM26" s="212">
        <f>ED26-BZ26</f>
        <v>3819.8363454792279</v>
      </c>
      <c r="BN26" s="212"/>
      <c r="BO26" s="212">
        <f>EF26-CB26</f>
        <v>0</v>
      </c>
      <c r="BQ26" s="207" t="s">
        <v>1565</v>
      </c>
      <c r="BR26" s="141" t="s">
        <v>1568</v>
      </c>
      <c r="BS26" s="173">
        <f t="shared" si="24"/>
        <v>22638.20609635115</v>
      </c>
      <c r="BT26" s="213">
        <f t="shared" si="8"/>
        <v>785.96150572016518</v>
      </c>
      <c r="BU26" s="213">
        <f t="shared" si="9"/>
        <v>13.508307104939981</v>
      </c>
      <c r="BV26" s="213">
        <f t="shared" si="10"/>
        <v>349.96917878014597</v>
      </c>
      <c r="BW26" s="213">
        <f t="shared" si="11"/>
        <v>859.9364023628973</v>
      </c>
      <c r="BX26" s="213">
        <f t="shared" si="12"/>
        <v>675.24371918685347</v>
      </c>
      <c r="BY26" s="213">
        <f t="shared" si="13"/>
        <v>657.15693465253969</v>
      </c>
      <c r="BZ26" s="213">
        <f t="shared" si="14"/>
        <v>4786.2009125767026</v>
      </c>
      <c r="CA26" s="213">
        <f t="shared" si="15"/>
        <v>27063.785444723075</v>
      </c>
      <c r="CB26" s="211"/>
      <c r="CD26" s="222" t="s">
        <v>1581</v>
      </c>
      <c r="CE26" s="223" t="s">
        <v>5930</v>
      </c>
      <c r="CF26" s="223" t="s">
        <v>5931</v>
      </c>
      <c r="CG26" s="223" t="s">
        <v>5932</v>
      </c>
      <c r="CH26" s="223" t="s">
        <v>5933</v>
      </c>
      <c r="CI26" s="223" t="s">
        <v>5934</v>
      </c>
      <c r="CJ26" s="223" t="s">
        <v>5935</v>
      </c>
      <c r="CK26" s="223" t="s">
        <v>1562</v>
      </c>
      <c r="CL26" s="223" t="s">
        <v>5936</v>
      </c>
      <c r="CM26" s="223" t="s">
        <v>1563</v>
      </c>
      <c r="CN26" s="224" t="s">
        <v>5937</v>
      </c>
      <c r="CP26" s="141" t="s">
        <v>5937</v>
      </c>
      <c r="CQ26" s="208" t="s">
        <v>1566</v>
      </c>
      <c r="CR26" s="211">
        <f t="shared" si="38"/>
        <v>0.35978881320901174</v>
      </c>
      <c r="CS26" s="211">
        <f t="shared" si="39"/>
        <v>0.25897256836833055</v>
      </c>
      <c r="CT26" s="211">
        <f t="shared" si="25"/>
        <v>1.139866094465759E-3</v>
      </c>
      <c r="CU26" s="211">
        <f t="shared" si="26"/>
        <v>0.17199521076652272</v>
      </c>
      <c r="CV26" s="211">
        <f t="shared" si="27"/>
        <v>0.45610409824969611</v>
      </c>
      <c r="CW26" s="211">
        <f t="shared" si="28"/>
        <v>0.60965523371210451</v>
      </c>
      <c r="CX26" s="211">
        <f t="shared" si="29"/>
        <v>0.55407063794931832</v>
      </c>
      <c r="CY26" s="211">
        <f t="shared" si="30"/>
        <v>0.2844056529715463</v>
      </c>
      <c r="CZ26" s="210">
        <v>1</v>
      </c>
      <c r="DA26" s="211"/>
      <c r="DB26" s="211"/>
      <c r="DC26" s="307" t="s">
        <v>5937</v>
      </c>
      <c r="DD26" s="279">
        <v>0.18855036278365123</v>
      </c>
      <c r="DE26" s="279">
        <v>0.35881230813474607</v>
      </c>
      <c r="DF26" s="279">
        <v>0.25655506371517461</v>
      </c>
      <c r="DG26" s="279">
        <v>4.3807969363218047E-4</v>
      </c>
      <c r="DH26" s="279">
        <v>0.17173418460410908</v>
      </c>
      <c r="DI26" s="279">
        <v>0.45592523608445196</v>
      </c>
      <c r="DJ26" s="279">
        <v>0.60908459692528927</v>
      </c>
      <c r="DK26" s="279">
        <v>0.55270676477619951</v>
      </c>
      <c r="DL26" s="279">
        <v>0.2834476404076125</v>
      </c>
      <c r="DM26" s="278">
        <v>1</v>
      </c>
      <c r="DN26" s="280">
        <v>1</v>
      </c>
      <c r="DO26" s="155"/>
      <c r="DP26" s="173">
        <f t="shared" si="4"/>
        <v>29611.805370311264</v>
      </c>
      <c r="DR26" s="173">
        <v>10083.513956168044</v>
      </c>
      <c r="DS26" s="173"/>
      <c r="DT26" s="173"/>
      <c r="DU26" s="293" t="s">
        <v>5937</v>
      </c>
      <c r="DV26" s="267">
        <v>39695.319326479308</v>
      </c>
      <c r="DW26" s="267">
        <v>42695.435357261573</v>
      </c>
      <c r="DX26" s="267">
        <v>96965.755996341395</v>
      </c>
      <c r="DY26" s="267">
        <v>0.23349647670595219</v>
      </c>
      <c r="DZ26" s="267">
        <v>10727.204107111069</v>
      </c>
      <c r="EA26" s="267">
        <v>11440.531949067154</v>
      </c>
      <c r="EB26" s="267">
        <v>210679.65518581145</v>
      </c>
      <c r="EC26" s="267">
        <v>20550.190221143876</v>
      </c>
      <c r="ED26" s="267">
        <v>8606.0372580559306</v>
      </c>
      <c r="EE26" s="275">
        <v>569152.2941708992</v>
      </c>
      <c r="EF26" s="269">
        <v>0</v>
      </c>
      <c r="EO26" s="141" t="s">
        <v>348</v>
      </c>
    </row>
    <row r="27" spans="1:145" ht="15.75" thickBot="1" x14ac:dyDescent="0.3">
      <c r="A27" s="141" t="s">
        <v>1561</v>
      </c>
      <c r="B27" s="152">
        <f t="shared" si="40"/>
        <v>348225783.42000002</v>
      </c>
      <c r="C27" s="152">
        <f t="shared" si="40"/>
        <v>596556315.50999999</v>
      </c>
      <c r="D27" s="173">
        <f>C27-B27</f>
        <v>248330532.08999997</v>
      </c>
      <c r="L27" s="225"/>
      <c r="M27" s="161" t="s">
        <v>373</v>
      </c>
      <c r="N27" s="264">
        <f>N26*N25</f>
        <v>0</v>
      </c>
      <c r="O27" s="264">
        <f>O26*O25</f>
        <v>0</v>
      </c>
      <c r="P27" s="264">
        <f>P26*P25</f>
        <v>0</v>
      </c>
      <c r="Q27" s="264">
        <f>Q26*Q25</f>
        <v>214779.03850636168</v>
      </c>
      <c r="R27" s="264">
        <f>SUM(N27:Q27)</f>
        <v>214779.03850636168</v>
      </c>
      <c r="AA27" s="183"/>
      <c r="AB27" s="155" t="s">
        <v>5938</v>
      </c>
      <c r="AC27" s="161" t="s">
        <v>1566</v>
      </c>
      <c r="AD27" s="168">
        <f t="shared" si="17"/>
        <v>1340.8605770749691</v>
      </c>
      <c r="AE27" s="168">
        <f t="shared" si="32"/>
        <v>36.219625508306336</v>
      </c>
      <c r="AF27" s="168">
        <f t="shared" si="42"/>
        <v>0.28258613087463003</v>
      </c>
      <c r="AG27" s="168">
        <f t="shared" si="46"/>
        <v>9.1879083279569009</v>
      </c>
      <c r="AH27" s="168">
        <f>IF(BJ27&gt;0,BW27,EA27)</f>
        <v>79.482417286066877</v>
      </c>
      <c r="AI27" s="168">
        <f>IF(BK27&gt;0,BX27,EB27)</f>
        <v>42.013743873257823</v>
      </c>
      <c r="AJ27" s="168">
        <f>IF(BL27&gt;0,BY27,EC27)</f>
        <v>37.790753608013759</v>
      </c>
      <c r="AK27" s="168">
        <f>IF(BM27&gt;0,BZ27,ED27)</f>
        <v>122.01633331607935</v>
      </c>
      <c r="AL27" s="168">
        <f>IF(BN27&gt;0,CA27,EE27)</f>
        <v>897.23721099101829</v>
      </c>
      <c r="AM27" s="168"/>
      <c r="AN27" s="226">
        <f>SUM(AD27:AM27)</f>
        <v>2565.0911561165435</v>
      </c>
      <c r="AO27" s="161"/>
      <c r="AP27" s="161"/>
      <c r="AQ27" s="155" t="s">
        <v>5938</v>
      </c>
      <c r="AR27" s="161" t="s">
        <v>1566</v>
      </c>
      <c r="AS27" s="168">
        <f t="shared" si="20"/>
        <v>7162.1877505949433</v>
      </c>
      <c r="AT27" s="206">
        <f t="shared" si="34"/>
        <v>0</v>
      </c>
      <c r="AU27" s="206">
        <f t="shared" si="43"/>
        <v>0</v>
      </c>
      <c r="AV27" s="206">
        <f t="shared" si="47"/>
        <v>89.089958314515911</v>
      </c>
      <c r="AW27" s="206">
        <f>(AW$6*BJ$10/CJ$16)*DI27</f>
        <v>0</v>
      </c>
      <c r="AX27" s="206">
        <f>(AX$6*BK$10/CK$16)*DJ27</f>
        <v>0</v>
      </c>
      <c r="AY27" s="206">
        <f>(AY$6*BL$10/CL$16)*DK27</f>
        <v>0</v>
      </c>
      <c r="AZ27" s="206">
        <f>(AZ$6*BM$10/CM$16)*DL27</f>
        <v>0</v>
      </c>
      <c r="BA27" s="206">
        <f>(BA$6*BN$10/CN$16)*DM27</f>
        <v>500.04906398154185</v>
      </c>
      <c r="BB27" s="161"/>
      <c r="BC27" s="161"/>
      <c r="BD27" s="155" t="s">
        <v>5938</v>
      </c>
      <c r="BE27" s="161" t="s">
        <v>1566</v>
      </c>
      <c r="BF27" s="212">
        <f t="shared" si="22"/>
        <v>1187.9893612967899</v>
      </c>
      <c r="BG27" s="212">
        <f t="shared" si="36"/>
        <v>4432.273225295171</v>
      </c>
      <c r="BH27" s="212">
        <f t="shared" si="44"/>
        <v>-16.06567013964046</v>
      </c>
      <c r="BI27" s="212">
        <f t="shared" si="48"/>
        <v>272.4385145900909</v>
      </c>
      <c r="BJ27" s="212">
        <f>EA27-BW27</f>
        <v>977.94593654538028</v>
      </c>
      <c r="BK27" s="212">
        <f>EB27-BX27</f>
        <v>13066.49925783537</v>
      </c>
      <c r="BL27" s="212">
        <f>EC27-BY27</f>
        <v>1143.9774577488051</v>
      </c>
      <c r="BM27" s="212">
        <f>ED27-BZ27</f>
        <v>97.380455450197061</v>
      </c>
      <c r="BN27" s="212">
        <f>EE27-CA27</f>
        <v>17637.395135121595</v>
      </c>
      <c r="BO27" s="212"/>
      <c r="BQ27" s="207" t="s">
        <v>5938</v>
      </c>
      <c r="BR27" s="141" t="s">
        <v>1568</v>
      </c>
      <c r="BS27" s="173">
        <f t="shared" si="24"/>
        <v>1340.8605770749691</v>
      </c>
      <c r="BT27" s="213">
        <f t="shared" si="8"/>
        <v>36.219625508306336</v>
      </c>
      <c r="BU27" s="213">
        <f t="shared" si="9"/>
        <v>16.34825627051509</v>
      </c>
      <c r="BV27" s="213">
        <f t="shared" si="10"/>
        <v>9.1879083279569009</v>
      </c>
      <c r="BW27" s="213">
        <f t="shared" si="11"/>
        <v>79.482417286066877</v>
      </c>
      <c r="BX27" s="213">
        <f t="shared" si="12"/>
        <v>42.013743873257823</v>
      </c>
      <c r="BY27" s="213">
        <f t="shared" si="13"/>
        <v>37.790753608013759</v>
      </c>
      <c r="BZ27" s="213">
        <f t="shared" si="14"/>
        <v>122.01633331607935</v>
      </c>
      <c r="CA27" s="213">
        <f t="shared" si="15"/>
        <v>897.23721099101829</v>
      </c>
      <c r="CB27" s="211">
        <f>SUM(BS27:CA27)</f>
        <v>2581.1568262561836</v>
      </c>
      <c r="CD27" s="227" t="s">
        <v>1651</v>
      </c>
      <c r="CE27" s="201">
        <f>+Produtividade_temporária!B11</f>
        <v>68.813626587689839</v>
      </c>
      <c r="CF27" s="201">
        <f>+Produtividade_temporária!C11</f>
        <v>1.443733760434295</v>
      </c>
      <c r="CG27" s="201">
        <f>+Produtividade_temporária!D11</f>
        <v>3.8755245320541962</v>
      </c>
      <c r="CH27" s="201">
        <f>+Produtividade_temporária!E11</f>
        <v>1.3765715984402049</v>
      </c>
      <c r="CI27" s="201">
        <f>+Produtividade_temporária!F11</f>
        <v>5.7236827860403015</v>
      </c>
      <c r="CJ27" s="201">
        <f>+Produtividade_temporária!G11</f>
        <v>1.5411505824883305</v>
      </c>
      <c r="CK27" s="202">
        <f t="shared" ref="CK27:CK32" si="49">+CK16/CK6</f>
        <v>36.700000000000003</v>
      </c>
      <c r="CL27" s="200">
        <v>1</v>
      </c>
      <c r="CM27" s="200">
        <v>1</v>
      </c>
      <c r="CN27" s="228">
        <f>'Prod. Pecuária'!E73</f>
        <v>6.4122925689793303E-2</v>
      </c>
      <c r="CP27" s="207" t="s">
        <v>5938</v>
      </c>
      <c r="CQ27" s="208" t="s">
        <v>1566</v>
      </c>
      <c r="CR27" s="229">
        <f t="shared" si="38"/>
        <v>2.1310285525773697E-2</v>
      </c>
      <c r="CS27" s="229">
        <f t="shared" si="39"/>
        <v>1.1934286062305982E-2</v>
      </c>
      <c r="CT27" s="229">
        <f t="shared" si="25"/>
        <v>1.3795083929934232E-3</v>
      </c>
      <c r="CU27" s="229">
        <f t="shared" si="26"/>
        <v>4.5154725764098829E-3</v>
      </c>
      <c r="CV27" s="229">
        <f t="shared" si="27"/>
        <v>4.2156903886560862E-2</v>
      </c>
      <c r="CW27" s="229">
        <f t="shared" si="28"/>
        <v>3.7932820568870214E-2</v>
      </c>
      <c r="CX27" s="229">
        <f t="shared" si="29"/>
        <v>3.1862628020883146E-2</v>
      </c>
      <c r="CY27" s="229">
        <f t="shared" si="30"/>
        <v>7.2504551279421996E-3</v>
      </c>
      <c r="CZ27" s="229">
        <f t="shared" si="31"/>
        <v>3.3152687114801321E-2</v>
      </c>
      <c r="DA27" s="211"/>
      <c r="DB27" s="211"/>
      <c r="DC27" s="308" t="s">
        <v>5938</v>
      </c>
      <c r="DD27" s="281">
        <v>0</v>
      </c>
      <c r="DE27" s="281">
        <v>2.1252447146185502E-2</v>
      </c>
      <c r="DF27" s="281">
        <v>1.1822879698807728E-2</v>
      </c>
      <c r="DG27" s="281">
        <v>5.3018035811375241E-4</v>
      </c>
      <c r="DH27" s="281">
        <v>4.5086197316541975E-3</v>
      </c>
      <c r="DI27" s="281">
        <v>4.2140371969531229E-2</v>
      </c>
      <c r="DJ27" s="281">
        <v>3.7897315480670678E-2</v>
      </c>
      <c r="DK27" s="281">
        <v>3.1784196534703719E-2</v>
      </c>
      <c r="DL27" s="281">
        <v>7.2260321706829724E-3</v>
      </c>
      <c r="DM27" s="281">
        <v>3.2565330116278553E-2</v>
      </c>
      <c r="DN27" s="282">
        <v>0</v>
      </c>
      <c r="DO27" s="155"/>
      <c r="DP27" s="173">
        <f t="shared" si="4"/>
        <v>0</v>
      </c>
      <c r="DR27" s="141">
        <v>0</v>
      </c>
      <c r="DU27" s="294" t="s">
        <v>5938</v>
      </c>
      <c r="DV27" s="284">
        <v>0</v>
      </c>
      <c r="DW27" s="284">
        <v>2528.849938371759</v>
      </c>
      <c r="DX27" s="284">
        <v>4468.4928508034773</v>
      </c>
      <c r="DY27" s="284">
        <v>0.28258613087463003</v>
      </c>
      <c r="DZ27" s="284">
        <v>281.62642291804781</v>
      </c>
      <c r="EA27" s="284">
        <v>1057.4283538314471</v>
      </c>
      <c r="EB27" s="284">
        <v>13108.513001708629</v>
      </c>
      <c r="EC27" s="284">
        <v>1181.7682113568189</v>
      </c>
      <c r="ED27" s="284">
        <v>219.39678876627642</v>
      </c>
      <c r="EE27" s="284">
        <v>18534.632346112612</v>
      </c>
      <c r="EF27" s="277">
        <v>41380.990499999942</v>
      </c>
    </row>
    <row r="28" spans="1:145" ht="15.75" thickBot="1" x14ac:dyDescent="0.3">
      <c r="L28" s="191" t="s">
        <v>1658</v>
      </c>
      <c r="M28" s="191"/>
      <c r="N28" s="190">
        <f>N27+N23+N19</f>
        <v>0</v>
      </c>
      <c r="O28" s="190">
        <f>O27+O23+O19</f>
        <v>0</v>
      </c>
      <c r="P28" s="190">
        <f>P27+P23+P19</f>
        <v>0</v>
      </c>
      <c r="Q28" s="190">
        <f>Q27+Q23+Q19</f>
        <v>879321.44873477879</v>
      </c>
      <c r="R28" s="190">
        <f>R27+R23+R19</f>
        <v>879321.44873477879</v>
      </c>
      <c r="AA28" s="183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CD28" s="227" t="s">
        <v>1652</v>
      </c>
      <c r="CE28" s="201">
        <f>+Produtividade_temporária!B12</f>
        <v>79.637239002911755</v>
      </c>
      <c r="CF28" s="201">
        <f>+Produtividade_temporária!C12</f>
        <v>2.4424815415375272</v>
      </c>
      <c r="CG28" s="201">
        <f>+Produtividade_temporária!D12</f>
        <v>4.9085687619414937</v>
      </c>
      <c r="CH28" s="201">
        <f>+Produtividade_temporária!E12</f>
        <v>2.3221837685045932</v>
      </c>
      <c r="CI28" s="201">
        <f>+Produtividade_temporária!F12</f>
        <v>2.4292530162405228</v>
      </c>
      <c r="CJ28" s="201">
        <f>+Produtividade_temporária!G12</f>
        <v>2.8675727820844101</v>
      </c>
      <c r="CK28" s="202">
        <f t="shared" si="49"/>
        <v>36.700000000000003</v>
      </c>
      <c r="CL28" s="200">
        <v>1</v>
      </c>
      <c r="CM28" s="200">
        <v>1</v>
      </c>
      <c r="CN28" s="228">
        <f>'Prod. Pecuária'!E74</f>
        <v>9.0903199659748066E-2</v>
      </c>
      <c r="EE28" s="245">
        <f>+SUM(EE17:EE25)</f>
        <v>550617.66182478657</v>
      </c>
    </row>
    <row r="29" spans="1:145" x14ac:dyDescent="0.25">
      <c r="A29" s="314"/>
      <c r="B29" s="315" t="s">
        <v>1733</v>
      </c>
      <c r="C29" s="314"/>
      <c r="D29" s="314" t="s">
        <v>1663</v>
      </c>
      <c r="L29" s="161"/>
      <c r="M29" s="161"/>
      <c r="N29" s="168"/>
      <c r="O29" s="168"/>
      <c r="P29" s="168"/>
      <c r="Q29" s="168"/>
      <c r="R29" s="168"/>
      <c r="U29" s="161"/>
      <c r="V29" s="161"/>
      <c r="W29" s="161"/>
      <c r="X29" s="161"/>
      <c r="Y29" s="161"/>
      <c r="Z29" s="161"/>
      <c r="AA29" s="183"/>
      <c r="AB29" s="161"/>
      <c r="AC29" s="161"/>
      <c r="AD29" s="168">
        <f>SUM(AD19:AD27)</f>
        <v>62920.817060534784</v>
      </c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8">
        <f>SUM(AS19:AS27)</f>
        <v>336090.65171523136</v>
      </c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8">
        <f>SUM(BF19:BF27)</f>
        <v>55747.22872013977</v>
      </c>
      <c r="BG29" s="168">
        <f t="shared" ref="BG29:BN29" si="50">SUM(BG19:BG27)</f>
        <v>168534.82278713898</v>
      </c>
      <c r="BH29" s="168">
        <f t="shared" si="50"/>
        <v>-5673.1090913358958</v>
      </c>
      <c r="BI29" s="168">
        <f t="shared" si="50"/>
        <v>23649.295757606476</v>
      </c>
      <c r="BJ29" s="168">
        <f t="shared" si="50"/>
        <v>20471.508554416658</v>
      </c>
      <c r="BK29" s="168">
        <f t="shared" si="50"/>
        <v>305273.00492198608</v>
      </c>
      <c r="BL29" s="168">
        <f t="shared" si="50"/>
        <v>31333.559463303885</v>
      </c>
      <c r="BM29" s="168">
        <f t="shared" si="50"/>
        <v>6311.329012006333</v>
      </c>
      <c r="BN29" s="168">
        <f t="shared" si="50"/>
        <v>298305.96186483925</v>
      </c>
      <c r="BO29" s="168"/>
      <c r="CD29" s="227" t="s">
        <v>1767</v>
      </c>
      <c r="CE29" s="201">
        <f>+Produtividade_temporária!B13</f>
        <v>70.994388452558795</v>
      </c>
      <c r="CF29" s="201">
        <f>+Produtividade_temporária!C13</f>
        <v>2.5376279753847717</v>
      </c>
      <c r="CG29" s="201">
        <f>+Produtividade_temporária!D13</f>
        <v>10.773017766940278</v>
      </c>
      <c r="CH29" s="201">
        <f>+Produtividade_temporária!E13</f>
        <v>3.3042889325346638</v>
      </c>
      <c r="CI29" s="201">
        <f>+Produtividade_temporária!F13</f>
        <v>2.4351756076185138</v>
      </c>
      <c r="CJ29" s="201">
        <f>+Produtividade_temporária!G13</f>
        <v>8.0653002456170064</v>
      </c>
      <c r="CK29" s="202">
        <f t="shared" si="49"/>
        <v>36.700000000000003</v>
      </c>
      <c r="CL29" s="200">
        <v>1</v>
      </c>
      <c r="CM29" s="200">
        <v>1</v>
      </c>
      <c r="CN29" s="228">
        <f>'Prod. Pecuária'!E75</f>
        <v>5.5176137450496411E-2</v>
      </c>
      <c r="EE29" s="245"/>
    </row>
    <row r="30" spans="1:145" x14ac:dyDescent="0.25">
      <c r="A30" s="314"/>
      <c r="B30" s="314">
        <v>2005</v>
      </c>
      <c r="C30" s="314">
        <v>2008</v>
      </c>
      <c r="D30" s="314"/>
      <c r="E30" s="146"/>
      <c r="F30" s="146"/>
      <c r="G30" s="146"/>
      <c r="H30" s="146"/>
      <c r="I30" s="146"/>
      <c r="J30" s="146"/>
      <c r="K30" s="146"/>
      <c r="N30" s="173"/>
      <c r="O30" s="173"/>
      <c r="P30" s="173"/>
      <c r="Q30" s="173"/>
      <c r="R30" s="173"/>
      <c r="BE30" s="161"/>
      <c r="BG30" s="161"/>
      <c r="BH30" s="161"/>
      <c r="BI30" s="161"/>
      <c r="BJ30" s="161"/>
      <c r="BK30" s="161"/>
      <c r="BL30" s="161"/>
      <c r="BM30" s="161"/>
      <c r="BN30" s="161"/>
      <c r="BO30" s="161"/>
      <c r="CB30" s="231">
        <f>SUM(CB17:CB27)-2*CB26</f>
        <v>2581.1568262561836</v>
      </c>
      <c r="CD30" s="232" t="s">
        <v>1653</v>
      </c>
      <c r="CE30" s="233">
        <f>+Produtividade_temporária!B14</f>
        <v>60.809688271314599</v>
      </c>
      <c r="CF30" s="233">
        <f>+Produtividade_temporária!C14</f>
        <v>2.9983598840901924</v>
      </c>
      <c r="CG30" s="233">
        <f>+Produtividade_temporária!D14</f>
        <v>4.1817631565128224</v>
      </c>
      <c r="CH30" s="233">
        <f>+Produtividade_temporária!E14</f>
        <v>3.1765260504525075</v>
      </c>
      <c r="CI30" s="233">
        <f>+Produtividade_temporária!F14</f>
        <v>2.5247053241522099</v>
      </c>
      <c r="CJ30" s="233">
        <f>+Produtividade_temporária!G14</f>
        <v>1.9433451587253043</v>
      </c>
      <c r="CK30" s="202">
        <f t="shared" si="49"/>
        <v>36.700000000000003</v>
      </c>
      <c r="CL30" s="202">
        <v>1</v>
      </c>
      <c r="CM30" s="202">
        <v>1</v>
      </c>
      <c r="CN30" s="234">
        <f>'Prod. Pecuária'!E76</f>
        <v>4.5168918702888486E-2</v>
      </c>
      <c r="CR30" s="231">
        <f>SUM(CR18:CR27)-2*CR18</f>
        <v>0</v>
      </c>
      <c r="CS30" s="231">
        <f>SUM(CS18:CS27)-2*CS19</f>
        <v>0</v>
      </c>
      <c r="CT30" s="231">
        <f>SUM(CT18:CT27)-2*CT20</f>
        <v>0</v>
      </c>
      <c r="CU30" s="231">
        <f>SUM(CU18:CU27)-2*CU21</f>
        <v>0</v>
      </c>
      <c r="CV30" s="231">
        <f>SUM(CV18:CV27)-2*CV22</f>
        <v>0</v>
      </c>
      <c r="CW30" s="231">
        <f>SUM(CW18:CW27)-2*CW23</f>
        <v>0</v>
      </c>
      <c r="CX30" s="231">
        <f>SUM(CX18:CX27)-2*CX24</f>
        <v>0</v>
      </c>
      <c r="CY30" s="231">
        <f>SUM(CY18:CY27)-2*CY25</f>
        <v>0</v>
      </c>
      <c r="CZ30" s="231">
        <f>SUM(CZ18:CZ27)-2*CZ26</f>
        <v>0</v>
      </c>
      <c r="DA30" s="231">
        <f>SUM(DA17:DA27)-2*DA26</f>
        <v>0</v>
      </c>
      <c r="DB30" s="231"/>
      <c r="DC30" s="309"/>
      <c r="DD30" s="309">
        <f>SUM(DD17:DD27)-2*DD17</f>
        <v>0</v>
      </c>
      <c r="DE30" s="309">
        <f>SUM(DE17:DE27)-2*DE18</f>
        <v>0</v>
      </c>
      <c r="DF30" s="309">
        <f>SUM(DF17:DF27)-2*DF19</f>
        <v>0</v>
      </c>
      <c r="DG30" s="309">
        <f>SUM(DG17:DG27)-2*DG20</f>
        <v>0</v>
      </c>
      <c r="DH30" s="309">
        <f>SUM(DH17:DH27)-2*DH21</f>
        <v>0</v>
      </c>
      <c r="DI30" s="309">
        <f>SUM(DI17:DI27)-2*DI22</f>
        <v>0</v>
      </c>
      <c r="DJ30" s="309">
        <f>SUM(DJ17:DJ27)-2*DJ23</f>
        <v>0</v>
      </c>
      <c r="DK30" s="309">
        <f>SUM(DK17:DK27)-2*DK24</f>
        <v>0</v>
      </c>
      <c r="DL30" s="309">
        <f>SUM(DL17:DL27)-2*DL25</f>
        <v>0</v>
      </c>
      <c r="DM30" s="309">
        <f>SUM(DM17:DM27)-2*DM26</f>
        <v>0</v>
      </c>
      <c r="DN30" s="309"/>
      <c r="DO30" s="235"/>
      <c r="DP30" s="235"/>
      <c r="DR30" s="235"/>
      <c r="DS30" s="235"/>
      <c r="DT30" s="235"/>
      <c r="DU30" s="295"/>
      <c r="DV30" s="295">
        <f>SUM(DV17:DV27)-2*DV17</f>
        <v>0</v>
      </c>
      <c r="DW30" s="295">
        <f>SUM(DW17:DW27)-2*DW18</f>
        <v>0</v>
      </c>
      <c r="DX30" s="295">
        <f>SUM(DX17:DX27)-2*DX19</f>
        <v>0</v>
      </c>
      <c r="DY30" s="295">
        <f>SUM(DY17:DY27)-2*DY20</f>
        <v>0</v>
      </c>
      <c r="DZ30" s="295">
        <f>SUM(DZ17:DZ27)-2*DZ21</f>
        <v>0</v>
      </c>
      <c r="EA30" s="295">
        <f>SUM(EA17:EA27)-2*EA22</f>
        <v>0</v>
      </c>
      <c r="EB30" s="295">
        <f>SUM(EB17:EB27)-2*EB23</f>
        <v>0</v>
      </c>
      <c r="EC30" s="295">
        <f>SUM(EC17:EC27)-2*EC24</f>
        <v>0</v>
      </c>
      <c r="ED30" s="295">
        <f>SUM(ED17:ED27)-2*ED25</f>
        <v>0</v>
      </c>
      <c r="EE30" s="295">
        <f>SUM(EE17:EE27)-2*EE26</f>
        <v>0</v>
      </c>
      <c r="EF30" s="295"/>
    </row>
    <row r="31" spans="1:145" s="186" customFormat="1" ht="15.75" thickBot="1" x14ac:dyDescent="0.3">
      <c r="A31" s="433" t="s">
        <v>1651</v>
      </c>
      <c r="B31" s="316">
        <f t="shared" ref="B31:C36" si="51">(B54+B42)/(B42+B54+B63)</f>
        <v>0.53198707804752676</v>
      </c>
      <c r="C31" s="316">
        <f t="shared" si="51"/>
        <v>0.57648937733317496</v>
      </c>
      <c r="D31" s="317">
        <f t="shared" ref="D31:D37" si="52">1-E63</f>
        <v>0.63157685568027899</v>
      </c>
      <c r="E31" s="146"/>
      <c r="F31" s="146"/>
      <c r="G31" s="146"/>
      <c r="H31" s="146"/>
      <c r="I31" s="146"/>
      <c r="J31" s="146"/>
      <c r="K31" s="146">
        <v>2</v>
      </c>
      <c r="L31" s="236" t="s">
        <v>1652</v>
      </c>
      <c r="M31" s="236"/>
      <c r="N31" s="265"/>
      <c r="O31" s="265"/>
      <c r="P31" s="265"/>
      <c r="Q31" s="265"/>
      <c r="R31" s="265"/>
      <c r="U31" s="236" t="s">
        <v>1652</v>
      </c>
      <c r="AB31" s="236" t="s">
        <v>1652</v>
      </c>
      <c r="AQ31" s="236" t="s">
        <v>1652</v>
      </c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D31" s="236" t="s">
        <v>1652</v>
      </c>
      <c r="BE31" s="236" t="s">
        <v>18</v>
      </c>
      <c r="BQ31" s="186" t="s">
        <v>1652</v>
      </c>
      <c r="CC31" s="146"/>
      <c r="CD31" s="227" t="s">
        <v>1769</v>
      </c>
      <c r="CE31" s="201">
        <f>+Produtividade_temporária!B15</f>
        <v>52.862179860361103</v>
      </c>
      <c r="CF31" s="201">
        <f>+Produtividade_temporária!C15</f>
        <v>2.9888888888888889</v>
      </c>
      <c r="CG31" s="201">
        <f>+Produtividade_temporária!D15</f>
        <v>0.56912560425305891</v>
      </c>
      <c r="CH31" s="201">
        <f>+Produtividade_temporária!E15</f>
        <v>0.52098620977852073</v>
      </c>
      <c r="CI31" s="201">
        <f>+Produtividade_temporária!F15</f>
        <v>2.9898237547892719</v>
      </c>
      <c r="CJ31" s="201">
        <f>+Produtividade_temporária!G15</f>
        <v>0.52379240893388612</v>
      </c>
      <c r="CK31" s="202">
        <f t="shared" si="49"/>
        <v>36.700000000000003</v>
      </c>
      <c r="CL31" s="200">
        <v>1</v>
      </c>
      <c r="CM31" s="200">
        <v>1</v>
      </c>
      <c r="CN31" s="228">
        <f>'Prod. Pecuária'!E77</f>
        <v>2.9444208322759863E-2</v>
      </c>
      <c r="CO31" s="146"/>
      <c r="CP31" s="186" t="s">
        <v>1652</v>
      </c>
      <c r="DC31" s="302" t="s">
        <v>1652</v>
      </c>
      <c r="DD31" s="302"/>
      <c r="DE31" s="302"/>
      <c r="DF31" s="302"/>
      <c r="DG31" s="302"/>
      <c r="DH31" s="302"/>
      <c r="DI31" s="302"/>
      <c r="DJ31" s="302"/>
      <c r="DK31" s="302"/>
      <c r="DL31" s="302"/>
      <c r="DM31" s="302"/>
      <c r="DN31" s="302"/>
      <c r="DU31" s="288" t="s">
        <v>1652</v>
      </c>
      <c r="DV31" s="288"/>
      <c r="DW31" s="288"/>
      <c r="DX31" s="288"/>
      <c r="DY31" s="288"/>
      <c r="DZ31" s="288"/>
      <c r="EA31" s="288"/>
      <c r="EB31" s="288"/>
      <c r="EC31" s="288"/>
      <c r="ED31" s="288"/>
      <c r="EE31" s="288"/>
      <c r="EF31" s="288"/>
    </row>
    <row r="32" spans="1:145" s="146" customFormat="1" ht="15.75" thickBot="1" x14ac:dyDescent="0.3">
      <c r="A32" s="434" t="s">
        <v>1652</v>
      </c>
      <c r="B32" s="316">
        <f>(B55+B43)/(B43+B55+B64)</f>
        <v>0.49690634017439972</v>
      </c>
      <c r="C32" s="316">
        <f t="shared" si="51"/>
        <v>0.58762035476378061</v>
      </c>
      <c r="D32" s="317">
        <f t="shared" si="52"/>
        <v>0.79759675174854494</v>
      </c>
      <c r="L32" s="183"/>
      <c r="M32" s="183"/>
      <c r="N32" s="182"/>
      <c r="O32" s="182"/>
      <c r="P32" s="182"/>
      <c r="Q32" s="182"/>
      <c r="R32" s="182"/>
      <c r="U32" s="156" t="s">
        <v>1647</v>
      </c>
      <c r="V32" s="157" t="s">
        <v>1649</v>
      </c>
      <c r="W32" s="157" t="s">
        <v>1643</v>
      </c>
      <c r="X32" s="157" t="s">
        <v>1644</v>
      </c>
      <c r="Y32" s="157" t="s">
        <v>1645</v>
      </c>
      <c r="Z32" s="158" t="s">
        <v>1648</v>
      </c>
      <c r="AB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E32" s="238" t="s">
        <v>21</v>
      </c>
      <c r="BF32" s="195">
        <f>SUMIF(BF35:BF44,"&lt;0")*CF$17</f>
        <v>-797978.82959083735</v>
      </c>
      <c r="BG32" s="195">
        <f t="shared" ref="BG32:BO32" si="53">SUMIF(BG35:BG44,"&lt;0")*CG$17</f>
        <v>0</v>
      </c>
      <c r="BH32" s="195">
        <f t="shared" si="53"/>
        <v>-196807.30983444126</v>
      </c>
      <c r="BI32" s="195">
        <f t="shared" si="53"/>
        <v>-37290.85167711378</v>
      </c>
      <c r="BJ32" s="195">
        <f t="shared" si="53"/>
        <v>0</v>
      </c>
      <c r="BK32" s="195">
        <f t="shared" si="53"/>
        <v>0</v>
      </c>
      <c r="BL32" s="195">
        <f t="shared" si="53"/>
        <v>0</v>
      </c>
      <c r="BM32" s="195">
        <f t="shared" si="53"/>
        <v>0</v>
      </c>
      <c r="BN32" s="195">
        <f t="shared" si="53"/>
        <v>0</v>
      </c>
      <c r="BO32" s="195">
        <f t="shared" si="53"/>
        <v>0</v>
      </c>
      <c r="CD32" s="239" t="s">
        <v>1768</v>
      </c>
      <c r="CE32" s="240">
        <f>+Produtividade_temporária!B16</f>
        <v>60.91991004890545</v>
      </c>
      <c r="CF32" s="240">
        <f>+Produtividade_temporária!C16</f>
        <v>2.7081670073460917</v>
      </c>
      <c r="CG32" s="240">
        <f>+Produtividade_temporária!D16</f>
        <v>2.0061735508339291</v>
      </c>
      <c r="CH32" s="240">
        <f>+Produtividade_temporária!E16</f>
        <v>3.0681920669244507</v>
      </c>
      <c r="CI32" s="240">
        <f>+Produtividade_temporária!F16</f>
        <v>1.5298477620869346</v>
      </c>
      <c r="CJ32" s="240">
        <f>+Produtividade_temporária!G16</f>
        <v>0.9053744467624637</v>
      </c>
      <c r="CK32" s="241">
        <f t="shared" si="49"/>
        <v>36.700000000000003</v>
      </c>
      <c r="CL32" s="242">
        <v>1</v>
      </c>
      <c r="CM32" s="242">
        <v>1</v>
      </c>
      <c r="CN32" s="243">
        <f>'Prod. Pecuária'!E78</f>
        <v>2.1730326057557574E-2</v>
      </c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46"/>
      <c r="EF32" s="246"/>
    </row>
    <row r="33" spans="1:136" ht="17.25" x14ac:dyDescent="0.25">
      <c r="A33" s="435" t="s">
        <v>1767</v>
      </c>
      <c r="B33" s="316">
        <f t="shared" si="51"/>
        <v>0.65318993006120352</v>
      </c>
      <c r="C33" s="316">
        <f t="shared" si="51"/>
        <v>0.74300953118039714</v>
      </c>
      <c r="D33" s="317">
        <f t="shared" si="52"/>
        <v>0.86006373292863958</v>
      </c>
      <c r="E33" s="146"/>
      <c r="F33" s="146"/>
      <c r="G33" s="146"/>
      <c r="H33" s="146"/>
      <c r="I33" s="146"/>
      <c r="J33" s="146"/>
      <c r="K33" s="146"/>
      <c r="L33" s="161" t="s">
        <v>1786</v>
      </c>
      <c r="M33" s="161"/>
      <c r="N33" s="168" t="s">
        <v>1597</v>
      </c>
      <c r="O33" s="168" t="s">
        <v>1624</v>
      </c>
      <c r="P33" s="168" t="s">
        <v>1565</v>
      </c>
      <c r="Q33" s="168" t="s">
        <v>1625</v>
      </c>
      <c r="R33" s="168" t="s">
        <v>1648</v>
      </c>
      <c r="U33" s="167" t="s">
        <v>940</v>
      </c>
      <c r="V33" s="155">
        <f>SUM(DP35:DP39)+DP42</f>
        <v>678012.33359942306</v>
      </c>
      <c r="W33" s="155">
        <f>DP40+DP41</f>
        <v>150076.973337995</v>
      </c>
      <c r="X33" s="155">
        <f>DP43</f>
        <v>867925.11445780157</v>
      </c>
      <c r="Y33" s="155">
        <f>DP44</f>
        <v>5090.5786047804377</v>
      </c>
      <c r="Z33" s="171" t="s">
        <v>1566</v>
      </c>
      <c r="AB33" s="161" t="s">
        <v>940</v>
      </c>
      <c r="AC33" s="161" t="s">
        <v>5930</v>
      </c>
      <c r="AD33" s="161" t="s">
        <v>5931</v>
      </c>
      <c r="AE33" s="161" t="s">
        <v>5932</v>
      </c>
      <c r="AF33" s="161" t="s">
        <v>5933</v>
      </c>
      <c r="AG33" s="161" t="s">
        <v>5934</v>
      </c>
      <c r="AH33" s="161" t="s">
        <v>5935</v>
      </c>
      <c r="AI33" s="161" t="s">
        <v>1562</v>
      </c>
      <c r="AJ33" s="161" t="s">
        <v>5936</v>
      </c>
      <c r="AK33" s="161" t="s">
        <v>1563</v>
      </c>
      <c r="AL33" s="161" t="s">
        <v>5937</v>
      </c>
      <c r="AM33" s="161" t="s">
        <v>5938</v>
      </c>
      <c r="AQ33" s="161" t="s">
        <v>940</v>
      </c>
      <c r="AR33" s="161" t="s">
        <v>5930</v>
      </c>
      <c r="AS33" s="161" t="s">
        <v>5931</v>
      </c>
      <c r="AT33" s="161" t="s">
        <v>5932</v>
      </c>
      <c r="AU33" s="161" t="s">
        <v>5933</v>
      </c>
      <c r="AV33" s="161" t="s">
        <v>5934</v>
      </c>
      <c r="AW33" s="161" t="s">
        <v>5935</v>
      </c>
      <c r="AX33" s="161" t="s">
        <v>1562</v>
      </c>
      <c r="AY33" s="161" t="s">
        <v>5936</v>
      </c>
      <c r="AZ33" s="161" t="s">
        <v>1563</v>
      </c>
      <c r="BA33" s="161" t="s">
        <v>5937</v>
      </c>
      <c r="BB33" s="161" t="s">
        <v>5938</v>
      </c>
      <c r="BD33" s="161" t="s">
        <v>401</v>
      </c>
      <c r="BE33" s="161" t="s">
        <v>5930</v>
      </c>
      <c r="BF33" s="161" t="s">
        <v>5931</v>
      </c>
      <c r="BG33" s="161" t="s">
        <v>5932</v>
      </c>
      <c r="BH33" s="161" t="s">
        <v>5933</v>
      </c>
      <c r="BI33" s="161" t="s">
        <v>5934</v>
      </c>
      <c r="BJ33" s="161" t="s">
        <v>5935</v>
      </c>
      <c r="BK33" s="161" t="s">
        <v>1562</v>
      </c>
      <c r="BL33" s="161" t="s">
        <v>5936</v>
      </c>
      <c r="BM33" s="161" t="s">
        <v>1563</v>
      </c>
      <c r="BN33" s="161" t="s">
        <v>5937</v>
      </c>
      <c r="BO33" s="161" t="s">
        <v>5938</v>
      </c>
      <c r="BR33" s="141" t="s">
        <v>5930</v>
      </c>
      <c r="BS33" s="141" t="s">
        <v>5931</v>
      </c>
      <c r="BT33" s="141" t="s">
        <v>5932</v>
      </c>
      <c r="BU33" s="141" t="s">
        <v>5933</v>
      </c>
      <c r="BV33" s="141" t="s">
        <v>5934</v>
      </c>
      <c r="BW33" s="141" t="s">
        <v>5935</v>
      </c>
      <c r="BX33" s="141" t="s">
        <v>1562</v>
      </c>
      <c r="BY33" s="141" t="s">
        <v>5936</v>
      </c>
      <c r="BZ33" s="141" t="s">
        <v>1563</v>
      </c>
      <c r="CA33" s="141" t="s">
        <v>5937</v>
      </c>
      <c r="CB33" s="141" t="s">
        <v>5938</v>
      </c>
      <c r="CQ33" s="141" t="s">
        <v>5930</v>
      </c>
      <c r="CR33" s="141" t="s">
        <v>5931</v>
      </c>
      <c r="CS33" s="141" t="s">
        <v>5932</v>
      </c>
      <c r="CT33" s="141" t="s">
        <v>5933</v>
      </c>
      <c r="CU33" s="141" t="s">
        <v>5934</v>
      </c>
      <c r="CV33" s="141" t="s">
        <v>5935</v>
      </c>
      <c r="CW33" s="141" t="s">
        <v>1562</v>
      </c>
      <c r="CX33" s="141" t="s">
        <v>5936</v>
      </c>
      <c r="CY33" s="141" t="s">
        <v>1563</v>
      </c>
      <c r="CZ33" s="141" t="s">
        <v>5937</v>
      </c>
      <c r="DA33" s="141" t="s">
        <v>5938</v>
      </c>
      <c r="DC33" s="303"/>
      <c r="DD33" s="304" t="s">
        <v>5930</v>
      </c>
      <c r="DE33" s="304" t="s">
        <v>5931</v>
      </c>
      <c r="DF33" s="304" t="s">
        <v>5932</v>
      </c>
      <c r="DG33" s="304" t="s">
        <v>5933</v>
      </c>
      <c r="DH33" s="304" t="s">
        <v>5934</v>
      </c>
      <c r="DI33" s="304" t="s">
        <v>26</v>
      </c>
      <c r="DJ33" s="304" t="s">
        <v>1562</v>
      </c>
      <c r="DK33" s="304" t="s">
        <v>5936</v>
      </c>
      <c r="DL33" s="304" t="s">
        <v>1564</v>
      </c>
      <c r="DM33" s="304" t="s">
        <v>5937</v>
      </c>
      <c r="DN33" s="305" t="s">
        <v>5938</v>
      </c>
      <c r="DP33" s="205" t="s">
        <v>352</v>
      </c>
      <c r="DR33" s="205" t="s">
        <v>354</v>
      </c>
      <c r="DS33" s="205"/>
      <c r="DT33" s="205"/>
      <c r="DU33" s="289"/>
      <c r="DV33" s="296" t="s">
        <v>5930</v>
      </c>
      <c r="DW33" s="296" t="s">
        <v>5931</v>
      </c>
      <c r="DX33" s="296" t="s">
        <v>5932</v>
      </c>
      <c r="DY33" s="296" t="s">
        <v>5933</v>
      </c>
      <c r="DZ33" s="296" t="s">
        <v>5934</v>
      </c>
      <c r="EA33" s="296" t="s">
        <v>5935</v>
      </c>
      <c r="EB33" s="296" t="s">
        <v>1562</v>
      </c>
      <c r="EC33" s="296" t="s">
        <v>5936</v>
      </c>
      <c r="ED33" s="296" t="s">
        <v>1564</v>
      </c>
      <c r="EE33" s="296" t="s">
        <v>5937</v>
      </c>
      <c r="EF33" s="297" t="s">
        <v>5938</v>
      </c>
    </row>
    <row r="34" spans="1:136" x14ac:dyDescent="0.25">
      <c r="A34" s="436" t="s">
        <v>1653</v>
      </c>
      <c r="B34" s="316">
        <f t="shared" si="51"/>
        <v>0.72297348915672854</v>
      </c>
      <c r="C34" s="316">
        <f t="shared" si="51"/>
        <v>0.76713598309518494</v>
      </c>
      <c r="D34" s="317">
        <f t="shared" si="52"/>
        <v>1.0398911338089338</v>
      </c>
      <c r="E34" s="146"/>
      <c r="F34" s="146"/>
      <c r="G34" s="146"/>
      <c r="H34" s="146"/>
      <c r="I34" s="146"/>
      <c r="J34" s="146"/>
      <c r="K34" s="146"/>
      <c r="L34" s="161"/>
      <c r="M34" s="161" t="s">
        <v>371</v>
      </c>
      <c r="N34" s="168">
        <v>0</v>
      </c>
      <c r="O34" s="168">
        <f>SUM(AD40:AH40)+SUM(AD41:AH41)+SUM(AK40:AK41)</f>
        <v>11478.981921568711</v>
      </c>
      <c r="P34" s="168">
        <f>SUM(AD43:AH43)+SUM(AK43)</f>
        <v>64239.901064444392</v>
      </c>
      <c r="Q34" s="168">
        <f>SUM(AD44:AH44)+SUM(AK44)</f>
        <v>23330.770738896594</v>
      </c>
      <c r="R34" s="168"/>
      <c r="U34" s="167" t="s">
        <v>1646</v>
      </c>
      <c r="V34" s="161">
        <f>'Fatores de emissao'!AF4</f>
        <v>0</v>
      </c>
      <c r="W34" s="161">
        <f>'Fatores de emissao'!AG4</f>
        <v>0</v>
      </c>
      <c r="X34" s="155">
        <v>0</v>
      </c>
      <c r="Y34" s="161">
        <f>'Fatores de emissao'!AI4</f>
        <v>253.13199999999992</v>
      </c>
      <c r="Z34" s="171" t="s">
        <v>1566</v>
      </c>
      <c r="AB34" s="155" t="s">
        <v>5930</v>
      </c>
      <c r="AC34" s="161" t="s">
        <v>1566</v>
      </c>
      <c r="AD34" s="161" t="s">
        <v>1566</v>
      </c>
      <c r="AE34" s="161" t="s">
        <v>1566</v>
      </c>
      <c r="AF34" s="161" t="s">
        <v>1566</v>
      </c>
      <c r="AG34" s="161" t="s">
        <v>1566</v>
      </c>
      <c r="AH34" s="161" t="s">
        <v>1566</v>
      </c>
      <c r="AI34" s="161" t="s">
        <v>1566</v>
      </c>
      <c r="AJ34" s="161" t="s">
        <v>1566</v>
      </c>
      <c r="AK34" s="161" t="s">
        <v>1566</v>
      </c>
      <c r="AL34" s="161" t="s">
        <v>1566</v>
      </c>
      <c r="AM34" s="161" t="s">
        <v>1566</v>
      </c>
      <c r="AQ34" s="155" t="s">
        <v>5930</v>
      </c>
      <c r="AR34" s="161" t="s">
        <v>1566</v>
      </c>
      <c r="AS34" s="161" t="s">
        <v>1566</v>
      </c>
      <c r="AT34" s="161" t="s">
        <v>1566</v>
      </c>
      <c r="AU34" s="161" t="s">
        <v>1566</v>
      </c>
      <c r="AV34" s="161" t="s">
        <v>1566</v>
      </c>
      <c r="AW34" s="161" t="s">
        <v>1566</v>
      </c>
      <c r="AX34" s="161" t="s">
        <v>1566</v>
      </c>
      <c r="AY34" s="161" t="s">
        <v>1566</v>
      </c>
      <c r="AZ34" s="161" t="s">
        <v>1566</v>
      </c>
      <c r="BA34" s="161" t="s">
        <v>1566</v>
      </c>
      <c r="BB34" s="161" t="s">
        <v>1566</v>
      </c>
      <c r="BD34" s="155" t="s">
        <v>5930</v>
      </c>
      <c r="BE34" s="161" t="s">
        <v>1566</v>
      </c>
      <c r="BF34" s="161" t="s">
        <v>1566</v>
      </c>
      <c r="BG34" s="161" t="s">
        <v>1566</v>
      </c>
      <c r="BH34" s="161" t="s">
        <v>1566</v>
      </c>
      <c r="BI34" s="161" t="s">
        <v>1566</v>
      </c>
      <c r="BJ34" s="161" t="s">
        <v>1566</v>
      </c>
      <c r="BK34" s="161" t="s">
        <v>1566</v>
      </c>
      <c r="BL34" s="161" t="s">
        <v>1566</v>
      </c>
      <c r="BM34" s="161" t="s">
        <v>1566</v>
      </c>
      <c r="BN34" s="161" t="s">
        <v>1566</v>
      </c>
      <c r="BO34" s="161" t="s">
        <v>1566</v>
      </c>
      <c r="BQ34" s="207" t="s">
        <v>5930</v>
      </c>
      <c r="BR34" s="141" t="s">
        <v>1568</v>
      </c>
      <c r="BS34" s="141" t="s">
        <v>1568</v>
      </c>
      <c r="BT34" s="141" t="s">
        <v>1568</v>
      </c>
      <c r="BU34" s="141" t="s">
        <v>1568</v>
      </c>
      <c r="BV34" s="141" t="s">
        <v>1568</v>
      </c>
      <c r="BW34" s="141" t="s">
        <v>1568</v>
      </c>
      <c r="BX34" s="141" t="s">
        <v>1568</v>
      </c>
      <c r="BY34" s="141" t="s">
        <v>1568</v>
      </c>
      <c r="BZ34" s="141" t="s">
        <v>1568</v>
      </c>
      <c r="CA34" s="141" t="s">
        <v>1568</v>
      </c>
      <c r="CP34" s="141" t="s">
        <v>5930</v>
      </c>
      <c r="CQ34" s="208" t="s">
        <v>1566</v>
      </c>
      <c r="CR34" s="208" t="s">
        <v>1566</v>
      </c>
      <c r="CS34" s="208" t="s">
        <v>1566</v>
      </c>
      <c r="CT34" s="208" t="s">
        <v>1566</v>
      </c>
      <c r="CU34" s="208" t="s">
        <v>1566</v>
      </c>
      <c r="CV34" s="208" t="s">
        <v>1566</v>
      </c>
      <c r="CW34" s="208" t="s">
        <v>1566</v>
      </c>
      <c r="CX34" s="208" t="s">
        <v>1566</v>
      </c>
      <c r="CY34" s="208" t="s">
        <v>1566</v>
      </c>
      <c r="CZ34" s="208" t="s">
        <v>1566</v>
      </c>
      <c r="DC34" s="306" t="s">
        <v>5930</v>
      </c>
      <c r="DD34" s="278">
        <v>1</v>
      </c>
      <c r="DE34" s="279">
        <v>0</v>
      </c>
      <c r="DF34" s="279">
        <v>4.5009540228275044E-3</v>
      </c>
      <c r="DG34" s="279">
        <v>6.6873330882061483E-4</v>
      </c>
      <c r="DH34" s="279">
        <v>0.19282020519053375</v>
      </c>
      <c r="DI34" s="279">
        <v>3.9501381317080065E-4</v>
      </c>
      <c r="DJ34" s="279">
        <v>2.3172818890160327E-3</v>
      </c>
      <c r="DK34" s="279">
        <v>1.71845848044958E-3</v>
      </c>
      <c r="DL34" s="279">
        <v>3.4797725757189069E-3</v>
      </c>
      <c r="DM34" s="279">
        <v>3.5879816606179712E-2</v>
      </c>
      <c r="DN34" s="280">
        <v>0</v>
      </c>
      <c r="DO34" s="211"/>
      <c r="DP34" s="173">
        <f t="shared" ref="DP34:DP44" si="54">IF(DV34-DR34&lt;0,0,DV34-DR34)</f>
        <v>0</v>
      </c>
      <c r="DR34" s="244">
        <f t="array" ref="DR34:DR44">TRANSPOSE(DV34:EF34)</f>
        <v>1736552</v>
      </c>
      <c r="DS34" s="244"/>
      <c r="DT34" s="244"/>
      <c r="DU34" s="292" t="s">
        <v>5930</v>
      </c>
      <c r="DV34" s="275">
        <v>1736552</v>
      </c>
      <c r="DW34" s="268">
        <v>0</v>
      </c>
      <c r="DX34" s="268">
        <v>596.53844236946611</v>
      </c>
      <c r="DY34" s="268">
        <v>0.21600085874905858</v>
      </c>
      <c r="DZ34" s="268">
        <v>245.07448079716841</v>
      </c>
      <c r="EA34" s="268">
        <v>8.2494684742590003</v>
      </c>
      <c r="EB34" s="268">
        <v>2007.4449378233026</v>
      </c>
      <c r="EC34" s="268">
        <v>198.99405511910047</v>
      </c>
      <c r="ED34" s="268">
        <v>184.99166967036854</v>
      </c>
      <c r="EE34" s="267">
        <v>32205.490944887581</v>
      </c>
      <c r="EF34" s="269">
        <v>0</v>
      </c>
    </row>
    <row r="35" spans="1:136" ht="15.75" thickBot="1" x14ac:dyDescent="0.3">
      <c r="A35" s="437" t="s">
        <v>1769</v>
      </c>
      <c r="B35" s="316">
        <f t="shared" si="51"/>
        <v>0.36166742556538811</v>
      </c>
      <c r="C35" s="316">
        <f t="shared" si="51"/>
        <v>0.44048971346028465</v>
      </c>
      <c r="D35" s="317">
        <f t="shared" si="52"/>
        <v>0.71893882774146833</v>
      </c>
      <c r="E35" s="146"/>
      <c r="F35" s="146"/>
      <c r="G35" s="146"/>
      <c r="H35" s="146"/>
      <c r="I35" s="146"/>
      <c r="J35" s="146"/>
      <c r="K35" s="146"/>
      <c r="L35" s="161"/>
      <c r="M35" s="161" t="s">
        <v>372</v>
      </c>
      <c r="N35" s="168"/>
      <c r="O35" s="168"/>
      <c r="P35" s="168"/>
      <c r="Q35" s="168">
        <f>'Fatores de emissao'!AN4</f>
        <v>394.98481522826665</v>
      </c>
      <c r="R35" s="168"/>
      <c r="U35" s="189" t="s">
        <v>1650</v>
      </c>
      <c r="V35" s="191">
        <f>V34*V33</f>
        <v>0</v>
      </c>
      <c r="W35" s="191">
        <f>W34*W33</f>
        <v>0</v>
      </c>
      <c r="X35" s="249">
        <f>X34*X33</f>
        <v>0</v>
      </c>
      <c r="Y35" s="191">
        <f>Y34*Y33</f>
        <v>1288588.3433852813</v>
      </c>
      <c r="Z35" s="194">
        <f>SUM(V35:Y35)</f>
        <v>1288588.3433852813</v>
      </c>
      <c r="AB35" s="155" t="s">
        <v>5931</v>
      </c>
      <c r="AC35" s="161" t="s">
        <v>1566</v>
      </c>
      <c r="AE35" s="168">
        <f t="shared" ref="AE35:AL35" si="55">IF(BG35&gt;0,BT35,DX35)</f>
        <v>32155.091891620275</v>
      </c>
      <c r="AF35" s="168">
        <f t="shared" si="55"/>
        <v>9.2126493322309528</v>
      </c>
      <c r="AG35" s="168">
        <f t="shared" si="55"/>
        <v>19.366065357376446</v>
      </c>
      <c r="AH35" s="168">
        <f t="shared" si="55"/>
        <v>823.17035981063441</v>
      </c>
      <c r="AI35" s="168">
        <f t="shared" si="55"/>
        <v>3047.1451328966632</v>
      </c>
      <c r="AJ35" s="168">
        <f t="shared" si="55"/>
        <v>3737.548218877801</v>
      </c>
      <c r="AK35" s="168">
        <f t="shared" si="55"/>
        <v>10399.554691415406</v>
      </c>
      <c r="AL35" s="168">
        <f t="shared" si="55"/>
        <v>52267.697275828839</v>
      </c>
      <c r="AM35" s="161"/>
      <c r="AQ35" s="155" t="s">
        <v>5931</v>
      </c>
      <c r="AR35" s="161" t="s">
        <v>1566</v>
      </c>
      <c r="AT35" s="206">
        <f t="shared" ref="AT35:BA35" si="56">(AT$7*BG$10/CG$16)*DF35</f>
        <v>0</v>
      </c>
      <c r="AU35" s="206">
        <f t="shared" si="56"/>
        <v>0</v>
      </c>
      <c r="AV35" s="206">
        <f t="shared" si="56"/>
        <v>0</v>
      </c>
      <c r="AW35" s="206">
        <f t="shared" si="56"/>
        <v>0</v>
      </c>
      <c r="AX35" s="206">
        <f t="shared" si="56"/>
        <v>0</v>
      </c>
      <c r="AY35" s="206">
        <f t="shared" si="56"/>
        <v>0</v>
      </c>
      <c r="AZ35" s="206">
        <f t="shared" si="56"/>
        <v>0</v>
      </c>
      <c r="BA35" s="206">
        <f t="shared" si="56"/>
        <v>-190.70303927624607</v>
      </c>
      <c r="BB35" s="161">
        <v>0</v>
      </c>
      <c r="BD35" s="155" t="s">
        <v>5931</v>
      </c>
      <c r="BE35" s="161" t="s">
        <v>1566</v>
      </c>
      <c r="BF35" s="212"/>
      <c r="BG35" s="212">
        <f t="shared" ref="BG35:BO35" si="57">DX35-BT35</f>
        <v>9866.6983841954097</v>
      </c>
      <c r="BH35" s="212">
        <f t="shared" si="57"/>
        <v>-1599.4199199585698</v>
      </c>
      <c r="BI35" s="212">
        <f t="shared" si="57"/>
        <v>-277.89585613363556</v>
      </c>
      <c r="BJ35" s="212">
        <f t="shared" si="57"/>
        <v>1314.3049087320189</v>
      </c>
      <c r="BK35" s="212">
        <f t="shared" si="57"/>
        <v>35661.099351374447</v>
      </c>
      <c r="BL35" s="212">
        <f t="shared" si="57"/>
        <v>3423.81711827973</v>
      </c>
      <c r="BM35" s="212">
        <f t="shared" si="57"/>
        <v>5853.4796393264423</v>
      </c>
      <c r="BN35" s="212">
        <f t="shared" si="57"/>
        <v>11591.823551404676</v>
      </c>
      <c r="BO35" s="212">
        <f t="shared" si="57"/>
        <v>0</v>
      </c>
      <c r="BQ35" s="207" t="s">
        <v>5931</v>
      </c>
      <c r="BR35" s="141" t="s">
        <v>1568</v>
      </c>
      <c r="BS35" s="244"/>
      <c r="BT35" s="244">
        <f t="shared" ref="BT35:BT44" si="58">$DP$36*CS35/CG$7</f>
        <v>32155.091891620275</v>
      </c>
      <c r="BU35" s="244">
        <f t="shared" ref="BU35:BU44" si="59">$DP$37*CT35/CH$7</f>
        <v>1608.6325692908008</v>
      </c>
      <c r="BV35" s="244">
        <f t="shared" ref="BV35:BV44" si="60">$DP$38*CU35/CI$7</f>
        <v>297.261921491012</v>
      </c>
      <c r="BW35" s="244">
        <f t="shared" ref="BW35:BW44" si="61">$DP$39*CV35/CJ$7</f>
        <v>823.17035981063441</v>
      </c>
      <c r="BX35" s="244">
        <f t="shared" ref="BX35:BX44" si="62">$DP$40*CW35/CK$7</f>
        <v>3047.1451328966632</v>
      </c>
      <c r="BY35" s="244">
        <f t="shared" ref="BY35:BY44" si="63">$DP$41*CX35/CL$7</f>
        <v>3737.548218877801</v>
      </c>
      <c r="BZ35" s="244">
        <f t="shared" ref="BZ35:BZ44" si="64">$DP$42*CY35/CM$7</f>
        <v>10399.554691415406</v>
      </c>
      <c r="CA35" s="245">
        <f t="shared" ref="CA35:CA44" si="65">$DP$43*CZ35/CN$7</f>
        <v>52267.697275828839</v>
      </c>
      <c r="CB35" s="244"/>
      <c r="CP35" s="141" t="s">
        <v>5931</v>
      </c>
      <c r="CQ35" s="208" t="s">
        <v>1566</v>
      </c>
      <c r="CR35" s="210">
        <v>1</v>
      </c>
      <c r="CS35" s="211">
        <f>DF35/(SUM(DF$37:DF$44)+SUM(DF$35))</f>
        <v>0.31849296472580169</v>
      </c>
      <c r="CT35" s="211">
        <f>DG35/(SUM(DG$38:DG$44)+SUM(DG$35:DG$36))</f>
        <v>2.8541220620417057E-2</v>
      </c>
      <c r="CU35" s="211">
        <f>DH35/(SUM(DH$39:DH$44)+SUM(DH$35:DH$37))</f>
        <v>1.887667768750341E-2</v>
      </c>
      <c r="CV35" s="211">
        <f>DI35/(SUM(DI$40:DI$44)+SUM(DI$35:DI$38))</f>
        <v>0.10239034353829443</v>
      </c>
      <c r="CW35" s="211">
        <f>DJ35/(SUM(DJ$41:DJ$44)+SUM(DJ$35:DJ$39))</f>
        <v>4.4786409995398277E-2</v>
      </c>
      <c r="CX35" s="211">
        <f t="shared" ref="CX35:CX40" si="66">DK35/(SUM(DK$42:DK$44)+SUM(DK$35:DK$40))</f>
        <v>6.195005985234997E-2</v>
      </c>
      <c r="CY35" s="211">
        <f>DL35/(SUM(DL$43:DL$44)+SUM(DL$35:DL$41))</f>
        <v>0.30679411395597617</v>
      </c>
      <c r="CZ35" s="211">
        <f>DM35/(SUM(DM$44)+SUM(DM$35:DM$42))</f>
        <v>7.3792932833555092E-2</v>
      </c>
      <c r="DC35" s="307" t="s">
        <v>5931</v>
      </c>
      <c r="DD35" s="279">
        <v>0.21371026652904609</v>
      </c>
      <c r="DE35" s="278">
        <v>1</v>
      </c>
      <c r="DF35" s="279">
        <v>0.31705944253497681</v>
      </c>
      <c r="DG35" s="279">
        <v>2.8522134155513787E-2</v>
      </c>
      <c r="DH35" s="279">
        <v>1.5236872822483434E-2</v>
      </c>
      <c r="DI35" s="279">
        <v>0.10234989793826151</v>
      </c>
      <c r="DJ35" s="279">
        <v>4.4682627258641902E-2</v>
      </c>
      <c r="DK35" s="279">
        <v>6.1843601246632338E-2</v>
      </c>
      <c r="DL35" s="279">
        <v>0.3057265402118402</v>
      </c>
      <c r="DM35" s="279">
        <v>7.1145255936655008E-2</v>
      </c>
      <c r="DN35" s="280">
        <v>0</v>
      </c>
      <c r="DO35" s="211"/>
      <c r="DP35" s="173">
        <f t="shared" si="54"/>
        <v>371118.99076154805</v>
      </c>
      <c r="DR35" s="244">
        <v>0</v>
      </c>
      <c r="DS35" s="244"/>
      <c r="DT35" s="244"/>
      <c r="DU35" s="293" t="s">
        <v>5931</v>
      </c>
      <c r="DV35" s="270">
        <v>371118.99076154805</v>
      </c>
      <c r="DW35" s="276">
        <v>37754</v>
      </c>
      <c r="DX35" s="268">
        <v>42021.790275815685</v>
      </c>
      <c r="DY35" s="268">
        <v>9.2126493322309528</v>
      </c>
      <c r="DZ35" s="268">
        <v>19.366065357376446</v>
      </c>
      <c r="EA35" s="268">
        <v>2137.4752685426533</v>
      </c>
      <c r="EB35" s="268">
        <v>38708.244484271112</v>
      </c>
      <c r="EC35" s="268">
        <v>7161.365337157531</v>
      </c>
      <c r="ED35" s="268">
        <v>16253.034330741848</v>
      </c>
      <c r="EE35" s="267">
        <v>63859.520827233515</v>
      </c>
      <c r="EF35" s="269">
        <v>0</v>
      </c>
    </row>
    <row r="36" spans="1:136" ht="15.75" thickBot="1" x14ac:dyDescent="0.3">
      <c r="A36" s="455" t="s">
        <v>1768</v>
      </c>
      <c r="B36" s="316">
        <f t="shared" si="51"/>
        <v>0.78476073192102891</v>
      </c>
      <c r="C36" s="316">
        <f t="shared" si="51"/>
        <v>0.8197314145128668</v>
      </c>
      <c r="D36" s="317">
        <f t="shared" si="52"/>
        <v>0.95889013318976479</v>
      </c>
      <c r="E36" s="146"/>
      <c r="F36" s="146"/>
      <c r="G36" s="146"/>
      <c r="H36" s="146"/>
      <c r="I36" s="146"/>
      <c r="J36" s="146"/>
      <c r="K36" s="146"/>
      <c r="L36" s="161"/>
      <c r="M36" s="161" t="s">
        <v>373</v>
      </c>
      <c r="N36" s="168">
        <f>N35*N34</f>
        <v>0</v>
      </c>
      <c r="O36" s="168">
        <f>O35*O34</f>
        <v>0</v>
      </c>
      <c r="P36" s="168">
        <f>P35*P34</f>
        <v>0</v>
      </c>
      <c r="Q36" s="168">
        <f>Q35*Q34</f>
        <v>9215300.1694361214</v>
      </c>
      <c r="R36" s="168">
        <f>SUM(O36:Q36)</f>
        <v>9215300.1694361214</v>
      </c>
      <c r="AB36" s="155" t="s">
        <v>5932</v>
      </c>
      <c r="AC36" s="161" t="s">
        <v>1566</v>
      </c>
      <c r="AD36" s="168">
        <f t="shared" ref="AD36:AD44" si="67">IF(BF36&gt;0,BS36,DW36)</f>
        <v>751.42157179889307</v>
      </c>
      <c r="AE36" s="168"/>
      <c r="AF36" s="168">
        <f t="shared" ref="AF36:AL36" si="68">IF(BH36&gt;0,BU36,DY36)</f>
        <v>23.845273574959897</v>
      </c>
      <c r="AG36" s="168">
        <f t="shared" si="68"/>
        <v>117.29293659668488</v>
      </c>
      <c r="AH36" s="168">
        <f t="shared" si="68"/>
        <v>706.31097494352218</v>
      </c>
      <c r="AI36" s="168">
        <f t="shared" si="68"/>
        <v>2613.6017683273012</v>
      </c>
      <c r="AJ36" s="168">
        <f t="shared" si="68"/>
        <v>9394.7125512601306</v>
      </c>
      <c r="AK36" s="168">
        <f t="shared" si="68"/>
        <v>4788.2724259699662</v>
      </c>
      <c r="AL36" s="168">
        <f t="shared" si="68"/>
        <v>42360.753596636067</v>
      </c>
      <c r="AM36" s="168">
        <f t="shared" ref="AM36:AM43" si="69">IF(BO36&gt;0,BO36,EF36)+BB36</f>
        <v>0</v>
      </c>
      <c r="AQ36" s="155" t="s">
        <v>5932</v>
      </c>
      <c r="AR36" s="161" t="s">
        <v>1566</v>
      </c>
      <c r="AS36" s="206">
        <f t="shared" ref="AS36:AS44" si="70">(AS$7*BF$10/CF$16)*DE36</f>
        <v>0</v>
      </c>
      <c r="AT36" s="206"/>
      <c r="AU36" s="206">
        <f t="shared" ref="AU36:BA36" si="71">(AU$7*BH$10/CH$16)*DG36</f>
        <v>0</v>
      </c>
      <c r="AV36" s="206">
        <f t="shared" si="71"/>
        <v>0</v>
      </c>
      <c r="AW36" s="206">
        <f t="shared" si="71"/>
        <v>0</v>
      </c>
      <c r="AX36" s="206">
        <f t="shared" si="71"/>
        <v>0</v>
      </c>
      <c r="AY36" s="206">
        <f t="shared" si="71"/>
        <v>0</v>
      </c>
      <c r="AZ36" s="206">
        <f t="shared" si="71"/>
        <v>0</v>
      </c>
      <c r="BA36" s="206">
        <f t="shared" si="71"/>
        <v>-154.55673155600229</v>
      </c>
      <c r="BB36" s="161">
        <v>0</v>
      </c>
      <c r="BD36" s="155" t="s">
        <v>5932</v>
      </c>
      <c r="BE36" s="161" t="s">
        <v>1566</v>
      </c>
      <c r="BF36" s="212">
        <f t="shared" ref="BF36:BF44" si="72">DW36-BS36</f>
        <v>-5527.8412023700157</v>
      </c>
      <c r="BG36" s="212"/>
      <c r="BH36" s="212">
        <f t="shared" ref="BH36:BO36" si="73">DY36-BU36</f>
        <v>-4139.8086671140936</v>
      </c>
      <c r="BI36" s="212">
        <f t="shared" si="73"/>
        <v>-1683.1101430497138</v>
      </c>
      <c r="BJ36" s="212">
        <f t="shared" si="73"/>
        <v>1127.7227980768421</v>
      </c>
      <c r="BK36" s="212">
        <f t="shared" si="73"/>
        <v>30587.290155308998</v>
      </c>
      <c r="BL36" s="212">
        <f t="shared" si="73"/>
        <v>8606.1171042174974</v>
      </c>
      <c r="BM36" s="212">
        <f t="shared" si="73"/>
        <v>2695.1207032066441</v>
      </c>
      <c r="BN36" s="212">
        <f t="shared" si="73"/>
        <v>9394.6817401465378</v>
      </c>
      <c r="BO36" s="212">
        <f t="shared" si="73"/>
        <v>0</v>
      </c>
      <c r="BP36" s="237">
        <f>+BS36/Produtividade_temporária!D4</f>
        <v>5512.974252780964</v>
      </c>
      <c r="BQ36" s="207" t="s">
        <v>5932</v>
      </c>
      <c r="BR36" s="141" t="s">
        <v>1568</v>
      </c>
      <c r="BS36" s="244">
        <f t="shared" ref="BS36:BS44" si="74">$DP$35*CR36/$CF$7</f>
        <v>6279.2627741689084</v>
      </c>
      <c r="BT36" s="244">
        <f t="shared" si="58"/>
        <v>100960.13241392435</v>
      </c>
      <c r="BU36" s="244">
        <f t="shared" si="59"/>
        <v>4163.6539406890533</v>
      </c>
      <c r="BV36" s="244">
        <f t="shared" si="60"/>
        <v>1800.4030796463987</v>
      </c>
      <c r="BW36" s="244">
        <f t="shared" si="61"/>
        <v>706.31097494352218</v>
      </c>
      <c r="BX36" s="244">
        <f t="shared" si="62"/>
        <v>2613.6017683273012</v>
      </c>
      <c r="BY36" s="244">
        <f t="shared" si="63"/>
        <v>9394.7125512601306</v>
      </c>
      <c r="BZ36" s="244">
        <f t="shared" si="64"/>
        <v>4788.2724259699662</v>
      </c>
      <c r="CA36" s="245">
        <f t="shared" si="65"/>
        <v>42360.753596636067</v>
      </c>
      <c r="CB36" s="244"/>
      <c r="CP36" s="141" t="s">
        <v>5932</v>
      </c>
      <c r="CQ36" s="208" t="s">
        <v>1566</v>
      </c>
      <c r="CR36" s="211">
        <f>DE36/SUM(DE$36:DE$44)</f>
        <v>1.9903098262406448E-2</v>
      </c>
      <c r="CS36" s="210">
        <v>1</v>
      </c>
      <c r="CT36" s="211">
        <f>DG36/(SUM(DG$38:DG$44)+SUM(DG$35:DG$36))</f>
        <v>7.3873778249228389E-2</v>
      </c>
      <c r="CU36" s="211">
        <f>DH36/(SUM(DH$39:DH$44)+SUM(DH$35:DH$37))</f>
        <v>0.1143289004915525</v>
      </c>
      <c r="CV36" s="211">
        <f>DI36/(SUM(DI$40:DI$44)+SUM(DI$35:DI$38))</f>
        <v>8.785474659944216E-2</v>
      </c>
      <c r="CW36" s="211">
        <f>DJ36/(SUM(DJ$41:DJ$44)+SUM(DJ$35:DJ$39))</f>
        <v>3.8414264912197106E-2</v>
      </c>
      <c r="CX36" s="211">
        <f t="shared" si="66"/>
        <v>0.15571785854335682</v>
      </c>
      <c r="CY36" s="211">
        <f t="shared" ref="CY36:CY41" si="75">DL36/(SUM(DL$43:DL$44)+SUM(DL$35:DL$41))</f>
        <v>0.14125737494490276</v>
      </c>
      <c r="CZ36" s="211">
        <f>DM36/(SUM(DM$44)+SUM(DM$35:DM$42))</f>
        <v>5.9806044801229918E-2</v>
      </c>
      <c r="DC36" s="307" t="s">
        <v>5932</v>
      </c>
      <c r="DD36" s="279">
        <v>6.6562853516586876E-2</v>
      </c>
      <c r="DE36" s="279">
        <v>1.9903098262406448E-2</v>
      </c>
      <c r="DF36" s="278">
        <v>1</v>
      </c>
      <c r="DG36" s="279">
        <v>7.3824376393064703E-2</v>
      </c>
      <c r="DH36" s="279">
        <v>9.228397843956325E-2</v>
      </c>
      <c r="DI36" s="279">
        <v>8.7820042760982764E-2</v>
      </c>
      <c r="DJ36" s="279">
        <v>3.8325248231836209E-2</v>
      </c>
      <c r="DK36" s="279">
        <v>0.15545026386878555</v>
      </c>
      <c r="DL36" s="279">
        <v>0.14076583140545146</v>
      </c>
      <c r="DM36" s="279">
        <v>5.7660214881820833E-2</v>
      </c>
      <c r="DN36" s="280">
        <v>0</v>
      </c>
      <c r="DO36" s="211"/>
      <c r="DP36" s="173">
        <f t="shared" si="54"/>
        <v>114993.3179575665</v>
      </c>
      <c r="DR36" s="244">
        <v>596.53844236946611</v>
      </c>
      <c r="DS36" s="244"/>
      <c r="DT36" s="244"/>
      <c r="DU36" s="293" t="s">
        <v>5932</v>
      </c>
      <c r="DV36" s="270">
        <v>115589.85639993596</v>
      </c>
      <c r="DW36" s="268">
        <v>751.42157179889307</v>
      </c>
      <c r="DX36" s="276">
        <v>132536</v>
      </c>
      <c r="DY36" s="268">
        <v>23.845273574959897</v>
      </c>
      <c r="DZ36" s="268">
        <v>117.29293659668488</v>
      </c>
      <c r="EA36" s="268">
        <v>1834.0337730203642</v>
      </c>
      <c r="EB36" s="268">
        <v>33200.8919236363</v>
      </c>
      <c r="EC36" s="268">
        <v>18000.829655477628</v>
      </c>
      <c r="ED36" s="268">
        <v>7483.3931291766103</v>
      </c>
      <c r="EE36" s="268">
        <v>51755.435336782604</v>
      </c>
      <c r="EF36" s="269">
        <v>0</v>
      </c>
    </row>
    <row r="37" spans="1:136" x14ac:dyDescent="0.25">
      <c r="A37" s="314" t="s">
        <v>1561</v>
      </c>
      <c r="B37" s="314"/>
      <c r="C37" s="314"/>
      <c r="D37" s="318">
        <f t="shared" si="52"/>
        <v>0.785018929948883</v>
      </c>
      <c r="E37" s="146"/>
      <c r="F37" s="146"/>
      <c r="G37" s="146"/>
      <c r="H37" s="146"/>
      <c r="I37" s="146"/>
      <c r="J37" s="146"/>
      <c r="K37" s="146"/>
      <c r="L37" s="161" t="s">
        <v>1787</v>
      </c>
      <c r="M37" s="161"/>
      <c r="N37" s="168"/>
      <c r="O37" s="168"/>
      <c r="P37" s="168"/>
      <c r="Q37" s="168"/>
      <c r="R37" s="168"/>
      <c r="AB37" s="155" t="s">
        <v>5933</v>
      </c>
      <c r="AC37" s="161" t="s">
        <v>1566</v>
      </c>
      <c r="AD37" s="168">
        <f t="shared" si="67"/>
        <v>4721.9845250489125</v>
      </c>
      <c r="AE37" s="168">
        <f t="shared" ref="AE37:AE44" si="76">IF(BG37&gt;0,BT37,DX37)</f>
        <v>6905.072982898896</v>
      </c>
      <c r="AF37" s="168"/>
      <c r="AG37" s="168">
        <f t="shared" ref="AG37:AL37" si="77">IF(BI37&gt;0,BV37,DZ37)</f>
        <v>336.91895231971523</v>
      </c>
      <c r="AH37" s="168">
        <f t="shared" si="77"/>
        <v>540.38912313348965</v>
      </c>
      <c r="AI37" s="168">
        <f t="shared" si="77"/>
        <v>905.78277469199122</v>
      </c>
      <c r="AJ37" s="168">
        <f t="shared" si="77"/>
        <v>1553.2569567934977</v>
      </c>
      <c r="AK37" s="168">
        <f t="shared" si="77"/>
        <v>1655.5105019961873</v>
      </c>
      <c r="AL37" s="168">
        <f t="shared" si="77"/>
        <v>8878.0088072428662</v>
      </c>
      <c r="AM37" s="168">
        <f t="shared" si="69"/>
        <v>0</v>
      </c>
      <c r="AQ37" s="155" t="s">
        <v>5933</v>
      </c>
      <c r="AR37" s="161" t="s">
        <v>1566</v>
      </c>
      <c r="AS37" s="206">
        <f t="shared" si="70"/>
        <v>0</v>
      </c>
      <c r="AT37" s="206">
        <f t="shared" ref="AT37:AT44" si="78">(AT$7*BG$10/CG$16)*DF37</f>
        <v>0</v>
      </c>
      <c r="AU37" s="206"/>
      <c r="AV37" s="206">
        <f t="shared" ref="AV37:BA37" si="79">(AV$7*BI$10/CI$16)*DH37</f>
        <v>0</v>
      </c>
      <c r="AW37" s="206">
        <f t="shared" si="79"/>
        <v>0</v>
      </c>
      <c r="AX37" s="206">
        <f t="shared" si="79"/>
        <v>0</v>
      </c>
      <c r="AY37" s="206">
        <f t="shared" si="79"/>
        <v>0</v>
      </c>
      <c r="AZ37" s="206">
        <f t="shared" si="79"/>
        <v>0</v>
      </c>
      <c r="BA37" s="206">
        <f t="shared" si="79"/>
        <v>-32.392153289780587</v>
      </c>
      <c r="BB37" s="161">
        <v>0</v>
      </c>
      <c r="BD37" s="155" t="s">
        <v>5933</v>
      </c>
      <c r="BE37" s="161" t="s">
        <v>1566</v>
      </c>
      <c r="BF37" s="212">
        <f t="shared" si="72"/>
        <v>-34737.33200396449</v>
      </c>
      <c r="BG37" s="212">
        <f t="shared" ref="BG37:BG44" si="80">DX37-BT37</f>
        <v>2118.8019823658133</v>
      </c>
      <c r="BH37" s="212"/>
      <c r="BI37" s="212">
        <f t="shared" ref="BI37:BO37" si="81">DZ37-BV37</f>
        <v>-4834.6620221888379</v>
      </c>
      <c r="BJ37" s="212">
        <f t="shared" si="81"/>
        <v>862.80569835279584</v>
      </c>
      <c r="BK37" s="212">
        <f t="shared" si="81"/>
        <v>10600.482783157981</v>
      </c>
      <c r="BL37" s="212">
        <f t="shared" si="81"/>
        <v>1422.8760262933567</v>
      </c>
      <c r="BM37" s="212">
        <f t="shared" si="81"/>
        <v>931.81845796965422</v>
      </c>
      <c r="BN37" s="212">
        <f t="shared" si="81"/>
        <v>1968.9467289573458</v>
      </c>
      <c r="BO37" s="212">
        <f t="shared" si="81"/>
        <v>0</v>
      </c>
      <c r="BP37" s="237">
        <f>+BS37/Produtividade_temporária!E4</f>
        <v>26091.249436908794</v>
      </c>
      <c r="BQ37" s="207" t="s">
        <v>5933</v>
      </c>
      <c r="BR37" s="141" t="s">
        <v>1568</v>
      </c>
      <c r="BS37" s="244">
        <f t="shared" si="74"/>
        <v>39459.316529013398</v>
      </c>
      <c r="BT37" s="244">
        <f t="shared" si="58"/>
        <v>6905.072982898896</v>
      </c>
      <c r="BU37" s="244">
        <f t="shared" si="59"/>
        <v>56361.729958390788</v>
      </c>
      <c r="BV37" s="244">
        <f t="shared" si="60"/>
        <v>5171.5809745085535</v>
      </c>
      <c r="BW37" s="244">
        <f t="shared" si="61"/>
        <v>540.38912313348965</v>
      </c>
      <c r="BX37" s="244">
        <f t="shared" si="62"/>
        <v>905.78277469199122</v>
      </c>
      <c r="BY37" s="244">
        <f t="shared" si="63"/>
        <v>1553.2569567934977</v>
      </c>
      <c r="BZ37" s="244">
        <f t="shared" si="64"/>
        <v>1655.5105019961873</v>
      </c>
      <c r="CA37" s="245">
        <f t="shared" si="65"/>
        <v>8878.0088072428662</v>
      </c>
      <c r="CB37" s="244"/>
      <c r="CP37" s="141" t="s">
        <v>5933</v>
      </c>
      <c r="CQ37" s="208" t="s">
        <v>1566</v>
      </c>
      <c r="CR37" s="211">
        <f t="shared" ref="CR37:CR44" si="82">DE37/SUM(DE$36:DE$44)</f>
        <v>0.12507243007493013</v>
      </c>
      <c r="CS37" s="211">
        <f>DF37/(SUM(DF$37:DF$44)+SUM(DF$35))</f>
        <v>6.8394056325014815E-2</v>
      </c>
      <c r="CT37" s="210">
        <v>1</v>
      </c>
      <c r="CU37" s="211">
        <f>DH37/(SUM(DH$39:DH$44)+SUM(DH$35:DH$37))</f>
        <v>0.32840488516311517</v>
      </c>
      <c r="CV37" s="211">
        <f>DI37/(SUM(DI$40:DI$44)+SUM(DI$35:DI$38))</f>
        <v>6.7216496928684588E-2</v>
      </c>
      <c r="CW37" s="211">
        <f>DJ37/(SUM(DJ$41:DJ$44)+SUM(DJ$35:DJ$39))</f>
        <v>1.3313037923980206E-2</v>
      </c>
      <c r="CX37" s="211">
        <f t="shared" si="66"/>
        <v>2.5745316395764797E-2</v>
      </c>
      <c r="CY37" s="211">
        <f t="shared" si="75"/>
        <v>4.8838714029168402E-2</v>
      </c>
      <c r="CZ37" s="211">
        <f t="shared" ref="CZ37:CZ42" si="83">DM37/(SUM(DM$44)+SUM(DM$35:DM$42))</f>
        <v>1.2534210262818481E-2</v>
      </c>
      <c r="DC37" s="307" t="s">
        <v>5933</v>
      </c>
      <c r="DD37" s="279">
        <v>4.908539663584937E-2</v>
      </c>
      <c r="DE37" s="279">
        <v>0.12507243007493013</v>
      </c>
      <c r="DF37" s="279">
        <v>6.8086217822061243E-2</v>
      </c>
      <c r="DG37" s="278">
        <v>1</v>
      </c>
      <c r="DH37" s="279">
        <v>0.26508178782038966</v>
      </c>
      <c r="DI37" s="279">
        <v>6.7189945483924804E-2</v>
      </c>
      <c r="DJ37" s="279">
        <v>1.3282187862311185E-2</v>
      </c>
      <c r="DK37" s="279">
        <v>2.5701074138472637E-2</v>
      </c>
      <c r="DL37" s="279">
        <v>4.866876641145633E-2</v>
      </c>
      <c r="DM37" s="279">
        <v>1.208448509728526E-2</v>
      </c>
      <c r="DN37" s="280">
        <v>0</v>
      </c>
      <c r="DO37" s="211"/>
      <c r="DP37" s="173">
        <f t="shared" si="54"/>
        <v>85239.127697918739</v>
      </c>
      <c r="DR37" s="244">
        <v>0.21600085874905858</v>
      </c>
      <c r="DS37" s="244"/>
      <c r="DT37" s="244"/>
      <c r="DU37" s="293" t="s">
        <v>5933</v>
      </c>
      <c r="DV37" s="270">
        <v>85239.343698777491</v>
      </c>
      <c r="DW37" s="268">
        <v>4721.9845250489125</v>
      </c>
      <c r="DX37" s="268">
        <v>9023.8749652647093</v>
      </c>
      <c r="DY37" s="276">
        <v>323</v>
      </c>
      <c r="DZ37" s="268">
        <v>336.91895231971523</v>
      </c>
      <c r="EA37" s="268">
        <v>1403.1948214862855</v>
      </c>
      <c r="EB37" s="268">
        <v>11506.265557849973</v>
      </c>
      <c r="EC37" s="268">
        <v>2976.1329830868544</v>
      </c>
      <c r="ED37" s="268">
        <v>2587.3289599658415</v>
      </c>
      <c r="EE37" s="268">
        <v>10846.955536200212</v>
      </c>
      <c r="EF37" s="269">
        <v>0</v>
      </c>
    </row>
    <row r="38" spans="1:136" x14ac:dyDescent="0.25">
      <c r="L38" s="161"/>
      <c r="M38" s="161" t="s">
        <v>371</v>
      </c>
      <c r="N38" s="168">
        <f>SUM(AI35:AI39)+SUM(AJ35:AJ39)+AI42+AJ42</f>
        <v>30566.578070731539</v>
      </c>
      <c r="O38" s="168"/>
      <c r="P38" s="168">
        <f>SUM(AI43:AJ43)</f>
        <v>87313.418234792975</v>
      </c>
      <c r="Q38" s="168">
        <f>SUM(AI44:AJ44)</f>
        <v>5780.4928153588935</v>
      </c>
      <c r="R38" s="168"/>
      <c r="AB38" s="155" t="s">
        <v>5934</v>
      </c>
      <c r="AC38" s="161" t="s">
        <v>1566</v>
      </c>
      <c r="AD38" s="168">
        <f t="shared" si="67"/>
        <v>3490.7119426195131</v>
      </c>
      <c r="AE38" s="168">
        <f t="shared" si="76"/>
        <v>2310.7561654617257</v>
      </c>
      <c r="AF38" s="168">
        <f t="shared" ref="AF38:AF44" si="84">IF(BH38&gt;0,BU38,DY38)</f>
        <v>1.0857288536124166</v>
      </c>
      <c r="AG38" s="168"/>
      <c r="AH38" s="168">
        <f>IF(BJ38&gt;0,BW38,EA38)</f>
        <v>67.54975605403321</v>
      </c>
      <c r="AI38" s="168">
        <f>IF(BK38&gt;0,BX38,EB38)</f>
        <v>811.14853466085879</v>
      </c>
      <c r="AJ38" s="168">
        <f>IF(BL38&gt;0,BY38,EC38)</f>
        <v>2415.2928351863575</v>
      </c>
      <c r="AK38" s="168">
        <f>IF(BM38&gt;0,BZ38,ED38)</f>
        <v>1736.6007083861602</v>
      </c>
      <c r="AL38" s="168">
        <f>IF(BN38&gt;0,CA38,EE38)</f>
        <v>13425.830343312133</v>
      </c>
      <c r="AM38" s="168">
        <f t="shared" si="69"/>
        <v>0</v>
      </c>
      <c r="AQ38" s="155" t="s">
        <v>5934</v>
      </c>
      <c r="AR38" s="161" t="s">
        <v>1566</v>
      </c>
      <c r="AS38" s="206">
        <f t="shared" si="70"/>
        <v>0</v>
      </c>
      <c r="AT38" s="206">
        <f t="shared" si="78"/>
        <v>0</v>
      </c>
      <c r="AU38" s="206">
        <f t="shared" ref="AU38:AU44" si="85">(AU$7*BH$10/CH$16)*DG38</f>
        <v>0</v>
      </c>
      <c r="AV38" s="206"/>
      <c r="AW38" s="206">
        <f>(AW$7*BJ$10/CJ$16)*DI38</f>
        <v>0</v>
      </c>
      <c r="AX38" s="206">
        <f>(AX$7*BK$10/CK$16)*DJ38</f>
        <v>0</v>
      </c>
      <c r="AY38" s="206">
        <f>(AY$7*BL$10/CL$16)*DK38</f>
        <v>0</v>
      </c>
      <c r="AZ38" s="206">
        <f>(AZ$7*BM$10/CM$16)*DL38</f>
        <v>0</v>
      </c>
      <c r="BA38" s="206">
        <f>(BA$7*BN$10/CN$16)*DM38</f>
        <v>-48.985258289940013</v>
      </c>
      <c r="BB38" s="161">
        <v>0</v>
      </c>
      <c r="BD38" s="155" t="s">
        <v>5934</v>
      </c>
      <c r="BE38" s="161" t="s">
        <v>1566</v>
      </c>
      <c r="BF38" s="212">
        <f t="shared" si="72"/>
        <v>-25679.461471704384</v>
      </c>
      <c r="BG38" s="212">
        <f t="shared" si="80"/>
        <v>709.04894941296743</v>
      </c>
      <c r="BH38" s="212">
        <f t="shared" ref="BH38:BH44" si="86">DY38-BU38</f>
        <v>-188.49478510661584</v>
      </c>
      <c r="BI38" s="212"/>
      <c r="BJ38" s="212">
        <f t="shared" ref="BJ38:BO38" si="87">EA38-BW38</f>
        <v>107.85249360276997</v>
      </c>
      <c r="BK38" s="212">
        <f t="shared" si="87"/>
        <v>9492.9670959796913</v>
      </c>
      <c r="BL38" s="212">
        <f t="shared" si="87"/>
        <v>2212.5523125029695</v>
      </c>
      <c r="BM38" s="212">
        <f t="shared" si="87"/>
        <v>977.46078460161129</v>
      </c>
      <c r="BN38" s="212">
        <f t="shared" si="87"/>
        <v>2977.5533356572778</v>
      </c>
      <c r="BO38" s="212">
        <f t="shared" si="87"/>
        <v>0</v>
      </c>
      <c r="BP38" s="211">
        <f>+Produtividade_temporária!F4</f>
        <v>1.0427328153771003</v>
      </c>
      <c r="BQ38" s="207" t="s">
        <v>5934</v>
      </c>
      <c r="BR38" s="141" t="s">
        <v>1568</v>
      </c>
      <c r="BS38" s="244">
        <f t="shared" si="74"/>
        <v>29170.173414323897</v>
      </c>
      <c r="BT38" s="244">
        <f t="shared" si="58"/>
        <v>2310.7561654617257</v>
      </c>
      <c r="BU38" s="244">
        <f t="shared" si="59"/>
        <v>189.58051396022825</v>
      </c>
      <c r="BV38" s="244">
        <f t="shared" si="60"/>
        <v>15747.576263793653</v>
      </c>
      <c r="BW38" s="244">
        <f t="shared" si="61"/>
        <v>67.54975605403321</v>
      </c>
      <c r="BX38" s="244">
        <f t="shared" si="62"/>
        <v>811.14853466085879</v>
      </c>
      <c r="BY38" s="244">
        <f t="shared" si="63"/>
        <v>2415.2928351863575</v>
      </c>
      <c r="BZ38" s="244">
        <f t="shared" si="64"/>
        <v>1736.6007083861602</v>
      </c>
      <c r="CA38" s="245">
        <f t="shared" si="65"/>
        <v>13425.830343312133</v>
      </c>
      <c r="CB38" s="244"/>
      <c r="CP38" s="141" t="s">
        <v>5934</v>
      </c>
      <c r="CQ38" s="208" t="s">
        <v>1566</v>
      </c>
      <c r="CR38" s="211">
        <f t="shared" si="82"/>
        <v>9.2459393511138244E-2</v>
      </c>
      <c r="CS38" s="211">
        <f t="shared" ref="CS38:CS44" si="88">DF38/(SUM(DF$37:DF$44)+SUM(DF$35))</f>
        <v>2.288780838745243E-2</v>
      </c>
      <c r="CT38" s="211">
        <f>DG38/(SUM(DG$38:DG$44)+SUM(DG$35:DG$36))</f>
        <v>3.3636390171165186E-3</v>
      </c>
      <c r="CU38" s="210">
        <v>1</v>
      </c>
      <c r="CV38" s="211">
        <f>DI38/(SUM(DI$40:DI$44)+SUM(DI$35:DI$38))</f>
        <v>8.4022008881509454E-3</v>
      </c>
      <c r="CW38" s="211">
        <f>DJ38/(SUM(DJ$41:DJ$44)+SUM(DJ$35:DJ$39))</f>
        <v>1.1922120298206272E-2</v>
      </c>
      <c r="CX38" s="211">
        <f t="shared" si="66"/>
        <v>4.0033606775960892E-2</v>
      </c>
      <c r="CY38" s="211">
        <f t="shared" si="75"/>
        <v>5.1230931653684114E-2</v>
      </c>
      <c r="CZ38" s="211">
        <f t="shared" si="83"/>
        <v>1.8954946331965174E-2</v>
      </c>
      <c r="DC38" s="307" t="s">
        <v>5934</v>
      </c>
      <c r="DD38" s="279">
        <v>9.5969421092534646E-3</v>
      </c>
      <c r="DE38" s="279">
        <v>9.2459393511138244E-2</v>
      </c>
      <c r="DF38" s="279">
        <v>2.2784791414217218E-2</v>
      </c>
      <c r="DG38" s="279">
        <v>3.3613896396669242E-3</v>
      </c>
      <c r="DH38" s="278">
        <v>1</v>
      </c>
      <c r="DI38" s="279">
        <v>8.3988819027390905E-3</v>
      </c>
      <c r="DJ38" s="279">
        <v>1.189449338476057E-2</v>
      </c>
      <c r="DK38" s="279">
        <v>3.9964810684893756E-2</v>
      </c>
      <c r="DL38" s="279">
        <v>5.10526596626871E-2</v>
      </c>
      <c r="DM38" s="279">
        <v>1.8274846333794288E-2</v>
      </c>
      <c r="DN38" s="280">
        <v>0</v>
      </c>
      <c r="DO38" s="211"/>
      <c r="DP38" s="173">
        <f t="shared" si="54"/>
        <v>16420.514532911155</v>
      </c>
      <c r="DR38" s="244">
        <v>245.07448079716841</v>
      </c>
      <c r="DS38" s="244"/>
      <c r="DT38" s="244"/>
      <c r="DU38" s="293" t="s">
        <v>5934</v>
      </c>
      <c r="DV38" s="270">
        <v>16665.589013708322</v>
      </c>
      <c r="DW38" s="268">
        <v>3490.7119426195131</v>
      </c>
      <c r="DX38" s="268">
        <v>3019.8051148746931</v>
      </c>
      <c r="DY38" s="268">
        <v>1.0857288536124166</v>
      </c>
      <c r="DZ38" s="276">
        <v>1271</v>
      </c>
      <c r="EA38" s="268">
        <v>175.40224965680318</v>
      </c>
      <c r="EB38" s="268">
        <v>10304.11563064055</v>
      </c>
      <c r="EC38" s="268">
        <v>4627.845147689327</v>
      </c>
      <c r="ED38" s="268">
        <v>2714.0614929877715</v>
      </c>
      <c r="EE38" s="268">
        <v>16403.383678969411</v>
      </c>
      <c r="EF38" s="269">
        <v>0</v>
      </c>
    </row>
    <row r="39" spans="1:136" x14ac:dyDescent="0.25">
      <c r="A39" s="481" t="s">
        <v>34</v>
      </c>
      <c r="L39" s="161"/>
      <c r="M39" s="161" t="s">
        <v>372</v>
      </c>
      <c r="N39" s="168"/>
      <c r="O39" s="168"/>
      <c r="P39" s="168"/>
      <c r="Q39" s="168">
        <f>'Fatores de emissao'!AI4</f>
        <v>253.13199999999992</v>
      </c>
      <c r="R39" s="168"/>
      <c r="AB39" s="155" t="s">
        <v>5935</v>
      </c>
      <c r="AC39" s="161" t="s">
        <v>1566</v>
      </c>
      <c r="AD39" s="168">
        <f t="shared" si="67"/>
        <v>5.7046477777443041</v>
      </c>
      <c r="AE39" s="168">
        <f t="shared" si="76"/>
        <v>803.66678540213093</v>
      </c>
      <c r="AF39" s="168">
        <f t="shared" si="84"/>
        <v>0.8420209740696063</v>
      </c>
      <c r="AG39" s="168">
        <f t="shared" ref="AG39:AG44" si="89">IF(BI39&gt;0,BV39,DZ39)</f>
        <v>59.776919266712575</v>
      </c>
      <c r="AH39" s="168"/>
      <c r="AI39" s="168">
        <f>IF(BK39&gt;0,BX39,EB39)</f>
        <v>914.82333511838374</v>
      </c>
      <c r="AJ39" s="168">
        <f>IF(BL39&gt;0,BY39,EC39)</f>
        <v>2904.7192731270256</v>
      </c>
      <c r="AK39" s="168">
        <f>IF(BM39&gt;0,BZ39,ED39)</f>
        <v>413.44994505814805</v>
      </c>
      <c r="AL39" s="168">
        <f>IF(BN39&gt;0,CA39,EE39)</f>
        <v>7270.0481265802991</v>
      </c>
      <c r="AM39" s="168">
        <f t="shared" si="69"/>
        <v>0</v>
      </c>
      <c r="AQ39" s="155" t="s">
        <v>5935</v>
      </c>
      <c r="AR39" s="161" t="s">
        <v>1566</v>
      </c>
      <c r="AS39" s="206">
        <f t="shared" si="70"/>
        <v>0</v>
      </c>
      <c r="AT39" s="206">
        <f t="shared" si="78"/>
        <v>0</v>
      </c>
      <c r="AU39" s="206">
        <f t="shared" si="85"/>
        <v>0</v>
      </c>
      <c r="AV39" s="206">
        <f t="shared" ref="AV39:AV44" si="90">(AV$7*BI$10/CI$16)*DH39</f>
        <v>0</v>
      </c>
      <c r="AW39" s="206"/>
      <c r="AX39" s="206">
        <f>(AX$7*BK$10/CK$16)*DJ39</f>
        <v>0</v>
      </c>
      <c r="AY39" s="206">
        <f>(AY$7*BL$10/CL$16)*DK39</f>
        <v>0</v>
      </c>
      <c r="AZ39" s="206">
        <f>(AZ$7*BM$10/CM$16)*DL39</f>
        <v>0</v>
      </c>
      <c r="BA39" s="206">
        <f>(BA$7*BN$10/CN$16)*DM39</f>
        <v>-26.525375053486258</v>
      </c>
      <c r="BB39" s="161">
        <v>0</v>
      </c>
      <c r="BD39" s="155" t="s">
        <v>5935</v>
      </c>
      <c r="BE39" s="161" t="s">
        <v>1566</v>
      </c>
      <c r="BF39" s="212">
        <f t="shared" si="72"/>
        <v>-41.96630521975915</v>
      </c>
      <c r="BG39" s="212">
        <f t="shared" si="80"/>
        <v>246.60286463137709</v>
      </c>
      <c r="BH39" s="212">
        <f t="shared" si="86"/>
        <v>-146.18434615091513</v>
      </c>
      <c r="BI39" s="212">
        <f t="shared" ref="BI39:BI44" si="91">DZ39-BV39</f>
        <v>-857.77662370260271</v>
      </c>
      <c r="BJ39" s="212"/>
      <c r="BK39" s="212">
        <f>EB39-BX39</f>
        <v>10706.285529498196</v>
      </c>
      <c r="BL39" s="212">
        <f>EC39-BY39</f>
        <v>2660.8961246031554</v>
      </c>
      <c r="BM39" s="212">
        <f>ED39-BZ39</f>
        <v>232.71389084344753</v>
      </c>
      <c r="BN39" s="212">
        <f>EE39-CA39</f>
        <v>1612.3364809589766</v>
      </c>
      <c r="BO39" s="212">
        <f>EF39-CB39</f>
        <v>0</v>
      </c>
      <c r="BP39" s="211">
        <f>+Produtividade_temporária!G4</f>
        <v>1.1331362960420093</v>
      </c>
      <c r="BQ39" s="207" t="s">
        <v>5935</v>
      </c>
      <c r="BR39" s="141" t="s">
        <v>1568</v>
      </c>
      <c r="BS39" s="244">
        <f t="shared" si="74"/>
        <v>47.670952997503456</v>
      </c>
      <c r="BT39" s="244">
        <f t="shared" si="58"/>
        <v>803.66678540213093</v>
      </c>
      <c r="BU39" s="244">
        <f t="shared" si="59"/>
        <v>147.02636712498474</v>
      </c>
      <c r="BV39" s="244">
        <f t="shared" si="60"/>
        <v>917.55354296931523</v>
      </c>
      <c r="BW39" s="244">
        <f t="shared" si="61"/>
        <v>8039.5311839418246</v>
      </c>
      <c r="BX39" s="244">
        <f t="shared" si="62"/>
        <v>914.82333511838374</v>
      </c>
      <c r="BY39" s="244">
        <f t="shared" si="63"/>
        <v>2904.7192731270256</v>
      </c>
      <c r="BZ39" s="244">
        <f t="shared" si="64"/>
        <v>413.44994505814805</v>
      </c>
      <c r="CA39" s="245">
        <f t="shared" si="65"/>
        <v>7270.0481265802991</v>
      </c>
      <c r="CB39" s="244"/>
      <c r="CP39" s="141" t="s">
        <v>5935</v>
      </c>
      <c r="CQ39" s="208" t="s">
        <v>1566</v>
      </c>
      <c r="CR39" s="211">
        <f t="shared" si="82"/>
        <v>1.5110048677608476E-4</v>
      </c>
      <c r="CS39" s="211">
        <f t="shared" si="88"/>
        <v>7.9602390189742831E-3</v>
      </c>
      <c r="CT39" s="211">
        <f t="shared" ref="CT39:CT44" si="92">DG39/(SUM(DG$38:DG$44)+SUM(DG$35:DG$36))</f>
        <v>2.6086205521641615E-3</v>
      </c>
      <c r="CU39" s="211">
        <f t="shared" ref="CU39:CU44" si="93">DH39/(SUM(DH$39:DH$44)+SUM(DH$35:DH$37))</f>
        <v>5.8266334297991385E-2</v>
      </c>
      <c r="CV39" s="210">
        <v>1</v>
      </c>
      <c r="CW39" s="211">
        <f>DJ39/(SUM(DJ$41:DJ$44)+SUM(DJ$35:DJ$39))</f>
        <v>1.3445914511141544E-2</v>
      </c>
      <c r="CX39" s="211">
        <f t="shared" si="66"/>
        <v>4.814587592893263E-2</v>
      </c>
      <c r="CY39" s="211">
        <f t="shared" si="75"/>
        <v>1.2197061636107207E-2</v>
      </c>
      <c r="CZ39" s="211">
        <f t="shared" si="83"/>
        <v>1.026404837141251E-2</v>
      </c>
      <c r="DC39" s="307" t="s">
        <v>27</v>
      </c>
      <c r="DD39" s="279">
        <v>5.2507117875884675E-3</v>
      </c>
      <c r="DE39" s="279">
        <v>1.5110048677608476E-4</v>
      </c>
      <c r="DF39" s="279">
        <v>7.9244103491391618E-3</v>
      </c>
      <c r="DG39" s="279">
        <v>2.6068760807108553E-3</v>
      </c>
      <c r="DH39" s="279">
        <v>4.7031407762952455E-2</v>
      </c>
      <c r="DI39" s="278">
        <v>1</v>
      </c>
      <c r="DJ39" s="279">
        <v>1.3414756536963619E-2</v>
      </c>
      <c r="DK39" s="279">
        <v>4.8063139240143882E-2</v>
      </c>
      <c r="DL39" s="279">
        <v>1.215461863552153E-2</v>
      </c>
      <c r="DM39" s="279">
        <v>9.8957761982092721E-3</v>
      </c>
      <c r="DN39" s="280">
        <v>0</v>
      </c>
      <c r="DO39" s="211"/>
      <c r="DP39" s="173">
        <f t="shared" si="54"/>
        <v>9109.8845876860687</v>
      </c>
      <c r="DR39" s="244">
        <v>8.2494684742590003</v>
      </c>
      <c r="DS39" s="244"/>
      <c r="DT39" s="244"/>
      <c r="DU39" s="293" t="s">
        <v>27</v>
      </c>
      <c r="DV39" s="268">
        <v>9118.1340561603283</v>
      </c>
      <c r="DW39" s="268">
        <v>5.7046477777443041</v>
      </c>
      <c r="DX39" s="268">
        <v>1050.269650033508</v>
      </c>
      <c r="DY39" s="268">
        <v>0.8420209740696063</v>
      </c>
      <c r="DZ39" s="268">
        <v>59.776919266712575</v>
      </c>
      <c r="EA39" s="276">
        <v>20884</v>
      </c>
      <c r="EB39" s="268">
        <v>11621.108864616581</v>
      </c>
      <c r="EC39" s="268">
        <v>5565.615397730181</v>
      </c>
      <c r="ED39" s="268">
        <v>646.16383590159558</v>
      </c>
      <c r="EE39" s="268">
        <v>8882.3846075392757</v>
      </c>
      <c r="EF39" s="269">
        <v>0</v>
      </c>
    </row>
    <row r="40" spans="1:136" x14ac:dyDescent="0.25">
      <c r="A40" s="146"/>
      <c r="B40" s="514" t="s">
        <v>1731</v>
      </c>
      <c r="C40" s="514"/>
      <c r="D40" s="514"/>
      <c r="E40" s="246" t="s">
        <v>1664</v>
      </c>
      <c r="F40" s="146"/>
      <c r="G40" s="146" t="s">
        <v>1772</v>
      </c>
      <c r="I40" s="481" t="s">
        <v>374</v>
      </c>
      <c r="L40" s="161"/>
      <c r="M40" s="161" t="s">
        <v>373</v>
      </c>
      <c r="N40" s="168">
        <f>N39*N38</f>
        <v>0</v>
      </c>
      <c r="O40" s="168">
        <f>O39*O38</f>
        <v>0</v>
      </c>
      <c r="P40" s="168">
        <f>P39*P38</f>
        <v>0</v>
      </c>
      <c r="Q40" s="168">
        <f>Q39*Q38</f>
        <v>1463227.707337427</v>
      </c>
      <c r="R40" s="168">
        <f>SUM(O40:Q40)</f>
        <v>1463227.707337427</v>
      </c>
      <c r="AB40" s="155" t="s">
        <v>1562</v>
      </c>
      <c r="AC40" s="161" t="s">
        <v>1566</v>
      </c>
      <c r="AD40" s="168">
        <f t="shared" si="67"/>
        <v>1790.8700843383895</v>
      </c>
      <c r="AE40" s="168">
        <f t="shared" si="76"/>
        <v>3546.9968197456396</v>
      </c>
      <c r="AF40" s="168">
        <f t="shared" si="84"/>
        <v>286.70311166023708</v>
      </c>
      <c r="AG40" s="168">
        <f t="shared" si="89"/>
        <v>9.6767037072685564</v>
      </c>
      <c r="AH40" s="168">
        <f>IF(BJ40&gt;0,BW40,EA40)</f>
        <v>934.35704674180977</v>
      </c>
      <c r="AI40" s="168"/>
      <c r="AJ40" s="168">
        <f>IF(BL40&gt;0,BY40,EC40)</f>
        <v>2789.9113076063413</v>
      </c>
      <c r="AK40" s="168">
        <f>IF(BM40&gt;0,BZ40,ED40)</f>
        <v>1492.5117559592293</v>
      </c>
      <c r="AL40" s="168">
        <f>IF(BN40&gt;0,CA40,EE40)</f>
        <v>423325.45884681714</v>
      </c>
      <c r="AM40" s="168">
        <f t="shared" si="69"/>
        <v>0</v>
      </c>
      <c r="AQ40" s="155" t="s">
        <v>1562</v>
      </c>
      <c r="AR40" s="161" t="s">
        <v>1566</v>
      </c>
      <c r="AS40" s="206">
        <f t="shared" si="70"/>
        <v>0</v>
      </c>
      <c r="AT40" s="206">
        <f t="shared" si="78"/>
        <v>0</v>
      </c>
      <c r="AU40" s="206">
        <f t="shared" si="85"/>
        <v>0</v>
      </c>
      <c r="AV40" s="206">
        <f t="shared" si="90"/>
        <v>0</v>
      </c>
      <c r="AW40" s="206">
        <f>(AW$7*BJ$10/CJ$16)*DI40</f>
        <v>0</v>
      </c>
      <c r="AX40" s="206"/>
      <c r="AY40" s="206">
        <f>(AY$7*BL$10/CL$16)*DK40</f>
        <v>0</v>
      </c>
      <c r="AZ40" s="206">
        <f>(AZ$7*BM$10/CM$16)*DL40</f>
        <v>0</v>
      </c>
      <c r="BA40" s="206">
        <f>(BA$7*BN$10/CN$16)*DM40</f>
        <v>-1544.5381337362405</v>
      </c>
      <c r="BB40" s="161">
        <v>0</v>
      </c>
      <c r="BD40" s="155" t="s">
        <v>1562</v>
      </c>
      <c r="BE40" s="161" t="s">
        <v>1566</v>
      </c>
      <c r="BF40" s="212">
        <f t="shared" si="72"/>
        <v>-13174.555817712284</v>
      </c>
      <c r="BG40" s="212">
        <f t="shared" si="80"/>
        <v>1088.3858739415059</v>
      </c>
      <c r="BH40" s="212">
        <f t="shared" si="86"/>
        <v>-49774.896597789411</v>
      </c>
      <c r="BI40" s="212">
        <f t="shared" si="91"/>
        <v>-138.85710967399211</v>
      </c>
      <c r="BJ40" s="212">
        <f>EA40-BW40</f>
        <v>1491.8297754593768</v>
      </c>
      <c r="BK40" s="212"/>
      <c r="BL40" s="212">
        <f>EC40-BY40</f>
        <v>2555.7251797363597</v>
      </c>
      <c r="BM40" s="212">
        <f>ED40-BZ40</f>
        <v>840.07319872786434</v>
      </c>
      <c r="BN40" s="212">
        <f>EE40-CA40</f>
        <v>93884.258911842597</v>
      </c>
      <c r="BO40" s="212">
        <f>EF40-CB40</f>
        <v>0</v>
      </c>
      <c r="BP40" s="244">
        <f>+BS40</f>
        <v>14965.425902050672</v>
      </c>
      <c r="BQ40" s="207" t="s">
        <v>1562</v>
      </c>
      <c r="BR40" s="141" t="s">
        <v>1568</v>
      </c>
      <c r="BS40" s="244">
        <f t="shared" si="74"/>
        <v>14965.425902050672</v>
      </c>
      <c r="BT40" s="244">
        <f t="shared" si="58"/>
        <v>3546.9968197456396</v>
      </c>
      <c r="BU40" s="244">
        <f t="shared" si="59"/>
        <v>50061.599709449649</v>
      </c>
      <c r="BV40" s="244">
        <f t="shared" si="60"/>
        <v>148.53381338126067</v>
      </c>
      <c r="BW40" s="244">
        <f t="shared" si="61"/>
        <v>934.35704674180977</v>
      </c>
      <c r="BX40" s="244">
        <f t="shared" si="62"/>
        <v>68037.271422508566</v>
      </c>
      <c r="BY40" s="244">
        <f t="shared" si="63"/>
        <v>2789.9113076063413</v>
      </c>
      <c r="BZ40" s="244">
        <f t="shared" si="64"/>
        <v>1492.5117559592293</v>
      </c>
      <c r="CA40" s="245">
        <f t="shared" si="65"/>
        <v>423325.45884681714</v>
      </c>
      <c r="CB40" s="244"/>
      <c r="CP40" s="141" t="s">
        <v>1562</v>
      </c>
      <c r="CQ40" s="208" t="s">
        <v>1566</v>
      </c>
      <c r="CR40" s="211">
        <f t="shared" si="82"/>
        <v>4.7435240884102066E-2</v>
      </c>
      <c r="CS40" s="211">
        <f t="shared" si="88"/>
        <v>3.5132648253702568E-2</v>
      </c>
      <c r="CT40" s="211">
        <f t="shared" si="92"/>
        <v>0.88821971480307238</v>
      </c>
      <c r="CU40" s="211">
        <f t="shared" si="93"/>
        <v>9.4321698077922678E-3</v>
      </c>
      <c r="CV40" s="211">
        <f>DI40/(SUM(DI$40:DI$44)+SUM(DI$35:DI$38))</f>
        <v>0.11622033988848708</v>
      </c>
      <c r="CW40" s="210">
        <v>1</v>
      </c>
      <c r="CX40" s="211">
        <f t="shared" si="66"/>
        <v>4.6242927814548591E-2</v>
      </c>
      <c r="CY40" s="211">
        <f t="shared" si="75"/>
        <v>4.4030137378513981E-2</v>
      </c>
      <c r="CZ40" s="211">
        <f t="shared" si="83"/>
        <v>0.59766220399120695</v>
      </c>
      <c r="DC40" s="307" t="s">
        <v>1562</v>
      </c>
      <c r="DD40" s="279">
        <v>4.3965223511356337E-2</v>
      </c>
      <c r="DE40" s="279">
        <v>4.7435240884102066E-2</v>
      </c>
      <c r="DF40" s="279">
        <v>3.4974517819212479E-2</v>
      </c>
      <c r="DG40" s="279">
        <v>0.88762573269423251</v>
      </c>
      <c r="DH40" s="279">
        <v>7.6134568900618066E-3</v>
      </c>
      <c r="DI40" s="279">
        <v>0.11617443124885973</v>
      </c>
      <c r="DJ40" s="278">
        <v>1</v>
      </c>
      <c r="DK40" s="279">
        <v>4.6163461263084862E-2</v>
      </c>
      <c r="DL40" s="279">
        <v>4.3876922513959096E-2</v>
      </c>
      <c r="DM40" s="279">
        <v>0.5762181937195574</v>
      </c>
      <c r="DN40" s="280">
        <v>0</v>
      </c>
      <c r="DO40" s="211"/>
      <c r="DP40" s="173">
        <f t="shared" si="54"/>
        <v>74340.451881269575</v>
      </c>
      <c r="DR40" s="244">
        <v>2007.4449378233026</v>
      </c>
      <c r="DS40" s="244"/>
      <c r="DT40" s="244"/>
      <c r="DU40" s="293" t="s">
        <v>1562</v>
      </c>
      <c r="DV40" s="268">
        <v>76347.896819092872</v>
      </c>
      <c r="DW40" s="268">
        <v>1790.8700843383895</v>
      </c>
      <c r="DX40" s="268">
        <v>4635.3826936871455</v>
      </c>
      <c r="DY40" s="268">
        <v>286.70311166023708</v>
      </c>
      <c r="DZ40" s="268">
        <v>9.6767037072685564</v>
      </c>
      <c r="EA40" s="268">
        <v>2426.1868222011867</v>
      </c>
      <c r="EB40" s="276">
        <v>866292.93886886863</v>
      </c>
      <c r="EC40" s="268">
        <v>5345.636487342701</v>
      </c>
      <c r="ED40" s="268">
        <v>2332.5849546870936</v>
      </c>
      <c r="EE40" s="268">
        <v>517209.71775865974</v>
      </c>
      <c r="EF40" s="269">
        <v>0</v>
      </c>
    </row>
    <row r="41" spans="1:136" x14ac:dyDescent="0.25">
      <c r="A41" s="146"/>
      <c r="B41" s="146">
        <v>2005</v>
      </c>
      <c r="C41" s="146">
        <v>2008</v>
      </c>
      <c r="D41" s="146" t="s">
        <v>1771</v>
      </c>
      <c r="E41" s="146">
        <v>2005</v>
      </c>
      <c r="F41" s="146">
        <v>2008</v>
      </c>
      <c r="G41" s="146"/>
      <c r="L41" s="161" t="s">
        <v>1657</v>
      </c>
      <c r="M41" s="161"/>
      <c r="N41" s="168"/>
      <c r="O41" s="168"/>
      <c r="P41" s="168"/>
      <c r="Q41" s="168"/>
      <c r="R41" s="168"/>
      <c r="AB41" s="155" t="s">
        <v>5936</v>
      </c>
      <c r="AC41" s="161" t="s">
        <v>1566</v>
      </c>
      <c r="AD41" s="168">
        <f t="shared" si="67"/>
        <v>51.512110343115936</v>
      </c>
      <c r="AE41" s="168">
        <f t="shared" si="76"/>
        <v>2334.0582991752126</v>
      </c>
      <c r="AF41" s="168">
        <f t="shared" si="84"/>
        <v>0.78182448838015961</v>
      </c>
      <c r="AG41" s="168">
        <f t="shared" si="89"/>
        <v>59.892248955327652</v>
      </c>
      <c r="AH41" s="168">
        <f>IF(BJ41&gt;0,BW41,EA41)</f>
        <v>360.19194808060809</v>
      </c>
      <c r="AI41" s="168">
        <f>IF(BK41&gt;0,BX41,EB41)</f>
        <v>1918.5030826038455</v>
      </c>
      <c r="AJ41" s="168"/>
      <c r="AK41" s="168">
        <f>IF(BM41&gt;0,BZ41,ED41)</f>
        <v>611.42996837349313</v>
      </c>
      <c r="AL41" s="168">
        <f>IF(BN41&gt;0,CA41,EE41)</f>
        <v>54681.951117032913</v>
      </c>
      <c r="AM41" s="168">
        <f t="shared" si="69"/>
        <v>0</v>
      </c>
      <c r="AQ41" s="155" t="s">
        <v>5936</v>
      </c>
      <c r="AR41" s="161" t="s">
        <v>1566</v>
      </c>
      <c r="AS41" s="206">
        <f t="shared" si="70"/>
        <v>0</v>
      </c>
      <c r="AT41" s="206">
        <f t="shared" si="78"/>
        <v>0</v>
      </c>
      <c r="AU41" s="206">
        <f t="shared" si="85"/>
        <v>0</v>
      </c>
      <c r="AV41" s="206">
        <f t="shared" si="90"/>
        <v>0</v>
      </c>
      <c r="AW41" s="206">
        <f>(AW$7*BJ$10/CJ$16)*DI41</f>
        <v>0</v>
      </c>
      <c r="AX41" s="206">
        <f>(AX$7*BK$10/CK$16)*DJ41</f>
        <v>0</v>
      </c>
      <c r="AY41" s="206"/>
      <c r="AZ41" s="206">
        <f>(AZ$7*BM$10/CM$16)*DL41</f>
        <v>0</v>
      </c>
      <c r="BA41" s="206">
        <f>(BA$7*BN$10/CN$16)*DM41</f>
        <v>-199.51164514752256</v>
      </c>
      <c r="BB41" s="161">
        <v>0</v>
      </c>
      <c r="BD41" s="155" t="s">
        <v>5936</v>
      </c>
      <c r="BE41" s="161" t="s">
        <v>1566</v>
      </c>
      <c r="BF41" s="212">
        <f t="shared" si="72"/>
        <v>-378.9494162298501</v>
      </c>
      <c r="BG41" s="212">
        <f t="shared" si="80"/>
        <v>716.19914278931037</v>
      </c>
      <c r="BH41" s="212">
        <f t="shared" si="86"/>
        <v>-135.73355671444293</v>
      </c>
      <c r="BI41" s="212">
        <f t="shared" si="91"/>
        <v>-859.43156196517054</v>
      </c>
      <c r="BJ41" s="212">
        <f>EA41-BW41</f>
        <v>575.09607799410458</v>
      </c>
      <c r="BK41" s="212">
        <f>EB41-BX41</f>
        <v>22452.468146673618</v>
      </c>
      <c r="BL41" s="212"/>
      <c r="BM41" s="212">
        <f>ED41-BZ41</f>
        <v>344.148665683025</v>
      </c>
      <c r="BN41" s="212">
        <f>EE41-CA41</f>
        <v>12127.251855962495</v>
      </c>
      <c r="BO41" s="212">
        <f>EF41-CB41</f>
        <v>0</v>
      </c>
      <c r="BP41" s="244">
        <f>+BS41</f>
        <v>430.46152657296602</v>
      </c>
      <c r="BQ41" s="207" t="s">
        <v>5936</v>
      </c>
      <c r="BR41" s="141" t="s">
        <v>1568</v>
      </c>
      <c r="BS41" s="244">
        <f t="shared" si="74"/>
        <v>430.46152657296602</v>
      </c>
      <c r="BT41" s="244">
        <f t="shared" si="58"/>
        <v>2334.0582991752126</v>
      </c>
      <c r="BU41" s="244">
        <f t="shared" si="59"/>
        <v>136.51538120282308</v>
      </c>
      <c r="BV41" s="244">
        <f t="shared" si="60"/>
        <v>919.3238109204982</v>
      </c>
      <c r="BW41" s="244">
        <f t="shared" si="61"/>
        <v>360.19194808060809</v>
      </c>
      <c r="BX41" s="244">
        <f t="shared" si="62"/>
        <v>1918.5030826038455</v>
      </c>
      <c r="BY41" s="244">
        <f t="shared" si="63"/>
        <v>60331.632088585036</v>
      </c>
      <c r="BZ41" s="244">
        <f t="shared" si="64"/>
        <v>611.42996837349313</v>
      </c>
      <c r="CA41" s="245">
        <f t="shared" si="65"/>
        <v>54681.951117032913</v>
      </c>
      <c r="CB41" s="244"/>
      <c r="CP41" s="141" t="s">
        <v>5936</v>
      </c>
      <c r="CQ41" s="208" t="s">
        <v>1566</v>
      </c>
      <c r="CR41" s="211">
        <f t="shared" si="82"/>
        <v>1.3644146406504194E-3</v>
      </c>
      <c r="CS41" s="211">
        <f t="shared" si="88"/>
        <v>2.3118613688082889E-2</v>
      </c>
      <c r="CT41" s="211">
        <f t="shared" si="92"/>
        <v>2.4221290102984057E-3</v>
      </c>
      <c r="CU41" s="211">
        <f t="shared" si="93"/>
        <v>5.8378749562507562E-2</v>
      </c>
      <c r="CV41" s="211">
        <f>DI41/(SUM(DI$40:DI$44)+SUM(DI$35:DI$38))</f>
        <v>4.4802606002705254E-2</v>
      </c>
      <c r="CW41" s="211">
        <f>DJ41/(SUM(DJ$41:DJ$44)+SUM(DJ$35:DJ$39))</f>
        <v>2.8197825140429619E-2</v>
      </c>
      <c r="CX41" s="210">
        <v>1</v>
      </c>
      <c r="CY41" s="211">
        <f t="shared" si="75"/>
        <v>1.8037610355385883E-2</v>
      </c>
      <c r="CZ41" s="211">
        <f t="shared" si="83"/>
        <v>7.7201440972089683E-2</v>
      </c>
      <c r="DC41" s="307" t="s">
        <v>5936</v>
      </c>
      <c r="DD41" s="279">
        <v>4.3727752184699646E-2</v>
      </c>
      <c r="DE41" s="279">
        <v>1.3644146406504194E-3</v>
      </c>
      <c r="DF41" s="279">
        <v>2.3014557870801314E-2</v>
      </c>
      <c r="DG41" s="279">
        <v>2.4205092519509587E-3</v>
      </c>
      <c r="DH41" s="279">
        <v>4.7122147093098074E-2</v>
      </c>
      <c r="DI41" s="279">
        <v>4.4784908354468141E-2</v>
      </c>
      <c r="DJ41" s="279">
        <v>2.8132482830922064E-2</v>
      </c>
      <c r="DK41" s="278">
        <v>1</v>
      </c>
      <c r="DL41" s="279">
        <v>1.797484357353971E-2</v>
      </c>
      <c r="DM41" s="279">
        <v>7.4431467428278303E-2</v>
      </c>
      <c r="DN41" s="280">
        <v>0</v>
      </c>
      <c r="DO41" s="211"/>
      <c r="DP41" s="173">
        <f t="shared" si="54"/>
        <v>75736.521456725444</v>
      </c>
      <c r="DR41" s="244">
        <v>198.99405511910047</v>
      </c>
      <c r="DS41" s="244"/>
      <c r="DT41" s="244"/>
      <c r="DU41" s="293" t="s">
        <v>5936</v>
      </c>
      <c r="DV41" s="268">
        <v>75935.51551184454</v>
      </c>
      <c r="DW41" s="268">
        <v>51.512110343115936</v>
      </c>
      <c r="DX41" s="268">
        <v>3050.257441964523</v>
      </c>
      <c r="DY41" s="268">
        <v>0.78182448838015961</v>
      </c>
      <c r="DZ41" s="268">
        <v>59.892248955327652</v>
      </c>
      <c r="EA41" s="268">
        <v>935.28802607471266</v>
      </c>
      <c r="EB41" s="268">
        <v>24370.971229277464</v>
      </c>
      <c r="EC41" s="276">
        <v>115798</v>
      </c>
      <c r="ED41" s="268">
        <v>955.57863405651813</v>
      </c>
      <c r="EE41" s="268">
        <v>66809.202972995408</v>
      </c>
      <c r="EF41" s="269">
        <v>0</v>
      </c>
    </row>
    <row r="42" spans="1:136" x14ac:dyDescent="0.25">
      <c r="A42" s="433" t="s">
        <v>1651</v>
      </c>
      <c r="B42" s="247">
        <f>$G$26*'Etanol hidratado'!R2</f>
        <v>1177214.1433000001</v>
      </c>
      <c r="C42" s="247">
        <f>$G$26*'Etanol hidratado'!U2</f>
        <v>2768084.7493000003</v>
      </c>
      <c r="D42" s="247">
        <f t="shared" ref="D42:D47" si="94">C42-B42</f>
        <v>1590870.6060000001</v>
      </c>
      <c r="E42" s="248">
        <f t="shared" ref="E42:F45" si="95">(B42/$G$26)*$I$23</f>
        <v>14853514.939999999</v>
      </c>
      <c r="F42" s="248">
        <f t="shared" si="95"/>
        <v>34926345.740000002</v>
      </c>
      <c r="G42" s="248">
        <f t="shared" ref="G42:G47" si="96">F42-E42</f>
        <v>20072830.800000004</v>
      </c>
      <c r="I42" s="152">
        <f>D42+D54</f>
        <v>1716686.9340000001</v>
      </c>
      <c r="L42" s="161"/>
      <c r="M42" s="161" t="s">
        <v>371</v>
      </c>
      <c r="N42" s="168">
        <f>SUM(AL35:AL39)+AL42</f>
        <v>133769.18575408738</v>
      </c>
      <c r="O42" s="168">
        <f>SUM(AL40:AL41)</f>
        <v>478007.40996385005</v>
      </c>
      <c r="P42" s="168"/>
      <c r="Q42" s="168">
        <f>AL44</f>
        <v>96525.612485687292</v>
      </c>
      <c r="R42" s="168"/>
      <c r="AA42" s="183"/>
      <c r="AB42" s="155" t="s">
        <v>1564</v>
      </c>
      <c r="AC42" s="161" t="s">
        <v>1566</v>
      </c>
      <c r="AD42" s="168">
        <f t="shared" si="67"/>
        <v>7318.2300726134054</v>
      </c>
      <c r="AE42" s="168">
        <f t="shared" si="76"/>
        <v>2646.2146831714626</v>
      </c>
      <c r="AF42" s="168">
        <f t="shared" si="84"/>
        <v>0.31339025776083196</v>
      </c>
      <c r="AG42" s="168">
        <f t="shared" si="89"/>
        <v>60.409154497114251</v>
      </c>
      <c r="AH42" s="168">
        <f>IF(BJ42&gt;0,BW42,EA42)</f>
        <v>81.221357523355266</v>
      </c>
      <c r="AI42" s="168">
        <f>IF(BK42&gt;0,BX42,EB42)</f>
        <v>336.81310981396018</v>
      </c>
      <c r="AJ42" s="168">
        <f>IF(BL42&gt;0,BY42,EC42)</f>
        <v>1931.7335799775692</v>
      </c>
      <c r="AK42" s="168"/>
      <c r="AL42" s="168">
        <f>IF(BN42&gt;0,CA42,EE42)</f>
        <v>9566.8476044871786</v>
      </c>
      <c r="AM42" s="168">
        <f t="shared" si="69"/>
        <v>0</v>
      </c>
      <c r="AN42" s="161"/>
      <c r="AO42" s="161"/>
      <c r="AP42" s="161"/>
      <c r="AQ42" s="155" t="s">
        <v>1564</v>
      </c>
      <c r="AR42" s="161" t="s">
        <v>1566</v>
      </c>
      <c r="AS42" s="206">
        <f t="shared" si="70"/>
        <v>0</v>
      </c>
      <c r="AT42" s="206">
        <f t="shared" si="78"/>
        <v>0</v>
      </c>
      <c r="AU42" s="206">
        <f t="shared" si="85"/>
        <v>0</v>
      </c>
      <c r="AV42" s="206">
        <f t="shared" si="90"/>
        <v>0</v>
      </c>
      <c r="AW42" s="206">
        <f>(AW$7*BJ$10/CJ$16)*DI42</f>
        <v>0</v>
      </c>
      <c r="AX42" s="206">
        <f>(AX$7*BK$10/CK$16)*DJ42</f>
        <v>0</v>
      </c>
      <c r="AY42" s="206">
        <f>(AY$7*BL$10/CL$16)*DK42</f>
        <v>0</v>
      </c>
      <c r="AZ42" s="206"/>
      <c r="BA42" s="206">
        <f>(BA$7*BN$10/CN$16)*DM42</f>
        <v>-34.905438914602499</v>
      </c>
      <c r="BB42" s="161">
        <v>0</v>
      </c>
      <c r="BC42" s="161"/>
      <c r="BD42" s="155" t="s">
        <v>1564</v>
      </c>
      <c r="BE42" s="161" t="s">
        <v>1566</v>
      </c>
      <c r="BF42" s="212">
        <f t="shared" si="72"/>
        <v>-53836.641430148629</v>
      </c>
      <c r="BG42" s="212">
        <f t="shared" si="80"/>
        <v>811.98344034234424</v>
      </c>
      <c r="BH42" s="212">
        <f t="shared" si="86"/>
        <v>-54.408086415489734</v>
      </c>
      <c r="BI42" s="212">
        <f t="shared" si="91"/>
        <v>-866.84896479967517</v>
      </c>
      <c r="BJ42" s="212">
        <f>EA42-BW42</f>
        <v>129.68108923574613</v>
      </c>
      <c r="BK42" s="212">
        <f>EB42-BX42</f>
        <v>3941.763601034344</v>
      </c>
      <c r="BL42" s="212">
        <f>EC42-BY42</f>
        <v>1769.5831897705425</v>
      </c>
      <c r="BM42" s="212"/>
      <c r="BN42" s="212">
        <f>EE42-CA42</f>
        <v>2121.7159958121629</v>
      </c>
      <c r="BO42" s="212">
        <f>EF42-CB42</f>
        <v>0</v>
      </c>
      <c r="BP42" s="244">
        <f>+BS42</f>
        <v>61154.871502762035</v>
      </c>
      <c r="BQ42" s="207" t="s">
        <v>1564</v>
      </c>
      <c r="BR42" s="141" t="s">
        <v>1568</v>
      </c>
      <c r="BS42" s="244">
        <f t="shared" si="74"/>
        <v>61154.871502762035</v>
      </c>
      <c r="BT42" s="244">
        <f t="shared" si="58"/>
        <v>2646.2146831714626</v>
      </c>
      <c r="BU42" s="244">
        <f t="shared" si="59"/>
        <v>54.721476673250564</v>
      </c>
      <c r="BV42" s="244">
        <f t="shared" si="60"/>
        <v>927.25811929678946</v>
      </c>
      <c r="BW42" s="244">
        <f t="shared" si="61"/>
        <v>81.221357523355266</v>
      </c>
      <c r="BX42" s="244">
        <f t="shared" si="62"/>
        <v>336.81310981396018</v>
      </c>
      <c r="BY42" s="244">
        <f t="shared" si="63"/>
        <v>1931.7335799775692</v>
      </c>
      <c r="BZ42" s="244">
        <f t="shared" si="64"/>
        <v>33897.503955723558</v>
      </c>
      <c r="CA42" s="245">
        <f t="shared" si="65"/>
        <v>9566.8476044871786</v>
      </c>
      <c r="CB42" s="244"/>
      <c r="CP42" s="141" t="s">
        <v>1564</v>
      </c>
      <c r="CQ42" s="208" t="s">
        <v>1566</v>
      </c>
      <c r="CR42" s="211">
        <f t="shared" si="82"/>
        <v>0.19383985995161851</v>
      </c>
      <c r="CS42" s="211">
        <f t="shared" si="88"/>
        <v>2.6210491407858916E-2</v>
      </c>
      <c r="CT42" s="211">
        <f t="shared" si="92"/>
        <v>9.7089774770307532E-4</v>
      </c>
      <c r="CU42" s="211">
        <f t="shared" si="93"/>
        <v>5.8882592709121405E-2</v>
      </c>
      <c r="CV42" s="211">
        <f>DI42/(SUM(DI$40:DI$44)+SUM(DI$35:DI$38))</f>
        <v>1.010274799177183E-2</v>
      </c>
      <c r="CW42" s="211">
        <f>DJ42/(SUM(DJ$41:DJ$44)+SUM(DJ$35:DJ$39))</f>
        <v>4.950420597004325E-3</v>
      </c>
      <c r="CX42" s="211">
        <f>DK42/(SUM(DK$42:DK$44)+SUM(DK$35:DK$40))</f>
        <v>3.2018586487784745E-2</v>
      </c>
      <c r="CY42" s="210">
        <v>1</v>
      </c>
      <c r="CZ42" s="211">
        <f t="shared" si="83"/>
        <v>1.3506731298706996E-2</v>
      </c>
      <c r="DC42" s="307" t="s">
        <v>1563</v>
      </c>
      <c r="DD42" s="279">
        <v>4.6825830571997316E-2</v>
      </c>
      <c r="DE42" s="279">
        <v>0.19383985995161851</v>
      </c>
      <c r="DF42" s="279">
        <v>2.6092519191116426E-2</v>
      </c>
      <c r="DG42" s="279">
        <v>9.7024847603972744E-4</v>
      </c>
      <c r="DH42" s="279">
        <v>4.7528839100797991E-2</v>
      </c>
      <c r="DI42" s="279">
        <v>1.0098757266764097E-2</v>
      </c>
      <c r="DJ42" s="279">
        <v>4.9389490770118758E-3</v>
      </c>
      <c r="DK42" s="279">
        <v>3.1963563876302802E-2</v>
      </c>
      <c r="DL42" s="278">
        <v>1</v>
      </c>
      <c r="DM42" s="279">
        <v>1.3022112256760443E-2</v>
      </c>
      <c r="DN42" s="280">
        <v>0</v>
      </c>
      <c r="DO42" s="211"/>
      <c r="DP42" s="173">
        <f t="shared" si="54"/>
        <v>81130.498061792707</v>
      </c>
      <c r="DR42" s="244">
        <v>184.99166967036854</v>
      </c>
      <c r="DS42" s="244"/>
      <c r="DT42" s="244"/>
      <c r="DU42" s="293" t="s">
        <v>1563</v>
      </c>
      <c r="DV42" s="268">
        <v>81315.48973146308</v>
      </c>
      <c r="DW42" s="268">
        <v>7318.2300726134054</v>
      </c>
      <c r="DX42" s="268">
        <v>3458.1981235138069</v>
      </c>
      <c r="DY42" s="268">
        <v>0.31339025776083196</v>
      </c>
      <c r="DZ42" s="268">
        <v>60.409154497114251</v>
      </c>
      <c r="EA42" s="268">
        <v>210.90244675910139</v>
      </c>
      <c r="EB42" s="268">
        <v>4278.5767108483042</v>
      </c>
      <c r="EC42" s="268">
        <v>3701.3167697481117</v>
      </c>
      <c r="ED42" s="276">
        <v>53162</v>
      </c>
      <c r="EE42" s="268">
        <v>11688.563600299341</v>
      </c>
      <c r="EF42" s="269">
        <v>0</v>
      </c>
    </row>
    <row r="43" spans="1:136" x14ac:dyDescent="0.25">
      <c r="A43" s="434" t="s">
        <v>1652</v>
      </c>
      <c r="B43" s="247">
        <f>$G$26*'Etanol hidratado'!R3</f>
        <v>9375239.5295000002</v>
      </c>
      <c r="C43" s="247">
        <f>$G$26*'Etanol hidratado'!U3</f>
        <v>21203499.987800002</v>
      </c>
      <c r="D43" s="247">
        <f t="shared" si="94"/>
        <v>11828260.458300002</v>
      </c>
      <c r="E43" s="248">
        <f t="shared" si="95"/>
        <v>118292208.09999999</v>
      </c>
      <c r="F43" s="248">
        <f t="shared" si="95"/>
        <v>267535440.04000005</v>
      </c>
      <c r="G43" s="248">
        <f t="shared" si="96"/>
        <v>149243231.94000006</v>
      </c>
      <c r="I43" s="152">
        <f t="shared" ref="I43:I48" si="97">D43+D55</f>
        <v>13565500.119900001</v>
      </c>
      <c r="L43" s="161"/>
      <c r="M43" s="161" t="s">
        <v>372</v>
      </c>
      <c r="N43" s="168">
        <f>'Fatores de emissao'!AQ4</f>
        <v>0</v>
      </c>
      <c r="O43" s="168"/>
      <c r="P43" s="168"/>
      <c r="Q43" s="168">
        <f>'Fatores de emissao'!AS4</f>
        <v>257.16533332999995</v>
      </c>
      <c r="R43" s="168"/>
      <c r="AA43" s="183"/>
      <c r="AB43" s="155" t="s">
        <v>1565</v>
      </c>
      <c r="AC43" s="161" t="s">
        <v>1566</v>
      </c>
      <c r="AD43" s="168">
        <f t="shared" si="67"/>
        <v>2825.3600188042824</v>
      </c>
      <c r="AE43" s="168">
        <f t="shared" si="76"/>
        <v>46719.916080702817</v>
      </c>
      <c r="AF43" s="168">
        <f t="shared" si="84"/>
        <v>0</v>
      </c>
      <c r="AG43" s="168">
        <f t="shared" si="89"/>
        <v>248.69804502107417</v>
      </c>
      <c r="AH43" s="168">
        <f>IF(BJ43&gt;0,BW43,EA43)</f>
        <v>4109.5067583244627</v>
      </c>
      <c r="AI43" s="168">
        <f>IF(BK43&gt;0,BX43,EB43)</f>
        <v>54922.297459014713</v>
      </c>
      <c r="AJ43" s="168">
        <f>IF(BL43&gt;0,BY43,EC43)</f>
        <v>32391.120775778258</v>
      </c>
      <c r="AK43" s="168">
        <f>IF(BM43&gt;0,BZ43,ED43)</f>
        <v>10336.420161591759</v>
      </c>
      <c r="AL43" s="168"/>
      <c r="AM43" s="168">
        <f t="shared" si="69"/>
        <v>0</v>
      </c>
      <c r="AN43" s="161"/>
      <c r="AO43" s="161"/>
      <c r="AP43" s="161"/>
      <c r="AQ43" s="155" t="s">
        <v>1565</v>
      </c>
      <c r="AR43" s="161" t="s">
        <v>1566</v>
      </c>
      <c r="AS43" s="206">
        <f t="shared" si="70"/>
        <v>0</v>
      </c>
      <c r="AT43" s="206">
        <f t="shared" si="78"/>
        <v>0</v>
      </c>
      <c r="AU43" s="206">
        <f t="shared" si="85"/>
        <v>0</v>
      </c>
      <c r="AV43" s="206">
        <f t="shared" si="90"/>
        <v>0</v>
      </c>
      <c r="AW43" s="206">
        <f>(AW$7*BJ$10/CJ$16)*DI43</f>
        <v>0</v>
      </c>
      <c r="AX43" s="206">
        <f>(AX$7*BK$10/CK$16)*DJ43</f>
        <v>0</v>
      </c>
      <c r="AY43" s="206">
        <f>(AY$7*BL$10/CL$16)*DK43</f>
        <v>0</v>
      </c>
      <c r="AZ43" s="206">
        <f>(AZ$7*BM$10/CM$16)*DL43</f>
        <v>0</v>
      </c>
      <c r="BA43" s="206"/>
      <c r="BB43" s="161">
        <v>0</v>
      </c>
      <c r="BC43" s="161"/>
      <c r="BD43" s="155" t="s">
        <v>1565</v>
      </c>
      <c r="BE43" s="161" t="s">
        <v>1566</v>
      </c>
      <c r="BF43" s="212">
        <f t="shared" si="72"/>
        <v>-20784.792597962834</v>
      </c>
      <c r="BG43" s="212">
        <f t="shared" si="80"/>
        <v>14335.873212769337</v>
      </c>
      <c r="BH43" s="212">
        <f t="shared" si="86"/>
        <v>0</v>
      </c>
      <c r="BI43" s="212">
        <f t="shared" si="91"/>
        <v>-3568.7247184451094</v>
      </c>
      <c r="BJ43" s="212">
        <f>EA43-BW43</f>
        <v>6561.3938118177039</v>
      </c>
      <c r="BK43" s="212">
        <f>EB43-BX43</f>
        <v>642762.13336441875</v>
      </c>
      <c r="BL43" s="212">
        <f>EC43-BY43</f>
        <v>29672.198804614742</v>
      </c>
      <c r="BM43" s="212">
        <f>ED43-BZ43</f>
        <v>5817.9438211277866</v>
      </c>
      <c r="BN43" s="212"/>
      <c r="BO43" s="212">
        <f>EF43-CB43</f>
        <v>0</v>
      </c>
      <c r="BP43" s="244">
        <f>+BS43</f>
        <v>23610.152616767118</v>
      </c>
      <c r="BQ43" s="207" t="s">
        <v>1565</v>
      </c>
      <c r="BR43" s="141" t="s">
        <v>1568</v>
      </c>
      <c r="BS43" s="244">
        <f t="shared" si="74"/>
        <v>23610.152616767118</v>
      </c>
      <c r="BT43" s="244">
        <f t="shared" si="58"/>
        <v>46719.916080702817</v>
      </c>
      <c r="BU43" s="244">
        <f t="shared" si="59"/>
        <v>0</v>
      </c>
      <c r="BV43" s="244">
        <f t="shared" si="60"/>
        <v>3817.4227634661834</v>
      </c>
      <c r="BW43" s="244">
        <f t="shared" si="61"/>
        <v>4109.5067583244627</v>
      </c>
      <c r="BX43" s="244">
        <f t="shared" si="62"/>
        <v>54922.297459014713</v>
      </c>
      <c r="BY43" s="244">
        <f t="shared" si="63"/>
        <v>32391.120775778258</v>
      </c>
      <c r="BZ43" s="244">
        <f t="shared" si="64"/>
        <v>10336.420161591759</v>
      </c>
      <c r="CA43" s="245">
        <f t="shared" si="65"/>
        <v>708302.20820362482</v>
      </c>
      <c r="CB43" s="244"/>
      <c r="CP43" s="141" t="s">
        <v>5937</v>
      </c>
      <c r="CQ43" s="208" t="s">
        <v>1566</v>
      </c>
      <c r="CR43" s="211">
        <f t="shared" si="82"/>
        <v>7.4836044360975851E-2</v>
      </c>
      <c r="CS43" s="211">
        <f t="shared" si="88"/>
        <v>0.46275608959343278</v>
      </c>
      <c r="CT43" s="211">
        <f t="shared" si="92"/>
        <v>0</v>
      </c>
      <c r="CU43" s="211">
        <f t="shared" si="93"/>
        <v>0.24241335298328323</v>
      </c>
      <c r="CV43" s="211">
        <f>DI43/(SUM(DI$40:DI$44)+SUM(DI$35:DI$38))</f>
        <v>0.51116248750086324</v>
      </c>
      <c r="CW43" s="211">
        <f>DJ43/(SUM(DJ$41:DJ$44)+SUM(DJ$35:DJ$39))</f>
        <v>0.80723839023392907</v>
      </c>
      <c r="CX43" s="211">
        <f>DK43/(SUM(DK$42:DK$44)+SUM(DK$35:DK$40))</f>
        <v>0.53688454388600526</v>
      </c>
      <c r="CY43" s="211">
        <f>DL43/(SUM(DL$43:DL$44)+SUM(DL$35:DL$41))</f>
        <v>0.304931601308847</v>
      </c>
      <c r="CZ43" s="210">
        <v>1</v>
      </c>
      <c r="DC43" s="307" t="s">
        <v>5937</v>
      </c>
      <c r="DD43" s="279">
        <v>0.5183435943194844</v>
      </c>
      <c r="DE43" s="279">
        <v>7.4836044360975851E-2</v>
      </c>
      <c r="DF43" s="279">
        <v>0.46067324571038926</v>
      </c>
      <c r="DG43" s="279">
        <v>0</v>
      </c>
      <c r="DH43" s="279">
        <v>0.19567116052012129</v>
      </c>
      <c r="DI43" s="279">
        <v>0.5109605712575257</v>
      </c>
      <c r="DJ43" s="279">
        <v>0.80536779133212166</v>
      </c>
      <c r="DK43" s="279">
        <v>0.53596193008854209</v>
      </c>
      <c r="DL43" s="279">
        <v>0.30387050868514248</v>
      </c>
      <c r="DM43" s="278">
        <v>1</v>
      </c>
      <c r="DN43" s="280">
        <v>1</v>
      </c>
      <c r="DO43" s="211"/>
      <c r="DP43" s="173">
        <f t="shared" si="54"/>
        <v>867925.11445780157</v>
      </c>
      <c r="DR43" s="244">
        <v>32205.490944887581</v>
      </c>
      <c r="DS43" s="244"/>
      <c r="DT43" s="244"/>
      <c r="DU43" s="293" t="s">
        <v>5937</v>
      </c>
      <c r="DV43" s="267">
        <v>900130.60540268919</v>
      </c>
      <c r="DW43" s="268">
        <v>2825.3600188042824</v>
      </c>
      <c r="DX43" s="268">
        <v>61055.789293472153</v>
      </c>
      <c r="DY43" s="268">
        <v>0</v>
      </c>
      <c r="DZ43" s="268">
        <v>248.69804502107417</v>
      </c>
      <c r="EA43" s="268">
        <v>10670.900570142167</v>
      </c>
      <c r="EB43" s="268">
        <v>697684.43082343345</v>
      </c>
      <c r="EC43" s="268">
        <v>62063.319580392999</v>
      </c>
      <c r="ED43" s="268">
        <v>16154.363982719546</v>
      </c>
      <c r="EE43" s="275">
        <v>897593.52168318245</v>
      </c>
      <c r="EF43" s="269">
        <v>0</v>
      </c>
    </row>
    <row r="44" spans="1:136" ht="15.75" thickBot="1" x14ac:dyDescent="0.3">
      <c r="A44" s="435" t="s">
        <v>1767</v>
      </c>
      <c r="B44" s="247">
        <f>$G$26*'Etanol hidratado'!R4</f>
        <v>1551086.695244337</v>
      </c>
      <c r="C44" s="247">
        <f>$G$26*'Etanol hidratado'!U4</f>
        <v>4069601.41898668</v>
      </c>
      <c r="D44" s="247">
        <f t="shared" si="94"/>
        <v>2518514.723742343</v>
      </c>
      <c r="E44" s="248">
        <f t="shared" si="95"/>
        <v>19570856.782660764</v>
      </c>
      <c r="F44" s="248">
        <f t="shared" si="95"/>
        <v>51348249.441953376</v>
      </c>
      <c r="G44" s="248">
        <f t="shared" si="96"/>
        <v>31777392.659292612</v>
      </c>
      <c r="H44" s="146"/>
      <c r="I44" s="152">
        <f t="shared" si="97"/>
        <v>2846276.0464832261</v>
      </c>
      <c r="J44" s="146"/>
      <c r="K44" s="146"/>
      <c r="L44" s="161"/>
      <c r="M44" s="161" t="s">
        <v>373</v>
      </c>
      <c r="N44" s="168">
        <f>N43*N42</f>
        <v>0</v>
      </c>
      <c r="O44" s="168">
        <f>O43*O42</f>
        <v>0</v>
      </c>
      <c r="P44" s="168">
        <f>P43*P42</f>
        <v>0</v>
      </c>
      <c r="Q44" s="168">
        <f>Q43*Q42</f>
        <v>24823041.309764177</v>
      </c>
      <c r="R44" s="168">
        <f>SUM(N44:Q44)</f>
        <v>24823041.309764177</v>
      </c>
      <c r="AA44" s="183"/>
      <c r="AB44" s="155" t="s">
        <v>5938</v>
      </c>
      <c r="AC44" s="161" t="s">
        <v>1566</v>
      </c>
      <c r="AD44" s="168">
        <f t="shared" si="67"/>
        <v>16798.205026655745</v>
      </c>
      <c r="AE44" s="168">
        <f t="shared" si="76"/>
        <v>3538.3587057461887</v>
      </c>
      <c r="AF44" s="168">
        <f t="shared" si="84"/>
        <v>0</v>
      </c>
      <c r="AG44" s="168">
        <f t="shared" si="89"/>
        <v>113.89449348155786</v>
      </c>
      <c r="AH44" s="168">
        <f>IF(BJ44&gt;0,BW44,EA44)</f>
        <v>416.83385932990842</v>
      </c>
      <c r="AI44" s="168">
        <f>IF(BK44&gt;0,BX44,EB44)</f>
        <v>2567.1562253808424</v>
      </c>
      <c r="AJ44" s="168">
        <f>IF(BL44&gt;0,BY44,EC44)</f>
        <v>3213.3365899780515</v>
      </c>
      <c r="AK44" s="168">
        <f>IF(BM44&gt;0,BZ44,ED44)</f>
        <v>2463.4786536831912</v>
      </c>
      <c r="AL44" s="168">
        <f>IF(BN44&gt;0,CA44,EE44)</f>
        <v>96525.612485687292</v>
      </c>
      <c r="AM44" s="168"/>
      <c r="AN44" s="168">
        <f>SUM(AD44:AM44)</f>
        <v>125636.87603994278</v>
      </c>
      <c r="AO44" s="161"/>
      <c r="AP44" s="161"/>
      <c r="AQ44" s="155" t="s">
        <v>5938</v>
      </c>
      <c r="AR44" s="161" t="s">
        <v>1566</v>
      </c>
      <c r="AS44" s="206">
        <f t="shared" si="70"/>
        <v>0</v>
      </c>
      <c r="AT44" s="206">
        <f t="shared" si="78"/>
        <v>0</v>
      </c>
      <c r="AU44" s="206">
        <f t="shared" si="85"/>
        <v>0</v>
      </c>
      <c r="AV44" s="206">
        <f t="shared" si="90"/>
        <v>0</v>
      </c>
      <c r="AW44" s="206">
        <f>(AW$7*BJ$10/CJ$16)*DI44</f>
        <v>0</v>
      </c>
      <c r="AX44" s="206">
        <f>(AX$7*BK$10/CK$16)*DJ44</f>
        <v>0</v>
      </c>
      <c r="AY44" s="206">
        <f>(AY$7*BL$10/CL$16)*DK44</f>
        <v>0</v>
      </c>
      <c r="AZ44" s="206">
        <f>(AZ$7*BM$10/CM$16)*DL44</f>
        <v>0</v>
      </c>
      <c r="BA44" s="206">
        <f>(BA$7*BN$10/CN$16)*DM44</f>
        <v>-352.18172271641993</v>
      </c>
      <c r="BB44" s="161"/>
      <c r="BC44" s="161"/>
      <c r="BD44" s="155" t="s">
        <v>5938</v>
      </c>
      <c r="BE44" s="161" t="s">
        <v>1566</v>
      </c>
      <c r="BF44" s="212">
        <f t="shared" si="72"/>
        <v>-123576.18327340059</v>
      </c>
      <c r="BG44" s="212">
        <f t="shared" si="80"/>
        <v>1085.7352932581057</v>
      </c>
      <c r="BH44" s="212">
        <f t="shared" si="86"/>
        <v>0</v>
      </c>
      <c r="BI44" s="212">
        <f t="shared" si="91"/>
        <v>-1634.3437446320838</v>
      </c>
      <c r="BJ44" s="212">
        <f>EA44-BW44</f>
        <v>665.53269431255944</v>
      </c>
      <c r="BK44" s="212">
        <f>EB44-BX44</f>
        <v>30043.732481090934</v>
      </c>
      <c r="BL44" s="212">
        <f>EC44-BY44</f>
        <v>2943.6079962775125</v>
      </c>
      <c r="BM44" s="212">
        <f>ED44-BZ44</f>
        <v>1387.0203564096219</v>
      </c>
      <c r="BN44" s="212">
        <f>EE44-CA44</f>
        <v>21407.253933928107</v>
      </c>
      <c r="BO44" s="212"/>
      <c r="BQ44" s="207" t="s">
        <v>5938</v>
      </c>
      <c r="BR44" s="141" t="s">
        <v>1568</v>
      </c>
      <c r="BS44" s="244">
        <f t="shared" si="74"/>
        <v>140374.38830005634</v>
      </c>
      <c r="BT44" s="244">
        <f t="shared" si="58"/>
        <v>3538.3587057461887</v>
      </c>
      <c r="BU44" s="244">
        <f t="shared" si="59"/>
        <v>0</v>
      </c>
      <c r="BV44" s="244">
        <f t="shared" si="60"/>
        <v>1748.2382381136417</v>
      </c>
      <c r="BW44" s="244">
        <f t="shared" si="61"/>
        <v>416.83385932990842</v>
      </c>
      <c r="BX44" s="244">
        <f t="shared" si="62"/>
        <v>2567.1562253808424</v>
      </c>
      <c r="BY44" s="244">
        <f t="shared" si="63"/>
        <v>3213.3365899780515</v>
      </c>
      <c r="BZ44" s="244">
        <f t="shared" si="64"/>
        <v>2463.4786536831912</v>
      </c>
      <c r="CA44" s="245">
        <f t="shared" si="65"/>
        <v>96525.612485687292</v>
      </c>
      <c r="CB44" s="245">
        <f>SUM(BS44:CA44)</f>
        <v>250847.4030579754</v>
      </c>
      <c r="CP44" s="141" t="s">
        <v>5938</v>
      </c>
      <c r="CQ44" s="208" t="s">
        <v>1566</v>
      </c>
      <c r="CR44" s="211">
        <f t="shared" si="82"/>
        <v>0.44493841782740229</v>
      </c>
      <c r="CS44" s="211">
        <f t="shared" si="88"/>
        <v>3.5047088599679574E-2</v>
      </c>
      <c r="CT44" s="211">
        <f t="shared" si="92"/>
        <v>0</v>
      </c>
      <c r="CU44" s="211">
        <f t="shared" si="93"/>
        <v>0.11101633729713299</v>
      </c>
      <c r="CV44" s="211">
        <f>DI44/(SUM(DI$40:DI$44)+SUM(DI$35:DI$38))</f>
        <v>5.1848030661600417E-2</v>
      </c>
      <c r="CW44" s="211">
        <f>DJ44/(SUM(DJ$41:DJ$44)+SUM(DJ$35:DJ$39))</f>
        <v>3.77316163877136E-2</v>
      </c>
      <c r="CX44" s="211">
        <f>DK44/(SUM(DK$42:DK$44)+SUM(DK$35:DK$40))</f>
        <v>5.3261224315296229E-2</v>
      </c>
      <c r="CY44" s="229">
        <f>DL44/(SUM(DL$26:DL$27)+SUM(DL$18:DL$24))</f>
        <v>7.2674337818529416E-2</v>
      </c>
      <c r="CZ44" s="229">
        <f>DM44/(SUM(DM$44)+SUM(DM$35:DM$42))</f>
        <v>0.13627744113701509</v>
      </c>
      <c r="DC44" s="308" t="s">
        <v>5938</v>
      </c>
      <c r="DD44" s="281">
        <v>2.9314288341382448E-3</v>
      </c>
      <c r="DE44" s="281">
        <v>0.44493841782740229</v>
      </c>
      <c r="DF44" s="281">
        <v>3.488934326525845E-2</v>
      </c>
      <c r="DG44" s="281">
        <v>0</v>
      </c>
      <c r="DH44" s="281">
        <v>8.9610144359998312E-2</v>
      </c>
      <c r="DI44" s="281">
        <v>5.1827549973303383E-2</v>
      </c>
      <c r="DJ44" s="281">
        <v>3.7644181596415055E-2</v>
      </c>
      <c r="DK44" s="281">
        <v>5.3169697112692482E-2</v>
      </c>
      <c r="DL44" s="281">
        <v>7.2429536324683283E-2</v>
      </c>
      <c r="DM44" s="281">
        <v>0.13138783154145955</v>
      </c>
      <c r="DN44" s="282">
        <v>0</v>
      </c>
      <c r="DO44" s="211"/>
      <c r="DP44" s="173">
        <f t="shared" si="54"/>
        <v>5090.5786047804377</v>
      </c>
      <c r="DR44" s="244">
        <v>0</v>
      </c>
      <c r="DS44" s="244"/>
      <c r="DT44" s="244"/>
      <c r="DU44" s="294" t="s">
        <v>5938</v>
      </c>
      <c r="DV44" s="271">
        <v>5090.5786047804377</v>
      </c>
      <c r="DW44" s="271">
        <v>16798.205026655745</v>
      </c>
      <c r="DX44" s="271">
        <v>4624.0939990042943</v>
      </c>
      <c r="DY44" s="271">
        <v>0</v>
      </c>
      <c r="DZ44" s="271">
        <v>113.89449348155786</v>
      </c>
      <c r="EA44" s="271">
        <v>1082.3665536424678</v>
      </c>
      <c r="EB44" s="271">
        <v>32610.888706471778</v>
      </c>
      <c r="EC44" s="271">
        <v>6156.944586255564</v>
      </c>
      <c r="ED44" s="271">
        <v>3850.499010092813</v>
      </c>
      <c r="EE44" s="271">
        <v>117932.8664196154</v>
      </c>
      <c r="EF44" s="277">
        <v>188260.33740000005</v>
      </c>
    </row>
    <row r="45" spans="1:136" ht="15.75" thickBot="1" x14ac:dyDescent="0.3">
      <c r="A45" s="436" t="s">
        <v>1653</v>
      </c>
      <c r="B45" s="247">
        <f>$G$26*'Etanol hidratado'!R5</f>
        <v>399318.77345566312</v>
      </c>
      <c r="C45" s="247">
        <f>$G$26*'Etanol hidratado'!U5</f>
        <v>533307.04831331992</v>
      </c>
      <c r="D45" s="247">
        <f t="shared" si="94"/>
        <v>133988.2748576568</v>
      </c>
      <c r="E45" s="248">
        <f t="shared" si="95"/>
        <v>5038409.8773392364</v>
      </c>
      <c r="F45" s="248">
        <f t="shared" si="95"/>
        <v>6729008.6980466191</v>
      </c>
      <c r="G45" s="248">
        <f t="shared" si="96"/>
        <v>1690598.8207073826</v>
      </c>
      <c r="H45" s="146"/>
      <c r="I45" s="152">
        <f t="shared" si="97"/>
        <v>164106.27241677366</v>
      </c>
      <c r="J45" s="146"/>
      <c r="K45" s="146"/>
      <c r="L45" s="191" t="s">
        <v>1656</v>
      </c>
      <c r="M45" s="191"/>
      <c r="N45" s="190">
        <f>N44+N40+N36</f>
        <v>0</v>
      </c>
      <c r="O45" s="190">
        <f>O44+O40+O36</f>
        <v>0</v>
      </c>
      <c r="P45" s="190">
        <f>P44+P40+P36</f>
        <v>0</v>
      </c>
      <c r="Q45" s="190">
        <f>Q44+Q40+Q36</f>
        <v>35501569.186537728</v>
      </c>
      <c r="R45" s="190">
        <f>R44+R40+R36</f>
        <v>35501569.186537728</v>
      </c>
      <c r="AA45" s="183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</row>
    <row r="46" spans="1:136" x14ac:dyDescent="0.25">
      <c r="A46" s="437" t="s">
        <v>1769</v>
      </c>
      <c r="B46" s="247">
        <f>$G$26*'Etanol hidratado'!R6</f>
        <v>1126375.3566000001</v>
      </c>
      <c r="C46" s="247">
        <f>$G$26*'Etanol hidratado'!U6</f>
        <v>1953569.8910000001</v>
      </c>
      <c r="D46" s="247">
        <f t="shared" si="94"/>
        <v>827194.5344</v>
      </c>
      <c r="E46" s="248">
        <f>(B46/$G$26)*$I$23</f>
        <v>14212055.880000001</v>
      </c>
      <c r="F46" s="248">
        <f>(C46/$G$26)*$I$23</f>
        <v>24649193.800000001</v>
      </c>
      <c r="G46" s="248">
        <f t="shared" si="96"/>
        <v>10437137.92</v>
      </c>
      <c r="H46" s="146"/>
      <c r="I46" s="152">
        <f t="shared" si="97"/>
        <v>1228092.8719000001</v>
      </c>
      <c r="J46" s="146"/>
      <c r="K46" s="146"/>
      <c r="L46" s="161"/>
      <c r="M46" s="161"/>
      <c r="N46" s="168"/>
      <c r="O46" s="168"/>
      <c r="P46" s="168"/>
      <c r="Q46" s="168"/>
      <c r="R46" s="168"/>
      <c r="U46" s="161"/>
      <c r="V46" s="161"/>
      <c r="W46" s="161"/>
      <c r="X46" s="155"/>
      <c r="Y46" s="161"/>
      <c r="Z46" s="161"/>
      <c r="AA46" s="183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8">
        <f>SUM(BF36:BF44)</f>
        <v>-277737.7235187128</v>
      </c>
      <c r="BG46" s="168">
        <f t="shared" ref="BG46:BN46" si="98">SUM(BG36:BG44)</f>
        <v>21112.630759510761</v>
      </c>
      <c r="BH46" s="168">
        <f t="shared" si="98"/>
        <v>-54439.526039290962</v>
      </c>
      <c r="BI46" s="168">
        <f t="shared" si="98"/>
        <v>-14443.754888457186</v>
      </c>
      <c r="BJ46" s="168">
        <f t="shared" si="98"/>
        <v>11521.9144388519</v>
      </c>
      <c r="BK46" s="168">
        <f t="shared" si="98"/>
        <v>760587.12315716257</v>
      </c>
      <c r="BL46" s="168">
        <f t="shared" si="98"/>
        <v>51843.556738016137</v>
      </c>
      <c r="BM46" s="168">
        <f t="shared" si="98"/>
        <v>13226.299878569655</v>
      </c>
      <c r="BN46" s="168">
        <f t="shared" si="98"/>
        <v>145493.99898326551</v>
      </c>
      <c r="BO46" s="161"/>
    </row>
    <row r="47" spans="1:136" ht="15.75" thickBot="1" x14ac:dyDescent="0.3">
      <c r="A47" s="455" t="s">
        <v>1768</v>
      </c>
      <c r="B47" s="247">
        <f>$G$26*'Etanol hidratado'!R7</f>
        <v>84583.604300000006</v>
      </c>
      <c r="C47" s="247">
        <f>$G$26*'Etanol hidratado'!U7</f>
        <v>214052.61929999999</v>
      </c>
      <c r="D47" s="247">
        <f t="shared" si="94"/>
        <v>129469.01499999998</v>
      </c>
      <c r="E47" s="248">
        <f>(B47/$G$26)*$I$23</f>
        <v>1067234.74</v>
      </c>
      <c r="F47" s="248">
        <f>(C47/$G$26)*$I$23</f>
        <v>2700811.7399999998</v>
      </c>
      <c r="G47" s="248">
        <f t="shared" si="96"/>
        <v>1633576.9999999998</v>
      </c>
      <c r="H47" s="146"/>
      <c r="I47" s="152">
        <f t="shared" si="97"/>
        <v>151396.8523</v>
      </c>
      <c r="J47" s="146"/>
      <c r="K47" s="146"/>
      <c r="L47" s="161"/>
      <c r="M47" s="161"/>
      <c r="N47" s="168"/>
      <c r="O47" s="168"/>
      <c r="P47" s="168"/>
      <c r="Q47" s="168"/>
      <c r="R47" s="168"/>
      <c r="U47" s="161"/>
      <c r="V47" s="161"/>
      <c r="W47" s="161"/>
      <c r="X47" s="155"/>
      <c r="Y47" s="161"/>
      <c r="Z47" s="161"/>
      <c r="AA47" s="183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1"/>
      <c r="BN47" s="161"/>
      <c r="BO47" s="161"/>
      <c r="CR47" s="250">
        <f>SUM(CR35:CR44)-2*CR35</f>
        <v>0</v>
      </c>
      <c r="CS47" s="250">
        <f>SUM(CS35:CS44)-2*CS36</f>
        <v>0</v>
      </c>
      <c r="CT47" s="250">
        <f>SUM(CT35:CT44)-2*CT37</f>
        <v>0</v>
      </c>
      <c r="CU47" s="250">
        <f>SUM(CU35:CU44)-2*CU38</f>
        <v>0</v>
      </c>
      <c r="CV47" s="250">
        <f>SUM(CV35:CV44)-2*CV39</f>
        <v>0</v>
      </c>
      <c r="CW47" s="250">
        <f>SUM(CW35:CW44)-2*CW40</f>
        <v>0</v>
      </c>
      <c r="CX47" s="250">
        <f>SUM(CX35:CX44)-2*CX41</f>
        <v>0</v>
      </c>
      <c r="CY47" s="250">
        <f>SUM(CY35:CY44)-2*CY42</f>
        <v>-8.1169188848040363E-6</v>
      </c>
      <c r="CZ47" s="250">
        <f>SUM(CZ35:CZ44)-2*CZ43</f>
        <v>0</v>
      </c>
      <c r="DA47" s="250">
        <f>SUM(DA34:DA44)-2*DA43</f>
        <v>0</v>
      </c>
      <c r="DB47" s="250"/>
      <c r="DC47" s="310"/>
      <c r="DD47" s="310">
        <f>SUM(DD34:DD44)-2*DD34</f>
        <v>0</v>
      </c>
      <c r="DE47" s="310">
        <f>SUM(DE34:DE44)-2*DE35</f>
        <v>0</v>
      </c>
      <c r="DF47" s="310">
        <f>SUM(DF34:DF44)-2*DF36</f>
        <v>0</v>
      </c>
      <c r="DG47" s="310">
        <f>SUM(DG34:DG44)-2*DG37</f>
        <v>0</v>
      </c>
      <c r="DH47" s="310">
        <f>SUM(DH34:DH44)-2*DH38</f>
        <v>0</v>
      </c>
      <c r="DI47" s="310">
        <f>SUM(DI34:DI44)-2*DI39</f>
        <v>0</v>
      </c>
      <c r="DJ47" s="310">
        <f>SUM(DJ34:DJ44)-2*DJ40</f>
        <v>0</v>
      </c>
      <c r="DK47" s="310">
        <f>SUM(DK34:DK44)-2*DK41</f>
        <v>0</v>
      </c>
      <c r="DL47" s="310">
        <f>SUM(DL34:DL44)-2*DL42</f>
        <v>0</v>
      </c>
      <c r="DM47" s="310">
        <f>SUM(DM34:DM44)-2*DM43</f>
        <v>0</v>
      </c>
      <c r="DN47" s="310"/>
      <c r="DO47" s="251"/>
      <c r="DP47" s="251"/>
      <c r="DR47" s="251"/>
      <c r="DS47" s="251"/>
      <c r="DT47" s="251"/>
      <c r="DU47" s="298"/>
      <c r="DV47" s="298">
        <f>SUM(DV34:DV44)-2*DV34</f>
        <v>0</v>
      </c>
      <c r="DW47" s="298">
        <f>SUM(DW34:DW44)-2*DW35</f>
        <v>0</v>
      </c>
      <c r="DX47" s="298">
        <f>SUM(DX34:DX44)-2*DX36</f>
        <v>0</v>
      </c>
      <c r="DY47" s="298">
        <f>SUM(DY34:DY44)-2*DY37</f>
        <v>0</v>
      </c>
      <c r="DZ47" s="298">
        <f>SUM(DZ34:DZ44)-2*DZ38</f>
        <v>0</v>
      </c>
      <c r="EA47" s="298">
        <f>SUM(EA34:EA44)-2*EA39</f>
        <v>0</v>
      </c>
      <c r="EB47" s="298">
        <f>SUM(EB34:EB44)-2*EB40</f>
        <v>0</v>
      </c>
      <c r="EC47" s="298">
        <f>SUM(EC34:EC44)-2*EC41</f>
        <v>0</v>
      </c>
      <c r="ED47" s="298">
        <f>SUM(ED34:ED44)-2*ED42</f>
        <v>0</v>
      </c>
      <c r="EE47" s="298">
        <f>SUM(EE34:EE44)-2*EE43</f>
        <v>0</v>
      </c>
      <c r="EF47" s="298"/>
    </row>
    <row r="48" spans="1:136" s="186" customFormat="1" ht="15.75" thickBot="1" x14ac:dyDescent="0.3">
      <c r="A48" s="146" t="s">
        <v>1561</v>
      </c>
      <c r="B48" s="248">
        <f t="shared" ref="B48:G48" si="99">SUM(B42:B47)</f>
        <v>13713818.102399999</v>
      </c>
      <c r="C48" s="248">
        <f t="shared" si="99"/>
        <v>30742115.714700002</v>
      </c>
      <c r="D48" s="248">
        <f t="shared" si="99"/>
        <v>17028297.612300005</v>
      </c>
      <c r="E48" s="248">
        <f t="shared" si="99"/>
        <v>173034280.31999999</v>
      </c>
      <c r="F48" s="248">
        <f t="shared" si="99"/>
        <v>387889049.46000004</v>
      </c>
      <c r="G48" s="248">
        <f t="shared" si="99"/>
        <v>214854769.14000005</v>
      </c>
      <c r="H48" s="146"/>
      <c r="I48" s="152">
        <f t="shared" si="97"/>
        <v>19672059.097000003</v>
      </c>
      <c r="J48" s="146"/>
      <c r="K48" s="146">
        <v>3</v>
      </c>
      <c r="L48" s="518" t="s">
        <v>1785</v>
      </c>
      <c r="M48" s="518"/>
      <c r="N48" s="266"/>
      <c r="O48" s="266"/>
      <c r="P48" s="266"/>
      <c r="Q48" s="266"/>
      <c r="R48" s="266"/>
      <c r="U48" s="499" t="s">
        <v>1785</v>
      </c>
      <c r="V48" s="499"/>
      <c r="AB48" s="504" t="s">
        <v>1785</v>
      </c>
      <c r="AC48" s="504"/>
      <c r="AQ48" s="504" t="s">
        <v>1785</v>
      </c>
      <c r="AR48" s="504"/>
      <c r="BD48" s="504" t="s">
        <v>1785</v>
      </c>
      <c r="BE48" s="504"/>
      <c r="BF48" s="186" t="s">
        <v>21</v>
      </c>
      <c r="BG48" s="236"/>
      <c r="BH48" s="236"/>
      <c r="BI48" s="236"/>
      <c r="BJ48" s="236"/>
      <c r="BK48" s="236"/>
      <c r="BL48" s="236"/>
      <c r="BM48" s="236"/>
      <c r="BN48" s="236"/>
      <c r="BO48" s="236"/>
      <c r="BQ48" s="504" t="s">
        <v>1785</v>
      </c>
      <c r="BR48" s="504"/>
      <c r="CB48" s="252">
        <f>SUM(CB34:CB44)-2*CB43</f>
        <v>250847.4030579754</v>
      </c>
      <c r="CD48" s="253"/>
      <c r="CE48" s="253"/>
      <c r="CF48" s="253"/>
      <c r="CG48" s="253"/>
      <c r="CH48" s="253"/>
      <c r="CI48" s="253"/>
      <c r="CJ48" s="253"/>
      <c r="CK48" s="253"/>
      <c r="CL48" s="253"/>
      <c r="CM48" s="253"/>
      <c r="CP48" s="505" t="s">
        <v>1785</v>
      </c>
      <c r="CQ48" s="505"/>
      <c r="DC48" s="506" t="s">
        <v>1785</v>
      </c>
      <c r="DD48" s="506"/>
      <c r="DE48" s="302"/>
      <c r="DF48" s="302"/>
      <c r="DG48" s="302"/>
      <c r="DH48" s="302"/>
      <c r="DI48" s="302"/>
      <c r="DJ48" s="302"/>
      <c r="DK48" s="302"/>
      <c r="DL48" s="302"/>
      <c r="DM48" s="302"/>
      <c r="DN48" s="302"/>
      <c r="DU48" s="500" t="s">
        <v>1785</v>
      </c>
      <c r="DV48" s="500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</row>
    <row r="49" spans="1:136" s="146" customFormat="1" ht="15.75" thickBot="1" x14ac:dyDescent="0.3">
      <c r="B49" s="247"/>
      <c r="C49" s="247"/>
      <c r="D49" s="247"/>
      <c r="E49" s="248"/>
      <c r="F49" s="248"/>
      <c r="G49" s="248"/>
      <c r="N49" s="247"/>
      <c r="O49" s="247"/>
      <c r="P49" s="247"/>
      <c r="Q49" s="247"/>
      <c r="R49" s="247"/>
      <c r="U49" s="156" t="s">
        <v>1647</v>
      </c>
      <c r="V49" s="157" t="s">
        <v>1649</v>
      </c>
      <c r="W49" s="157" t="s">
        <v>1643</v>
      </c>
      <c r="X49" s="157" t="s">
        <v>1644</v>
      </c>
      <c r="Y49" s="157" t="s">
        <v>1645</v>
      </c>
      <c r="Z49" s="158" t="s">
        <v>1648</v>
      </c>
      <c r="AB49" s="254"/>
      <c r="AC49" s="254"/>
      <c r="AQ49" s="254"/>
      <c r="AR49" s="254"/>
      <c r="BD49" s="161" t="s">
        <v>401</v>
      </c>
      <c r="BE49" s="154" t="s">
        <v>21</v>
      </c>
      <c r="BF49" s="195">
        <f t="shared" ref="BF49:BO49" si="100">SUMIF(BF52:BF61,"&lt;0")*CF$18</f>
        <v>-348238.50825728266</v>
      </c>
      <c r="BG49" s="195">
        <f t="shared" si="100"/>
        <v>0</v>
      </c>
      <c r="BH49" s="195">
        <f t="shared" si="100"/>
        <v>0</v>
      </c>
      <c r="BI49" s="195">
        <f t="shared" si="100"/>
        <v>-78111.966219603841</v>
      </c>
      <c r="BJ49" s="195">
        <f t="shared" si="100"/>
        <v>0</v>
      </c>
      <c r="BK49" s="195">
        <f t="shared" si="100"/>
        <v>0</v>
      </c>
      <c r="BL49" s="195">
        <f t="shared" si="100"/>
        <v>0</v>
      </c>
      <c r="BM49" s="195">
        <f t="shared" si="100"/>
        <v>0</v>
      </c>
      <c r="BN49" s="195">
        <f t="shared" si="100"/>
        <v>0</v>
      </c>
      <c r="BO49" s="195">
        <f t="shared" si="100"/>
        <v>0</v>
      </c>
      <c r="CB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311"/>
      <c r="DD49" s="311"/>
      <c r="DE49" s="311"/>
      <c r="DF49" s="311"/>
      <c r="DG49" s="311"/>
      <c r="DH49" s="311"/>
      <c r="DI49" s="311"/>
      <c r="DJ49" s="311"/>
      <c r="DK49" s="311"/>
      <c r="DL49" s="311"/>
      <c r="DM49" s="311"/>
      <c r="DN49" s="311"/>
      <c r="DO49" s="183"/>
      <c r="DP49" s="183"/>
      <c r="DR49" s="183"/>
      <c r="DS49" s="183"/>
      <c r="DT49" s="183"/>
      <c r="DU49" s="299"/>
      <c r="DV49" s="299"/>
      <c r="DW49" s="299"/>
      <c r="DX49" s="299"/>
      <c r="DY49" s="299"/>
      <c r="DZ49" s="299"/>
      <c r="EA49" s="299"/>
      <c r="EB49" s="299"/>
      <c r="EC49" s="299"/>
      <c r="ED49" s="299"/>
      <c r="EE49" s="299"/>
      <c r="EF49" s="299"/>
    </row>
    <row r="50" spans="1:136" ht="17.25" x14ac:dyDescent="0.25">
      <c r="H50" s="146"/>
      <c r="I50" s="146"/>
      <c r="J50" s="146"/>
      <c r="K50" s="146"/>
      <c r="L50" s="161" t="s">
        <v>1786</v>
      </c>
      <c r="M50" s="161"/>
      <c r="N50" s="168"/>
      <c r="O50" s="168"/>
      <c r="P50" s="168"/>
      <c r="Q50" s="168"/>
      <c r="R50" s="168"/>
      <c r="U50" s="167" t="s">
        <v>940</v>
      </c>
      <c r="V50" s="155">
        <f>SUM(DP52:DP56)+DP59</f>
        <v>297749.95185417769</v>
      </c>
      <c r="W50" s="155">
        <f>DP57+DP58</f>
        <v>17568.646201297801</v>
      </c>
      <c r="X50" s="155">
        <f>DP60</f>
        <v>16611.953144524527</v>
      </c>
      <c r="Y50" s="155">
        <f>DP61</f>
        <v>2202.9488000000001</v>
      </c>
      <c r="Z50" s="171" t="s">
        <v>1566</v>
      </c>
      <c r="AB50" s="161" t="s">
        <v>940</v>
      </c>
      <c r="AC50" s="161" t="s">
        <v>5930</v>
      </c>
      <c r="AD50" s="161" t="s">
        <v>5931</v>
      </c>
      <c r="AE50" s="161" t="s">
        <v>5932</v>
      </c>
      <c r="AF50" s="161" t="s">
        <v>5933</v>
      </c>
      <c r="AG50" s="161" t="s">
        <v>5934</v>
      </c>
      <c r="AH50" s="161" t="s">
        <v>5935</v>
      </c>
      <c r="AI50" s="161" t="s">
        <v>1562</v>
      </c>
      <c r="AJ50" s="161" t="s">
        <v>5936</v>
      </c>
      <c r="AK50" s="161" t="s">
        <v>1563</v>
      </c>
      <c r="AL50" s="161" t="s">
        <v>5937</v>
      </c>
      <c r="AM50" s="161" t="s">
        <v>5938</v>
      </c>
      <c r="AQ50" s="161" t="s">
        <v>940</v>
      </c>
      <c r="AR50" s="161" t="s">
        <v>5930</v>
      </c>
      <c r="AS50" s="161" t="s">
        <v>5931</v>
      </c>
      <c r="AT50" s="161" t="s">
        <v>5932</v>
      </c>
      <c r="AU50" s="161" t="s">
        <v>5933</v>
      </c>
      <c r="AV50" s="161" t="s">
        <v>5934</v>
      </c>
      <c r="AW50" s="161" t="s">
        <v>5935</v>
      </c>
      <c r="AX50" s="161" t="s">
        <v>1562</v>
      </c>
      <c r="AY50" s="161" t="s">
        <v>5936</v>
      </c>
      <c r="AZ50" s="161" t="s">
        <v>1563</v>
      </c>
      <c r="BA50" s="161" t="s">
        <v>5937</v>
      </c>
      <c r="BB50" s="161" t="s">
        <v>5938</v>
      </c>
      <c r="BD50" s="161"/>
      <c r="BE50" s="161" t="s">
        <v>5930</v>
      </c>
      <c r="BF50" s="161" t="s">
        <v>5931</v>
      </c>
      <c r="BG50" s="161" t="s">
        <v>5932</v>
      </c>
      <c r="BH50" s="161" t="s">
        <v>5933</v>
      </c>
      <c r="BI50" s="161" t="s">
        <v>5934</v>
      </c>
      <c r="BJ50" s="161" t="s">
        <v>5935</v>
      </c>
      <c r="BK50" s="161" t="s">
        <v>1562</v>
      </c>
      <c r="BL50" s="161" t="s">
        <v>5936</v>
      </c>
      <c r="BM50" s="161" t="s">
        <v>1563</v>
      </c>
      <c r="BN50" s="161" t="s">
        <v>5937</v>
      </c>
      <c r="BO50" s="161" t="s">
        <v>5938</v>
      </c>
      <c r="BR50" s="141" t="s">
        <v>5930</v>
      </c>
      <c r="BS50" s="141" t="s">
        <v>5931</v>
      </c>
      <c r="BT50" s="141" t="s">
        <v>5932</v>
      </c>
      <c r="BU50" s="141" t="s">
        <v>5933</v>
      </c>
      <c r="BV50" s="141" t="s">
        <v>5934</v>
      </c>
      <c r="BW50" s="141" t="s">
        <v>5935</v>
      </c>
      <c r="BX50" s="141" t="s">
        <v>1562</v>
      </c>
      <c r="BY50" s="141" t="s">
        <v>5936</v>
      </c>
      <c r="BZ50" s="141" t="s">
        <v>1563</v>
      </c>
      <c r="CA50" s="141" t="s">
        <v>5937</v>
      </c>
      <c r="CB50" s="141" t="s">
        <v>5938</v>
      </c>
      <c r="CQ50" s="141" t="s">
        <v>5930</v>
      </c>
      <c r="CR50" s="141" t="s">
        <v>5931</v>
      </c>
      <c r="CS50" s="141" t="s">
        <v>5932</v>
      </c>
      <c r="CT50" s="141" t="s">
        <v>5933</v>
      </c>
      <c r="CU50" s="141" t="s">
        <v>5934</v>
      </c>
      <c r="CV50" s="141" t="s">
        <v>5935</v>
      </c>
      <c r="CW50" s="141" t="s">
        <v>1562</v>
      </c>
      <c r="CX50" s="141" t="s">
        <v>5936</v>
      </c>
      <c r="CY50" s="141" t="s">
        <v>1563</v>
      </c>
      <c r="CZ50" s="141" t="s">
        <v>5937</v>
      </c>
      <c r="DA50" s="141" t="s">
        <v>5938</v>
      </c>
      <c r="DC50" s="303"/>
      <c r="DD50" s="304" t="s">
        <v>5930</v>
      </c>
      <c r="DE50" s="304" t="s">
        <v>5931</v>
      </c>
      <c r="DF50" s="304" t="s">
        <v>5932</v>
      </c>
      <c r="DG50" s="304" t="s">
        <v>5933</v>
      </c>
      <c r="DH50" s="304" t="s">
        <v>5934</v>
      </c>
      <c r="DI50" s="304" t="s">
        <v>26</v>
      </c>
      <c r="DJ50" s="304" t="s">
        <v>1562</v>
      </c>
      <c r="DK50" s="304" t="s">
        <v>5936</v>
      </c>
      <c r="DL50" s="304" t="s">
        <v>1564</v>
      </c>
      <c r="DM50" s="304" t="s">
        <v>5937</v>
      </c>
      <c r="DN50" s="305" t="s">
        <v>5938</v>
      </c>
      <c r="DP50" s="205" t="s">
        <v>352</v>
      </c>
      <c r="DR50" s="205" t="s">
        <v>354</v>
      </c>
      <c r="DS50" s="205"/>
      <c r="DT50" s="205"/>
      <c r="DU50" s="289"/>
      <c r="DV50" s="290" t="s">
        <v>5930</v>
      </c>
      <c r="DW50" s="290" t="s">
        <v>5931</v>
      </c>
      <c r="DX50" s="290" t="s">
        <v>5932</v>
      </c>
      <c r="DY50" s="290" t="s">
        <v>5933</v>
      </c>
      <c r="DZ50" s="290" t="s">
        <v>5934</v>
      </c>
      <c r="EA50" s="290" t="s">
        <v>26</v>
      </c>
      <c r="EB50" s="290" t="s">
        <v>1562</v>
      </c>
      <c r="EC50" s="290" t="s">
        <v>5936</v>
      </c>
      <c r="ED50" s="290" t="s">
        <v>1564</v>
      </c>
      <c r="EE50" s="290" t="s">
        <v>5937</v>
      </c>
      <c r="EF50" s="291" t="s">
        <v>5938</v>
      </c>
    </row>
    <row r="51" spans="1:136" x14ac:dyDescent="0.25">
      <c r="A51" s="481" t="s">
        <v>35</v>
      </c>
      <c r="H51" s="146"/>
      <c r="I51" s="146"/>
      <c r="J51" s="146"/>
      <c r="K51" s="146"/>
      <c r="L51" s="161"/>
      <c r="M51" s="161"/>
      <c r="N51" s="168" t="s">
        <v>1597</v>
      </c>
      <c r="O51" s="168" t="s">
        <v>1624</v>
      </c>
      <c r="P51" s="168" t="s">
        <v>1565</v>
      </c>
      <c r="Q51" s="168" t="s">
        <v>1625</v>
      </c>
      <c r="R51" s="168" t="s">
        <v>1648</v>
      </c>
      <c r="U51" s="167" t="s">
        <v>1646</v>
      </c>
      <c r="V51" s="141">
        <f>'Fatores de emissao'!AF5</f>
        <v>0</v>
      </c>
      <c r="W51" s="141">
        <f>'Fatores de emissao'!AG5</f>
        <v>0</v>
      </c>
      <c r="X51" s="213">
        <v>0</v>
      </c>
      <c r="Y51" s="161">
        <f>'Fatores de emissao'!AI5</f>
        <v>300.09732499999996</v>
      </c>
      <c r="Z51" s="171" t="s">
        <v>1566</v>
      </c>
      <c r="AB51" s="155" t="s">
        <v>5930</v>
      </c>
      <c r="AC51" s="161" t="s">
        <v>1566</v>
      </c>
      <c r="AD51" s="161" t="s">
        <v>1566</v>
      </c>
      <c r="AE51" s="161" t="s">
        <v>1566</v>
      </c>
      <c r="AF51" s="161" t="s">
        <v>1566</v>
      </c>
      <c r="AG51" s="161" t="s">
        <v>1566</v>
      </c>
      <c r="AH51" s="161" t="s">
        <v>1566</v>
      </c>
      <c r="AI51" s="161" t="s">
        <v>1566</v>
      </c>
      <c r="AJ51" s="161" t="s">
        <v>1566</v>
      </c>
      <c r="AK51" s="161" t="s">
        <v>1566</v>
      </c>
      <c r="AL51" s="161" t="s">
        <v>1566</v>
      </c>
      <c r="AM51" s="161" t="s">
        <v>1566</v>
      </c>
      <c r="AQ51" s="155" t="s">
        <v>5930</v>
      </c>
      <c r="AR51" s="161" t="s">
        <v>1566</v>
      </c>
      <c r="AS51" s="161" t="s">
        <v>1566</v>
      </c>
      <c r="AT51" s="161" t="s">
        <v>1566</v>
      </c>
      <c r="AU51" s="161" t="s">
        <v>1566</v>
      </c>
      <c r="AV51" s="161" t="s">
        <v>1566</v>
      </c>
      <c r="AW51" s="161" t="s">
        <v>1566</v>
      </c>
      <c r="AX51" s="161" t="s">
        <v>1566</v>
      </c>
      <c r="AY51" s="161" t="s">
        <v>1566</v>
      </c>
      <c r="AZ51" s="161" t="s">
        <v>1566</v>
      </c>
      <c r="BA51" s="161" t="s">
        <v>1566</v>
      </c>
      <c r="BB51" s="161" t="s">
        <v>1566</v>
      </c>
      <c r="BD51" s="155" t="s">
        <v>5930</v>
      </c>
      <c r="BE51" s="161" t="s">
        <v>1566</v>
      </c>
      <c r="BF51" s="161" t="s">
        <v>1566</v>
      </c>
      <c r="BG51" s="161" t="s">
        <v>1566</v>
      </c>
      <c r="BH51" s="161" t="s">
        <v>1566</v>
      </c>
      <c r="BI51" s="161" t="s">
        <v>1566</v>
      </c>
      <c r="BJ51" s="161" t="s">
        <v>1566</v>
      </c>
      <c r="BK51" s="161" t="s">
        <v>1566</v>
      </c>
      <c r="BL51" s="161" t="s">
        <v>1566</v>
      </c>
      <c r="BM51" s="161" t="s">
        <v>1566</v>
      </c>
      <c r="BN51" s="161" t="s">
        <v>1566</v>
      </c>
      <c r="BO51" s="161" t="s">
        <v>1566</v>
      </c>
      <c r="BQ51" s="207" t="s">
        <v>5930</v>
      </c>
      <c r="BR51" s="141" t="s">
        <v>1568</v>
      </c>
      <c r="BS51" s="141" t="s">
        <v>1568</v>
      </c>
      <c r="BT51" s="141" t="s">
        <v>1568</v>
      </c>
      <c r="BU51" s="141" t="s">
        <v>1568</v>
      </c>
      <c r="BV51" s="141" t="s">
        <v>1568</v>
      </c>
      <c r="BW51" s="141" t="s">
        <v>1568</v>
      </c>
      <c r="BX51" s="141" t="s">
        <v>1568</v>
      </c>
      <c r="BY51" s="141" t="s">
        <v>1568</v>
      </c>
      <c r="BZ51" s="141" t="s">
        <v>1568</v>
      </c>
      <c r="CA51" s="141" t="s">
        <v>1568</v>
      </c>
      <c r="CP51" s="141" t="s">
        <v>5930</v>
      </c>
      <c r="CQ51" s="208" t="s">
        <v>1566</v>
      </c>
      <c r="CR51" s="208" t="s">
        <v>1566</v>
      </c>
      <c r="CS51" s="208" t="s">
        <v>1566</v>
      </c>
      <c r="CT51" s="208" t="s">
        <v>1566</v>
      </c>
      <c r="CU51" s="208" t="s">
        <v>1566</v>
      </c>
      <c r="CV51" s="208" t="s">
        <v>1566</v>
      </c>
      <c r="CW51" s="208" t="s">
        <v>1566</v>
      </c>
      <c r="CX51" s="208" t="s">
        <v>1566</v>
      </c>
      <c r="CY51" s="208" t="s">
        <v>1566</v>
      </c>
      <c r="CZ51" s="208" t="s">
        <v>1566</v>
      </c>
      <c r="DC51" s="307" t="s">
        <v>5930</v>
      </c>
      <c r="DD51" s="278">
        <v>1</v>
      </c>
      <c r="DE51" s="279">
        <v>4.8400043075908933E-5</v>
      </c>
      <c r="DF51" s="279">
        <v>9.1613488150973639E-4</v>
      </c>
      <c r="DG51" s="279">
        <v>5.2232118287611233E-3</v>
      </c>
      <c r="DH51" s="279">
        <v>0</v>
      </c>
      <c r="DI51" s="279">
        <v>2.9851543966215841E-5</v>
      </c>
      <c r="DJ51" s="279">
        <v>7.7097247886687625E-4</v>
      </c>
      <c r="DK51" s="279">
        <v>2.5265984772006186E-2</v>
      </c>
      <c r="DL51" s="279">
        <v>2.4147565130925534E-3</v>
      </c>
      <c r="DM51" s="279">
        <v>4.8022576442481556E-3</v>
      </c>
      <c r="DN51" s="280">
        <v>0</v>
      </c>
      <c r="DO51" s="211"/>
      <c r="DP51" s="173">
        <f t="shared" ref="DP51:DP61" si="101">IF(DV51-DR51&lt;0,0,DV51-DR51)</f>
        <v>0</v>
      </c>
      <c r="DR51" s="207">
        <f t="array" ref="DR51:DR61">TRANSPOSE(DV51:EF51)</f>
        <v>344824.5</v>
      </c>
      <c r="DS51" s="207"/>
      <c r="DT51" s="207"/>
      <c r="DU51" s="292" t="s">
        <v>5930</v>
      </c>
      <c r="DV51" s="276">
        <v>344824.5</v>
      </c>
      <c r="DW51" s="268">
        <v>3.1599904123830185</v>
      </c>
      <c r="DX51" s="268">
        <v>261.02606657463559</v>
      </c>
      <c r="DY51" s="268">
        <v>270.57281915348369</v>
      </c>
      <c r="DZ51" s="268">
        <v>0</v>
      </c>
      <c r="EA51" s="268">
        <v>0.36360673128049203</v>
      </c>
      <c r="EB51" s="268">
        <v>77.322528316250995</v>
      </c>
      <c r="EC51" s="268">
        <v>340.06752203881729</v>
      </c>
      <c r="ED51" s="268">
        <v>388.7528584210267</v>
      </c>
      <c r="EE51" s="268">
        <v>9349.7346083521225</v>
      </c>
      <c r="EF51" s="269">
        <v>0</v>
      </c>
    </row>
    <row r="52" spans="1:136" ht="15.75" thickBot="1" x14ac:dyDescent="0.3">
      <c r="B52" s="141" t="s">
        <v>1732</v>
      </c>
      <c r="E52" s="244" t="s">
        <v>1665</v>
      </c>
      <c r="L52" s="161"/>
      <c r="M52" s="161" t="s">
        <v>371</v>
      </c>
      <c r="N52" s="168">
        <v>0</v>
      </c>
      <c r="O52" s="168">
        <f>SUM(AD57:AH57)+SUM(AD58:AH58)+SUM(AK57:AK58)</f>
        <v>988.52256436762116</v>
      </c>
      <c r="P52" s="168">
        <f>SUM(AD60:AH60)+SUM(AK60)</f>
        <v>4359.4531658248579</v>
      </c>
      <c r="Q52" s="168">
        <f>SUM(AD61:AH61)+SUM(AK61)</f>
        <v>21902.490983220156</v>
      </c>
      <c r="R52" s="168"/>
      <c r="U52" s="189" t="s">
        <v>1650</v>
      </c>
      <c r="V52" s="191">
        <f>V51*V50</f>
        <v>0</v>
      </c>
      <c r="W52" s="191">
        <f>W51*W50</f>
        <v>0</v>
      </c>
      <c r="X52" s="191">
        <f>X51*X50</f>
        <v>0</v>
      </c>
      <c r="Y52" s="191">
        <f>Y51*Y50</f>
        <v>661099.04199195991</v>
      </c>
      <c r="Z52" s="194">
        <f>SUM(V52:Y52)</f>
        <v>661099.04199195991</v>
      </c>
      <c r="AB52" s="155" t="s">
        <v>5931</v>
      </c>
      <c r="AC52" s="161" t="s">
        <v>1566</v>
      </c>
      <c r="AE52" s="168">
        <f t="shared" ref="AE52:AL52" si="102">IF(BG52&gt;0,BT52,DX52)</f>
        <v>3089.4223859716344</v>
      </c>
      <c r="AF52" s="168">
        <f t="shared" si="102"/>
        <v>9073.393559971948</v>
      </c>
      <c r="AG52" s="168">
        <f t="shared" si="102"/>
        <v>0</v>
      </c>
      <c r="AH52" s="168">
        <f t="shared" si="102"/>
        <v>0.29093287331956486</v>
      </c>
      <c r="AI52" s="168">
        <f t="shared" si="102"/>
        <v>6783.4564539954272</v>
      </c>
      <c r="AJ52" s="168">
        <f t="shared" si="102"/>
        <v>18.329475551005537</v>
      </c>
      <c r="AK52" s="168">
        <f t="shared" si="102"/>
        <v>9083.5494638105665</v>
      </c>
      <c r="AL52" s="168">
        <f t="shared" si="102"/>
        <v>6734.1329919392656</v>
      </c>
      <c r="AM52" s="161"/>
      <c r="AQ52" s="155" t="s">
        <v>5931</v>
      </c>
      <c r="AR52" s="161" t="s">
        <v>1566</v>
      </c>
      <c r="AT52" s="206">
        <f t="shared" ref="AT52:AT61" si="103">(AT$8*BG$10/CG$16)*DF52</f>
        <v>0</v>
      </c>
      <c r="AU52" s="206">
        <f t="shared" ref="AU52:AU61" si="104">(AU$8*BH$10/CH$16)*DG52</f>
        <v>6677.1588746145471</v>
      </c>
      <c r="AV52" s="206">
        <f t="shared" ref="AV52:AV61" si="105">(AV$8*BI$10/CI$16)*DH52</f>
        <v>0</v>
      </c>
      <c r="AW52" s="206">
        <f t="shared" ref="AW52:AW61" si="106">(AW$8*BJ$10/CJ$16)*DI52</f>
        <v>0</v>
      </c>
      <c r="AX52" s="206">
        <f t="shared" ref="AX52:AX61" si="107">(AX$8*BK$10/CK$16)*DJ52</f>
        <v>0</v>
      </c>
      <c r="AY52" s="206">
        <f t="shared" ref="AY52:AY61" si="108">(AY$8*BL$10/CL$16)*DK52</f>
        <v>0</v>
      </c>
      <c r="AZ52" s="206">
        <f t="shared" ref="AZ52:AZ61" si="109">(AZ$8*BM$10/CM$16)*DL52</f>
        <v>0</v>
      </c>
      <c r="BA52" s="206">
        <f t="shared" ref="BA52:BA61" si="110">(BA$8*BN$10/CN$16)*DM52</f>
        <v>3468.4976568744664</v>
      </c>
      <c r="BB52" s="161">
        <v>0</v>
      </c>
      <c r="BD52" s="155" t="s">
        <v>5931</v>
      </c>
      <c r="BE52" s="161" t="s">
        <v>1566</v>
      </c>
      <c r="BF52" s="212"/>
      <c r="BG52" s="212">
        <f t="shared" ref="BG52:BO52" si="111">DX52-BT52</f>
        <v>159021.9923427559</v>
      </c>
      <c r="BH52" s="212">
        <f t="shared" si="111"/>
        <v>17072.209739382917</v>
      </c>
      <c r="BI52" s="212">
        <f t="shared" si="111"/>
        <v>0</v>
      </c>
      <c r="BJ52" s="212">
        <f t="shared" si="111"/>
        <v>7662.7166892929345</v>
      </c>
      <c r="BK52" s="212">
        <f t="shared" si="111"/>
        <v>35707.006996695964</v>
      </c>
      <c r="BL52" s="212">
        <f t="shared" si="111"/>
        <v>2681.8863621124624</v>
      </c>
      <c r="BM52" s="212">
        <f t="shared" si="111"/>
        <v>66438.473006347747</v>
      </c>
      <c r="BN52" s="212">
        <f t="shared" si="111"/>
        <v>928089.26711630507</v>
      </c>
      <c r="BO52" s="212">
        <f t="shared" si="111"/>
        <v>0</v>
      </c>
      <c r="BQ52" s="207" t="s">
        <v>5931</v>
      </c>
      <c r="BR52" s="141" t="s">
        <v>1568</v>
      </c>
      <c r="BS52" s="173"/>
      <c r="BT52" s="173">
        <f t="shared" ref="BT52:BT61" si="112">$DP$53*CS52/CG$8</f>
        <v>3089.4223859716344</v>
      </c>
      <c r="BU52" s="173">
        <f t="shared" ref="BU52:BU61" si="113">$DP$54*CT52/CH$8</f>
        <v>9073.393559971948</v>
      </c>
      <c r="BV52" s="173">
        <f t="shared" ref="BV52:BV61" si="114">$DP$55*CU52/CI$8</f>
        <v>0</v>
      </c>
      <c r="BW52" s="173">
        <f t="shared" ref="BW52:BW61" si="115">$DR$56*CV52/CJ$8</f>
        <v>0.29093287331956486</v>
      </c>
      <c r="BX52" s="173">
        <f t="shared" ref="BX52:BX61" si="116">$DP$57*CW52/CK$8</f>
        <v>6783.4564539954272</v>
      </c>
      <c r="BY52" s="173">
        <f t="shared" ref="BY52:BY61" si="117">$DP$58*CX52/CL$8</f>
        <v>18.329475551005537</v>
      </c>
      <c r="BZ52" s="173">
        <f t="shared" ref="BZ52:BZ61" si="118">$DP$59*CY52/CM$8</f>
        <v>9083.5494638105665</v>
      </c>
      <c r="CA52" s="173">
        <f t="shared" ref="CA52:CA61" si="119">$DP$60*CZ52/CN$8</f>
        <v>6734.1329919392656</v>
      </c>
      <c r="CP52" s="141" t="s">
        <v>5931</v>
      </c>
      <c r="CQ52" s="208" t="s">
        <v>1566</v>
      </c>
      <c r="CR52" s="210">
        <v>1</v>
      </c>
      <c r="CS52" s="211">
        <f>DF52/(SUM(DF$54:DF$61)+SUM(DF$52))</f>
        <v>0.56949142687212229</v>
      </c>
      <c r="CT52" s="211">
        <f>DG52/(SUM(DG$55:DG$61)+SUM(DG$52:DG$53))</f>
        <v>0.50737200053859177</v>
      </c>
      <c r="CU52" s="211">
        <f>DH52/(SUM(DH$56:DH$61)+SUM(DH$52:DH$54))</f>
        <v>0</v>
      </c>
      <c r="CV52" s="211">
        <f>DI52/(SUM(DI$57:DI$61)+SUM(DI$52:DI$55))</f>
        <v>0.62913972181798961</v>
      </c>
      <c r="CW52" s="211">
        <f>DJ52/(SUM(DJ$58:DJ$61)+SUM(DJ$52:DJ$56))</f>
        <v>0.42399355538440719</v>
      </c>
      <c r="CX52" s="211">
        <f t="shared" ref="CX52:CX57" si="120">DK52/(SUM(DK$59:DK$61)+SUM(DK$52:DK$57))</f>
        <v>0.20581803688531908</v>
      </c>
      <c r="CY52" s="211">
        <f t="shared" ref="CY52:CY58" si="121">DL52/(SUM(DL$60:DL$61)+SUM(DL$52:DL$58))</f>
        <v>0.47024409020645119</v>
      </c>
      <c r="CZ52" s="211">
        <f t="shared" ref="CZ52:CZ59" si="122">DM52/(SUM(DM$61)+SUM(DM$52:DM$59))</f>
        <v>0.48246561366191459</v>
      </c>
      <c r="DC52" s="307" t="s">
        <v>5931</v>
      </c>
      <c r="DD52" s="279">
        <v>0.62166659411669978</v>
      </c>
      <c r="DE52" s="278">
        <v>1</v>
      </c>
      <c r="DF52" s="279">
        <v>0.56896969591124391</v>
      </c>
      <c r="DG52" s="279">
        <v>0.50472188910379645</v>
      </c>
      <c r="DH52" s="279">
        <v>0</v>
      </c>
      <c r="DI52" s="279">
        <v>0.62912094102592286</v>
      </c>
      <c r="DJ52" s="279">
        <v>0.42366666802198893</v>
      </c>
      <c r="DK52" s="279">
        <v>0.2006178414995704</v>
      </c>
      <c r="DL52" s="279">
        <v>0.46910856522688177</v>
      </c>
      <c r="DM52" s="279">
        <v>0.48014868948061989</v>
      </c>
      <c r="DN52" s="280">
        <v>0</v>
      </c>
      <c r="DO52" s="211"/>
      <c r="DP52" s="173">
        <f t="shared" si="101"/>
        <v>214362.71249258157</v>
      </c>
      <c r="DR52" s="207">
        <v>3.1599904123830185</v>
      </c>
      <c r="DS52" s="207"/>
      <c r="DT52" s="207"/>
      <c r="DU52" s="293" t="s">
        <v>5931</v>
      </c>
      <c r="DV52" s="270">
        <v>214365.87248299396</v>
      </c>
      <c r="DW52" s="276">
        <v>65289</v>
      </c>
      <c r="DX52" s="268">
        <v>162111.41472872754</v>
      </c>
      <c r="DY52" s="268">
        <v>26145.603299354865</v>
      </c>
      <c r="DZ52" s="268">
        <v>0</v>
      </c>
      <c r="EA52" s="268">
        <v>7663.0076221662539</v>
      </c>
      <c r="EB52" s="268">
        <v>42490.463450691394</v>
      </c>
      <c r="EC52" s="268">
        <v>2700.2158376634679</v>
      </c>
      <c r="ED52" s="268">
        <v>75522.022470158307</v>
      </c>
      <c r="EE52" s="268">
        <v>934823.40010824439</v>
      </c>
      <c r="EF52" s="269">
        <v>0</v>
      </c>
    </row>
    <row r="53" spans="1:136" x14ac:dyDescent="0.25">
      <c r="B53" s="141">
        <v>2005</v>
      </c>
      <c r="C53" s="141">
        <v>2008</v>
      </c>
      <c r="D53" s="141" t="s">
        <v>1771</v>
      </c>
      <c r="E53" s="141">
        <v>2005</v>
      </c>
      <c r="F53" s="141">
        <v>2008</v>
      </c>
      <c r="G53" s="141" t="s">
        <v>1772</v>
      </c>
      <c r="L53" s="161"/>
      <c r="M53" s="161" t="s">
        <v>372</v>
      </c>
      <c r="N53" s="168"/>
      <c r="O53" s="168"/>
      <c r="P53" s="168"/>
      <c r="Q53" s="168">
        <f>'Fatores de emissao'!AN5</f>
        <v>443.32664585746664</v>
      </c>
      <c r="R53" s="168"/>
      <c r="AB53" s="155" t="s">
        <v>5932</v>
      </c>
      <c r="AC53" s="161" t="s">
        <v>1566</v>
      </c>
      <c r="AD53" s="168">
        <f t="shared" ref="AD53:AD61" si="123">IF(BF53&gt;0,BS53,DW53)</f>
        <v>45.37353507960816</v>
      </c>
      <c r="AE53" s="168"/>
      <c r="AF53" s="168">
        <f t="shared" ref="AF53:AL53" si="124">IF(BH53&gt;0,BU53,DY53)</f>
        <v>54.469251741180003</v>
      </c>
      <c r="AG53" s="168">
        <f t="shared" si="124"/>
        <v>0</v>
      </c>
      <c r="AH53" s="168">
        <f t="shared" si="124"/>
        <v>3.7149985977003784E-4</v>
      </c>
      <c r="AI53" s="168">
        <f t="shared" si="124"/>
        <v>282.79110716030169</v>
      </c>
      <c r="AJ53" s="168">
        <f t="shared" si="124"/>
        <v>1.9429878440313877</v>
      </c>
      <c r="AK53" s="168">
        <f t="shared" si="124"/>
        <v>145.81190685052505</v>
      </c>
      <c r="AL53" s="168">
        <f t="shared" si="124"/>
        <v>58.354910417050625</v>
      </c>
      <c r="AM53" s="168">
        <f t="shared" ref="AM53:AM60" si="125">IF(BO52&gt;0,BO52,EF52)+BB53</f>
        <v>0</v>
      </c>
      <c r="AQ53" s="155" t="s">
        <v>5932</v>
      </c>
      <c r="AR53" s="161" t="s">
        <v>1566</v>
      </c>
      <c r="AS53" s="206">
        <f t="shared" ref="AS53:AS61" si="126">(AS$8*BF$10/CF$16)*DE53</f>
        <v>0</v>
      </c>
      <c r="AT53" s="206">
        <f t="shared" si="103"/>
        <v>0</v>
      </c>
      <c r="AU53" s="206">
        <f t="shared" si="104"/>
        <v>40.084213833920636</v>
      </c>
      <c r="AV53" s="206">
        <f t="shared" si="105"/>
        <v>0</v>
      </c>
      <c r="AW53" s="206">
        <f t="shared" si="106"/>
        <v>0</v>
      </c>
      <c r="AX53" s="206">
        <f t="shared" si="107"/>
        <v>0</v>
      </c>
      <c r="AY53" s="206">
        <f t="shared" si="108"/>
        <v>0</v>
      </c>
      <c r="AZ53" s="206">
        <f t="shared" si="109"/>
        <v>0</v>
      </c>
      <c r="BA53" s="206">
        <f t="shared" si="110"/>
        <v>30.056411165466475</v>
      </c>
      <c r="BB53" s="161">
        <v>0</v>
      </c>
      <c r="BD53" s="155" t="s">
        <v>5932</v>
      </c>
      <c r="BE53" s="161" t="s">
        <v>1566</v>
      </c>
      <c r="BF53" s="212">
        <f t="shared" ref="BF53:BF61" si="127">DW53-BS53</f>
        <v>-80.725818302305996</v>
      </c>
      <c r="BG53" s="212"/>
      <c r="BH53" s="212">
        <f t="shared" ref="BH53:BO53" si="128">DY53-BU53</f>
        <v>102.48761766215596</v>
      </c>
      <c r="BI53" s="212">
        <f t="shared" si="128"/>
        <v>0</v>
      </c>
      <c r="BJ53" s="212">
        <f t="shared" si="128"/>
        <v>9.7847250571887052</v>
      </c>
      <c r="BK53" s="212">
        <f t="shared" si="128"/>
        <v>1488.5662066908137</v>
      </c>
      <c r="BL53" s="212">
        <f t="shared" si="128"/>
        <v>284.2892359990197</v>
      </c>
      <c r="BM53" s="212">
        <f t="shared" si="128"/>
        <v>1066.4906351738814</v>
      </c>
      <c r="BN53" s="212">
        <f t="shared" si="128"/>
        <v>8042.396267853007</v>
      </c>
      <c r="BO53" s="212">
        <f t="shared" si="128"/>
        <v>0</v>
      </c>
      <c r="BQ53" s="207" t="s">
        <v>5932</v>
      </c>
      <c r="BR53" s="141" t="s">
        <v>1568</v>
      </c>
      <c r="BS53" s="173">
        <f t="shared" ref="BS53:BS61" si="129">$DP$52*CR53/$CF$8</f>
        <v>126.09935338191416</v>
      </c>
      <c r="BT53" s="173">
        <f t="shared" si="112"/>
        <v>5424.8795332003392</v>
      </c>
      <c r="BU53" s="173">
        <f t="shared" si="113"/>
        <v>54.469251741180003</v>
      </c>
      <c r="BV53" s="173">
        <f t="shared" si="114"/>
        <v>0</v>
      </c>
      <c r="BW53" s="173">
        <f t="shared" si="115"/>
        <v>3.7149985977003784E-4</v>
      </c>
      <c r="BX53" s="173">
        <f t="shared" si="116"/>
        <v>282.79110716030169</v>
      </c>
      <c r="BY53" s="173">
        <f t="shared" si="117"/>
        <v>1.9429878440313877</v>
      </c>
      <c r="BZ53" s="173">
        <f t="shared" si="118"/>
        <v>145.81190685052505</v>
      </c>
      <c r="CA53" s="173">
        <f t="shared" si="119"/>
        <v>58.354910417050625</v>
      </c>
      <c r="CP53" s="141" t="s">
        <v>5932</v>
      </c>
      <c r="CQ53" s="208" t="s">
        <v>1566</v>
      </c>
      <c r="CR53" s="211">
        <f t="shared" ref="CR53:CR61" si="130">DE53/SUM(DE$53:DE$61)</f>
        <v>6.949981048408779E-4</v>
      </c>
      <c r="CS53" s="210">
        <v>1</v>
      </c>
      <c r="CT53" s="211">
        <f>DG53/(SUM(DG$55:DG$61)+SUM(DG$52:DG$53))</f>
        <v>3.0458475146148199E-3</v>
      </c>
      <c r="CU53" s="211">
        <f>DH53/(SUM(DH$56:DH$61)+SUM(DH$52:DH$54))</f>
        <v>0</v>
      </c>
      <c r="CV53" s="211">
        <f>DI53/(SUM(DI$57:DI$61)+SUM(DI$52:DI$55))</f>
        <v>8.0336510537403762E-4</v>
      </c>
      <c r="CW53" s="211">
        <f>DJ53/(SUM(DJ$58:DJ$61)+SUM(DJ$52:DJ$56))</f>
        <v>1.7675591753134594E-2</v>
      </c>
      <c r="CX53" s="211">
        <f t="shared" si="120"/>
        <v>2.1817424215863097E-2</v>
      </c>
      <c r="CY53" s="211">
        <f t="shared" si="121"/>
        <v>7.5485015798470584E-3</v>
      </c>
      <c r="CZ53" s="211">
        <f t="shared" si="122"/>
        <v>4.18082590561382E-3</v>
      </c>
      <c r="DC53" s="307" t="s">
        <v>5932</v>
      </c>
      <c r="DD53" s="279">
        <v>2.404336478693184E-2</v>
      </c>
      <c r="DE53" s="279">
        <v>6.9496446690266601E-4</v>
      </c>
      <c r="DF53" s="278">
        <v>1</v>
      </c>
      <c r="DG53" s="279">
        <v>3.0299384078478816E-3</v>
      </c>
      <c r="DH53" s="279">
        <v>0</v>
      </c>
      <c r="DI53" s="279">
        <v>8.0334112368527367E-4</v>
      </c>
      <c r="DJ53" s="279">
        <v>1.7661964358345241E-2</v>
      </c>
      <c r="DK53" s="279">
        <v>2.1266185507860701E-2</v>
      </c>
      <c r="DL53" s="279">
        <v>7.5302737864930318E-3</v>
      </c>
      <c r="DM53" s="279">
        <v>4.1607485024493162E-3</v>
      </c>
      <c r="DN53" s="280">
        <v>0</v>
      </c>
      <c r="DO53" s="211"/>
      <c r="DP53" s="173">
        <f t="shared" si="101"/>
        <v>8029.7151743967424</v>
      </c>
      <c r="DR53" s="207">
        <v>261.02606657463559</v>
      </c>
      <c r="DS53" s="207"/>
      <c r="DT53" s="207"/>
      <c r="DU53" s="293" t="s">
        <v>5932</v>
      </c>
      <c r="DV53" s="270">
        <v>8290.7412409713779</v>
      </c>
      <c r="DW53" s="268">
        <v>45.37353507960816</v>
      </c>
      <c r="DX53" s="276">
        <v>284921</v>
      </c>
      <c r="DY53" s="268">
        <v>156.95686940333596</v>
      </c>
      <c r="DZ53" s="268">
        <v>0</v>
      </c>
      <c r="EA53" s="268">
        <v>9.785096557048476</v>
      </c>
      <c r="EB53" s="268">
        <v>1771.3573138511154</v>
      </c>
      <c r="EC53" s="268">
        <v>286.23222384305109</v>
      </c>
      <c r="ED53" s="268">
        <v>1212.3025420244064</v>
      </c>
      <c r="EE53" s="268">
        <v>8100.7511782700576</v>
      </c>
      <c r="EF53" s="269">
        <v>0</v>
      </c>
    </row>
    <row r="54" spans="1:136" x14ac:dyDescent="0.25">
      <c r="A54" s="433" t="s">
        <v>1651</v>
      </c>
      <c r="B54" s="173">
        <f>'Etanol Anidro'!Y2*$G$25</f>
        <v>612717.39789999998</v>
      </c>
      <c r="C54" s="173">
        <f>'Etanol Anidro'!AB2*$G$25</f>
        <v>738533.72589999996</v>
      </c>
      <c r="D54" s="173">
        <f t="shared" ref="D54:D59" si="131">C54-B54</f>
        <v>125816.32799999998</v>
      </c>
      <c r="E54" s="152">
        <f t="shared" ref="E54:F59" si="132">B54/$G$25*$I$22</f>
        <v>7758333.1500000004</v>
      </c>
      <c r="F54" s="152">
        <f t="shared" si="132"/>
        <v>9351441.1500000004</v>
      </c>
      <c r="G54" s="152">
        <f t="shared" ref="G54:G59" si="133">F54-E54</f>
        <v>1593108</v>
      </c>
      <c r="L54" s="161"/>
      <c r="M54" s="161" t="s">
        <v>373</v>
      </c>
      <c r="N54" s="168">
        <f>N53*N52</f>
        <v>0</v>
      </c>
      <c r="O54" s="168">
        <f>O53*O52</f>
        <v>0</v>
      </c>
      <c r="P54" s="168">
        <f>P53*P52</f>
        <v>0</v>
      </c>
      <c r="Q54" s="168">
        <f>Q53*Q52</f>
        <v>9709957.8635143992</v>
      </c>
      <c r="R54" s="168">
        <f>SUM(O54:Q54)</f>
        <v>9709957.8635143992</v>
      </c>
      <c r="AB54" s="155" t="s">
        <v>5933</v>
      </c>
      <c r="AC54" s="161" t="s">
        <v>1566</v>
      </c>
      <c r="AD54" s="168">
        <f t="shared" si="123"/>
        <v>1650.688385005323</v>
      </c>
      <c r="AE54" s="168">
        <f t="shared" ref="AE54:AE61" si="134">IF(BG54&gt;0,BT54,DX54)</f>
        <v>407.60256403548533</v>
      </c>
      <c r="AF54" s="168"/>
      <c r="AG54" s="168">
        <f t="shared" ref="AG54:AL54" si="135">IF(BI54&gt;0,BV54,DZ54)</f>
        <v>10.902396651794525</v>
      </c>
      <c r="AH54" s="168">
        <f t="shared" si="135"/>
        <v>2.9006782544539537E-2</v>
      </c>
      <c r="AI54" s="168">
        <f t="shared" si="135"/>
        <v>372.08507786808059</v>
      </c>
      <c r="AJ54" s="168">
        <f t="shared" si="135"/>
        <v>3.2755813467788473</v>
      </c>
      <c r="AK54" s="168">
        <f t="shared" si="135"/>
        <v>852.63829805683702</v>
      </c>
      <c r="AL54" s="168">
        <f t="shared" si="135"/>
        <v>532.23893937863477</v>
      </c>
      <c r="AM54" s="168">
        <f t="shared" si="125"/>
        <v>0</v>
      </c>
      <c r="AQ54" s="155" t="s">
        <v>5933</v>
      </c>
      <c r="AR54" s="161" t="s">
        <v>1566</v>
      </c>
      <c r="AS54" s="206">
        <f t="shared" si="126"/>
        <v>0</v>
      </c>
      <c r="AT54" s="206">
        <f t="shared" si="103"/>
        <v>0</v>
      </c>
      <c r="AU54" s="206">
        <f t="shared" si="104"/>
        <v>13229.382396057295</v>
      </c>
      <c r="AV54" s="206">
        <f t="shared" si="105"/>
        <v>0</v>
      </c>
      <c r="AW54" s="206">
        <f t="shared" si="106"/>
        <v>0</v>
      </c>
      <c r="AX54" s="206">
        <f t="shared" si="107"/>
        <v>0</v>
      </c>
      <c r="AY54" s="206">
        <f t="shared" si="108"/>
        <v>0</v>
      </c>
      <c r="AZ54" s="206">
        <f t="shared" si="109"/>
        <v>0</v>
      </c>
      <c r="BA54" s="206">
        <f t="shared" si="110"/>
        <v>274.1361829862708</v>
      </c>
      <c r="BB54" s="161">
        <v>0</v>
      </c>
      <c r="BD54" s="155" t="s">
        <v>5933</v>
      </c>
      <c r="BE54" s="161" t="s">
        <v>1566</v>
      </c>
      <c r="BF54" s="212">
        <f t="shared" si="127"/>
        <v>-2936.8038088254116</v>
      </c>
      <c r="BG54" s="212">
        <f t="shared" ref="BG54:BG61" si="136">DX54-BT54</f>
        <v>20980.547079370379</v>
      </c>
      <c r="BH54" s="212"/>
      <c r="BI54" s="212">
        <f t="shared" ref="BI54:BO54" si="137">DZ54-BV54</f>
        <v>-1227.7570072963595</v>
      </c>
      <c r="BJ54" s="212">
        <f t="shared" si="137"/>
        <v>763.9932681742315</v>
      </c>
      <c r="BK54" s="212">
        <f t="shared" si="137"/>
        <v>1958.5950862817576</v>
      </c>
      <c r="BL54" s="212">
        <f t="shared" si="137"/>
        <v>479.26831935102706</v>
      </c>
      <c r="BM54" s="212">
        <f t="shared" si="137"/>
        <v>6236.3271951472943</v>
      </c>
      <c r="BN54" s="212">
        <f t="shared" si="137"/>
        <v>73352.463898463451</v>
      </c>
      <c r="BO54" s="212">
        <f t="shared" si="137"/>
        <v>0</v>
      </c>
      <c r="BQ54" s="207" t="s">
        <v>5933</v>
      </c>
      <c r="BR54" s="141" t="s">
        <v>1568</v>
      </c>
      <c r="BS54" s="173">
        <f t="shared" si="129"/>
        <v>4587.4921938307343</v>
      </c>
      <c r="BT54" s="173">
        <f t="shared" si="112"/>
        <v>407.60256403548533</v>
      </c>
      <c r="BU54" s="173">
        <f t="shared" si="113"/>
        <v>17883.118402947435</v>
      </c>
      <c r="BV54" s="173">
        <f t="shared" si="114"/>
        <v>1238.659403948154</v>
      </c>
      <c r="BW54" s="173">
        <f t="shared" si="115"/>
        <v>2.9006782544539537E-2</v>
      </c>
      <c r="BX54" s="173">
        <f t="shared" si="116"/>
        <v>372.08507786808059</v>
      </c>
      <c r="BY54" s="173">
        <f t="shared" si="117"/>
        <v>3.2755813467788473</v>
      </c>
      <c r="BZ54" s="173">
        <f t="shared" si="118"/>
        <v>852.63829805683702</v>
      </c>
      <c r="CA54" s="173">
        <f t="shared" si="119"/>
        <v>532.23893937863477</v>
      </c>
      <c r="CP54" s="141" t="s">
        <v>5933</v>
      </c>
      <c r="CQ54" s="208" t="s">
        <v>1566</v>
      </c>
      <c r="CR54" s="211">
        <f t="shared" si="130"/>
        <v>2.5284018475720146E-2</v>
      </c>
      <c r="CS54" s="211">
        <f t="shared" ref="CS54:CS61" si="138">DF54/(SUM(DF$54:DF$61)+SUM(DF$52))</f>
        <v>7.5135781641039567E-2</v>
      </c>
      <c r="CT54" s="210">
        <v>1</v>
      </c>
      <c r="CU54" s="211">
        <f>DH54/(SUM(DH$56:DH$61)+SUM(DH$52:DH$54))</f>
        <v>4.6393177241678837E-2</v>
      </c>
      <c r="CV54" s="211">
        <f>DI54/(SUM(DI$57:DI$61)+SUM(DI$52:DI$55))</f>
        <v>6.2726906357059228E-2</v>
      </c>
      <c r="CW54" s="211">
        <f>DJ54/(SUM(DJ$58:DJ$61)+SUM(DJ$52:DJ$56))</f>
        <v>2.3256827273926192E-2</v>
      </c>
      <c r="CX54" s="211">
        <f t="shared" si="120"/>
        <v>3.6780851725744412E-2</v>
      </c>
      <c r="CY54" s="211">
        <f t="shared" si="121"/>
        <v>4.4140027237405038E-2</v>
      </c>
      <c r="CZ54" s="211">
        <f t="shared" si="122"/>
        <v>3.8132152544277445E-2</v>
      </c>
      <c r="DC54" s="307" t="s">
        <v>5933</v>
      </c>
      <c r="DD54" s="279">
        <v>6.2790912200514748E-2</v>
      </c>
      <c r="DE54" s="279">
        <v>2.5282794728136791E-2</v>
      </c>
      <c r="DF54" s="279">
        <v>7.5066947130628711E-2</v>
      </c>
      <c r="DG54" s="278">
        <v>1</v>
      </c>
      <c r="DH54" s="279">
        <v>4.639317724167883E-2</v>
      </c>
      <c r="DI54" s="279">
        <v>6.2725033862056245E-2</v>
      </c>
      <c r="DJ54" s="279">
        <v>2.3238896900152236E-2</v>
      </c>
      <c r="DK54" s="279">
        <v>3.5851547286140338E-2</v>
      </c>
      <c r="DL54" s="279">
        <v>4.4033439819145426E-2</v>
      </c>
      <c r="DM54" s="279">
        <v>3.7949032123230059E-2</v>
      </c>
      <c r="DN54" s="280">
        <v>0</v>
      </c>
      <c r="DO54" s="211"/>
      <c r="DP54" s="173">
        <f t="shared" si="101"/>
        <v>21381.272084932913</v>
      </c>
      <c r="DR54" s="207">
        <v>270.57281915348369</v>
      </c>
      <c r="DS54" s="207"/>
      <c r="DT54" s="207"/>
      <c r="DU54" s="293" t="s">
        <v>5933</v>
      </c>
      <c r="DV54" s="270">
        <v>21651.844904086396</v>
      </c>
      <c r="DW54" s="268">
        <v>1650.688385005323</v>
      </c>
      <c r="DX54" s="268">
        <v>21388.149643405864</v>
      </c>
      <c r="DY54" s="276">
        <v>51802</v>
      </c>
      <c r="DZ54" s="268">
        <v>10.902396651794525</v>
      </c>
      <c r="EA54" s="268">
        <v>764.02227495677607</v>
      </c>
      <c r="EB54" s="268">
        <v>2330.6801641498382</v>
      </c>
      <c r="EC54" s="268">
        <v>482.5439006978059</v>
      </c>
      <c r="ED54" s="268">
        <v>7088.9654932041312</v>
      </c>
      <c r="EE54" s="268">
        <v>73884.70283784208</v>
      </c>
      <c r="EF54" s="269">
        <v>0</v>
      </c>
    </row>
    <row r="55" spans="1:136" x14ac:dyDescent="0.25">
      <c r="A55" s="434" t="s">
        <v>1652</v>
      </c>
      <c r="B55" s="173">
        <f>'Etanol Anidro'!Y3*$G$25</f>
        <v>10187202.2809</v>
      </c>
      <c r="C55" s="173">
        <f>'Etanol Anidro'!AB3*$G$25</f>
        <v>11924441.942499999</v>
      </c>
      <c r="D55" s="173">
        <f t="shared" si="131"/>
        <v>1737239.6615999993</v>
      </c>
      <c r="E55" s="152">
        <f t="shared" si="132"/>
        <v>128992108.65000001</v>
      </c>
      <c r="F55" s="152">
        <f t="shared" si="132"/>
        <v>150989336.25</v>
      </c>
      <c r="G55" s="152">
        <f t="shared" si="133"/>
        <v>21997227.599999994</v>
      </c>
      <c r="L55" s="161" t="s">
        <v>1787</v>
      </c>
      <c r="M55" s="161"/>
      <c r="N55" s="168"/>
      <c r="O55" s="168"/>
      <c r="P55" s="168"/>
      <c r="Q55" s="168"/>
      <c r="R55" s="168"/>
      <c r="AB55" s="155" t="s">
        <v>5934</v>
      </c>
      <c r="AC55" s="161" t="s">
        <v>1566</v>
      </c>
      <c r="AD55" s="168">
        <f t="shared" si="123"/>
        <v>42712.235146382278</v>
      </c>
      <c r="AE55" s="168">
        <f t="shared" si="134"/>
        <v>595.05046303460858</v>
      </c>
      <c r="AF55" s="168">
        <f t="shared" ref="AF55:AF61" si="139">IF(BH55&gt;0,BU55,DY55)</f>
        <v>8516.7798216041738</v>
      </c>
      <c r="AG55" s="168"/>
      <c r="AH55" s="168">
        <f>IF(BJ55&gt;0,BW55,EA55)</f>
        <v>4.6005692516759476E-2</v>
      </c>
      <c r="AI55" s="168">
        <f>IF(BK55&gt;0,BX55,EB55)</f>
        <v>1301.0357093633063</v>
      </c>
      <c r="AJ55" s="168">
        <f>IF(BL55&gt;0,BY55,EC55)</f>
        <v>37.593235578387976</v>
      </c>
      <c r="AK55" s="168">
        <f>IF(BM55&gt;0,BZ55,ED55)</f>
        <v>4422.7137735591405</v>
      </c>
      <c r="AL55" s="168">
        <f>IF(BN55&gt;0,CA55,EE55)</f>
        <v>1146.4681311048726</v>
      </c>
      <c r="AM55" s="168">
        <f t="shared" si="125"/>
        <v>0</v>
      </c>
      <c r="AQ55" s="155" t="s">
        <v>5934</v>
      </c>
      <c r="AR55" s="161" t="s">
        <v>1566</v>
      </c>
      <c r="AS55" s="206">
        <f t="shared" si="126"/>
        <v>0</v>
      </c>
      <c r="AT55" s="206">
        <f t="shared" si="103"/>
        <v>0</v>
      </c>
      <c r="AU55" s="206">
        <f t="shared" si="104"/>
        <v>6267.5438459806255</v>
      </c>
      <c r="AV55" s="206">
        <f t="shared" si="105"/>
        <v>0</v>
      </c>
      <c r="AW55" s="206">
        <f t="shared" si="106"/>
        <v>0</v>
      </c>
      <c r="AX55" s="206">
        <f t="shared" si="107"/>
        <v>0</v>
      </c>
      <c r="AY55" s="206">
        <f t="shared" si="108"/>
        <v>0</v>
      </c>
      <c r="AZ55" s="206">
        <f t="shared" si="109"/>
        <v>0</v>
      </c>
      <c r="BA55" s="206">
        <f t="shared" si="110"/>
        <v>590.50244941381209</v>
      </c>
      <c r="BB55" s="161">
        <v>0</v>
      </c>
      <c r="BD55" s="155" t="s">
        <v>5934</v>
      </c>
      <c r="BE55" s="161" t="s">
        <v>1566</v>
      </c>
      <c r="BF55" s="212">
        <f t="shared" si="127"/>
        <v>-75990.996241811896</v>
      </c>
      <c r="BG55" s="212">
        <f t="shared" si="136"/>
        <v>30629.062120452862</v>
      </c>
      <c r="BH55" s="212">
        <f t="shared" ref="BH55:BH61" si="140">DY55-BU55</f>
        <v>16024.902971256131</v>
      </c>
      <c r="BI55" s="212"/>
      <c r="BJ55" s="212">
        <f t="shared" ref="BJ55:BO55" si="141">EA55-BW55</f>
        <v>1211.7179603262964</v>
      </c>
      <c r="BK55" s="212">
        <f t="shared" si="141"/>
        <v>6848.4395075351949</v>
      </c>
      <c r="BL55" s="212">
        <f t="shared" si="141"/>
        <v>5500.47302361735</v>
      </c>
      <c r="BM55" s="212">
        <f t="shared" si="141"/>
        <v>32348.406405456568</v>
      </c>
      <c r="BN55" s="212">
        <f t="shared" si="141"/>
        <v>158004.7155057608</v>
      </c>
      <c r="BO55" s="212">
        <f t="shared" si="141"/>
        <v>0</v>
      </c>
      <c r="BQ55" s="207" t="s">
        <v>5934</v>
      </c>
      <c r="BR55" s="141" t="s">
        <v>1568</v>
      </c>
      <c r="BS55" s="173">
        <f t="shared" si="129"/>
        <v>118703.23138819417</v>
      </c>
      <c r="BT55" s="173">
        <f t="shared" si="112"/>
        <v>595.05046303460858</v>
      </c>
      <c r="BU55" s="173">
        <f t="shared" si="113"/>
        <v>8516.7798216041738</v>
      </c>
      <c r="BV55" s="173">
        <f t="shared" si="114"/>
        <v>26699.171679825446</v>
      </c>
      <c r="BW55" s="173">
        <f t="shared" si="115"/>
        <v>4.6005692516759476E-2</v>
      </c>
      <c r="BX55" s="173">
        <f t="shared" si="116"/>
        <v>1301.0357093633063</v>
      </c>
      <c r="BY55" s="173">
        <f t="shared" si="117"/>
        <v>37.593235578387976</v>
      </c>
      <c r="BZ55" s="173">
        <f t="shared" si="118"/>
        <v>4422.7137735591405</v>
      </c>
      <c r="CA55" s="173">
        <f t="shared" si="119"/>
        <v>1146.4681311048726</v>
      </c>
      <c r="CP55" s="141" t="s">
        <v>5934</v>
      </c>
      <c r="CQ55" s="208" t="s">
        <v>1566</v>
      </c>
      <c r="CR55" s="211">
        <f t="shared" si="130"/>
        <v>0.65423428939735973</v>
      </c>
      <c r="CS55" s="211">
        <f t="shared" si="138"/>
        <v>0.10968915703895198</v>
      </c>
      <c r="CT55" s="211">
        <f t="shared" ref="CT55:CT61" si="142">DG55/(SUM(DG$55:DG$61)+SUM(DG$52:DG$53))</f>
        <v>0.47624690670283021</v>
      </c>
      <c r="CU55" s="210">
        <v>1</v>
      </c>
      <c r="CV55" s="211">
        <f>DI55/(SUM(DI$57:DI$61)+SUM(DI$52:DI$55))</f>
        <v>9.9486896278804179E-2</v>
      </c>
      <c r="CW55" s="211">
        <f>DJ55/(SUM(DJ$58:DJ$61)+SUM(DJ$52:DJ$56))</f>
        <v>8.1320011388901062E-2</v>
      </c>
      <c r="CX55" s="211">
        <f t="shared" si="120"/>
        <v>0.42212696841108915</v>
      </c>
      <c r="CY55" s="211">
        <f t="shared" si="121"/>
        <v>0.22895840695057956</v>
      </c>
      <c r="CZ55" s="211">
        <f t="shared" si="122"/>
        <v>8.2138480347720672E-2</v>
      </c>
      <c r="DC55" s="307" t="s">
        <v>5934</v>
      </c>
      <c r="DD55" s="279">
        <v>9.384878458252105E-2</v>
      </c>
      <c r="DE55" s="279">
        <v>0.65420262442957122</v>
      </c>
      <c r="DF55" s="279">
        <v>0.10958866697606519</v>
      </c>
      <c r="DG55" s="279">
        <v>0.47375936822632919</v>
      </c>
      <c r="DH55" s="278">
        <v>1</v>
      </c>
      <c r="DI55" s="279">
        <v>9.9483926441345849E-2</v>
      </c>
      <c r="DJ55" s="279">
        <v>8.1257315898139088E-2</v>
      </c>
      <c r="DK55" s="279">
        <v>0.41146151485536148</v>
      </c>
      <c r="DL55" s="279">
        <v>0.2284055281461683</v>
      </c>
      <c r="DM55" s="279">
        <v>8.1744030202583917E-2</v>
      </c>
      <c r="DN55" s="280">
        <v>0</v>
      </c>
      <c r="DO55" s="211"/>
      <c r="DP55" s="173">
        <f t="shared" si="101"/>
        <v>32361.360219275528</v>
      </c>
      <c r="DR55" s="207">
        <v>0</v>
      </c>
      <c r="DS55" s="207"/>
      <c r="DT55" s="207"/>
      <c r="DU55" s="293" t="s">
        <v>5934</v>
      </c>
      <c r="DV55" s="270">
        <v>32361.360219275528</v>
      </c>
      <c r="DW55" s="268">
        <v>42712.235146382278</v>
      </c>
      <c r="DX55" s="268">
        <v>31224.112583487469</v>
      </c>
      <c r="DY55" s="268">
        <v>24541.682792860305</v>
      </c>
      <c r="DZ55" s="276">
        <v>235</v>
      </c>
      <c r="EA55" s="268">
        <v>1211.7639660188131</v>
      </c>
      <c r="EB55" s="268">
        <v>8149.4752168985015</v>
      </c>
      <c r="EC55" s="268">
        <v>5538.066259195738</v>
      </c>
      <c r="ED55" s="268">
        <v>36771.120179015707</v>
      </c>
      <c r="EE55" s="268">
        <v>159151.18363686567</v>
      </c>
      <c r="EF55" s="269">
        <v>0</v>
      </c>
    </row>
    <row r="56" spans="1:136" x14ac:dyDescent="0.25">
      <c r="A56" s="435" t="s">
        <v>1767</v>
      </c>
      <c r="B56" s="173">
        <f>'Etanol Anidro'!Y4*$G$25</f>
        <v>1266009.9697696823</v>
      </c>
      <c r="C56" s="173">
        <f>'Etanol Anidro'!AB4*$G$25</f>
        <v>1593771.2925105654</v>
      </c>
      <c r="D56" s="173">
        <f t="shared" si="131"/>
        <v>327761.3227408831</v>
      </c>
      <c r="E56" s="152">
        <f t="shared" si="132"/>
        <v>16030436.1363959</v>
      </c>
      <c r="F56" s="152">
        <f t="shared" si="132"/>
        <v>20180606.417546395</v>
      </c>
      <c r="G56" s="152">
        <f t="shared" si="133"/>
        <v>4150170.2811504956</v>
      </c>
      <c r="L56" s="161"/>
      <c r="M56" s="161" t="s">
        <v>371</v>
      </c>
      <c r="N56" s="168">
        <f>SUM(AI52:AI56)+SUM(AJ52:AJ56)+AI59+AJ59</f>
        <v>8916.4350578333506</v>
      </c>
      <c r="O56" s="168"/>
      <c r="P56" s="168">
        <f>SUM(AI60:AJ60)</f>
        <v>1136.0944070125374</v>
      </c>
      <c r="Q56" s="168">
        <f>SUM(AI61:AJ61)</f>
        <v>6000.8940304245816</v>
      </c>
      <c r="R56" s="168"/>
      <c r="AB56" s="155" t="s">
        <v>5935</v>
      </c>
      <c r="AC56" s="161" t="s">
        <v>1566</v>
      </c>
      <c r="AD56" s="168">
        <f t="shared" si="123"/>
        <v>22.827627760603775</v>
      </c>
      <c r="AE56" s="168">
        <f t="shared" si="134"/>
        <v>4.1224956322929813</v>
      </c>
      <c r="AF56" s="168">
        <f t="shared" si="139"/>
        <v>6.3163827768105021</v>
      </c>
      <c r="AG56" s="168">
        <f t="shared" ref="AG56:AG61" si="143">IF(BI56&gt;0,BV56,DZ56)</f>
        <v>0</v>
      </c>
      <c r="AH56" s="168"/>
      <c r="AI56" s="168">
        <f>IF(BK56&gt;0,BX56,EB56)</f>
        <v>29.197088961079714</v>
      </c>
      <c r="AJ56" s="168">
        <f>IF(BL56&gt;0,BY56,EC56)</f>
        <v>8.9323005668185601E-2</v>
      </c>
      <c r="AK56" s="168">
        <f>IF(BM56&gt;0,BZ56,ED56)</f>
        <v>34.136703634562913</v>
      </c>
      <c r="AL56" s="168">
        <f>IF(BN56&gt;0,CA56,EE56)</f>
        <v>5.8089378910009941</v>
      </c>
      <c r="AM56" s="168">
        <f t="shared" si="125"/>
        <v>0</v>
      </c>
      <c r="AQ56" s="155" t="s">
        <v>5935</v>
      </c>
      <c r="AR56" s="161" t="s">
        <v>1566</v>
      </c>
      <c r="AS56" s="206">
        <f t="shared" si="126"/>
        <v>0</v>
      </c>
      <c r="AT56" s="206">
        <f t="shared" si="103"/>
        <v>0</v>
      </c>
      <c r="AU56" s="206">
        <f t="shared" si="104"/>
        <v>4.6482598858825561</v>
      </c>
      <c r="AV56" s="206">
        <f t="shared" si="105"/>
        <v>0</v>
      </c>
      <c r="AW56" s="206">
        <f t="shared" si="106"/>
        <v>0</v>
      </c>
      <c r="AX56" s="206">
        <f t="shared" si="107"/>
        <v>0</v>
      </c>
      <c r="AY56" s="206">
        <f t="shared" si="108"/>
        <v>0</v>
      </c>
      <c r="AZ56" s="206">
        <f t="shared" si="109"/>
        <v>0</v>
      </c>
      <c r="BA56" s="206">
        <f t="shared" si="110"/>
        <v>2.9919645911335113</v>
      </c>
      <c r="BB56" s="161">
        <v>0</v>
      </c>
      <c r="BD56" s="155" t="s">
        <v>5935</v>
      </c>
      <c r="BE56" s="161" t="s">
        <v>1566</v>
      </c>
      <c r="BF56" s="212">
        <f t="shared" si="127"/>
        <v>-40.613519040163169</v>
      </c>
      <c r="BG56" s="212">
        <f t="shared" si="136"/>
        <v>212.19742300318734</v>
      </c>
      <c r="BH56" s="212">
        <f t="shared" si="140"/>
        <v>11.88470563380568</v>
      </c>
      <c r="BI56" s="212">
        <f t="shared" ref="BI56:BI61" si="144">DZ56-BV56</f>
        <v>0</v>
      </c>
      <c r="BJ56" s="212"/>
      <c r="BK56" s="212">
        <f>EB56-BX56</f>
        <v>153.68870823993805</v>
      </c>
      <c r="BL56" s="212">
        <f>EC56-BY56</f>
        <v>13.069340148756163</v>
      </c>
      <c r="BM56" s="212">
        <f>ED56-BZ56</f>
        <v>249.68108248723891</v>
      </c>
      <c r="BN56" s="212">
        <f>EE56-CA56</f>
        <v>800.58010681352926</v>
      </c>
      <c r="BO56" s="212">
        <f>EF56-CB56</f>
        <v>0</v>
      </c>
      <c r="BQ56" s="207" t="s">
        <v>5935</v>
      </c>
      <c r="BR56" s="141" t="s">
        <v>1568</v>
      </c>
      <c r="BS56" s="173">
        <f t="shared" si="129"/>
        <v>63.441146800766944</v>
      </c>
      <c r="BT56" s="173">
        <f t="shared" si="112"/>
        <v>4.1224956322929813</v>
      </c>
      <c r="BU56" s="173">
        <f t="shared" si="113"/>
        <v>6.3163827768105021</v>
      </c>
      <c r="BV56" s="173">
        <f t="shared" si="114"/>
        <v>0</v>
      </c>
      <c r="BW56" s="173">
        <f t="shared" si="115"/>
        <v>0.46242966900718413</v>
      </c>
      <c r="BX56" s="173">
        <f t="shared" si="116"/>
        <v>29.197088961079714</v>
      </c>
      <c r="BY56" s="173">
        <f t="shared" si="117"/>
        <v>8.9323005668185601E-2</v>
      </c>
      <c r="BZ56" s="173">
        <f t="shared" si="118"/>
        <v>34.136703634562913</v>
      </c>
      <c r="CA56" s="173">
        <f t="shared" si="119"/>
        <v>5.8089378910009941</v>
      </c>
      <c r="CP56" s="141" t="s">
        <v>5935</v>
      </c>
      <c r="CQ56" s="208" t="s">
        <v>1566</v>
      </c>
      <c r="CR56" s="211">
        <f t="shared" si="130"/>
        <v>3.496566446453228E-4</v>
      </c>
      <c r="CS56" s="211">
        <f t="shared" si="138"/>
        <v>7.5992390375919858E-4</v>
      </c>
      <c r="CT56" s="211">
        <f t="shared" si="142"/>
        <v>3.5320365466961606E-4</v>
      </c>
      <c r="CU56" s="211">
        <f t="shared" ref="CU56:CU61" si="145">DH56/(SUM(DH$56:DH$61)+SUM(DH$52:DH$54))</f>
        <v>0</v>
      </c>
      <c r="CV56" s="210">
        <v>1</v>
      </c>
      <c r="CW56" s="211">
        <f>DJ56/(SUM(DJ$58:DJ$61)+SUM(DJ$52:DJ$56))</f>
        <v>1.8249365407500501E-3</v>
      </c>
      <c r="CX56" s="211">
        <f t="shared" si="120"/>
        <v>1.0029902723710851E-3</v>
      </c>
      <c r="CY56" s="211">
        <f t="shared" si="121"/>
        <v>1.767214810381866E-3</v>
      </c>
      <c r="CZ56" s="211">
        <f t="shared" si="122"/>
        <v>4.161801953808249E-4</v>
      </c>
      <c r="DC56" s="307" t="s">
        <v>27</v>
      </c>
      <c r="DD56" s="279">
        <v>1.224971178125468E-3</v>
      </c>
      <c r="DE56" s="279">
        <v>3.4963972124866019E-4</v>
      </c>
      <c r="DF56" s="279">
        <v>7.5922771096367174E-4</v>
      </c>
      <c r="DG56" s="279">
        <v>3.5135879716258412E-4</v>
      </c>
      <c r="DH56" s="279">
        <v>0</v>
      </c>
      <c r="DI56" s="278">
        <v>1</v>
      </c>
      <c r="DJ56" s="279">
        <v>1.8235295649014535E-3</v>
      </c>
      <c r="DK56" s="279">
        <v>9.776487354228871E-4</v>
      </c>
      <c r="DL56" s="279">
        <v>1.7629474169084623E-3</v>
      </c>
      <c r="DM56" s="279">
        <v>4.1418159085617276E-4</v>
      </c>
      <c r="DN56" s="280">
        <v>0</v>
      </c>
      <c r="DO56" s="211"/>
      <c r="DP56" s="173">
        <f t="shared" si="101"/>
        <v>422.03646728024495</v>
      </c>
      <c r="DR56" s="207">
        <v>0.36360673128049203</v>
      </c>
      <c r="DS56" s="207"/>
      <c r="DT56" s="207"/>
      <c r="DU56" s="293" t="s">
        <v>26</v>
      </c>
      <c r="DV56" s="270">
        <v>422.40007401152542</v>
      </c>
      <c r="DW56" s="268">
        <v>22.827627760603775</v>
      </c>
      <c r="DX56" s="268">
        <v>216.31991863548032</v>
      </c>
      <c r="DY56" s="268">
        <v>18.201088410616183</v>
      </c>
      <c r="DZ56" s="268">
        <v>0</v>
      </c>
      <c r="EA56" s="276">
        <v>12180.5</v>
      </c>
      <c r="EB56" s="268">
        <v>182.88579720101777</v>
      </c>
      <c r="EC56" s="268">
        <v>13.15866315442435</v>
      </c>
      <c r="ED56" s="268">
        <v>283.81778612180182</v>
      </c>
      <c r="EE56" s="268">
        <v>806.38904470453019</v>
      </c>
      <c r="EF56" s="269">
        <v>0</v>
      </c>
    </row>
    <row r="57" spans="1:136" x14ac:dyDescent="0.25">
      <c r="A57" s="436" t="s">
        <v>1653</v>
      </c>
      <c r="B57" s="173">
        <f>'Etanol Anidro'!Y5*$G$25</f>
        <v>305340.29853031767</v>
      </c>
      <c r="C57" s="173">
        <f>'Etanol Anidro'!AB5*$G$25</f>
        <v>335458.29608943453</v>
      </c>
      <c r="D57" s="173">
        <f t="shared" si="131"/>
        <v>30117.997559116862</v>
      </c>
      <c r="E57" s="152">
        <f t="shared" si="132"/>
        <v>3866271.4136041021</v>
      </c>
      <c r="F57" s="152">
        <f t="shared" si="132"/>
        <v>4247630.6824536072</v>
      </c>
      <c r="G57" s="152">
        <f t="shared" si="133"/>
        <v>381359.26884950511</v>
      </c>
      <c r="L57" s="161"/>
      <c r="M57" s="161" t="s">
        <v>372</v>
      </c>
      <c r="N57" s="168"/>
      <c r="O57" s="168"/>
      <c r="P57" s="168"/>
      <c r="Q57" s="168">
        <f>'Fatores de emissao'!AI5</f>
        <v>300.09732499999996</v>
      </c>
      <c r="R57" s="168"/>
      <c r="AB57" s="155" t="s">
        <v>1562</v>
      </c>
      <c r="AC57" s="161" t="s">
        <v>1566</v>
      </c>
      <c r="AD57" s="168">
        <f t="shared" si="123"/>
        <v>547.9412041686212</v>
      </c>
      <c r="AE57" s="168">
        <f t="shared" si="134"/>
        <v>24.425076171046861</v>
      </c>
      <c r="AF57" s="168">
        <f t="shared" si="139"/>
        <v>9.2017832931451267</v>
      </c>
      <c r="AG57" s="168">
        <f t="shared" si="143"/>
        <v>0</v>
      </c>
      <c r="AH57" s="168">
        <f>IF(BJ57&gt;0,BW57,EA57)</f>
        <v>3.6336365658506476E-3</v>
      </c>
      <c r="AI57" s="168"/>
      <c r="AJ57" s="168">
        <f>IF(BL57&gt;0,BY57,EC57)</f>
        <v>0.53409058278748622</v>
      </c>
      <c r="AK57" s="168">
        <f>IF(BM57&gt;0,BZ57,ED57)</f>
        <v>277.3000333549985</v>
      </c>
      <c r="AL57" s="168">
        <f>IF(BN57&gt;0,CA57,EE57)</f>
        <v>356.45966404164886</v>
      </c>
      <c r="AM57" s="168">
        <f t="shared" si="125"/>
        <v>0</v>
      </c>
      <c r="AQ57" s="155" t="s">
        <v>1562</v>
      </c>
      <c r="AR57" s="161" t="s">
        <v>1566</v>
      </c>
      <c r="AS57" s="206">
        <f t="shared" si="126"/>
        <v>0</v>
      </c>
      <c r="AT57" s="206">
        <f t="shared" si="103"/>
        <v>0</v>
      </c>
      <c r="AU57" s="206">
        <f t="shared" si="104"/>
        <v>6.7716415662998992</v>
      </c>
      <c r="AV57" s="206">
        <f t="shared" si="105"/>
        <v>0</v>
      </c>
      <c r="AW57" s="206">
        <f t="shared" si="106"/>
        <v>0</v>
      </c>
      <c r="AX57" s="206">
        <f t="shared" si="107"/>
        <v>0</v>
      </c>
      <c r="AY57" s="206">
        <f t="shared" si="108"/>
        <v>0</v>
      </c>
      <c r="AZ57" s="206">
        <f t="shared" si="109"/>
        <v>0</v>
      </c>
      <c r="BA57" s="206">
        <f t="shared" si="110"/>
        <v>183.59891480887899</v>
      </c>
      <c r="BB57" s="161">
        <v>0</v>
      </c>
      <c r="BD57" s="155" t="s">
        <v>1562</v>
      </c>
      <c r="BE57" s="161" t="s">
        <v>1566</v>
      </c>
      <c r="BF57" s="212">
        <f t="shared" si="127"/>
        <v>-974.86347516136402</v>
      </c>
      <c r="BG57" s="212">
        <f t="shared" si="136"/>
        <v>1257.2331622507725</v>
      </c>
      <c r="BH57" s="212">
        <f t="shared" si="140"/>
        <v>17.313783791982779</v>
      </c>
      <c r="BI57" s="212">
        <f t="shared" si="144"/>
        <v>0</v>
      </c>
      <c r="BJ57" s="212">
        <f>EA57-BW57</f>
        <v>95.704301952103876</v>
      </c>
      <c r="BK57" s="212"/>
      <c r="BL57" s="212">
        <f>EC57-BY57</f>
        <v>78.145730145120154</v>
      </c>
      <c r="BM57" s="212">
        <f>ED57-BZ57</f>
        <v>2028.2149455028948</v>
      </c>
      <c r="BN57" s="212">
        <f>EE57-CA57</f>
        <v>49126.797577793062</v>
      </c>
      <c r="BO57" s="212">
        <f>EF57-CB57</f>
        <v>0</v>
      </c>
      <c r="BQ57" s="207" t="s">
        <v>1562</v>
      </c>
      <c r="BR57" s="141" t="s">
        <v>1568</v>
      </c>
      <c r="BS57" s="173">
        <f t="shared" si="129"/>
        <v>1522.8046793299852</v>
      </c>
      <c r="BT57" s="173">
        <f t="shared" si="112"/>
        <v>24.425076171046861</v>
      </c>
      <c r="BU57" s="173">
        <f t="shared" si="113"/>
        <v>9.2017832931451267</v>
      </c>
      <c r="BV57" s="173">
        <f t="shared" si="114"/>
        <v>0</v>
      </c>
      <c r="BW57" s="173">
        <f t="shared" si="115"/>
        <v>3.6336365658506476E-3</v>
      </c>
      <c r="BX57" s="173">
        <f t="shared" si="116"/>
        <v>15998.961229128379</v>
      </c>
      <c r="BY57" s="173">
        <f t="shared" si="117"/>
        <v>0.53409058278748622</v>
      </c>
      <c r="BZ57" s="173">
        <f t="shared" si="118"/>
        <v>277.3000333549985</v>
      </c>
      <c r="CA57" s="173">
        <f t="shared" si="119"/>
        <v>356.45966404164886</v>
      </c>
      <c r="CP57" s="141" t="s">
        <v>1562</v>
      </c>
      <c r="CQ57" s="208" t="s">
        <v>1566</v>
      </c>
      <c r="CR57" s="211">
        <f t="shared" si="130"/>
        <v>8.3929563300120316E-3</v>
      </c>
      <c r="CS57" s="211">
        <f t="shared" si="138"/>
        <v>4.5024181682865125E-3</v>
      </c>
      <c r="CT57" s="211">
        <f t="shared" si="142"/>
        <v>5.1455138224821672E-4</v>
      </c>
      <c r="CU57" s="211">
        <f t="shared" si="145"/>
        <v>0</v>
      </c>
      <c r="CV57" s="211">
        <f>DI57/(SUM(DI$57:DI$61)+SUM(DI$52:DI$55))</f>
        <v>7.8577063916593047E-3</v>
      </c>
      <c r="CW57" s="210">
        <v>1</v>
      </c>
      <c r="CX57" s="211">
        <f t="shared" si="120"/>
        <v>5.9971969717500179E-3</v>
      </c>
      <c r="CY57" s="211">
        <f t="shared" si="121"/>
        <v>1.4355478815715871E-2</v>
      </c>
      <c r="CZ57" s="211">
        <f t="shared" si="122"/>
        <v>2.5538481459073194E-2</v>
      </c>
      <c r="DC57" s="307" t="s">
        <v>1562</v>
      </c>
      <c r="DD57" s="279">
        <v>5.0920037151881224E-2</v>
      </c>
      <c r="DE57" s="279">
        <v>8.3925501105641259E-3</v>
      </c>
      <c r="DF57" s="279">
        <v>4.4982933459514016E-3</v>
      </c>
      <c r="DG57" s="279">
        <v>5.1186377138195255E-4</v>
      </c>
      <c r="DH57" s="279">
        <v>0</v>
      </c>
      <c r="DI57" s="279">
        <v>7.8574718269914801E-3</v>
      </c>
      <c r="DJ57" s="278">
        <v>1</v>
      </c>
      <c r="DK57" s="279">
        <v>5.8456718843870603E-3</v>
      </c>
      <c r="DL57" s="279">
        <v>1.4320813829747056E-2</v>
      </c>
      <c r="DM57" s="279">
        <v>2.5415839091263877E-2</v>
      </c>
      <c r="DN57" s="280">
        <v>0</v>
      </c>
      <c r="DO57" s="211"/>
      <c r="DP57" s="173">
        <f t="shared" si="101"/>
        <v>17481.153822562617</v>
      </c>
      <c r="DR57" s="256">
        <v>77.322528316250995</v>
      </c>
      <c r="DS57" s="256"/>
      <c r="DT57" s="256"/>
      <c r="DU57" s="293" t="s">
        <v>1562</v>
      </c>
      <c r="DV57" s="268">
        <v>17558.476350878867</v>
      </c>
      <c r="DW57" s="268">
        <v>547.9412041686212</v>
      </c>
      <c r="DX57" s="268">
        <v>1281.6582384218193</v>
      </c>
      <c r="DY57" s="268">
        <v>26.515567085127906</v>
      </c>
      <c r="DZ57" s="268">
        <v>0</v>
      </c>
      <c r="EA57" s="268">
        <v>95.707935588669727</v>
      </c>
      <c r="EB57" s="276">
        <v>100292.20294593975</v>
      </c>
      <c r="EC57" s="268">
        <v>78.679820727907639</v>
      </c>
      <c r="ED57" s="268">
        <v>2305.5149788578933</v>
      </c>
      <c r="EE57" s="268">
        <v>49483.257241834712</v>
      </c>
      <c r="EF57" s="269">
        <v>0</v>
      </c>
    </row>
    <row r="58" spans="1:136" x14ac:dyDescent="0.25">
      <c r="A58" s="437" t="s">
        <v>1769</v>
      </c>
      <c r="B58" s="173">
        <f>'Etanol Anidro'!Y6*$G$25</f>
        <v>1056080.5111999998</v>
      </c>
      <c r="C58" s="173">
        <f>'Etanol Anidro'!AB6*$G$25</f>
        <v>1456978.8487</v>
      </c>
      <c r="D58" s="173">
        <f t="shared" si="131"/>
        <v>400898.33750000014</v>
      </c>
      <c r="E58" s="152">
        <f t="shared" si="132"/>
        <v>13372273.200000001</v>
      </c>
      <c r="F58" s="152">
        <f t="shared" si="132"/>
        <v>18448516.950000003</v>
      </c>
      <c r="G58" s="152">
        <f t="shared" si="133"/>
        <v>5076243.7500000019</v>
      </c>
      <c r="L58" s="161"/>
      <c r="M58" s="161" t="s">
        <v>373</v>
      </c>
      <c r="N58" s="168">
        <f>N57*N56</f>
        <v>0</v>
      </c>
      <c r="O58" s="168">
        <f>O57*O56</f>
        <v>0</v>
      </c>
      <c r="P58" s="168">
        <f>P57*P56</f>
        <v>0</v>
      </c>
      <c r="Q58" s="168">
        <f>Q57*Q56</f>
        <v>1800852.2461388854</v>
      </c>
      <c r="R58" s="168">
        <f>SUM(O58:Q58)</f>
        <v>1800852.2461388854</v>
      </c>
      <c r="AB58" s="155" t="s">
        <v>5936</v>
      </c>
      <c r="AC58" s="161" t="s">
        <v>1566</v>
      </c>
      <c r="AD58" s="168">
        <f t="shared" si="123"/>
        <v>9.9427586960046135</v>
      </c>
      <c r="AE58" s="168">
        <f t="shared" si="134"/>
        <v>5.3182983486649045</v>
      </c>
      <c r="AF58" s="168">
        <f t="shared" si="139"/>
        <v>43.75228897994333</v>
      </c>
      <c r="AG58" s="168">
        <f t="shared" si="143"/>
        <v>16.135547044655901</v>
      </c>
      <c r="AH58" s="168">
        <f>IF(BJ58&gt;0,BW58,EA58)</f>
        <v>1.0064347488756482E-3</v>
      </c>
      <c r="AI58" s="168">
        <f>IF(BK58&gt;0,BX58,EB58)</f>
        <v>34.060345148235349</v>
      </c>
      <c r="AJ58" s="168"/>
      <c r="AK58" s="168">
        <f>IF(BM58&gt;0,BZ58,ED58)</f>
        <v>54.500934239226034</v>
      </c>
      <c r="AL58" s="168">
        <f>IF(BN58&gt;0,CA58,EE58)</f>
        <v>18.46100907647925</v>
      </c>
      <c r="AM58" s="168">
        <f t="shared" si="125"/>
        <v>0</v>
      </c>
      <c r="AQ58" s="155" t="s">
        <v>5936</v>
      </c>
      <c r="AR58" s="161" t="s">
        <v>1566</v>
      </c>
      <c r="AS58" s="206">
        <f t="shared" si="126"/>
        <v>0</v>
      </c>
      <c r="AT58" s="206">
        <f t="shared" si="103"/>
        <v>0</v>
      </c>
      <c r="AU58" s="206">
        <f t="shared" si="104"/>
        <v>32.197543588975776</v>
      </c>
      <c r="AV58" s="206">
        <f t="shared" si="105"/>
        <v>0</v>
      </c>
      <c r="AW58" s="206">
        <f t="shared" si="106"/>
        <v>0</v>
      </c>
      <c r="AX58" s="206">
        <f t="shared" si="107"/>
        <v>0</v>
      </c>
      <c r="AY58" s="206">
        <f t="shared" si="108"/>
        <v>0</v>
      </c>
      <c r="AZ58" s="206">
        <f t="shared" si="109"/>
        <v>0</v>
      </c>
      <c r="BA58" s="206">
        <f t="shared" si="110"/>
        <v>9.508568779671057</v>
      </c>
      <c r="BB58" s="161">
        <v>0</v>
      </c>
      <c r="BD58" s="155" t="s">
        <v>5936</v>
      </c>
      <c r="BE58" s="161" t="s">
        <v>1566</v>
      </c>
      <c r="BF58" s="212">
        <f t="shared" si="127"/>
        <v>-17.689548114536571</v>
      </c>
      <c r="BG58" s="212">
        <f t="shared" si="136"/>
        <v>273.74903578032371</v>
      </c>
      <c r="BH58" s="212">
        <f t="shared" si="140"/>
        <v>82.32292020693454</v>
      </c>
      <c r="BI58" s="212">
        <f t="shared" si="144"/>
        <v>-1817.0803707986126</v>
      </c>
      <c r="BJ58" s="212">
        <f>EA58-BW58</f>
        <v>26.507916616293731</v>
      </c>
      <c r="BK58" s="212">
        <f>EB58-BX58</f>
        <v>179.28809461164695</v>
      </c>
      <c r="BL58" s="212"/>
      <c r="BM58" s="212">
        <f>ED58-BZ58</f>
        <v>398.6281863383561</v>
      </c>
      <c r="BN58" s="212">
        <f>EE58-CA58</f>
        <v>2544.2717577044864</v>
      </c>
      <c r="BO58" s="212">
        <f>EF58-CB58</f>
        <v>0</v>
      </c>
      <c r="BQ58" s="207" t="s">
        <v>5936</v>
      </c>
      <c r="BR58" s="141" t="s">
        <v>1568</v>
      </c>
      <c r="BS58" s="173">
        <f t="shared" si="129"/>
        <v>27.632306810541184</v>
      </c>
      <c r="BT58" s="173">
        <f t="shared" si="112"/>
        <v>5.3182983486649045</v>
      </c>
      <c r="BU58" s="173">
        <f t="shared" si="113"/>
        <v>43.75228897994333</v>
      </c>
      <c r="BV58" s="173">
        <f t="shared" si="114"/>
        <v>1833.2159178432685</v>
      </c>
      <c r="BW58" s="173">
        <f t="shared" si="115"/>
        <v>1.0064347488756482E-3</v>
      </c>
      <c r="BX58" s="173">
        <f t="shared" si="116"/>
        <v>34.060345148235349</v>
      </c>
      <c r="BY58" s="173">
        <f t="shared" si="117"/>
        <v>89.056701873114463</v>
      </c>
      <c r="BZ58" s="173">
        <f t="shared" si="118"/>
        <v>54.500934239226034</v>
      </c>
      <c r="CA58" s="173">
        <f t="shared" si="119"/>
        <v>18.46100907647925</v>
      </c>
      <c r="CP58" s="141" t="s">
        <v>5936</v>
      </c>
      <c r="CQ58" s="208" t="s">
        <v>1566</v>
      </c>
      <c r="CR58" s="211">
        <f t="shared" si="130"/>
        <v>1.5229579177574278E-4</v>
      </c>
      <c r="CS58" s="211">
        <f t="shared" si="138"/>
        <v>9.8035326243040856E-4</v>
      </c>
      <c r="CT58" s="211">
        <f t="shared" si="142"/>
        <v>2.4465693283522755E-3</v>
      </c>
      <c r="CU58" s="211">
        <f t="shared" si="145"/>
        <v>6.8661902317684695E-2</v>
      </c>
      <c r="CV58" s="211">
        <f>DI58/(SUM(DI$57:DI$61)+SUM(DI$52:DI$55))</f>
        <v>2.1764060922743532E-3</v>
      </c>
      <c r="CW58" s="211">
        <f>DJ58/(SUM(DJ$58:DJ$61)+SUM(DJ$52:DJ$56))</f>
        <v>2.1289097873569227E-3</v>
      </c>
      <c r="CX58" s="210">
        <v>1</v>
      </c>
      <c r="CY58" s="211">
        <f t="shared" si="121"/>
        <v>2.8214457728042322E-3</v>
      </c>
      <c r="CZ58" s="211">
        <f t="shared" si="122"/>
        <v>1.3226353093357599E-3</v>
      </c>
      <c r="DC58" s="307" t="s">
        <v>5936</v>
      </c>
      <c r="DD58" s="279">
        <v>1.2399348096611479E-3</v>
      </c>
      <c r="DE58" s="279">
        <v>1.5228842065286057E-4</v>
      </c>
      <c r="DF58" s="279">
        <v>9.7945512661049418E-4</v>
      </c>
      <c r="DG58" s="279">
        <v>2.4337903784965422E-3</v>
      </c>
      <c r="DH58" s="279">
        <v>6.8661902317684681E-2</v>
      </c>
      <c r="DI58" s="279">
        <v>2.1763411231922013E-3</v>
      </c>
      <c r="DJ58" s="279">
        <v>2.1272684565008804E-3</v>
      </c>
      <c r="DK58" s="278">
        <v>1</v>
      </c>
      <c r="DL58" s="279">
        <v>2.8146326682480152E-3</v>
      </c>
      <c r="DM58" s="279">
        <v>1.3162836738109501E-3</v>
      </c>
      <c r="DN58" s="280">
        <v>0</v>
      </c>
      <c r="DO58" s="211"/>
      <c r="DP58" s="173">
        <f t="shared" si="101"/>
        <v>87.492378735183195</v>
      </c>
      <c r="DR58" s="207">
        <v>340.06752203881729</v>
      </c>
      <c r="DS58" s="207"/>
      <c r="DT58" s="207"/>
      <c r="DU58" s="293" t="s">
        <v>5936</v>
      </c>
      <c r="DV58" s="268">
        <v>427.55990077400048</v>
      </c>
      <c r="DW58" s="268">
        <v>9.9427586960046135</v>
      </c>
      <c r="DX58" s="268">
        <v>279.06733412898859</v>
      </c>
      <c r="DY58" s="268">
        <v>126.07520918687787</v>
      </c>
      <c r="DZ58" s="268">
        <v>16.135547044655901</v>
      </c>
      <c r="EA58" s="268">
        <v>26.508923051042608</v>
      </c>
      <c r="EB58" s="268">
        <v>213.3484397598823</v>
      </c>
      <c r="EC58" s="276">
        <v>13459.5</v>
      </c>
      <c r="ED58" s="268">
        <v>453.12912057758211</v>
      </c>
      <c r="EE58" s="268">
        <v>2562.7327667809654</v>
      </c>
      <c r="EF58" s="269">
        <v>0</v>
      </c>
    </row>
    <row r="59" spans="1:136" ht="15.75" thickBot="1" x14ac:dyDescent="0.3">
      <c r="A59" s="455" t="s">
        <v>1768</v>
      </c>
      <c r="B59" s="173">
        <f>'Etanol Anidro'!Y7*$G$25</f>
        <v>408467.08629999997</v>
      </c>
      <c r="C59" s="173">
        <f>'Etanol Anidro'!AB7*$G$25</f>
        <v>430394.92359999998</v>
      </c>
      <c r="D59" s="173">
        <f t="shared" si="131"/>
        <v>21927.837300000014</v>
      </c>
      <c r="E59" s="152">
        <f t="shared" si="132"/>
        <v>5172080.5500000007</v>
      </c>
      <c r="F59" s="152">
        <f t="shared" si="132"/>
        <v>5449734.6000000006</v>
      </c>
      <c r="G59" s="152">
        <f t="shared" si="133"/>
        <v>277654.04999999981</v>
      </c>
      <c r="L59" s="161" t="s">
        <v>1657</v>
      </c>
      <c r="M59" s="161"/>
      <c r="N59" s="168"/>
      <c r="O59" s="168"/>
      <c r="P59" s="168"/>
      <c r="Q59" s="168"/>
      <c r="R59" s="168"/>
      <c r="AB59" s="155" t="s">
        <v>1564</v>
      </c>
      <c r="AC59" s="161" t="s">
        <v>1566</v>
      </c>
      <c r="AD59" s="168">
        <f t="shared" si="123"/>
        <v>0</v>
      </c>
      <c r="AE59" s="168">
        <f t="shared" si="134"/>
        <v>114.83064970035778</v>
      </c>
      <c r="AF59" s="168">
        <f t="shared" si="139"/>
        <v>52.262360265674531</v>
      </c>
      <c r="AG59" s="168">
        <f t="shared" si="143"/>
        <v>0</v>
      </c>
      <c r="AH59" s="168">
        <f>IF(BJ59&gt;0,BW59,EA59)</f>
        <v>9.2248391977066101E-3</v>
      </c>
      <c r="AI59" s="168">
        <f>IF(BK59&gt;0,BX59,EB59)</f>
        <v>84.090277887024328</v>
      </c>
      <c r="AJ59" s="168">
        <f>IF(BL59&gt;0,BY59,EC59)</f>
        <v>2.5487392722597582</v>
      </c>
      <c r="AK59" s="168"/>
      <c r="AL59" s="168">
        <f>IF(BN59&gt;0,CA59,EE59)</f>
        <v>293.77248396478529</v>
      </c>
      <c r="AM59" s="168">
        <f t="shared" si="125"/>
        <v>0</v>
      </c>
      <c r="AQ59" s="155" t="s">
        <v>1564</v>
      </c>
      <c r="AR59" s="161" t="s">
        <v>1566</v>
      </c>
      <c r="AS59" s="206">
        <f t="shared" si="126"/>
        <v>0</v>
      </c>
      <c r="AT59" s="206">
        <f t="shared" si="103"/>
        <v>0</v>
      </c>
      <c r="AU59" s="206">
        <f t="shared" si="104"/>
        <v>38.460150587508558</v>
      </c>
      <c r="AV59" s="206">
        <f t="shared" si="105"/>
        <v>0</v>
      </c>
      <c r="AW59" s="206">
        <f t="shared" si="106"/>
        <v>0</v>
      </c>
      <c r="AX59" s="206">
        <f t="shared" si="107"/>
        <v>0</v>
      </c>
      <c r="AY59" s="206">
        <f t="shared" si="108"/>
        <v>0</v>
      </c>
      <c r="AZ59" s="206">
        <f t="shared" si="109"/>
        <v>0</v>
      </c>
      <c r="BA59" s="206">
        <f t="shared" si="110"/>
        <v>151.31111510653687</v>
      </c>
      <c r="BB59" s="161">
        <v>0</v>
      </c>
      <c r="BD59" s="155" t="s">
        <v>1564</v>
      </c>
      <c r="BE59" s="161" t="s">
        <v>1566</v>
      </c>
      <c r="BF59" s="212">
        <f t="shared" si="127"/>
        <v>0</v>
      </c>
      <c r="BG59" s="212">
        <f t="shared" si="136"/>
        <v>5910.6837512025613</v>
      </c>
      <c r="BH59" s="212">
        <f t="shared" si="140"/>
        <v>98.33520060972053</v>
      </c>
      <c r="BI59" s="212">
        <f t="shared" si="144"/>
        <v>0</v>
      </c>
      <c r="BJ59" s="212">
        <f>EA59-BW59</f>
        <v>242.96783127242585</v>
      </c>
      <c r="BK59" s="212">
        <f>EB59-BX59</f>
        <v>442.63749037521421</v>
      </c>
      <c r="BL59" s="212">
        <f>EC59-BY59</f>
        <v>372.92005850537834</v>
      </c>
      <c r="BM59" s="212"/>
      <c r="BN59" s="212">
        <f>EE59-CA59</f>
        <v>40487.333657973752</v>
      </c>
      <c r="BO59" s="212">
        <f>EF59-CB59</f>
        <v>0</v>
      </c>
      <c r="BQ59" s="207" t="s">
        <v>1564</v>
      </c>
      <c r="BR59" s="141" t="s">
        <v>1568</v>
      </c>
      <c r="BS59" s="173">
        <f t="shared" si="129"/>
        <v>0</v>
      </c>
      <c r="BT59" s="173">
        <f t="shared" si="112"/>
        <v>114.83064970035778</v>
      </c>
      <c r="BU59" s="173">
        <f t="shared" si="113"/>
        <v>52.262360265674531</v>
      </c>
      <c r="BV59" s="173">
        <f t="shared" si="114"/>
        <v>0</v>
      </c>
      <c r="BW59" s="173">
        <f t="shared" si="115"/>
        <v>9.2248391977066101E-3</v>
      </c>
      <c r="BX59" s="173">
        <f t="shared" si="116"/>
        <v>84.090277887024328</v>
      </c>
      <c r="BY59" s="173">
        <f t="shared" si="117"/>
        <v>2.5487392722597582</v>
      </c>
      <c r="BZ59" s="173">
        <f t="shared" si="118"/>
        <v>19316.669051221073</v>
      </c>
      <c r="CA59" s="173">
        <f t="shared" si="119"/>
        <v>293.77248396478529</v>
      </c>
      <c r="CP59" s="141" t="s">
        <v>1564</v>
      </c>
      <c r="CQ59" s="208" t="s">
        <v>1566</v>
      </c>
      <c r="CR59" s="211">
        <f t="shared" si="130"/>
        <v>0</v>
      </c>
      <c r="CS59" s="211">
        <f t="shared" si="138"/>
        <v>2.1167410077512799E-2</v>
      </c>
      <c r="CT59" s="211">
        <f t="shared" si="142"/>
        <v>2.9224411027251726E-3</v>
      </c>
      <c r="CU59" s="211">
        <f t="shared" si="145"/>
        <v>0</v>
      </c>
      <c r="CV59" s="211">
        <f>DI59/(SUM(DI$57:DI$61)+SUM(DI$52:DI$55))</f>
        <v>1.9948631794131911E-2</v>
      </c>
      <c r="CW59" s="211">
        <f>DJ59/(SUM(DJ$58:DJ$61)+SUM(DJ$52:DJ$56))</f>
        <v>5.2559836031058089E-3</v>
      </c>
      <c r="CX59" s="211">
        <f>DK59/(SUM(DK$59:DK$61)+SUM(DK$52:DK$57))</f>
        <v>2.8619286574200015E-2</v>
      </c>
      <c r="CY59" s="210">
        <v>1</v>
      </c>
      <c r="CZ59" s="211">
        <f t="shared" si="122"/>
        <v>2.1047270958668558E-2</v>
      </c>
      <c r="DC59" s="307" t="s">
        <v>1563</v>
      </c>
      <c r="DD59" s="279">
        <v>6.2587224150637957E-2</v>
      </c>
      <c r="DE59" s="279">
        <v>0</v>
      </c>
      <c r="DF59" s="279">
        <v>2.1148017874789569E-2</v>
      </c>
      <c r="DG59" s="279">
        <v>2.9071765737885614E-3</v>
      </c>
      <c r="DH59" s="279">
        <v>0</v>
      </c>
      <c r="DI59" s="279">
        <v>1.9948036296672845E-2</v>
      </c>
      <c r="DJ59" s="279">
        <v>5.2519313843984389E-3</v>
      </c>
      <c r="DK59" s="279">
        <v>2.7896192115430596E-2</v>
      </c>
      <c r="DL59" s="278">
        <v>1</v>
      </c>
      <c r="DM59" s="279">
        <v>2.0946196540816735E-2</v>
      </c>
      <c r="DN59" s="280">
        <v>0</v>
      </c>
      <c r="DO59" s="211"/>
      <c r="DP59" s="173">
        <f t="shared" si="101"/>
        <v>21192.85541571063</v>
      </c>
      <c r="DR59" s="207">
        <v>388.7528584210267</v>
      </c>
      <c r="DS59" s="207"/>
      <c r="DT59" s="207"/>
      <c r="DU59" s="293" t="s">
        <v>1563</v>
      </c>
      <c r="DV59" s="268">
        <v>21581.608274131657</v>
      </c>
      <c r="DW59" s="268">
        <v>0</v>
      </c>
      <c r="DX59" s="268">
        <v>6025.5144009029191</v>
      </c>
      <c r="DY59" s="268">
        <v>150.59756087539506</v>
      </c>
      <c r="DZ59" s="268">
        <v>0</v>
      </c>
      <c r="EA59" s="268">
        <v>242.97705611162357</v>
      </c>
      <c r="EB59" s="268">
        <v>526.72776826223856</v>
      </c>
      <c r="EC59" s="268">
        <v>375.46879777763809</v>
      </c>
      <c r="ED59" s="276">
        <v>160990.5</v>
      </c>
      <c r="EE59" s="268">
        <v>40781.106141938537</v>
      </c>
      <c r="EF59" s="269">
        <v>0</v>
      </c>
    </row>
    <row r="60" spans="1:136" x14ac:dyDescent="0.25">
      <c r="A60" s="146" t="s">
        <v>1561</v>
      </c>
      <c r="B60" s="152">
        <f t="shared" ref="B60:G60" si="146">SUM(B54:B59)</f>
        <v>13835817.544600001</v>
      </c>
      <c r="C60" s="152">
        <f t="shared" si="146"/>
        <v>16479579.029299999</v>
      </c>
      <c r="D60" s="152">
        <f t="shared" si="146"/>
        <v>2643761.484699999</v>
      </c>
      <c r="E60" s="152">
        <f t="shared" si="146"/>
        <v>175191503.10000002</v>
      </c>
      <c r="F60" s="152">
        <f t="shared" si="146"/>
        <v>208667266.04999998</v>
      </c>
      <c r="G60" s="152">
        <f t="shared" si="146"/>
        <v>33475762.949999999</v>
      </c>
      <c r="L60" s="161"/>
      <c r="M60" s="161" t="s">
        <v>371</v>
      </c>
      <c r="N60" s="168">
        <f>SUM(AL52:AL56)+AL59</f>
        <v>8770.7763946956111</v>
      </c>
      <c r="O60" s="168">
        <f>SUM(AL57:AL58)</f>
        <v>374.92067311812809</v>
      </c>
      <c r="P60" s="168"/>
      <c r="Q60" s="168">
        <f>AL61</f>
        <v>4812.0499741509484</v>
      </c>
      <c r="R60" s="168"/>
      <c r="AA60" s="183"/>
      <c r="AB60" s="155" t="s">
        <v>1644</v>
      </c>
      <c r="AC60" s="161" t="s">
        <v>1566</v>
      </c>
      <c r="AD60" s="168">
        <f t="shared" si="123"/>
        <v>1745.7467454275406</v>
      </c>
      <c r="AE60" s="168">
        <f t="shared" si="134"/>
        <v>767.6023074164118</v>
      </c>
      <c r="AF60" s="168">
        <f t="shared" si="139"/>
        <v>103.78845001930715</v>
      </c>
      <c r="AG60" s="168">
        <f t="shared" si="143"/>
        <v>0</v>
      </c>
      <c r="AH60" s="168">
        <f>IF(BJ60&gt;0,BW60,EA60)</f>
        <v>4.8591960416433787E-2</v>
      </c>
      <c r="AI60" s="168">
        <f>IF(BK60&gt;0,BX60,EB60)</f>
        <v>1134.0563597157284</v>
      </c>
      <c r="AJ60" s="168">
        <f>IF(BL60&gt;0,BY60,EC60)</f>
        <v>2.0380472968089527</v>
      </c>
      <c r="AK60" s="168">
        <f>IF(BM60&gt;0,BZ60,ED60)</f>
        <v>1742.2670710011816</v>
      </c>
      <c r="AL60" s="168"/>
      <c r="AM60" s="168">
        <f t="shared" si="125"/>
        <v>0</v>
      </c>
      <c r="AN60" s="161"/>
      <c r="AO60" s="161"/>
      <c r="AP60" s="161"/>
      <c r="AQ60" s="155" t="s">
        <v>1565</v>
      </c>
      <c r="AR60" s="161" t="s">
        <v>1566</v>
      </c>
      <c r="AS60" s="206">
        <f t="shared" si="126"/>
        <v>0</v>
      </c>
      <c r="AT60" s="206">
        <f t="shared" si="103"/>
        <v>0</v>
      </c>
      <c r="AU60" s="206">
        <f t="shared" si="104"/>
        <v>76.378475765251366</v>
      </c>
      <c r="AV60" s="206">
        <f t="shared" si="105"/>
        <v>0</v>
      </c>
      <c r="AW60" s="206">
        <f t="shared" si="106"/>
        <v>0</v>
      </c>
      <c r="AX60" s="206">
        <f t="shared" si="107"/>
        <v>0</v>
      </c>
      <c r="AY60" s="206">
        <f t="shared" si="108"/>
        <v>0</v>
      </c>
      <c r="AZ60" s="206">
        <f t="shared" si="109"/>
        <v>0</v>
      </c>
      <c r="BA60" s="206">
        <f t="shared" si="110"/>
        <v>7223.7990707136241</v>
      </c>
      <c r="BB60" s="161">
        <v>0</v>
      </c>
      <c r="BC60" s="161"/>
      <c r="BD60" s="155" t="s">
        <v>1565</v>
      </c>
      <c r="BE60" s="161" t="s">
        <v>1566</v>
      </c>
      <c r="BF60" s="212">
        <f t="shared" si="127"/>
        <v>-3105.9258293621747</v>
      </c>
      <c r="BG60" s="212">
        <f t="shared" si="136"/>
        <v>39510.831800315442</v>
      </c>
      <c r="BH60" s="212">
        <f t="shared" si="140"/>
        <v>195.28505796022705</v>
      </c>
      <c r="BI60" s="212">
        <f t="shared" si="144"/>
        <v>0</v>
      </c>
      <c r="BJ60" s="212">
        <f>EA60-BW60</f>
        <v>1279.8362103256657</v>
      </c>
      <c r="BK60" s="212">
        <f>EB60-BX60</f>
        <v>5969.4874796706954</v>
      </c>
      <c r="BL60" s="212">
        <f>EC60-BY60</f>
        <v>298.19790726921542</v>
      </c>
      <c r="BM60" s="212">
        <f>ED60-BZ60</f>
        <v>12743.208393121</v>
      </c>
      <c r="BN60" s="212"/>
      <c r="BO60" s="212">
        <f>EF60-CB60</f>
        <v>0</v>
      </c>
      <c r="BQ60" s="207" t="s">
        <v>1565</v>
      </c>
      <c r="BR60" s="141" t="s">
        <v>1568</v>
      </c>
      <c r="BS60" s="173">
        <f t="shared" si="129"/>
        <v>4851.6725747897153</v>
      </c>
      <c r="BT60" s="173">
        <f t="shared" si="112"/>
        <v>767.6023074164118</v>
      </c>
      <c r="BU60" s="173">
        <f t="shared" si="113"/>
        <v>103.78845001930715</v>
      </c>
      <c r="BV60" s="173">
        <f t="shared" si="114"/>
        <v>0</v>
      </c>
      <c r="BW60" s="173">
        <f t="shared" si="115"/>
        <v>4.8591960416433787E-2</v>
      </c>
      <c r="BX60" s="173">
        <f t="shared" si="116"/>
        <v>1134.0563597157284</v>
      </c>
      <c r="BY60" s="173">
        <f t="shared" si="117"/>
        <v>2.0380472968089527</v>
      </c>
      <c r="BZ60" s="173">
        <f t="shared" si="118"/>
        <v>1742.2670710011816</v>
      </c>
      <c r="CA60" s="173">
        <f t="shared" si="119"/>
        <v>13957.747041964685</v>
      </c>
      <c r="CP60" s="141" t="s">
        <v>5937</v>
      </c>
      <c r="CQ60" s="208" t="s">
        <v>1566</v>
      </c>
      <c r="CR60" s="211">
        <f t="shared" si="130"/>
        <v>2.6740051827029678E-2</v>
      </c>
      <c r="CS60" s="211">
        <f t="shared" si="138"/>
        <v>0.14149665494296693</v>
      </c>
      <c r="CT60" s="211">
        <f t="shared" si="142"/>
        <v>5.8037109457487615E-3</v>
      </c>
      <c r="CU60" s="211">
        <f t="shared" si="145"/>
        <v>0</v>
      </c>
      <c r="CV60" s="211">
        <f>DI60/(SUM(DI$57:DI$61)+SUM(DI$52:DI$55))</f>
        <v>0.10507967735019805</v>
      </c>
      <c r="CW60" s="211">
        <f>DJ60/(SUM(DJ$58:DJ$61)+SUM(DJ$52:DJ$56))</f>
        <v>7.0883124440042883E-2</v>
      </c>
      <c r="CX60" s="211">
        <f>DK60/(SUM(DK$59:DK$61)+SUM(DK$52:DK$57))</f>
        <v>2.2884827912364264E-2</v>
      </c>
      <c r="CY60" s="211">
        <f>DL60/(SUM(DL$60:DL$61)+SUM(DL$52:DL$58))</f>
        <v>9.0195005483673027E-2</v>
      </c>
      <c r="CZ60" s="210">
        <v>1</v>
      </c>
      <c r="DC60" s="307" t="s">
        <v>5937</v>
      </c>
      <c r="DD60" s="279">
        <v>7.5289568324978795E-2</v>
      </c>
      <c r="DE60" s="279">
        <v>2.67387576073694E-2</v>
      </c>
      <c r="DF60" s="279">
        <v>0.14136702492175673</v>
      </c>
      <c r="DG60" s="279">
        <v>5.7733969340862173E-3</v>
      </c>
      <c r="DH60" s="279">
        <v>0</v>
      </c>
      <c r="DI60" s="279">
        <v>0.10507654055958968</v>
      </c>
      <c r="DJ60" s="279">
        <v>7.0828475501883523E-2</v>
      </c>
      <c r="DK60" s="279">
        <v>2.2306620198820487E-2</v>
      </c>
      <c r="DL60" s="279">
        <v>8.9977206506732896E-2</v>
      </c>
      <c r="DM60" s="278">
        <v>1</v>
      </c>
      <c r="DN60" s="280">
        <v>1</v>
      </c>
      <c r="DO60" s="211"/>
      <c r="DP60" s="173">
        <f t="shared" si="101"/>
        <v>16611.953144524527</v>
      </c>
      <c r="DR60" s="207">
        <v>9349.7346083521225</v>
      </c>
      <c r="DS60" s="207"/>
      <c r="DT60" s="207"/>
      <c r="DU60" s="293" t="s">
        <v>5937</v>
      </c>
      <c r="DV60" s="268">
        <v>25961.687752876649</v>
      </c>
      <c r="DW60" s="268">
        <v>1745.7467454275406</v>
      </c>
      <c r="DX60" s="268">
        <v>40278.434107731853</v>
      </c>
      <c r="DY60" s="268">
        <v>299.07350797953421</v>
      </c>
      <c r="DZ60" s="268">
        <v>0</v>
      </c>
      <c r="EA60" s="268">
        <v>1279.884802286082</v>
      </c>
      <c r="EB60" s="268">
        <v>7103.5438393864233</v>
      </c>
      <c r="EC60" s="268">
        <v>300.23595456602436</v>
      </c>
      <c r="ED60" s="268">
        <v>14485.475464122183</v>
      </c>
      <c r="EE60" s="276">
        <v>1946945.645357169</v>
      </c>
      <c r="EF60" s="269">
        <v>0</v>
      </c>
    </row>
    <row r="61" spans="1:136" ht="15.75" thickBot="1" x14ac:dyDescent="0.3">
      <c r="B61" s="508"/>
      <c r="C61" s="508"/>
      <c r="D61" s="508"/>
      <c r="E61" s="508"/>
      <c r="L61" s="161"/>
      <c r="M61" s="161" t="s">
        <v>372</v>
      </c>
      <c r="N61" s="168">
        <f>'Fatores de emissao'!AQ5</f>
        <v>0</v>
      </c>
      <c r="O61" s="168"/>
      <c r="P61" s="168"/>
      <c r="Q61" s="168">
        <f>'Fatores de emissao'!AS5</f>
        <v>304.13065832999996</v>
      </c>
      <c r="R61" s="168"/>
      <c r="AA61" s="183"/>
      <c r="AB61" s="155" t="s">
        <v>5938</v>
      </c>
      <c r="AC61" s="161" t="s">
        <v>1566</v>
      </c>
      <c r="AD61" s="168">
        <f t="shared" si="123"/>
        <v>18551.084607067638</v>
      </c>
      <c r="AE61" s="168">
        <f t="shared" si="134"/>
        <v>416.50529288983722</v>
      </c>
      <c r="AF61" s="168">
        <f t="shared" si="139"/>
        <v>23.15450429525373</v>
      </c>
      <c r="AG61" s="168">
        <f t="shared" si="143"/>
        <v>207.96205630354956</v>
      </c>
      <c r="AH61" s="168">
        <f>IF(BJ61&gt;0,BW61,EA61)</f>
        <v>3.3655949837683538E-2</v>
      </c>
      <c r="AI61" s="168">
        <f>IF(BK61&gt;0,BX61,EB61)</f>
        <v>5978.188809029195</v>
      </c>
      <c r="AJ61" s="168">
        <f>IF(BL61&gt;0,BY61,EC61)</f>
        <v>22.705221395386321</v>
      </c>
      <c r="AK61" s="168">
        <f>IF(BM61&gt;0,BZ61,ED61)</f>
        <v>2703.7508667140387</v>
      </c>
      <c r="AL61" s="168">
        <f>IF(BN61&gt;0,CA61,EE61)</f>
        <v>4812.0499741509484</v>
      </c>
      <c r="AM61" s="168"/>
      <c r="AN61" s="226">
        <f>SUM(AD61:AM61)</f>
        <v>32715.434987795685</v>
      </c>
      <c r="AO61" s="161"/>
      <c r="AP61" s="161"/>
      <c r="AQ61" s="155" t="s">
        <v>5938</v>
      </c>
      <c r="AR61" s="161" t="s">
        <v>1566</v>
      </c>
      <c r="AS61" s="206">
        <f t="shared" si="126"/>
        <v>0</v>
      </c>
      <c r="AT61" s="206">
        <f t="shared" si="103"/>
        <v>0</v>
      </c>
      <c r="AU61" s="206">
        <f t="shared" si="104"/>
        <v>17.039523615994469</v>
      </c>
      <c r="AV61" s="206">
        <f t="shared" si="105"/>
        <v>0</v>
      </c>
      <c r="AW61" s="206">
        <f t="shared" si="106"/>
        <v>0</v>
      </c>
      <c r="AX61" s="206">
        <f t="shared" si="107"/>
        <v>0</v>
      </c>
      <c r="AY61" s="206">
        <f t="shared" si="108"/>
        <v>0</v>
      </c>
      <c r="AZ61" s="206">
        <f t="shared" si="109"/>
        <v>0</v>
      </c>
      <c r="BA61" s="206">
        <f t="shared" si="110"/>
        <v>2478.5052626795427</v>
      </c>
      <c r="BB61" s="161"/>
      <c r="BC61" s="161"/>
      <c r="BD61" s="155" t="s">
        <v>5938</v>
      </c>
      <c r="BE61" s="161" t="s">
        <v>1566</v>
      </c>
      <c r="BF61" s="212">
        <f t="shared" si="127"/>
        <v>-33004.955039835113</v>
      </c>
      <c r="BG61" s="212">
        <f t="shared" si="136"/>
        <v>21438.797685093596</v>
      </c>
      <c r="BH61" s="212">
        <f t="shared" si="140"/>
        <v>43.566781395211137</v>
      </c>
      <c r="BI61" s="212">
        <f t="shared" si="144"/>
        <v>-23419.334301730476</v>
      </c>
      <c r="BJ61" s="212">
        <f>EA61-BW61</f>
        <v>886.44506058257218</v>
      </c>
      <c r="BK61" s="212">
        <f>EB61-BX61</f>
        <v>31468.209618393888</v>
      </c>
      <c r="BL61" s="212">
        <f>EC61-BY61</f>
        <v>3322.1257989397382</v>
      </c>
      <c r="BM61" s="212">
        <f>ED61-BZ61</f>
        <v>19775.648240782913</v>
      </c>
      <c r="BN61" s="212">
        <f>EE61-CA61</f>
        <v>663190.33781818545</v>
      </c>
      <c r="BO61" s="212"/>
      <c r="BQ61" s="207" t="s">
        <v>5938</v>
      </c>
      <c r="BR61" s="141" t="s">
        <v>1568</v>
      </c>
      <c r="BS61" s="173">
        <f t="shared" si="129"/>
        <v>51556.039646902747</v>
      </c>
      <c r="BT61" s="173">
        <f t="shared" si="112"/>
        <v>416.50529288983722</v>
      </c>
      <c r="BU61" s="173">
        <f t="shared" si="113"/>
        <v>23.15450429525373</v>
      </c>
      <c r="BV61" s="173">
        <f t="shared" si="114"/>
        <v>23627.296358034026</v>
      </c>
      <c r="BW61" s="173">
        <f t="shared" si="115"/>
        <v>3.3655949837683538E-2</v>
      </c>
      <c r="BX61" s="173">
        <f t="shared" si="116"/>
        <v>5978.188809029195</v>
      </c>
      <c r="BY61" s="173">
        <f t="shared" si="117"/>
        <v>22.705221395386321</v>
      </c>
      <c r="BZ61" s="173">
        <f t="shared" si="118"/>
        <v>2703.7508667140387</v>
      </c>
      <c r="CA61" s="173">
        <f t="shared" si="119"/>
        <v>4812.0499741509484</v>
      </c>
      <c r="CB61" s="173">
        <f>SUM(BS61:CA61)</f>
        <v>89139.724329361256</v>
      </c>
      <c r="CP61" s="141" t="s">
        <v>5938</v>
      </c>
      <c r="CQ61" s="208" t="s">
        <v>1566</v>
      </c>
      <c r="CR61" s="211">
        <f t="shared" si="130"/>
        <v>0.28415173342861638</v>
      </c>
      <c r="CS61" s="211">
        <f t="shared" si="138"/>
        <v>7.6776874092930353E-2</v>
      </c>
      <c r="CT61" s="211">
        <f t="shared" si="142"/>
        <v>1.2947688302190898E-3</v>
      </c>
      <c r="CU61" s="211">
        <f t="shared" si="145"/>
        <v>0.88494492044063655</v>
      </c>
      <c r="CV61" s="211">
        <f>DI61/(SUM(DI$57:DI$61)+SUM(DI$52:DI$55))</f>
        <v>7.2780688812509292E-2</v>
      </c>
      <c r="CW61" s="211">
        <f>DJ61/(SUM(DJ$58:DJ$61)+SUM(DJ$52:DJ$56))</f>
        <v>0.37366105982837522</v>
      </c>
      <c r="CX61" s="211">
        <f>DK61/(SUM(DK$59:DK$61)+SUM(DK$52:DK$57))</f>
        <v>0.25495241703129873</v>
      </c>
      <c r="CY61" s="211">
        <f>DL61/(SUM(DL$60:DL$61)+SUM(DL$52:DL$58))</f>
        <v>0.13996982914314232</v>
      </c>
      <c r="CZ61" s="229">
        <f>DM61/(SUM(DM$61)+SUM(DM$52:DM$59))</f>
        <v>0.34475835961801515</v>
      </c>
      <c r="DA61" s="257"/>
      <c r="DB61" s="257"/>
      <c r="DC61" s="308" t="s">
        <v>5938</v>
      </c>
      <c r="DD61" s="281">
        <v>6.3886086980478483E-3</v>
      </c>
      <c r="DE61" s="281">
        <v>0.28413798047247835</v>
      </c>
      <c r="DF61" s="281">
        <v>7.6706536120480534E-2</v>
      </c>
      <c r="DG61" s="281">
        <v>1.2880059783495785E-3</v>
      </c>
      <c r="DH61" s="281">
        <v>0.88494492044063644</v>
      </c>
      <c r="DI61" s="281">
        <v>7.2778516196577311E-2</v>
      </c>
      <c r="DJ61" s="281">
        <v>0.37337297743482334</v>
      </c>
      <c r="DK61" s="281">
        <v>0.24851079314499977</v>
      </c>
      <c r="DL61" s="281">
        <v>0.13963183608658244</v>
      </c>
      <c r="DM61" s="281">
        <v>0.34310274115012118</v>
      </c>
      <c r="DN61" s="282">
        <v>0</v>
      </c>
      <c r="DO61" s="211"/>
      <c r="DP61" s="173">
        <f t="shared" si="101"/>
        <v>2202.9488000000001</v>
      </c>
      <c r="DR61" s="141">
        <v>0</v>
      </c>
      <c r="DU61" s="294" t="s">
        <v>5938</v>
      </c>
      <c r="DV61" s="271">
        <v>2202.9488000000001</v>
      </c>
      <c r="DW61" s="271">
        <v>18551.084607067638</v>
      </c>
      <c r="DX61" s="271">
        <v>21855.302977983432</v>
      </c>
      <c r="DY61" s="271">
        <v>66.721285690464867</v>
      </c>
      <c r="DZ61" s="271">
        <v>207.96205630354956</v>
      </c>
      <c r="EA61" s="271">
        <v>886.47871653240986</v>
      </c>
      <c r="EB61" s="271">
        <v>37446.398427423082</v>
      </c>
      <c r="EC61" s="271">
        <v>3344.8310203351243</v>
      </c>
      <c r="ED61" s="271">
        <v>22479.399107496953</v>
      </c>
      <c r="EE61" s="271">
        <v>668002.38779233641</v>
      </c>
      <c r="EF61" s="277">
        <v>775043.51479116909</v>
      </c>
    </row>
    <row r="62" spans="1:136" x14ac:dyDescent="0.25">
      <c r="A62" s="481" t="s">
        <v>402</v>
      </c>
      <c r="B62" s="141">
        <v>2005</v>
      </c>
      <c r="C62" s="141">
        <v>2008</v>
      </c>
      <c r="D62" s="141" t="s">
        <v>1771</v>
      </c>
      <c r="E62" s="141" t="s">
        <v>1730</v>
      </c>
      <c r="L62" s="161"/>
      <c r="M62" s="161" t="s">
        <v>373</v>
      </c>
      <c r="N62" s="168">
        <f>N61*N60</f>
        <v>0</v>
      </c>
      <c r="O62" s="168">
        <f>O61*O60</f>
        <v>0</v>
      </c>
      <c r="P62" s="168">
        <f>P61*P60</f>
        <v>0</v>
      </c>
      <c r="Q62" s="168">
        <f>Q61*Q60</f>
        <v>1463491.9265553872</v>
      </c>
      <c r="R62" s="168">
        <f>SUM(N62:Q62)</f>
        <v>1463491.9265553872</v>
      </c>
      <c r="AA62" s="183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</row>
    <row r="63" spans="1:136" ht="15.75" thickBot="1" x14ac:dyDescent="0.3">
      <c r="A63" s="433" t="s">
        <v>1651</v>
      </c>
      <c r="B63" s="173">
        <f>Açucar!Y2*$G$24</f>
        <v>1574683.1554000003</v>
      </c>
      <c r="C63" s="173">
        <f>Açucar!AB2*$G$24</f>
        <v>2576092.8688000003</v>
      </c>
      <c r="D63" s="173">
        <f t="shared" ref="D63:D68" si="147">C63-B63</f>
        <v>1001409.7134</v>
      </c>
      <c r="E63" s="258">
        <f t="shared" ref="E63:E69" si="148">D63/(D42+D63+D54)</f>
        <v>0.36842314431972101</v>
      </c>
      <c r="L63" s="191" t="s">
        <v>1656</v>
      </c>
      <c r="M63" s="191"/>
      <c r="N63" s="190">
        <f>N62+N58+N54</f>
        <v>0</v>
      </c>
      <c r="O63" s="190">
        <f>O62+O58+O54</f>
        <v>0</v>
      </c>
      <c r="P63" s="190">
        <f>P62+P58+P54</f>
        <v>0</v>
      </c>
      <c r="Q63" s="190">
        <f>Q62+Q58+Q54</f>
        <v>12974302.036208671</v>
      </c>
      <c r="R63" s="190">
        <f>R62+R58+R54</f>
        <v>12974302.036208671</v>
      </c>
      <c r="AA63" s="183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8">
        <f>SUM(BF53:BF61)</f>
        <v>-116152.57328045295</v>
      </c>
      <c r="BG63" s="168">
        <f t="shared" ref="BG63:BN63" si="149">SUM(BG53:BG61)</f>
        <v>120213.10205746912</v>
      </c>
      <c r="BH63" s="168">
        <f t="shared" si="149"/>
        <v>16576.099038516168</v>
      </c>
      <c r="BI63" s="168">
        <f t="shared" si="149"/>
        <v>-26464.171679825449</v>
      </c>
      <c r="BJ63" s="168">
        <f t="shared" si="149"/>
        <v>4516.9572743067783</v>
      </c>
      <c r="BK63" s="168">
        <f t="shared" si="149"/>
        <v>48508.912191799158</v>
      </c>
      <c r="BL63" s="168">
        <f t="shared" si="149"/>
        <v>10348.489413975605</v>
      </c>
      <c r="BM63" s="168">
        <f t="shared" si="149"/>
        <v>74846.605084010138</v>
      </c>
      <c r="BN63" s="168">
        <f t="shared" si="149"/>
        <v>995548.89659054752</v>
      </c>
      <c r="BO63" s="161"/>
      <c r="CR63" s="231">
        <f>SUM(CR52:CR61)-2*CR52</f>
        <v>0</v>
      </c>
      <c r="CS63" s="231">
        <f>SUM(CS52:CS61)-2*CS53</f>
        <v>0</v>
      </c>
      <c r="CT63" s="231">
        <f>SUM(CT52:CT61)-2*CT54</f>
        <v>0</v>
      </c>
      <c r="CU63" s="231">
        <f>SUM(CU52:CU61)-2*CU55</f>
        <v>0</v>
      </c>
      <c r="CV63" s="231">
        <f>SUM(CV52:CV61)-2*CV56</f>
        <v>0</v>
      </c>
      <c r="CW63" s="231">
        <f>SUM(CW52:CW61)-2*CW57</f>
        <v>0</v>
      </c>
      <c r="CX63" s="231">
        <f>SUM(CX52:CX61)-2*CX58</f>
        <v>0</v>
      </c>
      <c r="CY63" s="231">
        <f>SUM(CY52:CY61)-2*CY59</f>
        <v>0</v>
      </c>
      <c r="CZ63" s="231">
        <f>SUM(CZ52:CZ61)-2*CZ60</f>
        <v>0</v>
      </c>
      <c r="DA63" s="231">
        <f>SUM(DA51:DA61)-2*DA60</f>
        <v>0</v>
      </c>
      <c r="DB63" s="231"/>
      <c r="DC63" s="309"/>
      <c r="DD63" s="309">
        <f>SUM(DD51:DD61)-2*DD51</f>
        <v>0</v>
      </c>
      <c r="DE63" s="309">
        <f>SUM(DE51:DE61)-2*DE52</f>
        <v>0</v>
      </c>
      <c r="DF63" s="309">
        <f>SUM(DF51:DF61)-2*DF53</f>
        <v>0</v>
      </c>
      <c r="DG63" s="309">
        <f>SUM(DG51:DG61)-2*DG54</f>
        <v>0</v>
      </c>
      <c r="DH63" s="309">
        <f>SUM(DH51:DH61)-2*DH55</f>
        <v>0</v>
      </c>
      <c r="DI63" s="309">
        <f>SUM(DI51:DI61)-2*DI56</f>
        <v>0</v>
      </c>
      <c r="DJ63" s="309">
        <f>SUM(DJ51:DJ61)-2*DJ57</f>
        <v>0</v>
      </c>
      <c r="DK63" s="309">
        <f>SUM(DK51:DK61)-2*DK58</f>
        <v>0</v>
      </c>
      <c r="DL63" s="309">
        <f>SUM(DL51:DL61)-2*DL59</f>
        <v>0</v>
      </c>
      <c r="DM63" s="309">
        <f>SUM(DM51:DM61)-2*DM60</f>
        <v>0</v>
      </c>
      <c r="DN63" s="309"/>
      <c r="DO63" s="235"/>
      <c r="DP63" s="235"/>
      <c r="DR63" s="235"/>
      <c r="DS63" s="235"/>
      <c r="DT63" s="235"/>
      <c r="DU63" s="295"/>
      <c r="DV63" s="295">
        <f>SUM(DV51:DV61)-2*DV51</f>
        <v>0</v>
      </c>
      <c r="DW63" s="295">
        <f>SUM(DW51:DW61)-2*DW52</f>
        <v>0</v>
      </c>
      <c r="DX63" s="295">
        <f>SUM(DX51:DX61)-2*DX53</f>
        <v>0</v>
      </c>
      <c r="DY63" s="295">
        <f>SUM(DY51:DY61)-2*DY54</f>
        <v>0</v>
      </c>
      <c r="DZ63" s="295">
        <f>SUM(DZ51:DZ61)-2*DZ55</f>
        <v>0</v>
      </c>
      <c r="EA63" s="295">
        <f>SUM(EA51:EA61)-2*EA56</f>
        <v>0</v>
      </c>
      <c r="EB63" s="295">
        <f>SUM(EB51:EB61)-2*EB57</f>
        <v>0</v>
      </c>
      <c r="EC63" s="295">
        <f>SUM(EC51:EC61)-2*EC58</f>
        <v>0</v>
      </c>
      <c r="ED63" s="295">
        <f>SUM(ED51:ED61)-2*ED59</f>
        <v>0</v>
      </c>
      <c r="EE63" s="295">
        <f>SUM(EE51:EE61)-2*EE60</f>
        <v>0</v>
      </c>
      <c r="EF63" s="295"/>
    </row>
    <row r="64" spans="1:136" x14ac:dyDescent="0.25">
      <c r="A64" s="434" t="s">
        <v>1652</v>
      </c>
      <c r="B64" s="173">
        <f>Açucar!Y3*$G$24</f>
        <v>19806027.111800004</v>
      </c>
      <c r="C64" s="173">
        <f>Açucar!AB3*$G$24</f>
        <v>23248495.103807185</v>
      </c>
      <c r="D64" s="173">
        <f t="shared" si="147"/>
        <v>3442467.992007181</v>
      </c>
      <c r="E64" s="258">
        <f t="shared" si="148"/>
        <v>0.20240324825145506</v>
      </c>
      <c r="N64" s="173"/>
      <c r="O64" s="173"/>
      <c r="P64" s="173"/>
      <c r="Q64" s="173"/>
      <c r="R64" s="173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CB64" s="231">
        <f>SUM(CB51:CB61)-2*CB60</f>
        <v>89139.724329361256</v>
      </c>
    </row>
    <row r="65" spans="1:136" x14ac:dyDescent="0.25">
      <c r="A65" s="435" t="s">
        <v>1767</v>
      </c>
      <c r="B65" s="173">
        <f>Açucar!Y4*$G$24</f>
        <v>1495732.6291394576</v>
      </c>
      <c r="C65" s="173">
        <f>Açucar!AB4*$G$24</f>
        <v>1958834.6409441337</v>
      </c>
      <c r="D65" s="173">
        <f t="shared" si="147"/>
        <v>463102.01180467615</v>
      </c>
      <c r="E65" s="258">
        <f t="shared" si="148"/>
        <v>0.13993626707136045</v>
      </c>
      <c r="N65" s="173"/>
      <c r="O65" s="173"/>
      <c r="P65" s="173"/>
      <c r="Q65" s="173"/>
      <c r="R65" s="173"/>
      <c r="BD65" s="161"/>
      <c r="BE65" s="161"/>
      <c r="BF65" s="161"/>
      <c r="BG65" s="161"/>
      <c r="BH65" s="161"/>
      <c r="BI65" s="161"/>
      <c r="BJ65" s="161"/>
      <c r="BK65" s="161"/>
      <c r="BL65" s="161"/>
      <c r="BM65" s="161"/>
      <c r="BN65" s="161"/>
      <c r="BO65" s="161"/>
    </row>
    <row r="66" spans="1:136" s="186" customFormat="1" ht="15.75" thickBot="1" x14ac:dyDescent="0.3">
      <c r="A66" s="436" t="s">
        <v>1653</v>
      </c>
      <c r="B66" s="173">
        <f>Açucar!Y5*$G$24</f>
        <v>270008.85506054258</v>
      </c>
      <c r="C66" s="173">
        <f>Açucar!AB5*$G$24</f>
        <v>263713.59485586651</v>
      </c>
      <c r="D66" s="247">
        <f t="shared" si="147"/>
        <v>-6295.260204676073</v>
      </c>
      <c r="E66" s="230">
        <f t="shared" si="148"/>
        <v>-3.9891133808933811E-2</v>
      </c>
      <c r="F66" s="146"/>
      <c r="G66" s="146"/>
      <c r="H66" s="146"/>
      <c r="I66" s="146"/>
      <c r="J66" s="146"/>
      <c r="K66" s="146">
        <v>4</v>
      </c>
      <c r="L66" s="519" t="s">
        <v>1653</v>
      </c>
      <c r="M66" s="519"/>
      <c r="N66" s="266"/>
      <c r="O66" s="266"/>
      <c r="P66" s="266"/>
      <c r="Q66" s="266"/>
      <c r="R66" s="266"/>
      <c r="U66" s="499" t="s">
        <v>1653</v>
      </c>
      <c r="V66" s="499"/>
      <c r="AB66" s="504" t="s">
        <v>1653</v>
      </c>
      <c r="AC66" s="504"/>
      <c r="AQ66" s="504" t="s">
        <v>1653</v>
      </c>
      <c r="AR66" s="504"/>
      <c r="BD66" s="186" t="s">
        <v>1653</v>
      </c>
      <c r="BE66" s="236"/>
      <c r="BF66" s="186" t="s">
        <v>21</v>
      </c>
      <c r="BG66" s="236"/>
      <c r="BH66" s="236"/>
      <c r="BI66" s="236"/>
      <c r="BJ66" s="236"/>
      <c r="BK66" s="236"/>
      <c r="BL66" s="236"/>
      <c r="BM66" s="236"/>
      <c r="BN66" s="236"/>
      <c r="BO66" s="236"/>
      <c r="BQ66" s="186" t="s">
        <v>1653</v>
      </c>
      <c r="CP66" s="505" t="s">
        <v>1653</v>
      </c>
      <c r="CQ66" s="505"/>
      <c r="DC66" s="506" t="s">
        <v>1653</v>
      </c>
      <c r="DD66" s="506"/>
      <c r="DE66" s="302"/>
      <c r="DF66" s="302"/>
      <c r="DG66" s="302"/>
      <c r="DH66" s="302"/>
      <c r="DI66" s="302"/>
      <c r="DJ66" s="302"/>
      <c r="DK66" s="302"/>
      <c r="DL66" s="302"/>
      <c r="DM66" s="302"/>
      <c r="DN66" s="302"/>
      <c r="DU66" s="500" t="s">
        <v>1653</v>
      </c>
      <c r="DV66" s="500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</row>
    <row r="67" spans="1:136" s="146" customFormat="1" ht="15.75" thickBot="1" x14ac:dyDescent="0.3">
      <c r="A67" s="437" t="s">
        <v>1769</v>
      </c>
      <c r="B67" s="173">
        <f>Açucar!Y6*$G$24</f>
        <v>3851971.6574000004</v>
      </c>
      <c r="C67" s="173">
        <f>Açucar!AB6*$G$24</f>
        <v>4332080.9642000003</v>
      </c>
      <c r="D67" s="173">
        <f t="shared" si="147"/>
        <v>480109.3067999999</v>
      </c>
      <c r="E67" s="258">
        <f t="shared" si="148"/>
        <v>0.28106117225853172</v>
      </c>
      <c r="F67" s="141"/>
      <c r="G67" s="141"/>
      <c r="N67" s="247"/>
      <c r="O67" s="247"/>
      <c r="P67" s="247"/>
      <c r="Q67" s="247"/>
      <c r="R67" s="247"/>
      <c r="U67" s="156" t="s">
        <v>1647</v>
      </c>
      <c r="V67" s="157" t="s">
        <v>1649</v>
      </c>
      <c r="W67" s="157" t="s">
        <v>1643</v>
      </c>
      <c r="X67" s="157" t="s">
        <v>1644</v>
      </c>
      <c r="Y67" s="157" t="s">
        <v>1645</v>
      </c>
      <c r="Z67" s="158" t="s">
        <v>1648</v>
      </c>
      <c r="AB67" s="254"/>
      <c r="AC67" s="254"/>
      <c r="AQ67" s="254"/>
      <c r="AR67" s="254"/>
      <c r="BD67" s="161" t="s">
        <v>401</v>
      </c>
      <c r="BE67" s="154" t="s">
        <v>21</v>
      </c>
      <c r="BF67" s="195">
        <f t="shared" ref="BF67:BO67" si="150">SUMIF(BF70:BF79,"&lt;0")*CF$19</f>
        <v>0</v>
      </c>
      <c r="BG67" s="195">
        <f t="shared" si="150"/>
        <v>0</v>
      </c>
      <c r="BH67" s="195">
        <f t="shared" si="150"/>
        <v>0</v>
      </c>
      <c r="BI67" s="195">
        <f t="shared" si="150"/>
        <v>-19447.619820555217</v>
      </c>
      <c r="BJ67" s="195">
        <f t="shared" si="150"/>
        <v>0</v>
      </c>
      <c r="BK67" s="195">
        <f t="shared" si="150"/>
        <v>0</v>
      </c>
      <c r="BL67" s="195">
        <f t="shared" si="150"/>
        <v>0</v>
      </c>
      <c r="BM67" s="195">
        <f t="shared" si="150"/>
        <v>0</v>
      </c>
      <c r="BN67" s="195">
        <f t="shared" si="150"/>
        <v>0</v>
      </c>
      <c r="BO67" s="195">
        <f t="shared" si="150"/>
        <v>0</v>
      </c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U67" s="246"/>
      <c r="DV67" s="246"/>
      <c r="DW67" s="246"/>
      <c r="DX67" s="246"/>
      <c r="DY67" s="246"/>
      <c r="DZ67" s="246"/>
      <c r="EA67" s="246"/>
      <c r="EB67" s="246"/>
      <c r="EC67" s="246"/>
      <c r="ED67" s="246"/>
      <c r="EE67" s="246"/>
      <c r="EF67" s="246"/>
    </row>
    <row r="68" spans="1:136" ht="18" thickBot="1" x14ac:dyDescent="0.3">
      <c r="A68" s="455" t="s">
        <v>1768</v>
      </c>
      <c r="B68" s="173">
        <f>Açucar!Y7*$G$24</f>
        <v>135230.86140000002</v>
      </c>
      <c r="C68" s="173">
        <f>Açucar!AB7*$G$24</f>
        <v>141721.59920000003</v>
      </c>
      <c r="D68" s="173">
        <f t="shared" si="147"/>
        <v>6490.7378000000026</v>
      </c>
      <c r="E68" s="258">
        <f>D68/(D47+D68+D59)</f>
        <v>4.1109866810235152E-2</v>
      </c>
      <c r="L68" s="161" t="s">
        <v>1786</v>
      </c>
      <c r="M68" s="161"/>
      <c r="N68" s="168"/>
      <c r="O68" s="168"/>
      <c r="P68" s="168"/>
      <c r="Q68" s="168"/>
      <c r="R68" s="168"/>
      <c r="U68" s="167" t="s">
        <v>940</v>
      </c>
      <c r="V68" s="155">
        <f>SUM(DP70:DP74)+DP77</f>
        <v>20833.143485695258</v>
      </c>
      <c r="W68" s="155">
        <f>DP75+DP76</f>
        <v>172.63429657917823</v>
      </c>
      <c r="X68" s="155">
        <f>DP78</f>
        <v>0</v>
      </c>
      <c r="Y68" s="155">
        <f>DP79</f>
        <v>0</v>
      </c>
      <c r="Z68" s="171" t="s">
        <v>1566</v>
      </c>
      <c r="AB68" s="161" t="s">
        <v>940</v>
      </c>
      <c r="AC68" s="161" t="s">
        <v>5930</v>
      </c>
      <c r="AD68" s="161" t="s">
        <v>5931</v>
      </c>
      <c r="AE68" s="161" t="s">
        <v>5932</v>
      </c>
      <c r="AF68" s="161" t="s">
        <v>5933</v>
      </c>
      <c r="AG68" s="161" t="s">
        <v>5934</v>
      </c>
      <c r="AH68" s="161" t="s">
        <v>5935</v>
      </c>
      <c r="AI68" s="161" t="s">
        <v>1562</v>
      </c>
      <c r="AJ68" s="161" t="s">
        <v>5936</v>
      </c>
      <c r="AK68" s="161" t="s">
        <v>1563</v>
      </c>
      <c r="AL68" s="161" t="s">
        <v>5937</v>
      </c>
      <c r="AM68" s="161" t="s">
        <v>5938</v>
      </c>
      <c r="AQ68" s="161" t="s">
        <v>940</v>
      </c>
      <c r="AR68" s="161" t="s">
        <v>5930</v>
      </c>
      <c r="AS68" s="161" t="s">
        <v>5931</v>
      </c>
      <c r="AT68" s="161" t="s">
        <v>5932</v>
      </c>
      <c r="AU68" s="161" t="s">
        <v>5933</v>
      </c>
      <c r="AV68" s="161" t="s">
        <v>5934</v>
      </c>
      <c r="AW68" s="161" t="s">
        <v>5935</v>
      </c>
      <c r="AX68" s="161" t="s">
        <v>1562</v>
      </c>
      <c r="AY68" s="161" t="s">
        <v>5936</v>
      </c>
      <c r="AZ68" s="161" t="s">
        <v>1563</v>
      </c>
      <c r="BA68" s="161" t="s">
        <v>5937</v>
      </c>
      <c r="BB68" s="161" t="s">
        <v>5938</v>
      </c>
      <c r="BD68" s="161"/>
      <c r="BE68" s="161" t="s">
        <v>5930</v>
      </c>
      <c r="BF68" s="161" t="s">
        <v>5931</v>
      </c>
      <c r="BG68" s="161" t="s">
        <v>5932</v>
      </c>
      <c r="BH68" s="161" t="s">
        <v>5933</v>
      </c>
      <c r="BI68" s="161" t="s">
        <v>5934</v>
      </c>
      <c r="BJ68" s="161" t="s">
        <v>5935</v>
      </c>
      <c r="BK68" s="161" t="s">
        <v>1562</v>
      </c>
      <c r="BL68" s="161" t="s">
        <v>5936</v>
      </c>
      <c r="BM68" s="161" t="s">
        <v>1563</v>
      </c>
      <c r="BN68" s="161" t="s">
        <v>5937</v>
      </c>
      <c r="BO68" s="161" t="s">
        <v>5938</v>
      </c>
      <c r="BR68" s="141" t="s">
        <v>5930</v>
      </c>
      <c r="BS68" s="141" t="s">
        <v>5931</v>
      </c>
      <c r="BT68" s="141" t="s">
        <v>5932</v>
      </c>
      <c r="BU68" s="141" t="s">
        <v>5933</v>
      </c>
      <c r="BV68" s="141" t="s">
        <v>5934</v>
      </c>
      <c r="BW68" s="141" t="s">
        <v>5935</v>
      </c>
      <c r="BX68" s="141" t="s">
        <v>1562</v>
      </c>
      <c r="BY68" s="141" t="s">
        <v>5936</v>
      </c>
      <c r="BZ68" s="141" t="s">
        <v>1563</v>
      </c>
      <c r="CA68" s="141" t="s">
        <v>5937</v>
      </c>
      <c r="CB68" s="141" t="s">
        <v>5938</v>
      </c>
      <c r="CQ68" s="141" t="s">
        <v>5930</v>
      </c>
      <c r="CR68" s="141" t="s">
        <v>5931</v>
      </c>
      <c r="CS68" s="141" t="s">
        <v>5932</v>
      </c>
      <c r="CT68" s="141" t="s">
        <v>5933</v>
      </c>
      <c r="CU68" s="141" t="s">
        <v>5934</v>
      </c>
      <c r="CV68" s="141" t="s">
        <v>5935</v>
      </c>
      <c r="CW68" s="141" t="s">
        <v>1562</v>
      </c>
      <c r="CX68" s="141" t="s">
        <v>5936</v>
      </c>
      <c r="CY68" s="141" t="s">
        <v>1563</v>
      </c>
      <c r="CZ68" s="141" t="s">
        <v>5937</v>
      </c>
      <c r="DA68" s="141" t="s">
        <v>5938</v>
      </c>
      <c r="DC68" s="303"/>
      <c r="DD68" s="304" t="s">
        <v>5930</v>
      </c>
      <c r="DE68" s="304" t="s">
        <v>5931</v>
      </c>
      <c r="DF68" s="304" t="s">
        <v>5932</v>
      </c>
      <c r="DG68" s="304" t="s">
        <v>5933</v>
      </c>
      <c r="DH68" s="304" t="s">
        <v>5934</v>
      </c>
      <c r="DI68" s="304" t="s">
        <v>26</v>
      </c>
      <c r="DJ68" s="304" t="s">
        <v>1562</v>
      </c>
      <c r="DK68" s="304" t="s">
        <v>5936</v>
      </c>
      <c r="DL68" s="304" t="s">
        <v>1564</v>
      </c>
      <c r="DM68" s="304" t="s">
        <v>5937</v>
      </c>
      <c r="DN68" s="305" t="s">
        <v>5938</v>
      </c>
      <c r="DP68" s="205" t="s">
        <v>352</v>
      </c>
      <c r="DR68" s="205" t="s">
        <v>354</v>
      </c>
      <c r="DS68" s="205"/>
      <c r="DT68" s="205"/>
      <c r="DU68" s="289"/>
      <c r="DV68" s="290" t="s">
        <v>5930</v>
      </c>
      <c r="DW68" s="290" t="s">
        <v>5931</v>
      </c>
      <c r="DX68" s="290" t="s">
        <v>5932</v>
      </c>
      <c r="DY68" s="290" t="s">
        <v>5933</v>
      </c>
      <c r="DZ68" s="290" t="s">
        <v>5934</v>
      </c>
      <c r="EA68" s="290" t="s">
        <v>26</v>
      </c>
      <c r="EB68" s="290" t="s">
        <v>1562</v>
      </c>
      <c r="EC68" s="290" t="s">
        <v>5936</v>
      </c>
      <c r="ED68" s="290" t="s">
        <v>1564</v>
      </c>
      <c r="EE68" s="290" t="s">
        <v>5937</v>
      </c>
      <c r="EF68" s="291" t="s">
        <v>5938</v>
      </c>
    </row>
    <row r="69" spans="1:136" x14ac:dyDescent="0.25">
      <c r="A69" s="146" t="s">
        <v>1561</v>
      </c>
      <c r="B69" s="152">
        <f>SUM(B63:B68)</f>
        <v>27133654.270200007</v>
      </c>
      <c r="C69" s="152">
        <f>SUM(C63:C68)</f>
        <v>32520938.771807186</v>
      </c>
      <c r="D69" s="152">
        <f>SUM(D63:D68)</f>
        <v>5387284.5016071815</v>
      </c>
      <c r="E69" s="258">
        <f t="shared" si="148"/>
        <v>0.214981070051117</v>
      </c>
      <c r="F69" s="152"/>
      <c r="G69" s="152"/>
      <c r="J69" s="152"/>
      <c r="L69" s="161"/>
      <c r="M69" s="161"/>
      <c r="N69" s="168" t="s">
        <v>1597</v>
      </c>
      <c r="O69" s="168" t="s">
        <v>1624</v>
      </c>
      <c r="P69" s="168" t="s">
        <v>1565</v>
      </c>
      <c r="Q69" s="168" t="s">
        <v>1625</v>
      </c>
      <c r="R69" s="168" t="s">
        <v>1648</v>
      </c>
      <c r="U69" s="167" t="s">
        <v>1646</v>
      </c>
      <c r="V69" s="161">
        <f>'Fatores de emissao'!AF6</f>
        <v>0</v>
      </c>
      <c r="W69" s="161">
        <f>'Fatores de emissao'!AG6</f>
        <v>0</v>
      </c>
      <c r="X69" s="161">
        <v>0</v>
      </c>
      <c r="Y69" s="161">
        <f>'Fatores de emissao'!AI6</f>
        <v>615.922319047619</v>
      </c>
      <c r="Z69" s="171" t="s">
        <v>1566</v>
      </c>
      <c r="AB69" s="155" t="s">
        <v>5930</v>
      </c>
      <c r="AC69" s="161" t="s">
        <v>1566</v>
      </c>
      <c r="AD69" s="161" t="s">
        <v>1566</v>
      </c>
      <c r="AE69" s="161" t="s">
        <v>1566</v>
      </c>
      <c r="AF69" s="161" t="s">
        <v>1566</v>
      </c>
      <c r="AG69" s="161" t="s">
        <v>1566</v>
      </c>
      <c r="AH69" s="161" t="s">
        <v>1566</v>
      </c>
      <c r="AI69" s="161" t="s">
        <v>1566</v>
      </c>
      <c r="AJ69" s="161" t="s">
        <v>1566</v>
      </c>
      <c r="AK69" s="161" t="s">
        <v>1566</v>
      </c>
      <c r="AL69" s="161" t="s">
        <v>1566</v>
      </c>
      <c r="AM69" s="161" t="s">
        <v>1566</v>
      </c>
      <c r="AQ69" s="155" t="s">
        <v>5930</v>
      </c>
      <c r="AR69" s="161" t="s">
        <v>1566</v>
      </c>
      <c r="AS69" s="161" t="s">
        <v>1566</v>
      </c>
      <c r="AT69" s="161" t="s">
        <v>1566</v>
      </c>
      <c r="AU69" s="161" t="s">
        <v>1566</v>
      </c>
      <c r="AV69" s="161" t="s">
        <v>1566</v>
      </c>
      <c r="AW69" s="161" t="s">
        <v>1566</v>
      </c>
      <c r="AX69" s="161" t="s">
        <v>1566</v>
      </c>
      <c r="AY69" s="161" t="s">
        <v>1566</v>
      </c>
      <c r="AZ69" s="161" t="s">
        <v>1566</v>
      </c>
      <c r="BA69" s="161" t="s">
        <v>1566</v>
      </c>
      <c r="BB69" s="161" t="s">
        <v>1566</v>
      </c>
      <c r="BD69" s="155" t="s">
        <v>5930</v>
      </c>
      <c r="BE69" s="161" t="s">
        <v>1566</v>
      </c>
      <c r="BF69" s="212" t="s">
        <v>1566</v>
      </c>
      <c r="BG69" s="212" t="s">
        <v>1566</v>
      </c>
      <c r="BH69" s="212" t="s">
        <v>1566</v>
      </c>
      <c r="BI69" s="212" t="s">
        <v>1566</v>
      </c>
      <c r="BJ69" s="212" t="s">
        <v>1566</v>
      </c>
      <c r="BK69" s="212" t="s">
        <v>1566</v>
      </c>
      <c r="BL69" s="212" t="s">
        <v>1566</v>
      </c>
      <c r="BM69" s="212" t="s">
        <v>1566</v>
      </c>
      <c r="BN69" s="212" t="s">
        <v>1566</v>
      </c>
      <c r="BO69" s="212" t="s">
        <v>1566</v>
      </c>
      <c r="BQ69" s="207" t="s">
        <v>5930</v>
      </c>
      <c r="BR69" s="141" t="s">
        <v>1568</v>
      </c>
      <c r="BS69" s="141" t="s">
        <v>1568</v>
      </c>
      <c r="BT69" s="141" t="s">
        <v>1568</v>
      </c>
      <c r="BU69" s="141" t="s">
        <v>1568</v>
      </c>
      <c r="BV69" s="141" t="s">
        <v>1568</v>
      </c>
      <c r="BW69" s="141" t="s">
        <v>1568</v>
      </c>
      <c r="BX69" s="141" t="s">
        <v>1568</v>
      </c>
      <c r="BY69" s="141" t="s">
        <v>1568</v>
      </c>
      <c r="BZ69" s="141" t="s">
        <v>1568</v>
      </c>
      <c r="CA69" s="141" t="s">
        <v>1568</v>
      </c>
      <c r="CP69" s="141" t="s">
        <v>5930</v>
      </c>
      <c r="CQ69" s="211" t="s">
        <v>1566</v>
      </c>
      <c r="CR69" s="211" t="s">
        <v>1566</v>
      </c>
      <c r="CS69" s="211" t="s">
        <v>1566</v>
      </c>
      <c r="CT69" s="211" t="s">
        <v>1566</v>
      </c>
      <c r="CU69" s="211" t="s">
        <v>1566</v>
      </c>
      <c r="CV69" s="211" t="s">
        <v>1566</v>
      </c>
      <c r="CW69" s="211" t="s">
        <v>1566</v>
      </c>
      <c r="CX69" s="211" t="s">
        <v>1566</v>
      </c>
      <c r="CY69" s="211" t="s">
        <v>1566</v>
      </c>
      <c r="CZ69" s="211" t="s">
        <v>1566</v>
      </c>
      <c r="DC69" s="306" t="s">
        <v>5930</v>
      </c>
      <c r="DD69" s="278">
        <v>1</v>
      </c>
      <c r="DE69" s="279">
        <v>1.9187557549720356E-5</v>
      </c>
      <c r="DF69" s="279">
        <v>1.6889243008801991E-4</v>
      </c>
      <c r="DG69" s="279">
        <v>2.5686421250865611E-4</v>
      </c>
      <c r="DH69" s="279">
        <v>1.9380971761924143E-4</v>
      </c>
      <c r="DI69" s="279">
        <v>2.7761978779406658E-4</v>
      </c>
      <c r="DJ69" s="279">
        <v>0</v>
      </c>
      <c r="DK69" s="279">
        <v>1.8983953334141875E-2</v>
      </c>
      <c r="DL69" s="279">
        <v>1.6613636397964848E-3</v>
      </c>
      <c r="DM69" s="279">
        <v>1.1703904874217385E-3</v>
      </c>
      <c r="DN69" s="280">
        <v>0</v>
      </c>
      <c r="DO69" s="211"/>
      <c r="DP69" s="173">
        <f t="shared" ref="DP69:DP79" si="151">IF(DV69-DR69&lt;0,0,DV69-DR69)</f>
        <v>0</v>
      </c>
      <c r="DR69" s="207">
        <f t="array" ref="DR69:DR79">TRANSPOSE(DV69:EF69)</f>
        <v>21254.5</v>
      </c>
      <c r="DU69" s="292" t="s">
        <v>5930</v>
      </c>
      <c r="DV69" s="276">
        <v>21254.5</v>
      </c>
      <c r="DW69" s="268">
        <v>2.6709943549300474</v>
      </c>
      <c r="DX69" s="268">
        <v>11.253640401624942</v>
      </c>
      <c r="DY69" s="268">
        <v>8.7313283115942379</v>
      </c>
      <c r="DZ69" s="268">
        <v>0.31746031746031744</v>
      </c>
      <c r="EA69" s="268">
        <v>1.2220823058694812</v>
      </c>
      <c r="EB69" s="268">
        <v>0</v>
      </c>
      <c r="EC69" s="268">
        <v>1124.6188874912318</v>
      </c>
      <c r="ED69" s="268">
        <v>139.95908778919517</v>
      </c>
      <c r="EE69" s="268">
        <v>5229.2265190280941</v>
      </c>
      <c r="EF69" s="269">
        <v>0</v>
      </c>
    </row>
    <row r="70" spans="1:136" ht="15.75" thickBot="1" x14ac:dyDescent="0.3">
      <c r="L70" s="161"/>
      <c r="M70" s="161" t="s">
        <v>371</v>
      </c>
      <c r="N70" s="168">
        <v>0</v>
      </c>
      <c r="O70" s="168">
        <f>SUM(AD75:AH75)+SUM(AD76:AH76)+SUM(AK75:AK76)</f>
        <v>164.52203555457294</v>
      </c>
      <c r="P70" s="168">
        <f>SUM(AD78:AH78)+SUM(AK78)</f>
        <v>22.449639919880724</v>
      </c>
      <c r="Q70" s="168">
        <f>SUM(AD79:AH79)+SUM(AK79)</f>
        <v>2864.8551259233527</v>
      </c>
      <c r="R70" s="168"/>
      <c r="U70" s="189" t="s">
        <v>1650</v>
      </c>
      <c r="V70" s="191">
        <f>V69*V68</f>
        <v>0</v>
      </c>
      <c r="W70" s="191">
        <f>W69*W68</f>
        <v>0</v>
      </c>
      <c r="X70" s="191">
        <f>X69*X68</f>
        <v>0</v>
      </c>
      <c r="Y70" s="191">
        <f>Y69*Y68</f>
        <v>0</v>
      </c>
      <c r="Z70" s="194">
        <f>SUM(V70:Y70)</f>
        <v>0</v>
      </c>
      <c r="AB70" s="155" t="s">
        <v>5931</v>
      </c>
      <c r="AC70" s="161" t="s">
        <v>1566</v>
      </c>
      <c r="AE70" s="168">
        <f t="shared" ref="AE70:AL70" si="152">IF(BG70&gt;0,BT70,DX70)</f>
        <v>131.89099553953079</v>
      </c>
      <c r="AF70" s="168">
        <f t="shared" si="152"/>
        <v>0.18489440922616743</v>
      </c>
      <c r="AG70" s="168">
        <f t="shared" si="152"/>
        <v>187.26220016542598</v>
      </c>
      <c r="AH70" s="168">
        <f t="shared" si="152"/>
        <v>0.24827357284343995</v>
      </c>
      <c r="AI70" s="168">
        <f t="shared" si="152"/>
        <v>0</v>
      </c>
      <c r="AJ70" s="168">
        <f t="shared" si="152"/>
        <v>0</v>
      </c>
      <c r="AK70" s="168">
        <f t="shared" si="152"/>
        <v>112.55771260166097</v>
      </c>
      <c r="AL70" s="168">
        <f t="shared" si="152"/>
        <v>0</v>
      </c>
      <c r="AM70" s="168">
        <f t="shared" ref="AM70:AM78" si="153">IF(BO70&gt;0,CB70,EF70)+BB70</f>
        <v>0</v>
      </c>
      <c r="AQ70" s="155" t="s">
        <v>5931</v>
      </c>
      <c r="AR70" s="161" t="s">
        <v>1566</v>
      </c>
      <c r="AT70" s="206">
        <f t="shared" ref="AT70:AT79" si="154">(AT$9*BG$10/CG$16)*DF70</f>
        <v>0</v>
      </c>
      <c r="AU70" s="206">
        <f t="shared" ref="AU70:AU79" si="155">(AU$9*BH$10/CH$16)*DG70</f>
        <v>3520.525512498024</v>
      </c>
      <c r="AV70" s="206">
        <f t="shared" ref="AV70:AV79" si="156">(AV$9*BI$10/CI$16)*DH70</f>
        <v>0</v>
      </c>
      <c r="AW70" s="206">
        <f t="shared" ref="AW70:AW79" si="157">(AW$9*BJ$10/CJ$16)*DI70</f>
        <v>0</v>
      </c>
      <c r="AX70" s="206">
        <f t="shared" ref="AX70:AX79" si="158">(AX$9*BK$10/CK$16)*DJ70</f>
        <v>0</v>
      </c>
      <c r="AY70" s="206">
        <f t="shared" ref="AY70:AY79" si="159">(AY$9*BL$10/CL$16)*DK70</f>
        <v>0</v>
      </c>
      <c r="AZ70" s="206">
        <f t="shared" ref="AZ70:AZ79" si="160">(AZ$9*BM$10/CM$16)*DL70</f>
        <v>0</v>
      </c>
      <c r="BA70" s="206">
        <f t="shared" ref="BA70:BA79" si="161">(BA$9*BN$10/CN$16)*DM70</f>
        <v>36.666870169073427</v>
      </c>
      <c r="BB70" s="161">
        <v>0</v>
      </c>
      <c r="BD70" s="155" t="s">
        <v>5931</v>
      </c>
      <c r="BE70" s="161" t="s">
        <v>1566</v>
      </c>
      <c r="BF70" s="212"/>
      <c r="BG70" s="212">
        <f t="shared" ref="BG70:BO70" si="162">DX70-BT70</f>
        <v>5484.951869201981</v>
      </c>
      <c r="BH70" s="212">
        <f t="shared" si="162"/>
        <v>6066.991977025843</v>
      </c>
      <c r="BI70" s="212">
        <f t="shared" si="162"/>
        <v>-906.94902377121127</v>
      </c>
      <c r="BJ70" s="212">
        <f t="shared" si="162"/>
        <v>465.9179833223323</v>
      </c>
      <c r="BK70" s="212">
        <f t="shared" si="162"/>
        <v>0</v>
      </c>
      <c r="BL70" s="212">
        <f t="shared" si="162"/>
        <v>3261.5307633709494</v>
      </c>
      <c r="BM70" s="212">
        <f t="shared" si="162"/>
        <v>25178.884343935973</v>
      </c>
      <c r="BN70" s="212">
        <f t="shared" si="162"/>
        <v>121256.21143735878</v>
      </c>
      <c r="BO70" s="212">
        <f t="shared" si="162"/>
        <v>0</v>
      </c>
      <c r="BQ70" s="207" t="s">
        <v>5931</v>
      </c>
      <c r="BR70" s="141" t="s">
        <v>1568</v>
      </c>
      <c r="BT70" s="207">
        <f t="shared" ref="BT70:BT79" si="163">$DP$71*CS70/CG$9</f>
        <v>131.89099553953079</v>
      </c>
      <c r="BU70" s="207">
        <f t="shared" ref="BU70:BU79" si="164">$DP$72*CT70/CH$9</f>
        <v>0.18489440922616743</v>
      </c>
      <c r="BV70" s="207">
        <f t="shared" ref="BV70:BV79" si="165">$DP$73*CU70/CI$9</f>
        <v>1094.2112239366372</v>
      </c>
      <c r="BW70" s="207">
        <f t="shared" ref="BW70:BW79" si="166">$DP$74*CV70/CJ$9</f>
        <v>0.24827357284343995</v>
      </c>
      <c r="BX70" s="207">
        <f t="shared" ref="BX70:BX79" si="167">$DP$75*CW70/CK$9</f>
        <v>0</v>
      </c>
      <c r="BY70" s="207">
        <f t="shared" ref="BY70:BY79" si="168">$DP$76*CX70/CL$9</f>
        <v>0</v>
      </c>
      <c r="BZ70" s="207">
        <f t="shared" ref="BZ70:BZ79" si="169">$DP$77*CY70/CM$9</f>
        <v>112.55771260166097</v>
      </c>
      <c r="CA70" s="207">
        <f t="shared" ref="CA70:CA79" si="170">$DP$78*CZ70/CN$9</f>
        <v>0</v>
      </c>
      <c r="CP70" s="141" t="s">
        <v>5931</v>
      </c>
      <c r="CQ70" s="211" t="s">
        <v>1566</v>
      </c>
      <c r="CR70" s="210">
        <v>1</v>
      </c>
      <c r="CS70" s="211">
        <f>DF70/(SUM(DF$72:DF$79)+SUM(DF$70))</f>
        <v>8.4310716581040931E-2</v>
      </c>
      <c r="CT70" s="211">
        <f>DG70/(SUM(DG$73:DG$79)+SUM(DG$70:DG$71))</f>
        <v>0.17853423489217377</v>
      </c>
      <c r="CU70" s="211">
        <f>DH70/(SUM(DH$74:DH$79)+SUM(DH$70:DH$72))</f>
        <v>0.11434584886135885</v>
      </c>
      <c r="CV70" s="211">
        <f>DI70/(SUM(DI$75:DI$79)+SUM(DI$70:DI$73))</f>
        <v>0.10592814852593885</v>
      </c>
      <c r="CW70" s="211">
        <f>DJ70/(SUM(DJ$76:DJ$79)+SUM(DJ$70:DJ$74))</f>
        <v>0</v>
      </c>
      <c r="CX70" s="211">
        <f t="shared" ref="CX70:CX75" si="171">DK70/(SUM(DK$77:DK$79)+SUM(DK$70:DK$75))</f>
        <v>5.6121161736442181E-2</v>
      </c>
      <c r="CY70" s="211">
        <f t="shared" ref="CY70:CY76" si="172">DL70/(SUM(DL$78:DL$79)+SUM(DL$70:DL$76))</f>
        <v>0.30071792200684416</v>
      </c>
      <c r="CZ70" s="211">
        <f t="shared" ref="CZ70:CZ77" si="173">DM70/(SUM(DM$79)+SUM(DM$70:DM$77))</f>
        <v>2.7171018306616567E-2</v>
      </c>
      <c r="DC70" s="307" t="s">
        <v>5931</v>
      </c>
      <c r="DD70" s="279">
        <v>0.38146592719167488</v>
      </c>
      <c r="DE70" s="278">
        <v>1</v>
      </c>
      <c r="DF70" s="279">
        <v>8.429647713923509E-2</v>
      </c>
      <c r="DG70" s="279">
        <v>0.17848837583652238</v>
      </c>
      <c r="DH70" s="279">
        <v>0.11432368752468008</v>
      </c>
      <c r="DI70" s="279">
        <v>0.10589874077582366</v>
      </c>
      <c r="DJ70" s="279">
        <v>0</v>
      </c>
      <c r="DK70" s="279">
        <v>5.5055760220979723E-2</v>
      </c>
      <c r="DL70" s="279">
        <v>0.3002183201853868</v>
      </c>
      <c r="DM70" s="279">
        <v>2.7139217605256945E-2</v>
      </c>
      <c r="DN70" s="280">
        <v>0</v>
      </c>
      <c r="DO70" s="211"/>
      <c r="DP70" s="173">
        <f t="shared" si="151"/>
        <v>8105.1965551405228</v>
      </c>
      <c r="DR70" s="207">
        <v>2.6709943549300474</v>
      </c>
      <c r="DU70" s="293" t="s">
        <v>5931</v>
      </c>
      <c r="DV70" s="268">
        <v>8107.8675494954532</v>
      </c>
      <c r="DW70" s="276">
        <v>139204.5</v>
      </c>
      <c r="DX70" s="268">
        <v>5616.8428647415121</v>
      </c>
      <c r="DY70" s="268">
        <v>6067.1768714350692</v>
      </c>
      <c r="DZ70" s="268">
        <v>187.26220016542598</v>
      </c>
      <c r="EA70" s="268">
        <v>466.16625689517576</v>
      </c>
      <c r="EB70" s="268">
        <v>0</v>
      </c>
      <c r="EC70" s="268">
        <v>3261.5307633709494</v>
      </c>
      <c r="ED70" s="268">
        <v>25291.442056537635</v>
      </c>
      <c r="EE70" s="268">
        <v>121256.21143735878</v>
      </c>
      <c r="EF70" s="269">
        <v>0</v>
      </c>
    </row>
    <row r="71" spans="1:136" x14ac:dyDescent="0.25">
      <c r="L71" s="161"/>
      <c r="M71" s="161" t="s">
        <v>372</v>
      </c>
      <c r="N71" s="168"/>
      <c r="O71" s="168"/>
      <c r="P71" s="168"/>
      <c r="Q71" s="168">
        <f>'Fatores de emissao'!AN6</f>
        <v>784.41145997356193</v>
      </c>
      <c r="R71" s="168"/>
      <c r="AB71" s="155" t="s">
        <v>5932</v>
      </c>
      <c r="AC71" s="161" t="s">
        <v>1566</v>
      </c>
      <c r="AD71" s="168">
        <f t="shared" ref="AD71:AD79" si="174">IF(BF71&gt;0,BS71,DW71)</f>
        <v>14.705644637772075</v>
      </c>
      <c r="AE71" s="168"/>
      <c r="AF71" s="168">
        <f t="shared" ref="AF71:AL71" si="175">IF(BH71&gt;0,BU71,DY71)</f>
        <v>1.0258527573243682E-2</v>
      </c>
      <c r="AG71" s="168">
        <f t="shared" si="175"/>
        <v>1218.587760246292</v>
      </c>
      <c r="AH71" s="168">
        <f t="shared" si="175"/>
        <v>0.24985511454917517</v>
      </c>
      <c r="AI71" s="168">
        <f t="shared" si="175"/>
        <v>3.6687253123773771</v>
      </c>
      <c r="AJ71" s="168">
        <f t="shared" si="175"/>
        <v>0</v>
      </c>
      <c r="AK71" s="168">
        <f t="shared" si="175"/>
        <v>39.778806947517545</v>
      </c>
      <c r="AL71" s="168">
        <f t="shared" si="175"/>
        <v>0</v>
      </c>
      <c r="AM71" s="168">
        <f t="shared" si="153"/>
        <v>0</v>
      </c>
      <c r="AQ71" s="155" t="s">
        <v>5932</v>
      </c>
      <c r="AR71" s="161" t="s">
        <v>1566</v>
      </c>
      <c r="AS71" s="206">
        <f t="shared" ref="AS71:AS79" si="176">(AS$9*BF$10/CF$16)*DE71</f>
        <v>13.811746451183074</v>
      </c>
      <c r="AT71" s="206">
        <f t="shared" si="154"/>
        <v>0</v>
      </c>
      <c r="AU71" s="206">
        <f t="shared" si="155"/>
        <v>195.3299085322345</v>
      </c>
      <c r="AV71" s="206">
        <f t="shared" si="156"/>
        <v>0</v>
      </c>
      <c r="AW71" s="206">
        <f t="shared" si="157"/>
        <v>0</v>
      </c>
      <c r="AX71" s="206">
        <f t="shared" si="158"/>
        <v>0</v>
      </c>
      <c r="AY71" s="206">
        <f t="shared" si="159"/>
        <v>0</v>
      </c>
      <c r="AZ71" s="206">
        <f t="shared" si="160"/>
        <v>0</v>
      </c>
      <c r="BA71" s="206">
        <f t="shared" si="161"/>
        <v>25.060745854458325</v>
      </c>
      <c r="BB71" s="161">
        <v>0</v>
      </c>
      <c r="BD71" s="155" t="s">
        <v>5932</v>
      </c>
      <c r="BE71" s="161" t="s">
        <v>1566</v>
      </c>
      <c r="BF71" s="212">
        <f t="shared" ref="BF71:BF79" si="177">DW71-BS71</f>
        <v>247.21329931716446</v>
      </c>
      <c r="BG71" s="212"/>
      <c r="BH71" s="212">
        <f t="shared" ref="BH71:BO71" si="178">DY71-BU71</f>
        <v>336.61593524353805</v>
      </c>
      <c r="BI71" s="212">
        <f t="shared" si="178"/>
        <v>-5901.8690294068892</v>
      </c>
      <c r="BJ71" s="212">
        <f t="shared" si="178"/>
        <v>468.88595415240115</v>
      </c>
      <c r="BK71" s="212">
        <f t="shared" si="178"/>
        <v>807.67762608245323</v>
      </c>
      <c r="BL71" s="212">
        <f t="shared" si="178"/>
        <v>10201.064765453615</v>
      </c>
      <c r="BM71" s="212">
        <f t="shared" si="178"/>
        <v>8898.4215858747029</v>
      </c>
      <c r="BN71" s="212">
        <f t="shared" si="178"/>
        <v>82875.115440563415</v>
      </c>
      <c r="BO71" s="212">
        <f t="shared" si="178"/>
        <v>0</v>
      </c>
      <c r="BQ71" s="207" t="s">
        <v>5932</v>
      </c>
      <c r="BR71" s="141" t="s">
        <v>1568</v>
      </c>
      <c r="BS71" s="207">
        <f>$DP$70*CR71/$CF$9</f>
        <v>14.705644637772075</v>
      </c>
      <c r="BT71" s="207">
        <f t="shared" si="163"/>
        <v>1564.3443786028656</v>
      </c>
      <c r="BU71" s="207">
        <f t="shared" si="164"/>
        <v>1.0258527573243682E-2</v>
      </c>
      <c r="BV71" s="207">
        <f t="shared" si="165"/>
        <v>7120.4567896531807</v>
      </c>
      <c r="BW71" s="207">
        <f t="shared" si="166"/>
        <v>0.24985511454917517</v>
      </c>
      <c r="BX71" s="207">
        <f t="shared" si="167"/>
        <v>3.6687253123773771</v>
      </c>
      <c r="BY71" s="207">
        <f t="shared" si="168"/>
        <v>0</v>
      </c>
      <c r="BZ71" s="207">
        <f t="shared" si="169"/>
        <v>39.778806947517545</v>
      </c>
      <c r="CA71" s="207">
        <f t="shared" si="170"/>
        <v>0</v>
      </c>
      <c r="CP71" s="141" t="s">
        <v>5932</v>
      </c>
      <c r="CQ71" s="211" t="s">
        <v>1566</v>
      </c>
      <c r="CR71" s="211">
        <f t="shared" ref="CR71:CR79" si="179">DE71/SUM(DE$71:DE$79)</f>
        <v>1.8815768860645855E-3</v>
      </c>
      <c r="CS71" s="210">
        <v>1</v>
      </c>
      <c r="CT71" s="211">
        <f>DG71/(SUM(DG$73:DG$79)+SUM(DG$70:DG$71))</f>
        <v>9.9056449520276962E-3</v>
      </c>
      <c r="CU71" s="211">
        <f>DH71/(SUM(DH$74:DH$79)+SUM(DH$70:DH$72))</f>
        <v>0.74409278399128065</v>
      </c>
      <c r="CV71" s="211">
        <f>DI71/(SUM(DI$75:DI$79)+SUM(DI$70:DI$73))</f>
        <v>0.10660292749168374</v>
      </c>
      <c r="CW71" s="211">
        <f>DJ71/(SUM(DJ$76:DJ$79)+SUM(DJ$70:DJ$74))</f>
        <v>2.3220225070326197E-2</v>
      </c>
      <c r="CX71" s="211">
        <f t="shared" si="171"/>
        <v>0.17552972733399644</v>
      </c>
      <c r="CY71" s="211">
        <f t="shared" si="172"/>
        <v>0.10627614837468162</v>
      </c>
      <c r="CZ71" s="211">
        <f t="shared" si="173"/>
        <v>1.8570605597073232E-2</v>
      </c>
      <c r="DC71" s="307" t="s">
        <v>5932</v>
      </c>
      <c r="DD71" s="279">
        <v>0.14333455703623316</v>
      </c>
      <c r="DE71" s="279">
        <v>1.8815407831997998E-3</v>
      </c>
      <c r="DF71" s="278">
        <v>1</v>
      </c>
      <c r="DG71" s="279">
        <v>9.9031005463377057E-3</v>
      </c>
      <c r="DH71" s="279">
        <v>0.74394857157893279</v>
      </c>
      <c r="DI71" s="279">
        <v>0.10657333240957527</v>
      </c>
      <c r="DJ71" s="279">
        <v>2.32202250703262E-2</v>
      </c>
      <c r="DK71" s="279">
        <v>0.17219747918153316</v>
      </c>
      <c r="DL71" s="279">
        <v>0.10609958504599429</v>
      </c>
      <c r="DM71" s="279">
        <v>1.8548870736936757E-2</v>
      </c>
      <c r="DN71" s="280">
        <v>0</v>
      </c>
      <c r="DO71" s="211"/>
      <c r="DP71" s="173">
        <f t="shared" si="151"/>
        <v>3035.2507021249926</v>
      </c>
      <c r="DR71" s="207">
        <v>11.253640401624942</v>
      </c>
      <c r="DU71" s="293" t="s">
        <v>5932</v>
      </c>
      <c r="DV71" s="268">
        <v>3046.5043425266176</v>
      </c>
      <c r="DW71" s="268">
        <v>261.91894395493654</v>
      </c>
      <c r="DX71" s="276">
        <v>66632</v>
      </c>
      <c r="DY71" s="268">
        <v>336.62619377111128</v>
      </c>
      <c r="DZ71" s="268">
        <v>1218.587760246292</v>
      </c>
      <c r="EA71" s="268">
        <v>469.13580926695033</v>
      </c>
      <c r="EB71" s="268">
        <v>811.34635139483066</v>
      </c>
      <c r="EC71" s="268">
        <v>10201.064765453615</v>
      </c>
      <c r="ED71" s="268">
        <v>8938.2003928222202</v>
      </c>
      <c r="EE71" s="268">
        <v>82875.115440563415</v>
      </c>
      <c r="EF71" s="269">
        <v>0</v>
      </c>
    </row>
    <row r="72" spans="1:136" x14ac:dyDescent="0.25">
      <c r="L72" s="161"/>
      <c r="M72" s="161" t="s">
        <v>373</v>
      </c>
      <c r="N72" s="168">
        <f>N71*N70</f>
        <v>0</v>
      </c>
      <c r="O72" s="168">
        <f>O71*O70</f>
        <v>0</v>
      </c>
      <c r="P72" s="168">
        <f>P71*P70</f>
        <v>0</v>
      </c>
      <c r="Q72" s="168">
        <f>Q71*Q70</f>
        <v>2247225.1919382797</v>
      </c>
      <c r="R72" s="168">
        <f>SUM(O72:Q72)</f>
        <v>2247225.1919382797</v>
      </c>
      <c r="AB72" s="155" t="s">
        <v>5933</v>
      </c>
      <c r="AC72" s="161" t="s">
        <v>1566</v>
      </c>
      <c r="AD72" s="168">
        <f t="shared" si="174"/>
        <v>3.5490974376082374</v>
      </c>
      <c r="AE72" s="168">
        <f t="shared" ref="AE72:AE79" si="180">IF(BG72&gt;0,BT72,DX72)</f>
        <v>5.9846221514759691E-2</v>
      </c>
      <c r="AF72" s="168"/>
      <c r="AG72" s="168">
        <f t="shared" ref="AG72:AL72" si="181">IF(BI72&gt;0,BV72,DZ72)</f>
        <v>0</v>
      </c>
      <c r="AH72" s="168">
        <f t="shared" si="181"/>
        <v>2.4068331322169546E-4</v>
      </c>
      <c r="AI72" s="168">
        <f t="shared" si="181"/>
        <v>7.4909341145865669E-4</v>
      </c>
      <c r="AJ72" s="168">
        <f t="shared" si="181"/>
        <v>0</v>
      </c>
      <c r="AK72" s="168">
        <f t="shared" si="181"/>
        <v>2.2696206308811431E-2</v>
      </c>
      <c r="AL72" s="168">
        <f t="shared" si="181"/>
        <v>0</v>
      </c>
      <c r="AM72" s="168">
        <f t="shared" si="153"/>
        <v>0</v>
      </c>
      <c r="AQ72" s="155" t="s">
        <v>5933</v>
      </c>
      <c r="AR72" s="161" t="s">
        <v>1566</v>
      </c>
      <c r="AS72" s="206">
        <f t="shared" si="176"/>
        <v>3.3322636729912536</v>
      </c>
      <c r="AT72" s="206">
        <f t="shared" si="154"/>
        <v>0</v>
      </c>
      <c r="AU72" s="206">
        <f t="shared" si="155"/>
        <v>19724.116464158291</v>
      </c>
      <c r="AV72" s="206">
        <f t="shared" si="156"/>
        <v>0</v>
      </c>
      <c r="AW72" s="206">
        <f t="shared" si="157"/>
        <v>0</v>
      </c>
      <c r="AX72" s="206">
        <f t="shared" si="158"/>
        <v>0</v>
      </c>
      <c r="AY72" s="206">
        <f t="shared" si="159"/>
        <v>0</v>
      </c>
      <c r="AZ72" s="206">
        <f t="shared" si="160"/>
        <v>0</v>
      </c>
      <c r="BA72" s="206">
        <f t="shared" si="161"/>
        <v>0.60972301862723621</v>
      </c>
      <c r="BB72" s="161">
        <v>0</v>
      </c>
      <c r="BD72" s="155" t="s">
        <v>5933</v>
      </c>
      <c r="BE72" s="161" t="s">
        <v>1566</v>
      </c>
      <c r="BF72" s="212">
        <f t="shared" si="177"/>
        <v>59.642258217092987</v>
      </c>
      <c r="BG72" s="212">
        <f t="shared" ref="BG72:BG79" si="182">DX72-BT72</f>
        <v>2.4888252849958339</v>
      </c>
      <c r="BH72" s="212"/>
      <c r="BI72" s="212">
        <f t="shared" ref="BI72:BO72" si="183">DZ72-BV72</f>
        <v>0</v>
      </c>
      <c r="BJ72" s="212">
        <f t="shared" si="183"/>
        <v>0.45167386375956992</v>
      </c>
      <c r="BK72" s="212">
        <f t="shared" si="183"/>
        <v>0.16491449666174937</v>
      </c>
      <c r="BL72" s="212">
        <f t="shared" si="183"/>
        <v>11.811761723317389</v>
      </c>
      <c r="BM72" s="212">
        <f t="shared" si="183"/>
        <v>5.0770857055177938</v>
      </c>
      <c r="BN72" s="212">
        <f t="shared" si="183"/>
        <v>2016.3352618857321</v>
      </c>
      <c r="BO72" s="212">
        <f t="shared" si="183"/>
        <v>0</v>
      </c>
      <c r="BQ72" s="207" t="s">
        <v>5933</v>
      </c>
      <c r="BR72" s="141" t="s">
        <v>1568</v>
      </c>
      <c r="BS72" s="207">
        <f t="shared" ref="BS72:BS79" si="184">$DV$70*CR72/$CF$9</f>
        <v>3.5490974376082374</v>
      </c>
      <c r="BT72" s="207">
        <f t="shared" si="163"/>
        <v>5.9846221514759691E-2</v>
      </c>
      <c r="BU72" s="207">
        <f t="shared" si="164"/>
        <v>1.0356243962836311</v>
      </c>
      <c r="BV72" s="207">
        <f t="shared" si="165"/>
        <v>0</v>
      </c>
      <c r="BW72" s="207">
        <f t="shared" si="166"/>
        <v>2.4068331322169546E-4</v>
      </c>
      <c r="BX72" s="207">
        <f t="shared" si="167"/>
        <v>7.4909341145865669E-4</v>
      </c>
      <c r="BY72" s="207">
        <f t="shared" si="168"/>
        <v>0</v>
      </c>
      <c r="BZ72" s="207">
        <f t="shared" si="169"/>
        <v>2.2696206308811431E-2</v>
      </c>
      <c r="CA72" s="207">
        <f t="shared" si="170"/>
        <v>0</v>
      </c>
      <c r="CP72" s="141" t="s">
        <v>5933</v>
      </c>
      <c r="CQ72" s="211" t="s">
        <v>1566</v>
      </c>
      <c r="CR72" s="211">
        <f t="shared" si="179"/>
        <v>4.5395492362488004E-4</v>
      </c>
      <c r="CS72" s="211">
        <f t="shared" ref="CS72:CS79" si="185">DF72/(SUM(DF$72:DF$79)+SUM(DF$70))</f>
        <v>3.8256423798581394E-5</v>
      </c>
      <c r="CT72" s="210">
        <v>1</v>
      </c>
      <c r="CU72" s="211">
        <f>DH72/(SUM(DH$74:DH$79)+SUM(DH$70:DH$72))</f>
        <v>0</v>
      </c>
      <c r="CV72" s="211">
        <f>DI72/(SUM(DI$75:DI$79)+SUM(DI$70:DI$73))</f>
        <v>1.0268969612299379E-4</v>
      </c>
      <c r="CW72" s="211">
        <f>DJ72/(SUM(DJ$76:DJ$79)+SUM(DJ$70:DJ$74))</f>
        <v>4.7411883233898712E-6</v>
      </c>
      <c r="CX72" s="211">
        <f t="shared" si="171"/>
        <v>2.0324499082188132E-4</v>
      </c>
      <c r="CY72" s="211">
        <f t="shared" si="172"/>
        <v>6.063694651274998E-5</v>
      </c>
      <c r="CZ72" s="211">
        <f t="shared" si="173"/>
        <v>4.5181918240350301E-4</v>
      </c>
      <c r="DC72" s="307" t="s">
        <v>5933</v>
      </c>
      <c r="DD72" s="279">
        <v>4.6557619237177871E-4</v>
      </c>
      <c r="DE72" s="279">
        <v>4.5394621333865804E-4</v>
      </c>
      <c r="DF72" s="279">
        <v>3.8249962578199568E-5</v>
      </c>
      <c r="DG72" s="278">
        <v>1</v>
      </c>
      <c r="DH72" s="279">
        <v>0</v>
      </c>
      <c r="DI72" s="279">
        <v>1.0266118743134749E-4</v>
      </c>
      <c r="DJ72" s="279">
        <v>4.741188323389872E-6</v>
      </c>
      <c r="DK72" s="279">
        <v>1.993865974007206E-4</v>
      </c>
      <c r="DL72" s="279">
        <v>6.0536206494585406E-5</v>
      </c>
      <c r="DM72" s="279">
        <v>4.5129037753038334E-4</v>
      </c>
      <c r="DN72" s="280">
        <v>0</v>
      </c>
      <c r="DO72" s="211"/>
      <c r="DP72" s="173">
        <f t="shared" si="151"/>
        <v>1.1642608691717324</v>
      </c>
      <c r="DR72" s="207">
        <v>8.7313283115942379</v>
      </c>
      <c r="DU72" s="293" t="s">
        <v>5933</v>
      </c>
      <c r="DV72" s="268">
        <v>9.8955891807659704</v>
      </c>
      <c r="DW72" s="268">
        <v>63.191355654701226</v>
      </c>
      <c r="DX72" s="268">
        <v>2.5486715065105936</v>
      </c>
      <c r="DY72" s="276">
        <v>33992</v>
      </c>
      <c r="DZ72" s="268">
        <v>0</v>
      </c>
      <c r="EA72" s="268">
        <v>0.45191454707279161</v>
      </c>
      <c r="EB72" s="268">
        <v>0.16566359007320802</v>
      </c>
      <c r="EC72" s="268">
        <v>11.811761723317389</v>
      </c>
      <c r="ED72" s="268">
        <v>5.0997819118266055</v>
      </c>
      <c r="EE72" s="268">
        <v>2016.3352618857321</v>
      </c>
      <c r="EF72" s="269">
        <v>0</v>
      </c>
    </row>
    <row r="73" spans="1:136" x14ac:dyDescent="0.25">
      <c r="L73" s="161" t="s">
        <v>1787</v>
      </c>
      <c r="M73" s="161"/>
      <c r="N73" s="168"/>
      <c r="O73" s="168"/>
      <c r="P73" s="168"/>
      <c r="Q73" s="168"/>
      <c r="R73" s="168"/>
      <c r="AB73" s="155" t="s">
        <v>5934</v>
      </c>
      <c r="AC73" s="161" t="s">
        <v>1566</v>
      </c>
      <c r="AD73" s="168">
        <f t="shared" si="174"/>
        <v>5432.08409616674</v>
      </c>
      <c r="AE73" s="168">
        <f t="shared" si="180"/>
        <v>891.18110019567075</v>
      </c>
      <c r="AF73" s="168">
        <f t="shared" ref="AF73:AF79" si="186">IF(BH73&gt;0,BU73,DY73)</f>
        <v>0.83633028253072828</v>
      </c>
      <c r="AG73" s="168"/>
      <c r="AH73" s="168">
        <f>IF(BJ73&gt;0,BW73,EA73)</f>
        <v>0.98910944344982399</v>
      </c>
      <c r="AI73" s="168">
        <f>IF(BK73&gt;0,BX73,EB73)</f>
        <v>31.183775026057269</v>
      </c>
      <c r="AJ73" s="168">
        <f>IF(BL73&gt;0,BY73,EC73)</f>
        <v>0</v>
      </c>
      <c r="AK73" s="168">
        <f>IF(BM73&gt;0,BZ73,ED73)</f>
        <v>165.84179032154429</v>
      </c>
      <c r="AL73" s="168">
        <f>IF(BN73&gt;0,CA73,EE73)</f>
        <v>0</v>
      </c>
      <c r="AM73" s="168">
        <f t="shared" si="153"/>
        <v>0</v>
      </c>
      <c r="AQ73" s="155" t="s">
        <v>5934</v>
      </c>
      <c r="AR73" s="161" t="s">
        <v>1566</v>
      </c>
      <c r="AS73" s="206">
        <f t="shared" si="176"/>
        <v>5100.2083826947392</v>
      </c>
      <c r="AT73" s="206">
        <f t="shared" si="154"/>
        <v>0</v>
      </c>
      <c r="AU73" s="206">
        <f t="shared" si="155"/>
        <v>15924.343569104576</v>
      </c>
      <c r="AV73" s="206">
        <f t="shared" si="156"/>
        <v>0</v>
      </c>
      <c r="AW73" s="206">
        <f t="shared" si="157"/>
        <v>0</v>
      </c>
      <c r="AX73" s="206">
        <f t="shared" si="158"/>
        <v>0</v>
      </c>
      <c r="AY73" s="206">
        <f t="shared" si="159"/>
        <v>0</v>
      </c>
      <c r="AZ73" s="206">
        <f t="shared" si="160"/>
        <v>0</v>
      </c>
      <c r="BA73" s="206">
        <f t="shared" si="161"/>
        <v>96.567700047042507</v>
      </c>
      <c r="BB73" s="161">
        <v>0</v>
      </c>
      <c r="BD73" s="155" t="s">
        <v>5934</v>
      </c>
      <c r="BE73" s="161" t="s">
        <v>1566</v>
      </c>
      <c r="BF73" s="212">
        <f t="shared" si="177"/>
        <v>91285.676997043643</v>
      </c>
      <c r="BG73" s="212">
        <f t="shared" si="182"/>
        <v>37061.555425522965</v>
      </c>
      <c r="BH73" s="212">
        <f t="shared" ref="BH73:BH79" si="187">DY73-BU73</f>
        <v>27442.739537089139</v>
      </c>
      <c r="BI73" s="212"/>
      <c r="BJ73" s="212">
        <f t="shared" ref="BJ73:BO73" si="188">EA73-BW73</f>
        <v>1856.1938425392627</v>
      </c>
      <c r="BK73" s="212">
        <f t="shared" si="188"/>
        <v>6865.1739339444102</v>
      </c>
      <c r="BL73" s="212">
        <f t="shared" si="188"/>
        <v>26158.024436527125</v>
      </c>
      <c r="BM73" s="212">
        <f t="shared" si="188"/>
        <v>37098.401889839261</v>
      </c>
      <c r="BN73" s="212">
        <f t="shared" si="188"/>
        <v>319346.41274072847</v>
      </c>
      <c r="BO73" s="212">
        <f t="shared" si="188"/>
        <v>0</v>
      </c>
      <c r="BQ73" s="207" t="s">
        <v>5934</v>
      </c>
      <c r="BR73" s="141" t="s">
        <v>1568</v>
      </c>
      <c r="BS73" s="207">
        <f t="shared" si="184"/>
        <v>5432.08409616674</v>
      </c>
      <c r="BT73" s="207">
        <f t="shared" si="163"/>
        <v>891.18110019567075</v>
      </c>
      <c r="BU73" s="207">
        <f t="shared" si="164"/>
        <v>0.83633028253072828</v>
      </c>
      <c r="BV73" s="207">
        <f t="shared" si="165"/>
        <v>9569.3130518742128</v>
      </c>
      <c r="BW73" s="207">
        <f t="shared" si="166"/>
        <v>0.98910944344982399</v>
      </c>
      <c r="BX73" s="207">
        <f t="shared" si="167"/>
        <v>31.183775026057269</v>
      </c>
      <c r="BY73" s="207">
        <f t="shared" si="168"/>
        <v>0</v>
      </c>
      <c r="BZ73" s="207">
        <f t="shared" si="169"/>
        <v>165.84179032154429</v>
      </c>
      <c r="CA73" s="207">
        <f t="shared" si="170"/>
        <v>0</v>
      </c>
      <c r="CP73" s="141" t="s">
        <v>5934</v>
      </c>
      <c r="CQ73" s="211" t="s">
        <v>1566</v>
      </c>
      <c r="CR73" s="211">
        <f t="shared" si="179"/>
        <v>0.69480237281428381</v>
      </c>
      <c r="CS73" s="211">
        <f t="shared" si="185"/>
        <v>0.56968344846906094</v>
      </c>
      <c r="CT73" s="211">
        <f t="shared" ref="CT73:CT79" si="189">DG73/(SUM(DG$73:DG$79)+SUM(DG$70:DG$71))</f>
        <v>0.80756139535909377</v>
      </c>
      <c r="CU73" s="210">
        <v>1</v>
      </c>
      <c r="CV73" s="211">
        <f>DI73/(SUM(DI$75:DI$79)+SUM(DI$70:DI$73))</f>
        <v>0.42201242296630553</v>
      </c>
      <c r="CW73" s="211">
        <f>DJ73/(SUM(DJ$76:DJ$79)+SUM(DJ$70:DJ$74))</f>
        <v>0.19736944387865479</v>
      </c>
      <c r="CX73" s="211">
        <f t="shared" si="171"/>
        <v>0.45010114164640819</v>
      </c>
      <c r="CY73" s="211">
        <f t="shared" si="172"/>
        <v>0.44307580009096259</v>
      </c>
      <c r="CZ73" s="211">
        <f t="shared" si="173"/>
        <v>7.1558950456020176E-2</v>
      </c>
      <c r="DC73" s="307" t="s">
        <v>5934</v>
      </c>
      <c r="DD73" s="279">
        <v>0.43725822744970338</v>
      </c>
      <c r="DE73" s="279">
        <v>0.69478904125376972</v>
      </c>
      <c r="DF73" s="279">
        <v>0.56958723324706806</v>
      </c>
      <c r="DG73" s="279">
        <v>0.80735396173722263</v>
      </c>
      <c r="DH73" s="278">
        <v>1</v>
      </c>
      <c r="DI73" s="279">
        <v>0.42189526396699517</v>
      </c>
      <c r="DJ73" s="279">
        <v>0.19736944387865485</v>
      </c>
      <c r="DK73" s="279">
        <v>0.44155644257774873</v>
      </c>
      <c r="DL73" s="279">
        <v>0.44233969006701768</v>
      </c>
      <c r="DM73" s="279">
        <v>7.1475198541116572E-2</v>
      </c>
      <c r="DN73" s="280">
        <v>0</v>
      </c>
      <c r="DO73" s="211"/>
      <c r="DP73" s="173">
        <f t="shared" si="151"/>
        <v>9293.3875350122598</v>
      </c>
      <c r="DR73" s="207">
        <v>0.31746031746031744</v>
      </c>
      <c r="DU73" s="293" t="s">
        <v>5934</v>
      </c>
      <c r="DV73" s="270">
        <v>9293.704995329721</v>
      </c>
      <c r="DW73" s="268">
        <v>96717.761093210385</v>
      </c>
      <c r="DX73" s="268">
        <v>37952.736525718639</v>
      </c>
      <c r="DY73" s="268">
        <v>27443.57586737167</v>
      </c>
      <c r="DZ73" s="276">
        <v>1638</v>
      </c>
      <c r="EA73" s="268">
        <v>1857.1829519827127</v>
      </c>
      <c r="EB73" s="268">
        <v>6896.3577089704677</v>
      </c>
      <c r="EC73" s="268">
        <v>26158.024436527125</v>
      </c>
      <c r="ED73" s="268">
        <v>37264.243680160806</v>
      </c>
      <c r="EE73" s="268">
        <v>319346.41274072847</v>
      </c>
      <c r="EF73" s="269">
        <v>0</v>
      </c>
    </row>
    <row r="74" spans="1:136" x14ac:dyDescent="0.25">
      <c r="L74" s="161"/>
      <c r="M74" s="161" t="s">
        <v>371</v>
      </c>
      <c r="N74" s="168">
        <f>SUM(AI70:AI74)+SUM(AJ70:AJ74)+AI77+AJ77</f>
        <v>34.853249431846102</v>
      </c>
      <c r="O74" s="168"/>
      <c r="P74" s="168">
        <f>SUM(AI78:AJ78)</f>
        <v>0</v>
      </c>
      <c r="Q74" s="168">
        <f>SUM(AI79:AJ79)</f>
        <v>123.14372524286313</v>
      </c>
      <c r="R74" s="168"/>
      <c r="AB74" s="155" t="s">
        <v>5935</v>
      </c>
      <c r="AC74" s="161" t="s">
        <v>1566</v>
      </c>
      <c r="AD74" s="168">
        <f t="shared" si="174"/>
        <v>13.130816505758402</v>
      </c>
      <c r="AE74" s="168">
        <f t="shared" si="180"/>
        <v>2.0652955461193976</v>
      </c>
      <c r="AF74" s="168">
        <f t="shared" si="186"/>
        <v>7.9774200836055546E-4</v>
      </c>
      <c r="AG74" s="168">
        <f t="shared" ref="AG74:AG79" si="190">IF(BI74&gt;0,BV74,DZ74)</f>
        <v>0</v>
      </c>
      <c r="AH74" s="168"/>
      <c r="AI74" s="168">
        <f>IF(BK74&gt;0,BX74,EB74)</f>
        <v>0</v>
      </c>
      <c r="AJ74" s="168">
        <f>IF(BL74&gt;0,BY74,EC74)</f>
        <v>0</v>
      </c>
      <c r="AK74" s="168">
        <f>IF(BM74&gt;0,BZ74,ED74)</f>
        <v>0.14438132306350535</v>
      </c>
      <c r="AL74" s="168">
        <f>IF(BN74&gt;0,CA74,EE74)</f>
        <v>0</v>
      </c>
      <c r="AM74" s="168">
        <f t="shared" si="153"/>
        <v>0</v>
      </c>
      <c r="AQ74" s="155" t="s">
        <v>5935</v>
      </c>
      <c r="AR74" s="161" t="s">
        <v>1566</v>
      </c>
      <c r="AS74" s="206">
        <f t="shared" si="176"/>
        <v>12.328583142067721</v>
      </c>
      <c r="AT74" s="206">
        <f t="shared" si="154"/>
        <v>0</v>
      </c>
      <c r="AU74" s="206">
        <f t="shared" si="155"/>
        <v>15.189594453282552</v>
      </c>
      <c r="AV74" s="206">
        <f t="shared" si="156"/>
        <v>0</v>
      </c>
      <c r="AW74" s="206">
        <f t="shared" si="157"/>
        <v>0</v>
      </c>
      <c r="AX74" s="206">
        <f t="shared" si="158"/>
        <v>0</v>
      </c>
      <c r="AY74" s="206">
        <f t="shared" si="159"/>
        <v>0</v>
      </c>
      <c r="AZ74" s="206">
        <f t="shared" si="160"/>
        <v>0</v>
      </c>
      <c r="BA74" s="206">
        <f t="shared" si="161"/>
        <v>0.58455518944507034</v>
      </c>
      <c r="BB74" s="161">
        <v>0</v>
      </c>
      <c r="BD74" s="155" t="s">
        <v>5935</v>
      </c>
      <c r="BE74" s="161" t="s">
        <v>1566</v>
      </c>
      <c r="BF74" s="212">
        <f t="shared" si="177"/>
        <v>220.66217183529363</v>
      </c>
      <c r="BG74" s="212">
        <f t="shared" si="182"/>
        <v>85.889462125917746</v>
      </c>
      <c r="BH74" s="212">
        <f t="shared" si="187"/>
        <v>26.176531701073198</v>
      </c>
      <c r="BI74" s="212">
        <f t="shared" ref="BI74:BI79" si="191">DZ74-BV74</f>
        <v>0</v>
      </c>
      <c r="BJ74" s="212"/>
      <c r="BK74" s="212">
        <f>EB74-BX74</f>
        <v>0</v>
      </c>
      <c r="BL74" s="212">
        <f>EC74-BY74</f>
        <v>28.341357593049345</v>
      </c>
      <c r="BM74" s="212">
        <f>ED74-BZ74</f>
        <v>32.297747980237567</v>
      </c>
      <c r="BN74" s="212">
        <f>EE74-CA74</f>
        <v>1933.1060251753124</v>
      </c>
      <c r="BO74" s="212">
        <f>EF74-CB74</f>
        <v>0</v>
      </c>
      <c r="BQ74" s="207" t="s">
        <v>5935</v>
      </c>
      <c r="BR74" s="141" t="s">
        <v>1568</v>
      </c>
      <c r="BS74" s="207">
        <f t="shared" si="184"/>
        <v>13.130816505758402</v>
      </c>
      <c r="BT74" s="207">
        <f t="shared" si="163"/>
        <v>2.0652955461193976</v>
      </c>
      <c r="BU74" s="207">
        <f t="shared" si="164"/>
        <v>7.9774200836055546E-4</v>
      </c>
      <c r="BV74" s="207">
        <f t="shared" si="165"/>
        <v>0</v>
      </c>
      <c r="BW74" s="207">
        <f t="shared" si="166"/>
        <v>2.343792243122655</v>
      </c>
      <c r="BX74" s="207">
        <f t="shared" si="167"/>
        <v>0</v>
      </c>
      <c r="BY74" s="207">
        <f t="shared" si="168"/>
        <v>0</v>
      </c>
      <c r="BZ74" s="207">
        <f t="shared" si="169"/>
        <v>0.14438132306350535</v>
      </c>
      <c r="CA74" s="207">
        <f t="shared" si="170"/>
        <v>0</v>
      </c>
      <c r="CP74" s="141" t="s">
        <v>5935</v>
      </c>
      <c r="CQ74" s="211" t="s">
        <v>1566</v>
      </c>
      <c r="CR74" s="211">
        <f t="shared" si="179"/>
        <v>1.6795252620680076E-3</v>
      </c>
      <c r="CS74" s="211">
        <f t="shared" si="185"/>
        <v>1.3202307460994857E-3</v>
      </c>
      <c r="CT74" s="211">
        <f t="shared" si="189"/>
        <v>7.703005174687622E-4</v>
      </c>
      <c r="CU74" s="211">
        <f t="shared" ref="CU74:CU79" si="192">DH74/(SUM(DH$74:DH$79)+SUM(DH$70:DH$72))</f>
        <v>0</v>
      </c>
      <c r="CV74" s="210">
        <v>1</v>
      </c>
      <c r="CW74" s="211">
        <f>DJ74/(SUM(DJ$76:DJ$79)+SUM(DJ$70:DJ$74))</f>
        <v>0</v>
      </c>
      <c r="CX74" s="211">
        <f t="shared" si="171"/>
        <v>4.8766975653663801E-4</v>
      </c>
      <c r="CY74" s="211">
        <f t="shared" si="172"/>
        <v>3.8574034994751186E-4</v>
      </c>
      <c r="CZ74" s="211">
        <f t="shared" si="173"/>
        <v>4.3316922552708525E-4</v>
      </c>
      <c r="DC74" s="307" t="s">
        <v>27</v>
      </c>
      <c r="DD74" s="279">
        <v>1.7339445633472906E-4</v>
      </c>
      <c r="DE74" s="279">
        <v>1.6794930360803854E-3</v>
      </c>
      <c r="DF74" s="279">
        <v>1.3200077691204999E-3</v>
      </c>
      <c r="DG74" s="279">
        <v>7.7010265483294768E-4</v>
      </c>
      <c r="DH74" s="279">
        <v>0</v>
      </c>
      <c r="DI74" s="278">
        <v>1</v>
      </c>
      <c r="DJ74" s="279">
        <v>0</v>
      </c>
      <c r="DK74" s="279">
        <v>4.7841185663607407E-4</v>
      </c>
      <c r="DL74" s="279">
        <v>3.8509949495570665E-4</v>
      </c>
      <c r="DM74" s="279">
        <v>4.3266224838608454E-4</v>
      </c>
      <c r="DN74" s="280">
        <v>0</v>
      </c>
      <c r="DO74" s="211"/>
      <c r="DP74" s="173">
        <f t="shared" si="151"/>
        <v>2.463330166297018</v>
      </c>
      <c r="DR74" s="207">
        <v>1.2220823058694812</v>
      </c>
      <c r="DU74" s="293" t="s">
        <v>26</v>
      </c>
      <c r="DV74" s="268">
        <v>3.6854124721664991</v>
      </c>
      <c r="DW74" s="268">
        <v>233.79298834105202</v>
      </c>
      <c r="DX74" s="268">
        <v>87.954757672037147</v>
      </c>
      <c r="DY74" s="268">
        <v>26.177329443081558</v>
      </c>
      <c r="DZ74" s="268">
        <v>0</v>
      </c>
      <c r="EA74" s="276">
        <v>4402</v>
      </c>
      <c r="EB74" s="268">
        <v>0</v>
      </c>
      <c r="EC74" s="268">
        <v>28.341357593049345</v>
      </c>
      <c r="ED74" s="268">
        <v>32.442129303301073</v>
      </c>
      <c r="EE74" s="268">
        <v>1933.1060251753124</v>
      </c>
      <c r="EF74" s="269">
        <v>0</v>
      </c>
    </row>
    <row r="75" spans="1:136" x14ac:dyDescent="0.25">
      <c r="L75" s="161"/>
      <c r="M75" s="161" t="s">
        <v>372</v>
      </c>
      <c r="N75" s="168"/>
      <c r="O75" s="168"/>
      <c r="P75" s="168"/>
      <c r="Q75" s="168">
        <f>'Fatores de emissao'!AI6</f>
        <v>615.922319047619</v>
      </c>
      <c r="R75" s="168"/>
      <c r="AB75" s="155" t="s">
        <v>1562</v>
      </c>
      <c r="AC75" s="161" t="s">
        <v>1566</v>
      </c>
      <c r="AD75" s="168">
        <f t="shared" si="174"/>
        <v>83.085195196551595</v>
      </c>
      <c r="AE75" s="168">
        <f t="shared" si="180"/>
        <v>50.83361992224345</v>
      </c>
      <c r="AF75" s="168">
        <f t="shared" si="186"/>
        <v>2.3044186208529178E-4</v>
      </c>
      <c r="AG75" s="168">
        <f t="shared" si="190"/>
        <v>0</v>
      </c>
      <c r="AH75" s="168">
        <f>IF(BJ75&gt;0,BW75,EA75)</f>
        <v>0</v>
      </c>
      <c r="AI75" s="168"/>
      <c r="AJ75" s="168">
        <f>IF(BL75&gt;0,BY75,EC75)</f>
        <v>0</v>
      </c>
      <c r="AK75" s="168">
        <f>IF(BM75&gt;0,BZ75,ED75)</f>
        <v>3.411452845050976E-3</v>
      </c>
      <c r="AL75" s="168">
        <f>IF(BN75&gt;0,CA75,EE75)</f>
        <v>0</v>
      </c>
      <c r="AM75" s="168">
        <f t="shared" si="153"/>
        <v>0</v>
      </c>
      <c r="AQ75" s="155" t="s">
        <v>1562</v>
      </c>
      <c r="AR75" s="161" t="s">
        <v>1566</v>
      </c>
      <c r="AS75" s="206">
        <f t="shared" si="176"/>
        <v>78.00906641307526</v>
      </c>
      <c r="AT75" s="206">
        <f t="shared" si="154"/>
        <v>0</v>
      </c>
      <c r="AU75" s="206">
        <f t="shared" si="155"/>
        <v>4.3877825079418562</v>
      </c>
      <c r="AV75" s="206">
        <f t="shared" si="156"/>
        <v>0</v>
      </c>
      <c r="AW75" s="206">
        <f t="shared" si="157"/>
        <v>0</v>
      </c>
      <c r="AX75" s="206">
        <f t="shared" si="158"/>
        <v>0</v>
      </c>
      <c r="AY75" s="206">
        <f t="shared" si="159"/>
        <v>0</v>
      </c>
      <c r="AZ75" s="206">
        <f t="shared" si="160"/>
        <v>0</v>
      </c>
      <c r="BA75" s="206">
        <f t="shared" si="161"/>
        <v>0.15820121761976283</v>
      </c>
      <c r="BB75" s="161">
        <v>0</v>
      </c>
      <c r="BD75" s="155" t="s">
        <v>1562</v>
      </c>
      <c r="BE75" s="161" t="s">
        <v>1566</v>
      </c>
      <c r="BF75" s="212">
        <f t="shared" si="177"/>
        <v>1396.2391151677637</v>
      </c>
      <c r="BG75" s="212">
        <f t="shared" si="182"/>
        <v>2114.0181516579992</v>
      </c>
      <c r="BH75" s="212">
        <f t="shared" si="187"/>
        <v>7.561553290300866</v>
      </c>
      <c r="BI75" s="212">
        <f t="shared" si="191"/>
        <v>0</v>
      </c>
      <c r="BJ75" s="212">
        <f>EA75-BW75</f>
        <v>0</v>
      </c>
      <c r="BK75" s="212"/>
      <c r="BL75" s="212">
        <f>EC75-BY75</f>
        <v>79.405312829120177</v>
      </c>
      <c r="BM75" s="212">
        <f>ED75-BZ75</f>
        <v>0.76313363735735973</v>
      </c>
      <c r="BN75" s="212">
        <f>EE75-CA75</f>
        <v>523.16655893715517</v>
      </c>
      <c r="BO75" s="212">
        <f>EF75-CB75</f>
        <v>0</v>
      </c>
      <c r="BQ75" s="207" t="s">
        <v>1562</v>
      </c>
      <c r="BR75" s="141" t="s">
        <v>1568</v>
      </c>
      <c r="BS75" s="207">
        <f t="shared" si="184"/>
        <v>83.085195196551595</v>
      </c>
      <c r="BT75" s="207">
        <f t="shared" si="163"/>
        <v>50.83361992224345</v>
      </c>
      <c r="BU75" s="207">
        <f t="shared" si="164"/>
        <v>2.3044186208529178E-4</v>
      </c>
      <c r="BV75" s="207">
        <f t="shared" si="165"/>
        <v>0</v>
      </c>
      <c r="BW75" s="207">
        <f t="shared" si="166"/>
        <v>0</v>
      </c>
      <c r="BX75" s="207">
        <f t="shared" si="167"/>
        <v>157.99697467470924</v>
      </c>
      <c r="BY75" s="207">
        <f t="shared" si="168"/>
        <v>0</v>
      </c>
      <c r="BZ75" s="207">
        <f t="shared" si="169"/>
        <v>3.411452845050976E-3</v>
      </c>
      <c r="CA75" s="207">
        <f t="shared" si="170"/>
        <v>0</v>
      </c>
      <c r="CP75" s="141" t="s">
        <v>1562</v>
      </c>
      <c r="CQ75" s="211" t="s">
        <v>1566</v>
      </c>
      <c r="CR75" s="211">
        <f t="shared" si="179"/>
        <v>1.0627190180843989E-2</v>
      </c>
      <c r="CS75" s="211">
        <f t="shared" si="185"/>
        <v>3.2495159389164398E-2</v>
      </c>
      <c r="CT75" s="211">
        <f t="shared" si="189"/>
        <v>2.2251490300174395E-4</v>
      </c>
      <c r="CU75" s="211">
        <f t="shared" si="192"/>
        <v>0</v>
      </c>
      <c r="CV75" s="211">
        <f>DI75/(SUM(DI$75:DI$79)+SUM(DI$70:DI$73))</f>
        <v>0</v>
      </c>
      <c r="CW75" s="210">
        <v>1</v>
      </c>
      <c r="CX75" s="211">
        <f t="shared" si="171"/>
        <v>1.3663272638918852E-3</v>
      </c>
      <c r="CY75" s="211">
        <f t="shared" si="172"/>
        <v>9.1143022266155003E-6</v>
      </c>
      <c r="CZ75" s="211">
        <f t="shared" si="173"/>
        <v>1.1723084518135817E-4</v>
      </c>
      <c r="DC75" s="307" t="s">
        <v>1562</v>
      </c>
      <c r="DD75" s="279">
        <v>8.1222468926193617E-3</v>
      </c>
      <c r="DE75" s="279">
        <v>1.0626986271020803E-2</v>
      </c>
      <c r="DF75" s="279">
        <v>3.248967120272906E-2</v>
      </c>
      <c r="DG75" s="279">
        <v>2.22457746886413E-4</v>
      </c>
      <c r="DH75" s="279">
        <v>0</v>
      </c>
      <c r="DI75" s="279">
        <v>0</v>
      </c>
      <c r="DJ75" s="278">
        <v>1</v>
      </c>
      <c r="DK75" s="279">
        <v>1.3403889708749957E-3</v>
      </c>
      <c r="DL75" s="279">
        <v>9.0991600562940839E-6</v>
      </c>
      <c r="DM75" s="279">
        <v>1.170936393153255E-4</v>
      </c>
      <c r="DN75" s="280">
        <v>0</v>
      </c>
      <c r="DO75" s="211"/>
      <c r="DP75" s="173">
        <f t="shared" si="151"/>
        <v>172.63429657917823</v>
      </c>
      <c r="DR75" s="207">
        <v>0</v>
      </c>
      <c r="DU75" s="293" t="s">
        <v>1562</v>
      </c>
      <c r="DV75" s="268">
        <v>172.63429657917823</v>
      </c>
      <c r="DW75" s="268">
        <v>1479.3243103643154</v>
      </c>
      <c r="DX75" s="268">
        <v>2164.8517715802427</v>
      </c>
      <c r="DY75" s="268">
        <v>7.5617837321629509</v>
      </c>
      <c r="DZ75" s="268">
        <v>0</v>
      </c>
      <c r="EA75" s="268">
        <v>0</v>
      </c>
      <c r="EB75" s="276">
        <v>34941.364648169314</v>
      </c>
      <c r="EC75" s="268">
        <v>79.405312829120177</v>
      </c>
      <c r="ED75" s="268">
        <v>0.76654509020241068</v>
      </c>
      <c r="EE75" s="268">
        <v>523.16655893715517</v>
      </c>
      <c r="EF75" s="269">
        <v>0</v>
      </c>
    </row>
    <row r="76" spans="1:136" x14ac:dyDescent="0.25">
      <c r="L76" s="161"/>
      <c r="M76" s="161" t="s">
        <v>373</v>
      </c>
      <c r="N76" s="168">
        <f>N75*N74</f>
        <v>0</v>
      </c>
      <c r="O76" s="168">
        <f>O75*O74</f>
        <v>0</v>
      </c>
      <c r="P76" s="168">
        <f>P75*P74</f>
        <v>0</v>
      </c>
      <c r="Q76" s="168">
        <f>Q75*Q74</f>
        <v>75846.96882774707</v>
      </c>
      <c r="R76" s="168">
        <f>SUM(O76:Q76)</f>
        <v>75846.96882774707</v>
      </c>
      <c r="AB76" s="155" t="s">
        <v>5936</v>
      </c>
      <c r="AC76" s="161" t="s">
        <v>1566</v>
      </c>
      <c r="AD76" s="168">
        <f t="shared" si="174"/>
        <v>3.2658917156324545</v>
      </c>
      <c r="AE76" s="168">
        <f t="shared" si="180"/>
        <v>16.579362721682159</v>
      </c>
      <c r="AF76" s="168">
        <f t="shared" si="186"/>
        <v>0</v>
      </c>
      <c r="AG76" s="168">
        <f t="shared" si="190"/>
        <v>0.22222222222222224</v>
      </c>
      <c r="AH76" s="168">
        <f>IF(BJ76&gt;0,BW76,EA76)</f>
        <v>0.39728237260130533</v>
      </c>
      <c r="AI76" s="168">
        <f>IF(BK76&gt;0,BX76,EB76)</f>
        <v>0</v>
      </c>
      <c r="AJ76" s="168"/>
      <c r="AK76" s="168">
        <f>IF(BM76&gt;0,BZ76,ED76)</f>
        <v>10.134819508932637</v>
      </c>
      <c r="AL76" s="168">
        <f>IF(BN76&gt;0,CA76,EE76)</f>
        <v>0</v>
      </c>
      <c r="AM76" s="168">
        <f t="shared" si="153"/>
        <v>0</v>
      </c>
      <c r="AQ76" s="155" t="s">
        <v>5936</v>
      </c>
      <c r="AR76" s="161" t="s">
        <v>1566</v>
      </c>
      <c r="AS76" s="206">
        <f t="shared" si="176"/>
        <v>3.0663605367958322</v>
      </c>
      <c r="AT76" s="206">
        <f t="shared" si="154"/>
        <v>0</v>
      </c>
      <c r="AU76" s="206">
        <f t="shared" si="155"/>
        <v>0</v>
      </c>
      <c r="AV76" s="206">
        <f t="shared" si="156"/>
        <v>0</v>
      </c>
      <c r="AW76" s="206">
        <f t="shared" si="157"/>
        <v>0</v>
      </c>
      <c r="AX76" s="206">
        <f t="shared" si="158"/>
        <v>0</v>
      </c>
      <c r="AY76" s="206">
        <f t="shared" si="159"/>
        <v>0</v>
      </c>
      <c r="AZ76" s="206">
        <f t="shared" si="160"/>
        <v>0</v>
      </c>
      <c r="BA76" s="206">
        <f t="shared" si="161"/>
        <v>7.5387084382980758</v>
      </c>
      <c r="BB76" s="161">
        <v>0</v>
      </c>
      <c r="BD76" s="155" t="s">
        <v>5936</v>
      </c>
      <c r="BE76" s="161" t="s">
        <v>1566</v>
      </c>
      <c r="BF76" s="212">
        <f t="shared" si="177"/>
        <v>54.883011931079231</v>
      </c>
      <c r="BG76" s="212">
        <f t="shared" si="182"/>
        <v>689.48608795065365</v>
      </c>
      <c r="BH76" s="212">
        <f t="shared" si="187"/>
        <v>0</v>
      </c>
      <c r="BI76" s="212">
        <f t="shared" si="191"/>
        <v>-1.0762675399876269</v>
      </c>
      <c r="BJ76" s="212">
        <f>EA76-BW76</f>
        <v>745.55257626487412</v>
      </c>
      <c r="BK76" s="212">
        <f>EB76-BX76</f>
        <v>0</v>
      </c>
      <c r="BL76" s="212"/>
      <c r="BM76" s="212">
        <f>ED76-BZ76</f>
        <v>2267.1342759528961</v>
      </c>
      <c r="BN76" s="212">
        <f>EE76-CA76</f>
        <v>24930.276845114538</v>
      </c>
      <c r="BO76" s="212">
        <f>EF76-CB76</f>
        <v>0</v>
      </c>
      <c r="BQ76" s="207" t="s">
        <v>5936</v>
      </c>
      <c r="BR76" s="141" t="s">
        <v>1568</v>
      </c>
      <c r="BS76" s="207">
        <f t="shared" si="184"/>
        <v>3.2658917156324545</v>
      </c>
      <c r="BT76" s="207">
        <f t="shared" si="163"/>
        <v>16.579362721682159</v>
      </c>
      <c r="BU76" s="207">
        <f t="shared" si="164"/>
        <v>0</v>
      </c>
      <c r="BV76" s="207">
        <f t="shared" si="165"/>
        <v>1.2984897622098492</v>
      </c>
      <c r="BW76" s="207">
        <f t="shared" si="166"/>
        <v>0.39728237260130533</v>
      </c>
      <c r="BX76" s="207">
        <f t="shared" si="167"/>
        <v>0</v>
      </c>
      <c r="BY76" s="207">
        <f t="shared" si="168"/>
        <v>0</v>
      </c>
      <c r="BZ76" s="207">
        <f t="shared" si="169"/>
        <v>10.134819508932637</v>
      </c>
      <c r="CA76" s="207">
        <f t="shared" si="170"/>
        <v>0</v>
      </c>
      <c r="CP76" s="141" t="s">
        <v>5936</v>
      </c>
      <c r="CQ76" s="211" t="s">
        <v>1566</v>
      </c>
      <c r="CR76" s="211">
        <f t="shared" si="179"/>
        <v>4.1773088803562751E-4</v>
      </c>
      <c r="CS76" s="211">
        <f t="shared" si="185"/>
        <v>1.0598281905477475E-2</v>
      </c>
      <c r="CT76" s="211">
        <f t="shared" si="189"/>
        <v>0</v>
      </c>
      <c r="CU76" s="211">
        <f t="shared" si="192"/>
        <v>1.3569310097505185E-4</v>
      </c>
      <c r="CV76" s="211">
        <f>DI76/(SUM(DI$75:DI$79)+SUM(DI$70:DI$73))</f>
        <v>0.16950409054686627</v>
      </c>
      <c r="CW76" s="211">
        <f>DJ76/(SUM(DJ$76:DJ$79)+SUM(DJ$70:DJ$74))</f>
        <v>0</v>
      </c>
      <c r="CX76" s="210">
        <v>1</v>
      </c>
      <c r="CY76" s="211">
        <f t="shared" si="172"/>
        <v>2.7076970490920168E-2</v>
      </c>
      <c r="CZ76" s="211">
        <f t="shared" si="173"/>
        <v>5.5863613131073514E-3</v>
      </c>
      <c r="DC76" s="307" t="s">
        <v>5936</v>
      </c>
      <c r="DD76" s="279">
        <v>3.9788103340417311E-3</v>
      </c>
      <c r="DE76" s="279">
        <v>4.1772287280017305E-4</v>
      </c>
      <c r="DF76" s="279">
        <v>1.05964919358917E-2</v>
      </c>
      <c r="DG76" s="279">
        <v>0</v>
      </c>
      <c r="DH76" s="279">
        <v>1.35666802333469E-4</v>
      </c>
      <c r="DI76" s="279">
        <v>0.16945703285721841</v>
      </c>
      <c r="DJ76" s="279">
        <v>0</v>
      </c>
      <c r="DK76" s="278">
        <v>1</v>
      </c>
      <c r="DL76" s="279">
        <v>2.7031985796670707E-2</v>
      </c>
      <c r="DM76" s="279">
        <v>5.5798230889671906E-3</v>
      </c>
      <c r="DN76" s="280">
        <v>0</v>
      </c>
      <c r="DO76" s="211"/>
      <c r="DP76" s="173">
        <f t="shared" si="151"/>
        <v>0</v>
      </c>
      <c r="DR76" s="207">
        <v>1124.6188874912318</v>
      </c>
      <c r="DU76" s="293" t="s">
        <v>5936</v>
      </c>
      <c r="DV76" s="268">
        <v>84.56762424488997</v>
      </c>
      <c r="DW76" s="268">
        <v>58.148903646711688</v>
      </c>
      <c r="DX76" s="268">
        <v>706.06545067233583</v>
      </c>
      <c r="DY76" s="268">
        <v>0</v>
      </c>
      <c r="DZ76" s="268">
        <v>0.22222222222222224</v>
      </c>
      <c r="EA76" s="268">
        <v>745.94985863747547</v>
      </c>
      <c r="EB76" s="268">
        <v>0</v>
      </c>
      <c r="EC76" s="276">
        <v>59240.5</v>
      </c>
      <c r="ED76" s="268">
        <v>2277.2690954618288</v>
      </c>
      <c r="EE76" s="268">
        <v>24930.276845114538</v>
      </c>
      <c r="EF76" s="269">
        <v>0</v>
      </c>
    </row>
    <row r="77" spans="1:136" x14ac:dyDescent="0.25">
      <c r="L77" s="161" t="s">
        <v>1657</v>
      </c>
      <c r="M77" s="161"/>
      <c r="N77" s="168"/>
      <c r="O77" s="168"/>
      <c r="P77" s="168"/>
      <c r="Q77" s="168"/>
      <c r="R77" s="168"/>
      <c r="AB77" s="155" t="s">
        <v>1564</v>
      </c>
      <c r="AC77" s="161" t="s">
        <v>1566</v>
      </c>
      <c r="AD77" s="168">
        <f t="shared" si="174"/>
        <v>46.50603300956147</v>
      </c>
      <c r="AE77" s="168">
        <f t="shared" si="180"/>
        <v>78.024654484877956</v>
      </c>
      <c r="AF77" s="168">
        <f t="shared" si="186"/>
        <v>3.112993083045855E-3</v>
      </c>
      <c r="AG77" s="168">
        <f t="shared" si="190"/>
        <v>6.1269841269841274</v>
      </c>
      <c r="AH77" s="168">
        <f>IF(BJ77&gt;0,BW77,EA77)</f>
        <v>4.0088634978887673E-5</v>
      </c>
      <c r="AI77" s="168">
        <f>IF(BK77&gt;0,BX77,EB77)</f>
        <v>0</v>
      </c>
      <c r="AJ77" s="168">
        <f>IF(BL77&gt;0,BY77,EC77)</f>
        <v>0</v>
      </c>
      <c r="AK77" s="168"/>
      <c r="AL77" s="168">
        <f>IF(BN77&gt;0,CA77,EE77)</f>
        <v>0</v>
      </c>
      <c r="AM77" s="168">
        <f t="shared" si="153"/>
        <v>0</v>
      </c>
      <c r="AQ77" s="155" t="s">
        <v>1564</v>
      </c>
      <c r="AR77" s="161" t="s">
        <v>1566</v>
      </c>
      <c r="AS77" s="206">
        <f t="shared" si="176"/>
        <v>43.664725214512409</v>
      </c>
      <c r="AT77" s="206">
        <f t="shared" si="154"/>
        <v>0</v>
      </c>
      <c r="AU77" s="206">
        <f t="shared" si="155"/>
        <v>59.273677419240066</v>
      </c>
      <c r="AV77" s="206">
        <f t="shared" si="156"/>
        <v>0</v>
      </c>
      <c r="AW77" s="206">
        <f t="shared" si="157"/>
        <v>0</v>
      </c>
      <c r="AX77" s="206">
        <f t="shared" si="158"/>
        <v>0</v>
      </c>
      <c r="AY77" s="206">
        <f t="shared" si="159"/>
        <v>0</v>
      </c>
      <c r="AZ77" s="206">
        <f t="shared" si="160"/>
        <v>0</v>
      </c>
      <c r="BA77" s="206">
        <f t="shared" si="161"/>
        <v>10.7865875265199</v>
      </c>
      <c r="BB77" s="161">
        <v>0</v>
      </c>
      <c r="BD77" s="155" t="s">
        <v>1564</v>
      </c>
      <c r="BE77" s="161" t="s">
        <v>1566</v>
      </c>
      <c r="BF77" s="212">
        <f t="shared" si="177"/>
        <v>781.52963624412303</v>
      </c>
      <c r="BG77" s="212">
        <f t="shared" si="182"/>
        <v>3244.8119199494563</v>
      </c>
      <c r="BH77" s="212">
        <f t="shared" si="187"/>
        <v>102.14751294223129</v>
      </c>
      <c r="BI77" s="212">
        <f t="shared" si="191"/>
        <v>-29.674233602516004</v>
      </c>
      <c r="BJ77" s="212">
        <f>EA77-BW77</f>
        <v>7.5231591303061146E-2</v>
      </c>
      <c r="BK77" s="212">
        <f>EB77-BX77</f>
        <v>0</v>
      </c>
      <c r="BL77" s="212">
        <f>EC77-BY77</f>
        <v>4498.2216293090032</v>
      </c>
      <c r="BM77" s="212"/>
      <c r="BN77" s="212">
        <f>EE77-CA77</f>
        <v>35670.913055089528</v>
      </c>
      <c r="BO77" s="212">
        <f>EF77-CB77</f>
        <v>0</v>
      </c>
      <c r="BQ77" s="207" t="s">
        <v>1564</v>
      </c>
      <c r="BR77" s="141" t="s">
        <v>1568</v>
      </c>
      <c r="BS77" s="207">
        <f t="shared" si="184"/>
        <v>46.50603300956147</v>
      </c>
      <c r="BT77" s="207">
        <f t="shared" si="163"/>
        <v>78.024654484877956</v>
      </c>
      <c r="BU77" s="207">
        <f t="shared" si="164"/>
        <v>3.112993083045855E-3</v>
      </c>
      <c r="BV77" s="207">
        <f t="shared" si="165"/>
        <v>35.801217729500131</v>
      </c>
      <c r="BW77" s="207">
        <f t="shared" si="166"/>
        <v>4.0088634978887673E-5</v>
      </c>
      <c r="BX77" s="207">
        <f t="shared" si="167"/>
        <v>0</v>
      </c>
      <c r="BY77" s="207">
        <f t="shared" si="168"/>
        <v>0</v>
      </c>
      <c r="BZ77" s="207">
        <f t="shared" si="169"/>
        <v>374.29665598413925</v>
      </c>
      <c r="CA77" s="207">
        <f t="shared" si="170"/>
        <v>0</v>
      </c>
      <c r="CP77" s="141" t="s">
        <v>1564</v>
      </c>
      <c r="CQ77" s="211" t="s">
        <v>1566</v>
      </c>
      <c r="CR77" s="211">
        <f t="shared" si="179"/>
        <v>5.9484539475419184E-3</v>
      </c>
      <c r="CS77" s="211">
        <f t="shared" si="185"/>
        <v>4.9876904057764238E-2</v>
      </c>
      <c r="CT77" s="211">
        <f t="shared" si="189"/>
        <v>3.0059093762342054E-3</v>
      </c>
      <c r="CU77" s="211">
        <f t="shared" si="192"/>
        <v>3.7412526411692874E-3</v>
      </c>
      <c r="CV77" s="211">
        <f>DI77/(SUM(DI$75:DI$79)+SUM(DI$70:DI$73))</f>
        <v>1.7104175976569167E-5</v>
      </c>
      <c r="CW77" s="211">
        <f>DJ77/(SUM(DJ$76:DJ$79)+SUM(DJ$70:DJ$74))</f>
        <v>0</v>
      </c>
      <c r="CX77" s="211">
        <f>DK77/(SUM(DK$77:DK$79)+SUM(DK$70:DK$75))</f>
        <v>7.7400902183703005E-2</v>
      </c>
      <c r="CY77" s="210">
        <v>1</v>
      </c>
      <c r="CZ77" s="211">
        <f t="shared" si="173"/>
        <v>7.9931165599237269E-3</v>
      </c>
      <c r="DC77" s="307" t="s">
        <v>1563</v>
      </c>
      <c r="DD77" s="279">
        <v>2.5201260447021066E-2</v>
      </c>
      <c r="DE77" s="279">
        <v>5.9483398112394684E-3</v>
      </c>
      <c r="DF77" s="279">
        <v>4.986848022623265E-2</v>
      </c>
      <c r="DG77" s="279">
        <v>3.0051372656894073E-3</v>
      </c>
      <c r="DH77" s="279">
        <v>3.7405275500513599E-3</v>
      </c>
      <c r="DI77" s="279">
        <v>1.7099427518864158E-5</v>
      </c>
      <c r="DJ77" s="279">
        <v>0</v>
      </c>
      <c r="DK77" s="279">
        <v>7.5931527068627089E-2</v>
      </c>
      <c r="DL77" s="278">
        <v>1</v>
      </c>
      <c r="DM77" s="279">
        <v>7.9837614923371405E-3</v>
      </c>
      <c r="DN77" s="280">
        <v>0</v>
      </c>
      <c r="DO77" s="211"/>
      <c r="DP77" s="173">
        <f t="shared" si="151"/>
        <v>395.6811023820141</v>
      </c>
      <c r="DR77" s="207">
        <v>139.95908778919517</v>
      </c>
      <c r="DU77" s="293" t="s">
        <v>1563</v>
      </c>
      <c r="DV77" s="268">
        <v>535.64019017120927</v>
      </c>
      <c r="DW77" s="268">
        <v>828.03566925368455</v>
      </c>
      <c r="DX77" s="268">
        <v>3322.8365744343341</v>
      </c>
      <c r="DY77" s="268">
        <v>102.15062593531434</v>
      </c>
      <c r="DZ77" s="268">
        <v>6.1269841269841274</v>
      </c>
      <c r="EA77" s="268">
        <v>7.5271679938040029E-2</v>
      </c>
      <c r="EB77" s="268">
        <v>0</v>
      </c>
      <c r="EC77" s="268">
        <v>4498.2216293090032</v>
      </c>
      <c r="ED77" s="276">
        <v>84243.5</v>
      </c>
      <c r="EE77" s="268">
        <v>35670.913055089528</v>
      </c>
      <c r="EF77" s="269">
        <v>0</v>
      </c>
    </row>
    <row r="78" spans="1:136" x14ac:dyDescent="0.25">
      <c r="L78" s="161"/>
      <c r="M78" s="161" t="s">
        <v>371</v>
      </c>
      <c r="N78" s="168">
        <f>SUM(AL70:AL74)+AL77</f>
        <v>0</v>
      </c>
      <c r="O78" s="168">
        <f>SUM(AL75:AL76)</f>
        <v>0</v>
      </c>
      <c r="P78" s="168"/>
      <c r="Q78" s="168">
        <f>AL79</f>
        <v>0</v>
      </c>
      <c r="R78" s="168"/>
      <c r="AA78" s="183"/>
      <c r="AB78" s="155" t="s">
        <v>1565</v>
      </c>
      <c r="AC78" s="161" t="s">
        <v>1566</v>
      </c>
      <c r="AD78" s="168">
        <f t="shared" si="174"/>
        <v>0</v>
      </c>
      <c r="AE78" s="168">
        <f t="shared" si="180"/>
        <v>0.28500744723474325</v>
      </c>
      <c r="AF78" s="168">
        <f t="shared" si="186"/>
        <v>0</v>
      </c>
      <c r="AG78" s="168">
        <f t="shared" si="190"/>
        <v>12.744495117673093</v>
      </c>
      <c r="AH78" s="168">
        <f>IF(BJ78&gt;0,BW78,EA78)</f>
        <v>0</v>
      </c>
      <c r="AI78" s="168">
        <f>IF(BK78&gt;0,BX78,EB78)</f>
        <v>0</v>
      </c>
      <c r="AJ78" s="168">
        <f>IF(BL78&gt;0,BY78,EC78)</f>
        <v>0</v>
      </c>
      <c r="AK78" s="168">
        <f>IF(BM78&gt;0,BZ78,ED78)</f>
        <v>9.4201373549728871</v>
      </c>
      <c r="AL78" s="168"/>
      <c r="AM78" s="168">
        <f t="shared" si="153"/>
        <v>0</v>
      </c>
      <c r="AN78" s="161"/>
      <c r="AO78" s="161"/>
      <c r="AP78" s="161"/>
      <c r="AQ78" s="155" t="s">
        <v>1565</v>
      </c>
      <c r="AR78" s="161" t="s">
        <v>1566</v>
      </c>
      <c r="AS78" s="206">
        <f t="shared" si="176"/>
        <v>0</v>
      </c>
      <c r="AT78" s="206">
        <f t="shared" si="154"/>
        <v>0</v>
      </c>
      <c r="AU78" s="206">
        <f t="shared" si="155"/>
        <v>0</v>
      </c>
      <c r="AV78" s="206">
        <f t="shared" si="156"/>
        <v>0</v>
      </c>
      <c r="AW78" s="206">
        <f t="shared" si="157"/>
        <v>0</v>
      </c>
      <c r="AX78" s="206">
        <f t="shared" si="158"/>
        <v>0</v>
      </c>
      <c r="AY78" s="206">
        <f t="shared" si="159"/>
        <v>0</v>
      </c>
      <c r="AZ78" s="206">
        <f t="shared" si="160"/>
        <v>0</v>
      </c>
      <c r="BA78" s="206">
        <f t="shared" si="161"/>
        <v>1351.0658524647722</v>
      </c>
      <c r="BB78" s="161">
        <v>0</v>
      </c>
      <c r="BC78" s="161"/>
      <c r="BD78" s="155" t="s">
        <v>1565</v>
      </c>
      <c r="BE78" s="161" t="s">
        <v>1566</v>
      </c>
      <c r="BF78" s="212">
        <f t="shared" si="177"/>
        <v>0</v>
      </c>
      <c r="BG78" s="212">
        <f t="shared" si="182"/>
        <v>11.852606950549154</v>
      </c>
      <c r="BH78" s="212">
        <f t="shared" si="187"/>
        <v>0</v>
      </c>
      <c r="BI78" s="212">
        <f t="shared" si="191"/>
        <v>-61.724188839070536</v>
      </c>
      <c r="BJ78" s="212">
        <f>EA78-BW78</f>
        <v>0</v>
      </c>
      <c r="BK78" s="212">
        <f>EB78-BX78</f>
        <v>0</v>
      </c>
      <c r="BL78" s="212">
        <f>EC78-BY78</f>
        <v>743.22543544240898</v>
      </c>
      <c r="BM78" s="212">
        <f>ED78-BZ78</f>
        <v>2107.2616303447621</v>
      </c>
      <c r="BN78" s="212"/>
      <c r="BO78" s="212">
        <f>EF78-CB78</f>
        <v>0</v>
      </c>
      <c r="BQ78" s="207" t="s">
        <v>1565</v>
      </c>
      <c r="BR78" s="141" t="s">
        <v>1568</v>
      </c>
      <c r="BS78" s="207">
        <f t="shared" si="184"/>
        <v>0</v>
      </c>
      <c r="BT78" s="207">
        <f t="shared" si="163"/>
        <v>0.28500744723474325</v>
      </c>
      <c r="BU78" s="207">
        <f t="shared" si="164"/>
        <v>0</v>
      </c>
      <c r="BV78" s="207">
        <f t="shared" si="165"/>
        <v>74.468683956743632</v>
      </c>
      <c r="BW78" s="207">
        <f t="shared" si="166"/>
        <v>0</v>
      </c>
      <c r="BX78" s="207">
        <f t="shared" si="167"/>
        <v>0</v>
      </c>
      <c r="BY78" s="207">
        <f t="shared" si="168"/>
        <v>0</v>
      </c>
      <c r="BZ78" s="207">
        <f t="shared" si="169"/>
        <v>9.4201373549728871</v>
      </c>
      <c r="CA78" s="207">
        <f t="shared" si="170"/>
        <v>0</v>
      </c>
      <c r="CP78" s="141" t="s">
        <v>1565</v>
      </c>
      <c r="CQ78" s="211" t="s">
        <v>1566</v>
      </c>
      <c r="CR78" s="211">
        <f t="shared" si="179"/>
        <v>0</v>
      </c>
      <c r="CS78" s="211">
        <f t="shared" si="185"/>
        <v>1.8218970907754131E-4</v>
      </c>
      <c r="CT78" s="211">
        <f t="shared" si="189"/>
        <v>0</v>
      </c>
      <c r="CU78" s="211">
        <f t="shared" si="192"/>
        <v>7.7820302829531172E-3</v>
      </c>
      <c r="CV78" s="211">
        <f>DI78/(SUM(DI$75:DI$79)+SUM(DI$70:DI$73))</f>
        <v>0</v>
      </c>
      <c r="CW78" s="211">
        <f>DJ78/(SUM(DJ$76:DJ$79)+SUM(DJ$70:DJ$74))</f>
        <v>0</v>
      </c>
      <c r="CX78" s="211">
        <f>DK78/(SUM(DK$77:DK$79)+SUM(DK$70:DK$75))</f>
        <v>1.2788680498598489E-2</v>
      </c>
      <c r="CY78" s="211">
        <f>DL78/(SUM(DL$78:DL$79)+SUM(DL$70:DL$76))</f>
        <v>2.5167570172927391E-2</v>
      </c>
      <c r="CZ78" s="210">
        <v>1</v>
      </c>
      <c r="DC78" s="307" t="s">
        <v>5937</v>
      </c>
      <c r="DD78" s="279">
        <v>0</v>
      </c>
      <c r="DE78" s="279">
        <v>0</v>
      </c>
      <c r="DF78" s="279">
        <v>1.8215893861483817E-4</v>
      </c>
      <c r="DG78" s="279">
        <v>0</v>
      </c>
      <c r="DH78" s="279">
        <v>7.7805220498614732E-3</v>
      </c>
      <c r="DI78" s="279">
        <v>0</v>
      </c>
      <c r="DJ78" s="279">
        <v>0</v>
      </c>
      <c r="DK78" s="279">
        <v>1.2545900784807842E-2</v>
      </c>
      <c r="DL78" s="279">
        <v>2.5125757686940059E-2</v>
      </c>
      <c r="DM78" s="278">
        <v>1</v>
      </c>
      <c r="DN78" s="280">
        <v>1</v>
      </c>
      <c r="DO78" s="211"/>
      <c r="DP78" s="173">
        <f t="shared" si="151"/>
        <v>0</v>
      </c>
      <c r="DR78" s="207">
        <v>5229.2265190280941</v>
      </c>
      <c r="DU78" s="293" t="s">
        <v>5937</v>
      </c>
      <c r="DV78" s="268">
        <v>0</v>
      </c>
      <c r="DW78" s="268">
        <v>0</v>
      </c>
      <c r="DX78" s="268">
        <v>12.137614397783898</v>
      </c>
      <c r="DY78" s="268">
        <v>0</v>
      </c>
      <c r="DZ78" s="268">
        <v>12.744495117673093</v>
      </c>
      <c r="EA78" s="268">
        <v>0</v>
      </c>
      <c r="EB78" s="268">
        <v>0</v>
      </c>
      <c r="EC78" s="268">
        <v>743.22543544240898</v>
      </c>
      <c r="ED78" s="268">
        <v>2116.6817676997348</v>
      </c>
      <c r="EE78" s="276">
        <v>4467933.2028301032</v>
      </c>
      <c r="EF78" s="269">
        <v>0</v>
      </c>
    </row>
    <row r="79" spans="1:136" ht="15.75" thickBot="1" x14ac:dyDescent="0.3">
      <c r="L79" s="161"/>
      <c r="M79" s="161" t="s">
        <v>372</v>
      </c>
      <c r="N79" s="168">
        <f>'Fatores de emissao'!AQ6</f>
        <v>0</v>
      </c>
      <c r="O79" s="168"/>
      <c r="P79" s="168"/>
      <c r="Q79" s="168">
        <f>'Fatores de emissao'!AS6</f>
        <v>619.955652377619</v>
      </c>
      <c r="R79" s="168"/>
      <c r="AA79" s="183"/>
      <c r="AB79" s="155" t="s">
        <v>5938</v>
      </c>
      <c r="AC79" s="161" t="s">
        <v>1566</v>
      </c>
      <c r="AD79" s="168">
        <f t="shared" si="174"/>
        <v>2221.8398603603946</v>
      </c>
      <c r="AE79" s="168">
        <f t="shared" si="180"/>
        <v>393.42449652399165</v>
      </c>
      <c r="AF79" s="168">
        <f t="shared" si="186"/>
        <v>0</v>
      </c>
      <c r="AG79" s="168">
        <f t="shared" si="190"/>
        <v>212.7388778039421</v>
      </c>
      <c r="AH79" s="168">
        <f>IF(BJ79&gt;0,BW79,EA79)</f>
        <v>0.45899096773071019</v>
      </c>
      <c r="AI79" s="168">
        <f>IF(BK79&gt;0,BX79,EB79)</f>
        <v>123.14372524286313</v>
      </c>
      <c r="AJ79" s="168">
        <f>IF(BL79&gt;0,BY79,EC79)</f>
        <v>0</v>
      </c>
      <c r="AK79" s="168">
        <f>IF(BM79&gt;0,BZ79,ED79)</f>
        <v>36.39290026729357</v>
      </c>
      <c r="AL79" s="168">
        <f>IF(BN79&gt;0,CA79,EE79)</f>
        <v>0</v>
      </c>
      <c r="AM79" s="168"/>
      <c r="AN79" s="226">
        <f>SUM(AD79:AM79)</f>
        <v>2987.9988511662159</v>
      </c>
      <c r="AO79" s="161"/>
      <c r="AP79" s="161"/>
      <c r="AQ79" s="155" t="s">
        <v>5938</v>
      </c>
      <c r="AR79" s="161" t="s">
        <v>1566</v>
      </c>
      <c r="AS79" s="206">
        <f t="shared" si="176"/>
        <v>2086.0955169696176</v>
      </c>
      <c r="AT79" s="206">
        <f t="shared" si="154"/>
        <v>0</v>
      </c>
      <c r="AU79" s="206">
        <f t="shared" si="155"/>
        <v>0</v>
      </c>
      <c r="AV79" s="206">
        <f t="shared" si="156"/>
        <v>0</v>
      </c>
      <c r="AW79" s="206">
        <f t="shared" si="157"/>
        <v>0</v>
      </c>
      <c r="AX79" s="206">
        <f t="shared" si="158"/>
        <v>0</v>
      </c>
      <c r="AY79" s="206">
        <f t="shared" si="159"/>
        <v>0</v>
      </c>
      <c r="AZ79" s="206">
        <f t="shared" si="160"/>
        <v>0</v>
      </c>
      <c r="BA79" s="206">
        <f t="shared" si="161"/>
        <v>1171.5114863820829</v>
      </c>
      <c r="BB79" s="161"/>
      <c r="BC79" s="161"/>
      <c r="BD79" s="155" t="s">
        <v>5938</v>
      </c>
      <c r="BE79" s="161" t="s">
        <v>1566</v>
      </c>
      <c r="BF79" s="212">
        <f t="shared" si="177"/>
        <v>37337.8158808589</v>
      </c>
      <c r="BG79" s="212">
        <f t="shared" si="182"/>
        <v>16361.347632350986</v>
      </c>
      <c r="BH79" s="212">
        <f t="shared" si="187"/>
        <v>0</v>
      </c>
      <c r="BI79" s="212">
        <f t="shared" si="191"/>
        <v>-1030.3377690319969</v>
      </c>
      <c r="BJ79" s="212">
        <f>EA79-BW79</f>
        <v>861.35686371707482</v>
      </c>
      <c r="BK79" s="212">
        <f>EB79-BX79</f>
        <v>27110.351198971086</v>
      </c>
      <c r="BL79" s="212">
        <f>EC79-BY79</f>
        <v>13134.255650260173</v>
      </c>
      <c r="BM79" s="212">
        <f>ED79-BZ79</f>
        <v>8141.0025629559505</v>
      </c>
      <c r="BN79" s="212">
        <f>EE79-CA79</f>
        <v>3874152.4389462229</v>
      </c>
      <c r="BO79" s="212"/>
      <c r="BQ79" s="207" t="s">
        <v>5938</v>
      </c>
      <c r="BR79" s="141" t="s">
        <v>1568</v>
      </c>
      <c r="BS79" s="173">
        <f t="shared" si="184"/>
        <v>2221.8398603603946</v>
      </c>
      <c r="BT79" s="207">
        <f t="shared" si="163"/>
        <v>393.42449652399165</v>
      </c>
      <c r="BU79" s="207">
        <f t="shared" si="164"/>
        <v>0</v>
      </c>
      <c r="BV79" s="207">
        <f t="shared" si="165"/>
        <v>1243.0766468359391</v>
      </c>
      <c r="BW79" s="207">
        <f t="shared" si="166"/>
        <v>0.45899096773071019</v>
      </c>
      <c r="BX79" s="207">
        <f t="shared" si="167"/>
        <v>123.14372524286313</v>
      </c>
      <c r="BY79" s="207">
        <f t="shared" si="168"/>
        <v>0</v>
      </c>
      <c r="BZ79" s="207">
        <f t="shared" si="169"/>
        <v>36.39290026729357</v>
      </c>
      <c r="CA79" s="207">
        <f t="shared" si="170"/>
        <v>0</v>
      </c>
      <c r="CB79" s="207">
        <f>SUM(BS79:CA79)</f>
        <v>4018.336620198213</v>
      </c>
      <c r="CP79" s="141" t="s">
        <v>5938</v>
      </c>
      <c r="CQ79" s="211" t="s">
        <v>1566</v>
      </c>
      <c r="CR79" s="211">
        <f t="shared" si="179"/>
        <v>0.28418919509753726</v>
      </c>
      <c r="CS79" s="211">
        <f t="shared" si="185"/>
        <v>0.25149481271851643</v>
      </c>
      <c r="CT79" s="211">
        <f t="shared" si="189"/>
        <v>0</v>
      </c>
      <c r="CU79" s="211">
        <f t="shared" si="192"/>
        <v>0.1299023911222629</v>
      </c>
      <c r="CV79" s="211">
        <f>DI79/(SUM(DI$75:DI$79)+SUM(DI$70:DI$73))</f>
        <v>0.1958326165971061</v>
      </c>
      <c r="CW79" s="211">
        <f>DJ79/(SUM(DJ$76:DJ$79)+SUM(DJ$70:DJ$74))</f>
        <v>0.77940558986269548</v>
      </c>
      <c r="CX79" s="211">
        <f>DK79/(SUM(DK$77:DK$79)+SUM(DK$70:DK$75))</f>
        <v>0.22600114458960133</v>
      </c>
      <c r="CY79" s="211">
        <f>DL79/(SUM(DL$78:DL$79)+SUM(DL$70:DL$76))</f>
        <v>9.7230097264977194E-2</v>
      </c>
      <c r="CZ79" s="229">
        <f>DM79/(SUM(DM$79)+SUM(DM$70:DM$77))</f>
        <v>0.86811772851414704</v>
      </c>
      <c r="DA79" s="257"/>
      <c r="DB79" s="257"/>
      <c r="DC79" s="308" t="s">
        <v>5938</v>
      </c>
      <c r="DD79" s="281">
        <v>0</v>
      </c>
      <c r="DE79" s="281">
        <v>0.28418374220100134</v>
      </c>
      <c r="DF79" s="281">
        <v>0.25145233714844184</v>
      </c>
      <c r="DG79" s="281">
        <v>0</v>
      </c>
      <c r="DH79" s="281">
        <v>0.12987721477652142</v>
      </c>
      <c r="DI79" s="281">
        <v>0.19577824958764325</v>
      </c>
      <c r="DJ79" s="281">
        <v>0.7794055898626957</v>
      </c>
      <c r="DK79" s="281">
        <v>0.22171074940724964</v>
      </c>
      <c r="DL79" s="281">
        <v>9.7068562716687276E-2</v>
      </c>
      <c r="DM79" s="281">
        <v>0.867101691782732</v>
      </c>
      <c r="DN79" s="312">
        <v>0</v>
      </c>
      <c r="DO79" s="210"/>
      <c r="DP79" s="173">
        <f t="shared" si="151"/>
        <v>0</v>
      </c>
      <c r="DR79" s="141">
        <v>0</v>
      </c>
      <c r="DU79" s="294" t="s">
        <v>5938</v>
      </c>
      <c r="DV79" s="271">
        <v>0</v>
      </c>
      <c r="DW79" s="284">
        <v>39559.655741219292</v>
      </c>
      <c r="DX79" s="284">
        <v>16754.772128874978</v>
      </c>
      <c r="DY79" s="284">
        <v>0</v>
      </c>
      <c r="DZ79" s="284">
        <v>212.7388778039421</v>
      </c>
      <c r="EA79" s="284">
        <v>861.81585468480557</v>
      </c>
      <c r="EB79" s="284">
        <v>27233.494924213948</v>
      </c>
      <c r="EC79" s="284">
        <v>13134.255650260173</v>
      </c>
      <c r="ED79" s="284">
        <v>8177.3954632232444</v>
      </c>
      <c r="EE79" s="284">
        <v>3874152.4389462229</v>
      </c>
      <c r="EF79" s="300">
        <v>3980086.5675865035</v>
      </c>
    </row>
    <row r="80" spans="1:136" x14ac:dyDescent="0.25">
      <c r="L80" s="161"/>
      <c r="M80" s="161" t="s">
        <v>373</v>
      </c>
      <c r="N80" s="168">
        <f>N79*N78</f>
        <v>0</v>
      </c>
      <c r="O80" s="168">
        <f>O79*O78</f>
        <v>0</v>
      </c>
      <c r="P80" s="168">
        <f>P79*P78</f>
        <v>0</v>
      </c>
      <c r="Q80" s="168">
        <f>Q79*Q78</f>
        <v>0</v>
      </c>
      <c r="R80" s="168">
        <f>SUM(N80:Q80)</f>
        <v>0</v>
      </c>
      <c r="AA80" s="183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</row>
    <row r="81" spans="12:136" ht="15.75" thickBot="1" x14ac:dyDescent="0.3">
      <c r="L81" s="191" t="s">
        <v>1656</v>
      </c>
      <c r="M81" s="191"/>
      <c r="N81" s="190">
        <f>N80+N76+N72</f>
        <v>0</v>
      </c>
      <c r="O81" s="190">
        <f>O80+O76+O72</f>
        <v>0</v>
      </c>
      <c r="P81" s="190">
        <f>P80+P76+P72</f>
        <v>0</v>
      </c>
      <c r="Q81" s="190">
        <f>Q80+Q76+Q72</f>
        <v>2323072.1607660269</v>
      </c>
      <c r="R81" s="190">
        <f>R80+R76+R72</f>
        <v>2323072.1607660269</v>
      </c>
      <c r="AA81" s="183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8">
        <f>SUM(BF71:BF79)</f>
        <v>131383.66237061506</v>
      </c>
      <c r="BG81" s="168">
        <f t="shared" ref="BG81:BN81" si="193">SUM(BG71:BG79)</f>
        <v>59571.450111793514</v>
      </c>
      <c r="BH81" s="168">
        <f t="shared" si="193"/>
        <v>27915.241070266282</v>
      </c>
      <c r="BI81" s="168">
        <f t="shared" si="193"/>
        <v>-7024.6814884204605</v>
      </c>
      <c r="BJ81" s="168">
        <f t="shared" si="193"/>
        <v>3932.5161421286753</v>
      </c>
      <c r="BK81" s="168">
        <f t="shared" si="193"/>
        <v>34783.367673494613</v>
      </c>
      <c r="BL81" s="168">
        <f t="shared" si="193"/>
        <v>54854.350349137807</v>
      </c>
      <c r="BM81" s="168">
        <f t="shared" si="193"/>
        <v>58550.359912290696</v>
      </c>
      <c r="BN81" s="168">
        <f t="shared" si="193"/>
        <v>4341447.764873717</v>
      </c>
      <c r="BO81" s="212"/>
    </row>
    <row r="82" spans="12:136" x14ac:dyDescent="0.25">
      <c r="L82" s="161"/>
      <c r="M82" s="161"/>
      <c r="N82" s="168"/>
      <c r="O82" s="168"/>
      <c r="P82" s="168"/>
      <c r="Q82" s="168"/>
      <c r="R82" s="168"/>
      <c r="U82" s="161"/>
      <c r="V82" s="161"/>
      <c r="W82" s="161"/>
      <c r="X82" s="161"/>
      <c r="Y82" s="161"/>
      <c r="Z82" s="161"/>
      <c r="AA82" s="183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  <c r="CR82" s="231">
        <f>SUM(CR70:CR79)-2*CR70</f>
        <v>0</v>
      </c>
      <c r="CS82" s="231">
        <f>SUM(CS70:CS79)-2*CS71</f>
        <v>0</v>
      </c>
      <c r="CT82" s="231">
        <f>SUM(CT70:CT79)-2*CT72</f>
        <v>0</v>
      </c>
      <c r="CU82" s="231">
        <f>SUM(CU70:CU79)-2*CU73</f>
        <v>0</v>
      </c>
      <c r="CV82" s="231">
        <f>SUM(CV70:CV79)-2*CV74</f>
        <v>0</v>
      </c>
      <c r="CW82" s="231">
        <f>SUM(CW70:CW79)-2*CW75</f>
        <v>0</v>
      </c>
      <c r="CX82" s="231">
        <f>SUM(CX70:CX79)-2*CX76</f>
        <v>0</v>
      </c>
      <c r="CY82" s="231">
        <f>SUM(CY70:CY79)-2*CY77</f>
        <v>0</v>
      </c>
      <c r="CZ82" s="231">
        <f>SUM(CZ70:CZ79)-2*CZ78</f>
        <v>0</v>
      </c>
      <c r="DA82" s="231">
        <f>SUM(DA69:DA79)-2*DA78</f>
        <v>0</v>
      </c>
      <c r="DB82" s="231"/>
      <c r="DC82" s="309"/>
      <c r="DD82" s="309">
        <f>SUM(DD69:DD79)-2*DD69</f>
        <v>0</v>
      </c>
      <c r="DE82" s="309">
        <f>SUM(DE69:DE79)-2*DE70</f>
        <v>0</v>
      </c>
      <c r="DF82" s="309">
        <f>SUM(DF69:DF79)-2*DF71</f>
        <v>0</v>
      </c>
      <c r="DG82" s="309">
        <f>SUM(DG69:DG79)-2*DG72</f>
        <v>0</v>
      </c>
      <c r="DH82" s="309">
        <f>SUM(DH69:DH79)-2*DH73</f>
        <v>0</v>
      </c>
      <c r="DI82" s="309">
        <f>SUM(DI69:DI79)-2*DI74</f>
        <v>0</v>
      </c>
      <c r="DJ82" s="309">
        <f>SUM(DJ69:DJ79)-2*DJ75</f>
        <v>0</v>
      </c>
      <c r="DK82" s="309">
        <f>SUM(DK69:DK79)-2*DK76</f>
        <v>0</v>
      </c>
      <c r="DL82" s="309">
        <f>SUM(DL69:DL79)-2*DL77</f>
        <v>0</v>
      </c>
      <c r="DM82" s="309">
        <f>SUM(DM69:DM79)-2*DM78</f>
        <v>0</v>
      </c>
      <c r="DN82" s="309"/>
      <c r="DO82" s="235"/>
      <c r="DP82" s="235"/>
      <c r="DR82" s="235"/>
      <c r="DS82" s="235"/>
      <c r="DT82" s="235"/>
      <c r="DU82" s="295"/>
      <c r="DV82" s="295">
        <f>SUM(DV69:DV79)-2*DV69</f>
        <v>0</v>
      </c>
      <c r="DW82" s="295">
        <f>SUM(DW69:DW79)-2*DW70</f>
        <v>0</v>
      </c>
      <c r="DX82" s="295">
        <f>SUM(DX69:DX79)-2*DX71</f>
        <v>0</v>
      </c>
      <c r="DY82" s="295">
        <f>SUM(DY69:DY79)-2*DY72</f>
        <v>0</v>
      </c>
      <c r="DZ82" s="295">
        <f>SUM(DZ69:DZ79)-2*DZ73</f>
        <v>0</v>
      </c>
      <c r="EA82" s="295">
        <f>SUM(EA69:EA79)-2*EA74</f>
        <v>0</v>
      </c>
      <c r="EB82" s="295">
        <f>SUM(EB69:EB79)-2*EB75</f>
        <v>0</v>
      </c>
      <c r="EC82" s="295">
        <f>SUM(EC69:EC79)-2*EC76</f>
        <v>0</v>
      </c>
      <c r="ED82" s="295">
        <f>SUM(ED69:ED79)-2*ED77</f>
        <v>0</v>
      </c>
      <c r="EE82" s="295">
        <f>SUM(EE69:EE79)-2*EE78</f>
        <v>0</v>
      </c>
      <c r="EF82" s="295"/>
    </row>
    <row r="83" spans="12:136" x14ac:dyDescent="0.25">
      <c r="N83" s="173"/>
      <c r="O83" s="173"/>
      <c r="P83" s="173"/>
      <c r="Q83" s="173"/>
      <c r="R83" s="173"/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1"/>
      <c r="BO83" s="161"/>
      <c r="CB83" s="231">
        <f>SUM(CB69:CB79)-2*CB78</f>
        <v>4018.336620198213</v>
      </c>
    </row>
    <row r="84" spans="12:136" s="186" customFormat="1" ht="15.75" thickBot="1" x14ac:dyDescent="0.3">
      <c r="L84" s="504" t="s">
        <v>1654</v>
      </c>
      <c r="M84" s="504"/>
      <c r="N84" s="266"/>
      <c r="O84" s="266"/>
      <c r="P84" s="266"/>
      <c r="Q84" s="266"/>
      <c r="R84" s="266"/>
      <c r="U84" s="499" t="s">
        <v>1654</v>
      </c>
      <c r="V84" s="499"/>
      <c r="AB84" s="504" t="s">
        <v>1654</v>
      </c>
      <c r="AC84" s="504"/>
      <c r="AQ84" s="504" t="s">
        <v>1654</v>
      </c>
      <c r="AR84" s="504"/>
      <c r="BD84" s="504" t="s">
        <v>1654</v>
      </c>
      <c r="BE84" s="504"/>
      <c r="BG84" s="236"/>
      <c r="BH84" s="236"/>
      <c r="BI84" s="236"/>
      <c r="BJ84" s="236"/>
      <c r="BK84" s="236"/>
      <c r="BL84" s="236"/>
      <c r="BM84" s="236"/>
      <c r="BN84" s="236"/>
      <c r="BO84" s="236"/>
      <c r="BQ84" s="504" t="s">
        <v>1654</v>
      </c>
      <c r="BR84" s="504"/>
      <c r="CP84" s="505" t="s">
        <v>1769</v>
      </c>
      <c r="CQ84" s="505"/>
      <c r="DC84" s="506" t="s">
        <v>1769</v>
      </c>
      <c r="DD84" s="506"/>
      <c r="DE84" s="302"/>
      <c r="DF84" s="302"/>
      <c r="DG84" s="302"/>
      <c r="DH84" s="302"/>
      <c r="DI84" s="302"/>
      <c r="DJ84" s="302"/>
      <c r="DK84" s="302"/>
      <c r="DL84" s="302"/>
      <c r="DM84" s="302"/>
      <c r="DN84" s="302"/>
      <c r="DU84" s="500" t="s">
        <v>1769</v>
      </c>
      <c r="DV84" s="500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</row>
    <row r="85" spans="12:136" s="146" customFormat="1" ht="15.75" thickBot="1" x14ac:dyDescent="0.3">
      <c r="N85" s="247"/>
      <c r="O85" s="247"/>
      <c r="P85" s="247"/>
      <c r="Q85" s="247"/>
      <c r="R85" s="247"/>
      <c r="U85" s="156" t="s">
        <v>1647</v>
      </c>
      <c r="V85" s="157" t="s">
        <v>1649</v>
      </c>
      <c r="W85" s="157" t="s">
        <v>1643</v>
      </c>
      <c r="X85" s="157" t="s">
        <v>1644</v>
      </c>
      <c r="Y85" s="157" t="s">
        <v>1645</v>
      </c>
      <c r="Z85" s="158" t="s">
        <v>1648</v>
      </c>
      <c r="AB85" s="254"/>
      <c r="AC85" s="254"/>
      <c r="AQ85" s="254"/>
      <c r="AR85" s="254"/>
      <c r="BD85" s="161" t="s">
        <v>401</v>
      </c>
      <c r="BE85" s="154" t="s">
        <v>21</v>
      </c>
      <c r="BF85" s="195">
        <f t="shared" ref="BF85:BO85" si="194">SUMIF(BF88:BF97,"&lt;0")*CF$20</f>
        <v>0</v>
      </c>
      <c r="BG85" s="195">
        <f t="shared" si="194"/>
        <v>0</v>
      </c>
      <c r="BH85" s="195">
        <f t="shared" si="194"/>
        <v>-371.72031016312036</v>
      </c>
      <c r="BI85" s="195">
        <f t="shared" si="194"/>
        <v>0</v>
      </c>
      <c r="BJ85" s="195">
        <f t="shared" si="194"/>
        <v>0</v>
      </c>
      <c r="BK85" s="195">
        <f t="shared" si="194"/>
        <v>0</v>
      </c>
      <c r="BL85" s="195">
        <f t="shared" si="194"/>
        <v>0</v>
      </c>
      <c r="BM85" s="195">
        <f t="shared" si="194"/>
        <v>0</v>
      </c>
      <c r="BN85" s="195">
        <f t="shared" si="194"/>
        <v>-2328.1636518945052</v>
      </c>
      <c r="BO85" s="195">
        <f t="shared" si="194"/>
        <v>0</v>
      </c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U85" s="246"/>
      <c r="DV85" s="246"/>
      <c r="DW85" s="246"/>
      <c r="DX85" s="246"/>
      <c r="DY85" s="246"/>
      <c r="DZ85" s="246"/>
      <c r="EA85" s="246"/>
      <c r="EB85" s="246"/>
      <c r="EC85" s="246"/>
      <c r="ED85" s="246"/>
      <c r="EE85" s="246"/>
      <c r="EF85" s="246"/>
    </row>
    <row r="86" spans="12:136" ht="17.25" x14ac:dyDescent="0.25">
      <c r="L86" s="161" t="s">
        <v>1786</v>
      </c>
      <c r="M86" s="161"/>
      <c r="N86" s="168"/>
      <c r="O86" s="168"/>
      <c r="P86" s="168"/>
      <c r="Q86" s="168"/>
      <c r="R86" s="168"/>
      <c r="U86" s="167" t="s">
        <v>940</v>
      </c>
      <c r="V86" s="155">
        <f>SUM(DP88:DP92)+DP95</f>
        <v>5495.4497078590139</v>
      </c>
      <c r="W86" s="155">
        <f>DP93+DP94</f>
        <v>4420.1522603407757</v>
      </c>
      <c r="X86" s="155">
        <f>DP96</f>
        <v>101123.75499121114</v>
      </c>
      <c r="Y86" s="155">
        <f>DP97</f>
        <v>0</v>
      </c>
      <c r="Z86" s="171" t="s">
        <v>1566</v>
      </c>
      <c r="AB86" s="161" t="s">
        <v>940</v>
      </c>
      <c r="AC86" s="161" t="s">
        <v>5930</v>
      </c>
      <c r="AD86" s="161" t="s">
        <v>5931</v>
      </c>
      <c r="AE86" s="161" t="s">
        <v>5932</v>
      </c>
      <c r="AF86" s="161" t="s">
        <v>5933</v>
      </c>
      <c r="AG86" s="161" t="s">
        <v>5934</v>
      </c>
      <c r="AH86" s="161" t="s">
        <v>5935</v>
      </c>
      <c r="AI86" s="161" t="s">
        <v>1562</v>
      </c>
      <c r="AJ86" s="161" t="s">
        <v>5936</v>
      </c>
      <c r="AK86" s="161" t="s">
        <v>1563</v>
      </c>
      <c r="AL86" s="161" t="s">
        <v>5937</v>
      </c>
      <c r="AM86" s="161" t="s">
        <v>5938</v>
      </c>
      <c r="AQ86" s="161" t="s">
        <v>940</v>
      </c>
      <c r="AR86" s="161" t="s">
        <v>5930</v>
      </c>
      <c r="AS86" s="161" t="s">
        <v>5931</v>
      </c>
      <c r="AT86" s="161" t="s">
        <v>5932</v>
      </c>
      <c r="AU86" s="161" t="s">
        <v>5933</v>
      </c>
      <c r="AV86" s="161" t="s">
        <v>5934</v>
      </c>
      <c r="AW86" s="161" t="s">
        <v>5935</v>
      </c>
      <c r="AX86" s="161" t="s">
        <v>1562</v>
      </c>
      <c r="AY86" s="161" t="s">
        <v>5936</v>
      </c>
      <c r="AZ86" s="161" t="s">
        <v>1563</v>
      </c>
      <c r="BA86" s="161" t="s">
        <v>5937</v>
      </c>
      <c r="BB86" s="161" t="s">
        <v>5938</v>
      </c>
      <c r="BD86" s="161"/>
      <c r="BE86" s="161" t="s">
        <v>5930</v>
      </c>
      <c r="BF86" s="161" t="s">
        <v>5931</v>
      </c>
      <c r="BG86" s="161" t="s">
        <v>5932</v>
      </c>
      <c r="BH86" s="161" t="s">
        <v>5933</v>
      </c>
      <c r="BI86" s="161" t="s">
        <v>5934</v>
      </c>
      <c r="BJ86" s="161" t="s">
        <v>5935</v>
      </c>
      <c r="BK86" s="161" t="s">
        <v>1562</v>
      </c>
      <c r="BL86" s="161" t="s">
        <v>5936</v>
      </c>
      <c r="BM86" s="161" t="s">
        <v>1563</v>
      </c>
      <c r="BN86" s="161" t="s">
        <v>5937</v>
      </c>
      <c r="BO86" s="161" t="s">
        <v>5938</v>
      </c>
      <c r="BR86" s="141" t="s">
        <v>5930</v>
      </c>
      <c r="BS86" s="141" t="s">
        <v>5931</v>
      </c>
      <c r="BT86" s="141" t="s">
        <v>5932</v>
      </c>
      <c r="BU86" s="141" t="s">
        <v>5933</v>
      </c>
      <c r="BV86" s="141" t="s">
        <v>5934</v>
      </c>
      <c r="BW86" s="141" t="s">
        <v>5935</v>
      </c>
      <c r="BX86" s="141" t="s">
        <v>1562</v>
      </c>
      <c r="BY86" s="141" t="s">
        <v>5936</v>
      </c>
      <c r="BZ86" s="141" t="s">
        <v>1563</v>
      </c>
      <c r="CA86" s="141" t="s">
        <v>5937</v>
      </c>
      <c r="CB86" s="141" t="s">
        <v>5938</v>
      </c>
      <c r="CQ86" s="141" t="s">
        <v>5930</v>
      </c>
      <c r="CR86" s="141" t="s">
        <v>5931</v>
      </c>
      <c r="CS86" s="141" t="s">
        <v>5932</v>
      </c>
      <c r="CT86" s="141" t="s">
        <v>5933</v>
      </c>
      <c r="CU86" s="141" t="s">
        <v>5934</v>
      </c>
      <c r="CV86" s="141" t="s">
        <v>5935</v>
      </c>
      <c r="CW86" s="141" t="s">
        <v>1562</v>
      </c>
      <c r="CX86" s="141" t="s">
        <v>5936</v>
      </c>
      <c r="CY86" s="141" t="s">
        <v>1563</v>
      </c>
      <c r="CZ86" s="141" t="s">
        <v>5937</v>
      </c>
      <c r="DA86" s="141" t="s">
        <v>5938</v>
      </c>
      <c r="DC86" s="303"/>
      <c r="DD86" s="304" t="s">
        <v>5930</v>
      </c>
      <c r="DE86" s="304" t="s">
        <v>5931</v>
      </c>
      <c r="DF86" s="304" t="s">
        <v>5932</v>
      </c>
      <c r="DG86" s="304" t="s">
        <v>5933</v>
      </c>
      <c r="DH86" s="304" t="s">
        <v>5934</v>
      </c>
      <c r="DI86" s="304" t="s">
        <v>26</v>
      </c>
      <c r="DJ86" s="304" t="s">
        <v>1562</v>
      </c>
      <c r="DK86" s="304" t="s">
        <v>5936</v>
      </c>
      <c r="DL86" s="304" t="s">
        <v>1564</v>
      </c>
      <c r="DM86" s="304" t="s">
        <v>5937</v>
      </c>
      <c r="DN86" s="305" t="s">
        <v>5938</v>
      </c>
      <c r="DP86" s="205" t="s">
        <v>352</v>
      </c>
      <c r="DR86" s="205" t="s">
        <v>354</v>
      </c>
      <c r="DS86" s="205"/>
      <c r="DT86" s="205"/>
      <c r="DU86" s="289"/>
      <c r="DV86" s="290" t="s">
        <v>5930</v>
      </c>
      <c r="DW86" s="290" t="s">
        <v>5931</v>
      </c>
      <c r="DX86" s="290" t="s">
        <v>5932</v>
      </c>
      <c r="DY86" s="290" t="s">
        <v>5933</v>
      </c>
      <c r="DZ86" s="290" t="s">
        <v>5934</v>
      </c>
      <c r="EA86" s="290" t="s">
        <v>26</v>
      </c>
      <c r="EB86" s="290" t="s">
        <v>1562</v>
      </c>
      <c r="EC86" s="290" t="s">
        <v>5936</v>
      </c>
      <c r="ED86" s="290" t="s">
        <v>1564</v>
      </c>
      <c r="EE86" s="290" t="s">
        <v>5937</v>
      </c>
      <c r="EF86" s="291" t="s">
        <v>5938</v>
      </c>
    </row>
    <row r="87" spans="12:136" x14ac:dyDescent="0.25">
      <c r="L87" s="161"/>
      <c r="M87" s="161"/>
      <c r="N87" s="168" t="s">
        <v>1597</v>
      </c>
      <c r="O87" s="168" t="s">
        <v>1624</v>
      </c>
      <c r="P87" s="168" t="s">
        <v>1565</v>
      </c>
      <c r="Q87" s="168" t="s">
        <v>1625</v>
      </c>
      <c r="R87" s="168" t="s">
        <v>1648</v>
      </c>
      <c r="U87" s="167" t="s">
        <v>1646</v>
      </c>
      <c r="V87" s="161">
        <f>'Fatores de emissao'!AF7</f>
        <v>0</v>
      </c>
      <c r="W87" s="161">
        <f>'Fatores de emissao'!AG7</f>
        <v>0</v>
      </c>
      <c r="X87" s="161">
        <v>0</v>
      </c>
      <c r="Y87" s="161">
        <f>'Fatores de emissao'!AI7</f>
        <v>154.94215</v>
      </c>
      <c r="Z87" s="171" t="s">
        <v>1566</v>
      </c>
      <c r="AB87" s="155" t="s">
        <v>5930</v>
      </c>
      <c r="AC87" s="161" t="s">
        <v>1566</v>
      </c>
      <c r="AD87" s="161" t="s">
        <v>1566</v>
      </c>
      <c r="AE87" s="161" t="s">
        <v>1566</v>
      </c>
      <c r="AF87" s="161" t="s">
        <v>1566</v>
      </c>
      <c r="AG87" s="161" t="s">
        <v>1566</v>
      </c>
      <c r="AH87" s="161" t="s">
        <v>1566</v>
      </c>
      <c r="AI87" s="161" t="s">
        <v>1566</v>
      </c>
      <c r="AJ87" s="161" t="s">
        <v>1566</v>
      </c>
      <c r="AK87" s="161" t="s">
        <v>1566</v>
      </c>
      <c r="AL87" s="161" t="s">
        <v>1566</v>
      </c>
      <c r="AM87" s="161" t="s">
        <v>1566</v>
      </c>
      <c r="AQ87" s="155" t="s">
        <v>5930</v>
      </c>
      <c r="AR87" s="161" t="s">
        <v>1566</v>
      </c>
      <c r="AS87" s="161" t="s">
        <v>1566</v>
      </c>
      <c r="AT87" s="161" t="s">
        <v>1566</v>
      </c>
      <c r="AU87" s="161" t="s">
        <v>1566</v>
      </c>
      <c r="AV87" s="161" t="s">
        <v>1566</v>
      </c>
      <c r="AW87" s="161" t="s">
        <v>1566</v>
      </c>
      <c r="AX87" s="161" t="s">
        <v>1566</v>
      </c>
      <c r="AY87" s="161" t="s">
        <v>1566</v>
      </c>
      <c r="AZ87" s="161" t="s">
        <v>1566</v>
      </c>
      <c r="BA87" s="161" t="s">
        <v>1566</v>
      </c>
      <c r="BB87" s="161" t="s">
        <v>1566</v>
      </c>
      <c r="BD87" s="155" t="s">
        <v>5930</v>
      </c>
      <c r="BE87" s="161" t="s">
        <v>1566</v>
      </c>
      <c r="BF87" s="161" t="s">
        <v>1566</v>
      </c>
      <c r="BG87" s="161" t="s">
        <v>1566</v>
      </c>
      <c r="BH87" s="161" t="s">
        <v>1566</v>
      </c>
      <c r="BI87" s="161" t="s">
        <v>1566</v>
      </c>
      <c r="BJ87" s="161" t="s">
        <v>1566</v>
      </c>
      <c r="BK87" s="161" t="s">
        <v>1566</v>
      </c>
      <c r="BL87" s="161" t="s">
        <v>1566</v>
      </c>
      <c r="BM87" s="161" t="s">
        <v>1566</v>
      </c>
      <c r="BN87" s="161" t="s">
        <v>1566</v>
      </c>
      <c r="BO87" s="161" t="s">
        <v>1566</v>
      </c>
      <c r="BQ87" s="207" t="s">
        <v>5930</v>
      </c>
      <c r="BR87" s="141" t="s">
        <v>1568</v>
      </c>
      <c r="BS87" s="141" t="s">
        <v>1568</v>
      </c>
      <c r="BT87" s="141" t="s">
        <v>1568</v>
      </c>
      <c r="BU87" s="141" t="s">
        <v>1568</v>
      </c>
      <c r="BV87" s="141" t="s">
        <v>1568</v>
      </c>
      <c r="BW87" s="141" t="s">
        <v>1568</v>
      </c>
      <c r="BX87" s="141" t="s">
        <v>1568</v>
      </c>
      <c r="BY87" s="141" t="s">
        <v>1568</v>
      </c>
      <c r="BZ87" s="141" t="s">
        <v>1568</v>
      </c>
      <c r="CA87" s="141" t="s">
        <v>1568</v>
      </c>
      <c r="CP87" s="141" t="s">
        <v>5930</v>
      </c>
      <c r="CQ87" s="211" t="s">
        <v>1566</v>
      </c>
      <c r="CR87" s="211" t="s">
        <v>1566</v>
      </c>
      <c r="CS87" s="211" t="s">
        <v>1566</v>
      </c>
      <c r="CT87" s="211" t="s">
        <v>1566</v>
      </c>
      <c r="CU87" s="211" t="s">
        <v>1566</v>
      </c>
      <c r="CV87" s="211" t="s">
        <v>1566</v>
      </c>
      <c r="CW87" s="211" t="s">
        <v>1566</v>
      </c>
      <c r="CX87" s="211" t="s">
        <v>1566</v>
      </c>
      <c r="CY87" s="211" t="s">
        <v>1566</v>
      </c>
      <c r="CZ87" s="211" t="s">
        <v>1566</v>
      </c>
      <c r="DC87" s="307" t="s">
        <v>5930</v>
      </c>
      <c r="DD87" s="278">
        <v>1</v>
      </c>
      <c r="DE87" s="279">
        <v>0</v>
      </c>
      <c r="DF87" s="279">
        <v>5.6718988778144911E-3</v>
      </c>
      <c r="DG87" s="279">
        <v>1.3987146857531599E-3</v>
      </c>
      <c r="DH87" s="279">
        <v>2.3911175482998367E-2</v>
      </c>
      <c r="DI87" s="279">
        <v>5.4969443320384993E-3</v>
      </c>
      <c r="DJ87" s="279">
        <v>5.7528244939841327E-5</v>
      </c>
      <c r="DK87" s="279">
        <v>1.4904105980480425E-2</v>
      </c>
      <c r="DL87" s="279">
        <v>9.3076045476957418E-3</v>
      </c>
      <c r="DM87" s="279">
        <v>0.46758346002670792</v>
      </c>
      <c r="DN87" s="280">
        <v>0</v>
      </c>
      <c r="DP87" s="173">
        <f t="shared" ref="DP87:DP97" si="195">IF(DV87-DR87&lt;0,0,DV87-DR87)</f>
        <v>0</v>
      </c>
      <c r="DR87" s="207">
        <f t="array" ref="DR87:DR97">TRANSPOSE(DV87:EF87)</f>
        <v>146740</v>
      </c>
      <c r="DU87" s="292" t="s">
        <v>5930</v>
      </c>
      <c r="DV87" s="276">
        <v>146740</v>
      </c>
      <c r="DW87" s="268">
        <v>0</v>
      </c>
      <c r="DX87" s="268">
        <v>1603.1792335108994</v>
      </c>
      <c r="DY87" s="268">
        <v>1.0112707177995346</v>
      </c>
      <c r="DZ87" s="268">
        <v>204.05797157190807</v>
      </c>
      <c r="EA87" s="268">
        <v>752.54816988906668</v>
      </c>
      <c r="EB87" s="268">
        <v>0.54034949420636691</v>
      </c>
      <c r="EC87" s="268">
        <v>813.15311818903149</v>
      </c>
      <c r="ED87" s="268">
        <v>1008.2648778382367</v>
      </c>
      <c r="EE87" s="267">
        <v>32018.24500878885</v>
      </c>
      <c r="EF87" s="269">
        <v>0</v>
      </c>
    </row>
    <row r="88" spans="12:136" ht="15.75" thickBot="1" x14ac:dyDescent="0.3">
      <c r="L88" s="161"/>
      <c r="M88" s="161" t="s">
        <v>371</v>
      </c>
      <c r="N88" s="168">
        <v>0</v>
      </c>
      <c r="O88" s="168">
        <f>SUM(AD93:AH93)+SUM(AD94:AH94)+SUM(AK93:AK94)</f>
        <v>122.7060850405104</v>
      </c>
      <c r="P88" s="168">
        <f>SUM(AD96:AH96)+SUM(AK96)</f>
        <v>3679.6374256590429</v>
      </c>
      <c r="Q88" s="168">
        <f>SUM(AD97:AH97)+SUM(AK97)</f>
        <v>6.4794425186337932E-14</v>
      </c>
      <c r="R88" s="168"/>
      <c r="U88" s="189" t="s">
        <v>1650</v>
      </c>
      <c r="V88" s="191">
        <f>V87*V86</f>
        <v>0</v>
      </c>
      <c r="W88" s="191">
        <f>W87*W86</f>
        <v>0</v>
      </c>
      <c r="X88" s="191">
        <f>X87*X86</f>
        <v>0</v>
      </c>
      <c r="Y88" s="191">
        <f>Y87*Y86</f>
        <v>0</v>
      </c>
      <c r="Z88" s="194">
        <f>SUM(V88:Y88)</f>
        <v>0</v>
      </c>
      <c r="AB88" s="155" t="s">
        <v>5931</v>
      </c>
      <c r="AC88" s="161" t="s">
        <v>1566</v>
      </c>
      <c r="AE88" s="168">
        <f t="shared" ref="AE88:AL88" si="196">IF(BG88&gt;0,BT88,DX88)</f>
        <v>2.693838086940914E-2</v>
      </c>
      <c r="AF88" s="168">
        <f t="shared" si="196"/>
        <v>0</v>
      </c>
      <c r="AG88" s="168">
        <f t="shared" si="196"/>
        <v>0</v>
      </c>
      <c r="AH88" s="168">
        <f t="shared" si="196"/>
        <v>0</v>
      </c>
      <c r="AI88" s="168">
        <f t="shared" si="196"/>
        <v>0</v>
      </c>
      <c r="AJ88" s="168">
        <f t="shared" si="196"/>
        <v>1.090107438413024E-2</v>
      </c>
      <c r="AK88" s="168">
        <f t="shared" si="196"/>
        <v>2.6308181724282114</v>
      </c>
      <c r="AL88" s="168">
        <f t="shared" si="196"/>
        <v>0</v>
      </c>
      <c r="AM88" s="161"/>
      <c r="AQ88" s="155" t="s">
        <v>5931</v>
      </c>
      <c r="AR88" s="161" t="s">
        <v>1566</v>
      </c>
      <c r="AT88" s="206">
        <f t="shared" ref="AT88:AT97" si="197">(AT$10*BG$10/CG$16)*DF88</f>
        <v>0</v>
      </c>
      <c r="AU88" s="206">
        <f t="shared" ref="AU88:AU97" si="198">(AU$10*BH$10/CH$16)*DG88</f>
        <v>0</v>
      </c>
      <c r="AV88" s="206">
        <f t="shared" ref="AV88:AV97" si="199">(AV$10*BI$10/CI$16)*DH88</f>
        <v>0</v>
      </c>
      <c r="AW88" s="206">
        <f t="shared" ref="AW88:AW97" si="200">(AW$10*BJ$10/CJ$16)*DI88</f>
        <v>0</v>
      </c>
      <c r="AX88" s="206">
        <f t="shared" ref="AX88:AX97" si="201">(AX$10*BK$10/CK$16)*DJ88</f>
        <v>0</v>
      </c>
      <c r="AY88" s="206">
        <f t="shared" ref="AY88:AY97" si="202">(AY$10*BL$10/CL$16)*DK88</f>
        <v>0</v>
      </c>
      <c r="AZ88" s="206">
        <f t="shared" ref="AZ88:AZ97" si="203">(AZ$10*BM$10/CM$16)*DL88</f>
        <v>0</v>
      </c>
      <c r="BA88" s="206">
        <f t="shared" ref="BA88:BA97" si="204">(BA$10*BN$10/CN$16)*DM88</f>
        <v>0</v>
      </c>
      <c r="BB88" s="161">
        <v>0</v>
      </c>
      <c r="BD88" s="155" t="s">
        <v>5931</v>
      </c>
      <c r="BE88" s="161" t="s">
        <v>1566</v>
      </c>
      <c r="BF88" s="212"/>
      <c r="BG88" s="212">
        <f t="shared" ref="BG88:BO88" si="205">DX88-BT88</f>
        <v>16.046614304371538</v>
      </c>
      <c r="BH88" s="212">
        <f t="shared" si="205"/>
        <v>0</v>
      </c>
      <c r="BI88" s="212">
        <f t="shared" si="205"/>
        <v>0</v>
      </c>
      <c r="BJ88" s="212">
        <f t="shared" si="205"/>
        <v>0</v>
      </c>
      <c r="BK88" s="212">
        <f t="shared" si="205"/>
        <v>0</v>
      </c>
      <c r="BL88" s="212">
        <f t="shared" si="205"/>
        <v>0.16524744819385279</v>
      </c>
      <c r="BM88" s="212">
        <f t="shared" si="205"/>
        <v>85.296652681081625</v>
      </c>
      <c r="BN88" s="212">
        <f t="shared" si="205"/>
        <v>0</v>
      </c>
      <c r="BO88" s="212">
        <f t="shared" si="205"/>
        <v>0</v>
      </c>
      <c r="BQ88" s="207" t="s">
        <v>5931</v>
      </c>
      <c r="BR88" s="141" t="s">
        <v>1568</v>
      </c>
      <c r="BT88" s="207">
        <f t="shared" ref="BT88:BT97" si="206">$DP$89*CS88/CG$10</f>
        <v>2.693838086940914E-2</v>
      </c>
      <c r="BU88" s="207">
        <f t="shared" ref="BU88:BU97" si="207">$DP$90*CT88/CH$10</f>
        <v>0</v>
      </c>
      <c r="BV88" s="207">
        <f t="shared" ref="BV88:BV97" si="208">$DP$91*CU88/CI$10</f>
        <v>0</v>
      </c>
      <c r="BW88" s="207">
        <f t="shared" ref="BW88:BW97" si="209">$DP$92*CV88/CJ$10</f>
        <v>0</v>
      </c>
      <c r="BX88" s="207">
        <f t="shared" ref="BX88:BX97" si="210">$DP$93*CW88/CK$10</f>
        <v>0</v>
      </c>
      <c r="BY88" s="207">
        <f t="shared" ref="BY88:BY97" si="211">$DP$94*CX88/CL$10</f>
        <v>1.090107438413024E-2</v>
      </c>
      <c r="BZ88" s="207">
        <f t="shared" ref="BZ88:BZ97" si="212">$DP$95*CY88/CM$10</f>
        <v>2.6308181724282114</v>
      </c>
      <c r="CA88" s="207">
        <f t="shared" ref="CA88:CA97" si="213">$DP$96*CZ88/CN$10</f>
        <v>0</v>
      </c>
      <c r="CP88" s="141" t="s">
        <v>5931</v>
      </c>
      <c r="CQ88" s="211" t="s">
        <v>1566</v>
      </c>
      <c r="CR88" s="210">
        <v>1</v>
      </c>
      <c r="CS88" s="211">
        <f>DF88/(SUM(DF$90:DF$97)+SUM(DF$88))</f>
        <v>5.7191115231472444E-5</v>
      </c>
      <c r="CT88" s="211">
        <f>DG88/(SUM(DG$91:DG$97)+SUM(DG$88:DG$89))</f>
        <v>0</v>
      </c>
      <c r="CU88" s="211">
        <f>DH88/(SUM(DH$92:DH$97)+SUM(DH$88:DH$90))</f>
        <v>0</v>
      </c>
      <c r="CV88" s="211">
        <f>DI88/(SUM(DI$93:DI$97)+SUM(DI$88:DI$91))</f>
        <v>0</v>
      </c>
      <c r="CW88" s="211">
        <f>DJ88/(SUM(DJ$94:DJ$97)+SUM(DJ$88:DJ$92))</f>
        <v>0</v>
      </c>
      <c r="CX88" s="211">
        <f t="shared" ref="CX88:CX93" si="214">DK88/(SUM(DK$95:DK$97)+SUM(DK$88:DK$93))</f>
        <v>3.2774350540115201E-6</v>
      </c>
      <c r="CY88" s="211">
        <f t="shared" ref="CY88:CY94" si="215">DL88/(SUM(DL$96:DL$97)+SUM(DL$88:DL$94))</f>
        <v>8.1931147206889166E-4</v>
      </c>
      <c r="CZ88" s="211">
        <f t="shared" ref="CZ88:CZ95" si="216">DM88/(SUM(DM$97)+SUM(DM$88:DM$95))</f>
        <v>0</v>
      </c>
      <c r="DC88" s="307" t="s">
        <v>5931</v>
      </c>
      <c r="DD88" s="279">
        <v>3.1227223619102637E-4</v>
      </c>
      <c r="DE88" s="278">
        <v>1</v>
      </c>
      <c r="DF88" s="279">
        <v>5.6866733009170073E-5</v>
      </c>
      <c r="DG88" s="279">
        <v>0</v>
      </c>
      <c r="DH88" s="279">
        <v>0</v>
      </c>
      <c r="DI88" s="279">
        <v>0</v>
      </c>
      <c r="DJ88" s="279">
        <v>0</v>
      </c>
      <c r="DK88" s="279">
        <v>3.2285878146223909E-6</v>
      </c>
      <c r="DL88" s="279">
        <v>8.1168564488548402E-4</v>
      </c>
      <c r="DM88" s="279">
        <v>0</v>
      </c>
      <c r="DN88" s="280">
        <v>0</v>
      </c>
      <c r="DO88" s="211"/>
      <c r="DP88" s="173">
        <f t="shared" si="195"/>
        <v>45.82282793867121</v>
      </c>
      <c r="DR88" s="207">
        <v>0</v>
      </c>
      <c r="DU88" s="293" t="s">
        <v>5931</v>
      </c>
      <c r="DV88" s="268">
        <v>45.82282793867121</v>
      </c>
      <c r="DW88" s="276">
        <v>302</v>
      </c>
      <c r="DX88" s="268">
        <v>16.073552685240948</v>
      </c>
      <c r="DY88" s="268">
        <v>0</v>
      </c>
      <c r="DZ88" s="268">
        <v>0</v>
      </c>
      <c r="EA88" s="268">
        <v>0</v>
      </c>
      <c r="EB88" s="268">
        <v>0</v>
      </c>
      <c r="EC88" s="268">
        <v>0.17614852257798302</v>
      </c>
      <c r="ED88" s="268">
        <v>87.927470853509831</v>
      </c>
      <c r="EE88" s="268">
        <v>0</v>
      </c>
      <c r="EF88" s="269">
        <v>0</v>
      </c>
    </row>
    <row r="89" spans="12:136" x14ac:dyDescent="0.25">
      <c r="L89" s="161"/>
      <c r="M89" s="161" t="s">
        <v>372</v>
      </c>
      <c r="N89" s="168"/>
      <c r="O89" s="168"/>
      <c r="P89" s="168"/>
      <c r="Q89" s="168">
        <f>'Fatores de emissao'!AN7</f>
        <v>267.19964881093335</v>
      </c>
      <c r="R89" s="168"/>
      <c r="AB89" s="155" t="s">
        <v>5932</v>
      </c>
      <c r="AC89" s="161" t="s">
        <v>1566</v>
      </c>
      <c r="AD89" s="168">
        <f t="shared" ref="AD89:AD97" si="217">IF(BF89&gt;0,BS89,DW89)</f>
        <v>0</v>
      </c>
      <c r="AE89" s="168"/>
      <c r="AF89" s="168">
        <f t="shared" ref="AF89:AL89" si="218">IF(BH89&gt;0,BU89,DY89)</f>
        <v>3.4929203539823011</v>
      </c>
      <c r="AG89" s="168">
        <f t="shared" si="218"/>
        <v>0.50219210046849716</v>
      </c>
      <c r="AH89" s="168">
        <f t="shared" si="218"/>
        <v>0</v>
      </c>
      <c r="AI89" s="168">
        <f t="shared" si="218"/>
        <v>0</v>
      </c>
      <c r="AJ89" s="168">
        <f t="shared" si="218"/>
        <v>78.435368477982479</v>
      </c>
      <c r="AK89" s="168">
        <f t="shared" si="218"/>
        <v>171.75588217566545</v>
      </c>
      <c r="AL89" s="168">
        <f t="shared" si="218"/>
        <v>9985.5452215201149</v>
      </c>
      <c r="AM89" s="168">
        <f t="shared" ref="AM89:AM96" si="219">IF(BO88&gt;0,BO88,EF88)+BB89</f>
        <v>0</v>
      </c>
      <c r="AQ89" s="155" t="s">
        <v>5932</v>
      </c>
      <c r="AR89" s="161" t="s">
        <v>1566</v>
      </c>
      <c r="AS89" s="206">
        <f t="shared" ref="AS89:AS97" si="220">(AS$10*BF$10/CF$16)*DE89</f>
        <v>0</v>
      </c>
      <c r="AT89" s="206">
        <f t="shared" si="197"/>
        <v>0</v>
      </c>
      <c r="AU89" s="206">
        <f t="shared" si="198"/>
        <v>0</v>
      </c>
      <c r="AV89" s="206">
        <f t="shared" si="199"/>
        <v>1.7112767455923772</v>
      </c>
      <c r="AW89" s="206">
        <f t="shared" si="200"/>
        <v>0</v>
      </c>
      <c r="AX89" s="206">
        <f t="shared" si="201"/>
        <v>0</v>
      </c>
      <c r="AY89" s="206">
        <f t="shared" si="202"/>
        <v>0</v>
      </c>
      <c r="AZ89" s="206">
        <f t="shared" si="203"/>
        <v>0</v>
      </c>
      <c r="BA89" s="206">
        <f t="shared" si="204"/>
        <v>0</v>
      </c>
      <c r="BB89" s="161">
        <v>0</v>
      </c>
      <c r="BD89" s="155" t="s">
        <v>5932</v>
      </c>
      <c r="BE89" s="161" t="s">
        <v>1566</v>
      </c>
      <c r="BF89" s="212">
        <f t="shared" ref="BF89:BF97" si="221">DW89-BS89</f>
        <v>0</v>
      </c>
      <c r="BG89" s="212"/>
      <c r="BH89" s="212">
        <f t="shared" ref="BH89:BO89" si="222">DY89-BU89</f>
        <v>-2.7695080390340436</v>
      </c>
      <c r="BI89" s="212">
        <f t="shared" si="222"/>
        <v>56.55212762816398</v>
      </c>
      <c r="BJ89" s="212">
        <f t="shared" si="222"/>
        <v>1396.2304921258487</v>
      </c>
      <c r="BK89" s="212">
        <f t="shared" si="222"/>
        <v>0</v>
      </c>
      <c r="BL89" s="212">
        <f t="shared" si="222"/>
        <v>1188.9878036242112</v>
      </c>
      <c r="BM89" s="212">
        <f t="shared" si="222"/>
        <v>5568.686571124209</v>
      </c>
      <c r="BN89" s="212">
        <f t="shared" si="222"/>
        <v>-17824.800907720375</v>
      </c>
      <c r="BO89" s="212">
        <f t="shared" si="222"/>
        <v>0</v>
      </c>
      <c r="BQ89" s="207" t="s">
        <v>5932</v>
      </c>
      <c r="BR89" s="141" t="s">
        <v>1568</v>
      </c>
      <c r="BS89" s="207">
        <f t="shared" ref="BS89:BS97" si="223">$DP$88*CR89/$CF$10</f>
        <v>0</v>
      </c>
      <c r="BT89" s="207">
        <f t="shared" si="206"/>
        <v>471.02387775408982</v>
      </c>
      <c r="BU89" s="207">
        <f t="shared" si="207"/>
        <v>6.2624283930163447</v>
      </c>
      <c r="BV89" s="207">
        <f t="shared" si="208"/>
        <v>0.50219210046849716</v>
      </c>
      <c r="BW89" s="207">
        <f t="shared" si="209"/>
        <v>0</v>
      </c>
      <c r="BX89" s="207">
        <f t="shared" si="210"/>
        <v>0</v>
      </c>
      <c r="BY89" s="207">
        <f t="shared" si="211"/>
        <v>78.435368477982479</v>
      </c>
      <c r="BZ89" s="207">
        <f t="shared" si="212"/>
        <v>171.75588217566545</v>
      </c>
      <c r="CA89" s="207">
        <f t="shared" si="213"/>
        <v>27810.34612924049</v>
      </c>
      <c r="CP89" s="141" t="s">
        <v>5932</v>
      </c>
      <c r="CQ89" s="211" t="s">
        <v>1566</v>
      </c>
      <c r="CR89" s="259">
        <v>0</v>
      </c>
      <c r="CS89" s="210">
        <v>1</v>
      </c>
      <c r="CT89" s="211">
        <f>DG89/(SUM(DG$91:DG$97)+SUM(DG$88:DG$89))</f>
        <v>4.8379153473142918E-3</v>
      </c>
      <c r="CU89" s="211">
        <f>DH89/(SUM(DH$92:DH$97)+SUM(DH$88:DH$90))</f>
        <v>6.84930573753332E-3</v>
      </c>
      <c r="CV89" s="211">
        <f>DI89/(SUM(DI$93:DI$97)+SUM(DI$88:DI$91))</f>
        <v>1.0255055883825272E-2</v>
      </c>
      <c r="CW89" s="211">
        <f>DJ89/(SUM(DJ$94:DJ$97)+SUM(DJ$88:DJ$92))</f>
        <v>0</v>
      </c>
      <c r="CX89" s="211">
        <f t="shared" si="214"/>
        <v>2.358178809405129E-2</v>
      </c>
      <c r="CY89" s="211">
        <f t="shared" si="215"/>
        <v>5.3489658136256293E-2</v>
      </c>
      <c r="CZ89" s="211">
        <f t="shared" si="216"/>
        <v>0.2738935851625347</v>
      </c>
      <c r="DC89" s="307" t="s">
        <v>5932</v>
      </c>
      <c r="DD89" s="279">
        <v>1.7342315802571576E-2</v>
      </c>
      <c r="DE89" s="279">
        <v>0</v>
      </c>
      <c r="DF89" s="278">
        <v>1</v>
      </c>
      <c r="DG89" s="279">
        <v>4.831148484069573E-3</v>
      </c>
      <c r="DH89" s="279">
        <v>6.6855307861064537E-3</v>
      </c>
      <c r="DI89" s="279">
        <v>1.0198684412509942E-2</v>
      </c>
      <c r="DJ89" s="279">
        <v>0</v>
      </c>
      <c r="DK89" s="279">
        <v>2.3230322625088319E-2</v>
      </c>
      <c r="DL89" s="279">
        <v>5.2991797550932591E-2</v>
      </c>
      <c r="DM89" s="279">
        <v>0.14582547493311693</v>
      </c>
      <c r="DN89" s="280">
        <v>0</v>
      </c>
      <c r="DO89" s="211"/>
      <c r="DP89" s="173">
        <f t="shared" si="195"/>
        <v>941.63218735845385</v>
      </c>
      <c r="DR89" s="207">
        <v>1603.1792335108994</v>
      </c>
      <c r="DU89" s="293" t="s">
        <v>5932</v>
      </c>
      <c r="DV89" s="268">
        <v>2544.8114208693532</v>
      </c>
      <c r="DW89" s="268">
        <v>0</v>
      </c>
      <c r="DX89" s="276">
        <v>282653</v>
      </c>
      <c r="DY89" s="268">
        <v>3.4929203539823011</v>
      </c>
      <c r="DZ89" s="268">
        <v>57.054319728632478</v>
      </c>
      <c r="EA89" s="268">
        <v>1396.2304921258487</v>
      </c>
      <c r="EB89" s="268">
        <v>0</v>
      </c>
      <c r="EC89" s="268">
        <v>1267.4231721021936</v>
      </c>
      <c r="ED89" s="268">
        <v>5740.4424532998746</v>
      </c>
      <c r="EE89" s="268">
        <v>9985.5452215201149</v>
      </c>
      <c r="EF89" s="269">
        <v>0</v>
      </c>
    </row>
    <row r="90" spans="12:136" x14ac:dyDescent="0.25">
      <c r="L90" s="161"/>
      <c r="M90" s="161" t="s">
        <v>373</v>
      </c>
      <c r="N90" s="168">
        <f>N89*N88</f>
        <v>0</v>
      </c>
      <c r="O90" s="168">
        <f>O89*O88</f>
        <v>0</v>
      </c>
      <c r="P90" s="168">
        <f>P89*P88</f>
        <v>0</v>
      </c>
      <c r="Q90" s="168">
        <f>Q89*Q88</f>
        <v>1.7313047654695791E-11</v>
      </c>
      <c r="R90" s="168">
        <f>SUM(O90:Q90)</f>
        <v>1.7313047654695791E-11</v>
      </c>
      <c r="AB90" s="155" t="s">
        <v>5933</v>
      </c>
      <c r="AC90" s="161" t="s">
        <v>1566</v>
      </c>
      <c r="AD90" s="168">
        <f t="shared" si="217"/>
        <v>0</v>
      </c>
      <c r="AE90" s="168">
        <f t="shared" ref="AE90:AE97" si="224">IF(BG90&gt;0,BT90,DX90)</f>
        <v>22.897837416956168</v>
      </c>
      <c r="AF90" s="168"/>
      <c r="AG90" s="168">
        <f t="shared" ref="AG90:AL90" si="225">IF(BI90&gt;0,BV90,DZ90)</f>
        <v>2.4345569216129741</v>
      </c>
      <c r="AH90" s="168">
        <f t="shared" si="225"/>
        <v>0</v>
      </c>
      <c r="AI90" s="168">
        <f t="shared" si="225"/>
        <v>0</v>
      </c>
      <c r="AJ90" s="168">
        <f t="shared" si="225"/>
        <v>170.22341643249177</v>
      </c>
      <c r="AK90" s="168">
        <f t="shared" si="225"/>
        <v>186.22267885740968</v>
      </c>
      <c r="AL90" s="168">
        <f t="shared" si="225"/>
        <v>8327.9310302132453</v>
      </c>
      <c r="AM90" s="168">
        <f t="shared" si="219"/>
        <v>0</v>
      </c>
      <c r="AQ90" s="155" t="s">
        <v>5933</v>
      </c>
      <c r="AR90" s="161" t="s">
        <v>1566</v>
      </c>
      <c r="AS90" s="206">
        <f t="shared" si="220"/>
        <v>1.5546848635813915</v>
      </c>
      <c r="AT90" s="206">
        <f t="shared" si="197"/>
        <v>0</v>
      </c>
      <c r="AU90" s="206">
        <f t="shared" si="198"/>
        <v>0</v>
      </c>
      <c r="AV90" s="206">
        <f t="shared" si="199"/>
        <v>8.2960298298013466</v>
      </c>
      <c r="AW90" s="206">
        <f t="shared" si="200"/>
        <v>0</v>
      </c>
      <c r="AX90" s="206">
        <f t="shared" si="201"/>
        <v>0</v>
      </c>
      <c r="AY90" s="206">
        <f t="shared" si="202"/>
        <v>0</v>
      </c>
      <c r="AZ90" s="206">
        <f t="shared" si="203"/>
        <v>0</v>
      </c>
      <c r="BA90" s="206">
        <f t="shared" si="204"/>
        <v>0</v>
      </c>
      <c r="BB90" s="161">
        <v>0</v>
      </c>
      <c r="BD90" s="155" t="s">
        <v>5933</v>
      </c>
      <c r="BE90" s="161" t="s">
        <v>1566</v>
      </c>
      <c r="BF90" s="212">
        <f t="shared" si="221"/>
        <v>22.737559059949682</v>
      </c>
      <c r="BG90" s="212">
        <f t="shared" ref="BG90:BG97" si="226">DX90-BT90</f>
        <v>13639.749442081513</v>
      </c>
      <c r="BH90" s="212"/>
      <c r="BI90" s="212">
        <f t="shared" ref="BI90:BO90" si="227">DZ90-BV90</f>
        <v>274.15678904675178</v>
      </c>
      <c r="BJ90" s="212">
        <f t="shared" si="227"/>
        <v>3302.9470005785292</v>
      </c>
      <c r="BK90" s="212">
        <f t="shared" si="227"/>
        <v>742.21541228865931</v>
      </c>
      <c r="BL90" s="212">
        <f t="shared" si="227"/>
        <v>2580.3865011011139</v>
      </c>
      <c r="BM90" s="212">
        <f t="shared" si="227"/>
        <v>6037.7305152868812</v>
      </c>
      <c r="BN90" s="212">
        <f t="shared" si="227"/>
        <v>-14865.859529318712</v>
      </c>
      <c r="BO90" s="212">
        <f t="shared" si="227"/>
        <v>0</v>
      </c>
      <c r="BQ90" s="207" t="s">
        <v>5933</v>
      </c>
      <c r="BR90" s="141" t="s">
        <v>1568</v>
      </c>
      <c r="BS90" s="207">
        <f t="shared" si="223"/>
        <v>0</v>
      </c>
      <c r="BT90" s="207">
        <f t="shared" si="206"/>
        <v>22.897837416956168</v>
      </c>
      <c r="BU90" s="207">
        <f t="shared" si="207"/>
        <v>1294.4476997706984</v>
      </c>
      <c r="BV90" s="207">
        <f t="shared" si="208"/>
        <v>2.4345569216129741</v>
      </c>
      <c r="BW90" s="207">
        <f t="shared" si="209"/>
        <v>0</v>
      </c>
      <c r="BX90" s="207">
        <f t="shared" si="210"/>
        <v>0</v>
      </c>
      <c r="BY90" s="207">
        <f t="shared" si="211"/>
        <v>170.22341643249177</v>
      </c>
      <c r="BZ90" s="207">
        <f t="shared" si="212"/>
        <v>186.22267885740968</v>
      </c>
      <c r="CA90" s="207">
        <f t="shared" si="213"/>
        <v>23193.790559531957</v>
      </c>
      <c r="CP90" s="141" t="s">
        <v>5933</v>
      </c>
      <c r="CQ90" s="211" t="s">
        <v>1566</v>
      </c>
      <c r="CR90" s="259">
        <v>0</v>
      </c>
      <c r="CS90" s="211">
        <f t="shared" ref="CS90:CS97" si="228">DF90/(SUM(DF$90:DF$97)+SUM(DF$88))</f>
        <v>4.8612901592455092E-2</v>
      </c>
      <c r="CT90" s="210">
        <v>1</v>
      </c>
      <c r="CU90" s="211">
        <f>DH90/(SUM(DH$92:DH$97)+SUM(DH$88:DH$90))</f>
        <v>3.3204474295790397E-2</v>
      </c>
      <c r="CV90" s="211">
        <f>DI90/(SUM(DI$93:DI$97)+SUM(DI$88:DI$91))</f>
        <v>2.4259537564370031E-2</v>
      </c>
      <c r="CW90" s="211">
        <f>DJ90/(SUM(DJ$94:DJ$97)+SUM(DJ$88:DJ$92))</f>
        <v>7.9024422150040852E-2</v>
      </c>
      <c r="CX90" s="211">
        <f t="shared" si="214"/>
        <v>5.1178092394418777E-2</v>
      </c>
      <c r="CY90" s="211">
        <f t="shared" si="215"/>
        <v>5.799502935866245E-2</v>
      </c>
      <c r="CZ90" s="211">
        <f t="shared" si="216"/>
        <v>0.22842687467236683</v>
      </c>
      <c r="DC90" s="307" t="s">
        <v>5933</v>
      </c>
      <c r="DD90" s="279">
        <v>1.100154873050895E-2</v>
      </c>
      <c r="DE90" s="279">
        <v>7.5289930662085044E-2</v>
      </c>
      <c r="DF90" s="279">
        <v>4.8337174130465517E-2</v>
      </c>
      <c r="DG90" s="278">
        <v>1</v>
      </c>
      <c r="DH90" s="279">
        <v>3.2410516284083049E-2</v>
      </c>
      <c r="DI90" s="279">
        <v>2.4126184236857695E-2</v>
      </c>
      <c r="DJ90" s="279">
        <v>7.9019876013727175E-2</v>
      </c>
      <c r="DK90" s="279">
        <v>5.0415328681493538E-2</v>
      </c>
      <c r="DL90" s="279">
        <v>5.7455234559660021E-2</v>
      </c>
      <c r="DM90" s="279">
        <v>0.12161824624997437</v>
      </c>
      <c r="DN90" s="280">
        <v>0</v>
      </c>
      <c r="DO90" s="211"/>
      <c r="DP90" s="173">
        <f t="shared" si="195"/>
        <v>1613.3559899970837</v>
      </c>
      <c r="DR90" s="207">
        <v>1.0112707177995346</v>
      </c>
      <c r="DU90" s="293" t="s">
        <v>5933</v>
      </c>
      <c r="DV90" s="270">
        <v>1614.3672607148833</v>
      </c>
      <c r="DW90" s="268">
        <v>22.737559059949682</v>
      </c>
      <c r="DX90" s="268">
        <v>13662.647279498469</v>
      </c>
      <c r="DY90" s="276">
        <v>723</v>
      </c>
      <c r="DZ90" s="268">
        <v>276.59134596836475</v>
      </c>
      <c r="EA90" s="268">
        <v>3302.9470005785292</v>
      </c>
      <c r="EB90" s="268">
        <v>742.21541228865931</v>
      </c>
      <c r="EC90" s="268">
        <v>2750.6099175336058</v>
      </c>
      <c r="ED90" s="268">
        <v>6223.953194144291</v>
      </c>
      <c r="EE90" s="268">
        <v>8327.9310302132453</v>
      </c>
      <c r="EF90" s="269">
        <v>0</v>
      </c>
    </row>
    <row r="91" spans="12:136" x14ac:dyDescent="0.25">
      <c r="L91" s="161" t="s">
        <v>1787</v>
      </c>
      <c r="M91" s="161"/>
      <c r="N91" s="168"/>
      <c r="O91" s="168"/>
      <c r="P91" s="168"/>
      <c r="Q91" s="168"/>
      <c r="R91" s="168"/>
      <c r="AB91" s="155" t="s">
        <v>5934</v>
      </c>
      <c r="AC91" s="161" t="s">
        <v>1566</v>
      </c>
      <c r="AD91" s="168">
        <f t="shared" si="217"/>
        <v>0</v>
      </c>
      <c r="AE91" s="168">
        <f t="shared" si="224"/>
        <v>8.6202867512544223</v>
      </c>
      <c r="AF91" s="168">
        <f t="shared" ref="AF91:AF97" si="229">IF(BH91&gt;0,BU91,DY91)</f>
        <v>102.2416996197485</v>
      </c>
      <c r="AG91" s="168"/>
      <c r="AH91" s="168">
        <f>IF(BJ91&gt;0,BW91,EA91)</f>
        <v>0</v>
      </c>
      <c r="AI91" s="168">
        <f>IF(BK91&gt;0,BX91,EB91)</f>
        <v>0</v>
      </c>
      <c r="AJ91" s="168">
        <f>IF(BL91&gt;0,BY91,EC91)</f>
        <v>128.93230827360847</v>
      </c>
      <c r="AK91" s="168">
        <f>IF(BM91&gt;0,BZ91,ED91)</f>
        <v>22.120218695011339</v>
      </c>
      <c r="AL91" s="168">
        <f>IF(BN91&gt;0,CA91,EE91)</f>
        <v>778.16428665677495</v>
      </c>
      <c r="AM91" s="168">
        <f t="shared" si="219"/>
        <v>0</v>
      </c>
      <c r="AQ91" s="155" t="s">
        <v>5934</v>
      </c>
      <c r="AR91" s="161" t="s">
        <v>1566</v>
      </c>
      <c r="AS91" s="206">
        <f t="shared" si="220"/>
        <v>0</v>
      </c>
      <c r="AT91" s="206">
        <f t="shared" si="197"/>
        <v>0</v>
      </c>
      <c r="AU91" s="206">
        <f t="shared" si="198"/>
        <v>0</v>
      </c>
      <c r="AV91" s="206">
        <f t="shared" si="199"/>
        <v>255.96722240045167</v>
      </c>
      <c r="AW91" s="206">
        <f t="shared" si="200"/>
        <v>0</v>
      </c>
      <c r="AX91" s="206">
        <f t="shared" si="201"/>
        <v>0</v>
      </c>
      <c r="AY91" s="206">
        <f t="shared" si="202"/>
        <v>0</v>
      </c>
      <c r="AZ91" s="206">
        <f t="shared" si="203"/>
        <v>0</v>
      </c>
      <c r="BA91" s="206">
        <f t="shared" si="204"/>
        <v>0</v>
      </c>
      <c r="BB91" s="161">
        <v>0</v>
      </c>
      <c r="BD91" s="155" t="s">
        <v>5934</v>
      </c>
      <c r="BE91" s="161" t="s">
        <v>1566</v>
      </c>
      <c r="BF91" s="212">
        <f t="shared" si="221"/>
        <v>0</v>
      </c>
      <c r="BG91" s="212">
        <f t="shared" si="226"/>
        <v>5134.9194801661315</v>
      </c>
      <c r="BH91" s="212">
        <f t="shared" ref="BH91:BH97" si="230">DY91-BU91</f>
        <v>-81.066609119376452</v>
      </c>
      <c r="BI91" s="212"/>
      <c r="BJ91" s="212">
        <f t="shared" ref="BJ91:BO91" si="231">EA91-BW91</f>
        <v>2467.0715536636103</v>
      </c>
      <c r="BK91" s="212">
        <f t="shared" si="231"/>
        <v>0</v>
      </c>
      <c r="BL91" s="212">
        <f t="shared" si="231"/>
        <v>1954.4619347771647</v>
      </c>
      <c r="BM91" s="212">
        <f t="shared" si="231"/>
        <v>717.18396620184376</v>
      </c>
      <c r="BN91" s="212">
        <f t="shared" si="231"/>
        <v>-1389.0702185457349</v>
      </c>
      <c r="BO91" s="212">
        <f t="shared" si="231"/>
        <v>0</v>
      </c>
      <c r="BQ91" s="207" t="s">
        <v>5934</v>
      </c>
      <c r="BR91" s="141" t="s">
        <v>1568</v>
      </c>
      <c r="BS91" s="207">
        <f t="shared" si="223"/>
        <v>0</v>
      </c>
      <c r="BT91" s="207">
        <f t="shared" si="206"/>
        <v>8.6202867512544223</v>
      </c>
      <c r="BU91" s="207">
        <f t="shared" si="207"/>
        <v>183.30830873912495</v>
      </c>
      <c r="BV91" s="207">
        <f t="shared" si="208"/>
        <v>73.320146553912551</v>
      </c>
      <c r="BW91" s="207">
        <f t="shared" si="209"/>
        <v>0</v>
      </c>
      <c r="BX91" s="207">
        <f t="shared" si="210"/>
        <v>0</v>
      </c>
      <c r="BY91" s="207">
        <f t="shared" si="211"/>
        <v>128.93230827360847</v>
      </c>
      <c r="BZ91" s="207">
        <f t="shared" si="212"/>
        <v>22.120218695011339</v>
      </c>
      <c r="CA91" s="207">
        <f t="shared" si="213"/>
        <v>2167.2345052025098</v>
      </c>
      <c r="CP91" s="141" t="s">
        <v>5934</v>
      </c>
      <c r="CQ91" s="211" t="s">
        <v>1566</v>
      </c>
      <c r="CR91" s="259">
        <v>0</v>
      </c>
      <c r="CS91" s="211">
        <f t="shared" si="228"/>
        <v>1.8301167219711235E-2</v>
      </c>
      <c r="CT91" s="211">
        <f t="shared" ref="CT91:CT97" si="232">DG91/(SUM(DG$91:DG$97)+SUM(DG$88:DG$89))</f>
        <v>0.14161121285286121</v>
      </c>
      <c r="CU91" s="210">
        <v>1</v>
      </c>
      <c r="CV91" s="211">
        <f>DI91/(SUM(DI$93:DI$97)+SUM(DI$88:DI$91))</f>
        <v>1.8120186312286585E-2</v>
      </c>
      <c r="CW91" s="211">
        <f>DJ91/(SUM(DJ$94:DJ$97)+SUM(DJ$88:DJ$92))</f>
        <v>0</v>
      </c>
      <c r="CX91" s="211">
        <f t="shared" si="214"/>
        <v>3.8763818302691017E-2</v>
      </c>
      <c r="CY91" s="211">
        <f t="shared" si="215"/>
        <v>6.8888641303431249E-3</v>
      </c>
      <c r="CZ91" s="211">
        <f t="shared" si="216"/>
        <v>2.1344273306032328E-2</v>
      </c>
      <c r="DC91" s="307" t="s">
        <v>5934</v>
      </c>
      <c r="DD91" s="279">
        <v>1.9577774648688226E-3</v>
      </c>
      <c r="DE91" s="279">
        <v>0</v>
      </c>
      <c r="DF91" s="279">
        <v>1.8197364849895051E-2</v>
      </c>
      <c r="DG91" s="279">
        <v>0.14141313916977663</v>
      </c>
      <c r="DH91" s="278">
        <v>1</v>
      </c>
      <c r="DI91" s="279">
        <v>1.802058065684178E-2</v>
      </c>
      <c r="DJ91" s="279">
        <v>0</v>
      </c>
      <c r="DK91" s="279">
        <v>3.8186078246499625E-2</v>
      </c>
      <c r="DL91" s="279">
        <v>6.8247453072350856E-3</v>
      </c>
      <c r="DM91" s="279">
        <v>1.1364044141842031E-2</v>
      </c>
      <c r="DN91" s="280">
        <v>0</v>
      </c>
      <c r="DO91" s="211"/>
      <c r="DP91" s="173">
        <f t="shared" si="195"/>
        <v>83.22629362294299</v>
      </c>
      <c r="DR91" s="207">
        <v>204.05797157190807</v>
      </c>
      <c r="DU91" s="293" t="s">
        <v>5934</v>
      </c>
      <c r="DV91" s="268">
        <v>287.28426519485106</v>
      </c>
      <c r="DW91" s="268">
        <v>0</v>
      </c>
      <c r="DX91" s="268">
        <v>5143.5397669173863</v>
      </c>
      <c r="DY91" s="268">
        <v>102.2416996197485</v>
      </c>
      <c r="DZ91" s="276">
        <v>8534</v>
      </c>
      <c r="EA91" s="268">
        <v>2467.0715536636103</v>
      </c>
      <c r="EB91" s="268">
        <v>0</v>
      </c>
      <c r="EC91" s="268">
        <v>2083.3942430507732</v>
      </c>
      <c r="ED91" s="268">
        <v>739.30418489685508</v>
      </c>
      <c r="EE91" s="268">
        <v>778.16428665677495</v>
      </c>
      <c r="EF91" s="269">
        <v>0</v>
      </c>
    </row>
    <row r="92" spans="12:136" x14ac:dyDescent="0.25">
      <c r="L92" s="161"/>
      <c r="M92" s="161" t="s">
        <v>371</v>
      </c>
      <c r="N92" s="168">
        <f>SUM(AI88:AI92)+SUM(AJ88:AJ92)+AI95+AJ95</f>
        <v>597.9204626651873</v>
      </c>
      <c r="O92" s="168"/>
      <c r="P92" s="168">
        <f>SUM(AI96:AJ96)</f>
        <v>2728.1788206104716</v>
      </c>
      <c r="Q92" s="168">
        <f>SUM(AI97:AJ97)</f>
        <v>4.0028817007964705E-13</v>
      </c>
      <c r="R92" s="168"/>
      <c r="AB92" s="155" t="s">
        <v>5935</v>
      </c>
      <c r="AC92" s="161" t="s">
        <v>1566</v>
      </c>
      <c r="AD92" s="168">
        <f t="shared" si="217"/>
        <v>0</v>
      </c>
      <c r="AE92" s="168">
        <f t="shared" si="224"/>
        <v>0.64709569729680882</v>
      </c>
      <c r="AF92" s="168">
        <f t="shared" si="229"/>
        <v>4.2619469026548673</v>
      </c>
      <c r="AG92" s="168">
        <f t="shared" ref="AG92:AG97" si="233">IF(BI92&gt;0,BV92,DZ92)</f>
        <v>0.27841765064683377</v>
      </c>
      <c r="AH92" s="168"/>
      <c r="AI92" s="168">
        <f>IF(BK92&gt;0,BX92,EB92)</f>
        <v>0</v>
      </c>
      <c r="AJ92" s="168">
        <f>IF(BL92&gt;0,BY92,EC92)</f>
        <v>35.339479441761846</v>
      </c>
      <c r="AK92" s="168">
        <f>IF(BM92&gt;0,BZ92,ED92)</f>
        <v>18.344406785489287</v>
      </c>
      <c r="AL92" s="168">
        <f>IF(BN92&gt;0,CA92,EE92)</f>
        <v>4568.114239369238</v>
      </c>
      <c r="AM92" s="168">
        <f t="shared" si="219"/>
        <v>0</v>
      </c>
      <c r="AQ92" s="155" t="s">
        <v>5935</v>
      </c>
      <c r="AR92" s="161" t="s">
        <v>1566</v>
      </c>
      <c r="AS92" s="206">
        <f t="shared" si="220"/>
        <v>0</v>
      </c>
      <c r="AT92" s="206">
        <f t="shared" si="197"/>
        <v>0</v>
      </c>
      <c r="AU92" s="206">
        <f t="shared" si="198"/>
        <v>0</v>
      </c>
      <c r="AV92" s="206">
        <f t="shared" si="199"/>
        <v>0.94873983615016488</v>
      </c>
      <c r="AW92" s="206">
        <f t="shared" si="200"/>
        <v>0</v>
      </c>
      <c r="AX92" s="206">
        <f t="shared" si="201"/>
        <v>0</v>
      </c>
      <c r="AY92" s="206">
        <f t="shared" si="202"/>
        <v>0</v>
      </c>
      <c r="AZ92" s="206">
        <f t="shared" si="203"/>
        <v>0</v>
      </c>
      <c r="BA92" s="206">
        <f t="shared" si="204"/>
        <v>0</v>
      </c>
      <c r="BB92" s="161">
        <v>0</v>
      </c>
      <c r="BD92" s="155" t="s">
        <v>5935</v>
      </c>
      <c r="BE92" s="161" t="s">
        <v>1566</v>
      </c>
      <c r="BF92" s="212">
        <f t="shared" si="221"/>
        <v>0</v>
      </c>
      <c r="BG92" s="212">
        <f t="shared" si="226"/>
        <v>385.46099421780133</v>
      </c>
      <c r="BH92" s="212">
        <f t="shared" si="230"/>
        <v>-3.3792629125887892</v>
      </c>
      <c r="BI92" s="212">
        <f t="shared" ref="BI92:BI97" si="234">DZ92-BV92</f>
        <v>31.352764208406775</v>
      </c>
      <c r="BJ92" s="212"/>
      <c r="BK92" s="212">
        <f>EB92-BX92</f>
        <v>0</v>
      </c>
      <c r="BL92" s="212">
        <f>EC92-BY92</f>
        <v>535.70488490123273</v>
      </c>
      <c r="BM92" s="212">
        <f>ED92-BZ92</f>
        <v>594.76421085313689</v>
      </c>
      <c r="BN92" s="212">
        <f>EE92-CA92</f>
        <v>-8154.3596302579854</v>
      </c>
      <c r="BO92" s="212">
        <f>EF92-CB92</f>
        <v>0</v>
      </c>
      <c r="BQ92" s="207" t="s">
        <v>5935</v>
      </c>
      <c r="BR92" s="141" t="s">
        <v>1568</v>
      </c>
      <c r="BS92" s="207">
        <f t="shared" si="223"/>
        <v>0</v>
      </c>
      <c r="BT92" s="207">
        <f t="shared" si="206"/>
        <v>0.64709569729680882</v>
      </c>
      <c r="BU92" s="207">
        <f t="shared" si="207"/>
        <v>7.6412098152436565</v>
      </c>
      <c r="BV92" s="207">
        <f t="shared" si="208"/>
        <v>0.27841765064683377</v>
      </c>
      <c r="BW92" s="207">
        <f t="shared" si="209"/>
        <v>0</v>
      </c>
      <c r="BX92" s="207">
        <f t="shared" si="210"/>
        <v>0</v>
      </c>
      <c r="BY92" s="207">
        <f t="shared" si="211"/>
        <v>35.339479441761846</v>
      </c>
      <c r="BZ92" s="207">
        <f t="shared" si="212"/>
        <v>18.344406785489287</v>
      </c>
      <c r="CA92" s="207">
        <f t="shared" si="213"/>
        <v>12722.473869627223</v>
      </c>
      <c r="CP92" s="141" t="s">
        <v>5935</v>
      </c>
      <c r="CQ92" s="211" t="s">
        <v>1566</v>
      </c>
      <c r="CR92" s="259">
        <v>0</v>
      </c>
      <c r="CS92" s="211">
        <f t="shared" si="228"/>
        <v>1.373806568750304E-3</v>
      </c>
      <c r="CT92" s="211">
        <f t="shared" si="232"/>
        <v>5.9030656986738348E-3</v>
      </c>
      <c r="CU92" s="211">
        <f t="shared" ref="CU92:CU97" si="235">DH92/(SUM(DH$92:DH$97)+SUM(DH$88:DH$90))</f>
        <v>3.7972871541127147E-3</v>
      </c>
      <c r="CV92" s="210">
        <v>1</v>
      </c>
      <c r="CW92" s="211">
        <f>DJ92/(SUM(DJ$94:DJ$97)+SUM(DJ$88:DJ$92))</f>
        <v>0</v>
      </c>
      <c r="CX92" s="211">
        <f t="shared" si="214"/>
        <v>1.0624902154742141E-2</v>
      </c>
      <c r="CY92" s="211">
        <f t="shared" si="215"/>
        <v>5.7129691003226946E-3</v>
      </c>
      <c r="CZ92" s="211">
        <f t="shared" si="216"/>
        <v>0.12529883533614372</v>
      </c>
      <c r="DC92" s="307" t="s">
        <v>27</v>
      </c>
      <c r="DD92" s="279">
        <v>3.5935368660443436E-4</v>
      </c>
      <c r="DE92" s="279">
        <v>0</v>
      </c>
      <c r="DF92" s="279">
        <v>1.3660144768146744E-3</v>
      </c>
      <c r="DG92" s="279">
        <v>5.8948089939901346E-3</v>
      </c>
      <c r="DH92" s="279">
        <v>3.7064895546113905E-3</v>
      </c>
      <c r="DI92" s="278">
        <v>1</v>
      </c>
      <c r="DJ92" s="279">
        <v>0</v>
      </c>
      <c r="DK92" s="279">
        <v>1.0466547486995629E-2</v>
      </c>
      <c r="DL92" s="279">
        <v>5.6597950431436861E-3</v>
      </c>
      <c r="DM92" s="279">
        <v>6.6711172372352912E-2</v>
      </c>
      <c r="DN92" s="280">
        <v>0</v>
      </c>
      <c r="DO92" s="211"/>
      <c r="DP92" s="173">
        <f t="shared" si="195"/>
        <v>0</v>
      </c>
      <c r="DR92" s="207">
        <v>752.54816988906668</v>
      </c>
      <c r="DU92" s="293" t="s">
        <v>26</v>
      </c>
      <c r="DV92" s="268">
        <v>52.731559972334701</v>
      </c>
      <c r="DW92" s="268">
        <v>0</v>
      </c>
      <c r="DX92" s="268">
        <v>386.10808991509816</v>
      </c>
      <c r="DY92" s="268">
        <v>4.2619469026548673</v>
      </c>
      <c r="DZ92" s="268">
        <v>31.631181859053608</v>
      </c>
      <c r="EA92" s="276">
        <v>136903</v>
      </c>
      <c r="EB92" s="268">
        <v>0</v>
      </c>
      <c r="EC92" s="268">
        <v>571.04436434299453</v>
      </c>
      <c r="ED92" s="268">
        <v>613.10861763862613</v>
      </c>
      <c r="EE92" s="268">
        <v>4568.114239369238</v>
      </c>
      <c r="EF92" s="269">
        <v>0</v>
      </c>
    </row>
    <row r="93" spans="12:136" x14ac:dyDescent="0.25">
      <c r="L93" s="161"/>
      <c r="M93" s="161" t="s">
        <v>372</v>
      </c>
      <c r="N93" s="168"/>
      <c r="O93" s="168"/>
      <c r="P93" s="168"/>
      <c r="Q93" s="168">
        <f>'Fatores de emissao'!AI7</f>
        <v>154.94215</v>
      </c>
      <c r="R93" s="168"/>
      <c r="AB93" s="155" t="s">
        <v>1562</v>
      </c>
      <c r="AC93" s="161" t="s">
        <v>1566</v>
      </c>
      <c r="AD93" s="168">
        <f t="shared" si="217"/>
        <v>0</v>
      </c>
      <c r="AE93" s="168">
        <f t="shared" si="224"/>
        <v>0</v>
      </c>
      <c r="AF93" s="168">
        <f t="shared" si="229"/>
        <v>0</v>
      </c>
      <c r="AG93" s="168">
        <f t="shared" si="233"/>
        <v>0</v>
      </c>
      <c r="AH93" s="168">
        <f>IF(BJ93&gt;0,BW93,EA93)</f>
        <v>0</v>
      </c>
      <c r="AI93" s="168"/>
      <c r="AJ93" s="168">
        <f>IF(BL93&gt;0,BY93,EC93)</f>
        <v>0</v>
      </c>
      <c r="AK93" s="168">
        <f>IF(BM93&gt;0,BZ93,ED93)</f>
        <v>0</v>
      </c>
      <c r="AL93" s="168">
        <f>IF(BN93&gt;0,CA93,EE93)</f>
        <v>0</v>
      </c>
      <c r="AM93" s="168">
        <f t="shared" si="219"/>
        <v>0</v>
      </c>
      <c r="AQ93" s="155" t="s">
        <v>1562</v>
      </c>
      <c r="AR93" s="161" t="s">
        <v>1566</v>
      </c>
      <c r="AS93" s="206">
        <f t="shared" si="220"/>
        <v>0</v>
      </c>
      <c r="AT93" s="206">
        <f t="shared" si="197"/>
        <v>0</v>
      </c>
      <c r="AU93" s="206">
        <f t="shared" si="198"/>
        <v>0</v>
      </c>
      <c r="AV93" s="206">
        <f t="shared" si="199"/>
        <v>0</v>
      </c>
      <c r="AW93" s="206">
        <f t="shared" si="200"/>
        <v>0</v>
      </c>
      <c r="AX93" s="206">
        <f t="shared" si="201"/>
        <v>0</v>
      </c>
      <c r="AY93" s="206">
        <f t="shared" si="202"/>
        <v>0</v>
      </c>
      <c r="AZ93" s="206">
        <f t="shared" si="203"/>
        <v>0</v>
      </c>
      <c r="BA93" s="206">
        <f t="shared" si="204"/>
        <v>0</v>
      </c>
      <c r="BB93" s="161">
        <v>0</v>
      </c>
      <c r="BD93" s="155" t="s">
        <v>1562</v>
      </c>
      <c r="BE93" s="161" t="s">
        <v>1566</v>
      </c>
      <c r="BF93" s="212">
        <f t="shared" si="221"/>
        <v>0</v>
      </c>
      <c r="BG93" s="212">
        <f t="shared" si="226"/>
        <v>0</v>
      </c>
      <c r="BH93" s="212">
        <f t="shared" si="230"/>
        <v>0</v>
      </c>
      <c r="BI93" s="212">
        <f t="shared" si="234"/>
        <v>0</v>
      </c>
      <c r="BJ93" s="212">
        <f>EA93-BW93</f>
        <v>0</v>
      </c>
      <c r="BK93" s="212"/>
      <c r="BL93" s="212">
        <f>EC93-BY93</f>
        <v>0</v>
      </c>
      <c r="BM93" s="212">
        <f>ED93-BZ93</f>
        <v>0</v>
      </c>
      <c r="BN93" s="212">
        <f>EE93-CA93</f>
        <v>0</v>
      </c>
      <c r="BO93" s="212">
        <f>EF93-CB93</f>
        <v>0</v>
      </c>
      <c r="BQ93" s="207" t="s">
        <v>1562</v>
      </c>
      <c r="BR93" s="141" t="s">
        <v>1568</v>
      </c>
      <c r="BS93" s="207">
        <f t="shared" si="223"/>
        <v>0</v>
      </c>
      <c r="BT93" s="207">
        <f t="shared" si="206"/>
        <v>0</v>
      </c>
      <c r="BU93" s="207">
        <f t="shared" si="207"/>
        <v>0</v>
      </c>
      <c r="BV93" s="207">
        <f t="shared" si="208"/>
        <v>0</v>
      </c>
      <c r="BW93" s="207">
        <f t="shared" si="209"/>
        <v>0</v>
      </c>
      <c r="BX93" s="207">
        <f t="shared" si="210"/>
        <v>0</v>
      </c>
      <c r="BY93" s="207">
        <f t="shared" si="211"/>
        <v>0</v>
      </c>
      <c r="BZ93" s="207">
        <f t="shared" si="212"/>
        <v>0</v>
      </c>
      <c r="CA93" s="207">
        <f t="shared" si="213"/>
        <v>0</v>
      </c>
      <c r="CP93" s="141" t="s">
        <v>1562</v>
      </c>
      <c r="CQ93" s="211" t="s">
        <v>1566</v>
      </c>
      <c r="CR93" s="259">
        <v>0</v>
      </c>
      <c r="CS93" s="211">
        <f t="shared" si="228"/>
        <v>0</v>
      </c>
      <c r="CT93" s="211">
        <f t="shared" si="232"/>
        <v>0</v>
      </c>
      <c r="CU93" s="211">
        <f t="shared" si="235"/>
        <v>0</v>
      </c>
      <c r="CV93" s="211">
        <f>DI93/(SUM(DI$93:DI$97)+SUM(DI$88:DI$91))</f>
        <v>0</v>
      </c>
      <c r="CW93" s="210">
        <v>1</v>
      </c>
      <c r="CX93" s="211">
        <f t="shared" si="214"/>
        <v>0</v>
      </c>
      <c r="CY93" s="211">
        <f t="shared" si="215"/>
        <v>0</v>
      </c>
      <c r="CZ93" s="211">
        <f t="shared" si="216"/>
        <v>0</v>
      </c>
      <c r="DC93" s="307" t="s">
        <v>1562</v>
      </c>
      <c r="DD93" s="279">
        <v>0</v>
      </c>
      <c r="DE93" s="279">
        <v>0</v>
      </c>
      <c r="DF93" s="279">
        <v>0</v>
      </c>
      <c r="DG93" s="279">
        <v>0</v>
      </c>
      <c r="DH93" s="279">
        <v>0</v>
      </c>
      <c r="DI93" s="279">
        <v>0</v>
      </c>
      <c r="DJ93" s="278">
        <v>1</v>
      </c>
      <c r="DK93" s="279">
        <v>0</v>
      </c>
      <c r="DL93" s="279">
        <v>0</v>
      </c>
      <c r="DM93" s="279">
        <v>0</v>
      </c>
      <c r="DN93" s="280">
        <v>0</v>
      </c>
      <c r="DO93" s="211"/>
      <c r="DP93" s="173">
        <f t="shared" si="195"/>
        <v>0</v>
      </c>
      <c r="DR93" s="207">
        <v>0.54034949420636691</v>
      </c>
      <c r="DU93" s="293" t="s">
        <v>1562</v>
      </c>
      <c r="DV93" s="268">
        <v>0</v>
      </c>
      <c r="DW93" s="268">
        <v>0</v>
      </c>
      <c r="DX93" s="268">
        <v>0</v>
      </c>
      <c r="DY93" s="268">
        <v>0</v>
      </c>
      <c r="DZ93" s="268">
        <v>0</v>
      </c>
      <c r="EA93" s="268">
        <v>0</v>
      </c>
      <c r="EB93" s="276">
        <v>9392.7686264620697</v>
      </c>
      <c r="EC93" s="268">
        <v>0</v>
      </c>
      <c r="ED93" s="268">
        <v>0</v>
      </c>
      <c r="EE93" s="268">
        <v>0</v>
      </c>
      <c r="EF93" s="269">
        <v>0</v>
      </c>
    </row>
    <row r="94" spans="12:136" x14ac:dyDescent="0.25">
      <c r="L94" s="161"/>
      <c r="M94" s="161" t="s">
        <v>373</v>
      </c>
      <c r="N94" s="168">
        <f>N93*N92</f>
        <v>0</v>
      </c>
      <c r="O94" s="168">
        <f>O93*O92</f>
        <v>0</v>
      </c>
      <c r="P94" s="168">
        <f>P93*P92</f>
        <v>0</v>
      </c>
      <c r="Q94" s="168">
        <f>Q93*Q92</f>
        <v>6.2021509691706182E-11</v>
      </c>
      <c r="R94" s="168">
        <f>SUM(O94:Q94)</f>
        <v>6.2021509691706182E-11</v>
      </c>
      <c r="AB94" s="155" t="s">
        <v>5936</v>
      </c>
      <c r="AC94" s="161" t="s">
        <v>1566</v>
      </c>
      <c r="AD94" s="168">
        <f t="shared" si="217"/>
        <v>0</v>
      </c>
      <c r="AE94" s="168">
        <f t="shared" si="224"/>
        <v>9.1506921834888999</v>
      </c>
      <c r="AF94" s="168">
        <f t="shared" si="229"/>
        <v>16.361617255471415</v>
      </c>
      <c r="AG94" s="168">
        <f t="shared" si="233"/>
        <v>0.17970029273847046</v>
      </c>
      <c r="AH94" s="168">
        <f>IF(BJ94&gt;0,BW94,EA94)</f>
        <v>0</v>
      </c>
      <c r="AI94" s="168">
        <f>IF(BK94&gt;0,BX94,EB94)</f>
        <v>0</v>
      </c>
      <c r="AJ94" s="168"/>
      <c r="AK94" s="168">
        <f>IF(BM94&gt;0,BZ94,ED94)</f>
        <v>97.014075308811613</v>
      </c>
      <c r="AL94" s="168">
        <f>IF(BN94&gt;0,CA94,EE94)</f>
        <v>7665.889765285664</v>
      </c>
      <c r="AM94" s="168">
        <f t="shared" si="219"/>
        <v>0</v>
      </c>
      <c r="AQ94" s="155" t="s">
        <v>5936</v>
      </c>
      <c r="AR94" s="161" t="s">
        <v>1566</v>
      </c>
      <c r="AS94" s="206">
        <f t="shared" si="220"/>
        <v>0</v>
      </c>
      <c r="AT94" s="206">
        <f t="shared" si="197"/>
        <v>0</v>
      </c>
      <c r="AU94" s="206">
        <f t="shared" si="198"/>
        <v>0</v>
      </c>
      <c r="AV94" s="206">
        <f t="shared" si="199"/>
        <v>0.61234920233234136</v>
      </c>
      <c r="AW94" s="206">
        <f t="shared" si="200"/>
        <v>0</v>
      </c>
      <c r="AX94" s="206">
        <f t="shared" si="201"/>
        <v>0</v>
      </c>
      <c r="AY94" s="206">
        <f t="shared" si="202"/>
        <v>0</v>
      </c>
      <c r="AZ94" s="206">
        <f t="shared" si="203"/>
        <v>0</v>
      </c>
      <c r="BA94" s="206">
        <f t="shared" si="204"/>
        <v>0</v>
      </c>
      <c r="BB94" s="161">
        <v>0</v>
      </c>
      <c r="BD94" s="155" t="s">
        <v>5936</v>
      </c>
      <c r="BE94" s="161" t="s">
        <v>1566</v>
      </c>
      <c r="BF94" s="212">
        <f t="shared" si="221"/>
        <v>0</v>
      </c>
      <c r="BG94" s="212">
        <f t="shared" si="226"/>
        <v>5450.8705923458319</v>
      </c>
      <c r="BH94" s="212">
        <f t="shared" si="230"/>
        <v>-12.972992776363718</v>
      </c>
      <c r="BI94" s="212">
        <f t="shared" si="234"/>
        <v>20.236148438583232</v>
      </c>
      <c r="BJ94" s="212">
        <f>EA94-BW94</f>
        <v>1642.057540364455</v>
      </c>
      <c r="BK94" s="212">
        <f>EB94-BX94</f>
        <v>418.53433520060059</v>
      </c>
      <c r="BL94" s="212"/>
      <c r="BM94" s="212">
        <f>ED94-BZ94</f>
        <v>3145.4001547945454</v>
      </c>
      <c r="BN94" s="212">
        <f>EE94-CA94</f>
        <v>-13684.075913277658</v>
      </c>
      <c r="BO94" s="212">
        <f>EF94-CB94</f>
        <v>0</v>
      </c>
      <c r="BQ94" s="207" t="s">
        <v>5936</v>
      </c>
      <c r="BR94" s="141" t="s">
        <v>1568</v>
      </c>
      <c r="BS94" s="207">
        <f t="shared" si="223"/>
        <v>0</v>
      </c>
      <c r="BT94" s="207">
        <f t="shared" si="206"/>
        <v>9.1506921834888999</v>
      </c>
      <c r="BU94" s="207">
        <f t="shared" si="207"/>
        <v>29.334610031835133</v>
      </c>
      <c r="BV94" s="207">
        <f t="shared" si="208"/>
        <v>0.17970029273847046</v>
      </c>
      <c r="BW94" s="207">
        <f t="shared" si="209"/>
        <v>0</v>
      </c>
      <c r="BX94" s="207">
        <f t="shared" si="210"/>
        <v>0</v>
      </c>
      <c r="BY94" s="207">
        <f t="shared" si="211"/>
        <v>3326.0992832756592</v>
      </c>
      <c r="BZ94" s="207">
        <f t="shared" si="212"/>
        <v>97.014075308811613</v>
      </c>
      <c r="CA94" s="207">
        <f t="shared" si="213"/>
        <v>21349.965678563323</v>
      </c>
      <c r="CP94" s="141" t="s">
        <v>5936</v>
      </c>
      <c r="CQ94" s="211" t="s">
        <v>1566</v>
      </c>
      <c r="CR94" s="259">
        <v>0</v>
      </c>
      <c r="CS94" s="211">
        <f t="shared" si="228"/>
        <v>1.9427236315748424E-2</v>
      </c>
      <c r="CT94" s="211">
        <f t="shared" si="232"/>
        <v>2.2661873505612887E-2</v>
      </c>
      <c r="CU94" s="211">
        <f t="shared" si="235"/>
        <v>2.4508992573594522E-3</v>
      </c>
      <c r="CV94" s="211">
        <f>DI94/(SUM(DI$93:DI$97)+SUM(DI$88:DI$91))</f>
        <v>1.2060610290250235E-2</v>
      </c>
      <c r="CW94" s="211">
        <f>DJ94/(SUM(DJ$94:DJ$97)+SUM(DJ$88:DJ$92))</f>
        <v>4.4561772016013856E-2</v>
      </c>
      <c r="CX94" s="210">
        <v>1</v>
      </c>
      <c r="CY94" s="211">
        <f t="shared" si="215"/>
        <v>3.0212937437368147E-2</v>
      </c>
      <c r="CZ94" s="211">
        <f t="shared" si="216"/>
        <v>0.21026774048850994</v>
      </c>
      <c r="DC94" s="307" t="s">
        <v>5936</v>
      </c>
      <c r="DD94" s="279">
        <v>3.566379568304353E-2</v>
      </c>
      <c r="DE94" s="279">
        <v>0</v>
      </c>
      <c r="DF94" s="279">
        <v>1.9317046995890087E-2</v>
      </c>
      <c r="DG94" s="279">
        <v>2.2630176010333909E-2</v>
      </c>
      <c r="DH94" s="279">
        <v>2.3922953751255803E-3</v>
      </c>
      <c r="DI94" s="279">
        <v>1.199431378687432E-2</v>
      </c>
      <c r="DJ94" s="279">
        <v>4.4559208455478366E-2</v>
      </c>
      <c r="DK94" s="278">
        <v>1</v>
      </c>
      <c r="DL94" s="279">
        <v>2.9931727363476855E-2</v>
      </c>
      <c r="DM94" s="279">
        <v>0.11195002285889456</v>
      </c>
      <c r="DN94" s="280">
        <v>0</v>
      </c>
      <c r="DO94" s="211"/>
      <c r="DP94" s="173">
        <f t="shared" si="195"/>
        <v>4420.1522603407757</v>
      </c>
      <c r="DR94" s="207">
        <v>813.15311818903149</v>
      </c>
      <c r="DU94" s="293" t="s">
        <v>5936</v>
      </c>
      <c r="DV94" s="268">
        <v>5233.3053785298071</v>
      </c>
      <c r="DW94" s="268">
        <v>0</v>
      </c>
      <c r="DX94" s="268">
        <v>5460.0212845293208</v>
      </c>
      <c r="DY94" s="268">
        <v>16.361617255471415</v>
      </c>
      <c r="DZ94" s="268">
        <v>20.415848731321702</v>
      </c>
      <c r="EA94" s="268">
        <v>1642.057540364455</v>
      </c>
      <c r="EB94" s="268">
        <v>418.53433520060059</v>
      </c>
      <c r="EC94" s="276">
        <v>54559</v>
      </c>
      <c r="ED94" s="268">
        <v>3242.4142301033571</v>
      </c>
      <c r="EE94" s="268">
        <v>7665.889765285664</v>
      </c>
      <c r="EF94" s="269">
        <v>0</v>
      </c>
    </row>
    <row r="95" spans="12:136" x14ac:dyDescent="0.25">
      <c r="L95" s="161" t="s">
        <v>1657</v>
      </c>
      <c r="M95" s="161"/>
      <c r="N95" s="168"/>
      <c r="O95" s="168"/>
      <c r="P95" s="168"/>
      <c r="Q95" s="168"/>
      <c r="R95" s="168"/>
      <c r="AB95" s="155" t="s">
        <v>1564</v>
      </c>
      <c r="AC95" s="161" t="s">
        <v>1566</v>
      </c>
      <c r="AD95" s="168">
        <f t="shared" si="217"/>
        <v>0</v>
      </c>
      <c r="AE95" s="168">
        <f t="shared" si="224"/>
        <v>18.049836586615523</v>
      </c>
      <c r="AF95" s="168">
        <f t="shared" si="229"/>
        <v>109.70970324568147</v>
      </c>
      <c r="AG95" s="168">
        <f t="shared" si="233"/>
        <v>0.76283487965593633</v>
      </c>
      <c r="AH95" s="168">
        <f>IF(BJ95&gt;0,BW95,EA95)</f>
        <v>0</v>
      </c>
      <c r="AI95" s="168">
        <f>IF(BK95&gt;0,BX95,EB95)</f>
        <v>0</v>
      </c>
      <c r="AJ95" s="168">
        <f>IF(BL95&gt;0,BY95,EC95)</f>
        <v>184.97898896495852</v>
      </c>
      <c r="AK95" s="168"/>
      <c r="AL95" s="168">
        <f>IF(BN95&gt;0,CA95,EE95)</f>
        <v>5132.1104481661077</v>
      </c>
      <c r="AM95" s="168">
        <f t="shared" si="219"/>
        <v>0</v>
      </c>
      <c r="AQ95" s="155" t="s">
        <v>1564</v>
      </c>
      <c r="AR95" s="161" t="s">
        <v>1566</v>
      </c>
      <c r="AS95" s="206">
        <f t="shared" si="220"/>
        <v>0</v>
      </c>
      <c r="AT95" s="206">
        <f t="shared" si="197"/>
        <v>0</v>
      </c>
      <c r="AU95" s="206">
        <f t="shared" si="198"/>
        <v>0</v>
      </c>
      <c r="AV95" s="206">
        <f t="shared" si="199"/>
        <v>2.599446683976371</v>
      </c>
      <c r="AW95" s="206">
        <f t="shared" si="200"/>
        <v>0</v>
      </c>
      <c r="AX95" s="206">
        <f t="shared" si="201"/>
        <v>0</v>
      </c>
      <c r="AY95" s="206">
        <f t="shared" si="202"/>
        <v>0</v>
      </c>
      <c r="AZ95" s="206">
        <f t="shared" si="203"/>
        <v>0</v>
      </c>
      <c r="BA95" s="206">
        <f t="shared" si="204"/>
        <v>0</v>
      </c>
      <c r="BB95" s="161">
        <v>0</v>
      </c>
      <c r="BD95" s="155" t="s">
        <v>1564</v>
      </c>
      <c r="BE95" s="161" t="s">
        <v>1566</v>
      </c>
      <c r="BF95" s="212">
        <f t="shared" si="221"/>
        <v>0</v>
      </c>
      <c r="BG95" s="212">
        <f t="shared" si="226"/>
        <v>10751.89958024772</v>
      </c>
      <c r="BH95" s="212">
        <f t="shared" si="230"/>
        <v>-86.987928239629596</v>
      </c>
      <c r="BI95" s="212">
        <f t="shared" si="234"/>
        <v>85.903253821141746</v>
      </c>
      <c r="BJ95" s="212">
        <f>EA95-BW95</f>
        <v>8144.063080910536</v>
      </c>
      <c r="BK95" s="212">
        <f>EB95-BX95</f>
        <v>1168.7813850667703</v>
      </c>
      <c r="BL95" s="212">
        <f>EC95-BY95</f>
        <v>2804.0636013307153</v>
      </c>
      <c r="BM95" s="212"/>
      <c r="BN95" s="212">
        <f>EE95-CA95</f>
        <v>-9161.12690350087</v>
      </c>
      <c r="BO95" s="212">
        <f>EF95-CB95</f>
        <v>0</v>
      </c>
      <c r="BQ95" s="207" t="s">
        <v>1564</v>
      </c>
      <c r="BR95" s="141" t="s">
        <v>1568</v>
      </c>
      <c r="BS95" s="207">
        <f t="shared" si="223"/>
        <v>0</v>
      </c>
      <c r="BT95" s="207">
        <f t="shared" si="206"/>
        <v>18.049836586615523</v>
      </c>
      <c r="BU95" s="207">
        <f t="shared" si="207"/>
        <v>196.69763148531106</v>
      </c>
      <c r="BV95" s="207">
        <f t="shared" si="208"/>
        <v>0.76283487965593633</v>
      </c>
      <c r="BW95" s="207">
        <f t="shared" si="209"/>
        <v>0</v>
      </c>
      <c r="BX95" s="207">
        <f t="shared" si="210"/>
        <v>0</v>
      </c>
      <c r="BY95" s="207">
        <f t="shared" si="211"/>
        <v>184.97898896495852</v>
      </c>
      <c r="BZ95" s="207">
        <f t="shared" si="212"/>
        <v>3211.011028302798</v>
      </c>
      <c r="CA95" s="207">
        <f t="shared" si="213"/>
        <v>14293.237351666978</v>
      </c>
      <c r="CP95" s="141" t="s">
        <v>1564</v>
      </c>
      <c r="CQ95" s="211" t="s">
        <v>1566</v>
      </c>
      <c r="CR95" s="259">
        <v>0</v>
      </c>
      <c r="CS95" s="211">
        <f t="shared" si="228"/>
        <v>3.8320427984839665E-2</v>
      </c>
      <c r="CT95" s="211">
        <f t="shared" si="232"/>
        <v>0.15195486964838714</v>
      </c>
      <c r="CU95" s="211">
        <f t="shared" si="235"/>
        <v>1.0404164687464464E-2</v>
      </c>
      <c r="CV95" s="211">
        <f>DI95/(SUM(DI$93:DI$97)+SUM(DI$88:DI$91))</f>
        <v>5.9816643804258017E-2</v>
      </c>
      <c r="CW95" s="211">
        <f>DJ95/(SUM(DJ$94:DJ$97)+SUM(DJ$88:DJ$92))</f>
        <v>0.12444133070454858</v>
      </c>
      <c r="CX95" s="211">
        <f>DK95/(SUM(DK$95:DK$97)+SUM(DK$88:DK$93))</f>
        <v>5.5614391877919146E-2</v>
      </c>
      <c r="CY95" s="210">
        <v>1</v>
      </c>
      <c r="CZ95" s="211">
        <f t="shared" si="216"/>
        <v>0.14076869103441239</v>
      </c>
      <c r="DC95" s="307" t="s">
        <v>1563</v>
      </c>
      <c r="DD95" s="279">
        <v>2.6030239108491882E-2</v>
      </c>
      <c r="DE95" s="279">
        <v>0</v>
      </c>
      <c r="DF95" s="279">
        <v>3.8103078392355064E-2</v>
      </c>
      <c r="DG95" s="279">
        <v>0.15174232814063826</v>
      </c>
      <c r="DH95" s="279">
        <v>1.0155388879868488E-2</v>
      </c>
      <c r="DI95" s="279">
        <v>5.9487835043136643E-2</v>
      </c>
      <c r="DJ95" s="279">
        <v>0.12443417181319516</v>
      </c>
      <c r="DK95" s="279">
        <v>5.4785509087330667E-2</v>
      </c>
      <c r="DL95" s="278">
        <v>1</v>
      </c>
      <c r="DM95" s="279">
        <v>7.4947579417111221E-2</v>
      </c>
      <c r="DN95" s="280">
        <v>0</v>
      </c>
      <c r="DO95" s="211"/>
      <c r="DP95" s="173">
        <f t="shared" si="195"/>
        <v>2811.4124089418619</v>
      </c>
      <c r="DR95" s="207">
        <v>1008.2648778382367</v>
      </c>
      <c r="DU95" s="293" t="s">
        <v>1563</v>
      </c>
      <c r="DV95" s="268">
        <v>3819.6772867800987</v>
      </c>
      <c r="DW95" s="268">
        <v>0</v>
      </c>
      <c r="DX95" s="268">
        <v>10769.949416834335</v>
      </c>
      <c r="DY95" s="268">
        <v>109.70970324568147</v>
      </c>
      <c r="DZ95" s="268">
        <v>86.666088700797687</v>
      </c>
      <c r="EA95" s="268">
        <v>8144.063080910536</v>
      </c>
      <c r="EB95" s="268">
        <v>1168.7813850667703</v>
      </c>
      <c r="EC95" s="268">
        <v>2989.042590295674</v>
      </c>
      <c r="ED95" s="276">
        <v>108327</v>
      </c>
      <c r="EE95" s="268">
        <v>5132.1104481661077</v>
      </c>
      <c r="EF95" s="269">
        <v>0</v>
      </c>
    </row>
    <row r="96" spans="12:136" x14ac:dyDescent="0.25">
      <c r="L96" s="161"/>
      <c r="M96" s="161" t="s">
        <v>371</v>
      </c>
      <c r="N96" s="168">
        <f>SUM(AL88:AL92)+AL95</f>
        <v>28791.865225925481</v>
      </c>
      <c r="O96" s="168">
        <f>SUM(AL94:AL95)</f>
        <v>12798.000213451771</v>
      </c>
      <c r="P96" s="168"/>
      <c r="Q96" s="168">
        <f>AL97</f>
        <v>-7.915617618362833E-13</v>
      </c>
      <c r="R96" s="168"/>
      <c r="AA96" s="183"/>
      <c r="AB96" s="155" t="s">
        <v>1565</v>
      </c>
      <c r="AC96" s="161" t="s">
        <v>1566</v>
      </c>
      <c r="AD96" s="168">
        <f t="shared" si="217"/>
        <v>0</v>
      </c>
      <c r="AE96" s="168">
        <f t="shared" si="224"/>
        <v>411.63119073760862</v>
      </c>
      <c r="AF96" s="168">
        <f t="shared" si="229"/>
        <v>485.92084190466198</v>
      </c>
      <c r="AG96" s="168">
        <f t="shared" si="233"/>
        <v>69.162444708789835</v>
      </c>
      <c r="AH96" s="168">
        <f>IF(BJ96&gt;0,BW96,EA96)</f>
        <v>0</v>
      </c>
      <c r="AI96" s="168">
        <f>IF(BK96&gt;0,BX96,EB96)</f>
        <v>0</v>
      </c>
      <c r="AJ96" s="168">
        <f>IF(BL96&gt;0,BY96,EC96)</f>
        <v>2728.1788206104716</v>
      </c>
      <c r="AK96" s="168">
        <f>IF(BM96&gt;0,BZ96,ED96)</f>
        <v>2712.9229483079826</v>
      </c>
      <c r="AL96" s="168"/>
      <c r="AM96" s="168">
        <f t="shared" si="219"/>
        <v>0</v>
      </c>
      <c r="AN96" s="161"/>
      <c r="AO96" s="161"/>
      <c r="AP96" s="161"/>
      <c r="AQ96" s="155" t="s">
        <v>1565</v>
      </c>
      <c r="AR96" s="161" t="s">
        <v>1566</v>
      </c>
      <c r="AS96" s="206">
        <f t="shared" si="220"/>
        <v>19.094621755641054</v>
      </c>
      <c r="AT96" s="206">
        <f t="shared" si="197"/>
        <v>0</v>
      </c>
      <c r="AU96" s="206">
        <f t="shared" si="198"/>
        <v>0</v>
      </c>
      <c r="AV96" s="206">
        <f t="shared" si="199"/>
        <v>235.67890292988622</v>
      </c>
      <c r="AW96" s="206">
        <f t="shared" si="200"/>
        <v>0</v>
      </c>
      <c r="AX96" s="206">
        <f t="shared" si="201"/>
        <v>0</v>
      </c>
      <c r="AY96" s="206">
        <f t="shared" si="202"/>
        <v>0</v>
      </c>
      <c r="AZ96" s="206">
        <f t="shared" si="203"/>
        <v>0</v>
      </c>
      <c r="BA96" s="206">
        <f t="shared" si="204"/>
        <v>0</v>
      </c>
      <c r="BB96" s="161">
        <v>0</v>
      </c>
      <c r="BC96" s="161"/>
      <c r="BD96" s="155" t="s">
        <v>1565</v>
      </c>
      <c r="BE96" s="161" t="s">
        <v>1566</v>
      </c>
      <c r="BF96" s="212">
        <f t="shared" si="221"/>
        <v>279.26244094005034</v>
      </c>
      <c r="BG96" s="212">
        <f t="shared" si="226"/>
        <v>245199.8501853715</v>
      </c>
      <c r="BH96" s="212">
        <f t="shared" si="230"/>
        <v>-385.28266940150513</v>
      </c>
      <c r="BI96" s="212">
        <f t="shared" si="234"/>
        <v>7788.420798731132</v>
      </c>
      <c r="BJ96" s="212">
        <f>EA96-BW96</f>
        <v>119198.08216246797</v>
      </c>
      <c r="BK96" s="212">
        <f>EB96-BX96</f>
        <v>7062.6971444118308</v>
      </c>
      <c r="BL96" s="212">
        <f>EC96-BY96</f>
        <v>41355.977625352672</v>
      </c>
      <c r="BM96" s="212">
        <f>ED96-BZ96</f>
        <v>87958.662022917269</v>
      </c>
      <c r="BN96" s="212"/>
      <c r="BO96" s="212">
        <f>EF96-CB96</f>
        <v>0</v>
      </c>
      <c r="BQ96" s="207" t="s">
        <v>1565</v>
      </c>
      <c r="BR96" s="141" t="s">
        <v>1568</v>
      </c>
      <c r="BS96" s="207">
        <f t="shared" si="223"/>
        <v>0</v>
      </c>
      <c r="BT96" s="207">
        <f t="shared" si="206"/>
        <v>411.63119073760862</v>
      </c>
      <c r="BU96" s="207">
        <f t="shared" si="207"/>
        <v>871.20351130616712</v>
      </c>
      <c r="BV96" s="207">
        <f t="shared" si="208"/>
        <v>69.162444708789835</v>
      </c>
      <c r="BW96" s="207">
        <f t="shared" si="209"/>
        <v>0</v>
      </c>
      <c r="BX96" s="207">
        <f t="shared" si="210"/>
        <v>0</v>
      </c>
      <c r="BY96" s="207">
        <f t="shared" si="211"/>
        <v>2728.1788206104716</v>
      </c>
      <c r="BZ96" s="207">
        <f t="shared" si="212"/>
        <v>2712.9229483079826</v>
      </c>
      <c r="CA96" s="207">
        <f t="shared" si="213"/>
        <v>101537.04809383251</v>
      </c>
      <c r="CP96" s="141" t="s">
        <v>5937</v>
      </c>
      <c r="CQ96" s="211" t="s">
        <v>1566</v>
      </c>
      <c r="CR96" s="259">
        <v>0</v>
      </c>
      <c r="CS96" s="211">
        <f t="shared" si="228"/>
        <v>0.87390726920326378</v>
      </c>
      <c r="CT96" s="211">
        <f t="shared" si="232"/>
        <v>0.67303106294715054</v>
      </c>
      <c r="CU96" s="211">
        <f t="shared" si="235"/>
        <v>0.94329386886773958</v>
      </c>
      <c r="CV96" s="211">
        <f>DI96/(SUM(DI$93:DI$97)+SUM(DI$88:DI$91))</f>
        <v>0.8754879661450099</v>
      </c>
      <c r="CW96" s="211">
        <f>DJ96/(SUM(DJ$94:DJ$97)+SUM(DJ$88:DJ$92))</f>
        <v>0.75197247512939647</v>
      </c>
      <c r="CX96" s="211">
        <f>DK96/(SUM(DK$95:DK$97)+SUM(DK$88:DK$93))</f>
        <v>0.82023372974112341</v>
      </c>
      <c r="CY96" s="211">
        <f>DL96/(SUM(DL$96:DL$97)+SUM(DL$88:DL$94))</f>
        <v>0.84488123036497831</v>
      </c>
      <c r="CZ96" s="210">
        <v>1</v>
      </c>
      <c r="DC96" s="307" t="s">
        <v>5937</v>
      </c>
      <c r="DD96" s="279">
        <v>0.90733269728771981</v>
      </c>
      <c r="DE96" s="279">
        <v>0.924710069337915</v>
      </c>
      <c r="DF96" s="279">
        <v>0.86895055554375544</v>
      </c>
      <c r="DG96" s="279">
        <v>0.67208968451543838</v>
      </c>
      <c r="DH96" s="279">
        <v>0.92073860363720672</v>
      </c>
      <c r="DI96" s="279">
        <v>0.87067545753174125</v>
      </c>
      <c r="DJ96" s="279">
        <v>0.75192921547265923</v>
      </c>
      <c r="DK96" s="279">
        <v>0.80800887930429699</v>
      </c>
      <c r="DL96" s="279">
        <v>0.83701740998297058</v>
      </c>
      <c r="DM96" s="278">
        <v>1</v>
      </c>
      <c r="DN96" s="280">
        <v>1</v>
      </c>
      <c r="DO96" s="211"/>
      <c r="DP96" s="173">
        <f t="shared" si="195"/>
        <v>101123.75499121114</v>
      </c>
      <c r="DR96" s="207">
        <v>32018.24500878885</v>
      </c>
      <c r="DU96" s="293" t="s">
        <v>5937</v>
      </c>
      <c r="DV96" s="268">
        <v>133142</v>
      </c>
      <c r="DW96" s="268">
        <v>279.26244094005034</v>
      </c>
      <c r="DX96" s="268">
        <v>245611.48137610912</v>
      </c>
      <c r="DY96" s="268">
        <v>485.92084190466198</v>
      </c>
      <c r="DZ96" s="268">
        <v>7857.5832434399217</v>
      </c>
      <c r="EA96" s="268">
        <v>119198.08216246797</v>
      </c>
      <c r="EB96" s="268">
        <v>7062.6971444118308</v>
      </c>
      <c r="EC96" s="268">
        <v>44084.156445963141</v>
      </c>
      <c r="ED96" s="268">
        <v>90671.584971225253</v>
      </c>
      <c r="EE96" s="276">
        <v>68476</v>
      </c>
      <c r="EF96" s="269">
        <v>0</v>
      </c>
    </row>
    <row r="97" spans="12:136" ht="15.75" thickBot="1" x14ac:dyDescent="0.3">
      <c r="L97" s="161"/>
      <c r="M97" s="161" t="s">
        <v>372</v>
      </c>
      <c r="N97" s="168">
        <f>'Fatores de emissao'!AQ7</f>
        <v>0</v>
      </c>
      <c r="O97" s="168">
        <f>'Fatores de emissao'!AR7</f>
        <v>4.0333333299999978</v>
      </c>
      <c r="P97" s="168"/>
      <c r="Q97" s="168">
        <f>'Fatores de emissao'!AS7</f>
        <v>158.97548332999997</v>
      </c>
      <c r="R97" s="168"/>
      <c r="AA97" s="183"/>
      <c r="AB97" s="155" t="s">
        <v>5938</v>
      </c>
      <c r="AC97" s="161" t="s">
        <v>1566</v>
      </c>
      <c r="AD97" s="168">
        <f t="shared" si="217"/>
        <v>0</v>
      </c>
      <c r="AE97" s="168">
        <f t="shared" si="224"/>
        <v>4.7165129895550689E-16</v>
      </c>
      <c r="AF97" s="168">
        <f t="shared" si="229"/>
        <v>6.5572547391923308E-15</v>
      </c>
      <c r="AG97" s="168">
        <f t="shared" si="233"/>
        <v>7.7391105789282137E-16</v>
      </c>
      <c r="AH97" s="168">
        <f>IF(BJ97&gt;0,BW97,EA97)</f>
        <v>0</v>
      </c>
      <c r="AI97" s="168">
        <f>IF(BK97&gt;0,BX97,EB97)</f>
        <v>0</v>
      </c>
      <c r="AJ97" s="168">
        <f>IF(BL97&gt;0,BY97,EC97)</f>
        <v>4.0028817007964705E-13</v>
      </c>
      <c r="AK97" s="168">
        <f>IF(BM97&gt;0,BZ97,ED97)</f>
        <v>5.6991608090297279E-14</v>
      </c>
      <c r="AL97" s="168">
        <f>IF(BN97&gt;0,CA97,EE97)</f>
        <v>-7.915617618362833E-13</v>
      </c>
      <c r="AM97" s="168"/>
      <c r="AN97" s="226">
        <f>SUM(AD97:AM97)</f>
        <v>-3.2647916657029837E-13</v>
      </c>
      <c r="AO97" s="161"/>
      <c r="AP97" s="161"/>
      <c r="AQ97" s="155" t="s">
        <v>5938</v>
      </c>
      <c r="AR97" s="161" t="s">
        <v>1566</v>
      </c>
      <c r="AS97" s="206">
        <f t="shared" si="220"/>
        <v>0</v>
      </c>
      <c r="AT97" s="206">
        <f t="shared" si="197"/>
        <v>0</v>
      </c>
      <c r="AU97" s="206">
        <f t="shared" si="198"/>
        <v>0</v>
      </c>
      <c r="AV97" s="206">
        <f t="shared" si="199"/>
        <v>2.6371900220916763E-15</v>
      </c>
      <c r="AW97" s="206">
        <f t="shared" si="200"/>
        <v>0</v>
      </c>
      <c r="AX97" s="206">
        <f t="shared" si="201"/>
        <v>0</v>
      </c>
      <c r="AY97" s="206">
        <f t="shared" si="202"/>
        <v>0</v>
      </c>
      <c r="AZ97" s="206">
        <f t="shared" si="203"/>
        <v>0</v>
      </c>
      <c r="BA97" s="206">
        <f t="shared" si="204"/>
        <v>0</v>
      </c>
      <c r="BB97" s="161"/>
      <c r="BC97" s="161"/>
      <c r="BD97" s="155" t="s">
        <v>5938</v>
      </c>
      <c r="BE97" s="161" t="s">
        <v>1566</v>
      </c>
      <c r="BF97" s="212">
        <f t="shared" si="221"/>
        <v>0</v>
      </c>
      <c r="BG97" s="212">
        <f t="shared" si="226"/>
        <v>2.8095253820876189E-13</v>
      </c>
      <c r="BH97" s="212">
        <f t="shared" si="230"/>
        <v>-5.1991937615990835E-15</v>
      </c>
      <c r="BI97" s="212">
        <f t="shared" si="234"/>
        <v>8.7150548321991642E-14</v>
      </c>
      <c r="BJ97" s="212">
        <f>EA97-BW97</f>
        <v>7.2323830951903645E-13</v>
      </c>
      <c r="BK97" s="212">
        <f>EB97-BX97</f>
        <v>1.9537763832922224E-12</v>
      </c>
      <c r="BL97" s="212">
        <f>EC97-BY97</f>
        <v>6.0678971922386548E-12</v>
      </c>
      <c r="BM97" s="212">
        <f>ED97-BZ97</f>
        <v>1.8477876775982543E-12</v>
      </c>
      <c r="BN97" s="212">
        <f>EE97-CA97</f>
        <v>5.0734466753224323E-13</v>
      </c>
      <c r="BO97" s="212"/>
      <c r="BQ97" s="207" t="s">
        <v>5938</v>
      </c>
      <c r="BR97" s="141" t="s">
        <v>1568</v>
      </c>
      <c r="BS97" s="207">
        <f t="shared" si="223"/>
        <v>0</v>
      </c>
      <c r="BT97" s="207">
        <f t="shared" si="206"/>
        <v>4.7165129895550689E-16</v>
      </c>
      <c r="BU97" s="207">
        <f t="shared" si="207"/>
        <v>1.1756448500791414E-14</v>
      </c>
      <c r="BV97" s="207">
        <f t="shared" si="208"/>
        <v>7.7391105789282137E-16</v>
      </c>
      <c r="BW97" s="207">
        <f t="shared" si="209"/>
        <v>0</v>
      </c>
      <c r="BX97" s="207">
        <f t="shared" si="210"/>
        <v>0</v>
      </c>
      <c r="BY97" s="207">
        <f t="shared" si="211"/>
        <v>4.0028817007964705E-13</v>
      </c>
      <c r="BZ97" s="207">
        <f t="shared" si="212"/>
        <v>5.6991608090297279E-14</v>
      </c>
      <c r="CA97" s="207">
        <f t="shared" si="213"/>
        <v>-7.915617618362833E-13</v>
      </c>
      <c r="CB97" s="211">
        <f>SUM(BS97:CA97)</f>
        <v>-3.212799728086992E-13</v>
      </c>
      <c r="CP97" s="141" t="s">
        <v>5938</v>
      </c>
      <c r="CQ97" s="211" t="s">
        <v>1566</v>
      </c>
      <c r="CR97" s="259">
        <v>0</v>
      </c>
      <c r="CS97" s="211">
        <f t="shared" si="228"/>
        <v>1.001332036932838E-18</v>
      </c>
      <c r="CT97" s="211">
        <f t="shared" si="232"/>
        <v>9.0822120529658927E-18</v>
      </c>
      <c r="CU97" s="211">
        <f t="shared" si="235"/>
        <v>1.0555230646242121E-17</v>
      </c>
      <c r="CV97" s="211">
        <f>DI97/(SUM(DI$93:DI$97)+SUM(DI$88:DI$91))</f>
        <v>5.3120522172155257E-18</v>
      </c>
      <c r="CW97" s="211">
        <f>DJ97/(SUM(DJ$94:DJ$97)+SUM(DJ$88:DJ$92))</f>
        <v>2.0802053843637723E-16</v>
      </c>
      <c r="CX97" s="211">
        <f>DK97/(SUM(DK$95:DK$97)+SUM(DK$88:DK$93))</f>
        <v>1.203476312605525E-16</v>
      </c>
      <c r="CY97" s="211">
        <f>DL97/(SUM(DL$96:DL$97)+SUM(DL$88:DL$94))</f>
        <v>1.774880484307168E-17</v>
      </c>
      <c r="CZ97" s="229">
        <f>DM97/(SUM(DM$97)+SUM(DM$88:DM$95))</f>
        <v>-7.7957925377620254E-18</v>
      </c>
      <c r="DA97" s="257"/>
      <c r="DB97" s="257"/>
      <c r="DC97" s="308" t="s">
        <v>5938</v>
      </c>
      <c r="DD97" s="281">
        <v>0</v>
      </c>
      <c r="DE97" s="281">
        <v>0</v>
      </c>
      <c r="DF97" s="281">
        <v>9.9565258287623845E-19</v>
      </c>
      <c r="DG97" s="281">
        <v>9.0695086295882862E-18</v>
      </c>
      <c r="DH97" s="281">
        <v>1.0302842673996305E-17</v>
      </c>
      <c r="DI97" s="281">
        <v>5.2828521618886107E-18</v>
      </c>
      <c r="DJ97" s="281">
        <v>2.0800857137988954E-16</v>
      </c>
      <c r="DK97" s="281">
        <v>1.1855395740974544E-16</v>
      </c>
      <c r="DL97" s="281">
        <v>1.7583605986398142E-17</v>
      </c>
      <c r="DM97" s="281">
        <v>-4.1506088893048672E-18</v>
      </c>
      <c r="DN97" s="312">
        <v>0</v>
      </c>
      <c r="DO97" s="211"/>
      <c r="DP97" s="173">
        <f t="shared" si="195"/>
        <v>0</v>
      </c>
      <c r="DR97" s="207">
        <v>0</v>
      </c>
      <c r="DU97" s="294" t="s">
        <v>5938</v>
      </c>
      <c r="DV97" s="271">
        <v>0</v>
      </c>
      <c r="DW97" s="271">
        <v>0</v>
      </c>
      <c r="DX97" s="271">
        <v>2.8142418950771741E-13</v>
      </c>
      <c r="DY97" s="271">
        <v>6.5572547391923308E-15</v>
      </c>
      <c r="DZ97" s="271">
        <v>8.7924459379884468E-14</v>
      </c>
      <c r="EA97" s="271">
        <v>7.2323830951903645E-13</v>
      </c>
      <c r="EB97" s="271">
        <v>1.9537763832922224E-12</v>
      </c>
      <c r="EC97" s="271">
        <v>6.4681853623183017E-12</v>
      </c>
      <c r="ED97" s="271">
        <v>1.9047792856885515E-12</v>
      </c>
      <c r="EE97" s="271">
        <v>-2.8421709430404007E-13</v>
      </c>
      <c r="EF97" s="277">
        <v>1.1141668150140866E-11</v>
      </c>
    </row>
    <row r="98" spans="12:136" x14ac:dyDescent="0.25">
      <c r="L98" s="161"/>
      <c r="M98" s="161" t="s">
        <v>373</v>
      </c>
      <c r="N98" s="168">
        <f>N97*N96</f>
        <v>0</v>
      </c>
      <c r="O98" s="168">
        <f>O97*O96</f>
        <v>51618.600818262115</v>
      </c>
      <c r="P98" s="168">
        <f>P97*P96</f>
        <v>0</v>
      </c>
      <c r="Q98" s="168">
        <f>Q97*Q96</f>
        <v>-1.2583891367346945E-10</v>
      </c>
      <c r="R98" s="168">
        <f>SUM(N98:Q98)</f>
        <v>51618.600818261992</v>
      </c>
      <c r="AA98" s="183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DO98" s="260"/>
      <c r="DP98" s="211"/>
    </row>
    <row r="99" spans="12:136" ht="15.75" thickBot="1" x14ac:dyDescent="0.3">
      <c r="L99" s="191" t="s">
        <v>1656</v>
      </c>
      <c r="M99" s="191"/>
      <c r="N99" s="190">
        <f>N98+N94+N90</f>
        <v>0</v>
      </c>
      <c r="O99" s="190">
        <f>O98+O94+O90</f>
        <v>51618.600818262115</v>
      </c>
      <c r="P99" s="190">
        <f>P98+P94+P90</f>
        <v>0</v>
      </c>
      <c r="Q99" s="190">
        <f>Q98+Q94+Q90</f>
        <v>-4.6504356327067481E-11</v>
      </c>
      <c r="R99" s="190">
        <f>R98+R94+R90</f>
        <v>51618.600818262072</v>
      </c>
      <c r="AA99" s="183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8">
        <f>SUM(BF89:BF97)</f>
        <v>302</v>
      </c>
      <c r="BG99" s="168">
        <f t="shared" ref="BG99:BN99" si="236">SUM(BG89:BG97)</f>
        <v>280562.75027443049</v>
      </c>
      <c r="BH99" s="168">
        <f t="shared" si="236"/>
        <v>-572.4589704884977</v>
      </c>
      <c r="BI99" s="168">
        <f t="shared" si="236"/>
        <v>8256.62188187418</v>
      </c>
      <c r="BJ99" s="168">
        <f t="shared" si="236"/>
        <v>136150.45183011095</v>
      </c>
      <c r="BK99" s="168">
        <f t="shared" si="236"/>
        <v>9392.2282769678623</v>
      </c>
      <c r="BL99" s="168">
        <f t="shared" si="236"/>
        <v>50419.58235108712</v>
      </c>
      <c r="BM99" s="168">
        <f t="shared" si="236"/>
        <v>104022.42744117789</v>
      </c>
      <c r="BN99" s="168">
        <f t="shared" si="236"/>
        <v>-65079.293102621334</v>
      </c>
      <c r="BO99" s="161"/>
      <c r="CR99" s="231">
        <f>SUM(CR88:CR97)-2*CR88</f>
        <v>-1</v>
      </c>
      <c r="CS99" s="231">
        <f>SUM(CS88:CS97)-2*CS89</f>
        <v>0</v>
      </c>
      <c r="CT99" s="231">
        <f>SUM(CT88:CT97)-2*CT90</f>
        <v>0</v>
      </c>
      <c r="CU99" s="231">
        <f>SUM(CU88:CU97)-2*CU91</f>
        <v>0</v>
      </c>
      <c r="CV99" s="231">
        <f>SUM(CV88:CV97)-2*CV92</f>
        <v>0</v>
      </c>
      <c r="CW99" s="231">
        <f>SUM(CW88:CW97)-2*CW93</f>
        <v>0</v>
      </c>
      <c r="CX99" s="231">
        <f>SUM(CX88:CX97)-2*CX94</f>
        <v>0</v>
      </c>
      <c r="CY99" s="231">
        <f>SUM(CY88:CY97)-2*CY95</f>
        <v>0</v>
      </c>
      <c r="CZ99" s="231">
        <f>SUM(CZ88:CZ97)-2*CZ96</f>
        <v>0</v>
      </c>
      <c r="DA99" s="231">
        <f>SUM(DA87:DA97)-2*DA96</f>
        <v>0</v>
      </c>
      <c r="DB99" s="155"/>
      <c r="DC99" s="309"/>
      <c r="DD99" s="309">
        <f>SUM(DD87:DD97)-2*DD87</f>
        <v>0</v>
      </c>
      <c r="DE99" s="309">
        <f>SUM(DE87:DE97)-2*DE88</f>
        <v>0</v>
      </c>
      <c r="DF99" s="309">
        <f>SUM(DF87:DF97)-2*DF89</f>
        <v>0</v>
      </c>
      <c r="DG99" s="309">
        <f>SUM(DG87:DG97)-2*DG90</f>
        <v>0</v>
      </c>
      <c r="DH99" s="309">
        <f>SUM(DH87:DH97)-2*DH91</f>
        <v>0</v>
      </c>
      <c r="DI99" s="309">
        <f>SUM(DI87:DI97)-2*DI92</f>
        <v>0</v>
      </c>
      <c r="DJ99" s="309">
        <f>SUM(DJ87:DJ97)-2*DJ93</f>
        <v>0</v>
      </c>
      <c r="DK99" s="309">
        <f>SUM(DK87:DK97)-2*DK94</f>
        <v>0</v>
      </c>
      <c r="DL99" s="309">
        <f>SUM(DL87:DL97)-2*DL95</f>
        <v>0</v>
      </c>
      <c r="DM99" s="309">
        <f>SUM(DM87:DM97)-2*DM96</f>
        <v>0</v>
      </c>
      <c r="DN99" s="309"/>
      <c r="DO99" s="235"/>
      <c r="DP99" s="235"/>
      <c r="DR99" s="235"/>
      <c r="DS99" s="235"/>
      <c r="DT99" s="235"/>
      <c r="DU99" s="295"/>
      <c r="DV99" s="295">
        <f>SUM(DV87:DV97)-2*DV87</f>
        <v>0</v>
      </c>
      <c r="DW99" s="295">
        <f>SUM(DW87:DW97)-2*DW88</f>
        <v>0</v>
      </c>
      <c r="DX99" s="295">
        <f>SUM(DX87:DX97)-2*DX89</f>
        <v>0</v>
      </c>
      <c r="DY99" s="295">
        <f>SUM(DY87:DY97)-2*DY90</f>
        <v>0</v>
      </c>
      <c r="DZ99" s="295">
        <f>SUM(DZ87:DZ97)-2*DZ91</f>
        <v>0</v>
      </c>
      <c r="EA99" s="295">
        <f>SUM(EA87:EA97)-2*EA92</f>
        <v>0</v>
      </c>
      <c r="EB99" s="295">
        <f>SUM(EB87:EB97)-2*EB93</f>
        <v>0</v>
      </c>
      <c r="EC99" s="295">
        <f>SUM(EC87:EC97)-2*EC94</f>
        <v>0</v>
      </c>
      <c r="ED99" s="295">
        <f>SUM(ED87:ED97)-2*ED95</f>
        <v>0</v>
      </c>
      <c r="EE99" s="295">
        <f>SUM(EE87:EE97)-2*EE96</f>
        <v>0</v>
      </c>
      <c r="EF99" s="295"/>
    </row>
    <row r="100" spans="12:136" x14ac:dyDescent="0.25">
      <c r="N100" s="173"/>
      <c r="O100" s="173"/>
      <c r="P100" s="173"/>
      <c r="Q100" s="173"/>
      <c r="R100" s="173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CB100" s="231">
        <f>SUM(CB87:CB97)-2*CB96</f>
        <v>-3.212799728086992E-13</v>
      </c>
    </row>
    <row r="101" spans="12:136" x14ac:dyDescent="0.25">
      <c r="N101" s="173"/>
      <c r="O101" s="173"/>
      <c r="P101" s="173"/>
      <c r="Q101" s="173"/>
      <c r="R101" s="173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</row>
    <row r="102" spans="12:136" s="186" customFormat="1" ht="15.75" thickBot="1" x14ac:dyDescent="0.3">
      <c r="L102" s="504" t="s">
        <v>1768</v>
      </c>
      <c r="M102" s="504"/>
      <c r="N102" s="266"/>
      <c r="O102" s="266"/>
      <c r="P102" s="266"/>
      <c r="Q102" s="266"/>
      <c r="R102" s="266"/>
      <c r="U102" s="499" t="s">
        <v>1768</v>
      </c>
      <c r="V102" s="499"/>
      <c r="AB102" s="504" t="s">
        <v>1768</v>
      </c>
      <c r="AC102" s="504"/>
      <c r="AQ102" s="504" t="s">
        <v>1768</v>
      </c>
      <c r="AR102" s="504"/>
      <c r="BD102" s="504" t="s">
        <v>1768</v>
      </c>
      <c r="BE102" s="504"/>
      <c r="BF102" s="186" t="s">
        <v>21</v>
      </c>
      <c r="BG102" s="236"/>
      <c r="BH102" s="236"/>
      <c r="BI102" s="236"/>
      <c r="BJ102" s="236"/>
      <c r="BK102" s="236"/>
      <c r="BL102" s="236"/>
      <c r="BM102" s="236"/>
      <c r="BN102" s="236"/>
      <c r="BO102" s="236"/>
      <c r="BQ102" s="504" t="s">
        <v>1768</v>
      </c>
      <c r="BR102" s="504"/>
      <c r="CP102" s="505" t="s">
        <v>1768</v>
      </c>
      <c r="CQ102" s="505"/>
      <c r="DC102" s="506" t="s">
        <v>1768</v>
      </c>
      <c r="DD102" s="506"/>
      <c r="DE102" s="302"/>
      <c r="DF102" s="302"/>
      <c r="DG102" s="302"/>
      <c r="DH102" s="302"/>
      <c r="DI102" s="302"/>
      <c r="DJ102" s="302"/>
      <c r="DK102" s="302"/>
      <c r="DL102" s="302"/>
      <c r="DM102" s="302"/>
      <c r="DN102" s="302"/>
      <c r="DU102" s="500" t="s">
        <v>1768</v>
      </c>
      <c r="DV102" s="500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</row>
    <row r="103" spans="12:136" s="146" customFormat="1" ht="15.75" thickBot="1" x14ac:dyDescent="0.3">
      <c r="N103" s="247"/>
      <c r="O103" s="247"/>
      <c r="P103" s="247"/>
      <c r="Q103" s="247"/>
      <c r="R103" s="247"/>
      <c r="U103" s="156" t="s">
        <v>1647</v>
      </c>
      <c r="V103" s="157" t="s">
        <v>1649</v>
      </c>
      <c r="W103" s="157" t="s">
        <v>1643</v>
      </c>
      <c r="X103" s="157" t="s">
        <v>1644</v>
      </c>
      <c r="Y103" s="157" t="s">
        <v>1645</v>
      </c>
      <c r="Z103" s="158" t="s">
        <v>1648</v>
      </c>
      <c r="AB103" s="254"/>
      <c r="AC103" s="254"/>
      <c r="AQ103" s="254"/>
      <c r="AR103" s="254"/>
      <c r="BC103" s="161" t="s">
        <v>401</v>
      </c>
      <c r="BD103" s="141"/>
      <c r="BE103" s="161"/>
      <c r="BF103" s="195">
        <f t="shared" ref="BF103:BO103" si="237">SUMIF(BF106:BF115,"&lt;0")*CF$21</f>
        <v>0</v>
      </c>
      <c r="BG103" s="195">
        <f t="shared" si="237"/>
        <v>0</v>
      </c>
      <c r="BH103" s="195">
        <f t="shared" si="237"/>
        <v>0</v>
      </c>
      <c r="BI103" s="195">
        <f t="shared" si="237"/>
        <v>0</v>
      </c>
      <c r="BJ103" s="195">
        <f t="shared" si="237"/>
        <v>0</v>
      </c>
      <c r="BK103" s="195">
        <f t="shared" si="237"/>
        <v>0</v>
      </c>
      <c r="BL103" s="195">
        <f t="shared" si="237"/>
        <v>0</v>
      </c>
      <c r="BM103" s="195">
        <f t="shared" si="237"/>
        <v>0</v>
      </c>
      <c r="BN103" s="195">
        <f t="shared" si="237"/>
        <v>0</v>
      </c>
      <c r="BO103" s="195">
        <f t="shared" si="237"/>
        <v>0</v>
      </c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U103" s="246"/>
      <c r="DV103" s="246"/>
      <c r="DW103" s="246"/>
      <c r="DX103" s="246"/>
      <c r="DY103" s="246"/>
      <c r="DZ103" s="246"/>
      <c r="EA103" s="246"/>
      <c r="EB103" s="246"/>
      <c r="EC103" s="246"/>
      <c r="ED103" s="246"/>
      <c r="EE103" s="246"/>
      <c r="EF103" s="246"/>
    </row>
    <row r="104" spans="12:136" ht="17.25" x14ac:dyDescent="0.25">
      <c r="L104" s="161" t="s">
        <v>1786</v>
      </c>
      <c r="M104" s="161"/>
      <c r="N104" s="168"/>
      <c r="O104" s="168"/>
      <c r="P104" s="168"/>
      <c r="Q104" s="168"/>
      <c r="R104" s="168"/>
      <c r="U104" s="167" t="s">
        <v>940</v>
      </c>
      <c r="V104" s="155">
        <f>SUM(DP106:DP110)+DP113</f>
        <v>20132.297256415994</v>
      </c>
      <c r="W104" s="155">
        <f>DP111+DP112</f>
        <v>1895.1291731722138</v>
      </c>
      <c r="X104" s="155">
        <f>DP114</f>
        <v>16026.465773210282</v>
      </c>
      <c r="Y104" s="155">
        <f>DP115</f>
        <v>2437.0042000000003</v>
      </c>
      <c r="Z104" s="171" t="s">
        <v>1566</v>
      </c>
      <c r="AB104" s="161" t="s">
        <v>940</v>
      </c>
      <c r="AC104" s="161" t="s">
        <v>5930</v>
      </c>
      <c r="AD104" s="161" t="s">
        <v>5931</v>
      </c>
      <c r="AE104" s="161" t="s">
        <v>5932</v>
      </c>
      <c r="AF104" s="161" t="s">
        <v>5933</v>
      </c>
      <c r="AG104" s="161" t="s">
        <v>5934</v>
      </c>
      <c r="AH104" s="161" t="s">
        <v>5935</v>
      </c>
      <c r="AI104" s="161" t="s">
        <v>1562</v>
      </c>
      <c r="AJ104" s="161" t="s">
        <v>5936</v>
      </c>
      <c r="AK104" s="161" t="s">
        <v>1563</v>
      </c>
      <c r="AL104" s="161" t="s">
        <v>5937</v>
      </c>
      <c r="AM104" s="161" t="s">
        <v>5938</v>
      </c>
      <c r="AQ104" s="161" t="s">
        <v>940</v>
      </c>
      <c r="AR104" s="161" t="s">
        <v>5930</v>
      </c>
      <c r="AS104" s="161" t="s">
        <v>5931</v>
      </c>
      <c r="AT104" s="161" t="s">
        <v>5932</v>
      </c>
      <c r="AU104" s="161" t="s">
        <v>5933</v>
      </c>
      <c r="AV104" s="161" t="s">
        <v>5934</v>
      </c>
      <c r="AW104" s="161" t="s">
        <v>5935</v>
      </c>
      <c r="AX104" s="161" t="s">
        <v>1562</v>
      </c>
      <c r="AY104" s="161" t="s">
        <v>5936</v>
      </c>
      <c r="AZ104" s="161" t="s">
        <v>1563</v>
      </c>
      <c r="BA104" s="161" t="s">
        <v>5937</v>
      </c>
      <c r="BB104" s="161" t="s">
        <v>5938</v>
      </c>
      <c r="BD104" s="161"/>
      <c r="BE104" s="161" t="s">
        <v>5930</v>
      </c>
      <c r="BF104" s="161" t="s">
        <v>5931</v>
      </c>
      <c r="BG104" s="161" t="s">
        <v>5932</v>
      </c>
      <c r="BH104" s="161" t="s">
        <v>5933</v>
      </c>
      <c r="BI104" s="161" t="s">
        <v>5934</v>
      </c>
      <c r="BJ104" s="161" t="s">
        <v>5935</v>
      </c>
      <c r="BK104" s="161" t="s">
        <v>1562</v>
      </c>
      <c r="BL104" s="161" t="s">
        <v>5936</v>
      </c>
      <c r="BM104" s="161" t="s">
        <v>1563</v>
      </c>
      <c r="BN104" s="161" t="s">
        <v>5937</v>
      </c>
      <c r="BO104" s="161" t="s">
        <v>5938</v>
      </c>
      <c r="BR104" s="141" t="s">
        <v>5930</v>
      </c>
      <c r="BS104" s="141" t="s">
        <v>5931</v>
      </c>
      <c r="BT104" s="141" t="s">
        <v>5932</v>
      </c>
      <c r="BU104" s="141" t="s">
        <v>5933</v>
      </c>
      <c r="BV104" s="141" t="s">
        <v>5934</v>
      </c>
      <c r="BW104" s="141" t="s">
        <v>5935</v>
      </c>
      <c r="BX104" s="141" t="s">
        <v>1562</v>
      </c>
      <c r="BY104" s="141" t="s">
        <v>5936</v>
      </c>
      <c r="BZ104" s="141" t="s">
        <v>1563</v>
      </c>
      <c r="CA104" s="141" t="s">
        <v>5937</v>
      </c>
      <c r="CB104" s="141" t="s">
        <v>5938</v>
      </c>
      <c r="CQ104" s="141" t="s">
        <v>5930</v>
      </c>
      <c r="CR104" s="141" t="s">
        <v>5931</v>
      </c>
      <c r="CS104" s="141" t="s">
        <v>5932</v>
      </c>
      <c r="CT104" s="141" t="s">
        <v>5933</v>
      </c>
      <c r="CU104" s="141" t="s">
        <v>5934</v>
      </c>
      <c r="CV104" s="141" t="s">
        <v>5935</v>
      </c>
      <c r="CW104" s="141" t="s">
        <v>1562</v>
      </c>
      <c r="CX104" s="141" t="s">
        <v>5936</v>
      </c>
      <c r="CY104" s="141" t="s">
        <v>1563</v>
      </c>
      <c r="CZ104" s="141" t="s">
        <v>5937</v>
      </c>
      <c r="DA104" s="141" t="s">
        <v>5938</v>
      </c>
      <c r="DC104" s="303"/>
      <c r="DD104" s="304" t="s">
        <v>5930</v>
      </c>
      <c r="DE104" s="304" t="s">
        <v>5931</v>
      </c>
      <c r="DF104" s="304" t="s">
        <v>5932</v>
      </c>
      <c r="DG104" s="304" t="s">
        <v>5933</v>
      </c>
      <c r="DH104" s="304" t="s">
        <v>5934</v>
      </c>
      <c r="DI104" s="304" t="s">
        <v>26</v>
      </c>
      <c r="DJ104" s="304" t="s">
        <v>1562</v>
      </c>
      <c r="DK104" s="304" t="s">
        <v>5936</v>
      </c>
      <c r="DL104" s="304" t="s">
        <v>1564</v>
      </c>
      <c r="DM104" s="304" t="s">
        <v>5937</v>
      </c>
      <c r="DN104" s="305" t="s">
        <v>5938</v>
      </c>
      <c r="DP104" s="205" t="s">
        <v>352</v>
      </c>
      <c r="DR104" s="205" t="s">
        <v>354</v>
      </c>
      <c r="DS104" s="205"/>
      <c r="DT104" s="205"/>
      <c r="DU104" s="289"/>
      <c r="DV104" s="290" t="s">
        <v>5930</v>
      </c>
      <c r="DW104" s="290" t="s">
        <v>5931</v>
      </c>
      <c r="DX104" s="290" t="s">
        <v>5932</v>
      </c>
      <c r="DY104" s="290" t="s">
        <v>5933</v>
      </c>
      <c r="DZ104" s="290" t="s">
        <v>5934</v>
      </c>
      <c r="EA104" s="290" t="s">
        <v>26</v>
      </c>
      <c r="EB104" s="290" t="s">
        <v>1562</v>
      </c>
      <c r="EC104" s="290" t="s">
        <v>5936</v>
      </c>
      <c r="ED104" s="290" t="s">
        <v>1564</v>
      </c>
      <c r="EE104" s="290" t="s">
        <v>5937</v>
      </c>
      <c r="EF104" s="291" t="s">
        <v>5938</v>
      </c>
    </row>
    <row r="105" spans="12:136" x14ac:dyDescent="0.25">
      <c r="L105" s="161"/>
      <c r="M105" s="161"/>
      <c r="N105" s="168" t="s">
        <v>1597</v>
      </c>
      <c r="O105" s="168" t="s">
        <v>1624</v>
      </c>
      <c r="P105" s="168" t="s">
        <v>1565</v>
      </c>
      <c r="Q105" s="168" t="s">
        <v>1625</v>
      </c>
      <c r="R105" s="168" t="s">
        <v>1648</v>
      </c>
      <c r="U105" s="167" t="s">
        <v>1646</v>
      </c>
      <c r="V105" s="161">
        <f>'Fatores de emissao'!AF8</f>
        <v>0</v>
      </c>
      <c r="W105" s="161">
        <f>'Fatores de emissao'!AG8</f>
        <v>0</v>
      </c>
      <c r="X105" s="161">
        <v>0</v>
      </c>
      <c r="Y105" s="161">
        <f>'Fatores de emissao'!AI8</f>
        <v>329.65734999999995</v>
      </c>
      <c r="Z105" s="171" t="s">
        <v>1566</v>
      </c>
      <c r="AB105" s="155" t="s">
        <v>5930</v>
      </c>
      <c r="AC105" s="161" t="s">
        <v>1566</v>
      </c>
      <c r="AD105" s="161" t="s">
        <v>1566</v>
      </c>
      <c r="AE105" s="161" t="s">
        <v>1566</v>
      </c>
      <c r="AF105" s="161" t="s">
        <v>1566</v>
      </c>
      <c r="AG105" s="161" t="s">
        <v>1566</v>
      </c>
      <c r="AH105" s="161" t="s">
        <v>1566</v>
      </c>
      <c r="AI105" s="161" t="s">
        <v>1566</v>
      </c>
      <c r="AJ105" s="161" t="s">
        <v>1566</v>
      </c>
      <c r="AK105" s="161" t="s">
        <v>1566</v>
      </c>
      <c r="AL105" s="161" t="s">
        <v>1566</v>
      </c>
      <c r="AM105" s="161" t="s">
        <v>1566</v>
      </c>
      <c r="AQ105" s="155" t="s">
        <v>5930</v>
      </c>
      <c r="AR105" s="161" t="s">
        <v>1566</v>
      </c>
      <c r="AS105" s="161" t="s">
        <v>1566</v>
      </c>
      <c r="AT105" s="161" t="s">
        <v>1566</v>
      </c>
      <c r="AU105" s="161" t="s">
        <v>1566</v>
      </c>
      <c r="AV105" s="161" t="s">
        <v>1566</v>
      </c>
      <c r="AW105" s="161" t="s">
        <v>1566</v>
      </c>
      <c r="AX105" s="161" t="s">
        <v>1566</v>
      </c>
      <c r="AY105" s="161" t="s">
        <v>1566</v>
      </c>
      <c r="AZ105" s="161" t="s">
        <v>1566</v>
      </c>
      <c r="BA105" s="161" t="s">
        <v>1566</v>
      </c>
      <c r="BB105" s="161" t="s">
        <v>1566</v>
      </c>
      <c r="BD105" s="155" t="s">
        <v>5930</v>
      </c>
      <c r="BE105" s="161" t="s">
        <v>1566</v>
      </c>
      <c r="BF105" s="161" t="s">
        <v>1566</v>
      </c>
      <c r="BG105" s="161" t="s">
        <v>1566</v>
      </c>
      <c r="BH105" s="161" t="s">
        <v>1566</v>
      </c>
      <c r="BI105" s="161" t="s">
        <v>1566</v>
      </c>
      <c r="BJ105" s="161" t="s">
        <v>1566</v>
      </c>
      <c r="BK105" s="161" t="s">
        <v>1566</v>
      </c>
      <c r="BL105" s="161" t="s">
        <v>1566</v>
      </c>
      <c r="BM105" s="161" t="s">
        <v>1566</v>
      </c>
      <c r="BN105" s="161" t="s">
        <v>1566</v>
      </c>
      <c r="BO105" s="161" t="s">
        <v>1566</v>
      </c>
      <c r="BQ105" s="207" t="s">
        <v>5930</v>
      </c>
      <c r="BR105" s="141" t="s">
        <v>1568</v>
      </c>
      <c r="BS105" s="141" t="s">
        <v>1568</v>
      </c>
      <c r="BT105" s="141" t="s">
        <v>1568</v>
      </c>
      <c r="BU105" s="141" t="s">
        <v>1568</v>
      </c>
      <c r="BV105" s="141" t="s">
        <v>1568</v>
      </c>
      <c r="BW105" s="141" t="s">
        <v>1568</v>
      </c>
      <c r="BX105" s="141" t="s">
        <v>1568</v>
      </c>
      <c r="BY105" s="141" t="s">
        <v>1568</v>
      </c>
      <c r="BZ105" s="141" t="s">
        <v>1568</v>
      </c>
      <c r="CA105" s="141" t="s">
        <v>1568</v>
      </c>
      <c r="CP105" s="141" t="s">
        <v>5930</v>
      </c>
      <c r="CQ105" s="211" t="s">
        <v>1566</v>
      </c>
      <c r="CR105" s="211" t="s">
        <v>1566</v>
      </c>
      <c r="CS105" s="211" t="s">
        <v>1566</v>
      </c>
      <c r="CT105" s="211" t="s">
        <v>1566</v>
      </c>
      <c r="CU105" s="211" t="s">
        <v>1566</v>
      </c>
      <c r="CV105" s="211" t="s">
        <v>1566</v>
      </c>
      <c r="CW105" s="211" t="s">
        <v>1566</v>
      </c>
      <c r="CX105" s="211" t="s">
        <v>1566</v>
      </c>
      <c r="CY105" s="211" t="s">
        <v>1566</v>
      </c>
      <c r="CZ105" s="211" t="s">
        <v>1566</v>
      </c>
      <c r="DC105" s="306" t="s">
        <v>5930</v>
      </c>
      <c r="DD105" s="278">
        <v>1</v>
      </c>
      <c r="DE105" s="279">
        <v>1.774392242669628E-4</v>
      </c>
      <c r="DF105" s="279">
        <v>1.9022531318831205E-3</v>
      </c>
      <c r="DG105" s="279">
        <v>1.4673474785035368E-5</v>
      </c>
      <c r="DH105" s="279">
        <v>5.6777484370371752E-4</v>
      </c>
      <c r="DI105" s="279">
        <v>2.0391482787773677E-3</v>
      </c>
      <c r="DJ105" s="279">
        <v>1.2436155500258153E-5</v>
      </c>
      <c r="DK105" s="279">
        <v>4.7111670216110476E-3</v>
      </c>
      <c r="DL105" s="279">
        <v>1.0693398816869969E-2</v>
      </c>
      <c r="DM105" s="279">
        <v>4.4771944604417692E-4</v>
      </c>
      <c r="DN105" s="280">
        <v>0</v>
      </c>
      <c r="DP105" s="173">
        <f t="shared" ref="DP105:DP115" si="238">IF(DV105-DR105&lt;0,0,DV105-DR105)</f>
        <v>0</v>
      </c>
      <c r="DR105" s="207">
        <f t="array" ref="DR105:DR115">TRANSPOSE(DV105:EF105)</f>
        <v>42843</v>
      </c>
      <c r="DU105" s="292" t="s">
        <v>5930</v>
      </c>
      <c r="DV105" s="276">
        <v>42843</v>
      </c>
      <c r="DW105" s="268">
        <v>26.95638951141272</v>
      </c>
      <c r="DX105" s="268">
        <v>226.6534606638738</v>
      </c>
      <c r="DY105" s="268">
        <v>1.5974425059476605</v>
      </c>
      <c r="DZ105" s="268">
        <v>8.1242902385564939</v>
      </c>
      <c r="EA105" s="268">
        <v>118.24816953802078</v>
      </c>
      <c r="EB105" s="268">
        <v>1.1128113017221726</v>
      </c>
      <c r="EC105" s="268">
        <v>1036.9325726236132</v>
      </c>
      <c r="ED105" s="268">
        <v>1243.6957493960617</v>
      </c>
      <c r="EE105" s="268">
        <v>411.6791142207918</v>
      </c>
      <c r="EF105" s="269">
        <v>0</v>
      </c>
    </row>
    <row r="106" spans="12:136" ht="15.75" thickBot="1" x14ac:dyDescent="0.3">
      <c r="L106" s="161"/>
      <c r="M106" s="161" t="s">
        <v>371</v>
      </c>
      <c r="N106" s="168">
        <v>0</v>
      </c>
      <c r="O106" s="168">
        <f>SUM(AD111:AH111)+SUM(AD112:AH112)+SUM(AK111:AK112)</f>
        <v>31.254485588359266</v>
      </c>
      <c r="P106" s="168">
        <f>SUM(AD114:AH114)+SUM(AK114)</f>
        <v>5715.5194138672396</v>
      </c>
      <c r="Q106" s="168">
        <f>SUM(AD115:AH115)+SUM(AK115)</f>
        <v>10035.239164408924</v>
      </c>
      <c r="R106" s="168"/>
      <c r="U106" s="189" t="s">
        <v>1650</v>
      </c>
      <c r="V106" s="191">
        <f>V105*V104</f>
        <v>0</v>
      </c>
      <c r="W106" s="191">
        <f>W105*W104</f>
        <v>0</v>
      </c>
      <c r="X106" s="191">
        <f>X105*X104</f>
        <v>0</v>
      </c>
      <c r="Y106" s="191">
        <f>Y105*Y104</f>
        <v>803376.34651087003</v>
      </c>
      <c r="Z106" s="261">
        <f>SUM(V106:Y106)</f>
        <v>803376.34651087003</v>
      </c>
      <c r="AB106" s="155" t="s">
        <v>5931</v>
      </c>
      <c r="AC106" s="161" t="s">
        <v>1566</v>
      </c>
      <c r="AE106" s="168">
        <f t="shared" ref="AE106:AL106" si="239">IF(BG106&gt;0,BT106,DX106)</f>
        <v>63.731137867755812</v>
      </c>
      <c r="AF106" s="168">
        <f t="shared" si="239"/>
        <v>21.259144269322476</v>
      </c>
      <c r="AG106" s="168">
        <f t="shared" si="239"/>
        <v>47.822905855391646</v>
      </c>
      <c r="AH106" s="168">
        <f t="shared" si="239"/>
        <v>20.328237522545212</v>
      </c>
      <c r="AI106" s="168">
        <f t="shared" si="239"/>
        <v>0.32524466606363861</v>
      </c>
      <c r="AJ106" s="168">
        <f t="shared" si="239"/>
        <v>0</v>
      </c>
      <c r="AK106" s="168">
        <f t="shared" si="239"/>
        <v>17.50031160321106</v>
      </c>
      <c r="AL106" s="168">
        <f t="shared" si="239"/>
        <v>372.21109106420283</v>
      </c>
      <c r="AM106" s="168">
        <f t="shared" ref="AM106:AM114" si="240">IF(BO106&gt;0,CB106,EF106)+BB106</f>
        <v>0</v>
      </c>
      <c r="AQ106" s="155" t="s">
        <v>5931</v>
      </c>
      <c r="AR106" s="161" t="s">
        <v>1566</v>
      </c>
      <c r="AT106" s="206">
        <f t="shared" ref="AT106:AT115" si="241">(AT$10*BG$10/CG$16)*DF106</f>
        <v>0</v>
      </c>
      <c r="AU106" s="206">
        <f t="shared" ref="AU106:AU115" si="242">(AU$10*BH$10/CH$16)*DG106</f>
        <v>0</v>
      </c>
      <c r="AV106" s="206">
        <f t="shared" ref="AV106:AV115" si="243">(AV$10*BI$10/CI$16)*DH106</f>
        <v>1.314691857581882</v>
      </c>
      <c r="AW106" s="206">
        <f t="shared" ref="AW106:AW115" si="244">(AW$10*BJ$10/CJ$16)*DI106</f>
        <v>0</v>
      </c>
      <c r="AX106" s="206">
        <f t="shared" ref="AX106:AX115" si="245">(AX$10*BK$10/CK$16)*DJ106</f>
        <v>0</v>
      </c>
      <c r="AY106" s="206">
        <f t="shared" ref="AY106:AY115" si="246">(AY$10*BL$10/CL$16)*DK106</f>
        <v>0</v>
      </c>
      <c r="AZ106" s="206">
        <f t="shared" ref="AZ106:AZ115" si="247">(AZ$10*BM$10/CM$16)*DL106</f>
        <v>0</v>
      </c>
      <c r="BA106" s="206">
        <f t="shared" ref="BA106:BA115" si="248">(BA$10*BN$10/CN$16)*DM106</f>
        <v>0</v>
      </c>
      <c r="BB106" s="161">
        <v>0</v>
      </c>
      <c r="BD106" s="155" t="s">
        <v>5931</v>
      </c>
      <c r="BE106" s="161" t="s">
        <v>1566</v>
      </c>
      <c r="BF106" s="212"/>
      <c r="BG106" s="212">
        <f t="shared" ref="BG106:BO106" si="249">DX106-BT106</f>
        <v>2827.8386054878943</v>
      </c>
      <c r="BH106" s="212">
        <f t="shared" si="249"/>
        <v>1980.5149304620597</v>
      </c>
      <c r="BI106" s="212">
        <f t="shared" si="249"/>
        <v>25.670589185581044</v>
      </c>
      <c r="BJ106" s="212">
        <f t="shared" si="249"/>
        <v>360.71159824873416</v>
      </c>
      <c r="BK106" s="212">
        <f t="shared" si="249"/>
        <v>16.45428012764647</v>
      </c>
      <c r="BL106" s="212">
        <f t="shared" si="249"/>
        <v>671.25774050507334</v>
      </c>
      <c r="BM106" s="212">
        <f t="shared" si="249"/>
        <v>2149.4316699609758</v>
      </c>
      <c r="BN106" s="212">
        <f t="shared" si="249"/>
        <v>28152.298841511994</v>
      </c>
      <c r="BO106" s="212">
        <f t="shared" si="249"/>
        <v>0</v>
      </c>
      <c r="BQ106" s="207" t="s">
        <v>5931</v>
      </c>
      <c r="BR106" s="141" t="s">
        <v>1568</v>
      </c>
      <c r="BT106" s="207">
        <f t="shared" ref="BT106:BT115" si="250">$DP$107*CS106/CG$11</f>
        <v>63.731137867755812</v>
      </c>
      <c r="BU106" s="207">
        <f t="shared" ref="BU106:BU115" si="251">$DP$108*CT106/CH$11</f>
        <v>21.259144269322476</v>
      </c>
      <c r="BV106" s="207">
        <f t="shared" ref="BV106:BV115" si="252">$DP$109*CU106/CI$11</f>
        <v>47.822905855391646</v>
      </c>
      <c r="BW106" s="207">
        <f t="shared" ref="BW106:BW115" si="253">$DP$110*CV106/CJ$11</f>
        <v>20.328237522545212</v>
      </c>
      <c r="BX106" s="207">
        <f t="shared" ref="BX106:BX115" si="254">$DP$111*CW106/CK$11</f>
        <v>0.32524466606363861</v>
      </c>
      <c r="BY106" s="207">
        <f t="shared" ref="BY106:BY115" si="255">$DP$112*CX106/CL$11</f>
        <v>0</v>
      </c>
      <c r="BZ106" s="207">
        <f t="shared" ref="BZ106:BZ115" si="256">$DP$113*CY106/CM$11</f>
        <v>17.50031160321106</v>
      </c>
      <c r="CA106" s="207">
        <f t="shared" ref="CA106:CA115" si="257">$DP$114*CZ106/CN$11</f>
        <v>372.21109106420283</v>
      </c>
      <c r="CP106" s="141" t="s">
        <v>5931</v>
      </c>
      <c r="CQ106" s="211" t="s">
        <v>1566</v>
      </c>
      <c r="CR106" s="210">
        <v>1</v>
      </c>
      <c r="CS106" s="211">
        <f>DF106/(SUM(DF$108:DF$115)+SUM(DF$106))</f>
        <v>2.4314567555490118E-2</v>
      </c>
      <c r="CT106" s="211">
        <f>DG106/(SUM(DG$109:DG$115)+SUM(DG$106:DG$107))</f>
        <v>1.8387774402878795E-2</v>
      </c>
      <c r="CU106" s="211">
        <f>DH106/(SUM(DH$110:DH$115)+SUM(DH$106:DH$108))</f>
        <v>5.139090537707963E-3</v>
      </c>
      <c r="CV106" s="211">
        <f>DI106/(SUM(DI$111:DI$115)+SUM(DI$106:DI$109))</f>
        <v>6.5843249606912461E-3</v>
      </c>
      <c r="CW106" s="211">
        <f>DJ106/(SUM(DJ$112:DJ$115)+SUM(DJ$106:DJ$110))</f>
        <v>1.8752089806374289E-4</v>
      </c>
      <c r="CX106" s="211">
        <f t="shared" ref="CX106:CX111" si="258">DK106/(SUM(DK$113:DK$115)+SUM(DK$106:DK$111))</f>
        <v>3.0642074183508303E-3</v>
      </c>
      <c r="CY106" s="211">
        <f t="shared" ref="CY106:CY112" si="259">DL106/(SUM(DL$114:DL$115)+SUM(DL$106:DL$112))</f>
        <v>1.8832847373645281E-2</v>
      </c>
      <c r="CZ106" s="211">
        <f t="shared" ref="CZ106:CZ113" si="260">DM106/(SUM(DM$115)+SUM(DM$106:DM$113))</f>
        <v>3.1035575331775436E-2</v>
      </c>
      <c r="DC106" s="307" t="s">
        <v>5931</v>
      </c>
      <c r="DD106" s="279">
        <v>3.5026577776102158E-2</v>
      </c>
      <c r="DE106" s="278">
        <v>1</v>
      </c>
      <c r="DF106" s="279">
        <v>2.4268315093207302E-2</v>
      </c>
      <c r="DG106" s="279">
        <v>1.8387504590334742E-2</v>
      </c>
      <c r="DH106" s="279">
        <v>5.1361726913811368E-3</v>
      </c>
      <c r="DI106" s="279">
        <v>6.5708985457807413E-3</v>
      </c>
      <c r="DJ106" s="279">
        <v>1.8751856602469504E-4</v>
      </c>
      <c r="DK106" s="279">
        <v>3.0497714254141203E-3</v>
      </c>
      <c r="DL106" s="279">
        <v>1.8631460225821649E-2</v>
      </c>
      <c r="DM106" s="279">
        <v>3.1021680101180227E-2</v>
      </c>
      <c r="DN106" s="280">
        <v>0</v>
      </c>
      <c r="DO106" s="211"/>
      <c r="DP106" s="173">
        <f t="shared" si="238"/>
        <v>1473.687282150132</v>
      </c>
      <c r="DR106" s="207">
        <v>26.95638951141272</v>
      </c>
      <c r="DU106" s="293" t="s">
        <v>5931</v>
      </c>
      <c r="DV106" s="268">
        <v>1500.6436716615447</v>
      </c>
      <c r="DW106" s="276">
        <v>151919</v>
      </c>
      <c r="DX106" s="268">
        <v>2891.5697433556502</v>
      </c>
      <c r="DY106" s="268">
        <v>2001.7740747313821</v>
      </c>
      <c r="DZ106" s="268">
        <v>73.493495040972689</v>
      </c>
      <c r="EA106" s="268">
        <v>381.0398357712794</v>
      </c>
      <c r="EB106" s="268">
        <v>16.77952479371011</v>
      </c>
      <c r="EC106" s="268">
        <v>671.25774050507334</v>
      </c>
      <c r="ED106" s="268">
        <v>2166.931981564187</v>
      </c>
      <c r="EE106" s="268">
        <v>28524.509932576198</v>
      </c>
      <c r="EF106" s="269">
        <v>0</v>
      </c>
    </row>
    <row r="107" spans="12:136" x14ac:dyDescent="0.25">
      <c r="L107" s="161"/>
      <c r="M107" s="161" t="s">
        <v>372</v>
      </c>
      <c r="N107" s="168"/>
      <c r="O107" s="168"/>
      <c r="P107" s="168"/>
      <c r="Q107" s="168">
        <f>'Fatores de emissao'!AN8</f>
        <v>456.4692299149666</v>
      </c>
      <c r="R107" s="168"/>
      <c r="AB107" s="155" t="s">
        <v>5932</v>
      </c>
      <c r="AC107" s="161" t="s">
        <v>1566</v>
      </c>
      <c r="AD107" s="168">
        <f t="shared" ref="AD107:AD115" si="261">IF(BF107&gt;0,BS107,DW107)</f>
        <v>6.5208647598793696</v>
      </c>
      <c r="AE107" s="168"/>
      <c r="AF107" s="168">
        <f t="shared" ref="AF107:AL107" si="262">IF(BH107&gt;0,BU107,DY107)</f>
        <v>13.008861485210231</v>
      </c>
      <c r="AG107" s="168">
        <f t="shared" si="262"/>
        <v>6.031144405639794</v>
      </c>
      <c r="AH107" s="168">
        <f t="shared" si="262"/>
        <v>93.046766282876789</v>
      </c>
      <c r="AI107" s="168">
        <f t="shared" si="262"/>
        <v>14.131394186385403</v>
      </c>
      <c r="AJ107" s="168">
        <f t="shared" si="262"/>
        <v>0</v>
      </c>
      <c r="AK107" s="168">
        <f t="shared" si="262"/>
        <v>55.024197598546934</v>
      </c>
      <c r="AL107" s="168">
        <f t="shared" si="262"/>
        <v>670.99138560921335</v>
      </c>
      <c r="AM107" s="168">
        <f t="shared" si="240"/>
        <v>0</v>
      </c>
      <c r="AQ107" s="155" t="s">
        <v>5932</v>
      </c>
      <c r="AR107" s="161" t="s">
        <v>1566</v>
      </c>
      <c r="AS107" s="206">
        <f t="shared" ref="AS107:AS115" si="263">(AS$10*BF$10/CF$16)*DE107</f>
        <v>0.10111070604154418</v>
      </c>
      <c r="AT107" s="206">
        <f t="shared" si="241"/>
        <v>0</v>
      </c>
      <c r="AU107" s="206">
        <f t="shared" si="242"/>
        <v>0</v>
      </c>
      <c r="AV107" s="206">
        <f t="shared" si="243"/>
        <v>0.16580122642424527</v>
      </c>
      <c r="AW107" s="206">
        <f t="shared" si="244"/>
        <v>0</v>
      </c>
      <c r="AX107" s="206">
        <f t="shared" si="245"/>
        <v>0</v>
      </c>
      <c r="AY107" s="206">
        <f t="shared" si="246"/>
        <v>0</v>
      </c>
      <c r="AZ107" s="206">
        <f t="shared" si="247"/>
        <v>0</v>
      </c>
      <c r="BA107" s="206">
        <f t="shared" si="248"/>
        <v>0</v>
      </c>
      <c r="BB107" s="161">
        <v>0</v>
      </c>
      <c r="BD107" s="155" t="s">
        <v>5932</v>
      </c>
      <c r="BE107" s="161" t="s">
        <v>1566</v>
      </c>
      <c r="BF107" s="212">
        <f t="shared" ref="BF107:BF115" si="264">DW107-BS107</f>
        <v>737.36064343692033</v>
      </c>
      <c r="BG107" s="212"/>
      <c r="BH107" s="212">
        <f t="shared" ref="BH107:BO107" si="265">DY107-BU107</f>
        <v>1211.9135217004107</v>
      </c>
      <c r="BI107" s="212">
        <f t="shared" si="265"/>
        <v>3.2374241503486436</v>
      </c>
      <c r="BJ107" s="212">
        <f t="shared" si="265"/>
        <v>1651.0554710190454</v>
      </c>
      <c r="BK107" s="212">
        <f t="shared" si="265"/>
        <v>714.91385654725559</v>
      </c>
      <c r="BL107" s="212">
        <f t="shared" si="265"/>
        <v>7613.6247892800784</v>
      </c>
      <c r="BM107" s="212">
        <f t="shared" si="265"/>
        <v>6758.2084030324604</v>
      </c>
      <c r="BN107" s="212">
        <f t="shared" si="265"/>
        <v>50750.637101494787</v>
      </c>
      <c r="BO107" s="212">
        <f t="shared" si="265"/>
        <v>0</v>
      </c>
      <c r="BQ107" s="207" t="s">
        <v>5932</v>
      </c>
      <c r="BR107" s="141" t="s">
        <v>1568</v>
      </c>
      <c r="BS107" s="207">
        <f>$DP$106*CR107/$CF$11</f>
        <v>6.5208647598793696</v>
      </c>
      <c r="BT107" s="207">
        <f t="shared" si="250"/>
        <v>2621.1092474628695</v>
      </c>
      <c r="BU107" s="207">
        <f t="shared" si="251"/>
        <v>13.008861485210231</v>
      </c>
      <c r="BV107" s="207">
        <f t="shared" si="252"/>
        <v>6.031144405639794</v>
      </c>
      <c r="BW107" s="207">
        <f t="shared" si="253"/>
        <v>93.046766282876789</v>
      </c>
      <c r="BX107" s="207">
        <f t="shared" si="254"/>
        <v>14.131394186385403</v>
      </c>
      <c r="BY107" s="207">
        <f t="shared" si="255"/>
        <v>0</v>
      </c>
      <c r="BZ107" s="207">
        <f t="shared" si="256"/>
        <v>55.024197598546934</v>
      </c>
      <c r="CA107" s="207">
        <f t="shared" si="257"/>
        <v>670.99138560921335</v>
      </c>
      <c r="CP107" s="141" t="s">
        <v>5932</v>
      </c>
      <c r="CQ107" s="211" t="s">
        <v>1566</v>
      </c>
      <c r="CR107" s="211">
        <f t="shared" ref="CR107:CR115" si="266">DE107/SUM(DE$107:DE$115)</f>
        <v>4.8974356425436393E-3</v>
      </c>
      <c r="CS107" s="210">
        <v>1</v>
      </c>
      <c r="CT107" s="211">
        <f>DG107/(SUM(DG$109:DG$115)+SUM(DG$106:DG$107))</f>
        <v>1.1251817439026575E-2</v>
      </c>
      <c r="CU107" s="211">
        <f>DH107/(SUM(DH$110:DH$115)+SUM(DH$106:DH$108))</f>
        <v>6.4811195790352401E-4</v>
      </c>
      <c r="CV107" s="211">
        <f>DI107/(SUM(DI$111:DI$115)+SUM(DI$106:DI$109))</f>
        <v>3.0137888002758979E-2</v>
      </c>
      <c r="CW107" s="211">
        <f>DJ107/(SUM(DJ$112:DJ$115)+SUM(DJ$106:DJ$110))</f>
        <v>8.1475024964905961E-3</v>
      </c>
      <c r="CX107" s="211">
        <f t="shared" si="258"/>
        <v>3.4755242512805658E-2</v>
      </c>
      <c r="CY107" s="211">
        <f t="shared" si="259"/>
        <v>5.9213935084481251E-2</v>
      </c>
      <c r="CZ107" s="211">
        <f t="shared" si="260"/>
        <v>5.5948369607973551E-2</v>
      </c>
      <c r="DC107" s="307" t="s">
        <v>5932</v>
      </c>
      <c r="DD107" s="279">
        <v>7.7825879957308122E-2</v>
      </c>
      <c r="DE107" s="279">
        <v>4.8965666453623293E-3</v>
      </c>
      <c r="DF107" s="278">
        <v>1</v>
      </c>
      <c r="DG107" s="279">
        <v>1.1251652335767097E-2</v>
      </c>
      <c r="DH107" s="279">
        <v>6.4774397623792285E-4</v>
      </c>
      <c r="DI107" s="279">
        <v>3.0076432380312167E-2</v>
      </c>
      <c r="DJ107" s="279">
        <v>8.1474011728826113E-3</v>
      </c>
      <c r="DK107" s="279">
        <v>3.4591504760451239E-2</v>
      </c>
      <c r="DL107" s="279">
        <v>5.8580736861106639E-2</v>
      </c>
      <c r="DM107" s="279">
        <v>5.592332043492558E-2</v>
      </c>
      <c r="DN107" s="280">
        <v>0</v>
      </c>
      <c r="DO107" s="211"/>
      <c r="DP107" s="173">
        <f t="shared" si="238"/>
        <v>3107.6407143470778</v>
      </c>
      <c r="DR107" s="207">
        <v>226.6534606638738</v>
      </c>
      <c r="DU107" s="293" t="s">
        <v>5932</v>
      </c>
      <c r="DV107" s="268">
        <v>3334.2941750109517</v>
      </c>
      <c r="DW107" s="268">
        <v>743.8815081967997</v>
      </c>
      <c r="DX107" s="276">
        <v>119150</v>
      </c>
      <c r="DY107" s="268">
        <v>1224.9223831856209</v>
      </c>
      <c r="DZ107" s="268">
        <v>9.2685685559884377</v>
      </c>
      <c r="EA107" s="268">
        <v>1744.1022373019223</v>
      </c>
      <c r="EB107" s="268">
        <v>729.04525073364096</v>
      </c>
      <c r="EC107" s="268">
        <v>7613.6247892800784</v>
      </c>
      <c r="ED107" s="268">
        <v>6813.2326006310077</v>
      </c>
      <c r="EE107" s="268">
        <v>51421.628487103997</v>
      </c>
      <c r="EF107" s="269">
        <v>0</v>
      </c>
    </row>
    <row r="108" spans="12:136" x14ac:dyDescent="0.25">
      <c r="L108" s="161"/>
      <c r="M108" s="161" t="s">
        <v>373</v>
      </c>
      <c r="N108" s="168">
        <f>N107*N106</f>
        <v>0</v>
      </c>
      <c r="O108" s="168">
        <f>O107*O106</f>
        <v>0</v>
      </c>
      <c r="P108" s="168">
        <f>P107*P106</f>
        <v>0</v>
      </c>
      <c r="Q108" s="168">
        <f>Q107*Q106</f>
        <v>4580777.8933902541</v>
      </c>
      <c r="R108" s="168">
        <f>SUM(O108:Q108)</f>
        <v>4580777.8933902541</v>
      </c>
      <c r="AB108" s="155" t="s">
        <v>5933</v>
      </c>
      <c r="AC108" s="161" t="s">
        <v>1566</v>
      </c>
      <c r="AD108" s="168">
        <f t="shared" si="261"/>
        <v>1.7889303374282923</v>
      </c>
      <c r="AE108" s="168">
        <f t="shared" ref="AE108:AE115" si="267">IF(BG108&gt;0,BT108,DX108)</f>
        <v>77.226731114293074</v>
      </c>
      <c r="AF108" s="168"/>
      <c r="AG108" s="168">
        <f t="shared" ref="AG108:AL108" si="268">IF(BI108&gt;0,BV108,DZ108)</f>
        <v>5.3002680255356571</v>
      </c>
      <c r="AH108" s="168">
        <f t="shared" si="268"/>
        <v>170.78910143585614</v>
      </c>
      <c r="AI108" s="168">
        <f t="shared" si="268"/>
        <v>0</v>
      </c>
      <c r="AJ108" s="168">
        <f t="shared" si="268"/>
        <v>0</v>
      </c>
      <c r="AK108" s="168">
        <f t="shared" si="268"/>
        <v>45.744878083776584</v>
      </c>
      <c r="AL108" s="168">
        <f t="shared" si="268"/>
        <v>319.3353657166125</v>
      </c>
      <c r="AM108" s="168">
        <f t="shared" si="240"/>
        <v>0</v>
      </c>
      <c r="AQ108" s="155" t="s">
        <v>5933</v>
      </c>
      <c r="AR108" s="161" t="s">
        <v>1566</v>
      </c>
      <c r="AS108" s="206">
        <f t="shared" si="263"/>
        <v>2.7240378226466029E-2</v>
      </c>
      <c r="AT108" s="206">
        <f t="shared" si="241"/>
        <v>0</v>
      </c>
      <c r="AU108" s="206">
        <f t="shared" si="242"/>
        <v>0</v>
      </c>
      <c r="AV108" s="206">
        <f t="shared" si="243"/>
        <v>0.1457088207321412</v>
      </c>
      <c r="AW108" s="206">
        <f t="shared" si="244"/>
        <v>0</v>
      </c>
      <c r="AX108" s="206">
        <f t="shared" si="245"/>
        <v>0</v>
      </c>
      <c r="AY108" s="206">
        <f t="shared" si="246"/>
        <v>0</v>
      </c>
      <c r="AZ108" s="206">
        <f t="shared" si="247"/>
        <v>0</v>
      </c>
      <c r="BA108" s="206">
        <f t="shared" si="248"/>
        <v>0</v>
      </c>
      <c r="BB108" s="161">
        <v>0</v>
      </c>
      <c r="BD108" s="155" t="s">
        <v>5933</v>
      </c>
      <c r="BE108" s="161" t="s">
        <v>1566</v>
      </c>
      <c r="BF108" s="212">
        <f t="shared" si="264"/>
        <v>198.62123820228041</v>
      </c>
      <c r="BG108" s="212">
        <f t="shared" ref="BG108:BG115" si="269">DX108-BT108</f>
        <v>3426.6567164356388</v>
      </c>
      <c r="BH108" s="212"/>
      <c r="BI108" s="212">
        <f t="shared" ref="BI108:BO108" si="270">DZ108-BV108</f>
        <v>2.8451011209653805</v>
      </c>
      <c r="BJ108" s="212">
        <f t="shared" si="270"/>
        <v>3030.5435812656465</v>
      </c>
      <c r="BK108" s="212">
        <f t="shared" si="270"/>
        <v>0</v>
      </c>
      <c r="BL108" s="212">
        <f t="shared" si="270"/>
        <v>8295.8125307818937</v>
      </c>
      <c r="BM108" s="212">
        <f t="shared" si="270"/>
        <v>5618.499368533061</v>
      </c>
      <c r="BN108" s="212">
        <f t="shared" si="270"/>
        <v>24153.027306665903</v>
      </c>
      <c r="BO108" s="212">
        <f t="shared" si="270"/>
        <v>0</v>
      </c>
      <c r="BQ108" s="207" t="s">
        <v>5933</v>
      </c>
      <c r="BR108" s="141" t="s">
        <v>1568</v>
      </c>
      <c r="BS108" s="207">
        <f t="shared" ref="BS108:BS115" si="271">$DV$106*CR108/$CF$11</f>
        <v>1.7889303374282923</v>
      </c>
      <c r="BT108" s="207">
        <f t="shared" si="250"/>
        <v>77.226731114293074</v>
      </c>
      <c r="BU108" s="207">
        <f t="shared" si="251"/>
        <v>1156.1564658958478</v>
      </c>
      <c r="BV108" s="207">
        <f t="shared" si="252"/>
        <v>5.3002680255356571</v>
      </c>
      <c r="BW108" s="207">
        <f t="shared" si="253"/>
        <v>170.78910143585614</v>
      </c>
      <c r="BX108" s="207">
        <f t="shared" si="254"/>
        <v>0</v>
      </c>
      <c r="BY108" s="207">
        <f t="shared" si="255"/>
        <v>0</v>
      </c>
      <c r="BZ108" s="207">
        <f t="shared" si="256"/>
        <v>45.744878083776584</v>
      </c>
      <c r="CA108" s="207">
        <f t="shared" si="257"/>
        <v>319.3353657166125</v>
      </c>
      <c r="CP108" s="141" t="s">
        <v>5933</v>
      </c>
      <c r="CQ108" s="211" t="s">
        <v>1566</v>
      </c>
      <c r="CR108" s="211">
        <f t="shared" si="266"/>
        <v>1.3194250585872676E-3</v>
      </c>
      <c r="CS108" s="211">
        <f t="shared" ref="CS108:CS115" si="272">DF108/(SUM(DF$108:DF$115)+SUM(DF$106))</f>
        <v>2.9463377457099704E-2</v>
      </c>
      <c r="CT108" s="210">
        <v>1</v>
      </c>
      <c r="CU108" s="211">
        <f>DH108/(SUM(DH$110:DH$115)+SUM(DH$106:DH$108))</f>
        <v>5.6957135435707607E-4</v>
      </c>
      <c r="CV108" s="211">
        <f>DI108/(SUM(DI$111:DI$115)+SUM(DI$106:DI$109))</f>
        <v>5.5318664116894824E-2</v>
      </c>
      <c r="CW108" s="211">
        <f>DJ108/(SUM(DJ$112:DJ$115)+SUM(DJ$106:DJ$110))</f>
        <v>0</v>
      </c>
      <c r="CX108" s="211">
        <f t="shared" si="258"/>
        <v>3.7869344015225598E-2</v>
      </c>
      <c r="CY108" s="211">
        <f t="shared" si="259"/>
        <v>4.9228055283295713E-2</v>
      </c>
      <c r="CZ108" s="211">
        <f t="shared" si="260"/>
        <v>2.6626710049025584E-2</v>
      </c>
      <c r="DC108" s="307" t="s">
        <v>5933</v>
      </c>
      <c r="DD108" s="279">
        <v>3.2556284160332204E-2</v>
      </c>
      <c r="DE108" s="279">
        <v>1.3191909408283935E-3</v>
      </c>
      <c r="DF108" s="279">
        <v>2.9407330655056081E-2</v>
      </c>
      <c r="DG108" s="278">
        <v>1</v>
      </c>
      <c r="DH108" s="279">
        <v>5.6924796607037793E-4</v>
      </c>
      <c r="DI108" s="279">
        <v>5.5205861158176592E-2</v>
      </c>
      <c r="DJ108" s="279">
        <v>0</v>
      </c>
      <c r="DK108" s="279">
        <v>3.7690935210571028E-2</v>
      </c>
      <c r="DL108" s="279">
        <v>4.8701640055172503E-2</v>
      </c>
      <c r="DM108" s="279">
        <v>2.661478875315245E-2</v>
      </c>
      <c r="DN108" s="280">
        <v>0</v>
      </c>
      <c r="DO108" s="211"/>
      <c r="DP108" s="173">
        <f t="shared" si="238"/>
        <v>1393.211439775165</v>
      </c>
      <c r="DR108" s="207">
        <v>1.5974425059476605</v>
      </c>
      <c r="DU108" s="293" t="s">
        <v>5933</v>
      </c>
      <c r="DV108" s="268">
        <v>1394.8088822811126</v>
      </c>
      <c r="DW108" s="268">
        <v>200.41016853970871</v>
      </c>
      <c r="DX108" s="268">
        <v>3503.883447549932</v>
      </c>
      <c r="DY108" s="276">
        <v>108866</v>
      </c>
      <c r="DZ108" s="268">
        <v>8.1453691465010376</v>
      </c>
      <c r="EA108" s="268">
        <v>3201.3326827015026</v>
      </c>
      <c r="EB108" s="268">
        <v>0</v>
      </c>
      <c r="EC108" s="268">
        <v>8295.8125307818937</v>
      </c>
      <c r="ED108" s="268">
        <v>5664.2442466168377</v>
      </c>
      <c r="EE108" s="268">
        <v>24472.362672382515</v>
      </c>
      <c r="EF108" s="269">
        <v>0</v>
      </c>
    </row>
    <row r="109" spans="12:136" x14ac:dyDescent="0.25">
      <c r="L109" s="161" t="s">
        <v>1787</v>
      </c>
      <c r="M109" s="161"/>
      <c r="N109" s="168"/>
      <c r="O109" s="168"/>
      <c r="P109" s="168"/>
      <c r="Q109" s="168"/>
      <c r="R109" s="168"/>
      <c r="AB109" s="155" t="s">
        <v>5934</v>
      </c>
      <c r="AC109" s="161" t="s">
        <v>1566</v>
      </c>
      <c r="AD109" s="168">
        <f t="shared" si="261"/>
        <v>282.65763752440802</v>
      </c>
      <c r="AE109" s="168">
        <f t="shared" si="267"/>
        <v>290.09229125866</v>
      </c>
      <c r="AF109" s="168">
        <f t="shared" ref="AF109:AF115" si="273">IF(BH109&gt;0,BU109,DY109)</f>
        <v>150.94322666475475</v>
      </c>
      <c r="AG109" s="168"/>
      <c r="AH109" s="168">
        <f>IF(BJ109&gt;0,BW109,EA109)</f>
        <v>471.09585800521035</v>
      </c>
      <c r="AI109" s="168">
        <f>IF(BK109&gt;0,BX109,EB109)</f>
        <v>40.349812451731758</v>
      </c>
      <c r="AJ109" s="168">
        <f>IF(BL109&gt;0,BY109,EC109)</f>
        <v>0</v>
      </c>
      <c r="AK109" s="168">
        <f>IF(BM109&gt;0,BZ109,ED109)</f>
        <v>110.84468053043194</v>
      </c>
      <c r="AL109" s="168">
        <f>IF(BN109&gt;0,CA109,EE109)</f>
        <v>952.25405052268047</v>
      </c>
      <c r="AM109" s="168">
        <f t="shared" si="240"/>
        <v>0</v>
      </c>
      <c r="AQ109" s="155" t="s">
        <v>5934</v>
      </c>
      <c r="AR109" s="161" t="s">
        <v>1566</v>
      </c>
      <c r="AS109" s="206">
        <f t="shared" si="263"/>
        <v>4.3040809324263849</v>
      </c>
      <c r="AT109" s="206">
        <f t="shared" si="241"/>
        <v>0</v>
      </c>
      <c r="AU109" s="206">
        <f t="shared" si="242"/>
        <v>0</v>
      </c>
      <c r="AV109" s="206">
        <f t="shared" si="243"/>
        <v>255.96722240045167</v>
      </c>
      <c r="AW109" s="206">
        <f t="shared" si="244"/>
        <v>0</v>
      </c>
      <c r="AX109" s="206">
        <f t="shared" si="245"/>
        <v>0</v>
      </c>
      <c r="AY109" s="206">
        <f t="shared" si="246"/>
        <v>0</v>
      </c>
      <c r="AZ109" s="206">
        <f t="shared" si="247"/>
        <v>0</v>
      </c>
      <c r="BA109" s="206">
        <f t="shared" si="248"/>
        <v>0</v>
      </c>
      <c r="BB109" s="161">
        <v>0</v>
      </c>
      <c r="BD109" s="155" t="s">
        <v>5934</v>
      </c>
      <c r="BE109" s="161" t="s">
        <v>1566</v>
      </c>
      <c r="BF109" s="212">
        <f t="shared" si="264"/>
        <v>31382.893328947015</v>
      </c>
      <c r="BG109" s="212">
        <f t="shared" si="269"/>
        <v>12871.795606064612</v>
      </c>
      <c r="BH109" s="212">
        <f t="shared" ref="BH109:BH115" si="274">DY109-BU109</f>
        <v>14061.963655472806</v>
      </c>
      <c r="BI109" s="212"/>
      <c r="BJ109" s="212">
        <f t="shared" ref="BJ109:BO109" si="275">EA109-BW109</f>
        <v>8359.295274907925</v>
      </c>
      <c r="BK109" s="212">
        <f t="shared" si="275"/>
        <v>2041.3159275266498</v>
      </c>
      <c r="BL109" s="212">
        <f t="shared" si="275"/>
        <v>6232.7132837171539</v>
      </c>
      <c r="BM109" s="212">
        <f t="shared" si="275"/>
        <v>13614.218545405849</v>
      </c>
      <c r="BN109" s="212">
        <f t="shared" si="275"/>
        <v>72024.024127563185</v>
      </c>
      <c r="BO109" s="212">
        <f t="shared" si="275"/>
        <v>0</v>
      </c>
      <c r="BQ109" s="207" t="s">
        <v>5934</v>
      </c>
      <c r="BR109" s="141" t="s">
        <v>1568</v>
      </c>
      <c r="BS109" s="207">
        <f t="shared" si="271"/>
        <v>282.65763752440802</v>
      </c>
      <c r="BT109" s="207">
        <f t="shared" si="250"/>
        <v>290.09229125866</v>
      </c>
      <c r="BU109" s="207">
        <f t="shared" si="251"/>
        <v>150.94322666475475</v>
      </c>
      <c r="BV109" s="207">
        <f t="shared" si="252"/>
        <v>9305.7138231934496</v>
      </c>
      <c r="BW109" s="207">
        <f t="shared" si="253"/>
        <v>471.09585800521035</v>
      </c>
      <c r="BX109" s="207">
        <f t="shared" si="254"/>
        <v>40.349812451731758</v>
      </c>
      <c r="BY109" s="207">
        <f t="shared" si="255"/>
        <v>0</v>
      </c>
      <c r="BZ109" s="207">
        <f t="shared" si="256"/>
        <v>110.84468053043194</v>
      </c>
      <c r="CA109" s="207">
        <f t="shared" si="257"/>
        <v>952.25405052268047</v>
      </c>
      <c r="CP109" s="141" t="s">
        <v>5934</v>
      </c>
      <c r="CQ109" s="211" t="s">
        <v>1566</v>
      </c>
      <c r="CR109" s="211">
        <f t="shared" si="266"/>
        <v>0.20847405969251717</v>
      </c>
      <c r="CS109" s="211">
        <f t="shared" si="272"/>
        <v>0.11067539116862753</v>
      </c>
      <c r="CT109" s="211">
        <f t="shared" ref="CT109:CT115" si="276">DG109/(SUM(DG$109:DG$115)+SUM(DG$106:DG$107))</f>
        <v>0.13055605458020461</v>
      </c>
      <c r="CU109" s="210">
        <v>1</v>
      </c>
      <c r="CV109" s="211">
        <f>DI109/(SUM(DI$111:DI$115)+SUM(DI$106:DI$109))</f>
        <v>0.15258815297203376</v>
      </c>
      <c r="CW109" s="211">
        <f>DJ109/(SUM(DJ$112:DJ$115)+SUM(DJ$106:DJ$110))</f>
        <v>2.3263819078809603E-2</v>
      </c>
      <c r="CX109" s="211">
        <f t="shared" si="258"/>
        <v>2.8451554638386362E-2</v>
      </c>
      <c r="CY109" s="211">
        <f t="shared" si="259"/>
        <v>0.11928478749070187</v>
      </c>
      <c r="CZ109" s="211">
        <f t="shared" si="260"/>
        <v>7.9400515002083061E-2</v>
      </c>
      <c r="DC109" s="307" t="s">
        <v>5934</v>
      </c>
      <c r="DD109" s="279">
        <v>0.24579377479254366</v>
      </c>
      <c r="DE109" s="279">
        <v>0.20843706821708557</v>
      </c>
      <c r="DF109" s="279">
        <v>0.11046485855915461</v>
      </c>
      <c r="DG109" s="279">
        <v>0.1305541388692297</v>
      </c>
      <c r="DH109" s="278">
        <v>1</v>
      </c>
      <c r="DI109" s="279">
        <v>0.15227700310253903</v>
      </c>
      <c r="DJ109" s="279">
        <v>2.3263529766338012E-2</v>
      </c>
      <c r="DK109" s="279">
        <v>2.8317514612460435E-2</v>
      </c>
      <c r="DL109" s="279">
        <v>0.1180092276852782</v>
      </c>
      <c r="DM109" s="279">
        <v>7.9364965847490684E-2</v>
      </c>
      <c r="DN109" s="280">
        <v>0</v>
      </c>
      <c r="DO109" s="211"/>
      <c r="DP109" s="173">
        <f t="shared" si="238"/>
        <v>10522.418403198391</v>
      </c>
      <c r="DR109" s="207">
        <v>8.1242902385564939</v>
      </c>
      <c r="DU109" s="293" t="s">
        <v>5934</v>
      </c>
      <c r="DV109" s="270">
        <v>10530.542693436948</v>
      </c>
      <c r="DW109" s="268">
        <v>31665.550966471423</v>
      </c>
      <c r="DX109" s="268">
        <v>13161.887897323271</v>
      </c>
      <c r="DY109" s="268">
        <v>14212.90688213756</v>
      </c>
      <c r="DZ109" s="276">
        <v>14309</v>
      </c>
      <c r="EA109" s="268">
        <v>8830.3911329131352</v>
      </c>
      <c r="EB109" s="268">
        <v>2081.6657399783817</v>
      </c>
      <c r="EC109" s="268">
        <v>6232.7132837171539</v>
      </c>
      <c r="ED109" s="268">
        <v>13725.063225936281</v>
      </c>
      <c r="EE109" s="268">
        <v>72976.278178085864</v>
      </c>
      <c r="EF109" s="269">
        <v>0</v>
      </c>
    </row>
    <row r="110" spans="12:136" x14ac:dyDescent="0.25">
      <c r="L110" s="161"/>
      <c r="M110" s="161" t="s">
        <v>371</v>
      </c>
      <c r="N110" s="168">
        <f>SUM(AI106:AI110)+SUM(AJ106:AJ110)+AI113+AJ113</f>
        <v>59.377697552929945</v>
      </c>
      <c r="O110" s="168"/>
      <c r="P110" s="168">
        <f>SUM(AI114:AJ114)</f>
        <v>1673.8442610176246</v>
      </c>
      <c r="Q110" s="168">
        <f>SUM(AI115:AJ115)</f>
        <v>1.1739503645582414</v>
      </c>
      <c r="R110" s="168"/>
      <c r="AB110" s="155" t="s">
        <v>5935</v>
      </c>
      <c r="AC110" s="161" t="s">
        <v>1566</v>
      </c>
      <c r="AD110" s="168">
        <f t="shared" si="261"/>
        <v>6.3308995754445281</v>
      </c>
      <c r="AE110" s="168">
        <f t="shared" si="267"/>
        <v>262.69091737746425</v>
      </c>
      <c r="AF110" s="168">
        <f t="shared" si="273"/>
        <v>0.3957132836870868</v>
      </c>
      <c r="AG110" s="168">
        <f t="shared" ref="AG110:AG115" si="277">IF(BI110&gt;0,BV110,DZ110)</f>
        <v>36.045138563891314</v>
      </c>
      <c r="AH110" s="168"/>
      <c r="AI110" s="168">
        <f>IF(BK110&gt;0,BX110,EB110)</f>
        <v>4.571246248749147</v>
      </c>
      <c r="AJ110" s="168">
        <f>IF(BL110&gt;0,BY110,EC110)</f>
        <v>0</v>
      </c>
      <c r="AK110" s="168">
        <f>IF(BM110&gt;0,BZ110,ED110)</f>
        <v>19.18915692962409</v>
      </c>
      <c r="AL110" s="168">
        <f>IF(BN110&gt;0,CA110,EE110)</f>
        <v>1352.1447008205796</v>
      </c>
      <c r="AM110" s="168">
        <f t="shared" si="240"/>
        <v>0</v>
      </c>
      <c r="AQ110" s="155" t="s">
        <v>5935</v>
      </c>
      <c r="AR110" s="161" t="s">
        <v>1566</v>
      </c>
      <c r="AS110" s="206">
        <f t="shared" si="263"/>
        <v>9.6401796839556866E-2</v>
      </c>
      <c r="AT110" s="206">
        <f t="shared" si="241"/>
        <v>0</v>
      </c>
      <c r="AU110" s="206">
        <f t="shared" si="242"/>
        <v>0</v>
      </c>
      <c r="AV110" s="206">
        <f t="shared" si="243"/>
        <v>0.99091114033623606</v>
      </c>
      <c r="AW110" s="206">
        <f t="shared" si="244"/>
        <v>0</v>
      </c>
      <c r="AX110" s="206">
        <f t="shared" si="245"/>
        <v>0</v>
      </c>
      <c r="AY110" s="206">
        <f t="shared" si="246"/>
        <v>0</v>
      </c>
      <c r="AZ110" s="206">
        <f t="shared" si="247"/>
        <v>0</v>
      </c>
      <c r="BA110" s="206">
        <f t="shared" si="248"/>
        <v>0</v>
      </c>
      <c r="BB110" s="161">
        <v>0</v>
      </c>
      <c r="BD110" s="155" t="s">
        <v>5935</v>
      </c>
      <c r="BE110" s="161" t="s">
        <v>1566</v>
      </c>
      <c r="BF110" s="212">
        <f t="shared" si="264"/>
        <v>702.9066958620391</v>
      </c>
      <c r="BG110" s="212">
        <f t="shared" si="269"/>
        <v>11655.958803253396</v>
      </c>
      <c r="BH110" s="212">
        <f t="shared" si="274"/>
        <v>36.864892424450382</v>
      </c>
      <c r="BI110" s="212">
        <f t="shared" ref="BI110:BI115" si="278">DZ110-BV110</f>
        <v>19.348467594356322</v>
      </c>
      <c r="BJ110" s="212"/>
      <c r="BK110" s="212">
        <f>EB110-BX110</f>
        <v>231.26149067931033</v>
      </c>
      <c r="BL110" s="212">
        <f>EC110-BY110</f>
        <v>14278.44945781754</v>
      </c>
      <c r="BM110" s="212">
        <f>ED110-BZ110</f>
        <v>2356.8598411023218</v>
      </c>
      <c r="BN110" s="212">
        <f>EE110-CA110</f>
        <v>102269.87483267061</v>
      </c>
      <c r="BO110" s="212">
        <f>EF110-CB110</f>
        <v>0</v>
      </c>
      <c r="BQ110" s="207" t="s">
        <v>5935</v>
      </c>
      <c r="BR110" s="141" t="s">
        <v>1568</v>
      </c>
      <c r="BS110" s="207">
        <f t="shared" si="271"/>
        <v>6.3308995754445281</v>
      </c>
      <c r="BT110" s="207">
        <f t="shared" si="250"/>
        <v>262.69091737746425</v>
      </c>
      <c r="BU110" s="207">
        <f t="shared" si="251"/>
        <v>0.3957132836870868</v>
      </c>
      <c r="BV110" s="207">
        <f t="shared" si="252"/>
        <v>36.045138563891314</v>
      </c>
      <c r="BW110" s="207">
        <f t="shared" si="253"/>
        <v>3087.3685068561808</v>
      </c>
      <c r="BX110" s="207">
        <f t="shared" si="254"/>
        <v>4.571246248749147</v>
      </c>
      <c r="BY110" s="207">
        <f t="shared" si="255"/>
        <v>0</v>
      </c>
      <c r="BZ110" s="207">
        <f t="shared" si="256"/>
        <v>19.18915692962409</v>
      </c>
      <c r="CA110" s="207">
        <f t="shared" si="257"/>
        <v>1352.1447008205796</v>
      </c>
      <c r="CP110" s="141" t="s">
        <v>5935</v>
      </c>
      <c r="CQ110" s="211" t="s">
        <v>1566</v>
      </c>
      <c r="CR110" s="211">
        <f t="shared" si="266"/>
        <v>4.6693531707049114E-3</v>
      </c>
      <c r="CS110" s="211">
        <f t="shared" si="272"/>
        <v>0.10022127754947212</v>
      </c>
      <c r="CT110" s="211">
        <f t="shared" si="276"/>
        <v>3.4226620302682683E-4</v>
      </c>
      <c r="CU110" s="211">
        <f t="shared" ref="CU110:CU115" si="279">DH110/(SUM(DH$110:DH$115)+SUM(DH$106:DH$108))</f>
        <v>3.8734415487883199E-3</v>
      </c>
      <c r="CV110" s="210">
        <v>1</v>
      </c>
      <c r="CW110" s="211">
        <f>DJ110/(SUM(DJ$112:DJ$115)+SUM(DJ$106:DJ$110))</f>
        <v>2.635567286038849E-3</v>
      </c>
      <c r="CX110" s="211">
        <f t="shared" si="258"/>
        <v>6.5179331441707566E-2</v>
      </c>
      <c r="CY110" s="211">
        <f t="shared" si="259"/>
        <v>2.065028737078195E-2</v>
      </c>
      <c r="CZ110" s="211">
        <f t="shared" si="260"/>
        <v>0.11274405768456688</v>
      </c>
      <c r="DC110" s="307" t="s">
        <v>27</v>
      </c>
      <c r="DD110" s="279">
        <v>6.7411426505999031E-2</v>
      </c>
      <c r="DE110" s="279">
        <v>4.6685246443004735E-3</v>
      </c>
      <c r="DF110" s="279">
        <v>0.10003063131037231</v>
      </c>
      <c r="DG110" s="279">
        <v>3.4226118079232697E-4</v>
      </c>
      <c r="DH110" s="279">
        <v>3.8712423061183616E-3</v>
      </c>
      <c r="DI110" s="278">
        <v>1</v>
      </c>
      <c r="DJ110" s="279">
        <v>2.6355345097142488E-3</v>
      </c>
      <c r="DK110" s="279">
        <v>6.4872260724928743E-2</v>
      </c>
      <c r="DL110" s="279">
        <v>2.0429465612243205E-2</v>
      </c>
      <c r="DM110" s="279">
        <v>0.11269357997751556</v>
      </c>
      <c r="DN110" s="280">
        <v>0</v>
      </c>
      <c r="DO110" s="211"/>
      <c r="DP110" s="173">
        <f t="shared" si="238"/>
        <v>2769.859576258496</v>
      </c>
      <c r="DR110" s="207">
        <v>118.24816953802078</v>
      </c>
      <c r="DU110" s="293" t="s">
        <v>26</v>
      </c>
      <c r="DV110" s="270">
        <v>2888.1077457965166</v>
      </c>
      <c r="DW110" s="268">
        <v>709.23759543748361</v>
      </c>
      <c r="DX110" s="268">
        <v>11918.64972063086</v>
      </c>
      <c r="DY110" s="268">
        <v>37.260605708137469</v>
      </c>
      <c r="DZ110" s="268">
        <v>55.393606158247636</v>
      </c>
      <c r="EA110" s="276">
        <v>57989</v>
      </c>
      <c r="EB110" s="268">
        <v>235.83273692805946</v>
      </c>
      <c r="EC110" s="268">
        <v>14278.44945781754</v>
      </c>
      <c r="ED110" s="268">
        <v>2376.0489980319458</v>
      </c>
      <c r="EE110" s="268">
        <v>103622.0195334912</v>
      </c>
      <c r="EF110" s="269">
        <v>0</v>
      </c>
    </row>
    <row r="111" spans="12:136" x14ac:dyDescent="0.25">
      <c r="L111" s="161"/>
      <c r="M111" s="161" t="s">
        <v>372</v>
      </c>
      <c r="N111" s="168"/>
      <c r="O111" s="168"/>
      <c r="P111" s="168"/>
      <c r="Q111" s="168">
        <f>'Fatores de emissao'!AI8</f>
        <v>329.65734999999995</v>
      </c>
      <c r="R111" s="168"/>
      <c r="AB111" s="155" t="s">
        <v>1562</v>
      </c>
      <c r="AC111" s="161" t="s">
        <v>1566</v>
      </c>
      <c r="AD111" s="168">
        <f t="shared" si="261"/>
        <v>0</v>
      </c>
      <c r="AE111" s="168">
        <f t="shared" si="267"/>
        <v>0</v>
      </c>
      <c r="AF111" s="168">
        <f t="shared" si="273"/>
        <v>0</v>
      </c>
      <c r="AG111" s="168">
        <f t="shared" si="277"/>
        <v>0</v>
      </c>
      <c r="AH111" s="168">
        <f>IF(BJ111&gt;0,BW111,EA111)</f>
        <v>0</v>
      </c>
      <c r="AI111" s="168"/>
      <c r="AJ111" s="168">
        <f>IF(BL111&gt;0,BY111,EC111)</f>
        <v>0</v>
      </c>
      <c r="AK111" s="168">
        <f>IF(BM111&gt;0,BZ111,ED111)</f>
        <v>2.1220054082461536E-3</v>
      </c>
      <c r="AL111" s="168">
        <f>IF(BN111&gt;0,CA111,EE111)</f>
        <v>2.4581643859005537E-2</v>
      </c>
      <c r="AM111" s="168">
        <f t="shared" si="240"/>
        <v>0</v>
      </c>
      <c r="AQ111" s="155" t="s">
        <v>1562</v>
      </c>
      <c r="AR111" s="161" t="s">
        <v>1566</v>
      </c>
      <c r="AS111" s="206">
        <f t="shared" si="263"/>
        <v>0</v>
      </c>
      <c r="AT111" s="206">
        <f t="shared" si="241"/>
        <v>0</v>
      </c>
      <c r="AU111" s="206">
        <f t="shared" si="242"/>
        <v>0</v>
      </c>
      <c r="AV111" s="206">
        <f t="shared" si="243"/>
        <v>0</v>
      </c>
      <c r="AW111" s="206">
        <f t="shared" si="244"/>
        <v>0</v>
      </c>
      <c r="AX111" s="206">
        <f t="shared" si="245"/>
        <v>0</v>
      </c>
      <c r="AY111" s="206">
        <f t="shared" si="246"/>
        <v>0</v>
      </c>
      <c r="AZ111" s="206">
        <f t="shared" si="247"/>
        <v>0</v>
      </c>
      <c r="BA111" s="206">
        <f t="shared" si="248"/>
        <v>0</v>
      </c>
      <c r="BB111" s="161">
        <v>0</v>
      </c>
      <c r="BD111" s="155" t="s">
        <v>1562</v>
      </c>
      <c r="BE111" s="161" t="s">
        <v>1566</v>
      </c>
      <c r="BF111" s="212">
        <f t="shared" si="264"/>
        <v>0</v>
      </c>
      <c r="BG111" s="212">
        <f t="shared" si="269"/>
        <v>0</v>
      </c>
      <c r="BH111" s="212">
        <f t="shared" si="274"/>
        <v>0</v>
      </c>
      <c r="BI111" s="212">
        <f t="shared" si="278"/>
        <v>0</v>
      </c>
      <c r="BJ111" s="212">
        <f>EA111-BW111</f>
        <v>0</v>
      </c>
      <c r="BK111" s="212"/>
      <c r="BL111" s="212">
        <f>EC111-BY111</f>
        <v>1.7669118116419669</v>
      </c>
      <c r="BM111" s="212">
        <f>ED111-BZ111</f>
        <v>0.2606299665816153</v>
      </c>
      <c r="BN111" s="212">
        <f>EE111-CA111</f>
        <v>1.8592400939900351</v>
      </c>
      <c r="BO111" s="212">
        <f>EF111-CB111</f>
        <v>0</v>
      </c>
      <c r="BQ111" s="207" t="s">
        <v>1562</v>
      </c>
      <c r="BR111" s="141" t="s">
        <v>1568</v>
      </c>
      <c r="BS111" s="207">
        <f t="shared" si="271"/>
        <v>0</v>
      </c>
      <c r="BT111" s="207">
        <f t="shared" si="250"/>
        <v>0</v>
      </c>
      <c r="BU111" s="207">
        <f t="shared" si="251"/>
        <v>0</v>
      </c>
      <c r="BV111" s="207">
        <f t="shared" si="252"/>
        <v>0</v>
      </c>
      <c r="BW111" s="207">
        <f t="shared" si="253"/>
        <v>0</v>
      </c>
      <c r="BX111" s="207">
        <f t="shared" si="254"/>
        <v>1734.444904125193</v>
      </c>
      <c r="BY111" s="207">
        <f t="shared" si="255"/>
        <v>0</v>
      </c>
      <c r="BZ111" s="207">
        <f t="shared" si="256"/>
        <v>2.1220054082461536E-3</v>
      </c>
      <c r="CA111" s="207">
        <f t="shared" si="257"/>
        <v>2.4581643859005537E-2</v>
      </c>
      <c r="CP111" s="141" t="s">
        <v>1562</v>
      </c>
      <c r="CQ111" s="211" t="s">
        <v>1566</v>
      </c>
      <c r="CR111" s="211">
        <f t="shared" si="266"/>
        <v>0</v>
      </c>
      <c r="CS111" s="211">
        <f t="shared" si="272"/>
        <v>0</v>
      </c>
      <c r="CT111" s="211">
        <f t="shared" si="276"/>
        <v>0</v>
      </c>
      <c r="CU111" s="211">
        <f t="shared" si="279"/>
        <v>0</v>
      </c>
      <c r="CV111" s="211">
        <f>DI111/(SUM(DI$111:DI$115)+SUM(DI$106:DI$109))</f>
        <v>0</v>
      </c>
      <c r="CW111" s="210">
        <v>1</v>
      </c>
      <c r="CX111" s="211">
        <f t="shared" si="258"/>
        <v>8.0657308722149472E-6</v>
      </c>
      <c r="CY111" s="211">
        <f t="shared" si="259"/>
        <v>2.2835824233105048E-6</v>
      </c>
      <c r="CZ111" s="211">
        <f t="shared" si="260"/>
        <v>2.0496580517893475E-6</v>
      </c>
      <c r="DC111" s="307" t="s">
        <v>1562</v>
      </c>
      <c r="DD111" s="279">
        <v>4.4260252187613751E-2</v>
      </c>
      <c r="DE111" s="279">
        <v>0</v>
      </c>
      <c r="DF111" s="279">
        <v>0</v>
      </c>
      <c r="DG111" s="279">
        <v>0</v>
      </c>
      <c r="DH111" s="279">
        <v>0</v>
      </c>
      <c r="DI111" s="279">
        <v>0</v>
      </c>
      <c r="DJ111" s="278">
        <v>1</v>
      </c>
      <c r="DK111" s="279">
        <v>8.0277318669245801E-6</v>
      </c>
      <c r="DL111" s="279">
        <v>2.2591631657268513E-6</v>
      </c>
      <c r="DM111" s="279">
        <v>2.0487403800218199E-6</v>
      </c>
      <c r="DN111" s="280">
        <v>0</v>
      </c>
      <c r="DO111" s="211"/>
      <c r="DP111" s="173">
        <f t="shared" si="238"/>
        <v>1895.1291731722138</v>
      </c>
      <c r="DR111" s="207">
        <v>1.1128113017221726</v>
      </c>
      <c r="DU111" s="293" t="s">
        <v>1562</v>
      </c>
      <c r="DV111" s="268">
        <v>1896.2419844739359</v>
      </c>
      <c r="DW111" s="268">
        <v>0</v>
      </c>
      <c r="DX111" s="268">
        <v>0</v>
      </c>
      <c r="DY111" s="268">
        <v>0</v>
      </c>
      <c r="DZ111" s="268">
        <v>0</v>
      </c>
      <c r="EA111" s="268">
        <v>0</v>
      </c>
      <c r="EB111" s="276">
        <v>89481.938505760278</v>
      </c>
      <c r="EC111" s="268">
        <v>1.7669118116419669</v>
      </c>
      <c r="ED111" s="268">
        <v>0.26275197198986144</v>
      </c>
      <c r="EE111" s="268">
        <v>1.8838217378490407</v>
      </c>
      <c r="EF111" s="269">
        <v>0</v>
      </c>
    </row>
    <row r="112" spans="12:136" x14ac:dyDescent="0.25">
      <c r="L112" s="161"/>
      <c r="M112" s="161" t="s">
        <v>373</v>
      </c>
      <c r="N112" s="168">
        <f>N111*N110</f>
        <v>0</v>
      </c>
      <c r="O112" s="168">
        <f>O111*O110</f>
        <v>0</v>
      </c>
      <c r="P112" s="168">
        <f>P111*P110</f>
        <v>0</v>
      </c>
      <c r="Q112" s="168">
        <f>Q111*Q110</f>
        <v>387.00136621180371</v>
      </c>
      <c r="R112" s="168">
        <f>SUM(O112:Q112)</f>
        <v>387.00136621180371</v>
      </c>
      <c r="U112"/>
      <c r="V112"/>
      <c r="AB112" s="155" t="s">
        <v>5936</v>
      </c>
      <c r="AC112" s="161" t="s">
        <v>1566</v>
      </c>
      <c r="AD112" s="168">
        <f t="shared" si="261"/>
        <v>0.49978089494471928</v>
      </c>
      <c r="AE112" s="168">
        <f t="shared" si="267"/>
        <v>8.2538710252970411</v>
      </c>
      <c r="AF112" s="168">
        <f t="shared" si="273"/>
        <v>0.33920398948514513</v>
      </c>
      <c r="AG112" s="168">
        <f t="shared" si="277"/>
        <v>0</v>
      </c>
      <c r="AH112" s="168">
        <f>IF(BJ112&gt;0,BW112,EA112)</f>
        <v>17.562128079513887</v>
      </c>
      <c r="AI112" s="168">
        <f>IF(BK112&gt;0,BX112,EB112)</f>
        <v>4.8995190080099407E-2</v>
      </c>
      <c r="AJ112" s="168"/>
      <c r="AK112" s="168">
        <f>IF(BM112&gt;0,BZ112,ED112)</f>
        <v>4.5973795937102278</v>
      </c>
      <c r="AL112" s="168">
        <f>IF(BN112&gt;0,CA112,EE112)</f>
        <v>19.267460962228682</v>
      </c>
      <c r="AM112" s="168">
        <f t="shared" si="240"/>
        <v>0</v>
      </c>
      <c r="AQ112" s="155" t="s">
        <v>5936</v>
      </c>
      <c r="AR112" s="161" t="s">
        <v>1566</v>
      </c>
      <c r="AS112" s="206">
        <f t="shared" si="263"/>
        <v>7.6102575510163225E-3</v>
      </c>
      <c r="AT112" s="206">
        <f t="shared" si="241"/>
        <v>0</v>
      </c>
      <c r="AU112" s="206">
        <f t="shared" si="242"/>
        <v>0</v>
      </c>
      <c r="AV112" s="206">
        <f t="shared" si="243"/>
        <v>0</v>
      </c>
      <c r="AW112" s="206">
        <f t="shared" si="244"/>
        <v>0</v>
      </c>
      <c r="AX112" s="206">
        <f t="shared" si="245"/>
        <v>0</v>
      </c>
      <c r="AY112" s="206">
        <f t="shared" si="246"/>
        <v>0</v>
      </c>
      <c r="AZ112" s="206">
        <f t="shared" si="247"/>
        <v>0</v>
      </c>
      <c r="BA112" s="206">
        <f t="shared" si="248"/>
        <v>0</v>
      </c>
      <c r="BB112" s="161">
        <v>0</v>
      </c>
      <c r="BD112" s="155" t="s">
        <v>5936</v>
      </c>
      <c r="BE112" s="161" t="s">
        <v>1566</v>
      </c>
      <c r="BF112" s="212">
        <f t="shared" si="264"/>
        <v>55.48963987410886</v>
      </c>
      <c r="BG112" s="212">
        <f t="shared" si="269"/>
        <v>366.23565671282159</v>
      </c>
      <c r="BH112" s="212">
        <f t="shared" si="274"/>
        <v>31.600451887287345</v>
      </c>
      <c r="BI112" s="212">
        <f t="shared" si="278"/>
        <v>0</v>
      </c>
      <c r="BJ112" s="212">
        <f>EA112-BW112</f>
        <v>311.62875193605396</v>
      </c>
      <c r="BK112" s="212">
        <f>EB112-BX112</f>
        <v>2.4786896346134109</v>
      </c>
      <c r="BL112" s="212"/>
      <c r="BM112" s="212">
        <f>ED112-BZ112</f>
        <v>564.6615626969708</v>
      </c>
      <c r="BN112" s="212">
        <f>EE112-CA112</f>
        <v>1457.3002576977626</v>
      </c>
      <c r="BO112" s="212">
        <f>EF112-CB112</f>
        <v>0</v>
      </c>
      <c r="BQ112" s="207" t="s">
        <v>5936</v>
      </c>
      <c r="BR112" s="141" t="s">
        <v>1568</v>
      </c>
      <c r="BS112" s="207">
        <f t="shared" si="271"/>
        <v>0.49978089494471928</v>
      </c>
      <c r="BT112" s="207">
        <f t="shared" si="250"/>
        <v>8.2538710252970411</v>
      </c>
      <c r="BU112" s="207">
        <f t="shared" si="251"/>
        <v>0.33920398948514513</v>
      </c>
      <c r="BV112" s="207">
        <f t="shared" si="252"/>
        <v>0</v>
      </c>
      <c r="BW112" s="207">
        <f t="shared" si="253"/>
        <v>17.562128079513887</v>
      </c>
      <c r="BX112" s="207">
        <f t="shared" si="254"/>
        <v>4.8995190080099407E-2</v>
      </c>
      <c r="BY112" s="207">
        <f t="shared" si="255"/>
        <v>0</v>
      </c>
      <c r="BZ112" s="207">
        <f t="shared" si="256"/>
        <v>4.5973795937102278</v>
      </c>
      <c r="CA112" s="207">
        <f t="shared" si="257"/>
        <v>19.267460962228682</v>
      </c>
      <c r="CP112" s="141" t="s">
        <v>5936</v>
      </c>
      <c r="CQ112" s="211" t="s">
        <v>1566</v>
      </c>
      <c r="CR112" s="211">
        <f t="shared" si="266"/>
        <v>3.6861325608754494E-4</v>
      </c>
      <c r="CS112" s="211">
        <f t="shared" si="272"/>
        <v>3.1489992388857744E-3</v>
      </c>
      <c r="CT112" s="211">
        <f t="shared" si="276"/>
        <v>2.9338934607117646E-4</v>
      </c>
      <c r="CU112" s="211">
        <f t="shared" si="279"/>
        <v>0</v>
      </c>
      <c r="CV112" s="211">
        <f>DI112/(SUM(DI$111:DI$115)+SUM(DI$106:DI$109))</f>
        <v>5.6883809109645701E-3</v>
      </c>
      <c r="CW112" s="211">
        <f>DJ112/(SUM(DJ$112:DJ$115)+SUM(DJ$106:DJ$110))</f>
        <v>2.8248340413448448E-5</v>
      </c>
      <c r="CX112" s="210">
        <v>1</v>
      </c>
      <c r="CY112" s="211">
        <f t="shared" si="259"/>
        <v>4.9474403753570623E-3</v>
      </c>
      <c r="CZ112" s="211">
        <f t="shared" si="260"/>
        <v>1.6065527075928682E-3</v>
      </c>
      <c r="DC112" s="307" t="s">
        <v>5936</v>
      </c>
      <c r="DD112" s="279">
        <v>7.3299295059898115E-3</v>
      </c>
      <c r="DE112" s="279">
        <v>3.6854784963733032E-4</v>
      </c>
      <c r="DF112" s="279">
        <v>3.1430090452213063E-3</v>
      </c>
      <c r="DG112" s="279">
        <v>2.9338504103000471E-4</v>
      </c>
      <c r="DH112" s="279">
        <v>0</v>
      </c>
      <c r="DI112" s="279">
        <v>5.6767814588209462E-3</v>
      </c>
      <c r="DJ112" s="279">
        <v>2.8247989112694445E-5</v>
      </c>
      <c r="DK112" s="278">
        <v>1</v>
      </c>
      <c r="DL112" s="279">
        <v>4.8945354223006842E-3</v>
      </c>
      <c r="DM112" s="279">
        <v>1.6058334227045837E-3</v>
      </c>
      <c r="DN112" s="280">
        <v>0</v>
      </c>
      <c r="DO112" s="211"/>
      <c r="DP112" s="173">
        <f t="shared" si="238"/>
        <v>0</v>
      </c>
      <c r="DR112" s="207">
        <v>1036.9325726236132</v>
      </c>
      <c r="DU112" s="293" t="s">
        <v>5936</v>
      </c>
      <c r="DV112" s="268">
        <v>314.03616982512148</v>
      </c>
      <c r="DW112" s="268">
        <v>55.989420769053581</v>
      </c>
      <c r="DX112" s="268">
        <v>374.48952773811862</v>
      </c>
      <c r="DY112" s="268">
        <v>31.939655876772491</v>
      </c>
      <c r="DZ112" s="268">
        <v>0</v>
      </c>
      <c r="EA112" s="268">
        <v>329.19088001556787</v>
      </c>
      <c r="EB112" s="268">
        <v>2.5276848246935102</v>
      </c>
      <c r="EC112" s="276">
        <v>220101</v>
      </c>
      <c r="ED112" s="268">
        <v>569.25894229068103</v>
      </c>
      <c r="EE112" s="268">
        <v>1476.5677186599912</v>
      </c>
      <c r="EF112" s="269">
        <v>0</v>
      </c>
    </row>
    <row r="113" spans="12:136" x14ac:dyDescent="0.25">
      <c r="L113" s="161" t="s">
        <v>1657</v>
      </c>
      <c r="M113" s="161"/>
      <c r="N113" s="168"/>
      <c r="O113" s="168"/>
      <c r="P113" s="168"/>
      <c r="Q113" s="168"/>
      <c r="R113" s="168"/>
      <c r="AB113" s="155" t="s">
        <v>1564</v>
      </c>
      <c r="AC113" s="161" t="s">
        <v>1566</v>
      </c>
      <c r="AD113" s="168">
        <f t="shared" si="261"/>
        <v>15.295927092559197</v>
      </c>
      <c r="AE113" s="168">
        <f t="shared" si="267"/>
        <v>227.43067918708766</v>
      </c>
      <c r="AF113" s="168">
        <f t="shared" si="273"/>
        <v>2.1404715814304103</v>
      </c>
      <c r="AG113" s="168">
        <f t="shared" si="277"/>
        <v>5.7629118994427007</v>
      </c>
      <c r="AH113" s="168">
        <f>IF(BJ113&gt;0,BW113,EA113)</f>
        <v>147.2615815747065</v>
      </c>
      <c r="AI113" s="168">
        <f>IF(BK113&gt;0,BX113,EB113)</f>
        <v>0</v>
      </c>
      <c r="AJ113" s="168">
        <f>IF(BL113&gt;0,BY113,EC113)</f>
        <v>0</v>
      </c>
      <c r="AK113" s="168"/>
      <c r="AL113" s="168">
        <f>IF(BN113&gt;0,CA113,EE113)</f>
        <v>1005.6419506216909</v>
      </c>
      <c r="AM113" s="168">
        <f t="shared" si="240"/>
        <v>0</v>
      </c>
      <c r="AQ113" s="155" t="s">
        <v>1564</v>
      </c>
      <c r="AR113" s="161" t="s">
        <v>1566</v>
      </c>
      <c r="AS113" s="206">
        <f t="shared" si="263"/>
        <v>0.23291395456166727</v>
      </c>
      <c r="AT113" s="206">
        <f t="shared" si="241"/>
        <v>0</v>
      </c>
      <c r="AU113" s="206">
        <f t="shared" si="242"/>
        <v>0</v>
      </c>
      <c r="AV113" s="206">
        <f t="shared" si="243"/>
        <v>0.15842728948903617</v>
      </c>
      <c r="AW113" s="206">
        <f t="shared" si="244"/>
        <v>0</v>
      </c>
      <c r="AX113" s="206">
        <f t="shared" si="245"/>
        <v>0</v>
      </c>
      <c r="AY113" s="206">
        <f t="shared" si="246"/>
        <v>0</v>
      </c>
      <c r="AZ113" s="206">
        <f t="shared" si="247"/>
        <v>0</v>
      </c>
      <c r="BA113" s="206">
        <f t="shared" si="248"/>
        <v>0</v>
      </c>
      <c r="BB113" s="161">
        <v>0</v>
      </c>
      <c r="BD113" s="155" t="s">
        <v>1564</v>
      </c>
      <c r="BE113" s="161" t="s">
        <v>1566</v>
      </c>
      <c r="BF113" s="212">
        <f t="shared" si="264"/>
        <v>1698.2751731648657</v>
      </c>
      <c r="BG113" s="212">
        <f t="shared" si="269"/>
        <v>10091.413337262382</v>
      </c>
      <c r="BH113" s="212">
        <f t="shared" si="274"/>
        <v>199.40764649544226</v>
      </c>
      <c r="BI113" s="212">
        <f t="shared" si="278"/>
        <v>3.0934411290402863</v>
      </c>
      <c r="BJ113" s="212">
        <f>EA113-BW113</f>
        <v>2613.0627601894494</v>
      </c>
      <c r="BK113" s="212">
        <f>EB113-BX113</f>
        <v>0</v>
      </c>
      <c r="BL113" s="212">
        <f>EC113-BY113</f>
        <v>19653.00437453729</v>
      </c>
      <c r="BM113" s="212"/>
      <c r="BN113" s="212">
        <f>EE113-CA113</f>
        <v>76062.034155181827</v>
      </c>
      <c r="BO113" s="212">
        <f>EF113-CB113</f>
        <v>0</v>
      </c>
      <c r="BQ113" s="207" t="s">
        <v>1564</v>
      </c>
      <c r="BR113" s="141" t="s">
        <v>1568</v>
      </c>
      <c r="BS113" s="207">
        <f t="shared" si="271"/>
        <v>15.295927092559197</v>
      </c>
      <c r="BT113" s="207">
        <f t="shared" si="250"/>
        <v>227.43067918708766</v>
      </c>
      <c r="BU113" s="207">
        <f t="shared" si="251"/>
        <v>2.1404715814304103</v>
      </c>
      <c r="BV113" s="207">
        <f t="shared" si="252"/>
        <v>5.7629118994427007</v>
      </c>
      <c r="BW113" s="207">
        <f t="shared" si="253"/>
        <v>147.2615815747065</v>
      </c>
      <c r="BX113" s="207">
        <f t="shared" si="254"/>
        <v>0</v>
      </c>
      <c r="BY113" s="207">
        <f t="shared" si="255"/>
        <v>0</v>
      </c>
      <c r="BZ113" s="207">
        <f t="shared" si="256"/>
        <v>929.24406256809709</v>
      </c>
      <c r="CA113" s="207">
        <f t="shared" si="257"/>
        <v>1005.6419506216909</v>
      </c>
      <c r="CP113" s="141" t="s">
        <v>1564</v>
      </c>
      <c r="CQ113" s="211" t="s">
        <v>1566</v>
      </c>
      <c r="CR113" s="211">
        <f t="shared" si="266"/>
        <v>1.1281506651208804E-2</v>
      </c>
      <c r="CS113" s="211">
        <f t="shared" si="272"/>
        <v>8.6768866809817866E-2</v>
      </c>
      <c r="CT113" s="211">
        <f t="shared" si="276"/>
        <v>1.8513684302858319E-3</v>
      </c>
      <c r="CU113" s="211">
        <f t="shared" si="279"/>
        <v>6.1928746240608515E-4</v>
      </c>
      <c r="CV113" s="211">
        <f>DI113/(SUM(DI$111:DI$115)+SUM(DI$106:DI$109))</f>
        <v>4.769809021750393E-2</v>
      </c>
      <c r="CW113" s="211">
        <f>DJ113/(SUM(DJ$112:DJ$115)+SUM(DJ$106:DJ$110))</f>
        <v>0</v>
      </c>
      <c r="CX113" s="211">
        <f>DK113/(SUM(DK$113:DK$115)+SUM(DK$106:DK$111))</f>
        <v>8.9713500736731303E-2</v>
      </c>
      <c r="CY113" s="210">
        <v>1</v>
      </c>
      <c r="CZ113" s="211">
        <f t="shared" si="260"/>
        <v>8.3852086261259576E-2</v>
      </c>
      <c r="DC113" s="307" t="s">
        <v>1563</v>
      </c>
      <c r="DD113" s="279">
        <v>4.9230343115159905E-2</v>
      </c>
      <c r="DE113" s="279">
        <v>1.1279504869420053E-2</v>
      </c>
      <c r="DF113" s="279">
        <v>8.6603810461178932E-2</v>
      </c>
      <c r="DG113" s="279">
        <v>1.8513412642778523E-3</v>
      </c>
      <c r="DH113" s="279">
        <v>6.1893584656390994E-4</v>
      </c>
      <c r="DI113" s="279">
        <v>4.7600826738935939E-2</v>
      </c>
      <c r="DJ113" s="279">
        <v>0</v>
      </c>
      <c r="DK113" s="279">
        <v>8.929084545066715E-2</v>
      </c>
      <c r="DL113" s="278">
        <v>1</v>
      </c>
      <c r="DM113" s="279">
        <v>8.3814544051649023E-2</v>
      </c>
      <c r="DN113" s="280">
        <v>0</v>
      </c>
      <c r="DO113" s="211"/>
      <c r="DP113" s="173">
        <f t="shared" si="238"/>
        <v>865.47984068673395</v>
      </c>
      <c r="DR113" s="207">
        <v>1243.6957493960617</v>
      </c>
      <c r="DU113" s="293" t="s">
        <v>1563</v>
      </c>
      <c r="DV113" s="268">
        <v>2109.1755900827957</v>
      </c>
      <c r="DW113" s="268">
        <v>1713.5711002574249</v>
      </c>
      <c r="DX113" s="268">
        <v>10318.84401644947</v>
      </c>
      <c r="DY113" s="268">
        <v>201.54811807687267</v>
      </c>
      <c r="DZ113" s="268">
        <v>8.856353028482987</v>
      </c>
      <c r="EA113" s="268">
        <v>2760.3243417641561</v>
      </c>
      <c r="EB113" s="268">
        <v>0</v>
      </c>
      <c r="EC113" s="268">
        <v>19653.00437453729</v>
      </c>
      <c r="ED113" s="276">
        <v>116305</v>
      </c>
      <c r="EE113" s="268">
        <v>77067.676105803519</v>
      </c>
      <c r="EF113" s="269">
        <v>0</v>
      </c>
    </row>
    <row r="114" spans="12:136" x14ac:dyDescent="0.25">
      <c r="L114" s="161"/>
      <c r="M114" s="161" t="s">
        <v>371</v>
      </c>
      <c r="N114" s="168">
        <f>SUM(AL106:AL110)+AL113</f>
        <v>4672.5785443549794</v>
      </c>
      <c r="O114" s="168">
        <f>SUM(AL111:AL112)</f>
        <v>19.292042606087687</v>
      </c>
      <c r="P114" s="168"/>
      <c r="Q114" s="168">
        <f>AL115</f>
        <v>7301.17568607253</v>
      </c>
      <c r="R114" s="168"/>
      <c r="AA114" s="183"/>
      <c r="AB114" s="155" t="s">
        <v>1565</v>
      </c>
      <c r="AC114" s="161" t="s">
        <v>1566</v>
      </c>
      <c r="AD114" s="168">
        <f t="shared" si="261"/>
        <v>213.51949054452555</v>
      </c>
      <c r="AE114" s="168">
        <f t="shared" si="267"/>
        <v>516.37901677587456</v>
      </c>
      <c r="AF114" s="168">
        <f t="shared" si="273"/>
        <v>2.900588443245141</v>
      </c>
      <c r="AG114" s="168">
        <f t="shared" si="277"/>
        <v>3732.5992266616067</v>
      </c>
      <c r="AH114" s="168">
        <f>IF(BJ114&gt;0,BW114,EA114)</f>
        <v>735.92961430338346</v>
      </c>
      <c r="AI114" s="168">
        <f>IF(BK114&gt;0,BX114,EB114)</f>
        <v>1673.8442610176246</v>
      </c>
      <c r="AJ114" s="168">
        <f>IF(BL114&gt;0,BY114,EC114)</f>
        <v>0</v>
      </c>
      <c r="AK114" s="168">
        <f>IF(BM114&gt;0,BZ114,ED114)</f>
        <v>514.19147713860491</v>
      </c>
      <c r="AL114" s="168"/>
      <c r="AM114" s="168">
        <f t="shared" si="240"/>
        <v>0</v>
      </c>
      <c r="AN114" s="161"/>
      <c r="AO114" s="161"/>
      <c r="AP114" s="161"/>
      <c r="AQ114" s="155" t="s">
        <v>1565</v>
      </c>
      <c r="AR114" s="161" t="s">
        <v>1566</v>
      </c>
      <c r="AS114" s="206">
        <f t="shared" si="263"/>
        <v>3.2513013835500217</v>
      </c>
      <c r="AT114" s="206">
        <f t="shared" si="241"/>
        <v>0</v>
      </c>
      <c r="AU114" s="206">
        <f t="shared" si="242"/>
        <v>0</v>
      </c>
      <c r="AV114" s="206">
        <f t="shared" si="243"/>
        <v>102.61228846584601</v>
      </c>
      <c r="AW114" s="206">
        <f t="shared" si="244"/>
        <v>0</v>
      </c>
      <c r="AX114" s="206">
        <f t="shared" si="245"/>
        <v>0</v>
      </c>
      <c r="AY114" s="206">
        <f t="shared" si="246"/>
        <v>0</v>
      </c>
      <c r="AZ114" s="206">
        <f t="shared" si="247"/>
        <v>0</v>
      </c>
      <c r="BA114" s="206">
        <f t="shared" si="248"/>
        <v>0</v>
      </c>
      <c r="BB114" s="161">
        <v>0</v>
      </c>
      <c r="BC114" s="161"/>
      <c r="BD114" s="155" t="s">
        <v>1565</v>
      </c>
      <c r="BE114" s="161" t="s">
        <v>1566</v>
      </c>
      <c r="BF114" s="212">
        <f t="shared" si="264"/>
        <v>23706.627756808182</v>
      </c>
      <c r="BG114" s="212">
        <f t="shared" si="269"/>
        <v>22912.450139094293</v>
      </c>
      <c r="BH114" s="212">
        <f t="shared" si="274"/>
        <v>270.22059995436416</v>
      </c>
      <c r="BI114" s="212">
        <f t="shared" si="278"/>
        <v>2003.60098635129</v>
      </c>
      <c r="BJ114" s="212">
        <f>EA114-BW114</f>
        <v>13058.601223029742</v>
      </c>
      <c r="BK114" s="212">
        <f>EB114-BX114</f>
        <v>84680.56584653855</v>
      </c>
      <c r="BL114" s="212">
        <f>EC114-BY114</f>
        <v>158838.27396674725</v>
      </c>
      <c r="BM114" s="212">
        <f>ED114-BZ114</f>
        <v>63154.272360667004</v>
      </c>
      <c r="BN114" s="212"/>
      <c r="BO114" s="212">
        <f>EF114-CB114</f>
        <v>0</v>
      </c>
      <c r="BQ114" s="207" t="s">
        <v>1565</v>
      </c>
      <c r="BR114" s="141" t="s">
        <v>1568</v>
      </c>
      <c r="BS114" s="207">
        <f t="shared" si="271"/>
        <v>213.51949054452555</v>
      </c>
      <c r="BT114" s="207">
        <f t="shared" si="250"/>
        <v>516.37901677587456</v>
      </c>
      <c r="BU114" s="207">
        <f t="shared" si="251"/>
        <v>2.900588443245141</v>
      </c>
      <c r="BV114" s="207">
        <f t="shared" si="252"/>
        <v>3732.5992266616067</v>
      </c>
      <c r="BW114" s="207">
        <f t="shared" si="253"/>
        <v>735.92961430338346</v>
      </c>
      <c r="BX114" s="207">
        <f t="shared" si="254"/>
        <v>1673.8442610176246</v>
      </c>
      <c r="BY114" s="207">
        <f t="shared" si="255"/>
        <v>0</v>
      </c>
      <c r="BZ114" s="207">
        <f t="shared" si="256"/>
        <v>514.19147713860491</v>
      </c>
      <c r="CA114" s="207">
        <f t="shared" si="257"/>
        <v>11993.046273033597</v>
      </c>
      <c r="CP114" s="141" t="s">
        <v>5937</v>
      </c>
      <c r="CQ114" s="211" t="s">
        <v>1566</v>
      </c>
      <c r="CR114" s="211">
        <f t="shared" si="266"/>
        <v>0.15748123916676926</v>
      </c>
      <c r="CS114" s="211">
        <f t="shared" si="272"/>
        <v>0.19700781921841262</v>
      </c>
      <c r="CT114" s="211">
        <f t="shared" si="276"/>
        <v>2.5088199813834196E-3</v>
      </c>
      <c r="CU114" s="211">
        <f t="shared" si="279"/>
        <v>0.40110831877921299</v>
      </c>
      <c r="CV114" s="211">
        <f>DI114/(SUM(DI$111:DI$115)+SUM(DI$106:DI$109))</f>
        <v>0.2383679216358818</v>
      </c>
      <c r="CW114" s="211">
        <f>DJ114/(SUM(DJ$112:DJ$115)+SUM(DJ$106:DJ$110))</f>
        <v>0.96506049689820861</v>
      </c>
      <c r="CX114" s="211">
        <f>DK114/(SUM(DK$113:DK$115)+SUM(DK$106:DK$111))</f>
        <v>0.72507680438922251</v>
      </c>
      <c r="CY114" s="211">
        <f>DL114/(SUM(DL$114:DL$115)+SUM(DL$106:DL$112))</f>
        <v>0.55334383920362551</v>
      </c>
      <c r="CZ114" s="210">
        <v>1</v>
      </c>
      <c r="DC114" s="307" t="s">
        <v>5937</v>
      </c>
      <c r="DD114" s="279">
        <v>0.38368332953880618</v>
      </c>
      <c r="DE114" s="279">
        <v>0.15745329581785494</v>
      </c>
      <c r="DF114" s="279">
        <v>0.19663306047729892</v>
      </c>
      <c r="DG114" s="279">
        <v>2.5087831682766826E-3</v>
      </c>
      <c r="DH114" s="279">
        <v>0.40088057956620987</v>
      </c>
      <c r="DI114" s="279">
        <v>0.23788185409876225</v>
      </c>
      <c r="DJ114" s="279">
        <v>0.96504849525580216</v>
      </c>
      <c r="DK114" s="279">
        <v>0.72166084646024897</v>
      </c>
      <c r="DL114" s="279">
        <v>0.54742671284816313</v>
      </c>
      <c r="DM114" s="278">
        <v>1</v>
      </c>
      <c r="DN114" s="280">
        <v>1</v>
      </c>
      <c r="DO114" s="211"/>
      <c r="DP114" s="173">
        <f t="shared" si="238"/>
        <v>16026.465773210282</v>
      </c>
      <c r="DR114" s="207">
        <v>411.6791142207918</v>
      </c>
      <c r="DU114" s="293" t="s">
        <v>5937</v>
      </c>
      <c r="DV114" s="268">
        <v>16438.144887431074</v>
      </c>
      <c r="DW114" s="268">
        <v>23920.147247352706</v>
      </c>
      <c r="DX114" s="268">
        <v>23428.829155870168</v>
      </c>
      <c r="DY114" s="268">
        <v>273.12118839760933</v>
      </c>
      <c r="DZ114" s="268">
        <v>5736.2002130128967</v>
      </c>
      <c r="EA114" s="268">
        <v>13794.530837333125</v>
      </c>
      <c r="EB114" s="268">
        <v>86354.410107556178</v>
      </c>
      <c r="EC114" s="268">
        <v>158838.27396674725</v>
      </c>
      <c r="ED114" s="268">
        <v>63668.463837805612</v>
      </c>
      <c r="EE114" s="276">
        <v>919502.4202280707</v>
      </c>
      <c r="EF114" s="269">
        <v>0</v>
      </c>
    </row>
    <row r="115" spans="12:136" ht="15.75" thickBot="1" x14ac:dyDescent="0.3">
      <c r="L115" s="161"/>
      <c r="M115" s="161" t="s">
        <v>372</v>
      </c>
      <c r="N115" s="168">
        <f>'Fatores de emissao'!AQ8</f>
        <v>0</v>
      </c>
      <c r="O115" s="168"/>
      <c r="P115" s="168"/>
      <c r="Q115" s="168">
        <f>'Fatores de emissao'!AS8</f>
        <v>333.69068332999996</v>
      </c>
      <c r="R115" s="168"/>
      <c r="AA115" s="183"/>
      <c r="AB115" s="155" t="s">
        <v>5938</v>
      </c>
      <c r="AC115" s="161" t="s">
        <v>1566</v>
      </c>
      <c r="AD115" s="168">
        <f t="shared" si="261"/>
        <v>829.10799885496021</v>
      </c>
      <c r="AE115" s="168">
        <f t="shared" si="267"/>
        <v>1175.3046028564372</v>
      </c>
      <c r="AF115" s="168">
        <f t="shared" si="273"/>
        <v>965.16925617871232</v>
      </c>
      <c r="AG115" s="168">
        <f t="shared" si="277"/>
        <v>5472.1522277819413</v>
      </c>
      <c r="AH115" s="168">
        <f>IF(BJ115&gt;0,BW115,EA115)</f>
        <v>1431.3552196520882</v>
      </c>
      <c r="AI115" s="168">
        <f>IF(BK115&gt;0,BX115,EB115)</f>
        <v>1.1739503645582414</v>
      </c>
      <c r="AJ115" s="168">
        <f>IF(BL115&gt;0,BY115,EC115)</f>
        <v>0</v>
      </c>
      <c r="AK115" s="168">
        <f>IF(BM115&gt;0,BZ115,ED115)</f>
        <v>162.14985908478332</v>
      </c>
      <c r="AL115" s="168">
        <f>IF(BN115&gt;0,CA115,EE115)</f>
        <v>7301.17568607253</v>
      </c>
      <c r="AM115" s="168"/>
      <c r="AN115" s="226">
        <f>SUM(AD115:AM115)</f>
        <v>17337.588800846013</v>
      </c>
      <c r="AO115" s="161"/>
      <c r="AP115" s="161"/>
      <c r="AQ115" s="155" t="s">
        <v>5938</v>
      </c>
      <c r="AR115" s="161" t="s">
        <v>1566</v>
      </c>
      <c r="AS115" s="206">
        <f t="shared" si="263"/>
        <v>12.624983213077623</v>
      </c>
      <c r="AT115" s="206">
        <f t="shared" si="241"/>
        <v>0</v>
      </c>
      <c r="AU115" s="206">
        <f t="shared" si="242"/>
        <v>0</v>
      </c>
      <c r="AV115" s="206">
        <f t="shared" si="243"/>
        <v>150.43406185035045</v>
      </c>
      <c r="AW115" s="206">
        <f t="shared" si="244"/>
        <v>0</v>
      </c>
      <c r="AX115" s="206">
        <f t="shared" si="245"/>
        <v>0</v>
      </c>
      <c r="AY115" s="206">
        <f t="shared" si="246"/>
        <v>0</v>
      </c>
      <c r="AZ115" s="206">
        <f t="shared" si="247"/>
        <v>0</v>
      </c>
      <c r="BA115" s="206">
        <f t="shared" si="248"/>
        <v>0</v>
      </c>
      <c r="BB115" s="183"/>
      <c r="BC115" s="161"/>
      <c r="BD115" s="155" t="s">
        <v>5938</v>
      </c>
      <c r="BE115" s="161" t="s">
        <v>1566</v>
      </c>
      <c r="BF115" s="212">
        <f t="shared" si="264"/>
        <v>92054.147604609039</v>
      </c>
      <c r="BG115" s="212">
        <f t="shared" si="269"/>
        <v>52149.888427562219</v>
      </c>
      <c r="BH115" s="212">
        <f t="shared" si="274"/>
        <v>89915.760393201388</v>
      </c>
      <c r="BI115" s="212">
        <f t="shared" si="278"/>
        <v>2937.3658770364136</v>
      </c>
      <c r="BJ115" s="212">
        <f>EA115-BW115</f>
        <v>25398.484663009203</v>
      </c>
      <c r="BK115" s="212">
        <f>EB115-BX115</f>
        <v>59.39069927933717</v>
      </c>
      <c r="BL115" s="212">
        <f>EC115-BY115</f>
        <v>3479.1643721784999</v>
      </c>
      <c r="BM115" s="212">
        <f>ED115-BZ115</f>
        <v>19915.647806670619</v>
      </c>
      <c r="BN115" s="212">
        <f>EE115-CA115</f>
        <v>552226.638977936</v>
      </c>
      <c r="BO115" s="212"/>
      <c r="BQ115" s="207" t="s">
        <v>5938</v>
      </c>
      <c r="BR115" s="141" t="s">
        <v>1568</v>
      </c>
      <c r="BS115" s="207">
        <f t="shared" si="271"/>
        <v>829.10799885496021</v>
      </c>
      <c r="BT115" s="207">
        <f t="shared" si="250"/>
        <v>1175.3046028564372</v>
      </c>
      <c r="BU115" s="207">
        <f t="shared" si="251"/>
        <v>965.16925617871232</v>
      </c>
      <c r="BV115" s="207">
        <f t="shared" si="252"/>
        <v>5472.1522277819413</v>
      </c>
      <c r="BW115" s="207">
        <f t="shared" si="253"/>
        <v>1431.3552196520882</v>
      </c>
      <c r="BX115" s="207">
        <f t="shared" si="254"/>
        <v>1.1739503645582414</v>
      </c>
      <c r="BY115" s="207">
        <f t="shared" si="255"/>
        <v>0</v>
      </c>
      <c r="BZ115" s="207">
        <f t="shared" si="256"/>
        <v>162.14985908478332</v>
      </c>
      <c r="CA115" s="207">
        <f t="shared" si="257"/>
        <v>7301.17568607253</v>
      </c>
      <c r="CB115" s="211">
        <f>SUM(BS115:CA115)</f>
        <v>17337.588800846013</v>
      </c>
      <c r="CP115" s="141" t="s">
        <v>5938</v>
      </c>
      <c r="CQ115" s="211" t="s">
        <v>1566</v>
      </c>
      <c r="CR115" s="211">
        <f t="shared" si="266"/>
        <v>0.61150836736158143</v>
      </c>
      <c r="CS115" s="211">
        <f t="shared" si="272"/>
        <v>0.44839970100219428</v>
      </c>
      <c r="CT115" s="211">
        <f t="shared" si="276"/>
        <v>0.83480850961712272</v>
      </c>
      <c r="CU115" s="211">
        <f t="shared" si="279"/>
        <v>0.58804217835962402</v>
      </c>
      <c r="CV115" s="211">
        <f>DI115/(SUM(DI$111:DI$115)+SUM(DI$106:DI$109))</f>
        <v>0.46361657718327087</v>
      </c>
      <c r="CW115" s="211">
        <f>DJ115/(SUM(DJ$112:DJ$115)+SUM(DJ$106:DJ$110))</f>
        <v>6.7684500197505567E-4</v>
      </c>
      <c r="CX115" s="211">
        <f>DK115/(SUM(DK$113:DK$115)+SUM(DK$106:DK$111))</f>
        <v>1.5881949116698036E-2</v>
      </c>
      <c r="CY115" s="211">
        <f>DL115/(SUM(DL$114:DL$115)+SUM(DL$106:DL$112))</f>
        <v>0.17449652423568821</v>
      </c>
      <c r="CZ115" s="211">
        <f>DM115/(SUM(DM$115)+SUM(DM$106:DM$113))</f>
        <v>0.60878408369767123</v>
      </c>
      <c r="DA115" s="257"/>
      <c r="DB115" s="257"/>
      <c r="DC115" s="308" t="s">
        <v>5938</v>
      </c>
      <c r="DD115" s="281">
        <v>5.6882202460145186E-2</v>
      </c>
      <c r="DE115" s="281">
        <v>0.61139986179124406</v>
      </c>
      <c r="DF115" s="281">
        <v>0.44754673126662736</v>
      </c>
      <c r="DG115" s="281">
        <v>0.83479626007550656</v>
      </c>
      <c r="DH115" s="281">
        <v>0.58770830280371478</v>
      </c>
      <c r="DI115" s="281">
        <v>0.46267119423789493</v>
      </c>
      <c r="DJ115" s="281">
        <v>6.7683658462536157E-4</v>
      </c>
      <c r="DK115" s="281">
        <v>1.5807126601780547E-2</v>
      </c>
      <c r="DL115" s="281">
        <v>0.17263056330987836</v>
      </c>
      <c r="DM115" s="281">
        <v>0.6085115192249575</v>
      </c>
      <c r="DN115" s="312">
        <v>0</v>
      </c>
      <c r="DO115" s="211"/>
      <c r="DP115" s="173">
        <f t="shared" si="238"/>
        <v>2437.0042000000003</v>
      </c>
      <c r="DR115" s="141">
        <v>0</v>
      </c>
      <c r="DU115" s="294" t="s">
        <v>5938</v>
      </c>
      <c r="DV115" s="271">
        <v>2437.0042000000003</v>
      </c>
      <c r="DW115" s="271">
        <v>92883.255603464</v>
      </c>
      <c r="DX115" s="271">
        <v>53325.193030418654</v>
      </c>
      <c r="DY115" s="271">
        <v>90880.929649380094</v>
      </c>
      <c r="DZ115" s="271">
        <v>8409.5181048183549</v>
      </c>
      <c r="EA115" s="271">
        <v>26829.83988266129</v>
      </c>
      <c r="EB115" s="271">
        <v>60.564649643895414</v>
      </c>
      <c r="EC115" s="271">
        <v>3479.1643721784999</v>
      </c>
      <c r="ED115" s="271">
        <v>20077.797665755403</v>
      </c>
      <c r="EE115" s="271">
        <v>559527.81466400856</v>
      </c>
      <c r="EF115" s="277">
        <v>857911.08182232874</v>
      </c>
    </row>
    <row r="116" spans="12:136" x14ac:dyDescent="0.25">
      <c r="L116" s="161"/>
      <c r="M116" s="161" t="s">
        <v>373</v>
      </c>
      <c r="N116" s="168">
        <f>N115*N114</f>
        <v>0</v>
      </c>
      <c r="O116" s="168">
        <f>O115*O114</f>
        <v>0</v>
      </c>
      <c r="P116" s="168">
        <f>P115*P114</f>
        <v>0</v>
      </c>
      <c r="Q116" s="168">
        <f>Q115*Q114</f>
        <v>2436334.303797924</v>
      </c>
      <c r="R116" s="168">
        <f>SUM(N116:Q116)</f>
        <v>2436334.303797924</v>
      </c>
      <c r="AA116" s="183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DO116" s="210"/>
    </row>
    <row r="117" spans="12:136" ht="15.75" thickBot="1" x14ac:dyDescent="0.3">
      <c r="L117" s="191" t="s">
        <v>1656</v>
      </c>
      <c r="M117" s="191"/>
      <c r="N117" s="190">
        <f>N116+N112+N108</f>
        <v>0</v>
      </c>
      <c r="O117" s="190">
        <f>O116+O112+O108</f>
        <v>0</v>
      </c>
      <c r="P117" s="190">
        <f>P116+P112+P108</f>
        <v>0</v>
      </c>
      <c r="Q117" s="190">
        <f>Q116+Q112+Q108</f>
        <v>7017499.1985543901</v>
      </c>
      <c r="R117" s="190">
        <f>R116+R112+R108</f>
        <v>7017499.1985543901</v>
      </c>
      <c r="AA117" s="182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>
        <f>SUM(BF107:BF115)</f>
        <v>150536.32208090444</v>
      </c>
      <c r="BG117" s="168">
        <f t="shared" ref="BG117:BN117" si="280">SUM(BG107:BG115)</f>
        <v>113474.39868638536</v>
      </c>
      <c r="BH117" s="168">
        <f t="shared" si="280"/>
        <v>105727.73116113615</v>
      </c>
      <c r="BI117" s="168">
        <f t="shared" si="280"/>
        <v>4969.4912973824139</v>
      </c>
      <c r="BJ117" s="168">
        <f t="shared" si="280"/>
        <v>54422.671725357068</v>
      </c>
      <c r="BK117" s="168">
        <f t="shared" si="280"/>
        <v>87729.926510205711</v>
      </c>
      <c r="BL117" s="168">
        <f t="shared" si="280"/>
        <v>218392.80968687133</v>
      </c>
      <c r="BM117" s="168">
        <f t="shared" si="280"/>
        <v>111982.62851807487</v>
      </c>
      <c r="BN117" s="168">
        <f t="shared" si="280"/>
        <v>878945.39599930402</v>
      </c>
      <c r="BO117" s="168"/>
      <c r="CR117" s="231">
        <f>SUM(CR106:CR115)-2*CR106</f>
        <v>0</v>
      </c>
      <c r="CS117" s="231">
        <f>SUM(CS106:CS115)-2*CS107</f>
        <v>0</v>
      </c>
      <c r="CT117" s="231">
        <f>SUM(CT106:CT115)-2*CT108</f>
        <v>0</v>
      </c>
      <c r="CU117" s="231">
        <f>SUM(CU106:CU115)-2*CU109</f>
        <v>0</v>
      </c>
      <c r="CV117" s="231">
        <f>SUM(CV106:CV115)-2*CV110</f>
        <v>0</v>
      </c>
      <c r="CW117" s="231">
        <f>SUM(CW106:CW115)-2*CW111</f>
        <v>0</v>
      </c>
      <c r="CX117" s="231">
        <f>SUM(CX106:CX115)-2*CX112</f>
        <v>0</v>
      </c>
      <c r="CY117" s="231">
        <f>SUM(CY106:CY115)-2*CY113</f>
        <v>0</v>
      </c>
      <c r="CZ117" s="231">
        <f>SUM(CZ106:CZ115)-2*CZ114</f>
        <v>0</v>
      </c>
      <c r="DA117" s="231">
        <f>SUM(DA105:DA115)-2*DA114</f>
        <v>0</v>
      </c>
      <c r="DB117" s="155"/>
      <c r="DC117" s="309"/>
      <c r="DD117" s="309">
        <f>SUM(DD105:DD115)-2*DD105</f>
        <v>0</v>
      </c>
      <c r="DE117" s="309">
        <f>SUM(DE105:DE115)-2*DE106</f>
        <v>0</v>
      </c>
      <c r="DF117" s="309">
        <f>SUM(DF105:DF115)-2*DF107</f>
        <v>0</v>
      </c>
      <c r="DG117" s="309">
        <f>SUM(DG105:DG115)-2*DG108</f>
        <v>0</v>
      </c>
      <c r="DH117" s="309">
        <f>SUM(DH105:DH115)-2*DH109</f>
        <v>0</v>
      </c>
      <c r="DI117" s="309">
        <f>SUM(DI105:DI115)-2*DI110</f>
        <v>0</v>
      </c>
      <c r="DJ117" s="309">
        <f>SUM(DJ105:DJ115)-2*DJ111</f>
        <v>0</v>
      </c>
      <c r="DK117" s="309">
        <f>SUM(DK105:DK115)-2*DK112</f>
        <v>0</v>
      </c>
      <c r="DL117" s="309">
        <f>SUM(DL105:DL115)-2*DL113</f>
        <v>0</v>
      </c>
      <c r="DM117" s="309">
        <f>SUM(DM105:DM115)-2*DM114</f>
        <v>0</v>
      </c>
      <c r="DN117" s="309"/>
      <c r="DO117" s="235"/>
      <c r="DP117" s="235"/>
      <c r="DQ117" s="235"/>
      <c r="DR117" s="235"/>
      <c r="DS117" s="235"/>
      <c r="DT117" s="235"/>
      <c r="DU117" s="295"/>
      <c r="DV117" s="295">
        <f>SUM(DV105:DV115)-2*DV105</f>
        <v>0</v>
      </c>
      <c r="DW117" s="295">
        <f>SUM(DW105:DW115)-2*DW106</f>
        <v>0</v>
      </c>
      <c r="DX117" s="295">
        <f>SUM(DX105:DX115)-2*DX107</f>
        <v>0</v>
      </c>
      <c r="DY117" s="295">
        <f>SUM(DY105:DY115)-2*DY108</f>
        <v>0</v>
      </c>
      <c r="DZ117" s="295">
        <f>SUM(DZ105:DZ115)-2*DZ109</f>
        <v>0</v>
      </c>
      <c r="EA117" s="295">
        <f>SUM(EA105:EA115)-2*EA110</f>
        <v>0</v>
      </c>
      <c r="EB117" s="295">
        <f>SUM(EB105:EB115)-2*EB111</f>
        <v>0</v>
      </c>
      <c r="EC117" s="295">
        <f>SUM(EC105:EC115)-2*EC112</f>
        <v>0</v>
      </c>
      <c r="ED117" s="295">
        <f>SUM(ED105:ED115)-2*ED113</f>
        <v>0</v>
      </c>
      <c r="EE117" s="295">
        <f>SUM(EE105:EE115)-2*EE114</f>
        <v>0</v>
      </c>
      <c r="EF117" s="295"/>
    </row>
    <row r="118" spans="12:136" x14ac:dyDescent="0.25">
      <c r="CB118" s="231">
        <f>SUM(CB105:CB115)-2*CB114</f>
        <v>17337.588800846013</v>
      </c>
    </row>
    <row r="120" spans="12:136" ht="21" x14ac:dyDescent="0.25">
      <c r="CB120" s="262"/>
    </row>
    <row r="121" spans="12:136" x14ac:dyDescent="0.25">
      <c r="CB121" s="161"/>
    </row>
    <row r="122" spans="12:136" x14ac:dyDescent="0.25">
      <c r="CB122" s="263"/>
    </row>
    <row r="123" spans="12:136" x14ac:dyDescent="0.25">
      <c r="CB123" s="263"/>
    </row>
    <row r="124" spans="12:136" x14ac:dyDescent="0.25">
      <c r="CB124" s="263"/>
    </row>
    <row r="125" spans="12:136" x14ac:dyDescent="0.25">
      <c r="CB125" s="263"/>
    </row>
    <row r="126" spans="12:136" x14ac:dyDescent="0.25">
      <c r="CB126" s="263"/>
    </row>
    <row r="127" spans="12:136" x14ac:dyDescent="0.25">
      <c r="CB127" s="263"/>
    </row>
  </sheetData>
  <sheetProtection password="C4BA" sheet="1" objects="1" scenarios="1"/>
  <mergeCells count="50">
    <mergeCell ref="DC102:DD102"/>
    <mergeCell ref="DU102:DV102"/>
    <mergeCell ref="DP2:DS2"/>
    <mergeCell ref="AB66:AC66"/>
    <mergeCell ref="AQ66:AR66"/>
    <mergeCell ref="DC66:DD66"/>
    <mergeCell ref="DU66:DV66"/>
    <mergeCell ref="AQ84:AR84"/>
    <mergeCell ref="DU2:EF2"/>
    <mergeCell ref="DC2:DN2"/>
    <mergeCell ref="DC48:DD48"/>
    <mergeCell ref="DU48:DV48"/>
    <mergeCell ref="BQ48:BR48"/>
    <mergeCell ref="B40:D40"/>
    <mergeCell ref="L2:S2"/>
    <mergeCell ref="U2:Z2"/>
    <mergeCell ref="AB2:AM2"/>
    <mergeCell ref="AQ2:BB2"/>
    <mergeCell ref="BD2:BO2"/>
    <mergeCell ref="BQ2:CB2"/>
    <mergeCell ref="DC84:DD84"/>
    <mergeCell ref="DU84:DV84"/>
    <mergeCell ref="CP66:CQ66"/>
    <mergeCell ref="B61:E61"/>
    <mergeCell ref="L66:M66"/>
    <mergeCell ref="AB84:AC84"/>
    <mergeCell ref="U66:V66"/>
    <mergeCell ref="U84:V84"/>
    <mergeCell ref="AQ102:AR102"/>
    <mergeCell ref="BD102:BE102"/>
    <mergeCell ref="BQ84:BR84"/>
    <mergeCell ref="BQ102:BR102"/>
    <mergeCell ref="L48:M48"/>
    <mergeCell ref="U48:V48"/>
    <mergeCell ref="L84:M84"/>
    <mergeCell ref="U102:V102"/>
    <mergeCell ref="L102:M102"/>
    <mergeCell ref="A1:Z1"/>
    <mergeCell ref="AB1:EE1"/>
    <mergeCell ref="A2:I2"/>
    <mergeCell ref="CD2:CN2"/>
    <mergeCell ref="CP2:DA2"/>
    <mergeCell ref="AQ48:AR48"/>
    <mergeCell ref="BD48:BE48"/>
    <mergeCell ref="CP48:CQ48"/>
    <mergeCell ref="AB48:AC48"/>
    <mergeCell ref="AB102:AC102"/>
    <mergeCell ref="BD84:BE84"/>
    <mergeCell ref="CP84:CQ84"/>
    <mergeCell ref="CP102:CQ102"/>
  </mergeCells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3"/>
  <sheetViews>
    <sheetView workbookViewId="0">
      <selection activeCell="D25" sqref="D25"/>
    </sheetView>
  </sheetViews>
  <sheetFormatPr defaultRowHeight="15" x14ac:dyDescent="0.25"/>
  <cols>
    <col min="14" max="17" width="9.140625" style="43"/>
    <col min="27" max="30" width="9.140625" style="48"/>
  </cols>
  <sheetData>
    <row r="1" spans="1:45" x14ac:dyDescent="0.25">
      <c r="AA1"/>
      <c r="AB1"/>
      <c r="AC1"/>
      <c r="AD1"/>
      <c r="AF1" t="s">
        <v>370</v>
      </c>
      <c r="AK1" t="s">
        <v>1597</v>
      </c>
      <c r="AP1" t="s">
        <v>1627</v>
      </c>
    </row>
    <row r="2" spans="1:45" ht="42" customHeight="1" thickBot="1" x14ac:dyDescent="0.3">
      <c r="A2" s="44" t="s">
        <v>1598</v>
      </c>
      <c r="B2" s="44" t="s">
        <v>1599</v>
      </c>
      <c r="C2" s="44" t="s">
        <v>1600</v>
      </c>
      <c r="D2" s="44" t="s">
        <v>1601</v>
      </c>
      <c r="E2" s="44" t="s">
        <v>1602</v>
      </c>
      <c r="F2" s="44" t="s">
        <v>1603</v>
      </c>
      <c r="G2" s="44" t="s">
        <v>1604</v>
      </c>
      <c r="H2" s="44" t="s">
        <v>1605</v>
      </c>
      <c r="I2" s="44" t="s">
        <v>1606</v>
      </c>
      <c r="J2" s="44" t="s">
        <v>1607</v>
      </c>
      <c r="K2" s="44" t="s">
        <v>1608</v>
      </c>
      <c r="L2" s="44" t="s">
        <v>1609</v>
      </c>
      <c r="M2" s="44" t="s">
        <v>1610</v>
      </c>
      <c r="N2" s="45" t="s">
        <v>1611</v>
      </c>
      <c r="O2" s="45" t="s">
        <v>1612</v>
      </c>
      <c r="P2" s="45" t="s">
        <v>1613</v>
      </c>
      <c r="Q2" s="45" t="s">
        <v>1614</v>
      </c>
      <c r="R2" s="46"/>
      <c r="S2" s="44" t="s">
        <v>1615</v>
      </c>
      <c r="T2" s="44" t="s">
        <v>1616</v>
      </c>
      <c r="U2" s="44" t="s">
        <v>1617</v>
      </c>
      <c r="V2" s="44" t="s">
        <v>1618</v>
      </c>
      <c r="W2" s="44" t="s">
        <v>1619</v>
      </c>
      <c r="X2" s="44" t="s">
        <v>1620</v>
      </c>
      <c r="Y2" s="44" t="s">
        <v>1621</v>
      </c>
      <c r="Z2" s="44" t="s">
        <v>1622</v>
      </c>
      <c r="AA2" s="44" t="s">
        <v>1611</v>
      </c>
      <c r="AB2" s="44" t="s">
        <v>1612</v>
      </c>
      <c r="AC2" s="44" t="s">
        <v>1613</v>
      </c>
      <c r="AD2" s="44" t="s">
        <v>1614</v>
      </c>
      <c r="AF2" t="s">
        <v>1623</v>
      </c>
      <c r="AG2" t="s">
        <v>1624</v>
      </c>
      <c r="AH2" t="s">
        <v>1565</v>
      </c>
      <c r="AI2" t="s">
        <v>1625</v>
      </c>
      <c r="AJ2" s="47"/>
      <c r="AL2" t="s">
        <v>1624</v>
      </c>
      <c r="AM2" t="s">
        <v>1565</v>
      </c>
      <c r="AN2" s="48" t="s">
        <v>1625</v>
      </c>
      <c r="AO2" s="47"/>
      <c r="AP2" t="s">
        <v>1627</v>
      </c>
      <c r="AQ2" t="s">
        <v>1626</v>
      </c>
      <c r="AR2" t="s">
        <v>1628</v>
      </c>
      <c r="AS2" s="48" t="s">
        <v>1625</v>
      </c>
    </row>
    <row r="3" spans="1:45" ht="42" customHeight="1" thickTop="1" x14ac:dyDescent="0.25">
      <c r="A3" t="s">
        <v>1629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9"/>
      <c r="O3" s="49"/>
      <c r="P3" s="49"/>
      <c r="Q3" s="49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141" t="s">
        <v>1651</v>
      </c>
      <c r="AF3" s="50">
        <v>0</v>
      </c>
      <c r="AG3">
        <v>0</v>
      </c>
      <c r="AH3" s="50">
        <f t="shared" ref="AH3:AH8" si="0">Q58</f>
        <v>-4.0333333299999978</v>
      </c>
      <c r="AI3" s="50">
        <f t="shared" ref="AI3:AI8" si="1">Q20</f>
        <v>235.34487777777773</v>
      </c>
      <c r="AK3" s="141" t="s">
        <v>1651</v>
      </c>
      <c r="AL3" s="50">
        <f t="shared" ref="AL3:AL8" si="2">Q28</f>
        <v>150.28500177200002</v>
      </c>
      <c r="AM3" s="50">
        <f t="shared" ref="AM3:AM8" si="3">Q44</f>
        <v>149.6734945422854</v>
      </c>
      <c r="AN3" s="48">
        <f t="shared" ref="AN3:AN8" si="4">Q4</f>
        <v>406.63773504062215</v>
      </c>
      <c r="AO3" s="47"/>
      <c r="AP3" s="141" t="s">
        <v>1651</v>
      </c>
      <c r="AQ3" s="47">
        <v>0</v>
      </c>
      <c r="AR3" s="51">
        <f t="shared" ref="AR3:AR8" si="5">Q36</f>
        <v>4.0333333299999978</v>
      </c>
      <c r="AS3" s="51">
        <f t="shared" ref="AS3:AS8" si="6">Q12</f>
        <v>239.37821110777773</v>
      </c>
    </row>
    <row r="4" spans="1:45" x14ac:dyDescent="0.25">
      <c r="A4">
        <v>1</v>
      </c>
      <c r="B4" t="s">
        <v>1630</v>
      </c>
      <c r="D4">
        <v>207.11154444444443</v>
      </c>
      <c r="E4">
        <v>1.7966666666666666</v>
      </c>
      <c r="F4">
        <v>239.65064443333333</v>
      </c>
      <c r="G4">
        <v>115.032309328</v>
      </c>
      <c r="H4">
        <v>6.2309167552666667</v>
      </c>
      <c r="I4">
        <v>0</v>
      </c>
      <c r="J4">
        <v>6.2309167552666667</v>
      </c>
      <c r="K4">
        <v>14.648055488733334</v>
      </c>
      <c r="L4">
        <v>6.3598000021111121</v>
      </c>
      <c r="M4">
        <v>21.007855490844445</v>
      </c>
      <c r="N4" s="43">
        <v>236.14698335722201</v>
      </c>
      <c r="O4" s="43">
        <v>8.0275834219333344</v>
      </c>
      <c r="P4" s="43">
        <v>1.7966666666666666</v>
      </c>
      <c r="Q4" s="43">
        <v>406.63773504062215</v>
      </c>
      <c r="R4">
        <v>0</v>
      </c>
      <c r="S4">
        <v>15.202455282641592</v>
      </c>
      <c r="T4">
        <v>20.408163265306122</v>
      </c>
      <c r="U4">
        <v>101.07423014794624</v>
      </c>
      <c r="V4">
        <v>69.083555342062269</v>
      </c>
      <c r="W4">
        <v>69.083555342062269</v>
      </c>
      <c r="X4">
        <v>73.731438311883664</v>
      </c>
      <c r="Y4">
        <v>44.453541256316136</v>
      </c>
      <c r="Z4">
        <v>86.095541989349343</v>
      </c>
      <c r="AA4" s="48">
        <v>15.486145274602459</v>
      </c>
      <c r="AB4" s="48">
        <v>53.683499155721513</v>
      </c>
      <c r="AC4" s="48">
        <v>20.408163265306122</v>
      </c>
      <c r="AD4" s="48">
        <v>22.124344487854383</v>
      </c>
      <c r="AE4" s="141" t="s">
        <v>1652</v>
      </c>
      <c r="AF4" s="50">
        <v>0</v>
      </c>
      <c r="AG4">
        <v>0</v>
      </c>
      <c r="AH4" s="50">
        <f t="shared" si="0"/>
        <v>-4.0333333299999978</v>
      </c>
      <c r="AI4" s="50">
        <f t="shared" si="1"/>
        <v>253.13199999999992</v>
      </c>
      <c r="AK4" s="141" t="s">
        <v>1652</v>
      </c>
      <c r="AL4" s="50">
        <f t="shared" si="2"/>
        <v>119.18748454026668</v>
      </c>
      <c r="AM4" s="50">
        <f t="shared" si="3"/>
        <v>118.57597731055208</v>
      </c>
      <c r="AN4" s="48">
        <f t="shared" si="4"/>
        <v>394.98481522826665</v>
      </c>
      <c r="AP4" s="141" t="s">
        <v>1652</v>
      </c>
      <c r="AQ4" s="47">
        <v>0</v>
      </c>
      <c r="AR4" s="51">
        <f t="shared" si="5"/>
        <v>4.0333333299999978</v>
      </c>
      <c r="AS4" s="51">
        <f t="shared" si="6"/>
        <v>257.16533332999995</v>
      </c>
    </row>
    <row r="5" spans="1:45" x14ac:dyDescent="0.25">
      <c r="A5">
        <v>2</v>
      </c>
      <c r="B5" t="s">
        <v>1631</v>
      </c>
      <c r="D5">
        <v>224.89866666666666</v>
      </c>
      <c r="E5">
        <v>1.7966666666666664</v>
      </c>
      <c r="F5">
        <v>179.84772667999999</v>
      </c>
      <c r="G5">
        <v>86.326908806399985</v>
      </c>
      <c r="H5">
        <v>4.6760408936800006</v>
      </c>
      <c r="I5">
        <v>0</v>
      </c>
      <c r="J5">
        <v>4.6760408936800006</v>
      </c>
      <c r="K5">
        <v>15.803755967999999</v>
      </c>
      <c r="L5">
        <v>6.8615747200000019</v>
      </c>
      <c r="M5">
        <v>22.665330687999997</v>
      </c>
      <c r="N5" s="43">
        <v>254.03670491501333</v>
      </c>
      <c r="O5" s="43">
        <v>6.4727075603466675</v>
      </c>
      <c r="P5" s="43">
        <v>1.7966666666666664</v>
      </c>
      <c r="Q5" s="43">
        <v>394.98481522826665</v>
      </c>
      <c r="R5">
        <v>0</v>
      </c>
      <c r="S5">
        <v>15.205068889228276</v>
      </c>
      <c r="T5">
        <v>20.408163265306122</v>
      </c>
      <c r="U5">
        <v>101.07423014794622</v>
      </c>
      <c r="V5">
        <v>69.083555342062283</v>
      </c>
      <c r="W5">
        <v>69.083555342062283</v>
      </c>
      <c r="X5">
        <v>73.735106802099239</v>
      </c>
      <c r="Y5">
        <v>44.459623075578421</v>
      </c>
      <c r="Z5">
        <v>86.101824540445179</v>
      </c>
      <c r="AA5" s="48">
        <v>15.548284614017657</v>
      </c>
      <c r="AB5" s="48">
        <v>50.066469051592094</v>
      </c>
      <c r="AC5" s="48">
        <v>20.408163265306122</v>
      </c>
      <c r="AD5" s="48">
        <v>18.936479916223171</v>
      </c>
      <c r="AE5" s="141" t="s">
        <v>1767</v>
      </c>
      <c r="AF5" s="50">
        <v>0</v>
      </c>
      <c r="AG5">
        <v>0</v>
      </c>
      <c r="AH5" s="50">
        <f t="shared" si="0"/>
        <v>-4.0333333299999978</v>
      </c>
      <c r="AI5" s="50">
        <f t="shared" si="1"/>
        <v>300.09732499999996</v>
      </c>
      <c r="AK5" s="141" t="s">
        <v>1767</v>
      </c>
      <c r="AL5" s="50">
        <f t="shared" si="2"/>
        <v>116.18757332466667</v>
      </c>
      <c r="AM5" s="50">
        <f t="shared" si="3"/>
        <v>115.57606609495207</v>
      </c>
      <c r="AN5" s="48">
        <f t="shared" si="4"/>
        <v>443.32664585746664</v>
      </c>
      <c r="AP5" s="141" t="s">
        <v>1767</v>
      </c>
      <c r="AQ5" s="47">
        <v>0</v>
      </c>
      <c r="AR5" s="51">
        <f t="shared" si="5"/>
        <v>4.0333333299999978</v>
      </c>
      <c r="AS5" s="51">
        <f t="shared" si="6"/>
        <v>304.13065832999996</v>
      </c>
    </row>
    <row r="6" spans="1:45" x14ac:dyDescent="0.25">
      <c r="A6">
        <v>3</v>
      </c>
      <c r="B6" t="s">
        <v>1632</v>
      </c>
      <c r="D6">
        <v>271.86399166666661</v>
      </c>
      <c r="E6">
        <v>1.7966666666666666</v>
      </c>
      <c r="F6">
        <v>174.07866665</v>
      </c>
      <c r="G6">
        <v>83.557759992000001</v>
      </c>
      <c r="H6">
        <v>4.5260453328999999</v>
      </c>
      <c r="I6">
        <v>0</v>
      </c>
      <c r="J6">
        <v>4.5260453328999999</v>
      </c>
      <c r="K6">
        <v>18.855280994549997</v>
      </c>
      <c r="L6">
        <v>8.1864665382499986</v>
      </c>
      <c r="M6">
        <v>27.041747532799995</v>
      </c>
      <c r="N6" s="43">
        <v>305.22845119903326</v>
      </c>
      <c r="O6" s="43">
        <v>6.3227119995666667</v>
      </c>
      <c r="P6" s="43">
        <v>1.7966666666666666</v>
      </c>
      <c r="Q6" s="43">
        <v>443.32664585746664</v>
      </c>
      <c r="R6">
        <v>0</v>
      </c>
      <c r="S6">
        <v>15.393743228701886</v>
      </c>
      <c r="T6">
        <v>20.408163265306122</v>
      </c>
      <c r="U6">
        <v>101.07423014794622</v>
      </c>
      <c r="V6">
        <v>69.083555342062269</v>
      </c>
      <c r="W6">
        <v>69.083555342062269</v>
      </c>
      <c r="X6">
        <v>73.73989318518781</v>
      </c>
      <c r="Y6">
        <v>44.467553143483983</v>
      </c>
      <c r="Z6">
        <v>86.11002016954555</v>
      </c>
      <c r="AA6" s="48">
        <v>15.704847772696851</v>
      </c>
      <c r="AB6" s="48">
        <v>49.595731803280401</v>
      </c>
      <c r="AC6" s="48">
        <v>20.408163265306122</v>
      </c>
      <c r="AD6" s="48">
        <v>18.638570948473479</v>
      </c>
      <c r="AE6" s="141" t="s">
        <v>1653</v>
      </c>
      <c r="AF6" s="50">
        <v>0</v>
      </c>
      <c r="AG6">
        <v>0</v>
      </c>
      <c r="AH6" s="50">
        <f t="shared" si="0"/>
        <v>-4.0333333299999978</v>
      </c>
      <c r="AI6" s="50">
        <f t="shared" si="1"/>
        <v>615.922319047619</v>
      </c>
      <c r="AK6" s="141" t="s">
        <v>1653</v>
      </c>
      <c r="AL6" s="50">
        <f t="shared" si="2"/>
        <v>112.01755714780953</v>
      </c>
      <c r="AM6" s="50">
        <f t="shared" si="3"/>
        <v>111.40604991809492</v>
      </c>
      <c r="AN6" s="48">
        <f t="shared" si="4"/>
        <v>784.41145997356193</v>
      </c>
      <c r="AP6" s="141" t="s">
        <v>1653</v>
      </c>
      <c r="AQ6" s="47">
        <v>0</v>
      </c>
      <c r="AR6" s="51">
        <f t="shared" si="5"/>
        <v>4.0333333299999978</v>
      </c>
      <c r="AS6" s="51">
        <f t="shared" si="6"/>
        <v>619.955652377619</v>
      </c>
    </row>
    <row r="7" spans="1:45" x14ac:dyDescent="0.25">
      <c r="A7">
        <v>4</v>
      </c>
      <c r="B7" t="s">
        <v>1633</v>
      </c>
      <c r="D7">
        <v>587.68898571428565</v>
      </c>
      <c r="E7">
        <v>1.7966666666666666</v>
      </c>
      <c r="F7">
        <v>166.05940477142855</v>
      </c>
      <c r="G7">
        <v>79.70851429028572</v>
      </c>
      <c r="H7">
        <v>4.3175445240571433</v>
      </c>
      <c r="I7">
        <v>0</v>
      </c>
      <c r="J7">
        <v>4.3175445240571433</v>
      </c>
      <c r="K7">
        <v>39.375694157799998</v>
      </c>
      <c r="L7">
        <v>17.095889620333331</v>
      </c>
      <c r="M7">
        <v>56.471583778133336</v>
      </c>
      <c r="N7" s="43">
        <v>650.27478068314281</v>
      </c>
      <c r="O7" s="43">
        <v>6.1142111907238101</v>
      </c>
      <c r="P7" s="43">
        <v>1.7966666666666666</v>
      </c>
      <c r="Q7" s="43">
        <v>784.41145997356193</v>
      </c>
      <c r="R7">
        <v>0</v>
      </c>
      <c r="S7">
        <v>15.181545493933712</v>
      </c>
      <c r="T7">
        <v>20.408163265306118</v>
      </c>
      <c r="U7">
        <v>101.07423014794621</v>
      </c>
      <c r="V7">
        <v>69.083555342062269</v>
      </c>
      <c r="W7">
        <v>69.083555342062269</v>
      </c>
      <c r="X7">
        <v>73.779655821250785</v>
      </c>
      <c r="Y7">
        <v>44.533470298203</v>
      </c>
      <c r="Z7">
        <v>86.178115557326606</v>
      </c>
      <c r="AA7" s="48">
        <v>15.634987176701474</v>
      </c>
      <c r="AB7" s="48">
        <v>48.640706087712928</v>
      </c>
      <c r="AC7" s="48">
        <v>20.408163265306118</v>
      </c>
      <c r="AD7" s="48">
        <v>14.982998185366872</v>
      </c>
      <c r="AE7" s="141" t="s">
        <v>1769</v>
      </c>
      <c r="AF7" s="50">
        <v>0</v>
      </c>
      <c r="AG7">
        <v>0</v>
      </c>
      <c r="AH7" s="50">
        <f t="shared" si="0"/>
        <v>-4.0333333299999978</v>
      </c>
      <c r="AI7" s="50">
        <f t="shared" si="1"/>
        <v>154.94215</v>
      </c>
      <c r="AK7" s="141" t="s">
        <v>1769</v>
      </c>
      <c r="AL7" s="50">
        <f t="shared" si="2"/>
        <v>98.741891105333323</v>
      </c>
      <c r="AM7" s="50">
        <f t="shared" si="3"/>
        <v>98.130383875618733</v>
      </c>
      <c r="AN7" s="48">
        <f t="shared" si="4"/>
        <v>267.19964881093335</v>
      </c>
      <c r="AP7" s="141" t="s">
        <v>1769</v>
      </c>
      <c r="AQ7" s="47">
        <v>0</v>
      </c>
      <c r="AR7" s="51">
        <f t="shared" si="5"/>
        <v>4.0333333299999978</v>
      </c>
      <c r="AS7" s="51">
        <f t="shared" si="6"/>
        <v>158.97548332999997</v>
      </c>
    </row>
    <row r="8" spans="1:45" x14ac:dyDescent="0.25">
      <c r="A8">
        <v>5</v>
      </c>
      <c r="B8" t="s">
        <v>1634</v>
      </c>
      <c r="D8">
        <v>126.70881666666666</v>
      </c>
      <c r="E8">
        <v>1.7966666666666666</v>
      </c>
      <c r="F8">
        <v>140.5292777666667</v>
      </c>
      <c r="G8">
        <v>67.454053327999986</v>
      </c>
      <c r="H8">
        <v>3.6537612219333337</v>
      </c>
      <c r="I8">
        <v>0</v>
      </c>
      <c r="J8">
        <v>3.6537612219333337</v>
      </c>
      <c r="K8">
        <v>9.4239686540999976</v>
      </c>
      <c r="L8">
        <v>4.0916390515000005</v>
      </c>
      <c r="M8">
        <v>13.515607705599997</v>
      </c>
      <c r="N8" s="43">
        <v>145.67485226086663</v>
      </c>
      <c r="O8" s="43">
        <v>5.4504278886000002</v>
      </c>
      <c r="P8" s="43">
        <v>1.7966666666666666</v>
      </c>
      <c r="Q8" s="43">
        <v>267.19964881093335</v>
      </c>
      <c r="R8">
        <v>0</v>
      </c>
      <c r="S8">
        <v>15.940931908973186</v>
      </c>
      <c r="T8">
        <v>20.408163265306118</v>
      </c>
      <c r="U8">
        <v>101.07423014794621</v>
      </c>
      <c r="V8">
        <v>69.083555342062269</v>
      </c>
      <c r="W8">
        <v>69.083555342062269</v>
      </c>
      <c r="X8">
        <v>73.716345549411756</v>
      </c>
      <c r="Y8">
        <v>44.428503254784772</v>
      </c>
      <c r="Z8">
        <v>86.069690038783463</v>
      </c>
      <c r="AA8" s="48">
        <v>16.097954018577813</v>
      </c>
      <c r="AB8" s="48">
        <v>46.471091160815696</v>
      </c>
      <c r="AC8" s="48">
        <v>20.408163265306118</v>
      </c>
      <c r="AD8" s="48">
        <v>20.222562604015518</v>
      </c>
      <c r="AE8" s="141" t="s">
        <v>1768</v>
      </c>
      <c r="AF8" s="50">
        <v>0</v>
      </c>
      <c r="AG8">
        <v>0</v>
      </c>
      <c r="AH8" s="50">
        <f t="shared" si="0"/>
        <v>-4.0333333299999978</v>
      </c>
      <c r="AI8" s="50">
        <f t="shared" si="1"/>
        <v>329.65734999999995</v>
      </c>
      <c r="AK8" s="141" t="s">
        <v>1768</v>
      </c>
      <c r="AL8" s="50">
        <f t="shared" si="2"/>
        <v>97.015611012566666</v>
      </c>
      <c r="AM8" s="50">
        <f t="shared" si="3"/>
        <v>96.404103782852076</v>
      </c>
      <c r="AN8" s="48">
        <f t="shared" si="4"/>
        <v>456.4692299149666</v>
      </c>
      <c r="AP8" s="141" t="s">
        <v>1768</v>
      </c>
      <c r="AQ8" s="47">
        <v>0</v>
      </c>
      <c r="AR8" s="51">
        <f t="shared" si="5"/>
        <v>4.0333333299999978</v>
      </c>
      <c r="AS8" s="51">
        <f t="shared" si="6"/>
        <v>333.69068332999996</v>
      </c>
    </row>
    <row r="9" spans="1:45" x14ac:dyDescent="0.25">
      <c r="A9">
        <v>6</v>
      </c>
      <c r="B9" t="s">
        <v>1635</v>
      </c>
      <c r="D9">
        <v>301.42401666666666</v>
      </c>
      <c r="E9">
        <v>1.7966666666666666</v>
      </c>
      <c r="F9">
        <v>137.2095083575</v>
      </c>
      <c r="G9">
        <v>65.860564011600005</v>
      </c>
      <c r="H9">
        <v>3.5674472172950003</v>
      </c>
      <c r="I9">
        <v>0</v>
      </c>
      <c r="J9">
        <v>3.5674472172950003</v>
      </c>
      <c r="K9">
        <v>20.7759140589</v>
      </c>
      <c r="L9">
        <v>9.0203548434999998</v>
      </c>
      <c r="M9">
        <v>29.796268902400001</v>
      </c>
      <c r="N9" s="43">
        <v>336.58439945302831</v>
      </c>
      <c r="O9" s="43">
        <v>5.3641138839616671</v>
      </c>
      <c r="P9" s="43">
        <v>1.7966666666666666</v>
      </c>
      <c r="Q9" s="43">
        <v>456.4692299149666</v>
      </c>
      <c r="R9">
        <v>0</v>
      </c>
      <c r="S9">
        <v>15.075055351468873</v>
      </c>
      <c r="T9">
        <v>20.408163265306122</v>
      </c>
      <c r="U9">
        <v>101.07423014794622</v>
      </c>
      <c r="V9">
        <v>69.083555342062283</v>
      </c>
      <c r="W9">
        <v>69.083555342062283</v>
      </c>
      <c r="X9">
        <v>73.752522645719424</v>
      </c>
      <c r="Y9">
        <v>44.488502999651828</v>
      </c>
      <c r="Z9">
        <v>86.131652343420825</v>
      </c>
      <c r="AA9" s="48">
        <v>15.524283854435714</v>
      </c>
      <c r="AB9" s="48">
        <v>45.981974456188524</v>
      </c>
      <c r="AC9" s="48">
        <v>20.408163265306122</v>
      </c>
      <c r="AD9" s="48">
        <v>15.459681975150827</v>
      </c>
      <c r="AN9" s="48"/>
    </row>
    <row r="10" spans="1:45" x14ac:dyDescent="0.25">
      <c r="AN10" s="48"/>
    </row>
    <row r="11" spans="1:45" x14ac:dyDescent="0.25">
      <c r="A11" t="s">
        <v>1636</v>
      </c>
      <c r="AN11" s="48"/>
    </row>
    <row r="12" spans="1:45" x14ac:dyDescent="0.25">
      <c r="A12">
        <v>1</v>
      </c>
      <c r="B12" t="s">
        <v>1630</v>
      </c>
      <c r="C12">
        <v>0</v>
      </c>
      <c r="D12">
        <v>185.47821110777775</v>
      </c>
      <c r="E12">
        <v>1.7966666666666666</v>
      </c>
      <c r="F12">
        <v>239.65064443333333</v>
      </c>
      <c r="G12">
        <v>239.65064443333333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 s="43">
        <v>187.27487777444443</v>
      </c>
      <c r="O12" s="43">
        <v>1.7966666666666666</v>
      </c>
      <c r="P12" s="43">
        <v>1.7966666666666666</v>
      </c>
      <c r="Q12" s="43">
        <v>239.37821110777773</v>
      </c>
      <c r="R12">
        <v>0</v>
      </c>
      <c r="S12">
        <v>12.932078390659626</v>
      </c>
      <c r="T12">
        <v>20.408163265306122</v>
      </c>
      <c r="U12">
        <v>0</v>
      </c>
      <c r="V12">
        <v>60.810810810810807</v>
      </c>
      <c r="W12">
        <v>60.810810810810807</v>
      </c>
      <c r="X12">
        <v>0</v>
      </c>
      <c r="Y12">
        <v>0</v>
      </c>
      <c r="Z12">
        <v>0</v>
      </c>
      <c r="AA12">
        <v>12.808007163940486</v>
      </c>
      <c r="AB12">
        <v>20.408163265306122</v>
      </c>
      <c r="AC12">
        <v>20.408163265306122</v>
      </c>
      <c r="AD12">
        <v>10.545446549290434</v>
      </c>
      <c r="AN12" s="48"/>
    </row>
    <row r="13" spans="1:45" x14ac:dyDescent="0.25">
      <c r="A13">
        <v>2</v>
      </c>
      <c r="B13" t="s">
        <v>1631</v>
      </c>
      <c r="C13">
        <v>0</v>
      </c>
      <c r="D13">
        <v>203.26533332999998</v>
      </c>
      <c r="E13">
        <v>1.7966666666666664</v>
      </c>
      <c r="F13">
        <v>179.84772667999999</v>
      </c>
      <c r="G13">
        <v>179.84772667999999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 s="43">
        <v>205.06199999666669</v>
      </c>
      <c r="O13" s="43">
        <v>1.7966666666666664</v>
      </c>
      <c r="P13" s="43">
        <v>1.7966666666666664</v>
      </c>
      <c r="Q13" s="43">
        <v>257.16533332999995</v>
      </c>
      <c r="R13">
        <v>0</v>
      </c>
      <c r="S13">
        <v>13.039863734555329</v>
      </c>
      <c r="T13">
        <v>20.408163265306122</v>
      </c>
      <c r="U13">
        <v>0</v>
      </c>
      <c r="V13">
        <v>60.810810810810814</v>
      </c>
      <c r="W13">
        <v>60.810810810810814</v>
      </c>
      <c r="X13">
        <v>0</v>
      </c>
      <c r="Y13">
        <v>0</v>
      </c>
      <c r="Z13">
        <v>0</v>
      </c>
      <c r="AA13">
        <v>12.920889789925941</v>
      </c>
      <c r="AB13">
        <v>20.408163265306122</v>
      </c>
      <c r="AC13">
        <v>20.408163265306122</v>
      </c>
      <c r="AD13">
        <v>10.737928191981883</v>
      </c>
      <c r="AN13" s="48"/>
    </row>
    <row r="14" spans="1:45" x14ac:dyDescent="0.25">
      <c r="A14">
        <v>3</v>
      </c>
      <c r="B14" t="s">
        <v>1632</v>
      </c>
      <c r="C14">
        <v>0</v>
      </c>
      <c r="D14">
        <v>250.23065832999998</v>
      </c>
      <c r="E14">
        <v>1.7966666666666666</v>
      </c>
      <c r="F14">
        <v>174.07866665</v>
      </c>
      <c r="G14">
        <v>174.07866665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 s="43">
        <v>252.02732499666661</v>
      </c>
      <c r="O14" s="43">
        <v>1.7966666666666666</v>
      </c>
      <c r="P14" s="43">
        <v>1.7966666666666666</v>
      </c>
      <c r="Q14" s="43">
        <v>304.13065832999996</v>
      </c>
      <c r="R14">
        <v>0</v>
      </c>
      <c r="S14">
        <v>13.029895407212294</v>
      </c>
      <c r="T14">
        <v>20.408163265306122</v>
      </c>
      <c r="U14">
        <v>0</v>
      </c>
      <c r="V14">
        <v>60.810810810810807</v>
      </c>
      <c r="W14">
        <v>60.810810810810807</v>
      </c>
      <c r="X14">
        <v>0</v>
      </c>
      <c r="Y14">
        <v>0</v>
      </c>
      <c r="Z14">
        <v>0</v>
      </c>
      <c r="AA14">
        <v>12.904749547916486</v>
      </c>
      <c r="AB14">
        <v>20.408163265306122</v>
      </c>
      <c r="AC14">
        <v>20.408163265306122</v>
      </c>
      <c r="AD14">
        <v>10.876940702947564</v>
      </c>
    </row>
    <row r="15" spans="1:45" x14ac:dyDescent="0.25">
      <c r="A15">
        <v>4</v>
      </c>
      <c r="B15" t="s">
        <v>1633</v>
      </c>
      <c r="C15">
        <v>0</v>
      </c>
      <c r="D15">
        <v>566.05565237761891</v>
      </c>
      <c r="E15">
        <v>1.7966666666666666</v>
      </c>
      <c r="F15">
        <v>166.05940477142855</v>
      </c>
      <c r="G15">
        <v>166.05940477142855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 s="43">
        <v>567.85231904428554</v>
      </c>
      <c r="O15" s="43">
        <v>1.7966666666666666</v>
      </c>
      <c r="P15" s="43">
        <v>1.7966666666666666</v>
      </c>
      <c r="Q15" s="43">
        <v>619.955652377619</v>
      </c>
      <c r="R15">
        <v>0</v>
      </c>
      <c r="S15">
        <v>14.510807622210018</v>
      </c>
      <c r="T15">
        <v>20.408163265306118</v>
      </c>
      <c r="U15">
        <v>0</v>
      </c>
      <c r="V15">
        <v>60.810810810810821</v>
      </c>
      <c r="W15">
        <v>60.810810810810821</v>
      </c>
      <c r="X15">
        <v>0</v>
      </c>
      <c r="Y15">
        <v>0</v>
      </c>
      <c r="Z15">
        <v>0</v>
      </c>
      <c r="AA15">
        <v>14.464641216934861</v>
      </c>
      <c r="AB15">
        <v>20.408163265306118</v>
      </c>
      <c r="AC15">
        <v>20.408163265306118</v>
      </c>
      <c r="AD15">
        <v>13.302375326657726</v>
      </c>
    </row>
    <row r="16" spans="1:45" x14ac:dyDescent="0.25">
      <c r="A16">
        <v>5</v>
      </c>
      <c r="B16" t="s">
        <v>1634</v>
      </c>
      <c r="C16">
        <v>0</v>
      </c>
      <c r="D16">
        <v>105.07548333</v>
      </c>
      <c r="E16">
        <v>1.7966666666666666</v>
      </c>
      <c r="F16">
        <v>140.5292777666667</v>
      </c>
      <c r="G16">
        <v>140.5292777666667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 s="43">
        <v>106.87214999666666</v>
      </c>
      <c r="O16" s="43">
        <v>1.7966666666666666</v>
      </c>
      <c r="P16" s="43">
        <v>1.7966666666666666</v>
      </c>
      <c r="Q16" s="43">
        <v>158.97548332999997</v>
      </c>
      <c r="R16">
        <v>0</v>
      </c>
      <c r="S16">
        <v>11.865158078475913</v>
      </c>
      <c r="T16">
        <v>20.408163265306118</v>
      </c>
      <c r="U16">
        <v>0</v>
      </c>
      <c r="V16">
        <v>60.810810810810814</v>
      </c>
      <c r="W16">
        <v>60.810810810810814</v>
      </c>
      <c r="X16">
        <v>0</v>
      </c>
      <c r="Y16">
        <v>0</v>
      </c>
      <c r="Z16">
        <v>0</v>
      </c>
      <c r="AA16">
        <v>11.66666092484761</v>
      </c>
      <c r="AB16">
        <v>20.408163265306118</v>
      </c>
      <c r="AC16">
        <v>20.408163265306118</v>
      </c>
      <c r="AD16">
        <v>9.3167586599570829</v>
      </c>
    </row>
    <row r="17" spans="1:30" x14ac:dyDescent="0.25">
      <c r="A17">
        <v>6</v>
      </c>
      <c r="B17" t="s">
        <v>1635</v>
      </c>
      <c r="C17">
        <v>0</v>
      </c>
      <c r="D17">
        <v>279.79068332999998</v>
      </c>
      <c r="E17">
        <v>1.7966666666666666</v>
      </c>
      <c r="F17">
        <v>137.2095083575</v>
      </c>
      <c r="G17">
        <v>137.2095083575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 s="43">
        <v>281.58734999666666</v>
      </c>
      <c r="O17" s="43">
        <v>1.7966666666666666</v>
      </c>
      <c r="P17" s="43">
        <v>1.7966666666666666</v>
      </c>
      <c r="Q17" s="43">
        <v>333.69068332999996</v>
      </c>
      <c r="R17">
        <v>0</v>
      </c>
      <c r="S17">
        <v>13.635942998226104</v>
      </c>
      <c r="T17">
        <v>20.408163265306122</v>
      </c>
      <c r="U17">
        <v>0</v>
      </c>
      <c r="V17">
        <v>60.810810810810821</v>
      </c>
      <c r="W17">
        <v>60.810810810810821</v>
      </c>
      <c r="X17">
        <v>0</v>
      </c>
      <c r="Y17">
        <v>0</v>
      </c>
      <c r="Z17">
        <v>0</v>
      </c>
      <c r="AA17">
        <v>13.549232761169815</v>
      </c>
      <c r="AB17">
        <v>20.408163265306122</v>
      </c>
      <c r="AC17">
        <v>20.408163265306122</v>
      </c>
      <c r="AD17">
        <v>11.671763981199904</v>
      </c>
    </row>
    <row r="19" spans="1:30" x14ac:dyDescent="0.25">
      <c r="A19" t="s">
        <v>1637</v>
      </c>
    </row>
    <row r="20" spans="1:30" x14ac:dyDescent="0.25">
      <c r="A20">
        <v>1</v>
      </c>
      <c r="B20" t="s">
        <v>1630</v>
      </c>
      <c r="C20">
        <v>0</v>
      </c>
      <c r="D20">
        <v>181.44487777777775</v>
      </c>
      <c r="E20">
        <v>1.7966666666666666</v>
      </c>
      <c r="F20">
        <v>239.65064443333333</v>
      </c>
      <c r="G20">
        <v>239.65064443333333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 s="43">
        <v>183.24154444444443</v>
      </c>
      <c r="O20" s="43">
        <v>1.7966666666666666</v>
      </c>
      <c r="P20" s="43">
        <v>1.7966666666666666</v>
      </c>
      <c r="Q20" s="43">
        <v>235.34487777777773</v>
      </c>
      <c r="R20">
        <v>0</v>
      </c>
      <c r="S20">
        <v>17.753291111675548</v>
      </c>
      <c r="T20">
        <v>20.408163265306122</v>
      </c>
      <c r="U20">
        <v>0</v>
      </c>
      <c r="V20">
        <v>60.810810810810807</v>
      </c>
      <c r="W20">
        <v>60.810810810810807</v>
      </c>
      <c r="X20">
        <v>0</v>
      </c>
      <c r="Y20">
        <v>0</v>
      </c>
      <c r="Z20">
        <v>0</v>
      </c>
      <c r="AA20">
        <v>17.577020296225225</v>
      </c>
      <c r="AB20">
        <v>20.408163265306122</v>
      </c>
      <c r="AC20">
        <v>20.408163265306122</v>
      </c>
      <c r="AD20">
        <v>14.053130744536277</v>
      </c>
    </row>
    <row r="21" spans="1:30" x14ac:dyDescent="0.25">
      <c r="A21">
        <v>2</v>
      </c>
      <c r="B21" t="s">
        <v>1631</v>
      </c>
      <c r="C21">
        <v>0</v>
      </c>
      <c r="D21">
        <v>199.23199999999997</v>
      </c>
      <c r="E21">
        <v>1.7966666666666664</v>
      </c>
      <c r="F21">
        <v>179.84772667999999</v>
      </c>
      <c r="G21">
        <v>179.84772667999999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 s="43">
        <v>201.02866666666665</v>
      </c>
      <c r="O21" s="43">
        <v>1.7966666666666664</v>
      </c>
      <c r="P21" s="43">
        <v>1.7966666666666664</v>
      </c>
      <c r="Q21" s="43">
        <v>253.13199999999992</v>
      </c>
      <c r="R21">
        <v>0</v>
      </c>
      <c r="S21">
        <v>17.576592510684996</v>
      </c>
      <c r="T21">
        <v>20.408163265306122</v>
      </c>
      <c r="U21">
        <v>0</v>
      </c>
      <c r="V21">
        <v>60.810810810810814</v>
      </c>
      <c r="W21">
        <v>60.810810810810814</v>
      </c>
      <c r="X21">
        <v>0</v>
      </c>
      <c r="Y21">
        <v>0</v>
      </c>
      <c r="Z21">
        <v>0</v>
      </c>
      <c r="AA21">
        <v>17.407693158987893</v>
      </c>
      <c r="AB21">
        <v>20.408163265306122</v>
      </c>
      <c r="AC21">
        <v>20.408163265306122</v>
      </c>
      <c r="AD21">
        <v>14.028603170582182</v>
      </c>
    </row>
    <row r="22" spans="1:30" x14ac:dyDescent="0.25">
      <c r="A22">
        <v>3</v>
      </c>
      <c r="B22" t="s">
        <v>1632</v>
      </c>
      <c r="C22">
        <v>0</v>
      </c>
      <c r="D22">
        <v>246.19732499999998</v>
      </c>
      <c r="E22">
        <v>1.7966666666666666</v>
      </c>
      <c r="F22">
        <v>174.07866665</v>
      </c>
      <c r="G22">
        <v>174.07866665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 s="43">
        <v>247.9939916666666</v>
      </c>
      <c r="O22" s="43">
        <v>1.7966666666666666</v>
      </c>
      <c r="P22" s="43">
        <v>1.7966666666666666</v>
      </c>
      <c r="Q22" s="43">
        <v>300.09732499999996</v>
      </c>
      <c r="R22">
        <v>0</v>
      </c>
      <c r="S22">
        <v>18.052756136001459</v>
      </c>
      <c r="T22">
        <v>20.408163265306122</v>
      </c>
      <c r="U22">
        <v>0</v>
      </c>
      <c r="V22">
        <v>60.810810810810807</v>
      </c>
      <c r="W22">
        <v>60.810810810810807</v>
      </c>
      <c r="X22">
        <v>0</v>
      </c>
      <c r="Y22">
        <v>0</v>
      </c>
      <c r="Z22">
        <v>0</v>
      </c>
      <c r="AA22">
        <v>17.853377945322695</v>
      </c>
      <c r="AB22">
        <v>20.408163265306122</v>
      </c>
      <c r="AC22">
        <v>20.408163265306122</v>
      </c>
      <c r="AD22">
        <v>14.179146839058276</v>
      </c>
    </row>
    <row r="23" spans="1:30" x14ac:dyDescent="0.25">
      <c r="A23">
        <v>4</v>
      </c>
      <c r="B23" t="s">
        <v>1633</v>
      </c>
      <c r="C23">
        <v>0</v>
      </c>
      <c r="D23">
        <v>562.02231904761891</v>
      </c>
      <c r="E23">
        <v>1.7966666666666666</v>
      </c>
      <c r="F23">
        <v>166.05940477142855</v>
      </c>
      <c r="G23">
        <v>166.05940477142855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 s="43">
        <v>563.81898571428553</v>
      </c>
      <c r="O23" s="43">
        <v>1.7966666666666666</v>
      </c>
      <c r="P23" s="43">
        <v>1.7966666666666666</v>
      </c>
      <c r="Q23" s="43">
        <v>615.922319047619</v>
      </c>
      <c r="R23">
        <v>0</v>
      </c>
      <c r="S23">
        <v>15.305815474318447</v>
      </c>
      <c r="T23">
        <v>20.408163265306118</v>
      </c>
      <c r="U23">
        <v>0</v>
      </c>
      <c r="V23">
        <v>60.810810810810821</v>
      </c>
      <c r="W23">
        <v>60.810810810810821</v>
      </c>
      <c r="X23">
        <v>0</v>
      </c>
      <c r="Y23">
        <v>0</v>
      </c>
      <c r="Z23">
        <v>0</v>
      </c>
      <c r="AA23">
        <v>15.256709374277781</v>
      </c>
      <c r="AB23">
        <v>20.408163265306118</v>
      </c>
      <c r="AC23">
        <v>20.408163265306118</v>
      </c>
      <c r="AD23">
        <v>14.015328008149519</v>
      </c>
    </row>
    <row r="24" spans="1:30" x14ac:dyDescent="0.25">
      <c r="A24">
        <v>5</v>
      </c>
      <c r="B24" t="s">
        <v>1634</v>
      </c>
      <c r="C24">
        <v>0</v>
      </c>
      <c r="D24">
        <v>101.04214999999999</v>
      </c>
      <c r="E24">
        <v>1.7966666666666666</v>
      </c>
      <c r="F24">
        <v>140.5292777666667</v>
      </c>
      <c r="G24">
        <v>140.5292777666667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 s="43">
        <v>102.83881666666666</v>
      </c>
      <c r="O24" s="43">
        <v>1.7966666666666666</v>
      </c>
      <c r="P24" s="43">
        <v>1.7966666666666666</v>
      </c>
      <c r="Q24" s="43">
        <v>154.94215</v>
      </c>
      <c r="R24">
        <v>0</v>
      </c>
      <c r="S24">
        <v>21.121592164588659</v>
      </c>
      <c r="T24">
        <v>20.408163265306118</v>
      </c>
      <c r="U24">
        <v>0</v>
      </c>
      <c r="V24">
        <v>60.810810810810814</v>
      </c>
      <c r="W24">
        <v>60.810810810810814</v>
      </c>
      <c r="X24">
        <v>0</v>
      </c>
      <c r="Y24">
        <v>0</v>
      </c>
      <c r="Z24">
        <v>0</v>
      </c>
      <c r="AA24">
        <v>20.741062036282035</v>
      </c>
      <c r="AB24">
        <v>20.408163265306118</v>
      </c>
      <c r="AC24">
        <v>20.408163265306118</v>
      </c>
      <c r="AD24">
        <v>14.585124001980956</v>
      </c>
    </row>
    <row r="25" spans="1:30" x14ac:dyDescent="0.25">
      <c r="A25">
        <v>6</v>
      </c>
      <c r="B25" t="s">
        <v>1635</v>
      </c>
      <c r="C25">
        <v>0</v>
      </c>
      <c r="D25">
        <v>275.75734999999997</v>
      </c>
      <c r="E25">
        <v>1.7966666666666666</v>
      </c>
      <c r="F25">
        <v>137.2095083575</v>
      </c>
      <c r="G25">
        <v>137.2095083575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 s="43">
        <v>277.55401666666666</v>
      </c>
      <c r="O25" s="43">
        <v>1.7966666666666666</v>
      </c>
      <c r="P25" s="43">
        <v>1.7966666666666666</v>
      </c>
      <c r="Q25" s="43">
        <v>329.65734999999995</v>
      </c>
      <c r="R25">
        <v>0</v>
      </c>
      <c r="S25">
        <v>16.272009293360362</v>
      </c>
      <c r="T25">
        <v>20.408163265306122</v>
      </c>
      <c r="U25">
        <v>0</v>
      </c>
      <c r="V25">
        <v>60.810810810810821</v>
      </c>
      <c r="W25">
        <v>60.810810810810821</v>
      </c>
      <c r="X25">
        <v>0</v>
      </c>
      <c r="Y25">
        <v>0</v>
      </c>
      <c r="Z25">
        <v>0</v>
      </c>
      <c r="AA25">
        <v>16.166665728741044</v>
      </c>
      <c r="AB25">
        <v>20.408163265306122</v>
      </c>
      <c r="AC25">
        <v>20.408163265306122</v>
      </c>
      <c r="AD25">
        <v>13.811821482653858</v>
      </c>
    </row>
    <row r="27" spans="1:30" x14ac:dyDescent="0.25">
      <c r="A27" t="s">
        <v>1638</v>
      </c>
    </row>
    <row r="28" spans="1:30" x14ac:dyDescent="0.25">
      <c r="A28">
        <v>1</v>
      </c>
      <c r="B28" t="s">
        <v>1630</v>
      </c>
      <c r="C28">
        <v>0</v>
      </c>
      <c r="D28">
        <v>25.666666666666668</v>
      </c>
      <c r="E28">
        <v>0</v>
      </c>
      <c r="F28">
        <v>239.65064443333333</v>
      </c>
      <c r="G28">
        <v>115.032309328</v>
      </c>
      <c r="H28">
        <v>6.2309167552666667</v>
      </c>
      <c r="I28">
        <v>0</v>
      </c>
      <c r="J28">
        <v>6.2309167552666667</v>
      </c>
      <c r="K28" t="e">
        <v>#N/A</v>
      </c>
      <c r="L28" t="e">
        <v>#N/A</v>
      </c>
      <c r="M28">
        <v>0</v>
      </c>
      <c r="N28" s="43">
        <v>31.897583421933334</v>
      </c>
      <c r="O28" s="43">
        <v>6.2309167552666667</v>
      </c>
      <c r="P28" s="43">
        <v>0</v>
      </c>
      <c r="Q28" s="43">
        <v>150.28500177200002</v>
      </c>
      <c r="R28">
        <v>0</v>
      </c>
      <c r="S28">
        <v>57.352941176470587</v>
      </c>
      <c r="T28">
        <v>0</v>
      </c>
      <c r="U28">
        <v>101.07423014794624</v>
      </c>
      <c r="V28">
        <v>69.083555342062269</v>
      </c>
      <c r="W28">
        <v>69.083555342062269</v>
      </c>
      <c r="X28" t="e">
        <v>#N/A</v>
      </c>
      <c r="Y28" t="e">
        <v>#N/A</v>
      </c>
      <c r="Z28" t="e">
        <v>#N/A</v>
      </c>
      <c r="AA28">
        <v>0</v>
      </c>
      <c r="AB28">
        <v>69.083555342062269</v>
      </c>
      <c r="AC28">
        <v>0</v>
      </c>
      <c r="AD28">
        <v>54.305095580653308</v>
      </c>
    </row>
    <row r="29" spans="1:30" x14ac:dyDescent="0.25">
      <c r="A29">
        <v>2</v>
      </c>
      <c r="B29" t="s">
        <v>1631</v>
      </c>
      <c r="C29">
        <v>0</v>
      </c>
      <c r="D29">
        <v>25.666666666666668</v>
      </c>
      <c r="E29">
        <v>0</v>
      </c>
      <c r="F29">
        <v>179.84772667999999</v>
      </c>
      <c r="G29">
        <v>86.326908806399985</v>
      </c>
      <c r="H29">
        <v>4.6760408936800006</v>
      </c>
      <c r="I29">
        <v>0</v>
      </c>
      <c r="J29">
        <v>4.6760408936800006</v>
      </c>
      <c r="K29" t="e">
        <v>#N/A</v>
      </c>
      <c r="L29" t="e">
        <v>#N/A</v>
      </c>
      <c r="M29">
        <v>0</v>
      </c>
      <c r="N29" s="43">
        <v>30.342707560346668</v>
      </c>
      <c r="O29" s="43">
        <v>4.6760408936800006</v>
      </c>
      <c r="P29" s="43">
        <v>0</v>
      </c>
      <c r="Q29" s="43">
        <v>119.18748454026668</v>
      </c>
      <c r="R29">
        <v>0</v>
      </c>
      <c r="S29">
        <v>57.352941176470594</v>
      </c>
      <c r="T29">
        <v>0</v>
      </c>
      <c r="U29">
        <v>101.07423014794622</v>
      </c>
      <c r="V29">
        <v>69.083555342062283</v>
      </c>
      <c r="W29">
        <v>69.083555342062283</v>
      </c>
      <c r="X29" t="e">
        <v>#N/A</v>
      </c>
      <c r="Y29" t="e">
        <v>#N/A</v>
      </c>
      <c r="Z29" t="e">
        <v>#N/A</v>
      </c>
      <c r="AA29">
        <v>0</v>
      </c>
      <c r="AB29">
        <v>69.083555342062283</v>
      </c>
      <c r="AC29">
        <v>0</v>
      </c>
      <c r="AD29">
        <v>51.342938457532497</v>
      </c>
    </row>
    <row r="30" spans="1:30" x14ac:dyDescent="0.25">
      <c r="A30">
        <v>3</v>
      </c>
      <c r="B30" t="s">
        <v>1632</v>
      </c>
      <c r="C30">
        <v>0</v>
      </c>
      <c r="D30">
        <v>25.666666666666668</v>
      </c>
      <c r="E30">
        <v>0</v>
      </c>
      <c r="F30">
        <v>174.07866665</v>
      </c>
      <c r="G30">
        <v>83.557759992000001</v>
      </c>
      <c r="H30">
        <v>4.5260453328999999</v>
      </c>
      <c r="I30">
        <v>0</v>
      </c>
      <c r="J30">
        <v>4.5260453328999999</v>
      </c>
      <c r="K30" t="e">
        <v>#N/A</v>
      </c>
      <c r="L30" t="e">
        <v>#N/A</v>
      </c>
      <c r="M30">
        <v>0</v>
      </c>
      <c r="N30" s="43">
        <v>30.192711999566669</v>
      </c>
      <c r="O30" s="43">
        <v>4.5260453328999999</v>
      </c>
      <c r="P30" s="43">
        <v>0</v>
      </c>
      <c r="Q30" s="43">
        <v>116.18757332466667</v>
      </c>
      <c r="R30">
        <v>0</v>
      </c>
      <c r="S30">
        <v>57.352941176470594</v>
      </c>
      <c r="T30">
        <v>0</v>
      </c>
      <c r="U30">
        <v>101.07423014794622</v>
      </c>
      <c r="V30">
        <v>69.083555342062269</v>
      </c>
      <c r="W30">
        <v>69.083555342062269</v>
      </c>
      <c r="X30" t="e">
        <v>#N/A</v>
      </c>
      <c r="Y30" t="e">
        <v>#N/A</v>
      </c>
      <c r="Z30" t="e">
        <v>#N/A</v>
      </c>
      <c r="AA30">
        <v>0</v>
      </c>
      <c r="AB30">
        <v>69.083555342062269</v>
      </c>
      <c r="AC30">
        <v>0</v>
      </c>
      <c r="AD30">
        <v>50.946719838525674</v>
      </c>
    </row>
    <row r="31" spans="1:30" x14ac:dyDescent="0.25">
      <c r="A31">
        <v>4</v>
      </c>
      <c r="B31" t="s">
        <v>1633</v>
      </c>
      <c r="C31">
        <v>0</v>
      </c>
      <c r="D31">
        <v>25.666666666666664</v>
      </c>
      <c r="E31">
        <v>0</v>
      </c>
      <c r="F31">
        <v>166.05940477142855</v>
      </c>
      <c r="G31">
        <v>79.70851429028572</v>
      </c>
      <c r="H31">
        <v>4.3175445240571433</v>
      </c>
      <c r="I31">
        <v>0</v>
      </c>
      <c r="J31">
        <v>4.3175445240571433</v>
      </c>
      <c r="K31" t="e">
        <v>#N/A</v>
      </c>
      <c r="L31" t="e">
        <v>#N/A</v>
      </c>
      <c r="M31">
        <v>0</v>
      </c>
      <c r="N31" s="43">
        <v>29.984211190723808</v>
      </c>
      <c r="O31" s="43">
        <v>4.3175445240571433</v>
      </c>
      <c r="P31" s="43">
        <v>0</v>
      </c>
      <c r="Q31" s="43">
        <v>112.01755714780953</v>
      </c>
      <c r="R31">
        <v>0</v>
      </c>
      <c r="S31">
        <v>57.352941176470601</v>
      </c>
      <c r="T31">
        <v>0</v>
      </c>
      <c r="U31">
        <v>101.07423014794621</v>
      </c>
      <c r="V31">
        <v>69.083555342062269</v>
      </c>
      <c r="W31">
        <v>69.083555342062269</v>
      </c>
      <c r="X31" t="e">
        <v>#N/A</v>
      </c>
      <c r="Y31" t="e">
        <v>#N/A</v>
      </c>
      <c r="Z31" t="e">
        <v>#N/A</v>
      </c>
      <c r="AA31">
        <v>0</v>
      </c>
      <c r="AB31">
        <v>69.083555342062269</v>
      </c>
      <c r="AC31">
        <v>0</v>
      </c>
      <c r="AD31">
        <v>50.100883114828648</v>
      </c>
    </row>
    <row r="32" spans="1:30" x14ac:dyDescent="0.25">
      <c r="A32">
        <v>5</v>
      </c>
      <c r="B32" t="s">
        <v>1634</v>
      </c>
      <c r="C32">
        <v>0</v>
      </c>
      <c r="D32">
        <v>25.666666666666668</v>
      </c>
      <c r="E32">
        <v>0</v>
      </c>
      <c r="F32">
        <v>140.5292777666667</v>
      </c>
      <c r="G32">
        <v>67.454053327999986</v>
      </c>
      <c r="H32">
        <v>3.6537612219333337</v>
      </c>
      <c r="I32">
        <v>0</v>
      </c>
      <c r="J32">
        <v>3.6537612219333337</v>
      </c>
      <c r="K32" t="e">
        <v>#N/A</v>
      </c>
      <c r="L32" t="e">
        <v>#N/A</v>
      </c>
      <c r="M32">
        <v>0</v>
      </c>
      <c r="N32" s="43">
        <v>29.320427888600005</v>
      </c>
      <c r="O32" s="43">
        <v>3.6537612219333337</v>
      </c>
      <c r="P32" s="43">
        <v>0</v>
      </c>
      <c r="Q32" s="43">
        <v>98.741891105333323</v>
      </c>
      <c r="R32">
        <v>0</v>
      </c>
      <c r="S32">
        <v>57.352941176470601</v>
      </c>
      <c r="T32">
        <v>0</v>
      </c>
      <c r="U32">
        <v>101.07423014794621</v>
      </c>
      <c r="V32">
        <v>69.083555342062269</v>
      </c>
      <c r="W32">
        <v>69.083555342062269</v>
      </c>
      <c r="X32" t="e">
        <v>#N/A</v>
      </c>
      <c r="Y32" t="e">
        <v>#N/A</v>
      </c>
      <c r="Z32" t="e">
        <v>#N/A</v>
      </c>
      <c r="AA32">
        <v>0</v>
      </c>
      <c r="AB32">
        <v>69.083555342062269</v>
      </c>
      <c r="AC32">
        <v>0</v>
      </c>
      <c r="AD32">
        <v>48.241995151243479</v>
      </c>
    </row>
    <row r="33" spans="1:30" x14ac:dyDescent="0.25">
      <c r="A33">
        <v>6</v>
      </c>
      <c r="B33" t="s">
        <v>1635</v>
      </c>
      <c r="C33">
        <v>0</v>
      </c>
      <c r="D33">
        <v>25.666666666666668</v>
      </c>
      <c r="E33">
        <v>0</v>
      </c>
      <c r="F33">
        <v>137.2095083575</v>
      </c>
      <c r="G33">
        <v>65.860564011600005</v>
      </c>
      <c r="H33">
        <v>3.5674472172950003</v>
      </c>
      <c r="I33">
        <v>0</v>
      </c>
      <c r="J33">
        <v>3.5674472172950003</v>
      </c>
      <c r="K33" t="e">
        <v>#N/A</v>
      </c>
      <c r="L33" t="e">
        <v>#N/A</v>
      </c>
      <c r="M33">
        <v>0</v>
      </c>
      <c r="N33" s="43">
        <v>29.234113883961669</v>
      </c>
      <c r="O33" s="43">
        <v>3.5674472172950003</v>
      </c>
      <c r="P33" s="43">
        <v>0</v>
      </c>
      <c r="Q33" s="43">
        <v>97.015611012566666</v>
      </c>
      <c r="R33">
        <v>0</v>
      </c>
      <c r="S33">
        <v>57.352941176470594</v>
      </c>
      <c r="T33">
        <v>0</v>
      </c>
      <c r="U33">
        <v>101.07423014794622</v>
      </c>
      <c r="V33">
        <v>69.083555342062283</v>
      </c>
      <c r="W33">
        <v>69.083555342062283</v>
      </c>
      <c r="X33" t="e">
        <v>#N/A</v>
      </c>
      <c r="Y33" t="e">
        <v>#N/A</v>
      </c>
      <c r="Z33" t="e">
        <v>#N/A</v>
      </c>
      <c r="AA33">
        <v>0</v>
      </c>
      <c r="AB33">
        <v>69.083555342062283</v>
      </c>
      <c r="AC33">
        <v>0</v>
      </c>
      <c r="AD33">
        <v>47.778159024680555</v>
      </c>
    </row>
    <row r="35" spans="1:30" x14ac:dyDescent="0.25">
      <c r="A35" t="s">
        <v>1639</v>
      </c>
    </row>
    <row r="36" spans="1:30" x14ac:dyDescent="0.25">
      <c r="A36">
        <v>1</v>
      </c>
      <c r="B36" t="s">
        <v>1630</v>
      </c>
      <c r="C36">
        <v>0</v>
      </c>
      <c r="D36">
        <v>4.0333333299999978</v>
      </c>
      <c r="E36">
        <v>0</v>
      </c>
      <c r="F36">
        <v>239.65064443333333</v>
      </c>
      <c r="G36">
        <v>239.65064443333333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 s="43">
        <v>4.0333333299999978</v>
      </c>
      <c r="O36" s="43">
        <v>0</v>
      </c>
      <c r="P36" s="43">
        <v>0</v>
      </c>
      <c r="Q36" s="43">
        <v>4.0333333299999978</v>
      </c>
      <c r="R36">
        <v>0</v>
      </c>
      <c r="S36">
        <v>39.302349401853405</v>
      </c>
      <c r="T36">
        <v>0</v>
      </c>
      <c r="U36">
        <v>0</v>
      </c>
      <c r="V36">
        <v>60.810810810810807</v>
      </c>
      <c r="W36">
        <v>60.810810810810807</v>
      </c>
      <c r="X36">
        <v>0</v>
      </c>
      <c r="Y36">
        <v>0</v>
      </c>
      <c r="Z36">
        <v>0</v>
      </c>
      <c r="AA36">
        <v>39.302349401853405</v>
      </c>
      <c r="AB36">
        <v>60.810810810810807</v>
      </c>
      <c r="AC36">
        <v>0</v>
      </c>
      <c r="AD36">
        <v>39.302349401853405</v>
      </c>
    </row>
    <row r="37" spans="1:30" x14ac:dyDescent="0.25">
      <c r="A37">
        <v>2</v>
      </c>
      <c r="B37" t="s">
        <v>1631</v>
      </c>
      <c r="C37">
        <v>0</v>
      </c>
      <c r="D37">
        <v>4.0333333299999978</v>
      </c>
      <c r="E37">
        <v>0</v>
      </c>
      <c r="F37">
        <v>179.84772667999999</v>
      </c>
      <c r="G37">
        <v>179.84772667999999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 s="43">
        <v>4.0333333299999978</v>
      </c>
      <c r="O37" s="43">
        <v>0</v>
      </c>
      <c r="P37" s="43">
        <v>0</v>
      </c>
      <c r="Q37" s="43">
        <v>4.0333333299999978</v>
      </c>
      <c r="R37">
        <v>0</v>
      </c>
      <c r="S37">
        <v>39.302349401853405</v>
      </c>
      <c r="T37">
        <v>0</v>
      </c>
      <c r="U37">
        <v>0</v>
      </c>
      <c r="V37">
        <v>60.810810810810814</v>
      </c>
      <c r="W37">
        <v>60.810810810810814</v>
      </c>
      <c r="X37">
        <v>0</v>
      </c>
      <c r="Y37">
        <v>0</v>
      </c>
      <c r="Z37">
        <v>0</v>
      </c>
      <c r="AA37">
        <v>39.302349401853405</v>
      </c>
      <c r="AB37">
        <v>60.810810810810814</v>
      </c>
      <c r="AC37">
        <v>0</v>
      </c>
      <c r="AD37">
        <v>39.302349401853405</v>
      </c>
    </row>
    <row r="38" spans="1:30" x14ac:dyDescent="0.25">
      <c r="A38">
        <v>3</v>
      </c>
      <c r="B38" t="s">
        <v>1632</v>
      </c>
      <c r="C38">
        <v>0</v>
      </c>
      <c r="D38">
        <v>4.0333333299999978</v>
      </c>
      <c r="E38">
        <v>0</v>
      </c>
      <c r="F38">
        <v>174.07866665</v>
      </c>
      <c r="G38">
        <v>174.07866665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 s="43">
        <v>4.0333333299999978</v>
      </c>
      <c r="O38" s="43">
        <v>0</v>
      </c>
      <c r="P38" s="43">
        <v>0</v>
      </c>
      <c r="Q38" s="43">
        <v>4.0333333299999978</v>
      </c>
      <c r="R38">
        <v>0</v>
      </c>
      <c r="S38">
        <v>39.302349401853405</v>
      </c>
      <c r="T38">
        <v>0</v>
      </c>
      <c r="U38">
        <v>0</v>
      </c>
      <c r="V38">
        <v>60.810810810810807</v>
      </c>
      <c r="W38">
        <v>60.810810810810807</v>
      </c>
      <c r="X38">
        <v>0</v>
      </c>
      <c r="Y38">
        <v>0</v>
      </c>
      <c r="Z38">
        <v>0</v>
      </c>
      <c r="AA38">
        <v>39.302349401853405</v>
      </c>
      <c r="AB38">
        <v>60.810810810810807</v>
      </c>
      <c r="AC38">
        <v>0</v>
      </c>
      <c r="AD38">
        <v>39.302349401853405</v>
      </c>
    </row>
    <row r="39" spans="1:30" x14ac:dyDescent="0.25">
      <c r="A39">
        <v>4</v>
      </c>
      <c r="B39" t="s">
        <v>1633</v>
      </c>
      <c r="C39">
        <v>0</v>
      </c>
      <c r="D39">
        <v>4.0333333299999978</v>
      </c>
      <c r="E39">
        <v>0</v>
      </c>
      <c r="F39">
        <v>166.05940477142855</v>
      </c>
      <c r="G39">
        <v>166.05940477142855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 s="43">
        <v>4.0333333299999978</v>
      </c>
      <c r="O39" s="43">
        <v>0</v>
      </c>
      <c r="P39" s="43">
        <v>0</v>
      </c>
      <c r="Q39" s="43">
        <v>4.0333333299999978</v>
      </c>
      <c r="R39">
        <v>0</v>
      </c>
      <c r="S39">
        <v>39.302349401853405</v>
      </c>
      <c r="T39">
        <v>0</v>
      </c>
      <c r="U39">
        <v>0</v>
      </c>
      <c r="V39">
        <v>60.810810810810821</v>
      </c>
      <c r="W39">
        <v>60.810810810810821</v>
      </c>
      <c r="X39">
        <v>0</v>
      </c>
      <c r="Y39">
        <v>0</v>
      </c>
      <c r="Z39">
        <v>0</v>
      </c>
      <c r="AA39">
        <v>39.302349401853405</v>
      </c>
      <c r="AB39">
        <v>60.810810810810821</v>
      </c>
      <c r="AC39">
        <v>0</v>
      </c>
      <c r="AD39">
        <v>39.302349401853405</v>
      </c>
    </row>
    <row r="40" spans="1:30" x14ac:dyDescent="0.25">
      <c r="A40">
        <v>5</v>
      </c>
      <c r="B40" t="s">
        <v>1634</v>
      </c>
      <c r="C40">
        <v>0</v>
      </c>
      <c r="D40">
        <v>4.0333333299999978</v>
      </c>
      <c r="E40">
        <v>0</v>
      </c>
      <c r="F40">
        <v>140.5292777666667</v>
      </c>
      <c r="G40">
        <v>140.5292777666667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 s="43">
        <v>4.0333333299999978</v>
      </c>
      <c r="O40" s="43">
        <v>0</v>
      </c>
      <c r="P40" s="43">
        <v>0</v>
      </c>
      <c r="Q40" s="43">
        <v>4.0333333299999978</v>
      </c>
      <c r="R40">
        <v>0</v>
      </c>
      <c r="S40">
        <v>39.302349401853405</v>
      </c>
      <c r="T40">
        <v>0</v>
      </c>
      <c r="U40">
        <v>0</v>
      </c>
      <c r="V40">
        <v>60.810810810810814</v>
      </c>
      <c r="W40">
        <v>60.810810810810814</v>
      </c>
      <c r="X40">
        <v>0</v>
      </c>
      <c r="Y40">
        <v>0</v>
      </c>
      <c r="Z40">
        <v>0</v>
      </c>
      <c r="AA40">
        <v>39.302349401853405</v>
      </c>
      <c r="AB40">
        <v>60.810810810810814</v>
      </c>
      <c r="AC40">
        <v>0</v>
      </c>
      <c r="AD40">
        <v>39.302349401853405</v>
      </c>
    </row>
    <row r="41" spans="1:30" x14ac:dyDescent="0.25">
      <c r="A41">
        <v>6</v>
      </c>
      <c r="B41" t="s">
        <v>1635</v>
      </c>
      <c r="C41">
        <v>0</v>
      </c>
      <c r="D41">
        <v>4.0333333299999978</v>
      </c>
      <c r="E41">
        <v>0</v>
      </c>
      <c r="F41">
        <v>137.2095083575</v>
      </c>
      <c r="G41">
        <v>137.2095083575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 s="43">
        <v>4.0333333299999978</v>
      </c>
      <c r="O41" s="43">
        <v>0</v>
      </c>
      <c r="P41" s="43">
        <v>0</v>
      </c>
      <c r="Q41" s="43">
        <v>4.0333333299999978</v>
      </c>
      <c r="R41">
        <v>0</v>
      </c>
      <c r="S41">
        <v>39.302349401853405</v>
      </c>
      <c r="T41">
        <v>0</v>
      </c>
      <c r="U41">
        <v>0</v>
      </c>
      <c r="V41">
        <v>60.810810810810821</v>
      </c>
      <c r="W41">
        <v>60.810810810810821</v>
      </c>
      <c r="X41">
        <v>0</v>
      </c>
      <c r="Y41">
        <v>0</v>
      </c>
      <c r="Z41">
        <v>0</v>
      </c>
      <c r="AA41">
        <v>39.302349401853405</v>
      </c>
      <c r="AB41">
        <v>60.810810810810821</v>
      </c>
      <c r="AC41">
        <v>0</v>
      </c>
      <c r="AD41">
        <v>39.302349401853405</v>
      </c>
    </row>
    <row r="43" spans="1:30" x14ac:dyDescent="0.25">
      <c r="A43" t="s">
        <v>1640</v>
      </c>
    </row>
    <row r="44" spans="1:30" x14ac:dyDescent="0.25">
      <c r="A44">
        <v>1</v>
      </c>
      <c r="B44" t="s">
        <v>1630</v>
      </c>
      <c r="D44">
        <v>21.63333333666667</v>
      </c>
      <c r="E44">
        <v>0</v>
      </c>
      <c r="F44">
        <v>239.65064443333333</v>
      </c>
      <c r="G44">
        <v>115.032309328</v>
      </c>
      <c r="H44">
        <v>6.2309167552666667</v>
      </c>
      <c r="I44">
        <v>0</v>
      </c>
      <c r="J44">
        <v>6.2309167552666667</v>
      </c>
      <c r="K44">
        <v>1.4574444501215551</v>
      </c>
      <c r="L44">
        <v>1.9643816501638351</v>
      </c>
      <c r="M44">
        <v>3.42182610028539</v>
      </c>
      <c r="N44" s="22">
        <v>31.286076192218729</v>
      </c>
      <c r="O44" s="22">
        <v>6.2309167552666667</v>
      </c>
      <c r="P44" s="22">
        <v>0</v>
      </c>
      <c r="Q44" s="22">
        <v>149.6734945422854</v>
      </c>
      <c r="R44">
        <v>0</v>
      </c>
      <c r="S44">
        <v>23.588498087755141</v>
      </c>
      <c r="T44">
        <v>0</v>
      </c>
      <c r="U44">
        <v>101.07423014794624</v>
      </c>
      <c r="V44">
        <v>69.083555342062269</v>
      </c>
      <c r="W44">
        <v>69.083555342062269</v>
      </c>
      <c r="X44">
        <v>94.509357950995692</v>
      </c>
      <c r="Y44">
        <v>108.98417233610559</v>
      </c>
      <c r="Z44">
        <v>144.25522021783266</v>
      </c>
      <c r="AA44">
        <v>26.57126803606511</v>
      </c>
      <c r="AB44">
        <v>69.083555342062269</v>
      </c>
      <c r="AC44">
        <v>0</v>
      </c>
      <c r="AD44">
        <v>54.817344033141751</v>
      </c>
    </row>
    <row r="45" spans="1:30" x14ac:dyDescent="0.25">
      <c r="A45">
        <v>2</v>
      </c>
      <c r="B45" t="s">
        <v>1631</v>
      </c>
      <c r="D45">
        <v>21.63333333666667</v>
      </c>
      <c r="E45">
        <v>0</v>
      </c>
      <c r="F45">
        <v>179.84772667999999</v>
      </c>
      <c r="G45">
        <v>86.326908806399985</v>
      </c>
      <c r="H45">
        <v>4.6760408936800006</v>
      </c>
      <c r="I45">
        <v>0</v>
      </c>
      <c r="J45">
        <v>4.6760408936800006</v>
      </c>
      <c r="K45">
        <v>1.4574444501215551</v>
      </c>
      <c r="L45">
        <v>1.9643816501638351</v>
      </c>
      <c r="M45">
        <v>3.42182610028539</v>
      </c>
      <c r="N45" s="22">
        <v>29.73120033063206</v>
      </c>
      <c r="O45" s="22">
        <v>4.6760408936800006</v>
      </c>
      <c r="P45" s="22">
        <v>0</v>
      </c>
      <c r="Q45" s="22">
        <v>118.57597731055208</v>
      </c>
      <c r="R45">
        <v>0</v>
      </c>
      <c r="S45">
        <v>23.588498087755141</v>
      </c>
      <c r="T45">
        <v>0</v>
      </c>
      <c r="U45">
        <v>101.07423014794622</v>
      </c>
      <c r="V45">
        <v>69.083555342062283</v>
      </c>
      <c r="W45">
        <v>69.083555342062283</v>
      </c>
      <c r="X45">
        <v>94.509357950995692</v>
      </c>
      <c r="Y45">
        <v>108.98417233610557</v>
      </c>
      <c r="Z45">
        <v>144.25522021783266</v>
      </c>
      <c r="AA45">
        <v>26.265408752707337</v>
      </c>
      <c r="AB45">
        <v>69.083555342062283</v>
      </c>
      <c r="AC45">
        <v>0</v>
      </c>
      <c r="AD45">
        <v>52.041251894079018</v>
      </c>
    </row>
    <row r="46" spans="1:30" x14ac:dyDescent="0.25">
      <c r="A46">
        <v>3</v>
      </c>
      <c r="B46" t="s">
        <v>1632</v>
      </c>
      <c r="D46">
        <v>21.63333333666667</v>
      </c>
      <c r="E46">
        <v>0</v>
      </c>
      <c r="F46">
        <v>174.07866665</v>
      </c>
      <c r="G46">
        <v>83.557759992000001</v>
      </c>
      <c r="H46">
        <v>4.5260453328999999</v>
      </c>
      <c r="I46">
        <v>0</v>
      </c>
      <c r="J46">
        <v>4.5260453328999999</v>
      </c>
      <c r="K46">
        <v>1.4574444501215551</v>
      </c>
      <c r="L46">
        <v>1.9643816501638351</v>
      </c>
      <c r="M46">
        <v>3.42182610028539</v>
      </c>
      <c r="N46" s="22">
        <v>29.581204769852061</v>
      </c>
      <c r="O46" s="22">
        <v>4.5260453328999999</v>
      </c>
      <c r="P46" s="22">
        <v>0</v>
      </c>
      <c r="Q46" s="22">
        <v>115.57606609495207</v>
      </c>
      <c r="R46">
        <v>0</v>
      </c>
      <c r="S46">
        <v>23.588498087755141</v>
      </c>
      <c r="T46">
        <v>0</v>
      </c>
      <c r="U46">
        <v>101.07423014794622</v>
      </c>
      <c r="V46">
        <v>69.083555342062269</v>
      </c>
      <c r="W46">
        <v>69.083555342062269</v>
      </c>
      <c r="X46">
        <v>94.509357950995692</v>
      </c>
      <c r="Y46">
        <v>108.98417233610559</v>
      </c>
      <c r="Z46">
        <v>144.25522021783266</v>
      </c>
      <c r="AA46">
        <v>26.262472647898978</v>
      </c>
      <c r="AB46">
        <v>69.083555342062269</v>
      </c>
      <c r="AC46">
        <v>0</v>
      </c>
      <c r="AD46">
        <v>51.672997451021828</v>
      </c>
    </row>
    <row r="47" spans="1:30" x14ac:dyDescent="0.25">
      <c r="A47">
        <v>4</v>
      </c>
      <c r="B47" t="s">
        <v>1633</v>
      </c>
      <c r="D47">
        <v>21.633333336666674</v>
      </c>
      <c r="E47">
        <v>0</v>
      </c>
      <c r="F47">
        <v>166.05940477142855</v>
      </c>
      <c r="G47">
        <v>79.70851429028572</v>
      </c>
      <c r="H47">
        <v>4.3175445240571433</v>
      </c>
      <c r="I47">
        <v>0</v>
      </c>
      <c r="J47">
        <v>4.3175445240571433</v>
      </c>
      <c r="K47">
        <v>1.4574444501215551</v>
      </c>
      <c r="L47">
        <v>1.9643816501638351</v>
      </c>
      <c r="M47">
        <v>3.42182610028539</v>
      </c>
      <c r="N47" s="22">
        <v>29.372703961009201</v>
      </c>
      <c r="O47" s="22">
        <v>4.3175445240571433</v>
      </c>
      <c r="P47" s="22">
        <v>0</v>
      </c>
      <c r="Q47" s="22">
        <v>111.40604991809492</v>
      </c>
      <c r="R47">
        <v>0</v>
      </c>
      <c r="S47">
        <v>23.588498087755141</v>
      </c>
      <c r="T47">
        <v>0</v>
      </c>
      <c r="U47">
        <v>101.07423014794621</v>
      </c>
      <c r="V47">
        <v>69.083555342062269</v>
      </c>
      <c r="W47">
        <v>69.083555342062269</v>
      </c>
      <c r="X47">
        <v>94.509357950995678</v>
      </c>
      <c r="Y47">
        <v>108.98417233610556</v>
      </c>
      <c r="Z47">
        <v>144.25522021783266</v>
      </c>
      <c r="AA47">
        <v>26.308506423405483</v>
      </c>
      <c r="AB47">
        <v>69.083555342062269</v>
      </c>
      <c r="AC47">
        <v>0</v>
      </c>
      <c r="AD47">
        <v>50.901644059352556</v>
      </c>
    </row>
    <row r="48" spans="1:30" x14ac:dyDescent="0.25">
      <c r="A48">
        <v>5</v>
      </c>
      <c r="B48" t="s">
        <v>1634</v>
      </c>
      <c r="D48">
        <v>21.63333333666667</v>
      </c>
      <c r="E48">
        <v>0</v>
      </c>
      <c r="F48">
        <v>140.5292777666667</v>
      </c>
      <c r="G48">
        <v>67.454053327999986</v>
      </c>
      <c r="H48">
        <v>3.6537612219333337</v>
      </c>
      <c r="I48">
        <v>0</v>
      </c>
      <c r="J48">
        <v>3.6537612219333337</v>
      </c>
      <c r="K48">
        <v>1.4574444501215551</v>
      </c>
      <c r="L48">
        <v>1.9643816501638351</v>
      </c>
      <c r="M48">
        <v>3.42182610028539</v>
      </c>
      <c r="N48" s="22">
        <v>28.708920658885393</v>
      </c>
      <c r="O48" s="22">
        <v>3.6537612219333337</v>
      </c>
      <c r="P48" s="22">
        <v>0</v>
      </c>
      <c r="Q48" s="22">
        <v>98.130383875618733</v>
      </c>
      <c r="R48">
        <v>0</v>
      </c>
      <c r="S48">
        <v>23.588498087755141</v>
      </c>
      <c r="T48">
        <v>0</v>
      </c>
      <c r="U48">
        <v>101.07423014794621</v>
      </c>
      <c r="V48">
        <v>69.083555342062269</v>
      </c>
      <c r="W48">
        <v>69.083555342062269</v>
      </c>
      <c r="X48">
        <v>94.509357950995692</v>
      </c>
      <c r="Y48">
        <v>108.98417233610557</v>
      </c>
      <c r="Z48">
        <v>144.25522021783266</v>
      </c>
      <c r="AA48">
        <v>26.296111880126066</v>
      </c>
      <c r="AB48">
        <v>69.083555342062269</v>
      </c>
      <c r="AC48">
        <v>0</v>
      </c>
      <c r="AD48">
        <v>49.186922407216997</v>
      </c>
    </row>
    <row r="49" spans="1:30" x14ac:dyDescent="0.25">
      <c r="A49">
        <v>6</v>
      </c>
      <c r="B49" t="s">
        <v>1635</v>
      </c>
      <c r="D49">
        <v>21.63333333666667</v>
      </c>
      <c r="E49">
        <v>0</v>
      </c>
      <c r="F49">
        <v>137.2095083575</v>
      </c>
      <c r="G49">
        <v>65.860564011600005</v>
      </c>
      <c r="H49">
        <v>3.5674472172950003</v>
      </c>
      <c r="I49">
        <v>0</v>
      </c>
      <c r="J49">
        <v>3.5674472172950003</v>
      </c>
      <c r="K49">
        <v>1.4574444501215551</v>
      </c>
      <c r="L49">
        <v>1.9643816501638351</v>
      </c>
      <c r="M49">
        <v>3.42182610028539</v>
      </c>
      <c r="N49" s="22">
        <v>28.622606654247061</v>
      </c>
      <c r="O49" s="22">
        <v>3.5674472172950003</v>
      </c>
      <c r="P49" s="22">
        <v>0</v>
      </c>
      <c r="Q49" s="22">
        <v>96.404103782852076</v>
      </c>
      <c r="R49">
        <v>0</v>
      </c>
      <c r="S49">
        <v>23.588498087755141</v>
      </c>
      <c r="T49">
        <v>0</v>
      </c>
      <c r="U49">
        <v>101.07423014794622</v>
      </c>
      <c r="V49">
        <v>69.083555342062283</v>
      </c>
      <c r="W49">
        <v>69.083555342062283</v>
      </c>
      <c r="X49">
        <v>94.509357950995692</v>
      </c>
      <c r="Y49">
        <v>108.98417233610559</v>
      </c>
      <c r="Z49">
        <v>144.25522021783266</v>
      </c>
      <c r="AA49">
        <v>26.321368687039165</v>
      </c>
      <c r="AB49">
        <v>69.083555342062283</v>
      </c>
      <c r="AC49">
        <v>0</v>
      </c>
      <c r="AD49">
        <v>48.777364353827913</v>
      </c>
    </row>
    <row r="50" spans="1:30" x14ac:dyDescent="0.25">
      <c r="N50" s="22"/>
      <c r="O50" s="22"/>
      <c r="P50" s="22"/>
      <c r="Q50" s="22"/>
      <c r="AA50"/>
      <c r="AB50"/>
      <c r="AC50"/>
      <c r="AD50"/>
    </row>
    <row r="51" spans="1:30" x14ac:dyDescent="0.25">
      <c r="A51" t="s">
        <v>1641</v>
      </c>
    </row>
    <row r="52" spans="1:30" x14ac:dyDescent="0.25">
      <c r="B52" t="s">
        <v>1633</v>
      </c>
      <c r="D52">
        <v>-4.0333333299999978</v>
      </c>
      <c r="E52">
        <v>0</v>
      </c>
      <c r="F52">
        <v>166.05940477142855</v>
      </c>
      <c r="G52">
        <v>166.05940477142855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 s="43">
        <v>-4.0333333299999978</v>
      </c>
      <c r="O52" s="43">
        <v>0</v>
      </c>
      <c r="P52" s="43">
        <v>0</v>
      </c>
      <c r="Q52" s="43">
        <v>-4.0333333299999978</v>
      </c>
      <c r="R52">
        <v>0</v>
      </c>
      <c r="S52">
        <v>39.302349401853405</v>
      </c>
      <c r="T52">
        <v>0</v>
      </c>
      <c r="U52">
        <v>0</v>
      </c>
      <c r="V52">
        <v>60.810810810810821</v>
      </c>
      <c r="W52">
        <v>60.810810810810821</v>
      </c>
      <c r="X52">
        <v>0</v>
      </c>
      <c r="Y52">
        <v>0</v>
      </c>
      <c r="Z52">
        <v>0</v>
      </c>
      <c r="AA52" s="48">
        <v>39.302349401853405</v>
      </c>
      <c r="AB52" s="48">
        <v>60.810810810810821</v>
      </c>
      <c r="AC52" s="48">
        <v>0</v>
      </c>
      <c r="AD52" s="48">
        <v>39.302349401853405</v>
      </c>
    </row>
    <row r="53" spans="1:30" x14ac:dyDescent="0.25">
      <c r="B53" t="s">
        <v>1632</v>
      </c>
      <c r="D53">
        <v>-4.0333333299999978</v>
      </c>
      <c r="E53">
        <v>0</v>
      </c>
      <c r="F53">
        <v>174.07866665</v>
      </c>
      <c r="G53">
        <v>174.07866665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 s="43">
        <v>-4.0333333299999978</v>
      </c>
      <c r="O53" s="43">
        <v>0</v>
      </c>
      <c r="P53" s="43">
        <v>0</v>
      </c>
      <c r="Q53" s="43">
        <v>-4.0333333299999978</v>
      </c>
      <c r="R53">
        <v>0</v>
      </c>
      <c r="S53">
        <v>39.302349401853405</v>
      </c>
      <c r="T53">
        <v>0</v>
      </c>
      <c r="U53">
        <v>0</v>
      </c>
      <c r="V53">
        <v>60.810810810810807</v>
      </c>
      <c r="W53">
        <v>60.810810810810807</v>
      </c>
      <c r="X53">
        <v>0</v>
      </c>
      <c r="Y53">
        <v>0</v>
      </c>
      <c r="Z53">
        <v>0</v>
      </c>
      <c r="AA53" s="48">
        <v>39.302349401853405</v>
      </c>
      <c r="AB53" s="48">
        <v>60.810810810810807</v>
      </c>
      <c r="AC53" s="48">
        <v>0</v>
      </c>
      <c r="AD53" s="48">
        <v>39.302349401853405</v>
      </c>
    </row>
    <row r="54" spans="1:30" x14ac:dyDescent="0.25">
      <c r="B54" t="s">
        <v>1634</v>
      </c>
      <c r="D54">
        <v>-4.0333333299999978</v>
      </c>
      <c r="E54">
        <v>0</v>
      </c>
      <c r="F54">
        <v>140.5292777666667</v>
      </c>
      <c r="G54">
        <v>140.5292777666667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 s="43">
        <v>-4.0333333299999978</v>
      </c>
      <c r="O54" s="43">
        <v>0</v>
      </c>
      <c r="P54" s="43">
        <v>0</v>
      </c>
      <c r="Q54" s="43">
        <v>-4.0333333299999978</v>
      </c>
      <c r="R54">
        <v>0</v>
      </c>
      <c r="S54">
        <v>39.302349401853405</v>
      </c>
      <c r="T54">
        <v>0</v>
      </c>
      <c r="U54">
        <v>0</v>
      </c>
      <c r="V54">
        <v>60.810810810810814</v>
      </c>
      <c r="W54">
        <v>60.810810810810814</v>
      </c>
      <c r="X54">
        <v>0</v>
      </c>
      <c r="Y54">
        <v>0</v>
      </c>
      <c r="Z54">
        <v>0</v>
      </c>
      <c r="AA54" s="48">
        <v>39.302349401853405</v>
      </c>
      <c r="AB54" s="48">
        <v>60.810810810810814</v>
      </c>
      <c r="AC54" s="48">
        <v>0</v>
      </c>
      <c r="AD54" s="48">
        <v>39.302349401853405</v>
      </c>
    </row>
    <row r="55" spans="1:30" x14ac:dyDescent="0.25">
      <c r="B55" t="s">
        <v>1635</v>
      </c>
      <c r="D55">
        <v>-4.0333333299999978</v>
      </c>
      <c r="E55">
        <v>0</v>
      </c>
      <c r="F55">
        <v>137.2095083575</v>
      </c>
      <c r="G55">
        <v>137.2095083575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 s="43">
        <v>-4.0333333299999978</v>
      </c>
      <c r="O55" s="43">
        <v>0</v>
      </c>
      <c r="P55" s="43">
        <v>0</v>
      </c>
      <c r="Q55" s="43">
        <v>-4.0333333299999978</v>
      </c>
      <c r="R55">
        <v>0</v>
      </c>
      <c r="S55">
        <v>39.302349401853405</v>
      </c>
      <c r="T55">
        <v>0</v>
      </c>
      <c r="U55">
        <v>0</v>
      </c>
      <c r="V55">
        <v>60.810810810810821</v>
      </c>
      <c r="W55">
        <v>60.810810810810821</v>
      </c>
      <c r="X55">
        <v>0</v>
      </c>
      <c r="Y55">
        <v>0</v>
      </c>
      <c r="Z55">
        <v>0</v>
      </c>
      <c r="AA55" s="48">
        <v>39.302349401853405</v>
      </c>
      <c r="AB55" s="48">
        <v>60.810810810810821</v>
      </c>
      <c r="AC55" s="48">
        <v>0</v>
      </c>
      <c r="AD55" s="48">
        <v>39.302349401853405</v>
      </c>
    </row>
    <row r="56" spans="1:30" x14ac:dyDescent="0.25">
      <c r="B56" t="s">
        <v>1630</v>
      </c>
      <c r="D56">
        <v>-4.0333333299999978</v>
      </c>
      <c r="E56">
        <v>0</v>
      </c>
      <c r="F56">
        <v>239.65064443333333</v>
      </c>
      <c r="G56">
        <v>239.65064443333333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 s="43">
        <v>-4.0333333299999978</v>
      </c>
      <c r="O56" s="43">
        <v>0</v>
      </c>
      <c r="P56" s="43">
        <v>0</v>
      </c>
      <c r="Q56" s="43">
        <v>-4.0333333299999978</v>
      </c>
      <c r="R56">
        <v>0</v>
      </c>
      <c r="S56">
        <v>39.302349401853405</v>
      </c>
      <c r="T56">
        <v>0</v>
      </c>
      <c r="U56">
        <v>0</v>
      </c>
      <c r="V56">
        <v>60.810810810810807</v>
      </c>
      <c r="W56">
        <v>60.810810810810807</v>
      </c>
      <c r="X56">
        <v>0</v>
      </c>
      <c r="Y56">
        <v>0</v>
      </c>
      <c r="Z56">
        <v>0</v>
      </c>
      <c r="AA56" s="48">
        <v>39.302349401853405</v>
      </c>
      <c r="AB56" s="48">
        <v>60.810810810810807</v>
      </c>
      <c r="AC56" s="48">
        <v>0</v>
      </c>
      <c r="AD56" s="48">
        <v>39.302349401853405</v>
      </c>
    </row>
    <row r="57" spans="1:30" x14ac:dyDescent="0.25">
      <c r="B57" t="s">
        <v>1631</v>
      </c>
      <c r="D57">
        <v>-4.0333333299999978</v>
      </c>
      <c r="E57">
        <v>0</v>
      </c>
      <c r="F57">
        <v>179.84772667999999</v>
      </c>
      <c r="G57">
        <v>179.84772667999999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 s="43">
        <v>-4.0333333299999978</v>
      </c>
      <c r="O57" s="43">
        <v>0</v>
      </c>
      <c r="P57" s="43">
        <v>0</v>
      </c>
      <c r="Q57" s="43">
        <v>-4.0333333299999978</v>
      </c>
      <c r="R57">
        <v>0</v>
      </c>
      <c r="S57">
        <v>39.302349401853405</v>
      </c>
      <c r="T57">
        <v>0</v>
      </c>
      <c r="U57">
        <v>0</v>
      </c>
      <c r="V57">
        <v>60.810810810810814</v>
      </c>
      <c r="W57">
        <v>60.810810810810814</v>
      </c>
      <c r="X57">
        <v>0</v>
      </c>
      <c r="Y57">
        <v>0</v>
      </c>
      <c r="Z57">
        <v>0</v>
      </c>
      <c r="AA57" s="48">
        <v>39.302349401853405</v>
      </c>
      <c r="AB57" s="48">
        <v>60.810810810810814</v>
      </c>
      <c r="AC57" s="48">
        <v>0</v>
      </c>
      <c r="AD57" s="48">
        <v>39.302349401853405</v>
      </c>
    </row>
    <row r="58" spans="1:30" x14ac:dyDescent="0.25">
      <c r="A58">
        <v>1</v>
      </c>
      <c r="B58" t="s">
        <v>1630</v>
      </c>
      <c r="D58">
        <f>D56</f>
        <v>-4.0333333299999978</v>
      </c>
      <c r="E58">
        <v>0</v>
      </c>
      <c r="F58">
        <v>239.65064443333333</v>
      </c>
      <c r="G58">
        <v>239.65064443333333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-4.0333333299999978</v>
      </c>
      <c r="O58">
        <v>0</v>
      </c>
      <c r="P58">
        <v>0</v>
      </c>
      <c r="Q58">
        <v>-4.0333333299999978</v>
      </c>
      <c r="R58">
        <v>0</v>
      </c>
      <c r="S58">
        <v>39.302349401853405</v>
      </c>
      <c r="T58">
        <v>0</v>
      </c>
      <c r="U58">
        <v>0</v>
      </c>
      <c r="V58">
        <v>60.810810810810807</v>
      </c>
      <c r="W58">
        <v>60.810810810810807</v>
      </c>
      <c r="X58">
        <v>0</v>
      </c>
      <c r="Y58">
        <v>0</v>
      </c>
      <c r="Z58">
        <v>0</v>
      </c>
      <c r="AA58">
        <v>39.302349401853405</v>
      </c>
      <c r="AB58">
        <v>60.810810810810807</v>
      </c>
      <c r="AC58">
        <v>0</v>
      </c>
      <c r="AD58">
        <v>39.302349401853405</v>
      </c>
    </row>
    <row r="59" spans="1:30" x14ac:dyDescent="0.25">
      <c r="A59">
        <v>2</v>
      </c>
      <c r="B59" t="s">
        <v>1631</v>
      </c>
      <c r="D59">
        <f>D57</f>
        <v>-4.0333333299999978</v>
      </c>
      <c r="E59">
        <v>0</v>
      </c>
      <c r="F59">
        <v>179.84772667999999</v>
      </c>
      <c r="G59">
        <v>179.84772667999999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-4.0333333299999978</v>
      </c>
      <c r="O59">
        <v>0</v>
      </c>
      <c r="P59">
        <v>0</v>
      </c>
      <c r="Q59">
        <v>-4.0333333299999978</v>
      </c>
      <c r="R59">
        <v>0</v>
      </c>
      <c r="S59">
        <v>39.302349401853405</v>
      </c>
      <c r="T59">
        <v>0</v>
      </c>
      <c r="U59">
        <v>0</v>
      </c>
      <c r="V59">
        <v>60.810810810810814</v>
      </c>
      <c r="W59">
        <v>60.810810810810814</v>
      </c>
      <c r="X59">
        <v>0</v>
      </c>
      <c r="Y59">
        <v>0</v>
      </c>
      <c r="Z59">
        <v>0</v>
      </c>
      <c r="AA59">
        <v>39.302349401853405</v>
      </c>
      <c r="AB59">
        <v>60.810810810810814</v>
      </c>
      <c r="AC59">
        <v>0</v>
      </c>
      <c r="AD59">
        <v>39.302349401853405</v>
      </c>
    </row>
    <row r="60" spans="1:30" x14ac:dyDescent="0.25">
      <c r="A60">
        <v>3</v>
      </c>
      <c r="B60" t="s">
        <v>1632</v>
      </c>
      <c r="D60">
        <f>D53</f>
        <v>-4.0333333299999978</v>
      </c>
      <c r="E60">
        <v>0</v>
      </c>
      <c r="F60">
        <v>174.07866665</v>
      </c>
      <c r="G60">
        <v>174.07866665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-4.0333333299999978</v>
      </c>
      <c r="O60">
        <v>0</v>
      </c>
      <c r="P60">
        <v>0</v>
      </c>
      <c r="Q60">
        <v>-4.0333333299999978</v>
      </c>
      <c r="R60">
        <v>0</v>
      </c>
      <c r="S60">
        <v>39.302349401853405</v>
      </c>
      <c r="T60">
        <v>0</v>
      </c>
      <c r="U60">
        <v>0</v>
      </c>
      <c r="V60">
        <v>60.810810810810807</v>
      </c>
      <c r="W60">
        <v>60.810810810810807</v>
      </c>
      <c r="X60">
        <v>0</v>
      </c>
      <c r="Y60">
        <v>0</v>
      </c>
      <c r="Z60">
        <v>0</v>
      </c>
      <c r="AA60">
        <v>39.302349401853405</v>
      </c>
      <c r="AB60">
        <v>60.810810810810807</v>
      </c>
      <c r="AC60">
        <v>0</v>
      </c>
      <c r="AD60">
        <v>39.302349401853405</v>
      </c>
    </row>
    <row r="61" spans="1:30" x14ac:dyDescent="0.25">
      <c r="A61">
        <v>4</v>
      </c>
      <c r="B61" t="s">
        <v>1633</v>
      </c>
      <c r="D61">
        <f>D52</f>
        <v>-4.0333333299999978</v>
      </c>
      <c r="E61">
        <v>0</v>
      </c>
      <c r="F61">
        <v>166.05940477142855</v>
      </c>
      <c r="G61">
        <v>166.05940477142855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-4.0333333299999978</v>
      </c>
      <c r="O61">
        <v>0</v>
      </c>
      <c r="P61">
        <v>0</v>
      </c>
      <c r="Q61">
        <v>-4.0333333299999978</v>
      </c>
      <c r="R61">
        <v>0</v>
      </c>
      <c r="S61">
        <v>39.302349401853405</v>
      </c>
      <c r="T61">
        <v>0</v>
      </c>
      <c r="U61">
        <v>0</v>
      </c>
      <c r="V61">
        <v>60.810810810810821</v>
      </c>
      <c r="W61">
        <v>60.810810810810821</v>
      </c>
      <c r="X61">
        <v>0</v>
      </c>
      <c r="Y61">
        <v>0</v>
      </c>
      <c r="Z61">
        <v>0</v>
      </c>
      <c r="AA61">
        <v>39.302349401853405</v>
      </c>
      <c r="AB61">
        <v>60.810810810810821</v>
      </c>
      <c r="AC61">
        <v>0</v>
      </c>
      <c r="AD61">
        <v>39.302349401853405</v>
      </c>
    </row>
    <row r="62" spans="1:30" x14ac:dyDescent="0.25">
      <c r="A62">
        <v>5</v>
      </c>
      <c r="B62" t="s">
        <v>1634</v>
      </c>
      <c r="D62">
        <f>D54</f>
        <v>-4.0333333299999978</v>
      </c>
      <c r="E62">
        <v>0</v>
      </c>
      <c r="F62">
        <v>140.5292777666667</v>
      </c>
      <c r="G62">
        <v>140.5292777666667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-4.0333333299999978</v>
      </c>
      <c r="O62">
        <v>0</v>
      </c>
      <c r="P62">
        <v>0</v>
      </c>
      <c r="Q62">
        <v>-4.0333333299999978</v>
      </c>
      <c r="R62">
        <v>0</v>
      </c>
      <c r="S62">
        <v>39.302349401853405</v>
      </c>
      <c r="T62">
        <v>0</v>
      </c>
      <c r="U62">
        <v>0</v>
      </c>
      <c r="V62">
        <v>60.810810810810814</v>
      </c>
      <c r="W62">
        <v>60.810810810810814</v>
      </c>
      <c r="X62">
        <v>0</v>
      </c>
      <c r="Y62">
        <v>0</v>
      </c>
      <c r="Z62">
        <v>0</v>
      </c>
      <c r="AA62">
        <v>39.302349401853405</v>
      </c>
      <c r="AB62">
        <v>60.810810810810814</v>
      </c>
      <c r="AC62">
        <v>0</v>
      </c>
      <c r="AD62">
        <v>39.302349401853405</v>
      </c>
    </row>
    <row r="63" spans="1:30" x14ac:dyDescent="0.25">
      <c r="A63">
        <v>6</v>
      </c>
      <c r="B63" t="s">
        <v>1635</v>
      </c>
      <c r="D63">
        <f>D55</f>
        <v>-4.0333333299999978</v>
      </c>
      <c r="E63">
        <v>0</v>
      </c>
      <c r="F63">
        <v>137.2095083575</v>
      </c>
      <c r="G63">
        <v>137.2095083575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-4.0333333299999978</v>
      </c>
      <c r="O63">
        <v>0</v>
      </c>
      <c r="P63">
        <v>0</v>
      </c>
      <c r="Q63">
        <v>-4.0333333299999978</v>
      </c>
      <c r="R63">
        <v>0</v>
      </c>
      <c r="S63">
        <v>39.302349401853405</v>
      </c>
      <c r="T63">
        <v>0</v>
      </c>
      <c r="U63">
        <v>0</v>
      </c>
      <c r="V63">
        <v>60.810810810810821</v>
      </c>
      <c r="W63">
        <v>60.810810810810821</v>
      </c>
      <c r="X63">
        <v>0</v>
      </c>
      <c r="Y63">
        <v>0</v>
      </c>
      <c r="Z63">
        <v>0</v>
      </c>
      <c r="AA63">
        <v>39.302349401853405</v>
      </c>
      <c r="AB63">
        <v>60.810810810810821</v>
      </c>
      <c r="AC63">
        <v>0</v>
      </c>
      <c r="AD63">
        <v>39.302349401853405</v>
      </c>
    </row>
  </sheetData>
  <sheetProtection password="C4BA" sheet="1" objects="1" scenarios="1"/>
  <phoneticPr fontId="0" type="noConversion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110"/>
  <sheetViews>
    <sheetView workbookViewId="0">
      <selection activeCell="CA14" sqref="CA14"/>
    </sheetView>
  </sheetViews>
  <sheetFormatPr defaultRowHeight="15" x14ac:dyDescent="0.25"/>
  <cols>
    <col min="1" max="1" width="14" bestFit="1" customWidth="1"/>
    <col min="2" max="3" width="11.28515625" bestFit="1" customWidth="1"/>
    <col min="4" max="5" width="9.7109375" bestFit="1" customWidth="1"/>
    <col min="6" max="6" width="9" bestFit="1" customWidth="1"/>
    <col min="7" max="7" width="11.42578125" bestFit="1" customWidth="1"/>
    <col min="8" max="8" width="11.42578125" customWidth="1"/>
    <col min="9" max="9" width="10.28515625" bestFit="1" customWidth="1"/>
    <col min="10" max="10" width="13.42578125" bestFit="1" customWidth="1"/>
    <col min="11" max="12" width="11.28515625" bestFit="1" customWidth="1"/>
    <col min="13" max="13" width="11.28515625" style="410" bestFit="1" customWidth="1"/>
    <col min="14" max="15" width="11.28515625" style="410" customWidth="1"/>
    <col min="16" max="16" width="13.42578125" bestFit="1" customWidth="1"/>
    <col min="17" max="18" width="7.7109375" bestFit="1" customWidth="1"/>
    <col min="19" max="19" width="8.42578125" bestFit="1" customWidth="1"/>
    <col min="20" max="20" width="8.7109375" bestFit="1" customWidth="1"/>
    <col min="21" max="21" width="8.42578125" bestFit="1" customWidth="1"/>
    <col min="22" max="22" width="11.42578125" bestFit="1" customWidth="1"/>
    <col min="23" max="23" width="10.28515625" bestFit="1" customWidth="1"/>
    <col min="25" max="25" width="7.28515625" bestFit="1" customWidth="1"/>
    <col min="26" max="26" width="8" bestFit="1" customWidth="1"/>
    <col min="27" max="27" width="9.140625" style="24"/>
    <col min="28" max="28" width="10" style="24" bestFit="1" customWidth="1"/>
    <col min="29" max="29" width="2.7109375" style="24" customWidth="1"/>
    <col min="30" max="30" width="15.7109375" bestFit="1" customWidth="1"/>
    <col min="31" max="31" width="10.5703125" bestFit="1" customWidth="1"/>
    <col min="32" max="35" width="12" bestFit="1" customWidth="1"/>
    <col min="36" max="36" width="13.28515625" bestFit="1" customWidth="1"/>
    <col min="37" max="37" width="13.28515625" customWidth="1"/>
    <col min="38" max="38" width="12" bestFit="1" customWidth="1"/>
    <col min="39" max="39" width="10.5703125" customWidth="1"/>
    <col min="40" max="40" width="12" bestFit="1" customWidth="1"/>
    <col min="43" max="44" width="10.5703125" bestFit="1" customWidth="1"/>
    <col min="52" max="53" width="11.5703125" bestFit="1" customWidth="1"/>
    <col min="56" max="56" width="13.42578125" bestFit="1" customWidth="1"/>
    <col min="57" max="58" width="11.7109375" bestFit="1" customWidth="1"/>
    <col min="59" max="62" width="10.7109375" bestFit="1" customWidth="1"/>
    <col min="63" max="63" width="11.7109375" bestFit="1" customWidth="1"/>
    <col min="64" max="64" width="10.7109375" bestFit="1" customWidth="1"/>
    <col min="65" max="65" width="13.42578125" bestFit="1" customWidth="1"/>
    <col min="66" max="66" width="10.7109375" bestFit="1" customWidth="1"/>
    <col min="67" max="67" width="9.7109375" bestFit="1" customWidth="1"/>
    <col min="68" max="68" width="14" bestFit="1" customWidth="1"/>
    <col min="69" max="69" width="11.7109375" bestFit="1" customWidth="1"/>
    <col min="70" max="75" width="10.7109375" bestFit="1" customWidth="1"/>
    <col min="76" max="77" width="11.7109375" bestFit="1" customWidth="1"/>
    <col min="78" max="78" width="9.7109375" bestFit="1" customWidth="1"/>
    <col min="79" max="79" width="11.5703125" bestFit="1" customWidth="1"/>
    <col min="80" max="80" width="12.42578125" bestFit="1" customWidth="1"/>
    <col min="81" max="81" width="10.7109375" bestFit="1" customWidth="1"/>
    <col min="82" max="82" width="10.5703125" bestFit="1" customWidth="1"/>
    <col min="83" max="86" width="10.7109375" bestFit="1" customWidth="1"/>
    <col min="87" max="88" width="11.7109375" bestFit="1" customWidth="1"/>
    <col min="89" max="89" width="9.42578125" bestFit="1" customWidth="1"/>
    <col min="90" max="90" width="10.7109375" bestFit="1" customWidth="1"/>
    <col min="91" max="91" width="9.7109375" bestFit="1" customWidth="1"/>
    <col min="92" max="92" width="12.28515625" bestFit="1" customWidth="1"/>
    <col min="93" max="93" width="10.5703125" bestFit="1" customWidth="1"/>
    <col min="94" max="94" width="9.7109375" bestFit="1" customWidth="1"/>
    <col min="95" max="96" width="9.42578125" bestFit="1" customWidth="1"/>
    <col min="97" max="97" width="9.7109375" bestFit="1" customWidth="1"/>
    <col min="98" max="98" width="10.7109375" bestFit="1" customWidth="1"/>
    <col min="99" max="99" width="11.7109375" bestFit="1" customWidth="1"/>
    <col min="100" max="100" width="9.42578125" bestFit="1" customWidth="1"/>
    <col min="101" max="101" width="10.5703125" bestFit="1" customWidth="1"/>
    <col min="102" max="103" width="9.7109375" bestFit="1" customWidth="1"/>
    <col min="104" max="104" width="12.42578125" bestFit="1" customWidth="1"/>
    <col min="105" max="105" width="9.7109375" bestFit="1" customWidth="1"/>
    <col min="106" max="106" width="10.7109375" bestFit="1" customWidth="1"/>
    <col min="107" max="108" width="9.7109375" bestFit="1" customWidth="1"/>
    <col min="109" max="110" width="10.7109375" bestFit="1" customWidth="1"/>
    <col min="111" max="111" width="9.42578125" bestFit="1" customWidth="1"/>
    <col min="112" max="112" width="9.5703125" bestFit="1" customWidth="1"/>
    <col min="113" max="115" width="9.7109375" bestFit="1" customWidth="1"/>
    <col min="116" max="116" width="12.42578125" bestFit="1" customWidth="1"/>
    <col min="117" max="119" width="9.7109375" bestFit="1" customWidth="1"/>
    <col min="120" max="120" width="11.5703125" bestFit="1" customWidth="1"/>
    <col min="121" max="121" width="10.7109375" bestFit="1" customWidth="1"/>
    <col min="122" max="122" width="9.7109375" bestFit="1" customWidth="1"/>
    <col min="123" max="123" width="10.5703125" bestFit="1" customWidth="1"/>
    <col min="124" max="124" width="10.7109375" bestFit="1" customWidth="1"/>
    <col min="125" max="126" width="10.5703125" bestFit="1" customWidth="1"/>
    <col min="127" max="127" width="10.7109375" bestFit="1" customWidth="1"/>
    <col min="128" max="128" width="11.7109375" bestFit="1" customWidth="1"/>
    <col min="129" max="129" width="10.7109375" bestFit="1" customWidth="1"/>
    <col min="130" max="130" width="10.5703125" bestFit="1" customWidth="1"/>
    <col min="131" max="132" width="11.7109375" bestFit="1" customWidth="1"/>
    <col min="133" max="133" width="9.7109375" bestFit="1" customWidth="1"/>
    <col min="134" max="134" width="9.5703125" bestFit="1" customWidth="1"/>
    <col min="135" max="135" width="10.7109375" bestFit="1" customWidth="1"/>
    <col min="136" max="136" width="9.7109375" bestFit="1" customWidth="1"/>
    <col min="137" max="139" width="10.7109375" bestFit="1" customWidth="1"/>
    <col min="140" max="140" width="12.42578125" bestFit="1" customWidth="1"/>
    <col min="141" max="141" width="10.7109375" bestFit="1" customWidth="1"/>
    <col min="142" max="142" width="11.5703125" bestFit="1" customWidth="1"/>
    <col min="143" max="143" width="10.7109375" bestFit="1" customWidth="1"/>
    <col min="144" max="144" width="9.7109375" bestFit="1" customWidth="1"/>
    <col min="145" max="145" width="10.5703125" bestFit="1" customWidth="1"/>
    <col min="146" max="146" width="10.7109375" bestFit="1" customWidth="1"/>
    <col min="147" max="147" width="9.7109375" bestFit="1" customWidth="1"/>
    <col min="148" max="149" width="10.7109375" bestFit="1" customWidth="1"/>
    <col min="150" max="151" width="9.7109375" bestFit="1" customWidth="1"/>
    <col min="152" max="154" width="11.7109375" bestFit="1" customWidth="1"/>
    <col min="155" max="155" width="10.7109375" bestFit="1" customWidth="1"/>
    <col min="156" max="157" width="11.7109375" bestFit="1" customWidth="1"/>
    <col min="158" max="158" width="10.7109375" bestFit="1" customWidth="1"/>
    <col min="159" max="159" width="11.5703125" bestFit="1" customWidth="1"/>
    <col min="160" max="162" width="11.7109375" bestFit="1" customWidth="1"/>
    <col min="163" max="163" width="10.7109375" bestFit="1" customWidth="1"/>
    <col min="164" max="164" width="14.28515625" bestFit="1" customWidth="1"/>
    <col min="165" max="166" width="13.42578125" bestFit="1" customWidth="1"/>
    <col min="167" max="167" width="11.7109375" bestFit="1" customWidth="1"/>
    <col min="168" max="179" width="9.42578125" bestFit="1" customWidth="1"/>
    <col min="180" max="181" width="13.42578125" bestFit="1" customWidth="1"/>
    <col min="182" max="184" width="11.7109375" bestFit="1" customWidth="1"/>
    <col min="185" max="185" width="11.5703125" bestFit="1" customWidth="1"/>
    <col min="186" max="186" width="13.42578125" bestFit="1" customWidth="1"/>
    <col min="187" max="188" width="11.7109375" bestFit="1" customWidth="1"/>
    <col min="189" max="189" width="14.28515625" bestFit="1" customWidth="1"/>
  </cols>
  <sheetData>
    <row r="1" spans="1:189" x14ac:dyDescent="0.25">
      <c r="B1" s="521" t="s">
        <v>206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Q1" s="521" t="s">
        <v>207</v>
      </c>
      <c r="R1" s="521"/>
      <c r="S1" s="521"/>
      <c r="T1" s="521"/>
      <c r="U1" s="521"/>
      <c r="V1" s="521"/>
      <c r="W1" s="521"/>
      <c r="X1" s="521"/>
      <c r="Y1" s="521"/>
      <c r="Z1" s="521"/>
      <c r="AE1" s="521" t="s">
        <v>380</v>
      </c>
      <c r="AF1" s="521"/>
      <c r="AG1" s="521"/>
      <c r="AH1" s="521"/>
      <c r="AI1" s="521"/>
      <c r="AJ1" s="521"/>
      <c r="AK1" s="521"/>
      <c r="AL1" s="521"/>
      <c r="AM1" s="521"/>
      <c r="AN1" s="521"/>
    </row>
    <row r="2" spans="1:189" ht="15.75" thickBot="1" x14ac:dyDescent="0.3">
      <c r="A2" s="32" t="s">
        <v>208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411"/>
      <c r="N2" s="411"/>
      <c r="O2" s="411"/>
      <c r="P2" s="32" t="s">
        <v>208</v>
      </c>
      <c r="AP2" s="32" t="s">
        <v>209</v>
      </c>
      <c r="BD2" t="s">
        <v>375</v>
      </c>
    </row>
    <row r="3" spans="1:189" ht="15.75" thickBot="1" x14ac:dyDescent="0.3">
      <c r="B3" s="412" t="s">
        <v>5930</v>
      </c>
      <c r="C3" s="412" t="s">
        <v>5931</v>
      </c>
      <c r="D3" s="412" t="s">
        <v>5932</v>
      </c>
      <c r="E3" s="412" t="s">
        <v>5933</v>
      </c>
      <c r="F3" s="412" t="s">
        <v>5934</v>
      </c>
      <c r="G3" s="412" t="s">
        <v>5935</v>
      </c>
      <c r="H3" s="412" t="s">
        <v>1562</v>
      </c>
      <c r="I3" s="412" t="s">
        <v>5936</v>
      </c>
      <c r="J3" s="412" t="s">
        <v>1563</v>
      </c>
      <c r="K3" s="412" t="s">
        <v>5937</v>
      </c>
      <c r="L3" s="412" t="s">
        <v>5938</v>
      </c>
      <c r="M3" s="413"/>
      <c r="N3" s="413"/>
      <c r="O3" s="413"/>
      <c r="Q3" s="412" t="s">
        <v>5930</v>
      </c>
      <c r="R3" s="412" t="s">
        <v>5931</v>
      </c>
      <c r="S3" s="412" t="s">
        <v>5932</v>
      </c>
      <c r="T3" s="412" t="s">
        <v>5933</v>
      </c>
      <c r="U3" s="412" t="s">
        <v>5934</v>
      </c>
      <c r="V3" s="412" t="s">
        <v>5935</v>
      </c>
      <c r="W3" s="412" t="s">
        <v>1562</v>
      </c>
      <c r="X3" s="412" t="s">
        <v>5936</v>
      </c>
      <c r="Y3" s="412" t="s">
        <v>1563</v>
      </c>
      <c r="Z3" s="412" t="s">
        <v>5937</v>
      </c>
      <c r="AA3" s="412" t="s">
        <v>5938</v>
      </c>
      <c r="AB3" s="414" t="s">
        <v>1585</v>
      </c>
      <c r="AC3" s="414"/>
      <c r="AD3" s="377" t="s">
        <v>903</v>
      </c>
      <c r="AE3" s="377" t="s">
        <v>210</v>
      </c>
      <c r="AF3" s="377" t="s">
        <v>211</v>
      </c>
      <c r="AG3" s="377" t="s">
        <v>212</v>
      </c>
      <c r="AH3" s="377" t="s">
        <v>213</v>
      </c>
      <c r="AI3" s="377" t="s">
        <v>214</v>
      </c>
      <c r="AJ3" s="377" t="s">
        <v>215</v>
      </c>
      <c r="AK3" s="377" t="s">
        <v>216</v>
      </c>
      <c r="AL3" s="377" t="s">
        <v>217</v>
      </c>
      <c r="AM3" s="377" t="s">
        <v>218</v>
      </c>
      <c r="AN3" s="377" t="s">
        <v>219</v>
      </c>
      <c r="AP3" s="377" t="s">
        <v>903</v>
      </c>
      <c r="AQ3" s="377" t="s">
        <v>220</v>
      </c>
      <c r="AR3" s="377" t="s">
        <v>221</v>
      </c>
      <c r="AS3" s="377" t="s">
        <v>222</v>
      </c>
      <c r="AT3" s="377" t="s">
        <v>223</v>
      </c>
      <c r="AU3" s="377" t="s">
        <v>224</v>
      </c>
      <c r="AV3" s="377" t="s">
        <v>87</v>
      </c>
      <c r="AW3" s="377" t="s">
        <v>225</v>
      </c>
      <c r="AX3" s="377" t="s">
        <v>88</v>
      </c>
      <c r="AY3" s="377" t="s">
        <v>226</v>
      </c>
      <c r="AZ3" s="377" t="s">
        <v>90</v>
      </c>
      <c r="BA3" s="377" t="s">
        <v>227</v>
      </c>
      <c r="BD3" s="343" t="s">
        <v>82</v>
      </c>
      <c r="BE3" s="344" t="s">
        <v>83</v>
      </c>
      <c r="BF3" s="344" t="s">
        <v>84</v>
      </c>
      <c r="BG3" s="344" t="s">
        <v>85</v>
      </c>
      <c r="BH3" s="344" t="s">
        <v>86</v>
      </c>
      <c r="BI3" s="344" t="s">
        <v>87</v>
      </c>
      <c r="BJ3" s="344" t="s">
        <v>186</v>
      </c>
      <c r="BK3" s="344" t="s">
        <v>88</v>
      </c>
      <c r="BL3" s="345" t="s">
        <v>89</v>
      </c>
      <c r="BM3" s="346" t="s">
        <v>90</v>
      </c>
      <c r="BN3" s="347" t="s">
        <v>91</v>
      </c>
      <c r="BO3" s="348" t="s">
        <v>92</v>
      </c>
      <c r="BP3" s="349" t="s">
        <v>93</v>
      </c>
      <c r="BQ3" s="348" t="s">
        <v>94</v>
      </c>
      <c r="BR3" s="348" t="s">
        <v>95</v>
      </c>
      <c r="BS3" s="348" t="s">
        <v>96</v>
      </c>
      <c r="BT3" s="348" t="s">
        <v>97</v>
      </c>
      <c r="BU3" s="348" t="s">
        <v>187</v>
      </c>
      <c r="BV3" s="348" t="s">
        <v>98</v>
      </c>
      <c r="BW3" s="350" t="s">
        <v>99</v>
      </c>
      <c r="BX3" s="351" t="s">
        <v>100</v>
      </c>
      <c r="BY3" s="352" t="s">
        <v>101</v>
      </c>
      <c r="BZ3" s="353" t="s">
        <v>102</v>
      </c>
      <c r="CA3" s="353" t="s">
        <v>103</v>
      </c>
      <c r="CB3" s="354" t="s">
        <v>104</v>
      </c>
      <c r="CC3" s="353" t="s">
        <v>105</v>
      </c>
      <c r="CD3" s="353" t="s">
        <v>106</v>
      </c>
      <c r="CE3" s="353" t="s">
        <v>107</v>
      </c>
      <c r="CF3" s="353" t="s">
        <v>188</v>
      </c>
      <c r="CG3" s="353" t="s">
        <v>108</v>
      </c>
      <c r="CH3" s="355" t="s">
        <v>109</v>
      </c>
      <c r="CI3" s="356" t="s">
        <v>110</v>
      </c>
      <c r="CJ3" s="357" t="s">
        <v>111</v>
      </c>
      <c r="CK3" s="358" t="s">
        <v>112</v>
      </c>
      <c r="CL3" s="358" t="s">
        <v>113</v>
      </c>
      <c r="CM3" s="358" t="s">
        <v>114</v>
      </c>
      <c r="CN3" s="358" t="s">
        <v>115</v>
      </c>
      <c r="CO3" s="358" t="s">
        <v>116</v>
      </c>
      <c r="CP3" s="358" t="s">
        <v>117</v>
      </c>
      <c r="CQ3" s="358" t="s">
        <v>188</v>
      </c>
      <c r="CR3" s="358" t="s">
        <v>118</v>
      </c>
      <c r="CS3" s="359" t="s">
        <v>119</v>
      </c>
      <c r="CT3" s="360" t="s">
        <v>120</v>
      </c>
      <c r="CU3" s="361" t="s">
        <v>121</v>
      </c>
      <c r="CV3" s="362" t="s">
        <v>122</v>
      </c>
      <c r="CW3" s="362" t="s">
        <v>123</v>
      </c>
      <c r="CX3" s="362" t="s">
        <v>124</v>
      </c>
      <c r="CY3" s="362" t="s">
        <v>125</v>
      </c>
      <c r="CZ3" s="362" t="s">
        <v>126</v>
      </c>
      <c r="DA3" s="362" t="s">
        <v>127</v>
      </c>
      <c r="DB3" s="362" t="s">
        <v>189</v>
      </c>
      <c r="DC3" s="362" t="s">
        <v>128</v>
      </c>
      <c r="DD3" s="363" t="s">
        <v>129</v>
      </c>
      <c r="DE3" s="364" t="s">
        <v>130</v>
      </c>
      <c r="DF3" s="365" t="s">
        <v>131</v>
      </c>
      <c r="DG3" s="366" t="s">
        <v>132</v>
      </c>
      <c r="DH3" s="366" t="s">
        <v>133</v>
      </c>
      <c r="DI3" s="366" t="s">
        <v>134</v>
      </c>
      <c r="DJ3" s="366" t="s">
        <v>135</v>
      </c>
      <c r="DK3" s="366" t="s">
        <v>136</v>
      </c>
      <c r="DL3" s="367" t="s">
        <v>137</v>
      </c>
      <c r="DM3" s="366" t="s">
        <v>190</v>
      </c>
      <c r="DN3" s="366" t="s">
        <v>138</v>
      </c>
      <c r="DO3" s="342" t="s">
        <v>139</v>
      </c>
      <c r="DP3" s="368" t="s">
        <v>140</v>
      </c>
      <c r="DQ3" s="369" t="s">
        <v>141</v>
      </c>
      <c r="DR3" s="344" t="s">
        <v>191</v>
      </c>
      <c r="DS3" s="344" t="s">
        <v>192</v>
      </c>
      <c r="DT3" s="344" t="s">
        <v>193</v>
      </c>
      <c r="DU3" s="344" t="s">
        <v>194</v>
      </c>
      <c r="DV3" s="344" t="s">
        <v>195</v>
      </c>
      <c r="DW3" s="344" t="s">
        <v>196</v>
      </c>
      <c r="DX3" s="344" t="s">
        <v>197</v>
      </c>
      <c r="DY3" s="344" t="s">
        <v>198</v>
      </c>
      <c r="DZ3" s="345" t="s">
        <v>199</v>
      </c>
      <c r="EA3" s="346" t="s">
        <v>200</v>
      </c>
      <c r="EB3" s="347" t="s">
        <v>201</v>
      </c>
      <c r="EC3" s="353" t="s">
        <v>142</v>
      </c>
      <c r="ED3" s="353" t="s">
        <v>143</v>
      </c>
      <c r="EE3" s="353" t="s">
        <v>144</v>
      </c>
      <c r="EF3" s="353" t="s">
        <v>145</v>
      </c>
      <c r="EG3" s="353" t="s">
        <v>146</v>
      </c>
      <c r="EH3" s="353" t="s">
        <v>147</v>
      </c>
      <c r="EI3" s="353" t="s">
        <v>202</v>
      </c>
      <c r="EJ3" s="370" t="s">
        <v>148</v>
      </c>
      <c r="EK3" s="355" t="s">
        <v>149</v>
      </c>
      <c r="EL3" s="356" t="s">
        <v>150</v>
      </c>
      <c r="EM3" s="357" t="s">
        <v>151</v>
      </c>
      <c r="EN3" s="340" t="s">
        <v>152</v>
      </c>
      <c r="EO3" s="340" t="s">
        <v>153</v>
      </c>
      <c r="EP3" s="340" t="s">
        <v>154</v>
      </c>
      <c r="EQ3" s="340" t="s">
        <v>155</v>
      </c>
      <c r="ER3" s="340" t="s">
        <v>156</v>
      </c>
      <c r="ES3" s="340" t="s">
        <v>157</v>
      </c>
      <c r="ET3" s="340" t="s">
        <v>203</v>
      </c>
      <c r="EU3" s="340" t="s">
        <v>158</v>
      </c>
      <c r="EV3" s="350" t="s">
        <v>159</v>
      </c>
      <c r="EW3" s="371" t="s">
        <v>160</v>
      </c>
      <c r="EX3" s="372" t="s">
        <v>161</v>
      </c>
      <c r="EY3" s="373" t="s">
        <v>162</v>
      </c>
      <c r="EZ3" s="373" t="s">
        <v>163</v>
      </c>
      <c r="FA3" s="373" t="s">
        <v>164</v>
      </c>
      <c r="FB3" s="373" t="s">
        <v>165</v>
      </c>
      <c r="FC3" s="373" t="s">
        <v>166</v>
      </c>
      <c r="FD3" s="373" t="s">
        <v>167</v>
      </c>
      <c r="FE3" s="373" t="s">
        <v>204</v>
      </c>
      <c r="FF3" s="373" t="s">
        <v>168</v>
      </c>
      <c r="FG3" s="374" t="s">
        <v>169</v>
      </c>
      <c r="FH3" s="360" t="s">
        <v>170</v>
      </c>
      <c r="FI3" s="375" t="s">
        <v>171</v>
      </c>
      <c r="FJ3" s="376" t="s">
        <v>172</v>
      </c>
      <c r="FK3" s="376" t="s">
        <v>173</v>
      </c>
      <c r="FL3" s="340" t="s">
        <v>5930</v>
      </c>
      <c r="FM3" s="340" t="s">
        <v>5931</v>
      </c>
      <c r="FN3" s="340" t="s">
        <v>5932</v>
      </c>
      <c r="FO3" s="340" t="s">
        <v>5933</v>
      </c>
      <c r="FP3" s="340" t="s">
        <v>5934</v>
      </c>
      <c r="FQ3" s="340" t="s">
        <v>5935</v>
      </c>
      <c r="FR3" s="340" t="s">
        <v>1562</v>
      </c>
      <c r="FS3" s="340" t="s">
        <v>5936</v>
      </c>
      <c r="FT3" s="341" t="s">
        <v>75</v>
      </c>
      <c r="FU3" s="360" t="s">
        <v>170</v>
      </c>
      <c r="FV3" s="375" t="s">
        <v>174</v>
      </c>
      <c r="FW3" s="371" t="s">
        <v>175</v>
      </c>
      <c r="FX3" s="333" t="s">
        <v>176</v>
      </c>
      <c r="FY3" s="333" t="s">
        <v>177</v>
      </c>
      <c r="FZ3" s="334" t="s">
        <v>178</v>
      </c>
      <c r="GA3" s="333" t="s">
        <v>179</v>
      </c>
      <c r="GB3" s="333" t="s">
        <v>180</v>
      </c>
      <c r="GC3" s="333" t="s">
        <v>181</v>
      </c>
      <c r="GD3" s="333" t="s">
        <v>205</v>
      </c>
      <c r="GE3" s="333" t="s">
        <v>182</v>
      </c>
      <c r="GF3" s="335" t="s">
        <v>183</v>
      </c>
      <c r="GG3" s="336" t="s">
        <v>184</v>
      </c>
    </row>
    <row r="4" spans="1:189" x14ac:dyDescent="0.25">
      <c r="A4" s="412" t="s">
        <v>5930</v>
      </c>
      <c r="B4" s="415">
        <f>AE4</f>
        <v>210529</v>
      </c>
      <c r="C4" s="380">
        <f t="shared" ref="C4:L4" si="0">AR4</f>
        <v>109596.95690602469</v>
      </c>
      <c r="D4" s="380">
        <f t="shared" si="0"/>
        <v>9132.1980571425574</v>
      </c>
      <c r="E4" s="380">
        <f t="shared" si="0"/>
        <v>22430.692855303281</v>
      </c>
      <c r="F4" s="380">
        <f t="shared" si="0"/>
        <v>2489.8523261572604</v>
      </c>
      <c r="G4" s="380">
        <f t="shared" si="0"/>
        <v>2949.8895815334804</v>
      </c>
      <c r="H4" s="380">
        <f t="shared" si="0"/>
        <v>1533.9507230435593</v>
      </c>
      <c r="I4" s="380">
        <f t="shared" si="0"/>
        <v>1869.0803594391775</v>
      </c>
      <c r="J4" s="380">
        <f t="shared" si="0"/>
        <v>20831.059864876646</v>
      </c>
      <c r="K4" s="380">
        <f t="shared" si="0"/>
        <v>39695.319326479308</v>
      </c>
      <c r="L4" s="380">
        <f t="shared" si="0"/>
        <v>0</v>
      </c>
      <c r="M4" s="411">
        <f>SUM(B4:L4)</f>
        <v>421058.00000000012</v>
      </c>
      <c r="N4" s="379"/>
      <c r="O4" s="53">
        <f>M4-N4-N4</f>
        <v>421058.00000000012</v>
      </c>
      <c r="P4" s="412" t="s">
        <v>5930</v>
      </c>
      <c r="Q4">
        <f>B4/$B4</f>
        <v>1</v>
      </c>
      <c r="R4">
        <f t="shared" ref="R4:Y4" si="1">C4/$B4</f>
        <v>0.52057890792254125</v>
      </c>
      <c r="S4">
        <f t="shared" si="1"/>
        <v>4.3377387709733851E-2</v>
      </c>
      <c r="T4">
        <f t="shared" si="1"/>
        <v>0.10654443262117466</v>
      </c>
      <c r="U4">
        <f t="shared" si="1"/>
        <v>1.1826647759488053E-2</v>
      </c>
      <c r="V4">
        <f t="shared" si="1"/>
        <v>1.4011796861874043E-2</v>
      </c>
      <c r="W4">
        <f t="shared" si="1"/>
        <v>7.286173035750701E-3</v>
      </c>
      <c r="X4">
        <f t="shared" si="1"/>
        <v>8.8780185126000576E-3</v>
      </c>
      <c r="Y4">
        <f t="shared" si="1"/>
        <v>9.8946272793185963E-2</v>
      </c>
      <c r="Z4">
        <f>K4/$B4</f>
        <v>0.18855036278365123</v>
      </c>
      <c r="AA4" s="416">
        <f>L4/$B4</f>
        <v>0</v>
      </c>
      <c r="AB4" s="35">
        <f>SUM(Q4:AA4)</f>
        <v>2</v>
      </c>
      <c r="AC4" s="35"/>
      <c r="AD4" s="417">
        <v>1</v>
      </c>
      <c r="AE4" s="418">
        <v>210529</v>
      </c>
      <c r="AF4" s="418">
        <v>118991</v>
      </c>
      <c r="AG4" s="418">
        <v>377953</v>
      </c>
      <c r="AH4" s="418">
        <v>533</v>
      </c>
      <c r="AI4" s="418">
        <v>62464</v>
      </c>
      <c r="AJ4" s="418">
        <v>25093</v>
      </c>
      <c r="AK4" s="418">
        <v>345895.55580512172</v>
      </c>
      <c r="AL4" s="418">
        <v>37181</v>
      </c>
      <c r="AM4" s="418">
        <v>30362</v>
      </c>
      <c r="AN4" s="418">
        <v>569152.2941708992</v>
      </c>
      <c r="AO4" s="2"/>
      <c r="AP4" s="417">
        <v>1</v>
      </c>
      <c r="AQ4" s="418">
        <v>195644</v>
      </c>
      <c r="AR4" s="418">
        <v>109596.95690602469</v>
      </c>
      <c r="AS4" s="418">
        <v>9132.1980571425574</v>
      </c>
      <c r="AT4" s="418">
        <v>22430.692855303281</v>
      </c>
      <c r="AU4" s="418">
        <v>2489.8523261572604</v>
      </c>
      <c r="AV4" s="418">
        <v>2949.8895815334804</v>
      </c>
      <c r="AW4" s="418">
        <v>1533.9507230435593</v>
      </c>
      <c r="AX4" s="418">
        <v>1869.0803594391775</v>
      </c>
      <c r="AY4" s="418">
        <v>20831.059864876646</v>
      </c>
      <c r="AZ4" s="418">
        <v>39695.319326479308</v>
      </c>
      <c r="BA4" s="418">
        <v>0</v>
      </c>
      <c r="BC4" s="141" t="s">
        <v>1651</v>
      </c>
      <c r="BD4" s="418">
        <v>195644</v>
      </c>
      <c r="BE4" s="418">
        <v>109596.95690602469</v>
      </c>
      <c r="BF4" s="418">
        <v>9132.1980571425574</v>
      </c>
      <c r="BG4" s="418">
        <v>22430.692855303281</v>
      </c>
      <c r="BH4" s="418">
        <v>2489.8523261572604</v>
      </c>
      <c r="BI4" s="418">
        <v>2949.8895815334804</v>
      </c>
      <c r="BJ4" s="418">
        <v>1533.9507230435593</v>
      </c>
      <c r="BK4" s="418">
        <v>1869.0803594391775</v>
      </c>
      <c r="BL4" s="418">
        <v>20831.059864876646</v>
      </c>
      <c r="BM4" s="418">
        <v>39695.319326479308</v>
      </c>
      <c r="BN4" s="418">
        <v>0</v>
      </c>
      <c r="BO4" s="418">
        <v>322.9542193254465</v>
      </c>
      <c r="BP4" s="418">
        <v>-541760</v>
      </c>
      <c r="BQ4" s="418">
        <v>39912.234639551265</v>
      </c>
      <c r="BR4" s="418">
        <v>893.81801526613197</v>
      </c>
      <c r="BS4" s="418">
        <v>3127.8197350564592</v>
      </c>
      <c r="BT4" s="418">
        <v>6162.8942529060068</v>
      </c>
      <c r="BU4" s="418">
        <v>19807.637126960901</v>
      </c>
      <c r="BV4" s="418">
        <v>1231.8449679269308</v>
      </c>
      <c r="BW4" s="418">
        <v>2307.5117473735295</v>
      </c>
      <c r="BX4" s="418">
        <v>42695.435357261573</v>
      </c>
      <c r="BY4" s="418">
        <v>2528.849938371759</v>
      </c>
      <c r="BZ4" s="418">
        <v>3528.1850194831668</v>
      </c>
      <c r="CA4" s="418">
        <v>204512.76027283157</v>
      </c>
      <c r="CB4" s="418">
        <v>193778</v>
      </c>
      <c r="CC4" s="418">
        <v>7509.0353430330306</v>
      </c>
      <c r="CD4" s="418">
        <v>11376.446234117084</v>
      </c>
      <c r="CE4" s="418">
        <v>11993.815733144309</v>
      </c>
      <c r="CF4" s="418">
        <v>14362.057009151362</v>
      </c>
      <c r="CG4" s="418">
        <v>3696.1654408494355</v>
      </c>
      <c r="CH4" s="418">
        <v>19540.286100245117</v>
      </c>
      <c r="CI4" s="418">
        <v>96965.755996341395</v>
      </c>
      <c r="CJ4" s="418">
        <v>4468.4928508034773</v>
      </c>
      <c r="CK4" s="418">
        <v>328.15446784528746</v>
      </c>
      <c r="CL4" s="418">
        <v>105.05872374796552</v>
      </c>
      <c r="CM4" s="418">
        <v>0</v>
      </c>
      <c r="CN4" s="418">
        <v>-50659</v>
      </c>
      <c r="CO4" s="418">
        <v>9.0569349628395894</v>
      </c>
      <c r="CP4" s="418">
        <v>21.187173925768544</v>
      </c>
      <c r="CQ4" s="418">
        <v>1.0265396201937766</v>
      </c>
      <c r="CR4" s="418">
        <v>67.855652064240914</v>
      </c>
      <c r="CS4" s="418">
        <v>0.14442522612358769</v>
      </c>
      <c r="CT4" s="418">
        <v>0.23349647670595219</v>
      </c>
      <c r="CU4" s="418">
        <v>0.28258613087463003</v>
      </c>
      <c r="CV4" s="418">
        <v>94.797629168509062</v>
      </c>
      <c r="CW4" s="418">
        <v>37922.341108330969</v>
      </c>
      <c r="CX4" s="418">
        <v>2837.6218299344432</v>
      </c>
      <c r="CY4" s="418">
        <v>470.69729522505645</v>
      </c>
      <c r="CZ4" s="418">
        <v>-9006</v>
      </c>
      <c r="DA4" s="418">
        <v>488.93905054752452</v>
      </c>
      <c r="DB4" s="418">
        <v>4508.9194649969195</v>
      </c>
      <c r="DC4" s="418">
        <v>705.76935566679231</v>
      </c>
      <c r="DD4" s="418">
        <v>4426.0837361006634</v>
      </c>
      <c r="DE4" s="418">
        <v>10727.204107111069</v>
      </c>
      <c r="DF4" s="418">
        <v>281.62642291804781</v>
      </c>
      <c r="DG4" s="418">
        <v>9.8402718363967185</v>
      </c>
      <c r="DH4" s="418">
        <v>2947.8322195568048</v>
      </c>
      <c r="DI4" s="418">
        <v>5206.233708981229</v>
      </c>
      <c r="DJ4" s="418">
        <v>153.33191432779415</v>
      </c>
      <c r="DK4" s="418">
        <v>479.65359003182323</v>
      </c>
      <c r="DL4" s="418">
        <v>-44903</v>
      </c>
      <c r="DM4" s="418">
        <v>3136.1397378596553</v>
      </c>
      <c r="DN4" s="418">
        <v>154.08846665409041</v>
      </c>
      <c r="DO4" s="418">
        <v>507.91978785360453</v>
      </c>
      <c r="DP4" s="418">
        <v>11440.531949067154</v>
      </c>
      <c r="DQ4" s="418">
        <v>1057.4283538314471</v>
      </c>
      <c r="DR4" s="418">
        <v>323.75794977851115</v>
      </c>
      <c r="DS4" s="418">
        <v>39317.224604524119</v>
      </c>
      <c r="DT4" s="418">
        <v>22115.638458195604</v>
      </c>
      <c r="DU4" s="418">
        <v>4408.2870943836688</v>
      </c>
      <c r="DV4" s="418">
        <v>9576.223055427874</v>
      </c>
      <c r="DW4" s="418">
        <v>19813.733151479766</v>
      </c>
      <c r="DX4" s="418">
        <v>232676.05922684923</v>
      </c>
      <c r="DY4" s="418">
        <v>4654.3727713017352</v>
      </c>
      <c r="DZ4" s="418">
        <v>21898.150532510444</v>
      </c>
      <c r="EA4" s="418">
        <v>210679.65518581145</v>
      </c>
      <c r="EB4" s="418">
        <v>13108.513001708629</v>
      </c>
      <c r="EC4" s="418">
        <v>91.52293042889832</v>
      </c>
      <c r="ED4" s="418">
        <v>4720.8283068067594</v>
      </c>
      <c r="EE4" s="418">
        <v>2147.4774672496419</v>
      </c>
      <c r="EF4" s="418">
        <v>261.3133240879643</v>
      </c>
      <c r="EG4" s="418">
        <v>2130.5374862218682</v>
      </c>
      <c r="EH4" s="418">
        <v>2077.8840799493451</v>
      </c>
      <c r="EI4" s="418">
        <v>2110.7924633340226</v>
      </c>
      <c r="EJ4" s="418">
        <v>12074</v>
      </c>
      <c r="EK4" s="418">
        <v>1908.6855094208029</v>
      </c>
      <c r="EL4" s="418">
        <v>20550.190221143876</v>
      </c>
      <c r="EM4" s="418">
        <v>1181.7682113568189</v>
      </c>
      <c r="EN4" s="418">
        <v>102.27355596574102</v>
      </c>
      <c r="EO4" s="418">
        <v>16040.391448319535</v>
      </c>
      <c r="EP4" s="418">
        <v>902.51035320576261</v>
      </c>
      <c r="EQ4" s="418">
        <v>618.34174876408656</v>
      </c>
      <c r="ER4" s="418">
        <v>1704.04478261227</v>
      </c>
      <c r="ES4" s="418">
        <v>859.76158333184992</v>
      </c>
      <c r="ET4" s="418">
        <v>417.53004278482035</v>
      </c>
      <c r="EU4" s="418">
        <v>891.7124381937291</v>
      </c>
      <c r="EV4" s="418">
        <v>-74255</v>
      </c>
      <c r="EW4" s="418">
        <v>8606.0372580559306</v>
      </c>
      <c r="EX4" s="418">
        <v>219.39678876627642</v>
      </c>
      <c r="EY4" s="418">
        <v>10083.513956168044</v>
      </c>
      <c r="EZ4" s="418">
        <v>245587.60640985752</v>
      </c>
      <c r="FA4" s="418">
        <v>101921.08548573947</v>
      </c>
      <c r="FB4" s="418">
        <v>14446.482409608976</v>
      </c>
      <c r="FC4" s="418">
        <v>40576.365855412529</v>
      </c>
      <c r="FD4" s="418">
        <v>25627.895393181949</v>
      </c>
      <c r="FE4" s="418">
        <v>67341.443470521146</v>
      </c>
      <c r="FF4" s="418">
        <v>11836.110547903867</v>
      </c>
      <c r="FG4" s="418">
        <v>33197.158296393063</v>
      </c>
      <c r="FH4" s="418">
        <v>127791.93127315072</v>
      </c>
      <c r="FI4" s="418">
        <v>18534.632346112612</v>
      </c>
      <c r="FJ4" s="418">
        <v>28272.477498291311</v>
      </c>
      <c r="FK4" s="418">
        <v>13108.513001708689</v>
      </c>
      <c r="FL4" s="418">
        <v>1.7942314300967155E-12</v>
      </c>
      <c r="FM4" s="418">
        <v>4.9726889272960761E-12</v>
      </c>
      <c r="FN4" s="418">
        <v>6.6653349506395898E-12</v>
      </c>
      <c r="FO4" s="418">
        <v>-1.8735013540549517E-16</v>
      </c>
      <c r="FP4" s="418">
        <v>4.7015169535313817E-13</v>
      </c>
      <c r="FQ4" s="418">
        <v>1.1968204205459188E-13</v>
      </c>
      <c r="FR4" s="418">
        <v>8.1179507560591446E-13</v>
      </c>
      <c r="FS4" s="418">
        <v>-3.2640556923979602E-14</v>
      </c>
      <c r="FT4" s="418">
        <v>6.8162142596861486E-13</v>
      </c>
      <c r="FU4" s="418">
        <v>-6.3664629124104977E-12</v>
      </c>
      <c r="FV4" s="418">
        <v>9.116214727544758E-12</v>
      </c>
      <c r="FW4" s="418">
        <v>94</v>
      </c>
      <c r="FX4" s="418">
        <v>210529</v>
      </c>
      <c r="FY4" s="418">
        <v>118991</v>
      </c>
      <c r="FZ4" s="418">
        <v>377953</v>
      </c>
      <c r="GA4" s="418">
        <v>533</v>
      </c>
      <c r="GB4" s="418">
        <v>62464</v>
      </c>
      <c r="GC4" s="418">
        <v>25093</v>
      </c>
      <c r="GD4" s="418">
        <v>345895.55580512172</v>
      </c>
      <c r="GE4" s="418">
        <v>37181</v>
      </c>
      <c r="GF4" s="418">
        <v>30362</v>
      </c>
      <c r="GG4" s="418">
        <v>569152.2941708992</v>
      </c>
    </row>
    <row r="5" spans="1:189" x14ac:dyDescent="0.25">
      <c r="A5" s="412" t="s">
        <v>5931</v>
      </c>
      <c r="B5" s="380">
        <f>AQ14</f>
        <v>322.9542193254465</v>
      </c>
      <c r="C5" s="415">
        <f>AF4</f>
        <v>118991</v>
      </c>
      <c r="D5" s="380">
        <f t="shared" ref="D5:L5" si="2">AS14</f>
        <v>39912.234639551265</v>
      </c>
      <c r="E5" s="380">
        <f t="shared" si="2"/>
        <v>893.81801526613197</v>
      </c>
      <c r="F5" s="380">
        <f t="shared" si="2"/>
        <v>3127.8197350564592</v>
      </c>
      <c r="G5" s="380">
        <f t="shared" si="2"/>
        <v>6162.8942529060068</v>
      </c>
      <c r="H5" s="380">
        <f t="shared" si="2"/>
        <v>19807.637126960901</v>
      </c>
      <c r="I5" s="380">
        <f t="shared" si="2"/>
        <v>1231.8449679269308</v>
      </c>
      <c r="J5" s="380">
        <f t="shared" si="2"/>
        <v>2307.5117473735295</v>
      </c>
      <c r="K5" s="380">
        <f t="shared" si="2"/>
        <v>42695.435357261573</v>
      </c>
      <c r="L5" s="380">
        <f t="shared" si="2"/>
        <v>2528.849938371759</v>
      </c>
      <c r="M5" s="411">
        <f t="shared" ref="M5:M14" si="3">SUM(B5:L5)</f>
        <v>237982</v>
      </c>
      <c r="N5" s="379"/>
      <c r="O5" s="53">
        <f t="shared" ref="O5:O13" si="4">M5-N5-N5</f>
        <v>237982</v>
      </c>
      <c r="P5" s="412" t="s">
        <v>5931</v>
      </c>
      <c r="Q5">
        <f>B5/$C5</f>
        <v>2.7141062712763698E-3</v>
      </c>
      <c r="R5">
        <f>C5/$C5</f>
        <v>1</v>
      </c>
      <c r="S5">
        <f>D5/$C5</f>
        <v>0.33542229781707245</v>
      </c>
      <c r="T5">
        <f t="shared" ref="T5:AA5" si="5">E5/$C5</f>
        <v>7.5116438660582062E-3</v>
      </c>
      <c r="U5">
        <f t="shared" si="5"/>
        <v>2.6286187485242238E-2</v>
      </c>
      <c r="V5">
        <f t="shared" si="5"/>
        <v>5.1792944448790304E-2</v>
      </c>
      <c r="W5">
        <f t="shared" si="5"/>
        <v>0.16646332182233026</v>
      </c>
      <c r="X5">
        <f t="shared" si="5"/>
        <v>1.0352421342176558E-2</v>
      </c>
      <c r="Y5">
        <f t="shared" si="5"/>
        <v>1.9392321666122054E-2</v>
      </c>
      <c r="Z5">
        <f t="shared" si="5"/>
        <v>0.35881230813474607</v>
      </c>
      <c r="AA5" s="416">
        <f t="shared" si="5"/>
        <v>2.1252447146185502E-2</v>
      </c>
      <c r="AB5" s="35">
        <f t="shared" ref="AB5:AB13" si="6">SUM(Q5:AA5)</f>
        <v>2.0000000000000004</v>
      </c>
      <c r="AD5" s="417">
        <v>2</v>
      </c>
      <c r="AE5" s="418">
        <v>1736552</v>
      </c>
      <c r="AF5" s="418">
        <v>37754</v>
      </c>
      <c r="AG5" s="418">
        <v>132536</v>
      </c>
      <c r="AH5" s="418">
        <v>323</v>
      </c>
      <c r="AI5" s="418">
        <v>1271</v>
      </c>
      <c r="AJ5" s="418">
        <v>20884</v>
      </c>
      <c r="AK5" s="418">
        <v>866292.93886886863</v>
      </c>
      <c r="AL5" s="418">
        <v>115798</v>
      </c>
      <c r="AM5" s="418">
        <v>53162</v>
      </c>
      <c r="AN5" s="418">
        <v>897593.52168318245</v>
      </c>
      <c r="AP5" s="417">
        <v>2</v>
      </c>
      <c r="AQ5" s="418">
        <v>1701105</v>
      </c>
      <c r="AR5" s="418">
        <v>371118.99076154805</v>
      </c>
      <c r="AS5" s="418">
        <v>115589.85639993596</v>
      </c>
      <c r="AT5" s="418">
        <v>85239.343698777491</v>
      </c>
      <c r="AU5" s="418">
        <v>16665.589013708322</v>
      </c>
      <c r="AV5" s="418">
        <v>9118.1340561603283</v>
      </c>
      <c r="AW5" s="418">
        <v>76347.896819092872</v>
      </c>
      <c r="AX5" s="418">
        <v>75935.51551184454</v>
      </c>
      <c r="AY5" s="418">
        <v>81315.48973146308</v>
      </c>
      <c r="AZ5" s="418">
        <v>900130.60540268919</v>
      </c>
      <c r="BA5" s="418">
        <v>5090.5786047804377</v>
      </c>
      <c r="BC5" s="141" t="s">
        <v>1652</v>
      </c>
      <c r="BD5" s="418">
        <v>1701105</v>
      </c>
      <c r="BE5" s="418">
        <v>371118.99076154805</v>
      </c>
      <c r="BF5" s="418">
        <v>115589.85639993596</v>
      </c>
      <c r="BG5" s="418">
        <v>85239.343698777491</v>
      </c>
      <c r="BH5" s="418">
        <v>16665.589013708322</v>
      </c>
      <c r="BI5" s="418">
        <v>9118.1340561603283</v>
      </c>
      <c r="BJ5" s="418">
        <v>76347.896819092872</v>
      </c>
      <c r="BK5" s="418">
        <v>75935.51551184454</v>
      </c>
      <c r="BL5" s="418">
        <v>81315.48973146308</v>
      </c>
      <c r="BM5" s="418">
        <v>900130.60540268919</v>
      </c>
      <c r="BN5" s="418">
        <v>5090.5786047804377</v>
      </c>
      <c r="BO5" s="418">
        <v>0</v>
      </c>
      <c r="BP5" s="418">
        <v>-503535</v>
      </c>
      <c r="BQ5" s="418">
        <v>751.42157179889307</v>
      </c>
      <c r="BR5" s="418">
        <v>4721.9845250489125</v>
      </c>
      <c r="BS5" s="418">
        <v>3490.7119426195131</v>
      </c>
      <c r="BT5" s="418">
        <v>5.7046477777443041</v>
      </c>
      <c r="BU5" s="418">
        <v>1790.8700843383895</v>
      </c>
      <c r="BV5" s="418">
        <v>51.512110343115936</v>
      </c>
      <c r="BW5" s="418">
        <v>7318.2300726134054</v>
      </c>
      <c r="BX5" s="418">
        <v>2825.3600188042824</v>
      </c>
      <c r="BY5" s="418">
        <v>16798.205026655745</v>
      </c>
      <c r="BZ5" s="418">
        <v>596.53844236946611</v>
      </c>
      <c r="CA5" s="418">
        <v>42021.790275815685</v>
      </c>
      <c r="CB5" s="418">
        <v>-96221</v>
      </c>
      <c r="CC5" s="418">
        <v>9023.8749652647093</v>
      </c>
      <c r="CD5" s="418">
        <v>3019.8051148746931</v>
      </c>
      <c r="CE5" s="418">
        <v>1050.269650033508</v>
      </c>
      <c r="CF5" s="418">
        <v>4635.3826936871455</v>
      </c>
      <c r="CG5" s="418">
        <v>3050.257441964523</v>
      </c>
      <c r="CH5" s="418">
        <v>3458.1981235138069</v>
      </c>
      <c r="CI5" s="418">
        <v>61055.789293472153</v>
      </c>
      <c r="CJ5" s="418">
        <v>4624.0939990042943</v>
      </c>
      <c r="CK5" s="418">
        <v>0.21600085874905858</v>
      </c>
      <c r="CL5" s="418">
        <v>9.2126493322309528</v>
      </c>
      <c r="CM5" s="418">
        <v>23.845273574959897</v>
      </c>
      <c r="CN5" s="418">
        <v>-128319</v>
      </c>
      <c r="CO5" s="418">
        <v>1.0857288536124166</v>
      </c>
      <c r="CP5" s="418">
        <v>0.8420209740696063</v>
      </c>
      <c r="CQ5" s="418">
        <v>286.70311166023708</v>
      </c>
      <c r="CR5" s="418">
        <v>0.78182448838015961</v>
      </c>
      <c r="CS5" s="418">
        <v>0.31339025776083196</v>
      </c>
      <c r="CT5" s="418">
        <v>0</v>
      </c>
      <c r="CU5" s="418">
        <v>0</v>
      </c>
      <c r="CV5" s="418">
        <v>245.07448079716841</v>
      </c>
      <c r="CW5" s="418">
        <v>19.366065357376446</v>
      </c>
      <c r="CX5" s="418">
        <v>117.29293659668488</v>
      </c>
      <c r="CY5" s="418">
        <v>336.91895231971523</v>
      </c>
      <c r="CZ5" s="418">
        <v>-56131</v>
      </c>
      <c r="DA5" s="418">
        <v>59.776919266712575</v>
      </c>
      <c r="DB5" s="418">
        <v>9.6767037072685564</v>
      </c>
      <c r="DC5" s="418">
        <v>59.892248955327652</v>
      </c>
      <c r="DD5" s="418">
        <v>60.409154497114251</v>
      </c>
      <c r="DE5" s="418">
        <v>248.69804502107417</v>
      </c>
      <c r="DF5" s="418">
        <v>113.89449348155786</v>
      </c>
      <c r="DG5" s="418">
        <v>8.2494684742590003</v>
      </c>
      <c r="DH5" s="418">
        <v>2137.4752685426533</v>
      </c>
      <c r="DI5" s="418">
        <v>1834.0337730203642</v>
      </c>
      <c r="DJ5" s="418">
        <v>1403.1948214862855</v>
      </c>
      <c r="DK5" s="418">
        <v>175.40224965680318</v>
      </c>
      <c r="DL5" s="418">
        <v>-16066</v>
      </c>
      <c r="DM5" s="418">
        <v>2426.1868222011867</v>
      </c>
      <c r="DN5" s="418">
        <v>935.28802607471266</v>
      </c>
      <c r="DO5" s="418">
        <v>210.90244675910139</v>
      </c>
      <c r="DP5" s="418">
        <v>10670.900570142167</v>
      </c>
      <c r="DQ5" s="418">
        <v>1082.3665536424678</v>
      </c>
      <c r="DR5" s="418">
        <v>2007.4449378233026</v>
      </c>
      <c r="DS5" s="418">
        <v>38708.244484271112</v>
      </c>
      <c r="DT5" s="418">
        <v>33200.8919236363</v>
      </c>
      <c r="DU5" s="418">
        <v>11506.265557849973</v>
      </c>
      <c r="DV5" s="418">
        <v>10304.11563064055</v>
      </c>
      <c r="DW5" s="418">
        <v>11621.108864616581</v>
      </c>
      <c r="DX5" s="418">
        <v>255908.28343349198</v>
      </c>
      <c r="DY5" s="418">
        <v>24370.971229277464</v>
      </c>
      <c r="DZ5" s="418">
        <v>4278.5767108483042</v>
      </c>
      <c r="EA5" s="418">
        <v>697684.43082343345</v>
      </c>
      <c r="EB5" s="418">
        <v>32610.888706471778</v>
      </c>
      <c r="EC5" s="418">
        <v>198.99405511910047</v>
      </c>
      <c r="ED5" s="418">
        <v>7161.365337157531</v>
      </c>
      <c r="EE5" s="418">
        <v>18000.829655477628</v>
      </c>
      <c r="EF5" s="418">
        <v>2976.1329830868544</v>
      </c>
      <c r="EG5" s="418">
        <v>4627.845147689327</v>
      </c>
      <c r="EH5" s="418">
        <v>5565.615397730181</v>
      </c>
      <c r="EI5" s="418">
        <v>5345.636487342701</v>
      </c>
      <c r="EJ5" s="418">
        <v>-56371</v>
      </c>
      <c r="EK5" s="418">
        <v>3701.3167697481117</v>
      </c>
      <c r="EL5" s="418">
        <v>62063.319580392999</v>
      </c>
      <c r="EM5" s="418">
        <v>6156.944586255564</v>
      </c>
      <c r="EN5" s="418">
        <v>184.99166967036854</v>
      </c>
      <c r="EO5" s="418">
        <v>16253.034330741848</v>
      </c>
      <c r="EP5" s="418">
        <v>7483.3931291766103</v>
      </c>
      <c r="EQ5" s="418">
        <v>2587.3289599658415</v>
      </c>
      <c r="ER5" s="418">
        <v>2714.0614929877715</v>
      </c>
      <c r="ES5" s="418">
        <v>646.16383590159558</v>
      </c>
      <c r="ET5" s="418">
        <v>2332.5849546870936</v>
      </c>
      <c r="EU5" s="418">
        <v>955.57863405651813</v>
      </c>
      <c r="EV5" s="418">
        <v>-58870</v>
      </c>
      <c r="EW5" s="418">
        <v>16154.363982719546</v>
      </c>
      <c r="EX5" s="418">
        <v>3850.499010092813</v>
      </c>
      <c r="EY5" s="418">
        <v>32205.490944887581</v>
      </c>
      <c r="EZ5" s="418">
        <v>63859.520827233515</v>
      </c>
      <c r="FA5" s="418">
        <v>51755.435336782604</v>
      </c>
      <c r="FB5" s="418">
        <v>10846.955536200212</v>
      </c>
      <c r="FC5" s="418">
        <v>16403.383678969411</v>
      </c>
      <c r="FD5" s="418">
        <v>8882.3846075392757</v>
      </c>
      <c r="FE5" s="418">
        <v>517209.71775865974</v>
      </c>
      <c r="FF5" s="418">
        <v>66809.202972995408</v>
      </c>
      <c r="FG5" s="418">
        <v>11688.563600299341</v>
      </c>
      <c r="FH5" s="418">
        <v>-853239.94603349222</v>
      </c>
      <c r="FI5" s="418">
        <v>117932.8664196154</v>
      </c>
      <c r="FJ5" s="418">
        <v>155649.44869352828</v>
      </c>
      <c r="FK5" s="418">
        <v>32610.888706471756</v>
      </c>
      <c r="FL5" s="418">
        <v>-1.2327916465437738E-11</v>
      </c>
      <c r="FM5" s="418">
        <v>-2.2737367544323206E-13</v>
      </c>
      <c r="FN5" s="418">
        <v>4.2805758937447536E-12</v>
      </c>
      <c r="FO5" s="418">
        <v>-1.5265566588595902E-15</v>
      </c>
      <c r="FP5" s="418">
        <v>-2.631228568361621E-14</v>
      </c>
      <c r="FQ5" s="418">
        <v>-6.1941424212008656E-13</v>
      </c>
      <c r="FR5" s="418">
        <v>4.8565595989202848E-12</v>
      </c>
      <c r="FS5" s="418">
        <v>8.0901257915044766E-13</v>
      </c>
      <c r="FT5" s="418">
        <v>5.4276722005752731E-13</v>
      </c>
      <c r="FU5" s="418">
        <v>5.0732751333271153E-12</v>
      </c>
      <c r="FV5" s="418">
        <v>2.359647199856596E-12</v>
      </c>
      <c r="FW5" s="418">
        <v>320</v>
      </c>
      <c r="FX5" s="418">
        <v>1736552</v>
      </c>
      <c r="FY5" s="418">
        <v>37754</v>
      </c>
      <c r="FZ5" s="418">
        <v>132536</v>
      </c>
      <c r="GA5" s="418">
        <v>323</v>
      </c>
      <c r="GB5" s="418">
        <v>1271</v>
      </c>
      <c r="GC5" s="418">
        <v>20884</v>
      </c>
      <c r="GD5" s="418">
        <v>866292.93886886863</v>
      </c>
      <c r="GE5" s="418">
        <v>115798</v>
      </c>
      <c r="GF5" s="418">
        <v>53162</v>
      </c>
      <c r="GG5" s="418">
        <v>897593.52168318245</v>
      </c>
    </row>
    <row r="6" spans="1:189" x14ac:dyDescent="0.25">
      <c r="A6" s="412" t="s">
        <v>5932</v>
      </c>
      <c r="B6" s="380">
        <f>AQ23</f>
        <v>3528.1850194831668</v>
      </c>
      <c r="C6" s="380">
        <f t="shared" ref="C6:L6" si="7">AR23</f>
        <v>204512.76027283157</v>
      </c>
      <c r="D6" s="415">
        <f>AG4</f>
        <v>377953</v>
      </c>
      <c r="E6" s="380">
        <f t="shared" si="7"/>
        <v>7509.0353430330306</v>
      </c>
      <c r="F6" s="380">
        <f t="shared" si="7"/>
        <v>11376.446234117084</v>
      </c>
      <c r="G6" s="380">
        <f t="shared" si="7"/>
        <v>11993.815733144309</v>
      </c>
      <c r="H6" s="380">
        <f t="shared" si="7"/>
        <v>14362.057009151362</v>
      </c>
      <c r="I6" s="380">
        <f t="shared" si="7"/>
        <v>3696.1654408494355</v>
      </c>
      <c r="J6" s="380">
        <f t="shared" si="7"/>
        <v>19540.286100245117</v>
      </c>
      <c r="K6" s="380">
        <f t="shared" si="7"/>
        <v>96965.755996341395</v>
      </c>
      <c r="L6" s="380">
        <f t="shared" si="7"/>
        <v>4468.4928508034773</v>
      </c>
      <c r="M6" s="411">
        <f t="shared" si="3"/>
        <v>755905.99999999965</v>
      </c>
      <c r="N6" s="379"/>
      <c r="O6" s="53">
        <f t="shared" si="4"/>
        <v>755905.99999999965</v>
      </c>
      <c r="P6" s="412" t="s">
        <v>5932</v>
      </c>
      <c r="Q6">
        <f>B6/$D6</f>
        <v>9.3349835018723664E-3</v>
      </c>
      <c r="R6">
        <f t="shared" ref="R6:AA6" si="8">C6/$D6</f>
        <v>0.54110632875736286</v>
      </c>
      <c r="S6">
        <f t="shared" si="8"/>
        <v>1</v>
      </c>
      <c r="T6">
        <f t="shared" si="8"/>
        <v>1.9867643180588673E-2</v>
      </c>
      <c r="U6">
        <f t="shared" si="8"/>
        <v>3.0100161221413995E-2</v>
      </c>
      <c r="V6">
        <f t="shared" si="8"/>
        <v>3.1733616965983362E-2</v>
      </c>
      <c r="W6">
        <f t="shared" si="8"/>
        <v>3.7999584628647907E-2</v>
      </c>
      <c r="X6">
        <f t="shared" si="8"/>
        <v>9.7794314130313434E-3</v>
      </c>
      <c r="Y6">
        <f t="shared" si="8"/>
        <v>5.1700306917116988E-2</v>
      </c>
      <c r="Z6">
        <f t="shared" si="8"/>
        <v>0.25655506371517461</v>
      </c>
      <c r="AA6" s="416">
        <f t="shared" si="8"/>
        <v>1.1822879698807728E-2</v>
      </c>
      <c r="AB6" s="35">
        <f t="shared" si="6"/>
        <v>1.9999999999999996</v>
      </c>
      <c r="AD6" s="417">
        <v>3</v>
      </c>
      <c r="AE6" s="418">
        <v>344824.5</v>
      </c>
      <c r="AF6" s="418">
        <v>65289</v>
      </c>
      <c r="AG6" s="418">
        <v>284921</v>
      </c>
      <c r="AH6" s="418">
        <v>51802</v>
      </c>
      <c r="AI6" s="418">
        <v>235</v>
      </c>
      <c r="AJ6" s="418">
        <v>12180.5</v>
      </c>
      <c r="AK6" s="418">
        <v>100292.20294593975</v>
      </c>
      <c r="AL6" s="418">
        <v>13459.5</v>
      </c>
      <c r="AM6" s="418">
        <v>160990.5</v>
      </c>
      <c r="AN6" s="418">
        <v>1946945.645357169</v>
      </c>
      <c r="AP6" s="417">
        <v>3</v>
      </c>
      <c r="AQ6" s="418">
        <v>334133.5</v>
      </c>
      <c r="AR6" s="418">
        <v>214365.87248299396</v>
      </c>
      <c r="AS6" s="418">
        <v>8290.7412409713779</v>
      </c>
      <c r="AT6" s="418">
        <v>21651.844904086396</v>
      </c>
      <c r="AU6" s="418">
        <v>32361.360219275528</v>
      </c>
      <c r="AV6" s="418">
        <v>422.40007401152542</v>
      </c>
      <c r="AW6" s="418">
        <v>17558.476350878867</v>
      </c>
      <c r="AX6" s="418">
        <v>427.55990077400048</v>
      </c>
      <c r="AY6" s="418">
        <v>21581.608274131657</v>
      </c>
      <c r="AZ6" s="418">
        <v>25961.687752876649</v>
      </c>
      <c r="BA6" s="418">
        <v>2202.9488000000001</v>
      </c>
      <c r="BC6" s="141" t="s">
        <v>1767</v>
      </c>
      <c r="BD6" s="418">
        <v>334133.5</v>
      </c>
      <c r="BE6" s="418">
        <v>214365.87248299396</v>
      </c>
      <c r="BF6" s="418">
        <v>8290.7412409713779</v>
      </c>
      <c r="BG6" s="418">
        <v>21651.844904086396</v>
      </c>
      <c r="BH6" s="418">
        <v>32361.360219275528</v>
      </c>
      <c r="BI6" s="418">
        <v>422.40007401152542</v>
      </c>
      <c r="BJ6" s="418">
        <v>17558.476350878867</v>
      </c>
      <c r="BK6" s="418">
        <v>427.55990077400048</v>
      </c>
      <c r="BL6" s="418">
        <v>21581.608274131657</v>
      </c>
      <c r="BM6" s="418">
        <v>25961.687752876649</v>
      </c>
      <c r="BN6" s="418">
        <v>2202.9488000000001</v>
      </c>
      <c r="BO6" s="418">
        <v>3.1599904123830185</v>
      </c>
      <c r="BP6" s="418">
        <v>-1400533</v>
      </c>
      <c r="BQ6" s="418">
        <v>45.37353507960816</v>
      </c>
      <c r="BR6" s="418">
        <v>1650.688385005323</v>
      </c>
      <c r="BS6" s="418">
        <v>42712.235146382278</v>
      </c>
      <c r="BT6" s="418">
        <v>22.827627760603775</v>
      </c>
      <c r="BU6" s="418">
        <v>547.9412041686212</v>
      </c>
      <c r="BV6" s="418">
        <v>9.9427586960046135</v>
      </c>
      <c r="BW6" s="418">
        <v>0</v>
      </c>
      <c r="BX6" s="418">
        <v>1745.7467454275406</v>
      </c>
      <c r="BY6" s="418">
        <v>18551.084607067638</v>
      </c>
      <c r="BZ6" s="418">
        <v>261.02606657463559</v>
      </c>
      <c r="CA6" s="418">
        <v>162111.41472872754</v>
      </c>
      <c r="CB6" s="418">
        <v>265047.5</v>
      </c>
      <c r="CC6" s="418">
        <v>21388.149643405864</v>
      </c>
      <c r="CD6" s="418">
        <v>31224.112583487469</v>
      </c>
      <c r="CE6" s="418">
        <v>216.31991863548032</v>
      </c>
      <c r="CF6" s="418">
        <v>1281.6582384218193</v>
      </c>
      <c r="CG6" s="418">
        <v>279.06733412898859</v>
      </c>
      <c r="CH6" s="418">
        <v>6025.5144009029191</v>
      </c>
      <c r="CI6" s="418">
        <v>40278.434107731853</v>
      </c>
      <c r="CJ6" s="418">
        <v>21855.302977983432</v>
      </c>
      <c r="CK6" s="418">
        <v>270.57281915348369</v>
      </c>
      <c r="CL6" s="418">
        <v>26145.603299354865</v>
      </c>
      <c r="CM6" s="418">
        <v>156.95686940333596</v>
      </c>
      <c r="CN6" s="418">
        <v>-77450.5</v>
      </c>
      <c r="CO6" s="418">
        <v>24541.682792860305</v>
      </c>
      <c r="CP6" s="418">
        <v>18.201088410616183</v>
      </c>
      <c r="CQ6" s="418">
        <v>26.515567085127906</v>
      </c>
      <c r="CR6" s="418">
        <v>126.07520918687787</v>
      </c>
      <c r="CS6" s="418">
        <v>150.59756087539506</v>
      </c>
      <c r="CT6" s="418">
        <v>299.07350797953421</v>
      </c>
      <c r="CU6" s="418">
        <v>66.721285690464867</v>
      </c>
      <c r="CV6" s="418">
        <v>0</v>
      </c>
      <c r="CW6" s="418">
        <v>0</v>
      </c>
      <c r="CX6" s="418">
        <v>0</v>
      </c>
      <c r="CY6" s="418">
        <v>10.902396651794525</v>
      </c>
      <c r="CZ6" s="418">
        <v>-341426</v>
      </c>
      <c r="DA6" s="418">
        <v>0</v>
      </c>
      <c r="DB6" s="418">
        <v>0</v>
      </c>
      <c r="DC6" s="418">
        <v>16.135547044655901</v>
      </c>
      <c r="DD6" s="418">
        <v>0</v>
      </c>
      <c r="DE6" s="418">
        <v>0</v>
      </c>
      <c r="DF6" s="418">
        <v>207.96205630354956</v>
      </c>
      <c r="DG6" s="418">
        <v>0.36360673128049203</v>
      </c>
      <c r="DH6" s="418">
        <v>7663.0076221662539</v>
      </c>
      <c r="DI6" s="418">
        <v>9.785096557048476</v>
      </c>
      <c r="DJ6" s="418">
        <v>764.02227495677607</v>
      </c>
      <c r="DK6" s="418">
        <v>1211.7639660188131</v>
      </c>
      <c r="DL6" s="418">
        <v>10214.5</v>
      </c>
      <c r="DM6" s="418">
        <v>95.707935588669727</v>
      </c>
      <c r="DN6" s="418">
        <v>26.508923051042608</v>
      </c>
      <c r="DO6" s="418">
        <v>242.97705611162357</v>
      </c>
      <c r="DP6" s="418">
        <v>1279.884802286082</v>
      </c>
      <c r="DQ6" s="418">
        <v>886.47871653240986</v>
      </c>
      <c r="DR6" s="418">
        <v>77.322528316250995</v>
      </c>
      <c r="DS6" s="418">
        <v>42490.463450691394</v>
      </c>
      <c r="DT6" s="418">
        <v>1771.3573138511154</v>
      </c>
      <c r="DU6" s="418">
        <v>2330.6801641498382</v>
      </c>
      <c r="DV6" s="418">
        <v>8149.4752168985015</v>
      </c>
      <c r="DW6" s="418">
        <v>182.88579720101777</v>
      </c>
      <c r="DX6" s="418">
        <v>28914.45160837613</v>
      </c>
      <c r="DY6" s="418">
        <v>213.3484397598823</v>
      </c>
      <c r="DZ6" s="418">
        <v>526.72776826223856</v>
      </c>
      <c r="EA6" s="418">
        <v>7103.5438393864233</v>
      </c>
      <c r="EB6" s="418">
        <v>37446.398427423082</v>
      </c>
      <c r="EC6" s="418">
        <v>340.06752203881729</v>
      </c>
      <c r="ED6" s="418">
        <v>2700.2158376634679</v>
      </c>
      <c r="EE6" s="418">
        <v>286.23222384305109</v>
      </c>
      <c r="EF6" s="418">
        <v>482.5439006978059</v>
      </c>
      <c r="EG6" s="418">
        <v>5538.066259195738</v>
      </c>
      <c r="EH6" s="418">
        <v>13.15866315442435</v>
      </c>
      <c r="EI6" s="418">
        <v>78.679820727907639</v>
      </c>
      <c r="EJ6" s="418">
        <v>9345</v>
      </c>
      <c r="EK6" s="418">
        <v>375.46879777763809</v>
      </c>
      <c r="EL6" s="418">
        <v>300.23595456602436</v>
      </c>
      <c r="EM6" s="418">
        <v>3344.8310203351243</v>
      </c>
      <c r="EN6" s="418">
        <v>388.7528584210267</v>
      </c>
      <c r="EO6" s="418">
        <v>75522.022470158307</v>
      </c>
      <c r="EP6" s="418">
        <v>1212.3025420244064</v>
      </c>
      <c r="EQ6" s="418">
        <v>7088.9654932041312</v>
      </c>
      <c r="ER6" s="418">
        <v>36771.120179015707</v>
      </c>
      <c r="ES6" s="418">
        <v>283.81778612180182</v>
      </c>
      <c r="ET6" s="418">
        <v>2305.5149788578933</v>
      </c>
      <c r="EU6" s="418">
        <v>453.12912057758211</v>
      </c>
      <c r="EV6" s="418">
        <v>91306.5</v>
      </c>
      <c r="EW6" s="418">
        <v>14485.475464122183</v>
      </c>
      <c r="EX6" s="418">
        <v>22479.399107496953</v>
      </c>
      <c r="EY6" s="418">
        <v>9349.7346083521225</v>
      </c>
      <c r="EZ6" s="418">
        <v>934823.40010824439</v>
      </c>
      <c r="FA6" s="418">
        <v>8100.7511782700576</v>
      </c>
      <c r="FB6" s="418">
        <v>73884.70283784208</v>
      </c>
      <c r="FC6" s="418">
        <v>159151.18363686567</v>
      </c>
      <c r="FD6" s="418">
        <v>806.38904470453019</v>
      </c>
      <c r="FE6" s="418">
        <v>49483.257241834712</v>
      </c>
      <c r="FF6" s="418">
        <v>2562.7327667809654</v>
      </c>
      <c r="FG6" s="418">
        <v>40781.106141938537</v>
      </c>
      <c r="FH6" s="418">
        <v>1855491.5631827929</v>
      </c>
      <c r="FI6" s="418">
        <v>668002.38779233641</v>
      </c>
      <c r="FJ6" s="418">
        <v>737597.116363746</v>
      </c>
      <c r="FK6" s="418">
        <v>37446.398427422951</v>
      </c>
      <c r="FL6" s="418">
        <v>4.5474735088646412E-13</v>
      </c>
      <c r="FM6" s="418">
        <v>1.7630341631047486E-13</v>
      </c>
      <c r="FN6" s="418">
        <v>-6.0453864136889024E-12</v>
      </c>
      <c r="FO6" s="418">
        <v>-1.2388978731792122E-12</v>
      </c>
      <c r="FP6" s="418">
        <v>7.1054273576010019E-15</v>
      </c>
      <c r="FQ6" s="418">
        <v>9.1482377229112899E-14</v>
      </c>
      <c r="FR6" s="418">
        <v>-5.3983484349373612E-12</v>
      </c>
      <c r="FS6" s="418">
        <v>1.4388490399142029E-13</v>
      </c>
      <c r="FT6" s="418">
        <v>-6.8922645368729718E-13</v>
      </c>
      <c r="FU6" s="418">
        <v>-2.2737367544323206E-13</v>
      </c>
      <c r="FV6" s="418">
        <v>-1.2725709375160932E-11</v>
      </c>
      <c r="FW6" s="418">
        <v>156</v>
      </c>
      <c r="FX6" s="418">
        <v>344824.5</v>
      </c>
      <c r="FY6" s="418">
        <v>65289</v>
      </c>
      <c r="FZ6" s="418">
        <v>284921</v>
      </c>
      <c r="GA6" s="418">
        <v>51802</v>
      </c>
      <c r="GB6" s="418">
        <v>235</v>
      </c>
      <c r="GC6" s="418">
        <v>12180.5</v>
      </c>
      <c r="GD6" s="418">
        <v>100292.20294593975</v>
      </c>
      <c r="GE6" s="418">
        <v>13459.5</v>
      </c>
      <c r="GF6" s="418">
        <v>160990.5</v>
      </c>
      <c r="GG6" s="418">
        <v>1946945.645357169</v>
      </c>
    </row>
    <row r="7" spans="1:189" x14ac:dyDescent="0.25">
      <c r="A7" s="412" t="s">
        <v>5933</v>
      </c>
      <c r="B7" s="380">
        <f>AQ33</f>
        <v>328.15446784528746</v>
      </c>
      <c r="C7" s="380">
        <f t="shared" ref="C7:L7" si="9">AR33</f>
        <v>105.05872374796552</v>
      </c>
      <c r="D7" s="380">
        <f t="shared" si="9"/>
        <v>0</v>
      </c>
      <c r="E7" s="415">
        <f>AH4</f>
        <v>533</v>
      </c>
      <c r="F7" s="380">
        <f t="shared" si="9"/>
        <v>9.0569349628395894</v>
      </c>
      <c r="G7" s="380">
        <f t="shared" si="9"/>
        <v>21.187173925768544</v>
      </c>
      <c r="H7" s="380">
        <f t="shared" si="9"/>
        <v>1.0265396201937766</v>
      </c>
      <c r="I7" s="380">
        <f t="shared" si="9"/>
        <v>67.855652064240914</v>
      </c>
      <c r="J7" s="380">
        <f t="shared" si="9"/>
        <v>0.14442522612358769</v>
      </c>
      <c r="K7" s="380">
        <f t="shared" si="9"/>
        <v>0.23349647670595219</v>
      </c>
      <c r="L7" s="380">
        <f t="shared" si="9"/>
        <v>0.28258613087463003</v>
      </c>
      <c r="M7" s="411">
        <f>SUM(B7:L7)</f>
        <v>1066.0000000000002</v>
      </c>
      <c r="N7" s="53"/>
      <c r="O7" s="53">
        <f t="shared" si="4"/>
        <v>1066.0000000000002</v>
      </c>
      <c r="P7" s="412" t="s">
        <v>5933</v>
      </c>
      <c r="Q7">
        <f>B7/$E7</f>
        <v>0.6156744237247419</v>
      </c>
      <c r="R7">
        <f t="shared" ref="R7:AA7" si="10">C7/$E7</f>
        <v>0.19710829971475707</v>
      </c>
      <c r="S7">
        <f t="shared" si="10"/>
        <v>0</v>
      </c>
      <c r="T7">
        <f t="shared" si="10"/>
        <v>1</v>
      </c>
      <c r="U7">
        <f t="shared" si="10"/>
        <v>1.6992373288629625E-2</v>
      </c>
      <c r="V7">
        <f t="shared" si="10"/>
        <v>3.9750795357914717E-2</v>
      </c>
      <c r="W7">
        <f t="shared" si="10"/>
        <v>1.9259655163110256E-3</v>
      </c>
      <c r="X7">
        <f t="shared" si="10"/>
        <v>0.12730891569275968</v>
      </c>
      <c r="Y7">
        <f t="shared" si="10"/>
        <v>2.7096665313993936E-4</v>
      </c>
      <c r="Z7">
        <f t="shared" si="10"/>
        <v>4.3807969363218047E-4</v>
      </c>
      <c r="AA7" s="416">
        <f t="shared" si="10"/>
        <v>5.3018035811375241E-4</v>
      </c>
      <c r="AB7" s="35">
        <f t="shared" si="6"/>
        <v>1.9999999999999998</v>
      </c>
      <c r="AD7" s="417">
        <v>4</v>
      </c>
      <c r="AE7" s="418">
        <v>21254.5</v>
      </c>
      <c r="AF7" s="418">
        <v>139204.5</v>
      </c>
      <c r="AG7" s="418">
        <v>66632</v>
      </c>
      <c r="AH7" s="418">
        <v>33992</v>
      </c>
      <c r="AI7" s="418">
        <v>1638</v>
      </c>
      <c r="AJ7" s="418">
        <v>4402</v>
      </c>
      <c r="AK7" s="418">
        <v>34941.364648169314</v>
      </c>
      <c r="AL7" s="418">
        <v>59240.5</v>
      </c>
      <c r="AM7" s="418">
        <v>84243.5</v>
      </c>
      <c r="AN7" s="418">
        <v>4467933.2028301032</v>
      </c>
      <c r="AP7" s="417">
        <v>4</v>
      </c>
      <c r="AQ7" s="418">
        <v>14736.5</v>
      </c>
      <c r="AR7" s="418">
        <v>8107.8675494954532</v>
      </c>
      <c r="AS7" s="418">
        <v>3046.5043425266176</v>
      </c>
      <c r="AT7" s="418">
        <v>9.8955891807659704</v>
      </c>
      <c r="AU7" s="418">
        <v>9293.704995329721</v>
      </c>
      <c r="AV7" s="418">
        <v>3.6854124721664991</v>
      </c>
      <c r="AW7" s="418">
        <v>172.63429657917823</v>
      </c>
      <c r="AX7" s="418">
        <v>84.56762424488997</v>
      </c>
      <c r="AY7" s="418">
        <v>535.64019017120927</v>
      </c>
      <c r="AZ7" s="418">
        <v>0</v>
      </c>
      <c r="BA7" s="418">
        <v>0</v>
      </c>
      <c r="BC7" s="141" t="s">
        <v>1653</v>
      </c>
      <c r="BD7" s="418">
        <v>14736.5</v>
      </c>
      <c r="BE7" s="418">
        <v>8107.8675494954532</v>
      </c>
      <c r="BF7" s="418">
        <v>3046.5043425266176</v>
      </c>
      <c r="BG7" s="418">
        <v>9.8955891807659704</v>
      </c>
      <c r="BH7" s="418">
        <v>9293.704995329721</v>
      </c>
      <c r="BI7" s="418">
        <v>3.6854124721664991</v>
      </c>
      <c r="BJ7" s="418">
        <v>172.63429657917823</v>
      </c>
      <c r="BK7" s="418">
        <v>84.56762424488997</v>
      </c>
      <c r="BL7" s="418">
        <v>535.64019017120927</v>
      </c>
      <c r="BM7" s="418">
        <v>0</v>
      </c>
      <c r="BN7" s="418">
        <v>0</v>
      </c>
      <c r="BO7" s="418">
        <v>2.6709943549300474</v>
      </c>
      <c r="BP7" s="418">
        <v>-31050</v>
      </c>
      <c r="BQ7" s="418">
        <v>261.91894395493654</v>
      </c>
      <c r="BR7" s="418">
        <v>63.191355654701226</v>
      </c>
      <c r="BS7" s="418">
        <v>96717.761093210385</v>
      </c>
      <c r="BT7" s="418">
        <v>233.79298834105202</v>
      </c>
      <c r="BU7" s="418">
        <v>1479.3243103643154</v>
      </c>
      <c r="BV7" s="418">
        <v>58.148903646711688</v>
      </c>
      <c r="BW7" s="418">
        <v>828.03566925368455</v>
      </c>
      <c r="BX7" s="418">
        <v>0</v>
      </c>
      <c r="BY7" s="418">
        <v>39559.655741219292</v>
      </c>
      <c r="BZ7" s="418">
        <v>11.253640401624942</v>
      </c>
      <c r="CA7" s="418">
        <v>5616.8428647415121</v>
      </c>
      <c r="CB7" s="418">
        <v>-41526.5</v>
      </c>
      <c r="CC7" s="418">
        <v>2.5486715065105936</v>
      </c>
      <c r="CD7" s="418">
        <v>37952.736525718639</v>
      </c>
      <c r="CE7" s="418">
        <v>87.954757672037147</v>
      </c>
      <c r="CF7" s="418">
        <v>2164.8517715802427</v>
      </c>
      <c r="CG7" s="418">
        <v>706.06545067233583</v>
      </c>
      <c r="CH7" s="418">
        <v>3322.8365744343341</v>
      </c>
      <c r="CI7" s="418">
        <v>12.137614397783898</v>
      </c>
      <c r="CJ7" s="418">
        <v>16754.772128874978</v>
      </c>
      <c r="CK7" s="418">
        <v>8.7313283115942379</v>
      </c>
      <c r="CL7" s="418">
        <v>6067.1768714350692</v>
      </c>
      <c r="CM7" s="418">
        <v>336.62619377111128</v>
      </c>
      <c r="CN7" s="418">
        <v>31882.5</v>
      </c>
      <c r="CO7" s="418">
        <v>27443.57586737167</v>
      </c>
      <c r="CP7" s="418">
        <v>26.177329443081558</v>
      </c>
      <c r="CQ7" s="418">
        <v>7.5617837321629509</v>
      </c>
      <c r="CR7" s="418">
        <v>0</v>
      </c>
      <c r="CS7" s="418">
        <v>102.15062593531434</v>
      </c>
      <c r="CT7" s="418">
        <v>0</v>
      </c>
      <c r="CU7" s="418">
        <v>0</v>
      </c>
      <c r="CV7" s="418">
        <v>0.31746031746031744</v>
      </c>
      <c r="CW7" s="418">
        <v>187.26220016542598</v>
      </c>
      <c r="CX7" s="418">
        <v>1218.587760246292</v>
      </c>
      <c r="CY7" s="418">
        <v>0</v>
      </c>
      <c r="CZ7" s="418">
        <v>-561292</v>
      </c>
      <c r="DA7" s="418">
        <v>0</v>
      </c>
      <c r="DB7" s="418">
        <v>0</v>
      </c>
      <c r="DC7" s="418">
        <v>0.22222222222222224</v>
      </c>
      <c r="DD7" s="418">
        <v>6.1269841269841274</v>
      </c>
      <c r="DE7" s="418">
        <v>12.744495117673093</v>
      </c>
      <c r="DF7" s="418">
        <v>212.7388778039421</v>
      </c>
      <c r="DG7" s="418">
        <v>1.2220823058694812</v>
      </c>
      <c r="DH7" s="418">
        <v>466.16625689517576</v>
      </c>
      <c r="DI7" s="418">
        <v>469.13580926695033</v>
      </c>
      <c r="DJ7" s="418">
        <v>0.45191454707279161</v>
      </c>
      <c r="DK7" s="418">
        <v>1857.1829519827127</v>
      </c>
      <c r="DL7" s="418">
        <v>2056.5</v>
      </c>
      <c r="DM7" s="418">
        <v>0</v>
      </c>
      <c r="DN7" s="418">
        <v>745.94985863747547</v>
      </c>
      <c r="DO7" s="418">
        <v>7.5271679938040029E-2</v>
      </c>
      <c r="DP7" s="418">
        <v>0</v>
      </c>
      <c r="DQ7" s="418">
        <v>861.81585468480557</v>
      </c>
      <c r="DR7" s="418">
        <v>0</v>
      </c>
      <c r="DS7" s="418">
        <v>0</v>
      </c>
      <c r="DT7" s="418">
        <v>811.34635139483066</v>
      </c>
      <c r="DU7" s="418">
        <v>0.16566359007320802</v>
      </c>
      <c r="DV7" s="418">
        <v>6896.3577089704677</v>
      </c>
      <c r="DW7" s="418">
        <v>0</v>
      </c>
      <c r="DX7" s="418">
        <v>30513.654069056942</v>
      </c>
      <c r="DY7" s="418">
        <v>0</v>
      </c>
      <c r="DZ7" s="418">
        <v>0</v>
      </c>
      <c r="EA7" s="418">
        <v>0</v>
      </c>
      <c r="EB7" s="418">
        <v>27233.494924213948</v>
      </c>
      <c r="EC7" s="418">
        <v>1124.6188874912318</v>
      </c>
      <c r="ED7" s="418">
        <v>3261.5307633709494</v>
      </c>
      <c r="EE7" s="418">
        <v>10201.064765453615</v>
      </c>
      <c r="EF7" s="418">
        <v>11.811761723317389</v>
      </c>
      <c r="EG7" s="418">
        <v>26158.024436527125</v>
      </c>
      <c r="EH7" s="418">
        <v>28.341357593049345</v>
      </c>
      <c r="EI7" s="418">
        <v>79.405312829120177</v>
      </c>
      <c r="EJ7" s="418">
        <v>30438</v>
      </c>
      <c r="EK7" s="418">
        <v>4498.2216293090032</v>
      </c>
      <c r="EL7" s="418">
        <v>743.22543544240898</v>
      </c>
      <c r="EM7" s="418">
        <v>13134.255650260173</v>
      </c>
      <c r="EN7" s="418">
        <v>139.95908778919517</v>
      </c>
      <c r="EO7" s="418">
        <v>25291.442056537635</v>
      </c>
      <c r="EP7" s="418">
        <v>8938.2003928222202</v>
      </c>
      <c r="EQ7" s="418">
        <v>5.0997819118266055</v>
      </c>
      <c r="ER7" s="418">
        <v>37264.243680160806</v>
      </c>
      <c r="ES7" s="418">
        <v>32.442129303301073</v>
      </c>
      <c r="ET7" s="418">
        <v>0.76654509020241068</v>
      </c>
      <c r="EU7" s="418">
        <v>2277.2690954618288</v>
      </c>
      <c r="EV7" s="418">
        <v>39279.5</v>
      </c>
      <c r="EW7" s="418">
        <v>2116.6817676997348</v>
      </c>
      <c r="EX7" s="418">
        <v>8177.3954632232444</v>
      </c>
      <c r="EY7" s="418">
        <v>5229.2265190280941</v>
      </c>
      <c r="EZ7" s="418">
        <v>121256.21143735878</v>
      </c>
      <c r="FA7" s="418">
        <v>82875.115440563415</v>
      </c>
      <c r="FB7" s="418">
        <v>2016.3352618857321</v>
      </c>
      <c r="FC7" s="418">
        <v>319346.41274072847</v>
      </c>
      <c r="FD7" s="418">
        <v>1933.1060251753124</v>
      </c>
      <c r="FE7" s="418">
        <v>523.16655893715517</v>
      </c>
      <c r="FF7" s="418">
        <v>24930.276845114538</v>
      </c>
      <c r="FG7" s="418">
        <v>35670.913055089528</v>
      </c>
      <c r="FH7" s="418">
        <v>4465048.4135174453</v>
      </c>
      <c r="FI7" s="418">
        <v>3874152.4389462229</v>
      </c>
      <c r="FJ7" s="418">
        <v>3952853.0726622883</v>
      </c>
      <c r="FK7" s="418">
        <v>27233.49492421397</v>
      </c>
      <c r="FL7" s="418">
        <v>-1.3642420526593924E-12</v>
      </c>
      <c r="FM7" s="418">
        <v>3.6208813725124855E-12</v>
      </c>
      <c r="FN7" s="418">
        <v>1.6729673202320328E-13</v>
      </c>
      <c r="FO7" s="418">
        <v>-9.3877683404741674E-13</v>
      </c>
      <c r="FP7" s="418">
        <v>5.1070259132757201E-15</v>
      </c>
      <c r="FQ7" s="418">
        <v>-4.9737991503207013E-14</v>
      </c>
      <c r="FR7" s="418">
        <v>-6.9633188104489818E-13</v>
      </c>
      <c r="FS7" s="418">
        <v>4.0439873671971327E-13</v>
      </c>
      <c r="FT7" s="418">
        <v>5.4001247917767614E-13</v>
      </c>
      <c r="FU7" s="418">
        <v>0</v>
      </c>
      <c r="FV7" s="418">
        <v>1.6886075870914397E-12</v>
      </c>
      <c r="FW7" s="418">
        <v>269</v>
      </c>
      <c r="FX7" s="418">
        <v>21254.5</v>
      </c>
      <c r="FY7" s="418">
        <v>139204.5</v>
      </c>
      <c r="FZ7" s="418">
        <v>66632</v>
      </c>
      <c r="GA7" s="418">
        <v>33992</v>
      </c>
      <c r="GB7" s="418">
        <v>1638</v>
      </c>
      <c r="GC7" s="418">
        <v>4402</v>
      </c>
      <c r="GD7" s="418">
        <v>34941.364648169314</v>
      </c>
      <c r="GE7" s="418">
        <v>59240.5</v>
      </c>
      <c r="GF7" s="418">
        <v>84243.5</v>
      </c>
      <c r="GG7" s="418">
        <v>4467933.2028301032</v>
      </c>
    </row>
    <row r="8" spans="1:189" x14ac:dyDescent="0.25">
      <c r="A8" s="412" t="s">
        <v>5934</v>
      </c>
      <c r="B8" s="380">
        <f>AQ43</f>
        <v>94.797629168509062</v>
      </c>
      <c r="C8" s="380">
        <f>AR43</f>
        <v>37922.341108330969</v>
      </c>
      <c r="D8" s="380">
        <f>AS43</f>
        <v>2837.6218299344432</v>
      </c>
      <c r="E8" s="380">
        <f>AT43</f>
        <v>470.69729522505645</v>
      </c>
      <c r="F8" s="415">
        <f>AI4</f>
        <v>62464</v>
      </c>
      <c r="G8" s="380">
        <f t="shared" ref="G8:L8" si="11">AV43</f>
        <v>488.93905054752452</v>
      </c>
      <c r="H8" s="380">
        <f t="shared" si="11"/>
        <v>4508.9194649969195</v>
      </c>
      <c r="I8" s="380">
        <f t="shared" si="11"/>
        <v>705.76935566679231</v>
      </c>
      <c r="J8" s="380">
        <f t="shared" si="11"/>
        <v>4426.0837361006634</v>
      </c>
      <c r="K8" s="380">
        <f t="shared" si="11"/>
        <v>10727.204107111069</v>
      </c>
      <c r="L8" s="380">
        <f t="shared" si="11"/>
        <v>281.62642291804781</v>
      </c>
      <c r="M8" s="411">
        <f t="shared" si="3"/>
        <v>124928.00000000001</v>
      </c>
      <c r="N8" s="379"/>
      <c r="O8" s="53">
        <f t="shared" si="4"/>
        <v>124928.00000000001</v>
      </c>
      <c r="P8" s="412" t="s">
        <v>5934</v>
      </c>
      <c r="Q8">
        <f>B8/$F8</f>
        <v>1.5176362251618381E-3</v>
      </c>
      <c r="R8">
        <f>C8/$F8</f>
        <v>0.60710715145253213</v>
      </c>
      <c r="S8">
        <f>D8/$F8</f>
        <v>4.5428115873694337E-2</v>
      </c>
      <c r="T8">
        <f>E8/$F8</f>
        <v>7.535497169970806E-3</v>
      </c>
      <c r="U8">
        <f t="shared" ref="U8:AA8" si="12">F8/$F8</f>
        <v>1</v>
      </c>
      <c r="V8">
        <f t="shared" si="12"/>
        <v>7.8275334680379827E-3</v>
      </c>
      <c r="W8">
        <f t="shared" si="12"/>
        <v>7.2184289590754985E-2</v>
      </c>
      <c r="X8">
        <f t="shared" si="12"/>
        <v>1.129881780972708E-2</v>
      </c>
      <c r="Y8">
        <f t="shared" si="12"/>
        <v>7.0858154074357443E-2</v>
      </c>
      <c r="Z8">
        <f t="shared" si="12"/>
        <v>0.17173418460410908</v>
      </c>
      <c r="AA8" s="416">
        <f t="shared" si="12"/>
        <v>4.5086197316541975E-3</v>
      </c>
      <c r="AB8" s="35">
        <f t="shared" si="6"/>
        <v>2</v>
      </c>
      <c r="AD8" s="417">
        <v>5</v>
      </c>
      <c r="AE8" s="418">
        <v>146740</v>
      </c>
      <c r="AF8" s="418">
        <v>302</v>
      </c>
      <c r="AG8" s="418">
        <v>282653</v>
      </c>
      <c r="AH8" s="418">
        <v>723</v>
      </c>
      <c r="AI8" s="418">
        <v>8534</v>
      </c>
      <c r="AJ8" s="418">
        <v>136903</v>
      </c>
      <c r="AK8" s="418">
        <v>9392.7686264620697</v>
      </c>
      <c r="AL8" s="418">
        <v>54559</v>
      </c>
      <c r="AM8" s="418">
        <v>108327</v>
      </c>
      <c r="AN8" s="418">
        <v>68476</v>
      </c>
      <c r="AP8" s="417">
        <v>5</v>
      </c>
      <c r="AQ8" s="418">
        <v>110339</v>
      </c>
      <c r="AR8" s="418">
        <v>45.82282793867121</v>
      </c>
      <c r="AS8" s="418">
        <v>2544.8114208693532</v>
      </c>
      <c r="AT8" s="418">
        <v>1614.3672607148833</v>
      </c>
      <c r="AU8" s="418">
        <v>287.28426519485106</v>
      </c>
      <c r="AV8" s="418">
        <v>52.731559972334701</v>
      </c>
      <c r="AW8" s="418">
        <v>0</v>
      </c>
      <c r="AX8" s="418">
        <v>5233.3053785298071</v>
      </c>
      <c r="AY8" s="418">
        <v>3819.6772867800987</v>
      </c>
      <c r="AZ8" s="418">
        <v>133142</v>
      </c>
      <c r="BA8" s="418">
        <v>0</v>
      </c>
      <c r="BC8" s="141" t="s">
        <v>1769</v>
      </c>
      <c r="BD8" s="418">
        <v>110339</v>
      </c>
      <c r="BE8" s="418">
        <v>45.82282793867121</v>
      </c>
      <c r="BF8" s="418">
        <v>2544.8114208693532</v>
      </c>
      <c r="BG8" s="418">
        <v>1614.3672607148833</v>
      </c>
      <c r="BH8" s="418">
        <v>287.28426519485106</v>
      </c>
      <c r="BI8" s="418">
        <v>52.731559972334701</v>
      </c>
      <c r="BJ8" s="418">
        <v>0</v>
      </c>
      <c r="BK8" s="418">
        <v>5233.3053785298071</v>
      </c>
      <c r="BL8" s="418">
        <v>3819.6772867800987</v>
      </c>
      <c r="BM8" s="418">
        <v>133142</v>
      </c>
      <c r="BN8" s="418">
        <v>0</v>
      </c>
      <c r="BO8" s="418">
        <v>0</v>
      </c>
      <c r="BP8" s="418">
        <v>152</v>
      </c>
      <c r="BQ8" s="418">
        <v>0</v>
      </c>
      <c r="BR8" s="418">
        <v>22.737559059949682</v>
      </c>
      <c r="BS8" s="418">
        <v>0</v>
      </c>
      <c r="BT8" s="418">
        <v>0</v>
      </c>
      <c r="BU8" s="418">
        <v>0</v>
      </c>
      <c r="BV8" s="418">
        <v>0</v>
      </c>
      <c r="BW8" s="418">
        <v>0</v>
      </c>
      <c r="BX8" s="418">
        <v>279.26244094005034</v>
      </c>
      <c r="BY8" s="418">
        <v>0</v>
      </c>
      <c r="BZ8" s="418">
        <v>1603.1792335108994</v>
      </c>
      <c r="CA8" s="418">
        <v>16.073552685240948</v>
      </c>
      <c r="CB8" s="418">
        <v>261658</v>
      </c>
      <c r="CC8" s="418">
        <v>13662.647279498469</v>
      </c>
      <c r="CD8" s="418">
        <v>5143.5397669173863</v>
      </c>
      <c r="CE8" s="418">
        <v>386.10808991509816</v>
      </c>
      <c r="CF8" s="418">
        <v>0</v>
      </c>
      <c r="CG8" s="418">
        <v>5460.0212845293208</v>
      </c>
      <c r="CH8" s="418">
        <v>10769.949416834335</v>
      </c>
      <c r="CI8" s="418">
        <v>245611.48137610912</v>
      </c>
      <c r="CJ8" s="418">
        <v>2.8142418950771741E-13</v>
      </c>
      <c r="CK8" s="418">
        <v>1.0112707177995346</v>
      </c>
      <c r="CL8" s="418">
        <v>0</v>
      </c>
      <c r="CM8" s="418">
        <v>3.4929203539823011</v>
      </c>
      <c r="CN8" s="418">
        <v>-36201</v>
      </c>
      <c r="CO8" s="418">
        <v>102.2416996197485</v>
      </c>
      <c r="CP8" s="418">
        <v>4.2619469026548673</v>
      </c>
      <c r="CQ8" s="418">
        <v>0</v>
      </c>
      <c r="CR8" s="418">
        <v>16.361617255471415</v>
      </c>
      <c r="CS8" s="418">
        <v>109.70970324568147</v>
      </c>
      <c r="CT8" s="418">
        <v>485.92084190466198</v>
      </c>
      <c r="CU8" s="418">
        <v>6.5572547391923308E-15</v>
      </c>
      <c r="CV8" s="418">
        <v>204.05797157190807</v>
      </c>
      <c r="CW8" s="418">
        <v>0</v>
      </c>
      <c r="CX8" s="418">
        <v>57.054319728632478</v>
      </c>
      <c r="CY8" s="418">
        <v>276.59134596836475</v>
      </c>
      <c r="CZ8" s="418">
        <v>-3067</v>
      </c>
      <c r="DA8" s="418">
        <v>31.631181859053608</v>
      </c>
      <c r="DB8" s="418">
        <v>0</v>
      </c>
      <c r="DC8" s="418">
        <v>20.415848731321702</v>
      </c>
      <c r="DD8" s="418">
        <v>86.666088700797687</v>
      </c>
      <c r="DE8" s="418">
        <v>7857.5832434399217</v>
      </c>
      <c r="DF8" s="418">
        <v>8.7924459379884468E-14</v>
      </c>
      <c r="DG8" s="418">
        <v>752.54816988906668</v>
      </c>
      <c r="DH8" s="418">
        <v>0</v>
      </c>
      <c r="DI8" s="418">
        <v>1396.2304921258487</v>
      </c>
      <c r="DJ8" s="418">
        <v>3302.9470005785292</v>
      </c>
      <c r="DK8" s="418">
        <v>2467.0715536636103</v>
      </c>
      <c r="DL8" s="418">
        <v>130676</v>
      </c>
      <c r="DM8" s="418">
        <v>0</v>
      </c>
      <c r="DN8" s="418">
        <v>1642.057540364455</v>
      </c>
      <c r="DO8" s="418">
        <v>8144.063080910536</v>
      </c>
      <c r="DP8" s="418">
        <v>119198.08216246797</v>
      </c>
      <c r="DQ8" s="418">
        <v>7.2323830951903645E-13</v>
      </c>
      <c r="DR8" s="418">
        <v>0.54034949420636691</v>
      </c>
      <c r="DS8" s="418">
        <v>0</v>
      </c>
      <c r="DT8" s="418">
        <v>0</v>
      </c>
      <c r="DU8" s="418">
        <v>742.21541228865931</v>
      </c>
      <c r="DV8" s="418">
        <v>0</v>
      </c>
      <c r="DW8" s="418">
        <v>0</v>
      </c>
      <c r="DX8" s="418">
        <v>9392.7686264620697</v>
      </c>
      <c r="DY8" s="418">
        <v>418.53433520060059</v>
      </c>
      <c r="DZ8" s="418">
        <v>1168.7813850667703</v>
      </c>
      <c r="EA8" s="418">
        <v>7062.6971444118308</v>
      </c>
      <c r="EB8" s="418">
        <v>1.9537763832922224E-12</v>
      </c>
      <c r="EC8" s="418">
        <v>813.15311818903149</v>
      </c>
      <c r="ED8" s="418">
        <v>0.17614852257798302</v>
      </c>
      <c r="EE8" s="418">
        <v>1267.4231721021936</v>
      </c>
      <c r="EF8" s="418">
        <v>2750.6099175336058</v>
      </c>
      <c r="EG8" s="418">
        <v>2083.3942430507732</v>
      </c>
      <c r="EH8" s="418">
        <v>571.04436434299453</v>
      </c>
      <c r="EI8" s="418">
        <v>0</v>
      </c>
      <c r="EJ8" s="418">
        <v>30860</v>
      </c>
      <c r="EK8" s="418">
        <v>2989.042590295674</v>
      </c>
      <c r="EL8" s="418">
        <v>44084.156445963141</v>
      </c>
      <c r="EM8" s="418">
        <v>6.4681853623183017E-12</v>
      </c>
      <c r="EN8" s="418">
        <v>1008.2648778382367</v>
      </c>
      <c r="EO8" s="418">
        <v>87.927470853509831</v>
      </c>
      <c r="EP8" s="418">
        <v>5740.4424532998746</v>
      </c>
      <c r="EQ8" s="418">
        <v>6223.953194144291</v>
      </c>
      <c r="ER8" s="418">
        <v>739.30418489685508</v>
      </c>
      <c r="ES8" s="418">
        <v>613.10861763862613</v>
      </c>
      <c r="ET8" s="418">
        <v>0</v>
      </c>
      <c r="EU8" s="418">
        <v>3242.4142301033571</v>
      </c>
      <c r="EV8" s="418">
        <v>76107</v>
      </c>
      <c r="EW8" s="418">
        <v>90671.584971225253</v>
      </c>
      <c r="EX8" s="418">
        <v>1.9047792856885515E-12</v>
      </c>
      <c r="EY8" s="418">
        <v>32018.24500878885</v>
      </c>
      <c r="EZ8" s="418">
        <v>0</v>
      </c>
      <c r="FA8" s="418">
        <v>9985.5452215201149</v>
      </c>
      <c r="FB8" s="418">
        <v>8327.9310302132453</v>
      </c>
      <c r="FC8" s="418">
        <v>778.16428665677495</v>
      </c>
      <c r="FD8" s="418">
        <v>4568.114239369238</v>
      </c>
      <c r="FE8" s="418">
        <v>0</v>
      </c>
      <c r="FF8" s="418">
        <v>7665.889765285664</v>
      </c>
      <c r="FG8" s="418">
        <v>5132.1104481661077</v>
      </c>
      <c r="FH8" s="418">
        <v>-579916.76862646197</v>
      </c>
      <c r="FI8" s="418">
        <v>-2.8421709430404007E-13</v>
      </c>
      <c r="FJ8" s="418">
        <v>9.1878917668486437E-12</v>
      </c>
      <c r="FK8" s="418">
        <v>-9.1878917668486437E-12</v>
      </c>
      <c r="FL8" s="418">
        <v>-2.8421709430404007E-14</v>
      </c>
      <c r="FM8" s="418">
        <v>0</v>
      </c>
      <c r="FN8" s="418">
        <v>-4.4122761000409128E-12</v>
      </c>
      <c r="FO8" s="418">
        <v>-1.4363510381087963E-15</v>
      </c>
      <c r="FP8" s="418">
        <v>1.7783691186323836E-13</v>
      </c>
      <c r="FQ8" s="418">
        <v>-2.0823898161381749E-12</v>
      </c>
      <c r="FR8" s="418">
        <v>-7.3852035598065413E-13</v>
      </c>
      <c r="FS8" s="418">
        <v>-5.3418380829839407E-13</v>
      </c>
      <c r="FT8" s="418">
        <v>-4.6326571051524823E-13</v>
      </c>
      <c r="FU8" s="418">
        <v>4.3129944060638081E-12</v>
      </c>
      <c r="FV8" s="418">
        <v>-3.7696625335148504E-12</v>
      </c>
      <c r="FW8" s="418">
        <v>600</v>
      </c>
      <c r="FX8" s="418">
        <v>146740</v>
      </c>
      <c r="FY8" s="418">
        <v>302</v>
      </c>
      <c r="FZ8" s="418">
        <v>282653</v>
      </c>
      <c r="GA8" s="418">
        <v>723</v>
      </c>
      <c r="GB8" s="418">
        <v>8534</v>
      </c>
      <c r="GC8" s="418">
        <v>136903</v>
      </c>
      <c r="GD8" s="418">
        <v>9392.7686264620697</v>
      </c>
      <c r="GE8" s="418">
        <v>54559</v>
      </c>
      <c r="GF8" s="418">
        <v>108327</v>
      </c>
      <c r="GG8" s="418">
        <v>68476</v>
      </c>
    </row>
    <row r="9" spans="1:189" ht="15.75" thickBot="1" x14ac:dyDescent="0.3">
      <c r="A9" s="412" t="s">
        <v>5935</v>
      </c>
      <c r="B9" s="380">
        <f>AQ52</f>
        <v>9.8402718363967185</v>
      </c>
      <c r="C9" s="380">
        <f t="shared" ref="C9:L9" si="13">AR52</f>
        <v>2947.8322195568048</v>
      </c>
      <c r="D9" s="380">
        <f t="shared" si="13"/>
        <v>5206.233708981229</v>
      </c>
      <c r="E9" s="380">
        <f t="shared" si="13"/>
        <v>153.33191432779415</v>
      </c>
      <c r="F9" s="380">
        <f t="shared" si="13"/>
        <v>479.65359003182323</v>
      </c>
      <c r="G9" s="415">
        <f>AJ4</f>
        <v>25093</v>
      </c>
      <c r="H9" s="380">
        <f t="shared" si="13"/>
        <v>3136.1397378596553</v>
      </c>
      <c r="I9" s="380">
        <f t="shared" si="13"/>
        <v>154.08846665409041</v>
      </c>
      <c r="J9" s="380">
        <f t="shared" si="13"/>
        <v>507.91978785360453</v>
      </c>
      <c r="K9" s="380">
        <f t="shared" si="13"/>
        <v>11440.531949067154</v>
      </c>
      <c r="L9" s="380">
        <f t="shared" si="13"/>
        <v>1057.4283538314471</v>
      </c>
      <c r="M9" s="411">
        <f t="shared" si="3"/>
        <v>50186</v>
      </c>
      <c r="N9" s="379"/>
      <c r="O9" s="53">
        <f t="shared" si="4"/>
        <v>50186</v>
      </c>
      <c r="P9" s="412" t="s">
        <v>5935</v>
      </c>
      <c r="Q9">
        <f>B9/$G9</f>
        <v>3.9215206776378747E-4</v>
      </c>
      <c r="R9">
        <f t="shared" ref="R9:AA9" si="14">C9/$G9</f>
        <v>0.11747627703171422</v>
      </c>
      <c r="S9">
        <f t="shared" si="14"/>
        <v>0.20747753194043075</v>
      </c>
      <c r="T9">
        <f t="shared" si="14"/>
        <v>6.1105453444304843E-3</v>
      </c>
      <c r="U9">
        <f t="shared" si="14"/>
        <v>1.911503566858579E-2</v>
      </c>
      <c r="V9">
        <f t="shared" si="14"/>
        <v>1</v>
      </c>
      <c r="W9">
        <f t="shared" si="14"/>
        <v>0.12498066145377816</v>
      </c>
      <c r="X9">
        <f t="shared" si="14"/>
        <v>6.1406952797230466E-3</v>
      </c>
      <c r="Y9">
        <f t="shared" si="14"/>
        <v>2.0241493159590503E-2</v>
      </c>
      <c r="Z9">
        <f t="shared" si="14"/>
        <v>0.45592523608445196</v>
      </c>
      <c r="AA9" s="416">
        <f t="shared" si="14"/>
        <v>4.2140371969531229E-2</v>
      </c>
      <c r="AB9" s="35">
        <f t="shared" si="6"/>
        <v>1.9999999999999998</v>
      </c>
      <c r="AD9" s="417">
        <v>6</v>
      </c>
      <c r="AE9" s="418">
        <v>42843</v>
      </c>
      <c r="AF9" s="418">
        <v>151919</v>
      </c>
      <c r="AG9" s="418">
        <v>119150</v>
      </c>
      <c r="AH9" s="418">
        <v>108866</v>
      </c>
      <c r="AI9" s="418">
        <v>14309</v>
      </c>
      <c r="AJ9" s="418">
        <v>57989</v>
      </c>
      <c r="AK9" s="418">
        <v>89481.938505760278</v>
      </c>
      <c r="AL9" s="418">
        <v>220101</v>
      </c>
      <c r="AM9" s="418">
        <v>116305</v>
      </c>
      <c r="AN9" s="418">
        <v>919502.4202280707</v>
      </c>
      <c r="AP9" s="417">
        <v>6</v>
      </c>
      <c r="AQ9" s="418">
        <v>39768</v>
      </c>
      <c r="AR9" s="418">
        <v>1500.6436716615447</v>
      </c>
      <c r="AS9" s="418">
        <v>3334.2941750109517</v>
      </c>
      <c r="AT9" s="418">
        <v>1394.8088822811126</v>
      </c>
      <c r="AU9" s="418">
        <v>10530.542693436948</v>
      </c>
      <c r="AV9" s="418">
        <v>2888.1077457965166</v>
      </c>
      <c r="AW9" s="418">
        <v>1896.2419844739359</v>
      </c>
      <c r="AX9" s="418">
        <v>314.03616982512148</v>
      </c>
      <c r="AY9" s="418">
        <v>2109.1755900827957</v>
      </c>
      <c r="AZ9" s="418">
        <v>16438.144887431074</v>
      </c>
      <c r="BA9" s="418">
        <v>2437.0042000000003</v>
      </c>
      <c r="BC9" s="141" t="s">
        <v>1768</v>
      </c>
      <c r="BD9" s="418">
        <v>39768</v>
      </c>
      <c r="BE9" s="418">
        <v>1500.6436716615447</v>
      </c>
      <c r="BF9" s="418">
        <v>3334.2941750109517</v>
      </c>
      <c r="BG9" s="418">
        <v>1394.8088822811126</v>
      </c>
      <c r="BH9" s="418">
        <v>10530.542693436948</v>
      </c>
      <c r="BI9" s="418">
        <v>2888.1077457965166</v>
      </c>
      <c r="BJ9" s="418">
        <v>1896.2419844739359</v>
      </c>
      <c r="BK9" s="418">
        <v>314.03616982512148</v>
      </c>
      <c r="BL9" s="418">
        <v>2109.1755900827957</v>
      </c>
      <c r="BM9" s="418">
        <v>16438.144887431074</v>
      </c>
      <c r="BN9" s="418">
        <v>2437.0042000000003</v>
      </c>
      <c r="BO9" s="418">
        <v>26.95638951141272</v>
      </c>
      <c r="BP9" s="418">
        <v>113691</v>
      </c>
      <c r="BQ9" s="418">
        <v>743.8815081967997</v>
      </c>
      <c r="BR9" s="418">
        <v>200.41016853970871</v>
      </c>
      <c r="BS9" s="418">
        <v>31665.550966471423</v>
      </c>
      <c r="BT9" s="418">
        <v>709.23759543748361</v>
      </c>
      <c r="BU9" s="418">
        <v>0</v>
      </c>
      <c r="BV9" s="418">
        <v>55.989420769053581</v>
      </c>
      <c r="BW9" s="418">
        <v>1713.5711002574249</v>
      </c>
      <c r="BX9" s="418">
        <v>23920.147247352706</v>
      </c>
      <c r="BY9" s="418">
        <v>92883.255603464</v>
      </c>
      <c r="BZ9" s="418">
        <v>226.6534606638738</v>
      </c>
      <c r="CA9" s="418">
        <v>2891.5697433556502</v>
      </c>
      <c r="CB9" s="418">
        <v>45516</v>
      </c>
      <c r="CC9" s="418">
        <v>3503.883447549932</v>
      </c>
      <c r="CD9" s="418">
        <v>13161.887897323271</v>
      </c>
      <c r="CE9" s="418">
        <v>11918.64972063086</v>
      </c>
      <c r="CF9" s="418">
        <v>0</v>
      </c>
      <c r="CG9" s="418">
        <v>374.48952773811862</v>
      </c>
      <c r="CH9" s="418">
        <v>10318.84401644947</v>
      </c>
      <c r="CI9" s="418">
        <v>23428.829155870168</v>
      </c>
      <c r="CJ9" s="418">
        <v>53325.193030418654</v>
      </c>
      <c r="CK9" s="418">
        <v>1.5974425059476605</v>
      </c>
      <c r="CL9" s="418">
        <v>2001.7740747313821</v>
      </c>
      <c r="CM9" s="418">
        <v>1224.9223831856209</v>
      </c>
      <c r="CN9" s="418">
        <v>62125</v>
      </c>
      <c r="CO9" s="418">
        <v>14212.90688213756</v>
      </c>
      <c r="CP9" s="418">
        <v>37.260605708137469</v>
      </c>
      <c r="CQ9" s="418">
        <v>0</v>
      </c>
      <c r="CR9" s="418">
        <v>31.939655876772491</v>
      </c>
      <c r="CS9" s="418">
        <v>201.54811807687267</v>
      </c>
      <c r="CT9" s="418">
        <v>273.12118839760933</v>
      </c>
      <c r="CU9" s="418">
        <v>90880.929649380094</v>
      </c>
      <c r="CV9" s="418">
        <v>8.1242902385564939</v>
      </c>
      <c r="CW9" s="418">
        <v>73.493495040972689</v>
      </c>
      <c r="CX9" s="418">
        <v>9.2685685559884377</v>
      </c>
      <c r="CY9" s="418">
        <v>8.1453691465010376</v>
      </c>
      <c r="CZ9" s="418">
        <v>-159108</v>
      </c>
      <c r="DA9" s="418">
        <v>55.393606158247636</v>
      </c>
      <c r="DB9" s="418">
        <v>0</v>
      </c>
      <c r="DC9" s="418">
        <v>0</v>
      </c>
      <c r="DD9" s="418">
        <v>8.856353028482987</v>
      </c>
      <c r="DE9" s="418">
        <v>5736.2002130128967</v>
      </c>
      <c r="DF9" s="418">
        <v>8409.5181048183549</v>
      </c>
      <c r="DG9" s="418">
        <v>118.24816953802078</v>
      </c>
      <c r="DH9" s="418">
        <v>381.0398357712794</v>
      </c>
      <c r="DI9" s="418">
        <v>1744.1022373019223</v>
      </c>
      <c r="DJ9" s="418">
        <v>3201.3326827015026</v>
      </c>
      <c r="DK9" s="418">
        <v>8830.3911329131352</v>
      </c>
      <c r="DL9" s="418">
        <v>-78132</v>
      </c>
      <c r="DM9" s="418">
        <v>0</v>
      </c>
      <c r="DN9" s="418">
        <v>329.19088001556787</v>
      </c>
      <c r="DO9" s="418">
        <v>2760.3243417641561</v>
      </c>
      <c r="DP9" s="418">
        <v>13794.530837333125</v>
      </c>
      <c r="DQ9" s="418">
        <v>26829.83988266129</v>
      </c>
      <c r="DR9" s="418">
        <v>1.1128113017221726</v>
      </c>
      <c r="DS9" s="418">
        <v>16.77952479371011</v>
      </c>
      <c r="DT9" s="418">
        <v>729.04525073364096</v>
      </c>
      <c r="DU9" s="418">
        <v>0</v>
      </c>
      <c r="DV9" s="418">
        <v>2081.6657399783817</v>
      </c>
      <c r="DW9" s="418">
        <v>235.83273692805946</v>
      </c>
      <c r="DX9" s="418">
        <v>87581.783035764864</v>
      </c>
      <c r="DY9" s="418">
        <v>2.5276848246935102</v>
      </c>
      <c r="DZ9" s="418">
        <v>0</v>
      </c>
      <c r="EA9" s="418">
        <v>86354.410107556178</v>
      </c>
      <c r="EB9" s="418">
        <v>60.564649643895414</v>
      </c>
      <c r="EC9" s="418">
        <v>1036.9325726236132</v>
      </c>
      <c r="ED9" s="418">
        <v>671.25774050507334</v>
      </c>
      <c r="EE9" s="418">
        <v>7613.6247892800784</v>
      </c>
      <c r="EF9" s="418">
        <v>8295.8125307818937</v>
      </c>
      <c r="EG9" s="418">
        <v>6232.7132837171539</v>
      </c>
      <c r="EH9" s="418">
        <v>14278.44945781754</v>
      </c>
      <c r="EI9" s="418">
        <v>1.7669118116419669</v>
      </c>
      <c r="EJ9" s="418">
        <v>216947</v>
      </c>
      <c r="EK9" s="418">
        <v>19653.00437453729</v>
      </c>
      <c r="EL9" s="418">
        <v>158838.27396674725</v>
      </c>
      <c r="EM9" s="418">
        <v>3479.1643721784999</v>
      </c>
      <c r="EN9" s="418">
        <v>1243.6957493960617</v>
      </c>
      <c r="EO9" s="418">
        <v>2166.931981564187</v>
      </c>
      <c r="EP9" s="418">
        <v>6813.2326006310077</v>
      </c>
      <c r="EQ9" s="418">
        <v>5664.2442466168377</v>
      </c>
      <c r="ER9" s="418">
        <v>13725.063225936281</v>
      </c>
      <c r="ES9" s="418">
        <v>2376.0489980319458</v>
      </c>
      <c r="ET9" s="418">
        <v>0.26275197198986144</v>
      </c>
      <c r="EU9" s="418">
        <v>569.25894229068103</v>
      </c>
      <c r="EV9" s="418">
        <v>2472</v>
      </c>
      <c r="EW9" s="418">
        <v>63668.463837805612</v>
      </c>
      <c r="EX9" s="418">
        <v>20077.797665755403</v>
      </c>
      <c r="EY9" s="418">
        <v>411.6791142207918</v>
      </c>
      <c r="EZ9" s="418">
        <v>28524.509932576198</v>
      </c>
      <c r="FA9" s="418">
        <v>51421.628487103997</v>
      </c>
      <c r="FB9" s="418">
        <v>24472.362672382515</v>
      </c>
      <c r="FC9" s="418">
        <v>72976.278178085864</v>
      </c>
      <c r="FD9" s="418">
        <v>103622.0195334912</v>
      </c>
      <c r="FE9" s="418">
        <v>1.8838217378490407</v>
      </c>
      <c r="FF9" s="418">
        <v>1476.5677186599912</v>
      </c>
      <c r="FG9" s="418">
        <v>77067.676105803519</v>
      </c>
      <c r="FH9" s="418">
        <v>527050.29878656403</v>
      </c>
      <c r="FI9" s="418">
        <v>559527.81466400856</v>
      </c>
      <c r="FJ9" s="418">
        <v>857850.51717268501</v>
      </c>
      <c r="FK9" s="418">
        <v>60.564649643860882</v>
      </c>
      <c r="FL9" s="418">
        <v>4.60964599824365E-13</v>
      </c>
      <c r="FM9" s="418">
        <v>8.347766922156552E-13</v>
      </c>
      <c r="FN9" s="418">
        <v>3.0635216585750413E-13</v>
      </c>
      <c r="FO9" s="418">
        <v>-5.149214388211476E-13</v>
      </c>
      <c r="FP9" s="418">
        <v>-4.508893258758917E-13</v>
      </c>
      <c r="FQ9" s="418">
        <v>-8.3691387153805863E-13</v>
      </c>
      <c r="FR9" s="418">
        <v>-6.3060667798708891E-14</v>
      </c>
      <c r="FS9" s="418">
        <v>2.5463693653637876E-12</v>
      </c>
      <c r="FT9" s="418">
        <v>2.6145136403088465E-12</v>
      </c>
      <c r="FU9" s="418">
        <v>4.5474735088646412E-12</v>
      </c>
      <c r="FV9" s="418">
        <v>9.4446646684009927E-12</v>
      </c>
      <c r="FW9" s="418">
        <v>456</v>
      </c>
      <c r="FX9" s="418">
        <v>42843</v>
      </c>
      <c r="FY9" s="418">
        <v>151919</v>
      </c>
      <c r="FZ9" s="418">
        <v>119150</v>
      </c>
      <c r="GA9" s="418">
        <v>108866</v>
      </c>
      <c r="GB9" s="418">
        <v>14309</v>
      </c>
      <c r="GC9" s="418">
        <v>57989</v>
      </c>
      <c r="GD9" s="418">
        <v>89481.938505760278</v>
      </c>
      <c r="GE9" s="418">
        <v>220101</v>
      </c>
      <c r="GF9" s="418">
        <v>116305</v>
      </c>
      <c r="GG9" s="418">
        <v>919502.4202280707</v>
      </c>
    </row>
    <row r="10" spans="1:189" ht="15.75" thickBot="1" x14ac:dyDescent="0.3">
      <c r="A10" s="412" t="s">
        <v>1562</v>
      </c>
      <c r="B10" s="380">
        <f t="shared" ref="B10:G10" si="15">AQ62</f>
        <v>323.75794977851115</v>
      </c>
      <c r="C10" s="380">
        <f t="shared" si="15"/>
        <v>39317.224604524119</v>
      </c>
      <c r="D10" s="380">
        <f t="shared" si="15"/>
        <v>22115.638458195604</v>
      </c>
      <c r="E10" s="380">
        <f t="shared" si="15"/>
        <v>4408.2870943836688</v>
      </c>
      <c r="F10" s="380">
        <f t="shared" si="15"/>
        <v>9576.223055427874</v>
      </c>
      <c r="G10" s="380">
        <f t="shared" si="15"/>
        <v>19813.733151479766</v>
      </c>
      <c r="H10" s="415">
        <f>AK4</f>
        <v>345895.55580512172</v>
      </c>
      <c r="I10" s="380">
        <f>AX62</f>
        <v>4654.3727713017352</v>
      </c>
      <c r="J10" s="380">
        <f>AY62</f>
        <v>21898.150532510444</v>
      </c>
      <c r="K10" s="380">
        <f>AZ62</f>
        <v>210679.65518581145</v>
      </c>
      <c r="L10" s="380">
        <f>BA62</f>
        <v>13108.513001708629</v>
      </c>
      <c r="M10" s="411">
        <f t="shared" si="3"/>
        <v>691791.11161024356</v>
      </c>
      <c r="N10" s="379"/>
      <c r="O10" s="53">
        <f>M10-N10-N10</f>
        <v>691791.11161024356</v>
      </c>
      <c r="P10" s="412" t="s">
        <v>1562</v>
      </c>
      <c r="Q10">
        <f>B10/$H10</f>
        <v>9.3599916028096371E-4</v>
      </c>
      <c r="R10">
        <f t="shared" ref="R10:AA10" si="16">C10/$H10</f>
        <v>0.11366790912652121</v>
      </c>
      <c r="S10">
        <f t="shared" si="16"/>
        <v>6.3937330465892436E-2</v>
      </c>
      <c r="T10">
        <f t="shared" si="16"/>
        <v>1.274456124225923E-2</v>
      </c>
      <c r="U10">
        <f t="shared" si="16"/>
        <v>2.7685302383078716E-2</v>
      </c>
      <c r="V10">
        <f t="shared" si="16"/>
        <v>5.7282416090488494E-2</v>
      </c>
      <c r="W10">
        <f t="shared" si="16"/>
        <v>1</v>
      </c>
      <c r="X10">
        <f t="shared" si="16"/>
        <v>1.345600628047392E-2</v>
      </c>
      <c r="Y10">
        <f t="shared" si="16"/>
        <v>6.3308562845045366E-2</v>
      </c>
      <c r="Z10">
        <f t="shared" si="16"/>
        <v>0.60908459692528927</v>
      </c>
      <c r="AA10" s="416">
        <f t="shared" si="16"/>
        <v>3.7897315480670678E-2</v>
      </c>
      <c r="AB10" s="35">
        <f t="shared" si="6"/>
        <v>2</v>
      </c>
      <c r="AD10" s="417"/>
      <c r="AE10" s="419">
        <f>SUM(AE4:AE9)</f>
        <v>2502743</v>
      </c>
      <c r="AF10" s="419">
        <f t="shared" ref="AF10:AN10" si="17">SUM(AF4:AF9)</f>
        <v>513459.5</v>
      </c>
      <c r="AG10" s="419">
        <f t="shared" si="17"/>
        <v>1263845</v>
      </c>
      <c r="AH10" s="419">
        <f t="shared" si="17"/>
        <v>196239</v>
      </c>
      <c r="AI10" s="419">
        <f t="shared" si="17"/>
        <v>88451</v>
      </c>
      <c r="AJ10" s="419">
        <f t="shared" si="17"/>
        <v>257451.5</v>
      </c>
      <c r="AK10" s="419">
        <f t="shared" si="17"/>
        <v>1446296.7694003219</v>
      </c>
      <c r="AL10" s="419">
        <f t="shared" si="17"/>
        <v>500339</v>
      </c>
      <c r="AM10" s="419">
        <f t="shared" si="17"/>
        <v>553390</v>
      </c>
      <c r="AN10" s="419">
        <f t="shared" si="17"/>
        <v>8869603.0842694249</v>
      </c>
      <c r="AP10" s="420" t="s">
        <v>904</v>
      </c>
      <c r="AQ10" s="419">
        <f>SUM(AQ4:AQ9)</f>
        <v>2395726</v>
      </c>
      <c r="AR10" s="419">
        <f t="shared" ref="AR10:BA10" si="18">SUM(AR4:AR9)</f>
        <v>704736.15419966239</v>
      </c>
      <c r="AS10" s="419">
        <f t="shared" si="18"/>
        <v>141938.4056364568</v>
      </c>
      <c r="AT10" s="419">
        <f t="shared" si="18"/>
        <v>132340.95319034392</v>
      </c>
      <c r="AU10" s="419">
        <f t="shared" si="18"/>
        <v>71628.33351310264</v>
      </c>
      <c r="AV10" s="419">
        <f t="shared" si="18"/>
        <v>15434.948429946353</v>
      </c>
      <c r="AW10" s="419">
        <f t="shared" si="18"/>
        <v>97509.200174068421</v>
      </c>
      <c r="AX10" s="419">
        <f t="shared" si="18"/>
        <v>83864.064944657541</v>
      </c>
      <c r="AY10" s="419">
        <f t="shared" si="18"/>
        <v>130192.6509375055</v>
      </c>
      <c r="AZ10" s="419">
        <f t="shared" si="18"/>
        <v>1115367.7573694764</v>
      </c>
      <c r="BA10" s="419">
        <f t="shared" si="18"/>
        <v>9730.5316047804372</v>
      </c>
      <c r="BD10" s="343" t="s">
        <v>82</v>
      </c>
      <c r="BE10" s="344" t="s">
        <v>83</v>
      </c>
      <c r="BF10" s="344" t="s">
        <v>84</v>
      </c>
      <c r="BG10" s="344" t="s">
        <v>85</v>
      </c>
      <c r="BH10" s="344" t="s">
        <v>86</v>
      </c>
      <c r="BI10" s="344" t="s">
        <v>87</v>
      </c>
      <c r="BJ10" s="344" t="s">
        <v>186</v>
      </c>
      <c r="BK10" s="344" t="s">
        <v>88</v>
      </c>
      <c r="BL10" s="345" t="s">
        <v>89</v>
      </c>
      <c r="BM10" s="346" t="s">
        <v>90</v>
      </c>
      <c r="BN10" s="347" t="s">
        <v>91</v>
      </c>
      <c r="BO10" s="348" t="s">
        <v>92</v>
      </c>
      <c r="BP10" s="349" t="s">
        <v>93</v>
      </c>
      <c r="BQ10" s="348" t="s">
        <v>94</v>
      </c>
      <c r="BR10" s="348" t="s">
        <v>95</v>
      </c>
      <c r="BS10" s="348" t="s">
        <v>96</v>
      </c>
      <c r="BT10" s="348" t="s">
        <v>97</v>
      </c>
      <c r="BU10" s="348" t="s">
        <v>187</v>
      </c>
      <c r="BV10" s="348" t="s">
        <v>98</v>
      </c>
      <c r="BW10" s="350" t="s">
        <v>99</v>
      </c>
      <c r="BX10" s="351" t="s">
        <v>100</v>
      </c>
      <c r="BY10" s="352" t="s">
        <v>101</v>
      </c>
      <c r="BZ10" s="353" t="s">
        <v>102</v>
      </c>
      <c r="CA10" s="353" t="s">
        <v>103</v>
      </c>
      <c r="CB10" s="354" t="s">
        <v>104</v>
      </c>
      <c r="CC10" s="353" t="s">
        <v>105</v>
      </c>
      <c r="CD10" s="353" t="s">
        <v>106</v>
      </c>
      <c r="CE10" s="353" t="s">
        <v>107</v>
      </c>
      <c r="CF10" s="353" t="s">
        <v>188</v>
      </c>
      <c r="CG10" s="353" t="s">
        <v>108</v>
      </c>
      <c r="CH10" s="355" t="s">
        <v>109</v>
      </c>
      <c r="CI10" s="356" t="s">
        <v>110</v>
      </c>
      <c r="CJ10" s="357" t="s">
        <v>111</v>
      </c>
      <c r="CK10" s="358" t="s">
        <v>112</v>
      </c>
      <c r="CL10" s="358" t="s">
        <v>113</v>
      </c>
      <c r="CM10" s="358" t="s">
        <v>114</v>
      </c>
      <c r="CN10" s="358" t="s">
        <v>115</v>
      </c>
      <c r="CO10" s="358" t="s">
        <v>116</v>
      </c>
      <c r="CP10" s="358" t="s">
        <v>117</v>
      </c>
      <c r="CQ10" s="358" t="s">
        <v>188</v>
      </c>
      <c r="CR10" s="358" t="s">
        <v>118</v>
      </c>
      <c r="CS10" s="359" t="s">
        <v>119</v>
      </c>
      <c r="CT10" s="360" t="s">
        <v>120</v>
      </c>
      <c r="CU10" s="361" t="s">
        <v>121</v>
      </c>
      <c r="CV10" s="362" t="s">
        <v>122</v>
      </c>
      <c r="CW10" s="362" t="s">
        <v>123</v>
      </c>
      <c r="CX10" s="362" t="s">
        <v>124</v>
      </c>
      <c r="CY10" s="362" t="s">
        <v>125</v>
      </c>
      <c r="CZ10" s="362" t="s">
        <v>126</v>
      </c>
      <c r="DA10" s="362" t="s">
        <v>127</v>
      </c>
      <c r="DB10" s="362" t="s">
        <v>189</v>
      </c>
      <c r="DC10" s="362" t="s">
        <v>128</v>
      </c>
      <c r="DD10" s="363" t="s">
        <v>129</v>
      </c>
      <c r="DE10" s="364" t="s">
        <v>130</v>
      </c>
      <c r="DF10" s="365" t="s">
        <v>131</v>
      </c>
      <c r="DG10" s="366" t="s">
        <v>132</v>
      </c>
      <c r="DH10" s="366" t="s">
        <v>133</v>
      </c>
      <c r="DI10" s="366" t="s">
        <v>134</v>
      </c>
      <c r="DJ10" s="366" t="s">
        <v>135</v>
      </c>
      <c r="DK10" s="366" t="s">
        <v>136</v>
      </c>
      <c r="DL10" s="367" t="s">
        <v>137</v>
      </c>
      <c r="DM10" s="366" t="s">
        <v>190</v>
      </c>
      <c r="DN10" s="366" t="s">
        <v>138</v>
      </c>
      <c r="DO10" s="342" t="s">
        <v>139</v>
      </c>
      <c r="DP10" s="368" t="s">
        <v>140</v>
      </c>
      <c r="DQ10" s="369" t="s">
        <v>141</v>
      </c>
      <c r="DR10" s="344" t="s">
        <v>191</v>
      </c>
      <c r="DS10" s="344" t="s">
        <v>192</v>
      </c>
      <c r="DT10" s="344" t="s">
        <v>193</v>
      </c>
      <c r="DU10" s="344" t="s">
        <v>194</v>
      </c>
      <c r="DV10" s="344" t="s">
        <v>195</v>
      </c>
      <c r="DW10" s="344" t="s">
        <v>196</v>
      </c>
      <c r="DX10" s="344" t="s">
        <v>197</v>
      </c>
      <c r="DY10" s="344" t="s">
        <v>198</v>
      </c>
      <c r="DZ10" s="345" t="s">
        <v>199</v>
      </c>
      <c r="EA10" s="346" t="s">
        <v>200</v>
      </c>
      <c r="EB10" s="347" t="s">
        <v>201</v>
      </c>
      <c r="EC10" s="353" t="s">
        <v>142</v>
      </c>
      <c r="ED10" s="353" t="s">
        <v>143</v>
      </c>
      <c r="EE10" s="353" t="s">
        <v>144</v>
      </c>
      <c r="EF10" s="353" t="s">
        <v>145</v>
      </c>
      <c r="EG10" s="353" t="s">
        <v>146</v>
      </c>
      <c r="EH10" s="353" t="s">
        <v>147</v>
      </c>
      <c r="EI10" s="353" t="s">
        <v>202</v>
      </c>
      <c r="EJ10" s="370" t="s">
        <v>148</v>
      </c>
      <c r="EK10" s="355" t="s">
        <v>149</v>
      </c>
      <c r="EL10" s="356" t="s">
        <v>150</v>
      </c>
      <c r="EM10" s="357" t="s">
        <v>151</v>
      </c>
      <c r="EN10" s="340" t="s">
        <v>152</v>
      </c>
      <c r="EO10" s="340" t="s">
        <v>153</v>
      </c>
      <c r="EP10" s="340" t="s">
        <v>154</v>
      </c>
      <c r="EQ10" s="340" t="s">
        <v>155</v>
      </c>
      <c r="ER10" s="340" t="s">
        <v>156</v>
      </c>
      <c r="ES10" s="340" t="s">
        <v>157</v>
      </c>
      <c r="ET10" s="340" t="s">
        <v>203</v>
      </c>
      <c r="EU10" s="340" t="s">
        <v>158</v>
      </c>
      <c r="EV10" s="350" t="s">
        <v>159</v>
      </c>
      <c r="EW10" s="371" t="s">
        <v>160</v>
      </c>
      <c r="EX10" s="372" t="s">
        <v>161</v>
      </c>
      <c r="EY10" s="373" t="s">
        <v>162</v>
      </c>
      <c r="EZ10" s="373" t="s">
        <v>163</v>
      </c>
      <c r="FA10" s="373" t="s">
        <v>164</v>
      </c>
      <c r="FB10" s="373" t="s">
        <v>165</v>
      </c>
      <c r="FC10" s="373" t="s">
        <v>166</v>
      </c>
      <c r="FD10" s="373" t="s">
        <v>167</v>
      </c>
      <c r="FE10" s="373" t="s">
        <v>204</v>
      </c>
      <c r="FF10" s="373" t="s">
        <v>168</v>
      </c>
      <c r="FG10" s="374" t="s">
        <v>169</v>
      </c>
      <c r="FH10" s="360" t="s">
        <v>170</v>
      </c>
      <c r="FI10" s="375" t="s">
        <v>171</v>
      </c>
      <c r="FJ10" s="376" t="s">
        <v>172</v>
      </c>
      <c r="FK10" s="376" t="s">
        <v>173</v>
      </c>
      <c r="FL10" s="340" t="s">
        <v>5930</v>
      </c>
      <c r="FM10" s="340" t="s">
        <v>5931</v>
      </c>
      <c r="FN10" s="340" t="s">
        <v>5932</v>
      </c>
      <c r="FO10" s="340" t="s">
        <v>5933</v>
      </c>
      <c r="FP10" s="340" t="s">
        <v>5934</v>
      </c>
      <c r="FQ10" s="340" t="s">
        <v>5935</v>
      </c>
      <c r="FR10" s="340" t="s">
        <v>1562</v>
      </c>
      <c r="FS10" s="340" t="s">
        <v>5936</v>
      </c>
      <c r="FT10" s="341" t="s">
        <v>75</v>
      </c>
      <c r="FU10" s="360" t="s">
        <v>170</v>
      </c>
      <c r="FV10" s="375" t="s">
        <v>174</v>
      </c>
      <c r="FW10" s="371" t="s">
        <v>175</v>
      </c>
      <c r="FX10" s="333" t="s">
        <v>176</v>
      </c>
      <c r="FY10" s="333" t="s">
        <v>177</v>
      </c>
      <c r="FZ10" s="334" t="s">
        <v>178</v>
      </c>
      <c r="GA10" s="333" t="s">
        <v>179</v>
      </c>
      <c r="GB10" s="333" t="s">
        <v>180</v>
      </c>
      <c r="GC10" s="333" t="s">
        <v>181</v>
      </c>
      <c r="GD10" s="333" t="s">
        <v>205</v>
      </c>
      <c r="GE10" s="333" t="s">
        <v>182</v>
      </c>
      <c r="GF10" s="335" t="s">
        <v>183</v>
      </c>
      <c r="GG10" s="336" t="s">
        <v>184</v>
      </c>
    </row>
    <row r="11" spans="1:189" x14ac:dyDescent="0.25">
      <c r="A11" s="412" t="s">
        <v>5936</v>
      </c>
      <c r="B11" s="380">
        <f>AQ71</f>
        <v>91.52293042889832</v>
      </c>
      <c r="C11" s="380">
        <f t="shared" ref="C11:H11" si="19">AR71</f>
        <v>4720.8283068067594</v>
      </c>
      <c r="D11" s="380">
        <f t="shared" si="19"/>
        <v>2147.4774672496419</v>
      </c>
      <c r="E11" s="380">
        <f t="shared" si="19"/>
        <v>261.3133240879643</v>
      </c>
      <c r="F11" s="380">
        <f t="shared" si="19"/>
        <v>2130.5374862218682</v>
      </c>
      <c r="G11" s="380">
        <f t="shared" si="19"/>
        <v>2077.8840799493451</v>
      </c>
      <c r="H11" s="380">
        <f t="shared" si="19"/>
        <v>2110.7924633340226</v>
      </c>
      <c r="I11" s="415">
        <f>AL4</f>
        <v>37181</v>
      </c>
      <c r="J11" s="380">
        <f>AY71</f>
        <v>1908.6855094208029</v>
      </c>
      <c r="K11" s="380">
        <f>AZ71</f>
        <v>20550.190221143876</v>
      </c>
      <c r="L11" s="380">
        <f>BA71</f>
        <v>1181.7682113568189</v>
      </c>
      <c r="M11" s="411">
        <f t="shared" si="3"/>
        <v>74361.999999999985</v>
      </c>
      <c r="N11" s="379"/>
      <c r="O11" s="53">
        <f>M11-N11-N11</f>
        <v>74361.999999999985</v>
      </c>
      <c r="P11" s="412" t="s">
        <v>5936</v>
      </c>
      <c r="Q11">
        <f>B11/$I11</f>
        <v>2.4615510725612094E-3</v>
      </c>
      <c r="R11">
        <f t="shared" ref="R11:AA11" si="20">C11/$I11</f>
        <v>0.12696883641663106</v>
      </c>
      <c r="S11">
        <f t="shared" si="20"/>
        <v>5.7757388646073042E-2</v>
      </c>
      <c r="T11">
        <f t="shared" si="20"/>
        <v>7.0281413648897095E-3</v>
      </c>
      <c r="U11">
        <f t="shared" si="20"/>
        <v>5.7301780108707893E-2</v>
      </c>
      <c r="V11">
        <f t="shared" si="20"/>
        <v>5.5885642665591165E-2</v>
      </c>
      <c r="W11">
        <f t="shared" si="20"/>
        <v>5.6770728687609871E-2</v>
      </c>
      <c r="X11">
        <f t="shared" si="20"/>
        <v>1</v>
      </c>
      <c r="Y11">
        <f t="shared" si="20"/>
        <v>5.1334969727032699E-2</v>
      </c>
      <c r="Z11">
        <f t="shared" si="20"/>
        <v>0.55270676477619951</v>
      </c>
      <c r="AA11" s="416">
        <f t="shared" si="20"/>
        <v>3.1784196534703719E-2</v>
      </c>
      <c r="AB11" s="35">
        <f t="shared" si="6"/>
        <v>1.9999999999999996</v>
      </c>
      <c r="AD11" s="486"/>
      <c r="AE11" s="53">
        <f>SUM(AE4:AE9)</f>
        <v>2502743</v>
      </c>
      <c r="AF11" s="53">
        <f t="shared" ref="AF11:AM11" si="21">SUM(AF4:AF9)</f>
        <v>513459.5</v>
      </c>
      <c r="AG11" s="53">
        <f t="shared" si="21"/>
        <v>1263845</v>
      </c>
      <c r="AH11" s="53">
        <f t="shared" si="21"/>
        <v>196239</v>
      </c>
      <c r="AI11" s="53">
        <f t="shared" si="21"/>
        <v>88451</v>
      </c>
      <c r="AJ11" s="53">
        <f t="shared" si="21"/>
        <v>257451.5</v>
      </c>
      <c r="AK11" s="53">
        <f t="shared" si="21"/>
        <v>1446296.7694003219</v>
      </c>
      <c r="AL11" s="53">
        <f t="shared" si="21"/>
        <v>500339</v>
      </c>
      <c r="AM11" s="53">
        <f t="shared" si="21"/>
        <v>553390</v>
      </c>
      <c r="AN11" s="53">
        <f>SUM(AN4:AN9)</f>
        <v>8869603.0842694249</v>
      </c>
      <c r="AQ11">
        <v>3004221</v>
      </c>
      <c r="AR11">
        <v>203309.39883140652</v>
      </c>
      <c r="AS11">
        <v>190497.4155295603</v>
      </c>
      <c r="AT11">
        <v>89024.182647875874</v>
      </c>
      <c r="AU11">
        <v>83774.785507441979</v>
      </c>
      <c r="AV11">
        <v>48714.886851895018</v>
      </c>
      <c r="AW11">
        <v>62135.294941576758</v>
      </c>
      <c r="AX11">
        <v>141224.61164838585</v>
      </c>
      <c r="AY11">
        <v>79069.411909972463</v>
      </c>
      <c r="AZ11">
        <v>1805156.7349880126</v>
      </c>
      <c r="BA11">
        <v>429589.7771438731</v>
      </c>
      <c r="BD11" s="380"/>
      <c r="BE11" s="380"/>
      <c r="BF11" s="380"/>
      <c r="BG11" s="380"/>
      <c r="BH11" s="380"/>
      <c r="BI11" s="380"/>
      <c r="BJ11" s="380"/>
      <c r="BK11" s="380"/>
      <c r="BL11" s="380"/>
      <c r="BM11" s="380"/>
      <c r="BN11" s="380"/>
      <c r="BO11" s="380"/>
      <c r="BP11" s="380"/>
      <c r="BQ11" s="380"/>
      <c r="BR11" s="380"/>
      <c r="BS11" s="380"/>
      <c r="BT11" s="380"/>
      <c r="BU11" s="380"/>
      <c r="BV11" s="380"/>
      <c r="BW11" s="380"/>
      <c r="BX11" s="380"/>
      <c r="BY11" s="380"/>
      <c r="BZ11" s="380"/>
      <c r="CA11" s="380"/>
      <c r="CB11" s="380"/>
      <c r="CC11" s="380"/>
      <c r="CD11" s="380"/>
      <c r="CE11" s="380"/>
      <c r="CF11" s="380"/>
      <c r="CG11" s="380"/>
      <c r="CH11" s="380"/>
      <c r="CI11" s="380"/>
      <c r="CJ11" s="380"/>
      <c r="CK11" s="380"/>
      <c r="CL11" s="380"/>
      <c r="CM11" s="380"/>
      <c r="CN11" s="380"/>
      <c r="CO11" s="380"/>
      <c r="CP11" s="380"/>
      <c r="CQ11" s="380"/>
      <c r="CR11" s="380"/>
      <c r="CS11" s="380"/>
      <c r="CT11" s="380"/>
      <c r="CU11" s="380"/>
      <c r="CV11" s="380"/>
      <c r="CW11" s="380"/>
      <c r="CX11" s="380"/>
      <c r="CY11" s="380"/>
      <c r="CZ11" s="380"/>
      <c r="DA11" s="380"/>
      <c r="DB11" s="380"/>
      <c r="DC11" s="380"/>
      <c r="DD11" s="380"/>
      <c r="DE11" s="380"/>
      <c r="DF11" s="380"/>
      <c r="DG11" s="380"/>
      <c r="DH11" s="380"/>
      <c r="DI11" s="380"/>
      <c r="DJ11" s="380"/>
      <c r="DK11" s="380"/>
      <c r="DL11" s="380"/>
      <c r="DM11" s="380"/>
      <c r="DN11" s="380"/>
      <c r="DO11" s="380"/>
      <c r="DP11" s="380"/>
      <c r="DQ11" s="380"/>
      <c r="DR11" s="380"/>
      <c r="DS11" s="380"/>
      <c r="DT11" s="380"/>
      <c r="DU11" s="380"/>
      <c r="DV11" s="380"/>
      <c r="DW11" s="380"/>
      <c r="DX11" s="380"/>
      <c r="DY11" s="380"/>
      <c r="DZ11" s="380"/>
      <c r="EA11" s="380"/>
      <c r="EB11" s="380"/>
      <c r="EC11" s="380"/>
      <c r="ED11" s="380"/>
      <c r="EE11" s="380"/>
      <c r="EF11" s="380"/>
      <c r="EG11" s="380"/>
      <c r="EH11" s="380"/>
      <c r="EI11" s="380"/>
      <c r="EJ11" s="380"/>
      <c r="EK11" s="380"/>
      <c r="EL11" s="380"/>
      <c r="EM11" s="380"/>
      <c r="EN11" s="380"/>
      <c r="EO11" s="380"/>
      <c r="EP11" s="380"/>
      <c r="EQ11" s="380"/>
      <c r="ER11" s="380"/>
      <c r="ES11" s="380"/>
      <c r="ET11" s="380"/>
      <c r="EU11" s="380"/>
      <c r="EV11" s="380"/>
      <c r="EW11" s="380"/>
      <c r="EX11" s="380"/>
      <c r="EY11" s="380"/>
      <c r="EZ11" s="380"/>
      <c r="FA11" s="380"/>
      <c r="FB11" s="380"/>
      <c r="FC11" s="380"/>
      <c r="FD11" s="380"/>
      <c r="FE11" s="380"/>
      <c r="FF11" s="380"/>
      <c r="FG11" s="380"/>
      <c r="FH11" s="380"/>
      <c r="FI11" s="380"/>
      <c r="FJ11" s="380"/>
      <c r="FK11" s="380"/>
      <c r="FL11" s="380"/>
      <c r="FM11" s="380"/>
      <c r="FN11" s="380"/>
      <c r="FO11" s="380"/>
      <c r="FP11" s="380"/>
      <c r="FQ11" s="380"/>
      <c r="FR11" s="380"/>
      <c r="FS11" s="380"/>
      <c r="FT11" s="380"/>
      <c r="FU11" s="380"/>
      <c r="FV11" s="380"/>
      <c r="FW11" s="380"/>
      <c r="FX11" s="380"/>
      <c r="FY11" s="380"/>
      <c r="FZ11" s="380"/>
      <c r="GA11" s="380"/>
      <c r="GB11" s="380"/>
      <c r="GC11" s="380"/>
      <c r="GD11" s="380"/>
      <c r="GE11" s="380"/>
      <c r="GF11" s="380"/>
      <c r="GG11" s="380"/>
    </row>
    <row r="12" spans="1:189" x14ac:dyDescent="0.25">
      <c r="A12" s="412" t="s">
        <v>1564</v>
      </c>
      <c r="B12" s="380">
        <f>AQ81</f>
        <v>102.27355596574102</v>
      </c>
      <c r="C12" s="380">
        <f t="shared" ref="C12:I12" si="22">AR81</f>
        <v>16040.391448319535</v>
      </c>
      <c r="D12" s="380">
        <f t="shared" si="22"/>
        <v>902.51035320576261</v>
      </c>
      <c r="E12" s="380">
        <f t="shared" si="22"/>
        <v>618.34174876408656</v>
      </c>
      <c r="F12" s="380">
        <f t="shared" si="22"/>
        <v>1704.04478261227</v>
      </c>
      <c r="G12" s="380">
        <f t="shared" si="22"/>
        <v>859.76158333184992</v>
      </c>
      <c r="H12" s="380">
        <f t="shared" si="22"/>
        <v>417.53004278482035</v>
      </c>
      <c r="I12" s="380">
        <f t="shared" si="22"/>
        <v>891.7124381937291</v>
      </c>
      <c r="J12" s="415">
        <f>AM4</f>
        <v>30362</v>
      </c>
      <c r="K12" s="380">
        <f>AZ81</f>
        <v>8606.0372580559306</v>
      </c>
      <c r="L12" s="380">
        <f>BA81</f>
        <v>219.39678876627642</v>
      </c>
      <c r="M12" s="411">
        <f t="shared" si="3"/>
        <v>60724</v>
      </c>
      <c r="N12" s="379"/>
      <c r="O12" s="53">
        <f>M12-N12-N12</f>
        <v>60724</v>
      </c>
      <c r="P12" s="412" t="s">
        <v>1564</v>
      </c>
      <c r="Q12">
        <f>B12/$J12</f>
        <v>3.3684722997740935E-3</v>
      </c>
      <c r="R12">
        <f t="shared" ref="R12:AA12" si="23">C12/$J12</f>
        <v>0.528304836582555</v>
      </c>
      <c r="S12">
        <f t="shared" si="23"/>
        <v>2.9724996811994024E-2</v>
      </c>
      <c r="T12">
        <f t="shared" si="23"/>
        <v>2.0365646161784025E-2</v>
      </c>
      <c r="U12">
        <f t="shared" si="23"/>
        <v>5.6124260016213359E-2</v>
      </c>
      <c r="V12">
        <f t="shared" si="23"/>
        <v>2.8317027314796454E-2</v>
      </c>
      <c r="W12">
        <f t="shared" si="23"/>
        <v>1.3751730544259941E-2</v>
      </c>
      <c r="X12">
        <f t="shared" si="23"/>
        <v>2.9369357690327683E-2</v>
      </c>
      <c r="Y12">
        <f t="shared" si="23"/>
        <v>1</v>
      </c>
      <c r="Z12">
        <f t="shared" si="23"/>
        <v>0.2834476404076125</v>
      </c>
      <c r="AA12" s="416">
        <f t="shared" si="23"/>
        <v>7.2260321706829724E-3</v>
      </c>
      <c r="AB12" s="35">
        <f t="shared" si="6"/>
        <v>2.0000000000000004</v>
      </c>
      <c r="AP12" s="32" t="s">
        <v>228</v>
      </c>
      <c r="BD12" s="380"/>
      <c r="BE12" s="380"/>
      <c r="BF12" s="380"/>
      <c r="BG12" s="380"/>
      <c r="BH12" s="380"/>
      <c r="BI12" s="380"/>
      <c r="BJ12" s="380"/>
      <c r="BK12" s="380"/>
      <c r="BL12" s="380"/>
      <c r="BM12" s="380"/>
      <c r="BN12" s="380"/>
      <c r="BO12" s="380"/>
      <c r="BP12" s="380"/>
      <c r="BQ12" s="380"/>
      <c r="BR12" s="380"/>
      <c r="BS12" s="380"/>
      <c r="BT12" s="380"/>
      <c r="BU12" s="380"/>
      <c r="BV12" s="380"/>
      <c r="BW12" s="380"/>
      <c r="BX12" s="380"/>
      <c r="BY12" s="380"/>
      <c r="BZ12" s="380"/>
      <c r="CA12" s="380"/>
      <c r="CB12" s="380"/>
      <c r="CC12" s="380"/>
      <c r="CD12" s="380"/>
      <c r="CE12" s="380"/>
      <c r="CF12" s="380"/>
      <c r="CG12" s="380"/>
      <c r="CH12" s="380"/>
      <c r="CI12" s="380"/>
      <c r="CJ12" s="380"/>
      <c r="CK12" s="380"/>
      <c r="CL12" s="380"/>
      <c r="CM12" s="380"/>
      <c r="CN12" s="380"/>
      <c r="CO12" s="380"/>
      <c r="CP12" s="380"/>
      <c r="CQ12" s="380"/>
      <c r="CR12" s="380"/>
      <c r="CS12" s="380"/>
      <c r="CT12" s="380"/>
      <c r="CU12" s="380"/>
      <c r="CV12" s="380"/>
      <c r="CW12" s="380"/>
      <c r="CX12" s="380"/>
      <c r="CY12" s="380"/>
      <c r="CZ12" s="380"/>
      <c r="DA12" s="380"/>
      <c r="DB12" s="380"/>
      <c r="DC12" s="380"/>
      <c r="DD12" s="380"/>
      <c r="DE12" s="380"/>
      <c r="DF12" s="380"/>
      <c r="DG12" s="380"/>
      <c r="DH12" s="380"/>
      <c r="DI12" s="380"/>
      <c r="DJ12" s="380"/>
      <c r="DK12" s="380"/>
      <c r="DL12" s="380"/>
      <c r="DM12" s="380"/>
      <c r="DN12" s="380"/>
      <c r="DO12" s="380"/>
      <c r="DP12" s="380"/>
      <c r="DQ12" s="380"/>
      <c r="DR12" s="380"/>
      <c r="DS12" s="380"/>
      <c r="DT12" s="380"/>
      <c r="DU12" s="380"/>
      <c r="DV12" s="380"/>
      <c r="DW12" s="380"/>
      <c r="DX12" s="380"/>
      <c r="DY12" s="380"/>
      <c r="DZ12" s="380"/>
      <c r="EA12" s="380"/>
      <c r="EB12" s="380"/>
      <c r="EC12" s="380"/>
      <c r="ED12" s="380"/>
      <c r="EE12" s="380"/>
      <c r="EF12" s="380"/>
      <c r="EG12" s="380"/>
      <c r="EH12" s="380"/>
      <c r="EI12" s="380"/>
      <c r="EJ12" s="380"/>
      <c r="EK12" s="380"/>
      <c r="EL12" s="380"/>
      <c r="EM12" s="380"/>
      <c r="EN12" s="380"/>
      <c r="EO12" s="380"/>
      <c r="EP12" s="380"/>
      <c r="EQ12" s="380"/>
      <c r="ER12" s="380"/>
      <c r="ES12" s="380"/>
      <c r="ET12" s="380"/>
      <c r="EU12" s="380"/>
      <c r="EV12" s="380"/>
      <c r="EW12" s="380"/>
      <c r="EX12" s="380"/>
      <c r="EY12" s="380"/>
      <c r="EZ12" s="380"/>
      <c r="FA12" s="380"/>
      <c r="FB12" s="380"/>
      <c r="FC12" s="380"/>
      <c r="FD12" s="380"/>
      <c r="FE12" s="380"/>
      <c r="FF12" s="380"/>
      <c r="FG12" s="380"/>
      <c r="FH12" s="380"/>
      <c r="FI12" s="380"/>
      <c r="FJ12" s="380"/>
      <c r="FK12" s="380"/>
      <c r="FL12" s="380"/>
      <c r="FM12" s="380"/>
      <c r="FN12" s="380"/>
      <c r="FO12" s="380"/>
      <c r="FP12" s="380"/>
      <c r="FQ12" s="380"/>
      <c r="FR12" s="380"/>
      <c r="FS12" s="380"/>
      <c r="FT12" s="380"/>
      <c r="FU12" s="380"/>
      <c r="FV12" s="380"/>
      <c r="FW12" s="380"/>
      <c r="FX12" s="380"/>
      <c r="FY12" s="380"/>
      <c r="FZ12" s="380"/>
      <c r="GA12" s="380"/>
      <c r="GB12" s="380"/>
      <c r="GC12" s="380"/>
      <c r="GD12" s="380"/>
      <c r="GE12" s="380"/>
      <c r="GF12" s="380"/>
      <c r="GG12" s="380"/>
    </row>
    <row r="13" spans="1:189" x14ac:dyDescent="0.25">
      <c r="A13" s="412" t="s">
        <v>1565</v>
      </c>
      <c r="B13" s="380">
        <f>AQ91</f>
        <v>10083.513956168044</v>
      </c>
      <c r="C13" s="380">
        <f t="shared" ref="C13:L13" si="24">AR91</f>
        <v>245587.60640985752</v>
      </c>
      <c r="D13" s="380">
        <f t="shared" si="24"/>
        <v>101921.08548573947</v>
      </c>
      <c r="E13" s="380">
        <f t="shared" si="24"/>
        <v>14446.482409608976</v>
      </c>
      <c r="F13" s="380">
        <f t="shared" si="24"/>
        <v>40576.365855412529</v>
      </c>
      <c r="G13" s="380">
        <f t="shared" si="24"/>
        <v>25627.895393181949</v>
      </c>
      <c r="H13" s="380">
        <f t="shared" si="24"/>
        <v>67341.443470521146</v>
      </c>
      <c r="I13" s="380">
        <f t="shared" si="24"/>
        <v>11836.110547903867</v>
      </c>
      <c r="J13" s="380">
        <f t="shared" si="24"/>
        <v>33197.158296393063</v>
      </c>
      <c r="K13" s="415">
        <f>AN4</f>
        <v>569152.2941708992</v>
      </c>
      <c r="L13" s="380">
        <f t="shared" si="24"/>
        <v>18534.632346112612</v>
      </c>
      <c r="M13" s="411">
        <f t="shared" si="3"/>
        <v>1138304.5883417984</v>
      </c>
      <c r="N13" s="379"/>
      <c r="O13" s="53">
        <f t="shared" si="4"/>
        <v>1138304.5883417984</v>
      </c>
      <c r="P13" s="412" t="s">
        <v>1565</v>
      </c>
      <c r="Q13">
        <f>B13/$K13</f>
        <v>1.7716723730081759E-2</v>
      </c>
      <c r="R13">
        <f t="shared" ref="R13:AA13" si="25">C13/$K13</f>
        <v>0.43149717382341779</v>
      </c>
      <c r="S13">
        <f t="shared" si="25"/>
        <v>0.17907524318110832</v>
      </c>
      <c r="T13">
        <f t="shared" si="25"/>
        <v>2.5382454850074163E-2</v>
      </c>
      <c r="U13">
        <f t="shared" si="25"/>
        <v>7.1292633397044128E-2</v>
      </c>
      <c r="V13">
        <f t="shared" si="25"/>
        <v>4.5028186050826438E-2</v>
      </c>
      <c r="W13">
        <f t="shared" si="25"/>
        <v>0.11831884745122463</v>
      </c>
      <c r="X13">
        <f t="shared" si="25"/>
        <v>2.0796034153118675E-2</v>
      </c>
      <c r="Y13">
        <f t="shared" si="25"/>
        <v>5.8327373246825499E-2</v>
      </c>
      <c r="Z13">
        <f t="shared" si="25"/>
        <v>1</v>
      </c>
      <c r="AA13" s="416">
        <f t="shared" si="25"/>
        <v>3.2565330116278553E-2</v>
      </c>
      <c r="AB13" s="35">
        <f t="shared" si="6"/>
        <v>2</v>
      </c>
      <c r="AP13" s="377" t="s">
        <v>903</v>
      </c>
      <c r="AQ13" s="377" t="s">
        <v>229</v>
      </c>
      <c r="AR13" s="377" t="s">
        <v>230</v>
      </c>
      <c r="AS13" s="377" t="s">
        <v>231</v>
      </c>
      <c r="AT13" s="377" t="s">
        <v>232</v>
      </c>
      <c r="AU13" s="377" t="s">
        <v>233</v>
      </c>
      <c r="AV13" s="377" t="s">
        <v>234</v>
      </c>
      <c r="AW13" s="377" t="s">
        <v>235</v>
      </c>
      <c r="AX13" s="377" t="s">
        <v>236</v>
      </c>
      <c r="AY13" s="377" t="s">
        <v>237</v>
      </c>
      <c r="AZ13" s="377" t="s">
        <v>238</v>
      </c>
      <c r="BA13" s="377" t="s">
        <v>239</v>
      </c>
      <c r="BD13" s="380"/>
      <c r="BE13" s="380"/>
      <c r="BF13" s="380"/>
      <c r="BG13" s="380"/>
      <c r="BH13" s="380"/>
      <c r="BI13" s="380"/>
      <c r="BJ13" s="380"/>
      <c r="BK13" s="380"/>
      <c r="BL13" s="380"/>
      <c r="BM13" s="380"/>
      <c r="BN13" s="380"/>
      <c r="BO13" s="380"/>
      <c r="BP13" s="380"/>
      <c r="BQ13" s="380"/>
      <c r="BR13" s="380"/>
      <c r="BS13" s="380"/>
      <c r="BT13" s="380"/>
      <c r="BU13" s="380"/>
      <c r="BV13" s="380"/>
      <c r="BW13" s="380"/>
      <c r="BX13" s="380"/>
      <c r="BY13" s="380"/>
      <c r="BZ13" s="380"/>
      <c r="CA13" s="380"/>
      <c r="CB13" s="380"/>
      <c r="CC13" s="380"/>
      <c r="CD13" s="380"/>
      <c r="CE13" s="380"/>
      <c r="CF13" s="380"/>
      <c r="CG13" s="380"/>
      <c r="CH13" s="380"/>
      <c r="CI13" s="380"/>
      <c r="CJ13" s="380"/>
      <c r="CK13" s="380"/>
      <c r="CL13" s="380"/>
      <c r="CM13" s="380"/>
      <c r="CN13" s="380"/>
      <c r="CO13" s="380"/>
      <c r="CP13" s="380"/>
      <c r="CQ13" s="380"/>
      <c r="CR13" s="380"/>
      <c r="CS13" s="380"/>
      <c r="CT13" s="380"/>
      <c r="CU13" s="380"/>
      <c r="CV13" s="380"/>
      <c r="CW13" s="380"/>
      <c r="CX13" s="380"/>
      <c r="CY13" s="380"/>
      <c r="CZ13" s="380"/>
      <c r="DA13" s="380"/>
      <c r="DB13" s="380"/>
      <c r="DC13" s="380"/>
      <c r="DD13" s="380"/>
      <c r="DE13" s="380"/>
      <c r="DF13" s="380"/>
      <c r="DG13" s="380"/>
      <c r="DH13" s="380"/>
      <c r="DI13" s="380"/>
      <c r="DJ13" s="380"/>
      <c r="DK13" s="380"/>
      <c r="DL13" s="380"/>
      <c r="DM13" s="380"/>
      <c r="DN13" s="380"/>
      <c r="DO13" s="380"/>
      <c r="DP13" s="380"/>
      <c r="DQ13" s="380"/>
      <c r="DR13" s="380"/>
      <c r="DS13" s="380"/>
      <c r="DT13" s="380"/>
      <c r="DU13" s="380"/>
      <c r="DV13" s="380"/>
      <c r="DW13" s="380"/>
      <c r="DX13" s="380"/>
      <c r="DY13" s="380"/>
      <c r="DZ13" s="380"/>
      <c r="EA13" s="380"/>
      <c r="EB13" s="380"/>
      <c r="EC13" s="380"/>
      <c r="ED13" s="380"/>
      <c r="EE13" s="380"/>
      <c r="EF13" s="380"/>
      <c r="EG13" s="380"/>
      <c r="EH13" s="380"/>
      <c r="EI13" s="380"/>
      <c r="EJ13" s="380"/>
      <c r="EK13" s="380"/>
      <c r="EL13" s="380"/>
      <c r="EM13" s="380"/>
      <c r="EN13" s="380"/>
      <c r="EO13" s="380"/>
      <c r="EP13" s="380"/>
      <c r="EQ13" s="380"/>
      <c r="ER13" s="380"/>
      <c r="ES13" s="380"/>
      <c r="ET13" s="380"/>
      <c r="EU13" s="380"/>
      <c r="EV13" s="380"/>
      <c r="EW13" s="380"/>
      <c r="EX13" s="380"/>
      <c r="EY13" s="380"/>
      <c r="EZ13" s="380"/>
      <c r="FA13" s="380"/>
      <c r="FB13" s="380"/>
      <c r="FC13" s="380"/>
      <c r="FD13" s="380"/>
      <c r="FE13" s="380"/>
      <c r="FF13" s="380"/>
      <c r="FG13" s="380"/>
      <c r="FH13" s="380"/>
      <c r="FI13" s="380"/>
      <c r="FJ13" s="380"/>
      <c r="FK13" s="380"/>
      <c r="FL13" s="380"/>
      <c r="FM13" s="380"/>
      <c r="FN13" s="380"/>
      <c r="FO13" s="380"/>
      <c r="FP13" s="380"/>
      <c r="FQ13" s="380"/>
      <c r="FR13" s="380"/>
      <c r="FS13" s="380"/>
      <c r="FT13" s="380"/>
      <c r="FU13" s="380"/>
      <c r="FV13" s="380"/>
      <c r="FW13" s="380"/>
      <c r="FX13" s="380"/>
      <c r="FY13" s="380"/>
      <c r="FZ13" s="380"/>
      <c r="GA13" s="380"/>
      <c r="GB13" s="380"/>
      <c r="GC13" s="380"/>
      <c r="GD13" s="380"/>
      <c r="GE13" s="380"/>
      <c r="GF13" s="380"/>
      <c r="GG13" s="380"/>
    </row>
    <row r="14" spans="1:189" x14ac:dyDescent="0.25">
      <c r="A14" s="412" t="s">
        <v>5938</v>
      </c>
      <c r="B14" s="421">
        <v>0</v>
      </c>
      <c r="C14" s="421">
        <v>0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2">
        <f>SUM(L4:L13)</f>
        <v>41380.990499999942</v>
      </c>
      <c r="M14" s="411">
        <f t="shared" si="3"/>
        <v>41380.990499999942</v>
      </c>
      <c r="N14" s="411"/>
      <c r="O14" s="411"/>
      <c r="P14" s="412" t="s">
        <v>5938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1</v>
      </c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P14" s="417">
        <v>1</v>
      </c>
      <c r="AQ14" s="418">
        <v>322.9542193254465</v>
      </c>
      <c r="AR14" s="418">
        <v>-541760</v>
      </c>
      <c r="AS14" s="418">
        <v>39912.234639551265</v>
      </c>
      <c r="AT14" s="418">
        <v>893.81801526613197</v>
      </c>
      <c r="AU14" s="418">
        <v>3127.8197350564592</v>
      </c>
      <c r="AV14" s="418">
        <v>6162.8942529060068</v>
      </c>
      <c r="AW14" s="418">
        <v>19807.637126960901</v>
      </c>
      <c r="AX14" s="418">
        <v>1231.8449679269308</v>
      </c>
      <c r="AY14" s="418">
        <v>2307.5117473735295</v>
      </c>
      <c r="AZ14" s="418">
        <v>42695.435357261573</v>
      </c>
      <c r="BA14" s="418">
        <v>2528.849938371759</v>
      </c>
      <c r="BD14" s="380"/>
      <c r="BE14" s="380"/>
      <c r="BF14" s="380"/>
      <c r="BG14" s="380"/>
      <c r="BH14" s="380"/>
      <c r="BI14" s="380"/>
      <c r="BJ14" s="380"/>
      <c r="BK14" s="380"/>
      <c r="BL14" s="380"/>
      <c r="BM14" s="380"/>
      <c r="BN14" s="380"/>
      <c r="BO14" s="380"/>
      <c r="BP14" s="380"/>
      <c r="BQ14" s="380"/>
      <c r="BR14" s="380"/>
      <c r="BS14" s="380"/>
      <c r="BT14" s="380"/>
      <c r="BU14" s="380"/>
      <c r="BV14" s="380"/>
      <c r="BW14" s="380"/>
      <c r="BX14" s="380"/>
      <c r="BY14" s="380"/>
      <c r="BZ14" s="380"/>
      <c r="CA14" s="418"/>
      <c r="CB14" s="380"/>
      <c r="CC14" s="380"/>
      <c r="CD14" s="380"/>
      <c r="CE14" s="380"/>
      <c r="CF14" s="380"/>
      <c r="CG14" s="380"/>
      <c r="CH14" s="380"/>
      <c r="CI14" s="380"/>
      <c r="CJ14" s="380"/>
      <c r="CK14" s="380"/>
      <c r="CL14" s="380"/>
      <c r="CM14" s="380"/>
      <c r="CN14" s="380"/>
      <c r="CO14" s="380"/>
      <c r="CP14" s="380"/>
      <c r="CQ14" s="380"/>
      <c r="CR14" s="380"/>
      <c r="CS14" s="380"/>
      <c r="CT14" s="380"/>
      <c r="CU14" s="380"/>
      <c r="CV14" s="380"/>
      <c r="CW14" s="380"/>
      <c r="CX14" s="380"/>
      <c r="CY14" s="380"/>
      <c r="CZ14" s="380"/>
      <c r="DA14" s="380"/>
      <c r="DB14" s="380"/>
      <c r="DC14" s="380"/>
      <c r="DD14" s="380"/>
      <c r="DE14" s="380"/>
      <c r="DF14" s="380"/>
      <c r="DG14" s="380"/>
      <c r="DH14" s="380"/>
      <c r="DI14" s="380"/>
      <c r="DJ14" s="380"/>
      <c r="DK14" s="380"/>
      <c r="DL14" s="380"/>
      <c r="DM14" s="380"/>
      <c r="DN14" s="380"/>
      <c r="DO14" s="380"/>
      <c r="DP14" s="380"/>
      <c r="DQ14" s="380"/>
      <c r="DR14" s="380"/>
      <c r="DS14" s="380"/>
      <c r="DT14" s="380"/>
      <c r="DU14" s="380"/>
      <c r="DV14" s="380"/>
      <c r="DW14" s="380"/>
      <c r="DX14" s="380"/>
      <c r="DY14" s="380"/>
      <c r="DZ14" s="380"/>
      <c r="EA14" s="380"/>
      <c r="EB14" s="380"/>
      <c r="EC14" s="380"/>
      <c r="ED14" s="380"/>
      <c r="EE14" s="380"/>
      <c r="EF14" s="380"/>
      <c r="EG14" s="380"/>
      <c r="EH14" s="380"/>
      <c r="EI14" s="380"/>
      <c r="EJ14" s="380"/>
      <c r="EK14" s="380"/>
      <c r="EL14" s="380"/>
      <c r="EM14" s="380"/>
      <c r="EN14" s="380"/>
      <c r="EO14" s="380"/>
      <c r="EP14" s="380"/>
      <c r="EQ14" s="380"/>
      <c r="ER14" s="380"/>
      <c r="ES14" s="380"/>
      <c r="ET14" s="380"/>
      <c r="EU14" s="380"/>
      <c r="EV14" s="380"/>
      <c r="EW14" s="380"/>
      <c r="EX14" s="380"/>
      <c r="EY14" s="380"/>
      <c r="EZ14" s="380"/>
      <c r="FA14" s="380"/>
      <c r="FB14" s="380"/>
      <c r="FC14" s="380"/>
      <c r="FD14" s="380"/>
      <c r="FE14" s="380"/>
      <c r="FF14" s="380"/>
      <c r="FG14" s="380"/>
      <c r="FH14" s="380"/>
      <c r="FI14" s="380"/>
      <c r="FJ14" s="380"/>
      <c r="FK14" s="380"/>
      <c r="FL14" s="380"/>
      <c r="FM14" s="380"/>
      <c r="FN14" s="380"/>
      <c r="FO14" s="380"/>
      <c r="FP14" s="380"/>
      <c r="FQ14" s="380"/>
      <c r="FR14" s="380"/>
      <c r="FS14" s="380"/>
      <c r="FT14" s="380"/>
      <c r="FU14" s="380"/>
      <c r="FV14" s="380"/>
      <c r="FW14" s="380"/>
      <c r="FX14" s="380"/>
      <c r="FY14" s="380"/>
      <c r="FZ14" s="380"/>
      <c r="GA14" s="380"/>
      <c r="GB14" s="380"/>
      <c r="GC14" s="380"/>
      <c r="GD14" s="380"/>
      <c r="GE14" s="380"/>
      <c r="GF14" s="380"/>
      <c r="GG14" s="380"/>
    </row>
    <row r="15" spans="1:189" x14ac:dyDescent="0.25"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423"/>
      <c r="N15" s="423"/>
      <c r="O15" s="423"/>
      <c r="AD15" s="417"/>
      <c r="AP15" s="417">
        <v>2</v>
      </c>
      <c r="AQ15" s="418">
        <v>0</v>
      </c>
      <c r="AR15" s="418">
        <v>-503535</v>
      </c>
      <c r="AS15" s="418">
        <v>751.42157179889307</v>
      </c>
      <c r="AT15" s="418">
        <v>4721.9845250489125</v>
      </c>
      <c r="AU15" s="418">
        <v>3490.7119426195131</v>
      </c>
      <c r="AV15" s="418">
        <v>5.7046477777443041</v>
      </c>
      <c r="AW15" s="418">
        <v>1790.8700843383895</v>
      </c>
      <c r="AX15" s="418">
        <v>51.512110343115936</v>
      </c>
      <c r="AY15" s="418">
        <v>7318.2300726134054</v>
      </c>
      <c r="AZ15" s="418">
        <v>2825.3600188042824</v>
      </c>
      <c r="BA15" s="418">
        <v>16798.205026655745</v>
      </c>
      <c r="BD15" s="380"/>
      <c r="BE15" s="380"/>
      <c r="BF15" s="380"/>
      <c r="BG15" s="380"/>
      <c r="BH15" s="380"/>
      <c r="BI15" s="380"/>
      <c r="BJ15" s="380"/>
      <c r="BK15" s="380"/>
      <c r="BL15" s="380"/>
      <c r="BM15" s="380"/>
      <c r="BN15" s="380"/>
      <c r="BO15" s="380"/>
      <c r="BP15" s="380"/>
      <c r="BQ15" s="380"/>
      <c r="BR15" s="380"/>
      <c r="BS15" s="380"/>
      <c r="BT15" s="380"/>
      <c r="BU15" s="380"/>
      <c r="BV15" s="380"/>
      <c r="BW15" s="380"/>
      <c r="BX15" s="380"/>
      <c r="BY15" s="380"/>
      <c r="BZ15" s="380"/>
      <c r="CA15" s="380"/>
      <c r="CB15" s="380"/>
      <c r="CC15" s="380"/>
      <c r="CD15" s="380"/>
      <c r="CE15" s="380"/>
      <c r="CF15" s="380"/>
      <c r="CG15" s="380"/>
      <c r="CH15" s="380"/>
      <c r="CI15" s="380"/>
      <c r="CJ15" s="380"/>
      <c r="CK15" s="380"/>
      <c r="CL15" s="380"/>
      <c r="CM15" s="380"/>
      <c r="CN15" s="380"/>
      <c r="CO15" s="380"/>
      <c r="CP15" s="380"/>
      <c r="CQ15" s="380"/>
      <c r="CR15" s="380"/>
      <c r="CS15" s="380"/>
      <c r="CT15" s="380"/>
      <c r="CU15" s="380"/>
      <c r="CV15" s="380"/>
      <c r="CW15" s="380"/>
      <c r="CX15" s="380"/>
      <c r="CY15" s="380"/>
      <c r="CZ15" s="380"/>
      <c r="DA15" s="380"/>
      <c r="DB15" s="380"/>
      <c r="DC15" s="380"/>
      <c r="DD15" s="380"/>
      <c r="DE15" s="380"/>
      <c r="DF15" s="380"/>
      <c r="DG15" s="380"/>
      <c r="DH15" s="380"/>
      <c r="DI15" s="380"/>
      <c r="DJ15" s="380"/>
      <c r="DK15" s="380"/>
      <c r="DL15" s="380"/>
      <c r="DM15" s="380"/>
      <c r="DN15" s="380"/>
      <c r="DO15" s="380"/>
      <c r="DP15" s="380"/>
      <c r="DQ15" s="380"/>
      <c r="DR15" s="380"/>
      <c r="DS15" s="380"/>
      <c r="DT15" s="380"/>
      <c r="DU15" s="380"/>
      <c r="DV15" s="380"/>
      <c r="DW15" s="380"/>
      <c r="DX15" s="380"/>
      <c r="DY15" s="380"/>
      <c r="DZ15" s="380"/>
      <c r="EA15" s="380"/>
      <c r="EB15" s="380"/>
      <c r="EC15" s="380"/>
      <c r="ED15" s="380"/>
      <c r="EE15" s="380"/>
      <c r="EF15" s="380"/>
      <c r="EG15" s="380"/>
      <c r="EH15" s="380"/>
      <c r="EI15" s="380"/>
      <c r="EJ15" s="380"/>
      <c r="EK15" s="380"/>
      <c r="EL15" s="380"/>
      <c r="EM15" s="380"/>
      <c r="EN15" s="380"/>
      <c r="EO15" s="380"/>
      <c r="EP15" s="380"/>
      <c r="EQ15" s="380"/>
      <c r="ER15" s="380"/>
      <c r="ES15" s="380"/>
      <c r="ET15" s="380"/>
      <c r="EU15" s="380"/>
      <c r="EV15" s="380"/>
      <c r="EW15" s="380"/>
      <c r="EX15" s="380"/>
      <c r="EY15" s="380"/>
      <c r="EZ15" s="380"/>
      <c r="FA15" s="380"/>
      <c r="FB15" s="380"/>
      <c r="FC15" s="380"/>
      <c r="FD15" s="380"/>
      <c r="FE15" s="380"/>
      <c r="FF15" s="380"/>
      <c r="FG15" s="380"/>
      <c r="FH15" s="380"/>
      <c r="FI15" s="380"/>
      <c r="FJ15" s="380"/>
      <c r="FK15" s="380"/>
      <c r="FL15" s="380"/>
      <c r="FM15" s="380"/>
      <c r="FN15" s="380"/>
      <c r="FO15" s="380"/>
      <c r="FP15" s="380"/>
      <c r="FQ15" s="380"/>
      <c r="FR15" s="380"/>
      <c r="FS15" s="380"/>
      <c r="FT15" s="380"/>
      <c r="FU15" s="380"/>
      <c r="FV15" s="380"/>
      <c r="FW15" s="380"/>
      <c r="FX15" s="380"/>
      <c r="FY15" s="380"/>
      <c r="FZ15" s="380"/>
      <c r="GA15" s="380"/>
      <c r="GB15" s="380"/>
      <c r="GC15" s="380"/>
      <c r="GD15" s="380"/>
      <c r="GE15" s="380"/>
      <c r="GF15" s="380"/>
      <c r="GG15" s="380"/>
    </row>
    <row r="16" spans="1:189" x14ac:dyDescent="0.25">
      <c r="AD16" s="417"/>
      <c r="AP16" s="417">
        <v>3</v>
      </c>
      <c r="AQ16" s="418">
        <v>3.1599904123830185</v>
      </c>
      <c r="AR16" s="418">
        <v>-1400533</v>
      </c>
      <c r="AS16" s="418">
        <v>45.37353507960816</v>
      </c>
      <c r="AT16" s="418">
        <v>1650.688385005323</v>
      </c>
      <c r="AU16" s="418">
        <v>42712.235146382278</v>
      </c>
      <c r="AV16" s="418">
        <v>22.827627760603775</v>
      </c>
      <c r="AW16" s="418">
        <v>547.9412041686212</v>
      </c>
      <c r="AX16" s="418">
        <v>9.9427586960046135</v>
      </c>
      <c r="AY16" s="418">
        <v>0</v>
      </c>
      <c r="AZ16" s="418">
        <v>1745.7467454275406</v>
      </c>
      <c r="BA16" s="418">
        <v>18551.084607067638</v>
      </c>
      <c r="BD16" s="380"/>
      <c r="BE16" s="380"/>
      <c r="BF16" s="380"/>
      <c r="BG16" s="380"/>
      <c r="BH16" s="380"/>
      <c r="BI16" s="380"/>
      <c r="BJ16" s="380"/>
      <c r="BK16" s="380"/>
      <c r="BL16" s="380"/>
      <c r="BM16" s="380"/>
      <c r="BN16" s="380"/>
      <c r="BO16" s="380"/>
      <c r="BP16" s="380"/>
      <c r="BQ16" s="380"/>
      <c r="BR16" s="380"/>
      <c r="BS16" s="380"/>
      <c r="BT16" s="380"/>
      <c r="BU16" s="380"/>
      <c r="BV16" s="380"/>
      <c r="BW16" s="380"/>
      <c r="BX16" s="380"/>
      <c r="BY16" s="380"/>
      <c r="BZ16" s="380"/>
      <c r="CA16" s="380"/>
      <c r="CB16" s="380"/>
      <c r="CC16" s="380"/>
      <c r="CD16" s="380"/>
      <c r="CE16" s="380"/>
      <c r="CF16" s="380"/>
      <c r="CG16" s="380"/>
      <c r="CH16" s="380"/>
      <c r="CI16" s="380"/>
      <c r="CJ16" s="380"/>
      <c r="CK16" s="380"/>
      <c r="CL16" s="380"/>
      <c r="CM16" s="380"/>
      <c r="CN16" s="380"/>
      <c r="CO16" s="380"/>
      <c r="CP16" s="380"/>
      <c r="CQ16" s="380"/>
      <c r="CR16" s="380"/>
      <c r="CS16" s="380"/>
      <c r="CT16" s="380"/>
      <c r="CU16" s="380"/>
      <c r="CV16" s="380"/>
      <c r="CW16" s="380"/>
      <c r="CX16" s="380"/>
      <c r="CY16" s="380"/>
      <c r="CZ16" s="380"/>
      <c r="DA16" s="380"/>
      <c r="DB16" s="380"/>
      <c r="DC16" s="380"/>
      <c r="DD16" s="380"/>
      <c r="DE16" s="380"/>
      <c r="DF16" s="380"/>
      <c r="DG16" s="380"/>
      <c r="DH16" s="380"/>
      <c r="DI16" s="380"/>
      <c r="DJ16" s="380"/>
      <c r="DK16" s="380"/>
      <c r="DL16" s="380"/>
      <c r="DM16" s="380"/>
      <c r="DN16" s="380"/>
      <c r="DO16" s="380"/>
      <c r="DP16" s="380"/>
      <c r="DQ16" s="380"/>
      <c r="DR16" s="380"/>
      <c r="DS16" s="380"/>
      <c r="DT16" s="380"/>
      <c r="DU16" s="380"/>
      <c r="DV16" s="380"/>
      <c r="DW16" s="380"/>
      <c r="DX16" s="380"/>
      <c r="DY16" s="380"/>
      <c r="DZ16" s="380"/>
      <c r="EA16" s="380"/>
      <c r="EB16" s="380"/>
      <c r="EC16" s="380"/>
      <c r="ED16" s="380"/>
      <c r="EE16" s="380"/>
      <c r="EF16" s="380"/>
      <c r="EG16" s="380"/>
      <c r="EH16" s="380"/>
      <c r="EI16" s="380"/>
      <c r="EJ16" s="380"/>
      <c r="EK16" s="380"/>
      <c r="EL16" s="380"/>
      <c r="EM16" s="380"/>
      <c r="EN16" s="380"/>
      <c r="EO16" s="380"/>
      <c r="EP16" s="380"/>
      <c r="EQ16" s="380"/>
      <c r="ER16" s="380"/>
      <c r="ES16" s="380"/>
      <c r="ET16" s="380"/>
      <c r="EU16" s="380"/>
      <c r="EV16" s="380"/>
      <c r="EW16" s="380"/>
      <c r="EX16" s="380"/>
      <c r="EY16" s="380"/>
      <c r="EZ16" s="380"/>
      <c r="FA16" s="380"/>
      <c r="FB16" s="380"/>
      <c r="FC16" s="380"/>
      <c r="FD16" s="380"/>
      <c r="FE16" s="380"/>
      <c r="FF16" s="380"/>
      <c r="FG16" s="380"/>
      <c r="FH16" s="380"/>
      <c r="FI16" s="380"/>
      <c r="FJ16" s="380"/>
      <c r="FK16" s="380"/>
      <c r="FL16" s="380"/>
      <c r="FM16" s="380"/>
      <c r="FN16" s="380"/>
      <c r="FO16" s="380"/>
      <c r="FP16" s="380"/>
      <c r="FQ16" s="380"/>
      <c r="FR16" s="380"/>
      <c r="FS16" s="380"/>
      <c r="FT16" s="380"/>
      <c r="FU16" s="380"/>
      <c r="FV16" s="380"/>
      <c r="FW16" s="380"/>
      <c r="FX16" s="380"/>
      <c r="FY16" s="380"/>
      <c r="FZ16" s="380"/>
      <c r="GA16" s="380"/>
      <c r="GB16" s="380"/>
      <c r="GC16" s="380"/>
      <c r="GD16" s="380"/>
      <c r="GE16" s="380"/>
      <c r="GF16" s="380"/>
      <c r="GG16" s="380"/>
    </row>
    <row r="17" spans="1:189" x14ac:dyDescent="0.25">
      <c r="A17" s="32" t="s">
        <v>240</v>
      </c>
      <c r="B17" s="380"/>
      <c r="C17" s="380"/>
      <c r="D17" s="380"/>
      <c r="E17" s="380"/>
      <c r="F17" s="380"/>
      <c r="G17" s="380"/>
      <c r="H17" s="380"/>
      <c r="I17" s="380"/>
      <c r="J17" s="380"/>
      <c r="K17" s="380"/>
      <c r="L17" s="380"/>
      <c r="M17" s="411"/>
      <c r="N17" s="411"/>
      <c r="O17" s="411"/>
      <c r="P17" s="32" t="s">
        <v>240</v>
      </c>
      <c r="AD17" s="417"/>
      <c r="AP17" s="417">
        <v>4</v>
      </c>
      <c r="AQ17" s="418">
        <v>2.6709943549300474</v>
      </c>
      <c r="AR17" s="418">
        <v>-31050</v>
      </c>
      <c r="AS17" s="418">
        <v>261.91894395493654</v>
      </c>
      <c r="AT17" s="418">
        <v>63.191355654701226</v>
      </c>
      <c r="AU17" s="418">
        <v>96717.761093210385</v>
      </c>
      <c r="AV17" s="418">
        <v>233.79298834105202</v>
      </c>
      <c r="AW17" s="418">
        <v>1479.3243103643154</v>
      </c>
      <c r="AX17" s="418">
        <v>58.148903646711688</v>
      </c>
      <c r="AY17" s="418">
        <v>828.03566925368455</v>
      </c>
      <c r="AZ17" s="418">
        <v>0</v>
      </c>
      <c r="BA17" s="418">
        <v>39559.655741219292</v>
      </c>
    </row>
    <row r="18" spans="1:189" x14ac:dyDescent="0.25">
      <c r="B18" s="412" t="s">
        <v>5930</v>
      </c>
      <c r="C18" s="412" t="s">
        <v>5931</v>
      </c>
      <c r="D18" s="412" t="s">
        <v>5932</v>
      </c>
      <c r="E18" s="412" t="s">
        <v>5933</v>
      </c>
      <c r="F18" s="412" t="s">
        <v>5934</v>
      </c>
      <c r="G18" s="412" t="s">
        <v>5935</v>
      </c>
      <c r="H18" s="412" t="s">
        <v>1562</v>
      </c>
      <c r="I18" s="412" t="s">
        <v>5936</v>
      </c>
      <c r="J18" s="412" t="s">
        <v>1563</v>
      </c>
      <c r="K18" s="412" t="s">
        <v>5937</v>
      </c>
      <c r="L18" s="412" t="s">
        <v>5938</v>
      </c>
      <c r="M18" s="413"/>
      <c r="N18" s="413"/>
      <c r="O18" s="413"/>
      <c r="Q18" s="412" t="s">
        <v>5930</v>
      </c>
      <c r="R18" s="412" t="s">
        <v>5931</v>
      </c>
      <c r="S18" s="412" t="s">
        <v>5932</v>
      </c>
      <c r="T18" s="412" t="s">
        <v>5933</v>
      </c>
      <c r="U18" s="412" t="s">
        <v>5934</v>
      </c>
      <c r="V18" s="412" t="s">
        <v>5935</v>
      </c>
      <c r="W18" s="412" t="s">
        <v>1562</v>
      </c>
      <c r="X18" s="412" t="s">
        <v>5936</v>
      </c>
      <c r="Y18" s="412" t="s">
        <v>1563</v>
      </c>
      <c r="Z18" s="412" t="s">
        <v>5937</v>
      </c>
      <c r="AA18" s="412" t="s">
        <v>5938</v>
      </c>
      <c r="AD18" s="417"/>
      <c r="AP18" s="417">
        <v>5</v>
      </c>
      <c r="AQ18" s="418">
        <v>0</v>
      </c>
      <c r="AR18" s="418">
        <v>152</v>
      </c>
      <c r="AS18" s="418">
        <v>0</v>
      </c>
      <c r="AT18" s="418">
        <v>22.737559059949682</v>
      </c>
      <c r="AU18" s="418">
        <v>0</v>
      </c>
      <c r="AV18" s="418">
        <v>0</v>
      </c>
      <c r="AW18" s="418">
        <v>0</v>
      </c>
      <c r="AX18" s="418">
        <v>0</v>
      </c>
      <c r="AY18" s="418">
        <v>0</v>
      </c>
      <c r="AZ18" s="418">
        <v>279.26244094005034</v>
      </c>
      <c r="BA18" s="418">
        <v>0</v>
      </c>
    </row>
    <row r="19" spans="1:189" x14ac:dyDescent="0.25">
      <c r="A19" s="412" t="s">
        <v>5930</v>
      </c>
      <c r="B19" s="415">
        <f>AE5</f>
        <v>1736552</v>
      </c>
      <c r="C19" s="380">
        <f t="shared" ref="C19:L19" si="26">AR5</f>
        <v>371118.99076154805</v>
      </c>
      <c r="D19" s="380">
        <f t="shared" si="26"/>
        <v>115589.85639993596</v>
      </c>
      <c r="E19" s="380">
        <f t="shared" si="26"/>
        <v>85239.343698777491</v>
      </c>
      <c r="F19" s="380">
        <f t="shared" si="26"/>
        <v>16665.589013708322</v>
      </c>
      <c r="G19" s="380">
        <f t="shared" si="26"/>
        <v>9118.1340561603283</v>
      </c>
      <c r="H19" s="380">
        <f t="shared" si="26"/>
        <v>76347.896819092872</v>
      </c>
      <c r="I19" s="380">
        <f t="shared" si="26"/>
        <v>75935.51551184454</v>
      </c>
      <c r="J19" s="380">
        <f t="shared" si="26"/>
        <v>81315.48973146308</v>
      </c>
      <c r="K19" s="380">
        <f t="shared" si="26"/>
        <v>900130.60540268919</v>
      </c>
      <c r="L19" s="380">
        <f t="shared" si="26"/>
        <v>5090.5786047804377</v>
      </c>
      <c r="M19" s="411">
        <f>SUM(B19:L19)</f>
        <v>3473104.0000000005</v>
      </c>
      <c r="N19" s="379"/>
      <c r="O19" s="53">
        <f>M19-N19-N19</f>
        <v>3473104.0000000005</v>
      </c>
      <c r="P19" s="412" t="s">
        <v>5930</v>
      </c>
      <c r="Q19" s="424">
        <f>B19/$B19</f>
        <v>1</v>
      </c>
      <c r="R19" s="424">
        <f t="shared" ref="R19:Y19" si="27">C19/$B19</f>
        <v>0.21371026652904609</v>
      </c>
      <c r="S19" s="424">
        <f t="shared" si="27"/>
        <v>6.6562853516586876E-2</v>
      </c>
      <c r="T19" s="424">
        <f t="shared" si="27"/>
        <v>4.908539663584937E-2</v>
      </c>
      <c r="U19" s="424">
        <f t="shared" si="27"/>
        <v>9.5969421092534646E-3</v>
      </c>
      <c r="V19" s="424">
        <f t="shared" si="27"/>
        <v>5.2507117875884675E-3</v>
      </c>
      <c r="W19" s="424">
        <f t="shared" si="27"/>
        <v>4.3965223511356337E-2</v>
      </c>
      <c r="X19" s="424">
        <f t="shared" si="27"/>
        <v>4.3727752184699646E-2</v>
      </c>
      <c r="Y19" s="424">
        <f t="shared" si="27"/>
        <v>4.6825830571997316E-2</v>
      </c>
      <c r="Z19" s="424">
        <f>K19/$B19</f>
        <v>0.5183435943194844</v>
      </c>
      <c r="AA19" s="424">
        <f>L19/$B19</f>
        <v>2.9314288341382448E-3</v>
      </c>
      <c r="AB19" s="35">
        <f>SUM(Q19:AA19)</f>
        <v>2</v>
      </c>
      <c r="AD19" s="417"/>
      <c r="AP19" s="417">
        <v>6</v>
      </c>
      <c r="AQ19" s="418">
        <v>26.95638951141272</v>
      </c>
      <c r="AR19" s="418">
        <v>113691</v>
      </c>
      <c r="AS19" s="418">
        <v>743.8815081967997</v>
      </c>
      <c r="AT19" s="418">
        <v>200.41016853970871</v>
      </c>
      <c r="AU19" s="418">
        <v>31665.550966471423</v>
      </c>
      <c r="AV19" s="418">
        <v>709.23759543748361</v>
      </c>
      <c r="AW19" s="418">
        <v>0</v>
      </c>
      <c r="AX19" s="418">
        <v>55.989420769053581</v>
      </c>
      <c r="AY19" s="418">
        <v>1713.5711002574249</v>
      </c>
      <c r="AZ19" s="418">
        <v>23920.147247352706</v>
      </c>
      <c r="BA19" s="418">
        <v>92883.255603464</v>
      </c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</row>
    <row r="20" spans="1:189" x14ac:dyDescent="0.25">
      <c r="A20" s="412" t="s">
        <v>5931</v>
      </c>
      <c r="B20" s="380">
        <f>AQ15</f>
        <v>0</v>
      </c>
      <c r="C20" s="415">
        <f>AF5</f>
        <v>37754</v>
      </c>
      <c r="D20" s="380">
        <f t="shared" ref="D20:L20" si="28">AS15</f>
        <v>751.42157179889307</v>
      </c>
      <c r="E20" s="380">
        <f t="shared" si="28"/>
        <v>4721.9845250489125</v>
      </c>
      <c r="F20" s="380">
        <f t="shared" si="28"/>
        <v>3490.7119426195131</v>
      </c>
      <c r="G20" s="380">
        <f t="shared" si="28"/>
        <v>5.7046477777443041</v>
      </c>
      <c r="H20" s="380">
        <f t="shared" si="28"/>
        <v>1790.8700843383895</v>
      </c>
      <c r="I20" s="380">
        <f t="shared" si="28"/>
        <v>51.512110343115936</v>
      </c>
      <c r="J20" s="380">
        <f t="shared" si="28"/>
        <v>7318.2300726134054</v>
      </c>
      <c r="K20" s="380">
        <f t="shared" si="28"/>
        <v>2825.3600188042824</v>
      </c>
      <c r="L20" s="380">
        <f t="shared" si="28"/>
        <v>16798.205026655745</v>
      </c>
      <c r="M20" s="411">
        <f t="shared" ref="M20:M28" si="29">SUM(B20:L20)</f>
        <v>75508</v>
      </c>
      <c r="N20" s="379"/>
      <c r="O20" s="53">
        <f t="shared" ref="O20:O28" si="30">M20-N20-N20</f>
        <v>75508</v>
      </c>
      <c r="P20" s="412" t="s">
        <v>5931</v>
      </c>
      <c r="Q20" s="424">
        <f>B20/$C20</f>
        <v>0</v>
      </c>
      <c r="R20" s="424">
        <f t="shared" ref="R20:AA20" si="31">C20/$C20</f>
        <v>1</v>
      </c>
      <c r="S20" s="424">
        <f>D20/$C20</f>
        <v>1.9903098262406448E-2</v>
      </c>
      <c r="T20" s="424">
        <f t="shared" si="31"/>
        <v>0.12507243007493013</v>
      </c>
      <c r="U20" s="424">
        <f t="shared" si="31"/>
        <v>9.2459393511138244E-2</v>
      </c>
      <c r="V20" s="424">
        <f t="shared" si="31"/>
        <v>1.5110048677608476E-4</v>
      </c>
      <c r="W20" s="424">
        <f t="shared" si="31"/>
        <v>4.7435240884102066E-2</v>
      </c>
      <c r="X20" s="424">
        <f t="shared" si="31"/>
        <v>1.3644146406504194E-3</v>
      </c>
      <c r="Y20" s="424">
        <f t="shared" si="31"/>
        <v>0.19383985995161851</v>
      </c>
      <c r="Z20" s="424">
        <f t="shared" si="31"/>
        <v>7.4836044360975851E-2</v>
      </c>
      <c r="AA20" s="424">
        <f t="shared" si="31"/>
        <v>0.44493841782740229</v>
      </c>
      <c r="AB20" s="35">
        <f t="shared" ref="AB20:AB28" si="32">SUM(Q20:AA20)</f>
        <v>2</v>
      </c>
      <c r="AD20" s="417"/>
      <c r="AP20" s="420" t="s">
        <v>904</v>
      </c>
      <c r="AQ20" s="419">
        <f>SUM(AQ14:AQ19)</f>
        <v>355.74159360417229</v>
      </c>
      <c r="AR20" s="419">
        <f t="shared" ref="AR20:BA20" si="33">SUM(AR14:AR19)</f>
        <v>-2363035</v>
      </c>
      <c r="AS20" s="419">
        <f t="shared" si="33"/>
        <v>41714.830198581498</v>
      </c>
      <c r="AT20" s="419">
        <f t="shared" si="33"/>
        <v>7552.8300085747269</v>
      </c>
      <c r="AU20" s="419">
        <f t="shared" si="33"/>
        <v>177714.07888374006</v>
      </c>
      <c r="AV20" s="419">
        <f t="shared" si="33"/>
        <v>7134.4571122228899</v>
      </c>
      <c r="AW20" s="419">
        <f t="shared" si="33"/>
        <v>23625.772725832227</v>
      </c>
      <c r="AX20" s="419">
        <f t="shared" si="33"/>
        <v>1407.4381613818166</v>
      </c>
      <c r="AY20" s="419">
        <f t="shared" si="33"/>
        <v>12167.348589498044</v>
      </c>
      <c r="AZ20" s="419">
        <f t="shared" si="33"/>
        <v>71465.951809786158</v>
      </c>
      <c r="BA20" s="419">
        <f t="shared" si="33"/>
        <v>170321.05091677845</v>
      </c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</row>
    <row r="21" spans="1:189" x14ac:dyDescent="0.25">
      <c r="A21" s="412" t="s">
        <v>5932</v>
      </c>
      <c r="B21" s="380">
        <f>AQ24</f>
        <v>596.53844236946611</v>
      </c>
      <c r="C21" s="380">
        <f t="shared" ref="C21:L21" si="34">AR24</f>
        <v>42021.790275815685</v>
      </c>
      <c r="D21" s="415">
        <f>AG5</f>
        <v>132536</v>
      </c>
      <c r="E21" s="380">
        <f t="shared" si="34"/>
        <v>9023.8749652647093</v>
      </c>
      <c r="F21" s="380">
        <f t="shared" si="34"/>
        <v>3019.8051148746931</v>
      </c>
      <c r="G21" s="380">
        <f t="shared" si="34"/>
        <v>1050.269650033508</v>
      </c>
      <c r="H21" s="380">
        <f t="shared" si="34"/>
        <v>4635.3826936871455</v>
      </c>
      <c r="I21" s="380">
        <f t="shared" si="34"/>
        <v>3050.257441964523</v>
      </c>
      <c r="J21" s="380">
        <f t="shared" si="34"/>
        <v>3458.1981235138069</v>
      </c>
      <c r="K21" s="380">
        <f t="shared" si="34"/>
        <v>61055.789293472153</v>
      </c>
      <c r="L21" s="380">
        <f t="shared" si="34"/>
        <v>4624.0939990042943</v>
      </c>
      <c r="M21" s="411">
        <f t="shared" si="29"/>
        <v>265071.99999999994</v>
      </c>
      <c r="N21" s="379"/>
      <c r="O21" s="53">
        <f t="shared" si="30"/>
        <v>265071.99999999994</v>
      </c>
      <c r="P21" s="412" t="s">
        <v>5932</v>
      </c>
      <c r="Q21" s="424">
        <f>B21/$D21</f>
        <v>4.5009540228275044E-3</v>
      </c>
      <c r="R21" s="424">
        <f t="shared" ref="R21:AA21" si="35">C21/$D21</f>
        <v>0.31705944253497681</v>
      </c>
      <c r="S21" s="424">
        <f t="shared" si="35"/>
        <v>1</v>
      </c>
      <c r="T21" s="424">
        <f t="shared" si="35"/>
        <v>6.8086217822061243E-2</v>
      </c>
      <c r="U21" s="424">
        <f t="shared" si="35"/>
        <v>2.2784791414217218E-2</v>
      </c>
      <c r="V21" s="424">
        <f t="shared" si="35"/>
        <v>7.9244103491391618E-3</v>
      </c>
      <c r="W21" s="424">
        <f t="shared" si="35"/>
        <v>3.4974517819212479E-2</v>
      </c>
      <c r="X21" s="424">
        <f t="shared" si="35"/>
        <v>2.3014557870801314E-2</v>
      </c>
      <c r="Y21" s="424">
        <f t="shared" si="35"/>
        <v>2.6092519191116426E-2</v>
      </c>
      <c r="Z21" s="424">
        <f t="shared" si="35"/>
        <v>0.46067324571038926</v>
      </c>
      <c r="AA21" s="424">
        <f t="shared" si="35"/>
        <v>3.488934326525845E-2</v>
      </c>
      <c r="AB21" s="35">
        <f t="shared" si="32"/>
        <v>1.9999999999999996</v>
      </c>
      <c r="AD21" s="486"/>
      <c r="AP21" s="32" t="s">
        <v>241</v>
      </c>
      <c r="AQ21">
        <v>10024.297987387235</v>
      </c>
      <c r="AR21">
        <v>4687686</v>
      </c>
      <c r="AS21">
        <v>275030.23114571819</v>
      </c>
      <c r="AT21">
        <v>38395.248788488178</v>
      </c>
      <c r="AU21">
        <v>219842.6145275702</v>
      </c>
      <c r="AV21">
        <v>98390.356125729275</v>
      </c>
      <c r="AW21">
        <v>55825.916119705653</v>
      </c>
      <c r="AX21">
        <v>40685.573178152663</v>
      </c>
      <c r="AY21">
        <v>30143.608854724327</v>
      </c>
      <c r="AZ21">
        <v>3658661.0132348551</v>
      </c>
      <c r="BA21">
        <v>802331.14003767096</v>
      </c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</row>
    <row r="22" spans="1:189" x14ac:dyDescent="0.25">
      <c r="A22" s="412" t="s">
        <v>5933</v>
      </c>
      <c r="B22" s="380">
        <f>AQ34</f>
        <v>0.21600085874905858</v>
      </c>
      <c r="C22" s="380">
        <f t="shared" ref="C22:L22" si="36">AR34</f>
        <v>9.2126493322309528</v>
      </c>
      <c r="D22" s="380">
        <f t="shared" si="36"/>
        <v>23.845273574959897</v>
      </c>
      <c r="E22" s="415">
        <f>AH5</f>
        <v>323</v>
      </c>
      <c r="F22" s="380">
        <f t="shared" si="36"/>
        <v>1.0857288536124166</v>
      </c>
      <c r="G22" s="380">
        <f t="shared" si="36"/>
        <v>0.8420209740696063</v>
      </c>
      <c r="H22" s="380">
        <f t="shared" si="36"/>
        <v>286.70311166023708</v>
      </c>
      <c r="I22" s="380">
        <f t="shared" si="36"/>
        <v>0.78182448838015961</v>
      </c>
      <c r="J22" s="380">
        <f t="shared" si="36"/>
        <v>0.31339025776083196</v>
      </c>
      <c r="K22" s="380">
        <f t="shared" si="36"/>
        <v>0</v>
      </c>
      <c r="L22" s="380">
        <f t="shared" si="36"/>
        <v>0</v>
      </c>
      <c r="M22" s="411">
        <f t="shared" si="29"/>
        <v>646</v>
      </c>
      <c r="N22" s="379"/>
      <c r="O22" s="53">
        <f t="shared" si="30"/>
        <v>646</v>
      </c>
      <c r="P22" s="412" t="s">
        <v>5933</v>
      </c>
      <c r="Q22" s="424">
        <f>B22/$E22</f>
        <v>6.6873330882061483E-4</v>
      </c>
      <c r="R22" s="424">
        <f t="shared" ref="R22:AA22" si="37">C22/$E22</f>
        <v>2.8522134155513787E-2</v>
      </c>
      <c r="S22" s="424">
        <f t="shared" si="37"/>
        <v>7.3824376393064703E-2</v>
      </c>
      <c r="T22" s="424">
        <f t="shared" si="37"/>
        <v>1</v>
      </c>
      <c r="U22" s="424">
        <f t="shared" si="37"/>
        <v>3.3613896396669242E-3</v>
      </c>
      <c r="V22" s="424">
        <f t="shared" si="37"/>
        <v>2.6068760807108553E-3</v>
      </c>
      <c r="W22" s="424">
        <f t="shared" si="37"/>
        <v>0.88762573269423251</v>
      </c>
      <c r="X22" s="424">
        <f t="shared" si="37"/>
        <v>2.4205092519509587E-3</v>
      </c>
      <c r="Y22" s="424">
        <f t="shared" si="37"/>
        <v>9.7024847603972744E-4</v>
      </c>
      <c r="Z22" s="424">
        <f t="shared" si="37"/>
        <v>0</v>
      </c>
      <c r="AA22" s="424">
        <f t="shared" si="37"/>
        <v>0</v>
      </c>
      <c r="AB22" s="35">
        <f t="shared" si="32"/>
        <v>1.9999999999999998</v>
      </c>
      <c r="AP22" s="377" t="s">
        <v>903</v>
      </c>
      <c r="AQ22" s="377" t="s">
        <v>242</v>
      </c>
      <c r="AR22" s="377" t="s">
        <v>243</v>
      </c>
      <c r="AS22" s="377" t="s">
        <v>244</v>
      </c>
      <c r="AT22" s="377" t="s">
        <v>245</v>
      </c>
      <c r="AU22" s="377" t="s">
        <v>246</v>
      </c>
      <c r="AV22" s="377" t="s">
        <v>247</v>
      </c>
      <c r="AW22" s="377" t="s">
        <v>248</v>
      </c>
      <c r="AX22" s="377" t="s">
        <v>249</v>
      </c>
      <c r="AY22" s="377" t="s">
        <v>250</v>
      </c>
      <c r="AZ22" s="377" t="s">
        <v>251</v>
      </c>
      <c r="BA22" s="377" t="s">
        <v>252</v>
      </c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</row>
    <row r="23" spans="1:189" x14ac:dyDescent="0.25">
      <c r="A23" s="412" t="s">
        <v>5934</v>
      </c>
      <c r="B23" s="380">
        <f>AQ44</f>
        <v>245.07448079716841</v>
      </c>
      <c r="C23" s="380">
        <f t="shared" ref="C23:L23" si="38">AR44</f>
        <v>19.366065357376446</v>
      </c>
      <c r="D23" s="380">
        <f t="shared" si="38"/>
        <v>117.29293659668488</v>
      </c>
      <c r="E23" s="380">
        <f t="shared" si="38"/>
        <v>336.91895231971523</v>
      </c>
      <c r="F23" s="415">
        <f>AI5</f>
        <v>1271</v>
      </c>
      <c r="G23" s="380">
        <f t="shared" si="38"/>
        <v>59.776919266712575</v>
      </c>
      <c r="H23" s="380">
        <f t="shared" si="38"/>
        <v>9.6767037072685564</v>
      </c>
      <c r="I23" s="380">
        <f t="shared" si="38"/>
        <v>59.892248955327652</v>
      </c>
      <c r="J23" s="380">
        <f t="shared" si="38"/>
        <v>60.409154497114251</v>
      </c>
      <c r="K23" s="380">
        <f t="shared" si="38"/>
        <v>248.69804502107417</v>
      </c>
      <c r="L23" s="380">
        <f t="shared" si="38"/>
        <v>113.89449348155786</v>
      </c>
      <c r="M23" s="411">
        <f t="shared" si="29"/>
        <v>2541.9999999999995</v>
      </c>
      <c r="N23" s="379"/>
      <c r="O23" s="53">
        <f t="shared" si="30"/>
        <v>2541.9999999999995</v>
      </c>
      <c r="P23" s="412" t="s">
        <v>5934</v>
      </c>
      <c r="Q23" s="424">
        <f>B23/$F23</f>
        <v>0.19282020519053375</v>
      </c>
      <c r="R23" s="424">
        <f t="shared" ref="R23:AA23" si="39">C23/$F23</f>
        <v>1.5236872822483434E-2</v>
      </c>
      <c r="S23" s="424">
        <f t="shared" si="39"/>
        <v>9.228397843956325E-2</v>
      </c>
      <c r="T23" s="424">
        <f>E23/$F23</f>
        <v>0.26508178782038966</v>
      </c>
      <c r="U23" s="424">
        <f t="shared" si="39"/>
        <v>1</v>
      </c>
      <c r="V23" s="424">
        <f t="shared" si="39"/>
        <v>4.7031407762952455E-2</v>
      </c>
      <c r="W23" s="424">
        <f t="shared" si="39"/>
        <v>7.6134568900618066E-3</v>
      </c>
      <c r="X23" s="424">
        <f t="shared" si="39"/>
        <v>4.7122147093098074E-2</v>
      </c>
      <c r="Y23" s="424">
        <f t="shared" si="39"/>
        <v>4.7528839100797991E-2</v>
      </c>
      <c r="Z23" s="424">
        <f t="shared" si="39"/>
        <v>0.19567116052012129</v>
      </c>
      <c r="AA23" s="424">
        <f t="shared" si="39"/>
        <v>8.9610144359998312E-2</v>
      </c>
      <c r="AB23" s="35">
        <f t="shared" si="32"/>
        <v>2</v>
      </c>
      <c r="AP23" s="417">
        <v>1</v>
      </c>
      <c r="AQ23" s="418">
        <v>3528.1850194831668</v>
      </c>
      <c r="AR23" s="418">
        <v>204512.76027283157</v>
      </c>
      <c r="AS23" s="418">
        <v>193778</v>
      </c>
      <c r="AT23" s="418">
        <v>7509.0353430330306</v>
      </c>
      <c r="AU23" s="418">
        <v>11376.446234117084</v>
      </c>
      <c r="AV23" s="418">
        <v>11993.815733144309</v>
      </c>
      <c r="AW23" s="418">
        <v>14362.057009151362</v>
      </c>
      <c r="AX23" s="418">
        <v>3696.1654408494355</v>
      </c>
      <c r="AY23" s="418">
        <v>19540.286100245117</v>
      </c>
      <c r="AZ23" s="418">
        <v>96965.755996341395</v>
      </c>
      <c r="BA23" s="418">
        <v>4468.4928508034773</v>
      </c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</row>
    <row r="24" spans="1:189" x14ac:dyDescent="0.25">
      <c r="A24" s="412" t="s">
        <v>5935</v>
      </c>
      <c r="B24" s="380">
        <f>AQ53</f>
        <v>8.2494684742590003</v>
      </c>
      <c r="C24" s="380">
        <f t="shared" ref="C24:L24" si="40">AR53</f>
        <v>2137.4752685426533</v>
      </c>
      <c r="D24" s="380">
        <f t="shared" si="40"/>
        <v>1834.0337730203642</v>
      </c>
      <c r="E24" s="380">
        <f t="shared" si="40"/>
        <v>1403.1948214862855</v>
      </c>
      <c r="F24" s="380">
        <f t="shared" si="40"/>
        <v>175.40224965680318</v>
      </c>
      <c r="G24" s="415">
        <f>AJ5</f>
        <v>20884</v>
      </c>
      <c r="H24" s="380">
        <f t="shared" si="40"/>
        <v>2426.1868222011867</v>
      </c>
      <c r="I24" s="380">
        <f t="shared" si="40"/>
        <v>935.28802607471266</v>
      </c>
      <c r="J24" s="380">
        <f>AY53</f>
        <v>210.90244675910139</v>
      </c>
      <c r="K24" s="380">
        <f t="shared" si="40"/>
        <v>10670.900570142167</v>
      </c>
      <c r="L24" s="380">
        <f t="shared" si="40"/>
        <v>1082.3665536424678</v>
      </c>
      <c r="M24" s="411">
        <f t="shared" si="29"/>
        <v>41768</v>
      </c>
      <c r="N24" s="379"/>
      <c r="O24" s="53">
        <f t="shared" si="30"/>
        <v>41768</v>
      </c>
      <c r="P24" s="412" t="s">
        <v>5935</v>
      </c>
      <c r="Q24" s="424">
        <f>B24/$G24</f>
        <v>3.9501381317080065E-4</v>
      </c>
      <c r="R24" s="424">
        <f t="shared" ref="R24:AA24" si="41">C24/$G24</f>
        <v>0.10234989793826151</v>
      </c>
      <c r="S24" s="424">
        <f t="shared" si="41"/>
        <v>8.7820042760982764E-2</v>
      </c>
      <c r="T24" s="424">
        <f t="shared" si="41"/>
        <v>6.7189945483924804E-2</v>
      </c>
      <c r="U24" s="424">
        <f t="shared" si="41"/>
        <v>8.3988819027390905E-3</v>
      </c>
      <c r="V24" s="424">
        <f t="shared" si="41"/>
        <v>1</v>
      </c>
      <c r="W24" s="424">
        <f t="shared" si="41"/>
        <v>0.11617443124885973</v>
      </c>
      <c r="X24" s="424">
        <f t="shared" si="41"/>
        <v>4.4784908354468141E-2</v>
      </c>
      <c r="Y24" s="424">
        <f t="shared" si="41"/>
        <v>1.0098757266764097E-2</v>
      </c>
      <c r="Z24" s="424">
        <f t="shared" si="41"/>
        <v>0.5109605712575257</v>
      </c>
      <c r="AA24" s="424">
        <f t="shared" si="41"/>
        <v>5.1827549973303383E-2</v>
      </c>
      <c r="AB24" s="35">
        <f t="shared" si="32"/>
        <v>2</v>
      </c>
      <c r="AP24" s="417">
        <v>2</v>
      </c>
      <c r="AQ24" s="418">
        <v>596.53844236946611</v>
      </c>
      <c r="AR24" s="418">
        <v>42021.790275815685</v>
      </c>
      <c r="AS24" s="418">
        <v>-96221</v>
      </c>
      <c r="AT24" s="418">
        <v>9023.8749652647093</v>
      </c>
      <c r="AU24" s="418">
        <v>3019.8051148746931</v>
      </c>
      <c r="AV24" s="418">
        <v>1050.269650033508</v>
      </c>
      <c r="AW24" s="418">
        <v>4635.3826936871455</v>
      </c>
      <c r="AX24" s="418">
        <v>3050.257441964523</v>
      </c>
      <c r="AY24" s="418">
        <v>3458.1981235138069</v>
      </c>
      <c r="AZ24" s="418">
        <v>61055.789293472153</v>
      </c>
      <c r="BA24" s="418">
        <v>4624.0939990042943</v>
      </c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</row>
    <row r="25" spans="1:189" x14ac:dyDescent="0.25">
      <c r="A25" s="412" t="s">
        <v>1562</v>
      </c>
      <c r="B25" s="380">
        <f>AQ63</f>
        <v>2007.4449378233026</v>
      </c>
      <c r="C25" s="380">
        <f t="shared" ref="C25:L25" si="42">AR63</f>
        <v>38708.244484271112</v>
      </c>
      <c r="D25" s="380">
        <f t="shared" si="42"/>
        <v>33200.8919236363</v>
      </c>
      <c r="E25" s="380">
        <f t="shared" si="42"/>
        <v>11506.265557849973</v>
      </c>
      <c r="F25" s="380">
        <f t="shared" si="42"/>
        <v>10304.11563064055</v>
      </c>
      <c r="G25" s="380">
        <f t="shared" si="42"/>
        <v>11621.108864616581</v>
      </c>
      <c r="H25" s="415">
        <f>AK5</f>
        <v>866292.93886886863</v>
      </c>
      <c r="I25" s="380">
        <f t="shared" si="42"/>
        <v>24370.971229277464</v>
      </c>
      <c r="J25" s="380">
        <f t="shared" si="42"/>
        <v>4278.5767108483042</v>
      </c>
      <c r="K25" s="380">
        <f t="shared" si="42"/>
        <v>697684.43082343345</v>
      </c>
      <c r="L25" s="380">
        <f t="shared" si="42"/>
        <v>32610.888706471778</v>
      </c>
      <c r="M25" s="411">
        <f t="shared" si="29"/>
        <v>1732585.8777377373</v>
      </c>
      <c r="N25" s="379"/>
      <c r="O25" s="53">
        <f>M25-N25-N25</f>
        <v>1732585.8777377373</v>
      </c>
      <c r="P25" s="412" t="s">
        <v>1562</v>
      </c>
      <c r="Q25" s="424">
        <f>B25/$H25</f>
        <v>2.3172818890160327E-3</v>
      </c>
      <c r="R25" s="424">
        <f t="shared" ref="R25:AA25" si="43">C25/$H25</f>
        <v>4.4682627258641902E-2</v>
      </c>
      <c r="S25" s="424">
        <f t="shared" si="43"/>
        <v>3.8325248231836209E-2</v>
      </c>
      <c r="T25" s="424">
        <f t="shared" si="43"/>
        <v>1.3282187862311185E-2</v>
      </c>
      <c r="U25" s="424">
        <f t="shared" si="43"/>
        <v>1.189449338476057E-2</v>
      </c>
      <c r="V25" s="424">
        <f t="shared" si="43"/>
        <v>1.3414756536963619E-2</v>
      </c>
      <c r="W25" s="424">
        <f t="shared" si="43"/>
        <v>1</v>
      </c>
      <c r="X25" s="424">
        <f t="shared" si="43"/>
        <v>2.8132482830922064E-2</v>
      </c>
      <c r="Y25" s="424">
        <f t="shared" si="43"/>
        <v>4.9389490770118758E-3</v>
      </c>
      <c r="Z25" s="424">
        <f t="shared" si="43"/>
        <v>0.80536779133212166</v>
      </c>
      <c r="AA25" s="424">
        <f t="shared" si="43"/>
        <v>3.7644181596415055E-2</v>
      </c>
      <c r="AB25" s="35">
        <f t="shared" si="32"/>
        <v>2</v>
      </c>
      <c r="AP25" s="417"/>
      <c r="AQ25" s="418"/>
      <c r="AR25" s="418"/>
      <c r="AS25" s="418"/>
      <c r="AT25" s="418"/>
      <c r="AU25" s="418"/>
      <c r="AV25" s="418"/>
      <c r="AW25" s="418"/>
      <c r="AX25" s="418"/>
      <c r="AY25" s="418"/>
      <c r="AZ25" s="418"/>
      <c r="BA25" s="418"/>
    </row>
    <row r="26" spans="1:189" x14ac:dyDescent="0.25">
      <c r="A26" s="412" t="s">
        <v>5936</v>
      </c>
      <c r="B26" s="380">
        <f>AQ72</f>
        <v>198.99405511910047</v>
      </c>
      <c r="C26" s="380">
        <f t="shared" ref="C26:L26" si="44">AR72</f>
        <v>7161.365337157531</v>
      </c>
      <c r="D26" s="380">
        <f t="shared" si="44"/>
        <v>18000.829655477628</v>
      </c>
      <c r="E26" s="380">
        <f t="shared" si="44"/>
        <v>2976.1329830868544</v>
      </c>
      <c r="F26" s="380">
        <f t="shared" si="44"/>
        <v>4627.845147689327</v>
      </c>
      <c r="G26" s="380">
        <f t="shared" si="44"/>
        <v>5565.615397730181</v>
      </c>
      <c r="H26" s="380">
        <f t="shared" si="44"/>
        <v>5345.636487342701</v>
      </c>
      <c r="I26" s="415">
        <f>AL5</f>
        <v>115798</v>
      </c>
      <c r="J26" s="380">
        <f t="shared" si="44"/>
        <v>3701.3167697481117</v>
      </c>
      <c r="K26" s="380">
        <f t="shared" si="44"/>
        <v>62063.319580392999</v>
      </c>
      <c r="L26" s="380">
        <f t="shared" si="44"/>
        <v>6156.944586255564</v>
      </c>
      <c r="M26" s="411">
        <f t="shared" si="29"/>
        <v>231596</v>
      </c>
      <c r="N26" s="379"/>
      <c r="O26" s="53">
        <f>M26-N26-N26</f>
        <v>231596</v>
      </c>
      <c r="P26" s="412" t="s">
        <v>5936</v>
      </c>
      <c r="Q26" s="424">
        <f>B26/$I26</f>
        <v>1.71845848044958E-3</v>
      </c>
      <c r="R26" s="424">
        <f t="shared" ref="R26:AA26" si="45">C26/$I26</f>
        <v>6.1843601246632338E-2</v>
      </c>
      <c r="S26" s="424">
        <f t="shared" si="45"/>
        <v>0.15545026386878555</v>
      </c>
      <c r="T26" s="424">
        <f t="shared" si="45"/>
        <v>2.5701074138472637E-2</v>
      </c>
      <c r="U26" s="424">
        <f t="shared" si="45"/>
        <v>3.9964810684893756E-2</v>
      </c>
      <c r="V26" s="424">
        <f t="shared" si="45"/>
        <v>4.8063139240143882E-2</v>
      </c>
      <c r="W26" s="424">
        <f t="shared" si="45"/>
        <v>4.6163461263084862E-2</v>
      </c>
      <c r="X26" s="424">
        <f t="shared" si="45"/>
        <v>1</v>
      </c>
      <c r="Y26" s="424">
        <f t="shared" si="45"/>
        <v>3.1963563876302802E-2</v>
      </c>
      <c r="Z26" s="424">
        <f t="shared" si="45"/>
        <v>0.53596193008854209</v>
      </c>
      <c r="AA26" s="424">
        <f t="shared" si="45"/>
        <v>5.3169697112692482E-2</v>
      </c>
      <c r="AB26" s="35">
        <f t="shared" si="32"/>
        <v>2</v>
      </c>
      <c r="AP26" s="417">
        <v>3</v>
      </c>
      <c r="AQ26" s="418">
        <v>261.02606657463559</v>
      </c>
      <c r="AR26" s="418">
        <v>162111.41472872754</v>
      </c>
      <c r="AS26" s="418">
        <v>265047.5</v>
      </c>
      <c r="AT26" s="418">
        <v>21388.149643405864</v>
      </c>
      <c r="AU26" s="418">
        <v>31224.112583487469</v>
      </c>
      <c r="AV26" s="418">
        <v>216.31991863548032</v>
      </c>
      <c r="AW26" s="418">
        <v>1281.6582384218193</v>
      </c>
      <c r="AX26" s="418">
        <v>279.06733412898859</v>
      </c>
      <c r="AY26" s="418">
        <v>6025.5144009029191</v>
      </c>
      <c r="AZ26" s="418">
        <v>40278.434107731853</v>
      </c>
      <c r="BA26" s="418">
        <v>21855.302977983432</v>
      </c>
    </row>
    <row r="27" spans="1:189" x14ac:dyDescent="0.25">
      <c r="A27" s="412" t="s">
        <v>1564</v>
      </c>
      <c r="B27" s="380">
        <f>AQ82</f>
        <v>184.99166967036854</v>
      </c>
      <c r="C27" s="380">
        <f t="shared" ref="C27:L27" si="46">AR82</f>
        <v>16253.034330741848</v>
      </c>
      <c r="D27" s="380">
        <f t="shared" si="46"/>
        <v>7483.3931291766103</v>
      </c>
      <c r="E27" s="380">
        <f t="shared" si="46"/>
        <v>2587.3289599658415</v>
      </c>
      <c r="F27" s="380">
        <f t="shared" si="46"/>
        <v>2714.0614929877715</v>
      </c>
      <c r="G27" s="380">
        <f t="shared" si="46"/>
        <v>646.16383590159558</v>
      </c>
      <c r="H27" s="380">
        <f t="shared" si="46"/>
        <v>2332.5849546870936</v>
      </c>
      <c r="I27" s="380">
        <f t="shared" si="46"/>
        <v>955.57863405651813</v>
      </c>
      <c r="J27" s="415">
        <f>AM5</f>
        <v>53162</v>
      </c>
      <c r="K27" s="380">
        <f t="shared" si="46"/>
        <v>16154.363982719546</v>
      </c>
      <c r="L27" s="380">
        <f t="shared" si="46"/>
        <v>3850.499010092813</v>
      </c>
      <c r="M27" s="411">
        <f t="shared" si="29"/>
        <v>106324</v>
      </c>
      <c r="N27" s="379"/>
      <c r="O27" s="53">
        <f>M27-N27-N27</f>
        <v>106324</v>
      </c>
      <c r="P27" s="412" t="s">
        <v>1564</v>
      </c>
      <c r="Q27" s="424">
        <f>B27/$J27</f>
        <v>3.4797725757189069E-3</v>
      </c>
      <c r="R27" s="424">
        <f t="shared" ref="R27:AA27" si="47">C27/$J27</f>
        <v>0.3057265402118402</v>
      </c>
      <c r="S27" s="424">
        <f t="shared" si="47"/>
        <v>0.14076583140545146</v>
      </c>
      <c r="T27" s="424">
        <f t="shared" si="47"/>
        <v>4.866876641145633E-2</v>
      </c>
      <c r="U27" s="424">
        <f t="shared" si="47"/>
        <v>5.10526596626871E-2</v>
      </c>
      <c r="V27" s="424">
        <f t="shared" si="47"/>
        <v>1.215461863552153E-2</v>
      </c>
      <c r="W27" s="424">
        <f t="shared" si="47"/>
        <v>4.3876922513959096E-2</v>
      </c>
      <c r="X27" s="424">
        <f t="shared" si="47"/>
        <v>1.797484357353971E-2</v>
      </c>
      <c r="Y27" s="424">
        <f t="shared" si="47"/>
        <v>1</v>
      </c>
      <c r="Z27" s="424">
        <f t="shared" si="47"/>
        <v>0.30387050868514248</v>
      </c>
      <c r="AA27" s="424">
        <f t="shared" si="47"/>
        <v>7.2429536324683283E-2</v>
      </c>
      <c r="AB27" s="35">
        <f t="shared" si="32"/>
        <v>2.0000000000000004</v>
      </c>
      <c r="AP27" s="417">
        <v>4</v>
      </c>
      <c r="AQ27" s="418">
        <v>11.253640401624942</v>
      </c>
      <c r="AR27" s="418">
        <v>5616.8428647415121</v>
      </c>
      <c r="AS27" s="418">
        <v>-41526.5</v>
      </c>
      <c r="AT27" s="418">
        <v>2.5486715065105936</v>
      </c>
      <c r="AU27" s="418">
        <v>37952.736525718639</v>
      </c>
      <c r="AV27" s="418">
        <v>87.954757672037147</v>
      </c>
      <c r="AW27" s="418">
        <v>2164.8517715802427</v>
      </c>
      <c r="AX27" s="418">
        <v>706.06545067233583</v>
      </c>
      <c r="AY27" s="418">
        <v>3322.8365744343341</v>
      </c>
      <c r="AZ27" s="418">
        <v>12.137614397783898</v>
      </c>
      <c r="BA27" s="418">
        <v>16754.772128874978</v>
      </c>
    </row>
    <row r="28" spans="1:189" x14ac:dyDescent="0.25">
      <c r="A28" s="412" t="s">
        <v>1565</v>
      </c>
      <c r="B28" s="380">
        <f>AQ92</f>
        <v>32205.490944887581</v>
      </c>
      <c r="C28" s="380">
        <f t="shared" ref="C28:L28" si="48">AR92</f>
        <v>63859.520827233515</v>
      </c>
      <c r="D28" s="380">
        <f t="shared" si="48"/>
        <v>51755.435336782604</v>
      </c>
      <c r="E28" s="380">
        <f t="shared" si="48"/>
        <v>10846.955536200212</v>
      </c>
      <c r="F28" s="380">
        <f t="shared" si="48"/>
        <v>16403.383678969411</v>
      </c>
      <c r="G28" s="380">
        <f t="shared" si="48"/>
        <v>8882.3846075392757</v>
      </c>
      <c r="H28" s="380">
        <f t="shared" si="48"/>
        <v>517209.71775865974</v>
      </c>
      <c r="I28" s="380">
        <f t="shared" si="48"/>
        <v>66809.202972995408</v>
      </c>
      <c r="J28" s="380">
        <f t="shared" si="48"/>
        <v>11688.563600299341</v>
      </c>
      <c r="K28" s="415">
        <f>AN5</f>
        <v>897593.52168318245</v>
      </c>
      <c r="L28" s="380">
        <f t="shared" si="48"/>
        <v>117932.8664196154</v>
      </c>
      <c r="M28" s="411">
        <f t="shared" si="29"/>
        <v>1795187.0433663649</v>
      </c>
      <c r="N28" s="379"/>
      <c r="O28" s="53">
        <f t="shared" si="30"/>
        <v>1795187.0433663649</v>
      </c>
      <c r="P28" s="412" t="s">
        <v>1565</v>
      </c>
      <c r="Q28" s="424">
        <f>B28/$K28</f>
        <v>3.5879816606179712E-2</v>
      </c>
      <c r="R28" s="424">
        <f t="shared" ref="R28:AA28" si="49">C28/$K28</f>
        <v>7.1145255936655008E-2</v>
      </c>
      <c r="S28" s="424">
        <f t="shared" si="49"/>
        <v>5.7660214881820833E-2</v>
      </c>
      <c r="T28" s="424">
        <f t="shared" si="49"/>
        <v>1.208448509728526E-2</v>
      </c>
      <c r="U28" s="424">
        <f t="shared" si="49"/>
        <v>1.8274846333794288E-2</v>
      </c>
      <c r="V28" s="424">
        <f t="shared" si="49"/>
        <v>9.8957761982092721E-3</v>
      </c>
      <c r="W28" s="424">
        <f t="shared" si="49"/>
        <v>0.5762181937195574</v>
      </c>
      <c r="X28" s="424">
        <f t="shared" si="49"/>
        <v>7.4431467428278303E-2</v>
      </c>
      <c r="Y28" s="424">
        <f t="shared" si="49"/>
        <v>1.3022112256760443E-2</v>
      </c>
      <c r="Z28" s="424">
        <f t="shared" si="49"/>
        <v>1</v>
      </c>
      <c r="AA28" s="424">
        <f t="shared" si="49"/>
        <v>0.13138783154145955</v>
      </c>
      <c r="AB28" s="35">
        <f t="shared" si="32"/>
        <v>2</v>
      </c>
      <c r="AP28" s="417">
        <v>5</v>
      </c>
      <c r="AQ28" s="418">
        <v>1603.1792335108994</v>
      </c>
      <c r="AR28" s="418">
        <v>16.073552685240948</v>
      </c>
      <c r="AS28" s="418">
        <v>261658</v>
      </c>
      <c r="AT28" s="418">
        <v>13662.647279498469</v>
      </c>
      <c r="AU28" s="418">
        <v>5143.5397669173863</v>
      </c>
      <c r="AV28" s="418">
        <v>386.10808991509816</v>
      </c>
      <c r="AW28" s="418">
        <v>0</v>
      </c>
      <c r="AX28" s="418">
        <v>5460.0212845293208</v>
      </c>
      <c r="AY28" s="418">
        <v>10769.949416834335</v>
      </c>
      <c r="AZ28" s="418">
        <v>245611.48137610912</v>
      </c>
      <c r="BA28" s="418">
        <v>2.8142418950771741E-13</v>
      </c>
      <c r="BD28" s="380"/>
      <c r="BE28" s="380"/>
      <c r="BF28" s="380"/>
      <c r="BG28" s="380"/>
      <c r="BH28" s="380"/>
      <c r="BI28" s="380"/>
      <c r="BJ28" s="380"/>
      <c r="BK28" s="380"/>
      <c r="BL28" s="380"/>
      <c r="BM28" s="380"/>
      <c r="BN28" s="380"/>
    </row>
    <row r="29" spans="1:189" x14ac:dyDescent="0.25">
      <c r="A29" s="412" t="s">
        <v>5938</v>
      </c>
      <c r="B29" s="421">
        <v>0</v>
      </c>
      <c r="C29" s="421">
        <v>0</v>
      </c>
      <c r="D29" s="421">
        <v>0</v>
      </c>
      <c r="E29" s="421">
        <v>0</v>
      </c>
      <c r="F29" s="421">
        <v>0</v>
      </c>
      <c r="G29" s="421">
        <v>0</v>
      </c>
      <c r="H29" s="421"/>
      <c r="I29" s="421">
        <v>0</v>
      </c>
      <c r="J29" s="421">
        <v>0</v>
      </c>
      <c r="K29" s="421">
        <v>0</v>
      </c>
      <c r="L29" s="422">
        <f>SUM(L19:L28)</f>
        <v>188260.33740000005</v>
      </c>
      <c r="M29" s="411">
        <f>SUM(B29:L29)</f>
        <v>188260.33740000005</v>
      </c>
      <c r="N29" s="411"/>
      <c r="O29" s="411"/>
      <c r="P29" s="412" t="s">
        <v>5938</v>
      </c>
      <c r="Q29" s="424">
        <v>0</v>
      </c>
      <c r="R29" s="424">
        <v>0</v>
      </c>
      <c r="S29" s="424">
        <v>0</v>
      </c>
      <c r="T29" s="424">
        <v>0</v>
      </c>
      <c r="U29" s="424">
        <v>0</v>
      </c>
      <c r="V29" s="424">
        <v>0</v>
      </c>
      <c r="W29" s="424">
        <v>0</v>
      </c>
      <c r="X29" s="424">
        <v>0</v>
      </c>
      <c r="Y29" s="424">
        <v>0</v>
      </c>
      <c r="Z29" s="424">
        <v>1</v>
      </c>
      <c r="AA29" s="425"/>
      <c r="AP29" s="417">
        <v>6</v>
      </c>
      <c r="AQ29" s="418">
        <v>226.6534606638738</v>
      </c>
      <c r="AR29" s="418">
        <v>2891.5697433556502</v>
      </c>
      <c r="AS29" s="418">
        <v>45516</v>
      </c>
      <c r="AT29" s="418">
        <v>3503.883447549932</v>
      </c>
      <c r="AU29" s="418">
        <v>13161.887897323271</v>
      </c>
      <c r="AV29" s="418">
        <v>11918.64972063086</v>
      </c>
      <c r="AW29" s="418">
        <v>0</v>
      </c>
      <c r="AX29" s="418">
        <v>374.48952773811862</v>
      </c>
      <c r="AY29" s="418">
        <v>10318.84401644947</v>
      </c>
      <c r="AZ29" s="418">
        <v>23428.829155870168</v>
      </c>
      <c r="BA29" s="418">
        <v>53325.193030418654</v>
      </c>
      <c r="BD29" s="380"/>
      <c r="BE29" s="380"/>
      <c r="BF29" s="380"/>
      <c r="BG29" s="380"/>
      <c r="BH29" s="380"/>
      <c r="BI29" s="380"/>
      <c r="BJ29" s="380"/>
      <c r="BK29" s="380"/>
      <c r="BL29" s="380"/>
      <c r="BM29" s="380"/>
      <c r="BN29" s="380"/>
    </row>
    <row r="30" spans="1:189" x14ac:dyDescent="0.25">
      <c r="B30" s="53"/>
      <c r="AP30" s="420" t="s">
        <v>904</v>
      </c>
      <c r="AQ30" s="419">
        <f>SUM(AQ23:AQ29)</f>
        <v>6226.8358630036655</v>
      </c>
      <c r="AR30" s="419">
        <f t="shared" ref="AR30:BA30" si="50">SUM(AR23:AR29)</f>
        <v>417170.45143815724</v>
      </c>
      <c r="AS30" s="419">
        <f t="shared" si="50"/>
        <v>628252</v>
      </c>
      <c r="AT30" s="419">
        <f t="shared" si="50"/>
        <v>55090.139350258512</v>
      </c>
      <c r="AU30" s="419">
        <f t="shared" si="50"/>
        <v>101878.52812243853</v>
      </c>
      <c r="AV30" s="419">
        <f t="shared" si="50"/>
        <v>25653.117870031292</v>
      </c>
      <c r="AW30" s="419">
        <f t="shared" si="50"/>
        <v>22443.949712840571</v>
      </c>
      <c r="AX30" s="419">
        <f t="shared" si="50"/>
        <v>13566.066479882722</v>
      </c>
      <c r="AY30" s="419">
        <f t="shared" si="50"/>
        <v>53435.62863237998</v>
      </c>
      <c r="AZ30" s="419">
        <f t="shared" si="50"/>
        <v>467352.4275439225</v>
      </c>
      <c r="BA30" s="419">
        <f t="shared" si="50"/>
        <v>101027.85498708484</v>
      </c>
      <c r="BD30" s="380"/>
      <c r="BE30" s="380"/>
      <c r="BF30" s="380"/>
      <c r="BG30" s="380"/>
      <c r="BH30" s="380"/>
      <c r="BI30" s="380"/>
      <c r="BJ30" s="380"/>
      <c r="BK30" s="380"/>
      <c r="BL30" s="380"/>
      <c r="BM30" s="380"/>
      <c r="BN30" s="380"/>
    </row>
    <row r="31" spans="1:189" x14ac:dyDescent="0.25">
      <c r="AP31" s="32" t="s">
        <v>253</v>
      </c>
      <c r="AQ31">
        <v>7056.502762157862</v>
      </c>
      <c r="AR31">
        <v>41711.378415312611</v>
      </c>
      <c r="AS31">
        <v>-41318.65395971579</v>
      </c>
      <c r="AT31">
        <v>42137.636568471018</v>
      </c>
      <c r="AU31">
        <v>28864.130761573877</v>
      </c>
      <c r="AV31">
        <v>68452.320696269191</v>
      </c>
      <c r="AW31">
        <v>40961.480815996903</v>
      </c>
      <c r="AX31">
        <v>27940.851663925019</v>
      </c>
      <c r="AY31">
        <v>22674.940088692685</v>
      </c>
      <c r="AZ31">
        <v>787149.38855028676</v>
      </c>
      <c r="BA31">
        <v>260258.41976241986</v>
      </c>
      <c r="BD31" s="380"/>
      <c r="BE31" s="418"/>
      <c r="BF31" s="380"/>
      <c r="BG31" s="380"/>
      <c r="BH31" s="380"/>
      <c r="BI31" s="380"/>
      <c r="BJ31" s="380"/>
      <c r="BK31" s="380"/>
      <c r="BL31" s="380"/>
      <c r="BM31" s="380"/>
      <c r="BN31" s="380"/>
    </row>
    <row r="32" spans="1:189" x14ac:dyDescent="0.25">
      <c r="A32" s="32" t="s">
        <v>254</v>
      </c>
      <c r="L32" s="380"/>
      <c r="M32" s="411"/>
      <c r="N32" s="411"/>
      <c r="O32" s="411"/>
      <c r="P32" s="32" t="s">
        <v>254</v>
      </c>
      <c r="AP32" s="377" t="s">
        <v>903</v>
      </c>
      <c r="AQ32" s="377" t="s">
        <v>255</v>
      </c>
      <c r="AR32" s="377" t="s">
        <v>256</v>
      </c>
      <c r="AS32" s="377" t="s">
        <v>257</v>
      </c>
      <c r="AT32" s="377" t="s">
        <v>258</v>
      </c>
      <c r="AU32" s="377" t="s">
        <v>259</v>
      </c>
      <c r="AV32" s="377" t="s">
        <v>260</v>
      </c>
      <c r="AW32" s="377" t="s">
        <v>261</v>
      </c>
      <c r="AX32" s="377" t="s">
        <v>262</v>
      </c>
      <c r="AY32" s="377" t="s">
        <v>263</v>
      </c>
      <c r="AZ32" s="377" t="s">
        <v>264</v>
      </c>
      <c r="BA32" s="377" t="s">
        <v>265</v>
      </c>
      <c r="BD32" s="380"/>
      <c r="BE32" s="380"/>
      <c r="BF32" s="380"/>
      <c r="BG32" s="380"/>
      <c r="BH32" s="380"/>
      <c r="BI32" s="380"/>
      <c r="BJ32" s="380"/>
      <c r="BK32" s="380"/>
      <c r="BL32" s="380"/>
      <c r="BM32" s="380"/>
      <c r="BN32" s="380"/>
    </row>
    <row r="33" spans="1:66" x14ac:dyDescent="0.25">
      <c r="B33" s="412" t="s">
        <v>5930</v>
      </c>
      <c r="C33" s="412" t="s">
        <v>5931</v>
      </c>
      <c r="D33" s="412" t="s">
        <v>5932</v>
      </c>
      <c r="E33" s="412" t="s">
        <v>5933</v>
      </c>
      <c r="F33" s="412" t="s">
        <v>5934</v>
      </c>
      <c r="G33" s="412" t="s">
        <v>5935</v>
      </c>
      <c r="H33" s="412" t="s">
        <v>1562</v>
      </c>
      <c r="I33" s="412" t="s">
        <v>5936</v>
      </c>
      <c r="J33" s="412" t="s">
        <v>1563</v>
      </c>
      <c r="K33" s="412" t="s">
        <v>5937</v>
      </c>
      <c r="L33" s="412" t="s">
        <v>5938</v>
      </c>
      <c r="M33" s="413"/>
      <c r="N33" s="413"/>
      <c r="O33" s="413"/>
      <c r="Q33" s="412" t="s">
        <v>5930</v>
      </c>
      <c r="R33" s="412" t="s">
        <v>5931</v>
      </c>
      <c r="S33" s="412" t="s">
        <v>5932</v>
      </c>
      <c r="T33" s="412" t="s">
        <v>5933</v>
      </c>
      <c r="U33" s="412" t="s">
        <v>5934</v>
      </c>
      <c r="V33" s="412" t="s">
        <v>5935</v>
      </c>
      <c r="W33" s="412" t="s">
        <v>1562</v>
      </c>
      <c r="X33" s="412" t="s">
        <v>5936</v>
      </c>
      <c r="Y33" s="412" t="s">
        <v>1563</v>
      </c>
      <c r="Z33" s="412" t="s">
        <v>5937</v>
      </c>
      <c r="AA33" s="412" t="s">
        <v>5938</v>
      </c>
      <c r="AP33" s="417">
        <v>1</v>
      </c>
      <c r="AQ33" s="418">
        <v>328.15446784528746</v>
      </c>
      <c r="AR33" s="418">
        <v>105.05872374796552</v>
      </c>
      <c r="AS33" s="418">
        <v>0</v>
      </c>
      <c r="AT33" s="418">
        <v>-50659</v>
      </c>
      <c r="AU33" s="418">
        <v>9.0569349628395894</v>
      </c>
      <c r="AV33" s="418">
        <v>21.187173925768544</v>
      </c>
      <c r="AW33" s="418">
        <v>1.0265396201937766</v>
      </c>
      <c r="AX33" s="418">
        <v>67.855652064240914</v>
      </c>
      <c r="AY33" s="418">
        <v>0.14442522612358769</v>
      </c>
      <c r="AZ33" s="418">
        <v>0.23349647670595219</v>
      </c>
      <c r="BA33" s="418">
        <v>0.28258613087463003</v>
      </c>
      <c r="BD33" s="380"/>
      <c r="BE33" s="380"/>
      <c r="BF33" s="380"/>
      <c r="BG33" s="380"/>
      <c r="BH33" s="380"/>
      <c r="BI33" s="380"/>
      <c r="BJ33" s="380"/>
      <c r="BK33" s="380"/>
      <c r="BL33" s="380"/>
      <c r="BM33" s="380"/>
      <c r="BN33" s="380"/>
    </row>
    <row r="34" spans="1:66" x14ac:dyDescent="0.25">
      <c r="A34" s="412" t="s">
        <v>5930</v>
      </c>
      <c r="B34" s="415">
        <f>AE6</f>
        <v>344824.5</v>
      </c>
      <c r="C34" s="380">
        <f t="shared" ref="C34:L34" si="51">AR6</f>
        <v>214365.87248299396</v>
      </c>
      <c r="D34" s="380">
        <f t="shared" si="51"/>
        <v>8290.7412409713779</v>
      </c>
      <c r="E34" s="380">
        <f t="shared" si="51"/>
        <v>21651.844904086396</v>
      </c>
      <c r="F34" s="380">
        <f t="shared" si="51"/>
        <v>32361.360219275528</v>
      </c>
      <c r="G34" s="380">
        <f t="shared" si="51"/>
        <v>422.40007401152542</v>
      </c>
      <c r="H34" s="380">
        <f t="shared" si="51"/>
        <v>17558.476350878867</v>
      </c>
      <c r="I34" s="380">
        <f t="shared" si="51"/>
        <v>427.55990077400048</v>
      </c>
      <c r="J34" s="380">
        <f t="shared" si="51"/>
        <v>21581.608274131657</v>
      </c>
      <c r="K34" s="380">
        <f t="shared" si="51"/>
        <v>25961.687752876649</v>
      </c>
      <c r="L34" s="380">
        <f t="shared" si="51"/>
        <v>2202.9488000000001</v>
      </c>
      <c r="M34" s="411">
        <f>SUM(B34:L34)</f>
        <v>689649.00000000012</v>
      </c>
      <c r="N34" s="379"/>
      <c r="O34" s="53">
        <f>M34-N34-N34</f>
        <v>689649.00000000012</v>
      </c>
      <c r="P34" s="412" t="s">
        <v>5930</v>
      </c>
      <c r="Q34" s="424">
        <f>B34/$B34</f>
        <v>1</v>
      </c>
      <c r="R34" s="424">
        <f t="shared" ref="R34:Y34" si="52">C34/$B34</f>
        <v>0.62166659411669978</v>
      </c>
      <c r="S34" s="424">
        <f t="shared" si="52"/>
        <v>2.404336478693184E-2</v>
      </c>
      <c r="T34" s="424">
        <f t="shared" si="52"/>
        <v>6.2790912200514748E-2</v>
      </c>
      <c r="U34" s="424">
        <f t="shared" si="52"/>
        <v>9.384878458252105E-2</v>
      </c>
      <c r="V34" s="424">
        <f t="shared" si="52"/>
        <v>1.224971178125468E-3</v>
      </c>
      <c r="W34" s="424">
        <f t="shared" si="52"/>
        <v>5.0920037151881224E-2</v>
      </c>
      <c r="X34" s="424">
        <f t="shared" si="52"/>
        <v>1.2399348096611479E-3</v>
      </c>
      <c r="Y34" s="424">
        <f t="shared" si="52"/>
        <v>6.2587224150637957E-2</v>
      </c>
      <c r="Z34" s="424">
        <f>K34/$B34</f>
        <v>7.5289568324978795E-2</v>
      </c>
      <c r="AA34" s="424">
        <f>L34/$B34</f>
        <v>6.3886086980478483E-3</v>
      </c>
      <c r="AB34" s="35">
        <f>SUM(Q34:AA34)</f>
        <v>1.9999999999999998</v>
      </c>
      <c r="AP34" s="417">
        <v>2</v>
      </c>
      <c r="AQ34" s="418">
        <v>0.21600085874905858</v>
      </c>
      <c r="AR34" s="418">
        <v>9.2126493322309528</v>
      </c>
      <c r="AS34" s="418">
        <v>23.845273574959897</v>
      </c>
      <c r="AT34" s="418">
        <v>-128319</v>
      </c>
      <c r="AU34" s="418">
        <v>1.0857288536124166</v>
      </c>
      <c r="AV34" s="418">
        <v>0.8420209740696063</v>
      </c>
      <c r="AW34" s="418">
        <v>286.70311166023708</v>
      </c>
      <c r="AX34" s="418">
        <v>0.78182448838015961</v>
      </c>
      <c r="AY34" s="418">
        <v>0.31339025776083196</v>
      </c>
      <c r="AZ34" s="418">
        <v>0</v>
      </c>
      <c r="BA34" s="418">
        <v>0</v>
      </c>
    </row>
    <row r="35" spans="1:66" x14ac:dyDescent="0.25">
      <c r="A35" s="412" t="s">
        <v>5931</v>
      </c>
      <c r="B35" s="380">
        <f>AQ16</f>
        <v>3.1599904123830185</v>
      </c>
      <c r="C35" s="415">
        <f>AF6</f>
        <v>65289</v>
      </c>
      <c r="D35" s="380">
        <f t="shared" ref="D35:L35" si="53">AS16</f>
        <v>45.37353507960816</v>
      </c>
      <c r="E35" s="380">
        <f t="shared" si="53"/>
        <v>1650.688385005323</v>
      </c>
      <c r="F35" s="380">
        <f t="shared" si="53"/>
        <v>42712.235146382278</v>
      </c>
      <c r="G35" s="380">
        <f t="shared" si="53"/>
        <v>22.827627760603775</v>
      </c>
      <c r="H35" s="380">
        <f t="shared" si="53"/>
        <v>547.9412041686212</v>
      </c>
      <c r="I35" s="380">
        <f t="shared" si="53"/>
        <v>9.9427586960046135</v>
      </c>
      <c r="J35" s="380">
        <f t="shared" si="53"/>
        <v>0</v>
      </c>
      <c r="K35" s="380">
        <f t="shared" si="53"/>
        <v>1745.7467454275406</v>
      </c>
      <c r="L35" s="380">
        <f t="shared" si="53"/>
        <v>18551.084607067638</v>
      </c>
      <c r="M35" s="411">
        <f t="shared" ref="M35:M44" si="54">SUM(B35:L35)</f>
        <v>130578</v>
      </c>
      <c r="N35" s="379"/>
      <c r="O35" s="53">
        <f t="shared" ref="O35:O43" si="55">M35-N35-N35</f>
        <v>130578</v>
      </c>
      <c r="P35" s="412" t="s">
        <v>5931</v>
      </c>
      <c r="Q35" s="424">
        <f>B35/$C35</f>
        <v>4.8400043075908933E-5</v>
      </c>
      <c r="R35" s="424">
        <f>C35/$C35</f>
        <v>1</v>
      </c>
      <c r="S35" s="424">
        <f>D35/$C35</f>
        <v>6.9496446690266601E-4</v>
      </c>
      <c r="T35" s="424">
        <f t="shared" ref="T35:AA35" si="56">E35/$C35</f>
        <v>2.5282794728136791E-2</v>
      </c>
      <c r="U35" s="424">
        <f t="shared" si="56"/>
        <v>0.65420262442957122</v>
      </c>
      <c r="V35" s="424">
        <f t="shared" si="56"/>
        <v>3.4963972124866019E-4</v>
      </c>
      <c r="W35" s="424">
        <f t="shared" si="56"/>
        <v>8.3925501105641259E-3</v>
      </c>
      <c r="X35" s="424">
        <f t="shared" si="56"/>
        <v>1.5228842065286057E-4</v>
      </c>
      <c r="Y35" s="424">
        <f t="shared" si="56"/>
        <v>0</v>
      </c>
      <c r="Z35" s="424">
        <f t="shared" si="56"/>
        <v>2.67387576073694E-2</v>
      </c>
      <c r="AA35" s="424">
        <f t="shared" si="56"/>
        <v>0.28413798047247835</v>
      </c>
      <c r="AB35" s="35">
        <f t="shared" ref="AB35:AB43" si="57">SUM(Q35:AA35)</f>
        <v>2</v>
      </c>
      <c r="AP35" s="417">
        <v>3</v>
      </c>
      <c r="AQ35" s="418">
        <v>270.57281915348369</v>
      </c>
      <c r="AR35" s="418">
        <v>26145.603299354865</v>
      </c>
      <c r="AS35" s="418">
        <v>156.95686940333596</v>
      </c>
      <c r="AT35" s="418">
        <v>-77450.5</v>
      </c>
      <c r="AU35" s="418">
        <v>24541.682792860305</v>
      </c>
      <c r="AV35" s="418">
        <v>18.201088410616183</v>
      </c>
      <c r="AW35" s="418">
        <v>26.515567085127906</v>
      </c>
      <c r="AX35" s="418">
        <v>126.07520918687787</v>
      </c>
      <c r="AY35" s="418">
        <v>150.59756087539506</v>
      </c>
      <c r="AZ35" s="418">
        <v>299.07350797953421</v>
      </c>
      <c r="BA35" s="418">
        <v>66.721285690464867</v>
      </c>
    </row>
    <row r="36" spans="1:66" x14ac:dyDescent="0.25">
      <c r="A36" s="412" t="s">
        <v>5932</v>
      </c>
      <c r="B36" s="380">
        <f>AQ26</f>
        <v>261.02606657463559</v>
      </c>
      <c r="C36" s="380">
        <f>AR26</f>
        <v>162111.41472872754</v>
      </c>
      <c r="D36" s="415">
        <f>AG6</f>
        <v>284921</v>
      </c>
      <c r="E36" s="380">
        <f t="shared" ref="E36:L36" si="58">AT26</f>
        <v>21388.149643405864</v>
      </c>
      <c r="F36" s="380">
        <f t="shared" si="58"/>
        <v>31224.112583487469</v>
      </c>
      <c r="G36" s="380">
        <f t="shared" si="58"/>
        <v>216.31991863548032</v>
      </c>
      <c r="H36" s="380">
        <f t="shared" si="58"/>
        <v>1281.6582384218193</v>
      </c>
      <c r="I36" s="380">
        <f t="shared" si="58"/>
        <v>279.06733412898859</v>
      </c>
      <c r="J36" s="380">
        <f t="shared" si="58"/>
        <v>6025.5144009029191</v>
      </c>
      <c r="K36" s="380">
        <f t="shared" si="58"/>
        <v>40278.434107731853</v>
      </c>
      <c r="L36" s="380">
        <f t="shared" si="58"/>
        <v>21855.302977983432</v>
      </c>
      <c r="M36" s="411">
        <f t="shared" si="54"/>
        <v>569842</v>
      </c>
      <c r="N36" s="379"/>
      <c r="O36" s="53">
        <f t="shared" si="55"/>
        <v>569842</v>
      </c>
      <c r="P36" s="412" t="s">
        <v>5932</v>
      </c>
      <c r="Q36" s="424">
        <f>B36/$D36</f>
        <v>9.1613488150973639E-4</v>
      </c>
      <c r="R36" s="424">
        <f t="shared" ref="R36:AA36" si="59">C36/$D36</f>
        <v>0.56896969591124391</v>
      </c>
      <c r="S36" s="424">
        <f t="shared" si="59"/>
        <v>1</v>
      </c>
      <c r="T36" s="424">
        <f t="shared" si="59"/>
        <v>7.5066947130628711E-2</v>
      </c>
      <c r="U36" s="424">
        <f t="shared" si="59"/>
        <v>0.10958866697606519</v>
      </c>
      <c r="V36" s="424">
        <f t="shared" si="59"/>
        <v>7.5922771096367174E-4</v>
      </c>
      <c r="W36" s="424">
        <f t="shared" si="59"/>
        <v>4.4982933459514016E-3</v>
      </c>
      <c r="X36" s="424">
        <f t="shared" si="59"/>
        <v>9.7945512661049418E-4</v>
      </c>
      <c r="Y36" s="424">
        <f t="shared" si="59"/>
        <v>2.1148017874789569E-2</v>
      </c>
      <c r="Z36" s="424">
        <f t="shared" si="59"/>
        <v>0.14136702492175673</v>
      </c>
      <c r="AA36" s="424">
        <f t="shared" si="59"/>
        <v>7.6706536120480534E-2</v>
      </c>
      <c r="AB36" s="35">
        <f>SUM(Q36:AA36)</f>
        <v>2</v>
      </c>
      <c r="AP36" s="417">
        <v>4</v>
      </c>
      <c r="AQ36" s="418">
        <v>8.7313283115942379</v>
      </c>
      <c r="AR36" s="418">
        <v>6067.1768714350692</v>
      </c>
      <c r="AS36" s="418">
        <v>336.62619377111128</v>
      </c>
      <c r="AT36" s="418">
        <v>31882.5</v>
      </c>
      <c r="AU36" s="418">
        <v>27443.57586737167</v>
      </c>
      <c r="AV36" s="418">
        <v>26.177329443081558</v>
      </c>
      <c r="AW36" s="418">
        <v>7.5617837321629509</v>
      </c>
      <c r="AX36" s="418">
        <v>0</v>
      </c>
      <c r="AY36" s="418">
        <v>102.15062593531434</v>
      </c>
      <c r="AZ36" s="418">
        <v>0</v>
      </c>
      <c r="BA36" s="418">
        <v>0</v>
      </c>
    </row>
    <row r="37" spans="1:66" x14ac:dyDescent="0.25">
      <c r="A37" s="412" t="s">
        <v>5933</v>
      </c>
      <c r="B37" s="380">
        <f>AQ35</f>
        <v>270.57281915348369</v>
      </c>
      <c r="C37" s="380">
        <f t="shared" ref="C37:L37" si="60">AR35</f>
        <v>26145.603299354865</v>
      </c>
      <c r="D37" s="380">
        <f t="shared" si="60"/>
        <v>156.95686940333596</v>
      </c>
      <c r="E37" s="415">
        <f>AH6</f>
        <v>51802</v>
      </c>
      <c r="F37" s="380">
        <f>AU35</f>
        <v>24541.682792860305</v>
      </c>
      <c r="G37" s="380">
        <f t="shared" si="60"/>
        <v>18.201088410616183</v>
      </c>
      <c r="H37" s="380">
        <f t="shared" si="60"/>
        <v>26.515567085127906</v>
      </c>
      <c r="I37" s="380">
        <f t="shared" si="60"/>
        <v>126.07520918687787</v>
      </c>
      <c r="J37" s="380">
        <f t="shared" si="60"/>
        <v>150.59756087539506</v>
      </c>
      <c r="K37" s="380">
        <f t="shared" si="60"/>
        <v>299.07350797953421</v>
      </c>
      <c r="L37" s="380">
        <f t="shared" si="60"/>
        <v>66.721285690464867</v>
      </c>
      <c r="M37" s="411">
        <f t="shared" si="54"/>
        <v>103604</v>
      </c>
      <c r="N37" s="379"/>
      <c r="O37" s="53">
        <f t="shared" si="55"/>
        <v>103604</v>
      </c>
      <c r="P37" s="412" t="s">
        <v>5933</v>
      </c>
      <c r="Q37" s="424">
        <f>B37/$E37</f>
        <v>5.2232118287611233E-3</v>
      </c>
      <c r="R37" s="424">
        <f t="shared" ref="R37:AA37" si="61">C37/$E37</f>
        <v>0.50472188910379645</v>
      </c>
      <c r="S37" s="424">
        <f t="shared" si="61"/>
        <v>3.0299384078478816E-3</v>
      </c>
      <c r="T37" s="424">
        <f t="shared" si="61"/>
        <v>1</v>
      </c>
      <c r="U37" s="424">
        <f t="shared" si="61"/>
        <v>0.47375936822632919</v>
      </c>
      <c r="V37" s="424">
        <f t="shared" si="61"/>
        <v>3.5135879716258412E-4</v>
      </c>
      <c r="W37" s="424">
        <f t="shared" si="61"/>
        <v>5.1186377138195255E-4</v>
      </c>
      <c r="X37" s="424">
        <f t="shared" si="61"/>
        <v>2.4337903784965422E-3</v>
      </c>
      <c r="Y37" s="424">
        <f t="shared" si="61"/>
        <v>2.9071765737885614E-3</v>
      </c>
      <c r="Z37" s="424">
        <f t="shared" si="61"/>
        <v>5.7733969340862173E-3</v>
      </c>
      <c r="AA37" s="424">
        <f t="shared" si="61"/>
        <v>1.2880059783495785E-3</v>
      </c>
      <c r="AB37" s="35">
        <f t="shared" si="57"/>
        <v>2.0000000000000004</v>
      </c>
      <c r="AP37" s="417">
        <v>5</v>
      </c>
      <c r="AQ37" s="418">
        <v>1.0112707177995346</v>
      </c>
      <c r="AR37" s="418">
        <v>0</v>
      </c>
      <c r="AS37" s="418">
        <v>3.4929203539823011</v>
      </c>
      <c r="AT37" s="418">
        <v>-36201</v>
      </c>
      <c r="AU37" s="418">
        <v>102.2416996197485</v>
      </c>
      <c r="AV37" s="418">
        <v>4.2619469026548673</v>
      </c>
      <c r="AW37" s="418">
        <v>0</v>
      </c>
      <c r="AX37" s="418">
        <v>16.361617255471415</v>
      </c>
      <c r="AY37" s="418">
        <v>109.70970324568147</v>
      </c>
      <c r="AZ37" s="418">
        <v>485.92084190466198</v>
      </c>
      <c r="BA37" s="418">
        <v>6.5572547391923308E-15</v>
      </c>
    </row>
    <row r="38" spans="1:66" x14ac:dyDescent="0.25">
      <c r="A38" s="412" t="s">
        <v>5934</v>
      </c>
      <c r="B38" s="380">
        <f>AQ45</f>
        <v>0</v>
      </c>
      <c r="C38" s="380">
        <f t="shared" ref="C38:L38" si="62">AR45</f>
        <v>0</v>
      </c>
      <c r="D38" s="380">
        <f t="shared" si="62"/>
        <v>0</v>
      </c>
      <c r="E38" s="380">
        <f t="shared" si="62"/>
        <v>10.902396651794525</v>
      </c>
      <c r="F38" s="415">
        <f>AI6</f>
        <v>235</v>
      </c>
      <c r="G38" s="380">
        <f t="shared" si="62"/>
        <v>0</v>
      </c>
      <c r="H38" s="380">
        <f t="shared" si="62"/>
        <v>0</v>
      </c>
      <c r="I38" s="380">
        <f t="shared" si="62"/>
        <v>16.135547044655901</v>
      </c>
      <c r="J38" s="380">
        <f t="shared" si="62"/>
        <v>0</v>
      </c>
      <c r="K38" s="380">
        <f t="shared" si="62"/>
        <v>0</v>
      </c>
      <c r="L38" s="380">
        <f t="shared" si="62"/>
        <v>207.96205630354956</v>
      </c>
      <c r="M38" s="411">
        <f t="shared" si="54"/>
        <v>470</v>
      </c>
      <c r="N38" s="379"/>
      <c r="O38" s="53">
        <f t="shared" si="55"/>
        <v>470</v>
      </c>
      <c r="P38" s="412" t="s">
        <v>5934</v>
      </c>
      <c r="Q38" s="424">
        <f>B38/$F38</f>
        <v>0</v>
      </c>
      <c r="R38" s="424">
        <f>C38/$F38</f>
        <v>0</v>
      </c>
      <c r="S38" s="424">
        <f>D38/$F38</f>
        <v>0</v>
      </c>
      <c r="T38" s="424">
        <f>E38/$F38</f>
        <v>4.639317724167883E-2</v>
      </c>
      <c r="U38" s="424">
        <f t="shared" ref="U38:AA38" si="63">F38/$F38</f>
        <v>1</v>
      </c>
      <c r="V38" s="424">
        <f t="shared" si="63"/>
        <v>0</v>
      </c>
      <c r="W38" s="424">
        <f t="shared" si="63"/>
        <v>0</v>
      </c>
      <c r="X38" s="424">
        <f t="shared" si="63"/>
        <v>6.8661902317684681E-2</v>
      </c>
      <c r="Y38" s="424">
        <f t="shared" si="63"/>
        <v>0</v>
      </c>
      <c r="Z38" s="424">
        <f t="shared" si="63"/>
        <v>0</v>
      </c>
      <c r="AA38" s="424">
        <f t="shared" si="63"/>
        <v>0.88494492044063644</v>
      </c>
      <c r="AB38" s="35">
        <f t="shared" si="57"/>
        <v>2</v>
      </c>
      <c r="AP38" s="417">
        <v>6</v>
      </c>
      <c r="AQ38" s="418">
        <v>1.5974425059476605</v>
      </c>
      <c r="AR38" s="418">
        <v>2001.7740747313821</v>
      </c>
      <c r="AS38" s="418">
        <v>1224.9223831856209</v>
      </c>
      <c r="AT38" s="418">
        <v>62125</v>
      </c>
      <c r="AU38" s="418">
        <v>14212.90688213756</v>
      </c>
      <c r="AV38" s="418">
        <v>37.260605708137469</v>
      </c>
      <c r="AW38" s="418">
        <v>0</v>
      </c>
      <c r="AX38" s="418">
        <v>31.939655876772491</v>
      </c>
      <c r="AY38" s="418">
        <v>201.54811807687267</v>
      </c>
      <c r="AZ38" s="418">
        <v>273.12118839760933</v>
      </c>
      <c r="BA38" s="418">
        <v>90880.929649380094</v>
      </c>
    </row>
    <row r="39" spans="1:66" x14ac:dyDescent="0.25">
      <c r="A39" s="412" t="s">
        <v>5935</v>
      </c>
      <c r="B39" s="380">
        <f>AQ54</f>
        <v>0.36360673128049203</v>
      </c>
      <c r="C39" s="380">
        <f t="shared" ref="C39:L39" si="64">AR54</f>
        <v>7663.0076221662539</v>
      </c>
      <c r="D39" s="380">
        <f t="shared" si="64"/>
        <v>9.785096557048476</v>
      </c>
      <c r="E39" s="380">
        <f t="shared" si="64"/>
        <v>764.02227495677607</v>
      </c>
      <c r="F39" s="380">
        <f t="shared" si="64"/>
        <v>1211.7639660188131</v>
      </c>
      <c r="G39" s="415">
        <f>AJ6</f>
        <v>12180.5</v>
      </c>
      <c r="H39" s="380">
        <f t="shared" si="64"/>
        <v>95.707935588669727</v>
      </c>
      <c r="I39" s="380">
        <f t="shared" si="64"/>
        <v>26.508923051042608</v>
      </c>
      <c r="J39" s="380">
        <f t="shared" si="64"/>
        <v>242.97705611162357</v>
      </c>
      <c r="K39" s="380">
        <f t="shared" si="64"/>
        <v>1279.884802286082</v>
      </c>
      <c r="L39" s="380">
        <f t="shared" si="64"/>
        <v>886.47871653240986</v>
      </c>
      <c r="M39" s="411">
        <f t="shared" si="54"/>
        <v>24361</v>
      </c>
      <c r="N39" s="379"/>
      <c r="O39" s="53">
        <f t="shared" si="55"/>
        <v>24361</v>
      </c>
      <c r="P39" s="412" t="s">
        <v>5935</v>
      </c>
      <c r="Q39" s="424">
        <f>B39/$G39</f>
        <v>2.9851543966215841E-5</v>
      </c>
      <c r="R39" s="424">
        <f t="shared" ref="R39:AA39" si="65">C39/$G39</f>
        <v>0.62912094102592286</v>
      </c>
      <c r="S39" s="424">
        <f t="shared" si="65"/>
        <v>8.0334112368527367E-4</v>
      </c>
      <c r="T39" s="424">
        <f t="shared" si="65"/>
        <v>6.2725033862056245E-2</v>
      </c>
      <c r="U39" s="424">
        <f t="shared" si="65"/>
        <v>9.9483926441345849E-2</v>
      </c>
      <c r="V39" s="424">
        <f t="shared" si="65"/>
        <v>1</v>
      </c>
      <c r="W39" s="424">
        <f t="shared" si="65"/>
        <v>7.8574718269914801E-3</v>
      </c>
      <c r="X39" s="424">
        <f t="shared" si="65"/>
        <v>2.1763411231922013E-3</v>
      </c>
      <c r="Y39" s="424">
        <f t="shared" si="65"/>
        <v>1.9948036296672845E-2</v>
      </c>
      <c r="Z39" s="424">
        <f t="shared" si="65"/>
        <v>0.10507654055958968</v>
      </c>
      <c r="AA39" s="424">
        <f t="shared" si="65"/>
        <v>7.2778516196577311E-2</v>
      </c>
      <c r="AB39" s="35">
        <f t="shared" si="57"/>
        <v>1.9999999999999998</v>
      </c>
      <c r="AP39" s="420" t="s">
        <v>904</v>
      </c>
      <c r="AQ39" s="419">
        <f>SUM(AQ33:AQ38)</f>
        <v>610.28332939286167</v>
      </c>
      <c r="AR39" s="419">
        <f t="shared" ref="AR39:BA39" si="66">SUM(AR33:AR38)</f>
        <v>34328.825618601513</v>
      </c>
      <c r="AS39" s="419">
        <f t="shared" si="66"/>
        <v>1745.8436402890102</v>
      </c>
      <c r="AT39" s="419">
        <f t="shared" si="66"/>
        <v>-198622</v>
      </c>
      <c r="AU39" s="419">
        <f t="shared" si="66"/>
        <v>66310.549905805732</v>
      </c>
      <c r="AV39" s="419">
        <f t="shared" si="66"/>
        <v>107.93016536432822</v>
      </c>
      <c r="AW39" s="419">
        <f t="shared" si="66"/>
        <v>321.80700209772169</v>
      </c>
      <c r="AX39" s="419">
        <f t="shared" si="66"/>
        <v>243.01395887174286</v>
      </c>
      <c r="AY39" s="419">
        <f t="shared" si="66"/>
        <v>564.46382361714791</v>
      </c>
      <c r="AZ39" s="419">
        <f t="shared" si="66"/>
        <v>1058.3490347585116</v>
      </c>
      <c r="BA39" s="419">
        <f t="shared" si="66"/>
        <v>90947.933521201427</v>
      </c>
    </row>
    <row r="40" spans="1:66" x14ac:dyDescent="0.25">
      <c r="A40" s="412" t="s">
        <v>1562</v>
      </c>
      <c r="B40" s="380">
        <f>AQ64</f>
        <v>77.322528316250995</v>
      </c>
      <c r="C40" s="380">
        <f t="shared" ref="C40:L40" si="67">AR64</f>
        <v>42490.463450691394</v>
      </c>
      <c r="D40" s="380">
        <f t="shared" si="67"/>
        <v>1771.3573138511154</v>
      </c>
      <c r="E40" s="380">
        <f t="shared" si="67"/>
        <v>2330.6801641498382</v>
      </c>
      <c r="F40" s="380">
        <f t="shared" si="67"/>
        <v>8149.4752168985015</v>
      </c>
      <c r="G40" s="380">
        <f t="shared" si="67"/>
        <v>182.88579720101777</v>
      </c>
      <c r="H40" s="415">
        <f>AK6</f>
        <v>100292.20294593975</v>
      </c>
      <c r="I40" s="380">
        <f t="shared" si="67"/>
        <v>213.3484397598823</v>
      </c>
      <c r="J40" s="380">
        <f t="shared" si="67"/>
        <v>526.72776826223856</v>
      </c>
      <c r="K40" s="380">
        <f t="shared" si="67"/>
        <v>7103.5438393864233</v>
      </c>
      <c r="L40" s="380">
        <f t="shared" si="67"/>
        <v>37446.398427423082</v>
      </c>
      <c r="M40" s="411">
        <f t="shared" si="54"/>
        <v>200584.40589187952</v>
      </c>
      <c r="N40" s="379"/>
      <c r="O40" s="53">
        <f>M40-N40-N40</f>
        <v>200584.40589187952</v>
      </c>
      <c r="P40" s="412" t="s">
        <v>1562</v>
      </c>
      <c r="Q40" s="424">
        <f>B40/$H40</f>
        <v>7.7097247886687625E-4</v>
      </c>
      <c r="R40" s="424">
        <f t="shared" ref="R40:AA40" si="68">C40/$H40</f>
        <v>0.42366666802198893</v>
      </c>
      <c r="S40" s="424">
        <f t="shared" si="68"/>
        <v>1.7661964358345241E-2</v>
      </c>
      <c r="T40" s="424">
        <f t="shared" si="68"/>
        <v>2.3238896900152236E-2</v>
      </c>
      <c r="U40" s="424">
        <f t="shared" si="68"/>
        <v>8.1257315898139088E-2</v>
      </c>
      <c r="V40" s="424">
        <f t="shared" si="68"/>
        <v>1.8235295649014535E-3</v>
      </c>
      <c r="W40" s="424">
        <f t="shared" si="68"/>
        <v>1</v>
      </c>
      <c r="X40" s="424">
        <f t="shared" si="68"/>
        <v>2.1272684565008804E-3</v>
      </c>
      <c r="Y40" s="424">
        <f t="shared" si="68"/>
        <v>5.2519313843984389E-3</v>
      </c>
      <c r="Z40" s="424">
        <f t="shared" si="68"/>
        <v>7.0828475501883523E-2</v>
      </c>
      <c r="AA40" s="424">
        <f t="shared" si="68"/>
        <v>0.37337297743482334</v>
      </c>
      <c r="AB40" s="35">
        <f t="shared" si="57"/>
        <v>2</v>
      </c>
      <c r="AP40" s="426"/>
      <c r="AQ40">
        <v>891.5277249716039</v>
      </c>
      <c r="AR40">
        <v>36626.040850391873</v>
      </c>
      <c r="AS40">
        <v>4142.8710214702069</v>
      </c>
      <c r="AT40">
        <v>303004</v>
      </c>
      <c r="AU40">
        <v>21079.454195068491</v>
      </c>
      <c r="AV40">
        <v>3581.3004914464841</v>
      </c>
      <c r="AW40">
        <v>989.07450918387201</v>
      </c>
      <c r="AX40">
        <v>939.5328080733276</v>
      </c>
      <c r="AY40">
        <v>4266.1141948972354</v>
      </c>
      <c r="AZ40">
        <v>419711.34419679816</v>
      </c>
      <c r="BA40">
        <v>51298.740007698871</v>
      </c>
    </row>
    <row r="41" spans="1:66" x14ac:dyDescent="0.25">
      <c r="A41" s="412" t="s">
        <v>5936</v>
      </c>
      <c r="B41" s="380">
        <f>AQ74</f>
        <v>340.06752203881729</v>
      </c>
      <c r="C41" s="380">
        <f t="shared" ref="C41:H41" si="69">AR74</f>
        <v>2700.2158376634679</v>
      </c>
      <c r="D41" s="380">
        <f t="shared" si="69"/>
        <v>286.23222384305109</v>
      </c>
      <c r="E41" s="380">
        <f t="shared" si="69"/>
        <v>482.5439006978059</v>
      </c>
      <c r="F41" s="380">
        <f t="shared" si="69"/>
        <v>5538.066259195738</v>
      </c>
      <c r="G41" s="380">
        <f t="shared" si="69"/>
        <v>13.15866315442435</v>
      </c>
      <c r="H41" s="380">
        <f t="shared" si="69"/>
        <v>78.679820727907639</v>
      </c>
      <c r="I41" s="415">
        <f>AL6</f>
        <v>13459.5</v>
      </c>
      <c r="J41" s="380">
        <f>AY74</f>
        <v>375.46879777763809</v>
      </c>
      <c r="K41" s="380">
        <f>AZ74</f>
        <v>300.23595456602436</v>
      </c>
      <c r="L41" s="380">
        <f>BA74</f>
        <v>3344.8310203351243</v>
      </c>
      <c r="M41" s="411">
        <f t="shared" si="54"/>
        <v>26919.000000000004</v>
      </c>
      <c r="N41" s="379"/>
      <c r="O41" s="53">
        <f>M41-N41-N41</f>
        <v>26919.000000000004</v>
      </c>
      <c r="P41" s="412" t="s">
        <v>5936</v>
      </c>
      <c r="Q41" s="424">
        <f>B41/$I41</f>
        <v>2.5265984772006186E-2</v>
      </c>
      <c r="R41" s="424">
        <f t="shared" ref="R41:AA41" si="70">C41/$I41</f>
        <v>0.2006178414995704</v>
      </c>
      <c r="S41" s="424">
        <f t="shared" si="70"/>
        <v>2.1266185507860701E-2</v>
      </c>
      <c r="T41" s="424">
        <f t="shared" si="70"/>
        <v>3.5851547286140338E-2</v>
      </c>
      <c r="U41" s="424">
        <f t="shared" si="70"/>
        <v>0.41146151485536148</v>
      </c>
      <c r="V41" s="424">
        <f t="shared" si="70"/>
        <v>9.776487354228871E-4</v>
      </c>
      <c r="W41" s="424">
        <f t="shared" si="70"/>
        <v>5.8456718843870603E-3</v>
      </c>
      <c r="X41" s="424">
        <f t="shared" si="70"/>
        <v>1</v>
      </c>
      <c r="Y41" s="424">
        <f t="shared" si="70"/>
        <v>2.7896192115430596E-2</v>
      </c>
      <c r="Z41" s="424">
        <f t="shared" si="70"/>
        <v>2.2306620198820487E-2</v>
      </c>
      <c r="AA41" s="424">
        <f t="shared" si="70"/>
        <v>0.24851079314499977</v>
      </c>
      <c r="AB41" s="35">
        <f t="shared" si="57"/>
        <v>1.9999999999999998</v>
      </c>
      <c r="AP41" s="32" t="s">
        <v>266</v>
      </c>
    </row>
    <row r="42" spans="1:66" x14ac:dyDescent="0.25">
      <c r="A42" s="412" t="s">
        <v>1564</v>
      </c>
      <c r="B42" s="380">
        <f>AQ83</f>
        <v>388.7528584210267</v>
      </c>
      <c r="C42" s="380">
        <f t="shared" ref="C42:L42" si="71">AR83</f>
        <v>75522.022470158307</v>
      </c>
      <c r="D42" s="380">
        <f t="shared" si="71"/>
        <v>1212.3025420244064</v>
      </c>
      <c r="E42" s="380">
        <f t="shared" si="71"/>
        <v>7088.9654932041312</v>
      </c>
      <c r="F42" s="380">
        <f t="shared" si="71"/>
        <v>36771.120179015707</v>
      </c>
      <c r="G42" s="380">
        <f t="shared" si="71"/>
        <v>283.81778612180182</v>
      </c>
      <c r="H42" s="380">
        <f t="shared" si="71"/>
        <v>2305.5149788578933</v>
      </c>
      <c r="I42" s="380">
        <f t="shared" si="71"/>
        <v>453.12912057758211</v>
      </c>
      <c r="J42" s="415">
        <f>AM6</f>
        <v>160990.5</v>
      </c>
      <c r="K42" s="380">
        <f t="shared" si="71"/>
        <v>14485.475464122183</v>
      </c>
      <c r="L42" s="380">
        <f t="shared" si="71"/>
        <v>22479.399107496953</v>
      </c>
      <c r="M42" s="411">
        <f t="shared" si="54"/>
        <v>321981</v>
      </c>
      <c r="N42" s="379"/>
      <c r="O42" s="53">
        <f>M42-N42-N42</f>
        <v>321981</v>
      </c>
      <c r="P42" s="412" t="s">
        <v>1564</v>
      </c>
      <c r="Q42" s="424">
        <f>B42/$J42</f>
        <v>2.4147565130925534E-3</v>
      </c>
      <c r="R42" s="424">
        <f t="shared" ref="R42:AA42" si="72">C42/$J42</f>
        <v>0.46910856522688177</v>
      </c>
      <c r="S42" s="424">
        <f t="shared" si="72"/>
        <v>7.5302737864930318E-3</v>
      </c>
      <c r="T42" s="424">
        <f t="shared" si="72"/>
        <v>4.4033439819145426E-2</v>
      </c>
      <c r="U42" s="424">
        <f t="shared" si="72"/>
        <v>0.2284055281461683</v>
      </c>
      <c r="V42" s="424">
        <f t="shared" si="72"/>
        <v>1.7629474169084623E-3</v>
      </c>
      <c r="W42" s="424">
        <f t="shared" si="72"/>
        <v>1.4320813829747056E-2</v>
      </c>
      <c r="X42" s="424">
        <f t="shared" si="72"/>
        <v>2.8146326682480152E-3</v>
      </c>
      <c r="Y42" s="424">
        <f t="shared" si="72"/>
        <v>1</v>
      </c>
      <c r="Z42" s="424">
        <f t="shared" si="72"/>
        <v>8.9977206506732896E-2</v>
      </c>
      <c r="AA42" s="424">
        <f t="shared" si="72"/>
        <v>0.13963183608658244</v>
      </c>
      <c r="AB42" s="35">
        <f t="shared" si="57"/>
        <v>1.9999999999999998</v>
      </c>
      <c r="AP42" s="377" t="s">
        <v>903</v>
      </c>
      <c r="AQ42" s="377" t="s">
        <v>267</v>
      </c>
      <c r="AR42" s="377" t="s">
        <v>268</v>
      </c>
      <c r="AS42" s="377" t="s">
        <v>269</v>
      </c>
      <c r="AT42" s="377" t="s">
        <v>270</v>
      </c>
      <c r="AU42" s="377" t="s">
        <v>271</v>
      </c>
      <c r="AV42" s="377" t="s">
        <v>272</v>
      </c>
      <c r="AW42" s="377" t="s">
        <v>273</v>
      </c>
      <c r="AX42" s="377" t="s">
        <v>274</v>
      </c>
      <c r="AY42" s="377" t="s">
        <v>275</v>
      </c>
      <c r="AZ42" s="377" t="s">
        <v>276</v>
      </c>
      <c r="BA42" s="377" t="s">
        <v>277</v>
      </c>
    </row>
    <row r="43" spans="1:66" x14ac:dyDescent="0.25">
      <c r="A43" s="412" t="s">
        <v>1565</v>
      </c>
      <c r="B43" s="380">
        <f>AQ93</f>
        <v>9349.7346083521225</v>
      </c>
      <c r="C43" s="380">
        <f t="shared" ref="C43:L43" si="73">AR93</f>
        <v>934823.40010824439</v>
      </c>
      <c r="D43" s="380">
        <f t="shared" si="73"/>
        <v>8100.7511782700576</v>
      </c>
      <c r="E43" s="380">
        <f t="shared" si="73"/>
        <v>73884.70283784208</v>
      </c>
      <c r="F43" s="380">
        <f t="shared" si="73"/>
        <v>159151.18363686567</v>
      </c>
      <c r="G43" s="380">
        <f t="shared" si="73"/>
        <v>806.38904470453019</v>
      </c>
      <c r="H43" s="380">
        <f t="shared" si="73"/>
        <v>49483.257241834712</v>
      </c>
      <c r="I43" s="380">
        <f t="shared" si="73"/>
        <v>2562.7327667809654</v>
      </c>
      <c r="J43" s="380">
        <f t="shared" si="73"/>
        <v>40781.106141938537</v>
      </c>
      <c r="K43" s="415">
        <f>AN6</f>
        <v>1946945.645357169</v>
      </c>
      <c r="L43" s="380">
        <f t="shared" si="73"/>
        <v>668002.38779233641</v>
      </c>
      <c r="M43" s="411">
        <f t="shared" si="54"/>
        <v>3893891.2907143384</v>
      </c>
      <c r="N43" s="379"/>
      <c r="O43" s="53">
        <f t="shared" si="55"/>
        <v>3893891.2907143384</v>
      </c>
      <c r="P43" s="412" t="s">
        <v>1565</v>
      </c>
      <c r="Q43" s="424">
        <f>B43/$K43</f>
        <v>4.8022576442481556E-3</v>
      </c>
      <c r="R43" s="424">
        <f t="shared" ref="R43:AA43" si="74">C43/$K43</f>
        <v>0.48014868948061989</v>
      </c>
      <c r="S43" s="424">
        <f t="shared" si="74"/>
        <v>4.1607485024493162E-3</v>
      </c>
      <c r="T43" s="424">
        <f t="shared" si="74"/>
        <v>3.7949032123230059E-2</v>
      </c>
      <c r="U43" s="424">
        <f t="shared" si="74"/>
        <v>8.1744030202583917E-2</v>
      </c>
      <c r="V43" s="424">
        <f t="shared" si="74"/>
        <v>4.1418159085617276E-4</v>
      </c>
      <c r="W43" s="424">
        <f t="shared" si="74"/>
        <v>2.5415839091263877E-2</v>
      </c>
      <c r="X43" s="424">
        <f t="shared" si="74"/>
        <v>1.3162836738109501E-3</v>
      </c>
      <c r="Y43" s="424">
        <f t="shared" si="74"/>
        <v>2.0946196540816735E-2</v>
      </c>
      <c r="Z43" s="424">
        <f t="shared" si="74"/>
        <v>1</v>
      </c>
      <c r="AA43" s="424">
        <f t="shared" si="74"/>
        <v>0.34310274115012118</v>
      </c>
      <c r="AB43" s="35">
        <f t="shared" si="57"/>
        <v>2.0000000000000004</v>
      </c>
      <c r="AP43" s="417">
        <v>1</v>
      </c>
      <c r="AQ43" s="418">
        <v>94.797629168509062</v>
      </c>
      <c r="AR43" s="418">
        <v>37922.341108330969</v>
      </c>
      <c r="AS43" s="418">
        <v>2837.6218299344432</v>
      </c>
      <c r="AT43" s="418">
        <v>470.69729522505645</v>
      </c>
      <c r="AU43" s="418">
        <v>-9006</v>
      </c>
      <c r="AV43" s="418">
        <v>488.93905054752452</v>
      </c>
      <c r="AW43" s="418">
        <v>4508.9194649969195</v>
      </c>
      <c r="AX43" s="418">
        <v>705.76935566679231</v>
      </c>
      <c r="AY43" s="418">
        <v>4426.0837361006634</v>
      </c>
      <c r="AZ43" s="418">
        <v>10727.204107111069</v>
      </c>
      <c r="BA43" s="418">
        <v>281.62642291804781</v>
      </c>
    </row>
    <row r="44" spans="1:66" x14ac:dyDescent="0.25">
      <c r="A44" s="412" t="s">
        <v>5938</v>
      </c>
      <c r="B44" s="421">
        <v>0</v>
      </c>
      <c r="C44" s="421">
        <v>0</v>
      </c>
      <c r="D44" s="421">
        <v>0</v>
      </c>
      <c r="E44" s="421">
        <v>0</v>
      </c>
      <c r="F44" s="421">
        <v>0</v>
      </c>
      <c r="G44" s="421">
        <v>0</v>
      </c>
      <c r="H44" s="421">
        <v>0</v>
      </c>
      <c r="I44" s="421">
        <v>0</v>
      </c>
      <c r="J44" s="421">
        <v>0</v>
      </c>
      <c r="K44" s="421">
        <v>0</v>
      </c>
      <c r="L44" s="422">
        <f>SUM(L34:L43)</f>
        <v>775043.51479116909</v>
      </c>
      <c r="M44" s="411">
        <f t="shared" si="54"/>
        <v>775043.51479116909</v>
      </c>
      <c r="N44" s="411"/>
      <c r="O44" s="411"/>
      <c r="P44" s="412" t="s">
        <v>5938</v>
      </c>
      <c r="Q44" s="424">
        <v>0</v>
      </c>
      <c r="R44" s="424">
        <v>0</v>
      </c>
      <c r="S44" s="424">
        <v>0</v>
      </c>
      <c r="T44" s="424">
        <v>0</v>
      </c>
      <c r="U44" s="424">
        <v>0</v>
      </c>
      <c r="V44" s="424">
        <v>0</v>
      </c>
      <c r="W44" s="424">
        <v>0</v>
      </c>
      <c r="X44" s="424">
        <v>0</v>
      </c>
      <c r="Y44" s="424">
        <v>0</v>
      </c>
      <c r="Z44" s="424">
        <v>1</v>
      </c>
      <c r="AA44" s="425"/>
      <c r="AP44" s="417">
        <v>2</v>
      </c>
      <c r="AQ44" s="418">
        <v>245.07448079716841</v>
      </c>
      <c r="AR44" s="418">
        <v>19.366065357376446</v>
      </c>
      <c r="AS44" s="418">
        <v>117.29293659668488</v>
      </c>
      <c r="AT44" s="418">
        <v>336.91895231971523</v>
      </c>
      <c r="AU44" s="418">
        <v>-56131</v>
      </c>
      <c r="AV44" s="418">
        <v>59.776919266712575</v>
      </c>
      <c r="AW44" s="418">
        <v>9.6767037072685564</v>
      </c>
      <c r="AX44" s="418">
        <v>59.892248955327652</v>
      </c>
      <c r="AY44" s="418">
        <v>60.409154497114251</v>
      </c>
      <c r="AZ44" s="418">
        <v>248.69804502107417</v>
      </c>
      <c r="BA44" s="418">
        <v>113.89449348155786</v>
      </c>
    </row>
    <row r="45" spans="1:66" x14ac:dyDescent="0.25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AP45" s="417">
        <v>3</v>
      </c>
      <c r="AQ45" s="418">
        <v>0</v>
      </c>
      <c r="AR45" s="418">
        <v>0</v>
      </c>
      <c r="AS45" s="418">
        <v>0</v>
      </c>
      <c r="AT45" s="418">
        <v>10.902396651794525</v>
      </c>
      <c r="AU45" s="418">
        <v>-341426</v>
      </c>
      <c r="AV45" s="418">
        <v>0</v>
      </c>
      <c r="AW45" s="418">
        <v>0</v>
      </c>
      <c r="AX45" s="418">
        <v>16.135547044655901</v>
      </c>
      <c r="AY45" s="418">
        <v>0</v>
      </c>
      <c r="AZ45" s="418">
        <v>0</v>
      </c>
      <c r="BA45" s="418">
        <v>207.96205630354956</v>
      </c>
    </row>
    <row r="46" spans="1:66" x14ac:dyDescent="0.25">
      <c r="AP46" s="417">
        <v>4</v>
      </c>
      <c r="AQ46" s="418">
        <v>0.31746031746031744</v>
      </c>
      <c r="AR46" s="418">
        <v>187.26220016542598</v>
      </c>
      <c r="AS46" s="418">
        <v>1218.587760246292</v>
      </c>
      <c r="AT46" s="418">
        <v>0</v>
      </c>
      <c r="AU46" s="418">
        <v>-561292</v>
      </c>
      <c r="AV46" s="418">
        <v>0</v>
      </c>
      <c r="AW46" s="418">
        <v>0</v>
      </c>
      <c r="AX46" s="418">
        <v>0.22222222222222224</v>
      </c>
      <c r="AY46" s="418">
        <v>6.1269841269841274</v>
      </c>
      <c r="AZ46" s="418">
        <v>12.744495117673093</v>
      </c>
      <c r="BA46" s="418">
        <v>212.7388778039421</v>
      </c>
    </row>
    <row r="47" spans="1:66" x14ac:dyDescent="0.25">
      <c r="AP47" s="417">
        <v>5</v>
      </c>
      <c r="AQ47" s="418">
        <v>204.05797157190807</v>
      </c>
      <c r="AR47" s="418">
        <v>0</v>
      </c>
      <c r="AS47" s="418">
        <v>57.054319728632478</v>
      </c>
      <c r="AT47" s="418">
        <v>276.59134596836475</v>
      </c>
      <c r="AU47" s="418">
        <v>-3067</v>
      </c>
      <c r="AV47" s="418">
        <v>31.631181859053608</v>
      </c>
      <c r="AW47" s="418">
        <v>0</v>
      </c>
      <c r="AX47" s="418">
        <v>20.415848731321702</v>
      </c>
      <c r="AY47" s="418">
        <v>86.666088700797687</v>
      </c>
      <c r="AZ47" s="418">
        <v>7857.5832434399217</v>
      </c>
      <c r="BA47" s="418">
        <v>8.7924459379884468E-14</v>
      </c>
    </row>
    <row r="48" spans="1:66" x14ac:dyDescent="0.25">
      <c r="AP48" s="417">
        <v>6</v>
      </c>
      <c r="AQ48" s="418">
        <v>8.1242902385564939</v>
      </c>
      <c r="AR48" s="418">
        <v>73.493495040972689</v>
      </c>
      <c r="AS48" s="418">
        <v>9.2685685559884377</v>
      </c>
      <c r="AT48" s="418">
        <v>8.1453691465010376</v>
      </c>
      <c r="AU48" s="418">
        <v>-159108</v>
      </c>
      <c r="AV48" s="418">
        <v>55.393606158247636</v>
      </c>
      <c r="AW48" s="418">
        <v>0</v>
      </c>
      <c r="AX48" s="418">
        <v>0</v>
      </c>
      <c r="AY48" s="418">
        <v>8.856353028482987</v>
      </c>
      <c r="AZ48" s="418">
        <v>5736.2002130128967</v>
      </c>
      <c r="BA48" s="418">
        <v>8409.5181048183549</v>
      </c>
    </row>
    <row r="49" spans="1:53" x14ac:dyDescent="0.25">
      <c r="A49" s="32" t="s">
        <v>278</v>
      </c>
      <c r="L49" s="380"/>
      <c r="M49" s="411"/>
      <c r="N49" s="411"/>
      <c r="O49" s="411"/>
      <c r="P49" s="32" t="s">
        <v>278</v>
      </c>
      <c r="AP49" s="420" t="s">
        <v>904</v>
      </c>
      <c r="AQ49" s="419">
        <f>SUM(AQ43:AQ48)</f>
        <v>552.37183209360228</v>
      </c>
      <c r="AR49" s="419">
        <f t="shared" ref="AR49:BA49" si="75">SUM(AR43:AR48)</f>
        <v>38202.462868894741</v>
      </c>
      <c r="AS49" s="419">
        <f t="shared" si="75"/>
        <v>4239.8254150620405</v>
      </c>
      <c r="AT49" s="419">
        <f t="shared" si="75"/>
        <v>1103.2553593114319</v>
      </c>
      <c r="AU49" s="419">
        <f t="shared" si="75"/>
        <v>-1130030</v>
      </c>
      <c r="AV49" s="419">
        <f t="shared" si="75"/>
        <v>635.7407578315383</v>
      </c>
      <c r="AW49" s="419">
        <f t="shared" si="75"/>
        <v>4518.5961687041881</v>
      </c>
      <c r="AX49" s="419">
        <f t="shared" si="75"/>
        <v>802.43522262031979</v>
      </c>
      <c r="AY49" s="419">
        <f t="shared" si="75"/>
        <v>4588.142316454042</v>
      </c>
      <c r="AZ49" s="419">
        <f t="shared" si="75"/>
        <v>24582.430103702634</v>
      </c>
      <c r="BA49" s="419">
        <f t="shared" si="75"/>
        <v>9225.7399553254527</v>
      </c>
    </row>
    <row r="50" spans="1:53" x14ac:dyDescent="0.25">
      <c r="A50" s="7"/>
      <c r="B50" s="412" t="s">
        <v>5930</v>
      </c>
      <c r="C50" s="412" t="s">
        <v>5931</v>
      </c>
      <c r="D50" s="412" t="s">
        <v>5932</v>
      </c>
      <c r="E50" s="412" t="s">
        <v>5933</v>
      </c>
      <c r="F50" s="412" t="s">
        <v>5934</v>
      </c>
      <c r="G50" s="412" t="s">
        <v>5935</v>
      </c>
      <c r="H50" s="412" t="s">
        <v>1562</v>
      </c>
      <c r="I50" s="412" t="s">
        <v>5936</v>
      </c>
      <c r="J50" s="412" t="s">
        <v>1563</v>
      </c>
      <c r="K50" s="412" t="s">
        <v>5937</v>
      </c>
      <c r="L50" s="412" t="s">
        <v>5938</v>
      </c>
      <c r="M50" s="413"/>
      <c r="N50" s="413"/>
      <c r="O50" s="413"/>
      <c r="P50" s="7"/>
      <c r="Q50" s="412" t="s">
        <v>5930</v>
      </c>
      <c r="R50" s="412" t="s">
        <v>5931</v>
      </c>
      <c r="S50" s="412" t="s">
        <v>5932</v>
      </c>
      <c r="T50" s="412" t="s">
        <v>5933</v>
      </c>
      <c r="U50" s="412" t="s">
        <v>5934</v>
      </c>
      <c r="V50" s="412" t="s">
        <v>5935</v>
      </c>
      <c r="W50" s="412" t="s">
        <v>1562</v>
      </c>
      <c r="X50" s="412" t="s">
        <v>5936</v>
      </c>
      <c r="Y50" s="412" t="s">
        <v>1563</v>
      </c>
      <c r="Z50" s="412" t="s">
        <v>5937</v>
      </c>
      <c r="AA50" s="412" t="s">
        <v>5938</v>
      </c>
      <c r="AP50" s="32" t="s">
        <v>279</v>
      </c>
      <c r="AQ50">
        <v>841.94513179864839</v>
      </c>
      <c r="AR50">
        <v>1447.5857093437187</v>
      </c>
      <c r="AS50">
        <v>8095.494189672635</v>
      </c>
      <c r="AT50">
        <v>2655.7941981799067</v>
      </c>
      <c r="AU50">
        <v>-302670</v>
      </c>
      <c r="AV50">
        <v>3998.1927727449261</v>
      </c>
      <c r="AW50">
        <v>18462.522401438498</v>
      </c>
      <c r="AX50">
        <v>7851.641655104575</v>
      </c>
      <c r="AY50">
        <v>6718.6326934493445</v>
      </c>
      <c r="AZ50">
        <v>178906.34774376385</v>
      </c>
      <c r="BA50">
        <v>39549.343504503922</v>
      </c>
    </row>
    <row r="51" spans="1:53" x14ac:dyDescent="0.25">
      <c r="A51" s="412" t="s">
        <v>5930</v>
      </c>
      <c r="B51" s="422">
        <f>AE7</f>
        <v>21254.5</v>
      </c>
      <c r="C51" s="421">
        <f t="shared" ref="C51:L51" si="76">AR7</f>
        <v>8107.8675494954532</v>
      </c>
      <c r="D51" s="421">
        <f t="shared" si="76"/>
        <v>3046.5043425266176</v>
      </c>
      <c r="E51" s="421">
        <f t="shared" si="76"/>
        <v>9.8955891807659704</v>
      </c>
      <c r="F51" s="421">
        <f t="shared" si="76"/>
        <v>9293.704995329721</v>
      </c>
      <c r="G51" s="421">
        <f t="shared" si="76"/>
        <v>3.6854124721664991</v>
      </c>
      <c r="H51" s="421">
        <f t="shared" si="76"/>
        <v>172.63429657917823</v>
      </c>
      <c r="I51" s="421">
        <f t="shared" si="76"/>
        <v>84.56762424488997</v>
      </c>
      <c r="J51" s="421">
        <f t="shared" si="76"/>
        <v>535.64019017120927</v>
      </c>
      <c r="K51" s="421">
        <f t="shared" si="76"/>
        <v>0</v>
      </c>
      <c r="L51" s="421">
        <f t="shared" si="76"/>
        <v>0</v>
      </c>
      <c r="M51" s="411">
        <f>SUM(B51:L51)</f>
        <v>42509</v>
      </c>
      <c r="N51" s="379"/>
      <c r="O51" s="53">
        <f>M51-N51-N51</f>
        <v>42509</v>
      </c>
      <c r="P51" s="412" t="s">
        <v>5930</v>
      </c>
      <c r="Q51" s="424">
        <f>B51/$B51</f>
        <v>1</v>
      </c>
      <c r="R51" s="424">
        <f t="shared" ref="R51:Y51" si="77">C51/$B51</f>
        <v>0.38146592719167488</v>
      </c>
      <c r="S51" s="424">
        <f t="shared" si="77"/>
        <v>0.14333455703623316</v>
      </c>
      <c r="T51" s="424">
        <f t="shared" si="77"/>
        <v>4.6557619237177871E-4</v>
      </c>
      <c r="U51" s="424">
        <f t="shared" si="77"/>
        <v>0.43725822744970338</v>
      </c>
      <c r="V51" s="424">
        <f t="shared" si="77"/>
        <v>1.7339445633472906E-4</v>
      </c>
      <c r="W51" s="424">
        <f t="shared" si="77"/>
        <v>8.1222468926193617E-3</v>
      </c>
      <c r="X51" s="424">
        <f t="shared" si="77"/>
        <v>3.9788103340417311E-3</v>
      </c>
      <c r="Y51" s="424">
        <f t="shared" si="77"/>
        <v>2.5201260447021066E-2</v>
      </c>
      <c r="Z51" s="424">
        <f>K51/$B51</f>
        <v>0</v>
      </c>
      <c r="AA51" s="424">
        <f>L51/$B51</f>
        <v>0</v>
      </c>
      <c r="AB51" s="35">
        <f>SUM(Q51:AA51)</f>
        <v>2</v>
      </c>
      <c r="AP51" s="377" t="s">
        <v>903</v>
      </c>
      <c r="AQ51" s="377" t="s">
        <v>280</v>
      </c>
      <c r="AR51" s="377" t="s">
        <v>281</v>
      </c>
      <c r="AS51" s="377" t="s">
        <v>282</v>
      </c>
      <c r="AT51" s="377" t="s">
        <v>283</v>
      </c>
      <c r="AU51" s="377" t="s">
        <v>284</v>
      </c>
      <c r="AV51" s="377" t="s">
        <v>285</v>
      </c>
      <c r="AW51" s="377" t="s">
        <v>286</v>
      </c>
      <c r="AX51" s="377" t="s">
        <v>287</v>
      </c>
      <c r="AY51" s="377" t="s">
        <v>288</v>
      </c>
      <c r="AZ51" s="377" t="s">
        <v>289</v>
      </c>
      <c r="BA51" s="377" t="s">
        <v>290</v>
      </c>
    </row>
    <row r="52" spans="1:53" x14ac:dyDescent="0.25">
      <c r="A52" s="412" t="s">
        <v>5931</v>
      </c>
      <c r="B52" s="421">
        <f>AQ17</f>
        <v>2.6709943549300474</v>
      </c>
      <c r="C52" s="422">
        <f>AF7</f>
        <v>139204.5</v>
      </c>
      <c r="D52" s="421">
        <f t="shared" ref="D52:L52" si="78">AS17</f>
        <v>261.91894395493654</v>
      </c>
      <c r="E52" s="421">
        <f t="shared" si="78"/>
        <v>63.191355654701226</v>
      </c>
      <c r="F52" s="421">
        <f t="shared" si="78"/>
        <v>96717.761093210385</v>
      </c>
      <c r="G52" s="421">
        <f t="shared" si="78"/>
        <v>233.79298834105202</v>
      </c>
      <c r="H52" s="421">
        <f t="shared" si="78"/>
        <v>1479.3243103643154</v>
      </c>
      <c r="I52" s="421">
        <f t="shared" si="78"/>
        <v>58.148903646711688</v>
      </c>
      <c r="J52" s="421">
        <f t="shared" si="78"/>
        <v>828.03566925368455</v>
      </c>
      <c r="K52" s="421">
        <f t="shared" si="78"/>
        <v>0</v>
      </c>
      <c r="L52" s="421">
        <f t="shared" si="78"/>
        <v>39559.655741219292</v>
      </c>
      <c r="M52" s="411">
        <f t="shared" ref="M52:M61" si="79">SUM(B52:L52)</f>
        <v>278409</v>
      </c>
      <c r="N52" s="379"/>
      <c r="O52" s="53">
        <f t="shared" ref="O52:O60" si="80">M52-N52-N52</f>
        <v>278409</v>
      </c>
      <c r="P52" s="412" t="s">
        <v>5931</v>
      </c>
      <c r="Q52" s="424">
        <f>B52/$C52</f>
        <v>1.9187557549720356E-5</v>
      </c>
      <c r="R52" s="424">
        <f>C52/$C52</f>
        <v>1</v>
      </c>
      <c r="S52" s="424">
        <f>D52/$C52</f>
        <v>1.8815407831997998E-3</v>
      </c>
      <c r="T52" s="424">
        <f t="shared" ref="T52:AA52" si="81">E52/$C52</f>
        <v>4.5394621333865804E-4</v>
      </c>
      <c r="U52" s="424">
        <f t="shared" si="81"/>
        <v>0.69478904125376972</v>
      </c>
      <c r="V52" s="424">
        <f t="shared" si="81"/>
        <v>1.6794930360803854E-3</v>
      </c>
      <c r="W52" s="424">
        <f t="shared" si="81"/>
        <v>1.0626986271020803E-2</v>
      </c>
      <c r="X52" s="424">
        <f t="shared" si="81"/>
        <v>4.1772287280017305E-4</v>
      </c>
      <c r="Y52" s="424">
        <f t="shared" si="81"/>
        <v>5.9483398112394684E-3</v>
      </c>
      <c r="Z52" s="424">
        <f t="shared" si="81"/>
        <v>0</v>
      </c>
      <c r="AA52" s="424">
        <f t="shared" si="81"/>
        <v>0.28418374220100134</v>
      </c>
      <c r="AB52" s="35">
        <f t="shared" ref="AB52:AB60" si="82">SUM(Q52:AA52)</f>
        <v>2</v>
      </c>
      <c r="AP52" s="417">
        <v>1</v>
      </c>
      <c r="AQ52" s="418">
        <v>9.8402718363967185</v>
      </c>
      <c r="AR52" s="418">
        <v>2947.8322195568048</v>
      </c>
      <c r="AS52" s="418">
        <v>5206.233708981229</v>
      </c>
      <c r="AT52" s="418">
        <v>153.33191432779415</v>
      </c>
      <c r="AU52" s="418">
        <v>479.65359003182323</v>
      </c>
      <c r="AV52" s="418">
        <v>-44903</v>
      </c>
      <c r="AW52" s="418">
        <v>3136.1397378596553</v>
      </c>
      <c r="AX52" s="418">
        <v>154.08846665409041</v>
      </c>
      <c r="AY52" s="418">
        <v>507.91978785360453</v>
      </c>
      <c r="AZ52" s="418">
        <v>11440.531949067154</v>
      </c>
      <c r="BA52" s="418">
        <v>1057.4283538314471</v>
      </c>
    </row>
    <row r="53" spans="1:53" x14ac:dyDescent="0.25">
      <c r="A53" s="412" t="s">
        <v>5932</v>
      </c>
      <c r="B53" s="421">
        <f>AQ27</f>
        <v>11.253640401624942</v>
      </c>
      <c r="C53" s="421">
        <f>AR27</f>
        <v>5616.8428647415121</v>
      </c>
      <c r="D53" s="422">
        <f>AG7</f>
        <v>66632</v>
      </c>
      <c r="E53" s="421">
        <f t="shared" ref="E53:L53" si="83">AT27</f>
        <v>2.5486715065105936</v>
      </c>
      <c r="F53" s="421">
        <f t="shared" si="83"/>
        <v>37952.736525718639</v>
      </c>
      <c r="G53" s="421">
        <f t="shared" si="83"/>
        <v>87.954757672037147</v>
      </c>
      <c r="H53" s="421">
        <f t="shared" si="83"/>
        <v>2164.8517715802427</v>
      </c>
      <c r="I53" s="421">
        <f t="shared" si="83"/>
        <v>706.06545067233583</v>
      </c>
      <c r="J53" s="421">
        <f t="shared" si="83"/>
        <v>3322.8365744343341</v>
      </c>
      <c r="K53" s="421">
        <f t="shared" si="83"/>
        <v>12.137614397783898</v>
      </c>
      <c r="L53" s="421">
        <f t="shared" si="83"/>
        <v>16754.772128874978</v>
      </c>
      <c r="M53" s="411">
        <f t="shared" si="79"/>
        <v>133264</v>
      </c>
      <c r="N53" s="379"/>
      <c r="O53" s="53">
        <f t="shared" si="80"/>
        <v>133264</v>
      </c>
      <c r="P53" s="412" t="s">
        <v>5932</v>
      </c>
      <c r="Q53" s="424">
        <f>B53/$D53</f>
        <v>1.6889243008801991E-4</v>
      </c>
      <c r="R53" s="424">
        <f t="shared" ref="R53:AA53" si="84">C53/$D53</f>
        <v>8.429647713923509E-2</v>
      </c>
      <c r="S53" s="424">
        <f t="shared" si="84"/>
        <v>1</v>
      </c>
      <c r="T53" s="424">
        <f t="shared" si="84"/>
        <v>3.8249962578199568E-5</v>
      </c>
      <c r="U53" s="424">
        <f t="shared" si="84"/>
        <v>0.56958723324706806</v>
      </c>
      <c r="V53" s="424">
        <f t="shared" si="84"/>
        <v>1.3200077691204999E-3</v>
      </c>
      <c r="W53" s="424">
        <f t="shared" si="84"/>
        <v>3.248967120272906E-2</v>
      </c>
      <c r="X53" s="424">
        <f t="shared" si="84"/>
        <v>1.05964919358917E-2</v>
      </c>
      <c r="Y53" s="424">
        <f t="shared" si="84"/>
        <v>4.986848022623265E-2</v>
      </c>
      <c r="Z53" s="424">
        <f t="shared" si="84"/>
        <v>1.8215893861483817E-4</v>
      </c>
      <c r="AA53" s="424">
        <f t="shared" si="84"/>
        <v>0.25145233714844184</v>
      </c>
      <c r="AB53" s="35">
        <f t="shared" si="82"/>
        <v>1.9999999999999998</v>
      </c>
      <c r="AP53" s="417">
        <v>2</v>
      </c>
      <c r="AQ53" s="418">
        <v>8.2494684742590003</v>
      </c>
      <c r="AR53" s="418">
        <v>2137.4752685426533</v>
      </c>
      <c r="AS53" s="418">
        <v>1834.0337730203642</v>
      </c>
      <c r="AT53" s="418">
        <v>1403.1948214862855</v>
      </c>
      <c r="AU53" s="418">
        <v>175.40224965680318</v>
      </c>
      <c r="AV53" s="418">
        <v>-16066</v>
      </c>
      <c r="AW53" s="418">
        <v>2426.1868222011867</v>
      </c>
      <c r="AX53" s="418">
        <v>935.28802607471266</v>
      </c>
      <c r="AY53" s="418">
        <v>210.90244675910139</v>
      </c>
      <c r="AZ53" s="418">
        <v>10670.900570142167</v>
      </c>
      <c r="BA53" s="418">
        <v>1082.3665536424678</v>
      </c>
    </row>
    <row r="54" spans="1:53" x14ac:dyDescent="0.25">
      <c r="A54" s="412" t="s">
        <v>5933</v>
      </c>
      <c r="B54" s="421">
        <f>AQ36</f>
        <v>8.7313283115942379</v>
      </c>
      <c r="C54" s="421">
        <f t="shared" ref="C54:L54" si="85">AR36</f>
        <v>6067.1768714350692</v>
      </c>
      <c r="D54" s="421">
        <f t="shared" si="85"/>
        <v>336.62619377111128</v>
      </c>
      <c r="E54" s="422">
        <f>AH7</f>
        <v>33992</v>
      </c>
      <c r="F54" s="421">
        <f t="shared" si="85"/>
        <v>27443.57586737167</v>
      </c>
      <c r="G54" s="421">
        <f t="shared" si="85"/>
        <v>26.177329443081558</v>
      </c>
      <c r="H54" s="421">
        <f t="shared" si="85"/>
        <v>7.5617837321629509</v>
      </c>
      <c r="I54" s="421">
        <f t="shared" si="85"/>
        <v>0</v>
      </c>
      <c r="J54" s="421">
        <f t="shared" si="85"/>
        <v>102.15062593531434</v>
      </c>
      <c r="K54" s="421">
        <f t="shared" si="85"/>
        <v>0</v>
      </c>
      <c r="L54" s="421">
        <f t="shared" si="85"/>
        <v>0</v>
      </c>
      <c r="M54" s="411">
        <f t="shared" si="79"/>
        <v>67984</v>
      </c>
      <c r="N54" s="379"/>
      <c r="O54" s="53">
        <f t="shared" si="80"/>
        <v>67984</v>
      </c>
      <c r="P54" s="412" t="s">
        <v>5933</v>
      </c>
      <c r="Q54" s="424">
        <f>B54/$E54</f>
        <v>2.5686421250865611E-4</v>
      </c>
      <c r="R54" s="424">
        <f t="shared" ref="R54:AA54" si="86">C54/$E54</f>
        <v>0.17848837583652238</v>
      </c>
      <c r="S54" s="424">
        <f t="shared" si="86"/>
        <v>9.9031005463377057E-3</v>
      </c>
      <c r="T54" s="424">
        <f t="shared" si="86"/>
        <v>1</v>
      </c>
      <c r="U54" s="424">
        <f t="shared" si="86"/>
        <v>0.80735396173722263</v>
      </c>
      <c r="V54" s="424">
        <f t="shared" si="86"/>
        <v>7.7010265483294768E-4</v>
      </c>
      <c r="W54" s="424">
        <f t="shared" si="86"/>
        <v>2.22457746886413E-4</v>
      </c>
      <c r="X54" s="424">
        <f t="shared" si="86"/>
        <v>0</v>
      </c>
      <c r="Y54" s="424">
        <f t="shared" si="86"/>
        <v>3.0051372656894073E-3</v>
      </c>
      <c r="Z54" s="424">
        <f t="shared" si="86"/>
        <v>0</v>
      </c>
      <c r="AA54" s="424">
        <f t="shared" si="86"/>
        <v>0</v>
      </c>
      <c r="AB54" s="35">
        <f t="shared" si="82"/>
        <v>2</v>
      </c>
      <c r="AP54" s="417">
        <v>3</v>
      </c>
      <c r="AQ54" s="418">
        <v>0.36360673128049203</v>
      </c>
      <c r="AR54" s="418">
        <v>7663.0076221662539</v>
      </c>
      <c r="AS54" s="418">
        <v>9.785096557048476</v>
      </c>
      <c r="AT54" s="418">
        <v>764.02227495677607</v>
      </c>
      <c r="AU54" s="418">
        <v>1211.7639660188131</v>
      </c>
      <c r="AV54" s="418">
        <v>10214.5</v>
      </c>
      <c r="AW54" s="418">
        <v>95.707935588669727</v>
      </c>
      <c r="AX54" s="418">
        <v>26.508923051042608</v>
      </c>
      <c r="AY54" s="418">
        <v>242.97705611162357</v>
      </c>
      <c r="AZ54" s="418">
        <v>1279.884802286082</v>
      </c>
      <c r="BA54" s="418">
        <v>886.47871653240986</v>
      </c>
    </row>
    <row r="55" spans="1:53" x14ac:dyDescent="0.25">
      <c r="A55" s="412" t="s">
        <v>5934</v>
      </c>
      <c r="B55" s="421">
        <f>AQ46</f>
        <v>0.31746031746031744</v>
      </c>
      <c r="C55" s="421">
        <f t="shared" ref="C55:L55" si="87">AR46</f>
        <v>187.26220016542598</v>
      </c>
      <c r="D55" s="421">
        <f t="shared" si="87"/>
        <v>1218.587760246292</v>
      </c>
      <c r="E55" s="421">
        <f t="shared" si="87"/>
        <v>0</v>
      </c>
      <c r="F55" s="422">
        <f>AI7</f>
        <v>1638</v>
      </c>
      <c r="G55" s="421">
        <f t="shared" si="87"/>
        <v>0</v>
      </c>
      <c r="H55" s="421">
        <f t="shared" si="87"/>
        <v>0</v>
      </c>
      <c r="I55" s="421">
        <f t="shared" si="87"/>
        <v>0.22222222222222224</v>
      </c>
      <c r="J55" s="421">
        <f t="shared" si="87"/>
        <v>6.1269841269841274</v>
      </c>
      <c r="K55" s="421">
        <f t="shared" si="87"/>
        <v>12.744495117673093</v>
      </c>
      <c r="L55" s="421">
        <f t="shared" si="87"/>
        <v>212.7388778039421</v>
      </c>
      <c r="M55" s="411">
        <f t="shared" si="79"/>
        <v>3275.9999999999995</v>
      </c>
      <c r="N55" s="379"/>
      <c r="O55" s="53">
        <f t="shared" si="80"/>
        <v>3275.9999999999995</v>
      </c>
      <c r="P55" s="412" t="s">
        <v>5934</v>
      </c>
      <c r="Q55" s="424">
        <f>B55/$F55</f>
        <v>1.9380971761924143E-4</v>
      </c>
      <c r="R55" s="424">
        <f>C55/$F55</f>
        <v>0.11432368752468008</v>
      </c>
      <c r="S55" s="424">
        <f>D55/$F55</f>
        <v>0.74394857157893279</v>
      </c>
      <c r="T55" s="424">
        <f>E55/$F55</f>
        <v>0</v>
      </c>
      <c r="U55" s="424">
        <f t="shared" ref="U55:AA55" si="88">F55/$F55</f>
        <v>1</v>
      </c>
      <c r="V55" s="424">
        <f t="shared" si="88"/>
        <v>0</v>
      </c>
      <c r="W55" s="424">
        <f t="shared" si="88"/>
        <v>0</v>
      </c>
      <c r="X55" s="424">
        <f t="shared" si="88"/>
        <v>1.35666802333469E-4</v>
      </c>
      <c r="Y55" s="424">
        <f t="shared" si="88"/>
        <v>3.7405275500513599E-3</v>
      </c>
      <c r="Z55" s="424">
        <f t="shared" si="88"/>
        <v>7.7805220498614732E-3</v>
      </c>
      <c r="AA55" s="424">
        <f t="shared" si="88"/>
        <v>0.12987721477652142</v>
      </c>
      <c r="AB55" s="35">
        <f t="shared" si="82"/>
        <v>2</v>
      </c>
      <c r="AP55" s="417">
        <v>4</v>
      </c>
      <c r="AQ55" s="418">
        <v>1.2220823058694812</v>
      </c>
      <c r="AR55" s="418">
        <v>466.16625689517576</v>
      </c>
      <c r="AS55" s="418">
        <v>469.13580926695033</v>
      </c>
      <c r="AT55" s="418">
        <v>0.45191454707279161</v>
      </c>
      <c r="AU55" s="418">
        <v>1857.1829519827127</v>
      </c>
      <c r="AV55" s="418">
        <v>2056.5</v>
      </c>
      <c r="AW55" s="418">
        <v>0</v>
      </c>
      <c r="AX55" s="418">
        <v>745.94985863747547</v>
      </c>
      <c r="AY55" s="418">
        <v>7.5271679938040029E-2</v>
      </c>
      <c r="AZ55" s="418">
        <v>0</v>
      </c>
      <c r="BA55" s="418">
        <v>861.81585468480557</v>
      </c>
    </row>
    <row r="56" spans="1:53" x14ac:dyDescent="0.25">
      <c r="A56" s="412" t="s">
        <v>5935</v>
      </c>
      <c r="B56" s="421">
        <f>AQ55</f>
        <v>1.2220823058694812</v>
      </c>
      <c r="C56" s="421">
        <f t="shared" ref="C56:L56" si="89">AR55</f>
        <v>466.16625689517576</v>
      </c>
      <c r="D56" s="421">
        <f t="shared" si="89"/>
        <v>469.13580926695033</v>
      </c>
      <c r="E56" s="421">
        <f t="shared" si="89"/>
        <v>0.45191454707279161</v>
      </c>
      <c r="F56" s="421">
        <f t="shared" si="89"/>
        <v>1857.1829519827127</v>
      </c>
      <c r="G56" s="422">
        <f>AJ7</f>
        <v>4402</v>
      </c>
      <c r="H56" s="421">
        <f t="shared" si="89"/>
        <v>0</v>
      </c>
      <c r="I56" s="421">
        <f t="shared" si="89"/>
        <v>745.94985863747547</v>
      </c>
      <c r="J56" s="421">
        <f t="shared" si="89"/>
        <v>7.5271679938040029E-2</v>
      </c>
      <c r="K56" s="421">
        <f t="shared" si="89"/>
        <v>0</v>
      </c>
      <c r="L56" s="421">
        <f t="shared" si="89"/>
        <v>861.81585468480557</v>
      </c>
      <c r="M56" s="411">
        <f t="shared" si="79"/>
        <v>8804</v>
      </c>
      <c r="N56" s="379"/>
      <c r="O56" s="53">
        <f t="shared" si="80"/>
        <v>8804</v>
      </c>
      <c r="P56" s="412" t="s">
        <v>5935</v>
      </c>
      <c r="Q56" s="424">
        <f>B56/$G56</f>
        <v>2.7761978779406658E-4</v>
      </c>
      <c r="R56" s="424">
        <f t="shared" ref="R56:AA56" si="90">C56/$G56</f>
        <v>0.10589874077582366</v>
      </c>
      <c r="S56" s="424">
        <f t="shared" si="90"/>
        <v>0.10657333240957527</v>
      </c>
      <c r="T56" s="424">
        <f t="shared" si="90"/>
        <v>1.0266118743134749E-4</v>
      </c>
      <c r="U56" s="424">
        <f t="shared" si="90"/>
        <v>0.42189526396699517</v>
      </c>
      <c r="V56" s="424">
        <f t="shared" si="90"/>
        <v>1</v>
      </c>
      <c r="W56" s="424">
        <f t="shared" si="90"/>
        <v>0</v>
      </c>
      <c r="X56" s="424">
        <f t="shared" si="90"/>
        <v>0.16945703285721841</v>
      </c>
      <c r="Y56" s="424">
        <f t="shared" si="90"/>
        <v>1.7099427518864158E-5</v>
      </c>
      <c r="Z56" s="424">
        <f t="shared" si="90"/>
        <v>0</v>
      </c>
      <c r="AA56" s="424">
        <f t="shared" si="90"/>
        <v>0.19577824958764325</v>
      </c>
      <c r="AB56" s="35">
        <f t="shared" si="82"/>
        <v>2</v>
      </c>
      <c r="AP56" s="417">
        <v>5</v>
      </c>
      <c r="AQ56" s="418">
        <v>752.54816988906668</v>
      </c>
      <c r="AR56" s="418">
        <v>0</v>
      </c>
      <c r="AS56" s="418">
        <v>1396.2304921258487</v>
      </c>
      <c r="AT56" s="418">
        <v>3302.9470005785292</v>
      </c>
      <c r="AU56" s="418">
        <v>2467.0715536636103</v>
      </c>
      <c r="AV56" s="418">
        <v>130676</v>
      </c>
      <c r="AW56" s="418">
        <v>0</v>
      </c>
      <c r="AX56" s="418">
        <v>1642.057540364455</v>
      </c>
      <c r="AY56" s="418">
        <v>8144.063080910536</v>
      </c>
      <c r="AZ56" s="418">
        <v>119198.08216246797</v>
      </c>
      <c r="BA56" s="418">
        <v>7.2323830951903645E-13</v>
      </c>
    </row>
    <row r="57" spans="1:53" x14ac:dyDescent="0.25">
      <c r="A57" s="412" t="s">
        <v>1562</v>
      </c>
      <c r="B57" s="421">
        <f>AQ65</f>
        <v>0</v>
      </c>
      <c r="C57" s="421">
        <f t="shared" ref="C57:L57" si="91">AR65</f>
        <v>0</v>
      </c>
      <c r="D57" s="421">
        <f t="shared" si="91"/>
        <v>811.34635139483066</v>
      </c>
      <c r="E57" s="421">
        <f t="shared" si="91"/>
        <v>0.16566359007320802</v>
      </c>
      <c r="F57" s="421">
        <f t="shared" si="91"/>
        <v>6896.3577089704677</v>
      </c>
      <c r="G57" s="421">
        <f t="shared" si="91"/>
        <v>0</v>
      </c>
      <c r="H57" s="422">
        <f>AK7</f>
        <v>34941.364648169314</v>
      </c>
      <c r="I57" s="421">
        <f t="shared" si="91"/>
        <v>0</v>
      </c>
      <c r="J57" s="421">
        <f t="shared" si="91"/>
        <v>0</v>
      </c>
      <c r="K57" s="421">
        <f t="shared" si="91"/>
        <v>0</v>
      </c>
      <c r="L57" s="421">
        <f t="shared" si="91"/>
        <v>27233.494924213948</v>
      </c>
      <c r="M57" s="411">
        <f t="shared" si="79"/>
        <v>69882.729296338628</v>
      </c>
      <c r="N57" s="379"/>
      <c r="O57" s="53">
        <f>M57-N57-N57</f>
        <v>69882.729296338628</v>
      </c>
      <c r="P57" s="412" t="s">
        <v>1562</v>
      </c>
      <c r="Q57" s="424">
        <f>B57/$H57</f>
        <v>0</v>
      </c>
      <c r="R57" s="424">
        <f t="shared" ref="R57:AA57" si="92">C57/$H57</f>
        <v>0</v>
      </c>
      <c r="S57" s="424">
        <f t="shared" si="92"/>
        <v>2.32202250703262E-2</v>
      </c>
      <c r="T57" s="424">
        <f t="shared" si="92"/>
        <v>4.741188323389872E-6</v>
      </c>
      <c r="U57" s="424">
        <f t="shared" si="92"/>
        <v>0.19736944387865485</v>
      </c>
      <c r="V57" s="424">
        <f t="shared" si="92"/>
        <v>0</v>
      </c>
      <c r="W57" s="424">
        <f t="shared" si="92"/>
        <v>1</v>
      </c>
      <c r="X57" s="424">
        <f t="shared" si="92"/>
        <v>0</v>
      </c>
      <c r="Y57" s="424">
        <f t="shared" si="92"/>
        <v>0</v>
      </c>
      <c r="Z57" s="424">
        <f t="shared" si="92"/>
        <v>0</v>
      </c>
      <c r="AA57" s="424">
        <f t="shared" si="92"/>
        <v>0.7794055898626957</v>
      </c>
      <c r="AB57" s="35">
        <f t="shared" si="82"/>
        <v>2</v>
      </c>
      <c r="AP57" s="417"/>
      <c r="AQ57" s="418"/>
      <c r="AR57" s="418"/>
      <c r="AS57" s="418"/>
      <c r="AT57" s="418"/>
      <c r="AU57" s="418"/>
      <c r="AV57" s="418"/>
      <c r="AW57" s="418"/>
      <c r="AX57" s="418"/>
      <c r="AY57" s="418"/>
      <c r="AZ57" s="418"/>
      <c r="BA57" s="418"/>
    </row>
    <row r="58" spans="1:53" x14ac:dyDescent="0.25">
      <c r="A58" s="412" t="s">
        <v>5936</v>
      </c>
      <c r="B58" s="421">
        <f>AQ75</f>
        <v>1124.6188874912318</v>
      </c>
      <c r="C58" s="421">
        <f t="shared" ref="C58:H58" si="93">AR75</f>
        <v>3261.5307633709494</v>
      </c>
      <c r="D58" s="421">
        <f t="shared" si="93"/>
        <v>10201.064765453615</v>
      </c>
      <c r="E58" s="421">
        <f t="shared" si="93"/>
        <v>11.811761723317389</v>
      </c>
      <c r="F58" s="421">
        <f t="shared" si="93"/>
        <v>26158.024436527125</v>
      </c>
      <c r="G58" s="421">
        <f t="shared" si="93"/>
        <v>28.341357593049345</v>
      </c>
      <c r="H58" s="421">
        <f t="shared" si="93"/>
        <v>79.405312829120177</v>
      </c>
      <c r="I58" s="422">
        <f>AL7</f>
        <v>59240.5</v>
      </c>
      <c r="J58" s="421">
        <f>AY75</f>
        <v>4498.2216293090032</v>
      </c>
      <c r="K58" s="421">
        <f>AZ75</f>
        <v>743.22543544240898</v>
      </c>
      <c r="L58" s="421">
        <f>BA75</f>
        <v>13134.255650260173</v>
      </c>
      <c r="M58" s="411">
        <f t="shared" si="79"/>
        <v>118480.99999999997</v>
      </c>
      <c r="N58" s="379"/>
      <c r="O58" s="53">
        <f>M58-N58-N58</f>
        <v>118480.99999999997</v>
      </c>
      <c r="P58" s="412" t="s">
        <v>5936</v>
      </c>
      <c r="Q58" s="424">
        <f>B58/$I58</f>
        <v>1.8983953334141875E-2</v>
      </c>
      <c r="R58" s="424">
        <f t="shared" ref="R58:AA58" si="94">C58/$I58</f>
        <v>5.5055760220979723E-2</v>
      </c>
      <c r="S58" s="424">
        <f t="shared" si="94"/>
        <v>0.17219747918153316</v>
      </c>
      <c r="T58" s="424">
        <f t="shared" si="94"/>
        <v>1.993865974007206E-4</v>
      </c>
      <c r="U58" s="424">
        <f t="shared" si="94"/>
        <v>0.44155644257774873</v>
      </c>
      <c r="V58" s="424">
        <f t="shared" si="94"/>
        <v>4.7841185663607407E-4</v>
      </c>
      <c r="W58" s="424">
        <f t="shared" si="94"/>
        <v>1.3403889708749957E-3</v>
      </c>
      <c r="X58" s="424">
        <f t="shared" si="94"/>
        <v>1</v>
      </c>
      <c r="Y58" s="424">
        <f t="shared" si="94"/>
        <v>7.5931527068627089E-2</v>
      </c>
      <c r="Z58" s="424">
        <f t="shared" si="94"/>
        <v>1.2545900784807842E-2</v>
      </c>
      <c r="AA58" s="424">
        <f t="shared" si="94"/>
        <v>0.22171074940724964</v>
      </c>
      <c r="AB58" s="35">
        <f t="shared" si="82"/>
        <v>2</v>
      </c>
      <c r="AP58" s="417">
        <v>6</v>
      </c>
      <c r="AQ58" s="418">
        <v>118.24816953802078</v>
      </c>
      <c r="AR58" s="418">
        <v>381.0398357712794</v>
      </c>
      <c r="AS58" s="418">
        <v>1744.1022373019223</v>
      </c>
      <c r="AT58" s="418">
        <v>3201.3326827015026</v>
      </c>
      <c r="AU58" s="418">
        <v>8830.3911329131352</v>
      </c>
      <c r="AV58" s="418">
        <v>-78132</v>
      </c>
      <c r="AW58" s="418">
        <v>0</v>
      </c>
      <c r="AX58" s="418">
        <v>329.19088001556787</v>
      </c>
      <c r="AY58" s="418">
        <v>2760.3243417641561</v>
      </c>
      <c r="AZ58" s="418">
        <v>13794.530837333125</v>
      </c>
      <c r="BA58" s="418">
        <v>26829.83988266129</v>
      </c>
    </row>
    <row r="59" spans="1:53" x14ac:dyDescent="0.25">
      <c r="A59" s="412" t="s">
        <v>1564</v>
      </c>
      <c r="B59" s="421">
        <f>AQ84</f>
        <v>139.95908778919517</v>
      </c>
      <c r="C59" s="421">
        <f t="shared" ref="C59:L59" si="95">AR84</f>
        <v>25291.442056537635</v>
      </c>
      <c r="D59" s="421">
        <f t="shared" si="95"/>
        <v>8938.2003928222202</v>
      </c>
      <c r="E59" s="421">
        <f t="shared" si="95"/>
        <v>5.0997819118266055</v>
      </c>
      <c r="F59" s="421">
        <f t="shared" si="95"/>
        <v>37264.243680160806</v>
      </c>
      <c r="G59" s="421">
        <f t="shared" si="95"/>
        <v>32.442129303301073</v>
      </c>
      <c r="H59" s="421">
        <f t="shared" si="95"/>
        <v>0.76654509020241068</v>
      </c>
      <c r="I59" s="421">
        <f t="shared" si="95"/>
        <v>2277.2690954618288</v>
      </c>
      <c r="J59" s="422">
        <f>AM7</f>
        <v>84243.5</v>
      </c>
      <c r="K59" s="421">
        <f t="shared" si="95"/>
        <v>2116.6817676997348</v>
      </c>
      <c r="L59" s="421">
        <f t="shared" si="95"/>
        <v>8177.3954632232444</v>
      </c>
      <c r="M59" s="411">
        <f t="shared" si="79"/>
        <v>168487</v>
      </c>
      <c r="N59" s="379"/>
      <c r="O59" s="53">
        <f>M59-N59-N59</f>
        <v>168487</v>
      </c>
      <c r="P59" s="412" t="s">
        <v>1564</v>
      </c>
      <c r="Q59" s="424">
        <f>B59/$J59</f>
        <v>1.6613636397964848E-3</v>
      </c>
      <c r="R59" s="424">
        <f t="shared" ref="R59:AA59" si="96">C59/$J59</f>
        <v>0.3002183201853868</v>
      </c>
      <c r="S59" s="424">
        <f t="shared" si="96"/>
        <v>0.10609958504599429</v>
      </c>
      <c r="T59" s="424">
        <f t="shared" si="96"/>
        <v>6.0536206494585406E-5</v>
      </c>
      <c r="U59" s="424">
        <f t="shared" si="96"/>
        <v>0.44233969006701768</v>
      </c>
      <c r="V59" s="424">
        <f t="shared" si="96"/>
        <v>3.8509949495570665E-4</v>
      </c>
      <c r="W59" s="424">
        <f t="shared" si="96"/>
        <v>9.0991600562940839E-6</v>
      </c>
      <c r="X59" s="424">
        <f t="shared" si="96"/>
        <v>2.7031985796670707E-2</v>
      </c>
      <c r="Y59" s="424">
        <f t="shared" si="96"/>
        <v>1</v>
      </c>
      <c r="Z59" s="424">
        <f t="shared" si="96"/>
        <v>2.5125757686940059E-2</v>
      </c>
      <c r="AA59" s="424">
        <f t="shared" si="96"/>
        <v>9.7068562716687276E-2</v>
      </c>
      <c r="AB59" s="35">
        <f t="shared" si="82"/>
        <v>1.9999999999999998</v>
      </c>
      <c r="AP59" s="420" t="s">
        <v>904</v>
      </c>
      <c r="AQ59" s="419">
        <f>SUM(AQ53:AQ58)</f>
        <v>880.63149693849641</v>
      </c>
      <c r="AR59" s="419">
        <f t="shared" ref="AR59:BA59" si="97">SUM(AR53:AR58)</f>
        <v>10647.688983375363</v>
      </c>
      <c r="AS59" s="419">
        <f t="shared" si="97"/>
        <v>5453.2874082721337</v>
      </c>
      <c r="AT59" s="419">
        <f t="shared" si="97"/>
        <v>8671.948694270166</v>
      </c>
      <c r="AU59" s="419">
        <f t="shared" si="97"/>
        <v>14541.811854235075</v>
      </c>
      <c r="AV59" s="419">
        <f t="shared" si="97"/>
        <v>48749</v>
      </c>
      <c r="AW59" s="419">
        <f t="shared" si="97"/>
        <v>2521.8947577898566</v>
      </c>
      <c r="AX59" s="419">
        <f t="shared" si="97"/>
        <v>3678.9952281432534</v>
      </c>
      <c r="AY59" s="419">
        <f t="shared" si="97"/>
        <v>11358.342197225356</v>
      </c>
      <c r="AZ59" s="419">
        <f t="shared" si="97"/>
        <v>144943.39837222933</v>
      </c>
      <c r="BA59" s="419">
        <f t="shared" si="97"/>
        <v>29660.501007520976</v>
      </c>
    </row>
    <row r="60" spans="1:53" ht="15.75" thickBot="1" x14ac:dyDescent="0.3">
      <c r="A60" s="412" t="s">
        <v>1565</v>
      </c>
      <c r="B60" s="421">
        <f>AQ94</f>
        <v>5229.2265190280941</v>
      </c>
      <c r="C60" s="421">
        <f t="shared" ref="C60:L60" si="98">AR94</f>
        <v>121256.21143735878</v>
      </c>
      <c r="D60" s="421">
        <f t="shared" si="98"/>
        <v>82875.115440563415</v>
      </c>
      <c r="E60" s="421">
        <f t="shared" si="98"/>
        <v>2016.3352618857321</v>
      </c>
      <c r="F60" s="421">
        <f t="shared" si="98"/>
        <v>319346.41274072847</v>
      </c>
      <c r="G60" s="421">
        <f t="shared" si="98"/>
        <v>1933.1060251753124</v>
      </c>
      <c r="H60" s="421">
        <f t="shared" si="98"/>
        <v>523.16655893715517</v>
      </c>
      <c r="I60" s="421">
        <f t="shared" si="98"/>
        <v>24930.276845114538</v>
      </c>
      <c r="J60" s="421">
        <f t="shared" si="98"/>
        <v>35670.913055089528</v>
      </c>
      <c r="K60" s="422">
        <f>AN7</f>
        <v>4467933.2028301032</v>
      </c>
      <c r="L60" s="421">
        <f t="shared" si="98"/>
        <v>3874152.4389462229</v>
      </c>
      <c r="M60" s="411">
        <f t="shared" si="79"/>
        <v>8935866.4056602083</v>
      </c>
      <c r="N60" s="379"/>
      <c r="O60" s="53">
        <f t="shared" si="80"/>
        <v>8935866.4056602083</v>
      </c>
      <c r="P60" s="412" t="s">
        <v>1565</v>
      </c>
      <c r="Q60" s="424">
        <f>B60/$K60</f>
        <v>1.1703904874217385E-3</v>
      </c>
      <c r="R60" s="424">
        <f t="shared" ref="R60:AA60" si="99">C60/$K60</f>
        <v>2.7139217605256945E-2</v>
      </c>
      <c r="S60" s="424">
        <f t="shared" si="99"/>
        <v>1.8548870736936757E-2</v>
      </c>
      <c r="T60" s="424">
        <f t="shared" si="99"/>
        <v>4.5129037753038334E-4</v>
      </c>
      <c r="U60" s="424">
        <f t="shared" si="99"/>
        <v>7.1475198541116572E-2</v>
      </c>
      <c r="V60" s="424">
        <f t="shared" si="99"/>
        <v>4.3266224838608454E-4</v>
      </c>
      <c r="W60" s="424">
        <f t="shared" si="99"/>
        <v>1.170936393153255E-4</v>
      </c>
      <c r="X60" s="424">
        <f t="shared" si="99"/>
        <v>5.5798230889671906E-3</v>
      </c>
      <c r="Y60" s="424">
        <f t="shared" si="99"/>
        <v>7.9837614923371405E-3</v>
      </c>
      <c r="Z60" s="424">
        <f t="shared" si="99"/>
        <v>1</v>
      </c>
      <c r="AA60" s="424">
        <f t="shared" si="99"/>
        <v>0.867101691782732</v>
      </c>
      <c r="AB60" s="35">
        <f t="shared" si="82"/>
        <v>2</v>
      </c>
      <c r="AP60" t="s">
        <v>291</v>
      </c>
      <c r="AQ60">
        <v>899.70561855775634</v>
      </c>
      <c r="AR60">
        <v>301.21228838378784</v>
      </c>
      <c r="AS60">
        <v>12657.542002964366</v>
      </c>
      <c r="AT60">
        <v>4398.727255083244</v>
      </c>
      <c r="AU60">
        <v>4598.3254302103978</v>
      </c>
      <c r="AV60">
        <v>-754386.52405371587</v>
      </c>
      <c r="AW60">
        <v>8072.2221399546288</v>
      </c>
      <c r="AX60">
        <v>9029.6004683783194</v>
      </c>
      <c r="AY60">
        <v>2582.3298630662057</v>
      </c>
      <c r="AZ60">
        <v>100736.86443699413</v>
      </c>
      <c r="BA60">
        <v>47465.380091408078</v>
      </c>
    </row>
    <row r="61" spans="1:53" ht="15.75" thickBot="1" x14ac:dyDescent="0.3">
      <c r="A61" s="412" t="s">
        <v>5938</v>
      </c>
      <c r="B61" s="421">
        <v>0</v>
      </c>
      <c r="C61" s="421">
        <v>0</v>
      </c>
      <c r="D61" s="421">
        <v>0</v>
      </c>
      <c r="E61" s="421">
        <v>0</v>
      </c>
      <c r="F61" s="421">
        <v>0</v>
      </c>
      <c r="G61" s="421">
        <v>0</v>
      </c>
      <c r="H61" s="421">
        <v>0</v>
      </c>
      <c r="I61" s="421">
        <v>0</v>
      </c>
      <c r="J61" s="421">
        <v>0</v>
      </c>
      <c r="K61" s="421">
        <v>0</v>
      </c>
      <c r="L61" s="422">
        <f>SUM(L51:L60)</f>
        <v>3980086.5675865035</v>
      </c>
      <c r="M61" s="411">
        <f t="shared" si="79"/>
        <v>3980086.5675865035</v>
      </c>
      <c r="N61" s="411"/>
      <c r="O61" s="411"/>
      <c r="P61" s="412" t="s">
        <v>5938</v>
      </c>
      <c r="Q61" s="424">
        <v>0</v>
      </c>
      <c r="R61" s="424">
        <v>0</v>
      </c>
      <c r="S61" s="424">
        <v>0</v>
      </c>
      <c r="T61" s="424">
        <v>0</v>
      </c>
      <c r="U61" s="424">
        <v>0</v>
      </c>
      <c r="V61" s="424">
        <v>0</v>
      </c>
      <c r="W61" s="424">
        <v>0</v>
      </c>
      <c r="X61" s="424">
        <v>0</v>
      </c>
      <c r="Y61" s="424">
        <v>0</v>
      </c>
      <c r="Z61" s="424">
        <v>1</v>
      </c>
      <c r="AA61" s="425"/>
      <c r="AP61" s="377" t="s">
        <v>903</v>
      </c>
      <c r="AQ61" s="344" t="s">
        <v>191</v>
      </c>
      <c r="AR61" s="344" t="s">
        <v>192</v>
      </c>
      <c r="AS61" s="344" t="s">
        <v>193</v>
      </c>
      <c r="AT61" s="344" t="s">
        <v>194</v>
      </c>
      <c r="AU61" s="344" t="s">
        <v>195</v>
      </c>
      <c r="AV61" s="344" t="s">
        <v>196</v>
      </c>
      <c r="AW61" s="344" t="s">
        <v>197</v>
      </c>
      <c r="AX61" s="344" t="s">
        <v>198</v>
      </c>
      <c r="AY61" s="345" t="s">
        <v>199</v>
      </c>
      <c r="AZ61" s="346" t="s">
        <v>200</v>
      </c>
      <c r="BA61" s="347" t="s">
        <v>201</v>
      </c>
    </row>
    <row r="62" spans="1:53" x14ac:dyDescent="0.25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427"/>
      <c r="AP62" s="417">
        <v>1</v>
      </c>
      <c r="AQ62" s="418">
        <v>323.75794977851115</v>
      </c>
      <c r="AR62" s="418">
        <v>39317.224604524119</v>
      </c>
      <c r="AS62" s="418">
        <v>22115.638458195604</v>
      </c>
      <c r="AT62" s="418">
        <v>4408.2870943836688</v>
      </c>
      <c r="AU62" s="418">
        <v>9576.223055427874</v>
      </c>
      <c r="AV62" s="418">
        <v>19813.733151479766</v>
      </c>
      <c r="AW62" s="418">
        <v>232676.05922684923</v>
      </c>
      <c r="AX62" s="418">
        <v>4654.3727713017352</v>
      </c>
      <c r="AY62" s="418">
        <v>21898.150532510444</v>
      </c>
      <c r="AZ62" s="418">
        <v>210679.65518581145</v>
      </c>
      <c r="BA62" s="418">
        <v>13108.513001708629</v>
      </c>
    </row>
    <row r="63" spans="1:53" x14ac:dyDescent="0.25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AP63" s="417">
        <v>2</v>
      </c>
      <c r="AQ63" s="418">
        <v>2007.4449378233026</v>
      </c>
      <c r="AR63" s="418">
        <v>38708.244484271112</v>
      </c>
      <c r="AS63" s="418">
        <v>33200.8919236363</v>
      </c>
      <c r="AT63" s="418">
        <v>11506.265557849973</v>
      </c>
      <c r="AU63" s="418">
        <v>10304.11563064055</v>
      </c>
      <c r="AV63" s="418">
        <v>11621.108864616581</v>
      </c>
      <c r="AW63" s="418">
        <v>255908.28343349198</v>
      </c>
      <c r="AX63" s="418">
        <v>24370.971229277464</v>
      </c>
      <c r="AY63" s="418">
        <v>4278.5767108483042</v>
      </c>
      <c r="AZ63" s="418">
        <v>697684.43082343345</v>
      </c>
      <c r="BA63" s="418">
        <v>32610.888706471778</v>
      </c>
    </row>
    <row r="64" spans="1:53" x14ac:dyDescent="0.25">
      <c r="AP64" s="417">
        <v>3</v>
      </c>
      <c r="AQ64" s="418">
        <v>77.322528316250995</v>
      </c>
      <c r="AR64" s="418">
        <v>42490.463450691394</v>
      </c>
      <c r="AS64" s="418">
        <v>1771.3573138511154</v>
      </c>
      <c r="AT64" s="418">
        <v>2330.6801641498382</v>
      </c>
      <c r="AU64" s="418">
        <v>8149.4752168985015</v>
      </c>
      <c r="AV64" s="418">
        <v>182.88579720101777</v>
      </c>
      <c r="AW64" s="418">
        <v>28914.45160837613</v>
      </c>
      <c r="AX64" s="418">
        <v>213.3484397598823</v>
      </c>
      <c r="AY64" s="418">
        <v>526.72776826223856</v>
      </c>
      <c r="AZ64" s="418">
        <v>7103.5438393864233</v>
      </c>
      <c r="BA64" s="418">
        <v>37446.398427423082</v>
      </c>
    </row>
    <row r="65" spans="1:53" x14ac:dyDescent="0.25">
      <c r="A65" s="32" t="s">
        <v>292</v>
      </c>
      <c r="M65" s="411"/>
      <c r="N65" s="411"/>
      <c r="O65" s="411"/>
      <c r="P65" s="32" t="s">
        <v>292</v>
      </c>
      <c r="AP65" s="417">
        <v>4</v>
      </c>
      <c r="AQ65" s="418">
        <v>0</v>
      </c>
      <c r="AR65" s="418">
        <v>0</v>
      </c>
      <c r="AS65" s="418">
        <v>811.34635139483066</v>
      </c>
      <c r="AT65" s="418">
        <v>0.16566359007320802</v>
      </c>
      <c r="AU65" s="418">
        <v>6896.3577089704677</v>
      </c>
      <c r="AV65" s="418">
        <v>0</v>
      </c>
      <c r="AW65" s="418">
        <v>30513.654069056942</v>
      </c>
      <c r="AX65" s="418">
        <v>0</v>
      </c>
      <c r="AY65" s="418">
        <v>0</v>
      </c>
      <c r="AZ65" s="418">
        <v>0</v>
      </c>
      <c r="BA65" s="418">
        <v>27233.494924213948</v>
      </c>
    </row>
    <row r="66" spans="1:53" x14ac:dyDescent="0.25">
      <c r="B66" s="412" t="s">
        <v>5930</v>
      </c>
      <c r="C66" s="412" t="s">
        <v>5931</v>
      </c>
      <c r="D66" s="412" t="s">
        <v>5932</v>
      </c>
      <c r="E66" s="412" t="s">
        <v>5933</v>
      </c>
      <c r="F66" s="412" t="s">
        <v>5934</v>
      </c>
      <c r="G66" s="412" t="s">
        <v>5935</v>
      </c>
      <c r="H66" s="412" t="s">
        <v>1562</v>
      </c>
      <c r="I66" s="412" t="s">
        <v>5936</v>
      </c>
      <c r="J66" s="412" t="s">
        <v>1563</v>
      </c>
      <c r="K66" s="412" t="s">
        <v>5937</v>
      </c>
      <c r="L66" s="412" t="s">
        <v>5938</v>
      </c>
      <c r="M66" s="413"/>
      <c r="N66" s="413"/>
      <c r="O66" s="413"/>
      <c r="P66" s="7"/>
      <c r="Q66" s="412" t="s">
        <v>5930</v>
      </c>
      <c r="R66" s="412" t="s">
        <v>5931</v>
      </c>
      <c r="S66" s="412" t="s">
        <v>5932</v>
      </c>
      <c r="T66" s="412" t="s">
        <v>5933</v>
      </c>
      <c r="U66" s="412" t="s">
        <v>5934</v>
      </c>
      <c r="V66" s="412" t="s">
        <v>5935</v>
      </c>
      <c r="W66" s="412" t="s">
        <v>1562</v>
      </c>
      <c r="X66" s="412" t="s">
        <v>5936</v>
      </c>
      <c r="Y66" s="412" t="s">
        <v>1563</v>
      </c>
      <c r="Z66" s="412" t="s">
        <v>5937</v>
      </c>
      <c r="AA66" s="412" t="s">
        <v>5938</v>
      </c>
      <c r="AP66" s="417">
        <v>5</v>
      </c>
      <c r="AQ66" s="418">
        <v>0.54034949420636691</v>
      </c>
      <c r="AR66" s="418">
        <v>0</v>
      </c>
      <c r="AS66" s="418">
        <v>0</v>
      </c>
      <c r="AT66" s="418">
        <v>742.21541228865931</v>
      </c>
      <c r="AU66" s="418">
        <v>0</v>
      </c>
      <c r="AV66" s="418">
        <v>0</v>
      </c>
      <c r="AW66" s="418">
        <v>9392.7686264620697</v>
      </c>
      <c r="AX66" s="418">
        <v>418.53433520060059</v>
      </c>
      <c r="AY66" s="418">
        <v>1168.7813850667703</v>
      </c>
      <c r="AZ66" s="418">
        <v>7062.6971444118308</v>
      </c>
      <c r="BA66" s="418">
        <v>1.9537763832922224E-12</v>
      </c>
    </row>
    <row r="67" spans="1:53" x14ac:dyDescent="0.25">
      <c r="A67" s="412" t="s">
        <v>5930</v>
      </c>
      <c r="B67" s="415">
        <f>AE8</f>
        <v>146740</v>
      </c>
      <c r="C67" s="380">
        <f t="shared" ref="C67:L67" si="100">AR8</f>
        <v>45.82282793867121</v>
      </c>
      <c r="D67" s="380">
        <f t="shared" si="100"/>
        <v>2544.8114208693532</v>
      </c>
      <c r="E67" s="380">
        <f t="shared" si="100"/>
        <v>1614.3672607148833</v>
      </c>
      <c r="F67" s="380">
        <f t="shared" si="100"/>
        <v>287.28426519485106</v>
      </c>
      <c r="G67" s="380">
        <f t="shared" si="100"/>
        <v>52.731559972334701</v>
      </c>
      <c r="H67" s="380">
        <f t="shared" si="100"/>
        <v>0</v>
      </c>
      <c r="I67" s="380">
        <f t="shared" si="100"/>
        <v>5233.3053785298071</v>
      </c>
      <c r="J67" s="380">
        <f t="shared" si="100"/>
        <v>3819.6772867800987</v>
      </c>
      <c r="K67" s="380">
        <f t="shared" si="100"/>
        <v>133142</v>
      </c>
      <c r="L67" s="380">
        <f t="shared" si="100"/>
        <v>0</v>
      </c>
      <c r="M67" s="411">
        <f>SUM(B67:L67)</f>
        <v>293480</v>
      </c>
      <c r="N67" s="379"/>
      <c r="O67" s="53">
        <f>M67-N67-N67</f>
        <v>293480</v>
      </c>
      <c r="P67" s="412" t="s">
        <v>5930</v>
      </c>
      <c r="Q67">
        <f>B67/$B67</f>
        <v>1</v>
      </c>
      <c r="R67">
        <f t="shared" ref="R67:Y67" si="101">C67/$B67</f>
        <v>3.1227223619102637E-4</v>
      </c>
      <c r="S67">
        <f t="shared" si="101"/>
        <v>1.7342315802571576E-2</v>
      </c>
      <c r="T67">
        <f t="shared" si="101"/>
        <v>1.100154873050895E-2</v>
      </c>
      <c r="U67">
        <f t="shared" si="101"/>
        <v>1.9577774648688226E-3</v>
      </c>
      <c r="V67">
        <f t="shared" si="101"/>
        <v>3.5935368660443436E-4</v>
      </c>
      <c r="W67">
        <f t="shared" si="101"/>
        <v>0</v>
      </c>
      <c r="X67">
        <f t="shared" si="101"/>
        <v>3.566379568304353E-2</v>
      </c>
      <c r="Y67">
        <f t="shared" si="101"/>
        <v>2.6030239108491882E-2</v>
      </c>
      <c r="Z67">
        <f>K67/$B67</f>
        <v>0.90733269728771981</v>
      </c>
      <c r="AA67">
        <f>L67/$B67</f>
        <v>0</v>
      </c>
      <c r="AB67" s="35">
        <f>SUM(Q67:AA67)</f>
        <v>2</v>
      </c>
      <c r="AP67" s="417">
        <v>6</v>
      </c>
      <c r="AQ67" s="418">
        <v>1.1128113017221726</v>
      </c>
      <c r="AR67" s="418">
        <v>16.77952479371011</v>
      </c>
      <c r="AS67" s="418">
        <v>729.04525073364096</v>
      </c>
      <c r="AT67" s="418">
        <v>0</v>
      </c>
      <c r="AU67" s="418">
        <v>2081.6657399783817</v>
      </c>
      <c r="AV67" s="418">
        <v>235.83273692805946</v>
      </c>
      <c r="AW67" s="418">
        <v>87581.783035764864</v>
      </c>
      <c r="AX67" s="418">
        <v>2.5276848246935102</v>
      </c>
      <c r="AY67" s="418">
        <v>0</v>
      </c>
      <c r="AZ67" s="418">
        <v>86354.410107556178</v>
      </c>
      <c r="BA67" s="418">
        <v>60.564649643895414</v>
      </c>
    </row>
    <row r="68" spans="1:53" x14ac:dyDescent="0.25">
      <c r="A68" s="412" t="s">
        <v>5931</v>
      </c>
      <c r="B68" s="380">
        <f>AQ18</f>
        <v>0</v>
      </c>
      <c r="C68" s="415">
        <f>AF8</f>
        <v>302</v>
      </c>
      <c r="D68" s="380">
        <f t="shared" ref="D68:L68" si="102">AS18</f>
        <v>0</v>
      </c>
      <c r="E68" s="380">
        <f t="shared" si="102"/>
        <v>22.737559059949682</v>
      </c>
      <c r="F68" s="380">
        <f t="shared" si="102"/>
        <v>0</v>
      </c>
      <c r="G68" s="380">
        <f t="shared" si="102"/>
        <v>0</v>
      </c>
      <c r="H68" s="380">
        <f t="shared" si="102"/>
        <v>0</v>
      </c>
      <c r="I68" s="380">
        <f t="shared" si="102"/>
        <v>0</v>
      </c>
      <c r="J68" s="380">
        <f t="shared" si="102"/>
        <v>0</v>
      </c>
      <c r="K68" s="380">
        <f t="shared" si="102"/>
        <v>279.26244094005034</v>
      </c>
      <c r="L68" s="380">
        <f t="shared" si="102"/>
        <v>0</v>
      </c>
      <c r="M68" s="411">
        <f t="shared" ref="M68:M77" si="103">SUM(B68:L68)</f>
        <v>604</v>
      </c>
      <c r="N68" s="379"/>
      <c r="O68" s="53">
        <f t="shared" ref="O68:O76" si="104">M68-N68-N68</f>
        <v>604</v>
      </c>
      <c r="P68" s="412" t="s">
        <v>5931</v>
      </c>
      <c r="Q68">
        <f>B68/$C68</f>
        <v>0</v>
      </c>
      <c r="R68">
        <f>C68/$C68</f>
        <v>1</v>
      </c>
      <c r="S68">
        <f>D68/$C68</f>
        <v>0</v>
      </c>
      <c r="T68">
        <f t="shared" ref="T68:AA68" si="105">E68/$C68</f>
        <v>7.5289930662085044E-2</v>
      </c>
      <c r="U68">
        <f t="shared" si="105"/>
        <v>0</v>
      </c>
      <c r="V68">
        <f t="shared" si="105"/>
        <v>0</v>
      </c>
      <c r="W68">
        <f t="shared" si="105"/>
        <v>0</v>
      </c>
      <c r="X68">
        <f t="shared" si="105"/>
        <v>0</v>
      </c>
      <c r="Y68">
        <f t="shared" si="105"/>
        <v>0</v>
      </c>
      <c r="Z68">
        <f t="shared" si="105"/>
        <v>0.924710069337915</v>
      </c>
      <c r="AA68">
        <f t="shared" si="105"/>
        <v>0</v>
      </c>
      <c r="AB68" s="35">
        <f t="shared" ref="AB68:AB76" si="106">SUM(Q68:AA68)</f>
        <v>2</v>
      </c>
      <c r="AP68" s="420" t="s">
        <v>904</v>
      </c>
      <c r="AQ68" s="419">
        <f>SUM(AQ62:AQ67)</f>
        <v>2410.1785767139936</v>
      </c>
      <c r="AR68" s="419">
        <f t="shared" ref="AR68:BA68" si="107">SUM(AR62:AR67)</f>
        <v>120532.71206428032</v>
      </c>
      <c r="AS68" s="419">
        <f t="shared" si="107"/>
        <v>58628.279297811489</v>
      </c>
      <c r="AT68" s="419">
        <f t="shared" si="107"/>
        <v>18987.613892262212</v>
      </c>
      <c r="AU68" s="419">
        <f t="shared" si="107"/>
        <v>37007.837351915776</v>
      </c>
      <c r="AV68" s="419">
        <f t="shared" si="107"/>
        <v>31853.560550225426</v>
      </c>
      <c r="AW68" s="419">
        <f t="shared" si="107"/>
        <v>644987.00000000116</v>
      </c>
      <c r="AX68" s="419">
        <f t="shared" si="107"/>
        <v>29659.75446036438</v>
      </c>
      <c r="AY68" s="419">
        <f t="shared" si="107"/>
        <v>27872.236396687756</v>
      </c>
      <c r="AZ68" s="419">
        <f t="shared" si="107"/>
        <v>1008884.7371005993</v>
      </c>
      <c r="BA68" s="419">
        <f t="shared" si="107"/>
        <v>110459.85970946134</v>
      </c>
    </row>
    <row r="69" spans="1:53" x14ac:dyDescent="0.25">
      <c r="A69" s="412" t="s">
        <v>5932</v>
      </c>
      <c r="B69" s="380">
        <f>AQ28</f>
        <v>1603.1792335108994</v>
      </c>
      <c r="C69" s="380">
        <f>AR28</f>
        <v>16.073552685240948</v>
      </c>
      <c r="D69" s="415">
        <f>AG8</f>
        <v>282653</v>
      </c>
      <c r="E69" s="380">
        <f t="shared" ref="E69:L69" si="108">AT28</f>
        <v>13662.647279498469</v>
      </c>
      <c r="F69" s="380">
        <f t="shared" si="108"/>
        <v>5143.5397669173863</v>
      </c>
      <c r="G69" s="380">
        <f t="shared" si="108"/>
        <v>386.10808991509816</v>
      </c>
      <c r="H69" s="380">
        <f t="shared" si="108"/>
        <v>0</v>
      </c>
      <c r="I69" s="380">
        <f t="shared" si="108"/>
        <v>5460.0212845293208</v>
      </c>
      <c r="J69" s="380">
        <f t="shared" si="108"/>
        <v>10769.949416834335</v>
      </c>
      <c r="K69" s="380">
        <f t="shared" si="108"/>
        <v>245611.48137610912</v>
      </c>
      <c r="L69" s="380">
        <f t="shared" si="108"/>
        <v>2.8142418950771741E-13</v>
      </c>
      <c r="M69" s="411">
        <f t="shared" si="103"/>
        <v>565305.99999999977</v>
      </c>
      <c r="N69" s="379"/>
      <c r="O69" s="53">
        <f t="shared" si="104"/>
        <v>565305.99999999977</v>
      </c>
      <c r="P69" s="412" t="s">
        <v>5932</v>
      </c>
      <c r="Q69">
        <f>B69/$D69</f>
        <v>5.6718988778144911E-3</v>
      </c>
      <c r="R69">
        <f t="shared" ref="R69:AA69" si="109">C69/$D69</f>
        <v>5.6866733009170073E-5</v>
      </c>
      <c r="S69">
        <f t="shared" si="109"/>
        <v>1</v>
      </c>
      <c r="T69">
        <f t="shared" si="109"/>
        <v>4.8337174130465517E-2</v>
      </c>
      <c r="U69">
        <f t="shared" si="109"/>
        <v>1.8197364849895051E-2</v>
      </c>
      <c r="V69">
        <f t="shared" si="109"/>
        <v>1.3660144768146744E-3</v>
      </c>
      <c r="W69">
        <f t="shared" si="109"/>
        <v>0</v>
      </c>
      <c r="X69">
        <f t="shared" si="109"/>
        <v>1.9317046995890087E-2</v>
      </c>
      <c r="Y69">
        <f t="shared" si="109"/>
        <v>3.8103078392355064E-2</v>
      </c>
      <c r="Z69">
        <f t="shared" si="109"/>
        <v>0.86895055554375544</v>
      </c>
      <c r="AA69">
        <f t="shared" si="109"/>
        <v>9.9565258287623845E-19</v>
      </c>
      <c r="AB69" s="35">
        <f t="shared" si="106"/>
        <v>1.9999999999999991</v>
      </c>
      <c r="AP69" s="32" t="s">
        <v>293</v>
      </c>
      <c r="AQ69">
        <v>10120.950055028798</v>
      </c>
      <c r="AR69">
        <v>5195.1194620487377</v>
      </c>
      <c r="AS69">
        <v>80354.938632678939</v>
      </c>
      <c r="AT69">
        <v>12499.216461143558</v>
      </c>
      <c r="AU69">
        <v>18720.528237068003</v>
      </c>
      <c r="AV69">
        <v>65357.912606856371</v>
      </c>
      <c r="AW69">
        <v>1672470.7698238255</v>
      </c>
      <c r="AX69">
        <v>51679.853215344301</v>
      </c>
      <c r="AY69">
        <v>15123.364949627174</v>
      </c>
      <c r="AZ69">
        <v>1823232.5527210101</v>
      </c>
      <c r="BA69">
        <v>444487.77318483795</v>
      </c>
    </row>
    <row r="70" spans="1:53" x14ac:dyDescent="0.25">
      <c r="A70" s="412" t="s">
        <v>5933</v>
      </c>
      <c r="B70" s="380">
        <f>AQ37</f>
        <v>1.0112707177995346</v>
      </c>
      <c r="C70" s="380">
        <f t="shared" ref="C70:L70" si="110">AR37</f>
        <v>0</v>
      </c>
      <c r="D70" s="380">
        <f t="shared" si="110"/>
        <v>3.4929203539823011</v>
      </c>
      <c r="E70" s="415">
        <f>AH8</f>
        <v>723</v>
      </c>
      <c r="F70" s="380">
        <f t="shared" si="110"/>
        <v>102.2416996197485</v>
      </c>
      <c r="G70" s="380">
        <f t="shared" si="110"/>
        <v>4.2619469026548673</v>
      </c>
      <c r="H70" s="380">
        <f t="shared" si="110"/>
        <v>0</v>
      </c>
      <c r="I70" s="380">
        <f t="shared" si="110"/>
        <v>16.361617255471415</v>
      </c>
      <c r="J70" s="380">
        <f t="shared" si="110"/>
        <v>109.70970324568147</v>
      </c>
      <c r="K70" s="380">
        <f t="shared" si="110"/>
        <v>485.92084190466198</v>
      </c>
      <c r="L70" s="380">
        <f t="shared" si="110"/>
        <v>6.5572547391923308E-15</v>
      </c>
      <c r="M70" s="411">
        <f t="shared" si="103"/>
        <v>1446</v>
      </c>
      <c r="N70" s="379"/>
      <c r="O70" s="53">
        <f t="shared" si="104"/>
        <v>1446</v>
      </c>
      <c r="P70" s="412" t="s">
        <v>5933</v>
      </c>
      <c r="Q70">
        <f>B70/$E70</f>
        <v>1.3987146857531599E-3</v>
      </c>
      <c r="R70">
        <f t="shared" ref="R70:AA70" si="111">C70/$E70</f>
        <v>0</v>
      </c>
      <c r="S70">
        <f t="shared" si="111"/>
        <v>4.831148484069573E-3</v>
      </c>
      <c r="T70">
        <f t="shared" si="111"/>
        <v>1</v>
      </c>
      <c r="U70">
        <f t="shared" si="111"/>
        <v>0.14141313916977663</v>
      </c>
      <c r="V70">
        <f t="shared" si="111"/>
        <v>5.8948089939901346E-3</v>
      </c>
      <c r="W70">
        <f t="shared" si="111"/>
        <v>0</v>
      </c>
      <c r="X70">
        <f t="shared" si="111"/>
        <v>2.2630176010333909E-2</v>
      </c>
      <c r="Y70">
        <f t="shared" si="111"/>
        <v>0.15174232814063826</v>
      </c>
      <c r="Z70">
        <f t="shared" si="111"/>
        <v>0.67208968451543838</v>
      </c>
      <c r="AA70">
        <f t="shared" si="111"/>
        <v>9.0695086295882862E-18</v>
      </c>
      <c r="AB70" s="35">
        <f t="shared" si="106"/>
        <v>2</v>
      </c>
      <c r="AP70" s="377" t="s">
        <v>903</v>
      </c>
      <c r="AQ70" s="377" t="s">
        <v>294</v>
      </c>
      <c r="AR70" s="377" t="s">
        <v>295</v>
      </c>
      <c r="AS70" s="377" t="s">
        <v>296</v>
      </c>
      <c r="AT70" s="377" t="s">
        <v>297</v>
      </c>
      <c r="AU70" s="377" t="s">
        <v>298</v>
      </c>
      <c r="AV70" s="377" t="s">
        <v>299</v>
      </c>
      <c r="AW70" s="377" t="s">
        <v>300</v>
      </c>
      <c r="AX70" s="377" t="s">
        <v>301</v>
      </c>
      <c r="AY70" s="377" t="s">
        <v>302</v>
      </c>
      <c r="AZ70" s="377" t="s">
        <v>303</v>
      </c>
      <c r="BA70" s="377" t="s">
        <v>304</v>
      </c>
    </row>
    <row r="71" spans="1:53" x14ac:dyDescent="0.25">
      <c r="A71" s="412" t="s">
        <v>5934</v>
      </c>
      <c r="B71" s="380">
        <f>AQ47</f>
        <v>204.05797157190807</v>
      </c>
      <c r="C71" s="380">
        <f t="shared" ref="C71:L71" si="112">AR47</f>
        <v>0</v>
      </c>
      <c r="D71" s="380">
        <f t="shared" si="112"/>
        <v>57.054319728632478</v>
      </c>
      <c r="E71" s="380">
        <f t="shared" si="112"/>
        <v>276.59134596836475</v>
      </c>
      <c r="F71" s="415">
        <f>AI8</f>
        <v>8534</v>
      </c>
      <c r="G71" s="380">
        <f t="shared" si="112"/>
        <v>31.631181859053608</v>
      </c>
      <c r="H71" s="380">
        <f t="shared" si="112"/>
        <v>0</v>
      </c>
      <c r="I71" s="380">
        <f t="shared" si="112"/>
        <v>20.415848731321702</v>
      </c>
      <c r="J71" s="380">
        <f t="shared" si="112"/>
        <v>86.666088700797687</v>
      </c>
      <c r="K71" s="380">
        <f t="shared" si="112"/>
        <v>7857.5832434399217</v>
      </c>
      <c r="L71" s="380">
        <f t="shared" si="112"/>
        <v>8.7924459379884468E-14</v>
      </c>
      <c r="M71" s="411">
        <f t="shared" si="103"/>
        <v>17068</v>
      </c>
      <c r="N71" s="379"/>
      <c r="O71" s="53">
        <f t="shared" si="104"/>
        <v>17068</v>
      </c>
      <c r="P71" s="412" t="s">
        <v>5934</v>
      </c>
      <c r="Q71">
        <f>B71/$F71</f>
        <v>2.3911175482998367E-2</v>
      </c>
      <c r="R71">
        <f>C71/$F71</f>
        <v>0</v>
      </c>
      <c r="S71">
        <f>D71/$F71</f>
        <v>6.6855307861064537E-3</v>
      </c>
      <c r="T71">
        <f>E71/$F71</f>
        <v>3.2410516284083049E-2</v>
      </c>
      <c r="U71">
        <f t="shared" ref="U71:AA71" si="113">F71/$F71</f>
        <v>1</v>
      </c>
      <c r="V71">
        <f t="shared" si="113"/>
        <v>3.7064895546113905E-3</v>
      </c>
      <c r="W71">
        <f t="shared" si="113"/>
        <v>0</v>
      </c>
      <c r="X71">
        <f t="shared" si="113"/>
        <v>2.3922953751255803E-3</v>
      </c>
      <c r="Y71">
        <f t="shared" si="113"/>
        <v>1.0155388879868488E-2</v>
      </c>
      <c r="Z71">
        <f t="shared" si="113"/>
        <v>0.92073860363720672</v>
      </c>
      <c r="AA71">
        <f t="shared" si="113"/>
        <v>1.0302842673996305E-17</v>
      </c>
      <c r="AB71" s="35">
        <f t="shared" si="106"/>
        <v>2</v>
      </c>
      <c r="AP71" s="417">
        <v>1</v>
      </c>
      <c r="AQ71" s="418">
        <v>91.52293042889832</v>
      </c>
      <c r="AR71" s="418">
        <v>4720.8283068067594</v>
      </c>
      <c r="AS71" s="418">
        <v>2147.4774672496419</v>
      </c>
      <c r="AT71" s="418">
        <v>261.3133240879643</v>
      </c>
      <c r="AU71" s="418">
        <v>2130.5374862218682</v>
      </c>
      <c r="AV71" s="418">
        <v>2077.8840799493451</v>
      </c>
      <c r="AW71" s="418">
        <v>2110.7924633340226</v>
      </c>
      <c r="AX71" s="418">
        <v>12074</v>
      </c>
      <c r="AY71" s="418">
        <v>1908.6855094208029</v>
      </c>
      <c r="AZ71" s="418">
        <v>20550.190221143876</v>
      </c>
      <c r="BA71" s="418">
        <v>1181.7682113568189</v>
      </c>
    </row>
    <row r="72" spans="1:53" x14ac:dyDescent="0.25">
      <c r="A72" s="412" t="s">
        <v>5935</v>
      </c>
      <c r="B72" s="380">
        <f>AQ56</f>
        <v>752.54816988906668</v>
      </c>
      <c r="C72" s="380">
        <f t="shared" ref="C72:L72" si="114">AR56</f>
        <v>0</v>
      </c>
      <c r="D72" s="380">
        <f t="shared" si="114"/>
        <v>1396.2304921258487</v>
      </c>
      <c r="E72" s="380">
        <f t="shared" si="114"/>
        <v>3302.9470005785292</v>
      </c>
      <c r="F72" s="380">
        <f t="shared" si="114"/>
        <v>2467.0715536636103</v>
      </c>
      <c r="G72" s="415">
        <f>AJ8</f>
        <v>136903</v>
      </c>
      <c r="H72" s="380">
        <f t="shared" si="114"/>
        <v>0</v>
      </c>
      <c r="I72" s="380">
        <f t="shared" si="114"/>
        <v>1642.057540364455</v>
      </c>
      <c r="J72" s="380">
        <f t="shared" si="114"/>
        <v>8144.063080910536</v>
      </c>
      <c r="K72" s="380">
        <f t="shared" si="114"/>
        <v>119198.08216246797</v>
      </c>
      <c r="L72" s="380">
        <f t="shared" si="114"/>
        <v>7.2323830951903645E-13</v>
      </c>
      <c r="M72" s="411">
        <f t="shared" si="103"/>
        <v>273806</v>
      </c>
      <c r="N72" s="379"/>
      <c r="O72" s="53">
        <f t="shared" si="104"/>
        <v>273806</v>
      </c>
      <c r="P72" s="412" t="s">
        <v>5935</v>
      </c>
      <c r="Q72">
        <f>B72/$G72</f>
        <v>5.4969443320384993E-3</v>
      </c>
      <c r="R72">
        <f t="shared" ref="R72:AA72" si="115">C72/$G72</f>
        <v>0</v>
      </c>
      <c r="S72">
        <f t="shared" si="115"/>
        <v>1.0198684412509942E-2</v>
      </c>
      <c r="T72">
        <f t="shared" si="115"/>
        <v>2.4126184236857695E-2</v>
      </c>
      <c r="U72">
        <f t="shared" si="115"/>
        <v>1.802058065684178E-2</v>
      </c>
      <c r="V72">
        <f t="shared" si="115"/>
        <v>1</v>
      </c>
      <c r="W72">
        <f t="shared" si="115"/>
        <v>0</v>
      </c>
      <c r="X72">
        <f t="shared" si="115"/>
        <v>1.199431378687432E-2</v>
      </c>
      <c r="Y72">
        <f t="shared" si="115"/>
        <v>5.9487835043136643E-2</v>
      </c>
      <c r="Z72">
        <f t="shared" si="115"/>
        <v>0.87067545753174125</v>
      </c>
      <c r="AA72">
        <f t="shared" si="115"/>
        <v>5.2828521618886107E-18</v>
      </c>
      <c r="AB72" s="35">
        <f t="shared" si="106"/>
        <v>2</v>
      </c>
      <c r="AP72" s="417">
        <v>2</v>
      </c>
      <c r="AQ72" s="418">
        <v>198.99405511910047</v>
      </c>
      <c r="AR72" s="418">
        <v>7161.365337157531</v>
      </c>
      <c r="AS72" s="418">
        <v>18000.829655477628</v>
      </c>
      <c r="AT72" s="418">
        <v>2976.1329830868544</v>
      </c>
      <c r="AU72" s="418">
        <v>4627.845147689327</v>
      </c>
      <c r="AV72" s="418">
        <v>5565.615397730181</v>
      </c>
      <c r="AW72" s="418">
        <v>5345.636487342701</v>
      </c>
      <c r="AX72" s="418">
        <v>-56371</v>
      </c>
      <c r="AY72" s="418">
        <v>3701.3167697481117</v>
      </c>
      <c r="AZ72" s="418">
        <v>62063.319580392999</v>
      </c>
      <c r="BA72" s="418">
        <v>6156.944586255564</v>
      </c>
    </row>
    <row r="73" spans="1:53" x14ac:dyDescent="0.25">
      <c r="A73" s="412" t="s">
        <v>1562</v>
      </c>
      <c r="B73" s="380">
        <f>AQ66</f>
        <v>0.54034949420636691</v>
      </c>
      <c r="C73" s="380">
        <f t="shared" ref="C73:L73" si="116">AR66</f>
        <v>0</v>
      </c>
      <c r="D73" s="380">
        <f t="shared" si="116"/>
        <v>0</v>
      </c>
      <c r="E73" s="380">
        <f t="shared" si="116"/>
        <v>742.21541228865931</v>
      </c>
      <c r="F73" s="380">
        <f t="shared" si="116"/>
        <v>0</v>
      </c>
      <c r="G73" s="380">
        <f t="shared" si="116"/>
        <v>0</v>
      </c>
      <c r="H73" s="415">
        <f>AK8</f>
        <v>9392.7686264620697</v>
      </c>
      <c r="I73" s="380">
        <f t="shared" si="116"/>
        <v>418.53433520060059</v>
      </c>
      <c r="J73" s="380">
        <f t="shared" si="116"/>
        <v>1168.7813850667703</v>
      </c>
      <c r="K73" s="380">
        <f t="shared" si="116"/>
        <v>7062.6971444118308</v>
      </c>
      <c r="L73" s="380">
        <f t="shared" si="116"/>
        <v>1.9537763832922224E-12</v>
      </c>
      <c r="M73" s="411">
        <f t="shared" si="103"/>
        <v>18785.537252924139</v>
      </c>
      <c r="N73" s="379"/>
      <c r="O73" s="53">
        <f>M73-N73-N73</f>
        <v>18785.537252924139</v>
      </c>
      <c r="P73" s="412" t="s">
        <v>1562</v>
      </c>
      <c r="Q73">
        <f t="shared" ref="Q73:AA73" si="117">B73/$H73</f>
        <v>5.7528244939841327E-5</v>
      </c>
      <c r="R73">
        <f t="shared" si="117"/>
        <v>0</v>
      </c>
      <c r="S73">
        <f t="shared" si="117"/>
        <v>0</v>
      </c>
      <c r="T73">
        <f t="shared" si="117"/>
        <v>7.9019876013727175E-2</v>
      </c>
      <c r="U73">
        <f t="shared" si="117"/>
        <v>0</v>
      </c>
      <c r="V73">
        <f t="shared" si="117"/>
        <v>0</v>
      </c>
      <c r="W73">
        <f t="shared" si="117"/>
        <v>1</v>
      </c>
      <c r="X73">
        <f t="shared" si="117"/>
        <v>4.4559208455478366E-2</v>
      </c>
      <c r="Y73">
        <f t="shared" si="117"/>
        <v>0.12443417181319516</v>
      </c>
      <c r="Z73">
        <f t="shared" si="117"/>
        <v>0.75192921547265923</v>
      </c>
      <c r="AA73">
        <f t="shared" si="117"/>
        <v>2.0800857137988954E-16</v>
      </c>
      <c r="AB73" s="35">
        <f t="shared" si="106"/>
        <v>2</v>
      </c>
      <c r="AP73" s="417"/>
      <c r="AQ73" s="418"/>
      <c r="AR73" s="418"/>
      <c r="AS73" s="418"/>
      <c r="AT73" s="418"/>
      <c r="AU73" s="418"/>
      <c r="AV73" s="418"/>
      <c r="AW73" s="418"/>
      <c r="AX73" s="418"/>
      <c r="AY73" s="418"/>
      <c r="AZ73" s="418"/>
      <c r="BA73" s="418"/>
    </row>
    <row r="74" spans="1:53" x14ac:dyDescent="0.25">
      <c r="A74" s="412" t="s">
        <v>5936</v>
      </c>
      <c r="B74" s="380">
        <f>AQ76</f>
        <v>813.15311818903149</v>
      </c>
      <c r="C74" s="380">
        <f t="shared" ref="C74:L74" si="118">AR76</f>
        <v>0.17614852257798302</v>
      </c>
      <c r="D74" s="380">
        <f t="shared" si="118"/>
        <v>1267.4231721021936</v>
      </c>
      <c r="E74" s="380">
        <f t="shared" si="118"/>
        <v>2750.6099175336058</v>
      </c>
      <c r="F74" s="380">
        <f t="shared" si="118"/>
        <v>2083.3942430507732</v>
      </c>
      <c r="G74" s="380">
        <f t="shared" si="118"/>
        <v>571.04436434299453</v>
      </c>
      <c r="H74" s="380">
        <f t="shared" si="118"/>
        <v>0</v>
      </c>
      <c r="I74" s="415">
        <f>AL8</f>
        <v>54559</v>
      </c>
      <c r="J74" s="380">
        <f t="shared" si="118"/>
        <v>2989.042590295674</v>
      </c>
      <c r="K74" s="380">
        <f t="shared" si="118"/>
        <v>44084.156445963141</v>
      </c>
      <c r="L74" s="380">
        <f t="shared" si="118"/>
        <v>6.4681853623183017E-12</v>
      </c>
      <c r="M74" s="411">
        <f t="shared" si="103"/>
        <v>109118</v>
      </c>
      <c r="N74" s="379"/>
      <c r="O74" s="53">
        <f>M74-N74-N74</f>
        <v>109118</v>
      </c>
      <c r="P74" s="412" t="s">
        <v>5936</v>
      </c>
      <c r="Q74">
        <f>B74/$I74</f>
        <v>1.4904105980480425E-2</v>
      </c>
      <c r="R74">
        <f t="shared" ref="R74:AA74" si="119">C74/$I74</f>
        <v>3.2285878146223909E-6</v>
      </c>
      <c r="S74">
        <f t="shared" si="119"/>
        <v>2.3230322625088319E-2</v>
      </c>
      <c r="T74">
        <f t="shared" si="119"/>
        <v>5.0415328681493538E-2</v>
      </c>
      <c r="U74">
        <f t="shared" si="119"/>
        <v>3.8186078246499625E-2</v>
      </c>
      <c r="V74">
        <f t="shared" si="119"/>
        <v>1.0466547486995629E-2</v>
      </c>
      <c r="W74">
        <f t="shared" si="119"/>
        <v>0</v>
      </c>
      <c r="X74">
        <f t="shared" si="119"/>
        <v>1</v>
      </c>
      <c r="Y74">
        <f t="shared" si="119"/>
        <v>5.4785509087330667E-2</v>
      </c>
      <c r="Z74">
        <f t="shared" si="119"/>
        <v>0.80800887930429699</v>
      </c>
      <c r="AA74">
        <f t="shared" si="119"/>
        <v>1.1855395740974544E-16</v>
      </c>
      <c r="AB74" s="35">
        <f t="shared" si="106"/>
        <v>2</v>
      </c>
      <c r="AP74" s="417">
        <v>3</v>
      </c>
      <c r="AQ74" s="418">
        <v>340.06752203881729</v>
      </c>
      <c r="AR74" s="418">
        <v>2700.2158376634679</v>
      </c>
      <c r="AS74" s="418">
        <v>286.23222384305109</v>
      </c>
      <c r="AT74" s="418">
        <v>482.5439006978059</v>
      </c>
      <c r="AU74" s="418">
        <v>5538.066259195738</v>
      </c>
      <c r="AV74" s="418">
        <v>13.15866315442435</v>
      </c>
      <c r="AW74" s="418">
        <v>78.679820727907639</v>
      </c>
      <c r="AX74" s="418">
        <v>9345</v>
      </c>
      <c r="AY74" s="418">
        <v>375.46879777763809</v>
      </c>
      <c r="AZ74" s="418">
        <v>300.23595456602436</v>
      </c>
      <c r="BA74" s="418">
        <v>3344.8310203351243</v>
      </c>
    </row>
    <row r="75" spans="1:53" x14ac:dyDescent="0.25">
      <c r="A75" s="412" t="s">
        <v>1564</v>
      </c>
      <c r="B75" s="380">
        <f>AQ85</f>
        <v>1008.2648778382367</v>
      </c>
      <c r="C75" s="380">
        <f t="shared" ref="C75:L75" si="120">AR85</f>
        <v>87.927470853509831</v>
      </c>
      <c r="D75" s="380">
        <f t="shared" si="120"/>
        <v>5740.4424532998746</v>
      </c>
      <c r="E75" s="380">
        <f t="shared" si="120"/>
        <v>6223.953194144291</v>
      </c>
      <c r="F75" s="380">
        <f>AU85</f>
        <v>739.30418489685508</v>
      </c>
      <c r="G75" s="380">
        <f t="shared" si="120"/>
        <v>613.10861763862613</v>
      </c>
      <c r="H75" s="380">
        <f t="shared" si="120"/>
        <v>0</v>
      </c>
      <c r="I75" s="380">
        <f t="shared" si="120"/>
        <v>3242.4142301033571</v>
      </c>
      <c r="J75" s="415">
        <f>AM8</f>
        <v>108327</v>
      </c>
      <c r="K75" s="380">
        <f t="shared" si="120"/>
        <v>90671.584971225253</v>
      </c>
      <c r="L75" s="380">
        <f t="shared" si="120"/>
        <v>1.9047792856885515E-12</v>
      </c>
      <c r="M75" s="411">
        <f t="shared" si="103"/>
        <v>216654</v>
      </c>
      <c r="N75" s="379"/>
      <c r="O75" s="53">
        <f>M75-N75-N75</f>
        <v>216654</v>
      </c>
      <c r="P75" s="412" t="s">
        <v>1564</v>
      </c>
      <c r="Q75">
        <f>B75/$J75</f>
        <v>9.3076045476957418E-3</v>
      </c>
      <c r="R75">
        <f t="shared" ref="R75:AA75" si="121">C75/$J75</f>
        <v>8.1168564488548402E-4</v>
      </c>
      <c r="S75">
        <f t="shared" si="121"/>
        <v>5.2991797550932591E-2</v>
      </c>
      <c r="T75">
        <f t="shared" si="121"/>
        <v>5.7455234559660021E-2</v>
      </c>
      <c r="U75">
        <f t="shared" si="121"/>
        <v>6.8247453072350856E-3</v>
      </c>
      <c r="V75">
        <f t="shared" si="121"/>
        <v>5.6597950431436861E-3</v>
      </c>
      <c r="W75">
        <f t="shared" si="121"/>
        <v>0</v>
      </c>
      <c r="X75">
        <f t="shared" si="121"/>
        <v>2.9931727363476855E-2</v>
      </c>
      <c r="Y75">
        <f t="shared" si="121"/>
        <v>1</v>
      </c>
      <c r="Z75">
        <f t="shared" si="121"/>
        <v>0.83701740998297058</v>
      </c>
      <c r="AA75">
        <f t="shared" si="121"/>
        <v>1.7583605986398142E-17</v>
      </c>
      <c r="AB75" s="35">
        <f t="shared" si="106"/>
        <v>2</v>
      </c>
      <c r="AP75" s="417">
        <v>4</v>
      </c>
      <c r="AQ75" s="418">
        <v>1124.6188874912318</v>
      </c>
      <c r="AR75" s="418">
        <v>3261.5307633709494</v>
      </c>
      <c r="AS75" s="418">
        <v>10201.064765453615</v>
      </c>
      <c r="AT75" s="418">
        <v>11.811761723317389</v>
      </c>
      <c r="AU75" s="418">
        <v>26158.024436527125</v>
      </c>
      <c r="AV75" s="418">
        <v>28.341357593049345</v>
      </c>
      <c r="AW75" s="418">
        <v>79.405312829120177</v>
      </c>
      <c r="AX75" s="418">
        <v>30438</v>
      </c>
      <c r="AY75" s="418">
        <v>4498.2216293090032</v>
      </c>
      <c r="AZ75" s="418">
        <v>743.22543544240898</v>
      </c>
      <c r="BA75" s="418">
        <v>13134.255650260173</v>
      </c>
    </row>
    <row r="76" spans="1:53" x14ac:dyDescent="0.25">
      <c r="A76" s="412" t="s">
        <v>1565</v>
      </c>
      <c r="B76" s="380">
        <f>AQ95</f>
        <v>32018.24500878885</v>
      </c>
      <c r="C76" s="380">
        <f t="shared" ref="C76:L76" si="122">AR95</f>
        <v>0</v>
      </c>
      <c r="D76" s="380">
        <f t="shared" si="122"/>
        <v>9985.5452215201149</v>
      </c>
      <c r="E76" s="380">
        <f t="shared" si="122"/>
        <v>8327.9310302132453</v>
      </c>
      <c r="F76" s="380">
        <f t="shared" si="122"/>
        <v>778.16428665677495</v>
      </c>
      <c r="G76" s="380">
        <f t="shared" si="122"/>
        <v>4568.114239369238</v>
      </c>
      <c r="H76" s="380">
        <f t="shared" si="122"/>
        <v>0</v>
      </c>
      <c r="I76" s="380">
        <f t="shared" si="122"/>
        <v>7665.889765285664</v>
      </c>
      <c r="J76" s="380">
        <f t="shared" si="122"/>
        <v>5132.1104481661077</v>
      </c>
      <c r="K76" s="415">
        <f>AN8</f>
        <v>68476</v>
      </c>
      <c r="L76" s="380">
        <f t="shared" si="122"/>
        <v>-2.8421709430404007E-13</v>
      </c>
      <c r="M76" s="411">
        <f t="shared" si="103"/>
        <v>136952</v>
      </c>
      <c r="N76" s="379"/>
      <c r="O76" s="53">
        <f t="shared" si="104"/>
        <v>136952</v>
      </c>
      <c r="P76" s="412" t="s">
        <v>1565</v>
      </c>
      <c r="Q76">
        <f>B76/$K76</f>
        <v>0.46758346002670792</v>
      </c>
      <c r="R76">
        <f t="shared" ref="R76:AA76" si="123">C76/$K76</f>
        <v>0</v>
      </c>
      <c r="S76">
        <f t="shared" si="123"/>
        <v>0.14582547493311693</v>
      </c>
      <c r="T76">
        <f t="shared" si="123"/>
        <v>0.12161824624997437</v>
      </c>
      <c r="U76">
        <f t="shared" si="123"/>
        <v>1.1364044141842031E-2</v>
      </c>
      <c r="V76">
        <f t="shared" si="123"/>
        <v>6.6711172372352912E-2</v>
      </c>
      <c r="W76">
        <f t="shared" si="123"/>
        <v>0</v>
      </c>
      <c r="X76">
        <f t="shared" si="123"/>
        <v>0.11195002285889456</v>
      </c>
      <c r="Y76">
        <f t="shared" si="123"/>
        <v>7.4947579417111221E-2</v>
      </c>
      <c r="Z76">
        <f t="shared" si="123"/>
        <v>1</v>
      </c>
      <c r="AA76">
        <f t="shared" si="123"/>
        <v>-4.1506088893048672E-18</v>
      </c>
      <c r="AB76" s="35">
        <f t="shared" si="106"/>
        <v>2</v>
      </c>
      <c r="AP76" s="417">
        <v>5</v>
      </c>
      <c r="AQ76" s="418">
        <v>813.15311818903149</v>
      </c>
      <c r="AR76" s="418">
        <v>0.17614852257798302</v>
      </c>
      <c r="AS76" s="418">
        <v>1267.4231721021936</v>
      </c>
      <c r="AT76" s="418">
        <v>2750.6099175336058</v>
      </c>
      <c r="AU76" s="418">
        <v>2083.3942430507732</v>
      </c>
      <c r="AV76" s="418">
        <v>571.04436434299453</v>
      </c>
      <c r="AW76" s="418">
        <v>0</v>
      </c>
      <c r="AX76" s="418">
        <v>30860</v>
      </c>
      <c r="AY76" s="418">
        <v>2989.042590295674</v>
      </c>
      <c r="AZ76" s="418">
        <v>44084.156445963141</v>
      </c>
      <c r="BA76" s="418">
        <v>6.4681853623183017E-12</v>
      </c>
    </row>
    <row r="77" spans="1:53" x14ac:dyDescent="0.25">
      <c r="A77" s="412" t="s">
        <v>5938</v>
      </c>
      <c r="B77" s="421">
        <v>0</v>
      </c>
      <c r="C77" s="421">
        <v>0</v>
      </c>
      <c r="D77" s="421">
        <v>0</v>
      </c>
      <c r="E77" s="421">
        <v>0</v>
      </c>
      <c r="F77" s="421">
        <v>0</v>
      </c>
      <c r="G77" s="421">
        <v>0</v>
      </c>
      <c r="H77" s="421">
        <v>0</v>
      </c>
      <c r="I77" s="421">
        <v>0</v>
      </c>
      <c r="J77" s="421">
        <v>0</v>
      </c>
      <c r="K77" s="421">
        <v>0</v>
      </c>
      <c r="L77" s="422">
        <f>SUM(L67:L76)</f>
        <v>1.1141668150140866E-11</v>
      </c>
      <c r="M77" s="411">
        <f t="shared" si="103"/>
        <v>1.1141668150140866E-11</v>
      </c>
      <c r="N77" s="411"/>
      <c r="O77" s="411"/>
      <c r="P77" s="412" t="s">
        <v>5938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1</v>
      </c>
      <c r="AP77" s="417">
        <v>6</v>
      </c>
      <c r="AQ77" s="418">
        <v>1036.9325726236132</v>
      </c>
      <c r="AR77" s="418">
        <v>671.25774050507334</v>
      </c>
      <c r="AS77" s="418">
        <v>7613.6247892800784</v>
      </c>
      <c r="AT77" s="418">
        <v>8295.8125307818937</v>
      </c>
      <c r="AU77" s="418">
        <v>6232.7132837171539</v>
      </c>
      <c r="AV77" s="418">
        <v>14278.44945781754</v>
      </c>
      <c r="AW77" s="418">
        <v>1.7669118116419669</v>
      </c>
      <c r="AX77" s="418">
        <v>216947</v>
      </c>
      <c r="AY77" s="418">
        <v>19653.00437453729</v>
      </c>
      <c r="AZ77" s="418">
        <v>158838.27396674725</v>
      </c>
      <c r="BA77" s="418">
        <v>3479.1643721784999</v>
      </c>
    </row>
    <row r="78" spans="1:53" x14ac:dyDescent="0.25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P78" s="420" t="s">
        <v>904</v>
      </c>
      <c r="AQ78" s="419">
        <f>SUM(AQ71:AQ77)</f>
        <v>3605.2890858906921</v>
      </c>
      <c r="AR78" s="419">
        <f t="shared" ref="AR78:BA78" si="124">SUM(AR71:AR77)</f>
        <v>18515.374134026359</v>
      </c>
      <c r="AS78" s="419">
        <f t="shared" si="124"/>
        <v>39516.652073406207</v>
      </c>
      <c r="AT78" s="419">
        <f t="shared" si="124"/>
        <v>14778.224417911442</v>
      </c>
      <c r="AU78" s="419">
        <f t="shared" si="124"/>
        <v>46770.580856401983</v>
      </c>
      <c r="AV78" s="419">
        <f t="shared" si="124"/>
        <v>22534.493320587535</v>
      </c>
      <c r="AW78" s="419">
        <f t="shared" si="124"/>
        <v>7616.2809960453933</v>
      </c>
      <c r="AX78" s="419">
        <f t="shared" si="124"/>
        <v>243293</v>
      </c>
      <c r="AY78" s="419">
        <f t="shared" si="124"/>
        <v>33125.739671088522</v>
      </c>
      <c r="AZ78" s="419">
        <f t="shared" si="124"/>
        <v>286579.40160425566</v>
      </c>
      <c r="BA78" s="419">
        <f t="shared" si="124"/>
        <v>27296.96384038619</v>
      </c>
    </row>
    <row r="79" spans="1:53" x14ac:dyDescent="0.25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P79" s="32" t="s">
        <v>305</v>
      </c>
      <c r="AQ79">
        <v>4897.9692607460129</v>
      </c>
      <c r="AR79">
        <v>2409.5904748644125</v>
      </c>
      <c r="AS79">
        <v>57231.795426664168</v>
      </c>
      <c r="AT79">
        <v>10387.858341600951</v>
      </c>
      <c r="AU79">
        <v>26606.749627783171</v>
      </c>
      <c r="AV79">
        <v>83884.301220761132</v>
      </c>
      <c r="AW79">
        <v>17009.391698078529</v>
      </c>
      <c r="AX79">
        <v>72057</v>
      </c>
      <c r="AY79">
        <v>17945.707755619747</v>
      </c>
      <c r="AZ79">
        <v>254669.18732271844</v>
      </c>
      <c r="BA79">
        <v>92987.448871163346</v>
      </c>
    </row>
    <row r="80" spans="1:53" x14ac:dyDescent="0.25">
      <c r="AP80" s="377" t="s">
        <v>903</v>
      </c>
      <c r="AQ80" s="377" t="s">
        <v>306</v>
      </c>
      <c r="AR80" s="377" t="s">
        <v>307</v>
      </c>
      <c r="AS80" s="377" t="s">
        <v>308</v>
      </c>
      <c r="AT80" s="377" t="s">
        <v>309</v>
      </c>
      <c r="AU80" s="377" t="s">
        <v>310</v>
      </c>
      <c r="AV80" s="377" t="s">
        <v>311</v>
      </c>
      <c r="AW80" s="377" t="s">
        <v>312</v>
      </c>
      <c r="AX80" s="377" t="s">
        <v>313</v>
      </c>
      <c r="AY80" s="377" t="s">
        <v>314</v>
      </c>
      <c r="AZ80" s="377" t="s">
        <v>315</v>
      </c>
      <c r="BA80" s="377" t="s">
        <v>316</v>
      </c>
    </row>
    <row r="81" spans="1:53" x14ac:dyDescent="0.25">
      <c r="AP81" s="417">
        <v>1</v>
      </c>
      <c r="AQ81" s="418">
        <v>102.27355596574102</v>
      </c>
      <c r="AR81" s="418">
        <v>16040.391448319535</v>
      </c>
      <c r="AS81" s="418">
        <v>902.51035320576261</v>
      </c>
      <c r="AT81" s="418">
        <v>618.34174876408656</v>
      </c>
      <c r="AU81" s="418">
        <v>1704.04478261227</v>
      </c>
      <c r="AV81" s="418">
        <v>859.76158333184992</v>
      </c>
      <c r="AW81" s="418">
        <v>417.53004278482035</v>
      </c>
      <c r="AX81" s="418">
        <v>891.7124381937291</v>
      </c>
      <c r="AY81" s="418">
        <v>-74255</v>
      </c>
      <c r="AZ81" s="418">
        <v>8606.0372580559306</v>
      </c>
      <c r="BA81" s="418">
        <v>219.39678876627642</v>
      </c>
    </row>
    <row r="82" spans="1:53" x14ac:dyDescent="0.25">
      <c r="A82" s="32" t="s">
        <v>317</v>
      </c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411"/>
      <c r="N82" s="411"/>
      <c r="O82" s="411"/>
      <c r="P82" s="32" t="s">
        <v>317</v>
      </c>
      <c r="AP82" s="417">
        <v>2</v>
      </c>
      <c r="AQ82" s="418">
        <v>184.99166967036854</v>
      </c>
      <c r="AR82" s="418">
        <v>16253.034330741848</v>
      </c>
      <c r="AS82" s="418">
        <v>7483.3931291766103</v>
      </c>
      <c r="AT82" s="418">
        <v>2587.3289599658415</v>
      </c>
      <c r="AU82" s="418">
        <v>2714.0614929877715</v>
      </c>
      <c r="AV82" s="418">
        <v>646.16383590159558</v>
      </c>
      <c r="AW82" s="418">
        <v>2332.5849546870936</v>
      </c>
      <c r="AX82" s="418">
        <v>955.57863405651813</v>
      </c>
      <c r="AY82" s="418">
        <v>-58870</v>
      </c>
      <c r="AZ82" s="418">
        <v>16154.363982719546</v>
      </c>
      <c r="BA82" s="418">
        <v>3850.499010092813</v>
      </c>
    </row>
    <row r="83" spans="1:53" x14ac:dyDescent="0.25">
      <c r="B83" s="412" t="s">
        <v>5930</v>
      </c>
      <c r="C83" s="412" t="s">
        <v>5931</v>
      </c>
      <c r="D83" s="412" t="s">
        <v>5932</v>
      </c>
      <c r="E83" s="412" t="s">
        <v>5933</v>
      </c>
      <c r="F83" s="412" t="s">
        <v>5934</v>
      </c>
      <c r="G83" s="412" t="s">
        <v>5935</v>
      </c>
      <c r="H83" s="412" t="s">
        <v>1562</v>
      </c>
      <c r="I83" s="412" t="s">
        <v>5936</v>
      </c>
      <c r="J83" s="412" t="s">
        <v>1563</v>
      </c>
      <c r="K83" s="412" t="s">
        <v>5937</v>
      </c>
      <c r="L83" s="412" t="s">
        <v>5938</v>
      </c>
      <c r="M83" s="413"/>
      <c r="N83" s="413"/>
      <c r="O83" s="413"/>
      <c r="P83" s="7"/>
      <c r="Q83" s="412" t="s">
        <v>5930</v>
      </c>
      <c r="R83" s="412" t="s">
        <v>5931</v>
      </c>
      <c r="S83" s="412" t="s">
        <v>5932</v>
      </c>
      <c r="T83" s="412" t="s">
        <v>5933</v>
      </c>
      <c r="U83" s="412" t="s">
        <v>5934</v>
      </c>
      <c r="V83" s="412" t="s">
        <v>5935</v>
      </c>
      <c r="W83" s="412" t="s">
        <v>1562</v>
      </c>
      <c r="X83" s="412" t="s">
        <v>5936</v>
      </c>
      <c r="Y83" s="412" t="s">
        <v>1563</v>
      </c>
      <c r="Z83" s="412" t="s">
        <v>5937</v>
      </c>
      <c r="AA83" s="412" t="s">
        <v>5938</v>
      </c>
      <c r="AP83" s="417">
        <v>3</v>
      </c>
      <c r="AQ83" s="418">
        <v>388.7528584210267</v>
      </c>
      <c r="AR83" s="418">
        <v>75522.022470158307</v>
      </c>
      <c r="AS83" s="418">
        <v>1212.3025420244064</v>
      </c>
      <c r="AT83" s="418">
        <v>7088.9654932041312</v>
      </c>
      <c r="AU83" s="418">
        <v>36771.120179015707</v>
      </c>
      <c r="AV83" s="418">
        <v>283.81778612180182</v>
      </c>
      <c r="AW83" s="418">
        <v>2305.5149788578933</v>
      </c>
      <c r="AX83" s="418">
        <v>453.12912057758211</v>
      </c>
      <c r="AY83" s="418">
        <v>91306.5</v>
      </c>
      <c r="AZ83" s="418">
        <v>14485.475464122183</v>
      </c>
      <c r="BA83" s="418">
        <v>22479.399107496953</v>
      </c>
    </row>
    <row r="84" spans="1:53" x14ac:dyDescent="0.25">
      <c r="A84" s="412" t="s">
        <v>5930</v>
      </c>
      <c r="B84" s="415">
        <f>AE9</f>
        <v>42843</v>
      </c>
      <c r="C84" s="380">
        <f t="shared" ref="C84:L84" si="125">AR9</f>
        <v>1500.6436716615447</v>
      </c>
      <c r="D84" s="380">
        <f t="shared" si="125"/>
        <v>3334.2941750109517</v>
      </c>
      <c r="E84" s="380">
        <f t="shared" si="125"/>
        <v>1394.8088822811126</v>
      </c>
      <c r="F84" s="380">
        <f t="shared" si="125"/>
        <v>10530.542693436948</v>
      </c>
      <c r="G84" s="380">
        <f t="shared" si="125"/>
        <v>2888.1077457965166</v>
      </c>
      <c r="H84" s="380">
        <f t="shared" si="125"/>
        <v>1896.2419844739359</v>
      </c>
      <c r="I84" s="380">
        <f t="shared" si="125"/>
        <v>314.03616982512148</v>
      </c>
      <c r="J84" s="380">
        <f t="shared" si="125"/>
        <v>2109.1755900827957</v>
      </c>
      <c r="K84" s="380">
        <f t="shared" si="125"/>
        <v>16438.144887431074</v>
      </c>
      <c r="L84" s="380">
        <f t="shared" si="125"/>
        <v>2437.0042000000003</v>
      </c>
      <c r="M84" s="411">
        <f>SUM(B84:L84)</f>
        <v>85685.999999999985</v>
      </c>
      <c r="N84" s="379"/>
      <c r="O84" s="53">
        <f>M84-N84-N84</f>
        <v>85685.999999999985</v>
      </c>
      <c r="P84" s="412" t="s">
        <v>5930</v>
      </c>
      <c r="Q84">
        <f>B84/$B84</f>
        <v>1</v>
      </c>
      <c r="R84">
        <f t="shared" ref="R84:Y84" si="126">C84/$B84</f>
        <v>3.5026577776102158E-2</v>
      </c>
      <c r="S84">
        <f t="shared" si="126"/>
        <v>7.7825879957308122E-2</v>
      </c>
      <c r="T84">
        <f t="shared" si="126"/>
        <v>3.2556284160332204E-2</v>
      </c>
      <c r="U84">
        <f t="shared" si="126"/>
        <v>0.24579377479254366</v>
      </c>
      <c r="V84">
        <f t="shared" si="126"/>
        <v>6.7411426505999031E-2</v>
      </c>
      <c r="W84">
        <f t="shared" si="126"/>
        <v>4.4260252187613751E-2</v>
      </c>
      <c r="X84">
        <f t="shared" si="126"/>
        <v>7.3299295059898115E-3</v>
      </c>
      <c r="Y84">
        <f t="shared" si="126"/>
        <v>4.9230343115159905E-2</v>
      </c>
      <c r="Z84">
        <f>K84/$B84</f>
        <v>0.38368332953880618</v>
      </c>
      <c r="AA84">
        <f>L84/$B84</f>
        <v>5.6882202460145186E-2</v>
      </c>
      <c r="AB84" s="35">
        <f>SUM(Q84:AA84)</f>
        <v>2</v>
      </c>
      <c r="AP84" s="417">
        <v>4</v>
      </c>
      <c r="AQ84" s="418">
        <v>139.95908778919517</v>
      </c>
      <c r="AR84" s="418">
        <v>25291.442056537635</v>
      </c>
      <c r="AS84" s="418">
        <v>8938.2003928222202</v>
      </c>
      <c r="AT84" s="418">
        <v>5.0997819118266055</v>
      </c>
      <c r="AU84" s="418">
        <v>37264.243680160806</v>
      </c>
      <c r="AV84" s="418">
        <v>32.442129303301073</v>
      </c>
      <c r="AW84" s="418">
        <v>0.76654509020241068</v>
      </c>
      <c r="AX84" s="418">
        <v>2277.2690954618288</v>
      </c>
      <c r="AY84" s="418">
        <v>39279.5</v>
      </c>
      <c r="AZ84" s="418">
        <v>2116.6817676997348</v>
      </c>
      <c r="BA84" s="418">
        <v>8177.3954632232444</v>
      </c>
    </row>
    <row r="85" spans="1:53" x14ac:dyDescent="0.25">
      <c r="A85" s="412" t="s">
        <v>5931</v>
      </c>
      <c r="B85" s="380">
        <f>AQ19</f>
        <v>26.95638951141272</v>
      </c>
      <c r="C85" s="415">
        <f>AF9</f>
        <v>151919</v>
      </c>
      <c r="D85" s="380">
        <f t="shared" ref="D85:L85" si="127">AS19</f>
        <v>743.8815081967997</v>
      </c>
      <c r="E85" s="380">
        <f t="shared" si="127"/>
        <v>200.41016853970871</v>
      </c>
      <c r="F85" s="380">
        <f t="shared" si="127"/>
        <v>31665.550966471423</v>
      </c>
      <c r="G85" s="380">
        <f t="shared" si="127"/>
        <v>709.23759543748361</v>
      </c>
      <c r="H85" s="380">
        <f t="shared" si="127"/>
        <v>0</v>
      </c>
      <c r="I85" s="380">
        <f t="shared" si="127"/>
        <v>55.989420769053581</v>
      </c>
      <c r="J85" s="380">
        <f t="shared" si="127"/>
        <v>1713.5711002574249</v>
      </c>
      <c r="K85" s="380">
        <f t="shared" si="127"/>
        <v>23920.147247352706</v>
      </c>
      <c r="L85" s="380">
        <f t="shared" si="127"/>
        <v>92883.255603464</v>
      </c>
      <c r="M85" s="411">
        <f t="shared" ref="M85:M94" si="128">SUM(B85:L85)</f>
        <v>303838</v>
      </c>
      <c r="N85" s="379"/>
      <c r="O85" s="53">
        <f t="shared" ref="O85:O93" si="129">M85-N85-N85</f>
        <v>303838</v>
      </c>
      <c r="P85" s="412" t="s">
        <v>5931</v>
      </c>
      <c r="Q85">
        <f>B85/$C85</f>
        <v>1.774392242669628E-4</v>
      </c>
      <c r="R85">
        <f>C85/$C85</f>
        <v>1</v>
      </c>
      <c r="S85">
        <f>D85/$C85</f>
        <v>4.8965666453623293E-3</v>
      </c>
      <c r="T85">
        <f t="shared" ref="T85:AA85" si="130">E85/$C85</f>
        <v>1.3191909408283935E-3</v>
      </c>
      <c r="U85">
        <f t="shared" si="130"/>
        <v>0.20843706821708557</v>
      </c>
      <c r="V85">
        <f t="shared" si="130"/>
        <v>4.6685246443004735E-3</v>
      </c>
      <c r="W85">
        <f t="shared" si="130"/>
        <v>0</v>
      </c>
      <c r="X85">
        <f t="shared" si="130"/>
        <v>3.6854784963733032E-4</v>
      </c>
      <c r="Y85">
        <f t="shared" si="130"/>
        <v>1.1279504869420053E-2</v>
      </c>
      <c r="Z85">
        <f t="shared" si="130"/>
        <v>0.15745329581785494</v>
      </c>
      <c r="AA85">
        <f t="shared" si="130"/>
        <v>0.61139986179124406</v>
      </c>
      <c r="AB85" s="35">
        <f t="shared" ref="AB85:AB93" si="131">SUM(Q85:AA85)</f>
        <v>2.0000000000000004</v>
      </c>
      <c r="AP85" s="417">
        <v>5</v>
      </c>
      <c r="AQ85" s="418">
        <v>1008.2648778382367</v>
      </c>
      <c r="AR85" s="418">
        <v>87.927470853509831</v>
      </c>
      <c r="AS85" s="418">
        <v>5740.4424532998746</v>
      </c>
      <c r="AT85" s="418">
        <v>6223.953194144291</v>
      </c>
      <c r="AU85" s="418">
        <v>739.30418489685508</v>
      </c>
      <c r="AV85" s="418">
        <v>613.10861763862613</v>
      </c>
      <c r="AW85" s="418">
        <v>0</v>
      </c>
      <c r="AX85" s="418">
        <v>3242.4142301033571</v>
      </c>
      <c r="AY85" s="418">
        <v>76107</v>
      </c>
      <c r="AZ85" s="418">
        <v>90671.584971225253</v>
      </c>
      <c r="BA85" s="418">
        <v>1.9047792856885515E-12</v>
      </c>
    </row>
    <row r="86" spans="1:53" x14ac:dyDescent="0.25">
      <c r="A86" s="412" t="s">
        <v>5932</v>
      </c>
      <c r="B86" s="380">
        <f>AQ29</f>
        <v>226.6534606638738</v>
      </c>
      <c r="C86" s="380">
        <f>AR29</f>
        <v>2891.5697433556502</v>
      </c>
      <c r="D86" s="415">
        <f>AG9</f>
        <v>119150</v>
      </c>
      <c r="E86" s="380">
        <f t="shared" ref="E86:L86" si="132">AT29</f>
        <v>3503.883447549932</v>
      </c>
      <c r="F86" s="380">
        <f t="shared" si="132"/>
        <v>13161.887897323271</v>
      </c>
      <c r="G86" s="380">
        <f t="shared" si="132"/>
        <v>11918.64972063086</v>
      </c>
      <c r="H86" s="380">
        <f t="shared" si="132"/>
        <v>0</v>
      </c>
      <c r="I86" s="380">
        <f t="shared" si="132"/>
        <v>374.48952773811862</v>
      </c>
      <c r="J86" s="380">
        <f t="shared" si="132"/>
        <v>10318.84401644947</v>
      </c>
      <c r="K86" s="380">
        <f t="shared" si="132"/>
        <v>23428.829155870168</v>
      </c>
      <c r="L86" s="380">
        <f t="shared" si="132"/>
        <v>53325.193030418654</v>
      </c>
      <c r="M86" s="411">
        <f t="shared" si="128"/>
        <v>238300</v>
      </c>
      <c r="N86" s="379"/>
      <c r="O86" s="53">
        <f t="shared" si="129"/>
        <v>238300</v>
      </c>
      <c r="P86" s="412" t="s">
        <v>5932</v>
      </c>
      <c r="Q86">
        <f>B86/$D86</f>
        <v>1.9022531318831205E-3</v>
      </c>
      <c r="R86">
        <f t="shared" ref="R86:AA86" si="133">C86/$D86</f>
        <v>2.4268315093207302E-2</v>
      </c>
      <c r="S86">
        <f t="shared" si="133"/>
        <v>1</v>
      </c>
      <c r="T86">
        <f t="shared" si="133"/>
        <v>2.9407330655056081E-2</v>
      </c>
      <c r="U86">
        <f t="shared" si="133"/>
        <v>0.11046485855915461</v>
      </c>
      <c r="V86">
        <f t="shared" si="133"/>
        <v>0.10003063131037231</v>
      </c>
      <c r="W86">
        <f t="shared" si="133"/>
        <v>0</v>
      </c>
      <c r="X86">
        <f t="shared" si="133"/>
        <v>3.1430090452213063E-3</v>
      </c>
      <c r="Y86">
        <f t="shared" si="133"/>
        <v>8.6603810461178932E-2</v>
      </c>
      <c r="Z86">
        <f t="shared" si="133"/>
        <v>0.19663306047729892</v>
      </c>
      <c r="AA86">
        <f t="shared" si="133"/>
        <v>0.44754673126662736</v>
      </c>
      <c r="AB86" s="35">
        <f t="shared" si="131"/>
        <v>2</v>
      </c>
      <c r="AP86" s="417">
        <v>6</v>
      </c>
      <c r="AQ86" s="418">
        <v>1243.6957493960617</v>
      </c>
      <c r="AR86" s="418">
        <v>2166.931981564187</v>
      </c>
      <c r="AS86" s="418">
        <v>6813.2326006310077</v>
      </c>
      <c r="AT86" s="418">
        <v>5664.2442466168377</v>
      </c>
      <c r="AU86" s="418">
        <v>13725.063225936281</v>
      </c>
      <c r="AV86" s="418">
        <v>2376.0489980319458</v>
      </c>
      <c r="AW86" s="418">
        <v>0.26275197198986144</v>
      </c>
      <c r="AX86" s="418">
        <v>569.25894229068103</v>
      </c>
      <c r="AY86" s="418">
        <v>2472</v>
      </c>
      <c r="AZ86" s="418">
        <v>63668.463837805612</v>
      </c>
      <c r="BA86" s="418">
        <v>20077.797665755403</v>
      </c>
    </row>
    <row r="87" spans="1:53" x14ac:dyDescent="0.25">
      <c r="A87" s="412" t="s">
        <v>5933</v>
      </c>
      <c r="B87" s="380">
        <f>AQ38</f>
        <v>1.5974425059476605</v>
      </c>
      <c r="C87" s="380">
        <f>AR38</f>
        <v>2001.7740747313821</v>
      </c>
      <c r="D87" s="380">
        <f>AS38</f>
        <v>1224.9223831856209</v>
      </c>
      <c r="E87" s="415">
        <f>AH9</f>
        <v>108866</v>
      </c>
      <c r="F87" s="380">
        <f t="shared" ref="F87:L87" si="134">AU38</f>
        <v>14212.90688213756</v>
      </c>
      <c r="G87" s="380">
        <f t="shared" si="134"/>
        <v>37.260605708137469</v>
      </c>
      <c r="H87" s="380">
        <f t="shared" si="134"/>
        <v>0</v>
      </c>
      <c r="I87" s="380">
        <f t="shared" si="134"/>
        <v>31.939655876772491</v>
      </c>
      <c r="J87" s="380">
        <f t="shared" si="134"/>
        <v>201.54811807687267</v>
      </c>
      <c r="K87" s="380">
        <f t="shared" si="134"/>
        <v>273.12118839760933</v>
      </c>
      <c r="L87" s="380">
        <f t="shared" si="134"/>
        <v>90880.929649380094</v>
      </c>
      <c r="M87" s="411">
        <f t="shared" si="128"/>
        <v>217732</v>
      </c>
      <c r="N87" s="379"/>
      <c r="O87" s="53">
        <f t="shared" si="129"/>
        <v>217732</v>
      </c>
      <c r="P87" s="412" t="s">
        <v>5933</v>
      </c>
      <c r="Q87">
        <f>B87/$E87</f>
        <v>1.4673474785035368E-5</v>
      </c>
      <c r="R87">
        <f t="shared" ref="R87:AA87" si="135">C87/$E87</f>
        <v>1.8387504590334742E-2</v>
      </c>
      <c r="S87">
        <f t="shared" si="135"/>
        <v>1.1251652335767097E-2</v>
      </c>
      <c r="T87">
        <f t="shared" si="135"/>
        <v>1</v>
      </c>
      <c r="U87">
        <f t="shared" si="135"/>
        <v>0.1305541388692297</v>
      </c>
      <c r="V87">
        <f t="shared" si="135"/>
        <v>3.4226118079232697E-4</v>
      </c>
      <c r="W87">
        <f t="shared" si="135"/>
        <v>0</v>
      </c>
      <c r="X87">
        <f t="shared" si="135"/>
        <v>2.9338504103000471E-4</v>
      </c>
      <c r="Y87">
        <f t="shared" si="135"/>
        <v>1.8513412642778523E-3</v>
      </c>
      <c r="Z87">
        <f t="shared" si="135"/>
        <v>2.5087831682766826E-3</v>
      </c>
      <c r="AA87">
        <f t="shared" si="135"/>
        <v>0.83479626007550656</v>
      </c>
      <c r="AB87" s="35">
        <f t="shared" si="131"/>
        <v>2</v>
      </c>
      <c r="AP87" s="420" t="s">
        <v>904</v>
      </c>
      <c r="AQ87" s="419">
        <f>SUM(AQ81:AQ86)</f>
        <v>3067.9377990806297</v>
      </c>
      <c r="AR87" s="419">
        <f>SUM(AR81:AR86)</f>
        <v>135361.74975817502</v>
      </c>
      <c r="AS87" s="419">
        <f t="shared" ref="AS87:BA87" si="136">SUM(AS81:AS86)</f>
        <v>31090.081471159883</v>
      </c>
      <c r="AT87" s="419">
        <f t="shared" si="136"/>
        <v>22187.933424607014</v>
      </c>
      <c r="AU87" s="419">
        <f t="shared" si="136"/>
        <v>92917.837545609684</v>
      </c>
      <c r="AV87" s="419">
        <f t="shared" si="136"/>
        <v>4811.3429503291209</v>
      </c>
      <c r="AW87" s="419">
        <f t="shared" si="136"/>
        <v>5056.6592733919988</v>
      </c>
      <c r="AX87" s="419">
        <f t="shared" si="136"/>
        <v>8389.3624606836966</v>
      </c>
      <c r="AY87" s="419">
        <f t="shared" si="136"/>
        <v>76040</v>
      </c>
      <c r="AZ87" s="419">
        <f t="shared" si="136"/>
        <v>195702.60728162827</v>
      </c>
      <c r="BA87" s="419">
        <f t="shared" si="136"/>
        <v>54804.488035334689</v>
      </c>
    </row>
    <row r="88" spans="1:53" x14ac:dyDescent="0.25">
      <c r="A88" s="412" t="s">
        <v>5934</v>
      </c>
      <c r="B88" s="380">
        <f>AQ48</f>
        <v>8.1242902385564939</v>
      </c>
      <c r="C88" s="380">
        <f>AR48</f>
        <v>73.493495040972689</v>
      </c>
      <c r="D88" s="380">
        <f>AS48</f>
        <v>9.2685685559884377</v>
      </c>
      <c r="E88" s="380">
        <f>AT48</f>
        <v>8.1453691465010376</v>
      </c>
      <c r="F88" s="415">
        <f>AI9</f>
        <v>14309</v>
      </c>
      <c r="G88" s="380">
        <f t="shared" ref="G88:L88" si="137">AV48</f>
        <v>55.393606158247636</v>
      </c>
      <c r="H88" s="380">
        <f t="shared" si="137"/>
        <v>0</v>
      </c>
      <c r="I88" s="380">
        <f t="shared" si="137"/>
        <v>0</v>
      </c>
      <c r="J88" s="380">
        <f t="shared" si="137"/>
        <v>8.856353028482987</v>
      </c>
      <c r="K88" s="380">
        <f t="shared" si="137"/>
        <v>5736.2002130128967</v>
      </c>
      <c r="L88" s="380">
        <f t="shared" si="137"/>
        <v>8409.5181048183549</v>
      </c>
      <c r="M88" s="411">
        <f t="shared" si="128"/>
        <v>28618.000000000004</v>
      </c>
      <c r="N88" s="379"/>
      <c r="O88" s="53">
        <f t="shared" si="129"/>
        <v>28618.000000000004</v>
      </c>
      <c r="P88" s="412" t="s">
        <v>5934</v>
      </c>
      <c r="Q88">
        <f>B88/$F88</f>
        <v>5.6777484370371752E-4</v>
      </c>
      <c r="R88">
        <f>C88/$F88</f>
        <v>5.1361726913811368E-3</v>
      </c>
      <c r="S88">
        <f>D88/$F88</f>
        <v>6.4774397623792285E-4</v>
      </c>
      <c r="T88">
        <f>E88/$F88</f>
        <v>5.6924796607037793E-4</v>
      </c>
      <c r="U88">
        <f t="shared" ref="U88:AA88" si="138">F88/$F88</f>
        <v>1</v>
      </c>
      <c r="V88">
        <f t="shared" si="138"/>
        <v>3.8712423061183616E-3</v>
      </c>
      <c r="W88">
        <f t="shared" si="138"/>
        <v>0</v>
      </c>
      <c r="X88">
        <f t="shared" si="138"/>
        <v>0</v>
      </c>
      <c r="Y88">
        <f t="shared" si="138"/>
        <v>6.1893584656390994E-4</v>
      </c>
      <c r="Z88">
        <f t="shared" si="138"/>
        <v>0.40088057956620987</v>
      </c>
      <c r="AA88">
        <f t="shared" si="138"/>
        <v>0.58770830280371478</v>
      </c>
      <c r="AB88" s="35">
        <f t="shared" si="131"/>
        <v>2</v>
      </c>
      <c r="AP88" s="32" t="s">
        <v>318</v>
      </c>
      <c r="AQ88">
        <v>6873.0636973985638</v>
      </c>
      <c r="AR88">
        <v>14056.268911606985</v>
      </c>
      <c r="AS88">
        <v>90387.691624445186</v>
      </c>
      <c r="AT88">
        <v>13341.322043221713</v>
      </c>
      <c r="AU88">
        <v>40722.376725923976</v>
      </c>
      <c r="AV88">
        <v>59340.27077612112</v>
      </c>
      <c r="AW88">
        <v>13622.699411635898</v>
      </c>
      <c r="AX88">
        <v>24562.6261993874</v>
      </c>
      <c r="AY88">
        <v>843163</v>
      </c>
      <c r="AZ88">
        <v>592403.22033477563</v>
      </c>
      <c r="BA88">
        <v>263206.96027548332</v>
      </c>
    </row>
    <row r="89" spans="1:53" x14ac:dyDescent="0.25">
      <c r="A89" s="412" t="s">
        <v>5935</v>
      </c>
      <c r="B89" s="380">
        <f>AQ58</f>
        <v>118.24816953802078</v>
      </c>
      <c r="C89" s="380">
        <f t="shared" ref="C89:L89" si="139">AR58</f>
        <v>381.0398357712794</v>
      </c>
      <c r="D89" s="380">
        <f t="shared" si="139"/>
        <v>1744.1022373019223</v>
      </c>
      <c r="E89" s="380">
        <f t="shared" si="139"/>
        <v>3201.3326827015026</v>
      </c>
      <c r="F89" s="380">
        <f t="shared" si="139"/>
        <v>8830.3911329131352</v>
      </c>
      <c r="G89" s="415">
        <f>AJ9</f>
        <v>57989</v>
      </c>
      <c r="H89" s="380">
        <f t="shared" si="139"/>
        <v>0</v>
      </c>
      <c r="I89" s="380">
        <f t="shared" si="139"/>
        <v>329.19088001556787</v>
      </c>
      <c r="J89" s="380">
        <f t="shared" si="139"/>
        <v>2760.3243417641561</v>
      </c>
      <c r="K89" s="380">
        <f t="shared" si="139"/>
        <v>13794.530837333125</v>
      </c>
      <c r="L89" s="380">
        <f t="shared" si="139"/>
        <v>26829.83988266129</v>
      </c>
      <c r="M89" s="411">
        <f t="shared" si="128"/>
        <v>115977.99999999997</v>
      </c>
      <c r="N89" s="379"/>
      <c r="O89" s="53">
        <f t="shared" si="129"/>
        <v>115977.99999999997</v>
      </c>
      <c r="P89" s="412" t="s">
        <v>5935</v>
      </c>
      <c r="Q89">
        <f>B89/$G89</f>
        <v>2.0391482787773677E-3</v>
      </c>
      <c r="R89">
        <f t="shared" ref="R89:AA89" si="140">C89/$G89</f>
        <v>6.5708985457807413E-3</v>
      </c>
      <c r="S89">
        <f t="shared" si="140"/>
        <v>3.0076432380312167E-2</v>
      </c>
      <c r="T89">
        <f t="shared" si="140"/>
        <v>5.5205861158176592E-2</v>
      </c>
      <c r="U89">
        <f t="shared" si="140"/>
        <v>0.15227700310253903</v>
      </c>
      <c r="V89">
        <f t="shared" si="140"/>
        <v>1</v>
      </c>
      <c r="W89">
        <f t="shared" si="140"/>
        <v>0</v>
      </c>
      <c r="X89">
        <f t="shared" si="140"/>
        <v>5.6767814588209462E-3</v>
      </c>
      <c r="Y89">
        <f t="shared" si="140"/>
        <v>4.7600826738935939E-2</v>
      </c>
      <c r="Z89">
        <f t="shared" si="140"/>
        <v>0.23788185409876225</v>
      </c>
      <c r="AA89">
        <f t="shared" si="140"/>
        <v>0.46267119423789493</v>
      </c>
      <c r="AB89" s="35">
        <f t="shared" si="131"/>
        <v>1.9999999999999998</v>
      </c>
      <c r="AP89" s="377" t="s">
        <v>903</v>
      </c>
      <c r="AQ89" s="377" t="s">
        <v>319</v>
      </c>
      <c r="AR89" s="377" t="s">
        <v>320</v>
      </c>
      <c r="AS89" s="377" t="s">
        <v>321</v>
      </c>
      <c r="AT89" s="377" t="s">
        <v>322</v>
      </c>
      <c r="AU89" s="377" t="s">
        <v>323</v>
      </c>
      <c r="AV89" s="377" t="s">
        <v>324</v>
      </c>
      <c r="AW89" s="377" t="s">
        <v>325</v>
      </c>
      <c r="AX89" s="377" t="s">
        <v>326</v>
      </c>
      <c r="AY89" s="377" t="s">
        <v>327</v>
      </c>
      <c r="AZ89" s="377" t="s">
        <v>328</v>
      </c>
      <c r="BA89" s="377" t="s">
        <v>329</v>
      </c>
    </row>
    <row r="90" spans="1:53" x14ac:dyDescent="0.25">
      <c r="A90" s="412" t="s">
        <v>1562</v>
      </c>
      <c r="B90" s="380">
        <f t="shared" ref="B90:G90" si="141">AQ67</f>
        <v>1.1128113017221726</v>
      </c>
      <c r="C90" s="380">
        <f t="shared" si="141"/>
        <v>16.77952479371011</v>
      </c>
      <c r="D90" s="380">
        <f t="shared" si="141"/>
        <v>729.04525073364096</v>
      </c>
      <c r="E90" s="380">
        <f t="shared" si="141"/>
        <v>0</v>
      </c>
      <c r="F90" s="380">
        <f t="shared" si="141"/>
        <v>2081.6657399783817</v>
      </c>
      <c r="G90" s="380">
        <f t="shared" si="141"/>
        <v>235.83273692805946</v>
      </c>
      <c r="H90" s="415">
        <f>AK9</f>
        <v>89481.938505760278</v>
      </c>
      <c r="I90" s="380">
        <f>AX67</f>
        <v>2.5276848246935102</v>
      </c>
      <c r="J90" s="380">
        <f>AY67</f>
        <v>0</v>
      </c>
      <c r="K90" s="380">
        <f>AZ67</f>
        <v>86354.410107556178</v>
      </c>
      <c r="L90" s="380">
        <f>BA67</f>
        <v>60.564649643895414</v>
      </c>
      <c r="M90" s="411">
        <f t="shared" si="128"/>
        <v>178963.87701152056</v>
      </c>
      <c r="N90" s="379"/>
      <c r="O90" s="53">
        <f>M90-N90-N90</f>
        <v>178963.87701152056</v>
      </c>
      <c r="P90" s="412" t="s">
        <v>1562</v>
      </c>
      <c r="Q90">
        <f>B90/$H90</f>
        <v>1.2436155500258153E-5</v>
      </c>
      <c r="R90">
        <f t="shared" ref="R90:AA90" si="142">C90/$H90</f>
        <v>1.8751856602469504E-4</v>
      </c>
      <c r="S90">
        <f t="shared" si="142"/>
        <v>8.1474011728826113E-3</v>
      </c>
      <c r="T90">
        <f t="shared" si="142"/>
        <v>0</v>
      </c>
      <c r="U90">
        <f t="shared" si="142"/>
        <v>2.3263529766338012E-2</v>
      </c>
      <c r="V90">
        <f t="shared" si="142"/>
        <v>2.6355345097142488E-3</v>
      </c>
      <c r="W90">
        <f t="shared" si="142"/>
        <v>1</v>
      </c>
      <c r="X90">
        <f t="shared" si="142"/>
        <v>2.8247989112694445E-5</v>
      </c>
      <c r="Y90">
        <f t="shared" si="142"/>
        <v>0</v>
      </c>
      <c r="Z90">
        <f t="shared" si="142"/>
        <v>0.96504849525580216</v>
      </c>
      <c r="AA90">
        <f t="shared" si="142"/>
        <v>6.7683658462536157E-4</v>
      </c>
      <c r="AB90" s="35">
        <f t="shared" si="131"/>
        <v>1.9999999999999998</v>
      </c>
      <c r="AP90" s="428"/>
      <c r="AQ90" s="428"/>
      <c r="AR90" s="428"/>
      <c r="AS90" s="428"/>
      <c r="AT90" s="428"/>
      <c r="AU90" s="428"/>
      <c r="AV90" s="428"/>
      <c r="AW90" s="428"/>
      <c r="AX90" s="428"/>
      <c r="AY90" s="428"/>
      <c r="AZ90" s="428"/>
      <c r="BA90" s="428"/>
    </row>
    <row r="91" spans="1:53" x14ac:dyDescent="0.25">
      <c r="A91" s="412" t="s">
        <v>5936</v>
      </c>
      <c r="B91" s="380">
        <f>AQ77</f>
        <v>1036.9325726236132</v>
      </c>
      <c r="C91" s="380">
        <f t="shared" ref="C91:L91" si="143">AR77</f>
        <v>671.25774050507334</v>
      </c>
      <c r="D91" s="380">
        <f t="shared" si="143"/>
        <v>7613.6247892800784</v>
      </c>
      <c r="E91" s="380">
        <f t="shared" si="143"/>
        <v>8295.8125307818937</v>
      </c>
      <c r="F91" s="380">
        <f t="shared" si="143"/>
        <v>6232.7132837171539</v>
      </c>
      <c r="G91" s="380">
        <f t="shared" si="143"/>
        <v>14278.44945781754</v>
      </c>
      <c r="H91" s="380">
        <f t="shared" si="143"/>
        <v>1.7669118116419669</v>
      </c>
      <c r="I91" s="415">
        <f>AL9</f>
        <v>220101</v>
      </c>
      <c r="J91" s="380">
        <f t="shared" si="143"/>
        <v>19653.00437453729</v>
      </c>
      <c r="K91" s="380">
        <f t="shared" si="143"/>
        <v>158838.27396674725</v>
      </c>
      <c r="L91" s="380">
        <f t="shared" si="143"/>
        <v>3479.1643721784999</v>
      </c>
      <c r="M91" s="411">
        <f t="shared" si="128"/>
        <v>440202</v>
      </c>
      <c r="N91" s="379"/>
      <c r="O91" s="53">
        <f>M91-N91-N91</f>
        <v>440202</v>
      </c>
      <c r="P91" s="412" t="s">
        <v>5936</v>
      </c>
      <c r="Q91">
        <f>B91/$I91</f>
        <v>4.7111670216110476E-3</v>
      </c>
      <c r="R91">
        <f t="shared" ref="R91:AA91" si="144">C91/$I91</f>
        <v>3.0497714254141203E-3</v>
      </c>
      <c r="S91">
        <f t="shared" si="144"/>
        <v>3.4591504760451239E-2</v>
      </c>
      <c r="T91">
        <f t="shared" si="144"/>
        <v>3.7690935210571028E-2</v>
      </c>
      <c r="U91">
        <f t="shared" si="144"/>
        <v>2.8317514612460435E-2</v>
      </c>
      <c r="V91">
        <f t="shared" si="144"/>
        <v>6.4872260724928743E-2</v>
      </c>
      <c r="W91">
        <f t="shared" si="144"/>
        <v>8.0277318669245801E-6</v>
      </c>
      <c r="X91">
        <f t="shared" si="144"/>
        <v>1</v>
      </c>
      <c r="Y91">
        <f t="shared" si="144"/>
        <v>8.929084545066715E-2</v>
      </c>
      <c r="Z91">
        <f t="shared" si="144"/>
        <v>0.72166084646024897</v>
      </c>
      <c r="AA91">
        <f t="shared" si="144"/>
        <v>1.5807126601780547E-2</v>
      </c>
      <c r="AB91" s="35">
        <f t="shared" si="131"/>
        <v>2.0000000000000004</v>
      </c>
      <c r="AP91" s="417">
        <v>1</v>
      </c>
      <c r="AQ91" s="418">
        <v>10083.513956168044</v>
      </c>
      <c r="AR91" s="418">
        <v>245587.60640985752</v>
      </c>
      <c r="AS91" s="418">
        <v>101921.08548573947</v>
      </c>
      <c r="AT91" s="418">
        <v>14446.482409608976</v>
      </c>
      <c r="AU91" s="418">
        <v>40576.365855412529</v>
      </c>
      <c r="AV91" s="418">
        <v>25627.895393181949</v>
      </c>
      <c r="AW91" s="418">
        <v>67341.443470521146</v>
      </c>
      <c r="AX91" s="418">
        <v>11836.110547903867</v>
      </c>
      <c r="AY91" s="418">
        <v>33197.158296393063</v>
      </c>
      <c r="AZ91" s="418">
        <v>127791.93127315072</v>
      </c>
      <c r="BA91" s="418">
        <v>18534.632346112612</v>
      </c>
    </row>
    <row r="92" spans="1:53" x14ac:dyDescent="0.25">
      <c r="A92" s="412" t="s">
        <v>1564</v>
      </c>
      <c r="B92" s="380">
        <f t="shared" ref="B92:I92" si="145">AQ86</f>
        <v>1243.6957493960617</v>
      </c>
      <c r="C92" s="380">
        <f t="shared" si="145"/>
        <v>2166.931981564187</v>
      </c>
      <c r="D92" s="380">
        <f t="shared" si="145"/>
        <v>6813.2326006310077</v>
      </c>
      <c r="E92" s="380">
        <f t="shared" si="145"/>
        <v>5664.2442466168377</v>
      </c>
      <c r="F92" s="380">
        <f t="shared" si="145"/>
        <v>13725.063225936281</v>
      </c>
      <c r="G92" s="380">
        <f t="shared" si="145"/>
        <v>2376.0489980319458</v>
      </c>
      <c r="H92" s="380">
        <f t="shared" si="145"/>
        <v>0.26275197198986144</v>
      </c>
      <c r="I92" s="380">
        <f t="shared" si="145"/>
        <v>569.25894229068103</v>
      </c>
      <c r="J92" s="415">
        <f>AM9</f>
        <v>116305</v>
      </c>
      <c r="K92" s="380">
        <f>AZ86</f>
        <v>63668.463837805612</v>
      </c>
      <c r="L92" s="380">
        <f>BA86</f>
        <v>20077.797665755403</v>
      </c>
      <c r="M92" s="411">
        <f t="shared" si="128"/>
        <v>232610.00000000003</v>
      </c>
      <c r="N92" s="379"/>
      <c r="O92" s="53">
        <f>M92-N92-N92</f>
        <v>232610.00000000003</v>
      </c>
      <c r="P92" s="412" t="s">
        <v>1564</v>
      </c>
      <c r="Q92">
        <f>B92/$J92</f>
        <v>1.0693398816869969E-2</v>
      </c>
      <c r="R92">
        <f t="shared" ref="R92:AA92" si="146">C92/$J92</f>
        <v>1.8631460225821649E-2</v>
      </c>
      <c r="S92">
        <f t="shared" si="146"/>
        <v>5.8580736861106639E-2</v>
      </c>
      <c r="T92">
        <f t="shared" si="146"/>
        <v>4.8701640055172503E-2</v>
      </c>
      <c r="U92">
        <f t="shared" si="146"/>
        <v>0.1180092276852782</v>
      </c>
      <c r="V92">
        <f t="shared" si="146"/>
        <v>2.0429465612243205E-2</v>
      </c>
      <c r="W92">
        <f t="shared" si="146"/>
        <v>2.2591631657268513E-6</v>
      </c>
      <c r="X92">
        <f t="shared" si="146"/>
        <v>4.8945354223006842E-3</v>
      </c>
      <c r="Y92">
        <f t="shared" si="146"/>
        <v>1</v>
      </c>
      <c r="Z92">
        <f t="shared" si="146"/>
        <v>0.54742671284816313</v>
      </c>
      <c r="AA92">
        <f t="shared" si="146"/>
        <v>0.17263056330987836</v>
      </c>
      <c r="AB92" s="35">
        <f t="shared" si="131"/>
        <v>2</v>
      </c>
      <c r="AP92" s="417">
        <v>2</v>
      </c>
      <c r="AQ92" s="418">
        <v>32205.490944887581</v>
      </c>
      <c r="AR92" s="418">
        <v>63859.520827233515</v>
      </c>
      <c r="AS92" s="418">
        <v>51755.435336782604</v>
      </c>
      <c r="AT92" s="418">
        <v>10846.955536200212</v>
      </c>
      <c r="AU92" s="418">
        <v>16403.383678969411</v>
      </c>
      <c r="AV92" s="418">
        <v>8882.3846075392757</v>
      </c>
      <c r="AW92" s="418">
        <v>517209.71775865974</v>
      </c>
      <c r="AX92" s="418">
        <v>66809.202972995408</v>
      </c>
      <c r="AY92" s="418">
        <v>11688.563600299341</v>
      </c>
      <c r="AZ92" s="418">
        <v>-853239.94603349222</v>
      </c>
      <c r="BA92" s="418">
        <v>117932.8664196154</v>
      </c>
    </row>
    <row r="93" spans="1:53" x14ac:dyDescent="0.25">
      <c r="A93" s="412" t="s">
        <v>1565</v>
      </c>
      <c r="B93" s="380">
        <f t="shared" ref="B93:J93" si="147">AQ96</f>
        <v>411.6791142207918</v>
      </c>
      <c r="C93" s="380">
        <f t="shared" si="147"/>
        <v>28524.509932576198</v>
      </c>
      <c r="D93" s="380">
        <f t="shared" si="147"/>
        <v>51421.628487103997</v>
      </c>
      <c r="E93" s="380">
        <f t="shared" si="147"/>
        <v>24472.362672382515</v>
      </c>
      <c r="F93" s="380">
        <f t="shared" si="147"/>
        <v>72976.278178085864</v>
      </c>
      <c r="G93" s="380">
        <f t="shared" si="147"/>
        <v>103622.0195334912</v>
      </c>
      <c r="H93" s="380">
        <f t="shared" si="147"/>
        <v>1.8838217378490407</v>
      </c>
      <c r="I93" s="380">
        <f t="shared" si="147"/>
        <v>1476.5677186599912</v>
      </c>
      <c r="J93" s="380">
        <f t="shared" si="147"/>
        <v>77067.676105803519</v>
      </c>
      <c r="K93" s="415">
        <f>AN9</f>
        <v>919502.4202280707</v>
      </c>
      <c r="L93" s="380">
        <f>BA96</f>
        <v>559527.81466400856</v>
      </c>
      <c r="M93" s="411">
        <f t="shared" si="128"/>
        <v>1839004.8404561412</v>
      </c>
      <c r="N93" s="379"/>
      <c r="O93" s="53">
        <f t="shared" si="129"/>
        <v>1839004.8404561412</v>
      </c>
      <c r="P93" s="412" t="s">
        <v>1565</v>
      </c>
      <c r="Q93">
        <f>B93/$K93</f>
        <v>4.4771944604417692E-4</v>
      </c>
      <c r="R93">
        <f t="shared" ref="R93:AA93" si="148">C93/$K93</f>
        <v>3.1021680101180227E-2</v>
      </c>
      <c r="S93">
        <f t="shared" si="148"/>
        <v>5.592332043492558E-2</v>
      </c>
      <c r="T93">
        <f t="shared" si="148"/>
        <v>2.661478875315245E-2</v>
      </c>
      <c r="U93">
        <f t="shared" si="148"/>
        <v>7.9364965847490684E-2</v>
      </c>
      <c r="V93">
        <f t="shared" si="148"/>
        <v>0.11269357997751556</v>
      </c>
      <c r="W93">
        <f t="shared" si="148"/>
        <v>2.0487403800218199E-6</v>
      </c>
      <c r="X93">
        <f t="shared" si="148"/>
        <v>1.6058334227045837E-3</v>
      </c>
      <c r="Y93">
        <f t="shared" si="148"/>
        <v>8.3814544051649023E-2</v>
      </c>
      <c r="Z93">
        <f t="shared" si="148"/>
        <v>1</v>
      </c>
      <c r="AA93">
        <f t="shared" si="148"/>
        <v>0.6085115192249575</v>
      </c>
      <c r="AB93" s="35">
        <f t="shared" si="131"/>
        <v>1.9999999999999998</v>
      </c>
      <c r="AP93" s="417">
        <v>3</v>
      </c>
      <c r="AQ93" s="418">
        <v>9349.7346083521225</v>
      </c>
      <c r="AR93" s="418">
        <v>934823.40010824439</v>
      </c>
      <c r="AS93" s="418">
        <v>8100.7511782700576</v>
      </c>
      <c r="AT93" s="418">
        <v>73884.70283784208</v>
      </c>
      <c r="AU93" s="418">
        <v>159151.18363686567</v>
      </c>
      <c r="AV93" s="418">
        <v>806.38904470453019</v>
      </c>
      <c r="AW93" s="418">
        <v>49483.257241834712</v>
      </c>
      <c r="AX93" s="418">
        <v>2562.7327667809654</v>
      </c>
      <c r="AY93" s="418">
        <v>40781.106141938537</v>
      </c>
      <c r="AZ93" s="418">
        <v>1855491.5631827929</v>
      </c>
      <c r="BA93" s="418">
        <v>668002.38779233641</v>
      </c>
    </row>
    <row r="94" spans="1:53" x14ac:dyDescent="0.25">
      <c r="A94" s="412" t="s">
        <v>5938</v>
      </c>
      <c r="B94" s="421">
        <v>0</v>
      </c>
      <c r="C94" s="421">
        <v>0</v>
      </c>
      <c r="D94" s="421">
        <v>0</v>
      </c>
      <c r="E94" s="421">
        <v>0</v>
      </c>
      <c r="F94" s="421">
        <v>0</v>
      </c>
      <c r="G94" s="421">
        <v>0</v>
      </c>
      <c r="H94" s="421">
        <v>0</v>
      </c>
      <c r="I94" s="421">
        <v>0</v>
      </c>
      <c r="J94" s="421">
        <v>0</v>
      </c>
      <c r="K94" s="421">
        <v>0</v>
      </c>
      <c r="L94" s="422">
        <f>SUM(L84:L93)</f>
        <v>857911.08182232874</v>
      </c>
      <c r="M94" s="411">
        <f t="shared" si="128"/>
        <v>857911.08182232874</v>
      </c>
      <c r="N94" s="411"/>
      <c r="O94" s="411"/>
      <c r="P94" s="412" t="s">
        <v>5938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1</v>
      </c>
      <c r="AP94" s="417">
        <v>4</v>
      </c>
      <c r="AQ94" s="418">
        <v>5229.2265190280941</v>
      </c>
      <c r="AR94" s="418">
        <v>121256.21143735878</v>
      </c>
      <c r="AS94" s="418">
        <v>82875.115440563415</v>
      </c>
      <c r="AT94" s="418">
        <v>2016.3352618857321</v>
      </c>
      <c r="AU94" s="418">
        <v>319346.41274072847</v>
      </c>
      <c r="AV94" s="418">
        <v>1933.1060251753124</v>
      </c>
      <c r="AW94" s="418">
        <v>523.16655893715517</v>
      </c>
      <c r="AX94" s="418">
        <v>24930.276845114538</v>
      </c>
      <c r="AY94" s="418">
        <v>35670.913055089528</v>
      </c>
      <c r="AZ94" s="418">
        <v>4465048.4135174453</v>
      </c>
      <c r="BA94" s="418">
        <v>3874152.4389462229</v>
      </c>
    </row>
    <row r="95" spans="1:53" x14ac:dyDescent="0.25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P95" s="417">
        <v>5</v>
      </c>
      <c r="AQ95" s="418">
        <v>32018.24500878885</v>
      </c>
      <c r="AR95" s="418">
        <v>0</v>
      </c>
      <c r="AS95" s="418">
        <v>9985.5452215201149</v>
      </c>
      <c r="AT95" s="418">
        <v>8327.9310302132453</v>
      </c>
      <c r="AU95" s="418">
        <v>778.16428665677495</v>
      </c>
      <c r="AV95" s="418">
        <v>4568.114239369238</v>
      </c>
      <c r="AW95" s="418">
        <v>0</v>
      </c>
      <c r="AX95" s="418">
        <v>7665.889765285664</v>
      </c>
      <c r="AY95" s="418">
        <v>5132.1104481661077</v>
      </c>
      <c r="AZ95" s="418">
        <v>-579916.76862646197</v>
      </c>
      <c r="BA95" s="418">
        <v>-2.8421709430404007E-13</v>
      </c>
    </row>
    <row r="96" spans="1:53" x14ac:dyDescent="0.25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AP96" s="417">
        <v>6</v>
      </c>
      <c r="AQ96" s="418">
        <v>411.6791142207918</v>
      </c>
      <c r="AR96" s="418">
        <v>28524.509932576198</v>
      </c>
      <c r="AS96" s="418">
        <v>51421.628487103997</v>
      </c>
      <c r="AT96" s="418">
        <v>24472.362672382515</v>
      </c>
      <c r="AU96" s="418">
        <v>72976.278178085864</v>
      </c>
      <c r="AV96" s="418">
        <v>103622.0195334912</v>
      </c>
      <c r="AW96" s="418">
        <v>1.8838217378490407</v>
      </c>
      <c r="AX96" s="418">
        <v>1476.5677186599912</v>
      </c>
      <c r="AY96" s="418">
        <v>77067.676105803519</v>
      </c>
      <c r="AZ96" s="418">
        <v>527050.29878656403</v>
      </c>
      <c r="BA96" s="418">
        <v>559527.81466400856</v>
      </c>
    </row>
    <row r="97" spans="1:53" x14ac:dyDescent="0.25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AP97" s="420" t="s">
        <v>904</v>
      </c>
      <c r="AQ97" s="419">
        <f>SUM(AQ91:AQ96)</f>
        <v>89297.890151445492</v>
      </c>
      <c r="AR97" s="419">
        <f>SUM(AR91:AR96)</f>
        <v>1394051.2487152703</v>
      </c>
      <c r="AS97" s="419">
        <f t="shared" ref="AS97:BA97" si="149">SUM(AS91:AS96)</f>
        <v>306059.56114997971</v>
      </c>
      <c r="AT97" s="419">
        <f t="shared" si="149"/>
        <v>133994.76974813276</v>
      </c>
      <c r="AU97" s="419">
        <f t="shared" si="149"/>
        <v>609231.78837671876</v>
      </c>
      <c r="AV97" s="419">
        <f t="shared" si="149"/>
        <v>145439.90884346148</v>
      </c>
      <c r="AW97" s="419">
        <f t="shared" si="149"/>
        <v>634559.46885169053</v>
      </c>
      <c r="AX97" s="419">
        <f t="shared" si="149"/>
        <v>115280.78061674043</v>
      </c>
      <c r="AY97" s="419">
        <f t="shared" si="149"/>
        <v>203537.52764769009</v>
      </c>
      <c r="AZ97" s="419">
        <f t="shared" si="149"/>
        <v>5542225.4920999985</v>
      </c>
      <c r="BA97" s="419">
        <f t="shared" si="149"/>
        <v>5238150.1401682962</v>
      </c>
    </row>
    <row r="98" spans="1:53" x14ac:dyDescent="0.25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AQ98">
        <v>86669.537761953499</v>
      </c>
      <c r="AR98">
        <v>236587.40505664129</v>
      </c>
      <c r="AS98">
        <v>650127.72447164764</v>
      </c>
      <c r="AT98">
        <v>27682.013695935548</v>
      </c>
      <c r="AU98">
        <v>126988.53498735995</v>
      </c>
      <c r="AV98">
        <v>513408.89210689295</v>
      </c>
      <c r="AW98">
        <v>637222.83766424854</v>
      </c>
      <c r="AX98">
        <v>192058.70916324851</v>
      </c>
      <c r="AY98">
        <v>96829.389689950782</v>
      </c>
      <c r="AZ98">
        <v>6063128.0849265289</v>
      </c>
      <c r="BA98">
        <v>13116179.693857875</v>
      </c>
    </row>
    <row r="100" spans="1:53" x14ac:dyDescent="0.25">
      <c r="A100" s="380"/>
    </row>
    <row r="101" spans="1:53" x14ac:dyDescent="0.25">
      <c r="A101" s="380"/>
    </row>
    <row r="102" spans="1:53" x14ac:dyDescent="0.25">
      <c r="A102" s="380"/>
    </row>
    <row r="103" spans="1:53" x14ac:dyDescent="0.25">
      <c r="A103" s="380"/>
    </row>
    <row r="104" spans="1:53" x14ac:dyDescent="0.25">
      <c r="A104" s="380"/>
    </row>
    <row r="105" spans="1:53" x14ac:dyDescent="0.25">
      <c r="A105" s="380"/>
    </row>
    <row r="106" spans="1:53" x14ac:dyDescent="0.25">
      <c r="A106" s="380"/>
    </row>
    <row r="107" spans="1:53" x14ac:dyDescent="0.25">
      <c r="A107" s="380"/>
    </row>
    <row r="108" spans="1:53" x14ac:dyDescent="0.25">
      <c r="A108" s="380"/>
    </row>
    <row r="109" spans="1:53" x14ac:dyDescent="0.25">
      <c r="A109" s="380"/>
    </row>
    <row r="110" spans="1:53" x14ac:dyDescent="0.25">
      <c r="A110" s="380"/>
    </row>
  </sheetData>
  <sheetProtection password="C4BA" sheet="1" objects="1" scenarios="1"/>
  <mergeCells count="3">
    <mergeCell ref="B1:L1"/>
    <mergeCell ref="Q1:Z1"/>
    <mergeCell ref="AE1:AN1"/>
  </mergeCells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W587"/>
  <sheetViews>
    <sheetView workbookViewId="0">
      <pane xSplit="4" ySplit="3" topLeftCell="Q4" activePane="bottomRight" state="frozen"/>
      <selection pane="topRight" activeCell="E1" sqref="E1"/>
      <selection pane="bottomLeft" activeCell="A3" sqref="A3"/>
      <selection pane="bottomRight" activeCell="X3" sqref="X3"/>
    </sheetView>
  </sheetViews>
  <sheetFormatPr defaultRowHeight="15" x14ac:dyDescent="0.25"/>
  <cols>
    <col min="3" max="3" width="5.85546875" customWidth="1"/>
    <col min="4" max="4" width="6.7109375" customWidth="1"/>
    <col min="5" max="7" width="13.28515625" bestFit="1" customWidth="1"/>
    <col min="8" max="8" width="14.28515625" bestFit="1" customWidth="1"/>
    <col min="9" max="9" width="13.28515625" bestFit="1" customWidth="1"/>
    <col min="10" max="10" width="11.5703125" bestFit="1" customWidth="1"/>
    <col min="11" max="12" width="13.28515625" bestFit="1" customWidth="1"/>
    <col min="13" max="14" width="13.28515625" customWidth="1"/>
    <col min="15" max="16" width="13.28515625" style="24" customWidth="1"/>
    <col min="17" max="19" width="13.28515625" style="24" bestFit="1" customWidth="1"/>
    <col min="20" max="20" width="14.28515625" style="24" bestFit="1" customWidth="1"/>
    <col min="21" max="22" width="13.28515625" style="24" bestFit="1" customWidth="1"/>
    <col min="23" max="23" width="13.28515625" style="24" customWidth="1"/>
    <col min="24" max="24" width="14" style="24" bestFit="1" customWidth="1"/>
    <col min="25" max="25" width="13.28515625" style="24" customWidth="1"/>
    <col min="26" max="26" width="14.28515625" style="24" customWidth="1"/>
    <col min="27" max="27" width="11.5703125" style="24" customWidth="1"/>
    <col min="28" max="28" width="12.5703125" style="24" customWidth="1"/>
    <col min="29" max="29" width="13" style="24" customWidth="1"/>
    <col min="30" max="30" width="11.28515625" style="24" customWidth="1"/>
    <col min="31" max="31" width="10.7109375" style="24" customWidth="1"/>
    <col min="32" max="33" width="11.42578125" style="24" customWidth="1"/>
    <col min="34" max="34" width="11.5703125" style="24" bestFit="1" customWidth="1"/>
    <col min="35" max="35" width="10.42578125" style="24" customWidth="1"/>
    <col min="36" max="36" width="11.7109375" style="24" customWidth="1"/>
    <col min="37" max="37" width="13.42578125" style="24" customWidth="1"/>
    <col min="38" max="38" width="12.28515625" style="24" customWidth="1"/>
    <col min="39" max="39" width="14.140625" style="24" customWidth="1"/>
    <col min="40" max="40" width="13.7109375" style="24" customWidth="1"/>
    <col min="41" max="41" width="12.140625" style="24" customWidth="1"/>
    <col min="42" max="42" width="9.140625" style="24"/>
    <col min="43" max="43" width="12.5703125" style="24" customWidth="1"/>
    <col min="44" max="44" width="13" style="24" customWidth="1"/>
    <col min="45" max="45" width="12.5703125" style="24" customWidth="1"/>
    <col min="46" max="46" width="12.28515625" style="24" customWidth="1"/>
    <col min="47" max="47" width="12.85546875" style="24" customWidth="1"/>
    <col min="48" max="48" width="11.85546875" style="24" customWidth="1"/>
    <col min="49" max="54" width="9.140625" style="24"/>
    <col min="55" max="55" width="11.140625" style="24" customWidth="1"/>
    <col min="56" max="56" width="9.7109375" style="24" customWidth="1"/>
    <col min="57" max="59" width="9.140625" style="24"/>
    <col min="60" max="60" width="11.140625" style="24" customWidth="1"/>
    <col min="61" max="61" width="10.42578125" style="24" customWidth="1"/>
    <col min="62" max="62" width="11.5703125" style="24" customWidth="1"/>
    <col min="63" max="63" width="10.140625" style="24" customWidth="1"/>
    <col min="64" max="70" width="9.140625" style="24"/>
    <col min="71" max="71" width="10.85546875" style="24" customWidth="1"/>
    <col min="72" max="72" width="10.7109375" style="24" bestFit="1" customWidth="1"/>
    <col min="73" max="142" width="9.140625" style="24"/>
    <col min="143" max="143" width="10.7109375" style="24" bestFit="1" customWidth="1"/>
    <col min="144" max="166" width="9.140625" style="24"/>
    <col min="167" max="167" width="11.7109375" style="24" bestFit="1" customWidth="1"/>
    <col min="168" max="180" width="9.140625" style="24"/>
    <col min="181" max="181" width="11.7109375" style="24" bestFit="1" customWidth="1"/>
    <col min="182" max="191" width="9.140625" style="24"/>
    <col min="192" max="192" width="11.42578125" style="24" bestFit="1" customWidth="1"/>
    <col min="193" max="203" width="9.140625" style="24"/>
    <col min="204" max="204" width="10.7109375" style="24" bestFit="1" customWidth="1"/>
    <col min="205" max="205" width="44.140625" style="24" customWidth="1"/>
    <col min="206" max="16384" width="9.140625" style="24"/>
  </cols>
  <sheetData>
    <row r="1" spans="1:205" customFormat="1" ht="18.75" x14ac:dyDescent="0.3">
      <c r="A1" t="s">
        <v>419</v>
      </c>
      <c r="E1" s="523" t="s">
        <v>384</v>
      </c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 t="s">
        <v>367</v>
      </c>
      <c r="Z1" s="523"/>
      <c r="AA1" s="523"/>
      <c r="AB1" s="523"/>
      <c r="AC1" s="523"/>
      <c r="AD1" s="523"/>
      <c r="AE1" s="523"/>
      <c r="AF1" s="523"/>
      <c r="AG1" s="523"/>
      <c r="AH1" s="523"/>
      <c r="AI1" s="523"/>
      <c r="AJ1" s="525" t="s">
        <v>368</v>
      </c>
      <c r="AK1" s="525"/>
      <c r="AL1" s="525"/>
      <c r="AM1" s="525"/>
      <c r="AN1" s="524" t="s">
        <v>383</v>
      </c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6" t="s">
        <v>381</v>
      </c>
      <c r="BT1" s="526"/>
      <c r="BU1" s="526"/>
      <c r="BV1" s="526"/>
      <c r="BW1" s="526"/>
      <c r="BX1" s="526"/>
      <c r="BY1" s="526"/>
      <c r="BZ1" s="526"/>
      <c r="CA1" s="526"/>
      <c r="CB1" s="526"/>
      <c r="CC1" s="526"/>
      <c r="CD1" s="526"/>
      <c r="CE1" s="526"/>
      <c r="CF1" s="526"/>
      <c r="CG1" s="526"/>
      <c r="CH1" s="526"/>
      <c r="CI1" s="526"/>
      <c r="CJ1" s="526"/>
      <c r="CK1" s="526"/>
      <c r="CL1" s="526"/>
      <c r="CM1" s="526"/>
      <c r="CN1" s="526"/>
      <c r="CO1" s="526"/>
      <c r="CP1" s="526"/>
      <c r="CQ1" s="526"/>
      <c r="CR1" s="526"/>
      <c r="CS1" s="526"/>
      <c r="CT1" s="526"/>
      <c r="CU1" s="526"/>
      <c r="CV1" s="526"/>
      <c r="CW1" s="526"/>
      <c r="CX1" s="526"/>
      <c r="CY1" s="526"/>
      <c r="CZ1" s="526"/>
      <c r="DA1" s="526"/>
      <c r="DB1" s="526"/>
      <c r="DC1" s="526"/>
      <c r="DD1" s="526"/>
      <c r="DE1" s="526"/>
      <c r="DF1" s="526"/>
      <c r="DG1" s="526"/>
      <c r="DH1" s="526"/>
      <c r="DI1" s="526"/>
      <c r="DJ1" s="526"/>
      <c r="DK1" s="526"/>
      <c r="DL1" s="526"/>
      <c r="DM1" s="526"/>
      <c r="DN1" s="526"/>
      <c r="DO1" s="526"/>
      <c r="DP1" s="526"/>
      <c r="DQ1" s="526"/>
      <c r="DR1" s="526"/>
      <c r="DS1" s="526"/>
      <c r="DT1" s="526"/>
      <c r="DU1" s="526"/>
      <c r="DV1" s="526"/>
      <c r="DW1" s="526"/>
      <c r="DX1" s="526"/>
      <c r="DY1" s="526"/>
      <c r="DZ1" s="526"/>
      <c r="EA1" s="526"/>
      <c r="EB1" s="526"/>
      <c r="EC1" s="526"/>
      <c r="ED1" s="526"/>
      <c r="EE1" s="526"/>
      <c r="EF1" s="526"/>
      <c r="EG1" s="526"/>
      <c r="EH1" s="526"/>
      <c r="EI1" s="526"/>
      <c r="EJ1" s="526"/>
      <c r="EK1" s="526"/>
      <c r="EL1" s="526"/>
      <c r="EM1" s="526"/>
      <c r="EN1" s="526"/>
      <c r="EO1" s="526"/>
      <c r="EP1" s="526"/>
      <c r="EQ1" s="526"/>
      <c r="ER1" s="526"/>
      <c r="ES1" s="526"/>
      <c r="ET1" s="526"/>
      <c r="EU1" s="526"/>
      <c r="EV1" s="526"/>
      <c r="EW1" s="526"/>
      <c r="EX1" s="526"/>
      <c r="EY1" s="526"/>
      <c r="EZ1" s="526"/>
      <c r="FA1" s="526"/>
      <c r="FB1" s="526"/>
      <c r="FC1" s="526"/>
      <c r="FD1" s="526"/>
      <c r="FE1" s="526"/>
      <c r="FF1" s="526"/>
      <c r="FG1" s="526"/>
      <c r="FH1" s="526"/>
      <c r="FI1" s="526"/>
      <c r="FJ1" s="526"/>
      <c r="FK1" s="526"/>
      <c r="FL1" s="526"/>
      <c r="FM1" s="526"/>
      <c r="FN1" s="526"/>
      <c r="FO1" s="526"/>
      <c r="FP1" s="526"/>
      <c r="FQ1" s="526"/>
      <c r="FR1" s="526"/>
      <c r="FS1" s="526"/>
      <c r="FT1" s="526"/>
      <c r="FU1" s="526"/>
      <c r="FV1" s="526"/>
      <c r="FW1" s="526"/>
      <c r="FX1" s="526"/>
      <c r="FY1" s="532" t="s">
        <v>382</v>
      </c>
      <c r="FZ1" s="532"/>
      <c r="GA1" s="532"/>
      <c r="GB1" s="532"/>
      <c r="GC1" s="532"/>
      <c r="GD1" s="532"/>
      <c r="GE1" s="532"/>
      <c r="GF1" s="532"/>
      <c r="GG1" s="532"/>
      <c r="GH1" s="532"/>
      <c r="GI1" s="532"/>
      <c r="GJ1" s="532"/>
      <c r="GK1" s="532"/>
      <c r="GL1" s="532"/>
      <c r="GM1" s="522" t="s">
        <v>379</v>
      </c>
      <c r="GN1" s="522"/>
      <c r="GO1" s="522"/>
      <c r="GP1" s="522"/>
      <c r="GQ1" s="522"/>
      <c r="GR1" s="522"/>
      <c r="GS1" s="522"/>
      <c r="GT1" s="522"/>
      <c r="GU1" s="522"/>
      <c r="GV1" s="522"/>
    </row>
    <row r="2" spans="1:205" customFormat="1" ht="15.75" x14ac:dyDescent="0.25">
      <c r="E2" s="529">
        <v>2005</v>
      </c>
      <c r="F2" s="530"/>
      <c r="G2" s="530"/>
      <c r="H2" s="530"/>
      <c r="I2" s="530"/>
      <c r="J2" s="530"/>
      <c r="K2" s="530"/>
      <c r="L2" s="530"/>
      <c r="M2" s="530"/>
      <c r="N2" s="530"/>
      <c r="O2" s="528">
        <v>2008</v>
      </c>
      <c r="P2" s="528"/>
      <c r="Q2" s="528"/>
      <c r="R2" s="528"/>
      <c r="S2" s="528"/>
      <c r="T2" s="528"/>
      <c r="U2" s="528"/>
      <c r="V2" s="528"/>
      <c r="W2" s="528"/>
      <c r="X2" s="528"/>
      <c r="Y2" s="495"/>
      <c r="Z2" s="495"/>
      <c r="AA2" s="495"/>
      <c r="AB2" s="495"/>
      <c r="AC2" s="495"/>
      <c r="AD2" s="495"/>
      <c r="AE2" s="495"/>
      <c r="AF2" s="495"/>
      <c r="AG2" s="495"/>
      <c r="AH2" s="496"/>
      <c r="AI2" s="496"/>
      <c r="AJ2" s="497"/>
      <c r="AK2" s="497"/>
      <c r="AL2" s="497"/>
      <c r="AM2" s="497"/>
      <c r="AN2" s="467"/>
      <c r="AO2" s="498" t="s">
        <v>420</v>
      </c>
      <c r="AP2" s="467"/>
      <c r="AQ2" s="468"/>
      <c r="AR2" s="467"/>
      <c r="AS2" s="467"/>
      <c r="AT2" s="531" t="s">
        <v>377</v>
      </c>
      <c r="AU2" s="531"/>
      <c r="AV2" s="531"/>
      <c r="AW2" s="531"/>
      <c r="AX2" s="531"/>
      <c r="AY2" s="531"/>
      <c r="AZ2" s="531"/>
      <c r="BA2" s="531"/>
      <c r="BC2" s="483" t="s">
        <v>421</v>
      </c>
      <c r="BD2" s="482"/>
      <c r="BE2" s="482"/>
      <c r="BF2" s="482"/>
      <c r="BG2" s="482"/>
      <c r="BH2" s="482"/>
      <c r="BI2" s="482"/>
      <c r="BJ2" s="482"/>
      <c r="BK2" s="482"/>
      <c r="BS2" s="527" t="s">
        <v>422</v>
      </c>
      <c r="BT2" s="527"/>
      <c r="BU2" s="527"/>
      <c r="BV2" s="527"/>
      <c r="BW2" s="527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527"/>
      <c r="CI2" s="527"/>
      <c r="CJ2" s="527"/>
      <c r="CK2" s="527"/>
      <c r="CL2" s="527"/>
      <c r="CM2" s="527"/>
      <c r="CN2" s="527"/>
      <c r="CO2" s="527"/>
      <c r="CP2" s="527"/>
      <c r="CQ2" s="527"/>
      <c r="CR2" s="527"/>
      <c r="CS2" s="527"/>
      <c r="CT2" s="527"/>
      <c r="CU2" s="527"/>
      <c r="CV2" s="527"/>
      <c r="CW2" s="527"/>
      <c r="CX2" s="527"/>
      <c r="CY2" s="527"/>
      <c r="CZ2" s="527"/>
      <c r="DA2" s="527"/>
      <c r="DB2" s="527"/>
      <c r="DC2" s="527"/>
      <c r="DD2" s="527"/>
      <c r="DE2" s="527"/>
      <c r="DF2" s="527"/>
      <c r="DG2" s="527"/>
      <c r="DH2" s="527"/>
      <c r="DI2" s="527"/>
      <c r="DJ2" s="527"/>
      <c r="DK2" s="527"/>
      <c r="DL2" s="527"/>
      <c r="DM2" s="527"/>
      <c r="DN2" s="527"/>
      <c r="DO2" s="527"/>
      <c r="DP2" s="527"/>
      <c r="DQ2" s="527"/>
      <c r="DR2" s="527"/>
      <c r="DS2" s="527"/>
      <c r="DT2" s="527"/>
      <c r="DU2" s="527"/>
      <c r="DV2" s="527"/>
      <c r="DW2" s="527"/>
      <c r="DX2" s="527"/>
      <c r="DY2" s="527"/>
      <c r="DZ2" s="527"/>
      <c r="EA2" s="527"/>
      <c r="EB2" s="527"/>
      <c r="EC2" s="527"/>
      <c r="ED2" s="527"/>
      <c r="EE2" s="527"/>
      <c r="EF2" s="527"/>
      <c r="EG2" s="527"/>
      <c r="EH2" s="527"/>
      <c r="EI2" s="527"/>
      <c r="EJ2" s="527"/>
      <c r="EK2" s="527"/>
      <c r="EL2" s="527"/>
      <c r="EM2" s="527"/>
      <c r="EN2" s="527"/>
      <c r="EO2" s="527"/>
      <c r="EP2" s="527"/>
      <c r="EQ2" s="527"/>
      <c r="ER2" s="527"/>
      <c r="ES2" s="527"/>
      <c r="ET2" s="527"/>
      <c r="EU2" s="527"/>
      <c r="EV2" s="527"/>
      <c r="EW2" s="527"/>
      <c r="EX2" s="527"/>
      <c r="EY2" s="527"/>
      <c r="EZ2" s="527"/>
      <c r="FA2" s="527"/>
      <c r="FB2" s="527"/>
      <c r="FC2" s="527"/>
      <c r="FD2" s="527"/>
      <c r="FE2" s="527"/>
      <c r="FF2" s="527"/>
      <c r="FG2" s="527"/>
      <c r="FH2" s="527"/>
      <c r="FI2" s="527"/>
      <c r="FJ2" s="527"/>
      <c r="FK2" s="527"/>
      <c r="FL2" s="527"/>
      <c r="FM2" s="527"/>
      <c r="FN2" s="527"/>
      <c r="FO2" s="527"/>
      <c r="FP2" s="527"/>
      <c r="FQ2" s="527"/>
      <c r="FR2" s="527"/>
      <c r="FS2" s="527"/>
      <c r="FT2" s="527"/>
      <c r="FU2" s="527"/>
      <c r="FV2" s="527"/>
      <c r="FW2" s="527"/>
      <c r="FX2" s="527"/>
      <c r="FY2" s="331"/>
      <c r="FZ2" s="331"/>
      <c r="GA2" s="331"/>
      <c r="GB2" s="331"/>
      <c r="GC2" s="331"/>
      <c r="GD2" s="331"/>
      <c r="GE2" s="331"/>
      <c r="GF2" s="331"/>
      <c r="GG2" s="331"/>
      <c r="GH2" s="331"/>
      <c r="GI2" s="331"/>
      <c r="GJ2" s="331"/>
      <c r="GK2" s="331"/>
      <c r="GL2" s="331"/>
      <c r="GM2" s="484" t="s">
        <v>378</v>
      </c>
      <c r="GN2" s="484"/>
      <c r="GO2" s="484"/>
      <c r="GP2" s="484"/>
      <c r="GQ2" s="484"/>
      <c r="GR2" s="484"/>
      <c r="GS2" s="484"/>
      <c r="GT2" s="484"/>
      <c r="GU2" s="484"/>
      <c r="GV2" s="484"/>
    </row>
    <row r="3" spans="1:205" customFormat="1" ht="39" x14ac:dyDescent="0.25">
      <c r="A3" s="428" t="s">
        <v>975</v>
      </c>
      <c r="B3" s="428" t="s">
        <v>974</v>
      </c>
      <c r="C3" s="428" t="s">
        <v>976</v>
      </c>
      <c r="D3" s="428" t="s">
        <v>958</v>
      </c>
      <c r="E3" s="487" t="s">
        <v>42</v>
      </c>
      <c r="F3" s="487" t="s">
        <v>43</v>
      </c>
      <c r="G3" s="487" t="s">
        <v>44</v>
      </c>
      <c r="H3" s="487" t="s">
        <v>45</v>
      </c>
      <c r="I3" s="487" t="s">
        <v>46</v>
      </c>
      <c r="J3" s="487" t="s">
        <v>47</v>
      </c>
      <c r="K3" s="487" t="s">
        <v>48</v>
      </c>
      <c r="L3" s="487" t="s">
        <v>49</v>
      </c>
      <c r="M3" s="487" t="s">
        <v>50</v>
      </c>
      <c r="N3" s="487" t="s">
        <v>51</v>
      </c>
      <c r="O3" s="332" t="s">
        <v>977</v>
      </c>
      <c r="P3" s="332" t="s">
        <v>978</v>
      </c>
      <c r="Q3" s="332" t="s">
        <v>52</v>
      </c>
      <c r="R3" s="332" t="s">
        <v>53</v>
      </c>
      <c r="S3" s="332" t="s">
        <v>54</v>
      </c>
      <c r="T3" s="332" t="s">
        <v>55</v>
      </c>
      <c r="U3" s="332" t="s">
        <v>56</v>
      </c>
      <c r="V3" s="332" t="s">
        <v>979</v>
      </c>
      <c r="W3" s="332" t="s">
        <v>57</v>
      </c>
      <c r="X3" s="488" t="s">
        <v>58</v>
      </c>
      <c r="Y3" s="376" t="s">
        <v>5930</v>
      </c>
      <c r="Z3" s="376" t="s">
        <v>5931</v>
      </c>
      <c r="AA3" s="376" t="s">
        <v>5932</v>
      </c>
      <c r="AB3" s="376" t="s">
        <v>5933</v>
      </c>
      <c r="AC3" s="376" t="s">
        <v>5934</v>
      </c>
      <c r="AD3" s="376" t="s">
        <v>5935</v>
      </c>
      <c r="AE3" s="376" t="s">
        <v>59</v>
      </c>
      <c r="AF3" s="376" t="s">
        <v>5936</v>
      </c>
      <c r="AG3" s="376" t="s">
        <v>1564</v>
      </c>
      <c r="AH3" s="376" t="s">
        <v>60</v>
      </c>
      <c r="AI3" s="376" t="s">
        <v>61</v>
      </c>
      <c r="AJ3" s="368" t="s">
        <v>62</v>
      </c>
      <c r="AK3" s="368" t="s">
        <v>63</v>
      </c>
      <c r="AL3" s="368" t="s">
        <v>414</v>
      </c>
      <c r="AM3" s="368" t="s">
        <v>64</v>
      </c>
      <c r="AN3" s="336" t="s">
        <v>65</v>
      </c>
      <c r="AO3" s="364" t="s">
        <v>66</v>
      </c>
      <c r="AP3" s="337" t="s">
        <v>385</v>
      </c>
      <c r="AQ3" s="337" t="s">
        <v>376</v>
      </c>
      <c r="AR3" s="337" t="s">
        <v>415</v>
      </c>
      <c r="AS3" s="338" t="s">
        <v>67</v>
      </c>
      <c r="AT3" s="494" t="s">
        <v>416</v>
      </c>
      <c r="AU3" s="494" t="s">
        <v>417</v>
      </c>
      <c r="AV3" s="494" t="s">
        <v>68</v>
      </c>
      <c r="AW3" s="494" t="s">
        <v>69</v>
      </c>
      <c r="AX3" s="494" t="s">
        <v>70</v>
      </c>
      <c r="AY3" s="494" t="s">
        <v>71</v>
      </c>
      <c r="AZ3" s="494" t="s">
        <v>72</v>
      </c>
      <c r="BA3" s="494" t="s">
        <v>73</v>
      </c>
      <c r="BB3" s="339" t="s">
        <v>74</v>
      </c>
      <c r="BC3" s="371" t="s">
        <v>5930</v>
      </c>
      <c r="BD3" s="371" t="s">
        <v>5931</v>
      </c>
      <c r="BE3" s="371" t="s">
        <v>5932</v>
      </c>
      <c r="BF3" s="371" t="s">
        <v>5933</v>
      </c>
      <c r="BG3" s="371" t="s">
        <v>5934</v>
      </c>
      <c r="BH3" s="371" t="s">
        <v>5935</v>
      </c>
      <c r="BI3" s="371" t="s">
        <v>185</v>
      </c>
      <c r="BJ3" s="371" t="s">
        <v>5936</v>
      </c>
      <c r="BK3" s="371" t="s">
        <v>75</v>
      </c>
      <c r="BL3" s="337" t="s">
        <v>76</v>
      </c>
      <c r="BM3" s="337" t="s">
        <v>1565</v>
      </c>
      <c r="BN3" s="337" t="s">
        <v>77</v>
      </c>
      <c r="BO3" s="7" t="s">
        <v>78</v>
      </c>
      <c r="BP3" s="7" t="s">
        <v>79</v>
      </c>
      <c r="BQ3" s="7" t="s">
        <v>80</v>
      </c>
      <c r="BR3" s="7" t="s">
        <v>81</v>
      </c>
      <c r="BS3" s="489" t="s">
        <v>82</v>
      </c>
      <c r="BT3" s="346" t="s">
        <v>83</v>
      </c>
      <c r="BU3" s="346" t="s">
        <v>84</v>
      </c>
      <c r="BV3" s="346" t="s">
        <v>85</v>
      </c>
      <c r="BW3" s="346" t="s">
        <v>86</v>
      </c>
      <c r="BX3" s="346" t="s">
        <v>87</v>
      </c>
      <c r="BY3" s="346" t="s">
        <v>186</v>
      </c>
      <c r="BZ3" s="346" t="s">
        <v>88</v>
      </c>
      <c r="CA3" s="346" t="s">
        <v>89</v>
      </c>
      <c r="CB3" s="346" t="s">
        <v>90</v>
      </c>
      <c r="CC3" s="346" t="s">
        <v>91</v>
      </c>
      <c r="CD3" s="351" t="s">
        <v>92</v>
      </c>
      <c r="CE3" s="490" t="s">
        <v>93</v>
      </c>
      <c r="CF3" s="351" t="s">
        <v>94</v>
      </c>
      <c r="CG3" s="351" t="s">
        <v>95</v>
      </c>
      <c r="CH3" s="351" t="s">
        <v>96</v>
      </c>
      <c r="CI3" s="351" t="s">
        <v>97</v>
      </c>
      <c r="CJ3" s="351" t="s">
        <v>187</v>
      </c>
      <c r="CK3" s="351" t="s">
        <v>98</v>
      </c>
      <c r="CL3" s="351" t="s">
        <v>99</v>
      </c>
      <c r="CM3" s="351" t="s">
        <v>100</v>
      </c>
      <c r="CN3" s="351" t="s">
        <v>101</v>
      </c>
      <c r="CO3" s="356" t="s">
        <v>102</v>
      </c>
      <c r="CP3" s="356" t="s">
        <v>103</v>
      </c>
      <c r="CQ3" s="491" t="s">
        <v>104</v>
      </c>
      <c r="CR3" s="356" t="s">
        <v>105</v>
      </c>
      <c r="CS3" s="356" t="s">
        <v>106</v>
      </c>
      <c r="CT3" s="356" t="s">
        <v>107</v>
      </c>
      <c r="CU3" s="356" t="s">
        <v>188</v>
      </c>
      <c r="CV3" s="356" t="s">
        <v>108</v>
      </c>
      <c r="CW3" s="356" t="s">
        <v>109</v>
      </c>
      <c r="CX3" s="356" t="s">
        <v>110</v>
      </c>
      <c r="CY3" s="356" t="s">
        <v>111</v>
      </c>
      <c r="CZ3" s="360" t="s">
        <v>112</v>
      </c>
      <c r="DA3" s="360" t="s">
        <v>113</v>
      </c>
      <c r="DB3" s="360" t="s">
        <v>114</v>
      </c>
      <c r="DC3" s="360" t="s">
        <v>115</v>
      </c>
      <c r="DD3" s="360" t="s">
        <v>116</v>
      </c>
      <c r="DE3" s="360" t="s">
        <v>117</v>
      </c>
      <c r="DF3" s="360" t="s">
        <v>188</v>
      </c>
      <c r="DG3" s="360" t="s">
        <v>118</v>
      </c>
      <c r="DH3" s="360" t="s">
        <v>119</v>
      </c>
      <c r="DI3" s="360" t="s">
        <v>120</v>
      </c>
      <c r="DJ3" s="360" t="s">
        <v>121</v>
      </c>
      <c r="DK3" s="364" t="s">
        <v>122</v>
      </c>
      <c r="DL3" s="364" t="s">
        <v>123</v>
      </c>
      <c r="DM3" s="364" t="s">
        <v>124</v>
      </c>
      <c r="DN3" s="364" t="s">
        <v>125</v>
      </c>
      <c r="DO3" s="364" t="s">
        <v>126</v>
      </c>
      <c r="DP3" s="364" t="s">
        <v>127</v>
      </c>
      <c r="DQ3" s="364" t="s">
        <v>189</v>
      </c>
      <c r="DR3" s="364" t="s">
        <v>128</v>
      </c>
      <c r="DS3" s="364" t="s">
        <v>129</v>
      </c>
      <c r="DT3" s="364" t="s">
        <v>130</v>
      </c>
      <c r="DU3" s="364" t="s">
        <v>131</v>
      </c>
      <c r="DV3" s="368" t="s">
        <v>132</v>
      </c>
      <c r="DW3" s="368" t="s">
        <v>133</v>
      </c>
      <c r="DX3" s="368" t="s">
        <v>134</v>
      </c>
      <c r="DY3" s="368" t="s">
        <v>135</v>
      </c>
      <c r="DZ3" s="368" t="s">
        <v>136</v>
      </c>
      <c r="EA3" s="492" t="s">
        <v>137</v>
      </c>
      <c r="EB3" s="368" t="s">
        <v>190</v>
      </c>
      <c r="EC3" s="368" t="s">
        <v>138</v>
      </c>
      <c r="ED3" s="368" t="s">
        <v>139</v>
      </c>
      <c r="EE3" s="368" t="s">
        <v>140</v>
      </c>
      <c r="EF3" s="368" t="s">
        <v>141</v>
      </c>
      <c r="EG3" s="346" t="s">
        <v>191</v>
      </c>
      <c r="EH3" s="346" t="s">
        <v>192</v>
      </c>
      <c r="EI3" s="346" t="s">
        <v>193</v>
      </c>
      <c r="EJ3" s="346" t="s">
        <v>194</v>
      </c>
      <c r="EK3" s="346" t="s">
        <v>195</v>
      </c>
      <c r="EL3" s="346" t="s">
        <v>196</v>
      </c>
      <c r="EM3" s="346" t="s">
        <v>197</v>
      </c>
      <c r="EN3" s="346" t="s">
        <v>198</v>
      </c>
      <c r="EO3" s="346" t="s">
        <v>199</v>
      </c>
      <c r="EP3" s="346" t="s">
        <v>200</v>
      </c>
      <c r="EQ3" s="346" t="s">
        <v>201</v>
      </c>
      <c r="ER3" s="356" t="s">
        <v>142</v>
      </c>
      <c r="ES3" s="356" t="s">
        <v>143</v>
      </c>
      <c r="ET3" s="356" t="s">
        <v>144</v>
      </c>
      <c r="EU3" s="356" t="s">
        <v>145</v>
      </c>
      <c r="EV3" s="356" t="s">
        <v>146</v>
      </c>
      <c r="EW3" s="356" t="s">
        <v>147</v>
      </c>
      <c r="EX3" s="356" t="s">
        <v>202</v>
      </c>
      <c r="EY3" s="493" t="s">
        <v>148</v>
      </c>
      <c r="EZ3" s="356" t="s">
        <v>149</v>
      </c>
      <c r="FA3" s="356" t="s">
        <v>150</v>
      </c>
      <c r="FB3" s="356" t="s">
        <v>151</v>
      </c>
      <c r="FC3" s="371" t="s">
        <v>152</v>
      </c>
      <c r="FD3" s="371" t="s">
        <v>153</v>
      </c>
      <c r="FE3" s="371" t="s">
        <v>154</v>
      </c>
      <c r="FF3" s="371" t="s">
        <v>155</v>
      </c>
      <c r="FG3" s="371" t="s">
        <v>156</v>
      </c>
      <c r="FH3" s="371" t="s">
        <v>157</v>
      </c>
      <c r="FI3" s="371" t="s">
        <v>203</v>
      </c>
      <c r="FJ3" s="371" t="s">
        <v>158</v>
      </c>
      <c r="FK3" s="351" t="s">
        <v>159</v>
      </c>
      <c r="FL3" s="371" t="s">
        <v>160</v>
      </c>
      <c r="FM3" s="371" t="s">
        <v>161</v>
      </c>
      <c r="FN3" s="376" t="s">
        <v>162</v>
      </c>
      <c r="FO3" s="376" t="s">
        <v>163</v>
      </c>
      <c r="FP3" s="376" t="s">
        <v>164</v>
      </c>
      <c r="FQ3" s="376" t="s">
        <v>165</v>
      </c>
      <c r="FR3" s="376" t="s">
        <v>166</v>
      </c>
      <c r="FS3" s="376" t="s">
        <v>167</v>
      </c>
      <c r="FT3" s="376" t="s">
        <v>204</v>
      </c>
      <c r="FU3" s="376" t="s">
        <v>168</v>
      </c>
      <c r="FV3" s="376" t="s">
        <v>169</v>
      </c>
      <c r="FW3" s="360" t="s">
        <v>170</v>
      </c>
      <c r="FX3" s="376" t="s">
        <v>171</v>
      </c>
      <c r="FY3" s="337" t="s">
        <v>172</v>
      </c>
      <c r="FZ3" s="337" t="s">
        <v>173</v>
      </c>
      <c r="GA3" s="337" t="s">
        <v>5930</v>
      </c>
      <c r="GB3" s="337" t="s">
        <v>5931</v>
      </c>
      <c r="GC3" s="337" t="s">
        <v>5932</v>
      </c>
      <c r="GD3" s="337" t="s">
        <v>5933</v>
      </c>
      <c r="GE3" s="337" t="s">
        <v>5934</v>
      </c>
      <c r="GF3" s="337" t="s">
        <v>5935</v>
      </c>
      <c r="GG3" s="337" t="s">
        <v>1562</v>
      </c>
      <c r="GH3" s="337" t="s">
        <v>5936</v>
      </c>
      <c r="GI3" s="337" t="s">
        <v>75</v>
      </c>
      <c r="GJ3" s="337" t="s">
        <v>170</v>
      </c>
      <c r="GK3" s="337" t="s">
        <v>174</v>
      </c>
      <c r="GL3" s="337" t="s">
        <v>175</v>
      </c>
      <c r="GM3" s="337" t="s">
        <v>176</v>
      </c>
      <c r="GN3" s="337" t="s">
        <v>177</v>
      </c>
      <c r="GO3" s="337" t="s">
        <v>178</v>
      </c>
      <c r="GP3" s="337" t="s">
        <v>179</v>
      </c>
      <c r="GQ3" s="337" t="s">
        <v>180</v>
      </c>
      <c r="GR3" s="337" t="s">
        <v>181</v>
      </c>
      <c r="GS3" s="337" t="s">
        <v>205</v>
      </c>
      <c r="GT3" s="337" t="s">
        <v>182</v>
      </c>
      <c r="GU3" s="337" t="s">
        <v>183</v>
      </c>
      <c r="GV3" s="337" t="s">
        <v>184</v>
      </c>
      <c r="GW3" s="336"/>
    </row>
    <row r="4" spans="1:205" customFormat="1" x14ac:dyDescent="0.25">
      <c r="A4" s="378">
        <v>41001</v>
      </c>
      <c r="B4" s="32" t="s">
        <v>1391</v>
      </c>
      <c r="C4" t="s">
        <v>892</v>
      </c>
      <c r="D4">
        <v>1</v>
      </c>
      <c r="E4" s="379">
        <v>45773</v>
      </c>
      <c r="F4" s="379">
        <v>11772</v>
      </c>
      <c r="G4" s="379">
        <v>56792</v>
      </c>
      <c r="H4" s="379">
        <v>40903</v>
      </c>
      <c r="I4" s="379">
        <v>12680</v>
      </c>
      <c r="J4" s="379">
        <v>5900</v>
      </c>
      <c r="K4" s="379">
        <v>11421</v>
      </c>
      <c r="L4" s="379">
        <v>380</v>
      </c>
      <c r="M4" s="380">
        <v>4791.4224979232304</v>
      </c>
      <c r="N4" s="381">
        <f>SUM(E4:M4)</f>
        <v>190412.42249792322</v>
      </c>
      <c r="O4" s="379">
        <v>35120</v>
      </c>
      <c r="P4" s="379">
        <v>12366</v>
      </c>
      <c r="Q4" s="379">
        <v>109493</v>
      </c>
      <c r="R4" s="379">
        <v>21211</v>
      </c>
      <c r="S4" s="379">
        <v>6004</v>
      </c>
      <c r="T4" s="379">
        <v>10</v>
      </c>
      <c r="U4" s="379">
        <v>13547</v>
      </c>
      <c r="V4" s="379">
        <v>234</v>
      </c>
      <c r="W4" s="480">
        <f>(VLOOKUP(A4,'[1]floresta plant'!$A$4:$F$573,6,0))*1000</f>
        <v>7514.1818244025208</v>
      </c>
      <c r="X4" s="24">
        <f t="shared" ref="X4:X67" si="0">SUM(O4:W4)</f>
        <v>205499.18182440253</v>
      </c>
      <c r="Y4" s="53">
        <f t="shared" ref="Y4:AE40" si="1">Q4-G4</f>
        <v>52701</v>
      </c>
      <c r="Z4" s="53">
        <f t="shared" si="1"/>
        <v>-19692</v>
      </c>
      <c r="AA4" s="53">
        <f t="shared" si="1"/>
        <v>-6676</v>
      </c>
      <c r="AB4" s="53">
        <f t="shared" si="1"/>
        <v>-5890</v>
      </c>
      <c r="AC4" s="53">
        <f t="shared" si="1"/>
        <v>2126</v>
      </c>
      <c r="AD4" s="53">
        <f t="shared" si="1"/>
        <v>-146</v>
      </c>
      <c r="AE4" s="53">
        <f t="shared" si="1"/>
        <v>2722.7593264792904</v>
      </c>
      <c r="AF4" s="53">
        <f t="shared" ref="AF4:AF67" si="2">P4-F4</f>
        <v>594</v>
      </c>
      <c r="AG4" s="53">
        <f t="shared" ref="AG4:AG67" si="3">O4-E4</f>
        <v>-10653</v>
      </c>
      <c r="AH4" s="53">
        <f t="shared" ref="AH4:AH67" si="4">AN4</f>
        <v>-15069.31932647931</v>
      </c>
      <c r="AI4" s="53">
        <f>X4-N4</f>
        <v>15086.75932647931</v>
      </c>
      <c r="AJ4" s="469">
        <v>0</v>
      </c>
      <c r="AK4" s="469">
        <v>0</v>
      </c>
      <c r="AL4" s="469">
        <v>17.440000000000001</v>
      </c>
      <c r="AM4" s="470">
        <f t="shared" ref="AM4:AM67" si="5">SUM(AJ4:AL4)</f>
        <v>17.440000000000001</v>
      </c>
      <c r="AN4" s="53">
        <f t="shared" ref="AN4:AN67" si="6">AM4-AI4</f>
        <v>-15069.31932647931</v>
      </c>
      <c r="AO4" s="382">
        <f t="shared" ref="AO4:AO67" si="7">IF(AI4&gt;0,IF(AN4&gt;0,1,2),IF(AN4&gt;0,3,"na"))</f>
        <v>2</v>
      </c>
      <c r="AP4">
        <v>1</v>
      </c>
      <c r="AQ4" s="383">
        <f>SUMIF(Y4:AG4,"&gt;0")</f>
        <v>58143.759326479289</v>
      </c>
      <c r="AR4" s="383">
        <f t="shared" ref="AR4:AR67" si="8">SUMIF(Y4:AG4,"&lt;0")</f>
        <v>-43057</v>
      </c>
      <c r="AS4" s="383">
        <f t="shared" ref="AS4:AS67" si="9">IF(Y4&gt;0,Y4,0)</f>
        <v>52701</v>
      </c>
      <c r="AT4" s="383">
        <f t="shared" ref="AT4:AT67" si="10">-SUMIF(Z4:AG4,"&lt;0")</f>
        <v>43057</v>
      </c>
      <c r="AU4" s="383">
        <f>IF(AN4&lt;0,-AN4,0)</f>
        <v>15069.31932647931</v>
      </c>
      <c r="AV4" s="383">
        <f t="shared" ref="AV4:AV67" si="11">IF(AS4/2&lt;AT4,1,0)</f>
        <v>1</v>
      </c>
      <c r="AW4" s="383">
        <f t="shared" ref="AW4:AW67" si="12">IF(AS4/2&lt;AU4,1,0)</f>
        <v>0</v>
      </c>
      <c r="AX4" s="383">
        <f t="shared" ref="AX4:AX67" si="13">IF(AS4&lt;(AT4+AU4),1,0)</f>
        <v>1</v>
      </c>
      <c r="AY4" s="383">
        <f t="shared" ref="AY4:AY67" si="14">IF(AX4=1,IF(AV4=1,IF(AW4=1,(1/2)*AS4,AS4-AU4),AT4),AT4)</f>
        <v>37631.680673520692</v>
      </c>
      <c r="AZ4">
        <f t="shared" ref="AZ4:AZ67" si="15">IF(AX4=1,IF(AW4=1,IF(AV4=1,AS4/2,AS4-AT4),AU4),AU4)</f>
        <v>15069.31932647931</v>
      </c>
      <c r="BA4">
        <f t="shared" ref="BA4:BA67" si="16">IF(AX4=1,0,(AS4-AT4-AU4))</f>
        <v>0</v>
      </c>
      <c r="BB4" s="383">
        <f t="shared" ref="BB4:BB67" si="17">AS4-SUM(AY4:BA4)</f>
        <v>0</v>
      </c>
      <c r="BC4" s="384">
        <f t="shared" ref="BC4:BK32" si="18">IF(Y4&gt;0,Y4,IF(Y4=0,0,Y4/$AR4))</f>
        <v>52701</v>
      </c>
      <c r="BD4" s="384">
        <f t="shared" si="18"/>
        <v>0.45734723738300392</v>
      </c>
      <c r="BE4" s="384">
        <f t="shared" si="18"/>
        <v>0.15505028218408157</v>
      </c>
      <c r="BF4" s="384">
        <f t="shared" si="18"/>
        <v>0.1367954107346076</v>
      </c>
      <c r="BG4" s="384">
        <f t="shared" si="18"/>
        <v>2126</v>
      </c>
      <c r="BH4" s="384">
        <f t="shared" si="18"/>
        <v>3.3908539842534315E-3</v>
      </c>
      <c r="BI4" s="384">
        <f t="shared" si="18"/>
        <v>2722.7593264792904</v>
      </c>
      <c r="BJ4" s="384">
        <f t="shared" si="18"/>
        <v>594</v>
      </c>
      <c r="BK4" s="384">
        <f t="shared" si="18"/>
        <v>0.24741621571405345</v>
      </c>
      <c r="BL4" s="474">
        <f t="shared" ref="BL4:BL67" si="19">-AR4-AY4</f>
        <v>5425.3193264793081</v>
      </c>
      <c r="BM4" s="409">
        <f t="shared" ref="BM4:BM67" si="20">AN4+AZ4</f>
        <v>0</v>
      </c>
      <c r="BN4" s="473">
        <f t="shared" ref="BN4:BN67" si="21">SUMIF(Z4:AG4,"&gt;0")</f>
        <v>5442.7593264792904</v>
      </c>
      <c r="BO4" s="387">
        <f t="shared" ref="BO4:BO67" si="22">IF(AO4=3,1,(BL4)/BN4)</f>
        <v>0.99679574293959028</v>
      </c>
      <c r="BP4" s="387">
        <f t="shared" ref="BP4:BP67" si="23">IF(AO4=2,(BM4*(-1))/(BN4),0)</f>
        <v>0</v>
      </c>
      <c r="BQ4" s="388">
        <f t="shared" ref="BQ4:BQ67" si="24">1-BP4-BO4</f>
        <v>3.2042570604097209E-3</v>
      </c>
      <c r="BR4" s="389">
        <f t="shared" ref="BR4:BR67" si="25">IF(AO4=3,BL4-BN4,0)</f>
        <v>0</v>
      </c>
      <c r="BS4" s="390">
        <f t="shared" ref="BS4:BS67" si="26">Y4</f>
        <v>52701</v>
      </c>
      <c r="BT4" s="391">
        <f t="shared" ref="BT4:CA35" si="27">IF($BS4&gt;0,IF(Z4
&gt;0,0,$AY4*BD4),0)</f>
        <v>17210.745194114068</v>
      </c>
      <c r="BU4" s="391">
        <f t="shared" si="27"/>
        <v>5834.8027074906322</v>
      </c>
      <c r="BV4" s="391">
        <f t="shared" si="27"/>
        <v>5147.8412143678579</v>
      </c>
      <c r="BW4" s="391">
        <f t="shared" si="27"/>
        <v>0</v>
      </c>
      <c r="BX4" s="391">
        <f t="shared" si="27"/>
        <v>127.6035343459605</v>
      </c>
      <c r="BY4" s="391">
        <f t="shared" si="27"/>
        <v>0</v>
      </c>
      <c r="BZ4" s="391">
        <f t="shared" si="27"/>
        <v>0</v>
      </c>
      <c r="CA4" s="391">
        <f t="shared" si="27"/>
        <v>9310.6880232021722</v>
      </c>
      <c r="CB4" s="391">
        <f t="shared" ref="CB4:CC67" si="28">AZ4</f>
        <v>15069.31932647931</v>
      </c>
      <c r="CC4" s="391">
        <f t="shared" si="28"/>
        <v>0</v>
      </c>
      <c r="CD4" s="392">
        <f t="shared" ref="CD4:CD67" si="29">IF($CE4&gt;0,IF(Y4&gt;0,0,CE4*BO4*BC4),0)</f>
        <v>0</v>
      </c>
      <c r="CE4" s="393">
        <f t="shared" ref="CE4:CE67" si="30">Z4</f>
        <v>-19692</v>
      </c>
      <c r="CF4" s="392">
        <f t="shared" ref="CF4:CL40" si="31">IF($CE4&gt;0,IF(AA4&gt;0,0,$BO4*BE4*$CE4),0)</f>
        <v>0</v>
      </c>
      <c r="CG4" s="392">
        <f t="shared" si="31"/>
        <v>0</v>
      </c>
      <c r="CH4" s="392">
        <f t="shared" si="31"/>
        <v>0</v>
      </c>
      <c r="CI4" s="392">
        <f t="shared" si="31"/>
        <v>0</v>
      </c>
      <c r="CJ4" s="392">
        <f t="shared" si="31"/>
        <v>0</v>
      </c>
      <c r="CK4" s="392">
        <f t="shared" si="31"/>
        <v>0</v>
      </c>
      <c r="CL4" s="392">
        <f t="shared" si="31"/>
        <v>0</v>
      </c>
      <c r="CM4" s="392">
        <f t="shared" ref="CM4:CM67" si="32">IF($CE4&gt;0,BP4*CE4,0)</f>
        <v>0</v>
      </c>
      <c r="CN4" s="392">
        <f t="shared" ref="CN4:CN67" si="33">IF(CE4&gt;0,CE4*BQ4,0)</f>
        <v>0</v>
      </c>
      <c r="CO4" s="394">
        <f t="shared" ref="CO4:CP67" si="34">IF($CQ4&gt;0,IF(Y4&gt;0,0,$CQ4*BC4*$BO4),0)</f>
        <v>0</v>
      </c>
      <c r="CP4" s="394">
        <f t="shared" si="34"/>
        <v>0</v>
      </c>
      <c r="CQ4" s="395">
        <f t="shared" ref="CQ4:CQ67" si="35">AA4</f>
        <v>-6676</v>
      </c>
      <c r="CR4" s="394">
        <f t="shared" ref="CR4:CW46" si="36">IF($CQ4&gt;0,IF(AB4&gt;0,0,$CQ4*BF4*$BO4),0)</f>
        <v>0</v>
      </c>
      <c r="CS4" s="394">
        <f t="shared" si="36"/>
        <v>0</v>
      </c>
      <c r="CT4" s="394">
        <f t="shared" si="36"/>
        <v>0</v>
      </c>
      <c r="CU4" s="394">
        <f t="shared" si="36"/>
        <v>0</v>
      </c>
      <c r="CV4" s="394">
        <f t="shared" si="36"/>
        <v>0</v>
      </c>
      <c r="CW4" s="394">
        <f t="shared" si="36"/>
        <v>0</v>
      </c>
      <c r="CX4" s="396">
        <f t="shared" ref="CX4:CY67" si="37">IF($CQ4&gt;0,$CQ4*BP4,0)</f>
        <v>0</v>
      </c>
      <c r="CY4" s="396">
        <f t="shared" si="37"/>
        <v>0</v>
      </c>
      <c r="CZ4" s="397">
        <f t="shared" ref="CZ4:DB67" si="38">IF($DC4&gt;0,IF(Y4&gt;0,0,$DC4*BC4*$BO4),0)</f>
        <v>0</v>
      </c>
      <c r="DA4" s="397">
        <f t="shared" si="38"/>
        <v>0</v>
      </c>
      <c r="DB4" s="397">
        <f t="shared" si="38"/>
        <v>0</v>
      </c>
      <c r="DC4" s="397">
        <f t="shared" ref="DC4:DC67" si="39">AB4</f>
        <v>-5890</v>
      </c>
      <c r="DD4" s="397">
        <f t="shared" ref="DD4:DH54" si="40">IF($DC4&gt;0,IF(AC4&gt;0,0,$DC4*BG4*$BO4),0)</f>
        <v>0</v>
      </c>
      <c r="DE4" s="397">
        <f t="shared" si="40"/>
        <v>0</v>
      </c>
      <c r="DF4" s="397">
        <f t="shared" si="40"/>
        <v>0</v>
      </c>
      <c r="DG4" s="397">
        <f t="shared" si="40"/>
        <v>0</v>
      </c>
      <c r="DH4" s="397">
        <f t="shared" si="40"/>
        <v>0</v>
      </c>
      <c r="DI4" s="398">
        <f t="shared" ref="DI4:DJ67" si="41">IF($DC4&gt;0,$DC4*BP4,0)</f>
        <v>0</v>
      </c>
      <c r="DJ4" s="398">
        <f t="shared" si="41"/>
        <v>0</v>
      </c>
      <c r="DK4" s="399">
        <f t="shared" ref="DK4:DN67" si="42">IF($DO4&gt;0,IF(Y4&gt;0,0,$DO4*$BO4*BC4),0)</f>
        <v>0</v>
      </c>
      <c r="DL4" s="399">
        <f t="shared" si="42"/>
        <v>969.20466272495969</v>
      </c>
      <c r="DM4" s="399">
        <f t="shared" si="42"/>
        <v>328.5806585594064</v>
      </c>
      <c r="DN4" s="399">
        <f t="shared" si="42"/>
        <v>289.8951586151743</v>
      </c>
      <c r="DO4" s="399">
        <f t="shared" ref="DO4:DO67" si="43">AC4</f>
        <v>2126</v>
      </c>
      <c r="DP4" s="399">
        <f t="shared" ref="DP4:DS67" si="44">IF($DO4&gt;0,IF(AD4&gt;0,0,$DO4*$BO4*BH4),0)</f>
        <v>7.1858562237377672</v>
      </c>
      <c r="DQ4" s="399">
        <f t="shared" si="44"/>
        <v>0</v>
      </c>
      <c r="DR4" s="399">
        <f t="shared" si="44"/>
        <v>0</v>
      </c>
      <c r="DS4" s="399">
        <f t="shared" si="44"/>
        <v>524.32141336629059</v>
      </c>
      <c r="DT4" s="400">
        <f t="shared" ref="DT4:DU67" si="45">IF($DO4&gt;0,$DO4*BP4,0)</f>
        <v>0</v>
      </c>
      <c r="DU4" s="400">
        <f t="shared" si="45"/>
        <v>6.8122505104310669</v>
      </c>
      <c r="DV4" s="386">
        <f t="shared" ref="DV4:DZ54" si="46">IF($EA4&gt;0,IF(Y4&gt;0,0,$EA4*$BO4*BC4),0)</f>
        <v>0</v>
      </c>
      <c r="DW4" s="386">
        <f t="shared" si="46"/>
        <v>0</v>
      </c>
      <c r="DX4" s="386">
        <f t="shared" si="46"/>
        <v>0</v>
      </c>
      <c r="DY4" s="386">
        <f t="shared" si="46"/>
        <v>0</v>
      </c>
      <c r="DZ4" s="386">
        <f t="shared" si="46"/>
        <v>0</v>
      </c>
      <c r="EA4" s="401">
        <f t="shared" ref="EA4:EA67" si="47">AD4</f>
        <v>-146</v>
      </c>
      <c r="EB4" s="386">
        <f t="shared" ref="EB4:ED67" si="48">IF($EA4&gt;0,IF(AE4&gt;0,0,$EA4*$BO4*BI4),0)</f>
        <v>0</v>
      </c>
      <c r="EC4" s="386">
        <f t="shared" si="48"/>
        <v>0</v>
      </c>
      <c r="ED4" s="386">
        <f t="shared" si="48"/>
        <v>0</v>
      </c>
      <c r="EE4" s="385">
        <f t="shared" ref="EE4:EF67" si="49">IF($EA4&gt;0,$EA4*BP4,0)</f>
        <v>0</v>
      </c>
      <c r="EF4" s="385">
        <f t="shared" si="49"/>
        <v>0</v>
      </c>
      <c r="EG4" s="402">
        <f t="shared" ref="EG4:EL46" si="50">IF($EM4&gt;0,IF(Y4&gt;0,0,$EM4*BC4*$BO4),0)</f>
        <v>0</v>
      </c>
      <c r="EH4" s="402">
        <f t="shared" si="50"/>
        <v>1241.2563662754465</v>
      </c>
      <c r="EI4" s="402">
        <f t="shared" si="50"/>
        <v>420.81187798369291</v>
      </c>
      <c r="EJ4" s="402">
        <f t="shared" si="50"/>
        <v>371.26751967105315</v>
      </c>
      <c r="EK4" s="402">
        <f t="shared" si="50"/>
        <v>0</v>
      </c>
      <c r="EL4" s="402">
        <f t="shared" si="50"/>
        <v>9.2028960733401988</v>
      </c>
      <c r="EM4" s="402">
        <f t="shared" ref="EM4:EM67" si="51">AE4</f>
        <v>2722.7593264792904</v>
      </c>
      <c r="EN4" s="402">
        <f t="shared" ref="EN4:EO67" si="52">IF($EM4&gt;0,IF(AF4&gt;0,0,$EM4*BJ4*$BO4),0)</f>
        <v>0</v>
      </c>
      <c r="EO4" s="402">
        <f t="shared" si="52"/>
        <v>671.49624568008994</v>
      </c>
      <c r="EP4" s="402">
        <f t="shared" ref="EP4:EP67" si="53">IF($EM4&gt;0,EM4*BP4,0)</f>
        <v>0</v>
      </c>
      <c r="EQ4" s="402">
        <f t="shared" ref="EQ4:EQ67" si="54">IF($EM4&gt;0,EM4*BQ4,0)</f>
        <v>8.7244207956676831</v>
      </c>
      <c r="ER4" s="394">
        <f t="shared" ref="ER4:EX40" si="55">IF($EY4&gt;0,IF(Y4&gt;0,0,$EY4*$BO4*BC4),0)</f>
        <v>0</v>
      </c>
      <c r="ES4" s="394">
        <f t="shared" si="55"/>
        <v>270.79377688552495</v>
      </c>
      <c r="ET4" s="394">
        <f t="shared" si="55"/>
        <v>91.804755966268772</v>
      </c>
      <c r="EU4" s="394">
        <f t="shared" si="55"/>
        <v>80.996107345914169</v>
      </c>
      <c r="EV4" s="394">
        <f t="shared" si="55"/>
        <v>0</v>
      </c>
      <c r="EW4" s="394">
        <f t="shared" si="55"/>
        <v>2.0077133569615397</v>
      </c>
      <c r="EX4" s="394">
        <f t="shared" si="55"/>
        <v>0</v>
      </c>
      <c r="EY4" s="403">
        <f t="shared" ref="EY4:EY67" si="56">AF4</f>
        <v>594</v>
      </c>
      <c r="EZ4" s="394">
        <f t="shared" ref="EZ4:EZ67" si="57">IF($EY4&gt;0,IF(AG4&gt;0,0,$EY4*$BO4*BK4),0)</f>
        <v>146.49431775144714</v>
      </c>
      <c r="FA4" s="396">
        <f t="shared" ref="FA4:FB67" si="58">IF($EY4&gt;0,$EY4*BP4,0)</f>
        <v>0</v>
      </c>
      <c r="FB4" s="396">
        <f t="shared" si="58"/>
        <v>1.9033286938833742</v>
      </c>
      <c r="FC4" s="404">
        <f t="shared" ref="FC4:FJ35" si="59">IF($FK4&gt;0,IF(Y4&gt;0,0,$FK4*$BO4*BC4),0)</f>
        <v>0</v>
      </c>
      <c r="FD4" s="404">
        <f t="shared" si="59"/>
        <v>0</v>
      </c>
      <c r="FE4" s="404">
        <f t="shared" si="59"/>
        <v>0</v>
      </c>
      <c r="FF4" s="404">
        <f t="shared" si="59"/>
        <v>0</v>
      </c>
      <c r="FG4" s="404">
        <f t="shared" si="59"/>
        <v>0</v>
      </c>
      <c r="FH4" s="404">
        <f t="shared" si="59"/>
        <v>0</v>
      </c>
      <c r="FI4" s="404">
        <f t="shared" si="59"/>
        <v>0</v>
      </c>
      <c r="FJ4" s="404">
        <f t="shared" si="59"/>
        <v>0</v>
      </c>
      <c r="FK4" s="392">
        <f t="shared" ref="FK4:FK67" si="60">AG4</f>
        <v>-10653</v>
      </c>
      <c r="FL4" s="384">
        <f t="shared" ref="FL4:FM67" si="61">IF($FK4&gt;0,$FK4*BP4,0)</f>
        <v>0</v>
      </c>
      <c r="FM4" s="384">
        <f t="shared" si="61"/>
        <v>0</v>
      </c>
      <c r="FN4" s="405">
        <f t="shared" ref="FN4:FV32" si="62">IF($AO4=3,IF(Y4&gt;0,0,$BR4*BC4),0)</f>
        <v>0</v>
      </c>
      <c r="FO4" s="405">
        <f t="shared" si="62"/>
        <v>0</v>
      </c>
      <c r="FP4" s="405">
        <f t="shared" si="62"/>
        <v>0</v>
      </c>
      <c r="FQ4" s="405">
        <f t="shared" si="62"/>
        <v>0</v>
      </c>
      <c r="FR4" s="405">
        <f t="shared" si="62"/>
        <v>0</v>
      </c>
      <c r="FS4" s="405">
        <f t="shared" si="62"/>
        <v>0</v>
      </c>
      <c r="FT4" s="405">
        <f t="shared" si="62"/>
        <v>0</v>
      </c>
      <c r="FU4" s="405">
        <f t="shared" si="62"/>
        <v>0</v>
      </c>
      <c r="FV4" s="405">
        <f t="shared" si="62"/>
        <v>0</v>
      </c>
      <c r="FW4" s="397">
        <f t="shared" ref="FW4:FW67" si="63">AN4</f>
        <v>-15069.31932647931</v>
      </c>
      <c r="FX4" s="406">
        <f t="shared" ref="FX4:FX67" si="64">IF(FW4&gt;0,FW4-SUM(FN4:FV4),0)</f>
        <v>0</v>
      </c>
      <c r="FY4" s="331">
        <f t="shared" ref="FY4:FY67" si="65">FX4+FM4+FB4+EF4+DU4+DJ4+CY4++CN4+CC4</f>
        <v>8.7155792043144409</v>
      </c>
      <c r="FZ4" s="382">
        <f t="shared" ref="FZ4:FZ67" si="66">AM4-FY4</f>
        <v>8.7244207956855604</v>
      </c>
      <c r="GA4" s="331">
        <f t="shared" ref="GA4:GA67" si="67">IF(BS4&gt;0,BS4-SUM(BT4:CC4),0)</f>
        <v>0</v>
      </c>
      <c r="GB4" s="407">
        <f t="shared" ref="GB4:GB67" si="68">IF(CE4&gt;0,CE4-SUM(CF4:CN4)-CD4,0)</f>
        <v>0</v>
      </c>
      <c r="GC4" s="407">
        <f t="shared" ref="GC4:GC67" si="69">IF(CQ4&gt;0,CQ4-SUM(CR4:CY4)-CP4-CO4,0)</f>
        <v>0</v>
      </c>
      <c r="GD4" s="407">
        <f t="shared" ref="GD4:GD67" si="70">IF(DC4&gt;0,DC4-SUM(DD4:DJ4)-DB4-DA4-CZ4,0)</f>
        <v>0</v>
      </c>
      <c r="GE4" s="407">
        <f t="shared" ref="GE4:GE67" si="71">IF(DO4&gt;0,DO4-SUM(DP4:DU4)-DN4-DM4-DL4-DK4,0)</f>
        <v>0</v>
      </c>
      <c r="GF4" s="407">
        <f t="shared" ref="GF4:GF67" si="72">IF(EA4&gt;0,EA4-SUM(EB4:EF4)-SUM(DV4:DZ4),0)</f>
        <v>0</v>
      </c>
      <c r="GG4" s="407">
        <f t="shared" ref="GG4:GG67" si="73">IF(EM4&gt;0,EM4-SUM(EN4:EQ4)-SUM(EG4:EL4),0)</f>
        <v>-2.2737367544323206E-13</v>
      </c>
      <c r="GH4" s="407">
        <f t="shared" ref="GH4:GH67" si="74">IF(EY4&gt;0,EY4-EZ4-FA4-FB4-SUM(ER4:EX4),0)</f>
        <v>0</v>
      </c>
      <c r="GI4" s="407">
        <f t="shared" ref="GI4:GI67" si="75">IF(FK4&gt;0,FK4-SUM(FC4:FJ4)-FL4-FM4,0)</f>
        <v>0</v>
      </c>
      <c r="GJ4">
        <f t="shared" ref="GJ4:GJ67" si="76">IF(AN4&lt;0,FL4+FA4+EE4+EP4+DT4+DI4+CX4+CM4+CB4+AN4,0)</f>
        <v>0</v>
      </c>
      <c r="GK4" s="382">
        <f t="shared" ref="GK4:GK67" si="77">SUM(GA4:GJ4)</f>
        <v>-2.2737367544323206E-13</v>
      </c>
      <c r="GL4">
        <v>1</v>
      </c>
      <c r="GM4">
        <f t="shared" ref="GM4:GV29" si="78">SUMIF(Y4,"&gt;0")</f>
        <v>52701</v>
      </c>
      <c r="GN4">
        <f t="shared" si="78"/>
        <v>0</v>
      </c>
      <c r="GO4">
        <f t="shared" si="78"/>
        <v>0</v>
      </c>
      <c r="GP4">
        <f t="shared" si="78"/>
        <v>0</v>
      </c>
      <c r="GQ4">
        <f t="shared" si="78"/>
        <v>2126</v>
      </c>
      <c r="GR4">
        <f t="shared" si="78"/>
        <v>0</v>
      </c>
      <c r="GS4">
        <f t="shared" si="78"/>
        <v>2722.7593264792904</v>
      </c>
      <c r="GT4">
        <f t="shared" si="78"/>
        <v>594</v>
      </c>
      <c r="GU4">
        <f t="shared" si="78"/>
        <v>0</v>
      </c>
      <c r="GV4">
        <f t="shared" si="78"/>
        <v>0</v>
      </c>
    </row>
    <row r="5" spans="1:205" customFormat="1" x14ac:dyDescent="0.25">
      <c r="A5" s="378">
        <v>41002</v>
      </c>
      <c r="B5" s="32" t="s">
        <v>1392</v>
      </c>
      <c r="C5" t="s">
        <v>892</v>
      </c>
      <c r="D5">
        <v>1</v>
      </c>
      <c r="E5" s="379">
        <v>25639</v>
      </c>
      <c r="F5" s="379">
        <v>7192</v>
      </c>
      <c r="G5" s="379">
        <v>48933</v>
      </c>
      <c r="H5" s="379">
        <v>140345</v>
      </c>
      <c r="I5" s="379">
        <v>9940</v>
      </c>
      <c r="J5" s="379">
        <v>13390</v>
      </c>
      <c r="K5" s="379">
        <v>2619</v>
      </c>
      <c r="L5" s="379">
        <v>1580</v>
      </c>
      <c r="M5" s="380">
        <v>6247.1910539201835</v>
      </c>
      <c r="N5" s="381">
        <f t="shared" ref="N5:N67" si="79">SUM(E5:M5)</f>
        <v>255885.19105392019</v>
      </c>
      <c r="O5" s="379">
        <v>13837</v>
      </c>
      <c r="P5" s="379">
        <v>5341</v>
      </c>
      <c r="Q5" s="379">
        <v>80805</v>
      </c>
      <c r="R5" s="379">
        <v>92972</v>
      </c>
      <c r="S5" s="379">
        <v>7570</v>
      </c>
      <c r="T5" s="379">
        <v>341</v>
      </c>
      <c r="U5" s="379">
        <v>1122</v>
      </c>
      <c r="V5" s="379">
        <v>472</v>
      </c>
      <c r="W5" s="480">
        <f>(VLOOKUP(A5,'[1]floresta plant'!$A$4:$F$573,6,0))*1000</f>
        <v>6737.5629847090649</v>
      </c>
      <c r="X5" s="24">
        <f t="shared" si="0"/>
        <v>209197.56298470907</v>
      </c>
      <c r="Y5" s="53">
        <f t="shared" si="1"/>
        <v>31872</v>
      </c>
      <c r="Z5" s="53">
        <f t="shared" si="1"/>
        <v>-47373</v>
      </c>
      <c r="AA5" s="53">
        <f t="shared" si="1"/>
        <v>-2370</v>
      </c>
      <c r="AB5" s="53">
        <f t="shared" si="1"/>
        <v>-13049</v>
      </c>
      <c r="AC5" s="53">
        <f t="shared" si="1"/>
        <v>-1497</v>
      </c>
      <c r="AD5" s="53">
        <f t="shared" si="1"/>
        <v>-1108</v>
      </c>
      <c r="AE5" s="53">
        <f t="shared" si="1"/>
        <v>490.3719307888814</v>
      </c>
      <c r="AF5" s="53">
        <f t="shared" si="2"/>
        <v>-1851</v>
      </c>
      <c r="AG5" s="53">
        <f t="shared" si="3"/>
        <v>-11802</v>
      </c>
      <c r="AH5" s="53">
        <f t="shared" si="4"/>
        <v>46698.118069211116</v>
      </c>
      <c r="AI5" s="53">
        <f t="shared" ref="AI5:AI68" si="80">X5-N5</f>
        <v>-46687.628069211118</v>
      </c>
      <c r="AJ5" s="469">
        <v>0</v>
      </c>
      <c r="AK5" s="469">
        <v>0</v>
      </c>
      <c r="AL5" s="469">
        <v>10.49</v>
      </c>
      <c r="AM5" s="470">
        <f t="shared" si="5"/>
        <v>10.49</v>
      </c>
      <c r="AN5" s="53">
        <f>AM5-AI5</f>
        <v>46698.118069211116</v>
      </c>
      <c r="AO5" s="382">
        <f t="shared" si="7"/>
        <v>3</v>
      </c>
      <c r="AP5">
        <v>1</v>
      </c>
      <c r="AQ5" s="383">
        <f t="shared" ref="AQ5:AQ67" si="81">SUMIF(Y5:AG5,"&gt;0")</f>
        <v>32362.371930788882</v>
      </c>
      <c r="AR5" s="383">
        <f t="shared" si="8"/>
        <v>-79050</v>
      </c>
      <c r="AS5" s="383">
        <f t="shared" si="9"/>
        <v>31872</v>
      </c>
      <c r="AT5" s="383">
        <f t="shared" si="10"/>
        <v>79050</v>
      </c>
      <c r="AU5" s="383">
        <f t="shared" ref="AU5:AU67" si="82">IF(AN5&lt;0,-AN5,0)</f>
        <v>0</v>
      </c>
      <c r="AV5" s="383">
        <f t="shared" si="11"/>
        <v>1</v>
      </c>
      <c r="AW5" s="383">
        <f t="shared" si="12"/>
        <v>0</v>
      </c>
      <c r="AX5" s="383">
        <f t="shared" si="13"/>
        <v>1</v>
      </c>
      <c r="AY5" s="383">
        <f t="shared" si="14"/>
        <v>31872</v>
      </c>
      <c r="AZ5">
        <f t="shared" si="15"/>
        <v>0</v>
      </c>
      <c r="BA5">
        <f t="shared" si="16"/>
        <v>0</v>
      </c>
      <c r="BB5" s="383">
        <f t="shared" si="17"/>
        <v>0</v>
      </c>
      <c r="BC5" s="384">
        <f>IF(Y5&gt;0,Y5,IF(Y5=0,0,Y5/$AR5))</f>
        <v>31872</v>
      </c>
      <c r="BD5" s="384">
        <f t="shared" si="18"/>
        <v>0.59927893738140414</v>
      </c>
      <c r="BE5" s="384">
        <f>IF(AA5&gt;0,AA5,IF(AA5=0,0,AA5/$AR5))</f>
        <v>2.9981024667931688E-2</v>
      </c>
      <c r="BF5" s="384">
        <f t="shared" si="18"/>
        <v>0.16507273877292852</v>
      </c>
      <c r="BG5" s="384">
        <f t="shared" si="18"/>
        <v>1.8937381404174572E-2</v>
      </c>
      <c r="BH5" s="384">
        <f t="shared" si="18"/>
        <v>1.4016445287792537E-2</v>
      </c>
      <c r="BI5" s="384">
        <f t="shared" si="18"/>
        <v>490.3719307888814</v>
      </c>
      <c r="BJ5" s="384">
        <f t="shared" si="18"/>
        <v>2.3415559772296014E-2</v>
      </c>
      <c r="BK5" s="384">
        <f t="shared" si="18"/>
        <v>0.14929791271347248</v>
      </c>
      <c r="BL5" s="474">
        <f t="shared" si="19"/>
        <v>47178</v>
      </c>
      <c r="BM5" s="409">
        <f t="shared" si="20"/>
        <v>46698.118069211116</v>
      </c>
      <c r="BN5" s="473">
        <f t="shared" si="21"/>
        <v>490.3719307888814</v>
      </c>
      <c r="BO5" s="387">
        <f t="shared" si="22"/>
        <v>1</v>
      </c>
      <c r="BP5" s="387">
        <f t="shared" si="23"/>
        <v>0</v>
      </c>
      <c r="BQ5" s="388">
        <f t="shared" si="24"/>
        <v>0</v>
      </c>
      <c r="BR5" s="389">
        <f t="shared" si="25"/>
        <v>46687.628069211118</v>
      </c>
      <c r="BS5" s="390">
        <f t="shared" si="26"/>
        <v>31872</v>
      </c>
      <c r="BT5" s="391">
        <f t="shared" si="27"/>
        <v>19100.218292220114</v>
      </c>
      <c r="BU5" s="391">
        <f t="shared" si="27"/>
        <v>955.55521821631874</v>
      </c>
      <c r="BV5" s="391">
        <f t="shared" si="27"/>
        <v>5261.1983301707778</v>
      </c>
      <c r="BW5" s="391">
        <f t="shared" si="27"/>
        <v>603.57222011385193</v>
      </c>
      <c r="BX5" s="391">
        <f t="shared" si="27"/>
        <v>446.73214421252374</v>
      </c>
      <c r="BY5" s="391">
        <f t="shared" si="27"/>
        <v>0</v>
      </c>
      <c r="BZ5" s="391">
        <f t="shared" si="27"/>
        <v>746.30072106261855</v>
      </c>
      <c r="CA5" s="391">
        <f t="shared" si="27"/>
        <v>4758.4230740037947</v>
      </c>
      <c r="CB5" s="391">
        <f t="shared" si="28"/>
        <v>0</v>
      </c>
      <c r="CC5" s="391">
        <f t="shared" si="28"/>
        <v>0</v>
      </c>
      <c r="CD5" s="392">
        <f t="shared" si="29"/>
        <v>0</v>
      </c>
      <c r="CE5" s="393">
        <f t="shared" si="30"/>
        <v>-47373</v>
      </c>
      <c r="CF5" s="392">
        <f t="shared" si="31"/>
        <v>0</v>
      </c>
      <c r="CG5" s="392">
        <f t="shared" si="31"/>
        <v>0</v>
      </c>
      <c r="CH5" s="392">
        <f t="shared" si="31"/>
        <v>0</v>
      </c>
      <c r="CI5" s="392">
        <f t="shared" si="31"/>
        <v>0</v>
      </c>
      <c r="CJ5" s="392">
        <f t="shared" si="31"/>
        <v>0</v>
      </c>
      <c r="CK5" s="392">
        <f t="shared" si="31"/>
        <v>0</v>
      </c>
      <c r="CL5" s="392">
        <f t="shared" si="31"/>
        <v>0</v>
      </c>
      <c r="CM5" s="392">
        <f t="shared" si="32"/>
        <v>0</v>
      </c>
      <c r="CN5" s="392">
        <f t="shared" si="33"/>
        <v>0</v>
      </c>
      <c r="CO5" s="394">
        <f t="shared" si="34"/>
        <v>0</v>
      </c>
      <c r="CP5" s="394">
        <f t="shared" si="34"/>
        <v>0</v>
      </c>
      <c r="CQ5" s="395">
        <f t="shared" si="35"/>
        <v>-2370</v>
      </c>
      <c r="CR5" s="394">
        <f t="shared" si="36"/>
        <v>0</v>
      </c>
      <c r="CS5" s="394">
        <f t="shared" si="36"/>
        <v>0</v>
      </c>
      <c r="CT5" s="394">
        <f t="shared" si="36"/>
        <v>0</v>
      </c>
      <c r="CU5" s="394">
        <f t="shared" si="36"/>
        <v>0</v>
      </c>
      <c r="CV5" s="394">
        <f t="shared" si="36"/>
        <v>0</v>
      </c>
      <c r="CW5" s="394">
        <f t="shared" si="36"/>
        <v>0</v>
      </c>
      <c r="CX5" s="396">
        <f t="shared" si="37"/>
        <v>0</v>
      </c>
      <c r="CY5" s="396">
        <f t="shared" si="37"/>
        <v>0</v>
      </c>
      <c r="CZ5" s="397">
        <f t="shared" si="38"/>
        <v>0</v>
      </c>
      <c r="DA5" s="397">
        <f t="shared" si="38"/>
        <v>0</v>
      </c>
      <c r="DB5" s="397">
        <f t="shared" si="38"/>
        <v>0</v>
      </c>
      <c r="DC5" s="397">
        <f t="shared" si="39"/>
        <v>-13049</v>
      </c>
      <c r="DD5" s="397">
        <f t="shared" si="40"/>
        <v>0</v>
      </c>
      <c r="DE5" s="397">
        <f t="shared" si="40"/>
        <v>0</v>
      </c>
      <c r="DF5" s="397">
        <f t="shared" si="40"/>
        <v>0</v>
      </c>
      <c r="DG5" s="397">
        <f t="shared" si="40"/>
        <v>0</v>
      </c>
      <c r="DH5" s="397">
        <f t="shared" si="40"/>
        <v>0</v>
      </c>
      <c r="DI5" s="398">
        <f t="shared" si="41"/>
        <v>0</v>
      </c>
      <c r="DJ5" s="398">
        <f t="shared" si="41"/>
        <v>0</v>
      </c>
      <c r="DK5" s="399">
        <f t="shared" si="42"/>
        <v>0</v>
      </c>
      <c r="DL5" s="399">
        <f t="shared" si="42"/>
        <v>0</v>
      </c>
      <c r="DM5" s="399">
        <f t="shared" si="42"/>
        <v>0</v>
      </c>
      <c r="DN5" s="399">
        <f t="shared" si="42"/>
        <v>0</v>
      </c>
      <c r="DO5" s="399">
        <f t="shared" si="43"/>
        <v>-1497</v>
      </c>
      <c r="DP5" s="399">
        <f t="shared" si="44"/>
        <v>0</v>
      </c>
      <c r="DQ5" s="399">
        <f t="shared" si="44"/>
        <v>0</v>
      </c>
      <c r="DR5" s="399">
        <f t="shared" si="44"/>
        <v>0</v>
      </c>
      <c r="DS5" s="399">
        <f t="shared" si="44"/>
        <v>0</v>
      </c>
      <c r="DT5" s="400">
        <f t="shared" si="45"/>
        <v>0</v>
      </c>
      <c r="DU5" s="400">
        <f t="shared" si="45"/>
        <v>0</v>
      </c>
      <c r="DV5" s="386">
        <f t="shared" si="46"/>
        <v>0</v>
      </c>
      <c r="DW5" s="386">
        <f t="shared" si="46"/>
        <v>0</v>
      </c>
      <c r="DX5" s="386">
        <f t="shared" si="46"/>
        <v>0</v>
      </c>
      <c r="DY5" s="386">
        <f t="shared" si="46"/>
        <v>0</v>
      </c>
      <c r="DZ5" s="386">
        <f t="shared" si="46"/>
        <v>0</v>
      </c>
      <c r="EA5" s="401">
        <f t="shared" si="47"/>
        <v>-1108</v>
      </c>
      <c r="EB5" s="386">
        <f t="shared" si="48"/>
        <v>0</v>
      </c>
      <c r="EC5" s="386">
        <f t="shared" si="48"/>
        <v>0</v>
      </c>
      <c r="ED5" s="386">
        <f t="shared" si="48"/>
        <v>0</v>
      </c>
      <c r="EE5" s="385">
        <f t="shared" si="49"/>
        <v>0</v>
      </c>
      <c r="EF5" s="385">
        <f t="shared" si="49"/>
        <v>0</v>
      </c>
      <c r="EG5" s="402">
        <f t="shared" si="50"/>
        <v>0</v>
      </c>
      <c r="EH5" s="402">
        <f t="shared" si="50"/>
        <v>293.86956960482831</v>
      </c>
      <c r="EI5" s="402">
        <f t="shared" si="50"/>
        <v>14.701852953442744</v>
      </c>
      <c r="EJ5" s="402">
        <f t="shared" si="50"/>
        <v>80.9470376326896</v>
      </c>
      <c r="EK5" s="402">
        <f t="shared" si="50"/>
        <v>9.2863602832505432</v>
      </c>
      <c r="EL5" s="402">
        <f t="shared" si="50"/>
        <v>6.8732713385715449</v>
      </c>
      <c r="EM5" s="402">
        <f t="shared" si="51"/>
        <v>490.3719307888814</v>
      </c>
      <c r="EN5" s="402">
        <f t="shared" si="52"/>
        <v>11.482333256043256</v>
      </c>
      <c r="EO5" s="402">
        <f t="shared" si="52"/>
        <v>73.211505720055385</v>
      </c>
      <c r="EP5" s="402">
        <f t="shared" si="53"/>
        <v>0</v>
      </c>
      <c r="EQ5" s="402">
        <f t="shared" si="54"/>
        <v>0</v>
      </c>
      <c r="ER5" s="394">
        <f t="shared" si="55"/>
        <v>0</v>
      </c>
      <c r="ES5" s="394">
        <f t="shared" si="55"/>
        <v>0</v>
      </c>
      <c r="ET5" s="394">
        <f t="shared" si="55"/>
        <v>0</v>
      </c>
      <c r="EU5" s="394">
        <f t="shared" si="55"/>
        <v>0</v>
      </c>
      <c r="EV5" s="394">
        <f t="shared" si="55"/>
        <v>0</v>
      </c>
      <c r="EW5" s="394">
        <f t="shared" si="55"/>
        <v>0</v>
      </c>
      <c r="EX5" s="394">
        <f t="shared" si="55"/>
        <v>0</v>
      </c>
      <c r="EY5" s="403">
        <f t="shared" si="56"/>
        <v>-1851</v>
      </c>
      <c r="EZ5" s="394">
        <f t="shared" si="57"/>
        <v>0</v>
      </c>
      <c r="FA5" s="396">
        <f t="shared" si="58"/>
        <v>0</v>
      </c>
      <c r="FB5" s="396">
        <f t="shared" si="58"/>
        <v>0</v>
      </c>
      <c r="FC5" s="404">
        <f t="shared" si="59"/>
        <v>0</v>
      </c>
      <c r="FD5" s="404">
        <f t="shared" si="59"/>
        <v>0</v>
      </c>
      <c r="FE5" s="404">
        <f t="shared" si="59"/>
        <v>0</v>
      </c>
      <c r="FF5" s="404">
        <f t="shared" si="59"/>
        <v>0</v>
      </c>
      <c r="FG5" s="404">
        <f t="shared" si="59"/>
        <v>0</v>
      </c>
      <c r="FH5" s="404">
        <f t="shared" si="59"/>
        <v>0</v>
      </c>
      <c r="FI5" s="404">
        <f t="shared" si="59"/>
        <v>0</v>
      </c>
      <c r="FJ5" s="404">
        <f t="shared" si="59"/>
        <v>0</v>
      </c>
      <c r="FK5" s="392">
        <f t="shared" si="60"/>
        <v>-11802</v>
      </c>
      <c r="FL5" s="384">
        <f t="shared" si="61"/>
        <v>0</v>
      </c>
      <c r="FM5" s="384">
        <f t="shared" si="61"/>
        <v>0</v>
      </c>
      <c r="FN5" s="405">
        <f t="shared" si="62"/>
        <v>0</v>
      </c>
      <c r="FO5" s="405">
        <f t="shared" si="62"/>
        <v>27978.912138175056</v>
      </c>
      <c r="FP5" s="405">
        <f t="shared" si="62"/>
        <v>1399.7429288302385</v>
      </c>
      <c r="FQ5" s="405">
        <f t="shared" si="62"/>
        <v>7706.8546321965323</v>
      </c>
      <c r="FR5" s="405">
        <f t="shared" si="62"/>
        <v>884.14141960289737</v>
      </c>
      <c r="FS5" s="405">
        <f t="shared" si="62"/>
        <v>654.39458444890477</v>
      </c>
      <c r="FT5" s="405">
        <f t="shared" si="62"/>
        <v>0</v>
      </c>
      <c r="FU5" s="405">
        <f t="shared" si="62"/>
        <v>1093.2169456813381</v>
      </c>
      <c r="FV5" s="405">
        <f t="shared" si="62"/>
        <v>6970.3654202761491</v>
      </c>
      <c r="FW5" s="397">
        <f t="shared" si="63"/>
        <v>46698.118069211116</v>
      </c>
      <c r="FX5" s="406">
        <f t="shared" si="64"/>
        <v>10.490000000005239</v>
      </c>
      <c r="FY5" s="331">
        <f t="shared" si="65"/>
        <v>10.490000000005239</v>
      </c>
      <c r="FZ5" s="382">
        <f t="shared" si="66"/>
        <v>-5.2384763193913386E-12</v>
      </c>
      <c r="GA5" s="331">
        <f t="shared" si="67"/>
        <v>0</v>
      </c>
      <c r="GB5" s="407">
        <f t="shared" si="68"/>
        <v>0</v>
      </c>
      <c r="GC5" s="407">
        <f t="shared" si="69"/>
        <v>0</v>
      </c>
      <c r="GD5" s="407">
        <f t="shared" si="70"/>
        <v>0</v>
      </c>
      <c r="GE5" s="407">
        <f t="shared" si="71"/>
        <v>0</v>
      </c>
      <c r="GF5" s="407">
        <f t="shared" si="72"/>
        <v>0</v>
      </c>
      <c r="GG5" s="407">
        <f t="shared" si="73"/>
        <v>0</v>
      </c>
      <c r="GH5" s="407">
        <f t="shared" si="74"/>
        <v>0</v>
      </c>
      <c r="GI5" s="407">
        <f t="shared" si="75"/>
        <v>0</v>
      </c>
      <c r="GJ5">
        <f t="shared" si="76"/>
        <v>0</v>
      </c>
      <c r="GK5" s="382">
        <f t="shared" si="77"/>
        <v>0</v>
      </c>
      <c r="GL5">
        <v>1</v>
      </c>
      <c r="GM5">
        <f t="shared" si="78"/>
        <v>31872</v>
      </c>
      <c r="GN5">
        <f t="shared" si="78"/>
        <v>0</v>
      </c>
      <c r="GO5">
        <f t="shared" si="78"/>
        <v>0</v>
      </c>
      <c r="GP5">
        <f t="shared" si="78"/>
        <v>0</v>
      </c>
      <c r="GQ5">
        <f t="shared" si="78"/>
        <v>0</v>
      </c>
      <c r="GR5">
        <f t="shared" si="78"/>
        <v>0</v>
      </c>
      <c r="GS5">
        <f t="shared" si="78"/>
        <v>490.3719307888814</v>
      </c>
      <c r="GT5">
        <f t="shared" si="78"/>
        <v>0</v>
      </c>
      <c r="GU5">
        <f t="shared" si="78"/>
        <v>0</v>
      </c>
      <c r="GV5">
        <f t="shared" si="78"/>
        <v>46698.118069211116</v>
      </c>
    </row>
    <row r="6" spans="1:205" customFormat="1" x14ac:dyDescent="0.25">
      <c r="A6" s="378">
        <v>41003</v>
      </c>
      <c r="B6" s="32" t="s">
        <v>1393</v>
      </c>
      <c r="C6" t="s">
        <v>892</v>
      </c>
      <c r="D6">
        <v>1</v>
      </c>
      <c r="E6" s="379">
        <v>15068</v>
      </c>
      <c r="F6" s="379">
        <v>3390</v>
      </c>
      <c r="G6" s="379">
        <v>67486</v>
      </c>
      <c r="H6" s="379">
        <v>62200</v>
      </c>
      <c r="I6" s="379">
        <v>2020</v>
      </c>
      <c r="J6" s="379">
        <v>1221</v>
      </c>
      <c r="K6" s="379">
        <v>288</v>
      </c>
      <c r="L6" s="379">
        <v>355</v>
      </c>
      <c r="M6" s="380">
        <v>17351.210054954685</v>
      </c>
      <c r="N6" s="381">
        <f t="shared" si="79"/>
        <v>169379.21005495469</v>
      </c>
      <c r="O6" s="379">
        <v>10814</v>
      </c>
      <c r="P6" s="379">
        <v>2867</v>
      </c>
      <c r="Q6" s="379">
        <v>99695</v>
      </c>
      <c r="R6" s="379">
        <v>45200</v>
      </c>
      <c r="S6" s="379">
        <v>2365</v>
      </c>
      <c r="T6" s="379">
        <v>20</v>
      </c>
      <c r="U6" s="379">
        <v>247</v>
      </c>
      <c r="V6" s="379">
        <v>90</v>
      </c>
      <c r="W6" s="480">
        <f>(VLOOKUP(A6,'[1]floresta plant'!$A$4:$F$573,6,0))*1000</f>
        <v>27851.423609816011</v>
      </c>
      <c r="X6" s="24">
        <f t="shared" si="0"/>
        <v>189149.423609816</v>
      </c>
      <c r="Y6" s="53">
        <f t="shared" si="1"/>
        <v>32209</v>
      </c>
      <c r="Z6" s="53">
        <f t="shared" si="1"/>
        <v>-17000</v>
      </c>
      <c r="AA6" s="53">
        <f t="shared" si="1"/>
        <v>345</v>
      </c>
      <c r="AB6" s="53">
        <f t="shared" si="1"/>
        <v>-1201</v>
      </c>
      <c r="AC6" s="53">
        <f t="shared" si="1"/>
        <v>-41</v>
      </c>
      <c r="AD6" s="53">
        <f t="shared" si="1"/>
        <v>-265</v>
      </c>
      <c r="AE6" s="53">
        <f t="shared" si="1"/>
        <v>10500.213554861326</v>
      </c>
      <c r="AF6" s="53">
        <f t="shared" si="2"/>
        <v>-523</v>
      </c>
      <c r="AG6" s="53">
        <f t="shared" si="3"/>
        <v>-4254</v>
      </c>
      <c r="AH6" s="53">
        <f>AN6</f>
        <v>-19761.273554861316</v>
      </c>
      <c r="AI6" s="53">
        <f t="shared" si="80"/>
        <v>19770.213554861315</v>
      </c>
      <c r="AJ6" s="469">
        <v>0</v>
      </c>
      <c r="AK6" s="469">
        <v>0</v>
      </c>
      <c r="AL6" s="469">
        <v>8.94</v>
      </c>
      <c r="AM6" s="470">
        <f t="shared" si="5"/>
        <v>8.94</v>
      </c>
      <c r="AN6" s="53">
        <f t="shared" si="6"/>
        <v>-19761.273554861316</v>
      </c>
      <c r="AO6" s="382">
        <f t="shared" si="7"/>
        <v>2</v>
      </c>
      <c r="AP6">
        <v>1</v>
      </c>
      <c r="AQ6" s="383">
        <f t="shared" si="81"/>
        <v>43054.21355486133</v>
      </c>
      <c r="AR6" s="383">
        <f t="shared" si="8"/>
        <v>-23284</v>
      </c>
      <c r="AS6" s="383">
        <f t="shared" si="9"/>
        <v>32209</v>
      </c>
      <c r="AT6" s="383">
        <f t="shared" si="10"/>
        <v>23284</v>
      </c>
      <c r="AU6" s="383">
        <f t="shared" si="82"/>
        <v>19761.273554861316</v>
      </c>
      <c r="AV6" s="383">
        <f t="shared" si="11"/>
        <v>1</v>
      </c>
      <c r="AW6" s="383">
        <f t="shared" si="12"/>
        <v>1</v>
      </c>
      <c r="AX6" s="383">
        <f t="shared" si="13"/>
        <v>1</v>
      </c>
      <c r="AY6" s="383">
        <f t="shared" si="14"/>
        <v>16104.5</v>
      </c>
      <c r="AZ6">
        <f t="shared" si="15"/>
        <v>16104.5</v>
      </c>
      <c r="BA6">
        <f t="shared" si="16"/>
        <v>0</v>
      </c>
      <c r="BB6" s="383">
        <f t="shared" si="17"/>
        <v>0</v>
      </c>
      <c r="BC6" s="384">
        <f t="shared" si="18"/>
        <v>32209</v>
      </c>
      <c r="BD6" s="384">
        <f t="shared" si="18"/>
        <v>0.73011510049819617</v>
      </c>
      <c r="BE6" s="384">
        <f t="shared" si="18"/>
        <v>345</v>
      </c>
      <c r="BF6" s="384">
        <f t="shared" si="18"/>
        <v>5.1580484452843155E-2</v>
      </c>
      <c r="BG6" s="384">
        <f t="shared" si="18"/>
        <v>1.7608658306132966E-3</v>
      </c>
      <c r="BH6" s="384">
        <f t="shared" si="18"/>
        <v>1.1381205978354235E-2</v>
      </c>
      <c r="BI6" s="384">
        <f t="shared" si="18"/>
        <v>10500.213554861326</v>
      </c>
      <c r="BJ6" s="384">
        <f t="shared" si="18"/>
        <v>2.2461776327091565E-2</v>
      </c>
      <c r="BK6" s="384">
        <f t="shared" si="18"/>
        <v>0.18270056691290157</v>
      </c>
      <c r="BL6" s="474">
        <f t="shared" si="19"/>
        <v>7179.5</v>
      </c>
      <c r="BM6" s="409">
        <f t="shared" si="20"/>
        <v>-3656.7735548613164</v>
      </c>
      <c r="BN6" s="473">
        <f t="shared" si="21"/>
        <v>10845.213554861326</v>
      </c>
      <c r="BO6" s="387">
        <f t="shared" si="22"/>
        <v>0.66199710717377402</v>
      </c>
      <c r="BP6" s="387">
        <f t="shared" si="23"/>
        <v>0.33717856604328289</v>
      </c>
      <c r="BQ6" s="388">
        <f t="shared" si="24"/>
        <v>8.2432678294308559E-4</v>
      </c>
      <c r="BR6" s="389">
        <f t="shared" si="25"/>
        <v>0</v>
      </c>
      <c r="BS6" s="390">
        <f t="shared" si="26"/>
        <v>32209</v>
      </c>
      <c r="BT6" s="391">
        <f t="shared" si="27"/>
        <v>11758.138635973201</v>
      </c>
      <c r="BU6" s="391">
        <f t="shared" si="27"/>
        <v>0</v>
      </c>
      <c r="BV6" s="391">
        <f t="shared" si="27"/>
        <v>830.67791187081264</v>
      </c>
      <c r="BW6" s="391">
        <f t="shared" si="27"/>
        <v>28.357863769111834</v>
      </c>
      <c r="BX6" s="391">
        <f t="shared" si="27"/>
        <v>183.28863167840578</v>
      </c>
      <c r="BY6" s="391">
        <f t="shared" si="27"/>
        <v>0</v>
      </c>
      <c r="BZ6" s="391">
        <f t="shared" si="27"/>
        <v>361.73567685964611</v>
      </c>
      <c r="CA6" s="391">
        <f t="shared" si="27"/>
        <v>2942.3012798488235</v>
      </c>
      <c r="CB6" s="391">
        <f t="shared" si="28"/>
        <v>16104.5</v>
      </c>
      <c r="CC6" s="391">
        <f t="shared" si="28"/>
        <v>0</v>
      </c>
      <c r="CD6" s="392">
        <f t="shared" si="29"/>
        <v>0</v>
      </c>
      <c r="CE6" s="393">
        <f t="shared" si="30"/>
        <v>-17000</v>
      </c>
      <c r="CF6" s="392">
        <f t="shared" si="31"/>
        <v>0</v>
      </c>
      <c r="CG6" s="392">
        <f t="shared" si="31"/>
        <v>0</v>
      </c>
      <c r="CH6" s="392">
        <f t="shared" si="31"/>
        <v>0</v>
      </c>
      <c r="CI6" s="392">
        <f t="shared" si="31"/>
        <v>0</v>
      </c>
      <c r="CJ6" s="392">
        <f t="shared" si="31"/>
        <v>0</v>
      </c>
      <c r="CK6" s="392">
        <f t="shared" si="31"/>
        <v>0</v>
      </c>
      <c r="CL6" s="392">
        <f t="shared" si="31"/>
        <v>0</v>
      </c>
      <c r="CM6" s="392">
        <f t="shared" si="32"/>
        <v>0</v>
      </c>
      <c r="CN6" s="392">
        <f t="shared" si="33"/>
        <v>0</v>
      </c>
      <c r="CO6" s="394">
        <f t="shared" si="34"/>
        <v>0</v>
      </c>
      <c r="CP6" s="394">
        <f t="shared" si="34"/>
        <v>166.75025912962482</v>
      </c>
      <c r="CQ6" s="395">
        <f t="shared" si="35"/>
        <v>345</v>
      </c>
      <c r="CR6" s="394">
        <f t="shared" si="36"/>
        <v>11.780415365569377</v>
      </c>
      <c r="CS6" s="394">
        <f t="shared" si="36"/>
        <v>0.40216238966556572</v>
      </c>
      <c r="CT6" s="394">
        <f t="shared" si="36"/>
        <v>2.5993422746676811</v>
      </c>
      <c r="CU6" s="394">
        <f t="shared" si="36"/>
        <v>0</v>
      </c>
      <c r="CV6" s="394">
        <f t="shared" si="36"/>
        <v>5.1300226779290465</v>
      </c>
      <c r="CW6" s="394">
        <f t="shared" si="36"/>
        <v>41.72680013749553</v>
      </c>
      <c r="CX6" s="396">
        <f t="shared" si="37"/>
        <v>116.3266052849326</v>
      </c>
      <c r="CY6" s="396">
        <f t="shared" si="37"/>
        <v>0.28439274011536453</v>
      </c>
      <c r="CZ6" s="397">
        <f t="shared" si="38"/>
        <v>0</v>
      </c>
      <c r="DA6" s="397">
        <f t="shared" si="38"/>
        <v>0</v>
      </c>
      <c r="DB6" s="397">
        <f t="shared" si="38"/>
        <v>0</v>
      </c>
      <c r="DC6" s="397">
        <f t="shared" si="39"/>
        <v>-1201</v>
      </c>
      <c r="DD6" s="397">
        <f t="shared" si="40"/>
        <v>0</v>
      </c>
      <c r="DE6" s="397">
        <f t="shared" si="40"/>
        <v>0</v>
      </c>
      <c r="DF6" s="397">
        <f t="shared" si="40"/>
        <v>0</v>
      </c>
      <c r="DG6" s="397">
        <f t="shared" si="40"/>
        <v>0</v>
      </c>
      <c r="DH6" s="397">
        <f t="shared" si="40"/>
        <v>0</v>
      </c>
      <c r="DI6" s="398">
        <f t="shared" si="41"/>
        <v>0</v>
      </c>
      <c r="DJ6" s="398">
        <f t="shared" si="41"/>
        <v>0</v>
      </c>
      <c r="DK6" s="399">
        <f t="shared" si="42"/>
        <v>0</v>
      </c>
      <c r="DL6" s="399">
        <f t="shared" si="42"/>
        <v>0</v>
      </c>
      <c r="DM6" s="399">
        <f t="shared" si="42"/>
        <v>0</v>
      </c>
      <c r="DN6" s="399">
        <f t="shared" si="42"/>
        <v>0</v>
      </c>
      <c r="DO6" s="399">
        <f t="shared" si="43"/>
        <v>-41</v>
      </c>
      <c r="DP6" s="399">
        <f t="shared" si="44"/>
        <v>0</v>
      </c>
      <c r="DQ6" s="399">
        <f t="shared" si="44"/>
        <v>0</v>
      </c>
      <c r="DR6" s="399">
        <f t="shared" si="44"/>
        <v>0</v>
      </c>
      <c r="DS6" s="399">
        <f t="shared" si="44"/>
        <v>0</v>
      </c>
      <c r="DT6" s="400">
        <f t="shared" si="45"/>
        <v>0</v>
      </c>
      <c r="DU6" s="400">
        <f t="shared" si="45"/>
        <v>0</v>
      </c>
      <c r="DV6" s="386">
        <f t="shared" si="46"/>
        <v>0</v>
      </c>
      <c r="DW6" s="386">
        <f t="shared" si="46"/>
        <v>0</v>
      </c>
      <c r="DX6" s="386">
        <f t="shared" si="46"/>
        <v>0</v>
      </c>
      <c r="DY6" s="386">
        <f t="shared" si="46"/>
        <v>0</v>
      </c>
      <c r="DZ6" s="386">
        <f t="shared" si="46"/>
        <v>0</v>
      </c>
      <c r="EA6" s="401">
        <f t="shared" si="47"/>
        <v>-265</v>
      </c>
      <c r="EB6" s="386">
        <f t="shared" si="48"/>
        <v>0</v>
      </c>
      <c r="EC6" s="386">
        <f t="shared" si="48"/>
        <v>0</v>
      </c>
      <c r="ED6" s="386">
        <f t="shared" si="48"/>
        <v>0</v>
      </c>
      <c r="EE6" s="385">
        <f t="shared" si="49"/>
        <v>0</v>
      </c>
      <c r="EF6" s="385">
        <f t="shared" si="49"/>
        <v>0</v>
      </c>
      <c r="EG6" s="402">
        <f t="shared" si="50"/>
        <v>0</v>
      </c>
      <c r="EH6" s="402">
        <f t="shared" si="50"/>
        <v>5075.1111048971752</v>
      </c>
      <c r="EI6" s="402">
        <f t="shared" si="50"/>
        <v>0</v>
      </c>
      <c r="EJ6" s="402">
        <f t="shared" si="50"/>
        <v>358.54167276361801</v>
      </c>
      <c r="EK6" s="402">
        <f t="shared" si="50"/>
        <v>12.239973841222598</v>
      </c>
      <c r="EL6" s="402">
        <f t="shared" si="50"/>
        <v>79.112026046926545</v>
      </c>
      <c r="EM6" s="402">
        <f t="shared" si="51"/>
        <v>10500.213554861326</v>
      </c>
      <c r="EN6" s="402">
        <f t="shared" si="52"/>
        <v>156.13430046242485</v>
      </c>
      <c r="EO6" s="402">
        <f t="shared" si="52"/>
        <v>1269.9719200136813</v>
      </c>
      <c r="EP6" s="402">
        <f t="shared" si="53"/>
        <v>3540.4469495763838</v>
      </c>
      <c r="EQ6" s="402">
        <f t="shared" si="54"/>
        <v>8.655607259894218</v>
      </c>
      <c r="ER6" s="394">
        <f t="shared" si="55"/>
        <v>0</v>
      </c>
      <c r="ES6" s="394">
        <f t="shared" si="55"/>
        <v>0</v>
      </c>
      <c r="ET6" s="394">
        <f t="shared" si="55"/>
        <v>0</v>
      </c>
      <c r="EU6" s="394">
        <f t="shared" si="55"/>
        <v>0</v>
      </c>
      <c r="EV6" s="394">
        <f t="shared" si="55"/>
        <v>0</v>
      </c>
      <c r="EW6" s="394">
        <f t="shared" si="55"/>
        <v>0</v>
      </c>
      <c r="EX6" s="394">
        <f t="shared" si="55"/>
        <v>0</v>
      </c>
      <c r="EY6" s="403">
        <f t="shared" si="56"/>
        <v>-523</v>
      </c>
      <c r="EZ6" s="394">
        <f t="shared" si="57"/>
        <v>0</v>
      </c>
      <c r="FA6" s="396">
        <f t="shared" si="58"/>
        <v>0</v>
      </c>
      <c r="FB6" s="396">
        <f t="shared" si="58"/>
        <v>0</v>
      </c>
      <c r="FC6" s="404">
        <f t="shared" si="59"/>
        <v>0</v>
      </c>
      <c r="FD6" s="404">
        <f t="shared" si="59"/>
        <v>0</v>
      </c>
      <c r="FE6" s="404">
        <f t="shared" si="59"/>
        <v>0</v>
      </c>
      <c r="FF6" s="404">
        <f t="shared" si="59"/>
        <v>0</v>
      </c>
      <c r="FG6" s="404">
        <f t="shared" si="59"/>
        <v>0</v>
      </c>
      <c r="FH6" s="404">
        <f t="shared" si="59"/>
        <v>0</v>
      </c>
      <c r="FI6" s="404">
        <f t="shared" si="59"/>
        <v>0</v>
      </c>
      <c r="FJ6" s="404">
        <f t="shared" si="59"/>
        <v>0</v>
      </c>
      <c r="FK6" s="392">
        <f t="shared" si="60"/>
        <v>-4254</v>
      </c>
      <c r="FL6" s="384">
        <f t="shared" si="61"/>
        <v>0</v>
      </c>
      <c r="FM6" s="384">
        <f t="shared" si="61"/>
        <v>0</v>
      </c>
      <c r="FN6" s="405">
        <f t="shared" si="62"/>
        <v>0</v>
      </c>
      <c r="FO6" s="405">
        <f t="shared" si="62"/>
        <v>0</v>
      </c>
      <c r="FP6" s="405">
        <f t="shared" si="62"/>
        <v>0</v>
      </c>
      <c r="FQ6" s="405">
        <f t="shared" si="62"/>
        <v>0</v>
      </c>
      <c r="FR6" s="405">
        <f t="shared" si="62"/>
        <v>0</v>
      </c>
      <c r="FS6" s="405">
        <f t="shared" si="62"/>
        <v>0</v>
      </c>
      <c r="FT6" s="405">
        <f t="shared" si="62"/>
        <v>0</v>
      </c>
      <c r="FU6" s="405">
        <f t="shared" si="62"/>
        <v>0</v>
      </c>
      <c r="FV6" s="405">
        <f t="shared" si="62"/>
        <v>0</v>
      </c>
      <c r="FW6" s="397">
        <f t="shared" si="63"/>
        <v>-19761.273554861316</v>
      </c>
      <c r="FX6" s="406">
        <f t="shared" si="64"/>
        <v>0</v>
      </c>
      <c r="FY6" s="331">
        <f t="shared" si="65"/>
        <v>0.28439274011536453</v>
      </c>
      <c r="FZ6" s="382">
        <f t="shared" si="66"/>
        <v>8.6556072598846345</v>
      </c>
      <c r="GA6" s="331">
        <f t="shared" si="67"/>
        <v>0</v>
      </c>
      <c r="GB6" s="407">
        <f t="shared" si="68"/>
        <v>0</v>
      </c>
      <c r="GC6" s="407">
        <f t="shared" si="69"/>
        <v>2.8421709430404007E-14</v>
      </c>
      <c r="GD6" s="407">
        <f t="shared" si="70"/>
        <v>0</v>
      </c>
      <c r="GE6" s="407">
        <f t="shared" si="71"/>
        <v>0</v>
      </c>
      <c r="GF6" s="407">
        <f t="shared" si="72"/>
        <v>0</v>
      </c>
      <c r="GG6" s="407">
        <f t="shared" si="73"/>
        <v>-9.0949470177292824E-13</v>
      </c>
      <c r="GH6" s="407">
        <f t="shared" si="74"/>
        <v>0</v>
      </c>
      <c r="GI6" s="407">
        <f t="shared" si="75"/>
        <v>0</v>
      </c>
      <c r="GJ6">
        <f t="shared" si="76"/>
        <v>0</v>
      </c>
      <c r="GK6" s="382">
        <f t="shared" si="77"/>
        <v>-8.8107299234252423E-13</v>
      </c>
      <c r="GL6">
        <v>1</v>
      </c>
      <c r="GM6">
        <f t="shared" si="78"/>
        <v>32209</v>
      </c>
      <c r="GN6">
        <f t="shared" si="78"/>
        <v>0</v>
      </c>
      <c r="GO6">
        <f t="shared" si="78"/>
        <v>345</v>
      </c>
      <c r="GP6">
        <f t="shared" si="78"/>
        <v>0</v>
      </c>
      <c r="GQ6">
        <f t="shared" si="78"/>
        <v>0</v>
      </c>
      <c r="GR6">
        <f t="shared" si="78"/>
        <v>0</v>
      </c>
      <c r="GS6">
        <f t="shared" si="78"/>
        <v>10500.213554861326</v>
      </c>
      <c r="GT6">
        <f t="shared" si="78"/>
        <v>0</v>
      </c>
      <c r="GU6">
        <f t="shared" si="78"/>
        <v>0</v>
      </c>
      <c r="GV6">
        <f t="shared" si="78"/>
        <v>0</v>
      </c>
    </row>
    <row r="7" spans="1:205" customFormat="1" x14ac:dyDescent="0.25">
      <c r="A7" s="378">
        <v>41004</v>
      </c>
      <c r="B7" s="32" t="s">
        <v>1394</v>
      </c>
      <c r="C7" t="s">
        <v>892</v>
      </c>
      <c r="D7">
        <v>1</v>
      </c>
      <c r="E7" s="379">
        <v>4983</v>
      </c>
      <c r="F7" s="379">
        <v>980</v>
      </c>
      <c r="G7" s="379">
        <v>7343</v>
      </c>
      <c r="H7" s="379">
        <v>270626</v>
      </c>
      <c r="I7" s="379">
        <v>7600</v>
      </c>
      <c r="J7" s="379">
        <v>6435</v>
      </c>
      <c r="K7" s="379">
        <v>0</v>
      </c>
      <c r="L7" s="379">
        <v>1360</v>
      </c>
      <c r="M7" s="380">
        <v>2130.4105454728965</v>
      </c>
      <c r="N7" s="381">
        <f t="shared" si="79"/>
        <v>301457.41054547287</v>
      </c>
      <c r="O7" s="379">
        <v>5298</v>
      </c>
      <c r="P7" s="379">
        <v>770</v>
      </c>
      <c r="Q7" s="379">
        <v>7803</v>
      </c>
      <c r="R7" s="379">
        <v>258708</v>
      </c>
      <c r="S7" s="379">
        <v>14485</v>
      </c>
      <c r="T7" s="379">
        <v>533</v>
      </c>
      <c r="U7" s="379">
        <v>528</v>
      </c>
      <c r="V7" s="379">
        <v>1065</v>
      </c>
      <c r="W7" s="480">
        <f>(VLOOKUP(A7,'[1]floresta plant'!$A$4:$F$573,6,0))*1000</f>
        <v>3505.2420690602066</v>
      </c>
      <c r="X7" s="24">
        <f t="shared" si="0"/>
        <v>292695.24206906022</v>
      </c>
      <c r="Y7" s="53">
        <f t="shared" si="1"/>
        <v>460</v>
      </c>
      <c r="Z7" s="53">
        <f t="shared" si="1"/>
        <v>-11918</v>
      </c>
      <c r="AA7" s="53">
        <f t="shared" si="1"/>
        <v>6885</v>
      </c>
      <c r="AB7" s="53">
        <f t="shared" si="1"/>
        <v>-5902</v>
      </c>
      <c r="AC7" s="53">
        <f t="shared" si="1"/>
        <v>528</v>
      </c>
      <c r="AD7" s="53">
        <f t="shared" si="1"/>
        <v>-295</v>
      </c>
      <c r="AE7" s="53">
        <f t="shared" si="1"/>
        <v>1374.8315235873101</v>
      </c>
      <c r="AF7" s="53">
        <f t="shared" si="2"/>
        <v>-210</v>
      </c>
      <c r="AG7" s="53">
        <f t="shared" si="3"/>
        <v>315</v>
      </c>
      <c r="AH7" s="53">
        <f t="shared" si="4"/>
        <v>8904.7184764126541</v>
      </c>
      <c r="AI7" s="53">
        <f t="shared" si="80"/>
        <v>-8762.1684764126549</v>
      </c>
      <c r="AJ7" s="469">
        <v>0</v>
      </c>
      <c r="AK7" s="469">
        <v>0</v>
      </c>
      <c r="AL7" s="469">
        <v>142.55000000000001</v>
      </c>
      <c r="AM7" s="470">
        <f t="shared" si="5"/>
        <v>142.55000000000001</v>
      </c>
      <c r="AN7" s="53">
        <f t="shared" si="6"/>
        <v>8904.7184764126541</v>
      </c>
      <c r="AO7" s="382">
        <f t="shared" si="7"/>
        <v>3</v>
      </c>
      <c r="AP7">
        <v>1</v>
      </c>
      <c r="AQ7" s="383">
        <f t="shared" si="81"/>
        <v>9562.8315235873106</v>
      </c>
      <c r="AR7" s="383">
        <f t="shared" si="8"/>
        <v>-18325</v>
      </c>
      <c r="AS7" s="383">
        <f t="shared" si="9"/>
        <v>460</v>
      </c>
      <c r="AT7" s="383">
        <f t="shared" si="10"/>
        <v>18325</v>
      </c>
      <c r="AU7" s="383">
        <f t="shared" si="82"/>
        <v>0</v>
      </c>
      <c r="AV7" s="383">
        <f t="shared" si="11"/>
        <v>1</v>
      </c>
      <c r="AW7" s="383">
        <f t="shared" si="12"/>
        <v>0</v>
      </c>
      <c r="AX7" s="383">
        <f t="shared" si="13"/>
        <v>1</v>
      </c>
      <c r="AY7" s="383">
        <f t="shared" si="14"/>
        <v>460</v>
      </c>
      <c r="AZ7">
        <f t="shared" si="15"/>
        <v>0</v>
      </c>
      <c r="BA7">
        <f t="shared" si="16"/>
        <v>0</v>
      </c>
      <c r="BB7" s="383">
        <f t="shared" si="17"/>
        <v>0</v>
      </c>
      <c r="BC7" s="384">
        <f t="shared" si="18"/>
        <v>460</v>
      </c>
      <c r="BD7" s="384">
        <f t="shared" si="18"/>
        <v>0.65036834924965892</v>
      </c>
      <c r="BE7" s="384">
        <f t="shared" si="18"/>
        <v>6885</v>
      </c>
      <c r="BF7" s="384">
        <f t="shared" si="18"/>
        <v>0.3220736698499318</v>
      </c>
      <c r="BG7" s="384">
        <f t="shared" si="18"/>
        <v>528</v>
      </c>
      <c r="BH7" s="384">
        <f t="shared" si="18"/>
        <v>1.6098226466575716E-2</v>
      </c>
      <c r="BI7" s="384">
        <f t="shared" si="18"/>
        <v>1374.8315235873101</v>
      </c>
      <c r="BJ7" s="384">
        <f t="shared" si="18"/>
        <v>1.145975443383356E-2</v>
      </c>
      <c r="BK7" s="384">
        <f t="shared" si="18"/>
        <v>315</v>
      </c>
      <c r="BL7" s="474">
        <f t="shared" si="19"/>
        <v>17865</v>
      </c>
      <c r="BM7" s="409">
        <f t="shared" si="20"/>
        <v>8904.7184764126541</v>
      </c>
      <c r="BN7" s="473">
        <f t="shared" si="21"/>
        <v>9102.8315235873106</v>
      </c>
      <c r="BO7" s="387">
        <f t="shared" si="22"/>
        <v>1</v>
      </c>
      <c r="BP7" s="387">
        <f t="shared" si="23"/>
        <v>0</v>
      </c>
      <c r="BQ7" s="388">
        <f t="shared" si="24"/>
        <v>0</v>
      </c>
      <c r="BR7" s="389">
        <f t="shared" si="25"/>
        <v>8762.1684764126894</v>
      </c>
      <c r="BS7" s="390">
        <f t="shared" si="26"/>
        <v>460</v>
      </c>
      <c r="BT7" s="391">
        <f t="shared" si="27"/>
        <v>299.16944065484313</v>
      </c>
      <c r="BU7" s="391">
        <f t="shared" si="27"/>
        <v>0</v>
      </c>
      <c r="BV7" s="391">
        <f t="shared" si="27"/>
        <v>148.15388813096862</v>
      </c>
      <c r="BW7" s="391">
        <f t="shared" si="27"/>
        <v>0</v>
      </c>
      <c r="BX7" s="391">
        <f t="shared" si="27"/>
        <v>7.4051841746248295</v>
      </c>
      <c r="BY7" s="391">
        <f t="shared" si="27"/>
        <v>0</v>
      </c>
      <c r="BZ7" s="391">
        <f t="shared" si="27"/>
        <v>5.2714870395634374</v>
      </c>
      <c r="CA7" s="391">
        <f t="shared" si="27"/>
        <v>0</v>
      </c>
      <c r="CB7" s="391">
        <f t="shared" si="28"/>
        <v>0</v>
      </c>
      <c r="CC7" s="391">
        <f t="shared" si="28"/>
        <v>0</v>
      </c>
      <c r="CD7" s="392">
        <f t="shared" si="29"/>
        <v>0</v>
      </c>
      <c r="CE7" s="393">
        <f t="shared" si="30"/>
        <v>-11918</v>
      </c>
      <c r="CF7" s="392">
        <f t="shared" si="31"/>
        <v>0</v>
      </c>
      <c r="CG7" s="392">
        <f t="shared" si="31"/>
        <v>0</v>
      </c>
      <c r="CH7" s="392">
        <f t="shared" si="31"/>
        <v>0</v>
      </c>
      <c r="CI7" s="392">
        <f t="shared" si="31"/>
        <v>0</v>
      </c>
      <c r="CJ7" s="392">
        <f t="shared" si="31"/>
        <v>0</v>
      </c>
      <c r="CK7" s="392">
        <f t="shared" si="31"/>
        <v>0</v>
      </c>
      <c r="CL7" s="392">
        <f t="shared" si="31"/>
        <v>0</v>
      </c>
      <c r="CM7" s="392">
        <f t="shared" si="32"/>
        <v>0</v>
      </c>
      <c r="CN7" s="392">
        <f t="shared" si="33"/>
        <v>0</v>
      </c>
      <c r="CO7" s="394">
        <f t="shared" si="34"/>
        <v>0</v>
      </c>
      <c r="CP7" s="394">
        <f t="shared" si="34"/>
        <v>4477.7860845839014</v>
      </c>
      <c r="CQ7" s="395">
        <f t="shared" si="35"/>
        <v>6885</v>
      </c>
      <c r="CR7" s="394">
        <f t="shared" si="36"/>
        <v>2217.4772169167804</v>
      </c>
      <c r="CS7" s="394">
        <f t="shared" si="36"/>
        <v>0</v>
      </c>
      <c r="CT7" s="394">
        <f t="shared" si="36"/>
        <v>110.83628922237381</v>
      </c>
      <c r="CU7" s="394">
        <f t="shared" si="36"/>
        <v>0</v>
      </c>
      <c r="CV7" s="394">
        <f t="shared" si="36"/>
        <v>78.90040927694406</v>
      </c>
      <c r="CW7" s="394">
        <f t="shared" si="36"/>
        <v>0</v>
      </c>
      <c r="CX7" s="396">
        <f t="shared" si="37"/>
        <v>0</v>
      </c>
      <c r="CY7" s="396">
        <f t="shared" si="37"/>
        <v>0</v>
      </c>
      <c r="CZ7" s="397">
        <f t="shared" si="38"/>
        <v>0</v>
      </c>
      <c r="DA7" s="397">
        <f t="shared" si="38"/>
        <v>0</v>
      </c>
      <c r="DB7" s="397">
        <f t="shared" si="38"/>
        <v>0</v>
      </c>
      <c r="DC7" s="397">
        <f t="shared" si="39"/>
        <v>-5902</v>
      </c>
      <c r="DD7" s="397">
        <f t="shared" si="40"/>
        <v>0</v>
      </c>
      <c r="DE7" s="397">
        <f t="shared" si="40"/>
        <v>0</v>
      </c>
      <c r="DF7" s="397">
        <f t="shared" si="40"/>
        <v>0</v>
      </c>
      <c r="DG7" s="397">
        <f t="shared" si="40"/>
        <v>0</v>
      </c>
      <c r="DH7" s="397">
        <f t="shared" si="40"/>
        <v>0</v>
      </c>
      <c r="DI7" s="398">
        <f t="shared" si="41"/>
        <v>0</v>
      </c>
      <c r="DJ7" s="398">
        <f t="shared" si="41"/>
        <v>0</v>
      </c>
      <c r="DK7" s="399">
        <f t="shared" si="42"/>
        <v>0</v>
      </c>
      <c r="DL7" s="399">
        <f t="shared" si="42"/>
        <v>343.39448840381993</v>
      </c>
      <c r="DM7" s="399">
        <f t="shared" si="42"/>
        <v>0</v>
      </c>
      <c r="DN7" s="399">
        <f t="shared" si="42"/>
        <v>170.05489768076399</v>
      </c>
      <c r="DO7" s="399">
        <f t="shared" si="43"/>
        <v>528</v>
      </c>
      <c r="DP7" s="399">
        <f t="shared" si="44"/>
        <v>8.499863574351977</v>
      </c>
      <c r="DQ7" s="399">
        <f t="shared" si="44"/>
        <v>0</v>
      </c>
      <c r="DR7" s="399">
        <f t="shared" si="44"/>
        <v>6.0507503410641199</v>
      </c>
      <c r="DS7" s="399">
        <f t="shared" si="44"/>
        <v>0</v>
      </c>
      <c r="DT7" s="400">
        <f t="shared" si="45"/>
        <v>0</v>
      </c>
      <c r="DU7" s="400">
        <f t="shared" si="45"/>
        <v>0</v>
      </c>
      <c r="DV7" s="386">
        <f t="shared" si="46"/>
        <v>0</v>
      </c>
      <c r="DW7" s="386">
        <f t="shared" si="46"/>
        <v>0</v>
      </c>
      <c r="DX7" s="386">
        <f t="shared" si="46"/>
        <v>0</v>
      </c>
      <c r="DY7" s="386">
        <f t="shared" si="46"/>
        <v>0</v>
      </c>
      <c r="DZ7" s="386">
        <f t="shared" si="46"/>
        <v>0</v>
      </c>
      <c r="EA7" s="401">
        <f t="shared" si="47"/>
        <v>-295</v>
      </c>
      <c r="EB7" s="386">
        <f t="shared" si="48"/>
        <v>0</v>
      </c>
      <c r="EC7" s="386">
        <f t="shared" si="48"/>
        <v>0</v>
      </c>
      <c r="ED7" s="386">
        <f t="shared" si="48"/>
        <v>0</v>
      </c>
      <c r="EE7" s="385">
        <f t="shared" si="49"/>
        <v>0</v>
      </c>
      <c r="EF7" s="385">
        <f t="shared" si="49"/>
        <v>0</v>
      </c>
      <c r="EG7" s="402">
        <f t="shared" si="50"/>
        <v>0</v>
      </c>
      <c r="EH7" s="402">
        <f t="shared" si="50"/>
        <v>894.14690849187241</v>
      </c>
      <c r="EI7" s="402">
        <f t="shared" si="50"/>
        <v>0</v>
      </c>
      <c r="EJ7" s="402">
        <f t="shared" si="50"/>
        <v>442.79703422713806</v>
      </c>
      <c r="EK7" s="402">
        <f t="shared" si="50"/>
        <v>0</v>
      </c>
      <c r="EL7" s="402">
        <f t="shared" si="50"/>
        <v>22.13234922009585</v>
      </c>
      <c r="EM7" s="402">
        <f t="shared" si="51"/>
        <v>1374.8315235873101</v>
      </c>
      <c r="EN7" s="402">
        <f t="shared" si="52"/>
        <v>15.755231648203827</v>
      </c>
      <c r="EO7" s="402">
        <f t="shared" si="52"/>
        <v>0</v>
      </c>
      <c r="EP7" s="402">
        <f t="shared" si="53"/>
        <v>0</v>
      </c>
      <c r="EQ7" s="402">
        <f t="shared" si="54"/>
        <v>0</v>
      </c>
      <c r="ER7" s="394">
        <f t="shared" si="55"/>
        <v>0</v>
      </c>
      <c r="ES7" s="394">
        <f t="shared" si="55"/>
        <v>0</v>
      </c>
      <c r="ET7" s="394">
        <f t="shared" si="55"/>
        <v>0</v>
      </c>
      <c r="EU7" s="394">
        <f t="shared" si="55"/>
        <v>0</v>
      </c>
      <c r="EV7" s="394">
        <f t="shared" si="55"/>
        <v>0</v>
      </c>
      <c r="EW7" s="394">
        <f t="shared" si="55"/>
        <v>0</v>
      </c>
      <c r="EX7" s="394">
        <f t="shared" si="55"/>
        <v>0</v>
      </c>
      <c r="EY7" s="403">
        <f t="shared" si="56"/>
        <v>-210</v>
      </c>
      <c r="EZ7" s="394">
        <f t="shared" si="57"/>
        <v>0</v>
      </c>
      <c r="FA7" s="396">
        <f t="shared" si="58"/>
        <v>0</v>
      </c>
      <c r="FB7" s="396">
        <f t="shared" si="58"/>
        <v>0</v>
      </c>
      <c r="FC7" s="404">
        <f t="shared" si="59"/>
        <v>0</v>
      </c>
      <c r="FD7" s="404">
        <f t="shared" si="59"/>
        <v>204.86603001364256</v>
      </c>
      <c r="FE7" s="404">
        <f t="shared" si="59"/>
        <v>0</v>
      </c>
      <c r="FF7" s="404">
        <f t="shared" si="59"/>
        <v>101.45320600272852</v>
      </c>
      <c r="FG7" s="404">
        <f t="shared" si="59"/>
        <v>0</v>
      </c>
      <c r="FH7" s="404">
        <f t="shared" si="59"/>
        <v>5.0709413369713507</v>
      </c>
      <c r="FI7" s="404">
        <f t="shared" si="59"/>
        <v>0</v>
      </c>
      <c r="FJ7" s="404">
        <f t="shared" si="59"/>
        <v>3.6098226466575714</v>
      </c>
      <c r="FK7" s="392">
        <f t="shared" si="60"/>
        <v>315</v>
      </c>
      <c r="FL7" s="384">
        <f t="shared" si="61"/>
        <v>0</v>
      </c>
      <c r="FM7" s="384">
        <f t="shared" si="61"/>
        <v>0</v>
      </c>
      <c r="FN7" s="405">
        <f t="shared" si="62"/>
        <v>0</v>
      </c>
      <c r="FO7" s="405">
        <f t="shared" si="62"/>
        <v>5698.6370478519193</v>
      </c>
      <c r="FP7" s="405">
        <f t="shared" si="62"/>
        <v>0</v>
      </c>
      <c r="FQ7" s="405">
        <f t="shared" si="62"/>
        <v>2822.0637570416206</v>
      </c>
      <c r="FR7" s="405">
        <f t="shared" si="62"/>
        <v>0</v>
      </c>
      <c r="FS7" s="405">
        <f t="shared" si="62"/>
        <v>141.05537247158216</v>
      </c>
      <c r="FT7" s="405">
        <f t="shared" si="62"/>
        <v>0</v>
      </c>
      <c r="FU7" s="405">
        <f t="shared" si="62"/>
        <v>100.41229904756696</v>
      </c>
      <c r="FV7" s="405">
        <f t="shared" si="62"/>
        <v>0</v>
      </c>
      <c r="FW7" s="397">
        <f t="shared" si="63"/>
        <v>8904.7184764126541</v>
      </c>
      <c r="FX7" s="406">
        <f t="shared" si="64"/>
        <v>142.54999999996471</v>
      </c>
      <c r="FY7" s="331">
        <f t="shared" si="65"/>
        <v>142.54999999996471</v>
      </c>
      <c r="FZ7" s="382">
        <f t="shared" si="66"/>
        <v>3.5299763112561777E-11</v>
      </c>
      <c r="GA7" s="331">
        <f>IF(BS7&gt;0,BS7-SUM(BT7:CC7),0)</f>
        <v>-5.6843418860808015E-14</v>
      </c>
      <c r="GB7" s="407">
        <f t="shared" si="68"/>
        <v>0</v>
      </c>
      <c r="GC7" s="407">
        <f t="shared" si="69"/>
        <v>9.0949470177292824E-13</v>
      </c>
      <c r="GD7" s="407">
        <f t="shared" si="70"/>
        <v>0</v>
      </c>
      <c r="GE7" s="407">
        <f t="shared" si="71"/>
        <v>0</v>
      </c>
      <c r="GF7" s="407">
        <f t="shared" si="72"/>
        <v>0</v>
      </c>
      <c r="GG7" s="407">
        <f t="shared" si="73"/>
        <v>0</v>
      </c>
      <c r="GH7" s="407">
        <f t="shared" si="74"/>
        <v>0</v>
      </c>
      <c r="GI7" s="407">
        <f t="shared" si="75"/>
        <v>0</v>
      </c>
      <c r="GJ7">
        <f t="shared" si="76"/>
        <v>0</v>
      </c>
      <c r="GK7" s="382">
        <f t="shared" si="77"/>
        <v>8.5265128291212022E-13</v>
      </c>
      <c r="GL7">
        <v>1</v>
      </c>
      <c r="GM7">
        <f t="shared" si="78"/>
        <v>460</v>
      </c>
      <c r="GN7">
        <f t="shared" si="78"/>
        <v>0</v>
      </c>
      <c r="GO7">
        <f t="shared" si="78"/>
        <v>6885</v>
      </c>
      <c r="GP7">
        <f t="shared" si="78"/>
        <v>0</v>
      </c>
      <c r="GQ7">
        <f t="shared" si="78"/>
        <v>528</v>
      </c>
      <c r="GR7">
        <f t="shared" si="78"/>
        <v>0</v>
      </c>
      <c r="GS7">
        <f t="shared" si="78"/>
        <v>1374.8315235873101</v>
      </c>
      <c r="GT7">
        <f t="shared" si="78"/>
        <v>0</v>
      </c>
      <c r="GU7">
        <f t="shared" si="78"/>
        <v>315</v>
      </c>
      <c r="GV7">
        <f t="shared" si="78"/>
        <v>8904.7184764126541</v>
      </c>
    </row>
    <row r="8" spans="1:205" customFormat="1" x14ac:dyDescent="0.25">
      <c r="A8" s="378">
        <v>41005</v>
      </c>
      <c r="B8" s="32" t="s">
        <v>1395</v>
      </c>
      <c r="C8" t="s">
        <v>892</v>
      </c>
      <c r="D8">
        <v>1</v>
      </c>
      <c r="E8" s="379">
        <v>7799</v>
      </c>
      <c r="F8" s="379">
        <v>5143</v>
      </c>
      <c r="G8" s="379">
        <v>17106</v>
      </c>
      <c r="H8" s="379">
        <v>329100</v>
      </c>
      <c r="I8" s="379">
        <v>30970</v>
      </c>
      <c r="J8" s="379">
        <v>1514</v>
      </c>
      <c r="K8" s="379">
        <v>2042</v>
      </c>
      <c r="L8" s="379">
        <v>2720</v>
      </c>
      <c r="M8" s="380">
        <v>1872.5275724805645</v>
      </c>
      <c r="N8" s="381">
        <f t="shared" si="79"/>
        <v>398266.52757248055</v>
      </c>
      <c r="O8" s="379">
        <v>8615</v>
      </c>
      <c r="P8" s="379">
        <v>4678</v>
      </c>
      <c r="Q8" s="379">
        <v>22573</v>
      </c>
      <c r="R8" s="379">
        <v>314306</v>
      </c>
      <c r="S8" s="379">
        <v>41650</v>
      </c>
      <c r="T8" s="379">
        <v>65</v>
      </c>
      <c r="U8" s="379">
        <v>1042</v>
      </c>
      <c r="V8" s="379">
        <v>2813</v>
      </c>
      <c r="W8" s="480">
        <f>(VLOOKUP(A8,'[1]floresta plant'!$A$4:$F$573,6,0))*1000</f>
        <v>1980.4321120905506</v>
      </c>
      <c r="X8" s="24">
        <f t="shared" si="0"/>
        <v>397722.43211209052</v>
      </c>
      <c r="Y8" s="53">
        <f t="shared" si="1"/>
        <v>5467</v>
      </c>
      <c r="Z8" s="53">
        <f t="shared" si="1"/>
        <v>-14794</v>
      </c>
      <c r="AA8" s="53">
        <f t="shared" si="1"/>
        <v>10680</v>
      </c>
      <c r="AB8" s="53">
        <f t="shared" si="1"/>
        <v>-1449</v>
      </c>
      <c r="AC8" s="53">
        <f t="shared" si="1"/>
        <v>-1000</v>
      </c>
      <c r="AD8" s="53">
        <f t="shared" si="1"/>
        <v>93</v>
      </c>
      <c r="AE8" s="53">
        <f t="shared" si="1"/>
        <v>107.90453960998616</v>
      </c>
      <c r="AF8" s="53">
        <f t="shared" si="2"/>
        <v>-465</v>
      </c>
      <c r="AG8" s="53">
        <f t="shared" si="3"/>
        <v>816</v>
      </c>
      <c r="AH8" s="53">
        <f t="shared" si="4"/>
        <v>682.16546039003174</v>
      </c>
      <c r="AI8" s="53">
        <f t="shared" si="80"/>
        <v>-544.0954603900318</v>
      </c>
      <c r="AJ8" s="469">
        <v>0</v>
      </c>
      <c r="AK8" s="469">
        <v>0</v>
      </c>
      <c r="AL8" s="469">
        <v>138.07</v>
      </c>
      <c r="AM8" s="470">
        <f t="shared" si="5"/>
        <v>138.07</v>
      </c>
      <c r="AN8" s="53">
        <f t="shared" si="6"/>
        <v>682.16546039003174</v>
      </c>
      <c r="AO8" s="382">
        <f t="shared" si="7"/>
        <v>3</v>
      </c>
      <c r="AP8">
        <v>1</v>
      </c>
      <c r="AQ8" s="383">
        <f t="shared" si="81"/>
        <v>17163.904539609986</v>
      </c>
      <c r="AR8" s="383">
        <f t="shared" si="8"/>
        <v>-17708</v>
      </c>
      <c r="AS8" s="383">
        <f t="shared" si="9"/>
        <v>5467</v>
      </c>
      <c r="AT8" s="383">
        <f t="shared" si="10"/>
        <v>17708</v>
      </c>
      <c r="AU8" s="383">
        <f t="shared" si="82"/>
        <v>0</v>
      </c>
      <c r="AV8" s="383">
        <f t="shared" si="11"/>
        <v>1</v>
      </c>
      <c r="AW8" s="383">
        <f t="shared" si="12"/>
        <v>0</v>
      </c>
      <c r="AX8" s="383">
        <f t="shared" si="13"/>
        <v>1</v>
      </c>
      <c r="AY8" s="383">
        <f t="shared" si="14"/>
        <v>5467</v>
      </c>
      <c r="AZ8">
        <f t="shared" si="15"/>
        <v>0</v>
      </c>
      <c r="BA8">
        <f t="shared" si="16"/>
        <v>0</v>
      </c>
      <c r="BB8" s="383">
        <f t="shared" si="17"/>
        <v>0</v>
      </c>
      <c r="BC8" s="384">
        <f t="shared" si="18"/>
        <v>5467</v>
      </c>
      <c r="BD8" s="384">
        <f t="shared" si="18"/>
        <v>0.83544160831262704</v>
      </c>
      <c r="BE8" s="384">
        <f t="shared" si="18"/>
        <v>10680</v>
      </c>
      <c r="BF8" s="384">
        <f t="shared" si="18"/>
        <v>8.1827422633837812E-2</v>
      </c>
      <c r="BG8" s="384">
        <f t="shared" si="18"/>
        <v>5.6471651231081998E-2</v>
      </c>
      <c r="BH8" s="384">
        <f t="shared" si="18"/>
        <v>93</v>
      </c>
      <c r="BI8" s="384">
        <f t="shared" si="18"/>
        <v>107.90453960998616</v>
      </c>
      <c r="BJ8" s="384">
        <f t="shared" si="18"/>
        <v>2.6259317822453127E-2</v>
      </c>
      <c r="BK8" s="384">
        <f t="shared" si="18"/>
        <v>816</v>
      </c>
      <c r="BL8" s="474">
        <f t="shared" si="19"/>
        <v>12241</v>
      </c>
      <c r="BM8" s="409">
        <f t="shared" si="20"/>
        <v>682.16546039003174</v>
      </c>
      <c r="BN8" s="473">
        <f t="shared" si="21"/>
        <v>11696.904539609986</v>
      </c>
      <c r="BO8" s="387">
        <f t="shared" si="22"/>
        <v>1</v>
      </c>
      <c r="BP8" s="387">
        <f t="shared" si="23"/>
        <v>0</v>
      </c>
      <c r="BQ8" s="388">
        <f t="shared" si="24"/>
        <v>0</v>
      </c>
      <c r="BR8" s="389">
        <f t="shared" si="25"/>
        <v>544.09546039001361</v>
      </c>
      <c r="BS8" s="390">
        <f t="shared" si="26"/>
        <v>5467</v>
      </c>
      <c r="BT8" s="391">
        <f t="shared" si="27"/>
        <v>4567.3592726451316</v>
      </c>
      <c r="BU8" s="391">
        <f t="shared" si="27"/>
        <v>0</v>
      </c>
      <c r="BV8" s="391">
        <f t="shared" si="27"/>
        <v>447.35051953919134</v>
      </c>
      <c r="BW8" s="391">
        <f t="shared" si="27"/>
        <v>308.73051728032527</v>
      </c>
      <c r="BX8" s="391">
        <f t="shared" si="27"/>
        <v>0</v>
      </c>
      <c r="BY8" s="391">
        <f t="shared" si="27"/>
        <v>0</v>
      </c>
      <c r="BZ8" s="391">
        <f t="shared" si="27"/>
        <v>143.55969053535125</v>
      </c>
      <c r="CA8" s="391">
        <f t="shared" si="27"/>
        <v>0</v>
      </c>
      <c r="CB8" s="391">
        <f t="shared" si="28"/>
        <v>0</v>
      </c>
      <c r="CC8" s="391">
        <f t="shared" si="28"/>
        <v>0</v>
      </c>
      <c r="CD8" s="392">
        <f t="shared" si="29"/>
        <v>0</v>
      </c>
      <c r="CE8" s="393">
        <f t="shared" si="30"/>
        <v>-14794</v>
      </c>
      <c r="CF8" s="392">
        <f t="shared" si="31"/>
        <v>0</v>
      </c>
      <c r="CG8" s="392">
        <f t="shared" si="31"/>
        <v>0</v>
      </c>
      <c r="CH8" s="392">
        <f t="shared" si="31"/>
        <v>0</v>
      </c>
      <c r="CI8" s="392">
        <f t="shared" si="31"/>
        <v>0</v>
      </c>
      <c r="CJ8" s="392">
        <f t="shared" si="31"/>
        <v>0</v>
      </c>
      <c r="CK8" s="392">
        <f t="shared" si="31"/>
        <v>0</v>
      </c>
      <c r="CL8" s="392">
        <f t="shared" si="31"/>
        <v>0</v>
      </c>
      <c r="CM8" s="392">
        <f t="shared" si="32"/>
        <v>0</v>
      </c>
      <c r="CN8" s="392">
        <f t="shared" si="33"/>
        <v>0</v>
      </c>
      <c r="CO8" s="394">
        <f t="shared" si="34"/>
        <v>0</v>
      </c>
      <c r="CP8" s="394">
        <f t="shared" si="34"/>
        <v>8922.5163767788563</v>
      </c>
      <c r="CQ8" s="395">
        <f t="shared" si="35"/>
        <v>10680</v>
      </c>
      <c r="CR8" s="394">
        <f t="shared" si="36"/>
        <v>873.91687372938782</v>
      </c>
      <c r="CS8" s="394">
        <f t="shared" si="36"/>
        <v>603.11723514795574</v>
      </c>
      <c r="CT8" s="394">
        <f t="shared" si="36"/>
        <v>0</v>
      </c>
      <c r="CU8" s="394">
        <f t="shared" si="36"/>
        <v>0</v>
      </c>
      <c r="CV8" s="394">
        <f t="shared" si="36"/>
        <v>280.44951434379942</v>
      </c>
      <c r="CW8" s="394">
        <f t="shared" si="36"/>
        <v>0</v>
      </c>
      <c r="CX8" s="396">
        <f t="shared" si="37"/>
        <v>0</v>
      </c>
      <c r="CY8" s="396">
        <f t="shared" si="37"/>
        <v>0</v>
      </c>
      <c r="CZ8" s="397">
        <f t="shared" si="38"/>
        <v>0</v>
      </c>
      <c r="DA8" s="397">
        <f t="shared" si="38"/>
        <v>0</v>
      </c>
      <c r="DB8" s="397">
        <f t="shared" si="38"/>
        <v>0</v>
      </c>
      <c r="DC8" s="397">
        <f t="shared" si="39"/>
        <v>-1449</v>
      </c>
      <c r="DD8" s="397">
        <f t="shared" si="40"/>
        <v>0</v>
      </c>
      <c r="DE8" s="397">
        <f t="shared" si="40"/>
        <v>0</v>
      </c>
      <c r="DF8" s="397">
        <f t="shared" si="40"/>
        <v>0</v>
      </c>
      <c r="DG8" s="397">
        <f t="shared" si="40"/>
        <v>0</v>
      </c>
      <c r="DH8" s="397">
        <f t="shared" si="40"/>
        <v>0</v>
      </c>
      <c r="DI8" s="398">
        <f t="shared" si="41"/>
        <v>0</v>
      </c>
      <c r="DJ8" s="398">
        <f t="shared" si="41"/>
        <v>0</v>
      </c>
      <c r="DK8" s="399">
        <f t="shared" si="42"/>
        <v>0</v>
      </c>
      <c r="DL8" s="399">
        <f t="shared" si="42"/>
        <v>0</v>
      </c>
      <c r="DM8" s="399">
        <f t="shared" si="42"/>
        <v>0</v>
      </c>
      <c r="DN8" s="399">
        <f t="shared" si="42"/>
        <v>0</v>
      </c>
      <c r="DO8" s="399">
        <f t="shared" si="43"/>
        <v>-1000</v>
      </c>
      <c r="DP8" s="399">
        <f t="shared" si="44"/>
        <v>0</v>
      </c>
      <c r="DQ8" s="399">
        <f t="shared" si="44"/>
        <v>0</v>
      </c>
      <c r="DR8" s="399">
        <f t="shared" si="44"/>
        <v>0</v>
      </c>
      <c r="DS8" s="399">
        <f t="shared" si="44"/>
        <v>0</v>
      </c>
      <c r="DT8" s="400">
        <f t="shared" si="45"/>
        <v>0</v>
      </c>
      <c r="DU8" s="400">
        <f t="shared" si="45"/>
        <v>0</v>
      </c>
      <c r="DV8" s="386">
        <f t="shared" si="46"/>
        <v>0</v>
      </c>
      <c r="DW8" s="386">
        <f t="shared" si="46"/>
        <v>77.696069573074311</v>
      </c>
      <c r="DX8" s="386">
        <f t="shared" si="46"/>
        <v>0</v>
      </c>
      <c r="DY8" s="386">
        <f t="shared" si="46"/>
        <v>7.6099503049469162</v>
      </c>
      <c r="DZ8" s="386">
        <f t="shared" si="46"/>
        <v>5.251863564490626</v>
      </c>
      <c r="EA8" s="401">
        <f t="shared" si="47"/>
        <v>93</v>
      </c>
      <c r="EB8" s="386">
        <f t="shared" si="48"/>
        <v>0</v>
      </c>
      <c r="EC8" s="386">
        <f t="shared" si="48"/>
        <v>2.4421165574881409</v>
      </c>
      <c r="ED8" s="386">
        <f t="shared" si="48"/>
        <v>0</v>
      </c>
      <c r="EE8" s="385">
        <f t="shared" si="49"/>
        <v>0</v>
      </c>
      <c r="EF8" s="385">
        <f t="shared" si="49"/>
        <v>0</v>
      </c>
      <c r="EG8" s="402">
        <f t="shared" si="50"/>
        <v>0</v>
      </c>
      <c r="EH8" s="402">
        <f t="shared" si="50"/>
        <v>90.147942116000408</v>
      </c>
      <c r="EI8" s="402">
        <f t="shared" si="50"/>
        <v>0</v>
      </c>
      <c r="EJ8" s="402">
        <f t="shared" si="50"/>
        <v>8.8295503667760293</v>
      </c>
      <c r="EK8" s="402">
        <f t="shared" si="50"/>
        <v>6.0935475271056108</v>
      </c>
      <c r="EL8" s="402">
        <f t="shared" si="50"/>
        <v>0</v>
      </c>
      <c r="EM8" s="402">
        <f t="shared" si="51"/>
        <v>107.90453960998616</v>
      </c>
      <c r="EN8" s="402">
        <f t="shared" si="52"/>
        <v>2.8334996001041088</v>
      </c>
      <c r="EO8" s="402">
        <f t="shared" si="52"/>
        <v>0</v>
      </c>
      <c r="EP8" s="402">
        <f t="shared" si="53"/>
        <v>0</v>
      </c>
      <c r="EQ8" s="402">
        <f t="shared" si="54"/>
        <v>0</v>
      </c>
      <c r="ER8" s="394">
        <f t="shared" si="55"/>
        <v>0</v>
      </c>
      <c r="ES8" s="394">
        <f t="shared" si="55"/>
        <v>0</v>
      </c>
      <c r="ET8" s="394">
        <f t="shared" si="55"/>
        <v>0</v>
      </c>
      <c r="EU8" s="394">
        <f t="shared" si="55"/>
        <v>0</v>
      </c>
      <c r="EV8" s="394">
        <f t="shared" si="55"/>
        <v>0</v>
      </c>
      <c r="EW8" s="394">
        <f t="shared" si="55"/>
        <v>0</v>
      </c>
      <c r="EX8" s="394">
        <f t="shared" si="55"/>
        <v>0</v>
      </c>
      <c r="EY8" s="403">
        <f t="shared" si="56"/>
        <v>-465</v>
      </c>
      <c r="EZ8" s="394">
        <f t="shared" si="57"/>
        <v>0</v>
      </c>
      <c r="FA8" s="396">
        <f t="shared" si="58"/>
        <v>0</v>
      </c>
      <c r="FB8" s="396">
        <f t="shared" si="58"/>
        <v>0</v>
      </c>
      <c r="FC8" s="404">
        <f t="shared" si="59"/>
        <v>0</v>
      </c>
      <c r="FD8" s="404">
        <f t="shared" si="59"/>
        <v>681.72035238310366</v>
      </c>
      <c r="FE8" s="404">
        <f t="shared" si="59"/>
        <v>0</v>
      </c>
      <c r="FF8" s="404">
        <f t="shared" si="59"/>
        <v>66.771176869211658</v>
      </c>
      <c r="FG8" s="404">
        <f t="shared" si="59"/>
        <v>46.080867404562909</v>
      </c>
      <c r="FH8" s="404">
        <f t="shared" si="59"/>
        <v>0</v>
      </c>
      <c r="FI8" s="404">
        <f t="shared" si="59"/>
        <v>0</v>
      </c>
      <c r="FJ8" s="404">
        <f t="shared" si="59"/>
        <v>21.427603343121753</v>
      </c>
      <c r="FK8" s="392">
        <f t="shared" si="60"/>
        <v>816</v>
      </c>
      <c r="FL8" s="384">
        <f t="shared" si="61"/>
        <v>0</v>
      </c>
      <c r="FM8" s="384">
        <f t="shared" si="61"/>
        <v>0</v>
      </c>
      <c r="FN8" s="405">
        <f t="shared" si="62"/>
        <v>0</v>
      </c>
      <c r="FO8" s="405">
        <f t="shared" si="62"/>
        <v>454.55998650383225</v>
      </c>
      <c r="FP8" s="405">
        <f t="shared" si="62"/>
        <v>0</v>
      </c>
      <c r="FQ8" s="405">
        <f t="shared" si="62"/>
        <v>44.521929190486205</v>
      </c>
      <c r="FR8" s="405">
        <f t="shared" si="62"/>
        <v>30.725969075559838</v>
      </c>
      <c r="FS8" s="405">
        <f t="shared" si="62"/>
        <v>0</v>
      </c>
      <c r="FT8" s="405">
        <f t="shared" si="62"/>
        <v>0</v>
      </c>
      <c r="FU8" s="405">
        <f t="shared" si="62"/>
        <v>14.287575620135325</v>
      </c>
      <c r="FV8" s="405">
        <f t="shared" si="62"/>
        <v>0</v>
      </c>
      <c r="FW8" s="397">
        <f t="shared" si="63"/>
        <v>682.16546039003174</v>
      </c>
      <c r="FX8" s="406">
        <f t="shared" si="64"/>
        <v>138.07000000001813</v>
      </c>
      <c r="FY8" s="331">
        <f t="shared" si="65"/>
        <v>138.07000000001813</v>
      </c>
      <c r="FZ8" s="382">
        <f t="shared" si="66"/>
        <v>-1.8133050616597757E-11</v>
      </c>
      <c r="GA8" s="331">
        <f t="shared" si="67"/>
        <v>0</v>
      </c>
      <c r="GB8" s="407">
        <f t="shared" si="68"/>
        <v>0</v>
      </c>
      <c r="GC8" s="407">
        <f t="shared" si="69"/>
        <v>1.8189894035458565E-12</v>
      </c>
      <c r="GD8" s="407">
        <f t="shared" si="70"/>
        <v>0</v>
      </c>
      <c r="GE8" s="407">
        <f t="shared" si="71"/>
        <v>0</v>
      </c>
      <c r="GF8" s="407">
        <f t="shared" si="72"/>
        <v>1.4210854715202004E-14</v>
      </c>
      <c r="GG8" s="407">
        <f t="shared" si="73"/>
        <v>0</v>
      </c>
      <c r="GH8" s="407">
        <f t="shared" si="74"/>
        <v>0</v>
      </c>
      <c r="GI8" s="407">
        <f t="shared" si="75"/>
        <v>0</v>
      </c>
      <c r="GJ8">
        <f t="shared" si="76"/>
        <v>0</v>
      </c>
      <c r="GK8" s="382">
        <f t="shared" si="77"/>
        <v>1.8332002582610585E-12</v>
      </c>
      <c r="GL8">
        <v>1</v>
      </c>
      <c r="GM8">
        <f t="shared" si="78"/>
        <v>5467</v>
      </c>
      <c r="GN8">
        <f t="shared" si="78"/>
        <v>0</v>
      </c>
      <c r="GO8">
        <f t="shared" si="78"/>
        <v>10680</v>
      </c>
      <c r="GP8">
        <f t="shared" si="78"/>
        <v>0</v>
      </c>
      <c r="GQ8">
        <f t="shared" si="78"/>
        <v>0</v>
      </c>
      <c r="GR8">
        <f t="shared" si="78"/>
        <v>93</v>
      </c>
      <c r="GS8">
        <f t="shared" si="78"/>
        <v>107.90453960998616</v>
      </c>
      <c r="GT8">
        <f t="shared" si="78"/>
        <v>0</v>
      </c>
      <c r="GU8">
        <f t="shared" si="78"/>
        <v>816</v>
      </c>
      <c r="GV8">
        <f t="shared" si="78"/>
        <v>682.16546039003174</v>
      </c>
    </row>
    <row r="9" spans="1:205" customFormat="1" x14ac:dyDescent="0.25">
      <c r="A9" s="378">
        <v>41006</v>
      </c>
      <c r="B9" s="32" t="s">
        <v>1396</v>
      </c>
      <c r="C9" t="s">
        <v>892</v>
      </c>
      <c r="D9">
        <v>1</v>
      </c>
      <c r="E9" s="379">
        <v>10567</v>
      </c>
      <c r="F9" s="379">
        <v>7162</v>
      </c>
      <c r="G9" s="379">
        <v>63621</v>
      </c>
      <c r="H9" s="379">
        <v>112916</v>
      </c>
      <c r="I9" s="379">
        <v>5832</v>
      </c>
      <c r="J9" s="379">
        <v>10744</v>
      </c>
      <c r="K9" s="379">
        <v>279</v>
      </c>
      <c r="L9" s="379">
        <v>259</v>
      </c>
      <c r="M9" s="380">
        <v>3285.419489194685</v>
      </c>
      <c r="N9" s="381">
        <f t="shared" si="79"/>
        <v>214665.4194891947</v>
      </c>
      <c r="O9" s="379">
        <v>6076</v>
      </c>
      <c r="P9" s="379">
        <v>6802</v>
      </c>
      <c r="Q9" s="379">
        <v>94537</v>
      </c>
      <c r="R9" s="379">
        <v>78025</v>
      </c>
      <c r="S9" s="379">
        <v>8323</v>
      </c>
      <c r="T9" s="379">
        <v>1515</v>
      </c>
      <c r="U9" s="379">
        <v>63</v>
      </c>
      <c r="V9" s="379">
        <v>174</v>
      </c>
      <c r="W9" s="480">
        <f>(VLOOKUP(A9,'[1]floresta plant'!$A$4:$F$573,6,0))*1000</f>
        <v>5270.5275746675197</v>
      </c>
      <c r="X9" s="24">
        <f t="shared" si="0"/>
        <v>200785.52757466753</v>
      </c>
      <c r="Y9" s="53">
        <f t="shared" si="1"/>
        <v>30916</v>
      </c>
      <c r="Z9" s="53">
        <f t="shared" si="1"/>
        <v>-34891</v>
      </c>
      <c r="AA9" s="53">
        <f t="shared" si="1"/>
        <v>2491</v>
      </c>
      <c r="AB9" s="53">
        <f t="shared" si="1"/>
        <v>-9229</v>
      </c>
      <c r="AC9" s="53">
        <f t="shared" si="1"/>
        <v>-216</v>
      </c>
      <c r="AD9" s="53">
        <f t="shared" si="1"/>
        <v>-85</v>
      </c>
      <c r="AE9" s="53">
        <f t="shared" si="1"/>
        <v>1985.1080854728348</v>
      </c>
      <c r="AF9" s="53">
        <f t="shared" si="2"/>
        <v>-360</v>
      </c>
      <c r="AG9" s="53">
        <f t="shared" si="3"/>
        <v>-4491</v>
      </c>
      <c r="AH9" s="53">
        <f t="shared" si="4"/>
        <v>13899.501914527165</v>
      </c>
      <c r="AI9" s="53">
        <f t="shared" si="80"/>
        <v>-13879.891914527165</v>
      </c>
      <c r="AJ9" s="469">
        <v>0</v>
      </c>
      <c r="AK9" s="469">
        <v>0</v>
      </c>
      <c r="AL9" s="469">
        <v>19.61</v>
      </c>
      <c r="AM9" s="470">
        <f t="shared" si="5"/>
        <v>19.61</v>
      </c>
      <c r="AN9" s="53">
        <f t="shared" si="6"/>
        <v>13899.501914527165</v>
      </c>
      <c r="AO9" s="382">
        <f t="shared" si="7"/>
        <v>3</v>
      </c>
      <c r="AP9">
        <v>1</v>
      </c>
      <c r="AQ9" s="383">
        <f t="shared" si="81"/>
        <v>35392.108085472835</v>
      </c>
      <c r="AR9" s="383">
        <f t="shared" si="8"/>
        <v>-49272</v>
      </c>
      <c r="AS9" s="383">
        <f t="shared" si="9"/>
        <v>30916</v>
      </c>
      <c r="AT9" s="383">
        <f t="shared" si="10"/>
        <v>49272</v>
      </c>
      <c r="AU9" s="383">
        <f t="shared" si="82"/>
        <v>0</v>
      </c>
      <c r="AV9" s="383">
        <f t="shared" si="11"/>
        <v>1</v>
      </c>
      <c r="AW9" s="383">
        <f t="shared" si="12"/>
        <v>0</v>
      </c>
      <c r="AX9" s="383">
        <f t="shared" si="13"/>
        <v>1</v>
      </c>
      <c r="AY9" s="383">
        <f t="shared" si="14"/>
        <v>30916</v>
      </c>
      <c r="AZ9">
        <f t="shared" si="15"/>
        <v>0</v>
      </c>
      <c r="BA9">
        <f t="shared" si="16"/>
        <v>0</v>
      </c>
      <c r="BB9" s="383">
        <f t="shared" si="17"/>
        <v>0</v>
      </c>
      <c r="BC9" s="384">
        <f t="shared" si="18"/>
        <v>30916</v>
      </c>
      <c r="BD9" s="384">
        <f t="shared" si="18"/>
        <v>0.70813037830816694</v>
      </c>
      <c r="BE9" s="384">
        <f t="shared" si="18"/>
        <v>2491</v>
      </c>
      <c r="BF9" s="384">
        <f t="shared" si="18"/>
        <v>0.18730719272609189</v>
      </c>
      <c r="BG9" s="384">
        <f t="shared" si="18"/>
        <v>4.3838285435947397E-3</v>
      </c>
      <c r="BH9" s="384">
        <f t="shared" si="18"/>
        <v>1.7251177139145965E-3</v>
      </c>
      <c r="BI9" s="384">
        <f t="shared" si="18"/>
        <v>1985.1080854728348</v>
      </c>
      <c r="BJ9" s="384">
        <f t="shared" si="18"/>
        <v>7.306380905991232E-3</v>
      </c>
      <c r="BK9" s="384">
        <f t="shared" si="18"/>
        <v>9.1147101802240629E-2</v>
      </c>
      <c r="BL9" s="474">
        <f t="shared" si="19"/>
        <v>18356</v>
      </c>
      <c r="BM9" s="409">
        <f t="shared" si="20"/>
        <v>13899.501914527165</v>
      </c>
      <c r="BN9" s="473">
        <f t="shared" si="21"/>
        <v>4476.1080854728352</v>
      </c>
      <c r="BO9" s="387">
        <f t="shared" si="22"/>
        <v>1</v>
      </c>
      <c r="BP9" s="387">
        <f t="shared" si="23"/>
        <v>0</v>
      </c>
      <c r="BQ9" s="388">
        <f t="shared" si="24"/>
        <v>0</v>
      </c>
      <c r="BR9" s="389">
        <f t="shared" si="25"/>
        <v>13879.891914527165</v>
      </c>
      <c r="BS9" s="390">
        <f t="shared" si="26"/>
        <v>30916</v>
      </c>
      <c r="BT9" s="391">
        <f t="shared" si="27"/>
        <v>21892.558775775287</v>
      </c>
      <c r="BU9" s="391">
        <f t="shared" si="27"/>
        <v>0</v>
      </c>
      <c r="BV9" s="391">
        <f t="shared" si="27"/>
        <v>5790.7891703198566</v>
      </c>
      <c r="BW9" s="391">
        <f t="shared" si="27"/>
        <v>135.53044325377496</v>
      </c>
      <c r="BX9" s="391">
        <f t="shared" si="27"/>
        <v>53.333739243383661</v>
      </c>
      <c r="BY9" s="391">
        <f t="shared" si="27"/>
        <v>0</v>
      </c>
      <c r="BZ9" s="391">
        <f t="shared" si="27"/>
        <v>225.88407208962494</v>
      </c>
      <c r="CA9" s="391">
        <f t="shared" si="27"/>
        <v>2817.9037993180714</v>
      </c>
      <c r="CB9" s="391">
        <f t="shared" si="28"/>
        <v>0</v>
      </c>
      <c r="CC9" s="391">
        <f t="shared" si="28"/>
        <v>0</v>
      </c>
      <c r="CD9" s="392">
        <f t="shared" si="29"/>
        <v>0</v>
      </c>
      <c r="CE9" s="393">
        <f t="shared" si="30"/>
        <v>-34891</v>
      </c>
      <c r="CF9" s="392">
        <f t="shared" si="31"/>
        <v>0</v>
      </c>
      <c r="CG9" s="392">
        <f t="shared" si="31"/>
        <v>0</v>
      </c>
      <c r="CH9" s="392">
        <f t="shared" si="31"/>
        <v>0</v>
      </c>
      <c r="CI9" s="392">
        <f t="shared" si="31"/>
        <v>0</v>
      </c>
      <c r="CJ9" s="392">
        <f t="shared" si="31"/>
        <v>0</v>
      </c>
      <c r="CK9" s="392">
        <f t="shared" si="31"/>
        <v>0</v>
      </c>
      <c r="CL9" s="392">
        <f t="shared" si="31"/>
        <v>0</v>
      </c>
      <c r="CM9" s="392">
        <f t="shared" si="32"/>
        <v>0</v>
      </c>
      <c r="CN9" s="392">
        <f t="shared" si="33"/>
        <v>0</v>
      </c>
      <c r="CO9" s="394">
        <f t="shared" si="34"/>
        <v>0</v>
      </c>
      <c r="CP9" s="394">
        <f t="shared" si="34"/>
        <v>1763.9527723656438</v>
      </c>
      <c r="CQ9" s="395">
        <f t="shared" si="35"/>
        <v>2491</v>
      </c>
      <c r="CR9" s="394">
        <f t="shared" si="36"/>
        <v>466.58221708069493</v>
      </c>
      <c r="CS9" s="394">
        <f t="shared" si="36"/>
        <v>10.920116902094497</v>
      </c>
      <c r="CT9" s="394">
        <f t="shared" si="36"/>
        <v>4.2972682253612602</v>
      </c>
      <c r="CU9" s="394">
        <f t="shared" si="36"/>
        <v>0</v>
      </c>
      <c r="CV9" s="394">
        <f t="shared" si="36"/>
        <v>18.20019483682416</v>
      </c>
      <c r="CW9" s="394">
        <f t="shared" si="36"/>
        <v>227.04743058938141</v>
      </c>
      <c r="CX9" s="396">
        <f t="shared" si="37"/>
        <v>0</v>
      </c>
      <c r="CY9" s="396">
        <f t="shared" si="37"/>
        <v>0</v>
      </c>
      <c r="CZ9" s="397">
        <f t="shared" si="38"/>
        <v>0</v>
      </c>
      <c r="DA9" s="397">
        <f t="shared" si="38"/>
        <v>0</v>
      </c>
      <c r="DB9" s="397">
        <f t="shared" si="38"/>
        <v>0</v>
      </c>
      <c r="DC9" s="397">
        <f t="shared" si="39"/>
        <v>-9229</v>
      </c>
      <c r="DD9" s="397">
        <f t="shared" si="40"/>
        <v>0</v>
      </c>
      <c r="DE9" s="397">
        <f t="shared" si="40"/>
        <v>0</v>
      </c>
      <c r="DF9" s="397">
        <f t="shared" si="40"/>
        <v>0</v>
      </c>
      <c r="DG9" s="397">
        <f t="shared" si="40"/>
        <v>0</v>
      </c>
      <c r="DH9" s="397">
        <f t="shared" si="40"/>
        <v>0</v>
      </c>
      <c r="DI9" s="398">
        <f t="shared" si="41"/>
        <v>0</v>
      </c>
      <c r="DJ9" s="398">
        <f t="shared" si="41"/>
        <v>0</v>
      </c>
      <c r="DK9" s="399">
        <f t="shared" si="42"/>
        <v>0</v>
      </c>
      <c r="DL9" s="399">
        <f t="shared" si="42"/>
        <v>0</v>
      </c>
      <c r="DM9" s="399">
        <f t="shared" si="42"/>
        <v>0</v>
      </c>
      <c r="DN9" s="399">
        <f t="shared" si="42"/>
        <v>0</v>
      </c>
      <c r="DO9" s="399">
        <f t="shared" si="43"/>
        <v>-216</v>
      </c>
      <c r="DP9" s="399">
        <f t="shared" si="44"/>
        <v>0</v>
      </c>
      <c r="DQ9" s="399">
        <f t="shared" si="44"/>
        <v>0</v>
      </c>
      <c r="DR9" s="399">
        <f t="shared" si="44"/>
        <v>0</v>
      </c>
      <c r="DS9" s="399">
        <f t="shared" si="44"/>
        <v>0</v>
      </c>
      <c r="DT9" s="400">
        <f t="shared" si="45"/>
        <v>0</v>
      </c>
      <c r="DU9" s="400">
        <f t="shared" si="45"/>
        <v>0</v>
      </c>
      <c r="DV9" s="386">
        <f t="shared" si="46"/>
        <v>0</v>
      </c>
      <c r="DW9" s="386">
        <f t="shared" si="46"/>
        <v>0</v>
      </c>
      <c r="DX9" s="386">
        <f t="shared" si="46"/>
        <v>0</v>
      </c>
      <c r="DY9" s="386">
        <f t="shared" si="46"/>
        <v>0</v>
      </c>
      <c r="DZ9" s="386">
        <f t="shared" si="46"/>
        <v>0</v>
      </c>
      <c r="EA9" s="401">
        <f t="shared" si="47"/>
        <v>-85</v>
      </c>
      <c r="EB9" s="386">
        <f t="shared" si="48"/>
        <v>0</v>
      </c>
      <c r="EC9" s="386">
        <f t="shared" si="48"/>
        <v>0</v>
      </c>
      <c r="ED9" s="386">
        <f t="shared" si="48"/>
        <v>0</v>
      </c>
      <c r="EE9" s="385">
        <f t="shared" si="49"/>
        <v>0</v>
      </c>
      <c r="EF9" s="385">
        <f t="shared" si="49"/>
        <v>0</v>
      </c>
      <c r="EG9" s="402">
        <f t="shared" si="50"/>
        <v>0</v>
      </c>
      <c r="EH9" s="402">
        <f t="shared" si="50"/>
        <v>1405.7153395484795</v>
      </c>
      <c r="EI9" s="402">
        <f t="shared" si="50"/>
        <v>0</v>
      </c>
      <c r="EJ9" s="402">
        <f t="shared" si="50"/>
        <v>371.82502274778358</v>
      </c>
      <c r="EK9" s="402">
        <f t="shared" si="50"/>
        <v>8.7023734872165193</v>
      </c>
      <c r="EL9" s="402">
        <f t="shared" si="50"/>
        <v>3.424545122284278</v>
      </c>
      <c r="EM9" s="402">
        <f t="shared" si="51"/>
        <v>1985.1080854728348</v>
      </c>
      <c r="EN9" s="402">
        <f t="shared" si="52"/>
        <v>14.503955812027531</v>
      </c>
      <c r="EO9" s="402">
        <f t="shared" si="52"/>
        <v>180.93684875504346</v>
      </c>
      <c r="EP9" s="402">
        <f t="shared" si="53"/>
        <v>0</v>
      </c>
      <c r="EQ9" s="402">
        <f t="shared" si="54"/>
        <v>0</v>
      </c>
      <c r="ER9" s="394">
        <f t="shared" si="55"/>
        <v>0</v>
      </c>
      <c r="ES9" s="394">
        <f t="shared" si="55"/>
        <v>0</v>
      </c>
      <c r="ET9" s="394">
        <f t="shared" si="55"/>
        <v>0</v>
      </c>
      <c r="EU9" s="394">
        <f t="shared" si="55"/>
        <v>0</v>
      </c>
      <c r="EV9" s="394">
        <f t="shared" si="55"/>
        <v>0</v>
      </c>
      <c r="EW9" s="394">
        <f t="shared" si="55"/>
        <v>0</v>
      </c>
      <c r="EX9" s="394">
        <f t="shared" si="55"/>
        <v>0</v>
      </c>
      <c r="EY9" s="403">
        <f t="shared" si="56"/>
        <v>-360</v>
      </c>
      <c r="EZ9" s="394">
        <f t="shared" si="57"/>
        <v>0</v>
      </c>
      <c r="FA9" s="396">
        <f t="shared" si="58"/>
        <v>0</v>
      </c>
      <c r="FB9" s="396">
        <f t="shared" si="58"/>
        <v>0</v>
      </c>
      <c r="FC9" s="404">
        <f t="shared" si="59"/>
        <v>0</v>
      </c>
      <c r="FD9" s="404">
        <f t="shared" si="59"/>
        <v>0</v>
      </c>
      <c r="FE9" s="404">
        <f t="shared" si="59"/>
        <v>0</v>
      </c>
      <c r="FF9" s="404">
        <f t="shared" si="59"/>
        <v>0</v>
      </c>
      <c r="FG9" s="404">
        <f t="shared" si="59"/>
        <v>0</v>
      </c>
      <c r="FH9" s="404">
        <f t="shared" si="59"/>
        <v>0</v>
      </c>
      <c r="FI9" s="404">
        <f t="shared" si="59"/>
        <v>0</v>
      </c>
      <c r="FJ9" s="404">
        <f t="shared" si="59"/>
        <v>0</v>
      </c>
      <c r="FK9" s="392">
        <f t="shared" si="60"/>
        <v>-4491</v>
      </c>
      <c r="FL9" s="384">
        <f t="shared" si="61"/>
        <v>0</v>
      </c>
      <c r="FM9" s="384">
        <f t="shared" si="61"/>
        <v>0</v>
      </c>
      <c r="FN9" s="405">
        <f t="shared" si="62"/>
        <v>0</v>
      </c>
      <c r="FO9" s="405">
        <f t="shared" si="62"/>
        <v>9828.7731123105896</v>
      </c>
      <c r="FP9" s="405">
        <f t="shared" si="62"/>
        <v>0</v>
      </c>
      <c r="FQ9" s="405">
        <f t="shared" si="62"/>
        <v>2599.8035898516641</v>
      </c>
      <c r="FR9" s="405">
        <f t="shared" si="62"/>
        <v>60.847066356914027</v>
      </c>
      <c r="FS9" s="405">
        <f t="shared" si="62"/>
        <v>23.944447408970795</v>
      </c>
      <c r="FT9" s="405">
        <f t="shared" si="62"/>
        <v>0</v>
      </c>
      <c r="FU9" s="405">
        <f t="shared" si="62"/>
        <v>101.41177726152337</v>
      </c>
      <c r="FV9" s="405">
        <f t="shared" si="62"/>
        <v>1265.1119213375041</v>
      </c>
      <c r="FW9" s="397">
        <f t="shared" si="63"/>
        <v>13899.501914527165</v>
      </c>
      <c r="FX9" s="406">
        <f t="shared" si="64"/>
        <v>19.610000000000582</v>
      </c>
      <c r="FY9" s="331">
        <f t="shared" si="65"/>
        <v>19.610000000000582</v>
      </c>
      <c r="FZ9" s="382">
        <f t="shared" si="66"/>
        <v>-5.8264504332328215E-13</v>
      </c>
      <c r="GA9" s="331">
        <f t="shared" si="67"/>
        <v>3.637978807091713E-12</v>
      </c>
      <c r="GB9" s="407">
        <f t="shared" si="68"/>
        <v>0</v>
      </c>
      <c r="GC9" s="407">
        <f t="shared" si="69"/>
        <v>0</v>
      </c>
      <c r="GD9" s="407">
        <f t="shared" si="70"/>
        <v>0</v>
      </c>
      <c r="GE9" s="407">
        <f t="shared" si="71"/>
        <v>0</v>
      </c>
      <c r="GF9" s="407">
        <f t="shared" si="72"/>
        <v>0</v>
      </c>
      <c r="GG9" s="407">
        <f t="shared" si="73"/>
        <v>-2.2737367544323206E-13</v>
      </c>
      <c r="GH9" s="407">
        <f t="shared" si="74"/>
        <v>0</v>
      </c>
      <c r="GI9" s="407">
        <f t="shared" si="75"/>
        <v>0</v>
      </c>
      <c r="GJ9">
        <f t="shared" si="76"/>
        <v>0</v>
      </c>
      <c r="GK9" s="382">
        <f t="shared" si="77"/>
        <v>3.4106051316484809E-12</v>
      </c>
      <c r="GL9">
        <v>1</v>
      </c>
      <c r="GM9">
        <f t="shared" si="78"/>
        <v>30916</v>
      </c>
      <c r="GN9">
        <f t="shared" si="78"/>
        <v>0</v>
      </c>
      <c r="GO9">
        <f t="shared" si="78"/>
        <v>2491</v>
      </c>
      <c r="GP9">
        <f t="shared" si="78"/>
        <v>0</v>
      </c>
      <c r="GQ9">
        <f t="shared" si="78"/>
        <v>0</v>
      </c>
      <c r="GR9">
        <f t="shared" si="78"/>
        <v>0</v>
      </c>
      <c r="GS9">
        <f t="shared" si="78"/>
        <v>1985.1080854728348</v>
      </c>
      <c r="GT9">
        <f t="shared" si="78"/>
        <v>0</v>
      </c>
      <c r="GU9">
        <f t="shared" si="78"/>
        <v>0</v>
      </c>
      <c r="GV9">
        <f t="shared" si="78"/>
        <v>13899.501914527165</v>
      </c>
    </row>
    <row r="10" spans="1:205" customFormat="1" x14ac:dyDescent="0.25">
      <c r="A10" s="378">
        <v>41007</v>
      </c>
      <c r="B10" s="32" t="s">
        <v>1397</v>
      </c>
      <c r="C10" t="s">
        <v>892</v>
      </c>
      <c r="D10">
        <v>1</v>
      </c>
      <c r="E10" s="379">
        <v>125</v>
      </c>
      <c r="F10" s="379">
        <v>4696</v>
      </c>
      <c r="G10" s="379">
        <v>20958</v>
      </c>
      <c r="H10" s="379">
        <v>94491</v>
      </c>
      <c r="I10" s="379">
        <v>3106</v>
      </c>
      <c r="J10" s="379">
        <v>243</v>
      </c>
      <c r="K10" s="379">
        <v>421</v>
      </c>
      <c r="L10" s="379">
        <v>952</v>
      </c>
      <c r="M10" s="380">
        <v>423.80526128470274</v>
      </c>
      <c r="N10" s="381">
        <f t="shared" si="79"/>
        <v>125415.80526128471</v>
      </c>
      <c r="O10" s="379">
        <v>257</v>
      </c>
      <c r="P10" s="379">
        <v>2819</v>
      </c>
      <c r="Q10" s="379">
        <v>11852</v>
      </c>
      <c r="R10" s="379">
        <v>91619</v>
      </c>
      <c r="S10" s="379">
        <v>4310</v>
      </c>
      <c r="T10" s="379">
        <v>773</v>
      </c>
      <c r="U10" s="379">
        <v>179</v>
      </c>
      <c r="V10" s="379">
        <v>370</v>
      </c>
      <c r="W10" s="480">
        <f>(VLOOKUP(A10,'[1]floresta plant'!$A$4:$F$573,6,0))*1000</f>
        <v>395.31881307233851</v>
      </c>
      <c r="X10" s="24">
        <f t="shared" si="0"/>
        <v>112574.31881307234</v>
      </c>
      <c r="Y10" s="53">
        <f t="shared" si="1"/>
        <v>-9106</v>
      </c>
      <c r="Z10" s="53">
        <f t="shared" si="1"/>
        <v>-2872</v>
      </c>
      <c r="AA10" s="53">
        <f t="shared" si="1"/>
        <v>1204</v>
      </c>
      <c r="AB10" s="53">
        <f t="shared" si="1"/>
        <v>530</v>
      </c>
      <c r="AC10" s="53">
        <f t="shared" si="1"/>
        <v>-242</v>
      </c>
      <c r="AD10" s="53">
        <f t="shared" si="1"/>
        <v>-582</v>
      </c>
      <c r="AE10" s="53">
        <f t="shared" si="1"/>
        <v>-28.486448212364223</v>
      </c>
      <c r="AF10" s="53">
        <f t="shared" si="2"/>
        <v>-1877</v>
      </c>
      <c r="AG10" s="53">
        <f t="shared" si="3"/>
        <v>132</v>
      </c>
      <c r="AH10" s="53">
        <f t="shared" si="4"/>
        <v>12841.486448212367</v>
      </c>
      <c r="AI10" s="53">
        <f t="shared" si="80"/>
        <v>-12841.486448212367</v>
      </c>
      <c r="AJ10" s="469">
        <v>0</v>
      </c>
      <c r="AK10" s="469">
        <v>0</v>
      </c>
      <c r="AL10" s="469">
        <v>0</v>
      </c>
      <c r="AM10" s="470">
        <f t="shared" si="5"/>
        <v>0</v>
      </c>
      <c r="AN10" s="53">
        <f t="shared" si="6"/>
        <v>12841.486448212367</v>
      </c>
      <c r="AO10" s="382">
        <f t="shared" si="7"/>
        <v>3</v>
      </c>
      <c r="AP10">
        <v>1</v>
      </c>
      <c r="AQ10" s="383">
        <f t="shared" si="81"/>
        <v>1866</v>
      </c>
      <c r="AR10" s="383">
        <f t="shared" si="8"/>
        <v>-14707.486448212365</v>
      </c>
      <c r="AS10" s="383">
        <f t="shared" si="9"/>
        <v>0</v>
      </c>
      <c r="AT10" s="383">
        <f t="shared" si="10"/>
        <v>5601.4864482123648</v>
      </c>
      <c r="AU10" s="383">
        <f t="shared" si="82"/>
        <v>0</v>
      </c>
      <c r="AV10" s="383">
        <f t="shared" si="11"/>
        <v>1</v>
      </c>
      <c r="AW10" s="383">
        <f t="shared" si="12"/>
        <v>0</v>
      </c>
      <c r="AX10" s="383">
        <f t="shared" si="13"/>
        <v>1</v>
      </c>
      <c r="AY10" s="383">
        <f t="shared" si="14"/>
        <v>0</v>
      </c>
      <c r="AZ10">
        <f t="shared" si="15"/>
        <v>0</v>
      </c>
      <c r="BA10">
        <f t="shared" si="16"/>
        <v>0</v>
      </c>
      <c r="BB10" s="383">
        <f t="shared" si="17"/>
        <v>0</v>
      </c>
      <c r="BC10" s="384">
        <f t="shared" si="18"/>
        <v>0.61914046510012577</v>
      </c>
      <c r="BD10" s="384">
        <f t="shared" si="18"/>
        <v>0.19527469973287515</v>
      </c>
      <c r="BE10" s="384">
        <f t="shared" si="18"/>
        <v>1204</v>
      </c>
      <c r="BF10" s="384">
        <f t="shared" si="18"/>
        <v>530</v>
      </c>
      <c r="BG10" s="384">
        <f t="shared" si="18"/>
        <v>1.6454205200332795E-2</v>
      </c>
      <c r="BH10" s="384">
        <f t="shared" si="18"/>
        <v>3.9571683580965647E-2</v>
      </c>
      <c r="BI10" s="384">
        <f t="shared" si="18"/>
        <v>1.9368672079127863E-3</v>
      </c>
      <c r="BJ10" s="384">
        <f t="shared" si="18"/>
        <v>0.12762207917778784</v>
      </c>
      <c r="BK10" s="384">
        <f t="shared" si="18"/>
        <v>132</v>
      </c>
      <c r="BL10" s="474">
        <f t="shared" si="19"/>
        <v>14707.486448212365</v>
      </c>
      <c r="BM10" s="409">
        <f t="shared" si="20"/>
        <v>12841.486448212367</v>
      </c>
      <c r="BN10" s="473">
        <f t="shared" si="21"/>
        <v>1866</v>
      </c>
      <c r="BO10" s="387">
        <f t="shared" si="22"/>
        <v>1</v>
      </c>
      <c r="BP10" s="387">
        <f t="shared" si="23"/>
        <v>0</v>
      </c>
      <c r="BQ10" s="388">
        <f t="shared" si="24"/>
        <v>0</v>
      </c>
      <c r="BR10" s="389">
        <f t="shared" si="25"/>
        <v>12841.486448212365</v>
      </c>
      <c r="BS10" s="390">
        <f t="shared" si="26"/>
        <v>-9106</v>
      </c>
      <c r="BT10" s="391">
        <f t="shared" si="27"/>
        <v>0</v>
      </c>
      <c r="BU10" s="391">
        <f t="shared" si="27"/>
        <v>0</v>
      </c>
      <c r="BV10" s="391">
        <f t="shared" si="27"/>
        <v>0</v>
      </c>
      <c r="BW10" s="391">
        <f t="shared" si="27"/>
        <v>0</v>
      </c>
      <c r="BX10" s="391">
        <f t="shared" si="27"/>
        <v>0</v>
      </c>
      <c r="BY10" s="391">
        <f t="shared" si="27"/>
        <v>0</v>
      </c>
      <c r="BZ10" s="391">
        <f t="shared" si="27"/>
        <v>0</v>
      </c>
      <c r="CA10" s="391">
        <f t="shared" si="27"/>
        <v>0</v>
      </c>
      <c r="CB10" s="391">
        <f t="shared" si="28"/>
        <v>0</v>
      </c>
      <c r="CC10" s="391">
        <f t="shared" si="28"/>
        <v>0</v>
      </c>
      <c r="CD10" s="392">
        <f t="shared" si="29"/>
        <v>0</v>
      </c>
      <c r="CE10" s="393">
        <f t="shared" si="30"/>
        <v>-2872</v>
      </c>
      <c r="CF10" s="392">
        <f t="shared" si="31"/>
        <v>0</v>
      </c>
      <c r="CG10" s="392">
        <f t="shared" si="31"/>
        <v>0</v>
      </c>
      <c r="CH10" s="392">
        <f t="shared" si="31"/>
        <v>0</v>
      </c>
      <c r="CI10" s="392">
        <f t="shared" si="31"/>
        <v>0</v>
      </c>
      <c r="CJ10" s="392">
        <f t="shared" si="31"/>
        <v>0</v>
      </c>
      <c r="CK10" s="392">
        <f t="shared" si="31"/>
        <v>0</v>
      </c>
      <c r="CL10" s="392">
        <f t="shared" si="31"/>
        <v>0</v>
      </c>
      <c r="CM10" s="392">
        <f t="shared" si="32"/>
        <v>0</v>
      </c>
      <c r="CN10" s="392">
        <f t="shared" si="33"/>
        <v>0</v>
      </c>
      <c r="CO10" s="394">
        <f t="shared" si="34"/>
        <v>745.44511998055145</v>
      </c>
      <c r="CP10" s="394">
        <f t="shared" si="34"/>
        <v>235.11073847838168</v>
      </c>
      <c r="CQ10" s="395">
        <f t="shared" si="35"/>
        <v>1204</v>
      </c>
      <c r="CR10" s="394">
        <f t="shared" si="36"/>
        <v>0</v>
      </c>
      <c r="CS10" s="394">
        <f t="shared" si="36"/>
        <v>19.810863061200685</v>
      </c>
      <c r="CT10" s="394">
        <f t="shared" si="36"/>
        <v>47.64430703148264</v>
      </c>
      <c r="CU10" s="394">
        <f t="shared" si="36"/>
        <v>2.3319881183269948</v>
      </c>
      <c r="CV10" s="394">
        <f t="shared" si="36"/>
        <v>153.65698333005656</v>
      </c>
      <c r="CW10" s="394">
        <f t="shared" si="36"/>
        <v>0</v>
      </c>
      <c r="CX10" s="396">
        <f t="shared" si="37"/>
        <v>0</v>
      </c>
      <c r="CY10" s="396">
        <f t="shared" si="37"/>
        <v>0</v>
      </c>
      <c r="CZ10" s="397">
        <f t="shared" si="38"/>
        <v>328.14444650306666</v>
      </c>
      <c r="DA10" s="397">
        <f t="shared" si="38"/>
        <v>103.49559085842382</v>
      </c>
      <c r="DB10" s="397">
        <f t="shared" si="38"/>
        <v>0</v>
      </c>
      <c r="DC10" s="397">
        <f t="shared" si="39"/>
        <v>530</v>
      </c>
      <c r="DD10" s="397">
        <f t="shared" si="40"/>
        <v>8.7207287561763813</v>
      </c>
      <c r="DE10" s="397">
        <f t="shared" si="40"/>
        <v>20.972992297911794</v>
      </c>
      <c r="DF10" s="397">
        <f t="shared" si="40"/>
        <v>1.0265396201937766</v>
      </c>
      <c r="DG10" s="397">
        <f t="shared" si="40"/>
        <v>67.639701964227555</v>
      </c>
      <c r="DH10" s="397">
        <f t="shared" si="40"/>
        <v>0</v>
      </c>
      <c r="DI10" s="398">
        <f t="shared" si="41"/>
        <v>0</v>
      </c>
      <c r="DJ10" s="398">
        <f t="shared" si="41"/>
        <v>0</v>
      </c>
      <c r="DK10" s="399">
        <f t="shared" si="42"/>
        <v>0</v>
      </c>
      <c r="DL10" s="399">
        <f t="shared" si="42"/>
        <v>0</v>
      </c>
      <c r="DM10" s="399">
        <f t="shared" si="42"/>
        <v>0</v>
      </c>
      <c r="DN10" s="399">
        <f t="shared" si="42"/>
        <v>0</v>
      </c>
      <c r="DO10" s="399">
        <f t="shared" si="43"/>
        <v>-242</v>
      </c>
      <c r="DP10" s="399">
        <f t="shared" si="44"/>
        <v>0</v>
      </c>
      <c r="DQ10" s="399">
        <f t="shared" si="44"/>
        <v>0</v>
      </c>
      <c r="DR10" s="399">
        <f t="shared" si="44"/>
        <v>0</v>
      </c>
      <c r="DS10" s="399">
        <f t="shared" si="44"/>
        <v>0</v>
      </c>
      <c r="DT10" s="400">
        <f t="shared" si="45"/>
        <v>0</v>
      </c>
      <c r="DU10" s="400">
        <f t="shared" si="45"/>
        <v>0</v>
      </c>
      <c r="DV10" s="386">
        <f t="shared" si="46"/>
        <v>0</v>
      </c>
      <c r="DW10" s="386">
        <f t="shared" si="46"/>
        <v>0</v>
      </c>
      <c r="DX10" s="386">
        <f t="shared" si="46"/>
        <v>0</v>
      </c>
      <c r="DY10" s="386">
        <f t="shared" si="46"/>
        <v>0</v>
      </c>
      <c r="DZ10" s="386">
        <f t="shared" si="46"/>
        <v>0</v>
      </c>
      <c r="EA10" s="401">
        <f t="shared" si="47"/>
        <v>-582</v>
      </c>
      <c r="EB10" s="386">
        <f t="shared" si="48"/>
        <v>0</v>
      </c>
      <c r="EC10" s="386">
        <f t="shared" si="48"/>
        <v>0</v>
      </c>
      <c r="ED10" s="386">
        <f t="shared" si="48"/>
        <v>0</v>
      </c>
      <c r="EE10" s="385">
        <f t="shared" si="49"/>
        <v>0</v>
      </c>
      <c r="EF10" s="385">
        <f t="shared" si="49"/>
        <v>0</v>
      </c>
      <c r="EG10" s="402">
        <f t="shared" si="50"/>
        <v>0</v>
      </c>
      <c r="EH10" s="402">
        <f t="shared" si="50"/>
        <v>0</v>
      </c>
      <c r="EI10" s="402">
        <f t="shared" si="50"/>
        <v>0</v>
      </c>
      <c r="EJ10" s="402">
        <f t="shared" si="50"/>
        <v>0</v>
      </c>
      <c r="EK10" s="402">
        <f t="shared" si="50"/>
        <v>0</v>
      </c>
      <c r="EL10" s="402">
        <f t="shared" si="50"/>
        <v>0</v>
      </c>
      <c r="EM10" s="402">
        <f t="shared" si="51"/>
        <v>-28.486448212364223</v>
      </c>
      <c r="EN10" s="402">
        <f t="shared" si="52"/>
        <v>0</v>
      </c>
      <c r="EO10" s="402">
        <f t="shared" si="52"/>
        <v>0</v>
      </c>
      <c r="EP10" s="402">
        <f t="shared" si="53"/>
        <v>0</v>
      </c>
      <c r="EQ10" s="402">
        <f t="shared" si="54"/>
        <v>0</v>
      </c>
      <c r="ER10" s="394">
        <f t="shared" si="55"/>
        <v>0</v>
      </c>
      <c r="ES10" s="394">
        <f t="shared" si="55"/>
        <v>0</v>
      </c>
      <c r="ET10" s="394">
        <f t="shared" si="55"/>
        <v>0</v>
      </c>
      <c r="EU10" s="394">
        <f t="shared" si="55"/>
        <v>0</v>
      </c>
      <c r="EV10" s="394">
        <f t="shared" si="55"/>
        <v>0</v>
      </c>
      <c r="EW10" s="394">
        <f t="shared" si="55"/>
        <v>0</v>
      </c>
      <c r="EX10" s="394">
        <f t="shared" si="55"/>
        <v>0</v>
      </c>
      <c r="EY10" s="403">
        <f t="shared" si="56"/>
        <v>-1877</v>
      </c>
      <c r="EZ10" s="394">
        <f t="shared" si="57"/>
        <v>0</v>
      </c>
      <c r="FA10" s="396">
        <f t="shared" si="58"/>
        <v>0</v>
      </c>
      <c r="FB10" s="396">
        <f t="shared" si="58"/>
        <v>0</v>
      </c>
      <c r="FC10" s="404">
        <f t="shared" si="59"/>
        <v>81.726541393216607</v>
      </c>
      <c r="FD10" s="404">
        <f t="shared" si="59"/>
        <v>25.776260364739521</v>
      </c>
      <c r="FE10" s="404">
        <f t="shared" si="59"/>
        <v>0</v>
      </c>
      <c r="FF10" s="404">
        <f t="shared" si="59"/>
        <v>0</v>
      </c>
      <c r="FG10" s="404">
        <f t="shared" si="59"/>
        <v>2.171955086443929</v>
      </c>
      <c r="FH10" s="404">
        <f t="shared" si="59"/>
        <v>5.2234622326874653</v>
      </c>
      <c r="FI10" s="404">
        <f t="shared" si="59"/>
        <v>0.25566647144448779</v>
      </c>
      <c r="FJ10" s="404">
        <f t="shared" si="59"/>
        <v>16.846114451467994</v>
      </c>
      <c r="FK10" s="392">
        <f t="shared" si="60"/>
        <v>132</v>
      </c>
      <c r="FL10" s="384">
        <f t="shared" si="61"/>
        <v>0</v>
      </c>
      <c r="FM10" s="384">
        <f t="shared" si="61"/>
        <v>0</v>
      </c>
      <c r="FN10" s="405">
        <f t="shared" si="62"/>
        <v>7950.6838921231656</v>
      </c>
      <c r="FO10" s="405">
        <f t="shared" si="62"/>
        <v>2507.6174102984551</v>
      </c>
      <c r="FP10" s="405">
        <f t="shared" si="62"/>
        <v>0</v>
      </c>
      <c r="FQ10" s="405">
        <f t="shared" si="62"/>
        <v>0</v>
      </c>
      <c r="FR10" s="405">
        <f t="shared" si="62"/>
        <v>211.29645309617899</v>
      </c>
      <c r="FS10" s="405">
        <f t="shared" si="62"/>
        <v>508.15923843791808</v>
      </c>
      <c r="FT10" s="405">
        <f t="shared" si="62"/>
        <v>24.872254002398964</v>
      </c>
      <c r="FU10" s="405">
        <f t="shared" si="62"/>
        <v>1638.857200254248</v>
      </c>
      <c r="FV10" s="405">
        <f t="shared" si="62"/>
        <v>0</v>
      </c>
      <c r="FW10" s="397">
        <f t="shared" si="63"/>
        <v>12841.486448212367</v>
      </c>
      <c r="FX10" s="406">
        <f t="shared" si="64"/>
        <v>1.8189894035458565E-12</v>
      </c>
      <c r="FY10" s="331">
        <f t="shared" si="65"/>
        <v>1.8189894035458565E-12</v>
      </c>
      <c r="FZ10" s="382">
        <f t="shared" si="66"/>
        <v>-1.8189894035458565E-12</v>
      </c>
      <c r="GA10" s="331">
        <f>IF(BS10&gt;0,BS10-SUM(BT10:CC10),0)</f>
        <v>0</v>
      </c>
      <c r="GB10" s="407">
        <f t="shared" si="68"/>
        <v>0</v>
      </c>
      <c r="GC10" s="407">
        <f t="shared" si="69"/>
        <v>0</v>
      </c>
      <c r="GD10" s="407">
        <f t="shared" si="70"/>
        <v>0</v>
      </c>
      <c r="GE10" s="407">
        <f t="shared" si="71"/>
        <v>0</v>
      </c>
      <c r="GF10" s="407">
        <f t="shared" si="72"/>
        <v>0</v>
      </c>
      <c r="GG10" s="407">
        <f t="shared" si="73"/>
        <v>0</v>
      </c>
      <c r="GH10" s="407">
        <f t="shared" si="74"/>
        <v>0</v>
      </c>
      <c r="GI10" s="407">
        <f t="shared" si="75"/>
        <v>0</v>
      </c>
      <c r="GJ10">
        <f t="shared" si="76"/>
        <v>0</v>
      </c>
      <c r="GK10" s="382">
        <f t="shared" si="77"/>
        <v>0</v>
      </c>
      <c r="GL10">
        <v>1</v>
      </c>
      <c r="GM10">
        <f t="shared" si="78"/>
        <v>0</v>
      </c>
      <c r="GN10">
        <f t="shared" si="78"/>
        <v>0</v>
      </c>
      <c r="GO10">
        <f t="shared" si="78"/>
        <v>1204</v>
      </c>
      <c r="GP10">
        <f t="shared" si="78"/>
        <v>530</v>
      </c>
      <c r="GQ10">
        <f t="shared" si="78"/>
        <v>0</v>
      </c>
      <c r="GR10">
        <f t="shared" si="78"/>
        <v>0</v>
      </c>
      <c r="GS10">
        <f t="shared" si="78"/>
        <v>0</v>
      </c>
      <c r="GT10">
        <f t="shared" si="78"/>
        <v>0</v>
      </c>
      <c r="GU10">
        <f t="shared" si="78"/>
        <v>132</v>
      </c>
      <c r="GV10">
        <f t="shared" si="78"/>
        <v>12841.486448212367</v>
      </c>
    </row>
    <row r="11" spans="1:205" customFormat="1" x14ac:dyDescent="0.25">
      <c r="A11" s="378">
        <v>41008</v>
      </c>
      <c r="B11" s="32" t="s">
        <v>1398</v>
      </c>
      <c r="C11" t="s">
        <v>892</v>
      </c>
      <c r="D11">
        <v>1</v>
      </c>
      <c r="E11" s="379">
        <v>986</v>
      </c>
      <c r="F11" s="379">
        <v>1270</v>
      </c>
      <c r="G11" s="379">
        <v>4605</v>
      </c>
      <c r="H11" s="379">
        <v>106040</v>
      </c>
      <c r="I11" s="379">
        <v>736</v>
      </c>
      <c r="J11" s="379">
        <v>268</v>
      </c>
      <c r="K11" s="379">
        <v>742</v>
      </c>
      <c r="L11" s="379">
        <v>25</v>
      </c>
      <c r="M11" s="380">
        <v>239.45248914185748</v>
      </c>
      <c r="N11" s="381">
        <f t="shared" si="79"/>
        <v>114911.45248914186</v>
      </c>
      <c r="O11" s="379">
        <v>423</v>
      </c>
      <c r="P11" s="379">
        <v>1742</v>
      </c>
      <c r="Q11" s="379">
        <v>9892</v>
      </c>
      <c r="R11" s="379">
        <v>90600</v>
      </c>
      <c r="S11" s="379">
        <v>3270</v>
      </c>
      <c r="T11" s="379">
        <v>0</v>
      </c>
      <c r="U11" s="379">
        <v>95</v>
      </c>
      <c r="V11" s="379">
        <v>10</v>
      </c>
      <c r="W11" s="480">
        <f>(VLOOKUP(A11,'[1]floresta plant'!$A$4:$F$573,6,0))*1000</f>
        <v>772.0678708579951</v>
      </c>
      <c r="X11" s="24">
        <f t="shared" si="0"/>
        <v>106804.06787085799</v>
      </c>
      <c r="Y11" s="53">
        <f t="shared" si="1"/>
        <v>5287</v>
      </c>
      <c r="Z11" s="53">
        <f t="shared" si="1"/>
        <v>-15440</v>
      </c>
      <c r="AA11" s="53">
        <f t="shared" si="1"/>
        <v>2534</v>
      </c>
      <c r="AB11" s="53">
        <f t="shared" si="1"/>
        <v>-268</v>
      </c>
      <c r="AC11" s="53">
        <f t="shared" si="1"/>
        <v>-647</v>
      </c>
      <c r="AD11" s="53">
        <f t="shared" si="1"/>
        <v>-15</v>
      </c>
      <c r="AE11" s="53">
        <f t="shared" si="1"/>
        <v>532.61538171613756</v>
      </c>
      <c r="AF11" s="53">
        <f t="shared" si="2"/>
        <v>472</v>
      </c>
      <c r="AG11" s="53">
        <f t="shared" si="3"/>
        <v>-563</v>
      </c>
      <c r="AH11" s="53">
        <f t="shared" si="4"/>
        <v>8107.3846182838606</v>
      </c>
      <c r="AI11" s="53">
        <f t="shared" si="80"/>
        <v>-8107.3846182838606</v>
      </c>
      <c r="AJ11" s="469">
        <v>0</v>
      </c>
      <c r="AK11" s="469">
        <v>0</v>
      </c>
      <c r="AL11" s="469">
        <v>0</v>
      </c>
      <c r="AM11" s="470">
        <f t="shared" si="5"/>
        <v>0</v>
      </c>
      <c r="AN11" s="53">
        <f t="shared" si="6"/>
        <v>8107.3846182838606</v>
      </c>
      <c r="AO11" s="382">
        <f t="shared" si="7"/>
        <v>3</v>
      </c>
      <c r="AP11">
        <v>1</v>
      </c>
      <c r="AQ11" s="383">
        <f t="shared" si="81"/>
        <v>8825.6153817161376</v>
      </c>
      <c r="AR11" s="383">
        <f t="shared" si="8"/>
        <v>-16933</v>
      </c>
      <c r="AS11" s="383">
        <f t="shared" si="9"/>
        <v>5287</v>
      </c>
      <c r="AT11" s="383">
        <f t="shared" si="10"/>
        <v>16933</v>
      </c>
      <c r="AU11" s="383">
        <f t="shared" si="82"/>
        <v>0</v>
      </c>
      <c r="AV11" s="383">
        <f t="shared" si="11"/>
        <v>1</v>
      </c>
      <c r="AW11" s="383">
        <f t="shared" si="12"/>
        <v>0</v>
      </c>
      <c r="AX11" s="383">
        <f t="shared" si="13"/>
        <v>1</v>
      </c>
      <c r="AY11" s="383">
        <f t="shared" si="14"/>
        <v>5287</v>
      </c>
      <c r="AZ11">
        <f t="shared" si="15"/>
        <v>0</v>
      </c>
      <c r="BA11">
        <f t="shared" si="16"/>
        <v>0</v>
      </c>
      <c r="BB11" s="383">
        <f t="shared" si="17"/>
        <v>0</v>
      </c>
      <c r="BC11" s="384">
        <f t="shared" si="18"/>
        <v>5287</v>
      </c>
      <c r="BD11" s="384">
        <f t="shared" si="18"/>
        <v>0.91182897301127974</v>
      </c>
      <c r="BE11" s="384">
        <f t="shared" si="18"/>
        <v>2534</v>
      </c>
      <c r="BF11" s="384">
        <f t="shared" si="18"/>
        <v>1.5827083210299416E-2</v>
      </c>
      <c r="BG11" s="384">
        <f t="shared" si="18"/>
        <v>3.8209413571133291E-2</v>
      </c>
      <c r="BH11" s="384">
        <f t="shared" si="18"/>
        <v>8.8584420953168367E-4</v>
      </c>
      <c r="BI11" s="384">
        <f t="shared" si="18"/>
        <v>532.61538171613756</v>
      </c>
      <c r="BJ11" s="384">
        <f t="shared" si="18"/>
        <v>472</v>
      </c>
      <c r="BK11" s="384">
        <f t="shared" si="18"/>
        <v>3.3248685997755864E-2</v>
      </c>
      <c r="BL11" s="474">
        <f t="shared" si="19"/>
        <v>11646</v>
      </c>
      <c r="BM11" s="409">
        <f t="shared" si="20"/>
        <v>8107.3846182838606</v>
      </c>
      <c r="BN11" s="473">
        <f t="shared" si="21"/>
        <v>3538.6153817161376</v>
      </c>
      <c r="BO11" s="387">
        <f t="shared" si="22"/>
        <v>1</v>
      </c>
      <c r="BP11" s="387">
        <f t="shared" si="23"/>
        <v>0</v>
      </c>
      <c r="BQ11" s="388">
        <f t="shared" si="24"/>
        <v>0</v>
      </c>
      <c r="BR11" s="389">
        <f t="shared" si="25"/>
        <v>8107.3846182838624</v>
      </c>
      <c r="BS11" s="390">
        <f t="shared" si="26"/>
        <v>5287</v>
      </c>
      <c r="BT11" s="391">
        <f t="shared" si="27"/>
        <v>4820.8397803106363</v>
      </c>
      <c r="BU11" s="391">
        <f t="shared" si="27"/>
        <v>0</v>
      </c>
      <c r="BV11" s="391">
        <f t="shared" si="27"/>
        <v>83.677788932853005</v>
      </c>
      <c r="BW11" s="391">
        <f t="shared" si="27"/>
        <v>202.01316955058172</v>
      </c>
      <c r="BX11" s="391">
        <f t="shared" si="27"/>
        <v>4.6834583357940112</v>
      </c>
      <c r="BY11" s="391">
        <f t="shared" si="27"/>
        <v>0</v>
      </c>
      <c r="BZ11" s="391">
        <f t="shared" si="27"/>
        <v>0</v>
      </c>
      <c r="CA11" s="391">
        <f t="shared" si="27"/>
        <v>175.78580287013526</v>
      </c>
      <c r="CB11" s="391">
        <f t="shared" si="28"/>
        <v>0</v>
      </c>
      <c r="CC11" s="391">
        <f t="shared" si="28"/>
        <v>0</v>
      </c>
      <c r="CD11" s="392">
        <f t="shared" si="29"/>
        <v>0</v>
      </c>
      <c r="CE11" s="393">
        <f t="shared" si="30"/>
        <v>-15440</v>
      </c>
      <c r="CF11" s="392">
        <f t="shared" si="31"/>
        <v>0</v>
      </c>
      <c r="CG11" s="392">
        <f t="shared" si="31"/>
        <v>0</v>
      </c>
      <c r="CH11" s="392">
        <f t="shared" si="31"/>
        <v>0</v>
      </c>
      <c r="CI11" s="392">
        <f t="shared" si="31"/>
        <v>0</v>
      </c>
      <c r="CJ11" s="392">
        <f t="shared" si="31"/>
        <v>0</v>
      </c>
      <c r="CK11" s="392">
        <f t="shared" si="31"/>
        <v>0</v>
      </c>
      <c r="CL11" s="392">
        <f t="shared" si="31"/>
        <v>0</v>
      </c>
      <c r="CM11" s="392">
        <f t="shared" si="32"/>
        <v>0</v>
      </c>
      <c r="CN11" s="392">
        <f t="shared" si="33"/>
        <v>0</v>
      </c>
      <c r="CO11" s="394">
        <f t="shared" si="34"/>
        <v>0</v>
      </c>
      <c r="CP11" s="394">
        <f t="shared" si="34"/>
        <v>2310.5746176105827</v>
      </c>
      <c r="CQ11" s="395">
        <f t="shared" si="35"/>
        <v>2534</v>
      </c>
      <c r="CR11" s="394">
        <f t="shared" si="36"/>
        <v>40.105828854898718</v>
      </c>
      <c r="CS11" s="394">
        <f t="shared" si="36"/>
        <v>96.822653989251762</v>
      </c>
      <c r="CT11" s="394">
        <f t="shared" si="36"/>
        <v>2.2447292269532864</v>
      </c>
      <c r="CU11" s="394">
        <f t="shared" si="36"/>
        <v>0</v>
      </c>
      <c r="CV11" s="394">
        <f t="shared" si="36"/>
        <v>0</v>
      </c>
      <c r="CW11" s="394">
        <f t="shared" si="36"/>
        <v>84.252170318313361</v>
      </c>
      <c r="CX11" s="396">
        <f t="shared" si="37"/>
        <v>0</v>
      </c>
      <c r="CY11" s="396">
        <f t="shared" si="37"/>
        <v>0</v>
      </c>
      <c r="CZ11" s="397">
        <f t="shared" si="38"/>
        <v>0</v>
      </c>
      <c r="DA11" s="397">
        <f t="shared" si="38"/>
        <v>0</v>
      </c>
      <c r="DB11" s="397">
        <f t="shared" si="38"/>
        <v>0</v>
      </c>
      <c r="DC11" s="397">
        <f t="shared" si="39"/>
        <v>-268</v>
      </c>
      <c r="DD11" s="397">
        <f t="shared" si="40"/>
        <v>0</v>
      </c>
      <c r="DE11" s="397">
        <f t="shared" si="40"/>
        <v>0</v>
      </c>
      <c r="DF11" s="397">
        <f t="shared" si="40"/>
        <v>0</v>
      </c>
      <c r="DG11" s="397">
        <f t="shared" si="40"/>
        <v>0</v>
      </c>
      <c r="DH11" s="397">
        <f t="shared" si="40"/>
        <v>0</v>
      </c>
      <c r="DI11" s="398">
        <f t="shared" si="41"/>
        <v>0</v>
      </c>
      <c r="DJ11" s="398">
        <f t="shared" si="41"/>
        <v>0</v>
      </c>
      <c r="DK11" s="399">
        <f t="shared" si="42"/>
        <v>0</v>
      </c>
      <c r="DL11" s="399">
        <f t="shared" si="42"/>
        <v>0</v>
      </c>
      <c r="DM11" s="399">
        <f t="shared" si="42"/>
        <v>0</v>
      </c>
      <c r="DN11" s="399">
        <f t="shared" si="42"/>
        <v>0</v>
      </c>
      <c r="DO11" s="399">
        <f t="shared" si="43"/>
        <v>-647</v>
      </c>
      <c r="DP11" s="399">
        <f t="shared" si="44"/>
        <v>0</v>
      </c>
      <c r="DQ11" s="399">
        <f t="shared" si="44"/>
        <v>0</v>
      </c>
      <c r="DR11" s="399">
        <f t="shared" si="44"/>
        <v>0</v>
      </c>
      <c r="DS11" s="399">
        <f t="shared" si="44"/>
        <v>0</v>
      </c>
      <c r="DT11" s="400">
        <f t="shared" si="45"/>
        <v>0</v>
      </c>
      <c r="DU11" s="400">
        <f t="shared" si="45"/>
        <v>0</v>
      </c>
      <c r="DV11" s="386">
        <f t="shared" si="46"/>
        <v>0</v>
      </c>
      <c r="DW11" s="386">
        <f t="shared" si="46"/>
        <v>0</v>
      </c>
      <c r="DX11" s="386">
        <f t="shared" si="46"/>
        <v>0</v>
      </c>
      <c r="DY11" s="386">
        <f t="shared" si="46"/>
        <v>0</v>
      </c>
      <c r="DZ11" s="386">
        <f t="shared" si="46"/>
        <v>0</v>
      </c>
      <c r="EA11" s="401">
        <f t="shared" si="47"/>
        <v>-15</v>
      </c>
      <c r="EB11" s="386">
        <f t="shared" si="48"/>
        <v>0</v>
      </c>
      <c r="EC11" s="386">
        <f t="shared" si="48"/>
        <v>0</v>
      </c>
      <c r="ED11" s="386">
        <f t="shared" si="48"/>
        <v>0</v>
      </c>
      <c r="EE11" s="385">
        <f t="shared" si="49"/>
        <v>0</v>
      </c>
      <c r="EF11" s="385">
        <f t="shared" si="49"/>
        <v>0</v>
      </c>
      <c r="EG11" s="402">
        <f t="shared" si="50"/>
        <v>0</v>
      </c>
      <c r="EH11" s="402">
        <f t="shared" si="50"/>
        <v>485.65413652023648</v>
      </c>
      <c r="EI11" s="402">
        <f t="shared" si="50"/>
        <v>0</v>
      </c>
      <c r="EJ11" s="402">
        <f t="shared" si="50"/>
        <v>8.4297479655066958</v>
      </c>
      <c r="EK11" s="402">
        <f t="shared" si="50"/>
        <v>20.350921394338926</v>
      </c>
      <c r="EL11" s="402">
        <f t="shared" si="50"/>
        <v>0.47181425180074782</v>
      </c>
      <c r="EM11" s="402">
        <f t="shared" si="51"/>
        <v>532.61538171613756</v>
      </c>
      <c r="EN11" s="402">
        <f t="shared" si="52"/>
        <v>0</v>
      </c>
      <c r="EO11" s="402">
        <f t="shared" si="52"/>
        <v>17.708761584254738</v>
      </c>
      <c r="EP11" s="402">
        <f t="shared" si="53"/>
        <v>0</v>
      </c>
      <c r="EQ11" s="402">
        <f t="shared" si="54"/>
        <v>0</v>
      </c>
      <c r="ER11" s="394">
        <f t="shared" si="55"/>
        <v>0</v>
      </c>
      <c r="ES11" s="394">
        <f t="shared" si="55"/>
        <v>430.38327526132406</v>
      </c>
      <c r="ET11" s="394">
        <f t="shared" si="55"/>
        <v>0</v>
      </c>
      <c r="EU11" s="394">
        <f t="shared" si="55"/>
        <v>7.470383275261324</v>
      </c>
      <c r="EV11" s="394">
        <f t="shared" si="55"/>
        <v>18.034843205574912</v>
      </c>
      <c r="EW11" s="394">
        <f t="shared" si="55"/>
        <v>0.41811846689895471</v>
      </c>
      <c r="EX11" s="394">
        <f t="shared" si="55"/>
        <v>0</v>
      </c>
      <c r="EY11" s="403">
        <f t="shared" si="56"/>
        <v>472</v>
      </c>
      <c r="EZ11" s="394">
        <f t="shared" si="57"/>
        <v>15.693379790940767</v>
      </c>
      <c r="FA11" s="396">
        <f t="shared" si="58"/>
        <v>0</v>
      </c>
      <c r="FB11" s="396">
        <f t="shared" si="58"/>
        <v>0</v>
      </c>
      <c r="FC11" s="404">
        <f t="shared" si="59"/>
        <v>0</v>
      </c>
      <c r="FD11" s="404">
        <f t="shared" si="59"/>
        <v>0</v>
      </c>
      <c r="FE11" s="404">
        <f t="shared" si="59"/>
        <v>0</v>
      </c>
      <c r="FF11" s="404">
        <f t="shared" si="59"/>
        <v>0</v>
      </c>
      <c r="FG11" s="404">
        <f t="shared" si="59"/>
        <v>0</v>
      </c>
      <c r="FH11" s="404">
        <f t="shared" si="59"/>
        <v>0</v>
      </c>
      <c r="FI11" s="404">
        <f t="shared" si="59"/>
        <v>0</v>
      </c>
      <c r="FJ11" s="404">
        <f t="shared" si="59"/>
        <v>0</v>
      </c>
      <c r="FK11" s="392">
        <f t="shared" si="60"/>
        <v>-563</v>
      </c>
      <c r="FL11" s="384">
        <f t="shared" si="61"/>
        <v>0</v>
      </c>
      <c r="FM11" s="384">
        <f t="shared" si="61"/>
        <v>0</v>
      </c>
      <c r="FN11" s="405">
        <f t="shared" si="62"/>
        <v>0</v>
      </c>
      <c r="FO11" s="405">
        <f t="shared" si="62"/>
        <v>7392.5481902972206</v>
      </c>
      <c r="FP11" s="405">
        <f t="shared" si="62"/>
        <v>0</v>
      </c>
      <c r="FQ11" s="405">
        <f t="shared" si="62"/>
        <v>128.31625097148026</v>
      </c>
      <c r="FR11" s="405">
        <f t="shared" si="62"/>
        <v>309.77841186025273</v>
      </c>
      <c r="FS11" s="405">
        <f t="shared" si="62"/>
        <v>7.1818797185529988</v>
      </c>
      <c r="FT11" s="405">
        <f t="shared" si="62"/>
        <v>0</v>
      </c>
      <c r="FU11" s="405">
        <f t="shared" si="62"/>
        <v>0</v>
      </c>
      <c r="FV11" s="405">
        <f t="shared" si="62"/>
        <v>269.55988543635596</v>
      </c>
      <c r="FW11" s="397">
        <f t="shared" si="63"/>
        <v>8107.3846182838606</v>
      </c>
      <c r="FX11" s="406">
        <f t="shared" si="64"/>
        <v>-2.7284841053187847E-12</v>
      </c>
      <c r="FY11" s="331">
        <f t="shared" si="65"/>
        <v>-2.7284841053187847E-12</v>
      </c>
      <c r="FZ11" s="382">
        <f t="shared" si="66"/>
        <v>2.7284841053187847E-12</v>
      </c>
      <c r="GA11" s="331">
        <f t="shared" si="67"/>
        <v>0</v>
      </c>
      <c r="GB11" s="407">
        <f t="shared" si="68"/>
        <v>0</v>
      </c>
      <c r="GC11" s="407">
        <f t="shared" si="69"/>
        <v>0</v>
      </c>
      <c r="GD11" s="407">
        <f t="shared" si="70"/>
        <v>0</v>
      </c>
      <c r="GE11" s="407">
        <f t="shared" si="71"/>
        <v>0</v>
      </c>
      <c r="GF11" s="407">
        <f t="shared" si="72"/>
        <v>0</v>
      </c>
      <c r="GG11" s="407">
        <f t="shared" si="73"/>
        <v>0</v>
      </c>
      <c r="GH11" s="407">
        <f t="shared" si="74"/>
        <v>0</v>
      </c>
      <c r="GI11" s="407">
        <f t="shared" si="75"/>
        <v>0</v>
      </c>
      <c r="GJ11">
        <f t="shared" si="76"/>
        <v>0</v>
      </c>
      <c r="GK11" s="382">
        <f t="shared" si="77"/>
        <v>0</v>
      </c>
      <c r="GL11">
        <v>1</v>
      </c>
      <c r="GM11">
        <f t="shared" si="78"/>
        <v>5287</v>
      </c>
      <c r="GN11">
        <f t="shared" si="78"/>
        <v>0</v>
      </c>
      <c r="GO11">
        <f t="shared" si="78"/>
        <v>2534</v>
      </c>
      <c r="GP11">
        <f t="shared" si="78"/>
        <v>0</v>
      </c>
      <c r="GQ11">
        <f t="shared" si="78"/>
        <v>0</v>
      </c>
      <c r="GR11">
        <f t="shared" si="78"/>
        <v>0</v>
      </c>
      <c r="GS11">
        <f t="shared" si="78"/>
        <v>532.61538171613756</v>
      </c>
      <c r="GT11">
        <f t="shared" si="78"/>
        <v>472</v>
      </c>
      <c r="GU11">
        <f t="shared" si="78"/>
        <v>0</v>
      </c>
      <c r="GV11">
        <f t="shared" si="78"/>
        <v>8107.3846182838606</v>
      </c>
    </row>
    <row r="12" spans="1:205" customFormat="1" x14ac:dyDescent="0.25">
      <c r="A12" s="378">
        <v>41009</v>
      </c>
      <c r="B12" s="32" t="s">
        <v>1399</v>
      </c>
      <c r="C12" t="s">
        <v>892</v>
      </c>
      <c r="D12">
        <v>1</v>
      </c>
      <c r="E12" s="379">
        <v>586</v>
      </c>
      <c r="F12" s="379">
        <v>4496</v>
      </c>
      <c r="G12" s="379">
        <v>8364</v>
      </c>
      <c r="H12" s="379">
        <v>78550</v>
      </c>
      <c r="I12" s="379">
        <v>1760</v>
      </c>
      <c r="J12" s="379">
        <v>61</v>
      </c>
      <c r="K12" s="379">
        <v>149</v>
      </c>
      <c r="L12" s="379">
        <v>85</v>
      </c>
      <c r="M12" s="380">
        <v>740.40694095279775</v>
      </c>
      <c r="N12" s="381">
        <f t="shared" si="79"/>
        <v>94791.406940952802</v>
      </c>
      <c r="O12" s="379">
        <v>154</v>
      </c>
      <c r="P12" s="379">
        <v>4592</v>
      </c>
      <c r="Q12" s="379">
        <v>10941</v>
      </c>
      <c r="R12" s="379">
        <v>65200</v>
      </c>
      <c r="S12" s="379">
        <v>3410</v>
      </c>
      <c r="T12" s="379">
        <v>0</v>
      </c>
      <c r="U12" s="379">
        <v>22</v>
      </c>
      <c r="V12" s="379">
        <v>65</v>
      </c>
      <c r="W12" s="480">
        <f>(VLOOKUP(A12,'[1]floresta plant'!$A$4:$F$573,6,0))*1000</f>
        <v>704.20254611866756</v>
      </c>
      <c r="X12" s="24">
        <f t="shared" si="0"/>
        <v>85088.202546118671</v>
      </c>
      <c r="Y12" s="53">
        <f t="shared" si="1"/>
        <v>2577</v>
      </c>
      <c r="Z12" s="53">
        <f t="shared" si="1"/>
        <v>-13350</v>
      </c>
      <c r="AA12" s="53">
        <f t="shared" si="1"/>
        <v>1650</v>
      </c>
      <c r="AB12" s="53">
        <f t="shared" si="1"/>
        <v>-61</v>
      </c>
      <c r="AC12" s="53">
        <f t="shared" si="1"/>
        <v>-127</v>
      </c>
      <c r="AD12" s="53">
        <f t="shared" si="1"/>
        <v>-20</v>
      </c>
      <c r="AE12" s="53">
        <f t="shared" si="1"/>
        <v>-36.204394834130198</v>
      </c>
      <c r="AF12" s="53">
        <f t="shared" si="2"/>
        <v>96</v>
      </c>
      <c r="AG12" s="53">
        <f t="shared" si="3"/>
        <v>-432</v>
      </c>
      <c r="AH12" s="53">
        <f t="shared" si="4"/>
        <v>9715.3243948341315</v>
      </c>
      <c r="AI12" s="53">
        <f t="shared" si="80"/>
        <v>-9703.2043948341307</v>
      </c>
      <c r="AJ12" s="469">
        <v>0</v>
      </c>
      <c r="AK12" s="469">
        <v>0</v>
      </c>
      <c r="AL12" s="469">
        <v>12.120000000000001</v>
      </c>
      <c r="AM12" s="470">
        <f t="shared" si="5"/>
        <v>12.120000000000001</v>
      </c>
      <c r="AN12" s="53">
        <f t="shared" si="6"/>
        <v>9715.3243948341315</v>
      </c>
      <c r="AO12" s="382">
        <f t="shared" si="7"/>
        <v>3</v>
      </c>
      <c r="AP12">
        <v>1</v>
      </c>
      <c r="AQ12" s="383">
        <f t="shared" si="81"/>
        <v>4323</v>
      </c>
      <c r="AR12" s="383">
        <f t="shared" si="8"/>
        <v>-14026.204394834131</v>
      </c>
      <c r="AS12" s="383">
        <f t="shared" si="9"/>
        <v>2577</v>
      </c>
      <c r="AT12" s="383">
        <f t="shared" si="10"/>
        <v>14026.204394834131</v>
      </c>
      <c r="AU12" s="383">
        <f t="shared" si="82"/>
        <v>0</v>
      </c>
      <c r="AV12" s="383">
        <f t="shared" si="11"/>
        <v>1</v>
      </c>
      <c r="AW12" s="383">
        <f t="shared" si="12"/>
        <v>0</v>
      </c>
      <c r="AX12" s="383">
        <f t="shared" si="13"/>
        <v>1</v>
      </c>
      <c r="AY12" s="383">
        <f t="shared" si="14"/>
        <v>2577</v>
      </c>
      <c r="AZ12">
        <f t="shared" si="15"/>
        <v>0</v>
      </c>
      <c r="BA12">
        <f t="shared" si="16"/>
        <v>0</v>
      </c>
      <c r="BB12" s="383">
        <f t="shared" si="17"/>
        <v>0</v>
      </c>
      <c r="BC12" s="384">
        <f t="shared" si="18"/>
        <v>2577</v>
      </c>
      <c r="BD12" s="384">
        <f t="shared" si="18"/>
        <v>0.95178992293288001</v>
      </c>
      <c r="BE12" s="384">
        <f t="shared" si="18"/>
        <v>1650</v>
      </c>
      <c r="BF12" s="384">
        <f t="shared" si="18"/>
        <v>4.3490026441127851E-3</v>
      </c>
      <c r="BG12" s="384">
        <f t="shared" si="18"/>
        <v>9.0544809147921918E-3</v>
      </c>
      <c r="BH12" s="384">
        <f t="shared" si="18"/>
        <v>1.4259025062664868E-3</v>
      </c>
      <c r="BI12" s="384">
        <f t="shared" si="18"/>
        <v>2.5811968665923851E-3</v>
      </c>
      <c r="BJ12" s="384">
        <f t="shared" si="18"/>
        <v>96</v>
      </c>
      <c r="BK12" s="384">
        <f t="shared" si="18"/>
        <v>3.0799494135356115E-2</v>
      </c>
      <c r="BL12" s="474">
        <f t="shared" si="19"/>
        <v>11449.204394834131</v>
      </c>
      <c r="BM12" s="409">
        <f t="shared" si="20"/>
        <v>9715.3243948341315</v>
      </c>
      <c r="BN12" s="473">
        <f t="shared" si="21"/>
        <v>1746</v>
      </c>
      <c r="BO12" s="387">
        <f t="shared" si="22"/>
        <v>1</v>
      </c>
      <c r="BP12" s="387">
        <f t="shared" si="23"/>
        <v>0</v>
      </c>
      <c r="BQ12" s="388">
        <f t="shared" si="24"/>
        <v>0</v>
      </c>
      <c r="BR12" s="389">
        <f t="shared" si="25"/>
        <v>9703.2043948341307</v>
      </c>
      <c r="BS12" s="390">
        <f t="shared" si="26"/>
        <v>2577</v>
      </c>
      <c r="BT12" s="391">
        <f t="shared" si="27"/>
        <v>2452.7626313980318</v>
      </c>
      <c r="BU12" s="391">
        <f t="shared" si="27"/>
        <v>0</v>
      </c>
      <c r="BV12" s="391">
        <f t="shared" si="27"/>
        <v>11.207379813878648</v>
      </c>
      <c r="BW12" s="391">
        <f t="shared" si="27"/>
        <v>23.333397317419479</v>
      </c>
      <c r="BX12" s="391">
        <f t="shared" si="27"/>
        <v>3.6745507586487363</v>
      </c>
      <c r="BY12" s="391">
        <f t="shared" si="27"/>
        <v>6.6517443252085764</v>
      </c>
      <c r="BZ12" s="391">
        <f t="shared" si="27"/>
        <v>0</v>
      </c>
      <c r="CA12" s="391">
        <f t="shared" si="27"/>
        <v>79.370296386812711</v>
      </c>
      <c r="CB12" s="391">
        <f t="shared" si="28"/>
        <v>0</v>
      </c>
      <c r="CC12" s="391">
        <f t="shared" si="28"/>
        <v>0</v>
      </c>
      <c r="CD12" s="392">
        <f t="shared" si="29"/>
        <v>0</v>
      </c>
      <c r="CE12" s="393">
        <f t="shared" si="30"/>
        <v>-13350</v>
      </c>
      <c r="CF12" s="392">
        <f t="shared" si="31"/>
        <v>0</v>
      </c>
      <c r="CG12" s="392">
        <f t="shared" si="31"/>
        <v>0</v>
      </c>
      <c r="CH12" s="392">
        <f t="shared" si="31"/>
        <v>0</v>
      </c>
      <c r="CI12" s="392">
        <f t="shared" si="31"/>
        <v>0</v>
      </c>
      <c r="CJ12" s="392">
        <f t="shared" si="31"/>
        <v>0</v>
      </c>
      <c r="CK12" s="392">
        <f t="shared" si="31"/>
        <v>0</v>
      </c>
      <c r="CL12" s="392">
        <f t="shared" si="31"/>
        <v>0</v>
      </c>
      <c r="CM12" s="392">
        <f t="shared" si="32"/>
        <v>0</v>
      </c>
      <c r="CN12" s="392">
        <f t="shared" si="33"/>
        <v>0</v>
      </c>
      <c r="CO12" s="394">
        <f t="shared" si="34"/>
        <v>0</v>
      </c>
      <c r="CP12" s="394">
        <f t="shared" si="34"/>
        <v>1570.4533728392521</v>
      </c>
      <c r="CQ12" s="395">
        <f t="shared" si="35"/>
        <v>1650</v>
      </c>
      <c r="CR12" s="394">
        <f t="shared" si="36"/>
        <v>7.1758543627860956</v>
      </c>
      <c r="CS12" s="394">
        <f t="shared" si="36"/>
        <v>14.939893509407117</v>
      </c>
      <c r="CT12" s="394">
        <f t="shared" si="36"/>
        <v>2.3527391353397031</v>
      </c>
      <c r="CU12" s="394">
        <f t="shared" si="36"/>
        <v>4.2589748298774355</v>
      </c>
      <c r="CV12" s="394">
        <f t="shared" si="36"/>
        <v>0</v>
      </c>
      <c r="CW12" s="394">
        <f t="shared" si="36"/>
        <v>50.819165323337593</v>
      </c>
      <c r="CX12" s="396">
        <f t="shared" si="37"/>
        <v>0</v>
      </c>
      <c r="CY12" s="396">
        <f t="shared" si="37"/>
        <v>0</v>
      </c>
      <c r="CZ12" s="397">
        <f t="shared" si="38"/>
        <v>0</v>
      </c>
      <c r="DA12" s="397">
        <f t="shared" si="38"/>
        <v>0</v>
      </c>
      <c r="DB12" s="397">
        <f t="shared" si="38"/>
        <v>0</v>
      </c>
      <c r="DC12" s="397">
        <f t="shared" si="39"/>
        <v>-61</v>
      </c>
      <c r="DD12" s="397">
        <f t="shared" si="40"/>
        <v>0</v>
      </c>
      <c r="DE12" s="397">
        <f t="shared" si="40"/>
        <v>0</v>
      </c>
      <c r="DF12" s="397">
        <f t="shared" si="40"/>
        <v>0</v>
      </c>
      <c r="DG12" s="397">
        <f t="shared" si="40"/>
        <v>0</v>
      </c>
      <c r="DH12" s="397">
        <f t="shared" si="40"/>
        <v>0</v>
      </c>
      <c r="DI12" s="398">
        <f t="shared" si="41"/>
        <v>0</v>
      </c>
      <c r="DJ12" s="398">
        <f t="shared" si="41"/>
        <v>0</v>
      </c>
      <c r="DK12" s="399">
        <f t="shared" si="42"/>
        <v>0</v>
      </c>
      <c r="DL12" s="399">
        <f t="shared" si="42"/>
        <v>0</v>
      </c>
      <c r="DM12" s="399">
        <f t="shared" si="42"/>
        <v>0</v>
      </c>
      <c r="DN12" s="399">
        <f t="shared" si="42"/>
        <v>0</v>
      </c>
      <c r="DO12" s="399">
        <f t="shared" si="43"/>
        <v>-127</v>
      </c>
      <c r="DP12" s="399">
        <f t="shared" si="44"/>
        <v>0</v>
      </c>
      <c r="DQ12" s="399">
        <f t="shared" si="44"/>
        <v>0</v>
      </c>
      <c r="DR12" s="399">
        <f t="shared" si="44"/>
        <v>0</v>
      </c>
      <c r="DS12" s="399">
        <f t="shared" si="44"/>
        <v>0</v>
      </c>
      <c r="DT12" s="400">
        <f t="shared" si="45"/>
        <v>0</v>
      </c>
      <c r="DU12" s="400">
        <f t="shared" si="45"/>
        <v>0</v>
      </c>
      <c r="DV12" s="386">
        <f t="shared" si="46"/>
        <v>0</v>
      </c>
      <c r="DW12" s="386">
        <f t="shared" si="46"/>
        <v>0</v>
      </c>
      <c r="DX12" s="386">
        <f t="shared" si="46"/>
        <v>0</v>
      </c>
      <c r="DY12" s="386">
        <f t="shared" si="46"/>
        <v>0</v>
      </c>
      <c r="DZ12" s="386">
        <f t="shared" si="46"/>
        <v>0</v>
      </c>
      <c r="EA12" s="401">
        <f t="shared" si="47"/>
        <v>-20</v>
      </c>
      <c r="EB12" s="386">
        <f t="shared" si="48"/>
        <v>0</v>
      </c>
      <c r="EC12" s="386">
        <f t="shared" si="48"/>
        <v>0</v>
      </c>
      <c r="ED12" s="386">
        <f t="shared" si="48"/>
        <v>0</v>
      </c>
      <c r="EE12" s="385">
        <f t="shared" si="49"/>
        <v>0</v>
      </c>
      <c r="EF12" s="385">
        <f t="shared" si="49"/>
        <v>0</v>
      </c>
      <c r="EG12" s="402">
        <f t="shared" si="50"/>
        <v>0</v>
      </c>
      <c r="EH12" s="402">
        <f t="shared" si="50"/>
        <v>0</v>
      </c>
      <c r="EI12" s="402">
        <f t="shared" si="50"/>
        <v>0</v>
      </c>
      <c r="EJ12" s="402">
        <f t="shared" si="50"/>
        <v>0</v>
      </c>
      <c r="EK12" s="402">
        <f t="shared" si="50"/>
        <v>0</v>
      </c>
      <c r="EL12" s="402">
        <f t="shared" si="50"/>
        <v>0</v>
      </c>
      <c r="EM12" s="402">
        <f t="shared" si="51"/>
        <v>-36.204394834130198</v>
      </c>
      <c r="EN12" s="402">
        <f t="shared" si="52"/>
        <v>0</v>
      </c>
      <c r="EO12" s="402">
        <f t="shared" si="52"/>
        <v>0</v>
      </c>
      <c r="EP12" s="402">
        <f t="shared" si="53"/>
        <v>0</v>
      </c>
      <c r="EQ12" s="402">
        <f t="shared" si="54"/>
        <v>0</v>
      </c>
      <c r="ER12" s="394">
        <f t="shared" si="55"/>
        <v>0</v>
      </c>
      <c r="ES12" s="394">
        <f t="shared" si="55"/>
        <v>91.371832601556477</v>
      </c>
      <c r="ET12" s="394">
        <f t="shared" si="55"/>
        <v>0</v>
      </c>
      <c r="EU12" s="394">
        <f t="shared" si="55"/>
        <v>0.41750425383482737</v>
      </c>
      <c r="EV12" s="394">
        <f t="shared" si="55"/>
        <v>0.86923016782005047</v>
      </c>
      <c r="EW12" s="394">
        <f t="shared" si="55"/>
        <v>0.13688664060158273</v>
      </c>
      <c r="EX12" s="394">
        <f t="shared" si="55"/>
        <v>0.24779489919286896</v>
      </c>
      <c r="EY12" s="403">
        <f t="shared" si="56"/>
        <v>96</v>
      </c>
      <c r="EZ12" s="394">
        <f t="shared" si="57"/>
        <v>2.9567514369941872</v>
      </c>
      <c r="FA12" s="396">
        <f t="shared" si="58"/>
        <v>0</v>
      </c>
      <c r="FB12" s="396">
        <f t="shared" si="58"/>
        <v>0</v>
      </c>
      <c r="FC12" s="404">
        <f t="shared" si="59"/>
        <v>0</v>
      </c>
      <c r="FD12" s="404">
        <f t="shared" si="59"/>
        <v>0</v>
      </c>
      <c r="FE12" s="404">
        <f t="shared" si="59"/>
        <v>0</v>
      </c>
      <c r="FF12" s="404">
        <f t="shared" si="59"/>
        <v>0</v>
      </c>
      <c r="FG12" s="404">
        <f t="shared" si="59"/>
        <v>0</v>
      </c>
      <c r="FH12" s="404">
        <f t="shared" si="59"/>
        <v>0</v>
      </c>
      <c r="FI12" s="404">
        <f t="shared" si="59"/>
        <v>0</v>
      </c>
      <c r="FJ12" s="404">
        <f t="shared" si="59"/>
        <v>0</v>
      </c>
      <c r="FK12" s="392">
        <f t="shared" si="60"/>
        <v>-432</v>
      </c>
      <c r="FL12" s="384">
        <f t="shared" si="61"/>
        <v>0</v>
      </c>
      <c r="FM12" s="384">
        <f t="shared" si="61"/>
        <v>0</v>
      </c>
      <c r="FN12" s="405">
        <f t="shared" si="62"/>
        <v>0</v>
      </c>
      <c r="FO12" s="405">
        <f t="shared" si="62"/>
        <v>9235.4121631611597</v>
      </c>
      <c r="FP12" s="405">
        <f t="shared" si="62"/>
        <v>0</v>
      </c>
      <c r="FQ12" s="405">
        <f t="shared" si="62"/>
        <v>42.199261569500429</v>
      </c>
      <c r="FR12" s="405">
        <f t="shared" si="62"/>
        <v>87.857479005353355</v>
      </c>
      <c r="FS12" s="405">
        <f t="shared" si="62"/>
        <v>13.835823465409977</v>
      </c>
      <c r="FT12" s="405">
        <f t="shared" si="62"/>
        <v>25.04588077985132</v>
      </c>
      <c r="FU12" s="405">
        <f t="shared" si="62"/>
        <v>0</v>
      </c>
      <c r="FV12" s="405">
        <f t="shared" si="62"/>
        <v>298.85378685285548</v>
      </c>
      <c r="FW12" s="397">
        <f t="shared" si="63"/>
        <v>9715.3243948341315</v>
      </c>
      <c r="FX12" s="406">
        <f t="shared" si="64"/>
        <v>12.120000000002619</v>
      </c>
      <c r="FY12" s="331">
        <f t="shared" si="65"/>
        <v>12.120000000002619</v>
      </c>
      <c r="FZ12" s="382">
        <f t="shared" si="66"/>
        <v>-2.6183499812759692E-12</v>
      </c>
      <c r="GA12" s="331">
        <f t="shared" si="67"/>
        <v>0</v>
      </c>
      <c r="GB12" s="407">
        <f t="shared" si="68"/>
        <v>0</v>
      </c>
      <c r="GC12" s="407">
        <f t="shared" si="69"/>
        <v>0</v>
      </c>
      <c r="GD12" s="407">
        <f t="shared" si="70"/>
        <v>0</v>
      </c>
      <c r="GE12" s="407">
        <f t="shared" si="71"/>
        <v>0</v>
      </c>
      <c r="GF12" s="407">
        <f t="shared" si="72"/>
        <v>0</v>
      </c>
      <c r="GG12" s="407">
        <f t="shared" si="73"/>
        <v>0</v>
      </c>
      <c r="GH12" s="407">
        <f t="shared" si="74"/>
        <v>1.4210854715202004E-14</v>
      </c>
      <c r="GI12" s="407">
        <f t="shared" si="75"/>
        <v>0</v>
      </c>
      <c r="GJ12">
        <f t="shared" si="76"/>
        <v>0</v>
      </c>
      <c r="GK12" s="382">
        <f t="shared" si="77"/>
        <v>1.4210854715202004E-14</v>
      </c>
      <c r="GL12">
        <v>1</v>
      </c>
      <c r="GM12">
        <f t="shared" si="78"/>
        <v>2577</v>
      </c>
      <c r="GN12">
        <f t="shared" si="78"/>
        <v>0</v>
      </c>
      <c r="GO12">
        <f t="shared" si="78"/>
        <v>1650</v>
      </c>
      <c r="GP12">
        <f t="shared" si="78"/>
        <v>0</v>
      </c>
      <c r="GQ12">
        <f t="shared" si="78"/>
        <v>0</v>
      </c>
      <c r="GR12">
        <f t="shared" si="78"/>
        <v>0</v>
      </c>
      <c r="GS12">
        <f t="shared" si="78"/>
        <v>0</v>
      </c>
      <c r="GT12">
        <f t="shared" si="78"/>
        <v>96</v>
      </c>
      <c r="GU12">
        <f t="shared" si="78"/>
        <v>0</v>
      </c>
      <c r="GV12">
        <f t="shared" si="78"/>
        <v>9715.3243948341315</v>
      </c>
    </row>
    <row r="13" spans="1:205" customFormat="1" x14ac:dyDescent="0.25">
      <c r="A13" s="378">
        <v>41010</v>
      </c>
      <c r="B13" s="32" t="s">
        <v>1400</v>
      </c>
      <c r="C13" t="s">
        <v>892</v>
      </c>
      <c r="D13">
        <v>1</v>
      </c>
      <c r="E13" s="379">
        <v>932</v>
      </c>
      <c r="F13" s="379">
        <v>9184</v>
      </c>
      <c r="G13" s="379">
        <v>2619</v>
      </c>
      <c r="H13" s="379">
        <v>76550</v>
      </c>
      <c r="I13" s="379">
        <v>22950</v>
      </c>
      <c r="J13" s="379">
        <v>121</v>
      </c>
      <c r="K13" s="379">
        <v>1579</v>
      </c>
      <c r="L13" s="379">
        <v>2510</v>
      </c>
      <c r="M13" s="380">
        <v>2273.2767538378862</v>
      </c>
      <c r="N13" s="381">
        <f t="shared" si="79"/>
        <v>118718.27675383788</v>
      </c>
      <c r="O13" s="379">
        <v>1427</v>
      </c>
      <c r="P13" s="379">
        <v>9859</v>
      </c>
      <c r="Q13" s="379">
        <v>3655</v>
      </c>
      <c r="R13" s="379">
        <v>72750</v>
      </c>
      <c r="S13" s="379">
        <v>25300</v>
      </c>
      <c r="T13" s="379">
        <v>0</v>
      </c>
      <c r="U13" s="379">
        <v>1082</v>
      </c>
      <c r="V13" s="379">
        <v>2540</v>
      </c>
      <c r="W13" s="480">
        <f>(VLOOKUP(A13,'[1]floresta plant'!$A$4:$F$573,6,0))*1000</f>
        <v>4266.4667486123808</v>
      </c>
      <c r="X13" s="24">
        <f t="shared" si="0"/>
        <v>120879.46674861238</v>
      </c>
      <c r="Y13" s="53">
        <f t="shared" si="1"/>
        <v>1036</v>
      </c>
      <c r="Z13" s="53">
        <f t="shared" si="1"/>
        <v>-3800</v>
      </c>
      <c r="AA13" s="53">
        <f t="shared" si="1"/>
        <v>2350</v>
      </c>
      <c r="AB13" s="53">
        <f t="shared" si="1"/>
        <v>-121</v>
      </c>
      <c r="AC13" s="53">
        <f t="shared" si="1"/>
        <v>-497</v>
      </c>
      <c r="AD13" s="53">
        <f t="shared" si="1"/>
        <v>30</v>
      </c>
      <c r="AE13" s="53">
        <f t="shared" si="1"/>
        <v>1993.1899947744946</v>
      </c>
      <c r="AF13" s="53">
        <f t="shared" si="2"/>
        <v>675</v>
      </c>
      <c r="AG13" s="53">
        <f t="shared" si="3"/>
        <v>495</v>
      </c>
      <c r="AH13" s="53">
        <f t="shared" si="4"/>
        <v>-2135.549994774497</v>
      </c>
      <c r="AI13" s="53">
        <f t="shared" si="80"/>
        <v>2161.1899947744969</v>
      </c>
      <c r="AJ13" s="469">
        <v>0</v>
      </c>
      <c r="AK13" s="469">
        <v>0</v>
      </c>
      <c r="AL13" s="469">
        <v>25.64</v>
      </c>
      <c r="AM13" s="470">
        <f t="shared" si="5"/>
        <v>25.64</v>
      </c>
      <c r="AN13" s="53">
        <f t="shared" si="6"/>
        <v>-2135.549994774497</v>
      </c>
      <c r="AO13" s="382">
        <f t="shared" si="7"/>
        <v>2</v>
      </c>
      <c r="AP13">
        <v>1</v>
      </c>
      <c r="AQ13" s="383">
        <f t="shared" si="81"/>
        <v>6579.1899947744951</v>
      </c>
      <c r="AR13" s="383">
        <f t="shared" si="8"/>
        <v>-4418</v>
      </c>
      <c r="AS13" s="383">
        <f t="shared" si="9"/>
        <v>1036</v>
      </c>
      <c r="AT13" s="383">
        <f t="shared" si="10"/>
        <v>4418</v>
      </c>
      <c r="AU13" s="383">
        <f t="shared" si="82"/>
        <v>2135.549994774497</v>
      </c>
      <c r="AV13" s="383">
        <f t="shared" si="11"/>
        <v>1</v>
      </c>
      <c r="AW13" s="383">
        <f t="shared" si="12"/>
        <v>1</v>
      </c>
      <c r="AX13" s="383">
        <f t="shared" si="13"/>
        <v>1</v>
      </c>
      <c r="AY13" s="383">
        <f t="shared" si="14"/>
        <v>518</v>
      </c>
      <c r="AZ13">
        <f t="shared" si="15"/>
        <v>518</v>
      </c>
      <c r="BA13">
        <f t="shared" si="16"/>
        <v>0</v>
      </c>
      <c r="BB13" s="383">
        <f t="shared" si="17"/>
        <v>0</v>
      </c>
      <c r="BC13" s="384">
        <f t="shared" si="18"/>
        <v>1036</v>
      </c>
      <c r="BD13" s="384">
        <f t="shared" si="18"/>
        <v>0.8601177003168855</v>
      </c>
      <c r="BE13" s="384">
        <f t="shared" si="18"/>
        <v>2350</v>
      </c>
      <c r="BF13" s="384">
        <f t="shared" si="18"/>
        <v>2.7387958352195565E-2</v>
      </c>
      <c r="BG13" s="384">
        <f t="shared" si="18"/>
        <v>0.11249434133091897</v>
      </c>
      <c r="BH13" s="384">
        <f t="shared" si="18"/>
        <v>30</v>
      </c>
      <c r="BI13" s="384">
        <f t="shared" si="18"/>
        <v>1993.1899947744946</v>
      </c>
      <c r="BJ13" s="384">
        <f t="shared" si="18"/>
        <v>675</v>
      </c>
      <c r="BK13" s="384">
        <f t="shared" si="18"/>
        <v>495</v>
      </c>
      <c r="BL13" s="474">
        <f t="shared" si="19"/>
        <v>3900</v>
      </c>
      <c r="BM13" s="409">
        <f t="shared" si="20"/>
        <v>-1617.549994774497</v>
      </c>
      <c r="BN13" s="473">
        <f t="shared" si="21"/>
        <v>5543.1899947744951</v>
      </c>
      <c r="BO13" s="387">
        <f t="shared" si="22"/>
        <v>0.70356599785980412</v>
      </c>
      <c r="BP13" s="387">
        <f t="shared" si="23"/>
        <v>0.29180850670811281</v>
      </c>
      <c r="BQ13" s="388">
        <f t="shared" si="24"/>
        <v>4.6254954320830155E-3</v>
      </c>
      <c r="BR13" s="389">
        <f t="shared" si="25"/>
        <v>0</v>
      </c>
      <c r="BS13" s="390">
        <f t="shared" si="26"/>
        <v>1036</v>
      </c>
      <c r="BT13" s="391">
        <f t="shared" si="27"/>
        <v>445.54096876414667</v>
      </c>
      <c r="BU13" s="391">
        <f t="shared" si="27"/>
        <v>0</v>
      </c>
      <c r="BV13" s="391">
        <f t="shared" si="27"/>
        <v>14.186962426437303</v>
      </c>
      <c r="BW13" s="391">
        <f t="shared" si="27"/>
        <v>58.272068809416027</v>
      </c>
      <c r="BX13" s="391">
        <f t="shared" si="27"/>
        <v>0</v>
      </c>
      <c r="BY13" s="391">
        <f t="shared" si="27"/>
        <v>0</v>
      </c>
      <c r="BZ13" s="391">
        <f t="shared" si="27"/>
        <v>0</v>
      </c>
      <c r="CA13" s="391">
        <f t="shared" si="27"/>
        <v>0</v>
      </c>
      <c r="CB13" s="391">
        <f t="shared" si="28"/>
        <v>518</v>
      </c>
      <c r="CC13" s="391">
        <f t="shared" si="28"/>
        <v>0</v>
      </c>
      <c r="CD13" s="392">
        <f t="shared" si="29"/>
        <v>0</v>
      </c>
      <c r="CE13" s="393">
        <f t="shared" si="30"/>
        <v>-3800</v>
      </c>
      <c r="CF13" s="392">
        <f t="shared" si="31"/>
        <v>0</v>
      </c>
      <c r="CG13" s="392">
        <f t="shared" si="31"/>
        <v>0</v>
      </c>
      <c r="CH13" s="392">
        <f t="shared" si="31"/>
        <v>0</v>
      </c>
      <c r="CI13" s="392">
        <f t="shared" si="31"/>
        <v>0</v>
      </c>
      <c r="CJ13" s="392">
        <f t="shared" si="31"/>
        <v>0</v>
      </c>
      <c r="CK13" s="392">
        <f t="shared" si="31"/>
        <v>0</v>
      </c>
      <c r="CL13" s="392">
        <f t="shared" si="31"/>
        <v>0</v>
      </c>
      <c r="CM13" s="392">
        <f t="shared" si="32"/>
        <v>0</v>
      </c>
      <c r="CN13" s="392">
        <f t="shared" si="33"/>
        <v>0</v>
      </c>
      <c r="CO13" s="394">
        <f t="shared" si="34"/>
        <v>0</v>
      </c>
      <c r="CP13" s="394">
        <f t="shared" si="34"/>
        <v>1422.1014850357742</v>
      </c>
      <c r="CQ13" s="395">
        <f t="shared" si="35"/>
        <v>2350</v>
      </c>
      <c r="CR13" s="394">
        <f t="shared" si="36"/>
        <v>45.282705181402292</v>
      </c>
      <c r="CS13" s="394">
        <f t="shared" si="36"/>
        <v>185.99590475336311</v>
      </c>
      <c r="CT13" s="394">
        <f t="shared" si="36"/>
        <v>0</v>
      </c>
      <c r="CU13" s="394">
        <f t="shared" si="36"/>
        <v>0</v>
      </c>
      <c r="CV13" s="394">
        <f t="shared" si="36"/>
        <v>0</v>
      </c>
      <c r="CW13" s="394">
        <f t="shared" si="36"/>
        <v>0</v>
      </c>
      <c r="CX13" s="396">
        <f t="shared" si="37"/>
        <v>685.74999076406516</v>
      </c>
      <c r="CY13" s="396">
        <f t="shared" si="37"/>
        <v>10.869914265395087</v>
      </c>
      <c r="CZ13" s="397">
        <f t="shared" si="38"/>
        <v>0</v>
      </c>
      <c r="DA13" s="397">
        <f t="shared" si="38"/>
        <v>0</v>
      </c>
      <c r="DB13" s="397">
        <f t="shared" si="38"/>
        <v>0</v>
      </c>
      <c r="DC13" s="397">
        <f t="shared" si="39"/>
        <v>-121</v>
      </c>
      <c r="DD13" s="397">
        <f t="shared" si="40"/>
        <v>0</v>
      </c>
      <c r="DE13" s="397">
        <f t="shared" si="40"/>
        <v>0</v>
      </c>
      <c r="DF13" s="397">
        <f t="shared" si="40"/>
        <v>0</v>
      </c>
      <c r="DG13" s="397">
        <f t="shared" si="40"/>
        <v>0</v>
      </c>
      <c r="DH13" s="397">
        <f t="shared" si="40"/>
        <v>0</v>
      </c>
      <c r="DI13" s="398">
        <f t="shared" si="41"/>
        <v>0</v>
      </c>
      <c r="DJ13" s="398">
        <f t="shared" si="41"/>
        <v>0</v>
      </c>
      <c r="DK13" s="399">
        <f t="shared" si="42"/>
        <v>0</v>
      </c>
      <c r="DL13" s="399">
        <f t="shared" si="42"/>
        <v>0</v>
      </c>
      <c r="DM13" s="399">
        <f t="shared" si="42"/>
        <v>0</v>
      </c>
      <c r="DN13" s="399">
        <f t="shared" si="42"/>
        <v>0</v>
      </c>
      <c r="DO13" s="399">
        <f t="shared" si="43"/>
        <v>-497</v>
      </c>
      <c r="DP13" s="399">
        <f t="shared" si="44"/>
        <v>0</v>
      </c>
      <c r="DQ13" s="399">
        <f t="shared" si="44"/>
        <v>0</v>
      </c>
      <c r="DR13" s="399">
        <f t="shared" si="44"/>
        <v>0</v>
      </c>
      <c r="DS13" s="399">
        <f t="shared" si="44"/>
        <v>0</v>
      </c>
      <c r="DT13" s="400">
        <f t="shared" si="45"/>
        <v>0</v>
      </c>
      <c r="DU13" s="400">
        <f t="shared" si="45"/>
        <v>0</v>
      </c>
      <c r="DV13" s="386">
        <f t="shared" si="46"/>
        <v>0</v>
      </c>
      <c r="DW13" s="386">
        <f t="shared" si="46"/>
        <v>18.154487043009883</v>
      </c>
      <c r="DX13" s="386">
        <f t="shared" si="46"/>
        <v>0</v>
      </c>
      <c r="DY13" s="386">
        <f t="shared" si="46"/>
        <v>0.5780770874221568</v>
      </c>
      <c r="DZ13" s="386">
        <f t="shared" si="46"/>
        <v>2.3744158053620823</v>
      </c>
      <c r="EA13" s="401">
        <f t="shared" si="47"/>
        <v>30</v>
      </c>
      <c r="EB13" s="386">
        <f t="shared" si="48"/>
        <v>0</v>
      </c>
      <c r="EC13" s="386">
        <f t="shared" si="48"/>
        <v>0</v>
      </c>
      <c r="ED13" s="386">
        <f t="shared" si="48"/>
        <v>0</v>
      </c>
      <c r="EE13" s="385">
        <f t="shared" si="49"/>
        <v>8.7542552012433852</v>
      </c>
      <c r="EF13" s="385">
        <f t="shared" si="49"/>
        <v>0.13876486296249047</v>
      </c>
      <c r="EG13" s="402">
        <f t="shared" si="50"/>
        <v>0</v>
      </c>
      <c r="EH13" s="402">
        <f t="shared" si="50"/>
        <v>1206.1780644796834</v>
      </c>
      <c r="EI13" s="402">
        <f t="shared" si="50"/>
        <v>0</v>
      </c>
      <c r="EJ13" s="402">
        <f t="shared" si="50"/>
        <v>38.40724889527413</v>
      </c>
      <c r="EK13" s="402">
        <f t="shared" si="50"/>
        <v>157.75539422273755</v>
      </c>
      <c r="EL13" s="402">
        <f t="shared" si="50"/>
        <v>0</v>
      </c>
      <c r="EM13" s="402">
        <f t="shared" si="51"/>
        <v>1993.1899947744946</v>
      </c>
      <c r="EN13" s="402">
        <f t="shared" si="52"/>
        <v>0</v>
      </c>
      <c r="EO13" s="402">
        <f t="shared" si="52"/>
        <v>0</v>
      </c>
      <c r="EP13" s="402">
        <f t="shared" si="53"/>
        <v>581.62979596069647</v>
      </c>
      <c r="EQ13" s="402">
        <f t="shared" si="54"/>
        <v>9.2194912161029947</v>
      </c>
      <c r="ER13" s="394">
        <f t="shared" si="55"/>
        <v>0</v>
      </c>
      <c r="ES13" s="394">
        <f t="shared" si="55"/>
        <v>408.47595846772242</v>
      </c>
      <c r="ET13" s="394">
        <f t="shared" si="55"/>
        <v>0</v>
      </c>
      <c r="EU13" s="394">
        <f t="shared" si="55"/>
        <v>13.00673446699853</v>
      </c>
      <c r="EV13" s="394">
        <f t="shared" si="55"/>
        <v>53.424355620646857</v>
      </c>
      <c r="EW13" s="394">
        <f t="shared" si="55"/>
        <v>0</v>
      </c>
      <c r="EX13" s="394">
        <f t="shared" si="55"/>
        <v>0</v>
      </c>
      <c r="EY13" s="403">
        <f t="shared" si="56"/>
        <v>675</v>
      </c>
      <c r="EZ13" s="394">
        <f t="shared" si="57"/>
        <v>0</v>
      </c>
      <c r="FA13" s="396">
        <f t="shared" si="58"/>
        <v>196.97074202797614</v>
      </c>
      <c r="FB13" s="396">
        <f t="shared" si="58"/>
        <v>3.1222094166560357</v>
      </c>
      <c r="FC13" s="404">
        <f t="shared" si="59"/>
        <v>0</v>
      </c>
      <c r="FD13" s="404">
        <f t="shared" si="59"/>
        <v>299.54903620966309</v>
      </c>
      <c r="FE13" s="404">
        <f t="shared" si="59"/>
        <v>0</v>
      </c>
      <c r="FF13" s="404">
        <f t="shared" si="59"/>
        <v>9.5382719424655882</v>
      </c>
      <c r="FG13" s="404">
        <f t="shared" si="59"/>
        <v>39.177860788474355</v>
      </c>
      <c r="FH13" s="404">
        <f t="shared" si="59"/>
        <v>0</v>
      </c>
      <c r="FI13" s="404">
        <f t="shared" si="59"/>
        <v>0</v>
      </c>
      <c r="FJ13" s="404">
        <f t="shared" si="59"/>
        <v>0</v>
      </c>
      <c r="FK13" s="392">
        <f t="shared" si="60"/>
        <v>495</v>
      </c>
      <c r="FL13" s="384">
        <f t="shared" si="61"/>
        <v>144.44521082051585</v>
      </c>
      <c r="FM13" s="384">
        <f t="shared" si="61"/>
        <v>2.2896202388810929</v>
      </c>
      <c r="FN13" s="405">
        <f t="shared" si="62"/>
        <v>0</v>
      </c>
      <c r="FO13" s="405">
        <f t="shared" si="62"/>
        <v>0</v>
      </c>
      <c r="FP13" s="405">
        <f t="shared" si="62"/>
        <v>0</v>
      </c>
      <c r="FQ13" s="405">
        <f t="shared" si="62"/>
        <v>0</v>
      </c>
      <c r="FR13" s="405">
        <f t="shared" si="62"/>
        <v>0</v>
      </c>
      <c r="FS13" s="405">
        <f t="shared" si="62"/>
        <v>0</v>
      </c>
      <c r="FT13" s="405">
        <f t="shared" si="62"/>
        <v>0</v>
      </c>
      <c r="FU13" s="405">
        <f t="shared" si="62"/>
        <v>0</v>
      </c>
      <c r="FV13" s="405">
        <f t="shared" si="62"/>
        <v>0</v>
      </c>
      <c r="FW13" s="397">
        <f t="shared" si="63"/>
        <v>-2135.549994774497</v>
      </c>
      <c r="FX13" s="406">
        <f t="shared" si="64"/>
        <v>0</v>
      </c>
      <c r="FY13" s="331">
        <f t="shared" si="65"/>
        <v>16.420508783894704</v>
      </c>
      <c r="FZ13" s="382">
        <f t="shared" si="66"/>
        <v>9.2194912161052969</v>
      </c>
      <c r="GA13" s="331">
        <f t="shared" si="67"/>
        <v>0</v>
      </c>
      <c r="GB13" s="407">
        <f t="shared" si="68"/>
        <v>0</v>
      </c>
      <c r="GC13" s="407">
        <f t="shared" si="69"/>
        <v>0</v>
      </c>
      <c r="GD13" s="407">
        <f t="shared" si="70"/>
        <v>0</v>
      </c>
      <c r="GE13" s="407">
        <f t="shared" si="71"/>
        <v>0</v>
      </c>
      <c r="GF13" s="407">
        <f t="shared" si="72"/>
        <v>0</v>
      </c>
      <c r="GG13" s="407">
        <f t="shared" si="73"/>
        <v>2.2737367544323206E-13</v>
      </c>
      <c r="GH13" s="407">
        <f t="shared" si="74"/>
        <v>0</v>
      </c>
      <c r="GI13" s="407">
        <f t="shared" si="75"/>
        <v>3.4638958368304884E-14</v>
      </c>
      <c r="GJ13">
        <f t="shared" si="76"/>
        <v>0</v>
      </c>
      <c r="GK13" s="382">
        <f t="shared" si="77"/>
        <v>2.6201263381153694E-13</v>
      </c>
      <c r="GL13">
        <v>1</v>
      </c>
      <c r="GM13">
        <f t="shared" si="78"/>
        <v>1036</v>
      </c>
      <c r="GN13">
        <f t="shared" si="78"/>
        <v>0</v>
      </c>
      <c r="GO13">
        <f t="shared" si="78"/>
        <v>2350</v>
      </c>
      <c r="GP13">
        <f t="shared" si="78"/>
        <v>0</v>
      </c>
      <c r="GQ13">
        <f t="shared" si="78"/>
        <v>0</v>
      </c>
      <c r="GR13">
        <f t="shared" si="78"/>
        <v>30</v>
      </c>
      <c r="GS13">
        <f t="shared" si="78"/>
        <v>1993.1899947744946</v>
      </c>
      <c r="GT13">
        <f t="shared" si="78"/>
        <v>675</v>
      </c>
      <c r="GU13">
        <f t="shared" si="78"/>
        <v>495</v>
      </c>
      <c r="GV13">
        <f t="shared" si="78"/>
        <v>0</v>
      </c>
    </row>
    <row r="14" spans="1:205" customFormat="1" x14ac:dyDescent="0.25">
      <c r="A14" s="378">
        <v>41011</v>
      </c>
      <c r="B14" s="32" t="s">
        <v>1401</v>
      </c>
      <c r="C14" t="s">
        <v>892</v>
      </c>
      <c r="D14">
        <v>1</v>
      </c>
      <c r="E14" s="379">
        <v>1545</v>
      </c>
      <c r="F14" s="379">
        <v>14592</v>
      </c>
      <c r="G14" s="379">
        <v>4903</v>
      </c>
      <c r="H14" s="379">
        <v>126040</v>
      </c>
      <c r="I14" s="379">
        <v>17079</v>
      </c>
      <c r="J14" s="379">
        <v>357</v>
      </c>
      <c r="K14" s="379">
        <v>3042</v>
      </c>
      <c r="L14" s="379">
        <v>2415</v>
      </c>
      <c r="M14" s="380">
        <v>1579.3654418446724</v>
      </c>
      <c r="N14" s="381">
        <f t="shared" si="79"/>
        <v>171552.36544184468</v>
      </c>
      <c r="O14" s="379">
        <v>1595</v>
      </c>
      <c r="P14" s="379">
        <v>14077</v>
      </c>
      <c r="Q14" s="379">
        <v>3739</v>
      </c>
      <c r="R14" s="379">
        <v>128980</v>
      </c>
      <c r="S14" s="379">
        <v>25150</v>
      </c>
      <c r="T14" s="379">
        <v>200</v>
      </c>
      <c r="U14" s="379">
        <v>2312</v>
      </c>
      <c r="V14" s="379">
        <v>2220</v>
      </c>
      <c r="W14" s="480">
        <f>(VLOOKUP(A14,'[1]floresta plant'!$A$4:$F$573,6,0))*1000</f>
        <v>2355.3069295871737</v>
      </c>
      <c r="X14" s="24">
        <f t="shared" si="0"/>
        <v>180628.30692958718</v>
      </c>
      <c r="Y14" s="53">
        <f t="shared" si="1"/>
        <v>-1164</v>
      </c>
      <c r="Z14" s="53">
        <f t="shared" si="1"/>
        <v>2940</v>
      </c>
      <c r="AA14" s="53">
        <f t="shared" si="1"/>
        <v>8071</v>
      </c>
      <c r="AB14" s="53">
        <f t="shared" si="1"/>
        <v>-157</v>
      </c>
      <c r="AC14" s="53">
        <f t="shared" si="1"/>
        <v>-730</v>
      </c>
      <c r="AD14" s="53">
        <f t="shared" si="1"/>
        <v>-195</v>
      </c>
      <c r="AE14" s="53">
        <f t="shared" si="1"/>
        <v>775.94148774250129</v>
      </c>
      <c r="AF14" s="53">
        <f t="shared" si="2"/>
        <v>-515</v>
      </c>
      <c r="AG14" s="53">
        <f t="shared" si="3"/>
        <v>50</v>
      </c>
      <c r="AH14" s="53">
        <f t="shared" si="4"/>
        <v>-9046.1914877425006</v>
      </c>
      <c r="AI14" s="53">
        <f t="shared" si="80"/>
        <v>9075.9414877425006</v>
      </c>
      <c r="AJ14" s="469">
        <v>0</v>
      </c>
      <c r="AK14" s="469">
        <v>0</v>
      </c>
      <c r="AL14" s="469">
        <v>29.75</v>
      </c>
      <c r="AM14" s="470">
        <f t="shared" si="5"/>
        <v>29.75</v>
      </c>
      <c r="AN14" s="53">
        <f t="shared" si="6"/>
        <v>-9046.1914877425006</v>
      </c>
      <c r="AO14" s="382">
        <f t="shared" si="7"/>
        <v>2</v>
      </c>
      <c r="AP14">
        <v>1</v>
      </c>
      <c r="AQ14" s="383">
        <f t="shared" si="81"/>
        <v>11836.941487742501</v>
      </c>
      <c r="AR14" s="383">
        <f t="shared" si="8"/>
        <v>-2761</v>
      </c>
      <c r="AS14" s="383">
        <f t="shared" si="9"/>
        <v>0</v>
      </c>
      <c r="AT14" s="383">
        <f t="shared" si="10"/>
        <v>1597</v>
      </c>
      <c r="AU14" s="383">
        <f t="shared" si="82"/>
        <v>9046.1914877425006</v>
      </c>
      <c r="AV14" s="383">
        <f t="shared" si="11"/>
        <v>1</v>
      </c>
      <c r="AW14" s="383">
        <f t="shared" si="12"/>
        <v>1</v>
      </c>
      <c r="AX14" s="383">
        <f t="shared" si="13"/>
        <v>1</v>
      </c>
      <c r="AY14" s="383">
        <f t="shared" si="14"/>
        <v>0</v>
      </c>
      <c r="AZ14">
        <f t="shared" si="15"/>
        <v>0</v>
      </c>
      <c r="BA14">
        <f t="shared" si="16"/>
        <v>0</v>
      </c>
      <c r="BB14" s="383">
        <f t="shared" si="17"/>
        <v>0</v>
      </c>
      <c r="BC14" s="384">
        <f t="shared" si="18"/>
        <v>0.42158638174574431</v>
      </c>
      <c r="BD14" s="384">
        <f t="shared" si="18"/>
        <v>2940</v>
      </c>
      <c r="BE14" s="384">
        <f t="shared" si="18"/>
        <v>8071</v>
      </c>
      <c r="BF14" s="384">
        <f t="shared" si="18"/>
        <v>5.686345526982977E-2</v>
      </c>
      <c r="BG14" s="384">
        <f t="shared" si="18"/>
        <v>0.26439695762404924</v>
      </c>
      <c r="BH14" s="384">
        <f t="shared" si="18"/>
        <v>7.0626584570807685E-2</v>
      </c>
      <c r="BI14" s="384">
        <f t="shared" si="18"/>
        <v>775.94148774250129</v>
      </c>
      <c r="BJ14" s="384">
        <f t="shared" si="18"/>
        <v>0.186526620789569</v>
      </c>
      <c r="BK14" s="384">
        <f t="shared" si="18"/>
        <v>50</v>
      </c>
      <c r="BL14" s="474">
        <f t="shared" si="19"/>
        <v>2761</v>
      </c>
      <c r="BM14" s="409">
        <f t="shared" si="20"/>
        <v>-9046.1914877425006</v>
      </c>
      <c r="BN14" s="473">
        <f t="shared" si="21"/>
        <v>11836.941487742501</v>
      </c>
      <c r="BO14" s="387">
        <f t="shared" si="22"/>
        <v>0.23325282150453278</v>
      </c>
      <c r="BP14" s="387">
        <f t="shared" si="23"/>
        <v>0.76423386033546725</v>
      </c>
      <c r="BQ14" s="388">
        <f t="shared" si="24"/>
        <v>2.5133181599999721E-3</v>
      </c>
      <c r="BR14" s="389">
        <f t="shared" si="25"/>
        <v>0</v>
      </c>
      <c r="BS14" s="390">
        <f t="shared" si="26"/>
        <v>-1164</v>
      </c>
      <c r="BT14" s="391">
        <f t="shared" si="27"/>
        <v>0</v>
      </c>
      <c r="BU14" s="391">
        <f t="shared" si="27"/>
        <v>0</v>
      </c>
      <c r="BV14" s="391">
        <f t="shared" si="27"/>
        <v>0</v>
      </c>
      <c r="BW14" s="391">
        <f t="shared" si="27"/>
        <v>0</v>
      </c>
      <c r="BX14" s="391">
        <f t="shared" si="27"/>
        <v>0</v>
      </c>
      <c r="BY14" s="391">
        <f t="shared" si="27"/>
        <v>0</v>
      </c>
      <c r="BZ14" s="391">
        <f t="shared" si="27"/>
        <v>0</v>
      </c>
      <c r="CA14" s="391">
        <f t="shared" si="27"/>
        <v>0</v>
      </c>
      <c r="CB14" s="391">
        <f t="shared" si="28"/>
        <v>0</v>
      </c>
      <c r="CC14" s="391">
        <f t="shared" si="28"/>
        <v>0</v>
      </c>
      <c r="CD14" s="392">
        <f t="shared" si="29"/>
        <v>289.10846636724085</v>
      </c>
      <c r="CE14" s="393">
        <f t="shared" si="30"/>
        <v>2940</v>
      </c>
      <c r="CF14" s="392">
        <f t="shared" si="31"/>
        <v>0</v>
      </c>
      <c r="CG14" s="392">
        <f t="shared" si="31"/>
        <v>38.994870463622682</v>
      </c>
      <c r="CH14" s="392">
        <f t="shared" si="31"/>
        <v>181.3137289072902</v>
      </c>
      <c r="CI14" s="392">
        <f t="shared" si="31"/>
        <v>48.433119365646021</v>
      </c>
      <c r="CJ14" s="392">
        <f t="shared" si="31"/>
        <v>0</v>
      </c>
      <c r="CK14" s="392">
        <f t="shared" si="31"/>
        <v>127.91311011952664</v>
      </c>
      <c r="CL14" s="392">
        <f t="shared" si="31"/>
        <v>0</v>
      </c>
      <c r="CM14" s="392">
        <f t="shared" si="32"/>
        <v>2246.8475493862738</v>
      </c>
      <c r="CN14" s="392">
        <f t="shared" si="33"/>
        <v>7.3891553903999183</v>
      </c>
      <c r="CO14" s="394">
        <f t="shared" si="34"/>
        <v>793.67157552721108</v>
      </c>
      <c r="CP14" s="394">
        <f t="shared" si="34"/>
        <v>0</v>
      </c>
      <c r="CQ14" s="395">
        <f t="shared" si="35"/>
        <v>8071</v>
      </c>
      <c r="CR14" s="394">
        <f t="shared" si="36"/>
        <v>107.0502039156118</v>
      </c>
      <c r="CS14" s="394">
        <f t="shared" si="36"/>
        <v>497.74935578596569</v>
      </c>
      <c r="CT14" s="394">
        <f t="shared" si="36"/>
        <v>132.96044435378539</v>
      </c>
      <c r="CU14" s="394">
        <f t="shared" si="36"/>
        <v>0</v>
      </c>
      <c r="CV14" s="394">
        <f t="shared" si="36"/>
        <v>351.15194278051001</v>
      </c>
      <c r="CW14" s="394">
        <f t="shared" si="36"/>
        <v>0</v>
      </c>
      <c r="CX14" s="396">
        <f t="shared" si="37"/>
        <v>6168.1314867675565</v>
      </c>
      <c r="CY14" s="396">
        <f t="shared" si="37"/>
        <v>20.284990869359774</v>
      </c>
      <c r="CZ14" s="397">
        <f t="shared" si="38"/>
        <v>0</v>
      </c>
      <c r="DA14" s="397">
        <f t="shared" si="38"/>
        <v>0</v>
      </c>
      <c r="DB14" s="397">
        <f t="shared" si="38"/>
        <v>0</v>
      </c>
      <c r="DC14" s="397">
        <f t="shared" si="39"/>
        <v>-157</v>
      </c>
      <c r="DD14" s="397">
        <f t="shared" si="40"/>
        <v>0</v>
      </c>
      <c r="DE14" s="397">
        <f t="shared" si="40"/>
        <v>0</v>
      </c>
      <c r="DF14" s="397">
        <f t="shared" si="40"/>
        <v>0</v>
      </c>
      <c r="DG14" s="397">
        <f t="shared" si="40"/>
        <v>0</v>
      </c>
      <c r="DH14" s="397">
        <f t="shared" si="40"/>
        <v>0</v>
      </c>
      <c r="DI14" s="398">
        <f t="shared" si="41"/>
        <v>0</v>
      </c>
      <c r="DJ14" s="398">
        <f t="shared" si="41"/>
        <v>0</v>
      </c>
      <c r="DK14" s="399">
        <f t="shared" si="42"/>
        <v>0</v>
      </c>
      <c r="DL14" s="399">
        <f t="shared" si="42"/>
        <v>0</v>
      </c>
      <c r="DM14" s="399">
        <f t="shared" si="42"/>
        <v>0</v>
      </c>
      <c r="DN14" s="399">
        <f t="shared" si="42"/>
        <v>0</v>
      </c>
      <c r="DO14" s="399">
        <f t="shared" si="43"/>
        <v>-730</v>
      </c>
      <c r="DP14" s="399">
        <f t="shared" si="44"/>
        <v>0</v>
      </c>
      <c r="DQ14" s="399">
        <f t="shared" si="44"/>
        <v>0</v>
      </c>
      <c r="DR14" s="399">
        <f t="shared" si="44"/>
        <v>0</v>
      </c>
      <c r="DS14" s="399">
        <f t="shared" si="44"/>
        <v>0</v>
      </c>
      <c r="DT14" s="400">
        <f t="shared" si="45"/>
        <v>0</v>
      </c>
      <c r="DU14" s="400">
        <f t="shared" si="45"/>
        <v>0</v>
      </c>
      <c r="DV14" s="386">
        <f t="shared" si="46"/>
        <v>0</v>
      </c>
      <c r="DW14" s="386">
        <f t="shared" si="46"/>
        <v>0</v>
      </c>
      <c r="DX14" s="386">
        <f t="shared" si="46"/>
        <v>0</v>
      </c>
      <c r="DY14" s="386">
        <f t="shared" si="46"/>
        <v>0</v>
      </c>
      <c r="DZ14" s="386">
        <f t="shared" si="46"/>
        <v>0</v>
      </c>
      <c r="EA14" s="401">
        <f t="shared" si="47"/>
        <v>-195</v>
      </c>
      <c r="EB14" s="386">
        <f t="shared" si="48"/>
        <v>0</v>
      </c>
      <c r="EC14" s="386">
        <f t="shared" si="48"/>
        <v>0</v>
      </c>
      <c r="ED14" s="386">
        <f t="shared" si="48"/>
        <v>0</v>
      </c>
      <c r="EE14" s="385">
        <f t="shared" si="49"/>
        <v>0</v>
      </c>
      <c r="EF14" s="385">
        <f t="shared" si="49"/>
        <v>0</v>
      </c>
      <c r="EG14" s="402">
        <f t="shared" si="50"/>
        <v>76.303147453044133</v>
      </c>
      <c r="EH14" s="402">
        <f t="shared" si="50"/>
        <v>0</v>
      </c>
      <c r="EI14" s="402">
        <f t="shared" si="50"/>
        <v>0</v>
      </c>
      <c r="EJ14" s="402">
        <f t="shared" si="50"/>
        <v>10.291747551656295</v>
      </c>
      <c r="EK14" s="402">
        <f t="shared" si="50"/>
        <v>47.853348488592964</v>
      </c>
      <c r="EL14" s="402">
        <f t="shared" si="50"/>
        <v>12.782743774350177</v>
      </c>
      <c r="EM14" s="402">
        <f t="shared" si="51"/>
        <v>775.94148774250129</v>
      </c>
      <c r="EN14" s="402">
        <f t="shared" si="52"/>
        <v>33.759554070719695</v>
      </c>
      <c r="EO14" s="402">
        <f t="shared" si="52"/>
        <v>0</v>
      </c>
      <c r="EP14" s="402">
        <f t="shared" si="53"/>
        <v>593.00075857189745</v>
      </c>
      <c r="EQ14" s="402">
        <f t="shared" si="54"/>
        <v>1.9501878322406243</v>
      </c>
      <c r="ER14" s="394">
        <f t="shared" si="55"/>
        <v>0</v>
      </c>
      <c r="ES14" s="394">
        <f t="shared" si="55"/>
        <v>0</v>
      </c>
      <c r="ET14" s="394">
        <f t="shared" si="55"/>
        <v>0</v>
      </c>
      <c r="EU14" s="394">
        <f t="shared" si="55"/>
        <v>0</v>
      </c>
      <c r="EV14" s="394">
        <f t="shared" si="55"/>
        <v>0</v>
      </c>
      <c r="EW14" s="394">
        <f t="shared" si="55"/>
        <v>0</v>
      </c>
      <c r="EX14" s="394">
        <f t="shared" si="55"/>
        <v>0</v>
      </c>
      <c r="EY14" s="403">
        <f t="shared" si="56"/>
        <v>-515</v>
      </c>
      <c r="EZ14" s="394">
        <f t="shared" si="57"/>
        <v>0</v>
      </c>
      <c r="FA14" s="396">
        <f t="shared" si="58"/>
        <v>0</v>
      </c>
      <c r="FB14" s="396">
        <f t="shared" si="58"/>
        <v>0</v>
      </c>
      <c r="FC14" s="404">
        <f t="shared" si="59"/>
        <v>4.9168106525040951</v>
      </c>
      <c r="FD14" s="404">
        <f t="shared" si="59"/>
        <v>0</v>
      </c>
      <c r="FE14" s="404">
        <f t="shared" si="59"/>
        <v>0</v>
      </c>
      <c r="FF14" s="404">
        <f t="shared" si="59"/>
        <v>0.66317806910922927</v>
      </c>
      <c r="FG14" s="404">
        <f t="shared" si="59"/>
        <v>3.0835668181511937</v>
      </c>
      <c r="FH14" s="404">
        <f t="shared" si="59"/>
        <v>0.82369250621846968</v>
      </c>
      <c r="FI14" s="404">
        <f t="shared" si="59"/>
        <v>0</v>
      </c>
      <c r="FJ14" s="404">
        <f t="shared" si="59"/>
        <v>2.1753930292436503</v>
      </c>
      <c r="FK14" s="392">
        <f t="shared" si="60"/>
        <v>50</v>
      </c>
      <c r="FL14" s="384">
        <f t="shared" si="61"/>
        <v>38.21169301677336</v>
      </c>
      <c r="FM14" s="384">
        <f t="shared" si="61"/>
        <v>0.12566590799999861</v>
      </c>
      <c r="FN14" s="405">
        <f t="shared" si="62"/>
        <v>0</v>
      </c>
      <c r="FO14" s="405">
        <f t="shared" si="62"/>
        <v>0</v>
      </c>
      <c r="FP14" s="405">
        <f t="shared" si="62"/>
        <v>0</v>
      </c>
      <c r="FQ14" s="405">
        <f t="shared" si="62"/>
        <v>0</v>
      </c>
      <c r="FR14" s="405">
        <f t="shared" si="62"/>
        <v>0</v>
      </c>
      <c r="FS14" s="405">
        <f t="shared" si="62"/>
        <v>0</v>
      </c>
      <c r="FT14" s="405">
        <f t="shared" si="62"/>
        <v>0</v>
      </c>
      <c r="FU14" s="405">
        <f t="shared" si="62"/>
        <v>0</v>
      </c>
      <c r="FV14" s="405">
        <f t="shared" si="62"/>
        <v>0</v>
      </c>
      <c r="FW14" s="397">
        <f t="shared" si="63"/>
        <v>-9046.1914877425006</v>
      </c>
      <c r="FX14" s="406">
        <f t="shared" si="64"/>
        <v>0</v>
      </c>
      <c r="FY14" s="331">
        <f t="shared" si="65"/>
        <v>27.79981216775969</v>
      </c>
      <c r="FZ14" s="382">
        <f t="shared" si="66"/>
        <v>1.9501878322403101</v>
      </c>
      <c r="GA14" s="331">
        <f t="shared" si="67"/>
        <v>0</v>
      </c>
      <c r="GB14" s="407">
        <f t="shared" si="68"/>
        <v>-3.979039320256561E-13</v>
      </c>
      <c r="GC14" s="407">
        <f t="shared" si="69"/>
        <v>-3.4106051316484809E-13</v>
      </c>
      <c r="GD14" s="407">
        <f t="shared" si="70"/>
        <v>0</v>
      </c>
      <c r="GE14" s="407">
        <f t="shared" si="71"/>
        <v>0</v>
      </c>
      <c r="GF14" s="407">
        <f t="shared" si="72"/>
        <v>0</v>
      </c>
      <c r="GG14" s="407">
        <f t="shared" si="73"/>
        <v>-5.6843418860808015E-14</v>
      </c>
      <c r="GH14" s="407">
        <f t="shared" si="74"/>
        <v>0</v>
      </c>
      <c r="GI14" s="407">
        <f t="shared" si="75"/>
        <v>3.3861802251067274E-15</v>
      </c>
      <c r="GJ14">
        <f t="shared" si="76"/>
        <v>0</v>
      </c>
      <c r="GK14" s="382">
        <f t="shared" si="77"/>
        <v>-7.9242168382620548E-13</v>
      </c>
      <c r="GL14">
        <v>1</v>
      </c>
      <c r="GM14">
        <f t="shared" si="78"/>
        <v>0</v>
      </c>
      <c r="GN14">
        <f t="shared" si="78"/>
        <v>2940</v>
      </c>
      <c r="GO14">
        <f t="shared" si="78"/>
        <v>8071</v>
      </c>
      <c r="GP14">
        <f t="shared" si="78"/>
        <v>0</v>
      </c>
      <c r="GQ14">
        <f t="shared" si="78"/>
        <v>0</v>
      </c>
      <c r="GR14">
        <f t="shared" si="78"/>
        <v>0</v>
      </c>
      <c r="GS14">
        <f t="shared" si="78"/>
        <v>775.94148774250129</v>
      </c>
      <c r="GT14">
        <f t="shared" si="78"/>
        <v>0</v>
      </c>
      <c r="GU14">
        <f t="shared" si="78"/>
        <v>50</v>
      </c>
      <c r="GV14">
        <f t="shared" si="78"/>
        <v>0</v>
      </c>
    </row>
    <row r="15" spans="1:205" customFormat="1" x14ac:dyDescent="0.25">
      <c r="A15" s="378">
        <v>41012</v>
      </c>
      <c r="B15" s="32" t="s">
        <v>1402</v>
      </c>
      <c r="C15" t="s">
        <v>892</v>
      </c>
      <c r="D15">
        <v>1</v>
      </c>
      <c r="E15" s="379">
        <v>360</v>
      </c>
      <c r="F15" s="379">
        <v>1603</v>
      </c>
      <c r="G15" s="379">
        <v>8318</v>
      </c>
      <c r="H15" s="379">
        <v>52650</v>
      </c>
      <c r="I15" s="379">
        <v>6470</v>
      </c>
      <c r="J15" s="379">
        <v>670</v>
      </c>
      <c r="K15" s="379">
        <v>715</v>
      </c>
      <c r="L15" s="379">
        <v>1940</v>
      </c>
      <c r="M15" s="380">
        <v>1254.6629773372272</v>
      </c>
      <c r="N15" s="381">
        <f t="shared" si="79"/>
        <v>73980.662977337226</v>
      </c>
      <c r="O15" s="379">
        <v>457</v>
      </c>
      <c r="P15" s="379">
        <v>2021</v>
      </c>
      <c r="Q15" s="379">
        <v>11741</v>
      </c>
      <c r="R15" s="379">
        <v>53950</v>
      </c>
      <c r="S15" s="379">
        <v>7400</v>
      </c>
      <c r="T15" s="379">
        <v>120</v>
      </c>
      <c r="U15" s="379">
        <v>444</v>
      </c>
      <c r="V15" s="379">
        <v>1600</v>
      </c>
      <c r="W15" s="480">
        <f>(VLOOKUP(A15,'[1]floresta plant'!$A$4:$F$573,6,0))*1000</f>
        <v>1440.0755771156876</v>
      </c>
      <c r="X15" s="24">
        <f t="shared" si="0"/>
        <v>79173.075577115684</v>
      </c>
      <c r="Y15" s="53">
        <f t="shared" si="1"/>
        <v>3423</v>
      </c>
      <c r="Z15" s="53">
        <f t="shared" si="1"/>
        <v>1300</v>
      </c>
      <c r="AA15" s="53">
        <f t="shared" si="1"/>
        <v>930</v>
      </c>
      <c r="AB15" s="53">
        <f t="shared" si="1"/>
        <v>-550</v>
      </c>
      <c r="AC15" s="53">
        <f t="shared" si="1"/>
        <v>-271</v>
      </c>
      <c r="AD15" s="53">
        <f t="shared" si="1"/>
        <v>-340</v>
      </c>
      <c r="AE15" s="53">
        <f t="shared" si="1"/>
        <v>185.41259977846039</v>
      </c>
      <c r="AF15" s="53">
        <f t="shared" si="2"/>
        <v>418</v>
      </c>
      <c r="AG15" s="53">
        <f t="shared" si="3"/>
        <v>97</v>
      </c>
      <c r="AH15" s="53">
        <f t="shared" si="4"/>
        <v>-5172.4825997784574</v>
      </c>
      <c r="AI15" s="53">
        <f t="shared" si="80"/>
        <v>5192.4125997784577</v>
      </c>
      <c r="AJ15" s="469">
        <v>0</v>
      </c>
      <c r="AK15" s="469">
        <v>0</v>
      </c>
      <c r="AL15" s="469">
        <v>19.93</v>
      </c>
      <c r="AM15" s="470">
        <f t="shared" si="5"/>
        <v>19.93</v>
      </c>
      <c r="AN15" s="53">
        <f t="shared" si="6"/>
        <v>-5172.4825997784574</v>
      </c>
      <c r="AO15" s="382">
        <f t="shared" si="7"/>
        <v>2</v>
      </c>
      <c r="AP15">
        <v>1</v>
      </c>
      <c r="AQ15" s="383">
        <f t="shared" si="81"/>
        <v>6353.4125997784604</v>
      </c>
      <c r="AR15" s="383">
        <f t="shared" si="8"/>
        <v>-1161</v>
      </c>
      <c r="AS15" s="383">
        <f t="shared" si="9"/>
        <v>3423</v>
      </c>
      <c r="AT15" s="383">
        <f t="shared" si="10"/>
        <v>1161</v>
      </c>
      <c r="AU15" s="383">
        <f t="shared" si="82"/>
        <v>5172.4825997784574</v>
      </c>
      <c r="AV15" s="383">
        <f t="shared" si="11"/>
        <v>0</v>
      </c>
      <c r="AW15" s="383">
        <f t="shared" si="12"/>
        <v>1</v>
      </c>
      <c r="AX15" s="383">
        <f t="shared" si="13"/>
        <v>1</v>
      </c>
      <c r="AY15" s="383">
        <f t="shared" si="14"/>
        <v>1161</v>
      </c>
      <c r="AZ15">
        <f t="shared" si="15"/>
        <v>2262</v>
      </c>
      <c r="BA15">
        <f t="shared" si="16"/>
        <v>0</v>
      </c>
      <c r="BB15" s="383">
        <f t="shared" si="17"/>
        <v>0</v>
      </c>
      <c r="BC15" s="384">
        <f t="shared" si="18"/>
        <v>3423</v>
      </c>
      <c r="BD15" s="384">
        <f t="shared" si="18"/>
        <v>1300</v>
      </c>
      <c r="BE15" s="384">
        <f t="shared" si="18"/>
        <v>930</v>
      </c>
      <c r="BF15" s="384">
        <f t="shared" si="18"/>
        <v>0.47372954349698537</v>
      </c>
      <c r="BG15" s="384">
        <f t="shared" si="18"/>
        <v>0.23341946597760552</v>
      </c>
      <c r="BH15" s="384">
        <f t="shared" si="18"/>
        <v>0.29285099052540914</v>
      </c>
      <c r="BI15" s="384">
        <f t="shared" si="18"/>
        <v>185.41259977846039</v>
      </c>
      <c r="BJ15" s="384">
        <f t="shared" si="18"/>
        <v>418</v>
      </c>
      <c r="BK15" s="384">
        <f t="shared" si="18"/>
        <v>97</v>
      </c>
      <c r="BL15" s="474">
        <f t="shared" si="19"/>
        <v>0</v>
      </c>
      <c r="BM15" s="409">
        <f t="shared" si="20"/>
        <v>-2910.4825997784574</v>
      </c>
      <c r="BN15" s="473">
        <f t="shared" si="21"/>
        <v>2930.4125997784604</v>
      </c>
      <c r="BO15" s="387">
        <f t="shared" si="22"/>
        <v>0</v>
      </c>
      <c r="BP15" s="387">
        <f t="shared" si="23"/>
        <v>0.99319890994138171</v>
      </c>
      <c r="BQ15" s="388">
        <f t="shared" si="24"/>
        <v>6.8010900586182865E-3</v>
      </c>
      <c r="BR15" s="389">
        <f t="shared" si="25"/>
        <v>0</v>
      </c>
      <c r="BS15" s="390">
        <f t="shared" si="26"/>
        <v>3423</v>
      </c>
      <c r="BT15" s="391">
        <f t="shared" si="27"/>
        <v>0</v>
      </c>
      <c r="BU15" s="391">
        <f t="shared" si="27"/>
        <v>0</v>
      </c>
      <c r="BV15" s="391">
        <f t="shared" si="27"/>
        <v>550</v>
      </c>
      <c r="BW15" s="391">
        <f t="shared" si="27"/>
        <v>271</v>
      </c>
      <c r="BX15" s="391">
        <f t="shared" si="27"/>
        <v>340</v>
      </c>
      <c r="BY15" s="391">
        <f t="shared" si="27"/>
        <v>0</v>
      </c>
      <c r="BZ15" s="391">
        <f t="shared" si="27"/>
        <v>0</v>
      </c>
      <c r="CA15" s="391">
        <f t="shared" si="27"/>
        <v>0</v>
      </c>
      <c r="CB15" s="391">
        <f t="shared" si="28"/>
        <v>2262</v>
      </c>
      <c r="CC15" s="391">
        <f t="shared" si="28"/>
        <v>0</v>
      </c>
      <c r="CD15" s="392">
        <f t="shared" si="29"/>
        <v>0</v>
      </c>
      <c r="CE15" s="393">
        <f t="shared" si="30"/>
        <v>1300</v>
      </c>
      <c r="CF15" s="392">
        <f t="shared" si="31"/>
        <v>0</v>
      </c>
      <c r="CG15" s="392">
        <f t="shared" si="31"/>
        <v>0</v>
      </c>
      <c r="CH15" s="392">
        <f t="shared" si="31"/>
        <v>0</v>
      </c>
      <c r="CI15" s="392">
        <f t="shared" si="31"/>
        <v>0</v>
      </c>
      <c r="CJ15" s="392">
        <f t="shared" si="31"/>
        <v>0</v>
      </c>
      <c r="CK15" s="392">
        <f t="shared" si="31"/>
        <v>0</v>
      </c>
      <c r="CL15" s="392">
        <f t="shared" si="31"/>
        <v>0</v>
      </c>
      <c r="CM15" s="392">
        <f t="shared" si="32"/>
        <v>1291.1585829237963</v>
      </c>
      <c r="CN15" s="392">
        <f t="shared" si="33"/>
        <v>8.841417076203772</v>
      </c>
      <c r="CO15" s="394">
        <f t="shared" si="34"/>
        <v>0</v>
      </c>
      <c r="CP15" s="394">
        <f t="shared" si="34"/>
        <v>0</v>
      </c>
      <c r="CQ15" s="395">
        <f t="shared" si="35"/>
        <v>930</v>
      </c>
      <c r="CR15" s="394">
        <f t="shared" si="36"/>
        <v>0</v>
      </c>
      <c r="CS15" s="394">
        <f t="shared" si="36"/>
        <v>0</v>
      </c>
      <c r="CT15" s="394">
        <f t="shared" si="36"/>
        <v>0</v>
      </c>
      <c r="CU15" s="394">
        <f t="shared" si="36"/>
        <v>0</v>
      </c>
      <c r="CV15" s="394">
        <f t="shared" si="36"/>
        <v>0</v>
      </c>
      <c r="CW15" s="394">
        <f t="shared" si="36"/>
        <v>0</v>
      </c>
      <c r="CX15" s="396">
        <f t="shared" si="37"/>
        <v>923.674986245485</v>
      </c>
      <c r="CY15" s="396">
        <f t="shared" si="37"/>
        <v>6.3250137545150062</v>
      </c>
      <c r="CZ15" s="397">
        <f t="shared" si="38"/>
        <v>0</v>
      </c>
      <c r="DA15" s="397">
        <f t="shared" si="38"/>
        <v>0</v>
      </c>
      <c r="DB15" s="397">
        <f t="shared" si="38"/>
        <v>0</v>
      </c>
      <c r="DC15" s="397">
        <f t="shared" si="39"/>
        <v>-550</v>
      </c>
      <c r="DD15" s="397">
        <f t="shared" si="40"/>
        <v>0</v>
      </c>
      <c r="DE15" s="397">
        <f t="shared" si="40"/>
        <v>0</v>
      </c>
      <c r="DF15" s="397">
        <f t="shared" si="40"/>
        <v>0</v>
      </c>
      <c r="DG15" s="397">
        <f t="shared" si="40"/>
        <v>0</v>
      </c>
      <c r="DH15" s="397">
        <f t="shared" si="40"/>
        <v>0</v>
      </c>
      <c r="DI15" s="398">
        <f t="shared" si="41"/>
        <v>0</v>
      </c>
      <c r="DJ15" s="398">
        <f t="shared" si="41"/>
        <v>0</v>
      </c>
      <c r="DK15" s="399">
        <f t="shared" si="42"/>
        <v>0</v>
      </c>
      <c r="DL15" s="399">
        <f t="shared" si="42"/>
        <v>0</v>
      </c>
      <c r="DM15" s="399">
        <f t="shared" si="42"/>
        <v>0</v>
      </c>
      <c r="DN15" s="399">
        <f t="shared" si="42"/>
        <v>0</v>
      </c>
      <c r="DO15" s="399">
        <f t="shared" si="43"/>
        <v>-271</v>
      </c>
      <c r="DP15" s="399">
        <f t="shared" si="44"/>
        <v>0</v>
      </c>
      <c r="DQ15" s="399">
        <f t="shared" si="44"/>
        <v>0</v>
      </c>
      <c r="DR15" s="399">
        <f t="shared" si="44"/>
        <v>0</v>
      </c>
      <c r="DS15" s="399">
        <f t="shared" si="44"/>
        <v>0</v>
      </c>
      <c r="DT15" s="400">
        <f t="shared" si="45"/>
        <v>0</v>
      </c>
      <c r="DU15" s="400">
        <f t="shared" si="45"/>
        <v>0</v>
      </c>
      <c r="DV15" s="386">
        <f t="shared" si="46"/>
        <v>0</v>
      </c>
      <c r="DW15" s="386">
        <f t="shared" si="46"/>
        <v>0</v>
      </c>
      <c r="DX15" s="386">
        <f t="shared" si="46"/>
        <v>0</v>
      </c>
      <c r="DY15" s="386">
        <f t="shared" si="46"/>
        <v>0</v>
      </c>
      <c r="DZ15" s="386">
        <f t="shared" si="46"/>
        <v>0</v>
      </c>
      <c r="EA15" s="401">
        <f t="shared" si="47"/>
        <v>-340</v>
      </c>
      <c r="EB15" s="386">
        <f t="shared" si="48"/>
        <v>0</v>
      </c>
      <c r="EC15" s="386">
        <f t="shared" si="48"/>
        <v>0</v>
      </c>
      <c r="ED15" s="386">
        <f t="shared" si="48"/>
        <v>0</v>
      </c>
      <c r="EE15" s="385">
        <f t="shared" si="49"/>
        <v>0</v>
      </c>
      <c r="EF15" s="385">
        <f t="shared" si="49"/>
        <v>0</v>
      </c>
      <c r="EG15" s="402">
        <f t="shared" si="50"/>
        <v>0</v>
      </c>
      <c r="EH15" s="402">
        <f t="shared" si="50"/>
        <v>0</v>
      </c>
      <c r="EI15" s="402">
        <f t="shared" si="50"/>
        <v>0</v>
      </c>
      <c r="EJ15" s="402">
        <f t="shared" si="50"/>
        <v>0</v>
      </c>
      <c r="EK15" s="402">
        <f t="shared" si="50"/>
        <v>0</v>
      </c>
      <c r="EL15" s="402">
        <f t="shared" si="50"/>
        <v>0</v>
      </c>
      <c r="EM15" s="402">
        <f t="shared" si="51"/>
        <v>185.41259977846039</v>
      </c>
      <c r="EN15" s="402">
        <f t="shared" si="52"/>
        <v>0</v>
      </c>
      <c r="EO15" s="402">
        <f t="shared" si="52"/>
        <v>0</v>
      </c>
      <c r="EP15" s="402">
        <f t="shared" si="53"/>
        <v>184.15159198936453</v>
      </c>
      <c r="EQ15" s="402">
        <f t="shared" si="54"/>
        <v>1.261007789095858</v>
      </c>
      <c r="ER15" s="394">
        <f t="shared" si="55"/>
        <v>0</v>
      </c>
      <c r="ES15" s="394">
        <f t="shared" si="55"/>
        <v>0</v>
      </c>
      <c r="ET15" s="394">
        <f t="shared" si="55"/>
        <v>0</v>
      </c>
      <c r="EU15" s="394">
        <f t="shared" si="55"/>
        <v>0</v>
      </c>
      <c r="EV15" s="394">
        <f t="shared" si="55"/>
        <v>0</v>
      </c>
      <c r="EW15" s="394">
        <f t="shared" si="55"/>
        <v>0</v>
      </c>
      <c r="EX15" s="394">
        <f t="shared" si="55"/>
        <v>0</v>
      </c>
      <c r="EY15" s="403">
        <f t="shared" si="56"/>
        <v>418</v>
      </c>
      <c r="EZ15" s="394">
        <f t="shared" si="57"/>
        <v>0</v>
      </c>
      <c r="FA15" s="396">
        <f t="shared" si="58"/>
        <v>415.15714435549756</v>
      </c>
      <c r="FB15" s="396">
        <f t="shared" si="58"/>
        <v>2.8428556445024435</v>
      </c>
      <c r="FC15" s="404">
        <f t="shared" si="59"/>
        <v>0</v>
      </c>
      <c r="FD15" s="404">
        <f t="shared" si="59"/>
        <v>0</v>
      </c>
      <c r="FE15" s="404">
        <f t="shared" si="59"/>
        <v>0</v>
      </c>
      <c r="FF15" s="404">
        <f t="shared" si="59"/>
        <v>0</v>
      </c>
      <c r="FG15" s="404">
        <f t="shared" si="59"/>
        <v>0</v>
      </c>
      <c r="FH15" s="404">
        <f t="shared" si="59"/>
        <v>0</v>
      </c>
      <c r="FI15" s="404">
        <f t="shared" si="59"/>
        <v>0</v>
      </c>
      <c r="FJ15" s="404">
        <f t="shared" si="59"/>
        <v>0</v>
      </c>
      <c r="FK15" s="392">
        <f t="shared" si="60"/>
        <v>97</v>
      </c>
      <c r="FL15" s="384">
        <f t="shared" si="61"/>
        <v>96.340294264314025</v>
      </c>
      <c r="FM15" s="384">
        <f t="shared" si="61"/>
        <v>0.65970573568597379</v>
      </c>
      <c r="FN15" s="405">
        <f t="shared" si="62"/>
        <v>0</v>
      </c>
      <c r="FO15" s="405">
        <f t="shared" si="62"/>
        <v>0</v>
      </c>
      <c r="FP15" s="405">
        <f t="shared" si="62"/>
        <v>0</v>
      </c>
      <c r="FQ15" s="405">
        <f t="shared" si="62"/>
        <v>0</v>
      </c>
      <c r="FR15" s="405">
        <f t="shared" si="62"/>
        <v>0</v>
      </c>
      <c r="FS15" s="405">
        <f t="shared" si="62"/>
        <v>0</v>
      </c>
      <c r="FT15" s="405">
        <f t="shared" si="62"/>
        <v>0</v>
      </c>
      <c r="FU15" s="405">
        <f t="shared" si="62"/>
        <v>0</v>
      </c>
      <c r="FV15" s="405">
        <f t="shared" si="62"/>
        <v>0</v>
      </c>
      <c r="FW15" s="397">
        <f t="shared" si="63"/>
        <v>-5172.4825997784574</v>
      </c>
      <c r="FX15" s="406">
        <f t="shared" si="64"/>
        <v>0</v>
      </c>
      <c r="FY15" s="331">
        <f t="shared" si="65"/>
        <v>18.668992210907195</v>
      </c>
      <c r="FZ15" s="382">
        <f t="shared" si="66"/>
        <v>1.2610077890928046</v>
      </c>
      <c r="GA15" s="331">
        <f t="shared" si="67"/>
        <v>0</v>
      </c>
      <c r="GB15" s="407">
        <f t="shared" si="68"/>
        <v>0</v>
      </c>
      <c r="GC15" s="407">
        <f t="shared" si="69"/>
        <v>0</v>
      </c>
      <c r="GD15" s="407">
        <f t="shared" si="70"/>
        <v>0</v>
      </c>
      <c r="GE15" s="407">
        <f t="shared" si="71"/>
        <v>0</v>
      </c>
      <c r="GF15" s="407">
        <f t="shared" si="72"/>
        <v>0</v>
      </c>
      <c r="GG15" s="407">
        <f t="shared" si="73"/>
        <v>0</v>
      </c>
      <c r="GH15" s="407">
        <f t="shared" si="74"/>
        <v>-7.9936057773011271E-15</v>
      </c>
      <c r="GI15" s="407">
        <f t="shared" si="75"/>
        <v>1.2212453270876722E-15</v>
      </c>
      <c r="GJ15">
        <f t="shared" si="76"/>
        <v>0</v>
      </c>
      <c r="GK15" s="382">
        <f t="shared" si="77"/>
        <v>-6.7723604502134549E-15</v>
      </c>
      <c r="GL15">
        <v>1</v>
      </c>
      <c r="GM15">
        <f t="shared" si="78"/>
        <v>3423</v>
      </c>
      <c r="GN15">
        <f t="shared" si="78"/>
        <v>1300</v>
      </c>
      <c r="GO15">
        <f t="shared" si="78"/>
        <v>930</v>
      </c>
      <c r="GP15">
        <f t="shared" si="78"/>
        <v>0</v>
      </c>
      <c r="GQ15">
        <f t="shared" si="78"/>
        <v>0</v>
      </c>
      <c r="GR15">
        <f t="shared" si="78"/>
        <v>0</v>
      </c>
      <c r="GS15">
        <f t="shared" si="78"/>
        <v>185.41259977846039</v>
      </c>
      <c r="GT15">
        <f t="shared" si="78"/>
        <v>418</v>
      </c>
      <c r="GU15">
        <f t="shared" si="78"/>
        <v>97</v>
      </c>
      <c r="GV15">
        <f t="shared" si="78"/>
        <v>0</v>
      </c>
    </row>
    <row r="16" spans="1:205" customFormat="1" x14ac:dyDescent="0.25">
      <c r="A16" s="378">
        <v>41013</v>
      </c>
      <c r="B16" s="32" t="s">
        <v>1403</v>
      </c>
      <c r="C16" t="s">
        <v>892</v>
      </c>
      <c r="D16">
        <v>1</v>
      </c>
      <c r="E16" s="379">
        <v>1636</v>
      </c>
      <c r="F16" s="379">
        <v>10057</v>
      </c>
      <c r="G16" s="379">
        <v>9464</v>
      </c>
      <c r="H16" s="379">
        <v>90010</v>
      </c>
      <c r="I16" s="379">
        <v>39130</v>
      </c>
      <c r="J16" s="379">
        <v>3800</v>
      </c>
      <c r="K16" s="379">
        <v>1535</v>
      </c>
      <c r="L16" s="379">
        <v>25065</v>
      </c>
      <c r="M16" s="380">
        <v>21908.932100308379</v>
      </c>
      <c r="N16" s="381">
        <f t="shared" si="79"/>
        <v>202605.93210030839</v>
      </c>
      <c r="O16" s="379">
        <v>1293</v>
      </c>
      <c r="P16" s="379">
        <v>8420</v>
      </c>
      <c r="Q16" s="379">
        <v>12172</v>
      </c>
      <c r="R16" s="379">
        <v>96350</v>
      </c>
      <c r="S16" s="379">
        <v>40330</v>
      </c>
      <c r="T16" s="379">
        <v>855</v>
      </c>
      <c r="U16" s="379">
        <v>1605</v>
      </c>
      <c r="V16" s="379">
        <v>16904</v>
      </c>
      <c r="W16" s="480">
        <f>(VLOOKUP(A16,'[1]floresta plant'!$A$4:$F$573,6,0))*1000</f>
        <v>45748.467842278849</v>
      </c>
      <c r="X16" s="24">
        <f t="shared" si="0"/>
        <v>223677.46784227886</v>
      </c>
      <c r="Y16" s="53">
        <f t="shared" si="1"/>
        <v>2708</v>
      </c>
      <c r="Z16" s="53">
        <f t="shared" si="1"/>
        <v>6340</v>
      </c>
      <c r="AA16" s="53">
        <f t="shared" si="1"/>
        <v>1200</v>
      </c>
      <c r="AB16" s="53">
        <f t="shared" si="1"/>
        <v>-2945</v>
      </c>
      <c r="AC16" s="53">
        <f t="shared" si="1"/>
        <v>70</v>
      </c>
      <c r="AD16" s="53">
        <f t="shared" si="1"/>
        <v>-8161</v>
      </c>
      <c r="AE16" s="53">
        <f t="shared" si="1"/>
        <v>23839.535741970471</v>
      </c>
      <c r="AF16" s="53">
        <f t="shared" si="2"/>
        <v>-1637</v>
      </c>
      <c r="AG16" s="53">
        <f t="shared" si="3"/>
        <v>-343</v>
      </c>
      <c r="AH16" s="53">
        <f t="shared" si="4"/>
        <v>-20762.925741970466</v>
      </c>
      <c r="AI16" s="53">
        <f t="shared" si="80"/>
        <v>21071.535741970467</v>
      </c>
      <c r="AJ16" s="469">
        <v>0</v>
      </c>
      <c r="AK16" s="469">
        <v>0</v>
      </c>
      <c r="AL16" s="469">
        <v>308.61</v>
      </c>
      <c r="AM16" s="470">
        <f t="shared" si="5"/>
        <v>308.61</v>
      </c>
      <c r="AN16" s="53">
        <f t="shared" si="6"/>
        <v>-20762.925741970466</v>
      </c>
      <c r="AO16" s="382">
        <f t="shared" si="7"/>
        <v>2</v>
      </c>
      <c r="AP16">
        <v>1</v>
      </c>
      <c r="AQ16" s="383">
        <f t="shared" si="81"/>
        <v>34157.535741970467</v>
      </c>
      <c r="AR16" s="383">
        <f t="shared" si="8"/>
        <v>-13086</v>
      </c>
      <c r="AS16" s="383">
        <f t="shared" si="9"/>
        <v>2708</v>
      </c>
      <c r="AT16" s="383">
        <f t="shared" si="10"/>
        <v>13086</v>
      </c>
      <c r="AU16" s="383">
        <f t="shared" si="82"/>
        <v>20762.925741970466</v>
      </c>
      <c r="AV16" s="383">
        <f t="shared" si="11"/>
        <v>1</v>
      </c>
      <c r="AW16" s="383">
        <f t="shared" si="12"/>
        <v>1</v>
      </c>
      <c r="AX16" s="383">
        <f t="shared" si="13"/>
        <v>1</v>
      </c>
      <c r="AY16" s="383">
        <f t="shared" si="14"/>
        <v>1354</v>
      </c>
      <c r="AZ16">
        <f t="shared" si="15"/>
        <v>1354</v>
      </c>
      <c r="BA16">
        <f t="shared" si="16"/>
        <v>0</v>
      </c>
      <c r="BB16" s="383">
        <f t="shared" si="17"/>
        <v>0</v>
      </c>
      <c r="BC16" s="384">
        <f t="shared" si="18"/>
        <v>2708</v>
      </c>
      <c r="BD16" s="384">
        <f t="shared" si="18"/>
        <v>6340</v>
      </c>
      <c r="BE16" s="384">
        <f t="shared" si="18"/>
        <v>1200</v>
      </c>
      <c r="BF16" s="384">
        <f t="shared" si="18"/>
        <v>0.22504967140455448</v>
      </c>
      <c r="BG16" s="384">
        <f t="shared" si="18"/>
        <v>70</v>
      </c>
      <c r="BH16" s="384">
        <f t="shared" si="18"/>
        <v>0.62364358856793523</v>
      </c>
      <c r="BI16" s="384">
        <f t="shared" si="18"/>
        <v>23839.535741970471</v>
      </c>
      <c r="BJ16" s="384">
        <f t="shared" si="18"/>
        <v>0.12509552193183554</v>
      </c>
      <c r="BK16" s="384">
        <f t="shared" si="18"/>
        <v>2.6211218095674768E-2</v>
      </c>
      <c r="BL16" s="474">
        <f t="shared" si="19"/>
        <v>11732</v>
      </c>
      <c r="BM16" s="409">
        <f t="shared" si="20"/>
        <v>-19408.925741970466</v>
      </c>
      <c r="BN16" s="473">
        <f t="shared" si="21"/>
        <v>31449.535741970471</v>
      </c>
      <c r="BO16" s="387">
        <f t="shared" si="22"/>
        <v>0.37304207274332668</v>
      </c>
      <c r="BP16" s="387">
        <f t="shared" si="23"/>
        <v>0.61714506380037271</v>
      </c>
      <c r="BQ16" s="388">
        <f t="shared" si="24"/>
        <v>9.8128634563006134E-3</v>
      </c>
      <c r="BR16" s="389">
        <f t="shared" si="25"/>
        <v>0</v>
      </c>
      <c r="BS16" s="390">
        <f t="shared" si="26"/>
        <v>2708</v>
      </c>
      <c r="BT16" s="391">
        <f t="shared" si="27"/>
        <v>0</v>
      </c>
      <c r="BU16" s="391">
        <f t="shared" si="27"/>
        <v>0</v>
      </c>
      <c r="BV16" s="391">
        <f t="shared" si="27"/>
        <v>304.71725508176678</v>
      </c>
      <c r="BW16" s="391">
        <f t="shared" si="27"/>
        <v>0</v>
      </c>
      <c r="BX16" s="391">
        <f t="shared" si="27"/>
        <v>844.41341892098433</v>
      </c>
      <c r="BY16" s="391">
        <f t="shared" si="27"/>
        <v>0</v>
      </c>
      <c r="BZ16" s="391">
        <f t="shared" si="27"/>
        <v>169.37933669570532</v>
      </c>
      <c r="CA16" s="391">
        <f t="shared" si="27"/>
        <v>35.489989301543638</v>
      </c>
      <c r="CB16" s="391">
        <f t="shared" si="28"/>
        <v>1354</v>
      </c>
      <c r="CC16" s="391">
        <f t="shared" si="28"/>
        <v>0</v>
      </c>
      <c r="CD16" s="392">
        <f t="shared" si="29"/>
        <v>0</v>
      </c>
      <c r="CE16" s="393">
        <f t="shared" si="30"/>
        <v>6340</v>
      </c>
      <c r="CF16" s="392">
        <f t="shared" si="31"/>
        <v>0</v>
      </c>
      <c r="CG16" s="392">
        <f t="shared" si="31"/>
        <v>532.26199394868365</v>
      </c>
      <c r="CH16" s="392">
        <f t="shared" si="31"/>
        <v>0</v>
      </c>
      <c r="CI16" s="392">
        <f t="shared" si="31"/>
        <v>1474.9711825518534</v>
      </c>
      <c r="CJ16" s="392">
        <f t="shared" si="31"/>
        <v>0</v>
      </c>
      <c r="CK16" s="392">
        <f t="shared" si="31"/>
        <v>295.86176030356376</v>
      </c>
      <c r="CL16" s="392">
        <f t="shared" si="31"/>
        <v>61.991804388590339</v>
      </c>
      <c r="CM16" s="392">
        <f t="shared" si="32"/>
        <v>3912.6997044943628</v>
      </c>
      <c r="CN16" s="392">
        <f t="shared" si="33"/>
        <v>62.213554312945888</v>
      </c>
      <c r="CO16" s="394">
        <f t="shared" si="34"/>
        <v>0</v>
      </c>
      <c r="CP16" s="394">
        <f t="shared" si="34"/>
        <v>0</v>
      </c>
      <c r="CQ16" s="395">
        <f t="shared" si="35"/>
        <v>1200</v>
      </c>
      <c r="CR16" s="394">
        <f t="shared" si="36"/>
        <v>100.7435950691515</v>
      </c>
      <c r="CS16" s="394">
        <f t="shared" si="36"/>
        <v>0</v>
      </c>
      <c r="CT16" s="394">
        <f t="shared" si="36"/>
        <v>279.17435631896279</v>
      </c>
      <c r="CU16" s="394">
        <f t="shared" si="36"/>
        <v>0</v>
      </c>
      <c r="CV16" s="394">
        <f t="shared" si="36"/>
        <v>55.999071350832253</v>
      </c>
      <c r="CW16" s="394">
        <f t="shared" si="36"/>
        <v>11.73346455304549</v>
      </c>
      <c r="CX16" s="396">
        <f t="shared" si="37"/>
        <v>740.57407656044722</v>
      </c>
      <c r="CY16" s="396">
        <f t="shared" si="37"/>
        <v>11.775436147560736</v>
      </c>
      <c r="CZ16" s="397">
        <f t="shared" si="38"/>
        <v>0</v>
      </c>
      <c r="DA16" s="397">
        <f t="shared" si="38"/>
        <v>0</v>
      </c>
      <c r="DB16" s="397">
        <f t="shared" si="38"/>
        <v>0</v>
      </c>
      <c r="DC16" s="397">
        <f t="shared" si="39"/>
        <v>-2945</v>
      </c>
      <c r="DD16" s="397">
        <f t="shared" si="40"/>
        <v>0</v>
      </c>
      <c r="DE16" s="397">
        <f t="shared" si="40"/>
        <v>0</v>
      </c>
      <c r="DF16" s="397">
        <f t="shared" si="40"/>
        <v>0</v>
      </c>
      <c r="DG16" s="397">
        <f t="shared" si="40"/>
        <v>0</v>
      </c>
      <c r="DH16" s="397">
        <f t="shared" si="40"/>
        <v>0</v>
      </c>
      <c r="DI16" s="398">
        <f t="shared" si="41"/>
        <v>0</v>
      </c>
      <c r="DJ16" s="398">
        <f t="shared" si="41"/>
        <v>0</v>
      </c>
      <c r="DK16" s="399">
        <f t="shared" si="42"/>
        <v>0</v>
      </c>
      <c r="DL16" s="399">
        <f t="shared" si="42"/>
        <v>0</v>
      </c>
      <c r="DM16" s="399">
        <f t="shared" si="42"/>
        <v>0</v>
      </c>
      <c r="DN16" s="399">
        <f t="shared" si="42"/>
        <v>5.8767097123671705</v>
      </c>
      <c r="DO16" s="399">
        <f t="shared" si="43"/>
        <v>70</v>
      </c>
      <c r="DP16" s="399">
        <f t="shared" si="44"/>
        <v>16.285170785272829</v>
      </c>
      <c r="DQ16" s="399">
        <f t="shared" si="44"/>
        <v>0</v>
      </c>
      <c r="DR16" s="399">
        <f t="shared" si="44"/>
        <v>3.2666124954652145</v>
      </c>
      <c r="DS16" s="399">
        <f t="shared" si="44"/>
        <v>0.68445209892765346</v>
      </c>
      <c r="DT16" s="400">
        <f t="shared" si="45"/>
        <v>43.200154466026092</v>
      </c>
      <c r="DU16" s="400">
        <f t="shared" si="45"/>
        <v>0.68690044194104294</v>
      </c>
      <c r="DV16" s="386">
        <f t="shared" si="46"/>
        <v>0</v>
      </c>
      <c r="DW16" s="386">
        <f t="shared" si="46"/>
        <v>0</v>
      </c>
      <c r="DX16" s="386">
        <f t="shared" si="46"/>
        <v>0</v>
      </c>
      <c r="DY16" s="386">
        <f t="shared" si="46"/>
        <v>0</v>
      </c>
      <c r="DZ16" s="386">
        <f t="shared" si="46"/>
        <v>0</v>
      </c>
      <c r="EA16" s="401">
        <f t="shared" si="47"/>
        <v>-8161</v>
      </c>
      <c r="EB16" s="386">
        <f t="shared" si="48"/>
        <v>0</v>
      </c>
      <c r="EC16" s="386">
        <f t="shared" si="48"/>
        <v>0</v>
      </c>
      <c r="ED16" s="386">
        <f t="shared" si="48"/>
        <v>0</v>
      </c>
      <c r="EE16" s="385">
        <f t="shared" si="49"/>
        <v>0</v>
      </c>
      <c r="EF16" s="385">
        <f t="shared" si="49"/>
        <v>0</v>
      </c>
      <c r="EG16" s="402">
        <f t="shared" si="50"/>
        <v>0</v>
      </c>
      <c r="EH16" s="402">
        <f t="shared" si="50"/>
        <v>0</v>
      </c>
      <c r="EI16" s="402">
        <f t="shared" si="50"/>
        <v>0</v>
      </c>
      <c r="EJ16" s="402">
        <f t="shared" si="50"/>
        <v>2001.4004461880309</v>
      </c>
      <c r="EK16" s="402">
        <f t="shared" si="50"/>
        <v>0</v>
      </c>
      <c r="EL16" s="402">
        <f t="shared" si="50"/>
        <v>5546.1558714229277</v>
      </c>
      <c r="EM16" s="402">
        <f t="shared" si="51"/>
        <v>23839.535741970471</v>
      </c>
      <c r="EN16" s="402">
        <f t="shared" si="52"/>
        <v>1112.4932191544335</v>
      </c>
      <c r="EO16" s="402">
        <f t="shared" si="52"/>
        <v>233.10028965789294</v>
      </c>
      <c r="EP16" s="402">
        <f t="shared" si="53"/>
        <v>14712.451806449631</v>
      </c>
      <c r="EQ16" s="402">
        <f t="shared" si="54"/>
        <v>233.93410909755437</v>
      </c>
      <c r="ER16" s="394">
        <f t="shared" si="55"/>
        <v>0</v>
      </c>
      <c r="ES16" s="394">
        <f t="shared" si="55"/>
        <v>0</v>
      </c>
      <c r="ET16" s="394">
        <f t="shared" si="55"/>
        <v>0</v>
      </c>
      <c r="EU16" s="394">
        <f t="shared" si="55"/>
        <v>0</v>
      </c>
      <c r="EV16" s="394">
        <f t="shared" si="55"/>
        <v>0</v>
      </c>
      <c r="EW16" s="394">
        <f t="shared" si="55"/>
        <v>0</v>
      </c>
      <c r="EX16" s="394">
        <f t="shared" si="55"/>
        <v>0</v>
      </c>
      <c r="EY16" s="403">
        <f t="shared" si="56"/>
        <v>-1637</v>
      </c>
      <c r="EZ16" s="394">
        <f t="shared" si="57"/>
        <v>0</v>
      </c>
      <c r="FA16" s="396">
        <f t="shared" si="58"/>
        <v>0</v>
      </c>
      <c r="FB16" s="396">
        <f t="shared" si="58"/>
        <v>0</v>
      </c>
      <c r="FC16" s="404">
        <f t="shared" si="59"/>
        <v>0</v>
      </c>
      <c r="FD16" s="404">
        <f t="shared" si="59"/>
        <v>0</v>
      </c>
      <c r="FE16" s="404">
        <f t="shared" si="59"/>
        <v>0</v>
      </c>
      <c r="FF16" s="404">
        <f t="shared" si="59"/>
        <v>0</v>
      </c>
      <c r="FG16" s="404">
        <f t="shared" si="59"/>
        <v>0</v>
      </c>
      <c r="FH16" s="404">
        <f t="shared" si="59"/>
        <v>0</v>
      </c>
      <c r="FI16" s="404">
        <f t="shared" si="59"/>
        <v>0</v>
      </c>
      <c r="FJ16" s="404">
        <f t="shared" si="59"/>
        <v>0</v>
      </c>
      <c r="FK16" s="392">
        <f t="shared" si="60"/>
        <v>-343</v>
      </c>
      <c r="FL16" s="384">
        <f t="shared" si="61"/>
        <v>0</v>
      </c>
      <c r="FM16" s="384">
        <f t="shared" si="61"/>
        <v>0</v>
      </c>
      <c r="FN16" s="405">
        <f t="shared" si="62"/>
        <v>0</v>
      </c>
      <c r="FO16" s="405">
        <f t="shared" si="62"/>
        <v>0</v>
      </c>
      <c r="FP16" s="405">
        <f t="shared" si="62"/>
        <v>0</v>
      </c>
      <c r="FQ16" s="405">
        <f t="shared" si="62"/>
        <v>0</v>
      </c>
      <c r="FR16" s="405">
        <f t="shared" si="62"/>
        <v>0</v>
      </c>
      <c r="FS16" s="405">
        <f t="shared" si="62"/>
        <v>0</v>
      </c>
      <c r="FT16" s="405">
        <f t="shared" si="62"/>
        <v>0</v>
      </c>
      <c r="FU16" s="405">
        <f t="shared" si="62"/>
        <v>0</v>
      </c>
      <c r="FV16" s="405">
        <f t="shared" si="62"/>
        <v>0</v>
      </c>
      <c r="FW16" s="397">
        <f t="shared" si="63"/>
        <v>-20762.925741970466</v>
      </c>
      <c r="FX16" s="406">
        <f t="shared" si="64"/>
        <v>0</v>
      </c>
      <c r="FY16" s="331">
        <f t="shared" si="65"/>
        <v>74.675890902447662</v>
      </c>
      <c r="FZ16" s="382">
        <f t="shared" si="66"/>
        <v>233.93410909755235</v>
      </c>
      <c r="GA16" s="331">
        <f t="shared" si="67"/>
        <v>0</v>
      </c>
      <c r="GB16" s="407">
        <f t="shared" si="68"/>
        <v>0</v>
      </c>
      <c r="GC16" s="407">
        <f t="shared" si="69"/>
        <v>2.2737367544323206E-13</v>
      </c>
      <c r="GD16" s="407">
        <f t="shared" si="70"/>
        <v>0</v>
      </c>
      <c r="GE16" s="407">
        <f t="shared" si="71"/>
        <v>-1.1546319456101628E-14</v>
      </c>
      <c r="GF16" s="407">
        <f t="shared" si="72"/>
        <v>0</v>
      </c>
      <c r="GG16" s="407">
        <f t="shared" si="73"/>
        <v>0</v>
      </c>
      <c r="GH16" s="407">
        <f t="shared" si="74"/>
        <v>0</v>
      </c>
      <c r="GI16" s="407">
        <f t="shared" si="75"/>
        <v>0</v>
      </c>
      <c r="GJ16">
        <f t="shared" si="76"/>
        <v>0</v>
      </c>
      <c r="GK16" s="382">
        <f t="shared" si="77"/>
        <v>2.1582735598713043E-13</v>
      </c>
      <c r="GL16">
        <v>1</v>
      </c>
      <c r="GM16">
        <f t="shared" si="78"/>
        <v>2708</v>
      </c>
      <c r="GN16">
        <f t="shared" si="78"/>
        <v>6340</v>
      </c>
      <c r="GO16">
        <f t="shared" si="78"/>
        <v>1200</v>
      </c>
      <c r="GP16">
        <f t="shared" si="78"/>
        <v>0</v>
      </c>
      <c r="GQ16">
        <f t="shared" si="78"/>
        <v>70</v>
      </c>
      <c r="GR16">
        <f t="shared" si="78"/>
        <v>0</v>
      </c>
      <c r="GS16">
        <f t="shared" si="78"/>
        <v>23839.535741970471</v>
      </c>
      <c r="GT16">
        <f t="shared" si="78"/>
        <v>0</v>
      </c>
      <c r="GU16">
        <f t="shared" si="78"/>
        <v>0</v>
      </c>
      <c r="GV16">
        <f t="shared" si="78"/>
        <v>0</v>
      </c>
    </row>
    <row r="17" spans="1:204" customFormat="1" x14ac:dyDescent="0.25">
      <c r="A17" s="378">
        <v>41014</v>
      </c>
      <c r="B17" s="32" t="s">
        <v>1404</v>
      </c>
      <c r="C17" t="s">
        <v>892</v>
      </c>
      <c r="D17">
        <v>1</v>
      </c>
      <c r="E17" s="379">
        <v>559</v>
      </c>
      <c r="F17" s="379">
        <v>4237</v>
      </c>
      <c r="G17" s="379">
        <v>1900</v>
      </c>
      <c r="H17" s="379">
        <v>93500</v>
      </c>
      <c r="I17" s="379">
        <v>8800</v>
      </c>
      <c r="J17" s="379">
        <v>1250</v>
      </c>
      <c r="K17" s="379">
        <v>413</v>
      </c>
      <c r="L17" s="379">
        <v>425</v>
      </c>
      <c r="M17" s="380">
        <v>3953.0871343266908</v>
      </c>
      <c r="N17" s="381">
        <f t="shared" si="79"/>
        <v>115037.08713432669</v>
      </c>
      <c r="O17" s="379">
        <v>585</v>
      </c>
      <c r="P17" s="379">
        <v>4621</v>
      </c>
      <c r="Q17" s="379">
        <v>3050</v>
      </c>
      <c r="R17" s="379">
        <v>87700</v>
      </c>
      <c r="S17" s="379">
        <v>15700</v>
      </c>
      <c r="T17" s="379">
        <v>790</v>
      </c>
      <c r="U17" s="379">
        <v>273</v>
      </c>
      <c r="V17" s="379">
        <v>81</v>
      </c>
      <c r="W17" s="480">
        <f>(VLOOKUP(A17,'[1]floresta plant'!$A$4:$F$573,6,0))*1000</f>
        <v>3775.4411637337184</v>
      </c>
      <c r="X17" s="24">
        <f t="shared" si="0"/>
        <v>116575.44116373372</v>
      </c>
      <c r="Y17" s="53">
        <f t="shared" si="1"/>
        <v>1150</v>
      </c>
      <c r="Z17" s="53">
        <f t="shared" si="1"/>
        <v>-5800</v>
      </c>
      <c r="AA17" s="53">
        <f t="shared" si="1"/>
        <v>6900</v>
      </c>
      <c r="AB17" s="53">
        <f t="shared" si="1"/>
        <v>-460</v>
      </c>
      <c r="AC17" s="53">
        <f t="shared" si="1"/>
        <v>-140</v>
      </c>
      <c r="AD17" s="53">
        <f t="shared" si="1"/>
        <v>-344</v>
      </c>
      <c r="AE17" s="53">
        <f t="shared" si="1"/>
        <v>-177.64597059297239</v>
      </c>
      <c r="AF17" s="53">
        <f t="shared" si="2"/>
        <v>384</v>
      </c>
      <c r="AG17" s="53">
        <f t="shared" si="3"/>
        <v>26</v>
      </c>
      <c r="AH17" s="53">
        <f t="shared" si="4"/>
        <v>-1498.9440294070262</v>
      </c>
      <c r="AI17" s="53">
        <f t="shared" si="80"/>
        <v>1538.3540294070262</v>
      </c>
      <c r="AJ17" s="469">
        <v>0</v>
      </c>
      <c r="AK17" s="469">
        <v>0</v>
      </c>
      <c r="AL17" s="469">
        <v>39.409999999999997</v>
      </c>
      <c r="AM17" s="470">
        <f t="shared" si="5"/>
        <v>39.409999999999997</v>
      </c>
      <c r="AN17" s="53">
        <f t="shared" si="6"/>
        <v>-1498.9440294070262</v>
      </c>
      <c r="AO17" s="382">
        <f t="shared" si="7"/>
        <v>2</v>
      </c>
      <c r="AP17">
        <v>1</v>
      </c>
      <c r="AQ17" s="383">
        <f t="shared" si="81"/>
        <v>8460</v>
      </c>
      <c r="AR17" s="383">
        <f t="shared" si="8"/>
        <v>-6921.6459705929719</v>
      </c>
      <c r="AS17" s="383">
        <f t="shared" si="9"/>
        <v>1150</v>
      </c>
      <c r="AT17" s="383">
        <f t="shared" si="10"/>
        <v>6921.6459705929719</v>
      </c>
      <c r="AU17" s="383">
        <f t="shared" si="82"/>
        <v>1498.9440294070262</v>
      </c>
      <c r="AV17" s="383">
        <f t="shared" si="11"/>
        <v>1</v>
      </c>
      <c r="AW17" s="383">
        <f t="shared" si="12"/>
        <v>1</v>
      </c>
      <c r="AX17" s="383">
        <f t="shared" si="13"/>
        <v>1</v>
      </c>
      <c r="AY17" s="383">
        <f t="shared" si="14"/>
        <v>575</v>
      </c>
      <c r="AZ17">
        <f t="shared" si="15"/>
        <v>575</v>
      </c>
      <c r="BA17">
        <f t="shared" si="16"/>
        <v>0</v>
      </c>
      <c r="BB17" s="383">
        <f t="shared" si="17"/>
        <v>0</v>
      </c>
      <c r="BC17" s="384">
        <f t="shared" si="18"/>
        <v>1150</v>
      </c>
      <c r="BD17" s="384">
        <f t="shared" si="18"/>
        <v>0.83795097649340167</v>
      </c>
      <c r="BE17" s="384">
        <f t="shared" si="18"/>
        <v>6900</v>
      </c>
      <c r="BF17" s="384">
        <f t="shared" si="18"/>
        <v>6.6458180894304275E-2</v>
      </c>
      <c r="BG17" s="384">
        <f t="shared" si="18"/>
        <v>2.0226402880875214E-2</v>
      </c>
      <c r="BH17" s="384">
        <f t="shared" si="18"/>
        <v>4.9699161364436237E-2</v>
      </c>
      <c r="BI17" s="384">
        <f t="shared" si="18"/>
        <v>2.5665278366982645E-2</v>
      </c>
      <c r="BJ17" s="384">
        <f t="shared" si="18"/>
        <v>384</v>
      </c>
      <c r="BK17" s="384">
        <f t="shared" si="18"/>
        <v>26</v>
      </c>
      <c r="BL17" s="474">
        <f t="shared" si="19"/>
        <v>6346.6459705929719</v>
      </c>
      <c r="BM17" s="409">
        <f t="shared" si="20"/>
        <v>-923.94402940702616</v>
      </c>
      <c r="BN17" s="473">
        <f t="shared" si="21"/>
        <v>7310</v>
      </c>
      <c r="BO17" s="387">
        <f t="shared" si="22"/>
        <v>0.86821422306333407</v>
      </c>
      <c r="BP17" s="387">
        <f t="shared" si="23"/>
        <v>0.12639453206662465</v>
      </c>
      <c r="BQ17" s="388">
        <f t="shared" si="24"/>
        <v>5.3912448700412785E-3</v>
      </c>
      <c r="BR17" s="389">
        <f t="shared" si="25"/>
        <v>0</v>
      </c>
      <c r="BS17" s="390">
        <f t="shared" si="26"/>
        <v>1150</v>
      </c>
      <c r="BT17" s="391">
        <f t="shared" si="27"/>
        <v>481.82181148370597</v>
      </c>
      <c r="BU17" s="391">
        <f t="shared" si="27"/>
        <v>0</v>
      </c>
      <c r="BV17" s="391">
        <f t="shared" si="27"/>
        <v>38.213454014224958</v>
      </c>
      <c r="BW17" s="391">
        <f t="shared" si="27"/>
        <v>11.630181656503249</v>
      </c>
      <c r="BX17" s="391">
        <f t="shared" si="27"/>
        <v>28.577017784550836</v>
      </c>
      <c r="BY17" s="391">
        <f t="shared" si="27"/>
        <v>14.757535061015021</v>
      </c>
      <c r="BZ17" s="391">
        <f t="shared" si="27"/>
        <v>0</v>
      </c>
      <c r="CA17" s="391">
        <f t="shared" si="27"/>
        <v>0</v>
      </c>
      <c r="CB17" s="391">
        <f t="shared" si="28"/>
        <v>575</v>
      </c>
      <c r="CC17" s="391">
        <f t="shared" si="28"/>
        <v>0</v>
      </c>
      <c r="CD17" s="392">
        <f t="shared" si="29"/>
        <v>0</v>
      </c>
      <c r="CE17" s="393">
        <f t="shared" si="30"/>
        <v>-5800</v>
      </c>
      <c r="CF17" s="392">
        <f t="shared" si="31"/>
        <v>0</v>
      </c>
      <c r="CG17" s="392">
        <f t="shared" si="31"/>
        <v>0</v>
      </c>
      <c r="CH17" s="392">
        <f t="shared" si="31"/>
        <v>0</v>
      </c>
      <c r="CI17" s="392">
        <f t="shared" si="31"/>
        <v>0</v>
      </c>
      <c r="CJ17" s="392">
        <f t="shared" si="31"/>
        <v>0</v>
      </c>
      <c r="CK17" s="392">
        <f t="shared" si="31"/>
        <v>0</v>
      </c>
      <c r="CL17" s="392">
        <f t="shared" si="31"/>
        <v>0</v>
      </c>
      <c r="CM17" s="392">
        <f t="shared" si="32"/>
        <v>0</v>
      </c>
      <c r="CN17" s="392">
        <f t="shared" si="33"/>
        <v>0</v>
      </c>
      <c r="CO17" s="394">
        <f t="shared" si="34"/>
        <v>0</v>
      </c>
      <c r="CP17" s="394">
        <f t="shared" si="34"/>
        <v>5019.8945965475277</v>
      </c>
      <c r="CQ17" s="395">
        <f t="shared" si="35"/>
        <v>6900</v>
      </c>
      <c r="CR17" s="394">
        <f t="shared" si="36"/>
        <v>398.12957145032124</v>
      </c>
      <c r="CS17" s="394">
        <f t="shared" si="36"/>
        <v>121.1698695718369</v>
      </c>
      <c r="CT17" s="394">
        <f t="shared" si="36"/>
        <v>297.73167951937063</v>
      </c>
      <c r="CU17" s="394">
        <f t="shared" si="36"/>
        <v>153.75242204794884</v>
      </c>
      <c r="CV17" s="394">
        <f t="shared" si="36"/>
        <v>0</v>
      </c>
      <c r="CW17" s="394">
        <f t="shared" si="36"/>
        <v>0</v>
      </c>
      <c r="CX17" s="396">
        <f t="shared" si="37"/>
        <v>872.12227125971015</v>
      </c>
      <c r="CY17" s="396">
        <f t="shared" si="37"/>
        <v>37.199589603284821</v>
      </c>
      <c r="CZ17" s="397">
        <f t="shared" si="38"/>
        <v>0</v>
      </c>
      <c r="DA17" s="397">
        <f t="shared" si="38"/>
        <v>0</v>
      </c>
      <c r="DB17" s="397">
        <f t="shared" si="38"/>
        <v>0</v>
      </c>
      <c r="DC17" s="397">
        <f t="shared" si="39"/>
        <v>-460</v>
      </c>
      <c r="DD17" s="397">
        <f t="shared" si="40"/>
        <v>0</v>
      </c>
      <c r="DE17" s="397">
        <f t="shared" si="40"/>
        <v>0</v>
      </c>
      <c r="DF17" s="397">
        <f t="shared" si="40"/>
        <v>0</v>
      </c>
      <c r="DG17" s="397">
        <f t="shared" si="40"/>
        <v>0</v>
      </c>
      <c r="DH17" s="397">
        <f t="shared" si="40"/>
        <v>0</v>
      </c>
      <c r="DI17" s="398">
        <f t="shared" si="41"/>
        <v>0</v>
      </c>
      <c r="DJ17" s="398">
        <f t="shared" si="41"/>
        <v>0</v>
      </c>
      <c r="DK17" s="399">
        <f t="shared" si="42"/>
        <v>0</v>
      </c>
      <c r="DL17" s="399">
        <f t="shared" si="42"/>
        <v>0</v>
      </c>
      <c r="DM17" s="399">
        <f t="shared" si="42"/>
        <v>0</v>
      </c>
      <c r="DN17" s="399">
        <f t="shared" si="42"/>
        <v>0</v>
      </c>
      <c r="DO17" s="399">
        <f t="shared" si="43"/>
        <v>-140</v>
      </c>
      <c r="DP17" s="399">
        <f t="shared" si="44"/>
        <v>0</v>
      </c>
      <c r="DQ17" s="399">
        <f t="shared" si="44"/>
        <v>0</v>
      </c>
      <c r="DR17" s="399">
        <f t="shared" si="44"/>
        <v>0</v>
      </c>
      <c r="DS17" s="399">
        <f t="shared" si="44"/>
        <v>0</v>
      </c>
      <c r="DT17" s="400">
        <f t="shared" si="45"/>
        <v>0</v>
      </c>
      <c r="DU17" s="400">
        <f t="shared" si="45"/>
        <v>0</v>
      </c>
      <c r="DV17" s="386">
        <f t="shared" si="46"/>
        <v>0</v>
      </c>
      <c r="DW17" s="386">
        <f t="shared" si="46"/>
        <v>0</v>
      </c>
      <c r="DX17" s="386">
        <f t="shared" si="46"/>
        <v>0</v>
      </c>
      <c r="DY17" s="386">
        <f t="shared" si="46"/>
        <v>0</v>
      </c>
      <c r="DZ17" s="386">
        <f t="shared" si="46"/>
        <v>0</v>
      </c>
      <c r="EA17" s="401">
        <f t="shared" si="47"/>
        <v>-344</v>
      </c>
      <c r="EB17" s="386">
        <f t="shared" si="48"/>
        <v>0</v>
      </c>
      <c r="EC17" s="386">
        <f t="shared" si="48"/>
        <v>0</v>
      </c>
      <c r="ED17" s="386">
        <f t="shared" si="48"/>
        <v>0</v>
      </c>
      <c r="EE17" s="385">
        <f t="shared" si="49"/>
        <v>0</v>
      </c>
      <c r="EF17" s="385">
        <f t="shared" si="49"/>
        <v>0</v>
      </c>
      <c r="EG17" s="402">
        <f t="shared" si="50"/>
        <v>0</v>
      </c>
      <c r="EH17" s="402">
        <f t="shared" si="50"/>
        <v>0</v>
      </c>
      <c r="EI17" s="402">
        <f t="shared" si="50"/>
        <v>0</v>
      </c>
      <c r="EJ17" s="402">
        <f t="shared" si="50"/>
        <v>0</v>
      </c>
      <c r="EK17" s="402">
        <f t="shared" si="50"/>
        <v>0</v>
      </c>
      <c r="EL17" s="402">
        <f t="shared" si="50"/>
        <v>0</v>
      </c>
      <c r="EM17" s="402">
        <f t="shared" si="51"/>
        <v>-177.64597059297239</v>
      </c>
      <c r="EN17" s="402">
        <f t="shared" si="52"/>
        <v>0</v>
      </c>
      <c r="EO17" s="402">
        <f t="shared" si="52"/>
        <v>0</v>
      </c>
      <c r="EP17" s="402">
        <f t="shared" si="53"/>
        <v>0</v>
      </c>
      <c r="EQ17" s="402">
        <f t="shared" si="54"/>
        <v>0</v>
      </c>
      <c r="ER17" s="394">
        <f t="shared" si="55"/>
        <v>0</v>
      </c>
      <c r="ES17" s="394">
        <f t="shared" si="55"/>
        <v>279.36804711221026</v>
      </c>
      <c r="ET17" s="394">
        <f t="shared" si="55"/>
        <v>0</v>
      </c>
      <c r="EU17" s="394">
        <f t="shared" si="55"/>
        <v>22.156776150278745</v>
      </c>
      <c r="EV17" s="394">
        <f t="shared" si="55"/>
        <v>6.7433666544326618</v>
      </c>
      <c r="EW17" s="394">
        <f t="shared" si="55"/>
        <v>16.569415208034538</v>
      </c>
      <c r="EX17" s="394">
        <f t="shared" si="55"/>
        <v>8.5566565313641085</v>
      </c>
      <c r="EY17" s="403">
        <f t="shared" si="56"/>
        <v>384</v>
      </c>
      <c r="EZ17" s="394">
        <f t="shared" si="57"/>
        <v>0</v>
      </c>
      <c r="FA17" s="396">
        <f t="shared" si="58"/>
        <v>48.535500313583867</v>
      </c>
      <c r="FB17" s="396">
        <f t="shared" si="58"/>
        <v>2.0702380300958509</v>
      </c>
      <c r="FC17" s="404">
        <f t="shared" si="59"/>
        <v>0</v>
      </c>
      <c r="FD17" s="404">
        <f t="shared" si="59"/>
        <v>18.915544856555901</v>
      </c>
      <c r="FE17" s="404">
        <f t="shared" si="59"/>
        <v>0</v>
      </c>
      <c r="FF17" s="404">
        <f t="shared" si="59"/>
        <v>1.5001983851751233</v>
      </c>
      <c r="FG17" s="404">
        <f t="shared" si="59"/>
        <v>0.45658211722721143</v>
      </c>
      <c r="FH17" s="404">
        <f t="shared" si="59"/>
        <v>1.1218874880440051</v>
      </c>
      <c r="FI17" s="404">
        <f t="shared" si="59"/>
        <v>0.57935695264444476</v>
      </c>
      <c r="FJ17" s="404">
        <f t="shared" si="59"/>
        <v>0</v>
      </c>
      <c r="FK17" s="392">
        <f t="shared" si="60"/>
        <v>26</v>
      </c>
      <c r="FL17" s="384">
        <f t="shared" si="61"/>
        <v>3.286257833732241</v>
      </c>
      <c r="FM17" s="384">
        <f t="shared" si="61"/>
        <v>0.14017236662107324</v>
      </c>
      <c r="FN17" s="405">
        <f t="shared" si="62"/>
        <v>0</v>
      </c>
      <c r="FO17" s="405">
        <f t="shared" si="62"/>
        <v>0</v>
      </c>
      <c r="FP17" s="405">
        <f t="shared" si="62"/>
        <v>0</v>
      </c>
      <c r="FQ17" s="405">
        <f t="shared" si="62"/>
        <v>0</v>
      </c>
      <c r="FR17" s="405">
        <f t="shared" si="62"/>
        <v>0</v>
      </c>
      <c r="FS17" s="405">
        <f t="shared" si="62"/>
        <v>0</v>
      </c>
      <c r="FT17" s="405">
        <f t="shared" si="62"/>
        <v>0</v>
      </c>
      <c r="FU17" s="405">
        <f t="shared" si="62"/>
        <v>0</v>
      </c>
      <c r="FV17" s="405">
        <f t="shared" si="62"/>
        <v>0</v>
      </c>
      <c r="FW17" s="397">
        <f t="shared" si="63"/>
        <v>-1498.9440294070262</v>
      </c>
      <c r="FX17" s="406">
        <f t="shared" si="64"/>
        <v>0</v>
      </c>
      <c r="FY17" s="331">
        <f t="shared" si="65"/>
        <v>39.410000000001745</v>
      </c>
      <c r="FZ17" s="382">
        <f t="shared" si="66"/>
        <v>-1.7479351299698465E-12</v>
      </c>
      <c r="GA17" s="331">
        <f t="shared" si="67"/>
        <v>0</v>
      </c>
      <c r="GB17" s="407">
        <f t="shared" si="68"/>
        <v>0</v>
      </c>
      <c r="GC17" s="407">
        <f t="shared" si="69"/>
        <v>0</v>
      </c>
      <c r="GD17" s="407">
        <f t="shared" si="70"/>
        <v>0</v>
      </c>
      <c r="GE17" s="407">
        <f t="shared" si="71"/>
        <v>0</v>
      </c>
      <c r="GF17" s="407">
        <f t="shared" si="72"/>
        <v>0</v>
      </c>
      <c r="GG17" s="407">
        <f t="shared" si="73"/>
        <v>0</v>
      </c>
      <c r="GH17" s="407">
        <f t="shared" si="74"/>
        <v>0</v>
      </c>
      <c r="GI17" s="407">
        <f t="shared" si="75"/>
        <v>-1.7763568394002505E-15</v>
      </c>
      <c r="GJ17">
        <f t="shared" si="76"/>
        <v>2.2737367544323206E-13</v>
      </c>
      <c r="GK17" s="382">
        <f t="shared" si="77"/>
        <v>2.2559731860383181E-13</v>
      </c>
      <c r="GL17">
        <v>1</v>
      </c>
      <c r="GM17">
        <f t="shared" si="78"/>
        <v>1150</v>
      </c>
      <c r="GN17">
        <f t="shared" si="78"/>
        <v>0</v>
      </c>
      <c r="GO17">
        <f t="shared" si="78"/>
        <v>6900</v>
      </c>
      <c r="GP17">
        <f t="shared" si="78"/>
        <v>0</v>
      </c>
      <c r="GQ17">
        <f t="shared" si="78"/>
        <v>0</v>
      </c>
      <c r="GR17">
        <f t="shared" si="78"/>
        <v>0</v>
      </c>
      <c r="GS17">
        <f t="shared" si="78"/>
        <v>0</v>
      </c>
      <c r="GT17">
        <f t="shared" si="78"/>
        <v>384</v>
      </c>
      <c r="GU17">
        <f t="shared" si="78"/>
        <v>26</v>
      </c>
      <c r="GV17">
        <f t="shared" si="78"/>
        <v>0</v>
      </c>
    </row>
    <row r="18" spans="1:204" customFormat="1" x14ac:dyDescent="0.25">
      <c r="A18" s="378">
        <v>41015</v>
      </c>
      <c r="B18" s="32" t="s">
        <v>1405</v>
      </c>
      <c r="C18" t="s">
        <v>892</v>
      </c>
      <c r="D18">
        <v>1</v>
      </c>
      <c r="E18" s="379">
        <v>1109</v>
      </c>
      <c r="F18" s="379">
        <v>12931</v>
      </c>
      <c r="G18" s="379">
        <v>20930</v>
      </c>
      <c r="H18" s="379">
        <v>183500</v>
      </c>
      <c r="I18" s="379">
        <v>25500</v>
      </c>
      <c r="J18" s="379">
        <v>3010</v>
      </c>
      <c r="K18" s="379">
        <v>1477</v>
      </c>
      <c r="L18" s="379">
        <v>860</v>
      </c>
      <c r="M18" s="380">
        <v>4380.6551862024526</v>
      </c>
      <c r="N18" s="381">
        <f t="shared" si="79"/>
        <v>253697.65518620246</v>
      </c>
      <c r="O18" s="379">
        <v>1733</v>
      </c>
      <c r="P18" s="379">
        <v>13055</v>
      </c>
      <c r="Q18" s="379">
        <v>34950</v>
      </c>
      <c r="R18" s="379">
        <v>164700</v>
      </c>
      <c r="S18" s="379">
        <v>33300</v>
      </c>
      <c r="T18" s="379">
        <v>840</v>
      </c>
      <c r="U18" s="379">
        <v>1241</v>
      </c>
      <c r="V18" s="379">
        <v>419</v>
      </c>
      <c r="W18" s="480">
        <f>(VLOOKUP(A18,'[1]floresta plant'!$A$4:$F$573,6,0))*1000</f>
        <v>2810.5504455860769</v>
      </c>
      <c r="X18" s="24">
        <f t="shared" si="0"/>
        <v>253048.55044558606</v>
      </c>
      <c r="Y18" s="53">
        <f t="shared" si="1"/>
        <v>14020</v>
      </c>
      <c r="Z18" s="53">
        <f t="shared" si="1"/>
        <v>-18800</v>
      </c>
      <c r="AA18" s="53">
        <f t="shared" si="1"/>
        <v>7800</v>
      </c>
      <c r="AB18" s="53">
        <f t="shared" si="1"/>
        <v>-2170</v>
      </c>
      <c r="AC18" s="53">
        <f t="shared" si="1"/>
        <v>-236</v>
      </c>
      <c r="AD18" s="53">
        <f t="shared" si="1"/>
        <v>-441</v>
      </c>
      <c r="AE18" s="53">
        <f t="shared" si="1"/>
        <v>-1570.1047406163757</v>
      </c>
      <c r="AF18" s="53">
        <f t="shared" si="2"/>
        <v>124</v>
      </c>
      <c r="AG18" s="53">
        <f t="shared" si="3"/>
        <v>624</v>
      </c>
      <c r="AH18" s="53">
        <f t="shared" si="4"/>
        <v>649.10474061639979</v>
      </c>
      <c r="AI18" s="53">
        <f t="shared" si="80"/>
        <v>-649.10474061639979</v>
      </c>
      <c r="AJ18" s="469">
        <v>0</v>
      </c>
      <c r="AK18" s="469">
        <v>0</v>
      </c>
      <c r="AL18" s="469">
        <v>0</v>
      </c>
      <c r="AM18" s="470">
        <f t="shared" si="5"/>
        <v>0</v>
      </c>
      <c r="AN18" s="53">
        <f t="shared" si="6"/>
        <v>649.10474061639979</v>
      </c>
      <c r="AO18" s="382">
        <f t="shared" si="7"/>
        <v>3</v>
      </c>
      <c r="AP18">
        <v>1</v>
      </c>
      <c r="AQ18" s="383">
        <f t="shared" si="81"/>
        <v>22568</v>
      </c>
      <c r="AR18" s="383">
        <f t="shared" si="8"/>
        <v>-23217.104740616374</v>
      </c>
      <c r="AS18" s="383">
        <f t="shared" si="9"/>
        <v>14020</v>
      </c>
      <c r="AT18" s="383">
        <f t="shared" si="10"/>
        <v>23217.104740616374</v>
      </c>
      <c r="AU18" s="383">
        <f t="shared" si="82"/>
        <v>0</v>
      </c>
      <c r="AV18" s="383">
        <f t="shared" si="11"/>
        <v>1</v>
      </c>
      <c r="AW18" s="383">
        <f t="shared" si="12"/>
        <v>0</v>
      </c>
      <c r="AX18" s="383">
        <f t="shared" si="13"/>
        <v>1</v>
      </c>
      <c r="AY18" s="383">
        <f t="shared" si="14"/>
        <v>14020</v>
      </c>
      <c r="AZ18">
        <f t="shared" si="15"/>
        <v>0</v>
      </c>
      <c r="BA18">
        <f t="shared" si="16"/>
        <v>0</v>
      </c>
      <c r="BB18" s="383">
        <f t="shared" si="17"/>
        <v>0</v>
      </c>
      <c r="BC18" s="384">
        <f t="shared" si="18"/>
        <v>14020</v>
      </c>
      <c r="BD18" s="384">
        <f t="shared" si="18"/>
        <v>0.80974782213524577</v>
      </c>
      <c r="BE18" s="384">
        <f t="shared" si="18"/>
        <v>7800</v>
      </c>
      <c r="BF18" s="384">
        <f t="shared" si="18"/>
        <v>9.346557308688741E-2</v>
      </c>
      <c r="BG18" s="384">
        <f t="shared" si="18"/>
        <v>1.0164919469357341E-2</v>
      </c>
      <c r="BH18" s="384">
        <f t="shared" si="18"/>
        <v>1.8994616466044861E-2</v>
      </c>
      <c r="BI18" s="384">
        <f t="shared" si="18"/>
        <v>6.7627068842464638E-2</v>
      </c>
      <c r="BJ18" s="384">
        <f t="shared" si="18"/>
        <v>124</v>
      </c>
      <c r="BK18" s="384">
        <f t="shared" si="18"/>
        <v>624</v>
      </c>
      <c r="BL18" s="474">
        <f t="shared" si="19"/>
        <v>9197.1047406163743</v>
      </c>
      <c r="BM18" s="409">
        <f t="shared" si="20"/>
        <v>649.10474061639979</v>
      </c>
      <c r="BN18" s="473">
        <f t="shared" si="21"/>
        <v>8548</v>
      </c>
      <c r="BO18" s="387">
        <f t="shared" si="22"/>
        <v>1</v>
      </c>
      <c r="BP18" s="387">
        <f t="shared" si="23"/>
        <v>0</v>
      </c>
      <c r="BQ18" s="388">
        <f t="shared" si="24"/>
        <v>0</v>
      </c>
      <c r="BR18" s="389">
        <f t="shared" si="25"/>
        <v>649.10474061637433</v>
      </c>
      <c r="BS18" s="390">
        <f t="shared" si="26"/>
        <v>14020</v>
      </c>
      <c r="BT18" s="391">
        <f t="shared" si="27"/>
        <v>11352.664466336146</v>
      </c>
      <c r="BU18" s="391">
        <f t="shared" si="27"/>
        <v>0</v>
      </c>
      <c r="BV18" s="391">
        <f t="shared" si="27"/>
        <v>1310.3873346781616</v>
      </c>
      <c r="BW18" s="391">
        <f t="shared" si="27"/>
        <v>142.51217096038991</v>
      </c>
      <c r="BX18" s="391">
        <f t="shared" si="27"/>
        <v>266.30452285394898</v>
      </c>
      <c r="BY18" s="391">
        <f t="shared" si="27"/>
        <v>948.13150517135421</v>
      </c>
      <c r="BZ18" s="391">
        <f t="shared" si="27"/>
        <v>0</v>
      </c>
      <c r="CA18" s="391">
        <f t="shared" si="27"/>
        <v>0</v>
      </c>
      <c r="CB18" s="391">
        <f t="shared" si="28"/>
        <v>0</v>
      </c>
      <c r="CC18" s="391">
        <f t="shared" si="28"/>
        <v>0</v>
      </c>
      <c r="CD18" s="392">
        <f t="shared" si="29"/>
        <v>0</v>
      </c>
      <c r="CE18" s="393">
        <f t="shared" si="30"/>
        <v>-18800</v>
      </c>
      <c r="CF18" s="392">
        <f t="shared" si="31"/>
        <v>0</v>
      </c>
      <c r="CG18" s="392">
        <f t="shared" si="31"/>
        <v>0</v>
      </c>
      <c r="CH18" s="392">
        <f t="shared" si="31"/>
        <v>0</v>
      </c>
      <c r="CI18" s="392">
        <f t="shared" si="31"/>
        <v>0</v>
      </c>
      <c r="CJ18" s="392">
        <f t="shared" si="31"/>
        <v>0</v>
      </c>
      <c r="CK18" s="392">
        <f t="shared" si="31"/>
        <v>0</v>
      </c>
      <c r="CL18" s="392">
        <f t="shared" si="31"/>
        <v>0</v>
      </c>
      <c r="CM18" s="392">
        <f t="shared" si="32"/>
        <v>0</v>
      </c>
      <c r="CN18" s="392">
        <f t="shared" si="33"/>
        <v>0</v>
      </c>
      <c r="CO18" s="394">
        <f t="shared" si="34"/>
        <v>0</v>
      </c>
      <c r="CP18" s="394">
        <f t="shared" si="34"/>
        <v>6316.033012654917</v>
      </c>
      <c r="CQ18" s="395">
        <f t="shared" si="35"/>
        <v>7800</v>
      </c>
      <c r="CR18" s="394">
        <f t="shared" si="36"/>
        <v>729.03147007772179</v>
      </c>
      <c r="CS18" s="394">
        <f t="shared" si="36"/>
        <v>79.286371860987259</v>
      </c>
      <c r="CT18" s="394">
        <f t="shared" si="36"/>
        <v>148.15800843514992</v>
      </c>
      <c r="CU18" s="394">
        <f t="shared" si="36"/>
        <v>527.49113697122414</v>
      </c>
      <c r="CV18" s="394">
        <f t="shared" si="36"/>
        <v>0</v>
      </c>
      <c r="CW18" s="394">
        <f t="shared" si="36"/>
        <v>0</v>
      </c>
      <c r="CX18" s="396">
        <f t="shared" si="37"/>
        <v>0</v>
      </c>
      <c r="CY18" s="396">
        <f t="shared" si="37"/>
        <v>0</v>
      </c>
      <c r="CZ18" s="397">
        <f t="shared" si="38"/>
        <v>0</v>
      </c>
      <c r="DA18" s="397">
        <f t="shared" si="38"/>
        <v>0</v>
      </c>
      <c r="DB18" s="397">
        <f t="shared" si="38"/>
        <v>0</v>
      </c>
      <c r="DC18" s="397">
        <f t="shared" si="39"/>
        <v>-2170</v>
      </c>
      <c r="DD18" s="397">
        <f t="shared" si="40"/>
        <v>0</v>
      </c>
      <c r="DE18" s="397">
        <f t="shared" si="40"/>
        <v>0</v>
      </c>
      <c r="DF18" s="397">
        <f t="shared" si="40"/>
        <v>0</v>
      </c>
      <c r="DG18" s="397">
        <f t="shared" si="40"/>
        <v>0</v>
      </c>
      <c r="DH18" s="397">
        <f t="shared" si="40"/>
        <v>0</v>
      </c>
      <c r="DI18" s="398">
        <f t="shared" si="41"/>
        <v>0</v>
      </c>
      <c r="DJ18" s="398">
        <f t="shared" si="41"/>
        <v>0</v>
      </c>
      <c r="DK18" s="399">
        <f t="shared" si="42"/>
        <v>0</v>
      </c>
      <c r="DL18" s="399">
        <f t="shared" si="42"/>
        <v>0</v>
      </c>
      <c r="DM18" s="399">
        <f t="shared" si="42"/>
        <v>0</v>
      </c>
      <c r="DN18" s="399">
        <f t="shared" si="42"/>
        <v>0</v>
      </c>
      <c r="DO18" s="399">
        <f t="shared" si="43"/>
        <v>-236</v>
      </c>
      <c r="DP18" s="399">
        <f t="shared" si="44"/>
        <v>0</v>
      </c>
      <c r="DQ18" s="399">
        <f t="shared" si="44"/>
        <v>0</v>
      </c>
      <c r="DR18" s="399">
        <f t="shared" si="44"/>
        <v>0</v>
      </c>
      <c r="DS18" s="399">
        <f t="shared" si="44"/>
        <v>0</v>
      </c>
      <c r="DT18" s="400">
        <f t="shared" si="45"/>
        <v>0</v>
      </c>
      <c r="DU18" s="400">
        <f t="shared" si="45"/>
        <v>0</v>
      </c>
      <c r="DV18" s="386">
        <f t="shared" si="46"/>
        <v>0</v>
      </c>
      <c r="DW18" s="386">
        <f t="shared" si="46"/>
        <v>0</v>
      </c>
      <c r="DX18" s="386">
        <f t="shared" si="46"/>
        <v>0</v>
      </c>
      <c r="DY18" s="386">
        <f t="shared" si="46"/>
        <v>0</v>
      </c>
      <c r="DZ18" s="386">
        <f t="shared" si="46"/>
        <v>0</v>
      </c>
      <c r="EA18" s="401">
        <f t="shared" si="47"/>
        <v>-441</v>
      </c>
      <c r="EB18" s="386">
        <f t="shared" si="48"/>
        <v>0</v>
      </c>
      <c r="EC18" s="386">
        <f t="shared" si="48"/>
        <v>0</v>
      </c>
      <c r="ED18" s="386">
        <f t="shared" si="48"/>
        <v>0</v>
      </c>
      <c r="EE18" s="385">
        <f t="shared" si="49"/>
        <v>0</v>
      </c>
      <c r="EF18" s="385">
        <f t="shared" si="49"/>
        <v>0</v>
      </c>
      <c r="EG18" s="402">
        <f t="shared" si="50"/>
        <v>0</v>
      </c>
      <c r="EH18" s="402">
        <f t="shared" si="50"/>
        <v>0</v>
      </c>
      <c r="EI18" s="402">
        <f t="shared" si="50"/>
        <v>0</v>
      </c>
      <c r="EJ18" s="402">
        <f t="shared" si="50"/>
        <v>0</v>
      </c>
      <c r="EK18" s="402">
        <f t="shared" si="50"/>
        <v>0</v>
      </c>
      <c r="EL18" s="402">
        <f t="shared" si="50"/>
        <v>0</v>
      </c>
      <c r="EM18" s="402">
        <f t="shared" si="51"/>
        <v>-1570.1047406163757</v>
      </c>
      <c r="EN18" s="402">
        <f t="shared" si="52"/>
        <v>0</v>
      </c>
      <c r="EO18" s="402">
        <f t="shared" si="52"/>
        <v>0</v>
      </c>
      <c r="EP18" s="402">
        <f t="shared" si="53"/>
        <v>0</v>
      </c>
      <c r="EQ18" s="402">
        <f t="shared" si="54"/>
        <v>0</v>
      </c>
      <c r="ER18" s="394">
        <f t="shared" si="55"/>
        <v>0</v>
      </c>
      <c r="ES18" s="394">
        <f t="shared" si="55"/>
        <v>100.40872994477047</v>
      </c>
      <c r="ET18" s="394">
        <f t="shared" si="55"/>
        <v>0</v>
      </c>
      <c r="EU18" s="394">
        <f t="shared" si="55"/>
        <v>11.589731062774039</v>
      </c>
      <c r="EV18" s="394">
        <f t="shared" si="55"/>
        <v>1.2604500142003103</v>
      </c>
      <c r="EW18" s="394">
        <f t="shared" si="55"/>
        <v>2.3553324417895629</v>
      </c>
      <c r="EX18" s="394">
        <f t="shared" si="55"/>
        <v>8.3857565364656157</v>
      </c>
      <c r="EY18" s="403">
        <f t="shared" si="56"/>
        <v>124</v>
      </c>
      <c r="EZ18" s="394">
        <f t="shared" si="57"/>
        <v>0</v>
      </c>
      <c r="FA18" s="396">
        <f t="shared" si="58"/>
        <v>0</v>
      </c>
      <c r="FB18" s="396">
        <f t="shared" si="58"/>
        <v>0</v>
      </c>
      <c r="FC18" s="404">
        <f t="shared" si="59"/>
        <v>0</v>
      </c>
      <c r="FD18" s="404">
        <f t="shared" si="59"/>
        <v>505.28264101239336</v>
      </c>
      <c r="FE18" s="404">
        <f t="shared" si="59"/>
        <v>0</v>
      </c>
      <c r="FF18" s="404">
        <f t="shared" si="59"/>
        <v>58.322517606217744</v>
      </c>
      <c r="FG18" s="404">
        <f t="shared" si="59"/>
        <v>6.3429097488789807</v>
      </c>
      <c r="FH18" s="404">
        <f t="shared" si="59"/>
        <v>11.852640674811994</v>
      </c>
      <c r="FI18" s="404">
        <f t="shared" si="59"/>
        <v>42.199290957697933</v>
      </c>
      <c r="FJ18" s="404">
        <f t="shared" si="59"/>
        <v>0</v>
      </c>
      <c r="FK18" s="392">
        <f t="shared" si="60"/>
        <v>624</v>
      </c>
      <c r="FL18" s="384">
        <f t="shared" si="61"/>
        <v>0</v>
      </c>
      <c r="FM18" s="384">
        <f t="shared" si="61"/>
        <v>0</v>
      </c>
      <c r="FN18" s="405">
        <f t="shared" si="62"/>
        <v>0</v>
      </c>
      <c r="FO18" s="405">
        <f t="shared" si="62"/>
        <v>525.61115005177271</v>
      </c>
      <c r="FP18" s="405">
        <f t="shared" si="62"/>
        <v>0</v>
      </c>
      <c r="FQ18" s="405">
        <f t="shared" si="62"/>
        <v>60.668946575124828</v>
      </c>
      <c r="FR18" s="405">
        <f t="shared" si="62"/>
        <v>6.5980974155435304</v>
      </c>
      <c r="FS18" s="405">
        <f t="shared" si="62"/>
        <v>12.329495594299562</v>
      </c>
      <c r="FT18" s="405">
        <f t="shared" si="62"/>
        <v>43.897050979633697</v>
      </c>
      <c r="FU18" s="405">
        <f t="shared" si="62"/>
        <v>0</v>
      </c>
      <c r="FV18" s="405">
        <f t="shared" si="62"/>
        <v>0</v>
      </c>
      <c r="FW18" s="397">
        <f t="shared" si="63"/>
        <v>649.10474061639979</v>
      </c>
      <c r="FX18" s="406">
        <f t="shared" si="64"/>
        <v>2.5465851649641991E-11</v>
      </c>
      <c r="FY18" s="331">
        <f t="shared" si="65"/>
        <v>2.5465851649641991E-11</v>
      </c>
      <c r="FZ18" s="382">
        <f t="shared" si="66"/>
        <v>-2.5465851649641991E-11</v>
      </c>
      <c r="GA18" s="331">
        <f t="shared" si="67"/>
        <v>0</v>
      </c>
      <c r="GB18" s="407">
        <f t="shared" si="68"/>
        <v>0</v>
      </c>
      <c r="GC18" s="407">
        <f t="shared" si="69"/>
        <v>0</v>
      </c>
      <c r="GD18" s="407">
        <f t="shared" si="70"/>
        <v>0</v>
      </c>
      <c r="GE18" s="407">
        <f t="shared" si="71"/>
        <v>0</v>
      </c>
      <c r="GF18" s="407">
        <f t="shared" si="72"/>
        <v>0</v>
      </c>
      <c r="GG18" s="407">
        <f t="shared" si="73"/>
        <v>0</v>
      </c>
      <c r="GH18" s="407">
        <f t="shared" si="74"/>
        <v>0</v>
      </c>
      <c r="GI18" s="407">
        <f t="shared" si="75"/>
        <v>0</v>
      </c>
      <c r="GJ18">
        <f t="shared" si="76"/>
        <v>0</v>
      </c>
      <c r="GK18" s="382">
        <f t="shared" si="77"/>
        <v>0</v>
      </c>
      <c r="GL18">
        <v>1</v>
      </c>
      <c r="GM18">
        <f t="shared" si="78"/>
        <v>14020</v>
      </c>
      <c r="GN18">
        <f t="shared" si="78"/>
        <v>0</v>
      </c>
      <c r="GO18">
        <f t="shared" si="78"/>
        <v>7800</v>
      </c>
      <c r="GP18">
        <f t="shared" si="78"/>
        <v>0</v>
      </c>
      <c r="GQ18">
        <f t="shared" si="78"/>
        <v>0</v>
      </c>
      <c r="GR18">
        <f t="shared" si="78"/>
        <v>0</v>
      </c>
      <c r="GS18">
        <f t="shared" si="78"/>
        <v>0</v>
      </c>
      <c r="GT18">
        <f t="shared" si="78"/>
        <v>124</v>
      </c>
      <c r="GU18">
        <f t="shared" si="78"/>
        <v>624</v>
      </c>
      <c r="GV18">
        <f t="shared" si="78"/>
        <v>649.10474061639979</v>
      </c>
    </row>
    <row r="19" spans="1:204" customFormat="1" x14ac:dyDescent="0.25">
      <c r="A19" s="378">
        <v>41016</v>
      </c>
      <c r="B19" s="32" t="s">
        <v>1406</v>
      </c>
      <c r="C19" t="s">
        <v>892</v>
      </c>
      <c r="D19">
        <v>1</v>
      </c>
      <c r="E19" s="379">
        <v>270</v>
      </c>
      <c r="F19" s="379">
        <v>6159</v>
      </c>
      <c r="G19" s="379">
        <v>42473</v>
      </c>
      <c r="H19" s="379">
        <v>37250</v>
      </c>
      <c r="I19" s="379">
        <v>10500</v>
      </c>
      <c r="J19" s="379">
        <v>3584</v>
      </c>
      <c r="K19" s="379">
        <v>1835</v>
      </c>
      <c r="L19" s="379">
        <v>1310</v>
      </c>
      <c r="M19" s="380">
        <v>1543.3433128105205</v>
      </c>
      <c r="N19" s="381">
        <f t="shared" si="79"/>
        <v>104924.34331281052</v>
      </c>
      <c r="O19" s="379">
        <v>272</v>
      </c>
      <c r="P19" s="379">
        <v>6990</v>
      </c>
      <c r="Q19" s="379">
        <v>57533</v>
      </c>
      <c r="R19" s="379">
        <v>17720</v>
      </c>
      <c r="S19" s="379">
        <v>15400</v>
      </c>
      <c r="T19" s="379">
        <v>275</v>
      </c>
      <c r="U19" s="379">
        <v>1353</v>
      </c>
      <c r="V19" s="379">
        <v>1040</v>
      </c>
      <c r="W19" s="480">
        <f>(VLOOKUP(A19,'[1]floresta plant'!$A$4:$F$573,6,0))*1000</f>
        <v>874.58443199363762</v>
      </c>
      <c r="X19" s="24">
        <f t="shared" si="0"/>
        <v>101457.58443199364</v>
      </c>
      <c r="Y19" s="53">
        <f t="shared" si="1"/>
        <v>15060</v>
      </c>
      <c r="Z19" s="53">
        <f t="shared" si="1"/>
        <v>-19530</v>
      </c>
      <c r="AA19" s="53">
        <f t="shared" si="1"/>
        <v>4900</v>
      </c>
      <c r="AB19" s="53">
        <f t="shared" si="1"/>
        <v>-3309</v>
      </c>
      <c r="AC19" s="53">
        <f t="shared" si="1"/>
        <v>-482</v>
      </c>
      <c r="AD19" s="53">
        <f t="shared" si="1"/>
        <v>-270</v>
      </c>
      <c r="AE19" s="53">
        <f t="shared" si="1"/>
        <v>-668.75888081688288</v>
      </c>
      <c r="AF19" s="53">
        <f t="shared" si="2"/>
        <v>831</v>
      </c>
      <c r="AG19" s="53">
        <f t="shared" si="3"/>
        <v>2</v>
      </c>
      <c r="AH19" s="53">
        <f t="shared" si="4"/>
        <v>3466.7588808168803</v>
      </c>
      <c r="AI19" s="53">
        <f t="shared" si="80"/>
        <v>-3466.7588808168803</v>
      </c>
      <c r="AJ19" s="469">
        <v>0</v>
      </c>
      <c r="AK19" s="469">
        <v>0</v>
      </c>
      <c r="AL19" s="469">
        <v>0</v>
      </c>
      <c r="AM19" s="470">
        <f t="shared" si="5"/>
        <v>0</v>
      </c>
      <c r="AN19" s="53">
        <f t="shared" si="6"/>
        <v>3466.7588808168803</v>
      </c>
      <c r="AO19" s="382">
        <f t="shared" si="7"/>
        <v>3</v>
      </c>
      <c r="AP19">
        <v>1</v>
      </c>
      <c r="AQ19" s="383">
        <f t="shared" si="81"/>
        <v>20793</v>
      </c>
      <c r="AR19" s="383">
        <f t="shared" si="8"/>
        <v>-24259.758880816884</v>
      </c>
      <c r="AS19" s="383">
        <f t="shared" si="9"/>
        <v>15060</v>
      </c>
      <c r="AT19" s="383">
        <f t="shared" si="10"/>
        <v>24259.758880816884</v>
      </c>
      <c r="AU19" s="383">
        <f t="shared" si="82"/>
        <v>0</v>
      </c>
      <c r="AV19" s="383">
        <f t="shared" si="11"/>
        <v>1</v>
      </c>
      <c r="AW19" s="383">
        <f t="shared" si="12"/>
        <v>0</v>
      </c>
      <c r="AX19" s="383">
        <f t="shared" si="13"/>
        <v>1</v>
      </c>
      <c r="AY19" s="383">
        <f t="shared" si="14"/>
        <v>15060</v>
      </c>
      <c r="AZ19">
        <f t="shared" si="15"/>
        <v>0</v>
      </c>
      <c r="BA19">
        <f t="shared" si="16"/>
        <v>0</v>
      </c>
      <c r="BB19" s="383">
        <f t="shared" si="17"/>
        <v>0</v>
      </c>
      <c r="BC19" s="384">
        <f t="shared" si="18"/>
        <v>15060</v>
      </c>
      <c r="BD19" s="384">
        <f t="shared" si="18"/>
        <v>0.80503685531034341</v>
      </c>
      <c r="BE19" s="384">
        <f t="shared" si="18"/>
        <v>4900</v>
      </c>
      <c r="BF19" s="384">
        <f t="shared" si="18"/>
        <v>0.13639871757408736</v>
      </c>
      <c r="BG19" s="384">
        <f t="shared" si="18"/>
        <v>1.9868293100849234E-2</v>
      </c>
      <c r="BH19" s="384">
        <f t="shared" si="18"/>
        <v>1.112954177848401E-2</v>
      </c>
      <c r="BI19" s="384">
        <f t="shared" si="18"/>
        <v>2.7566592236235952E-2</v>
      </c>
      <c r="BJ19" s="384">
        <f t="shared" si="18"/>
        <v>831</v>
      </c>
      <c r="BK19" s="384">
        <f t="shared" si="18"/>
        <v>2</v>
      </c>
      <c r="BL19" s="474">
        <f t="shared" si="19"/>
        <v>9199.7588808168839</v>
      </c>
      <c r="BM19" s="409">
        <f t="shared" si="20"/>
        <v>3466.7588808168803</v>
      </c>
      <c r="BN19" s="473">
        <f t="shared" si="21"/>
        <v>5733</v>
      </c>
      <c r="BO19" s="387">
        <f t="shared" si="22"/>
        <v>1</v>
      </c>
      <c r="BP19" s="387">
        <f t="shared" si="23"/>
        <v>0</v>
      </c>
      <c r="BQ19" s="388">
        <f t="shared" si="24"/>
        <v>0</v>
      </c>
      <c r="BR19" s="389">
        <f t="shared" si="25"/>
        <v>3466.7588808168839</v>
      </c>
      <c r="BS19" s="390">
        <f t="shared" si="26"/>
        <v>15060</v>
      </c>
      <c r="BT19" s="391">
        <f t="shared" si="27"/>
        <v>12123.855040973773</v>
      </c>
      <c r="BU19" s="391">
        <f t="shared" si="27"/>
        <v>0</v>
      </c>
      <c r="BV19" s="391">
        <f t="shared" si="27"/>
        <v>2054.1646866657557</v>
      </c>
      <c r="BW19" s="391">
        <f t="shared" si="27"/>
        <v>299.21649409878944</v>
      </c>
      <c r="BX19" s="391">
        <f t="shared" si="27"/>
        <v>167.6108991839692</v>
      </c>
      <c r="BY19" s="391">
        <f t="shared" si="27"/>
        <v>415.15287907771341</v>
      </c>
      <c r="BZ19" s="391">
        <f t="shared" si="27"/>
        <v>0</v>
      </c>
      <c r="CA19" s="391">
        <f t="shared" si="27"/>
        <v>0</v>
      </c>
      <c r="CB19" s="391">
        <f t="shared" si="28"/>
        <v>0</v>
      </c>
      <c r="CC19" s="391">
        <f t="shared" si="28"/>
        <v>0</v>
      </c>
      <c r="CD19" s="392">
        <f t="shared" si="29"/>
        <v>0</v>
      </c>
      <c r="CE19" s="393">
        <f t="shared" si="30"/>
        <v>-19530</v>
      </c>
      <c r="CF19" s="392">
        <f t="shared" si="31"/>
        <v>0</v>
      </c>
      <c r="CG19" s="392">
        <f t="shared" si="31"/>
        <v>0</v>
      </c>
      <c r="CH19" s="392">
        <f t="shared" si="31"/>
        <v>0</v>
      </c>
      <c r="CI19" s="392">
        <f t="shared" si="31"/>
        <v>0</v>
      </c>
      <c r="CJ19" s="392">
        <f t="shared" si="31"/>
        <v>0</v>
      </c>
      <c r="CK19" s="392">
        <f t="shared" si="31"/>
        <v>0</v>
      </c>
      <c r="CL19" s="392">
        <f t="shared" si="31"/>
        <v>0</v>
      </c>
      <c r="CM19" s="392">
        <f t="shared" si="32"/>
        <v>0</v>
      </c>
      <c r="CN19" s="392">
        <f t="shared" si="33"/>
        <v>0</v>
      </c>
      <c r="CO19" s="394">
        <f t="shared" si="34"/>
        <v>0</v>
      </c>
      <c r="CP19" s="394">
        <f t="shared" si="34"/>
        <v>3944.6805910206826</v>
      </c>
      <c r="CQ19" s="395">
        <f t="shared" si="35"/>
        <v>4900</v>
      </c>
      <c r="CR19" s="394">
        <f t="shared" si="36"/>
        <v>668.3537161130281</v>
      </c>
      <c r="CS19" s="394">
        <f t="shared" si="36"/>
        <v>97.354636194161245</v>
      </c>
      <c r="CT19" s="394">
        <f t="shared" si="36"/>
        <v>54.534754714571648</v>
      </c>
      <c r="CU19" s="394">
        <f t="shared" si="36"/>
        <v>135.07630195755615</v>
      </c>
      <c r="CV19" s="394">
        <f t="shared" si="36"/>
        <v>0</v>
      </c>
      <c r="CW19" s="394">
        <f t="shared" si="36"/>
        <v>0</v>
      </c>
      <c r="CX19" s="396">
        <f t="shared" si="37"/>
        <v>0</v>
      </c>
      <c r="CY19" s="396">
        <f t="shared" si="37"/>
        <v>0</v>
      </c>
      <c r="CZ19" s="397">
        <f t="shared" si="38"/>
        <v>0</v>
      </c>
      <c r="DA19" s="397">
        <f t="shared" si="38"/>
        <v>0</v>
      </c>
      <c r="DB19" s="397">
        <f t="shared" si="38"/>
        <v>0</v>
      </c>
      <c r="DC19" s="397">
        <f t="shared" si="39"/>
        <v>-3309</v>
      </c>
      <c r="DD19" s="397">
        <f t="shared" si="40"/>
        <v>0</v>
      </c>
      <c r="DE19" s="397">
        <f t="shared" si="40"/>
        <v>0</v>
      </c>
      <c r="DF19" s="397">
        <f t="shared" si="40"/>
        <v>0</v>
      </c>
      <c r="DG19" s="397">
        <f t="shared" si="40"/>
        <v>0</v>
      </c>
      <c r="DH19" s="397">
        <f t="shared" si="40"/>
        <v>0</v>
      </c>
      <c r="DI19" s="398">
        <f t="shared" si="41"/>
        <v>0</v>
      </c>
      <c r="DJ19" s="398">
        <f t="shared" si="41"/>
        <v>0</v>
      </c>
      <c r="DK19" s="399">
        <f t="shared" si="42"/>
        <v>0</v>
      </c>
      <c r="DL19" s="399">
        <f t="shared" si="42"/>
        <v>0</v>
      </c>
      <c r="DM19" s="399">
        <f t="shared" si="42"/>
        <v>0</v>
      </c>
      <c r="DN19" s="399">
        <f t="shared" si="42"/>
        <v>0</v>
      </c>
      <c r="DO19" s="399">
        <f t="shared" si="43"/>
        <v>-482</v>
      </c>
      <c r="DP19" s="399">
        <f t="shared" si="44"/>
        <v>0</v>
      </c>
      <c r="DQ19" s="399">
        <f t="shared" si="44"/>
        <v>0</v>
      </c>
      <c r="DR19" s="399">
        <f t="shared" si="44"/>
        <v>0</v>
      </c>
      <c r="DS19" s="399">
        <f t="shared" si="44"/>
        <v>0</v>
      </c>
      <c r="DT19" s="400">
        <f t="shared" si="45"/>
        <v>0</v>
      </c>
      <c r="DU19" s="400">
        <f t="shared" si="45"/>
        <v>0</v>
      </c>
      <c r="DV19" s="386">
        <f t="shared" si="46"/>
        <v>0</v>
      </c>
      <c r="DW19" s="386">
        <f t="shared" si="46"/>
        <v>0</v>
      </c>
      <c r="DX19" s="386">
        <f t="shared" si="46"/>
        <v>0</v>
      </c>
      <c r="DY19" s="386">
        <f t="shared" si="46"/>
        <v>0</v>
      </c>
      <c r="DZ19" s="386">
        <f t="shared" si="46"/>
        <v>0</v>
      </c>
      <c r="EA19" s="401">
        <f t="shared" si="47"/>
        <v>-270</v>
      </c>
      <c r="EB19" s="386">
        <f t="shared" si="48"/>
        <v>0</v>
      </c>
      <c r="EC19" s="386">
        <f t="shared" si="48"/>
        <v>0</v>
      </c>
      <c r="ED19" s="386">
        <f t="shared" si="48"/>
        <v>0</v>
      </c>
      <c r="EE19" s="385">
        <f t="shared" si="49"/>
        <v>0</v>
      </c>
      <c r="EF19" s="385">
        <f t="shared" si="49"/>
        <v>0</v>
      </c>
      <c r="EG19" s="402">
        <f t="shared" si="50"/>
        <v>0</v>
      </c>
      <c r="EH19" s="402">
        <f t="shared" si="50"/>
        <v>0</v>
      </c>
      <c r="EI19" s="402">
        <f t="shared" si="50"/>
        <v>0</v>
      </c>
      <c r="EJ19" s="402">
        <f t="shared" si="50"/>
        <v>0</v>
      </c>
      <c r="EK19" s="402">
        <f t="shared" si="50"/>
        <v>0</v>
      </c>
      <c r="EL19" s="402">
        <f t="shared" si="50"/>
        <v>0</v>
      </c>
      <c r="EM19" s="402">
        <f t="shared" si="51"/>
        <v>-668.75888081688288</v>
      </c>
      <c r="EN19" s="402">
        <f t="shared" si="52"/>
        <v>0</v>
      </c>
      <c r="EO19" s="402">
        <f t="shared" si="52"/>
        <v>0</v>
      </c>
      <c r="EP19" s="402">
        <f t="shared" si="53"/>
        <v>0</v>
      </c>
      <c r="EQ19" s="402">
        <f t="shared" si="54"/>
        <v>0</v>
      </c>
      <c r="ER19" s="394">
        <f t="shared" si="55"/>
        <v>0</v>
      </c>
      <c r="ES19" s="394">
        <f t="shared" si="55"/>
        <v>668.98562676289532</v>
      </c>
      <c r="ET19" s="394">
        <f t="shared" si="55"/>
        <v>0</v>
      </c>
      <c r="EU19" s="394">
        <f t="shared" si="55"/>
        <v>113.34733430406659</v>
      </c>
      <c r="EV19" s="394">
        <f t="shared" si="55"/>
        <v>16.510551566805713</v>
      </c>
      <c r="EW19" s="394">
        <f t="shared" si="55"/>
        <v>9.248649217920212</v>
      </c>
      <c r="EX19" s="394">
        <f t="shared" si="55"/>
        <v>22.907838148312077</v>
      </c>
      <c r="EY19" s="403">
        <f t="shared" si="56"/>
        <v>831</v>
      </c>
      <c r="EZ19" s="394">
        <f t="shared" si="57"/>
        <v>0</v>
      </c>
      <c r="FA19" s="396">
        <f t="shared" si="58"/>
        <v>0</v>
      </c>
      <c r="FB19" s="396">
        <f t="shared" si="58"/>
        <v>0</v>
      </c>
      <c r="FC19" s="404">
        <f t="shared" si="59"/>
        <v>0</v>
      </c>
      <c r="FD19" s="404">
        <f t="shared" si="59"/>
        <v>1.6100737106206868</v>
      </c>
      <c r="FE19" s="404">
        <f t="shared" si="59"/>
        <v>0</v>
      </c>
      <c r="FF19" s="404">
        <f t="shared" si="59"/>
        <v>0.27279743514817473</v>
      </c>
      <c r="FG19" s="404">
        <f t="shared" si="59"/>
        <v>3.9736586201698468E-2</v>
      </c>
      <c r="FH19" s="404">
        <f t="shared" si="59"/>
        <v>2.2259083556968019E-2</v>
      </c>
      <c r="FI19" s="404">
        <f t="shared" si="59"/>
        <v>5.5133184472471904E-2</v>
      </c>
      <c r="FJ19" s="404">
        <f t="shared" si="59"/>
        <v>0</v>
      </c>
      <c r="FK19" s="392">
        <f t="shared" si="60"/>
        <v>2</v>
      </c>
      <c r="FL19" s="384">
        <f t="shared" si="61"/>
        <v>0</v>
      </c>
      <c r="FM19" s="384">
        <f t="shared" si="61"/>
        <v>0</v>
      </c>
      <c r="FN19" s="405">
        <f t="shared" si="62"/>
        <v>0</v>
      </c>
      <c r="FO19" s="405">
        <f t="shared" si="62"/>
        <v>2790.86866753203</v>
      </c>
      <c r="FP19" s="405">
        <f t="shared" si="62"/>
        <v>0</v>
      </c>
      <c r="FQ19" s="405">
        <f t="shared" si="62"/>
        <v>472.86146548200134</v>
      </c>
      <c r="FR19" s="405">
        <f t="shared" si="62"/>
        <v>68.878581554041901</v>
      </c>
      <c r="FS19" s="405">
        <f t="shared" si="62"/>
        <v>38.583437799981979</v>
      </c>
      <c r="FT19" s="405">
        <f t="shared" si="62"/>
        <v>95.566728448828755</v>
      </c>
      <c r="FU19" s="405">
        <f t="shared" si="62"/>
        <v>0</v>
      </c>
      <c r="FV19" s="405">
        <f t="shared" si="62"/>
        <v>0</v>
      </c>
      <c r="FW19" s="397">
        <f t="shared" si="63"/>
        <v>3466.7588808168803</v>
      </c>
      <c r="FX19" s="406">
        <f t="shared" si="64"/>
        <v>-3.1832314562052488E-12</v>
      </c>
      <c r="FY19" s="331">
        <f t="shared" si="65"/>
        <v>-3.1832314562052488E-12</v>
      </c>
      <c r="FZ19" s="382">
        <f t="shared" si="66"/>
        <v>3.1832314562052488E-12</v>
      </c>
      <c r="GA19" s="331">
        <f t="shared" si="67"/>
        <v>-1.8189894035458565E-12</v>
      </c>
      <c r="GB19" s="407">
        <f t="shared" si="68"/>
        <v>0</v>
      </c>
      <c r="GC19" s="407">
        <f t="shared" si="69"/>
        <v>4.5474735088646412E-13</v>
      </c>
      <c r="GD19" s="407">
        <f t="shared" si="70"/>
        <v>0</v>
      </c>
      <c r="GE19" s="407">
        <f t="shared" si="71"/>
        <v>0</v>
      </c>
      <c r="GF19" s="407">
        <f t="shared" si="72"/>
        <v>0</v>
      </c>
      <c r="GG19" s="407">
        <f t="shared" si="73"/>
        <v>0</v>
      </c>
      <c r="GH19" s="407">
        <f t="shared" si="74"/>
        <v>1.1368683772161603E-13</v>
      </c>
      <c r="GI19" s="407">
        <f t="shared" si="75"/>
        <v>0</v>
      </c>
      <c r="GJ19">
        <f t="shared" si="76"/>
        <v>0</v>
      </c>
      <c r="GK19" s="382">
        <f t="shared" si="77"/>
        <v>-1.2505552149377763E-12</v>
      </c>
      <c r="GL19">
        <v>1</v>
      </c>
      <c r="GM19">
        <f t="shared" si="78"/>
        <v>15060</v>
      </c>
      <c r="GN19">
        <f t="shared" si="78"/>
        <v>0</v>
      </c>
      <c r="GO19">
        <f t="shared" si="78"/>
        <v>4900</v>
      </c>
      <c r="GP19">
        <f t="shared" si="78"/>
        <v>0</v>
      </c>
      <c r="GQ19">
        <f t="shared" si="78"/>
        <v>0</v>
      </c>
      <c r="GR19">
        <f t="shared" si="78"/>
        <v>0</v>
      </c>
      <c r="GS19">
        <f t="shared" si="78"/>
        <v>0</v>
      </c>
      <c r="GT19">
        <f t="shared" si="78"/>
        <v>831</v>
      </c>
      <c r="GU19">
        <f t="shared" si="78"/>
        <v>2</v>
      </c>
      <c r="GV19">
        <f t="shared" si="78"/>
        <v>3466.7588808168803</v>
      </c>
    </row>
    <row r="20" spans="1:204" customFormat="1" x14ac:dyDescent="0.25">
      <c r="A20" s="378">
        <v>41017</v>
      </c>
      <c r="B20" s="32" t="s">
        <v>1407</v>
      </c>
      <c r="C20" t="s">
        <v>892</v>
      </c>
      <c r="D20">
        <v>1</v>
      </c>
      <c r="E20" s="379">
        <v>1112</v>
      </c>
      <c r="F20" s="379">
        <v>10047</v>
      </c>
      <c r="G20" s="379">
        <v>4810</v>
      </c>
      <c r="H20" s="379">
        <v>22850</v>
      </c>
      <c r="I20" s="379">
        <v>19500</v>
      </c>
      <c r="J20" s="379">
        <v>264</v>
      </c>
      <c r="K20" s="379">
        <v>3680</v>
      </c>
      <c r="L20" s="379">
        <v>8680</v>
      </c>
      <c r="M20" s="380">
        <v>8515.5546098525465</v>
      </c>
      <c r="N20" s="381">
        <f t="shared" si="79"/>
        <v>79458.554609852552</v>
      </c>
      <c r="O20" s="379">
        <v>1035</v>
      </c>
      <c r="P20" s="379">
        <v>10516</v>
      </c>
      <c r="Q20" s="379">
        <v>5897</v>
      </c>
      <c r="R20" s="379">
        <v>18194</v>
      </c>
      <c r="S20" s="379">
        <v>20120</v>
      </c>
      <c r="T20" s="379">
        <v>0</v>
      </c>
      <c r="U20" s="379">
        <v>3535</v>
      </c>
      <c r="V20" s="379">
        <v>11200</v>
      </c>
      <c r="W20" s="480">
        <f>(VLOOKUP(A20,'[1]floresta plant'!$A$4:$F$573,6,0))*1000</f>
        <v>13887.906826950275</v>
      </c>
      <c r="X20" s="24">
        <f t="shared" si="0"/>
        <v>84384.906826950275</v>
      </c>
      <c r="Y20" s="53">
        <f t="shared" si="1"/>
        <v>1087</v>
      </c>
      <c r="Z20" s="53">
        <f t="shared" si="1"/>
        <v>-4656</v>
      </c>
      <c r="AA20" s="53">
        <f t="shared" si="1"/>
        <v>620</v>
      </c>
      <c r="AB20" s="53">
        <f t="shared" si="1"/>
        <v>-264</v>
      </c>
      <c r="AC20" s="53">
        <f t="shared" si="1"/>
        <v>-145</v>
      </c>
      <c r="AD20" s="53">
        <f t="shared" si="1"/>
        <v>2520</v>
      </c>
      <c r="AE20" s="53">
        <f t="shared" si="1"/>
        <v>5372.3522170977285</v>
      </c>
      <c r="AF20" s="53">
        <f t="shared" si="2"/>
        <v>469</v>
      </c>
      <c r="AG20" s="53">
        <f t="shared" si="3"/>
        <v>-77</v>
      </c>
      <c r="AH20" s="53">
        <f t="shared" si="4"/>
        <v>-4912.7522170977227</v>
      </c>
      <c r="AI20" s="53">
        <f t="shared" si="80"/>
        <v>4926.352217097723</v>
      </c>
      <c r="AJ20" s="469">
        <v>0</v>
      </c>
      <c r="AK20" s="469">
        <v>0</v>
      </c>
      <c r="AL20" s="469">
        <v>13.600000000000001</v>
      </c>
      <c r="AM20" s="470">
        <f t="shared" si="5"/>
        <v>13.600000000000001</v>
      </c>
      <c r="AN20" s="53">
        <f t="shared" si="6"/>
        <v>-4912.7522170977227</v>
      </c>
      <c r="AO20" s="382">
        <f t="shared" si="7"/>
        <v>2</v>
      </c>
      <c r="AP20">
        <v>1</v>
      </c>
      <c r="AQ20" s="383">
        <f t="shared" si="81"/>
        <v>10068.352217097728</v>
      </c>
      <c r="AR20" s="383">
        <f t="shared" si="8"/>
        <v>-5142</v>
      </c>
      <c r="AS20" s="383">
        <f t="shared" si="9"/>
        <v>1087</v>
      </c>
      <c r="AT20" s="383">
        <f t="shared" si="10"/>
        <v>5142</v>
      </c>
      <c r="AU20" s="383">
        <f t="shared" si="82"/>
        <v>4912.7522170977227</v>
      </c>
      <c r="AV20" s="383">
        <f t="shared" si="11"/>
        <v>1</v>
      </c>
      <c r="AW20" s="383">
        <f t="shared" si="12"/>
        <v>1</v>
      </c>
      <c r="AX20" s="383">
        <f t="shared" si="13"/>
        <v>1</v>
      </c>
      <c r="AY20" s="383">
        <f t="shared" si="14"/>
        <v>543.5</v>
      </c>
      <c r="AZ20">
        <f t="shared" si="15"/>
        <v>543.5</v>
      </c>
      <c r="BA20">
        <f t="shared" si="16"/>
        <v>0</v>
      </c>
      <c r="BB20" s="383">
        <f t="shared" si="17"/>
        <v>0</v>
      </c>
      <c r="BC20" s="384">
        <f t="shared" si="18"/>
        <v>1087</v>
      </c>
      <c r="BD20" s="384">
        <f t="shared" si="18"/>
        <v>0.90548424737456246</v>
      </c>
      <c r="BE20" s="384">
        <f t="shared" si="18"/>
        <v>620</v>
      </c>
      <c r="BF20" s="384">
        <f t="shared" si="18"/>
        <v>5.1341890315052506E-2</v>
      </c>
      <c r="BG20" s="384">
        <f t="shared" si="18"/>
        <v>2.8199144301828082E-2</v>
      </c>
      <c r="BH20" s="384">
        <f t="shared" si="18"/>
        <v>2520</v>
      </c>
      <c r="BI20" s="384">
        <f t="shared" si="18"/>
        <v>5372.3522170977285</v>
      </c>
      <c r="BJ20" s="384">
        <f t="shared" si="18"/>
        <v>469</v>
      </c>
      <c r="BK20" s="384">
        <f t="shared" si="18"/>
        <v>1.4974718008556981E-2</v>
      </c>
      <c r="BL20" s="474">
        <f t="shared" si="19"/>
        <v>4598.5</v>
      </c>
      <c r="BM20" s="409">
        <f t="shared" si="20"/>
        <v>-4369.2522170977227</v>
      </c>
      <c r="BN20" s="473">
        <f t="shared" si="21"/>
        <v>8981.3522170977285</v>
      </c>
      <c r="BO20" s="387">
        <f t="shared" si="22"/>
        <v>0.51200530709015868</v>
      </c>
      <c r="BP20" s="387">
        <f t="shared" si="23"/>
        <v>0.48648044431216181</v>
      </c>
      <c r="BQ20" s="388">
        <f t="shared" si="24"/>
        <v>1.5142485976795683E-3</v>
      </c>
      <c r="BR20" s="389">
        <f t="shared" si="25"/>
        <v>0</v>
      </c>
      <c r="BS20" s="390">
        <f t="shared" si="26"/>
        <v>1087</v>
      </c>
      <c r="BT20" s="391">
        <f t="shared" si="27"/>
        <v>492.13068844807469</v>
      </c>
      <c r="BU20" s="391">
        <f t="shared" si="27"/>
        <v>0</v>
      </c>
      <c r="BV20" s="391">
        <f t="shared" si="27"/>
        <v>27.904317386231035</v>
      </c>
      <c r="BW20" s="391">
        <f t="shared" si="27"/>
        <v>15.326234928043563</v>
      </c>
      <c r="BX20" s="391">
        <f t="shared" si="27"/>
        <v>0</v>
      </c>
      <c r="BY20" s="391">
        <f t="shared" si="27"/>
        <v>0</v>
      </c>
      <c r="BZ20" s="391">
        <f t="shared" si="27"/>
        <v>0</v>
      </c>
      <c r="CA20" s="391">
        <f t="shared" si="27"/>
        <v>8.138759237650719</v>
      </c>
      <c r="CB20" s="391">
        <f t="shared" si="28"/>
        <v>543.5</v>
      </c>
      <c r="CC20" s="391">
        <f t="shared" si="28"/>
        <v>0</v>
      </c>
      <c r="CD20" s="392">
        <f t="shared" si="29"/>
        <v>0</v>
      </c>
      <c r="CE20" s="393">
        <f t="shared" si="30"/>
        <v>-4656</v>
      </c>
      <c r="CF20" s="392">
        <f t="shared" si="31"/>
        <v>0</v>
      </c>
      <c r="CG20" s="392">
        <f t="shared" si="31"/>
        <v>0</v>
      </c>
      <c r="CH20" s="392">
        <f t="shared" si="31"/>
        <v>0</v>
      </c>
      <c r="CI20" s="392">
        <f t="shared" si="31"/>
        <v>0</v>
      </c>
      <c r="CJ20" s="392">
        <f t="shared" si="31"/>
        <v>0</v>
      </c>
      <c r="CK20" s="392">
        <f t="shared" si="31"/>
        <v>0</v>
      </c>
      <c r="CL20" s="392">
        <f t="shared" si="31"/>
        <v>0</v>
      </c>
      <c r="CM20" s="392">
        <f t="shared" si="32"/>
        <v>0</v>
      </c>
      <c r="CN20" s="392">
        <f t="shared" si="33"/>
        <v>0</v>
      </c>
      <c r="CO20" s="394">
        <f t="shared" si="34"/>
        <v>0</v>
      </c>
      <c r="CP20" s="394">
        <f t="shared" si="34"/>
        <v>287.43989888823472</v>
      </c>
      <c r="CQ20" s="395">
        <f t="shared" si="35"/>
        <v>620</v>
      </c>
      <c r="CR20" s="394">
        <f t="shared" si="36"/>
        <v>16.298138596755575</v>
      </c>
      <c r="CS20" s="394">
        <f t="shared" si="36"/>
        <v>8.9516291535210541</v>
      </c>
      <c r="CT20" s="394">
        <f t="shared" si="36"/>
        <v>0</v>
      </c>
      <c r="CU20" s="394">
        <f t="shared" si="36"/>
        <v>0</v>
      </c>
      <c r="CV20" s="394">
        <f t="shared" si="36"/>
        <v>0</v>
      </c>
      <c r="CW20" s="394">
        <f t="shared" si="36"/>
        <v>4.7536237573870421</v>
      </c>
      <c r="CX20" s="396">
        <f t="shared" si="37"/>
        <v>301.61787547354032</v>
      </c>
      <c r="CY20" s="396">
        <f t="shared" si="37"/>
        <v>0.93883413056133236</v>
      </c>
      <c r="CZ20" s="397">
        <f t="shared" si="38"/>
        <v>0</v>
      </c>
      <c r="DA20" s="397">
        <f t="shared" si="38"/>
        <v>0</v>
      </c>
      <c r="DB20" s="397">
        <f t="shared" si="38"/>
        <v>0</v>
      </c>
      <c r="DC20" s="397">
        <f t="shared" si="39"/>
        <v>-264</v>
      </c>
      <c r="DD20" s="397">
        <f t="shared" si="40"/>
        <v>0</v>
      </c>
      <c r="DE20" s="397">
        <f t="shared" si="40"/>
        <v>0</v>
      </c>
      <c r="DF20" s="397">
        <f t="shared" si="40"/>
        <v>0</v>
      </c>
      <c r="DG20" s="397">
        <f t="shared" si="40"/>
        <v>0</v>
      </c>
      <c r="DH20" s="397">
        <f t="shared" si="40"/>
        <v>0</v>
      </c>
      <c r="DI20" s="398">
        <f t="shared" si="41"/>
        <v>0</v>
      </c>
      <c r="DJ20" s="398">
        <f t="shared" si="41"/>
        <v>0</v>
      </c>
      <c r="DK20" s="399">
        <f t="shared" si="42"/>
        <v>0</v>
      </c>
      <c r="DL20" s="399">
        <f t="shared" si="42"/>
        <v>0</v>
      </c>
      <c r="DM20" s="399">
        <f t="shared" si="42"/>
        <v>0</v>
      </c>
      <c r="DN20" s="399">
        <f t="shared" si="42"/>
        <v>0</v>
      </c>
      <c r="DO20" s="399">
        <f t="shared" si="43"/>
        <v>-145</v>
      </c>
      <c r="DP20" s="399">
        <f t="shared" si="44"/>
        <v>0</v>
      </c>
      <c r="DQ20" s="399">
        <f t="shared" si="44"/>
        <v>0</v>
      </c>
      <c r="DR20" s="399">
        <f t="shared" si="44"/>
        <v>0</v>
      </c>
      <c r="DS20" s="399">
        <f t="shared" si="44"/>
        <v>0</v>
      </c>
      <c r="DT20" s="400">
        <f t="shared" si="45"/>
        <v>0</v>
      </c>
      <c r="DU20" s="400">
        <f t="shared" si="45"/>
        <v>0</v>
      </c>
      <c r="DV20" s="386">
        <f t="shared" si="46"/>
        <v>0</v>
      </c>
      <c r="DW20" s="386">
        <f t="shared" si="46"/>
        <v>1168.3041051586313</v>
      </c>
      <c r="DX20" s="386">
        <f t="shared" si="46"/>
        <v>0</v>
      </c>
      <c r="DY20" s="386">
        <f t="shared" si="46"/>
        <v>66.244047199716206</v>
      </c>
      <c r="DZ20" s="386">
        <f t="shared" si="46"/>
        <v>36.384041075601708</v>
      </c>
      <c r="EA20" s="401">
        <f t="shared" si="47"/>
        <v>2520</v>
      </c>
      <c r="EB20" s="386">
        <f t="shared" si="48"/>
        <v>0</v>
      </c>
      <c r="EC20" s="386">
        <f t="shared" si="48"/>
        <v>0</v>
      </c>
      <c r="ED20" s="386">
        <f t="shared" si="48"/>
        <v>19.321180433250561</v>
      </c>
      <c r="EE20" s="385">
        <f t="shared" si="49"/>
        <v>1225.9307196666477</v>
      </c>
      <c r="EF20" s="385">
        <f t="shared" si="49"/>
        <v>3.8159064661525122</v>
      </c>
      <c r="EG20" s="402">
        <f t="shared" si="50"/>
        <v>0</v>
      </c>
      <c r="EH20" s="402">
        <f t="shared" si="50"/>
        <v>2490.6909323783143</v>
      </c>
      <c r="EI20" s="402">
        <f t="shared" si="50"/>
        <v>0</v>
      </c>
      <c r="EJ20" s="402">
        <f t="shared" si="50"/>
        <v>141.22474358846108</v>
      </c>
      <c r="EK20" s="402">
        <f t="shared" si="50"/>
        <v>77.566620531541133</v>
      </c>
      <c r="EL20" s="402">
        <f t="shared" si="50"/>
        <v>0</v>
      </c>
      <c r="EM20" s="402">
        <f t="shared" si="51"/>
        <v>5372.3522170977285</v>
      </c>
      <c r="EN20" s="402">
        <f t="shared" si="52"/>
        <v>0</v>
      </c>
      <c r="EO20" s="402">
        <f t="shared" si="52"/>
        <v>41.190550213301158</v>
      </c>
      <c r="EP20" s="402">
        <f t="shared" si="53"/>
        <v>2613.5442935751307</v>
      </c>
      <c r="EQ20" s="402">
        <f t="shared" si="54"/>
        <v>8.135076810980955</v>
      </c>
      <c r="ER20" s="394">
        <f t="shared" si="55"/>
        <v>0</v>
      </c>
      <c r="ES20" s="394">
        <f t="shared" si="55"/>
        <v>217.43437512674529</v>
      </c>
      <c r="ET20" s="394">
        <f t="shared" si="55"/>
        <v>0</v>
      </c>
      <c r="EU20" s="394">
        <f t="shared" si="55"/>
        <v>12.328753228836073</v>
      </c>
      <c r="EV20" s="394">
        <f t="shared" si="55"/>
        <v>6.7714743112925397</v>
      </c>
      <c r="EW20" s="394">
        <f t="shared" si="55"/>
        <v>0</v>
      </c>
      <c r="EX20" s="394">
        <f t="shared" si="55"/>
        <v>0</v>
      </c>
      <c r="EY20" s="403">
        <f t="shared" si="56"/>
        <v>469</v>
      </c>
      <c r="EZ20" s="394">
        <f t="shared" si="57"/>
        <v>3.595886358410521</v>
      </c>
      <c r="FA20" s="396">
        <f t="shared" si="58"/>
        <v>228.15932838240388</v>
      </c>
      <c r="FB20" s="396">
        <f t="shared" si="58"/>
        <v>0.71018259231171754</v>
      </c>
      <c r="FC20" s="404">
        <f t="shared" si="59"/>
        <v>0</v>
      </c>
      <c r="FD20" s="404">
        <f t="shared" si="59"/>
        <v>0</v>
      </c>
      <c r="FE20" s="404">
        <f t="shared" si="59"/>
        <v>0</v>
      </c>
      <c r="FF20" s="404">
        <f t="shared" si="59"/>
        <v>0</v>
      </c>
      <c r="FG20" s="404">
        <f t="shared" si="59"/>
        <v>0</v>
      </c>
      <c r="FH20" s="404">
        <f t="shared" si="59"/>
        <v>0</v>
      </c>
      <c r="FI20" s="404">
        <f t="shared" si="59"/>
        <v>0</v>
      </c>
      <c r="FJ20" s="404">
        <f t="shared" si="59"/>
        <v>0</v>
      </c>
      <c r="FK20" s="392">
        <f t="shared" si="60"/>
        <v>-77</v>
      </c>
      <c r="FL20" s="384">
        <f t="shared" si="61"/>
        <v>0</v>
      </c>
      <c r="FM20" s="384">
        <f t="shared" si="61"/>
        <v>0</v>
      </c>
      <c r="FN20" s="405">
        <f t="shared" si="62"/>
        <v>0</v>
      </c>
      <c r="FO20" s="405">
        <f t="shared" si="62"/>
        <v>0</v>
      </c>
      <c r="FP20" s="405">
        <f t="shared" si="62"/>
        <v>0</v>
      </c>
      <c r="FQ20" s="405">
        <f t="shared" si="62"/>
        <v>0</v>
      </c>
      <c r="FR20" s="405">
        <f t="shared" si="62"/>
        <v>0</v>
      </c>
      <c r="FS20" s="405">
        <f t="shared" si="62"/>
        <v>0</v>
      </c>
      <c r="FT20" s="405">
        <f t="shared" si="62"/>
        <v>0</v>
      </c>
      <c r="FU20" s="405">
        <f t="shared" si="62"/>
        <v>0</v>
      </c>
      <c r="FV20" s="405">
        <f t="shared" si="62"/>
        <v>0</v>
      </c>
      <c r="FW20" s="397">
        <f t="shared" si="63"/>
        <v>-4912.7522170977227</v>
      </c>
      <c r="FX20" s="406">
        <f t="shared" si="64"/>
        <v>0</v>
      </c>
      <c r="FY20" s="331">
        <f t="shared" si="65"/>
        <v>5.4649231890255621</v>
      </c>
      <c r="FZ20" s="382">
        <f t="shared" si="66"/>
        <v>8.1350768109744394</v>
      </c>
      <c r="GA20" s="331">
        <f t="shared" si="67"/>
        <v>0</v>
      </c>
      <c r="GB20" s="407">
        <f t="shared" si="68"/>
        <v>0</v>
      </c>
      <c r="GC20" s="407">
        <f t="shared" si="69"/>
        <v>-5.6843418860808015E-14</v>
      </c>
      <c r="GD20" s="407">
        <f t="shared" si="70"/>
        <v>0</v>
      </c>
      <c r="GE20" s="407">
        <f t="shared" si="71"/>
        <v>0</v>
      </c>
      <c r="GF20" s="407">
        <f t="shared" si="72"/>
        <v>0</v>
      </c>
      <c r="GG20" s="407">
        <f t="shared" si="73"/>
        <v>-9.0949470177292824E-13</v>
      </c>
      <c r="GH20" s="407">
        <f t="shared" si="74"/>
        <v>0</v>
      </c>
      <c r="GI20" s="407">
        <f t="shared" si="75"/>
        <v>0</v>
      </c>
      <c r="GJ20">
        <f t="shared" si="76"/>
        <v>0</v>
      </c>
      <c r="GK20" s="382">
        <f t="shared" si="77"/>
        <v>-9.6633812063373625E-13</v>
      </c>
      <c r="GL20">
        <v>1</v>
      </c>
      <c r="GM20">
        <f t="shared" si="78"/>
        <v>1087</v>
      </c>
      <c r="GN20">
        <f t="shared" si="78"/>
        <v>0</v>
      </c>
      <c r="GO20">
        <f t="shared" si="78"/>
        <v>620</v>
      </c>
      <c r="GP20">
        <f t="shared" si="78"/>
        <v>0</v>
      </c>
      <c r="GQ20">
        <f t="shared" si="78"/>
        <v>0</v>
      </c>
      <c r="GR20">
        <f t="shared" si="78"/>
        <v>2520</v>
      </c>
      <c r="GS20">
        <f t="shared" si="78"/>
        <v>5372.3522170977285</v>
      </c>
      <c r="GT20">
        <f t="shared" si="78"/>
        <v>469</v>
      </c>
      <c r="GU20">
        <f t="shared" si="78"/>
        <v>0</v>
      </c>
      <c r="GV20">
        <f t="shared" si="78"/>
        <v>0</v>
      </c>
    </row>
    <row r="21" spans="1:204" customFormat="1" x14ac:dyDescent="0.25">
      <c r="A21" s="378">
        <v>41018</v>
      </c>
      <c r="B21" s="32" t="s">
        <v>1408</v>
      </c>
      <c r="C21" t="s">
        <v>892</v>
      </c>
      <c r="D21">
        <v>1</v>
      </c>
      <c r="E21" s="379">
        <v>2290</v>
      </c>
      <c r="F21" s="379">
        <v>11685</v>
      </c>
      <c r="G21" s="379">
        <v>845</v>
      </c>
      <c r="H21" s="379">
        <v>17760</v>
      </c>
      <c r="I21" s="379">
        <v>30400</v>
      </c>
      <c r="J21" s="379">
        <v>320</v>
      </c>
      <c r="K21" s="379">
        <v>1812</v>
      </c>
      <c r="L21" s="379">
        <v>9555</v>
      </c>
      <c r="M21" s="380">
        <v>3126.3277443319439</v>
      </c>
      <c r="N21" s="381">
        <f t="shared" si="79"/>
        <v>77793.327744331938</v>
      </c>
      <c r="O21" s="379">
        <v>1554</v>
      </c>
      <c r="P21" s="379">
        <v>11365</v>
      </c>
      <c r="Q21" s="379">
        <v>1458</v>
      </c>
      <c r="R21" s="379">
        <v>22395</v>
      </c>
      <c r="S21" s="379">
        <v>37100</v>
      </c>
      <c r="T21" s="379">
        <v>0</v>
      </c>
      <c r="U21" s="379">
        <v>1692</v>
      </c>
      <c r="V21" s="379">
        <v>13467</v>
      </c>
      <c r="W21" s="480">
        <f>(VLOOKUP(A21,'[1]floresta plant'!$A$4:$F$573,6,0))*1000</f>
        <v>7618.4282859726964</v>
      </c>
      <c r="X21" s="24">
        <f t="shared" si="0"/>
        <v>96649.428285972695</v>
      </c>
      <c r="Y21" s="53">
        <f t="shared" si="1"/>
        <v>613</v>
      </c>
      <c r="Z21" s="53">
        <f t="shared" si="1"/>
        <v>4635</v>
      </c>
      <c r="AA21" s="53">
        <f t="shared" si="1"/>
        <v>6700</v>
      </c>
      <c r="AB21" s="53">
        <f t="shared" si="1"/>
        <v>-320</v>
      </c>
      <c r="AC21" s="53">
        <f t="shared" si="1"/>
        <v>-120</v>
      </c>
      <c r="AD21" s="53">
        <f t="shared" si="1"/>
        <v>3912</v>
      </c>
      <c r="AE21" s="53">
        <f t="shared" si="1"/>
        <v>4492.1005416407525</v>
      </c>
      <c r="AF21" s="53">
        <f t="shared" si="2"/>
        <v>-320</v>
      </c>
      <c r="AG21" s="53">
        <f t="shared" si="3"/>
        <v>-736</v>
      </c>
      <c r="AH21" s="53">
        <f t="shared" si="4"/>
        <v>-18852.460541640758</v>
      </c>
      <c r="AI21" s="53">
        <f t="shared" si="80"/>
        <v>18856.100541640757</v>
      </c>
      <c r="AJ21" s="469">
        <v>0</v>
      </c>
      <c r="AK21" s="469">
        <v>0</v>
      </c>
      <c r="AL21" s="469">
        <v>3.64</v>
      </c>
      <c r="AM21" s="470">
        <f t="shared" si="5"/>
        <v>3.64</v>
      </c>
      <c r="AN21" s="53">
        <f t="shared" si="6"/>
        <v>-18852.460541640758</v>
      </c>
      <c r="AO21" s="382">
        <f t="shared" si="7"/>
        <v>2</v>
      </c>
      <c r="AP21">
        <v>1</v>
      </c>
      <c r="AQ21" s="383">
        <f t="shared" si="81"/>
        <v>20352.100541640753</v>
      </c>
      <c r="AR21" s="383">
        <f t="shared" si="8"/>
        <v>-1496</v>
      </c>
      <c r="AS21" s="383">
        <f t="shared" si="9"/>
        <v>613</v>
      </c>
      <c r="AT21" s="383">
        <f t="shared" si="10"/>
        <v>1496</v>
      </c>
      <c r="AU21" s="383">
        <f t="shared" si="82"/>
        <v>18852.460541640758</v>
      </c>
      <c r="AV21" s="383">
        <f t="shared" si="11"/>
        <v>1</v>
      </c>
      <c r="AW21" s="383">
        <f t="shared" si="12"/>
        <v>1</v>
      </c>
      <c r="AX21" s="383">
        <f t="shared" si="13"/>
        <v>1</v>
      </c>
      <c r="AY21" s="383">
        <f t="shared" si="14"/>
        <v>306.5</v>
      </c>
      <c r="AZ21">
        <f t="shared" si="15"/>
        <v>306.5</v>
      </c>
      <c r="BA21">
        <f t="shared" si="16"/>
        <v>0</v>
      </c>
      <c r="BB21" s="383">
        <f t="shared" si="17"/>
        <v>0</v>
      </c>
      <c r="BC21" s="384">
        <f t="shared" si="18"/>
        <v>613</v>
      </c>
      <c r="BD21" s="384">
        <f t="shared" si="18"/>
        <v>4635</v>
      </c>
      <c r="BE21" s="384">
        <f t="shared" si="18"/>
        <v>6700</v>
      </c>
      <c r="BF21" s="384">
        <f t="shared" si="18"/>
        <v>0.21390374331550802</v>
      </c>
      <c r="BG21" s="384">
        <f t="shared" si="18"/>
        <v>8.0213903743315509E-2</v>
      </c>
      <c r="BH21" s="384">
        <f t="shared" si="18"/>
        <v>3912</v>
      </c>
      <c r="BI21" s="384">
        <f t="shared" si="18"/>
        <v>4492.1005416407525</v>
      </c>
      <c r="BJ21" s="384">
        <f t="shared" si="18"/>
        <v>0.21390374331550802</v>
      </c>
      <c r="BK21" s="384">
        <f t="shared" si="18"/>
        <v>0.49197860962566847</v>
      </c>
      <c r="BL21" s="474">
        <f t="shared" si="19"/>
        <v>1189.5</v>
      </c>
      <c r="BM21" s="409">
        <f t="shared" si="20"/>
        <v>-18545.960541640758</v>
      </c>
      <c r="BN21" s="473">
        <f t="shared" si="21"/>
        <v>19739.100541640753</v>
      </c>
      <c r="BO21" s="387">
        <f t="shared" si="22"/>
        <v>6.0261104475894542E-2</v>
      </c>
      <c r="BP21" s="387">
        <f t="shared" si="23"/>
        <v>0.93955448995849633</v>
      </c>
      <c r="BQ21" s="388">
        <f t="shared" si="24"/>
        <v>1.8440556560912758E-4</v>
      </c>
      <c r="BR21" s="389">
        <f t="shared" si="25"/>
        <v>0</v>
      </c>
      <c r="BS21" s="390">
        <f t="shared" si="26"/>
        <v>613</v>
      </c>
      <c r="BT21" s="391">
        <f t="shared" si="27"/>
        <v>0</v>
      </c>
      <c r="BU21" s="391">
        <f t="shared" si="27"/>
        <v>0</v>
      </c>
      <c r="BV21" s="391">
        <f t="shared" si="27"/>
        <v>65.561497326203209</v>
      </c>
      <c r="BW21" s="391">
        <f t="shared" si="27"/>
        <v>24.585561497326204</v>
      </c>
      <c r="BX21" s="391">
        <f t="shared" si="27"/>
        <v>0</v>
      </c>
      <c r="BY21" s="391">
        <f t="shared" si="27"/>
        <v>0</v>
      </c>
      <c r="BZ21" s="391">
        <f t="shared" si="27"/>
        <v>65.561497326203209</v>
      </c>
      <c r="CA21" s="391">
        <f t="shared" si="27"/>
        <v>150.7914438502674</v>
      </c>
      <c r="CB21" s="391">
        <f t="shared" si="28"/>
        <v>306.5</v>
      </c>
      <c r="CC21" s="391">
        <f t="shared" si="28"/>
        <v>0</v>
      </c>
      <c r="CD21" s="392">
        <f t="shared" si="29"/>
        <v>0</v>
      </c>
      <c r="CE21" s="393">
        <f t="shared" si="30"/>
        <v>4635</v>
      </c>
      <c r="CF21" s="392">
        <f t="shared" si="31"/>
        <v>0</v>
      </c>
      <c r="CG21" s="392">
        <f t="shared" si="31"/>
        <v>59.745501442945709</v>
      </c>
      <c r="CH21" s="392">
        <f t="shared" si="31"/>
        <v>22.404563041104641</v>
      </c>
      <c r="CI21" s="392">
        <f t="shared" si="31"/>
        <v>0</v>
      </c>
      <c r="CJ21" s="392">
        <f t="shared" si="31"/>
        <v>0</v>
      </c>
      <c r="CK21" s="392">
        <f t="shared" si="31"/>
        <v>59.745501442945709</v>
      </c>
      <c r="CL21" s="392">
        <f t="shared" si="31"/>
        <v>137.41465331877512</v>
      </c>
      <c r="CM21" s="392">
        <f t="shared" si="32"/>
        <v>4354.83506095763</v>
      </c>
      <c r="CN21" s="392">
        <f t="shared" si="33"/>
        <v>0.85471979659830633</v>
      </c>
      <c r="CO21" s="394">
        <f t="shared" si="34"/>
        <v>0</v>
      </c>
      <c r="CP21" s="394">
        <f t="shared" si="34"/>
        <v>0</v>
      </c>
      <c r="CQ21" s="395">
        <f t="shared" si="35"/>
        <v>6700</v>
      </c>
      <c r="CR21" s="394">
        <f t="shared" si="36"/>
        <v>86.363508018929068</v>
      </c>
      <c r="CS21" s="394">
        <f t="shared" si="36"/>
        <v>32.386315507098409</v>
      </c>
      <c r="CT21" s="394">
        <f t="shared" si="36"/>
        <v>0</v>
      </c>
      <c r="CU21" s="394">
        <f t="shared" si="36"/>
        <v>0</v>
      </c>
      <c r="CV21" s="394">
        <f t="shared" si="36"/>
        <v>86.363508018929068</v>
      </c>
      <c r="CW21" s="394">
        <f t="shared" si="36"/>
        <v>198.63606844353689</v>
      </c>
      <c r="CX21" s="396">
        <f t="shared" si="37"/>
        <v>6295.0150827219259</v>
      </c>
      <c r="CY21" s="396">
        <f t="shared" si="37"/>
        <v>1.2355172895811548</v>
      </c>
      <c r="CZ21" s="397">
        <f t="shared" si="38"/>
        <v>0</v>
      </c>
      <c r="DA21" s="397">
        <f t="shared" si="38"/>
        <v>0</v>
      </c>
      <c r="DB21" s="397">
        <f t="shared" si="38"/>
        <v>0</v>
      </c>
      <c r="DC21" s="397">
        <f t="shared" si="39"/>
        <v>-320</v>
      </c>
      <c r="DD21" s="397">
        <f t="shared" si="40"/>
        <v>0</v>
      </c>
      <c r="DE21" s="397">
        <f t="shared" si="40"/>
        <v>0</v>
      </c>
      <c r="DF21" s="397">
        <f t="shared" si="40"/>
        <v>0</v>
      </c>
      <c r="DG21" s="397">
        <f t="shared" si="40"/>
        <v>0</v>
      </c>
      <c r="DH21" s="397">
        <f t="shared" si="40"/>
        <v>0</v>
      </c>
      <c r="DI21" s="398">
        <f t="shared" si="41"/>
        <v>0</v>
      </c>
      <c r="DJ21" s="398">
        <f t="shared" si="41"/>
        <v>0</v>
      </c>
      <c r="DK21" s="399">
        <f t="shared" si="42"/>
        <v>0</v>
      </c>
      <c r="DL21" s="399">
        <f t="shared" si="42"/>
        <v>0</v>
      </c>
      <c r="DM21" s="399">
        <f t="shared" si="42"/>
        <v>0</v>
      </c>
      <c r="DN21" s="399">
        <f t="shared" si="42"/>
        <v>0</v>
      </c>
      <c r="DO21" s="399">
        <f t="shared" si="43"/>
        <v>-120</v>
      </c>
      <c r="DP21" s="399">
        <f t="shared" si="44"/>
        <v>0</v>
      </c>
      <c r="DQ21" s="399">
        <f t="shared" si="44"/>
        <v>0</v>
      </c>
      <c r="DR21" s="399">
        <f t="shared" si="44"/>
        <v>0</v>
      </c>
      <c r="DS21" s="399">
        <f t="shared" si="44"/>
        <v>0</v>
      </c>
      <c r="DT21" s="400">
        <f t="shared" si="45"/>
        <v>0</v>
      </c>
      <c r="DU21" s="400">
        <f t="shared" si="45"/>
        <v>0</v>
      </c>
      <c r="DV21" s="386">
        <f t="shared" si="46"/>
        <v>0</v>
      </c>
      <c r="DW21" s="386">
        <f t="shared" si="46"/>
        <v>0</v>
      </c>
      <c r="DX21" s="386">
        <f t="shared" si="46"/>
        <v>0</v>
      </c>
      <c r="DY21" s="386">
        <f t="shared" si="46"/>
        <v>50.425976622395602</v>
      </c>
      <c r="DZ21" s="386">
        <f t="shared" si="46"/>
        <v>18.90974123339835</v>
      </c>
      <c r="EA21" s="401">
        <f t="shared" si="47"/>
        <v>3912</v>
      </c>
      <c r="EB21" s="386">
        <f t="shared" si="48"/>
        <v>0</v>
      </c>
      <c r="EC21" s="386">
        <f t="shared" si="48"/>
        <v>50.425976622395602</v>
      </c>
      <c r="ED21" s="386">
        <f t="shared" si="48"/>
        <v>115.97974623150989</v>
      </c>
      <c r="EE21" s="385">
        <f t="shared" si="49"/>
        <v>3675.5371647176376</v>
      </c>
      <c r="EF21" s="385">
        <f t="shared" si="49"/>
        <v>0.72139457266290707</v>
      </c>
      <c r="EG21" s="402">
        <f t="shared" si="50"/>
        <v>0</v>
      </c>
      <c r="EH21" s="402">
        <f t="shared" si="50"/>
        <v>0</v>
      </c>
      <c r="EI21" s="402">
        <f t="shared" si="50"/>
        <v>0</v>
      </c>
      <c r="EJ21" s="402">
        <f t="shared" si="50"/>
        <v>57.903516589526383</v>
      </c>
      <c r="EK21" s="402">
        <f t="shared" si="50"/>
        <v>21.713818721072393</v>
      </c>
      <c r="EL21" s="402">
        <f t="shared" si="50"/>
        <v>0</v>
      </c>
      <c r="EM21" s="402">
        <f t="shared" si="51"/>
        <v>4492.1005416407525</v>
      </c>
      <c r="EN21" s="402">
        <f t="shared" si="52"/>
        <v>57.903516589526383</v>
      </c>
      <c r="EO21" s="402">
        <f t="shared" si="52"/>
        <v>133.17808815591067</v>
      </c>
      <c r="EP21" s="402">
        <f t="shared" si="53"/>
        <v>4220.5732332435618</v>
      </c>
      <c r="EQ21" s="402">
        <f t="shared" si="54"/>
        <v>0.82836834115433133</v>
      </c>
      <c r="ER21" s="394">
        <f t="shared" si="55"/>
        <v>0</v>
      </c>
      <c r="ES21" s="394">
        <f t="shared" si="55"/>
        <v>0</v>
      </c>
      <c r="ET21" s="394">
        <f t="shared" si="55"/>
        <v>0</v>
      </c>
      <c r="EU21" s="394">
        <f t="shared" si="55"/>
        <v>0</v>
      </c>
      <c r="EV21" s="394">
        <f t="shared" si="55"/>
        <v>0</v>
      </c>
      <c r="EW21" s="394">
        <f t="shared" si="55"/>
        <v>0</v>
      </c>
      <c r="EX21" s="394">
        <f t="shared" si="55"/>
        <v>0</v>
      </c>
      <c r="EY21" s="403">
        <f t="shared" si="56"/>
        <v>-320</v>
      </c>
      <c r="EZ21" s="394">
        <f t="shared" si="57"/>
        <v>0</v>
      </c>
      <c r="FA21" s="396">
        <f t="shared" si="58"/>
        <v>0</v>
      </c>
      <c r="FB21" s="396">
        <f t="shared" si="58"/>
        <v>0</v>
      </c>
      <c r="FC21" s="404">
        <f t="shared" si="59"/>
        <v>0</v>
      </c>
      <c r="FD21" s="404">
        <f t="shared" si="59"/>
        <v>0</v>
      </c>
      <c r="FE21" s="404">
        <f t="shared" si="59"/>
        <v>0</v>
      </c>
      <c r="FF21" s="404">
        <f t="shared" si="59"/>
        <v>0</v>
      </c>
      <c r="FG21" s="404">
        <f t="shared" si="59"/>
        <v>0</v>
      </c>
      <c r="FH21" s="404">
        <f t="shared" si="59"/>
        <v>0</v>
      </c>
      <c r="FI21" s="404">
        <f t="shared" si="59"/>
        <v>0</v>
      </c>
      <c r="FJ21" s="404">
        <f t="shared" si="59"/>
        <v>0</v>
      </c>
      <c r="FK21" s="392">
        <f t="shared" si="60"/>
        <v>-736</v>
      </c>
      <c r="FL21" s="384">
        <f t="shared" si="61"/>
        <v>0</v>
      </c>
      <c r="FM21" s="384">
        <f t="shared" si="61"/>
        <v>0</v>
      </c>
      <c r="FN21" s="405">
        <f t="shared" si="62"/>
        <v>0</v>
      </c>
      <c r="FO21" s="405">
        <f t="shared" si="62"/>
        <v>0</v>
      </c>
      <c r="FP21" s="405">
        <f t="shared" si="62"/>
        <v>0</v>
      </c>
      <c r="FQ21" s="405">
        <f t="shared" si="62"/>
        <v>0</v>
      </c>
      <c r="FR21" s="405">
        <f t="shared" si="62"/>
        <v>0</v>
      </c>
      <c r="FS21" s="405">
        <f t="shared" si="62"/>
        <v>0</v>
      </c>
      <c r="FT21" s="405">
        <f t="shared" si="62"/>
        <v>0</v>
      </c>
      <c r="FU21" s="405">
        <f t="shared" si="62"/>
        <v>0</v>
      </c>
      <c r="FV21" s="405">
        <f t="shared" si="62"/>
        <v>0</v>
      </c>
      <c r="FW21" s="397">
        <f t="shared" si="63"/>
        <v>-18852.460541640758</v>
      </c>
      <c r="FX21" s="406">
        <f t="shared" si="64"/>
        <v>0</v>
      </c>
      <c r="FY21" s="331">
        <f t="shared" si="65"/>
        <v>2.811631658842368</v>
      </c>
      <c r="FZ21" s="382">
        <f t="shared" si="66"/>
        <v>0.82836834115763214</v>
      </c>
      <c r="GA21" s="331">
        <f t="shared" si="67"/>
        <v>0</v>
      </c>
      <c r="GB21" s="407">
        <f t="shared" si="68"/>
        <v>9.0949470177292824E-13</v>
      </c>
      <c r="GC21" s="407">
        <f t="shared" si="69"/>
        <v>-9.0949470177292824E-13</v>
      </c>
      <c r="GD21" s="407">
        <f t="shared" si="70"/>
        <v>0</v>
      </c>
      <c r="GE21" s="407">
        <f t="shared" si="71"/>
        <v>0</v>
      </c>
      <c r="GF21" s="407">
        <f t="shared" si="72"/>
        <v>2.8421709430404007E-14</v>
      </c>
      <c r="GG21" s="407">
        <f t="shared" si="73"/>
        <v>-5.6843418860808015E-14</v>
      </c>
      <c r="GH21" s="407">
        <f t="shared" si="74"/>
        <v>0</v>
      </c>
      <c r="GI21" s="407">
        <f t="shared" si="75"/>
        <v>0</v>
      </c>
      <c r="GJ21">
        <f t="shared" si="76"/>
        <v>0</v>
      </c>
      <c r="GK21" s="382">
        <f t="shared" si="77"/>
        <v>-2.8421709430404007E-14</v>
      </c>
      <c r="GL21">
        <v>1</v>
      </c>
      <c r="GM21">
        <f t="shared" si="78"/>
        <v>613</v>
      </c>
      <c r="GN21">
        <f t="shared" si="78"/>
        <v>4635</v>
      </c>
      <c r="GO21">
        <f t="shared" si="78"/>
        <v>6700</v>
      </c>
      <c r="GP21">
        <f t="shared" si="78"/>
        <v>0</v>
      </c>
      <c r="GQ21">
        <f t="shared" si="78"/>
        <v>0</v>
      </c>
      <c r="GR21">
        <f t="shared" si="78"/>
        <v>3912</v>
      </c>
      <c r="GS21">
        <f t="shared" si="78"/>
        <v>4492.1005416407525</v>
      </c>
      <c r="GT21">
        <f t="shared" si="78"/>
        <v>0</v>
      </c>
      <c r="GU21">
        <f t="shared" si="78"/>
        <v>0</v>
      </c>
      <c r="GV21">
        <f t="shared" si="78"/>
        <v>0</v>
      </c>
    </row>
    <row r="22" spans="1:204" customFormat="1" x14ac:dyDescent="0.25">
      <c r="A22" s="378">
        <v>41019</v>
      </c>
      <c r="B22" s="32" t="s">
        <v>1409</v>
      </c>
      <c r="C22" t="s">
        <v>892</v>
      </c>
      <c r="D22">
        <v>1</v>
      </c>
      <c r="E22" s="379">
        <v>2939</v>
      </c>
      <c r="F22" s="379">
        <v>241</v>
      </c>
      <c r="G22" s="379">
        <v>0</v>
      </c>
      <c r="H22" s="379">
        <v>152230</v>
      </c>
      <c r="I22" s="379">
        <v>60330</v>
      </c>
      <c r="J22" s="379">
        <v>0</v>
      </c>
      <c r="K22" s="379">
        <v>760</v>
      </c>
      <c r="L22" s="379">
        <v>22060</v>
      </c>
      <c r="M22" s="380">
        <v>97680.246232465783</v>
      </c>
      <c r="N22" s="381">
        <f t="shared" si="79"/>
        <v>336240.24623246578</v>
      </c>
      <c r="O22" s="379">
        <v>2295</v>
      </c>
      <c r="P22" s="379">
        <v>138</v>
      </c>
      <c r="Q22" s="379">
        <v>300</v>
      </c>
      <c r="R22" s="379">
        <v>139630</v>
      </c>
      <c r="S22" s="379">
        <v>68970</v>
      </c>
      <c r="T22" s="379">
        <v>0</v>
      </c>
      <c r="U22" s="379">
        <v>225</v>
      </c>
      <c r="V22" s="379">
        <v>23790</v>
      </c>
      <c r="W22" s="480">
        <f>(VLOOKUP(A22,'[1]floresta plant'!$A$4:$F$573,6,0))*1000</f>
        <v>140436.45770993255</v>
      </c>
      <c r="X22" s="24">
        <f t="shared" si="0"/>
        <v>375784.45770993258</v>
      </c>
      <c r="Y22" s="53">
        <f t="shared" si="1"/>
        <v>300</v>
      </c>
      <c r="Z22" s="53">
        <f t="shared" si="1"/>
        <v>-12600</v>
      </c>
      <c r="AA22" s="53">
        <f t="shared" si="1"/>
        <v>8640</v>
      </c>
      <c r="AB22" s="53">
        <f t="shared" si="1"/>
        <v>0</v>
      </c>
      <c r="AC22" s="53">
        <f t="shared" si="1"/>
        <v>-535</v>
      </c>
      <c r="AD22" s="53">
        <f t="shared" si="1"/>
        <v>1730</v>
      </c>
      <c r="AE22" s="53">
        <f t="shared" si="1"/>
        <v>42756.211477466772</v>
      </c>
      <c r="AF22" s="53">
        <f t="shared" si="2"/>
        <v>-103</v>
      </c>
      <c r="AG22" s="53">
        <f t="shared" si="3"/>
        <v>-644</v>
      </c>
      <c r="AH22" s="53">
        <f t="shared" si="4"/>
        <v>-39389.821477466801</v>
      </c>
      <c r="AI22" s="53">
        <f t="shared" si="80"/>
        <v>39544.211477466801</v>
      </c>
      <c r="AJ22" s="469">
        <v>0</v>
      </c>
      <c r="AK22" s="469">
        <v>0</v>
      </c>
      <c r="AL22" s="469">
        <v>154.38999999999999</v>
      </c>
      <c r="AM22" s="470">
        <f t="shared" si="5"/>
        <v>154.38999999999999</v>
      </c>
      <c r="AN22" s="53">
        <f t="shared" si="6"/>
        <v>-39389.821477466801</v>
      </c>
      <c r="AO22" s="382">
        <f t="shared" si="7"/>
        <v>2</v>
      </c>
      <c r="AP22">
        <v>1</v>
      </c>
      <c r="AQ22" s="383">
        <f t="shared" si="81"/>
        <v>53426.211477466772</v>
      </c>
      <c r="AR22" s="383">
        <f t="shared" si="8"/>
        <v>-13882</v>
      </c>
      <c r="AS22" s="383">
        <f t="shared" si="9"/>
        <v>300</v>
      </c>
      <c r="AT22" s="383">
        <f t="shared" si="10"/>
        <v>13882</v>
      </c>
      <c r="AU22" s="383">
        <f t="shared" si="82"/>
        <v>39389.821477466801</v>
      </c>
      <c r="AV22" s="383">
        <f t="shared" si="11"/>
        <v>1</v>
      </c>
      <c r="AW22" s="383">
        <f t="shared" si="12"/>
        <v>1</v>
      </c>
      <c r="AX22" s="383">
        <f t="shared" si="13"/>
        <v>1</v>
      </c>
      <c r="AY22" s="383">
        <f t="shared" si="14"/>
        <v>150</v>
      </c>
      <c r="AZ22">
        <f t="shared" si="15"/>
        <v>150</v>
      </c>
      <c r="BA22">
        <f t="shared" si="16"/>
        <v>0</v>
      </c>
      <c r="BB22" s="383">
        <f t="shared" si="17"/>
        <v>0</v>
      </c>
      <c r="BC22" s="384">
        <f t="shared" si="18"/>
        <v>300</v>
      </c>
      <c r="BD22" s="384">
        <f t="shared" si="18"/>
        <v>0.90765019449647022</v>
      </c>
      <c r="BE22" s="384">
        <f t="shared" si="18"/>
        <v>8640</v>
      </c>
      <c r="BF22" s="384">
        <f t="shared" si="18"/>
        <v>0</v>
      </c>
      <c r="BG22" s="384">
        <f t="shared" si="18"/>
        <v>3.8539115401239013E-2</v>
      </c>
      <c r="BH22" s="384">
        <f t="shared" si="18"/>
        <v>1730</v>
      </c>
      <c r="BI22" s="384">
        <f t="shared" si="18"/>
        <v>42756.211477466772</v>
      </c>
      <c r="BJ22" s="384">
        <f t="shared" si="18"/>
        <v>7.4196801613600344E-3</v>
      </c>
      <c r="BK22" s="384">
        <f t="shared" si="18"/>
        <v>4.6391009940930698E-2</v>
      </c>
      <c r="BL22" s="474">
        <f t="shared" si="19"/>
        <v>13732</v>
      </c>
      <c r="BM22" s="409">
        <f t="shared" si="20"/>
        <v>-39239.821477466801</v>
      </c>
      <c r="BN22" s="473">
        <f t="shared" si="21"/>
        <v>53126.211477466772</v>
      </c>
      <c r="BO22" s="387">
        <f t="shared" si="22"/>
        <v>0.25847881145871587</v>
      </c>
      <c r="BP22" s="387">
        <f t="shared" si="23"/>
        <v>0.73861509010688975</v>
      </c>
      <c r="BQ22" s="388">
        <f t="shared" si="24"/>
        <v>2.9060984343943774E-3</v>
      </c>
      <c r="BR22" s="389">
        <f t="shared" si="25"/>
        <v>0</v>
      </c>
      <c r="BS22" s="390">
        <f t="shared" si="26"/>
        <v>300</v>
      </c>
      <c r="BT22" s="391">
        <f t="shared" si="27"/>
        <v>136.14752917447052</v>
      </c>
      <c r="BU22" s="391">
        <f t="shared" si="27"/>
        <v>0</v>
      </c>
      <c r="BV22" s="391">
        <f t="shared" si="27"/>
        <v>0</v>
      </c>
      <c r="BW22" s="391">
        <f t="shared" si="27"/>
        <v>5.7808673101858519</v>
      </c>
      <c r="BX22" s="391">
        <f t="shared" si="27"/>
        <v>0</v>
      </c>
      <c r="BY22" s="391">
        <f t="shared" si="27"/>
        <v>0</v>
      </c>
      <c r="BZ22" s="391">
        <f t="shared" si="27"/>
        <v>1.1129520242040052</v>
      </c>
      <c r="CA22" s="391">
        <f t="shared" si="27"/>
        <v>6.9586514911396051</v>
      </c>
      <c r="CB22" s="391">
        <f t="shared" si="28"/>
        <v>150</v>
      </c>
      <c r="CC22" s="391">
        <f t="shared" si="28"/>
        <v>0</v>
      </c>
      <c r="CD22" s="392">
        <f t="shared" si="29"/>
        <v>0</v>
      </c>
      <c r="CE22" s="393">
        <f t="shared" si="30"/>
        <v>-12600</v>
      </c>
      <c r="CF22" s="392">
        <f t="shared" si="31"/>
        <v>0</v>
      </c>
      <c r="CG22" s="392">
        <f t="shared" si="31"/>
        <v>0</v>
      </c>
      <c r="CH22" s="392">
        <f t="shared" si="31"/>
        <v>0</v>
      </c>
      <c r="CI22" s="392">
        <f t="shared" si="31"/>
        <v>0</v>
      </c>
      <c r="CJ22" s="392">
        <f t="shared" si="31"/>
        <v>0</v>
      </c>
      <c r="CK22" s="392">
        <f t="shared" si="31"/>
        <v>0</v>
      </c>
      <c r="CL22" s="392">
        <f t="shared" si="31"/>
        <v>0</v>
      </c>
      <c r="CM22" s="392">
        <f t="shared" si="32"/>
        <v>0</v>
      </c>
      <c r="CN22" s="392">
        <f t="shared" si="33"/>
        <v>0</v>
      </c>
      <c r="CO22" s="394">
        <f t="shared" si="34"/>
        <v>0</v>
      </c>
      <c r="CP22" s="394">
        <f t="shared" si="34"/>
        <v>2027.0160877857402</v>
      </c>
      <c r="CQ22" s="395">
        <f t="shared" si="35"/>
        <v>8640</v>
      </c>
      <c r="CR22" s="394">
        <f t="shared" si="36"/>
        <v>0</v>
      </c>
      <c r="CS22" s="394">
        <f t="shared" si="36"/>
        <v>86.067746584553248</v>
      </c>
      <c r="CT22" s="394">
        <f t="shared" si="36"/>
        <v>0</v>
      </c>
      <c r="CU22" s="394">
        <f t="shared" si="36"/>
        <v>0</v>
      </c>
      <c r="CV22" s="394">
        <f t="shared" si="36"/>
        <v>16.570052146185017</v>
      </c>
      <c r="CW22" s="394">
        <f t="shared" si="36"/>
        <v>103.60304448682672</v>
      </c>
      <c r="CX22" s="396">
        <f t="shared" si="37"/>
        <v>6381.6343785235276</v>
      </c>
      <c r="CY22" s="396">
        <f t="shared" si="37"/>
        <v>25.108690473167421</v>
      </c>
      <c r="CZ22" s="397">
        <f t="shared" si="38"/>
        <v>0</v>
      </c>
      <c r="DA22" s="397">
        <f t="shared" si="38"/>
        <v>0</v>
      </c>
      <c r="DB22" s="397">
        <f t="shared" si="38"/>
        <v>0</v>
      </c>
      <c r="DC22" s="397">
        <f t="shared" si="39"/>
        <v>0</v>
      </c>
      <c r="DD22" s="397">
        <f t="shared" si="40"/>
        <v>0</v>
      </c>
      <c r="DE22" s="397">
        <f t="shared" si="40"/>
        <v>0</v>
      </c>
      <c r="DF22" s="397">
        <f t="shared" si="40"/>
        <v>0</v>
      </c>
      <c r="DG22" s="397">
        <f t="shared" si="40"/>
        <v>0</v>
      </c>
      <c r="DH22" s="397">
        <f t="shared" si="40"/>
        <v>0</v>
      </c>
      <c r="DI22" s="398">
        <f t="shared" si="41"/>
        <v>0</v>
      </c>
      <c r="DJ22" s="398">
        <f t="shared" si="41"/>
        <v>0</v>
      </c>
      <c r="DK22" s="399">
        <f t="shared" si="42"/>
        <v>0</v>
      </c>
      <c r="DL22" s="399">
        <f t="shared" si="42"/>
        <v>0</v>
      </c>
      <c r="DM22" s="399">
        <f t="shared" si="42"/>
        <v>0</v>
      </c>
      <c r="DN22" s="399">
        <f t="shared" si="42"/>
        <v>0</v>
      </c>
      <c r="DO22" s="399">
        <f t="shared" si="43"/>
        <v>-535</v>
      </c>
      <c r="DP22" s="399">
        <f t="shared" si="44"/>
        <v>0</v>
      </c>
      <c r="DQ22" s="399">
        <f t="shared" si="44"/>
        <v>0</v>
      </c>
      <c r="DR22" s="399">
        <f t="shared" si="44"/>
        <v>0</v>
      </c>
      <c r="DS22" s="399">
        <f t="shared" si="44"/>
        <v>0</v>
      </c>
      <c r="DT22" s="400">
        <f t="shared" si="45"/>
        <v>0</v>
      </c>
      <c r="DU22" s="400">
        <f t="shared" si="45"/>
        <v>0</v>
      </c>
      <c r="DV22" s="386">
        <f t="shared" si="46"/>
        <v>0</v>
      </c>
      <c r="DW22" s="386">
        <f t="shared" si="46"/>
        <v>405.87243424413549</v>
      </c>
      <c r="DX22" s="386">
        <f t="shared" si="46"/>
        <v>0</v>
      </c>
      <c r="DY22" s="386">
        <f t="shared" si="46"/>
        <v>0</v>
      </c>
      <c r="DZ22" s="386">
        <f t="shared" si="46"/>
        <v>17.233472406397816</v>
      </c>
      <c r="EA22" s="401">
        <f t="shared" si="47"/>
        <v>1730</v>
      </c>
      <c r="EB22" s="386">
        <f t="shared" si="48"/>
        <v>0</v>
      </c>
      <c r="EC22" s="386">
        <f t="shared" si="48"/>
        <v>3.3178460894560282</v>
      </c>
      <c r="ED22" s="386">
        <f t="shared" si="48"/>
        <v>20.744591083589146</v>
      </c>
      <c r="EE22" s="385">
        <f t="shared" si="49"/>
        <v>1277.8041058849192</v>
      </c>
      <c r="EF22" s="385">
        <f t="shared" si="49"/>
        <v>5.0275502915022727</v>
      </c>
      <c r="EG22" s="402">
        <f t="shared" si="50"/>
        <v>0</v>
      </c>
      <c r="EH22" s="402">
        <f t="shared" si="50"/>
        <v>10030.963948795654</v>
      </c>
      <c r="EI22" s="402">
        <f t="shared" si="50"/>
        <v>0</v>
      </c>
      <c r="EJ22" s="402">
        <f t="shared" si="50"/>
        <v>0</v>
      </c>
      <c r="EK22" s="402">
        <f t="shared" si="50"/>
        <v>425.91791369886306</v>
      </c>
      <c r="EL22" s="402">
        <f t="shared" si="50"/>
        <v>0</v>
      </c>
      <c r="EM22" s="402">
        <f t="shared" si="51"/>
        <v>42756.211477466772</v>
      </c>
      <c r="EN22" s="402">
        <f t="shared" si="52"/>
        <v>81.999149740154948</v>
      </c>
      <c r="EO22" s="402">
        <f t="shared" si="52"/>
        <v>512.69371293844449</v>
      </c>
      <c r="EP22" s="402">
        <f t="shared" si="53"/>
        <v>31580.382993058352</v>
      </c>
      <c r="EQ22" s="402">
        <f t="shared" si="54"/>
        <v>124.25375923530109</v>
      </c>
      <c r="ER22" s="394">
        <f t="shared" si="55"/>
        <v>0</v>
      </c>
      <c r="ES22" s="394">
        <f t="shared" si="55"/>
        <v>0</v>
      </c>
      <c r="ET22" s="394">
        <f t="shared" si="55"/>
        <v>0</v>
      </c>
      <c r="EU22" s="394">
        <f t="shared" si="55"/>
        <v>0</v>
      </c>
      <c r="EV22" s="394">
        <f t="shared" si="55"/>
        <v>0</v>
      </c>
      <c r="EW22" s="394">
        <f t="shared" si="55"/>
        <v>0</v>
      </c>
      <c r="EX22" s="394">
        <f t="shared" si="55"/>
        <v>0</v>
      </c>
      <c r="EY22" s="403">
        <f t="shared" si="56"/>
        <v>-103</v>
      </c>
      <c r="EZ22" s="394">
        <f t="shared" si="57"/>
        <v>0</v>
      </c>
      <c r="FA22" s="396">
        <f t="shared" si="58"/>
        <v>0</v>
      </c>
      <c r="FB22" s="396">
        <f t="shared" si="58"/>
        <v>0</v>
      </c>
      <c r="FC22" s="404">
        <f t="shared" si="59"/>
        <v>0</v>
      </c>
      <c r="FD22" s="404">
        <f t="shared" si="59"/>
        <v>0</v>
      </c>
      <c r="FE22" s="404">
        <f t="shared" si="59"/>
        <v>0</v>
      </c>
      <c r="FF22" s="404">
        <f t="shared" si="59"/>
        <v>0</v>
      </c>
      <c r="FG22" s="404">
        <f t="shared" si="59"/>
        <v>0</v>
      </c>
      <c r="FH22" s="404">
        <f t="shared" si="59"/>
        <v>0</v>
      </c>
      <c r="FI22" s="404">
        <f t="shared" si="59"/>
        <v>0</v>
      </c>
      <c r="FJ22" s="404">
        <f t="shared" si="59"/>
        <v>0</v>
      </c>
      <c r="FK22" s="392">
        <f t="shared" si="60"/>
        <v>-644</v>
      </c>
      <c r="FL22" s="384">
        <f t="shared" si="61"/>
        <v>0</v>
      </c>
      <c r="FM22" s="384">
        <f t="shared" si="61"/>
        <v>0</v>
      </c>
      <c r="FN22" s="405">
        <f t="shared" si="62"/>
        <v>0</v>
      </c>
      <c r="FO22" s="405">
        <f t="shared" si="62"/>
        <v>0</v>
      </c>
      <c r="FP22" s="405">
        <f t="shared" si="62"/>
        <v>0</v>
      </c>
      <c r="FQ22" s="405">
        <f t="shared" si="62"/>
        <v>0</v>
      </c>
      <c r="FR22" s="405">
        <f t="shared" si="62"/>
        <v>0</v>
      </c>
      <c r="FS22" s="405">
        <f t="shared" si="62"/>
        <v>0</v>
      </c>
      <c r="FT22" s="405">
        <f t="shared" si="62"/>
        <v>0</v>
      </c>
      <c r="FU22" s="405">
        <f t="shared" si="62"/>
        <v>0</v>
      </c>
      <c r="FV22" s="405">
        <f t="shared" si="62"/>
        <v>0</v>
      </c>
      <c r="FW22" s="397">
        <f t="shared" si="63"/>
        <v>-39389.821477466801</v>
      </c>
      <c r="FX22" s="406">
        <f t="shared" si="64"/>
        <v>0</v>
      </c>
      <c r="FY22" s="331">
        <f t="shared" si="65"/>
        <v>30.136240764669694</v>
      </c>
      <c r="FZ22" s="382">
        <f t="shared" si="66"/>
        <v>124.25375923533029</v>
      </c>
      <c r="GA22" s="331">
        <f t="shared" si="67"/>
        <v>5.6843418860808015E-14</v>
      </c>
      <c r="GB22" s="407">
        <f t="shared" si="68"/>
        <v>0</v>
      </c>
      <c r="GC22" s="407">
        <f t="shared" si="69"/>
        <v>-4.5474735088646412E-13</v>
      </c>
      <c r="GD22" s="407">
        <f t="shared" si="70"/>
        <v>0</v>
      </c>
      <c r="GE22" s="407">
        <f t="shared" si="71"/>
        <v>0</v>
      </c>
      <c r="GF22" s="407">
        <f t="shared" si="72"/>
        <v>5.6843418860808015E-14</v>
      </c>
      <c r="GG22" s="407">
        <f t="shared" si="73"/>
        <v>3.637978807091713E-12</v>
      </c>
      <c r="GH22" s="407">
        <f t="shared" si="74"/>
        <v>0</v>
      </c>
      <c r="GI22" s="407">
        <f t="shared" si="75"/>
        <v>0</v>
      </c>
      <c r="GJ22">
        <f t="shared" si="76"/>
        <v>0</v>
      </c>
      <c r="GK22" s="382">
        <f t="shared" si="77"/>
        <v>3.2969182939268649E-12</v>
      </c>
      <c r="GL22">
        <v>1</v>
      </c>
      <c r="GM22">
        <f t="shared" si="78"/>
        <v>300</v>
      </c>
      <c r="GN22">
        <f t="shared" si="78"/>
        <v>0</v>
      </c>
      <c r="GO22">
        <f t="shared" si="78"/>
        <v>8640</v>
      </c>
      <c r="GP22">
        <f t="shared" si="78"/>
        <v>0</v>
      </c>
      <c r="GQ22">
        <f t="shared" si="78"/>
        <v>0</v>
      </c>
      <c r="GR22">
        <f t="shared" si="78"/>
        <v>1730</v>
      </c>
      <c r="GS22">
        <f t="shared" si="78"/>
        <v>42756.211477466772</v>
      </c>
      <c r="GT22">
        <f t="shared" si="78"/>
        <v>0</v>
      </c>
      <c r="GU22">
        <f t="shared" si="78"/>
        <v>0</v>
      </c>
      <c r="GV22">
        <f t="shared" si="78"/>
        <v>0</v>
      </c>
    </row>
    <row r="23" spans="1:204" customFormat="1" x14ac:dyDescent="0.25">
      <c r="A23" s="378">
        <v>41020</v>
      </c>
      <c r="B23" s="32" t="s">
        <v>1410</v>
      </c>
      <c r="C23" t="s">
        <v>892</v>
      </c>
      <c r="D23">
        <v>1</v>
      </c>
      <c r="E23" s="379">
        <v>580</v>
      </c>
      <c r="F23" s="379">
        <v>357</v>
      </c>
      <c r="G23" s="379">
        <v>112</v>
      </c>
      <c r="H23" s="379">
        <v>55000</v>
      </c>
      <c r="I23" s="379">
        <v>30700</v>
      </c>
      <c r="J23" s="379">
        <v>0</v>
      </c>
      <c r="K23" s="379">
        <v>300</v>
      </c>
      <c r="L23" s="379">
        <v>4680</v>
      </c>
      <c r="M23" s="380">
        <v>85405.160518945093</v>
      </c>
      <c r="N23" s="381">
        <f t="shared" si="79"/>
        <v>177134.16051894508</v>
      </c>
      <c r="O23" s="379">
        <v>745</v>
      </c>
      <c r="P23" s="379">
        <v>273</v>
      </c>
      <c r="Q23" s="379">
        <v>28</v>
      </c>
      <c r="R23" s="379">
        <v>57700</v>
      </c>
      <c r="S23" s="379">
        <v>38890</v>
      </c>
      <c r="T23" s="379">
        <v>0</v>
      </c>
      <c r="U23" s="379">
        <v>200</v>
      </c>
      <c r="V23" s="379">
        <v>5800</v>
      </c>
      <c r="W23" s="480">
        <f>(VLOOKUP(A23,'[1]floresta plant'!$A$4:$F$573,6,0))*1000</f>
        <v>78562.379891309291</v>
      </c>
      <c r="X23" s="24">
        <f t="shared" si="0"/>
        <v>182198.37989130931</v>
      </c>
      <c r="Y23" s="53">
        <f t="shared" si="1"/>
        <v>-84</v>
      </c>
      <c r="Z23" s="53">
        <f t="shared" si="1"/>
        <v>2700</v>
      </c>
      <c r="AA23" s="53">
        <f t="shared" si="1"/>
        <v>8190</v>
      </c>
      <c r="AB23" s="53">
        <f t="shared" si="1"/>
        <v>0</v>
      </c>
      <c r="AC23" s="53">
        <f t="shared" si="1"/>
        <v>-100</v>
      </c>
      <c r="AD23" s="53">
        <f t="shared" si="1"/>
        <v>1120</v>
      </c>
      <c r="AE23" s="53">
        <f t="shared" si="1"/>
        <v>-6842.7806276358024</v>
      </c>
      <c r="AF23" s="53">
        <f t="shared" si="2"/>
        <v>-84</v>
      </c>
      <c r="AG23" s="53">
        <f t="shared" si="3"/>
        <v>165</v>
      </c>
      <c r="AH23" s="53">
        <f t="shared" si="4"/>
        <v>-4168.4488723642271</v>
      </c>
      <c r="AI23" s="53">
        <f t="shared" si="80"/>
        <v>5064.2193723642267</v>
      </c>
      <c r="AJ23" s="469">
        <v>633.12049999999999</v>
      </c>
      <c r="AK23" s="469">
        <v>0</v>
      </c>
      <c r="AL23" s="469">
        <v>262.64999999999998</v>
      </c>
      <c r="AM23" s="470">
        <f t="shared" si="5"/>
        <v>895.77049999999997</v>
      </c>
      <c r="AN23" s="53">
        <f t="shared" si="6"/>
        <v>-4168.4488723642271</v>
      </c>
      <c r="AO23" s="382">
        <f t="shared" si="7"/>
        <v>2</v>
      </c>
      <c r="AP23">
        <v>1</v>
      </c>
      <c r="AQ23" s="383">
        <f t="shared" si="81"/>
        <v>12175</v>
      </c>
      <c r="AR23" s="383">
        <f t="shared" si="8"/>
        <v>-7110.7806276358024</v>
      </c>
      <c r="AS23" s="383">
        <f t="shared" si="9"/>
        <v>0</v>
      </c>
      <c r="AT23" s="383">
        <f t="shared" si="10"/>
        <v>7026.7806276358024</v>
      </c>
      <c r="AU23" s="383">
        <f t="shared" si="82"/>
        <v>4168.4488723642271</v>
      </c>
      <c r="AV23" s="383">
        <f t="shared" si="11"/>
        <v>1</v>
      </c>
      <c r="AW23" s="383">
        <f t="shared" si="12"/>
        <v>1</v>
      </c>
      <c r="AX23" s="383">
        <f t="shared" si="13"/>
        <v>1</v>
      </c>
      <c r="AY23" s="383">
        <f t="shared" si="14"/>
        <v>0</v>
      </c>
      <c r="AZ23">
        <f t="shared" si="15"/>
        <v>0</v>
      </c>
      <c r="BA23">
        <f t="shared" si="16"/>
        <v>0</v>
      </c>
      <c r="BB23" s="383">
        <f t="shared" si="17"/>
        <v>0</v>
      </c>
      <c r="BC23" s="384">
        <f t="shared" si="18"/>
        <v>1.1813049002459296E-2</v>
      </c>
      <c r="BD23" s="384">
        <f t="shared" si="18"/>
        <v>2700</v>
      </c>
      <c r="BE23" s="384">
        <f t="shared" si="18"/>
        <v>8190</v>
      </c>
      <c r="BF23" s="384">
        <f t="shared" si="18"/>
        <v>0</v>
      </c>
      <c r="BG23" s="384">
        <f t="shared" si="18"/>
        <v>1.4063153574356304E-2</v>
      </c>
      <c r="BH23" s="384">
        <f t="shared" si="18"/>
        <v>1120</v>
      </c>
      <c r="BI23" s="384">
        <f t="shared" si="18"/>
        <v>0.96231074842072506</v>
      </c>
      <c r="BJ23" s="384">
        <f t="shared" si="18"/>
        <v>1.1813049002459296E-2</v>
      </c>
      <c r="BK23" s="384">
        <f t="shared" si="18"/>
        <v>165</v>
      </c>
      <c r="BL23" s="474">
        <f t="shared" si="19"/>
        <v>7110.7806276358024</v>
      </c>
      <c r="BM23" s="409">
        <f t="shared" si="20"/>
        <v>-4168.4488723642271</v>
      </c>
      <c r="BN23" s="473">
        <f t="shared" si="21"/>
        <v>12175</v>
      </c>
      <c r="BO23" s="387">
        <f t="shared" si="22"/>
        <v>0.58404769015489133</v>
      </c>
      <c r="BP23" s="387">
        <f t="shared" si="23"/>
        <v>0.3423777307896696</v>
      </c>
      <c r="BQ23" s="388">
        <f t="shared" si="24"/>
        <v>7.3574579055439071E-2</v>
      </c>
      <c r="BR23" s="389">
        <f t="shared" si="25"/>
        <v>0</v>
      </c>
      <c r="BS23" s="390">
        <f t="shared" si="26"/>
        <v>-84</v>
      </c>
      <c r="BT23" s="391">
        <f t="shared" si="27"/>
        <v>0</v>
      </c>
      <c r="BU23" s="391">
        <f t="shared" si="27"/>
        <v>0</v>
      </c>
      <c r="BV23" s="391">
        <f t="shared" si="27"/>
        <v>0</v>
      </c>
      <c r="BW23" s="391">
        <f t="shared" si="27"/>
        <v>0</v>
      </c>
      <c r="BX23" s="391">
        <f t="shared" si="27"/>
        <v>0</v>
      </c>
      <c r="BY23" s="391">
        <f t="shared" si="27"/>
        <v>0</v>
      </c>
      <c r="BZ23" s="391">
        <f t="shared" si="27"/>
        <v>0</v>
      </c>
      <c r="CA23" s="391">
        <f t="shared" si="27"/>
        <v>0</v>
      </c>
      <c r="CB23" s="391">
        <f t="shared" si="28"/>
        <v>0</v>
      </c>
      <c r="CC23" s="391">
        <f t="shared" si="28"/>
        <v>0</v>
      </c>
      <c r="CD23" s="392">
        <f t="shared" si="29"/>
        <v>18.628336755646817</v>
      </c>
      <c r="CE23" s="393">
        <f t="shared" si="30"/>
        <v>2700</v>
      </c>
      <c r="CF23" s="392">
        <f t="shared" si="31"/>
        <v>0</v>
      </c>
      <c r="CG23" s="392">
        <f t="shared" si="31"/>
        <v>0</v>
      </c>
      <c r="CH23" s="392">
        <f t="shared" si="31"/>
        <v>22.176591375770016</v>
      </c>
      <c r="CI23" s="392">
        <f t="shared" si="31"/>
        <v>0</v>
      </c>
      <c r="CJ23" s="392">
        <f t="shared" si="31"/>
        <v>1517.4954985311426</v>
      </c>
      <c r="CK23" s="392">
        <f t="shared" si="31"/>
        <v>18.628336755646817</v>
      </c>
      <c r="CL23" s="392">
        <f t="shared" si="31"/>
        <v>0</v>
      </c>
      <c r="CM23" s="392">
        <f t="shared" si="32"/>
        <v>924.41987313210791</v>
      </c>
      <c r="CN23" s="392">
        <f t="shared" si="33"/>
        <v>198.6513634496855</v>
      </c>
      <c r="CO23" s="394">
        <f t="shared" si="34"/>
        <v>56.505954825462005</v>
      </c>
      <c r="CP23" s="394">
        <f t="shared" si="34"/>
        <v>0</v>
      </c>
      <c r="CQ23" s="395">
        <f t="shared" si="35"/>
        <v>8190</v>
      </c>
      <c r="CR23" s="394">
        <f t="shared" si="36"/>
        <v>0</v>
      </c>
      <c r="CS23" s="394">
        <f t="shared" si="36"/>
        <v>67.26899383983573</v>
      </c>
      <c r="CT23" s="394">
        <f t="shared" si="36"/>
        <v>0</v>
      </c>
      <c r="CU23" s="394">
        <f t="shared" si="36"/>
        <v>4603.0696788777996</v>
      </c>
      <c r="CV23" s="394">
        <f t="shared" si="36"/>
        <v>56.505954825462005</v>
      </c>
      <c r="CW23" s="394">
        <f t="shared" si="36"/>
        <v>0</v>
      </c>
      <c r="CX23" s="396">
        <f t="shared" si="37"/>
        <v>2804.0736151673941</v>
      </c>
      <c r="CY23" s="396">
        <f t="shared" si="37"/>
        <v>602.57580246404598</v>
      </c>
      <c r="CZ23" s="397">
        <f t="shared" si="38"/>
        <v>0</v>
      </c>
      <c r="DA23" s="397">
        <f t="shared" si="38"/>
        <v>0</v>
      </c>
      <c r="DB23" s="397">
        <f t="shared" si="38"/>
        <v>0</v>
      </c>
      <c r="DC23" s="397">
        <f t="shared" si="39"/>
        <v>0</v>
      </c>
      <c r="DD23" s="397">
        <f t="shared" si="40"/>
        <v>0</v>
      </c>
      <c r="DE23" s="397">
        <f t="shared" si="40"/>
        <v>0</v>
      </c>
      <c r="DF23" s="397">
        <f t="shared" si="40"/>
        <v>0</v>
      </c>
      <c r="DG23" s="397">
        <f t="shared" si="40"/>
        <v>0</v>
      </c>
      <c r="DH23" s="397">
        <f t="shared" si="40"/>
        <v>0</v>
      </c>
      <c r="DI23" s="398">
        <f t="shared" si="41"/>
        <v>0</v>
      </c>
      <c r="DJ23" s="398">
        <f t="shared" si="41"/>
        <v>0</v>
      </c>
      <c r="DK23" s="399">
        <f t="shared" si="42"/>
        <v>0</v>
      </c>
      <c r="DL23" s="399">
        <f t="shared" si="42"/>
        <v>0</v>
      </c>
      <c r="DM23" s="399">
        <f t="shared" si="42"/>
        <v>0</v>
      </c>
      <c r="DN23" s="399">
        <f t="shared" si="42"/>
        <v>0</v>
      </c>
      <c r="DO23" s="399">
        <f t="shared" si="43"/>
        <v>-100</v>
      </c>
      <c r="DP23" s="399">
        <f t="shared" si="44"/>
        <v>0</v>
      </c>
      <c r="DQ23" s="399">
        <f t="shared" si="44"/>
        <v>0</v>
      </c>
      <c r="DR23" s="399">
        <f t="shared" si="44"/>
        <v>0</v>
      </c>
      <c r="DS23" s="399">
        <f t="shared" si="44"/>
        <v>0</v>
      </c>
      <c r="DT23" s="400">
        <f t="shared" si="45"/>
        <v>0</v>
      </c>
      <c r="DU23" s="400">
        <f t="shared" si="45"/>
        <v>0</v>
      </c>
      <c r="DV23" s="386">
        <f t="shared" si="46"/>
        <v>7.7273100616016421</v>
      </c>
      <c r="DW23" s="386">
        <f t="shared" si="46"/>
        <v>0</v>
      </c>
      <c r="DX23" s="386">
        <f t="shared" si="46"/>
        <v>0</v>
      </c>
      <c r="DY23" s="386">
        <f t="shared" si="46"/>
        <v>0</v>
      </c>
      <c r="DZ23" s="386">
        <f t="shared" si="46"/>
        <v>9.1991786447638582</v>
      </c>
      <c r="EA23" s="401">
        <f t="shared" si="47"/>
        <v>1120</v>
      </c>
      <c r="EB23" s="386">
        <f t="shared" si="48"/>
        <v>629.4796142055111</v>
      </c>
      <c r="EC23" s="386">
        <f t="shared" si="48"/>
        <v>7.7273100616016421</v>
      </c>
      <c r="ED23" s="386">
        <f t="shared" si="48"/>
        <v>0</v>
      </c>
      <c r="EE23" s="385">
        <f t="shared" si="49"/>
        <v>383.46305848442995</v>
      </c>
      <c r="EF23" s="385">
        <f t="shared" si="49"/>
        <v>82.403528542091763</v>
      </c>
      <c r="EG23" s="402">
        <f t="shared" si="50"/>
        <v>0</v>
      </c>
      <c r="EH23" s="402">
        <f t="shared" si="50"/>
        <v>0</v>
      </c>
      <c r="EI23" s="402">
        <f t="shared" si="50"/>
        <v>0</v>
      </c>
      <c r="EJ23" s="402">
        <f t="shared" si="50"/>
        <v>0</v>
      </c>
      <c r="EK23" s="402">
        <f t="shared" si="50"/>
        <v>0</v>
      </c>
      <c r="EL23" s="402">
        <f t="shared" si="50"/>
        <v>0</v>
      </c>
      <c r="EM23" s="402">
        <f t="shared" si="51"/>
        <v>-6842.7806276358024</v>
      </c>
      <c r="EN23" s="402">
        <f t="shared" si="52"/>
        <v>0</v>
      </c>
      <c r="EO23" s="402">
        <f t="shared" si="52"/>
        <v>0</v>
      </c>
      <c r="EP23" s="402">
        <f t="shared" si="53"/>
        <v>0</v>
      </c>
      <c r="EQ23" s="402">
        <f t="shared" si="54"/>
        <v>0</v>
      </c>
      <c r="ER23" s="394">
        <f t="shared" si="55"/>
        <v>0</v>
      </c>
      <c r="ES23" s="394">
        <f t="shared" si="55"/>
        <v>0</v>
      </c>
      <c r="ET23" s="394">
        <f t="shared" si="55"/>
        <v>0</v>
      </c>
      <c r="EU23" s="394">
        <f t="shared" si="55"/>
        <v>0</v>
      </c>
      <c r="EV23" s="394">
        <f t="shared" si="55"/>
        <v>0</v>
      </c>
      <c r="EW23" s="394">
        <f t="shared" si="55"/>
        <v>0</v>
      </c>
      <c r="EX23" s="394">
        <f t="shared" si="55"/>
        <v>0</v>
      </c>
      <c r="EY23" s="403">
        <f t="shared" si="56"/>
        <v>-84</v>
      </c>
      <c r="EZ23" s="394">
        <f t="shared" si="57"/>
        <v>0</v>
      </c>
      <c r="FA23" s="396">
        <f t="shared" si="58"/>
        <v>0</v>
      </c>
      <c r="FB23" s="396">
        <f t="shared" si="58"/>
        <v>0</v>
      </c>
      <c r="FC23" s="404">
        <f t="shared" si="59"/>
        <v>1.1383983572895275</v>
      </c>
      <c r="FD23" s="404">
        <f t="shared" si="59"/>
        <v>0</v>
      </c>
      <c r="FE23" s="404">
        <f t="shared" si="59"/>
        <v>0</v>
      </c>
      <c r="FF23" s="404">
        <f t="shared" si="59"/>
        <v>0</v>
      </c>
      <c r="FG23" s="404">
        <f t="shared" si="59"/>
        <v>1.35523613963039</v>
      </c>
      <c r="FH23" s="404">
        <f t="shared" si="59"/>
        <v>0</v>
      </c>
      <c r="FI23" s="404">
        <f t="shared" si="59"/>
        <v>92.735836021347609</v>
      </c>
      <c r="FJ23" s="404">
        <f t="shared" si="59"/>
        <v>1.1383983572895275</v>
      </c>
      <c r="FK23" s="392">
        <f t="shared" si="60"/>
        <v>165</v>
      </c>
      <c r="FL23" s="384">
        <f t="shared" si="61"/>
        <v>56.492325580295486</v>
      </c>
      <c r="FM23" s="384">
        <f t="shared" si="61"/>
        <v>12.139805544147446</v>
      </c>
      <c r="FN23" s="405">
        <f t="shared" si="62"/>
        <v>0</v>
      </c>
      <c r="FO23" s="405">
        <f t="shared" si="62"/>
        <v>0</v>
      </c>
      <c r="FP23" s="405">
        <f t="shared" si="62"/>
        <v>0</v>
      </c>
      <c r="FQ23" s="405">
        <f t="shared" si="62"/>
        <v>0</v>
      </c>
      <c r="FR23" s="405">
        <f t="shared" si="62"/>
        <v>0</v>
      </c>
      <c r="FS23" s="405">
        <f t="shared" si="62"/>
        <v>0</v>
      </c>
      <c r="FT23" s="405">
        <f t="shared" si="62"/>
        <v>0</v>
      </c>
      <c r="FU23" s="405">
        <f t="shared" si="62"/>
        <v>0</v>
      </c>
      <c r="FV23" s="405">
        <f t="shared" si="62"/>
        <v>0</v>
      </c>
      <c r="FW23" s="397">
        <f t="shared" si="63"/>
        <v>-4168.4488723642271</v>
      </c>
      <c r="FX23" s="406">
        <f t="shared" si="64"/>
        <v>0</v>
      </c>
      <c r="FY23" s="331">
        <f t="shared" si="65"/>
        <v>895.77049999997075</v>
      </c>
      <c r="FZ23" s="382">
        <f t="shared" si="66"/>
        <v>2.921751729445532E-11</v>
      </c>
      <c r="GA23" s="331">
        <f t="shared" si="67"/>
        <v>0</v>
      </c>
      <c r="GB23" s="407">
        <f t="shared" si="68"/>
        <v>2.5224267119483557E-13</v>
      </c>
      <c r="GC23" s="407">
        <f t="shared" si="69"/>
        <v>1.3500311979441904E-13</v>
      </c>
      <c r="GD23" s="407">
        <f t="shared" si="70"/>
        <v>0</v>
      </c>
      <c r="GE23" s="407">
        <f t="shared" si="71"/>
        <v>0</v>
      </c>
      <c r="GF23" s="407">
        <f t="shared" si="72"/>
        <v>-1.0658141036401503E-14</v>
      </c>
      <c r="GG23" s="407">
        <f t="shared" si="73"/>
        <v>0</v>
      </c>
      <c r="GH23" s="407">
        <f t="shared" si="74"/>
        <v>0</v>
      </c>
      <c r="GI23" s="407">
        <f t="shared" si="75"/>
        <v>3.5527136788005009E-15</v>
      </c>
      <c r="GJ23">
        <f t="shared" si="76"/>
        <v>0</v>
      </c>
      <c r="GK23" s="382">
        <f t="shared" si="77"/>
        <v>3.801403636316536E-13</v>
      </c>
      <c r="GL23">
        <v>1</v>
      </c>
      <c r="GM23">
        <f t="shared" si="78"/>
        <v>0</v>
      </c>
      <c r="GN23">
        <f t="shared" si="78"/>
        <v>2700</v>
      </c>
      <c r="GO23">
        <f t="shared" si="78"/>
        <v>8190</v>
      </c>
      <c r="GP23">
        <f t="shared" si="78"/>
        <v>0</v>
      </c>
      <c r="GQ23">
        <f t="shared" si="78"/>
        <v>0</v>
      </c>
      <c r="GR23">
        <f t="shared" si="78"/>
        <v>1120</v>
      </c>
      <c r="GS23">
        <f t="shared" si="78"/>
        <v>0</v>
      </c>
      <c r="GT23">
        <f t="shared" si="78"/>
        <v>0</v>
      </c>
      <c r="GU23">
        <f t="shared" si="78"/>
        <v>165</v>
      </c>
      <c r="GV23">
        <f t="shared" si="78"/>
        <v>0</v>
      </c>
    </row>
    <row r="24" spans="1:204" customFormat="1" x14ac:dyDescent="0.25">
      <c r="A24" s="378">
        <v>41021</v>
      </c>
      <c r="B24" s="32" t="s">
        <v>1411</v>
      </c>
      <c r="C24" t="s">
        <v>892</v>
      </c>
      <c r="D24">
        <v>1</v>
      </c>
      <c r="E24" s="379">
        <v>6641</v>
      </c>
      <c r="F24" s="379">
        <v>543</v>
      </c>
      <c r="G24" s="379">
        <v>0</v>
      </c>
      <c r="H24" s="379">
        <v>198000</v>
      </c>
      <c r="I24" s="379">
        <v>61062</v>
      </c>
      <c r="J24" s="379">
        <v>0</v>
      </c>
      <c r="K24" s="379">
        <v>250</v>
      </c>
      <c r="L24" s="379">
        <v>6940</v>
      </c>
      <c r="M24" s="380">
        <v>10165.310599250983</v>
      </c>
      <c r="N24" s="381">
        <f t="shared" si="79"/>
        <v>283601.31059925101</v>
      </c>
      <c r="O24" s="379">
        <v>6577</v>
      </c>
      <c r="P24" s="379">
        <v>252</v>
      </c>
      <c r="Q24" s="379">
        <v>0</v>
      </c>
      <c r="R24" s="379">
        <v>194800</v>
      </c>
      <c r="S24" s="379">
        <v>73361</v>
      </c>
      <c r="T24" s="379">
        <v>0</v>
      </c>
      <c r="U24" s="379">
        <v>150</v>
      </c>
      <c r="V24" s="379">
        <v>10800</v>
      </c>
      <c r="W24" s="480">
        <f>(VLOOKUP(A24,'[1]floresta plant'!$A$4:$F$573,6,0))*1000</f>
        <v>11149.525747331492</v>
      </c>
      <c r="X24" s="24">
        <f t="shared" si="0"/>
        <v>297089.5257473315</v>
      </c>
      <c r="Y24" s="53">
        <f t="shared" si="1"/>
        <v>0</v>
      </c>
      <c r="Z24" s="53">
        <f t="shared" si="1"/>
        <v>-3200</v>
      </c>
      <c r="AA24" s="53">
        <f t="shared" si="1"/>
        <v>12299</v>
      </c>
      <c r="AB24" s="53">
        <f t="shared" si="1"/>
        <v>0</v>
      </c>
      <c r="AC24" s="53">
        <f t="shared" si="1"/>
        <v>-100</v>
      </c>
      <c r="AD24" s="53">
        <f t="shared" si="1"/>
        <v>3860</v>
      </c>
      <c r="AE24" s="53">
        <f t="shared" si="1"/>
        <v>984.21514808050961</v>
      </c>
      <c r="AF24" s="53">
        <f t="shared" si="2"/>
        <v>-291</v>
      </c>
      <c r="AG24" s="53">
        <f t="shared" si="3"/>
        <v>-64</v>
      </c>
      <c r="AH24" s="53">
        <f t="shared" si="4"/>
        <v>-13196.79514808049</v>
      </c>
      <c r="AI24" s="53">
        <f t="shared" si="80"/>
        <v>13488.21514808049</v>
      </c>
      <c r="AJ24" s="469">
        <v>0</v>
      </c>
      <c r="AK24" s="469">
        <v>0</v>
      </c>
      <c r="AL24" s="469">
        <v>291.41999999999996</v>
      </c>
      <c r="AM24" s="470">
        <f t="shared" si="5"/>
        <v>291.41999999999996</v>
      </c>
      <c r="AN24" s="53">
        <f t="shared" si="6"/>
        <v>-13196.79514808049</v>
      </c>
      <c r="AO24" s="382">
        <f t="shared" si="7"/>
        <v>2</v>
      </c>
      <c r="AP24">
        <v>1</v>
      </c>
      <c r="AQ24" s="383">
        <f t="shared" si="81"/>
        <v>17143.215148080511</v>
      </c>
      <c r="AR24" s="383">
        <f t="shared" si="8"/>
        <v>-3655</v>
      </c>
      <c r="AS24" s="383">
        <f t="shared" si="9"/>
        <v>0</v>
      </c>
      <c r="AT24" s="383">
        <f t="shared" si="10"/>
        <v>3655</v>
      </c>
      <c r="AU24" s="383">
        <f t="shared" si="82"/>
        <v>13196.79514808049</v>
      </c>
      <c r="AV24" s="383">
        <f t="shared" si="11"/>
        <v>1</v>
      </c>
      <c r="AW24" s="383">
        <f t="shared" si="12"/>
        <v>1</v>
      </c>
      <c r="AX24" s="383">
        <f t="shared" si="13"/>
        <v>1</v>
      </c>
      <c r="AY24" s="383">
        <f t="shared" si="14"/>
        <v>0</v>
      </c>
      <c r="AZ24">
        <f t="shared" si="15"/>
        <v>0</v>
      </c>
      <c r="BA24">
        <f t="shared" si="16"/>
        <v>0</v>
      </c>
      <c r="BB24" s="383">
        <f t="shared" si="17"/>
        <v>0</v>
      </c>
      <c r="BC24" s="384">
        <f t="shared" si="18"/>
        <v>0</v>
      </c>
      <c r="BD24" s="384">
        <f t="shared" si="18"/>
        <v>0.87551299589603282</v>
      </c>
      <c r="BE24" s="384">
        <f t="shared" si="18"/>
        <v>12299</v>
      </c>
      <c r="BF24" s="384">
        <f t="shared" si="18"/>
        <v>0</v>
      </c>
      <c r="BG24" s="384">
        <f t="shared" si="18"/>
        <v>2.7359781121751026E-2</v>
      </c>
      <c r="BH24" s="384">
        <f t="shared" si="18"/>
        <v>3860</v>
      </c>
      <c r="BI24" s="384">
        <f t="shared" si="18"/>
        <v>984.21514808050961</v>
      </c>
      <c r="BJ24" s="384">
        <f t="shared" si="18"/>
        <v>7.9616963064295485E-2</v>
      </c>
      <c r="BK24" s="384">
        <f t="shared" si="18"/>
        <v>1.7510259917920656E-2</v>
      </c>
      <c r="BL24" s="474">
        <f t="shared" si="19"/>
        <v>3655</v>
      </c>
      <c r="BM24" s="409">
        <f t="shared" si="20"/>
        <v>-13196.79514808049</v>
      </c>
      <c r="BN24" s="473">
        <f t="shared" si="21"/>
        <v>17143.215148080511</v>
      </c>
      <c r="BO24" s="387">
        <f t="shared" si="22"/>
        <v>0.21320388086065889</v>
      </c>
      <c r="BP24" s="387">
        <f t="shared" si="23"/>
        <v>0.7697969741433307</v>
      </c>
      <c r="BQ24" s="388">
        <f t="shared" si="24"/>
        <v>1.6999144996010407E-2</v>
      </c>
      <c r="BR24" s="389">
        <f t="shared" si="25"/>
        <v>0</v>
      </c>
      <c r="BS24" s="390">
        <f t="shared" si="26"/>
        <v>0</v>
      </c>
      <c r="BT24" s="391">
        <f t="shared" si="27"/>
        <v>0</v>
      </c>
      <c r="BU24" s="391">
        <f t="shared" si="27"/>
        <v>0</v>
      </c>
      <c r="BV24" s="391">
        <f t="shared" si="27"/>
        <v>0</v>
      </c>
      <c r="BW24" s="391">
        <f t="shared" si="27"/>
        <v>0</v>
      </c>
      <c r="BX24" s="391">
        <f t="shared" si="27"/>
        <v>0</v>
      </c>
      <c r="BY24" s="391">
        <f t="shared" si="27"/>
        <v>0</v>
      </c>
      <c r="BZ24" s="391">
        <f t="shared" si="27"/>
        <v>0</v>
      </c>
      <c r="CA24" s="391">
        <f t="shared" si="27"/>
        <v>0</v>
      </c>
      <c r="CB24" s="391">
        <f t="shared" si="28"/>
        <v>0</v>
      </c>
      <c r="CC24" s="391">
        <f t="shared" si="28"/>
        <v>0</v>
      </c>
      <c r="CD24" s="392">
        <f t="shared" si="29"/>
        <v>0</v>
      </c>
      <c r="CE24" s="393">
        <f t="shared" si="30"/>
        <v>-3200</v>
      </c>
      <c r="CF24" s="392">
        <f t="shared" si="31"/>
        <v>0</v>
      </c>
      <c r="CG24" s="392">
        <f t="shared" si="31"/>
        <v>0</v>
      </c>
      <c r="CH24" s="392">
        <f t="shared" si="31"/>
        <v>0</v>
      </c>
      <c r="CI24" s="392">
        <f t="shared" si="31"/>
        <v>0</v>
      </c>
      <c r="CJ24" s="392">
        <f t="shared" si="31"/>
        <v>0</v>
      </c>
      <c r="CK24" s="392">
        <f t="shared" si="31"/>
        <v>0</v>
      </c>
      <c r="CL24" s="392">
        <f t="shared" si="31"/>
        <v>0</v>
      </c>
      <c r="CM24" s="392">
        <f t="shared" si="32"/>
        <v>0</v>
      </c>
      <c r="CN24" s="392">
        <f t="shared" si="33"/>
        <v>0</v>
      </c>
      <c r="CO24" s="394">
        <f t="shared" si="34"/>
        <v>0</v>
      </c>
      <c r="CP24" s="394">
        <f t="shared" si="34"/>
        <v>2295.76538939994</v>
      </c>
      <c r="CQ24" s="395">
        <f t="shared" si="35"/>
        <v>12299</v>
      </c>
      <c r="CR24" s="394">
        <f t="shared" si="36"/>
        <v>0</v>
      </c>
      <c r="CS24" s="394">
        <f t="shared" si="36"/>
        <v>71.742668418748124</v>
      </c>
      <c r="CT24" s="394">
        <f t="shared" si="36"/>
        <v>0</v>
      </c>
      <c r="CU24" s="394">
        <f t="shared" si="36"/>
        <v>0</v>
      </c>
      <c r="CV24" s="394">
        <f t="shared" si="36"/>
        <v>208.77116509855702</v>
      </c>
      <c r="CW24" s="394">
        <f t="shared" si="36"/>
        <v>45.915307787998792</v>
      </c>
      <c r="CX24" s="396">
        <f t="shared" si="37"/>
        <v>9467.7329849888247</v>
      </c>
      <c r="CY24" s="396">
        <f t="shared" si="37"/>
        <v>209.07248430593199</v>
      </c>
      <c r="CZ24" s="397">
        <f t="shared" si="38"/>
        <v>0</v>
      </c>
      <c r="DA24" s="397">
        <f t="shared" si="38"/>
        <v>0</v>
      </c>
      <c r="DB24" s="397">
        <f t="shared" si="38"/>
        <v>0</v>
      </c>
      <c r="DC24" s="397">
        <f t="shared" si="39"/>
        <v>0</v>
      </c>
      <c r="DD24" s="397">
        <f t="shared" si="40"/>
        <v>0</v>
      </c>
      <c r="DE24" s="397">
        <f t="shared" si="40"/>
        <v>0</v>
      </c>
      <c r="DF24" s="397">
        <f t="shared" si="40"/>
        <v>0</v>
      </c>
      <c r="DG24" s="397">
        <f t="shared" si="40"/>
        <v>0</v>
      </c>
      <c r="DH24" s="397">
        <f t="shared" si="40"/>
        <v>0</v>
      </c>
      <c r="DI24" s="398">
        <f t="shared" si="41"/>
        <v>0</v>
      </c>
      <c r="DJ24" s="398">
        <f t="shared" si="41"/>
        <v>0</v>
      </c>
      <c r="DK24" s="399">
        <f t="shared" si="42"/>
        <v>0</v>
      </c>
      <c r="DL24" s="399">
        <f t="shared" si="42"/>
        <v>0</v>
      </c>
      <c r="DM24" s="399">
        <f t="shared" si="42"/>
        <v>0</v>
      </c>
      <c r="DN24" s="399">
        <f t="shared" si="42"/>
        <v>0</v>
      </c>
      <c r="DO24" s="399">
        <f t="shared" si="43"/>
        <v>-100</v>
      </c>
      <c r="DP24" s="399">
        <f t="shared" si="44"/>
        <v>0</v>
      </c>
      <c r="DQ24" s="399">
        <f t="shared" si="44"/>
        <v>0</v>
      </c>
      <c r="DR24" s="399">
        <f t="shared" si="44"/>
        <v>0</v>
      </c>
      <c r="DS24" s="399">
        <f t="shared" si="44"/>
        <v>0</v>
      </c>
      <c r="DT24" s="400">
        <f t="shared" si="45"/>
        <v>0</v>
      </c>
      <c r="DU24" s="400">
        <f t="shared" si="45"/>
        <v>0</v>
      </c>
      <c r="DV24" s="386">
        <f t="shared" si="46"/>
        <v>0</v>
      </c>
      <c r="DW24" s="386">
        <f t="shared" si="46"/>
        <v>720.51828629024862</v>
      </c>
      <c r="DX24" s="386">
        <f t="shared" si="46"/>
        <v>0</v>
      </c>
      <c r="DY24" s="386">
        <f t="shared" si="46"/>
        <v>0</v>
      </c>
      <c r="DZ24" s="386">
        <f t="shared" si="46"/>
        <v>22.51619644657027</v>
      </c>
      <c r="EA24" s="401">
        <f t="shared" si="47"/>
        <v>3860</v>
      </c>
      <c r="EB24" s="386">
        <f t="shared" si="48"/>
        <v>0</v>
      </c>
      <c r="EC24" s="386">
        <f t="shared" si="48"/>
        <v>65.522131659519488</v>
      </c>
      <c r="ED24" s="386">
        <f t="shared" si="48"/>
        <v>14.410365725804972</v>
      </c>
      <c r="EE24" s="385">
        <f t="shared" si="49"/>
        <v>2971.4163201932565</v>
      </c>
      <c r="EF24" s="385">
        <f t="shared" si="49"/>
        <v>65.616699684600164</v>
      </c>
      <c r="EG24" s="402">
        <f t="shared" si="50"/>
        <v>0</v>
      </c>
      <c r="EH24" s="402">
        <f t="shared" si="50"/>
        <v>183.71632430981143</v>
      </c>
      <c r="EI24" s="402">
        <f t="shared" si="50"/>
        <v>0</v>
      </c>
      <c r="EJ24" s="402">
        <f t="shared" si="50"/>
        <v>0</v>
      </c>
      <c r="EK24" s="402">
        <f t="shared" si="50"/>
        <v>5.7411351346816071</v>
      </c>
      <c r="EL24" s="402">
        <f t="shared" si="50"/>
        <v>0</v>
      </c>
      <c r="EM24" s="402">
        <f t="shared" si="51"/>
        <v>984.21514808050961</v>
      </c>
      <c r="EN24" s="402">
        <f t="shared" si="52"/>
        <v>16.706703241923474</v>
      </c>
      <c r="EO24" s="402">
        <f t="shared" si="52"/>
        <v>3.6743264861962284</v>
      </c>
      <c r="EP24" s="402">
        <f t="shared" si="53"/>
        <v>757.6458428984065</v>
      </c>
      <c r="EQ24" s="402">
        <f t="shared" si="54"/>
        <v>16.730816009490436</v>
      </c>
      <c r="ER24" s="394">
        <f t="shared" si="55"/>
        <v>0</v>
      </c>
      <c r="ES24" s="394">
        <f t="shared" si="55"/>
        <v>0</v>
      </c>
      <c r="ET24" s="394">
        <f t="shared" si="55"/>
        <v>0</v>
      </c>
      <c r="EU24" s="394">
        <f t="shared" si="55"/>
        <v>0</v>
      </c>
      <c r="EV24" s="394">
        <f t="shared" si="55"/>
        <v>0</v>
      </c>
      <c r="EW24" s="394">
        <f t="shared" si="55"/>
        <v>0</v>
      </c>
      <c r="EX24" s="394">
        <f t="shared" si="55"/>
        <v>0</v>
      </c>
      <c r="EY24" s="403">
        <f t="shared" si="56"/>
        <v>-291</v>
      </c>
      <c r="EZ24" s="394">
        <f t="shared" si="57"/>
        <v>0</v>
      </c>
      <c r="FA24" s="396">
        <f t="shared" si="58"/>
        <v>0</v>
      </c>
      <c r="FB24" s="396">
        <f t="shared" si="58"/>
        <v>0</v>
      </c>
      <c r="FC24" s="404">
        <f t="shared" si="59"/>
        <v>0</v>
      </c>
      <c r="FD24" s="404">
        <f t="shared" si="59"/>
        <v>0</v>
      </c>
      <c r="FE24" s="404">
        <f t="shared" si="59"/>
        <v>0</v>
      </c>
      <c r="FF24" s="404">
        <f t="shared" si="59"/>
        <v>0</v>
      </c>
      <c r="FG24" s="404">
        <f t="shared" si="59"/>
        <v>0</v>
      </c>
      <c r="FH24" s="404">
        <f t="shared" si="59"/>
        <v>0</v>
      </c>
      <c r="FI24" s="404">
        <f t="shared" si="59"/>
        <v>0</v>
      </c>
      <c r="FJ24" s="404">
        <f t="shared" si="59"/>
        <v>0</v>
      </c>
      <c r="FK24" s="392">
        <f t="shared" si="60"/>
        <v>-64</v>
      </c>
      <c r="FL24" s="384">
        <f t="shared" si="61"/>
        <v>0</v>
      </c>
      <c r="FM24" s="384">
        <f t="shared" si="61"/>
        <v>0</v>
      </c>
      <c r="FN24" s="405">
        <f t="shared" si="62"/>
        <v>0</v>
      </c>
      <c r="FO24" s="405">
        <f t="shared" si="62"/>
        <v>0</v>
      </c>
      <c r="FP24" s="405">
        <f t="shared" si="62"/>
        <v>0</v>
      </c>
      <c r="FQ24" s="405">
        <f t="shared" si="62"/>
        <v>0</v>
      </c>
      <c r="FR24" s="405">
        <f t="shared" si="62"/>
        <v>0</v>
      </c>
      <c r="FS24" s="405">
        <f t="shared" si="62"/>
        <v>0</v>
      </c>
      <c r="FT24" s="405">
        <f t="shared" si="62"/>
        <v>0</v>
      </c>
      <c r="FU24" s="405">
        <f t="shared" si="62"/>
        <v>0</v>
      </c>
      <c r="FV24" s="405">
        <f t="shared" si="62"/>
        <v>0</v>
      </c>
      <c r="FW24" s="397">
        <f t="shared" si="63"/>
        <v>-13196.79514808049</v>
      </c>
      <c r="FX24" s="406">
        <f t="shared" si="64"/>
        <v>0</v>
      </c>
      <c r="FY24" s="331">
        <f t="shared" si="65"/>
        <v>274.68918399053217</v>
      </c>
      <c r="FZ24" s="382">
        <f t="shared" si="66"/>
        <v>16.730816009467787</v>
      </c>
      <c r="GA24" s="331">
        <f t="shared" si="67"/>
        <v>0</v>
      </c>
      <c r="GB24" s="407">
        <f t="shared" si="68"/>
        <v>0</v>
      </c>
      <c r="GC24" s="407">
        <f t="shared" si="69"/>
        <v>-4.5474735088646412E-13</v>
      </c>
      <c r="GD24" s="407">
        <f t="shared" si="70"/>
        <v>0</v>
      </c>
      <c r="GE24" s="407">
        <f t="shared" si="71"/>
        <v>0</v>
      </c>
      <c r="GF24" s="407">
        <f t="shared" si="72"/>
        <v>1.1368683772161603E-13</v>
      </c>
      <c r="GG24" s="407">
        <f t="shared" si="73"/>
        <v>-1.4210854715202004E-13</v>
      </c>
      <c r="GH24" s="407">
        <f t="shared" si="74"/>
        <v>0</v>
      </c>
      <c r="GI24" s="407">
        <f t="shared" si="75"/>
        <v>0</v>
      </c>
      <c r="GJ24">
        <f t="shared" si="76"/>
        <v>-1.8189894035458565E-12</v>
      </c>
      <c r="GK24" s="382">
        <f t="shared" si="77"/>
        <v>-2.3021584638627246E-12</v>
      </c>
      <c r="GL24">
        <v>1</v>
      </c>
      <c r="GM24">
        <f t="shared" si="78"/>
        <v>0</v>
      </c>
      <c r="GN24">
        <f t="shared" si="78"/>
        <v>0</v>
      </c>
      <c r="GO24">
        <f t="shared" si="78"/>
        <v>12299</v>
      </c>
      <c r="GP24">
        <f t="shared" si="78"/>
        <v>0</v>
      </c>
      <c r="GQ24">
        <f t="shared" si="78"/>
        <v>0</v>
      </c>
      <c r="GR24">
        <f t="shared" si="78"/>
        <v>3860</v>
      </c>
      <c r="GS24">
        <f t="shared" si="78"/>
        <v>984.21514808050961</v>
      </c>
      <c r="GT24">
        <f t="shared" si="78"/>
        <v>0</v>
      </c>
      <c r="GU24">
        <f t="shared" si="78"/>
        <v>0</v>
      </c>
      <c r="GV24">
        <f t="shared" si="78"/>
        <v>0</v>
      </c>
    </row>
    <row r="25" spans="1:204" customFormat="1" x14ac:dyDescent="0.25">
      <c r="A25" s="378">
        <v>41022</v>
      </c>
      <c r="B25" s="32" t="s">
        <v>1412</v>
      </c>
      <c r="C25" t="s">
        <v>892</v>
      </c>
      <c r="D25">
        <v>1</v>
      </c>
      <c r="E25" s="379">
        <v>17273</v>
      </c>
      <c r="F25" s="379">
        <v>5310</v>
      </c>
      <c r="G25" s="379">
        <v>350</v>
      </c>
      <c r="H25" s="379">
        <v>458700</v>
      </c>
      <c r="I25" s="379">
        <v>19150</v>
      </c>
      <c r="J25" s="379">
        <v>2890</v>
      </c>
      <c r="K25" s="379">
        <v>1233</v>
      </c>
      <c r="L25" s="379">
        <v>1020</v>
      </c>
      <c r="M25" s="380">
        <v>4486.5885264093404</v>
      </c>
      <c r="N25" s="381">
        <f t="shared" si="79"/>
        <v>510412.58852640935</v>
      </c>
      <c r="O25" s="379">
        <v>21861</v>
      </c>
      <c r="P25" s="379">
        <v>4601</v>
      </c>
      <c r="Q25" s="379">
        <v>1340</v>
      </c>
      <c r="R25" s="379">
        <v>459700</v>
      </c>
      <c r="S25" s="379">
        <v>39000</v>
      </c>
      <c r="T25" s="379">
        <v>116</v>
      </c>
      <c r="U25" s="379">
        <v>787</v>
      </c>
      <c r="V25" s="379">
        <v>965</v>
      </c>
      <c r="W25" s="480">
        <f>(VLOOKUP(A25,'[1]floresta plant'!$A$4:$F$573,6,0))*1000</f>
        <v>10604.088133204432</v>
      </c>
      <c r="X25" s="24">
        <f t="shared" si="0"/>
        <v>538974.08813320438</v>
      </c>
      <c r="Y25" s="53">
        <f t="shared" si="1"/>
        <v>990</v>
      </c>
      <c r="Z25" s="53">
        <f t="shared" si="1"/>
        <v>1000</v>
      </c>
      <c r="AA25" s="53">
        <f t="shared" si="1"/>
        <v>19850</v>
      </c>
      <c r="AB25" s="53">
        <f t="shared" si="1"/>
        <v>-2774</v>
      </c>
      <c r="AC25" s="53">
        <f t="shared" si="1"/>
        <v>-446</v>
      </c>
      <c r="AD25" s="53">
        <f t="shared" si="1"/>
        <v>-55</v>
      </c>
      <c r="AE25" s="53">
        <f t="shared" si="1"/>
        <v>6117.4996067950915</v>
      </c>
      <c r="AF25" s="53">
        <f t="shared" si="2"/>
        <v>-709</v>
      </c>
      <c r="AG25" s="53">
        <f t="shared" si="3"/>
        <v>4588</v>
      </c>
      <c r="AH25" s="53">
        <f t="shared" si="4"/>
        <v>-28539.269606795027</v>
      </c>
      <c r="AI25" s="53">
        <f t="shared" si="80"/>
        <v>28561.499606795027</v>
      </c>
      <c r="AJ25" s="469">
        <v>0</v>
      </c>
      <c r="AK25" s="469">
        <v>0</v>
      </c>
      <c r="AL25" s="469">
        <v>22.23</v>
      </c>
      <c r="AM25" s="470">
        <f t="shared" si="5"/>
        <v>22.23</v>
      </c>
      <c r="AN25" s="53">
        <f t="shared" si="6"/>
        <v>-28539.269606795027</v>
      </c>
      <c r="AO25" s="382">
        <f t="shared" si="7"/>
        <v>2</v>
      </c>
      <c r="AP25">
        <v>1</v>
      </c>
      <c r="AQ25" s="383">
        <f t="shared" si="81"/>
        <v>32545.499606795092</v>
      </c>
      <c r="AR25" s="383">
        <f t="shared" si="8"/>
        <v>-3984</v>
      </c>
      <c r="AS25" s="383">
        <f t="shared" si="9"/>
        <v>990</v>
      </c>
      <c r="AT25" s="383">
        <f t="shared" si="10"/>
        <v>3984</v>
      </c>
      <c r="AU25" s="383">
        <f t="shared" si="82"/>
        <v>28539.269606795027</v>
      </c>
      <c r="AV25" s="383">
        <f t="shared" si="11"/>
        <v>1</v>
      </c>
      <c r="AW25" s="383">
        <f t="shared" si="12"/>
        <v>1</v>
      </c>
      <c r="AX25" s="383">
        <f t="shared" si="13"/>
        <v>1</v>
      </c>
      <c r="AY25" s="383">
        <f t="shared" si="14"/>
        <v>495</v>
      </c>
      <c r="AZ25">
        <f t="shared" si="15"/>
        <v>495</v>
      </c>
      <c r="BA25">
        <f t="shared" si="16"/>
        <v>0</v>
      </c>
      <c r="BB25" s="383">
        <f t="shared" si="17"/>
        <v>0</v>
      </c>
      <c r="BC25" s="384">
        <f t="shared" si="18"/>
        <v>990</v>
      </c>
      <c r="BD25" s="384">
        <f t="shared" si="18"/>
        <v>1000</v>
      </c>
      <c r="BE25" s="384">
        <f t="shared" si="18"/>
        <v>19850</v>
      </c>
      <c r="BF25" s="384">
        <f t="shared" si="18"/>
        <v>0.69628514056224899</v>
      </c>
      <c r="BG25" s="384">
        <f t="shared" si="18"/>
        <v>0.11194779116465864</v>
      </c>
      <c r="BH25" s="384">
        <f t="shared" si="18"/>
        <v>1.3805220883534136E-2</v>
      </c>
      <c r="BI25" s="384">
        <f t="shared" si="18"/>
        <v>6117.4996067950915</v>
      </c>
      <c r="BJ25" s="384">
        <f t="shared" si="18"/>
        <v>0.17796184738955823</v>
      </c>
      <c r="BK25" s="384">
        <f t="shared" si="18"/>
        <v>4588</v>
      </c>
      <c r="BL25" s="474">
        <f t="shared" si="19"/>
        <v>3489</v>
      </c>
      <c r="BM25" s="409">
        <f t="shared" si="20"/>
        <v>-28044.269606795027</v>
      </c>
      <c r="BN25" s="473">
        <f t="shared" si="21"/>
        <v>31555.499606795092</v>
      </c>
      <c r="BO25" s="387">
        <f t="shared" si="22"/>
        <v>0.11056709744657905</v>
      </c>
      <c r="BP25" s="387">
        <f t="shared" si="23"/>
        <v>0.88872842947338526</v>
      </c>
      <c r="BQ25" s="388">
        <f t="shared" si="24"/>
        <v>7.0447308003568354E-4</v>
      </c>
      <c r="BR25" s="389">
        <f t="shared" si="25"/>
        <v>0</v>
      </c>
      <c r="BS25" s="390">
        <f t="shared" si="26"/>
        <v>990</v>
      </c>
      <c r="BT25" s="391">
        <f t="shared" si="27"/>
        <v>0</v>
      </c>
      <c r="BU25" s="391">
        <f t="shared" si="27"/>
        <v>0</v>
      </c>
      <c r="BV25" s="391">
        <f t="shared" si="27"/>
        <v>344.66114457831327</v>
      </c>
      <c r="BW25" s="391">
        <f t="shared" si="27"/>
        <v>55.414156626506028</v>
      </c>
      <c r="BX25" s="391">
        <f t="shared" si="27"/>
        <v>6.8335843373493974</v>
      </c>
      <c r="BY25" s="391">
        <f t="shared" si="27"/>
        <v>0</v>
      </c>
      <c r="BZ25" s="391">
        <f t="shared" si="27"/>
        <v>88.091114457831324</v>
      </c>
      <c r="CA25" s="391">
        <f t="shared" si="27"/>
        <v>0</v>
      </c>
      <c r="CB25" s="391">
        <f t="shared" si="28"/>
        <v>495</v>
      </c>
      <c r="CC25" s="391">
        <f t="shared" si="28"/>
        <v>0</v>
      </c>
      <c r="CD25" s="392">
        <f t="shared" si="29"/>
        <v>0</v>
      </c>
      <c r="CE25" s="393">
        <f t="shared" si="30"/>
        <v>1000</v>
      </c>
      <c r="CF25" s="392">
        <f t="shared" si="31"/>
        <v>0</v>
      </c>
      <c r="CG25" s="392">
        <f t="shared" si="31"/>
        <v>76.986226987151184</v>
      </c>
      <c r="CH25" s="392">
        <f t="shared" si="31"/>
        <v>12.377742334632094</v>
      </c>
      <c r="CI25" s="392">
        <f t="shared" si="31"/>
        <v>1.5264032027012671</v>
      </c>
      <c r="CJ25" s="392">
        <f t="shared" si="31"/>
        <v>0</v>
      </c>
      <c r="CK25" s="392">
        <f t="shared" si="31"/>
        <v>19.676724922094515</v>
      </c>
      <c r="CL25" s="392">
        <f t="shared" si="31"/>
        <v>0</v>
      </c>
      <c r="CM25" s="392">
        <f t="shared" si="32"/>
        <v>888.72842947338529</v>
      </c>
      <c r="CN25" s="392">
        <f t="shared" si="33"/>
        <v>0.70447308003568354</v>
      </c>
      <c r="CO25" s="394">
        <f t="shared" si="34"/>
        <v>0</v>
      </c>
      <c r="CP25" s="394">
        <f t="shared" si="34"/>
        <v>0</v>
      </c>
      <c r="CQ25" s="395">
        <f t="shared" si="35"/>
        <v>19850</v>
      </c>
      <c r="CR25" s="394">
        <f t="shared" si="36"/>
        <v>1528.1766056949509</v>
      </c>
      <c r="CS25" s="394">
        <f t="shared" si="36"/>
        <v>245.69818534244706</v>
      </c>
      <c r="CT25" s="394">
        <f t="shared" si="36"/>
        <v>30.299103573620155</v>
      </c>
      <c r="CU25" s="394">
        <f t="shared" si="36"/>
        <v>0</v>
      </c>
      <c r="CV25" s="394">
        <f t="shared" si="36"/>
        <v>390.58298970357612</v>
      </c>
      <c r="CW25" s="394">
        <f t="shared" si="36"/>
        <v>0</v>
      </c>
      <c r="CX25" s="396">
        <f t="shared" si="37"/>
        <v>17641.259325046696</v>
      </c>
      <c r="CY25" s="396">
        <f t="shared" si="37"/>
        <v>13.983790638708319</v>
      </c>
      <c r="CZ25" s="397">
        <f t="shared" si="38"/>
        <v>0</v>
      </c>
      <c r="DA25" s="397">
        <f t="shared" si="38"/>
        <v>0</v>
      </c>
      <c r="DB25" s="397">
        <f t="shared" si="38"/>
        <v>0</v>
      </c>
      <c r="DC25" s="397">
        <f t="shared" si="39"/>
        <v>-2774</v>
      </c>
      <c r="DD25" s="397">
        <f t="shared" si="40"/>
        <v>0</v>
      </c>
      <c r="DE25" s="397">
        <f t="shared" si="40"/>
        <v>0</v>
      </c>
      <c r="DF25" s="397">
        <f t="shared" si="40"/>
        <v>0</v>
      </c>
      <c r="DG25" s="397">
        <f t="shared" si="40"/>
        <v>0</v>
      </c>
      <c r="DH25" s="397">
        <f t="shared" si="40"/>
        <v>0</v>
      </c>
      <c r="DI25" s="398">
        <f t="shared" si="41"/>
        <v>0</v>
      </c>
      <c r="DJ25" s="398">
        <f t="shared" si="41"/>
        <v>0</v>
      </c>
      <c r="DK25" s="399">
        <f t="shared" si="42"/>
        <v>0</v>
      </c>
      <c r="DL25" s="399">
        <f t="shared" si="42"/>
        <v>0</v>
      </c>
      <c r="DM25" s="399">
        <f t="shared" si="42"/>
        <v>0</v>
      </c>
      <c r="DN25" s="399">
        <f t="shared" si="42"/>
        <v>0</v>
      </c>
      <c r="DO25" s="399">
        <f t="shared" si="43"/>
        <v>-446</v>
      </c>
      <c r="DP25" s="399">
        <f t="shared" si="44"/>
        <v>0</v>
      </c>
      <c r="DQ25" s="399">
        <f t="shared" si="44"/>
        <v>0</v>
      </c>
      <c r="DR25" s="399">
        <f t="shared" si="44"/>
        <v>0</v>
      </c>
      <c r="DS25" s="399">
        <f t="shared" si="44"/>
        <v>0</v>
      </c>
      <c r="DT25" s="400">
        <f t="shared" si="45"/>
        <v>0</v>
      </c>
      <c r="DU25" s="400">
        <f t="shared" si="45"/>
        <v>0</v>
      </c>
      <c r="DV25" s="386">
        <f t="shared" si="46"/>
        <v>0</v>
      </c>
      <c r="DW25" s="386">
        <f t="shared" si="46"/>
        <v>0</v>
      </c>
      <c r="DX25" s="386">
        <f t="shared" si="46"/>
        <v>0</v>
      </c>
      <c r="DY25" s="386">
        <f t="shared" si="46"/>
        <v>0</v>
      </c>
      <c r="DZ25" s="386">
        <f t="shared" si="46"/>
        <v>0</v>
      </c>
      <c r="EA25" s="401">
        <f t="shared" si="47"/>
        <v>-55</v>
      </c>
      <c r="EB25" s="386">
        <f t="shared" si="48"/>
        <v>0</v>
      </c>
      <c r="EC25" s="386">
        <f t="shared" si="48"/>
        <v>0</v>
      </c>
      <c r="ED25" s="386">
        <f t="shared" si="48"/>
        <v>0</v>
      </c>
      <c r="EE25" s="385">
        <f t="shared" si="49"/>
        <v>0</v>
      </c>
      <c r="EF25" s="385">
        <f t="shared" si="49"/>
        <v>0</v>
      </c>
      <c r="EG25" s="402">
        <f t="shared" si="50"/>
        <v>0</v>
      </c>
      <c r="EH25" s="402">
        <f t="shared" si="50"/>
        <v>0</v>
      </c>
      <c r="EI25" s="402">
        <f t="shared" si="50"/>
        <v>0</v>
      </c>
      <c r="EJ25" s="402">
        <f t="shared" si="50"/>
        <v>470.96321332253501</v>
      </c>
      <c r="EK25" s="402">
        <f t="shared" si="50"/>
        <v>75.720833865122785</v>
      </c>
      <c r="EL25" s="402">
        <f t="shared" si="50"/>
        <v>9.3377709923357699</v>
      </c>
      <c r="EM25" s="402">
        <f t="shared" si="51"/>
        <v>6117.4996067950915</v>
      </c>
      <c r="EN25" s="402">
        <f t="shared" si="52"/>
        <v>120.37235697392836</v>
      </c>
      <c r="EO25" s="402">
        <f t="shared" si="52"/>
        <v>0</v>
      </c>
      <c r="EP25" s="402">
        <f t="shared" si="53"/>
        <v>5436.7958178510535</v>
      </c>
      <c r="EQ25" s="402">
        <f t="shared" si="54"/>
        <v>4.3096137901160212</v>
      </c>
      <c r="ER25" s="394">
        <f t="shared" si="55"/>
        <v>0</v>
      </c>
      <c r="ES25" s="394">
        <f t="shared" si="55"/>
        <v>0</v>
      </c>
      <c r="ET25" s="394">
        <f t="shared" si="55"/>
        <v>0</v>
      </c>
      <c r="EU25" s="394">
        <f t="shared" si="55"/>
        <v>0</v>
      </c>
      <c r="EV25" s="394">
        <f t="shared" si="55"/>
        <v>0</v>
      </c>
      <c r="EW25" s="394">
        <f t="shared" si="55"/>
        <v>0</v>
      </c>
      <c r="EX25" s="394">
        <f t="shared" si="55"/>
        <v>0</v>
      </c>
      <c r="EY25" s="403">
        <f t="shared" si="56"/>
        <v>-709</v>
      </c>
      <c r="EZ25" s="394">
        <f t="shared" si="57"/>
        <v>0</v>
      </c>
      <c r="FA25" s="396">
        <f t="shared" si="58"/>
        <v>0</v>
      </c>
      <c r="FB25" s="396">
        <f t="shared" si="58"/>
        <v>0</v>
      </c>
      <c r="FC25" s="404">
        <f t="shared" si="59"/>
        <v>0</v>
      </c>
      <c r="FD25" s="404">
        <f t="shared" si="59"/>
        <v>0</v>
      </c>
      <c r="FE25" s="404">
        <f t="shared" si="59"/>
        <v>0</v>
      </c>
      <c r="FF25" s="404">
        <f t="shared" si="59"/>
        <v>353.21280941704964</v>
      </c>
      <c r="FG25" s="404">
        <f t="shared" si="59"/>
        <v>56.789081831292044</v>
      </c>
      <c r="FH25" s="404">
        <f t="shared" si="59"/>
        <v>7.0031378939934132</v>
      </c>
      <c r="FI25" s="404">
        <f t="shared" si="59"/>
        <v>0</v>
      </c>
      <c r="FJ25" s="404">
        <f t="shared" si="59"/>
        <v>90.276813942569632</v>
      </c>
      <c r="FK25" s="392">
        <f t="shared" si="60"/>
        <v>4588</v>
      </c>
      <c r="FL25" s="384">
        <f t="shared" si="61"/>
        <v>4077.4860344238914</v>
      </c>
      <c r="FM25" s="384">
        <f t="shared" si="61"/>
        <v>3.2321224912037163</v>
      </c>
      <c r="FN25" s="405">
        <f t="shared" si="62"/>
        <v>0</v>
      </c>
      <c r="FO25" s="405">
        <f t="shared" si="62"/>
        <v>0</v>
      </c>
      <c r="FP25" s="405">
        <f t="shared" si="62"/>
        <v>0</v>
      </c>
      <c r="FQ25" s="405">
        <f t="shared" si="62"/>
        <v>0</v>
      </c>
      <c r="FR25" s="405">
        <f t="shared" si="62"/>
        <v>0</v>
      </c>
      <c r="FS25" s="405">
        <f t="shared" si="62"/>
        <v>0</v>
      </c>
      <c r="FT25" s="405">
        <f t="shared" si="62"/>
        <v>0</v>
      </c>
      <c r="FU25" s="405">
        <f t="shared" si="62"/>
        <v>0</v>
      </c>
      <c r="FV25" s="405">
        <f t="shared" si="62"/>
        <v>0</v>
      </c>
      <c r="FW25" s="397">
        <f t="shared" si="63"/>
        <v>-28539.269606795027</v>
      </c>
      <c r="FX25" s="406">
        <f t="shared" si="64"/>
        <v>0</v>
      </c>
      <c r="FY25" s="331">
        <f t="shared" si="65"/>
        <v>17.920386209947718</v>
      </c>
      <c r="FZ25" s="382">
        <f t="shared" si="66"/>
        <v>4.309613790052282</v>
      </c>
      <c r="GA25" s="331">
        <f t="shared" si="67"/>
        <v>0</v>
      </c>
      <c r="GB25" s="407">
        <f t="shared" si="68"/>
        <v>0</v>
      </c>
      <c r="GC25" s="407">
        <f t="shared" si="69"/>
        <v>3.637978807091713E-12</v>
      </c>
      <c r="GD25" s="407">
        <f t="shared" si="70"/>
        <v>0</v>
      </c>
      <c r="GE25" s="407">
        <f t="shared" si="71"/>
        <v>0</v>
      </c>
      <c r="GF25" s="407">
        <f t="shared" si="72"/>
        <v>0</v>
      </c>
      <c r="GG25" s="407">
        <f t="shared" si="73"/>
        <v>1.1368683772161603E-13</v>
      </c>
      <c r="GH25" s="407">
        <f t="shared" si="74"/>
        <v>0</v>
      </c>
      <c r="GI25" s="407">
        <f t="shared" si="75"/>
        <v>1.6520118606422329E-13</v>
      </c>
      <c r="GJ25">
        <f t="shared" si="76"/>
        <v>-3.637978807091713E-12</v>
      </c>
      <c r="GK25" s="382">
        <f t="shared" si="77"/>
        <v>2.7888802378583932E-13</v>
      </c>
      <c r="GL25">
        <v>1</v>
      </c>
      <c r="GM25">
        <f t="shared" si="78"/>
        <v>990</v>
      </c>
      <c r="GN25">
        <f t="shared" si="78"/>
        <v>1000</v>
      </c>
      <c r="GO25">
        <f t="shared" si="78"/>
        <v>19850</v>
      </c>
      <c r="GP25">
        <f t="shared" si="78"/>
        <v>0</v>
      </c>
      <c r="GQ25">
        <f t="shared" si="78"/>
        <v>0</v>
      </c>
      <c r="GR25">
        <f t="shared" si="78"/>
        <v>0</v>
      </c>
      <c r="GS25">
        <f t="shared" si="78"/>
        <v>6117.4996067950915</v>
      </c>
      <c r="GT25">
        <f t="shared" si="78"/>
        <v>0</v>
      </c>
      <c r="GU25">
        <f t="shared" si="78"/>
        <v>4588</v>
      </c>
      <c r="GV25">
        <f t="shared" si="78"/>
        <v>0</v>
      </c>
    </row>
    <row r="26" spans="1:204" customFormat="1" x14ac:dyDescent="0.25">
      <c r="A26" s="378">
        <v>41023</v>
      </c>
      <c r="B26" s="32" t="s">
        <v>1092</v>
      </c>
      <c r="C26" t="s">
        <v>892</v>
      </c>
      <c r="D26">
        <v>1</v>
      </c>
      <c r="E26" s="379">
        <v>13767</v>
      </c>
      <c r="F26" s="379">
        <v>3780</v>
      </c>
      <c r="G26" s="379">
        <v>5730</v>
      </c>
      <c r="H26" s="379">
        <v>291200</v>
      </c>
      <c r="I26" s="379">
        <v>68050</v>
      </c>
      <c r="J26" s="379">
        <v>620</v>
      </c>
      <c r="K26" s="379">
        <v>4831</v>
      </c>
      <c r="L26" s="379">
        <v>9950</v>
      </c>
      <c r="M26" s="380">
        <v>5509.8997994440597</v>
      </c>
      <c r="N26" s="381">
        <f t="shared" si="79"/>
        <v>403437.89979944407</v>
      </c>
      <c r="O26" s="379">
        <v>12635</v>
      </c>
      <c r="P26" s="379">
        <v>3103</v>
      </c>
      <c r="Q26" s="379">
        <v>4303</v>
      </c>
      <c r="R26" s="379">
        <v>289727</v>
      </c>
      <c r="S26" s="379">
        <v>71085</v>
      </c>
      <c r="T26" s="379">
        <v>25</v>
      </c>
      <c r="U26" s="379">
        <v>1439</v>
      </c>
      <c r="V26" s="379">
        <v>8333</v>
      </c>
      <c r="W26" s="480">
        <f>(VLOOKUP(A26,'[1]floresta plant'!$A$4:$F$573,6,0))*1000</f>
        <v>5925.7074922920383</v>
      </c>
      <c r="X26" s="24">
        <f t="shared" si="0"/>
        <v>396575.70749229204</v>
      </c>
      <c r="Y26" s="53">
        <f t="shared" si="1"/>
        <v>-1427</v>
      </c>
      <c r="Z26" s="53">
        <f t="shared" si="1"/>
        <v>-1473</v>
      </c>
      <c r="AA26" s="53">
        <f t="shared" si="1"/>
        <v>3035</v>
      </c>
      <c r="AB26" s="53">
        <f t="shared" si="1"/>
        <v>-595</v>
      </c>
      <c r="AC26" s="53">
        <f t="shared" si="1"/>
        <v>-3392</v>
      </c>
      <c r="AD26" s="53">
        <f t="shared" si="1"/>
        <v>-1617</v>
      </c>
      <c r="AE26" s="53">
        <f t="shared" si="1"/>
        <v>415.80769284797861</v>
      </c>
      <c r="AF26" s="53">
        <f t="shared" si="2"/>
        <v>-677</v>
      </c>
      <c r="AG26" s="53">
        <f t="shared" si="3"/>
        <v>-1132</v>
      </c>
      <c r="AH26" s="53">
        <f t="shared" si="4"/>
        <v>6964.8523071520285</v>
      </c>
      <c r="AI26" s="53">
        <f t="shared" si="80"/>
        <v>-6862.1923071520287</v>
      </c>
      <c r="AJ26" s="469">
        <v>0</v>
      </c>
      <c r="AK26" s="469">
        <v>0</v>
      </c>
      <c r="AL26" s="469">
        <v>102.66</v>
      </c>
      <c r="AM26" s="470">
        <f t="shared" si="5"/>
        <v>102.66</v>
      </c>
      <c r="AN26" s="53">
        <f t="shared" si="6"/>
        <v>6964.8523071520285</v>
      </c>
      <c r="AO26" s="382">
        <f t="shared" si="7"/>
        <v>3</v>
      </c>
      <c r="AP26">
        <v>1</v>
      </c>
      <c r="AQ26" s="383">
        <f t="shared" si="81"/>
        <v>3450.8076928479786</v>
      </c>
      <c r="AR26" s="383">
        <f t="shared" si="8"/>
        <v>-10313</v>
      </c>
      <c r="AS26" s="383">
        <f t="shared" si="9"/>
        <v>0</v>
      </c>
      <c r="AT26" s="383">
        <f t="shared" si="10"/>
        <v>8886</v>
      </c>
      <c r="AU26" s="383">
        <f t="shared" si="82"/>
        <v>0</v>
      </c>
      <c r="AV26" s="383">
        <f t="shared" si="11"/>
        <v>1</v>
      </c>
      <c r="AW26" s="383">
        <f t="shared" si="12"/>
        <v>0</v>
      </c>
      <c r="AX26" s="383">
        <f t="shared" si="13"/>
        <v>1</v>
      </c>
      <c r="AY26" s="383">
        <f t="shared" si="14"/>
        <v>0</v>
      </c>
      <c r="AZ26">
        <f t="shared" si="15"/>
        <v>0</v>
      </c>
      <c r="BA26">
        <f t="shared" si="16"/>
        <v>0</v>
      </c>
      <c r="BB26" s="383">
        <f t="shared" si="17"/>
        <v>0</v>
      </c>
      <c r="BC26" s="384">
        <f t="shared" si="18"/>
        <v>0.13836904877339282</v>
      </c>
      <c r="BD26" s="384">
        <f t="shared" si="18"/>
        <v>0.14282943857267527</v>
      </c>
      <c r="BE26" s="384">
        <f t="shared" si="18"/>
        <v>3035</v>
      </c>
      <c r="BF26" s="384">
        <f t="shared" si="18"/>
        <v>5.7694172403762241E-2</v>
      </c>
      <c r="BG26" s="384">
        <f t="shared" si="18"/>
        <v>0.32890526519926305</v>
      </c>
      <c r="BH26" s="384">
        <f t="shared" si="18"/>
        <v>0.1567923979443421</v>
      </c>
      <c r="BI26" s="384">
        <f t="shared" si="18"/>
        <v>415.80769284797861</v>
      </c>
      <c r="BJ26" s="384">
        <f t="shared" si="18"/>
        <v>6.5645302045961404E-2</v>
      </c>
      <c r="BK26" s="384">
        <f t="shared" si="18"/>
        <v>0.10976437506060312</v>
      </c>
      <c r="BL26" s="474">
        <f t="shared" si="19"/>
        <v>10313</v>
      </c>
      <c r="BM26" s="409">
        <f t="shared" si="20"/>
        <v>6964.8523071520285</v>
      </c>
      <c r="BN26" s="473">
        <f t="shared" si="21"/>
        <v>3450.8076928479786</v>
      </c>
      <c r="BO26" s="387">
        <f t="shared" si="22"/>
        <v>1</v>
      </c>
      <c r="BP26" s="387">
        <f t="shared" si="23"/>
        <v>0</v>
      </c>
      <c r="BQ26" s="388">
        <f t="shared" si="24"/>
        <v>0</v>
      </c>
      <c r="BR26" s="389">
        <f t="shared" si="25"/>
        <v>6862.1923071520214</v>
      </c>
      <c r="BS26" s="390">
        <f t="shared" si="26"/>
        <v>-1427</v>
      </c>
      <c r="BT26" s="391">
        <f t="shared" si="27"/>
        <v>0</v>
      </c>
      <c r="BU26" s="391">
        <f t="shared" si="27"/>
        <v>0</v>
      </c>
      <c r="BV26" s="391">
        <f t="shared" si="27"/>
        <v>0</v>
      </c>
      <c r="BW26" s="391">
        <f t="shared" si="27"/>
        <v>0</v>
      </c>
      <c r="BX26" s="391">
        <f t="shared" si="27"/>
        <v>0</v>
      </c>
      <c r="BY26" s="391">
        <f t="shared" si="27"/>
        <v>0</v>
      </c>
      <c r="BZ26" s="391">
        <f t="shared" si="27"/>
        <v>0</v>
      </c>
      <c r="CA26" s="391">
        <f t="shared" si="27"/>
        <v>0</v>
      </c>
      <c r="CB26" s="391">
        <f t="shared" si="28"/>
        <v>0</v>
      </c>
      <c r="CC26" s="391">
        <f t="shared" si="28"/>
        <v>0</v>
      </c>
      <c r="CD26" s="392">
        <f t="shared" si="29"/>
        <v>0</v>
      </c>
      <c r="CE26" s="393">
        <f t="shared" si="30"/>
        <v>-1473</v>
      </c>
      <c r="CF26" s="392">
        <f t="shared" si="31"/>
        <v>0</v>
      </c>
      <c r="CG26" s="392">
        <f t="shared" si="31"/>
        <v>0</v>
      </c>
      <c r="CH26" s="392">
        <f t="shared" si="31"/>
        <v>0</v>
      </c>
      <c r="CI26" s="392">
        <f t="shared" si="31"/>
        <v>0</v>
      </c>
      <c r="CJ26" s="392">
        <f t="shared" si="31"/>
        <v>0</v>
      </c>
      <c r="CK26" s="392">
        <f t="shared" si="31"/>
        <v>0</v>
      </c>
      <c r="CL26" s="392">
        <f t="shared" si="31"/>
        <v>0</v>
      </c>
      <c r="CM26" s="392">
        <f t="shared" si="32"/>
        <v>0</v>
      </c>
      <c r="CN26" s="392">
        <f t="shared" si="33"/>
        <v>0</v>
      </c>
      <c r="CO26" s="394">
        <f t="shared" si="34"/>
        <v>419.95006302724721</v>
      </c>
      <c r="CP26" s="394">
        <f t="shared" si="34"/>
        <v>433.48734606806943</v>
      </c>
      <c r="CQ26" s="395">
        <f t="shared" si="35"/>
        <v>3035</v>
      </c>
      <c r="CR26" s="394">
        <f t="shared" si="36"/>
        <v>175.10181324541841</v>
      </c>
      <c r="CS26" s="394">
        <f t="shared" si="36"/>
        <v>998.22747987976334</v>
      </c>
      <c r="CT26" s="394">
        <f t="shared" si="36"/>
        <v>475.86492776107826</v>
      </c>
      <c r="CU26" s="394">
        <f t="shared" si="36"/>
        <v>0</v>
      </c>
      <c r="CV26" s="394">
        <f t="shared" si="36"/>
        <v>199.23349170949285</v>
      </c>
      <c r="CW26" s="394">
        <f t="shared" si="36"/>
        <v>333.13487830893047</v>
      </c>
      <c r="CX26" s="396">
        <f t="shared" si="37"/>
        <v>0</v>
      </c>
      <c r="CY26" s="396">
        <f t="shared" si="37"/>
        <v>0</v>
      </c>
      <c r="CZ26" s="397">
        <f t="shared" si="38"/>
        <v>0</v>
      </c>
      <c r="DA26" s="397">
        <f t="shared" si="38"/>
        <v>0</v>
      </c>
      <c r="DB26" s="397">
        <f t="shared" si="38"/>
        <v>0</v>
      </c>
      <c r="DC26" s="397">
        <f t="shared" si="39"/>
        <v>-595</v>
      </c>
      <c r="DD26" s="397">
        <f t="shared" si="40"/>
        <v>0</v>
      </c>
      <c r="DE26" s="397">
        <f t="shared" si="40"/>
        <v>0</v>
      </c>
      <c r="DF26" s="397">
        <f t="shared" si="40"/>
        <v>0</v>
      </c>
      <c r="DG26" s="397">
        <f t="shared" si="40"/>
        <v>0</v>
      </c>
      <c r="DH26" s="397">
        <f t="shared" si="40"/>
        <v>0</v>
      </c>
      <c r="DI26" s="398">
        <f t="shared" si="41"/>
        <v>0</v>
      </c>
      <c r="DJ26" s="398">
        <f t="shared" si="41"/>
        <v>0</v>
      </c>
      <c r="DK26" s="399">
        <f t="shared" si="42"/>
        <v>0</v>
      </c>
      <c r="DL26" s="399">
        <f t="shared" si="42"/>
        <v>0</v>
      </c>
      <c r="DM26" s="399">
        <f t="shared" si="42"/>
        <v>0</v>
      </c>
      <c r="DN26" s="399">
        <f t="shared" si="42"/>
        <v>0</v>
      </c>
      <c r="DO26" s="399">
        <f t="shared" si="43"/>
        <v>-3392</v>
      </c>
      <c r="DP26" s="399">
        <f t="shared" si="44"/>
        <v>0</v>
      </c>
      <c r="DQ26" s="399">
        <f t="shared" si="44"/>
        <v>0</v>
      </c>
      <c r="DR26" s="399">
        <f t="shared" si="44"/>
        <v>0</v>
      </c>
      <c r="DS26" s="399">
        <f t="shared" si="44"/>
        <v>0</v>
      </c>
      <c r="DT26" s="400">
        <f t="shared" si="45"/>
        <v>0</v>
      </c>
      <c r="DU26" s="400">
        <f t="shared" si="45"/>
        <v>0</v>
      </c>
      <c r="DV26" s="386">
        <f t="shared" si="46"/>
        <v>0</v>
      </c>
      <c r="DW26" s="386">
        <f t="shared" si="46"/>
        <v>0</v>
      </c>
      <c r="DX26" s="386">
        <f t="shared" si="46"/>
        <v>0</v>
      </c>
      <c r="DY26" s="386">
        <f t="shared" si="46"/>
        <v>0</v>
      </c>
      <c r="DZ26" s="386">
        <f t="shared" si="46"/>
        <v>0</v>
      </c>
      <c r="EA26" s="401">
        <f t="shared" si="47"/>
        <v>-1617</v>
      </c>
      <c r="EB26" s="386">
        <f t="shared" si="48"/>
        <v>0</v>
      </c>
      <c r="EC26" s="386">
        <f t="shared" si="48"/>
        <v>0</v>
      </c>
      <c r="ED26" s="386">
        <f t="shared" si="48"/>
        <v>0</v>
      </c>
      <c r="EE26" s="385">
        <f t="shared" si="49"/>
        <v>0</v>
      </c>
      <c r="EF26" s="385">
        <f t="shared" si="49"/>
        <v>0</v>
      </c>
      <c r="EG26" s="402">
        <f t="shared" si="50"/>
        <v>57.534914932033892</v>
      </c>
      <c r="EH26" s="402">
        <f t="shared" si="50"/>
        <v>59.389579323676188</v>
      </c>
      <c r="EI26" s="402">
        <f t="shared" si="50"/>
        <v>0</v>
      </c>
      <c r="EJ26" s="402">
        <f t="shared" si="50"/>
        <v>23.989680717981894</v>
      </c>
      <c r="EK26" s="402">
        <f t="shared" si="50"/>
        <v>136.76133948805813</v>
      </c>
      <c r="EL26" s="402">
        <f t="shared" si="50"/>
        <v>65.195485245339029</v>
      </c>
      <c r="EM26" s="402">
        <f t="shared" si="51"/>
        <v>415.80769284797861</v>
      </c>
      <c r="EN26" s="402">
        <f t="shared" si="52"/>
        <v>27.295821590039903</v>
      </c>
      <c r="EO26" s="402">
        <f t="shared" si="52"/>
        <v>45.640871550849582</v>
      </c>
      <c r="EP26" s="402">
        <f t="shared" si="53"/>
        <v>0</v>
      </c>
      <c r="EQ26" s="402">
        <f t="shared" si="54"/>
        <v>0</v>
      </c>
      <c r="ER26" s="394">
        <f t="shared" si="55"/>
        <v>0</v>
      </c>
      <c r="ES26" s="394">
        <f t="shared" si="55"/>
        <v>0</v>
      </c>
      <c r="ET26" s="394">
        <f t="shared" si="55"/>
        <v>0</v>
      </c>
      <c r="EU26" s="394">
        <f t="shared" si="55"/>
        <v>0</v>
      </c>
      <c r="EV26" s="394">
        <f t="shared" si="55"/>
        <v>0</v>
      </c>
      <c r="EW26" s="394">
        <f t="shared" si="55"/>
        <v>0</v>
      </c>
      <c r="EX26" s="394">
        <f t="shared" si="55"/>
        <v>0</v>
      </c>
      <c r="EY26" s="403">
        <f t="shared" si="56"/>
        <v>-677</v>
      </c>
      <c r="EZ26" s="394">
        <f t="shared" si="57"/>
        <v>0</v>
      </c>
      <c r="FA26" s="396">
        <f t="shared" si="58"/>
        <v>0</v>
      </c>
      <c r="FB26" s="396">
        <f t="shared" si="58"/>
        <v>0</v>
      </c>
      <c r="FC26" s="404">
        <f t="shared" si="59"/>
        <v>0</v>
      </c>
      <c r="FD26" s="404">
        <f t="shared" si="59"/>
        <v>0</v>
      </c>
      <c r="FE26" s="404">
        <f t="shared" si="59"/>
        <v>0</v>
      </c>
      <c r="FF26" s="404">
        <f t="shared" si="59"/>
        <v>0</v>
      </c>
      <c r="FG26" s="404">
        <f t="shared" si="59"/>
        <v>0</v>
      </c>
      <c r="FH26" s="404">
        <f t="shared" si="59"/>
        <v>0</v>
      </c>
      <c r="FI26" s="404">
        <f t="shared" si="59"/>
        <v>0</v>
      </c>
      <c r="FJ26" s="404">
        <f t="shared" si="59"/>
        <v>0</v>
      </c>
      <c r="FK26" s="392">
        <f t="shared" si="60"/>
        <v>-1132</v>
      </c>
      <c r="FL26" s="384">
        <f t="shared" si="61"/>
        <v>0</v>
      </c>
      <c r="FM26" s="384">
        <f t="shared" si="61"/>
        <v>0</v>
      </c>
      <c r="FN26" s="405">
        <f t="shared" si="62"/>
        <v>949.51502204071903</v>
      </c>
      <c r="FO26" s="405">
        <f t="shared" si="62"/>
        <v>980.12307460825446</v>
      </c>
      <c r="FP26" s="405">
        <f t="shared" si="62"/>
        <v>0</v>
      </c>
      <c r="FQ26" s="405">
        <f t="shared" si="62"/>
        <v>395.9085060365997</v>
      </c>
      <c r="FR26" s="405">
        <f t="shared" si="62"/>
        <v>2257.0111806321784</v>
      </c>
      <c r="FS26" s="405">
        <f t="shared" si="62"/>
        <v>1075.9395869935829</v>
      </c>
      <c r="FT26" s="405">
        <f t="shared" si="62"/>
        <v>0</v>
      </c>
      <c r="FU26" s="405">
        <f t="shared" si="62"/>
        <v>450.47068670046718</v>
      </c>
      <c r="FV26" s="405">
        <f t="shared" si="62"/>
        <v>753.22425014021985</v>
      </c>
      <c r="FW26" s="397">
        <f t="shared" si="63"/>
        <v>6964.8523071520285</v>
      </c>
      <c r="FX26" s="406">
        <f t="shared" si="64"/>
        <v>102.66000000000622</v>
      </c>
      <c r="FY26" s="331">
        <f t="shared" si="65"/>
        <v>102.66000000000622</v>
      </c>
      <c r="FZ26" s="382">
        <f t="shared" si="66"/>
        <v>-6.2243543652584776E-12</v>
      </c>
      <c r="GA26" s="331">
        <f t="shared" si="67"/>
        <v>0</v>
      </c>
      <c r="GB26" s="407">
        <f t="shared" si="68"/>
        <v>0</v>
      </c>
      <c r="GC26" s="407">
        <f t="shared" si="69"/>
        <v>-1.1368683772161603E-13</v>
      </c>
      <c r="GD26" s="407">
        <f t="shared" si="70"/>
        <v>0</v>
      </c>
      <c r="GE26" s="407">
        <f t="shared" si="71"/>
        <v>0</v>
      </c>
      <c r="GF26" s="407">
        <f t="shared" si="72"/>
        <v>0</v>
      </c>
      <c r="GG26" s="407">
        <f t="shared" si="73"/>
        <v>0</v>
      </c>
      <c r="GH26" s="407">
        <f t="shared" si="74"/>
        <v>0</v>
      </c>
      <c r="GI26" s="407">
        <f t="shared" si="75"/>
        <v>0</v>
      </c>
      <c r="GJ26">
        <f t="shared" si="76"/>
        <v>0</v>
      </c>
      <c r="GK26" s="382">
        <f t="shared" si="77"/>
        <v>-1.1368683772161603E-13</v>
      </c>
      <c r="GL26">
        <v>1</v>
      </c>
      <c r="GM26">
        <f t="shared" si="78"/>
        <v>0</v>
      </c>
      <c r="GN26">
        <f t="shared" si="78"/>
        <v>0</v>
      </c>
      <c r="GO26">
        <f t="shared" si="78"/>
        <v>3035</v>
      </c>
      <c r="GP26">
        <f t="shared" si="78"/>
        <v>0</v>
      </c>
      <c r="GQ26">
        <f t="shared" si="78"/>
        <v>0</v>
      </c>
      <c r="GR26">
        <f t="shared" si="78"/>
        <v>0</v>
      </c>
      <c r="GS26">
        <f t="shared" si="78"/>
        <v>415.80769284797861</v>
      </c>
      <c r="GT26">
        <f t="shared" si="78"/>
        <v>0</v>
      </c>
      <c r="GU26">
        <f t="shared" si="78"/>
        <v>0</v>
      </c>
      <c r="GV26">
        <f t="shared" si="78"/>
        <v>6964.8523071520285</v>
      </c>
    </row>
    <row r="27" spans="1:204" customFormat="1" x14ac:dyDescent="0.25">
      <c r="A27" s="378">
        <v>41024</v>
      </c>
      <c r="B27" s="32" t="s">
        <v>1413</v>
      </c>
      <c r="C27" t="s">
        <v>892</v>
      </c>
      <c r="D27">
        <v>1</v>
      </c>
      <c r="E27" s="379">
        <v>6376</v>
      </c>
      <c r="F27" s="379">
        <v>997</v>
      </c>
      <c r="G27" s="379">
        <v>1628</v>
      </c>
      <c r="H27" s="379">
        <v>171750</v>
      </c>
      <c r="I27" s="379">
        <v>12300</v>
      </c>
      <c r="J27" s="379">
        <v>325</v>
      </c>
      <c r="K27" s="379">
        <v>285</v>
      </c>
      <c r="L27" s="379">
        <v>400</v>
      </c>
      <c r="M27" s="380">
        <v>6796.846082043432</v>
      </c>
      <c r="N27" s="381">
        <f t="shared" si="79"/>
        <v>200857.84608204343</v>
      </c>
      <c r="O27" s="379">
        <v>6589</v>
      </c>
      <c r="P27" s="379">
        <v>908</v>
      </c>
      <c r="Q27" s="379">
        <v>1614</v>
      </c>
      <c r="R27" s="379">
        <v>174230</v>
      </c>
      <c r="S27" s="379">
        <v>12800</v>
      </c>
      <c r="T27" s="379">
        <v>20</v>
      </c>
      <c r="U27" s="379">
        <v>350</v>
      </c>
      <c r="V27" s="379">
        <v>780</v>
      </c>
      <c r="W27" s="480">
        <f>(VLOOKUP(A27,'[1]floresta plant'!$A$4:$F$573,6,0))*1000</f>
        <v>3134.4465181075616</v>
      </c>
      <c r="X27" s="24">
        <f t="shared" si="0"/>
        <v>200425.44651810755</v>
      </c>
      <c r="Y27" s="53">
        <f t="shared" si="1"/>
        <v>-14</v>
      </c>
      <c r="Z27" s="53">
        <f t="shared" si="1"/>
        <v>2480</v>
      </c>
      <c r="AA27" s="53">
        <f t="shared" si="1"/>
        <v>500</v>
      </c>
      <c r="AB27" s="53">
        <f t="shared" si="1"/>
        <v>-305</v>
      </c>
      <c r="AC27" s="53">
        <f t="shared" si="1"/>
        <v>65</v>
      </c>
      <c r="AD27" s="53">
        <f t="shared" si="1"/>
        <v>380</v>
      </c>
      <c r="AE27" s="53">
        <f t="shared" si="1"/>
        <v>-3662.3995639358704</v>
      </c>
      <c r="AF27" s="53">
        <f t="shared" si="2"/>
        <v>-89</v>
      </c>
      <c r="AG27" s="53">
        <f t="shared" si="3"/>
        <v>213</v>
      </c>
      <c r="AH27" s="53">
        <f t="shared" si="4"/>
        <v>432.39956393587636</v>
      </c>
      <c r="AI27" s="53">
        <f t="shared" si="80"/>
        <v>-432.39956393587636</v>
      </c>
      <c r="AJ27" s="469">
        <v>0</v>
      </c>
      <c r="AK27" s="469">
        <v>0</v>
      </c>
      <c r="AL27" s="469">
        <v>0</v>
      </c>
      <c r="AM27" s="470">
        <f t="shared" si="5"/>
        <v>0</v>
      </c>
      <c r="AN27" s="53">
        <f t="shared" si="6"/>
        <v>432.39956393587636</v>
      </c>
      <c r="AO27" s="382">
        <f t="shared" si="7"/>
        <v>3</v>
      </c>
      <c r="AP27">
        <v>1</v>
      </c>
      <c r="AQ27" s="383">
        <f t="shared" si="81"/>
        <v>3638</v>
      </c>
      <c r="AR27" s="383">
        <f t="shared" si="8"/>
        <v>-4070.3995639358704</v>
      </c>
      <c r="AS27" s="383">
        <f t="shared" si="9"/>
        <v>0</v>
      </c>
      <c r="AT27" s="383">
        <f t="shared" si="10"/>
        <v>4056.3995639358704</v>
      </c>
      <c r="AU27" s="383">
        <f t="shared" si="82"/>
        <v>0</v>
      </c>
      <c r="AV27" s="383">
        <f t="shared" si="11"/>
        <v>1</v>
      </c>
      <c r="AW27" s="383">
        <f t="shared" si="12"/>
        <v>0</v>
      </c>
      <c r="AX27" s="383">
        <f t="shared" si="13"/>
        <v>1</v>
      </c>
      <c r="AY27" s="383">
        <f t="shared" si="14"/>
        <v>0</v>
      </c>
      <c r="AZ27">
        <f t="shared" si="15"/>
        <v>0</v>
      </c>
      <c r="BA27">
        <f t="shared" si="16"/>
        <v>0</v>
      </c>
      <c r="BB27" s="383">
        <f t="shared" si="17"/>
        <v>0</v>
      </c>
      <c r="BC27" s="384">
        <f t="shared" si="18"/>
        <v>3.4394657772768402E-3</v>
      </c>
      <c r="BD27" s="384">
        <f t="shared" si="18"/>
        <v>2480</v>
      </c>
      <c r="BE27" s="384">
        <f t="shared" si="18"/>
        <v>500</v>
      </c>
      <c r="BF27" s="384">
        <f t="shared" si="18"/>
        <v>7.4931218719245449E-2</v>
      </c>
      <c r="BG27" s="384">
        <f t="shared" si="18"/>
        <v>65</v>
      </c>
      <c r="BH27" s="384">
        <f t="shared" si="18"/>
        <v>380</v>
      </c>
      <c r="BI27" s="384">
        <f t="shared" si="18"/>
        <v>0.89976414020507489</v>
      </c>
      <c r="BJ27" s="384">
        <f t="shared" si="18"/>
        <v>2.1865175298402768E-2</v>
      </c>
      <c r="BK27" s="384">
        <f t="shared" si="18"/>
        <v>213</v>
      </c>
      <c r="BL27" s="474">
        <f t="shared" si="19"/>
        <v>4070.3995639358704</v>
      </c>
      <c r="BM27" s="409">
        <f t="shared" si="20"/>
        <v>432.39956393587636</v>
      </c>
      <c r="BN27" s="473">
        <f t="shared" si="21"/>
        <v>3638</v>
      </c>
      <c r="BO27" s="387">
        <f t="shared" si="22"/>
        <v>1</v>
      </c>
      <c r="BP27" s="387">
        <f t="shared" si="23"/>
        <v>0</v>
      </c>
      <c r="BQ27" s="388">
        <f t="shared" si="24"/>
        <v>0</v>
      </c>
      <c r="BR27" s="389">
        <f t="shared" si="25"/>
        <v>432.39956393587045</v>
      </c>
      <c r="BS27" s="390">
        <f t="shared" si="26"/>
        <v>-14</v>
      </c>
      <c r="BT27" s="391">
        <f t="shared" si="27"/>
        <v>0</v>
      </c>
      <c r="BU27" s="391">
        <f t="shared" si="27"/>
        <v>0</v>
      </c>
      <c r="BV27" s="391">
        <f t="shared" si="27"/>
        <v>0</v>
      </c>
      <c r="BW27" s="391">
        <f t="shared" si="27"/>
        <v>0</v>
      </c>
      <c r="BX27" s="391">
        <f t="shared" si="27"/>
        <v>0</v>
      </c>
      <c r="BY27" s="391">
        <f t="shared" si="27"/>
        <v>0</v>
      </c>
      <c r="BZ27" s="391">
        <f t="shared" si="27"/>
        <v>0</v>
      </c>
      <c r="CA27" s="391">
        <f t="shared" si="27"/>
        <v>0</v>
      </c>
      <c r="CB27" s="391">
        <f t="shared" si="28"/>
        <v>0</v>
      </c>
      <c r="CC27" s="391">
        <f t="shared" si="28"/>
        <v>0</v>
      </c>
      <c r="CD27" s="392">
        <f t="shared" si="29"/>
        <v>8.5298751276465641</v>
      </c>
      <c r="CE27" s="393">
        <f t="shared" si="30"/>
        <v>2480</v>
      </c>
      <c r="CF27" s="392">
        <f t="shared" si="31"/>
        <v>0</v>
      </c>
      <c r="CG27" s="392">
        <f t="shared" si="31"/>
        <v>185.82942242372872</v>
      </c>
      <c r="CH27" s="392">
        <f t="shared" si="31"/>
        <v>0</v>
      </c>
      <c r="CI27" s="392">
        <f t="shared" si="31"/>
        <v>0</v>
      </c>
      <c r="CJ27" s="392">
        <f t="shared" si="31"/>
        <v>2231.4150677085859</v>
      </c>
      <c r="CK27" s="392">
        <f t="shared" si="31"/>
        <v>54.225634740038863</v>
      </c>
      <c r="CL27" s="392">
        <f t="shared" si="31"/>
        <v>0</v>
      </c>
      <c r="CM27" s="392">
        <f t="shared" si="32"/>
        <v>0</v>
      </c>
      <c r="CN27" s="392">
        <f t="shared" si="33"/>
        <v>0</v>
      </c>
      <c r="CO27" s="394">
        <f t="shared" si="34"/>
        <v>1.71973288863842</v>
      </c>
      <c r="CP27" s="394">
        <f t="shared" si="34"/>
        <v>0</v>
      </c>
      <c r="CQ27" s="395">
        <f t="shared" si="35"/>
        <v>500</v>
      </c>
      <c r="CR27" s="394">
        <f t="shared" si="36"/>
        <v>37.465609359622725</v>
      </c>
      <c r="CS27" s="394">
        <f t="shared" si="36"/>
        <v>0</v>
      </c>
      <c r="CT27" s="394">
        <f t="shared" si="36"/>
        <v>0</v>
      </c>
      <c r="CU27" s="394">
        <f t="shared" si="36"/>
        <v>449.88207010253745</v>
      </c>
      <c r="CV27" s="394">
        <f t="shared" si="36"/>
        <v>10.932587649201384</v>
      </c>
      <c r="CW27" s="394">
        <f t="shared" si="36"/>
        <v>0</v>
      </c>
      <c r="CX27" s="396">
        <f t="shared" si="37"/>
        <v>0</v>
      </c>
      <c r="CY27" s="396">
        <f t="shared" si="37"/>
        <v>0</v>
      </c>
      <c r="CZ27" s="397">
        <f t="shared" si="38"/>
        <v>0</v>
      </c>
      <c r="DA27" s="397">
        <f t="shared" si="38"/>
        <v>0</v>
      </c>
      <c r="DB27" s="397">
        <f t="shared" si="38"/>
        <v>0</v>
      </c>
      <c r="DC27" s="397">
        <f t="shared" si="39"/>
        <v>-305</v>
      </c>
      <c r="DD27" s="397">
        <f t="shared" si="40"/>
        <v>0</v>
      </c>
      <c r="DE27" s="397">
        <f t="shared" si="40"/>
        <v>0</v>
      </c>
      <c r="DF27" s="397">
        <f t="shared" si="40"/>
        <v>0</v>
      </c>
      <c r="DG27" s="397">
        <f t="shared" si="40"/>
        <v>0</v>
      </c>
      <c r="DH27" s="397">
        <f t="shared" si="40"/>
        <v>0</v>
      </c>
      <c r="DI27" s="398">
        <f t="shared" si="41"/>
        <v>0</v>
      </c>
      <c r="DJ27" s="398">
        <f t="shared" si="41"/>
        <v>0</v>
      </c>
      <c r="DK27" s="399">
        <f t="shared" si="42"/>
        <v>0.2235652755229946</v>
      </c>
      <c r="DL27" s="399">
        <f t="shared" si="42"/>
        <v>0</v>
      </c>
      <c r="DM27" s="399">
        <f t="shared" si="42"/>
        <v>0</v>
      </c>
      <c r="DN27" s="399">
        <f t="shared" si="42"/>
        <v>4.8705292167509544</v>
      </c>
      <c r="DO27" s="399">
        <f t="shared" si="43"/>
        <v>65</v>
      </c>
      <c r="DP27" s="399">
        <f t="shared" si="44"/>
        <v>0</v>
      </c>
      <c r="DQ27" s="399">
        <f t="shared" si="44"/>
        <v>58.484669113329865</v>
      </c>
      <c r="DR27" s="399">
        <f t="shared" si="44"/>
        <v>1.4212363943961799</v>
      </c>
      <c r="DS27" s="399">
        <f t="shared" si="44"/>
        <v>0</v>
      </c>
      <c r="DT27" s="400">
        <f t="shared" si="45"/>
        <v>0</v>
      </c>
      <c r="DU27" s="400">
        <f t="shared" si="45"/>
        <v>0</v>
      </c>
      <c r="DV27" s="386">
        <f t="shared" si="46"/>
        <v>1.3069969953651992</v>
      </c>
      <c r="DW27" s="386">
        <f t="shared" si="46"/>
        <v>0</v>
      </c>
      <c r="DX27" s="386">
        <f t="shared" si="46"/>
        <v>0</v>
      </c>
      <c r="DY27" s="386">
        <f t="shared" si="46"/>
        <v>28.473863113313271</v>
      </c>
      <c r="DZ27" s="386">
        <f t="shared" si="46"/>
        <v>0</v>
      </c>
      <c r="EA27" s="401">
        <f t="shared" si="47"/>
        <v>380</v>
      </c>
      <c r="EB27" s="386">
        <f t="shared" si="48"/>
        <v>341.91037327792844</v>
      </c>
      <c r="EC27" s="386">
        <f t="shared" si="48"/>
        <v>8.3087666133930522</v>
      </c>
      <c r="ED27" s="386">
        <f t="shared" si="48"/>
        <v>0</v>
      </c>
      <c r="EE27" s="385">
        <f t="shared" si="49"/>
        <v>0</v>
      </c>
      <c r="EF27" s="385">
        <f t="shared" si="49"/>
        <v>0</v>
      </c>
      <c r="EG27" s="402">
        <f t="shared" si="50"/>
        <v>0</v>
      </c>
      <c r="EH27" s="402">
        <f t="shared" si="50"/>
        <v>0</v>
      </c>
      <c r="EI27" s="402">
        <f t="shared" si="50"/>
        <v>0</v>
      </c>
      <c r="EJ27" s="402">
        <f t="shared" si="50"/>
        <v>0</v>
      </c>
      <c r="EK27" s="402">
        <f t="shared" si="50"/>
        <v>0</v>
      </c>
      <c r="EL27" s="402">
        <f t="shared" si="50"/>
        <v>0</v>
      </c>
      <c r="EM27" s="402">
        <f t="shared" si="51"/>
        <v>-3662.3995639358704</v>
      </c>
      <c r="EN27" s="402">
        <f t="shared" si="52"/>
        <v>0</v>
      </c>
      <c r="EO27" s="402">
        <f t="shared" si="52"/>
        <v>0</v>
      </c>
      <c r="EP27" s="402">
        <f t="shared" si="53"/>
        <v>0</v>
      </c>
      <c r="EQ27" s="402">
        <f t="shared" si="54"/>
        <v>0</v>
      </c>
      <c r="ER27" s="394">
        <f t="shared" si="55"/>
        <v>0</v>
      </c>
      <c r="ES27" s="394">
        <f t="shared" si="55"/>
        <v>0</v>
      </c>
      <c r="ET27" s="394">
        <f t="shared" si="55"/>
        <v>0</v>
      </c>
      <c r="EU27" s="394">
        <f t="shared" si="55"/>
        <v>0</v>
      </c>
      <c r="EV27" s="394">
        <f t="shared" si="55"/>
        <v>0</v>
      </c>
      <c r="EW27" s="394">
        <f t="shared" si="55"/>
        <v>0</v>
      </c>
      <c r="EX27" s="394">
        <f t="shared" si="55"/>
        <v>0</v>
      </c>
      <c r="EY27" s="403">
        <f t="shared" si="56"/>
        <v>-89</v>
      </c>
      <c r="EZ27" s="394">
        <f t="shared" si="57"/>
        <v>0</v>
      </c>
      <c r="FA27" s="396">
        <f t="shared" si="58"/>
        <v>0</v>
      </c>
      <c r="FB27" s="396">
        <f t="shared" si="58"/>
        <v>0</v>
      </c>
      <c r="FC27" s="404">
        <f t="shared" si="59"/>
        <v>0.732606210559967</v>
      </c>
      <c r="FD27" s="404">
        <f t="shared" si="59"/>
        <v>0</v>
      </c>
      <c r="FE27" s="404">
        <f t="shared" si="59"/>
        <v>0</v>
      </c>
      <c r="FF27" s="404">
        <f t="shared" si="59"/>
        <v>15.96034958719928</v>
      </c>
      <c r="FG27" s="404">
        <f t="shared" si="59"/>
        <v>0</v>
      </c>
      <c r="FH27" s="404">
        <f t="shared" si="59"/>
        <v>0</v>
      </c>
      <c r="FI27" s="404">
        <f t="shared" si="59"/>
        <v>191.64976186368096</v>
      </c>
      <c r="FJ27" s="404">
        <f t="shared" si="59"/>
        <v>4.6572823385597895</v>
      </c>
      <c r="FK27" s="392">
        <f t="shared" si="60"/>
        <v>213</v>
      </c>
      <c r="FL27" s="384">
        <f t="shared" si="61"/>
        <v>0</v>
      </c>
      <c r="FM27" s="384">
        <f t="shared" si="61"/>
        <v>0</v>
      </c>
      <c r="FN27" s="405">
        <f t="shared" si="62"/>
        <v>1.4872235022668554</v>
      </c>
      <c r="FO27" s="405">
        <f t="shared" si="62"/>
        <v>0</v>
      </c>
      <c r="FP27" s="405">
        <f t="shared" si="62"/>
        <v>0</v>
      </c>
      <c r="FQ27" s="405">
        <f t="shared" si="62"/>
        <v>32.400226299385068</v>
      </c>
      <c r="FR27" s="405">
        <f t="shared" si="62"/>
        <v>0</v>
      </c>
      <c r="FS27" s="405">
        <f t="shared" si="62"/>
        <v>0</v>
      </c>
      <c r="FT27" s="405">
        <f t="shared" si="62"/>
        <v>389.0576218698078</v>
      </c>
      <c r="FU27" s="405">
        <f t="shared" si="62"/>
        <v>9.4544922644107228</v>
      </c>
      <c r="FV27" s="405">
        <f t="shared" si="62"/>
        <v>0</v>
      </c>
      <c r="FW27" s="397">
        <f t="shared" si="63"/>
        <v>432.39956393587636</v>
      </c>
      <c r="FX27" s="406">
        <f t="shared" si="64"/>
        <v>5.9117155615240335E-12</v>
      </c>
      <c r="FY27" s="331">
        <f t="shared" si="65"/>
        <v>5.9117155615240335E-12</v>
      </c>
      <c r="FZ27" s="382">
        <f t="shared" si="66"/>
        <v>-5.9117155615240335E-12</v>
      </c>
      <c r="GA27" s="331">
        <f t="shared" si="67"/>
        <v>0</v>
      </c>
      <c r="GB27" s="407">
        <f t="shared" si="68"/>
        <v>-1.723066134218243E-13</v>
      </c>
      <c r="GC27" s="407">
        <f t="shared" si="69"/>
        <v>5.5289106626332796E-14</v>
      </c>
      <c r="GD27" s="407">
        <f t="shared" si="70"/>
        <v>0</v>
      </c>
      <c r="GE27" s="407">
        <f t="shared" si="71"/>
        <v>4.2743586448068527E-15</v>
      </c>
      <c r="GF27" s="407">
        <f t="shared" si="72"/>
        <v>2.4868995751603507E-14</v>
      </c>
      <c r="GG27" s="407">
        <f t="shared" si="73"/>
        <v>0</v>
      </c>
      <c r="GH27" s="407">
        <f t="shared" si="74"/>
        <v>0</v>
      </c>
      <c r="GI27" s="407">
        <f t="shared" si="75"/>
        <v>0</v>
      </c>
      <c r="GJ27">
        <f t="shared" si="76"/>
        <v>0</v>
      </c>
      <c r="GK27" s="382">
        <f t="shared" si="77"/>
        <v>-8.787415239908114E-14</v>
      </c>
      <c r="GL27">
        <v>1</v>
      </c>
      <c r="GM27">
        <f t="shared" si="78"/>
        <v>0</v>
      </c>
      <c r="GN27">
        <f t="shared" si="78"/>
        <v>2480</v>
      </c>
      <c r="GO27">
        <f t="shared" si="78"/>
        <v>500</v>
      </c>
      <c r="GP27">
        <f t="shared" si="78"/>
        <v>0</v>
      </c>
      <c r="GQ27">
        <f t="shared" si="78"/>
        <v>65</v>
      </c>
      <c r="GR27">
        <f t="shared" si="78"/>
        <v>380</v>
      </c>
      <c r="GS27">
        <f t="shared" si="78"/>
        <v>0</v>
      </c>
      <c r="GT27">
        <f t="shared" si="78"/>
        <v>0</v>
      </c>
      <c r="GU27">
        <f t="shared" si="78"/>
        <v>213</v>
      </c>
      <c r="GV27">
        <f t="shared" si="78"/>
        <v>432.39956393587636</v>
      </c>
    </row>
    <row r="28" spans="1:204" customFormat="1" x14ac:dyDescent="0.25">
      <c r="A28" s="378">
        <v>41025</v>
      </c>
      <c r="B28" s="32" t="s">
        <v>1414</v>
      </c>
      <c r="C28" t="s">
        <v>892</v>
      </c>
      <c r="D28">
        <v>1</v>
      </c>
      <c r="E28" s="379">
        <v>10368</v>
      </c>
      <c r="F28" s="379">
        <v>1273</v>
      </c>
      <c r="G28" s="379">
        <v>618</v>
      </c>
      <c r="H28" s="379">
        <v>96100</v>
      </c>
      <c r="I28" s="379">
        <v>15900</v>
      </c>
      <c r="J28" s="379">
        <v>0</v>
      </c>
      <c r="K28" s="379">
        <v>350</v>
      </c>
      <c r="L28" s="379">
        <v>3950</v>
      </c>
      <c r="M28" s="380">
        <v>2857.1803663854862</v>
      </c>
      <c r="N28" s="381">
        <f t="shared" si="79"/>
        <v>131416.1803663855</v>
      </c>
      <c r="O28" s="379">
        <v>9552</v>
      </c>
      <c r="P28" s="379">
        <v>1239</v>
      </c>
      <c r="Q28" s="379">
        <v>585</v>
      </c>
      <c r="R28" s="379">
        <v>84630</v>
      </c>
      <c r="S28" s="379">
        <v>27650</v>
      </c>
      <c r="T28" s="379">
        <v>0</v>
      </c>
      <c r="U28" s="379">
        <v>140</v>
      </c>
      <c r="V28" s="379">
        <v>1160</v>
      </c>
      <c r="W28" s="480">
        <f>(VLOOKUP(A28,'[1]floresta plant'!$A$4:$F$573,6,0))*1000</f>
        <v>2431.3617538081298</v>
      </c>
      <c r="X28" s="24">
        <f t="shared" si="0"/>
        <v>127387.36175380813</v>
      </c>
      <c r="Y28" s="53">
        <f t="shared" si="1"/>
        <v>-33</v>
      </c>
      <c r="Z28" s="53">
        <f t="shared" si="1"/>
        <v>-11470</v>
      </c>
      <c r="AA28" s="53">
        <f t="shared" si="1"/>
        <v>11750</v>
      </c>
      <c r="AB28" s="53">
        <f t="shared" si="1"/>
        <v>0</v>
      </c>
      <c r="AC28" s="53">
        <f t="shared" si="1"/>
        <v>-210</v>
      </c>
      <c r="AD28" s="53">
        <f t="shared" si="1"/>
        <v>-2790</v>
      </c>
      <c r="AE28" s="53">
        <f t="shared" si="1"/>
        <v>-425.81861257735636</v>
      </c>
      <c r="AF28" s="53">
        <f t="shared" si="2"/>
        <v>-34</v>
      </c>
      <c r="AG28" s="53">
        <f t="shared" si="3"/>
        <v>-816</v>
      </c>
      <c r="AH28" s="53">
        <f t="shared" si="4"/>
        <v>4046.8586125773645</v>
      </c>
      <c r="AI28" s="53">
        <f t="shared" si="80"/>
        <v>-4028.8186125773645</v>
      </c>
      <c r="AJ28" s="469">
        <v>0</v>
      </c>
      <c r="AK28" s="469">
        <v>0</v>
      </c>
      <c r="AL28" s="469">
        <v>18.04</v>
      </c>
      <c r="AM28" s="470">
        <f t="shared" si="5"/>
        <v>18.04</v>
      </c>
      <c r="AN28" s="53">
        <f t="shared" si="6"/>
        <v>4046.8586125773645</v>
      </c>
      <c r="AO28" s="382">
        <f t="shared" si="7"/>
        <v>3</v>
      </c>
      <c r="AP28">
        <v>1</v>
      </c>
      <c r="AQ28" s="383">
        <f t="shared" si="81"/>
        <v>11750</v>
      </c>
      <c r="AR28" s="383">
        <f t="shared" si="8"/>
        <v>-15778.818612577357</v>
      </c>
      <c r="AS28" s="383">
        <f t="shared" si="9"/>
        <v>0</v>
      </c>
      <c r="AT28" s="383">
        <f t="shared" si="10"/>
        <v>15745.818612577357</v>
      </c>
      <c r="AU28" s="383">
        <f t="shared" si="82"/>
        <v>0</v>
      </c>
      <c r="AV28" s="383">
        <f t="shared" si="11"/>
        <v>1</v>
      </c>
      <c r="AW28" s="383">
        <f t="shared" si="12"/>
        <v>0</v>
      </c>
      <c r="AX28" s="383">
        <f t="shared" si="13"/>
        <v>1</v>
      </c>
      <c r="AY28" s="383">
        <f t="shared" si="14"/>
        <v>0</v>
      </c>
      <c r="AZ28">
        <f t="shared" si="15"/>
        <v>0</v>
      </c>
      <c r="BA28">
        <f t="shared" si="16"/>
        <v>0</v>
      </c>
      <c r="BB28" s="383">
        <f t="shared" si="17"/>
        <v>0</v>
      </c>
      <c r="BC28" s="384">
        <f t="shared" si="18"/>
        <v>2.0914113287097153E-3</v>
      </c>
      <c r="BD28" s="384">
        <f t="shared" si="18"/>
        <v>0.72692387697880112</v>
      </c>
      <c r="BE28" s="384">
        <f t="shared" si="18"/>
        <v>11750</v>
      </c>
      <c r="BF28" s="384">
        <f t="shared" si="18"/>
        <v>0</v>
      </c>
      <c r="BG28" s="384">
        <f t="shared" si="18"/>
        <v>1.3308981182698189E-2</v>
      </c>
      <c r="BH28" s="384">
        <f t="shared" si="18"/>
        <v>0.17681932142727594</v>
      </c>
      <c r="BI28" s="384">
        <f t="shared" si="18"/>
        <v>2.6986723343022316E-2</v>
      </c>
      <c r="BJ28" s="384">
        <f t="shared" si="18"/>
        <v>2.1547874295797069E-3</v>
      </c>
      <c r="BK28" s="384">
        <f t="shared" si="18"/>
        <v>5.1714898309912966E-2</v>
      </c>
      <c r="BL28" s="474">
        <f t="shared" si="19"/>
        <v>15778.818612577357</v>
      </c>
      <c r="BM28" s="409">
        <f t="shared" si="20"/>
        <v>4046.8586125773645</v>
      </c>
      <c r="BN28" s="473">
        <f t="shared" si="21"/>
        <v>11750</v>
      </c>
      <c r="BO28" s="387">
        <f t="shared" si="22"/>
        <v>1</v>
      </c>
      <c r="BP28" s="387">
        <f t="shared" si="23"/>
        <v>0</v>
      </c>
      <c r="BQ28" s="388">
        <f t="shared" si="24"/>
        <v>0</v>
      </c>
      <c r="BR28" s="389">
        <f t="shared" si="25"/>
        <v>4028.8186125773573</v>
      </c>
      <c r="BS28" s="390">
        <f t="shared" si="26"/>
        <v>-33</v>
      </c>
      <c r="BT28" s="391">
        <f t="shared" si="27"/>
        <v>0</v>
      </c>
      <c r="BU28" s="391">
        <f t="shared" si="27"/>
        <v>0</v>
      </c>
      <c r="BV28" s="391">
        <f t="shared" si="27"/>
        <v>0</v>
      </c>
      <c r="BW28" s="391">
        <f t="shared" si="27"/>
        <v>0</v>
      </c>
      <c r="BX28" s="391">
        <f t="shared" si="27"/>
        <v>0</v>
      </c>
      <c r="BY28" s="391">
        <f t="shared" si="27"/>
        <v>0</v>
      </c>
      <c r="BZ28" s="391">
        <f t="shared" si="27"/>
        <v>0</v>
      </c>
      <c r="CA28" s="391">
        <f t="shared" si="27"/>
        <v>0</v>
      </c>
      <c r="CB28" s="391">
        <f t="shared" si="28"/>
        <v>0</v>
      </c>
      <c r="CC28" s="391">
        <f t="shared" si="28"/>
        <v>0</v>
      </c>
      <c r="CD28" s="392">
        <f t="shared" si="29"/>
        <v>0</v>
      </c>
      <c r="CE28" s="393">
        <f t="shared" si="30"/>
        <v>-11470</v>
      </c>
      <c r="CF28" s="392">
        <f t="shared" si="31"/>
        <v>0</v>
      </c>
      <c r="CG28" s="392">
        <f t="shared" si="31"/>
        <v>0</v>
      </c>
      <c r="CH28" s="392">
        <f t="shared" si="31"/>
        <v>0</v>
      </c>
      <c r="CI28" s="392">
        <f t="shared" si="31"/>
        <v>0</v>
      </c>
      <c r="CJ28" s="392">
        <f t="shared" si="31"/>
        <v>0</v>
      </c>
      <c r="CK28" s="392">
        <f t="shared" si="31"/>
        <v>0</v>
      </c>
      <c r="CL28" s="392">
        <f t="shared" si="31"/>
        <v>0</v>
      </c>
      <c r="CM28" s="392">
        <f t="shared" si="32"/>
        <v>0</v>
      </c>
      <c r="CN28" s="392">
        <f t="shared" si="33"/>
        <v>0</v>
      </c>
      <c r="CO28" s="394">
        <f t="shared" si="34"/>
        <v>24.574083112339157</v>
      </c>
      <c r="CP28" s="394">
        <f t="shared" si="34"/>
        <v>8541.3555545009131</v>
      </c>
      <c r="CQ28" s="395">
        <f t="shared" si="35"/>
        <v>11750</v>
      </c>
      <c r="CR28" s="394">
        <f t="shared" si="36"/>
        <v>0</v>
      </c>
      <c r="CS28" s="394">
        <f t="shared" si="36"/>
        <v>156.38052889670371</v>
      </c>
      <c r="CT28" s="394">
        <f t="shared" si="36"/>
        <v>2077.6270267704922</v>
      </c>
      <c r="CU28" s="394">
        <f t="shared" si="36"/>
        <v>317.09399928051221</v>
      </c>
      <c r="CV28" s="394">
        <f t="shared" si="36"/>
        <v>25.318752297561556</v>
      </c>
      <c r="CW28" s="394">
        <f t="shared" si="36"/>
        <v>607.65005514147731</v>
      </c>
      <c r="CX28" s="396">
        <f t="shared" si="37"/>
        <v>0</v>
      </c>
      <c r="CY28" s="396">
        <f t="shared" si="37"/>
        <v>0</v>
      </c>
      <c r="CZ28" s="397">
        <f t="shared" si="38"/>
        <v>0</v>
      </c>
      <c r="DA28" s="397">
        <f t="shared" si="38"/>
        <v>0</v>
      </c>
      <c r="DB28" s="397">
        <f t="shared" si="38"/>
        <v>0</v>
      </c>
      <c r="DC28" s="397">
        <f t="shared" si="39"/>
        <v>0</v>
      </c>
      <c r="DD28" s="397">
        <f t="shared" si="40"/>
        <v>0</v>
      </c>
      <c r="DE28" s="397">
        <f t="shared" si="40"/>
        <v>0</v>
      </c>
      <c r="DF28" s="397">
        <f t="shared" si="40"/>
        <v>0</v>
      </c>
      <c r="DG28" s="397">
        <f t="shared" si="40"/>
        <v>0</v>
      </c>
      <c r="DH28" s="397">
        <f t="shared" si="40"/>
        <v>0</v>
      </c>
      <c r="DI28" s="398">
        <f t="shared" si="41"/>
        <v>0</v>
      </c>
      <c r="DJ28" s="398">
        <f t="shared" si="41"/>
        <v>0</v>
      </c>
      <c r="DK28" s="399">
        <f t="shared" si="42"/>
        <v>0</v>
      </c>
      <c r="DL28" s="399">
        <f t="shared" si="42"/>
        <v>0</v>
      </c>
      <c r="DM28" s="399">
        <f t="shared" si="42"/>
        <v>0</v>
      </c>
      <c r="DN28" s="399">
        <f t="shared" si="42"/>
        <v>0</v>
      </c>
      <c r="DO28" s="399">
        <f t="shared" si="43"/>
        <v>-210</v>
      </c>
      <c r="DP28" s="399">
        <f t="shared" si="44"/>
        <v>0</v>
      </c>
      <c r="DQ28" s="399">
        <f t="shared" si="44"/>
        <v>0</v>
      </c>
      <c r="DR28" s="399">
        <f t="shared" si="44"/>
        <v>0</v>
      </c>
      <c r="DS28" s="399">
        <f t="shared" si="44"/>
        <v>0</v>
      </c>
      <c r="DT28" s="400">
        <f t="shared" si="45"/>
        <v>0</v>
      </c>
      <c r="DU28" s="400">
        <f t="shared" si="45"/>
        <v>0</v>
      </c>
      <c r="DV28" s="386">
        <f t="shared" si="46"/>
        <v>0</v>
      </c>
      <c r="DW28" s="386">
        <f t="shared" si="46"/>
        <v>0</v>
      </c>
      <c r="DX28" s="386">
        <f t="shared" si="46"/>
        <v>0</v>
      </c>
      <c r="DY28" s="386">
        <f t="shared" si="46"/>
        <v>0</v>
      </c>
      <c r="DZ28" s="386">
        <f t="shared" si="46"/>
        <v>0</v>
      </c>
      <c r="EA28" s="401">
        <f t="shared" si="47"/>
        <v>-2790</v>
      </c>
      <c r="EB28" s="386">
        <f t="shared" si="48"/>
        <v>0</v>
      </c>
      <c r="EC28" s="386">
        <f t="shared" si="48"/>
        <v>0</v>
      </c>
      <c r="ED28" s="386">
        <f t="shared" si="48"/>
        <v>0</v>
      </c>
      <c r="EE28" s="385">
        <f t="shared" si="49"/>
        <v>0</v>
      </c>
      <c r="EF28" s="385">
        <f t="shared" si="49"/>
        <v>0</v>
      </c>
      <c r="EG28" s="402">
        <f t="shared" si="50"/>
        <v>0</v>
      </c>
      <c r="EH28" s="402">
        <f t="shared" si="50"/>
        <v>0</v>
      </c>
      <c r="EI28" s="402">
        <f t="shared" si="50"/>
        <v>0</v>
      </c>
      <c r="EJ28" s="402">
        <f t="shared" si="50"/>
        <v>0</v>
      </c>
      <c r="EK28" s="402">
        <f t="shared" si="50"/>
        <v>0</v>
      </c>
      <c r="EL28" s="402">
        <f t="shared" si="50"/>
        <v>0</v>
      </c>
      <c r="EM28" s="402">
        <f t="shared" si="51"/>
        <v>-425.81861257735636</v>
      </c>
      <c r="EN28" s="402">
        <f t="shared" si="52"/>
        <v>0</v>
      </c>
      <c r="EO28" s="402">
        <f t="shared" si="52"/>
        <v>0</v>
      </c>
      <c r="EP28" s="402">
        <f t="shared" si="53"/>
        <v>0</v>
      </c>
      <c r="EQ28" s="402">
        <f t="shared" si="54"/>
        <v>0</v>
      </c>
      <c r="ER28" s="394">
        <f t="shared" si="55"/>
        <v>0</v>
      </c>
      <c r="ES28" s="394">
        <f t="shared" si="55"/>
        <v>0</v>
      </c>
      <c r="ET28" s="394">
        <f t="shared" si="55"/>
        <v>0</v>
      </c>
      <c r="EU28" s="394">
        <f t="shared" si="55"/>
        <v>0</v>
      </c>
      <c r="EV28" s="394">
        <f t="shared" si="55"/>
        <v>0</v>
      </c>
      <c r="EW28" s="394">
        <f t="shared" si="55"/>
        <v>0</v>
      </c>
      <c r="EX28" s="394">
        <f t="shared" si="55"/>
        <v>0</v>
      </c>
      <c r="EY28" s="403">
        <f t="shared" si="56"/>
        <v>-34</v>
      </c>
      <c r="EZ28" s="394">
        <f t="shared" si="57"/>
        <v>0</v>
      </c>
      <c r="FA28" s="396">
        <f t="shared" si="58"/>
        <v>0</v>
      </c>
      <c r="FB28" s="396">
        <f t="shared" si="58"/>
        <v>0</v>
      </c>
      <c r="FC28" s="404">
        <f t="shared" si="59"/>
        <v>0</v>
      </c>
      <c r="FD28" s="404">
        <f t="shared" si="59"/>
        <v>0</v>
      </c>
      <c r="FE28" s="404">
        <f t="shared" si="59"/>
        <v>0</v>
      </c>
      <c r="FF28" s="404">
        <f t="shared" si="59"/>
        <v>0</v>
      </c>
      <c r="FG28" s="404">
        <f t="shared" si="59"/>
        <v>0</v>
      </c>
      <c r="FH28" s="404">
        <f t="shared" si="59"/>
        <v>0</v>
      </c>
      <c r="FI28" s="404">
        <f t="shared" si="59"/>
        <v>0</v>
      </c>
      <c r="FJ28" s="404">
        <f t="shared" si="59"/>
        <v>0</v>
      </c>
      <c r="FK28" s="392">
        <f t="shared" si="60"/>
        <v>-816</v>
      </c>
      <c r="FL28" s="384">
        <f t="shared" si="61"/>
        <v>0</v>
      </c>
      <c r="FM28" s="384">
        <f t="shared" si="61"/>
        <v>0</v>
      </c>
      <c r="FN28" s="405">
        <f t="shared" si="62"/>
        <v>8.4259168876608417</v>
      </c>
      <c r="FO28" s="405">
        <f t="shared" si="62"/>
        <v>2928.6444454990869</v>
      </c>
      <c r="FP28" s="405">
        <f t="shared" si="62"/>
        <v>0</v>
      </c>
      <c r="FQ28" s="405">
        <f t="shared" si="62"/>
        <v>0</v>
      </c>
      <c r="FR28" s="405">
        <f t="shared" si="62"/>
        <v>53.619471103296277</v>
      </c>
      <c r="FS28" s="405">
        <f t="shared" si="62"/>
        <v>712.37297322950758</v>
      </c>
      <c r="FT28" s="405">
        <f t="shared" si="62"/>
        <v>108.72461329684415</v>
      </c>
      <c r="FU28" s="405">
        <f t="shared" si="62"/>
        <v>8.6812477024384442</v>
      </c>
      <c r="FV28" s="405">
        <f t="shared" si="62"/>
        <v>208.34994485852266</v>
      </c>
      <c r="FW28" s="397">
        <f t="shared" si="63"/>
        <v>4046.8586125773645</v>
      </c>
      <c r="FX28" s="406">
        <f t="shared" si="64"/>
        <v>18.04000000000724</v>
      </c>
      <c r="FY28" s="331">
        <f t="shared" si="65"/>
        <v>18.04000000000724</v>
      </c>
      <c r="FZ28" s="382">
        <f t="shared" si="66"/>
        <v>-7.2404304773954209E-12</v>
      </c>
      <c r="GA28" s="331">
        <f t="shared" si="67"/>
        <v>0</v>
      </c>
      <c r="GB28" s="407">
        <f t="shared" si="68"/>
        <v>0</v>
      </c>
      <c r="GC28" s="407">
        <f t="shared" si="69"/>
        <v>1.1475265182525618E-12</v>
      </c>
      <c r="GD28" s="407">
        <f t="shared" si="70"/>
        <v>0</v>
      </c>
      <c r="GE28" s="407">
        <f t="shared" si="71"/>
        <v>0</v>
      </c>
      <c r="GF28" s="407">
        <f t="shared" si="72"/>
        <v>0</v>
      </c>
      <c r="GG28" s="407">
        <f t="shared" si="73"/>
        <v>0</v>
      </c>
      <c r="GH28" s="407">
        <f t="shared" si="74"/>
        <v>0</v>
      </c>
      <c r="GI28" s="407">
        <f t="shared" si="75"/>
        <v>0</v>
      </c>
      <c r="GJ28">
        <f t="shared" si="76"/>
        <v>0</v>
      </c>
      <c r="GK28" s="382">
        <f t="shared" si="77"/>
        <v>1.1475265182525618E-12</v>
      </c>
      <c r="GL28">
        <v>1</v>
      </c>
      <c r="GM28">
        <f t="shared" si="78"/>
        <v>0</v>
      </c>
      <c r="GN28">
        <f t="shared" si="78"/>
        <v>0</v>
      </c>
      <c r="GO28">
        <f t="shared" si="78"/>
        <v>11750</v>
      </c>
      <c r="GP28">
        <f t="shared" si="78"/>
        <v>0</v>
      </c>
      <c r="GQ28">
        <f t="shared" si="78"/>
        <v>0</v>
      </c>
      <c r="GR28">
        <f t="shared" si="78"/>
        <v>0</v>
      </c>
      <c r="GS28">
        <f t="shared" si="78"/>
        <v>0</v>
      </c>
      <c r="GT28">
        <f t="shared" si="78"/>
        <v>0</v>
      </c>
      <c r="GU28">
        <f t="shared" si="78"/>
        <v>0</v>
      </c>
      <c r="GV28">
        <f t="shared" si="78"/>
        <v>4046.8586125773645</v>
      </c>
    </row>
    <row r="29" spans="1:204" customFormat="1" x14ac:dyDescent="0.25">
      <c r="A29" s="378">
        <v>41026</v>
      </c>
      <c r="B29" s="32" t="s">
        <v>1415</v>
      </c>
      <c r="C29" t="s">
        <v>892</v>
      </c>
      <c r="D29">
        <v>1</v>
      </c>
      <c r="E29" s="379">
        <v>16951</v>
      </c>
      <c r="F29" s="379">
        <v>2211</v>
      </c>
      <c r="G29" s="379">
        <v>2527</v>
      </c>
      <c r="H29" s="379">
        <v>120000</v>
      </c>
      <c r="I29" s="379">
        <v>107600</v>
      </c>
      <c r="J29" s="379">
        <v>0</v>
      </c>
      <c r="K29" s="379">
        <v>1170</v>
      </c>
      <c r="L29" s="379">
        <v>6780</v>
      </c>
      <c r="M29" s="380">
        <v>5807.184222956781</v>
      </c>
      <c r="N29" s="381">
        <f t="shared" si="79"/>
        <v>263046.18422295677</v>
      </c>
      <c r="O29" s="379">
        <v>12893</v>
      </c>
      <c r="P29" s="379">
        <v>2287</v>
      </c>
      <c r="Q29" s="379">
        <v>975</v>
      </c>
      <c r="R29" s="379">
        <v>116810</v>
      </c>
      <c r="S29" s="379">
        <v>116000</v>
      </c>
      <c r="T29" s="379">
        <v>0</v>
      </c>
      <c r="U29" s="379">
        <v>530</v>
      </c>
      <c r="V29" s="379">
        <v>4440</v>
      </c>
      <c r="W29" s="480">
        <f>(VLOOKUP(A29,'[1]floresta plant'!$A$4:$F$573,6,0))*1000</f>
        <v>2390.0284589942389</v>
      </c>
      <c r="X29" s="24">
        <f t="shared" si="0"/>
        <v>256325.02845899423</v>
      </c>
      <c r="Y29" s="53">
        <f t="shared" si="1"/>
        <v>-1552</v>
      </c>
      <c r="Z29" s="53">
        <f t="shared" si="1"/>
        <v>-3190</v>
      </c>
      <c r="AA29" s="53">
        <f t="shared" si="1"/>
        <v>8400</v>
      </c>
      <c r="AB29" s="53">
        <f t="shared" si="1"/>
        <v>0</v>
      </c>
      <c r="AC29" s="53">
        <f t="shared" si="1"/>
        <v>-640</v>
      </c>
      <c r="AD29" s="53">
        <f t="shared" si="1"/>
        <v>-2340</v>
      </c>
      <c r="AE29" s="53">
        <f t="shared" si="1"/>
        <v>-3417.1557639625421</v>
      </c>
      <c r="AF29" s="53">
        <f t="shared" si="2"/>
        <v>76</v>
      </c>
      <c r="AG29" s="53">
        <f t="shared" si="3"/>
        <v>-4058</v>
      </c>
      <c r="AH29" s="53">
        <f t="shared" si="4"/>
        <v>6747.9157639625391</v>
      </c>
      <c r="AI29" s="53">
        <f t="shared" si="80"/>
        <v>-6721.1557639625389</v>
      </c>
      <c r="AJ29" s="469">
        <v>0</v>
      </c>
      <c r="AK29" s="469">
        <v>0</v>
      </c>
      <c r="AL29" s="469">
        <v>26.759999999999998</v>
      </c>
      <c r="AM29" s="470">
        <f t="shared" si="5"/>
        <v>26.759999999999998</v>
      </c>
      <c r="AN29" s="53">
        <f t="shared" si="6"/>
        <v>6747.9157639625391</v>
      </c>
      <c r="AO29" s="382">
        <f t="shared" si="7"/>
        <v>3</v>
      </c>
      <c r="AP29">
        <v>1</v>
      </c>
      <c r="AQ29" s="383">
        <f t="shared" si="81"/>
        <v>8476</v>
      </c>
      <c r="AR29" s="383">
        <f t="shared" si="8"/>
        <v>-15197.155763962543</v>
      </c>
      <c r="AS29" s="383">
        <f t="shared" si="9"/>
        <v>0</v>
      </c>
      <c r="AT29" s="383">
        <f t="shared" si="10"/>
        <v>13645.155763962543</v>
      </c>
      <c r="AU29" s="383">
        <f t="shared" si="82"/>
        <v>0</v>
      </c>
      <c r="AV29" s="383">
        <f t="shared" si="11"/>
        <v>1</v>
      </c>
      <c r="AW29" s="383">
        <f t="shared" si="12"/>
        <v>0</v>
      </c>
      <c r="AX29" s="383">
        <f t="shared" si="13"/>
        <v>1</v>
      </c>
      <c r="AY29" s="383">
        <f t="shared" si="14"/>
        <v>0</v>
      </c>
      <c r="AZ29">
        <f t="shared" si="15"/>
        <v>0</v>
      </c>
      <c r="BA29">
        <f t="shared" si="16"/>
        <v>0</v>
      </c>
      <c r="BB29" s="383">
        <f t="shared" si="17"/>
        <v>0</v>
      </c>
      <c r="BC29" s="384">
        <f t="shared" si="18"/>
        <v>0.10212437275140016</v>
      </c>
      <c r="BD29" s="384">
        <f t="shared" si="18"/>
        <v>0.20990769914752994</v>
      </c>
      <c r="BE29" s="384">
        <f t="shared" si="18"/>
        <v>8400</v>
      </c>
      <c r="BF29" s="384">
        <f t="shared" si="18"/>
        <v>0</v>
      </c>
      <c r="BG29" s="384">
        <f t="shared" si="18"/>
        <v>4.211314340263924E-2</v>
      </c>
      <c r="BH29" s="384">
        <f t="shared" si="18"/>
        <v>0.15397618056589971</v>
      </c>
      <c r="BI29" s="384">
        <f t="shared" si="18"/>
        <v>0.22485495424517152</v>
      </c>
      <c r="BJ29" s="384">
        <f t="shared" si="18"/>
        <v>76</v>
      </c>
      <c r="BK29" s="384">
        <f t="shared" si="18"/>
        <v>0.26702364988735944</v>
      </c>
      <c r="BL29" s="474">
        <f t="shared" si="19"/>
        <v>15197.155763962543</v>
      </c>
      <c r="BM29" s="409">
        <f t="shared" si="20"/>
        <v>6747.9157639625391</v>
      </c>
      <c r="BN29" s="473">
        <f t="shared" si="21"/>
        <v>8476</v>
      </c>
      <c r="BO29" s="387">
        <f t="shared" si="22"/>
        <v>1</v>
      </c>
      <c r="BP29" s="387">
        <f t="shared" si="23"/>
        <v>0</v>
      </c>
      <c r="BQ29" s="388">
        <f t="shared" si="24"/>
        <v>0</v>
      </c>
      <c r="BR29" s="389">
        <f t="shared" si="25"/>
        <v>6721.1557639625426</v>
      </c>
      <c r="BS29" s="390">
        <f t="shared" si="26"/>
        <v>-1552</v>
      </c>
      <c r="BT29" s="391">
        <f t="shared" si="27"/>
        <v>0</v>
      </c>
      <c r="BU29" s="391">
        <f t="shared" si="27"/>
        <v>0</v>
      </c>
      <c r="BV29" s="391">
        <f t="shared" si="27"/>
        <v>0</v>
      </c>
      <c r="BW29" s="391">
        <f t="shared" si="27"/>
        <v>0</v>
      </c>
      <c r="BX29" s="391">
        <f t="shared" si="27"/>
        <v>0</v>
      </c>
      <c r="BY29" s="391">
        <f t="shared" si="27"/>
        <v>0</v>
      </c>
      <c r="BZ29" s="391">
        <f t="shared" si="27"/>
        <v>0</v>
      </c>
      <c r="CA29" s="391">
        <f t="shared" si="27"/>
        <v>0</v>
      </c>
      <c r="CB29" s="391">
        <f t="shared" si="28"/>
        <v>0</v>
      </c>
      <c r="CC29" s="391">
        <f t="shared" si="28"/>
        <v>0</v>
      </c>
      <c r="CD29" s="392">
        <f t="shared" si="29"/>
        <v>0</v>
      </c>
      <c r="CE29" s="393">
        <f t="shared" si="30"/>
        <v>-3190</v>
      </c>
      <c r="CF29" s="392">
        <f t="shared" si="31"/>
        <v>0</v>
      </c>
      <c r="CG29" s="392">
        <f t="shared" si="31"/>
        <v>0</v>
      </c>
      <c r="CH29" s="392">
        <f t="shared" si="31"/>
        <v>0</v>
      </c>
      <c r="CI29" s="392">
        <f t="shared" si="31"/>
        <v>0</v>
      </c>
      <c r="CJ29" s="392">
        <f t="shared" si="31"/>
        <v>0</v>
      </c>
      <c r="CK29" s="392">
        <f t="shared" si="31"/>
        <v>0</v>
      </c>
      <c r="CL29" s="392">
        <f t="shared" si="31"/>
        <v>0</v>
      </c>
      <c r="CM29" s="392">
        <f t="shared" si="32"/>
        <v>0</v>
      </c>
      <c r="CN29" s="392">
        <f t="shared" si="33"/>
        <v>0</v>
      </c>
      <c r="CO29" s="394">
        <f t="shared" si="34"/>
        <v>857.84473111176135</v>
      </c>
      <c r="CP29" s="394">
        <f t="shared" si="34"/>
        <v>1763.2246728392515</v>
      </c>
      <c r="CQ29" s="395">
        <f t="shared" si="35"/>
        <v>8400</v>
      </c>
      <c r="CR29" s="394">
        <f t="shared" si="36"/>
        <v>0</v>
      </c>
      <c r="CS29" s="394">
        <f t="shared" si="36"/>
        <v>353.75040458216961</v>
      </c>
      <c r="CT29" s="394">
        <f t="shared" si="36"/>
        <v>1293.3999167535576</v>
      </c>
      <c r="CU29" s="394">
        <f t="shared" si="36"/>
        <v>1888.7816156594408</v>
      </c>
      <c r="CV29" s="394">
        <f t="shared" si="36"/>
        <v>0</v>
      </c>
      <c r="CW29" s="394">
        <f t="shared" si="36"/>
        <v>2242.9986590538192</v>
      </c>
      <c r="CX29" s="396">
        <f t="shared" si="37"/>
        <v>0</v>
      </c>
      <c r="CY29" s="396">
        <f t="shared" si="37"/>
        <v>0</v>
      </c>
      <c r="CZ29" s="397">
        <f t="shared" si="38"/>
        <v>0</v>
      </c>
      <c r="DA29" s="397">
        <f t="shared" si="38"/>
        <v>0</v>
      </c>
      <c r="DB29" s="397">
        <f t="shared" si="38"/>
        <v>0</v>
      </c>
      <c r="DC29" s="397">
        <f t="shared" si="39"/>
        <v>0</v>
      </c>
      <c r="DD29" s="397">
        <f t="shared" si="40"/>
        <v>0</v>
      </c>
      <c r="DE29" s="397">
        <f t="shared" si="40"/>
        <v>0</v>
      </c>
      <c r="DF29" s="397">
        <f t="shared" si="40"/>
        <v>0</v>
      </c>
      <c r="DG29" s="397">
        <f t="shared" si="40"/>
        <v>0</v>
      </c>
      <c r="DH29" s="397">
        <f t="shared" si="40"/>
        <v>0</v>
      </c>
      <c r="DI29" s="398">
        <f t="shared" si="41"/>
        <v>0</v>
      </c>
      <c r="DJ29" s="398">
        <f t="shared" si="41"/>
        <v>0</v>
      </c>
      <c r="DK29" s="399">
        <f t="shared" si="42"/>
        <v>0</v>
      </c>
      <c r="DL29" s="399">
        <f t="shared" si="42"/>
        <v>0</v>
      </c>
      <c r="DM29" s="399">
        <f t="shared" si="42"/>
        <v>0</v>
      </c>
      <c r="DN29" s="399">
        <f t="shared" si="42"/>
        <v>0</v>
      </c>
      <c r="DO29" s="399">
        <f t="shared" si="43"/>
        <v>-640</v>
      </c>
      <c r="DP29" s="399">
        <f t="shared" si="44"/>
        <v>0</v>
      </c>
      <c r="DQ29" s="399">
        <f t="shared" si="44"/>
        <v>0</v>
      </c>
      <c r="DR29" s="399">
        <f t="shared" si="44"/>
        <v>0</v>
      </c>
      <c r="DS29" s="399">
        <f t="shared" si="44"/>
        <v>0</v>
      </c>
      <c r="DT29" s="400">
        <f t="shared" si="45"/>
        <v>0</v>
      </c>
      <c r="DU29" s="400">
        <f t="shared" si="45"/>
        <v>0</v>
      </c>
      <c r="DV29" s="386">
        <f t="shared" si="46"/>
        <v>0</v>
      </c>
      <c r="DW29" s="386">
        <f t="shared" si="46"/>
        <v>0</v>
      </c>
      <c r="DX29" s="386">
        <f t="shared" si="46"/>
        <v>0</v>
      </c>
      <c r="DY29" s="386">
        <f t="shared" si="46"/>
        <v>0</v>
      </c>
      <c r="DZ29" s="386">
        <f t="shared" si="46"/>
        <v>0</v>
      </c>
      <c r="EA29" s="401">
        <f t="shared" si="47"/>
        <v>-2340</v>
      </c>
      <c r="EB29" s="386">
        <f t="shared" si="48"/>
        <v>0</v>
      </c>
      <c r="EC29" s="386">
        <f t="shared" si="48"/>
        <v>0</v>
      </c>
      <c r="ED29" s="386">
        <f t="shared" si="48"/>
        <v>0</v>
      </c>
      <c r="EE29" s="385">
        <f t="shared" si="49"/>
        <v>0</v>
      </c>
      <c r="EF29" s="385">
        <f t="shared" si="49"/>
        <v>0</v>
      </c>
      <c r="EG29" s="402">
        <f t="shared" si="50"/>
        <v>0</v>
      </c>
      <c r="EH29" s="402">
        <f t="shared" si="50"/>
        <v>0</v>
      </c>
      <c r="EI29" s="402">
        <f t="shared" si="50"/>
        <v>0</v>
      </c>
      <c r="EJ29" s="402">
        <f t="shared" si="50"/>
        <v>0</v>
      </c>
      <c r="EK29" s="402">
        <f t="shared" si="50"/>
        <v>0</v>
      </c>
      <c r="EL29" s="402">
        <f t="shared" si="50"/>
        <v>0</v>
      </c>
      <c r="EM29" s="402">
        <f t="shared" si="51"/>
        <v>-3417.1557639625421</v>
      </c>
      <c r="EN29" s="402">
        <f t="shared" si="52"/>
        <v>0</v>
      </c>
      <c r="EO29" s="402">
        <f t="shared" si="52"/>
        <v>0</v>
      </c>
      <c r="EP29" s="402">
        <f t="shared" si="53"/>
        <v>0</v>
      </c>
      <c r="EQ29" s="402">
        <f t="shared" si="54"/>
        <v>0</v>
      </c>
      <c r="ER29" s="394">
        <f t="shared" si="55"/>
        <v>7.7614523291064117</v>
      </c>
      <c r="ES29" s="394">
        <f t="shared" si="55"/>
        <v>15.952985135212275</v>
      </c>
      <c r="ET29" s="394">
        <f t="shared" si="55"/>
        <v>0</v>
      </c>
      <c r="EU29" s="394">
        <f t="shared" si="55"/>
        <v>0</v>
      </c>
      <c r="EV29" s="394">
        <f t="shared" si="55"/>
        <v>3.2005988986005822</v>
      </c>
      <c r="EW29" s="394">
        <f t="shared" si="55"/>
        <v>11.702189723008377</v>
      </c>
      <c r="EX29" s="394">
        <f t="shared" si="55"/>
        <v>17.088976522633036</v>
      </c>
      <c r="EY29" s="403">
        <f t="shared" si="56"/>
        <v>76</v>
      </c>
      <c r="EZ29" s="394">
        <f t="shared" si="57"/>
        <v>20.293797391439316</v>
      </c>
      <c r="FA29" s="396">
        <f t="shared" si="58"/>
        <v>0</v>
      </c>
      <c r="FB29" s="396">
        <f t="shared" si="58"/>
        <v>0</v>
      </c>
      <c r="FC29" s="404">
        <f t="shared" si="59"/>
        <v>0</v>
      </c>
      <c r="FD29" s="404">
        <f t="shared" si="59"/>
        <v>0</v>
      </c>
      <c r="FE29" s="404">
        <f t="shared" si="59"/>
        <v>0</v>
      </c>
      <c r="FF29" s="404">
        <f t="shared" si="59"/>
        <v>0</v>
      </c>
      <c r="FG29" s="404">
        <f t="shared" si="59"/>
        <v>0</v>
      </c>
      <c r="FH29" s="404">
        <f t="shared" si="59"/>
        <v>0</v>
      </c>
      <c r="FI29" s="404">
        <f t="shared" si="59"/>
        <v>0</v>
      </c>
      <c r="FJ29" s="404">
        <f t="shared" si="59"/>
        <v>0</v>
      </c>
      <c r="FK29" s="392">
        <f t="shared" si="60"/>
        <v>-4058</v>
      </c>
      <c r="FL29" s="384">
        <f t="shared" si="61"/>
        <v>0</v>
      </c>
      <c r="FM29" s="384">
        <f t="shared" si="61"/>
        <v>0</v>
      </c>
      <c r="FN29" s="405">
        <f t="shared" si="62"/>
        <v>686.39381655913235</v>
      </c>
      <c r="FO29" s="405">
        <f t="shared" si="62"/>
        <v>1410.822342025536</v>
      </c>
      <c r="FP29" s="405">
        <f t="shared" si="62"/>
        <v>0</v>
      </c>
      <c r="FQ29" s="405">
        <f t="shared" si="62"/>
        <v>0</v>
      </c>
      <c r="FR29" s="405">
        <f t="shared" si="62"/>
        <v>283.04899651922983</v>
      </c>
      <c r="FS29" s="405">
        <f t="shared" si="62"/>
        <v>1034.897893523434</v>
      </c>
      <c r="FT29" s="405">
        <f t="shared" si="62"/>
        <v>1511.2851717804683</v>
      </c>
      <c r="FU29" s="405">
        <f t="shared" si="62"/>
        <v>0</v>
      </c>
      <c r="FV29" s="405">
        <f t="shared" si="62"/>
        <v>1794.7075435547417</v>
      </c>
      <c r="FW29" s="397">
        <f t="shared" si="63"/>
        <v>6747.9157639625391</v>
      </c>
      <c r="FX29" s="406">
        <f t="shared" si="64"/>
        <v>26.75999999999658</v>
      </c>
      <c r="FY29" s="331">
        <f t="shared" si="65"/>
        <v>26.75999999999658</v>
      </c>
      <c r="FZ29" s="382">
        <f t="shared" si="66"/>
        <v>3.4177105590060819E-12</v>
      </c>
      <c r="GA29" s="331">
        <f t="shared" si="67"/>
        <v>0</v>
      </c>
      <c r="GB29" s="407">
        <f t="shared" si="68"/>
        <v>0</v>
      </c>
      <c r="GC29" s="407">
        <f t="shared" si="69"/>
        <v>-2.2737367544323206E-13</v>
      </c>
      <c r="GD29" s="407">
        <f t="shared" si="70"/>
        <v>0</v>
      </c>
      <c r="GE29" s="407">
        <f t="shared" si="71"/>
        <v>0</v>
      </c>
      <c r="GF29" s="407">
        <f t="shared" si="72"/>
        <v>0</v>
      </c>
      <c r="GG29" s="407">
        <f t="shared" si="73"/>
        <v>0</v>
      </c>
      <c r="GH29" s="407">
        <f t="shared" si="74"/>
        <v>1.4210854715202004E-14</v>
      </c>
      <c r="GI29" s="407">
        <f t="shared" si="75"/>
        <v>0</v>
      </c>
      <c r="GJ29">
        <f t="shared" si="76"/>
        <v>0</v>
      </c>
      <c r="GK29" s="382">
        <f t="shared" si="77"/>
        <v>-2.1316282072803006E-13</v>
      </c>
      <c r="GL29">
        <v>1</v>
      </c>
      <c r="GM29">
        <f t="shared" si="78"/>
        <v>0</v>
      </c>
      <c r="GN29">
        <f t="shared" si="78"/>
        <v>0</v>
      </c>
      <c r="GO29">
        <f t="shared" si="78"/>
        <v>8400</v>
      </c>
      <c r="GP29">
        <f t="shared" si="78"/>
        <v>0</v>
      </c>
      <c r="GQ29">
        <f t="shared" si="78"/>
        <v>0</v>
      </c>
      <c r="GR29">
        <f t="shared" ref="GR29:GV79" si="83">SUMIF(AD29,"&gt;0")</f>
        <v>0</v>
      </c>
      <c r="GS29">
        <f t="shared" si="83"/>
        <v>0</v>
      </c>
      <c r="GT29">
        <f t="shared" si="83"/>
        <v>76</v>
      </c>
      <c r="GU29">
        <f t="shared" si="83"/>
        <v>0</v>
      </c>
      <c r="GV29">
        <f t="shared" si="83"/>
        <v>6747.9157639625391</v>
      </c>
    </row>
    <row r="30" spans="1:204" customFormat="1" x14ac:dyDescent="0.25">
      <c r="A30" s="378">
        <v>41027</v>
      </c>
      <c r="B30" s="32" t="s">
        <v>1416</v>
      </c>
      <c r="C30" t="s">
        <v>892</v>
      </c>
      <c r="D30">
        <v>1</v>
      </c>
      <c r="E30" s="379">
        <v>2378</v>
      </c>
      <c r="F30" s="379">
        <v>673</v>
      </c>
      <c r="G30" s="379">
        <v>104</v>
      </c>
      <c r="H30" s="379">
        <v>131481</v>
      </c>
      <c r="I30" s="379">
        <v>59300</v>
      </c>
      <c r="J30" s="379">
        <v>0</v>
      </c>
      <c r="K30" s="379">
        <v>203</v>
      </c>
      <c r="L30" s="379">
        <v>2000</v>
      </c>
      <c r="M30" s="380">
        <v>2119.4577091664373</v>
      </c>
      <c r="N30" s="381">
        <f t="shared" si="79"/>
        <v>198258.45770916643</v>
      </c>
      <c r="O30" s="379">
        <v>1720</v>
      </c>
      <c r="P30" s="379">
        <v>644</v>
      </c>
      <c r="Q30" s="379">
        <v>1540</v>
      </c>
      <c r="R30" s="379">
        <v>146520</v>
      </c>
      <c r="S30" s="379">
        <v>46250</v>
      </c>
      <c r="T30" s="379">
        <v>0</v>
      </c>
      <c r="U30" s="379">
        <v>70</v>
      </c>
      <c r="V30" s="379">
        <v>3990</v>
      </c>
      <c r="W30" s="480">
        <f>(VLOOKUP(A30,'[1]floresta plant'!$A$4:$F$573,6,0))*1000</f>
        <v>2786.443778385426</v>
      </c>
      <c r="X30" s="24">
        <f t="shared" si="0"/>
        <v>203520.44377838544</v>
      </c>
      <c r="Y30" s="53">
        <f t="shared" si="1"/>
        <v>1436</v>
      </c>
      <c r="Z30" s="53">
        <f t="shared" si="1"/>
        <v>15039</v>
      </c>
      <c r="AA30" s="53">
        <f t="shared" si="1"/>
        <v>-13050</v>
      </c>
      <c r="AB30" s="53">
        <f t="shared" si="1"/>
        <v>0</v>
      </c>
      <c r="AC30" s="53">
        <f t="shared" si="1"/>
        <v>-133</v>
      </c>
      <c r="AD30" s="53">
        <f t="shared" si="1"/>
        <v>1990</v>
      </c>
      <c r="AE30" s="53">
        <f t="shared" si="1"/>
        <v>666.98606921898863</v>
      </c>
      <c r="AF30" s="53">
        <f t="shared" si="2"/>
        <v>-29</v>
      </c>
      <c r="AG30" s="53">
        <f t="shared" si="3"/>
        <v>-658</v>
      </c>
      <c r="AH30" s="53">
        <f t="shared" si="4"/>
        <v>-5229.9060692190124</v>
      </c>
      <c r="AI30" s="53">
        <f t="shared" si="80"/>
        <v>5261.9860692190123</v>
      </c>
      <c r="AJ30" s="469">
        <v>0</v>
      </c>
      <c r="AK30" s="469">
        <v>0</v>
      </c>
      <c r="AL30" s="469">
        <v>32.08</v>
      </c>
      <c r="AM30" s="470">
        <f t="shared" si="5"/>
        <v>32.08</v>
      </c>
      <c r="AN30" s="53">
        <f t="shared" si="6"/>
        <v>-5229.9060692190124</v>
      </c>
      <c r="AO30" s="382">
        <f t="shared" si="7"/>
        <v>2</v>
      </c>
      <c r="AP30">
        <v>1</v>
      </c>
      <c r="AQ30" s="383">
        <f t="shared" si="81"/>
        <v>19131.98606921899</v>
      </c>
      <c r="AR30" s="383">
        <f t="shared" si="8"/>
        <v>-13870</v>
      </c>
      <c r="AS30" s="383">
        <f t="shared" si="9"/>
        <v>1436</v>
      </c>
      <c r="AT30" s="383">
        <f t="shared" si="10"/>
        <v>13870</v>
      </c>
      <c r="AU30" s="383">
        <f t="shared" si="82"/>
        <v>5229.9060692190124</v>
      </c>
      <c r="AV30" s="383">
        <f t="shared" si="11"/>
        <v>1</v>
      </c>
      <c r="AW30" s="383">
        <f t="shared" si="12"/>
        <v>1</v>
      </c>
      <c r="AX30" s="383">
        <f t="shared" si="13"/>
        <v>1</v>
      </c>
      <c r="AY30" s="383">
        <f t="shared" si="14"/>
        <v>718</v>
      </c>
      <c r="AZ30">
        <f t="shared" si="15"/>
        <v>718</v>
      </c>
      <c r="BA30">
        <f t="shared" si="16"/>
        <v>0</v>
      </c>
      <c r="BB30" s="383">
        <f t="shared" si="17"/>
        <v>0</v>
      </c>
      <c r="BC30" s="384">
        <f t="shared" si="18"/>
        <v>1436</v>
      </c>
      <c r="BD30" s="384">
        <f t="shared" si="18"/>
        <v>15039</v>
      </c>
      <c r="BE30" s="384">
        <f t="shared" si="18"/>
        <v>0.94087959625090123</v>
      </c>
      <c r="BF30" s="384">
        <f t="shared" si="18"/>
        <v>0</v>
      </c>
      <c r="BG30" s="384">
        <f t="shared" si="18"/>
        <v>9.5890410958904115E-3</v>
      </c>
      <c r="BH30" s="384">
        <f t="shared" si="18"/>
        <v>1990</v>
      </c>
      <c r="BI30" s="384">
        <f t="shared" si="18"/>
        <v>666.98606921898863</v>
      </c>
      <c r="BJ30" s="384">
        <f t="shared" si="18"/>
        <v>2.0908435472242249E-3</v>
      </c>
      <c r="BK30" s="384">
        <f t="shared" si="18"/>
        <v>4.7440519105984139E-2</v>
      </c>
      <c r="BL30" s="474">
        <f t="shared" si="19"/>
        <v>13152</v>
      </c>
      <c r="BM30" s="409">
        <f t="shared" si="20"/>
        <v>-4511.9060692190124</v>
      </c>
      <c r="BN30" s="473">
        <f t="shared" si="21"/>
        <v>17695.98606921899</v>
      </c>
      <c r="BO30" s="387">
        <f t="shared" si="22"/>
        <v>0.74321939159282246</v>
      </c>
      <c r="BP30" s="387">
        <f t="shared" si="23"/>
        <v>0.25496776792038606</v>
      </c>
      <c r="BQ30" s="388">
        <f t="shared" si="24"/>
        <v>1.8128404867914227E-3</v>
      </c>
      <c r="BR30" s="389">
        <f t="shared" si="25"/>
        <v>0</v>
      </c>
      <c r="BS30" s="390">
        <f t="shared" si="26"/>
        <v>1436</v>
      </c>
      <c r="BT30" s="391">
        <f t="shared" si="27"/>
        <v>0</v>
      </c>
      <c r="BU30" s="391">
        <f t="shared" si="27"/>
        <v>675.55155010814713</v>
      </c>
      <c r="BV30" s="391">
        <f t="shared" si="27"/>
        <v>0</v>
      </c>
      <c r="BW30" s="391">
        <f t="shared" si="27"/>
        <v>6.8849315068493153</v>
      </c>
      <c r="BX30" s="391">
        <f t="shared" si="27"/>
        <v>0</v>
      </c>
      <c r="BY30" s="391">
        <f t="shared" si="27"/>
        <v>0</v>
      </c>
      <c r="BZ30" s="391">
        <f t="shared" si="27"/>
        <v>1.5012256669069934</v>
      </c>
      <c r="CA30" s="391">
        <f t="shared" si="27"/>
        <v>34.062292718096614</v>
      </c>
      <c r="CB30" s="391">
        <f t="shared" si="28"/>
        <v>718</v>
      </c>
      <c r="CC30" s="391">
        <f t="shared" si="28"/>
        <v>0</v>
      </c>
      <c r="CD30" s="392">
        <f t="shared" si="29"/>
        <v>0</v>
      </c>
      <c r="CE30" s="393">
        <f t="shared" si="30"/>
        <v>15039</v>
      </c>
      <c r="CF30" s="392">
        <f t="shared" si="31"/>
        <v>10516.47133479785</v>
      </c>
      <c r="CG30" s="392">
        <f t="shared" si="31"/>
        <v>0</v>
      </c>
      <c r="CH30" s="392">
        <f t="shared" si="31"/>
        <v>107.17936302897425</v>
      </c>
      <c r="CI30" s="392">
        <f t="shared" si="31"/>
        <v>0</v>
      </c>
      <c r="CJ30" s="392">
        <f t="shared" si="31"/>
        <v>0</v>
      </c>
      <c r="CK30" s="392">
        <f t="shared" si="31"/>
        <v>23.369936299550773</v>
      </c>
      <c r="CL30" s="392">
        <f t="shared" si="31"/>
        <v>530.25579603808319</v>
      </c>
      <c r="CM30" s="392">
        <f t="shared" si="32"/>
        <v>3834.4602617546857</v>
      </c>
      <c r="CN30" s="392">
        <f t="shared" si="33"/>
        <v>27.263308080856206</v>
      </c>
      <c r="CO30" s="394">
        <f t="shared" si="34"/>
        <v>0</v>
      </c>
      <c r="CP30" s="394">
        <f t="shared" si="34"/>
        <v>0</v>
      </c>
      <c r="CQ30" s="395">
        <f t="shared" si="35"/>
        <v>-13050</v>
      </c>
      <c r="CR30" s="394">
        <f t="shared" si="36"/>
        <v>0</v>
      </c>
      <c r="CS30" s="394">
        <f t="shared" si="36"/>
        <v>0</v>
      </c>
      <c r="CT30" s="394">
        <f t="shared" si="36"/>
        <v>0</v>
      </c>
      <c r="CU30" s="394">
        <f t="shared" si="36"/>
        <v>0</v>
      </c>
      <c r="CV30" s="394">
        <f t="shared" si="36"/>
        <v>0</v>
      </c>
      <c r="CW30" s="394">
        <f t="shared" si="36"/>
        <v>0</v>
      </c>
      <c r="CX30" s="396">
        <f t="shared" si="37"/>
        <v>0</v>
      </c>
      <c r="CY30" s="396">
        <f t="shared" si="37"/>
        <v>0</v>
      </c>
      <c r="CZ30" s="397">
        <f t="shared" si="38"/>
        <v>0</v>
      </c>
      <c r="DA30" s="397">
        <f t="shared" si="38"/>
        <v>0</v>
      </c>
      <c r="DB30" s="397">
        <f t="shared" si="38"/>
        <v>0</v>
      </c>
      <c r="DC30" s="397">
        <f t="shared" si="39"/>
        <v>0</v>
      </c>
      <c r="DD30" s="397">
        <f t="shared" si="40"/>
        <v>0</v>
      </c>
      <c r="DE30" s="397">
        <f t="shared" si="40"/>
        <v>0</v>
      </c>
      <c r="DF30" s="397">
        <f t="shared" si="40"/>
        <v>0</v>
      </c>
      <c r="DG30" s="397">
        <f t="shared" si="40"/>
        <v>0</v>
      </c>
      <c r="DH30" s="397">
        <f t="shared" si="40"/>
        <v>0</v>
      </c>
      <c r="DI30" s="398">
        <f t="shared" si="41"/>
        <v>0</v>
      </c>
      <c r="DJ30" s="398">
        <f t="shared" si="41"/>
        <v>0</v>
      </c>
      <c r="DK30" s="399">
        <f t="shared" si="42"/>
        <v>0</v>
      </c>
      <c r="DL30" s="399">
        <f t="shared" si="42"/>
        <v>0</v>
      </c>
      <c r="DM30" s="399">
        <f t="shared" si="42"/>
        <v>0</v>
      </c>
      <c r="DN30" s="399">
        <f t="shared" si="42"/>
        <v>0</v>
      </c>
      <c r="DO30" s="399">
        <f t="shared" si="43"/>
        <v>-133</v>
      </c>
      <c r="DP30" s="399">
        <f t="shared" si="44"/>
        <v>0</v>
      </c>
      <c r="DQ30" s="399">
        <f t="shared" si="44"/>
        <v>0</v>
      </c>
      <c r="DR30" s="399">
        <f t="shared" si="44"/>
        <v>0</v>
      </c>
      <c r="DS30" s="399">
        <f t="shared" si="44"/>
        <v>0</v>
      </c>
      <c r="DT30" s="400">
        <f t="shared" si="45"/>
        <v>0</v>
      </c>
      <c r="DU30" s="400">
        <f t="shared" si="45"/>
        <v>0</v>
      </c>
      <c r="DV30" s="386">
        <f t="shared" si="46"/>
        <v>0</v>
      </c>
      <c r="DW30" s="386">
        <f t="shared" si="46"/>
        <v>0</v>
      </c>
      <c r="DX30" s="386">
        <f t="shared" si="46"/>
        <v>1391.5671225645135</v>
      </c>
      <c r="DY30" s="386">
        <f t="shared" si="46"/>
        <v>0</v>
      </c>
      <c r="DZ30" s="386">
        <f t="shared" si="46"/>
        <v>14.182254965600023</v>
      </c>
      <c r="EA30" s="401">
        <f t="shared" si="47"/>
        <v>1990</v>
      </c>
      <c r="EB30" s="386">
        <f t="shared" si="48"/>
        <v>0</v>
      </c>
      <c r="EC30" s="386">
        <f t="shared" si="48"/>
        <v>3.0923713834766966</v>
      </c>
      <c r="ED30" s="386">
        <f t="shared" si="48"/>
        <v>70.164840356126433</v>
      </c>
      <c r="EE30" s="385">
        <f t="shared" si="49"/>
        <v>507.38585816156825</v>
      </c>
      <c r="EF30" s="385">
        <f t="shared" si="49"/>
        <v>3.6075525687149312</v>
      </c>
      <c r="EG30" s="402">
        <f t="shared" si="50"/>
        <v>0</v>
      </c>
      <c r="EH30" s="402">
        <f t="shared" si="50"/>
        <v>0</v>
      </c>
      <c r="EI30" s="402">
        <f t="shared" si="50"/>
        <v>466.40999252948916</v>
      </c>
      <c r="EJ30" s="402">
        <f t="shared" si="50"/>
        <v>0</v>
      </c>
      <c r="EK30" s="402">
        <f t="shared" si="50"/>
        <v>4.7534504985764041</v>
      </c>
      <c r="EL30" s="402">
        <f t="shared" si="50"/>
        <v>0</v>
      </c>
      <c r="EM30" s="402">
        <f t="shared" si="51"/>
        <v>666.98606921898863</v>
      </c>
      <c r="EN30" s="402">
        <f t="shared" si="52"/>
        <v>1.0364666500655315</v>
      </c>
      <c r="EO30" s="402">
        <f t="shared" si="52"/>
        <v>23.517070887693784</v>
      </c>
      <c r="EP30" s="402">
        <f t="shared" si="53"/>
        <v>170.05994930275764</v>
      </c>
      <c r="EQ30" s="402">
        <f t="shared" si="54"/>
        <v>1.209139350406049</v>
      </c>
      <c r="ER30" s="394">
        <f t="shared" si="55"/>
        <v>0</v>
      </c>
      <c r="ES30" s="394">
        <f t="shared" si="55"/>
        <v>0</v>
      </c>
      <c r="ET30" s="394">
        <f t="shared" si="55"/>
        <v>0</v>
      </c>
      <c r="EU30" s="394">
        <f t="shared" si="55"/>
        <v>0</v>
      </c>
      <c r="EV30" s="394">
        <f t="shared" si="55"/>
        <v>0</v>
      </c>
      <c r="EW30" s="394">
        <f t="shared" si="55"/>
        <v>0</v>
      </c>
      <c r="EX30" s="394">
        <f t="shared" si="55"/>
        <v>0</v>
      </c>
      <c r="EY30" s="403">
        <f t="shared" si="56"/>
        <v>-29</v>
      </c>
      <c r="EZ30" s="394">
        <f t="shared" si="57"/>
        <v>0</v>
      </c>
      <c r="FA30" s="396">
        <f t="shared" si="58"/>
        <v>0</v>
      </c>
      <c r="FB30" s="396">
        <f t="shared" si="58"/>
        <v>0</v>
      </c>
      <c r="FC30" s="404">
        <f t="shared" si="59"/>
        <v>0</v>
      </c>
      <c r="FD30" s="404">
        <f t="shared" si="59"/>
        <v>0</v>
      </c>
      <c r="FE30" s="404">
        <f t="shared" si="59"/>
        <v>0</v>
      </c>
      <c r="FF30" s="404">
        <f t="shared" si="59"/>
        <v>0</v>
      </c>
      <c r="FG30" s="404">
        <f t="shared" si="59"/>
        <v>0</v>
      </c>
      <c r="FH30" s="404">
        <f t="shared" si="59"/>
        <v>0</v>
      </c>
      <c r="FI30" s="404">
        <f t="shared" si="59"/>
        <v>0</v>
      </c>
      <c r="FJ30" s="404">
        <f t="shared" si="59"/>
        <v>0</v>
      </c>
      <c r="FK30" s="392">
        <f t="shared" si="60"/>
        <v>-658</v>
      </c>
      <c r="FL30" s="384">
        <f t="shared" si="61"/>
        <v>0</v>
      </c>
      <c r="FM30" s="384">
        <f t="shared" si="61"/>
        <v>0</v>
      </c>
      <c r="FN30" s="405">
        <f t="shared" si="62"/>
        <v>0</v>
      </c>
      <c r="FO30" s="405">
        <f t="shared" si="62"/>
        <v>0</v>
      </c>
      <c r="FP30" s="405">
        <f t="shared" si="62"/>
        <v>0</v>
      </c>
      <c r="FQ30" s="405">
        <f t="shared" si="62"/>
        <v>0</v>
      </c>
      <c r="FR30" s="405">
        <f t="shared" si="62"/>
        <v>0</v>
      </c>
      <c r="FS30" s="405">
        <f t="shared" si="62"/>
        <v>0</v>
      </c>
      <c r="FT30" s="405">
        <f t="shared" si="62"/>
        <v>0</v>
      </c>
      <c r="FU30" s="405">
        <f t="shared" si="62"/>
        <v>0</v>
      </c>
      <c r="FV30" s="405">
        <f t="shared" si="62"/>
        <v>0</v>
      </c>
      <c r="FW30" s="397">
        <f t="shared" si="63"/>
        <v>-5229.9060692190124</v>
      </c>
      <c r="FX30" s="406">
        <f t="shared" si="64"/>
        <v>0</v>
      </c>
      <c r="FY30" s="331">
        <f t="shared" si="65"/>
        <v>30.870860649571135</v>
      </c>
      <c r="FZ30" s="382">
        <f t="shared" si="66"/>
        <v>1.2091393504288632</v>
      </c>
      <c r="GA30" s="331">
        <f t="shared" si="67"/>
        <v>0</v>
      </c>
      <c r="GB30" s="407">
        <f t="shared" si="68"/>
        <v>0</v>
      </c>
      <c r="GC30" s="407">
        <f t="shared" si="69"/>
        <v>0</v>
      </c>
      <c r="GD30" s="407">
        <f t="shared" si="70"/>
        <v>0</v>
      </c>
      <c r="GE30" s="407">
        <f t="shared" si="71"/>
        <v>0</v>
      </c>
      <c r="GF30" s="407">
        <f t="shared" si="72"/>
        <v>0</v>
      </c>
      <c r="GG30" s="407">
        <f t="shared" si="73"/>
        <v>5.6843418860808015E-14</v>
      </c>
      <c r="GH30" s="407">
        <f t="shared" si="74"/>
        <v>0</v>
      </c>
      <c r="GI30" s="407">
        <f t="shared" si="75"/>
        <v>0</v>
      </c>
      <c r="GJ30">
        <f t="shared" si="76"/>
        <v>-9.0949470177292824E-13</v>
      </c>
      <c r="GK30" s="382">
        <f t="shared" si="77"/>
        <v>-8.5265128291212022E-13</v>
      </c>
      <c r="GL30">
        <v>1</v>
      </c>
      <c r="GM30">
        <f t="shared" ref="GM30:GQ80" si="84">SUMIF(Y30,"&gt;0")</f>
        <v>1436</v>
      </c>
      <c r="GN30">
        <f t="shared" si="84"/>
        <v>15039</v>
      </c>
      <c r="GO30">
        <f t="shared" si="84"/>
        <v>0</v>
      </c>
      <c r="GP30">
        <f t="shared" si="84"/>
        <v>0</v>
      </c>
      <c r="GQ30">
        <f t="shared" si="84"/>
        <v>0</v>
      </c>
      <c r="GR30">
        <f t="shared" si="83"/>
        <v>1990</v>
      </c>
      <c r="GS30">
        <f t="shared" si="83"/>
        <v>666.98606921898863</v>
      </c>
      <c r="GT30">
        <f t="shared" si="83"/>
        <v>0</v>
      </c>
      <c r="GU30">
        <f t="shared" si="83"/>
        <v>0</v>
      </c>
      <c r="GV30">
        <f t="shared" si="83"/>
        <v>0</v>
      </c>
    </row>
    <row r="31" spans="1:204" customFormat="1" x14ac:dyDescent="0.25">
      <c r="A31" s="378">
        <v>41028</v>
      </c>
      <c r="B31" s="32" t="s">
        <v>1417</v>
      </c>
      <c r="C31" t="s">
        <v>892</v>
      </c>
      <c r="D31">
        <v>1</v>
      </c>
      <c r="E31" s="379">
        <v>2065</v>
      </c>
      <c r="F31" s="379">
        <v>7337</v>
      </c>
      <c r="G31" s="379">
        <v>762</v>
      </c>
      <c r="H31" s="379">
        <v>63630</v>
      </c>
      <c r="I31" s="379">
        <v>51450</v>
      </c>
      <c r="J31" s="379">
        <v>200</v>
      </c>
      <c r="K31" s="379">
        <v>1680</v>
      </c>
      <c r="L31" s="379">
        <v>9390</v>
      </c>
      <c r="M31" s="380">
        <v>1601.1033467242305</v>
      </c>
      <c r="N31" s="381">
        <f t="shared" si="79"/>
        <v>138115.10334672424</v>
      </c>
      <c r="O31" s="379">
        <v>2967</v>
      </c>
      <c r="P31" s="379">
        <v>202</v>
      </c>
      <c r="Q31" s="379">
        <v>556</v>
      </c>
      <c r="R31" s="379">
        <v>62950</v>
      </c>
      <c r="S31" s="379">
        <v>47958</v>
      </c>
      <c r="T31" s="379">
        <v>27</v>
      </c>
      <c r="U31" s="379">
        <v>1150</v>
      </c>
      <c r="V31" s="379">
        <v>6950</v>
      </c>
      <c r="W31" s="480">
        <f>(VLOOKUP(A31,'[1]floresta plant'!$A$4:$F$573,6,0))*1000</f>
        <v>3419.8800898053205</v>
      </c>
      <c r="X31" s="24">
        <f t="shared" si="0"/>
        <v>126179.88008980532</v>
      </c>
      <c r="Y31" s="53">
        <f t="shared" si="1"/>
        <v>-206</v>
      </c>
      <c r="Z31" s="53">
        <f t="shared" si="1"/>
        <v>-680</v>
      </c>
      <c r="AA31" s="53">
        <f t="shared" si="1"/>
        <v>-3492</v>
      </c>
      <c r="AB31" s="53">
        <f t="shared" si="1"/>
        <v>-173</v>
      </c>
      <c r="AC31" s="53">
        <f t="shared" si="1"/>
        <v>-530</v>
      </c>
      <c r="AD31" s="53">
        <f t="shared" si="1"/>
        <v>-2440</v>
      </c>
      <c r="AE31" s="53">
        <f t="shared" si="1"/>
        <v>1818.77674308109</v>
      </c>
      <c r="AF31" s="53">
        <f t="shared" si="2"/>
        <v>-7135</v>
      </c>
      <c r="AG31" s="53">
        <f t="shared" si="3"/>
        <v>902</v>
      </c>
      <c r="AH31" s="53">
        <f t="shared" si="4"/>
        <v>12218.783256918921</v>
      </c>
      <c r="AI31" s="53">
        <f t="shared" si="80"/>
        <v>-11935.223256918922</v>
      </c>
      <c r="AJ31" s="469">
        <v>0</v>
      </c>
      <c r="AK31" s="469">
        <v>0</v>
      </c>
      <c r="AL31" s="469">
        <v>283.56</v>
      </c>
      <c r="AM31" s="470">
        <f t="shared" si="5"/>
        <v>283.56</v>
      </c>
      <c r="AN31" s="53">
        <f t="shared" si="6"/>
        <v>12218.783256918921</v>
      </c>
      <c r="AO31" s="382">
        <f t="shared" si="7"/>
        <v>3</v>
      </c>
      <c r="AP31">
        <v>1</v>
      </c>
      <c r="AQ31" s="383">
        <f t="shared" si="81"/>
        <v>2720.77674308109</v>
      </c>
      <c r="AR31" s="383">
        <f t="shared" si="8"/>
        <v>-14656</v>
      </c>
      <c r="AS31" s="383">
        <f t="shared" si="9"/>
        <v>0</v>
      </c>
      <c r="AT31" s="383">
        <f t="shared" si="10"/>
        <v>14450</v>
      </c>
      <c r="AU31" s="383">
        <f t="shared" si="82"/>
        <v>0</v>
      </c>
      <c r="AV31" s="383">
        <f t="shared" si="11"/>
        <v>1</v>
      </c>
      <c r="AW31" s="383">
        <f t="shared" si="12"/>
        <v>0</v>
      </c>
      <c r="AX31" s="383">
        <f t="shared" si="13"/>
        <v>1</v>
      </c>
      <c r="AY31" s="383">
        <f t="shared" si="14"/>
        <v>0</v>
      </c>
      <c r="AZ31">
        <f t="shared" si="15"/>
        <v>0</v>
      </c>
      <c r="BA31">
        <f t="shared" si="16"/>
        <v>0</v>
      </c>
      <c r="BB31" s="383">
        <f t="shared" si="17"/>
        <v>0</v>
      </c>
      <c r="BC31" s="384">
        <f t="shared" si="18"/>
        <v>1.4055676855895196E-2</v>
      </c>
      <c r="BD31" s="384">
        <f t="shared" si="18"/>
        <v>4.6397379912663753E-2</v>
      </c>
      <c r="BE31" s="384">
        <f t="shared" si="18"/>
        <v>0.23826419213973798</v>
      </c>
      <c r="BF31" s="384">
        <f t="shared" si="18"/>
        <v>1.1804039301310043E-2</v>
      </c>
      <c r="BG31" s="384">
        <f t="shared" si="18"/>
        <v>3.6162663755458513E-2</v>
      </c>
      <c r="BH31" s="384">
        <f t="shared" si="18"/>
        <v>0.16648471615720525</v>
      </c>
      <c r="BI31" s="384">
        <f t="shared" si="18"/>
        <v>1818.77674308109</v>
      </c>
      <c r="BJ31" s="384">
        <f t="shared" si="18"/>
        <v>0.48683133187772926</v>
      </c>
      <c r="BK31" s="384">
        <f t="shared" si="18"/>
        <v>902</v>
      </c>
      <c r="BL31" s="474">
        <f t="shared" si="19"/>
        <v>14656</v>
      </c>
      <c r="BM31" s="409">
        <f t="shared" si="20"/>
        <v>12218.783256918921</v>
      </c>
      <c r="BN31" s="473">
        <f t="shared" si="21"/>
        <v>2720.77674308109</v>
      </c>
      <c r="BO31" s="387">
        <f t="shared" si="22"/>
        <v>1</v>
      </c>
      <c r="BP31" s="387">
        <f t="shared" si="23"/>
        <v>0</v>
      </c>
      <c r="BQ31" s="388">
        <f t="shared" si="24"/>
        <v>0</v>
      </c>
      <c r="BR31" s="389">
        <f t="shared" si="25"/>
        <v>11935.223256918911</v>
      </c>
      <c r="BS31" s="390">
        <f t="shared" si="26"/>
        <v>-206</v>
      </c>
      <c r="BT31" s="391">
        <f t="shared" si="27"/>
        <v>0</v>
      </c>
      <c r="BU31" s="391">
        <f t="shared" si="27"/>
        <v>0</v>
      </c>
      <c r="BV31" s="391">
        <f t="shared" si="27"/>
        <v>0</v>
      </c>
      <c r="BW31" s="391">
        <f t="shared" si="27"/>
        <v>0</v>
      </c>
      <c r="BX31" s="391">
        <f t="shared" si="27"/>
        <v>0</v>
      </c>
      <c r="BY31" s="391">
        <f t="shared" si="27"/>
        <v>0</v>
      </c>
      <c r="BZ31" s="391">
        <f t="shared" si="27"/>
        <v>0</v>
      </c>
      <c r="CA31" s="391">
        <f t="shared" si="27"/>
        <v>0</v>
      </c>
      <c r="CB31" s="391">
        <f t="shared" si="28"/>
        <v>0</v>
      </c>
      <c r="CC31" s="391">
        <f t="shared" si="28"/>
        <v>0</v>
      </c>
      <c r="CD31" s="392">
        <f t="shared" si="29"/>
        <v>0</v>
      </c>
      <c r="CE31" s="393">
        <f t="shared" si="30"/>
        <v>-680</v>
      </c>
      <c r="CF31" s="392">
        <f t="shared" si="31"/>
        <v>0</v>
      </c>
      <c r="CG31" s="392">
        <f t="shared" si="31"/>
        <v>0</v>
      </c>
      <c r="CH31" s="392">
        <f t="shared" si="31"/>
        <v>0</v>
      </c>
      <c r="CI31" s="392">
        <f t="shared" si="31"/>
        <v>0</v>
      </c>
      <c r="CJ31" s="392">
        <f t="shared" si="31"/>
        <v>0</v>
      </c>
      <c r="CK31" s="392">
        <f t="shared" si="31"/>
        <v>0</v>
      </c>
      <c r="CL31" s="392">
        <f t="shared" si="31"/>
        <v>0</v>
      </c>
      <c r="CM31" s="392">
        <f t="shared" si="32"/>
        <v>0</v>
      </c>
      <c r="CN31" s="392">
        <f t="shared" si="33"/>
        <v>0</v>
      </c>
      <c r="CO31" s="394">
        <f t="shared" si="34"/>
        <v>0</v>
      </c>
      <c r="CP31" s="394">
        <f t="shared" si="34"/>
        <v>0</v>
      </c>
      <c r="CQ31" s="395">
        <f t="shared" si="35"/>
        <v>-3492</v>
      </c>
      <c r="CR31" s="394">
        <f t="shared" si="36"/>
        <v>0</v>
      </c>
      <c r="CS31" s="394">
        <f t="shared" si="36"/>
        <v>0</v>
      </c>
      <c r="CT31" s="394">
        <f t="shared" si="36"/>
        <v>0</v>
      </c>
      <c r="CU31" s="394">
        <f t="shared" si="36"/>
        <v>0</v>
      </c>
      <c r="CV31" s="394">
        <f t="shared" si="36"/>
        <v>0</v>
      </c>
      <c r="CW31" s="394">
        <f t="shared" si="36"/>
        <v>0</v>
      </c>
      <c r="CX31" s="396">
        <f t="shared" si="37"/>
        <v>0</v>
      </c>
      <c r="CY31" s="396">
        <f t="shared" si="37"/>
        <v>0</v>
      </c>
      <c r="CZ31" s="397">
        <f t="shared" si="38"/>
        <v>0</v>
      </c>
      <c r="DA31" s="397">
        <f t="shared" si="38"/>
        <v>0</v>
      </c>
      <c r="DB31" s="397">
        <f t="shared" si="38"/>
        <v>0</v>
      </c>
      <c r="DC31" s="397">
        <f t="shared" si="39"/>
        <v>-173</v>
      </c>
      <c r="DD31" s="397">
        <f t="shared" si="40"/>
        <v>0</v>
      </c>
      <c r="DE31" s="397">
        <f t="shared" si="40"/>
        <v>0</v>
      </c>
      <c r="DF31" s="397">
        <f t="shared" si="40"/>
        <v>0</v>
      </c>
      <c r="DG31" s="397">
        <f t="shared" si="40"/>
        <v>0</v>
      </c>
      <c r="DH31" s="397">
        <f t="shared" si="40"/>
        <v>0</v>
      </c>
      <c r="DI31" s="398">
        <f t="shared" si="41"/>
        <v>0</v>
      </c>
      <c r="DJ31" s="398">
        <f t="shared" si="41"/>
        <v>0</v>
      </c>
      <c r="DK31" s="399">
        <f t="shared" si="42"/>
        <v>0</v>
      </c>
      <c r="DL31" s="399">
        <f t="shared" si="42"/>
        <v>0</v>
      </c>
      <c r="DM31" s="399">
        <f t="shared" si="42"/>
        <v>0</v>
      </c>
      <c r="DN31" s="399">
        <f t="shared" si="42"/>
        <v>0</v>
      </c>
      <c r="DO31" s="399">
        <f t="shared" si="43"/>
        <v>-530</v>
      </c>
      <c r="DP31" s="399">
        <f t="shared" si="44"/>
        <v>0</v>
      </c>
      <c r="DQ31" s="399">
        <f t="shared" si="44"/>
        <v>0</v>
      </c>
      <c r="DR31" s="399">
        <f t="shared" si="44"/>
        <v>0</v>
      </c>
      <c r="DS31" s="399">
        <f t="shared" si="44"/>
        <v>0</v>
      </c>
      <c r="DT31" s="400">
        <f t="shared" si="45"/>
        <v>0</v>
      </c>
      <c r="DU31" s="400">
        <f t="shared" si="45"/>
        <v>0</v>
      </c>
      <c r="DV31" s="386">
        <f t="shared" si="46"/>
        <v>0</v>
      </c>
      <c r="DW31" s="386">
        <f t="shared" si="46"/>
        <v>0</v>
      </c>
      <c r="DX31" s="386">
        <f t="shared" si="46"/>
        <v>0</v>
      </c>
      <c r="DY31" s="386">
        <f t="shared" si="46"/>
        <v>0</v>
      </c>
      <c r="DZ31" s="386">
        <f t="shared" si="46"/>
        <v>0</v>
      </c>
      <c r="EA31" s="401">
        <f t="shared" si="47"/>
        <v>-2440</v>
      </c>
      <c r="EB31" s="386">
        <f t="shared" si="48"/>
        <v>0</v>
      </c>
      <c r="EC31" s="386">
        <f t="shared" si="48"/>
        <v>0</v>
      </c>
      <c r="ED31" s="386">
        <f t="shared" si="48"/>
        <v>0</v>
      </c>
      <c r="EE31" s="385">
        <f t="shared" si="49"/>
        <v>0</v>
      </c>
      <c r="EF31" s="385">
        <f t="shared" si="49"/>
        <v>0</v>
      </c>
      <c r="EG31" s="402">
        <f t="shared" si="50"/>
        <v>25.564138173765322</v>
      </c>
      <c r="EH31" s="402">
        <f t="shared" si="50"/>
        <v>84.386475525050571</v>
      </c>
      <c r="EI31" s="402">
        <f t="shared" si="50"/>
        <v>433.34937137275972</v>
      </c>
      <c r="EJ31" s="402">
        <f t="shared" si="50"/>
        <v>21.468912155637867</v>
      </c>
      <c r="EK31" s="402">
        <f t="shared" si="50"/>
        <v>65.771811806289406</v>
      </c>
      <c r="EL31" s="402">
        <f t="shared" si="50"/>
        <v>302.7985298251815</v>
      </c>
      <c r="EM31" s="402">
        <f t="shared" si="51"/>
        <v>1818.77674308109</v>
      </c>
      <c r="EN31" s="402">
        <f t="shared" si="52"/>
        <v>885.43750422240566</v>
      </c>
      <c r="EO31" s="402">
        <f t="shared" si="52"/>
        <v>0</v>
      </c>
      <c r="EP31" s="402">
        <f t="shared" si="53"/>
        <v>0</v>
      </c>
      <c r="EQ31" s="402">
        <f t="shared" si="54"/>
        <v>0</v>
      </c>
      <c r="ER31" s="394">
        <f t="shared" si="55"/>
        <v>0</v>
      </c>
      <c r="ES31" s="394">
        <f t="shared" si="55"/>
        <v>0</v>
      </c>
      <c r="ET31" s="394">
        <f t="shared" si="55"/>
        <v>0</v>
      </c>
      <c r="EU31" s="394">
        <f t="shared" si="55"/>
        <v>0</v>
      </c>
      <c r="EV31" s="394">
        <f t="shared" si="55"/>
        <v>0</v>
      </c>
      <c r="EW31" s="394">
        <f t="shared" si="55"/>
        <v>0</v>
      </c>
      <c r="EX31" s="394">
        <f t="shared" si="55"/>
        <v>0</v>
      </c>
      <c r="EY31" s="403">
        <f t="shared" si="56"/>
        <v>-7135</v>
      </c>
      <c r="EZ31" s="394">
        <f t="shared" si="57"/>
        <v>0</v>
      </c>
      <c r="FA31" s="396">
        <f t="shared" si="58"/>
        <v>0</v>
      </c>
      <c r="FB31" s="396">
        <f t="shared" si="58"/>
        <v>0</v>
      </c>
      <c r="FC31" s="404">
        <f t="shared" si="59"/>
        <v>12.678220524017467</v>
      </c>
      <c r="FD31" s="404">
        <f t="shared" si="59"/>
        <v>41.850436681222703</v>
      </c>
      <c r="FE31" s="404">
        <f t="shared" si="59"/>
        <v>214.91430131004367</v>
      </c>
      <c r="FF31" s="404">
        <f t="shared" si="59"/>
        <v>10.647243449781659</v>
      </c>
      <c r="FG31" s="404">
        <f t="shared" si="59"/>
        <v>32.618722707423579</v>
      </c>
      <c r="FH31" s="404">
        <f t="shared" si="59"/>
        <v>150.16921397379915</v>
      </c>
      <c r="FI31" s="404">
        <f t="shared" si="59"/>
        <v>0</v>
      </c>
      <c r="FJ31" s="404">
        <f t="shared" si="59"/>
        <v>439.12186135371178</v>
      </c>
      <c r="FK31" s="392">
        <f t="shared" si="60"/>
        <v>902</v>
      </c>
      <c r="FL31" s="384">
        <f t="shared" si="61"/>
        <v>0</v>
      </c>
      <c r="FM31" s="384">
        <f t="shared" si="61"/>
        <v>0</v>
      </c>
      <c r="FN31" s="405">
        <f t="shared" si="62"/>
        <v>167.75764130221722</v>
      </c>
      <c r="FO31" s="405">
        <f t="shared" si="62"/>
        <v>553.76308779372675</v>
      </c>
      <c r="FP31" s="405">
        <f t="shared" si="62"/>
        <v>2843.7363273171968</v>
      </c>
      <c r="FQ31" s="405">
        <f t="shared" si="62"/>
        <v>140.88384439458048</v>
      </c>
      <c r="FR31" s="405">
        <f t="shared" si="62"/>
        <v>431.60946548628698</v>
      </c>
      <c r="FS31" s="405">
        <f t="shared" si="62"/>
        <v>1987.0322562010197</v>
      </c>
      <c r="FT31" s="405">
        <f t="shared" si="62"/>
        <v>0</v>
      </c>
      <c r="FU31" s="405">
        <f t="shared" si="62"/>
        <v>5810.4406344238832</v>
      </c>
      <c r="FV31" s="405">
        <f t="shared" si="62"/>
        <v>0</v>
      </c>
      <c r="FW31" s="397">
        <f t="shared" si="63"/>
        <v>12218.783256918921</v>
      </c>
      <c r="FX31" s="406">
        <f t="shared" si="64"/>
        <v>283.5600000000104</v>
      </c>
      <c r="FY31" s="331">
        <f t="shared" si="65"/>
        <v>283.5600000000104</v>
      </c>
      <c r="FZ31" s="382">
        <f t="shared" si="66"/>
        <v>-1.0402345651527867E-11</v>
      </c>
      <c r="GA31" s="331">
        <f t="shared" si="67"/>
        <v>0</v>
      </c>
      <c r="GB31" s="407">
        <f t="shared" si="68"/>
        <v>0</v>
      </c>
      <c r="GC31" s="407">
        <f t="shared" si="69"/>
        <v>0</v>
      </c>
      <c r="GD31" s="407">
        <f t="shared" si="70"/>
        <v>0</v>
      </c>
      <c r="GE31" s="407">
        <f t="shared" si="71"/>
        <v>0</v>
      </c>
      <c r="GF31" s="407">
        <f t="shared" si="72"/>
        <v>0</v>
      </c>
      <c r="GG31" s="407">
        <f t="shared" si="73"/>
        <v>-1.1368683772161603E-13</v>
      </c>
      <c r="GH31" s="407">
        <f t="shared" si="74"/>
        <v>0</v>
      </c>
      <c r="GI31" s="407">
        <f t="shared" si="75"/>
        <v>0</v>
      </c>
      <c r="GJ31">
        <f t="shared" si="76"/>
        <v>0</v>
      </c>
      <c r="GK31" s="382">
        <f t="shared" si="77"/>
        <v>-1.1368683772161603E-13</v>
      </c>
      <c r="GL31">
        <v>1</v>
      </c>
      <c r="GM31">
        <f t="shared" si="84"/>
        <v>0</v>
      </c>
      <c r="GN31">
        <f t="shared" si="84"/>
        <v>0</v>
      </c>
      <c r="GO31">
        <f t="shared" si="84"/>
        <v>0</v>
      </c>
      <c r="GP31">
        <f t="shared" si="84"/>
        <v>0</v>
      </c>
      <c r="GQ31">
        <f t="shared" si="84"/>
        <v>0</v>
      </c>
      <c r="GR31">
        <f t="shared" si="83"/>
        <v>0</v>
      </c>
      <c r="GS31">
        <f t="shared" si="83"/>
        <v>1818.77674308109</v>
      </c>
      <c r="GT31">
        <f t="shared" si="83"/>
        <v>0</v>
      </c>
      <c r="GU31">
        <f t="shared" si="83"/>
        <v>902</v>
      </c>
      <c r="GV31">
        <f t="shared" si="83"/>
        <v>12218.783256918921</v>
      </c>
    </row>
    <row r="32" spans="1:204" customFormat="1" x14ac:dyDescent="0.25">
      <c r="A32" s="378">
        <v>41029</v>
      </c>
      <c r="B32" s="32" t="s">
        <v>1418</v>
      </c>
      <c r="C32" t="s">
        <v>892</v>
      </c>
      <c r="D32">
        <v>1</v>
      </c>
      <c r="E32" s="379">
        <v>10018</v>
      </c>
      <c r="F32" s="379">
        <v>1289</v>
      </c>
      <c r="G32" s="379">
        <v>157</v>
      </c>
      <c r="H32" s="379">
        <v>208300</v>
      </c>
      <c r="I32" s="379">
        <v>174948</v>
      </c>
      <c r="J32" s="379">
        <v>0</v>
      </c>
      <c r="K32" s="379">
        <v>5460</v>
      </c>
      <c r="L32" s="379">
        <v>20070</v>
      </c>
      <c r="M32" s="380">
        <v>92302.811041918438</v>
      </c>
      <c r="N32" s="381">
        <f t="shared" si="79"/>
        <v>512544.81104191847</v>
      </c>
      <c r="O32" s="379">
        <v>9009</v>
      </c>
      <c r="P32" s="379">
        <v>1478</v>
      </c>
      <c r="Q32" s="379">
        <v>146</v>
      </c>
      <c r="R32" s="379">
        <v>219311</v>
      </c>
      <c r="S32" s="379">
        <v>165441</v>
      </c>
      <c r="T32" s="379">
        <v>0</v>
      </c>
      <c r="U32" s="379">
        <v>1775</v>
      </c>
      <c r="V32" s="379">
        <v>17741</v>
      </c>
      <c r="W32" s="480">
        <f>(VLOOKUP(A32,'[1]floresta plant'!$A$4:$F$573,6,0))*1000</f>
        <v>35259.597971473238</v>
      </c>
      <c r="X32" s="24">
        <f t="shared" si="0"/>
        <v>450160.59797147324</v>
      </c>
      <c r="Y32" s="53">
        <f t="shared" si="1"/>
        <v>-11</v>
      </c>
      <c r="Z32" s="53">
        <f t="shared" si="1"/>
        <v>11011</v>
      </c>
      <c r="AA32" s="53">
        <f t="shared" si="1"/>
        <v>-9507</v>
      </c>
      <c r="AB32" s="53">
        <f t="shared" si="1"/>
        <v>0</v>
      </c>
      <c r="AC32" s="53">
        <f t="shared" si="1"/>
        <v>-3685</v>
      </c>
      <c r="AD32" s="53">
        <f t="shared" si="1"/>
        <v>-2329</v>
      </c>
      <c r="AE32" s="53">
        <f t="shared" si="1"/>
        <v>-57043.213070445199</v>
      </c>
      <c r="AF32" s="53">
        <f t="shared" si="2"/>
        <v>189</v>
      </c>
      <c r="AG32" s="53">
        <f t="shared" si="3"/>
        <v>-1009</v>
      </c>
      <c r="AH32" s="53">
        <f t="shared" si="4"/>
        <v>63798.423070445227</v>
      </c>
      <c r="AI32" s="53">
        <f t="shared" si="80"/>
        <v>-62384.213070445228</v>
      </c>
      <c r="AJ32" s="469">
        <v>0</v>
      </c>
      <c r="AK32" s="469">
        <v>0</v>
      </c>
      <c r="AL32" s="469">
        <v>1414.21</v>
      </c>
      <c r="AM32" s="470">
        <f t="shared" si="5"/>
        <v>1414.21</v>
      </c>
      <c r="AN32" s="53">
        <f t="shared" si="6"/>
        <v>63798.423070445227</v>
      </c>
      <c r="AO32" s="382">
        <f t="shared" si="7"/>
        <v>3</v>
      </c>
      <c r="AP32">
        <v>1</v>
      </c>
      <c r="AQ32" s="383">
        <f t="shared" si="81"/>
        <v>11200</v>
      </c>
      <c r="AR32" s="383">
        <f t="shared" si="8"/>
        <v>-73584.213070445199</v>
      </c>
      <c r="AS32" s="383">
        <f t="shared" si="9"/>
        <v>0</v>
      </c>
      <c r="AT32" s="383">
        <f t="shared" si="10"/>
        <v>73573.213070445199</v>
      </c>
      <c r="AU32" s="383">
        <f t="shared" si="82"/>
        <v>0</v>
      </c>
      <c r="AV32" s="383">
        <f t="shared" si="11"/>
        <v>1</v>
      </c>
      <c r="AW32" s="383">
        <f t="shared" si="12"/>
        <v>0</v>
      </c>
      <c r="AX32" s="383">
        <f t="shared" si="13"/>
        <v>1</v>
      </c>
      <c r="AY32" s="383">
        <f t="shared" si="14"/>
        <v>0</v>
      </c>
      <c r="AZ32">
        <f t="shared" si="15"/>
        <v>0</v>
      </c>
      <c r="BA32">
        <f t="shared" si="16"/>
        <v>0</v>
      </c>
      <c r="BB32" s="383">
        <f t="shared" si="17"/>
        <v>0</v>
      </c>
      <c r="BC32" s="384">
        <f t="shared" si="18"/>
        <v>1.4948858649163301E-4</v>
      </c>
      <c r="BD32" s="384">
        <f t="shared" si="18"/>
        <v>11011</v>
      </c>
      <c r="BE32" s="384">
        <f t="shared" si="18"/>
        <v>0.12919890834326864</v>
      </c>
      <c r="BF32" s="384">
        <f t="shared" ref="BF32:BK74" si="85">IF(AB32&gt;0,AB32,IF(AB32=0,0,AB32/$AR32))</f>
        <v>0</v>
      </c>
      <c r="BG32" s="384">
        <f t="shared" si="85"/>
        <v>5.0078676474697062E-2</v>
      </c>
      <c r="BH32" s="384">
        <f t="shared" si="85"/>
        <v>3.1650810721728484E-2</v>
      </c>
      <c r="BI32" s="384">
        <f t="shared" si="85"/>
        <v>0.77520993553108164</v>
      </c>
      <c r="BJ32" s="384">
        <f t="shared" si="85"/>
        <v>189</v>
      </c>
      <c r="BK32" s="384">
        <f t="shared" si="85"/>
        <v>1.371218034273252E-2</v>
      </c>
      <c r="BL32" s="474">
        <f t="shared" si="19"/>
        <v>73584.213070445199</v>
      </c>
      <c r="BM32" s="409">
        <f t="shared" si="20"/>
        <v>63798.423070445227</v>
      </c>
      <c r="BN32" s="473">
        <f t="shared" si="21"/>
        <v>11200</v>
      </c>
      <c r="BO32" s="387">
        <f t="shared" si="22"/>
        <v>1</v>
      </c>
      <c r="BP32" s="387">
        <f t="shared" si="23"/>
        <v>0</v>
      </c>
      <c r="BQ32" s="388">
        <f t="shared" si="24"/>
        <v>0</v>
      </c>
      <c r="BR32" s="389">
        <f t="shared" si="25"/>
        <v>62384.213070445199</v>
      </c>
      <c r="BS32" s="390">
        <f t="shared" si="26"/>
        <v>-11</v>
      </c>
      <c r="BT32" s="391">
        <f t="shared" si="27"/>
        <v>0</v>
      </c>
      <c r="BU32" s="391">
        <f t="shared" si="27"/>
        <v>0</v>
      </c>
      <c r="BV32" s="391">
        <f t="shared" si="27"/>
        <v>0</v>
      </c>
      <c r="BW32" s="391">
        <f t="shared" si="27"/>
        <v>0</v>
      </c>
      <c r="BX32" s="391">
        <f t="shared" si="27"/>
        <v>0</v>
      </c>
      <c r="BY32" s="391">
        <f t="shared" si="27"/>
        <v>0</v>
      </c>
      <c r="BZ32" s="391">
        <f t="shared" si="27"/>
        <v>0</v>
      </c>
      <c r="CA32" s="391">
        <f t="shared" si="27"/>
        <v>0</v>
      </c>
      <c r="CB32" s="391">
        <f t="shared" si="28"/>
        <v>0</v>
      </c>
      <c r="CC32" s="391">
        <f t="shared" si="28"/>
        <v>0</v>
      </c>
      <c r="CD32" s="392">
        <f t="shared" si="29"/>
        <v>1.6460188258593711</v>
      </c>
      <c r="CE32" s="393">
        <f t="shared" si="30"/>
        <v>11011</v>
      </c>
      <c r="CF32" s="392">
        <f t="shared" si="31"/>
        <v>1422.6091797677309</v>
      </c>
      <c r="CG32" s="392">
        <f t="shared" si="31"/>
        <v>0</v>
      </c>
      <c r="CH32" s="392">
        <f t="shared" si="31"/>
        <v>551.41630666288938</v>
      </c>
      <c r="CI32" s="392">
        <f t="shared" si="31"/>
        <v>348.50707685695232</v>
      </c>
      <c r="CJ32" s="392">
        <f t="shared" si="31"/>
        <v>8535.8366001327395</v>
      </c>
      <c r="CK32" s="392">
        <f t="shared" si="31"/>
        <v>0</v>
      </c>
      <c r="CL32" s="392">
        <f t="shared" si="31"/>
        <v>150.98481775382777</v>
      </c>
      <c r="CM32" s="392">
        <f t="shared" si="32"/>
        <v>0</v>
      </c>
      <c r="CN32" s="392">
        <f t="shared" si="33"/>
        <v>0</v>
      </c>
      <c r="CO32" s="394">
        <f t="shared" si="34"/>
        <v>0</v>
      </c>
      <c r="CP32" s="394">
        <f t="shared" si="34"/>
        <v>0</v>
      </c>
      <c r="CQ32" s="395">
        <f t="shared" si="35"/>
        <v>-9507</v>
      </c>
      <c r="CR32" s="394">
        <f t="shared" si="36"/>
        <v>0</v>
      </c>
      <c r="CS32" s="394">
        <f t="shared" si="36"/>
        <v>0</v>
      </c>
      <c r="CT32" s="394">
        <f t="shared" si="36"/>
        <v>0</v>
      </c>
      <c r="CU32" s="394">
        <f t="shared" si="36"/>
        <v>0</v>
      </c>
      <c r="CV32" s="394">
        <f t="shared" si="36"/>
        <v>0</v>
      </c>
      <c r="CW32" s="394">
        <f t="shared" si="36"/>
        <v>0</v>
      </c>
      <c r="CX32" s="396">
        <f t="shared" si="37"/>
        <v>0</v>
      </c>
      <c r="CY32" s="396">
        <f t="shared" si="37"/>
        <v>0</v>
      </c>
      <c r="CZ32" s="397">
        <f t="shared" si="38"/>
        <v>0</v>
      </c>
      <c r="DA32" s="397">
        <f t="shared" si="38"/>
        <v>0</v>
      </c>
      <c r="DB32" s="397">
        <f t="shared" si="38"/>
        <v>0</v>
      </c>
      <c r="DC32" s="397">
        <f t="shared" si="39"/>
        <v>0</v>
      </c>
      <c r="DD32" s="397">
        <f t="shared" si="40"/>
        <v>0</v>
      </c>
      <c r="DE32" s="397">
        <f t="shared" si="40"/>
        <v>0</v>
      </c>
      <c r="DF32" s="397">
        <f t="shared" si="40"/>
        <v>0</v>
      </c>
      <c r="DG32" s="397">
        <f t="shared" si="40"/>
        <v>0</v>
      </c>
      <c r="DH32" s="397">
        <f t="shared" si="40"/>
        <v>0</v>
      </c>
      <c r="DI32" s="398">
        <f t="shared" si="41"/>
        <v>0</v>
      </c>
      <c r="DJ32" s="398">
        <f t="shared" si="41"/>
        <v>0</v>
      </c>
      <c r="DK32" s="399">
        <f t="shared" si="42"/>
        <v>0</v>
      </c>
      <c r="DL32" s="399">
        <f t="shared" si="42"/>
        <v>0</v>
      </c>
      <c r="DM32" s="399">
        <f t="shared" si="42"/>
        <v>0</v>
      </c>
      <c r="DN32" s="399">
        <f t="shared" si="42"/>
        <v>0</v>
      </c>
      <c r="DO32" s="399">
        <f t="shared" si="43"/>
        <v>-3685</v>
      </c>
      <c r="DP32" s="399">
        <f t="shared" si="44"/>
        <v>0</v>
      </c>
      <c r="DQ32" s="399">
        <f t="shared" si="44"/>
        <v>0</v>
      </c>
      <c r="DR32" s="399">
        <f t="shared" si="44"/>
        <v>0</v>
      </c>
      <c r="DS32" s="399">
        <f t="shared" si="44"/>
        <v>0</v>
      </c>
      <c r="DT32" s="400">
        <f t="shared" si="45"/>
        <v>0</v>
      </c>
      <c r="DU32" s="400">
        <f t="shared" si="45"/>
        <v>0</v>
      </c>
      <c r="DV32" s="386">
        <f t="shared" si="46"/>
        <v>0</v>
      </c>
      <c r="DW32" s="386">
        <f t="shared" si="46"/>
        <v>0</v>
      </c>
      <c r="DX32" s="386">
        <f t="shared" si="46"/>
        <v>0</v>
      </c>
      <c r="DY32" s="386">
        <f t="shared" si="46"/>
        <v>0</v>
      </c>
      <c r="DZ32" s="386">
        <f t="shared" si="46"/>
        <v>0</v>
      </c>
      <c r="EA32" s="401">
        <f t="shared" si="47"/>
        <v>-2329</v>
      </c>
      <c r="EB32" s="386">
        <f t="shared" si="48"/>
        <v>0</v>
      </c>
      <c r="EC32" s="386">
        <f t="shared" si="48"/>
        <v>0</v>
      </c>
      <c r="ED32" s="386">
        <f t="shared" si="48"/>
        <v>0</v>
      </c>
      <c r="EE32" s="385">
        <f t="shared" si="49"/>
        <v>0</v>
      </c>
      <c r="EF32" s="385">
        <f t="shared" si="49"/>
        <v>0</v>
      </c>
      <c r="EG32" s="402">
        <f t="shared" si="50"/>
        <v>0</v>
      </c>
      <c r="EH32" s="402">
        <f t="shared" si="50"/>
        <v>0</v>
      </c>
      <c r="EI32" s="402">
        <f t="shared" si="50"/>
        <v>0</v>
      </c>
      <c r="EJ32" s="402">
        <f t="shared" si="50"/>
        <v>0</v>
      </c>
      <c r="EK32" s="402">
        <f t="shared" si="50"/>
        <v>0</v>
      </c>
      <c r="EL32" s="402">
        <f t="shared" si="50"/>
        <v>0</v>
      </c>
      <c r="EM32" s="402">
        <f t="shared" si="51"/>
        <v>-57043.213070445199</v>
      </c>
      <c r="EN32" s="402">
        <f t="shared" si="52"/>
        <v>0</v>
      </c>
      <c r="EO32" s="402">
        <f t="shared" si="52"/>
        <v>0</v>
      </c>
      <c r="EP32" s="402">
        <f t="shared" si="53"/>
        <v>0</v>
      </c>
      <c r="EQ32" s="402">
        <f t="shared" si="54"/>
        <v>0</v>
      </c>
      <c r="ER32" s="394">
        <f t="shared" si="55"/>
        <v>2.825334284691864E-2</v>
      </c>
      <c r="ES32" s="394">
        <f t="shared" si="55"/>
        <v>0</v>
      </c>
      <c r="ET32" s="394">
        <f t="shared" si="55"/>
        <v>24.418593676877773</v>
      </c>
      <c r="EU32" s="394">
        <f t="shared" si="55"/>
        <v>0</v>
      </c>
      <c r="EV32" s="394">
        <f t="shared" si="55"/>
        <v>9.4648698537177456</v>
      </c>
      <c r="EW32" s="394">
        <f t="shared" si="55"/>
        <v>5.9820032264066834</v>
      </c>
      <c r="EX32" s="394">
        <f t="shared" si="55"/>
        <v>146.51467781537443</v>
      </c>
      <c r="EY32" s="403">
        <f t="shared" si="56"/>
        <v>189</v>
      </c>
      <c r="EZ32" s="394">
        <f t="shared" si="57"/>
        <v>2.5916020847764463</v>
      </c>
      <c r="FA32" s="396">
        <f t="shared" si="58"/>
        <v>0</v>
      </c>
      <c r="FB32" s="396">
        <f t="shared" si="58"/>
        <v>0</v>
      </c>
      <c r="FC32" s="404">
        <f t="shared" si="59"/>
        <v>0</v>
      </c>
      <c r="FD32" s="404">
        <f t="shared" si="59"/>
        <v>0</v>
      </c>
      <c r="FE32" s="404">
        <f t="shared" si="59"/>
        <v>0</v>
      </c>
      <c r="FF32" s="404">
        <f t="shared" si="59"/>
        <v>0</v>
      </c>
      <c r="FG32" s="404">
        <f t="shared" si="59"/>
        <v>0</v>
      </c>
      <c r="FH32" s="404">
        <f t="shared" si="59"/>
        <v>0</v>
      </c>
      <c r="FI32" s="404">
        <f t="shared" si="59"/>
        <v>0</v>
      </c>
      <c r="FJ32" s="404">
        <f t="shared" si="59"/>
        <v>0</v>
      </c>
      <c r="FK32" s="392">
        <f t="shared" si="60"/>
        <v>-1009</v>
      </c>
      <c r="FL32" s="384">
        <f t="shared" si="61"/>
        <v>0</v>
      </c>
      <c r="FM32" s="384">
        <f t="shared" si="61"/>
        <v>0</v>
      </c>
      <c r="FN32" s="405">
        <f t="shared" si="62"/>
        <v>9.32572783129371</v>
      </c>
      <c r="FO32" s="405">
        <f t="shared" si="62"/>
        <v>0</v>
      </c>
      <c r="FP32" s="405">
        <f t="shared" si="62"/>
        <v>8059.972226555391</v>
      </c>
      <c r="FQ32" s="405">
        <f t="shared" ref="FQ32:FV74" si="86">IF($AO32=3,IF(AB32&gt;0,0,$BR32*BF32),0)</f>
        <v>0</v>
      </c>
      <c r="FR32" s="405">
        <f t="shared" si="86"/>
        <v>3124.118823483393</v>
      </c>
      <c r="FS32" s="405">
        <f t="shared" si="86"/>
        <v>1974.5109199166411</v>
      </c>
      <c r="FT32" s="405">
        <f t="shared" si="86"/>
        <v>48360.861792497082</v>
      </c>
      <c r="FU32" s="405">
        <f t="shared" si="86"/>
        <v>0</v>
      </c>
      <c r="FV32" s="405">
        <f t="shared" si="86"/>
        <v>855.42358016139588</v>
      </c>
      <c r="FW32" s="397">
        <f t="shared" si="63"/>
        <v>63798.423070445227</v>
      </c>
      <c r="FX32" s="406">
        <f t="shared" si="64"/>
        <v>1414.2100000000282</v>
      </c>
      <c r="FY32" s="331">
        <f t="shared" si="65"/>
        <v>1414.2100000000282</v>
      </c>
      <c r="FZ32" s="382">
        <f t="shared" si="66"/>
        <v>-2.8194335754960775E-11</v>
      </c>
      <c r="GA32" s="331">
        <f t="shared" si="67"/>
        <v>0</v>
      </c>
      <c r="GB32" s="407">
        <f t="shared" si="68"/>
        <v>1.2938539128981574E-12</v>
      </c>
      <c r="GC32" s="407">
        <f t="shared" si="69"/>
        <v>0</v>
      </c>
      <c r="GD32" s="407">
        <f t="shared" si="70"/>
        <v>0</v>
      </c>
      <c r="GE32" s="407">
        <f t="shared" si="71"/>
        <v>0</v>
      </c>
      <c r="GF32" s="407">
        <f t="shared" si="72"/>
        <v>0</v>
      </c>
      <c r="GG32" s="407">
        <f t="shared" si="73"/>
        <v>0</v>
      </c>
      <c r="GH32" s="407">
        <f t="shared" si="74"/>
        <v>2.8421709430404007E-14</v>
      </c>
      <c r="GI32" s="407">
        <f t="shared" si="75"/>
        <v>0</v>
      </c>
      <c r="GJ32">
        <f t="shared" si="76"/>
        <v>0</v>
      </c>
      <c r="GK32" s="382">
        <f t="shared" si="77"/>
        <v>1.3222756223285614E-12</v>
      </c>
      <c r="GL32">
        <v>1</v>
      </c>
      <c r="GM32">
        <f t="shared" si="84"/>
        <v>0</v>
      </c>
      <c r="GN32">
        <f t="shared" si="84"/>
        <v>11011</v>
      </c>
      <c r="GO32">
        <f t="shared" si="84"/>
        <v>0</v>
      </c>
      <c r="GP32">
        <f t="shared" si="84"/>
        <v>0</v>
      </c>
      <c r="GQ32">
        <f t="shared" si="84"/>
        <v>0</v>
      </c>
      <c r="GR32">
        <f t="shared" si="83"/>
        <v>0</v>
      </c>
      <c r="GS32">
        <f t="shared" si="83"/>
        <v>0</v>
      </c>
      <c r="GT32">
        <f t="shared" si="83"/>
        <v>189</v>
      </c>
      <c r="GU32">
        <f t="shared" si="83"/>
        <v>0</v>
      </c>
      <c r="GV32">
        <f t="shared" si="83"/>
        <v>63798.423070445227</v>
      </c>
    </row>
    <row r="33" spans="1:204" customFormat="1" x14ac:dyDescent="0.25">
      <c r="A33" s="378">
        <v>41030</v>
      </c>
      <c r="B33" s="32" t="s">
        <v>1419</v>
      </c>
      <c r="C33" t="s">
        <v>892</v>
      </c>
      <c r="D33">
        <v>1</v>
      </c>
      <c r="E33" s="379">
        <v>1960</v>
      </c>
      <c r="F33" s="379">
        <v>1433</v>
      </c>
      <c r="G33" s="379">
        <v>33</v>
      </c>
      <c r="H33" s="379">
        <v>92200</v>
      </c>
      <c r="I33" s="379">
        <v>37500</v>
      </c>
      <c r="J33" s="379">
        <v>0</v>
      </c>
      <c r="K33" s="379">
        <v>340</v>
      </c>
      <c r="L33" s="379">
        <v>3100</v>
      </c>
      <c r="M33" s="380">
        <v>17945.922702894437</v>
      </c>
      <c r="N33" s="381">
        <f t="shared" si="79"/>
        <v>154511.92270289443</v>
      </c>
      <c r="O33" s="379">
        <v>1647</v>
      </c>
      <c r="P33" s="379">
        <v>1376</v>
      </c>
      <c r="Q33" s="379">
        <v>170</v>
      </c>
      <c r="R33" s="379">
        <v>100500</v>
      </c>
      <c r="S33" s="379">
        <v>30200</v>
      </c>
      <c r="T33" s="379">
        <v>0</v>
      </c>
      <c r="U33" s="379">
        <v>170</v>
      </c>
      <c r="V33" s="379">
        <v>5300</v>
      </c>
      <c r="W33" s="480">
        <f>(VLOOKUP(A33,'[1]floresta plant'!$A$4:$F$573,6,0))*1000</f>
        <v>12106.32520985751</v>
      </c>
      <c r="X33" s="24">
        <f t="shared" si="0"/>
        <v>151469.32520985752</v>
      </c>
      <c r="Y33" s="53">
        <f t="shared" si="1"/>
        <v>137</v>
      </c>
      <c r="Z33" s="53">
        <f t="shared" si="1"/>
        <v>8300</v>
      </c>
      <c r="AA33" s="53">
        <f t="shared" si="1"/>
        <v>-7300</v>
      </c>
      <c r="AB33" s="53">
        <f t="shared" si="1"/>
        <v>0</v>
      </c>
      <c r="AC33" s="53">
        <f t="shared" si="1"/>
        <v>-170</v>
      </c>
      <c r="AD33" s="53">
        <f t="shared" si="1"/>
        <v>2200</v>
      </c>
      <c r="AE33" s="53">
        <f t="shared" si="1"/>
        <v>-5839.5974930369266</v>
      </c>
      <c r="AF33" s="53">
        <f t="shared" si="2"/>
        <v>-57</v>
      </c>
      <c r="AG33" s="53">
        <f t="shared" si="3"/>
        <v>-313</v>
      </c>
      <c r="AH33" s="53">
        <f t="shared" si="4"/>
        <v>4697.2774930369123</v>
      </c>
      <c r="AI33" s="53">
        <f t="shared" si="80"/>
        <v>-3042.5974930369121</v>
      </c>
      <c r="AJ33" s="469">
        <v>0</v>
      </c>
      <c r="AK33" s="469">
        <v>0</v>
      </c>
      <c r="AL33" s="469">
        <v>1654.68</v>
      </c>
      <c r="AM33" s="470">
        <f t="shared" si="5"/>
        <v>1654.68</v>
      </c>
      <c r="AN33" s="53">
        <f t="shared" si="6"/>
        <v>4697.2774930369123</v>
      </c>
      <c r="AO33" s="382">
        <f t="shared" si="7"/>
        <v>3</v>
      </c>
      <c r="AP33">
        <v>1</v>
      </c>
      <c r="AQ33" s="383">
        <f t="shared" si="81"/>
        <v>10637</v>
      </c>
      <c r="AR33" s="383">
        <f t="shared" si="8"/>
        <v>-13679.597493036927</v>
      </c>
      <c r="AS33" s="383">
        <f t="shared" si="9"/>
        <v>137</v>
      </c>
      <c r="AT33" s="383">
        <f t="shared" si="10"/>
        <v>13679.597493036927</v>
      </c>
      <c r="AU33" s="383">
        <f t="shared" si="82"/>
        <v>0</v>
      </c>
      <c r="AV33" s="383">
        <f t="shared" si="11"/>
        <v>1</v>
      </c>
      <c r="AW33" s="383">
        <f t="shared" si="12"/>
        <v>0</v>
      </c>
      <c r="AX33" s="383">
        <f t="shared" si="13"/>
        <v>1</v>
      </c>
      <c r="AY33" s="383">
        <f t="shared" si="14"/>
        <v>137</v>
      </c>
      <c r="AZ33">
        <f t="shared" si="15"/>
        <v>0</v>
      </c>
      <c r="BA33">
        <f t="shared" si="16"/>
        <v>0</v>
      </c>
      <c r="BB33" s="383">
        <f t="shared" si="17"/>
        <v>0</v>
      </c>
      <c r="BC33" s="384">
        <f t="shared" ref="BC33:BH96" si="87">IF(Y33&gt;0,Y33,IF(Y33=0,0,Y33/$AR33))</f>
        <v>137</v>
      </c>
      <c r="BD33" s="384">
        <f t="shared" si="87"/>
        <v>8300</v>
      </c>
      <c r="BE33" s="384">
        <f t="shared" si="87"/>
        <v>0.53364143233861849</v>
      </c>
      <c r="BF33" s="384">
        <f t="shared" si="85"/>
        <v>0</v>
      </c>
      <c r="BG33" s="384">
        <f t="shared" si="85"/>
        <v>1.242726623254317E-2</v>
      </c>
      <c r="BH33" s="384">
        <f t="shared" si="85"/>
        <v>2200</v>
      </c>
      <c r="BI33" s="384">
        <f t="shared" si="85"/>
        <v>0.42688372198153851</v>
      </c>
      <c r="BJ33" s="384">
        <f t="shared" si="85"/>
        <v>4.166789266205651E-3</v>
      </c>
      <c r="BK33" s="384">
        <f t="shared" si="85"/>
        <v>2.288079018109419E-2</v>
      </c>
      <c r="BL33" s="474">
        <f t="shared" si="19"/>
        <v>13542.597493036927</v>
      </c>
      <c r="BM33" s="409">
        <f t="shared" si="20"/>
        <v>4697.2774930369123</v>
      </c>
      <c r="BN33" s="473">
        <f t="shared" si="21"/>
        <v>10500</v>
      </c>
      <c r="BO33" s="387">
        <f t="shared" si="22"/>
        <v>1</v>
      </c>
      <c r="BP33" s="387">
        <f t="shared" si="23"/>
        <v>0</v>
      </c>
      <c r="BQ33" s="388">
        <f t="shared" si="24"/>
        <v>0</v>
      </c>
      <c r="BR33" s="389">
        <f t="shared" si="25"/>
        <v>3042.5974930369266</v>
      </c>
      <c r="BS33" s="390">
        <f t="shared" si="26"/>
        <v>137</v>
      </c>
      <c r="BT33" s="391">
        <f t="shared" si="27"/>
        <v>0</v>
      </c>
      <c r="BU33" s="391">
        <f t="shared" si="27"/>
        <v>73.108876230390734</v>
      </c>
      <c r="BV33" s="391">
        <f t="shared" si="27"/>
        <v>0</v>
      </c>
      <c r="BW33" s="391">
        <f t="shared" si="27"/>
        <v>1.7025354738584142</v>
      </c>
      <c r="BX33" s="391">
        <f t="shared" si="27"/>
        <v>0</v>
      </c>
      <c r="BY33" s="391">
        <f t="shared" si="27"/>
        <v>58.483069911470778</v>
      </c>
      <c r="BZ33" s="391">
        <f t="shared" si="27"/>
        <v>0.57085012947017422</v>
      </c>
      <c r="CA33" s="391">
        <f t="shared" si="27"/>
        <v>3.1346682548099039</v>
      </c>
      <c r="CB33" s="391">
        <f t="shared" si="28"/>
        <v>0</v>
      </c>
      <c r="CC33" s="391">
        <f t="shared" si="28"/>
        <v>0</v>
      </c>
      <c r="CD33" s="392">
        <f t="shared" si="29"/>
        <v>0</v>
      </c>
      <c r="CE33" s="393">
        <f t="shared" si="30"/>
        <v>8300</v>
      </c>
      <c r="CF33" s="392">
        <f t="shared" si="31"/>
        <v>4429.2238884105336</v>
      </c>
      <c r="CG33" s="392">
        <f t="shared" si="31"/>
        <v>0</v>
      </c>
      <c r="CH33" s="392">
        <f t="shared" si="31"/>
        <v>103.14630973010831</v>
      </c>
      <c r="CI33" s="392">
        <f t="shared" si="31"/>
        <v>0</v>
      </c>
      <c r="CJ33" s="392">
        <f t="shared" si="31"/>
        <v>3543.1348924467698</v>
      </c>
      <c r="CK33" s="392">
        <f t="shared" si="31"/>
        <v>34.584350909506902</v>
      </c>
      <c r="CL33" s="392">
        <f t="shared" si="31"/>
        <v>189.91055850308177</v>
      </c>
      <c r="CM33" s="392">
        <f t="shared" si="32"/>
        <v>0</v>
      </c>
      <c r="CN33" s="392">
        <f t="shared" si="33"/>
        <v>0</v>
      </c>
      <c r="CO33" s="394">
        <f t="shared" si="34"/>
        <v>0</v>
      </c>
      <c r="CP33" s="394">
        <f t="shared" si="34"/>
        <v>0</v>
      </c>
      <c r="CQ33" s="395">
        <f t="shared" si="35"/>
        <v>-7300</v>
      </c>
      <c r="CR33" s="394">
        <f t="shared" si="36"/>
        <v>0</v>
      </c>
      <c r="CS33" s="394">
        <f t="shared" si="36"/>
        <v>0</v>
      </c>
      <c r="CT33" s="394">
        <f t="shared" si="36"/>
        <v>0</v>
      </c>
      <c r="CU33" s="394">
        <f t="shared" si="36"/>
        <v>0</v>
      </c>
      <c r="CV33" s="394">
        <f t="shared" si="36"/>
        <v>0</v>
      </c>
      <c r="CW33" s="394">
        <f t="shared" si="36"/>
        <v>0</v>
      </c>
      <c r="CX33" s="396">
        <f t="shared" si="37"/>
        <v>0</v>
      </c>
      <c r="CY33" s="396">
        <f t="shared" si="37"/>
        <v>0</v>
      </c>
      <c r="CZ33" s="397">
        <f t="shared" si="38"/>
        <v>0</v>
      </c>
      <c r="DA33" s="397">
        <f t="shared" si="38"/>
        <v>0</v>
      </c>
      <c r="DB33" s="397">
        <f t="shared" si="38"/>
        <v>0</v>
      </c>
      <c r="DC33" s="397">
        <f t="shared" si="39"/>
        <v>0</v>
      </c>
      <c r="DD33" s="397">
        <f t="shared" si="40"/>
        <v>0</v>
      </c>
      <c r="DE33" s="397">
        <f t="shared" si="40"/>
        <v>0</v>
      </c>
      <c r="DF33" s="397">
        <f t="shared" si="40"/>
        <v>0</v>
      </c>
      <c r="DG33" s="397">
        <f t="shared" si="40"/>
        <v>0</v>
      </c>
      <c r="DH33" s="397">
        <f t="shared" si="40"/>
        <v>0</v>
      </c>
      <c r="DI33" s="398">
        <f t="shared" si="41"/>
        <v>0</v>
      </c>
      <c r="DJ33" s="398">
        <f t="shared" si="41"/>
        <v>0</v>
      </c>
      <c r="DK33" s="399">
        <f t="shared" si="42"/>
        <v>0</v>
      </c>
      <c r="DL33" s="399">
        <f t="shared" si="42"/>
        <v>0</v>
      </c>
      <c r="DM33" s="399">
        <f t="shared" si="42"/>
        <v>0</v>
      </c>
      <c r="DN33" s="399">
        <f t="shared" si="42"/>
        <v>0</v>
      </c>
      <c r="DO33" s="399">
        <f t="shared" si="43"/>
        <v>-170</v>
      </c>
      <c r="DP33" s="399">
        <f t="shared" si="44"/>
        <v>0</v>
      </c>
      <c r="DQ33" s="399">
        <f t="shared" si="44"/>
        <v>0</v>
      </c>
      <c r="DR33" s="399">
        <f t="shared" si="44"/>
        <v>0</v>
      </c>
      <c r="DS33" s="399">
        <f t="shared" si="44"/>
        <v>0</v>
      </c>
      <c r="DT33" s="400">
        <f t="shared" si="45"/>
        <v>0</v>
      </c>
      <c r="DU33" s="400">
        <f t="shared" si="45"/>
        <v>0</v>
      </c>
      <c r="DV33" s="386">
        <f t="shared" si="46"/>
        <v>0</v>
      </c>
      <c r="DW33" s="386">
        <f t="shared" si="46"/>
        <v>0</v>
      </c>
      <c r="DX33" s="386">
        <f t="shared" si="46"/>
        <v>1174.0111511449606</v>
      </c>
      <c r="DY33" s="386">
        <f t="shared" si="46"/>
        <v>0</v>
      </c>
      <c r="DZ33" s="386">
        <f t="shared" si="46"/>
        <v>27.339985711594974</v>
      </c>
      <c r="EA33" s="401">
        <f t="shared" si="47"/>
        <v>2200</v>
      </c>
      <c r="EB33" s="386">
        <f t="shared" si="48"/>
        <v>939.14418835938477</v>
      </c>
      <c r="EC33" s="386">
        <f t="shared" si="48"/>
        <v>9.1669363856524324</v>
      </c>
      <c r="ED33" s="386">
        <f t="shared" si="48"/>
        <v>50.337738398407218</v>
      </c>
      <c r="EE33" s="385">
        <f t="shared" si="49"/>
        <v>0</v>
      </c>
      <c r="EF33" s="385">
        <f t="shared" si="49"/>
        <v>0</v>
      </c>
      <c r="EG33" s="402">
        <f t="shared" si="50"/>
        <v>0</v>
      </c>
      <c r="EH33" s="402">
        <f t="shared" si="50"/>
        <v>0</v>
      </c>
      <c r="EI33" s="402">
        <f t="shared" si="50"/>
        <v>0</v>
      </c>
      <c r="EJ33" s="402">
        <f t="shared" si="50"/>
        <v>0</v>
      </c>
      <c r="EK33" s="402">
        <f t="shared" si="50"/>
        <v>0</v>
      </c>
      <c r="EL33" s="402">
        <f t="shared" si="50"/>
        <v>0</v>
      </c>
      <c r="EM33" s="402">
        <f t="shared" si="51"/>
        <v>-5839.5974930369266</v>
      </c>
      <c r="EN33" s="402">
        <f t="shared" si="52"/>
        <v>0</v>
      </c>
      <c r="EO33" s="402">
        <f t="shared" si="52"/>
        <v>0</v>
      </c>
      <c r="EP33" s="402">
        <f t="shared" si="53"/>
        <v>0</v>
      </c>
      <c r="EQ33" s="402">
        <f t="shared" si="54"/>
        <v>0</v>
      </c>
      <c r="ER33" s="394">
        <f t="shared" si="55"/>
        <v>0</v>
      </c>
      <c r="ES33" s="394">
        <f t="shared" si="55"/>
        <v>0</v>
      </c>
      <c r="ET33" s="394">
        <f t="shared" si="55"/>
        <v>0</v>
      </c>
      <c r="EU33" s="394">
        <f t="shared" si="55"/>
        <v>0</v>
      </c>
      <c r="EV33" s="394">
        <f t="shared" si="55"/>
        <v>0</v>
      </c>
      <c r="EW33" s="394">
        <f t="shared" si="55"/>
        <v>0</v>
      </c>
      <c r="EX33" s="394">
        <f t="shared" si="55"/>
        <v>0</v>
      </c>
      <c r="EY33" s="403">
        <f t="shared" si="56"/>
        <v>-57</v>
      </c>
      <c r="EZ33" s="394">
        <f t="shared" si="57"/>
        <v>0</v>
      </c>
      <c r="FA33" s="396">
        <f t="shared" si="58"/>
        <v>0</v>
      </c>
      <c r="FB33" s="396">
        <f t="shared" si="58"/>
        <v>0</v>
      </c>
      <c r="FC33" s="404">
        <f t="shared" si="59"/>
        <v>0</v>
      </c>
      <c r="FD33" s="404">
        <f t="shared" si="59"/>
        <v>0</v>
      </c>
      <c r="FE33" s="404">
        <f t="shared" si="59"/>
        <v>0</v>
      </c>
      <c r="FF33" s="404">
        <f t="shared" si="59"/>
        <v>0</v>
      </c>
      <c r="FG33" s="404">
        <f t="shared" si="59"/>
        <v>0</v>
      </c>
      <c r="FH33" s="404">
        <f t="shared" si="59"/>
        <v>0</v>
      </c>
      <c r="FI33" s="404">
        <f t="shared" si="59"/>
        <v>0</v>
      </c>
      <c r="FJ33" s="404">
        <f t="shared" si="59"/>
        <v>0</v>
      </c>
      <c r="FK33" s="392">
        <f t="shared" si="60"/>
        <v>-313</v>
      </c>
      <c r="FL33" s="384">
        <f t="shared" si="61"/>
        <v>0</v>
      </c>
      <c r="FM33" s="384">
        <f t="shared" si="61"/>
        <v>0</v>
      </c>
      <c r="FN33" s="405">
        <f t="shared" ref="FN33:FS96" si="88">IF($AO33=3,IF(Y33&gt;0,0,$BR33*BC33),0)</f>
        <v>0</v>
      </c>
      <c r="FO33" s="405">
        <f t="shared" si="88"/>
        <v>0</v>
      </c>
      <c r="FP33" s="405">
        <f t="shared" si="88"/>
        <v>1623.6560842141153</v>
      </c>
      <c r="FQ33" s="405">
        <f t="shared" si="86"/>
        <v>0</v>
      </c>
      <c r="FR33" s="405">
        <f t="shared" si="86"/>
        <v>37.811169084438298</v>
      </c>
      <c r="FS33" s="405">
        <f t="shared" si="86"/>
        <v>0</v>
      </c>
      <c r="FT33" s="405">
        <f t="shared" si="86"/>
        <v>1298.8353423193014</v>
      </c>
      <c r="FU33" s="405">
        <f t="shared" si="86"/>
        <v>12.677862575370488</v>
      </c>
      <c r="FV33" s="405">
        <f t="shared" si="86"/>
        <v>69.617034843701106</v>
      </c>
      <c r="FW33" s="397">
        <f t="shared" si="63"/>
        <v>4697.2774930369123</v>
      </c>
      <c r="FX33" s="406">
        <f t="shared" si="64"/>
        <v>1654.6799999999857</v>
      </c>
      <c r="FY33" s="331">
        <f t="shared" si="65"/>
        <v>1654.6799999999857</v>
      </c>
      <c r="FZ33" s="382">
        <f t="shared" si="66"/>
        <v>1.432454155292362E-11</v>
      </c>
      <c r="GA33" s="331">
        <f t="shared" si="67"/>
        <v>0</v>
      </c>
      <c r="GB33" s="407">
        <f t="shared" si="68"/>
        <v>0</v>
      </c>
      <c r="GC33" s="407">
        <f t="shared" si="69"/>
        <v>0</v>
      </c>
      <c r="GD33" s="407">
        <f t="shared" si="70"/>
        <v>0</v>
      </c>
      <c r="GE33" s="407">
        <f t="shared" si="71"/>
        <v>0</v>
      </c>
      <c r="GF33" s="407">
        <f t="shared" si="72"/>
        <v>0</v>
      </c>
      <c r="GG33" s="407">
        <f t="shared" si="73"/>
        <v>0</v>
      </c>
      <c r="GH33" s="407">
        <f t="shared" si="74"/>
        <v>0</v>
      </c>
      <c r="GI33" s="407">
        <f t="shared" si="75"/>
        <v>0</v>
      </c>
      <c r="GJ33">
        <f t="shared" si="76"/>
        <v>0</v>
      </c>
      <c r="GK33" s="382">
        <f t="shared" si="77"/>
        <v>0</v>
      </c>
      <c r="GL33">
        <v>1</v>
      </c>
      <c r="GM33">
        <f t="shared" si="84"/>
        <v>137</v>
      </c>
      <c r="GN33">
        <f t="shared" si="84"/>
        <v>8300</v>
      </c>
      <c r="GO33">
        <f t="shared" si="84"/>
        <v>0</v>
      </c>
      <c r="GP33">
        <f t="shared" si="84"/>
        <v>0</v>
      </c>
      <c r="GQ33">
        <f t="shared" si="84"/>
        <v>0</v>
      </c>
      <c r="GR33">
        <f t="shared" si="83"/>
        <v>2200</v>
      </c>
      <c r="GS33">
        <f t="shared" si="83"/>
        <v>0</v>
      </c>
      <c r="GT33">
        <f t="shared" si="83"/>
        <v>0</v>
      </c>
      <c r="GU33">
        <f t="shared" si="83"/>
        <v>0</v>
      </c>
      <c r="GV33">
        <f t="shared" si="83"/>
        <v>4697.2774930369123</v>
      </c>
    </row>
    <row r="34" spans="1:204" customFormat="1" x14ac:dyDescent="0.25">
      <c r="A34" s="378">
        <v>41031</v>
      </c>
      <c r="B34" s="32" t="s">
        <v>1420</v>
      </c>
      <c r="C34" t="s">
        <v>892</v>
      </c>
      <c r="D34">
        <v>1</v>
      </c>
      <c r="E34" s="379">
        <v>19411</v>
      </c>
      <c r="F34" s="379">
        <v>3297</v>
      </c>
      <c r="G34" s="379">
        <v>100</v>
      </c>
      <c r="H34" s="379">
        <v>80950</v>
      </c>
      <c r="I34" s="379">
        <v>68300</v>
      </c>
      <c r="J34" s="379">
        <v>0</v>
      </c>
      <c r="K34" s="379">
        <v>3760</v>
      </c>
      <c r="L34" s="379">
        <v>41180</v>
      </c>
      <c r="M34" s="380">
        <v>6877.99773135124</v>
      </c>
      <c r="N34" s="381">
        <f t="shared" si="79"/>
        <v>223875.99773135124</v>
      </c>
      <c r="O34" s="379">
        <v>18676</v>
      </c>
      <c r="P34" s="379">
        <v>2198</v>
      </c>
      <c r="Q34" s="379">
        <v>49</v>
      </c>
      <c r="R34" s="379">
        <v>72995</v>
      </c>
      <c r="S34" s="379">
        <v>83100</v>
      </c>
      <c r="T34" s="379">
        <v>3</v>
      </c>
      <c r="U34" s="379">
        <v>2049</v>
      </c>
      <c r="V34" s="379">
        <v>40090</v>
      </c>
      <c r="W34" s="480">
        <f>(VLOOKUP(A34,'[1]floresta plant'!$A$4:$F$573,6,0))*1000</f>
        <v>7342.413675108427</v>
      </c>
      <c r="X34" s="24">
        <f t="shared" si="0"/>
        <v>226502.41367510843</v>
      </c>
      <c r="Y34" s="53">
        <f t="shared" si="1"/>
        <v>-51</v>
      </c>
      <c r="Z34" s="53">
        <f t="shared" si="1"/>
        <v>-7955</v>
      </c>
      <c r="AA34" s="53">
        <f t="shared" si="1"/>
        <v>14800</v>
      </c>
      <c r="AB34" s="53">
        <f t="shared" si="1"/>
        <v>3</v>
      </c>
      <c r="AC34" s="53">
        <f t="shared" si="1"/>
        <v>-1711</v>
      </c>
      <c r="AD34" s="53">
        <f t="shared" si="1"/>
        <v>-1090</v>
      </c>
      <c r="AE34" s="53">
        <f t="shared" si="1"/>
        <v>464.41594375718705</v>
      </c>
      <c r="AF34" s="53">
        <f t="shared" si="2"/>
        <v>-1099</v>
      </c>
      <c r="AG34" s="53">
        <f t="shared" si="3"/>
        <v>-735</v>
      </c>
      <c r="AH34" s="53">
        <f t="shared" si="4"/>
        <v>-1188.2959437571944</v>
      </c>
      <c r="AI34" s="53">
        <f t="shared" si="80"/>
        <v>2626.4159437571943</v>
      </c>
      <c r="AJ34" s="469">
        <v>0</v>
      </c>
      <c r="AK34" s="469">
        <v>0</v>
      </c>
      <c r="AL34" s="469">
        <v>1438.12</v>
      </c>
      <c r="AM34" s="470">
        <f t="shared" si="5"/>
        <v>1438.12</v>
      </c>
      <c r="AN34" s="53">
        <f t="shared" si="6"/>
        <v>-1188.2959437571944</v>
      </c>
      <c r="AO34" s="382">
        <f t="shared" si="7"/>
        <v>2</v>
      </c>
      <c r="AP34">
        <v>1</v>
      </c>
      <c r="AQ34" s="383">
        <f t="shared" si="81"/>
        <v>15267.415943757187</v>
      </c>
      <c r="AR34" s="383">
        <f t="shared" si="8"/>
        <v>-12641</v>
      </c>
      <c r="AS34" s="383">
        <f t="shared" si="9"/>
        <v>0</v>
      </c>
      <c r="AT34" s="383">
        <f t="shared" si="10"/>
        <v>12590</v>
      </c>
      <c r="AU34" s="383">
        <f t="shared" si="82"/>
        <v>1188.2959437571944</v>
      </c>
      <c r="AV34" s="383">
        <f t="shared" si="11"/>
        <v>1</v>
      </c>
      <c r="AW34" s="383">
        <f t="shared" si="12"/>
        <v>1</v>
      </c>
      <c r="AX34" s="383">
        <f t="shared" si="13"/>
        <v>1</v>
      </c>
      <c r="AY34" s="383">
        <f t="shared" si="14"/>
        <v>0</v>
      </c>
      <c r="AZ34">
        <f t="shared" si="15"/>
        <v>0</v>
      </c>
      <c r="BA34">
        <f t="shared" si="16"/>
        <v>0</v>
      </c>
      <c r="BB34" s="383">
        <f t="shared" si="17"/>
        <v>0</v>
      </c>
      <c r="BC34" s="384">
        <f t="shared" si="87"/>
        <v>4.0344909421722967E-3</v>
      </c>
      <c r="BD34" s="384">
        <f t="shared" si="87"/>
        <v>0.62930147931334546</v>
      </c>
      <c r="BE34" s="384">
        <f t="shared" si="87"/>
        <v>14800</v>
      </c>
      <c r="BF34" s="384">
        <f t="shared" si="85"/>
        <v>3</v>
      </c>
      <c r="BG34" s="384">
        <f t="shared" si="85"/>
        <v>0.13535321572660391</v>
      </c>
      <c r="BH34" s="384">
        <f t="shared" si="85"/>
        <v>8.622735543074124E-2</v>
      </c>
      <c r="BI34" s="384">
        <f t="shared" si="85"/>
        <v>464.41594375718705</v>
      </c>
      <c r="BJ34" s="384">
        <f t="shared" si="85"/>
        <v>8.6939324420536354E-2</v>
      </c>
      <c r="BK34" s="384">
        <f t="shared" si="85"/>
        <v>5.814413416660074E-2</v>
      </c>
      <c r="BL34" s="474">
        <f t="shared" si="19"/>
        <v>12641</v>
      </c>
      <c r="BM34" s="409">
        <f t="shared" si="20"/>
        <v>-1188.2959437571944</v>
      </c>
      <c r="BN34" s="473">
        <f t="shared" si="21"/>
        <v>15267.415943757187</v>
      </c>
      <c r="BO34" s="387">
        <f t="shared" si="22"/>
        <v>0.82797246413980596</v>
      </c>
      <c r="BP34" s="387">
        <f t="shared" si="23"/>
        <v>7.7832158901984069E-2</v>
      </c>
      <c r="BQ34" s="388">
        <f t="shared" si="24"/>
        <v>9.4195376958210009E-2</v>
      </c>
      <c r="BR34" s="389">
        <f t="shared" si="25"/>
        <v>0</v>
      </c>
      <c r="BS34" s="390">
        <f t="shared" si="26"/>
        <v>-51</v>
      </c>
      <c r="BT34" s="391">
        <f t="shared" si="27"/>
        <v>0</v>
      </c>
      <c r="BU34" s="391">
        <f t="shared" si="27"/>
        <v>0</v>
      </c>
      <c r="BV34" s="391">
        <f t="shared" si="27"/>
        <v>0</v>
      </c>
      <c r="BW34" s="391">
        <f t="shared" si="27"/>
        <v>0</v>
      </c>
      <c r="BX34" s="391">
        <f t="shared" si="27"/>
        <v>0</v>
      </c>
      <c r="BY34" s="391">
        <f t="shared" si="27"/>
        <v>0</v>
      </c>
      <c r="BZ34" s="391">
        <f t="shared" si="27"/>
        <v>0</v>
      </c>
      <c r="CA34" s="391">
        <f t="shared" si="27"/>
        <v>0</v>
      </c>
      <c r="CB34" s="391">
        <f t="shared" si="28"/>
        <v>0</v>
      </c>
      <c r="CC34" s="391">
        <f t="shared" si="28"/>
        <v>0</v>
      </c>
      <c r="CD34" s="392">
        <f t="shared" si="29"/>
        <v>0</v>
      </c>
      <c r="CE34" s="393">
        <f t="shared" si="30"/>
        <v>-7955</v>
      </c>
      <c r="CF34" s="392">
        <f t="shared" si="31"/>
        <v>0</v>
      </c>
      <c r="CG34" s="392">
        <f t="shared" si="31"/>
        <v>0</v>
      </c>
      <c r="CH34" s="392">
        <f t="shared" si="31"/>
        <v>0</v>
      </c>
      <c r="CI34" s="392">
        <f t="shared" si="31"/>
        <v>0</v>
      </c>
      <c r="CJ34" s="392">
        <f t="shared" si="31"/>
        <v>0</v>
      </c>
      <c r="CK34" s="392">
        <f t="shared" si="31"/>
        <v>0</v>
      </c>
      <c r="CL34" s="392">
        <f t="shared" si="31"/>
        <v>0</v>
      </c>
      <c r="CM34" s="392">
        <f t="shared" si="32"/>
        <v>0</v>
      </c>
      <c r="CN34" s="392">
        <f t="shared" si="33"/>
        <v>0</v>
      </c>
      <c r="CO34" s="394">
        <f t="shared" si="34"/>
        <v>49.438621622713839</v>
      </c>
      <c r="CP34" s="394">
        <f t="shared" si="34"/>
        <v>7711.4555884056572</v>
      </c>
      <c r="CQ34" s="395">
        <f t="shared" si="35"/>
        <v>14800</v>
      </c>
      <c r="CR34" s="394">
        <f t="shared" si="36"/>
        <v>0</v>
      </c>
      <c r="CS34" s="394">
        <f t="shared" si="36"/>
        <v>1658.6172862051642</v>
      </c>
      <c r="CT34" s="394">
        <f t="shared" si="36"/>
        <v>1056.6293640932956</v>
      </c>
      <c r="CU34" s="394">
        <f t="shared" si="36"/>
        <v>0</v>
      </c>
      <c r="CV34" s="394">
        <f t="shared" si="36"/>
        <v>1065.3538267325982</v>
      </c>
      <c r="CW34" s="394">
        <f t="shared" si="36"/>
        <v>712.49778220969938</v>
      </c>
      <c r="CX34" s="396">
        <f t="shared" si="37"/>
        <v>1151.9159517493642</v>
      </c>
      <c r="CY34" s="396">
        <f t="shared" si="37"/>
        <v>1394.0915789815081</v>
      </c>
      <c r="CZ34" s="397">
        <f t="shared" si="38"/>
        <v>1.0021342220820371E-2</v>
      </c>
      <c r="DA34" s="397">
        <f t="shared" si="38"/>
        <v>1.5631328895416874</v>
      </c>
      <c r="DB34" s="397">
        <f t="shared" si="38"/>
        <v>0</v>
      </c>
      <c r="DC34" s="397">
        <f t="shared" si="39"/>
        <v>3</v>
      </c>
      <c r="DD34" s="397">
        <f t="shared" si="40"/>
        <v>0.33620620666320894</v>
      </c>
      <c r="DE34" s="397">
        <f t="shared" si="40"/>
        <v>0.21418162785674913</v>
      </c>
      <c r="DF34" s="397">
        <f t="shared" si="40"/>
        <v>0</v>
      </c>
      <c r="DG34" s="397">
        <f t="shared" si="40"/>
        <v>0.21595010001336448</v>
      </c>
      <c r="DH34" s="397">
        <f t="shared" si="40"/>
        <v>0.14442522612358769</v>
      </c>
      <c r="DI34" s="398">
        <f t="shared" si="41"/>
        <v>0.23349647670595219</v>
      </c>
      <c r="DJ34" s="398">
        <f t="shared" si="41"/>
        <v>0.28258613087463003</v>
      </c>
      <c r="DK34" s="399">
        <f t="shared" si="42"/>
        <v>0</v>
      </c>
      <c r="DL34" s="399">
        <f t="shared" si="42"/>
        <v>0</v>
      </c>
      <c r="DM34" s="399">
        <f t="shared" si="42"/>
        <v>0</v>
      </c>
      <c r="DN34" s="399">
        <f t="shared" si="42"/>
        <v>0</v>
      </c>
      <c r="DO34" s="399">
        <f t="shared" si="43"/>
        <v>-1711</v>
      </c>
      <c r="DP34" s="399">
        <f t="shared" si="44"/>
        <v>0</v>
      </c>
      <c r="DQ34" s="399">
        <f t="shared" si="44"/>
        <v>0</v>
      </c>
      <c r="DR34" s="399">
        <f t="shared" si="44"/>
        <v>0</v>
      </c>
      <c r="DS34" s="399">
        <f t="shared" si="44"/>
        <v>0</v>
      </c>
      <c r="DT34" s="400">
        <f t="shared" si="45"/>
        <v>0</v>
      </c>
      <c r="DU34" s="400">
        <f t="shared" si="45"/>
        <v>0</v>
      </c>
      <c r="DV34" s="386">
        <f t="shared" si="46"/>
        <v>0</v>
      </c>
      <c r="DW34" s="386">
        <f t="shared" si="46"/>
        <v>0</v>
      </c>
      <c r="DX34" s="386">
        <f t="shared" si="46"/>
        <v>0</v>
      </c>
      <c r="DY34" s="386">
        <f t="shared" si="46"/>
        <v>0</v>
      </c>
      <c r="DZ34" s="386">
        <f t="shared" si="46"/>
        <v>0</v>
      </c>
      <c r="EA34" s="401">
        <f t="shared" si="47"/>
        <v>-1090</v>
      </c>
      <c r="EB34" s="386">
        <f t="shared" si="48"/>
        <v>0</v>
      </c>
      <c r="EC34" s="386">
        <f t="shared" si="48"/>
        <v>0</v>
      </c>
      <c r="ED34" s="386">
        <f t="shared" si="48"/>
        <v>0</v>
      </c>
      <c r="EE34" s="385">
        <f t="shared" si="49"/>
        <v>0</v>
      </c>
      <c r="EF34" s="385">
        <f t="shared" si="49"/>
        <v>0</v>
      </c>
      <c r="EG34" s="402">
        <f t="shared" si="50"/>
        <v>1.5513570350653458</v>
      </c>
      <c r="EH34" s="402">
        <f t="shared" si="50"/>
        <v>241.9812787048005</v>
      </c>
      <c r="EI34" s="402">
        <f t="shared" si="50"/>
        <v>0</v>
      </c>
      <c r="EJ34" s="402">
        <f t="shared" si="50"/>
        <v>0</v>
      </c>
      <c r="EK34" s="402">
        <f t="shared" si="50"/>
        <v>52.04650758817268</v>
      </c>
      <c r="EL34" s="402">
        <f t="shared" si="50"/>
        <v>33.156454278847583</v>
      </c>
      <c r="EM34" s="402">
        <f t="shared" si="51"/>
        <v>464.41594375718705</v>
      </c>
      <c r="EN34" s="402">
        <f t="shared" si="52"/>
        <v>33.430223167388533</v>
      </c>
      <c r="EO34" s="402">
        <f t="shared" si="52"/>
        <v>22.357792564177043</v>
      </c>
      <c r="EP34" s="402">
        <f t="shared" si="53"/>
        <v>36.14649553112428</v>
      </c>
      <c r="EQ34" s="402">
        <f t="shared" si="54"/>
        <v>43.745834887611089</v>
      </c>
      <c r="ER34" s="394">
        <f t="shared" si="55"/>
        <v>0</v>
      </c>
      <c r="ES34" s="394">
        <f t="shared" si="55"/>
        <v>0</v>
      </c>
      <c r="ET34" s="394">
        <f t="shared" si="55"/>
        <v>0</v>
      </c>
      <c r="EU34" s="394">
        <f t="shared" si="55"/>
        <v>0</v>
      </c>
      <c r="EV34" s="394">
        <f t="shared" si="55"/>
        <v>0</v>
      </c>
      <c r="EW34" s="394">
        <f t="shared" si="55"/>
        <v>0</v>
      </c>
      <c r="EX34" s="394">
        <f t="shared" si="55"/>
        <v>0</v>
      </c>
      <c r="EY34" s="403">
        <f t="shared" si="56"/>
        <v>-1099</v>
      </c>
      <c r="EZ34" s="394">
        <f t="shared" si="57"/>
        <v>0</v>
      </c>
      <c r="FA34" s="396">
        <f t="shared" si="58"/>
        <v>0</v>
      </c>
      <c r="FB34" s="396">
        <f t="shared" si="58"/>
        <v>0</v>
      </c>
      <c r="FC34" s="404">
        <f t="shared" si="59"/>
        <v>0</v>
      </c>
      <c r="FD34" s="404">
        <f t="shared" si="59"/>
        <v>0</v>
      </c>
      <c r="FE34" s="404">
        <f t="shared" si="59"/>
        <v>0</v>
      </c>
      <c r="FF34" s="404">
        <f t="shared" si="59"/>
        <v>0</v>
      </c>
      <c r="FG34" s="404">
        <f t="shared" si="59"/>
        <v>0</v>
      </c>
      <c r="FH34" s="404">
        <f t="shared" si="59"/>
        <v>0</v>
      </c>
      <c r="FI34" s="404">
        <f t="shared" si="59"/>
        <v>0</v>
      </c>
      <c r="FJ34" s="404">
        <f t="shared" si="59"/>
        <v>0</v>
      </c>
      <c r="FK34" s="392">
        <f t="shared" si="60"/>
        <v>-735</v>
      </c>
      <c r="FL34" s="384">
        <f t="shared" si="61"/>
        <v>0</v>
      </c>
      <c r="FM34" s="384">
        <f t="shared" si="61"/>
        <v>0</v>
      </c>
      <c r="FN34" s="405">
        <f t="shared" si="88"/>
        <v>0</v>
      </c>
      <c r="FO34" s="405">
        <f t="shared" si="88"/>
        <v>0</v>
      </c>
      <c r="FP34" s="405">
        <f t="shared" si="88"/>
        <v>0</v>
      </c>
      <c r="FQ34" s="405">
        <f t="shared" si="86"/>
        <v>0</v>
      </c>
      <c r="FR34" s="405">
        <f t="shared" si="86"/>
        <v>0</v>
      </c>
      <c r="FS34" s="405">
        <f t="shared" si="86"/>
        <v>0</v>
      </c>
      <c r="FT34" s="405">
        <f t="shared" si="86"/>
        <v>0</v>
      </c>
      <c r="FU34" s="405">
        <f t="shared" si="86"/>
        <v>0</v>
      </c>
      <c r="FV34" s="405">
        <f t="shared" si="86"/>
        <v>0</v>
      </c>
      <c r="FW34" s="397">
        <f t="shared" si="63"/>
        <v>-1188.2959437571944</v>
      </c>
      <c r="FX34" s="406">
        <f t="shared" si="64"/>
        <v>0</v>
      </c>
      <c r="FY34" s="331">
        <f t="shared" si="65"/>
        <v>1394.3741651123828</v>
      </c>
      <c r="FZ34" s="382">
        <f t="shared" si="66"/>
        <v>43.745834887617093</v>
      </c>
      <c r="GA34" s="331">
        <f t="shared" si="67"/>
        <v>0</v>
      </c>
      <c r="GB34" s="407">
        <f t="shared" si="68"/>
        <v>0</v>
      </c>
      <c r="GC34" s="407">
        <f t="shared" si="69"/>
        <v>-1.6768808563938364E-12</v>
      </c>
      <c r="GD34" s="407">
        <f t="shared" si="70"/>
        <v>-1.8735013540549517E-16</v>
      </c>
      <c r="GE34" s="407">
        <f t="shared" si="71"/>
        <v>0</v>
      </c>
      <c r="GF34" s="407">
        <f t="shared" si="72"/>
        <v>0</v>
      </c>
      <c r="GG34" s="407">
        <f t="shared" si="73"/>
        <v>0</v>
      </c>
      <c r="GH34" s="407">
        <f t="shared" si="74"/>
        <v>0</v>
      </c>
      <c r="GI34" s="407">
        <f t="shared" si="75"/>
        <v>0</v>
      </c>
      <c r="GJ34">
        <f t="shared" si="76"/>
        <v>0</v>
      </c>
      <c r="GK34" s="382">
        <f t="shared" si="77"/>
        <v>-1.6770682065292419E-12</v>
      </c>
      <c r="GL34">
        <v>1</v>
      </c>
      <c r="GM34">
        <f t="shared" si="84"/>
        <v>0</v>
      </c>
      <c r="GN34">
        <f t="shared" si="84"/>
        <v>0</v>
      </c>
      <c r="GO34">
        <f t="shared" si="84"/>
        <v>14800</v>
      </c>
      <c r="GP34">
        <f t="shared" si="84"/>
        <v>3</v>
      </c>
      <c r="GQ34">
        <f t="shared" si="84"/>
        <v>0</v>
      </c>
      <c r="GR34">
        <f t="shared" si="83"/>
        <v>0</v>
      </c>
      <c r="GS34">
        <f t="shared" si="83"/>
        <v>464.41594375718705</v>
      </c>
      <c r="GT34">
        <f t="shared" si="83"/>
        <v>0</v>
      </c>
      <c r="GU34">
        <f t="shared" si="83"/>
        <v>0</v>
      </c>
      <c r="GV34">
        <f t="shared" si="83"/>
        <v>0</v>
      </c>
    </row>
    <row r="35" spans="1:204" customFormat="1" x14ac:dyDescent="0.25">
      <c r="A35" s="378">
        <v>41032</v>
      </c>
      <c r="B35" s="32" t="s">
        <v>1421</v>
      </c>
      <c r="C35" t="s">
        <v>892</v>
      </c>
      <c r="D35">
        <v>1</v>
      </c>
      <c r="E35" s="379">
        <v>14219</v>
      </c>
      <c r="F35" s="379">
        <v>1252</v>
      </c>
      <c r="G35" s="379">
        <v>0</v>
      </c>
      <c r="H35" s="379">
        <v>24875</v>
      </c>
      <c r="I35" s="379">
        <v>52560</v>
      </c>
      <c r="J35" s="379">
        <v>0</v>
      </c>
      <c r="K35" s="379">
        <v>2790</v>
      </c>
      <c r="L35" s="379">
        <v>26808</v>
      </c>
      <c r="M35" s="380">
        <v>1948.5023888732871</v>
      </c>
      <c r="N35" s="381">
        <f t="shared" si="79"/>
        <v>124452.50238887328</v>
      </c>
      <c r="O35" s="379">
        <v>13760</v>
      </c>
      <c r="P35" s="379">
        <v>1457</v>
      </c>
      <c r="Q35" s="379">
        <v>0</v>
      </c>
      <c r="R35" s="379">
        <v>37105</v>
      </c>
      <c r="S35" s="379">
        <v>40400</v>
      </c>
      <c r="T35" s="379">
        <v>0</v>
      </c>
      <c r="U35" s="379">
        <v>1430</v>
      </c>
      <c r="V35" s="379">
        <v>28830</v>
      </c>
      <c r="W35" s="480">
        <f>(VLOOKUP(A35,'[1]floresta plant'!$A$4:$F$573,6,0))*1000</f>
        <v>2471.7020933843305</v>
      </c>
      <c r="X35" s="24">
        <f t="shared" si="0"/>
        <v>125453.70209338433</v>
      </c>
      <c r="Y35" s="53">
        <f t="shared" si="1"/>
        <v>0</v>
      </c>
      <c r="Z35" s="53">
        <f t="shared" si="1"/>
        <v>12230</v>
      </c>
      <c r="AA35" s="53">
        <f t="shared" si="1"/>
        <v>-12160</v>
      </c>
      <c r="AB35" s="53">
        <f t="shared" si="1"/>
        <v>0</v>
      </c>
      <c r="AC35" s="53">
        <f t="shared" si="1"/>
        <v>-1360</v>
      </c>
      <c r="AD35" s="53">
        <f t="shared" si="1"/>
        <v>2022</v>
      </c>
      <c r="AE35" s="53">
        <f t="shared" si="1"/>
        <v>523.19970451104336</v>
      </c>
      <c r="AF35" s="53">
        <f t="shared" si="2"/>
        <v>205</v>
      </c>
      <c r="AG35" s="53">
        <f t="shared" si="3"/>
        <v>-459</v>
      </c>
      <c r="AH35" s="53">
        <f t="shared" si="4"/>
        <v>-855.13970451104751</v>
      </c>
      <c r="AI35" s="53">
        <f t="shared" si="80"/>
        <v>1001.1997045110475</v>
      </c>
      <c r="AJ35" s="469">
        <v>0</v>
      </c>
      <c r="AK35" s="469">
        <v>0</v>
      </c>
      <c r="AL35" s="469">
        <v>146.06</v>
      </c>
      <c r="AM35" s="470">
        <f t="shared" si="5"/>
        <v>146.06</v>
      </c>
      <c r="AN35" s="53">
        <f t="shared" si="6"/>
        <v>-855.13970451104751</v>
      </c>
      <c r="AO35" s="382">
        <f t="shared" si="7"/>
        <v>2</v>
      </c>
      <c r="AP35">
        <v>1</v>
      </c>
      <c r="AQ35" s="383">
        <f t="shared" si="81"/>
        <v>14980.199704511044</v>
      </c>
      <c r="AR35" s="383">
        <f t="shared" si="8"/>
        <v>-13979</v>
      </c>
      <c r="AS35" s="383">
        <f t="shared" si="9"/>
        <v>0</v>
      </c>
      <c r="AT35" s="383">
        <f t="shared" si="10"/>
        <v>13979</v>
      </c>
      <c r="AU35" s="383">
        <f t="shared" si="82"/>
        <v>855.13970451104751</v>
      </c>
      <c r="AV35" s="383">
        <f t="shared" si="11"/>
        <v>1</v>
      </c>
      <c r="AW35" s="383">
        <f t="shared" si="12"/>
        <v>1</v>
      </c>
      <c r="AX35" s="383">
        <f t="shared" si="13"/>
        <v>1</v>
      </c>
      <c r="AY35" s="383">
        <f t="shared" si="14"/>
        <v>0</v>
      </c>
      <c r="AZ35">
        <f t="shared" si="15"/>
        <v>0</v>
      </c>
      <c r="BA35">
        <f t="shared" si="16"/>
        <v>0</v>
      </c>
      <c r="BB35" s="383">
        <f t="shared" si="17"/>
        <v>0</v>
      </c>
      <c r="BC35" s="384">
        <f t="shared" si="87"/>
        <v>0</v>
      </c>
      <c r="BD35" s="384">
        <f t="shared" si="87"/>
        <v>12230</v>
      </c>
      <c r="BE35" s="384">
        <f t="shared" si="87"/>
        <v>0.86987624293583232</v>
      </c>
      <c r="BF35" s="384">
        <f t="shared" si="85"/>
        <v>0</v>
      </c>
      <c r="BG35" s="384">
        <f t="shared" si="85"/>
        <v>9.7288790328349667E-2</v>
      </c>
      <c r="BH35" s="384">
        <f t="shared" si="85"/>
        <v>2022</v>
      </c>
      <c r="BI35" s="384">
        <f t="shared" si="85"/>
        <v>523.19970451104336</v>
      </c>
      <c r="BJ35" s="384">
        <f t="shared" si="85"/>
        <v>205</v>
      </c>
      <c r="BK35" s="384">
        <f t="shared" si="85"/>
        <v>3.2834966735818011E-2</v>
      </c>
      <c r="BL35" s="474">
        <f t="shared" si="19"/>
        <v>13979</v>
      </c>
      <c r="BM35" s="409">
        <f t="shared" si="20"/>
        <v>-855.13970451104751</v>
      </c>
      <c r="BN35" s="473">
        <f t="shared" si="21"/>
        <v>14980.199704511044</v>
      </c>
      <c r="BO35" s="387">
        <f t="shared" si="22"/>
        <v>0.93316512968718646</v>
      </c>
      <c r="BP35" s="387">
        <f t="shared" si="23"/>
        <v>5.7084666518400023E-2</v>
      </c>
      <c r="BQ35" s="388">
        <f t="shared" si="24"/>
        <v>9.7502037944134923E-3</v>
      </c>
      <c r="BR35" s="389">
        <f t="shared" si="25"/>
        <v>0</v>
      </c>
      <c r="BS35" s="390">
        <f t="shared" si="26"/>
        <v>0</v>
      </c>
      <c r="BT35" s="391">
        <f t="shared" si="27"/>
        <v>0</v>
      </c>
      <c r="BU35" s="391">
        <f t="shared" si="27"/>
        <v>0</v>
      </c>
      <c r="BV35" s="391">
        <f t="shared" si="27"/>
        <v>0</v>
      </c>
      <c r="BW35" s="391">
        <f t="shared" si="27"/>
        <v>0</v>
      </c>
      <c r="BX35" s="391">
        <f t="shared" si="27"/>
        <v>0</v>
      </c>
      <c r="BY35" s="391">
        <f t="shared" si="27"/>
        <v>0</v>
      </c>
      <c r="BZ35" s="391">
        <f t="shared" si="27"/>
        <v>0</v>
      </c>
      <c r="CA35" s="391">
        <f t="shared" ref="CA35:CA98" si="89">IF($BS35&gt;0,IF(AG35
&gt;0,0,$AY35*BK35),0)</f>
        <v>0</v>
      </c>
      <c r="CB35" s="391">
        <f t="shared" si="28"/>
        <v>0</v>
      </c>
      <c r="CC35" s="391">
        <f t="shared" si="28"/>
        <v>0</v>
      </c>
      <c r="CD35" s="392">
        <f t="shared" si="29"/>
        <v>0</v>
      </c>
      <c r="CE35" s="393">
        <f t="shared" si="30"/>
        <v>12230</v>
      </c>
      <c r="CF35" s="392">
        <f t="shared" si="31"/>
        <v>9927.5579053339552</v>
      </c>
      <c r="CG35" s="392">
        <f t="shared" si="31"/>
        <v>0</v>
      </c>
      <c r="CH35" s="392">
        <f t="shared" si="31"/>
        <v>1110.3189762544557</v>
      </c>
      <c r="CI35" s="392">
        <f t="shared" si="31"/>
        <v>0</v>
      </c>
      <c r="CJ35" s="392">
        <f t="shared" si="31"/>
        <v>0</v>
      </c>
      <c r="CK35" s="392">
        <f t="shared" si="31"/>
        <v>0</v>
      </c>
      <c r="CL35" s="392">
        <f t="shared" si="31"/>
        <v>374.73265448587875</v>
      </c>
      <c r="CM35" s="392">
        <f t="shared" si="32"/>
        <v>698.14547152003229</v>
      </c>
      <c r="CN35" s="392">
        <f t="shared" si="33"/>
        <v>119.24499240567701</v>
      </c>
      <c r="CO35" s="394">
        <f t="shared" si="34"/>
        <v>0</v>
      </c>
      <c r="CP35" s="394">
        <f t="shared" si="34"/>
        <v>0</v>
      </c>
      <c r="CQ35" s="395">
        <f t="shared" si="35"/>
        <v>-12160</v>
      </c>
      <c r="CR35" s="394">
        <f t="shared" si="36"/>
        <v>0</v>
      </c>
      <c r="CS35" s="394">
        <f t="shared" si="36"/>
        <v>0</v>
      </c>
      <c r="CT35" s="394">
        <f t="shared" si="36"/>
        <v>0</v>
      </c>
      <c r="CU35" s="394">
        <f t="shared" si="36"/>
        <v>0</v>
      </c>
      <c r="CV35" s="394">
        <f t="shared" si="36"/>
        <v>0</v>
      </c>
      <c r="CW35" s="394">
        <f t="shared" si="36"/>
        <v>0</v>
      </c>
      <c r="CX35" s="396">
        <f t="shared" si="37"/>
        <v>0</v>
      </c>
      <c r="CY35" s="396">
        <f t="shared" si="37"/>
        <v>0</v>
      </c>
      <c r="CZ35" s="397">
        <f t="shared" si="38"/>
        <v>0</v>
      </c>
      <c r="DA35" s="397">
        <f t="shared" si="38"/>
        <v>0</v>
      </c>
      <c r="DB35" s="397">
        <f t="shared" si="38"/>
        <v>0</v>
      </c>
      <c r="DC35" s="397">
        <f t="shared" si="39"/>
        <v>0</v>
      </c>
      <c r="DD35" s="397">
        <f t="shared" si="40"/>
        <v>0</v>
      </c>
      <c r="DE35" s="397">
        <f t="shared" si="40"/>
        <v>0</v>
      </c>
      <c r="DF35" s="397">
        <f t="shared" si="40"/>
        <v>0</v>
      </c>
      <c r="DG35" s="397">
        <f t="shared" si="40"/>
        <v>0</v>
      </c>
      <c r="DH35" s="397">
        <f t="shared" si="40"/>
        <v>0</v>
      </c>
      <c r="DI35" s="398">
        <f t="shared" si="41"/>
        <v>0</v>
      </c>
      <c r="DJ35" s="398">
        <f t="shared" si="41"/>
        <v>0</v>
      </c>
      <c r="DK35" s="399">
        <f t="shared" si="42"/>
        <v>0</v>
      </c>
      <c r="DL35" s="399">
        <f t="shared" si="42"/>
        <v>0</v>
      </c>
      <c r="DM35" s="399">
        <f t="shared" si="42"/>
        <v>0</v>
      </c>
      <c r="DN35" s="399">
        <f t="shared" si="42"/>
        <v>0</v>
      </c>
      <c r="DO35" s="399">
        <f t="shared" si="43"/>
        <v>-1360</v>
      </c>
      <c r="DP35" s="399">
        <f t="shared" si="44"/>
        <v>0</v>
      </c>
      <c r="DQ35" s="399">
        <f t="shared" si="44"/>
        <v>0</v>
      </c>
      <c r="DR35" s="399">
        <f t="shared" si="44"/>
        <v>0</v>
      </c>
      <c r="DS35" s="399">
        <f t="shared" si="44"/>
        <v>0</v>
      </c>
      <c r="DT35" s="400">
        <f t="shared" si="45"/>
        <v>0</v>
      </c>
      <c r="DU35" s="400">
        <f t="shared" si="45"/>
        <v>0</v>
      </c>
      <c r="DV35" s="386">
        <f t="shared" si="46"/>
        <v>0</v>
      </c>
      <c r="DW35" s="386">
        <f t="shared" si="46"/>
        <v>0</v>
      </c>
      <c r="DX35" s="386">
        <f t="shared" si="46"/>
        <v>1641.3345939971593</v>
      </c>
      <c r="DY35" s="386">
        <f t="shared" si="46"/>
        <v>0</v>
      </c>
      <c r="DZ35" s="386">
        <f t="shared" si="46"/>
        <v>183.57031643389283</v>
      </c>
      <c r="EA35" s="401">
        <f t="shared" si="47"/>
        <v>2022</v>
      </c>
      <c r="EB35" s="386">
        <f t="shared" si="48"/>
        <v>0</v>
      </c>
      <c r="EC35" s="386">
        <f t="shared" si="48"/>
        <v>0</v>
      </c>
      <c r="ED35" s="386">
        <f t="shared" si="48"/>
        <v>61.954981796438823</v>
      </c>
      <c r="EE35" s="385">
        <f t="shared" si="49"/>
        <v>115.42519570020485</v>
      </c>
      <c r="EF35" s="385">
        <f t="shared" si="49"/>
        <v>19.714912072304081</v>
      </c>
      <c r="EG35" s="402">
        <f t="shared" si="50"/>
        <v>0</v>
      </c>
      <c r="EH35" s="402">
        <f t="shared" si="50"/>
        <v>0</v>
      </c>
      <c r="EI35" s="402">
        <f t="shared" si="50"/>
        <v>424.70117437342589</v>
      </c>
      <c r="EJ35" s="402">
        <f t="shared" si="50"/>
        <v>0</v>
      </c>
      <c r="EK35" s="402">
        <f t="shared" si="50"/>
        <v>47.499473449659476</v>
      </c>
      <c r="EL35" s="402">
        <f t="shared" si="50"/>
        <v>0</v>
      </c>
      <c r="EM35" s="402">
        <f t="shared" si="51"/>
        <v>523.19970451104336</v>
      </c>
      <c r="EN35" s="402">
        <f t="shared" si="52"/>
        <v>0</v>
      </c>
      <c r="EO35" s="402">
        <f t="shared" si="52"/>
        <v>16.031072289260074</v>
      </c>
      <c r="EP35" s="402">
        <f t="shared" si="53"/>
        <v>29.866680654538342</v>
      </c>
      <c r="EQ35" s="402">
        <f t="shared" si="54"/>
        <v>5.1013037441595932</v>
      </c>
      <c r="ER35" s="394">
        <f t="shared" si="55"/>
        <v>0</v>
      </c>
      <c r="ES35" s="394">
        <f t="shared" si="55"/>
        <v>0</v>
      </c>
      <c r="ET35" s="394">
        <f t="shared" si="55"/>
        <v>166.4063262954588</v>
      </c>
      <c r="EU35" s="394">
        <f t="shared" si="55"/>
        <v>0</v>
      </c>
      <c r="EV35" s="394">
        <f t="shared" si="55"/>
        <v>18.611233861992101</v>
      </c>
      <c r="EW35" s="394">
        <f t="shared" si="55"/>
        <v>0</v>
      </c>
      <c r="EX35" s="394">
        <f t="shared" si="55"/>
        <v>0</v>
      </c>
      <c r="EY35" s="403">
        <f t="shared" si="56"/>
        <v>205</v>
      </c>
      <c r="EZ35" s="394">
        <f t="shared" si="57"/>
        <v>6.2812914284223336</v>
      </c>
      <c r="FA35" s="396">
        <f t="shared" si="58"/>
        <v>11.702356636272004</v>
      </c>
      <c r="FB35" s="396">
        <f t="shared" si="58"/>
        <v>1.9987917778547659</v>
      </c>
      <c r="FC35" s="404">
        <f t="shared" si="59"/>
        <v>0</v>
      </c>
      <c r="FD35" s="404">
        <f t="shared" si="59"/>
        <v>0</v>
      </c>
      <c r="FE35" s="404">
        <f t="shared" si="59"/>
        <v>0</v>
      </c>
      <c r="FF35" s="404">
        <f t="shared" si="59"/>
        <v>0</v>
      </c>
      <c r="FG35" s="404">
        <f t="shared" si="59"/>
        <v>0</v>
      </c>
      <c r="FH35" s="404">
        <f t="shared" si="59"/>
        <v>0</v>
      </c>
      <c r="FI35" s="404">
        <f t="shared" si="59"/>
        <v>0</v>
      </c>
      <c r="FJ35" s="404">
        <f t="shared" ref="FJ35:FJ98" si="90">IF($FK35&gt;0,IF(AF35&gt;0,0,$FK35*$BO35*BJ35),0)</f>
        <v>0</v>
      </c>
      <c r="FK35" s="392">
        <f t="shared" si="60"/>
        <v>-459</v>
      </c>
      <c r="FL35" s="384">
        <f t="shared" si="61"/>
        <v>0</v>
      </c>
      <c r="FM35" s="384">
        <f t="shared" si="61"/>
        <v>0</v>
      </c>
      <c r="FN35" s="405">
        <f t="shared" si="88"/>
        <v>0</v>
      </c>
      <c r="FO35" s="405">
        <f t="shared" si="88"/>
        <v>0</v>
      </c>
      <c r="FP35" s="405">
        <f t="shared" si="88"/>
        <v>0</v>
      </c>
      <c r="FQ35" s="405">
        <f t="shared" si="86"/>
        <v>0</v>
      </c>
      <c r="FR35" s="405">
        <f t="shared" si="86"/>
        <v>0</v>
      </c>
      <c r="FS35" s="405">
        <f t="shared" si="86"/>
        <v>0</v>
      </c>
      <c r="FT35" s="405">
        <f t="shared" si="86"/>
        <v>0</v>
      </c>
      <c r="FU35" s="405">
        <f t="shared" si="86"/>
        <v>0</v>
      </c>
      <c r="FV35" s="405">
        <f t="shared" si="86"/>
        <v>0</v>
      </c>
      <c r="FW35" s="397">
        <f t="shared" si="63"/>
        <v>-855.13970451104751</v>
      </c>
      <c r="FX35" s="406">
        <f t="shared" si="64"/>
        <v>0</v>
      </c>
      <c r="FY35" s="331">
        <f t="shared" si="65"/>
        <v>140.95869625583586</v>
      </c>
      <c r="FZ35" s="382">
        <f t="shared" si="66"/>
        <v>5.1013037441641416</v>
      </c>
      <c r="GA35" s="331">
        <f t="shared" si="67"/>
        <v>0</v>
      </c>
      <c r="GB35" s="407">
        <f t="shared" si="68"/>
        <v>1.8189894035458565E-12</v>
      </c>
      <c r="GC35" s="407">
        <f t="shared" si="69"/>
        <v>0</v>
      </c>
      <c r="GD35" s="407">
        <f t="shared" si="70"/>
        <v>0</v>
      </c>
      <c r="GE35" s="407">
        <f t="shared" si="71"/>
        <v>0</v>
      </c>
      <c r="GF35" s="407">
        <f t="shared" si="72"/>
        <v>0</v>
      </c>
      <c r="GG35" s="407">
        <f t="shared" si="73"/>
        <v>0</v>
      </c>
      <c r="GH35" s="407">
        <f t="shared" si="74"/>
        <v>0</v>
      </c>
      <c r="GI35" s="407">
        <f t="shared" si="75"/>
        <v>0</v>
      </c>
      <c r="GJ35">
        <f t="shared" si="76"/>
        <v>0</v>
      </c>
      <c r="GK35" s="382">
        <f t="shared" si="77"/>
        <v>1.8189894035458565E-12</v>
      </c>
      <c r="GL35">
        <v>1</v>
      </c>
      <c r="GM35">
        <f t="shared" si="84"/>
        <v>0</v>
      </c>
      <c r="GN35">
        <f t="shared" si="84"/>
        <v>12230</v>
      </c>
      <c r="GO35">
        <f t="shared" si="84"/>
        <v>0</v>
      </c>
      <c r="GP35">
        <f t="shared" si="84"/>
        <v>0</v>
      </c>
      <c r="GQ35">
        <f t="shared" si="84"/>
        <v>0</v>
      </c>
      <c r="GR35">
        <f t="shared" si="83"/>
        <v>2022</v>
      </c>
      <c r="GS35">
        <f t="shared" si="83"/>
        <v>523.19970451104336</v>
      </c>
      <c r="GT35">
        <f t="shared" si="83"/>
        <v>205</v>
      </c>
      <c r="GU35">
        <f t="shared" si="83"/>
        <v>0</v>
      </c>
      <c r="GV35">
        <f t="shared" si="83"/>
        <v>0</v>
      </c>
    </row>
    <row r="36" spans="1:204" customFormat="1" x14ac:dyDescent="0.25">
      <c r="A36" s="378">
        <v>41033</v>
      </c>
      <c r="B36" s="32" t="s">
        <v>1422</v>
      </c>
      <c r="C36" t="s">
        <v>892</v>
      </c>
      <c r="D36">
        <v>1</v>
      </c>
      <c r="E36" s="379">
        <v>8896</v>
      </c>
      <c r="F36" s="379">
        <v>16084</v>
      </c>
      <c r="G36" s="379">
        <v>229</v>
      </c>
      <c r="H36" s="379">
        <v>16480</v>
      </c>
      <c r="I36" s="379">
        <v>33200</v>
      </c>
      <c r="J36" s="379">
        <v>0</v>
      </c>
      <c r="K36" s="379">
        <v>4235</v>
      </c>
      <c r="L36" s="379">
        <v>17170</v>
      </c>
      <c r="M36" s="380">
        <v>89945.075217743666</v>
      </c>
      <c r="N36" s="381">
        <f t="shared" si="79"/>
        <v>186239.07521774367</v>
      </c>
      <c r="O36" s="379">
        <v>9503</v>
      </c>
      <c r="P36" s="379">
        <v>21627</v>
      </c>
      <c r="Q36" s="379">
        <v>239</v>
      </c>
      <c r="R36" s="379">
        <v>18590</v>
      </c>
      <c r="S36" s="379">
        <v>36500</v>
      </c>
      <c r="T36" s="379">
        <v>0</v>
      </c>
      <c r="U36" s="379">
        <v>3285</v>
      </c>
      <c r="V36" s="379">
        <v>13800</v>
      </c>
      <c r="W36" s="480">
        <f>(VLOOKUP(A36,'[1]floresta plant'!$A$4:$F$573,6,0))*1000</f>
        <v>117929.97400732175</v>
      </c>
      <c r="X36" s="24">
        <f t="shared" si="0"/>
        <v>221473.97400732175</v>
      </c>
      <c r="Y36" s="53">
        <f t="shared" si="1"/>
        <v>10</v>
      </c>
      <c r="Z36" s="53">
        <f t="shared" si="1"/>
        <v>2110</v>
      </c>
      <c r="AA36" s="53">
        <f t="shared" si="1"/>
        <v>3300</v>
      </c>
      <c r="AB36" s="53">
        <f t="shared" si="1"/>
        <v>0</v>
      </c>
      <c r="AC36" s="53">
        <f t="shared" si="1"/>
        <v>-950</v>
      </c>
      <c r="AD36" s="53">
        <f t="shared" si="1"/>
        <v>-3370</v>
      </c>
      <c r="AE36" s="53">
        <f t="shared" si="1"/>
        <v>27984.898789578088</v>
      </c>
      <c r="AF36" s="53">
        <f t="shared" si="2"/>
        <v>5543</v>
      </c>
      <c r="AG36" s="53">
        <f t="shared" si="3"/>
        <v>607</v>
      </c>
      <c r="AH36" s="53">
        <f t="shared" si="4"/>
        <v>-33708.008789578089</v>
      </c>
      <c r="AI36" s="53">
        <f t="shared" si="80"/>
        <v>35234.898789578088</v>
      </c>
      <c r="AJ36" s="469">
        <v>0</v>
      </c>
      <c r="AK36" s="469">
        <v>0</v>
      </c>
      <c r="AL36" s="469">
        <v>1526.89</v>
      </c>
      <c r="AM36" s="470">
        <f t="shared" si="5"/>
        <v>1526.89</v>
      </c>
      <c r="AN36" s="53">
        <f t="shared" si="6"/>
        <v>-33708.008789578089</v>
      </c>
      <c r="AO36" s="382">
        <f t="shared" si="7"/>
        <v>2</v>
      </c>
      <c r="AP36">
        <v>1</v>
      </c>
      <c r="AQ36" s="383">
        <f t="shared" si="81"/>
        <v>39554.898789578088</v>
      </c>
      <c r="AR36" s="383">
        <f t="shared" si="8"/>
        <v>-4320</v>
      </c>
      <c r="AS36" s="383">
        <f t="shared" si="9"/>
        <v>10</v>
      </c>
      <c r="AT36" s="383">
        <f t="shared" si="10"/>
        <v>4320</v>
      </c>
      <c r="AU36" s="383">
        <f t="shared" si="82"/>
        <v>33708.008789578089</v>
      </c>
      <c r="AV36" s="383">
        <f t="shared" si="11"/>
        <v>1</v>
      </c>
      <c r="AW36" s="383">
        <f t="shared" si="12"/>
        <v>1</v>
      </c>
      <c r="AX36" s="383">
        <f t="shared" si="13"/>
        <v>1</v>
      </c>
      <c r="AY36" s="383">
        <f t="shared" si="14"/>
        <v>5</v>
      </c>
      <c r="AZ36">
        <f t="shared" si="15"/>
        <v>5</v>
      </c>
      <c r="BA36">
        <f t="shared" si="16"/>
        <v>0</v>
      </c>
      <c r="BB36" s="383">
        <f t="shared" si="17"/>
        <v>0</v>
      </c>
      <c r="BC36" s="384">
        <f t="shared" si="87"/>
        <v>10</v>
      </c>
      <c r="BD36" s="384">
        <f t="shared" si="87"/>
        <v>2110</v>
      </c>
      <c r="BE36" s="384">
        <f t="shared" si="87"/>
        <v>3300</v>
      </c>
      <c r="BF36" s="384">
        <f t="shared" si="85"/>
        <v>0</v>
      </c>
      <c r="BG36" s="384">
        <f t="shared" si="85"/>
        <v>0.21990740740740741</v>
      </c>
      <c r="BH36" s="384">
        <f t="shared" si="85"/>
        <v>0.78009259259259256</v>
      </c>
      <c r="BI36" s="384">
        <f t="shared" si="85"/>
        <v>27984.898789578088</v>
      </c>
      <c r="BJ36" s="384">
        <f t="shared" si="85"/>
        <v>5543</v>
      </c>
      <c r="BK36" s="384">
        <f t="shared" si="85"/>
        <v>607</v>
      </c>
      <c r="BL36" s="474">
        <f t="shared" si="19"/>
        <v>4315</v>
      </c>
      <c r="BM36" s="409">
        <f t="shared" si="20"/>
        <v>-33703.008789578089</v>
      </c>
      <c r="BN36" s="473">
        <f t="shared" si="21"/>
        <v>39544.898789578088</v>
      </c>
      <c r="BO36" s="387">
        <f t="shared" si="22"/>
        <v>0.10911647600770197</v>
      </c>
      <c r="BP36" s="387">
        <f t="shared" si="23"/>
        <v>0.85227196986682874</v>
      </c>
      <c r="BQ36" s="388">
        <f t="shared" si="24"/>
        <v>3.8611554125469294E-2</v>
      </c>
      <c r="BR36" s="389">
        <f t="shared" si="25"/>
        <v>0</v>
      </c>
      <c r="BS36" s="390">
        <f t="shared" si="26"/>
        <v>10</v>
      </c>
      <c r="BT36" s="391">
        <f t="shared" ref="BT36:BZ72" si="91">IF($BS36&gt;0,IF(Z36
&gt;0,0,$AY36*BD36),0)</f>
        <v>0</v>
      </c>
      <c r="BU36" s="391">
        <f t="shared" si="91"/>
        <v>0</v>
      </c>
      <c r="BV36" s="391">
        <f t="shared" si="91"/>
        <v>0</v>
      </c>
      <c r="BW36" s="391">
        <f t="shared" si="91"/>
        <v>1.099537037037037</v>
      </c>
      <c r="BX36" s="391">
        <f t="shared" si="91"/>
        <v>3.9004629629629628</v>
      </c>
      <c r="BY36" s="391">
        <f t="shared" si="91"/>
        <v>0</v>
      </c>
      <c r="BZ36" s="391">
        <f t="shared" si="91"/>
        <v>0</v>
      </c>
      <c r="CA36" s="391">
        <f t="shared" si="89"/>
        <v>0</v>
      </c>
      <c r="CB36" s="391">
        <f t="shared" si="28"/>
        <v>5</v>
      </c>
      <c r="CC36" s="391">
        <f t="shared" si="28"/>
        <v>0</v>
      </c>
      <c r="CD36" s="392">
        <f t="shared" si="29"/>
        <v>0</v>
      </c>
      <c r="CE36" s="393">
        <f t="shared" si="30"/>
        <v>2110</v>
      </c>
      <c r="CF36" s="392">
        <f t="shared" si="31"/>
        <v>0</v>
      </c>
      <c r="CG36" s="392">
        <f t="shared" si="31"/>
        <v>0</v>
      </c>
      <c r="CH36" s="392">
        <f t="shared" si="31"/>
        <v>50.63055003644412</v>
      </c>
      <c r="CI36" s="392">
        <f t="shared" si="31"/>
        <v>179.60521433980702</v>
      </c>
      <c r="CJ36" s="392">
        <f t="shared" si="31"/>
        <v>0</v>
      </c>
      <c r="CK36" s="392">
        <f t="shared" si="31"/>
        <v>0</v>
      </c>
      <c r="CL36" s="392">
        <f t="shared" si="31"/>
        <v>0</v>
      </c>
      <c r="CM36" s="392">
        <f t="shared" si="32"/>
        <v>1798.2938564190085</v>
      </c>
      <c r="CN36" s="392">
        <f t="shared" si="33"/>
        <v>81.470379204740212</v>
      </c>
      <c r="CO36" s="394">
        <f t="shared" si="34"/>
        <v>0</v>
      </c>
      <c r="CP36" s="394">
        <f t="shared" si="34"/>
        <v>0</v>
      </c>
      <c r="CQ36" s="395">
        <f t="shared" si="35"/>
        <v>3300</v>
      </c>
      <c r="CR36" s="394">
        <f t="shared" si="36"/>
        <v>0</v>
      </c>
      <c r="CS36" s="394">
        <f t="shared" si="36"/>
        <v>79.185220436144832</v>
      </c>
      <c r="CT36" s="394">
        <f t="shared" si="36"/>
        <v>280.89915038927165</v>
      </c>
      <c r="CU36" s="394">
        <f t="shared" si="36"/>
        <v>0</v>
      </c>
      <c r="CV36" s="394">
        <f t="shared" si="36"/>
        <v>0</v>
      </c>
      <c r="CW36" s="394">
        <f t="shared" si="36"/>
        <v>0</v>
      </c>
      <c r="CX36" s="396">
        <f t="shared" si="37"/>
        <v>2812.4975005605347</v>
      </c>
      <c r="CY36" s="396">
        <f t="shared" si="37"/>
        <v>127.41812861404867</v>
      </c>
      <c r="CZ36" s="397">
        <f t="shared" si="38"/>
        <v>0</v>
      </c>
      <c r="DA36" s="397">
        <f t="shared" si="38"/>
        <v>0</v>
      </c>
      <c r="DB36" s="397">
        <f t="shared" si="38"/>
        <v>0</v>
      </c>
      <c r="DC36" s="397">
        <f t="shared" si="39"/>
        <v>0</v>
      </c>
      <c r="DD36" s="397">
        <f t="shared" si="40"/>
        <v>0</v>
      </c>
      <c r="DE36" s="397">
        <f t="shared" si="40"/>
        <v>0</v>
      </c>
      <c r="DF36" s="397">
        <f t="shared" si="40"/>
        <v>0</v>
      </c>
      <c r="DG36" s="397">
        <f t="shared" si="40"/>
        <v>0</v>
      </c>
      <c r="DH36" s="397">
        <f t="shared" si="40"/>
        <v>0</v>
      </c>
      <c r="DI36" s="398">
        <f t="shared" si="41"/>
        <v>0</v>
      </c>
      <c r="DJ36" s="398">
        <f t="shared" si="41"/>
        <v>0</v>
      </c>
      <c r="DK36" s="399">
        <f t="shared" si="42"/>
        <v>0</v>
      </c>
      <c r="DL36" s="399">
        <f t="shared" si="42"/>
        <v>0</v>
      </c>
      <c r="DM36" s="399">
        <f t="shared" si="42"/>
        <v>0</v>
      </c>
      <c r="DN36" s="399">
        <f t="shared" si="42"/>
        <v>0</v>
      </c>
      <c r="DO36" s="399">
        <f t="shared" si="43"/>
        <v>-950</v>
      </c>
      <c r="DP36" s="399">
        <f t="shared" si="44"/>
        <v>0</v>
      </c>
      <c r="DQ36" s="399">
        <f t="shared" si="44"/>
        <v>0</v>
      </c>
      <c r="DR36" s="399">
        <f t="shared" si="44"/>
        <v>0</v>
      </c>
      <c r="DS36" s="399">
        <f t="shared" si="44"/>
        <v>0</v>
      </c>
      <c r="DT36" s="400">
        <f t="shared" si="45"/>
        <v>0</v>
      </c>
      <c r="DU36" s="400">
        <f t="shared" si="45"/>
        <v>0</v>
      </c>
      <c r="DV36" s="386">
        <f t="shared" si="46"/>
        <v>0</v>
      </c>
      <c r="DW36" s="386">
        <f t="shared" si="46"/>
        <v>0</v>
      </c>
      <c r="DX36" s="386">
        <f t="shared" si="46"/>
        <v>0</v>
      </c>
      <c r="DY36" s="386">
        <f t="shared" si="46"/>
        <v>0</v>
      </c>
      <c r="DZ36" s="386">
        <f t="shared" si="46"/>
        <v>0</v>
      </c>
      <c r="EA36" s="401">
        <f t="shared" si="47"/>
        <v>-3370</v>
      </c>
      <c r="EB36" s="386">
        <f t="shared" si="48"/>
        <v>0</v>
      </c>
      <c r="EC36" s="386">
        <f t="shared" si="48"/>
        <v>0</v>
      </c>
      <c r="ED36" s="386">
        <f t="shared" si="48"/>
        <v>0</v>
      </c>
      <c r="EE36" s="385">
        <f t="shared" si="49"/>
        <v>0</v>
      </c>
      <c r="EF36" s="385">
        <f t="shared" si="49"/>
        <v>0</v>
      </c>
      <c r="EG36" s="402">
        <f t="shared" si="50"/>
        <v>0</v>
      </c>
      <c r="EH36" s="402">
        <f t="shared" si="50"/>
        <v>0</v>
      </c>
      <c r="EI36" s="402">
        <f t="shared" si="50"/>
        <v>0</v>
      </c>
      <c r="EJ36" s="402">
        <f t="shared" si="50"/>
        <v>0</v>
      </c>
      <c r="EK36" s="402">
        <f t="shared" si="50"/>
        <v>671.51223622301313</v>
      </c>
      <c r="EL36" s="402">
        <f t="shared" si="50"/>
        <v>2382.101301127952</v>
      </c>
      <c r="EM36" s="402">
        <f t="shared" si="51"/>
        <v>27984.898789578088</v>
      </c>
      <c r="EN36" s="402">
        <f t="shared" si="52"/>
        <v>0</v>
      </c>
      <c r="EO36" s="402">
        <f t="shared" si="52"/>
        <v>0</v>
      </c>
      <c r="EP36" s="402">
        <f t="shared" si="53"/>
        <v>23850.744817917548</v>
      </c>
      <c r="EQ36" s="402">
        <f t="shared" si="54"/>
        <v>1080.5404343095745</v>
      </c>
      <c r="ER36" s="394">
        <f t="shared" si="55"/>
        <v>0</v>
      </c>
      <c r="ES36" s="394">
        <f t="shared" si="55"/>
        <v>0</v>
      </c>
      <c r="ET36" s="394">
        <f t="shared" si="55"/>
        <v>0</v>
      </c>
      <c r="EU36" s="394">
        <f t="shared" si="55"/>
        <v>0</v>
      </c>
      <c r="EV36" s="394">
        <f t="shared" si="55"/>
        <v>133.00717481137903</v>
      </c>
      <c r="EW36" s="394">
        <f t="shared" si="55"/>
        <v>471.82545169931291</v>
      </c>
      <c r="EX36" s="394">
        <f t="shared" si="55"/>
        <v>0</v>
      </c>
      <c r="EY36" s="403">
        <f t="shared" si="56"/>
        <v>5543</v>
      </c>
      <c r="EZ36" s="394">
        <f t="shared" si="57"/>
        <v>0</v>
      </c>
      <c r="FA36" s="396">
        <f t="shared" si="58"/>
        <v>4724.143528971832</v>
      </c>
      <c r="FB36" s="396">
        <f t="shared" si="58"/>
        <v>214.02384451747631</v>
      </c>
      <c r="FC36" s="404">
        <f t="shared" ref="FC36:FI72" si="92">IF($FK36&gt;0,IF(Y36&gt;0,0,$FK36*$BO36*BC36),0)</f>
        <v>0</v>
      </c>
      <c r="FD36" s="404">
        <f t="shared" si="92"/>
        <v>0</v>
      </c>
      <c r="FE36" s="404">
        <f t="shared" si="92"/>
        <v>0</v>
      </c>
      <c r="FF36" s="404">
        <f t="shared" si="92"/>
        <v>0</v>
      </c>
      <c r="FG36" s="404">
        <f t="shared" si="92"/>
        <v>14.565281455981792</v>
      </c>
      <c r="FH36" s="404">
        <f t="shared" si="92"/>
        <v>51.668419480693302</v>
      </c>
      <c r="FI36" s="404">
        <f t="shared" si="92"/>
        <v>0</v>
      </c>
      <c r="FJ36" s="404">
        <f t="shared" si="90"/>
        <v>0</v>
      </c>
      <c r="FK36" s="392">
        <f t="shared" si="60"/>
        <v>607</v>
      </c>
      <c r="FL36" s="384">
        <f t="shared" si="61"/>
        <v>517.32908570916504</v>
      </c>
      <c r="FM36" s="384">
        <f t="shared" si="61"/>
        <v>23.437213354159862</v>
      </c>
      <c r="FN36" s="405">
        <f t="shared" si="88"/>
        <v>0</v>
      </c>
      <c r="FO36" s="405">
        <f t="shared" si="88"/>
        <v>0</v>
      </c>
      <c r="FP36" s="405">
        <f t="shared" si="88"/>
        <v>0</v>
      </c>
      <c r="FQ36" s="405">
        <f t="shared" si="86"/>
        <v>0</v>
      </c>
      <c r="FR36" s="405">
        <f t="shared" si="86"/>
        <v>0</v>
      </c>
      <c r="FS36" s="405">
        <f t="shared" si="86"/>
        <v>0</v>
      </c>
      <c r="FT36" s="405">
        <f t="shared" si="86"/>
        <v>0</v>
      </c>
      <c r="FU36" s="405">
        <f t="shared" si="86"/>
        <v>0</v>
      </c>
      <c r="FV36" s="405">
        <f t="shared" si="86"/>
        <v>0</v>
      </c>
      <c r="FW36" s="397">
        <f t="shared" si="63"/>
        <v>-33708.008789578089</v>
      </c>
      <c r="FX36" s="406">
        <f t="shared" si="64"/>
        <v>0</v>
      </c>
      <c r="FY36" s="331">
        <f t="shared" si="65"/>
        <v>446.34956569042504</v>
      </c>
      <c r="FZ36" s="382">
        <f t="shared" si="66"/>
        <v>1080.5404343095752</v>
      </c>
      <c r="GA36" s="331">
        <f t="shared" si="67"/>
        <v>0</v>
      </c>
      <c r="GB36" s="407">
        <f t="shared" si="68"/>
        <v>0</v>
      </c>
      <c r="GC36" s="407">
        <f t="shared" si="69"/>
        <v>0</v>
      </c>
      <c r="GD36" s="407">
        <f t="shared" si="70"/>
        <v>0</v>
      </c>
      <c r="GE36" s="407">
        <f t="shared" si="71"/>
        <v>0</v>
      </c>
      <c r="GF36" s="407">
        <f t="shared" si="72"/>
        <v>0</v>
      </c>
      <c r="GG36" s="407">
        <f t="shared" si="73"/>
        <v>-9.0949470177292824E-13</v>
      </c>
      <c r="GH36" s="407">
        <f t="shared" si="74"/>
        <v>-2.2737367544323206E-13</v>
      </c>
      <c r="GI36" s="407">
        <f t="shared" si="75"/>
        <v>3.1974423109204508E-14</v>
      </c>
      <c r="GJ36">
        <f t="shared" si="76"/>
        <v>0</v>
      </c>
      <c r="GK36" s="382">
        <f t="shared" si="77"/>
        <v>-1.1048939541069558E-12</v>
      </c>
      <c r="GL36">
        <v>1</v>
      </c>
      <c r="GM36">
        <f t="shared" si="84"/>
        <v>10</v>
      </c>
      <c r="GN36">
        <f t="shared" si="84"/>
        <v>2110</v>
      </c>
      <c r="GO36">
        <f t="shared" si="84"/>
        <v>3300</v>
      </c>
      <c r="GP36">
        <f t="shared" si="84"/>
        <v>0</v>
      </c>
      <c r="GQ36">
        <f t="shared" si="84"/>
        <v>0</v>
      </c>
      <c r="GR36">
        <f t="shared" si="83"/>
        <v>0</v>
      </c>
      <c r="GS36">
        <f t="shared" si="83"/>
        <v>27984.898789578088</v>
      </c>
      <c r="GT36">
        <f t="shared" si="83"/>
        <v>5543</v>
      </c>
      <c r="GU36">
        <f t="shared" si="83"/>
        <v>607</v>
      </c>
      <c r="GV36">
        <f t="shared" si="83"/>
        <v>0</v>
      </c>
    </row>
    <row r="37" spans="1:204" customFormat="1" x14ac:dyDescent="0.25">
      <c r="A37" s="378">
        <v>41034</v>
      </c>
      <c r="B37" s="32" t="s">
        <v>1423</v>
      </c>
      <c r="C37" t="s">
        <v>892</v>
      </c>
      <c r="D37">
        <v>1</v>
      </c>
      <c r="E37" s="379">
        <v>11007</v>
      </c>
      <c r="F37" s="379">
        <v>2768</v>
      </c>
      <c r="G37" s="379">
        <v>10</v>
      </c>
      <c r="H37" s="379">
        <v>17500</v>
      </c>
      <c r="I37" s="379">
        <v>23000</v>
      </c>
      <c r="J37" s="379">
        <v>0</v>
      </c>
      <c r="K37" s="379">
        <v>1242</v>
      </c>
      <c r="L37" s="379">
        <v>16230</v>
      </c>
      <c r="M37" s="380">
        <v>15243.855589409168</v>
      </c>
      <c r="N37" s="381">
        <f t="shared" si="79"/>
        <v>87000.85558940917</v>
      </c>
      <c r="O37" s="379">
        <v>12074</v>
      </c>
      <c r="P37" s="379">
        <v>2762</v>
      </c>
      <c r="Q37" s="379">
        <v>25</v>
      </c>
      <c r="R37" s="379">
        <v>26700</v>
      </c>
      <c r="S37" s="379">
        <v>23100</v>
      </c>
      <c r="T37" s="379">
        <v>0</v>
      </c>
      <c r="U37" s="379">
        <v>750</v>
      </c>
      <c r="V37" s="379">
        <v>13500</v>
      </c>
      <c r="W37" s="480">
        <f>(VLOOKUP(A37,'[1]floresta plant'!$A$4:$F$573,6,0))*1000</f>
        <v>16217.026778333213</v>
      </c>
      <c r="X37" s="24">
        <f t="shared" si="0"/>
        <v>95128.026778333209</v>
      </c>
      <c r="Y37" s="53">
        <f t="shared" si="1"/>
        <v>15</v>
      </c>
      <c r="Z37" s="53">
        <f t="shared" si="1"/>
        <v>9200</v>
      </c>
      <c r="AA37" s="53">
        <f t="shared" si="1"/>
        <v>100</v>
      </c>
      <c r="AB37" s="53">
        <f t="shared" si="1"/>
        <v>0</v>
      </c>
      <c r="AC37" s="53">
        <f t="shared" si="1"/>
        <v>-492</v>
      </c>
      <c r="AD37" s="53">
        <f t="shared" si="1"/>
        <v>-2730</v>
      </c>
      <c r="AE37" s="53">
        <f t="shared" si="1"/>
        <v>973.17118892404505</v>
      </c>
      <c r="AF37" s="53">
        <f t="shared" si="2"/>
        <v>-6</v>
      </c>
      <c r="AG37" s="53">
        <f t="shared" si="3"/>
        <v>1067</v>
      </c>
      <c r="AH37" s="53">
        <f t="shared" si="4"/>
        <v>-7980.7911889240395</v>
      </c>
      <c r="AI37" s="53">
        <f t="shared" si="80"/>
        <v>8127.1711889240396</v>
      </c>
      <c r="AJ37" s="469">
        <v>0</v>
      </c>
      <c r="AK37" s="469">
        <v>0</v>
      </c>
      <c r="AL37" s="469">
        <v>146.38</v>
      </c>
      <c r="AM37" s="470">
        <f t="shared" si="5"/>
        <v>146.38</v>
      </c>
      <c r="AN37" s="53">
        <f t="shared" si="6"/>
        <v>-7980.7911889240395</v>
      </c>
      <c r="AO37" s="382">
        <f t="shared" si="7"/>
        <v>2</v>
      </c>
      <c r="AP37">
        <v>1</v>
      </c>
      <c r="AQ37" s="383">
        <f t="shared" si="81"/>
        <v>11355.171188924045</v>
      </c>
      <c r="AR37" s="383">
        <f t="shared" si="8"/>
        <v>-3228</v>
      </c>
      <c r="AS37" s="383">
        <f t="shared" si="9"/>
        <v>15</v>
      </c>
      <c r="AT37" s="383">
        <f t="shared" si="10"/>
        <v>3228</v>
      </c>
      <c r="AU37" s="383">
        <f t="shared" si="82"/>
        <v>7980.7911889240395</v>
      </c>
      <c r="AV37" s="383">
        <f t="shared" si="11"/>
        <v>1</v>
      </c>
      <c r="AW37" s="383">
        <f t="shared" si="12"/>
        <v>1</v>
      </c>
      <c r="AX37" s="383">
        <f t="shared" si="13"/>
        <v>1</v>
      </c>
      <c r="AY37" s="383">
        <f t="shared" si="14"/>
        <v>7.5</v>
      </c>
      <c r="AZ37">
        <f t="shared" si="15"/>
        <v>7.5</v>
      </c>
      <c r="BA37">
        <f t="shared" si="16"/>
        <v>0</v>
      </c>
      <c r="BB37" s="383">
        <f t="shared" si="17"/>
        <v>0</v>
      </c>
      <c r="BC37" s="384">
        <f t="shared" si="87"/>
        <v>15</v>
      </c>
      <c r="BD37" s="384">
        <f t="shared" si="87"/>
        <v>9200</v>
      </c>
      <c r="BE37" s="384">
        <f t="shared" si="87"/>
        <v>100</v>
      </c>
      <c r="BF37" s="384">
        <f t="shared" si="85"/>
        <v>0</v>
      </c>
      <c r="BG37" s="384">
        <f t="shared" si="85"/>
        <v>0.15241635687732341</v>
      </c>
      <c r="BH37" s="384">
        <f t="shared" si="85"/>
        <v>0.84572490706319703</v>
      </c>
      <c r="BI37" s="384">
        <f t="shared" si="85"/>
        <v>973.17118892404505</v>
      </c>
      <c r="BJ37" s="384">
        <f t="shared" si="85"/>
        <v>1.8587360594795538E-3</v>
      </c>
      <c r="BK37" s="384">
        <f t="shared" si="85"/>
        <v>1067</v>
      </c>
      <c r="BL37" s="474">
        <f t="shared" si="19"/>
        <v>3220.5</v>
      </c>
      <c r="BM37" s="409">
        <f t="shared" si="20"/>
        <v>-7973.2911889240395</v>
      </c>
      <c r="BN37" s="473">
        <f t="shared" si="21"/>
        <v>11340.171188924045</v>
      </c>
      <c r="BO37" s="387">
        <f t="shared" si="22"/>
        <v>0.28399042186818707</v>
      </c>
      <c r="BP37" s="387">
        <f t="shared" si="23"/>
        <v>0.70310148375110593</v>
      </c>
      <c r="BQ37" s="388">
        <f t="shared" si="24"/>
        <v>1.2908094380707003E-2</v>
      </c>
      <c r="BR37" s="389">
        <f t="shared" si="25"/>
        <v>0</v>
      </c>
      <c r="BS37" s="390">
        <f t="shared" si="26"/>
        <v>15</v>
      </c>
      <c r="BT37" s="391">
        <f t="shared" si="91"/>
        <v>0</v>
      </c>
      <c r="BU37" s="391">
        <f t="shared" si="91"/>
        <v>0</v>
      </c>
      <c r="BV37" s="391">
        <f t="shared" si="91"/>
        <v>0</v>
      </c>
      <c r="BW37" s="391">
        <f t="shared" si="91"/>
        <v>1.1431226765799256</v>
      </c>
      <c r="BX37" s="391">
        <f t="shared" si="91"/>
        <v>6.3429368029739779</v>
      </c>
      <c r="BY37" s="391">
        <f t="shared" si="91"/>
        <v>0</v>
      </c>
      <c r="BZ37" s="391">
        <f t="shared" si="91"/>
        <v>1.3940520446096654E-2</v>
      </c>
      <c r="CA37" s="391">
        <f t="shared" si="89"/>
        <v>0</v>
      </c>
      <c r="CB37" s="391">
        <f t="shared" si="28"/>
        <v>7.5</v>
      </c>
      <c r="CC37" s="391">
        <f t="shared" si="28"/>
        <v>0</v>
      </c>
      <c r="CD37" s="392">
        <f t="shared" si="29"/>
        <v>0</v>
      </c>
      <c r="CE37" s="393">
        <f t="shared" si="30"/>
        <v>9200</v>
      </c>
      <c r="CF37" s="392">
        <f t="shared" si="31"/>
        <v>0</v>
      </c>
      <c r="CG37" s="392">
        <f t="shared" si="31"/>
        <v>0</v>
      </c>
      <c r="CH37" s="392">
        <f t="shared" si="31"/>
        <v>398.22002650066975</v>
      </c>
      <c r="CI37" s="392">
        <f t="shared" si="31"/>
        <v>2209.6355129000581</v>
      </c>
      <c r="CJ37" s="392">
        <f t="shared" si="31"/>
        <v>0</v>
      </c>
      <c r="CK37" s="392">
        <f t="shared" si="31"/>
        <v>4.8563417865935339</v>
      </c>
      <c r="CL37" s="392">
        <f t="shared" si="31"/>
        <v>0</v>
      </c>
      <c r="CM37" s="392">
        <f t="shared" si="32"/>
        <v>6468.5336505101741</v>
      </c>
      <c r="CN37" s="392">
        <f t="shared" si="33"/>
        <v>118.75446830250442</v>
      </c>
      <c r="CO37" s="394">
        <f t="shared" si="34"/>
        <v>0</v>
      </c>
      <c r="CP37" s="394">
        <f t="shared" si="34"/>
        <v>0</v>
      </c>
      <c r="CQ37" s="395">
        <f t="shared" si="35"/>
        <v>100</v>
      </c>
      <c r="CR37" s="394">
        <f t="shared" si="36"/>
        <v>0</v>
      </c>
      <c r="CS37" s="394">
        <f t="shared" si="36"/>
        <v>4.328478548920323</v>
      </c>
      <c r="CT37" s="394">
        <f t="shared" si="36"/>
        <v>24.017777314131063</v>
      </c>
      <c r="CU37" s="394">
        <f t="shared" si="36"/>
        <v>0</v>
      </c>
      <c r="CV37" s="394">
        <f t="shared" si="36"/>
        <v>5.2786323767321015E-2</v>
      </c>
      <c r="CW37" s="394">
        <f t="shared" si="36"/>
        <v>0</v>
      </c>
      <c r="CX37" s="396">
        <f t="shared" si="37"/>
        <v>70.310148375110586</v>
      </c>
      <c r="CY37" s="396">
        <f t="shared" si="37"/>
        <v>1.2908094380707003</v>
      </c>
      <c r="CZ37" s="397">
        <f t="shared" si="38"/>
        <v>0</v>
      </c>
      <c r="DA37" s="397">
        <f t="shared" si="38"/>
        <v>0</v>
      </c>
      <c r="DB37" s="397">
        <f t="shared" si="38"/>
        <v>0</v>
      </c>
      <c r="DC37" s="397">
        <f t="shared" si="39"/>
        <v>0</v>
      </c>
      <c r="DD37" s="397">
        <f t="shared" si="40"/>
        <v>0</v>
      </c>
      <c r="DE37" s="397">
        <f t="shared" si="40"/>
        <v>0</v>
      </c>
      <c r="DF37" s="397">
        <f t="shared" si="40"/>
        <v>0</v>
      </c>
      <c r="DG37" s="397">
        <f t="shared" si="40"/>
        <v>0</v>
      </c>
      <c r="DH37" s="397">
        <f t="shared" si="40"/>
        <v>0</v>
      </c>
      <c r="DI37" s="398">
        <f t="shared" si="41"/>
        <v>0</v>
      </c>
      <c r="DJ37" s="398">
        <f t="shared" si="41"/>
        <v>0</v>
      </c>
      <c r="DK37" s="399">
        <f t="shared" si="42"/>
        <v>0</v>
      </c>
      <c r="DL37" s="399">
        <f t="shared" si="42"/>
        <v>0</v>
      </c>
      <c r="DM37" s="399">
        <f t="shared" si="42"/>
        <v>0</v>
      </c>
      <c r="DN37" s="399">
        <f t="shared" si="42"/>
        <v>0</v>
      </c>
      <c r="DO37" s="399">
        <f t="shared" si="43"/>
        <v>-492</v>
      </c>
      <c r="DP37" s="399">
        <f t="shared" si="44"/>
        <v>0</v>
      </c>
      <c r="DQ37" s="399">
        <f t="shared" si="44"/>
        <v>0</v>
      </c>
      <c r="DR37" s="399">
        <f t="shared" si="44"/>
        <v>0</v>
      </c>
      <c r="DS37" s="399">
        <f t="shared" si="44"/>
        <v>0</v>
      </c>
      <c r="DT37" s="400">
        <f t="shared" si="45"/>
        <v>0</v>
      </c>
      <c r="DU37" s="400">
        <f t="shared" si="45"/>
        <v>0</v>
      </c>
      <c r="DV37" s="386">
        <f t="shared" si="46"/>
        <v>0</v>
      </c>
      <c r="DW37" s="386">
        <f t="shared" si="46"/>
        <v>0</v>
      </c>
      <c r="DX37" s="386">
        <f t="shared" si="46"/>
        <v>0</v>
      </c>
      <c r="DY37" s="386">
        <f t="shared" si="46"/>
        <v>0</v>
      </c>
      <c r="DZ37" s="386">
        <f t="shared" si="46"/>
        <v>0</v>
      </c>
      <c r="EA37" s="401">
        <f t="shared" si="47"/>
        <v>-2730</v>
      </c>
      <c r="EB37" s="386">
        <f t="shared" si="48"/>
        <v>0</v>
      </c>
      <c r="EC37" s="386">
        <f t="shared" si="48"/>
        <v>0</v>
      </c>
      <c r="ED37" s="386">
        <f t="shared" si="48"/>
        <v>0</v>
      </c>
      <c r="EE37" s="385">
        <f t="shared" si="49"/>
        <v>0</v>
      </c>
      <c r="EF37" s="385">
        <f t="shared" si="49"/>
        <v>0</v>
      </c>
      <c r="EG37" s="402">
        <f t="shared" si="50"/>
        <v>0</v>
      </c>
      <c r="EH37" s="402">
        <f t="shared" si="50"/>
        <v>0</v>
      </c>
      <c r="EI37" s="402">
        <f t="shared" si="50"/>
        <v>0</v>
      </c>
      <c r="EJ37" s="402">
        <f t="shared" si="50"/>
        <v>0</v>
      </c>
      <c r="EK37" s="402">
        <f t="shared" si="50"/>
        <v>42.123506156850155</v>
      </c>
      <c r="EL37" s="402">
        <f t="shared" si="50"/>
        <v>233.73408904105884</v>
      </c>
      <c r="EM37" s="402">
        <f t="shared" si="51"/>
        <v>973.17118892404505</v>
      </c>
      <c r="EN37" s="402">
        <f t="shared" si="52"/>
        <v>0.51370129459573366</v>
      </c>
      <c r="EO37" s="402">
        <f t="shared" si="52"/>
        <v>0</v>
      </c>
      <c r="EP37" s="402">
        <f t="shared" si="53"/>
        <v>684.23810687632385</v>
      </c>
      <c r="EQ37" s="402">
        <f t="shared" si="54"/>
        <v>12.561785555216419</v>
      </c>
      <c r="ER37" s="394">
        <f t="shared" si="55"/>
        <v>0</v>
      </c>
      <c r="ES37" s="394">
        <f t="shared" si="55"/>
        <v>0</v>
      </c>
      <c r="ET37" s="394">
        <f t="shared" si="55"/>
        <v>0</v>
      </c>
      <c r="EU37" s="394">
        <f t="shared" si="55"/>
        <v>0</v>
      </c>
      <c r="EV37" s="394">
        <f t="shared" si="55"/>
        <v>0</v>
      </c>
      <c r="EW37" s="394">
        <f t="shared" si="55"/>
        <v>0</v>
      </c>
      <c r="EX37" s="394">
        <f t="shared" si="55"/>
        <v>0</v>
      </c>
      <c r="EY37" s="403">
        <f t="shared" si="56"/>
        <v>-6</v>
      </c>
      <c r="EZ37" s="394">
        <f t="shared" si="57"/>
        <v>0</v>
      </c>
      <c r="FA37" s="396">
        <f t="shared" si="58"/>
        <v>0</v>
      </c>
      <c r="FB37" s="396">
        <f t="shared" si="58"/>
        <v>0</v>
      </c>
      <c r="FC37" s="404">
        <f t="shared" si="92"/>
        <v>0</v>
      </c>
      <c r="FD37" s="404">
        <f t="shared" si="92"/>
        <v>0</v>
      </c>
      <c r="FE37" s="404">
        <f t="shared" si="92"/>
        <v>0</v>
      </c>
      <c r="FF37" s="404">
        <f t="shared" si="92"/>
        <v>0</v>
      </c>
      <c r="FG37" s="404">
        <f t="shared" si="92"/>
        <v>46.184866116979848</v>
      </c>
      <c r="FH37" s="404">
        <f t="shared" si="92"/>
        <v>256.2696839417784</v>
      </c>
      <c r="FI37" s="404">
        <f t="shared" si="92"/>
        <v>0</v>
      </c>
      <c r="FJ37" s="404">
        <f t="shared" si="90"/>
        <v>0.56323007459731522</v>
      </c>
      <c r="FK37" s="392">
        <f t="shared" si="60"/>
        <v>1067</v>
      </c>
      <c r="FL37" s="384">
        <f t="shared" si="61"/>
        <v>750.20928316242998</v>
      </c>
      <c r="FM37" s="384">
        <f t="shared" si="61"/>
        <v>13.772936704214372</v>
      </c>
      <c r="FN37" s="405">
        <f t="shared" si="88"/>
        <v>0</v>
      </c>
      <c r="FO37" s="405">
        <f t="shared" si="88"/>
        <v>0</v>
      </c>
      <c r="FP37" s="405">
        <f t="shared" si="88"/>
        <v>0</v>
      </c>
      <c r="FQ37" s="405">
        <f t="shared" si="86"/>
        <v>0</v>
      </c>
      <c r="FR37" s="405">
        <f t="shared" si="86"/>
        <v>0</v>
      </c>
      <c r="FS37" s="405">
        <f t="shared" si="86"/>
        <v>0</v>
      </c>
      <c r="FT37" s="405">
        <f t="shared" si="86"/>
        <v>0</v>
      </c>
      <c r="FU37" s="405">
        <f t="shared" si="86"/>
        <v>0</v>
      </c>
      <c r="FV37" s="405">
        <f t="shared" si="86"/>
        <v>0</v>
      </c>
      <c r="FW37" s="397">
        <f t="shared" si="63"/>
        <v>-7980.7911889240395</v>
      </c>
      <c r="FX37" s="406">
        <f t="shared" si="64"/>
        <v>0</v>
      </c>
      <c r="FY37" s="331">
        <f t="shared" si="65"/>
        <v>133.8182144447895</v>
      </c>
      <c r="FZ37" s="382">
        <f t="shared" si="66"/>
        <v>12.561785555210491</v>
      </c>
      <c r="GA37" s="331">
        <f t="shared" si="67"/>
        <v>0</v>
      </c>
      <c r="GB37" s="407">
        <f t="shared" si="68"/>
        <v>0</v>
      </c>
      <c r="GC37" s="407">
        <f t="shared" si="69"/>
        <v>1.4210854715202004E-14</v>
      </c>
      <c r="GD37" s="407">
        <f t="shared" si="70"/>
        <v>0</v>
      </c>
      <c r="GE37" s="407">
        <f t="shared" si="71"/>
        <v>0</v>
      </c>
      <c r="GF37" s="407">
        <f t="shared" si="72"/>
        <v>0</v>
      </c>
      <c r="GG37" s="407">
        <f t="shared" si="73"/>
        <v>5.6843418860808015E-14</v>
      </c>
      <c r="GH37" s="407">
        <f t="shared" si="74"/>
        <v>0</v>
      </c>
      <c r="GI37" s="407">
        <f t="shared" si="75"/>
        <v>1.723066134218243E-13</v>
      </c>
      <c r="GJ37">
        <f t="shared" si="76"/>
        <v>-9.0949470177292824E-13</v>
      </c>
      <c r="GK37" s="382">
        <f t="shared" si="77"/>
        <v>-6.6613381477509392E-13</v>
      </c>
      <c r="GL37">
        <v>1</v>
      </c>
      <c r="GM37">
        <f t="shared" si="84"/>
        <v>15</v>
      </c>
      <c r="GN37">
        <f t="shared" si="84"/>
        <v>9200</v>
      </c>
      <c r="GO37">
        <f t="shared" si="84"/>
        <v>100</v>
      </c>
      <c r="GP37">
        <f t="shared" si="84"/>
        <v>0</v>
      </c>
      <c r="GQ37">
        <f t="shared" si="84"/>
        <v>0</v>
      </c>
      <c r="GR37">
        <f t="shared" si="83"/>
        <v>0</v>
      </c>
      <c r="GS37">
        <f t="shared" si="83"/>
        <v>973.17118892404505</v>
      </c>
      <c r="GT37">
        <f t="shared" si="83"/>
        <v>0</v>
      </c>
      <c r="GU37">
        <f t="shared" si="83"/>
        <v>1067</v>
      </c>
      <c r="GV37">
        <f t="shared" si="83"/>
        <v>0</v>
      </c>
    </row>
    <row r="38" spans="1:204" customFormat="1" x14ac:dyDescent="0.25">
      <c r="A38" s="378">
        <v>41035</v>
      </c>
      <c r="B38" s="32" t="s">
        <v>1424</v>
      </c>
      <c r="C38" t="s">
        <v>892</v>
      </c>
      <c r="D38">
        <v>1</v>
      </c>
      <c r="E38" s="379">
        <v>2595</v>
      </c>
      <c r="F38" s="379">
        <v>9009</v>
      </c>
      <c r="G38" s="379">
        <v>130</v>
      </c>
      <c r="H38" s="379">
        <v>180</v>
      </c>
      <c r="I38" s="379">
        <v>16900</v>
      </c>
      <c r="J38" s="379">
        <v>0</v>
      </c>
      <c r="K38" s="379">
        <v>192</v>
      </c>
      <c r="L38" s="379">
        <v>5000</v>
      </c>
      <c r="M38" s="380">
        <v>39347.573111162324</v>
      </c>
      <c r="N38" s="381">
        <f t="shared" si="79"/>
        <v>73353.573111162317</v>
      </c>
      <c r="O38" s="379">
        <v>3052</v>
      </c>
      <c r="P38" s="379">
        <v>8760</v>
      </c>
      <c r="Q38" s="379">
        <v>420</v>
      </c>
      <c r="R38" s="379">
        <v>400</v>
      </c>
      <c r="S38" s="379">
        <v>16700</v>
      </c>
      <c r="T38" s="379">
        <v>0</v>
      </c>
      <c r="U38" s="379">
        <v>160</v>
      </c>
      <c r="V38" s="379">
        <v>4300</v>
      </c>
      <c r="W38" s="480">
        <f>(VLOOKUP(A38,'[1]floresta plant'!$A$4:$F$573,6,0))*1000</f>
        <v>60373.52516516242</v>
      </c>
      <c r="X38" s="24">
        <f t="shared" si="0"/>
        <v>94165.525165162428</v>
      </c>
      <c r="Y38" s="53">
        <f t="shared" si="1"/>
        <v>290</v>
      </c>
      <c r="Z38" s="53">
        <f t="shared" si="1"/>
        <v>220</v>
      </c>
      <c r="AA38" s="53">
        <f t="shared" si="1"/>
        <v>-200</v>
      </c>
      <c r="AB38" s="53">
        <f t="shared" si="1"/>
        <v>0</v>
      </c>
      <c r="AC38" s="53">
        <f t="shared" si="1"/>
        <v>-32</v>
      </c>
      <c r="AD38" s="53">
        <f t="shared" si="1"/>
        <v>-700</v>
      </c>
      <c r="AE38" s="53">
        <f t="shared" si="1"/>
        <v>21025.952054000096</v>
      </c>
      <c r="AF38" s="53">
        <f t="shared" si="2"/>
        <v>-249</v>
      </c>
      <c r="AG38" s="53">
        <f t="shared" si="3"/>
        <v>457</v>
      </c>
      <c r="AH38" s="53">
        <f t="shared" si="4"/>
        <v>-20759.512054000112</v>
      </c>
      <c r="AI38" s="53">
        <f t="shared" si="80"/>
        <v>20811.95205400011</v>
      </c>
      <c r="AJ38" s="469">
        <v>0</v>
      </c>
      <c r="AK38" s="469">
        <v>0</v>
      </c>
      <c r="AL38" s="469">
        <v>52.44</v>
      </c>
      <c r="AM38" s="470">
        <f t="shared" si="5"/>
        <v>52.44</v>
      </c>
      <c r="AN38" s="53">
        <f t="shared" si="6"/>
        <v>-20759.512054000112</v>
      </c>
      <c r="AO38" s="382">
        <f t="shared" si="7"/>
        <v>2</v>
      </c>
      <c r="AP38">
        <v>1</v>
      </c>
      <c r="AQ38" s="383">
        <f t="shared" si="81"/>
        <v>21992.952054000096</v>
      </c>
      <c r="AR38" s="383">
        <f t="shared" si="8"/>
        <v>-1181</v>
      </c>
      <c r="AS38" s="383">
        <f t="shared" si="9"/>
        <v>290</v>
      </c>
      <c r="AT38" s="383">
        <f t="shared" si="10"/>
        <v>1181</v>
      </c>
      <c r="AU38" s="383">
        <f t="shared" si="82"/>
        <v>20759.512054000112</v>
      </c>
      <c r="AV38" s="383">
        <f t="shared" si="11"/>
        <v>1</v>
      </c>
      <c r="AW38" s="383">
        <f t="shared" si="12"/>
        <v>1</v>
      </c>
      <c r="AX38" s="383">
        <f t="shared" si="13"/>
        <v>1</v>
      </c>
      <c r="AY38" s="383">
        <f t="shared" si="14"/>
        <v>145</v>
      </c>
      <c r="AZ38">
        <f t="shared" si="15"/>
        <v>145</v>
      </c>
      <c r="BA38">
        <f t="shared" si="16"/>
        <v>0</v>
      </c>
      <c r="BB38" s="383">
        <f t="shared" si="17"/>
        <v>0</v>
      </c>
      <c r="BC38" s="384">
        <f t="shared" si="87"/>
        <v>290</v>
      </c>
      <c r="BD38" s="384">
        <f t="shared" si="87"/>
        <v>220</v>
      </c>
      <c r="BE38" s="384">
        <f t="shared" si="87"/>
        <v>0.16934801016088061</v>
      </c>
      <c r="BF38" s="384">
        <f t="shared" si="85"/>
        <v>0</v>
      </c>
      <c r="BG38" s="384">
        <f t="shared" si="85"/>
        <v>2.7095681625740897E-2</v>
      </c>
      <c r="BH38" s="384">
        <f t="shared" si="85"/>
        <v>0.59271803556308211</v>
      </c>
      <c r="BI38" s="384">
        <f t="shared" si="85"/>
        <v>21025.952054000096</v>
      </c>
      <c r="BJ38" s="384">
        <f t="shared" si="85"/>
        <v>0.21083827265029637</v>
      </c>
      <c r="BK38" s="384">
        <f t="shared" si="85"/>
        <v>457</v>
      </c>
      <c r="BL38" s="474">
        <f t="shared" si="19"/>
        <v>1036</v>
      </c>
      <c r="BM38" s="409">
        <f t="shared" si="20"/>
        <v>-20614.512054000112</v>
      </c>
      <c r="BN38" s="473">
        <f t="shared" si="21"/>
        <v>21702.952054000096</v>
      </c>
      <c r="BO38" s="387">
        <f t="shared" si="22"/>
        <v>4.7735441585194563E-2</v>
      </c>
      <c r="BP38" s="387">
        <f t="shared" si="23"/>
        <v>0.94984829725966369</v>
      </c>
      <c r="BQ38" s="388">
        <f t="shared" si="24"/>
        <v>2.4162611551417496E-3</v>
      </c>
      <c r="BR38" s="389">
        <f t="shared" si="25"/>
        <v>0</v>
      </c>
      <c r="BS38" s="390">
        <f t="shared" si="26"/>
        <v>290</v>
      </c>
      <c r="BT38" s="391">
        <f t="shared" si="91"/>
        <v>0</v>
      </c>
      <c r="BU38" s="391">
        <f t="shared" si="91"/>
        <v>24.555461473327689</v>
      </c>
      <c r="BV38" s="391">
        <f t="shared" si="91"/>
        <v>0</v>
      </c>
      <c r="BW38" s="391">
        <f t="shared" si="91"/>
        <v>3.9288738357324302</v>
      </c>
      <c r="BX38" s="391">
        <f t="shared" si="91"/>
        <v>85.944115156646902</v>
      </c>
      <c r="BY38" s="391">
        <f t="shared" si="91"/>
        <v>0</v>
      </c>
      <c r="BZ38" s="391">
        <f t="shared" si="91"/>
        <v>30.571549534292974</v>
      </c>
      <c r="CA38" s="391">
        <f t="shared" si="89"/>
        <v>0</v>
      </c>
      <c r="CB38" s="391">
        <f t="shared" si="28"/>
        <v>145</v>
      </c>
      <c r="CC38" s="391">
        <f t="shared" si="28"/>
        <v>0</v>
      </c>
      <c r="CD38" s="392">
        <f t="shared" si="29"/>
        <v>0</v>
      </c>
      <c r="CE38" s="393">
        <f t="shared" si="30"/>
        <v>220</v>
      </c>
      <c r="CF38" s="392">
        <f t="shared" si="31"/>
        <v>1.7784584502528034</v>
      </c>
      <c r="CG38" s="392">
        <f t="shared" si="31"/>
        <v>0</v>
      </c>
      <c r="CH38" s="392">
        <f t="shared" si="31"/>
        <v>0.28455335204044852</v>
      </c>
      <c r="CI38" s="392">
        <f t="shared" si="31"/>
        <v>6.2246045758848112</v>
      </c>
      <c r="CJ38" s="392">
        <f t="shared" si="31"/>
        <v>0</v>
      </c>
      <c r="CK38" s="392">
        <f t="shared" si="31"/>
        <v>2.2141807705647403</v>
      </c>
      <c r="CL38" s="392">
        <f t="shared" si="31"/>
        <v>0</v>
      </c>
      <c r="CM38" s="392">
        <f t="shared" si="32"/>
        <v>208.96662539712602</v>
      </c>
      <c r="CN38" s="392">
        <f t="shared" si="33"/>
        <v>0.53157745413118485</v>
      </c>
      <c r="CO38" s="394">
        <f t="shared" si="34"/>
        <v>0</v>
      </c>
      <c r="CP38" s="394">
        <f t="shared" si="34"/>
        <v>0</v>
      </c>
      <c r="CQ38" s="395">
        <f t="shared" si="35"/>
        <v>-200</v>
      </c>
      <c r="CR38" s="394">
        <f t="shared" si="36"/>
        <v>0</v>
      </c>
      <c r="CS38" s="394">
        <f t="shared" si="36"/>
        <v>0</v>
      </c>
      <c r="CT38" s="394">
        <f t="shared" si="36"/>
        <v>0</v>
      </c>
      <c r="CU38" s="394">
        <f t="shared" si="36"/>
        <v>0</v>
      </c>
      <c r="CV38" s="394">
        <f t="shared" si="36"/>
        <v>0</v>
      </c>
      <c r="CW38" s="394">
        <f t="shared" si="36"/>
        <v>0</v>
      </c>
      <c r="CX38" s="396">
        <f t="shared" si="37"/>
        <v>0</v>
      </c>
      <c r="CY38" s="396">
        <f t="shared" si="37"/>
        <v>0</v>
      </c>
      <c r="CZ38" s="397">
        <f t="shared" si="38"/>
        <v>0</v>
      </c>
      <c r="DA38" s="397">
        <f t="shared" si="38"/>
        <v>0</v>
      </c>
      <c r="DB38" s="397">
        <f t="shared" si="38"/>
        <v>0</v>
      </c>
      <c r="DC38" s="397">
        <f t="shared" si="39"/>
        <v>0</v>
      </c>
      <c r="DD38" s="397">
        <f t="shared" si="40"/>
        <v>0</v>
      </c>
      <c r="DE38" s="397">
        <f t="shared" si="40"/>
        <v>0</v>
      </c>
      <c r="DF38" s="397">
        <f t="shared" si="40"/>
        <v>0</v>
      </c>
      <c r="DG38" s="397">
        <f t="shared" si="40"/>
        <v>0</v>
      </c>
      <c r="DH38" s="397">
        <f t="shared" si="40"/>
        <v>0</v>
      </c>
      <c r="DI38" s="398">
        <f t="shared" si="41"/>
        <v>0</v>
      </c>
      <c r="DJ38" s="398">
        <f t="shared" si="41"/>
        <v>0</v>
      </c>
      <c r="DK38" s="399">
        <f t="shared" si="42"/>
        <v>0</v>
      </c>
      <c r="DL38" s="399">
        <f t="shared" si="42"/>
        <v>0</v>
      </c>
      <c r="DM38" s="399">
        <f t="shared" si="42"/>
        <v>0</v>
      </c>
      <c r="DN38" s="399">
        <f t="shared" si="42"/>
        <v>0</v>
      </c>
      <c r="DO38" s="399">
        <f t="shared" si="43"/>
        <v>-32</v>
      </c>
      <c r="DP38" s="399">
        <f t="shared" si="44"/>
        <v>0</v>
      </c>
      <c r="DQ38" s="399">
        <f t="shared" si="44"/>
        <v>0</v>
      </c>
      <c r="DR38" s="399">
        <f t="shared" si="44"/>
        <v>0</v>
      </c>
      <c r="DS38" s="399">
        <f t="shared" si="44"/>
        <v>0</v>
      </c>
      <c r="DT38" s="400">
        <f t="shared" si="45"/>
        <v>0</v>
      </c>
      <c r="DU38" s="400">
        <f t="shared" si="45"/>
        <v>0</v>
      </c>
      <c r="DV38" s="386">
        <f t="shared" si="46"/>
        <v>0</v>
      </c>
      <c r="DW38" s="386">
        <f t="shared" si="46"/>
        <v>0</v>
      </c>
      <c r="DX38" s="386">
        <f t="shared" si="46"/>
        <v>0</v>
      </c>
      <c r="DY38" s="386">
        <f t="shared" si="46"/>
        <v>0</v>
      </c>
      <c r="DZ38" s="386">
        <f t="shared" si="46"/>
        <v>0</v>
      </c>
      <c r="EA38" s="401">
        <f t="shared" si="47"/>
        <v>-700</v>
      </c>
      <c r="EB38" s="386">
        <f t="shared" si="48"/>
        <v>0</v>
      </c>
      <c r="EC38" s="386">
        <f t="shared" si="48"/>
        <v>0</v>
      </c>
      <c r="ED38" s="386">
        <f t="shared" si="48"/>
        <v>0</v>
      </c>
      <c r="EE38" s="385">
        <f t="shared" si="49"/>
        <v>0</v>
      </c>
      <c r="EF38" s="385">
        <f t="shared" si="49"/>
        <v>0</v>
      </c>
      <c r="EG38" s="402">
        <f t="shared" si="50"/>
        <v>0</v>
      </c>
      <c r="EH38" s="402">
        <f t="shared" si="50"/>
        <v>0</v>
      </c>
      <c r="EI38" s="402">
        <f t="shared" si="50"/>
        <v>169.97173684112161</v>
      </c>
      <c r="EJ38" s="402">
        <f t="shared" si="50"/>
        <v>0</v>
      </c>
      <c r="EK38" s="402">
        <f t="shared" si="50"/>
        <v>27.195477894579462</v>
      </c>
      <c r="EL38" s="402">
        <f t="shared" si="50"/>
        <v>594.90107894392565</v>
      </c>
      <c r="EM38" s="402">
        <f t="shared" si="51"/>
        <v>21025.952054000096</v>
      </c>
      <c r="EN38" s="402">
        <f t="shared" si="52"/>
        <v>211.61481236719644</v>
      </c>
      <c r="EO38" s="402">
        <f t="shared" si="52"/>
        <v>0</v>
      </c>
      <c r="EP38" s="402">
        <f t="shared" si="53"/>
        <v>19971.464756755318</v>
      </c>
      <c r="EQ38" s="402">
        <f t="shared" si="54"/>
        <v>50.804191197953315</v>
      </c>
      <c r="ER38" s="394">
        <f t="shared" si="55"/>
        <v>0</v>
      </c>
      <c r="ES38" s="394">
        <f t="shared" si="55"/>
        <v>0</v>
      </c>
      <c r="ET38" s="394">
        <f t="shared" si="55"/>
        <v>0</v>
      </c>
      <c r="EU38" s="394">
        <f t="shared" si="55"/>
        <v>0</v>
      </c>
      <c r="EV38" s="394">
        <f t="shared" si="55"/>
        <v>0</v>
      </c>
      <c r="EW38" s="394">
        <f t="shared" si="55"/>
        <v>0</v>
      </c>
      <c r="EX38" s="394">
        <f t="shared" si="55"/>
        <v>0</v>
      </c>
      <c r="EY38" s="403">
        <f t="shared" si="56"/>
        <v>-249</v>
      </c>
      <c r="EZ38" s="394">
        <f t="shared" si="57"/>
        <v>0</v>
      </c>
      <c r="FA38" s="396">
        <f t="shared" si="58"/>
        <v>0</v>
      </c>
      <c r="FB38" s="396">
        <f t="shared" si="58"/>
        <v>0</v>
      </c>
      <c r="FC38" s="404">
        <f t="shared" si="92"/>
        <v>0</v>
      </c>
      <c r="FD38" s="404">
        <f t="shared" si="92"/>
        <v>0</v>
      </c>
      <c r="FE38" s="404">
        <f t="shared" si="92"/>
        <v>3.6943432352978687</v>
      </c>
      <c r="FF38" s="404">
        <f t="shared" si="92"/>
        <v>0</v>
      </c>
      <c r="FG38" s="404">
        <f t="shared" si="92"/>
        <v>0.59109491764765898</v>
      </c>
      <c r="FH38" s="404">
        <f t="shared" si="92"/>
        <v>12.930201323542539</v>
      </c>
      <c r="FI38" s="404">
        <f t="shared" si="92"/>
        <v>0</v>
      </c>
      <c r="FJ38" s="404">
        <f t="shared" si="90"/>
        <v>4.5994573279458466</v>
      </c>
      <c r="FK38" s="392">
        <f t="shared" si="60"/>
        <v>457</v>
      </c>
      <c r="FL38" s="384">
        <f t="shared" si="61"/>
        <v>434.08067184766628</v>
      </c>
      <c r="FM38" s="384">
        <f t="shared" si="61"/>
        <v>1.1042313478997796</v>
      </c>
      <c r="FN38" s="405">
        <f t="shared" si="88"/>
        <v>0</v>
      </c>
      <c r="FO38" s="405">
        <f t="shared" si="88"/>
        <v>0</v>
      </c>
      <c r="FP38" s="405">
        <f t="shared" si="88"/>
        <v>0</v>
      </c>
      <c r="FQ38" s="405">
        <f t="shared" si="86"/>
        <v>0</v>
      </c>
      <c r="FR38" s="405">
        <f t="shared" si="86"/>
        <v>0</v>
      </c>
      <c r="FS38" s="405">
        <f t="shared" si="86"/>
        <v>0</v>
      </c>
      <c r="FT38" s="405">
        <f t="shared" si="86"/>
        <v>0</v>
      </c>
      <c r="FU38" s="405">
        <f t="shared" si="86"/>
        <v>0</v>
      </c>
      <c r="FV38" s="405">
        <f t="shared" si="86"/>
        <v>0</v>
      </c>
      <c r="FW38" s="397">
        <f t="shared" si="63"/>
        <v>-20759.512054000112</v>
      </c>
      <c r="FX38" s="406">
        <f t="shared" si="64"/>
        <v>0</v>
      </c>
      <c r="FY38" s="331">
        <f t="shared" si="65"/>
        <v>1.6358088020309645</v>
      </c>
      <c r="FZ38" s="382">
        <f t="shared" si="66"/>
        <v>50.804191197969033</v>
      </c>
      <c r="GA38" s="331">
        <f t="shared" si="67"/>
        <v>0</v>
      </c>
      <c r="GB38" s="407">
        <f t="shared" si="68"/>
        <v>-2.8421709430404007E-14</v>
      </c>
      <c r="GC38" s="407">
        <f t="shared" si="69"/>
        <v>0</v>
      </c>
      <c r="GD38" s="407">
        <f t="shared" si="70"/>
        <v>0</v>
      </c>
      <c r="GE38" s="407">
        <f t="shared" si="71"/>
        <v>0</v>
      </c>
      <c r="GF38" s="407">
        <f t="shared" si="72"/>
        <v>0</v>
      </c>
      <c r="GG38" s="407">
        <f t="shared" si="73"/>
        <v>2.5011104298755527E-12</v>
      </c>
      <c r="GH38" s="407">
        <f t="shared" si="74"/>
        <v>0</v>
      </c>
      <c r="GI38" s="407">
        <f t="shared" si="75"/>
        <v>4.7073456244106637E-14</v>
      </c>
      <c r="GJ38">
        <f t="shared" si="76"/>
        <v>0</v>
      </c>
      <c r="GK38" s="382">
        <f t="shared" si="77"/>
        <v>2.5197621766892553E-12</v>
      </c>
      <c r="GL38">
        <v>1</v>
      </c>
      <c r="GM38">
        <f t="shared" si="84"/>
        <v>290</v>
      </c>
      <c r="GN38">
        <f t="shared" si="84"/>
        <v>220</v>
      </c>
      <c r="GO38">
        <f t="shared" si="84"/>
        <v>0</v>
      </c>
      <c r="GP38">
        <f t="shared" si="84"/>
        <v>0</v>
      </c>
      <c r="GQ38">
        <f t="shared" si="84"/>
        <v>0</v>
      </c>
      <c r="GR38">
        <f t="shared" si="83"/>
        <v>0</v>
      </c>
      <c r="GS38">
        <f t="shared" si="83"/>
        <v>21025.952054000096</v>
      </c>
      <c r="GT38">
        <f t="shared" si="83"/>
        <v>0</v>
      </c>
      <c r="GU38">
        <f t="shared" si="83"/>
        <v>457</v>
      </c>
      <c r="GV38">
        <f t="shared" si="83"/>
        <v>0</v>
      </c>
    </row>
    <row r="39" spans="1:204" customFormat="1" x14ac:dyDescent="0.25">
      <c r="A39" s="378">
        <v>41036</v>
      </c>
      <c r="B39" s="32" t="s">
        <v>1425</v>
      </c>
      <c r="C39" t="s">
        <v>892</v>
      </c>
      <c r="D39">
        <v>1</v>
      </c>
      <c r="E39" s="379">
        <v>3813</v>
      </c>
      <c r="F39" s="379">
        <v>1663</v>
      </c>
      <c r="G39" s="379">
        <v>0</v>
      </c>
      <c r="H39" s="379">
        <v>26000</v>
      </c>
      <c r="I39" s="379">
        <v>22600</v>
      </c>
      <c r="J39" s="379">
        <v>0</v>
      </c>
      <c r="K39" s="379">
        <v>112</v>
      </c>
      <c r="L39" s="379">
        <v>10510</v>
      </c>
      <c r="M39" s="380">
        <v>23978.802460857609</v>
      </c>
      <c r="N39" s="381">
        <f t="shared" si="79"/>
        <v>88676.802460857609</v>
      </c>
      <c r="O39" s="379">
        <v>3240</v>
      </c>
      <c r="P39" s="379">
        <v>1605</v>
      </c>
      <c r="Q39" s="379">
        <v>0</v>
      </c>
      <c r="R39" s="379">
        <v>30200</v>
      </c>
      <c r="S39" s="379">
        <v>19000</v>
      </c>
      <c r="T39" s="379">
        <v>0</v>
      </c>
      <c r="U39" s="379">
        <v>50</v>
      </c>
      <c r="V39" s="379">
        <v>10580</v>
      </c>
      <c r="W39" s="480">
        <f>(VLOOKUP(A39,'[1]floresta plant'!$A$4:$F$573,6,0))*1000</f>
        <v>32173.584533842302</v>
      </c>
      <c r="X39" s="24">
        <f t="shared" si="0"/>
        <v>96848.58453384231</v>
      </c>
      <c r="Y39" s="53">
        <f t="shared" si="1"/>
        <v>0</v>
      </c>
      <c r="Z39" s="53">
        <f t="shared" si="1"/>
        <v>4200</v>
      </c>
      <c r="AA39" s="53">
        <f t="shared" si="1"/>
        <v>-3600</v>
      </c>
      <c r="AB39" s="53">
        <f t="shared" si="1"/>
        <v>0</v>
      </c>
      <c r="AC39" s="53">
        <f t="shared" si="1"/>
        <v>-62</v>
      </c>
      <c r="AD39" s="53">
        <f t="shared" si="1"/>
        <v>70</v>
      </c>
      <c r="AE39" s="53">
        <f t="shared" si="1"/>
        <v>8194.7820729846935</v>
      </c>
      <c r="AF39" s="53">
        <f t="shared" si="2"/>
        <v>-58</v>
      </c>
      <c r="AG39" s="53">
        <f t="shared" si="3"/>
        <v>-573</v>
      </c>
      <c r="AH39" s="53">
        <f t="shared" si="4"/>
        <v>-7979.8420729847012</v>
      </c>
      <c r="AI39" s="53">
        <f t="shared" si="80"/>
        <v>8171.7820729847008</v>
      </c>
      <c r="AJ39" s="469">
        <v>0</v>
      </c>
      <c r="AK39" s="469">
        <v>0</v>
      </c>
      <c r="AL39" s="469">
        <v>191.94</v>
      </c>
      <c r="AM39" s="470">
        <f t="shared" si="5"/>
        <v>191.94</v>
      </c>
      <c r="AN39" s="53">
        <f t="shared" si="6"/>
        <v>-7979.8420729847012</v>
      </c>
      <c r="AO39" s="382">
        <f t="shared" si="7"/>
        <v>2</v>
      </c>
      <c r="AP39">
        <v>1</v>
      </c>
      <c r="AQ39" s="383">
        <f t="shared" si="81"/>
        <v>12464.782072984694</v>
      </c>
      <c r="AR39" s="383">
        <f t="shared" si="8"/>
        <v>-4293</v>
      </c>
      <c r="AS39" s="383">
        <f t="shared" si="9"/>
        <v>0</v>
      </c>
      <c r="AT39" s="383">
        <f t="shared" si="10"/>
        <v>4293</v>
      </c>
      <c r="AU39" s="383">
        <f t="shared" si="82"/>
        <v>7979.8420729847012</v>
      </c>
      <c r="AV39" s="383">
        <f t="shared" si="11"/>
        <v>1</v>
      </c>
      <c r="AW39" s="383">
        <f t="shared" si="12"/>
        <v>1</v>
      </c>
      <c r="AX39" s="383">
        <f t="shared" si="13"/>
        <v>1</v>
      </c>
      <c r="AY39" s="383">
        <f t="shared" si="14"/>
        <v>0</v>
      </c>
      <c r="AZ39">
        <f t="shared" si="15"/>
        <v>0</v>
      </c>
      <c r="BA39">
        <f t="shared" si="16"/>
        <v>0</v>
      </c>
      <c r="BB39" s="383">
        <f t="shared" si="17"/>
        <v>0</v>
      </c>
      <c r="BC39" s="384">
        <f t="shared" si="87"/>
        <v>0</v>
      </c>
      <c r="BD39" s="384">
        <f t="shared" si="87"/>
        <v>4200</v>
      </c>
      <c r="BE39" s="384">
        <f t="shared" si="87"/>
        <v>0.83857442348008382</v>
      </c>
      <c r="BF39" s="384">
        <f t="shared" si="85"/>
        <v>0</v>
      </c>
      <c r="BG39" s="384">
        <f t="shared" si="85"/>
        <v>1.4442115071045888E-2</v>
      </c>
      <c r="BH39" s="384">
        <f t="shared" si="85"/>
        <v>70</v>
      </c>
      <c r="BI39" s="384">
        <f t="shared" si="85"/>
        <v>8194.7820729846935</v>
      </c>
      <c r="BJ39" s="384">
        <f t="shared" si="85"/>
        <v>1.3510365711623572E-2</v>
      </c>
      <c r="BK39" s="384">
        <f t="shared" si="85"/>
        <v>0.13347309573724669</v>
      </c>
      <c r="BL39" s="474">
        <f t="shared" si="19"/>
        <v>4293</v>
      </c>
      <c r="BM39" s="409">
        <f t="shared" si="20"/>
        <v>-7979.8420729847012</v>
      </c>
      <c r="BN39" s="473">
        <f t="shared" si="21"/>
        <v>12464.782072984694</v>
      </c>
      <c r="BO39" s="387">
        <f t="shared" si="22"/>
        <v>0.34441035349541738</v>
      </c>
      <c r="BP39" s="387">
        <f t="shared" si="23"/>
        <v>0.64019106200658404</v>
      </c>
      <c r="BQ39" s="388">
        <f t="shared" si="24"/>
        <v>1.539858449799858E-2</v>
      </c>
      <c r="BR39" s="389">
        <f t="shared" si="25"/>
        <v>0</v>
      </c>
      <c r="BS39" s="390">
        <f t="shared" si="26"/>
        <v>0</v>
      </c>
      <c r="BT39" s="391">
        <f t="shared" si="91"/>
        <v>0</v>
      </c>
      <c r="BU39" s="391">
        <f t="shared" si="91"/>
        <v>0</v>
      </c>
      <c r="BV39" s="391">
        <f t="shared" si="91"/>
        <v>0</v>
      </c>
      <c r="BW39" s="391">
        <f t="shared" si="91"/>
        <v>0</v>
      </c>
      <c r="BX39" s="391">
        <f t="shared" si="91"/>
        <v>0</v>
      </c>
      <c r="BY39" s="391">
        <f t="shared" si="91"/>
        <v>0</v>
      </c>
      <c r="BZ39" s="391">
        <f t="shared" si="91"/>
        <v>0</v>
      </c>
      <c r="CA39" s="391">
        <f t="shared" si="89"/>
        <v>0</v>
      </c>
      <c r="CB39" s="391">
        <f t="shared" si="28"/>
        <v>0</v>
      </c>
      <c r="CC39" s="391">
        <f t="shared" si="28"/>
        <v>0</v>
      </c>
      <c r="CD39" s="392">
        <f t="shared" si="29"/>
        <v>0</v>
      </c>
      <c r="CE39" s="393">
        <f t="shared" si="30"/>
        <v>4200</v>
      </c>
      <c r="CF39" s="392">
        <f t="shared" si="31"/>
        <v>1213.0175972165644</v>
      </c>
      <c r="CG39" s="392">
        <f t="shared" si="31"/>
        <v>0</v>
      </c>
      <c r="CH39" s="392">
        <f t="shared" si="31"/>
        <v>20.89085861872972</v>
      </c>
      <c r="CI39" s="392">
        <f t="shared" si="31"/>
        <v>0</v>
      </c>
      <c r="CJ39" s="392">
        <f t="shared" si="31"/>
        <v>0</v>
      </c>
      <c r="CK39" s="392">
        <f t="shared" si="31"/>
        <v>19.543061288489092</v>
      </c>
      <c r="CL39" s="392">
        <f t="shared" si="31"/>
        <v>193.07196755696984</v>
      </c>
      <c r="CM39" s="392">
        <f t="shared" si="32"/>
        <v>2688.8024604276529</v>
      </c>
      <c r="CN39" s="392">
        <f t="shared" si="33"/>
        <v>64.674054891594039</v>
      </c>
      <c r="CO39" s="394">
        <f t="shared" si="34"/>
        <v>0</v>
      </c>
      <c r="CP39" s="394">
        <f t="shared" si="34"/>
        <v>0</v>
      </c>
      <c r="CQ39" s="395">
        <f t="shared" si="35"/>
        <v>-3600</v>
      </c>
      <c r="CR39" s="394">
        <f t="shared" si="36"/>
        <v>0</v>
      </c>
      <c r="CS39" s="394">
        <f t="shared" si="36"/>
        <v>0</v>
      </c>
      <c r="CT39" s="394">
        <f t="shared" si="36"/>
        <v>0</v>
      </c>
      <c r="CU39" s="394">
        <f t="shared" si="36"/>
        <v>0</v>
      </c>
      <c r="CV39" s="394">
        <f t="shared" si="36"/>
        <v>0</v>
      </c>
      <c r="CW39" s="394">
        <f t="shared" si="36"/>
        <v>0</v>
      </c>
      <c r="CX39" s="396">
        <f t="shared" si="37"/>
        <v>0</v>
      </c>
      <c r="CY39" s="396">
        <f t="shared" si="37"/>
        <v>0</v>
      </c>
      <c r="CZ39" s="397">
        <f t="shared" si="38"/>
        <v>0</v>
      </c>
      <c r="DA39" s="397">
        <f t="shared" si="38"/>
        <v>0</v>
      </c>
      <c r="DB39" s="397">
        <f t="shared" si="38"/>
        <v>0</v>
      </c>
      <c r="DC39" s="397">
        <f t="shared" si="39"/>
        <v>0</v>
      </c>
      <c r="DD39" s="397">
        <f t="shared" si="40"/>
        <v>0</v>
      </c>
      <c r="DE39" s="397">
        <f t="shared" si="40"/>
        <v>0</v>
      </c>
      <c r="DF39" s="397">
        <f t="shared" si="40"/>
        <v>0</v>
      </c>
      <c r="DG39" s="397">
        <f t="shared" si="40"/>
        <v>0</v>
      </c>
      <c r="DH39" s="397">
        <f t="shared" si="40"/>
        <v>0</v>
      </c>
      <c r="DI39" s="398">
        <f t="shared" si="41"/>
        <v>0</v>
      </c>
      <c r="DJ39" s="398">
        <f t="shared" si="41"/>
        <v>0</v>
      </c>
      <c r="DK39" s="399">
        <f t="shared" si="42"/>
        <v>0</v>
      </c>
      <c r="DL39" s="399">
        <f t="shared" si="42"/>
        <v>0</v>
      </c>
      <c r="DM39" s="399">
        <f t="shared" si="42"/>
        <v>0</v>
      </c>
      <c r="DN39" s="399">
        <f t="shared" si="42"/>
        <v>0</v>
      </c>
      <c r="DO39" s="399">
        <f t="shared" si="43"/>
        <v>-62</v>
      </c>
      <c r="DP39" s="399">
        <f t="shared" si="44"/>
        <v>0</v>
      </c>
      <c r="DQ39" s="399">
        <f t="shared" si="44"/>
        <v>0</v>
      </c>
      <c r="DR39" s="399">
        <f t="shared" si="44"/>
        <v>0</v>
      </c>
      <c r="DS39" s="399">
        <f t="shared" si="44"/>
        <v>0</v>
      </c>
      <c r="DT39" s="400">
        <f t="shared" si="45"/>
        <v>0</v>
      </c>
      <c r="DU39" s="400">
        <f t="shared" si="45"/>
        <v>0</v>
      </c>
      <c r="DV39" s="386">
        <f t="shared" si="46"/>
        <v>0</v>
      </c>
      <c r="DW39" s="386">
        <f t="shared" si="46"/>
        <v>0</v>
      </c>
      <c r="DX39" s="386">
        <f t="shared" si="46"/>
        <v>20.216959953609404</v>
      </c>
      <c r="DY39" s="386">
        <f t="shared" si="46"/>
        <v>0</v>
      </c>
      <c r="DZ39" s="386">
        <f t="shared" si="46"/>
        <v>0.3481809769788286</v>
      </c>
      <c r="EA39" s="401">
        <f t="shared" si="47"/>
        <v>70</v>
      </c>
      <c r="EB39" s="386">
        <f t="shared" si="48"/>
        <v>0</v>
      </c>
      <c r="EC39" s="386">
        <f t="shared" si="48"/>
        <v>0.32571768814148483</v>
      </c>
      <c r="ED39" s="386">
        <f t="shared" si="48"/>
        <v>3.2178661259494974</v>
      </c>
      <c r="EE39" s="385">
        <f t="shared" si="49"/>
        <v>44.813374340460882</v>
      </c>
      <c r="EF39" s="385">
        <f t="shared" si="49"/>
        <v>1.0779009148599006</v>
      </c>
      <c r="EG39" s="402">
        <f t="shared" si="50"/>
        <v>0</v>
      </c>
      <c r="EH39" s="402">
        <f t="shared" si="50"/>
        <v>0</v>
      </c>
      <c r="EI39" s="402">
        <f t="shared" si="50"/>
        <v>2366.765442829826</v>
      </c>
      <c r="EJ39" s="402">
        <f t="shared" si="50"/>
        <v>0</v>
      </c>
      <c r="EK39" s="402">
        <f t="shared" si="50"/>
        <v>40.760960404291446</v>
      </c>
      <c r="EL39" s="402">
        <f t="shared" si="50"/>
        <v>0</v>
      </c>
      <c r="EM39" s="402">
        <f t="shared" si="51"/>
        <v>8194.7820729846935</v>
      </c>
      <c r="EN39" s="402">
        <f t="shared" si="52"/>
        <v>38.131221023369413</v>
      </c>
      <c r="EO39" s="402">
        <f t="shared" si="52"/>
        <v>376.71016631708068</v>
      </c>
      <c r="EP39" s="402">
        <f t="shared" si="53"/>
        <v>5246.2262382165873</v>
      </c>
      <c r="EQ39" s="402">
        <f t="shared" si="54"/>
        <v>126.18804419353877</v>
      </c>
      <c r="ER39" s="394">
        <f t="shared" si="55"/>
        <v>0</v>
      </c>
      <c r="ES39" s="394">
        <f t="shared" si="55"/>
        <v>0</v>
      </c>
      <c r="ET39" s="394">
        <f t="shared" si="55"/>
        <v>0</v>
      </c>
      <c r="EU39" s="394">
        <f t="shared" si="55"/>
        <v>0</v>
      </c>
      <c r="EV39" s="394">
        <f t="shared" si="55"/>
        <v>0</v>
      </c>
      <c r="EW39" s="394">
        <f t="shared" si="55"/>
        <v>0</v>
      </c>
      <c r="EX39" s="394">
        <f t="shared" si="55"/>
        <v>0</v>
      </c>
      <c r="EY39" s="403">
        <f t="shared" si="56"/>
        <v>-58</v>
      </c>
      <c r="EZ39" s="394">
        <f t="shared" si="57"/>
        <v>0</v>
      </c>
      <c r="FA39" s="396">
        <f t="shared" si="58"/>
        <v>0</v>
      </c>
      <c r="FB39" s="396">
        <f t="shared" si="58"/>
        <v>0</v>
      </c>
      <c r="FC39" s="404">
        <f t="shared" si="92"/>
        <v>0</v>
      </c>
      <c r="FD39" s="404">
        <f t="shared" si="92"/>
        <v>0</v>
      </c>
      <c r="FE39" s="404">
        <f t="shared" si="92"/>
        <v>0</v>
      </c>
      <c r="FF39" s="404">
        <f t="shared" si="92"/>
        <v>0</v>
      </c>
      <c r="FG39" s="404">
        <f t="shared" si="92"/>
        <v>0</v>
      </c>
      <c r="FH39" s="404">
        <f t="shared" si="92"/>
        <v>0</v>
      </c>
      <c r="FI39" s="404">
        <f t="shared" si="92"/>
        <v>0</v>
      </c>
      <c r="FJ39" s="404">
        <f t="shared" si="90"/>
        <v>0</v>
      </c>
      <c r="FK39" s="392">
        <f t="shared" si="60"/>
        <v>-573</v>
      </c>
      <c r="FL39" s="384">
        <f t="shared" si="61"/>
        <v>0</v>
      </c>
      <c r="FM39" s="384">
        <f t="shared" si="61"/>
        <v>0</v>
      </c>
      <c r="FN39" s="405">
        <f t="shared" si="88"/>
        <v>0</v>
      </c>
      <c r="FO39" s="405">
        <f t="shared" si="88"/>
        <v>0</v>
      </c>
      <c r="FP39" s="405">
        <f t="shared" si="88"/>
        <v>0</v>
      </c>
      <c r="FQ39" s="405">
        <f t="shared" si="86"/>
        <v>0</v>
      </c>
      <c r="FR39" s="405">
        <f t="shared" si="86"/>
        <v>0</v>
      </c>
      <c r="FS39" s="405">
        <f t="shared" si="86"/>
        <v>0</v>
      </c>
      <c r="FT39" s="405">
        <f t="shared" si="86"/>
        <v>0</v>
      </c>
      <c r="FU39" s="405">
        <f t="shared" si="86"/>
        <v>0</v>
      </c>
      <c r="FV39" s="405">
        <f t="shared" si="86"/>
        <v>0</v>
      </c>
      <c r="FW39" s="397">
        <f t="shared" si="63"/>
        <v>-7979.8420729847012</v>
      </c>
      <c r="FX39" s="406">
        <f t="shared" si="64"/>
        <v>0</v>
      </c>
      <c r="FY39" s="331">
        <f t="shared" si="65"/>
        <v>65.751955806453935</v>
      </c>
      <c r="FZ39" s="382">
        <f t="shared" si="66"/>
        <v>126.18804419354606</v>
      </c>
      <c r="GA39" s="331">
        <f t="shared" si="67"/>
        <v>0</v>
      </c>
      <c r="GB39" s="407">
        <f t="shared" si="68"/>
        <v>0</v>
      </c>
      <c r="GC39" s="407">
        <f t="shared" si="69"/>
        <v>0</v>
      </c>
      <c r="GD39" s="407">
        <f t="shared" si="70"/>
        <v>0</v>
      </c>
      <c r="GE39" s="407">
        <f t="shared" si="71"/>
        <v>0</v>
      </c>
      <c r="GF39" s="407">
        <f t="shared" si="72"/>
        <v>3.5527136788005009E-15</v>
      </c>
      <c r="GG39" s="407">
        <f t="shared" si="73"/>
        <v>0</v>
      </c>
      <c r="GH39" s="407">
        <f t="shared" si="74"/>
        <v>0</v>
      </c>
      <c r="GI39" s="407">
        <f t="shared" si="75"/>
        <v>0</v>
      </c>
      <c r="GJ39">
        <f t="shared" si="76"/>
        <v>-9.0949470177292824E-13</v>
      </c>
      <c r="GK39" s="382">
        <f t="shared" si="77"/>
        <v>-9.0594198809412774E-13</v>
      </c>
      <c r="GL39">
        <v>1</v>
      </c>
      <c r="GM39">
        <f t="shared" si="84"/>
        <v>0</v>
      </c>
      <c r="GN39">
        <f t="shared" si="84"/>
        <v>4200</v>
      </c>
      <c r="GO39">
        <f t="shared" si="84"/>
        <v>0</v>
      </c>
      <c r="GP39">
        <f t="shared" si="84"/>
        <v>0</v>
      </c>
      <c r="GQ39">
        <f t="shared" si="84"/>
        <v>0</v>
      </c>
      <c r="GR39">
        <f t="shared" si="83"/>
        <v>70</v>
      </c>
      <c r="GS39">
        <f t="shared" si="83"/>
        <v>8194.7820729846935</v>
      </c>
      <c r="GT39">
        <f t="shared" si="83"/>
        <v>0</v>
      </c>
      <c r="GU39">
        <f t="shared" si="83"/>
        <v>0</v>
      </c>
      <c r="GV39">
        <f t="shared" si="83"/>
        <v>0</v>
      </c>
    </row>
    <row r="40" spans="1:204" customFormat="1" x14ac:dyDescent="0.25">
      <c r="A40" s="378">
        <v>41037</v>
      </c>
      <c r="B40" s="32" t="s">
        <v>1426</v>
      </c>
      <c r="C40" t="s">
        <v>892</v>
      </c>
      <c r="D40">
        <v>1</v>
      </c>
      <c r="E40" s="379">
        <v>13890</v>
      </c>
      <c r="F40" s="379">
        <v>4232</v>
      </c>
      <c r="G40" s="379">
        <v>190</v>
      </c>
      <c r="H40" s="379">
        <v>8480</v>
      </c>
      <c r="I40" s="379">
        <v>76980</v>
      </c>
      <c r="J40" s="379">
        <v>0</v>
      </c>
      <c r="K40" s="379">
        <v>281</v>
      </c>
      <c r="L40" s="379">
        <v>26678</v>
      </c>
      <c r="M40" s="380">
        <v>48954.624594250621</v>
      </c>
      <c r="N40" s="381">
        <f t="shared" si="79"/>
        <v>179685.62459425064</v>
      </c>
      <c r="O40" s="379">
        <v>13781</v>
      </c>
      <c r="P40" s="379">
        <v>5342</v>
      </c>
      <c r="Q40" s="379">
        <v>110</v>
      </c>
      <c r="R40" s="379">
        <v>9035</v>
      </c>
      <c r="S40" s="379">
        <v>74920</v>
      </c>
      <c r="T40" s="379">
        <v>0</v>
      </c>
      <c r="U40" s="379">
        <v>175</v>
      </c>
      <c r="V40" s="379">
        <v>21496</v>
      </c>
      <c r="W40" s="480">
        <f>(VLOOKUP(A40,'[1]floresta plant'!$A$4:$F$573,6,0))*1000</f>
        <v>74904.715429082979</v>
      </c>
      <c r="X40" s="24">
        <f t="shared" si="0"/>
        <v>199763.71542908298</v>
      </c>
      <c r="Y40" s="53">
        <f t="shared" si="1"/>
        <v>-80</v>
      </c>
      <c r="Z40" s="53">
        <f t="shared" si="1"/>
        <v>555</v>
      </c>
      <c r="AA40" s="53">
        <f t="shared" si="1"/>
        <v>-2060</v>
      </c>
      <c r="AB40" s="53">
        <f t="shared" ref="AB40:AE103" si="93">T40-J40</f>
        <v>0</v>
      </c>
      <c r="AC40" s="53">
        <f t="shared" si="93"/>
        <v>-106</v>
      </c>
      <c r="AD40" s="53">
        <f t="shared" si="93"/>
        <v>-5182</v>
      </c>
      <c r="AE40" s="53">
        <f t="shared" si="93"/>
        <v>25950.090834832357</v>
      </c>
      <c r="AF40" s="53">
        <f t="shared" si="2"/>
        <v>1110</v>
      </c>
      <c r="AG40" s="53">
        <f t="shared" si="3"/>
        <v>-109</v>
      </c>
      <c r="AH40" s="53">
        <f t="shared" si="4"/>
        <v>-18997.460834832342</v>
      </c>
      <c r="AI40" s="53">
        <f t="shared" si="80"/>
        <v>20078.090834832343</v>
      </c>
      <c r="AJ40" s="469">
        <v>0</v>
      </c>
      <c r="AK40" s="469">
        <v>0</v>
      </c>
      <c r="AL40" s="469">
        <v>1080.6300000000001</v>
      </c>
      <c r="AM40" s="470">
        <f t="shared" si="5"/>
        <v>1080.6300000000001</v>
      </c>
      <c r="AN40" s="53">
        <f t="shared" si="6"/>
        <v>-18997.460834832342</v>
      </c>
      <c r="AO40" s="382">
        <f t="shared" si="7"/>
        <v>2</v>
      </c>
      <c r="AP40">
        <v>1</v>
      </c>
      <c r="AQ40" s="383">
        <f t="shared" si="81"/>
        <v>27615.090834832357</v>
      </c>
      <c r="AR40" s="383">
        <f t="shared" si="8"/>
        <v>-7537</v>
      </c>
      <c r="AS40" s="383">
        <f t="shared" si="9"/>
        <v>0</v>
      </c>
      <c r="AT40" s="383">
        <f t="shared" si="10"/>
        <v>7457</v>
      </c>
      <c r="AU40" s="383">
        <f t="shared" si="82"/>
        <v>18997.460834832342</v>
      </c>
      <c r="AV40" s="383">
        <f t="shared" si="11"/>
        <v>1</v>
      </c>
      <c r="AW40" s="383">
        <f t="shared" si="12"/>
        <v>1</v>
      </c>
      <c r="AX40" s="383">
        <f t="shared" si="13"/>
        <v>1</v>
      </c>
      <c r="AY40" s="383">
        <f t="shared" si="14"/>
        <v>0</v>
      </c>
      <c r="AZ40">
        <f t="shared" si="15"/>
        <v>0</v>
      </c>
      <c r="BA40">
        <f t="shared" si="16"/>
        <v>0</v>
      </c>
      <c r="BB40" s="383">
        <f t="shared" si="17"/>
        <v>0</v>
      </c>
      <c r="BC40" s="384">
        <f t="shared" si="87"/>
        <v>1.0614302772986599E-2</v>
      </c>
      <c r="BD40" s="384">
        <f t="shared" si="87"/>
        <v>555</v>
      </c>
      <c r="BE40" s="384">
        <f t="shared" si="87"/>
        <v>0.27331829640440491</v>
      </c>
      <c r="BF40" s="384">
        <f t="shared" si="85"/>
        <v>0</v>
      </c>
      <c r="BG40" s="384">
        <f t="shared" si="85"/>
        <v>1.4063951174207244E-2</v>
      </c>
      <c r="BH40" s="384">
        <f t="shared" si="85"/>
        <v>0.68754146212020695</v>
      </c>
      <c r="BI40" s="384">
        <f t="shared" si="85"/>
        <v>25950.090834832357</v>
      </c>
      <c r="BJ40" s="384">
        <f t="shared" si="85"/>
        <v>1110</v>
      </c>
      <c r="BK40" s="384">
        <f t="shared" si="85"/>
        <v>1.4461987528194241E-2</v>
      </c>
      <c r="BL40" s="474">
        <f t="shared" si="19"/>
        <v>7537</v>
      </c>
      <c r="BM40" s="409">
        <f t="shared" si="20"/>
        <v>-18997.460834832342</v>
      </c>
      <c r="BN40" s="473">
        <f t="shared" si="21"/>
        <v>27615.090834832357</v>
      </c>
      <c r="BO40" s="387">
        <f t="shared" si="22"/>
        <v>0.27293048011608162</v>
      </c>
      <c r="BP40" s="387">
        <f t="shared" si="23"/>
        <v>0.68793765511970906</v>
      </c>
      <c r="BQ40" s="388">
        <f t="shared" si="24"/>
        <v>3.9131864764209323E-2</v>
      </c>
      <c r="BR40" s="389">
        <f t="shared" si="25"/>
        <v>0</v>
      </c>
      <c r="BS40" s="390">
        <f t="shared" si="26"/>
        <v>-80</v>
      </c>
      <c r="BT40" s="391">
        <f t="shared" si="91"/>
        <v>0</v>
      </c>
      <c r="BU40" s="391">
        <f t="shared" si="91"/>
        <v>0</v>
      </c>
      <c r="BV40" s="391">
        <f t="shared" si="91"/>
        <v>0</v>
      </c>
      <c r="BW40" s="391">
        <f t="shared" si="91"/>
        <v>0</v>
      </c>
      <c r="BX40" s="391">
        <f t="shared" si="91"/>
        <v>0</v>
      </c>
      <c r="BY40" s="391">
        <f t="shared" si="91"/>
        <v>0</v>
      </c>
      <c r="BZ40" s="391">
        <f t="shared" si="91"/>
        <v>0</v>
      </c>
      <c r="CA40" s="391">
        <f t="shared" si="89"/>
        <v>0</v>
      </c>
      <c r="CB40" s="391">
        <f t="shared" si="28"/>
        <v>0</v>
      </c>
      <c r="CC40" s="391">
        <f t="shared" si="28"/>
        <v>0</v>
      </c>
      <c r="CD40" s="392">
        <f t="shared" si="29"/>
        <v>1.6078165473204225</v>
      </c>
      <c r="CE40" s="393">
        <f t="shared" si="30"/>
        <v>555</v>
      </c>
      <c r="CF40" s="392">
        <f t="shared" si="31"/>
        <v>41.401276093500876</v>
      </c>
      <c r="CG40" s="392">
        <f t="shared" si="31"/>
        <v>0</v>
      </c>
      <c r="CH40" s="392">
        <f t="shared" si="31"/>
        <v>2.13035692519956</v>
      </c>
      <c r="CI40" s="392">
        <f t="shared" ref="CI40:CL103" si="94">IF($CE40&gt;0,IF(AD40&gt;0,0,$BO40*BH40*$CE40),0)</f>
        <v>104.14631685268036</v>
      </c>
      <c r="CJ40" s="392">
        <f t="shared" si="94"/>
        <v>0</v>
      </c>
      <c r="CK40" s="392">
        <f t="shared" si="94"/>
        <v>0</v>
      </c>
      <c r="CL40" s="392">
        <f t="shared" si="94"/>
        <v>2.1906500457240754</v>
      </c>
      <c r="CM40" s="392">
        <f t="shared" si="32"/>
        <v>381.80539859143852</v>
      </c>
      <c r="CN40" s="392">
        <f t="shared" si="33"/>
        <v>21.718184944136173</v>
      </c>
      <c r="CO40" s="394">
        <f t="shared" si="34"/>
        <v>0</v>
      </c>
      <c r="CP40" s="394">
        <f t="shared" si="34"/>
        <v>0</v>
      </c>
      <c r="CQ40" s="395">
        <f t="shared" si="35"/>
        <v>-2060</v>
      </c>
      <c r="CR40" s="394">
        <f t="shared" si="36"/>
        <v>0</v>
      </c>
      <c r="CS40" s="394">
        <f t="shared" si="36"/>
        <v>0</v>
      </c>
      <c r="CT40" s="394">
        <f t="shared" si="36"/>
        <v>0</v>
      </c>
      <c r="CU40" s="394">
        <f t="shared" si="36"/>
        <v>0</v>
      </c>
      <c r="CV40" s="394">
        <f t="shared" si="36"/>
        <v>0</v>
      </c>
      <c r="CW40" s="394">
        <f t="shared" si="36"/>
        <v>0</v>
      </c>
      <c r="CX40" s="396">
        <f t="shared" si="37"/>
        <v>0</v>
      </c>
      <c r="CY40" s="396">
        <f t="shared" si="37"/>
        <v>0</v>
      </c>
      <c r="CZ40" s="397">
        <f t="shared" si="38"/>
        <v>0</v>
      </c>
      <c r="DA40" s="397">
        <f t="shared" si="38"/>
        <v>0</v>
      </c>
      <c r="DB40" s="397">
        <f t="shared" si="38"/>
        <v>0</v>
      </c>
      <c r="DC40" s="397">
        <f t="shared" si="39"/>
        <v>0</v>
      </c>
      <c r="DD40" s="397">
        <f t="shared" si="40"/>
        <v>0</v>
      </c>
      <c r="DE40" s="397">
        <f t="shared" si="40"/>
        <v>0</v>
      </c>
      <c r="DF40" s="397">
        <f t="shared" si="40"/>
        <v>0</v>
      </c>
      <c r="DG40" s="397">
        <f t="shared" si="40"/>
        <v>0</v>
      </c>
      <c r="DH40" s="397">
        <f t="shared" si="40"/>
        <v>0</v>
      </c>
      <c r="DI40" s="398">
        <f t="shared" si="41"/>
        <v>0</v>
      </c>
      <c r="DJ40" s="398">
        <f t="shared" si="41"/>
        <v>0</v>
      </c>
      <c r="DK40" s="399">
        <f t="shared" si="42"/>
        <v>0</v>
      </c>
      <c r="DL40" s="399">
        <f t="shared" si="42"/>
        <v>0</v>
      </c>
      <c r="DM40" s="399">
        <f t="shared" si="42"/>
        <v>0</v>
      </c>
      <c r="DN40" s="399">
        <f t="shared" si="42"/>
        <v>0</v>
      </c>
      <c r="DO40" s="399">
        <f t="shared" si="43"/>
        <v>-106</v>
      </c>
      <c r="DP40" s="399">
        <f t="shared" si="44"/>
        <v>0</v>
      </c>
      <c r="DQ40" s="399">
        <f t="shared" si="44"/>
        <v>0</v>
      </c>
      <c r="DR40" s="399">
        <f t="shared" si="44"/>
        <v>0</v>
      </c>
      <c r="DS40" s="399">
        <f t="shared" si="44"/>
        <v>0</v>
      </c>
      <c r="DT40" s="400">
        <f t="shared" si="45"/>
        <v>0</v>
      </c>
      <c r="DU40" s="400">
        <f t="shared" si="45"/>
        <v>0</v>
      </c>
      <c r="DV40" s="386">
        <f t="shared" si="46"/>
        <v>0</v>
      </c>
      <c r="DW40" s="386">
        <f t="shared" si="46"/>
        <v>0</v>
      </c>
      <c r="DX40" s="386">
        <f t="shared" si="46"/>
        <v>0</v>
      </c>
      <c r="DY40" s="386">
        <f t="shared" si="46"/>
        <v>0</v>
      </c>
      <c r="DZ40" s="386">
        <f t="shared" si="46"/>
        <v>0</v>
      </c>
      <c r="EA40" s="401">
        <f t="shared" si="47"/>
        <v>-5182</v>
      </c>
      <c r="EB40" s="386">
        <f t="shared" si="48"/>
        <v>0</v>
      </c>
      <c r="EC40" s="386">
        <f t="shared" si="48"/>
        <v>0</v>
      </c>
      <c r="ED40" s="386">
        <f t="shared" si="48"/>
        <v>0</v>
      </c>
      <c r="EE40" s="385">
        <f t="shared" si="49"/>
        <v>0</v>
      </c>
      <c r="EF40" s="385">
        <f t="shared" si="49"/>
        <v>0</v>
      </c>
      <c r="EG40" s="402">
        <f t="shared" si="50"/>
        <v>75.176550358038739</v>
      </c>
      <c r="EH40" s="402">
        <f t="shared" si="50"/>
        <v>0</v>
      </c>
      <c r="EI40" s="402">
        <f t="shared" si="50"/>
        <v>1935.7961717194974</v>
      </c>
      <c r="EJ40" s="402">
        <f t="shared" si="50"/>
        <v>0</v>
      </c>
      <c r="EK40" s="402">
        <f t="shared" si="50"/>
        <v>99.608929224401336</v>
      </c>
      <c r="EL40" s="402">
        <f t="shared" si="50"/>
        <v>4869.5610494419589</v>
      </c>
      <c r="EM40" s="402">
        <f t="shared" si="51"/>
        <v>25950.090834832357</v>
      </c>
      <c r="EN40" s="402">
        <f t="shared" si="52"/>
        <v>0</v>
      </c>
      <c r="EO40" s="402">
        <f t="shared" si="52"/>
        <v>102.42804986282776</v>
      </c>
      <c r="EP40" s="402">
        <f t="shared" si="53"/>
        <v>17852.044639058025</v>
      </c>
      <c r="EQ40" s="402">
        <f t="shared" si="54"/>
        <v>1015.4754451676076</v>
      </c>
      <c r="ER40" s="394">
        <f t="shared" si="55"/>
        <v>3.2156330946408449</v>
      </c>
      <c r="ES40" s="394">
        <f t="shared" si="55"/>
        <v>0</v>
      </c>
      <c r="ET40" s="394">
        <f t="shared" si="55"/>
        <v>82.802552187001751</v>
      </c>
      <c r="EU40" s="394">
        <f t="shared" ref="EU40:EX103" si="95">IF($EY40&gt;0,IF(AB40&gt;0,0,$EY40*$BO40*BF40),0)</f>
        <v>0</v>
      </c>
      <c r="EV40" s="394">
        <f t="shared" si="95"/>
        <v>4.26071385039912</v>
      </c>
      <c r="EW40" s="394">
        <f t="shared" si="95"/>
        <v>208.29263370536074</v>
      </c>
      <c r="EX40" s="394">
        <f t="shared" si="95"/>
        <v>0</v>
      </c>
      <c r="EY40" s="403">
        <f t="shared" si="56"/>
        <v>1110</v>
      </c>
      <c r="EZ40" s="394">
        <f t="shared" si="57"/>
        <v>4.3813000914481517</v>
      </c>
      <c r="FA40" s="396">
        <f t="shared" si="58"/>
        <v>763.61079718287704</v>
      </c>
      <c r="FB40" s="396">
        <f t="shared" si="58"/>
        <v>43.436369888272345</v>
      </c>
      <c r="FC40" s="404">
        <f t="shared" si="92"/>
        <v>0</v>
      </c>
      <c r="FD40" s="404">
        <f t="shared" si="92"/>
        <v>0</v>
      </c>
      <c r="FE40" s="404">
        <f t="shared" si="92"/>
        <v>0</v>
      </c>
      <c r="FF40" s="404">
        <f t="shared" si="92"/>
        <v>0</v>
      </c>
      <c r="FG40" s="404">
        <f t="shared" si="92"/>
        <v>0</v>
      </c>
      <c r="FH40" s="404">
        <f t="shared" si="92"/>
        <v>0</v>
      </c>
      <c r="FI40" s="404">
        <f t="shared" si="92"/>
        <v>0</v>
      </c>
      <c r="FJ40" s="404">
        <f t="shared" si="90"/>
        <v>0</v>
      </c>
      <c r="FK40" s="392">
        <f t="shared" si="60"/>
        <v>-109</v>
      </c>
      <c r="FL40" s="384">
        <f t="shared" si="61"/>
        <v>0</v>
      </c>
      <c r="FM40" s="384">
        <f t="shared" si="61"/>
        <v>0</v>
      </c>
      <c r="FN40" s="405">
        <f t="shared" si="88"/>
        <v>0</v>
      </c>
      <c r="FO40" s="405">
        <f t="shared" si="88"/>
        <v>0</v>
      </c>
      <c r="FP40" s="405">
        <f t="shared" si="88"/>
        <v>0</v>
      </c>
      <c r="FQ40" s="405">
        <f t="shared" si="86"/>
        <v>0</v>
      </c>
      <c r="FR40" s="405">
        <f t="shared" si="86"/>
        <v>0</v>
      </c>
      <c r="FS40" s="405">
        <f t="shared" si="86"/>
        <v>0</v>
      </c>
      <c r="FT40" s="405">
        <f t="shared" si="86"/>
        <v>0</v>
      </c>
      <c r="FU40" s="405">
        <f t="shared" si="86"/>
        <v>0</v>
      </c>
      <c r="FV40" s="405">
        <f t="shared" si="86"/>
        <v>0</v>
      </c>
      <c r="FW40" s="397">
        <f t="shared" si="63"/>
        <v>-18997.460834832342</v>
      </c>
      <c r="FX40" s="406">
        <f t="shared" si="64"/>
        <v>0</v>
      </c>
      <c r="FY40" s="331">
        <f t="shared" si="65"/>
        <v>65.154554832408522</v>
      </c>
      <c r="FZ40" s="382">
        <f t="shared" si="66"/>
        <v>1015.4754451675916</v>
      </c>
      <c r="GA40" s="331">
        <f t="shared" si="67"/>
        <v>0</v>
      </c>
      <c r="GB40" s="407">
        <f t="shared" si="68"/>
        <v>3.1086244689504383E-14</v>
      </c>
      <c r="GC40" s="407">
        <f t="shared" si="69"/>
        <v>0</v>
      </c>
      <c r="GD40" s="407">
        <f t="shared" si="70"/>
        <v>0</v>
      </c>
      <c r="GE40" s="407">
        <f t="shared" si="71"/>
        <v>0</v>
      </c>
      <c r="GF40" s="407">
        <f t="shared" si="72"/>
        <v>0</v>
      </c>
      <c r="GG40" s="407">
        <f t="shared" si="73"/>
        <v>-1.8189894035458565E-12</v>
      </c>
      <c r="GH40" s="407">
        <f t="shared" si="74"/>
        <v>5.6843418860808015E-14</v>
      </c>
      <c r="GI40" s="407">
        <f t="shared" si="75"/>
        <v>0</v>
      </c>
      <c r="GJ40">
        <f t="shared" si="76"/>
        <v>0</v>
      </c>
      <c r="GK40" s="382">
        <f t="shared" si="77"/>
        <v>-1.7310597399955441E-12</v>
      </c>
      <c r="GL40">
        <v>1</v>
      </c>
      <c r="GM40">
        <f t="shared" si="84"/>
        <v>0</v>
      </c>
      <c r="GN40">
        <f t="shared" si="84"/>
        <v>555</v>
      </c>
      <c r="GO40">
        <f t="shared" si="84"/>
        <v>0</v>
      </c>
      <c r="GP40">
        <f t="shared" si="84"/>
        <v>0</v>
      </c>
      <c r="GQ40">
        <f t="shared" si="84"/>
        <v>0</v>
      </c>
      <c r="GR40">
        <f t="shared" si="83"/>
        <v>0</v>
      </c>
      <c r="GS40">
        <f t="shared" si="83"/>
        <v>25950.090834832357</v>
      </c>
      <c r="GT40">
        <f t="shared" si="83"/>
        <v>1110</v>
      </c>
      <c r="GU40">
        <f t="shared" si="83"/>
        <v>0</v>
      </c>
      <c r="GV40">
        <f t="shared" si="83"/>
        <v>0</v>
      </c>
    </row>
    <row r="41" spans="1:204" customFormat="1" x14ac:dyDescent="0.25">
      <c r="A41" s="378">
        <v>41038</v>
      </c>
      <c r="B41" s="32" t="s">
        <v>1427</v>
      </c>
      <c r="C41" t="s">
        <v>892</v>
      </c>
      <c r="D41">
        <v>1</v>
      </c>
      <c r="E41" s="379">
        <v>1288</v>
      </c>
      <c r="F41" s="379">
        <v>5539</v>
      </c>
      <c r="G41" s="379">
        <v>370</v>
      </c>
      <c r="H41" s="379">
        <v>0</v>
      </c>
      <c r="I41" s="379">
        <v>370</v>
      </c>
      <c r="J41" s="379">
        <v>0</v>
      </c>
      <c r="K41" s="379">
        <v>1288</v>
      </c>
      <c r="L41" s="379">
        <v>160</v>
      </c>
      <c r="M41" s="380">
        <v>0</v>
      </c>
      <c r="N41" s="381">
        <f t="shared" si="79"/>
        <v>9015</v>
      </c>
      <c r="O41" s="379">
        <v>1284</v>
      </c>
      <c r="P41" s="379">
        <v>5669</v>
      </c>
      <c r="Q41" s="379">
        <v>399</v>
      </c>
      <c r="R41" s="379">
        <v>0</v>
      </c>
      <c r="S41" s="379">
        <v>276</v>
      </c>
      <c r="T41" s="379">
        <v>0</v>
      </c>
      <c r="U41" s="379">
        <v>1557</v>
      </c>
      <c r="V41" s="379">
        <v>144</v>
      </c>
      <c r="W41" s="480">
        <f>(VLOOKUP(A41,'[1]floresta plant'!$A$4:$F$573,6,0))*1000</f>
        <v>0</v>
      </c>
      <c r="X41" s="24">
        <f t="shared" si="0"/>
        <v>9329</v>
      </c>
      <c r="Y41" s="53">
        <f t="shared" ref="Y41:AD104" si="96">Q41-G41</f>
        <v>29</v>
      </c>
      <c r="Z41" s="53">
        <f t="shared" si="96"/>
        <v>0</v>
      </c>
      <c r="AA41" s="53">
        <f t="shared" si="96"/>
        <v>-94</v>
      </c>
      <c r="AB41" s="53">
        <f t="shared" si="93"/>
        <v>0</v>
      </c>
      <c r="AC41" s="53">
        <f t="shared" si="93"/>
        <v>269</v>
      </c>
      <c r="AD41" s="53">
        <f t="shared" si="93"/>
        <v>-16</v>
      </c>
      <c r="AE41" s="53">
        <f t="shared" si="93"/>
        <v>0</v>
      </c>
      <c r="AF41" s="53">
        <f t="shared" si="2"/>
        <v>130</v>
      </c>
      <c r="AG41" s="53">
        <f t="shared" si="3"/>
        <v>-4</v>
      </c>
      <c r="AH41" s="53">
        <f t="shared" si="4"/>
        <v>-166.65</v>
      </c>
      <c r="AI41" s="53">
        <f t="shared" si="80"/>
        <v>314</v>
      </c>
      <c r="AJ41" s="469">
        <v>0</v>
      </c>
      <c r="AK41" s="469">
        <v>0</v>
      </c>
      <c r="AL41" s="469">
        <v>147.35</v>
      </c>
      <c r="AM41" s="470">
        <f t="shared" si="5"/>
        <v>147.35</v>
      </c>
      <c r="AN41" s="53">
        <f t="shared" si="6"/>
        <v>-166.65</v>
      </c>
      <c r="AO41" s="382">
        <f t="shared" si="7"/>
        <v>2</v>
      </c>
      <c r="AP41">
        <v>1</v>
      </c>
      <c r="AQ41" s="383">
        <f t="shared" si="81"/>
        <v>428</v>
      </c>
      <c r="AR41" s="383">
        <f t="shared" si="8"/>
        <v>-114</v>
      </c>
      <c r="AS41" s="383">
        <f t="shared" si="9"/>
        <v>29</v>
      </c>
      <c r="AT41" s="383">
        <f t="shared" si="10"/>
        <v>114</v>
      </c>
      <c r="AU41" s="383">
        <f t="shared" si="82"/>
        <v>166.65</v>
      </c>
      <c r="AV41" s="383">
        <f t="shared" si="11"/>
        <v>1</v>
      </c>
      <c r="AW41" s="383">
        <f t="shared" si="12"/>
        <v>1</v>
      </c>
      <c r="AX41" s="383">
        <f t="shared" si="13"/>
        <v>1</v>
      </c>
      <c r="AY41" s="383">
        <f t="shared" si="14"/>
        <v>14.5</v>
      </c>
      <c r="AZ41">
        <f t="shared" si="15"/>
        <v>14.5</v>
      </c>
      <c r="BA41">
        <f t="shared" si="16"/>
        <v>0</v>
      </c>
      <c r="BB41" s="383">
        <f t="shared" si="17"/>
        <v>0</v>
      </c>
      <c r="BC41" s="384">
        <f t="shared" si="87"/>
        <v>29</v>
      </c>
      <c r="BD41" s="384">
        <f t="shared" si="87"/>
        <v>0</v>
      </c>
      <c r="BE41" s="384">
        <f t="shared" si="87"/>
        <v>0.82456140350877194</v>
      </c>
      <c r="BF41" s="384">
        <f t="shared" si="85"/>
        <v>0</v>
      </c>
      <c r="BG41" s="384">
        <f t="shared" si="85"/>
        <v>269</v>
      </c>
      <c r="BH41" s="384">
        <f t="shared" si="85"/>
        <v>0.14035087719298245</v>
      </c>
      <c r="BI41" s="384">
        <f t="shared" si="85"/>
        <v>0</v>
      </c>
      <c r="BJ41" s="384">
        <f t="shared" si="85"/>
        <v>130</v>
      </c>
      <c r="BK41" s="384">
        <f t="shared" si="85"/>
        <v>3.5087719298245612E-2</v>
      </c>
      <c r="BL41" s="474">
        <f t="shared" si="19"/>
        <v>99.5</v>
      </c>
      <c r="BM41" s="409">
        <f t="shared" si="20"/>
        <v>-152.15</v>
      </c>
      <c r="BN41" s="473">
        <f t="shared" si="21"/>
        <v>399</v>
      </c>
      <c r="BO41" s="387">
        <f t="shared" si="22"/>
        <v>0.24937343358395989</v>
      </c>
      <c r="BP41" s="387">
        <f t="shared" si="23"/>
        <v>0.38132832080200502</v>
      </c>
      <c r="BQ41" s="388">
        <f t="shared" si="24"/>
        <v>0.36929824561403501</v>
      </c>
      <c r="BR41" s="389">
        <f t="shared" si="25"/>
        <v>0</v>
      </c>
      <c r="BS41" s="390">
        <f t="shared" si="26"/>
        <v>29</v>
      </c>
      <c r="BT41" s="391">
        <f t="shared" si="91"/>
        <v>0</v>
      </c>
      <c r="BU41" s="391">
        <f t="shared" si="91"/>
        <v>11.956140350877194</v>
      </c>
      <c r="BV41" s="391">
        <f t="shared" si="91"/>
        <v>0</v>
      </c>
      <c r="BW41" s="391">
        <f t="shared" si="91"/>
        <v>0</v>
      </c>
      <c r="BX41" s="391">
        <f t="shared" si="91"/>
        <v>2.0350877192982457</v>
      </c>
      <c r="BY41" s="391">
        <f t="shared" si="91"/>
        <v>0</v>
      </c>
      <c r="BZ41" s="391">
        <f t="shared" si="91"/>
        <v>0</v>
      </c>
      <c r="CA41" s="391">
        <f t="shared" si="89"/>
        <v>0.50877192982456143</v>
      </c>
      <c r="CB41" s="391">
        <f t="shared" si="28"/>
        <v>14.5</v>
      </c>
      <c r="CC41" s="391">
        <f t="shared" si="28"/>
        <v>0</v>
      </c>
      <c r="CD41" s="392">
        <f t="shared" si="29"/>
        <v>0</v>
      </c>
      <c r="CE41" s="393">
        <f t="shared" si="30"/>
        <v>0</v>
      </c>
      <c r="CF41" s="392">
        <f t="shared" ref="CF41:CK104" si="97">IF($CE41&gt;0,IF(AA41&gt;0,0,$BO41*BE41*$CE41),0)</f>
        <v>0</v>
      </c>
      <c r="CG41" s="392">
        <f t="shared" si="97"/>
        <v>0</v>
      </c>
      <c r="CH41" s="392">
        <f t="shared" si="97"/>
        <v>0</v>
      </c>
      <c r="CI41" s="392">
        <f t="shared" si="94"/>
        <v>0</v>
      </c>
      <c r="CJ41" s="392">
        <f t="shared" si="94"/>
        <v>0</v>
      </c>
      <c r="CK41" s="392">
        <f t="shared" si="94"/>
        <v>0</v>
      </c>
      <c r="CL41" s="392">
        <f t="shared" si="94"/>
        <v>0</v>
      </c>
      <c r="CM41" s="392">
        <f t="shared" si="32"/>
        <v>0</v>
      </c>
      <c r="CN41" s="392">
        <f t="shared" si="33"/>
        <v>0</v>
      </c>
      <c r="CO41" s="394">
        <f t="shared" si="34"/>
        <v>0</v>
      </c>
      <c r="CP41" s="394">
        <f t="shared" si="34"/>
        <v>0</v>
      </c>
      <c r="CQ41" s="395">
        <f t="shared" si="35"/>
        <v>-94</v>
      </c>
      <c r="CR41" s="394">
        <f t="shared" si="36"/>
        <v>0</v>
      </c>
      <c r="CS41" s="394">
        <f t="shared" si="36"/>
        <v>0</v>
      </c>
      <c r="CT41" s="394">
        <f t="shared" si="36"/>
        <v>0</v>
      </c>
      <c r="CU41" s="394">
        <f t="shared" si="36"/>
        <v>0</v>
      </c>
      <c r="CV41" s="394">
        <f t="shared" si="36"/>
        <v>0</v>
      </c>
      <c r="CW41" s="394">
        <f t="shared" si="36"/>
        <v>0</v>
      </c>
      <c r="CX41" s="396">
        <f t="shared" si="37"/>
        <v>0</v>
      </c>
      <c r="CY41" s="396">
        <f t="shared" si="37"/>
        <v>0</v>
      </c>
      <c r="CZ41" s="397">
        <f t="shared" si="38"/>
        <v>0</v>
      </c>
      <c r="DA41" s="397">
        <f t="shared" si="38"/>
        <v>0</v>
      </c>
      <c r="DB41" s="397">
        <f t="shared" si="38"/>
        <v>0</v>
      </c>
      <c r="DC41" s="397">
        <f t="shared" si="39"/>
        <v>0</v>
      </c>
      <c r="DD41" s="397">
        <f t="shared" si="40"/>
        <v>0</v>
      </c>
      <c r="DE41" s="397">
        <f t="shared" si="40"/>
        <v>0</v>
      </c>
      <c r="DF41" s="397">
        <f t="shared" si="40"/>
        <v>0</v>
      </c>
      <c r="DG41" s="397">
        <f t="shared" si="40"/>
        <v>0</v>
      </c>
      <c r="DH41" s="397">
        <f t="shared" si="40"/>
        <v>0</v>
      </c>
      <c r="DI41" s="398">
        <f t="shared" si="41"/>
        <v>0</v>
      </c>
      <c r="DJ41" s="398">
        <f t="shared" si="41"/>
        <v>0</v>
      </c>
      <c r="DK41" s="399">
        <f t="shared" si="42"/>
        <v>0</v>
      </c>
      <c r="DL41" s="399">
        <f t="shared" si="42"/>
        <v>0</v>
      </c>
      <c r="DM41" s="399">
        <f t="shared" si="42"/>
        <v>55.312777557929905</v>
      </c>
      <c r="DN41" s="399">
        <f t="shared" si="42"/>
        <v>0</v>
      </c>
      <c r="DO41" s="399">
        <f t="shared" si="43"/>
        <v>269</v>
      </c>
      <c r="DP41" s="399">
        <f t="shared" si="44"/>
        <v>9.4149408609242382</v>
      </c>
      <c r="DQ41" s="399">
        <f t="shared" si="44"/>
        <v>0</v>
      </c>
      <c r="DR41" s="399">
        <f t="shared" si="44"/>
        <v>0</v>
      </c>
      <c r="DS41" s="399">
        <f t="shared" si="44"/>
        <v>2.3537352152310596</v>
      </c>
      <c r="DT41" s="400">
        <f t="shared" si="45"/>
        <v>102.57731829573935</v>
      </c>
      <c r="DU41" s="400">
        <f t="shared" si="45"/>
        <v>99.341228070175418</v>
      </c>
      <c r="DV41" s="386">
        <f t="shared" si="46"/>
        <v>0</v>
      </c>
      <c r="DW41" s="386">
        <f t="shared" si="46"/>
        <v>0</v>
      </c>
      <c r="DX41" s="386">
        <f t="shared" si="46"/>
        <v>0</v>
      </c>
      <c r="DY41" s="386">
        <f t="shared" si="46"/>
        <v>0</v>
      </c>
      <c r="DZ41" s="386">
        <f t="shared" si="46"/>
        <v>0</v>
      </c>
      <c r="EA41" s="401">
        <f t="shared" si="47"/>
        <v>-16</v>
      </c>
      <c r="EB41" s="386">
        <f t="shared" si="48"/>
        <v>0</v>
      </c>
      <c r="EC41" s="386">
        <f t="shared" si="48"/>
        <v>0</v>
      </c>
      <c r="ED41" s="386">
        <f t="shared" si="48"/>
        <v>0</v>
      </c>
      <c r="EE41" s="385">
        <f t="shared" si="49"/>
        <v>0</v>
      </c>
      <c r="EF41" s="385">
        <f t="shared" si="49"/>
        <v>0</v>
      </c>
      <c r="EG41" s="402">
        <f t="shared" si="50"/>
        <v>0</v>
      </c>
      <c r="EH41" s="402">
        <f t="shared" si="50"/>
        <v>0</v>
      </c>
      <c r="EI41" s="402">
        <f t="shared" si="50"/>
        <v>0</v>
      </c>
      <c r="EJ41" s="402">
        <f t="shared" si="50"/>
        <v>0</v>
      </c>
      <c r="EK41" s="402">
        <f t="shared" si="50"/>
        <v>0</v>
      </c>
      <c r="EL41" s="402">
        <f t="shared" si="50"/>
        <v>0</v>
      </c>
      <c r="EM41" s="402">
        <f t="shared" si="51"/>
        <v>0</v>
      </c>
      <c r="EN41" s="402">
        <f t="shared" si="52"/>
        <v>0</v>
      </c>
      <c r="EO41" s="402">
        <f t="shared" si="52"/>
        <v>0</v>
      </c>
      <c r="EP41" s="402">
        <f t="shared" si="53"/>
        <v>0</v>
      </c>
      <c r="EQ41" s="402">
        <f t="shared" si="54"/>
        <v>0</v>
      </c>
      <c r="ER41" s="394">
        <f t="shared" ref="ER41:EW104" si="98">IF($EY41&gt;0,IF(Y41&gt;0,0,$EY41*$BO41*BC41),0)</f>
        <v>0</v>
      </c>
      <c r="ES41" s="394">
        <f t="shared" si="98"/>
        <v>0</v>
      </c>
      <c r="ET41" s="394">
        <f t="shared" si="98"/>
        <v>26.731082091192892</v>
      </c>
      <c r="EU41" s="394">
        <f t="shared" si="95"/>
        <v>0</v>
      </c>
      <c r="EV41" s="394">
        <f t="shared" si="95"/>
        <v>0</v>
      </c>
      <c r="EW41" s="394">
        <f t="shared" si="95"/>
        <v>4.5499714197775134</v>
      </c>
      <c r="EX41" s="394">
        <f t="shared" si="95"/>
        <v>0</v>
      </c>
      <c r="EY41" s="403">
        <f t="shared" si="56"/>
        <v>130</v>
      </c>
      <c r="EZ41" s="394">
        <f t="shared" si="57"/>
        <v>1.1374928549443784</v>
      </c>
      <c r="FA41" s="396">
        <f t="shared" si="58"/>
        <v>49.572681704260653</v>
      </c>
      <c r="FB41" s="396">
        <f t="shared" si="58"/>
        <v>48.008771929824555</v>
      </c>
      <c r="FC41" s="404">
        <f t="shared" si="92"/>
        <v>0</v>
      </c>
      <c r="FD41" s="404">
        <f t="shared" si="92"/>
        <v>0</v>
      </c>
      <c r="FE41" s="404">
        <f t="shared" si="92"/>
        <v>0</v>
      </c>
      <c r="FF41" s="404">
        <f t="shared" si="92"/>
        <v>0</v>
      </c>
      <c r="FG41" s="404">
        <f t="shared" si="92"/>
        <v>0</v>
      </c>
      <c r="FH41" s="404">
        <f t="shared" si="92"/>
        <v>0</v>
      </c>
      <c r="FI41" s="404">
        <f t="shared" si="92"/>
        <v>0</v>
      </c>
      <c r="FJ41" s="404">
        <f t="shared" si="90"/>
        <v>0</v>
      </c>
      <c r="FK41" s="392">
        <f t="shared" si="60"/>
        <v>-4</v>
      </c>
      <c r="FL41" s="384">
        <f t="shared" si="61"/>
        <v>0</v>
      </c>
      <c r="FM41" s="384">
        <f t="shared" si="61"/>
        <v>0</v>
      </c>
      <c r="FN41" s="405">
        <f t="shared" si="88"/>
        <v>0</v>
      </c>
      <c r="FO41" s="405">
        <f t="shared" si="88"/>
        <v>0</v>
      </c>
      <c r="FP41" s="405">
        <f t="shared" si="88"/>
        <v>0</v>
      </c>
      <c r="FQ41" s="405">
        <f t="shared" si="86"/>
        <v>0</v>
      </c>
      <c r="FR41" s="405">
        <f t="shared" si="86"/>
        <v>0</v>
      </c>
      <c r="FS41" s="405">
        <f t="shared" si="86"/>
        <v>0</v>
      </c>
      <c r="FT41" s="405">
        <f t="shared" si="86"/>
        <v>0</v>
      </c>
      <c r="FU41" s="405">
        <f t="shared" si="86"/>
        <v>0</v>
      </c>
      <c r="FV41" s="405">
        <f t="shared" si="86"/>
        <v>0</v>
      </c>
      <c r="FW41" s="397">
        <f t="shared" si="63"/>
        <v>-166.65</v>
      </c>
      <c r="FX41" s="406">
        <f t="shared" si="64"/>
        <v>0</v>
      </c>
      <c r="FY41" s="331">
        <f t="shared" si="65"/>
        <v>147.34999999999997</v>
      </c>
      <c r="FZ41" s="382">
        <f t="shared" si="66"/>
        <v>0</v>
      </c>
      <c r="GA41" s="331">
        <f t="shared" si="67"/>
        <v>0</v>
      </c>
      <c r="GB41" s="407">
        <f t="shared" si="68"/>
        <v>0</v>
      </c>
      <c r="GC41" s="407">
        <f t="shared" si="69"/>
        <v>0</v>
      </c>
      <c r="GD41" s="407">
        <f t="shared" si="70"/>
        <v>0</v>
      </c>
      <c r="GE41" s="407">
        <f t="shared" si="71"/>
        <v>2.8421709430404007E-14</v>
      </c>
      <c r="GF41" s="407">
        <f t="shared" si="72"/>
        <v>0</v>
      </c>
      <c r="GG41" s="407">
        <f t="shared" si="73"/>
        <v>0</v>
      </c>
      <c r="GH41" s="407">
        <f t="shared" si="74"/>
        <v>1.0658141036401503E-14</v>
      </c>
      <c r="GI41" s="407">
        <f t="shared" si="75"/>
        <v>0</v>
      </c>
      <c r="GJ41">
        <f t="shared" si="76"/>
        <v>0</v>
      </c>
      <c r="GK41" s="382">
        <f t="shared" si="77"/>
        <v>3.907985046680551E-14</v>
      </c>
      <c r="GL41">
        <v>1</v>
      </c>
      <c r="GM41">
        <f t="shared" si="84"/>
        <v>29</v>
      </c>
      <c r="GN41">
        <f t="shared" si="84"/>
        <v>0</v>
      </c>
      <c r="GO41">
        <f t="shared" si="84"/>
        <v>0</v>
      </c>
      <c r="GP41">
        <f t="shared" si="84"/>
        <v>0</v>
      </c>
      <c r="GQ41">
        <f t="shared" si="84"/>
        <v>269</v>
      </c>
      <c r="GR41">
        <f t="shared" si="83"/>
        <v>0</v>
      </c>
      <c r="GS41">
        <f t="shared" si="83"/>
        <v>0</v>
      </c>
      <c r="GT41">
        <f t="shared" si="83"/>
        <v>130</v>
      </c>
      <c r="GU41">
        <f t="shared" si="83"/>
        <v>0</v>
      </c>
      <c r="GV41">
        <f t="shared" si="83"/>
        <v>0</v>
      </c>
    </row>
    <row r="42" spans="1:204" customFormat="1" x14ac:dyDescent="0.25">
      <c r="A42" s="378">
        <v>41039</v>
      </c>
      <c r="B42" s="32" t="s">
        <v>993</v>
      </c>
      <c r="C42" t="s">
        <v>892</v>
      </c>
      <c r="D42">
        <v>1</v>
      </c>
      <c r="E42" s="379">
        <v>12505</v>
      </c>
      <c r="F42" s="379">
        <v>1126</v>
      </c>
      <c r="G42" s="379">
        <v>0</v>
      </c>
      <c r="H42" s="379">
        <v>6330</v>
      </c>
      <c r="I42" s="379">
        <v>41200</v>
      </c>
      <c r="J42" s="379">
        <v>0</v>
      </c>
      <c r="K42" s="379">
        <v>199</v>
      </c>
      <c r="L42" s="379">
        <v>9850</v>
      </c>
      <c r="M42" s="380">
        <v>27981.620744715812</v>
      </c>
      <c r="N42" s="381">
        <f t="shared" si="79"/>
        <v>99191.620744715809</v>
      </c>
      <c r="O42" s="379">
        <v>12897</v>
      </c>
      <c r="P42" s="379">
        <v>1064</v>
      </c>
      <c r="Q42" s="379">
        <v>0</v>
      </c>
      <c r="R42" s="379">
        <v>7000</v>
      </c>
      <c r="S42" s="379">
        <v>39770</v>
      </c>
      <c r="T42" s="379">
        <v>0</v>
      </c>
      <c r="U42" s="379">
        <v>135</v>
      </c>
      <c r="V42" s="379">
        <v>9200</v>
      </c>
      <c r="W42" s="480">
        <f>(VLOOKUP(A42,'[1]floresta plant'!$A$4:$F$573,6,0))*1000</f>
        <v>32828.586684639769</v>
      </c>
      <c r="X42" s="24">
        <f t="shared" si="0"/>
        <v>102894.58668463977</v>
      </c>
      <c r="Y42" s="53">
        <f t="shared" si="96"/>
        <v>0</v>
      </c>
      <c r="Z42" s="53">
        <f t="shared" si="96"/>
        <v>670</v>
      </c>
      <c r="AA42" s="53">
        <f t="shared" si="96"/>
        <v>-1430</v>
      </c>
      <c r="AB42" s="53">
        <f t="shared" si="93"/>
        <v>0</v>
      </c>
      <c r="AC42" s="53">
        <f t="shared" si="93"/>
        <v>-64</v>
      </c>
      <c r="AD42" s="53">
        <f t="shared" si="93"/>
        <v>-650</v>
      </c>
      <c r="AE42" s="53">
        <f t="shared" si="93"/>
        <v>4846.9659399239572</v>
      </c>
      <c r="AF42" s="53">
        <f t="shared" si="2"/>
        <v>-62</v>
      </c>
      <c r="AG42" s="53">
        <f t="shared" si="3"/>
        <v>392</v>
      </c>
      <c r="AH42" s="53">
        <f t="shared" si="4"/>
        <v>-3394.075939923961</v>
      </c>
      <c r="AI42" s="53">
        <f t="shared" si="80"/>
        <v>3702.9659399239608</v>
      </c>
      <c r="AJ42" s="469">
        <v>0</v>
      </c>
      <c r="AK42" s="469">
        <v>0</v>
      </c>
      <c r="AL42" s="469">
        <v>308.89</v>
      </c>
      <c r="AM42" s="470">
        <f t="shared" si="5"/>
        <v>308.89</v>
      </c>
      <c r="AN42" s="53">
        <f t="shared" si="6"/>
        <v>-3394.075939923961</v>
      </c>
      <c r="AO42" s="382">
        <f t="shared" si="7"/>
        <v>2</v>
      </c>
      <c r="AP42">
        <v>1</v>
      </c>
      <c r="AQ42" s="383">
        <f t="shared" si="81"/>
        <v>5908.9659399239572</v>
      </c>
      <c r="AR42" s="383">
        <f t="shared" si="8"/>
        <v>-2206</v>
      </c>
      <c r="AS42" s="383">
        <f t="shared" si="9"/>
        <v>0</v>
      </c>
      <c r="AT42" s="383">
        <f t="shared" si="10"/>
        <v>2206</v>
      </c>
      <c r="AU42" s="383">
        <f t="shared" si="82"/>
        <v>3394.075939923961</v>
      </c>
      <c r="AV42" s="383">
        <f t="shared" si="11"/>
        <v>1</v>
      </c>
      <c r="AW42" s="383">
        <f t="shared" si="12"/>
        <v>1</v>
      </c>
      <c r="AX42" s="383">
        <f t="shared" si="13"/>
        <v>1</v>
      </c>
      <c r="AY42" s="383">
        <f t="shared" si="14"/>
        <v>0</v>
      </c>
      <c r="AZ42">
        <f t="shared" si="15"/>
        <v>0</v>
      </c>
      <c r="BA42">
        <f t="shared" si="16"/>
        <v>0</v>
      </c>
      <c r="BB42" s="383">
        <f t="shared" si="17"/>
        <v>0</v>
      </c>
      <c r="BC42" s="384">
        <f t="shared" si="87"/>
        <v>0</v>
      </c>
      <c r="BD42" s="384">
        <f t="shared" si="87"/>
        <v>670</v>
      </c>
      <c r="BE42" s="384">
        <f t="shared" si="87"/>
        <v>0.64823209428830464</v>
      </c>
      <c r="BF42" s="384">
        <f t="shared" si="85"/>
        <v>0</v>
      </c>
      <c r="BG42" s="384">
        <f t="shared" si="85"/>
        <v>2.9011786038077969E-2</v>
      </c>
      <c r="BH42" s="384">
        <f t="shared" si="85"/>
        <v>0.29465095194922936</v>
      </c>
      <c r="BI42" s="384">
        <f t="shared" si="85"/>
        <v>4846.9659399239572</v>
      </c>
      <c r="BJ42" s="384">
        <f t="shared" si="85"/>
        <v>2.8105167724388033E-2</v>
      </c>
      <c r="BK42" s="384">
        <f t="shared" si="85"/>
        <v>392</v>
      </c>
      <c r="BL42" s="474">
        <f t="shared" si="19"/>
        <v>2206</v>
      </c>
      <c r="BM42" s="409">
        <f t="shared" si="20"/>
        <v>-3394.075939923961</v>
      </c>
      <c r="BN42" s="473">
        <f t="shared" si="21"/>
        <v>5908.9659399239572</v>
      </c>
      <c r="BO42" s="387">
        <f t="shared" si="22"/>
        <v>0.37333097236102686</v>
      </c>
      <c r="BP42" s="387">
        <f t="shared" si="23"/>
        <v>0.57439422979101473</v>
      </c>
      <c r="BQ42" s="388">
        <f t="shared" si="24"/>
        <v>5.227479784795841E-2</v>
      </c>
      <c r="BR42" s="389">
        <f t="shared" si="25"/>
        <v>0</v>
      </c>
      <c r="BS42" s="390">
        <f t="shared" si="26"/>
        <v>0</v>
      </c>
      <c r="BT42" s="391">
        <f t="shared" si="91"/>
        <v>0</v>
      </c>
      <c r="BU42" s="391">
        <f t="shared" si="91"/>
        <v>0</v>
      </c>
      <c r="BV42" s="391">
        <f t="shared" si="91"/>
        <v>0</v>
      </c>
      <c r="BW42" s="391">
        <f t="shared" si="91"/>
        <v>0</v>
      </c>
      <c r="BX42" s="391">
        <f t="shared" si="91"/>
        <v>0</v>
      </c>
      <c r="BY42" s="391">
        <f t="shared" si="91"/>
        <v>0</v>
      </c>
      <c r="BZ42" s="391">
        <f t="shared" si="91"/>
        <v>0</v>
      </c>
      <c r="CA42" s="391">
        <f t="shared" si="89"/>
        <v>0</v>
      </c>
      <c r="CB42" s="391">
        <f t="shared" si="28"/>
        <v>0</v>
      </c>
      <c r="CC42" s="391">
        <f t="shared" si="28"/>
        <v>0</v>
      </c>
      <c r="CD42" s="392">
        <f t="shared" si="29"/>
        <v>0</v>
      </c>
      <c r="CE42" s="393">
        <f t="shared" si="30"/>
        <v>670</v>
      </c>
      <c r="CF42" s="392">
        <f t="shared" si="97"/>
        <v>162.143429111106</v>
      </c>
      <c r="CG42" s="392">
        <f t="shared" si="97"/>
        <v>0</v>
      </c>
      <c r="CH42" s="392">
        <f t="shared" si="97"/>
        <v>7.2567688553222265</v>
      </c>
      <c r="CI42" s="392">
        <f t="shared" si="94"/>
        <v>73.701558686866363</v>
      </c>
      <c r="CJ42" s="392">
        <f t="shared" si="94"/>
        <v>0</v>
      </c>
      <c r="CK42" s="392">
        <f t="shared" si="94"/>
        <v>7.0299948285934066</v>
      </c>
      <c r="CL42" s="392">
        <f t="shared" si="94"/>
        <v>0</v>
      </c>
      <c r="CM42" s="392">
        <f t="shared" si="32"/>
        <v>384.84413395997984</v>
      </c>
      <c r="CN42" s="392">
        <f t="shared" si="33"/>
        <v>35.024114558132133</v>
      </c>
      <c r="CO42" s="394">
        <f t="shared" si="34"/>
        <v>0</v>
      </c>
      <c r="CP42" s="394">
        <f t="shared" si="34"/>
        <v>0</v>
      </c>
      <c r="CQ42" s="395">
        <f t="shared" si="35"/>
        <v>-1430</v>
      </c>
      <c r="CR42" s="394">
        <f t="shared" si="36"/>
        <v>0</v>
      </c>
      <c r="CS42" s="394">
        <f t="shared" si="36"/>
        <v>0</v>
      </c>
      <c r="CT42" s="394">
        <f t="shared" si="36"/>
        <v>0</v>
      </c>
      <c r="CU42" s="394">
        <f t="shared" si="36"/>
        <v>0</v>
      </c>
      <c r="CV42" s="394">
        <f t="shared" si="36"/>
        <v>0</v>
      </c>
      <c r="CW42" s="394">
        <f t="shared" si="36"/>
        <v>0</v>
      </c>
      <c r="CX42" s="396">
        <f t="shared" si="37"/>
        <v>0</v>
      </c>
      <c r="CY42" s="396">
        <f t="shared" si="37"/>
        <v>0</v>
      </c>
      <c r="CZ42" s="397">
        <f t="shared" si="38"/>
        <v>0</v>
      </c>
      <c r="DA42" s="397">
        <f t="shared" si="38"/>
        <v>0</v>
      </c>
      <c r="DB42" s="397">
        <f t="shared" si="38"/>
        <v>0</v>
      </c>
      <c r="DC42" s="397">
        <f t="shared" si="39"/>
        <v>0</v>
      </c>
      <c r="DD42" s="397">
        <f t="shared" si="40"/>
        <v>0</v>
      </c>
      <c r="DE42" s="397">
        <f t="shared" si="40"/>
        <v>0</v>
      </c>
      <c r="DF42" s="397">
        <f t="shared" si="40"/>
        <v>0</v>
      </c>
      <c r="DG42" s="397">
        <f t="shared" si="40"/>
        <v>0</v>
      </c>
      <c r="DH42" s="397">
        <f t="shared" si="40"/>
        <v>0</v>
      </c>
      <c r="DI42" s="398">
        <f t="shared" si="41"/>
        <v>0</v>
      </c>
      <c r="DJ42" s="398">
        <f t="shared" si="41"/>
        <v>0</v>
      </c>
      <c r="DK42" s="399">
        <f t="shared" si="42"/>
        <v>0</v>
      </c>
      <c r="DL42" s="399">
        <f t="shared" si="42"/>
        <v>0</v>
      </c>
      <c r="DM42" s="399">
        <f t="shared" si="42"/>
        <v>0</v>
      </c>
      <c r="DN42" s="399">
        <f t="shared" si="42"/>
        <v>0</v>
      </c>
      <c r="DO42" s="399">
        <f t="shared" si="43"/>
        <v>-64</v>
      </c>
      <c r="DP42" s="399">
        <f t="shared" si="44"/>
        <v>0</v>
      </c>
      <c r="DQ42" s="399">
        <f t="shared" si="44"/>
        <v>0</v>
      </c>
      <c r="DR42" s="399">
        <f t="shared" si="44"/>
        <v>0</v>
      </c>
      <c r="DS42" s="399">
        <f t="shared" si="44"/>
        <v>0</v>
      </c>
      <c r="DT42" s="400">
        <f t="shared" si="45"/>
        <v>0</v>
      </c>
      <c r="DU42" s="400">
        <f t="shared" si="45"/>
        <v>0</v>
      </c>
      <c r="DV42" s="386">
        <f t="shared" si="46"/>
        <v>0</v>
      </c>
      <c r="DW42" s="386">
        <f t="shared" si="46"/>
        <v>0</v>
      </c>
      <c r="DX42" s="386">
        <f t="shared" si="46"/>
        <v>0</v>
      </c>
      <c r="DY42" s="386">
        <f t="shared" si="46"/>
        <v>0</v>
      </c>
      <c r="DZ42" s="386">
        <f t="shared" si="46"/>
        <v>0</v>
      </c>
      <c r="EA42" s="401">
        <f t="shared" si="47"/>
        <v>-650</v>
      </c>
      <c r="EB42" s="386">
        <f t="shared" si="48"/>
        <v>0</v>
      </c>
      <c r="EC42" s="386">
        <f t="shared" si="48"/>
        <v>0</v>
      </c>
      <c r="ED42" s="386">
        <f t="shared" si="48"/>
        <v>0</v>
      </c>
      <c r="EE42" s="385">
        <f t="shared" si="49"/>
        <v>0</v>
      </c>
      <c r="EF42" s="385">
        <f t="shared" si="49"/>
        <v>0</v>
      </c>
      <c r="EG42" s="402">
        <f t="shared" si="50"/>
        <v>0</v>
      </c>
      <c r="EH42" s="402">
        <f t="shared" si="50"/>
        <v>0</v>
      </c>
      <c r="EI42" s="402">
        <f t="shared" si="50"/>
        <v>1172.9905646029931</v>
      </c>
      <c r="EJ42" s="402">
        <f t="shared" si="50"/>
        <v>0</v>
      </c>
      <c r="EK42" s="402">
        <f t="shared" si="50"/>
        <v>52.497479814399689</v>
      </c>
      <c r="EL42" s="402">
        <f t="shared" si="50"/>
        <v>533.17752936499687</v>
      </c>
      <c r="EM42" s="402">
        <f t="shared" si="51"/>
        <v>4846.9659399239572</v>
      </c>
      <c r="EN42" s="402">
        <f t="shared" si="52"/>
        <v>50.856933570199708</v>
      </c>
      <c r="EO42" s="402">
        <f t="shared" si="52"/>
        <v>0</v>
      </c>
      <c r="EP42" s="402">
        <f t="shared" si="53"/>
        <v>2784.0692678859032</v>
      </c>
      <c r="EQ42" s="402">
        <f t="shared" si="54"/>
        <v>253.37416468546459</v>
      </c>
      <c r="ER42" s="394">
        <f t="shared" si="98"/>
        <v>0</v>
      </c>
      <c r="ES42" s="394">
        <f t="shared" si="98"/>
        <v>0</v>
      </c>
      <c r="ET42" s="394">
        <f t="shared" si="98"/>
        <v>0</v>
      </c>
      <c r="EU42" s="394">
        <f t="shared" si="95"/>
        <v>0</v>
      </c>
      <c r="EV42" s="394">
        <f t="shared" si="95"/>
        <v>0</v>
      </c>
      <c r="EW42" s="394">
        <f t="shared" si="95"/>
        <v>0</v>
      </c>
      <c r="EX42" s="394">
        <f t="shared" si="95"/>
        <v>0</v>
      </c>
      <c r="EY42" s="403">
        <f t="shared" si="56"/>
        <v>-62</v>
      </c>
      <c r="EZ42" s="394">
        <f t="shared" si="57"/>
        <v>0</v>
      </c>
      <c r="FA42" s="396">
        <f t="shared" si="58"/>
        <v>0</v>
      </c>
      <c r="FB42" s="396">
        <f t="shared" si="58"/>
        <v>0</v>
      </c>
      <c r="FC42" s="404">
        <f t="shared" si="92"/>
        <v>0</v>
      </c>
      <c r="FD42" s="404">
        <f t="shared" si="92"/>
        <v>0</v>
      </c>
      <c r="FE42" s="404">
        <f t="shared" si="92"/>
        <v>94.866006285900824</v>
      </c>
      <c r="FF42" s="404">
        <f t="shared" si="92"/>
        <v>0</v>
      </c>
      <c r="FG42" s="404">
        <f t="shared" si="92"/>
        <v>4.2457513302780789</v>
      </c>
      <c r="FH42" s="404">
        <f t="shared" si="92"/>
        <v>43.120911948136737</v>
      </c>
      <c r="FI42" s="404">
        <f t="shared" si="92"/>
        <v>0</v>
      </c>
      <c r="FJ42" s="404">
        <f t="shared" si="90"/>
        <v>4.1130716012068884</v>
      </c>
      <c r="FK42" s="392">
        <f t="shared" si="60"/>
        <v>392</v>
      </c>
      <c r="FL42" s="384">
        <f t="shared" si="61"/>
        <v>225.16253807807777</v>
      </c>
      <c r="FM42" s="384">
        <f t="shared" si="61"/>
        <v>20.491720756399697</v>
      </c>
      <c r="FN42" s="405">
        <f t="shared" si="88"/>
        <v>0</v>
      </c>
      <c r="FO42" s="405">
        <f t="shared" si="88"/>
        <v>0</v>
      </c>
      <c r="FP42" s="405">
        <f t="shared" si="88"/>
        <v>0</v>
      </c>
      <c r="FQ42" s="405">
        <f t="shared" si="86"/>
        <v>0</v>
      </c>
      <c r="FR42" s="405">
        <f t="shared" si="86"/>
        <v>0</v>
      </c>
      <c r="FS42" s="405">
        <f t="shared" si="86"/>
        <v>0</v>
      </c>
      <c r="FT42" s="405">
        <f t="shared" si="86"/>
        <v>0</v>
      </c>
      <c r="FU42" s="405">
        <f t="shared" si="86"/>
        <v>0</v>
      </c>
      <c r="FV42" s="405">
        <f t="shared" si="86"/>
        <v>0</v>
      </c>
      <c r="FW42" s="397">
        <f t="shared" si="63"/>
        <v>-3394.075939923961</v>
      </c>
      <c r="FX42" s="406">
        <f t="shared" si="64"/>
        <v>0</v>
      </c>
      <c r="FY42" s="331">
        <f t="shared" si="65"/>
        <v>55.515835314531827</v>
      </c>
      <c r="FZ42" s="382">
        <f t="shared" si="66"/>
        <v>253.37416468546814</v>
      </c>
      <c r="GA42" s="331">
        <f t="shared" si="67"/>
        <v>0</v>
      </c>
      <c r="GB42" s="407">
        <f t="shared" si="68"/>
        <v>0</v>
      </c>
      <c r="GC42" s="407">
        <f t="shared" si="69"/>
        <v>0</v>
      </c>
      <c r="GD42" s="407">
        <f t="shared" si="70"/>
        <v>0</v>
      </c>
      <c r="GE42" s="407">
        <f t="shared" si="71"/>
        <v>0</v>
      </c>
      <c r="GF42" s="407">
        <f t="shared" si="72"/>
        <v>0</v>
      </c>
      <c r="GG42" s="407">
        <f t="shared" si="73"/>
        <v>2.2737367544323206E-13</v>
      </c>
      <c r="GH42" s="407">
        <f t="shared" si="74"/>
        <v>0</v>
      </c>
      <c r="GI42" s="407">
        <f t="shared" si="75"/>
        <v>3.5527136788005009E-15</v>
      </c>
      <c r="GJ42">
        <f t="shared" si="76"/>
        <v>0</v>
      </c>
      <c r="GK42" s="382">
        <f t="shared" si="77"/>
        <v>2.3092638912203256E-13</v>
      </c>
      <c r="GL42">
        <v>1</v>
      </c>
      <c r="GM42">
        <f t="shared" si="84"/>
        <v>0</v>
      </c>
      <c r="GN42">
        <f t="shared" si="84"/>
        <v>670</v>
      </c>
      <c r="GO42">
        <f t="shared" si="84"/>
        <v>0</v>
      </c>
      <c r="GP42">
        <f t="shared" si="84"/>
        <v>0</v>
      </c>
      <c r="GQ42">
        <f t="shared" si="84"/>
        <v>0</v>
      </c>
      <c r="GR42">
        <f t="shared" si="83"/>
        <v>0</v>
      </c>
      <c r="GS42">
        <f t="shared" si="83"/>
        <v>4846.9659399239572</v>
      </c>
      <c r="GT42">
        <f t="shared" si="83"/>
        <v>0</v>
      </c>
      <c r="GU42">
        <f t="shared" si="83"/>
        <v>392</v>
      </c>
      <c r="GV42">
        <f t="shared" si="83"/>
        <v>0</v>
      </c>
    </row>
    <row r="43" spans="1:204" customFormat="1" x14ac:dyDescent="0.25">
      <c r="A43" s="378">
        <v>42001</v>
      </c>
      <c r="B43" s="32" t="s">
        <v>1428</v>
      </c>
      <c r="C43" t="s">
        <v>893</v>
      </c>
      <c r="D43">
        <v>1</v>
      </c>
      <c r="E43" s="379">
        <v>15957</v>
      </c>
      <c r="F43" s="379">
        <v>3199</v>
      </c>
      <c r="G43" s="379">
        <v>1600</v>
      </c>
      <c r="H43" s="379">
        <v>23185</v>
      </c>
      <c r="I43" s="379">
        <v>112953</v>
      </c>
      <c r="J43" s="379">
        <v>0</v>
      </c>
      <c r="K43" s="379">
        <v>1290</v>
      </c>
      <c r="L43" s="379">
        <v>3020</v>
      </c>
      <c r="M43" s="380">
        <v>2469.8765705159622</v>
      </c>
      <c r="N43" s="381">
        <f t="shared" si="79"/>
        <v>163673.87657051597</v>
      </c>
      <c r="O43" s="379">
        <v>11155</v>
      </c>
      <c r="P43" s="379">
        <v>3038</v>
      </c>
      <c r="Q43" s="379">
        <v>2040</v>
      </c>
      <c r="R43" s="379">
        <v>23300</v>
      </c>
      <c r="S43" s="379">
        <v>90275</v>
      </c>
      <c r="T43" s="379">
        <v>0</v>
      </c>
      <c r="U43" s="379">
        <v>612</v>
      </c>
      <c r="V43" s="379">
        <v>2470</v>
      </c>
      <c r="W43" s="480">
        <f>(VLOOKUP(A43,'[1]floresta plant'!$A$4:$F$573,6,0))*1000</f>
        <v>3405.93443091771</v>
      </c>
      <c r="X43" s="24">
        <f t="shared" si="0"/>
        <v>136295.9344309177</v>
      </c>
      <c r="Y43" s="53">
        <f t="shared" si="96"/>
        <v>440</v>
      </c>
      <c r="Z43" s="53">
        <f t="shared" si="96"/>
        <v>115</v>
      </c>
      <c r="AA43" s="53">
        <f t="shared" si="96"/>
        <v>-22678</v>
      </c>
      <c r="AB43" s="53">
        <f t="shared" si="93"/>
        <v>0</v>
      </c>
      <c r="AC43" s="53">
        <f t="shared" si="93"/>
        <v>-678</v>
      </c>
      <c r="AD43" s="53">
        <f t="shared" si="93"/>
        <v>-550</v>
      </c>
      <c r="AE43" s="53">
        <f t="shared" si="93"/>
        <v>936.0578604017478</v>
      </c>
      <c r="AF43" s="53">
        <f t="shared" si="2"/>
        <v>-161</v>
      </c>
      <c r="AG43" s="53">
        <f t="shared" si="3"/>
        <v>-4802</v>
      </c>
      <c r="AH43" s="53">
        <f t="shared" si="4"/>
        <v>27559.262139598279</v>
      </c>
      <c r="AI43" s="53">
        <f t="shared" si="80"/>
        <v>-27377.942139598279</v>
      </c>
      <c r="AJ43" s="469">
        <v>0</v>
      </c>
      <c r="AK43" s="469">
        <v>0</v>
      </c>
      <c r="AL43" s="469">
        <v>181.32000000000002</v>
      </c>
      <c r="AM43" s="470">
        <f t="shared" si="5"/>
        <v>181.32000000000002</v>
      </c>
      <c r="AN43" s="53">
        <f t="shared" si="6"/>
        <v>27559.262139598279</v>
      </c>
      <c r="AO43" s="382">
        <f t="shared" si="7"/>
        <v>3</v>
      </c>
      <c r="AP43">
        <v>1</v>
      </c>
      <c r="AQ43" s="383">
        <f t="shared" si="81"/>
        <v>1491.0578604017478</v>
      </c>
      <c r="AR43" s="383">
        <f t="shared" si="8"/>
        <v>-28869</v>
      </c>
      <c r="AS43" s="383">
        <f t="shared" si="9"/>
        <v>440</v>
      </c>
      <c r="AT43" s="383">
        <f t="shared" si="10"/>
        <v>28869</v>
      </c>
      <c r="AU43" s="383">
        <f t="shared" si="82"/>
        <v>0</v>
      </c>
      <c r="AV43" s="383">
        <f t="shared" si="11"/>
        <v>1</v>
      </c>
      <c r="AW43" s="383">
        <f t="shared" si="12"/>
        <v>0</v>
      </c>
      <c r="AX43" s="383">
        <f t="shared" si="13"/>
        <v>1</v>
      </c>
      <c r="AY43" s="383">
        <f t="shared" si="14"/>
        <v>440</v>
      </c>
      <c r="AZ43">
        <f t="shared" si="15"/>
        <v>0</v>
      </c>
      <c r="BA43">
        <f t="shared" si="16"/>
        <v>0</v>
      </c>
      <c r="BB43" s="383">
        <f t="shared" si="17"/>
        <v>0</v>
      </c>
      <c r="BC43" s="384">
        <f t="shared" si="87"/>
        <v>440</v>
      </c>
      <c r="BD43" s="384">
        <f t="shared" si="87"/>
        <v>115</v>
      </c>
      <c r="BE43" s="384">
        <f t="shared" si="87"/>
        <v>0.78554851224496869</v>
      </c>
      <c r="BF43" s="384">
        <f t="shared" si="85"/>
        <v>0</v>
      </c>
      <c r="BG43" s="384">
        <f t="shared" si="85"/>
        <v>2.3485399563545672E-2</v>
      </c>
      <c r="BH43" s="384">
        <f t="shared" si="85"/>
        <v>1.9051577817035575E-2</v>
      </c>
      <c r="BI43" s="384">
        <f t="shared" si="85"/>
        <v>936.0578604017478</v>
      </c>
      <c r="BJ43" s="384">
        <f t="shared" si="85"/>
        <v>5.5769164155322322E-3</v>
      </c>
      <c r="BK43" s="384">
        <f t="shared" si="85"/>
        <v>0.16633759395891787</v>
      </c>
      <c r="BL43" s="474">
        <f t="shared" si="19"/>
        <v>28429</v>
      </c>
      <c r="BM43" s="409">
        <f t="shared" si="20"/>
        <v>27559.262139598279</v>
      </c>
      <c r="BN43" s="473">
        <f t="shared" si="21"/>
        <v>1051.0578604017478</v>
      </c>
      <c r="BO43" s="387">
        <f t="shared" si="22"/>
        <v>1</v>
      </c>
      <c r="BP43" s="387">
        <f t="shared" si="23"/>
        <v>0</v>
      </c>
      <c r="BQ43" s="388">
        <f t="shared" si="24"/>
        <v>0</v>
      </c>
      <c r="BR43" s="389">
        <f t="shared" si="25"/>
        <v>27377.942139598254</v>
      </c>
      <c r="BS43" s="390">
        <f t="shared" si="26"/>
        <v>440</v>
      </c>
      <c r="BT43" s="391">
        <f t="shared" si="91"/>
        <v>0</v>
      </c>
      <c r="BU43" s="391">
        <f t="shared" si="91"/>
        <v>345.6413453877862</v>
      </c>
      <c r="BV43" s="391">
        <f t="shared" si="91"/>
        <v>0</v>
      </c>
      <c r="BW43" s="391">
        <f t="shared" si="91"/>
        <v>10.333575807960095</v>
      </c>
      <c r="BX43" s="391">
        <f t="shared" si="91"/>
        <v>8.3826942394956525</v>
      </c>
      <c r="BY43" s="391">
        <f t="shared" si="91"/>
        <v>0</v>
      </c>
      <c r="BZ43" s="391">
        <f t="shared" si="91"/>
        <v>2.4538432228341822</v>
      </c>
      <c r="CA43" s="391">
        <f t="shared" si="89"/>
        <v>73.188541341923866</v>
      </c>
      <c r="CB43" s="391">
        <f t="shared" si="28"/>
        <v>0</v>
      </c>
      <c r="CC43" s="391">
        <f t="shared" si="28"/>
        <v>0</v>
      </c>
      <c r="CD43" s="392">
        <f t="shared" si="29"/>
        <v>0</v>
      </c>
      <c r="CE43" s="393">
        <f t="shared" si="30"/>
        <v>115</v>
      </c>
      <c r="CF43" s="392">
        <f t="shared" si="97"/>
        <v>90.338078908171397</v>
      </c>
      <c r="CG43" s="392">
        <f t="shared" si="97"/>
        <v>0</v>
      </c>
      <c r="CH43" s="392">
        <f t="shared" si="97"/>
        <v>2.7008209498077522</v>
      </c>
      <c r="CI43" s="392">
        <f t="shared" si="94"/>
        <v>2.1909314489590912</v>
      </c>
      <c r="CJ43" s="392">
        <f t="shared" si="94"/>
        <v>0</v>
      </c>
      <c r="CK43" s="392">
        <f t="shared" si="94"/>
        <v>0.64134538778620676</v>
      </c>
      <c r="CL43" s="392">
        <f t="shared" si="94"/>
        <v>19.128823305275557</v>
      </c>
      <c r="CM43" s="392">
        <f t="shared" si="32"/>
        <v>0</v>
      </c>
      <c r="CN43" s="392">
        <f t="shared" si="33"/>
        <v>0</v>
      </c>
      <c r="CO43" s="394">
        <f t="shared" si="34"/>
        <v>0</v>
      </c>
      <c r="CP43" s="394">
        <f t="shared" si="34"/>
        <v>0</v>
      </c>
      <c r="CQ43" s="395">
        <f t="shared" si="35"/>
        <v>-22678</v>
      </c>
      <c r="CR43" s="394">
        <f t="shared" si="36"/>
        <v>0</v>
      </c>
      <c r="CS43" s="394">
        <f t="shared" si="36"/>
        <v>0</v>
      </c>
      <c r="CT43" s="394">
        <f t="shared" si="36"/>
        <v>0</v>
      </c>
      <c r="CU43" s="394">
        <f t="shared" si="36"/>
        <v>0</v>
      </c>
      <c r="CV43" s="394">
        <f t="shared" si="36"/>
        <v>0</v>
      </c>
      <c r="CW43" s="394">
        <f t="shared" si="36"/>
        <v>0</v>
      </c>
      <c r="CX43" s="396">
        <f t="shared" si="37"/>
        <v>0</v>
      </c>
      <c r="CY43" s="396">
        <f t="shared" si="37"/>
        <v>0</v>
      </c>
      <c r="CZ43" s="397">
        <f t="shared" si="38"/>
        <v>0</v>
      </c>
      <c r="DA43" s="397">
        <f t="shared" si="38"/>
        <v>0</v>
      </c>
      <c r="DB43" s="397">
        <f t="shared" si="38"/>
        <v>0</v>
      </c>
      <c r="DC43" s="397">
        <f t="shared" si="39"/>
        <v>0</v>
      </c>
      <c r="DD43" s="397">
        <f t="shared" si="40"/>
        <v>0</v>
      </c>
      <c r="DE43" s="397">
        <f t="shared" si="40"/>
        <v>0</v>
      </c>
      <c r="DF43" s="397">
        <f t="shared" si="40"/>
        <v>0</v>
      </c>
      <c r="DG43" s="397">
        <f t="shared" si="40"/>
        <v>0</v>
      </c>
      <c r="DH43" s="397">
        <f t="shared" si="40"/>
        <v>0</v>
      </c>
      <c r="DI43" s="398">
        <f t="shared" si="41"/>
        <v>0</v>
      </c>
      <c r="DJ43" s="398">
        <f t="shared" si="41"/>
        <v>0</v>
      </c>
      <c r="DK43" s="399">
        <f t="shared" si="42"/>
        <v>0</v>
      </c>
      <c r="DL43" s="399">
        <f t="shared" si="42"/>
        <v>0</v>
      </c>
      <c r="DM43" s="399">
        <f t="shared" si="42"/>
        <v>0</v>
      </c>
      <c r="DN43" s="399">
        <f t="shared" si="42"/>
        <v>0</v>
      </c>
      <c r="DO43" s="399">
        <f t="shared" si="43"/>
        <v>-678</v>
      </c>
      <c r="DP43" s="399">
        <f t="shared" si="44"/>
        <v>0</v>
      </c>
      <c r="DQ43" s="399">
        <f t="shared" si="44"/>
        <v>0</v>
      </c>
      <c r="DR43" s="399">
        <f t="shared" si="44"/>
        <v>0</v>
      </c>
      <c r="DS43" s="399">
        <f t="shared" si="44"/>
        <v>0</v>
      </c>
      <c r="DT43" s="400">
        <f t="shared" si="45"/>
        <v>0</v>
      </c>
      <c r="DU43" s="400">
        <f t="shared" si="45"/>
        <v>0</v>
      </c>
      <c r="DV43" s="386">
        <f t="shared" si="46"/>
        <v>0</v>
      </c>
      <c r="DW43" s="386">
        <f t="shared" si="46"/>
        <v>0</v>
      </c>
      <c r="DX43" s="386">
        <f t="shared" si="46"/>
        <v>0</v>
      </c>
      <c r="DY43" s="386">
        <f t="shared" si="46"/>
        <v>0</v>
      </c>
      <c r="DZ43" s="386">
        <f t="shared" si="46"/>
        <v>0</v>
      </c>
      <c r="EA43" s="401">
        <f t="shared" si="47"/>
        <v>-550</v>
      </c>
      <c r="EB43" s="386">
        <f t="shared" si="48"/>
        <v>0</v>
      </c>
      <c r="EC43" s="386">
        <f t="shared" si="48"/>
        <v>0</v>
      </c>
      <c r="ED43" s="386">
        <f t="shared" si="48"/>
        <v>0</v>
      </c>
      <c r="EE43" s="385">
        <f t="shared" si="49"/>
        <v>0</v>
      </c>
      <c r="EF43" s="385">
        <f t="shared" si="49"/>
        <v>0</v>
      </c>
      <c r="EG43" s="402">
        <f t="shared" si="50"/>
        <v>0</v>
      </c>
      <c r="EH43" s="402">
        <f t="shared" si="50"/>
        <v>0</v>
      </c>
      <c r="EI43" s="402">
        <f t="shared" si="50"/>
        <v>735.31885961380158</v>
      </c>
      <c r="EJ43" s="402">
        <f t="shared" si="50"/>
        <v>0</v>
      </c>
      <c r="EK43" s="402">
        <f t="shared" si="50"/>
        <v>21.983692866132703</v>
      </c>
      <c r="EL43" s="402">
        <f t="shared" si="50"/>
        <v>17.833379168691721</v>
      </c>
      <c r="EM43" s="402">
        <f t="shared" si="51"/>
        <v>936.0578604017478</v>
      </c>
      <c r="EN43" s="402">
        <f t="shared" si="52"/>
        <v>5.2203164475624861</v>
      </c>
      <c r="EO43" s="402">
        <f t="shared" si="52"/>
        <v>155.70161230555934</v>
      </c>
      <c r="EP43" s="402">
        <f t="shared" si="53"/>
        <v>0</v>
      </c>
      <c r="EQ43" s="402">
        <f t="shared" si="54"/>
        <v>0</v>
      </c>
      <c r="ER43" s="394">
        <f t="shared" si="98"/>
        <v>0</v>
      </c>
      <c r="ES43" s="394">
        <f t="shared" si="98"/>
        <v>0</v>
      </c>
      <c r="ET43" s="394">
        <f t="shared" si="98"/>
        <v>0</v>
      </c>
      <c r="EU43" s="394">
        <f t="shared" si="95"/>
        <v>0</v>
      </c>
      <c r="EV43" s="394">
        <f t="shared" si="95"/>
        <v>0</v>
      </c>
      <c r="EW43" s="394">
        <f t="shared" si="95"/>
        <v>0</v>
      </c>
      <c r="EX43" s="394">
        <f t="shared" si="95"/>
        <v>0</v>
      </c>
      <c r="EY43" s="403">
        <f t="shared" si="56"/>
        <v>-161</v>
      </c>
      <c r="EZ43" s="394">
        <f t="shared" si="57"/>
        <v>0</v>
      </c>
      <c r="FA43" s="396">
        <f t="shared" si="58"/>
        <v>0</v>
      </c>
      <c r="FB43" s="396">
        <f t="shared" si="58"/>
        <v>0</v>
      </c>
      <c r="FC43" s="404">
        <f t="shared" si="92"/>
        <v>0</v>
      </c>
      <c r="FD43" s="404">
        <f t="shared" si="92"/>
        <v>0</v>
      </c>
      <c r="FE43" s="404">
        <f t="shared" si="92"/>
        <v>0</v>
      </c>
      <c r="FF43" s="404">
        <f t="shared" si="92"/>
        <v>0</v>
      </c>
      <c r="FG43" s="404">
        <f t="shared" si="92"/>
        <v>0</v>
      </c>
      <c r="FH43" s="404">
        <f t="shared" si="92"/>
        <v>0</v>
      </c>
      <c r="FI43" s="404">
        <f t="shared" si="92"/>
        <v>0</v>
      </c>
      <c r="FJ43" s="404">
        <f t="shared" si="90"/>
        <v>0</v>
      </c>
      <c r="FK43" s="392">
        <f t="shared" si="60"/>
        <v>-4802</v>
      </c>
      <c r="FL43" s="384">
        <f t="shared" si="61"/>
        <v>0</v>
      </c>
      <c r="FM43" s="384">
        <f t="shared" si="61"/>
        <v>0</v>
      </c>
      <c r="FN43" s="405">
        <f t="shared" si="88"/>
        <v>0</v>
      </c>
      <c r="FO43" s="405">
        <f t="shared" si="88"/>
        <v>0</v>
      </c>
      <c r="FP43" s="405">
        <f t="shared" si="88"/>
        <v>21506.701716090243</v>
      </c>
      <c r="FQ43" s="405">
        <f t="shared" si="86"/>
        <v>0</v>
      </c>
      <c r="FR43" s="405">
        <f t="shared" si="86"/>
        <v>642.98191037609945</v>
      </c>
      <c r="FS43" s="405">
        <f t="shared" si="86"/>
        <v>521.59299514285351</v>
      </c>
      <c r="FT43" s="405">
        <f t="shared" si="86"/>
        <v>0</v>
      </c>
      <c r="FU43" s="405">
        <f t="shared" si="86"/>
        <v>152.68449494181715</v>
      </c>
      <c r="FV43" s="405">
        <f t="shared" si="86"/>
        <v>4553.9810230472413</v>
      </c>
      <c r="FW43" s="397">
        <f t="shared" si="63"/>
        <v>27559.262139598279</v>
      </c>
      <c r="FX43" s="406">
        <f t="shared" si="64"/>
        <v>181.32000000002154</v>
      </c>
      <c r="FY43" s="331">
        <f t="shared" si="65"/>
        <v>181.32000000002154</v>
      </c>
      <c r="FZ43" s="382">
        <f t="shared" si="66"/>
        <v>-2.1515234038815834E-11</v>
      </c>
      <c r="GA43" s="331">
        <f t="shared" si="67"/>
        <v>0</v>
      </c>
      <c r="GB43" s="407">
        <f t="shared" si="68"/>
        <v>0</v>
      </c>
      <c r="GC43" s="407">
        <f t="shared" si="69"/>
        <v>0</v>
      </c>
      <c r="GD43" s="407">
        <f t="shared" si="70"/>
        <v>0</v>
      </c>
      <c r="GE43" s="407">
        <f t="shared" si="71"/>
        <v>0</v>
      </c>
      <c r="GF43" s="407">
        <f t="shared" si="72"/>
        <v>0</v>
      </c>
      <c r="GG43" s="407">
        <f t="shared" si="73"/>
        <v>-1.1368683772161603E-13</v>
      </c>
      <c r="GH43" s="407">
        <f t="shared" si="74"/>
        <v>0</v>
      </c>
      <c r="GI43" s="407">
        <f t="shared" si="75"/>
        <v>0</v>
      </c>
      <c r="GJ43">
        <f t="shared" si="76"/>
        <v>0</v>
      </c>
      <c r="GK43" s="382">
        <f t="shared" si="77"/>
        <v>-1.1368683772161603E-13</v>
      </c>
      <c r="GL43">
        <v>1</v>
      </c>
      <c r="GM43">
        <f t="shared" si="84"/>
        <v>440</v>
      </c>
      <c r="GN43">
        <f t="shared" si="84"/>
        <v>115</v>
      </c>
      <c r="GO43">
        <f t="shared" si="84"/>
        <v>0</v>
      </c>
      <c r="GP43">
        <f t="shared" si="84"/>
        <v>0</v>
      </c>
      <c r="GQ43">
        <f t="shared" si="84"/>
        <v>0</v>
      </c>
      <c r="GR43">
        <f t="shared" si="83"/>
        <v>0</v>
      </c>
      <c r="GS43">
        <f t="shared" si="83"/>
        <v>936.0578604017478</v>
      </c>
      <c r="GT43">
        <f t="shared" si="83"/>
        <v>0</v>
      </c>
      <c r="GU43">
        <f t="shared" si="83"/>
        <v>0</v>
      </c>
      <c r="GV43">
        <f t="shared" si="83"/>
        <v>27559.262139598279</v>
      </c>
    </row>
    <row r="44" spans="1:204" customFormat="1" x14ac:dyDescent="0.25">
      <c r="A44" s="378">
        <v>42002</v>
      </c>
      <c r="B44" s="32" t="s">
        <v>1429</v>
      </c>
      <c r="C44" t="s">
        <v>893</v>
      </c>
      <c r="D44">
        <v>1</v>
      </c>
      <c r="E44" s="379">
        <v>19067</v>
      </c>
      <c r="F44" s="379">
        <v>4258</v>
      </c>
      <c r="G44" s="379">
        <v>3001</v>
      </c>
      <c r="H44" s="379">
        <v>59062</v>
      </c>
      <c r="I44" s="379">
        <v>180305</v>
      </c>
      <c r="J44" s="379">
        <v>0</v>
      </c>
      <c r="K44" s="379">
        <v>1668</v>
      </c>
      <c r="L44" s="379">
        <v>8655</v>
      </c>
      <c r="M44" s="380">
        <v>9938.8481260349472</v>
      </c>
      <c r="N44" s="381">
        <f t="shared" si="79"/>
        <v>285954.84812603495</v>
      </c>
      <c r="O44" s="379">
        <v>15078</v>
      </c>
      <c r="P44" s="379">
        <v>4188</v>
      </c>
      <c r="Q44" s="379">
        <v>3395</v>
      </c>
      <c r="R44" s="379">
        <v>57175</v>
      </c>
      <c r="S44" s="379">
        <v>152095</v>
      </c>
      <c r="T44" s="379">
        <v>0</v>
      </c>
      <c r="U44" s="379">
        <v>455</v>
      </c>
      <c r="V44" s="379">
        <v>4437</v>
      </c>
      <c r="W44" s="480">
        <f>(VLOOKUP(A44,'[1]floresta plant'!$A$4:$F$573,6,0))*1000</f>
        <v>11628.76984887485</v>
      </c>
      <c r="X44" s="24">
        <f t="shared" si="0"/>
        <v>248451.76984887486</v>
      </c>
      <c r="Y44" s="53">
        <f t="shared" si="96"/>
        <v>394</v>
      </c>
      <c r="Z44" s="53">
        <f t="shared" si="96"/>
        <v>-1887</v>
      </c>
      <c r="AA44" s="53">
        <f t="shared" si="96"/>
        <v>-28210</v>
      </c>
      <c r="AB44" s="53">
        <f t="shared" si="93"/>
        <v>0</v>
      </c>
      <c r="AC44" s="53">
        <f t="shared" si="93"/>
        <v>-1213</v>
      </c>
      <c r="AD44" s="53">
        <f t="shared" si="93"/>
        <v>-4218</v>
      </c>
      <c r="AE44" s="53">
        <f t="shared" si="93"/>
        <v>1689.9217228399029</v>
      </c>
      <c r="AF44" s="53">
        <f t="shared" si="2"/>
        <v>-70</v>
      </c>
      <c r="AG44" s="53">
        <f t="shared" si="3"/>
        <v>-3989</v>
      </c>
      <c r="AH44" s="53">
        <f t="shared" si="4"/>
        <v>37659.198277160096</v>
      </c>
      <c r="AI44" s="53">
        <f t="shared" si="80"/>
        <v>-37503.078277160093</v>
      </c>
      <c r="AJ44" s="469">
        <v>0</v>
      </c>
      <c r="AK44" s="469">
        <v>0</v>
      </c>
      <c r="AL44" s="469">
        <v>156.12</v>
      </c>
      <c r="AM44" s="470">
        <f t="shared" si="5"/>
        <v>156.12</v>
      </c>
      <c r="AN44" s="53">
        <f t="shared" si="6"/>
        <v>37659.198277160096</v>
      </c>
      <c r="AO44" s="382">
        <f t="shared" si="7"/>
        <v>3</v>
      </c>
      <c r="AP44">
        <v>1</v>
      </c>
      <c r="AQ44" s="383">
        <f t="shared" si="81"/>
        <v>2083.9217228399029</v>
      </c>
      <c r="AR44" s="383">
        <f t="shared" si="8"/>
        <v>-39587</v>
      </c>
      <c r="AS44" s="383">
        <f t="shared" si="9"/>
        <v>394</v>
      </c>
      <c r="AT44" s="383">
        <f t="shared" si="10"/>
        <v>39587</v>
      </c>
      <c r="AU44" s="383">
        <f t="shared" si="82"/>
        <v>0</v>
      </c>
      <c r="AV44" s="383">
        <f t="shared" si="11"/>
        <v>1</v>
      </c>
      <c r="AW44" s="383">
        <f t="shared" si="12"/>
        <v>0</v>
      </c>
      <c r="AX44" s="383">
        <f t="shared" si="13"/>
        <v>1</v>
      </c>
      <c r="AY44" s="383">
        <f t="shared" si="14"/>
        <v>394</v>
      </c>
      <c r="AZ44">
        <f t="shared" si="15"/>
        <v>0</v>
      </c>
      <c r="BA44">
        <f t="shared" si="16"/>
        <v>0</v>
      </c>
      <c r="BB44" s="383">
        <f t="shared" si="17"/>
        <v>0</v>
      </c>
      <c r="BC44" s="384">
        <f t="shared" si="87"/>
        <v>394</v>
      </c>
      <c r="BD44" s="384">
        <f t="shared" si="87"/>
        <v>4.7667163462752925E-2</v>
      </c>
      <c r="BE44" s="384">
        <f t="shared" si="87"/>
        <v>0.71260767423649174</v>
      </c>
      <c r="BF44" s="384">
        <f t="shared" si="85"/>
        <v>0</v>
      </c>
      <c r="BG44" s="384">
        <f t="shared" si="85"/>
        <v>3.0641372167630788E-2</v>
      </c>
      <c r="BH44" s="384">
        <f t="shared" si="85"/>
        <v>0.10655013009321242</v>
      </c>
      <c r="BI44" s="384">
        <f t="shared" si="85"/>
        <v>1689.9217228399029</v>
      </c>
      <c r="BJ44" s="384">
        <f t="shared" si="85"/>
        <v>1.7682572561699547E-3</v>
      </c>
      <c r="BK44" s="384">
        <f t="shared" si="85"/>
        <v>0.10076540278374213</v>
      </c>
      <c r="BL44" s="474">
        <f t="shared" si="19"/>
        <v>39193</v>
      </c>
      <c r="BM44" s="409">
        <f t="shared" si="20"/>
        <v>37659.198277160096</v>
      </c>
      <c r="BN44" s="473">
        <f t="shared" si="21"/>
        <v>1689.9217228399029</v>
      </c>
      <c r="BO44" s="387">
        <f t="shared" si="22"/>
        <v>1</v>
      </c>
      <c r="BP44" s="387">
        <f t="shared" si="23"/>
        <v>0</v>
      </c>
      <c r="BQ44" s="388">
        <f t="shared" si="24"/>
        <v>0</v>
      </c>
      <c r="BR44" s="389">
        <f t="shared" si="25"/>
        <v>37503.078277160093</v>
      </c>
      <c r="BS44" s="390">
        <f t="shared" si="26"/>
        <v>394</v>
      </c>
      <c r="BT44" s="391">
        <f t="shared" si="91"/>
        <v>18.780862404324651</v>
      </c>
      <c r="BU44" s="391">
        <f t="shared" si="91"/>
        <v>280.76742364917777</v>
      </c>
      <c r="BV44" s="391">
        <f t="shared" si="91"/>
        <v>0</v>
      </c>
      <c r="BW44" s="391">
        <f t="shared" si="91"/>
        <v>12.07270063404653</v>
      </c>
      <c r="BX44" s="391">
        <f t="shared" si="91"/>
        <v>41.980751256725689</v>
      </c>
      <c r="BY44" s="391">
        <f t="shared" si="91"/>
        <v>0</v>
      </c>
      <c r="BZ44" s="391">
        <f t="shared" si="91"/>
        <v>0.69669335893096218</v>
      </c>
      <c r="CA44" s="391">
        <f t="shared" si="89"/>
        <v>39.701568696794396</v>
      </c>
      <c r="CB44" s="391">
        <f t="shared" si="28"/>
        <v>0</v>
      </c>
      <c r="CC44" s="391">
        <f t="shared" si="28"/>
        <v>0</v>
      </c>
      <c r="CD44" s="392">
        <f t="shared" si="29"/>
        <v>0</v>
      </c>
      <c r="CE44" s="393">
        <f t="shared" si="30"/>
        <v>-1887</v>
      </c>
      <c r="CF44" s="392">
        <f t="shared" si="97"/>
        <v>0</v>
      </c>
      <c r="CG44" s="392">
        <f t="shared" si="97"/>
        <v>0</v>
      </c>
      <c r="CH44" s="392">
        <f t="shared" si="97"/>
        <v>0</v>
      </c>
      <c r="CI44" s="392">
        <f t="shared" si="94"/>
        <v>0</v>
      </c>
      <c r="CJ44" s="392">
        <f t="shared" si="94"/>
        <v>0</v>
      </c>
      <c r="CK44" s="392">
        <f t="shared" si="94"/>
        <v>0</v>
      </c>
      <c r="CL44" s="392">
        <f t="shared" si="94"/>
        <v>0</v>
      </c>
      <c r="CM44" s="392">
        <f t="shared" si="32"/>
        <v>0</v>
      </c>
      <c r="CN44" s="392">
        <f t="shared" si="33"/>
        <v>0</v>
      </c>
      <c r="CO44" s="394">
        <f t="shared" si="34"/>
        <v>0</v>
      </c>
      <c r="CP44" s="394">
        <f t="shared" si="34"/>
        <v>0</v>
      </c>
      <c r="CQ44" s="395">
        <f t="shared" si="35"/>
        <v>-28210</v>
      </c>
      <c r="CR44" s="394">
        <f t="shared" si="36"/>
        <v>0</v>
      </c>
      <c r="CS44" s="394">
        <f t="shared" si="36"/>
        <v>0</v>
      </c>
      <c r="CT44" s="394">
        <f t="shared" si="36"/>
        <v>0</v>
      </c>
      <c r="CU44" s="394">
        <f t="shared" si="36"/>
        <v>0</v>
      </c>
      <c r="CV44" s="394">
        <f t="shared" si="36"/>
        <v>0</v>
      </c>
      <c r="CW44" s="394">
        <f t="shared" si="36"/>
        <v>0</v>
      </c>
      <c r="CX44" s="396">
        <f t="shared" si="37"/>
        <v>0</v>
      </c>
      <c r="CY44" s="396">
        <f t="shared" si="37"/>
        <v>0</v>
      </c>
      <c r="CZ44" s="397">
        <f t="shared" si="38"/>
        <v>0</v>
      </c>
      <c r="DA44" s="397">
        <f t="shared" si="38"/>
        <v>0</v>
      </c>
      <c r="DB44" s="397">
        <f t="shared" si="38"/>
        <v>0</v>
      </c>
      <c r="DC44" s="397">
        <f t="shared" si="39"/>
        <v>0</v>
      </c>
      <c r="DD44" s="397">
        <f t="shared" si="40"/>
        <v>0</v>
      </c>
      <c r="DE44" s="397">
        <f t="shared" si="40"/>
        <v>0</v>
      </c>
      <c r="DF44" s="397">
        <f t="shared" si="40"/>
        <v>0</v>
      </c>
      <c r="DG44" s="397">
        <f t="shared" si="40"/>
        <v>0</v>
      </c>
      <c r="DH44" s="397">
        <f t="shared" si="40"/>
        <v>0</v>
      </c>
      <c r="DI44" s="398">
        <f t="shared" si="41"/>
        <v>0</v>
      </c>
      <c r="DJ44" s="398">
        <f t="shared" si="41"/>
        <v>0</v>
      </c>
      <c r="DK44" s="399">
        <f t="shared" si="42"/>
        <v>0</v>
      </c>
      <c r="DL44" s="399">
        <f t="shared" si="42"/>
        <v>0</v>
      </c>
      <c r="DM44" s="399">
        <f t="shared" si="42"/>
        <v>0</v>
      </c>
      <c r="DN44" s="399">
        <f t="shared" si="42"/>
        <v>0</v>
      </c>
      <c r="DO44" s="399">
        <f t="shared" si="43"/>
        <v>-1213</v>
      </c>
      <c r="DP44" s="399">
        <f t="shared" si="44"/>
        <v>0</v>
      </c>
      <c r="DQ44" s="399">
        <f t="shared" si="44"/>
        <v>0</v>
      </c>
      <c r="DR44" s="399">
        <f t="shared" si="44"/>
        <v>0</v>
      </c>
      <c r="DS44" s="399">
        <f t="shared" si="44"/>
        <v>0</v>
      </c>
      <c r="DT44" s="400">
        <f t="shared" si="45"/>
        <v>0</v>
      </c>
      <c r="DU44" s="400">
        <f t="shared" si="45"/>
        <v>0</v>
      </c>
      <c r="DV44" s="386">
        <f t="shared" si="46"/>
        <v>0</v>
      </c>
      <c r="DW44" s="386">
        <f t="shared" si="46"/>
        <v>0</v>
      </c>
      <c r="DX44" s="386">
        <f t="shared" si="46"/>
        <v>0</v>
      </c>
      <c r="DY44" s="386">
        <f t="shared" si="46"/>
        <v>0</v>
      </c>
      <c r="DZ44" s="386">
        <f t="shared" si="46"/>
        <v>0</v>
      </c>
      <c r="EA44" s="401">
        <f t="shared" si="47"/>
        <v>-4218</v>
      </c>
      <c r="EB44" s="386">
        <f t="shared" si="48"/>
        <v>0</v>
      </c>
      <c r="EC44" s="386">
        <f t="shared" si="48"/>
        <v>0</v>
      </c>
      <c r="ED44" s="386">
        <f t="shared" si="48"/>
        <v>0</v>
      </c>
      <c r="EE44" s="385">
        <f t="shared" si="49"/>
        <v>0</v>
      </c>
      <c r="EF44" s="385">
        <f t="shared" si="49"/>
        <v>0</v>
      </c>
      <c r="EG44" s="402">
        <f t="shared" si="50"/>
        <v>0</v>
      </c>
      <c r="EH44" s="402">
        <f t="shared" si="50"/>
        <v>80.553775001866697</v>
      </c>
      <c r="EI44" s="402">
        <f t="shared" si="50"/>
        <v>1204.2511885546685</v>
      </c>
      <c r="EJ44" s="402">
        <f t="shared" si="50"/>
        <v>0</v>
      </c>
      <c r="EK44" s="402">
        <f t="shared" si="50"/>
        <v>51.781520443701275</v>
      </c>
      <c r="EL44" s="402">
        <f t="shared" si="50"/>
        <v>180.06137941593732</v>
      </c>
      <c r="EM44" s="402">
        <f t="shared" si="51"/>
        <v>1689.9217228399029</v>
      </c>
      <c r="EN44" s="402">
        <f t="shared" si="52"/>
        <v>2.9882163487708895</v>
      </c>
      <c r="EO44" s="402">
        <f t="shared" si="52"/>
        <v>170.28564307495824</v>
      </c>
      <c r="EP44" s="402">
        <f t="shared" si="53"/>
        <v>0</v>
      </c>
      <c r="EQ44" s="402">
        <f t="shared" si="54"/>
        <v>0</v>
      </c>
      <c r="ER44" s="394">
        <f t="shared" si="98"/>
        <v>0</v>
      </c>
      <c r="ES44" s="394">
        <f t="shared" si="98"/>
        <v>0</v>
      </c>
      <c r="ET44" s="394">
        <f t="shared" si="98"/>
        <v>0</v>
      </c>
      <c r="EU44" s="394">
        <f t="shared" si="95"/>
        <v>0</v>
      </c>
      <c r="EV44" s="394">
        <f t="shared" si="95"/>
        <v>0</v>
      </c>
      <c r="EW44" s="394">
        <f t="shared" si="95"/>
        <v>0</v>
      </c>
      <c r="EX44" s="394">
        <f t="shared" si="95"/>
        <v>0</v>
      </c>
      <c r="EY44" s="403">
        <f t="shared" si="56"/>
        <v>-70</v>
      </c>
      <c r="EZ44" s="394">
        <f t="shared" si="57"/>
        <v>0</v>
      </c>
      <c r="FA44" s="396">
        <f t="shared" si="58"/>
        <v>0</v>
      </c>
      <c r="FB44" s="396">
        <f t="shared" si="58"/>
        <v>0</v>
      </c>
      <c r="FC44" s="404">
        <f t="shared" si="92"/>
        <v>0</v>
      </c>
      <c r="FD44" s="404">
        <f t="shared" si="92"/>
        <v>0</v>
      </c>
      <c r="FE44" s="404">
        <f t="shared" si="92"/>
        <v>0</v>
      </c>
      <c r="FF44" s="404">
        <f t="shared" si="92"/>
        <v>0</v>
      </c>
      <c r="FG44" s="404">
        <f t="shared" si="92"/>
        <v>0</v>
      </c>
      <c r="FH44" s="404">
        <f t="shared" si="92"/>
        <v>0</v>
      </c>
      <c r="FI44" s="404">
        <f t="shared" si="92"/>
        <v>0</v>
      </c>
      <c r="FJ44" s="404">
        <f t="shared" si="90"/>
        <v>0</v>
      </c>
      <c r="FK44" s="392">
        <f t="shared" si="60"/>
        <v>-3989</v>
      </c>
      <c r="FL44" s="384">
        <f t="shared" si="61"/>
        <v>0</v>
      </c>
      <c r="FM44" s="384">
        <f t="shared" si="61"/>
        <v>0</v>
      </c>
      <c r="FN44" s="405">
        <f t="shared" si="88"/>
        <v>0</v>
      </c>
      <c r="FO44" s="405">
        <f t="shared" si="88"/>
        <v>1787.6653625938086</v>
      </c>
      <c r="FP44" s="405">
        <f t="shared" si="88"/>
        <v>26724.98138779615</v>
      </c>
      <c r="FQ44" s="405">
        <f t="shared" si="86"/>
        <v>0</v>
      </c>
      <c r="FR44" s="405">
        <f t="shared" si="86"/>
        <v>1149.145778922252</v>
      </c>
      <c r="FS44" s="405">
        <f t="shared" si="86"/>
        <v>3995.9578693273365</v>
      </c>
      <c r="FT44" s="405">
        <f t="shared" si="86"/>
        <v>0</v>
      </c>
      <c r="FU44" s="405">
        <f t="shared" si="86"/>
        <v>66.315090292298137</v>
      </c>
      <c r="FV44" s="405">
        <f t="shared" si="86"/>
        <v>3779.0127882282468</v>
      </c>
      <c r="FW44" s="397">
        <f t="shared" si="63"/>
        <v>37659.198277160096</v>
      </c>
      <c r="FX44" s="406">
        <f t="shared" si="64"/>
        <v>156.12000000000262</v>
      </c>
      <c r="FY44" s="331">
        <f t="shared" si="65"/>
        <v>156.12000000000262</v>
      </c>
      <c r="FZ44" s="382">
        <f t="shared" si="66"/>
        <v>-2.6147972675971687E-12</v>
      </c>
      <c r="GA44" s="331">
        <f t="shared" si="67"/>
        <v>0</v>
      </c>
      <c r="GB44" s="407">
        <f t="shared" si="68"/>
        <v>0</v>
      </c>
      <c r="GC44" s="407">
        <f t="shared" si="69"/>
        <v>0</v>
      </c>
      <c r="GD44" s="407">
        <f t="shared" si="70"/>
        <v>0</v>
      </c>
      <c r="GE44" s="407">
        <f t="shared" si="71"/>
        <v>0</v>
      </c>
      <c r="GF44" s="407">
        <f t="shared" si="72"/>
        <v>0</v>
      </c>
      <c r="GG44" s="407">
        <f t="shared" si="73"/>
        <v>0</v>
      </c>
      <c r="GH44" s="407">
        <f t="shared" si="74"/>
        <v>0</v>
      </c>
      <c r="GI44" s="407">
        <f t="shared" si="75"/>
        <v>0</v>
      </c>
      <c r="GJ44">
        <f t="shared" si="76"/>
        <v>0</v>
      </c>
      <c r="GK44" s="382">
        <f t="shared" si="77"/>
        <v>0</v>
      </c>
      <c r="GL44">
        <v>1</v>
      </c>
      <c r="GM44">
        <f t="shared" si="84"/>
        <v>394</v>
      </c>
      <c r="GN44">
        <f t="shared" si="84"/>
        <v>0</v>
      </c>
      <c r="GO44">
        <f t="shared" si="84"/>
        <v>0</v>
      </c>
      <c r="GP44">
        <f t="shared" si="84"/>
        <v>0</v>
      </c>
      <c r="GQ44">
        <f t="shared" si="84"/>
        <v>0</v>
      </c>
      <c r="GR44">
        <f t="shared" si="83"/>
        <v>0</v>
      </c>
      <c r="GS44">
        <f t="shared" si="83"/>
        <v>1689.9217228399029</v>
      </c>
      <c r="GT44">
        <f t="shared" si="83"/>
        <v>0</v>
      </c>
      <c r="GU44">
        <f t="shared" si="83"/>
        <v>0</v>
      </c>
      <c r="GV44">
        <f t="shared" si="83"/>
        <v>37659.198277160096</v>
      </c>
    </row>
    <row r="45" spans="1:204" customFormat="1" x14ac:dyDescent="0.25">
      <c r="A45" s="378">
        <v>42003</v>
      </c>
      <c r="B45" s="32" t="s">
        <v>1430</v>
      </c>
      <c r="C45" t="s">
        <v>893</v>
      </c>
      <c r="D45">
        <v>1</v>
      </c>
      <c r="E45" s="379">
        <v>3240</v>
      </c>
      <c r="F45" s="379">
        <v>2806</v>
      </c>
      <c r="G45" s="379">
        <v>311</v>
      </c>
      <c r="H45" s="379">
        <v>102845</v>
      </c>
      <c r="I45" s="379">
        <v>82530</v>
      </c>
      <c r="J45" s="379">
        <v>0</v>
      </c>
      <c r="K45" s="379">
        <v>722</v>
      </c>
      <c r="L45" s="379">
        <v>3065</v>
      </c>
      <c r="M45" s="380">
        <v>23351.518905827095</v>
      </c>
      <c r="N45" s="381">
        <f t="shared" si="79"/>
        <v>218870.51890582711</v>
      </c>
      <c r="O45" s="379">
        <v>2977</v>
      </c>
      <c r="P45" s="379">
        <v>4045</v>
      </c>
      <c r="Q45" s="379">
        <v>433</v>
      </c>
      <c r="R45" s="379">
        <v>111700</v>
      </c>
      <c r="S45" s="379">
        <v>64213</v>
      </c>
      <c r="T45" s="379">
        <v>0</v>
      </c>
      <c r="U45" s="379">
        <v>456</v>
      </c>
      <c r="V45" s="379">
        <v>2712</v>
      </c>
      <c r="W45" s="480">
        <f>(VLOOKUP(A45,'[1]floresta plant'!$A$4:$F$573,6,0))*1000</f>
        <v>22436.145305221173</v>
      </c>
      <c r="X45" s="24">
        <f t="shared" si="0"/>
        <v>208972.14530522117</v>
      </c>
      <c r="Y45" s="53">
        <f t="shared" si="96"/>
        <v>122</v>
      </c>
      <c r="Z45" s="53">
        <f t="shared" si="96"/>
        <v>8855</v>
      </c>
      <c r="AA45" s="53">
        <f t="shared" si="96"/>
        <v>-18317</v>
      </c>
      <c r="AB45" s="53">
        <f t="shared" si="93"/>
        <v>0</v>
      </c>
      <c r="AC45" s="53">
        <f t="shared" si="93"/>
        <v>-266</v>
      </c>
      <c r="AD45" s="53">
        <f t="shared" si="93"/>
        <v>-353</v>
      </c>
      <c r="AE45" s="53">
        <f t="shared" si="93"/>
        <v>-915.37360060592255</v>
      </c>
      <c r="AF45" s="53">
        <f t="shared" si="2"/>
        <v>1239</v>
      </c>
      <c r="AG45" s="53">
        <f t="shared" si="3"/>
        <v>-263</v>
      </c>
      <c r="AH45" s="53">
        <f t="shared" si="4"/>
        <v>10294.163600605934</v>
      </c>
      <c r="AI45" s="53">
        <f t="shared" si="80"/>
        <v>-9898.3736006059335</v>
      </c>
      <c r="AJ45" s="469">
        <v>0</v>
      </c>
      <c r="AK45" s="469">
        <v>0</v>
      </c>
      <c r="AL45" s="469">
        <v>395.78999999999996</v>
      </c>
      <c r="AM45" s="470">
        <f t="shared" si="5"/>
        <v>395.78999999999996</v>
      </c>
      <c r="AN45" s="53">
        <f t="shared" si="6"/>
        <v>10294.163600605934</v>
      </c>
      <c r="AO45" s="382">
        <f t="shared" si="7"/>
        <v>3</v>
      </c>
      <c r="AP45">
        <v>1</v>
      </c>
      <c r="AQ45" s="383">
        <f t="shared" si="81"/>
        <v>10216</v>
      </c>
      <c r="AR45" s="383">
        <f t="shared" si="8"/>
        <v>-20114.373600605923</v>
      </c>
      <c r="AS45" s="383">
        <f t="shared" si="9"/>
        <v>122</v>
      </c>
      <c r="AT45" s="383">
        <f t="shared" si="10"/>
        <v>20114.373600605923</v>
      </c>
      <c r="AU45" s="383">
        <f t="shared" si="82"/>
        <v>0</v>
      </c>
      <c r="AV45" s="383">
        <f t="shared" si="11"/>
        <v>1</v>
      </c>
      <c r="AW45" s="383">
        <f t="shared" si="12"/>
        <v>0</v>
      </c>
      <c r="AX45" s="383">
        <f t="shared" si="13"/>
        <v>1</v>
      </c>
      <c r="AY45" s="383">
        <f t="shared" si="14"/>
        <v>122</v>
      </c>
      <c r="AZ45">
        <f t="shared" si="15"/>
        <v>0</v>
      </c>
      <c r="BA45">
        <f t="shared" si="16"/>
        <v>0</v>
      </c>
      <c r="BB45" s="383">
        <f t="shared" si="17"/>
        <v>0</v>
      </c>
      <c r="BC45" s="384">
        <f t="shared" si="87"/>
        <v>122</v>
      </c>
      <c r="BD45" s="384">
        <f t="shared" si="87"/>
        <v>8855</v>
      </c>
      <c r="BE45" s="384">
        <f t="shared" si="87"/>
        <v>0.91064232790466915</v>
      </c>
      <c r="BF45" s="384">
        <f t="shared" si="85"/>
        <v>0</v>
      </c>
      <c r="BG45" s="384">
        <f t="shared" si="85"/>
        <v>1.3224374036285527E-2</v>
      </c>
      <c r="BH45" s="384">
        <f t="shared" si="85"/>
        <v>1.7549639228604478E-2</v>
      </c>
      <c r="BI45" s="384">
        <f t="shared" si="85"/>
        <v>4.550843186975248E-2</v>
      </c>
      <c r="BJ45" s="384">
        <f t="shared" si="85"/>
        <v>1239</v>
      </c>
      <c r="BK45" s="384">
        <f t="shared" si="85"/>
        <v>1.3075226960688323E-2</v>
      </c>
      <c r="BL45" s="474">
        <f t="shared" si="19"/>
        <v>19992.373600605923</v>
      </c>
      <c r="BM45" s="409">
        <f t="shared" si="20"/>
        <v>10294.163600605934</v>
      </c>
      <c r="BN45" s="473">
        <f t="shared" si="21"/>
        <v>10094</v>
      </c>
      <c r="BO45" s="387">
        <f t="shared" si="22"/>
        <v>1</v>
      </c>
      <c r="BP45" s="387">
        <f t="shared" si="23"/>
        <v>0</v>
      </c>
      <c r="BQ45" s="388">
        <f t="shared" si="24"/>
        <v>0</v>
      </c>
      <c r="BR45" s="389">
        <f t="shared" si="25"/>
        <v>9898.3736006059225</v>
      </c>
      <c r="BS45" s="390">
        <f t="shared" si="26"/>
        <v>122</v>
      </c>
      <c r="BT45" s="391">
        <f t="shared" si="91"/>
        <v>0</v>
      </c>
      <c r="BU45" s="391">
        <f t="shared" si="91"/>
        <v>111.09836400436964</v>
      </c>
      <c r="BV45" s="391">
        <f t="shared" si="91"/>
        <v>0</v>
      </c>
      <c r="BW45" s="391">
        <f t="shared" si="91"/>
        <v>1.6133736324268344</v>
      </c>
      <c r="BX45" s="391">
        <f t="shared" si="91"/>
        <v>2.1410559858897464</v>
      </c>
      <c r="BY45" s="391">
        <f t="shared" si="91"/>
        <v>5.5520286881098029</v>
      </c>
      <c r="BZ45" s="391">
        <f t="shared" si="91"/>
        <v>0</v>
      </c>
      <c r="CA45" s="391">
        <f t="shared" si="89"/>
        <v>1.5951776892039753</v>
      </c>
      <c r="CB45" s="391">
        <f t="shared" si="28"/>
        <v>0</v>
      </c>
      <c r="CC45" s="391">
        <f t="shared" si="28"/>
        <v>0</v>
      </c>
      <c r="CD45" s="392">
        <f t="shared" si="29"/>
        <v>0</v>
      </c>
      <c r="CE45" s="393">
        <f t="shared" si="30"/>
        <v>8855</v>
      </c>
      <c r="CF45" s="392">
        <f t="shared" si="97"/>
        <v>8063.7378135958452</v>
      </c>
      <c r="CG45" s="392">
        <f t="shared" si="97"/>
        <v>0</v>
      </c>
      <c r="CH45" s="392">
        <f t="shared" si="97"/>
        <v>117.10183209130834</v>
      </c>
      <c r="CI45" s="392">
        <f t="shared" si="94"/>
        <v>155.40205536929264</v>
      </c>
      <c r="CJ45" s="392">
        <f t="shared" si="94"/>
        <v>402.97716420665819</v>
      </c>
      <c r="CK45" s="392">
        <f t="shared" si="94"/>
        <v>0</v>
      </c>
      <c r="CL45" s="392">
        <f t="shared" si="94"/>
        <v>115.7811347368951</v>
      </c>
      <c r="CM45" s="392">
        <f t="shared" si="32"/>
        <v>0</v>
      </c>
      <c r="CN45" s="392">
        <f t="shared" si="33"/>
        <v>0</v>
      </c>
      <c r="CO45" s="394">
        <f t="shared" si="34"/>
        <v>0</v>
      </c>
      <c r="CP45" s="394">
        <f t="shared" si="34"/>
        <v>0</v>
      </c>
      <c r="CQ45" s="395">
        <f t="shared" si="35"/>
        <v>-18317</v>
      </c>
      <c r="CR45" s="394">
        <f t="shared" si="36"/>
        <v>0</v>
      </c>
      <c r="CS45" s="394">
        <f t="shared" si="36"/>
        <v>0</v>
      </c>
      <c r="CT45" s="394">
        <f t="shared" si="36"/>
        <v>0</v>
      </c>
      <c r="CU45" s="394">
        <f t="shared" si="36"/>
        <v>0</v>
      </c>
      <c r="CV45" s="394">
        <f t="shared" si="36"/>
        <v>0</v>
      </c>
      <c r="CW45" s="394">
        <f t="shared" si="36"/>
        <v>0</v>
      </c>
      <c r="CX45" s="396">
        <f t="shared" si="37"/>
        <v>0</v>
      </c>
      <c r="CY45" s="396">
        <f t="shared" si="37"/>
        <v>0</v>
      </c>
      <c r="CZ45" s="397">
        <f t="shared" si="38"/>
        <v>0</v>
      </c>
      <c r="DA45" s="397">
        <f t="shared" si="38"/>
        <v>0</v>
      </c>
      <c r="DB45" s="397">
        <f t="shared" si="38"/>
        <v>0</v>
      </c>
      <c r="DC45" s="397">
        <f t="shared" si="39"/>
        <v>0</v>
      </c>
      <c r="DD45" s="397">
        <f t="shared" si="40"/>
        <v>0</v>
      </c>
      <c r="DE45" s="397">
        <f t="shared" si="40"/>
        <v>0</v>
      </c>
      <c r="DF45" s="397">
        <f t="shared" si="40"/>
        <v>0</v>
      </c>
      <c r="DG45" s="397">
        <f t="shared" si="40"/>
        <v>0</v>
      </c>
      <c r="DH45" s="397">
        <f t="shared" si="40"/>
        <v>0</v>
      </c>
      <c r="DI45" s="398">
        <f t="shared" si="41"/>
        <v>0</v>
      </c>
      <c r="DJ45" s="398">
        <f t="shared" si="41"/>
        <v>0</v>
      </c>
      <c r="DK45" s="399">
        <f t="shared" si="42"/>
        <v>0</v>
      </c>
      <c r="DL45" s="399">
        <f t="shared" si="42"/>
        <v>0</v>
      </c>
      <c r="DM45" s="399">
        <f t="shared" si="42"/>
        <v>0</v>
      </c>
      <c r="DN45" s="399">
        <f t="shared" si="42"/>
        <v>0</v>
      </c>
      <c r="DO45" s="399">
        <f t="shared" si="43"/>
        <v>-266</v>
      </c>
      <c r="DP45" s="399">
        <f t="shared" si="44"/>
        <v>0</v>
      </c>
      <c r="DQ45" s="399">
        <f t="shared" si="44"/>
        <v>0</v>
      </c>
      <c r="DR45" s="399">
        <f t="shared" si="44"/>
        <v>0</v>
      </c>
      <c r="DS45" s="399">
        <f t="shared" si="44"/>
        <v>0</v>
      </c>
      <c r="DT45" s="400">
        <f t="shared" si="45"/>
        <v>0</v>
      </c>
      <c r="DU45" s="400">
        <f t="shared" si="45"/>
        <v>0</v>
      </c>
      <c r="DV45" s="386">
        <f t="shared" si="46"/>
        <v>0</v>
      </c>
      <c r="DW45" s="386">
        <f t="shared" si="46"/>
        <v>0</v>
      </c>
      <c r="DX45" s="386">
        <f t="shared" si="46"/>
        <v>0</v>
      </c>
      <c r="DY45" s="386">
        <f t="shared" si="46"/>
        <v>0</v>
      </c>
      <c r="DZ45" s="386">
        <f t="shared" si="46"/>
        <v>0</v>
      </c>
      <c r="EA45" s="401">
        <f t="shared" si="47"/>
        <v>-353</v>
      </c>
      <c r="EB45" s="386">
        <f t="shared" si="48"/>
        <v>0</v>
      </c>
      <c r="EC45" s="386">
        <f t="shared" si="48"/>
        <v>0</v>
      </c>
      <c r="ED45" s="386">
        <f t="shared" si="48"/>
        <v>0</v>
      </c>
      <c r="EE45" s="385">
        <f t="shared" si="49"/>
        <v>0</v>
      </c>
      <c r="EF45" s="385">
        <f t="shared" si="49"/>
        <v>0</v>
      </c>
      <c r="EG45" s="402">
        <f t="shared" si="50"/>
        <v>0</v>
      </c>
      <c r="EH45" s="402">
        <f t="shared" si="50"/>
        <v>0</v>
      </c>
      <c r="EI45" s="402">
        <f t="shared" si="50"/>
        <v>0</v>
      </c>
      <c r="EJ45" s="402">
        <f t="shared" si="50"/>
        <v>0</v>
      </c>
      <c r="EK45" s="402">
        <f t="shared" si="50"/>
        <v>0</v>
      </c>
      <c r="EL45" s="402">
        <f t="shared" si="50"/>
        <v>0</v>
      </c>
      <c r="EM45" s="402">
        <f t="shared" si="51"/>
        <v>-915.37360060592255</v>
      </c>
      <c r="EN45" s="402">
        <f t="shared" si="52"/>
        <v>0</v>
      </c>
      <c r="EO45" s="402">
        <f t="shared" si="52"/>
        <v>0</v>
      </c>
      <c r="EP45" s="402">
        <f t="shared" si="53"/>
        <v>0</v>
      </c>
      <c r="EQ45" s="402">
        <f t="shared" si="54"/>
        <v>0</v>
      </c>
      <c r="ER45" s="394">
        <f t="shared" si="98"/>
        <v>0</v>
      </c>
      <c r="ES45" s="394">
        <f t="shared" si="98"/>
        <v>0</v>
      </c>
      <c r="ET45" s="394">
        <f t="shared" si="98"/>
        <v>1128.285844273885</v>
      </c>
      <c r="EU45" s="394">
        <f t="shared" si="95"/>
        <v>0</v>
      </c>
      <c r="EV45" s="394">
        <f t="shared" si="95"/>
        <v>16.38499943095777</v>
      </c>
      <c r="EW45" s="394">
        <f t="shared" si="95"/>
        <v>21.744003004240948</v>
      </c>
      <c r="EX45" s="394">
        <f t="shared" si="95"/>
        <v>56.38494708662332</v>
      </c>
      <c r="EY45" s="403">
        <f t="shared" si="56"/>
        <v>1239</v>
      </c>
      <c r="EZ45" s="394">
        <f t="shared" si="57"/>
        <v>16.200206204292833</v>
      </c>
      <c r="FA45" s="396">
        <f t="shared" si="58"/>
        <v>0</v>
      </c>
      <c r="FB45" s="396">
        <f t="shared" si="58"/>
        <v>0</v>
      </c>
      <c r="FC45" s="404">
        <f t="shared" si="92"/>
        <v>0</v>
      </c>
      <c r="FD45" s="404">
        <f t="shared" si="92"/>
        <v>0</v>
      </c>
      <c r="FE45" s="404">
        <f t="shared" si="92"/>
        <v>0</v>
      </c>
      <c r="FF45" s="404">
        <f t="shared" si="92"/>
        <v>0</v>
      </c>
      <c r="FG45" s="404">
        <f t="shared" si="92"/>
        <v>0</v>
      </c>
      <c r="FH45" s="404">
        <f t="shared" si="92"/>
        <v>0</v>
      </c>
      <c r="FI45" s="404">
        <f t="shared" si="92"/>
        <v>0</v>
      </c>
      <c r="FJ45" s="404">
        <f t="shared" si="90"/>
        <v>0</v>
      </c>
      <c r="FK45" s="392">
        <f t="shared" si="60"/>
        <v>-263</v>
      </c>
      <c r="FL45" s="384">
        <f t="shared" si="61"/>
        <v>0</v>
      </c>
      <c r="FM45" s="384">
        <f t="shared" si="61"/>
        <v>0</v>
      </c>
      <c r="FN45" s="405">
        <f t="shared" si="88"/>
        <v>0</v>
      </c>
      <c r="FO45" s="405">
        <f t="shared" si="88"/>
        <v>0</v>
      </c>
      <c r="FP45" s="405">
        <f t="shared" si="88"/>
        <v>9013.8779781259</v>
      </c>
      <c r="FQ45" s="405">
        <f t="shared" si="86"/>
        <v>0</v>
      </c>
      <c r="FR45" s="405">
        <f t="shared" si="86"/>
        <v>130.89979484530704</v>
      </c>
      <c r="FS45" s="405">
        <f t="shared" si="86"/>
        <v>173.71288564057664</v>
      </c>
      <c r="FT45" s="405">
        <f t="shared" si="86"/>
        <v>450.45946062453118</v>
      </c>
      <c r="FU45" s="405">
        <f t="shared" si="86"/>
        <v>0</v>
      </c>
      <c r="FV45" s="405">
        <f t="shared" si="86"/>
        <v>129.42348136960811</v>
      </c>
      <c r="FW45" s="397">
        <f t="shared" si="63"/>
        <v>10294.163600605934</v>
      </c>
      <c r="FX45" s="406">
        <f t="shared" si="64"/>
        <v>395.79000000001179</v>
      </c>
      <c r="FY45" s="331">
        <f t="shared" si="65"/>
        <v>395.79000000001179</v>
      </c>
      <c r="FZ45" s="382">
        <f t="shared" si="66"/>
        <v>-1.1823431123048067E-11</v>
      </c>
      <c r="GA45" s="331">
        <f t="shared" si="67"/>
        <v>0</v>
      </c>
      <c r="GB45" s="407">
        <f t="shared" si="68"/>
        <v>0</v>
      </c>
      <c r="GC45" s="407">
        <f t="shared" si="69"/>
        <v>0</v>
      </c>
      <c r="GD45" s="407">
        <f t="shared" si="70"/>
        <v>0</v>
      </c>
      <c r="GE45" s="407">
        <f t="shared" si="71"/>
        <v>0</v>
      </c>
      <c r="GF45" s="407">
        <f t="shared" si="72"/>
        <v>0</v>
      </c>
      <c r="GG45" s="407">
        <f t="shared" si="73"/>
        <v>0</v>
      </c>
      <c r="GH45" s="407">
        <f t="shared" si="74"/>
        <v>2.2737367544323206E-13</v>
      </c>
      <c r="GI45" s="407">
        <f t="shared" si="75"/>
        <v>0</v>
      </c>
      <c r="GJ45">
        <f t="shared" si="76"/>
        <v>0</v>
      </c>
      <c r="GK45" s="382">
        <f t="shared" si="77"/>
        <v>2.2737367544323206E-13</v>
      </c>
      <c r="GL45">
        <v>1</v>
      </c>
      <c r="GM45">
        <f t="shared" si="84"/>
        <v>122</v>
      </c>
      <c r="GN45">
        <f t="shared" si="84"/>
        <v>8855</v>
      </c>
      <c r="GO45">
        <f t="shared" si="84"/>
        <v>0</v>
      </c>
      <c r="GP45">
        <f t="shared" si="84"/>
        <v>0</v>
      </c>
      <c r="GQ45">
        <f t="shared" si="84"/>
        <v>0</v>
      </c>
      <c r="GR45">
        <f t="shared" si="83"/>
        <v>0</v>
      </c>
      <c r="GS45">
        <f t="shared" si="83"/>
        <v>0</v>
      </c>
      <c r="GT45">
        <f t="shared" si="83"/>
        <v>1239</v>
      </c>
      <c r="GU45">
        <f t="shared" si="83"/>
        <v>0</v>
      </c>
      <c r="GV45">
        <f t="shared" si="83"/>
        <v>10294.163600605934</v>
      </c>
    </row>
    <row r="46" spans="1:204" customFormat="1" x14ac:dyDescent="0.25">
      <c r="A46" s="378">
        <v>42004</v>
      </c>
      <c r="B46" s="32" t="s">
        <v>1431</v>
      </c>
      <c r="C46" t="s">
        <v>893</v>
      </c>
      <c r="D46">
        <v>1</v>
      </c>
      <c r="E46" s="379">
        <v>5654</v>
      </c>
      <c r="F46" s="379">
        <v>15287</v>
      </c>
      <c r="G46" s="379">
        <v>416</v>
      </c>
      <c r="H46" s="379">
        <v>17770</v>
      </c>
      <c r="I46" s="379">
        <v>89400</v>
      </c>
      <c r="J46" s="379">
        <v>0</v>
      </c>
      <c r="K46" s="379">
        <v>918</v>
      </c>
      <c r="L46" s="379">
        <v>9998</v>
      </c>
      <c r="M46" s="380">
        <v>93825.303222154296</v>
      </c>
      <c r="N46" s="381">
        <f t="shared" si="79"/>
        <v>233268.3032221543</v>
      </c>
      <c r="O46" s="379">
        <v>6456</v>
      </c>
      <c r="P46" s="379">
        <v>14195</v>
      </c>
      <c r="Q46" s="379">
        <v>420</v>
      </c>
      <c r="R46" s="379">
        <v>21380</v>
      </c>
      <c r="S46" s="379">
        <v>83050</v>
      </c>
      <c r="T46" s="379">
        <v>0</v>
      </c>
      <c r="U46" s="379">
        <v>270</v>
      </c>
      <c r="V46" s="379">
        <v>8277</v>
      </c>
      <c r="W46" s="480">
        <f>(VLOOKUP(A46,'[1]floresta plant'!$A$4:$F$573,6,0))*1000</f>
        <v>106438.78184099653</v>
      </c>
      <c r="X46" s="24">
        <f t="shared" si="0"/>
        <v>240486.78184099653</v>
      </c>
      <c r="Y46" s="53">
        <f t="shared" si="96"/>
        <v>4</v>
      </c>
      <c r="Z46" s="53">
        <f t="shared" si="96"/>
        <v>3610</v>
      </c>
      <c r="AA46" s="53">
        <f t="shared" si="96"/>
        <v>-6350</v>
      </c>
      <c r="AB46" s="53">
        <f t="shared" si="93"/>
        <v>0</v>
      </c>
      <c r="AC46" s="53">
        <f t="shared" si="93"/>
        <v>-648</v>
      </c>
      <c r="AD46" s="53">
        <f t="shared" si="93"/>
        <v>-1721</v>
      </c>
      <c r="AE46" s="53">
        <f t="shared" si="93"/>
        <v>12613.478618842229</v>
      </c>
      <c r="AF46" s="53">
        <f t="shared" si="2"/>
        <v>-1092</v>
      </c>
      <c r="AG46" s="53">
        <f t="shared" si="3"/>
        <v>802</v>
      </c>
      <c r="AH46" s="53">
        <f t="shared" si="4"/>
        <v>-5869.3786188422291</v>
      </c>
      <c r="AI46" s="53">
        <f t="shared" si="80"/>
        <v>7218.4786188422295</v>
      </c>
      <c r="AJ46" s="469">
        <v>0</v>
      </c>
      <c r="AK46" s="469">
        <v>0</v>
      </c>
      <c r="AL46" s="469">
        <v>1349.1</v>
      </c>
      <c r="AM46" s="470">
        <f t="shared" si="5"/>
        <v>1349.1</v>
      </c>
      <c r="AN46" s="53">
        <f t="shared" si="6"/>
        <v>-5869.3786188422291</v>
      </c>
      <c r="AO46" s="382">
        <f t="shared" si="7"/>
        <v>2</v>
      </c>
      <c r="AP46">
        <v>1</v>
      </c>
      <c r="AQ46" s="383">
        <f t="shared" si="81"/>
        <v>17029.478618842229</v>
      </c>
      <c r="AR46" s="383">
        <f t="shared" si="8"/>
        <v>-9811</v>
      </c>
      <c r="AS46" s="383">
        <f t="shared" si="9"/>
        <v>4</v>
      </c>
      <c r="AT46" s="383">
        <f t="shared" si="10"/>
        <v>9811</v>
      </c>
      <c r="AU46" s="383">
        <f t="shared" si="82"/>
        <v>5869.3786188422291</v>
      </c>
      <c r="AV46" s="383">
        <f t="shared" si="11"/>
        <v>1</v>
      </c>
      <c r="AW46" s="383">
        <f t="shared" si="12"/>
        <v>1</v>
      </c>
      <c r="AX46" s="383">
        <f t="shared" si="13"/>
        <v>1</v>
      </c>
      <c r="AY46" s="383">
        <f t="shared" si="14"/>
        <v>2</v>
      </c>
      <c r="AZ46">
        <f t="shared" si="15"/>
        <v>2</v>
      </c>
      <c r="BA46">
        <f t="shared" si="16"/>
        <v>0</v>
      </c>
      <c r="BB46" s="383">
        <f t="shared" si="17"/>
        <v>0</v>
      </c>
      <c r="BC46" s="384">
        <f t="shared" si="87"/>
        <v>4</v>
      </c>
      <c r="BD46" s="384">
        <f t="shared" si="87"/>
        <v>3610</v>
      </c>
      <c r="BE46" s="384">
        <f t="shared" si="87"/>
        <v>0.64723269799204974</v>
      </c>
      <c r="BF46" s="384">
        <f t="shared" si="85"/>
        <v>0</v>
      </c>
      <c r="BG46" s="384">
        <f t="shared" si="85"/>
        <v>6.6048313117928859E-2</v>
      </c>
      <c r="BH46" s="384">
        <f t="shared" si="85"/>
        <v>0.17541535011721537</v>
      </c>
      <c r="BI46" s="384">
        <f t="shared" si="85"/>
        <v>12613.478618842229</v>
      </c>
      <c r="BJ46" s="384">
        <f t="shared" si="85"/>
        <v>0.11130363877280604</v>
      </c>
      <c r="BK46" s="384">
        <f t="shared" si="85"/>
        <v>802</v>
      </c>
      <c r="BL46" s="474">
        <f t="shared" si="19"/>
        <v>9809</v>
      </c>
      <c r="BM46" s="409">
        <f t="shared" si="20"/>
        <v>-5867.3786188422291</v>
      </c>
      <c r="BN46" s="473">
        <f t="shared" si="21"/>
        <v>17025.478618842229</v>
      </c>
      <c r="BO46" s="387">
        <f t="shared" si="22"/>
        <v>0.5761365198358831</v>
      </c>
      <c r="BP46" s="387">
        <f t="shared" si="23"/>
        <v>0.34462341706792055</v>
      </c>
      <c r="BQ46" s="388">
        <f t="shared" si="24"/>
        <v>7.9240063096196356E-2</v>
      </c>
      <c r="BR46" s="389">
        <f t="shared" si="25"/>
        <v>0</v>
      </c>
      <c r="BS46" s="390">
        <f t="shared" si="26"/>
        <v>4</v>
      </c>
      <c r="BT46" s="391">
        <f t="shared" si="91"/>
        <v>0</v>
      </c>
      <c r="BU46" s="391">
        <f t="shared" si="91"/>
        <v>1.2944653959840995</v>
      </c>
      <c r="BV46" s="391">
        <f t="shared" si="91"/>
        <v>0</v>
      </c>
      <c r="BW46" s="391">
        <f t="shared" si="91"/>
        <v>0.13209662623585772</v>
      </c>
      <c r="BX46" s="391">
        <f t="shared" si="91"/>
        <v>0.35083070023443075</v>
      </c>
      <c r="BY46" s="391">
        <f t="shared" si="91"/>
        <v>0</v>
      </c>
      <c r="BZ46" s="391">
        <f t="shared" si="91"/>
        <v>0.22260727754561208</v>
      </c>
      <c r="CA46" s="391">
        <f t="shared" si="89"/>
        <v>0</v>
      </c>
      <c r="CB46" s="391">
        <f t="shared" si="28"/>
        <v>2</v>
      </c>
      <c r="CC46" s="391">
        <f t="shared" si="28"/>
        <v>0</v>
      </c>
      <c r="CD46" s="392">
        <f t="shared" si="29"/>
        <v>0</v>
      </c>
      <c r="CE46" s="393">
        <f t="shared" si="30"/>
        <v>3610</v>
      </c>
      <c r="CF46" s="392">
        <f t="shared" si="97"/>
        <v>1346.1487628639147</v>
      </c>
      <c r="CG46" s="392">
        <f t="shared" si="97"/>
        <v>0</v>
      </c>
      <c r="CH46" s="392">
        <f t="shared" si="97"/>
        <v>137.3707713914672</v>
      </c>
      <c r="CI46" s="392">
        <f t="shared" si="94"/>
        <v>364.83811352579482</v>
      </c>
      <c r="CJ46" s="392">
        <f t="shared" si="94"/>
        <v>0</v>
      </c>
      <c r="CK46" s="392">
        <f t="shared" si="94"/>
        <v>231.49518882636139</v>
      </c>
      <c r="CL46" s="392">
        <f t="shared" si="94"/>
        <v>0</v>
      </c>
      <c r="CM46" s="392">
        <f t="shared" si="32"/>
        <v>1244.0905356151932</v>
      </c>
      <c r="CN46" s="392">
        <f t="shared" si="33"/>
        <v>286.05662777726883</v>
      </c>
      <c r="CO46" s="394">
        <f t="shared" si="34"/>
        <v>0</v>
      </c>
      <c r="CP46" s="394">
        <f t="shared" si="34"/>
        <v>0</v>
      </c>
      <c r="CQ46" s="395">
        <f t="shared" si="35"/>
        <v>-6350</v>
      </c>
      <c r="CR46" s="394">
        <f t="shared" si="36"/>
        <v>0</v>
      </c>
      <c r="CS46" s="394">
        <f t="shared" si="36"/>
        <v>0</v>
      </c>
      <c r="CT46" s="394">
        <f t="shared" si="36"/>
        <v>0</v>
      </c>
      <c r="CU46" s="394">
        <f t="shared" ref="CU46:CW109" si="99">IF($CQ46&gt;0,IF(AE46&gt;0,0,$CQ46*BI46*$BO46),0)</f>
        <v>0</v>
      </c>
      <c r="CV46" s="394">
        <f t="shared" si="99"/>
        <v>0</v>
      </c>
      <c r="CW46" s="394">
        <f t="shared" si="99"/>
        <v>0</v>
      </c>
      <c r="CX46" s="396">
        <f t="shared" si="37"/>
        <v>0</v>
      </c>
      <c r="CY46" s="396">
        <f t="shared" si="37"/>
        <v>0</v>
      </c>
      <c r="CZ46" s="397">
        <f t="shared" si="38"/>
        <v>0</v>
      </c>
      <c r="DA46" s="397">
        <f t="shared" si="38"/>
        <v>0</v>
      </c>
      <c r="DB46" s="397">
        <f t="shared" si="38"/>
        <v>0</v>
      </c>
      <c r="DC46" s="397">
        <f t="shared" si="39"/>
        <v>0</v>
      </c>
      <c r="DD46" s="397">
        <f t="shared" si="40"/>
        <v>0</v>
      </c>
      <c r="DE46" s="397">
        <f t="shared" si="40"/>
        <v>0</v>
      </c>
      <c r="DF46" s="397">
        <f t="shared" si="40"/>
        <v>0</v>
      </c>
      <c r="DG46" s="397">
        <f t="shared" si="40"/>
        <v>0</v>
      </c>
      <c r="DH46" s="397">
        <f t="shared" si="40"/>
        <v>0</v>
      </c>
      <c r="DI46" s="398">
        <f t="shared" si="41"/>
        <v>0</v>
      </c>
      <c r="DJ46" s="398">
        <f t="shared" si="41"/>
        <v>0</v>
      </c>
      <c r="DK46" s="399">
        <f t="shared" si="42"/>
        <v>0</v>
      </c>
      <c r="DL46" s="399">
        <f t="shared" si="42"/>
        <v>0</v>
      </c>
      <c r="DM46" s="399">
        <f t="shared" si="42"/>
        <v>0</v>
      </c>
      <c r="DN46" s="399">
        <f t="shared" si="42"/>
        <v>0</v>
      </c>
      <c r="DO46" s="399">
        <f t="shared" si="43"/>
        <v>-648</v>
      </c>
      <c r="DP46" s="399">
        <f t="shared" si="44"/>
        <v>0</v>
      </c>
      <c r="DQ46" s="399">
        <f t="shared" si="44"/>
        <v>0</v>
      </c>
      <c r="DR46" s="399">
        <f t="shared" si="44"/>
        <v>0</v>
      </c>
      <c r="DS46" s="399">
        <f t="shared" si="44"/>
        <v>0</v>
      </c>
      <c r="DT46" s="400">
        <f t="shared" si="45"/>
        <v>0</v>
      </c>
      <c r="DU46" s="400">
        <f t="shared" si="45"/>
        <v>0</v>
      </c>
      <c r="DV46" s="386">
        <f t="shared" si="46"/>
        <v>0</v>
      </c>
      <c r="DW46" s="386">
        <f t="shared" si="46"/>
        <v>0</v>
      </c>
      <c r="DX46" s="386">
        <f t="shared" si="46"/>
        <v>0</v>
      </c>
      <c r="DY46" s="386">
        <f t="shared" si="46"/>
        <v>0</v>
      </c>
      <c r="DZ46" s="386">
        <f t="shared" si="46"/>
        <v>0</v>
      </c>
      <c r="EA46" s="401">
        <f t="shared" si="47"/>
        <v>-1721</v>
      </c>
      <c r="EB46" s="386">
        <f t="shared" si="48"/>
        <v>0</v>
      </c>
      <c r="EC46" s="386">
        <f t="shared" si="48"/>
        <v>0</v>
      </c>
      <c r="ED46" s="386">
        <f t="shared" si="48"/>
        <v>0</v>
      </c>
      <c r="EE46" s="385">
        <f t="shared" si="49"/>
        <v>0</v>
      </c>
      <c r="EF46" s="385">
        <f t="shared" si="49"/>
        <v>0</v>
      </c>
      <c r="EG46" s="402">
        <f t="shared" si="50"/>
        <v>0</v>
      </c>
      <c r="EH46" s="402">
        <f t="shared" si="50"/>
        <v>0</v>
      </c>
      <c r="EI46" s="402">
        <f t="shared" si="50"/>
        <v>4703.4954676357074</v>
      </c>
      <c r="EJ46" s="402">
        <f t="shared" ref="EJ46:EL109" si="100">IF($EM46&gt;0,IF(AB46&gt;0,0,$EM46*BF46*$BO46),0)</f>
        <v>0</v>
      </c>
      <c r="EK46" s="402">
        <f t="shared" si="100"/>
        <v>479.97875008313997</v>
      </c>
      <c r="EL46" s="402">
        <f t="shared" si="100"/>
        <v>1274.7583779214258</v>
      </c>
      <c r="EM46" s="402">
        <f t="shared" si="51"/>
        <v>12613.478618842229</v>
      </c>
      <c r="EN46" s="402">
        <f t="shared" si="52"/>
        <v>808.85307884380995</v>
      </c>
      <c r="EO46" s="402">
        <f t="shared" si="52"/>
        <v>0</v>
      </c>
      <c r="EP46" s="402">
        <f t="shared" si="53"/>
        <v>4346.9001027385639</v>
      </c>
      <c r="EQ46" s="402">
        <f t="shared" si="54"/>
        <v>999.4928416195819</v>
      </c>
      <c r="ER46" s="394">
        <f t="shared" si="98"/>
        <v>0</v>
      </c>
      <c r="ES46" s="394">
        <f t="shared" si="98"/>
        <v>0</v>
      </c>
      <c r="ET46" s="394">
        <f t="shared" si="98"/>
        <v>0</v>
      </c>
      <c r="EU46" s="394">
        <f t="shared" si="95"/>
        <v>0</v>
      </c>
      <c r="EV46" s="394">
        <f t="shared" si="95"/>
        <v>0</v>
      </c>
      <c r="EW46" s="394">
        <f t="shared" si="95"/>
        <v>0</v>
      </c>
      <c r="EX46" s="394">
        <f t="shared" si="95"/>
        <v>0</v>
      </c>
      <c r="EY46" s="403">
        <f t="shared" si="56"/>
        <v>-1092</v>
      </c>
      <c r="EZ46" s="394">
        <f t="shared" si="57"/>
        <v>0</v>
      </c>
      <c r="FA46" s="396">
        <f t="shared" si="58"/>
        <v>0</v>
      </c>
      <c r="FB46" s="396">
        <f t="shared" si="58"/>
        <v>0</v>
      </c>
      <c r="FC46" s="404">
        <f t="shared" si="92"/>
        <v>0</v>
      </c>
      <c r="FD46" s="404">
        <f t="shared" si="92"/>
        <v>0</v>
      </c>
      <c r="FE46" s="404">
        <f t="shared" si="92"/>
        <v>299.06130410439323</v>
      </c>
      <c r="FF46" s="404">
        <f t="shared" si="92"/>
        <v>0</v>
      </c>
      <c r="FG46" s="404">
        <f t="shared" si="92"/>
        <v>30.518381899156978</v>
      </c>
      <c r="FH46" s="404">
        <f t="shared" si="92"/>
        <v>81.052677852545003</v>
      </c>
      <c r="FI46" s="404">
        <f t="shared" si="92"/>
        <v>0</v>
      </c>
      <c r="FJ46" s="404">
        <f t="shared" si="90"/>
        <v>51.429125052283055</v>
      </c>
      <c r="FK46" s="392">
        <f t="shared" si="60"/>
        <v>802</v>
      </c>
      <c r="FL46" s="384">
        <f t="shared" si="61"/>
        <v>276.38798048847229</v>
      </c>
      <c r="FM46" s="384">
        <f t="shared" si="61"/>
        <v>63.550530603149475</v>
      </c>
      <c r="FN46" s="405">
        <f t="shared" si="88"/>
        <v>0</v>
      </c>
      <c r="FO46" s="405">
        <f t="shared" si="88"/>
        <v>0</v>
      </c>
      <c r="FP46" s="405">
        <f t="shared" si="88"/>
        <v>0</v>
      </c>
      <c r="FQ46" s="405">
        <f t="shared" si="86"/>
        <v>0</v>
      </c>
      <c r="FR46" s="405">
        <f t="shared" si="86"/>
        <v>0</v>
      </c>
      <c r="FS46" s="405">
        <f t="shared" si="86"/>
        <v>0</v>
      </c>
      <c r="FT46" s="405">
        <f t="shared" si="86"/>
        <v>0</v>
      </c>
      <c r="FU46" s="405">
        <f t="shared" si="86"/>
        <v>0</v>
      </c>
      <c r="FV46" s="405">
        <f t="shared" si="86"/>
        <v>0</v>
      </c>
      <c r="FW46" s="397">
        <f t="shared" si="63"/>
        <v>-5869.3786188422291</v>
      </c>
      <c r="FX46" s="406">
        <f t="shared" si="64"/>
        <v>0</v>
      </c>
      <c r="FY46" s="331">
        <f t="shared" si="65"/>
        <v>349.6071583804183</v>
      </c>
      <c r="FZ46" s="382">
        <f t="shared" si="66"/>
        <v>999.49284161958167</v>
      </c>
      <c r="GA46" s="331">
        <f t="shared" si="67"/>
        <v>0</v>
      </c>
      <c r="GB46" s="407">
        <f t="shared" si="68"/>
        <v>0</v>
      </c>
      <c r="GC46" s="407">
        <f t="shared" si="69"/>
        <v>0</v>
      </c>
      <c r="GD46" s="407">
        <f t="shared" si="70"/>
        <v>0</v>
      </c>
      <c r="GE46" s="407">
        <f t="shared" si="71"/>
        <v>0</v>
      </c>
      <c r="GF46" s="407">
        <f t="shared" si="72"/>
        <v>0</v>
      </c>
      <c r="GG46" s="407">
        <f t="shared" si="73"/>
        <v>9.0949470177292824E-13</v>
      </c>
      <c r="GH46" s="407">
        <f t="shared" si="74"/>
        <v>0</v>
      </c>
      <c r="GI46" s="407">
        <f t="shared" si="75"/>
        <v>-7.1054273576010019E-15</v>
      </c>
      <c r="GJ46">
        <f t="shared" si="76"/>
        <v>9.0949470177292824E-13</v>
      </c>
      <c r="GK46" s="382">
        <f t="shared" si="77"/>
        <v>1.8118839761882555E-12</v>
      </c>
      <c r="GL46">
        <v>1</v>
      </c>
      <c r="GM46">
        <f t="shared" si="84"/>
        <v>4</v>
      </c>
      <c r="GN46">
        <f t="shared" si="84"/>
        <v>3610</v>
      </c>
      <c r="GO46">
        <f t="shared" si="84"/>
        <v>0</v>
      </c>
      <c r="GP46">
        <f t="shared" si="84"/>
        <v>0</v>
      </c>
      <c r="GQ46">
        <f t="shared" si="84"/>
        <v>0</v>
      </c>
      <c r="GR46">
        <f t="shared" si="83"/>
        <v>0</v>
      </c>
      <c r="GS46">
        <f t="shared" si="83"/>
        <v>12613.478618842229</v>
      </c>
      <c r="GT46">
        <f t="shared" si="83"/>
        <v>0</v>
      </c>
      <c r="GU46">
        <f t="shared" si="83"/>
        <v>802</v>
      </c>
      <c r="GV46">
        <f t="shared" si="83"/>
        <v>0</v>
      </c>
    </row>
    <row r="47" spans="1:204" customFormat="1" x14ac:dyDescent="0.25">
      <c r="A47" s="378">
        <v>42005</v>
      </c>
      <c r="B47" s="32" t="s">
        <v>1432</v>
      </c>
      <c r="C47" t="s">
        <v>893</v>
      </c>
      <c r="D47">
        <v>1</v>
      </c>
      <c r="E47" s="379">
        <v>2921</v>
      </c>
      <c r="F47" s="379">
        <v>4127</v>
      </c>
      <c r="G47" s="379">
        <v>1251</v>
      </c>
      <c r="H47" s="379">
        <v>3180</v>
      </c>
      <c r="I47" s="379">
        <v>67170</v>
      </c>
      <c r="J47" s="379">
        <v>0</v>
      </c>
      <c r="K47" s="379">
        <v>903</v>
      </c>
      <c r="L47" s="379">
        <v>1660</v>
      </c>
      <c r="M47" s="380">
        <v>10736.895266806197</v>
      </c>
      <c r="N47" s="381">
        <f t="shared" si="79"/>
        <v>91948.895266806197</v>
      </c>
      <c r="O47" s="379">
        <v>2163</v>
      </c>
      <c r="P47" s="379">
        <v>3955</v>
      </c>
      <c r="Q47" s="379">
        <v>1399</v>
      </c>
      <c r="R47" s="379">
        <v>2410</v>
      </c>
      <c r="S47" s="379">
        <v>53320</v>
      </c>
      <c r="T47" s="379">
        <v>0</v>
      </c>
      <c r="U47" s="379">
        <v>229</v>
      </c>
      <c r="V47" s="379">
        <v>1130</v>
      </c>
      <c r="W47" s="480">
        <f>(VLOOKUP(A47,'[1]floresta plant'!$A$4:$F$573,6,0))*1000</f>
        <v>10287.95707229513</v>
      </c>
      <c r="X47" s="24">
        <f t="shared" si="0"/>
        <v>74893.957072295132</v>
      </c>
      <c r="Y47" s="53">
        <f t="shared" si="96"/>
        <v>148</v>
      </c>
      <c r="Z47" s="53">
        <f t="shared" si="96"/>
        <v>-770</v>
      </c>
      <c r="AA47" s="53">
        <f t="shared" si="96"/>
        <v>-13850</v>
      </c>
      <c r="AB47" s="53">
        <f t="shared" si="93"/>
        <v>0</v>
      </c>
      <c r="AC47" s="53">
        <f t="shared" si="93"/>
        <v>-674</v>
      </c>
      <c r="AD47" s="53">
        <f t="shared" si="93"/>
        <v>-530</v>
      </c>
      <c r="AE47" s="53">
        <f t="shared" si="93"/>
        <v>-448.93819451106719</v>
      </c>
      <c r="AF47" s="53">
        <f t="shared" si="2"/>
        <v>-172</v>
      </c>
      <c r="AG47" s="53">
        <f t="shared" si="3"/>
        <v>-758</v>
      </c>
      <c r="AH47" s="53">
        <f t="shared" si="4"/>
        <v>17077.878194511064</v>
      </c>
      <c r="AI47" s="53">
        <f t="shared" si="80"/>
        <v>-17054.938194511065</v>
      </c>
      <c r="AJ47" s="469">
        <v>0</v>
      </c>
      <c r="AK47" s="469">
        <v>0</v>
      </c>
      <c r="AL47" s="469">
        <v>22.939999999999998</v>
      </c>
      <c r="AM47" s="470">
        <f t="shared" si="5"/>
        <v>22.939999999999998</v>
      </c>
      <c r="AN47" s="53">
        <f t="shared" si="6"/>
        <v>17077.878194511064</v>
      </c>
      <c r="AO47" s="382">
        <f t="shared" si="7"/>
        <v>3</v>
      </c>
      <c r="AP47">
        <v>1</v>
      </c>
      <c r="AQ47" s="383">
        <f t="shared" si="81"/>
        <v>148</v>
      </c>
      <c r="AR47" s="383">
        <f t="shared" si="8"/>
        <v>-17202.938194511065</v>
      </c>
      <c r="AS47" s="383">
        <f t="shared" si="9"/>
        <v>148</v>
      </c>
      <c r="AT47" s="383">
        <f t="shared" si="10"/>
        <v>17202.938194511065</v>
      </c>
      <c r="AU47" s="383">
        <f t="shared" si="82"/>
        <v>0</v>
      </c>
      <c r="AV47" s="383">
        <f t="shared" si="11"/>
        <v>1</v>
      </c>
      <c r="AW47" s="383">
        <f t="shared" si="12"/>
        <v>0</v>
      </c>
      <c r="AX47" s="383">
        <f t="shared" si="13"/>
        <v>1</v>
      </c>
      <c r="AY47" s="383">
        <f t="shared" si="14"/>
        <v>148</v>
      </c>
      <c r="AZ47">
        <f t="shared" si="15"/>
        <v>0</v>
      </c>
      <c r="BA47">
        <f t="shared" si="16"/>
        <v>0</v>
      </c>
      <c r="BB47" s="383">
        <f t="shared" si="17"/>
        <v>0</v>
      </c>
      <c r="BC47" s="384">
        <f t="shared" si="87"/>
        <v>148</v>
      </c>
      <c r="BD47" s="384">
        <f t="shared" si="87"/>
        <v>4.4759795756615782E-2</v>
      </c>
      <c r="BE47" s="384">
        <f t="shared" si="87"/>
        <v>0.80509502757029694</v>
      </c>
      <c r="BF47" s="384">
        <f t="shared" si="85"/>
        <v>0</v>
      </c>
      <c r="BG47" s="384">
        <f t="shared" si="85"/>
        <v>3.9179353688258492E-2</v>
      </c>
      <c r="BH47" s="384">
        <f t="shared" si="85"/>
        <v>3.0808690585722553E-2</v>
      </c>
      <c r="BI47" s="384">
        <f t="shared" si="85"/>
        <v>2.6096599861895088E-2</v>
      </c>
      <c r="BJ47" s="384">
        <f t="shared" si="85"/>
        <v>9.9982920391401501E-3</v>
      </c>
      <c r="BK47" s="384">
        <f t="shared" si="85"/>
        <v>4.4062240498071122E-2</v>
      </c>
      <c r="BL47" s="474">
        <f t="shared" si="19"/>
        <v>17054.938194511065</v>
      </c>
      <c r="BM47" s="409">
        <f t="shared" si="20"/>
        <v>17077.878194511064</v>
      </c>
      <c r="BN47" s="473">
        <f t="shared" si="21"/>
        <v>0</v>
      </c>
      <c r="BO47" s="387">
        <f t="shared" si="22"/>
        <v>1</v>
      </c>
      <c r="BP47" s="387">
        <f t="shared" si="23"/>
        <v>0</v>
      </c>
      <c r="BQ47" s="388">
        <f t="shared" si="24"/>
        <v>0</v>
      </c>
      <c r="BR47" s="389">
        <f t="shared" si="25"/>
        <v>17054.938194511065</v>
      </c>
      <c r="BS47" s="390">
        <f t="shared" si="26"/>
        <v>148</v>
      </c>
      <c r="BT47" s="391">
        <f t="shared" si="91"/>
        <v>6.624449771979136</v>
      </c>
      <c r="BU47" s="391">
        <f t="shared" si="91"/>
        <v>119.15406408040394</v>
      </c>
      <c r="BV47" s="391">
        <f t="shared" si="91"/>
        <v>0</v>
      </c>
      <c r="BW47" s="391">
        <f t="shared" si="91"/>
        <v>5.7985443458622568</v>
      </c>
      <c r="BX47" s="391">
        <f t="shared" si="91"/>
        <v>4.5596862066869379</v>
      </c>
      <c r="BY47" s="391">
        <f t="shared" si="91"/>
        <v>3.8622967795604732</v>
      </c>
      <c r="BZ47" s="391">
        <f t="shared" si="91"/>
        <v>1.4797472217927423</v>
      </c>
      <c r="CA47" s="391">
        <f t="shared" si="89"/>
        <v>6.5212115937145256</v>
      </c>
      <c r="CB47" s="391">
        <f t="shared" si="28"/>
        <v>0</v>
      </c>
      <c r="CC47" s="391">
        <f t="shared" si="28"/>
        <v>0</v>
      </c>
      <c r="CD47" s="392">
        <f t="shared" si="29"/>
        <v>0</v>
      </c>
      <c r="CE47" s="393">
        <f t="shared" si="30"/>
        <v>-770</v>
      </c>
      <c r="CF47" s="392">
        <f t="shared" si="97"/>
        <v>0</v>
      </c>
      <c r="CG47" s="392">
        <f t="shared" si="97"/>
        <v>0</v>
      </c>
      <c r="CH47" s="392">
        <f t="shared" si="97"/>
        <v>0</v>
      </c>
      <c r="CI47" s="392">
        <f t="shared" si="94"/>
        <v>0</v>
      </c>
      <c r="CJ47" s="392">
        <f t="shared" si="94"/>
        <v>0</v>
      </c>
      <c r="CK47" s="392">
        <f t="shared" si="94"/>
        <v>0</v>
      </c>
      <c r="CL47" s="392">
        <f t="shared" si="94"/>
        <v>0</v>
      </c>
      <c r="CM47" s="392">
        <f t="shared" si="32"/>
        <v>0</v>
      </c>
      <c r="CN47" s="392">
        <f t="shared" si="33"/>
        <v>0</v>
      </c>
      <c r="CO47" s="394">
        <f t="shared" si="34"/>
        <v>0</v>
      </c>
      <c r="CP47" s="394">
        <f t="shared" si="34"/>
        <v>0</v>
      </c>
      <c r="CQ47" s="395">
        <f t="shared" si="35"/>
        <v>-13850</v>
      </c>
      <c r="CR47" s="394">
        <f t="shared" ref="CR47:CW110" si="101">IF($CQ47&gt;0,IF(AB47&gt;0,0,$CQ47*BF47*$BO47),0)</f>
        <v>0</v>
      </c>
      <c r="CS47" s="394">
        <f t="shared" si="101"/>
        <v>0</v>
      </c>
      <c r="CT47" s="394">
        <f t="shared" si="101"/>
        <v>0</v>
      </c>
      <c r="CU47" s="394">
        <f t="shared" si="99"/>
        <v>0</v>
      </c>
      <c r="CV47" s="394">
        <f t="shared" si="99"/>
        <v>0</v>
      </c>
      <c r="CW47" s="394">
        <f t="shared" si="99"/>
        <v>0</v>
      </c>
      <c r="CX47" s="396">
        <f t="shared" si="37"/>
        <v>0</v>
      </c>
      <c r="CY47" s="396">
        <f t="shared" si="37"/>
        <v>0</v>
      </c>
      <c r="CZ47" s="397">
        <f t="shared" si="38"/>
        <v>0</v>
      </c>
      <c r="DA47" s="397">
        <f t="shared" si="38"/>
        <v>0</v>
      </c>
      <c r="DB47" s="397">
        <f t="shared" si="38"/>
        <v>0</v>
      </c>
      <c r="DC47" s="397">
        <f t="shared" si="39"/>
        <v>0</v>
      </c>
      <c r="DD47" s="397">
        <f t="shared" si="40"/>
        <v>0</v>
      </c>
      <c r="DE47" s="397">
        <f t="shared" si="40"/>
        <v>0</v>
      </c>
      <c r="DF47" s="397">
        <f t="shared" si="40"/>
        <v>0</v>
      </c>
      <c r="DG47" s="397">
        <f t="shared" si="40"/>
        <v>0</v>
      </c>
      <c r="DH47" s="397">
        <f t="shared" si="40"/>
        <v>0</v>
      </c>
      <c r="DI47" s="398">
        <f t="shared" si="41"/>
        <v>0</v>
      </c>
      <c r="DJ47" s="398">
        <f t="shared" si="41"/>
        <v>0</v>
      </c>
      <c r="DK47" s="399">
        <f t="shared" si="42"/>
        <v>0</v>
      </c>
      <c r="DL47" s="399">
        <f t="shared" si="42"/>
        <v>0</v>
      </c>
      <c r="DM47" s="399">
        <f t="shared" si="42"/>
        <v>0</v>
      </c>
      <c r="DN47" s="399">
        <f t="shared" si="42"/>
        <v>0</v>
      </c>
      <c r="DO47" s="399">
        <f t="shared" si="43"/>
        <v>-674</v>
      </c>
      <c r="DP47" s="399">
        <f t="shared" si="44"/>
        <v>0</v>
      </c>
      <c r="DQ47" s="399">
        <f t="shared" si="44"/>
        <v>0</v>
      </c>
      <c r="DR47" s="399">
        <f t="shared" si="44"/>
        <v>0</v>
      </c>
      <c r="DS47" s="399">
        <f t="shared" si="44"/>
        <v>0</v>
      </c>
      <c r="DT47" s="400">
        <f t="shared" si="45"/>
        <v>0</v>
      </c>
      <c r="DU47" s="400">
        <f t="shared" si="45"/>
        <v>0</v>
      </c>
      <c r="DV47" s="386">
        <f t="shared" si="46"/>
        <v>0</v>
      </c>
      <c r="DW47" s="386">
        <f t="shared" si="46"/>
        <v>0</v>
      </c>
      <c r="DX47" s="386">
        <f t="shared" si="46"/>
        <v>0</v>
      </c>
      <c r="DY47" s="386">
        <f t="shared" si="46"/>
        <v>0</v>
      </c>
      <c r="DZ47" s="386">
        <f t="shared" si="46"/>
        <v>0</v>
      </c>
      <c r="EA47" s="401">
        <f t="shared" si="47"/>
        <v>-530</v>
      </c>
      <c r="EB47" s="386">
        <f t="shared" si="48"/>
        <v>0</v>
      </c>
      <c r="EC47" s="386">
        <f t="shared" si="48"/>
        <v>0</v>
      </c>
      <c r="ED47" s="386">
        <f t="shared" si="48"/>
        <v>0</v>
      </c>
      <c r="EE47" s="385">
        <f t="shared" si="49"/>
        <v>0</v>
      </c>
      <c r="EF47" s="385">
        <f t="shared" si="49"/>
        <v>0</v>
      </c>
      <c r="EG47" s="402">
        <f t="shared" ref="EG47:EL110" si="102">IF($EM47&gt;0,IF(Y47&gt;0,0,$EM47*BC47*$BO47),0)</f>
        <v>0</v>
      </c>
      <c r="EH47" s="402">
        <f t="shared" si="102"/>
        <v>0</v>
      </c>
      <c r="EI47" s="402">
        <f t="shared" si="102"/>
        <v>0</v>
      </c>
      <c r="EJ47" s="402">
        <f t="shared" si="100"/>
        <v>0</v>
      </c>
      <c r="EK47" s="402">
        <f t="shared" si="100"/>
        <v>0</v>
      </c>
      <c r="EL47" s="402">
        <f t="shared" si="100"/>
        <v>0</v>
      </c>
      <c r="EM47" s="402">
        <f t="shared" si="51"/>
        <v>-448.93819451106719</v>
      </c>
      <c r="EN47" s="402">
        <f t="shared" si="52"/>
        <v>0</v>
      </c>
      <c r="EO47" s="402">
        <f t="shared" si="52"/>
        <v>0</v>
      </c>
      <c r="EP47" s="402">
        <f t="shared" si="53"/>
        <v>0</v>
      </c>
      <c r="EQ47" s="402">
        <f t="shared" si="54"/>
        <v>0</v>
      </c>
      <c r="ER47" s="394">
        <f t="shared" si="98"/>
        <v>0</v>
      </c>
      <c r="ES47" s="394">
        <f t="shared" si="98"/>
        <v>0</v>
      </c>
      <c r="ET47" s="394">
        <f t="shared" si="98"/>
        <v>0</v>
      </c>
      <c r="EU47" s="394">
        <f t="shared" si="95"/>
        <v>0</v>
      </c>
      <c r="EV47" s="394">
        <f t="shared" si="95"/>
        <v>0</v>
      </c>
      <c r="EW47" s="394">
        <f t="shared" si="95"/>
        <v>0</v>
      </c>
      <c r="EX47" s="394">
        <f t="shared" si="95"/>
        <v>0</v>
      </c>
      <c r="EY47" s="403">
        <f t="shared" si="56"/>
        <v>-172</v>
      </c>
      <c r="EZ47" s="394">
        <f t="shared" si="57"/>
        <v>0</v>
      </c>
      <c r="FA47" s="396">
        <f t="shared" si="58"/>
        <v>0</v>
      </c>
      <c r="FB47" s="396">
        <f t="shared" si="58"/>
        <v>0</v>
      </c>
      <c r="FC47" s="404">
        <f t="shared" si="92"/>
        <v>0</v>
      </c>
      <c r="FD47" s="404">
        <f t="shared" si="92"/>
        <v>0</v>
      </c>
      <c r="FE47" s="404">
        <f t="shared" si="92"/>
        <v>0</v>
      </c>
      <c r="FF47" s="404">
        <f t="shared" si="92"/>
        <v>0</v>
      </c>
      <c r="FG47" s="404">
        <f t="shared" si="92"/>
        <v>0</v>
      </c>
      <c r="FH47" s="404">
        <f t="shared" si="92"/>
        <v>0</v>
      </c>
      <c r="FI47" s="404">
        <f t="shared" si="92"/>
        <v>0</v>
      </c>
      <c r="FJ47" s="404">
        <f t="shared" si="90"/>
        <v>0</v>
      </c>
      <c r="FK47" s="392">
        <f t="shared" si="60"/>
        <v>-758</v>
      </c>
      <c r="FL47" s="384">
        <f t="shared" si="61"/>
        <v>0</v>
      </c>
      <c r="FM47" s="384">
        <f t="shared" si="61"/>
        <v>0</v>
      </c>
      <c r="FN47" s="405">
        <f t="shared" si="88"/>
        <v>0</v>
      </c>
      <c r="FO47" s="405">
        <f t="shared" si="88"/>
        <v>763.37555022802076</v>
      </c>
      <c r="FP47" s="405">
        <f t="shared" si="88"/>
        <v>13730.845935919597</v>
      </c>
      <c r="FQ47" s="405">
        <f t="shared" si="86"/>
        <v>0</v>
      </c>
      <c r="FR47" s="405">
        <f t="shared" si="86"/>
        <v>668.2014556541377</v>
      </c>
      <c r="FS47" s="405">
        <f t="shared" si="86"/>
        <v>525.44031379331307</v>
      </c>
      <c r="FT47" s="405">
        <f t="shared" si="86"/>
        <v>445.07589773150676</v>
      </c>
      <c r="FU47" s="405">
        <f t="shared" si="86"/>
        <v>170.52025277820727</v>
      </c>
      <c r="FV47" s="405">
        <f t="shared" si="86"/>
        <v>751.47878840628539</v>
      </c>
      <c r="FW47" s="397">
        <f t="shared" si="63"/>
        <v>17077.878194511064</v>
      </c>
      <c r="FX47" s="406">
        <f t="shared" si="64"/>
        <v>22.939999999995052</v>
      </c>
      <c r="FY47" s="331">
        <f t="shared" si="65"/>
        <v>22.939999999995052</v>
      </c>
      <c r="FZ47" s="382">
        <f t="shared" si="66"/>
        <v>4.9453774408902973E-12</v>
      </c>
      <c r="GA47" s="331">
        <f t="shared" si="67"/>
        <v>0</v>
      </c>
      <c r="GB47" s="407">
        <f t="shared" si="68"/>
        <v>0</v>
      </c>
      <c r="GC47" s="407">
        <f t="shared" si="69"/>
        <v>0</v>
      </c>
      <c r="GD47" s="407">
        <f t="shared" si="70"/>
        <v>0</v>
      </c>
      <c r="GE47" s="407">
        <f t="shared" si="71"/>
        <v>0</v>
      </c>
      <c r="GF47" s="407">
        <f t="shared" si="72"/>
        <v>0</v>
      </c>
      <c r="GG47" s="407">
        <f t="shared" si="73"/>
        <v>0</v>
      </c>
      <c r="GH47" s="407">
        <f t="shared" si="74"/>
        <v>0</v>
      </c>
      <c r="GI47" s="407">
        <f t="shared" si="75"/>
        <v>0</v>
      </c>
      <c r="GJ47">
        <f t="shared" si="76"/>
        <v>0</v>
      </c>
      <c r="GK47" s="382">
        <f t="shared" si="77"/>
        <v>0</v>
      </c>
      <c r="GL47">
        <v>1</v>
      </c>
      <c r="GM47">
        <f t="shared" si="84"/>
        <v>148</v>
      </c>
      <c r="GN47">
        <f t="shared" si="84"/>
        <v>0</v>
      </c>
      <c r="GO47">
        <f t="shared" si="84"/>
        <v>0</v>
      </c>
      <c r="GP47">
        <f t="shared" si="84"/>
        <v>0</v>
      </c>
      <c r="GQ47">
        <f t="shared" si="84"/>
        <v>0</v>
      </c>
      <c r="GR47">
        <f t="shared" si="83"/>
        <v>0</v>
      </c>
      <c r="GS47">
        <f t="shared" si="83"/>
        <v>0</v>
      </c>
      <c r="GT47">
        <f t="shared" si="83"/>
        <v>0</v>
      </c>
      <c r="GU47">
        <f t="shared" si="83"/>
        <v>0</v>
      </c>
      <c r="GV47">
        <f t="shared" si="83"/>
        <v>17077.878194511064</v>
      </c>
    </row>
    <row r="48" spans="1:204" customFormat="1" x14ac:dyDescent="0.25">
      <c r="A48" s="378">
        <v>42006</v>
      </c>
      <c r="B48" s="32" t="s">
        <v>1433</v>
      </c>
      <c r="C48" t="s">
        <v>893</v>
      </c>
      <c r="D48">
        <v>1</v>
      </c>
      <c r="E48" s="379">
        <v>31158</v>
      </c>
      <c r="F48" s="379">
        <v>1453</v>
      </c>
      <c r="G48" s="379">
        <v>20</v>
      </c>
      <c r="H48" s="379">
        <v>82310</v>
      </c>
      <c r="I48" s="379">
        <v>71400</v>
      </c>
      <c r="J48" s="379">
        <v>0</v>
      </c>
      <c r="K48" s="379">
        <v>461</v>
      </c>
      <c r="L48" s="379">
        <v>11550</v>
      </c>
      <c r="M48" s="380">
        <v>80690.048372881298</v>
      </c>
      <c r="N48" s="381">
        <f t="shared" si="79"/>
        <v>279042.04837288131</v>
      </c>
      <c r="O48" s="379">
        <v>27849</v>
      </c>
      <c r="P48" s="379">
        <v>2039</v>
      </c>
      <c r="Q48" s="379">
        <v>20</v>
      </c>
      <c r="R48" s="379">
        <v>85390</v>
      </c>
      <c r="S48" s="379">
        <v>77200</v>
      </c>
      <c r="T48" s="379">
        <v>0</v>
      </c>
      <c r="U48" s="379">
        <v>348</v>
      </c>
      <c r="V48" s="379">
        <v>12880</v>
      </c>
      <c r="W48" s="480">
        <f>(VLOOKUP(A48,'[1]floresta plant'!$A$4:$F$573,6,0))*1000</f>
        <v>109065.679022533</v>
      </c>
      <c r="X48" s="24">
        <f t="shared" si="0"/>
        <v>314791.679022533</v>
      </c>
      <c r="Y48" s="53">
        <f t="shared" si="96"/>
        <v>0</v>
      </c>
      <c r="Z48" s="53">
        <f t="shared" si="96"/>
        <v>3080</v>
      </c>
      <c r="AA48" s="53">
        <f t="shared" si="96"/>
        <v>5800</v>
      </c>
      <c r="AB48" s="53">
        <f t="shared" si="93"/>
        <v>0</v>
      </c>
      <c r="AC48" s="53">
        <f t="shared" si="93"/>
        <v>-113</v>
      </c>
      <c r="AD48" s="53">
        <f t="shared" si="93"/>
        <v>1330</v>
      </c>
      <c r="AE48" s="53">
        <f t="shared" si="93"/>
        <v>28375.630649651706</v>
      </c>
      <c r="AF48" s="53">
        <f t="shared" si="2"/>
        <v>586</v>
      </c>
      <c r="AG48" s="53">
        <f t="shared" si="3"/>
        <v>-3309</v>
      </c>
      <c r="AH48" s="53">
        <f t="shared" si="4"/>
        <v>-29666.000649651691</v>
      </c>
      <c r="AI48" s="53">
        <f t="shared" si="80"/>
        <v>35749.630649651692</v>
      </c>
      <c r="AJ48" s="469">
        <v>0</v>
      </c>
      <c r="AK48" s="469">
        <v>0</v>
      </c>
      <c r="AL48" s="469">
        <v>6083.63</v>
      </c>
      <c r="AM48" s="470">
        <f t="shared" si="5"/>
        <v>6083.63</v>
      </c>
      <c r="AN48" s="53">
        <f t="shared" si="6"/>
        <v>-29666.000649651691</v>
      </c>
      <c r="AO48" s="382">
        <f t="shared" si="7"/>
        <v>2</v>
      </c>
      <c r="AP48">
        <v>1</v>
      </c>
      <c r="AQ48" s="383">
        <f t="shared" si="81"/>
        <v>39171.630649651706</v>
      </c>
      <c r="AR48" s="383">
        <f t="shared" si="8"/>
        <v>-3422</v>
      </c>
      <c r="AS48" s="383">
        <f t="shared" si="9"/>
        <v>0</v>
      </c>
      <c r="AT48" s="383">
        <f t="shared" si="10"/>
        <v>3422</v>
      </c>
      <c r="AU48" s="383">
        <f t="shared" si="82"/>
        <v>29666.000649651691</v>
      </c>
      <c r="AV48" s="383">
        <f t="shared" si="11"/>
        <v>1</v>
      </c>
      <c r="AW48" s="383">
        <f t="shared" si="12"/>
        <v>1</v>
      </c>
      <c r="AX48" s="383">
        <f t="shared" si="13"/>
        <v>1</v>
      </c>
      <c r="AY48" s="383">
        <f t="shared" si="14"/>
        <v>0</v>
      </c>
      <c r="AZ48">
        <f t="shared" si="15"/>
        <v>0</v>
      </c>
      <c r="BA48">
        <f t="shared" si="16"/>
        <v>0</v>
      </c>
      <c r="BB48" s="383">
        <f t="shared" si="17"/>
        <v>0</v>
      </c>
      <c r="BC48" s="384">
        <f t="shared" si="87"/>
        <v>0</v>
      </c>
      <c r="BD48" s="384">
        <f t="shared" si="87"/>
        <v>3080</v>
      </c>
      <c r="BE48" s="384">
        <f t="shared" si="87"/>
        <v>5800</v>
      </c>
      <c r="BF48" s="384">
        <f t="shared" si="85"/>
        <v>0</v>
      </c>
      <c r="BG48" s="384">
        <f t="shared" si="85"/>
        <v>3.3021624780829921E-2</v>
      </c>
      <c r="BH48" s="384">
        <f t="shared" si="85"/>
        <v>1330</v>
      </c>
      <c r="BI48" s="384">
        <f t="shared" si="85"/>
        <v>28375.630649651706</v>
      </c>
      <c r="BJ48" s="384">
        <f t="shared" si="85"/>
        <v>586</v>
      </c>
      <c r="BK48" s="384">
        <f t="shared" si="85"/>
        <v>0.96697837521917007</v>
      </c>
      <c r="BL48" s="474">
        <f t="shared" si="19"/>
        <v>3422</v>
      </c>
      <c r="BM48" s="409">
        <f t="shared" si="20"/>
        <v>-29666.000649651691</v>
      </c>
      <c r="BN48" s="473">
        <f t="shared" si="21"/>
        <v>39171.630649651706</v>
      </c>
      <c r="BO48" s="387">
        <f t="shared" si="22"/>
        <v>8.7359140869220531E-2</v>
      </c>
      <c r="BP48" s="387">
        <f t="shared" si="23"/>
        <v>0.75733381933936583</v>
      </c>
      <c r="BQ48" s="388">
        <f t="shared" si="24"/>
        <v>0.15530703979141364</v>
      </c>
      <c r="BR48" s="389">
        <f t="shared" si="25"/>
        <v>0</v>
      </c>
      <c r="BS48" s="390">
        <f t="shared" si="26"/>
        <v>0</v>
      </c>
      <c r="BT48" s="391">
        <f t="shared" si="91"/>
        <v>0</v>
      </c>
      <c r="BU48" s="391">
        <f t="shared" si="91"/>
        <v>0</v>
      </c>
      <c r="BV48" s="391">
        <f t="shared" si="91"/>
        <v>0</v>
      </c>
      <c r="BW48" s="391">
        <f t="shared" si="91"/>
        <v>0</v>
      </c>
      <c r="BX48" s="391">
        <f t="shared" si="91"/>
        <v>0</v>
      </c>
      <c r="BY48" s="391">
        <f t="shared" si="91"/>
        <v>0</v>
      </c>
      <c r="BZ48" s="391">
        <f t="shared" si="91"/>
        <v>0</v>
      </c>
      <c r="CA48" s="391">
        <f t="shared" si="89"/>
        <v>0</v>
      </c>
      <c r="CB48" s="391">
        <f t="shared" si="28"/>
        <v>0</v>
      </c>
      <c r="CC48" s="391">
        <f t="shared" si="28"/>
        <v>0</v>
      </c>
      <c r="CD48" s="392">
        <f t="shared" si="29"/>
        <v>0</v>
      </c>
      <c r="CE48" s="393">
        <f t="shared" si="30"/>
        <v>3080</v>
      </c>
      <c r="CF48" s="392">
        <f t="shared" si="97"/>
        <v>0</v>
      </c>
      <c r="CG48" s="392">
        <f t="shared" si="97"/>
        <v>0</v>
      </c>
      <c r="CH48" s="392">
        <f t="shared" si="97"/>
        <v>8.8850015745539181</v>
      </c>
      <c r="CI48" s="392">
        <f t="shared" si="94"/>
        <v>0</v>
      </c>
      <c r="CJ48" s="392">
        <f t="shared" si="94"/>
        <v>0</v>
      </c>
      <c r="CK48" s="392">
        <f t="shared" si="94"/>
        <v>0</v>
      </c>
      <c r="CL48" s="392">
        <f t="shared" si="94"/>
        <v>260.18115230264527</v>
      </c>
      <c r="CM48" s="392">
        <f t="shared" si="32"/>
        <v>2332.5881635652468</v>
      </c>
      <c r="CN48" s="392">
        <f t="shared" si="33"/>
        <v>478.34568255755403</v>
      </c>
      <c r="CO48" s="394">
        <f t="shared" si="34"/>
        <v>0</v>
      </c>
      <c r="CP48" s="394">
        <f t="shared" si="34"/>
        <v>0</v>
      </c>
      <c r="CQ48" s="395">
        <f t="shared" si="35"/>
        <v>5800</v>
      </c>
      <c r="CR48" s="394">
        <f t="shared" si="101"/>
        <v>0</v>
      </c>
      <c r="CS48" s="394">
        <f t="shared" si="101"/>
        <v>16.731496471562576</v>
      </c>
      <c r="CT48" s="394">
        <f t="shared" si="101"/>
        <v>0</v>
      </c>
      <c r="CU48" s="394">
        <f t="shared" si="99"/>
        <v>0</v>
      </c>
      <c r="CV48" s="394">
        <f t="shared" si="99"/>
        <v>0</v>
      </c>
      <c r="CW48" s="394">
        <f t="shared" si="99"/>
        <v>489.95152056991651</v>
      </c>
      <c r="CX48" s="396">
        <f t="shared" si="37"/>
        <v>4392.5361521683217</v>
      </c>
      <c r="CY48" s="396">
        <f t="shared" si="37"/>
        <v>900.78083079019905</v>
      </c>
      <c r="CZ48" s="397">
        <f t="shared" si="38"/>
        <v>0</v>
      </c>
      <c r="DA48" s="397">
        <f t="shared" si="38"/>
        <v>0</v>
      </c>
      <c r="DB48" s="397">
        <f t="shared" si="38"/>
        <v>0</v>
      </c>
      <c r="DC48" s="397">
        <f t="shared" si="39"/>
        <v>0</v>
      </c>
      <c r="DD48" s="397">
        <f t="shared" si="40"/>
        <v>0</v>
      </c>
      <c r="DE48" s="397">
        <f t="shared" si="40"/>
        <v>0</v>
      </c>
      <c r="DF48" s="397">
        <f t="shared" si="40"/>
        <v>0</v>
      </c>
      <c r="DG48" s="397">
        <f t="shared" si="40"/>
        <v>0</v>
      </c>
      <c r="DH48" s="397">
        <f t="shared" si="40"/>
        <v>0</v>
      </c>
      <c r="DI48" s="398">
        <f t="shared" si="41"/>
        <v>0</v>
      </c>
      <c r="DJ48" s="398">
        <f t="shared" si="41"/>
        <v>0</v>
      </c>
      <c r="DK48" s="399">
        <f t="shared" si="42"/>
        <v>0</v>
      </c>
      <c r="DL48" s="399">
        <f t="shared" si="42"/>
        <v>0</v>
      </c>
      <c r="DM48" s="399">
        <f t="shared" si="42"/>
        <v>0</v>
      </c>
      <c r="DN48" s="399">
        <f t="shared" si="42"/>
        <v>0</v>
      </c>
      <c r="DO48" s="399">
        <f t="shared" si="43"/>
        <v>-113</v>
      </c>
      <c r="DP48" s="399">
        <f t="shared" si="44"/>
        <v>0</v>
      </c>
      <c r="DQ48" s="399">
        <f t="shared" si="44"/>
        <v>0</v>
      </c>
      <c r="DR48" s="399">
        <f t="shared" si="44"/>
        <v>0</v>
      </c>
      <c r="DS48" s="399">
        <f t="shared" si="44"/>
        <v>0</v>
      </c>
      <c r="DT48" s="400">
        <f t="shared" si="45"/>
        <v>0</v>
      </c>
      <c r="DU48" s="400">
        <f t="shared" si="45"/>
        <v>0</v>
      </c>
      <c r="DV48" s="386">
        <f t="shared" si="46"/>
        <v>0</v>
      </c>
      <c r="DW48" s="386">
        <f t="shared" si="46"/>
        <v>0</v>
      </c>
      <c r="DX48" s="386">
        <f t="shared" si="46"/>
        <v>0</v>
      </c>
      <c r="DY48" s="386">
        <f t="shared" si="46"/>
        <v>0</v>
      </c>
      <c r="DZ48" s="386">
        <f t="shared" si="46"/>
        <v>3.8367052253755562</v>
      </c>
      <c r="EA48" s="401">
        <f t="shared" si="47"/>
        <v>1330</v>
      </c>
      <c r="EB48" s="386">
        <f t="shared" si="48"/>
        <v>0</v>
      </c>
      <c r="EC48" s="386">
        <f t="shared" si="48"/>
        <v>0</v>
      </c>
      <c r="ED48" s="386">
        <f t="shared" si="48"/>
        <v>112.35095213068776</v>
      </c>
      <c r="EE48" s="385">
        <f t="shared" si="49"/>
        <v>1007.2539797213566</v>
      </c>
      <c r="EF48" s="385">
        <f t="shared" si="49"/>
        <v>206.55836292258013</v>
      </c>
      <c r="EG48" s="402">
        <f t="shared" si="102"/>
        <v>0</v>
      </c>
      <c r="EH48" s="402">
        <f t="shared" si="102"/>
        <v>0</v>
      </c>
      <c r="EI48" s="402">
        <f t="shared" si="102"/>
        <v>0</v>
      </c>
      <c r="EJ48" s="402">
        <f t="shared" si="100"/>
        <v>0</v>
      </c>
      <c r="EK48" s="402">
        <f t="shared" si="100"/>
        <v>81.856338636725923</v>
      </c>
      <c r="EL48" s="402">
        <f t="shared" si="100"/>
        <v>0</v>
      </c>
      <c r="EM48" s="402">
        <f t="shared" si="51"/>
        <v>28375.630649651706</v>
      </c>
      <c r="EN48" s="402">
        <f t="shared" si="52"/>
        <v>0</v>
      </c>
      <c r="EO48" s="402">
        <f t="shared" si="52"/>
        <v>2397.014376539169</v>
      </c>
      <c r="EP48" s="402">
        <f t="shared" si="53"/>
        <v>21489.824736063896</v>
      </c>
      <c r="EQ48" s="402">
        <f t="shared" si="54"/>
        <v>4406.9351984119139</v>
      </c>
      <c r="ER48" s="394">
        <f t="shared" si="98"/>
        <v>0</v>
      </c>
      <c r="ES48" s="394">
        <f t="shared" si="98"/>
        <v>0</v>
      </c>
      <c r="ET48" s="394">
        <f t="shared" si="98"/>
        <v>0</v>
      </c>
      <c r="EU48" s="394">
        <f t="shared" si="95"/>
        <v>0</v>
      </c>
      <c r="EV48" s="394">
        <f t="shared" si="95"/>
        <v>1.6904580917820118</v>
      </c>
      <c r="EW48" s="394">
        <f t="shared" si="95"/>
        <v>0</v>
      </c>
      <c r="EX48" s="394">
        <f t="shared" si="95"/>
        <v>0</v>
      </c>
      <c r="EY48" s="403">
        <f t="shared" si="56"/>
        <v>586</v>
      </c>
      <c r="EZ48" s="394">
        <f t="shared" si="57"/>
        <v>49.501998457581216</v>
      </c>
      <c r="FA48" s="396">
        <f t="shared" si="58"/>
        <v>443.79761813286837</v>
      </c>
      <c r="FB48" s="396">
        <f t="shared" si="58"/>
        <v>91.009925317768392</v>
      </c>
      <c r="FC48" s="404">
        <f t="shared" si="92"/>
        <v>0</v>
      </c>
      <c r="FD48" s="404">
        <f t="shared" si="92"/>
        <v>0</v>
      </c>
      <c r="FE48" s="404">
        <f t="shared" si="92"/>
        <v>0</v>
      </c>
      <c r="FF48" s="404">
        <f t="shared" si="92"/>
        <v>0</v>
      </c>
      <c r="FG48" s="404">
        <f t="shared" si="92"/>
        <v>0</v>
      </c>
      <c r="FH48" s="404">
        <f t="shared" si="92"/>
        <v>0</v>
      </c>
      <c r="FI48" s="404">
        <f t="shared" si="92"/>
        <v>0</v>
      </c>
      <c r="FJ48" s="404">
        <f t="shared" si="90"/>
        <v>0</v>
      </c>
      <c r="FK48" s="392">
        <f t="shared" si="60"/>
        <v>-3309</v>
      </c>
      <c r="FL48" s="384">
        <f t="shared" si="61"/>
        <v>0</v>
      </c>
      <c r="FM48" s="384">
        <f t="shared" si="61"/>
        <v>0</v>
      </c>
      <c r="FN48" s="405">
        <f t="shared" si="88"/>
        <v>0</v>
      </c>
      <c r="FO48" s="405">
        <f t="shared" si="88"/>
        <v>0</v>
      </c>
      <c r="FP48" s="405">
        <f t="shared" si="88"/>
        <v>0</v>
      </c>
      <c r="FQ48" s="405">
        <f t="shared" si="86"/>
        <v>0</v>
      </c>
      <c r="FR48" s="405">
        <f t="shared" si="86"/>
        <v>0</v>
      </c>
      <c r="FS48" s="405">
        <f t="shared" si="86"/>
        <v>0</v>
      </c>
      <c r="FT48" s="405">
        <f t="shared" si="86"/>
        <v>0</v>
      </c>
      <c r="FU48" s="405">
        <f t="shared" si="86"/>
        <v>0</v>
      </c>
      <c r="FV48" s="405">
        <f t="shared" si="86"/>
        <v>0</v>
      </c>
      <c r="FW48" s="397">
        <f t="shared" si="63"/>
        <v>-29666.000649651691</v>
      </c>
      <c r="FX48" s="406">
        <f t="shared" si="64"/>
        <v>0</v>
      </c>
      <c r="FY48" s="331">
        <f t="shared" si="65"/>
        <v>1676.6948015881017</v>
      </c>
      <c r="FZ48" s="382">
        <f t="shared" si="66"/>
        <v>4406.9351984118985</v>
      </c>
      <c r="GA48" s="331">
        <f t="shared" si="67"/>
        <v>0</v>
      </c>
      <c r="GB48" s="407">
        <f t="shared" si="68"/>
        <v>0</v>
      </c>
      <c r="GC48" s="407">
        <f t="shared" si="69"/>
        <v>9.0949470177292824E-13</v>
      </c>
      <c r="GD48" s="407">
        <f t="shared" si="70"/>
        <v>0</v>
      </c>
      <c r="GE48" s="407">
        <f t="shared" si="71"/>
        <v>0</v>
      </c>
      <c r="GF48" s="407">
        <f t="shared" si="72"/>
        <v>1.247890679678676E-13</v>
      </c>
      <c r="GG48" s="407">
        <f t="shared" si="73"/>
        <v>1.8189894035458565E-12</v>
      </c>
      <c r="GH48" s="407">
        <f t="shared" si="74"/>
        <v>5.0626169922907138E-14</v>
      </c>
      <c r="GI48" s="407">
        <f t="shared" si="75"/>
        <v>0</v>
      </c>
      <c r="GJ48">
        <f t="shared" si="76"/>
        <v>0</v>
      </c>
      <c r="GK48" s="382">
        <f t="shared" si="77"/>
        <v>2.9038993432095594E-12</v>
      </c>
      <c r="GL48">
        <v>1</v>
      </c>
      <c r="GM48">
        <f t="shared" si="84"/>
        <v>0</v>
      </c>
      <c r="GN48">
        <f t="shared" si="84"/>
        <v>3080</v>
      </c>
      <c r="GO48">
        <f t="shared" si="84"/>
        <v>5800</v>
      </c>
      <c r="GP48">
        <f t="shared" si="84"/>
        <v>0</v>
      </c>
      <c r="GQ48">
        <f t="shared" si="84"/>
        <v>0</v>
      </c>
      <c r="GR48">
        <f t="shared" si="83"/>
        <v>1330</v>
      </c>
      <c r="GS48">
        <f t="shared" si="83"/>
        <v>28375.630649651706</v>
      </c>
      <c r="GT48">
        <f t="shared" si="83"/>
        <v>586</v>
      </c>
      <c r="GU48">
        <f t="shared" si="83"/>
        <v>0</v>
      </c>
      <c r="GV48">
        <f t="shared" si="83"/>
        <v>0</v>
      </c>
    </row>
    <row r="49" spans="1:204" customFormat="1" x14ac:dyDescent="0.25">
      <c r="A49" s="378">
        <v>42007</v>
      </c>
      <c r="B49" s="32" t="s">
        <v>1434</v>
      </c>
      <c r="C49" t="s">
        <v>893</v>
      </c>
      <c r="D49">
        <v>1</v>
      </c>
      <c r="E49" s="379">
        <v>1442</v>
      </c>
      <c r="F49" s="379">
        <v>423</v>
      </c>
      <c r="G49" s="379">
        <v>0</v>
      </c>
      <c r="H49" s="379">
        <v>3750</v>
      </c>
      <c r="I49" s="379">
        <v>8240</v>
      </c>
      <c r="J49" s="379">
        <v>0</v>
      </c>
      <c r="K49" s="379">
        <v>70</v>
      </c>
      <c r="L49" s="379">
        <v>1500</v>
      </c>
      <c r="M49" s="380">
        <v>31020.086130405576</v>
      </c>
      <c r="N49" s="381">
        <f t="shared" si="79"/>
        <v>46445.086130405572</v>
      </c>
      <c r="O49" s="379">
        <v>1251</v>
      </c>
      <c r="P49" s="379">
        <v>410</v>
      </c>
      <c r="Q49" s="379">
        <v>0</v>
      </c>
      <c r="R49" s="379">
        <v>3300</v>
      </c>
      <c r="S49" s="379">
        <v>8140</v>
      </c>
      <c r="T49" s="379">
        <v>0</v>
      </c>
      <c r="U49" s="379">
        <v>70</v>
      </c>
      <c r="V49" s="379">
        <v>1700</v>
      </c>
      <c r="W49" s="480">
        <f>(VLOOKUP(A49,'[1]floresta plant'!$A$4:$F$573,6,0))*1000</f>
        <v>31910.799852632172</v>
      </c>
      <c r="X49" s="24">
        <f t="shared" si="0"/>
        <v>46781.799852632175</v>
      </c>
      <c r="Y49" s="53">
        <f t="shared" si="96"/>
        <v>0</v>
      </c>
      <c r="Z49" s="53">
        <f t="shared" si="96"/>
        <v>-450</v>
      </c>
      <c r="AA49" s="53">
        <f t="shared" si="96"/>
        <v>-100</v>
      </c>
      <c r="AB49" s="53">
        <f t="shared" si="93"/>
        <v>0</v>
      </c>
      <c r="AC49" s="53">
        <f t="shared" si="93"/>
        <v>0</v>
      </c>
      <c r="AD49" s="53">
        <f t="shared" si="93"/>
        <v>200</v>
      </c>
      <c r="AE49" s="53">
        <f t="shared" si="93"/>
        <v>890.71372222659556</v>
      </c>
      <c r="AF49" s="53">
        <f t="shared" si="2"/>
        <v>-13</v>
      </c>
      <c r="AG49" s="53">
        <f t="shared" si="3"/>
        <v>-191</v>
      </c>
      <c r="AH49" s="53">
        <f t="shared" si="4"/>
        <v>1016.5462777733972</v>
      </c>
      <c r="AI49" s="53">
        <f t="shared" si="80"/>
        <v>336.71372222660284</v>
      </c>
      <c r="AJ49" s="469">
        <v>0</v>
      </c>
      <c r="AK49" s="469">
        <v>0</v>
      </c>
      <c r="AL49" s="469">
        <v>1353.26</v>
      </c>
      <c r="AM49" s="470">
        <f t="shared" si="5"/>
        <v>1353.26</v>
      </c>
      <c r="AN49" s="53">
        <f t="shared" si="6"/>
        <v>1016.5462777733972</v>
      </c>
      <c r="AO49" s="382">
        <f t="shared" si="7"/>
        <v>1</v>
      </c>
      <c r="AP49">
        <v>1</v>
      </c>
      <c r="AQ49" s="383">
        <f t="shared" si="81"/>
        <v>1090.7137222265956</v>
      </c>
      <c r="AR49" s="383">
        <f t="shared" si="8"/>
        <v>-754</v>
      </c>
      <c r="AS49" s="383">
        <f t="shared" si="9"/>
        <v>0</v>
      </c>
      <c r="AT49" s="383">
        <f t="shared" si="10"/>
        <v>754</v>
      </c>
      <c r="AU49" s="383">
        <f t="shared" si="82"/>
        <v>0</v>
      </c>
      <c r="AV49" s="383">
        <f t="shared" si="11"/>
        <v>1</v>
      </c>
      <c r="AW49" s="383">
        <f t="shared" si="12"/>
        <v>0</v>
      </c>
      <c r="AX49" s="383">
        <f t="shared" si="13"/>
        <v>1</v>
      </c>
      <c r="AY49" s="383">
        <f t="shared" si="14"/>
        <v>0</v>
      </c>
      <c r="AZ49">
        <f t="shared" si="15"/>
        <v>0</v>
      </c>
      <c r="BA49">
        <f t="shared" si="16"/>
        <v>0</v>
      </c>
      <c r="BB49" s="383">
        <f t="shared" si="17"/>
        <v>0</v>
      </c>
      <c r="BC49" s="384">
        <f t="shared" si="87"/>
        <v>0</v>
      </c>
      <c r="BD49" s="384">
        <f t="shared" si="87"/>
        <v>0.59681697612732099</v>
      </c>
      <c r="BE49" s="384">
        <f t="shared" si="87"/>
        <v>0.13262599469496023</v>
      </c>
      <c r="BF49" s="384">
        <f t="shared" si="85"/>
        <v>0</v>
      </c>
      <c r="BG49" s="384">
        <f t="shared" si="85"/>
        <v>0</v>
      </c>
      <c r="BH49" s="384">
        <f t="shared" si="85"/>
        <v>200</v>
      </c>
      <c r="BI49" s="384">
        <f t="shared" si="85"/>
        <v>890.71372222659556</v>
      </c>
      <c r="BJ49" s="384">
        <f t="shared" si="85"/>
        <v>1.7241379310344827E-2</v>
      </c>
      <c r="BK49" s="384">
        <f t="shared" si="85"/>
        <v>0.25331564986737398</v>
      </c>
      <c r="BL49" s="474">
        <f t="shared" si="19"/>
        <v>754</v>
      </c>
      <c r="BM49" s="409">
        <f t="shared" si="20"/>
        <v>1016.5462777733972</v>
      </c>
      <c r="BN49" s="473">
        <f t="shared" si="21"/>
        <v>1090.7137222265956</v>
      </c>
      <c r="BO49" s="387">
        <f t="shared" si="22"/>
        <v>0.69129046846570863</v>
      </c>
      <c r="BP49" s="387">
        <f t="shared" si="23"/>
        <v>0</v>
      </c>
      <c r="BQ49" s="388">
        <f t="shared" si="24"/>
        <v>0.30870953153429137</v>
      </c>
      <c r="BR49" s="389">
        <f t="shared" si="25"/>
        <v>0</v>
      </c>
      <c r="BS49" s="390">
        <f t="shared" si="26"/>
        <v>0</v>
      </c>
      <c r="BT49" s="391">
        <f t="shared" si="91"/>
        <v>0</v>
      </c>
      <c r="BU49" s="391">
        <f t="shared" si="91"/>
        <v>0</v>
      </c>
      <c r="BV49" s="391">
        <f t="shared" si="91"/>
        <v>0</v>
      </c>
      <c r="BW49" s="391">
        <f t="shared" si="91"/>
        <v>0</v>
      </c>
      <c r="BX49" s="391">
        <f t="shared" si="91"/>
        <v>0</v>
      </c>
      <c r="BY49" s="391">
        <f t="shared" si="91"/>
        <v>0</v>
      </c>
      <c r="BZ49" s="391">
        <f t="shared" si="91"/>
        <v>0</v>
      </c>
      <c r="CA49" s="391">
        <f t="shared" si="89"/>
        <v>0</v>
      </c>
      <c r="CB49" s="391">
        <f t="shared" si="28"/>
        <v>0</v>
      </c>
      <c r="CC49" s="391">
        <f t="shared" si="28"/>
        <v>0</v>
      </c>
      <c r="CD49" s="392">
        <f t="shared" si="29"/>
        <v>0</v>
      </c>
      <c r="CE49" s="393">
        <f t="shared" si="30"/>
        <v>-450</v>
      </c>
      <c r="CF49" s="392">
        <f t="shared" si="97"/>
        <v>0</v>
      </c>
      <c r="CG49" s="392">
        <f t="shared" si="97"/>
        <v>0</v>
      </c>
      <c r="CH49" s="392">
        <f t="shared" si="97"/>
        <v>0</v>
      </c>
      <c r="CI49" s="392">
        <f t="shared" si="94"/>
        <v>0</v>
      </c>
      <c r="CJ49" s="392">
        <f t="shared" si="94"/>
        <v>0</v>
      </c>
      <c r="CK49" s="392">
        <f t="shared" si="94"/>
        <v>0</v>
      </c>
      <c r="CL49" s="392">
        <f t="shared" si="94"/>
        <v>0</v>
      </c>
      <c r="CM49" s="392">
        <f t="shared" si="32"/>
        <v>0</v>
      </c>
      <c r="CN49" s="392">
        <f t="shared" si="33"/>
        <v>0</v>
      </c>
      <c r="CO49" s="394">
        <f t="shared" si="34"/>
        <v>0</v>
      </c>
      <c r="CP49" s="394">
        <f t="shared" si="34"/>
        <v>0</v>
      </c>
      <c r="CQ49" s="395">
        <f t="shared" si="35"/>
        <v>-100</v>
      </c>
      <c r="CR49" s="394">
        <f t="shared" si="101"/>
        <v>0</v>
      </c>
      <c r="CS49" s="394">
        <f t="shared" si="101"/>
        <v>0</v>
      </c>
      <c r="CT49" s="394">
        <f t="shared" si="101"/>
        <v>0</v>
      </c>
      <c r="CU49" s="394">
        <f t="shared" si="99"/>
        <v>0</v>
      </c>
      <c r="CV49" s="394">
        <f t="shared" si="99"/>
        <v>0</v>
      </c>
      <c r="CW49" s="394">
        <f t="shared" si="99"/>
        <v>0</v>
      </c>
      <c r="CX49" s="396">
        <f t="shared" si="37"/>
        <v>0</v>
      </c>
      <c r="CY49" s="396">
        <f t="shared" si="37"/>
        <v>0</v>
      </c>
      <c r="CZ49" s="397">
        <f t="shared" si="38"/>
        <v>0</v>
      </c>
      <c r="DA49" s="397">
        <f t="shared" si="38"/>
        <v>0</v>
      </c>
      <c r="DB49" s="397">
        <f t="shared" si="38"/>
        <v>0</v>
      </c>
      <c r="DC49" s="397">
        <f t="shared" si="39"/>
        <v>0</v>
      </c>
      <c r="DD49" s="397">
        <f t="shared" si="40"/>
        <v>0</v>
      </c>
      <c r="DE49" s="397">
        <f t="shared" si="40"/>
        <v>0</v>
      </c>
      <c r="DF49" s="397">
        <f t="shared" si="40"/>
        <v>0</v>
      </c>
      <c r="DG49" s="397">
        <f t="shared" si="40"/>
        <v>0</v>
      </c>
      <c r="DH49" s="397">
        <f t="shared" si="40"/>
        <v>0</v>
      </c>
      <c r="DI49" s="398">
        <f t="shared" si="41"/>
        <v>0</v>
      </c>
      <c r="DJ49" s="398">
        <f t="shared" si="41"/>
        <v>0</v>
      </c>
      <c r="DK49" s="399">
        <f t="shared" si="42"/>
        <v>0</v>
      </c>
      <c r="DL49" s="399">
        <f t="shared" si="42"/>
        <v>0</v>
      </c>
      <c r="DM49" s="399">
        <f t="shared" si="42"/>
        <v>0</v>
      </c>
      <c r="DN49" s="399">
        <f t="shared" si="42"/>
        <v>0</v>
      </c>
      <c r="DO49" s="399">
        <f t="shared" si="43"/>
        <v>0</v>
      </c>
      <c r="DP49" s="399">
        <f t="shared" si="44"/>
        <v>0</v>
      </c>
      <c r="DQ49" s="399">
        <f t="shared" si="44"/>
        <v>0</v>
      </c>
      <c r="DR49" s="399">
        <f t="shared" si="44"/>
        <v>0</v>
      </c>
      <c r="DS49" s="399">
        <f t="shared" si="44"/>
        <v>0</v>
      </c>
      <c r="DT49" s="400">
        <f t="shared" si="45"/>
        <v>0</v>
      </c>
      <c r="DU49" s="400">
        <f t="shared" si="45"/>
        <v>0</v>
      </c>
      <c r="DV49" s="386">
        <f t="shared" si="46"/>
        <v>0</v>
      </c>
      <c r="DW49" s="386">
        <f t="shared" si="46"/>
        <v>82.514777403068663</v>
      </c>
      <c r="DX49" s="386">
        <f t="shared" si="46"/>
        <v>18.336617200681928</v>
      </c>
      <c r="DY49" s="386">
        <f t="shared" si="46"/>
        <v>0</v>
      </c>
      <c r="DZ49" s="386">
        <f t="shared" si="46"/>
        <v>0</v>
      </c>
      <c r="EA49" s="401">
        <f t="shared" si="47"/>
        <v>200</v>
      </c>
      <c r="EB49" s="386">
        <f t="shared" si="48"/>
        <v>0</v>
      </c>
      <c r="EC49" s="386">
        <f t="shared" si="48"/>
        <v>2.3837602360886501</v>
      </c>
      <c r="ED49" s="386">
        <f t="shared" si="48"/>
        <v>35.022938853302477</v>
      </c>
      <c r="EE49" s="385">
        <f t="shared" si="49"/>
        <v>0</v>
      </c>
      <c r="EF49" s="385">
        <f t="shared" si="49"/>
        <v>61.741906306858276</v>
      </c>
      <c r="EG49" s="402">
        <f t="shared" si="102"/>
        <v>0</v>
      </c>
      <c r="EH49" s="402">
        <f t="shared" si="102"/>
        <v>367.48522259693135</v>
      </c>
      <c r="EI49" s="402">
        <f t="shared" si="102"/>
        <v>81.663382799318086</v>
      </c>
      <c r="EJ49" s="402">
        <f t="shared" si="100"/>
        <v>0</v>
      </c>
      <c r="EK49" s="402">
        <f t="shared" si="100"/>
        <v>0</v>
      </c>
      <c r="EL49" s="402">
        <f t="shared" si="100"/>
        <v>0</v>
      </c>
      <c r="EM49" s="402">
        <f t="shared" si="51"/>
        <v>890.71372222659556</v>
      </c>
      <c r="EN49" s="402">
        <f t="shared" si="52"/>
        <v>10.61623976391135</v>
      </c>
      <c r="EO49" s="402">
        <f t="shared" si="52"/>
        <v>155.97706114669751</v>
      </c>
      <c r="EP49" s="402">
        <f t="shared" si="53"/>
        <v>0</v>
      </c>
      <c r="EQ49" s="402">
        <f t="shared" si="54"/>
        <v>274.97181591973725</v>
      </c>
      <c r="ER49" s="394">
        <f t="shared" si="98"/>
        <v>0</v>
      </c>
      <c r="ES49" s="394">
        <f t="shared" si="98"/>
        <v>0</v>
      </c>
      <c r="ET49" s="394">
        <f t="shared" si="98"/>
        <v>0</v>
      </c>
      <c r="EU49" s="394">
        <f t="shared" si="95"/>
        <v>0</v>
      </c>
      <c r="EV49" s="394">
        <f t="shared" si="95"/>
        <v>0</v>
      </c>
      <c r="EW49" s="394">
        <f t="shared" si="95"/>
        <v>0</v>
      </c>
      <c r="EX49" s="394">
        <f t="shared" si="95"/>
        <v>0</v>
      </c>
      <c r="EY49" s="403">
        <f t="shared" si="56"/>
        <v>-13</v>
      </c>
      <c r="EZ49" s="394">
        <f t="shared" si="57"/>
        <v>0</v>
      </c>
      <c r="FA49" s="396">
        <f t="shared" si="58"/>
        <v>0</v>
      </c>
      <c r="FB49" s="396">
        <f t="shared" si="58"/>
        <v>0</v>
      </c>
      <c r="FC49" s="404">
        <f t="shared" si="92"/>
        <v>0</v>
      </c>
      <c r="FD49" s="404">
        <f t="shared" si="92"/>
        <v>0</v>
      </c>
      <c r="FE49" s="404">
        <f t="shared" si="92"/>
        <v>0</v>
      </c>
      <c r="FF49" s="404">
        <f t="shared" si="92"/>
        <v>0</v>
      </c>
      <c r="FG49" s="404">
        <f t="shared" si="92"/>
        <v>0</v>
      </c>
      <c r="FH49" s="404">
        <f t="shared" si="92"/>
        <v>0</v>
      </c>
      <c r="FI49" s="404">
        <f t="shared" si="92"/>
        <v>0</v>
      </c>
      <c r="FJ49" s="404">
        <f t="shared" si="90"/>
        <v>0</v>
      </c>
      <c r="FK49" s="392">
        <f t="shared" si="60"/>
        <v>-191</v>
      </c>
      <c r="FL49" s="384">
        <f t="shared" si="61"/>
        <v>0</v>
      </c>
      <c r="FM49" s="384">
        <f t="shared" si="61"/>
        <v>0</v>
      </c>
      <c r="FN49" s="405">
        <f t="shared" si="88"/>
        <v>0</v>
      </c>
      <c r="FO49" s="405">
        <f t="shared" si="88"/>
        <v>0</v>
      </c>
      <c r="FP49" s="405">
        <f t="shared" si="88"/>
        <v>0</v>
      </c>
      <c r="FQ49" s="405">
        <f t="shared" si="86"/>
        <v>0</v>
      </c>
      <c r="FR49" s="405">
        <f t="shared" si="86"/>
        <v>0</v>
      </c>
      <c r="FS49" s="405">
        <f t="shared" si="86"/>
        <v>0</v>
      </c>
      <c r="FT49" s="405">
        <f t="shared" si="86"/>
        <v>0</v>
      </c>
      <c r="FU49" s="405">
        <f t="shared" si="86"/>
        <v>0</v>
      </c>
      <c r="FV49" s="405">
        <f t="shared" si="86"/>
        <v>0</v>
      </c>
      <c r="FW49" s="397">
        <f t="shared" si="63"/>
        <v>1016.5462777733972</v>
      </c>
      <c r="FX49" s="406">
        <f t="shared" si="64"/>
        <v>1016.5462777733972</v>
      </c>
      <c r="FY49" s="331">
        <f t="shared" si="65"/>
        <v>1078.2881840802554</v>
      </c>
      <c r="FZ49" s="382">
        <f t="shared" si="66"/>
        <v>274.97181591974459</v>
      </c>
      <c r="GA49" s="331">
        <f t="shared" si="67"/>
        <v>0</v>
      </c>
      <c r="GB49" s="407">
        <f t="shared" si="68"/>
        <v>0</v>
      </c>
      <c r="GC49" s="407">
        <f t="shared" si="69"/>
        <v>0</v>
      </c>
      <c r="GD49" s="407">
        <f t="shared" si="70"/>
        <v>0</v>
      </c>
      <c r="GE49" s="407">
        <f t="shared" si="71"/>
        <v>0</v>
      </c>
      <c r="GF49" s="407">
        <f t="shared" si="72"/>
        <v>1.4210854715202004E-14</v>
      </c>
      <c r="GG49" s="407">
        <f t="shared" si="73"/>
        <v>0</v>
      </c>
      <c r="GH49" s="407">
        <f t="shared" si="74"/>
        <v>0</v>
      </c>
      <c r="GI49" s="407">
        <f t="shared" si="75"/>
        <v>0</v>
      </c>
      <c r="GJ49">
        <f t="shared" si="76"/>
        <v>0</v>
      </c>
      <c r="GK49" s="382">
        <f t="shared" si="77"/>
        <v>1.4210854715202004E-14</v>
      </c>
      <c r="GL49">
        <v>1</v>
      </c>
      <c r="GM49">
        <f t="shared" si="84"/>
        <v>0</v>
      </c>
      <c r="GN49">
        <f t="shared" si="84"/>
        <v>0</v>
      </c>
      <c r="GO49">
        <f t="shared" si="84"/>
        <v>0</v>
      </c>
      <c r="GP49">
        <f t="shared" si="84"/>
        <v>0</v>
      </c>
      <c r="GQ49">
        <f t="shared" si="84"/>
        <v>0</v>
      </c>
      <c r="GR49">
        <f t="shared" si="83"/>
        <v>200</v>
      </c>
      <c r="GS49">
        <f t="shared" si="83"/>
        <v>890.71372222659556</v>
      </c>
      <c r="GT49">
        <f t="shared" si="83"/>
        <v>0</v>
      </c>
      <c r="GU49">
        <f t="shared" si="83"/>
        <v>0</v>
      </c>
      <c r="GV49">
        <f t="shared" si="83"/>
        <v>1016.5462777733972</v>
      </c>
    </row>
    <row r="50" spans="1:204" customFormat="1" x14ac:dyDescent="0.25">
      <c r="A50" s="378">
        <v>42008</v>
      </c>
      <c r="B50" s="32" t="s">
        <v>1435</v>
      </c>
      <c r="C50" t="s">
        <v>893</v>
      </c>
      <c r="D50">
        <v>1</v>
      </c>
      <c r="E50" s="379">
        <v>1367</v>
      </c>
      <c r="F50" s="379">
        <v>14295</v>
      </c>
      <c r="G50" s="379">
        <v>678</v>
      </c>
      <c r="H50" s="379">
        <v>0</v>
      </c>
      <c r="I50" s="379">
        <v>809</v>
      </c>
      <c r="J50" s="379">
        <v>0</v>
      </c>
      <c r="K50" s="379">
        <v>20691</v>
      </c>
      <c r="L50" s="379">
        <v>52</v>
      </c>
      <c r="M50" s="380">
        <v>9888.3979719318922</v>
      </c>
      <c r="N50" s="381">
        <f t="shared" si="79"/>
        <v>47780.397971931889</v>
      </c>
      <c r="O50" s="379">
        <v>1344</v>
      </c>
      <c r="P50" s="379">
        <v>14537</v>
      </c>
      <c r="Q50" s="379">
        <v>898</v>
      </c>
      <c r="R50" s="379">
        <v>0</v>
      </c>
      <c r="S50" s="379">
        <v>805</v>
      </c>
      <c r="T50" s="379">
        <v>0</v>
      </c>
      <c r="U50" s="379">
        <v>20642</v>
      </c>
      <c r="V50" s="379">
        <v>19</v>
      </c>
      <c r="W50" s="480">
        <f>(VLOOKUP(A50,'[1]floresta plant'!$A$4:$F$573,6,0))*1000</f>
        <v>12172.581146853301</v>
      </c>
      <c r="X50" s="24">
        <f t="shared" si="0"/>
        <v>50417.581146853299</v>
      </c>
      <c r="Y50" s="53">
        <f t="shared" si="96"/>
        <v>220</v>
      </c>
      <c r="Z50" s="53">
        <f t="shared" si="96"/>
        <v>0</v>
      </c>
      <c r="AA50" s="53">
        <f t="shared" si="96"/>
        <v>-4</v>
      </c>
      <c r="AB50" s="53">
        <f t="shared" si="93"/>
        <v>0</v>
      </c>
      <c r="AC50" s="53">
        <f t="shared" si="93"/>
        <v>-49</v>
      </c>
      <c r="AD50" s="53">
        <f t="shared" si="93"/>
        <v>-33</v>
      </c>
      <c r="AE50" s="53">
        <f t="shared" si="93"/>
        <v>2284.1831749214089</v>
      </c>
      <c r="AF50" s="53">
        <f t="shared" si="2"/>
        <v>242</v>
      </c>
      <c r="AG50" s="53">
        <f t="shared" si="3"/>
        <v>-23</v>
      </c>
      <c r="AH50" s="53">
        <f t="shared" si="4"/>
        <v>-393.29317492141035</v>
      </c>
      <c r="AI50" s="53">
        <f t="shared" si="80"/>
        <v>2637.1831749214107</v>
      </c>
      <c r="AJ50" s="469">
        <v>0</v>
      </c>
      <c r="AK50" s="469">
        <v>0</v>
      </c>
      <c r="AL50" s="469">
        <v>2243.8900000000003</v>
      </c>
      <c r="AM50" s="470">
        <f t="shared" si="5"/>
        <v>2243.8900000000003</v>
      </c>
      <c r="AN50" s="53">
        <f t="shared" si="6"/>
        <v>-393.29317492141035</v>
      </c>
      <c r="AO50" s="382">
        <f t="shared" si="7"/>
        <v>2</v>
      </c>
      <c r="AP50">
        <v>1</v>
      </c>
      <c r="AQ50" s="383">
        <f t="shared" si="81"/>
        <v>2746.1831749214089</v>
      </c>
      <c r="AR50" s="383">
        <f t="shared" si="8"/>
        <v>-109</v>
      </c>
      <c r="AS50" s="383">
        <f t="shared" si="9"/>
        <v>220</v>
      </c>
      <c r="AT50" s="383">
        <f t="shared" si="10"/>
        <v>109</v>
      </c>
      <c r="AU50" s="383">
        <f t="shared" si="82"/>
        <v>393.29317492141035</v>
      </c>
      <c r="AV50" s="383">
        <f t="shared" si="11"/>
        <v>0</v>
      </c>
      <c r="AW50" s="383">
        <f t="shared" si="12"/>
        <v>1</v>
      </c>
      <c r="AX50" s="383">
        <f t="shared" si="13"/>
        <v>1</v>
      </c>
      <c r="AY50" s="383">
        <f t="shared" si="14"/>
        <v>109</v>
      </c>
      <c r="AZ50">
        <f t="shared" si="15"/>
        <v>111</v>
      </c>
      <c r="BA50">
        <f t="shared" si="16"/>
        <v>0</v>
      </c>
      <c r="BB50" s="383">
        <f t="shared" si="17"/>
        <v>0</v>
      </c>
      <c r="BC50" s="384">
        <f t="shared" si="87"/>
        <v>220</v>
      </c>
      <c r="BD50" s="384">
        <f t="shared" si="87"/>
        <v>0</v>
      </c>
      <c r="BE50" s="384">
        <f t="shared" si="87"/>
        <v>3.669724770642202E-2</v>
      </c>
      <c r="BF50" s="384">
        <f t="shared" si="85"/>
        <v>0</v>
      </c>
      <c r="BG50" s="384">
        <f t="shared" si="85"/>
        <v>0.44954128440366975</v>
      </c>
      <c r="BH50" s="384">
        <f t="shared" si="85"/>
        <v>0.30275229357798167</v>
      </c>
      <c r="BI50" s="384">
        <f t="shared" si="85"/>
        <v>2284.1831749214089</v>
      </c>
      <c r="BJ50" s="384">
        <f t="shared" si="85"/>
        <v>242</v>
      </c>
      <c r="BK50" s="384">
        <f t="shared" si="85"/>
        <v>0.21100917431192662</v>
      </c>
      <c r="BL50" s="474">
        <f t="shared" si="19"/>
        <v>0</v>
      </c>
      <c r="BM50" s="409">
        <f t="shared" si="20"/>
        <v>-282.29317492141035</v>
      </c>
      <c r="BN50" s="473">
        <f t="shared" si="21"/>
        <v>2526.1831749214089</v>
      </c>
      <c r="BO50" s="387">
        <f t="shared" si="22"/>
        <v>0</v>
      </c>
      <c r="BP50" s="387">
        <f t="shared" si="23"/>
        <v>0.11174691436625243</v>
      </c>
      <c r="BQ50" s="388">
        <f t="shared" si="24"/>
        <v>0.88825308563374761</v>
      </c>
      <c r="BR50" s="389">
        <f t="shared" si="25"/>
        <v>0</v>
      </c>
      <c r="BS50" s="390">
        <f t="shared" si="26"/>
        <v>220</v>
      </c>
      <c r="BT50" s="391">
        <f t="shared" si="91"/>
        <v>0</v>
      </c>
      <c r="BU50" s="391">
        <f t="shared" si="91"/>
        <v>4</v>
      </c>
      <c r="BV50" s="391">
        <f t="shared" si="91"/>
        <v>0</v>
      </c>
      <c r="BW50" s="391">
        <f t="shared" si="91"/>
        <v>49</v>
      </c>
      <c r="BX50" s="391">
        <f t="shared" si="91"/>
        <v>33</v>
      </c>
      <c r="BY50" s="391">
        <f t="shared" si="91"/>
        <v>0</v>
      </c>
      <c r="BZ50" s="391">
        <f t="shared" si="91"/>
        <v>0</v>
      </c>
      <c r="CA50" s="391">
        <f t="shared" si="89"/>
        <v>23</v>
      </c>
      <c r="CB50" s="391">
        <f t="shared" si="28"/>
        <v>111</v>
      </c>
      <c r="CC50" s="391">
        <f t="shared" si="28"/>
        <v>0</v>
      </c>
      <c r="CD50" s="392">
        <f t="shared" si="29"/>
        <v>0</v>
      </c>
      <c r="CE50" s="393">
        <f t="shared" si="30"/>
        <v>0</v>
      </c>
      <c r="CF50" s="392">
        <f t="shared" si="97"/>
        <v>0</v>
      </c>
      <c r="CG50" s="392">
        <f t="shared" si="97"/>
        <v>0</v>
      </c>
      <c r="CH50" s="392">
        <f t="shared" si="97"/>
        <v>0</v>
      </c>
      <c r="CI50" s="392">
        <f t="shared" si="94"/>
        <v>0</v>
      </c>
      <c r="CJ50" s="392">
        <f t="shared" si="94"/>
        <v>0</v>
      </c>
      <c r="CK50" s="392">
        <f t="shared" si="94"/>
        <v>0</v>
      </c>
      <c r="CL50" s="392">
        <f t="shared" si="94"/>
        <v>0</v>
      </c>
      <c r="CM50" s="392">
        <f t="shared" si="32"/>
        <v>0</v>
      </c>
      <c r="CN50" s="392">
        <f t="shared" si="33"/>
        <v>0</v>
      </c>
      <c r="CO50" s="394">
        <f t="shared" si="34"/>
        <v>0</v>
      </c>
      <c r="CP50" s="394">
        <f t="shared" si="34"/>
        <v>0</v>
      </c>
      <c r="CQ50" s="395">
        <f t="shared" si="35"/>
        <v>-4</v>
      </c>
      <c r="CR50" s="394">
        <f t="shared" si="101"/>
        <v>0</v>
      </c>
      <c r="CS50" s="394">
        <f t="shared" si="101"/>
        <v>0</v>
      </c>
      <c r="CT50" s="394">
        <f t="shared" si="101"/>
        <v>0</v>
      </c>
      <c r="CU50" s="394">
        <f t="shared" si="99"/>
        <v>0</v>
      </c>
      <c r="CV50" s="394">
        <f t="shared" si="99"/>
        <v>0</v>
      </c>
      <c r="CW50" s="394">
        <f t="shared" si="99"/>
        <v>0</v>
      </c>
      <c r="CX50" s="396">
        <f t="shared" si="37"/>
        <v>0</v>
      </c>
      <c r="CY50" s="396">
        <f t="shared" si="37"/>
        <v>0</v>
      </c>
      <c r="CZ50" s="397">
        <f t="shared" si="38"/>
        <v>0</v>
      </c>
      <c r="DA50" s="397">
        <f t="shared" si="38"/>
        <v>0</v>
      </c>
      <c r="DB50" s="397">
        <f t="shared" si="38"/>
        <v>0</v>
      </c>
      <c r="DC50" s="397">
        <f t="shared" si="39"/>
        <v>0</v>
      </c>
      <c r="DD50" s="397">
        <f t="shared" si="40"/>
        <v>0</v>
      </c>
      <c r="DE50" s="397">
        <f t="shared" si="40"/>
        <v>0</v>
      </c>
      <c r="DF50" s="397">
        <f t="shared" si="40"/>
        <v>0</v>
      </c>
      <c r="DG50" s="397">
        <f t="shared" si="40"/>
        <v>0</v>
      </c>
      <c r="DH50" s="397">
        <f t="shared" si="40"/>
        <v>0</v>
      </c>
      <c r="DI50" s="398">
        <f t="shared" si="41"/>
        <v>0</v>
      </c>
      <c r="DJ50" s="398">
        <f t="shared" si="41"/>
        <v>0</v>
      </c>
      <c r="DK50" s="399">
        <f t="shared" si="42"/>
        <v>0</v>
      </c>
      <c r="DL50" s="399">
        <f t="shared" si="42"/>
        <v>0</v>
      </c>
      <c r="DM50" s="399">
        <f t="shared" si="42"/>
        <v>0</v>
      </c>
      <c r="DN50" s="399">
        <f t="shared" si="42"/>
        <v>0</v>
      </c>
      <c r="DO50" s="399">
        <f t="shared" si="43"/>
        <v>-49</v>
      </c>
      <c r="DP50" s="399">
        <f t="shared" si="44"/>
        <v>0</v>
      </c>
      <c r="DQ50" s="399">
        <f t="shared" si="44"/>
        <v>0</v>
      </c>
      <c r="DR50" s="399">
        <f t="shared" si="44"/>
        <v>0</v>
      </c>
      <c r="DS50" s="399">
        <f t="shared" si="44"/>
        <v>0</v>
      </c>
      <c r="DT50" s="400">
        <f t="shared" si="45"/>
        <v>0</v>
      </c>
      <c r="DU50" s="400">
        <f t="shared" si="45"/>
        <v>0</v>
      </c>
      <c r="DV50" s="386">
        <f t="shared" si="46"/>
        <v>0</v>
      </c>
      <c r="DW50" s="386">
        <f t="shared" si="46"/>
        <v>0</v>
      </c>
      <c r="DX50" s="386">
        <f t="shared" si="46"/>
        <v>0</v>
      </c>
      <c r="DY50" s="386">
        <f t="shared" si="46"/>
        <v>0</v>
      </c>
      <c r="DZ50" s="386">
        <f t="shared" si="46"/>
        <v>0</v>
      </c>
      <c r="EA50" s="401">
        <f t="shared" si="47"/>
        <v>-33</v>
      </c>
      <c r="EB50" s="386">
        <f t="shared" si="48"/>
        <v>0</v>
      </c>
      <c r="EC50" s="386">
        <f t="shared" si="48"/>
        <v>0</v>
      </c>
      <c r="ED50" s="386">
        <f t="shared" si="48"/>
        <v>0</v>
      </c>
      <c r="EE50" s="385">
        <f t="shared" si="49"/>
        <v>0</v>
      </c>
      <c r="EF50" s="385">
        <f t="shared" si="49"/>
        <v>0</v>
      </c>
      <c r="EG50" s="402">
        <f t="shared" si="102"/>
        <v>0</v>
      </c>
      <c r="EH50" s="402">
        <f t="shared" si="102"/>
        <v>0</v>
      </c>
      <c r="EI50" s="402">
        <f t="shared" si="102"/>
        <v>0</v>
      </c>
      <c r="EJ50" s="402">
        <f t="shared" si="100"/>
        <v>0</v>
      </c>
      <c r="EK50" s="402">
        <f t="shared" si="100"/>
        <v>0</v>
      </c>
      <c r="EL50" s="402">
        <f t="shared" si="100"/>
        <v>0</v>
      </c>
      <c r="EM50" s="402">
        <f t="shared" si="51"/>
        <v>2284.1831749214089</v>
      </c>
      <c r="EN50" s="402">
        <f t="shared" si="52"/>
        <v>0</v>
      </c>
      <c r="EO50" s="402">
        <f t="shared" si="52"/>
        <v>0</v>
      </c>
      <c r="EP50" s="402">
        <f t="shared" si="53"/>
        <v>255.25042164477728</v>
      </c>
      <c r="EQ50" s="402">
        <f t="shared" si="54"/>
        <v>2028.9327532766317</v>
      </c>
      <c r="ER50" s="394">
        <f t="shared" si="98"/>
        <v>0</v>
      </c>
      <c r="ES50" s="394">
        <f t="shared" si="98"/>
        <v>0</v>
      </c>
      <c r="ET50" s="394">
        <f t="shared" si="98"/>
        <v>0</v>
      </c>
      <c r="EU50" s="394">
        <f t="shared" si="95"/>
        <v>0</v>
      </c>
      <c r="EV50" s="394">
        <f t="shared" si="95"/>
        <v>0</v>
      </c>
      <c r="EW50" s="394">
        <f t="shared" si="95"/>
        <v>0</v>
      </c>
      <c r="EX50" s="394">
        <f t="shared" si="95"/>
        <v>0</v>
      </c>
      <c r="EY50" s="403">
        <f t="shared" si="56"/>
        <v>242</v>
      </c>
      <c r="EZ50" s="394">
        <f t="shared" si="57"/>
        <v>0</v>
      </c>
      <c r="FA50" s="396">
        <f t="shared" si="58"/>
        <v>27.042753276633089</v>
      </c>
      <c r="FB50" s="396">
        <f t="shared" si="58"/>
        <v>214.95724672336692</v>
      </c>
      <c r="FC50" s="404">
        <f t="shared" si="92"/>
        <v>0</v>
      </c>
      <c r="FD50" s="404">
        <f t="shared" si="92"/>
        <v>0</v>
      </c>
      <c r="FE50" s="404">
        <f t="shared" si="92"/>
        <v>0</v>
      </c>
      <c r="FF50" s="404">
        <f t="shared" si="92"/>
        <v>0</v>
      </c>
      <c r="FG50" s="404">
        <f t="shared" si="92"/>
        <v>0</v>
      </c>
      <c r="FH50" s="404">
        <f t="shared" si="92"/>
        <v>0</v>
      </c>
      <c r="FI50" s="404">
        <f t="shared" si="92"/>
        <v>0</v>
      </c>
      <c r="FJ50" s="404">
        <f t="shared" si="90"/>
        <v>0</v>
      </c>
      <c r="FK50" s="392">
        <f t="shared" si="60"/>
        <v>-23</v>
      </c>
      <c r="FL50" s="384">
        <f t="shared" si="61"/>
        <v>0</v>
      </c>
      <c r="FM50" s="384">
        <f t="shared" si="61"/>
        <v>0</v>
      </c>
      <c r="FN50" s="405">
        <f t="shared" si="88"/>
        <v>0</v>
      </c>
      <c r="FO50" s="405">
        <f t="shared" si="88"/>
        <v>0</v>
      </c>
      <c r="FP50" s="405">
        <f t="shared" si="88"/>
        <v>0</v>
      </c>
      <c r="FQ50" s="405">
        <f t="shared" si="86"/>
        <v>0</v>
      </c>
      <c r="FR50" s="405">
        <f t="shared" si="86"/>
        <v>0</v>
      </c>
      <c r="FS50" s="405">
        <f t="shared" si="86"/>
        <v>0</v>
      </c>
      <c r="FT50" s="405">
        <f t="shared" si="86"/>
        <v>0</v>
      </c>
      <c r="FU50" s="405">
        <f t="shared" si="86"/>
        <v>0</v>
      </c>
      <c r="FV50" s="405">
        <f t="shared" si="86"/>
        <v>0</v>
      </c>
      <c r="FW50" s="397">
        <f t="shared" si="63"/>
        <v>-393.29317492141035</v>
      </c>
      <c r="FX50" s="406">
        <f t="shared" si="64"/>
        <v>0</v>
      </c>
      <c r="FY50" s="331">
        <f t="shared" si="65"/>
        <v>214.95724672336692</v>
      </c>
      <c r="FZ50" s="382">
        <f t="shared" si="66"/>
        <v>2028.9327532766333</v>
      </c>
      <c r="GA50" s="331">
        <f t="shared" si="67"/>
        <v>0</v>
      </c>
      <c r="GB50" s="407">
        <f t="shared" si="68"/>
        <v>0</v>
      </c>
      <c r="GC50" s="407">
        <f t="shared" si="69"/>
        <v>0</v>
      </c>
      <c r="GD50" s="407">
        <f t="shared" si="70"/>
        <v>0</v>
      </c>
      <c r="GE50" s="407">
        <f t="shared" si="71"/>
        <v>0</v>
      </c>
      <c r="GF50" s="407">
        <f t="shared" si="72"/>
        <v>0</v>
      </c>
      <c r="GG50" s="407">
        <f t="shared" si="73"/>
        <v>0</v>
      </c>
      <c r="GH50" s="407">
        <f t="shared" si="74"/>
        <v>0</v>
      </c>
      <c r="GI50" s="407">
        <f t="shared" si="75"/>
        <v>0</v>
      </c>
      <c r="GJ50">
        <f t="shared" si="76"/>
        <v>0</v>
      </c>
      <c r="GK50" s="382">
        <f t="shared" si="77"/>
        <v>0</v>
      </c>
      <c r="GL50">
        <v>1</v>
      </c>
      <c r="GM50">
        <f t="shared" si="84"/>
        <v>220</v>
      </c>
      <c r="GN50">
        <f t="shared" si="84"/>
        <v>0</v>
      </c>
      <c r="GO50">
        <f t="shared" si="84"/>
        <v>0</v>
      </c>
      <c r="GP50">
        <f t="shared" si="84"/>
        <v>0</v>
      </c>
      <c r="GQ50">
        <f t="shared" si="84"/>
        <v>0</v>
      </c>
      <c r="GR50">
        <f t="shared" si="83"/>
        <v>0</v>
      </c>
      <c r="GS50">
        <f t="shared" si="83"/>
        <v>2284.1831749214089</v>
      </c>
      <c r="GT50">
        <f t="shared" si="83"/>
        <v>242</v>
      </c>
      <c r="GU50">
        <f t="shared" si="83"/>
        <v>0</v>
      </c>
      <c r="GV50">
        <f t="shared" si="83"/>
        <v>0</v>
      </c>
    </row>
    <row r="51" spans="1:204" customFormat="1" x14ac:dyDescent="0.25">
      <c r="A51" s="378">
        <v>42009</v>
      </c>
      <c r="B51" s="32" t="s">
        <v>1436</v>
      </c>
      <c r="C51" t="s">
        <v>893</v>
      </c>
      <c r="D51">
        <v>1</v>
      </c>
      <c r="E51" s="379">
        <v>3190</v>
      </c>
      <c r="F51" s="379">
        <v>1166</v>
      </c>
      <c r="G51" s="379">
        <v>18</v>
      </c>
      <c r="H51" s="379">
        <v>51700</v>
      </c>
      <c r="I51" s="379">
        <v>47750</v>
      </c>
      <c r="J51" s="379">
        <v>0</v>
      </c>
      <c r="K51" s="379">
        <v>308</v>
      </c>
      <c r="L51" s="379">
        <v>20085</v>
      </c>
      <c r="M51" s="380">
        <v>84425.636624317151</v>
      </c>
      <c r="N51" s="381">
        <f t="shared" si="79"/>
        <v>208642.63662431715</v>
      </c>
      <c r="O51" s="379">
        <v>3228</v>
      </c>
      <c r="P51" s="379">
        <v>1807</v>
      </c>
      <c r="Q51" s="379">
        <v>58</v>
      </c>
      <c r="R51" s="379">
        <v>55950</v>
      </c>
      <c r="S51" s="379">
        <v>45080</v>
      </c>
      <c r="T51" s="379">
        <v>0</v>
      </c>
      <c r="U51" s="379">
        <v>129</v>
      </c>
      <c r="V51" s="379">
        <v>22880</v>
      </c>
      <c r="W51" s="480">
        <f>(VLOOKUP(A51,'[1]floresta plant'!$A$4:$F$573,6,0))*1000</f>
        <v>81095.368682943052</v>
      </c>
      <c r="X51" s="24">
        <f t="shared" si="0"/>
        <v>210227.36868294305</v>
      </c>
      <c r="Y51" s="53">
        <f t="shared" si="96"/>
        <v>40</v>
      </c>
      <c r="Z51" s="53">
        <f t="shared" si="96"/>
        <v>4250</v>
      </c>
      <c r="AA51" s="53">
        <f t="shared" si="96"/>
        <v>-2670</v>
      </c>
      <c r="AB51" s="53">
        <f t="shared" si="93"/>
        <v>0</v>
      </c>
      <c r="AC51" s="53">
        <f t="shared" si="93"/>
        <v>-179</v>
      </c>
      <c r="AD51" s="53">
        <f t="shared" si="93"/>
        <v>2795</v>
      </c>
      <c r="AE51" s="53">
        <f t="shared" si="93"/>
        <v>-3330.2679413740989</v>
      </c>
      <c r="AF51" s="53">
        <f t="shared" si="2"/>
        <v>641</v>
      </c>
      <c r="AG51" s="53">
        <f t="shared" si="3"/>
        <v>38</v>
      </c>
      <c r="AH51" s="53">
        <f t="shared" si="4"/>
        <v>890.23794137409914</v>
      </c>
      <c r="AI51" s="53">
        <f t="shared" si="80"/>
        <v>1584.7320586259011</v>
      </c>
      <c r="AJ51" s="469">
        <v>0</v>
      </c>
      <c r="AK51" s="469">
        <v>0</v>
      </c>
      <c r="AL51" s="469">
        <v>2474.9700000000003</v>
      </c>
      <c r="AM51" s="470">
        <f t="shared" si="5"/>
        <v>2474.9700000000003</v>
      </c>
      <c r="AN51" s="53">
        <f t="shared" si="6"/>
        <v>890.23794137409914</v>
      </c>
      <c r="AO51" s="382">
        <f t="shared" si="7"/>
        <v>1</v>
      </c>
      <c r="AP51">
        <v>1</v>
      </c>
      <c r="AQ51" s="383">
        <f t="shared" si="81"/>
        <v>7764</v>
      </c>
      <c r="AR51" s="383">
        <f t="shared" si="8"/>
        <v>-6179.2679413740989</v>
      </c>
      <c r="AS51" s="383">
        <f t="shared" si="9"/>
        <v>40</v>
      </c>
      <c r="AT51" s="383">
        <f t="shared" si="10"/>
        <v>6179.2679413740989</v>
      </c>
      <c r="AU51" s="383">
        <f t="shared" si="82"/>
        <v>0</v>
      </c>
      <c r="AV51" s="383">
        <f t="shared" si="11"/>
        <v>1</v>
      </c>
      <c r="AW51" s="383">
        <f t="shared" si="12"/>
        <v>0</v>
      </c>
      <c r="AX51" s="383">
        <f t="shared" si="13"/>
        <v>1</v>
      </c>
      <c r="AY51" s="383">
        <f t="shared" si="14"/>
        <v>40</v>
      </c>
      <c r="AZ51">
        <f t="shared" si="15"/>
        <v>0</v>
      </c>
      <c r="BA51">
        <f t="shared" si="16"/>
        <v>0</v>
      </c>
      <c r="BB51" s="383">
        <f t="shared" si="17"/>
        <v>0</v>
      </c>
      <c r="BC51" s="384">
        <f t="shared" si="87"/>
        <v>40</v>
      </c>
      <c r="BD51" s="384">
        <f t="shared" si="87"/>
        <v>4250</v>
      </c>
      <c r="BE51" s="384">
        <f t="shared" si="87"/>
        <v>0.43209001864487295</v>
      </c>
      <c r="BF51" s="384">
        <f t="shared" si="85"/>
        <v>0</v>
      </c>
      <c r="BG51" s="384">
        <f t="shared" si="85"/>
        <v>2.8967832710648785E-2</v>
      </c>
      <c r="BH51" s="384">
        <f t="shared" si="85"/>
        <v>2795</v>
      </c>
      <c r="BI51" s="384">
        <f t="shared" si="85"/>
        <v>0.53894214864447831</v>
      </c>
      <c r="BJ51" s="384">
        <f t="shared" si="85"/>
        <v>641</v>
      </c>
      <c r="BK51" s="384">
        <f t="shared" si="85"/>
        <v>38</v>
      </c>
      <c r="BL51" s="474">
        <f t="shared" si="19"/>
        <v>6139.2679413740989</v>
      </c>
      <c r="BM51" s="409">
        <f t="shared" si="20"/>
        <v>890.23794137409914</v>
      </c>
      <c r="BN51" s="473">
        <f t="shared" si="21"/>
        <v>7724</v>
      </c>
      <c r="BO51" s="387">
        <f t="shared" si="22"/>
        <v>0.79483013223382948</v>
      </c>
      <c r="BP51" s="387">
        <f t="shared" si="23"/>
        <v>0</v>
      </c>
      <c r="BQ51" s="388">
        <f t="shared" si="24"/>
        <v>0.20516986776617052</v>
      </c>
      <c r="BR51" s="389">
        <f t="shared" si="25"/>
        <v>0</v>
      </c>
      <c r="BS51" s="390">
        <f t="shared" si="26"/>
        <v>40</v>
      </c>
      <c r="BT51" s="391">
        <f t="shared" si="91"/>
        <v>0</v>
      </c>
      <c r="BU51" s="391">
        <f t="shared" si="91"/>
        <v>17.283600745794917</v>
      </c>
      <c r="BV51" s="391">
        <f t="shared" si="91"/>
        <v>0</v>
      </c>
      <c r="BW51" s="391">
        <f t="shared" si="91"/>
        <v>1.1587133084259513</v>
      </c>
      <c r="BX51" s="391">
        <f t="shared" si="91"/>
        <v>0</v>
      </c>
      <c r="BY51" s="391">
        <f t="shared" si="91"/>
        <v>21.557685945779134</v>
      </c>
      <c r="BZ51" s="391">
        <f t="shared" si="91"/>
        <v>0</v>
      </c>
      <c r="CA51" s="391">
        <f t="shared" si="89"/>
        <v>0</v>
      </c>
      <c r="CB51" s="391">
        <f t="shared" si="28"/>
        <v>0</v>
      </c>
      <c r="CC51" s="391">
        <f t="shared" si="28"/>
        <v>0</v>
      </c>
      <c r="CD51" s="392">
        <f t="shared" si="29"/>
        <v>0</v>
      </c>
      <c r="CE51" s="393">
        <f t="shared" si="30"/>
        <v>4250</v>
      </c>
      <c r="CF51" s="392">
        <f t="shared" si="97"/>
        <v>1459.6122082897946</v>
      </c>
      <c r="CG51" s="392">
        <f t="shared" si="97"/>
        <v>0</v>
      </c>
      <c r="CH51" s="392">
        <f t="shared" si="97"/>
        <v>97.854151791712809</v>
      </c>
      <c r="CI51" s="392">
        <f t="shared" si="94"/>
        <v>0</v>
      </c>
      <c r="CJ51" s="392">
        <f t="shared" si="94"/>
        <v>1820.5617019122681</v>
      </c>
      <c r="CK51" s="392">
        <f t="shared" si="94"/>
        <v>0</v>
      </c>
      <c r="CL51" s="392">
        <f t="shared" si="94"/>
        <v>0</v>
      </c>
      <c r="CM51" s="392">
        <f t="shared" si="32"/>
        <v>0</v>
      </c>
      <c r="CN51" s="392">
        <f t="shared" si="33"/>
        <v>871.97193800622472</v>
      </c>
      <c r="CO51" s="394">
        <f t="shared" si="34"/>
        <v>0</v>
      </c>
      <c r="CP51" s="394">
        <f t="shared" si="34"/>
        <v>0</v>
      </c>
      <c r="CQ51" s="395">
        <f t="shared" si="35"/>
        <v>-2670</v>
      </c>
      <c r="CR51" s="394">
        <f t="shared" si="101"/>
        <v>0</v>
      </c>
      <c r="CS51" s="394">
        <f t="shared" si="101"/>
        <v>0</v>
      </c>
      <c r="CT51" s="394">
        <f t="shared" si="101"/>
        <v>0</v>
      </c>
      <c r="CU51" s="394">
        <f t="shared" si="99"/>
        <v>0</v>
      </c>
      <c r="CV51" s="394">
        <f t="shared" si="99"/>
        <v>0</v>
      </c>
      <c r="CW51" s="394">
        <f t="shared" si="99"/>
        <v>0</v>
      </c>
      <c r="CX51" s="396">
        <f t="shared" si="37"/>
        <v>0</v>
      </c>
      <c r="CY51" s="396">
        <f t="shared" si="37"/>
        <v>0</v>
      </c>
      <c r="CZ51" s="397">
        <f t="shared" si="38"/>
        <v>0</v>
      </c>
      <c r="DA51" s="397">
        <f t="shared" si="38"/>
        <v>0</v>
      </c>
      <c r="DB51" s="397">
        <f t="shared" si="38"/>
        <v>0</v>
      </c>
      <c r="DC51" s="397">
        <f t="shared" si="39"/>
        <v>0</v>
      </c>
      <c r="DD51" s="397">
        <f t="shared" si="40"/>
        <v>0</v>
      </c>
      <c r="DE51" s="397">
        <f t="shared" si="40"/>
        <v>0</v>
      </c>
      <c r="DF51" s="397">
        <f t="shared" si="40"/>
        <v>0</v>
      </c>
      <c r="DG51" s="397">
        <f t="shared" si="40"/>
        <v>0</v>
      </c>
      <c r="DH51" s="397">
        <f t="shared" si="40"/>
        <v>0</v>
      </c>
      <c r="DI51" s="398">
        <f t="shared" si="41"/>
        <v>0</v>
      </c>
      <c r="DJ51" s="398">
        <f t="shared" si="41"/>
        <v>0</v>
      </c>
      <c r="DK51" s="399">
        <f t="shared" si="42"/>
        <v>0</v>
      </c>
      <c r="DL51" s="399">
        <f t="shared" si="42"/>
        <v>0</v>
      </c>
      <c r="DM51" s="399">
        <f t="shared" si="42"/>
        <v>0</v>
      </c>
      <c r="DN51" s="399">
        <f t="shared" si="42"/>
        <v>0</v>
      </c>
      <c r="DO51" s="399">
        <f t="shared" si="43"/>
        <v>-179</v>
      </c>
      <c r="DP51" s="399">
        <f t="shared" si="44"/>
        <v>0</v>
      </c>
      <c r="DQ51" s="399">
        <f t="shared" si="44"/>
        <v>0</v>
      </c>
      <c r="DR51" s="399">
        <f t="shared" si="44"/>
        <v>0</v>
      </c>
      <c r="DS51" s="399">
        <f t="shared" si="44"/>
        <v>0</v>
      </c>
      <c r="DT51" s="400">
        <f t="shared" si="45"/>
        <v>0</v>
      </c>
      <c r="DU51" s="400">
        <f t="shared" si="45"/>
        <v>0</v>
      </c>
      <c r="DV51" s="386">
        <f t="shared" si="46"/>
        <v>0</v>
      </c>
      <c r="DW51" s="386">
        <f t="shared" si="46"/>
        <v>0</v>
      </c>
      <c r="DX51" s="386">
        <f t="shared" si="46"/>
        <v>959.90967580469999</v>
      </c>
      <c r="DY51" s="386">
        <f t="shared" si="46"/>
        <v>0</v>
      </c>
      <c r="DZ51" s="386">
        <f t="shared" si="46"/>
        <v>64.353495119491129</v>
      </c>
      <c r="EA51" s="401">
        <f t="shared" si="47"/>
        <v>2795</v>
      </c>
      <c r="EB51" s="386">
        <f t="shared" si="48"/>
        <v>1197.2870486693623</v>
      </c>
      <c r="EC51" s="386">
        <f t="shared" si="48"/>
        <v>0</v>
      </c>
      <c r="ED51" s="386">
        <f t="shared" si="48"/>
        <v>0</v>
      </c>
      <c r="EE51" s="385">
        <f t="shared" si="49"/>
        <v>0</v>
      </c>
      <c r="EF51" s="385">
        <f t="shared" si="49"/>
        <v>573.44978040644662</v>
      </c>
      <c r="EG51" s="402">
        <f t="shared" si="102"/>
        <v>0</v>
      </c>
      <c r="EH51" s="402">
        <f t="shared" si="102"/>
        <v>0</v>
      </c>
      <c r="EI51" s="402">
        <f t="shared" si="102"/>
        <v>0</v>
      </c>
      <c r="EJ51" s="402">
        <f t="shared" si="100"/>
        <v>0</v>
      </c>
      <c r="EK51" s="402">
        <f t="shared" si="100"/>
        <v>0</v>
      </c>
      <c r="EL51" s="402">
        <f t="shared" si="100"/>
        <v>0</v>
      </c>
      <c r="EM51" s="402">
        <f t="shared" si="51"/>
        <v>-3330.2679413740989</v>
      </c>
      <c r="EN51" s="402">
        <f t="shared" si="52"/>
        <v>0</v>
      </c>
      <c r="EO51" s="402">
        <f t="shared" si="52"/>
        <v>0</v>
      </c>
      <c r="EP51" s="402">
        <f t="shared" si="53"/>
        <v>0</v>
      </c>
      <c r="EQ51" s="402">
        <f t="shared" si="54"/>
        <v>0</v>
      </c>
      <c r="ER51" s="394">
        <f t="shared" si="98"/>
        <v>0</v>
      </c>
      <c r="ES51" s="394">
        <f t="shared" si="98"/>
        <v>0</v>
      </c>
      <c r="ET51" s="394">
        <f t="shared" si="98"/>
        <v>220.14386482676665</v>
      </c>
      <c r="EU51" s="394">
        <f t="shared" si="95"/>
        <v>0</v>
      </c>
      <c r="EV51" s="394">
        <f t="shared" si="95"/>
        <v>14.758708540820685</v>
      </c>
      <c r="EW51" s="394">
        <f t="shared" si="95"/>
        <v>0</v>
      </c>
      <c r="EX51" s="394">
        <f t="shared" si="95"/>
        <v>274.58354139429741</v>
      </c>
      <c r="EY51" s="403">
        <f t="shared" si="56"/>
        <v>641</v>
      </c>
      <c r="EZ51" s="394">
        <f t="shared" si="57"/>
        <v>0</v>
      </c>
      <c r="FA51" s="396">
        <f t="shared" si="58"/>
        <v>0</v>
      </c>
      <c r="FB51" s="396">
        <f t="shared" si="58"/>
        <v>131.51388523811531</v>
      </c>
      <c r="FC51" s="404">
        <f t="shared" si="92"/>
        <v>0</v>
      </c>
      <c r="FD51" s="404">
        <f t="shared" si="92"/>
        <v>0</v>
      </c>
      <c r="FE51" s="404">
        <f t="shared" si="92"/>
        <v>13.050650332944045</v>
      </c>
      <c r="FF51" s="404">
        <f t="shared" si="92"/>
        <v>0</v>
      </c>
      <c r="FG51" s="404">
        <f t="shared" si="92"/>
        <v>0.87493123954943219</v>
      </c>
      <c r="FH51" s="404">
        <f t="shared" si="92"/>
        <v>0</v>
      </c>
      <c r="FI51" s="404">
        <f t="shared" si="92"/>
        <v>16.277963452392047</v>
      </c>
      <c r="FJ51" s="404">
        <f t="shared" si="90"/>
        <v>0</v>
      </c>
      <c r="FK51" s="392">
        <f t="shared" si="60"/>
        <v>38</v>
      </c>
      <c r="FL51" s="384">
        <f t="shared" si="61"/>
        <v>0</v>
      </c>
      <c r="FM51" s="384">
        <f t="shared" si="61"/>
        <v>7.7964549751144796</v>
      </c>
      <c r="FN51" s="405">
        <f t="shared" si="88"/>
        <v>0</v>
      </c>
      <c r="FO51" s="405">
        <f t="shared" si="88"/>
        <v>0</v>
      </c>
      <c r="FP51" s="405">
        <f t="shared" si="88"/>
        <v>0</v>
      </c>
      <c r="FQ51" s="405">
        <f t="shared" si="86"/>
        <v>0</v>
      </c>
      <c r="FR51" s="405">
        <f t="shared" si="86"/>
        <v>0</v>
      </c>
      <c r="FS51" s="405">
        <f t="shared" si="86"/>
        <v>0</v>
      </c>
      <c r="FT51" s="405">
        <f t="shared" si="86"/>
        <v>0</v>
      </c>
      <c r="FU51" s="405">
        <f t="shared" si="86"/>
        <v>0</v>
      </c>
      <c r="FV51" s="405">
        <f t="shared" si="86"/>
        <v>0</v>
      </c>
      <c r="FW51" s="397">
        <f t="shared" si="63"/>
        <v>890.23794137409914</v>
      </c>
      <c r="FX51" s="406">
        <f t="shared" si="64"/>
        <v>890.23794137409914</v>
      </c>
      <c r="FY51" s="331">
        <f t="shared" si="65"/>
        <v>2474.9700000000003</v>
      </c>
      <c r="FZ51" s="382">
        <f t="shared" si="66"/>
        <v>0</v>
      </c>
      <c r="GA51" s="331">
        <f t="shared" si="67"/>
        <v>0</v>
      </c>
      <c r="GB51" s="407">
        <f t="shared" si="68"/>
        <v>0</v>
      </c>
      <c r="GC51" s="407">
        <f t="shared" si="69"/>
        <v>0</v>
      </c>
      <c r="GD51" s="407">
        <f t="shared" si="70"/>
        <v>0</v>
      </c>
      <c r="GE51" s="407">
        <f t="shared" si="71"/>
        <v>0</v>
      </c>
      <c r="GF51" s="407">
        <f t="shared" si="72"/>
        <v>-2.2737367544323206E-13</v>
      </c>
      <c r="GG51" s="407">
        <f t="shared" si="73"/>
        <v>0</v>
      </c>
      <c r="GH51" s="407">
        <f t="shared" si="74"/>
        <v>-1.1368683772161603E-13</v>
      </c>
      <c r="GI51" s="407">
        <f t="shared" si="75"/>
        <v>-4.4408920985006262E-15</v>
      </c>
      <c r="GJ51">
        <f t="shared" si="76"/>
        <v>0</v>
      </c>
      <c r="GK51" s="382">
        <f t="shared" si="77"/>
        <v>-3.4550140526334872E-13</v>
      </c>
      <c r="GL51">
        <v>1</v>
      </c>
      <c r="GM51">
        <f t="shared" si="84"/>
        <v>40</v>
      </c>
      <c r="GN51">
        <f t="shared" si="84"/>
        <v>4250</v>
      </c>
      <c r="GO51">
        <f t="shared" si="84"/>
        <v>0</v>
      </c>
      <c r="GP51">
        <f t="shared" si="84"/>
        <v>0</v>
      </c>
      <c r="GQ51">
        <f t="shared" si="84"/>
        <v>0</v>
      </c>
      <c r="GR51">
        <f t="shared" si="83"/>
        <v>2795</v>
      </c>
      <c r="GS51">
        <f t="shared" si="83"/>
        <v>0</v>
      </c>
      <c r="GT51">
        <f t="shared" si="83"/>
        <v>641</v>
      </c>
      <c r="GU51">
        <f t="shared" si="83"/>
        <v>38</v>
      </c>
      <c r="GV51">
        <f t="shared" si="83"/>
        <v>890.23794137409914</v>
      </c>
    </row>
    <row r="52" spans="1:204" customFormat="1" x14ac:dyDescent="0.25">
      <c r="A52" s="378">
        <v>42010</v>
      </c>
      <c r="B52" s="32" t="s">
        <v>1437</v>
      </c>
      <c r="C52" t="s">
        <v>893</v>
      </c>
      <c r="D52">
        <v>1</v>
      </c>
      <c r="E52" s="379">
        <v>4992</v>
      </c>
      <c r="F52" s="379">
        <v>9443</v>
      </c>
      <c r="G52" s="379">
        <v>53</v>
      </c>
      <c r="H52" s="379">
        <v>9770</v>
      </c>
      <c r="I52" s="379">
        <v>47940</v>
      </c>
      <c r="J52" s="379">
        <v>0</v>
      </c>
      <c r="K52" s="379">
        <v>433</v>
      </c>
      <c r="L52" s="379">
        <v>20058</v>
      </c>
      <c r="M52" s="380">
        <v>76971.35672887665</v>
      </c>
      <c r="N52" s="381">
        <f t="shared" si="79"/>
        <v>169660.35672887665</v>
      </c>
      <c r="O52" s="379">
        <v>5027</v>
      </c>
      <c r="P52" s="379">
        <v>10443</v>
      </c>
      <c r="Q52" s="379">
        <v>68</v>
      </c>
      <c r="R52" s="379">
        <v>11900</v>
      </c>
      <c r="S52" s="379">
        <v>52860</v>
      </c>
      <c r="T52" s="379">
        <v>0</v>
      </c>
      <c r="U52" s="379">
        <v>415</v>
      </c>
      <c r="V52" s="379">
        <v>17058</v>
      </c>
      <c r="W52" s="480">
        <f>(VLOOKUP(A52,'[1]floresta plant'!$A$4:$F$573,6,0))*1000</f>
        <v>62791.340028347993</v>
      </c>
      <c r="X52" s="24">
        <f t="shared" si="0"/>
        <v>160562.340028348</v>
      </c>
      <c r="Y52" s="53">
        <f t="shared" si="96"/>
        <v>15</v>
      </c>
      <c r="Z52" s="53">
        <f t="shared" si="96"/>
        <v>2130</v>
      </c>
      <c r="AA52" s="53">
        <f t="shared" si="96"/>
        <v>4920</v>
      </c>
      <c r="AB52" s="53">
        <f t="shared" si="93"/>
        <v>0</v>
      </c>
      <c r="AC52" s="53">
        <f t="shared" si="93"/>
        <v>-18</v>
      </c>
      <c r="AD52" s="53">
        <f t="shared" si="93"/>
        <v>-3000</v>
      </c>
      <c r="AE52" s="53">
        <f t="shared" si="93"/>
        <v>-14180.016700528657</v>
      </c>
      <c r="AF52" s="53">
        <f t="shared" si="2"/>
        <v>1000</v>
      </c>
      <c r="AG52" s="53">
        <f t="shared" si="3"/>
        <v>35</v>
      </c>
      <c r="AH52" s="53">
        <f t="shared" si="4"/>
        <v>12097.236700528649</v>
      </c>
      <c r="AI52" s="53">
        <f t="shared" si="80"/>
        <v>-9098.0167005286494</v>
      </c>
      <c r="AJ52" s="469">
        <v>0</v>
      </c>
      <c r="AK52" s="469">
        <v>0</v>
      </c>
      <c r="AL52" s="469">
        <v>2999.22</v>
      </c>
      <c r="AM52" s="470">
        <f t="shared" si="5"/>
        <v>2999.22</v>
      </c>
      <c r="AN52" s="53">
        <f t="shared" si="6"/>
        <v>12097.236700528649</v>
      </c>
      <c r="AO52" s="382">
        <f t="shared" si="7"/>
        <v>3</v>
      </c>
      <c r="AP52">
        <v>1</v>
      </c>
      <c r="AQ52" s="383">
        <f t="shared" si="81"/>
        <v>8100</v>
      </c>
      <c r="AR52" s="383">
        <f t="shared" si="8"/>
        <v>-17198.016700528657</v>
      </c>
      <c r="AS52" s="383">
        <f t="shared" si="9"/>
        <v>15</v>
      </c>
      <c r="AT52" s="383">
        <f t="shared" si="10"/>
        <v>17198.016700528657</v>
      </c>
      <c r="AU52" s="383">
        <f t="shared" si="82"/>
        <v>0</v>
      </c>
      <c r="AV52" s="383">
        <f t="shared" si="11"/>
        <v>1</v>
      </c>
      <c r="AW52" s="383">
        <f t="shared" si="12"/>
        <v>0</v>
      </c>
      <c r="AX52" s="383">
        <f t="shared" si="13"/>
        <v>1</v>
      </c>
      <c r="AY52" s="383">
        <f t="shared" si="14"/>
        <v>15</v>
      </c>
      <c r="AZ52">
        <f t="shared" si="15"/>
        <v>0</v>
      </c>
      <c r="BA52">
        <f t="shared" si="16"/>
        <v>0</v>
      </c>
      <c r="BB52" s="383">
        <f t="shared" si="17"/>
        <v>0</v>
      </c>
      <c r="BC52" s="384">
        <f t="shared" si="87"/>
        <v>15</v>
      </c>
      <c r="BD52" s="384">
        <f t="shared" si="87"/>
        <v>2130</v>
      </c>
      <c r="BE52" s="384">
        <f t="shared" si="87"/>
        <v>4920</v>
      </c>
      <c r="BF52" s="384">
        <f t="shared" si="85"/>
        <v>0</v>
      </c>
      <c r="BG52" s="384">
        <f t="shared" si="85"/>
        <v>1.0466323130996081E-3</v>
      </c>
      <c r="BH52" s="384">
        <f t="shared" si="85"/>
        <v>0.1744387188499347</v>
      </c>
      <c r="BI52" s="384">
        <f t="shared" si="85"/>
        <v>0.82451464883696568</v>
      </c>
      <c r="BJ52" s="384">
        <f t="shared" si="85"/>
        <v>1000</v>
      </c>
      <c r="BK52" s="384">
        <f t="shared" si="85"/>
        <v>35</v>
      </c>
      <c r="BL52" s="474">
        <f t="shared" si="19"/>
        <v>17183.016700528657</v>
      </c>
      <c r="BM52" s="409">
        <f t="shared" si="20"/>
        <v>12097.236700528649</v>
      </c>
      <c r="BN52" s="473">
        <f t="shared" si="21"/>
        <v>8085</v>
      </c>
      <c r="BO52" s="387">
        <f t="shared" si="22"/>
        <v>1</v>
      </c>
      <c r="BP52" s="387">
        <f t="shared" si="23"/>
        <v>0</v>
      </c>
      <c r="BQ52" s="388">
        <f t="shared" si="24"/>
        <v>0</v>
      </c>
      <c r="BR52" s="389">
        <f t="shared" si="25"/>
        <v>9098.0167005286567</v>
      </c>
      <c r="BS52" s="390">
        <f t="shared" si="26"/>
        <v>15</v>
      </c>
      <c r="BT52" s="391">
        <f t="shared" si="91"/>
        <v>0</v>
      </c>
      <c r="BU52" s="391">
        <f t="shared" si="91"/>
        <v>0</v>
      </c>
      <c r="BV52" s="391">
        <f t="shared" si="91"/>
        <v>0</v>
      </c>
      <c r="BW52" s="391">
        <f t="shared" si="91"/>
        <v>1.5699484696494122E-2</v>
      </c>
      <c r="BX52" s="391">
        <f t="shared" si="91"/>
        <v>2.6165807827490206</v>
      </c>
      <c r="BY52" s="391">
        <f t="shared" si="91"/>
        <v>12.367719732554486</v>
      </c>
      <c r="BZ52" s="391">
        <f t="shared" si="91"/>
        <v>0</v>
      </c>
      <c r="CA52" s="391">
        <f t="shared" si="89"/>
        <v>0</v>
      </c>
      <c r="CB52" s="391">
        <f t="shared" si="28"/>
        <v>0</v>
      </c>
      <c r="CC52" s="391">
        <f t="shared" si="28"/>
        <v>0</v>
      </c>
      <c r="CD52" s="392">
        <f t="shared" si="29"/>
        <v>0</v>
      </c>
      <c r="CE52" s="393">
        <f t="shared" si="30"/>
        <v>2130</v>
      </c>
      <c r="CF52" s="392">
        <f t="shared" si="97"/>
        <v>0</v>
      </c>
      <c r="CG52" s="392">
        <f t="shared" si="97"/>
        <v>0</v>
      </c>
      <c r="CH52" s="392">
        <f t="shared" si="97"/>
        <v>2.2293268269021653</v>
      </c>
      <c r="CI52" s="392">
        <f t="shared" si="94"/>
        <v>371.55447115036088</v>
      </c>
      <c r="CJ52" s="392">
        <f t="shared" si="94"/>
        <v>1756.216202022737</v>
      </c>
      <c r="CK52" s="392">
        <f t="shared" si="94"/>
        <v>0</v>
      </c>
      <c r="CL52" s="392">
        <f t="shared" si="94"/>
        <v>0</v>
      </c>
      <c r="CM52" s="392">
        <f t="shared" si="32"/>
        <v>0</v>
      </c>
      <c r="CN52" s="392">
        <f t="shared" si="33"/>
        <v>0</v>
      </c>
      <c r="CO52" s="394">
        <f t="shared" si="34"/>
        <v>0</v>
      </c>
      <c r="CP52" s="394">
        <f t="shared" si="34"/>
        <v>0</v>
      </c>
      <c r="CQ52" s="395">
        <f t="shared" si="35"/>
        <v>4920</v>
      </c>
      <c r="CR52" s="394">
        <f t="shared" si="101"/>
        <v>0</v>
      </c>
      <c r="CS52" s="394">
        <f t="shared" si="101"/>
        <v>5.149430980450072</v>
      </c>
      <c r="CT52" s="394">
        <f t="shared" si="101"/>
        <v>858.23849674167877</v>
      </c>
      <c r="CU52" s="394">
        <f t="shared" si="99"/>
        <v>4056.612072277871</v>
      </c>
      <c r="CV52" s="394">
        <f t="shared" si="99"/>
        <v>0</v>
      </c>
      <c r="CW52" s="394">
        <f t="shared" si="99"/>
        <v>0</v>
      </c>
      <c r="CX52" s="396">
        <f t="shared" si="37"/>
        <v>0</v>
      </c>
      <c r="CY52" s="396">
        <f t="shared" si="37"/>
        <v>0</v>
      </c>
      <c r="CZ52" s="397">
        <f t="shared" si="38"/>
        <v>0</v>
      </c>
      <c r="DA52" s="397">
        <f t="shared" si="38"/>
        <v>0</v>
      </c>
      <c r="DB52" s="397">
        <f t="shared" si="38"/>
        <v>0</v>
      </c>
      <c r="DC52" s="397">
        <f t="shared" si="39"/>
        <v>0</v>
      </c>
      <c r="DD52" s="397">
        <f t="shared" si="40"/>
        <v>0</v>
      </c>
      <c r="DE52" s="397">
        <f t="shared" si="40"/>
        <v>0</v>
      </c>
      <c r="DF52" s="397">
        <f t="shared" si="40"/>
        <v>0</v>
      </c>
      <c r="DG52" s="397">
        <f t="shared" si="40"/>
        <v>0</v>
      </c>
      <c r="DH52" s="397">
        <f t="shared" si="40"/>
        <v>0</v>
      </c>
      <c r="DI52" s="398">
        <f t="shared" si="41"/>
        <v>0</v>
      </c>
      <c r="DJ52" s="398">
        <f t="shared" si="41"/>
        <v>0</v>
      </c>
      <c r="DK52" s="399">
        <f t="shared" si="42"/>
        <v>0</v>
      </c>
      <c r="DL52" s="399">
        <f t="shared" si="42"/>
        <v>0</v>
      </c>
      <c r="DM52" s="399">
        <f t="shared" si="42"/>
        <v>0</v>
      </c>
      <c r="DN52" s="399">
        <f t="shared" si="42"/>
        <v>0</v>
      </c>
      <c r="DO52" s="399">
        <f t="shared" si="43"/>
        <v>-18</v>
      </c>
      <c r="DP52" s="399">
        <f t="shared" si="44"/>
        <v>0</v>
      </c>
      <c r="DQ52" s="399">
        <f t="shared" si="44"/>
        <v>0</v>
      </c>
      <c r="DR52" s="399">
        <f t="shared" si="44"/>
        <v>0</v>
      </c>
      <c r="DS52" s="399">
        <f t="shared" si="44"/>
        <v>0</v>
      </c>
      <c r="DT52" s="400">
        <f t="shared" si="45"/>
        <v>0</v>
      </c>
      <c r="DU52" s="400">
        <f t="shared" si="45"/>
        <v>0</v>
      </c>
      <c r="DV52" s="386">
        <f t="shared" si="46"/>
        <v>0</v>
      </c>
      <c r="DW52" s="386">
        <f t="shared" si="46"/>
        <v>0</v>
      </c>
      <c r="DX52" s="386">
        <f t="shared" si="46"/>
        <v>0</v>
      </c>
      <c r="DY52" s="386">
        <f t="shared" si="46"/>
        <v>0</v>
      </c>
      <c r="DZ52" s="386">
        <f t="shared" si="46"/>
        <v>0</v>
      </c>
      <c r="EA52" s="401">
        <f t="shared" si="47"/>
        <v>-3000</v>
      </c>
      <c r="EB52" s="386">
        <f t="shared" si="48"/>
        <v>0</v>
      </c>
      <c r="EC52" s="386">
        <f t="shared" si="48"/>
        <v>0</v>
      </c>
      <c r="ED52" s="386">
        <f t="shared" si="48"/>
        <v>0</v>
      </c>
      <c r="EE52" s="385">
        <f t="shared" si="49"/>
        <v>0</v>
      </c>
      <c r="EF52" s="385">
        <f t="shared" si="49"/>
        <v>0</v>
      </c>
      <c r="EG52" s="402">
        <f t="shared" si="102"/>
        <v>0</v>
      </c>
      <c r="EH52" s="402">
        <f t="shared" si="102"/>
        <v>0</v>
      </c>
      <c r="EI52" s="402">
        <f t="shared" si="102"/>
        <v>0</v>
      </c>
      <c r="EJ52" s="402">
        <f t="shared" si="100"/>
        <v>0</v>
      </c>
      <c r="EK52" s="402">
        <f t="shared" si="100"/>
        <v>0</v>
      </c>
      <c r="EL52" s="402">
        <f t="shared" si="100"/>
        <v>0</v>
      </c>
      <c r="EM52" s="402">
        <f t="shared" si="51"/>
        <v>-14180.016700528657</v>
      </c>
      <c r="EN52" s="402">
        <f t="shared" si="52"/>
        <v>0</v>
      </c>
      <c r="EO52" s="402">
        <f t="shared" si="52"/>
        <v>0</v>
      </c>
      <c r="EP52" s="402">
        <f t="shared" si="53"/>
        <v>0</v>
      </c>
      <c r="EQ52" s="402">
        <f t="shared" si="54"/>
        <v>0</v>
      </c>
      <c r="ER52" s="394">
        <f t="shared" si="98"/>
        <v>0</v>
      </c>
      <c r="ES52" s="394">
        <f t="shared" si="98"/>
        <v>0</v>
      </c>
      <c r="ET52" s="394">
        <f t="shared" si="98"/>
        <v>0</v>
      </c>
      <c r="EU52" s="394">
        <f t="shared" si="95"/>
        <v>0</v>
      </c>
      <c r="EV52" s="394">
        <f t="shared" si="95"/>
        <v>1.046632313099608</v>
      </c>
      <c r="EW52" s="394">
        <f t="shared" si="95"/>
        <v>174.4387188499347</v>
      </c>
      <c r="EX52" s="394">
        <f t="shared" si="95"/>
        <v>824.51464883696565</v>
      </c>
      <c r="EY52" s="403">
        <f t="shared" si="56"/>
        <v>1000</v>
      </c>
      <c r="EZ52" s="394">
        <f t="shared" si="57"/>
        <v>0</v>
      </c>
      <c r="FA52" s="396">
        <f t="shared" si="58"/>
        <v>0</v>
      </c>
      <c r="FB52" s="396">
        <f t="shared" si="58"/>
        <v>0</v>
      </c>
      <c r="FC52" s="404">
        <f t="shared" si="92"/>
        <v>0</v>
      </c>
      <c r="FD52" s="404">
        <f t="shared" si="92"/>
        <v>0</v>
      </c>
      <c r="FE52" s="404">
        <f t="shared" si="92"/>
        <v>0</v>
      </c>
      <c r="FF52" s="404">
        <f t="shared" si="92"/>
        <v>0</v>
      </c>
      <c r="FG52" s="404">
        <f t="shared" si="92"/>
        <v>3.6632130958486282E-2</v>
      </c>
      <c r="FH52" s="404">
        <f t="shared" si="92"/>
        <v>6.105355159747714</v>
      </c>
      <c r="FI52" s="404">
        <f t="shared" si="92"/>
        <v>28.858012709293799</v>
      </c>
      <c r="FJ52" s="404">
        <f t="shared" si="90"/>
        <v>0</v>
      </c>
      <c r="FK52" s="392">
        <f t="shared" si="60"/>
        <v>35</v>
      </c>
      <c r="FL52" s="384">
        <f t="shared" si="61"/>
        <v>0</v>
      </c>
      <c r="FM52" s="384">
        <f t="shared" si="61"/>
        <v>0</v>
      </c>
      <c r="FN52" s="405">
        <f t="shared" si="88"/>
        <v>0</v>
      </c>
      <c r="FO52" s="405">
        <f t="shared" si="88"/>
        <v>0</v>
      </c>
      <c r="FP52" s="405">
        <f t="shared" si="88"/>
        <v>0</v>
      </c>
      <c r="FQ52" s="405">
        <f t="shared" si="86"/>
        <v>0</v>
      </c>
      <c r="FR52" s="405">
        <f t="shared" si="86"/>
        <v>9.5222782638931722</v>
      </c>
      <c r="FS52" s="405">
        <f t="shared" si="86"/>
        <v>1587.0463773155288</v>
      </c>
      <c r="FT52" s="405">
        <f t="shared" si="86"/>
        <v>7501.4480449492348</v>
      </c>
      <c r="FU52" s="405">
        <f t="shared" si="86"/>
        <v>0</v>
      </c>
      <c r="FV52" s="405">
        <f t="shared" si="86"/>
        <v>0</v>
      </c>
      <c r="FW52" s="397">
        <f t="shared" si="63"/>
        <v>12097.236700528649</v>
      </c>
      <c r="FX52" s="406">
        <f t="shared" si="64"/>
        <v>2999.2199999999921</v>
      </c>
      <c r="FY52" s="331">
        <f t="shared" si="65"/>
        <v>2999.2199999999921</v>
      </c>
      <c r="FZ52" s="382">
        <f t="shared" si="66"/>
        <v>7.73070496506989E-12</v>
      </c>
      <c r="GA52" s="331">
        <f t="shared" si="67"/>
        <v>0</v>
      </c>
      <c r="GB52" s="407">
        <f t="shared" si="68"/>
        <v>0</v>
      </c>
      <c r="GC52" s="407">
        <f t="shared" si="69"/>
        <v>0</v>
      </c>
      <c r="GD52" s="407">
        <f t="shared" si="70"/>
        <v>0</v>
      </c>
      <c r="GE52" s="407">
        <f t="shared" si="71"/>
        <v>0</v>
      </c>
      <c r="GF52" s="407">
        <f t="shared" si="72"/>
        <v>0</v>
      </c>
      <c r="GG52" s="407">
        <f t="shared" si="73"/>
        <v>0</v>
      </c>
      <c r="GH52" s="407">
        <f t="shared" si="74"/>
        <v>0</v>
      </c>
      <c r="GI52" s="407">
        <f t="shared" si="75"/>
        <v>0</v>
      </c>
      <c r="GJ52">
        <f t="shared" si="76"/>
        <v>0</v>
      </c>
      <c r="GK52" s="382">
        <f t="shared" si="77"/>
        <v>0</v>
      </c>
      <c r="GL52">
        <v>1</v>
      </c>
      <c r="GM52">
        <f t="shared" si="84"/>
        <v>15</v>
      </c>
      <c r="GN52">
        <f t="shared" si="84"/>
        <v>2130</v>
      </c>
      <c r="GO52">
        <f t="shared" si="84"/>
        <v>4920</v>
      </c>
      <c r="GP52">
        <f t="shared" si="84"/>
        <v>0</v>
      </c>
      <c r="GQ52">
        <f t="shared" si="84"/>
        <v>0</v>
      </c>
      <c r="GR52">
        <f t="shared" si="83"/>
        <v>0</v>
      </c>
      <c r="GS52">
        <f t="shared" si="83"/>
        <v>0</v>
      </c>
      <c r="GT52">
        <f t="shared" si="83"/>
        <v>1000</v>
      </c>
      <c r="GU52">
        <f t="shared" si="83"/>
        <v>35</v>
      </c>
      <c r="GV52">
        <f t="shared" si="83"/>
        <v>12097.236700528649</v>
      </c>
    </row>
    <row r="53" spans="1:204" customFormat="1" x14ac:dyDescent="0.25">
      <c r="A53" s="378">
        <v>42011</v>
      </c>
      <c r="B53" s="32" t="s">
        <v>1438</v>
      </c>
      <c r="C53" t="s">
        <v>893</v>
      </c>
      <c r="D53">
        <v>1</v>
      </c>
      <c r="E53" s="379">
        <v>30528</v>
      </c>
      <c r="F53" s="379">
        <v>795</v>
      </c>
      <c r="G53" s="379">
        <v>72</v>
      </c>
      <c r="H53" s="379">
        <v>545</v>
      </c>
      <c r="I53" s="379">
        <v>23125</v>
      </c>
      <c r="J53" s="379">
        <v>0</v>
      </c>
      <c r="K53" s="379">
        <v>11796</v>
      </c>
      <c r="L53" s="379">
        <v>1015</v>
      </c>
      <c r="M53" s="380">
        <v>9862.9452100993785</v>
      </c>
      <c r="N53" s="381">
        <f t="shared" si="79"/>
        <v>77738.94521009938</v>
      </c>
      <c r="O53" s="379">
        <v>24868</v>
      </c>
      <c r="P53" s="379">
        <v>831</v>
      </c>
      <c r="Q53" s="379">
        <v>191</v>
      </c>
      <c r="R53" s="379">
        <v>253</v>
      </c>
      <c r="S53" s="379">
        <v>26805</v>
      </c>
      <c r="T53" s="379">
        <v>0</v>
      </c>
      <c r="U53" s="379">
        <v>11804</v>
      </c>
      <c r="V53" s="379">
        <v>622</v>
      </c>
      <c r="W53" s="480">
        <f>(VLOOKUP(A53,'[1]floresta plant'!$A$4:$F$573,6,0))*1000</f>
        <v>11894.012474761184</v>
      </c>
      <c r="X53" s="24">
        <f t="shared" si="0"/>
        <v>77268.012474761184</v>
      </c>
      <c r="Y53" s="53">
        <f t="shared" si="96"/>
        <v>119</v>
      </c>
      <c r="Z53" s="53">
        <f t="shared" si="96"/>
        <v>-292</v>
      </c>
      <c r="AA53" s="53">
        <f t="shared" si="96"/>
        <v>3680</v>
      </c>
      <c r="AB53" s="53">
        <f t="shared" si="93"/>
        <v>0</v>
      </c>
      <c r="AC53" s="53">
        <f t="shared" si="93"/>
        <v>8</v>
      </c>
      <c r="AD53" s="53">
        <f t="shared" si="93"/>
        <v>-393</v>
      </c>
      <c r="AE53" s="53">
        <f t="shared" si="93"/>
        <v>2031.0672646618059</v>
      </c>
      <c r="AF53" s="53">
        <f t="shared" si="2"/>
        <v>36</v>
      </c>
      <c r="AG53" s="53">
        <f t="shared" si="3"/>
        <v>-5660</v>
      </c>
      <c r="AH53" s="53">
        <f t="shared" si="4"/>
        <v>2754.5927353381958</v>
      </c>
      <c r="AI53" s="53">
        <f t="shared" si="80"/>
        <v>-470.93273533819593</v>
      </c>
      <c r="AJ53" s="469">
        <v>0</v>
      </c>
      <c r="AK53" s="469">
        <v>0</v>
      </c>
      <c r="AL53" s="469">
        <v>2283.66</v>
      </c>
      <c r="AM53" s="470">
        <f t="shared" si="5"/>
        <v>2283.66</v>
      </c>
      <c r="AN53" s="53">
        <f t="shared" si="6"/>
        <v>2754.5927353381958</v>
      </c>
      <c r="AO53" s="382">
        <f t="shared" si="7"/>
        <v>3</v>
      </c>
      <c r="AP53">
        <v>1</v>
      </c>
      <c r="AQ53" s="383">
        <f t="shared" si="81"/>
        <v>5874.0672646618059</v>
      </c>
      <c r="AR53" s="383">
        <f t="shared" si="8"/>
        <v>-6345</v>
      </c>
      <c r="AS53" s="383">
        <f t="shared" si="9"/>
        <v>119</v>
      </c>
      <c r="AT53" s="383">
        <f t="shared" si="10"/>
        <v>6345</v>
      </c>
      <c r="AU53" s="383">
        <f t="shared" si="82"/>
        <v>0</v>
      </c>
      <c r="AV53" s="383">
        <f t="shared" si="11"/>
        <v>1</v>
      </c>
      <c r="AW53" s="383">
        <f t="shared" si="12"/>
        <v>0</v>
      </c>
      <c r="AX53" s="383">
        <f t="shared" si="13"/>
        <v>1</v>
      </c>
      <c r="AY53" s="383">
        <f t="shared" si="14"/>
        <v>119</v>
      </c>
      <c r="AZ53">
        <f t="shared" si="15"/>
        <v>0</v>
      </c>
      <c r="BA53">
        <f t="shared" si="16"/>
        <v>0</v>
      </c>
      <c r="BB53" s="383">
        <f t="shared" si="17"/>
        <v>0</v>
      </c>
      <c r="BC53" s="384">
        <f t="shared" si="87"/>
        <v>119</v>
      </c>
      <c r="BD53" s="384">
        <f t="shared" si="87"/>
        <v>4.602048857368006E-2</v>
      </c>
      <c r="BE53" s="384">
        <f t="shared" si="87"/>
        <v>3680</v>
      </c>
      <c r="BF53" s="384">
        <f t="shared" si="85"/>
        <v>0</v>
      </c>
      <c r="BG53" s="384">
        <f t="shared" si="85"/>
        <v>8</v>
      </c>
      <c r="BH53" s="384">
        <f t="shared" si="85"/>
        <v>6.193853427895981E-2</v>
      </c>
      <c r="BI53" s="384">
        <f t="shared" si="85"/>
        <v>2031.0672646618059</v>
      </c>
      <c r="BJ53" s="384">
        <f t="shared" si="85"/>
        <v>36</v>
      </c>
      <c r="BK53" s="384">
        <f t="shared" si="85"/>
        <v>0.89204097714736008</v>
      </c>
      <c r="BL53" s="474">
        <f t="shared" si="19"/>
        <v>6226</v>
      </c>
      <c r="BM53" s="409">
        <f t="shared" si="20"/>
        <v>2754.5927353381958</v>
      </c>
      <c r="BN53" s="473">
        <f t="shared" si="21"/>
        <v>5755.0672646618059</v>
      </c>
      <c r="BO53" s="387">
        <f t="shared" si="22"/>
        <v>1</v>
      </c>
      <c r="BP53" s="387">
        <f t="shared" si="23"/>
        <v>0</v>
      </c>
      <c r="BQ53" s="388">
        <f t="shared" si="24"/>
        <v>0</v>
      </c>
      <c r="BR53" s="389">
        <f t="shared" si="25"/>
        <v>470.93273533819411</v>
      </c>
      <c r="BS53" s="390">
        <f t="shared" si="26"/>
        <v>119</v>
      </c>
      <c r="BT53" s="391">
        <f t="shared" si="91"/>
        <v>5.476438140267927</v>
      </c>
      <c r="BU53" s="391">
        <f t="shared" si="91"/>
        <v>0</v>
      </c>
      <c r="BV53" s="391">
        <f t="shared" si="91"/>
        <v>0</v>
      </c>
      <c r="BW53" s="391">
        <f t="shared" si="91"/>
        <v>0</v>
      </c>
      <c r="BX53" s="391">
        <f t="shared" si="91"/>
        <v>7.3706855791962171</v>
      </c>
      <c r="BY53" s="391">
        <f t="shared" si="91"/>
        <v>0</v>
      </c>
      <c r="BZ53" s="391">
        <f t="shared" si="91"/>
        <v>0</v>
      </c>
      <c r="CA53" s="391">
        <f t="shared" si="89"/>
        <v>106.15287628053585</v>
      </c>
      <c r="CB53" s="391">
        <f t="shared" si="28"/>
        <v>0</v>
      </c>
      <c r="CC53" s="391">
        <f t="shared" si="28"/>
        <v>0</v>
      </c>
      <c r="CD53" s="392">
        <f t="shared" si="29"/>
        <v>0</v>
      </c>
      <c r="CE53" s="393">
        <f t="shared" si="30"/>
        <v>-292</v>
      </c>
      <c r="CF53" s="392">
        <f t="shared" si="97"/>
        <v>0</v>
      </c>
      <c r="CG53" s="392">
        <f t="shared" si="97"/>
        <v>0</v>
      </c>
      <c r="CH53" s="392">
        <f t="shared" si="97"/>
        <v>0</v>
      </c>
      <c r="CI53" s="392">
        <f t="shared" si="94"/>
        <v>0</v>
      </c>
      <c r="CJ53" s="392">
        <f t="shared" si="94"/>
        <v>0</v>
      </c>
      <c r="CK53" s="392">
        <f t="shared" si="94"/>
        <v>0</v>
      </c>
      <c r="CL53" s="392">
        <f t="shared" si="94"/>
        <v>0</v>
      </c>
      <c r="CM53" s="392">
        <f t="shared" si="32"/>
        <v>0</v>
      </c>
      <c r="CN53" s="392">
        <f t="shared" si="33"/>
        <v>0</v>
      </c>
      <c r="CO53" s="394">
        <f t="shared" si="34"/>
        <v>0</v>
      </c>
      <c r="CP53" s="394">
        <f t="shared" si="34"/>
        <v>169.35539795114263</v>
      </c>
      <c r="CQ53" s="395">
        <f t="shared" si="35"/>
        <v>3680</v>
      </c>
      <c r="CR53" s="394">
        <f t="shared" si="101"/>
        <v>0</v>
      </c>
      <c r="CS53" s="394">
        <f t="shared" si="101"/>
        <v>0</v>
      </c>
      <c r="CT53" s="394">
        <f t="shared" si="101"/>
        <v>227.9338061465721</v>
      </c>
      <c r="CU53" s="394">
        <f t="shared" si="99"/>
        <v>0</v>
      </c>
      <c r="CV53" s="394">
        <f t="shared" si="99"/>
        <v>0</v>
      </c>
      <c r="CW53" s="394">
        <f t="shared" si="99"/>
        <v>3282.7107959022851</v>
      </c>
      <c r="CX53" s="396">
        <f t="shared" si="37"/>
        <v>0</v>
      </c>
      <c r="CY53" s="396">
        <f t="shared" si="37"/>
        <v>0</v>
      </c>
      <c r="CZ53" s="397">
        <f t="shared" si="38"/>
        <v>0</v>
      </c>
      <c r="DA53" s="397">
        <f t="shared" si="38"/>
        <v>0</v>
      </c>
      <c r="DB53" s="397">
        <f t="shared" si="38"/>
        <v>0</v>
      </c>
      <c r="DC53" s="397">
        <f t="shared" si="39"/>
        <v>0</v>
      </c>
      <c r="DD53" s="397">
        <f t="shared" si="40"/>
        <v>0</v>
      </c>
      <c r="DE53" s="397">
        <f t="shared" si="40"/>
        <v>0</v>
      </c>
      <c r="DF53" s="397">
        <f t="shared" si="40"/>
        <v>0</v>
      </c>
      <c r="DG53" s="397">
        <f t="shared" si="40"/>
        <v>0</v>
      </c>
      <c r="DH53" s="397">
        <f t="shared" si="40"/>
        <v>0</v>
      </c>
      <c r="DI53" s="398">
        <f t="shared" si="41"/>
        <v>0</v>
      </c>
      <c r="DJ53" s="398">
        <f t="shared" si="41"/>
        <v>0</v>
      </c>
      <c r="DK53" s="399">
        <f t="shared" si="42"/>
        <v>0</v>
      </c>
      <c r="DL53" s="399">
        <f t="shared" si="42"/>
        <v>0.36816390858944048</v>
      </c>
      <c r="DM53" s="399">
        <f t="shared" si="42"/>
        <v>0</v>
      </c>
      <c r="DN53" s="399">
        <f t="shared" si="42"/>
        <v>0</v>
      </c>
      <c r="DO53" s="399">
        <f t="shared" si="43"/>
        <v>8</v>
      </c>
      <c r="DP53" s="399">
        <f t="shared" si="44"/>
        <v>0.49550827423167848</v>
      </c>
      <c r="DQ53" s="399">
        <f t="shared" si="44"/>
        <v>0</v>
      </c>
      <c r="DR53" s="399">
        <f t="shared" si="44"/>
        <v>0</v>
      </c>
      <c r="DS53" s="399">
        <f t="shared" si="44"/>
        <v>7.1363278171788807</v>
      </c>
      <c r="DT53" s="400">
        <f t="shared" si="45"/>
        <v>0</v>
      </c>
      <c r="DU53" s="400">
        <f t="shared" si="45"/>
        <v>0</v>
      </c>
      <c r="DV53" s="386">
        <f t="shared" si="46"/>
        <v>0</v>
      </c>
      <c r="DW53" s="386">
        <f t="shared" si="46"/>
        <v>0</v>
      </c>
      <c r="DX53" s="386">
        <f t="shared" si="46"/>
        <v>0</v>
      </c>
      <c r="DY53" s="386">
        <f t="shared" si="46"/>
        <v>0</v>
      </c>
      <c r="DZ53" s="386">
        <f t="shared" si="46"/>
        <v>0</v>
      </c>
      <c r="EA53" s="401">
        <f t="shared" si="47"/>
        <v>-393</v>
      </c>
      <c r="EB53" s="386">
        <f t="shared" si="48"/>
        <v>0</v>
      </c>
      <c r="EC53" s="386">
        <f t="shared" si="48"/>
        <v>0</v>
      </c>
      <c r="ED53" s="386">
        <f t="shared" si="48"/>
        <v>0</v>
      </c>
      <c r="EE53" s="385">
        <f t="shared" si="49"/>
        <v>0</v>
      </c>
      <c r="EF53" s="385">
        <f t="shared" si="49"/>
        <v>0</v>
      </c>
      <c r="EG53" s="402">
        <f t="shared" si="102"/>
        <v>0</v>
      </c>
      <c r="EH53" s="402">
        <f t="shared" si="102"/>
        <v>93.470707845744258</v>
      </c>
      <c r="EI53" s="402">
        <f t="shared" si="102"/>
        <v>0</v>
      </c>
      <c r="EJ53" s="402">
        <f t="shared" si="100"/>
        <v>0</v>
      </c>
      <c r="EK53" s="402">
        <f t="shared" si="100"/>
        <v>0</v>
      </c>
      <c r="EL53" s="402">
        <f t="shared" si="100"/>
        <v>125.80132939512841</v>
      </c>
      <c r="EM53" s="402">
        <f t="shared" si="51"/>
        <v>2031.0672646618059</v>
      </c>
      <c r="EN53" s="402">
        <f t="shared" si="52"/>
        <v>0</v>
      </c>
      <c r="EO53" s="402">
        <f t="shared" si="52"/>
        <v>1811.7952274209331</v>
      </c>
      <c r="EP53" s="402">
        <f t="shared" si="53"/>
        <v>0</v>
      </c>
      <c r="EQ53" s="402">
        <f t="shared" si="54"/>
        <v>0</v>
      </c>
      <c r="ER53" s="394">
        <f t="shared" si="98"/>
        <v>0</v>
      </c>
      <c r="ES53" s="394">
        <f t="shared" si="98"/>
        <v>1.6567375886524822</v>
      </c>
      <c r="ET53" s="394">
        <f t="shared" si="98"/>
        <v>0</v>
      </c>
      <c r="EU53" s="394">
        <f t="shared" si="95"/>
        <v>0</v>
      </c>
      <c r="EV53" s="394">
        <f t="shared" si="95"/>
        <v>0</v>
      </c>
      <c r="EW53" s="394">
        <f t="shared" si="95"/>
        <v>2.2297872340425533</v>
      </c>
      <c r="EX53" s="394">
        <f t="shared" si="95"/>
        <v>0</v>
      </c>
      <c r="EY53" s="403">
        <f t="shared" si="56"/>
        <v>36</v>
      </c>
      <c r="EZ53" s="394">
        <f t="shared" si="57"/>
        <v>32.113475177304963</v>
      </c>
      <c r="FA53" s="396">
        <f t="shared" si="58"/>
        <v>0</v>
      </c>
      <c r="FB53" s="396">
        <f t="shared" si="58"/>
        <v>0</v>
      </c>
      <c r="FC53" s="404">
        <f t="shared" si="92"/>
        <v>0</v>
      </c>
      <c r="FD53" s="404">
        <f t="shared" si="92"/>
        <v>0</v>
      </c>
      <c r="FE53" s="404">
        <f t="shared" si="92"/>
        <v>0</v>
      </c>
      <c r="FF53" s="404">
        <f t="shared" si="92"/>
        <v>0</v>
      </c>
      <c r="FG53" s="404">
        <f t="shared" si="92"/>
        <v>0</v>
      </c>
      <c r="FH53" s="404">
        <f t="shared" si="92"/>
        <v>0</v>
      </c>
      <c r="FI53" s="404">
        <f t="shared" si="92"/>
        <v>0</v>
      </c>
      <c r="FJ53" s="404">
        <f t="shared" si="90"/>
        <v>0</v>
      </c>
      <c r="FK53" s="392">
        <f t="shared" si="60"/>
        <v>-5660</v>
      </c>
      <c r="FL53" s="384">
        <f t="shared" si="61"/>
        <v>0</v>
      </c>
      <c r="FM53" s="384">
        <f t="shared" si="61"/>
        <v>0</v>
      </c>
      <c r="FN53" s="405">
        <f t="shared" si="88"/>
        <v>0</v>
      </c>
      <c r="FO53" s="405">
        <f t="shared" si="88"/>
        <v>21.672554565603257</v>
      </c>
      <c r="FP53" s="405">
        <f t="shared" si="88"/>
        <v>0</v>
      </c>
      <c r="FQ53" s="405">
        <f t="shared" si="86"/>
        <v>0</v>
      </c>
      <c r="FR53" s="405">
        <f t="shared" si="86"/>
        <v>0</v>
      </c>
      <c r="FS53" s="405">
        <f t="shared" si="86"/>
        <v>29.168883370829043</v>
      </c>
      <c r="FT53" s="405">
        <f t="shared" si="86"/>
        <v>0</v>
      </c>
      <c r="FU53" s="405">
        <f t="shared" si="86"/>
        <v>0</v>
      </c>
      <c r="FV53" s="405">
        <f t="shared" si="86"/>
        <v>420.09129740176178</v>
      </c>
      <c r="FW53" s="397">
        <f t="shared" si="63"/>
        <v>2754.5927353381958</v>
      </c>
      <c r="FX53" s="406">
        <f t="shared" si="64"/>
        <v>2283.6600000000017</v>
      </c>
      <c r="FY53" s="331">
        <f t="shared" si="65"/>
        <v>2283.6600000000017</v>
      </c>
      <c r="FZ53" s="382">
        <f t="shared" si="66"/>
        <v>0</v>
      </c>
      <c r="GA53" s="331">
        <f t="shared" si="67"/>
        <v>0</v>
      </c>
      <c r="GB53" s="407">
        <f t="shared" si="68"/>
        <v>0</v>
      </c>
      <c r="GC53" s="407">
        <f t="shared" si="69"/>
        <v>3.694822225952521E-13</v>
      </c>
      <c r="GD53" s="407">
        <f t="shared" si="70"/>
        <v>0</v>
      </c>
      <c r="GE53" s="407">
        <f t="shared" si="71"/>
        <v>5.5511151231257827E-16</v>
      </c>
      <c r="GF53" s="407">
        <f t="shared" si="72"/>
        <v>0</v>
      </c>
      <c r="GG53" s="407">
        <f t="shared" si="73"/>
        <v>1.4210854715202004E-13</v>
      </c>
      <c r="GH53" s="407">
        <f t="shared" si="74"/>
        <v>1.7763568394002505E-15</v>
      </c>
      <c r="GI53" s="407">
        <f t="shared" si="75"/>
        <v>0</v>
      </c>
      <c r="GJ53">
        <f t="shared" si="76"/>
        <v>0</v>
      </c>
      <c r="GK53" s="382">
        <f t="shared" si="77"/>
        <v>5.1392223809898496E-13</v>
      </c>
      <c r="GL53">
        <v>1</v>
      </c>
      <c r="GM53">
        <f t="shared" si="84"/>
        <v>119</v>
      </c>
      <c r="GN53">
        <f t="shared" si="84"/>
        <v>0</v>
      </c>
      <c r="GO53">
        <f t="shared" si="84"/>
        <v>3680</v>
      </c>
      <c r="GP53">
        <f t="shared" si="84"/>
        <v>0</v>
      </c>
      <c r="GQ53">
        <f t="shared" si="84"/>
        <v>8</v>
      </c>
      <c r="GR53">
        <f t="shared" si="83"/>
        <v>0</v>
      </c>
      <c r="GS53">
        <f t="shared" si="83"/>
        <v>2031.0672646618059</v>
      </c>
      <c r="GT53">
        <f t="shared" si="83"/>
        <v>36</v>
      </c>
      <c r="GU53">
        <f t="shared" si="83"/>
        <v>0</v>
      </c>
      <c r="GV53">
        <f t="shared" si="83"/>
        <v>2754.5927353381958</v>
      </c>
    </row>
    <row r="54" spans="1:204" customFormat="1" x14ac:dyDescent="0.25">
      <c r="A54" s="378">
        <v>42012</v>
      </c>
      <c r="B54" s="32" t="s">
        <v>1439</v>
      </c>
      <c r="C54" t="s">
        <v>893</v>
      </c>
      <c r="D54">
        <v>1</v>
      </c>
      <c r="E54" s="379">
        <v>3478</v>
      </c>
      <c r="F54" s="379">
        <v>5337</v>
      </c>
      <c r="G54" s="379">
        <v>1382</v>
      </c>
      <c r="H54" s="379">
        <v>200</v>
      </c>
      <c r="I54" s="379">
        <v>5743</v>
      </c>
      <c r="J54" s="379">
        <v>0</v>
      </c>
      <c r="K54" s="379">
        <v>8885</v>
      </c>
      <c r="L54" s="379">
        <v>204</v>
      </c>
      <c r="M54" s="380">
        <v>14842.363436661255</v>
      </c>
      <c r="N54" s="381">
        <f t="shared" si="79"/>
        <v>40071.363436661253</v>
      </c>
      <c r="O54" s="379">
        <v>2963</v>
      </c>
      <c r="P54" s="379">
        <v>5426</v>
      </c>
      <c r="Q54" s="379">
        <v>1377</v>
      </c>
      <c r="R54" s="379">
        <v>200</v>
      </c>
      <c r="S54" s="379">
        <v>5433</v>
      </c>
      <c r="T54" s="379">
        <v>0</v>
      </c>
      <c r="U54" s="379">
        <v>8985</v>
      </c>
      <c r="V54" s="379">
        <v>210</v>
      </c>
      <c r="W54" s="480">
        <f>(VLOOKUP(A54,'[1]floresta plant'!$A$4:$F$573,6,0))*1000</f>
        <v>17242.465309696185</v>
      </c>
      <c r="X54" s="24">
        <f t="shared" si="0"/>
        <v>41836.465309696185</v>
      </c>
      <c r="Y54" s="53">
        <f t="shared" si="96"/>
        <v>-5</v>
      </c>
      <c r="Z54" s="53">
        <f t="shared" si="96"/>
        <v>0</v>
      </c>
      <c r="AA54" s="53">
        <f t="shared" si="96"/>
        <v>-310</v>
      </c>
      <c r="AB54" s="53">
        <f t="shared" si="93"/>
        <v>0</v>
      </c>
      <c r="AC54" s="53">
        <f t="shared" si="93"/>
        <v>100</v>
      </c>
      <c r="AD54" s="53">
        <f t="shared" si="93"/>
        <v>6</v>
      </c>
      <c r="AE54" s="53">
        <f t="shared" si="93"/>
        <v>2400.1018730349297</v>
      </c>
      <c r="AF54" s="53">
        <f t="shared" si="2"/>
        <v>89</v>
      </c>
      <c r="AG54" s="53">
        <f t="shared" si="3"/>
        <v>-515</v>
      </c>
      <c r="AH54" s="53">
        <f t="shared" si="4"/>
        <v>478.26812696506886</v>
      </c>
      <c r="AI54" s="53">
        <f t="shared" si="80"/>
        <v>1765.1018730349315</v>
      </c>
      <c r="AJ54" s="469">
        <v>0</v>
      </c>
      <c r="AK54" s="469">
        <v>0</v>
      </c>
      <c r="AL54" s="469">
        <v>2243.3700000000003</v>
      </c>
      <c r="AM54" s="470">
        <f t="shared" si="5"/>
        <v>2243.3700000000003</v>
      </c>
      <c r="AN54" s="53">
        <f t="shared" si="6"/>
        <v>478.26812696506886</v>
      </c>
      <c r="AO54" s="382">
        <f t="shared" si="7"/>
        <v>1</v>
      </c>
      <c r="AP54">
        <v>1</v>
      </c>
      <c r="AQ54" s="383">
        <f t="shared" si="81"/>
        <v>2595.1018730349297</v>
      </c>
      <c r="AR54" s="383">
        <f t="shared" si="8"/>
        <v>-830</v>
      </c>
      <c r="AS54" s="383">
        <f t="shared" si="9"/>
        <v>0</v>
      </c>
      <c r="AT54" s="383">
        <f t="shared" si="10"/>
        <v>825</v>
      </c>
      <c r="AU54" s="383">
        <f t="shared" si="82"/>
        <v>0</v>
      </c>
      <c r="AV54" s="383">
        <f t="shared" si="11"/>
        <v>1</v>
      </c>
      <c r="AW54" s="383">
        <f t="shared" si="12"/>
        <v>0</v>
      </c>
      <c r="AX54" s="383">
        <f t="shared" si="13"/>
        <v>1</v>
      </c>
      <c r="AY54" s="383">
        <f t="shared" si="14"/>
        <v>0</v>
      </c>
      <c r="AZ54">
        <f t="shared" si="15"/>
        <v>0</v>
      </c>
      <c r="BA54">
        <f t="shared" si="16"/>
        <v>0</v>
      </c>
      <c r="BB54" s="383">
        <f t="shared" si="17"/>
        <v>0</v>
      </c>
      <c r="BC54" s="384">
        <f t="shared" si="87"/>
        <v>6.024096385542169E-3</v>
      </c>
      <c r="BD54" s="384">
        <f t="shared" si="87"/>
        <v>0</v>
      </c>
      <c r="BE54" s="384">
        <f t="shared" si="87"/>
        <v>0.37349397590361444</v>
      </c>
      <c r="BF54" s="384">
        <f t="shared" si="85"/>
        <v>0</v>
      </c>
      <c r="BG54" s="384">
        <f t="shared" si="85"/>
        <v>100</v>
      </c>
      <c r="BH54" s="384">
        <f t="shared" si="85"/>
        <v>6</v>
      </c>
      <c r="BI54" s="384">
        <f t="shared" si="85"/>
        <v>2400.1018730349297</v>
      </c>
      <c r="BJ54" s="384">
        <f t="shared" si="85"/>
        <v>89</v>
      </c>
      <c r="BK54" s="384">
        <f t="shared" si="85"/>
        <v>0.62048192771084343</v>
      </c>
      <c r="BL54" s="474">
        <f t="shared" si="19"/>
        <v>830</v>
      </c>
      <c r="BM54" s="409">
        <f t="shared" si="20"/>
        <v>478.26812696506886</v>
      </c>
      <c r="BN54" s="473">
        <f t="shared" si="21"/>
        <v>2595.1018730349297</v>
      </c>
      <c r="BO54" s="387">
        <f t="shared" si="22"/>
        <v>0.31983330158416035</v>
      </c>
      <c r="BP54" s="387">
        <f t="shared" si="23"/>
        <v>0</v>
      </c>
      <c r="BQ54" s="388">
        <f t="shared" si="24"/>
        <v>0.68016669841583965</v>
      </c>
      <c r="BR54" s="389">
        <f t="shared" si="25"/>
        <v>0</v>
      </c>
      <c r="BS54" s="390">
        <f t="shared" si="26"/>
        <v>-5</v>
      </c>
      <c r="BT54" s="391">
        <f t="shared" si="91"/>
        <v>0</v>
      </c>
      <c r="BU54" s="391">
        <f t="shared" si="91"/>
        <v>0</v>
      </c>
      <c r="BV54" s="391">
        <f t="shared" si="91"/>
        <v>0</v>
      </c>
      <c r="BW54" s="391">
        <f t="shared" si="91"/>
        <v>0</v>
      </c>
      <c r="BX54" s="391">
        <f t="shared" si="91"/>
        <v>0</v>
      </c>
      <c r="BY54" s="391">
        <f t="shared" si="91"/>
        <v>0</v>
      </c>
      <c r="BZ54" s="391">
        <f t="shared" si="91"/>
        <v>0</v>
      </c>
      <c r="CA54" s="391">
        <f t="shared" si="89"/>
        <v>0</v>
      </c>
      <c r="CB54" s="391">
        <f t="shared" si="28"/>
        <v>0</v>
      </c>
      <c r="CC54" s="391">
        <f t="shared" si="28"/>
        <v>0</v>
      </c>
      <c r="CD54" s="392">
        <f t="shared" si="29"/>
        <v>0</v>
      </c>
      <c r="CE54" s="393">
        <f t="shared" si="30"/>
        <v>0</v>
      </c>
      <c r="CF54" s="392">
        <f t="shared" si="97"/>
        <v>0</v>
      </c>
      <c r="CG54" s="392">
        <f t="shared" si="97"/>
        <v>0</v>
      </c>
      <c r="CH54" s="392">
        <f t="shared" si="97"/>
        <v>0</v>
      </c>
      <c r="CI54" s="392">
        <f t="shared" si="94"/>
        <v>0</v>
      </c>
      <c r="CJ54" s="392">
        <f t="shared" si="94"/>
        <v>0</v>
      </c>
      <c r="CK54" s="392">
        <f t="shared" si="94"/>
        <v>0</v>
      </c>
      <c r="CL54" s="392">
        <f t="shared" si="94"/>
        <v>0</v>
      </c>
      <c r="CM54" s="392">
        <f t="shared" si="32"/>
        <v>0</v>
      </c>
      <c r="CN54" s="392">
        <f t="shared" si="33"/>
        <v>0</v>
      </c>
      <c r="CO54" s="394">
        <f t="shared" si="34"/>
        <v>0</v>
      </c>
      <c r="CP54" s="394">
        <f t="shared" si="34"/>
        <v>0</v>
      </c>
      <c r="CQ54" s="395">
        <f t="shared" si="35"/>
        <v>-310</v>
      </c>
      <c r="CR54" s="394">
        <f t="shared" si="101"/>
        <v>0</v>
      </c>
      <c r="CS54" s="394">
        <f t="shared" si="101"/>
        <v>0</v>
      </c>
      <c r="CT54" s="394">
        <f t="shared" si="101"/>
        <v>0</v>
      </c>
      <c r="CU54" s="394">
        <f t="shared" si="99"/>
        <v>0</v>
      </c>
      <c r="CV54" s="394">
        <f t="shared" si="99"/>
        <v>0</v>
      </c>
      <c r="CW54" s="394">
        <f t="shared" si="99"/>
        <v>0</v>
      </c>
      <c r="CX54" s="396">
        <f t="shared" si="37"/>
        <v>0</v>
      </c>
      <c r="CY54" s="396">
        <f t="shared" si="37"/>
        <v>0</v>
      </c>
      <c r="CZ54" s="397">
        <f t="shared" si="38"/>
        <v>0</v>
      </c>
      <c r="DA54" s="397">
        <f t="shared" si="38"/>
        <v>0</v>
      </c>
      <c r="DB54" s="397">
        <f t="shared" si="38"/>
        <v>0</v>
      </c>
      <c r="DC54" s="397">
        <f t="shared" si="39"/>
        <v>0</v>
      </c>
      <c r="DD54" s="397">
        <f t="shared" si="40"/>
        <v>0</v>
      </c>
      <c r="DE54" s="397">
        <f t="shared" si="40"/>
        <v>0</v>
      </c>
      <c r="DF54" s="397">
        <f t="shared" si="40"/>
        <v>0</v>
      </c>
      <c r="DG54" s="397">
        <f t="shared" si="40"/>
        <v>0</v>
      </c>
      <c r="DH54" s="397">
        <f t="shared" si="40"/>
        <v>0</v>
      </c>
      <c r="DI54" s="398">
        <f t="shared" si="41"/>
        <v>0</v>
      </c>
      <c r="DJ54" s="398">
        <f t="shared" si="41"/>
        <v>0</v>
      </c>
      <c r="DK54" s="399">
        <f t="shared" si="42"/>
        <v>0.19267066360491589</v>
      </c>
      <c r="DL54" s="399">
        <f t="shared" si="42"/>
        <v>0</v>
      </c>
      <c r="DM54" s="399">
        <f t="shared" si="42"/>
        <v>11.945581143504784</v>
      </c>
      <c r="DN54" s="399">
        <f t="shared" si="42"/>
        <v>0</v>
      </c>
      <c r="DO54" s="399">
        <f t="shared" si="43"/>
        <v>100</v>
      </c>
      <c r="DP54" s="399">
        <f t="shared" si="44"/>
        <v>0</v>
      </c>
      <c r="DQ54" s="399">
        <f t="shared" si="44"/>
        <v>0</v>
      </c>
      <c r="DR54" s="399">
        <f t="shared" si="44"/>
        <v>0</v>
      </c>
      <c r="DS54" s="399">
        <f t="shared" si="44"/>
        <v>19.845078351306338</v>
      </c>
      <c r="DT54" s="400">
        <f t="shared" si="45"/>
        <v>0</v>
      </c>
      <c r="DU54" s="400">
        <f t="shared" si="45"/>
        <v>68.016669841583962</v>
      </c>
      <c r="DV54" s="386">
        <f t="shared" si="46"/>
        <v>1.1560239816294953E-2</v>
      </c>
      <c r="DW54" s="386">
        <f t="shared" si="46"/>
        <v>0</v>
      </c>
      <c r="DX54" s="386">
        <f t="shared" si="46"/>
        <v>0.71673486861028701</v>
      </c>
      <c r="DY54" s="386">
        <f t="shared" si="46"/>
        <v>0</v>
      </c>
      <c r="DZ54" s="386">
        <f t="shared" si="46"/>
        <v>0</v>
      </c>
      <c r="EA54" s="401">
        <f t="shared" si="47"/>
        <v>6</v>
      </c>
      <c r="EB54" s="386">
        <f t="shared" si="48"/>
        <v>0</v>
      </c>
      <c r="EC54" s="386">
        <f t="shared" si="48"/>
        <v>0</v>
      </c>
      <c r="ED54" s="386">
        <f t="shared" si="48"/>
        <v>1.1907047010783802</v>
      </c>
      <c r="EE54" s="385">
        <f t="shared" si="49"/>
        <v>0</v>
      </c>
      <c r="EF54" s="385">
        <f t="shared" si="49"/>
        <v>4.0810001904950379</v>
      </c>
      <c r="EG54" s="402">
        <f t="shared" si="102"/>
        <v>4.6242922059704146</v>
      </c>
      <c r="EH54" s="402">
        <f t="shared" si="102"/>
        <v>0</v>
      </c>
      <c r="EI54" s="402">
        <f t="shared" si="102"/>
        <v>286.70611677016569</v>
      </c>
      <c r="EJ54" s="402">
        <f t="shared" si="100"/>
        <v>0</v>
      </c>
      <c r="EK54" s="402">
        <f t="shared" si="100"/>
        <v>0</v>
      </c>
      <c r="EL54" s="402">
        <f t="shared" si="100"/>
        <v>0</v>
      </c>
      <c r="EM54" s="402">
        <f t="shared" si="51"/>
        <v>2400.1018730349297</v>
      </c>
      <c r="EN54" s="402">
        <f t="shared" si="52"/>
        <v>0</v>
      </c>
      <c r="EO54" s="402">
        <f t="shared" si="52"/>
        <v>476.30209721495271</v>
      </c>
      <c r="EP54" s="402">
        <f t="shared" si="53"/>
        <v>0</v>
      </c>
      <c r="EQ54" s="402">
        <f t="shared" si="54"/>
        <v>1632.4693668438408</v>
      </c>
      <c r="ER54" s="394">
        <f t="shared" si="98"/>
        <v>0.17147689060837515</v>
      </c>
      <c r="ES54" s="394">
        <f t="shared" si="98"/>
        <v>0</v>
      </c>
      <c r="ET54" s="394">
        <f t="shared" si="98"/>
        <v>10.631567217719258</v>
      </c>
      <c r="EU54" s="394">
        <f t="shared" si="95"/>
        <v>0</v>
      </c>
      <c r="EV54" s="394">
        <f t="shared" si="95"/>
        <v>0</v>
      </c>
      <c r="EW54" s="394">
        <f t="shared" si="95"/>
        <v>0</v>
      </c>
      <c r="EX54" s="394">
        <f t="shared" si="95"/>
        <v>0</v>
      </c>
      <c r="EY54" s="403">
        <f t="shared" si="56"/>
        <v>89</v>
      </c>
      <c r="EZ54" s="394">
        <f t="shared" si="57"/>
        <v>17.662119732662639</v>
      </c>
      <c r="FA54" s="396">
        <f t="shared" si="58"/>
        <v>0</v>
      </c>
      <c r="FB54" s="396">
        <f t="shared" si="58"/>
        <v>60.534836159009728</v>
      </c>
      <c r="FC54" s="404">
        <f t="shared" si="92"/>
        <v>0</v>
      </c>
      <c r="FD54" s="404">
        <f t="shared" si="92"/>
        <v>0</v>
      </c>
      <c r="FE54" s="404">
        <f t="shared" si="92"/>
        <v>0</v>
      </c>
      <c r="FF54" s="404">
        <f t="shared" si="92"/>
        <v>0</v>
      </c>
      <c r="FG54" s="404">
        <f t="shared" si="92"/>
        <v>0</v>
      </c>
      <c r="FH54" s="404">
        <f t="shared" si="92"/>
        <v>0</v>
      </c>
      <c r="FI54" s="404">
        <f t="shared" si="92"/>
        <v>0</v>
      </c>
      <c r="FJ54" s="404">
        <f t="shared" si="90"/>
        <v>0</v>
      </c>
      <c r="FK54" s="392">
        <f t="shared" si="60"/>
        <v>-515</v>
      </c>
      <c r="FL54" s="384">
        <f t="shared" si="61"/>
        <v>0</v>
      </c>
      <c r="FM54" s="384">
        <f t="shared" si="61"/>
        <v>0</v>
      </c>
      <c r="FN54" s="405">
        <f t="shared" si="88"/>
        <v>0</v>
      </c>
      <c r="FO54" s="405">
        <f t="shared" si="88"/>
        <v>0</v>
      </c>
      <c r="FP54" s="405">
        <f t="shared" si="88"/>
        <v>0</v>
      </c>
      <c r="FQ54" s="405">
        <f t="shared" si="86"/>
        <v>0</v>
      </c>
      <c r="FR54" s="405">
        <f t="shared" si="86"/>
        <v>0</v>
      </c>
      <c r="FS54" s="405">
        <f t="shared" si="86"/>
        <v>0</v>
      </c>
      <c r="FT54" s="405">
        <f t="shared" si="86"/>
        <v>0</v>
      </c>
      <c r="FU54" s="405">
        <f t="shared" si="86"/>
        <v>0</v>
      </c>
      <c r="FV54" s="405">
        <f t="shared" si="86"/>
        <v>0</v>
      </c>
      <c r="FW54" s="397">
        <f t="shared" si="63"/>
        <v>478.26812696506886</v>
      </c>
      <c r="FX54" s="406">
        <f t="shared" si="64"/>
        <v>478.26812696506886</v>
      </c>
      <c r="FY54" s="331">
        <f t="shared" si="65"/>
        <v>610.9006331561576</v>
      </c>
      <c r="FZ54" s="382">
        <f t="shared" si="66"/>
        <v>1632.4693668438426</v>
      </c>
      <c r="GA54" s="331">
        <f t="shared" si="67"/>
        <v>0</v>
      </c>
      <c r="GB54" s="407">
        <f t="shared" si="68"/>
        <v>0</v>
      </c>
      <c r="GC54" s="407">
        <f t="shared" si="69"/>
        <v>0</v>
      </c>
      <c r="GD54" s="407">
        <f t="shared" si="70"/>
        <v>0</v>
      </c>
      <c r="GE54" s="407">
        <f t="shared" si="71"/>
        <v>-2.9698465908722937E-15</v>
      </c>
      <c r="GF54" s="407">
        <f t="shared" si="72"/>
        <v>-3.3306690738754696E-16</v>
      </c>
      <c r="GG54" s="407">
        <f t="shared" si="73"/>
        <v>-1.7053025658242404E-13</v>
      </c>
      <c r="GH54" s="407">
        <f t="shared" si="74"/>
        <v>7.1054273576010019E-15</v>
      </c>
      <c r="GI54" s="407">
        <f t="shared" si="75"/>
        <v>0</v>
      </c>
      <c r="GJ54">
        <f t="shared" si="76"/>
        <v>0</v>
      </c>
      <c r="GK54" s="382">
        <f t="shared" si="77"/>
        <v>-1.6672774272308288E-13</v>
      </c>
      <c r="GL54">
        <v>1</v>
      </c>
      <c r="GM54">
        <f t="shared" si="84"/>
        <v>0</v>
      </c>
      <c r="GN54">
        <f t="shared" si="84"/>
        <v>0</v>
      </c>
      <c r="GO54">
        <f t="shared" si="84"/>
        <v>0</v>
      </c>
      <c r="GP54">
        <f t="shared" si="84"/>
        <v>0</v>
      </c>
      <c r="GQ54">
        <f t="shared" si="84"/>
        <v>100</v>
      </c>
      <c r="GR54">
        <f t="shared" si="83"/>
        <v>6</v>
      </c>
      <c r="GS54">
        <f t="shared" si="83"/>
        <v>2400.1018730349297</v>
      </c>
      <c r="GT54">
        <f t="shared" si="83"/>
        <v>89</v>
      </c>
      <c r="GU54">
        <f t="shared" si="83"/>
        <v>0</v>
      </c>
      <c r="GV54">
        <f t="shared" si="83"/>
        <v>478.26812696506886</v>
      </c>
    </row>
    <row r="55" spans="1:204" customFormat="1" x14ac:dyDescent="0.25">
      <c r="A55" s="378">
        <v>42013</v>
      </c>
      <c r="B55" s="32" t="s">
        <v>1440</v>
      </c>
      <c r="C55" t="s">
        <v>893</v>
      </c>
      <c r="D55">
        <v>1</v>
      </c>
      <c r="E55" s="379">
        <v>218</v>
      </c>
      <c r="F55" s="379">
        <v>3599</v>
      </c>
      <c r="G55" s="379">
        <v>167</v>
      </c>
      <c r="H55" s="379">
        <v>0</v>
      </c>
      <c r="I55" s="379">
        <v>30</v>
      </c>
      <c r="J55" s="379">
        <v>0</v>
      </c>
      <c r="K55" s="379">
        <v>9989</v>
      </c>
      <c r="L55" s="379">
        <v>32</v>
      </c>
      <c r="M55" s="380">
        <v>12759.455126548099</v>
      </c>
      <c r="N55" s="381">
        <f t="shared" si="79"/>
        <v>26794.455126548099</v>
      </c>
      <c r="O55" s="379">
        <v>264</v>
      </c>
      <c r="P55" s="379">
        <v>4134</v>
      </c>
      <c r="Q55" s="379">
        <v>105</v>
      </c>
      <c r="R55" s="379">
        <v>0</v>
      </c>
      <c r="S55" s="379">
        <v>88</v>
      </c>
      <c r="T55" s="379">
        <v>0</v>
      </c>
      <c r="U55" s="379">
        <v>10490</v>
      </c>
      <c r="V55" s="379">
        <v>61</v>
      </c>
      <c r="W55" s="480">
        <f>(VLOOKUP(A55,'[1]floresta plant'!$A$4:$F$573,6,0))*1000</f>
        <v>10183.105581005133</v>
      </c>
      <c r="X55" s="24">
        <f t="shared" si="0"/>
        <v>25325.105581005133</v>
      </c>
      <c r="Y55" s="53">
        <f t="shared" si="96"/>
        <v>-62</v>
      </c>
      <c r="Z55" s="53">
        <f t="shared" si="96"/>
        <v>0</v>
      </c>
      <c r="AA55" s="53">
        <f t="shared" si="96"/>
        <v>58</v>
      </c>
      <c r="AB55" s="53">
        <f t="shared" si="93"/>
        <v>0</v>
      </c>
      <c r="AC55" s="53">
        <f t="shared" si="93"/>
        <v>501</v>
      </c>
      <c r="AD55" s="53">
        <f t="shared" si="93"/>
        <v>29</v>
      </c>
      <c r="AE55" s="53">
        <f t="shared" si="93"/>
        <v>-2576.3495455429656</v>
      </c>
      <c r="AF55" s="53">
        <f t="shared" si="2"/>
        <v>535</v>
      </c>
      <c r="AG55" s="53">
        <f t="shared" si="3"/>
        <v>46</v>
      </c>
      <c r="AH55" s="53">
        <f t="shared" si="4"/>
        <v>2418.0295455429659</v>
      </c>
      <c r="AI55" s="53">
        <f t="shared" si="80"/>
        <v>-1469.3495455429656</v>
      </c>
      <c r="AJ55" s="469">
        <v>0</v>
      </c>
      <c r="AK55" s="469">
        <v>0</v>
      </c>
      <c r="AL55" s="469">
        <v>948.68000000000006</v>
      </c>
      <c r="AM55" s="470">
        <f t="shared" si="5"/>
        <v>948.68000000000006</v>
      </c>
      <c r="AN55" s="53">
        <f t="shared" si="6"/>
        <v>2418.0295455429659</v>
      </c>
      <c r="AO55" s="382">
        <f t="shared" si="7"/>
        <v>3</v>
      </c>
      <c r="AP55">
        <v>1</v>
      </c>
      <c r="AQ55" s="383">
        <f t="shared" si="81"/>
        <v>1169</v>
      </c>
      <c r="AR55" s="383">
        <f t="shared" si="8"/>
        <v>-2638.3495455429656</v>
      </c>
      <c r="AS55" s="383">
        <f t="shared" si="9"/>
        <v>0</v>
      </c>
      <c r="AT55" s="383">
        <f t="shared" si="10"/>
        <v>2576.3495455429656</v>
      </c>
      <c r="AU55" s="383">
        <f t="shared" si="82"/>
        <v>0</v>
      </c>
      <c r="AV55" s="383">
        <f t="shared" si="11"/>
        <v>1</v>
      </c>
      <c r="AW55" s="383">
        <f t="shared" si="12"/>
        <v>0</v>
      </c>
      <c r="AX55" s="383">
        <f t="shared" si="13"/>
        <v>1</v>
      </c>
      <c r="AY55" s="383">
        <f t="shared" si="14"/>
        <v>0</v>
      </c>
      <c r="AZ55">
        <f t="shared" si="15"/>
        <v>0</v>
      </c>
      <c r="BA55">
        <f t="shared" si="16"/>
        <v>0</v>
      </c>
      <c r="BB55" s="383">
        <f t="shared" si="17"/>
        <v>0</v>
      </c>
      <c r="BC55" s="384">
        <f t="shared" si="87"/>
        <v>2.3499539742464472E-2</v>
      </c>
      <c r="BD55" s="384">
        <f t="shared" si="87"/>
        <v>0</v>
      </c>
      <c r="BE55" s="384">
        <f t="shared" si="87"/>
        <v>58</v>
      </c>
      <c r="BF55" s="384">
        <f t="shared" si="85"/>
        <v>0</v>
      </c>
      <c r="BG55" s="384">
        <f t="shared" si="85"/>
        <v>501</v>
      </c>
      <c r="BH55" s="384">
        <f t="shared" si="85"/>
        <v>29</v>
      </c>
      <c r="BI55" s="384">
        <f t="shared" si="85"/>
        <v>0.97650046025753556</v>
      </c>
      <c r="BJ55" s="384">
        <f t="shared" si="85"/>
        <v>535</v>
      </c>
      <c r="BK55" s="384">
        <f t="shared" si="85"/>
        <v>46</v>
      </c>
      <c r="BL55" s="474">
        <f t="shared" si="19"/>
        <v>2638.3495455429656</v>
      </c>
      <c r="BM55" s="409">
        <f t="shared" si="20"/>
        <v>2418.0295455429659</v>
      </c>
      <c r="BN55" s="473">
        <f t="shared" si="21"/>
        <v>1169</v>
      </c>
      <c r="BO55" s="387">
        <f t="shared" si="22"/>
        <v>1</v>
      </c>
      <c r="BP55" s="387">
        <f t="shared" si="23"/>
        <v>0</v>
      </c>
      <c r="BQ55" s="388">
        <f t="shared" si="24"/>
        <v>0</v>
      </c>
      <c r="BR55" s="389">
        <f t="shared" si="25"/>
        <v>1469.3495455429656</v>
      </c>
      <c r="BS55" s="390">
        <f t="shared" si="26"/>
        <v>-62</v>
      </c>
      <c r="BT55" s="391">
        <f t="shared" si="91"/>
        <v>0</v>
      </c>
      <c r="BU55" s="391">
        <f t="shared" si="91"/>
        <v>0</v>
      </c>
      <c r="BV55" s="391">
        <f t="shared" si="91"/>
        <v>0</v>
      </c>
      <c r="BW55" s="391">
        <f t="shared" si="91"/>
        <v>0</v>
      </c>
      <c r="BX55" s="391">
        <f t="shared" si="91"/>
        <v>0</v>
      </c>
      <c r="BY55" s="391">
        <f t="shared" si="91"/>
        <v>0</v>
      </c>
      <c r="BZ55" s="391">
        <f t="shared" si="91"/>
        <v>0</v>
      </c>
      <c r="CA55" s="391">
        <f t="shared" si="89"/>
        <v>0</v>
      </c>
      <c r="CB55" s="391">
        <f t="shared" si="28"/>
        <v>0</v>
      </c>
      <c r="CC55" s="391">
        <f t="shared" si="28"/>
        <v>0</v>
      </c>
      <c r="CD55" s="392">
        <f t="shared" si="29"/>
        <v>0</v>
      </c>
      <c r="CE55" s="393">
        <f t="shared" si="30"/>
        <v>0</v>
      </c>
      <c r="CF55" s="392">
        <f t="shared" si="97"/>
        <v>0</v>
      </c>
      <c r="CG55" s="392">
        <f t="shared" si="97"/>
        <v>0</v>
      </c>
      <c r="CH55" s="392">
        <f t="shared" si="97"/>
        <v>0</v>
      </c>
      <c r="CI55" s="392">
        <f t="shared" si="94"/>
        <v>0</v>
      </c>
      <c r="CJ55" s="392">
        <f t="shared" si="94"/>
        <v>0</v>
      </c>
      <c r="CK55" s="392">
        <f t="shared" si="94"/>
        <v>0</v>
      </c>
      <c r="CL55" s="392">
        <f t="shared" si="94"/>
        <v>0</v>
      </c>
      <c r="CM55" s="392">
        <f t="shared" si="32"/>
        <v>0</v>
      </c>
      <c r="CN55" s="392">
        <f t="shared" si="33"/>
        <v>0</v>
      </c>
      <c r="CO55" s="394">
        <f t="shared" si="34"/>
        <v>1.3629733050629393</v>
      </c>
      <c r="CP55" s="394">
        <f t="shared" si="34"/>
        <v>0</v>
      </c>
      <c r="CQ55" s="395">
        <f t="shared" si="35"/>
        <v>58</v>
      </c>
      <c r="CR55" s="394">
        <f t="shared" si="101"/>
        <v>0</v>
      </c>
      <c r="CS55" s="394">
        <f t="shared" si="101"/>
        <v>0</v>
      </c>
      <c r="CT55" s="394">
        <f t="shared" si="101"/>
        <v>0</v>
      </c>
      <c r="CU55" s="394">
        <f t="shared" si="99"/>
        <v>56.637026694937063</v>
      </c>
      <c r="CV55" s="394">
        <f t="shared" si="99"/>
        <v>0</v>
      </c>
      <c r="CW55" s="394">
        <f t="shared" si="99"/>
        <v>0</v>
      </c>
      <c r="CX55" s="396">
        <f t="shared" si="37"/>
        <v>0</v>
      </c>
      <c r="CY55" s="396">
        <f t="shared" si="37"/>
        <v>0</v>
      </c>
      <c r="CZ55" s="397">
        <f t="shared" si="38"/>
        <v>0</v>
      </c>
      <c r="DA55" s="397">
        <f t="shared" si="38"/>
        <v>0</v>
      </c>
      <c r="DB55" s="397">
        <f t="shared" si="38"/>
        <v>0</v>
      </c>
      <c r="DC55" s="397">
        <f t="shared" si="39"/>
        <v>0</v>
      </c>
      <c r="DD55" s="397">
        <f t="shared" ref="DD55:DH105" si="103">IF($DC55&gt;0,IF(AC55&gt;0,0,$DC55*BG55*$BO55),0)</f>
        <v>0</v>
      </c>
      <c r="DE55" s="397">
        <f t="shared" si="103"/>
        <v>0</v>
      </c>
      <c r="DF55" s="397">
        <f t="shared" si="103"/>
        <v>0</v>
      </c>
      <c r="DG55" s="397">
        <f t="shared" si="103"/>
        <v>0</v>
      </c>
      <c r="DH55" s="397">
        <f t="shared" si="103"/>
        <v>0</v>
      </c>
      <c r="DI55" s="398">
        <f t="shared" si="41"/>
        <v>0</v>
      </c>
      <c r="DJ55" s="398">
        <f t="shared" si="41"/>
        <v>0</v>
      </c>
      <c r="DK55" s="399">
        <f t="shared" si="42"/>
        <v>11.7732694109747</v>
      </c>
      <c r="DL55" s="399">
        <f t="shared" si="42"/>
        <v>0</v>
      </c>
      <c r="DM55" s="399">
        <f t="shared" si="42"/>
        <v>0</v>
      </c>
      <c r="DN55" s="399">
        <f t="shared" si="42"/>
        <v>0</v>
      </c>
      <c r="DO55" s="399">
        <f t="shared" si="43"/>
        <v>501</v>
      </c>
      <c r="DP55" s="399">
        <f t="shared" si="44"/>
        <v>0</v>
      </c>
      <c r="DQ55" s="399">
        <f t="shared" si="44"/>
        <v>489.22673058902529</v>
      </c>
      <c r="DR55" s="399">
        <f t="shared" si="44"/>
        <v>0</v>
      </c>
      <c r="DS55" s="399">
        <f t="shared" si="44"/>
        <v>0</v>
      </c>
      <c r="DT55" s="400">
        <f t="shared" si="45"/>
        <v>0</v>
      </c>
      <c r="DU55" s="400">
        <f t="shared" si="45"/>
        <v>0</v>
      </c>
      <c r="DV55" s="386">
        <f t="shared" ref="DV55:DZ105" si="104">IF($EA55&gt;0,IF(Y55&gt;0,0,$EA55*$BO55*BC55),0)</f>
        <v>0.68148665253146967</v>
      </c>
      <c r="DW55" s="386">
        <f t="shared" si="104"/>
        <v>0</v>
      </c>
      <c r="DX55" s="386">
        <f t="shared" si="104"/>
        <v>0</v>
      </c>
      <c r="DY55" s="386">
        <f t="shared" si="104"/>
        <v>0</v>
      </c>
      <c r="DZ55" s="386">
        <f t="shared" si="104"/>
        <v>0</v>
      </c>
      <c r="EA55" s="401">
        <f t="shared" si="47"/>
        <v>29</v>
      </c>
      <c r="EB55" s="386">
        <f t="shared" si="48"/>
        <v>28.318513347468532</v>
      </c>
      <c r="EC55" s="386">
        <f t="shared" si="48"/>
        <v>0</v>
      </c>
      <c r="ED55" s="386">
        <f t="shared" si="48"/>
        <v>0</v>
      </c>
      <c r="EE55" s="385">
        <f t="shared" si="49"/>
        <v>0</v>
      </c>
      <c r="EF55" s="385">
        <f t="shared" si="49"/>
        <v>0</v>
      </c>
      <c r="EG55" s="402">
        <f t="shared" si="102"/>
        <v>0</v>
      </c>
      <c r="EH55" s="402">
        <f t="shared" si="102"/>
        <v>0</v>
      </c>
      <c r="EI55" s="402">
        <f t="shared" si="102"/>
        <v>0</v>
      </c>
      <c r="EJ55" s="402">
        <f t="shared" si="100"/>
        <v>0</v>
      </c>
      <c r="EK55" s="402">
        <f t="shared" si="100"/>
        <v>0</v>
      </c>
      <c r="EL55" s="402">
        <f t="shared" si="100"/>
        <v>0</v>
      </c>
      <c r="EM55" s="402">
        <f t="shared" si="51"/>
        <v>-2576.3495455429656</v>
      </c>
      <c r="EN55" s="402">
        <f t="shared" si="52"/>
        <v>0</v>
      </c>
      <c r="EO55" s="402">
        <f t="shared" si="52"/>
        <v>0</v>
      </c>
      <c r="EP55" s="402">
        <f t="shared" si="53"/>
        <v>0</v>
      </c>
      <c r="EQ55" s="402">
        <f t="shared" si="54"/>
        <v>0</v>
      </c>
      <c r="ER55" s="394">
        <f t="shared" si="98"/>
        <v>12.572253762218493</v>
      </c>
      <c r="ES55" s="394">
        <f t="shared" si="98"/>
        <v>0</v>
      </c>
      <c r="ET55" s="394">
        <f t="shared" si="98"/>
        <v>0</v>
      </c>
      <c r="EU55" s="394">
        <f t="shared" si="95"/>
        <v>0</v>
      </c>
      <c r="EV55" s="394">
        <f t="shared" si="95"/>
        <v>0</v>
      </c>
      <c r="EW55" s="394">
        <f t="shared" si="95"/>
        <v>0</v>
      </c>
      <c r="EX55" s="394">
        <f t="shared" si="95"/>
        <v>522.42774623778155</v>
      </c>
      <c r="EY55" s="403">
        <f t="shared" si="56"/>
        <v>535</v>
      </c>
      <c r="EZ55" s="394">
        <f t="shared" si="57"/>
        <v>0</v>
      </c>
      <c r="FA55" s="396">
        <f t="shared" si="58"/>
        <v>0</v>
      </c>
      <c r="FB55" s="396">
        <f t="shared" si="58"/>
        <v>0</v>
      </c>
      <c r="FC55" s="404">
        <f t="shared" si="92"/>
        <v>1.0809788281533657</v>
      </c>
      <c r="FD55" s="404">
        <f t="shared" si="92"/>
        <v>0</v>
      </c>
      <c r="FE55" s="404">
        <f t="shared" si="92"/>
        <v>0</v>
      </c>
      <c r="FF55" s="404">
        <f t="shared" si="92"/>
        <v>0</v>
      </c>
      <c r="FG55" s="404">
        <f t="shared" si="92"/>
        <v>0</v>
      </c>
      <c r="FH55" s="404">
        <f t="shared" si="92"/>
        <v>0</v>
      </c>
      <c r="FI55" s="404">
        <f t="shared" si="92"/>
        <v>44.919021171846637</v>
      </c>
      <c r="FJ55" s="404">
        <f t="shared" si="90"/>
        <v>0</v>
      </c>
      <c r="FK55" s="392">
        <f t="shared" si="60"/>
        <v>46</v>
      </c>
      <c r="FL55" s="384">
        <f t="shared" si="61"/>
        <v>0</v>
      </c>
      <c r="FM55" s="384">
        <f t="shared" si="61"/>
        <v>0</v>
      </c>
      <c r="FN55" s="405">
        <f t="shared" si="88"/>
        <v>34.529038041059032</v>
      </c>
      <c r="FO55" s="405">
        <f t="shared" si="88"/>
        <v>0</v>
      </c>
      <c r="FP55" s="405">
        <f t="shared" si="88"/>
        <v>0</v>
      </c>
      <c r="FQ55" s="405">
        <f t="shared" si="86"/>
        <v>0</v>
      </c>
      <c r="FR55" s="405">
        <f t="shared" si="86"/>
        <v>0</v>
      </c>
      <c r="FS55" s="405">
        <f t="shared" si="86"/>
        <v>0</v>
      </c>
      <c r="FT55" s="405">
        <f t="shared" si="86"/>
        <v>1434.8205075019066</v>
      </c>
      <c r="FU55" s="405">
        <f t="shared" si="86"/>
        <v>0</v>
      </c>
      <c r="FV55" s="405">
        <f t="shared" si="86"/>
        <v>0</v>
      </c>
      <c r="FW55" s="397">
        <f t="shared" si="63"/>
        <v>2418.0295455429659</v>
      </c>
      <c r="FX55" s="406">
        <f t="shared" si="64"/>
        <v>948.68000000000029</v>
      </c>
      <c r="FY55" s="331">
        <f t="shared" si="65"/>
        <v>948.68000000000029</v>
      </c>
      <c r="FZ55" s="382">
        <f t="shared" si="66"/>
        <v>0</v>
      </c>
      <c r="GA55" s="331">
        <f t="shared" si="67"/>
        <v>0</v>
      </c>
      <c r="GB55" s="407">
        <f t="shared" si="68"/>
        <v>0</v>
      </c>
      <c r="GC55" s="407">
        <f t="shared" si="69"/>
        <v>-2.4424906541753444E-15</v>
      </c>
      <c r="GD55" s="407">
        <f t="shared" si="70"/>
        <v>0</v>
      </c>
      <c r="GE55" s="407">
        <f t="shared" si="71"/>
        <v>5.3290705182007514E-15</v>
      </c>
      <c r="GF55" s="407">
        <f t="shared" si="72"/>
        <v>-1.2212453270876722E-15</v>
      </c>
      <c r="GG55" s="407">
        <f t="shared" si="73"/>
        <v>0</v>
      </c>
      <c r="GH55" s="407">
        <f t="shared" si="74"/>
        <v>0</v>
      </c>
      <c r="GI55" s="407">
        <f t="shared" si="75"/>
        <v>0</v>
      </c>
      <c r="GJ55">
        <f t="shared" si="76"/>
        <v>0</v>
      </c>
      <c r="GK55" s="382">
        <f t="shared" si="77"/>
        <v>1.6653345369377348E-15</v>
      </c>
      <c r="GL55">
        <v>1</v>
      </c>
      <c r="GM55">
        <f t="shared" si="84"/>
        <v>0</v>
      </c>
      <c r="GN55">
        <f t="shared" si="84"/>
        <v>0</v>
      </c>
      <c r="GO55">
        <f t="shared" si="84"/>
        <v>58</v>
      </c>
      <c r="GP55">
        <f t="shared" si="84"/>
        <v>0</v>
      </c>
      <c r="GQ55">
        <f t="shared" si="84"/>
        <v>501</v>
      </c>
      <c r="GR55">
        <f t="shared" si="83"/>
        <v>29</v>
      </c>
      <c r="GS55">
        <f t="shared" si="83"/>
        <v>0</v>
      </c>
      <c r="GT55">
        <f t="shared" si="83"/>
        <v>535</v>
      </c>
      <c r="GU55">
        <f t="shared" si="83"/>
        <v>46</v>
      </c>
      <c r="GV55">
        <f t="shared" si="83"/>
        <v>2418.0295455429659</v>
      </c>
    </row>
    <row r="56" spans="1:204" customFormat="1" x14ac:dyDescent="0.25">
      <c r="A56" s="378">
        <v>42014</v>
      </c>
      <c r="B56" s="32" t="s">
        <v>1441</v>
      </c>
      <c r="C56" t="s">
        <v>893</v>
      </c>
      <c r="D56">
        <v>1</v>
      </c>
      <c r="E56" s="379">
        <v>24526</v>
      </c>
      <c r="F56" s="379">
        <v>211</v>
      </c>
      <c r="G56" s="379">
        <v>20</v>
      </c>
      <c r="H56" s="379">
        <v>400</v>
      </c>
      <c r="I56" s="379">
        <v>17550</v>
      </c>
      <c r="J56" s="379">
        <v>0</v>
      </c>
      <c r="K56" s="379">
        <v>276</v>
      </c>
      <c r="L56" s="379">
        <v>580</v>
      </c>
      <c r="M56" s="380">
        <v>4603.0672669988135</v>
      </c>
      <c r="N56" s="381">
        <f t="shared" si="79"/>
        <v>48166.067266998813</v>
      </c>
      <c r="O56" s="379">
        <v>23206</v>
      </c>
      <c r="P56" s="379">
        <v>222</v>
      </c>
      <c r="Q56" s="379">
        <v>50</v>
      </c>
      <c r="R56" s="379">
        <v>400</v>
      </c>
      <c r="S56" s="379">
        <v>16180</v>
      </c>
      <c r="T56" s="379">
        <v>0</v>
      </c>
      <c r="U56" s="379">
        <v>283</v>
      </c>
      <c r="V56" s="379">
        <v>430</v>
      </c>
      <c r="W56" s="480">
        <f>(VLOOKUP(A56,'[1]floresta plant'!$A$4:$F$573,6,0))*1000</f>
        <v>6451.7309642315258</v>
      </c>
      <c r="X56" s="24">
        <f t="shared" si="0"/>
        <v>47222.730964231523</v>
      </c>
      <c r="Y56" s="53">
        <f t="shared" si="96"/>
        <v>30</v>
      </c>
      <c r="Z56" s="53">
        <f t="shared" si="96"/>
        <v>0</v>
      </c>
      <c r="AA56" s="53">
        <f t="shared" si="96"/>
        <v>-1370</v>
      </c>
      <c r="AB56" s="53">
        <f t="shared" si="93"/>
        <v>0</v>
      </c>
      <c r="AC56" s="53">
        <f t="shared" si="93"/>
        <v>7</v>
      </c>
      <c r="AD56" s="53">
        <f t="shared" si="93"/>
        <v>-150</v>
      </c>
      <c r="AE56" s="53">
        <f t="shared" si="93"/>
        <v>1848.6636972327124</v>
      </c>
      <c r="AF56" s="53">
        <f t="shared" si="2"/>
        <v>11</v>
      </c>
      <c r="AG56" s="53">
        <f t="shared" si="3"/>
        <v>-1320</v>
      </c>
      <c r="AH56" s="53">
        <f t="shared" si="4"/>
        <v>1761.2363027672895</v>
      </c>
      <c r="AI56" s="53">
        <f t="shared" si="80"/>
        <v>-943.33630276728945</v>
      </c>
      <c r="AJ56" s="469">
        <v>0</v>
      </c>
      <c r="AK56" s="469">
        <v>0</v>
      </c>
      <c r="AL56" s="469">
        <v>817.90000000000009</v>
      </c>
      <c r="AM56" s="470">
        <f t="shared" si="5"/>
        <v>817.90000000000009</v>
      </c>
      <c r="AN56" s="53">
        <f t="shared" si="6"/>
        <v>1761.2363027672895</v>
      </c>
      <c r="AO56" s="382">
        <f t="shared" si="7"/>
        <v>3</v>
      </c>
      <c r="AP56">
        <v>1</v>
      </c>
      <c r="AQ56" s="383">
        <f t="shared" si="81"/>
        <v>1896.6636972327124</v>
      </c>
      <c r="AR56" s="383">
        <f t="shared" si="8"/>
        <v>-2840</v>
      </c>
      <c r="AS56" s="383">
        <f t="shared" si="9"/>
        <v>30</v>
      </c>
      <c r="AT56" s="383">
        <f t="shared" si="10"/>
        <v>2840</v>
      </c>
      <c r="AU56" s="383">
        <f t="shared" si="82"/>
        <v>0</v>
      </c>
      <c r="AV56" s="383">
        <f t="shared" si="11"/>
        <v>1</v>
      </c>
      <c r="AW56" s="383">
        <f t="shared" si="12"/>
        <v>0</v>
      </c>
      <c r="AX56" s="383">
        <f t="shared" si="13"/>
        <v>1</v>
      </c>
      <c r="AY56" s="383">
        <f t="shared" si="14"/>
        <v>30</v>
      </c>
      <c r="AZ56">
        <f t="shared" si="15"/>
        <v>0</v>
      </c>
      <c r="BA56">
        <f t="shared" si="16"/>
        <v>0</v>
      </c>
      <c r="BB56" s="383">
        <f t="shared" si="17"/>
        <v>0</v>
      </c>
      <c r="BC56" s="384">
        <f t="shared" si="87"/>
        <v>30</v>
      </c>
      <c r="BD56" s="384">
        <f t="shared" si="87"/>
        <v>0</v>
      </c>
      <c r="BE56" s="384">
        <f t="shared" si="87"/>
        <v>0.48239436619718312</v>
      </c>
      <c r="BF56" s="384">
        <f t="shared" si="85"/>
        <v>0</v>
      </c>
      <c r="BG56" s="384">
        <f t="shared" si="85"/>
        <v>7</v>
      </c>
      <c r="BH56" s="384">
        <f t="shared" si="85"/>
        <v>5.2816901408450703E-2</v>
      </c>
      <c r="BI56" s="384">
        <f t="shared" si="85"/>
        <v>1848.6636972327124</v>
      </c>
      <c r="BJ56" s="384">
        <f t="shared" si="85"/>
        <v>11</v>
      </c>
      <c r="BK56" s="384">
        <f t="shared" si="85"/>
        <v>0.46478873239436619</v>
      </c>
      <c r="BL56" s="474">
        <f t="shared" si="19"/>
        <v>2810</v>
      </c>
      <c r="BM56" s="409">
        <f t="shared" si="20"/>
        <v>1761.2363027672895</v>
      </c>
      <c r="BN56" s="473">
        <f t="shared" si="21"/>
        <v>1866.6636972327124</v>
      </c>
      <c r="BO56" s="387">
        <f t="shared" si="22"/>
        <v>1</v>
      </c>
      <c r="BP56" s="387">
        <f t="shared" si="23"/>
        <v>0</v>
      </c>
      <c r="BQ56" s="388">
        <f t="shared" si="24"/>
        <v>0</v>
      </c>
      <c r="BR56" s="389">
        <f t="shared" si="25"/>
        <v>943.33630276728763</v>
      </c>
      <c r="BS56" s="390">
        <f t="shared" si="26"/>
        <v>30</v>
      </c>
      <c r="BT56" s="391">
        <f t="shared" si="91"/>
        <v>0</v>
      </c>
      <c r="BU56" s="391">
        <f t="shared" si="91"/>
        <v>14.471830985915494</v>
      </c>
      <c r="BV56" s="391">
        <f t="shared" si="91"/>
        <v>0</v>
      </c>
      <c r="BW56" s="391">
        <f t="shared" si="91"/>
        <v>0</v>
      </c>
      <c r="BX56" s="391">
        <f t="shared" si="91"/>
        <v>1.584507042253521</v>
      </c>
      <c r="BY56" s="391">
        <f t="shared" si="91"/>
        <v>0</v>
      </c>
      <c r="BZ56" s="391">
        <f t="shared" si="91"/>
        <v>0</v>
      </c>
      <c r="CA56" s="391">
        <f t="shared" si="89"/>
        <v>13.943661971830986</v>
      </c>
      <c r="CB56" s="391">
        <f t="shared" si="28"/>
        <v>0</v>
      </c>
      <c r="CC56" s="391">
        <f t="shared" si="28"/>
        <v>0</v>
      </c>
      <c r="CD56" s="392">
        <f t="shared" si="29"/>
        <v>0</v>
      </c>
      <c r="CE56" s="393">
        <f t="shared" si="30"/>
        <v>0</v>
      </c>
      <c r="CF56" s="392">
        <f t="shared" si="97"/>
        <v>0</v>
      </c>
      <c r="CG56" s="392">
        <f t="shared" si="97"/>
        <v>0</v>
      </c>
      <c r="CH56" s="392">
        <f t="shared" si="97"/>
        <v>0</v>
      </c>
      <c r="CI56" s="392">
        <f t="shared" si="94"/>
        <v>0</v>
      </c>
      <c r="CJ56" s="392">
        <f t="shared" si="94"/>
        <v>0</v>
      </c>
      <c r="CK56" s="392">
        <f t="shared" si="94"/>
        <v>0</v>
      </c>
      <c r="CL56" s="392">
        <f t="shared" si="94"/>
        <v>0</v>
      </c>
      <c r="CM56" s="392">
        <f t="shared" si="32"/>
        <v>0</v>
      </c>
      <c r="CN56" s="392">
        <f t="shared" si="33"/>
        <v>0</v>
      </c>
      <c r="CO56" s="394">
        <f t="shared" si="34"/>
        <v>0</v>
      </c>
      <c r="CP56" s="394">
        <f t="shared" si="34"/>
        <v>0</v>
      </c>
      <c r="CQ56" s="395">
        <f t="shared" si="35"/>
        <v>-1370</v>
      </c>
      <c r="CR56" s="394">
        <f t="shared" si="101"/>
        <v>0</v>
      </c>
      <c r="CS56" s="394">
        <f t="shared" si="101"/>
        <v>0</v>
      </c>
      <c r="CT56" s="394">
        <f t="shared" si="101"/>
        <v>0</v>
      </c>
      <c r="CU56" s="394">
        <f t="shared" si="99"/>
        <v>0</v>
      </c>
      <c r="CV56" s="394">
        <f t="shared" si="99"/>
        <v>0</v>
      </c>
      <c r="CW56" s="394">
        <f t="shared" si="99"/>
        <v>0</v>
      </c>
      <c r="CX56" s="396">
        <f t="shared" si="37"/>
        <v>0</v>
      </c>
      <c r="CY56" s="396">
        <f t="shared" si="37"/>
        <v>0</v>
      </c>
      <c r="CZ56" s="397">
        <f t="shared" si="38"/>
        <v>0</v>
      </c>
      <c r="DA56" s="397">
        <f t="shared" si="38"/>
        <v>0</v>
      </c>
      <c r="DB56" s="397">
        <f t="shared" si="38"/>
        <v>0</v>
      </c>
      <c r="DC56" s="397">
        <f t="shared" si="39"/>
        <v>0</v>
      </c>
      <c r="DD56" s="397">
        <f t="shared" si="103"/>
        <v>0</v>
      </c>
      <c r="DE56" s="397">
        <f t="shared" si="103"/>
        <v>0</v>
      </c>
      <c r="DF56" s="397">
        <f t="shared" si="103"/>
        <v>0</v>
      </c>
      <c r="DG56" s="397">
        <f t="shared" si="103"/>
        <v>0</v>
      </c>
      <c r="DH56" s="397">
        <f t="shared" si="103"/>
        <v>0</v>
      </c>
      <c r="DI56" s="398">
        <f t="shared" si="41"/>
        <v>0</v>
      </c>
      <c r="DJ56" s="398">
        <f t="shared" si="41"/>
        <v>0</v>
      </c>
      <c r="DK56" s="399">
        <f t="shared" si="42"/>
        <v>0</v>
      </c>
      <c r="DL56" s="399">
        <f t="shared" si="42"/>
        <v>0</v>
      </c>
      <c r="DM56" s="399">
        <f t="shared" si="42"/>
        <v>3.376760563380282</v>
      </c>
      <c r="DN56" s="399">
        <f t="shared" si="42"/>
        <v>0</v>
      </c>
      <c r="DO56" s="399">
        <f t="shared" si="43"/>
        <v>7</v>
      </c>
      <c r="DP56" s="399">
        <f t="shared" si="44"/>
        <v>0.36971830985915494</v>
      </c>
      <c r="DQ56" s="399">
        <f t="shared" si="44"/>
        <v>0</v>
      </c>
      <c r="DR56" s="399">
        <f t="shared" si="44"/>
        <v>0</v>
      </c>
      <c r="DS56" s="399">
        <f t="shared" si="44"/>
        <v>3.2535211267605635</v>
      </c>
      <c r="DT56" s="400">
        <f t="shared" si="45"/>
        <v>0</v>
      </c>
      <c r="DU56" s="400">
        <f t="shared" si="45"/>
        <v>0</v>
      </c>
      <c r="DV56" s="386">
        <f t="shared" si="104"/>
        <v>0</v>
      </c>
      <c r="DW56" s="386">
        <f t="shared" si="104"/>
        <v>0</v>
      </c>
      <c r="DX56" s="386">
        <f t="shared" si="104"/>
        <v>0</v>
      </c>
      <c r="DY56" s="386">
        <f t="shared" si="104"/>
        <v>0</v>
      </c>
      <c r="DZ56" s="386">
        <f t="shared" si="104"/>
        <v>0</v>
      </c>
      <c r="EA56" s="401">
        <f t="shared" si="47"/>
        <v>-150</v>
      </c>
      <c r="EB56" s="386">
        <f t="shared" si="48"/>
        <v>0</v>
      </c>
      <c r="EC56" s="386">
        <f t="shared" si="48"/>
        <v>0</v>
      </c>
      <c r="ED56" s="386">
        <f t="shared" si="48"/>
        <v>0</v>
      </c>
      <c r="EE56" s="385">
        <f t="shared" si="49"/>
        <v>0</v>
      </c>
      <c r="EF56" s="385">
        <f t="shared" si="49"/>
        <v>0</v>
      </c>
      <c r="EG56" s="402">
        <f t="shared" si="102"/>
        <v>0</v>
      </c>
      <c r="EH56" s="402">
        <f t="shared" si="102"/>
        <v>0</v>
      </c>
      <c r="EI56" s="402">
        <f t="shared" si="102"/>
        <v>891.78495253831557</v>
      </c>
      <c r="EJ56" s="402">
        <f t="shared" si="100"/>
        <v>0</v>
      </c>
      <c r="EK56" s="402">
        <f t="shared" si="100"/>
        <v>0</v>
      </c>
      <c r="EL56" s="402">
        <f t="shared" si="100"/>
        <v>97.640688234122123</v>
      </c>
      <c r="EM56" s="402">
        <f t="shared" si="51"/>
        <v>1848.6636972327124</v>
      </c>
      <c r="EN56" s="402">
        <f t="shared" si="52"/>
        <v>0</v>
      </c>
      <c r="EO56" s="402">
        <f t="shared" si="52"/>
        <v>859.23805646027472</v>
      </c>
      <c r="EP56" s="402">
        <f t="shared" si="53"/>
        <v>0</v>
      </c>
      <c r="EQ56" s="402">
        <f t="shared" si="54"/>
        <v>0</v>
      </c>
      <c r="ER56" s="394">
        <f t="shared" si="98"/>
        <v>0</v>
      </c>
      <c r="ES56" s="394">
        <f t="shared" si="98"/>
        <v>0</v>
      </c>
      <c r="ET56" s="394">
        <f t="shared" si="98"/>
        <v>5.306338028169014</v>
      </c>
      <c r="EU56" s="394">
        <f t="shared" si="95"/>
        <v>0</v>
      </c>
      <c r="EV56" s="394">
        <f t="shared" si="95"/>
        <v>0</v>
      </c>
      <c r="EW56" s="394">
        <f t="shared" si="95"/>
        <v>0.58098591549295775</v>
      </c>
      <c r="EX56" s="394">
        <f t="shared" si="95"/>
        <v>0</v>
      </c>
      <c r="EY56" s="403">
        <f t="shared" si="56"/>
        <v>11</v>
      </c>
      <c r="EZ56" s="394">
        <f t="shared" si="57"/>
        <v>5.112676056338028</v>
      </c>
      <c r="FA56" s="396">
        <f t="shared" si="58"/>
        <v>0</v>
      </c>
      <c r="FB56" s="396">
        <f t="shared" si="58"/>
        <v>0</v>
      </c>
      <c r="FC56" s="404">
        <f t="shared" si="92"/>
        <v>0</v>
      </c>
      <c r="FD56" s="404">
        <f t="shared" si="92"/>
        <v>0</v>
      </c>
      <c r="FE56" s="404">
        <f t="shared" si="92"/>
        <v>0</v>
      </c>
      <c r="FF56" s="404">
        <f t="shared" si="92"/>
        <v>0</v>
      </c>
      <c r="FG56" s="404">
        <f t="shared" si="92"/>
        <v>0</v>
      </c>
      <c r="FH56" s="404">
        <f t="shared" si="92"/>
        <v>0</v>
      </c>
      <c r="FI56" s="404">
        <f t="shared" si="92"/>
        <v>0</v>
      </c>
      <c r="FJ56" s="404">
        <f t="shared" si="90"/>
        <v>0</v>
      </c>
      <c r="FK56" s="392">
        <f t="shared" si="60"/>
        <v>-1320</v>
      </c>
      <c r="FL56" s="384">
        <f t="shared" si="61"/>
        <v>0</v>
      </c>
      <c r="FM56" s="384">
        <f t="shared" si="61"/>
        <v>0</v>
      </c>
      <c r="FN56" s="405">
        <f t="shared" si="88"/>
        <v>0</v>
      </c>
      <c r="FO56" s="405">
        <f t="shared" si="88"/>
        <v>0</v>
      </c>
      <c r="FP56" s="405">
        <f t="shared" si="88"/>
        <v>455.06011788421978</v>
      </c>
      <c r="FQ56" s="405">
        <f t="shared" si="86"/>
        <v>0</v>
      </c>
      <c r="FR56" s="405">
        <f t="shared" si="86"/>
        <v>0</v>
      </c>
      <c r="FS56" s="405">
        <f t="shared" si="86"/>
        <v>49.82410049827223</v>
      </c>
      <c r="FT56" s="405">
        <f t="shared" si="86"/>
        <v>0</v>
      </c>
      <c r="FU56" s="405">
        <f t="shared" si="86"/>
        <v>0</v>
      </c>
      <c r="FV56" s="405">
        <f t="shared" si="86"/>
        <v>438.45208438479563</v>
      </c>
      <c r="FW56" s="397">
        <f t="shared" si="63"/>
        <v>1761.2363027672895</v>
      </c>
      <c r="FX56" s="406">
        <f t="shared" si="64"/>
        <v>817.90000000000191</v>
      </c>
      <c r="FY56" s="331">
        <f t="shared" si="65"/>
        <v>817.90000000000191</v>
      </c>
      <c r="FZ56" s="382">
        <f t="shared" si="66"/>
        <v>-1.8189894035458565E-12</v>
      </c>
      <c r="GA56" s="331">
        <f t="shared" si="67"/>
        <v>0</v>
      </c>
      <c r="GB56" s="407">
        <f t="shared" si="68"/>
        <v>0</v>
      </c>
      <c r="GC56" s="407">
        <f t="shared" si="69"/>
        <v>0</v>
      </c>
      <c r="GD56" s="407">
        <f t="shared" si="70"/>
        <v>0</v>
      </c>
      <c r="GE56" s="407">
        <f t="shared" si="71"/>
        <v>-4.4408920985006262E-16</v>
      </c>
      <c r="GF56" s="407">
        <f t="shared" si="72"/>
        <v>0</v>
      </c>
      <c r="GG56" s="407">
        <f t="shared" si="73"/>
        <v>0</v>
      </c>
      <c r="GH56" s="407">
        <f t="shared" si="74"/>
        <v>0</v>
      </c>
      <c r="GI56" s="407">
        <f t="shared" si="75"/>
        <v>0</v>
      </c>
      <c r="GJ56">
        <f t="shared" si="76"/>
        <v>0</v>
      </c>
      <c r="GK56" s="382">
        <f t="shared" si="77"/>
        <v>-4.4408920985006262E-16</v>
      </c>
      <c r="GL56">
        <v>1</v>
      </c>
      <c r="GM56">
        <f t="shared" si="84"/>
        <v>30</v>
      </c>
      <c r="GN56">
        <f t="shared" si="84"/>
        <v>0</v>
      </c>
      <c r="GO56">
        <f t="shared" si="84"/>
        <v>0</v>
      </c>
      <c r="GP56">
        <f t="shared" si="84"/>
        <v>0</v>
      </c>
      <c r="GQ56">
        <f t="shared" si="84"/>
        <v>7</v>
      </c>
      <c r="GR56">
        <f t="shared" si="83"/>
        <v>0</v>
      </c>
      <c r="GS56">
        <f t="shared" si="83"/>
        <v>1848.6636972327124</v>
      </c>
      <c r="GT56">
        <f t="shared" si="83"/>
        <v>11</v>
      </c>
      <c r="GU56">
        <f t="shared" si="83"/>
        <v>0</v>
      </c>
      <c r="GV56">
        <f t="shared" si="83"/>
        <v>1761.2363027672895</v>
      </c>
    </row>
    <row r="57" spans="1:204" customFormat="1" x14ac:dyDescent="0.25">
      <c r="A57" s="378">
        <v>42015</v>
      </c>
      <c r="B57" s="32" t="s">
        <v>1442</v>
      </c>
      <c r="C57" t="s">
        <v>893</v>
      </c>
      <c r="D57">
        <v>1</v>
      </c>
      <c r="E57" s="379">
        <v>7388</v>
      </c>
      <c r="F57" s="379">
        <v>732</v>
      </c>
      <c r="G57" s="379">
        <v>136</v>
      </c>
      <c r="H57" s="379">
        <v>0</v>
      </c>
      <c r="I57" s="379">
        <v>4560</v>
      </c>
      <c r="J57" s="379">
        <v>0</v>
      </c>
      <c r="K57" s="379">
        <v>2808</v>
      </c>
      <c r="L57" s="379">
        <v>415</v>
      </c>
      <c r="M57" s="380">
        <v>5658.7577125718826</v>
      </c>
      <c r="N57" s="381">
        <f t="shared" si="79"/>
        <v>21697.757712571882</v>
      </c>
      <c r="O57" s="379">
        <v>6055</v>
      </c>
      <c r="P57" s="379">
        <v>789</v>
      </c>
      <c r="Q57" s="379">
        <v>86</v>
      </c>
      <c r="R57" s="379">
        <v>0</v>
      </c>
      <c r="S57" s="379">
        <v>4430</v>
      </c>
      <c r="T57" s="379">
        <v>0</v>
      </c>
      <c r="U57" s="379">
        <v>2713</v>
      </c>
      <c r="V57" s="379">
        <v>250</v>
      </c>
      <c r="W57" s="480">
        <f>(VLOOKUP(A57,'[1]floresta plant'!$A$4:$F$573,6,0))*1000</f>
        <v>7021.4529529421661</v>
      </c>
      <c r="X57" s="24">
        <f t="shared" si="0"/>
        <v>21344.452952942167</v>
      </c>
      <c r="Y57" s="53">
        <f t="shared" si="96"/>
        <v>-50</v>
      </c>
      <c r="Z57" s="53">
        <f t="shared" si="96"/>
        <v>0</v>
      </c>
      <c r="AA57" s="53">
        <f t="shared" si="96"/>
        <v>-130</v>
      </c>
      <c r="AB57" s="53">
        <f t="shared" si="93"/>
        <v>0</v>
      </c>
      <c r="AC57" s="53">
        <f t="shared" si="93"/>
        <v>-95</v>
      </c>
      <c r="AD57" s="53">
        <f t="shared" si="93"/>
        <v>-165</v>
      </c>
      <c r="AE57" s="53">
        <f t="shared" si="93"/>
        <v>1362.6952403702835</v>
      </c>
      <c r="AF57" s="53">
        <f t="shared" si="2"/>
        <v>57</v>
      </c>
      <c r="AG57" s="53">
        <f t="shared" si="3"/>
        <v>-1333</v>
      </c>
      <c r="AH57" s="53">
        <f t="shared" si="4"/>
        <v>1852.3847596297148</v>
      </c>
      <c r="AI57" s="53">
        <f t="shared" si="80"/>
        <v>-353.30475962971468</v>
      </c>
      <c r="AJ57" s="469">
        <v>0</v>
      </c>
      <c r="AK57" s="469">
        <v>0</v>
      </c>
      <c r="AL57" s="469">
        <v>1499.0800000000002</v>
      </c>
      <c r="AM57" s="470">
        <f t="shared" si="5"/>
        <v>1499.0800000000002</v>
      </c>
      <c r="AN57" s="53">
        <f t="shared" si="6"/>
        <v>1852.3847596297148</v>
      </c>
      <c r="AO57" s="382">
        <f t="shared" si="7"/>
        <v>3</v>
      </c>
      <c r="AP57">
        <v>1</v>
      </c>
      <c r="AQ57" s="383">
        <f t="shared" si="81"/>
        <v>1419.6952403702835</v>
      </c>
      <c r="AR57" s="383">
        <f t="shared" si="8"/>
        <v>-1773</v>
      </c>
      <c r="AS57" s="383">
        <f t="shared" si="9"/>
        <v>0</v>
      </c>
      <c r="AT57" s="383">
        <f t="shared" si="10"/>
        <v>1723</v>
      </c>
      <c r="AU57" s="383">
        <f t="shared" si="82"/>
        <v>0</v>
      </c>
      <c r="AV57" s="383">
        <f t="shared" si="11"/>
        <v>1</v>
      </c>
      <c r="AW57" s="383">
        <f t="shared" si="12"/>
        <v>0</v>
      </c>
      <c r="AX57" s="383">
        <f t="shared" si="13"/>
        <v>1</v>
      </c>
      <c r="AY57" s="383">
        <f t="shared" si="14"/>
        <v>0</v>
      </c>
      <c r="AZ57">
        <f t="shared" si="15"/>
        <v>0</v>
      </c>
      <c r="BA57">
        <f t="shared" si="16"/>
        <v>0</v>
      </c>
      <c r="BB57" s="383">
        <f t="shared" si="17"/>
        <v>0</v>
      </c>
      <c r="BC57" s="384">
        <f t="shared" si="87"/>
        <v>2.820078962210942E-2</v>
      </c>
      <c r="BD57" s="384">
        <f t="shared" si="87"/>
        <v>0</v>
      </c>
      <c r="BE57" s="384">
        <f t="shared" si="87"/>
        <v>7.3322053017484484E-2</v>
      </c>
      <c r="BF57" s="384">
        <f t="shared" si="85"/>
        <v>0</v>
      </c>
      <c r="BG57" s="384">
        <f t="shared" si="85"/>
        <v>5.3581500282007893E-2</v>
      </c>
      <c r="BH57" s="384">
        <f t="shared" si="85"/>
        <v>9.3062605752961089E-2</v>
      </c>
      <c r="BI57" s="384">
        <f t="shared" si="85"/>
        <v>1362.6952403702835</v>
      </c>
      <c r="BJ57" s="384">
        <f t="shared" si="85"/>
        <v>57</v>
      </c>
      <c r="BK57" s="384">
        <f t="shared" si="85"/>
        <v>0.7518330513254371</v>
      </c>
      <c r="BL57" s="474">
        <f t="shared" si="19"/>
        <v>1773</v>
      </c>
      <c r="BM57" s="409">
        <f t="shared" si="20"/>
        <v>1852.3847596297148</v>
      </c>
      <c r="BN57" s="473">
        <f t="shared" si="21"/>
        <v>1419.6952403702835</v>
      </c>
      <c r="BO57" s="387">
        <f t="shared" si="22"/>
        <v>1</v>
      </c>
      <c r="BP57" s="387">
        <f t="shared" si="23"/>
        <v>0</v>
      </c>
      <c r="BQ57" s="388">
        <f t="shared" si="24"/>
        <v>0</v>
      </c>
      <c r="BR57" s="389">
        <f t="shared" si="25"/>
        <v>353.3047596297165</v>
      </c>
      <c r="BS57" s="390">
        <f t="shared" si="26"/>
        <v>-50</v>
      </c>
      <c r="BT57" s="391">
        <f t="shared" si="91"/>
        <v>0</v>
      </c>
      <c r="BU57" s="391">
        <f t="shared" si="91"/>
        <v>0</v>
      </c>
      <c r="BV57" s="391">
        <f t="shared" si="91"/>
        <v>0</v>
      </c>
      <c r="BW57" s="391">
        <f t="shared" si="91"/>
        <v>0</v>
      </c>
      <c r="BX57" s="391">
        <f t="shared" si="91"/>
        <v>0</v>
      </c>
      <c r="BY57" s="391">
        <f t="shared" si="91"/>
        <v>0</v>
      </c>
      <c r="BZ57" s="391">
        <f t="shared" si="91"/>
        <v>0</v>
      </c>
      <c r="CA57" s="391">
        <f t="shared" si="89"/>
        <v>0</v>
      </c>
      <c r="CB57" s="391">
        <f t="shared" si="28"/>
        <v>0</v>
      </c>
      <c r="CC57" s="391">
        <f t="shared" si="28"/>
        <v>0</v>
      </c>
      <c r="CD57" s="392">
        <f t="shared" si="29"/>
        <v>0</v>
      </c>
      <c r="CE57" s="393">
        <f t="shared" si="30"/>
        <v>0</v>
      </c>
      <c r="CF57" s="392">
        <f t="shared" si="97"/>
        <v>0</v>
      </c>
      <c r="CG57" s="392">
        <f t="shared" si="97"/>
        <v>0</v>
      </c>
      <c r="CH57" s="392">
        <f t="shared" si="97"/>
        <v>0</v>
      </c>
      <c r="CI57" s="392">
        <f t="shared" si="94"/>
        <v>0</v>
      </c>
      <c r="CJ57" s="392">
        <f t="shared" si="94"/>
        <v>0</v>
      </c>
      <c r="CK57" s="392">
        <f t="shared" si="94"/>
        <v>0</v>
      </c>
      <c r="CL57" s="392">
        <f t="shared" si="94"/>
        <v>0</v>
      </c>
      <c r="CM57" s="392">
        <f t="shared" si="32"/>
        <v>0</v>
      </c>
      <c r="CN57" s="392">
        <f t="shared" si="33"/>
        <v>0</v>
      </c>
      <c r="CO57" s="394">
        <f t="shared" si="34"/>
        <v>0</v>
      </c>
      <c r="CP57" s="394">
        <f t="shared" si="34"/>
        <v>0</v>
      </c>
      <c r="CQ57" s="395">
        <f t="shared" si="35"/>
        <v>-130</v>
      </c>
      <c r="CR57" s="394">
        <f t="shared" si="101"/>
        <v>0</v>
      </c>
      <c r="CS57" s="394">
        <f t="shared" si="101"/>
        <v>0</v>
      </c>
      <c r="CT57" s="394">
        <f t="shared" si="101"/>
        <v>0</v>
      </c>
      <c r="CU57" s="394">
        <f t="shared" si="99"/>
        <v>0</v>
      </c>
      <c r="CV57" s="394">
        <f t="shared" si="99"/>
        <v>0</v>
      </c>
      <c r="CW57" s="394">
        <f t="shared" si="99"/>
        <v>0</v>
      </c>
      <c r="CX57" s="396">
        <f t="shared" si="37"/>
        <v>0</v>
      </c>
      <c r="CY57" s="396">
        <f t="shared" si="37"/>
        <v>0</v>
      </c>
      <c r="CZ57" s="397">
        <f t="shared" si="38"/>
        <v>0</v>
      </c>
      <c r="DA57" s="397">
        <f t="shared" si="38"/>
        <v>0</v>
      </c>
      <c r="DB57" s="397">
        <f t="shared" si="38"/>
        <v>0</v>
      </c>
      <c r="DC57" s="397">
        <f t="shared" si="39"/>
        <v>0</v>
      </c>
      <c r="DD57" s="397">
        <f t="shared" si="103"/>
        <v>0</v>
      </c>
      <c r="DE57" s="397">
        <f t="shared" si="103"/>
        <v>0</v>
      </c>
      <c r="DF57" s="397">
        <f t="shared" si="103"/>
        <v>0</v>
      </c>
      <c r="DG57" s="397">
        <f t="shared" si="103"/>
        <v>0</v>
      </c>
      <c r="DH57" s="397">
        <f t="shared" si="103"/>
        <v>0</v>
      </c>
      <c r="DI57" s="398">
        <f t="shared" si="41"/>
        <v>0</v>
      </c>
      <c r="DJ57" s="398">
        <f t="shared" si="41"/>
        <v>0</v>
      </c>
      <c r="DK57" s="399">
        <f t="shared" si="42"/>
        <v>0</v>
      </c>
      <c r="DL57" s="399">
        <f t="shared" si="42"/>
        <v>0</v>
      </c>
      <c r="DM57" s="399">
        <f t="shared" si="42"/>
        <v>0</v>
      </c>
      <c r="DN57" s="399">
        <f t="shared" si="42"/>
        <v>0</v>
      </c>
      <c r="DO57" s="399">
        <f t="shared" si="43"/>
        <v>-95</v>
      </c>
      <c r="DP57" s="399">
        <f t="shared" si="44"/>
        <v>0</v>
      </c>
      <c r="DQ57" s="399">
        <f t="shared" si="44"/>
        <v>0</v>
      </c>
      <c r="DR57" s="399">
        <f t="shared" si="44"/>
        <v>0</v>
      </c>
      <c r="DS57" s="399">
        <f t="shared" si="44"/>
        <v>0</v>
      </c>
      <c r="DT57" s="400">
        <f t="shared" si="45"/>
        <v>0</v>
      </c>
      <c r="DU57" s="400">
        <f t="shared" si="45"/>
        <v>0</v>
      </c>
      <c r="DV57" s="386">
        <f t="shared" si="104"/>
        <v>0</v>
      </c>
      <c r="DW57" s="386">
        <f t="shared" si="104"/>
        <v>0</v>
      </c>
      <c r="DX57" s="386">
        <f t="shared" si="104"/>
        <v>0</v>
      </c>
      <c r="DY57" s="386">
        <f t="shared" si="104"/>
        <v>0</v>
      </c>
      <c r="DZ57" s="386">
        <f t="shared" si="104"/>
        <v>0</v>
      </c>
      <c r="EA57" s="401">
        <f t="shared" si="47"/>
        <v>-165</v>
      </c>
      <c r="EB57" s="386">
        <f t="shared" si="48"/>
        <v>0</v>
      </c>
      <c r="EC57" s="386">
        <f t="shared" si="48"/>
        <v>0</v>
      </c>
      <c r="ED57" s="386">
        <f t="shared" si="48"/>
        <v>0</v>
      </c>
      <c r="EE57" s="385">
        <f t="shared" si="49"/>
        <v>0</v>
      </c>
      <c r="EF57" s="385">
        <f t="shared" si="49"/>
        <v>0</v>
      </c>
      <c r="EG57" s="402">
        <f t="shared" si="102"/>
        <v>38.429081792732191</v>
      </c>
      <c r="EH57" s="402">
        <f t="shared" si="102"/>
        <v>0</v>
      </c>
      <c r="EI57" s="402">
        <f t="shared" si="102"/>
        <v>99.915612661103694</v>
      </c>
      <c r="EJ57" s="402">
        <f t="shared" si="100"/>
        <v>0</v>
      </c>
      <c r="EK57" s="402">
        <f t="shared" si="100"/>
        <v>73.015255406191159</v>
      </c>
      <c r="EL57" s="402">
        <f t="shared" si="100"/>
        <v>126.81596991601624</v>
      </c>
      <c r="EM57" s="402">
        <f t="shared" si="51"/>
        <v>1362.6952403702835</v>
      </c>
      <c r="EN57" s="402">
        <f t="shared" si="52"/>
        <v>0</v>
      </c>
      <c r="EO57" s="402">
        <f t="shared" si="52"/>
        <v>1024.5193205942403</v>
      </c>
      <c r="EP57" s="402">
        <f t="shared" si="53"/>
        <v>0</v>
      </c>
      <c r="EQ57" s="402">
        <f t="shared" si="54"/>
        <v>0</v>
      </c>
      <c r="ER57" s="394">
        <f t="shared" si="98"/>
        <v>1.607445008460237</v>
      </c>
      <c r="ES57" s="394">
        <f t="shared" si="98"/>
        <v>0</v>
      </c>
      <c r="ET57" s="394">
        <f t="shared" si="98"/>
        <v>4.1793570219966156</v>
      </c>
      <c r="EU57" s="394">
        <f t="shared" si="95"/>
        <v>0</v>
      </c>
      <c r="EV57" s="394">
        <f t="shared" si="95"/>
        <v>3.05414551607445</v>
      </c>
      <c r="EW57" s="394">
        <f t="shared" si="95"/>
        <v>5.3045685279187822</v>
      </c>
      <c r="EX57" s="394">
        <f t="shared" si="95"/>
        <v>0</v>
      </c>
      <c r="EY57" s="403">
        <f t="shared" si="56"/>
        <v>57</v>
      </c>
      <c r="EZ57" s="394">
        <f t="shared" si="57"/>
        <v>42.854483925549914</v>
      </c>
      <c r="FA57" s="396">
        <f t="shared" si="58"/>
        <v>0</v>
      </c>
      <c r="FB57" s="396">
        <f t="shared" si="58"/>
        <v>0</v>
      </c>
      <c r="FC57" s="404">
        <f t="shared" si="92"/>
        <v>0</v>
      </c>
      <c r="FD57" s="404">
        <f t="shared" si="92"/>
        <v>0</v>
      </c>
      <c r="FE57" s="404">
        <f t="shared" si="92"/>
        <v>0</v>
      </c>
      <c r="FF57" s="404">
        <f t="shared" si="92"/>
        <v>0</v>
      </c>
      <c r="FG57" s="404">
        <f t="shared" si="92"/>
        <v>0</v>
      </c>
      <c r="FH57" s="404">
        <f t="shared" si="92"/>
        <v>0</v>
      </c>
      <c r="FI57" s="404">
        <f t="shared" si="92"/>
        <v>0</v>
      </c>
      <c r="FJ57" s="404">
        <f t="shared" si="90"/>
        <v>0</v>
      </c>
      <c r="FK57" s="392">
        <f t="shared" si="60"/>
        <v>-1333</v>
      </c>
      <c r="FL57" s="384">
        <f t="shared" si="61"/>
        <v>0</v>
      </c>
      <c r="FM57" s="384">
        <f t="shared" si="61"/>
        <v>0</v>
      </c>
      <c r="FN57" s="405">
        <f t="shared" si="88"/>
        <v>9.9634731988075718</v>
      </c>
      <c r="FO57" s="405">
        <f t="shared" si="88"/>
        <v>0</v>
      </c>
      <c r="FP57" s="405">
        <f t="shared" si="88"/>
        <v>25.905030316899683</v>
      </c>
      <c r="FQ57" s="405">
        <f t="shared" si="86"/>
        <v>0</v>
      </c>
      <c r="FR57" s="405">
        <f t="shared" si="86"/>
        <v>18.930599077734385</v>
      </c>
      <c r="FS57" s="405">
        <f t="shared" si="86"/>
        <v>32.879461556064989</v>
      </c>
      <c r="FT57" s="405">
        <f t="shared" si="86"/>
        <v>0</v>
      </c>
      <c r="FU57" s="405">
        <f t="shared" si="86"/>
        <v>0</v>
      </c>
      <c r="FV57" s="405">
        <f t="shared" si="86"/>
        <v>265.62619548020984</v>
      </c>
      <c r="FW57" s="397">
        <f t="shared" si="63"/>
        <v>1852.3847596297148</v>
      </c>
      <c r="FX57" s="406">
        <f t="shared" si="64"/>
        <v>1499.0799999999983</v>
      </c>
      <c r="FY57" s="331">
        <f t="shared" si="65"/>
        <v>1499.0799999999983</v>
      </c>
      <c r="FZ57" s="382">
        <f t="shared" si="66"/>
        <v>1.8189894035458565E-12</v>
      </c>
      <c r="GA57" s="331">
        <f t="shared" si="67"/>
        <v>0</v>
      </c>
      <c r="GB57" s="407">
        <f t="shared" si="68"/>
        <v>0</v>
      </c>
      <c r="GC57" s="407">
        <f t="shared" si="69"/>
        <v>0</v>
      </c>
      <c r="GD57" s="407">
        <f t="shared" si="70"/>
        <v>0</v>
      </c>
      <c r="GE57" s="407">
        <f t="shared" si="71"/>
        <v>0</v>
      </c>
      <c r="GF57" s="407">
        <f t="shared" si="72"/>
        <v>0</v>
      </c>
      <c r="GG57" s="407">
        <f t="shared" si="73"/>
        <v>-5.6843418860808015E-14</v>
      </c>
      <c r="GH57" s="407">
        <f t="shared" si="74"/>
        <v>0</v>
      </c>
      <c r="GI57" s="407">
        <f t="shared" si="75"/>
        <v>0</v>
      </c>
      <c r="GJ57">
        <f t="shared" si="76"/>
        <v>0</v>
      </c>
      <c r="GK57" s="382">
        <f t="shared" si="77"/>
        <v>-5.6843418860808015E-14</v>
      </c>
      <c r="GL57">
        <v>1</v>
      </c>
      <c r="GM57">
        <f t="shared" si="84"/>
        <v>0</v>
      </c>
      <c r="GN57">
        <f t="shared" si="84"/>
        <v>0</v>
      </c>
      <c r="GO57">
        <f t="shared" si="84"/>
        <v>0</v>
      </c>
      <c r="GP57">
        <f t="shared" si="84"/>
        <v>0</v>
      </c>
      <c r="GQ57">
        <f t="shared" si="84"/>
        <v>0</v>
      </c>
      <c r="GR57">
        <f t="shared" si="83"/>
        <v>0</v>
      </c>
      <c r="GS57">
        <f t="shared" si="83"/>
        <v>1362.6952403702835</v>
      </c>
      <c r="GT57">
        <f t="shared" si="83"/>
        <v>57</v>
      </c>
      <c r="GU57">
        <f t="shared" si="83"/>
        <v>0</v>
      </c>
      <c r="GV57">
        <f t="shared" si="83"/>
        <v>1852.3847596297148</v>
      </c>
    </row>
    <row r="58" spans="1:204" customFormat="1" x14ac:dyDescent="0.25">
      <c r="A58" s="378">
        <v>42016</v>
      </c>
      <c r="B58" s="32" t="s">
        <v>1443</v>
      </c>
      <c r="C58" t="s">
        <v>893</v>
      </c>
      <c r="D58">
        <v>1</v>
      </c>
      <c r="E58" s="379">
        <v>2579</v>
      </c>
      <c r="F58" s="379">
        <v>1058</v>
      </c>
      <c r="G58" s="379">
        <v>1770</v>
      </c>
      <c r="H58" s="379">
        <v>0</v>
      </c>
      <c r="I58" s="379">
        <v>1595</v>
      </c>
      <c r="J58" s="379">
        <v>0</v>
      </c>
      <c r="K58" s="379">
        <v>2440</v>
      </c>
      <c r="L58" s="379">
        <v>288</v>
      </c>
      <c r="M58" s="380">
        <v>0</v>
      </c>
      <c r="N58" s="381">
        <f t="shared" si="79"/>
        <v>9730</v>
      </c>
      <c r="O58" s="379">
        <v>2166</v>
      </c>
      <c r="P58" s="379">
        <v>1088</v>
      </c>
      <c r="Q58" s="379">
        <v>1670</v>
      </c>
      <c r="R58" s="379">
        <v>0</v>
      </c>
      <c r="S58" s="379">
        <v>1185</v>
      </c>
      <c r="T58" s="379">
        <v>0</v>
      </c>
      <c r="U58" s="379">
        <v>3120</v>
      </c>
      <c r="V58" s="379">
        <v>248</v>
      </c>
      <c r="W58" s="480">
        <f>(VLOOKUP(A58,'[1]floresta plant'!$A$4:$F$573,6,0))*1000</f>
        <v>0</v>
      </c>
      <c r="X58" s="24">
        <f t="shared" si="0"/>
        <v>9477</v>
      </c>
      <c r="Y58" s="53">
        <f t="shared" si="96"/>
        <v>-100</v>
      </c>
      <c r="Z58" s="53">
        <f t="shared" si="96"/>
        <v>0</v>
      </c>
      <c r="AA58" s="53">
        <f t="shared" si="96"/>
        <v>-410</v>
      </c>
      <c r="AB58" s="53">
        <f t="shared" si="93"/>
        <v>0</v>
      </c>
      <c r="AC58" s="53">
        <f t="shared" si="93"/>
        <v>680</v>
      </c>
      <c r="AD58" s="53">
        <f t="shared" si="93"/>
        <v>-40</v>
      </c>
      <c r="AE58" s="53">
        <f t="shared" si="93"/>
        <v>0</v>
      </c>
      <c r="AF58" s="53">
        <f t="shared" si="2"/>
        <v>30</v>
      </c>
      <c r="AG58" s="53">
        <f t="shared" si="3"/>
        <v>-413</v>
      </c>
      <c r="AH58" s="53">
        <f t="shared" si="4"/>
        <v>870.64</v>
      </c>
      <c r="AI58" s="53">
        <f t="shared" si="80"/>
        <v>-253</v>
      </c>
      <c r="AJ58" s="469">
        <v>0</v>
      </c>
      <c r="AK58" s="469">
        <v>0</v>
      </c>
      <c r="AL58" s="469">
        <v>617.64</v>
      </c>
      <c r="AM58" s="470">
        <f t="shared" si="5"/>
        <v>617.64</v>
      </c>
      <c r="AN58" s="53">
        <f t="shared" si="6"/>
        <v>870.64</v>
      </c>
      <c r="AO58" s="382">
        <f t="shared" si="7"/>
        <v>3</v>
      </c>
      <c r="AP58">
        <v>1</v>
      </c>
      <c r="AQ58" s="383">
        <f t="shared" si="81"/>
        <v>710</v>
      </c>
      <c r="AR58" s="383">
        <f t="shared" si="8"/>
        <v>-963</v>
      </c>
      <c r="AS58" s="383">
        <f t="shared" si="9"/>
        <v>0</v>
      </c>
      <c r="AT58" s="383">
        <f t="shared" si="10"/>
        <v>863</v>
      </c>
      <c r="AU58" s="383">
        <f t="shared" si="82"/>
        <v>0</v>
      </c>
      <c r="AV58" s="383">
        <f t="shared" si="11"/>
        <v>1</v>
      </c>
      <c r="AW58" s="383">
        <f t="shared" si="12"/>
        <v>0</v>
      </c>
      <c r="AX58" s="383">
        <f t="shared" si="13"/>
        <v>1</v>
      </c>
      <c r="AY58" s="383">
        <f t="shared" si="14"/>
        <v>0</v>
      </c>
      <c r="AZ58">
        <f t="shared" si="15"/>
        <v>0</v>
      </c>
      <c r="BA58">
        <f t="shared" si="16"/>
        <v>0</v>
      </c>
      <c r="BB58" s="383">
        <f t="shared" si="17"/>
        <v>0</v>
      </c>
      <c r="BC58" s="384">
        <f t="shared" si="87"/>
        <v>0.10384215991692627</v>
      </c>
      <c r="BD58" s="384">
        <f t="shared" si="87"/>
        <v>0</v>
      </c>
      <c r="BE58" s="384">
        <f t="shared" si="87"/>
        <v>0.42575285565939769</v>
      </c>
      <c r="BF58" s="384">
        <f t="shared" si="85"/>
        <v>0</v>
      </c>
      <c r="BG58" s="384">
        <f t="shared" si="85"/>
        <v>680</v>
      </c>
      <c r="BH58" s="384">
        <f t="shared" si="85"/>
        <v>4.1536863966770511E-2</v>
      </c>
      <c r="BI58" s="384">
        <f t="shared" si="85"/>
        <v>0</v>
      </c>
      <c r="BJ58" s="384">
        <f t="shared" si="85"/>
        <v>30</v>
      </c>
      <c r="BK58" s="384">
        <f t="shared" si="85"/>
        <v>0.42886812045690548</v>
      </c>
      <c r="BL58" s="474">
        <f t="shared" si="19"/>
        <v>963</v>
      </c>
      <c r="BM58" s="409">
        <f t="shared" si="20"/>
        <v>870.64</v>
      </c>
      <c r="BN58" s="473">
        <f t="shared" si="21"/>
        <v>710</v>
      </c>
      <c r="BO58" s="387">
        <f t="shared" si="22"/>
        <v>1</v>
      </c>
      <c r="BP58" s="387">
        <f t="shared" si="23"/>
        <v>0</v>
      </c>
      <c r="BQ58" s="388">
        <f t="shared" si="24"/>
        <v>0</v>
      </c>
      <c r="BR58" s="389">
        <f t="shared" si="25"/>
        <v>253</v>
      </c>
      <c r="BS58" s="390">
        <f t="shared" si="26"/>
        <v>-100</v>
      </c>
      <c r="BT58" s="391">
        <f t="shared" si="91"/>
        <v>0</v>
      </c>
      <c r="BU58" s="391">
        <f t="shared" si="91"/>
        <v>0</v>
      </c>
      <c r="BV58" s="391">
        <f t="shared" si="91"/>
        <v>0</v>
      </c>
      <c r="BW58" s="391">
        <f t="shared" si="91"/>
        <v>0</v>
      </c>
      <c r="BX58" s="391">
        <f t="shared" si="91"/>
        <v>0</v>
      </c>
      <c r="BY58" s="391">
        <f t="shared" si="91"/>
        <v>0</v>
      </c>
      <c r="BZ58" s="391">
        <f t="shared" si="91"/>
        <v>0</v>
      </c>
      <c r="CA58" s="391">
        <f t="shared" si="89"/>
        <v>0</v>
      </c>
      <c r="CB58" s="391">
        <f t="shared" si="28"/>
        <v>0</v>
      </c>
      <c r="CC58" s="391">
        <f t="shared" si="28"/>
        <v>0</v>
      </c>
      <c r="CD58" s="392">
        <f t="shared" si="29"/>
        <v>0</v>
      </c>
      <c r="CE58" s="393">
        <f t="shared" si="30"/>
        <v>0</v>
      </c>
      <c r="CF58" s="392">
        <f t="shared" si="97"/>
        <v>0</v>
      </c>
      <c r="CG58" s="392">
        <f t="shared" si="97"/>
        <v>0</v>
      </c>
      <c r="CH58" s="392">
        <f t="shared" si="97"/>
        <v>0</v>
      </c>
      <c r="CI58" s="392">
        <f t="shared" si="94"/>
        <v>0</v>
      </c>
      <c r="CJ58" s="392">
        <f t="shared" si="94"/>
        <v>0</v>
      </c>
      <c r="CK58" s="392">
        <f t="shared" si="94"/>
        <v>0</v>
      </c>
      <c r="CL58" s="392">
        <f t="shared" si="94"/>
        <v>0</v>
      </c>
      <c r="CM58" s="392">
        <f t="shared" si="32"/>
        <v>0</v>
      </c>
      <c r="CN58" s="392">
        <f t="shared" si="33"/>
        <v>0</v>
      </c>
      <c r="CO58" s="394">
        <f t="shared" si="34"/>
        <v>0</v>
      </c>
      <c r="CP58" s="394">
        <f t="shared" si="34"/>
        <v>0</v>
      </c>
      <c r="CQ58" s="395">
        <f t="shared" si="35"/>
        <v>-410</v>
      </c>
      <c r="CR58" s="394">
        <f t="shared" si="101"/>
        <v>0</v>
      </c>
      <c r="CS58" s="394">
        <f t="shared" si="101"/>
        <v>0</v>
      </c>
      <c r="CT58" s="394">
        <f t="shared" si="101"/>
        <v>0</v>
      </c>
      <c r="CU58" s="394">
        <f t="shared" si="99"/>
        <v>0</v>
      </c>
      <c r="CV58" s="394">
        <f t="shared" si="99"/>
        <v>0</v>
      </c>
      <c r="CW58" s="394">
        <f t="shared" si="99"/>
        <v>0</v>
      </c>
      <c r="CX58" s="396">
        <f t="shared" si="37"/>
        <v>0</v>
      </c>
      <c r="CY58" s="396">
        <f t="shared" si="37"/>
        <v>0</v>
      </c>
      <c r="CZ58" s="397">
        <f t="shared" si="38"/>
        <v>0</v>
      </c>
      <c r="DA58" s="397">
        <f t="shared" si="38"/>
        <v>0</v>
      </c>
      <c r="DB58" s="397">
        <f t="shared" si="38"/>
        <v>0</v>
      </c>
      <c r="DC58" s="397">
        <f t="shared" si="39"/>
        <v>0</v>
      </c>
      <c r="DD58" s="397">
        <f t="shared" si="103"/>
        <v>0</v>
      </c>
      <c r="DE58" s="397">
        <f t="shared" si="103"/>
        <v>0</v>
      </c>
      <c r="DF58" s="397">
        <f t="shared" si="103"/>
        <v>0</v>
      </c>
      <c r="DG58" s="397">
        <f t="shared" si="103"/>
        <v>0</v>
      </c>
      <c r="DH58" s="397">
        <f t="shared" si="103"/>
        <v>0</v>
      </c>
      <c r="DI58" s="398">
        <f t="shared" si="41"/>
        <v>0</v>
      </c>
      <c r="DJ58" s="398">
        <f t="shared" si="41"/>
        <v>0</v>
      </c>
      <c r="DK58" s="399">
        <f t="shared" si="42"/>
        <v>70.612668743509872</v>
      </c>
      <c r="DL58" s="399">
        <f t="shared" si="42"/>
        <v>0</v>
      </c>
      <c r="DM58" s="399">
        <f t="shared" si="42"/>
        <v>289.51194184839045</v>
      </c>
      <c r="DN58" s="399">
        <f t="shared" si="42"/>
        <v>0</v>
      </c>
      <c r="DO58" s="399">
        <f t="shared" si="43"/>
        <v>680</v>
      </c>
      <c r="DP58" s="399">
        <f t="shared" si="44"/>
        <v>28.245067497403948</v>
      </c>
      <c r="DQ58" s="399">
        <f t="shared" si="44"/>
        <v>0</v>
      </c>
      <c r="DR58" s="399">
        <f t="shared" si="44"/>
        <v>0</v>
      </c>
      <c r="DS58" s="399">
        <f t="shared" si="44"/>
        <v>291.63032191069573</v>
      </c>
      <c r="DT58" s="400">
        <f t="shared" si="45"/>
        <v>0</v>
      </c>
      <c r="DU58" s="400">
        <f t="shared" si="45"/>
        <v>0</v>
      </c>
      <c r="DV58" s="386">
        <f t="shared" si="104"/>
        <v>0</v>
      </c>
      <c r="DW58" s="386">
        <f t="shared" si="104"/>
        <v>0</v>
      </c>
      <c r="DX58" s="386">
        <f t="shared" si="104"/>
        <v>0</v>
      </c>
      <c r="DY58" s="386">
        <f t="shared" si="104"/>
        <v>0</v>
      </c>
      <c r="DZ58" s="386">
        <f t="shared" si="104"/>
        <v>0</v>
      </c>
      <c r="EA58" s="401">
        <f t="shared" si="47"/>
        <v>-40</v>
      </c>
      <c r="EB58" s="386">
        <f t="shared" si="48"/>
        <v>0</v>
      </c>
      <c r="EC58" s="386">
        <f t="shared" si="48"/>
        <v>0</v>
      </c>
      <c r="ED58" s="386">
        <f t="shared" si="48"/>
        <v>0</v>
      </c>
      <c r="EE58" s="385">
        <f t="shared" si="49"/>
        <v>0</v>
      </c>
      <c r="EF58" s="385">
        <f t="shared" si="49"/>
        <v>0</v>
      </c>
      <c r="EG58" s="402">
        <f t="shared" si="102"/>
        <v>0</v>
      </c>
      <c r="EH58" s="402">
        <f t="shared" si="102"/>
        <v>0</v>
      </c>
      <c r="EI58" s="402">
        <f t="shared" si="102"/>
        <v>0</v>
      </c>
      <c r="EJ58" s="402">
        <f t="shared" si="100"/>
        <v>0</v>
      </c>
      <c r="EK58" s="402">
        <f t="shared" si="100"/>
        <v>0</v>
      </c>
      <c r="EL58" s="402">
        <f t="shared" si="100"/>
        <v>0</v>
      </c>
      <c r="EM58" s="402">
        <f t="shared" si="51"/>
        <v>0</v>
      </c>
      <c r="EN58" s="402">
        <f t="shared" si="52"/>
        <v>0</v>
      </c>
      <c r="EO58" s="402">
        <f t="shared" si="52"/>
        <v>0</v>
      </c>
      <c r="EP58" s="402">
        <f t="shared" si="53"/>
        <v>0</v>
      </c>
      <c r="EQ58" s="402">
        <f t="shared" si="54"/>
        <v>0</v>
      </c>
      <c r="ER58" s="394">
        <f t="shared" si="98"/>
        <v>3.1152647975077881</v>
      </c>
      <c r="ES58" s="394">
        <f t="shared" si="98"/>
        <v>0</v>
      </c>
      <c r="ET58" s="394">
        <f t="shared" si="98"/>
        <v>12.772585669781931</v>
      </c>
      <c r="EU58" s="394">
        <f t="shared" si="95"/>
        <v>0</v>
      </c>
      <c r="EV58" s="394">
        <f t="shared" si="95"/>
        <v>0</v>
      </c>
      <c r="EW58" s="394">
        <f t="shared" si="95"/>
        <v>1.2461059190031154</v>
      </c>
      <c r="EX58" s="394">
        <f t="shared" si="95"/>
        <v>0</v>
      </c>
      <c r="EY58" s="403">
        <f t="shared" si="56"/>
        <v>30</v>
      </c>
      <c r="EZ58" s="394">
        <f t="shared" si="57"/>
        <v>12.866043613707165</v>
      </c>
      <c r="FA58" s="396">
        <f t="shared" si="58"/>
        <v>0</v>
      </c>
      <c r="FB58" s="396">
        <f t="shared" si="58"/>
        <v>0</v>
      </c>
      <c r="FC58" s="404">
        <f t="shared" si="92"/>
        <v>0</v>
      </c>
      <c r="FD58" s="404">
        <f t="shared" si="92"/>
        <v>0</v>
      </c>
      <c r="FE58" s="404">
        <f t="shared" si="92"/>
        <v>0</v>
      </c>
      <c r="FF58" s="404">
        <f t="shared" si="92"/>
        <v>0</v>
      </c>
      <c r="FG58" s="404">
        <f t="shared" si="92"/>
        <v>0</v>
      </c>
      <c r="FH58" s="404">
        <f t="shared" si="92"/>
        <v>0</v>
      </c>
      <c r="FI58" s="404">
        <f t="shared" si="92"/>
        <v>0</v>
      </c>
      <c r="FJ58" s="404">
        <f t="shared" si="90"/>
        <v>0</v>
      </c>
      <c r="FK58" s="392">
        <f t="shared" si="60"/>
        <v>-413</v>
      </c>
      <c r="FL58" s="384">
        <f t="shared" si="61"/>
        <v>0</v>
      </c>
      <c r="FM58" s="384">
        <f t="shared" si="61"/>
        <v>0</v>
      </c>
      <c r="FN58" s="405">
        <f t="shared" si="88"/>
        <v>26.272066458982348</v>
      </c>
      <c r="FO58" s="405">
        <f t="shared" si="88"/>
        <v>0</v>
      </c>
      <c r="FP58" s="405">
        <f t="shared" si="88"/>
        <v>107.71547248182762</v>
      </c>
      <c r="FQ58" s="405">
        <f t="shared" si="86"/>
        <v>0</v>
      </c>
      <c r="FR58" s="405">
        <f t="shared" si="86"/>
        <v>0</v>
      </c>
      <c r="FS58" s="405">
        <f t="shared" si="86"/>
        <v>10.50882658359294</v>
      </c>
      <c r="FT58" s="405">
        <f t="shared" si="86"/>
        <v>0</v>
      </c>
      <c r="FU58" s="405">
        <f t="shared" si="86"/>
        <v>0</v>
      </c>
      <c r="FV58" s="405">
        <f t="shared" si="86"/>
        <v>108.50363447559708</v>
      </c>
      <c r="FW58" s="397">
        <f t="shared" si="63"/>
        <v>870.64</v>
      </c>
      <c r="FX58" s="406">
        <f t="shared" si="64"/>
        <v>617.64</v>
      </c>
      <c r="FY58" s="331">
        <f t="shared" si="65"/>
        <v>617.64</v>
      </c>
      <c r="FZ58" s="382">
        <f t="shared" si="66"/>
        <v>0</v>
      </c>
      <c r="GA58" s="331">
        <f t="shared" si="67"/>
        <v>0</v>
      </c>
      <c r="GB58" s="407">
        <f t="shared" si="68"/>
        <v>0</v>
      </c>
      <c r="GC58" s="407">
        <f t="shared" si="69"/>
        <v>0</v>
      </c>
      <c r="GD58" s="407">
        <f t="shared" si="70"/>
        <v>0</v>
      </c>
      <c r="GE58" s="407">
        <f t="shared" si="71"/>
        <v>-1.4210854715202004E-14</v>
      </c>
      <c r="GF58" s="407">
        <f t="shared" si="72"/>
        <v>0</v>
      </c>
      <c r="GG58" s="407">
        <f t="shared" si="73"/>
        <v>0</v>
      </c>
      <c r="GH58" s="407">
        <f t="shared" si="74"/>
        <v>3.5527136788005009E-15</v>
      </c>
      <c r="GI58" s="407">
        <f t="shared" si="75"/>
        <v>0</v>
      </c>
      <c r="GJ58">
        <f t="shared" si="76"/>
        <v>0</v>
      </c>
      <c r="GK58" s="382">
        <f t="shared" si="77"/>
        <v>-1.0658141036401503E-14</v>
      </c>
      <c r="GL58">
        <v>1</v>
      </c>
      <c r="GM58">
        <f t="shared" si="84"/>
        <v>0</v>
      </c>
      <c r="GN58">
        <f t="shared" si="84"/>
        <v>0</v>
      </c>
      <c r="GO58">
        <f t="shared" si="84"/>
        <v>0</v>
      </c>
      <c r="GP58">
        <f t="shared" si="84"/>
        <v>0</v>
      </c>
      <c r="GQ58">
        <f t="shared" si="84"/>
        <v>680</v>
      </c>
      <c r="GR58">
        <f t="shared" si="83"/>
        <v>0</v>
      </c>
      <c r="GS58">
        <f t="shared" si="83"/>
        <v>0</v>
      </c>
      <c r="GT58">
        <f t="shared" si="83"/>
        <v>30</v>
      </c>
      <c r="GU58">
        <f t="shared" si="83"/>
        <v>0</v>
      </c>
      <c r="GV58">
        <f t="shared" si="83"/>
        <v>870.64</v>
      </c>
    </row>
    <row r="59" spans="1:204" customFormat="1" x14ac:dyDescent="0.25">
      <c r="A59" s="378">
        <v>42017</v>
      </c>
      <c r="B59" s="32" t="s">
        <v>1444</v>
      </c>
      <c r="C59" t="s">
        <v>893</v>
      </c>
      <c r="D59">
        <v>1</v>
      </c>
      <c r="E59" s="379">
        <v>7746</v>
      </c>
      <c r="F59" s="379">
        <v>128</v>
      </c>
      <c r="G59" s="379">
        <v>320</v>
      </c>
      <c r="H59" s="379">
        <v>0</v>
      </c>
      <c r="I59" s="379">
        <v>5380</v>
      </c>
      <c r="J59" s="379">
        <v>0</v>
      </c>
      <c r="K59" s="379">
        <v>154</v>
      </c>
      <c r="L59" s="379">
        <v>1195</v>
      </c>
      <c r="M59" s="380">
        <v>0</v>
      </c>
      <c r="N59" s="381">
        <f t="shared" si="79"/>
        <v>14923</v>
      </c>
      <c r="O59" s="379">
        <v>7497</v>
      </c>
      <c r="P59" s="379">
        <v>151</v>
      </c>
      <c r="Q59" s="379">
        <v>270</v>
      </c>
      <c r="R59" s="379">
        <v>0</v>
      </c>
      <c r="S59" s="379">
        <v>4900</v>
      </c>
      <c r="T59" s="379">
        <v>0</v>
      </c>
      <c r="U59" s="379">
        <v>217</v>
      </c>
      <c r="V59" s="379">
        <v>525</v>
      </c>
      <c r="W59" s="480">
        <f>(VLOOKUP(A59,'[1]floresta plant'!$A$4:$F$573,6,0))*1000</f>
        <v>0</v>
      </c>
      <c r="X59" s="24">
        <f t="shared" si="0"/>
        <v>13560</v>
      </c>
      <c r="Y59" s="53">
        <f t="shared" si="96"/>
        <v>-50</v>
      </c>
      <c r="Z59" s="53">
        <f t="shared" si="96"/>
        <v>0</v>
      </c>
      <c r="AA59" s="53">
        <f t="shared" si="96"/>
        <v>-480</v>
      </c>
      <c r="AB59" s="53">
        <f t="shared" si="93"/>
        <v>0</v>
      </c>
      <c r="AC59" s="53">
        <f t="shared" si="93"/>
        <v>63</v>
      </c>
      <c r="AD59" s="53">
        <f t="shared" si="93"/>
        <v>-670</v>
      </c>
      <c r="AE59" s="53">
        <f t="shared" si="93"/>
        <v>0</v>
      </c>
      <c r="AF59" s="53">
        <f t="shared" si="2"/>
        <v>23</v>
      </c>
      <c r="AG59" s="53">
        <f t="shared" si="3"/>
        <v>-249</v>
      </c>
      <c r="AH59" s="53">
        <f t="shared" si="4"/>
        <v>2437.31</v>
      </c>
      <c r="AI59" s="53">
        <f t="shared" si="80"/>
        <v>-1363</v>
      </c>
      <c r="AJ59" s="469">
        <v>0</v>
      </c>
      <c r="AK59" s="469">
        <v>0</v>
      </c>
      <c r="AL59" s="469">
        <v>1074.31</v>
      </c>
      <c r="AM59" s="470">
        <f t="shared" si="5"/>
        <v>1074.31</v>
      </c>
      <c r="AN59" s="53">
        <f t="shared" si="6"/>
        <v>2437.31</v>
      </c>
      <c r="AO59" s="382">
        <f t="shared" si="7"/>
        <v>3</v>
      </c>
      <c r="AP59">
        <v>1</v>
      </c>
      <c r="AQ59" s="383">
        <f t="shared" si="81"/>
        <v>86</v>
      </c>
      <c r="AR59" s="383">
        <f t="shared" si="8"/>
        <v>-1449</v>
      </c>
      <c r="AS59" s="383">
        <f t="shared" si="9"/>
        <v>0</v>
      </c>
      <c r="AT59" s="383">
        <f t="shared" si="10"/>
        <v>1399</v>
      </c>
      <c r="AU59" s="383">
        <f t="shared" si="82"/>
        <v>0</v>
      </c>
      <c r="AV59" s="383">
        <f t="shared" si="11"/>
        <v>1</v>
      </c>
      <c r="AW59" s="383">
        <f t="shared" si="12"/>
        <v>0</v>
      </c>
      <c r="AX59" s="383">
        <f t="shared" si="13"/>
        <v>1</v>
      </c>
      <c r="AY59" s="383">
        <f t="shared" si="14"/>
        <v>0</v>
      </c>
      <c r="AZ59">
        <f t="shared" si="15"/>
        <v>0</v>
      </c>
      <c r="BA59">
        <f t="shared" si="16"/>
        <v>0</v>
      </c>
      <c r="BB59" s="383">
        <f t="shared" si="17"/>
        <v>0</v>
      </c>
      <c r="BC59" s="384">
        <f t="shared" si="87"/>
        <v>3.450655624568668E-2</v>
      </c>
      <c r="BD59" s="384">
        <f t="shared" si="87"/>
        <v>0</v>
      </c>
      <c r="BE59" s="384">
        <f t="shared" si="87"/>
        <v>0.33126293995859213</v>
      </c>
      <c r="BF59" s="384">
        <f t="shared" si="85"/>
        <v>0</v>
      </c>
      <c r="BG59" s="384">
        <f t="shared" si="85"/>
        <v>63</v>
      </c>
      <c r="BH59" s="384">
        <f t="shared" si="85"/>
        <v>0.46238785369220153</v>
      </c>
      <c r="BI59" s="384">
        <f t="shared" si="85"/>
        <v>0</v>
      </c>
      <c r="BJ59" s="384">
        <f t="shared" si="85"/>
        <v>23</v>
      </c>
      <c r="BK59" s="384">
        <f t="shared" si="85"/>
        <v>0.17184265010351968</v>
      </c>
      <c r="BL59" s="474">
        <f t="shared" si="19"/>
        <v>1449</v>
      </c>
      <c r="BM59" s="409">
        <f t="shared" si="20"/>
        <v>2437.31</v>
      </c>
      <c r="BN59" s="473">
        <f t="shared" si="21"/>
        <v>86</v>
      </c>
      <c r="BO59" s="387">
        <f t="shared" si="22"/>
        <v>1</v>
      </c>
      <c r="BP59" s="387">
        <f t="shared" si="23"/>
        <v>0</v>
      </c>
      <c r="BQ59" s="388">
        <f t="shared" si="24"/>
        <v>0</v>
      </c>
      <c r="BR59" s="389">
        <f t="shared" si="25"/>
        <v>1363</v>
      </c>
      <c r="BS59" s="390">
        <f t="shared" si="26"/>
        <v>-50</v>
      </c>
      <c r="BT59" s="391">
        <f t="shared" si="91"/>
        <v>0</v>
      </c>
      <c r="BU59" s="391">
        <f t="shared" si="91"/>
        <v>0</v>
      </c>
      <c r="BV59" s="391">
        <f t="shared" si="91"/>
        <v>0</v>
      </c>
      <c r="BW59" s="391">
        <f t="shared" si="91"/>
        <v>0</v>
      </c>
      <c r="BX59" s="391">
        <f t="shared" si="91"/>
        <v>0</v>
      </c>
      <c r="BY59" s="391">
        <f t="shared" si="91"/>
        <v>0</v>
      </c>
      <c r="BZ59" s="391">
        <f t="shared" si="91"/>
        <v>0</v>
      </c>
      <c r="CA59" s="391">
        <f t="shared" si="89"/>
        <v>0</v>
      </c>
      <c r="CB59" s="391">
        <f t="shared" si="28"/>
        <v>0</v>
      </c>
      <c r="CC59" s="391">
        <f t="shared" si="28"/>
        <v>0</v>
      </c>
      <c r="CD59" s="392">
        <f t="shared" si="29"/>
        <v>0</v>
      </c>
      <c r="CE59" s="393">
        <f t="shared" si="30"/>
        <v>0</v>
      </c>
      <c r="CF59" s="392">
        <f t="shared" si="97"/>
        <v>0</v>
      </c>
      <c r="CG59" s="392">
        <f t="shared" si="97"/>
        <v>0</v>
      </c>
      <c r="CH59" s="392">
        <f t="shared" si="97"/>
        <v>0</v>
      </c>
      <c r="CI59" s="392">
        <f t="shared" si="94"/>
        <v>0</v>
      </c>
      <c r="CJ59" s="392">
        <f t="shared" si="94"/>
        <v>0</v>
      </c>
      <c r="CK59" s="392">
        <f t="shared" si="94"/>
        <v>0</v>
      </c>
      <c r="CL59" s="392">
        <f t="shared" si="94"/>
        <v>0</v>
      </c>
      <c r="CM59" s="392">
        <f t="shared" si="32"/>
        <v>0</v>
      </c>
      <c r="CN59" s="392">
        <f t="shared" si="33"/>
        <v>0</v>
      </c>
      <c r="CO59" s="394">
        <f t="shared" si="34"/>
        <v>0</v>
      </c>
      <c r="CP59" s="394">
        <f t="shared" si="34"/>
        <v>0</v>
      </c>
      <c r="CQ59" s="395">
        <f t="shared" si="35"/>
        <v>-480</v>
      </c>
      <c r="CR59" s="394">
        <f t="shared" si="101"/>
        <v>0</v>
      </c>
      <c r="CS59" s="394">
        <f t="shared" si="101"/>
        <v>0</v>
      </c>
      <c r="CT59" s="394">
        <f t="shared" si="101"/>
        <v>0</v>
      </c>
      <c r="CU59" s="394">
        <f t="shared" si="99"/>
        <v>0</v>
      </c>
      <c r="CV59" s="394">
        <f t="shared" si="99"/>
        <v>0</v>
      </c>
      <c r="CW59" s="394">
        <f t="shared" si="99"/>
        <v>0</v>
      </c>
      <c r="CX59" s="396">
        <f t="shared" si="37"/>
        <v>0</v>
      </c>
      <c r="CY59" s="396">
        <f t="shared" si="37"/>
        <v>0</v>
      </c>
      <c r="CZ59" s="397">
        <f t="shared" si="38"/>
        <v>0</v>
      </c>
      <c r="DA59" s="397">
        <f t="shared" si="38"/>
        <v>0</v>
      </c>
      <c r="DB59" s="397">
        <f t="shared" si="38"/>
        <v>0</v>
      </c>
      <c r="DC59" s="397">
        <f t="shared" si="39"/>
        <v>0</v>
      </c>
      <c r="DD59" s="397">
        <f t="shared" si="103"/>
        <v>0</v>
      </c>
      <c r="DE59" s="397">
        <f t="shared" si="103"/>
        <v>0</v>
      </c>
      <c r="DF59" s="397">
        <f t="shared" si="103"/>
        <v>0</v>
      </c>
      <c r="DG59" s="397">
        <f t="shared" si="103"/>
        <v>0</v>
      </c>
      <c r="DH59" s="397">
        <f t="shared" si="103"/>
        <v>0</v>
      </c>
      <c r="DI59" s="398">
        <f t="shared" si="41"/>
        <v>0</v>
      </c>
      <c r="DJ59" s="398">
        <f t="shared" si="41"/>
        <v>0</v>
      </c>
      <c r="DK59" s="399">
        <f t="shared" si="42"/>
        <v>2.1739130434782608</v>
      </c>
      <c r="DL59" s="399">
        <f t="shared" si="42"/>
        <v>0</v>
      </c>
      <c r="DM59" s="399">
        <f t="shared" si="42"/>
        <v>20.869565217391305</v>
      </c>
      <c r="DN59" s="399">
        <f t="shared" si="42"/>
        <v>0</v>
      </c>
      <c r="DO59" s="399">
        <f t="shared" si="43"/>
        <v>63</v>
      </c>
      <c r="DP59" s="399">
        <f t="shared" si="44"/>
        <v>29.130434782608695</v>
      </c>
      <c r="DQ59" s="399">
        <f t="shared" si="44"/>
        <v>0</v>
      </c>
      <c r="DR59" s="399">
        <f t="shared" si="44"/>
        <v>0</v>
      </c>
      <c r="DS59" s="399">
        <f t="shared" si="44"/>
        <v>10.82608695652174</v>
      </c>
      <c r="DT59" s="400">
        <f t="shared" si="45"/>
        <v>0</v>
      </c>
      <c r="DU59" s="400">
        <f t="shared" si="45"/>
        <v>0</v>
      </c>
      <c r="DV59" s="386">
        <f t="shared" si="104"/>
        <v>0</v>
      </c>
      <c r="DW59" s="386">
        <f t="shared" si="104"/>
        <v>0</v>
      </c>
      <c r="DX59" s="386">
        <f t="shared" si="104"/>
        <v>0</v>
      </c>
      <c r="DY59" s="386">
        <f t="shared" si="104"/>
        <v>0</v>
      </c>
      <c r="DZ59" s="386">
        <f t="shared" si="104"/>
        <v>0</v>
      </c>
      <c r="EA59" s="401">
        <f t="shared" si="47"/>
        <v>-670</v>
      </c>
      <c r="EB59" s="386">
        <f t="shared" si="48"/>
        <v>0</v>
      </c>
      <c r="EC59" s="386">
        <f t="shared" si="48"/>
        <v>0</v>
      </c>
      <c r="ED59" s="386">
        <f t="shared" si="48"/>
        <v>0</v>
      </c>
      <c r="EE59" s="385">
        <f t="shared" si="49"/>
        <v>0</v>
      </c>
      <c r="EF59" s="385">
        <f t="shared" si="49"/>
        <v>0</v>
      </c>
      <c r="EG59" s="402">
        <f t="shared" si="102"/>
        <v>0</v>
      </c>
      <c r="EH59" s="402">
        <f t="shared" si="102"/>
        <v>0</v>
      </c>
      <c r="EI59" s="402">
        <f t="shared" si="102"/>
        <v>0</v>
      </c>
      <c r="EJ59" s="402">
        <f t="shared" si="100"/>
        <v>0</v>
      </c>
      <c r="EK59" s="402">
        <f t="shared" si="100"/>
        <v>0</v>
      </c>
      <c r="EL59" s="402">
        <f t="shared" si="100"/>
        <v>0</v>
      </c>
      <c r="EM59" s="402">
        <f t="shared" si="51"/>
        <v>0</v>
      </c>
      <c r="EN59" s="402">
        <f t="shared" si="52"/>
        <v>0</v>
      </c>
      <c r="EO59" s="402">
        <f t="shared" si="52"/>
        <v>0</v>
      </c>
      <c r="EP59" s="402">
        <f t="shared" si="53"/>
        <v>0</v>
      </c>
      <c r="EQ59" s="402">
        <f t="shared" si="54"/>
        <v>0</v>
      </c>
      <c r="ER59" s="394">
        <f t="shared" si="98"/>
        <v>0.79365079365079361</v>
      </c>
      <c r="ES59" s="394">
        <f t="shared" si="98"/>
        <v>0</v>
      </c>
      <c r="ET59" s="394">
        <f t="shared" si="98"/>
        <v>7.6190476190476186</v>
      </c>
      <c r="EU59" s="394">
        <f t="shared" si="95"/>
        <v>0</v>
      </c>
      <c r="EV59" s="394">
        <f t="shared" si="95"/>
        <v>0</v>
      </c>
      <c r="EW59" s="394">
        <f t="shared" si="95"/>
        <v>10.634920634920634</v>
      </c>
      <c r="EX59" s="394">
        <f t="shared" si="95"/>
        <v>0</v>
      </c>
      <c r="EY59" s="403">
        <f t="shared" si="56"/>
        <v>23</v>
      </c>
      <c r="EZ59" s="394">
        <f t="shared" si="57"/>
        <v>3.9523809523809526</v>
      </c>
      <c r="FA59" s="396">
        <f t="shared" si="58"/>
        <v>0</v>
      </c>
      <c r="FB59" s="396">
        <f t="shared" si="58"/>
        <v>0</v>
      </c>
      <c r="FC59" s="404">
        <f t="shared" si="92"/>
        <v>0</v>
      </c>
      <c r="FD59" s="404">
        <f t="shared" si="92"/>
        <v>0</v>
      </c>
      <c r="FE59" s="404">
        <f t="shared" si="92"/>
        <v>0</v>
      </c>
      <c r="FF59" s="404">
        <f t="shared" si="92"/>
        <v>0</v>
      </c>
      <c r="FG59" s="404">
        <f t="shared" si="92"/>
        <v>0</v>
      </c>
      <c r="FH59" s="404">
        <f t="shared" si="92"/>
        <v>0</v>
      </c>
      <c r="FI59" s="404">
        <f t="shared" si="92"/>
        <v>0</v>
      </c>
      <c r="FJ59" s="404">
        <f t="shared" si="90"/>
        <v>0</v>
      </c>
      <c r="FK59" s="392">
        <f t="shared" si="60"/>
        <v>-249</v>
      </c>
      <c r="FL59" s="384">
        <f t="shared" si="61"/>
        <v>0</v>
      </c>
      <c r="FM59" s="384">
        <f t="shared" si="61"/>
        <v>0</v>
      </c>
      <c r="FN59" s="405">
        <f t="shared" si="88"/>
        <v>47.032436162870944</v>
      </c>
      <c r="FO59" s="405">
        <f t="shared" si="88"/>
        <v>0</v>
      </c>
      <c r="FP59" s="405">
        <f t="shared" si="88"/>
        <v>451.5113871635611</v>
      </c>
      <c r="FQ59" s="405">
        <f t="shared" si="86"/>
        <v>0</v>
      </c>
      <c r="FR59" s="405">
        <f t="shared" si="86"/>
        <v>0</v>
      </c>
      <c r="FS59" s="405">
        <f t="shared" si="86"/>
        <v>630.23464458247065</v>
      </c>
      <c r="FT59" s="405">
        <f t="shared" si="86"/>
        <v>0</v>
      </c>
      <c r="FU59" s="405">
        <f t="shared" si="86"/>
        <v>0</v>
      </c>
      <c r="FV59" s="405">
        <f t="shared" si="86"/>
        <v>234.22153209109732</v>
      </c>
      <c r="FW59" s="397">
        <f t="shared" si="63"/>
        <v>2437.31</v>
      </c>
      <c r="FX59" s="406">
        <f t="shared" si="64"/>
        <v>1074.31</v>
      </c>
      <c r="FY59" s="331">
        <f t="shared" si="65"/>
        <v>1074.31</v>
      </c>
      <c r="FZ59" s="382">
        <f t="shared" si="66"/>
        <v>0</v>
      </c>
      <c r="GA59" s="331">
        <f t="shared" si="67"/>
        <v>0</v>
      </c>
      <c r="GB59" s="407">
        <f t="shared" si="68"/>
        <v>0</v>
      </c>
      <c r="GC59" s="407">
        <f t="shared" si="69"/>
        <v>0</v>
      </c>
      <c r="GD59" s="407">
        <f t="shared" si="70"/>
        <v>0</v>
      </c>
      <c r="GE59" s="407">
        <f t="shared" si="71"/>
        <v>-2.6645352591003757E-15</v>
      </c>
      <c r="GF59" s="407">
        <f t="shared" si="72"/>
        <v>0</v>
      </c>
      <c r="GG59" s="407">
        <f t="shared" si="73"/>
        <v>0</v>
      </c>
      <c r="GH59" s="407">
        <f t="shared" si="74"/>
        <v>0</v>
      </c>
      <c r="GI59" s="407">
        <f t="shared" si="75"/>
        <v>0</v>
      </c>
      <c r="GJ59">
        <f t="shared" si="76"/>
        <v>0</v>
      </c>
      <c r="GK59" s="382">
        <f t="shared" si="77"/>
        <v>-2.6645352591003757E-15</v>
      </c>
      <c r="GL59">
        <v>1</v>
      </c>
      <c r="GM59">
        <f t="shared" si="84"/>
        <v>0</v>
      </c>
      <c r="GN59">
        <f t="shared" si="84"/>
        <v>0</v>
      </c>
      <c r="GO59">
        <f t="shared" si="84"/>
        <v>0</v>
      </c>
      <c r="GP59">
        <f t="shared" si="84"/>
        <v>0</v>
      </c>
      <c r="GQ59">
        <f t="shared" si="84"/>
        <v>63</v>
      </c>
      <c r="GR59">
        <f t="shared" si="83"/>
        <v>0</v>
      </c>
      <c r="GS59">
        <f t="shared" si="83"/>
        <v>0</v>
      </c>
      <c r="GT59">
        <f t="shared" si="83"/>
        <v>23</v>
      </c>
      <c r="GU59">
        <f t="shared" si="83"/>
        <v>0</v>
      </c>
      <c r="GV59">
        <f t="shared" si="83"/>
        <v>2437.31</v>
      </c>
    </row>
    <row r="60" spans="1:204" customFormat="1" x14ac:dyDescent="0.25">
      <c r="A60" s="378">
        <v>42018</v>
      </c>
      <c r="B60" s="32" t="s">
        <v>1445</v>
      </c>
      <c r="C60" t="s">
        <v>893</v>
      </c>
      <c r="D60">
        <v>1</v>
      </c>
      <c r="E60" s="379">
        <v>21072</v>
      </c>
      <c r="F60" s="379">
        <v>875</v>
      </c>
      <c r="G60" s="379">
        <v>4245</v>
      </c>
      <c r="H60" s="379">
        <v>0</v>
      </c>
      <c r="I60" s="379">
        <v>13425</v>
      </c>
      <c r="J60" s="379">
        <v>0</v>
      </c>
      <c r="K60" s="379">
        <v>20754</v>
      </c>
      <c r="L60" s="379">
        <v>1604</v>
      </c>
      <c r="M60" s="380">
        <v>10987.875795911745</v>
      </c>
      <c r="N60" s="381">
        <f t="shared" si="79"/>
        <v>72962.87579591175</v>
      </c>
      <c r="O60" s="379">
        <v>19761</v>
      </c>
      <c r="P60" s="379">
        <v>824</v>
      </c>
      <c r="Q60" s="379">
        <v>4478</v>
      </c>
      <c r="R60" s="379">
        <v>0</v>
      </c>
      <c r="S60" s="379">
        <v>10080</v>
      </c>
      <c r="T60" s="379">
        <v>0</v>
      </c>
      <c r="U60" s="379">
        <v>21066</v>
      </c>
      <c r="V60" s="379">
        <v>1265</v>
      </c>
      <c r="W60" s="480">
        <f>(VLOOKUP(A60,'[1]floresta plant'!$A$4:$F$573,6,0))*1000</f>
        <v>15362.66025431512</v>
      </c>
      <c r="X60" s="24">
        <f t="shared" si="0"/>
        <v>72836.660254315124</v>
      </c>
      <c r="Y60" s="53">
        <f t="shared" si="96"/>
        <v>233</v>
      </c>
      <c r="Z60" s="53">
        <f t="shared" si="96"/>
        <v>0</v>
      </c>
      <c r="AA60" s="53">
        <f t="shared" si="96"/>
        <v>-3345</v>
      </c>
      <c r="AB60" s="53">
        <f t="shared" si="93"/>
        <v>0</v>
      </c>
      <c r="AC60" s="53">
        <f t="shared" si="93"/>
        <v>312</v>
      </c>
      <c r="AD60" s="53">
        <f t="shared" si="93"/>
        <v>-339</v>
      </c>
      <c r="AE60" s="53">
        <f t="shared" si="93"/>
        <v>4374.7844584033755</v>
      </c>
      <c r="AF60" s="53">
        <f t="shared" si="2"/>
        <v>-51</v>
      </c>
      <c r="AG60" s="53">
        <f t="shared" si="3"/>
        <v>-1311</v>
      </c>
      <c r="AH60" s="53">
        <f t="shared" si="4"/>
        <v>600.68554159662631</v>
      </c>
      <c r="AI60" s="53">
        <f t="shared" si="80"/>
        <v>-126.21554159662628</v>
      </c>
      <c r="AJ60" s="469">
        <v>0</v>
      </c>
      <c r="AK60" s="469">
        <v>0</v>
      </c>
      <c r="AL60" s="469">
        <v>474.47</v>
      </c>
      <c r="AM60" s="470">
        <f t="shared" si="5"/>
        <v>474.47</v>
      </c>
      <c r="AN60" s="53">
        <f t="shared" si="6"/>
        <v>600.68554159662631</v>
      </c>
      <c r="AO60" s="382">
        <f t="shared" si="7"/>
        <v>3</v>
      </c>
      <c r="AP60">
        <v>1</v>
      </c>
      <c r="AQ60" s="383">
        <f t="shared" si="81"/>
        <v>4919.7844584033755</v>
      </c>
      <c r="AR60" s="383">
        <f t="shared" si="8"/>
        <v>-5046</v>
      </c>
      <c r="AS60" s="383">
        <f t="shared" si="9"/>
        <v>233</v>
      </c>
      <c r="AT60" s="383">
        <f t="shared" si="10"/>
        <v>5046</v>
      </c>
      <c r="AU60" s="383">
        <f t="shared" si="82"/>
        <v>0</v>
      </c>
      <c r="AV60" s="383">
        <f t="shared" si="11"/>
        <v>1</v>
      </c>
      <c r="AW60" s="383">
        <f t="shared" si="12"/>
        <v>0</v>
      </c>
      <c r="AX60" s="383">
        <f t="shared" si="13"/>
        <v>1</v>
      </c>
      <c r="AY60" s="383">
        <f t="shared" si="14"/>
        <v>233</v>
      </c>
      <c r="AZ60">
        <f t="shared" si="15"/>
        <v>0</v>
      </c>
      <c r="BA60">
        <f t="shared" si="16"/>
        <v>0</v>
      </c>
      <c r="BB60" s="383">
        <f t="shared" si="17"/>
        <v>0</v>
      </c>
      <c r="BC60" s="384">
        <f t="shared" si="87"/>
        <v>233</v>
      </c>
      <c r="BD60" s="384">
        <f t="shared" si="87"/>
        <v>0</v>
      </c>
      <c r="BE60" s="384">
        <f t="shared" si="87"/>
        <v>0.66290130796670632</v>
      </c>
      <c r="BF60" s="384">
        <f t="shared" si="85"/>
        <v>0</v>
      </c>
      <c r="BG60" s="384">
        <f t="shared" si="85"/>
        <v>312</v>
      </c>
      <c r="BH60" s="384">
        <f t="shared" si="85"/>
        <v>6.7181926278240184E-2</v>
      </c>
      <c r="BI60" s="384">
        <f t="shared" si="85"/>
        <v>4374.7844584033755</v>
      </c>
      <c r="BJ60" s="384">
        <f t="shared" si="85"/>
        <v>1.0107015457788348E-2</v>
      </c>
      <c r="BK60" s="384">
        <f t="shared" si="85"/>
        <v>0.25980975029726516</v>
      </c>
      <c r="BL60" s="474">
        <f t="shared" si="19"/>
        <v>4813</v>
      </c>
      <c r="BM60" s="409">
        <f t="shared" si="20"/>
        <v>600.68554159662631</v>
      </c>
      <c r="BN60" s="473">
        <f t="shared" si="21"/>
        <v>4686.7844584033755</v>
      </c>
      <c r="BO60" s="387">
        <f t="shared" si="22"/>
        <v>1</v>
      </c>
      <c r="BP60" s="387">
        <f t="shared" si="23"/>
        <v>0</v>
      </c>
      <c r="BQ60" s="388">
        <f t="shared" si="24"/>
        <v>0</v>
      </c>
      <c r="BR60" s="389">
        <f t="shared" si="25"/>
        <v>126.21554159662446</v>
      </c>
      <c r="BS60" s="390">
        <f t="shared" si="26"/>
        <v>233</v>
      </c>
      <c r="BT60" s="391">
        <f t="shared" si="91"/>
        <v>0</v>
      </c>
      <c r="BU60" s="391">
        <f t="shared" si="91"/>
        <v>154.45600475624258</v>
      </c>
      <c r="BV60" s="391">
        <f t="shared" si="91"/>
        <v>0</v>
      </c>
      <c r="BW60" s="391">
        <f t="shared" si="91"/>
        <v>0</v>
      </c>
      <c r="BX60" s="391">
        <f t="shared" si="91"/>
        <v>15.653388822829962</v>
      </c>
      <c r="BY60" s="391">
        <f t="shared" si="91"/>
        <v>0</v>
      </c>
      <c r="BZ60" s="391">
        <f t="shared" si="91"/>
        <v>2.3549346016646848</v>
      </c>
      <c r="CA60" s="391">
        <f t="shared" si="89"/>
        <v>60.535671819262781</v>
      </c>
      <c r="CB60" s="391">
        <f t="shared" si="28"/>
        <v>0</v>
      </c>
      <c r="CC60" s="391">
        <f t="shared" si="28"/>
        <v>0</v>
      </c>
      <c r="CD60" s="392">
        <f t="shared" si="29"/>
        <v>0</v>
      </c>
      <c r="CE60" s="393">
        <f t="shared" si="30"/>
        <v>0</v>
      </c>
      <c r="CF60" s="392">
        <f t="shared" si="97"/>
        <v>0</v>
      </c>
      <c r="CG60" s="392">
        <f t="shared" si="97"/>
        <v>0</v>
      </c>
      <c r="CH60" s="392">
        <f t="shared" si="97"/>
        <v>0</v>
      </c>
      <c r="CI60" s="392">
        <f t="shared" si="94"/>
        <v>0</v>
      </c>
      <c r="CJ60" s="392">
        <f t="shared" si="94"/>
        <v>0</v>
      </c>
      <c r="CK60" s="392">
        <f t="shared" si="94"/>
        <v>0</v>
      </c>
      <c r="CL60" s="392">
        <f t="shared" si="94"/>
        <v>0</v>
      </c>
      <c r="CM60" s="392">
        <f t="shared" si="32"/>
        <v>0</v>
      </c>
      <c r="CN60" s="392">
        <f t="shared" si="33"/>
        <v>0</v>
      </c>
      <c r="CO60" s="394">
        <f t="shared" si="34"/>
        <v>0</v>
      </c>
      <c r="CP60" s="394">
        <f t="shared" si="34"/>
        <v>0</v>
      </c>
      <c r="CQ60" s="395">
        <f t="shared" si="35"/>
        <v>-3345</v>
      </c>
      <c r="CR60" s="394">
        <f t="shared" si="101"/>
        <v>0</v>
      </c>
      <c r="CS60" s="394">
        <f t="shared" si="101"/>
        <v>0</v>
      </c>
      <c r="CT60" s="394">
        <f t="shared" si="101"/>
        <v>0</v>
      </c>
      <c r="CU60" s="394">
        <f t="shared" si="99"/>
        <v>0</v>
      </c>
      <c r="CV60" s="394">
        <f t="shared" si="99"/>
        <v>0</v>
      </c>
      <c r="CW60" s="394">
        <f t="shared" si="99"/>
        <v>0</v>
      </c>
      <c r="CX60" s="396">
        <f t="shared" si="37"/>
        <v>0</v>
      </c>
      <c r="CY60" s="396">
        <f t="shared" si="37"/>
        <v>0</v>
      </c>
      <c r="CZ60" s="397">
        <f t="shared" si="38"/>
        <v>0</v>
      </c>
      <c r="DA60" s="397">
        <f t="shared" si="38"/>
        <v>0</v>
      </c>
      <c r="DB60" s="397">
        <f t="shared" si="38"/>
        <v>0</v>
      </c>
      <c r="DC60" s="397">
        <f t="shared" si="39"/>
        <v>0</v>
      </c>
      <c r="DD60" s="397">
        <f t="shared" si="103"/>
        <v>0</v>
      </c>
      <c r="DE60" s="397">
        <f t="shared" si="103"/>
        <v>0</v>
      </c>
      <c r="DF60" s="397">
        <f t="shared" si="103"/>
        <v>0</v>
      </c>
      <c r="DG60" s="397">
        <f t="shared" si="103"/>
        <v>0</v>
      </c>
      <c r="DH60" s="397">
        <f t="shared" si="103"/>
        <v>0</v>
      </c>
      <c r="DI60" s="398">
        <f t="shared" si="41"/>
        <v>0</v>
      </c>
      <c r="DJ60" s="398">
        <f t="shared" si="41"/>
        <v>0</v>
      </c>
      <c r="DK60" s="399">
        <f t="shared" si="42"/>
        <v>0</v>
      </c>
      <c r="DL60" s="399">
        <f t="shared" si="42"/>
        <v>0</v>
      </c>
      <c r="DM60" s="399">
        <f t="shared" si="42"/>
        <v>206.82520808561236</v>
      </c>
      <c r="DN60" s="399">
        <f t="shared" si="42"/>
        <v>0</v>
      </c>
      <c r="DO60" s="399">
        <f t="shared" si="43"/>
        <v>312</v>
      </c>
      <c r="DP60" s="399">
        <f t="shared" si="44"/>
        <v>20.960760998810937</v>
      </c>
      <c r="DQ60" s="399">
        <f t="shared" si="44"/>
        <v>0</v>
      </c>
      <c r="DR60" s="399">
        <f t="shared" si="44"/>
        <v>3.1533888228299642</v>
      </c>
      <c r="DS60" s="399">
        <f t="shared" si="44"/>
        <v>81.060642092746733</v>
      </c>
      <c r="DT60" s="400">
        <f t="shared" si="45"/>
        <v>0</v>
      </c>
      <c r="DU60" s="400">
        <f t="shared" si="45"/>
        <v>0</v>
      </c>
      <c r="DV60" s="386">
        <f t="shared" si="104"/>
        <v>0</v>
      </c>
      <c r="DW60" s="386">
        <f t="shared" si="104"/>
        <v>0</v>
      </c>
      <c r="DX60" s="386">
        <f t="shared" si="104"/>
        <v>0</v>
      </c>
      <c r="DY60" s="386">
        <f t="shared" si="104"/>
        <v>0</v>
      </c>
      <c r="DZ60" s="386">
        <f t="shared" si="104"/>
        <v>0</v>
      </c>
      <c r="EA60" s="401">
        <f t="shared" si="47"/>
        <v>-339</v>
      </c>
      <c r="EB60" s="386">
        <f t="shared" si="48"/>
        <v>0</v>
      </c>
      <c r="EC60" s="386">
        <f t="shared" si="48"/>
        <v>0</v>
      </c>
      <c r="ED60" s="386">
        <f t="shared" si="48"/>
        <v>0</v>
      </c>
      <c r="EE60" s="385">
        <f t="shared" si="49"/>
        <v>0</v>
      </c>
      <c r="EF60" s="385">
        <f t="shared" si="49"/>
        <v>0</v>
      </c>
      <c r="EG60" s="402">
        <f t="shared" si="102"/>
        <v>0</v>
      </c>
      <c r="EH60" s="402">
        <f t="shared" si="102"/>
        <v>0</v>
      </c>
      <c r="EI60" s="402">
        <f t="shared" si="102"/>
        <v>2900.0503395480164</v>
      </c>
      <c r="EJ60" s="402">
        <f t="shared" si="100"/>
        <v>0</v>
      </c>
      <c r="EK60" s="402">
        <f t="shared" si="100"/>
        <v>0</v>
      </c>
      <c r="EL60" s="402">
        <f t="shared" si="100"/>
        <v>293.9064469676465</v>
      </c>
      <c r="EM60" s="402">
        <f t="shared" si="51"/>
        <v>4374.7844584033755</v>
      </c>
      <c r="EN60" s="402">
        <f t="shared" si="52"/>
        <v>44.216014145575144</v>
      </c>
      <c r="EO60" s="402">
        <f t="shared" si="52"/>
        <v>1136.6116577421374</v>
      </c>
      <c r="EP60" s="402">
        <f t="shared" si="53"/>
        <v>0</v>
      </c>
      <c r="EQ60" s="402">
        <f t="shared" si="54"/>
        <v>0</v>
      </c>
      <c r="ER60" s="394">
        <f t="shared" si="98"/>
        <v>0</v>
      </c>
      <c r="ES60" s="394">
        <f t="shared" si="98"/>
        <v>0</v>
      </c>
      <c r="ET60" s="394">
        <f t="shared" si="98"/>
        <v>0</v>
      </c>
      <c r="EU60" s="394">
        <f t="shared" si="95"/>
        <v>0</v>
      </c>
      <c r="EV60" s="394">
        <f t="shared" si="95"/>
        <v>0</v>
      </c>
      <c r="EW60" s="394">
        <f t="shared" si="95"/>
        <v>0</v>
      </c>
      <c r="EX60" s="394">
        <f t="shared" si="95"/>
        <v>0</v>
      </c>
      <c r="EY60" s="403">
        <f t="shared" si="56"/>
        <v>-51</v>
      </c>
      <c r="EZ60" s="394">
        <f t="shared" si="57"/>
        <v>0</v>
      </c>
      <c r="FA60" s="396">
        <f t="shared" si="58"/>
        <v>0</v>
      </c>
      <c r="FB60" s="396">
        <f t="shared" si="58"/>
        <v>0</v>
      </c>
      <c r="FC60" s="404">
        <f t="shared" si="92"/>
        <v>0</v>
      </c>
      <c r="FD60" s="404">
        <f t="shared" si="92"/>
        <v>0</v>
      </c>
      <c r="FE60" s="404">
        <f t="shared" si="92"/>
        <v>0</v>
      </c>
      <c r="FF60" s="404">
        <f t="shared" si="92"/>
        <v>0</v>
      </c>
      <c r="FG60" s="404">
        <f t="shared" si="92"/>
        <v>0</v>
      </c>
      <c r="FH60" s="404">
        <f t="shared" si="92"/>
        <v>0</v>
      </c>
      <c r="FI60" s="404">
        <f t="shared" si="92"/>
        <v>0</v>
      </c>
      <c r="FJ60" s="404">
        <f t="shared" si="90"/>
        <v>0</v>
      </c>
      <c r="FK60" s="392">
        <f t="shared" si="60"/>
        <v>-1311</v>
      </c>
      <c r="FL60" s="384">
        <f t="shared" si="61"/>
        <v>0</v>
      </c>
      <c r="FM60" s="384">
        <f t="shared" si="61"/>
        <v>0</v>
      </c>
      <c r="FN60" s="405">
        <f t="shared" si="88"/>
        <v>0</v>
      </c>
      <c r="FO60" s="405">
        <f t="shared" si="88"/>
        <v>0</v>
      </c>
      <c r="FP60" s="405">
        <f t="shared" si="88"/>
        <v>83.668447610128581</v>
      </c>
      <c r="FQ60" s="405">
        <f t="shared" si="86"/>
        <v>0</v>
      </c>
      <c r="FR60" s="405">
        <f t="shared" si="86"/>
        <v>0</v>
      </c>
      <c r="FS60" s="405">
        <f t="shared" si="86"/>
        <v>8.4794032107125812</v>
      </c>
      <c r="FT60" s="405">
        <f t="shared" si="86"/>
        <v>0</v>
      </c>
      <c r="FU60" s="405">
        <f t="shared" si="86"/>
        <v>1.2756624299302115</v>
      </c>
      <c r="FV60" s="405">
        <f t="shared" si="86"/>
        <v>32.792028345853083</v>
      </c>
      <c r="FW60" s="397">
        <f t="shared" si="63"/>
        <v>600.68554159662631</v>
      </c>
      <c r="FX60" s="406">
        <f t="shared" si="64"/>
        <v>474.47000000000185</v>
      </c>
      <c r="FY60" s="331">
        <f t="shared" si="65"/>
        <v>474.47000000000185</v>
      </c>
      <c r="FZ60" s="382">
        <f t="shared" si="66"/>
        <v>-1.8189894035458565E-12</v>
      </c>
      <c r="GA60" s="331">
        <f t="shared" si="67"/>
        <v>0</v>
      </c>
      <c r="GB60" s="407">
        <f t="shared" si="68"/>
        <v>0</v>
      </c>
      <c r="GC60" s="407">
        <f t="shared" si="69"/>
        <v>0</v>
      </c>
      <c r="GD60" s="407">
        <f t="shared" si="70"/>
        <v>0</v>
      </c>
      <c r="GE60" s="407">
        <f t="shared" si="71"/>
        <v>0</v>
      </c>
      <c r="GF60" s="407">
        <f t="shared" si="72"/>
        <v>0</v>
      </c>
      <c r="GG60" s="407">
        <f t="shared" si="73"/>
        <v>4.5474735088646412E-13</v>
      </c>
      <c r="GH60" s="407">
        <f t="shared" si="74"/>
        <v>0</v>
      </c>
      <c r="GI60" s="407">
        <f t="shared" si="75"/>
        <v>0</v>
      </c>
      <c r="GJ60">
        <f t="shared" si="76"/>
        <v>0</v>
      </c>
      <c r="GK60" s="382">
        <f t="shared" si="77"/>
        <v>4.5474735088646412E-13</v>
      </c>
      <c r="GL60">
        <v>1</v>
      </c>
      <c r="GM60">
        <f t="shared" si="84"/>
        <v>233</v>
      </c>
      <c r="GN60">
        <f t="shared" si="84"/>
        <v>0</v>
      </c>
      <c r="GO60">
        <f t="shared" si="84"/>
        <v>0</v>
      </c>
      <c r="GP60">
        <f t="shared" si="84"/>
        <v>0</v>
      </c>
      <c r="GQ60">
        <f t="shared" si="84"/>
        <v>312</v>
      </c>
      <c r="GR60">
        <f t="shared" si="83"/>
        <v>0</v>
      </c>
      <c r="GS60">
        <f t="shared" si="83"/>
        <v>4374.7844584033755</v>
      </c>
      <c r="GT60">
        <f t="shared" si="83"/>
        <v>0</v>
      </c>
      <c r="GU60">
        <f t="shared" si="83"/>
        <v>0</v>
      </c>
      <c r="GV60">
        <f t="shared" si="83"/>
        <v>600.68554159662631</v>
      </c>
    </row>
    <row r="61" spans="1:204" customFormat="1" x14ac:dyDescent="0.25">
      <c r="A61" s="378">
        <v>42019</v>
      </c>
      <c r="B61" s="32" t="s">
        <v>1446</v>
      </c>
      <c r="C61" t="s">
        <v>893</v>
      </c>
      <c r="D61">
        <v>1</v>
      </c>
      <c r="E61" s="379">
        <v>8713</v>
      </c>
      <c r="F61" s="379">
        <v>2060</v>
      </c>
      <c r="G61" s="379">
        <v>624</v>
      </c>
      <c r="H61" s="379">
        <v>0</v>
      </c>
      <c r="I61" s="379">
        <v>7815</v>
      </c>
      <c r="J61" s="379">
        <v>0</v>
      </c>
      <c r="K61" s="379">
        <v>20753</v>
      </c>
      <c r="L61" s="379">
        <v>1050</v>
      </c>
      <c r="M61" s="380">
        <v>4849.1825318369401</v>
      </c>
      <c r="N61" s="381">
        <f t="shared" si="79"/>
        <v>45864.182531836937</v>
      </c>
      <c r="O61" s="379">
        <v>7447</v>
      </c>
      <c r="P61" s="379">
        <v>1923</v>
      </c>
      <c r="Q61" s="379">
        <v>545</v>
      </c>
      <c r="R61" s="379">
        <v>0</v>
      </c>
      <c r="S61" s="379">
        <v>9135</v>
      </c>
      <c r="T61" s="379">
        <v>0</v>
      </c>
      <c r="U61" s="379">
        <v>20666</v>
      </c>
      <c r="V61" s="379">
        <v>844</v>
      </c>
      <c r="W61" s="480">
        <f>(VLOOKUP(A61,'[1]floresta plant'!$A$4:$F$573,6,0))*1000</f>
        <v>5161.6099367933157</v>
      </c>
      <c r="X61" s="24">
        <f t="shared" si="0"/>
        <v>45721.609936793313</v>
      </c>
      <c r="Y61" s="53">
        <f t="shared" si="96"/>
        <v>-79</v>
      </c>
      <c r="Z61" s="53">
        <f t="shared" si="96"/>
        <v>0</v>
      </c>
      <c r="AA61" s="53">
        <f t="shared" si="96"/>
        <v>1320</v>
      </c>
      <c r="AB61" s="53">
        <f t="shared" si="93"/>
        <v>0</v>
      </c>
      <c r="AC61" s="53">
        <f t="shared" si="93"/>
        <v>-87</v>
      </c>
      <c r="AD61" s="53">
        <f t="shared" si="93"/>
        <v>-206</v>
      </c>
      <c r="AE61" s="53">
        <f t="shared" si="93"/>
        <v>312.42740495637554</v>
      </c>
      <c r="AF61" s="53">
        <f t="shared" si="2"/>
        <v>-137</v>
      </c>
      <c r="AG61" s="53">
        <f t="shared" si="3"/>
        <v>-1266</v>
      </c>
      <c r="AH61" s="53">
        <f t="shared" si="4"/>
        <v>346.77259504362445</v>
      </c>
      <c r="AI61" s="53">
        <f t="shared" si="80"/>
        <v>-142.57259504362446</v>
      </c>
      <c r="AJ61" s="469">
        <v>0</v>
      </c>
      <c r="AK61" s="469">
        <v>0</v>
      </c>
      <c r="AL61" s="469">
        <v>204.2</v>
      </c>
      <c r="AM61" s="470">
        <f t="shared" si="5"/>
        <v>204.2</v>
      </c>
      <c r="AN61" s="53">
        <f t="shared" si="6"/>
        <v>346.77259504362445</v>
      </c>
      <c r="AO61" s="382">
        <f t="shared" si="7"/>
        <v>3</v>
      </c>
      <c r="AP61">
        <v>1</v>
      </c>
      <c r="AQ61" s="383">
        <f t="shared" si="81"/>
        <v>1632.4274049563755</v>
      </c>
      <c r="AR61" s="383">
        <f t="shared" si="8"/>
        <v>-1775</v>
      </c>
      <c r="AS61" s="383">
        <f t="shared" si="9"/>
        <v>0</v>
      </c>
      <c r="AT61" s="383">
        <f t="shared" si="10"/>
        <v>1696</v>
      </c>
      <c r="AU61" s="383">
        <f t="shared" si="82"/>
        <v>0</v>
      </c>
      <c r="AV61" s="383">
        <f t="shared" si="11"/>
        <v>1</v>
      </c>
      <c r="AW61" s="383">
        <f t="shared" si="12"/>
        <v>0</v>
      </c>
      <c r="AX61" s="383">
        <f t="shared" si="13"/>
        <v>1</v>
      </c>
      <c r="AY61" s="383">
        <f t="shared" si="14"/>
        <v>0</v>
      </c>
      <c r="AZ61">
        <f t="shared" si="15"/>
        <v>0</v>
      </c>
      <c r="BA61">
        <f t="shared" si="16"/>
        <v>0</v>
      </c>
      <c r="BB61" s="383">
        <f t="shared" si="17"/>
        <v>0</v>
      </c>
      <c r="BC61" s="384">
        <f t="shared" si="87"/>
        <v>4.4507042253521124E-2</v>
      </c>
      <c r="BD61" s="384">
        <f t="shared" si="87"/>
        <v>0</v>
      </c>
      <c r="BE61" s="384">
        <f t="shared" si="87"/>
        <v>1320</v>
      </c>
      <c r="BF61" s="384">
        <f t="shared" si="85"/>
        <v>0</v>
      </c>
      <c r="BG61" s="384">
        <f t="shared" si="85"/>
        <v>4.9014084507042255E-2</v>
      </c>
      <c r="BH61" s="384">
        <f t="shared" si="85"/>
        <v>0.11605633802816902</v>
      </c>
      <c r="BI61" s="384">
        <f t="shared" si="85"/>
        <v>312.42740495637554</v>
      </c>
      <c r="BJ61" s="384">
        <f t="shared" si="85"/>
        <v>7.7183098591549301E-2</v>
      </c>
      <c r="BK61" s="384">
        <f t="shared" si="85"/>
        <v>0.71323943661971834</v>
      </c>
      <c r="BL61" s="474">
        <f t="shared" si="19"/>
        <v>1775</v>
      </c>
      <c r="BM61" s="409">
        <f t="shared" si="20"/>
        <v>346.77259504362445</v>
      </c>
      <c r="BN61" s="473">
        <f t="shared" si="21"/>
        <v>1632.4274049563755</v>
      </c>
      <c r="BO61" s="387">
        <f t="shared" si="22"/>
        <v>1</v>
      </c>
      <c r="BP61" s="387">
        <f t="shared" si="23"/>
        <v>0</v>
      </c>
      <c r="BQ61" s="388">
        <f t="shared" si="24"/>
        <v>0</v>
      </c>
      <c r="BR61" s="389">
        <f t="shared" si="25"/>
        <v>142.57259504362446</v>
      </c>
      <c r="BS61" s="390">
        <f t="shared" si="26"/>
        <v>-79</v>
      </c>
      <c r="BT61" s="391">
        <f t="shared" si="91"/>
        <v>0</v>
      </c>
      <c r="BU61" s="391">
        <f t="shared" si="91"/>
        <v>0</v>
      </c>
      <c r="BV61" s="391">
        <f t="shared" si="91"/>
        <v>0</v>
      </c>
      <c r="BW61" s="391">
        <f t="shared" si="91"/>
        <v>0</v>
      </c>
      <c r="BX61" s="391">
        <f t="shared" si="91"/>
        <v>0</v>
      </c>
      <c r="BY61" s="391">
        <f t="shared" si="91"/>
        <v>0</v>
      </c>
      <c r="BZ61" s="391">
        <f t="shared" si="91"/>
        <v>0</v>
      </c>
      <c r="CA61" s="391">
        <f t="shared" si="89"/>
        <v>0</v>
      </c>
      <c r="CB61" s="391">
        <f t="shared" si="28"/>
        <v>0</v>
      </c>
      <c r="CC61" s="391">
        <f t="shared" si="28"/>
        <v>0</v>
      </c>
      <c r="CD61" s="392">
        <f t="shared" si="29"/>
        <v>0</v>
      </c>
      <c r="CE61" s="393">
        <f t="shared" si="30"/>
        <v>0</v>
      </c>
      <c r="CF61" s="392">
        <f t="shared" si="97"/>
        <v>0</v>
      </c>
      <c r="CG61" s="392">
        <f t="shared" si="97"/>
        <v>0</v>
      </c>
      <c r="CH61" s="392">
        <f t="shared" si="97"/>
        <v>0</v>
      </c>
      <c r="CI61" s="392">
        <f t="shared" si="94"/>
        <v>0</v>
      </c>
      <c r="CJ61" s="392">
        <f t="shared" si="94"/>
        <v>0</v>
      </c>
      <c r="CK61" s="392">
        <f t="shared" si="94"/>
        <v>0</v>
      </c>
      <c r="CL61" s="392">
        <f t="shared" si="94"/>
        <v>0</v>
      </c>
      <c r="CM61" s="392">
        <f t="shared" si="32"/>
        <v>0</v>
      </c>
      <c r="CN61" s="392">
        <f t="shared" si="33"/>
        <v>0</v>
      </c>
      <c r="CO61" s="394">
        <f t="shared" si="34"/>
        <v>58.749295774647884</v>
      </c>
      <c r="CP61" s="394">
        <f t="shared" si="34"/>
        <v>0</v>
      </c>
      <c r="CQ61" s="395">
        <f t="shared" si="35"/>
        <v>1320</v>
      </c>
      <c r="CR61" s="394">
        <f t="shared" si="101"/>
        <v>0</v>
      </c>
      <c r="CS61" s="394">
        <f t="shared" si="101"/>
        <v>64.69859154929577</v>
      </c>
      <c r="CT61" s="394">
        <f t="shared" si="101"/>
        <v>153.19436619718311</v>
      </c>
      <c r="CU61" s="394">
        <f t="shared" si="99"/>
        <v>0</v>
      </c>
      <c r="CV61" s="394">
        <f t="shared" si="99"/>
        <v>101.88169014084508</v>
      </c>
      <c r="CW61" s="394">
        <f t="shared" si="99"/>
        <v>941.47605633802823</v>
      </c>
      <c r="CX61" s="396">
        <f t="shared" si="37"/>
        <v>0</v>
      </c>
      <c r="CY61" s="396">
        <f t="shared" si="37"/>
        <v>0</v>
      </c>
      <c r="CZ61" s="397">
        <f t="shared" si="38"/>
        <v>0</v>
      </c>
      <c r="DA61" s="397">
        <f t="shared" si="38"/>
        <v>0</v>
      </c>
      <c r="DB61" s="397">
        <f t="shared" si="38"/>
        <v>0</v>
      </c>
      <c r="DC61" s="397">
        <f t="shared" si="39"/>
        <v>0</v>
      </c>
      <c r="DD61" s="397">
        <f t="shared" si="103"/>
        <v>0</v>
      </c>
      <c r="DE61" s="397">
        <f t="shared" si="103"/>
        <v>0</v>
      </c>
      <c r="DF61" s="397">
        <f t="shared" si="103"/>
        <v>0</v>
      </c>
      <c r="DG61" s="397">
        <f t="shared" si="103"/>
        <v>0</v>
      </c>
      <c r="DH61" s="397">
        <f t="shared" si="103"/>
        <v>0</v>
      </c>
      <c r="DI61" s="398">
        <f t="shared" si="41"/>
        <v>0</v>
      </c>
      <c r="DJ61" s="398">
        <f t="shared" si="41"/>
        <v>0</v>
      </c>
      <c r="DK61" s="399">
        <f t="shared" si="42"/>
        <v>0</v>
      </c>
      <c r="DL61" s="399">
        <f t="shared" si="42"/>
        <v>0</v>
      </c>
      <c r="DM61" s="399">
        <f t="shared" si="42"/>
        <v>0</v>
      </c>
      <c r="DN61" s="399">
        <f t="shared" si="42"/>
        <v>0</v>
      </c>
      <c r="DO61" s="399">
        <f t="shared" si="43"/>
        <v>-87</v>
      </c>
      <c r="DP61" s="399">
        <f t="shared" si="44"/>
        <v>0</v>
      </c>
      <c r="DQ61" s="399">
        <f t="shared" si="44"/>
        <v>0</v>
      </c>
      <c r="DR61" s="399">
        <f t="shared" si="44"/>
        <v>0</v>
      </c>
      <c r="DS61" s="399">
        <f t="shared" si="44"/>
        <v>0</v>
      </c>
      <c r="DT61" s="400">
        <f t="shared" si="45"/>
        <v>0</v>
      </c>
      <c r="DU61" s="400">
        <f t="shared" si="45"/>
        <v>0</v>
      </c>
      <c r="DV61" s="386">
        <f t="shared" si="104"/>
        <v>0</v>
      </c>
      <c r="DW61" s="386">
        <f t="shared" si="104"/>
        <v>0</v>
      </c>
      <c r="DX61" s="386">
        <f t="shared" si="104"/>
        <v>0</v>
      </c>
      <c r="DY61" s="386">
        <f t="shared" si="104"/>
        <v>0</v>
      </c>
      <c r="DZ61" s="386">
        <f t="shared" si="104"/>
        <v>0</v>
      </c>
      <c r="EA61" s="401">
        <f t="shared" si="47"/>
        <v>-206</v>
      </c>
      <c r="EB61" s="386">
        <f t="shared" si="48"/>
        <v>0</v>
      </c>
      <c r="EC61" s="386">
        <f t="shared" si="48"/>
        <v>0</v>
      </c>
      <c r="ED61" s="386">
        <f t="shared" si="48"/>
        <v>0</v>
      </c>
      <c r="EE61" s="385">
        <f t="shared" si="49"/>
        <v>0</v>
      </c>
      <c r="EF61" s="385">
        <f t="shared" si="49"/>
        <v>0</v>
      </c>
      <c r="EG61" s="402">
        <f t="shared" si="102"/>
        <v>13.905219713551361</v>
      </c>
      <c r="EH61" s="402">
        <f t="shared" si="102"/>
        <v>0</v>
      </c>
      <c r="EI61" s="402">
        <f t="shared" si="102"/>
        <v>0</v>
      </c>
      <c r="EJ61" s="402">
        <f t="shared" si="100"/>
        <v>0</v>
      </c>
      <c r="EK61" s="402">
        <f t="shared" si="100"/>
        <v>15.313343228847703</v>
      </c>
      <c r="EL61" s="402">
        <f t="shared" si="100"/>
        <v>36.259180518880768</v>
      </c>
      <c r="EM61" s="402">
        <f t="shared" si="51"/>
        <v>312.42740495637554</v>
      </c>
      <c r="EN61" s="402">
        <f t="shared" si="52"/>
        <v>24.114115199449831</v>
      </c>
      <c r="EO61" s="402">
        <f t="shared" si="52"/>
        <v>222.83554629564588</v>
      </c>
      <c r="EP61" s="402">
        <f t="shared" si="53"/>
        <v>0</v>
      </c>
      <c r="EQ61" s="402">
        <f t="shared" si="54"/>
        <v>0</v>
      </c>
      <c r="ER61" s="394">
        <f t="shared" si="98"/>
        <v>0</v>
      </c>
      <c r="ES61" s="394">
        <f t="shared" si="98"/>
        <v>0</v>
      </c>
      <c r="ET61" s="394">
        <f t="shared" si="98"/>
        <v>0</v>
      </c>
      <c r="EU61" s="394">
        <f t="shared" si="95"/>
        <v>0</v>
      </c>
      <c r="EV61" s="394">
        <f t="shared" si="95"/>
        <v>0</v>
      </c>
      <c r="EW61" s="394">
        <f t="shared" si="95"/>
        <v>0</v>
      </c>
      <c r="EX61" s="394">
        <f t="shared" si="95"/>
        <v>0</v>
      </c>
      <c r="EY61" s="403">
        <f t="shared" si="56"/>
        <v>-137</v>
      </c>
      <c r="EZ61" s="394">
        <f t="shared" si="57"/>
        <v>0</v>
      </c>
      <c r="FA61" s="396">
        <f t="shared" si="58"/>
        <v>0</v>
      </c>
      <c r="FB61" s="396">
        <f t="shared" si="58"/>
        <v>0</v>
      </c>
      <c r="FC61" s="404">
        <f t="shared" si="92"/>
        <v>0</v>
      </c>
      <c r="FD61" s="404">
        <f t="shared" si="92"/>
        <v>0</v>
      </c>
      <c r="FE61" s="404">
        <f t="shared" si="92"/>
        <v>0</v>
      </c>
      <c r="FF61" s="404">
        <f t="shared" si="92"/>
        <v>0</v>
      </c>
      <c r="FG61" s="404">
        <f t="shared" si="92"/>
        <v>0</v>
      </c>
      <c r="FH61" s="404">
        <f t="shared" si="92"/>
        <v>0</v>
      </c>
      <c r="FI61" s="404">
        <f t="shared" si="92"/>
        <v>0</v>
      </c>
      <c r="FJ61" s="404">
        <f t="shared" si="90"/>
        <v>0</v>
      </c>
      <c r="FK61" s="392">
        <f t="shared" si="60"/>
        <v>-1266</v>
      </c>
      <c r="FL61" s="384">
        <f t="shared" si="61"/>
        <v>0</v>
      </c>
      <c r="FM61" s="384">
        <f t="shared" si="61"/>
        <v>0</v>
      </c>
      <c r="FN61" s="405">
        <f t="shared" si="88"/>
        <v>6.3454845118007501</v>
      </c>
      <c r="FO61" s="405">
        <f t="shared" si="88"/>
        <v>0</v>
      </c>
      <c r="FP61" s="405">
        <f t="shared" si="88"/>
        <v>0</v>
      </c>
      <c r="FQ61" s="405">
        <f t="shared" si="86"/>
        <v>0</v>
      </c>
      <c r="FR61" s="405">
        <f t="shared" si="86"/>
        <v>6.9880652218565231</v>
      </c>
      <c r="FS61" s="405">
        <f t="shared" si="86"/>
        <v>16.546453283936135</v>
      </c>
      <c r="FT61" s="405">
        <f t="shared" si="86"/>
        <v>0</v>
      </c>
      <c r="FU61" s="405">
        <f t="shared" si="86"/>
        <v>11.004194659705099</v>
      </c>
      <c r="FV61" s="405">
        <f t="shared" si="86"/>
        <v>101.68839736632596</v>
      </c>
      <c r="FW61" s="397">
        <f t="shared" si="63"/>
        <v>346.77259504362445</v>
      </c>
      <c r="FX61" s="406">
        <f t="shared" si="64"/>
        <v>204.2</v>
      </c>
      <c r="FY61" s="331">
        <f t="shared" si="65"/>
        <v>204.2</v>
      </c>
      <c r="FZ61" s="382">
        <f t="shared" si="66"/>
        <v>0</v>
      </c>
      <c r="GA61" s="331">
        <f t="shared" si="67"/>
        <v>0</v>
      </c>
      <c r="GB61" s="407">
        <f t="shared" si="68"/>
        <v>0</v>
      </c>
      <c r="GC61" s="407">
        <f t="shared" si="69"/>
        <v>-2.1316282072803006E-14</v>
      </c>
      <c r="GD61" s="407">
        <f t="shared" si="70"/>
        <v>0</v>
      </c>
      <c r="GE61" s="407">
        <f t="shared" si="71"/>
        <v>0</v>
      </c>
      <c r="GF61" s="407">
        <f t="shared" si="72"/>
        <v>0</v>
      </c>
      <c r="GG61" s="407">
        <f t="shared" si="73"/>
        <v>0</v>
      </c>
      <c r="GH61" s="407">
        <f t="shared" si="74"/>
        <v>0</v>
      </c>
      <c r="GI61" s="407">
        <f t="shared" si="75"/>
        <v>0</v>
      </c>
      <c r="GJ61">
        <f t="shared" si="76"/>
        <v>0</v>
      </c>
      <c r="GK61" s="382">
        <f t="shared" si="77"/>
        <v>-2.1316282072803006E-14</v>
      </c>
      <c r="GL61">
        <v>1</v>
      </c>
      <c r="GM61">
        <f t="shared" si="84"/>
        <v>0</v>
      </c>
      <c r="GN61">
        <f t="shared" si="84"/>
        <v>0</v>
      </c>
      <c r="GO61">
        <f t="shared" si="84"/>
        <v>1320</v>
      </c>
      <c r="GP61">
        <f t="shared" si="84"/>
        <v>0</v>
      </c>
      <c r="GQ61">
        <f t="shared" si="84"/>
        <v>0</v>
      </c>
      <c r="GR61">
        <f t="shared" si="83"/>
        <v>0</v>
      </c>
      <c r="GS61">
        <f t="shared" si="83"/>
        <v>312.42740495637554</v>
      </c>
      <c r="GT61">
        <f t="shared" si="83"/>
        <v>0</v>
      </c>
      <c r="GU61">
        <f t="shared" si="83"/>
        <v>0</v>
      </c>
      <c r="GV61">
        <f t="shared" si="83"/>
        <v>346.77259504362445</v>
      </c>
    </row>
    <row r="62" spans="1:204" customFormat="1" x14ac:dyDescent="0.25">
      <c r="A62" s="378">
        <v>42020</v>
      </c>
      <c r="B62" s="32" t="s">
        <v>1447</v>
      </c>
      <c r="C62" t="s">
        <v>893</v>
      </c>
      <c r="D62">
        <v>1</v>
      </c>
      <c r="E62" s="379">
        <v>19009</v>
      </c>
      <c r="F62" s="379">
        <v>5984</v>
      </c>
      <c r="G62" s="379">
        <v>630</v>
      </c>
      <c r="H62" s="379">
        <v>0</v>
      </c>
      <c r="I62" s="379">
        <v>8340</v>
      </c>
      <c r="J62" s="379">
        <v>0</v>
      </c>
      <c r="K62" s="379">
        <v>49140</v>
      </c>
      <c r="L62" s="379">
        <v>160</v>
      </c>
      <c r="M62" s="380">
        <v>5599.3679349626818</v>
      </c>
      <c r="N62" s="381">
        <f t="shared" si="79"/>
        <v>88862.367934962676</v>
      </c>
      <c r="O62" s="379">
        <v>15032</v>
      </c>
      <c r="P62" s="379">
        <v>5909</v>
      </c>
      <c r="Q62" s="379">
        <v>581</v>
      </c>
      <c r="R62" s="379">
        <v>0</v>
      </c>
      <c r="S62" s="379">
        <v>10500</v>
      </c>
      <c r="T62" s="379">
        <v>0</v>
      </c>
      <c r="U62" s="379">
        <v>50130</v>
      </c>
      <c r="V62" s="379">
        <v>155</v>
      </c>
      <c r="W62" s="480">
        <f>(VLOOKUP(A62,'[1]floresta plant'!$A$4:$F$573,6,0))*1000</f>
        <v>7388.5108765517325</v>
      </c>
      <c r="X62" s="24">
        <f t="shared" si="0"/>
        <v>89695.510876551736</v>
      </c>
      <c r="Y62" s="53">
        <f t="shared" si="96"/>
        <v>-49</v>
      </c>
      <c r="Z62" s="53">
        <f t="shared" si="96"/>
        <v>0</v>
      </c>
      <c r="AA62" s="53">
        <f t="shared" si="96"/>
        <v>2160</v>
      </c>
      <c r="AB62" s="53">
        <f t="shared" si="93"/>
        <v>0</v>
      </c>
      <c r="AC62" s="53">
        <f t="shared" si="93"/>
        <v>990</v>
      </c>
      <c r="AD62" s="53">
        <f t="shared" si="93"/>
        <v>-5</v>
      </c>
      <c r="AE62" s="53">
        <f t="shared" si="93"/>
        <v>1789.1429415890507</v>
      </c>
      <c r="AF62" s="53">
        <f t="shared" si="2"/>
        <v>-75</v>
      </c>
      <c r="AG62" s="53">
        <f t="shared" si="3"/>
        <v>-3977</v>
      </c>
      <c r="AH62" s="53">
        <f t="shared" si="4"/>
        <v>-751.85294158905981</v>
      </c>
      <c r="AI62" s="53">
        <f t="shared" si="80"/>
        <v>833.14294158905977</v>
      </c>
      <c r="AJ62" s="469">
        <v>0</v>
      </c>
      <c r="AK62" s="469">
        <v>0</v>
      </c>
      <c r="AL62" s="469">
        <v>81.289999999999992</v>
      </c>
      <c r="AM62" s="470">
        <f t="shared" si="5"/>
        <v>81.289999999999992</v>
      </c>
      <c r="AN62" s="53">
        <f t="shared" si="6"/>
        <v>-751.85294158905981</v>
      </c>
      <c r="AO62" s="382">
        <f t="shared" si="7"/>
        <v>2</v>
      </c>
      <c r="AP62">
        <v>1</v>
      </c>
      <c r="AQ62" s="383">
        <f t="shared" si="81"/>
        <v>4939.1429415890507</v>
      </c>
      <c r="AR62" s="383">
        <f t="shared" si="8"/>
        <v>-4106</v>
      </c>
      <c r="AS62" s="383">
        <f t="shared" si="9"/>
        <v>0</v>
      </c>
      <c r="AT62" s="383">
        <f t="shared" si="10"/>
        <v>4057</v>
      </c>
      <c r="AU62" s="383">
        <f t="shared" si="82"/>
        <v>751.85294158905981</v>
      </c>
      <c r="AV62" s="383">
        <f t="shared" si="11"/>
        <v>1</v>
      </c>
      <c r="AW62" s="383">
        <f t="shared" si="12"/>
        <v>1</v>
      </c>
      <c r="AX62" s="383">
        <f t="shared" si="13"/>
        <v>1</v>
      </c>
      <c r="AY62" s="383">
        <f t="shared" si="14"/>
        <v>0</v>
      </c>
      <c r="AZ62">
        <f t="shared" si="15"/>
        <v>0</v>
      </c>
      <c r="BA62">
        <f t="shared" si="16"/>
        <v>0</v>
      </c>
      <c r="BB62" s="383">
        <f t="shared" si="17"/>
        <v>0</v>
      </c>
      <c r="BC62" s="384">
        <f t="shared" si="87"/>
        <v>1.1933755479785679E-2</v>
      </c>
      <c r="BD62" s="384">
        <f t="shared" si="87"/>
        <v>0</v>
      </c>
      <c r="BE62" s="384">
        <f t="shared" si="87"/>
        <v>2160</v>
      </c>
      <c r="BF62" s="384">
        <f t="shared" si="85"/>
        <v>0</v>
      </c>
      <c r="BG62" s="384">
        <f t="shared" si="85"/>
        <v>990</v>
      </c>
      <c r="BH62" s="384">
        <f t="shared" si="85"/>
        <v>1.2177301509985387E-3</v>
      </c>
      <c r="BI62" s="384">
        <f t="shared" si="85"/>
        <v>1789.1429415890507</v>
      </c>
      <c r="BJ62" s="384">
        <f t="shared" si="85"/>
        <v>1.826595226497808E-2</v>
      </c>
      <c r="BK62" s="384">
        <f t="shared" si="85"/>
        <v>0.96858256210423765</v>
      </c>
      <c r="BL62" s="474">
        <f t="shared" si="19"/>
        <v>4106</v>
      </c>
      <c r="BM62" s="409">
        <f t="shared" si="20"/>
        <v>-751.85294158905981</v>
      </c>
      <c r="BN62" s="473">
        <f t="shared" si="21"/>
        <v>4939.1429415890507</v>
      </c>
      <c r="BO62" s="387">
        <f t="shared" si="22"/>
        <v>0.83131831748100671</v>
      </c>
      <c r="BP62" s="387">
        <f t="shared" si="23"/>
        <v>0.15222336151850044</v>
      </c>
      <c r="BQ62" s="388">
        <f t="shared" si="24"/>
        <v>1.6458321000492826E-2</v>
      </c>
      <c r="BR62" s="389">
        <f t="shared" si="25"/>
        <v>0</v>
      </c>
      <c r="BS62" s="390">
        <f t="shared" si="26"/>
        <v>-49</v>
      </c>
      <c r="BT62" s="391">
        <f t="shared" si="91"/>
        <v>0</v>
      </c>
      <c r="BU62" s="391">
        <f t="shared" si="91"/>
        <v>0</v>
      </c>
      <c r="BV62" s="391">
        <f t="shared" si="91"/>
        <v>0</v>
      </c>
      <c r="BW62" s="391">
        <f t="shared" si="91"/>
        <v>0</v>
      </c>
      <c r="BX62" s="391">
        <f t="shared" si="91"/>
        <v>0</v>
      </c>
      <c r="BY62" s="391">
        <f t="shared" si="91"/>
        <v>0</v>
      </c>
      <c r="BZ62" s="391">
        <f t="shared" si="91"/>
        <v>0</v>
      </c>
      <c r="CA62" s="391">
        <f t="shared" si="89"/>
        <v>0</v>
      </c>
      <c r="CB62" s="391">
        <f t="shared" si="28"/>
        <v>0</v>
      </c>
      <c r="CC62" s="391">
        <f t="shared" si="28"/>
        <v>0</v>
      </c>
      <c r="CD62" s="392">
        <f t="shared" si="29"/>
        <v>0</v>
      </c>
      <c r="CE62" s="393">
        <f t="shared" si="30"/>
        <v>0</v>
      </c>
      <c r="CF62" s="392">
        <f t="shared" si="97"/>
        <v>0</v>
      </c>
      <c r="CG62" s="392">
        <f t="shared" si="97"/>
        <v>0</v>
      </c>
      <c r="CH62" s="392">
        <f t="shared" si="97"/>
        <v>0</v>
      </c>
      <c r="CI62" s="392">
        <f t="shared" si="94"/>
        <v>0</v>
      </c>
      <c r="CJ62" s="392">
        <f t="shared" si="94"/>
        <v>0</v>
      </c>
      <c r="CK62" s="392">
        <f t="shared" si="94"/>
        <v>0</v>
      </c>
      <c r="CL62" s="392">
        <f t="shared" si="94"/>
        <v>0</v>
      </c>
      <c r="CM62" s="392">
        <f t="shared" si="32"/>
        <v>0</v>
      </c>
      <c r="CN62" s="392">
        <f t="shared" si="33"/>
        <v>0</v>
      </c>
      <c r="CO62" s="394">
        <f t="shared" si="34"/>
        <v>21.428818977639978</v>
      </c>
      <c r="CP62" s="394">
        <f t="shared" si="34"/>
        <v>0</v>
      </c>
      <c r="CQ62" s="395">
        <f t="shared" si="35"/>
        <v>2160</v>
      </c>
      <c r="CR62" s="394">
        <f t="shared" si="101"/>
        <v>0</v>
      </c>
      <c r="CS62" s="394">
        <f t="shared" si="101"/>
        <v>0</v>
      </c>
      <c r="CT62" s="394">
        <f t="shared" si="101"/>
        <v>2.1866141813918345</v>
      </c>
      <c r="CU62" s="394">
        <f t="shared" si="99"/>
        <v>0</v>
      </c>
      <c r="CV62" s="394">
        <f t="shared" si="99"/>
        <v>32.799212720877513</v>
      </c>
      <c r="CW62" s="394">
        <f t="shared" si="99"/>
        <v>1739.2329198790651</v>
      </c>
      <c r="CX62" s="396">
        <f t="shared" si="37"/>
        <v>328.80246087996096</v>
      </c>
      <c r="CY62" s="396">
        <f t="shared" si="37"/>
        <v>35.549973361064502</v>
      </c>
      <c r="CZ62" s="397">
        <f t="shared" si="38"/>
        <v>0</v>
      </c>
      <c r="DA62" s="397">
        <f t="shared" si="38"/>
        <v>0</v>
      </c>
      <c r="DB62" s="397">
        <f t="shared" si="38"/>
        <v>0</v>
      </c>
      <c r="DC62" s="397">
        <f t="shared" si="39"/>
        <v>0</v>
      </c>
      <c r="DD62" s="397">
        <f t="shared" si="103"/>
        <v>0</v>
      </c>
      <c r="DE62" s="397">
        <f t="shared" si="103"/>
        <v>0</v>
      </c>
      <c r="DF62" s="397">
        <f t="shared" si="103"/>
        <v>0</v>
      </c>
      <c r="DG62" s="397">
        <f t="shared" si="103"/>
        <v>0</v>
      </c>
      <c r="DH62" s="397">
        <f t="shared" si="103"/>
        <v>0</v>
      </c>
      <c r="DI62" s="398">
        <f t="shared" si="41"/>
        <v>0</v>
      </c>
      <c r="DJ62" s="398">
        <f t="shared" si="41"/>
        <v>0</v>
      </c>
      <c r="DK62" s="399">
        <f t="shared" si="42"/>
        <v>9.821542031418323</v>
      </c>
      <c r="DL62" s="399">
        <f t="shared" si="42"/>
        <v>0</v>
      </c>
      <c r="DM62" s="399">
        <f t="shared" si="42"/>
        <v>0</v>
      </c>
      <c r="DN62" s="399">
        <f t="shared" si="42"/>
        <v>0</v>
      </c>
      <c r="DO62" s="399">
        <f t="shared" si="43"/>
        <v>990</v>
      </c>
      <c r="DP62" s="399">
        <f t="shared" si="44"/>
        <v>1.0021981664712574</v>
      </c>
      <c r="DQ62" s="399">
        <f t="shared" si="44"/>
        <v>0</v>
      </c>
      <c r="DR62" s="399">
        <f t="shared" si="44"/>
        <v>15.032972497068862</v>
      </c>
      <c r="DS62" s="399">
        <f t="shared" si="44"/>
        <v>797.14842161123818</v>
      </c>
      <c r="DT62" s="400">
        <f t="shared" si="45"/>
        <v>150.70112790331544</v>
      </c>
      <c r="DU62" s="400">
        <f t="shared" si="45"/>
        <v>16.293737790487899</v>
      </c>
      <c r="DV62" s="386">
        <f t="shared" si="104"/>
        <v>0</v>
      </c>
      <c r="DW62" s="386">
        <f t="shared" si="104"/>
        <v>0</v>
      </c>
      <c r="DX62" s="386">
        <f t="shared" si="104"/>
        <v>0</v>
      </c>
      <c r="DY62" s="386">
        <f t="shared" si="104"/>
        <v>0</v>
      </c>
      <c r="DZ62" s="386">
        <f t="shared" si="104"/>
        <v>0</v>
      </c>
      <c r="EA62" s="401">
        <f t="shared" si="47"/>
        <v>-5</v>
      </c>
      <c r="EB62" s="386">
        <f t="shared" si="48"/>
        <v>0</v>
      </c>
      <c r="EC62" s="386">
        <f t="shared" si="48"/>
        <v>0</v>
      </c>
      <c r="ED62" s="386">
        <f t="shared" si="48"/>
        <v>0</v>
      </c>
      <c r="EE62" s="385">
        <f t="shared" si="49"/>
        <v>0</v>
      </c>
      <c r="EF62" s="385">
        <f t="shared" si="49"/>
        <v>0</v>
      </c>
      <c r="EG62" s="402">
        <f t="shared" si="102"/>
        <v>17.749638990941694</v>
      </c>
      <c r="EH62" s="402">
        <f t="shared" si="102"/>
        <v>0</v>
      </c>
      <c r="EI62" s="402">
        <f t="shared" si="102"/>
        <v>0</v>
      </c>
      <c r="EJ62" s="402">
        <f t="shared" si="100"/>
        <v>0</v>
      </c>
      <c r="EK62" s="402">
        <f t="shared" si="100"/>
        <v>0</v>
      </c>
      <c r="EL62" s="402">
        <f t="shared" si="100"/>
        <v>1.8111876521369079</v>
      </c>
      <c r="EM62" s="402">
        <f t="shared" si="51"/>
        <v>1789.1429415890507</v>
      </c>
      <c r="EN62" s="402">
        <f t="shared" si="52"/>
        <v>27.167814782053618</v>
      </c>
      <c r="EO62" s="402">
        <f t="shared" si="52"/>
        <v>1440.6186585096964</v>
      </c>
      <c r="EP62" s="402">
        <f t="shared" si="53"/>
        <v>272.34935280578338</v>
      </c>
      <c r="EQ62" s="402">
        <f t="shared" si="54"/>
        <v>29.446288848438581</v>
      </c>
      <c r="ER62" s="394">
        <f t="shared" si="98"/>
        <v>0</v>
      </c>
      <c r="ES62" s="394">
        <f t="shared" si="98"/>
        <v>0</v>
      </c>
      <c r="ET62" s="394">
        <f t="shared" si="98"/>
        <v>0</v>
      </c>
      <c r="EU62" s="394">
        <f t="shared" si="95"/>
        <v>0</v>
      </c>
      <c r="EV62" s="394">
        <f t="shared" si="95"/>
        <v>0</v>
      </c>
      <c r="EW62" s="394">
        <f t="shared" si="95"/>
        <v>0</v>
      </c>
      <c r="EX62" s="394">
        <f t="shared" si="95"/>
        <v>0</v>
      </c>
      <c r="EY62" s="403">
        <f t="shared" si="56"/>
        <v>-75</v>
      </c>
      <c r="EZ62" s="394">
        <f t="shared" si="57"/>
        <v>0</v>
      </c>
      <c r="FA62" s="396">
        <f t="shared" si="58"/>
        <v>0</v>
      </c>
      <c r="FB62" s="396">
        <f t="shared" si="58"/>
        <v>0</v>
      </c>
      <c r="FC62" s="404">
        <f t="shared" si="92"/>
        <v>0</v>
      </c>
      <c r="FD62" s="404">
        <f t="shared" si="92"/>
        <v>0</v>
      </c>
      <c r="FE62" s="404">
        <f t="shared" si="92"/>
        <v>0</v>
      </c>
      <c r="FF62" s="404">
        <f t="shared" si="92"/>
        <v>0</v>
      </c>
      <c r="FG62" s="404">
        <f t="shared" si="92"/>
        <v>0</v>
      </c>
      <c r="FH62" s="404">
        <f t="shared" si="92"/>
        <v>0</v>
      </c>
      <c r="FI62" s="404">
        <f t="shared" si="92"/>
        <v>0</v>
      </c>
      <c r="FJ62" s="404">
        <f t="shared" si="90"/>
        <v>0</v>
      </c>
      <c r="FK62" s="392">
        <f t="shared" si="60"/>
        <v>-3977</v>
      </c>
      <c r="FL62" s="384">
        <f t="shared" si="61"/>
        <v>0</v>
      </c>
      <c r="FM62" s="384">
        <f t="shared" si="61"/>
        <v>0</v>
      </c>
      <c r="FN62" s="405">
        <f t="shared" si="88"/>
        <v>0</v>
      </c>
      <c r="FO62" s="405">
        <f t="shared" si="88"/>
        <v>0</v>
      </c>
      <c r="FP62" s="405">
        <f t="shared" si="88"/>
        <v>0</v>
      </c>
      <c r="FQ62" s="405">
        <f t="shared" si="86"/>
        <v>0</v>
      </c>
      <c r="FR62" s="405">
        <f t="shared" si="86"/>
        <v>0</v>
      </c>
      <c r="FS62" s="405">
        <f t="shared" si="86"/>
        <v>0</v>
      </c>
      <c r="FT62" s="405">
        <f t="shared" si="86"/>
        <v>0</v>
      </c>
      <c r="FU62" s="405">
        <f t="shared" si="86"/>
        <v>0</v>
      </c>
      <c r="FV62" s="405">
        <f t="shared" si="86"/>
        <v>0</v>
      </c>
      <c r="FW62" s="397">
        <f t="shared" si="63"/>
        <v>-751.85294158905981</v>
      </c>
      <c r="FX62" s="406">
        <f t="shared" si="64"/>
        <v>0</v>
      </c>
      <c r="FY62" s="331">
        <f t="shared" si="65"/>
        <v>51.843711151552398</v>
      </c>
      <c r="FZ62" s="382">
        <f t="shared" si="66"/>
        <v>29.446288848447594</v>
      </c>
      <c r="GA62" s="331">
        <f t="shared" si="67"/>
        <v>0</v>
      </c>
      <c r="GB62" s="407">
        <f t="shared" si="68"/>
        <v>0</v>
      </c>
      <c r="GC62" s="407">
        <f t="shared" si="69"/>
        <v>2.9842794901924208E-13</v>
      </c>
      <c r="GD62" s="407">
        <f t="shared" si="70"/>
        <v>0</v>
      </c>
      <c r="GE62" s="407">
        <f t="shared" si="71"/>
        <v>7.9936057773011271E-14</v>
      </c>
      <c r="GF62" s="407">
        <f t="shared" si="72"/>
        <v>0</v>
      </c>
      <c r="GG62" s="407">
        <f t="shared" si="73"/>
        <v>-3.5527136788005009E-15</v>
      </c>
      <c r="GH62" s="407">
        <f t="shared" si="74"/>
        <v>0</v>
      </c>
      <c r="GI62" s="407">
        <f t="shared" si="75"/>
        <v>0</v>
      </c>
      <c r="GJ62">
        <f t="shared" si="76"/>
        <v>0</v>
      </c>
      <c r="GK62" s="382">
        <f t="shared" si="77"/>
        <v>3.7481129311345285E-13</v>
      </c>
      <c r="GL62">
        <v>1</v>
      </c>
      <c r="GM62">
        <f t="shared" si="84"/>
        <v>0</v>
      </c>
      <c r="GN62">
        <f t="shared" si="84"/>
        <v>0</v>
      </c>
      <c r="GO62">
        <f t="shared" si="84"/>
        <v>2160</v>
      </c>
      <c r="GP62">
        <f t="shared" si="84"/>
        <v>0</v>
      </c>
      <c r="GQ62">
        <f t="shared" si="84"/>
        <v>990</v>
      </c>
      <c r="GR62">
        <f t="shared" si="83"/>
        <v>0</v>
      </c>
      <c r="GS62">
        <f t="shared" si="83"/>
        <v>1789.1429415890507</v>
      </c>
      <c r="GT62">
        <f t="shared" si="83"/>
        <v>0</v>
      </c>
      <c r="GU62">
        <f t="shared" si="83"/>
        <v>0</v>
      </c>
      <c r="GV62">
        <f t="shared" si="83"/>
        <v>0</v>
      </c>
    </row>
    <row r="63" spans="1:204" customFormat="1" x14ac:dyDescent="0.25">
      <c r="A63" s="378">
        <v>43001</v>
      </c>
      <c r="B63" s="32" t="s">
        <v>1448</v>
      </c>
      <c r="C63" t="s">
        <v>894</v>
      </c>
      <c r="D63">
        <v>1</v>
      </c>
      <c r="E63" s="379">
        <v>9764</v>
      </c>
      <c r="F63" s="379">
        <v>2873</v>
      </c>
      <c r="G63" s="379">
        <v>1063</v>
      </c>
      <c r="H63" s="379">
        <v>162940</v>
      </c>
      <c r="I63" s="379">
        <v>50200</v>
      </c>
      <c r="J63" s="379">
        <v>0</v>
      </c>
      <c r="K63" s="379">
        <v>212</v>
      </c>
      <c r="L63" s="379">
        <v>541</v>
      </c>
      <c r="M63" s="380">
        <v>2486.3178083851753</v>
      </c>
      <c r="N63" s="381">
        <f t="shared" si="79"/>
        <v>230079.31780838518</v>
      </c>
      <c r="O63" s="379">
        <v>10923</v>
      </c>
      <c r="P63" s="379">
        <v>2776</v>
      </c>
      <c r="Q63" s="379">
        <v>1388</v>
      </c>
      <c r="R63" s="379">
        <v>135450</v>
      </c>
      <c r="S63" s="379">
        <v>68950</v>
      </c>
      <c r="T63" s="379">
        <v>0</v>
      </c>
      <c r="U63" s="379">
        <v>60</v>
      </c>
      <c r="V63" s="379">
        <v>624</v>
      </c>
      <c r="W63" s="480">
        <f>(VLOOKUP(A63,'[1]floresta plant'!$A$4:$F$573,6,0))*1000</f>
        <v>3119.7054301684529</v>
      </c>
      <c r="X63" s="24">
        <f t="shared" si="0"/>
        <v>223290.70543016845</v>
      </c>
      <c r="Y63" s="53">
        <f t="shared" si="96"/>
        <v>325</v>
      </c>
      <c r="Z63" s="53">
        <f t="shared" si="96"/>
        <v>-27490</v>
      </c>
      <c r="AA63" s="53">
        <f t="shared" si="96"/>
        <v>18750</v>
      </c>
      <c r="AB63" s="53">
        <f t="shared" si="93"/>
        <v>0</v>
      </c>
      <c r="AC63" s="53">
        <f t="shared" si="93"/>
        <v>-152</v>
      </c>
      <c r="AD63" s="53">
        <f t="shared" si="93"/>
        <v>83</v>
      </c>
      <c r="AE63" s="53">
        <f t="shared" si="93"/>
        <v>633.38762178327761</v>
      </c>
      <c r="AF63" s="53">
        <f t="shared" si="2"/>
        <v>-97</v>
      </c>
      <c r="AG63" s="53">
        <f t="shared" si="3"/>
        <v>1159</v>
      </c>
      <c r="AH63" s="53">
        <f t="shared" si="4"/>
        <v>6798.1923782167269</v>
      </c>
      <c r="AI63" s="53">
        <f t="shared" si="80"/>
        <v>-6788.6123782167269</v>
      </c>
      <c r="AJ63" s="469">
        <v>0</v>
      </c>
      <c r="AK63" s="469">
        <v>0</v>
      </c>
      <c r="AL63" s="469">
        <v>9.58</v>
      </c>
      <c r="AM63" s="470">
        <f t="shared" si="5"/>
        <v>9.58</v>
      </c>
      <c r="AN63" s="53">
        <f t="shared" si="6"/>
        <v>6798.1923782167269</v>
      </c>
      <c r="AO63" s="382">
        <f t="shared" si="7"/>
        <v>3</v>
      </c>
      <c r="AP63">
        <v>1</v>
      </c>
      <c r="AQ63" s="383">
        <f t="shared" si="81"/>
        <v>20950.387621783277</v>
      </c>
      <c r="AR63" s="383">
        <f t="shared" si="8"/>
        <v>-27739</v>
      </c>
      <c r="AS63" s="383">
        <f t="shared" si="9"/>
        <v>325</v>
      </c>
      <c r="AT63" s="383">
        <f t="shared" si="10"/>
        <v>27739</v>
      </c>
      <c r="AU63" s="383">
        <f t="shared" si="82"/>
        <v>0</v>
      </c>
      <c r="AV63" s="383">
        <f t="shared" si="11"/>
        <v>1</v>
      </c>
      <c r="AW63" s="383">
        <f t="shared" si="12"/>
        <v>0</v>
      </c>
      <c r="AX63" s="383">
        <f t="shared" si="13"/>
        <v>1</v>
      </c>
      <c r="AY63" s="383">
        <f t="shared" si="14"/>
        <v>325</v>
      </c>
      <c r="AZ63">
        <f t="shared" si="15"/>
        <v>0</v>
      </c>
      <c r="BA63">
        <f t="shared" si="16"/>
        <v>0</v>
      </c>
      <c r="BB63" s="383">
        <f t="shared" si="17"/>
        <v>0</v>
      </c>
      <c r="BC63" s="384">
        <f t="shared" si="87"/>
        <v>325</v>
      </c>
      <c r="BD63" s="384">
        <f t="shared" si="87"/>
        <v>0.99102346876239233</v>
      </c>
      <c r="BE63" s="384">
        <f t="shared" si="87"/>
        <v>18750</v>
      </c>
      <c r="BF63" s="384">
        <f t="shared" si="85"/>
        <v>0</v>
      </c>
      <c r="BG63" s="384">
        <f t="shared" si="85"/>
        <v>5.479649590828797E-3</v>
      </c>
      <c r="BH63" s="384">
        <f t="shared" si="85"/>
        <v>83</v>
      </c>
      <c r="BI63" s="384">
        <f t="shared" si="85"/>
        <v>633.38762178327761</v>
      </c>
      <c r="BJ63" s="384">
        <f t="shared" si="85"/>
        <v>3.4968816467789033E-3</v>
      </c>
      <c r="BK63" s="384">
        <f t="shared" si="85"/>
        <v>1159</v>
      </c>
      <c r="BL63" s="474">
        <f t="shared" si="19"/>
        <v>27414</v>
      </c>
      <c r="BM63" s="409">
        <f t="shared" si="20"/>
        <v>6798.1923782167269</v>
      </c>
      <c r="BN63" s="473">
        <f t="shared" si="21"/>
        <v>20625.387621783277</v>
      </c>
      <c r="BO63" s="387">
        <f t="shared" si="22"/>
        <v>1</v>
      </c>
      <c r="BP63" s="387">
        <f t="shared" si="23"/>
        <v>0</v>
      </c>
      <c r="BQ63" s="388">
        <f t="shared" si="24"/>
        <v>0</v>
      </c>
      <c r="BR63" s="389">
        <f t="shared" si="25"/>
        <v>6788.6123782167233</v>
      </c>
      <c r="BS63" s="390">
        <f t="shared" si="26"/>
        <v>325</v>
      </c>
      <c r="BT63" s="391">
        <f t="shared" si="91"/>
        <v>322.08262734777753</v>
      </c>
      <c r="BU63" s="391">
        <f t="shared" si="91"/>
        <v>0</v>
      </c>
      <c r="BV63" s="391">
        <f t="shared" si="91"/>
        <v>0</v>
      </c>
      <c r="BW63" s="391">
        <f t="shared" si="91"/>
        <v>1.7808861170193591</v>
      </c>
      <c r="BX63" s="391">
        <f t="shared" si="91"/>
        <v>0</v>
      </c>
      <c r="BY63" s="391">
        <f t="shared" si="91"/>
        <v>0</v>
      </c>
      <c r="BZ63" s="391">
        <f t="shared" si="91"/>
        <v>1.1364865352031435</v>
      </c>
      <c r="CA63" s="391">
        <f t="shared" si="89"/>
        <v>0</v>
      </c>
      <c r="CB63" s="391">
        <f t="shared" si="28"/>
        <v>0</v>
      </c>
      <c r="CC63" s="391">
        <f t="shared" si="28"/>
        <v>0</v>
      </c>
      <c r="CD63" s="392">
        <f t="shared" si="29"/>
        <v>0</v>
      </c>
      <c r="CE63" s="393">
        <f t="shared" si="30"/>
        <v>-27490</v>
      </c>
      <c r="CF63" s="392">
        <f t="shared" si="97"/>
        <v>0</v>
      </c>
      <c r="CG63" s="392">
        <f t="shared" si="97"/>
        <v>0</v>
      </c>
      <c r="CH63" s="392">
        <f t="shared" si="97"/>
        <v>0</v>
      </c>
      <c r="CI63" s="392">
        <f t="shared" si="94"/>
        <v>0</v>
      </c>
      <c r="CJ63" s="392">
        <f t="shared" si="94"/>
        <v>0</v>
      </c>
      <c r="CK63" s="392">
        <f t="shared" si="94"/>
        <v>0</v>
      </c>
      <c r="CL63" s="392">
        <f t="shared" si="94"/>
        <v>0</v>
      </c>
      <c r="CM63" s="392">
        <f t="shared" si="32"/>
        <v>0</v>
      </c>
      <c r="CN63" s="392">
        <f t="shared" si="33"/>
        <v>0</v>
      </c>
      <c r="CO63" s="394">
        <f t="shared" si="34"/>
        <v>0</v>
      </c>
      <c r="CP63" s="394">
        <f t="shared" si="34"/>
        <v>18581.690039294856</v>
      </c>
      <c r="CQ63" s="395">
        <f t="shared" si="35"/>
        <v>18750</v>
      </c>
      <c r="CR63" s="394">
        <f t="shared" si="101"/>
        <v>0</v>
      </c>
      <c r="CS63" s="394">
        <f t="shared" si="101"/>
        <v>102.74342982803995</v>
      </c>
      <c r="CT63" s="394">
        <f t="shared" si="101"/>
        <v>0</v>
      </c>
      <c r="CU63" s="394">
        <f t="shared" si="99"/>
        <v>0</v>
      </c>
      <c r="CV63" s="394">
        <f t="shared" si="99"/>
        <v>65.566530877104441</v>
      </c>
      <c r="CW63" s="394">
        <f t="shared" si="99"/>
        <v>0</v>
      </c>
      <c r="CX63" s="396">
        <f t="shared" si="37"/>
        <v>0</v>
      </c>
      <c r="CY63" s="396">
        <f t="shared" si="37"/>
        <v>0</v>
      </c>
      <c r="CZ63" s="397">
        <f t="shared" si="38"/>
        <v>0</v>
      </c>
      <c r="DA63" s="397">
        <f t="shared" si="38"/>
        <v>0</v>
      </c>
      <c r="DB63" s="397">
        <f t="shared" si="38"/>
        <v>0</v>
      </c>
      <c r="DC63" s="397">
        <f t="shared" si="39"/>
        <v>0</v>
      </c>
      <c r="DD63" s="397">
        <f t="shared" si="103"/>
        <v>0</v>
      </c>
      <c r="DE63" s="397">
        <f t="shared" si="103"/>
        <v>0</v>
      </c>
      <c r="DF63" s="397">
        <f t="shared" si="103"/>
        <v>0</v>
      </c>
      <c r="DG63" s="397">
        <f t="shared" si="103"/>
        <v>0</v>
      </c>
      <c r="DH63" s="397">
        <f t="shared" si="103"/>
        <v>0</v>
      </c>
      <c r="DI63" s="398">
        <f t="shared" si="41"/>
        <v>0</v>
      </c>
      <c r="DJ63" s="398">
        <f t="shared" si="41"/>
        <v>0</v>
      </c>
      <c r="DK63" s="399">
        <f t="shared" si="42"/>
        <v>0</v>
      </c>
      <c r="DL63" s="399">
        <f t="shared" si="42"/>
        <v>0</v>
      </c>
      <c r="DM63" s="399">
        <f t="shared" si="42"/>
        <v>0</v>
      </c>
      <c r="DN63" s="399">
        <f t="shared" si="42"/>
        <v>0</v>
      </c>
      <c r="DO63" s="399">
        <f t="shared" si="43"/>
        <v>-152</v>
      </c>
      <c r="DP63" s="399">
        <f t="shared" si="44"/>
        <v>0</v>
      </c>
      <c r="DQ63" s="399">
        <f t="shared" si="44"/>
        <v>0</v>
      </c>
      <c r="DR63" s="399">
        <f t="shared" si="44"/>
        <v>0</v>
      </c>
      <c r="DS63" s="399">
        <f t="shared" si="44"/>
        <v>0</v>
      </c>
      <c r="DT63" s="400">
        <f t="shared" si="45"/>
        <v>0</v>
      </c>
      <c r="DU63" s="400">
        <f t="shared" si="45"/>
        <v>0</v>
      </c>
      <c r="DV63" s="386">
        <f t="shared" si="104"/>
        <v>0</v>
      </c>
      <c r="DW63" s="386">
        <f t="shared" si="104"/>
        <v>82.254947907278563</v>
      </c>
      <c r="DX63" s="386">
        <f t="shared" si="104"/>
        <v>0</v>
      </c>
      <c r="DY63" s="386">
        <f t="shared" si="104"/>
        <v>0</v>
      </c>
      <c r="DZ63" s="386">
        <f t="shared" si="104"/>
        <v>0.45481091603879015</v>
      </c>
      <c r="EA63" s="401">
        <f t="shared" si="47"/>
        <v>83</v>
      </c>
      <c r="EB63" s="386">
        <f t="shared" si="48"/>
        <v>0</v>
      </c>
      <c r="EC63" s="386">
        <f t="shared" si="48"/>
        <v>0.29024117668264898</v>
      </c>
      <c r="ED63" s="386">
        <f t="shared" si="48"/>
        <v>0</v>
      </c>
      <c r="EE63" s="385">
        <f t="shared" si="49"/>
        <v>0</v>
      </c>
      <c r="EF63" s="385">
        <f t="shared" si="49"/>
        <v>0</v>
      </c>
      <c r="EG63" s="402">
        <f t="shared" si="102"/>
        <v>0</v>
      </c>
      <c r="EH63" s="402">
        <f t="shared" si="102"/>
        <v>627.70199801082595</v>
      </c>
      <c r="EI63" s="402">
        <f t="shared" si="102"/>
        <v>0</v>
      </c>
      <c r="EJ63" s="402">
        <f t="shared" si="100"/>
        <v>0</v>
      </c>
      <c r="EK63" s="402">
        <f t="shared" si="100"/>
        <v>3.4707422225407618</v>
      </c>
      <c r="EL63" s="402">
        <f t="shared" si="100"/>
        <v>0</v>
      </c>
      <c r="EM63" s="402">
        <f t="shared" si="51"/>
        <v>633.38762178327761</v>
      </c>
      <c r="EN63" s="402">
        <f t="shared" si="52"/>
        <v>2.2148815499108809</v>
      </c>
      <c r="EO63" s="402">
        <f t="shared" si="52"/>
        <v>0</v>
      </c>
      <c r="EP63" s="402">
        <f t="shared" si="53"/>
        <v>0</v>
      </c>
      <c r="EQ63" s="402">
        <f t="shared" si="54"/>
        <v>0</v>
      </c>
      <c r="ER63" s="394">
        <f t="shared" si="98"/>
        <v>0</v>
      </c>
      <c r="ES63" s="394">
        <f t="shared" si="98"/>
        <v>0</v>
      </c>
      <c r="ET63" s="394">
        <f t="shared" si="98"/>
        <v>0</v>
      </c>
      <c r="EU63" s="394">
        <f t="shared" si="95"/>
        <v>0</v>
      </c>
      <c r="EV63" s="394">
        <f t="shared" si="95"/>
        <v>0</v>
      </c>
      <c r="EW63" s="394">
        <f t="shared" si="95"/>
        <v>0</v>
      </c>
      <c r="EX63" s="394">
        <f t="shared" si="95"/>
        <v>0</v>
      </c>
      <c r="EY63" s="403">
        <f t="shared" si="56"/>
        <v>-97</v>
      </c>
      <c r="EZ63" s="394">
        <f t="shared" si="57"/>
        <v>0</v>
      </c>
      <c r="FA63" s="396">
        <f t="shared" si="58"/>
        <v>0</v>
      </c>
      <c r="FB63" s="396">
        <f t="shared" si="58"/>
        <v>0</v>
      </c>
      <c r="FC63" s="404">
        <f t="shared" si="92"/>
        <v>0</v>
      </c>
      <c r="FD63" s="404">
        <f t="shared" si="92"/>
        <v>1148.5962002956128</v>
      </c>
      <c r="FE63" s="404">
        <f t="shared" si="92"/>
        <v>0</v>
      </c>
      <c r="FF63" s="404">
        <f t="shared" si="92"/>
        <v>0</v>
      </c>
      <c r="FG63" s="404">
        <f t="shared" si="92"/>
        <v>6.3509138757705754</v>
      </c>
      <c r="FH63" s="404">
        <f t="shared" si="92"/>
        <v>0</v>
      </c>
      <c r="FI63" s="404">
        <f t="shared" si="92"/>
        <v>0</v>
      </c>
      <c r="FJ63" s="404">
        <f t="shared" si="90"/>
        <v>4.0528858286167493</v>
      </c>
      <c r="FK63" s="392">
        <f t="shared" si="60"/>
        <v>1159</v>
      </c>
      <c r="FL63" s="384">
        <f t="shared" si="61"/>
        <v>0</v>
      </c>
      <c r="FM63" s="384">
        <f t="shared" si="61"/>
        <v>0</v>
      </c>
      <c r="FN63" s="405">
        <f t="shared" si="88"/>
        <v>0</v>
      </c>
      <c r="FO63" s="405">
        <f t="shared" si="88"/>
        <v>6727.6741871436507</v>
      </c>
      <c r="FP63" s="405">
        <f t="shared" si="88"/>
        <v>0</v>
      </c>
      <c r="FQ63" s="405">
        <f t="shared" si="86"/>
        <v>0</v>
      </c>
      <c r="FR63" s="405">
        <f t="shared" si="86"/>
        <v>37.199217040590575</v>
      </c>
      <c r="FS63" s="405">
        <f t="shared" si="86"/>
        <v>0</v>
      </c>
      <c r="FT63" s="405">
        <f t="shared" si="86"/>
        <v>0</v>
      </c>
      <c r="FU63" s="405">
        <f t="shared" si="86"/>
        <v>23.738974032482144</v>
      </c>
      <c r="FV63" s="405">
        <f t="shared" si="86"/>
        <v>0</v>
      </c>
      <c r="FW63" s="397">
        <f t="shared" si="63"/>
        <v>6798.1923782167269</v>
      </c>
      <c r="FX63" s="406">
        <f t="shared" si="64"/>
        <v>9.5800000000035652</v>
      </c>
      <c r="FY63" s="331">
        <f t="shared" si="65"/>
        <v>9.5800000000035652</v>
      </c>
      <c r="FZ63" s="382">
        <f t="shared" si="66"/>
        <v>-3.5651481766763027E-12</v>
      </c>
      <c r="GA63" s="331">
        <f t="shared" si="67"/>
        <v>0</v>
      </c>
      <c r="GB63" s="407">
        <f t="shared" si="68"/>
        <v>0</v>
      </c>
      <c r="GC63" s="407">
        <f t="shared" si="69"/>
        <v>0</v>
      </c>
      <c r="GD63" s="407">
        <f t="shared" si="70"/>
        <v>0</v>
      </c>
      <c r="GE63" s="407">
        <f t="shared" si="71"/>
        <v>0</v>
      </c>
      <c r="GF63" s="407">
        <f t="shared" si="72"/>
        <v>-1.4210854715202004E-14</v>
      </c>
      <c r="GG63" s="407">
        <f t="shared" si="73"/>
        <v>1.1368683772161603E-13</v>
      </c>
      <c r="GH63" s="407">
        <f t="shared" si="74"/>
        <v>0</v>
      </c>
      <c r="GI63" s="407">
        <f t="shared" si="75"/>
        <v>-2.2737367544323206E-13</v>
      </c>
      <c r="GJ63">
        <f t="shared" si="76"/>
        <v>0</v>
      </c>
      <c r="GK63" s="382">
        <f t="shared" si="77"/>
        <v>-1.2789769243681803E-13</v>
      </c>
      <c r="GL63">
        <v>1</v>
      </c>
      <c r="GM63">
        <f t="shared" si="84"/>
        <v>325</v>
      </c>
      <c r="GN63">
        <f t="shared" si="84"/>
        <v>0</v>
      </c>
      <c r="GO63">
        <f t="shared" si="84"/>
        <v>18750</v>
      </c>
      <c r="GP63">
        <f t="shared" si="84"/>
        <v>0</v>
      </c>
      <c r="GQ63">
        <f t="shared" si="84"/>
        <v>0</v>
      </c>
      <c r="GR63">
        <f t="shared" si="83"/>
        <v>83</v>
      </c>
      <c r="GS63">
        <f t="shared" si="83"/>
        <v>633.38762178327761</v>
      </c>
      <c r="GT63">
        <f t="shared" si="83"/>
        <v>0</v>
      </c>
      <c r="GU63">
        <f t="shared" si="83"/>
        <v>1159</v>
      </c>
      <c r="GV63">
        <f t="shared" si="83"/>
        <v>6798.1923782167269</v>
      </c>
    </row>
    <row r="64" spans="1:204" customFormat="1" x14ac:dyDescent="0.25">
      <c r="A64" s="378">
        <v>43002</v>
      </c>
      <c r="B64" s="32" t="s">
        <v>1449</v>
      </c>
      <c r="C64" t="s">
        <v>894</v>
      </c>
      <c r="D64">
        <v>1</v>
      </c>
      <c r="E64" s="379">
        <v>11391</v>
      </c>
      <c r="F64" s="379">
        <v>2139</v>
      </c>
      <c r="G64" s="379">
        <v>1286</v>
      </c>
      <c r="H64" s="379">
        <v>176750</v>
      </c>
      <c r="I64" s="379">
        <v>50900</v>
      </c>
      <c r="J64" s="379">
        <v>0</v>
      </c>
      <c r="K64" s="379">
        <v>239</v>
      </c>
      <c r="L64" s="379">
        <v>697</v>
      </c>
      <c r="M64" s="380">
        <v>1764.5570526543142</v>
      </c>
      <c r="N64" s="381">
        <f t="shared" si="79"/>
        <v>245166.5570526543</v>
      </c>
      <c r="O64" s="379">
        <v>10374</v>
      </c>
      <c r="P64" s="379">
        <v>2101</v>
      </c>
      <c r="Q64" s="379">
        <v>1200</v>
      </c>
      <c r="R64" s="379">
        <v>148300</v>
      </c>
      <c r="S64" s="379">
        <v>56300</v>
      </c>
      <c r="T64" s="379">
        <v>0</v>
      </c>
      <c r="U64" s="379">
        <v>127</v>
      </c>
      <c r="V64" s="379">
        <v>736</v>
      </c>
      <c r="W64" s="480">
        <f>(VLOOKUP(A64,'[1]floresta plant'!$A$4:$F$573,6,0))*1000</f>
        <v>2187.149308906824</v>
      </c>
      <c r="X64" s="24">
        <f t="shared" si="0"/>
        <v>221325.14930890681</v>
      </c>
      <c r="Y64" s="53">
        <f t="shared" si="96"/>
        <v>-86</v>
      </c>
      <c r="Z64" s="53">
        <f t="shared" si="96"/>
        <v>-28450</v>
      </c>
      <c r="AA64" s="53">
        <f t="shared" si="96"/>
        <v>5400</v>
      </c>
      <c r="AB64" s="53">
        <f t="shared" si="93"/>
        <v>0</v>
      </c>
      <c r="AC64" s="53">
        <f t="shared" si="93"/>
        <v>-112</v>
      </c>
      <c r="AD64" s="53">
        <f t="shared" si="93"/>
        <v>39</v>
      </c>
      <c r="AE64" s="53">
        <f t="shared" si="93"/>
        <v>422.59225625250974</v>
      </c>
      <c r="AF64" s="53">
        <f t="shared" si="2"/>
        <v>-38</v>
      </c>
      <c r="AG64" s="53">
        <f t="shared" si="3"/>
        <v>-1017</v>
      </c>
      <c r="AH64" s="53">
        <f t="shared" si="4"/>
        <v>23846.627743747493</v>
      </c>
      <c r="AI64" s="53">
        <f t="shared" si="80"/>
        <v>-23841.407743747492</v>
      </c>
      <c r="AJ64" s="469">
        <v>0</v>
      </c>
      <c r="AK64" s="469">
        <v>0</v>
      </c>
      <c r="AL64" s="469">
        <v>5.22</v>
      </c>
      <c r="AM64" s="470">
        <f t="shared" si="5"/>
        <v>5.22</v>
      </c>
      <c r="AN64" s="53">
        <f t="shared" si="6"/>
        <v>23846.627743747493</v>
      </c>
      <c r="AO64" s="382">
        <f t="shared" si="7"/>
        <v>3</v>
      </c>
      <c r="AP64">
        <v>1</v>
      </c>
      <c r="AQ64" s="383">
        <f t="shared" si="81"/>
        <v>5861.5922562525102</v>
      </c>
      <c r="AR64" s="383">
        <f t="shared" si="8"/>
        <v>-29703</v>
      </c>
      <c r="AS64" s="383">
        <f t="shared" si="9"/>
        <v>0</v>
      </c>
      <c r="AT64" s="383">
        <f t="shared" si="10"/>
        <v>29617</v>
      </c>
      <c r="AU64" s="383">
        <f t="shared" si="82"/>
        <v>0</v>
      </c>
      <c r="AV64" s="383">
        <f t="shared" si="11"/>
        <v>1</v>
      </c>
      <c r="AW64" s="383">
        <f t="shared" si="12"/>
        <v>0</v>
      </c>
      <c r="AX64" s="383">
        <f t="shared" si="13"/>
        <v>1</v>
      </c>
      <c r="AY64" s="383">
        <f t="shared" si="14"/>
        <v>0</v>
      </c>
      <c r="AZ64">
        <f t="shared" si="15"/>
        <v>0</v>
      </c>
      <c r="BA64">
        <f t="shared" si="16"/>
        <v>0</v>
      </c>
      <c r="BB64" s="383">
        <f t="shared" si="17"/>
        <v>0</v>
      </c>
      <c r="BC64" s="384">
        <f t="shared" si="87"/>
        <v>2.8953304380028955E-3</v>
      </c>
      <c r="BD64" s="384">
        <f t="shared" si="87"/>
        <v>0.95781570885095779</v>
      </c>
      <c r="BE64" s="384">
        <f t="shared" si="87"/>
        <v>5400</v>
      </c>
      <c r="BF64" s="384">
        <f t="shared" si="85"/>
        <v>0</v>
      </c>
      <c r="BG64" s="384">
        <f t="shared" si="85"/>
        <v>3.7706628960037705E-3</v>
      </c>
      <c r="BH64" s="384">
        <f t="shared" si="85"/>
        <v>39</v>
      </c>
      <c r="BI64" s="384">
        <f t="shared" si="85"/>
        <v>422.59225625250974</v>
      </c>
      <c r="BJ64" s="384">
        <f t="shared" si="85"/>
        <v>1.2793320540012794E-3</v>
      </c>
      <c r="BK64" s="384">
        <f t="shared" si="85"/>
        <v>3.4238965761034239E-2</v>
      </c>
      <c r="BL64" s="474">
        <f t="shared" si="19"/>
        <v>29703</v>
      </c>
      <c r="BM64" s="409">
        <f t="shared" si="20"/>
        <v>23846.627743747493</v>
      </c>
      <c r="BN64" s="473">
        <f t="shared" si="21"/>
        <v>5861.5922562525102</v>
      </c>
      <c r="BO64" s="387">
        <f t="shared" si="22"/>
        <v>1</v>
      </c>
      <c r="BP64" s="387">
        <f t="shared" si="23"/>
        <v>0</v>
      </c>
      <c r="BQ64" s="388">
        <f t="shared" si="24"/>
        <v>0</v>
      </c>
      <c r="BR64" s="389">
        <f t="shared" si="25"/>
        <v>23841.407743747492</v>
      </c>
      <c r="BS64" s="390">
        <f t="shared" si="26"/>
        <v>-86</v>
      </c>
      <c r="BT64" s="391">
        <f t="shared" si="91"/>
        <v>0</v>
      </c>
      <c r="BU64" s="391">
        <f t="shared" si="91"/>
        <v>0</v>
      </c>
      <c r="BV64" s="391">
        <f t="shared" si="91"/>
        <v>0</v>
      </c>
      <c r="BW64" s="391">
        <f t="shared" si="91"/>
        <v>0</v>
      </c>
      <c r="BX64" s="391">
        <f t="shared" si="91"/>
        <v>0</v>
      </c>
      <c r="BY64" s="391">
        <f t="shared" si="91"/>
        <v>0</v>
      </c>
      <c r="BZ64" s="391">
        <f t="shared" si="91"/>
        <v>0</v>
      </c>
      <c r="CA64" s="391">
        <f t="shared" si="89"/>
        <v>0</v>
      </c>
      <c r="CB64" s="391">
        <f t="shared" si="28"/>
        <v>0</v>
      </c>
      <c r="CC64" s="391">
        <f t="shared" si="28"/>
        <v>0</v>
      </c>
      <c r="CD64" s="392">
        <f t="shared" si="29"/>
        <v>0</v>
      </c>
      <c r="CE64" s="393">
        <f t="shared" si="30"/>
        <v>-28450</v>
      </c>
      <c r="CF64" s="392">
        <f t="shared" si="97"/>
        <v>0</v>
      </c>
      <c r="CG64" s="392">
        <f t="shared" si="97"/>
        <v>0</v>
      </c>
      <c r="CH64" s="392">
        <f t="shared" si="97"/>
        <v>0</v>
      </c>
      <c r="CI64" s="392">
        <f t="shared" si="94"/>
        <v>0</v>
      </c>
      <c r="CJ64" s="392">
        <f t="shared" si="94"/>
        <v>0</v>
      </c>
      <c r="CK64" s="392">
        <f t="shared" si="94"/>
        <v>0</v>
      </c>
      <c r="CL64" s="392">
        <f t="shared" si="94"/>
        <v>0</v>
      </c>
      <c r="CM64" s="392">
        <f t="shared" si="32"/>
        <v>0</v>
      </c>
      <c r="CN64" s="392">
        <f t="shared" si="33"/>
        <v>0</v>
      </c>
      <c r="CO64" s="394">
        <f t="shared" si="34"/>
        <v>15.634784365215635</v>
      </c>
      <c r="CP64" s="394">
        <f t="shared" si="34"/>
        <v>5172.2048277951717</v>
      </c>
      <c r="CQ64" s="395">
        <f t="shared" si="35"/>
        <v>5400</v>
      </c>
      <c r="CR64" s="394">
        <f t="shared" si="101"/>
        <v>0</v>
      </c>
      <c r="CS64" s="394">
        <f t="shared" si="101"/>
        <v>20.361579638420359</v>
      </c>
      <c r="CT64" s="394">
        <f t="shared" si="101"/>
        <v>0</v>
      </c>
      <c r="CU64" s="394">
        <f t="shared" si="99"/>
        <v>0</v>
      </c>
      <c r="CV64" s="394">
        <f t="shared" si="99"/>
        <v>6.908393091606909</v>
      </c>
      <c r="CW64" s="394">
        <f t="shared" si="99"/>
        <v>184.89041510958489</v>
      </c>
      <c r="CX64" s="396">
        <f t="shared" si="37"/>
        <v>0</v>
      </c>
      <c r="CY64" s="396">
        <f t="shared" si="37"/>
        <v>0</v>
      </c>
      <c r="CZ64" s="397">
        <f t="shared" si="38"/>
        <v>0</v>
      </c>
      <c r="DA64" s="397">
        <f t="shared" si="38"/>
        <v>0</v>
      </c>
      <c r="DB64" s="397">
        <f t="shared" si="38"/>
        <v>0</v>
      </c>
      <c r="DC64" s="397">
        <f t="shared" si="39"/>
        <v>0</v>
      </c>
      <c r="DD64" s="397">
        <f t="shared" si="103"/>
        <v>0</v>
      </c>
      <c r="DE64" s="397">
        <f t="shared" si="103"/>
        <v>0</v>
      </c>
      <c r="DF64" s="397">
        <f t="shared" si="103"/>
        <v>0</v>
      </c>
      <c r="DG64" s="397">
        <f t="shared" si="103"/>
        <v>0</v>
      </c>
      <c r="DH64" s="397">
        <f t="shared" si="103"/>
        <v>0</v>
      </c>
      <c r="DI64" s="398">
        <f t="shared" si="41"/>
        <v>0</v>
      </c>
      <c r="DJ64" s="398">
        <f t="shared" si="41"/>
        <v>0</v>
      </c>
      <c r="DK64" s="399">
        <f t="shared" si="42"/>
        <v>0</v>
      </c>
      <c r="DL64" s="399">
        <f t="shared" si="42"/>
        <v>0</v>
      </c>
      <c r="DM64" s="399">
        <f t="shared" si="42"/>
        <v>0</v>
      </c>
      <c r="DN64" s="399">
        <f t="shared" si="42"/>
        <v>0</v>
      </c>
      <c r="DO64" s="399">
        <f t="shared" si="43"/>
        <v>-112</v>
      </c>
      <c r="DP64" s="399">
        <f t="shared" si="44"/>
        <v>0</v>
      </c>
      <c r="DQ64" s="399">
        <f t="shared" si="44"/>
        <v>0</v>
      </c>
      <c r="DR64" s="399">
        <f t="shared" si="44"/>
        <v>0</v>
      </c>
      <c r="DS64" s="399">
        <f t="shared" si="44"/>
        <v>0</v>
      </c>
      <c r="DT64" s="400">
        <f t="shared" si="45"/>
        <v>0</v>
      </c>
      <c r="DU64" s="400">
        <f t="shared" si="45"/>
        <v>0</v>
      </c>
      <c r="DV64" s="386">
        <f t="shared" si="104"/>
        <v>0.11291788708211292</v>
      </c>
      <c r="DW64" s="386">
        <f t="shared" si="104"/>
        <v>37.354812645187351</v>
      </c>
      <c r="DX64" s="386">
        <f t="shared" si="104"/>
        <v>0</v>
      </c>
      <c r="DY64" s="386">
        <f t="shared" si="104"/>
        <v>0</v>
      </c>
      <c r="DZ64" s="386">
        <f t="shared" si="104"/>
        <v>0.14705585294414705</v>
      </c>
      <c r="EA64" s="401">
        <f t="shared" si="47"/>
        <v>39</v>
      </c>
      <c r="EB64" s="386">
        <f t="shared" si="48"/>
        <v>0</v>
      </c>
      <c r="EC64" s="386">
        <f t="shared" si="48"/>
        <v>4.9893950106049897E-2</v>
      </c>
      <c r="ED64" s="386">
        <f t="shared" si="48"/>
        <v>1.3353196646803354</v>
      </c>
      <c r="EE64" s="385">
        <f t="shared" si="49"/>
        <v>0</v>
      </c>
      <c r="EF64" s="385">
        <f t="shared" si="49"/>
        <v>0</v>
      </c>
      <c r="EG64" s="402">
        <f t="shared" si="102"/>
        <v>1.2235442223922108</v>
      </c>
      <c r="EH64" s="402">
        <f t="shared" si="102"/>
        <v>404.76550147742324</v>
      </c>
      <c r="EI64" s="402">
        <f t="shared" si="102"/>
        <v>0</v>
      </c>
      <c r="EJ64" s="402">
        <f t="shared" si="100"/>
        <v>0</v>
      </c>
      <c r="EK64" s="402">
        <f t="shared" si="100"/>
        <v>1.5934529407898559</v>
      </c>
      <c r="EL64" s="402">
        <f t="shared" si="100"/>
        <v>0</v>
      </c>
      <c r="EM64" s="402">
        <f t="shared" si="51"/>
        <v>422.59225625250974</v>
      </c>
      <c r="EN64" s="402">
        <f t="shared" si="52"/>
        <v>0.54063581919655823</v>
      </c>
      <c r="EO64" s="402">
        <f t="shared" si="52"/>
        <v>14.469121792707888</v>
      </c>
      <c r="EP64" s="402">
        <f t="shared" si="53"/>
        <v>0</v>
      </c>
      <c r="EQ64" s="402">
        <f t="shared" si="54"/>
        <v>0</v>
      </c>
      <c r="ER64" s="394">
        <f t="shared" si="98"/>
        <v>0</v>
      </c>
      <c r="ES64" s="394">
        <f t="shared" si="98"/>
        <v>0</v>
      </c>
      <c r="ET64" s="394">
        <f t="shared" si="98"/>
        <v>0</v>
      </c>
      <c r="EU64" s="394">
        <f t="shared" si="95"/>
        <v>0</v>
      </c>
      <c r="EV64" s="394">
        <f t="shared" si="95"/>
        <v>0</v>
      </c>
      <c r="EW64" s="394">
        <f t="shared" si="95"/>
        <v>0</v>
      </c>
      <c r="EX64" s="394">
        <f t="shared" si="95"/>
        <v>0</v>
      </c>
      <c r="EY64" s="403">
        <f t="shared" si="56"/>
        <v>-38</v>
      </c>
      <c r="EZ64" s="394">
        <f t="shared" si="57"/>
        <v>0</v>
      </c>
      <c r="FA64" s="396">
        <f t="shared" si="58"/>
        <v>0</v>
      </c>
      <c r="FB64" s="396">
        <f t="shared" si="58"/>
        <v>0</v>
      </c>
      <c r="FC64" s="404">
        <f t="shared" si="92"/>
        <v>0</v>
      </c>
      <c r="FD64" s="404">
        <f t="shared" si="92"/>
        <v>0</v>
      </c>
      <c r="FE64" s="404">
        <f t="shared" si="92"/>
        <v>0</v>
      </c>
      <c r="FF64" s="404">
        <f t="shared" si="92"/>
        <v>0</v>
      </c>
      <c r="FG64" s="404">
        <f t="shared" si="92"/>
        <v>0</v>
      </c>
      <c r="FH64" s="404">
        <f t="shared" si="92"/>
        <v>0</v>
      </c>
      <c r="FI64" s="404">
        <f t="shared" si="92"/>
        <v>0</v>
      </c>
      <c r="FJ64" s="404">
        <f t="shared" si="90"/>
        <v>0</v>
      </c>
      <c r="FK64" s="392">
        <f t="shared" si="60"/>
        <v>-1017</v>
      </c>
      <c r="FL64" s="384">
        <f t="shared" si="61"/>
        <v>0</v>
      </c>
      <c r="FM64" s="384">
        <f t="shared" si="61"/>
        <v>0</v>
      </c>
      <c r="FN64" s="405">
        <f t="shared" si="88"/>
        <v>69.028753525310051</v>
      </c>
      <c r="FO64" s="405">
        <f t="shared" si="88"/>
        <v>22835.674858082217</v>
      </c>
      <c r="FP64" s="405">
        <f t="shared" si="88"/>
        <v>0</v>
      </c>
      <c r="FQ64" s="405">
        <f t="shared" si="86"/>
        <v>0</v>
      </c>
      <c r="FR64" s="405">
        <f t="shared" si="86"/>
        <v>89.89791156784564</v>
      </c>
      <c r="FS64" s="405">
        <f t="shared" si="86"/>
        <v>0</v>
      </c>
      <c r="FT64" s="405">
        <f t="shared" si="86"/>
        <v>0</v>
      </c>
      <c r="FU64" s="405">
        <f t="shared" si="86"/>
        <v>30.501077139090487</v>
      </c>
      <c r="FV64" s="405">
        <f t="shared" si="86"/>
        <v>816.30514343302696</v>
      </c>
      <c r="FW64" s="397">
        <f t="shared" si="63"/>
        <v>23846.627743747493</v>
      </c>
      <c r="FX64" s="406">
        <f t="shared" si="64"/>
        <v>5.2200000000048021</v>
      </c>
      <c r="FY64" s="331">
        <f t="shared" si="65"/>
        <v>5.2200000000048021</v>
      </c>
      <c r="FZ64" s="382">
        <f t="shared" si="66"/>
        <v>-4.8023807153185771E-12</v>
      </c>
      <c r="GA64" s="331">
        <f t="shared" si="67"/>
        <v>0</v>
      </c>
      <c r="GB64" s="407">
        <f t="shared" si="68"/>
        <v>0</v>
      </c>
      <c r="GC64" s="407">
        <f t="shared" si="69"/>
        <v>9.1127105861232849E-13</v>
      </c>
      <c r="GD64" s="407">
        <f t="shared" si="70"/>
        <v>0</v>
      </c>
      <c r="GE64" s="407">
        <f t="shared" si="71"/>
        <v>0</v>
      </c>
      <c r="GF64" s="407">
        <f t="shared" si="72"/>
        <v>0</v>
      </c>
      <c r="GG64" s="407">
        <f t="shared" si="73"/>
        <v>0</v>
      </c>
      <c r="GH64" s="407">
        <f t="shared" si="74"/>
        <v>0</v>
      </c>
      <c r="GI64" s="407">
        <f t="shared" si="75"/>
        <v>0</v>
      </c>
      <c r="GJ64">
        <f t="shared" si="76"/>
        <v>0</v>
      </c>
      <c r="GK64" s="382">
        <f t="shared" si="77"/>
        <v>9.1127105861232849E-13</v>
      </c>
      <c r="GL64">
        <v>1</v>
      </c>
      <c r="GM64">
        <f t="shared" si="84"/>
        <v>0</v>
      </c>
      <c r="GN64">
        <f t="shared" si="84"/>
        <v>0</v>
      </c>
      <c r="GO64">
        <f t="shared" si="84"/>
        <v>5400</v>
      </c>
      <c r="GP64">
        <f t="shared" si="84"/>
        <v>0</v>
      </c>
      <c r="GQ64">
        <f t="shared" si="84"/>
        <v>0</v>
      </c>
      <c r="GR64">
        <f t="shared" si="83"/>
        <v>39</v>
      </c>
      <c r="GS64">
        <f t="shared" si="83"/>
        <v>422.59225625250974</v>
      </c>
      <c r="GT64">
        <f t="shared" si="83"/>
        <v>0</v>
      </c>
      <c r="GU64">
        <f t="shared" si="83"/>
        <v>0</v>
      </c>
      <c r="GV64">
        <f t="shared" si="83"/>
        <v>23846.627743747493</v>
      </c>
    </row>
    <row r="65" spans="1:204" customFormat="1" x14ac:dyDescent="0.25">
      <c r="A65" s="378">
        <v>43003</v>
      </c>
      <c r="B65" s="32" t="s">
        <v>1450</v>
      </c>
      <c r="C65" t="s">
        <v>894</v>
      </c>
      <c r="D65">
        <v>1</v>
      </c>
      <c r="E65" s="379">
        <v>19200</v>
      </c>
      <c r="F65" s="379">
        <v>5913</v>
      </c>
      <c r="G65" s="379">
        <v>5657</v>
      </c>
      <c r="H65" s="379">
        <v>168025</v>
      </c>
      <c r="I65" s="379">
        <v>102811</v>
      </c>
      <c r="J65" s="379">
        <v>0</v>
      </c>
      <c r="K65" s="379">
        <v>1461</v>
      </c>
      <c r="L65" s="379">
        <v>15883</v>
      </c>
      <c r="M65" s="380">
        <v>1078.5547909480399</v>
      </c>
      <c r="N65" s="381">
        <f t="shared" si="79"/>
        <v>320028.55479094805</v>
      </c>
      <c r="O65" s="379">
        <v>20155</v>
      </c>
      <c r="P65" s="379">
        <v>6523</v>
      </c>
      <c r="Q65" s="379">
        <v>6047</v>
      </c>
      <c r="R65" s="379">
        <v>143805</v>
      </c>
      <c r="S65" s="379">
        <v>117120</v>
      </c>
      <c r="T65" s="379">
        <v>0</v>
      </c>
      <c r="U65" s="379">
        <v>1245</v>
      </c>
      <c r="V65" s="379">
        <v>12277</v>
      </c>
      <c r="W65" s="480">
        <f>(VLOOKUP(A65,'[1]floresta plant'!$A$4:$F$573,6,0))*1000</f>
        <v>1574.8215140393013</v>
      </c>
      <c r="X65" s="24">
        <f t="shared" si="0"/>
        <v>308746.8215140393</v>
      </c>
      <c r="Y65" s="53">
        <f t="shared" si="96"/>
        <v>390</v>
      </c>
      <c r="Z65" s="53">
        <f t="shared" si="96"/>
        <v>-24220</v>
      </c>
      <c r="AA65" s="53">
        <f t="shared" si="96"/>
        <v>14309</v>
      </c>
      <c r="AB65" s="53">
        <f t="shared" si="93"/>
        <v>0</v>
      </c>
      <c r="AC65" s="53">
        <f t="shared" si="93"/>
        <v>-216</v>
      </c>
      <c r="AD65" s="53">
        <f t="shared" si="93"/>
        <v>-3606</v>
      </c>
      <c r="AE65" s="53">
        <f t="shared" si="93"/>
        <v>496.26672309126138</v>
      </c>
      <c r="AF65" s="53">
        <f t="shared" si="2"/>
        <v>610</v>
      </c>
      <c r="AG65" s="53">
        <f t="shared" si="3"/>
        <v>955</v>
      </c>
      <c r="AH65" s="53">
        <f t="shared" si="4"/>
        <v>11299.723276908751</v>
      </c>
      <c r="AI65" s="53">
        <f t="shared" si="80"/>
        <v>-11281.733276908752</v>
      </c>
      <c r="AJ65" s="469">
        <v>0</v>
      </c>
      <c r="AK65" s="469">
        <v>0</v>
      </c>
      <c r="AL65" s="469">
        <v>17.990000000000002</v>
      </c>
      <c r="AM65" s="470">
        <f t="shared" si="5"/>
        <v>17.990000000000002</v>
      </c>
      <c r="AN65" s="53">
        <f t="shared" si="6"/>
        <v>11299.723276908751</v>
      </c>
      <c r="AO65" s="382">
        <f t="shared" si="7"/>
        <v>3</v>
      </c>
      <c r="AP65">
        <v>1</v>
      </c>
      <c r="AQ65" s="383">
        <f t="shared" si="81"/>
        <v>16760.266723091263</v>
      </c>
      <c r="AR65" s="383">
        <f t="shared" si="8"/>
        <v>-28042</v>
      </c>
      <c r="AS65" s="383">
        <f t="shared" si="9"/>
        <v>390</v>
      </c>
      <c r="AT65" s="383">
        <f t="shared" si="10"/>
        <v>28042</v>
      </c>
      <c r="AU65" s="383">
        <f t="shared" si="82"/>
        <v>0</v>
      </c>
      <c r="AV65" s="383">
        <f t="shared" si="11"/>
        <v>1</v>
      </c>
      <c r="AW65" s="383">
        <f t="shared" si="12"/>
        <v>0</v>
      </c>
      <c r="AX65" s="383">
        <f t="shared" si="13"/>
        <v>1</v>
      </c>
      <c r="AY65" s="383">
        <f t="shared" si="14"/>
        <v>390</v>
      </c>
      <c r="AZ65">
        <f t="shared" si="15"/>
        <v>0</v>
      </c>
      <c r="BA65">
        <f t="shared" si="16"/>
        <v>0</v>
      </c>
      <c r="BB65" s="383">
        <f t="shared" si="17"/>
        <v>0</v>
      </c>
      <c r="BC65" s="384">
        <f t="shared" si="87"/>
        <v>390</v>
      </c>
      <c r="BD65" s="384">
        <f t="shared" si="87"/>
        <v>0.86370444333499752</v>
      </c>
      <c r="BE65" s="384">
        <f t="shared" si="87"/>
        <v>14309</v>
      </c>
      <c r="BF65" s="384">
        <f t="shared" si="85"/>
        <v>0</v>
      </c>
      <c r="BG65" s="384">
        <f t="shared" si="85"/>
        <v>7.7027316168604238E-3</v>
      </c>
      <c r="BH65" s="384">
        <f t="shared" si="85"/>
        <v>0.12859282504814207</v>
      </c>
      <c r="BI65" s="384">
        <f t="shared" si="85"/>
        <v>496.26672309126138</v>
      </c>
      <c r="BJ65" s="384">
        <f t="shared" si="85"/>
        <v>610</v>
      </c>
      <c r="BK65" s="384">
        <f t="shared" si="85"/>
        <v>955</v>
      </c>
      <c r="BL65" s="474">
        <f t="shared" si="19"/>
        <v>27652</v>
      </c>
      <c r="BM65" s="409">
        <f t="shared" si="20"/>
        <v>11299.723276908751</v>
      </c>
      <c r="BN65" s="473">
        <f t="shared" si="21"/>
        <v>16370.266723091261</v>
      </c>
      <c r="BO65" s="387">
        <f t="shared" si="22"/>
        <v>1</v>
      </c>
      <c r="BP65" s="387">
        <f t="shared" si="23"/>
        <v>0</v>
      </c>
      <c r="BQ65" s="388">
        <f t="shared" si="24"/>
        <v>0</v>
      </c>
      <c r="BR65" s="389">
        <f t="shared" si="25"/>
        <v>11281.733276908739</v>
      </c>
      <c r="BS65" s="390">
        <f t="shared" si="26"/>
        <v>390</v>
      </c>
      <c r="BT65" s="391">
        <f t="shared" si="91"/>
        <v>336.84473290064903</v>
      </c>
      <c r="BU65" s="391">
        <f t="shared" si="91"/>
        <v>0</v>
      </c>
      <c r="BV65" s="391">
        <f t="shared" si="91"/>
        <v>0</v>
      </c>
      <c r="BW65" s="391">
        <f t="shared" si="91"/>
        <v>3.0040653305755654</v>
      </c>
      <c r="BX65" s="391">
        <f t="shared" si="91"/>
        <v>50.151201768775408</v>
      </c>
      <c r="BY65" s="391">
        <f t="shared" si="91"/>
        <v>0</v>
      </c>
      <c r="BZ65" s="391">
        <f t="shared" si="91"/>
        <v>0</v>
      </c>
      <c r="CA65" s="391">
        <f t="shared" si="89"/>
        <v>0</v>
      </c>
      <c r="CB65" s="391">
        <f t="shared" si="28"/>
        <v>0</v>
      </c>
      <c r="CC65" s="391">
        <f t="shared" si="28"/>
        <v>0</v>
      </c>
      <c r="CD65" s="392">
        <f t="shared" si="29"/>
        <v>0</v>
      </c>
      <c r="CE65" s="393">
        <f t="shared" si="30"/>
        <v>-24220</v>
      </c>
      <c r="CF65" s="392">
        <f t="shared" si="97"/>
        <v>0</v>
      </c>
      <c r="CG65" s="392">
        <f t="shared" si="97"/>
        <v>0</v>
      </c>
      <c r="CH65" s="392">
        <f t="shared" si="97"/>
        <v>0</v>
      </c>
      <c r="CI65" s="392">
        <f t="shared" si="94"/>
        <v>0</v>
      </c>
      <c r="CJ65" s="392">
        <f t="shared" si="94"/>
        <v>0</v>
      </c>
      <c r="CK65" s="392">
        <f t="shared" si="94"/>
        <v>0</v>
      </c>
      <c r="CL65" s="392">
        <f t="shared" si="94"/>
        <v>0</v>
      </c>
      <c r="CM65" s="392">
        <f t="shared" si="32"/>
        <v>0</v>
      </c>
      <c r="CN65" s="392">
        <f t="shared" si="33"/>
        <v>0</v>
      </c>
      <c r="CO65" s="394">
        <f t="shared" si="34"/>
        <v>0</v>
      </c>
      <c r="CP65" s="394">
        <f t="shared" si="34"/>
        <v>12358.746879680479</v>
      </c>
      <c r="CQ65" s="395">
        <f t="shared" si="35"/>
        <v>14309</v>
      </c>
      <c r="CR65" s="394">
        <f t="shared" si="101"/>
        <v>0</v>
      </c>
      <c r="CS65" s="394">
        <f t="shared" si="101"/>
        <v>110.2183867056558</v>
      </c>
      <c r="CT65" s="394">
        <f t="shared" si="101"/>
        <v>1840.0347336138648</v>
      </c>
      <c r="CU65" s="394">
        <f t="shared" si="99"/>
        <v>0</v>
      </c>
      <c r="CV65" s="394">
        <f t="shared" si="99"/>
        <v>0</v>
      </c>
      <c r="CW65" s="394">
        <f t="shared" si="99"/>
        <v>0</v>
      </c>
      <c r="CX65" s="396">
        <f t="shared" si="37"/>
        <v>0</v>
      </c>
      <c r="CY65" s="396">
        <f t="shared" si="37"/>
        <v>0</v>
      </c>
      <c r="CZ65" s="397">
        <f t="shared" si="38"/>
        <v>0</v>
      </c>
      <c r="DA65" s="397">
        <f t="shared" si="38"/>
        <v>0</v>
      </c>
      <c r="DB65" s="397">
        <f t="shared" si="38"/>
        <v>0</v>
      </c>
      <c r="DC65" s="397">
        <f t="shared" si="39"/>
        <v>0</v>
      </c>
      <c r="DD65" s="397">
        <f t="shared" si="103"/>
        <v>0</v>
      </c>
      <c r="DE65" s="397">
        <f t="shared" si="103"/>
        <v>0</v>
      </c>
      <c r="DF65" s="397">
        <f t="shared" si="103"/>
        <v>0</v>
      </c>
      <c r="DG65" s="397">
        <f t="shared" si="103"/>
        <v>0</v>
      </c>
      <c r="DH65" s="397">
        <f t="shared" si="103"/>
        <v>0</v>
      </c>
      <c r="DI65" s="398">
        <f t="shared" si="41"/>
        <v>0</v>
      </c>
      <c r="DJ65" s="398">
        <f t="shared" si="41"/>
        <v>0</v>
      </c>
      <c r="DK65" s="399">
        <f t="shared" si="42"/>
        <v>0</v>
      </c>
      <c r="DL65" s="399">
        <f t="shared" si="42"/>
        <v>0</v>
      </c>
      <c r="DM65" s="399">
        <f t="shared" si="42"/>
        <v>0</v>
      </c>
      <c r="DN65" s="399">
        <f t="shared" si="42"/>
        <v>0</v>
      </c>
      <c r="DO65" s="399">
        <f t="shared" si="43"/>
        <v>-216</v>
      </c>
      <c r="DP65" s="399">
        <f t="shared" si="44"/>
        <v>0</v>
      </c>
      <c r="DQ65" s="399">
        <f t="shared" si="44"/>
        <v>0</v>
      </c>
      <c r="DR65" s="399">
        <f t="shared" si="44"/>
        <v>0</v>
      </c>
      <c r="DS65" s="399">
        <f t="shared" si="44"/>
        <v>0</v>
      </c>
      <c r="DT65" s="400">
        <f t="shared" si="45"/>
        <v>0</v>
      </c>
      <c r="DU65" s="400">
        <f t="shared" si="45"/>
        <v>0</v>
      </c>
      <c r="DV65" s="386">
        <f t="shared" si="104"/>
        <v>0</v>
      </c>
      <c r="DW65" s="386">
        <f t="shared" si="104"/>
        <v>0</v>
      </c>
      <c r="DX65" s="386">
        <f t="shared" si="104"/>
        <v>0</v>
      </c>
      <c r="DY65" s="386">
        <f t="shared" si="104"/>
        <v>0</v>
      </c>
      <c r="DZ65" s="386">
        <f t="shared" si="104"/>
        <v>0</v>
      </c>
      <c r="EA65" s="401">
        <f t="shared" si="47"/>
        <v>-3606</v>
      </c>
      <c r="EB65" s="386">
        <f t="shared" si="48"/>
        <v>0</v>
      </c>
      <c r="EC65" s="386">
        <f t="shared" si="48"/>
        <v>0</v>
      </c>
      <c r="ED65" s="386">
        <f t="shared" si="48"/>
        <v>0</v>
      </c>
      <c r="EE65" s="385">
        <f t="shared" si="49"/>
        <v>0</v>
      </c>
      <c r="EF65" s="385">
        <f t="shared" si="49"/>
        <v>0</v>
      </c>
      <c r="EG65" s="402">
        <f t="shared" si="102"/>
        <v>0</v>
      </c>
      <c r="EH65" s="402">
        <f t="shared" si="102"/>
        <v>428.62777381322127</v>
      </c>
      <c r="EI65" s="402">
        <f t="shared" si="102"/>
        <v>0</v>
      </c>
      <c r="EJ65" s="402">
        <f t="shared" si="100"/>
        <v>0</v>
      </c>
      <c r="EK65" s="402">
        <f t="shared" si="100"/>
        <v>3.822609378350776</v>
      </c>
      <c r="EL65" s="402">
        <f t="shared" si="100"/>
        <v>63.816339899689339</v>
      </c>
      <c r="EM65" s="402">
        <f t="shared" si="51"/>
        <v>496.26672309126138</v>
      </c>
      <c r="EN65" s="402">
        <f t="shared" si="52"/>
        <v>0</v>
      </c>
      <c r="EO65" s="402">
        <f t="shared" si="52"/>
        <v>0</v>
      </c>
      <c r="EP65" s="402">
        <f t="shared" si="53"/>
        <v>0</v>
      </c>
      <c r="EQ65" s="402">
        <f t="shared" si="54"/>
        <v>0</v>
      </c>
      <c r="ER65" s="394">
        <f t="shared" si="98"/>
        <v>0</v>
      </c>
      <c r="ES65" s="394">
        <f t="shared" si="98"/>
        <v>526.85971043434847</v>
      </c>
      <c r="ET65" s="394">
        <f t="shared" si="98"/>
        <v>0</v>
      </c>
      <c r="EU65" s="394">
        <f t="shared" si="95"/>
        <v>0</v>
      </c>
      <c r="EV65" s="394">
        <f t="shared" si="95"/>
        <v>4.6986662862848583</v>
      </c>
      <c r="EW65" s="394">
        <f t="shared" si="95"/>
        <v>78.441623279366667</v>
      </c>
      <c r="EX65" s="394">
        <f t="shared" si="95"/>
        <v>0</v>
      </c>
      <c r="EY65" s="403">
        <f t="shared" si="56"/>
        <v>610</v>
      </c>
      <c r="EZ65" s="394">
        <f t="shared" si="57"/>
        <v>0</v>
      </c>
      <c r="FA65" s="396">
        <f t="shared" si="58"/>
        <v>0</v>
      </c>
      <c r="FB65" s="396">
        <f t="shared" si="58"/>
        <v>0</v>
      </c>
      <c r="FC65" s="404">
        <f t="shared" si="92"/>
        <v>0</v>
      </c>
      <c r="FD65" s="404">
        <f t="shared" si="92"/>
        <v>824.83774338492265</v>
      </c>
      <c r="FE65" s="404">
        <f t="shared" si="92"/>
        <v>0</v>
      </c>
      <c r="FF65" s="404">
        <f t="shared" si="92"/>
        <v>0</v>
      </c>
      <c r="FG65" s="404">
        <f t="shared" si="92"/>
        <v>7.3561086941017049</v>
      </c>
      <c r="FH65" s="404">
        <f t="shared" si="92"/>
        <v>122.80614792097568</v>
      </c>
      <c r="FI65" s="404">
        <f t="shared" si="92"/>
        <v>0</v>
      </c>
      <c r="FJ65" s="404">
        <f t="shared" si="90"/>
        <v>0</v>
      </c>
      <c r="FK65" s="392">
        <f t="shared" si="60"/>
        <v>955</v>
      </c>
      <c r="FL65" s="384">
        <f t="shared" si="61"/>
        <v>0</v>
      </c>
      <c r="FM65" s="384">
        <f t="shared" si="61"/>
        <v>0</v>
      </c>
      <c r="FN65" s="405">
        <f t="shared" si="88"/>
        <v>0</v>
      </c>
      <c r="FO65" s="405">
        <f t="shared" si="88"/>
        <v>9744.0831597863798</v>
      </c>
      <c r="FP65" s="405">
        <f t="shared" si="88"/>
        <v>0</v>
      </c>
      <c r="FQ65" s="405">
        <f t="shared" si="86"/>
        <v>0</v>
      </c>
      <c r="FR65" s="405">
        <f t="shared" si="86"/>
        <v>86.900163605031295</v>
      </c>
      <c r="FS65" s="405">
        <f t="shared" si="86"/>
        <v>1450.7499535173279</v>
      </c>
      <c r="FT65" s="405">
        <f t="shared" si="86"/>
        <v>0</v>
      </c>
      <c r="FU65" s="405">
        <f t="shared" si="86"/>
        <v>0</v>
      </c>
      <c r="FV65" s="405">
        <f t="shared" si="86"/>
        <v>0</v>
      </c>
      <c r="FW65" s="397">
        <f t="shared" si="63"/>
        <v>11299.723276908751</v>
      </c>
      <c r="FX65" s="406">
        <f t="shared" si="64"/>
        <v>17.990000000012515</v>
      </c>
      <c r="FY65" s="331">
        <f t="shared" si="65"/>
        <v>17.990000000012515</v>
      </c>
      <c r="FZ65" s="382">
        <f t="shared" si="66"/>
        <v>-1.2512657576735364E-11</v>
      </c>
      <c r="GA65" s="331">
        <f t="shared" si="67"/>
        <v>0</v>
      </c>
      <c r="GB65" s="407">
        <f t="shared" si="68"/>
        <v>0</v>
      </c>
      <c r="GC65" s="407">
        <f t="shared" si="69"/>
        <v>0</v>
      </c>
      <c r="GD65" s="407">
        <f t="shared" si="70"/>
        <v>0</v>
      </c>
      <c r="GE65" s="407">
        <f t="shared" si="71"/>
        <v>0</v>
      </c>
      <c r="GF65" s="407">
        <f t="shared" si="72"/>
        <v>0</v>
      </c>
      <c r="GG65" s="407">
        <f t="shared" si="73"/>
        <v>0</v>
      </c>
      <c r="GH65" s="407">
        <f t="shared" si="74"/>
        <v>0</v>
      </c>
      <c r="GI65" s="407">
        <f t="shared" si="75"/>
        <v>-1.1368683772161603E-13</v>
      </c>
      <c r="GJ65">
        <f t="shared" si="76"/>
        <v>0</v>
      </c>
      <c r="GK65" s="382">
        <f t="shared" si="77"/>
        <v>-1.1368683772161603E-13</v>
      </c>
      <c r="GL65">
        <v>1</v>
      </c>
      <c r="GM65">
        <f t="shared" si="84"/>
        <v>390</v>
      </c>
      <c r="GN65">
        <f t="shared" si="84"/>
        <v>0</v>
      </c>
      <c r="GO65">
        <f t="shared" si="84"/>
        <v>14309</v>
      </c>
      <c r="GP65">
        <f t="shared" si="84"/>
        <v>0</v>
      </c>
      <c r="GQ65">
        <f t="shared" si="84"/>
        <v>0</v>
      </c>
      <c r="GR65">
        <f t="shared" si="83"/>
        <v>0</v>
      </c>
      <c r="GS65">
        <f t="shared" si="83"/>
        <v>496.26672309126138</v>
      </c>
      <c r="GT65">
        <f t="shared" si="83"/>
        <v>610</v>
      </c>
      <c r="GU65">
        <f t="shared" si="83"/>
        <v>955</v>
      </c>
      <c r="GV65">
        <f t="shared" si="83"/>
        <v>11299.723276908751</v>
      </c>
    </row>
    <row r="66" spans="1:204" customFormat="1" x14ac:dyDescent="0.25">
      <c r="A66" s="378">
        <v>43004</v>
      </c>
      <c r="B66" s="32" t="s">
        <v>1451</v>
      </c>
      <c r="C66" t="s">
        <v>894</v>
      </c>
      <c r="D66">
        <v>1</v>
      </c>
      <c r="E66" s="379">
        <v>5983</v>
      </c>
      <c r="F66" s="379">
        <v>9593</v>
      </c>
      <c r="G66" s="379">
        <v>1826</v>
      </c>
      <c r="H66" s="379">
        <v>148435</v>
      </c>
      <c r="I66" s="379">
        <v>113781</v>
      </c>
      <c r="J66" s="379">
        <v>0</v>
      </c>
      <c r="K66" s="379">
        <v>344</v>
      </c>
      <c r="L66" s="379">
        <v>6253</v>
      </c>
      <c r="M66" s="380">
        <v>4194.6966371831677</v>
      </c>
      <c r="N66" s="381">
        <f t="shared" si="79"/>
        <v>290409.69663718319</v>
      </c>
      <c r="O66" s="379">
        <v>5145</v>
      </c>
      <c r="P66" s="379">
        <v>9884</v>
      </c>
      <c r="Q66" s="379">
        <v>2471</v>
      </c>
      <c r="R66" s="379">
        <v>147355</v>
      </c>
      <c r="S66" s="379">
        <v>102850</v>
      </c>
      <c r="T66" s="379">
        <v>0</v>
      </c>
      <c r="U66" s="379">
        <v>255</v>
      </c>
      <c r="V66" s="379">
        <v>3963</v>
      </c>
      <c r="W66" s="480">
        <f>(VLOOKUP(A66,'[1]floresta plant'!$A$4:$F$573,6,0))*1000</f>
        <v>6620.328962953482</v>
      </c>
      <c r="X66" s="24">
        <f t="shared" si="0"/>
        <v>278543.32896295347</v>
      </c>
      <c r="Y66" s="53">
        <f t="shared" si="96"/>
        <v>645</v>
      </c>
      <c r="Z66" s="53">
        <f t="shared" si="96"/>
        <v>-1080</v>
      </c>
      <c r="AA66" s="53">
        <f t="shared" si="96"/>
        <v>-10931</v>
      </c>
      <c r="AB66" s="53">
        <f t="shared" si="93"/>
        <v>0</v>
      </c>
      <c r="AC66" s="53">
        <f t="shared" si="93"/>
        <v>-89</v>
      </c>
      <c r="AD66" s="53">
        <f t="shared" si="93"/>
        <v>-2290</v>
      </c>
      <c r="AE66" s="53">
        <f t="shared" si="93"/>
        <v>2425.6323257703143</v>
      </c>
      <c r="AF66" s="53">
        <f t="shared" si="2"/>
        <v>291</v>
      </c>
      <c r="AG66" s="53">
        <f t="shared" si="3"/>
        <v>-838</v>
      </c>
      <c r="AH66" s="53">
        <f t="shared" si="4"/>
        <v>11965.477674229725</v>
      </c>
      <c r="AI66" s="53">
        <f t="shared" si="80"/>
        <v>-11866.367674229725</v>
      </c>
      <c r="AJ66" s="469">
        <v>0</v>
      </c>
      <c r="AK66" s="469">
        <v>0</v>
      </c>
      <c r="AL66" s="469">
        <v>99.110000000000014</v>
      </c>
      <c r="AM66" s="470">
        <f t="shared" si="5"/>
        <v>99.110000000000014</v>
      </c>
      <c r="AN66" s="53">
        <f t="shared" si="6"/>
        <v>11965.477674229725</v>
      </c>
      <c r="AO66" s="382">
        <f t="shared" si="7"/>
        <v>3</v>
      </c>
      <c r="AP66">
        <v>1</v>
      </c>
      <c r="AQ66" s="383">
        <f t="shared" si="81"/>
        <v>3361.6323257703143</v>
      </c>
      <c r="AR66" s="383">
        <f t="shared" si="8"/>
        <v>-15228</v>
      </c>
      <c r="AS66" s="383">
        <f t="shared" si="9"/>
        <v>645</v>
      </c>
      <c r="AT66" s="383">
        <f t="shared" si="10"/>
        <v>15228</v>
      </c>
      <c r="AU66" s="383">
        <f t="shared" si="82"/>
        <v>0</v>
      </c>
      <c r="AV66" s="383">
        <f t="shared" si="11"/>
        <v>1</v>
      </c>
      <c r="AW66" s="383">
        <f t="shared" si="12"/>
        <v>0</v>
      </c>
      <c r="AX66" s="383">
        <f t="shared" si="13"/>
        <v>1</v>
      </c>
      <c r="AY66" s="383">
        <f t="shared" si="14"/>
        <v>645</v>
      </c>
      <c r="AZ66">
        <f t="shared" si="15"/>
        <v>0</v>
      </c>
      <c r="BA66">
        <f t="shared" si="16"/>
        <v>0</v>
      </c>
      <c r="BB66" s="383">
        <f t="shared" si="17"/>
        <v>0</v>
      </c>
      <c r="BC66" s="384">
        <f t="shared" si="87"/>
        <v>645</v>
      </c>
      <c r="BD66" s="384">
        <f t="shared" si="87"/>
        <v>7.0921985815602842E-2</v>
      </c>
      <c r="BE66" s="384">
        <f t="shared" si="87"/>
        <v>0.7178224323614395</v>
      </c>
      <c r="BF66" s="384">
        <f t="shared" si="85"/>
        <v>0</v>
      </c>
      <c r="BG66" s="384">
        <f t="shared" si="85"/>
        <v>5.8444969792487526E-3</v>
      </c>
      <c r="BH66" s="384">
        <f t="shared" si="85"/>
        <v>0.15038087733123195</v>
      </c>
      <c r="BI66" s="384">
        <f t="shared" si="85"/>
        <v>2425.6323257703143</v>
      </c>
      <c r="BJ66" s="384">
        <f t="shared" si="85"/>
        <v>291</v>
      </c>
      <c r="BK66" s="384">
        <f t="shared" si="85"/>
        <v>5.5030207512477017E-2</v>
      </c>
      <c r="BL66" s="474">
        <f t="shared" si="19"/>
        <v>14583</v>
      </c>
      <c r="BM66" s="409">
        <f t="shared" si="20"/>
        <v>11965.477674229725</v>
      </c>
      <c r="BN66" s="473">
        <f t="shared" si="21"/>
        <v>2716.6323257703143</v>
      </c>
      <c r="BO66" s="387">
        <f t="shared" si="22"/>
        <v>1</v>
      </c>
      <c r="BP66" s="387">
        <f t="shared" si="23"/>
        <v>0</v>
      </c>
      <c r="BQ66" s="388">
        <f t="shared" si="24"/>
        <v>0</v>
      </c>
      <c r="BR66" s="389">
        <f t="shared" si="25"/>
        <v>11866.367674229685</v>
      </c>
      <c r="BS66" s="390">
        <f t="shared" si="26"/>
        <v>645</v>
      </c>
      <c r="BT66" s="391">
        <f t="shared" si="91"/>
        <v>45.744680851063833</v>
      </c>
      <c r="BU66" s="391">
        <f t="shared" si="91"/>
        <v>462.99546887312846</v>
      </c>
      <c r="BV66" s="391">
        <f t="shared" si="91"/>
        <v>0</v>
      </c>
      <c r="BW66" s="391">
        <f t="shared" si="91"/>
        <v>3.7697005516154456</v>
      </c>
      <c r="BX66" s="391">
        <f t="shared" si="91"/>
        <v>96.995665878644616</v>
      </c>
      <c r="BY66" s="391">
        <f t="shared" si="91"/>
        <v>0</v>
      </c>
      <c r="BZ66" s="391">
        <f t="shared" si="91"/>
        <v>0</v>
      </c>
      <c r="CA66" s="391">
        <f t="shared" si="89"/>
        <v>35.494483845547677</v>
      </c>
      <c r="CB66" s="391">
        <f t="shared" si="28"/>
        <v>0</v>
      </c>
      <c r="CC66" s="391">
        <f t="shared" si="28"/>
        <v>0</v>
      </c>
      <c r="CD66" s="392">
        <f t="shared" si="29"/>
        <v>0</v>
      </c>
      <c r="CE66" s="393">
        <f t="shared" si="30"/>
        <v>-1080</v>
      </c>
      <c r="CF66" s="392">
        <f t="shared" si="97"/>
        <v>0</v>
      </c>
      <c r="CG66" s="392">
        <f t="shared" si="97"/>
        <v>0</v>
      </c>
      <c r="CH66" s="392">
        <f t="shared" si="97"/>
        <v>0</v>
      </c>
      <c r="CI66" s="392">
        <f t="shared" si="94"/>
        <v>0</v>
      </c>
      <c r="CJ66" s="392">
        <f t="shared" si="94"/>
        <v>0</v>
      </c>
      <c r="CK66" s="392">
        <f t="shared" si="94"/>
        <v>0</v>
      </c>
      <c r="CL66" s="392">
        <f t="shared" si="94"/>
        <v>0</v>
      </c>
      <c r="CM66" s="392">
        <f t="shared" si="32"/>
        <v>0</v>
      </c>
      <c r="CN66" s="392">
        <f t="shared" si="33"/>
        <v>0</v>
      </c>
      <c r="CO66" s="394">
        <f t="shared" si="34"/>
        <v>0</v>
      </c>
      <c r="CP66" s="394">
        <f t="shared" si="34"/>
        <v>0</v>
      </c>
      <c r="CQ66" s="395">
        <f t="shared" si="35"/>
        <v>-10931</v>
      </c>
      <c r="CR66" s="394">
        <f t="shared" si="101"/>
        <v>0</v>
      </c>
      <c r="CS66" s="394">
        <f t="shared" si="101"/>
        <v>0</v>
      </c>
      <c r="CT66" s="394">
        <f t="shared" si="101"/>
        <v>0</v>
      </c>
      <c r="CU66" s="394">
        <f t="shared" si="99"/>
        <v>0</v>
      </c>
      <c r="CV66" s="394">
        <f t="shared" si="99"/>
        <v>0</v>
      </c>
      <c r="CW66" s="394">
        <f t="shared" si="99"/>
        <v>0</v>
      </c>
      <c r="CX66" s="396">
        <f t="shared" si="37"/>
        <v>0</v>
      </c>
      <c r="CY66" s="396">
        <f t="shared" si="37"/>
        <v>0</v>
      </c>
      <c r="CZ66" s="397">
        <f t="shared" si="38"/>
        <v>0</v>
      </c>
      <c r="DA66" s="397">
        <f t="shared" si="38"/>
        <v>0</v>
      </c>
      <c r="DB66" s="397">
        <f t="shared" si="38"/>
        <v>0</v>
      </c>
      <c r="DC66" s="397">
        <f t="shared" si="39"/>
        <v>0</v>
      </c>
      <c r="DD66" s="397">
        <f t="shared" si="103"/>
        <v>0</v>
      </c>
      <c r="DE66" s="397">
        <f t="shared" si="103"/>
        <v>0</v>
      </c>
      <c r="DF66" s="397">
        <f t="shared" si="103"/>
        <v>0</v>
      </c>
      <c r="DG66" s="397">
        <f t="shared" si="103"/>
        <v>0</v>
      </c>
      <c r="DH66" s="397">
        <f t="shared" si="103"/>
        <v>0</v>
      </c>
      <c r="DI66" s="398">
        <f t="shared" si="41"/>
        <v>0</v>
      </c>
      <c r="DJ66" s="398">
        <f t="shared" si="41"/>
        <v>0</v>
      </c>
      <c r="DK66" s="399">
        <f t="shared" si="42"/>
        <v>0</v>
      </c>
      <c r="DL66" s="399">
        <f t="shared" si="42"/>
        <v>0</v>
      </c>
      <c r="DM66" s="399">
        <f t="shared" si="42"/>
        <v>0</v>
      </c>
      <c r="DN66" s="399">
        <f t="shared" si="42"/>
        <v>0</v>
      </c>
      <c r="DO66" s="399">
        <f t="shared" si="43"/>
        <v>-89</v>
      </c>
      <c r="DP66" s="399">
        <f t="shared" si="44"/>
        <v>0</v>
      </c>
      <c r="DQ66" s="399">
        <f t="shared" si="44"/>
        <v>0</v>
      </c>
      <c r="DR66" s="399">
        <f t="shared" si="44"/>
        <v>0</v>
      </c>
      <c r="DS66" s="399">
        <f t="shared" si="44"/>
        <v>0</v>
      </c>
      <c r="DT66" s="400">
        <f t="shared" si="45"/>
        <v>0</v>
      </c>
      <c r="DU66" s="400">
        <f t="shared" si="45"/>
        <v>0</v>
      </c>
      <c r="DV66" s="386">
        <f t="shared" si="104"/>
        <v>0</v>
      </c>
      <c r="DW66" s="386">
        <f t="shared" si="104"/>
        <v>0</v>
      </c>
      <c r="DX66" s="386">
        <f t="shared" si="104"/>
        <v>0</v>
      </c>
      <c r="DY66" s="386">
        <f t="shared" si="104"/>
        <v>0</v>
      </c>
      <c r="DZ66" s="386">
        <f t="shared" si="104"/>
        <v>0</v>
      </c>
      <c r="EA66" s="401">
        <f t="shared" si="47"/>
        <v>-2290</v>
      </c>
      <c r="EB66" s="386">
        <f t="shared" si="48"/>
        <v>0</v>
      </c>
      <c r="EC66" s="386">
        <f t="shared" si="48"/>
        <v>0</v>
      </c>
      <c r="ED66" s="386">
        <f t="shared" si="48"/>
        <v>0</v>
      </c>
      <c r="EE66" s="385">
        <f t="shared" si="49"/>
        <v>0</v>
      </c>
      <c r="EF66" s="385">
        <f t="shared" si="49"/>
        <v>0</v>
      </c>
      <c r="EG66" s="402">
        <f t="shared" si="102"/>
        <v>0</v>
      </c>
      <c r="EH66" s="402">
        <f t="shared" si="102"/>
        <v>172.03066140214997</v>
      </c>
      <c r="EI66" s="402">
        <f t="shared" si="102"/>
        <v>1741.1732960989825</v>
      </c>
      <c r="EJ66" s="402">
        <f t="shared" si="100"/>
        <v>0</v>
      </c>
      <c r="EK66" s="402">
        <f t="shared" si="100"/>
        <v>14.176600800732729</v>
      </c>
      <c r="EL66" s="402">
        <f t="shared" si="100"/>
        <v>364.76871723233648</v>
      </c>
      <c r="EM66" s="402">
        <f t="shared" si="51"/>
        <v>2425.6323257703143</v>
      </c>
      <c r="EN66" s="402">
        <f t="shared" si="52"/>
        <v>0</v>
      </c>
      <c r="EO66" s="402">
        <f t="shared" si="52"/>
        <v>133.48305023611266</v>
      </c>
      <c r="EP66" s="402">
        <f t="shared" si="53"/>
        <v>0</v>
      </c>
      <c r="EQ66" s="402">
        <f t="shared" si="54"/>
        <v>0</v>
      </c>
      <c r="ER66" s="394">
        <f t="shared" si="98"/>
        <v>0</v>
      </c>
      <c r="ES66" s="394">
        <f t="shared" si="98"/>
        <v>20.638297872340427</v>
      </c>
      <c r="ET66" s="394">
        <f t="shared" si="98"/>
        <v>208.88632781717888</v>
      </c>
      <c r="EU66" s="394">
        <f t="shared" si="95"/>
        <v>0</v>
      </c>
      <c r="EV66" s="394">
        <f t="shared" si="95"/>
        <v>1.7007486209613871</v>
      </c>
      <c r="EW66" s="394">
        <f t="shared" si="95"/>
        <v>43.760835303388497</v>
      </c>
      <c r="EX66" s="394">
        <f t="shared" si="95"/>
        <v>0</v>
      </c>
      <c r="EY66" s="403">
        <f t="shared" si="56"/>
        <v>291</v>
      </c>
      <c r="EZ66" s="394">
        <f t="shared" si="57"/>
        <v>16.013790386130811</v>
      </c>
      <c r="FA66" s="396">
        <f t="shared" si="58"/>
        <v>0</v>
      </c>
      <c r="FB66" s="396">
        <f t="shared" si="58"/>
        <v>0</v>
      </c>
      <c r="FC66" s="404">
        <f t="shared" si="92"/>
        <v>0</v>
      </c>
      <c r="FD66" s="404">
        <f t="shared" si="92"/>
        <v>0</v>
      </c>
      <c r="FE66" s="404">
        <f t="shared" si="92"/>
        <v>0</v>
      </c>
      <c r="FF66" s="404">
        <f t="shared" si="92"/>
        <v>0</v>
      </c>
      <c r="FG66" s="404">
        <f t="shared" si="92"/>
        <v>0</v>
      </c>
      <c r="FH66" s="404">
        <f t="shared" si="92"/>
        <v>0</v>
      </c>
      <c r="FI66" s="404">
        <f t="shared" si="92"/>
        <v>0</v>
      </c>
      <c r="FJ66" s="404">
        <f t="shared" si="90"/>
        <v>0</v>
      </c>
      <c r="FK66" s="392">
        <f t="shared" si="60"/>
        <v>-838</v>
      </c>
      <c r="FL66" s="384">
        <f t="shared" si="61"/>
        <v>0</v>
      </c>
      <c r="FM66" s="384">
        <f t="shared" si="61"/>
        <v>0</v>
      </c>
      <c r="FN66" s="405">
        <f t="shared" si="88"/>
        <v>0</v>
      </c>
      <c r="FO66" s="405">
        <f t="shared" si="88"/>
        <v>841.58635987444575</v>
      </c>
      <c r="FP66" s="405">
        <f t="shared" si="88"/>
        <v>8517.9449072107109</v>
      </c>
      <c r="FQ66" s="405">
        <f t="shared" si="86"/>
        <v>0</v>
      </c>
      <c r="FR66" s="405">
        <f t="shared" si="86"/>
        <v>69.352950026690436</v>
      </c>
      <c r="FS66" s="405">
        <f t="shared" si="86"/>
        <v>1784.4747815856304</v>
      </c>
      <c r="FT66" s="405">
        <f t="shared" si="86"/>
        <v>0</v>
      </c>
      <c r="FU66" s="405">
        <f t="shared" si="86"/>
        <v>0</v>
      </c>
      <c r="FV66" s="405">
        <f t="shared" si="86"/>
        <v>653.00867553220883</v>
      </c>
      <c r="FW66" s="397">
        <f t="shared" si="63"/>
        <v>11965.477674229725</v>
      </c>
      <c r="FX66" s="406">
        <f t="shared" si="64"/>
        <v>99.1100000000406</v>
      </c>
      <c r="FY66" s="331">
        <f t="shared" si="65"/>
        <v>99.1100000000406</v>
      </c>
      <c r="FZ66" s="382">
        <f t="shared" si="66"/>
        <v>-4.0586201066616923E-11</v>
      </c>
      <c r="GA66" s="331">
        <f t="shared" si="67"/>
        <v>0</v>
      </c>
      <c r="GB66" s="407">
        <f t="shared" si="68"/>
        <v>0</v>
      </c>
      <c r="GC66" s="407">
        <f t="shared" si="69"/>
        <v>0</v>
      </c>
      <c r="GD66" s="407">
        <f t="shared" si="70"/>
        <v>0</v>
      </c>
      <c r="GE66" s="407">
        <f t="shared" si="71"/>
        <v>0</v>
      </c>
      <c r="GF66" s="407">
        <f t="shared" si="72"/>
        <v>0</v>
      </c>
      <c r="GG66" s="407">
        <f t="shared" si="73"/>
        <v>0</v>
      </c>
      <c r="GH66" s="407">
        <f t="shared" si="74"/>
        <v>0</v>
      </c>
      <c r="GI66" s="407">
        <f t="shared" si="75"/>
        <v>0</v>
      </c>
      <c r="GJ66">
        <f t="shared" si="76"/>
        <v>0</v>
      </c>
      <c r="GK66" s="382">
        <f t="shared" si="77"/>
        <v>0</v>
      </c>
      <c r="GL66">
        <v>1</v>
      </c>
      <c r="GM66">
        <f t="shared" si="84"/>
        <v>645</v>
      </c>
      <c r="GN66">
        <f t="shared" si="84"/>
        <v>0</v>
      </c>
      <c r="GO66">
        <f t="shared" si="84"/>
        <v>0</v>
      </c>
      <c r="GP66">
        <f t="shared" si="84"/>
        <v>0</v>
      </c>
      <c r="GQ66">
        <f t="shared" si="84"/>
        <v>0</v>
      </c>
      <c r="GR66">
        <f t="shared" si="83"/>
        <v>0</v>
      </c>
      <c r="GS66">
        <f t="shared" si="83"/>
        <v>2425.6323257703143</v>
      </c>
      <c r="GT66">
        <f t="shared" si="83"/>
        <v>291</v>
      </c>
      <c r="GU66">
        <f t="shared" si="83"/>
        <v>0</v>
      </c>
      <c r="GV66">
        <f t="shared" si="83"/>
        <v>11965.477674229725</v>
      </c>
    </row>
    <row r="67" spans="1:204" customFormat="1" x14ac:dyDescent="0.25">
      <c r="A67" s="378">
        <v>43005</v>
      </c>
      <c r="B67" s="32" t="s">
        <v>1452</v>
      </c>
      <c r="C67" t="s">
        <v>894</v>
      </c>
      <c r="D67">
        <v>1</v>
      </c>
      <c r="E67" s="379">
        <v>1209</v>
      </c>
      <c r="F67" s="379">
        <v>1989</v>
      </c>
      <c r="G67" s="379">
        <v>472</v>
      </c>
      <c r="H67" s="379">
        <v>101200</v>
      </c>
      <c r="I67" s="379">
        <v>42400</v>
      </c>
      <c r="J67" s="379">
        <v>0</v>
      </c>
      <c r="K67" s="379">
        <v>112</v>
      </c>
      <c r="L67" s="379">
        <v>2940</v>
      </c>
      <c r="M67" s="380">
        <v>1828.9079618071405</v>
      </c>
      <c r="N67" s="381">
        <f t="shared" si="79"/>
        <v>152150.90796180713</v>
      </c>
      <c r="O67" s="379">
        <v>1306</v>
      </c>
      <c r="P67" s="379">
        <v>1909</v>
      </c>
      <c r="Q67" s="379">
        <v>532</v>
      </c>
      <c r="R67" s="379">
        <v>103250</v>
      </c>
      <c r="S67" s="379">
        <v>39900</v>
      </c>
      <c r="T67" s="379">
        <v>0</v>
      </c>
      <c r="U67" s="379">
        <v>52</v>
      </c>
      <c r="V67" s="379">
        <v>1940</v>
      </c>
      <c r="W67" s="480">
        <f>(VLOOKUP(A67,'[1]floresta plant'!$A$4:$F$573,6,0))*1000</f>
        <v>3786.8851204544676</v>
      </c>
      <c r="X67" s="24">
        <f t="shared" si="0"/>
        <v>152675.88512045448</v>
      </c>
      <c r="Y67" s="53">
        <f t="shared" si="96"/>
        <v>60</v>
      </c>
      <c r="Z67" s="53">
        <f t="shared" si="96"/>
        <v>2050</v>
      </c>
      <c r="AA67" s="53">
        <f t="shared" si="96"/>
        <v>-2500</v>
      </c>
      <c r="AB67" s="53">
        <f t="shared" si="93"/>
        <v>0</v>
      </c>
      <c r="AC67" s="53">
        <f t="shared" si="93"/>
        <v>-60</v>
      </c>
      <c r="AD67" s="53">
        <f t="shared" si="93"/>
        <v>-1000</v>
      </c>
      <c r="AE67" s="53">
        <f t="shared" si="93"/>
        <v>1957.9771586473271</v>
      </c>
      <c r="AF67" s="53">
        <f t="shared" si="2"/>
        <v>-80</v>
      </c>
      <c r="AG67" s="53">
        <f t="shared" si="3"/>
        <v>97</v>
      </c>
      <c r="AH67" s="53">
        <f t="shared" si="4"/>
        <v>-490.36715864735072</v>
      </c>
      <c r="AI67" s="53">
        <f t="shared" si="80"/>
        <v>524.97715864735073</v>
      </c>
      <c r="AJ67" s="469">
        <v>0</v>
      </c>
      <c r="AK67" s="469">
        <v>0</v>
      </c>
      <c r="AL67" s="469">
        <v>34.610000000000007</v>
      </c>
      <c r="AM67" s="470">
        <f t="shared" si="5"/>
        <v>34.610000000000007</v>
      </c>
      <c r="AN67" s="53">
        <f t="shared" si="6"/>
        <v>-490.36715864735072</v>
      </c>
      <c r="AO67" s="382">
        <f t="shared" si="7"/>
        <v>2</v>
      </c>
      <c r="AP67">
        <v>1</v>
      </c>
      <c r="AQ67" s="383">
        <f t="shared" si="81"/>
        <v>4164.9771586473271</v>
      </c>
      <c r="AR67" s="383">
        <f t="shared" si="8"/>
        <v>-3640</v>
      </c>
      <c r="AS67" s="383">
        <f t="shared" si="9"/>
        <v>60</v>
      </c>
      <c r="AT67" s="383">
        <f t="shared" si="10"/>
        <v>3640</v>
      </c>
      <c r="AU67" s="383">
        <f t="shared" si="82"/>
        <v>490.36715864735072</v>
      </c>
      <c r="AV67" s="383">
        <f t="shared" si="11"/>
        <v>1</v>
      </c>
      <c r="AW67" s="383">
        <f t="shared" si="12"/>
        <v>1</v>
      </c>
      <c r="AX67" s="383">
        <f t="shared" si="13"/>
        <v>1</v>
      </c>
      <c r="AY67" s="383">
        <f t="shared" si="14"/>
        <v>30</v>
      </c>
      <c r="AZ67">
        <f t="shared" si="15"/>
        <v>30</v>
      </c>
      <c r="BA67">
        <f t="shared" si="16"/>
        <v>0</v>
      </c>
      <c r="BB67" s="383">
        <f t="shared" si="17"/>
        <v>0</v>
      </c>
      <c r="BC67" s="384">
        <f t="shared" si="87"/>
        <v>60</v>
      </c>
      <c r="BD67" s="384">
        <f t="shared" si="87"/>
        <v>2050</v>
      </c>
      <c r="BE67" s="384">
        <f t="shared" si="87"/>
        <v>0.68681318681318682</v>
      </c>
      <c r="BF67" s="384">
        <f t="shared" si="85"/>
        <v>0</v>
      </c>
      <c r="BG67" s="384">
        <f t="shared" si="85"/>
        <v>1.6483516483516484E-2</v>
      </c>
      <c r="BH67" s="384">
        <f t="shared" si="85"/>
        <v>0.27472527472527475</v>
      </c>
      <c r="BI67" s="384">
        <f t="shared" si="85"/>
        <v>1957.9771586473271</v>
      </c>
      <c r="BJ67" s="384">
        <f t="shared" si="85"/>
        <v>2.197802197802198E-2</v>
      </c>
      <c r="BK67" s="384">
        <f t="shared" si="85"/>
        <v>97</v>
      </c>
      <c r="BL67" s="474">
        <f t="shared" si="19"/>
        <v>3610</v>
      </c>
      <c r="BM67" s="409">
        <f t="shared" si="20"/>
        <v>-460.36715864735072</v>
      </c>
      <c r="BN67" s="473">
        <f t="shared" si="21"/>
        <v>4104.9771586473271</v>
      </c>
      <c r="BO67" s="387">
        <f t="shared" si="22"/>
        <v>0.87942024047450917</v>
      </c>
      <c r="BP67" s="387">
        <f t="shared" si="23"/>
        <v>0.11214853112582264</v>
      </c>
      <c r="BQ67" s="388">
        <f t="shared" si="24"/>
        <v>8.4312283996681447E-3</v>
      </c>
      <c r="BR67" s="389">
        <f t="shared" si="25"/>
        <v>0</v>
      </c>
      <c r="BS67" s="390">
        <f t="shared" si="26"/>
        <v>60</v>
      </c>
      <c r="BT67" s="391">
        <f t="shared" si="91"/>
        <v>0</v>
      </c>
      <c r="BU67" s="391">
        <f t="shared" si="91"/>
        <v>20.604395604395606</v>
      </c>
      <c r="BV67" s="391">
        <f t="shared" si="91"/>
        <v>0</v>
      </c>
      <c r="BW67" s="391">
        <f t="shared" si="91"/>
        <v>0.49450549450549453</v>
      </c>
      <c r="BX67" s="391">
        <f t="shared" si="91"/>
        <v>8.2417582417582427</v>
      </c>
      <c r="BY67" s="391">
        <f t="shared" si="91"/>
        <v>0</v>
      </c>
      <c r="BZ67" s="391">
        <f t="shared" si="91"/>
        <v>0.65934065934065944</v>
      </c>
      <c r="CA67" s="391">
        <f t="shared" si="89"/>
        <v>0</v>
      </c>
      <c r="CB67" s="391">
        <f t="shared" si="28"/>
        <v>30</v>
      </c>
      <c r="CC67" s="391">
        <f t="shared" si="28"/>
        <v>0</v>
      </c>
      <c r="CD67" s="392">
        <f t="shared" si="29"/>
        <v>0</v>
      </c>
      <c r="CE67" s="393">
        <f t="shared" si="30"/>
        <v>2050</v>
      </c>
      <c r="CF67" s="392">
        <f t="shared" si="97"/>
        <v>1238.1947067120493</v>
      </c>
      <c r="CG67" s="392">
        <f t="shared" si="97"/>
        <v>0</v>
      </c>
      <c r="CH67" s="392">
        <f t="shared" si="97"/>
        <v>29.716672961089184</v>
      </c>
      <c r="CI67" s="392">
        <f t="shared" si="94"/>
        <v>495.27788268481976</v>
      </c>
      <c r="CJ67" s="392">
        <f t="shared" si="94"/>
        <v>0</v>
      </c>
      <c r="CK67" s="392">
        <f t="shared" si="94"/>
        <v>39.622230614785579</v>
      </c>
      <c r="CL67" s="392">
        <f t="shared" si="94"/>
        <v>0</v>
      </c>
      <c r="CM67" s="392">
        <f t="shared" si="32"/>
        <v>229.90448880793642</v>
      </c>
      <c r="CN67" s="392">
        <f t="shared" si="33"/>
        <v>17.284018219319698</v>
      </c>
      <c r="CO67" s="394">
        <f t="shared" si="34"/>
        <v>0</v>
      </c>
      <c r="CP67" s="394">
        <f t="shared" si="34"/>
        <v>0</v>
      </c>
      <c r="CQ67" s="395">
        <f t="shared" si="35"/>
        <v>-2500</v>
      </c>
      <c r="CR67" s="394">
        <f t="shared" si="101"/>
        <v>0</v>
      </c>
      <c r="CS67" s="394">
        <f t="shared" si="101"/>
        <v>0</v>
      </c>
      <c r="CT67" s="394">
        <f t="shared" si="101"/>
        <v>0</v>
      </c>
      <c r="CU67" s="394">
        <f t="shared" si="99"/>
        <v>0</v>
      </c>
      <c r="CV67" s="394">
        <f t="shared" si="99"/>
        <v>0</v>
      </c>
      <c r="CW67" s="394">
        <f t="shared" si="99"/>
        <v>0</v>
      </c>
      <c r="CX67" s="396">
        <f t="shared" si="37"/>
        <v>0</v>
      </c>
      <c r="CY67" s="396">
        <f t="shared" si="37"/>
        <v>0</v>
      </c>
      <c r="CZ67" s="397">
        <f t="shared" si="38"/>
        <v>0</v>
      </c>
      <c r="DA67" s="397">
        <f t="shared" si="38"/>
        <v>0</v>
      </c>
      <c r="DB67" s="397">
        <f t="shared" si="38"/>
        <v>0</v>
      </c>
      <c r="DC67" s="397">
        <f t="shared" si="39"/>
        <v>0</v>
      </c>
      <c r="DD67" s="397">
        <f t="shared" si="103"/>
        <v>0</v>
      </c>
      <c r="DE67" s="397">
        <f t="shared" si="103"/>
        <v>0</v>
      </c>
      <c r="DF67" s="397">
        <f t="shared" si="103"/>
        <v>0</v>
      </c>
      <c r="DG67" s="397">
        <f t="shared" si="103"/>
        <v>0</v>
      </c>
      <c r="DH67" s="397">
        <f t="shared" si="103"/>
        <v>0</v>
      </c>
      <c r="DI67" s="398">
        <f t="shared" si="41"/>
        <v>0</v>
      </c>
      <c r="DJ67" s="398">
        <f t="shared" si="41"/>
        <v>0</v>
      </c>
      <c r="DK67" s="399">
        <f t="shared" si="42"/>
        <v>0</v>
      </c>
      <c r="DL67" s="399">
        <f t="shared" si="42"/>
        <v>0</v>
      </c>
      <c r="DM67" s="399">
        <f t="shared" si="42"/>
        <v>0</v>
      </c>
      <c r="DN67" s="399">
        <f t="shared" ref="DN67:DN130" si="105">IF($DO67&gt;0,IF(AB67&gt;0,0,$DO67*$BO67*BF67),0)</f>
        <v>0</v>
      </c>
      <c r="DO67" s="399">
        <f t="shared" si="43"/>
        <v>-60</v>
      </c>
      <c r="DP67" s="399">
        <f t="shared" si="44"/>
        <v>0</v>
      </c>
      <c r="DQ67" s="399">
        <f t="shared" si="44"/>
        <v>0</v>
      </c>
      <c r="DR67" s="399">
        <f t="shared" si="44"/>
        <v>0</v>
      </c>
      <c r="DS67" s="399">
        <f t="shared" ref="DS67:DS130" si="106">IF($DO67&gt;0,IF(AG67&gt;0,0,$DO67*$BO67*BK67),0)</f>
        <v>0</v>
      </c>
      <c r="DT67" s="400">
        <f t="shared" si="45"/>
        <v>0</v>
      </c>
      <c r="DU67" s="400">
        <f t="shared" si="45"/>
        <v>0</v>
      </c>
      <c r="DV67" s="386">
        <f t="shared" si="104"/>
        <v>0</v>
      </c>
      <c r="DW67" s="386">
        <f t="shared" si="104"/>
        <v>0</v>
      </c>
      <c r="DX67" s="386">
        <f t="shared" si="104"/>
        <v>0</v>
      </c>
      <c r="DY67" s="386">
        <f t="shared" si="104"/>
        <v>0</v>
      </c>
      <c r="DZ67" s="386">
        <f t="shared" si="104"/>
        <v>0</v>
      </c>
      <c r="EA67" s="401">
        <f t="shared" si="47"/>
        <v>-1000</v>
      </c>
      <c r="EB67" s="386">
        <f t="shared" si="48"/>
        <v>0</v>
      </c>
      <c r="EC67" s="386">
        <f t="shared" si="48"/>
        <v>0</v>
      </c>
      <c r="ED67" s="386">
        <f t="shared" si="48"/>
        <v>0</v>
      </c>
      <c r="EE67" s="385">
        <f t="shared" si="49"/>
        <v>0</v>
      </c>
      <c r="EF67" s="385">
        <f t="shared" si="49"/>
        <v>0</v>
      </c>
      <c r="EG67" s="402">
        <f t="shared" si="102"/>
        <v>0</v>
      </c>
      <c r="EH67" s="402">
        <f t="shared" si="102"/>
        <v>0</v>
      </c>
      <c r="EI67" s="402">
        <f t="shared" si="102"/>
        <v>1182.6131481464481</v>
      </c>
      <c r="EJ67" s="402">
        <f t="shared" si="100"/>
        <v>0</v>
      </c>
      <c r="EK67" s="402">
        <f t="shared" si="100"/>
        <v>28.382715555514757</v>
      </c>
      <c r="EL67" s="402">
        <f t="shared" si="100"/>
        <v>473.04525925857928</v>
      </c>
      <c r="EM67" s="402">
        <f t="shared" si="51"/>
        <v>1957.9771586473271</v>
      </c>
      <c r="EN67" s="402">
        <f t="shared" si="52"/>
        <v>37.843620740686347</v>
      </c>
      <c r="EO67" s="402">
        <f t="shared" si="52"/>
        <v>0</v>
      </c>
      <c r="EP67" s="402">
        <f t="shared" si="53"/>
        <v>219.58426232020955</v>
      </c>
      <c r="EQ67" s="402">
        <f t="shared" si="54"/>
        <v>16.508152625888886</v>
      </c>
      <c r="ER67" s="394">
        <f t="shared" si="98"/>
        <v>0</v>
      </c>
      <c r="ES67" s="394">
        <f t="shared" si="98"/>
        <v>0</v>
      </c>
      <c r="ET67" s="394">
        <f t="shared" si="98"/>
        <v>0</v>
      </c>
      <c r="EU67" s="394">
        <f t="shared" si="95"/>
        <v>0</v>
      </c>
      <c r="EV67" s="394">
        <f t="shared" si="95"/>
        <v>0</v>
      </c>
      <c r="EW67" s="394">
        <f t="shared" si="95"/>
        <v>0</v>
      </c>
      <c r="EX67" s="394">
        <f t="shared" si="95"/>
        <v>0</v>
      </c>
      <c r="EY67" s="403">
        <f t="shared" si="56"/>
        <v>-80</v>
      </c>
      <c r="EZ67" s="394">
        <f t="shared" si="57"/>
        <v>0</v>
      </c>
      <c r="FA67" s="396">
        <f t="shared" si="58"/>
        <v>0</v>
      </c>
      <c r="FB67" s="396">
        <f t="shared" si="58"/>
        <v>0</v>
      </c>
      <c r="FC67" s="404">
        <f t="shared" si="92"/>
        <v>0</v>
      </c>
      <c r="FD67" s="404">
        <f t="shared" si="92"/>
        <v>0</v>
      </c>
      <c r="FE67" s="404">
        <f t="shared" si="92"/>
        <v>58.587749537106724</v>
      </c>
      <c r="FF67" s="404">
        <f t="shared" si="92"/>
        <v>0</v>
      </c>
      <c r="FG67" s="404">
        <f t="shared" si="92"/>
        <v>1.4061059888905614</v>
      </c>
      <c r="FH67" s="404">
        <f t="shared" si="92"/>
        <v>23.435099814842694</v>
      </c>
      <c r="FI67" s="404">
        <f t="shared" si="92"/>
        <v>0</v>
      </c>
      <c r="FJ67" s="404">
        <f t="shared" si="90"/>
        <v>1.8748079851874153</v>
      </c>
      <c r="FK67" s="392">
        <f t="shared" si="60"/>
        <v>97</v>
      </c>
      <c r="FL67" s="384">
        <f t="shared" si="61"/>
        <v>10.878407519204796</v>
      </c>
      <c r="FM67" s="384">
        <f t="shared" si="61"/>
        <v>0.81782915476781004</v>
      </c>
      <c r="FN67" s="405">
        <f t="shared" si="88"/>
        <v>0</v>
      </c>
      <c r="FO67" s="405">
        <f t="shared" si="88"/>
        <v>0</v>
      </c>
      <c r="FP67" s="405">
        <f t="shared" si="88"/>
        <v>0</v>
      </c>
      <c r="FQ67" s="405">
        <f t="shared" si="86"/>
        <v>0</v>
      </c>
      <c r="FR67" s="405">
        <f t="shared" si="86"/>
        <v>0</v>
      </c>
      <c r="FS67" s="405">
        <f t="shared" si="86"/>
        <v>0</v>
      </c>
      <c r="FT67" s="405">
        <f t="shared" si="86"/>
        <v>0</v>
      </c>
      <c r="FU67" s="405">
        <f t="shared" si="86"/>
        <v>0</v>
      </c>
      <c r="FV67" s="405">
        <f t="shared" si="86"/>
        <v>0</v>
      </c>
      <c r="FW67" s="397">
        <f t="shared" si="63"/>
        <v>-490.36715864735072</v>
      </c>
      <c r="FX67" s="406">
        <f t="shared" si="64"/>
        <v>0</v>
      </c>
      <c r="FY67" s="331">
        <f t="shared" si="65"/>
        <v>18.101847374087509</v>
      </c>
      <c r="FZ67" s="382">
        <f t="shared" si="66"/>
        <v>16.508152625912498</v>
      </c>
      <c r="GA67" s="331">
        <f t="shared" si="67"/>
        <v>0</v>
      </c>
      <c r="GB67" s="407">
        <f t="shared" si="68"/>
        <v>0</v>
      </c>
      <c r="GC67" s="407">
        <f t="shared" si="69"/>
        <v>0</v>
      </c>
      <c r="GD67" s="407">
        <f t="shared" si="70"/>
        <v>0</v>
      </c>
      <c r="GE67" s="407">
        <f t="shared" si="71"/>
        <v>0</v>
      </c>
      <c r="GF67" s="407">
        <f t="shared" si="72"/>
        <v>0</v>
      </c>
      <c r="GG67" s="407">
        <f t="shared" si="73"/>
        <v>0</v>
      </c>
      <c r="GH67" s="407">
        <f t="shared" si="74"/>
        <v>0</v>
      </c>
      <c r="GI67" s="407">
        <f t="shared" si="75"/>
        <v>6.6613381477509392E-16</v>
      </c>
      <c r="GJ67">
        <f t="shared" si="76"/>
        <v>0</v>
      </c>
      <c r="GK67" s="382">
        <f t="shared" si="77"/>
        <v>6.6613381477509392E-16</v>
      </c>
      <c r="GL67">
        <v>1</v>
      </c>
      <c r="GM67">
        <f t="shared" si="84"/>
        <v>60</v>
      </c>
      <c r="GN67">
        <f t="shared" si="84"/>
        <v>2050</v>
      </c>
      <c r="GO67">
        <f t="shared" si="84"/>
        <v>0</v>
      </c>
      <c r="GP67">
        <f t="shared" si="84"/>
        <v>0</v>
      </c>
      <c r="GQ67">
        <f t="shared" si="84"/>
        <v>0</v>
      </c>
      <c r="GR67">
        <f t="shared" si="83"/>
        <v>0</v>
      </c>
      <c r="GS67">
        <f t="shared" si="83"/>
        <v>1957.9771586473271</v>
      </c>
      <c r="GT67">
        <f t="shared" si="83"/>
        <v>0</v>
      </c>
      <c r="GU67">
        <f t="shared" si="83"/>
        <v>97</v>
      </c>
      <c r="GV67">
        <f t="shared" si="83"/>
        <v>0</v>
      </c>
    </row>
    <row r="68" spans="1:204" customFormat="1" x14ac:dyDescent="0.25">
      <c r="A68" s="378">
        <v>43006</v>
      </c>
      <c r="B68" s="32" t="s">
        <v>1453</v>
      </c>
      <c r="C68" t="s">
        <v>894</v>
      </c>
      <c r="D68">
        <v>1</v>
      </c>
      <c r="E68" s="379">
        <v>4630</v>
      </c>
      <c r="F68" s="379">
        <v>1038</v>
      </c>
      <c r="G68" s="379">
        <v>3115</v>
      </c>
      <c r="H68" s="379">
        <v>84850</v>
      </c>
      <c r="I68" s="379">
        <v>34375</v>
      </c>
      <c r="J68" s="379">
        <v>0</v>
      </c>
      <c r="K68" s="379">
        <v>127</v>
      </c>
      <c r="L68" s="379">
        <v>632</v>
      </c>
      <c r="M68" s="380">
        <v>643.17355606154399</v>
      </c>
      <c r="N68" s="381">
        <f t="shared" ref="N68:N131" si="107">SUM(E68:M68)</f>
        <v>129410.17355606155</v>
      </c>
      <c r="O68" s="379">
        <v>5618</v>
      </c>
      <c r="P68" s="379">
        <v>1057</v>
      </c>
      <c r="Q68" s="379">
        <v>4273</v>
      </c>
      <c r="R68" s="379">
        <v>68750</v>
      </c>
      <c r="S68" s="379">
        <v>48800</v>
      </c>
      <c r="T68" s="379">
        <v>0</v>
      </c>
      <c r="U68" s="379">
        <v>102</v>
      </c>
      <c r="V68" s="379">
        <v>623</v>
      </c>
      <c r="W68" s="480">
        <f>(VLOOKUP(A68,'[1]floresta plant'!$A$4:$F$573,6,0))*1000</f>
        <v>812.00275293531809</v>
      </c>
      <c r="X68" s="24">
        <f t="shared" ref="X68:X131" si="108">SUM(O68:W68)</f>
        <v>130035.00275293532</v>
      </c>
      <c r="Y68" s="53">
        <f t="shared" si="96"/>
        <v>1158</v>
      </c>
      <c r="Z68" s="53">
        <f t="shared" si="96"/>
        <v>-16100</v>
      </c>
      <c r="AA68" s="53">
        <f t="shared" si="96"/>
        <v>14425</v>
      </c>
      <c r="AB68" s="53">
        <f t="shared" si="93"/>
        <v>0</v>
      </c>
      <c r="AC68" s="53">
        <f t="shared" si="93"/>
        <v>-25</v>
      </c>
      <c r="AD68" s="53">
        <f t="shared" si="93"/>
        <v>-9</v>
      </c>
      <c r="AE68" s="53">
        <f t="shared" si="93"/>
        <v>168.82919687377409</v>
      </c>
      <c r="AF68" s="53">
        <f t="shared" ref="AF68:AF131" si="109">P68-F68</f>
        <v>19</v>
      </c>
      <c r="AG68" s="53">
        <f t="shared" ref="AG68:AG131" si="110">O68-E68</f>
        <v>988</v>
      </c>
      <c r="AH68" s="53">
        <f t="shared" ref="AH68:AH131" si="111">AN68</f>
        <v>-619.59919687377578</v>
      </c>
      <c r="AI68" s="53">
        <f t="shared" si="80"/>
        <v>624.8291968737758</v>
      </c>
      <c r="AJ68" s="469">
        <v>0</v>
      </c>
      <c r="AK68" s="469">
        <v>0</v>
      </c>
      <c r="AL68" s="469">
        <v>5.23</v>
      </c>
      <c r="AM68" s="470">
        <f t="shared" ref="AM68:AM131" si="112">SUM(AJ68:AL68)</f>
        <v>5.23</v>
      </c>
      <c r="AN68" s="53">
        <f t="shared" ref="AN68:AN131" si="113">AM68-AI68</f>
        <v>-619.59919687377578</v>
      </c>
      <c r="AO68" s="382">
        <f t="shared" ref="AO68:AO131" si="114">IF(AI68&gt;0,IF(AN68&gt;0,1,2),IF(AN68&gt;0,3,"na"))</f>
        <v>2</v>
      </c>
      <c r="AP68">
        <v>1</v>
      </c>
      <c r="AQ68" s="383">
        <f t="shared" ref="AQ68:AQ131" si="115">SUMIF(Y68:AG68,"&gt;0")</f>
        <v>16758.829196873776</v>
      </c>
      <c r="AR68" s="383">
        <f t="shared" ref="AR68:AR131" si="116">SUMIF(Y68:AG68,"&lt;0")</f>
        <v>-16134</v>
      </c>
      <c r="AS68" s="383">
        <f t="shared" ref="AS68:AS131" si="117">IF(Y68&gt;0,Y68,0)</f>
        <v>1158</v>
      </c>
      <c r="AT68" s="383">
        <f t="shared" ref="AT68:AT131" si="118">-SUMIF(Z68:AG68,"&lt;0")</f>
        <v>16134</v>
      </c>
      <c r="AU68" s="383">
        <f t="shared" ref="AU68:AU131" si="119">IF(AN68&lt;0,-AN68,0)</f>
        <v>619.59919687377578</v>
      </c>
      <c r="AV68" s="383">
        <f t="shared" ref="AV68:AV131" si="120">IF(AS68/2&lt;AT68,1,0)</f>
        <v>1</v>
      </c>
      <c r="AW68" s="383">
        <f t="shared" ref="AW68:AW131" si="121">IF(AS68/2&lt;AU68,1,0)</f>
        <v>1</v>
      </c>
      <c r="AX68" s="383">
        <f t="shared" ref="AX68:AX131" si="122">IF(AS68&lt;(AT68+AU68),1,0)</f>
        <v>1</v>
      </c>
      <c r="AY68" s="383">
        <f t="shared" ref="AY68:AY131" si="123">IF(AX68=1,IF(AV68=1,IF(AW68=1,(1/2)*AS68,AS68-AU68),AT68),AT68)</f>
        <v>579</v>
      </c>
      <c r="AZ68">
        <f t="shared" ref="AZ68:AZ131" si="124">IF(AX68=1,IF(AW68=1,IF(AV68=1,AS68/2,AS68-AT68),AU68),AU68)</f>
        <v>579</v>
      </c>
      <c r="BA68">
        <f t="shared" ref="BA68:BA131" si="125">IF(AX68=1,0,(AS68-AT68-AU68))</f>
        <v>0</v>
      </c>
      <c r="BB68" s="383">
        <f t="shared" ref="BB68:BB131" si="126">AS68-SUM(AY68:BA68)</f>
        <v>0</v>
      </c>
      <c r="BC68" s="384">
        <f t="shared" si="87"/>
        <v>1158</v>
      </c>
      <c r="BD68" s="384">
        <f t="shared" si="87"/>
        <v>0.99789264906408826</v>
      </c>
      <c r="BE68" s="384">
        <f t="shared" si="87"/>
        <v>14425</v>
      </c>
      <c r="BF68" s="384">
        <f t="shared" si="85"/>
        <v>0</v>
      </c>
      <c r="BG68" s="384">
        <f t="shared" si="85"/>
        <v>1.5495227469939259E-3</v>
      </c>
      <c r="BH68" s="384">
        <f t="shared" si="85"/>
        <v>5.5782818891781326E-4</v>
      </c>
      <c r="BI68" s="384">
        <f t="shared" si="85"/>
        <v>168.82919687377409</v>
      </c>
      <c r="BJ68" s="384">
        <f t="shared" si="85"/>
        <v>19</v>
      </c>
      <c r="BK68" s="384">
        <f t="shared" si="85"/>
        <v>988</v>
      </c>
      <c r="BL68" s="474">
        <f t="shared" ref="BL68:BL131" si="127">-AR68-AY68</f>
        <v>15555</v>
      </c>
      <c r="BM68" s="409">
        <f t="shared" ref="BM68:BM131" si="128">AN68+AZ68</f>
        <v>-40.599196873775782</v>
      </c>
      <c r="BN68" s="473">
        <f t="shared" ref="BN68:BN131" si="129">SUMIF(Z68:AG68,"&gt;0")</f>
        <v>15600.829196873774</v>
      </c>
      <c r="BO68" s="387">
        <f t="shared" ref="BO68:BO131" si="130">IF(AO68=3,1,(BL68)/BN68)</f>
        <v>0.9970623871144646</v>
      </c>
      <c r="BP68" s="387">
        <f t="shared" ref="BP68:BP131" si="131">IF(AO68=2,(BM68*(-1))/(BN68),0)</f>
        <v>2.6023742944324647E-3</v>
      </c>
      <c r="BQ68" s="388">
        <f t="shared" ref="BQ68:BQ131" si="132">1-BP68-BO68</f>
        <v>3.3523859110295984E-4</v>
      </c>
      <c r="BR68" s="389">
        <f t="shared" ref="BR68:BR131" si="133">IF(AO68=3,BL68-BN68,0)</f>
        <v>0</v>
      </c>
      <c r="BS68" s="390">
        <f t="shared" ref="BS68:BS131" si="134">Y68</f>
        <v>1158</v>
      </c>
      <c r="BT68" s="391">
        <f t="shared" si="91"/>
        <v>577.7798438081071</v>
      </c>
      <c r="BU68" s="391">
        <f t="shared" si="91"/>
        <v>0</v>
      </c>
      <c r="BV68" s="391">
        <f t="shared" si="91"/>
        <v>0</v>
      </c>
      <c r="BW68" s="391">
        <f t="shared" si="91"/>
        <v>0.89717367050948316</v>
      </c>
      <c r="BX68" s="391">
        <f t="shared" si="91"/>
        <v>0.32298252138341388</v>
      </c>
      <c r="BY68" s="391">
        <f t="shared" si="91"/>
        <v>0</v>
      </c>
      <c r="BZ68" s="391">
        <f t="shared" si="91"/>
        <v>0</v>
      </c>
      <c r="CA68" s="391">
        <f t="shared" si="89"/>
        <v>0</v>
      </c>
      <c r="CB68" s="391">
        <f t="shared" ref="CB68:CC131" si="135">AZ68</f>
        <v>579</v>
      </c>
      <c r="CC68" s="391">
        <f t="shared" si="135"/>
        <v>0</v>
      </c>
      <c r="CD68" s="392">
        <f t="shared" ref="CD68:CD131" si="136">IF($CE68&gt;0,IF(Y68&gt;0,0,CE68*BO68*BC68),0)</f>
        <v>0</v>
      </c>
      <c r="CE68" s="393">
        <f t="shared" ref="CE68:CE131" si="137">Z68</f>
        <v>-16100</v>
      </c>
      <c r="CF68" s="392">
        <f t="shared" si="97"/>
        <v>0</v>
      </c>
      <c r="CG68" s="392">
        <f t="shared" si="97"/>
        <v>0</v>
      </c>
      <c r="CH68" s="392">
        <f t="shared" si="97"/>
        <v>0</v>
      </c>
      <c r="CI68" s="392">
        <f t="shared" si="94"/>
        <v>0</v>
      </c>
      <c r="CJ68" s="392">
        <f t="shared" si="94"/>
        <v>0</v>
      </c>
      <c r="CK68" s="392">
        <f t="shared" si="94"/>
        <v>0</v>
      </c>
      <c r="CL68" s="392">
        <f t="shared" si="94"/>
        <v>0</v>
      </c>
      <c r="CM68" s="392">
        <f t="shared" ref="CM68:CM131" si="138">IF($CE68&gt;0,BP68*CE68,0)</f>
        <v>0</v>
      </c>
      <c r="CN68" s="392">
        <f t="shared" ref="CN68:CN131" si="139">IF(CE68&gt;0,CE68*BQ68,0)</f>
        <v>0</v>
      </c>
      <c r="CO68" s="394">
        <f t="shared" ref="CO68:CP131" si="140">IF($CQ68&gt;0,IF(Y68&gt;0,0,$CQ68*BC68*$BO68),0)</f>
        <v>0</v>
      </c>
      <c r="CP68" s="394">
        <f t="shared" si="140"/>
        <v>14352.315696010353</v>
      </c>
      <c r="CQ68" s="395">
        <f t="shared" ref="CQ68:CQ131" si="141">AA68</f>
        <v>14425</v>
      </c>
      <c r="CR68" s="394">
        <f t="shared" si="101"/>
        <v>0</v>
      </c>
      <c r="CS68" s="394">
        <f t="shared" si="101"/>
        <v>22.286204496910489</v>
      </c>
      <c r="CT68" s="394">
        <f t="shared" si="101"/>
        <v>8.0230336188877747</v>
      </c>
      <c r="CU68" s="394">
        <f t="shared" si="99"/>
        <v>0</v>
      </c>
      <c r="CV68" s="394">
        <f t="shared" si="99"/>
        <v>0</v>
      </c>
      <c r="CW68" s="394">
        <f t="shared" si="99"/>
        <v>0</v>
      </c>
      <c r="CX68" s="396">
        <f t="shared" ref="CX68:CY131" si="142">IF($CQ68&gt;0,$CQ68*BP68,0)</f>
        <v>37.539249197188305</v>
      </c>
      <c r="CY68" s="396">
        <f t="shared" si="142"/>
        <v>4.8358166766601958</v>
      </c>
      <c r="CZ68" s="397">
        <f t="shared" ref="CZ68:DB131" si="143">IF($DC68&gt;0,IF(Y68&gt;0,0,$DC68*BC68*$BO68),0)</f>
        <v>0</v>
      </c>
      <c r="DA68" s="397">
        <f t="shared" si="143"/>
        <v>0</v>
      </c>
      <c r="DB68" s="397">
        <f t="shared" si="143"/>
        <v>0</v>
      </c>
      <c r="DC68" s="397">
        <f t="shared" ref="DC68:DC131" si="144">AB68</f>
        <v>0</v>
      </c>
      <c r="DD68" s="397">
        <f t="shared" si="103"/>
        <v>0</v>
      </c>
      <c r="DE68" s="397">
        <f t="shared" si="103"/>
        <v>0</v>
      </c>
      <c r="DF68" s="397">
        <f t="shared" si="103"/>
        <v>0</v>
      </c>
      <c r="DG68" s="397">
        <f t="shared" si="103"/>
        <v>0</v>
      </c>
      <c r="DH68" s="397">
        <f t="shared" si="103"/>
        <v>0</v>
      </c>
      <c r="DI68" s="398">
        <f t="shared" ref="DI68:DJ131" si="145">IF($DC68&gt;0,$DC68*BP68,0)</f>
        <v>0</v>
      </c>
      <c r="DJ68" s="398">
        <f t="shared" si="145"/>
        <v>0</v>
      </c>
      <c r="DK68" s="399">
        <f t="shared" ref="DK68:DN131" si="146">IF($DO68&gt;0,IF(Y68&gt;0,0,$DO68*$BO68*BC68),0)</f>
        <v>0</v>
      </c>
      <c r="DL68" s="399">
        <f t="shared" si="146"/>
        <v>0</v>
      </c>
      <c r="DM68" s="399">
        <f t="shared" si="146"/>
        <v>0</v>
      </c>
      <c r="DN68" s="399">
        <f t="shared" si="105"/>
        <v>0</v>
      </c>
      <c r="DO68" s="399">
        <f t="shared" ref="DO68:DO131" si="147">AC68</f>
        <v>-25</v>
      </c>
      <c r="DP68" s="399">
        <f t="shared" ref="DP68:DS131" si="148">IF($DO68&gt;0,IF(AD68&gt;0,0,$DO68*$BO68*BH68),0)</f>
        <v>0</v>
      </c>
      <c r="DQ68" s="399">
        <f t="shared" si="148"/>
        <v>0</v>
      </c>
      <c r="DR68" s="399">
        <f t="shared" si="148"/>
        <v>0</v>
      </c>
      <c r="DS68" s="399">
        <f t="shared" si="106"/>
        <v>0</v>
      </c>
      <c r="DT68" s="400">
        <f t="shared" ref="DT68:DU131" si="149">IF($DO68&gt;0,$DO68*BP68,0)</f>
        <v>0</v>
      </c>
      <c r="DU68" s="400">
        <f t="shared" si="149"/>
        <v>0</v>
      </c>
      <c r="DV68" s="386">
        <f t="shared" si="104"/>
        <v>0</v>
      </c>
      <c r="DW68" s="386">
        <f t="shared" si="104"/>
        <v>0</v>
      </c>
      <c r="DX68" s="386">
        <f t="shared" si="104"/>
        <v>0</v>
      </c>
      <c r="DY68" s="386">
        <f t="shared" si="104"/>
        <v>0</v>
      </c>
      <c r="DZ68" s="386">
        <f t="shared" si="104"/>
        <v>0</v>
      </c>
      <c r="EA68" s="401">
        <f t="shared" ref="EA68:EA131" si="150">AD68</f>
        <v>-9</v>
      </c>
      <c r="EB68" s="386">
        <f t="shared" ref="EB68:ED131" si="151">IF($EA68&gt;0,IF(AE68&gt;0,0,$EA68*$BO68*BI68),0)</f>
        <v>0</v>
      </c>
      <c r="EC68" s="386">
        <f t="shared" si="151"/>
        <v>0</v>
      </c>
      <c r="ED68" s="386">
        <f t="shared" si="151"/>
        <v>0</v>
      </c>
      <c r="EE68" s="385">
        <f t="shared" ref="EE68:EF131" si="152">IF($EA68&gt;0,$EA68*BP68,0)</f>
        <v>0</v>
      </c>
      <c r="EF68" s="385">
        <f t="shared" si="152"/>
        <v>0</v>
      </c>
      <c r="EG68" s="402">
        <f t="shared" si="102"/>
        <v>0</v>
      </c>
      <c r="EH68" s="402">
        <f t="shared" si="102"/>
        <v>167.97850483440484</v>
      </c>
      <c r="EI68" s="402">
        <f t="shared" si="102"/>
        <v>0</v>
      </c>
      <c r="EJ68" s="402">
        <f t="shared" si="100"/>
        <v>0</v>
      </c>
      <c r="EK68" s="402">
        <f t="shared" si="100"/>
        <v>0.26083618763106348</v>
      </c>
      <c r="EL68" s="402">
        <f t="shared" si="100"/>
        <v>9.3901027547182825E-2</v>
      </c>
      <c r="EM68" s="402">
        <f t="shared" ref="EM68:EM131" si="153">AE68</f>
        <v>168.82919687377409</v>
      </c>
      <c r="EN68" s="402">
        <f t="shared" ref="EN68:EO131" si="154">IF($EM68&gt;0,IF(AF68&gt;0,0,$EM68*BJ68*$BO68),0)</f>
        <v>0</v>
      </c>
      <c r="EO68" s="402">
        <f t="shared" si="154"/>
        <v>0</v>
      </c>
      <c r="EP68" s="402">
        <f t="shared" ref="EP68:EP131" si="155">IF($EM68&gt;0,EM68*BP68,0)</f>
        <v>0.43935676209398755</v>
      </c>
      <c r="EQ68" s="402">
        <f t="shared" ref="EQ68:EQ131" si="156">IF($EM68&gt;0,EM68*BQ68,0)</f>
        <v>5.659806209700826E-2</v>
      </c>
      <c r="ER68" s="394">
        <f t="shared" si="98"/>
        <v>0</v>
      </c>
      <c r="ES68" s="394">
        <f t="shared" si="98"/>
        <v>18.904263308436516</v>
      </c>
      <c r="ET68" s="394">
        <f t="shared" si="98"/>
        <v>0</v>
      </c>
      <c r="EU68" s="394">
        <f t="shared" si="95"/>
        <v>0</v>
      </c>
      <c r="EV68" s="394">
        <f t="shared" si="95"/>
        <v>2.9354446131112599E-2</v>
      </c>
      <c r="EW68" s="394">
        <f t="shared" si="95"/>
        <v>1.0567600607200535E-2</v>
      </c>
      <c r="EX68" s="394">
        <f t="shared" si="95"/>
        <v>0</v>
      </c>
      <c r="EY68" s="403">
        <f t="shared" ref="EY68:EY131" si="157">AF68</f>
        <v>19</v>
      </c>
      <c r="EZ68" s="394">
        <f t="shared" ref="EZ68:EZ131" si="158">IF($EY68&gt;0,IF(AG68&gt;0,0,$EY68*$BO68*BK68),0)</f>
        <v>0</v>
      </c>
      <c r="FA68" s="396">
        <f t="shared" ref="FA68:FB131" si="159">IF($EY68&gt;0,$EY68*BP68,0)</f>
        <v>4.9445111594216828E-2</v>
      </c>
      <c r="FB68" s="396">
        <f t="shared" si="159"/>
        <v>6.3695332309562369E-3</v>
      </c>
      <c r="FC68" s="404">
        <f t="shared" si="92"/>
        <v>0</v>
      </c>
      <c r="FD68" s="404">
        <f t="shared" si="92"/>
        <v>983.0216920386988</v>
      </c>
      <c r="FE68" s="404">
        <f t="shared" si="92"/>
        <v>0</v>
      </c>
      <c r="FF68" s="404">
        <f t="shared" si="92"/>
        <v>0</v>
      </c>
      <c r="FG68" s="404">
        <f t="shared" si="92"/>
        <v>1.5264311988178554</v>
      </c>
      <c r="FH68" s="404">
        <f t="shared" si="92"/>
        <v>0.54951523157442783</v>
      </c>
      <c r="FI68" s="404">
        <f t="shared" si="92"/>
        <v>0</v>
      </c>
      <c r="FJ68" s="404">
        <f t="shared" si="90"/>
        <v>0</v>
      </c>
      <c r="FK68" s="392">
        <f t="shared" ref="FK68:FK131" si="160">AG68</f>
        <v>988</v>
      </c>
      <c r="FL68" s="384">
        <f t="shared" ref="FL68:FM131" si="161">IF($FK68&gt;0,$FK68*BP68,0)</f>
        <v>2.5711458028992751</v>
      </c>
      <c r="FM68" s="384">
        <f t="shared" si="161"/>
        <v>0.33121572800972432</v>
      </c>
      <c r="FN68" s="405">
        <f t="shared" si="88"/>
        <v>0</v>
      </c>
      <c r="FO68" s="405">
        <f t="shared" si="88"/>
        <v>0</v>
      </c>
      <c r="FP68" s="405">
        <f t="shared" si="88"/>
        <v>0</v>
      </c>
      <c r="FQ68" s="405">
        <f t="shared" si="86"/>
        <v>0</v>
      </c>
      <c r="FR68" s="405">
        <f t="shared" si="86"/>
        <v>0</v>
      </c>
      <c r="FS68" s="405">
        <f t="shared" si="86"/>
        <v>0</v>
      </c>
      <c r="FT68" s="405">
        <f t="shared" si="86"/>
        <v>0</v>
      </c>
      <c r="FU68" s="405">
        <f t="shared" si="86"/>
        <v>0</v>
      </c>
      <c r="FV68" s="405">
        <f t="shared" si="86"/>
        <v>0</v>
      </c>
      <c r="FW68" s="397">
        <f t="shared" ref="FW68:FW131" si="162">AN68</f>
        <v>-619.59919687377578</v>
      </c>
      <c r="FX68" s="406">
        <f t="shared" ref="FX68:FX131" si="163">IF(FW68&gt;0,FW68-SUM(FN68:FV68),0)</f>
        <v>0</v>
      </c>
      <c r="FY68" s="331">
        <f t="shared" ref="FY68:FY131" si="164">FX68+FM68+FB68+EF68+DU68+DJ68+CY68++CN68+CC68</f>
        <v>5.1734019379008762</v>
      </c>
      <c r="FZ68" s="382">
        <f t="shared" ref="FZ68:FZ131" si="165">AM68-FY68</f>
        <v>5.6598062099124213E-2</v>
      </c>
      <c r="GA68" s="331">
        <f t="shared" ref="GA68:GA131" si="166">IF(BS68&gt;0,BS68-SUM(BT68:CC68),0)</f>
        <v>0</v>
      </c>
      <c r="GB68" s="407">
        <f t="shared" ref="GB68:GB131" si="167">IF(CE68&gt;0,CE68-SUM(CF68:CN68)-CD68,0)</f>
        <v>0</v>
      </c>
      <c r="GC68" s="407">
        <f t="shared" ref="GC68:GC131" si="168">IF(CQ68&gt;0,CQ68-SUM(CR68:CY68)-CP68-CO68,0)</f>
        <v>0</v>
      </c>
      <c r="GD68" s="407">
        <f t="shared" ref="GD68:GD131" si="169">IF(DC68&gt;0,DC68-SUM(DD68:DJ68)-DB68-DA68-CZ68,0)</f>
        <v>0</v>
      </c>
      <c r="GE68" s="407">
        <f t="shared" ref="GE68:GE131" si="170">IF(DO68&gt;0,DO68-SUM(DP68:DU68)-DN68-DM68-DL68-DK68,0)</f>
        <v>0</v>
      </c>
      <c r="GF68" s="407">
        <f t="shared" ref="GF68:GF131" si="171">IF(EA68&gt;0,EA68-SUM(EB68:EF68)-SUM(DV68:DZ68),0)</f>
        <v>0</v>
      </c>
      <c r="GG68" s="407">
        <f t="shared" ref="GG68:GG131" si="172">IF(EM68&gt;0,EM68-SUM(EN68:EQ68)-SUM(EG68:EL68),0)</f>
        <v>0</v>
      </c>
      <c r="GH68" s="407">
        <f t="shared" ref="GH68:GH131" si="173">IF(EY68&gt;0,EY68-EZ68-FA68-FB68-SUM(ER68:EX68),0)</f>
        <v>0</v>
      </c>
      <c r="GI68" s="407">
        <f t="shared" ref="GI68:GI131" si="174">IF(FK68&gt;0,FK68-SUM(FC68:FJ68)-FL68-FM68,0)</f>
        <v>-6.5725203057809267E-14</v>
      </c>
      <c r="GJ68">
        <f t="shared" ref="GJ68:GJ131" si="175">IF(AN68&lt;0,FL68+FA68+EE68+EP68+DT68+DI68+CX68+CM68+CB68+AN68,0)</f>
        <v>0</v>
      </c>
      <c r="GK68" s="382">
        <f t="shared" ref="GK68:GK131" si="176">SUM(GA68:GJ68)</f>
        <v>-6.5725203057809267E-14</v>
      </c>
      <c r="GL68">
        <v>1</v>
      </c>
      <c r="GM68">
        <f t="shared" si="84"/>
        <v>1158</v>
      </c>
      <c r="GN68">
        <f t="shared" si="84"/>
        <v>0</v>
      </c>
      <c r="GO68">
        <f t="shared" si="84"/>
        <v>14425</v>
      </c>
      <c r="GP68">
        <f t="shared" si="84"/>
        <v>0</v>
      </c>
      <c r="GQ68">
        <f t="shared" si="84"/>
        <v>0</v>
      </c>
      <c r="GR68">
        <f t="shared" si="83"/>
        <v>0</v>
      </c>
      <c r="GS68">
        <f t="shared" si="83"/>
        <v>168.82919687377409</v>
      </c>
      <c r="GT68">
        <f t="shared" si="83"/>
        <v>19</v>
      </c>
      <c r="GU68">
        <f t="shared" si="83"/>
        <v>988</v>
      </c>
      <c r="GV68">
        <f t="shared" si="83"/>
        <v>0</v>
      </c>
    </row>
    <row r="69" spans="1:204" customFormat="1" x14ac:dyDescent="0.25">
      <c r="A69" s="378">
        <v>43007</v>
      </c>
      <c r="B69" s="32" t="s">
        <v>1454</v>
      </c>
      <c r="C69" t="s">
        <v>894</v>
      </c>
      <c r="D69">
        <v>1</v>
      </c>
      <c r="E69" s="379">
        <v>9654</v>
      </c>
      <c r="F69" s="379">
        <v>1780</v>
      </c>
      <c r="G69" s="379">
        <v>2064</v>
      </c>
      <c r="H69" s="379">
        <v>435720</v>
      </c>
      <c r="I69" s="379">
        <v>36080</v>
      </c>
      <c r="J69" s="379">
        <v>0</v>
      </c>
      <c r="K69" s="379">
        <v>4959</v>
      </c>
      <c r="L69" s="379">
        <v>1060</v>
      </c>
      <c r="M69" s="380">
        <v>1523.8822557408389</v>
      </c>
      <c r="N69" s="381">
        <f t="shared" si="107"/>
        <v>492840.88225574081</v>
      </c>
      <c r="O69" s="379">
        <v>14216</v>
      </c>
      <c r="P69" s="379">
        <v>1787</v>
      </c>
      <c r="Q69" s="379">
        <v>2456</v>
      </c>
      <c r="R69" s="379">
        <v>411400</v>
      </c>
      <c r="S69" s="379">
        <v>56975</v>
      </c>
      <c r="T69" s="379">
        <v>0</v>
      </c>
      <c r="U69" s="379">
        <v>4868</v>
      </c>
      <c r="V69" s="379">
        <v>1010</v>
      </c>
      <c r="W69" s="480">
        <f>(VLOOKUP(A69,'[1]floresta plant'!$A$4:$F$573,6,0))*1000</f>
        <v>1883.8441625839612</v>
      </c>
      <c r="X69" s="24">
        <f t="shared" si="108"/>
        <v>494595.84416258393</v>
      </c>
      <c r="Y69" s="53">
        <f t="shared" si="96"/>
        <v>392</v>
      </c>
      <c r="Z69" s="53">
        <f t="shared" si="96"/>
        <v>-24320</v>
      </c>
      <c r="AA69" s="53">
        <f t="shared" si="96"/>
        <v>20895</v>
      </c>
      <c r="AB69" s="53">
        <f t="shared" si="93"/>
        <v>0</v>
      </c>
      <c r="AC69" s="53">
        <f t="shared" si="93"/>
        <v>-91</v>
      </c>
      <c r="AD69" s="53">
        <f t="shared" si="93"/>
        <v>-50</v>
      </c>
      <c r="AE69" s="53">
        <f t="shared" si="93"/>
        <v>359.96190684312228</v>
      </c>
      <c r="AF69" s="53">
        <f t="shared" si="109"/>
        <v>7</v>
      </c>
      <c r="AG69" s="53">
        <f t="shared" si="110"/>
        <v>4562</v>
      </c>
      <c r="AH69" s="53">
        <f t="shared" si="111"/>
        <v>-1742.6519068431203</v>
      </c>
      <c r="AI69" s="53">
        <f t="shared" ref="AI69:AI132" si="177">X69-N69</f>
        <v>1754.9619068431202</v>
      </c>
      <c r="AJ69" s="469">
        <v>0</v>
      </c>
      <c r="AK69" s="469">
        <v>0</v>
      </c>
      <c r="AL69" s="469">
        <v>12.309999999999999</v>
      </c>
      <c r="AM69" s="470">
        <f t="shared" si="112"/>
        <v>12.309999999999999</v>
      </c>
      <c r="AN69" s="53">
        <f t="shared" si="113"/>
        <v>-1742.6519068431203</v>
      </c>
      <c r="AO69" s="382">
        <f t="shared" si="114"/>
        <v>2</v>
      </c>
      <c r="AP69">
        <v>1</v>
      </c>
      <c r="AQ69" s="383">
        <f t="shared" si="115"/>
        <v>26215.961906843124</v>
      </c>
      <c r="AR69" s="383">
        <f t="shared" si="116"/>
        <v>-24461</v>
      </c>
      <c r="AS69" s="383">
        <f t="shared" si="117"/>
        <v>392</v>
      </c>
      <c r="AT69" s="383">
        <f t="shared" si="118"/>
        <v>24461</v>
      </c>
      <c r="AU69" s="383">
        <f t="shared" si="119"/>
        <v>1742.6519068431203</v>
      </c>
      <c r="AV69" s="383">
        <f t="shared" si="120"/>
        <v>1</v>
      </c>
      <c r="AW69" s="383">
        <f t="shared" si="121"/>
        <v>1</v>
      </c>
      <c r="AX69" s="383">
        <f t="shared" si="122"/>
        <v>1</v>
      </c>
      <c r="AY69" s="383">
        <f t="shared" si="123"/>
        <v>196</v>
      </c>
      <c r="AZ69">
        <f t="shared" si="124"/>
        <v>196</v>
      </c>
      <c r="BA69">
        <f t="shared" si="125"/>
        <v>0</v>
      </c>
      <c r="BB69" s="383">
        <f t="shared" si="126"/>
        <v>0</v>
      </c>
      <c r="BC69" s="384">
        <f t="shared" si="87"/>
        <v>392</v>
      </c>
      <c r="BD69" s="384">
        <f t="shared" si="87"/>
        <v>0.9942357221699849</v>
      </c>
      <c r="BE69" s="384">
        <f t="shared" si="87"/>
        <v>20895</v>
      </c>
      <c r="BF69" s="384">
        <f t="shared" si="85"/>
        <v>0</v>
      </c>
      <c r="BG69" s="384">
        <f t="shared" si="85"/>
        <v>3.7202076775274926E-3</v>
      </c>
      <c r="BH69" s="384">
        <f t="shared" si="85"/>
        <v>2.0440701524876335E-3</v>
      </c>
      <c r="BI69" s="384">
        <f t="shared" si="85"/>
        <v>359.96190684312228</v>
      </c>
      <c r="BJ69" s="384">
        <f t="shared" si="85"/>
        <v>7</v>
      </c>
      <c r="BK69" s="384">
        <f t="shared" si="85"/>
        <v>4562</v>
      </c>
      <c r="BL69" s="474">
        <f t="shared" si="127"/>
        <v>24265</v>
      </c>
      <c r="BM69" s="409">
        <f t="shared" si="128"/>
        <v>-1546.6519068431203</v>
      </c>
      <c r="BN69" s="473">
        <f t="shared" si="129"/>
        <v>25823.961906843124</v>
      </c>
      <c r="BO69" s="387">
        <f t="shared" si="130"/>
        <v>0.93963118779113397</v>
      </c>
      <c r="BP69" s="387">
        <f t="shared" si="131"/>
        <v>5.9892123153778003E-2</v>
      </c>
      <c r="BQ69" s="388">
        <f t="shared" si="132"/>
        <v>4.7668905508801984E-4</v>
      </c>
      <c r="BR69" s="389">
        <f t="shared" si="133"/>
        <v>0</v>
      </c>
      <c r="BS69" s="390">
        <f t="shared" si="134"/>
        <v>392</v>
      </c>
      <c r="BT69" s="391">
        <f t="shared" si="91"/>
        <v>194.87020154531703</v>
      </c>
      <c r="BU69" s="391">
        <f t="shared" si="91"/>
        <v>0</v>
      </c>
      <c r="BV69" s="391">
        <f t="shared" si="91"/>
        <v>0</v>
      </c>
      <c r="BW69" s="391">
        <f t="shared" si="91"/>
        <v>0.72916070479538853</v>
      </c>
      <c r="BX69" s="391">
        <f t="shared" si="91"/>
        <v>0.40063774988757617</v>
      </c>
      <c r="BY69" s="391">
        <f t="shared" si="91"/>
        <v>0</v>
      </c>
      <c r="BZ69" s="391">
        <f t="shared" si="91"/>
        <v>0</v>
      </c>
      <c r="CA69" s="391">
        <f t="shared" si="89"/>
        <v>0</v>
      </c>
      <c r="CB69" s="391">
        <f t="shared" si="135"/>
        <v>196</v>
      </c>
      <c r="CC69" s="391">
        <f t="shared" si="135"/>
        <v>0</v>
      </c>
      <c r="CD69" s="392">
        <f t="shared" si="136"/>
        <v>0</v>
      </c>
      <c r="CE69" s="393">
        <f t="shared" si="137"/>
        <v>-24320</v>
      </c>
      <c r="CF69" s="392">
        <f t="shared" si="97"/>
        <v>0</v>
      </c>
      <c r="CG69" s="392">
        <f t="shared" si="97"/>
        <v>0</v>
      </c>
      <c r="CH69" s="392">
        <f t="shared" si="97"/>
        <v>0</v>
      </c>
      <c r="CI69" s="392">
        <f t="shared" si="94"/>
        <v>0</v>
      </c>
      <c r="CJ69" s="392">
        <f t="shared" si="94"/>
        <v>0</v>
      </c>
      <c r="CK69" s="392">
        <f t="shared" si="94"/>
        <v>0</v>
      </c>
      <c r="CL69" s="392">
        <f t="shared" si="94"/>
        <v>0</v>
      </c>
      <c r="CM69" s="392">
        <f t="shared" si="138"/>
        <v>0</v>
      </c>
      <c r="CN69" s="392">
        <f t="shared" si="139"/>
        <v>0</v>
      </c>
      <c r="CO69" s="394">
        <f t="shared" si="140"/>
        <v>0</v>
      </c>
      <c r="CP69" s="394">
        <f t="shared" si="140"/>
        <v>19520.420180186604</v>
      </c>
      <c r="CQ69" s="395">
        <f t="shared" si="141"/>
        <v>20895</v>
      </c>
      <c r="CR69" s="394">
        <f t="shared" si="101"/>
        <v>0</v>
      </c>
      <c r="CS69" s="394">
        <f t="shared" si="101"/>
        <v>73.041045904481123</v>
      </c>
      <c r="CT69" s="394">
        <f t="shared" si="101"/>
        <v>40.132442804659959</v>
      </c>
      <c r="CU69" s="394">
        <f t="shared" si="99"/>
        <v>0</v>
      </c>
      <c r="CV69" s="394">
        <f t="shared" si="99"/>
        <v>0</v>
      </c>
      <c r="CW69" s="394">
        <f t="shared" si="99"/>
        <v>0</v>
      </c>
      <c r="CX69" s="396">
        <f t="shared" si="142"/>
        <v>1251.4459132981913</v>
      </c>
      <c r="CY69" s="396">
        <f t="shared" si="142"/>
        <v>9.960417806064175</v>
      </c>
      <c r="CZ69" s="397">
        <f t="shared" si="143"/>
        <v>0</v>
      </c>
      <c r="DA69" s="397">
        <f t="shared" si="143"/>
        <v>0</v>
      </c>
      <c r="DB69" s="397">
        <f t="shared" si="143"/>
        <v>0</v>
      </c>
      <c r="DC69" s="397">
        <f t="shared" si="144"/>
        <v>0</v>
      </c>
      <c r="DD69" s="397">
        <f t="shared" si="103"/>
        <v>0</v>
      </c>
      <c r="DE69" s="397">
        <f t="shared" si="103"/>
        <v>0</v>
      </c>
      <c r="DF69" s="397">
        <f t="shared" si="103"/>
        <v>0</v>
      </c>
      <c r="DG69" s="397">
        <f t="shared" si="103"/>
        <v>0</v>
      </c>
      <c r="DH69" s="397">
        <f t="shared" si="103"/>
        <v>0</v>
      </c>
      <c r="DI69" s="398">
        <f t="shared" si="145"/>
        <v>0</v>
      </c>
      <c r="DJ69" s="398">
        <f t="shared" si="145"/>
        <v>0</v>
      </c>
      <c r="DK69" s="399">
        <f t="shared" si="146"/>
        <v>0</v>
      </c>
      <c r="DL69" s="399">
        <f t="shared" si="146"/>
        <v>0</v>
      </c>
      <c r="DM69" s="399">
        <f t="shared" si="146"/>
        <v>0</v>
      </c>
      <c r="DN69" s="399">
        <f t="shared" si="105"/>
        <v>0</v>
      </c>
      <c r="DO69" s="399">
        <f t="shared" si="147"/>
        <v>-91</v>
      </c>
      <c r="DP69" s="399">
        <f t="shared" si="148"/>
        <v>0</v>
      </c>
      <c r="DQ69" s="399">
        <f t="shared" si="148"/>
        <v>0</v>
      </c>
      <c r="DR69" s="399">
        <f t="shared" si="148"/>
        <v>0</v>
      </c>
      <c r="DS69" s="399">
        <f t="shared" si="106"/>
        <v>0</v>
      </c>
      <c r="DT69" s="400">
        <f t="shared" si="149"/>
        <v>0</v>
      </c>
      <c r="DU69" s="400">
        <f t="shared" si="149"/>
        <v>0</v>
      </c>
      <c r="DV69" s="386">
        <f t="shared" si="104"/>
        <v>0</v>
      </c>
      <c r="DW69" s="386">
        <f t="shared" si="104"/>
        <v>0</v>
      </c>
      <c r="DX69" s="386">
        <f t="shared" si="104"/>
        <v>0</v>
      </c>
      <c r="DY69" s="386">
        <f t="shared" si="104"/>
        <v>0</v>
      </c>
      <c r="DZ69" s="386">
        <f t="shared" si="104"/>
        <v>0</v>
      </c>
      <c r="EA69" s="401">
        <f t="shared" si="150"/>
        <v>-50</v>
      </c>
      <c r="EB69" s="386">
        <f t="shared" si="151"/>
        <v>0</v>
      </c>
      <c r="EC69" s="386">
        <f t="shared" si="151"/>
        <v>0</v>
      </c>
      <c r="ED69" s="386">
        <f t="shared" si="151"/>
        <v>0</v>
      </c>
      <c r="EE69" s="385">
        <f t="shared" si="152"/>
        <v>0</v>
      </c>
      <c r="EF69" s="385">
        <f t="shared" si="152"/>
        <v>0</v>
      </c>
      <c r="EG69" s="402">
        <f t="shared" si="102"/>
        <v>0</v>
      </c>
      <c r="EH69" s="402">
        <f t="shared" si="102"/>
        <v>336.2817741296451</v>
      </c>
      <c r="EI69" s="402">
        <f t="shared" si="102"/>
        <v>0</v>
      </c>
      <c r="EJ69" s="402">
        <f t="shared" si="100"/>
        <v>0</v>
      </c>
      <c r="EK69" s="402">
        <f t="shared" si="100"/>
        <v>1.2582911778699712</v>
      </c>
      <c r="EL69" s="402">
        <f t="shared" si="100"/>
        <v>0.69136877904943483</v>
      </c>
      <c r="EM69" s="402">
        <f t="shared" si="153"/>
        <v>359.96190684312228</v>
      </c>
      <c r="EN69" s="402">
        <f t="shared" si="154"/>
        <v>0</v>
      </c>
      <c r="EO69" s="402">
        <f t="shared" si="154"/>
        <v>0</v>
      </c>
      <c r="EP69" s="402">
        <f t="shared" si="155"/>
        <v>21.558882855317044</v>
      </c>
      <c r="EQ69" s="402">
        <f t="shared" si="156"/>
        <v>0.17158990124072979</v>
      </c>
      <c r="ER69" s="394">
        <f t="shared" si="98"/>
        <v>0</v>
      </c>
      <c r="ES69" s="394">
        <f t="shared" si="98"/>
        <v>6.5395042479687113</v>
      </c>
      <c r="ET69" s="394">
        <f t="shared" si="98"/>
        <v>0</v>
      </c>
      <c r="EU69" s="394">
        <f t="shared" si="95"/>
        <v>0</v>
      </c>
      <c r="EV69" s="394">
        <f t="shared" si="95"/>
        <v>2.4469362112053975E-2</v>
      </c>
      <c r="EW69" s="394">
        <f t="shared" si="95"/>
        <v>1.3444704457172515E-2</v>
      </c>
      <c r="EX69" s="394">
        <f t="shared" si="95"/>
        <v>0</v>
      </c>
      <c r="EY69" s="403">
        <f t="shared" si="157"/>
        <v>7</v>
      </c>
      <c r="EZ69" s="394">
        <f t="shared" si="158"/>
        <v>0</v>
      </c>
      <c r="FA69" s="396">
        <f t="shared" si="159"/>
        <v>0.41924486207644601</v>
      </c>
      <c r="FB69" s="396">
        <f t="shared" si="159"/>
        <v>3.3368233856161389E-3</v>
      </c>
      <c r="FC69" s="404">
        <f t="shared" si="92"/>
        <v>0</v>
      </c>
      <c r="FD69" s="404">
        <f t="shared" si="92"/>
        <v>4261.8883398904654</v>
      </c>
      <c r="FE69" s="404">
        <f t="shared" si="92"/>
        <v>0</v>
      </c>
      <c r="FF69" s="404">
        <f t="shared" si="92"/>
        <v>0</v>
      </c>
      <c r="FG69" s="404">
        <f t="shared" si="92"/>
        <v>15.947032850741461</v>
      </c>
      <c r="FH69" s="404">
        <f t="shared" si="92"/>
        <v>8.7621059619458581</v>
      </c>
      <c r="FI69" s="404">
        <f t="shared" si="92"/>
        <v>0</v>
      </c>
      <c r="FJ69" s="404">
        <f t="shared" si="90"/>
        <v>0</v>
      </c>
      <c r="FK69" s="392">
        <f t="shared" si="160"/>
        <v>4562</v>
      </c>
      <c r="FL69" s="384">
        <f t="shared" si="161"/>
        <v>273.22786582753525</v>
      </c>
      <c r="FM69" s="384">
        <f t="shared" si="161"/>
        <v>2.1746554693115465</v>
      </c>
      <c r="FN69" s="405">
        <f t="shared" si="88"/>
        <v>0</v>
      </c>
      <c r="FO69" s="405">
        <f t="shared" si="88"/>
        <v>0</v>
      </c>
      <c r="FP69" s="405">
        <f t="shared" si="88"/>
        <v>0</v>
      </c>
      <c r="FQ69" s="405">
        <f t="shared" si="86"/>
        <v>0</v>
      </c>
      <c r="FR69" s="405">
        <f t="shared" si="86"/>
        <v>0</v>
      </c>
      <c r="FS69" s="405">
        <f t="shared" si="86"/>
        <v>0</v>
      </c>
      <c r="FT69" s="405">
        <f t="shared" si="86"/>
        <v>0</v>
      </c>
      <c r="FU69" s="405">
        <f t="shared" si="86"/>
        <v>0</v>
      </c>
      <c r="FV69" s="405">
        <f t="shared" si="86"/>
        <v>0</v>
      </c>
      <c r="FW69" s="397">
        <f t="shared" si="162"/>
        <v>-1742.6519068431203</v>
      </c>
      <c r="FX69" s="406">
        <f t="shared" si="163"/>
        <v>0</v>
      </c>
      <c r="FY69" s="331">
        <f t="shared" si="164"/>
        <v>12.138410098761337</v>
      </c>
      <c r="FZ69" s="382">
        <f t="shared" si="165"/>
        <v>0.17158990123866147</v>
      </c>
      <c r="GA69" s="331">
        <f t="shared" si="166"/>
        <v>0</v>
      </c>
      <c r="GB69" s="407">
        <f t="shared" si="167"/>
        <v>0</v>
      </c>
      <c r="GC69" s="407">
        <f t="shared" si="168"/>
        <v>0</v>
      </c>
      <c r="GD69" s="407">
        <f t="shared" si="169"/>
        <v>0</v>
      </c>
      <c r="GE69" s="407">
        <f t="shared" si="170"/>
        <v>0</v>
      </c>
      <c r="GF69" s="407">
        <f t="shared" si="171"/>
        <v>0</v>
      </c>
      <c r="GG69" s="407">
        <f t="shared" si="172"/>
        <v>0</v>
      </c>
      <c r="GH69" s="407">
        <f t="shared" si="173"/>
        <v>8.8817841970012523E-16</v>
      </c>
      <c r="GI69" s="407">
        <f t="shared" si="174"/>
        <v>4.2543746303635999E-13</v>
      </c>
      <c r="GJ69">
        <f t="shared" si="175"/>
        <v>-2.2737367544323206E-13</v>
      </c>
      <c r="GK69" s="382">
        <f t="shared" si="176"/>
        <v>1.9895196601282805E-13</v>
      </c>
      <c r="GL69">
        <v>1</v>
      </c>
      <c r="GM69">
        <f t="shared" si="84"/>
        <v>392</v>
      </c>
      <c r="GN69">
        <f t="shared" si="84"/>
        <v>0</v>
      </c>
      <c r="GO69">
        <f t="shared" si="84"/>
        <v>20895</v>
      </c>
      <c r="GP69">
        <f t="shared" si="84"/>
        <v>0</v>
      </c>
      <c r="GQ69">
        <f t="shared" si="84"/>
        <v>0</v>
      </c>
      <c r="GR69">
        <f t="shared" si="83"/>
        <v>0</v>
      </c>
      <c r="GS69">
        <f t="shared" si="83"/>
        <v>359.96190684312228</v>
      </c>
      <c r="GT69">
        <f t="shared" si="83"/>
        <v>7</v>
      </c>
      <c r="GU69">
        <f t="shared" si="83"/>
        <v>4562</v>
      </c>
      <c r="GV69">
        <f t="shared" si="83"/>
        <v>0</v>
      </c>
    </row>
    <row r="70" spans="1:204" customFormat="1" x14ac:dyDescent="0.25">
      <c r="A70" s="378">
        <v>43008</v>
      </c>
      <c r="B70" s="32" t="s">
        <v>1455</v>
      </c>
      <c r="C70" t="s">
        <v>894</v>
      </c>
      <c r="D70">
        <v>1</v>
      </c>
      <c r="E70" s="379">
        <v>3958</v>
      </c>
      <c r="F70" s="379">
        <v>2085</v>
      </c>
      <c r="G70" s="379">
        <v>778</v>
      </c>
      <c r="H70" s="379">
        <v>332000</v>
      </c>
      <c r="I70" s="379">
        <v>23840</v>
      </c>
      <c r="J70" s="379">
        <v>0</v>
      </c>
      <c r="K70" s="379">
        <v>537</v>
      </c>
      <c r="L70" s="379">
        <v>975</v>
      </c>
      <c r="M70" s="380">
        <v>2852.0754339275527</v>
      </c>
      <c r="N70" s="381">
        <f t="shared" si="107"/>
        <v>367025.07543392753</v>
      </c>
      <c r="O70" s="379">
        <v>4997</v>
      </c>
      <c r="P70" s="379">
        <v>1699</v>
      </c>
      <c r="Q70" s="379">
        <v>813</v>
      </c>
      <c r="R70" s="379">
        <v>310650</v>
      </c>
      <c r="S70" s="379">
        <v>35650</v>
      </c>
      <c r="T70" s="379">
        <v>0</v>
      </c>
      <c r="U70" s="379">
        <v>548</v>
      </c>
      <c r="V70" s="379">
        <v>950</v>
      </c>
      <c r="W70" s="480">
        <f>(VLOOKUP(A70,'[1]floresta plant'!$A$4:$F$573,6,0))*1000</f>
        <v>3261.4342251857288</v>
      </c>
      <c r="X70" s="24">
        <f t="shared" si="108"/>
        <v>358568.43422518572</v>
      </c>
      <c r="Y70" s="53">
        <f t="shared" si="96"/>
        <v>35</v>
      </c>
      <c r="Z70" s="53">
        <f t="shared" si="96"/>
        <v>-21350</v>
      </c>
      <c r="AA70" s="53">
        <f t="shared" si="96"/>
        <v>11810</v>
      </c>
      <c r="AB70" s="53">
        <f t="shared" si="93"/>
        <v>0</v>
      </c>
      <c r="AC70" s="53">
        <f t="shared" si="93"/>
        <v>11</v>
      </c>
      <c r="AD70" s="53">
        <f t="shared" si="93"/>
        <v>-25</v>
      </c>
      <c r="AE70" s="53">
        <f t="shared" si="93"/>
        <v>409.3587912581761</v>
      </c>
      <c r="AF70" s="53">
        <f t="shared" si="109"/>
        <v>-386</v>
      </c>
      <c r="AG70" s="53">
        <f t="shared" si="110"/>
        <v>1039</v>
      </c>
      <c r="AH70" s="53">
        <f t="shared" si="111"/>
        <v>8478.0412087418135</v>
      </c>
      <c r="AI70" s="53">
        <f t="shared" si="177"/>
        <v>-8456.6412087418139</v>
      </c>
      <c r="AJ70" s="469">
        <v>0</v>
      </c>
      <c r="AK70" s="469">
        <v>0</v>
      </c>
      <c r="AL70" s="469">
        <v>21.4</v>
      </c>
      <c r="AM70" s="470">
        <f t="shared" si="112"/>
        <v>21.4</v>
      </c>
      <c r="AN70" s="53">
        <f t="shared" si="113"/>
        <v>8478.0412087418135</v>
      </c>
      <c r="AO70" s="382">
        <f t="shared" si="114"/>
        <v>3</v>
      </c>
      <c r="AP70">
        <v>1</v>
      </c>
      <c r="AQ70" s="383">
        <f t="shared" si="115"/>
        <v>13304.358791258175</v>
      </c>
      <c r="AR70" s="383">
        <f t="shared" si="116"/>
        <v>-21761</v>
      </c>
      <c r="AS70" s="383">
        <f t="shared" si="117"/>
        <v>35</v>
      </c>
      <c r="AT70" s="383">
        <f t="shared" si="118"/>
        <v>21761</v>
      </c>
      <c r="AU70" s="383">
        <f t="shared" si="119"/>
        <v>0</v>
      </c>
      <c r="AV70" s="383">
        <f t="shared" si="120"/>
        <v>1</v>
      </c>
      <c r="AW70" s="383">
        <f t="shared" si="121"/>
        <v>0</v>
      </c>
      <c r="AX70" s="383">
        <f t="shared" si="122"/>
        <v>1</v>
      </c>
      <c r="AY70" s="383">
        <f t="shared" si="123"/>
        <v>35</v>
      </c>
      <c r="AZ70">
        <f t="shared" si="124"/>
        <v>0</v>
      </c>
      <c r="BA70">
        <f t="shared" si="125"/>
        <v>0</v>
      </c>
      <c r="BB70" s="383">
        <f t="shared" si="126"/>
        <v>0</v>
      </c>
      <c r="BC70" s="384">
        <f t="shared" si="87"/>
        <v>35</v>
      </c>
      <c r="BD70" s="384">
        <f t="shared" si="87"/>
        <v>0.98111300032167637</v>
      </c>
      <c r="BE70" s="384">
        <f t="shared" si="87"/>
        <v>11810</v>
      </c>
      <c r="BF70" s="384">
        <f t="shared" si="85"/>
        <v>0</v>
      </c>
      <c r="BG70" s="384">
        <f t="shared" si="85"/>
        <v>11</v>
      </c>
      <c r="BH70" s="384">
        <f t="shared" si="85"/>
        <v>1.1488442626717522E-3</v>
      </c>
      <c r="BI70" s="384">
        <f t="shared" si="85"/>
        <v>409.3587912581761</v>
      </c>
      <c r="BJ70" s="384">
        <f t="shared" si="85"/>
        <v>1.7738155415651855E-2</v>
      </c>
      <c r="BK70" s="384">
        <f t="shared" si="85"/>
        <v>1039</v>
      </c>
      <c r="BL70" s="474">
        <f t="shared" si="127"/>
        <v>21726</v>
      </c>
      <c r="BM70" s="409">
        <f t="shared" si="128"/>
        <v>8478.0412087418135</v>
      </c>
      <c r="BN70" s="473">
        <f t="shared" si="129"/>
        <v>13269.358791258175</v>
      </c>
      <c r="BO70" s="387">
        <f t="shared" si="130"/>
        <v>1</v>
      </c>
      <c r="BP70" s="387">
        <f t="shared" si="131"/>
        <v>0</v>
      </c>
      <c r="BQ70" s="388">
        <f t="shared" si="132"/>
        <v>0</v>
      </c>
      <c r="BR70" s="389">
        <f t="shared" si="133"/>
        <v>8456.6412087418248</v>
      </c>
      <c r="BS70" s="390">
        <f t="shared" si="134"/>
        <v>35</v>
      </c>
      <c r="BT70" s="391">
        <f t="shared" si="91"/>
        <v>34.338955011258676</v>
      </c>
      <c r="BU70" s="391">
        <f t="shared" si="91"/>
        <v>0</v>
      </c>
      <c r="BV70" s="391">
        <f t="shared" si="91"/>
        <v>0</v>
      </c>
      <c r="BW70" s="391">
        <f t="shared" si="91"/>
        <v>0</v>
      </c>
      <c r="BX70" s="391">
        <f t="shared" si="91"/>
        <v>4.0209549193511329E-2</v>
      </c>
      <c r="BY70" s="391">
        <f t="shared" si="91"/>
        <v>0</v>
      </c>
      <c r="BZ70" s="391">
        <f t="shared" si="91"/>
        <v>0.62083543954781495</v>
      </c>
      <c r="CA70" s="391">
        <f t="shared" si="89"/>
        <v>0</v>
      </c>
      <c r="CB70" s="391">
        <f t="shared" si="135"/>
        <v>0</v>
      </c>
      <c r="CC70" s="391">
        <f t="shared" si="135"/>
        <v>0</v>
      </c>
      <c r="CD70" s="392">
        <f t="shared" si="136"/>
        <v>0</v>
      </c>
      <c r="CE70" s="393">
        <f t="shared" si="137"/>
        <v>-21350</v>
      </c>
      <c r="CF70" s="392">
        <f t="shared" si="97"/>
        <v>0</v>
      </c>
      <c r="CG70" s="392">
        <f t="shared" si="97"/>
        <v>0</v>
      </c>
      <c r="CH70" s="392">
        <f t="shared" si="97"/>
        <v>0</v>
      </c>
      <c r="CI70" s="392">
        <f t="shared" si="94"/>
        <v>0</v>
      </c>
      <c r="CJ70" s="392">
        <f t="shared" si="94"/>
        <v>0</v>
      </c>
      <c r="CK70" s="392">
        <f t="shared" si="94"/>
        <v>0</v>
      </c>
      <c r="CL70" s="392">
        <f t="shared" si="94"/>
        <v>0</v>
      </c>
      <c r="CM70" s="392">
        <f t="shared" si="138"/>
        <v>0</v>
      </c>
      <c r="CN70" s="392">
        <f t="shared" si="139"/>
        <v>0</v>
      </c>
      <c r="CO70" s="394">
        <f t="shared" si="140"/>
        <v>0</v>
      </c>
      <c r="CP70" s="394">
        <f t="shared" si="140"/>
        <v>11586.944533798998</v>
      </c>
      <c r="CQ70" s="395">
        <f t="shared" si="141"/>
        <v>11810</v>
      </c>
      <c r="CR70" s="394">
        <f t="shared" si="101"/>
        <v>0</v>
      </c>
      <c r="CS70" s="394">
        <f t="shared" si="101"/>
        <v>0</v>
      </c>
      <c r="CT70" s="394">
        <f t="shared" si="101"/>
        <v>13.567850742153393</v>
      </c>
      <c r="CU70" s="394">
        <f t="shared" si="99"/>
        <v>0</v>
      </c>
      <c r="CV70" s="394">
        <f t="shared" si="99"/>
        <v>209.48761545884841</v>
      </c>
      <c r="CW70" s="394">
        <f t="shared" si="99"/>
        <v>0</v>
      </c>
      <c r="CX70" s="396">
        <f t="shared" si="142"/>
        <v>0</v>
      </c>
      <c r="CY70" s="396">
        <f t="shared" si="142"/>
        <v>0</v>
      </c>
      <c r="CZ70" s="397">
        <f t="shared" si="143"/>
        <v>0</v>
      </c>
      <c r="DA70" s="397">
        <f t="shared" si="143"/>
        <v>0</v>
      </c>
      <c r="DB70" s="397">
        <f t="shared" si="143"/>
        <v>0</v>
      </c>
      <c r="DC70" s="397">
        <f t="shared" si="144"/>
        <v>0</v>
      </c>
      <c r="DD70" s="397">
        <f t="shared" si="103"/>
        <v>0</v>
      </c>
      <c r="DE70" s="397">
        <f t="shared" si="103"/>
        <v>0</v>
      </c>
      <c r="DF70" s="397">
        <f t="shared" si="103"/>
        <v>0</v>
      </c>
      <c r="DG70" s="397">
        <f t="shared" si="103"/>
        <v>0</v>
      </c>
      <c r="DH70" s="397">
        <f t="shared" si="103"/>
        <v>0</v>
      </c>
      <c r="DI70" s="398">
        <f t="shared" si="145"/>
        <v>0</v>
      </c>
      <c r="DJ70" s="398">
        <f t="shared" si="145"/>
        <v>0</v>
      </c>
      <c r="DK70" s="399">
        <f t="shared" si="146"/>
        <v>0</v>
      </c>
      <c r="DL70" s="399">
        <f t="shared" si="146"/>
        <v>10.79224300353844</v>
      </c>
      <c r="DM70" s="399">
        <f t="shared" si="146"/>
        <v>0</v>
      </c>
      <c r="DN70" s="399">
        <f t="shared" si="105"/>
        <v>0</v>
      </c>
      <c r="DO70" s="399">
        <f t="shared" si="147"/>
        <v>11</v>
      </c>
      <c r="DP70" s="399">
        <f t="shared" si="148"/>
        <v>1.2637286889389273E-2</v>
      </c>
      <c r="DQ70" s="399">
        <f t="shared" si="148"/>
        <v>0</v>
      </c>
      <c r="DR70" s="399">
        <f t="shared" si="148"/>
        <v>0.1951197095721704</v>
      </c>
      <c r="DS70" s="399">
        <f t="shared" si="106"/>
        <v>0</v>
      </c>
      <c r="DT70" s="400">
        <f t="shared" si="149"/>
        <v>0</v>
      </c>
      <c r="DU70" s="400">
        <f t="shared" si="149"/>
        <v>0</v>
      </c>
      <c r="DV70" s="386">
        <f t="shared" si="104"/>
        <v>0</v>
      </c>
      <c r="DW70" s="386">
        <f t="shared" si="104"/>
        <v>0</v>
      </c>
      <c r="DX70" s="386">
        <f t="shared" si="104"/>
        <v>0</v>
      </c>
      <c r="DY70" s="386">
        <f t="shared" si="104"/>
        <v>0</v>
      </c>
      <c r="DZ70" s="386">
        <f t="shared" si="104"/>
        <v>0</v>
      </c>
      <c r="EA70" s="401">
        <f t="shared" si="150"/>
        <v>-25</v>
      </c>
      <c r="EB70" s="386">
        <f t="shared" si="151"/>
        <v>0</v>
      </c>
      <c r="EC70" s="386">
        <f t="shared" si="151"/>
        <v>0</v>
      </c>
      <c r="ED70" s="386">
        <f t="shared" si="151"/>
        <v>0</v>
      </c>
      <c r="EE70" s="385">
        <f t="shared" si="152"/>
        <v>0</v>
      </c>
      <c r="EF70" s="385">
        <f t="shared" si="152"/>
        <v>0</v>
      </c>
      <c r="EG70" s="402">
        <f t="shared" si="102"/>
        <v>0</v>
      </c>
      <c r="EH70" s="402">
        <f t="shared" si="102"/>
        <v>401.62723189936395</v>
      </c>
      <c r="EI70" s="402">
        <f t="shared" si="102"/>
        <v>0</v>
      </c>
      <c r="EJ70" s="402">
        <f t="shared" si="100"/>
        <v>0</v>
      </c>
      <c r="EK70" s="402">
        <f t="shared" si="100"/>
        <v>0</v>
      </c>
      <c r="EL70" s="402">
        <f t="shared" si="100"/>
        <v>0.47028949871119902</v>
      </c>
      <c r="EM70" s="402">
        <f t="shared" si="153"/>
        <v>409.3587912581761</v>
      </c>
      <c r="EN70" s="402">
        <f t="shared" si="154"/>
        <v>7.2612698601009136</v>
      </c>
      <c r="EO70" s="402">
        <f t="shared" si="154"/>
        <v>0</v>
      </c>
      <c r="EP70" s="402">
        <f t="shared" si="155"/>
        <v>0</v>
      </c>
      <c r="EQ70" s="402">
        <f t="shared" si="156"/>
        <v>0</v>
      </c>
      <c r="ER70" s="394">
        <f t="shared" si="98"/>
        <v>0</v>
      </c>
      <c r="ES70" s="394">
        <f t="shared" si="98"/>
        <v>0</v>
      </c>
      <c r="ET70" s="394">
        <f t="shared" si="98"/>
        <v>0</v>
      </c>
      <c r="EU70" s="394">
        <f t="shared" si="95"/>
        <v>0</v>
      </c>
      <c r="EV70" s="394">
        <f t="shared" si="95"/>
        <v>0</v>
      </c>
      <c r="EW70" s="394">
        <f t="shared" si="95"/>
        <v>0</v>
      </c>
      <c r="EX70" s="394">
        <f t="shared" si="95"/>
        <v>0</v>
      </c>
      <c r="EY70" s="403">
        <f t="shared" si="157"/>
        <v>-386</v>
      </c>
      <c r="EZ70" s="394">
        <f t="shared" si="158"/>
        <v>0</v>
      </c>
      <c r="FA70" s="396">
        <f t="shared" si="159"/>
        <v>0</v>
      </c>
      <c r="FB70" s="396">
        <f t="shared" si="159"/>
        <v>0</v>
      </c>
      <c r="FC70" s="404">
        <f t="shared" si="92"/>
        <v>0</v>
      </c>
      <c r="FD70" s="404">
        <f t="shared" si="92"/>
        <v>1019.3764073342218</v>
      </c>
      <c r="FE70" s="404">
        <f t="shared" si="92"/>
        <v>0</v>
      </c>
      <c r="FF70" s="404">
        <f t="shared" si="92"/>
        <v>0</v>
      </c>
      <c r="FG70" s="404">
        <f t="shared" si="92"/>
        <v>0</v>
      </c>
      <c r="FH70" s="404">
        <f t="shared" si="92"/>
        <v>1.1936491889159506</v>
      </c>
      <c r="FI70" s="404">
        <f t="shared" si="92"/>
        <v>0</v>
      </c>
      <c r="FJ70" s="404">
        <f t="shared" si="90"/>
        <v>18.429943476862277</v>
      </c>
      <c r="FK70" s="392">
        <f t="shared" si="160"/>
        <v>1039</v>
      </c>
      <c r="FL70" s="384">
        <f t="shared" si="161"/>
        <v>0</v>
      </c>
      <c r="FM70" s="384">
        <f t="shared" si="161"/>
        <v>0</v>
      </c>
      <c r="FN70" s="405">
        <f t="shared" si="88"/>
        <v>0</v>
      </c>
      <c r="FO70" s="405">
        <f t="shared" si="88"/>
        <v>8296.9206289526192</v>
      </c>
      <c r="FP70" s="405">
        <f t="shared" si="88"/>
        <v>0</v>
      </c>
      <c r="FQ70" s="405">
        <f t="shared" si="86"/>
        <v>0</v>
      </c>
      <c r="FR70" s="405">
        <f t="shared" si="86"/>
        <v>0</v>
      </c>
      <c r="FS70" s="405">
        <f t="shared" si="86"/>
        <v>9.7153637341365577</v>
      </c>
      <c r="FT70" s="405">
        <f t="shared" si="86"/>
        <v>0</v>
      </c>
      <c r="FU70" s="405">
        <f t="shared" si="86"/>
        <v>150.00521605506844</v>
      </c>
      <c r="FV70" s="405">
        <f t="shared" si="86"/>
        <v>0</v>
      </c>
      <c r="FW70" s="397">
        <f t="shared" si="162"/>
        <v>8478.0412087418135</v>
      </c>
      <c r="FX70" s="406">
        <f t="shared" si="163"/>
        <v>21.399999999990541</v>
      </c>
      <c r="FY70" s="331">
        <f t="shared" si="164"/>
        <v>21.399999999990541</v>
      </c>
      <c r="FZ70" s="382">
        <f t="shared" si="165"/>
        <v>9.4573238129669335E-12</v>
      </c>
      <c r="GA70" s="331">
        <f t="shared" si="166"/>
        <v>-7.1054273576010019E-15</v>
      </c>
      <c r="GB70" s="407">
        <f t="shared" si="167"/>
        <v>0</v>
      </c>
      <c r="GC70" s="407">
        <f t="shared" si="168"/>
        <v>0</v>
      </c>
      <c r="GD70" s="407">
        <f t="shared" si="169"/>
        <v>0</v>
      </c>
      <c r="GE70" s="407">
        <f t="shared" si="170"/>
        <v>0</v>
      </c>
      <c r="GF70" s="407">
        <f t="shared" si="171"/>
        <v>0</v>
      </c>
      <c r="GG70" s="407">
        <f t="shared" si="172"/>
        <v>0</v>
      </c>
      <c r="GH70" s="407">
        <f t="shared" si="173"/>
        <v>0</v>
      </c>
      <c r="GI70" s="407">
        <f t="shared" si="174"/>
        <v>0</v>
      </c>
      <c r="GJ70">
        <f t="shared" si="175"/>
        <v>0</v>
      </c>
      <c r="GK70" s="382">
        <f t="shared" si="176"/>
        <v>-7.1054273576010019E-15</v>
      </c>
      <c r="GL70">
        <v>1</v>
      </c>
      <c r="GM70">
        <f t="shared" si="84"/>
        <v>35</v>
      </c>
      <c r="GN70">
        <f t="shared" si="84"/>
        <v>0</v>
      </c>
      <c r="GO70">
        <f t="shared" si="84"/>
        <v>11810</v>
      </c>
      <c r="GP70">
        <f t="shared" si="84"/>
        <v>0</v>
      </c>
      <c r="GQ70">
        <f t="shared" si="84"/>
        <v>11</v>
      </c>
      <c r="GR70">
        <f t="shared" si="83"/>
        <v>0</v>
      </c>
      <c r="GS70">
        <f t="shared" si="83"/>
        <v>409.3587912581761</v>
      </c>
      <c r="GT70">
        <f t="shared" si="83"/>
        <v>0</v>
      </c>
      <c r="GU70">
        <f t="shared" si="83"/>
        <v>1039</v>
      </c>
      <c r="GV70">
        <f t="shared" si="83"/>
        <v>8478.0412087418135</v>
      </c>
    </row>
    <row r="71" spans="1:204" customFormat="1" x14ac:dyDescent="0.25">
      <c r="A71" s="378">
        <v>43009</v>
      </c>
      <c r="B71" s="32" t="s">
        <v>1456</v>
      </c>
      <c r="C71" t="s">
        <v>894</v>
      </c>
      <c r="D71">
        <v>1</v>
      </c>
      <c r="E71" s="379">
        <v>4717</v>
      </c>
      <c r="F71" s="379">
        <v>3864</v>
      </c>
      <c r="G71" s="379">
        <v>1323</v>
      </c>
      <c r="H71" s="379">
        <v>277700</v>
      </c>
      <c r="I71" s="379">
        <v>51800</v>
      </c>
      <c r="J71" s="379">
        <v>0</v>
      </c>
      <c r="K71" s="379">
        <v>815</v>
      </c>
      <c r="L71" s="379">
        <v>2366</v>
      </c>
      <c r="M71" s="380">
        <v>1459.4594461308589</v>
      </c>
      <c r="N71" s="381">
        <f t="shared" si="107"/>
        <v>344044.45944613084</v>
      </c>
      <c r="O71" s="379">
        <v>6117</v>
      </c>
      <c r="P71" s="379">
        <v>4271</v>
      </c>
      <c r="Q71" s="379">
        <v>1798</v>
      </c>
      <c r="R71" s="379">
        <v>258670</v>
      </c>
      <c r="S71" s="379">
        <v>72790</v>
      </c>
      <c r="T71" s="379">
        <v>0</v>
      </c>
      <c r="U71" s="379">
        <v>795</v>
      </c>
      <c r="V71" s="379">
        <v>2561</v>
      </c>
      <c r="W71" s="480">
        <f>(VLOOKUP(A71,'[1]floresta plant'!$A$4:$F$573,6,0))*1000</f>
        <v>2152.528417614431</v>
      </c>
      <c r="X71" s="24">
        <f t="shared" si="108"/>
        <v>349154.52841761441</v>
      </c>
      <c r="Y71" s="53">
        <f t="shared" si="96"/>
        <v>475</v>
      </c>
      <c r="Z71" s="53">
        <f t="shared" si="96"/>
        <v>-19030</v>
      </c>
      <c r="AA71" s="53">
        <f t="shared" si="96"/>
        <v>20990</v>
      </c>
      <c r="AB71" s="53">
        <f t="shared" si="93"/>
        <v>0</v>
      </c>
      <c r="AC71" s="53">
        <f t="shared" si="93"/>
        <v>-20</v>
      </c>
      <c r="AD71" s="53">
        <f t="shared" si="93"/>
        <v>195</v>
      </c>
      <c r="AE71" s="53">
        <f t="shared" si="93"/>
        <v>693.06897148357211</v>
      </c>
      <c r="AF71" s="53">
        <f t="shared" si="109"/>
        <v>407</v>
      </c>
      <c r="AG71" s="53">
        <f t="shared" si="110"/>
        <v>1400</v>
      </c>
      <c r="AH71" s="53">
        <f t="shared" si="111"/>
        <v>-5089.9889714835608</v>
      </c>
      <c r="AI71" s="53">
        <f t="shared" si="177"/>
        <v>5110.0689714835607</v>
      </c>
      <c r="AJ71" s="469">
        <v>0</v>
      </c>
      <c r="AK71" s="469">
        <v>0</v>
      </c>
      <c r="AL71" s="469">
        <v>20.079999999999998</v>
      </c>
      <c r="AM71" s="470">
        <f t="shared" si="112"/>
        <v>20.079999999999998</v>
      </c>
      <c r="AN71" s="53">
        <f t="shared" si="113"/>
        <v>-5089.9889714835608</v>
      </c>
      <c r="AO71" s="382">
        <f t="shared" si="114"/>
        <v>2</v>
      </c>
      <c r="AP71">
        <v>1</v>
      </c>
      <c r="AQ71" s="383">
        <f t="shared" si="115"/>
        <v>24160.068971483572</v>
      </c>
      <c r="AR71" s="383">
        <f t="shared" si="116"/>
        <v>-19050</v>
      </c>
      <c r="AS71" s="383">
        <f t="shared" si="117"/>
        <v>475</v>
      </c>
      <c r="AT71" s="383">
        <f t="shared" si="118"/>
        <v>19050</v>
      </c>
      <c r="AU71" s="383">
        <f t="shared" si="119"/>
        <v>5089.9889714835608</v>
      </c>
      <c r="AV71" s="383">
        <f t="shared" si="120"/>
        <v>1</v>
      </c>
      <c r="AW71" s="383">
        <f t="shared" si="121"/>
        <v>1</v>
      </c>
      <c r="AX71" s="383">
        <f t="shared" si="122"/>
        <v>1</v>
      </c>
      <c r="AY71" s="383">
        <f t="shared" si="123"/>
        <v>237.5</v>
      </c>
      <c r="AZ71">
        <f t="shared" si="124"/>
        <v>237.5</v>
      </c>
      <c r="BA71">
        <f t="shared" si="125"/>
        <v>0</v>
      </c>
      <c r="BB71" s="383">
        <f t="shared" si="126"/>
        <v>0</v>
      </c>
      <c r="BC71" s="384">
        <f t="shared" si="87"/>
        <v>475</v>
      </c>
      <c r="BD71" s="384">
        <f t="shared" si="87"/>
        <v>0.99895013123359577</v>
      </c>
      <c r="BE71" s="384">
        <f t="shared" si="87"/>
        <v>20990</v>
      </c>
      <c r="BF71" s="384">
        <f t="shared" si="85"/>
        <v>0</v>
      </c>
      <c r="BG71" s="384">
        <f t="shared" si="85"/>
        <v>1.0498687664041995E-3</v>
      </c>
      <c r="BH71" s="384">
        <f t="shared" si="85"/>
        <v>195</v>
      </c>
      <c r="BI71" s="384">
        <f t="shared" si="85"/>
        <v>693.06897148357211</v>
      </c>
      <c r="BJ71" s="384">
        <f t="shared" si="85"/>
        <v>407</v>
      </c>
      <c r="BK71" s="384">
        <f t="shared" si="85"/>
        <v>1400</v>
      </c>
      <c r="BL71" s="474">
        <f t="shared" si="127"/>
        <v>18812.5</v>
      </c>
      <c r="BM71" s="409">
        <f t="shared" si="128"/>
        <v>-4852.4889714835608</v>
      </c>
      <c r="BN71" s="473">
        <f t="shared" si="129"/>
        <v>23685.068971483572</v>
      </c>
      <c r="BO71" s="387">
        <f t="shared" si="130"/>
        <v>0.79427676662668523</v>
      </c>
      <c r="BP71" s="387">
        <f t="shared" si="131"/>
        <v>0.20487544187968701</v>
      </c>
      <c r="BQ71" s="388">
        <f t="shared" si="132"/>
        <v>8.4779149362779194E-4</v>
      </c>
      <c r="BR71" s="389">
        <f t="shared" si="133"/>
        <v>0</v>
      </c>
      <c r="BS71" s="390">
        <f t="shared" si="134"/>
        <v>475</v>
      </c>
      <c r="BT71" s="391">
        <f t="shared" si="91"/>
        <v>237.250656167979</v>
      </c>
      <c r="BU71" s="391">
        <f t="shared" si="91"/>
        <v>0</v>
      </c>
      <c r="BV71" s="391">
        <f t="shared" si="91"/>
        <v>0</v>
      </c>
      <c r="BW71" s="391">
        <f t="shared" si="91"/>
        <v>0.24934383202099736</v>
      </c>
      <c r="BX71" s="391">
        <f t="shared" si="91"/>
        <v>0</v>
      </c>
      <c r="BY71" s="391">
        <f t="shared" si="91"/>
        <v>0</v>
      </c>
      <c r="BZ71" s="391">
        <f t="shared" si="91"/>
        <v>0</v>
      </c>
      <c r="CA71" s="391">
        <f t="shared" si="89"/>
        <v>0</v>
      </c>
      <c r="CB71" s="391">
        <f t="shared" si="135"/>
        <v>237.5</v>
      </c>
      <c r="CC71" s="391">
        <f t="shared" si="135"/>
        <v>0</v>
      </c>
      <c r="CD71" s="392">
        <f t="shared" si="136"/>
        <v>0</v>
      </c>
      <c r="CE71" s="393">
        <f t="shared" si="137"/>
        <v>-19030</v>
      </c>
      <c r="CF71" s="392">
        <f t="shared" si="97"/>
        <v>0</v>
      </c>
      <c r="CG71" s="392">
        <f t="shared" si="97"/>
        <v>0</v>
      </c>
      <c r="CH71" s="392">
        <f t="shared" si="97"/>
        <v>0</v>
      </c>
      <c r="CI71" s="392">
        <f t="shared" si="94"/>
        <v>0</v>
      </c>
      <c r="CJ71" s="392">
        <f t="shared" si="94"/>
        <v>0</v>
      </c>
      <c r="CK71" s="392">
        <f t="shared" si="94"/>
        <v>0</v>
      </c>
      <c r="CL71" s="392">
        <f t="shared" si="94"/>
        <v>0</v>
      </c>
      <c r="CM71" s="392">
        <f t="shared" si="138"/>
        <v>0</v>
      </c>
      <c r="CN71" s="392">
        <f t="shared" si="139"/>
        <v>0</v>
      </c>
      <c r="CO71" s="394">
        <f t="shared" si="140"/>
        <v>0</v>
      </c>
      <c r="CP71" s="394">
        <f t="shared" si="140"/>
        <v>16654.366056605413</v>
      </c>
      <c r="CQ71" s="395">
        <f t="shared" si="141"/>
        <v>20990</v>
      </c>
      <c r="CR71" s="394">
        <f t="shared" si="101"/>
        <v>0</v>
      </c>
      <c r="CS71" s="394">
        <f t="shared" si="101"/>
        <v>17.50327488870774</v>
      </c>
      <c r="CT71" s="394">
        <f t="shared" si="101"/>
        <v>0</v>
      </c>
      <c r="CU71" s="394">
        <f t="shared" si="99"/>
        <v>0</v>
      </c>
      <c r="CV71" s="394">
        <f t="shared" si="99"/>
        <v>0</v>
      </c>
      <c r="CW71" s="394">
        <f t="shared" si="99"/>
        <v>0</v>
      </c>
      <c r="CX71" s="396">
        <f t="shared" si="142"/>
        <v>4300.3355250546301</v>
      </c>
      <c r="CY71" s="396">
        <f t="shared" si="142"/>
        <v>17.795143451247352</v>
      </c>
      <c r="CZ71" s="397">
        <f t="shared" si="143"/>
        <v>0</v>
      </c>
      <c r="DA71" s="397">
        <f t="shared" si="143"/>
        <v>0</v>
      </c>
      <c r="DB71" s="397">
        <f t="shared" si="143"/>
        <v>0</v>
      </c>
      <c r="DC71" s="397">
        <f t="shared" si="144"/>
        <v>0</v>
      </c>
      <c r="DD71" s="397">
        <f t="shared" si="103"/>
        <v>0</v>
      </c>
      <c r="DE71" s="397">
        <f t="shared" si="103"/>
        <v>0</v>
      </c>
      <c r="DF71" s="397">
        <f t="shared" si="103"/>
        <v>0</v>
      </c>
      <c r="DG71" s="397">
        <f t="shared" si="103"/>
        <v>0</v>
      </c>
      <c r="DH71" s="397">
        <f t="shared" si="103"/>
        <v>0</v>
      </c>
      <c r="DI71" s="398">
        <f t="shared" si="145"/>
        <v>0</v>
      </c>
      <c r="DJ71" s="398">
        <f t="shared" si="145"/>
        <v>0</v>
      </c>
      <c r="DK71" s="399">
        <f t="shared" si="146"/>
        <v>0</v>
      </c>
      <c r="DL71" s="399">
        <f t="shared" si="146"/>
        <v>0</v>
      </c>
      <c r="DM71" s="399">
        <f t="shared" si="146"/>
        <v>0</v>
      </c>
      <c r="DN71" s="399">
        <f t="shared" si="105"/>
        <v>0</v>
      </c>
      <c r="DO71" s="399">
        <f t="shared" si="147"/>
        <v>-20</v>
      </c>
      <c r="DP71" s="399">
        <f t="shared" si="148"/>
        <v>0</v>
      </c>
      <c r="DQ71" s="399">
        <f t="shared" si="148"/>
        <v>0</v>
      </c>
      <c r="DR71" s="399">
        <f t="shared" si="148"/>
        <v>0</v>
      </c>
      <c r="DS71" s="399">
        <f t="shared" si="106"/>
        <v>0</v>
      </c>
      <c r="DT71" s="400">
        <f t="shared" si="149"/>
        <v>0</v>
      </c>
      <c r="DU71" s="400">
        <f t="shared" si="149"/>
        <v>0</v>
      </c>
      <c r="DV71" s="386">
        <f t="shared" si="104"/>
        <v>0</v>
      </c>
      <c r="DW71" s="386">
        <f t="shared" si="104"/>
        <v>154.72136165021706</v>
      </c>
      <c r="DX71" s="386">
        <f t="shared" si="104"/>
        <v>0</v>
      </c>
      <c r="DY71" s="386">
        <f t="shared" si="104"/>
        <v>0</v>
      </c>
      <c r="DZ71" s="386">
        <f t="shared" si="104"/>
        <v>0.16260784198656547</v>
      </c>
      <c r="EA71" s="401">
        <f t="shared" si="150"/>
        <v>195</v>
      </c>
      <c r="EB71" s="386">
        <f t="shared" si="151"/>
        <v>0</v>
      </c>
      <c r="EC71" s="386">
        <f t="shared" si="151"/>
        <v>0</v>
      </c>
      <c r="ED71" s="386">
        <f t="shared" si="151"/>
        <v>0</v>
      </c>
      <c r="EE71" s="385">
        <f t="shared" si="152"/>
        <v>39.950711166538966</v>
      </c>
      <c r="EF71" s="385">
        <f t="shared" si="152"/>
        <v>0.16531934125741943</v>
      </c>
      <c r="EG71" s="402">
        <f t="shared" si="102"/>
        <v>0</v>
      </c>
      <c r="EH71" s="402">
        <f t="shared" si="102"/>
        <v>549.91064095104468</v>
      </c>
      <c r="EI71" s="402">
        <f t="shared" si="102"/>
        <v>0</v>
      </c>
      <c r="EJ71" s="402">
        <f t="shared" si="100"/>
        <v>0</v>
      </c>
      <c r="EK71" s="402">
        <f t="shared" si="100"/>
        <v>0.57794076820919049</v>
      </c>
      <c r="EL71" s="402">
        <f t="shared" si="100"/>
        <v>0</v>
      </c>
      <c r="EM71" s="402">
        <f t="shared" si="153"/>
        <v>693.06897148357211</v>
      </c>
      <c r="EN71" s="402">
        <f t="shared" si="154"/>
        <v>0</v>
      </c>
      <c r="EO71" s="402">
        <f t="shared" si="154"/>
        <v>0</v>
      </c>
      <c r="EP71" s="402">
        <f t="shared" si="155"/>
        <v>141.99281178579704</v>
      </c>
      <c r="EQ71" s="402">
        <f t="shared" si="156"/>
        <v>0.58757797852113514</v>
      </c>
      <c r="ER71" s="394">
        <f t="shared" si="98"/>
        <v>0</v>
      </c>
      <c r="ES71" s="394">
        <f t="shared" si="98"/>
        <v>322.93125226481197</v>
      </c>
      <c r="ET71" s="394">
        <f t="shared" si="98"/>
        <v>0</v>
      </c>
      <c r="EU71" s="394">
        <f t="shared" si="95"/>
        <v>0</v>
      </c>
      <c r="EV71" s="394">
        <f t="shared" si="95"/>
        <v>0.33939175224888279</v>
      </c>
      <c r="EW71" s="394">
        <f t="shared" si="95"/>
        <v>0</v>
      </c>
      <c r="EX71" s="394">
        <f t="shared" si="95"/>
        <v>0</v>
      </c>
      <c r="EY71" s="403">
        <f t="shared" si="157"/>
        <v>407</v>
      </c>
      <c r="EZ71" s="394">
        <f t="shared" si="158"/>
        <v>0</v>
      </c>
      <c r="FA71" s="396">
        <f t="shared" si="159"/>
        <v>83.384304845032617</v>
      </c>
      <c r="FB71" s="396">
        <f t="shared" si="159"/>
        <v>0.34505113790651132</v>
      </c>
      <c r="FC71" s="404">
        <f t="shared" si="92"/>
        <v>0</v>
      </c>
      <c r="FD71" s="404">
        <f t="shared" si="92"/>
        <v>1110.8200323605327</v>
      </c>
      <c r="FE71" s="404">
        <f t="shared" si="92"/>
        <v>0</v>
      </c>
      <c r="FF71" s="404">
        <f t="shared" si="92"/>
        <v>0</v>
      </c>
      <c r="FG71" s="404">
        <f t="shared" si="92"/>
        <v>1.167440916826624</v>
      </c>
      <c r="FH71" s="404">
        <f t="shared" si="92"/>
        <v>0</v>
      </c>
      <c r="FI71" s="404">
        <f t="shared" si="92"/>
        <v>0</v>
      </c>
      <c r="FJ71" s="404">
        <f t="shared" si="90"/>
        <v>0</v>
      </c>
      <c r="FK71" s="392">
        <f t="shared" si="160"/>
        <v>1400</v>
      </c>
      <c r="FL71" s="384">
        <f t="shared" si="161"/>
        <v>286.82561863156184</v>
      </c>
      <c r="FM71" s="384">
        <f t="shared" si="161"/>
        <v>1.1869080910789087</v>
      </c>
      <c r="FN71" s="405">
        <f t="shared" si="88"/>
        <v>0</v>
      </c>
      <c r="FO71" s="405">
        <f t="shared" si="88"/>
        <v>0</v>
      </c>
      <c r="FP71" s="405">
        <f t="shared" si="88"/>
        <v>0</v>
      </c>
      <c r="FQ71" s="405">
        <f t="shared" si="86"/>
        <v>0</v>
      </c>
      <c r="FR71" s="405">
        <f t="shared" si="86"/>
        <v>0</v>
      </c>
      <c r="FS71" s="405">
        <f t="shared" si="86"/>
        <v>0</v>
      </c>
      <c r="FT71" s="405">
        <f t="shared" si="86"/>
        <v>0</v>
      </c>
      <c r="FU71" s="405">
        <f t="shared" si="86"/>
        <v>0</v>
      </c>
      <c r="FV71" s="405">
        <f t="shared" si="86"/>
        <v>0</v>
      </c>
      <c r="FW71" s="397">
        <f t="shared" si="162"/>
        <v>-5089.9889714835608</v>
      </c>
      <c r="FX71" s="406">
        <f t="shared" si="163"/>
        <v>0</v>
      </c>
      <c r="FY71" s="331">
        <f t="shared" si="164"/>
        <v>19.492422021490192</v>
      </c>
      <c r="FZ71" s="382">
        <f t="shared" si="165"/>
        <v>0.58757797850980609</v>
      </c>
      <c r="GA71" s="331">
        <f t="shared" si="166"/>
        <v>0</v>
      </c>
      <c r="GB71" s="407">
        <f t="shared" si="167"/>
        <v>0</v>
      </c>
      <c r="GC71" s="407">
        <f t="shared" si="168"/>
        <v>3.637978807091713E-12</v>
      </c>
      <c r="GD71" s="407">
        <f t="shared" si="169"/>
        <v>0</v>
      </c>
      <c r="GE71" s="407">
        <f t="shared" si="170"/>
        <v>0</v>
      </c>
      <c r="GF71" s="407">
        <f t="shared" si="171"/>
        <v>0</v>
      </c>
      <c r="GG71" s="407">
        <f t="shared" si="172"/>
        <v>1.1368683772161603E-13</v>
      </c>
      <c r="GH71" s="407">
        <f t="shared" si="173"/>
        <v>0</v>
      </c>
      <c r="GI71" s="407">
        <f t="shared" si="174"/>
        <v>6.7501559897209518E-14</v>
      </c>
      <c r="GJ71">
        <f t="shared" si="175"/>
        <v>0</v>
      </c>
      <c r="GK71" s="382">
        <f t="shared" si="176"/>
        <v>3.8191672047105385E-12</v>
      </c>
      <c r="GL71">
        <v>1</v>
      </c>
      <c r="GM71">
        <f t="shared" si="84"/>
        <v>475</v>
      </c>
      <c r="GN71">
        <f t="shared" si="84"/>
        <v>0</v>
      </c>
      <c r="GO71">
        <f t="shared" si="84"/>
        <v>20990</v>
      </c>
      <c r="GP71">
        <f t="shared" si="84"/>
        <v>0</v>
      </c>
      <c r="GQ71">
        <f t="shared" si="84"/>
        <v>0</v>
      </c>
      <c r="GR71">
        <f t="shared" si="83"/>
        <v>195</v>
      </c>
      <c r="GS71">
        <f t="shared" si="83"/>
        <v>693.06897148357211</v>
      </c>
      <c r="GT71">
        <f t="shared" si="83"/>
        <v>407</v>
      </c>
      <c r="GU71">
        <f t="shared" si="83"/>
        <v>1400</v>
      </c>
      <c r="GV71">
        <f t="shared" si="83"/>
        <v>0</v>
      </c>
    </row>
    <row r="72" spans="1:204" customFormat="1" x14ac:dyDescent="0.25">
      <c r="A72" s="378">
        <v>43010</v>
      </c>
      <c r="B72" s="32" t="s">
        <v>1457</v>
      </c>
      <c r="C72" t="s">
        <v>894</v>
      </c>
      <c r="D72">
        <v>1</v>
      </c>
      <c r="E72" s="379">
        <v>7123</v>
      </c>
      <c r="F72" s="379">
        <v>2931</v>
      </c>
      <c r="G72" s="379">
        <v>806</v>
      </c>
      <c r="H72" s="379">
        <v>327410</v>
      </c>
      <c r="I72" s="379">
        <v>79640</v>
      </c>
      <c r="J72" s="379">
        <v>0</v>
      </c>
      <c r="K72" s="379">
        <v>479</v>
      </c>
      <c r="L72" s="379">
        <v>2815</v>
      </c>
      <c r="M72" s="380">
        <v>7098.8280020902148</v>
      </c>
      <c r="N72" s="381">
        <f t="shared" si="107"/>
        <v>428302.82800209022</v>
      </c>
      <c r="O72" s="379">
        <v>6697</v>
      </c>
      <c r="P72" s="379">
        <v>2911</v>
      </c>
      <c r="Q72" s="379">
        <v>626</v>
      </c>
      <c r="R72" s="379">
        <v>295350</v>
      </c>
      <c r="S72" s="379">
        <v>89420</v>
      </c>
      <c r="T72" s="379">
        <v>0</v>
      </c>
      <c r="U72" s="379">
        <v>204</v>
      </c>
      <c r="V72" s="379">
        <v>2353</v>
      </c>
      <c r="W72" s="480">
        <f>(VLOOKUP(A72,'[1]floresta plant'!$A$4:$F$573,6,0))*1000</f>
        <v>9062.655624131261</v>
      </c>
      <c r="X72" s="24">
        <f t="shared" si="108"/>
        <v>406623.65562413126</v>
      </c>
      <c r="Y72" s="53">
        <f t="shared" si="96"/>
        <v>-180</v>
      </c>
      <c r="Z72" s="53">
        <f t="shared" si="96"/>
        <v>-32060</v>
      </c>
      <c r="AA72" s="53">
        <f t="shared" si="96"/>
        <v>9780</v>
      </c>
      <c r="AB72" s="53">
        <f t="shared" si="93"/>
        <v>0</v>
      </c>
      <c r="AC72" s="53">
        <f t="shared" si="93"/>
        <v>-275</v>
      </c>
      <c r="AD72" s="53">
        <f t="shared" si="93"/>
        <v>-462</v>
      </c>
      <c r="AE72" s="53">
        <f t="shared" si="93"/>
        <v>1963.8276220410462</v>
      </c>
      <c r="AF72" s="53">
        <f t="shared" si="109"/>
        <v>-20</v>
      </c>
      <c r="AG72" s="53">
        <f t="shared" si="110"/>
        <v>-426</v>
      </c>
      <c r="AH72" s="53">
        <f t="shared" si="111"/>
        <v>21724.732377958953</v>
      </c>
      <c r="AI72" s="53">
        <f t="shared" si="177"/>
        <v>-21679.172377958952</v>
      </c>
      <c r="AJ72" s="469">
        <v>0</v>
      </c>
      <c r="AK72" s="469">
        <v>0</v>
      </c>
      <c r="AL72" s="469">
        <v>45.56</v>
      </c>
      <c r="AM72" s="470">
        <f t="shared" si="112"/>
        <v>45.56</v>
      </c>
      <c r="AN72" s="53">
        <f t="shared" si="113"/>
        <v>21724.732377958953</v>
      </c>
      <c r="AO72" s="382">
        <f t="shared" si="114"/>
        <v>3</v>
      </c>
      <c r="AP72">
        <v>1</v>
      </c>
      <c r="AQ72" s="383">
        <f t="shared" si="115"/>
        <v>11743.827622041046</v>
      </c>
      <c r="AR72" s="383">
        <f t="shared" si="116"/>
        <v>-33423</v>
      </c>
      <c r="AS72" s="383">
        <f t="shared" si="117"/>
        <v>0</v>
      </c>
      <c r="AT72" s="383">
        <f t="shared" si="118"/>
        <v>33243</v>
      </c>
      <c r="AU72" s="383">
        <f t="shared" si="119"/>
        <v>0</v>
      </c>
      <c r="AV72" s="383">
        <f t="shared" si="120"/>
        <v>1</v>
      </c>
      <c r="AW72" s="383">
        <f t="shared" si="121"/>
        <v>0</v>
      </c>
      <c r="AX72" s="383">
        <f t="shared" si="122"/>
        <v>1</v>
      </c>
      <c r="AY72" s="383">
        <f t="shared" si="123"/>
        <v>0</v>
      </c>
      <c r="AZ72">
        <f t="shared" si="124"/>
        <v>0</v>
      </c>
      <c r="BA72">
        <f t="shared" si="125"/>
        <v>0</v>
      </c>
      <c r="BB72" s="383">
        <f t="shared" si="126"/>
        <v>0</v>
      </c>
      <c r="BC72" s="384">
        <f t="shared" si="87"/>
        <v>5.3855129701104029E-3</v>
      </c>
      <c r="BD72" s="384">
        <f t="shared" si="87"/>
        <v>0.95921969900966397</v>
      </c>
      <c r="BE72" s="384">
        <f t="shared" si="87"/>
        <v>9780</v>
      </c>
      <c r="BF72" s="384">
        <f t="shared" si="85"/>
        <v>0</v>
      </c>
      <c r="BG72" s="384">
        <f t="shared" si="85"/>
        <v>8.2278670376686718E-3</v>
      </c>
      <c r="BH72" s="384">
        <f t="shared" si="85"/>
        <v>1.3822816623283368E-2</v>
      </c>
      <c r="BI72" s="384">
        <f t="shared" si="85"/>
        <v>1963.8276220410462</v>
      </c>
      <c r="BJ72" s="384">
        <f t="shared" si="85"/>
        <v>5.9839033001226705E-4</v>
      </c>
      <c r="BK72" s="384">
        <f t="shared" si="85"/>
        <v>1.2745714029261288E-2</v>
      </c>
      <c r="BL72" s="474">
        <f t="shared" si="127"/>
        <v>33423</v>
      </c>
      <c r="BM72" s="409">
        <f t="shared" si="128"/>
        <v>21724.732377958953</v>
      </c>
      <c r="BN72" s="473">
        <f t="shared" si="129"/>
        <v>11743.827622041046</v>
      </c>
      <c r="BO72" s="387">
        <f t="shared" si="130"/>
        <v>1</v>
      </c>
      <c r="BP72" s="387">
        <f t="shared" si="131"/>
        <v>0</v>
      </c>
      <c r="BQ72" s="388">
        <f t="shared" si="132"/>
        <v>0</v>
      </c>
      <c r="BR72" s="389">
        <f t="shared" si="133"/>
        <v>21679.172377958952</v>
      </c>
      <c r="BS72" s="390">
        <f t="shared" si="134"/>
        <v>-180</v>
      </c>
      <c r="BT72" s="391">
        <f t="shared" si="91"/>
        <v>0</v>
      </c>
      <c r="BU72" s="391">
        <f t="shared" si="91"/>
        <v>0</v>
      </c>
      <c r="BV72" s="391">
        <f t="shared" si="91"/>
        <v>0</v>
      </c>
      <c r="BW72" s="391">
        <f t="shared" ref="BW72:CA128" si="178">IF($BS72&gt;0,IF(AC72
&gt;0,0,$AY72*BG72),0)</f>
        <v>0</v>
      </c>
      <c r="BX72" s="391">
        <f t="shared" si="178"/>
        <v>0</v>
      </c>
      <c r="BY72" s="391">
        <f t="shared" si="178"/>
        <v>0</v>
      </c>
      <c r="BZ72" s="391">
        <f t="shared" si="178"/>
        <v>0</v>
      </c>
      <c r="CA72" s="391">
        <f t="shared" si="89"/>
        <v>0</v>
      </c>
      <c r="CB72" s="391">
        <f t="shared" si="135"/>
        <v>0</v>
      </c>
      <c r="CC72" s="391">
        <f t="shared" si="135"/>
        <v>0</v>
      </c>
      <c r="CD72" s="392">
        <f t="shared" si="136"/>
        <v>0</v>
      </c>
      <c r="CE72" s="393">
        <f t="shared" si="137"/>
        <v>-32060</v>
      </c>
      <c r="CF72" s="392">
        <f t="shared" si="97"/>
        <v>0</v>
      </c>
      <c r="CG72" s="392">
        <f t="shared" si="97"/>
        <v>0</v>
      </c>
      <c r="CH72" s="392">
        <f t="shared" si="97"/>
        <v>0</v>
      </c>
      <c r="CI72" s="392">
        <f t="shared" si="94"/>
        <v>0</v>
      </c>
      <c r="CJ72" s="392">
        <f t="shared" si="94"/>
        <v>0</v>
      </c>
      <c r="CK72" s="392">
        <f t="shared" si="94"/>
        <v>0</v>
      </c>
      <c r="CL72" s="392">
        <f t="shared" si="94"/>
        <v>0</v>
      </c>
      <c r="CM72" s="392">
        <f t="shared" si="138"/>
        <v>0</v>
      </c>
      <c r="CN72" s="392">
        <f t="shared" si="139"/>
        <v>0</v>
      </c>
      <c r="CO72" s="394">
        <f t="shared" si="140"/>
        <v>52.670316847679743</v>
      </c>
      <c r="CP72" s="394">
        <f t="shared" si="140"/>
        <v>9381.168656314514</v>
      </c>
      <c r="CQ72" s="395">
        <f t="shared" si="141"/>
        <v>9780</v>
      </c>
      <c r="CR72" s="394">
        <f t="shared" si="101"/>
        <v>0</v>
      </c>
      <c r="CS72" s="394">
        <f t="shared" si="101"/>
        <v>80.468539628399611</v>
      </c>
      <c r="CT72" s="394">
        <f t="shared" si="101"/>
        <v>135.18714657571132</v>
      </c>
      <c r="CU72" s="394">
        <f t="shared" si="99"/>
        <v>0</v>
      </c>
      <c r="CV72" s="394">
        <f t="shared" si="99"/>
        <v>5.8522574275199721</v>
      </c>
      <c r="CW72" s="394">
        <f t="shared" si="99"/>
        <v>124.6530832061754</v>
      </c>
      <c r="CX72" s="396">
        <f t="shared" si="142"/>
        <v>0</v>
      </c>
      <c r="CY72" s="396">
        <f t="shared" si="142"/>
        <v>0</v>
      </c>
      <c r="CZ72" s="397">
        <f t="shared" si="143"/>
        <v>0</v>
      </c>
      <c r="DA72" s="397">
        <f t="shared" si="143"/>
        <v>0</v>
      </c>
      <c r="DB72" s="397">
        <f t="shared" si="143"/>
        <v>0</v>
      </c>
      <c r="DC72" s="397">
        <f t="shared" si="144"/>
        <v>0</v>
      </c>
      <c r="DD72" s="397">
        <f t="shared" si="103"/>
        <v>0</v>
      </c>
      <c r="DE72" s="397">
        <f t="shared" si="103"/>
        <v>0</v>
      </c>
      <c r="DF72" s="397">
        <f t="shared" si="103"/>
        <v>0</v>
      </c>
      <c r="DG72" s="397">
        <f t="shared" si="103"/>
        <v>0</v>
      </c>
      <c r="DH72" s="397">
        <f t="shared" si="103"/>
        <v>0</v>
      </c>
      <c r="DI72" s="398">
        <f t="shared" si="145"/>
        <v>0</v>
      </c>
      <c r="DJ72" s="398">
        <f t="shared" si="145"/>
        <v>0</v>
      </c>
      <c r="DK72" s="399">
        <f t="shared" si="146"/>
        <v>0</v>
      </c>
      <c r="DL72" s="399">
        <f t="shared" si="146"/>
        <v>0</v>
      </c>
      <c r="DM72" s="399">
        <f t="shared" si="146"/>
        <v>0</v>
      </c>
      <c r="DN72" s="399">
        <f t="shared" si="105"/>
        <v>0</v>
      </c>
      <c r="DO72" s="399">
        <f t="shared" si="147"/>
        <v>-275</v>
      </c>
      <c r="DP72" s="399">
        <f t="shared" si="148"/>
        <v>0</v>
      </c>
      <c r="DQ72" s="399">
        <f t="shared" si="148"/>
        <v>0</v>
      </c>
      <c r="DR72" s="399">
        <f t="shared" si="148"/>
        <v>0</v>
      </c>
      <c r="DS72" s="399">
        <f t="shared" si="106"/>
        <v>0</v>
      </c>
      <c r="DT72" s="400">
        <f t="shared" si="149"/>
        <v>0</v>
      </c>
      <c r="DU72" s="400">
        <f t="shared" si="149"/>
        <v>0</v>
      </c>
      <c r="DV72" s="386">
        <f t="shared" si="104"/>
        <v>0</v>
      </c>
      <c r="DW72" s="386">
        <f t="shared" si="104"/>
        <v>0</v>
      </c>
      <c r="DX72" s="386">
        <f t="shared" si="104"/>
        <v>0</v>
      </c>
      <c r="DY72" s="386">
        <f t="shared" si="104"/>
        <v>0</v>
      </c>
      <c r="DZ72" s="386">
        <f t="shared" si="104"/>
        <v>0</v>
      </c>
      <c r="EA72" s="401">
        <f t="shared" si="150"/>
        <v>-462</v>
      </c>
      <c r="EB72" s="386">
        <f t="shared" si="151"/>
        <v>0</v>
      </c>
      <c r="EC72" s="386">
        <f t="shared" si="151"/>
        <v>0</v>
      </c>
      <c r="ED72" s="386">
        <f t="shared" si="151"/>
        <v>0</v>
      </c>
      <c r="EE72" s="385">
        <f t="shared" si="152"/>
        <v>0</v>
      </c>
      <c r="EF72" s="385">
        <f t="shared" si="152"/>
        <v>0</v>
      </c>
      <c r="EG72" s="402">
        <f t="shared" si="102"/>
        <v>10.576219129563125</v>
      </c>
      <c r="EH72" s="402">
        <f t="shared" si="102"/>
        <v>1883.7421405210764</v>
      </c>
      <c r="EI72" s="402">
        <f t="shared" si="102"/>
        <v>0</v>
      </c>
      <c r="EJ72" s="402">
        <f t="shared" si="100"/>
        <v>0</v>
      </c>
      <c r="EK72" s="402">
        <f t="shared" si="100"/>
        <v>16.158112559054775</v>
      </c>
      <c r="EL72" s="402">
        <f t="shared" si="100"/>
        <v>27.145629099212019</v>
      </c>
      <c r="EM72" s="402">
        <f t="shared" si="153"/>
        <v>1963.8276220410462</v>
      </c>
      <c r="EN72" s="402">
        <f t="shared" si="154"/>
        <v>1.1751354588403473</v>
      </c>
      <c r="EO72" s="402">
        <f t="shared" si="154"/>
        <v>25.030385273299398</v>
      </c>
      <c r="EP72" s="402">
        <f t="shared" si="155"/>
        <v>0</v>
      </c>
      <c r="EQ72" s="402">
        <f t="shared" si="156"/>
        <v>0</v>
      </c>
      <c r="ER72" s="394">
        <f t="shared" si="98"/>
        <v>0</v>
      </c>
      <c r="ES72" s="394">
        <f t="shared" si="98"/>
        <v>0</v>
      </c>
      <c r="ET72" s="394">
        <f t="shared" si="98"/>
        <v>0</v>
      </c>
      <c r="EU72" s="394">
        <f t="shared" si="95"/>
        <v>0</v>
      </c>
      <c r="EV72" s="394">
        <f t="shared" si="95"/>
        <v>0</v>
      </c>
      <c r="EW72" s="394">
        <f t="shared" si="95"/>
        <v>0</v>
      </c>
      <c r="EX72" s="394">
        <f t="shared" si="95"/>
        <v>0</v>
      </c>
      <c r="EY72" s="403">
        <f t="shared" si="157"/>
        <v>-20</v>
      </c>
      <c r="EZ72" s="394">
        <f t="shared" si="158"/>
        <v>0</v>
      </c>
      <c r="FA72" s="396">
        <f t="shared" si="159"/>
        <v>0</v>
      </c>
      <c r="FB72" s="396">
        <f t="shared" si="159"/>
        <v>0</v>
      </c>
      <c r="FC72" s="404">
        <f t="shared" si="92"/>
        <v>0</v>
      </c>
      <c r="FD72" s="404">
        <f t="shared" si="92"/>
        <v>0</v>
      </c>
      <c r="FE72" s="404">
        <f t="shared" si="92"/>
        <v>0</v>
      </c>
      <c r="FF72" s="404">
        <f t="shared" ref="FF72:FJ128" si="179">IF($FK72&gt;0,IF(AB72&gt;0,0,$FK72*$BO72*BF72),0)</f>
        <v>0</v>
      </c>
      <c r="FG72" s="404">
        <f t="shared" si="179"/>
        <v>0</v>
      </c>
      <c r="FH72" s="404">
        <f t="shared" si="179"/>
        <v>0</v>
      </c>
      <c r="FI72" s="404">
        <f t="shared" si="179"/>
        <v>0</v>
      </c>
      <c r="FJ72" s="404">
        <f t="shared" si="90"/>
        <v>0</v>
      </c>
      <c r="FK72" s="392">
        <f t="shared" si="160"/>
        <v>-426</v>
      </c>
      <c r="FL72" s="384">
        <f t="shared" si="161"/>
        <v>0</v>
      </c>
      <c r="FM72" s="384">
        <f t="shared" si="161"/>
        <v>0</v>
      </c>
      <c r="FN72" s="405">
        <f t="shared" si="88"/>
        <v>116.75346402275711</v>
      </c>
      <c r="FO72" s="405">
        <f t="shared" si="88"/>
        <v>20795.089203164407</v>
      </c>
      <c r="FP72" s="405">
        <f t="shared" si="88"/>
        <v>0</v>
      </c>
      <c r="FQ72" s="405">
        <f t="shared" si="86"/>
        <v>0</v>
      </c>
      <c r="FR72" s="405">
        <f t="shared" si="86"/>
        <v>178.37334781254563</v>
      </c>
      <c r="FS72" s="405">
        <f t="shared" si="86"/>
        <v>299.66722432507663</v>
      </c>
      <c r="FT72" s="405">
        <f t="shared" si="86"/>
        <v>0</v>
      </c>
      <c r="FU72" s="405">
        <f t="shared" si="86"/>
        <v>12.972607113639681</v>
      </c>
      <c r="FV72" s="405">
        <f t="shared" si="86"/>
        <v>276.31653152052519</v>
      </c>
      <c r="FW72" s="397">
        <f t="shared" si="162"/>
        <v>21724.732377958953</v>
      </c>
      <c r="FX72" s="406">
        <f t="shared" si="163"/>
        <v>45.56000000000131</v>
      </c>
      <c r="FY72" s="331">
        <f t="shared" si="164"/>
        <v>45.56000000000131</v>
      </c>
      <c r="FZ72" s="382">
        <f t="shared" si="165"/>
        <v>-1.3073986337985843E-12</v>
      </c>
      <c r="GA72" s="331">
        <f t="shared" si="166"/>
        <v>0</v>
      </c>
      <c r="GB72" s="407">
        <f t="shared" si="167"/>
        <v>0</v>
      </c>
      <c r="GC72" s="407">
        <f t="shared" si="168"/>
        <v>-2.8421709430404007E-14</v>
      </c>
      <c r="GD72" s="407">
        <f t="shared" si="169"/>
        <v>0</v>
      </c>
      <c r="GE72" s="407">
        <f t="shared" si="170"/>
        <v>0</v>
      </c>
      <c r="GF72" s="407">
        <f t="shared" si="171"/>
        <v>0</v>
      </c>
      <c r="GG72" s="407">
        <f t="shared" si="172"/>
        <v>0</v>
      </c>
      <c r="GH72" s="407">
        <f t="shared" si="173"/>
        <v>0</v>
      </c>
      <c r="GI72" s="407">
        <f t="shared" si="174"/>
        <v>0</v>
      </c>
      <c r="GJ72">
        <f t="shared" si="175"/>
        <v>0</v>
      </c>
      <c r="GK72" s="382">
        <f t="shared" si="176"/>
        <v>-2.8421709430404007E-14</v>
      </c>
      <c r="GL72">
        <v>1</v>
      </c>
      <c r="GM72">
        <f t="shared" si="84"/>
        <v>0</v>
      </c>
      <c r="GN72">
        <f t="shared" si="84"/>
        <v>0</v>
      </c>
      <c r="GO72">
        <f t="shared" si="84"/>
        <v>9780</v>
      </c>
      <c r="GP72">
        <f t="shared" si="84"/>
        <v>0</v>
      </c>
      <c r="GQ72">
        <f t="shared" si="84"/>
        <v>0</v>
      </c>
      <c r="GR72">
        <f t="shared" si="83"/>
        <v>0</v>
      </c>
      <c r="GS72">
        <f t="shared" si="83"/>
        <v>1963.8276220410462</v>
      </c>
      <c r="GT72">
        <f t="shared" si="83"/>
        <v>0</v>
      </c>
      <c r="GU72">
        <f t="shared" si="83"/>
        <v>0</v>
      </c>
      <c r="GV72">
        <f t="shared" si="83"/>
        <v>21724.732377958953</v>
      </c>
    </row>
    <row r="73" spans="1:204" customFormat="1" x14ac:dyDescent="0.25">
      <c r="A73" s="378">
        <v>43011</v>
      </c>
      <c r="B73" s="32" t="s">
        <v>1458</v>
      </c>
      <c r="C73" t="s">
        <v>894</v>
      </c>
      <c r="D73">
        <v>1</v>
      </c>
      <c r="E73" s="379">
        <v>3323</v>
      </c>
      <c r="F73" s="379">
        <v>965</v>
      </c>
      <c r="G73" s="379">
        <v>667</v>
      </c>
      <c r="H73" s="379">
        <v>481132</v>
      </c>
      <c r="I73" s="379">
        <v>33800</v>
      </c>
      <c r="J73" s="379">
        <v>0</v>
      </c>
      <c r="K73" s="379">
        <v>347</v>
      </c>
      <c r="L73" s="379">
        <v>1217</v>
      </c>
      <c r="M73" s="380">
        <v>3174.9324533680451</v>
      </c>
      <c r="N73" s="381">
        <f t="shared" si="107"/>
        <v>524625.93245336809</v>
      </c>
      <c r="O73" s="379">
        <v>4041</v>
      </c>
      <c r="P73" s="379">
        <v>938</v>
      </c>
      <c r="Q73" s="379">
        <v>672</v>
      </c>
      <c r="R73" s="379">
        <v>459100</v>
      </c>
      <c r="S73" s="379">
        <v>56300</v>
      </c>
      <c r="T73" s="379">
        <v>0</v>
      </c>
      <c r="U73" s="379">
        <v>193</v>
      </c>
      <c r="V73" s="379">
        <v>1212</v>
      </c>
      <c r="W73" s="480">
        <f>(VLOOKUP(A73,'[1]floresta plant'!$A$4:$F$573,6,0))*1000</f>
        <v>3572.5306561552834</v>
      </c>
      <c r="X73" s="24">
        <f t="shared" si="108"/>
        <v>526028.53065615532</v>
      </c>
      <c r="Y73" s="53">
        <f t="shared" si="96"/>
        <v>5</v>
      </c>
      <c r="Z73" s="53">
        <f t="shared" si="96"/>
        <v>-22032</v>
      </c>
      <c r="AA73" s="53">
        <f t="shared" si="96"/>
        <v>22500</v>
      </c>
      <c r="AB73" s="53">
        <f t="shared" si="93"/>
        <v>0</v>
      </c>
      <c r="AC73" s="53">
        <f t="shared" si="93"/>
        <v>-154</v>
      </c>
      <c r="AD73" s="53">
        <f t="shared" si="93"/>
        <v>-5</v>
      </c>
      <c r="AE73" s="53">
        <f t="shared" si="93"/>
        <v>397.59820278723828</v>
      </c>
      <c r="AF73" s="53">
        <f t="shared" si="109"/>
        <v>-27</v>
      </c>
      <c r="AG73" s="53">
        <f t="shared" si="110"/>
        <v>718</v>
      </c>
      <c r="AH73" s="53">
        <f t="shared" si="111"/>
        <v>-1394.4382027872232</v>
      </c>
      <c r="AI73" s="53">
        <f t="shared" si="177"/>
        <v>1402.5982027872233</v>
      </c>
      <c r="AJ73" s="469">
        <v>0</v>
      </c>
      <c r="AK73" s="469">
        <v>0</v>
      </c>
      <c r="AL73" s="469">
        <v>8.16</v>
      </c>
      <c r="AM73" s="470">
        <f t="shared" si="112"/>
        <v>8.16</v>
      </c>
      <c r="AN73" s="53">
        <f t="shared" si="113"/>
        <v>-1394.4382027872232</v>
      </c>
      <c r="AO73" s="382">
        <f t="shared" si="114"/>
        <v>2</v>
      </c>
      <c r="AP73">
        <v>1</v>
      </c>
      <c r="AQ73" s="383">
        <f t="shared" si="115"/>
        <v>23620.598202787238</v>
      </c>
      <c r="AR73" s="383">
        <f t="shared" si="116"/>
        <v>-22218</v>
      </c>
      <c r="AS73" s="383">
        <f t="shared" si="117"/>
        <v>5</v>
      </c>
      <c r="AT73" s="383">
        <f t="shared" si="118"/>
        <v>22218</v>
      </c>
      <c r="AU73" s="383">
        <f t="shared" si="119"/>
        <v>1394.4382027872232</v>
      </c>
      <c r="AV73" s="383">
        <f t="shared" si="120"/>
        <v>1</v>
      </c>
      <c r="AW73" s="383">
        <f t="shared" si="121"/>
        <v>1</v>
      </c>
      <c r="AX73" s="383">
        <f t="shared" si="122"/>
        <v>1</v>
      </c>
      <c r="AY73" s="383">
        <f t="shared" si="123"/>
        <v>2.5</v>
      </c>
      <c r="AZ73">
        <f t="shared" si="124"/>
        <v>2.5</v>
      </c>
      <c r="BA73">
        <f t="shared" si="125"/>
        <v>0</v>
      </c>
      <c r="BB73" s="383">
        <f t="shared" si="126"/>
        <v>0</v>
      </c>
      <c r="BC73" s="384">
        <f t="shared" si="87"/>
        <v>5</v>
      </c>
      <c r="BD73" s="384">
        <f t="shared" si="87"/>
        <v>0.99162840939778563</v>
      </c>
      <c r="BE73" s="384">
        <f t="shared" si="87"/>
        <v>22500</v>
      </c>
      <c r="BF73" s="384">
        <f t="shared" si="85"/>
        <v>0</v>
      </c>
      <c r="BG73" s="384">
        <f t="shared" si="85"/>
        <v>6.9313169502205419E-3</v>
      </c>
      <c r="BH73" s="384">
        <f t="shared" si="85"/>
        <v>2.2504275812404356E-4</v>
      </c>
      <c r="BI73" s="384">
        <f t="shared" si="85"/>
        <v>397.59820278723828</v>
      </c>
      <c r="BJ73" s="384">
        <f t="shared" si="85"/>
        <v>1.2152308938698352E-3</v>
      </c>
      <c r="BK73" s="384">
        <f t="shared" si="85"/>
        <v>718</v>
      </c>
      <c r="BL73" s="474">
        <f t="shared" si="127"/>
        <v>22215.5</v>
      </c>
      <c r="BM73" s="409">
        <f t="shared" si="128"/>
        <v>-1391.9382027872232</v>
      </c>
      <c r="BN73" s="473">
        <f t="shared" si="129"/>
        <v>23615.598202787238</v>
      </c>
      <c r="BO73" s="387">
        <f t="shared" si="130"/>
        <v>0.940712990170116</v>
      </c>
      <c r="BP73" s="387">
        <f t="shared" si="131"/>
        <v>5.8941475495756838E-2</v>
      </c>
      <c r="BQ73" s="388">
        <f t="shared" si="132"/>
        <v>3.4553433412720658E-4</v>
      </c>
      <c r="BR73" s="389">
        <f t="shared" si="133"/>
        <v>0</v>
      </c>
      <c r="BS73" s="390">
        <f t="shared" si="134"/>
        <v>5</v>
      </c>
      <c r="BT73" s="391">
        <f t="shared" ref="BT73:BX136" si="180">IF($BS73&gt;0,IF(Z73
&gt;0,0,$AY73*BD73),0)</f>
        <v>2.479071023494464</v>
      </c>
      <c r="BU73" s="391">
        <f t="shared" si="180"/>
        <v>0</v>
      </c>
      <c r="BV73" s="391">
        <f t="shared" si="180"/>
        <v>0</v>
      </c>
      <c r="BW73" s="391">
        <f t="shared" si="178"/>
        <v>1.7328292375551356E-2</v>
      </c>
      <c r="BX73" s="391">
        <f t="shared" si="178"/>
        <v>5.6260689531010893E-4</v>
      </c>
      <c r="BY73" s="391">
        <f t="shared" si="178"/>
        <v>0</v>
      </c>
      <c r="BZ73" s="391">
        <f t="shared" si="178"/>
        <v>3.0380772346745881E-3</v>
      </c>
      <c r="CA73" s="391">
        <f t="shared" si="89"/>
        <v>0</v>
      </c>
      <c r="CB73" s="391">
        <f t="shared" si="135"/>
        <v>2.5</v>
      </c>
      <c r="CC73" s="391">
        <f t="shared" si="135"/>
        <v>0</v>
      </c>
      <c r="CD73" s="392">
        <f t="shared" si="136"/>
        <v>0</v>
      </c>
      <c r="CE73" s="393">
        <f t="shared" si="137"/>
        <v>-22032</v>
      </c>
      <c r="CF73" s="392">
        <f t="shared" si="97"/>
        <v>0</v>
      </c>
      <c r="CG73" s="392">
        <f t="shared" si="97"/>
        <v>0</v>
      </c>
      <c r="CH73" s="392">
        <f t="shared" si="97"/>
        <v>0</v>
      </c>
      <c r="CI73" s="392">
        <f t="shared" si="94"/>
        <v>0</v>
      </c>
      <c r="CJ73" s="392">
        <f t="shared" si="94"/>
        <v>0</v>
      </c>
      <c r="CK73" s="392">
        <f t="shared" si="94"/>
        <v>0</v>
      </c>
      <c r="CL73" s="392">
        <f t="shared" si="94"/>
        <v>0</v>
      </c>
      <c r="CM73" s="392">
        <f t="shared" si="138"/>
        <v>0</v>
      </c>
      <c r="CN73" s="392">
        <f t="shared" si="139"/>
        <v>0</v>
      </c>
      <c r="CO73" s="394">
        <f t="shared" si="140"/>
        <v>0</v>
      </c>
      <c r="CP73" s="394">
        <f t="shared" si="140"/>
        <v>20988.848838200105</v>
      </c>
      <c r="CQ73" s="395">
        <f t="shared" si="141"/>
        <v>22500</v>
      </c>
      <c r="CR73" s="394">
        <f t="shared" si="101"/>
        <v>0</v>
      </c>
      <c r="CS73" s="394">
        <f t="shared" si="101"/>
        <v>146.70854761632245</v>
      </c>
      <c r="CT73" s="394">
        <f t="shared" si="101"/>
        <v>4.7632645329974821</v>
      </c>
      <c r="CU73" s="394">
        <f t="shared" si="99"/>
        <v>0</v>
      </c>
      <c r="CV73" s="394">
        <f t="shared" si="99"/>
        <v>25.721628478186403</v>
      </c>
      <c r="CW73" s="394">
        <f t="shared" si="99"/>
        <v>0</v>
      </c>
      <c r="CX73" s="396">
        <f t="shared" si="142"/>
        <v>1326.183198654529</v>
      </c>
      <c r="CY73" s="396">
        <f t="shared" si="142"/>
        <v>7.774522517862148</v>
      </c>
      <c r="CZ73" s="397">
        <f t="shared" si="143"/>
        <v>0</v>
      </c>
      <c r="DA73" s="397">
        <f t="shared" si="143"/>
        <v>0</v>
      </c>
      <c r="DB73" s="397">
        <f t="shared" si="143"/>
        <v>0</v>
      </c>
      <c r="DC73" s="397">
        <f t="shared" si="144"/>
        <v>0</v>
      </c>
      <c r="DD73" s="397">
        <f t="shared" si="103"/>
        <v>0</v>
      </c>
      <c r="DE73" s="397">
        <f t="shared" si="103"/>
        <v>0</v>
      </c>
      <c r="DF73" s="397">
        <f t="shared" si="103"/>
        <v>0</v>
      </c>
      <c r="DG73" s="397">
        <f t="shared" si="103"/>
        <v>0</v>
      </c>
      <c r="DH73" s="397">
        <f t="shared" si="103"/>
        <v>0</v>
      </c>
      <c r="DI73" s="398">
        <f t="shared" si="145"/>
        <v>0</v>
      </c>
      <c r="DJ73" s="398">
        <f t="shared" si="145"/>
        <v>0</v>
      </c>
      <c r="DK73" s="399">
        <f t="shared" si="146"/>
        <v>0</v>
      </c>
      <c r="DL73" s="399">
        <f t="shared" si="146"/>
        <v>0</v>
      </c>
      <c r="DM73" s="399">
        <f t="shared" si="146"/>
        <v>0</v>
      </c>
      <c r="DN73" s="399">
        <f t="shared" si="105"/>
        <v>0</v>
      </c>
      <c r="DO73" s="399">
        <f t="shared" si="147"/>
        <v>-154</v>
      </c>
      <c r="DP73" s="399">
        <f t="shared" si="148"/>
        <v>0</v>
      </c>
      <c r="DQ73" s="399">
        <f t="shared" si="148"/>
        <v>0</v>
      </c>
      <c r="DR73" s="399">
        <f t="shared" si="148"/>
        <v>0</v>
      </c>
      <c r="DS73" s="399">
        <f t="shared" si="106"/>
        <v>0</v>
      </c>
      <c r="DT73" s="400">
        <f t="shared" si="149"/>
        <v>0</v>
      </c>
      <c r="DU73" s="400">
        <f t="shared" si="149"/>
        <v>0</v>
      </c>
      <c r="DV73" s="386">
        <f t="shared" si="104"/>
        <v>0</v>
      </c>
      <c r="DW73" s="386">
        <f t="shared" si="104"/>
        <v>0</v>
      </c>
      <c r="DX73" s="386">
        <f t="shared" si="104"/>
        <v>0</v>
      </c>
      <c r="DY73" s="386">
        <f t="shared" si="104"/>
        <v>0</v>
      </c>
      <c r="DZ73" s="386">
        <f t="shared" si="104"/>
        <v>0</v>
      </c>
      <c r="EA73" s="401">
        <f t="shared" si="150"/>
        <v>-5</v>
      </c>
      <c r="EB73" s="386">
        <f t="shared" si="151"/>
        <v>0</v>
      </c>
      <c r="EC73" s="386">
        <f t="shared" si="151"/>
        <v>0</v>
      </c>
      <c r="ED73" s="386">
        <f t="shared" si="151"/>
        <v>0</v>
      </c>
      <c r="EE73" s="385">
        <f t="shared" si="152"/>
        <v>0</v>
      </c>
      <c r="EF73" s="385">
        <f t="shared" si="152"/>
        <v>0</v>
      </c>
      <c r="EG73" s="402">
        <f t="shared" si="102"/>
        <v>0</v>
      </c>
      <c r="EH73" s="402">
        <f t="shared" si="102"/>
        <v>370.89460340628335</v>
      </c>
      <c r="EI73" s="402">
        <f t="shared" si="102"/>
        <v>0</v>
      </c>
      <c r="EJ73" s="402">
        <f t="shared" si="100"/>
        <v>0</v>
      </c>
      <c r="EK73" s="402">
        <f t="shared" si="100"/>
        <v>2.5924913273678118</v>
      </c>
      <c r="EL73" s="402">
        <f t="shared" si="100"/>
        <v>8.4171796343110769E-2</v>
      </c>
      <c r="EM73" s="402">
        <f t="shared" si="153"/>
        <v>397.59820278723828</v>
      </c>
      <c r="EN73" s="402">
        <f t="shared" si="154"/>
        <v>0.45452770025279821</v>
      </c>
      <c r="EO73" s="402">
        <f t="shared" si="154"/>
        <v>0</v>
      </c>
      <c r="EP73" s="402">
        <f t="shared" si="155"/>
        <v>23.435024726740963</v>
      </c>
      <c r="EQ73" s="402">
        <f t="shared" si="156"/>
        <v>0.13738383025026243</v>
      </c>
      <c r="ER73" s="394">
        <f t="shared" si="98"/>
        <v>0</v>
      </c>
      <c r="ES73" s="394">
        <f t="shared" si="98"/>
        <v>0</v>
      </c>
      <c r="ET73" s="394">
        <f t="shared" si="98"/>
        <v>0</v>
      </c>
      <c r="EU73" s="394">
        <f t="shared" si="95"/>
        <v>0</v>
      </c>
      <c r="EV73" s="394">
        <f t="shared" si="95"/>
        <v>0</v>
      </c>
      <c r="EW73" s="394">
        <f t="shared" si="95"/>
        <v>0</v>
      </c>
      <c r="EX73" s="394">
        <f t="shared" si="95"/>
        <v>0</v>
      </c>
      <c r="EY73" s="403">
        <f t="shared" si="157"/>
        <v>-27</v>
      </c>
      <c r="EZ73" s="394">
        <f t="shared" si="158"/>
        <v>0</v>
      </c>
      <c r="FA73" s="396">
        <f t="shared" si="159"/>
        <v>0</v>
      </c>
      <c r="FB73" s="396">
        <f t="shared" si="159"/>
        <v>0</v>
      </c>
      <c r="FC73" s="404">
        <f t="shared" ref="FC73:FG136" si="181">IF($FK73&gt;0,IF(Y73&gt;0,0,$FK73*$BO73*BC73),0)</f>
        <v>0</v>
      </c>
      <c r="FD73" s="404">
        <f t="shared" si="181"/>
        <v>669.77748737011882</v>
      </c>
      <c r="FE73" s="404">
        <f t="shared" si="181"/>
        <v>0</v>
      </c>
      <c r="FF73" s="404">
        <f t="shared" si="179"/>
        <v>0</v>
      </c>
      <c r="FG73" s="404">
        <f t="shared" si="179"/>
        <v>4.6816327639341999</v>
      </c>
      <c r="FH73" s="404">
        <f t="shared" si="179"/>
        <v>0.15200106376409742</v>
      </c>
      <c r="FI73" s="404">
        <f t="shared" si="179"/>
        <v>0</v>
      </c>
      <c r="FJ73" s="404">
        <f t="shared" si="90"/>
        <v>0.82080574432612596</v>
      </c>
      <c r="FK73" s="392">
        <f t="shared" si="160"/>
        <v>718</v>
      </c>
      <c r="FL73" s="384">
        <f t="shared" si="161"/>
        <v>42.319979405953411</v>
      </c>
      <c r="FM73" s="384">
        <f t="shared" si="161"/>
        <v>0.24809365190333432</v>
      </c>
      <c r="FN73" s="405">
        <f t="shared" si="88"/>
        <v>0</v>
      </c>
      <c r="FO73" s="405">
        <f t="shared" si="88"/>
        <v>0</v>
      </c>
      <c r="FP73" s="405">
        <f t="shared" si="88"/>
        <v>0</v>
      </c>
      <c r="FQ73" s="405">
        <f t="shared" si="86"/>
        <v>0</v>
      </c>
      <c r="FR73" s="405">
        <f t="shared" si="86"/>
        <v>0</v>
      </c>
      <c r="FS73" s="405">
        <f t="shared" si="86"/>
        <v>0</v>
      </c>
      <c r="FT73" s="405">
        <f t="shared" si="86"/>
        <v>0</v>
      </c>
      <c r="FU73" s="405">
        <f t="shared" si="86"/>
        <v>0</v>
      </c>
      <c r="FV73" s="405">
        <f t="shared" si="86"/>
        <v>0</v>
      </c>
      <c r="FW73" s="397">
        <f t="shared" si="162"/>
        <v>-1394.4382027872232</v>
      </c>
      <c r="FX73" s="406">
        <f t="shared" si="163"/>
        <v>0</v>
      </c>
      <c r="FY73" s="331">
        <f t="shared" si="164"/>
        <v>8.0226161697654828</v>
      </c>
      <c r="FZ73" s="382">
        <f t="shared" si="165"/>
        <v>0.13738383023451739</v>
      </c>
      <c r="GA73" s="331">
        <f t="shared" si="166"/>
        <v>0</v>
      </c>
      <c r="GB73" s="407">
        <f t="shared" si="167"/>
        <v>0</v>
      </c>
      <c r="GC73" s="407">
        <f t="shared" si="168"/>
        <v>-3.637978807091713E-12</v>
      </c>
      <c r="GD73" s="407">
        <f t="shared" si="169"/>
        <v>0</v>
      </c>
      <c r="GE73" s="407">
        <f t="shared" si="170"/>
        <v>0</v>
      </c>
      <c r="GF73" s="407">
        <f t="shared" si="171"/>
        <v>0</v>
      </c>
      <c r="GG73" s="407">
        <f t="shared" si="172"/>
        <v>-5.6843418860808015E-14</v>
      </c>
      <c r="GH73" s="407">
        <f t="shared" si="173"/>
        <v>0</v>
      </c>
      <c r="GI73" s="407">
        <f t="shared" si="174"/>
        <v>-9.3258734068513149E-15</v>
      </c>
      <c r="GJ73">
        <f t="shared" si="175"/>
        <v>2.2737367544323206E-13</v>
      </c>
      <c r="GK73" s="382">
        <f t="shared" si="176"/>
        <v>-3.4767744239161402E-12</v>
      </c>
      <c r="GL73">
        <v>1</v>
      </c>
      <c r="GM73">
        <f t="shared" si="84"/>
        <v>5</v>
      </c>
      <c r="GN73">
        <f t="shared" si="84"/>
        <v>0</v>
      </c>
      <c r="GO73">
        <f t="shared" si="84"/>
        <v>22500</v>
      </c>
      <c r="GP73">
        <f t="shared" si="84"/>
        <v>0</v>
      </c>
      <c r="GQ73">
        <f t="shared" si="84"/>
        <v>0</v>
      </c>
      <c r="GR73">
        <f t="shared" si="83"/>
        <v>0</v>
      </c>
      <c r="GS73">
        <f t="shared" si="83"/>
        <v>397.59820278723828</v>
      </c>
      <c r="GT73">
        <f t="shared" si="83"/>
        <v>0</v>
      </c>
      <c r="GU73">
        <f t="shared" si="83"/>
        <v>718</v>
      </c>
      <c r="GV73">
        <f t="shared" si="83"/>
        <v>0</v>
      </c>
    </row>
    <row r="74" spans="1:204" customFormat="1" x14ac:dyDescent="0.25">
      <c r="A74" s="378">
        <v>43012</v>
      </c>
      <c r="B74" s="32" t="s">
        <v>1459</v>
      </c>
      <c r="C74" t="s">
        <v>894</v>
      </c>
      <c r="D74">
        <v>1</v>
      </c>
      <c r="E74" s="379">
        <v>443</v>
      </c>
      <c r="F74" s="379">
        <v>326</v>
      </c>
      <c r="G74" s="379">
        <v>97</v>
      </c>
      <c r="H74" s="379">
        <v>92700</v>
      </c>
      <c r="I74" s="379">
        <v>12900</v>
      </c>
      <c r="J74" s="379">
        <v>0</v>
      </c>
      <c r="K74" s="379">
        <v>51</v>
      </c>
      <c r="L74" s="379">
        <v>94</v>
      </c>
      <c r="M74" s="380">
        <v>1186.1418416694692</v>
      </c>
      <c r="N74" s="381">
        <f t="shared" si="107"/>
        <v>107797.14184166947</v>
      </c>
      <c r="O74" s="379">
        <v>419</v>
      </c>
      <c r="P74" s="379">
        <v>371</v>
      </c>
      <c r="Q74" s="379">
        <v>106</v>
      </c>
      <c r="R74" s="379">
        <v>88200</v>
      </c>
      <c r="S74" s="379">
        <v>16620</v>
      </c>
      <c r="T74" s="379">
        <v>0</v>
      </c>
      <c r="U74" s="379">
        <v>38</v>
      </c>
      <c r="V74" s="379">
        <v>137</v>
      </c>
      <c r="W74" s="480">
        <f>(VLOOKUP(A74,'[1]floresta plant'!$A$4:$F$573,6,0))*1000</f>
        <v>1374.3789466257342</v>
      </c>
      <c r="X74" s="24">
        <f t="shared" si="108"/>
        <v>107265.37894662573</v>
      </c>
      <c r="Y74" s="53">
        <f t="shared" si="96"/>
        <v>9</v>
      </c>
      <c r="Z74" s="53">
        <f t="shared" si="96"/>
        <v>-4500</v>
      </c>
      <c r="AA74" s="53">
        <f t="shared" si="96"/>
        <v>3720</v>
      </c>
      <c r="AB74" s="53">
        <f t="shared" si="93"/>
        <v>0</v>
      </c>
      <c r="AC74" s="53">
        <f t="shared" si="93"/>
        <v>-13</v>
      </c>
      <c r="AD74" s="53">
        <f t="shared" si="93"/>
        <v>43</v>
      </c>
      <c r="AE74" s="53">
        <f t="shared" si="93"/>
        <v>188.23710495626506</v>
      </c>
      <c r="AF74" s="53">
        <f t="shared" si="109"/>
        <v>45</v>
      </c>
      <c r="AG74" s="53">
        <f t="shared" si="110"/>
        <v>-24</v>
      </c>
      <c r="AH74" s="53">
        <f t="shared" si="111"/>
        <v>538.32289504373557</v>
      </c>
      <c r="AI74" s="53">
        <f t="shared" si="177"/>
        <v>-531.76289504373563</v>
      </c>
      <c r="AJ74" s="469">
        <v>0</v>
      </c>
      <c r="AK74" s="469">
        <v>0</v>
      </c>
      <c r="AL74" s="469">
        <v>6.56</v>
      </c>
      <c r="AM74" s="470">
        <f t="shared" si="112"/>
        <v>6.56</v>
      </c>
      <c r="AN74" s="53">
        <f t="shared" si="113"/>
        <v>538.32289504373557</v>
      </c>
      <c r="AO74" s="382">
        <f t="shared" si="114"/>
        <v>3</v>
      </c>
      <c r="AP74">
        <v>1</v>
      </c>
      <c r="AQ74" s="383">
        <f t="shared" si="115"/>
        <v>4005.2371049562653</v>
      </c>
      <c r="AR74" s="383">
        <f t="shared" si="116"/>
        <v>-4537</v>
      </c>
      <c r="AS74" s="383">
        <f t="shared" si="117"/>
        <v>9</v>
      </c>
      <c r="AT74" s="383">
        <f t="shared" si="118"/>
        <v>4537</v>
      </c>
      <c r="AU74" s="383">
        <f t="shared" si="119"/>
        <v>0</v>
      </c>
      <c r="AV74" s="383">
        <f t="shared" si="120"/>
        <v>1</v>
      </c>
      <c r="AW74" s="383">
        <f t="shared" si="121"/>
        <v>0</v>
      </c>
      <c r="AX74" s="383">
        <f t="shared" si="122"/>
        <v>1</v>
      </c>
      <c r="AY74" s="383">
        <f t="shared" si="123"/>
        <v>9</v>
      </c>
      <c r="AZ74">
        <f t="shared" si="124"/>
        <v>0</v>
      </c>
      <c r="BA74">
        <f t="shared" si="125"/>
        <v>0</v>
      </c>
      <c r="BB74" s="383">
        <f t="shared" si="126"/>
        <v>0</v>
      </c>
      <c r="BC74" s="384">
        <f t="shared" si="87"/>
        <v>9</v>
      </c>
      <c r="BD74" s="384">
        <f t="shared" si="87"/>
        <v>0.99184483138637869</v>
      </c>
      <c r="BE74" s="384">
        <f t="shared" si="87"/>
        <v>3720</v>
      </c>
      <c r="BF74" s="384">
        <f t="shared" si="85"/>
        <v>0</v>
      </c>
      <c r="BG74" s="384">
        <f t="shared" si="85"/>
        <v>2.8653295128939827E-3</v>
      </c>
      <c r="BH74" s="384">
        <f t="shared" si="85"/>
        <v>43</v>
      </c>
      <c r="BI74" s="384">
        <f t="shared" ref="BI74:BK137" si="182">IF(AE74&gt;0,AE74,IF(AE74=0,0,AE74/$AR74))</f>
        <v>188.23710495626506</v>
      </c>
      <c r="BJ74" s="384">
        <f t="shared" si="182"/>
        <v>45</v>
      </c>
      <c r="BK74" s="384">
        <f t="shared" si="182"/>
        <v>5.2898391007273528E-3</v>
      </c>
      <c r="BL74" s="474">
        <f t="shared" si="127"/>
        <v>4528</v>
      </c>
      <c r="BM74" s="409">
        <f t="shared" si="128"/>
        <v>538.32289504373557</v>
      </c>
      <c r="BN74" s="473">
        <f t="shared" si="129"/>
        <v>3996.2371049562653</v>
      </c>
      <c r="BO74" s="387">
        <f t="shared" si="130"/>
        <v>1</v>
      </c>
      <c r="BP74" s="387">
        <f t="shared" si="131"/>
        <v>0</v>
      </c>
      <c r="BQ74" s="388">
        <f t="shared" si="132"/>
        <v>0</v>
      </c>
      <c r="BR74" s="389">
        <f t="shared" si="133"/>
        <v>531.76289504373472</v>
      </c>
      <c r="BS74" s="390">
        <f t="shared" si="134"/>
        <v>9</v>
      </c>
      <c r="BT74" s="391">
        <f t="shared" si="180"/>
        <v>8.9266034824774074</v>
      </c>
      <c r="BU74" s="391">
        <f t="shared" si="180"/>
        <v>0</v>
      </c>
      <c r="BV74" s="391">
        <f t="shared" si="180"/>
        <v>0</v>
      </c>
      <c r="BW74" s="391">
        <f t="shared" si="178"/>
        <v>2.5787965616045846E-2</v>
      </c>
      <c r="BX74" s="391">
        <f t="shared" si="178"/>
        <v>0</v>
      </c>
      <c r="BY74" s="391">
        <f t="shared" si="178"/>
        <v>0</v>
      </c>
      <c r="BZ74" s="391">
        <f t="shared" si="178"/>
        <v>0</v>
      </c>
      <c r="CA74" s="391">
        <f t="shared" si="89"/>
        <v>4.7608551906546177E-2</v>
      </c>
      <c r="CB74" s="391">
        <f t="shared" si="135"/>
        <v>0</v>
      </c>
      <c r="CC74" s="391">
        <f t="shared" si="135"/>
        <v>0</v>
      </c>
      <c r="CD74" s="392">
        <f t="shared" si="136"/>
        <v>0</v>
      </c>
      <c r="CE74" s="393">
        <f t="shared" si="137"/>
        <v>-4500</v>
      </c>
      <c r="CF74" s="392">
        <f t="shared" si="97"/>
        <v>0</v>
      </c>
      <c r="CG74" s="392">
        <f t="shared" si="97"/>
        <v>0</v>
      </c>
      <c r="CH74" s="392">
        <f t="shared" si="97"/>
        <v>0</v>
      </c>
      <c r="CI74" s="392">
        <f t="shared" si="94"/>
        <v>0</v>
      </c>
      <c r="CJ74" s="392">
        <f t="shared" si="94"/>
        <v>0</v>
      </c>
      <c r="CK74" s="392">
        <f t="shared" si="94"/>
        <v>0</v>
      </c>
      <c r="CL74" s="392">
        <f t="shared" si="94"/>
        <v>0</v>
      </c>
      <c r="CM74" s="392">
        <f t="shared" si="138"/>
        <v>0</v>
      </c>
      <c r="CN74" s="392">
        <f t="shared" si="139"/>
        <v>0</v>
      </c>
      <c r="CO74" s="394">
        <f t="shared" si="140"/>
        <v>0</v>
      </c>
      <c r="CP74" s="394">
        <f t="shared" si="140"/>
        <v>3689.6627727573286</v>
      </c>
      <c r="CQ74" s="395">
        <f t="shared" si="141"/>
        <v>3720</v>
      </c>
      <c r="CR74" s="394">
        <f t="shared" si="101"/>
        <v>0</v>
      </c>
      <c r="CS74" s="394">
        <f t="shared" si="101"/>
        <v>10.659025787965616</v>
      </c>
      <c r="CT74" s="394">
        <f t="shared" si="101"/>
        <v>0</v>
      </c>
      <c r="CU74" s="394">
        <f t="shared" si="99"/>
        <v>0</v>
      </c>
      <c r="CV74" s="394">
        <f t="shared" si="99"/>
        <v>0</v>
      </c>
      <c r="CW74" s="394">
        <f t="shared" si="99"/>
        <v>19.678201454705754</v>
      </c>
      <c r="CX74" s="396">
        <f t="shared" si="142"/>
        <v>0</v>
      </c>
      <c r="CY74" s="396">
        <f t="shared" si="142"/>
        <v>0</v>
      </c>
      <c r="CZ74" s="397">
        <f t="shared" si="143"/>
        <v>0</v>
      </c>
      <c r="DA74" s="397">
        <f t="shared" si="143"/>
        <v>0</v>
      </c>
      <c r="DB74" s="397">
        <f t="shared" si="143"/>
        <v>0</v>
      </c>
      <c r="DC74" s="397">
        <f t="shared" si="144"/>
        <v>0</v>
      </c>
      <c r="DD74" s="397">
        <f t="shared" si="103"/>
        <v>0</v>
      </c>
      <c r="DE74" s="397">
        <f t="shared" si="103"/>
        <v>0</v>
      </c>
      <c r="DF74" s="397">
        <f t="shared" si="103"/>
        <v>0</v>
      </c>
      <c r="DG74" s="397">
        <f t="shared" si="103"/>
        <v>0</v>
      </c>
      <c r="DH74" s="397">
        <f t="shared" si="103"/>
        <v>0</v>
      </c>
      <c r="DI74" s="398">
        <f t="shared" si="145"/>
        <v>0</v>
      </c>
      <c r="DJ74" s="398">
        <f t="shared" si="145"/>
        <v>0</v>
      </c>
      <c r="DK74" s="399">
        <f t="shared" si="146"/>
        <v>0</v>
      </c>
      <c r="DL74" s="399">
        <f t="shared" si="146"/>
        <v>0</v>
      </c>
      <c r="DM74" s="399">
        <f t="shared" si="146"/>
        <v>0</v>
      </c>
      <c r="DN74" s="399">
        <f t="shared" si="105"/>
        <v>0</v>
      </c>
      <c r="DO74" s="399">
        <f t="shared" si="147"/>
        <v>-13</v>
      </c>
      <c r="DP74" s="399">
        <f t="shared" si="148"/>
        <v>0</v>
      </c>
      <c r="DQ74" s="399">
        <f t="shared" si="148"/>
        <v>0</v>
      </c>
      <c r="DR74" s="399">
        <f t="shared" si="148"/>
        <v>0</v>
      </c>
      <c r="DS74" s="399">
        <f t="shared" si="106"/>
        <v>0</v>
      </c>
      <c r="DT74" s="400">
        <f t="shared" si="149"/>
        <v>0</v>
      </c>
      <c r="DU74" s="400">
        <f t="shared" si="149"/>
        <v>0</v>
      </c>
      <c r="DV74" s="386">
        <f t="shared" si="104"/>
        <v>0</v>
      </c>
      <c r="DW74" s="386">
        <f t="shared" si="104"/>
        <v>42.649327749614287</v>
      </c>
      <c r="DX74" s="386">
        <f t="shared" si="104"/>
        <v>0</v>
      </c>
      <c r="DY74" s="386">
        <f t="shared" si="104"/>
        <v>0</v>
      </c>
      <c r="DZ74" s="386">
        <f t="shared" si="104"/>
        <v>0.12320916905444125</v>
      </c>
      <c r="EA74" s="401">
        <f t="shared" si="150"/>
        <v>43</v>
      </c>
      <c r="EB74" s="386">
        <f t="shared" si="151"/>
        <v>0</v>
      </c>
      <c r="EC74" s="386">
        <f t="shared" si="151"/>
        <v>0</v>
      </c>
      <c r="ED74" s="386">
        <f t="shared" si="151"/>
        <v>0.22746308133127618</v>
      </c>
      <c r="EE74" s="385">
        <f t="shared" si="152"/>
        <v>0</v>
      </c>
      <c r="EF74" s="385">
        <f t="shared" si="152"/>
        <v>0</v>
      </c>
      <c r="EG74" s="402">
        <f t="shared" si="102"/>
        <v>0</v>
      </c>
      <c r="EH74" s="402">
        <f t="shared" si="102"/>
        <v>186.7019996260068</v>
      </c>
      <c r="EI74" s="402">
        <f t="shared" si="102"/>
        <v>0</v>
      </c>
      <c r="EJ74" s="402">
        <f t="shared" si="100"/>
        <v>0</v>
      </c>
      <c r="EK74" s="402">
        <f t="shared" si="100"/>
        <v>0.5393613322529085</v>
      </c>
      <c r="EL74" s="402">
        <f t="shared" si="100"/>
        <v>0</v>
      </c>
      <c r="EM74" s="402">
        <f t="shared" si="153"/>
        <v>188.23710495626506</v>
      </c>
      <c r="EN74" s="402">
        <f t="shared" si="154"/>
        <v>0</v>
      </c>
      <c r="EO74" s="402">
        <f t="shared" si="154"/>
        <v>0.9957439980053695</v>
      </c>
      <c r="EP74" s="402">
        <f t="shared" si="155"/>
        <v>0</v>
      </c>
      <c r="EQ74" s="402">
        <f t="shared" si="156"/>
        <v>0</v>
      </c>
      <c r="ER74" s="394">
        <f t="shared" si="98"/>
        <v>0</v>
      </c>
      <c r="ES74" s="394">
        <f t="shared" si="98"/>
        <v>44.633017412387041</v>
      </c>
      <c r="ET74" s="394">
        <f t="shared" si="98"/>
        <v>0</v>
      </c>
      <c r="EU74" s="394">
        <f t="shared" si="95"/>
        <v>0</v>
      </c>
      <c r="EV74" s="394">
        <f t="shared" si="95"/>
        <v>0.12893982808022922</v>
      </c>
      <c r="EW74" s="394">
        <f t="shared" si="95"/>
        <v>0</v>
      </c>
      <c r="EX74" s="394">
        <f t="shared" si="95"/>
        <v>0</v>
      </c>
      <c r="EY74" s="403">
        <f t="shared" si="157"/>
        <v>45</v>
      </c>
      <c r="EZ74" s="394">
        <f t="shared" si="158"/>
        <v>0.23804275953273088</v>
      </c>
      <c r="FA74" s="396">
        <f t="shared" si="159"/>
        <v>0</v>
      </c>
      <c r="FB74" s="396">
        <f t="shared" si="159"/>
        <v>0</v>
      </c>
      <c r="FC74" s="404">
        <f t="shared" si="181"/>
        <v>0</v>
      </c>
      <c r="FD74" s="404">
        <f t="shared" si="181"/>
        <v>0</v>
      </c>
      <c r="FE74" s="404">
        <f t="shared" si="181"/>
        <v>0</v>
      </c>
      <c r="FF74" s="404">
        <f t="shared" si="179"/>
        <v>0</v>
      </c>
      <c r="FG74" s="404">
        <f t="shared" si="179"/>
        <v>0</v>
      </c>
      <c r="FH74" s="404">
        <f t="shared" si="179"/>
        <v>0</v>
      </c>
      <c r="FI74" s="404">
        <f t="shared" si="179"/>
        <v>0</v>
      </c>
      <c r="FJ74" s="404">
        <f t="shared" si="90"/>
        <v>0</v>
      </c>
      <c r="FK74" s="392">
        <f t="shared" si="160"/>
        <v>-24</v>
      </c>
      <c r="FL74" s="384">
        <f t="shared" si="161"/>
        <v>0</v>
      </c>
      <c r="FM74" s="384">
        <f t="shared" si="161"/>
        <v>0</v>
      </c>
      <c r="FN74" s="405">
        <f t="shared" si="88"/>
        <v>0</v>
      </c>
      <c r="FO74" s="405">
        <f t="shared" si="88"/>
        <v>527.42627897218563</v>
      </c>
      <c r="FP74" s="405">
        <f t="shared" si="88"/>
        <v>0</v>
      </c>
      <c r="FQ74" s="405">
        <f t="shared" si="86"/>
        <v>0</v>
      </c>
      <c r="FR74" s="405">
        <f t="shared" si="86"/>
        <v>1.5236759170307586</v>
      </c>
      <c r="FS74" s="405">
        <f t="shared" si="86"/>
        <v>0</v>
      </c>
      <c r="FT74" s="405">
        <f t="shared" ref="FT74:FV137" si="183">IF($AO74=3,IF(AE74&gt;0,0,$BR74*BI74),0)</f>
        <v>0</v>
      </c>
      <c r="FU74" s="405">
        <f t="shared" si="183"/>
        <v>0</v>
      </c>
      <c r="FV74" s="405">
        <f t="shared" si="183"/>
        <v>2.8129401545183232</v>
      </c>
      <c r="FW74" s="397">
        <f t="shared" si="162"/>
        <v>538.32289504373557</v>
      </c>
      <c r="FX74" s="406">
        <f t="shared" si="163"/>
        <v>6.5600000000008549</v>
      </c>
      <c r="FY74" s="331">
        <f t="shared" si="164"/>
        <v>6.5600000000008549</v>
      </c>
      <c r="FZ74" s="382">
        <f t="shared" si="165"/>
        <v>-8.553158181712206E-13</v>
      </c>
      <c r="GA74" s="331">
        <f t="shared" si="166"/>
        <v>1.7763568394002505E-15</v>
      </c>
      <c r="GB74" s="407">
        <f t="shared" si="167"/>
        <v>0</v>
      </c>
      <c r="GC74" s="407">
        <f t="shared" si="168"/>
        <v>0</v>
      </c>
      <c r="GD74" s="407">
        <f t="shared" si="169"/>
        <v>0</v>
      </c>
      <c r="GE74" s="407">
        <f t="shared" si="170"/>
        <v>0</v>
      </c>
      <c r="GF74" s="407">
        <f t="shared" si="171"/>
        <v>-7.1054273576010019E-15</v>
      </c>
      <c r="GG74" s="407">
        <f t="shared" si="172"/>
        <v>0</v>
      </c>
      <c r="GH74" s="407">
        <f t="shared" si="173"/>
        <v>0</v>
      </c>
      <c r="GI74" s="407">
        <f t="shared" si="174"/>
        <v>0</v>
      </c>
      <c r="GJ74">
        <f t="shared" si="175"/>
        <v>0</v>
      </c>
      <c r="GK74" s="382">
        <f t="shared" si="176"/>
        <v>-5.3290705182007514E-15</v>
      </c>
      <c r="GL74">
        <v>1</v>
      </c>
      <c r="GM74">
        <f t="shared" si="84"/>
        <v>9</v>
      </c>
      <c r="GN74">
        <f t="shared" si="84"/>
        <v>0</v>
      </c>
      <c r="GO74">
        <f t="shared" si="84"/>
        <v>3720</v>
      </c>
      <c r="GP74">
        <f t="shared" si="84"/>
        <v>0</v>
      </c>
      <c r="GQ74">
        <f t="shared" si="84"/>
        <v>0</v>
      </c>
      <c r="GR74">
        <f t="shared" si="83"/>
        <v>43</v>
      </c>
      <c r="GS74">
        <f t="shared" si="83"/>
        <v>188.23710495626506</v>
      </c>
      <c r="GT74">
        <f t="shared" si="83"/>
        <v>45</v>
      </c>
      <c r="GU74">
        <f t="shared" si="83"/>
        <v>0</v>
      </c>
      <c r="GV74">
        <f t="shared" si="83"/>
        <v>538.32289504373557</v>
      </c>
    </row>
    <row r="75" spans="1:204" customFormat="1" x14ac:dyDescent="0.25">
      <c r="A75" s="378">
        <v>43013</v>
      </c>
      <c r="B75" s="32" t="s">
        <v>1460</v>
      </c>
      <c r="C75" t="s">
        <v>894</v>
      </c>
      <c r="D75">
        <v>1</v>
      </c>
      <c r="E75" s="379">
        <v>11594</v>
      </c>
      <c r="F75" s="379">
        <v>3097</v>
      </c>
      <c r="G75" s="379">
        <v>103</v>
      </c>
      <c r="H75" s="379">
        <v>47950</v>
      </c>
      <c r="I75" s="379">
        <v>15315</v>
      </c>
      <c r="J75" s="379">
        <v>0</v>
      </c>
      <c r="K75" s="379">
        <v>349</v>
      </c>
      <c r="L75" s="379">
        <v>1910</v>
      </c>
      <c r="M75" s="380">
        <v>5427.1423732598105</v>
      </c>
      <c r="N75" s="381">
        <f t="shared" si="107"/>
        <v>85745.142373259805</v>
      </c>
      <c r="O75" s="379">
        <v>11171</v>
      </c>
      <c r="P75" s="379">
        <v>2586</v>
      </c>
      <c r="Q75" s="379">
        <v>97</v>
      </c>
      <c r="R75" s="379">
        <v>51950</v>
      </c>
      <c r="S75" s="379">
        <v>17000</v>
      </c>
      <c r="T75" s="379">
        <v>0</v>
      </c>
      <c r="U75" s="379">
        <v>119</v>
      </c>
      <c r="V75" s="379">
        <v>1835</v>
      </c>
      <c r="W75" s="480">
        <f>(VLOOKUP(A75,'[1]floresta plant'!$A$4:$F$573,6,0))*1000</f>
        <v>6731.6755728845765</v>
      </c>
      <c r="X75" s="24">
        <f t="shared" si="108"/>
        <v>91489.675572884575</v>
      </c>
      <c r="Y75" s="53">
        <f t="shared" si="96"/>
        <v>-6</v>
      </c>
      <c r="Z75" s="53">
        <f t="shared" si="96"/>
        <v>4000</v>
      </c>
      <c r="AA75" s="53">
        <f t="shared" si="96"/>
        <v>1685</v>
      </c>
      <c r="AB75" s="53">
        <f t="shared" si="93"/>
        <v>0</v>
      </c>
      <c r="AC75" s="53">
        <f t="shared" si="93"/>
        <v>-230</v>
      </c>
      <c r="AD75" s="53">
        <f t="shared" si="93"/>
        <v>-75</v>
      </c>
      <c r="AE75" s="53">
        <f t="shared" si="93"/>
        <v>1304.533199624766</v>
      </c>
      <c r="AF75" s="53">
        <f t="shared" si="109"/>
        <v>-511</v>
      </c>
      <c r="AG75" s="53">
        <f t="shared" si="110"/>
        <v>-423</v>
      </c>
      <c r="AH75" s="53">
        <f t="shared" si="111"/>
        <v>-5654.0631996247694</v>
      </c>
      <c r="AI75" s="53">
        <f t="shared" si="177"/>
        <v>5744.5331996247696</v>
      </c>
      <c r="AJ75" s="469">
        <v>0</v>
      </c>
      <c r="AK75" s="469">
        <v>0</v>
      </c>
      <c r="AL75" s="469">
        <v>90.47</v>
      </c>
      <c r="AM75" s="470">
        <f t="shared" si="112"/>
        <v>90.47</v>
      </c>
      <c r="AN75" s="53">
        <f t="shared" si="113"/>
        <v>-5654.0631996247694</v>
      </c>
      <c r="AO75" s="382">
        <f t="shared" si="114"/>
        <v>2</v>
      </c>
      <c r="AP75">
        <v>1</v>
      </c>
      <c r="AQ75" s="383">
        <f t="shared" si="115"/>
        <v>6989.533199624766</v>
      </c>
      <c r="AR75" s="383">
        <f t="shared" si="116"/>
        <v>-1245</v>
      </c>
      <c r="AS75" s="383">
        <f t="shared" si="117"/>
        <v>0</v>
      </c>
      <c r="AT75" s="383">
        <f t="shared" si="118"/>
        <v>1239</v>
      </c>
      <c r="AU75" s="383">
        <f t="shared" si="119"/>
        <v>5654.0631996247694</v>
      </c>
      <c r="AV75" s="383">
        <f t="shared" si="120"/>
        <v>1</v>
      </c>
      <c r="AW75" s="383">
        <f t="shared" si="121"/>
        <v>1</v>
      </c>
      <c r="AX75" s="383">
        <f t="shared" si="122"/>
        <v>1</v>
      </c>
      <c r="AY75" s="383">
        <f t="shared" si="123"/>
        <v>0</v>
      </c>
      <c r="AZ75">
        <f t="shared" si="124"/>
        <v>0</v>
      </c>
      <c r="BA75">
        <f t="shared" si="125"/>
        <v>0</v>
      </c>
      <c r="BB75" s="383">
        <f t="shared" si="126"/>
        <v>0</v>
      </c>
      <c r="BC75" s="384">
        <f t="shared" si="87"/>
        <v>4.8192771084337354E-3</v>
      </c>
      <c r="BD75" s="384">
        <f t="shared" si="87"/>
        <v>4000</v>
      </c>
      <c r="BE75" s="384">
        <f t="shared" si="87"/>
        <v>1685</v>
      </c>
      <c r="BF75" s="384">
        <f t="shared" si="87"/>
        <v>0</v>
      </c>
      <c r="BG75" s="384">
        <f t="shared" si="87"/>
        <v>0.18473895582329317</v>
      </c>
      <c r="BH75" s="384">
        <f t="shared" si="87"/>
        <v>6.0240963855421686E-2</v>
      </c>
      <c r="BI75" s="384">
        <f t="shared" si="182"/>
        <v>1304.533199624766</v>
      </c>
      <c r="BJ75" s="384">
        <f t="shared" si="182"/>
        <v>0.41044176706827307</v>
      </c>
      <c r="BK75" s="384">
        <f t="shared" si="182"/>
        <v>0.33975903614457831</v>
      </c>
      <c r="BL75" s="474">
        <f t="shared" si="127"/>
        <v>1245</v>
      </c>
      <c r="BM75" s="409">
        <f t="shared" si="128"/>
        <v>-5654.0631996247694</v>
      </c>
      <c r="BN75" s="473">
        <f t="shared" si="129"/>
        <v>6989.533199624766</v>
      </c>
      <c r="BO75" s="387">
        <f t="shared" si="130"/>
        <v>0.17812348327737224</v>
      </c>
      <c r="BP75" s="387">
        <f t="shared" si="131"/>
        <v>0.80893287693780591</v>
      </c>
      <c r="BQ75" s="388">
        <f t="shared" si="132"/>
        <v>1.2943639784821853E-2</v>
      </c>
      <c r="BR75" s="389">
        <f t="shared" si="133"/>
        <v>0</v>
      </c>
      <c r="BS75" s="390">
        <f t="shared" si="134"/>
        <v>-6</v>
      </c>
      <c r="BT75" s="391">
        <f t="shared" si="180"/>
        <v>0</v>
      </c>
      <c r="BU75" s="391">
        <f t="shared" si="180"/>
        <v>0</v>
      </c>
      <c r="BV75" s="391">
        <f t="shared" si="180"/>
        <v>0</v>
      </c>
      <c r="BW75" s="391">
        <f t="shared" si="178"/>
        <v>0</v>
      </c>
      <c r="BX75" s="391">
        <f t="shared" si="178"/>
        <v>0</v>
      </c>
      <c r="BY75" s="391">
        <f t="shared" si="178"/>
        <v>0</v>
      </c>
      <c r="BZ75" s="391">
        <f t="shared" si="178"/>
        <v>0</v>
      </c>
      <c r="CA75" s="391">
        <f t="shared" si="89"/>
        <v>0</v>
      </c>
      <c r="CB75" s="391">
        <f t="shared" si="135"/>
        <v>0</v>
      </c>
      <c r="CC75" s="391">
        <f t="shared" si="135"/>
        <v>0</v>
      </c>
      <c r="CD75" s="392">
        <f t="shared" si="136"/>
        <v>3.4337057017324772</v>
      </c>
      <c r="CE75" s="393">
        <f t="shared" si="137"/>
        <v>4000</v>
      </c>
      <c r="CF75" s="392">
        <f t="shared" si="97"/>
        <v>0</v>
      </c>
      <c r="CG75" s="392">
        <f t="shared" si="97"/>
        <v>0</v>
      </c>
      <c r="CH75" s="392">
        <f t="shared" si="97"/>
        <v>131.62538523307828</v>
      </c>
      <c r="CI75" s="392">
        <f t="shared" si="94"/>
        <v>42.921321271655962</v>
      </c>
      <c r="CJ75" s="392">
        <f t="shared" si="94"/>
        <v>0</v>
      </c>
      <c r="CK75" s="392">
        <f t="shared" si="94"/>
        <v>292.43726893088257</v>
      </c>
      <c r="CL75" s="392">
        <f t="shared" si="94"/>
        <v>242.0762519721396</v>
      </c>
      <c r="CM75" s="392">
        <f t="shared" si="138"/>
        <v>3235.7315077512235</v>
      </c>
      <c r="CN75" s="392">
        <f t="shared" si="139"/>
        <v>51.774559139287412</v>
      </c>
      <c r="CO75" s="394">
        <f t="shared" si="140"/>
        <v>1.4464485268548062</v>
      </c>
      <c r="CP75" s="394">
        <f t="shared" si="140"/>
        <v>0</v>
      </c>
      <c r="CQ75" s="395">
        <f t="shared" si="141"/>
        <v>1685</v>
      </c>
      <c r="CR75" s="394">
        <f t="shared" si="101"/>
        <v>0</v>
      </c>
      <c r="CS75" s="394">
        <f t="shared" si="101"/>
        <v>55.44719352943423</v>
      </c>
      <c r="CT75" s="394">
        <f t="shared" si="101"/>
        <v>18.080606585685075</v>
      </c>
      <c r="CU75" s="394">
        <f t="shared" si="99"/>
        <v>0</v>
      </c>
      <c r="CV75" s="394">
        <f t="shared" si="99"/>
        <v>123.18919953713429</v>
      </c>
      <c r="CW75" s="394">
        <f t="shared" si="99"/>
        <v>101.97462114326382</v>
      </c>
      <c r="CX75" s="396">
        <f t="shared" si="142"/>
        <v>1363.0518976402029</v>
      </c>
      <c r="CY75" s="396">
        <f t="shared" si="142"/>
        <v>21.810033037424823</v>
      </c>
      <c r="CZ75" s="397">
        <f t="shared" si="143"/>
        <v>0</v>
      </c>
      <c r="DA75" s="397">
        <f t="shared" si="143"/>
        <v>0</v>
      </c>
      <c r="DB75" s="397">
        <f t="shared" si="143"/>
        <v>0</v>
      </c>
      <c r="DC75" s="397">
        <f t="shared" si="144"/>
        <v>0</v>
      </c>
      <c r="DD75" s="397">
        <f t="shared" si="103"/>
        <v>0</v>
      </c>
      <c r="DE75" s="397">
        <f t="shared" si="103"/>
        <v>0</v>
      </c>
      <c r="DF75" s="397">
        <f t="shared" si="103"/>
        <v>0</v>
      </c>
      <c r="DG75" s="397">
        <f t="shared" si="103"/>
        <v>0</v>
      </c>
      <c r="DH75" s="397">
        <f t="shared" si="103"/>
        <v>0</v>
      </c>
      <c r="DI75" s="398">
        <f t="shared" si="145"/>
        <v>0</v>
      </c>
      <c r="DJ75" s="398">
        <f t="shared" si="145"/>
        <v>0</v>
      </c>
      <c r="DK75" s="399">
        <f t="shared" si="146"/>
        <v>0</v>
      </c>
      <c r="DL75" s="399">
        <f t="shared" si="146"/>
        <v>0</v>
      </c>
      <c r="DM75" s="399">
        <f t="shared" si="146"/>
        <v>0</v>
      </c>
      <c r="DN75" s="399">
        <f t="shared" si="105"/>
        <v>0</v>
      </c>
      <c r="DO75" s="399">
        <f t="shared" si="147"/>
        <v>-230</v>
      </c>
      <c r="DP75" s="399">
        <f t="shared" si="148"/>
        <v>0</v>
      </c>
      <c r="DQ75" s="399">
        <f t="shared" si="148"/>
        <v>0</v>
      </c>
      <c r="DR75" s="399">
        <f t="shared" si="148"/>
        <v>0</v>
      </c>
      <c r="DS75" s="399">
        <f t="shared" si="106"/>
        <v>0</v>
      </c>
      <c r="DT75" s="400">
        <f t="shared" si="149"/>
        <v>0</v>
      </c>
      <c r="DU75" s="400">
        <f t="shared" si="149"/>
        <v>0</v>
      </c>
      <c r="DV75" s="386">
        <f t="shared" si="104"/>
        <v>0</v>
      </c>
      <c r="DW75" s="386">
        <f t="shared" si="104"/>
        <v>0</v>
      </c>
      <c r="DX75" s="386">
        <f t="shared" si="104"/>
        <v>0</v>
      </c>
      <c r="DY75" s="386">
        <f t="shared" si="104"/>
        <v>0</v>
      </c>
      <c r="DZ75" s="386">
        <f t="shared" si="104"/>
        <v>0</v>
      </c>
      <c r="EA75" s="401">
        <f t="shared" si="150"/>
        <v>-75</v>
      </c>
      <c r="EB75" s="386">
        <f t="shared" si="151"/>
        <v>0</v>
      </c>
      <c r="EC75" s="386">
        <f t="shared" si="151"/>
        <v>0</v>
      </c>
      <c r="ED75" s="386">
        <f t="shared" si="151"/>
        <v>0</v>
      </c>
      <c r="EE75" s="385">
        <f t="shared" si="152"/>
        <v>0</v>
      </c>
      <c r="EF75" s="385">
        <f t="shared" si="152"/>
        <v>0</v>
      </c>
      <c r="EG75" s="402">
        <f t="shared" si="102"/>
        <v>1.1198457714127177</v>
      </c>
      <c r="EH75" s="402">
        <f t="shared" si="102"/>
        <v>0</v>
      </c>
      <c r="EI75" s="402">
        <f t="shared" si="102"/>
        <v>0</v>
      </c>
      <c r="EJ75" s="402">
        <f t="shared" si="100"/>
        <v>0</v>
      </c>
      <c r="EK75" s="402">
        <f t="shared" si="100"/>
        <v>42.927421237487508</v>
      </c>
      <c r="EL75" s="402">
        <f t="shared" si="100"/>
        <v>13.99807214265897</v>
      </c>
      <c r="EM75" s="402">
        <f t="shared" si="153"/>
        <v>1304.533199624766</v>
      </c>
      <c r="EN75" s="402">
        <f t="shared" si="154"/>
        <v>95.373531531983105</v>
      </c>
      <c r="EO75" s="402">
        <f t="shared" si="154"/>
        <v>78.949126884596595</v>
      </c>
      <c r="EP75" s="402">
        <f t="shared" si="155"/>
        <v>1055.279794233343</v>
      </c>
      <c r="EQ75" s="402">
        <f t="shared" si="156"/>
        <v>16.885407823284069</v>
      </c>
      <c r="ER75" s="394">
        <f t="shared" si="98"/>
        <v>0</v>
      </c>
      <c r="ES75" s="394">
        <f t="shared" si="98"/>
        <v>0</v>
      </c>
      <c r="ET75" s="394">
        <f t="shared" si="98"/>
        <v>0</v>
      </c>
      <c r="EU75" s="394">
        <f t="shared" si="95"/>
        <v>0</v>
      </c>
      <c r="EV75" s="394">
        <f t="shared" si="95"/>
        <v>0</v>
      </c>
      <c r="EW75" s="394">
        <f t="shared" si="95"/>
        <v>0</v>
      </c>
      <c r="EX75" s="394">
        <f t="shared" si="95"/>
        <v>0</v>
      </c>
      <c r="EY75" s="403">
        <f t="shared" si="157"/>
        <v>-511</v>
      </c>
      <c r="EZ75" s="394">
        <f t="shared" si="158"/>
        <v>0</v>
      </c>
      <c r="FA75" s="396">
        <f t="shared" si="159"/>
        <v>0</v>
      </c>
      <c r="FB75" s="396">
        <f t="shared" si="159"/>
        <v>0</v>
      </c>
      <c r="FC75" s="404">
        <f t="shared" si="181"/>
        <v>0</v>
      </c>
      <c r="FD75" s="404">
        <f t="shared" si="181"/>
        <v>0</v>
      </c>
      <c r="FE75" s="404">
        <f t="shared" si="181"/>
        <v>0</v>
      </c>
      <c r="FF75" s="404">
        <f t="shared" si="179"/>
        <v>0</v>
      </c>
      <c r="FG75" s="404">
        <f t="shared" si="179"/>
        <v>0</v>
      </c>
      <c r="FH75" s="404">
        <f t="shared" si="179"/>
        <v>0</v>
      </c>
      <c r="FI75" s="404">
        <f t="shared" si="179"/>
        <v>0</v>
      </c>
      <c r="FJ75" s="404">
        <f t="shared" si="90"/>
        <v>0</v>
      </c>
      <c r="FK75" s="392">
        <f t="shared" si="160"/>
        <v>-423</v>
      </c>
      <c r="FL75" s="384">
        <f t="shared" si="161"/>
        <v>0</v>
      </c>
      <c r="FM75" s="384">
        <f t="shared" si="161"/>
        <v>0</v>
      </c>
      <c r="FN75" s="405">
        <f t="shared" si="88"/>
        <v>0</v>
      </c>
      <c r="FO75" s="405">
        <f t="shared" si="88"/>
        <v>0</v>
      </c>
      <c r="FP75" s="405">
        <f t="shared" si="88"/>
        <v>0</v>
      </c>
      <c r="FQ75" s="405">
        <f t="shared" si="88"/>
        <v>0</v>
      </c>
      <c r="FR75" s="405">
        <f t="shared" si="88"/>
        <v>0</v>
      </c>
      <c r="FS75" s="405">
        <f t="shared" si="88"/>
        <v>0</v>
      </c>
      <c r="FT75" s="405">
        <f t="shared" si="183"/>
        <v>0</v>
      </c>
      <c r="FU75" s="405">
        <f t="shared" si="183"/>
        <v>0</v>
      </c>
      <c r="FV75" s="405">
        <f t="shared" si="183"/>
        <v>0</v>
      </c>
      <c r="FW75" s="397">
        <f t="shared" si="162"/>
        <v>-5654.0631996247694</v>
      </c>
      <c r="FX75" s="406">
        <f t="shared" si="163"/>
        <v>0</v>
      </c>
      <c r="FY75" s="331">
        <f t="shared" si="164"/>
        <v>73.584592176712235</v>
      </c>
      <c r="FZ75" s="382">
        <f t="shared" si="165"/>
        <v>16.885407823287764</v>
      </c>
      <c r="GA75" s="331">
        <f t="shared" si="166"/>
        <v>0</v>
      </c>
      <c r="GB75" s="407">
        <f t="shared" si="167"/>
        <v>3.5615954629975022E-13</v>
      </c>
      <c r="GC75" s="407">
        <f t="shared" si="168"/>
        <v>-6.8389738316909643E-14</v>
      </c>
      <c r="GD75" s="407">
        <f t="shared" si="169"/>
        <v>0</v>
      </c>
      <c r="GE75" s="407">
        <f t="shared" si="170"/>
        <v>0</v>
      </c>
      <c r="GF75" s="407">
        <f t="shared" si="171"/>
        <v>0</v>
      </c>
      <c r="GG75" s="407">
        <f t="shared" si="172"/>
        <v>-7.815970093361102E-14</v>
      </c>
      <c r="GH75" s="407">
        <f t="shared" si="173"/>
        <v>0</v>
      </c>
      <c r="GI75" s="407">
        <f t="shared" si="174"/>
        <v>0</v>
      </c>
      <c r="GJ75">
        <f t="shared" si="175"/>
        <v>0</v>
      </c>
      <c r="GK75" s="382">
        <f t="shared" si="176"/>
        <v>2.0961010704922955E-13</v>
      </c>
      <c r="GL75">
        <v>1</v>
      </c>
      <c r="GM75">
        <f t="shared" si="84"/>
        <v>0</v>
      </c>
      <c r="GN75">
        <f t="shared" si="84"/>
        <v>4000</v>
      </c>
      <c r="GO75">
        <f t="shared" si="84"/>
        <v>1685</v>
      </c>
      <c r="GP75">
        <f t="shared" si="84"/>
        <v>0</v>
      </c>
      <c r="GQ75">
        <f t="shared" si="84"/>
        <v>0</v>
      </c>
      <c r="GR75">
        <f t="shared" si="83"/>
        <v>0</v>
      </c>
      <c r="GS75">
        <f t="shared" si="83"/>
        <v>1304.533199624766</v>
      </c>
      <c r="GT75">
        <f t="shared" si="83"/>
        <v>0</v>
      </c>
      <c r="GU75">
        <f t="shared" si="83"/>
        <v>0</v>
      </c>
      <c r="GV75">
        <f t="shared" si="83"/>
        <v>0</v>
      </c>
    </row>
    <row r="76" spans="1:204" customFormat="1" x14ac:dyDescent="0.25">
      <c r="A76" s="378">
        <v>43014</v>
      </c>
      <c r="B76" s="32" t="s">
        <v>1461</v>
      </c>
      <c r="C76" t="s">
        <v>894</v>
      </c>
      <c r="D76">
        <v>1</v>
      </c>
      <c r="E76" s="379">
        <v>11426</v>
      </c>
      <c r="F76" s="379">
        <v>11802</v>
      </c>
      <c r="G76" s="379">
        <v>577</v>
      </c>
      <c r="H76" s="379">
        <v>25380</v>
      </c>
      <c r="I76" s="379">
        <v>67370</v>
      </c>
      <c r="J76" s="379">
        <v>0</v>
      </c>
      <c r="K76" s="379">
        <v>138</v>
      </c>
      <c r="L76" s="379">
        <v>1751</v>
      </c>
      <c r="M76" s="380">
        <v>26226.338851034365</v>
      </c>
      <c r="N76" s="381">
        <f t="shared" si="107"/>
        <v>144670.33885103435</v>
      </c>
      <c r="O76" s="379">
        <v>10793</v>
      </c>
      <c r="P76" s="379">
        <v>22612</v>
      </c>
      <c r="Q76" s="379">
        <v>591</v>
      </c>
      <c r="R76" s="379">
        <v>25626</v>
      </c>
      <c r="S76" s="379">
        <v>68280</v>
      </c>
      <c r="T76" s="379">
        <v>0</v>
      </c>
      <c r="U76" s="379">
        <v>112</v>
      </c>
      <c r="V76" s="379">
        <v>1042</v>
      </c>
      <c r="W76" s="480">
        <f>(VLOOKUP(A76,'[1]floresta plant'!$A$4:$F$573,6,0))*1000</f>
        <v>30600.212558435436</v>
      </c>
      <c r="X76" s="24">
        <f t="shared" si="108"/>
        <v>159656.21255843545</v>
      </c>
      <c r="Y76" s="53">
        <f t="shared" si="96"/>
        <v>14</v>
      </c>
      <c r="Z76" s="53">
        <f t="shared" si="96"/>
        <v>246</v>
      </c>
      <c r="AA76" s="53">
        <f t="shared" si="96"/>
        <v>910</v>
      </c>
      <c r="AB76" s="53">
        <f t="shared" si="93"/>
        <v>0</v>
      </c>
      <c r="AC76" s="53">
        <f t="shared" si="93"/>
        <v>-26</v>
      </c>
      <c r="AD76" s="53">
        <f t="shared" si="93"/>
        <v>-709</v>
      </c>
      <c r="AE76" s="53">
        <f t="shared" si="93"/>
        <v>4373.8737074010714</v>
      </c>
      <c r="AF76" s="53">
        <f t="shared" si="109"/>
        <v>10810</v>
      </c>
      <c r="AG76" s="53">
        <f t="shared" si="110"/>
        <v>-633</v>
      </c>
      <c r="AH76" s="53">
        <f t="shared" si="111"/>
        <v>-14841.143707401101</v>
      </c>
      <c r="AI76" s="53">
        <f t="shared" si="177"/>
        <v>14985.873707401101</v>
      </c>
      <c r="AJ76" s="469">
        <v>0</v>
      </c>
      <c r="AK76" s="469">
        <v>0</v>
      </c>
      <c r="AL76" s="469">
        <v>144.73000000000002</v>
      </c>
      <c r="AM76" s="470">
        <f t="shared" si="112"/>
        <v>144.73000000000002</v>
      </c>
      <c r="AN76" s="53">
        <f t="shared" si="113"/>
        <v>-14841.143707401101</v>
      </c>
      <c r="AO76" s="382">
        <f t="shared" si="114"/>
        <v>2</v>
      </c>
      <c r="AP76">
        <v>1</v>
      </c>
      <c r="AQ76" s="383">
        <f t="shared" si="115"/>
        <v>16353.873707401071</v>
      </c>
      <c r="AR76" s="383">
        <f t="shared" si="116"/>
        <v>-1368</v>
      </c>
      <c r="AS76" s="383">
        <f t="shared" si="117"/>
        <v>14</v>
      </c>
      <c r="AT76" s="383">
        <f t="shared" si="118"/>
        <v>1368</v>
      </c>
      <c r="AU76" s="383">
        <f t="shared" si="119"/>
        <v>14841.143707401101</v>
      </c>
      <c r="AV76" s="383">
        <f t="shared" si="120"/>
        <v>1</v>
      </c>
      <c r="AW76" s="383">
        <f t="shared" si="121"/>
        <v>1</v>
      </c>
      <c r="AX76" s="383">
        <f t="shared" si="122"/>
        <v>1</v>
      </c>
      <c r="AY76" s="383">
        <f t="shared" si="123"/>
        <v>7</v>
      </c>
      <c r="AZ76">
        <f t="shared" si="124"/>
        <v>7</v>
      </c>
      <c r="BA76">
        <f t="shared" si="125"/>
        <v>0</v>
      </c>
      <c r="BB76" s="383">
        <f t="shared" si="126"/>
        <v>0</v>
      </c>
      <c r="BC76" s="384">
        <f t="shared" si="87"/>
        <v>14</v>
      </c>
      <c r="BD76" s="384">
        <f t="shared" si="87"/>
        <v>246</v>
      </c>
      <c r="BE76" s="384">
        <f t="shared" si="87"/>
        <v>910</v>
      </c>
      <c r="BF76" s="384">
        <f t="shared" si="87"/>
        <v>0</v>
      </c>
      <c r="BG76" s="384">
        <f t="shared" si="87"/>
        <v>1.9005847953216373E-2</v>
      </c>
      <c r="BH76" s="384">
        <f t="shared" si="87"/>
        <v>0.51827485380116955</v>
      </c>
      <c r="BI76" s="384">
        <f t="shared" si="182"/>
        <v>4373.8737074010714</v>
      </c>
      <c r="BJ76" s="384">
        <f t="shared" si="182"/>
        <v>10810</v>
      </c>
      <c r="BK76" s="384">
        <f t="shared" si="182"/>
        <v>0.46271929824561403</v>
      </c>
      <c r="BL76" s="474">
        <f t="shared" si="127"/>
        <v>1361</v>
      </c>
      <c r="BM76" s="409">
        <f t="shared" si="128"/>
        <v>-14834.143707401101</v>
      </c>
      <c r="BN76" s="473">
        <f t="shared" si="129"/>
        <v>16339.873707401071</v>
      </c>
      <c r="BO76" s="387">
        <f t="shared" si="130"/>
        <v>8.3293177436465818E-2</v>
      </c>
      <c r="BP76" s="387">
        <f t="shared" si="131"/>
        <v>0.9078493489629631</v>
      </c>
      <c r="BQ76" s="388">
        <f t="shared" si="132"/>
        <v>8.8574736005710836E-3</v>
      </c>
      <c r="BR76" s="389">
        <f t="shared" si="133"/>
        <v>0</v>
      </c>
      <c r="BS76" s="390">
        <f t="shared" si="134"/>
        <v>14</v>
      </c>
      <c r="BT76" s="391">
        <f t="shared" si="180"/>
        <v>0</v>
      </c>
      <c r="BU76" s="391">
        <f t="shared" si="180"/>
        <v>0</v>
      </c>
      <c r="BV76" s="391">
        <f t="shared" si="180"/>
        <v>0</v>
      </c>
      <c r="BW76" s="391">
        <f t="shared" si="178"/>
        <v>0.13304093567251463</v>
      </c>
      <c r="BX76" s="391">
        <f t="shared" si="178"/>
        <v>3.6279239766081868</v>
      </c>
      <c r="BY76" s="391">
        <f t="shared" si="178"/>
        <v>0</v>
      </c>
      <c r="BZ76" s="391">
        <f t="shared" si="178"/>
        <v>0</v>
      </c>
      <c r="CA76" s="391">
        <f t="shared" si="89"/>
        <v>3.2390350877192984</v>
      </c>
      <c r="CB76" s="391">
        <f t="shared" si="135"/>
        <v>7</v>
      </c>
      <c r="CC76" s="391">
        <f t="shared" si="135"/>
        <v>0</v>
      </c>
      <c r="CD76" s="392">
        <f t="shared" si="136"/>
        <v>0</v>
      </c>
      <c r="CE76" s="393">
        <f t="shared" si="137"/>
        <v>246</v>
      </c>
      <c r="CF76" s="392">
        <f t="shared" si="97"/>
        <v>0</v>
      </c>
      <c r="CG76" s="392">
        <f t="shared" si="97"/>
        <v>0</v>
      </c>
      <c r="CH76" s="392">
        <f t="shared" si="97"/>
        <v>0.38943213661084458</v>
      </c>
      <c r="CI76" s="392">
        <f t="shared" si="94"/>
        <v>10.619514802195722</v>
      </c>
      <c r="CJ76" s="392">
        <f t="shared" si="94"/>
        <v>0</v>
      </c>
      <c r="CK76" s="392">
        <f t="shared" si="94"/>
        <v>0</v>
      </c>
      <c r="CL76" s="392">
        <f t="shared" si="94"/>
        <v>9.4811747105640229</v>
      </c>
      <c r="CM76" s="392">
        <f t="shared" si="138"/>
        <v>223.33093984488892</v>
      </c>
      <c r="CN76" s="392">
        <f t="shared" si="139"/>
        <v>2.1789385057404864</v>
      </c>
      <c r="CO76" s="394">
        <f t="shared" si="140"/>
        <v>0</v>
      </c>
      <c r="CP76" s="394">
        <f t="shared" si="140"/>
        <v>0</v>
      </c>
      <c r="CQ76" s="395">
        <f t="shared" si="141"/>
        <v>910</v>
      </c>
      <c r="CR76" s="394">
        <f t="shared" si="101"/>
        <v>0</v>
      </c>
      <c r="CS76" s="394">
        <f t="shared" si="101"/>
        <v>1.4405822939669453</v>
      </c>
      <c r="CT76" s="394">
        <f t="shared" si="101"/>
        <v>39.283571016252473</v>
      </c>
      <c r="CU76" s="394">
        <f t="shared" si="99"/>
        <v>0</v>
      </c>
      <c r="CV76" s="394">
        <f t="shared" si="99"/>
        <v>0</v>
      </c>
      <c r="CW76" s="394">
        <f t="shared" si="99"/>
        <v>35.07263815696448</v>
      </c>
      <c r="CX76" s="396">
        <f t="shared" si="142"/>
        <v>826.14290755629645</v>
      </c>
      <c r="CY76" s="396">
        <f t="shared" si="142"/>
        <v>8.0603009765196862</v>
      </c>
      <c r="CZ76" s="397">
        <f t="shared" si="143"/>
        <v>0</v>
      </c>
      <c r="DA76" s="397">
        <f t="shared" si="143"/>
        <v>0</v>
      </c>
      <c r="DB76" s="397">
        <f t="shared" si="143"/>
        <v>0</v>
      </c>
      <c r="DC76" s="397">
        <f t="shared" si="144"/>
        <v>0</v>
      </c>
      <c r="DD76" s="397">
        <f t="shared" si="103"/>
        <v>0</v>
      </c>
      <c r="DE76" s="397">
        <f t="shared" si="103"/>
        <v>0</v>
      </c>
      <c r="DF76" s="397">
        <f t="shared" si="103"/>
        <v>0</v>
      </c>
      <c r="DG76" s="397">
        <f t="shared" si="103"/>
        <v>0</v>
      </c>
      <c r="DH76" s="397">
        <f t="shared" si="103"/>
        <v>0</v>
      </c>
      <c r="DI76" s="398">
        <f t="shared" si="145"/>
        <v>0</v>
      </c>
      <c r="DJ76" s="398">
        <f t="shared" si="145"/>
        <v>0</v>
      </c>
      <c r="DK76" s="399">
        <f t="shared" si="146"/>
        <v>0</v>
      </c>
      <c r="DL76" s="399">
        <f t="shared" si="146"/>
        <v>0</v>
      </c>
      <c r="DM76" s="399">
        <f t="shared" si="146"/>
        <v>0</v>
      </c>
      <c r="DN76" s="399">
        <f t="shared" si="105"/>
        <v>0</v>
      </c>
      <c r="DO76" s="399">
        <f t="shared" si="147"/>
        <v>-26</v>
      </c>
      <c r="DP76" s="399">
        <f t="shared" si="148"/>
        <v>0</v>
      </c>
      <c r="DQ76" s="399">
        <f t="shared" si="148"/>
        <v>0</v>
      </c>
      <c r="DR76" s="399">
        <f t="shared" si="148"/>
        <v>0</v>
      </c>
      <c r="DS76" s="399">
        <f t="shared" si="106"/>
        <v>0</v>
      </c>
      <c r="DT76" s="400">
        <f t="shared" si="149"/>
        <v>0</v>
      </c>
      <c r="DU76" s="400">
        <f t="shared" si="149"/>
        <v>0</v>
      </c>
      <c r="DV76" s="386">
        <f t="shared" si="104"/>
        <v>0</v>
      </c>
      <c r="DW76" s="386">
        <f t="shared" si="104"/>
        <v>0</v>
      </c>
      <c r="DX76" s="386">
        <f t="shared" si="104"/>
        <v>0</v>
      </c>
      <c r="DY76" s="386">
        <f t="shared" si="104"/>
        <v>0</v>
      </c>
      <c r="DZ76" s="386">
        <f t="shared" si="104"/>
        <v>0</v>
      </c>
      <c r="EA76" s="401">
        <f t="shared" si="150"/>
        <v>-709</v>
      </c>
      <c r="EB76" s="386">
        <f t="shared" si="151"/>
        <v>0</v>
      </c>
      <c r="EC76" s="386">
        <f t="shared" si="151"/>
        <v>0</v>
      </c>
      <c r="ED76" s="386">
        <f t="shared" si="151"/>
        <v>0</v>
      </c>
      <c r="EE76" s="385">
        <f t="shared" si="152"/>
        <v>0</v>
      </c>
      <c r="EF76" s="385">
        <f t="shared" si="152"/>
        <v>0</v>
      </c>
      <c r="EG76" s="402">
        <f t="shared" si="102"/>
        <v>0</v>
      </c>
      <c r="EH76" s="402">
        <f t="shared" si="102"/>
        <v>0</v>
      </c>
      <c r="EI76" s="402">
        <f t="shared" si="102"/>
        <v>0</v>
      </c>
      <c r="EJ76" s="402">
        <f t="shared" si="100"/>
        <v>0</v>
      </c>
      <c r="EK76" s="402">
        <f t="shared" si="100"/>
        <v>6.9240934273951016</v>
      </c>
      <c r="EL76" s="402">
        <f t="shared" si="100"/>
        <v>188.81470153935106</v>
      </c>
      <c r="EM76" s="402">
        <f t="shared" si="153"/>
        <v>4373.8737074010714</v>
      </c>
      <c r="EN76" s="402">
        <f t="shared" si="154"/>
        <v>0</v>
      </c>
      <c r="EO76" s="402">
        <f t="shared" si="154"/>
        <v>168.57504382850385</v>
      </c>
      <c r="EP76" s="402">
        <f t="shared" si="155"/>
        <v>3970.8183977102844</v>
      </c>
      <c r="EQ76" s="402">
        <f t="shared" si="156"/>
        <v>38.741470895536963</v>
      </c>
      <c r="ER76" s="394">
        <f t="shared" si="98"/>
        <v>0</v>
      </c>
      <c r="ES76" s="394">
        <f t="shared" si="98"/>
        <v>0</v>
      </c>
      <c r="ET76" s="394">
        <f t="shared" si="98"/>
        <v>0</v>
      </c>
      <c r="EU76" s="394">
        <f t="shared" si="95"/>
        <v>0</v>
      </c>
      <c r="EV76" s="394">
        <f t="shared" si="95"/>
        <v>17.112851206354591</v>
      </c>
      <c r="EW76" s="394">
        <f t="shared" si="95"/>
        <v>466.6542886655925</v>
      </c>
      <c r="EX76" s="394">
        <f t="shared" si="95"/>
        <v>0</v>
      </c>
      <c r="EY76" s="403">
        <f t="shared" si="157"/>
        <v>10810</v>
      </c>
      <c r="EZ76" s="394">
        <f t="shared" si="158"/>
        <v>416.63210821624835</v>
      </c>
      <c r="FA76" s="396">
        <f t="shared" si="159"/>
        <v>9813.8514622896309</v>
      </c>
      <c r="FB76" s="396">
        <f t="shared" si="159"/>
        <v>95.749289622173407</v>
      </c>
      <c r="FC76" s="404">
        <f t="shared" si="181"/>
        <v>0</v>
      </c>
      <c r="FD76" s="404">
        <f t="shared" si="181"/>
        <v>0</v>
      </c>
      <c r="FE76" s="404">
        <f t="shared" si="181"/>
        <v>0</v>
      </c>
      <c r="FF76" s="404">
        <f t="shared" si="179"/>
        <v>0</v>
      </c>
      <c r="FG76" s="404">
        <f t="shared" si="179"/>
        <v>0</v>
      </c>
      <c r="FH76" s="404">
        <f t="shared" si="179"/>
        <v>0</v>
      </c>
      <c r="FI76" s="404">
        <f t="shared" si="179"/>
        <v>0</v>
      </c>
      <c r="FJ76" s="404">
        <f t="shared" si="90"/>
        <v>0</v>
      </c>
      <c r="FK76" s="392">
        <f t="shared" si="160"/>
        <v>-633</v>
      </c>
      <c r="FL76" s="384">
        <f t="shared" si="161"/>
        <v>0</v>
      </c>
      <c r="FM76" s="384">
        <f t="shared" si="161"/>
        <v>0</v>
      </c>
      <c r="FN76" s="405">
        <f t="shared" si="88"/>
        <v>0</v>
      </c>
      <c r="FO76" s="405">
        <f t="shared" si="88"/>
        <v>0</v>
      </c>
      <c r="FP76" s="405">
        <f t="shared" si="88"/>
        <v>0</v>
      </c>
      <c r="FQ76" s="405">
        <f t="shared" si="88"/>
        <v>0</v>
      </c>
      <c r="FR76" s="405">
        <f t="shared" si="88"/>
        <v>0</v>
      </c>
      <c r="FS76" s="405">
        <f t="shared" si="88"/>
        <v>0</v>
      </c>
      <c r="FT76" s="405">
        <f t="shared" si="183"/>
        <v>0</v>
      </c>
      <c r="FU76" s="405">
        <f t="shared" si="183"/>
        <v>0</v>
      </c>
      <c r="FV76" s="405">
        <f t="shared" si="183"/>
        <v>0</v>
      </c>
      <c r="FW76" s="397">
        <f t="shared" si="162"/>
        <v>-14841.143707401101</v>
      </c>
      <c r="FX76" s="406">
        <f t="shared" si="163"/>
        <v>0</v>
      </c>
      <c r="FY76" s="331">
        <f t="shared" si="164"/>
        <v>105.98852910443358</v>
      </c>
      <c r="FZ76" s="382">
        <f t="shared" si="165"/>
        <v>38.741470895566437</v>
      </c>
      <c r="GA76" s="331">
        <f t="shared" si="166"/>
        <v>0</v>
      </c>
      <c r="GB76" s="407">
        <f t="shared" si="167"/>
        <v>0</v>
      </c>
      <c r="GC76" s="407">
        <f t="shared" si="168"/>
        <v>0</v>
      </c>
      <c r="GD76" s="407">
        <f t="shared" si="169"/>
        <v>0</v>
      </c>
      <c r="GE76" s="407">
        <f t="shared" si="170"/>
        <v>0</v>
      </c>
      <c r="GF76" s="407">
        <f t="shared" si="171"/>
        <v>0</v>
      </c>
      <c r="GG76" s="407">
        <f t="shared" si="172"/>
        <v>1.9895196601282805E-13</v>
      </c>
      <c r="GH76" s="407">
        <f t="shared" si="173"/>
        <v>0</v>
      </c>
      <c r="GI76" s="407">
        <f t="shared" si="174"/>
        <v>0</v>
      </c>
      <c r="GJ76">
        <f t="shared" si="175"/>
        <v>-1.8189894035458565E-12</v>
      </c>
      <c r="GK76" s="382">
        <f t="shared" si="176"/>
        <v>-1.6200374375330284E-12</v>
      </c>
      <c r="GL76">
        <v>1</v>
      </c>
      <c r="GM76">
        <f t="shared" si="84"/>
        <v>14</v>
      </c>
      <c r="GN76">
        <f t="shared" si="84"/>
        <v>246</v>
      </c>
      <c r="GO76">
        <f t="shared" si="84"/>
        <v>910</v>
      </c>
      <c r="GP76">
        <f t="shared" si="84"/>
        <v>0</v>
      </c>
      <c r="GQ76">
        <f t="shared" si="84"/>
        <v>0</v>
      </c>
      <c r="GR76">
        <f t="shared" si="83"/>
        <v>0</v>
      </c>
      <c r="GS76">
        <f t="shared" si="83"/>
        <v>4373.8737074010714</v>
      </c>
      <c r="GT76">
        <f t="shared" si="83"/>
        <v>10810</v>
      </c>
      <c r="GU76">
        <f t="shared" si="83"/>
        <v>0</v>
      </c>
      <c r="GV76">
        <f t="shared" si="83"/>
        <v>0</v>
      </c>
    </row>
    <row r="77" spans="1:204" customFormat="1" x14ac:dyDescent="0.25">
      <c r="A77" s="378">
        <v>43015</v>
      </c>
      <c r="B77" s="32" t="s">
        <v>1462</v>
      </c>
      <c r="C77" t="s">
        <v>894</v>
      </c>
      <c r="D77">
        <v>1</v>
      </c>
      <c r="E77" s="379">
        <v>9845</v>
      </c>
      <c r="F77" s="379">
        <v>13523</v>
      </c>
      <c r="G77" s="379">
        <v>15</v>
      </c>
      <c r="H77" s="379">
        <v>158000</v>
      </c>
      <c r="I77" s="379">
        <v>76780</v>
      </c>
      <c r="J77" s="379">
        <v>0</v>
      </c>
      <c r="K77" s="379">
        <v>12</v>
      </c>
      <c r="L77" s="379">
        <v>4188</v>
      </c>
      <c r="M77" s="380">
        <v>33178.034550968448</v>
      </c>
      <c r="N77" s="381">
        <f t="shared" si="107"/>
        <v>295541.03455096844</v>
      </c>
      <c r="O77" s="379">
        <v>10436</v>
      </c>
      <c r="P77" s="379">
        <v>15260</v>
      </c>
      <c r="Q77" s="379">
        <v>18</v>
      </c>
      <c r="R77" s="379">
        <v>152850</v>
      </c>
      <c r="S77" s="379">
        <v>83900</v>
      </c>
      <c r="T77" s="379">
        <v>0</v>
      </c>
      <c r="U77" s="379">
        <v>0</v>
      </c>
      <c r="V77" s="379">
        <v>4520</v>
      </c>
      <c r="W77" s="480">
        <f>(VLOOKUP(A77,'[1]floresta plant'!$A$4:$F$573,6,0))*1000</f>
        <v>37687.91921328145</v>
      </c>
      <c r="X77" s="24">
        <f t="shared" si="108"/>
        <v>304671.91921328148</v>
      </c>
      <c r="Y77" s="53">
        <f t="shared" si="96"/>
        <v>3</v>
      </c>
      <c r="Z77" s="53">
        <f t="shared" si="96"/>
        <v>-5150</v>
      </c>
      <c r="AA77" s="53">
        <f t="shared" si="96"/>
        <v>7120</v>
      </c>
      <c r="AB77" s="53">
        <f t="shared" si="93"/>
        <v>0</v>
      </c>
      <c r="AC77" s="53">
        <f t="shared" si="93"/>
        <v>-12</v>
      </c>
      <c r="AD77" s="53">
        <f t="shared" si="93"/>
        <v>332</v>
      </c>
      <c r="AE77" s="53">
        <f t="shared" si="93"/>
        <v>4509.8846623130012</v>
      </c>
      <c r="AF77" s="53">
        <f t="shared" si="109"/>
        <v>1737</v>
      </c>
      <c r="AG77" s="53">
        <f t="shared" si="110"/>
        <v>591</v>
      </c>
      <c r="AH77" s="53">
        <f t="shared" si="111"/>
        <v>-7869.4246623130375</v>
      </c>
      <c r="AI77" s="53">
        <f t="shared" si="177"/>
        <v>9130.8846623130376</v>
      </c>
      <c r="AJ77" s="469">
        <v>0</v>
      </c>
      <c r="AK77" s="469">
        <v>0</v>
      </c>
      <c r="AL77" s="469">
        <v>1261.46</v>
      </c>
      <c r="AM77" s="470">
        <f t="shared" si="112"/>
        <v>1261.46</v>
      </c>
      <c r="AN77" s="53">
        <f t="shared" si="113"/>
        <v>-7869.4246623130375</v>
      </c>
      <c r="AO77" s="382">
        <f t="shared" si="114"/>
        <v>2</v>
      </c>
      <c r="AP77">
        <v>1</v>
      </c>
      <c r="AQ77" s="383">
        <f t="shared" si="115"/>
        <v>14292.884662313001</v>
      </c>
      <c r="AR77" s="383">
        <f t="shared" si="116"/>
        <v>-5162</v>
      </c>
      <c r="AS77" s="383">
        <f t="shared" si="117"/>
        <v>3</v>
      </c>
      <c r="AT77" s="383">
        <f t="shared" si="118"/>
        <v>5162</v>
      </c>
      <c r="AU77" s="383">
        <f t="shared" si="119"/>
        <v>7869.4246623130375</v>
      </c>
      <c r="AV77" s="383">
        <f t="shared" si="120"/>
        <v>1</v>
      </c>
      <c r="AW77" s="383">
        <f t="shared" si="121"/>
        <v>1</v>
      </c>
      <c r="AX77" s="383">
        <f t="shared" si="122"/>
        <v>1</v>
      </c>
      <c r="AY77" s="383">
        <f t="shared" si="123"/>
        <v>1.5</v>
      </c>
      <c r="AZ77">
        <f t="shared" si="124"/>
        <v>1.5</v>
      </c>
      <c r="BA77">
        <f t="shared" si="125"/>
        <v>0</v>
      </c>
      <c r="BB77" s="383">
        <f t="shared" si="126"/>
        <v>0</v>
      </c>
      <c r="BC77" s="384">
        <f t="shared" si="87"/>
        <v>3</v>
      </c>
      <c r="BD77" s="384">
        <f t="shared" si="87"/>
        <v>0.99767531964354905</v>
      </c>
      <c r="BE77" s="384">
        <f t="shared" si="87"/>
        <v>7120</v>
      </c>
      <c r="BF77" s="384">
        <f t="shared" si="87"/>
        <v>0</v>
      </c>
      <c r="BG77" s="384">
        <f t="shared" si="87"/>
        <v>2.3246803564509881E-3</v>
      </c>
      <c r="BH77" s="384">
        <f t="shared" si="87"/>
        <v>332</v>
      </c>
      <c r="BI77" s="384">
        <f t="shared" si="182"/>
        <v>4509.8846623130012</v>
      </c>
      <c r="BJ77" s="384">
        <f t="shared" si="182"/>
        <v>1737</v>
      </c>
      <c r="BK77" s="384">
        <f t="shared" si="182"/>
        <v>591</v>
      </c>
      <c r="BL77" s="474">
        <f t="shared" si="127"/>
        <v>5160.5</v>
      </c>
      <c r="BM77" s="409">
        <f t="shared" si="128"/>
        <v>-7867.9246623130375</v>
      </c>
      <c r="BN77" s="473">
        <f t="shared" si="129"/>
        <v>14289.884662313001</v>
      </c>
      <c r="BO77" s="387">
        <f t="shared" si="130"/>
        <v>0.36112957675647933</v>
      </c>
      <c r="BP77" s="387">
        <f t="shared" si="131"/>
        <v>0.55059399346051219</v>
      </c>
      <c r="BQ77" s="388">
        <f t="shared" si="132"/>
        <v>8.8276429783008481E-2</v>
      </c>
      <c r="BR77" s="389">
        <f t="shared" si="133"/>
        <v>0</v>
      </c>
      <c r="BS77" s="390">
        <f t="shared" si="134"/>
        <v>3</v>
      </c>
      <c r="BT77" s="391">
        <f t="shared" si="180"/>
        <v>1.4965129794653236</v>
      </c>
      <c r="BU77" s="391">
        <f t="shared" si="180"/>
        <v>0</v>
      </c>
      <c r="BV77" s="391">
        <f t="shared" si="180"/>
        <v>0</v>
      </c>
      <c r="BW77" s="391">
        <f t="shared" si="178"/>
        <v>3.4870205346764823E-3</v>
      </c>
      <c r="BX77" s="391">
        <f t="shared" si="178"/>
        <v>0</v>
      </c>
      <c r="BY77" s="391">
        <f t="shared" si="178"/>
        <v>0</v>
      </c>
      <c r="BZ77" s="391">
        <f t="shared" si="178"/>
        <v>0</v>
      </c>
      <c r="CA77" s="391">
        <f t="shared" si="89"/>
        <v>0</v>
      </c>
      <c r="CB77" s="391">
        <f t="shared" si="135"/>
        <v>1.5</v>
      </c>
      <c r="CC77" s="391">
        <f t="shared" si="135"/>
        <v>0</v>
      </c>
      <c r="CD77" s="392">
        <f t="shared" si="136"/>
        <v>0</v>
      </c>
      <c r="CE77" s="393">
        <f t="shared" si="137"/>
        <v>-5150</v>
      </c>
      <c r="CF77" s="392">
        <f t="shared" si="97"/>
        <v>0</v>
      </c>
      <c r="CG77" s="392">
        <f t="shared" si="97"/>
        <v>0</v>
      </c>
      <c r="CH77" s="392">
        <f t="shared" si="97"/>
        <v>0</v>
      </c>
      <c r="CI77" s="392">
        <f t="shared" si="94"/>
        <v>0</v>
      </c>
      <c r="CJ77" s="392">
        <f t="shared" si="94"/>
        <v>0</v>
      </c>
      <c r="CK77" s="392">
        <f t="shared" si="94"/>
        <v>0</v>
      </c>
      <c r="CL77" s="392">
        <f t="shared" si="94"/>
        <v>0</v>
      </c>
      <c r="CM77" s="392">
        <f t="shared" si="138"/>
        <v>0</v>
      </c>
      <c r="CN77" s="392">
        <f t="shared" si="139"/>
        <v>0</v>
      </c>
      <c r="CO77" s="394">
        <f t="shared" si="140"/>
        <v>0</v>
      </c>
      <c r="CP77" s="394">
        <f t="shared" si="140"/>
        <v>2565.2652693736118</v>
      </c>
      <c r="CQ77" s="395">
        <f t="shared" si="141"/>
        <v>7120</v>
      </c>
      <c r="CR77" s="394">
        <f t="shared" si="101"/>
        <v>0</v>
      </c>
      <c r="CS77" s="394">
        <f t="shared" si="101"/>
        <v>5.9773171325210379</v>
      </c>
      <c r="CT77" s="394">
        <f t="shared" si="101"/>
        <v>0</v>
      </c>
      <c r="CU77" s="394">
        <f t="shared" si="99"/>
        <v>0</v>
      </c>
      <c r="CV77" s="394">
        <f t="shared" si="99"/>
        <v>0</v>
      </c>
      <c r="CW77" s="394">
        <f t="shared" si="99"/>
        <v>0</v>
      </c>
      <c r="CX77" s="396">
        <f t="shared" si="142"/>
        <v>3920.2292334388467</v>
      </c>
      <c r="CY77" s="396">
        <f t="shared" si="142"/>
        <v>628.52818005502036</v>
      </c>
      <c r="CZ77" s="397">
        <f t="shared" si="143"/>
        <v>0</v>
      </c>
      <c r="DA77" s="397">
        <f t="shared" si="143"/>
        <v>0</v>
      </c>
      <c r="DB77" s="397">
        <f t="shared" si="143"/>
        <v>0</v>
      </c>
      <c r="DC77" s="397">
        <f t="shared" si="144"/>
        <v>0</v>
      </c>
      <c r="DD77" s="397">
        <f t="shared" si="103"/>
        <v>0</v>
      </c>
      <c r="DE77" s="397">
        <f t="shared" si="103"/>
        <v>0</v>
      </c>
      <c r="DF77" s="397">
        <f t="shared" si="103"/>
        <v>0</v>
      </c>
      <c r="DG77" s="397">
        <f t="shared" si="103"/>
        <v>0</v>
      </c>
      <c r="DH77" s="397">
        <f t="shared" si="103"/>
        <v>0</v>
      </c>
      <c r="DI77" s="398">
        <f t="shared" si="145"/>
        <v>0</v>
      </c>
      <c r="DJ77" s="398">
        <f t="shared" si="145"/>
        <v>0</v>
      </c>
      <c r="DK77" s="399">
        <f t="shared" si="146"/>
        <v>0</v>
      </c>
      <c r="DL77" s="399">
        <f t="shared" si="146"/>
        <v>0</v>
      </c>
      <c r="DM77" s="399">
        <f t="shared" si="146"/>
        <v>0</v>
      </c>
      <c r="DN77" s="399">
        <f t="shared" si="105"/>
        <v>0</v>
      </c>
      <c r="DO77" s="399">
        <f t="shared" si="147"/>
        <v>-12</v>
      </c>
      <c r="DP77" s="399">
        <f t="shared" si="148"/>
        <v>0</v>
      </c>
      <c r="DQ77" s="399">
        <f t="shared" si="148"/>
        <v>0</v>
      </c>
      <c r="DR77" s="399">
        <f t="shared" si="148"/>
        <v>0</v>
      </c>
      <c r="DS77" s="399">
        <f t="shared" si="106"/>
        <v>0</v>
      </c>
      <c r="DT77" s="400">
        <f t="shared" si="149"/>
        <v>0</v>
      </c>
      <c r="DU77" s="400">
        <f t="shared" si="149"/>
        <v>0</v>
      </c>
      <c r="DV77" s="386">
        <f t="shared" si="104"/>
        <v>0</v>
      </c>
      <c r="DW77" s="386">
        <f t="shared" si="104"/>
        <v>119.61630188652235</v>
      </c>
      <c r="DX77" s="386">
        <f t="shared" si="104"/>
        <v>0</v>
      </c>
      <c r="DY77" s="386">
        <f t="shared" si="104"/>
        <v>0</v>
      </c>
      <c r="DZ77" s="386">
        <f t="shared" si="104"/>
        <v>0.27871759662878992</v>
      </c>
      <c r="EA77" s="401">
        <f t="shared" si="150"/>
        <v>332</v>
      </c>
      <c r="EB77" s="386">
        <f t="shared" si="151"/>
        <v>0</v>
      </c>
      <c r="EC77" s="386">
        <f t="shared" si="151"/>
        <v>0</v>
      </c>
      <c r="ED77" s="386">
        <f t="shared" si="151"/>
        <v>0</v>
      </c>
      <c r="EE77" s="385">
        <f t="shared" si="152"/>
        <v>182.79720582889004</v>
      </c>
      <c r="EF77" s="385">
        <f t="shared" si="152"/>
        <v>29.307774687958815</v>
      </c>
      <c r="EG77" s="402">
        <f t="shared" si="102"/>
        <v>0</v>
      </c>
      <c r="EH77" s="402">
        <f t="shared" si="102"/>
        <v>1624.8666422910508</v>
      </c>
      <c r="EI77" s="402">
        <f t="shared" si="102"/>
        <v>0</v>
      </c>
      <c r="EJ77" s="402">
        <f t="shared" si="100"/>
        <v>0</v>
      </c>
      <c r="EK77" s="402">
        <f t="shared" si="100"/>
        <v>3.786097030581089</v>
      </c>
      <c r="EL77" s="402">
        <f t="shared" si="100"/>
        <v>0</v>
      </c>
      <c r="EM77" s="402">
        <f t="shared" si="153"/>
        <v>4509.8846623130012</v>
      </c>
      <c r="EN77" s="402">
        <f t="shared" si="154"/>
        <v>0</v>
      </c>
      <c r="EO77" s="402">
        <f t="shared" si="154"/>
        <v>0</v>
      </c>
      <c r="EP77" s="402">
        <f t="shared" si="155"/>
        <v>2483.115406269229</v>
      </c>
      <c r="EQ77" s="402">
        <f t="shared" si="156"/>
        <v>398.11651672214055</v>
      </c>
      <c r="ER77" s="394">
        <f t="shared" si="98"/>
        <v>0</v>
      </c>
      <c r="ES77" s="394">
        <f t="shared" si="98"/>
        <v>625.82384450870279</v>
      </c>
      <c r="ET77" s="394">
        <f t="shared" si="98"/>
        <v>0</v>
      </c>
      <c r="EU77" s="394">
        <f t="shared" si="95"/>
        <v>0</v>
      </c>
      <c r="EV77" s="394">
        <f t="shared" si="95"/>
        <v>1.4582303173018318</v>
      </c>
      <c r="EW77" s="394">
        <f t="shared" si="95"/>
        <v>0</v>
      </c>
      <c r="EX77" s="394">
        <f t="shared" si="95"/>
        <v>0</v>
      </c>
      <c r="EY77" s="403">
        <f t="shared" si="157"/>
        <v>1737</v>
      </c>
      <c r="EZ77" s="394">
        <f t="shared" si="158"/>
        <v>0</v>
      </c>
      <c r="FA77" s="396">
        <f t="shared" si="159"/>
        <v>956.38176664090963</v>
      </c>
      <c r="FB77" s="396">
        <f t="shared" si="159"/>
        <v>153.33615853308572</v>
      </c>
      <c r="FC77" s="404">
        <f t="shared" si="181"/>
        <v>0</v>
      </c>
      <c r="FD77" s="404">
        <f t="shared" si="181"/>
        <v>212.93142896064671</v>
      </c>
      <c r="FE77" s="404">
        <f t="shared" si="181"/>
        <v>0</v>
      </c>
      <c r="FF77" s="404">
        <f t="shared" si="179"/>
        <v>0</v>
      </c>
      <c r="FG77" s="404">
        <f t="shared" si="179"/>
        <v>0.49615090243257487</v>
      </c>
      <c r="FH77" s="404">
        <f t="shared" si="179"/>
        <v>0</v>
      </c>
      <c r="FI77" s="404">
        <f t="shared" si="179"/>
        <v>0</v>
      </c>
      <c r="FJ77" s="404">
        <f t="shared" si="90"/>
        <v>0</v>
      </c>
      <c r="FK77" s="392">
        <f t="shared" si="160"/>
        <v>591</v>
      </c>
      <c r="FL77" s="384">
        <f t="shared" si="161"/>
        <v>325.40105013516268</v>
      </c>
      <c r="FM77" s="384">
        <f t="shared" si="161"/>
        <v>52.171370001758014</v>
      </c>
      <c r="FN77" s="405">
        <f t="shared" si="88"/>
        <v>0</v>
      </c>
      <c r="FO77" s="405">
        <f t="shared" si="88"/>
        <v>0</v>
      </c>
      <c r="FP77" s="405">
        <f t="shared" si="88"/>
        <v>0</v>
      </c>
      <c r="FQ77" s="405">
        <f t="shared" si="88"/>
        <v>0</v>
      </c>
      <c r="FR77" s="405">
        <f t="shared" si="88"/>
        <v>0</v>
      </c>
      <c r="FS77" s="405">
        <f t="shared" si="88"/>
        <v>0</v>
      </c>
      <c r="FT77" s="405">
        <f t="shared" si="183"/>
        <v>0</v>
      </c>
      <c r="FU77" s="405">
        <f t="shared" si="183"/>
        <v>0</v>
      </c>
      <c r="FV77" s="405">
        <f t="shared" si="183"/>
        <v>0</v>
      </c>
      <c r="FW77" s="397">
        <f t="shared" si="162"/>
        <v>-7869.4246623130375</v>
      </c>
      <c r="FX77" s="406">
        <f t="shared" si="163"/>
        <v>0</v>
      </c>
      <c r="FY77" s="331">
        <f t="shared" si="164"/>
        <v>863.34348327782288</v>
      </c>
      <c r="FZ77" s="382">
        <f t="shared" si="165"/>
        <v>398.11651672217715</v>
      </c>
      <c r="GA77" s="331">
        <f t="shared" si="166"/>
        <v>0</v>
      </c>
      <c r="GB77" s="407">
        <f t="shared" si="167"/>
        <v>0</v>
      </c>
      <c r="GC77" s="407">
        <f t="shared" si="168"/>
        <v>0</v>
      </c>
      <c r="GD77" s="407">
        <f t="shared" si="169"/>
        <v>0</v>
      </c>
      <c r="GE77" s="407">
        <f t="shared" si="170"/>
        <v>0</v>
      </c>
      <c r="GF77" s="407">
        <f t="shared" si="171"/>
        <v>0</v>
      </c>
      <c r="GG77" s="407">
        <f t="shared" si="172"/>
        <v>-2.2737367544323206E-13</v>
      </c>
      <c r="GH77" s="407">
        <f t="shared" si="173"/>
        <v>0</v>
      </c>
      <c r="GI77" s="407">
        <f t="shared" si="174"/>
        <v>6.3948846218409017E-14</v>
      </c>
      <c r="GJ77">
        <f t="shared" si="175"/>
        <v>9.0949470177292824E-13</v>
      </c>
      <c r="GK77" s="382">
        <f t="shared" si="176"/>
        <v>7.460698725481052E-13</v>
      </c>
      <c r="GL77">
        <v>1</v>
      </c>
      <c r="GM77">
        <f t="shared" si="84"/>
        <v>3</v>
      </c>
      <c r="GN77">
        <f t="shared" si="84"/>
        <v>0</v>
      </c>
      <c r="GO77">
        <f t="shared" si="84"/>
        <v>7120</v>
      </c>
      <c r="GP77">
        <f t="shared" si="84"/>
        <v>0</v>
      </c>
      <c r="GQ77">
        <f t="shared" si="84"/>
        <v>0</v>
      </c>
      <c r="GR77">
        <f t="shared" si="83"/>
        <v>332</v>
      </c>
      <c r="GS77">
        <f t="shared" si="83"/>
        <v>4509.8846623130012</v>
      </c>
      <c r="GT77">
        <f t="shared" si="83"/>
        <v>1737</v>
      </c>
      <c r="GU77">
        <f t="shared" si="83"/>
        <v>591</v>
      </c>
      <c r="GV77">
        <f t="shared" si="83"/>
        <v>0</v>
      </c>
    </row>
    <row r="78" spans="1:204" customFormat="1" x14ac:dyDescent="0.25">
      <c r="A78" s="378">
        <v>43016</v>
      </c>
      <c r="B78" s="32" t="s">
        <v>1463</v>
      </c>
      <c r="C78" t="s">
        <v>894</v>
      </c>
      <c r="D78">
        <v>1</v>
      </c>
      <c r="E78" s="379">
        <v>5689</v>
      </c>
      <c r="F78" s="379">
        <v>39355</v>
      </c>
      <c r="G78" s="379">
        <v>406</v>
      </c>
      <c r="H78" s="379">
        <v>603</v>
      </c>
      <c r="I78" s="379">
        <v>22520</v>
      </c>
      <c r="J78" s="379">
        <v>0</v>
      </c>
      <c r="K78" s="379">
        <v>27</v>
      </c>
      <c r="L78" s="379">
        <v>1467</v>
      </c>
      <c r="M78" s="380">
        <v>9226.889799296081</v>
      </c>
      <c r="N78" s="381">
        <f t="shared" si="107"/>
        <v>79293.889799296085</v>
      </c>
      <c r="O78" s="379">
        <v>4926</v>
      </c>
      <c r="P78" s="379">
        <v>41699</v>
      </c>
      <c r="Q78" s="379">
        <v>410</v>
      </c>
      <c r="R78" s="379">
        <v>718</v>
      </c>
      <c r="S78" s="379">
        <v>23750</v>
      </c>
      <c r="T78" s="379">
        <v>0</v>
      </c>
      <c r="U78" s="379">
        <v>13</v>
      </c>
      <c r="V78" s="379">
        <v>1031</v>
      </c>
      <c r="W78" s="480">
        <f>(VLOOKUP(A78,'[1]floresta plant'!$A$4:$F$573,6,0))*1000</f>
        <v>9850.9866040679844</v>
      </c>
      <c r="X78" s="24">
        <f t="shared" si="108"/>
        <v>82397.986604067992</v>
      </c>
      <c r="Y78" s="53">
        <f t="shared" si="96"/>
        <v>4</v>
      </c>
      <c r="Z78" s="53">
        <f t="shared" si="96"/>
        <v>115</v>
      </c>
      <c r="AA78" s="53">
        <f t="shared" si="96"/>
        <v>1230</v>
      </c>
      <c r="AB78" s="53">
        <f t="shared" si="93"/>
        <v>0</v>
      </c>
      <c r="AC78" s="53">
        <f t="shared" si="93"/>
        <v>-14</v>
      </c>
      <c r="AD78" s="53">
        <f t="shared" si="93"/>
        <v>-436</v>
      </c>
      <c r="AE78" s="53">
        <f t="shared" si="93"/>
        <v>624.09680477190341</v>
      </c>
      <c r="AF78" s="53">
        <f t="shared" si="109"/>
        <v>2344</v>
      </c>
      <c r="AG78" s="53">
        <f t="shared" si="110"/>
        <v>-763</v>
      </c>
      <c r="AH78" s="53">
        <f t="shared" si="111"/>
        <v>-2927.3068047719071</v>
      </c>
      <c r="AI78" s="53">
        <f t="shared" si="177"/>
        <v>3104.096804771907</v>
      </c>
      <c r="AJ78" s="469">
        <v>0</v>
      </c>
      <c r="AK78" s="469">
        <v>0</v>
      </c>
      <c r="AL78" s="469">
        <v>176.79</v>
      </c>
      <c r="AM78" s="470">
        <f t="shared" si="112"/>
        <v>176.79</v>
      </c>
      <c r="AN78" s="53">
        <f t="shared" si="113"/>
        <v>-2927.3068047719071</v>
      </c>
      <c r="AO78" s="382">
        <f t="shared" si="114"/>
        <v>2</v>
      </c>
      <c r="AP78">
        <v>1</v>
      </c>
      <c r="AQ78" s="383">
        <f t="shared" si="115"/>
        <v>4317.0968047719034</v>
      </c>
      <c r="AR78" s="383">
        <f t="shared" si="116"/>
        <v>-1213</v>
      </c>
      <c r="AS78" s="383">
        <f t="shared" si="117"/>
        <v>4</v>
      </c>
      <c r="AT78" s="383">
        <f t="shared" si="118"/>
        <v>1213</v>
      </c>
      <c r="AU78" s="383">
        <f t="shared" si="119"/>
        <v>2927.3068047719071</v>
      </c>
      <c r="AV78" s="383">
        <f t="shared" si="120"/>
        <v>1</v>
      </c>
      <c r="AW78" s="383">
        <f t="shared" si="121"/>
        <v>1</v>
      </c>
      <c r="AX78" s="383">
        <f t="shared" si="122"/>
        <v>1</v>
      </c>
      <c r="AY78" s="383">
        <f t="shared" si="123"/>
        <v>2</v>
      </c>
      <c r="AZ78">
        <f t="shared" si="124"/>
        <v>2</v>
      </c>
      <c r="BA78">
        <f t="shared" si="125"/>
        <v>0</v>
      </c>
      <c r="BB78" s="383">
        <f t="shared" si="126"/>
        <v>0</v>
      </c>
      <c r="BC78" s="384">
        <f t="shared" si="87"/>
        <v>4</v>
      </c>
      <c r="BD78" s="384">
        <f t="shared" si="87"/>
        <v>115</v>
      </c>
      <c r="BE78" s="384">
        <f t="shared" si="87"/>
        <v>1230</v>
      </c>
      <c r="BF78" s="384">
        <f t="shared" si="87"/>
        <v>0</v>
      </c>
      <c r="BG78" s="384">
        <f t="shared" si="87"/>
        <v>1.1541632316570486E-2</v>
      </c>
      <c r="BH78" s="384">
        <f t="shared" si="87"/>
        <v>0.359439406430338</v>
      </c>
      <c r="BI78" s="384">
        <f t="shared" si="182"/>
        <v>624.09680477190341</v>
      </c>
      <c r="BJ78" s="384">
        <f t="shared" si="182"/>
        <v>2344</v>
      </c>
      <c r="BK78" s="384">
        <f t="shared" si="182"/>
        <v>0.62901896125309154</v>
      </c>
      <c r="BL78" s="474">
        <f t="shared" si="127"/>
        <v>1211</v>
      </c>
      <c r="BM78" s="409">
        <f t="shared" si="128"/>
        <v>-2925.3068047719071</v>
      </c>
      <c r="BN78" s="473">
        <f t="shared" si="129"/>
        <v>4313.0968047719034</v>
      </c>
      <c r="BO78" s="387">
        <f t="shared" si="130"/>
        <v>0.28077273820058468</v>
      </c>
      <c r="BP78" s="387">
        <f t="shared" si="131"/>
        <v>0.67823815165368417</v>
      </c>
      <c r="BQ78" s="388">
        <f t="shared" si="132"/>
        <v>4.0989110145731145E-2</v>
      </c>
      <c r="BR78" s="389">
        <f t="shared" si="133"/>
        <v>0</v>
      </c>
      <c r="BS78" s="390">
        <f t="shared" si="134"/>
        <v>4</v>
      </c>
      <c r="BT78" s="391">
        <f t="shared" si="180"/>
        <v>0</v>
      </c>
      <c r="BU78" s="391">
        <f t="shared" si="180"/>
        <v>0</v>
      </c>
      <c r="BV78" s="391">
        <f t="shared" si="180"/>
        <v>0</v>
      </c>
      <c r="BW78" s="391">
        <f t="shared" si="178"/>
        <v>2.3083264633140973E-2</v>
      </c>
      <c r="BX78" s="391">
        <f t="shared" si="178"/>
        <v>0.71887881286067601</v>
      </c>
      <c r="BY78" s="391">
        <f t="shared" si="178"/>
        <v>0</v>
      </c>
      <c r="BZ78" s="391">
        <f t="shared" si="178"/>
        <v>0</v>
      </c>
      <c r="CA78" s="391">
        <f t="shared" si="89"/>
        <v>1.2580379225061831</v>
      </c>
      <c r="CB78" s="391">
        <f t="shared" si="135"/>
        <v>2</v>
      </c>
      <c r="CC78" s="391">
        <f t="shared" si="135"/>
        <v>0</v>
      </c>
      <c r="CD78" s="392">
        <f t="shared" si="136"/>
        <v>0</v>
      </c>
      <c r="CE78" s="393">
        <f t="shared" si="137"/>
        <v>115</v>
      </c>
      <c r="CF78" s="392">
        <f t="shared" si="97"/>
        <v>0</v>
      </c>
      <c r="CG78" s="392">
        <f t="shared" si="97"/>
        <v>0</v>
      </c>
      <c r="CH78" s="392">
        <f t="shared" si="97"/>
        <v>0.3726662065152031</v>
      </c>
      <c r="CI78" s="392">
        <f t="shared" si="94"/>
        <v>11.605890431473467</v>
      </c>
      <c r="CJ78" s="392">
        <f t="shared" si="94"/>
        <v>0</v>
      </c>
      <c r="CK78" s="392">
        <f t="shared" si="94"/>
        <v>0</v>
      </c>
      <c r="CL78" s="392">
        <f t="shared" si="94"/>
        <v>20.310308255078571</v>
      </c>
      <c r="CM78" s="392">
        <f t="shared" si="138"/>
        <v>77.997387440173682</v>
      </c>
      <c r="CN78" s="392">
        <f t="shared" si="139"/>
        <v>4.7137476667590814</v>
      </c>
      <c r="CO78" s="394">
        <f t="shared" si="140"/>
        <v>0</v>
      </c>
      <c r="CP78" s="394">
        <f t="shared" si="140"/>
        <v>0</v>
      </c>
      <c r="CQ78" s="395">
        <f t="shared" si="141"/>
        <v>1230</v>
      </c>
      <c r="CR78" s="394">
        <f t="shared" si="101"/>
        <v>0</v>
      </c>
      <c r="CS78" s="394">
        <f t="shared" si="101"/>
        <v>3.9859081218582593</v>
      </c>
      <c r="CT78" s="394">
        <f t="shared" si="101"/>
        <v>124.13256722358578</v>
      </c>
      <c r="CU78" s="394">
        <f t="shared" si="99"/>
        <v>0</v>
      </c>
      <c r="CV78" s="394">
        <f t="shared" si="99"/>
        <v>0</v>
      </c>
      <c r="CW78" s="394">
        <f t="shared" si="99"/>
        <v>217.23199264127513</v>
      </c>
      <c r="CX78" s="396">
        <f t="shared" si="142"/>
        <v>834.23292653403155</v>
      </c>
      <c r="CY78" s="396">
        <f t="shared" si="142"/>
        <v>50.416605479249306</v>
      </c>
      <c r="CZ78" s="397">
        <f t="shared" si="143"/>
        <v>0</v>
      </c>
      <c r="DA78" s="397">
        <f t="shared" si="143"/>
        <v>0</v>
      </c>
      <c r="DB78" s="397">
        <f t="shared" si="143"/>
        <v>0</v>
      </c>
      <c r="DC78" s="397">
        <f t="shared" si="144"/>
        <v>0</v>
      </c>
      <c r="DD78" s="397">
        <f t="shared" si="103"/>
        <v>0</v>
      </c>
      <c r="DE78" s="397">
        <f t="shared" si="103"/>
        <v>0</v>
      </c>
      <c r="DF78" s="397">
        <f t="shared" si="103"/>
        <v>0</v>
      </c>
      <c r="DG78" s="397">
        <f t="shared" si="103"/>
        <v>0</v>
      </c>
      <c r="DH78" s="397">
        <f t="shared" si="103"/>
        <v>0</v>
      </c>
      <c r="DI78" s="398">
        <f t="shared" si="145"/>
        <v>0</v>
      </c>
      <c r="DJ78" s="398">
        <f t="shared" si="145"/>
        <v>0</v>
      </c>
      <c r="DK78" s="399">
        <f t="shared" si="146"/>
        <v>0</v>
      </c>
      <c r="DL78" s="399">
        <f t="shared" si="146"/>
        <v>0</v>
      </c>
      <c r="DM78" s="399">
        <f t="shared" si="146"/>
        <v>0</v>
      </c>
      <c r="DN78" s="399">
        <f t="shared" si="105"/>
        <v>0</v>
      </c>
      <c r="DO78" s="399">
        <f t="shared" si="147"/>
        <v>-14</v>
      </c>
      <c r="DP78" s="399">
        <f t="shared" si="148"/>
        <v>0</v>
      </c>
      <c r="DQ78" s="399">
        <f t="shared" si="148"/>
        <v>0</v>
      </c>
      <c r="DR78" s="399">
        <f t="shared" si="148"/>
        <v>0</v>
      </c>
      <c r="DS78" s="399">
        <f t="shared" si="106"/>
        <v>0</v>
      </c>
      <c r="DT78" s="400">
        <f t="shared" si="149"/>
        <v>0</v>
      </c>
      <c r="DU78" s="400">
        <f t="shared" si="149"/>
        <v>0</v>
      </c>
      <c r="DV78" s="386">
        <f t="shared" si="104"/>
        <v>0</v>
      </c>
      <c r="DW78" s="386">
        <f t="shared" si="104"/>
        <v>0</v>
      </c>
      <c r="DX78" s="386">
        <f t="shared" si="104"/>
        <v>0</v>
      </c>
      <c r="DY78" s="386">
        <f t="shared" si="104"/>
        <v>0</v>
      </c>
      <c r="DZ78" s="386">
        <f t="shared" si="104"/>
        <v>0</v>
      </c>
      <c r="EA78" s="401">
        <f t="shared" si="150"/>
        <v>-436</v>
      </c>
      <c r="EB78" s="386">
        <f t="shared" si="151"/>
        <v>0</v>
      </c>
      <c r="EC78" s="386">
        <f t="shared" si="151"/>
        <v>0</v>
      </c>
      <c r="ED78" s="386">
        <f t="shared" si="151"/>
        <v>0</v>
      </c>
      <c r="EE78" s="385">
        <f t="shared" si="152"/>
        <v>0</v>
      </c>
      <c r="EF78" s="385">
        <f t="shared" si="152"/>
        <v>0</v>
      </c>
      <c r="EG78" s="402">
        <f t="shared" si="102"/>
        <v>0</v>
      </c>
      <c r="EH78" s="402">
        <f t="shared" si="102"/>
        <v>0</v>
      </c>
      <c r="EI78" s="402">
        <f t="shared" si="102"/>
        <v>0</v>
      </c>
      <c r="EJ78" s="402">
        <f t="shared" si="100"/>
        <v>0</v>
      </c>
      <c r="EK78" s="402">
        <f t="shared" si="100"/>
        <v>2.0224329455009089</v>
      </c>
      <c r="EL78" s="402">
        <f t="shared" si="100"/>
        <v>62.984340302742595</v>
      </c>
      <c r="EM78" s="402">
        <f t="shared" si="153"/>
        <v>624.09680477190341</v>
      </c>
      <c r="EN78" s="402">
        <f t="shared" si="154"/>
        <v>0</v>
      </c>
      <c r="EO78" s="402">
        <f t="shared" si="154"/>
        <v>110.22259552979953</v>
      </c>
      <c r="EP78" s="402">
        <f t="shared" si="155"/>
        <v>423.28626332146592</v>
      </c>
      <c r="EQ78" s="402">
        <f t="shared" si="156"/>
        <v>25.581172672394416</v>
      </c>
      <c r="ER78" s="394">
        <f t="shared" si="98"/>
        <v>0</v>
      </c>
      <c r="ES78" s="394">
        <f t="shared" si="98"/>
        <v>0</v>
      </c>
      <c r="ET78" s="394">
        <f t="shared" si="98"/>
        <v>0</v>
      </c>
      <c r="EU78" s="394">
        <f t="shared" si="95"/>
        <v>0</v>
      </c>
      <c r="EV78" s="394">
        <f t="shared" si="95"/>
        <v>7.5959094614924867</v>
      </c>
      <c r="EW78" s="394">
        <f t="shared" si="95"/>
        <v>236.55832322933745</v>
      </c>
      <c r="EX78" s="394">
        <f t="shared" si="95"/>
        <v>0</v>
      </c>
      <c r="EY78" s="403">
        <f t="shared" si="157"/>
        <v>2344</v>
      </c>
      <c r="EZ78" s="394">
        <f t="shared" si="158"/>
        <v>413.97706565134052</v>
      </c>
      <c r="FA78" s="396">
        <f t="shared" si="159"/>
        <v>1589.7902274762357</v>
      </c>
      <c r="FB78" s="396">
        <f t="shared" si="159"/>
        <v>96.078474181593805</v>
      </c>
      <c r="FC78" s="404">
        <f t="shared" si="181"/>
        <v>0</v>
      </c>
      <c r="FD78" s="404">
        <f t="shared" si="181"/>
        <v>0</v>
      </c>
      <c r="FE78" s="404">
        <f t="shared" si="181"/>
        <v>0</v>
      </c>
      <c r="FF78" s="404">
        <f t="shared" si="179"/>
        <v>0</v>
      </c>
      <c r="FG78" s="404">
        <f t="shared" si="179"/>
        <v>0</v>
      </c>
      <c r="FH78" s="404">
        <f t="shared" si="179"/>
        <v>0</v>
      </c>
      <c r="FI78" s="404">
        <f t="shared" si="179"/>
        <v>0</v>
      </c>
      <c r="FJ78" s="404">
        <f t="shared" si="90"/>
        <v>0</v>
      </c>
      <c r="FK78" s="392">
        <f t="shared" si="160"/>
        <v>-763</v>
      </c>
      <c r="FL78" s="384">
        <f t="shared" si="161"/>
        <v>0</v>
      </c>
      <c r="FM78" s="384">
        <f t="shared" si="161"/>
        <v>0</v>
      </c>
      <c r="FN78" s="405">
        <f t="shared" si="88"/>
        <v>0</v>
      </c>
      <c r="FO78" s="405">
        <f t="shared" si="88"/>
        <v>0</v>
      </c>
      <c r="FP78" s="405">
        <f t="shared" si="88"/>
        <v>0</v>
      </c>
      <c r="FQ78" s="405">
        <f t="shared" si="88"/>
        <v>0</v>
      </c>
      <c r="FR78" s="405">
        <f t="shared" si="88"/>
        <v>0</v>
      </c>
      <c r="FS78" s="405">
        <f t="shared" si="88"/>
        <v>0</v>
      </c>
      <c r="FT78" s="405">
        <f t="shared" si="183"/>
        <v>0</v>
      </c>
      <c r="FU78" s="405">
        <f t="shared" si="183"/>
        <v>0</v>
      </c>
      <c r="FV78" s="405">
        <f t="shared" si="183"/>
        <v>0</v>
      </c>
      <c r="FW78" s="397">
        <f t="shared" si="162"/>
        <v>-2927.3068047719071</v>
      </c>
      <c r="FX78" s="406">
        <f t="shared" si="163"/>
        <v>0</v>
      </c>
      <c r="FY78" s="331">
        <f t="shared" si="164"/>
        <v>151.20882732760219</v>
      </c>
      <c r="FZ78" s="382">
        <f t="shared" si="165"/>
        <v>25.581172672397798</v>
      </c>
      <c r="GA78" s="331">
        <f t="shared" si="166"/>
        <v>0</v>
      </c>
      <c r="GB78" s="407">
        <f t="shared" si="167"/>
        <v>0</v>
      </c>
      <c r="GC78" s="407">
        <f t="shared" si="168"/>
        <v>0</v>
      </c>
      <c r="GD78" s="407">
        <f t="shared" si="169"/>
        <v>0</v>
      </c>
      <c r="GE78" s="407">
        <f t="shared" si="170"/>
        <v>0</v>
      </c>
      <c r="GF78" s="407">
        <f t="shared" si="171"/>
        <v>0</v>
      </c>
      <c r="GG78" s="407">
        <f t="shared" si="172"/>
        <v>-4.2632564145606011E-14</v>
      </c>
      <c r="GH78" s="407">
        <f t="shared" si="173"/>
        <v>-2.8421709430404007E-14</v>
      </c>
      <c r="GI78" s="407">
        <f t="shared" si="174"/>
        <v>0</v>
      </c>
      <c r="GJ78">
        <f t="shared" si="175"/>
        <v>-4.5474735088646412E-13</v>
      </c>
      <c r="GK78" s="382">
        <f t="shared" si="176"/>
        <v>-5.2580162446247414E-13</v>
      </c>
      <c r="GL78">
        <v>1</v>
      </c>
      <c r="GM78">
        <f t="shared" si="84"/>
        <v>4</v>
      </c>
      <c r="GN78">
        <f t="shared" si="84"/>
        <v>115</v>
      </c>
      <c r="GO78">
        <f t="shared" si="84"/>
        <v>1230</v>
      </c>
      <c r="GP78">
        <f t="shared" si="84"/>
        <v>0</v>
      </c>
      <c r="GQ78">
        <f t="shared" si="84"/>
        <v>0</v>
      </c>
      <c r="GR78">
        <f t="shared" si="83"/>
        <v>0</v>
      </c>
      <c r="GS78">
        <f t="shared" si="83"/>
        <v>624.09680477190341</v>
      </c>
      <c r="GT78">
        <f t="shared" si="83"/>
        <v>2344</v>
      </c>
      <c r="GU78">
        <f t="shared" si="83"/>
        <v>0</v>
      </c>
      <c r="GV78">
        <f t="shared" si="83"/>
        <v>0</v>
      </c>
    </row>
    <row r="79" spans="1:204" customFormat="1" x14ac:dyDescent="0.25">
      <c r="A79" s="378">
        <v>43017</v>
      </c>
      <c r="B79" s="32" t="s">
        <v>1464</v>
      </c>
      <c r="C79" t="s">
        <v>894</v>
      </c>
      <c r="D79">
        <v>1</v>
      </c>
      <c r="E79" s="379">
        <v>4072</v>
      </c>
      <c r="F79" s="379">
        <v>804</v>
      </c>
      <c r="G79" s="379">
        <v>486</v>
      </c>
      <c r="H79" s="379">
        <v>347400</v>
      </c>
      <c r="I79" s="379">
        <v>23656</v>
      </c>
      <c r="J79" s="379">
        <v>0</v>
      </c>
      <c r="K79" s="379">
        <v>2448</v>
      </c>
      <c r="L79" s="379">
        <v>2555</v>
      </c>
      <c r="M79" s="380">
        <v>3587.3055419652628</v>
      </c>
      <c r="N79" s="381">
        <f t="shared" si="107"/>
        <v>385008.30554196524</v>
      </c>
      <c r="O79" s="379">
        <v>5183</v>
      </c>
      <c r="P79" s="379">
        <v>815</v>
      </c>
      <c r="Q79" s="379">
        <v>583</v>
      </c>
      <c r="R79" s="379">
        <v>353000</v>
      </c>
      <c r="S79" s="379">
        <v>26510</v>
      </c>
      <c r="T79" s="379">
        <v>0</v>
      </c>
      <c r="U79" s="379">
        <v>2486</v>
      </c>
      <c r="V79" s="379">
        <v>2040</v>
      </c>
      <c r="W79" s="480">
        <f>(VLOOKUP(A79,'[1]floresta plant'!$A$4:$F$573,6,0))*1000</f>
        <v>3961.0689200066404</v>
      </c>
      <c r="X79" s="24">
        <f t="shared" si="108"/>
        <v>394578.06892000663</v>
      </c>
      <c r="Y79" s="53">
        <f t="shared" si="96"/>
        <v>97</v>
      </c>
      <c r="Z79" s="53">
        <f t="shared" si="96"/>
        <v>5600</v>
      </c>
      <c r="AA79" s="53">
        <f t="shared" si="96"/>
        <v>2854</v>
      </c>
      <c r="AB79" s="53">
        <f t="shared" si="93"/>
        <v>0</v>
      </c>
      <c r="AC79" s="53">
        <f t="shared" si="93"/>
        <v>38</v>
      </c>
      <c r="AD79" s="53">
        <f t="shared" si="93"/>
        <v>-515</v>
      </c>
      <c r="AE79" s="53">
        <f t="shared" si="93"/>
        <v>373.76337804137756</v>
      </c>
      <c r="AF79" s="53">
        <f t="shared" si="109"/>
        <v>11</v>
      </c>
      <c r="AG79" s="53">
        <f t="shared" si="110"/>
        <v>1111</v>
      </c>
      <c r="AH79" s="53">
        <f t="shared" si="111"/>
        <v>-9446.3633780413893</v>
      </c>
      <c r="AI79" s="53">
        <f t="shared" si="177"/>
        <v>9569.7633780413889</v>
      </c>
      <c r="AJ79" s="469">
        <v>0</v>
      </c>
      <c r="AK79" s="469">
        <v>0</v>
      </c>
      <c r="AL79" s="469">
        <v>123.4</v>
      </c>
      <c r="AM79" s="470">
        <f t="shared" si="112"/>
        <v>123.4</v>
      </c>
      <c r="AN79" s="53">
        <f t="shared" si="113"/>
        <v>-9446.3633780413893</v>
      </c>
      <c r="AO79" s="382">
        <f t="shared" si="114"/>
        <v>2</v>
      </c>
      <c r="AP79">
        <v>1</v>
      </c>
      <c r="AQ79" s="383">
        <f t="shared" si="115"/>
        <v>10084.763378041378</v>
      </c>
      <c r="AR79" s="383">
        <f t="shared" si="116"/>
        <v>-515</v>
      </c>
      <c r="AS79" s="383">
        <f t="shared" si="117"/>
        <v>97</v>
      </c>
      <c r="AT79" s="383">
        <f t="shared" si="118"/>
        <v>515</v>
      </c>
      <c r="AU79" s="383">
        <f t="shared" si="119"/>
        <v>9446.3633780413893</v>
      </c>
      <c r="AV79" s="383">
        <f t="shared" si="120"/>
        <v>1</v>
      </c>
      <c r="AW79" s="383">
        <f t="shared" si="121"/>
        <v>1</v>
      </c>
      <c r="AX79" s="383">
        <f t="shared" si="122"/>
        <v>1</v>
      </c>
      <c r="AY79" s="383">
        <f t="shared" si="123"/>
        <v>48.5</v>
      </c>
      <c r="AZ79">
        <f t="shared" si="124"/>
        <v>48.5</v>
      </c>
      <c r="BA79">
        <f t="shared" si="125"/>
        <v>0</v>
      </c>
      <c r="BB79" s="383">
        <f t="shared" si="126"/>
        <v>0</v>
      </c>
      <c r="BC79" s="384">
        <f t="shared" si="87"/>
        <v>97</v>
      </c>
      <c r="BD79" s="384">
        <f t="shared" si="87"/>
        <v>5600</v>
      </c>
      <c r="BE79" s="384">
        <f t="shared" si="87"/>
        <v>2854</v>
      </c>
      <c r="BF79" s="384">
        <f t="shared" si="87"/>
        <v>0</v>
      </c>
      <c r="BG79" s="384">
        <f t="shared" si="87"/>
        <v>38</v>
      </c>
      <c r="BH79" s="384">
        <f t="shared" si="87"/>
        <v>1</v>
      </c>
      <c r="BI79" s="384">
        <f t="shared" si="182"/>
        <v>373.76337804137756</v>
      </c>
      <c r="BJ79" s="384">
        <f t="shared" si="182"/>
        <v>11</v>
      </c>
      <c r="BK79" s="384">
        <f t="shared" si="182"/>
        <v>1111</v>
      </c>
      <c r="BL79" s="474">
        <f t="shared" si="127"/>
        <v>466.5</v>
      </c>
      <c r="BM79" s="409">
        <f t="shared" si="128"/>
        <v>-9397.8633780413893</v>
      </c>
      <c r="BN79" s="473">
        <f t="shared" si="129"/>
        <v>9987.763378041378</v>
      </c>
      <c r="BO79" s="387">
        <f t="shared" si="130"/>
        <v>4.6707153778354896E-2</v>
      </c>
      <c r="BP79" s="387">
        <f t="shared" si="131"/>
        <v>0.94093772773022288</v>
      </c>
      <c r="BQ79" s="388">
        <f t="shared" si="132"/>
        <v>1.2355118491422221E-2</v>
      </c>
      <c r="BR79" s="389">
        <f t="shared" si="133"/>
        <v>0</v>
      </c>
      <c r="BS79" s="390">
        <f t="shared" si="134"/>
        <v>97</v>
      </c>
      <c r="BT79" s="391">
        <f t="shared" si="180"/>
        <v>0</v>
      </c>
      <c r="BU79" s="391">
        <f t="shared" si="180"/>
        <v>0</v>
      </c>
      <c r="BV79" s="391">
        <f t="shared" si="180"/>
        <v>0</v>
      </c>
      <c r="BW79" s="391">
        <f t="shared" si="178"/>
        <v>0</v>
      </c>
      <c r="BX79" s="391">
        <f t="shared" si="178"/>
        <v>48.5</v>
      </c>
      <c r="BY79" s="391">
        <f t="shared" si="178"/>
        <v>0</v>
      </c>
      <c r="BZ79" s="391">
        <f t="shared" si="178"/>
        <v>0</v>
      </c>
      <c r="CA79" s="391">
        <f t="shared" si="89"/>
        <v>0</v>
      </c>
      <c r="CB79" s="391">
        <f t="shared" si="135"/>
        <v>48.5</v>
      </c>
      <c r="CC79" s="391">
        <f t="shared" si="135"/>
        <v>0</v>
      </c>
      <c r="CD79" s="392">
        <f t="shared" si="136"/>
        <v>0</v>
      </c>
      <c r="CE79" s="393">
        <f t="shared" si="137"/>
        <v>5600</v>
      </c>
      <c r="CF79" s="392">
        <f t="shared" si="97"/>
        <v>0</v>
      </c>
      <c r="CG79" s="392">
        <f t="shared" si="97"/>
        <v>0</v>
      </c>
      <c r="CH79" s="392">
        <f t="shared" si="97"/>
        <v>0</v>
      </c>
      <c r="CI79" s="392">
        <f t="shared" si="94"/>
        <v>261.56006115878739</v>
      </c>
      <c r="CJ79" s="392">
        <f t="shared" si="94"/>
        <v>0</v>
      </c>
      <c r="CK79" s="392">
        <f t="shared" si="94"/>
        <v>0</v>
      </c>
      <c r="CL79" s="392">
        <f t="shared" si="94"/>
        <v>0</v>
      </c>
      <c r="CM79" s="392">
        <f t="shared" si="138"/>
        <v>5269.251275289248</v>
      </c>
      <c r="CN79" s="392">
        <f t="shared" si="139"/>
        <v>69.188663551964439</v>
      </c>
      <c r="CO79" s="394">
        <f t="shared" si="140"/>
        <v>0</v>
      </c>
      <c r="CP79" s="394">
        <f t="shared" si="140"/>
        <v>0</v>
      </c>
      <c r="CQ79" s="395">
        <f t="shared" si="141"/>
        <v>2854</v>
      </c>
      <c r="CR79" s="394">
        <f t="shared" si="101"/>
        <v>0</v>
      </c>
      <c r="CS79" s="394">
        <f t="shared" si="101"/>
        <v>0</v>
      </c>
      <c r="CT79" s="394">
        <f t="shared" si="101"/>
        <v>133.30221688342488</v>
      </c>
      <c r="CU79" s="394">
        <f t="shared" si="99"/>
        <v>0</v>
      </c>
      <c r="CV79" s="394">
        <f t="shared" si="99"/>
        <v>0</v>
      </c>
      <c r="CW79" s="394">
        <f t="shared" si="99"/>
        <v>0</v>
      </c>
      <c r="CX79" s="396">
        <f t="shared" si="142"/>
        <v>2685.4362749420561</v>
      </c>
      <c r="CY79" s="396">
        <f t="shared" si="142"/>
        <v>35.261508174519015</v>
      </c>
      <c r="CZ79" s="397">
        <f t="shared" si="143"/>
        <v>0</v>
      </c>
      <c r="DA79" s="397">
        <f t="shared" si="143"/>
        <v>0</v>
      </c>
      <c r="DB79" s="397">
        <f t="shared" si="143"/>
        <v>0</v>
      </c>
      <c r="DC79" s="397">
        <f t="shared" si="144"/>
        <v>0</v>
      </c>
      <c r="DD79" s="397">
        <f t="shared" si="103"/>
        <v>0</v>
      </c>
      <c r="DE79" s="397">
        <f t="shared" si="103"/>
        <v>0</v>
      </c>
      <c r="DF79" s="397">
        <f t="shared" si="103"/>
        <v>0</v>
      </c>
      <c r="DG79" s="397">
        <f t="shared" si="103"/>
        <v>0</v>
      </c>
      <c r="DH79" s="397">
        <f t="shared" si="103"/>
        <v>0</v>
      </c>
      <c r="DI79" s="398">
        <f t="shared" si="145"/>
        <v>0</v>
      </c>
      <c r="DJ79" s="398">
        <f t="shared" si="145"/>
        <v>0</v>
      </c>
      <c r="DK79" s="399">
        <f t="shared" si="146"/>
        <v>0</v>
      </c>
      <c r="DL79" s="399">
        <f t="shared" si="146"/>
        <v>0</v>
      </c>
      <c r="DM79" s="399">
        <f t="shared" si="146"/>
        <v>0</v>
      </c>
      <c r="DN79" s="399">
        <f t="shared" si="105"/>
        <v>0</v>
      </c>
      <c r="DO79" s="399">
        <f t="shared" si="147"/>
        <v>38</v>
      </c>
      <c r="DP79" s="399">
        <f t="shared" si="148"/>
        <v>1.774871843577486</v>
      </c>
      <c r="DQ79" s="399">
        <f t="shared" si="148"/>
        <v>0</v>
      </c>
      <c r="DR79" s="399">
        <f t="shared" si="148"/>
        <v>0</v>
      </c>
      <c r="DS79" s="399">
        <f t="shared" si="106"/>
        <v>0</v>
      </c>
      <c r="DT79" s="400">
        <f t="shared" si="149"/>
        <v>35.755633653748468</v>
      </c>
      <c r="DU79" s="400">
        <f t="shared" si="149"/>
        <v>0.46949450267404436</v>
      </c>
      <c r="DV79" s="386">
        <f t="shared" si="104"/>
        <v>0</v>
      </c>
      <c r="DW79" s="386">
        <f t="shared" si="104"/>
        <v>0</v>
      </c>
      <c r="DX79" s="386">
        <f t="shared" si="104"/>
        <v>0</v>
      </c>
      <c r="DY79" s="386">
        <f t="shared" si="104"/>
        <v>0</v>
      </c>
      <c r="DZ79" s="386">
        <f t="shared" si="104"/>
        <v>0</v>
      </c>
      <c r="EA79" s="401">
        <f t="shared" si="150"/>
        <v>-515</v>
      </c>
      <c r="EB79" s="386">
        <f t="shared" si="151"/>
        <v>0</v>
      </c>
      <c r="EC79" s="386">
        <f t="shared" si="151"/>
        <v>0</v>
      </c>
      <c r="ED79" s="386">
        <f t="shared" si="151"/>
        <v>0</v>
      </c>
      <c r="EE79" s="385">
        <f t="shared" si="152"/>
        <v>0</v>
      </c>
      <c r="EF79" s="385">
        <f t="shared" si="152"/>
        <v>0</v>
      </c>
      <c r="EG79" s="402">
        <f t="shared" si="102"/>
        <v>0</v>
      </c>
      <c r="EH79" s="402">
        <f t="shared" si="102"/>
        <v>0</v>
      </c>
      <c r="EI79" s="402">
        <f t="shared" si="102"/>
        <v>0</v>
      </c>
      <c r="EJ79" s="402">
        <f t="shared" si="100"/>
        <v>0</v>
      </c>
      <c r="EK79" s="402">
        <f t="shared" si="100"/>
        <v>0</v>
      </c>
      <c r="EL79" s="402">
        <f t="shared" si="100"/>
        <v>17.457423574896016</v>
      </c>
      <c r="EM79" s="402">
        <f t="shared" si="153"/>
        <v>373.76337804137756</v>
      </c>
      <c r="EN79" s="402">
        <f t="shared" si="154"/>
        <v>0</v>
      </c>
      <c r="EO79" s="402">
        <f t="shared" si="154"/>
        <v>0</v>
      </c>
      <c r="EP79" s="402">
        <f t="shared" si="155"/>
        <v>351.68806364302611</v>
      </c>
      <c r="EQ79" s="402">
        <f t="shared" si="156"/>
        <v>4.6178908234554576</v>
      </c>
      <c r="ER79" s="394">
        <f t="shared" si="98"/>
        <v>0</v>
      </c>
      <c r="ES79" s="394">
        <f t="shared" si="98"/>
        <v>0</v>
      </c>
      <c r="ET79" s="394">
        <f t="shared" si="98"/>
        <v>0</v>
      </c>
      <c r="EU79" s="394">
        <f t="shared" si="95"/>
        <v>0</v>
      </c>
      <c r="EV79" s="394">
        <f t="shared" si="95"/>
        <v>0</v>
      </c>
      <c r="EW79" s="394">
        <f t="shared" si="95"/>
        <v>0.51377869156190381</v>
      </c>
      <c r="EX79" s="394">
        <f t="shared" si="95"/>
        <v>0</v>
      </c>
      <c r="EY79" s="403">
        <f t="shared" si="157"/>
        <v>11</v>
      </c>
      <c r="EZ79" s="394">
        <f t="shared" si="158"/>
        <v>0</v>
      </c>
      <c r="FA79" s="396">
        <f t="shared" si="159"/>
        <v>10.350315005032451</v>
      </c>
      <c r="FB79" s="396">
        <f t="shared" si="159"/>
        <v>0.13590630340564441</v>
      </c>
      <c r="FC79" s="404">
        <f t="shared" si="181"/>
        <v>0</v>
      </c>
      <c r="FD79" s="404">
        <f t="shared" si="181"/>
        <v>0</v>
      </c>
      <c r="FE79" s="404">
        <f t="shared" si="181"/>
        <v>0</v>
      </c>
      <c r="FF79" s="404">
        <f t="shared" si="179"/>
        <v>0</v>
      </c>
      <c r="FG79" s="404">
        <f t="shared" si="179"/>
        <v>0</v>
      </c>
      <c r="FH79" s="404">
        <f t="shared" si="179"/>
        <v>51.891647847752289</v>
      </c>
      <c r="FI79" s="404">
        <f t="shared" si="179"/>
        <v>0</v>
      </c>
      <c r="FJ79" s="404">
        <f t="shared" si="90"/>
        <v>0</v>
      </c>
      <c r="FK79" s="392">
        <f t="shared" si="160"/>
        <v>1111</v>
      </c>
      <c r="FL79" s="384">
        <f t="shared" si="161"/>
        <v>1045.3818155082777</v>
      </c>
      <c r="FM79" s="384">
        <f t="shared" si="161"/>
        <v>13.726536643970087</v>
      </c>
      <c r="FN79" s="405">
        <f t="shared" si="88"/>
        <v>0</v>
      </c>
      <c r="FO79" s="405">
        <f t="shared" si="88"/>
        <v>0</v>
      </c>
      <c r="FP79" s="405">
        <f t="shared" si="88"/>
        <v>0</v>
      </c>
      <c r="FQ79" s="405">
        <f t="shared" si="88"/>
        <v>0</v>
      </c>
      <c r="FR79" s="405">
        <f t="shared" si="88"/>
        <v>0</v>
      </c>
      <c r="FS79" s="405">
        <f t="shared" si="88"/>
        <v>0</v>
      </c>
      <c r="FT79" s="405">
        <f t="shared" si="183"/>
        <v>0</v>
      </c>
      <c r="FU79" s="405">
        <f t="shared" si="183"/>
        <v>0</v>
      </c>
      <c r="FV79" s="405">
        <f t="shared" si="183"/>
        <v>0</v>
      </c>
      <c r="FW79" s="397">
        <f t="shared" si="162"/>
        <v>-9446.3633780413893</v>
      </c>
      <c r="FX79" s="406">
        <f t="shared" si="163"/>
        <v>0</v>
      </c>
      <c r="FY79" s="331">
        <f t="shared" si="164"/>
        <v>118.78210917653323</v>
      </c>
      <c r="FZ79" s="382">
        <f t="shared" si="165"/>
        <v>4.6178908234667801</v>
      </c>
      <c r="GA79" s="331">
        <f t="shared" si="166"/>
        <v>0</v>
      </c>
      <c r="GB79" s="407">
        <f t="shared" si="167"/>
        <v>9.0949470177292824E-13</v>
      </c>
      <c r="GC79" s="407">
        <f t="shared" si="168"/>
        <v>0</v>
      </c>
      <c r="GD79" s="407">
        <f t="shared" si="169"/>
        <v>0</v>
      </c>
      <c r="GE79" s="407">
        <f t="shared" si="170"/>
        <v>0</v>
      </c>
      <c r="GF79" s="407">
        <f t="shared" si="171"/>
        <v>0</v>
      </c>
      <c r="GG79" s="407">
        <f t="shared" si="172"/>
        <v>-3.1974423109204508E-14</v>
      </c>
      <c r="GH79" s="407">
        <f t="shared" si="173"/>
        <v>6.6613381477509392E-16</v>
      </c>
      <c r="GI79" s="407">
        <f t="shared" si="174"/>
        <v>3.3750779948604759E-14</v>
      </c>
      <c r="GJ79">
        <f t="shared" si="175"/>
        <v>-1.8189894035458565E-12</v>
      </c>
      <c r="GK79" s="382">
        <f t="shared" si="176"/>
        <v>-9.0705221111875289E-13</v>
      </c>
      <c r="GL79">
        <v>1</v>
      </c>
      <c r="GM79">
        <f t="shared" si="84"/>
        <v>97</v>
      </c>
      <c r="GN79">
        <f t="shared" si="84"/>
        <v>5600</v>
      </c>
      <c r="GO79">
        <f t="shared" si="84"/>
        <v>2854</v>
      </c>
      <c r="GP79">
        <f t="shared" si="84"/>
        <v>0</v>
      </c>
      <c r="GQ79">
        <f t="shared" si="84"/>
        <v>38</v>
      </c>
      <c r="GR79">
        <f t="shared" si="83"/>
        <v>0</v>
      </c>
      <c r="GS79">
        <f t="shared" si="83"/>
        <v>373.76337804137756</v>
      </c>
      <c r="GT79">
        <f t="shared" si="83"/>
        <v>11</v>
      </c>
      <c r="GU79">
        <f t="shared" si="83"/>
        <v>1111</v>
      </c>
      <c r="GV79">
        <f t="shared" si="83"/>
        <v>0</v>
      </c>
    </row>
    <row r="80" spans="1:204" customFormat="1" x14ac:dyDescent="0.25">
      <c r="A80" s="378">
        <v>43018</v>
      </c>
      <c r="B80" s="32" t="s">
        <v>1465</v>
      </c>
      <c r="C80" t="s">
        <v>894</v>
      </c>
      <c r="D80">
        <v>1</v>
      </c>
      <c r="E80" s="379">
        <v>13433</v>
      </c>
      <c r="F80" s="379">
        <v>1171</v>
      </c>
      <c r="G80" s="379">
        <v>1720</v>
      </c>
      <c r="H80" s="379">
        <v>139760</v>
      </c>
      <c r="I80" s="379">
        <v>26900</v>
      </c>
      <c r="J80" s="379">
        <v>0</v>
      </c>
      <c r="K80" s="379">
        <v>65329</v>
      </c>
      <c r="L80" s="379">
        <v>2530</v>
      </c>
      <c r="M80" s="380">
        <v>5245.306117117354</v>
      </c>
      <c r="N80" s="381">
        <f t="shared" si="107"/>
        <v>256088.30611711735</v>
      </c>
      <c r="O80" s="379">
        <v>10245</v>
      </c>
      <c r="P80" s="379">
        <v>1266</v>
      </c>
      <c r="Q80" s="379">
        <v>2015</v>
      </c>
      <c r="R80" s="379">
        <v>122240</v>
      </c>
      <c r="S80" s="379">
        <v>29500</v>
      </c>
      <c r="T80" s="379">
        <v>0</v>
      </c>
      <c r="U80" s="379">
        <v>68408</v>
      </c>
      <c r="V80" s="379">
        <v>1931</v>
      </c>
      <c r="W80" s="480">
        <f>(VLOOKUP(A80,'[1]floresta plant'!$A$4:$F$573,6,0))*1000</f>
        <v>5840.969794779312</v>
      </c>
      <c r="X80" s="24">
        <f t="shared" si="108"/>
        <v>241445.96979477932</v>
      </c>
      <c r="Y80" s="53">
        <f t="shared" si="96"/>
        <v>295</v>
      </c>
      <c r="Z80" s="53">
        <f t="shared" si="96"/>
        <v>-17520</v>
      </c>
      <c r="AA80" s="53">
        <f t="shared" si="96"/>
        <v>2600</v>
      </c>
      <c r="AB80" s="53">
        <f t="shared" si="93"/>
        <v>0</v>
      </c>
      <c r="AC80" s="53">
        <f t="shared" si="93"/>
        <v>3079</v>
      </c>
      <c r="AD80" s="53">
        <f t="shared" si="93"/>
        <v>-599</v>
      </c>
      <c r="AE80" s="53">
        <f t="shared" si="93"/>
        <v>595.66367766195799</v>
      </c>
      <c r="AF80" s="53">
        <f t="shared" si="109"/>
        <v>95</v>
      </c>
      <c r="AG80" s="53">
        <f t="shared" si="110"/>
        <v>-3188</v>
      </c>
      <c r="AH80" s="53">
        <f t="shared" si="111"/>
        <v>14695.246322338029</v>
      </c>
      <c r="AI80" s="53">
        <f t="shared" si="177"/>
        <v>-14642.336322338029</v>
      </c>
      <c r="AJ80" s="469">
        <v>0</v>
      </c>
      <c r="AK80" s="469">
        <v>0</v>
      </c>
      <c r="AL80" s="469">
        <v>52.91</v>
      </c>
      <c r="AM80" s="470">
        <f t="shared" si="112"/>
        <v>52.91</v>
      </c>
      <c r="AN80" s="53">
        <f t="shared" si="113"/>
        <v>14695.246322338029</v>
      </c>
      <c r="AO80" s="382">
        <f t="shared" si="114"/>
        <v>3</v>
      </c>
      <c r="AP80">
        <v>1</v>
      </c>
      <c r="AQ80" s="383">
        <f t="shared" si="115"/>
        <v>6664.663677661958</v>
      </c>
      <c r="AR80" s="383">
        <f t="shared" si="116"/>
        <v>-21307</v>
      </c>
      <c r="AS80" s="383">
        <f t="shared" si="117"/>
        <v>295</v>
      </c>
      <c r="AT80" s="383">
        <f t="shared" si="118"/>
        <v>21307</v>
      </c>
      <c r="AU80" s="383">
        <f t="shared" si="119"/>
        <v>0</v>
      </c>
      <c r="AV80" s="383">
        <f t="shared" si="120"/>
        <v>1</v>
      </c>
      <c r="AW80" s="383">
        <f t="shared" si="121"/>
        <v>0</v>
      </c>
      <c r="AX80" s="383">
        <f t="shared" si="122"/>
        <v>1</v>
      </c>
      <c r="AY80" s="383">
        <f t="shared" si="123"/>
        <v>295</v>
      </c>
      <c r="AZ80">
        <f t="shared" si="124"/>
        <v>0</v>
      </c>
      <c r="BA80">
        <f t="shared" si="125"/>
        <v>0</v>
      </c>
      <c r="BB80" s="383">
        <f t="shared" si="126"/>
        <v>0</v>
      </c>
      <c r="BC80" s="384">
        <f t="shared" si="87"/>
        <v>295</v>
      </c>
      <c r="BD80" s="384">
        <f t="shared" si="87"/>
        <v>0.82226498333880882</v>
      </c>
      <c r="BE80" s="384">
        <f t="shared" si="87"/>
        <v>2600</v>
      </c>
      <c r="BF80" s="384">
        <f t="shared" si="87"/>
        <v>0</v>
      </c>
      <c r="BG80" s="384">
        <f t="shared" si="87"/>
        <v>3079</v>
      </c>
      <c r="BH80" s="384">
        <f t="shared" si="87"/>
        <v>2.8112826770544892E-2</v>
      </c>
      <c r="BI80" s="384">
        <f t="shared" si="182"/>
        <v>595.66367766195799</v>
      </c>
      <c r="BJ80" s="384">
        <f t="shared" si="182"/>
        <v>95</v>
      </c>
      <c r="BK80" s="384">
        <f t="shared" si="182"/>
        <v>0.14962218989064627</v>
      </c>
      <c r="BL80" s="474">
        <f t="shared" si="127"/>
        <v>21012</v>
      </c>
      <c r="BM80" s="409">
        <f t="shared" si="128"/>
        <v>14695.246322338029</v>
      </c>
      <c r="BN80" s="473">
        <f t="shared" si="129"/>
        <v>6369.663677661958</v>
      </c>
      <c r="BO80" s="387">
        <f t="shared" si="130"/>
        <v>1</v>
      </c>
      <c r="BP80" s="387">
        <f t="shared" si="131"/>
        <v>0</v>
      </c>
      <c r="BQ80" s="388">
        <f t="shared" si="132"/>
        <v>0</v>
      </c>
      <c r="BR80" s="389">
        <f t="shared" si="133"/>
        <v>14642.336322338042</v>
      </c>
      <c r="BS80" s="390">
        <f t="shared" si="134"/>
        <v>295</v>
      </c>
      <c r="BT80" s="391">
        <f t="shared" si="180"/>
        <v>242.5681700849486</v>
      </c>
      <c r="BU80" s="391">
        <f t="shared" si="180"/>
        <v>0</v>
      </c>
      <c r="BV80" s="391">
        <f t="shared" si="180"/>
        <v>0</v>
      </c>
      <c r="BW80" s="391">
        <f t="shared" si="178"/>
        <v>0</v>
      </c>
      <c r="BX80" s="391">
        <f t="shared" si="178"/>
        <v>8.2932838973107437</v>
      </c>
      <c r="BY80" s="391">
        <f t="shared" si="178"/>
        <v>0</v>
      </c>
      <c r="BZ80" s="391">
        <f t="shared" si="178"/>
        <v>0</v>
      </c>
      <c r="CA80" s="391">
        <f t="shared" si="89"/>
        <v>44.138546017740651</v>
      </c>
      <c r="CB80" s="391">
        <f t="shared" si="135"/>
        <v>0</v>
      </c>
      <c r="CC80" s="391">
        <f t="shared" si="135"/>
        <v>0</v>
      </c>
      <c r="CD80" s="392">
        <f t="shared" si="136"/>
        <v>0</v>
      </c>
      <c r="CE80" s="393">
        <f t="shared" si="137"/>
        <v>-17520</v>
      </c>
      <c r="CF80" s="392">
        <f t="shared" si="97"/>
        <v>0</v>
      </c>
      <c r="CG80" s="392">
        <f t="shared" si="97"/>
        <v>0</v>
      </c>
      <c r="CH80" s="392">
        <f t="shared" si="97"/>
        <v>0</v>
      </c>
      <c r="CI80" s="392">
        <f t="shared" si="94"/>
        <v>0</v>
      </c>
      <c r="CJ80" s="392">
        <f t="shared" si="94"/>
        <v>0</v>
      </c>
      <c r="CK80" s="392">
        <f t="shared" si="94"/>
        <v>0</v>
      </c>
      <c r="CL80" s="392">
        <f t="shared" si="94"/>
        <v>0</v>
      </c>
      <c r="CM80" s="392">
        <f t="shared" si="138"/>
        <v>0</v>
      </c>
      <c r="CN80" s="392">
        <f t="shared" si="139"/>
        <v>0</v>
      </c>
      <c r="CO80" s="394">
        <f t="shared" si="140"/>
        <v>0</v>
      </c>
      <c r="CP80" s="394">
        <f t="shared" si="140"/>
        <v>2137.888956680903</v>
      </c>
      <c r="CQ80" s="395">
        <f t="shared" si="141"/>
        <v>2600</v>
      </c>
      <c r="CR80" s="394">
        <f t="shared" si="101"/>
        <v>0</v>
      </c>
      <c r="CS80" s="394">
        <f t="shared" si="101"/>
        <v>0</v>
      </c>
      <c r="CT80" s="394">
        <f t="shared" si="101"/>
        <v>73.093349603416726</v>
      </c>
      <c r="CU80" s="394">
        <f t="shared" si="99"/>
        <v>0</v>
      </c>
      <c r="CV80" s="394">
        <f t="shared" si="99"/>
        <v>0</v>
      </c>
      <c r="CW80" s="394">
        <f t="shared" si="99"/>
        <v>389.01769371568031</v>
      </c>
      <c r="CX80" s="396">
        <f t="shared" si="142"/>
        <v>0</v>
      </c>
      <c r="CY80" s="396">
        <f t="shared" si="142"/>
        <v>0</v>
      </c>
      <c r="CZ80" s="397">
        <f t="shared" si="143"/>
        <v>0</v>
      </c>
      <c r="DA80" s="397">
        <f t="shared" si="143"/>
        <v>0</v>
      </c>
      <c r="DB80" s="397">
        <f t="shared" si="143"/>
        <v>0</v>
      </c>
      <c r="DC80" s="397">
        <f t="shared" si="144"/>
        <v>0</v>
      </c>
      <c r="DD80" s="397">
        <f t="shared" si="103"/>
        <v>0</v>
      </c>
      <c r="DE80" s="397">
        <f t="shared" si="103"/>
        <v>0</v>
      </c>
      <c r="DF80" s="397">
        <f t="shared" si="103"/>
        <v>0</v>
      </c>
      <c r="DG80" s="397">
        <f t="shared" si="103"/>
        <v>0</v>
      </c>
      <c r="DH80" s="397">
        <f t="shared" si="103"/>
        <v>0</v>
      </c>
      <c r="DI80" s="398">
        <f t="shared" si="145"/>
        <v>0</v>
      </c>
      <c r="DJ80" s="398">
        <f t="shared" si="145"/>
        <v>0</v>
      </c>
      <c r="DK80" s="399">
        <f t="shared" si="146"/>
        <v>0</v>
      </c>
      <c r="DL80" s="399">
        <f t="shared" si="146"/>
        <v>2531.7538837001925</v>
      </c>
      <c r="DM80" s="399">
        <f t="shared" si="146"/>
        <v>0</v>
      </c>
      <c r="DN80" s="399">
        <f t="shared" si="105"/>
        <v>0</v>
      </c>
      <c r="DO80" s="399">
        <f t="shared" si="147"/>
        <v>3079</v>
      </c>
      <c r="DP80" s="399">
        <f t="shared" si="148"/>
        <v>86.559393626507728</v>
      </c>
      <c r="DQ80" s="399">
        <f t="shared" si="148"/>
        <v>0</v>
      </c>
      <c r="DR80" s="399">
        <f t="shared" si="148"/>
        <v>0</v>
      </c>
      <c r="DS80" s="399">
        <f t="shared" si="106"/>
        <v>460.68672267329987</v>
      </c>
      <c r="DT80" s="400">
        <f t="shared" si="149"/>
        <v>0</v>
      </c>
      <c r="DU80" s="400">
        <f t="shared" si="149"/>
        <v>0</v>
      </c>
      <c r="DV80" s="386">
        <f t="shared" si="104"/>
        <v>0</v>
      </c>
      <c r="DW80" s="386">
        <f t="shared" si="104"/>
        <v>0</v>
      </c>
      <c r="DX80" s="386">
        <f t="shared" si="104"/>
        <v>0</v>
      </c>
      <c r="DY80" s="386">
        <f t="shared" si="104"/>
        <v>0</v>
      </c>
      <c r="DZ80" s="386">
        <f t="shared" si="104"/>
        <v>0</v>
      </c>
      <c r="EA80" s="401">
        <f t="shared" si="150"/>
        <v>-599</v>
      </c>
      <c r="EB80" s="386">
        <f t="shared" si="151"/>
        <v>0</v>
      </c>
      <c r="EC80" s="386">
        <f t="shared" si="151"/>
        <v>0</v>
      </c>
      <c r="ED80" s="386">
        <f t="shared" si="151"/>
        <v>0</v>
      </c>
      <c r="EE80" s="385">
        <f t="shared" si="152"/>
        <v>0</v>
      </c>
      <c r="EF80" s="385">
        <f t="shared" si="152"/>
        <v>0</v>
      </c>
      <c r="EG80" s="402">
        <f t="shared" si="102"/>
        <v>0</v>
      </c>
      <c r="EH80" s="402">
        <f t="shared" si="102"/>
        <v>489.79338398824348</v>
      </c>
      <c r="EI80" s="402">
        <f t="shared" si="102"/>
        <v>0</v>
      </c>
      <c r="EJ80" s="402">
        <f t="shared" si="100"/>
        <v>0</v>
      </c>
      <c r="EK80" s="402">
        <f t="shared" si="100"/>
        <v>0</v>
      </c>
      <c r="EL80" s="402">
        <f t="shared" si="100"/>
        <v>16.745789783616317</v>
      </c>
      <c r="EM80" s="402">
        <f t="shared" si="153"/>
        <v>595.66367766195799</v>
      </c>
      <c r="EN80" s="402">
        <f t="shared" si="154"/>
        <v>0</v>
      </c>
      <c r="EO80" s="402">
        <f t="shared" si="154"/>
        <v>89.124503890098183</v>
      </c>
      <c r="EP80" s="402">
        <f t="shared" si="155"/>
        <v>0</v>
      </c>
      <c r="EQ80" s="402">
        <f t="shared" si="156"/>
        <v>0</v>
      </c>
      <c r="ER80" s="394">
        <f t="shared" si="98"/>
        <v>0</v>
      </c>
      <c r="ES80" s="394">
        <f t="shared" si="98"/>
        <v>78.115173417186838</v>
      </c>
      <c r="ET80" s="394">
        <f t="shared" si="98"/>
        <v>0</v>
      </c>
      <c r="EU80" s="394">
        <f t="shared" si="95"/>
        <v>0</v>
      </c>
      <c r="EV80" s="394">
        <f t="shared" si="95"/>
        <v>0</v>
      </c>
      <c r="EW80" s="394">
        <f t="shared" si="95"/>
        <v>2.6707185432017648</v>
      </c>
      <c r="EX80" s="394">
        <f t="shared" si="95"/>
        <v>0</v>
      </c>
      <c r="EY80" s="403">
        <f t="shared" si="157"/>
        <v>95</v>
      </c>
      <c r="EZ80" s="394">
        <f t="shared" si="158"/>
        <v>14.214108039611395</v>
      </c>
      <c r="FA80" s="396">
        <f t="shared" si="159"/>
        <v>0</v>
      </c>
      <c r="FB80" s="396">
        <f t="shared" si="159"/>
        <v>0</v>
      </c>
      <c r="FC80" s="404">
        <f t="shared" si="181"/>
        <v>0</v>
      </c>
      <c r="FD80" s="404">
        <f t="shared" si="181"/>
        <v>0</v>
      </c>
      <c r="FE80" s="404">
        <f t="shared" si="181"/>
        <v>0</v>
      </c>
      <c r="FF80" s="404">
        <f t="shared" si="179"/>
        <v>0</v>
      </c>
      <c r="FG80" s="404">
        <f t="shared" si="179"/>
        <v>0</v>
      </c>
      <c r="FH80" s="404">
        <f t="shared" si="179"/>
        <v>0</v>
      </c>
      <c r="FI80" s="404">
        <f t="shared" si="179"/>
        <v>0</v>
      </c>
      <c r="FJ80" s="404">
        <f t="shared" si="90"/>
        <v>0</v>
      </c>
      <c r="FK80" s="392">
        <f t="shared" si="160"/>
        <v>-3188</v>
      </c>
      <c r="FL80" s="384">
        <f t="shared" si="161"/>
        <v>0</v>
      </c>
      <c r="FM80" s="384">
        <f t="shared" si="161"/>
        <v>0</v>
      </c>
      <c r="FN80" s="405">
        <f t="shared" si="88"/>
        <v>0</v>
      </c>
      <c r="FO80" s="405">
        <f t="shared" si="88"/>
        <v>12039.880432128526</v>
      </c>
      <c r="FP80" s="405">
        <f t="shared" si="88"/>
        <v>0</v>
      </c>
      <c r="FQ80" s="405">
        <f t="shared" si="88"/>
        <v>0</v>
      </c>
      <c r="FR80" s="405">
        <f t="shared" si="88"/>
        <v>0</v>
      </c>
      <c r="FS80" s="405">
        <f t="shared" si="88"/>
        <v>411.63746454594673</v>
      </c>
      <c r="FT80" s="405">
        <f t="shared" si="183"/>
        <v>0</v>
      </c>
      <c r="FU80" s="405">
        <f t="shared" si="183"/>
        <v>0</v>
      </c>
      <c r="FV80" s="405">
        <f t="shared" si="183"/>
        <v>2190.8184256635695</v>
      </c>
      <c r="FW80" s="397">
        <f t="shared" si="162"/>
        <v>14695.246322338029</v>
      </c>
      <c r="FX80" s="406">
        <f t="shared" si="163"/>
        <v>52.909999999985303</v>
      </c>
      <c r="FY80" s="331">
        <f t="shared" si="164"/>
        <v>52.909999999985303</v>
      </c>
      <c r="FZ80" s="382">
        <f t="shared" si="165"/>
        <v>1.4694023775518872E-11</v>
      </c>
      <c r="GA80" s="331">
        <f t="shared" si="166"/>
        <v>0</v>
      </c>
      <c r="GB80" s="407">
        <f t="shared" si="167"/>
        <v>0</v>
      </c>
      <c r="GC80" s="407">
        <f t="shared" si="168"/>
        <v>0</v>
      </c>
      <c r="GD80" s="407">
        <f t="shared" si="169"/>
        <v>0</v>
      </c>
      <c r="GE80" s="407">
        <f t="shared" si="170"/>
        <v>0</v>
      </c>
      <c r="GF80" s="407">
        <f t="shared" si="171"/>
        <v>0</v>
      </c>
      <c r="GG80" s="407">
        <f t="shared" si="172"/>
        <v>0</v>
      </c>
      <c r="GH80" s="407">
        <f t="shared" si="173"/>
        <v>1.4210854715202004E-14</v>
      </c>
      <c r="GI80" s="407">
        <f t="shared" si="174"/>
        <v>0</v>
      </c>
      <c r="GJ80">
        <f t="shared" si="175"/>
        <v>0</v>
      </c>
      <c r="GK80" s="382">
        <f t="shared" si="176"/>
        <v>1.4210854715202004E-14</v>
      </c>
      <c r="GL80">
        <v>1</v>
      </c>
      <c r="GM80">
        <f t="shared" si="84"/>
        <v>295</v>
      </c>
      <c r="GN80">
        <f t="shared" si="84"/>
        <v>0</v>
      </c>
      <c r="GO80">
        <f t="shared" si="84"/>
        <v>2600</v>
      </c>
      <c r="GP80">
        <f t="shared" si="84"/>
        <v>0</v>
      </c>
      <c r="GQ80">
        <f t="shared" si="84"/>
        <v>3079</v>
      </c>
      <c r="GR80">
        <f t="shared" ref="GR80:GV130" si="184">SUMIF(AD80,"&gt;0")</f>
        <v>0</v>
      </c>
      <c r="GS80">
        <f t="shared" si="184"/>
        <v>595.66367766195799</v>
      </c>
      <c r="GT80">
        <f t="shared" si="184"/>
        <v>95</v>
      </c>
      <c r="GU80">
        <f t="shared" si="184"/>
        <v>0</v>
      </c>
      <c r="GV80">
        <f t="shared" si="184"/>
        <v>14695.246322338029</v>
      </c>
    </row>
    <row r="81" spans="1:204" customFormat="1" x14ac:dyDescent="0.25">
      <c r="A81" s="378">
        <v>43019</v>
      </c>
      <c r="B81" s="32" t="s">
        <v>1466</v>
      </c>
      <c r="C81" t="s">
        <v>894</v>
      </c>
      <c r="D81">
        <v>1</v>
      </c>
      <c r="E81" s="379">
        <v>12844</v>
      </c>
      <c r="F81" s="379">
        <v>989</v>
      </c>
      <c r="G81" s="379">
        <v>1026</v>
      </c>
      <c r="H81" s="379">
        <v>24180</v>
      </c>
      <c r="I81" s="379">
        <v>13900</v>
      </c>
      <c r="J81" s="379">
        <v>0</v>
      </c>
      <c r="K81" s="379">
        <v>40265</v>
      </c>
      <c r="L81" s="379">
        <v>4220</v>
      </c>
      <c r="M81" s="380">
        <v>4517.529689804609</v>
      </c>
      <c r="N81" s="381">
        <f t="shared" si="107"/>
        <v>101941.52968980461</v>
      </c>
      <c r="O81" s="379">
        <v>12600</v>
      </c>
      <c r="P81" s="379">
        <v>962</v>
      </c>
      <c r="Q81" s="379">
        <v>1085</v>
      </c>
      <c r="R81" s="379">
        <v>23500</v>
      </c>
      <c r="S81" s="379">
        <v>15950</v>
      </c>
      <c r="T81" s="379">
        <v>0</v>
      </c>
      <c r="U81" s="379">
        <v>42370</v>
      </c>
      <c r="V81" s="379">
        <v>4155</v>
      </c>
      <c r="W81" s="480">
        <f>(VLOOKUP(A81,'[1]floresta plant'!$A$4:$F$573,6,0))*1000</f>
        <v>5034.9032207846276</v>
      </c>
      <c r="X81" s="24">
        <f t="shared" si="108"/>
        <v>105656.90322078463</v>
      </c>
      <c r="Y81" s="53">
        <f t="shared" si="96"/>
        <v>59</v>
      </c>
      <c r="Z81" s="53">
        <f t="shared" si="96"/>
        <v>-680</v>
      </c>
      <c r="AA81" s="53">
        <f t="shared" si="96"/>
        <v>2050</v>
      </c>
      <c r="AB81" s="53">
        <f t="shared" si="93"/>
        <v>0</v>
      </c>
      <c r="AC81" s="53">
        <f t="shared" si="93"/>
        <v>2105</v>
      </c>
      <c r="AD81" s="53">
        <f t="shared" si="93"/>
        <v>-65</v>
      </c>
      <c r="AE81" s="53">
        <f t="shared" si="93"/>
        <v>517.37353098001859</v>
      </c>
      <c r="AF81" s="53">
        <f t="shared" si="109"/>
        <v>-27</v>
      </c>
      <c r="AG81" s="53">
        <f t="shared" si="110"/>
        <v>-244</v>
      </c>
      <c r="AH81" s="53">
        <f t="shared" si="111"/>
        <v>-3675.4835309800251</v>
      </c>
      <c r="AI81" s="53">
        <f t="shared" si="177"/>
        <v>3715.373530980025</v>
      </c>
      <c r="AJ81" s="469">
        <v>0</v>
      </c>
      <c r="AK81" s="469">
        <v>0</v>
      </c>
      <c r="AL81" s="469">
        <v>39.89</v>
      </c>
      <c r="AM81" s="470">
        <f t="shared" si="112"/>
        <v>39.89</v>
      </c>
      <c r="AN81" s="53">
        <f t="shared" si="113"/>
        <v>-3675.4835309800251</v>
      </c>
      <c r="AO81" s="382">
        <f t="shared" si="114"/>
        <v>2</v>
      </c>
      <c r="AP81">
        <v>1</v>
      </c>
      <c r="AQ81" s="383">
        <f t="shared" si="115"/>
        <v>4731.3735309800186</v>
      </c>
      <c r="AR81" s="383">
        <f t="shared" si="116"/>
        <v>-1016</v>
      </c>
      <c r="AS81" s="383">
        <f t="shared" si="117"/>
        <v>59</v>
      </c>
      <c r="AT81" s="383">
        <f t="shared" si="118"/>
        <v>1016</v>
      </c>
      <c r="AU81" s="383">
        <f t="shared" si="119"/>
        <v>3675.4835309800251</v>
      </c>
      <c r="AV81" s="383">
        <f t="shared" si="120"/>
        <v>1</v>
      </c>
      <c r="AW81" s="383">
        <f t="shared" si="121"/>
        <v>1</v>
      </c>
      <c r="AX81" s="383">
        <f t="shared" si="122"/>
        <v>1</v>
      </c>
      <c r="AY81" s="383">
        <f t="shared" si="123"/>
        <v>29.5</v>
      </c>
      <c r="AZ81">
        <f t="shared" si="124"/>
        <v>29.5</v>
      </c>
      <c r="BA81">
        <f t="shared" si="125"/>
        <v>0</v>
      </c>
      <c r="BB81" s="383">
        <f t="shared" si="126"/>
        <v>0</v>
      </c>
      <c r="BC81" s="384">
        <f t="shared" si="87"/>
        <v>59</v>
      </c>
      <c r="BD81" s="384">
        <f t="shared" si="87"/>
        <v>0.6692913385826772</v>
      </c>
      <c r="BE81" s="384">
        <f t="shared" si="87"/>
        <v>2050</v>
      </c>
      <c r="BF81" s="384">
        <f t="shared" si="87"/>
        <v>0</v>
      </c>
      <c r="BG81" s="384">
        <f t="shared" si="87"/>
        <v>2105</v>
      </c>
      <c r="BH81" s="384">
        <f t="shared" si="87"/>
        <v>6.3976377952755903E-2</v>
      </c>
      <c r="BI81" s="384">
        <f t="shared" si="182"/>
        <v>517.37353098001859</v>
      </c>
      <c r="BJ81" s="384">
        <f t="shared" si="182"/>
        <v>2.6574803149606301E-2</v>
      </c>
      <c r="BK81" s="384">
        <f t="shared" si="182"/>
        <v>0.24015748031496062</v>
      </c>
      <c r="BL81" s="474">
        <f t="shared" si="127"/>
        <v>986.5</v>
      </c>
      <c r="BM81" s="409">
        <f t="shared" si="128"/>
        <v>-3645.9835309800251</v>
      </c>
      <c r="BN81" s="473">
        <f t="shared" si="129"/>
        <v>4672.3735309800186</v>
      </c>
      <c r="BO81" s="387">
        <f t="shared" si="130"/>
        <v>0.21113466067279174</v>
      </c>
      <c r="BP81" s="387">
        <f t="shared" si="131"/>
        <v>0.78032792258697892</v>
      </c>
      <c r="BQ81" s="388">
        <f t="shared" si="132"/>
        <v>8.5374167402293422E-3</v>
      </c>
      <c r="BR81" s="389">
        <f t="shared" si="133"/>
        <v>0</v>
      </c>
      <c r="BS81" s="390">
        <f t="shared" si="134"/>
        <v>59</v>
      </c>
      <c r="BT81" s="391">
        <f t="shared" si="180"/>
        <v>19.744094488188978</v>
      </c>
      <c r="BU81" s="391">
        <f t="shared" si="180"/>
        <v>0</v>
      </c>
      <c r="BV81" s="391">
        <f t="shared" si="180"/>
        <v>0</v>
      </c>
      <c r="BW81" s="391">
        <f t="shared" si="178"/>
        <v>0</v>
      </c>
      <c r="BX81" s="391">
        <f t="shared" si="178"/>
        <v>1.8873031496062991</v>
      </c>
      <c r="BY81" s="391">
        <f t="shared" si="178"/>
        <v>0</v>
      </c>
      <c r="BZ81" s="391">
        <f t="shared" si="178"/>
        <v>0.78395669291338588</v>
      </c>
      <c r="CA81" s="391">
        <f t="shared" si="89"/>
        <v>7.084645669291338</v>
      </c>
      <c r="CB81" s="391">
        <f t="shared" si="135"/>
        <v>29.5</v>
      </c>
      <c r="CC81" s="391">
        <f t="shared" si="135"/>
        <v>0</v>
      </c>
      <c r="CD81" s="392">
        <f t="shared" si="136"/>
        <v>0</v>
      </c>
      <c r="CE81" s="393">
        <f t="shared" si="137"/>
        <v>-680</v>
      </c>
      <c r="CF81" s="392">
        <f t="shared" si="97"/>
        <v>0</v>
      </c>
      <c r="CG81" s="392">
        <f t="shared" si="97"/>
        <v>0</v>
      </c>
      <c r="CH81" s="392">
        <f t="shared" si="97"/>
        <v>0</v>
      </c>
      <c r="CI81" s="392">
        <f t="shared" si="94"/>
        <v>0</v>
      </c>
      <c r="CJ81" s="392">
        <f t="shared" si="94"/>
        <v>0</v>
      </c>
      <c r="CK81" s="392">
        <f t="shared" si="94"/>
        <v>0</v>
      </c>
      <c r="CL81" s="392">
        <f t="shared" si="94"/>
        <v>0</v>
      </c>
      <c r="CM81" s="392">
        <f t="shared" si="138"/>
        <v>0</v>
      </c>
      <c r="CN81" s="392">
        <f t="shared" si="139"/>
        <v>0</v>
      </c>
      <c r="CO81" s="394">
        <f t="shared" si="140"/>
        <v>0</v>
      </c>
      <c r="CP81" s="394">
        <f t="shared" si="140"/>
        <v>289.68672930892882</v>
      </c>
      <c r="CQ81" s="395">
        <f t="shared" si="141"/>
        <v>2050</v>
      </c>
      <c r="CR81" s="394">
        <f t="shared" si="101"/>
        <v>0</v>
      </c>
      <c r="CS81" s="394">
        <f t="shared" si="101"/>
        <v>0</v>
      </c>
      <c r="CT81" s="394">
        <f t="shared" si="101"/>
        <v>27.690643242765255</v>
      </c>
      <c r="CU81" s="394">
        <f t="shared" si="99"/>
        <v>0</v>
      </c>
      <c r="CV81" s="394">
        <f t="shared" si="99"/>
        <v>11.502267193148645</v>
      </c>
      <c r="CW81" s="394">
        <f t="shared" si="99"/>
        <v>103.94641463438035</v>
      </c>
      <c r="CX81" s="396">
        <f t="shared" si="142"/>
        <v>1599.6722413033067</v>
      </c>
      <c r="CY81" s="396">
        <f t="shared" si="142"/>
        <v>17.50170431747015</v>
      </c>
      <c r="CZ81" s="397">
        <f t="shared" si="143"/>
        <v>0</v>
      </c>
      <c r="DA81" s="397">
        <f t="shared" si="143"/>
        <v>0</v>
      </c>
      <c r="DB81" s="397">
        <f t="shared" si="143"/>
        <v>0</v>
      </c>
      <c r="DC81" s="397">
        <f t="shared" si="144"/>
        <v>0</v>
      </c>
      <c r="DD81" s="397">
        <f t="shared" si="103"/>
        <v>0</v>
      </c>
      <c r="DE81" s="397">
        <f t="shared" si="103"/>
        <v>0</v>
      </c>
      <c r="DF81" s="397">
        <f t="shared" si="103"/>
        <v>0</v>
      </c>
      <c r="DG81" s="397">
        <f t="shared" si="103"/>
        <v>0</v>
      </c>
      <c r="DH81" s="397">
        <f t="shared" si="103"/>
        <v>0</v>
      </c>
      <c r="DI81" s="398">
        <f t="shared" si="145"/>
        <v>0</v>
      </c>
      <c r="DJ81" s="398">
        <f t="shared" si="145"/>
        <v>0</v>
      </c>
      <c r="DK81" s="399">
        <f t="shared" si="146"/>
        <v>0</v>
      </c>
      <c r="DL81" s="399">
        <f t="shared" si="146"/>
        <v>297.45881229038787</v>
      </c>
      <c r="DM81" s="399">
        <f t="shared" si="146"/>
        <v>0</v>
      </c>
      <c r="DN81" s="399">
        <f t="shared" si="105"/>
        <v>0</v>
      </c>
      <c r="DO81" s="399">
        <f t="shared" si="147"/>
        <v>2105</v>
      </c>
      <c r="DP81" s="399">
        <f t="shared" si="148"/>
        <v>28.433562939522368</v>
      </c>
      <c r="DQ81" s="399">
        <f t="shared" si="148"/>
        <v>0</v>
      </c>
      <c r="DR81" s="399">
        <f t="shared" si="148"/>
        <v>11.810864605647755</v>
      </c>
      <c r="DS81" s="399">
        <f t="shared" si="106"/>
        <v>106.73522088066858</v>
      </c>
      <c r="DT81" s="400">
        <f t="shared" si="149"/>
        <v>1642.5902770455907</v>
      </c>
      <c r="DU81" s="400">
        <f t="shared" si="149"/>
        <v>17.971262238182764</v>
      </c>
      <c r="DV81" s="386">
        <f t="shared" si="104"/>
        <v>0</v>
      </c>
      <c r="DW81" s="386">
        <f t="shared" si="104"/>
        <v>0</v>
      </c>
      <c r="DX81" s="386">
        <f t="shared" si="104"/>
        <v>0</v>
      </c>
      <c r="DY81" s="386">
        <f t="shared" si="104"/>
        <v>0</v>
      </c>
      <c r="DZ81" s="386">
        <f t="shared" si="104"/>
        <v>0</v>
      </c>
      <c r="EA81" s="401">
        <f t="shared" si="150"/>
        <v>-65</v>
      </c>
      <c r="EB81" s="386">
        <f t="shared" si="151"/>
        <v>0</v>
      </c>
      <c r="EC81" s="386">
        <f t="shared" si="151"/>
        <v>0</v>
      </c>
      <c r="ED81" s="386">
        <f t="shared" si="151"/>
        <v>0</v>
      </c>
      <c r="EE81" s="385">
        <f t="shared" si="152"/>
        <v>0</v>
      </c>
      <c r="EF81" s="385">
        <f t="shared" si="152"/>
        <v>0</v>
      </c>
      <c r="EG81" s="402">
        <f t="shared" si="102"/>
        <v>0</v>
      </c>
      <c r="EH81" s="402">
        <f t="shared" si="102"/>
        <v>73.110363912494321</v>
      </c>
      <c r="EI81" s="402">
        <f t="shared" si="102"/>
        <v>0</v>
      </c>
      <c r="EJ81" s="402">
        <f t="shared" si="100"/>
        <v>0</v>
      </c>
      <c r="EK81" s="402">
        <f t="shared" si="100"/>
        <v>0</v>
      </c>
      <c r="EL81" s="402">
        <f t="shared" si="100"/>
        <v>6.9884906681060741</v>
      </c>
      <c r="EM81" s="402">
        <f t="shared" si="153"/>
        <v>517.37353098001859</v>
      </c>
      <c r="EN81" s="402">
        <f t="shared" si="154"/>
        <v>2.9029115082902157</v>
      </c>
      <c r="EO81" s="402">
        <f t="shared" si="154"/>
        <v>26.233718815659724</v>
      </c>
      <c r="EP81" s="402">
        <f t="shared" si="155"/>
        <v>403.72101263112791</v>
      </c>
      <c r="EQ81" s="402">
        <f t="shared" si="156"/>
        <v>4.4170334443403751</v>
      </c>
      <c r="ER81" s="394">
        <f t="shared" si="98"/>
        <v>0</v>
      </c>
      <c r="ES81" s="394">
        <f t="shared" si="98"/>
        <v>0</v>
      </c>
      <c r="ET81" s="394">
        <f t="shared" si="98"/>
        <v>0</v>
      </c>
      <c r="EU81" s="394">
        <f t="shared" si="95"/>
        <v>0</v>
      </c>
      <c r="EV81" s="394">
        <f t="shared" si="95"/>
        <v>0</v>
      </c>
      <c r="EW81" s="394">
        <f t="shared" si="95"/>
        <v>0</v>
      </c>
      <c r="EX81" s="394">
        <f t="shared" si="95"/>
        <v>0</v>
      </c>
      <c r="EY81" s="403">
        <f t="shared" si="157"/>
        <v>-27</v>
      </c>
      <c r="EZ81" s="394">
        <f t="shared" si="158"/>
        <v>0</v>
      </c>
      <c r="FA81" s="396">
        <f t="shared" si="159"/>
        <v>0</v>
      </c>
      <c r="FB81" s="396">
        <f t="shared" si="159"/>
        <v>0</v>
      </c>
      <c r="FC81" s="404">
        <f t="shared" si="181"/>
        <v>0</v>
      </c>
      <c r="FD81" s="404">
        <f t="shared" si="181"/>
        <v>0</v>
      </c>
      <c r="FE81" s="404">
        <f t="shared" si="181"/>
        <v>0</v>
      </c>
      <c r="FF81" s="404">
        <f t="shared" si="179"/>
        <v>0</v>
      </c>
      <c r="FG81" s="404">
        <f t="shared" si="179"/>
        <v>0</v>
      </c>
      <c r="FH81" s="404">
        <f t="shared" si="179"/>
        <v>0</v>
      </c>
      <c r="FI81" s="404">
        <f t="shared" si="179"/>
        <v>0</v>
      </c>
      <c r="FJ81" s="404">
        <f t="shared" si="90"/>
        <v>0</v>
      </c>
      <c r="FK81" s="392">
        <f t="shared" si="160"/>
        <v>-244</v>
      </c>
      <c r="FL81" s="384">
        <f t="shared" si="161"/>
        <v>0</v>
      </c>
      <c r="FM81" s="384">
        <f t="shared" si="161"/>
        <v>0</v>
      </c>
      <c r="FN81" s="405">
        <f t="shared" si="88"/>
        <v>0</v>
      </c>
      <c r="FO81" s="405">
        <f t="shared" si="88"/>
        <v>0</v>
      </c>
      <c r="FP81" s="405">
        <f t="shared" si="88"/>
        <v>0</v>
      </c>
      <c r="FQ81" s="405">
        <f t="shared" si="88"/>
        <v>0</v>
      </c>
      <c r="FR81" s="405">
        <f t="shared" si="88"/>
        <v>0</v>
      </c>
      <c r="FS81" s="405">
        <f t="shared" si="88"/>
        <v>0</v>
      </c>
      <c r="FT81" s="405">
        <f t="shared" si="183"/>
        <v>0</v>
      </c>
      <c r="FU81" s="405">
        <f t="shared" si="183"/>
        <v>0</v>
      </c>
      <c r="FV81" s="405">
        <f t="shared" si="183"/>
        <v>0</v>
      </c>
      <c r="FW81" s="397">
        <f t="shared" si="162"/>
        <v>-3675.4835309800251</v>
      </c>
      <c r="FX81" s="406">
        <f t="shared" si="163"/>
        <v>0</v>
      </c>
      <c r="FY81" s="331">
        <f t="shared" si="164"/>
        <v>35.472966555652917</v>
      </c>
      <c r="FZ81" s="382">
        <f t="shared" si="165"/>
        <v>4.4170334443470836</v>
      </c>
      <c r="GA81" s="331">
        <f t="shared" si="166"/>
        <v>0</v>
      </c>
      <c r="GB81" s="407">
        <f t="shared" si="167"/>
        <v>0</v>
      </c>
      <c r="GC81" s="407">
        <f t="shared" si="168"/>
        <v>1.7053025658242404E-13</v>
      </c>
      <c r="GD81" s="407">
        <f t="shared" si="169"/>
        <v>0</v>
      </c>
      <c r="GE81" s="407">
        <f t="shared" si="170"/>
        <v>-2.2737367544323206E-13</v>
      </c>
      <c r="GF81" s="407">
        <f t="shared" si="171"/>
        <v>0</v>
      </c>
      <c r="GG81" s="407">
        <f t="shared" si="172"/>
        <v>0</v>
      </c>
      <c r="GH81" s="407">
        <f t="shared" si="173"/>
        <v>0</v>
      </c>
      <c r="GI81" s="407">
        <f t="shared" si="174"/>
        <v>0</v>
      </c>
      <c r="GJ81">
        <f t="shared" si="175"/>
        <v>4.5474735088646412E-13</v>
      </c>
      <c r="GK81" s="382">
        <f t="shared" si="176"/>
        <v>3.979039320256561E-13</v>
      </c>
      <c r="GL81">
        <v>1</v>
      </c>
      <c r="GM81">
        <f t="shared" ref="GM81:GQ131" si="185">SUMIF(Y81,"&gt;0")</f>
        <v>59</v>
      </c>
      <c r="GN81">
        <f t="shared" si="185"/>
        <v>0</v>
      </c>
      <c r="GO81">
        <f t="shared" si="185"/>
        <v>2050</v>
      </c>
      <c r="GP81">
        <f t="shared" si="185"/>
        <v>0</v>
      </c>
      <c r="GQ81">
        <f t="shared" si="185"/>
        <v>2105</v>
      </c>
      <c r="GR81">
        <f t="shared" si="184"/>
        <v>0</v>
      </c>
      <c r="GS81">
        <f t="shared" si="184"/>
        <v>517.37353098001859</v>
      </c>
      <c r="GT81">
        <f t="shared" si="184"/>
        <v>0</v>
      </c>
      <c r="GU81">
        <f t="shared" si="184"/>
        <v>0</v>
      </c>
      <c r="GV81">
        <f t="shared" si="184"/>
        <v>0</v>
      </c>
    </row>
    <row r="82" spans="1:204" customFormat="1" x14ac:dyDescent="0.25">
      <c r="A82" s="378">
        <v>43020</v>
      </c>
      <c r="B82" s="32" t="s">
        <v>1467</v>
      </c>
      <c r="C82" t="s">
        <v>894</v>
      </c>
      <c r="D82">
        <v>1</v>
      </c>
      <c r="E82" s="379">
        <v>84153</v>
      </c>
      <c r="F82" s="379">
        <v>4793</v>
      </c>
      <c r="G82" s="379">
        <v>2132</v>
      </c>
      <c r="H82" s="379">
        <v>36255</v>
      </c>
      <c r="I82" s="379">
        <v>67526</v>
      </c>
      <c r="J82" s="379">
        <v>0</v>
      </c>
      <c r="K82" s="379">
        <v>14726</v>
      </c>
      <c r="L82" s="379">
        <v>8691</v>
      </c>
      <c r="M82" s="380">
        <v>48473.874170899959</v>
      </c>
      <c r="N82" s="381">
        <f t="shared" si="107"/>
        <v>266749.87417089997</v>
      </c>
      <c r="O82" s="379">
        <v>79377</v>
      </c>
      <c r="P82" s="379">
        <v>7118</v>
      </c>
      <c r="Q82" s="379">
        <v>1642</v>
      </c>
      <c r="R82" s="379">
        <v>35203</v>
      </c>
      <c r="S82" s="379">
        <v>83500</v>
      </c>
      <c r="T82" s="379">
        <v>0</v>
      </c>
      <c r="U82" s="379">
        <v>13223</v>
      </c>
      <c r="V82" s="379">
        <v>6939</v>
      </c>
      <c r="W82" s="480">
        <f>(VLOOKUP(A82,'[1]floresta plant'!$A$4:$F$573,6,0))*1000</f>
        <v>46670.105305623227</v>
      </c>
      <c r="X82" s="24">
        <f t="shared" si="108"/>
        <v>273672.1053056232</v>
      </c>
      <c r="Y82" s="53">
        <f t="shared" si="96"/>
        <v>-490</v>
      </c>
      <c r="Z82" s="53">
        <f t="shared" si="96"/>
        <v>-1052</v>
      </c>
      <c r="AA82" s="53">
        <f t="shared" si="96"/>
        <v>15974</v>
      </c>
      <c r="AB82" s="53">
        <f t="shared" si="93"/>
        <v>0</v>
      </c>
      <c r="AC82" s="53">
        <f t="shared" si="93"/>
        <v>-1503</v>
      </c>
      <c r="AD82" s="53">
        <f t="shared" si="93"/>
        <v>-1752</v>
      </c>
      <c r="AE82" s="53">
        <f t="shared" si="93"/>
        <v>-1803.768865276732</v>
      </c>
      <c r="AF82" s="53">
        <f t="shared" si="109"/>
        <v>2325</v>
      </c>
      <c r="AG82" s="53">
        <f t="shared" si="110"/>
        <v>-4776</v>
      </c>
      <c r="AH82" s="53">
        <f t="shared" si="111"/>
        <v>-6779.0311347232318</v>
      </c>
      <c r="AI82" s="53">
        <f t="shared" si="177"/>
        <v>6922.2311347232317</v>
      </c>
      <c r="AJ82" s="469">
        <v>0</v>
      </c>
      <c r="AK82" s="469">
        <v>0</v>
      </c>
      <c r="AL82" s="469">
        <v>143.19999999999999</v>
      </c>
      <c r="AM82" s="470">
        <f t="shared" si="112"/>
        <v>143.19999999999999</v>
      </c>
      <c r="AN82" s="53">
        <f t="shared" si="113"/>
        <v>-6779.0311347232318</v>
      </c>
      <c r="AO82" s="382">
        <f t="shared" si="114"/>
        <v>2</v>
      </c>
      <c r="AP82">
        <v>1</v>
      </c>
      <c r="AQ82" s="383">
        <f t="shared" si="115"/>
        <v>18299</v>
      </c>
      <c r="AR82" s="383">
        <f t="shared" si="116"/>
        <v>-11376.768865276732</v>
      </c>
      <c r="AS82" s="383">
        <f t="shared" si="117"/>
        <v>0</v>
      </c>
      <c r="AT82" s="383">
        <f t="shared" si="118"/>
        <v>10886.768865276732</v>
      </c>
      <c r="AU82" s="383">
        <f t="shared" si="119"/>
        <v>6779.0311347232318</v>
      </c>
      <c r="AV82" s="383">
        <f t="shared" si="120"/>
        <v>1</v>
      </c>
      <c r="AW82" s="383">
        <f t="shared" si="121"/>
        <v>1</v>
      </c>
      <c r="AX82" s="383">
        <f t="shared" si="122"/>
        <v>1</v>
      </c>
      <c r="AY82" s="383">
        <f t="shared" si="123"/>
        <v>0</v>
      </c>
      <c r="AZ82">
        <f t="shared" si="124"/>
        <v>0</v>
      </c>
      <c r="BA82">
        <f t="shared" si="125"/>
        <v>0</v>
      </c>
      <c r="BB82" s="383">
        <f t="shared" si="126"/>
        <v>0</v>
      </c>
      <c r="BC82" s="384">
        <f t="shared" si="87"/>
        <v>4.3070225457031035E-2</v>
      </c>
      <c r="BD82" s="384">
        <f t="shared" si="87"/>
        <v>9.2469137103666638E-2</v>
      </c>
      <c r="BE82" s="384">
        <f t="shared" si="87"/>
        <v>15974</v>
      </c>
      <c r="BF82" s="384">
        <f t="shared" si="87"/>
        <v>0</v>
      </c>
      <c r="BG82" s="384">
        <f t="shared" si="87"/>
        <v>0.13211132420799521</v>
      </c>
      <c r="BH82" s="384">
        <f t="shared" si="87"/>
        <v>0.15399803061371098</v>
      </c>
      <c r="BI82" s="384">
        <f t="shared" si="182"/>
        <v>0.15854843204049365</v>
      </c>
      <c r="BJ82" s="384">
        <f t="shared" si="182"/>
        <v>2325</v>
      </c>
      <c r="BK82" s="384">
        <f t="shared" si="182"/>
        <v>0.41980285057710254</v>
      </c>
      <c r="BL82" s="474">
        <f t="shared" si="127"/>
        <v>11376.768865276732</v>
      </c>
      <c r="BM82" s="409">
        <f t="shared" si="128"/>
        <v>-6779.0311347232318</v>
      </c>
      <c r="BN82" s="473">
        <f t="shared" si="129"/>
        <v>18299</v>
      </c>
      <c r="BO82" s="387">
        <f t="shared" si="130"/>
        <v>0.62171533227371611</v>
      </c>
      <c r="BP82" s="387">
        <f t="shared" si="131"/>
        <v>0.37045910348779887</v>
      </c>
      <c r="BQ82" s="388">
        <f t="shared" si="132"/>
        <v>7.8255642384850166E-3</v>
      </c>
      <c r="BR82" s="389">
        <f t="shared" si="133"/>
        <v>0</v>
      </c>
      <c r="BS82" s="390">
        <f t="shared" si="134"/>
        <v>-490</v>
      </c>
      <c r="BT82" s="391">
        <f t="shared" si="180"/>
        <v>0</v>
      </c>
      <c r="BU82" s="391">
        <f t="shared" si="180"/>
        <v>0</v>
      </c>
      <c r="BV82" s="391">
        <f t="shared" si="180"/>
        <v>0</v>
      </c>
      <c r="BW82" s="391">
        <f t="shared" si="178"/>
        <v>0</v>
      </c>
      <c r="BX82" s="391">
        <f t="shared" si="178"/>
        <v>0</v>
      </c>
      <c r="BY82" s="391">
        <f t="shared" si="178"/>
        <v>0</v>
      </c>
      <c r="BZ82" s="391">
        <f t="shared" si="178"/>
        <v>0</v>
      </c>
      <c r="CA82" s="391">
        <f t="shared" si="89"/>
        <v>0</v>
      </c>
      <c r="CB82" s="391">
        <f t="shared" si="135"/>
        <v>0</v>
      </c>
      <c r="CC82" s="391">
        <f t="shared" si="135"/>
        <v>0</v>
      </c>
      <c r="CD82" s="392">
        <f t="shared" si="136"/>
        <v>0</v>
      </c>
      <c r="CE82" s="393">
        <f t="shared" si="137"/>
        <v>-1052</v>
      </c>
      <c r="CF82" s="392">
        <f t="shared" si="97"/>
        <v>0</v>
      </c>
      <c r="CG82" s="392">
        <f t="shared" si="97"/>
        <v>0</v>
      </c>
      <c r="CH82" s="392">
        <f t="shared" si="97"/>
        <v>0</v>
      </c>
      <c r="CI82" s="392">
        <f t="shared" si="94"/>
        <v>0</v>
      </c>
      <c r="CJ82" s="392">
        <f t="shared" si="94"/>
        <v>0</v>
      </c>
      <c r="CK82" s="392">
        <f t="shared" si="94"/>
        <v>0</v>
      </c>
      <c r="CL82" s="392">
        <f t="shared" si="94"/>
        <v>0</v>
      </c>
      <c r="CM82" s="392">
        <f t="shared" si="138"/>
        <v>0</v>
      </c>
      <c r="CN82" s="392">
        <f t="shared" si="139"/>
        <v>0</v>
      </c>
      <c r="CO82" s="394">
        <f t="shared" si="140"/>
        <v>427.74249959014145</v>
      </c>
      <c r="CP82" s="394">
        <f t="shared" si="140"/>
        <v>918.33695830373244</v>
      </c>
      <c r="CQ82" s="395">
        <f t="shared" si="141"/>
        <v>15974</v>
      </c>
      <c r="CR82" s="394">
        <f t="shared" si="101"/>
        <v>0</v>
      </c>
      <c r="CS82" s="394">
        <f t="shared" si="101"/>
        <v>1312.0346467020056</v>
      </c>
      <c r="CT82" s="394">
        <f t="shared" si="101"/>
        <v>1529.3976720039348</v>
      </c>
      <c r="CU82" s="394">
        <f t="shared" si="99"/>
        <v>1574.5889859517195</v>
      </c>
      <c r="CV82" s="394">
        <f t="shared" si="99"/>
        <v>0</v>
      </c>
      <c r="CW82" s="394">
        <f t="shared" si="99"/>
        <v>4169.179955188808</v>
      </c>
      <c r="CX82" s="396">
        <f t="shared" si="142"/>
        <v>5917.7137191140991</v>
      </c>
      <c r="CY82" s="396">
        <f t="shared" si="142"/>
        <v>125.00556314555965</v>
      </c>
      <c r="CZ82" s="397">
        <f t="shared" si="143"/>
        <v>0</v>
      </c>
      <c r="DA82" s="397">
        <f t="shared" si="143"/>
        <v>0</v>
      </c>
      <c r="DB82" s="397">
        <f t="shared" si="143"/>
        <v>0</v>
      </c>
      <c r="DC82" s="397">
        <f t="shared" si="144"/>
        <v>0</v>
      </c>
      <c r="DD82" s="397">
        <f t="shared" si="103"/>
        <v>0</v>
      </c>
      <c r="DE82" s="397">
        <f t="shared" si="103"/>
        <v>0</v>
      </c>
      <c r="DF82" s="397">
        <f t="shared" si="103"/>
        <v>0</v>
      </c>
      <c r="DG82" s="397">
        <f t="shared" si="103"/>
        <v>0</v>
      </c>
      <c r="DH82" s="397">
        <f t="shared" si="103"/>
        <v>0</v>
      </c>
      <c r="DI82" s="398">
        <f t="shared" si="145"/>
        <v>0</v>
      </c>
      <c r="DJ82" s="398">
        <f t="shared" si="145"/>
        <v>0</v>
      </c>
      <c r="DK82" s="399">
        <f t="shared" si="146"/>
        <v>0</v>
      </c>
      <c r="DL82" s="399">
        <f t="shared" si="146"/>
        <v>0</v>
      </c>
      <c r="DM82" s="399">
        <f t="shared" si="146"/>
        <v>0</v>
      </c>
      <c r="DN82" s="399">
        <f t="shared" si="105"/>
        <v>0</v>
      </c>
      <c r="DO82" s="399">
        <f t="shared" si="147"/>
        <v>-1503</v>
      </c>
      <c r="DP82" s="399">
        <f t="shared" si="148"/>
        <v>0</v>
      </c>
      <c r="DQ82" s="399">
        <f t="shared" si="148"/>
        <v>0</v>
      </c>
      <c r="DR82" s="399">
        <f t="shared" si="148"/>
        <v>0</v>
      </c>
      <c r="DS82" s="399">
        <f t="shared" si="106"/>
        <v>0</v>
      </c>
      <c r="DT82" s="400">
        <f t="shared" si="149"/>
        <v>0</v>
      </c>
      <c r="DU82" s="400">
        <f t="shared" si="149"/>
        <v>0</v>
      </c>
      <c r="DV82" s="386">
        <f t="shared" si="104"/>
        <v>0</v>
      </c>
      <c r="DW82" s="386">
        <f t="shared" si="104"/>
        <v>0</v>
      </c>
      <c r="DX82" s="386">
        <f t="shared" si="104"/>
        <v>0</v>
      </c>
      <c r="DY82" s="386">
        <f t="shared" si="104"/>
        <v>0</v>
      </c>
      <c r="DZ82" s="386">
        <f t="shared" si="104"/>
        <v>0</v>
      </c>
      <c r="EA82" s="401">
        <f t="shared" si="150"/>
        <v>-1752</v>
      </c>
      <c r="EB82" s="386">
        <f t="shared" si="151"/>
        <v>0</v>
      </c>
      <c r="EC82" s="386">
        <f t="shared" si="151"/>
        <v>0</v>
      </c>
      <c r="ED82" s="386">
        <f t="shared" si="151"/>
        <v>0</v>
      </c>
      <c r="EE82" s="385">
        <f t="shared" si="152"/>
        <v>0</v>
      </c>
      <c r="EF82" s="385">
        <f t="shared" si="152"/>
        <v>0</v>
      </c>
      <c r="EG82" s="402">
        <f t="shared" si="102"/>
        <v>0</v>
      </c>
      <c r="EH82" s="402">
        <f t="shared" si="102"/>
        <v>0</v>
      </c>
      <c r="EI82" s="402">
        <f t="shared" si="102"/>
        <v>0</v>
      </c>
      <c r="EJ82" s="402">
        <f t="shared" si="100"/>
        <v>0</v>
      </c>
      <c r="EK82" s="402">
        <f t="shared" si="100"/>
        <v>0</v>
      </c>
      <c r="EL82" s="402">
        <f t="shared" si="100"/>
        <v>0</v>
      </c>
      <c r="EM82" s="402">
        <f t="shared" si="153"/>
        <v>-1803.768865276732</v>
      </c>
      <c r="EN82" s="402">
        <f t="shared" si="154"/>
        <v>0</v>
      </c>
      <c r="EO82" s="402">
        <f t="shared" si="154"/>
        <v>0</v>
      </c>
      <c r="EP82" s="402">
        <f t="shared" si="155"/>
        <v>0</v>
      </c>
      <c r="EQ82" s="402">
        <f t="shared" si="156"/>
        <v>0</v>
      </c>
      <c r="ER82" s="394">
        <f t="shared" si="98"/>
        <v>62.257500409858459</v>
      </c>
      <c r="ES82" s="394">
        <f t="shared" si="98"/>
        <v>133.66304169626756</v>
      </c>
      <c r="ET82" s="394">
        <f t="shared" si="98"/>
        <v>0</v>
      </c>
      <c r="EU82" s="394">
        <f t="shared" si="95"/>
        <v>0</v>
      </c>
      <c r="EV82" s="394">
        <f t="shared" si="95"/>
        <v>190.96535329799443</v>
      </c>
      <c r="EW82" s="394">
        <f t="shared" si="95"/>
        <v>222.60232799606536</v>
      </c>
      <c r="EX82" s="394">
        <f t="shared" si="95"/>
        <v>229.17987932501239</v>
      </c>
      <c r="EY82" s="403">
        <f t="shared" si="157"/>
        <v>2325</v>
      </c>
      <c r="EZ82" s="394">
        <f t="shared" si="158"/>
        <v>606.82004481119191</v>
      </c>
      <c r="FA82" s="396">
        <f t="shared" si="159"/>
        <v>861.31741560913235</v>
      </c>
      <c r="FB82" s="396">
        <f t="shared" si="159"/>
        <v>18.194436854477665</v>
      </c>
      <c r="FC82" s="404">
        <f t="shared" si="181"/>
        <v>0</v>
      </c>
      <c r="FD82" s="404">
        <f t="shared" si="181"/>
        <v>0</v>
      </c>
      <c r="FE82" s="404">
        <f t="shared" si="181"/>
        <v>0</v>
      </c>
      <c r="FF82" s="404">
        <f t="shared" si="179"/>
        <v>0</v>
      </c>
      <c r="FG82" s="404">
        <f t="shared" si="179"/>
        <v>0</v>
      </c>
      <c r="FH82" s="404">
        <f t="shared" si="179"/>
        <v>0</v>
      </c>
      <c r="FI82" s="404">
        <f t="shared" si="179"/>
        <v>0</v>
      </c>
      <c r="FJ82" s="404">
        <f t="shared" si="90"/>
        <v>0</v>
      </c>
      <c r="FK82" s="392">
        <f t="shared" si="160"/>
        <v>-4776</v>
      </c>
      <c r="FL82" s="384">
        <f t="shared" si="161"/>
        <v>0</v>
      </c>
      <c r="FM82" s="384">
        <f t="shared" si="161"/>
        <v>0</v>
      </c>
      <c r="FN82" s="405">
        <f t="shared" si="88"/>
        <v>0</v>
      </c>
      <c r="FO82" s="405">
        <f t="shared" si="88"/>
        <v>0</v>
      </c>
      <c r="FP82" s="405">
        <f t="shared" si="88"/>
        <v>0</v>
      </c>
      <c r="FQ82" s="405">
        <f t="shared" si="88"/>
        <v>0</v>
      </c>
      <c r="FR82" s="405">
        <f t="shared" si="88"/>
        <v>0</v>
      </c>
      <c r="FS82" s="405">
        <f t="shared" si="88"/>
        <v>0</v>
      </c>
      <c r="FT82" s="405">
        <f t="shared" si="183"/>
        <v>0</v>
      </c>
      <c r="FU82" s="405">
        <f t="shared" si="183"/>
        <v>0</v>
      </c>
      <c r="FV82" s="405">
        <f t="shared" si="183"/>
        <v>0</v>
      </c>
      <c r="FW82" s="397">
        <f t="shared" si="162"/>
        <v>-6779.0311347232318</v>
      </c>
      <c r="FX82" s="406">
        <f t="shared" si="163"/>
        <v>0</v>
      </c>
      <c r="FY82" s="331">
        <f t="shared" si="164"/>
        <v>143.20000000003731</v>
      </c>
      <c r="FZ82" s="382">
        <f t="shared" si="165"/>
        <v>-3.7317704482120462E-11</v>
      </c>
      <c r="GA82" s="331">
        <f t="shared" si="166"/>
        <v>0</v>
      </c>
      <c r="GB82" s="407">
        <f t="shared" si="167"/>
        <v>0</v>
      </c>
      <c r="GC82" s="407">
        <f t="shared" si="168"/>
        <v>-8.5265128291212022E-13</v>
      </c>
      <c r="GD82" s="407">
        <f t="shared" si="169"/>
        <v>0</v>
      </c>
      <c r="GE82" s="407">
        <f t="shared" si="170"/>
        <v>0</v>
      </c>
      <c r="GF82" s="407">
        <f t="shared" si="171"/>
        <v>0</v>
      </c>
      <c r="GG82" s="407">
        <f t="shared" si="172"/>
        <v>0</v>
      </c>
      <c r="GH82" s="407">
        <f t="shared" si="173"/>
        <v>-2.2737367544323206E-13</v>
      </c>
      <c r="GI82" s="407">
        <f t="shared" si="174"/>
        <v>0</v>
      </c>
      <c r="GJ82">
        <f t="shared" si="175"/>
        <v>0</v>
      </c>
      <c r="GK82" s="382">
        <f t="shared" si="176"/>
        <v>-1.0800249583553523E-12</v>
      </c>
      <c r="GL82">
        <v>1</v>
      </c>
      <c r="GM82">
        <f t="shared" si="185"/>
        <v>0</v>
      </c>
      <c r="GN82">
        <f t="shared" si="185"/>
        <v>0</v>
      </c>
      <c r="GO82">
        <f t="shared" si="185"/>
        <v>15974</v>
      </c>
      <c r="GP82">
        <f t="shared" si="185"/>
        <v>0</v>
      </c>
      <c r="GQ82">
        <f t="shared" si="185"/>
        <v>0</v>
      </c>
      <c r="GR82">
        <f t="shared" si="184"/>
        <v>0</v>
      </c>
      <c r="GS82">
        <f t="shared" si="184"/>
        <v>0</v>
      </c>
      <c r="GT82">
        <f t="shared" si="184"/>
        <v>2325</v>
      </c>
      <c r="GU82">
        <f t="shared" si="184"/>
        <v>0</v>
      </c>
      <c r="GV82">
        <f t="shared" si="184"/>
        <v>0</v>
      </c>
    </row>
    <row r="83" spans="1:204" customFormat="1" x14ac:dyDescent="0.25">
      <c r="A83" s="378">
        <v>43021</v>
      </c>
      <c r="B83" s="32" t="s">
        <v>1468</v>
      </c>
      <c r="C83" t="s">
        <v>894</v>
      </c>
      <c r="D83">
        <v>1</v>
      </c>
      <c r="E83" s="379">
        <v>18104</v>
      </c>
      <c r="F83" s="379">
        <v>4155</v>
      </c>
      <c r="G83" s="379">
        <v>1500</v>
      </c>
      <c r="H83" s="379">
        <v>12346</v>
      </c>
      <c r="I83" s="379">
        <v>47040</v>
      </c>
      <c r="J83" s="379">
        <v>0</v>
      </c>
      <c r="K83" s="379">
        <v>3059</v>
      </c>
      <c r="L83" s="379">
        <v>2800</v>
      </c>
      <c r="M83" s="380">
        <v>55929.879677312187</v>
      </c>
      <c r="N83" s="381">
        <f t="shared" si="107"/>
        <v>144933.87967731219</v>
      </c>
      <c r="O83" s="379">
        <v>16555</v>
      </c>
      <c r="P83" s="379">
        <v>4395</v>
      </c>
      <c r="Q83" s="379">
        <v>1811</v>
      </c>
      <c r="R83" s="379">
        <v>11314</v>
      </c>
      <c r="S83" s="379">
        <v>46882</v>
      </c>
      <c r="T83" s="379">
        <v>0</v>
      </c>
      <c r="U83" s="379">
        <v>3541</v>
      </c>
      <c r="V83" s="379">
        <v>2178</v>
      </c>
      <c r="W83" s="480">
        <f>(VLOOKUP(A83,'[1]floresta plant'!$A$4:$F$573,6,0))*1000</f>
        <v>78078.151241599611</v>
      </c>
      <c r="X83" s="24">
        <f t="shared" si="108"/>
        <v>164754.15124159961</v>
      </c>
      <c r="Y83" s="53">
        <f t="shared" si="96"/>
        <v>311</v>
      </c>
      <c r="Z83" s="53">
        <f t="shared" si="96"/>
        <v>-1032</v>
      </c>
      <c r="AA83" s="53">
        <f t="shared" si="96"/>
        <v>-158</v>
      </c>
      <c r="AB83" s="53">
        <f t="shared" si="93"/>
        <v>0</v>
      </c>
      <c r="AC83" s="53">
        <f t="shared" si="93"/>
        <v>482</v>
      </c>
      <c r="AD83" s="53">
        <f t="shared" si="93"/>
        <v>-622</v>
      </c>
      <c r="AE83" s="53">
        <f t="shared" si="93"/>
        <v>22148.271564287425</v>
      </c>
      <c r="AF83" s="53">
        <f t="shared" si="109"/>
        <v>240</v>
      </c>
      <c r="AG83" s="53">
        <f t="shared" si="110"/>
        <v>-1549</v>
      </c>
      <c r="AH83" s="53">
        <f t="shared" si="111"/>
        <v>-19669.721564287425</v>
      </c>
      <c r="AI83" s="53">
        <f t="shared" si="177"/>
        <v>19820.271564287425</v>
      </c>
      <c r="AJ83" s="469">
        <v>0</v>
      </c>
      <c r="AK83" s="469">
        <v>0</v>
      </c>
      <c r="AL83" s="469">
        <v>150.54999999999998</v>
      </c>
      <c r="AM83" s="470">
        <f t="shared" si="112"/>
        <v>150.54999999999998</v>
      </c>
      <c r="AN83" s="53">
        <f t="shared" si="113"/>
        <v>-19669.721564287425</v>
      </c>
      <c r="AO83" s="382">
        <f t="shared" si="114"/>
        <v>2</v>
      </c>
      <c r="AP83">
        <v>1</v>
      </c>
      <c r="AQ83" s="383">
        <f t="shared" si="115"/>
        <v>23181.271564287425</v>
      </c>
      <c r="AR83" s="383">
        <f t="shared" si="116"/>
        <v>-3361</v>
      </c>
      <c r="AS83" s="383">
        <f t="shared" si="117"/>
        <v>311</v>
      </c>
      <c r="AT83" s="383">
        <f t="shared" si="118"/>
        <v>3361</v>
      </c>
      <c r="AU83" s="383">
        <f t="shared" si="119"/>
        <v>19669.721564287425</v>
      </c>
      <c r="AV83" s="383">
        <f t="shared" si="120"/>
        <v>1</v>
      </c>
      <c r="AW83" s="383">
        <f t="shared" si="121"/>
        <v>1</v>
      </c>
      <c r="AX83" s="383">
        <f t="shared" si="122"/>
        <v>1</v>
      </c>
      <c r="AY83" s="383">
        <f t="shared" si="123"/>
        <v>155.5</v>
      </c>
      <c r="AZ83">
        <f t="shared" si="124"/>
        <v>155.5</v>
      </c>
      <c r="BA83">
        <f t="shared" si="125"/>
        <v>0</v>
      </c>
      <c r="BB83" s="383">
        <f t="shared" si="126"/>
        <v>0</v>
      </c>
      <c r="BC83" s="384">
        <f t="shared" si="87"/>
        <v>311</v>
      </c>
      <c r="BD83" s="384">
        <f t="shared" si="87"/>
        <v>0.30705147277595951</v>
      </c>
      <c r="BE83" s="384">
        <f t="shared" si="87"/>
        <v>4.7009818506396905E-2</v>
      </c>
      <c r="BF83" s="384">
        <f t="shared" si="87"/>
        <v>0</v>
      </c>
      <c r="BG83" s="384">
        <f t="shared" si="87"/>
        <v>482</v>
      </c>
      <c r="BH83" s="384">
        <f t="shared" si="87"/>
        <v>0.18506396905682831</v>
      </c>
      <c r="BI83" s="384">
        <f t="shared" si="182"/>
        <v>22148.271564287425</v>
      </c>
      <c r="BJ83" s="384">
        <f t="shared" si="182"/>
        <v>240</v>
      </c>
      <c r="BK83" s="384">
        <f t="shared" si="182"/>
        <v>0.46087473966081521</v>
      </c>
      <c r="BL83" s="474">
        <f t="shared" si="127"/>
        <v>3205.5</v>
      </c>
      <c r="BM83" s="409">
        <f t="shared" si="128"/>
        <v>-19514.221564287425</v>
      </c>
      <c r="BN83" s="473">
        <f t="shared" si="129"/>
        <v>22870.271564287425</v>
      </c>
      <c r="BO83" s="387">
        <f t="shared" si="130"/>
        <v>0.14016011969903666</v>
      </c>
      <c r="BP83" s="387">
        <f t="shared" si="131"/>
        <v>0.85325709882515932</v>
      </c>
      <c r="BQ83" s="388">
        <f t="shared" si="132"/>
        <v>6.5827814758040171E-3</v>
      </c>
      <c r="BR83" s="389">
        <f t="shared" si="133"/>
        <v>0</v>
      </c>
      <c r="BS83" s="390">
        <f t="shared" si="134"/>
        <v>311</v>
      </c>
      <c r="BT83" s="391">
        <f t="shared" si="180"/>
        <v>47.746504016661703</v>
      </c>
      <c r="BU83" s="391">
        <f t="shared" si="180"/>
        <v>7.310026777744719</v>
      </c>
      <c r="BV83" s="391">
        <f t="shared" si="180"/>
        <v>0</v>
      </c>
      <c r="BW83" s="391">
        <f t="shared" si="178"/>
        <v>0</v>
      </c>
      <c r="BX83" s="391">
        <f t="shared" si="178"/>
        <v>28.777447188336804</v>
      </c>
      <c r="BY83" s="391">
        <f t="shared" si="178"/>
        <v>0</v>
      </c>
      <c r="BZ83" s="391">
        <f t="shared" si="178"/>
        <v>0</v>
      </c>
      <c r="CA83" s="391">
        <f t="shared" si="89"/>
        <v>71.666022017256765</v>
      </c>
      <c r="CB83" s="391">
        <f t="shared" si="135"/>
        <v>155.5</v>
      </c>
      <c r="CC83" s="391">
        <f t="shared" si="135"/>
        <v>0</v>
      </c>
      <c r="CD83" s="392">
        <f t="shared" si="136"/>
        <v>0</v>
      </c>
      <c r="CE83" s="393">
        <f t="shared" si="137"/>
        <v>-1032</v>
      </c>
      <c r="CF83" s="392">
        <f t="shared" si="97"/>
        <v>0</v>
      </c>
      <c r="CG83" s="392">
        <f t="shared" si="97"/>
        <v>0</v>
      </c>
      <c r="CH83" s="392">
        <f t="shared" si="97"/>
        <v>0</v>
      </c>
      <c r="CI83" s="392">
        <f t="shared" si="94"/>
        <v>0</v>
      </c>
      <c r="CJ83" s="392">
        <f t="shared" si="94"/>
        <v>0</v>
      </c>
      <c r="CK83" s="392">
        <f t="shared" si="94"/>
        <v>0</v>
      </c>
      <c r="CL83" s="392">
        <f t="shared" si="94"/>
        <v>0</v>
      </c>
      <c r="CM83" s="392">
        <f t="shared" si="138"/>
        <v>0</v>
      </c>
      <c r="CN83" s="392">
        <f t="shared" si="139"/>
        <v>0</v>
      </c>
      <c r="CO83" s="394">
        <f t="shared" si="140"/>
        <v>0</v>
      </c>
      <c r="CP83" s="394">
        <f t="shared" si="140"/>
        <v>0</v>
      </c>
      <c r="CQ83" s="395">
        <f t="shared" si="141"/>
        <v>-158</v>
      </c>
      <c r="CR83" s="394">
        <f t="shared" si="101"/>
        <v>0</v>
      </c>
      <c r="CS83" s="394">
        <f t="shared" si="101"/>
        <v>0</v>
      </c>
      <c r="CT83" s="394">
        <f t="shared" si="101"/>
        <v>0</v>
      </c>
      <c r="CU83" s="394">
        <f t="shared" si="99"/>
        <v>0</v>
      </c>
      <c r="CV83" s="394">
        <f t="shared" si="99"/>
        <v>0</v>
      </c>
      <c r="CW83" s="394">
        <f t="shared" si="99"/>
        <v>0</v>
      </c>
      <c r="CX83" s="396">
        <f t="shared" si="142"/>
        <v>0</v>
      </c>
      <c r="CY83" s="396">
        <f t="shared" si="142"/>
        <v>0</v>
      </c>
      <c r="CZ83" s="397">
        <f t="shared" si="143"/>
        <v>0</v>
      </c>
      <c r="DA83" s="397">
        <f t="shared" si="143"/>
        <v>0</v>
      </c>
      <c r="DB83" s="397">
        <f t="shared" si="143"/>
        <v>0</v>
      </c>
      <c r="DC83" s="397">
        <f t="shared" si="144"/>
        <v>0</v>
      </c>
      <c r="DD83" s="397">
        <f t="shared" si="103"/>
        <v>0</v>
      </c>
      <c r="DE83" s="397">
        <f t="shared" si="103"/>
        <v>0</v>
      </c>
      <c r="DF83" s="397">
        <f t="shared" si="103"/>
        <v>0</v>
      </c>
      <c r="DG83" s="397">
        <f t="shared" si="103"/>
        <v>0</v>
      </c>
      <c r="DH83" s="397">
        <f t="shared" si="103"/>
        <v>0</v>
      </c>
      <c r="DI83" s="398">
        <f t="shared" si="145"/>
        <v>0</v>
      </c>
      <c r="DJ83" s="398">
        <f t="shared" si="145"/>
        <v>0</v>
      </c>
      <c r="DK83" s="399">
        <f t="shared" si="146"/>
        <v>0</v>
      </c>
      <c r="DL83" s="399">
        <f t="shared" si="146"/>
        <v>20.743530907817199</v>
      </c>
      <c r="DM83" s="399">
        <f t="shared" si="146"/>
        <v>3.1758506622433313</v>
      </c>
      <c r="DN83" s="399">
        <f t="shared" si="105"/>
        <v>0</v>
      </c>
      <c r="DO83" s="399">
        <f t="shared" si="147"/>
        <v>482</v>
      </c>
      <c r="DP83" s="399">
        <f t="shared" si="148"/>
        <v>12.502399442502227</v>
      </c>
      <c r="DQ83" s="399">
        <f t="shared" si="148"/>
        <v>0</v>
      </c>
      <c r="DR83" s="399">
        <f t="shared" si="148"/>
        <v>0</v>
      </c>
      <c r="DS83" s="399">
        <f t="shared" si="106"/>
        <v>31.13539668237291</v>
      </c>
      <c r="DT83" s="400">
        <f t="shared" si="149"/>
        <v>411.26992163372677</v>
      </c>
      <c r="DU83" s="400">
        <f t="shared" si="149"/>
        <v>3.1729006713375361</v>
      </c>
      <c r="DV83" s="386">
        <f t="shared" si="104"/>
        <v>0</v>
      </c>
      <c r="DW83" s="386">
        <f t="shared" si="104"/>
        <v>0</v>
      </c>
      <c r="DX83" s="386">
        <f t="shared" si="104"/>
        <v>0</v>
      </c>
      <c r="DY83" s="386">
        <f t="shared" si="104"/>
        <v>0</v>
      </c>
      <c r="DZ83" s="386">
        <f t="shared" si="104"/>
        <v>0</v>
      </c>
      <c r="EA83" s="401">
        <f t="shared" si="150"/>
        <v>-622</v>
      </c>
      <c r="EB83" s="386">
        <f t="shared" si="151"/>
        <v>0</v>
      </c>
      <c r="EC83" s="386">
        <f t="shared" si="151"/>
        <v>0</v>
      </c>
      <c r="ED83" s="386">
        <f t="shared" si="151"/>
        <v>0</v>
      </c>
      <c r="EE83" s="385">
        <f t="shared" si="152"/>
        <v>0</v>
      </c>
      <c r="EF83" s="385">
        <f t="shared" si="152"/>
        <v>0</v>
      </c>
      <c r="EG83" s="402">
        <f t="shared" si="102"/>
        <v>0</v>
      </c>
      <c r="EH83" s="402">
        <f t="shared" si="102"/>
        <v>953.18123599279033</v>
      </c>
      <c r="EI83" s="402">
        <f t="shared" si="102"/>
        <v>145.93278613067915</v>
      </c>
      <c r="EJ83" s="402">
        <f t="shared" si="100"/>
        <v>0</v>
      </c>
      <c r="EK83" s="402">
        <f t="shared" si="100"/>
        <v>0</v>
      </c>
      <c r="EL83" s="402">
        <f t="shared" si="100"/>
        <v>574.49489223596481</v>
      </c>
      <c r="EM83" s="402">
        <f t="shared" si="153"/>
        <v>22148.271564287425</v>
      </c>
      <c r="EN83" s="402">
        <f t="shared" si="154"/>
        <v>0</v>
      </c>
      <c r="EO83" s="402">
        <f t="shared" si="154"/>
        <v>1430.6954792178608</v>
      </c>
      <c r="EP83" s="402">
        <f t="shared" si="155"/>
        <v>18898.169938935662</v>
      </c>
      <c r="EQ83" s="402">
        <f t="shared" si="156"/>
        <v>145.79723177446812</v>
      </c>
      <c r="ER83" s="394">
        <f t="shared" si="98"/>
        <v>0</v>
      </c>
      <c r="ES83" s="394">
        <f t="shared" si="98"/>
        <v>10.328729082730556</v>
      </c>
      <c r="ET83" s="394">
        <f t="shared" si="98"/>
        <v>1.581336429332779</v>
      </c>
      <c r="EU83" s="394">
        <f t="shared" si="95"/>
        <v>0</v>
      </c>
      <c r="EV83" s="394">
        <f t="shared" si="95"/>
        <v>0</v>
      </c>
      <c r="EW83" s="394">
        <f t="shared" si="95"/>
        <v>6.2252611331961294</v>
      </c>
      <c r="EX83" s="394">
        <f t="shared" si="95"/>
        <v>0</v>
      </c>
      <c r="EY83" s="403">
        <f t="shared" si="157"/>
        <v>240</v>
      </c>
      <c r="EZ83" s="394">
        <f t="shared" si="158"/>
        <v>15.503102082509333</v>
      </c>
      <c r="FA83" s="396">
        <f t="shared" si="159"/>
        <v>204.78170371803824</v>
      </c>
      <c r="FB83" s="396">
        <f t="shared" si="159"/>
        <v>1.5798675541929641</v>
      </c>
      <c r="FC83" s="404">
        <f t="shared" si="181"/>
        <v>0</v>
      </c>
      <c r="FD83" s="404">
        <f t="shared" si="181"/>
        <v>0</v>
      </c>
      <c r="FE83" s="404">
        <f t="shared" si="181"/>
        <v>0</v>
      </c>
      <c r="FF83" s="404">
        <f t="shared" si="179"/>
        <v>0</v>
      </c>
      <c r="FG83" s="404">
        <f t="shared" si="179"/>
        <v>0</v>
      </c>
      <c r="FH83" s="404">
        <f t="shared" si="179"/>
        <v>0</v>
      </c>
      <c r="FI83" s="404">
        <f t="shared" si="179"/>
        <v>0</v>
      </c>
      <c r="FJ83" s="404">
        <f t="shared" si="90"/>
        <v>0</v>
      </c>
      <c r="FK83" s="392">
        <f t="shared" si="160"/>
        <v>-1549</v>
      </c>
      <c r="FL83" s="384">
        <f t="shared" si="161"/>
        <v>0</v>
      </c>
      <c r="FM83" s="384">
        <f t="shared" si="161"/>
        <v>0</v>
      </c>
      <c r="FN83" s="405">
        <f t="shared" si="88"/>
        <v>0</v>
      </c>
      <c r="FO83" s="405">
        <f t="shared" si="88"/>
        <v>0</v>
      </c>
      <c r="FP83" s="405">
        <f t="shared" si="88"/>
        <v>0</v>
      </c>
      <c r="FQ83" s="405">
        <f t="shared" si="88"/>
        <v>0</v>
      </c>
      <c r="FR83" s="405">
        <f t="shared" si="88"/>
        <v>0</v>
      </c>
      <c r="FS83" s="405">
        <f t="shared" si="88"/>
        <v>0</v>
      </c>
      <c r="FT83" s="405">
        <f t="shared" si="183"/>
        <v>0</v>
      </c>
      <c r="FU83" s="405">
        <f t="shared" si="183"/>
        <v>0</v>
      </c>
      <c r="FV83" s="405">
        <f t="shared" si="183"/>
        <v>0</v>
      </c>
      <c r="FW83" s="397">
        <f t="shared" si="162"/>
        <v>-19669.721564287425</v>
      </c>
      <c r="FX83" s="406">
        <f t="shared" si="163"/>
        <v>0</v>
      </c>
      <c r="FY83" s="331">
        <f t="shared" si="164"/>
        <v>4.7527682255305006</v>
      </c>
      <c r="FZ83" s="382">
        <f t="shared" si="165"/>
        <v>145.79723177446948</v>
      </c>
      <c r="GA83" s="331">
        <f t="shared" si="166"/>
        <v>0</v>
      </c>
      <c r="GB83" s="407">
        <f t="shared" si="167"/>
        <v>0</v>
      </c>
      <c r="GC83" s="407">
        <f t="shared" si="168"/>
        <v>0</v>
      </c>
      <c r="GD83" s="407">
        <f t="shared" si="169"/>
        <v>0</v>
      </c>
      <c r="GE83" s="407">
        <f t="shared" si="170"/>
        <v>4.9737991503207013E-14</v>
      </c>
      <c r="GF83" s="407">
        <f t="shared" si="171"/>
        <v>0</v>
      </c>
      <c r="GG83" s="407">
        <f t="shared" si="172"/>
        <v>-1.8189894035458565E-12</v>
      </c>
      <c r="GH83" s="407">
        <f t="shared" si="173"/>
        <v>-1.7763568394002505E-14</v>
      </c>
      <c r="GI83" s="407">
        <f t="shared" si="174"/>
        <v>0</v>
      </c>
      <c r="GJ83">
        <f t="shared" si="175"/>
        <v>3.637978807091713E-12</v>
      </c>
      <c r="GK83" s="382">
        <f t="shared" si="176"/>
        <v>1.850963826655061E-12</v>
      </c>
      <c r="GL83">
        <v>1</v>
      </c>
      <c r="GM83">
        <f t="shared" si="185"/>
        <v>311</v>
      </c>
      <c r="GN83">
        <f t="shared" si="185"/>
        <v>0</v>
      </c>
      <c r="GO83">
        <f t="shared" si="185"/>
        <v>0</v>
      </c>
      <c r="GP83">
        <f t="shared" si="185"/>
        <v>0</v>
      </c>
      <c r="GQ83">
        <f t="shared" si="185"/>
        <v>482</v>
      </c>
      <c r="GR83">
        <f t="shared" si="184"/>
        <v>0</v>
      </c>
      <c r="GS83">
        <f t="shared" si="184"/>
        <v>22148.271564287425</v>
      </c>
      <c r="GT83">
        <f t="shared" si="184"/>
        <v>240</v>
      </c>
      <c r="GU83">
        <f t="shared" si="184"/>
        <v>0</v>
      </c>
      <c r="GV83">
        <f t="shared" si="184"/>
        <v>0</v>
      </c>
    </row>
    <row r="84" spans="1:204" customFormat="1" x14ac:dyDescent="0.25">
      <c r="A84" s="378">
        <v>43022</v>
      </c>
      <c r="B84" s="32" t="s">
        <v>1469</v>
      </c>
      <c r="C84" t="s">
        <v>894</v>
      </c>
      <c r="D84">
        <v>1</v>
      </c>
      <c r="E84" s="379">
        <v>22790</v>
      </c>
      <c r="F84" s="379">
        <v>1430</v>
      </c>
      <c r="G84" s="379">
        <v>670</v>
      </c>
      <c r="H84" s="379">
        <v>88100</v>
      </c>
      <c r="I84" s="379">
        <v>15795</v>
      </c>
      <c r="J84" s="379">
        <v>0</v>
      </c>
      <c r="K84" s="379">
        <v>65342</v>
      </c>
      <c r="L84" s="379">
        <v>879</v>
      </c>
      <c r="M84" s="380">
        <v>18996.436315552415</v>
      </c>
      <c r="N84" s="381">
        <f t="shared" si="107"/>
        <v>214002.43631555242</v>
      </c>
      <c r="O84" s="379">
        <v>23131</v>
      </c>
      <c r="P84" s="379">
        <v>1304</v>
      </c>
      <c r="Q84" s="379">
        <v>705</v>
      </c>
      <c r="R84" s="379">
        <v>83650</v>
      </c>
      <c r="S84" s="379">
        <v>19460</v>
      </c>
      <c r="T84" s="379">
        <v>0</v>
      </c>
      <c r="U84" s="379">
        <v>62008</v>
      </c>
      <c r="V84" s="379">
        <v>944</v>
      </c>
      <c r="W84" s="480">
        <f>(VLOOKUP(A84,'[1]floresta plant'!$A$4:$F$573,6,0))*1000</f>
        <v>21524.02192521566</v>
      </c>
      <c r="X84" s="24">
        <f t="shared" si="108"/>
        <v>212726.02192521567</v>
      </c>
      <c r="Y84" s="53">
        <f t="shared" si="96"/>
        <v>35</v>
      </c>
      <c r="Z84" s="53">
        <f t="shared" si="96"/>
        <v>-4450</v>
      </c>
      <c r="AA84" s="53">
        <f t="shared" si="96"/>
        <v>3665</v>
      </c>
      <c r="AB84" s="53">
        <f t="shared" si="93"/>
        <v>0</v>
      </c>
      <c r="AC84" s="53">
        <f t="shared" si="93"/>
        <v>-3334</v>
      </c>
      <c r="AD84" s="53">
        <f t="shared" si="93"/>
        <v>65</v>
      </c>
      <c r="AE84" s="53">
        <f t="shared" si="93"/>
        <v>2527.5856096632451</v>
      </c>
      <c r="AF84" s="53">
        <f t="shared" si="109"/>
        <v>-126</v>
      </c>
      <c r="AG84" s="53">
        <f t="shared" si="110"/>
        <v>341</v>
      </c>
      <c r="AH84" s="53">
        <f t="shared" si="111"/>
        <v>1285.3343903367513</v>
      </c>
      <c r="AI84" s="53">
        <f t="shared" si="177"/>
        <v>-1276.4143903367512</v>
      </c>
      <c r="AJ84" s="469">
        <v>0</v>
      </c>
      <c r="AK84" s="469">
        <v>0</v>
      </c>
      <c r="AL84" s="469">
        <v>8.92</v>
      </c>
      <c r="AM84" s="470">
        <f t="shared" si="112"/>
        <v>8.92</v>
      </c>
      <c r="AN84" s="53">
        <f t="shared" si="113"/>
        <v>1285.3343903367513</v>
      </c>
      <c r="AO84" s="382">
        <f t="shared" si="114"/>
        <v>3</v>
      </c>
      <c r="AP84">
        <v>1</v>
      </c>
      <c r="AQ84" s="383">
        <f t="shared" si="115"/>
        <v>6633.5856096632451</v>
      </c>
      <c r="AR84" s="383">
        <f t="shared" si="116"/>
        <v>-7910</v>
      </c>
      <c r="AS84" s="383">
        <f t="shared" si="117"/>
        <v>35</v>
      </c>
      <c r="AT84" s="383">
        <f t="shared" si="118"/>
        <v>7910</v>
      </c>
      <c r="AU84" s="383">
        <f t="shared" si="119"/>
        <v>0</v>
      </c>
      <c r="AV84" s="383">
        <f t="shared" si="120"/>
        <v>1</v>
      </c>
      <c r="AW84" s="383">
        <f t="shared" si="121"/>
        <v>0</v>
      </c>
      <c r="AX84" s="383">
        <f t="shared" si="122"/>
        <v>1</v>
      </c>
      <c r="AY84" s="383">
        <f t="shared" si="123"/>
        <v>35</v>
      </c>
      <c r="AZ84">
        <f t="shared" si="124"/>
        <v>0</v>
      </c>
      <c r="BA84">
        <f t="shared" si="125"/>
        <v>0</v>
      </c>
      <c r="BB84" s="383">
        <f t="shared" si="126"/>
        <v>0</v>
      </c>
      <c r="BC84" s="384">
        <f t="shared" si="87"/>
        <v>35</v>
      </c>
      <c r="BD84" s="384">
        <f t="shared" si="87"/>
        <v>0.56257901390644749</v>
      </c>
      <c r="BE84" s="384">
        <f t="shared" si="87"/>
        <v>3665</v>
      </c>
      <c r="BF84" s="384">
        <f t="shared" si="87"/>
        <v>0</v>
      </c>
      <c r="BG84" s="384">
        <f t="shared" si="87"/>
        <v>0.42149178255372943</v>
      </c>
      <c r="BH84" s="384">
        <f t="shared" si="87"/>
        <v>65</v>
      </c>
      <c r="BI84" s="384">
        <f t="shared" si="182"/>
        <v>2527.5856096632451</v>
      </c>
      <c r="BJ84" s="384">
        <f t="shared" si="182"/>
        <v>1.5929203539823009E-2</v>
      </c>
      <c r="BK84" s="384">
        <f t="shared" si="182"/>
        <v>341</v>
      </c>
      <c r="BL84" s="474">
        <f t="shared" si="127"/>
        <v>7875</v>
      </c>
      <c r="BM84" s="409">
        <f t="shared" si="128"/>
        <v>1285.3343903367513</v>
      </c>
      <c r="BN84" s="473">
        <f t="shared" si="129"/>
        <v>6598.5856096632451</v>
      </c>
      <c r="BO84" s="387">
        <f t="shared" si="130"/>
        <v>1</v>
      </c>
      <c r="BP84" s="387">
        <f t="shared" si="131"/>
        <v>0</v>
      </c>
      <c r="BQ84" s="388">
        <f t="shared" si="132"/>
        <v>0</v>
      </c>
      <c r="BR84" s="389">
        <f t="shared" si="133"/>
        <v>1276.4143903367549</v>
      </c>
      <c r="BS84" s="390">
        <f t="shared" si="134"/>
        <v>35</v>
      </c>
      <c r="BT84" s="391">
        <f t="shared" si="180"/>
        <v>19.690265486725661</v>
      </c>
      <c r="BU84" s="391">
        <f t="shared" si="180"/>
        <v>0</v>
      </c>
      <c r="BV84" s="391">
        <f t="shared" si="180"/>
        <v>0</v>
      </c>
      <c r="BW84" s="391">
        <f t="shared" si="178"/>
        <v>14.75221238938053</v>
      </c>
      <c r="BX84" s="391">
        <f t="shared" si="178"/>
        <v>0</v>
      </c>
      <c r="BY84" s="391">
        <f t="shared" si="178"/>
        <v>0</v>
      </c>
      <c r="BZ84" s="391">
        <f t="shared" si="178"/>
        <v>0.55752212389380529</v>
      </c>
      <c r="CA84" s="391">
        <f t="shared" si="89"/>
        <v>0</v>
      </c>
      <c r="CB84" s="391">
        <f t="shared" si="135"/>
        <v>0</v>
      </c>
      <c r="CC84" s="391">
        <f t="shared" si="135"/>
        <v>0</v>
      </c>
      <c r="CD84" s="392">
        <f t="shared" si="136"/>
        <v>0</v>
      </c>
      <c r="CE84" s="393">
        <f t="shared" si="137"/>
        <v>-4450</v>
      </c>
      <c r="CF84" s="392">
        <f t="shared" si="97"/>
        <v>0</v>
      </c>
      <c r="CG84" s="392">
        <f t="shared" si="97"/>
        <v>0</v>
      </c>
      <c r="CH84" s="392">
        <f t="shared" si="97"/>
        <v>0</v>
      </c>
      <c r="CI84" s="392">
        <f t="shared" si="94"/>
        <v>0</v>
      </c>
      <c r="CJ84" s="392">
        <f t="shared" si="94"/>
        <v>0</v>
      </c>
      <c r="CK84" s="392">
        <f t="shared" si="94"/>
        <v>0</v>
      </c>
      <c r="CL84" s="392">
        <f t="shared" si="94"/>
        <v>0</v>
      </c>
      <c r="CM84" s="392">
        <f t="shared" si="138"/>
        <v>0</v>
      </c>
      <c r="CN84" s="392">
        <f t="shared" si="139"/>
        <v>0</v>
      </c>
      <c r="CO84" s="394">
        <f t="shared" si="140"/>
        <v>0</v>
      </c>
      <c r="CP84" s="394">
        <f t="shared" si="140"/>
        <v>2061.8520859671298</v>
      </c>
      <c r="CQ84" s="395">
        <f t="shared" si="141"/>
        <v>3665</v>
      </c>
      <c r="CR84" s="394">
        <f t="shared" si="101"/>
        <v>0</v>
      </c>
      <c r="CS84" s="394">
        <f t="shared" si="101"/>
        <v>1544.7673830594183</v>
      </c>
      <c r="CT84" s="394">
        <f t="shared" si="101"/>
        <v>0</v>
      </c>
      <c r="CU84" s="394">
        <f t="shared" si="99"/>
        <v>0</v>
      </c>
      <c r="CV84" s="394">
        <f t="shared" si="99"/>
        <v>58.380530973451329</v>
      </c>
      <c r="CW84" s="394">
        <f t="shared" si="99"/>
        <v>0</v>
      </c>
      <c r="CX84" s="396">
        <f t="shared" si="142"/>
        <v>0</v>
      </c>
      <c r="CY84" s="396">
        <f t="shared" si="142"/>
        <v>0</v>
      </c>
      <c r="CZ84" s="397">
        <f t="shared" si="143"/>
        <v>0</v>
      </c>
      <c r="DA84" s="397">
        <f t="shared" si="143"/>
        <v>0</v>
      </c>
      <c r="DB84" s="397">
        <f t="shared" si="143"/>
        <v>0</v>
      </c>
      <c r="DC84" s="397">
        <f t="shared" si="144"/>
        <v>0</v>
      </c>
      <c r="DD84" s="397">
        <f t="shared" si="103"/>
        <v>0</v>
      </c>
      <c r="DE84" s="397">
        <f t="shared" si="103"/>
        <v>0</v>
      </c>
      <c r="DF84" s="397">
        <f t="shared" si="103"/>
        <v>0</v>
      </c>
      <c r="DG84" s="397">
        <f t="shared" si="103"/>
        <v>0</v>
      </c>
      <c r="DH84" s="397">
        <f t="shared" si="103"/>
        <v>0</v>
      </c>
      <c r="DI84" s="398">
        <f t="shared" si="145"/>
        <v>0</v>
      </c>
      <c r="DJ84" s="398">
        <f t="shared" si="145"/>
        <v>0</v>
      </c>
      <c r="DK84" s="399">
        <f t="shared" si="146"/>
        <v>0</v>
      </c>
      <c r="DL84" s="399">
        <f t="shared" si="146"/>
        <v>0</v>
      </c>
      <c r="DM84" s="399">
        <f t="shared" si="146"/>
        <v>0</v>
      </c>
      <c r="DN84" s="399">
        <f t="shared" si="105"/>
        <v>0</v>
      </c>
      <c r="DO84" s="399">
        <f t="shared" si="147"/>
        <v>-3334</v>
      </c>
      <c r="DP84" s="399">
        <f t="shared" si="148"/>
        <v>0</v>
      </c>
      <c r="DQ84" s="399">
        <f t="shared" si="148"/>
        <v>0</v>
      </c>
      <c r="DR84" s="399">
        <f t="shared" si="148"/>
        <v>0</v>
      </c>
      <c r="DS84" s="399">
        <f t="shared" si="106"/>
        <v>0</v>
      </c>
      <c r="DT84" s="400">
        <f t="shared" si="149"/>
        <v>0</v>
      </c>
      <c r="DU84" s="400">
        <f t="shared" si="149"/>
        <v>0</v>
      </c>
      <c r="DV84" s="386">
        <f t="shared" si="104"/>
        <v>0</v>
      </c>
      <c r="DW84" s="386">
        <f t="shared" si="104"/>
        <v>36.56763590391909</v>
      </c>
      <c r="DX84" s="386">
        <f t="shared" si="104"/>
        <v>0</v>
      </c>
      <c r="DY84" s="386">
        <f t="shared" si="104"/>
        <v>0</v>
      </c>
      <c r="DZ84" s="386">
        <f t="shared" si="104"/>
        <v>27.396965865992414</v>
      </c>
      <c r="EA84" s="401">
        <f t="shared" si="150"/>
        <v>65</v>
      </c>
      <c r="EB84" s="386">
        <f t="shared" si="151"/>
        <v>0</v>
      </c>
      <c r="EC84" s="386">
        <f t="shared" si="151"/>
        <v>1.0353982300884956</v>
      </c>
      <c r="ED84" s="386">
        <f t="shared" si="151"/>
        <v>0</v>
      </c>
      <c r="EE84" s="385">
        <f t="shared" si="152"/>
        <v>0</v>
      </c>
      <c r="EF84" s="385">
        <f t="shared" si="152"/>
        <v>0</v>
      </c>
      <c r="EG84" s="402">
        <f t="shared" si="102"/>
        <v>0</v>
      </c>
      <c r="EH84" s="402">
        <f t="shared" si="102"/>
        <v>1421.9666198484754</v>
      </c>
      <c r="EI84" s="402">
        <f t="shared" si="102"/>
        <v>0</v>
      </c>
      <c r="EJ84" s="402">
        <f t="shared" si="100"/>
        <v>0</v>
      </c>
      <c r="EK84" s="402">
        <f t="shared" si="100"/>
        <v>1065.3565641741161</v>
      </c>
      <c r="EL84" s="402">
        <f t="shared" si="100"/>
        <v>0</v>
      </c>
      <c r="EM84" s="402">
        <f t="shared" si="153"/>
        <v>2527.5856096632451</v>
      </c>
      <c r="EN84" s="402">
        <f t="shared" si="154"/>
        <v>40.262425640653461</v>
      </c>
      <c r="EO84" s="402">
        <f t="shared" si="154"/>
        <v>0</v>
      </c>
      <c r="EP84" s="402">
        <f t="shared" si="155"/>
        <v>0</v>
      </c>
      <c r="EQ84" s="402">
        <f t="shared" si="156"/>
        <v>0</v>
      </c>
      <c r="ER84" s="394">
        <f t="shared" si="98"/>
        <v>0</v>
      </c>
      <c r="ES84" s="394">
        <f t="shared" si="98"/>
        <v>0</v>
      </c>
      <c r="ET84" s="394">
        <f t="shared" si="98"/>
        <v>0</v>
      </c>
      <c r="EU84" s="394">
        <f t="shared" si="95"/>
        <v>0</v>
      </c>
      <c r="EV84" s="394">
        <f t="shared" si="95"/>
        <v>0</v>
      </c>
      <c r="EW84" s="394">
        <f t="shared" si="95"/>
        <v>0</v>
      </c>
      <c r="EX84" s="394">
        <f t="shared" si="95"/>
        <v>0</v>
      </c>
      <c r="EY84" s="403">
        <f t="shared" si="157"/>
        <v>-126</v>
      </c>
      <c r="EZ84" s="394">
        <f t="shared" si="158"/>
        <v>0</v>
      </c>
      <c r="FA84" s="396">
        <f t="shared" si="159"/>
        <v>0</v>
      </c>
      <c r="FB84" s="396">
        <f t="shared" si="159"/>
        <v>0</v>
      </c>
      <c r="FC84" s="404">
        <f t="shared" si="181"/>
        <v>0</v>
      </c>
      <c r="FD84" s="404">
        <f t="shared" si="181"/>
        <v>191.83944374209858</v>
      </c>
      <c r="FE84" s="404">
        <f t="shared" si="181"/>
        <v>0</v>
      </c>
      <c r="FF84" s="404">
        <f t="shared" si="179"/>
        <v>0</v>
      </c>
      <c r="FG84" s="404">
        <f t="shared" si="179"/>
        <v>143.72869785082173</v>
      </c>
      <c r="FH84" s="404">
        <f t="shared" si="179"/>
        <v>0</v>
      </c>
      <c r="FI84" s="404">
        <f t="shared" si="179"/>
        <v>0</v>
      </c>
      <c r="FJ84" s="404">
        <f t="shared" si="90"/>
        <v>5.4318584070796456</v>
      </c>
      <c r="FK84" s="392">
        <f t="shared" si="160"/>
        <v>341</v>
      </c>
      <c r="FL84" s="384">
        <f t="shared" si="161"/>
        <v>0</v>
      </c>
      <c r="FM84" s="384">
        <f t="shared" si="161"/>
        <v>0</v>
      </c>
      <c r="FN84" s="405">
        <f t="shared" si="88"/>
        <v>0</v>
      </c>
      <c r="FO84" s="405">
        <f t="shared" si="88"/>
        <v>718.08394905165096</v>
      </c>
      <c r="FP84" s="405">
        <f t="shared" si="88"/>
        <v>0</v>
      </c>
      <c r="FQ84" s="405">
        <f t="shared" si="88"/>
        <v>0</v>
      </c>
      <c r="FR84" s="405">
        <f t="shared" si="88"/>
        <v>537.99817666027059</v>
      </c>
      <c r="FS84" s="405">
        <f t="shared" si="88"/>
        <v>0</v>
      </c>
      <c r="FT84" s="405">
        <f t="shared" si="183"/>
        <v>0</v>
      </c>
      <c r="FU84" s="405">
        <f t="shared" si="183"/>
        <v>20.332264624833265</v>
      </c>
      <c r="FV84" s="405">
        <f t="shared" si="183"/>
        <v>0</v>
      </c>
      <c r="FW84" s="397">
        <f t="shared" si="162"/>
        <v>1285.3343903367513</v>
      </c>
      <c r="FX84" s="406">
        <f t="shared" si="163"/>
        <v>8.9199999999966622</v>
      </c>
      <c r="FY84" s="331">
        <f t="shared" si="164"/>
        <v>8.9199999999966622</v>
      </c>
      <c r="FZ84" s="382">
        <f t="shared" si="165"/>
        <v>3.3377745012330706E-12</v>
      </c>
      <c r="GA84" s="331">
        <f t="shared" si="166"/>
        <v>7.1054273576010019E-15</v>
      </c>
      <c r="GB84" s="407">
        <f t="shared" si="167"/>
        <v>0</v>
      </c>
      <c r="GC84" s="407">
        <f t="shared" si="168"/>
        <v>4.5474735088646412E-13</v>
      </c>
      <c r="GD84" s="407">
        <f t="shared" si="169"/>
        <v>0</v>
      </c>
      <c r="GE84" s="407">
        <f t="shared" si="170"/>
        <v>0</v>
      </c>
      <c r="GF84" s="407">
        <f t="shared" si="171"/>
        <v>0</v>
      </c>
      <c r="GG84" s="407">
        <f t="shared" si="172"/>
        <v>0</v>
      </c>
      <c r="GH84" s="407">
        <f t="shared" si="173"/>
        <v>0</v>
      </c>
      <c r="GI84" s="407">
        <f t="shared" si="174"/>
        <v>5.6843418860808015E-14</v>
      </c>
      <c r="GJ84">
        <f t="shared" si="175"/>
        <v>0</v>
      </c>
      <c r="GK84" s="382">
        <f t="shared" si="176"/>
        <v>5.1869619710487314E-13</v>
      </c>
      <c r="GL84">
        <v>1</v>
      </c>
      <c r="GM84">
        <f t="shared" si="185"/>
        <v>35</v>
      </c>
      <c r="GN84">
        <f t="shared" si="185"/>
        <v>0</v>
      </c>
      <c r="GO84">
        <f t="shared" si="185"/>
        <v>3665</v>
      </c>
      <c r="GP84">
        <f t="shared" si="185"/>
        <v>0</v>
      </c>
      <c r="GQ84">
        <f t="shared" si="185"/>
        <v>0</v>
      </c>
      <c r="GR84">
        <f t="shared" si="184"/>
        <v>65</v>
      </c>
      <c r="GS84">
        <f t="shared" si="184"/>
        <v>2527.5856096632451</v>
      </c>
      <c r="GT84">
        <f t="shared" si="184"/>
        <v>0</v>
      </c>
      <c r="GU84">
        <f t="shared" si="184"/>
        <v>341</v>
      </c>
      <c r="GV84">
        <f t="shared" si="184"/>
        <v>1285.3343903367513</v>
      </c>
    </row>
    <row r="85" spans="1:204" customFormat="1" x14ac:dyDescent="0.25">
      <c r="A85" s="378">
        <v>43023</v>
      </c>
      <c r="B85" s="32" t="s">
        <v>1470</v>
      </c>
      <c r="C85" t="s">
        <v>894</v>
      </c>
      <c r="D85">
        <v>1</v>
      </c>
      <c r="E85" s="379">
        <v>6265</v>
      </c>
      <c r="F85" s="379">
        <v>13976</v>
      </c>
      <c r="G85" s="379">
        <v>1072</v>
      </c>
      <c r="H85" s="379">
        <v>41</v>
      </c>
      <c r="I85" s="379">
        <v>11035</v>
      </c>
      <c r="J85" s="379">
        <v>0</v>
      </c>
      <c r="K85" s="379">
        <v>1093</v>
      </c>
      <c r="L85" s="379">
        <v>777</v>
      </c>
      <c r="M85" s="380">
        <v>17907.911327879021</v>
      </c>
      <c r="N85" s="381">
        <f t="shared" si="107"/>
        <v>52166.911327879017</v>
      </c>
      <c r="O85" s="379">
        <v>6491</v>
      </c>
      <c r="P85" s="379">
        <v>11113</v>
      </c>
      <c r="Q85" s="379">
        <v>1088</v>
      </c>
      <c r="R85" s="379">
        <v>10</v>
      </c>
      <c r="S85" s="379">
        <v>10960</v>
      </c>
      <c r="T85" s="379">
        <v>0</v>
      </c>
      <c r="U85" s="379">
        <v>1607</v>
      </c>
      <c r="V85" s="379">
        <v>726</v>
      </c>
      <c r="W85" s="480">
        <f>(VLOOKUP(A85,'[1]floresta plant'!$A$4:$F$573,6,0))*1000</f>
        <v>18585.127197016584</v>
      </c>
      <c r="X85" s="24">
        <f t="shared" si="108"/>
        <v>50580.127197016584</v>
      </c>
      <c r="Y85" s="53">
        <f t="shared" si="96"/>
        <v>16</v>
      </c>
      <c r="Z85" s="53">
        <f t="shared" si="96"/>
        <v>-31</v>
      </c>
      <c r="AA85" s="53">
        <f t="shared" si="96"/>
        <v>-75</v>
      </c>
      <c r="AB85" s="53">
        <f t="shared" si="93"/>
        <v>0</v>
      </c>
      <c r="AC85" s="53">
        <f t="shared" si="93"/>
        <v>514</v>
      </c>
      <c r="AD85" s="53">
        <f t="shared" si="93"/>
        <v>-51</v>
      </c>
      <c r="AE85" s="53">
        <f t="shared" si="93"/>
        <v>677.21586913756255</v>
      </c>
      <c r="AF85" s="53">
        <f t="shared" si="109"/>
        <v>-2863</v>
      </c>
      <c r="AG85" s="53">
        <f t="shared" si="110"/>
        <v>226</v>
      </c>
      <c r="AH85" s="53">
        <f t="shared" si="111"/>
        <v>1677.9941308624338</v>
      </c>
      <c r="AI85" s="53">
        <f t="shared" si="177"/>
        <v>-1586.7841308624338</v>
      </c>
      <c r="AJ85" s="469">
        <v>0</v>
      </c>
      <c r="AK85" s="469">
        <v>0</v>
      </c>
      <c r="AL85" s="469">
        <v>91.21</v>
      </c>
      <c r="AM85" s="470">
        <f t="shared" si="112"/>
        <v>91.21</v>
      </c>
      <c r="AN85" s="53">
        <f t="shared" si="113"/>
        <v>1677.9941308624338</v>
      </c>
      <c r="AO85" s="382">
        <f t="shared" si="114"/>
        <v>3</v>
      </c>
      <c r="AP85">
        <v>1</v>
      </c>
      <c r="AQ85" s="383">
        <f t="shared" si="115"/>
        <v>1433.2158691375625</v>
      </c>
      <c r="AR85" s="383">
        <f t="shared" si="116"/>
        <v>-3020</v>
      </c>
      <c r="AS85" s="383">
        <f t="shared" si="117"/>
        <v>16</v>
      </c>
      <c r="AT85" s="383">
        <f t="shared" si="118"/>
        <v>3020</v>
      </c>
      <c r="AU85" s="383">
        <f t="shared" si="119"/>
        <v>0</v>
      </c>
      <c r="AV85" s="383">
        <f t="shared" si="120"/>
        <v>1</v>
      </c>
      <c r="AW85" s="383">
        <f t="shared" si="121"/>
        <v>0</v>
      </c>
      <c r="AX85" s="383">
        <f t="shared" si="122"/>
        <v>1</v>
      </c>
      <c r="AY85" s="383">
        <f t="shared" si="123"/>
        <v>16</v>
      </c>
      <c r="AZ85">
        <f t="shared" si="124"/>
        <v>0</v>
      </c>
      <c r="BA85">
        <f t="shared" si="125"/>
        <v>0</v>
      </c>
      <c r="BB85" s="383">
        <f t="shared" si="126"/>
        <v>0</v>
      </c>
      <c r="BC85" s="384">
        <f t="shared" si="87"/>
        <v>16</v>
      </c>
      <c r="BD85" s="384">
        <f t="shared" si="87"/>
        <v>1.0264900662251655E-2</v>
      </c>
      <c r="BE85" s="384">
        <f t="shared" si="87"/>
        <v>2.4834437086092714E-2</v>
      </c>
      <c r="BF85" s="384">
        <f t="shared" si="87"/>
        <v>0</v>
      </c>
      <c r="BG85" s="384">
        <f t="shared" si="87"/>
        <v>514</v>
      </c>
      <c r="BH85" s="384">
        <f t="shared" si="87"/>
        <v>1.6887417218543047E-2</v>
      </c>
      <c r="BI85" s="384">
        <f t="shared" si="182"/>
        <v>677.21586913756255</v>
      </c>
      <c r="BJ85" s="384">
        <f t="shared" si="182"/>
        <v>0.94801324503311257</v>
      </c>
      <c r="BK85" s="384">
        <f t="shared" si="182"/>
        <v>226</v>
      </c>
      <c r="BL85" s="474">
        <f t="shared" si="127"/>
        <v>3004</v>
      </c>
      <c r="BM85" s="409">
        <f t="shared" si="128"/>
        <v>1677.9941308624338</v>
      </c>
      <c r="BN85" s="473">
        <f t="shared" si="129"/>
        <v>1417.2158691375625</v>
      </c>
      <c r="BO85" s="387">
        <f t="shared" si="130"/>
        <v>1</v>
      </c>
      <c r="BP85" s="387">
        <f t="shared" si="131"/>
        <v>0</v>
      </c>
      <c r="BQ85" s="388">
        <f t="shared" si="132"/>
        <v>0</v>
      </c>
      <c r="BR85" s="389">
        <f t="shared" si="133"/>
        <v>1586.7841308624375</v>
      </c>
      <c r="BS85" s="390">
        <f t="shared" si="134"/>
        <v>16</v>
      </c>
      <c r="BT85" s="391">
        <f t="shared" si="180"/>
        <v>0.16423841059602648</v>
      </c>
      <c r="BU85" s="391">
        <f t="shared" si="180"/>
        <v>0.39735099337748342</v>
      </c>
      <c r="BV85" s="391">
        <f t="shared" si="180"/>
        <v>0</v>
      </c>
      <c r="BW85" s="391">
        <f t="shared" si="178"/>
        <v>0</v>
      </c>
      <c r="BX85" s="391">
        <f t="shared" si="178"/>
        <v>0.27019867549668874</v>
      </c>
      <c r="BY85" s="391">
        <f t="shared" si="178"/>
        <v>0</v>
      </c>
      <c r="BZ85" s="391">
        <f t="shared" si="178"/>
        <v>15.168211920529801</v>
      </c>
      <c r="CA85" s="391">
        <f t="shared" si="89"/>
        <v>0</v>
      </c>
      <c r="CB85" s="391">
        <f t="shared" si="135"/>
        <v>0</v>
      </c>
      <c r="CC85" s="391">
        <f t="shared" si="135"/>
        <v>0</v>
      </c>
      <c r="CD85" s="392">
        <f t="shared" si="136"/>
        <v>0</v>
      </c>
      <c r="CE85" s="393">
        <f t="shared" si="137"/>
        <v>-31</v>
      </c>
      <c r="CF85" s="392">
        <f t="shared" si="97"/>
        <v>0</v>
      </c>
      <c r="CG85" s="392">
        <f t="shared" si="97"/>
        <v>0</v>
      </c>
      <c r="CH85" s="392">
        <f t="shared" si="97"/>
        <v>0</v>
      </c>
      <c r="CI85" s="392">
        <f t="shared" si="94"/>
        <v>0</v>
      </c>
      <c r="CJ85" s="392">
        <f t="shared" si="94"/>
        <v>0</v>
      </c>
      <c r="CK85" s="392">
        <f t="shared" si="94"/>
        <v>0</v>
      </c>
      <c r="CL85" s="392">
        <f t="shared" si="94"/>
        <v>0</v>
      </c>
      <c r="CM85" s="392">
        <f t="shared" si="138"/>
        <v>0</v>
      </c>
      <c r="CN85" s="392">
        <f t="shared" si="139"/>
        <v>0</v>
      </c>
      <c r="CO85" s="394">
        <f t="shared" si="140"/>
        <v>0</v>
      </c>
      <c r="CP85" s="394">
        <f t="shared" si="140"/>
        <v>0</v>
      </c>
      <c r="CQ85" s="395">
        <f t="shared" si="141"/>
        <v>-75</v>
      </c>
      <c r="CR85" s="394">
        <f t="shared" si="101"/>
        <v>0</v>
      </c>
      <c r="CS85" s="394">
        <f t="shared" si="101"/>
        <v>0</v>
      </c>
      <c r="CT85" s="394">
        <f t="shared" si="101"/>
        <v>0</v>
      </c>
      <c r="CU85" s="394">
        <f t="shared" si="99"/>
        <v>0</v>
      </c>
      <c r="CV85" s="394">
        <f t="shared" si="99"/>
        <v>0</v>
      </c>
      <c r="CW85" s="394">
        <f t="shared" si="99"/>
        <v>0</v>
      </c>
      <c r="CX85" s="396">
        <f t="shared" si="142"/>
        <v>0</v>
      </c>
      <c r="CY85" s="396">
        <f t="shared" si="142"/>
        <v>0</v>
      </c>
      <c r="CZ85" s="397">
        <f t="shared" si="143"/>
        <v>0</v>
      </c>
      <c r="DA85" s="397">
        <f t="shared" si="143"/>
        <v>0</v>
      </c>
      <c r="DB85" s="397">
        <f t="shared" si="143"/>
        <v>0</v>
      </c>
      <c r="DC85" s="397">
        <f t="shared" si="144"/>
        <v>0</v>
      </c>
      <c r="DD85" s="397">
        <f t="shared" si="103"/>
        <v>0</v>
      </c>
      <c r="DE85" s="397">
        <f t="shared" si="103"/>
        <v>0</v>
      </c>
      <c r="DF85" s="397">
        <f t="shared" si="103"/>
        <v>0</v>
      </c>
      <c r="DG85" s="397">
        <f t="shared" si="103"/>
        <v>0</v>
      </c>
      <c r="DH85" s="397">
        <f t="shared" si="103"/>
        <v>0</v>
      </c>
      <c r="DI85" s="398">
        <f t="shared" si="145"/>
        <v>0</v>
      </c>
      <c r="DJ85" s="398">
        <f t="shared" si="145"/>
        <v>0</v>
      </c>
      <c r="DK85" s="399">
        <f t="shared" si="146"/>
        <v>0</v>
      </c>
      <c r="DL85" s="399">
        <f t="shared" si="146"/>
        <v>5.2761589403973508</v>
      </c>
      <c r="DM85" s="399">
        <f t="shared" si="146"/>
        <v>12.764900662251655</v>
      </c>
      <c r="DN85" s="399">
        <f t="shared" si="105"/>
        <v>0</v>
      </c>
      <c r="DO85" s="399">
        <f t="shared" si="147"/>
        <v>514</v>
      </c>
      <c r="DP85" s="399">
        <f t="shared" si="148"/>
        <v>8.6801324503311257</v>
      </c>
      <c r="DQ85" s="399">
        <f t="shared" si="148"/>
        <v>0</v>
      </c>
      <c r="DR85" s="399">
        <f t="shared" si="148"/>
        <v>487.27880794701986</v>
      </c>
      <c r="DS85" s="399">
        <f t="shared" si="106"/>
        <v>0</v>
      </c>
      <c r="DT85" s="400">
        <f t="shared" si="149"/>
        <v>0</v>
      </c>
      <c r="DU85" s="400">
        <f t="shared" si="149"/>
        <v>0</v>
      </c>
      <c r="DV85" s="386">
        <f t="shared" si="104"/>
        <v>0</v>
      </c>
      <c r="DW85" s="386">
        <f t="shared" si="104"/>
        <v>0</v>
      </c>
      <c r="DX85" s="386">
        <f t="shared" si="104"/>
        <v>0</v>
      </c>
      <c r="DY85" s="386">
        <f t="shared" si="104"/>
        <v>0</v>
      </c>
      <c r="DZ85" s="386">
        <f t="shared" si="104"/>
        <v>0</v>
      </c>
      <c r="EA85" s="401">
        <f t="shared" si="150"/>
        <v>-51</v>
      </c>
      <c r="EB85" s="386">
        <f t="shared" si="151"/>
        <v>0</v>
      </c>
      <c r="EC85" s="386">
        <f t="shared" si="151"/>
        <v>0</v>
      </c>
      <c r="ED85" s="386">
        <f t="shared" si="151"/>
        <v>0</v>
      </c>
      <c r="EE85" s="385">
        <f t="shared" si="152"/>
        <v>0</v>
      </c>
      <c r="EF85" s="385">
        <f t="shared" si="152"/>
        <v>0</v>
      </c>
      <c r="EG85" s="402">
        <f t="shared" si="102"/>
        <v>0</v>
      </c>
      <c r="EH85" s="402">
        <f t="shared" si="102"/>
        <v>6.951553623597496</v>
      </c>
      <c r="EI85" s="402">
        <f t="shared" si="102"/>
        <v>16.818274895800393</v>
      </c>
      <c r="EJ85" s="402">
        <f t="shared" si="100"/>
        <v>0</v>
      </c>
      <c r="EK85" s="402">
        <f t="shared" si="100"/>
        <v>0</v>
      </c>
      <c r="EL85" s="402">
        <f t="shared" si="100"/>
        <v>11.436426929144268</v>
      </c>
      <c r="EM85" s="402">
        <f t="shared" si="153"/>
        <v>677.21586913756255</v>
      </c>
      <c r="EN85" s="402">
        <f t="shared" si="154"/>
        <v>642.0096136890204</v>
      </c>
      <c r="EO85" s="402">
        <f t="shared" si="154"/>
        <v>0</v>
      </c>
      <c r="EP85" s="402">
        <f t="shared" si="155"/>
        <v>0</v>
      </c>
      <c r="EQ85" s="402">
        <f t="shared" si="156"/>
        <v>0</v>
      </c>
      <c r="ER85" s="394">
        <f t="shared" si="98"/>
        <v>0</v>
      </c>
      <c r="ES85" s="394">
        <f t="shared" si="98"/>
        <v>0</v>
      </c>
      <c r="ET85" s="394">
        <f t="shared" si="98"/>
        <v>0</v>
      </c>
      <c r="EU85" s="394">
        <f t="shared" si="95"/>
        <v>0</v>
      </c>
      <c r="EV85" s="394">
        <f t="shared" si="95"/>
        <v>0</v>
      </c>
      <c r="EW85" s="394">
        <f t="shared" si="95"/>
        <v>0</v>
      </c>
      <c r="EX85" s="394">
        <f t="shared" si="95"/>
        <v>0</v>
      </c>
      <c r="EY85" s="403">
        <f t="shared" si="157"/>
        <v>-2863</v>
      </c>
      <c r="EZ85" s="394">
        <f t="shared" si="158"/>
        <v>0</v>
      </c>
      <c r="FA85" s="396">
        <f t="shared" si="159"/>
        <v>0</v>
      </c>
      <c r="FB85" s="396">
        <f t="shared" si="159"/>
        <v>0</v>
      </c>
      <c r="FC85" s="404">
        <f t="shared" si="181"/>
        <v>0</v>
      </c>
      <c r="FD85" s="404">
        <f t="shared" si="181"/>
        <v>2.3198675496688739</v>
      </c>
      <c r="FE85" s="404">
        <f t="shared" si="181"/>
        <v>5.6125827814569531</v>
      </c>
      <c r="FF85" s="404">
        <f t="shared" si="179"/>
        <v>0</v>
      </c>
      <c r="FG85" s="404">
        <f t="shared" si="179"/>
        <v>0</v>
      </c>
      <c r="FH85" s="404">
        <f t="shared" si="179"/>
        <v>3.8165562913907287</v>
      </c>
      <c r="FI85" s="404">
        <f t="shared" si="179"/>
        <v>0</v>
      </c>
      <c r="FJ85" s="404">
        <f t="shared" si="90"/>
        <v>214.25099337748344</v>
      </c>
      <c r="FK85" s="392">
        <f t="shared" si="160"/>
        <v>226</v>
      </c>
      <c r="FL85" s="384">
        <f t="shared" si="161"/>
        <v>0</v>
      </c>
      <c r="FM85" s="384">
        <f t="shared" si="161"/>
        <v>0</v>
      </c>
      <c r="FN85" s="405">
        <f t="shared" si="88"/>
        <v>0</v>
      </c>
      <c r="FO85" s="405">
        <f t="shared" si="88"/>
        <v>16.288181475740252</v>
      </c>
      <c r="FP85" s="405">
        <f t="shared" si="88"/>
        <v>39.406890667113508</v>
      </c>
      <c r="FQ85" s="405">
        <f t="shared" si="88"/>
        <v>0</v>
      </c>
      <c r="FR85" s="405">
        <f t="shared" si="88"/>
        <v>0</v>
      </c>
      <c r="FS85" s="405">
        <f t="shared" si="88"/>
        <v>26.796685653637191</v>
      </c>
      <c r="FT85" s="405">
        <f t="shared" si="183"/>
        <v>0</v>
      </c>
      <c r="FU85" s="405">
        <f t="shared" si="183"/>
        <v>1504.2923730659465</v>
      </c>
      <c r="FV85" s="405">
        <f t="shared" si="183"/>
        <v>0</v>
      </c>
      <c r="FW85" s="397">
        <f t="shared" si="162"/>
        <v>1677.9941308624338</v>
      </c>
      <c r="FX85" s="406">
        <f t="shared" si="163"/>
        <v>91.209999999996398</v>
      </c>
      <c r="FY85" s="331">
        <f t="shared" si="164"/>
        <v>91.209999999996398</v>
      </c>
      <c r="FZ85" s="382">
        <f t="shared" si="165"/>
        <v>3.5953462429461069E-12</v>
      </c>
      <c r="GA85" s="331">
        <f t="shared" si="166"/>
        <v>0</v>
      </c>
      <c r="GB85" s="407">
        <f t="shared" si="167"/>
        <v>0</v>
      </c>
      <c r="GC85" s="407">
        <f t="shared" si="168"/>
        <v>0</v>
      </c>
      <c r="GD85" s="407">
        <f t="shared" si="169"/>
        <v>0</v>
      </c>
      <c r="GE85" s="407">
        <f t="shared" si="170"/>
        <v>-6.2172489379008766E-15</v>
      </c>
      <c r="GF85" s="407">
        <f t="shared" si="171"/>
        <v>0</v>
      </c>
      <c r="GG85" s="407">
        <f t="shared" si="172"/>
        <v>-7.1054273576010019E-15</v>
      </c>
      <c r="GH85" s="407">
        <f t="shared" si="173"/>
        <v>0</v>
      </c>
      <c r="GI85" s="407">
        <f t="shared" si="174"/>
        <v>0</v>
      </c>
      <c r="GJ85">
        <f t="shared" si="175"/>
        <v>0</v>
      </c>
      <c r="GK85" s="382">
        <f t="shared" si="176"/>
        <v>-1.3322676295501878E-14</v>
      </c>
      <c r="GL85">
        <v>1</v>
      </c>
      <c r="GM85">
        <f t="shared" si="185"/>
        <v>16</v>
      </c>
      <c r="GN85">
        <f t="shared" si="185"/>
        <v>0</v>
      </c>
      <c r="GO85">
        <f t="shared" si="185"/>
        <v>0</v>
      </c>
      <c r="GP85">
        <f t="shared" si="185"/>
        <v>0</v>
      </c>
      <c r="GQ85">
        <f t="shared" si="185"/>
        <v>514</v>
      </c>
      <c r="GR85">
        <f t="shared" si="184"/>
        <v>0</v>
      </c>
      <c r="GS85">
        <f t="shared" si="184"/>
        <v>677.21586913756255</v>
      </c>
      <c r="GT85">
        <f t="shared" si="184"/>
        <v>0</v>
      </c>
      <c r="GU85">
        <f t="shared" si="184"/>
        <v>226</v>
      </c>
      <c r="GV85">
        <f t="shared" si="184"/>
        <v>1677.9941308624338</v>
      </c>
    </row>
    <row r="86" spans="1:204" customFormat="1" x14ac:dyDescent="0.25">
      <c r="A86" s="378">
        <v>43024</v>
      </c>
      <c r="B86" s="32" t="s">
        <v>1471</v>
      </c>
      <c r="C86" t="s">
        <v>894</v>
      </c>
      <c r="D86">
        <v>1</v>
      </c>
      <c r="E86" s="379">
        <v>5285</v>
      </c>
      <c r="F86" s="379">
        <v>2030</v>
      </c>
      <c r="G86" s="379">
        <v>1039</v>
      </c>
      <c r="H86" s="379">
        <v>20</v>
      </c>
      <c r="I86" s="379">
        <v>6460</v>
      </c>
      <c r="J86" s="379">
        <v>0</v>
      </c>
      <c r="K86" s="379">
        <v>701</v>
      </c>
      <c r="L86" s="379">
        <v>1162</v>
      </c>
      <c r="M86" s="380">
        <v>12837.275388007774</v>
      </c>
      <c r="N86" s="381">
        <f t="shared" si="107"/>
        <v>29534.275388007773</v>
      </c>
      <c r="O86" s="379">
        <v>5077</v>
      </c>
      <c r="P86" s="379">
        <v>1986</v>
      </c>
      <c r="Q86" s="379">
        <v>1067</v>
      </c>
      <c r="R86" s="379">
        <v>8</v>
      </c>
      <c r="S86" s="379">
        <v>7682</v>
      </c>
      <c r="T86" s="379">
        <v>0</v>
      </c>
      <c r="U86" s="379">
        <v>929</v>
      </c>
      <c r="V86" s="379">
        <v>1155</v>
      </c>
      <c r="W86" s="480">
        <f>(VLOOKUP(A86,'[1]floresta plant'!$A$4:$F$573,6,0))*1000</f>
        <v>13809.518502935245</v>
      </c>
      <c r="X86" s="24">
        <f t="shared" si="108"/>
        <v>31713.518502935243</v>
      </c>
      <c r="Y86" s="53">
        <f t="shared" si="96"/>
        <v>28</v>
      </c>
      <c r="Z86" s="53">
        <f t="shared" si="96"/>
        <v>-12</v>
      </c>
      <c r="AA86" s="53">
        <f t="shared" si="96"/>
        <v>1222</v>
      </c>
      <c r="AB86" s="53">
        <f t="shared" si="93"/>
        <v>0</v>
      </c>
      <c r="AC86" s="53">
        <f t="shared" si="93"/>
        <v>228</v>
      </c>
      <c r="AD86" s="53">
        <f t="shared" si="93"/>
        <v>-7</v>
      </c>
      <c r="AE86" s="53">
        <f t="shared" si="93"/>
        <v>972.24311492747074</v>
      </c>
      <c r="AF86" s="53">
        <f t="shared" si="109"/>
        <v>-44</v>
      </c>
      <c r="AG86" s="53">
        <f t="shared" si="110"/>
        <v>-208</v>
      </c>
      <c r="AH86" s="53">
        <f t="shared" si="111"/>
        <v>-2016.5931149274707</v>
      </c>
      <c r="AI86" s="53">
        <f t="shared" si="177"/>
        <v>2179.2431149274707</v>
      </c>
      <c r="AJ86" s="469">
        <v>0</v>
      </c>
      <c r="AK86" s="469">
        <v>0</v>
      </c>
      <c r="AL86" s="469">
        <v>162.64999999999998</v>
      </c>
      <c r="AM86" s="470">
        <f t="shared" si="112"/>
        <v>162.64999999999998</v>
      </c>
      <c r="AN86" s="53">
        <f t="shared" si="113"/>
        <v>-2016.5931149274707</v>
      </c>
      <c r="AO86" s="382">
        <f t="shared" si="114"/>
        <v>2</v>
      </c>
      <c r="AP86">
        <v>1</v>
      </c>
      <c r="AQ86" s="383">
        <f t="shared" si="115"/>
        <v>2450.2431149274707</v>
      </c>
      <c r="AR86" s="383">
        <f t="shared" si="116"/>
        <v>-271</v>
      </c>
      <c r="AS86" s="383">
        <f t="shared" si="117"/>
        <v>28</v>
      </c>
      <c r="AT86" s="383">
        <f t="shared" si="118"/>
        <v>271</v>
      </c>
      <c r="AU86" s="383">
        <f t="shared" si="119"/>
        <v>2016.5931149274707</v>
      </c>
      <c r="AV86" s="383">
        <f t="shared" si="120"/>
        <v>1</v>
      </c>
      <c r="AW86" s="383">
        <f t="shared" si="121"/>
        <v>1</v>
      </c>
      <c r="AX86" s="383">
        <f t="shared" si="122"/>
        <v>1</v>
      </c>
      <c r="AY86" s="383">
        <f t="shared" si="123"/>
        <v>14</v>
      </c>
      <c r="AZ86">
        <f t="shared" si="124"/>
        <v>14</v>
      </c>
      <c r="BA86">
        <f t="shared" si="125"/>
        <v>0</v>
      </c>
      <c r="BB86" s="383">
        <f t="shared" si="126"/>
        <v>0</v>
      </c>
      <c r="BC86" s="384">
        <f t="shared" si="87"/>
        <v>28</v>
      </c>
      <c r="BD86" s="384">
        <f t="shared" si="87"/>
        <v>4.4280442804428041E-2</v>
      </c>
      <c r="BE86" s="384">
        <f t="shared" si="87"/>
        <v>1222</v>
      </c>
      <c r="BF86" s="384">
        <f t="shared" si="87"/>
        <v>0</v>
      </c>
      <c r="BG86" s="384">
        <f t="shared" si="87"/>
        <v>228</v>
      </c>
      <c r="BH86" s="384">
        <f t="shared" si="87"/>
        <v>2.5830258302583026E-2</v>
      </c>
      <c r="BI86" s="384">
        <f t="shared" si="182"/>
        <v>972.24311492747074</v>
      </c>
      <c r="BJ86" s="384">
        <f t="shared" si="182"/>
        <v>0.16236162361623616</v>
      </c>
      <c r="BK86" s="384">
        <f t="shared" si="182"/>
        <v>0.76752767527675281</v>
      </c>
      <c r="BL86" s="474">
        <f t="shared" si="127"/>
        <v>257</v>
      </c>
      <c r="BM86" s="409">
        <f t="shared" si="128"/>
        <v>-2002.5931149274707</v>
      </c>
      <c r="BN86" s="473">
        <f t="shared" si="129"/>
        <v>2422.2431149274707</v>
      </c>
      <c r="BO86" s="387">
        <f t="shared" si="130"/>
        <v>0.10610000227318031</v>
      </c>
      <c r="BP86" s="387">
        <f t="shared" si="131"/>
        <v>0.82675149434264539</v>
      </c>
      <c r="BQ86" s="388">
        <f t="shared" si="132"/>
        <v>6.7148503384174302E-2</v>
      </c>
      <c r="BR86" s="389">
        <f t="shared" si="133"/>
        <v>0</v>
      </c>
      <c r="BS86" s="390">
        <f t="shared" si="134"/>
        <v>28</v>
      </c>
      <c r="BT86" s="391">
        <f t="shared" si="180"/>
        <v>0.61992619926199255</v>
      </c>
      <c r="BU86" s="391">
        <f t="shared" si="180"/>
        <v>0</v>
      </c>
      <c r="BV86" s="391">
        <f t="shared" si="180"/>
        <v>0</v>
      </c>
      <c r="BW86" s="391">
        <f t="shared" si="178"/>
        <v>0</v>
      </c>
      <c r="BX86" s="391">
        <f t="shared" si="178"/>
        <v>0.36162361623616235</v>
      </c>
      <c r="BY86" s="391">
        <f t="shared" si="178"/>
        <v>0</v>
      </c>
      <c r="BZ86" s="391">
        <f t="shared" si="178"/>
        <v>2.2730627306273061</v>
      </c>
      <c r="CA86" s="391">
        <f t="shared" si="89"/>
        <v>10.745387453874539</v>
      </c>
      <c r="CB86" s="391">
        <f t="shared" si="135"/>
        <v>14</v>
      </c>
      <c r="CC86" s="391">
        <f t="shared" si="135"/>
        <v>0</v>
      </c>
      <c r="CD86" s="392">
        <f t="shared" si="136"/>
        <v>0</v>
      </c>
      <c r="CE86" s="393">
        <f t="shared" si="137"/>
        <v>-12</v>
      </c>
      <c r="CF86" s="392">
        <f t="shared" si="97"/>
        <v>0</v>
      </c>
      <c r="CG86" s="392">
        <f t="shared" si="97"/>
        <v>0</v>
      </c>
      <c r="CH86" s="392">
        <f t="shared" si="97"/>
        <v>0</v>
      </c>
      <c r="CI86" s="392">
        <f t="shared" si="94"/>
        <v>0</v>
      </c>
      <c r="CJ86" s="392">
        <f t="shared" si="94"/>
        <v>0</v>
      </c>
      <c r="CK86" s="392">
        <f t="shared" si="94"/>
        <v>0</v>
      </c>
      <c r="CL86" s="392">
        <f t="shared" si="94"/>
        <v>0</v>
      </c>
      <c r="CM86" s="392">
        <f t="shared" si="138"/>
        <v>0</v>
      </c>
      <c r="CN86" s="392">
        <f t="shared" si="139"/>
        <v>0</v>
      </c>
      <c r="CO86" s="394">
        <f t="shared" si="140"/>
        <v>0</v>
      </c>
      <c r="CP86" s="394">
        <f t="shared" si="140"/>
        <v>5.7411455104572546</v>
      </c>
      <c r="CQ86" s="395">
        <f t="shared" si="141"/>
        <v>1222</v>
      </c>
      <c r="CR86" s="394">
        <f t="shared" si="101"/>
        <v>0</v>
      </c>
      <c r="CS86" s="394">
        <f t="shared" si="101"/>
        <v>0</v>
      </c>
      <c r="CT86" s="394">
        <f t="shared" si="101"/>
        <v>3.3490015477667323</v>
      </c>
      <c r="CU86" s="394">
        <f t="shared" si="99"/>
        <v>0</v>
      </c>
      <c r="CV86" s="394">
        <f t="shared" si="99"/>
        <v>21.0508668716766</v>
      </c>
      <c r="CW86" s="394">
        <f t="shared" si="99"/>
        <v>99.513188847925761</v>
      </c>
      <c r="CX86" s="396">
        <f t="shared" si="142"/>
        <v>1010.2903260867126</v>
      </c>
      <c r="CY86" s="396">
        <f t="shared" si="142"/>
        <v>82.055471135460991</v>
      </c>
      <c r="CZ86" s="397">
        <f t="shared" si="143"/>
        <v>0</v>
      </c>
      <c r="DA86" s="397">
        <f t="shared" si="143"/>
        <v>0</v>
      </c>
      <c r="DB86" s="397">
        <f t="shared" si="143"/>
        <v>0</v>
      </c>
      <c r="DC86" s="397">
        <f t="shared" si="144"/>
        <v>0</v>
      </c>
      <c r="DD86" s="397">
        <f t="shared" si="103"/>
        <v>0</v>
      </c>
      <c r="DE86" s="397">
        <f t="shared" si="103"/>
        <v>0</v>
      </c>
      <c r="DF86" s="397">
        <f t="shared" si="103"/>
        <v>0</v>
      </c>
      <c r="DG86" s="397">
        <f t="shared" si="103"/>
        <v>0</v>
      </c>
      <c r="DH86" s="397">
        <f t="shared" si="103"/>
        <v>0</v>
      </c>
      <c r="DI86" s="398">
        <f t="shared" si="145"/>
        <v>0</v>
      </c>
      <c r="DJ86" s="398">
        <f t="shared" si="145"/>
        <v>0</v>
      </c>
      <c r="DK86" s="399">
        <f t="shared" si="146"/>
        <v>0</v>
      </c>
      <c r="DL86" s="399">
        <f t="shared" si="146"/>
        <v>1.0711793587432521</v>
      </c>
      <c r="DM86" s="399">
        <f t="shared" si="146"/>
        <v>0</v>
      </c>
      <c r="DN86" s="399">
        <f t="shared" si="105"/>
        <v>0</v>
      </c>
      <c r="DO86" s="399">
        <f t="shared" si="147"/>
        <v>228</v>
      </c>
      <c r="DP86" s="399">
        <f t="shared" si="148"/>
        <v>0.62485462593356378</v>
      </c>
      <c r="DQ86" s="399">
        <f t="shared" si="148"/>
        <v>0</v>
      </c>
      <c r="DR86" s="399">
        <f t="shared" si="148"/>
        <v>3.9276576487252579</v>
      </c>
      <c r="DS86" s="399">
        <f t="shared" si="106"/>
        <v>18.567108884883037</v>
      </c>
      <c r="DT86" s="400">
        <f t="shared" si="149"/>
        <v>188.49934071012314</v>
      </c>
      <c r="DU86" s="400">
        <f t="shared" si="149"/>
        <v>15.30985877159174</v>
      </c>
      <c r="DV86" s="386">
        <f t="shared" si="104"/>
        <v>0</v>
      </c>
      <c r="DW86" s="386">
        <f t="shared" si="104"/>
        <v>0</v>
      </c>
      <c r="DX86" s="386">
        <f t="shared" si="104"/>
        <v>0</v>
      </c>
      <c r="DY86" s="386">
        <f t="shared" si="104"/>
        <v>0</v>
      </c>
      <c r="DZ86" s="386">
        <f t="shared" si="104"/>
        <v>0</v>
      </c>
      <c r="EA86" s="401">
        <f t="shared" si="150"/>
        <v>-7</v>
      </c>
      <c r="EB86" s="386">
        <f t="shared" si="151"/>
        <v>0</v>
      </c>
      <c r="EC86" s="386">
        <f t="shared" si="151"/>
        <v>0</v>
      </c>
      <c r="ED86" s="386">
        <f t="shared" si="151"/>
        <v>0</v>
      </c>
      <c r="EE86" s="385">
        <f t="shared" si="152"/>
        <v>0</v>
      </c>
      <c r="EF86" s="385">
        <f t="shared" si="152"/>
        <v>0</v>
      </c>
      <c r="EG86" s="402">
        <f t="shared" si="102"/>
        <v>0</v>
      </c>
      <c r="EH86" s="402">
        <f t="shared" si="102"/>
        <v>4.5677489315375004</v>
      </c>
      <c r="EI86" s="402">
        <f t="shared" si="102"/>
        <v>0</v>
      </c>
      <c r="EJ86" s="402">
        <f t="shared" si="100"/>
        <v>0</v>
      </c>
      <c r="EK86" s="402">
        <f t="shared" si="100"/>
        <v>0</v>
      </c>
      <c r="EL86" s="402">
        <f t="shared" si="100"/>
        <v>2.6645202100635421</v>
      </c>
      <c r="EM86" s="402">
        <f t="shared" si="153"/>
        <v>972.24311492747074</v>
      </c>
      <c r="EN86" s="402">
        <f t="shared" si="154"/>
        <v>16.748412748970832</v>
      </c>
      <c r="EO86" s="402">
        <f t="shared" si="154"/>
        <v>79.174314813316684</v>
      </c>
      <c r="EP86" s="402">
        <f t="shared" si="155"/>
        <v>803.80344813063471</v>
      </c>
      <c r="EQ86" s="402">
        <f t="shared" si="156"/>
        <v>65.284670092947437</v>
      </c>
      <c r="ER86" s="394">
        <f t="shared" si="98"/>
        <v>0</v>
      </c>
      <c r="ES86" s="394">
        <f t="shared" si="98"/>
        <v>0</v>
      </c>
      <c r="ET86" s="394">
        <f t="shared" si="98"/>
        <v>0</v>
      </c>
      <c r="EU86" s="394">
        <f t="shared" si="95"/>
        <v>0</v>
      </c>
      <c r="EV86" s="394">
        <f t="shared" si="95"/>
        <v>0</v>
      </c>
      <c r="EW86" s="394">
        <f t="shared" si="95"/>
        <v>0</v>
      </c>
      <c r="EX86" s="394">
        <f t="shared" si="95"/>
        <v>0</v>
      </c>
      <c r="EY86" s="403">
        <f t="shared" si="157"/>
        <v>-44</v>
      </c>
      <c r="EZ86" s="394">
        <f t="shared" si="158"/>
        <v>0</v>
      </c>
      <c r="FA86" s="396">
        <f t="shared" si="159"/>
        <v>0</v>
      </c>
      <c r="FB86" s="396">
        <f t="shared" si="159"/>
        <v>0</v>
      </c>
      <c r="FC86" s="404">
        <f t="shared" si="181"/>
        <v>0</v>
      </c>
      <c r="FD86" s="404">
        <f t="shared" si="181"/>
        <v>0</v>
      </c>
      <c r="FE86" s="404">
        <f t="shared" si="181"/>
        <v>0</v>
      </c>
      <c r="FF86" s="404">
        <f t="shared" si="179"/>
        <v>0</v>
      </c>
      <c r="FG86" s="404">
        <f t="shared" si="179"/>
        <v>0</v>
      </c>
      <c r="FH86" s="404">
        <f t="shared" si="179"/>
        <v>0</v>
      </c>
      <c r="FI86" s="404">
        <f t="shared" si="179"/>
        <v>0</v>
      </c>
      <c r="FJ86" s="404">
        <f t="shared" si="90"/>
        <v>0</v>
      </c>
      <c r="FK86" s="392">
        <f t="shared" si="160"/>
        <v>-208</v>
      </c>
      <c r="FL86" s="384">
        <f t="shared" si="161"/>
        <v>0</v>
      </c>
      <c r="FM86" s="384">
        <f t="shared" si="161"/>
        <v>0</v>
      </c>
      <c r="FN86" s="405">
        <f t="shared" si="88"/>
        <v>0</v>
      </c>
      <c r="FO86" s="405">
        <f t="shared" si="88"/>
        <v>0</v>
      </c>
      <c r="FP86" s="405">
        <f t="shared" si="88"/>
        <v>0</v>
      </c>
      <c r="FQ86" s="405">
        <f t="shared" si="88"/>
        <v>0</v>
      </c>
      <c r="FR86" s="405">
        <f t="shared" si="88"/>
        <v>0</v>
      </c>
      <c r="FS86" s="405">
        <f t="shared" si="88"/>
        <v>0</v>
      </c>
      <c r="FT86" s="405">
        <f t="shared" si="183"/>
        <v>0</v>
      </c>
      <c r="FU86" s="405">
        <f t="shared" si="183"/>
        <v>0</v>
      </c>
      <c r="FV86" s="405">
        <f t="shared" si="183"/>
        <v>0</v>
      </c>
      <c r="FW86" s="397">
        <f t="shared" si="162"/>
        <v>-2016.5931149274707</v>
      </c>
      <c r="FX86" s="406">
        <f t="shared" si="163"/>
        <v>0</v>
      </c>
      <c r="FY86" s="331">
        <f t="shared" si="164"/>
        <v>97.365329907052725</v>
      </c>
      <c r="FZ86" s="382">
        <f t="shared" si="165"/>
        <v>65.284670092947252</v>
      </c>
      <c r="GA86" s="331">
        <f t="shared" si="166"/>
        <v>0</v>
      </c>
      <c r="GB86" s="407">
        <f t="shared" si="167"/>
        <v>0</v>
      </c>
      <c r="GC86" s="407">
        <f t="shared" si="168"/>
        <v>1.7763568394002505E-14</v>
      </c>
      <c r="GD86" s="407">
        <f t="shared" si="169"/>
        <v>0</v>
      </c>
      <c r="GE86" s="407">
        <f t="shared" si="170"/>
        <v>2.7311486405778851E-14</v>
      </c>
      <c r="GF86" s="407">
        <f t="shared" si="171"/>
        <v>0</v>
      </c>
      <c r="GG86" s="407">
        <f t="shared" si="172"/>
        <v>9.4146912488213275E-14</v>
      </c>
      <c r="GH86" s="407">
        <f t="shared" si="173"/>
        <v>0</v>
      </c>
      <c r="GI86" s="407">
        <f t="shared" si="174"/>
        <v>0</v>
      </c>
      <c r="GJ86">
        <f t="shared" si="175"/>
        <v>-2.2737367544323206E-13</v>
      </c>
      <c r="GK86" s="382">
        <f t="shared" si="176"/>
        <v>-8.8151708155237429E-14</v>
      </c>
      <c r="GL86">
        <v>1</v>
      </c>
      <c r="GM86">
        <f t="shared" si="185"/>
        <v>28</v>
      </c>
      <c r="GN86">
        <f t="shared" si="185"/>
        <v>0</v>
      </c>
      <c r="GO86">
        <f t="shared" si="185"/>
        <v>1222</v>
      </c>
      <c r="GP86">
        <f t="shared" si="185"/>
        <v>0</v>
      </c>
      <c r="GQ86">
        <f t="shared" si="185"/>
        <v>228</v>
      </c>
      <c r="GR86">
        <f t="shared" si="184"/>
        <v>0</v>
      </c>
      <c r="GS86">
        <f t="shared" si="184"/>
        <v>972.24311492747074</v>
      </c>
      <c r="GT86">
        <f t="shared" si="184"/>
        <v>0</v>
      </c>
      <c r="GU86">
        <f t="shared" si="184"/>
        <v>0</v>
      </c>
      <c r="GV86">
        <f t="shared" si="184"/>
        <v>0</v>
      </c>
    </row>
    <row r="87" spans="1:204" customFormat="1" x14ac:dyDescent="0.25">
      <c r="A87" s="378">
        <v>43025</v>
      </c>
      <c r="B87" s="32" t="s">
        <v>1472</v>
      </c>
      <c r="C87" t="s">
        <v>894</v>
      </c>
      <c r="D87">
        <v>1</v>
      </c>
      <c r="E87" s="379">
        <v>24281</v>
      </c>
      <c r="F87" s="379">
        <v>1516</v>
      </c>
      <c r="G87" s="379">
        <v>95</v>
      </c>
      <c r="H87" s="379">
        <v>15341</v>
      </c>
      <c r="I87" s="379">
        <v>9475</v>
      </c>
      <c r="J87" s="379">
        <v>0</v>
      </c>
      <c r="K87" s="379">
        <v>19752</v>
      </c>
      <c r="L87" s="379">
        <v>1380</v>
      </c>
      <c r="M87" s="380">
        <v>84268.198589968975</v>
      </c>
      <c r="N87" s="381">
        <f t="shared" si="107"/>
        <v>156108.19858996896</v>
      </c>
      <c r="O87" s="379">
        <v>16712</v>
      </c>
      <c r="P87" s="379">
        <v>1665</v>
      </c>
      <c r="Q87" s="379">
        <v>102</v>
      </c>
      <c r="R87" s="379">
        <v>11880</v>
      </c>
      <c r="S87" s="379">
        <v>15800</v>
      </c>
      <c r="T87" s="379">
        <v>0</v>
      </c>
      <c r="U87" s="379">
        <v>23340</v>
      </c>
      <c r="V87" s="379">
        <v>885</v>
      </c>
      <c r="W87" s="480">
        <f>(VLOOKUP(A87,'[1]floresta plant'!$A$4:$F$573,6,0))*1000</f>
        <v>113412.48539873239</v>
      </c>
      <c r="X87" s="24">
        <f t="shared" si="108"/>
        <v>183796.48539873239</v>
      </c>
      <c r="Y87" s="53">
        <f t="shared" si="96"/>
        <v>7</v>
      </c>
      <c r="Z87" s="53">
        <f t="shared" si="96"/>
        <v>-3461</v>
      </c>
      <c r="AA87" s="53">
        <f t="shared" si="96"/>
        <v>6325</v>
      </c>
      <c r="AB87" s="53">
        <f t="shared" si="93"/>
        <v>0</v>
      </c>
      <c r="AC87" s="53">
        <f t="shared" si="93"/>
        <v>3588</v>
      </c>
      <c r="AD87" s="53">
        <f t="shared" si="93"/>
        <v>-495</v>
      </c>
      <c r="AE87" s="53">
        <f t="shared" si="93"/>
        <v>29144.286808763412</v>
      </c>
      <c r="AF87" s="53">
        <f t="shared" si="109"/>
        <v>149</v>
      </c>
      <c r="AG87" s="53">
        <f t="shared" si="110"/>
        <v>-7569</v>
      </c>
      <c r="AH87" s="53">
        <f t="shared" si="111"/>
        <v>-27672.966808763427</v>
      </c>
      <c r="AI87" s="53">
        <f t="shared" si="177"/>
        <v>27688.286808763427</v>
      </c>
      <c r="AJ87" s="469">
        <v>0</v>
      </c>
      <c r="AK87" s="469">
        <v>0</v>
      </c>
      <c r="AL87" s="469">
        <v>15.32</v>
      </c>
      <c r="AM87" s="470">
        <f t="shared" si="112"/>
        <v>15.32</v>
      </c>
      <c r="AN87" s="53">
        <f t="shared" si="113"/>
        <v>-27672.966808763427</v>
      </c>
      <c r="AO87" s="382">
        <f t="shared" si="114"/>
        <v>2</v>
      </c>
      <c r="AP87">
        <v>1</v>
      </c>
      <c r="AQ87" s="383">
        <f t="shared" si="115"/>
        <v>39213.286808763412</v>
      </c>
      <c r="AR87" s="383">
        <f t="shared" si="116"/>
        <v>-11525</v>
      </c>
      <c r="AS87" s="383">
        <f t="shared" si="117"/>
        <v>7</v>
      </c>
      <c r="AT87" s="383">
        <f t="shared" si="118"/>
        <v>11525</v>
      </c>
      <c r="AU87" s="383">
        <f t="shared" si="119"/>
        <v>27672.966808763427</v>
      </c>
      <c r="AV87" s="383">
        <f t="shared" si="120"/>
        <v>1</v>
      </c>
      <c r="AW87" s="383">
        <f t="shared" si="121"/>
        <v>1</v>
      </c>
      <c r="AX87" s="383">
        <f t="shared" si="122"/>
        <v>1</v>
      </c>
      <c r="AY87" s="383">
        <f t="shared" si="123"/>
        <v>3.5</v>
      </c>
      <c r="AZ87">
        <f t="shared" si="124"/>
        <v>3.5</v>
      </c>
      <c r="BA87">
        <f t="shared" si="125"/>
        <v>0</v>
      </c>
      <c r="BB87" s="383">
        <f t="shared" si="126"/>
        <v>0</v>
      </c>
      <c r="BC87" s="384">
        <f t="shared" si="87"/>
        <v>7</v>
      </c>
      <c r="BD87" s="384">
        <f t="shared" si="87"/>
        <v>0.30030368763557486</v>
      </c>
      <c r="BE87" s="384">
        <f t="shared" si="87"/>
        <v>6325</v>
      </c>
      <c r="BF87" s="384">
        <f t="shared" si="87"/>
        <v>0</v>
      </c>
      <c r="BG87" s="384">
        <f t="shared" si="87"/>
        <v>3588</v>
      </c>
      <c r="BH87" s="384">
        <f t="shared" si="87"/>
        <v>4.2950108459869851E-2</v>
      </c>
      <c r="BI87" s="384">
        <f t="shared" si="182"/>
        <v>29144.286808763412</v>
      </c>
      <c r="BJ87" s="384">
        <f t="shared" si="182"/>
        <v>149</v>
      </c>
      <c r="BK87" s="384">
        <f t="shared" si="182"/>
        <v>0.65674620390455529</v>
      </c>
      <c r="BL87" s="474">
        <f t="shared" si="127"/>
        <v>11521.5</v>
      </c>
      <c r="BM87" s="409">
        <f t="shared" si="128"/>
        <v>-27669.466808763427</v>
      </c>
      <c r="BN87" s="473">
        <f t="shared" si="129"/>
        <v>39206.286808763412</v>
      </c>
      <c r="BO87" s="387">
        <f t="shared" si="130"/>
        <v>0.2938686863206007</v>
      </c>
      <c r="BP87" s="387">
        <f t="shared" si="131"/>
        <v>0.70574056002107122</v>
      </c>
      <c r="BQ87" s="388">
        <f t="shared" si="132"/>
        <v>3.9075365832808018E-4</v>
      </c>
      <c r="BR87" s="389">
        <f t="shared" si="133"/>
        <v>0</v>
      </c>
      <c r="BS87" s="390">
        <f t="shared" si="134"/>
        <v>7</v>
      </c>
      <c r="BT87" s="391">
        <f t="shared" si="180"/>
        <v>1.0510629067245121</v>
      </c>
      <c r="BU87" s="391">
        <f t="shared" si="180"/>
        <v>0</v>
      </c>
      <c r="BV87" s="391">
        <f t="shared" si="180"/>
        <v>0</v>
      </c>
      <c r="BW87" s="391">
        <f t="shared" si="178"/>
        <v>0</v>
      </c>
      <c r="BX87" s="391">
        <f t="shared" si="178"/>
        <v>0.15032537960954448</v>
      </c>
      <c r="BY87" s="391">
        <f t="shared" si="178"/>
        <v>0</v>
      </c>
      <c r="BZ87" s="391">
        <f t="shared" si="178"/>
        <v>0</v>
      </c>
      <c r="CA87" s="391">
        <f t="shared" si="89"/>
        <v>2.2986117136659434</v>
      </c>
      <c r="CB87" s="391">
        <f t="shared" si="135"/>
        <v>3.5</v>
      </c>
      <c r="CC87" s="391">
        <f t="shared" si="135"/>
        <v>0</v>
      </c>
      <c r="CD87" s="392">
        <f t="shared" si="136"/>
        <v>0</v>
      </c>
      <c r="CE87" s="393">
        <f t="shared" si="137"/>
        <v>-3461</v>
      </c>
      <c r="CF87" s="392">
        <f t="shared" si="97"/>
        <v>0</v>
      </c>
      <c r="CG87" s="392">
        <f t="shared" si="97"/>
        <v>0</v>
      </c>
      <c r="CH87" s="392">
        <f t="shared" si="97"/>
        <v>0</v>
      </c>
      <c r="CI87" s="392">
        <f t="shared" si="94"/>
        <v>0</v>
      </c>
      <c r="CJ87" s="392">
        <f t="shared" si="94"/>
        <v>0</v>
      </c>
      <c r="CK87" s="392">
        <f t="shared" si="94"/>
        <v>0</v>
      </c>
      <c r="CL87" s="392">
        <f t="shared" si="94"/>
        <v>0</v>
      </c>
      <c r="CM87" s="392">
        <f t="shared" si="138"/>
        <v>0</v>
      </c>
      <c r="CN87" s="392">
        <f t="shared" si="139"/>
        <v>0</v>
      </c>
      <c r="CO87" s="394">
        <f t="shared" si="140"/>
        <v>0</v>
      </c>
      <c r="CP87" s="394">
        <f t="shared" si="140"/>
        <v>558.18030240556743</v>
      </c>
      <c r="CQ87" s="395">
        <f t="shared" si="141"/>
        <v>6325</v>
      </c>
      <c r="CR87" s="394">
        <f t="shared" si="101"/>
        <v>0</v>
      </c>
      <c r="CS87" s="394">
        <f t="shared" si="101"/>
        <v>0</v>
      </c>
      <c r="CT87" s="394">
        <f t="shared" si="101"/>
        <v>79.832201586465146</v>
      </c>
      <c r="CU87" s="394">
        <f t="shared" si="99"/>
        <v>0</v>
      </c>
      <c r="CV87" s="394">
        <f t="shared" si="99"/>
        <v>0</v>
      </c>
      <c r="CW87" s="394">
        <f t="shared" si="99"/>
        <v>1220.7069369857668</v>
      </c>
      <c r="CX87" s="396">
        <f t="shared" si="142"/>
        <v>4463.8090421332754</v>
      </c>
      <c r="CY87" s="396">
        <f t="shared" si="142"/>
        <v>2.4715168889251071</v>
      </c>
      <c r="CZ87" s="397">
        <f t="shared" si="143"/>
        <v>0</v>
      </c>
      <c r="DA87" s="397">
        <f t="shared" si="143"/>
        <v>0</v>
      </c>
      <c r="DB87" s="397">
        <f t="shared" si="143"/>
        <v>0</v>
      </c>
      <c r="DC87" s="397">
        <f t="shared" si="144"/>
        <v>0</v>
      </c>
      <c r="DD87" s="397">
        <f t="shared" si="103"/>
        <v>0</v>
      </c>
      <c r="DE87" s="397">
        <f t="shared" si="103"/>
        <v>0</v>
      </c>
      <c r="DF87" s="397">
        <f t="shared" si="103"/>
        <v>0</v>
      </c>
      <c r="DG87" s="397">
        <f t="shared" si="103"/>
        <v>0</v>
      </c>
      <c r="DH87" s="397">
        <f t="shared" si="103"/>
        <v>0</v>
      </c>
      <c r="DI87" s="398">
        <f t="shared" si="145"/>
        <v>0</v>
      </c>
      <c r="DJ87" s="398">
        <f t="shared" si="145"/>
        <v>0</v>
      </c>
      <c r="DK87" s="399">
        <f t="shared" si="146"/>
        <v>0</v>
      </c>
      <c r="DL87" s="399">
        <f t="shared" si="146"/>
        <v>316.64046245552186</v>
      </c>
      <c r="DM87" s="399">
        <f t="shared" si="146"/>
        <v>0</v>
      </c>
      <c r="DN87" s="399">
        <f t="shared" si="105"/>
        <v>0</v>
      </c>
      <c r="DO87" s="399">
        <f t="shared" si="147"/>
        <v>3588</v>
      </c>
      <c r="DP87" s="399">
        <f t="shared" si="148"/>
        <v>45.286630718140231</v>
      </c>
      <c r="DQ87" s="399">
        <f t="shared" si="148"/>
        <v>0</v>
      </c>
      <c r="DR87" s="399">
        <f t="shared" si="148"/>
        <v>0</v>
      </c>
      <c r="DS87" s="399">
        <f t="shared" si="106"/>
        <v>692.47375334465323</v>
      </c>
      <c r="DT87" s="400">
        <f t="shared" si="149"/>
        <v>2532.1971293556035</v>
      </c>
      <c r="DU87" s="400">
        <f t="shared" si="149"/>
        <v>1.4020241260811517</v>
      </c>
      <c r="DV87" s="386">
        <f t="shared" si="104"/>
        <v>0</v>
      </c>
      <c r="DW87" s="386">
        <f t="shared" si="104"/>
        <v>0</v>
      </c>
      <c r="DX87" s="386">
        <f t="shared" si="104"/>
        <v>0</v>
      </c>
      <c r="DY87" s="386">
        <f t="shared" si="104"/>
        <v>0</v>
      </c>
      <c r="DZ87" s="386">
        <f t="shared" si="104"/>
        <v>0</v>
      </c>
      <c r="EA87" s="401">
        <f t="shared" si="150"/>
        <v>-495</v>
      </c>
      <c r="EB87" s="386">
        <f t="shared" si="151"/>
        <v>0</v>
      </c>
      <c r="EC87" s="386">
        <f t="shared" si="151"/>
        <v>0</v>
      </c>
      <c r="ED87" s="386">
        <f t="shared" si="151"/>
        <v>0</v>
      </c>
      <c r="EE87" s="385">
        <f t="shared" si="152"/>
        <v>0</v>
      </c>
      <c r="EF87" s="385">
        <f t="shared" si="152"/>
        <v>0</v>
      </c>
      <c r="EG87" s="402">
        <f t="shared" si="102"/>
        <v>0</v>
      </c>
      <c r="EH87" s="402">
        <f t="shared" si="102"/>
        <v>2571.9789445549645</v>
      </c>
      <c r="EI87" s="402">
        <f t="shared" si="102"/>
        <v>0</v>
      </c>
      <c r="EJ87" s="402">
        <f t="shared" si="100"/>
        <v>0</v>
      </c>
      <c r="EK87" s="402">
        <f t="shared" si="100"/>
        <v>0</v>
      </c>
      <c r="EL87" s="402">
        <f t="shared" si="100"/>
        <v>367.85021021517116</v>
      </c>
      <c r="EM87" s="402">
        <f t="shared" si="153"/>
        <v>29144.286808763412</v>
      </c>
      <c r="EN87" s="402">
        <f t="shared" si="154"/>
        <v>0</v>
      </c>
      <c r="EO87" s="402">
        <f t="shared" si="154"/>
        <v>5624.7641234719804</v>
      </c>
      <c r="EP87" s="402">
        <f t="shared" si="155"/>
        <v>20568.30529383141</v>
      </c>
      <c r="EQ87" s="402">
        <f t="shared" si="156"/>
        <v>11.388236689887112</v>
      </c>
      <c r="ER87" s="394">
        <f t="shared" si="98"/>
        <v>0</v>
      </c>
      <c r="ES87" s="394">
        <f t="shared" si="98"/>
        <v>13.149227677222063</v>
      </c>
      <c r="ET87" s="394">
        <f t="shared" si="98"/>
        <v>0</v>
      </c>
      <c r="EU87" s="394">
        <f t="shared" si="95"/>
        <v>0</v>
      </c>
      <c r="EV87" s="394">
        <f t="shared" si="95"/>
        <v>0</v>
      </c>
      <c r="EW87" s="394">
        <f t="shared" si="95"/>
        <v>1.8806321006139617</v>
      </c>
      <c r="EX87" s="394">
        <f t="shared" si="95"/>
        <v>0</v>
      </c>
      <c r="EY87" s="403">
        <f t="shared" si="157"/>
        <v>149</v>
      </c>
      <c r="EZ87" s="394">
        <f t="shared" si="158"/>
        <v>28.756574483933484</v>
      </c>
      <c r="FA87" s="396">
        <f t="shared" si="159"/>
        <v>105.15534344313961</v>
      </c>
      <c r="FB87" s="396">
        <f t="shared" si="159"/>
        <v>5.8222295090883947E-2</v>
      </c>
      <c r="FC87" s="404">
        <f t="shared" si="181"/>
        <v>0</v>
      </c>
      <c r="FD87" s="404">
        <f t="shared" si="181"/>
        <v>0</v>
      </c>
      <c r="FE87" s="404">
        <f t="shared" si="181"/>
        <v>0</v>
      </c>
      <c r="FF87" s="404">
        <f t="shared" si="179"/>
        <v>0</v>
      </c>
      <c r="FG87" s="404">
        <f t="shared" si="179"/>
        <v>0</v>
      </c>
      <c r="FH87" s="404">
        <f t="shared" si="179"/>
        <v>0</v>
      </c>
      <c r="FI87" s="404">
        <f t="shared" si="179"/>
        <v>0</v>
      </c>
      <c r="FJ87" s="404">
        <f t="shared" si="90"/>
        <v>0</v>
      </c>
      <c r="FK87" s="392">
        <f t="shared" si="160"/>
        <v>-7569</v>
      </c>
      <c r="FL87" s="384">
        <f t="shared" si="161"/>
        <v>0</v>
      </c>
      <c r="FM87" s="384">
        <f t="shared" si="161"/>
        <v>0</v>
      </c>
      <c r="FN87" s="405">
        <f t="shared" si="88"/>
        <v>0</v>
      </c>
      <c r="FO87" s="405">
        <f t="shared" si="88"/>
        <v>0</v>
      </c>
      <c r="FP87" s="405">
        <f t="shared" si="88"/>
        <v>0</v>
      </c>
      <c r="FQ87" s="405">
        <f t="shared" si="88"/>
        <v>0</v>
      </c>
      <c r="FR87" s="405">
        <f t="shared" si="88"/>
        <v>0</v>
      </c>
      <c r="FS87" s="405">
        <f t="shared" si="88"/>
        <v>0</v>
      </c>
      <c r="FT87" s="405">
        <f t="shared" si="183"/>
        <v>0</v>
      </c>
      <c r="FU87" s="405">
        <f t="shared" si="183"/>
        <v>0</v>
      </c>
      <c r="FV87" s="405">
        <f t="shared" si="183"/>
        <v>0</v>
      </c>
      <c r="FW87" s="397">
        <f t="shared" si="162"/>
        <v>-27672.966808763427</v>
      </c>
      <c r="FX87" s="406">
        <f t="shared" si="163"/>
        <v>0</v>
      </c>
      <c r="FY87" s="331">
        <f t="shared" si="164"/>
        <v>3.9317633100971427</v>
      </c>
      <c r="FZ87" s="382">
        <f t="shared" si="165"/>
        <v>11.388236689902858</v>
      </c>
      <c r="GA87" s="331">
        <f t="shared" si="166"/>
        <v>0</v>
      </c>
      <c r="GB87" s="407">
        <f t="shared" si="167"/>
        <v>0</v>
      </c>
      <c r="GC87" s="407">
        <f t="shared" si="168"/>
        <v>5.6843418860808015E-13</v>
      </c>
      <c r="GD87" s="407">
        <f t="shared" si="169"/>
        <v>0</v>
      </c>
      <c r="GE87" s="407">
        <f t="shared" si="170"/>
        <v>2.2737367544323206E-13</v>
      </c>
      <c r="GF87" s="407">
        <f t="shared" si="171"/>
        <v>0</v>
      </c>
      <c r="GG87" s="407">
        <f t="shared" si="172"/>
        <v>-1.8189894035458565E-12</v>
      </c>
      <c r="GH87" s="407">
        <f t="shared" si="173"/>
        <v>-1.4210854715202004E-14</v>
      </c>
      <c r="GI87" s="407">
        <f t="shared" si="174"/>
        <v>0</v>
      </c>
      <c r="GJ87">
        <f t="shared" si="175"/>
        <v>0</v>
      </c>
      <c r="GK87" s="382">
        <f t="shared" si="176"/>
        <v>-1.0373923942097463E-12</v>
      </c>
      <c r="GL87">
        <v>1</v>
      </c>
      <c r="GM87">
        <f t="shared" si="185"/>
        <v>7</v>
      </c>
      <c r="GN87">
        <f t="shared" si="185"/>
        <v>0</v>
      </c>
      <c r="GO87">
        <f t="shared" si="185"/>
        <v>6325</v>
      </c>
      <c r="GP87">
        <f t="shared" si="185"/>
        <v>0</v>
      </c>
      <c r="GQ87">
        <f t="shared" si="185"/>
        <v>3588</v>
      </c>
      <c r="GR87">
        <f t="shared" si="184"/>
        <v>0</v>
      </c>
      <c r="GS87">
        <f t="shared" si="184"/>
        <v>29144.286808763412</v>
      </c>
      <c r="GT87">
        <f t="shared" si="184"/>
        <v>149</v>
      </c>
      <c r="GU87">
        <f t="shared" si="184"/>
        <v>0</v>
      </c>
      <c r="GV87">
        <f t="shared" si="184"/>
        <v>0</v>
      </c>
    </row>
    <row r="88" spans="1:204" customFormat="1" x14ac:dyDescent="0.25">
      <c r="A88" s="378">
        <v>43026</v>
      </c>
      <c r="B88" s="32" t="s">
        <v>1473</v>
      </c>
      <c r="C88" t="s">
        <v>894</v>
      </c>
      <c r="D88">
        <v>1</v>
      </c>
      <c r="E88" s="379">
        <v>11808</v>
      </c>
      <c r="F88" s="379">
        <v>1681</v>
      </c>
      <c r="G88" s="379">
        <v>1006</v>
      </c>
      <c r="H88" s="379">
        <v>556</v>
      </c>
      <c r="I88" s="379">
        <v>3986</v>
      </c>
      <c r="J88" s="379">
        <v>0</v>
      </c>
      <c r="K88" s="379">
        <v>38437</v>
      </c>
      <c r="L88" s="379">
        <v>801</v>
      </c>
      <c r="M88" s="380">
        <v>24213.48555300825</v>
      </c>
      <c r="N88" s="381">
        <f t="shared" si="107"/>
        <v>82488.485553008242</v>
      </c>
      <c r="O88" s="379">
        <v>11138</v>
      </c>
      <c r="P88" s="379">
        <v>1512</v>
      </c>
      <c r="Q88" s="379">
        <v>1059</v>
      </c>
      <c r="R88" s="379">
        <v>210</v>
      </c>
      <c r="S88" s="379">
        <v>4648</v>
      </c>
      <c r="T88" s="379">
        <v>0</v>
      </c>
      <c r="U88" s="379">
        <v>42863</v>
      </c>
      <c r="V88" s="379">
        <v>783</v>
      </c>
      <c r="W88" s="480">
        <f>(VLOOKUP(A88,'[1]floresta plant'!$A$4:$F$573,6,0))*1000</f>
        <v>13960.869389241529</v>
      </c>
      <c r="X88" s="24">
        <f t="shared" si="108"/>
        <v>76173.869389241532</v>
      </c>
      <c r="Y88" s="53">
        <f t="shared" si="96"/>
        <v>53</v>
      </c>
      <c r="Z88" s="53">
        <f t="shared" si="96"/>
        <v>-346</v>
      </c>
      <c r="AA88" s="53">
        <f t="shared" si="96"/>
        <v>662</v>
      </c>
      <c r="AB88" s="53">
        <f t="shared" si="93"/>
        <v>0</v>
      </c>
      <c r="AC88" s="53">
        <f t="shared" si="93"/>
        <v>4426</v>
      </c>
      <c r="AD88" s="53">
        <f t="shared" si="93"/>
        <v>-18</v>
      </c>
      <c r="AE88" s="53">
        <f t="shared" si="93"/>
        <v>-10252.616163766721</v>
      </c>
      <c r="AF88" s="53">
        <f t="shared" si="109"/>
        <v>-169</v>
      </c>
      <c r="AG88" s="53">
        <f t="shared" si="110"/>
        <v>-670</v>
      </c>
      <c r="AH88" s="53">
        <f t="shared" si="111"/>
        <v>6361.69616376671</v>
      </c>
      <c r="AI88" s="53">
        <f t="shared" si="177"/>
        <v>-6314.6161637667101</v>
      </c>
      <c r="AJ88" s="469">
        <v>0</v>
      </c>
      <c r="AK88" s="469">
        <v>0</v>
      </c>
      <c r="AL88" s="469">
        <v>47.08</v>
      </c>
      <c r="AM88" s="470">
        <f t="shared" si="112"/>
        <v>47.08</v>
      </c>
      <c r="AN88" s="53">
        <f t="shared" si="113"/>
        <v>6361.69616376671</v>
      </c>
      <c r="AO88" s="382">
        <f t="shared" si="114"/>
        <v>3</v>
      </c>
      <c r="AP88">
        <v>1</v>
      </c>
      <c r="AQ88" s="383">
        <f t="shared" si="115"/>
        <v>5141</v>
      </c>
      <c r="AR88" s="383">
        <f t="shared" si="116"/>
        <v>-11455.616163766721</v>
      </c>
      <c r="AS88" s="383">
        <f t="shared" si="117"/>
        <v>53</v>
      </c>
      <c r="AT88" s="383">
        <f t="shared" si="118"/>
        <v>11455.616163766721</v>
      </c>
      <c r="AU88" s="383">
        <f t="shared" si="119"/>
        <v>0</v>
      </c>
      <c r="AV88" s="383">
        <f t="shared" si="120"/>
        <v>1</v>
      </c>
      <c r="AW88" s="383">
        <f t="shared" si="121"/>
        <v>0</v>
      </c>
      <c r="AX88" s="383">
        <f t="shared" si="122"/>
        <v>1</v>
      </c>
      <c r="AY88" s="383">
        <f t="shared" si="123"/>
        <v>53</v>
      </c>
      <c r="AZ88">
        <f t="shared" si="124"/>
        <v>0</v>
      </c>
      <c r="BA88">
        <f t="shared" si="125"/>
        <v>0</v>
      </c>
      <c r="BB88" s="383">
        <f t="shared" si="126"/>
        <v>0</v>
      </c>
      <c r="BC88" s="384">
        <f t="shared" si="87"/>
        <v>53</v>
      </c>
      <c r="BD88" s="384">
        <f t="shared" si="87"/>
        <v>3.0203525943403444E-2</v>
      </c>
      <c r="BE88" s="384">
        <f t="shared" si="87"/>
        <v>662</v>
      </c>
      <c r="BF88" s="384">
        <f t="shared" si="87"/>
        <v>0</v>
      </c>
      <c r="BG88" s="384">
        <f t="shared" si="87"/>
        <v>4426</v>
      </c>
      <c r="BH88" s="384">
        <f t="shared" si="87"/>
        <v>1.5712816964776359E-3</v>
      </c>
      <c r="BI88" s="384">
        <f t="shared" si="182"/>
        <v>0.89498600661874472</v>
      </c>
      <c r="BJ88" s="384">
        <f t="shared" si="182"/>
        <v>1.4752589261373359E-2</v>
      </c>
      <c r="BK88" s="384">
        <f t="shared" si="182"/>
        <v>5.8486596480000888E-2</v>
      </c>
      <c r="BL88" s="474">
        <f t="shared" si="127"/>
        <v>11402.616163766721</v>
      </c>
      <c r="BM88" s="409">
        <f t="shared" si="128"/>
        <v>6361.69616376671</v>
      </c>
      <c r="BN88" s="473">
        <f t="shared" si="129"/>
        <v>5088</v>
      </c>
      <c r="BO88" s="387">
        <f t="shared" si="130"/>
        <v>1</v>
      </c>
      <c r="BP88" s="387">
        <f t="shared" si="131"/>
        <v>0</v>
      </c>
      <c r="BQ88" s="388">
        <f t="shared" si="132"/>
        <v>0</v>
      </c>
      <c r="BR88" s="389">
        <f t="shared" si="133"/>
        <v>6314.616163766721</v>
      </c>
      <c r="BS88" s="390">
        <f t="shared" si="134"/>
        <v>53</v>
      </c>
      <c r="BT88" s="391">
        <f t="shared" si="180"/>
        <v>1.6007868750003826</v>
      </c>
      <c r="BU88" s="391">
        <f t="shared" si="180"/>
        <v>0</v>
      </c>
      <c r="BV88" s="391">
        <f t="shared" si="180"/>
        <v>0</v>
      </c>
      <c r="BW88" s="391">
        <f t="shared" si="178"/>
        <v>0</v>
      </c>
      <c r="BX88" s="391">
        <f t="shared" si="178"/>
        <v>8.3277929913314702E-2</v>
      </c>
      <c r="BY88" s="391">
        <f t="shared" si="178"/>
        <v>47.434258350793471</v>
      </c>
      <c r="BZ88" s="391">
        <f t="shared" si="178"/>
        <v>0.781887230852788</v>
      </c>
      <c r="CA88" s="391">
        <f t="shared" si="89"/>
        <v>3.0997896134400471</v>
      </c>
      <c r="CB88" s="391">
        <f t="shared" si="135"/>
        <v>0</v>
      </c>
      <c r="CC88" s="391">
        <f t="shared" si="135"/>
        <v>0</v>
      </c>
      <c r="CD88" s="392">
        <f t="shared" si="136"/>
        <v>0</v>
      </c>
      <c r="CE88" s="393">
        <f t="shared" si="137"/>
        <v>-346</v>
      </c>
      <c r="CF88" s="392">
        <f t="shared" si="97"/>
        <v>0</v>
      </c>
      <c r="CG88" s="392">
        <f t="shared" si="97"/>
        <v>0</v>
      </c>
      <c r="CH88" s="392">
        <f t="shared" si="97"/>
        <v>0</v>
      </c>
      <c r="CI88" s="392">
        <f t="shared" si="94"/>
        <v>0</v>
      </c>
      <c r="CJ88" s="392">
        <f t="shared" si="94"/>
        <v>0</v>
      </c>
      <c r="CK88" s="392">
        <f t="shared" si="94"/>
        <v>0</v>
      </c>
      <c r="CL88" s="392">
        <f t="shared" si="94"/>
        <v>0</v>
      </c>
      <c r="CM88" s="392">
        <f t="shared" si="138"/>
        <v>0</v>
      </c>
      <c r="CN88" s="392">
        <f t="shared" si="139"/>
        <v>0</v>
      </c>
      <c r="CO88" s="394">
        <f t="shared" si="140"/>
        <v>0</v>
      </c>
      <c r="CP88" s="394">
        <f t="shared" si="140"/>
        <v>19.994734174533079</v>
      </c>
      <c r="CQ88" s="395">
        <f t="shared" si="141"/>
        <v>662</v>
      </c>
      <c r="CR88" s="394">
        <f t="shared" si="101"/>
        <v>0</v>
      </c>
      <c r="CS88" s="394">
        <f t="shared" si="101"/>
        <v>0</v>
      </c>
      <c r="CT88" s="394">
        <f t="shared" si="101"/>
        <v>1.0401884830681949</v>
      </c>
      <c r="CU88" s="394">
        <f t="shared" si="99"/>
        <v>592.48073638160906</v>
      </c>
      <c r="CV88" s="394">
        <f t="shared" si="99"/>
        <v>9.7662140910291626</v>
      </c>
      <c r="CW88" s="394">
        <f t="shared" si="99"/>
        <v>38.718126869760589</v>
      </c>
      <c r="CX88" s="396">
        <f t="shared" si="142"/>
        <v>0</v>
      </c>
      <c r="CY88" s="396">
        <f t="shared" si="142"/>
        <v>0</v>
      </c>
      <c r="CZ88" s="397">
        <f t="shared" si="143"/>
        <v>0</v>
      </c>
      <c r="DA88" s="397">
        <f t="shared" si="143"/>
        <v>0</v>
      </c>
      <c r="DB88" s="397">
        <f t="shared" si="143"/>
        <v>0</v>
      </c>
      <c r="DC88" s="397">
        <f t="shared" si="144"/>
        <v>0</v>
      </c>
      <c r="DD88" s="397">
        <f t="shared" si="103"/>
        <v>0</v>
      </c>
      <c r="DE88" s="397">
        <f t="shared" si="103"/>
        <v>0</v>
      </c>
      <c r="DF88" s="397">
        <f t="shared" si="103"/>
        <v>0</v>
      </c>
      <c r="DG88" s="397">
        <f t="shared" si="103"/>
        <v>0</v>
      </c>
      <c r="DH88" s="397">
        <f t="shared" si="103"/>
        <v>0</v>
      </c>
      <c r="DI88" s="398">
        <f t="shared" si="145"/>
        <v>0</v>
      </c>
      <c r="DJ88" s="398">
        <f t="shared" si="145"/>
        <v>0</v>
      </c>
      <c r="DK88" s="399">
        <f t="shared" si="146"/>
        <v>0</v>
      </c>
      <c r="DL88" s="399">
        <f t="shared" si="146"/>
        <v>133.68080582550365</v>
      </c>
      <c r="DM88" s="399">
        <f t="shared" si="146"/>
        <v>0</v>
      </c>
      <c r="DN88" s="399">
        <f t="shared" si="105"/>
        <v>0</v>
      </c>
      <c r="DO88" s="399">
        <f t="shared" si="147"/>
        <v>4426</v>
      </c>
      <c r="DP88" s="399">
        <f t="shared" si="148"/>
        <v>6.9544927886100165</v>
      </c>
      <c r="DQ88" s="399">
        <f t="shared" si="148"/>
        <v>3961.2080652945642</v>
      </c>
      <c r="DR88" s="399">
        <f t="shared" si="148"/>
        <v>65.294960070838485</v>
      </c>
      <c r="DS88" s="399">
        <f t="shared" si="106"/>
        <v>258.86167602048391</v>
      </c>
      <c r="DT88" s="400">
        <f t="shared" si="149"/>
        <v>0</v>
      </c>
      <c r="DU88" s="400">
        <f t="shared" si="149"/>
        <v>0</v>
      </c>
      <c r="DV88" s="386">
        <f t="shared" si="104"/>
        <v>0</v>
      </c>
      <c r="DW88" s="386">
        <f t="shared" si="104"/>
        <v>0</v>
      </c>
      <c r="DX88" s="386">
        <f t="shared" si="104"/>
        <v>0</v>
      </c>
      <c r="DY88" s="386">
        <f t="shared" si="104"/>
        <v>0</v>
      </c>
      <c r="DZ88" s="386">
        <f t="shared" si="104"/>
        <v>0</v>
      </c>
      <c r="EA88" s="401">
        <f t="shared" si="150"/>
        <v>-18</v>
      </c>
      <c r="EB88" s="386">
        <f t="shared" si="151"/>
        <v>0</v>
      </c>
      <c r="EC88" s="386">
        <f t="shared" si="151"/>
        <v>0</v>
      </c>
      <c r="ED88" s="386">
        <f t="shared" si="151"/>
        <v>0</v>
      </c>
      <c r="EE88" s="385">
        <f t="shared" si="152"/>
        <v>0</v>
      </c>
      <c r="EF88" s="385">
        <f t="shared" si="152"/>
        <v>0</v>
      </c>
      <c r="EG88" s="402">
        <f t="shared" si="102"/>
        <v>0</v>
      </c>
      <c r="EH88" s="402">
        <f t="shared" si="102"/>
        <v>0</v>
      </c>
      <c r="EI88" s="402">
        <f t="shared" si="102"/>
        <v>0</v>
      </c>
      <c r="EJ88" s="402">
        <f t="shared" si="100"/>
        <v>0</v>
      </c>
      <c r="EK88" s="402">
        <f t="shared" si="100"/>
        <v>0</v>
      </c>
      <c r="EL88" s="402">
        <f t="shared" si="100"/>
        <v>0</v>
      </c>
      <c r="EM88" s="402">
        <f t="shared" si="153"/>
        <v>-10252.616163766721</v>
      </c>
      <c r="EN88" s="402">
        <f t="shared" si="154"/>
        <v>0</v>
      </c>
      <c r="EO88" s="402">
        <f t="shared" si="154"/>
        <v>0</v>
      </c>
      <c r="EP88" s="402">
        <f t="shared" si="155"/>
        <v>0</v>
      </c>
      <c r="EQ88" s="402">
        <f t="shared" si="156"/>
        <v>0</v>
      </c>
      <c r="ER88" s="394">
        <f t="shared" si="98"/>
        <v>0</v>
      </c>
      <c r="ES88" s="394">
        <f t="shared" si="98"/>
        <v>0</v>
      </c>
      <c r="ET88" s="394">
        <f t="shared" si="98"/>
        <v>0</v>
      </c>
      <c r="EU88" s="394">
        <f t="shared" si="95"/>
        <v>0</v>
      </c>
      <c r="EV88" s="394">
        <f t="shared" si="95"/>
        <v>0</v>
      </c>
      <c r="EW88" s="394">
        <f t="shared" si="95"/>
        <v>0</v>
      </c>
      <c r="EX88" s="394">
        <f t="shared" si="95"/>
        <v>0</v>
      </c>
      <c r="EY88" s="403">
        <f t="shared" si="157"/>
        <v>-169</v>
      </c>
      <c r="EZ88" s="394">
        <f t="shared" si="158"/>
        <v>0</v>
      </c>
      <c r="FA88" s="396">
        <f t="shared" si="159"/>
        <v>0</v>
      </c>
      <c r="FB88" s="396">
        <f t="shared" si="159"/>
        <v>0</v>
      </c>
      <c r="FC88" s="404">
        <f t="shared" si="181"/>
        <v>0</v>
      </c>
      <c r="FD88" s="404">
        <f t="shared" si="181"/>
        <v>0</v>
      </c>
      <c r="FE88" s="404">
        <f t="shared" si="181"/>
        <v>0</v>
      </c>
      <c r="FF88" s="404">
        <f t="shared" si="179"/>
        <v>0</v>
      </c>
      <c r="FG88" s="404">
        <f t="shared" si="179"/>
        <v>0</v>
      </c>
      <c r="FH88" s="404">
        <f t="shared" si="179"/>
        <v>0</v>
      </c>
      <c r="FI88" s="404">
        <f t="shared" si="179"/>
        <v>0</v>
      </c>
      <c r="FJ88" s="404">
        <f t="shared" si="90"/>
        <v>0</v>
      </c>
      <c r="FK88" s="392">
        <f t="shared" si="160"/>
        <v>-670</v>
      </c>
      <c r="FL88" s="384">
        <f t="shared" si="161"/>
        <v>0</v>
      </c>
      <c r="FM88" s="384">
        <f t="shared" si="161"/>
        <v>0</v>
      </c>
      <c r="FN88" s="405">
        <f t="shared" si="88"/>
        <v>0</v>
      </c>
      <c r="FO88" s="405">
        <f t="shared" si="88"/>
        <v>190.72367312496289</v>
      </c>
      <c r="FP88" s="405">
        <f t="shared" si="88"/>
        <v>0</v>
      </c>
      <c r="FQ88" s="405">
        <f t="shared" si="88"/>
        <v>0</v>
      </c>
      <c r="FR88" s="405">
        <f t="shared" si="88"/>
        <v>0</v>
      </c>
      <c r="FS88" s="405">
        <f t="shared" si="88"/>
        <v>9.9220407984084744</v>
      </c>
      <c r="FT88" s="405">
        <f t="shared" si="183"/>
        <v>5651.4931037397546</v>
      </c>
      <c r="FU88" s="405">
        <f t="shared" si="183"/>
        <v>93.156938607279557</v>
      </c>
      <c r="FV88" s="405">
        <f t="shared" si="183"/>
        <v>369.3204074963154</v>
      </c>
      <c r="FW88" s="397">
        <f t="shared" si="162"/>
        <v>6361.69616376671</v>
      </c>
      <c r="FX88" s="406">
        <f t="shared" si="163"/>
        <v>47.079999999989013</v>
      </c>
      <c r="FY88" s="331">
        <f t="shared" si="164"/>
        <v>47.079999999989013</v>
      </c>
      <c r="FZ88" s="382">
        <f t="shared" si="165"/>
        <v>1.0984990694851149E-11</v>
      </c>
      <c r="GA88" s="331">
        <f t="shared" si="166"/>
        <v>0</v>
      </c>
      <c r="GB88" s="407">
        <f t="shared" si="167"/>
        <v>0</v>
      </c>
      <c r="GC88" s="407">
        <f t="shared" si="168"/>
        <v>-2.8421709430404007E-14</v>
      </c>
      <c r="GD88" s="407">
        <f t="shared" si="169"/>
        <v>0</v>
      </c>
      <c r="GE88" s="407">
        <f t="shared" si="170"/>
        <v>8.5265128291212022E-14</v>
      </c>
      <c r="GF88" s="407">
        <f t="shared" si="171"/>
        <v>0</v>
      </c>
      <c r="GG88" s="407">
        <f t="shared" si="172"/>
        <v>0</v>
      </c>
      <c r="GH88" s="407">
        <f t="shared" si="173"/>
        <v>0</v>
      </c>
      <c r="GI88" s="407">
        <f t="shared" si="174"/>
        <v>0</v>
      </c>
      <c r="GJ88">
        <f t="shared" si="175"/>
        <v>0</v>
      </c>
      <c r="GK88" s="382">
        <f t="shared" si="176"/>
        <v>5.6843418860808015E-14</v>
      </c>
      <c r="GL88">
        <v>1</v>
      </c>
      <c r="GM88">
        <f t="shared" si="185"/>
        <v>53</v>
      </c>
      <c r="GN88">
        <f t="shared" si="185"/>
        <v>0</v>
      </c>
      <c r="GO88">
        <f t="shared" si="185"/>
        <v>662</v>
      </c>
      <c r="GP88">
        <f t="shared" si="185"/>
        <v>0</v>
      </c>
      <c r="GQ88">
        <f t="shared" si="185"/>
        <v>4426</v>
      </c>
      <c r="GR88">
        <f t="shared" si="184"/>
        <v>0</v>
      </c>
      <c r="GS88">
        <f t="shared" si="184"/>
        <v>0</v>
      </c>
      <c r="GT88">
        <f t="shared" si="184"/>
        <v>0</v>
      </c>
      <c r="GU88">
        <f t="shared" si="184"/>
        <v>0</v>
      </c>
      <c r="GV88">
        <f t="shared" si="184"/>
        <v>6361.69616376671</v>
      </c>
    </row>
    <row r="89" spans="1:204" customFormat="1" x14ac:dyDescent="0.25">
      <c r="A89" s="378">
        <v>43027</v>
      </c>
      <c r="B89" s="32" t="s">
        <v>1474</v>
      </c>
      <c r="C89" t="s">
        <v>894</v>
      </c>
      <c r="D89">
        <v>1</v>
      </c>
      <c r="E89" s="379">
        <v>6979</v>
      </c>
      <c r="F89" s="379">
        <v>10008</v>
      </c>
      <c r="G89" s="379">
        <v>1009</v>
      </c>
      <c r="H89" s="379">
        <v>490</v>
      </c>
      <c r="I89" s="379">
        <v>6608</v>
      </c>
      <c r="J89" s="379">
        <v>0</v>
      </c>
      <c r="K89" s="379">
        <v>106392</v>
      </c>
      <c r="L89" s="379">
        <v>2251</v>
      </c>
      <c r="M89" s="380">
        <v>16890.783494159547</v>
      </c>
      <c r="N89" s="381">
        <f t="shared" si="107"/>
        <v>150627.78349415955</v>
      </c>
      <c r="O89" s="379">
        <v>6981</v>
      </c>
      <c r="P89" s="379">
        <v>11582</v>
      </c>
      <c r="Q89" s="379">
        <v>1196</v>
      </c>
      <c r="R89" s="379">
        <v>500</v>
      </c>
      <c r="S89" s="379">
        <v>7281</v>
      </c>
      <c r="T89" s="379">
        <v>0</v>
      </c>
      <c r="U89" s="379">
        <v>94408</v>
      </c>
      <c r="V89" s="379">
        <v>2040</v>
      </c>
      <c r="W89" s="480">
        <f>(VLOOKUP(A89,'[1]floresta plant'!$A$4:$F$573,6,0))*1000</f>
        <v>18539.688936965002</v>
      </c>
      <c r="X89" s="24">
        <f t="shared" si="108"/>
        <v>142527.68893696502</v>
      </c>
      <c r="Y89" s="53">
        <f t="shared" si="96"/>
        <v>187</v>
      </c>
      <c r="Z89" s="53">
        <f t="shared" si="96"/>
        <v>10</v>
      </c>
      <c r="AA89" s="53">
        <f t="shared" si="96"/>
        <v>673</v>
      </c>
      <c r="AB89" s="53">
        <f t="shared" si="93"/>
        <v>0</v>
      </c>
      <c r="AC89" s="53">
        <f t="shared" si="93"/>
        <v>-11984</v>
      </c>
      <c r="AD89" s="53">
        <f t="shared" si="93"/>
        <v>-211</v>
      </c>
      <c r="AE89" s="53">
        <f t="shared" si="93"/>
        <v>1648.9054428054551</v>
      </c>
      <c r="AF89" s="53">
        <f t="shared" si="109"/>
        <v>1574</v>
      </c>
      <c r="AG89" s="53">
        <f t="shared" si="110"/>
        <v>2</v>
      </c>
      <c r="AH89" s="53">
        <f t="shared" si="111"/>
        <v>8226.4445571945344</v>
      </c>
      <c r="AI89" s="53">
        <f t="shared" si="177"/>
        <v>-8100.094557194534</v>
      </c>
      <c r="AJ89" s="469">
        <v>0</v>
      </c>
      <c r="AK89" s="469">
        <v>0</v>
      </c>
      <c r="AL89" s="469">
        <v>126.35000000000001</v>
      </c>
      <c r="AM89" s="470">
        <f t="shared" si="112"/>
        <v>126.35000000000001</v>
      </c>
      <c r="AN89" s="53">
        <f t="shared" si="113"/>
        <v>8226.4445571945344</v>
      </c>
      <c r="AO89" s="382">
        <f t="shared" si="114"/>
        <v>3</v>
      </c>
      <c r="AP89">
        <v>1</v>
      </c>
      <c r="AQ89" s="383">
        <f t="shared" si="115"/>
        <v>4094.9054428054551</v>
      </c>
      <c r="AR89" s="383">
        <f t="shared" si="116"/>
        <v>-12195</v>
      </c>
      <c r="AS89" s="383">
        <f t="shared" si="117"/>
        <v>187</v>
      </c>
      <c r="AT89" s="383">
        <f t="shared" si="118"/>
        <v>12195</v>
      </c>
      <c r="AU89" s="383">
        <f t="shared" si="119"/>
        <v>0</v>
      </c>
      <c r="AV89" s="383">
        <f t="shared" si="120"/>
        <v>1</v>
      </c>
      <c r="AW89" s="383">
        <f t="shared" si="121"/>
        <v>0</v>
      </c>
      <c r="AX89" s="383">
        <f t="shared" si="122"/>
        <v>1</v>
      </c>
      <c r="AY89" s="383">
        <f t="shared" si="123"/>
        <v>187</v>
      </c>
      <c r="AZ89">
        <f t="shared" si="124"/>
        <v>0</v>
      </c>
      <c r="BA89">
        <f t="shared" si="125"/>
        <v>0</v>
      </c>
      <c r="BB89" s="383">
        <f t="shared" si="126"/>
        <v>0</v>
      </c>
      <c r="BC89" s="384">
        <f t="shared" si="87"/>
        <v>187</v>
      </c>
      <c r="BD89" s="384">
        <f t="shared" si="87"/>
        <v>10</v>
      </c>
      <c r="BE89" s="384">
        <f t="shared" si="87"/>
        <v>673</v>
      </c>
      <c r="BF89" s="384">
        <f t="shared" si="87"/>
        <v>0</v>
      </c>
      <c r="BG89" s="384">
        <f t="shared" si="87"/>
        <v>0.9826978269782698</v>
      </c>
      <c r="BH89" s="384">
        <f t="shared" si="87"/>
        <v>1.7302173021730219E-2</v>
      </c>
      <c r="BI89" s="384">
        <f t="shared" si="182"/>
        <v>1648.9054428054551</v>
      </c>
      <c r="BJ89" s="384">
        <f t="shared" si="182"/>
        <v>1574</v>
      </c>
      <c r="BK89" s="384">
        <f t="shared" si="182"/>
        <v>2</v>
      </c>
      <c r="BL89" s="474">
        <f t="shared" si="127"/>
        <v>12008</v>
      </c>
      <c r="BM89" s="409">
        <f t="shared" si="128"/>
        <v>8226.4445571945344</v>
      </c>
      <c r="BN89" s="473">
        <f t="shared" si="129"/>
        <v>3907.9054428054551</v>
      </c>
      <c r="BO89" s="387">
        <f t="shared" si="130"/>
        <v>1</v>
      </c>
      <c r="BP89" s="387">
        <f t="shared" si="131"/>
        <v>0</v>
      </c>
      <c r="BQ89" s="388">
        <f t="shared" si="132"/>
        <v>0</v>
      </c>
      <c r="BR89" s="389">
        <f t="shared" si="133"/>
        <v>8100.0945571945449</v>
      </c>
      <c r="BS89" s="390">
        <f t="shared" si="134"/>
        <v>187</v>
      </c>
      <c r="BT89" s="391">
        <f t="shared" si="180"/>
        <v>0</v>
      </c>
      <c r="BU89" s="391">
        <f t="shared" si="180"/>
        <v>0</v>
      </c>
      <c r="BV89" s="391">
        <f t="shared" si="180"/>
        <v>0</v>
      </c>
      <c r="BW89" s="391">
        <f t="shared" si="178"/>
        <v>183.76449364493646</v>
      </c>
      <c r="BX89" s="391">
        <f t="shared" si="178"/>
        <v>3.235506355063551</v>
      </c>
      <c r="BY89" s="391">
        <f t="shared" si="178"/>
        <v>0</v>
      </c>
      <c r="BZ89" s="391">
        <f t="shared" si="178"/>
        <v>0</v>
      </c>
      <c r="CA89" s="391">
        <f t="shared" si="89"/>
        <v>0</v>
      </c>
      <c r="CB89" s="391">
        <f t="shared" si="135"/>
        <v>0</v>
      </c>
      <c r="CC89" s="391">
        <f t="shared" si="135"/>
        <v>0</v>
      </c>
      <c r="CD89" s="392">
        <f t="shared" si="136"/>
        <v>0</v>
      </c>
      <c r="CE89" s="393">
        <f t="shared" si="137"/>
        <v>10</v>
      </c>
      <c r="CF89" s="392">
        <f t="shared" si="97"/>
        <v>0</v>
      </c>
      <c r="CG89" s="392">
        <f t="shared" si="97"/>
        <v>0</v>
      </c>
      <c r="CH89" s="392">
        <f t="shared" si="97"/>
        <v>9.826978269782698</v>
      </c>
      <c r="CI89" s="392">
        <f t="shared" si="94"/>
        <v>0.17302173021730219</v>
      </c>
      <c r="CJ89" s="392">
        <f t="shared" si="94"/>
        <v>0</v>
      </c>
      <c r="CK89" s="392">
        <f t="shared" si="94"/>
        <v>0</v>
      </c>
      <c r="CL89" s="392">
        <f t="shared" si="94"/>
        <v>0</v>
      </c>
      <c r="CM89" s="392">
        <f t="shared" si="138"/>
        <v>0</v>
      </c>
      <c r="CN89" s="392">
        <f t="shared" si="139"/>
        <v>0</v>
      </c>
      <c r="CO89" s="394">
        <f t="shared" si="140"/>
        <v>0</v>
      </c>
      <c r="CP89" s="394">
        <f t="shared" si="140"/>
        <v>0</v>
      </c>
      <c r="CQ89" s="395">
        <f t="shared" si="141"/>
        <v>673</v>
      </c>
      <c r="CR89" s="394">
        <f t="shared" si="101"/>
        <v>0</v>
      </c>
      <c r="CS89" s="394">
        <f t="shared" si="101"/>
        <v>661.35563755637554</v>
      </c>
      <c r="CT89" s="394">
        <f t="shared" si="101"/>
        <v>11.644362443624438</v>
      </c>
      <c r="CU89" s="394">
        <f t="shared" si="99"/>
        <v>0</v>
      </c>
      <c r="CV89" s="394">
        <f t="shared" si="99"/>
        <v>0</v>
      </c>
      <c r="CW89" s="394">
        <f t="shared" si="99"/>
        <v>0</v>
      </c>
      <c r="CX89" s="396">
        <f t="shared" si="142"/>
        <v>0</v>
      </c>
      <c r="CY89" s="396">
        <f t="shared" si="142"/>
        <v>0</v>
      </c>
      <c r="CZ89" s="397">
        <f t="shared" si="143"/>
        <v>0</v>
      </c>
      <c r="DA89" s="397">
        <f t="shared" si="143"/>
        <v>0</v>
      </c>
      <c r="DB89" s="397">
        <f t="shared" si="143"/>
        <v>0</v>
      </c>
      <c r="DC89" s="397">
        <f t="shared" si="144"/>
        <v>0</v>
      </c>
      <c r="DD89" s="397">
        <f t="shared" si="103"/>
        <v>0</v>
      </c>
      <c r="DE89" s="397">
        <f t="shared" si="103"/>
        <v>0</v>
      </c>
      <c r="DF89" s="397">
        <f t="shared" si="103"/>
        <v>0</v>
      </c>
      <c r="DG89" s="397">
        <f t="shared" si="103"/>
        <v>0</v>
      </c>
      <c r="DH89" s="397">
        <f t="shared" si="103"/>
        <v>0</v>
      </c>
      <c r="DI89" s="398">
        <f t="shared" si="145"/>
        <v>0</v>
      </c>
      <c r="DJ89" s="398">
        <f t="shared" si="145"/>
        <v>0</v>
      </c>
      <c r="DK89" s="399">
        <f t="shared" si="146"/>
        <v>0</v>
      </c>
      <c r="DL89" s="399">
        <f t="shared" si="146"/>
        <v>0</v>
      </c>
      <c r="DM89" s="399">
        <f t="shared" si="146"/>
        <v>0</v>
      </c>
      <c r="DN89" s="399">
        <f t="shared" si="105"/>
        <v>0</v>
      </c>
      <c r="DO89" s="399">
        <f t="shared" si="147"/>
        <v>-11984</v>
      </c>
      <c r="DP89" s="399">
        <f t="shared" si="148"/>
        <v>0</v>
      </c>
      <c r="DQ89" s="399">
        <f t="shared" si="148"/>
        <v>0</v>
      </c>
      <c r="DR89" s="399">
        <f t="shared" si="148"/>
        <v>0</v>
      </c>
      <c r="DS89" s="399">
        <f t="shared" si="106"/>
        <v>0</v>
      </c>
      <c r="DT89" s="400">
        <f t="shared" si="149"/>
        <v>0</v>
      </c>
      <c r="DU89" s="400">
        <f t="shared" si="149"/>
        <v>0</v>
      </c>
      <c r="DV89" s="386">
        <f t="shared" si="104"/>
        <v>0</v>
      </c>
      <c r="DW89" s="386">
        <f t="shared" si="104"/>
        <v>0</v>
      </c>
      <c r="DX89" s="386">
        <f t="shared" si="104"/>
        <v>0</v>
      </c>
      <c r="DY89" s="386">
        <f t="shared" si="104"/>
        <v>0</v>
      </c>
      <c r="DZ89" s="386">
        <f t="shared" si="104"/>
        <v>0</v>
      </c>
      <c r="EA89" s="401">
        <f t="shared" si="150"/>
        <v>-211</v>
      </c>
      <c r="EB89" s="386">
        <f t="shared" si="151"/>
        <v>0</v>
      </c>
      <c r="EC89" s="386">
        <f t="shared" si="151"/>
        <v>0</v>
      </c>
      <c r="ED89" s="386">
        <f t="shared" si="151"/>
        <v>0</v>
      </c>
      <c r="EE89" s="385">
        <f t="shared" si="152"/>
        <v>0</v>
      </c>
      <c r="EF89" s="385">
        <f t="shared" si="152"/>
        <v>0</v>
      </c>
      <c r="EG89" s="402">
        <f t="shared" si="102"/>
        <v>0</v>
      </c>
      <c r="EH89" s="402">
        <f t="shared" si="102"/>
        <v>0</v>
      </c>
      <c r="EI89" s="402">
        <f t="shared" si="102"/>
        <v>0</v>
      </c>
      <c r="EJ89" s="402">
        <f t="shared" si="100"/>
        <v>0</v>
      </c>
      <c r="EK89" s="402">
        <f t="shared" si="100"/>
        <v>1620.3757955375625</v>
      </c>
      <c r="EL89" s="402">
        <f t="shared" si="100"/>
        <v>28.529647267892667</v>
      </c>
      <c r="EM89" s="402">
        <f t="shared" si="153"/>
        <v>1648.9054428054551</v>
      </c>
      <c r="EN89" s="402">
        <f t="shared" si="154"/>
        <v>0</v>
      </c>
      <c r="EO89" s="402">
        <f t="shared" si="154"/>
        <v>0</v>
      </c>
      <c r="EP89" s="402">
        <f t="shared" si="155"/>
        <v>0</v>
      </c>
      <c r="EQ89" s="402">
        <f t="shared" si="156"/>
        <v>0</v>
      </c>
      <c r="ER89" s="394">
        <f t="shared" si="98"/>
        <v>0</v>
      </c>
      <c r="ES89" s="394">
        <f t="shared" si="98"/>
        <v>0</v>
      </c>
      <c r="ET89" s="394">
        <f t="shared" si="98"/>
        <v>0</v>
      </c>
      <c r="EU89" s="394">
        <f t="shared" si="95"/>
        <v>0</v>
      </c>
      <c r="EV89" s="394">
        <f t="shared" si="95"/>
        <v>1546.7663796637967</v>
      </c>
      <c r="EW89" s="394">
        <f t="shared" si="95"/>
        <v>27.233620336203366</v>
      </c>
      <c r="EX89" s="394">
        <f t="shared" si="95"/>
        <v>0</v>
      </c>
      <c r="EY89" s="403">
        <f t="shared" si="157"/>
        <v>1574</v>
      </c>
      <c r="EZ89" s="394">
        <f t="shared" si="158"/>
        <v>0</v>
      </c>
      <c r="FA89" s="396">
        <f t="shared" si="159"/>
        <v>0</v>
      </c>
      <c r="FB89" s="396">
        <f t="shared" si="159"/>
        <v>0</v>
      </c>
      <c r="FC89" s="404">
        <f t="shared" si="181"/>
        <v>0</v>
      </c>
      <c r="FD89" s="404">
        <f t="shared" si="181"/>
        <v>0</v>
      </c>
      <c r="FE89" s="404">
        <f t="shared" si="181"/>
        <v>0</v>
      </c>
      <c r="FF89" s="404">
        <f t="shared" si="179"/>
        <v>0</v>
      </c>
      <c r="FG89" s="404">
        <f t="shared" si="179"/>
        <v>1.9653956539565396</v>
      </c>
      <c r="FH89" s="404">
        <f t="shared" si="179"/>
        <v>3.4604346043460438E-2</v>
      </c>
      <c r="FI89" s="404">
        <f t="shared" si="179"/>
        <v>0</v>
      </c>
      <c r="FJ89" s="404">
        <f t="shared" si="90"/>
        <v>0</v>
      </c>
      <c r="FK89" s="392">
        <f t="shared" si="160"/>
        <v>2</v>
      </c>
      <c r="FL89" s="384">
        <f t="shared" si="161"/>
        <v>0</v>
      </c>
      <c r="FM89" s="384">
        <f t="shared" si="161"/>
        <v>0</v>
      </c>
      <c r="FN89" s="405">
        <f t="shared" si="88"/>
        <v>0</v>
      </c>
      <c r="FO89" s="405">
        <f t="shared" si="88"/>
        <v>0</v>
      </c>
      <c r="FP89" s="405">
        <f t="shared" si="88"/>
        <v>0</v>
      </c>
      <c r="FQ89" s="405">
        <f t="shared" si="88"/>
        <v>0</v>
      </c>
      <c r="FR89" s="405">
        <f t="shared" si="88"/>
        <v>7959.9453196735894</v>
      </c>
      <c r="FS89" s="405">
        <f t="shared" si="88"/>
        <v>140.14923752095524</v>
      </c>
      <c r="FT89" s="405">
        <f t="shared" si="183"/>
        <v>0</v>
      </c>
      <c r="FU89" s="405">
        <f t="shared" si="183"/>
        <v>0</v>
      </c>
      <c r="FV89" s="405">
        <f t="shared" si="183"/>
        <v>0</v>
      </c>
      <c r="FW89" s="397">
        <f t="shared" si="162"/>
        <v>8226.4445571945344</v>
      </c>
      <c r="FX89" s="406">
        <f t="shared" si="163"/>
        <v>126.34999999998945</v>
      </c>
      <c r="FY89" s="331">
        <f t="shared" si="164"/>
        <v>126.34999999998945</v>
      </c>
      <c r="FZ89" s="382">
        <f t="shared" si="165"/>
        <v>1.0558665053395089E-11</v>
      </c>
      <c r="GA89" s="331">
        <f t="shared" si="166"/>
        <v>-2.8421709430404007E-14</v>
      </c>
      <c r="GB89" s="407">
        <f t="shared" si="167"/>
        <v>0</v>
      </c>
      <c r="GC89" s="407">
        <f t="shared" si="168"/>
        <v>0</v>
      </c>
      <c r="GD89" s="407">
        <f t="shared" si="169"/>
        <v>0</v>
      </c>
      <c r="GE89" s="407">
        <f t="shared" si="170"/>
        <v>0</v>
      </c>
      <c r="GF89" s="407">
        <f t="shared" si="171"/>
        <v>0</v>
      </c>
      <c r="GG89" s="407">
        <f t="shared" si="172"/>
        <v>0</v>
      </c>
      <c r="GH89" s="407">
        <f t="shared" si="173"/>
        <v>0</v>
      </c>
      <c r="GI89" s="407">
        <f t="shared" si="174"/>
        <v>0</v>
      </c>
      <c r="GJ89">
        <f t="shared" si="175"/>
        <v>0</v>
      </c>
      <c r="GK89" s="382">
        <f t="shared" si="176"/>
        <v>-2.8421709430404007E-14</v>
      </c>
      <c r="GL89">
        <v>1</v>
      </c>
      <c r="GM89">
        <f t="shared" si="185"/>
        <v>187</v>
      </c>
      <c r="GN89">
        <f t="shared" si="185"/>
        <v>10</v>
      </c>
      <c r="GO89">
        <f t="shared" si="185"/>
        <v>673</v>
      </c>
      <c r="GP89">
        <f t="shared" si="185"/>
        <v>0</v>
      </c>
      <c r="GQ89">
        <f t="shared" si="185"/>
        <v>0</v>
      </c>
      <c r="GR89">
        <f t="shared" si="184"/>
        <v>0</v>
      </c>
      <c r="GS89">
        <f t="shared" si="184"/>
        <v>1648.9054428054551</v>
      </c>
      <c r="GT89">
        <f t="shared" si="184"/>
        <v>1574</v>
      </c>
      <c r="GU89">
        <f t="shared" si="184"/>
        <v>2</v>
      </c>
      <c r="GV89">
        <f t="shared" si="184"/>
        <v>8226.4445571945344</v>
      </c>
    </row>
    <row r="90" spans="1:204" customFormat="1" x14ac:dyDescent="0.25">
      <c r="A90" s="378">
        <v>43028</v>
      </c>
      <c r="B90" s="32" t="s">
        <v>1475</v>
      </c>
      <c r="C90" t="s">
        <v>894</v>
      </c>
      <c r="D90">
        <v>1</v>
      </c>
      <c r="E90" s="379">
        <v>30449</v>
      </c>
      <c r="F90" s="379">
        <v>656</v>
      </c>
      <c r="G90" s="379">
        <v>89</v>
      </c>
      <c r="H90" s="379">
        <v>8242</v>
      </c>
      <c r="I90" s="379">
        <v>9368</v>
      </c>
      <c r="J90" s="379">
        <v>0</v>
      </c>
      <c r="K90" s="379">
        <v>69848</v>
      </c>
      <c r="L90" s="379">
        <v>2265</v>
      </c>
      <c r="M90" s="380">
        <v>26657.046556205849</v>
      </c>
      <c r="N90" s="381">
        <f t="shared" si="107"/>
        <v>147574.04655620584</v>
      </c>
      <c r="O90" s="379">
        <v>28052</v>
      </c>
      <c r="P90" s="379">
        <v>679</v>
      </c>
      <c r="Q90" s="379">
        <v>105</v>
      </c>
      <c r="R90" s="379">
        <v>5636</v>
      </c>
      <c r="S90" s="379">
        <v>18380</v>
      </c>
      <c r="T90" s="379">
        <v>0</v>
      </c>
      <c r="U90" s="379">
        <v>77919</v>
      </c>
      <c r="V90" s="379">
        <v>2132</v>
      </c>
      <c r="W90" s="480">
        <f>(VLOOKUP(A90,'[1]floresta plant'!$A$4:$F$573,6,0))*1000</f>
        <v>26807.323530291953</v>
      </c>
      <c r="X90" s="24">
        <f t="shared" si="108"/>
        <v>159710.32353029196</v>
      </c>
      <c r="Y90" s="53">
        <f t="shared" si="96"/>
        <v>16</v>
      </c>
      <c r="Z90" s="53">
        <f t="shared" si="96"/>
        <v>-2606</v>
      </c>
      <c r="AA90" s="53">
        <f t="shared" si="96"/>
        <v>9012</v>
      </c>
      <c r="AB90" s="53">
        <f t="shared" si="93"/>
        <v>0</v>
      </c>
      <c r="AC90" s="53">
        <f t="shared" si="93"/>
        <v>8071</v>
      </c>
      <c r="AD90" s="53">
        <f t="shared" si="93"/>
        <v>-133</v>
      </c>
      <c r="AE90" s="53">
        <f t="shared" si="93"/>
        <v>150.27697408610402</v>
      </c>
      <c r="AF90" s="53">
        <f t="shared" si="109"/>
        <v>23</v>
      </c>
      <c r="AG90" s="53">
        <f t="shared" si="110"/>
        <v>-2397</v>
      </c>
      <c r="AH90" s="53">
        <f t="shared" si="111"/>
        <v>-12024.776974086126</v>
      </c>
      <c r="AI90" s="53">
        <f t="shared" si="177"/>
        <v>12136.276974086126</v>
      </c>
      <c r="AJ90" s="469">
        <v>0</v>
      </c>
      <c r="AK90" s="469">
        <v>0</v>
      </c>
      <c r="AL90" s="469">
        <v>111.49999999999999</v>
      </c>
      <c r="AM90" s="470">
        <f t="shared" si="112"/>
        <v>111.49999999999999</v>
      </c>
      <c r="AN90" s="53">
        <f t="shared" si="113"/>
        <v>-12024.776974086126</v>
      </c>
      <c r="AO90" s="382">
        <f t="shared" si="114"/>
        <v>2</v>
      </c>
      <c r="AP90">
        <v>1</v>
      </c>
      <c r="AQ90" s="383">
        <f t="shared" si="115"/>
        <v>17272.276974086104</v>
      </c>
      <c r="AR90" s="383">
        <f t="shared" si="116"/>
        <v>-5136</v>
      </c>
      <c r="AS90" s="383">
        <f t="shared" si="117"/>
        <v>16</v>
      </c>
      <c r="AT90" s="383">
        <f t="shared" si="118"/>
        <v>5136</v>
      </c>
      <c r="AU90" s="383">
        <f t="shared" si="119"/>
        <v>12024.776974086126</v>
      </c>
      <c r="AV90" s="383">
        <f t="shared" si="120"/>
        <v>1</v>
      </c>
      <c r="AW90" s="383">
        <f t="shared" si="121"/>
        <v>1</v>
      </c>
      <c r="AX90" s="383">
        <f t="shared" si="122"/>
        <v>1</v>
      </c>
      <c r="AY90" s="383">
        <f t="shared" si="123"/>
        <v>8</v>
      </c>
      <c r="AZ90">
        <f t="shared" si="124"/>
        <v>8</v>
      </c>
      <c r="BA90">
        <f t="shared" si="125"/>
        <v>0</v>
      </c>
      <c r="BB90" s="383">
        <f t="shared" si="126"/>
        <v>0</v>
      </c>
      <c r="BC90" s="384">
        <f t="shared" si="87"/>
        <v>16</v>
      </c>
      <c r="BD90" s="384">
        <f t="shared" si="87"/>
        <v>0.50739875389408096</v>
      </c>
      <c r="BE90" s="384">
        <f t="shared" si="87"/>
        <v>9012</v>
      </c>
      <c r="BF90" s="384">
        <f t="shared" si="87"/>
        <v>0</v>
      </c>
      <c r="BG90" s="384">
        <f t="shared" si="87"/>
        <v>8071</v>
      </c>
      <c r="BH90" s="384">
        <f t="shared" si="87"/>
        <v>2.5895638629283489E-2</v>
      </c>
      <c r="BI90" s="384">
        <f t="shared" si="182"/>
        <v>150.27697408610402</v>
      </c>
      <c r="BJ90" s="384">
        <f t="shared" si="182"/>
        <v>23</v>
      </c>
      <c r="BK90" s="384">
        <f t="shared" si="182"/>
        <v>0.46670560747663553</v>
      </c>
      <c r="BL90" s="474">
        <f t="shared" si="127"/>
        <v>5128</v>
      </c>
      <c r="BM90" s="409">
        <f t="shared" si="128"/>
        <v>-12016.776974086126</v>
      </c>
      <c r="BN90" s="473">
        <f t="shared" si="129"/>
        <v>17256.276974086104</v>
      </c>
      <c r="BO90" s="387">
        <f t="shared" si="130"/>
        <v>0.29716722834831411</v>
      </c>
      <c r="BP90" s="387">
        <f t="shared" si="131"/>
        <v>0.69637135473264722</v>
      </c>
      <c r="BQ90" s="388">
        <f t="shared" si="132"/>
        <v>6.4614169190386761E-3</v>
      </c>
      <c r="BR90" s="389">
        <f t="shared" si="133"/>
        <v>0</v>
      </c>
      <c r="BS90" s="390">
        <f t="shared" si="134"/>
        <v>16</v>
      </c>
      <c r="BT90" s="391">
        <f t="shared" si="180"/>
        <v>4.0591900311526476</v>
      </c>
      <c r="BU90" s="391">
        <f t="shared" si="180"/>
        <v>0</v>
      </c>
      <c r="BV90" s="391">
        <f t="shared" si="180"/>
        <v>0</v>
      </c>
      <c r="BW90" s="391">
        <f t="shared" si="178"/>
        <v>0</v>
      </c>
      <c r="BX90" s="391">
        <f t="shared" si="178"/>
        <v>0.20716510903426791</v>
      </c>
      <c r="BY90" s="391">
        <f t="shared" si="178"/>
        <v>0</v>
      </c>
      <c r="BZ90" s="391">
        <f t="shared" si="178"/>
        <v>0</v>
      </c>
      <c r="CA90" s="391">
        <f t="shared" si="89"/>
        <v>3.7336448598130842</v>
      </c>
      <c r="CB90" s="391">
        <f t="shared" si="135"/>
        <v>8</v>
      </c>
      <c r="CC90" s="391">
        <f t="shared" si="135"/>
        <v>0</v>
      </c>
      <c r="CD90" s="392">
        <f t="shared" si="136"/>
        <v>0</v>
      </c>
      <c r="CE90" s="393">
        <f t="shared" si="137"/>
        <v>-2606</v>
      </c>
      <c r="CF90" s="392">
        <f t="shared" si="97"/>
        <v>0</v>
      </c>
      <c r="CG90" s="392">
        <f t="shared" si="97"/>
        <v>0</v>
      </c>
      <c r="CH90" s="392">
        <f t="shared" si="97"/>
        <v>0</v>
      </c>
      <c r="CI90" s="392">
        <f t="shared" si="94"/>
        <v>0</v>
      </c>
      <c r="CJ90" s="392">
        <f t="shared" si="94"/>
        <v>0</v>
      </c>
      <c r="CK90" s="392">
        <f t="shared" si="94"/>
        <v>0</v>
      </c>
      <c r="CL90" s="392">
        <f t="shared" si="94"/>
        <v>0</v>
      </c>
      <c r="CM90" s="392">
        <f t="shared" si="138"/>
        <v>0</v>
      </c>
      <c r="CN90" s="392">
        <f t="shared" si="139"/>
        <v>0</v>
      </c>
      <c r="CO90" s="394">
        <f t="shared" si="140"/>
        <v>0</v>
      </c>
      <c r="CP90" s="394">
        <f t="shared" si="140"/>
        <v>1358.8499196351765</v>
      </c>
      <c r="CQ90" s="395">
        <f t="shared" si="141"/>
        <v>9012</v>
      </c>
      <c r="CR90" s="394">
        <f t="shared" si="101"/>
        <v>0</v>
      </c>
      <c r="CS90" s="394">
        <f t="shared" si="101"/>
        <v>0</v>
      </c>
      <c r="CT90" s="394">
        <f t="shared" si="101"/>
        <v>69.350360441856679</v>
      </c>
      <c r="CU90" s="394">
        <f t="shared" si="99"/>
        <v>0</v>
      </c>
      <c r="CV90" s="394">
        <f t="shared" si="99"/>
        <v>0</v>
      </c>
      <c r="CW90" s="394">
        <f t="shared" si="99"/>
        <v>1249.8707817979735</v>
      </c>
      <c r="CX90" s="396">
        <f t="shared" si="142"/>
        <v>6275.6986488506163</v>
      </c>
      <c r="CY90" s="396">
        <f t="shared" si="142"/>
        <v>58.230289274376545</v>
      </c>
      <c r="CZ90" s="397">
        <f t="shared" si="143"/>
        <v>0</v>
      </c>
      <c r="DA90" s="397">
        <f t="shared" si="143"/>
        <v>0</v>
      </c>
      <c r="DB90" s="397">
        <f t="shared" si="143"/>
        <v>0</v>
      </c>
      <c r="DC90" s="397">
        <f t="shared" si="144"/>
        <v>0</v>
      </c>
      <c r="DD90" s="397">
        <f t="shared" si="103"/>
        <v>0</v>
      </c>
      <c r="DE90" s="397">
        <f t="shared" si="103"/>
        <v>0</v>
      </c>
      <c r="DF90" s="397">
        <f t="shared" si="103"/>
        <v>0</v>
      </c>
      <c r="DG90" s="397">
        <f t="shared" si="103"/>
        <v>0</v>
      </c>
      <c r="DH90" s="397">
        <f t="shared" si="103"/>
        <v>0</v>
      </c>
      <c r="DI90" s="398">
        <f t="shared" si="145"/>
        <v>0</v>
      </c>
      <c r="DJ90" s="398">
        <f t="shared" si="145"/>
        <v>0</v>
      </c>
      <c r="DK90" s="399">
        <f t="shared" si="146"/>
        <v>0</v>
      </c>
      <c r="DL90" s="399">
        <f t="shared" si="146"/>
        <v>1216.9637928734476</v>
      </c>
      <c r="DM90" s="399">
        <f t="shared" si="146"/>
        <v>0</v>
      </c>
      <c r="DN90" s="399">
        <f t="shared" si="105"/>
        <v>0</v>
      </c>
      <c r="DO90" s="399">
        <f t="shared" si="147"/>
        <v>8071</v>
      </c>
      <c r="DP90" s="399">
        <f t="shared" si="148"/>
        <v>62.10905005839161</v>
      </c>
      <c r="DQ90" s="399">
        <f t="shared" si="148"/>
        <v>0</v>
      </c>
      <c r="DR90" s="399">
        <f t="shared" si="148"/>
        <v>0</v>
      </c>
      <c r="DS90" s="399">
        <f t="shared" si="106"/>
        <v>1119.3638570674038</v>
      </c>
      <c r="DT90" s="400">
        <f t="shared" si="149"/>
        <v>5620.4132040471959</v>
      </c>
      <c r="DU90" s="400">
        <f t="shared" si="149"/>
        <v>52.150095953561156</v>
      </c>
      <c r="DV90" s="386">
        <f t="shared" si="104"/>
        <v>0</v>
      </c>
      <c r="DW90" s="386">
        <f t="shared" si="104"/>
        <v>0</v>
      </c>
      <c r="DX90" s="386">
        <f t="shared" si="104"/>
        <v>0</v>
      </c>
      <c r="DY90" s="386">
        <f t="shared" si="104"/>
        <v>0</v>
      </c>
      <c r="DZ90" s="386">
        <f t="shared" si="104"/>
        <v>0</v>
      </c>
      <c r="EA90" s="401">
        <f t="shared" si="150"/>
        <v>-133</v>
      </c>
      <c r="EB90" s="386">
        <f t="shared" si="151"/>
        <v>0</v>
      </c>
      <c r="EC90" s="386">
        <f t="shared" si="151"/>
        <v>0</v>
      </c>
      <c r="ED90" s="386">
        <f t="shared" si="151"/>
        <v>0</v>
      </c>
      <c r="EE90" s="385">
        <f t="shared" si="152"/>
        <v>0</v>
      </c>
      <c r="EF90" s="385">
        <f t="shared" si="152"/>
        <v>0</v>
      </c>
      <c r="EG90" s="402">
        <f t="shared" si="102"/>
        <v>0</v>
      </c>
      <c r="EH90" s="402">
        <f t="shared" si="102"/>
        <v>22.659104988894804</v>
      </c>
      <c r="EI90" s="402">
        <f t="shared" si="102"/>
        <v>0</v>
      </c>
      <c r="EJ90" s="402">
        <f t="shared" si="100"/>
        <v>0</v>
      </c>
      <c r="EK90" s="402">
        <f t="shared" si="100"/>
        <v>0</v>
      </c>
      <c r="EL90" s="402">
        <f t="shared" si="100"/>
        <v>1.1564316820886451</v>
      </c>
      <c r="EM90" s="402">
        <f t="shared" si="153"/>
        <v>150.27697408610402</v>
      </c>
      <c r="EN90" s="402">
        <f t="shared" si="154"/>
        <v>0</v>
      </c>
      <c r="EO90" s="402">
        <f t="shared" si="154"/>
        <v>20.841855202755504</v>
      </c>
      <c r="EP90" s="402">
        <f t="shared" si="155"/>
        <v>104.64858002946318</v>
      </c>
      <c r="EQ90" s="402">
        <f t="shared" si="156"/>
        <v>0.97100218290188922</v>
      </c>
      <c r="ER90" s="394">
        <f t="shared" si="98"/>
        <v>0</v>
      </c>
      <c r="ES90" s="394">
        <f t="shared" si="98"/>
        <v>3.4679924713281247</v>
      </c>
      <c r="ET90" s="394">
        <f t="shared" si="98"/>
        <v>0</v>
      </c>
      <c r="EU90" s="394">
        <f t="shared" si="95"/>
        <v>0</v>
      </c>
      <c r="EV90" s="394">
        <f t="shared" si="95"/>
        <v>0</v>
      </c>
      <c r="EW90" s="394">
        <f t="shared" si="95"/>
        <v>0.17699270862879532</v>
      </c>
      <c r="EX90" s="394">
        <f t="shared" si="95"/>
        <v>0</v>
      </c>
      <c r="EY90" s="403">
        <f t="shared" si="157"/>
        <v>23</v>
      </c>
      <c r="EZ90" s="394">
        <f t="shared" si="158"/>
        <v>3.1898610720543039</v>
      </c>
      <c r="FA90" s="396">
        <f t="shared" si="159"/>
        <v>16.016541158850885</v>
      </c>
      <c r="FB90" s="396">
        <f t="shared" si="159"/>
        <v>0.14861258913788955</v>
      </c>
      <c r="FC90" s="404">
        <f t="shared" si="181"/>
        <v>0</v>
      </c>
      <c r="FD90" s="404">
        <f t="shared" si="181"/>
        <v>0</v>
      </c>
      <c r="FE90" s="404">
        <f t="shared" si="181"/>
        <v>0</v>
      </c>
      <c r="FF90" s="404">
        <f t="shared" si="179"/>
        <v>0</v>
      </c>
      <c r="FG90" s="404">
        <f t="shared" si="179"/>
        <v>0</v>
      </c>
      <c r="FH90" s="404">
        <f t="shared" si="179"/>
        <v>0</v>
      </c>
      <c r="FI90" s="404">
        <f t="shared" si="179"/>
        <v>0</v>
      </c>
      <c r="FJ90" s="404">
        <f t="shared" si="90"/>
        <v>0</v>
      </c>
      <c r="FK90" s="392">
        <f t="shared" si="160"/>
        <v>-2397</v>
      </c>
      <c r="FL90" s="384">
        <f t="shared" si="161"/>
        <v>0</v>
      </c>
      <c r="FM90" s="384">
        <f t="shared" si="161"/>
        <v>0</v>
      </c>
      <c r="FN90" s="405">
        <f t="shared" si="88"/>
        <v>0</v>
      </c>
      <c r="FO90" s="405">
        <f t="shared" si="88"/>
        <v>0</v>
      </c>
      <c r="FP90" s="405">
        <f t="shared" si="88"/>
        <v>0</v>
      </c>
      <c r="FQ90" s="405">
        <f t="shared" si="88"/>
        <v>0</v>
      </c>
      <c r="FR90" s="405">
        <f t="shared" si="88"/>
        <v>0</v>
      </c>
      <c r="FS90" s="405">
        <f t="shared" si="88"/>
        <v>0</v>
      </c>
      <c r="FT90" s="405">
        <f t="shared" si="183"/>
        <v>0</v>
      </c>
      <c r="FU90" s="405">
        <f t="shared" si="183"/>
        <v>0</v>
      </c>
      <c r="FV90" s="405">
        <f t="shared" si="183"/>
        <v>0</v>
      </c>
      <c r="FW90" s="397">
        <f t="shared" si="162"/>
        <v>-12024.776974086126</v>
      </c>
      <c r="FX90" s="406">
        <f t="shared" si="163"/>
        <v>0</v>
      </c>
      <c r="FY90" s="331">
        <f t="shared" si="164"/>
        <v>110.52899781707559</v>
      </c>
      <c r="FZ90" s="382">
        <f t="shared" si="165"/>
        <v>0.97100218292439422</v>
      </c>
      <c r="GA90" s="331">
        <f t="shared" si="166"/>
        <v>0</v>
      </c>
      <c r="GB90" s="407">
        <f t="shared" si="167"/>
        <v>0</v>
      </c>
      <c r="GC90" s="407">
        <f t="shared" si="168"/>
        <v>2.2737367544323206E-13</v>
      </c>
      <c r="GD90" s="407">
        <f t="shared" si="169"/>
        <v>0</v>
      </c>
      <c r="GE90" s="407">
        <f t="shared" si="170"/>
        <v>-2.2737367544323206E-13</v>
      </c>
      <c r="GF90" s="407">
        <f t="shared" si="171"/>
        <v>0</v>
      </c>
      <c r="GG90" s="407">
        <f t="shared" si="172"/>
        <v>0</v>
      </c>
      <c r="GH90" s="407">
        <f t="shared" si="173"/>
        <v>3.1086244689504383E-15</v>
      </c>
      <c r="GI90" s="407">
        <f t="shared" si="174"/>
        <v>0</v>
      </c>
      <c r="GJ90">
        <f t="shared" si="175"/>
        <v>0</v>
      </c>
      <c r="GK90" s="382">
        <f t="shared" si="176"/>
        <v>3.1086244689504383E-15</v>
      </c>
      <c r="GL90">
        <v>1</v>
      </c>
      <c r="GM90">
        <f t="shared" si="185"/>
        <v>16</v>
      </c>
      <c r="GN90">
        <f t="shared" si="185"/>
        <v>0</v>
      </c>
      <c r="GO90">
        <f t="shared" si="185"/>
        <v>9012</v>
      </c>
      <c r="GP90">
        <f t="shared" si="185"/>
        <v>0</v>
      </c>
      <c r="GQ90">
        <f t="shared" si="185"/>
        <v>8071</v>
      </c>
      <c r="GR90">
        <f t="shared" si="184"/>
        <v>0</v>
      </c>
      <c r="GS90">
        <f t="shared" si="184"/>
        <v>150.27697408610402</v>
      </c>
      <c r="GT90">
        <f t="shared" si="184"/>
        <v>23</v>
      </c>
      <c r="GU90">
        <f t="shared" si="184"/>
        <v>0</v>
      </c>
      <c r="GV90">
        <f t="shared" si="184"/>
        <v>0</v>
      </c>
    </row>
    <row r="91" spans="1:204" customFormat="1" x14ac:dyDescent="0.25">
      <c r="A91" s="378">
        <v>43029</v>
      </c>
      <c r="B91" s="32" t="s">
        <v>1476</v>
      </c>
      <c r="C91" t="s">
        <v>894</v>
      </c>
      <c r="D91">
        <v>1</v>
      </c>
      <c r="E91" s="379">
        <v>10105</v>
      </c>
      <c r="F91" s="379">
        <v>1012</v>
      </c>
      <c r="G91" s="379">
        <v>455</v>
      </c>
      <c r="H91" s="379">
        <v>222058</v>
      </c>
      <c r="I91" s="379">
        <v>31490</v>
      </c>
      <c r="J91" s="379">
        <v>0</v>
      </c>
      <c r="K91" s="379">
        <v>274424</v>
      </c>
      <c r="L91" s="379">
        <v>830</v>
      </c>
      <c r="M91" s="380">
        <v>1339.6253508741991</v>
      </c>
      <c r="N91" s="381">
        <f t="shared" si="107"/>
        <v>541713.62535087415</v>
      </c>
      <c r="O91" s="379">
        <v>11800</v>
      </c>
      <c r="P91" s="379">
        <v>925</v>
      </c>
      <c r="Q91" s="379">
        <v>790</v>
      </c>
      <c r="R91" s="379">
        <v>138470</v>
      </c>
      <c r="S91" s="379">
        <v>28150</v>
      </c>
      <c r="T91" s="379">
        <v>0</v>
      </c>
      <c r="U91" s="379">
        <v>301008</v>
      </c>
      <c r="V91" s="379">
        <v>605</v>
      </c>
      <c r="W91" s="480">
        <f>(VLOOKUP(A91,'[1]floresta plant'!$A$4:$F$573,6,0))*1000</f>
        <v>1479.1064483671635</v>
      </c>
      <c r="X91" s="24">
        <f t="shared" si="108"/>
        <v>483227.10644836718</v>
      </c>
      <c r="Y91" s="53">
        <f t="shared" si="96"/>
        <v>335</v>
      </c>
      <c r="Z91" s="53">
        <f t="shared" si="96"/>
        <v>-83588</v>
      </c>
      <c r="AA91" s="53">
        <f t="shared" si="96"/>
        <v>-3340</v>
      </c>
      <c r="AB91" s="53">
        <f t="shared" si="93"/>
        <v>0</v>
      </c>
      <c r="AC91" s="53">
        <f t="shared" si="93"/>
        <v>26584</v>
      </c>
      <c r="AD91" s="53">
        <f t="shared" si="93"/>
        <v>-225</v>
      </c>
      <c r="AE91" s="53">
        <f t="shared" si="93"/>
        <v>139.48109749296441</v>
      </c>
      <c r="AF91" s="53">
        <f t="shared" si="109"/>
        <v>-87</v>
      </c>
      <c r="AG91" s="53">
        <f t="shared" si="110"/>
        <v>1695</v>
      </c>
      <c r="AH91" s="53">
        <f t="shared" si="111"/>
        <v>58571.848902506972</v>
      </c>
      <c r="AI91" s="53">
        <f t="shared" si="177"/>
        <v>-58486.51890250697</v>
      </c>
      <c r="AJ91" s="469">
        <v>0</v>
      </c>
      <c r="AK91" s="469">
        <v>0</v>
      </c>
      <c r="AL91" s="469">
        <v>85.33</v>
      </c>
      <c r="AM91" s="470">
        <f t="shared" si="112"/>
        <v>85.33</v>
      </c>
      <c r="AN91" s="53">
        <f t="shared" si="113"/>
        <v>58571.848902506972</v>
      </c>
      <c r="AO91" s="382">
        <f t="shared" si="114"/>
        <v>3</v>
      </c>
      <c r="AP91">
        <v>1</v>
      </c>
      <c r="AQ91" s="383">
        <f t="shared" si="115"/>
        <v>28753.481097492964</v>
      </c>
      <c r="AR91" s="383">
        <f t="shared" si="116"/>
        <v>-87240</v>
      </c>
      <c r="AS91" s="383">
        <f t="shared" si="117"/>
        <v>335</v>
      </c>
      <c r="AT91" s="383">
        <f t="shared" si="118"/>
        <v>87240</v>
      </c>
      <c r="AU91" s="383">
        <f t="shared" si="119"/>
        <v>0</v>
      </c>
      <c r="AV91" s="383">
        <f t="shared" si="120"/>
        <v>1</v>
      </c>
      <c r="AW91" s="383">
        <f t="shared" si="121"/>
        <v>0</v>
      </c>
      <c r="AX91" s="383">
        <f t="shared" si="122"/>
        <v>1</v>
      </c>
      <c r="AY91" s="383">
        <f t="shared" si="123"/>
        <v>335</v>
      </c>
      <c r="AZ91">
        <f t="shared" si="124"/>
        <v>0</v>
      </c>
      <c r="BA91">
        <f t="shared" si="125"/>
        <v>0</v>
      </c>
      <c r="BB91" s="383">
        <f t="shared" si="126"/>
        <v>0</v>
      </c>
      <c r="BC91" s="384">
        <f t="shared" si="87"/>
        <v>335</v>
      </c>
      <c r="BD91" s="384">
        <f t="shared" si="87"/>
        <v>0.95813846859238883</v>
      </c>
      <c r="BE91" s="384">
        <f t="shared" si="87"/>
        <v>3.8285190279688214E-2</v>
      </c>
      <c r="BF91" s="384">
        <f t="shared" si="87"/>
        <v>0</v>
      </c>
      <c r="BG91" s="384">
        <f t="shared" si="87"/>
        <v>26584</v>
      </c>
      <c r="BH91" s="384">
        <f t="shared" si="87"/>
        <v>2.5790921595598348E-3</v>
      </c>
      <c r="BI91" s="384">
        <f t="shared" si="182"/>
        <v>139.48109749296441</v>
      </c>
      <c r="BJ91" s="384">
        <f t="shared" si="182"/>
        <v>9.9724896836313626E-4</v>
      </c>
      <c r="BK91" s="384">
        <f t="shared" si="182"/>
        <v>1695</v>
      </c>
      <c r="BL91" s="474">
        <f t="shared" si="127"/>
        <v>86905</v>
      </c>
      <c r="BM91" s="409">
        <f t="shared" si="128"/>
        <v>58571.848902506972</v>
      </c>
      <c r="BN91" s="473">
        <f t="shared" si="129"/>
        <v>28418.481097492964</v>
      </c>
      <c r="BO91" s="387">
        <f t="shared" si="130"/>
        <v>1</v>
      </c>
      <c r="BP91" s="387">
        <f t="shared" si="131"/>
        <v>0</v>
      </c>
      <c r="BQ91" s="388">
        <f t="shared" si="132"/>
        <v>0</v>
      </c>
      <c r="BR91" s="389">
        <f t="shared" si="133"/>
        <v>58486.518902507036</v>
      </c>
      <c r="BS91" s="390">
        <f t="shared" si="134"/>
        <v>335</v>
      </c>
      <c r="BT91" s="391">
        <f t="shared" si="180"/>
        <v>320.97638697845025</v>
      </c>
      <c r="BU91" s="391">
        <f t="shared" si="180"/>
        <v>12.825538743695551</v>
      </c>
      <c r="BV91" s="391">
        <f t="shared" si="180"/>
        <v>0</v>
      </c>
      <c r="BW91" s="391">
        <f t="shared" si="178"/>
        <v>0</v>
      </c>
      <c r="BX91" s="391">
        <f t="shared" si="178"/>
        <v>0.86399587345254469</v>
      </c>
      <c r="BY91" s="391">
        <f t="shared" si="178"/>
        <v>0</v>
      </c>
      <c r="BZ91" s="391">
        <f t="shared" si="178"/>
        <v>0.33407840440165065</v>
      </c>
      <c r="CA91" s="391">
        <f t="shared" si="89"/>
        <v>0</v>
      </c>
      <c r="CB91" s="391">
        <f t="shared" si="135"/>
        <v>0</v>
      </c>
      <c r="CC91" s="391">
        <f t="shared" si="135"/>
        <v>0</v>
      </c>
      <c r="CD91" s="392">
        <f t="shared" si="136"/>
        <v>0</v>
      </c>
      <c r="CE91" s="393">
        <f t="shared" si="137"/>
        <v>-83588</v>
      </c>
      <c r="CF91" s="392">
        <f t="shared" si="97"/>
        <v>0</v>
      </c>
      <c r="CG91" s="392">
        <f t="shared" si="97"/>
        <v>0</v>
      </c>
      <c r="CH91" s="392">
        <f t="shared" si="97"/>
        <v>0</v>
      </c>
      <c r="CI91" s="392">
        <f t="shared" si="94"/>
        <v>0</v>
      </c>
      <c r="CJ91" s="392">
        <f t="shared" si="94"/>
        <v>0</v>
      </c>
      <c r="CK91" s="392">
        <f t="shared" si="94"/>
        <v>0</v>
      </c>
      <c r="CL91" s="392">
        <f t="shared" si="94"/>
        <v>0</v>
      </c>
      <c r="CM91" s="392">
        <f t="shared" si="138"/>
        <v>0</v>
      </c>
      <c r="CN91" s="392">
        <f t="shared" si="139"/>
        <v>0</v>
      </c>
      <c r="CO91" s="394">
        <f t="shared" si="140"/>
        <v>0</v>
      </c>
      <c r="CP91" s="394">
        <f t="shared" si="140"/>
        <v>0</v>
      </c>
      <c r="CQ91" s="395">
        <f t="shared" si="141"/>
        <v>-3340</v>
      </c>
      <c r="CR91" s="394">
        <f t="shared" si="101"/>
        <v>0</v>
      </c>
      <c r="CS91" s="394">
        <f t="shared" si="101"/>
        <v>0</v>
      </c>
      <c r="CT91" s="394">
        <f t="shared" si="101"/>
        <v>0</v>
      </c>
      <c r="CU91" s="394">
        <f t="shared" si="99"/>
        <v>0</v>
      </c>
      <c r="CV91" s="394">
        <f t="shared" si="99"/>
        <v>0</v>
      </c>
      <c r="CW91" s="394">
        <f t="shared" si="99"/>
        <v>0</v>
      </c>
      <c r="CX91" s="396">
        <f t="shared" si="142"/>
        <v>0</v>
      </c>
      <c r="CY91" s="396">
        <f t="shared" si="142"/>
        <v>0</v>
      </c>
      <c r="CZ91" s="397">
        <f t="shared" si="143"/>
        <v>0</v>
      </c>
      <c r="DA91" s="397">
        <f t="shared" si="143"/>
        <v>0</v>
      </c>
      <c r="DB91" s="397">
        <f t="shared" si="143"/>
        <v>0</v>
      </c>
      <c r="DC91" s="397">
        <f t="shared" si="144"/>
        <v>0</v>
      </c>
      <c r="DD91" s="397">
        <f t="shared" si="103"/>
        <v>0</v>
      </c>
      <c r="DE91" s="397">
        <f t="shared" si="103"/>
        <v>0</v>
      </c>
      <c r="DF91" s="397">
        <f t="shared" si="103"/>
        <v>0</v>
      </c>
      <c r="DG91" s="397">
        <f t="shared" si="103"/>
        <v>0</v>
      </c>
      <c r="DH91" s="397">
        <f t="shared" si="103"/>
        <v>0</v>
      </c>
      <c r="DI91" s="398">
        <f t="shared" si="145"/>
        <v>0</v>
      </c>
      <c r="DJ91" s="398">
        <f t="shared" si="145"/>
        <v>0</v>
      </c>
      <c r="DK91" s="399">
        <f t="shared" si="146"/>
        <v>0</v>
      </c>
      <c r="DL91" s="399">
        <f t="shared" si="146"/>
        <v>25471.153049060063</v>
      </c>
      <c r="DM91" s="399">
        <f t="shared" si="146"/>
        <v>1017.7734983952315</v>
      </c>
      <c r="DN91" s="399">
        <f t="shared" si="105"/>
        <v>0</v>
      </c>
      <c r="DO91" s="399">
        <f t="shared" si="147"/>
        <v>26584</v>
      </c>
      <c r="DP91" s="399">
        <f t="shared" si="148"/>
        <v>68.562585969738649</v>
      </c>
      <c r="DQ91" s="399">
        <f t="shared" si="148"/>
        <v>0</v>
      </c>
      <c r="DR91" s="399">
        <f t="shared" si="148"/>
        <v>26.510866574965615</v>
      </c>
      <c r="DS91" s="399">
        <f t="shared" si="106"/>
        <v>0</v>
      </c>
      <c r="DT91" s="400">
        <f t="shared" si="149"/>
        <v>0</v>
      </c>
      <c r="DU91" s="400">
        <f t="shared" si="149"/>
        <v>0</v>
      </c>
      <c r="DV91" s="386">
        <f t="shared" si="104"/>
        <v>0</v>
      </c>
      <c r="DW91" s="386">
        <f t="shared" si="104"/>
        <v>0</v>
      </c>
      <c r="DX91" s="386">
        <f t="shared" si="104"/>
        <v>0</v>
      </c>
      <c r="DY91" s="386">
        <f t="shared" si="104"/>
        <v>0</v>
      </c>
      <c r="DZ91" s="386">
        <f t="shared" si="104"/>
        <v>0</v>
      </c>
      <c r="EA91" s="401">
        <f t="shared" si="150"/>
        <v>-225</v>
      </c>
      <c r="EB91" s="386">
        <f t="shared" si="151"/>
        <v>0</v>
      </c>
      <c r="EC91" s="386">
        <f t="shared" si="151"/>
        <v>0</v>
      </c>
      <c r="ED91" s="386">
        <f t="shared" si="151"/>
        <v>0</v>
      </c>
      <c r="EE91" s="385">
        <f t="shared" si="152"/>
        <v>0</v>
      </c>
      <c r="EF91" s="385">
        <f t="shared" si="152"/>
        <v>0</v>
      </c>
      <c r="EG91" s="402">
        <f t="shared" si="102"/>
        <v>0</v>
      </c>
      <c r="EH91" s="402">
        <f t="shared" si="102"/>
        <v>133.6422051494946</v>
      </c>
      <c r="EI91" s="402">
        <f t="shared" si="102"/>
        <v>5.3400603579378849</v>
      </c>
      <c r="EJ91" s="402">
        <f t="shared" si="100"/>
        <v>0</v>
      </c>
      <c r="EK91" s="402">
        <f t="shared" si="100"/>
        <v>0</v>
      </c>
      <c r="EL91" s="402">
        <f t="shared" si="100"/>
        <v>0.35973460495090542</v>
      </c>
      <c r="EM91" s="402">
        <f t="shared" si="153"/>
        <v>139.48109749296441</v>
      </c>
      <c r="EN91" s="402">
        <f t="shared" si="154"/>
        <v>0.13909738058101678</v>
      </c>
      <c r="EO91" s="402">
        <f t="shared" si="154"/>
        <v>0</v>
      </c>
      <c r="EP91" s="402">
        <f t="shared" si="155"/>
        <v>0</v>
      </c>
      <c r="EQ91" s="402">
        <f t="shared" si="156"/>
        <v>0</v>
      </c>
      <c r="ER91" s="394">
        <f t="shared" si="98"/>
        <v>0</v>
      </c>
      <c r="ES91" s="394">
        <f t="shared" si="98"/>
        <v>0</v>
      </c>
      <c r="ET91" s="394">
        <f t="shared" si="98"/>
        <v>0</v>
      </c>
      <c r="EU91" s="394">
        <f t="shared" si="95"/>
        <v>0</v>
      </c>
      <c r="EV91" s="394">
        <f t="shared" si="95"/>
        <v>0</v>
      </c>
      <c r="EW91" s="394">
        <f t="shared" si="95"/>
        <v>0</v>
      </c>
      <c r="EX91" s="394">
        <f t="shared" si="95"/>
        <v>0</v>
      </c>
      <c r="EY91" s="403">
        <f t="shared" si="157"/>
        <v>-87</v>
      </c>
      <c r="EZ91" s="394">
        <f t="shared" si="158"/>
        <v>0</v>
      </c>
      <c r="FA91" s="396">
        <f t="shared" si="159"/>
        <v>0</v>
      </c>
      <c r="FB91" s="396">
        <f t="shared" si="159"/>
        <v>0</v>
      </c>
      <c r="FC91" s="404">
        <f t="shared" si="181"/>
        <v>0</v>
      </c>
      <c r="FD91" s="404">
        <f t="shared" si="181"/>
        <v>1624.044704264099</v>
      </c>
      <c r="FE91" s="404">
        <f t="shared" si="181"/>
        <v>64.893397524071517</v>
      </c>
      <c r="FF91" s="404">
        <f t="shared" si="179"/>
        <v>0</v>
      </c>
      <c r="FG91" s="404">
        <f t="shared" si="179"/>
        <v>0</v>
      </c>
      <c r="FH91" s="404">
        <f t="shared" si="179"/>
        <v>4.3715612104539199</v>
      </c>
      <c r="FI91" s="404">
        <f t="shared" si="179"/>
        <v>0</v>
      </c>
      <c r="FJ91" s="404">
        <f t="shared" si="90"/>
        <v>1.6903370013755159</v>
      </c>
      <c r="FK91" s="392">
        <f t="shared" si="160"/>
        <v>1695</v>
      </c>
      <c r="FL91" s="384">
        <f t="shared" si="161"/>
        <v>0</v>
      </c>
      <c r="FM91" s="384">
        <f t="shared" si="161"/>
        <v>0</v>
      </c>
      <c r="FN91" s="405">
        <f t="shared" si="88"/>
        <v>0</v>
      </c>
      <c r="FO91" s="405">
        <f t="shared" si="88"/>
        <v>56038.183654547895</v>
      </c>
      <c r="FP91" s="405">
        <f t="shared" si="88"/>
        <v>2239.1675049790633</v>
      </c>
      <c r="FQ91" s="405">
        <f t="shared" si="88"/>
        <v>0</v>
      </c>
      <c r="FR91" s="405">
        <f t="shared" si="88"/>
        <v>0</v>
      </c>
      <c r="FS91" s="405">
        <f t="shared" si="88"/>
        <v>150.84212234140398</v>
      </c>
      <c r="FT91" s="405">
        <f t="shared" si="183"/>
        <v>0</v>
      </c>
      <c r="FU91" s="405">
        <f t="shared" si="183"/>
        <v>58.325620638676213</v>
      </c>
      <c r="FV91" s="405">
        <f t="shared" si="183"/>
        <v>0</v>
      </c>
      <c r="FW91" s="397">
        <f t="shared" si="162"/>
        <v>58571.848902506972</v>
      </c>
      <c r="FX91" s="406">
        <f t="shared" si="163"/>
        <v>85.329999999928987</v>
      </c>
      <c r="FY91" s="331">
        <f t="shared" si="164"/>
        <v>85.329999999928987</v>
      </c>
      <c r="FZ91" s="382">
        <f t="shared" si="165"/>
        <v>7.1011641011864413E-11</v>
      </c>
      <c r="GA91" s="331">
        <f t="shared" si="166"/>
        <v>0</v>
      </c>
      <c r="GB91" s="407">
        <f t="shared" si="167"/>
        <v>0</v>
      </c>
      <c r="GC91" s="407">
        <f t="shared" si="168"/>
        <v>0</v>
      </c>
      <c r="GD91" s="407">
        <f t="shared" si="169"/>
        <v>0</v>
      </c>
      <c r="GE91" s="407">
        <f t="shared" si="170"/>
        <v>0</v>
      </c>
      <c r="GF91" s="407">
        <f t="shared" si="171"/>
        <v>0</v>
      </c>
      <c r="GG91" s="407">
        <f t="shared" si="172"/>
        <v>0</v>
      </c>
      <c r="GH91" s="407">
        <f t="shared" si="173"/>
        <v>0</v>
      </c>
      <c r="GI91" s="407">
        <f t="shared" si="174"/>
        <v>0</v>
      </c>
      <c r="GJ91">
        <f t="shared" si="175"/>
        <v>0</v>
      </c>
      <c r="GK91" s="382">
        <f t="shared" si="176"/>
        <v>0</v>
      </c>
      <c r="GL91">
        <v>1</v>
      </c>
      <c r="GM91">
        <f t="shared" si="185"/>
        <v>335</v>
      </c>
      <c r="GN91">
        <f t="shared" si="185"/>
        <v>0</v>
      </c>
      <c r="GO91">
        <f t="shared" si="185"/>
        <v>0</v>
      </c>
      <c r="GP91">
        <f t="shared" si="185"/>
        <v>0</v>
      </c>
      <c r="GQ91">
        <f t="shared" si="185"/>
        <v>26584</v>
      </c>
      <c r="GR91">
        <f t="shared" si="184"/>
        <v>0</v>
      </c>
      <c r="GS91">
        <f t="shared" si="184"/>
        <v>139.48109749296441</v>
      </c>
      <c r="GT91">
        <f t="shared" si="184"/>
        <v>0</v>
      </c>
      <c r="GU91">
        <f t="shared" si="184"/>
        <v>1695</v>
      </c>
      <c r="GV91">
        <f t="shared" si="184"/>
        <v>58571.848902506972</v>
      </c>
    </row>
    <row r="92" spans="1:204" customFormat="1" x14ac:dyDescent="0.25">
      <c r="A92" s="378">
        <v>43030</v>
      </c>
      <c r="B92" s="32" t="s">
        <v>1477</v>
      </c>
      <c r="C92" t="s">
        <v>894</v>
      </c>
      <c r="D92">
        <v>1</v>
      </c>
      <c r="E92" s="379">
        <v>3008</v>
      </c>
      <c r="F92" s="379">
        <v>1115</v>
      </c>
      <c r="G92" s="379">
        <v>0</v>
      </c>
      <c r="H92" s="379">
        <v>106500</v>
      </c>
      <c r="I92" s="379">
        <v>12000</v>
      </c>
      <c r="J92" s="379">
        <v>0</v>
      </c>
      <c r="K92" s="379">
        <v>63824</v>
      </c>
      <c r="L92" s="379">
        <v>280</v>
      </c>
      <c r="M92" s="380">
        <v>3280.1467890033928</v>
      </c>
      <c r="N92" s="381">
        <f t="shared" si="107"/>
        <v>190007.1467890034</v>
      </c>
      <c r="O92" s="379">
        <v>3520</v>
      </c>
      <c r="P92" s="379">
        <v>1574</v>
      </c>
      <c r="Q92" s="379">
        <v>16</v>
      </c>
      <c r="R92" s="379">
        <v>99000</v>
      </c>
      <c r="S92" s="379">
        <v>9350</v>
      </c>
      <c r="T92" s="379">
        <v>0</v>
      </c>
      <c r="U92" s="379">
        <v>66300</v>
      </c>
      <c r="V92" s="379">
        <v>150</v>
      </c>
      <c r="W92" s="480">
        <f>(VLOOKUP(A92,'[1]floresta plant'!$A$4:$F$573,6,0))*1000</f>
        <v>3636.1654709197428</v>
      </c>
      <c r="X92" s="24">
        <f t="shared" si="108"/>
        <v>183546.16547091975</v>
      </c>
      <c r="Y92" s="53">
        <f t="shared" si="96"/>
        <v>16</v>
      </c>
      <c r="Z92" s="53">
        <f t="shared" si="96"/>
        <v>-7500</v>
      </c>
      <c r="AA92" s="53">
        <f t="shared" si="96"/>
        <v>-2650</v>
      </c>
      <c r="AB92" s="53">
        <f t="shared" si="93"/>
        <v>0</v>
      </c>
      <c r="AC92" s="53">
        <f t="shared" si="93"/>
        <v>2476</v>
      </c>
      <c r="AD92" s="53">
        <f t="shared" si="93"/>
        <v>-130</v>
      </c>
      <c r="AE92" s="53">
        <f t="shared" si="93"/>
        <v>356.01868191635003</v>
      </c>
      <c r="AF92" s="53">
        <f t="shared" si="109"/>
        <v>459</v>
      </c>
      <c r="AG92" s="53">
        <f t="shared" si="110"/>
        <v>512</v>
      </c>
      <c r="AH92" s="53">
        <f t="shared" si="111"/>
        <v>6465.0613180836499</v>
      </c>
      <c r="AI92" s="53">
        <f t="shared" si="177"/>
        <v>-6460.98131808365</v>
      </c>
      <c r="AJ92" s="469">
        <v>0</v>
      </c>
      <c r="AK92" s="469">
        <v>0</v>
      </c>
      <c r="AL92" s="469">
        <v>4.08</v>
      </c>
      <c r="AM92" s="470">
        <f t="shared" si="112"/>
        <v>4.08</v>
      </c>
      <c r="AN92" s="53">
        <f t="shared" si="113"/>
        <v>6465.0613180836499</v>
      </c>
      <c r="AO92" s="382">
        <f t="shared" si="114"/>
        <v>3</v>
      </c>
      <c r="AP92">
        <v>1</v>
      </c>
      <c r="AQ92" s="383">
        <f t="shared" si="115"/>
        <v>3819.01868191635</v>
      </c>
      <c r="AR92" s="383">
        <f t="shared" si="116"/>
        <v>-10280</v>
      </c>
      <c r="AS92" s="383">
        <f t="shared" si="117"/>
        <v>16</v>
      </c>
      <c r="AT92" s="383">
        <f t="shared" si="118"/>
        <v>10280</v>
      </c>
      <c r="AU92" s="383">
        <f t="shared" si="119"/>
        <v>0</v>
      </c>
      <c r="AV92" s="383">
        <f t="shared" si="120"/>
        <v>1</v>
      </c>
      <c r="AW92" s="383">
        <f t="shared" si="121"/>
        <v>0</v>
      </c>
      <c r="AX92" s="383">
        <f t="shared" si="122"/>
        <v>1</v>
      </c>
      <c r="AY92" s="383">
        <f t="shared" si="123"/>
        <v>16</v>
      </c>
      <c r="AZ92">
        <f t="shared" si="124"/>
        <v>0</v>
      </c>
      <c r="BA92">
        <f t="shared" si="125"/>
        <v>0</v>
      </c>
      <c r="BB92" s="383">
        <f t="shared" si="126"/>
        <v>0</v>
      </c>
      <c r="BC92" s="384">
        <f t="shared" si="87"/>
        <v>16</v>
      </c>
      <c r="BD92" s="384">
        <f t="shared" si="87"/>
        <v>0.72957198443579763</v>
      </c>
      <c r="BE92" s="384">
        <f t="shared" si="87"/>
        <v>0.25778210116731515</v>
      </c>
      <c r="BF92" s="384">
        <f t="shared" si="87"/>
        <v>0</v>
      </c>
      <c r="BG92" s="384">
        <f t="shared" si="87"/>
        <v>2476</v>
      </c>
      <c r="BH92" s="384">
        <f t="shared" si="87"/>
        <v>1.264591439688716E-2</v>
      </c>
      <c r="BI92" s="384">
        <f t="shared" si="182"/>
        <v>356.01868191635003</v>
      </c>
      <c r="BJ92" s="384">
        <f t="shared" si="182"/>
        <v>459</v>
      </c>
      <c r="BK92" s="384">
        <f t="shared" si="182"/>
        <v>512</v>
      </c>
      <c r="BL92" s="474">
        <f t="shared" si="127"/>
        <v>10264</v>
      </c>
      <c r="BM92" s="409">
        <f t="shared" si="128"/>
        <v>6465.0613180836499</v>
      </c>
      <c r="BN92" s="473">
        <f t="shared" si="129"/>
        <v>3803.01868191635</v>
      </c>
      <c r="BO92" s="387">
        <f t="shared" si="130"/>
        <v>1</v>
      </c>
      <c r="BP92" s="387">
        <f t="shared" si="131"/>
        <v>0</v>
      </c>
      <c r="BQ92" s="388">
        <f t="shared" si="132"/>
        <v>0</v>
      </c>
      <c r="BR92" s="389">
        <f t="shared" si="133"/>
        <v>6460.98131808365</v>
      </c>
      <c r="BS92" s="390">
        <f t="shared" si="134"/>
        <v>16</v>
      </c>
      <c r="BT92" s="391">
        <f t="shared" si="180"/>
        <v>11.673151750972762</v>
      </c>
      <c r="BU92" s="391">
        <f t="shared" si="180"/>
        <v>4.1245136186770424</v>
      </c>
      <c r="BV92" s="391">
        <f t="shared" si="180"/>
        <v>0</v>
      </c>
      <c r="BW92" s="391">
        <f t="shared" si="178"/>
        <v>0</v>
      </c>
      <c r="BX92" s="391">
        <f t="shared" si="178"/>
        <v>0.20233463035019456</v>
      </c>
      <c r="BY92" s="391">
        <f t="shared" si="178"/>
        <v>0</v>
      </c>
      <c r="BZ92" s="391">
        <f t="shared" si="178"/>
        <v>0</v>
      </c>
      <c r="CA92" s="391">
        <f t="shared" si="89"/>
        <v>0</v>
      </c>
      <c r="CB92" s="391">
        <f t="shared" si="135"/>
        <v>0</v>
      </c>
      <c r="CC92" s="391">
        <f t="shared" si="135"/>
        <v>0</v>
      </c>
      <c r="CD92" s="392">
        <f t="shared" si="136"/>
        <v>0</v>
      </c>
      <c r="CE92" s="393">
        <f t="shared" si="137"/>
        <v>-7500</v>
      </c>
      <c r="CF92" s="392">
        <f t="shared" si="97"/>
        <v>0</v>
      </c>
      <c r="CG92" s="392">
        <f t="shared" si="97"/>
        <v>0</v>
      </c>
      <c r="CH92" s="392">
        <f t="shared" si="97"/>
        <v>0</v>
      </c>
      <c r="CI92" s="392">
        <f t="shared" si="94"/>
        <v>0</v>
      </c>
      <c r="CJ92" s="392">
        <f t="shared" si="94"/>
        <v>0</v>
      </c>
      <c r="CK92" s="392">
        <f t="shared" si="94"/>
        <v>0</v>
      </c>
      <c r="CL92" s="392">
        <f t="shared" si="94"/>
        <v>0</v>
      </c>
      <c r="CM92" s="392">
        <f t="shared" si="138"/>
        <v>0</v>
      </c>
      <c r="CN92" s="392">
        <f t="shared" si="139"/>
        <v>0</v>
      </c>
      <c r="CO92" s="394">
        <f t="shared" si="140"/>
        <v>0</v>
      </c>
      <c r="CP92" s="394">
        <f t="shared" si="140"/>
        <v>0</v>
      </c>
      <c r="CQ92" s="395">
        <f t="shared" si="141"/>
        <v>-2650</v>
      </c>
      <c r="CR92" s="394">
        <f t="shared" si="101"/>
        <v>0</v>
      </c>
      <c r="CS92" s="394">
        <f t="shared" si="101"/>
        <v>0</v>
      </c>
      <c r="CT92" s="394">
        <f t="shared" si="101"/>
        <v>0</v>
      </c>
      <c r="CU92" s="394">
        <f t="shared" si="99"/>
        <v>0</v>
      </c>
      <c r="CV92" s="394">
        <f t="shared" si="99"/>
        <v>0</v>
      </c>
      <c r="CW92" s="394">
        <f t="shared" si="99"/>
        <v>0</v>
      </c>
      <c r="CX92" s="396">
        <f t="shared" si="142"/>
        <v>0</v>
      </c>
      <c r="CY92" s="396">
        <f t="shared" si="142"/>
        <v>0</v>
      </c>
      <c r="CZ92" s="397">
        <f t="shared" si="143"/>
        <v>0</v>
      </c>
      <c r="DA92" s="397">
        <f t="shared" si="143"/>
        <v>0</v>
      </c>
      <c r="DB92" s="397">
        <f t="shared" si="143"/>
        <v>0</v>
      </c>
      <c r="DC92" s="397">
        <f t="shared" si="144"/>
        <v>0</v>
      </c>
      <c r="DD92" s="397">
        <f t="shared" si="103"/>
        <v>0</v>
      </c>
      <c r="DE92" s="397">
        <f t="shared" si="103"/>
        <v>0</v>
      </c>
      <c r="DF92" s="397">
        <f t="shared" si="103"/>
        <v>0</v>
      </c>
      <c r="DG92" s="397">
        <f t="shared" si="103"/>
        <v>0</v>
      </c>
      <c r="DH92" s="397">
        <f t="shared" si="103"/>
        <v>0</v>
      </c>
      <c r="DI92" s="398">
        <f t="shared" si="145"/>
        <v>0</v>
      </c>
      <c r="DJ92" s="398">
        <f t="shared" si="145"/>
        <v>0</v>
      </c>
      <c r="DK92" s="399">
        <f t="shared" si="146"/>
        <v>0</v>
      </c>
      <c r="DL92" s="399">
        <f t="shared" si="146"/>
        <v>1806.4202334630349</v>
      </c>
      <c r="DM92" s="399">
        <f t="shared" si="146"/>
        <v>638.26848249027228</v>
      </c>
      <c r="DN92" s="399">
        <f t="shared" si="105"/>
        <v>0</v>
      </c>
      <c r="DO92" s="399">
        <f t="shared" si="147"/>
        <v>2476</v>
      </c>
      <c r="DP92" s="399">
        <f t="shared" si="148"/>
        <v>31.311284046692606</v>
      </c>
      <c r="DQ92" s="399">
        <f t="shared" si="148"/>
        <v>0</v>
      </c>
      <c r="DR92" s="399">
        <f t="shared" si="148"/>
        <v>0</v>
      </c>
      <c r="DS92" s="399">
        <f t="shared" si="106"/>
        <v>0</v>
      </c>
      <c r="DT92" s="400">
        <f t="shared" si="149"/>
        <v>0</v>
      </c>
      <c r="DU92" s="400">
        <f t="shared" si="149"/>
        <v>0</v>
      </c>
      <c r="DV92" s="386">
        <f t="shared" si="104"/>
        <v>0</v>
      </c>
      <c r="DW92" s="386">
        <f t="shared" si="104"/>
        <v>0</v>
      </c>
      <c r="DX92" s="386">
        <f t="shared" si="104"/>
        <v>0</v>
      </c>
      <c r="DY92" s="386">
        <f t="shared" si="104"/>
        <v>0</v>
      </c>
      <c r="DZ92" s="386">
        <f t="shared" si="104"/>
        <v>0</v>
      </c>
      <c r="EA92" s="401">
        <f t="shared" si="150"/>
        <v>-130</v>
      </c>
      <c r="EB92" s="386">
        <f t="shared" si="151"/>
        <v>0</v>
      </c>
      <c r="EC92" s="386">
        <f t="shared" si="151"/>
        <v>0</v>
      </c>
      <c r="ED92" s="386">
        <f t="shared" si="151"/>
        <v>0</v>
      </c>
      <c r="EE92" s="385">
        <f t="shared" si="152"/>
        <v>0</v>
      </c>
      <c r="EF92" s="385">
        <f t="shared" si="152"/>
        <v>0</v>
      </c>
      <c r="EG92" s="402">
        <f t="shared" si="102"/>
        <v>0</v>
      </c>
      <c r="EH92" s="402">
        <f t="shared" si="102"/>
        <v>259.74125626192853</v>
      </c>
      <c r="EI92" s="402">
        <f t="shared" si="102"/>
        <v>91.775243879214742</v>
      </c>
      <c r="EJ92" s="402">
        <f t="shared" si="100"/>
        <v>0</v>
      </c>
      <c r="EK92" s="402">
        <f t="shared" si="100"/>
        <v>0</v>
      </c>
      <c r="EL92" s="402">
        <f t="shared" si="100"/>
        <v>4.5021817752067612</v>
      </c>
      <c r="EM92" s="402">
        <f t="shared" si="153"/>
        <v>356.01868191635003</v>
      </c>
      <c r="EN92" s="402">
        <f t="shared" si="154"/>
        <v>0</v>
      </c>
      <c r="EO92" s="402">
        <f t="shared" si="154"/>
        <v>0</v>
      </c>
      <c r="EP92" s="402">
        <f t="shared" si="155"/>
        <v>0</v>
      </c>
      <c r="EQ92" s="402">
        <f t="shared" si="156"/>
        <v>0</v>
      </c>
      <c r="ER92" s="394">
        <f t="shared" si="98"/>
        <v>0</v>
      </c>
      <c r="ES92" s="394">
        <f t="shared" si="98"/>
        <v>334.87354085603113</v>
      </c>
      <c r="ET92" s="394">
        <f t="shared" si="98"/>
        <v>118.32198443579765</v>
      </c>
      <c r="EU92" s="394">
        <f t="shared" si="95"/>
        <v>0</v>
      </c>
      <c r="EV92" s="394">
        <f t="shared" si="95"/>
        <v>0</v>
      </c>
      <c r="EW92" s="394">
        <f t="shared" si="95"/>
        <v>5.804474708171206</v>
      </c>
      <c r="EX92" s="394">
        <f t="shared" si="95"/>
        <v>0</v>
      </c>
      <c r="EY92" s="403">
        <f t="shared" si="157"/>
        <v>459</v>
      </c>
      <c r="EZ92" s="394">
        <f t="shared" si="158"/>
        <v>0</v>
      </c>
      <c r="FA92" s="396">
        <f t="shared" si="159"/>
        <v>0</v>
      </c>
      <c r="FB92" s="396">
        <f t="shared" si="159"/>
        <v>0</v>
      </c>
      <c r="FC92" s="404">
        <f t="shared" si="181"/>
        <v>0</v>
      </c>
      <c r="FD92" s="404">
        <f t="shared" si="181"/>
        <v>373.54085603112838</v>
      </c>
      <c r="FE92" s="404">
        <f t="shared" si="181"/>
        <v>131.98443579766536</v>
      </c>
      <c r="FF92" s="404">
        <f t="shared" si="179"/>
        <v>0</v>
      </c>
      <c r="FG92" s="404">
        <f t="shared" si="179"/>
        <v>0</v>
      </c>
      <c r="FH92" s="404">
        <f t="shared" si="179"/>
        <v>6.4747081712062258</v>
      </c>
      <c r="FI92" s="404">
        <f t="shared" si="179"/>
        <v>0</v>
      </c>
      <c r="FJ92" s="404">
        <f t="shared" si="90"/>
        <v>0</v>
      </c>
      <c r="FK92" s="392">
        <f t="shared" si="160"/>
        <v>512</v>
      </c>
      <c r="FL92" s="384">
        <f t="shared" si="161"/>
        <v>0</v>
      </c>
      <c r="FM92" s="384">
        <f t="shared" si="161"/>
        <v>0</v>
      </c>
      <c r="FN92" s="405">
        <f t="shared" si="88"/>
        <v>0</v>
      </c>
      <c r="FO92" s="405">
        <f t="shared" si="88"/>
        <v>4713.7509616369043</v>
      </c>
      <c r="FP92" s="405">
        <f t="shared" si="88"/>
        <v>1665.5253397783727</v>
      </c>
      <c r="FQ92" s="405">
        <f t="shared" si="88"/>
        <v>0</v>
      </c>
      <c r="FR92" s="405">
        <f t="shared" si="88"/>
        <v>0</v>
      </c>
      <c r="FS92" s="405">
        <f t="shared" si="88"/>
        <v>81.705016668373005</v>
      </c>
      <c r="FT92" s="405">
        <f t="shared" si="183"/>
        <v>0</v>
      </c>
      <c r="FU92" s="405">
        <f t="shared" si="183"/>
        <v>0</v>
      </c>
      <c r="FV92" s="405">
        <f t="shared" si="183"/>
        <v>0</v>
      </c>
      <c r="FW92" s="397">
        <f t="shared" si="162"/>
        <v>6465.0613180836499</v>
      </c>
      <c r="FX92" s="406">
        <f t="shared" si="163"/>
        <v>4.0799999999999272</v>
      </c>
      <c r="FY92" s="331">
        <f t="shared" si="164"/>
        <v>4.0799999999999272</v>
      </c>
      <c r="FZ92" s="382">
        <f t="shared" si="165"/>
        <v>7.2830630415410269E-14</v>
      </c>
      <c r="GA92" s="331">
        <f t="shared" si="166"/>
        <v>1.7763568394002505E-15</v>
      </c>
      <c r="GB92" s="407">
        <f t="shared" si="167"/>
        <v>0</v>
      </c>
      <c r="GC92" s="407">
        <f t="shared" si="168"/>
        <v>0</v>
      </c>
      <c r="GD92" s="407">
        <f t="shared" si="169"/>
        <v>0</v>
      </c>
      <c r="GE92" s="407">
        <f t="shared" si="170"/>
        <v>4.5474735088646412E-13</v>
      </c>
      <c r="GF92" s="407">
        <f t="shared" si="171"/>
        <v>0</v>
      </c>
      <c r="GG92" s="407">
        <f t="shared" si="172"/>
        <v>0</v>
      </c>
      <c r="GH92" s="407">
        <f t="shared" si="173"/>
        <v>5.6843418860808015E-14</v>
      </c>
      <c r="GI92" s="407">
        <f t="shared" si="174"/>
        <v>5.6843418860808015E-14</v>
      </c>
      <c r="GJ92">
        <f t="shared" si="175"/>
        <v>0</v>
      </c>
      <c r="GK92" s="382">
        <f t="shared" si="176"/>
        <v>5.702105454474804E-13</v>
      </c>
      <c r="GL92">
        <v>1</v>
      </c>
      <c r="GM92">
        <f t="shared" si="185"/>
        <v>16</v>
      </c>
      <c r="GN92">
        <f t="shared" si="185"/>
        <v>0</v>
      </c>
      <c r="GO92">
        <f t="shared" si="185"/>
        <v>0</v>
      </c>
      <c r="GP92">
        <f t="shared" si="185"/>
        <v>0</v>
      </c>
      <c r="GQ92">
        <f t="shared" si="185"/>
        <v>2476</v>
      </c>
      <c r="GR92">
        <f t="shared" si="184"/>
        <v>0</v>
      </c>
      <c r="GS92">
        <f t="shared" si="184"/>
        <v>356.01868191635003</v>
      </c>
      <c r="GT92">
        <f t="shared" si="184"/>
        <v>459</v>
      </c>
      <c r="GU92">
        <f t="shared" si="184"/>
        <v>512</v>
      </c>
      <c r="GV92">
        <f t="shared" si="184"/>
        <v>6465.0613180836499</v>
      </c>
    </row>
    <row r="93" spans="1:204" customFormat="1" x14ac:dyDescent="0.25">
      <c r="A93" s="378">
        <v>43031</v>
      </c>
      <c r="B93" s="32" t="s">
        <v>1478</v>
      </c>
      <c r="C93" t="s">
        <v>894</v>
      </c>
      <c r="D93">
        <v>1</v>
      </c>
      <c r="E93" s="379">
        <v>5996</v>
      </c>
      <c r="F93" s="379">
        <v>358</v>
      </c>
      <c r="G93" s="379">
        <v>0</v>
      </c>
      <c r="H93" s="379">
        <v>48616</v>
      </c>
      <c r="I93" s="379">
        <v>5850</v>
      </c>
      <c r="J93" s="379">
        <v>0</v>
      </c>
      <c r="K93" s="379">
        <v>73835</v>
      </c>
      <c r="L93" s="379">
        <v>450</v>
      </c>
      <c r="M93" s="380">
        <v>1601.9661522100785</v>
      </c>
      <c r="N93" s="381">
        <f t="shared" si="107"/>
        <v>136706.96615221008</v>
      </c>
      <c r="O93" s="379">
        <v>8766</v>
      </c>
      <c r="P93" s="379">
        <v>415</v>
      </c>
      <c r="Q93" s="379">
        <v>0</v>
      </c>
      <c r="R93" s="379">
        <v>38100</v>
      </c>
      <c r="S93" s="379">
        <v>9500</v>
      </c>
      <c r="T93" s="379">
        <v>0</v>
      </c>
      <c r="U93" s="379">
        <v>65367</v>
      </c>
      <c r="V93" s="379">
        <v>430</v>
      </c>
      <c r="W93" s="480">
        <f>(VLOOKUP(A93,'[1]floresta plant'!$A$4:$F$573,6,0))*1000</f>
        <v>1950.4085246443285</v>
      </c>
      <c r="X93" s="24">
        <f t="shared" si="108"/>
        <v>124528.40852464433</v>
      </c>
      <c r="Y93" s="53">
        <f t="shared" si="96"/>
        <v>0</v>
      </c>
      <c r="Z93" s="53">
        <f t="shared" si="96"/>
        <v>-10516</v>
      </c>
      <c r="AA93" s="53">
        <f t="shared" si="96"/>
        <v>3650</v>
      </c>
      <c r="AB93" s="53">
        <f t="shared" si="93"/>
        <v>0</v>
      </c>
      <c r="AC93" s="53">
        <f t="shared" si="93"/>
        <v>-8468</v>
      </c>
      <c r="AD93" s="53">
        <f t="shared" si="93"/>
        <v>-20</v>
      </c>
      <c r="AE93" s="53">
        <f t="shared" si="93"/>
        <v>348.44237243425005</v>
      </c>
      <c r="AF93" s="53">
        <f t="shared" si="109"/>
        <v>57</v>
      </c>
      <c r="AG93" s="53">
        <f t="shared" si="110"/>
        <v>2770</v>
      </c>
      <c r="AH93" s="53">
        <f t="shared" si="111"/>
        <v>12178.557627565751</v>
      </c>
      <c r="AI93" s="53">
        <f t="shared" si="177"/>
        <v>-12178.557627565751</v>
      </c>
      <c r="AJ93" s="469">
        <v>0</v>
      </c>
      <c r="AK93" s="469">
        <v>0</v>
      </c>
      <c r="AL93" s="469">
        <v>0</v>
      </c>
      <c r="AM93" s="470">
        <f t="shared" si="112"/>
        <v>0</v>
      </c>
      <c r="AN93" s="53">
        <f t="shared" si="113"/>
        <v>12178.557627565751</v>
      </c>
      <c r="AO93" s="382">
        <f t="shared" si="114"/>
        <v>3</v>
      </c>
      <c r="AP93">
        <v>1</v>
      </c>
      <c r="AQ93" s="383">
        <f t="shared" si="115"/>
        <v>6825.4423724342505</v>
      </c>
      <c r="AR93" s="383">
        <f t="shared" si="116"/>
        <v>-19004</v>
      </c>
      <c r="AS93" s="383">
        <f t="shared" si="117"/>
        <v>0</v>
      </c>
      <c r="AT93" s="383">
        <f t="shared" si="118"/>
        <v>19004</v>
      </c>
      <c r="AU93" s="383">
        <f t="shared" si="119"/>
        <v>0</v>
      </c>
      <c r="AV93" s="383">
        <f t="shared" si="120"/>
        <v>1</v>
      </c>
      <c r="AW93" s="383">
        <f t="shared" si="121"/>
        <v>0</v>
      </c>
      <c r="AX93" s="383">
        <f t="shared" si="122"/>
        <v>1</v>
      </c>
      <c r="AY93" s="383">
        <f t="shared" si="123"/>
        <v>0</v>
      </c>
      <c r="AZ93">
        <f t="shared" si="124"/>
        <v>0</v>
      </c>
      <c r="BA93">
        <f t="shared" si="125"/>
        <v>0</v>
      </c>
      <c r="BB93" s="383">
        <f t="shared" si="126"/>
        <v>0</v>
      </c>
      <c r="BC93" s="384">
        <f t="shared" si="87"/>
        <v>0</v>
      </c>
      <c r="BD93" s="384">
        <f t="shared" si="87"/>
        <v>0.55335718796042943</v>
      </c>
      <c r="BE93" s="384">
        <f t="shared" si="87"/>
        <v>3650</v>
      </c>
      <c r="BF93" s="384">
        <f t="shared" si="87"/>
        <v>0</v>
      </c>
      <c r="BG93" s="384">
        <f t="shared" si="87"/>
        <v>0.44559040202062722</v>
      </c>
      <c r="BH93" s="384">
        <f t="shared" si="87"/>
        <v>1.0524100189433804E-3</v>
      </c>
      <c r="BI93" s="384">
        <f t="shared" si="182"/>
        <v>348.44237243425005</v>
      </c>
      <c r="BJ93" s="384">
        <f t="shared" si="182"/>
        <v>57</v>
      </c>
      <c r="BK93" s="384">
        <f t="shared" si="182"/>
        <v>2770</v>
      </c>
      <c r="BL93" s="474">
        <f t="shared" si="127"/>
        <v>19004</v>
      </c>
      <c r="BM93" s="409">
        <f t="shared" si="128"/>
        <v>12178.557627565751</v>
      </c>
      <c r="BN93" s="473">
        <f t="shared" si="129"/>
        <v>6825.4423724342505</v>
      </c>
      <c r="BO93" s="387">
        <f t="shared" si="130"/>
        <v>1</v>
      </c>
      <c r="BP93" s="387">
        <f t="shared" si="131"/>
        <v>0</v>
      </c>
      <c r="BQ93" s="388">
        <f t="shared" si="132"/>
        <v>0</v>
      </c>
      <c r="BR93" s="389">
        <f t="shared" si="133"/>
        <v>12178.557627565749</v>
      </c>
      <c r="BS93" s="390">
        <f t="shared" si="134"/>
        <v>0</v>
      </c>
      <c r="BT93" s="391">
        <f t="shared" si="180"/>
        <v>0</v>
      </c>
      <c r="BU93" s="391">
        <f t="shared" si="180"/>
        <v>0</v>
      </c>
      <c r="BV93" s="391">
        <f t="shared" si="180"/>
        <v>0</v>
      </c>
      <c r="BW93" s="391">
        <f t="shared" si="178"/>
        <v>0</v>
      </c>
      <c r="BX93" s="391">
        <f t="shared" si="178"/>
        <v>0</v>
      </c>
      <c r="BY93" s="391">
        <f t="shared" si="178"/>
        <v>0</v>
      </c>
      <c r="BZ93" s="391">
        <f t="shared" si="178"/>
        <v>0</v>
      </c>
      <c r="CA93" s="391">
        <f t="shared" si="89"/>
        <v>0</v>
      </c>
      <c r="CB93" s="391">
        <f t="shared" si="135"/>
        <v>0</v>
      </c>
      <c r="CC93" s="391">
        <f t="shared" si="135"/>
        <v>0</v>
      </c>
      <c r="CD93" s="392">
        <f t="shared" si="136"/>
        <v>0</v>
      </c>
      <c r="CE93" s="393">
        <f t="shared" si="137"/>
        <v>-10516</v>
      </c>
      <c r="CF93" s="392">
        <f t="shared" si="97"/>
        <v>0</v>
      </c>
      <c r="CG93" s="392">
        <f t="shared" si="97"/>
        <v>0</v>
      </c>
      <c r="CH93" s="392">
        <f t="shared" si="97"/>
        <v>0</v>
      </c>
      <c r="CI93" s="392">
        <f t="shared" si="94"/>
        <v>0</v>
      </c>
      <c r="CJ93" s="392">
        <f t="shared" si="94"/>
        <v>0</v>
      </c>
      <c r="CK93" s="392">
        <f t="shared" si="94"/>
        <v>0</v>
      </c>
      <c r="CL93" s="392">
        <f t="shared" si="94"/>
        <v>0</v>
      </c>
      <c r="CM93" s="392">
        <f t="shared" si="138"/>
        <v>0</v>
      </c>
      <c r="CN93" s="392">
        <f t="shared" si="139"/>
        <v>0</v>
      </c>
      <c r="CO93" s="394">
        <f t="shared" si="140"/>
        <v>0</v>
      </c>
      <c r="CP93" s="394">
        <f t="shared" si="140"/>
        <v>2019.7537360555675</v>
      </c>
      <c r="CQ93" s="395">
        <f t="shared" si="141"/>
        <v>3650</v>
      </c>
      <c r="CR93" s="394">
        <f t="shared" si="101"/>
        <v>0</v>
      </c>
      <c r="CS93" s="394">
        <f t="shared" si="101"/>
        <v>1626.4049673752893</v>
      </c>
      <c r="CT93" s="394">
        <f t="shared" si="101"/>
        <v>3.8412965691433385</v>
      </c>
      <c r="CU93" s="394">
        <f t="shared" si="99"/>
        <v>0</v>
      </c>
      <c r="CV93" s="394">
        <f t="shared" si="99"/>
        <v>0</v>
      </c>
      <c r="CW93" s="394">
        <f t="shared" si="99"/>
        <v>0</v>
      </c>
      <c r="CX93" s="396">
        <f t="shared" si="142"/>
        <v>0</v>
      </c>
      <c r="CY93" s="396">
        <f t="shared" si="142"/>
        <v>0</v>
      </c>
      <c r="CZ93" s="397">
        <f t="shared" si="143"/>
        <v>0</v>
      </c>
      <c r="DA93" s="397">
        <f t="shared" si="143"/>
        <v>0</v>
      </c>
      <c r="DB93" s="397">
        <f t="shared" si="143"/>
        <v>0</v>
      </c>
      <c r="DC93" s="397">
        <f t="shared" si="144"/>
        <v>0</v>
      </c>
      <c r="DD93" s="397">
        <f t="shared" si="103"/>
        <v>0</v>
      </c>
      <c r="DE93" s="397">
        <f t="shared" si="103"/>
        <v>0</v>
      </c>
      <c r="DF93" s="397">
        <f t="shared" si="103"/>
        <v>0</v>
      </c>
      <c r="DG93" s="397">
        <f t="shared" si="103"/>
        <v>0</v>
      </c>
      <c r="DH93" s="397">
        <f t="shared" si="103"/>
        <v>0</v>
      </c>
      <c r="DI93" s="398">
        <f t="shared" si="145"/>
        <v>0</v>
      </c>
      <c r="DJ93" s="398">
        <f t="shared" si="145"/>
        <v>0</v>
      </c>
      <c r="DK93" s="399">
        <f t="shared" si="146"/>
        <v>0</v>
      </c>
      <c r="DL93" s="399">
        <f t="shared" si="146"/>
        <v>0</v>
      </c>
      <c r="DM93" s="399">
        <f t="shared" si="146"/>
        <v>0</v>
      </c>
      <c r="DN93" s="399">
        <f t="shared" si="105"/>
        <v>0</v>
      </c>
      <c r="DO93" s="399">
        <f t="shared" si="147"/>
        <v>-8468</v>
      </c>
      <c r="DP93" s="399">
        <f t="shared" si="148"/>
        <v>0</v>
      </c>
      <c r="DQ93" s="399">
        <f t="shared" si="148"/>
        <v>0</v>
      </c>
      <c r="DR93" s="399">
        <f t="shared" si="148"/>
        <v>0</v>
      </c>
      <c r="DS93" s="399">
        <f t="shared" si="106"/>
        <v>0</v>
      </c>
      <c r="DT93" s="400">
        <f t="shared" si="149"/>
        <v>0</v>
      </c>
      <c r="DU93" s="400">
        <f t="shared" si="149"/>
        <v>0</v>
      </c>
      <c r="DV93" s="386">
        <f t="shared" si="104"/>
        <v>0</v>
      </c>
      <c r="DW93" s="386">
        <f t="shared" si="104"/>
        <v>0</v>
      </c>
      <c r="DX93" s="386">
        <f t="shared" si="104"/>
        <v>0</v>
      </c>
      <c r="DY93" s="386">
        <f t="shared" si="104"/>
        <v>0</v>
      </c>
      <c r="DZ93" s="386">
        <f t="shared" si="104"/>
        <v>0</v>
      </c>
      <c r="EA93" s="401">
        <f t="shared" si="150"/>
        <v>-20</v>
      </c>
      <c r="EB93" s="386">
        <f t="shared" si="151"/>
        <v>0</v>
      </c>
      <c r="EC93" s="386">
        <f t="shared" si="151"/>
        <v>0</v>
      </c>
      <c r="ED93" s="386">
        <f t="shared" si="151"/>
        <v>0</v>
      </c>
      <c r="EE93" s="385">
        <f t="shared" si="152"/>
        <v>0</v>
      </c>
      <c r="EF93" s="385">
        <f t="shared" si="152"/>
        <v>0</v>
      </c>
      <c r="EG93" s="402">
        <f t="shared" si="102"/>
        <v>0</v>
      </c>
      <c r="EH93" s="402">
        <f t="shared" si="102"/>
        <v>192.81309137647725</v>
      </c>
      <c r="EI93" s="402">
        <f t="shared" si="102"/>
        <v>0</v>
      </c>
      <c r="EJ93" s="402">
        <f t="shared" si="100"/>
        <v>0</v>
      </c>
      <c r="EK93" s="402">
        <f t="shared" si="100"/>
        <v>155.26257681399861</v>
      </c>
      <c r="EL93" s="402">
        <f t="shared" si="100"/>
        <v>0.36670424377420552</v>
      </c>
      <c r="EM93" s="402">
        <f t="shared" si="153"/>
        <v>348.44237243425005</v>
      </c>
      <c r="EN93" s="402">
        <f t="shared" si="154"/>
        <v>0</v>
      </c>
      <c r="EO93" s="402">
        <f t="shared" si="154"/>
        <v>0</v>
      </c>
      <c r="EP93" s="402">
        <f t="shared" si="155"/>
        <v>0</v>
      </c>
      <c r="EQ93" s="402">
        <f t="shared" si="156"/>
        <v>0</v>
      </c>
      <c r="ER93" s="394">
        <f t="shared" si="98"/>
        <v>0</v>
      </c>
      <c r="ES93" s="394">
        <f t="shared" si="98"/>
        <v>31.541359713744477</v>
      </c>
      <c r="ET93" s="394">
        <f t="shared" si="98"/>
        <v>0</v>
      </c>
      <c r="EU93" s="394">
        <f t="shared" si="95"/>
        <v>0</v>
      </c>
      <c r="EV93" s="394">
        <f t="shared" si="95"/>
        <v>25.398652915175752</v>
      </c>
      <c r="EW93" s="394">
        <f t="shared" si="95"/>
        <v>5.9987371079772686E-2</v>
      </c>
      <c r="EX93" s="394">
        <f t="shared" si="95"/>
        <v>0</v>
      </c>
      <c r="EY93" s="403">
        <f t="shared" si="157"/>
        <v>57</v>
      </c>
      <c r="EZ93" s="394">
        <f t="shared" si="158"/>
        <v>0</v>
      </c>
      <c r="FA93" s="396">
        <f t="shared" si="159"/>
        <v>0</v>
      </c>
      <c r="FB93" s="396">
        <f t="shared" si="159"/>
        <v>0</v>
      </c>
      <c r="FC93" s="404">
        <f t="shared" si="181"/>
        <v>0</v>
      </c>
      <c r="FD93" s="404">
        <f t="shared" si="181"/>
        <v>1532.7994106503895</v>
      </c>
      <c r="FE93" s="404">
        <f t="shared" si="181"/>
        <v>0</v>
      </c>
      <c r="FF93" s="404">
        <f t="shared" si="179"/>
        <v>0</v>
      </c>
      <c r="FG93" s="404">
        <f t="shared" si="179"/>
        <v>1234.2854135971374</v>
      </c>
      <c r="FH93" s="404">
        <f t="shared" si="179"/>
        <v>2.9151757524731639</v>
      </c>
      <c r="FI93" s="404">
        <f t="shared" si="179"/>
        <v>0</v>
      </c>
      <c r="FJ93" s="404">
        <f t="shared" si="90"/>
        <v>0</v>
      </c>
      <c r="FK93" s="392">
        <f t="shared" si="160"/>
        <v>2770</v>
      </c>
      <c r="FL93" s="384">
        <f t="shared" si="161"/>
        <v>0</v>
      </c>
      <c r="FM93" s="384">
        <f t="shared" si="161"/>
        <v>0</v>
      </c>
      <c r="FN93" s="405">
        <f t="shared" si="88"/>
        <v>0</v>
      </c>
      <c r="FO93" s="405">
        <f t="shared" si="88"/>
        <v>6739.0924022038216</v>
      </c>
      <c r="FP93" s="405">
        <f t="shared" si="88"/>
        <v>0</v>
      </c>
      <c r="FQ93" s="405">
        <f t="shared" si="88"/>
        <v>0</v>
      </c>
      <c r="FR93" s="405">
        <f t="shared" si="88"/>
        <v>5426.6483892983988</v>
      </c>
      <c r="FS93" s="405">
        <f t="shared" si="88"/>
        <v>12.816836063529522</v>
      </c>
      <c r="FT93" s="405">
        <f t="shared" si="183"/>
        <v>0</v>
      </c>
      <c r="FU93" s="405">
        <f t="shared" si="183"/>
        <v>0</v>
      </c>
      <c r="FV93" s="405">
        <f t="shared" si="183"/>
        <v>0</v>
      </c>
      <c r="FW93" s="397">
        <f t="shared" si="162"/>
        <v>12178.557627565751</v>
      </c>
      <c r="FX93" s="406">
        <f t="shared" si="163"/>
        <v>1.8189894035458565E-12</v>
      </c>
      <c r="FY93" s="331">
        <f t="shared" si="164"/>
        <v>1.8189894035458565E-12</v>
      </c>
      <c r="FZ93" s="382">
        <f t="shared" si="165"/>
        <v>-1.8189894035458565E-12</v>
      </c>
      <c r="GA93" s="331">
        <f t="shared" si="166"/>
        <v>0</v>
      </c>
      <c r="GB93" s="407">
        <f t="shared" si="167"/>
        <v>0</v>
      </c>
      <c r="GC93" s="407">
        <f t="shared" si="168"/>
        <v>-2.2737367544323206E-13</v>
      </c>
      <c r="GD93" s="407">
        <f t="shared" si="169"/>
        <v>0</v>
      </c>
      <c r="GE93" s="407">
        <f t="shared" si="170"/>
        <v>0</v>
      </c>
      <c r="GF93" s="407">
        <f t="shared" si="171"/>
        <v>0</v>
      </c>
      <c r="GG93" s="407">
        <f t="shared" si="172"/>
        <v>-5.6843418860808015E-14</v>
      </c>
      <c r="GH93" s="407">
        <f t="shared" si="173"/>
        <v>0</v>
      </c>
      <c r="GI93" s="407">
        <f t="shared" si="174"/>
        <v>0</v>
      </c>
      <c r="GJ93">
        <f t="shared" si="175"/>
        <v>0</v>
      </c>
      <c r="GK93" s="382">
        <f t="shared" si="176"/>
        <v>-2.8421709430404007E-13</v>
      </c>
      <c r="GL93">
        <v>1</v>
      </c>
      <c r="GM93">
        <f t="shared" si="185"/>
        <v>0</v>
      </c>
      <c r="GN93">
        <f t="shared" si="185"/>
        <v>0</v>
      </c>
      <c r="GO93">
        <f t="shared" si="185"/>
        <v>3650</v>
      </c>
      <c r="GP93">
        <f t="shared" si="185"/>
        <v>0</v>
      </c>
      <c r="GQ93">
        <f t="shared" si="185"/>
        <v>0</v>
      </c>
      <c r="GR93">
        <f t="shared" si="184"/>
        <v>0</v>
      </c>
      <c r="GS93">
        <f t="shared" si="184"/>
        <v>348.44237243425005</v>
      </c>
      <c r="GT93">
        <f t="shared" si="184"/>
        <v>57</v>
      </c>
      <c r="GU93">
        <f t="shared" si="184"/>
        <v>2770</v>
      </c>
      <c r="GV93">
        <f t="shared" si="184"/>
        <v>12178.557627565751</v>
      </c>
    </row>
    <row r="94" spans="1:204" customFormat="1" x14ac:dyDescent="0.25">
      <c r="A94" s="378">
        <v>43032</v>
      </c>
      <c r="B94" s="32" t="s">
        <v>1479</v>
      </c>
      <c r="C94" t="s">
        <v>894</v>
      </c>
      <c r="D94">
        <v>1</v>
      </c>
      <c r="E94" s="379">
        <v>11489</v>
      </c>
      <c r="F94" s="379">
        <v>2370</v>
      </c>
      <c r="G94" s="379">
        <v>0</v>
      </c>
      <c r="H94" s="379">
        <v>34200</v>
      </c>
      <c r="I94" s="379">
        <v>28200</v>
      </c>
      <c r="J94" s="379">
        <v>0</v>
      </c>
      <c r="K94" s="379">
        <v>10444</v>
      </c>
      <c r="L94" s="379">
        <v>7100</v>
      </c>
      <c r="M94" s="380">
        <v>25179.947531253212</v>
      </c>
      <c r="N94" s="381">
        <f t="shared" si="107"/>
        <v>118982.94753125322</v>
      </c>
      <c r="O94" s="379">
        <v>10601</v>
      </c>
      <c r="P94" s="379">
        <v>2524</v>
      </c>
      <c r="Q94" s="379">
        <v>1</v>
      </c>
      <c r="R94" s="379">
        <v>27900</v>
      </c>
      <c r="S94" s="379">
        <v>24500</v>
      </c>
      <c r="T94" s="379">
        <v>0</v>
      </c>
      <c r="U94" s="379">
        <v>9700</v>
      </c>
      <c r="V94" s="379">
        <v>3550</v>
      </c>
      <c r="W94" s="480">
        <f>(VLOOKUP(A94,'[1]floresta plant'!$A$4:$F$573,6,0))*1000</f>
        <v>27676.152391298823</v>
      </c>
      <c r="X94" s="24">
        <f t="shared" si="108"/>
        <v>106452.15239129882</v>
      </c>
      <c r="Y94" s="53">
        <f t="shared" si="96"/>
        <v>1</v>
      </c>
      <c r="Z94" s="53">
        <f t="shared" si="96"/>
        <v>-6300</v>
      </c>
      <c r="AA94" s="53">
        <f t="shared" si="96"/>
        <v>-3700</v>
      </c>
      <c r="AB94" s="53">
        <f t="shared" si="93"/>
        <v>0</v>
      </c>
      <c r="AC94" s="53">
        <f t="shared" si="93"/>
        <v>-744</v>
      </c>
      <c r="AD94" s="53">
        <f t="shared" si="93"/>
        <v>-3550</v>
      </c>
      <c r="AE94" s="53">
        <f t="shared" si="93"/>
        <v>2496.204860045611</v>
      </c>
      <c r="AF94" s="53">
        <f t="shared" si="109"/>
        <v>154</v>
      </c>
      <c r="AG94" s="53">
        <f t="shared" si="110"/>
        <v>-888</v>
      </c>
      <c r="AH94" s="53">
        <f t="shared" si="111"/>
        <v>12530.795139954396</v>
      </c>
      <c r="AI94" s="53">
        <f t="shared" si="177"/>
        <v>-12530.795139954396</v>
      </c>
      <c r="AJ94" s="469">
        <v>0</v>
      </c>
      <c r="AK94" s="469">
        <v>0</v>
      </c>
      <c r="AL94" s="469">
        <v>0</v>
      </c>
      <c r="AM94" s="470">
        <f t="shared" si="112"/>
        <v>0</v>
      </c>
      <c r="AN94" s="53">
        <f t="shared" si="113"/>
        <v>12530.795139954396</v>
      </c>
      <c r="AO94" s="382">
        <f t="shared" si="114"/>
        <v>3</v>
      </c>
      <c r="AP94">
        <v>1</v>
      </c>
      <c r="AQ94" s="383">
        <f t="shared" si="115"/>
        <v>2651.204860045611</v>
      </c>
      <c r="AR94" s="383">
        <f t="shared" si="116"/>
        <v>-15182</v>
      </c>
      <c r="AS94" s="383">
        <f t="shared" si="117"/>
        <v>1</v>
      </c>
      <c r="AT94" s="383">
        <f t="shared" si="118"/>
        <v>15182</v>
      </c>
      <c r="AU94" s="383">
        <f t="shared" si="119"/>
        <v>0</v>
      </c>
      <c r="AV94" s="383">
        <f t="shared" si="120"/>
        <v>1</v>
      </c>
      <c r="AW94" s="383">
        <f t="shared" si="121"/>
        <v>0</v>
      </c>
      <c r="AX94" s="383">
        <f t="shared" si="122"/>
        <v>1</v>
      </c>
      <c r="AY94" s="383">
        <f t="shared" si="123"/>
        <v>1</v>
      </c>
      <c r="AZ94">
        <f t="shared" si="124"/>
        <v>0</v>
      </c>
      <c r="BA94">
        <f t="shared" si="125"/>
        <v>0</v>
      </c>
      <c r="BB94" s="383">
        <f t="shared" si="126"/>
        <v>0</v>
      </c>
      <c r="BC94" s="384">
        <f t="shared" si="87"/>
        <v>1</v>
      </c>
      <c r="BD94" s="384">
        <f t="shared" si="87"/>
        <v>0.41496509023844025</v>
      </c>
      <c r="BE94" s="384">
        <f t="shared" si="87"/>
        <v>0.24370965617178236</v>
      </c>
      <c r="BF94" s="384">
        <f t="shared" si="87"/>
        <v>0</v>
      </c>
      <c r="BG94" s="384">
        <f t="shared" si="87"/>
        <v>4.900540113292056E-2</v>
      </c>
      <c r="BH94" s="384">
        <f t="shared" si="87"/>
        <v>0.23382953497562903</v>
      </c>
      <c r="BI94" s="384">
        <f t="shared" si="182"/>
        <v>2496.204860045611</v>
      </c>
      <c r="BJ94" s="384">
        <f t="shared" si="182"/>
        <v>154</v>
      </c>
      <c r="BK94" s="384">
        <f t="shared" si="182"/>
        <v>5.8490317481227773E-2</v>
      </c>
      <c r="BL94" s="474">
        <f t="shared" si="127"/>
        <v>15181</v>
      </c>
      <c r="BM94" s="409">
        <f t="shared" si="128"/>
        <v>12530.795139954396</v>
      </c>
      <c r="BN94" s="473">
        <f t="shared" si="129"/>
        <v>2650.204860045611</v>
      </c>
      <c r="BO94" s="387">
        <f t="shared" si="130"/>
        <v>1</v>
      </c>
      <c r="BP94" s="387">
        <f t="shared" si="131"/>
        <v>0</v>
      </c>
      <c r="BQ94" s="388">
        <f t="shared" si="132"/>
        <v>0</v>
      </c>
      <c r="BR94" s="389">
        <f t="shared" si="133"/>
        <v>12530.795139954389</v>
      </c>
      <c r="BS94" s="390">
        <f t="shared" si="134"/>
        <v>1</v>
      </c>
      <c r="BT94" s="391">
        <f t="shared" si="180"/>
        <v>0.41496509023844025</v>
      </c>
      <c r="BU94" s="391">
        <f t="shared" si="180"/>
        <v>0.24370965617178236</v>
      </c>
      <c r="BV94" s="391">
        <f t="shared" si="180"/>
        <v>0</v>
      </c>
      <c r="BW94" s="391">
        <f t="shared" si="178"/>
        <v>4.900540113292056E-2</v>
      </c>
      <c r="BX94" s="391">
        <f t="shared" si="178"/>
        <v>0.23382953497562903</v>
      </c>
      <c r="BY94" s="391">
        <f t="shared" si="178"/>
        <v>0</v>
      </c>
      <c r="BZ94" s="391">
        <f t="shared" si="178"/>
        <v>0</v>
      </c>
      <c r="CA94" s="391">
        <f t="shared" si="89"/>
        <v>5.8490317481227773E-2</v>
      </c>
      <c r="CB94" s="391">
        <f t="shared" si="135"/>
        <v>0</v>
      </c>
      <c r="CC94" s="391">
        <f t="shared" si="135"/>
        <v>0</v>
      </c>
      <c r="CD94" s="392">
        <f t="shared" si="136"/>
        <v>0</v>
      </c>
      <c r="CE94" s="393">
        <f t="shared" si="137"/>
        <v>-6300</v>
      </c>
      <c r="CF94" s="392">
        <f t="shared" si="97"/>
        <v>0</v>
      </c>
      <c r="CG94" s="392">
        <f t="shared" si="97"/>
        <v>0</v>
      </c>
      <c r="CH94" s="392">
        <f t="shared" si="97"/>
        <v>0</v>
      </c>
      <c r="CI94" s="392">
        <f t="shared" si="94"/>
        <v>0</v>
      </c>
      <c r="CJ94" s="392">
        <f t="shared" si="94"/>
        <v>0</v>
      </c>
      <c r="CK94" s="392">
        <f t="shared" si="94"/>
        <v>0</v>
      </c>
      <c r="CL94" s="392">
        <f t="shared" si="94"/>
        <v>0</v>
      </c>
      <c r="CM94" s="392">
        <f t="shared" si="138"/>
        <v>0</v>
      </c>
      <c r="CN94" s="392">
        <f t="shared" si="139"/>
        <v>0</v>
      </c>
      <c r="CO94" s="394">
        <f t="shared" si="140"/>
        <v>0</v>
      </c>
      <c r="CP94" s="394">
        <f t="shared" si="140"/>
        <v>0</v>
      </c>
      <c r="CQ94" s="395">
        <f t="shared" si="141"/>
        <v>-3700</v>
      </c>
      <c r="CR94" s="394">
        <f t="shared" si="101"/>
        <v>0</v>
      </c>
      <c r="CS94" s="394">
        <f t="shared" si="101"/>
        <v>0</v>
      </c>
      <c r="CT94" s="394">
        <f t="shared" si="101"/>
        <v>0</v>
      </c>
      <c r="CU94" s="394">
        <f t="shared" si="99"/>
        <v>0</v>
      </c>
      <c r="CV94" s="394">
        <f t="shared" si="99"/>
        <v>0</v>
      </c>
      <c r="CW94" s="394">
        <f t="shared" si="99"/>
        <v>0</v>
      </c>
      <c r="CX94" s="396">
        <f t="shared" si="142"/>
        <v>0</v>
      </c>
      <c r="CY94" s="396">
        <f t="shared" si="142"/>
        <v>0</v>
      </c>
      <c r="CZ94" s="397">
        <f t="shared" si="143"/>
        <v>0</v>
      </c>
      <c r="DA94" s="397">
        <f t="shared" si="143"/>
        <v>0</v>
      </c>
      <c r="DB94" s="397">
        <f t="shared" si="143"/>
        <v>0</v>
      </c>
      <c r="DC94" s="397">
        <f t="shared" si="144"/>
        <v>0</v>
      </c>
      <c r="DD94" s="397">
        <f t="shared" si="103"/>
        <v>0</v>
      </c>
      <c r="DE94" s="397">
        <f t="shared" si="103"/>
        <v>0</v>
      </c>
      <c r="DF94" s="397">
        <f t="shared" si="103"/>
        <v>0</v>
      </c>
      <c r="DG94" s="397">
        <f t="shared" si="103"/>
        <v>0</v>
      </c>
      <c r="DH94" s="397">
        <f t="shared" si="103"/>
        <v>0</v>
      </c>
      <c r="DI94" s="398">
        <f t="shared" si="145"/>
        <v>0</v>
      </c>
      <c r="DJ94" s="398">
        <f t="shared" si="145"/>
        <v>0</v>
      </c>
      <c r="DK94" s="399">
        <f t="shared" si="146"/>
        <v>0</v>
      </c>
      <c r="DL94" s="399">
        <f t="shared" si="146"/>
        <v>0</v>
      </c>
      <c r="DM94" s="399">
        <f t="shared" si="146"/>
        <v>0</v>
      </c>
      <c r="DN94" s="399">
        <f t="shared" si="105"/>
        <v>0</v>
      </c>
      <c r="DO94" s="399">
        <f t="shared" si="147"/>
        <v>-744</v>
      </c>
      <c r="DP94" s="399">
        <f t="shared" si="148"/>
        <v>0</v>
      </c>
      <c r="DQ94" s="399">
        <f t="shared" si="148"/>
        <v>0</v>
      </c>
      <c r="DR94" s="399">
        <f t="shared" si="148"/>
        <v>0</v>
      </c>
      <c r="DS94" s="399">
        <f t="shared" si="106"/>
        <v>0</v>
      </c>
      <c r="DT94" s="400">
        <f t="shared" si="149"/>
        <v>0</v>
      </c>
      <c r="DU94" s="400">
        <f t="shared" si="149"/>
        <v>0</v>
      </c>
      <c r="DV94" s="386">
        <f t="shared" si="104"/>
        <v>0</v>
      </c>
      <c r="DW94" s="386">
        <f t="shared" si="104"/>
        <v>0</v>
      </c>
      <c r="DX94" s="386">
        <f t="shared" si="104"/>
        <v>0</v>
      </c>
      <c r="DY94" s="386">
        <f t="shared" si="104"/>
        <v>0</v>
      </c>
      <c r="DZ94" s="386">
        <f t="shared" si="104"/>
        <v>0</v>
      </c>
      <c r="EA94" s="401">
        <f t="shared" si="150"/>
        <v>-3550</v>
      </c>
      <c r="EB94" s="386">
        <f t="shared" si="151"/>
        <v>0</v>
      </c>
      <c r="EC94" s="386">
        <f t="shared" si="151"/>
        <v>0</v>
      </c>
      <c r="ED94" s="386">
        <f t="shared" si="151"/>
        <v>0</v>
      </c>
      <c r="EE94" s="385">
        <f t="shared" si="152"/>
        <v>0</v>
      </c>
      <c r="EF94" s="385">
        <f t="shared" si="152"/>
        <v>0</v>
      </c>
      <c r="EG94" s="402">
        <f t="shared" si="102"/>
        <v>0</v>
      </c>
      <c r="EH94" s="402">
        <f t="shared" si="102"/>
        <v>1035.8378750024601</v>
      </c>
      <c r="EI94" s="402">
        <f t="shared" si="102"/>
        <v>608.34922817604797</v>
      </c>
      <c r="EJ94" s="402">
        <f t="shared" si="100"/>
        <v>0</v>
      </c>
      <c r="EK94" s="402">
        <f t="shared" si="100"/>
        <v>122.327520476481</v>
      </c>
      <c r="EL94" s="402">
        <f t="shared" si="100"/>
        <v>583.68642162837034</v>
      </c>
      <c r="EM94" s="402">
        <f t="shared" si="153"/>
        <v>2496.204860045611</v>
      </c>
      <c r="EN94" s="402">
        <f t="shared" si="154"/>
        <v>0</v>
      </c>
      <c r="EO94" s="402">
        <f t="shared" si="154"/>
        <v>146.00381476225152</v>
      </c>
      <c r="EP94" s="402">
        <f t="shared" si="155"/>
        <v>0</v>
      </c>
      <c r="EQ94" s="402">
        <f t="shared" si="156"/>
        <v>0</v>
      </c>
      <c r="ER94" s="394">
        <f t="shared" si="98"/>
        <v>0</v>
      </c>
      <c r="ES94" s="394">
        <f t="shared" si="98"/>
        <v>63.904623896719798</v>
      </c>
      <c r="ET94" s="394">
        <f t="shared" si="98"/>
        <v>37.53128705045448</v>
      </c>
      <c r="EU94" s="394">
        <f t="shared" si="95"/>
        <v>0</v>
      </c>
      <c r="EV94" s="394">
        <f t="shared" si="95"/>
        <v>7.5468317744697666</v>
      </c>
      <c r="EW94" s="394">
        <f t="shared" si="95"/>
        <v>36.009748386246869</v>
      </c>
      <c r="EX94" s="394">
        <f t="shared" si="95"/>
        <v>0</v>
      </c>
      <c r="EY94" s="403">
        <f t="shared" si="157"/>
        <v>154</v>
      </c>
      <c r="EZ94" s="394">
        <f t="shared" si="158"/>
        <v>9.0075088921090778</v>
      </c>
      <c r="FA94" s="396">
        <f t="shared" si="159"/>
        <v>0</v>
      </c>
      <c r="FB94" s="396">
        <f t="shared" si="159"/>
        <v>0</v>
      </c>
      <c r="FC94" s="404">
        <f t="shared" si="181"/>
        <v>0</v>
      </c>
      <c r="FD94" s="404">
        <f t="shared" si="181"/>
        <v>0</v>
      </c>
      <c r="FE94" s="404">
        <f t="shared" si="181"/>
        <v>0</v>
      </c>
      <c r="FF94" s="404">
        <f t="shared" si="179"/>
        <v>0</v>
      </c>
      <c r="FG94" s="404">
        <f t="shared" si="179"/>
        <v>0</v>
      </c>
      <c r="FH94" s="404">
        <f t="shared" si="179"/>
        <v>0</v>
      </c>
      <c r="FI94" s="404">
        <f t="shared" si="179"/>
        <v>0</v>
      </c>
      <c r="FJ94" s="404">
        <f t="shared" si="90"/>
        <v>0</v>
      </c>
      <c r="FK94" s="392">
        <f t="shared" si="160"/>
        <v>-888</v>
      </c>
      <c r="FL94" s="384">
        <f t="shared" si="161"/>
        <v>0</v>
      </c>
      <c r="FM94" s="384">
        <f t="shared" si="161"/>
        <v>0</v>
      </c>
      <c r="FN94" s="405">
        <f t="shared" si="88"/>
        <v>0</v>
      </c>
      <c r="FO94" s="405">
        <f t="shared" si="88"/>
        <v>5199.8425360105812</v>
      </c>
      <c r="FP94" s="405">
        <f t="shared" si="88"/>
        <v>3053.8757751173257</v>
      </c>
      <c r="FQ94" s="405">
        <f t="shared" si="88"/>
        <v>0</v>
      </c>
      <c r="FR94" s="405">
        <f t="shared" si="88"/>
        <v>614.07664234791628</v>
      </c>
      <c r="FS94" s="405">
        <f t="shared" si="88"/>
        <v>2930.070000450407</v>
      </c>
      <c r="FT94" s="405">
        <f t="shared" si="183"/>
        <v>0</v>
      </c>
      <c r="FU94" s="405">
        <f t="shared" si="183"/>
        <v>0</v>
      </c>
      <c r="FV94" s="405">
        <f t="shared" si="183"/>
        <v>732.93018602815823</v>
      </c>
      <c r="FW94" s="397">
        <f t="shared" si="162"/>
        <v>12530.795139954396</v>
      </c>
      <c r="FX94" s="406">
        <f t="shared" si="163"/>
        <v>9.0949470177292824E-12</v>
      </c>
      <c r="FY94" s="331">
        <f t="shared" si="164"/>
        <v>9.0949470177292824E-12</v>
      </c>
      <c r="FZ94" s="382">
        <f t="shared" si="165"/>
        <v>-9.0949470177292824E-12</v>
      </c>
      <c r="GA94" s="331">
        <f t="shared" si="166"/>
        <v>1.1102230246251565E-16</v>
      </c>
      <c r="GB94" s="407">
        <f t="shared" si="167"/>
        <v>0</v>
      </c>
      <c r="GC94" s="407">
        <f t="shared" si="168"/>
        <v>0</v>
      </c>
      <c r="GD94" s="407">
        <f t="shared" si="169"/>
        <v>0</v>
      </c>
      <c r="GE94" s="407">
        <f t="shared" si="170"/>
        <v>0</v>
      </c>
      <c r="GF94" s="407">
        <f t="shared" si="171"/>
        <v>0</v>
      </c>
      <c r="GG94" s="407">
        <f t="shared" si="172"/>
        <v>0</v>
      </c>
      <c r="GH94" s="407">
        <f t="shared" si="173"/>
        <v>0</v>
      </c>
      <c r="GI94" s="407">
        <f t="shared" si="174"/>
        <v>0</v>
      </c>
      <c r="GJ94">
        <f t="shared" si="175"/>
        <v>0</v>
      </c>
      <c r="GK94" s="382">
        <f t="shared" si="176"/>
        <v>1.1102230246251565E-16</v>
      </c>
      <c r="GL94">
        <v>1</v>
      </c>
      <c r="GM94">
        <f t="shared" si="185"/>
        <v>1</v>
      </c>
      <c r="GN94">
        <f t="shared" si="185"/>
        <v>0</v>
      </c>
      <c r="GO94">
        <f t="shared" si="185"/>
        <v>0</v>
      </c>
      <c r="GP94">
        <f t="shared" si="185"/>
        <v>0</v>
      </c>
      <c r="GQ94">
        <f t="shared" si="185"/>
        <v>0</v>
      </c>
      <c r="GR94">
        <f t="shared" si="184"/>
        <v>0</v>
      </c>
      <c r="GS94">
        <f t="shared" si="184"/>
        <v>2496.204860045611</v>
      </c>
      <c r="GT94">
        <f t="shared" si="184"/>
        <v>154</v>
      </c>
      <c r="GU94">
        <f t="shared" si="184"/>
        <v>0</v>
      </c>
      <c r="GV94">
        <f t="shared" si="184"/>
        <v>12530.795139954396</v>
      </c>
    </row>
    <row r="95" spans="1:204" customFormat="1" x14ac:dyDescent="0.25">
      <c r="A95" s="378">
        <v>43033</v>
      </c>
      <c r="B95" s="32" t="s">
        <v>1480</v>
      </c>
      <c r="C95" t="s">
        <v>894</v>
      </c>
      <c r="D95">
        <v>1</v>
      </c>
      <c r="E95" s="379">
        <v>37343</v>
      </c>
      <c r="F95" s="379">
        <v>9018</v>
      </c>
      <c r="G95" s="379">
        <v>16</v>
      </c>
      <c r="H95" s="379">
        <v>45860</v>
      </c>
      <c r="I95" s="379">
        <v>66720</v>
      </c>
      <c r="J95" s="379">
        <v>0</v>
      </c>
      <c r="K95" s="379">
        <v>39015</v>
      </c>
      <c r="L95" s="379">
        <v>8645</v>
      </c>
      <c r="M95" s="380">
        <v>10523.207108144523</v>
      </c>
      <c r="N95" s="381">
        <f t="shared" si="107"/>
        <v>217140.20710814453</v>
      </c>
      <c r="O95" s="379">
        <v>32327</v>
      </c>
      <c r="P95" s="379">
        <v>8794</v>
      </c>
      <c r="Q95" s="379">
        <v>16</v>
      </c>
      <c r="R95" s="379">
        <v>36080</v>
      </c>
      <c r="S95" s="379">
        <v>68400</v>
      </c>
      <c r="T95" s="379">
        <v>0</v>
      </c>
      <c r="U95" s="379">
        <v>38969</v>
      </c>
      <c r="V95" s="379">
        <v>5693</v>
      </c>
      <c r="W95" s="480">
        <f>(VLOOKUP(A95,'[1]floresta plant'!$A$4:$F$573,6,0))*1000</f>
        <v>11392.124667656941</v>
      </c>
      <c r="X95" s="24">
        <f t="shared" si="108"/>
        <v>201671.12466765693</v>
      </c>
      <c r="Y95" s="53">
        <f t="shared" si="96"/>
        <v>0</v>
      </c>
      <c r="Z95" s="53">
        <f t="shared" si="96"/>
        <v>-9780</v>
      </c>
      <c r="AA95" s="53">
        <f t="shared" si="96"/>
        <v>1680</v>
      </c>
      <c r="AB95" s="53">
        <f t="shared" si="93"/>
        <v>0</v>
      </c>
      <c r="AC95" s="53">
        <f t="shared" si="93"/>
        <v>-46</v>
      </c>
      <c r="AD95" s="53">
        <f t="shared" si="93"/>
        <v>-2952</v>
      </c>
      <c r="AE95" s="53">
        <f t="shared" si="93"/>
        <v>868.91755951241794</v>
      </c>
      <c r="AF95" s="53">
        <f t="shared" si="109"/>
        <v>-224</v>
      </c>
      <c r="AG95" s="53">
        <f t="shared" si="110"/>
        <v>-5016</v>
      </c>
      <c r="AH95" s="53">
        <f t="shared" si="111"/>
        <v>15487.882440487603</v>
      </c>
      <c r="AI95" s="53">
        <f t="shared" si="177"/>
        <v>-15469.082440487604</v>
      </c>
      <c r="AJ95" s="469">
        <v>0</v>
      </c>
      <c r="AK95" s="469">
        <v>0</v>
      </c>
      <c r="AL95" s="469">
        <v>18.8</v>
      </c>
      <c r="AM95" s="470">
        <f t="shared" si="112"/>
        <v>18.8</v>
      </c>
      <c r="AN95" s="53">
        <f t="shared" si="113"/>
        <v>15487.882440487603</v>
      </c>
      <c r="AO95" s="382">
        <f t="shared" si="114"/>
        <v>3</v>
      </c>
      <c r="AP95">
        <v>1</v>
      </c>
      <c r="AQ95" s="383">
        <f t="shared" si="115"/>
        <v>2548.9175595124179</v>
      </c>
      <c r="AR95" s="383">
        <f t="shared" si="116"/>
        <v>-18018</v>
      </c>
      <c r="AS95" s="383">
        <f t="shared" si="117"/>
        <v>0</v>
      </c>
      <c r="AT95" s="383">
        <f t="shared" si="118"/>
        <v>18018</v>
      </c>
      <c r="AU95" s="383">
        <f t="shared" si="119"/>
        <v>0</v>
      </c>
      <c r="AV95" s="383">
        <f t="shared" si="120"/>
        <v>1</v>
      </c>
      <c r="AW95" s="383">
        <f t="shared" si="121"/>
        <v>0</v>
      </c>
      <c r="AX95" s="383">
        <f t="shared" si="122"/>
        <v>1</v>
      </c>
      <c r="AY95" s="383">
        <f t="shared" si="123"/>
        <v>0</v>
      </c>
      <c r="AZ95">
        <f t="shared" si="124"/>
        <v>0</v>
      </c>
      <c r="BA95">
        <f t="shared" si="125"/>
        <v>0</v>
      </c>
      <c r="BB95" s="383">
        <f t="shared" si="126"/>
        <v>0</v>
      </c>
      <c r="BC95" s="384">
        <f t="shared" si="87"/>
        <v>0</v>
      </c>
      <c r="BD95" s="384">
        <f t="shared" si="87"/>
        <v>0.54279054279054284</v>
      </c>
      <c r="BE95" s="384">
        <f t="shared" si="87"/>
        <v>1680</v>
      </c>
      <c r="BF95" s="384">
        <f t="shared" si="87"/>
        <v>0</v>
      </c>
      <c r="BG95" s="384">
        <f t="shared" si="87"/>
        <v>2.553002553002553E-3</v>
      </c>
      <c r="BH95" s="384">
        <f t="shared" si="87"/>
        <v>0.16383616383616384</v>
      </c>
      <c r="BI95" s="384">
        <f t="shared" si="182"/>
        <v>868.91755951241794</v>
      </c>
      <c r="BJ95" s="384">
        <f t="shared" si="182"/>
        <v>1.2432012432012432E-2</v>
      </c>
      <c r="BK95" s="384">
        <f t="shared" si="182"/>
        <v>0.2783882783882784</v>
      </c>
      <c r="BL95" s="474">
        <f t="shared" si="127"/>
        <v>18018</v>
      </c>
      <c r="BM95" s="409">
        <f t="shared" si="128"/>
        <v>15487.882440487603</v>
      </c>
      <c r="BN95" s="473">
        <f t="shared" si="129"/>
        <v>2548.9175595124179</v>
      </c>
      <c r="BO95" s="387">
        <f t="shared" si="130"/>
        <v>1</v>
      </c>
      <c r="BP95" s="387">
        <f t="shared" si="131"/>
        <v>0</v>
      </c>
      <c r="BQ95" s="388">
        <f t="shared" si="132"/>
        <v>0</v>
      </c>
      <c r="BR95" s="389">
        <f t="shared" si="133"/>
        <v>15469.082440487582</v>
      </c>
      <c r="BS95" s="390">
        <f t="shared" si="134"/>
        <v>0</v>
      </c>
      <c r="BT95" s="391">
        <f t="shared" si="180"/>
        <v>0</v>
      </c>
      <c r="BU95" s="391">
        <f t="shared" si="180"/>
        <v>0</v>
      </c>
      <c r="BV95" s="391">
        <f t="shared" si="180"/>
        <v>0</v>
      </c>
      <c r="BW95" s="391">
        <f t="shared" si="178"/>
        <v>0</v>
      </c>
      <c r="BX95" s="391">
        <f t="shared" si="178"/>
        <v>0</v>
      </c>
      <c r="BY95" s="391">
        <f t="shared" si="178"/>
        <v>0</v>
      </c>
      <c r="BZ95" s="391">
        <f t="shared" si="178"/>
        <v>0</v>
      </c>
      <c r="CA95" s="391">
        <f t="shared" si="89"/>
        <v>0</v>
      </c>
      <c r="CB95" s="391">
        <f t="shared" si="135"/>
        <v>0</v>
      </c>
      <c r="CC95" s="391">
        <f t="shared" si="135"/>
        <v>0</v>
      </c>
      <c r="CD95" s="392">
        <f t="shared" si="136"/>
        <v>0</v>
      </c>
      <c r="CE95" s="393">
        <f t="shared" si="137"/>
        <v>-9780</v>
      </c>
      <c r="CF95" s="392">
        <f t="shared" si="97"/>
        <v>0</v>
      </c>
      <c r="CG95" s="392">
        <f t="shared" si="97"/>
        <v>0</v>
      </c>
      <c r="CH95" s="392">
        <f t="shared" si="97"/>
        <v>0</v>
      </c>
      <c r="CI95" s="392">
        <f t="shared" si="94"/>
        <v>0</v>
      </c>
      <c r="CJ95" s="392">
        <f t="shared" si="94"/>
        <v>0</v>
      </c>
      <c r="CK95" s="392">
        <f t="shared" si="94"/>
        <v>0</v>
      </c>
      <c r="CL95" s="392">
        <f t="shared" si="94"/>
        <v>0</v>
      </c>
      <c r="CM95" s="392">
        <f t="shared" si="138"/>
        <v>0</v>
      </c>
      <c r="CN95" s="392">
        <f t="shared" si="139"/>
        <v>0</v>
      </c>
      <c r="CO95" s="394">
        <f t="shared" si="140"/>
        <v>0</v>
      </c>
      <c r="CP95" s="394">
        <f t="shared" si="140"/>
        <v>911.88811188811201</v>
      </c>
      <c r="CQ95" s="395">
        <f t="shared" si="141"/>
        <v>1680</v>
      </c>
      <c r="CR95" s="394">
        <f t="shared" si="101"/>
        <v>0</v>
      </c>
      <c r="CS95" s="394">
        <f t="shared" si="101"/>
        <v>4.2890442890442895</v>
      </c>
      <c r="CT95" s="394">
        <f t="shared" si="101"/>
        <v>275.24475524475525</v>
      </c>
      <c r="CU95" s="394">
        <f t="shared" si="99"/>
        <v>0</v>
      </c>
      <c r="CV95" s="394">
        <f t="shared" si="99"/>
        <v>20.885780885780886</v>
      </c>
      <c r="CW95" s="394">
        <f t="shared" si="99"/>
        <v>467.69230769230774</v>
      </c>
      <c r="CX95" s="396">
        <f t="shared" si="142"/>
        <v>0</v>
      </c>
      <c r="CY95" s="396">
        <f t="shared" si="142"/>
        <v>0</v>
      </c>
      <c r="CZ95" s="397">
        <f t="shared" si="143"/>
        <v>0</v>
      </c>
      <c r="DA95" s="397">
        <f t="shared" si="143"/>
        <v>0</v>
      </c>
      <c r="DB95" s="397">
        <f t="shared" si="143"/>
        <v>0</v>
      </c>
      <c r="DC95" s="397">
        <f t="shared" si="144"/>
        <v>0</v>
      </c>
      <c r="DD95" s="397">
        <f t="shared" si="103"/>
        <v>0</v>
      </c>
      <c r="DE95" s="397">
        <f t="shared" si="103"/>
        <v>0</v>
      </c>
      <c r="DF95" s="397">
        <f t="shared" si="103"/>
        <v>0</v>
      </c>
      <c r="DG95" s="397">
        <f t="shared" si="103"/>
        <v>0</v>
      </c>
      <c r="DH95" s="397">
        <f t="shared" si="103"/>
        <v>0</v>
      </c>
      <c r="DI95" s="398">
        <f t="shared" si="145"/>
        <v>0</v>
      </c>
      <c r="DJ95" s="398">
        <f t="shared" si="145"/>
        <v>0</v>
      </c>
      <c r="DK95" s="399">
        <f t="shared" si="146"/>
        <v>0</v>
      </c>
      <c r="DL95" s="399">
        <f t="shared" si="146"/>
        <v>0</v>
      </c>
      <c r="DM95" s="399">
        <f t="shared" si="146"/>
        <v>0</v>
      </c>
      <c r="DN95" s="399">
        <f t="shared" si="105"/>
        <v>0</v>
      </c>
      <c r="DO95" s="399">
        <f t="shared" si="147"/>
        <v>-46</v>
      </c>
      <c r="DP95" s="399">
        <f t="shared" si="148"/>
        <v>0</v>
      </c>
      <c r="DQ95" s="399">
        <f t="shared" si="148"/>
        <v>0</v>
      </c>
      <c r="DR95" s="399">
        <f t="shared" si="148"/>
        <v>0</v>
      </c>
      <c r="DS95" s="399">
        <f t="shared" si="106"/>
        <v>0</v>
      </c>
      <c r="DT95" s="400">
        <f t="shared" si="149"/>
        <v>0</v>
      </c>
      <c r="DU95" s="400">
        <f t="shared" si="149"/>
        <v>0</v>
      </c>
      <c r="DV95" s="386">
        <f t="shared" si="104"/>
        <v>0</v>
      </c>
      <c r="DW95" s="386">
        <f t="shared" si="104"/>
        <v>0</v>
      </c>
      <c r="DX95" s="386">
        <f t="shared" si="104"/>
        <v>0</v>
      </c>
      <c r="DY95" s="386">
        <f t="shared" si="104"/>
        <v>0</v>
      </c>
      <c r="DZ95" s="386">
        <f t="shared" si="104"/>
        <v>0</v>
      </c>
      <c r="EA95" s="401">
        <f t="shared" si="150"/>
        <v>-2952</v>
      </c>
      <c r="EB95" s="386">
        <f t="shared" si="151"/>
        <v>0</v>
      </c>
      <c r="EC95" s="386">
        <f t="shared" si="151"/>
        <v>0</v>
      </c>
      <c r="ED95" s="386">
        <f t="shared" si="151"/>
        <v>0</v>
      </c>
      <c r="EE95" s="385">
        <f t="shared" si="152"/>
        <v>0</v>
      </c>
      <c r="EF95" s="385">
        <f t="shared" si="152"/>
        <v>0</v>
      </c>
      <c r="EG95" s="402">
        <f t="shared" si="102"/>
        <v>0</v>
      </c>
      <c r="EH95" s="402">
        <f t="shared" si="102"/>
        <v>471.64023376797917</v>
      </c>
      <c r="EI95" s="402">
        <f t="shared" si="102"/>
        <v>0</v>
      </c>
      <c r="EJ95" s="402">
        <f t="shared" si="100"/>
        <v>0</v>
      </c>
      <c r="EK95" s="402">
        <f t="shared" si="100"/>
        <v>2.218348747783951</v>
      </c>
      <c r="EL95" s="402">
        <f t="shared" si="100"/>
        <v>142.36011964039614</v>
      </c>
      <c r="EM95" s="402">
        <f t="shared" si="153"/>
        <v>868.91755951241794</v>
      </c>
      <c r="EN95" s="402">
        <f t="shared" si="154"/>
        <v>10.802393902252282</v>
      </c>
      <c r="EO95" s="402">
        <f t="shared" si="154"/>
        <v>241.89646345400647</v>
      </c>
      <c r="EP95" s="402">
        <f t="shared" si="155"/>
        <v>0</v>
      </c>
      <c r="EQ95" s="402">
        <f t="shared" si="156"/>
        <v>0</v>
      </c>
      <c r="ER95" s="394">
        <f t="shared" si="98"/>
        <v>0</v>
      </c>
      <c r="ES95" s="394">
        <f t="shared" si="98"/>
        <v>0</v>
      </c>
      <c r="ET95" s="394">
        <f t="shared" si="98"/>
        <v>0</v>
      </c>
      <c r="EU95" s="394">
        <f t="shared" si="95"/>
        <v>0</v>
      </c>
      <c r="EV95" s="394">
        <f t="shared" si="95"/>
        <v>0</v>
      </c>
      <c r="EW95" s="394">
        <f t="shared" si="95"/>
        <v>0</v>
      </c>
      <c r="EX95" s="394">
        <f t="shared" si="95"/>
        <v>0</v>
      </c>
      <c r="EY95" s="403">
        <f t="shared" si="157"/>
        <v>-224</v>
      </c>
      <c r="EZ95" s="394">
        <f t="shared" si="158"/>
        <v>0</v>
      </c>
      <c r="FA95" s="396">
        <f t="shared" si="159"/>
        <v>0</v>
      </c>
      <c r="FB95" s="396">
        <f t="shared" si="159"/>
        <v>0</v>
      </c>
      <c r="FC95" s="404">
        <f t="shared" si="181"/>
        <v>0</v>
      </c>
      <c r="FD95" s="404">
        <f t="shared" si="181"/>
        <v>0</v>
      </c>
      <c r="FE95" s="404">
        <f t="shared" si="181"/>
        <v>0</v>
      </c>
      <c r="FF95" s="404">
        <f t="shared" si="179"/>
        <v>0</v>
      </c>
      <c r="FG95" s="404">
        <f t="shared" si="179"/>
        <v>0</v>
      </c>
      <c r="FH95" s="404">
        <f t="shared" si="179"/>
        <v>0</v>
      </c>
      <c r="FI95" s="404">
        <f t="shared" si="179"/>
        <v>0</v>
      </c>
      <c r="FJ95" s="404">
        <f t="shared" si="90"/>
        <v>0</v>
      </c>
      <c r="FK95" s="392">
        <f t="shared" si="160"/>
        <v>-5016</v>
      </c>
      <c r="FL95" s="384">
        <f t="shared" si="161"/>
        <v>0</v>
      </c>
      <c r="FM95" s="384">
        <f t="shared" si="161"/>
        <v>0</v>
      </c>
      <c r="FN95" s="405">
        <f t="shared" si="88"/>
        <v>0</v>
      </c>
      <c r="FO95" s="405">
        <f t="shared" si="88"/>
        <v>8396.4716543439099</v>
      </c>
      <c r="FP95" s="405">
        <f t="shared" si="88"/>
        <v>0</v>
      </c>
      <c r="FQ95" s="405">
        <f t="shared" si="88"/>
        <v>0</v>
      </c>
      <c r="FR95" s="405">
        <f t="shared" si="88"/>
        <v>39.49260696317176</v>
      </c>
      <c r="FS95" s="405">
        <f t="shared" si="88"/>
        <v>2534.3951251148487</v>
      </c>
      <c r="FT95" s="405">
        <f t="shared" si="183"/>
        <v>0</v>
      </c>
      <c r="FU95" s="405">
        <f t="shared" si="183"/>
        <v>192.31182521196683</v>
      </c>
      <c r="FV95" s="405">
        <f t="shared" si="183"/>
        <v>4306.4112288536862</v>
      </c>
      <c r="FW95" s="397">
        <f t="shared" si="162"/>
        <v>15487.882440487603</v>
      </c>
      <c r="FX95" s="406">
        <f t="shared" si="163"/>
        <v>18.8000000000211</v>
      </c>
      <c r="FY95" s="331">
        <f t="shared" si="164"/>
        <v>18.8000000000211</v>
      </c>
      <c r="FZ95" s="382">
        <f t="shared" si="165"/>
        <v>-2.1099566538396175E-11</v>
      </c>
      <c r="GA95" s="331">
        <f t="shared" si="166"/>
        <v>0</v>
      </c>
      <c r="GB95" s="407">
        <f t="shared" si="167"/>
        <v>0</v>
      </c>
      <c r="GC95" s="407">
        <f t="shared" si="168"/>
        <v>-2.2737367544323206E-13</v>
      </c>
      <c r="GD95" s="407">
        <f t="shared" si="169"/>
        <v>0</v>
      </c>
      <c r="GE95" s="407">
        <f t="shared" si="170"/>
        <v>0</v>
      </c>
      <c r="GF95" s="407">
        <f t="shared" si="171"/>
        <v>0</v>
      </c>
      <c r="GG95" s="407">
        <f t="shared" si="172"/>
        <v>0</v>
      </c>
      <c r="GH95" s="407">
        <f t="shared" si="173"/>
        <v>0</v>
      </c>
      <c r="GI95" s="407">
        <f t="shared" si="174"/>
        <v>0</v>
      </c>
      <c r="GJ95">
        <f t="shared" si="175"/>
        <v>0</v>
      </c>
      <c r="GK95" s="382">
        <f t="shared" si="176"/>
        <v>-2.2737367544323206E-13</v>
      </c>
      <c r="GL95">
        <v>1</v>
      </c>
      <c r="GM95">
        <f t="shared" si="185"/>
        <v>0</v>
      </c>
      <c r="GN95">
        <f t="shared" si="185"/>
        <v>0</v>
      </c>
      <c r="GO95">
        <f t="shared" si="185"/>
        <v>1680</v>
      </c>
      <c r="GP95">
        <f t="shared" si="185"/>
        <v>0</v>
      </c>
      <c r="GQ95">
        <f t="shared" si="185"/>
        <v>0</v>
      </c>
      <c r="GR95">
        <f t="shared" si="184"/>
        <v>0</v>
      </c>
      <c r="GS95">
        <f t="shared" si="184"/>
        <v>868.91755951241794</v>
      </c>
      <c r="GT95">
        <f t="shared" si="184"/>
        <v>0</v>
      </c>
      <c r="GU95">
        <f t="shared" si="184"/>
        <v>0</v>
      </c>
      <c r="GV95">
        <f t="shared" si="184"/>
        <v>15487.882440487603</v>
      </c>
    </row>
    <row r="96" spans="1:204" customFormat="1" x14ac:dyDescent="0.25">
      <c r="A96" s="378">
        <v>43034</v>
      </c>
      <c r="B96" s="32" t="s">
        <v>1481</v>
      </c>
      <c r="C96" t="s">
        <v>894</v>
      </c>
      <c r="D96">
        <v>1</v>
      </c>
      <c r="E96" s="379">
        <v>2040</v>
      </c>
      <c r="F96" s="379">
        <v>418</v>
      </c>
      <c r="G96" s="379">
        <v>0</v>
      </c>
      <c r="H96" s="379">
        <v>27850</v>
      </c>
      <c r="I96" s="379">
        <v>5300</v>
      </c>
      <c r="J96" s="379">
        <v>0</v>
      </c>
      <c r="K96" s="379">
        <v>56546</v>
      </c>
      <c r="L96" s="379">
        <v>450</v>
      </c>
      <c r="M96" s="380">
        <v>354.9246233311747</v>
      </c>
      <c r="N96" s="381">
        <f t="shared" si="107"/>
        <v>92958.924623331171</v>
      </c>
      <c r="O96" s="379">
        <v>2367</v>
      </c>
      <c r="P96" s="379">
        <v>221</v>
      </c>
      <c r="Q96" s="379">
        <v>0</v>
      </c>
      <c r="R96" s="379">
        <v>16300</v>
      </c>
      <c r="S96" s="379">
        <v>4700</v>
      </c>
      <c r="T96" s="379">
        <v>0</v>
      </c>
      <c r="U96" s="379">
        <v>61689</v>
      </c>
      <c r="V96" s="379">
        <v>415</v>
      </c>
      <c r="W96" s="480">
        <f>(VLOOKUP(A96,'[1]floresta plant'!$A$4:$F$573,6,0))*1000</f>
        <v>430.85166360979241</v>
      </c>
      <c r="X96" s="24">
        <f t="shared" si="108"/>
        <v>86122.851663609792</v>
      </c>
      <c r="Y96" s="53">
        <f t="shared" si="96"/>
        <v>0</v>
      </c>
      <c r="Z96" s="53">
        <f t="shared" si="96"/>
        <v>-11550</v>
      </c>
      <c r="AA96" s="53">
        <f t="shared" si="96"/>
        <v>-600</v>
      </c>
      <c r="AB96" s="53">
        <f t="shared" si="93"/>
        <v>0</v>
      </c>
      <c r="AC96" s="53">
        <f t="shared" si="93"/>
        <v>5143</v>
      </c>
      <c r="AD96" s="53">
        <f t="shared" si="93"/>
        <v>-35</v>
      </c>
      <c r="AE96" s="53">
        <f t="shared" si="93"/>
        <v>75.92704027861771</v>
      </c>
      <c r="AF96" s="53">
        <f t="shared" si="109"/>
        <v>-197</v>
      </c>
      <c r="AG96" s="53">
        <f t="shared" si="110"/>
        <v>327</v>
      </c>
      <c r="AH96" s="53">
        <f t="shared" si="111"/>
        <v>6836.0729597213794</v>
      </c>
      <c r="AI96" s="53">
        <f t="shared" si="177"/>
        <v>-6836.0729597213794</v>
      </c>
      <c r="AJ96" s="469">
        <v>0</v>
      </c>
      <c r="AK96" s="469">
        <v>0</v>
      </c>
      <c r="AL96" s="469">
        <v>0</v>
      </c>
      <c r="AM96" s="470">
        <f t="shared" si="112"/>
        <v>0</v>
      </c>
      <c r="AN96" s="53">
        <f t="shared" si="113"/>
        <v>6836.0729597213794</v>
      </c>
      <c r="AO96" s="382">
        <f t="shared" si="114"/>
        <v>3</v>
      </c>
      <c r="AP96">
        <v>1</v>
      </c>
      <c r="AQ96" s="383">
        <f t="shared" si="115"/>
        <v>5545.9270402786178</v>
      </c>
      <c r="AR96" s="383">
        <f t="shared" si="116"/>
        <v>-12382</v>
      </c>
      <c r="AS96" s="383">
        <f t="shared" si="117"/>
        <v>0</v>
      </c>
      <c r="AT96" s="383">
        <f t="shared" si="118"/>
        <v>12382</v>
      </c>
      <c r="AU96" s="383">
        <f t="shared" si="119"/>
        <v>0</v>
      </c>
      <c r="AV96" s="383">
        <f t="shared" si="120"/>
        <v>1</v>
      </c>
      <c r="AW96" s="383">
        <f t="shared" si="121"/>
        <v>0</v>
      </c>
      <c r="AX96" s="383">
        <f t="shared" si="122"/>
        <v>1</v>
      </c>
      <c r="AY96" s="383">
        <f t="shared" si="123"/>
        <v>0</v>
      </c>
      <c r="AZ96">
        <f t="shared" si="124"/>
        <v>0</v>
      </c>
      <c r="BA96">
        <f t="shared" si="125"/>
        <v>0</v>
      </c>
      <c r="BB96" s="383">
        <f t="shared" si="126"/>
        <v>0</v>
      </c>
      <c r="BC96" s="384">
        <f t="shared" si="87"/>
        <v>0</v>
      </c>
      <c r="BD96" s="384">
        <f t="shared" si="87"/>
        <v>0.9328056856727508</v>
      </c>
      <c r="BE96" s="384">
        <f t="shared" si="87"/>
        <v>4.8457438216766277E-2</v>
      </c>
      <c r="BF96" s="384">
        <f t="shared" ref="BF96:BK159" si="186">IF(AB96&gt;0,AB96,IF(AB96=0,0,AB96/$AR96))</f>
        <v>0</v>
      </c>
      <c r="BG96" s="384">
        <f t="shared" si="186"/>
        <v>5143</v>
      </c>
      <c r="BH96" s="384">
        <f t="shared" si="186"/>
        <v>2.8266838959780326E-3</v>
      </c>
      <c r="BI96" s="384">
        <f t="shared" si="182"/>
        <v>75.92704027861771</v>
      </c>
      <c r="BJ96" s="384">
        <f t="shared" si="182"/>
        <v>1.5910192214504928E-2</v>
      </c>
      <c r="BK96" s="384">
        <f t="shared" si="182"/>
        <v>327</v>
      </c>
      <c r="BL96" s="474">
        <f t="shared" si="127"/>
        <v>12382</v>
      </c>
      <c r="BM96" s="409">
        <f t="shared" si="128"/>
        <v>6836.0729597213794</v>
      </c>
      <c r="BN96" s="473">
        <f t="shared" si="129"/>
        <v>5545.9270402786178</v>
      </c>
      <c r="BO96" s="387">
        <f t="shared" si="130"/>
        <v>1</v>
      </c>
      <c r="BP96" s="387">
        <f t="shared" si="131"/>
        <v>0</v>
      </c>
      <c r="BQ96" s="388">
        <f t="shared" si="132"/>
        <v>0</v>
      </c>
      <c r="BR96" s="389">
        <f t="shared" si="133"/>
        <v>6836.0729597213822</v>
      </c>
      <c r="BS96" s="390">
        <f t="shared" si="134"/>
        <v>0</v>
      </c>
      <c r="BT96" s="391">
        <f t="shared" si="180"/>
        <v>0</v>
      </c>
      <c r="BU96" s="391">
        <f t="shared" si="180"/>
        <v>0</v>
      </c>
      <c r="BV96" s="391">
        <f t="shared" si="180"/>
        <v>0</v>
      </c>
      <c r="BW96" s="391">
        <f t="shared" si="178"/>
        <v>0</v>
      </c>
      <c r="BX96" s="391">
        <f t="shared" si="178"/>
        <v>0</v>
      </c>
      <c r="BY96" s="391">
        <f t="shared" si="178"/>
        <v>0</v>
      </c>
      <c r="BZ96" s="391">
        <f t="shared" si="178"/>
        <v>0</v>
      </c>
      <c r="CA96" s="391">
        <f t="shared" si="89"/>
        <v>0</v>
      </c>
      <c r="CB96" s="391">
        <f t="shared" si="135"/>
        <v>0</v>
      </c>
      <c r="CC96" s="391">
        <f t="shared" si="135"/>
        <v>0</v>
      </c>
      <c r="CD96" s="392">
        <f t="shared" si="136"/>
        <v>0</v>
      </c>
      <c r="CE96" s="393">
        <f t="shared" si="137"/>
        <v>-11550</v>
      </c>
      <c r="CF96" s="392">
        <f t="shared" si="97"/>
        <v>0</v>
      </c>
      <c r="CG96" s="392">
        <f t="shared" si="97"/>
        <v>0</v>
      </c>
      <c r="CH96" s="392">
        <f t="shared" si="97"/>
        <v>0</v>
      </c>
      <c r="CI96" s="392">
        <f t="shared" si="94"/>
        <v>0</v>
      </c>
      <c r="CJ96" s="392">
        <f t="shared" si="94"/>
        <v>0</v>
      </c>
      <c r="CK96" s="392">
        <f t="shared" si="94"/>
        <v>0</v>
      </c>
      <c r="CL96" s="392">
        <f t="shared" si="94"/>
        <v>0</v>
      </c>
      <c r="CM96" s="392">
        <f t="shared" si="138"/>
        <v>0</v>
      </c>
      <c r="CN96" s="392">
        <f t="shared" si="139"/>
        <v>0</v>
      </c>
      <c r="CO96" s="394">
        <f t="shared" si="140"/>
        <v>0</v>
      </c>
      <c r="CP96" s="394">
        <f t="shared" si="140"/>
        <v>0</v>
      </c>
      <c r="CQ96" s="395">
        <f t="shared" si="141"/>
        <v>-600</v>
      </c>
      <c r="CR96" s="394">
        <f t="shared" si="101"/>
        <v>0</v>
      </c>
      <c r="CS96" s="394">
        <f t="shared" si="101"/>
        <v>0</v>
      </c>
      <c r="CT96" s="394">
        <f t="shared" si="101"/>
        <v>0</v>
      </c>
      <c r="CU96" s="394">
        <f t="shared" si="99"/>
        <v>0</v>
      </c>
      <c r="CV96" s="394">
        <f t="shared" si="99"/>
        <v>0</v>
      </c>
      <c r="CW96" s="394">
        <f t="shared" si="99"/>
        <v>0</v>
      </c>
      <c r="CX96" s="396">
        <f t="shared" si="142"/>
        <v>0</v>
      </c>
      <c r="CY96" s="396">
        <f t="shared" si="142"/>
        <v>0</v>
      </c>
      <c r="CZ96" s="397">
        <f t="shared" si="143"/>
        <v>0</v>
      </c>
      <c r="DA96" s="397">
        <f t="shared" si="143"/>
        <v>0</v>
      </c>
      <c r="DB96" s="397">
        <f t="shared" si="143"/>
        <v>0</v>
      </c>
      <c r="DC96" s="397">
        <f t="shared" si="144"/>
        <v>0</v>
      </c>
      <c r="DD96" s="397">
        <f t="shared" si="103"/>
        <v>0</v>
      </c>
      <c r="DE96" s="397">
        <f t="shared" si="103"/>
        <v>0</v>
      </c>
      <c r="DF96" s="397">
        <f t="shared" si="103"/>
        <v>0</v>
      </c>
      <c r="DG96" s="397">
        <f t="shared" si="103"/>
        <v>0</v>
      </c>
      <c r="DH96" s="397">
        <f t="shared" si="103"/>
        <v>0</v>
      </c>
      <c r="DI96" s="398">
        <f t="shared" si="145"/>
        <v>0</v>
      </c>
      <c r="DJ96" s="398">
        <f t="shared" si="145"/>
        <v>0</v>
      </c>
      <c r="DK96" s="399">
        <f t="shared" si="146"/>
        <v>0</v>
      </c>
      <c r="DL96" s="399">
        <f t="shared" si="146"/>
        <v>4797.4196414149574</v>
      </c>
      <c r="DM96" s="399">
        <f t="shared" si="146"/>
        <v>249.21660474882896</v>
      </c>
      <c r="DN96" s="399">
        <f t="shared" si="105"/>
        <v>0</v>
      </c>
      <c r="DO96" s="399">
        <f t="shared" si="147"/>
        <v>5143</v>
      </c>
      <c r="DP96" s="399">
        <f t="shared" si="148"/>
        <v>14.537635277015022</v>
      </c>
      <c r="DQ96" s="399">
        <f t="shared" si="148"/>
        <v>0</v>
      </c>
      <c r="DR96" s="399">
        <f t="shared" si="148"/>
        <v>81.826118559198846</v>
      </c>
      <c r="DS96" s="399">
        <f t="shared" si="106"/>
        <v>0</v>
      </c>
      <c r="DT96" s="400">
        <f t="shared" si="149"/>
        <v>0</v>
      </c>
      <c r="DU96" s="400">
        <f t="shared" si="149"/>
        <v>0</v>
      </c>
      <c r="DV96" s="386">
        <f t="shared" si="104"/>
        <v>0</v>
      </c>
      <c r="DW96" s="386">
        <f t="shared" si="104"/>
        <v>0</v>
      </c>
      <c r="DX96" s="386">
        <f t="shared" si="104"/>
        <v>0</v>
      </c>
      <c r="DY96" s="386">
        <f t="shared" si="104"/>
        <v>0</v>
      </c>
      <c r="DZ96" s="386">
        <f t="shared" si="104"/>
        <v>0</v>
      </c>
      <c r="EA96" s="401">
        <f t="shared" si="150"/>
        <v>-35</v>
      </c>
      <c r="EB96" s="386">
        <f t="shared" si="151"/>
        <v>0</v>
      </c>
      <c r="EC96" s="386">
        <f t="shared" si="151"/>
        <v>0</v>
      </c>
      <c r="ED96" s="386">
        <f t="shared" si="151"/>
        <v>0</v>
      </c>
      <c r="EE96" s="385">
        <f t="shared" si="152"/>
        <v>0</v>
      </c>
      <c r="EF96" s="385">
        <f t="shared" si="152"/>
        <v>0</v>
      </c>
      <c r="EG96" s="402">
        <f t="shared" si="102"/>
        <v>0</v>
      </c>
      <c r="EH96" s="402">
        <f t="shared" si="102"/>
        <v>70.825174868198559</v>
      </c>
      <c r="EI96" s="402">
        <f t="shared" si="102"/>
        <v>3.6792298632830422</v>
      </c>
      <c r="EJ96" s="402">
        <f t="shared" si="100"/>
        <v>0</v>
      </c>
      <c r="EK96" s="402">
        <f t="shared" si="100"/>
        <v>0</v>
      </c>
      <c r="EL96" s="402">
        <f t="shared" si="100"/>
        <v>0.2146217420248441</v>
      </c>
      <c r="EM96" s="402">
        <f t="shared" si="153"/>
        <v>75.92704027861771</v>
      </c>
      <c r="EN96" s="402">
        <f t="shared" si="154"/>
        <v>1.2080138051112657</v>
      </c>
      <c r="EO96" s="402">
        <f t="shared" si="154"/>
        <v>0</v>
      </c>
      <c r="EP96" s="402">
        <f t="shared" si="155"/>
        <v>0</v>
      </c>
      <c r="EQ96" s="402">
        <f t="shared" si="156"/>
        <v>0</v>
      </c>
      <c r="ER96" s="394">
        <f t="shared" si="98"/>
        <v>0</v>
      </c>
      <c r="ES96" s="394">
        <f t="shared" si="98"/>
        <v>0</v>
      </c>
      <c r="ET96" s="394">
        <f t="shared" si="98"/>
        <v>0</v>
      </c>
      <c r="EU96" s="394">
        <f t="shared" si="95"/>
        <v>0</v>
      </c>
      <c r="EV96" s="394">
        <f t="shared" si="95"/>
        <v>0</v>
      </c>
      <c r="EW96" s="394">
        <f t="shared" si="95"/>
        <v>0</v>
      </c>
      <c r="EX96" s="394">
        <f t="shared" si="95"/>
        <v>0</v>
      </c>
      <c r="EY96" s="403">
        <f t="shared" si="157"/>
        <v>-197</v>
      </c>
      <c r="EZ96" s="394">
        <f t="shared" si="158"/>
        <v>0</v>
      </c>
      <c r="FA96" s="396">
        <f t="shared" si="159"/>
        <v>0</v>
      </c>
      <c r="FB96" s="396">
        <f t="shared" si="159"/>
        <v>0</v>
      </c>
      <c r="FC96" s="404">
        <f t="shared" si="181"/>
        <v>0</v>
      </c>
      <c r="FD96" s="404">
        <f t="shared" si="181"/>
        <v>305.02745921498951</v>
      </c>
      <c r="FE96" s="404">
        <f t="shared" si="181"/>
        <v>15.845582296882572</v>
      </c>
      <c r="FF96" s="404">
        <f t="shared" si="179"/>
        <v>0</v>
      </c>
      <c r="FG96" s="404">
        <f t="shared" si="179"/>
        <v>0</v>
      </c>
      <c r="FH96" s="404">
        <f t="shared" si="179"/>
        <v>0.92432563398481671</v>
      </c>
      <c r="FI96" s="404">
        <f t="shared" si="179"/>
        <v>0</v>
      </c>
      <c r="FJ96" s="404">
        <f t="shared" si="90"/>
        <v>5.2026328541431113</v>
      </c>
      <c r="FK96" s="392">
        <f t="shared" si="160"/>
        <v>327</v>
      </c>
      <c r="FL96" s="384">
        <f t="shared" si="161"/>
        <v>0</v>
      </c>
      <c r="FM96" s="384">
        <f t="shared" si="161"/>
        <v>0</v>
      </c>
      <c r="FN96" s="405">
        <f t="shared" si="88"/>
        <v>0</v>
      </c>
      <c r="FO96" s="405">
        <f t="shared" si="88"/>
        <v>6376.7277245018549</v>
      </c>
      <c r="FP96" s="405">
        <f t="shared" si="88"/>
        <v>331.25858309100545</v>
      </c>
      <c r="FQ96" s="405">
        <f t="shared" ref="FQ96:FV159" si="187">IF($AO96=3,IF(AB96&gt;0,0,$BR96*BF96),0)</f>
        <v>0</v>
      </c>
      <c r="FR96" s="405">
        <f t="shared" si="187"/>
        <v>0</v>
      </c>
      <c r="FS96" s="405">
        <f t="shared" si="187"/>
        <v>19.323417346975319</v>
      </c>
      <c r="FT96" s="405">
        <f t="shared" si="183"/>
        <v>0</v>
      </c>
      <c r="FU96" s="405">
        <f t="shared" si="183"/>
        <v>108.7632347815468</v>
      </c>
      <c r="FV96" s="405">
        <f t="shared" si="183"/>
        <v>0</v>
      </c>
      <c r="FW96" s="397">
        <f t="shared" si="162"/>
        <v>6836.0729597213794</v>
      </c>
      <c r="FX96" s="406">
        <f t="shared" si="163"/>
        <v>-3.637978807091713E-12</v>
      </c>
      <c r="FY96" s="331">
        <f t="shared" si="164"/>
        <v>-3.637978807091713E-12</v>
      </c>
      <c r="FZ96" s="382">
        <f t="shared" si="165"/>
        <v>3.637978807091713E-12</v>
      </c>
      <c r="GA96" s="331">
        <f t="shared" si="166"/>
        <v>0</v>
      </c>
      <c r="GB96" s="407">
        <f t="shared" si="167"/>
        <v>0</v>
      </c>
      <c r="GC96" s="407">
        <f t="shared" si="168"/>
        <v>0</v>
      </c>
      <c r="GD96" s="407">
        <f t="shared" si="169"/>
        <v>0</v>
      </c>
      <c r="GE96" s="407">
        <f t="shared" si="170"/>
        <v>0</v>
      </c>
      <c r="GF96" s="407">
        <f t="shared" si="171"/>
        <v>0</v>
      </c>
      <c r="GG96" s="407">
        <f t="shared" si="172"/>
        <v>0</v>
      </c>
      <c r="GH96" s="407">
        <f t="shared" si="173"/>
        <v>0</v>
      </c>
      <c r="GI96" s="407">
        <f t="shared" si="174"/>
        <v>-5.6843418860808015E-14</v>
      </c>
      <c r="GJ96">
        <f t="shared" si="175"/>
        <v>0</v>
      </c>
      <c r="GK96" s="382">
        <f t="shared" si="176"/>
        <v>-5.6843418860808015E-14</v>
      </c>
      <c r="GL96">
        <v>1</v>
      </c>
      <c r="GM96">
        <f t="shared" si="185"/>
        <v>0</v>
      </c>
      <c r="GN96">
        <f t="shared" si="185"/>
        <v>0</v>
      </c>
      <c r="GO96">
        <f t="shared" si="185"/>
        <v>0</v>
      </c>
      <c r="GP96">
        <f t="shared" si="185"/>
        <v>0</v>
      </c>
      <c r="GQ96">
        <f t="shared" si="185"/>
        <v>5143</v>
      </c>
      <c r="GR96">
        <f t="shared" si="184"/>
        <v>0</v>
      </c>
      <c r="GS96">
        <f t="shared" si="184"/>
        <v>75.92704027861771</v>
      </c>
      <c r="GT96">
        <f t="shared" si="184"/>
        <v>0</v>
      </c>
      <c r="GU96">
        <f t="shared" si="184"/>
        <v>327</v>
      </c>
      <c r="GV96">
        <f t="shared" si="184"/>
        <v>6836.0729597213794</v>
      </c>
    </row>
    <row r="97" spans="1:204" customFormat="1" x14ac:dyDescent="0.25">
      <c r="A97" s="378">
        <v>43035</v>
      </c>
      <c r="B97" s="32" t="s">
        <v>1482</v>
      </c>
      <c r="C97" t="s">
        <v>894</v>
      </c>
      <c r="D97">
        <v>1</v>
      </c>
      <c r="E97" s="379">
        <v>3645</v>
      </c>
      <c r="F97" s="379">
        <v>57</v>
      </c>
      <c r="G97" s="379">
        <v>0</v>
      </c>
      <c r="H97" s="379">
        <v>662</v>
      </c>
      <c r="I97" s="379">
        <v>298</v>
      </c>
      <c r="J97" s="379">
        <v>0</v>
      </c>
      <c r="K97" s="379">
        <v>99540</v>
      </c>
      <c r="L97" s="379">
        <v>86</v>
      </c>
      <c r="M97" s="380">
        <v>23129.897730059431</v>
      </c>
      <c r="N97" s="381">
        <f t="shared" si="107"/>
        <v>127417.89773005943</v>
      </c>
      <c r="O97" s="379">
        <v>2961</v>
      </c>
      <c r="P97" s="379">
        <v>76</v>
      </c>
      <c r="Q97" s="379">
        <v>0</v>
      </c>
      <c r="R97" s="379">
        <v>0</v>
      </c>
      <c r="S97" s="379">
        <v>240</v>
      </c>
      <c r="T97" s="379">
        <v>0</v>
      </c>
      <c r="U97" s="379">
        <v>80767</v>
      </c>
      <c r="V97" s="379">
        <v>135</v>
      </c>
      <c r="W97" s="480">
        <f>(VLOOKUP(A97,'[1]floresta plant'!$A$4:$F$573,6,0))*1000</f>
        <v>27051.570876594156</v>
      </c>
      <c r="X97" s="24">
        <f t="shared" si="108"/>
        <v>111230.57087659415</v>
      </c>
      <c r="Y97" s="53">
        <f t="shared" si="96"/>
        <v>0</v>
      </c>
      <c r="Z97" s="53">
        <f t="shared" si="96"/>
        <v>-662</v>
      </c>
      <c r="AA97" s="53">
        <f t="shared" si="96"/>
        <v>-58</v>
      </c>
      <c r="AB97" s="53">
        <f t="shared" si="93"/>
        <v>0</v>
      </c>
      <c r="AC97" s="53">
        <f t="shared" si="93"/>
        <v>-18773</v>
      </c>
      <c r="AD97" s="53">
        <f t="shared" si="93"/>
        <v>49</v>
      </c>
      <c r="AE97" s="53">
        <f t="shared" si="93"/>
        <v>3921.6731465347257</v>
      </c>
      <c r="AF97" s="53">
        <f t="shared" si="109"/>
        <v>19</v>
      </c>
      <c r="AG97" s="53">
        <f t="shared" si="110"/>
        <v>-684</v>
      </c>
      <c r="AH97" s="53">
        <f t="shared" si="111"/>
        <v>16198.726853465274</v>
      </c>
      <c r="AI97" s="53">
        <f t="shared" si="177"/>
        <v>-16187.326853465274</v>
      </c>
      <c r="AJ97" s="469">
        <v>0</v>
      </c>
      <c r="AK97" s="469">
        <v>0</v>
      </c>
      <c r="AL97" s="469">
        <v>11.4</v>
      </c>
      <c r="AM97" s="470">
        <f t="shared" si="112"/>
        <v>11.4</v>
      </c>
      <c r="AN97" s="53">
        <f t="shared" si="113"/>
        <v>16198.726853465274</v>
      </c>
      <c r="AO97" s="382">
        <f t="shared" si="114"/>
        <v>3</v>
      </c>
      <c r="AP97">
        <v>1</v>
      </c>
      <c r="AQ97" s="383">
        <f t="shared" si="115"/>
        <v>3989.6731465347257</v>
      </c>
      <c r="AR97" s="383">
        <f t="shared" si="116"/>
        <v>-20177</v>
      </c>
      <c r="AS97" s="383">
        <f t="shared" si="117"/>
        <v>0</v>
      </c>
      <c r="AT97" s="383">
        <f t="shared" si="118"/>
        <v>20177</v>
      </c>
      <c r="AU97" s="383">
        <f t="shared" si="119"/>
        <v>0</v>
      </c>
      <c r="AV97" s="383">
        <f t="shared" si="120"/>
        <v>1</v>
      </c>
      <c r="AW97" s="383">
        <f t="shared" si="121"/>
        <v>0</v>
      </c>
      <c r="AX97" s="383">
        <f t="shared" si="122"/>
        <v>1</v>
      </c>
      <c r="AY97" s="383">
        <f t="shared" si="123"/>
        <v>0</v>
      </c>
      <c r="AZ97">
        <f t="shared" si="124"/>
        <v>0</v>
      </c>
      <c r="BA97">
        <f t="shared" si="125"/>
        <v>0</v>
      </c>
      <c r="BB97" s="383">
        <f t="shared" si="126"/>
        <v>0</v>
      </c>
      <c r="BC97" s="384">
        <f t="shared" ref="BC97:BH160" si="188">IF(Y97&gt;0,Y97,IF(Y97=0,0,Y97/$AR97))</f>
        <v>0</v>
      </c>
      <c r="BD97" s="384">
        <f t="shared" si="188"/>
        <v>3.2809634732616347E-2</v>
      </c>
      <c r="BE97" s="384">
        <f t="shared" si="188"/>
        <v>2.8745601427367794E-3</v>
      </c>
      <c r="BF97" s="384">
        <f t="shared" si="186"/>
        <v>0</v>
      </c>
      <c r="BG97" s="384">
        <f t="shared" si="186"/>
        <v>0.93041581999306144</v>
      </c>
      <c r="BH97" s="384">
        <f t="shared" si="186"/>
        <v>49</v>
      </c>
      <c r="BI97" s="384">
        <f t="shared" si="182"/>
        <v>3921.6731465347257</v>
      </c>
      <c r="BJ97" s="384">
        <f t="shared" si="182"/>
        <v>19</v>
      </c>
      <c r="BK97" s="384">
        <f t="shared" si="182"/>
        <v>3.3899985131585465E-2</v>
      </c>
      <c r="BL97" s="474">
        <f t="shared" si="127"/>
        <v>20177</v>
      </c>
      <c r="BM97" s="409">
        <f t="shared" si="128"/>
        <v>16198.726853465274</v>
      </c>
      <c r="BN97" s="473">
        <f t="shared" si="129"/>
        <v>3989.6731465347257</v>
      </c>
      <c r="BO97" s="387">
        <f t="shared" si="130"/>
        <v>1</v>
      </c>
      <c r="BP97" s="387">
        <f t="shared" si="131"/>
        <v>0</v>
      </c>
      <c r="BQ97" s="388">
        <f t="shared" si="132"/>
        <v>0</v>
      </c>
      <c r="BR97" s="389">
        <f t="shared" si="133"/>
        <v>16187.326853465274</v>
      </c>
      <c r="BS97" s="390">
        <f t="shared" si="134"/>
        <v>0</v>
      </c>
      <c r="BT97" s="391">
        <f t="shared" si="180"/>
        <v>0</v>
      </c>
      <c r="BU97" s="391">
        <f t="shared" si="180"/>
        <v>0</v>
      </c>
      <c r="BV97" s="391">
        <f t="shared" si="180"/>
        <v>0</v>
      </c>
      <c r="BW97" s="391">
        <f t="shared" si="178"/>
        <v>0</v>
      </c>
      <c r="BX97" s="391">
        <f t="shared" si="178"/>
        <v>0</v>
      </c>
      <c r="BY97" s="391">
        <f t="shared" si="178"/>
        <v>0</v>
      </c>
      <c r="BZ97" s="391">
        <f t="shared" si="178"/>
        <v>0</v>
      </c>
      <c r="CA97" s="391">
        <f t="shared" si="89"/>
        <v>0</v>
      </c>
      <c r="CB97" s="391">
        <f t="shared" si="135"/>
        <v>0</v>
      </c>
      <c r="CC97" s="391">
        <f t="shared" si="135"/>
        <v>0</v>
      </c>
      <c r="CD97" s="392">
        <f t="shared" si="136"/>
        <v>0</v>
      </c>
      <c r="CE97" s="393">
        <f t="shared" si="137"/>
        <v>-662</v>
      </c>
      <c r="CF97" s="392">
        <f t="shared" si="97"/>
        <v>0</v>
      </c>
      <c r="CG97" s="392">
        <f t="shared" si="97"/>
        <v>0</v>
      </c>
      <c r="CH97" s="392">
        <f t="shared" si="97"/>
        <v>0</v>
      </c>
      <c r="CI97" s="392">
        <f t="shared" si="94"/>
        <v>0</v>
      </c>
      <c r="CJ97" s="392">
        <f t="shared" si="94"/>
        <v>0</v>
      </c>
      <c r="CK97" s="392">
        <f t="shared" si="94"/>
        <v>0</v>
      </c>
      <c r="CL97" s="392">
        <f t="shared" si="94"/>
        <v>0</v>
      </c>
      <c r="CM97" s="392">
        <f t="shared" si="138"/>
        <v>0</v>
      </c>
      <c r="CN97" s="392">
        <f t="shared" si="139"/>
        <v>0</v>
      </c>
      <c r="CO97" s="394">
        <f t="shared" si="140"/>
        <v>0</v>
      </c>
      <c r="CP97" s="394">
        <f t="shared" si="140"/>
        <v>0</v>
      </c>
      <c r="CQ97" s="395">
        <f t="shared" si="141"/>
        <v>-58</v>
      </c>
      <c r="CR97" s="394">
        <f t="shared" si="101"/>
        <v>0</v>
      </c>
      <c r="CS97" s="394">
        <f t="shared" si="101"/>
        <v>0</v>
      </c>
      <c r="CT97" s="394">
        <f t="shared" si="101"/>
        <v>0</v>
      </c>
      <c r="CU97" s="394">
        <f t="shared" si="99"/>
        <v>0</v>
      </c>
      <c r="CV97" s="394">
        <f t="shared" si="99"/>
        <v>0</v>
      </c>
      <c r="CW97" s="394">
        <f t="shared" si="99"/>
        <v>0</v>
      </c>
      <c r="CX97" s="396">
        <f t="shared" si="142"/>
        <v>0</v>
      </c>
      <c r="CY97" s="396">
        <f t="shared" si="142"/>
        <v>0</v>
      </c>
      <c r="CZ97" s="397">
        <f t="shared" si="143"/>
        <v>0</v>
      </c>
      <c r="DA97" s="397">
        <f t="shared" si="143"/>
        <v>0</v>
      </c>
      <c r="DB97" s="397">
        <f t="shared" si="143"/>
        <v>0</v>
      </c>
      <c r="DC97" s="397">
        <f t="shared" si="144"/>
        <v>0</v>
      </c>
      <c r="DD97" s="397">
        <f t="shared" si="103"/>
        <v>0</v>
      </c>
      <c r="DE97" s="397">
        <f t="shared" si="103"/>
        <v>0</v>
      </c>
      <c r="DF97" s="397">
        <f t="shared" si="103"/>
        <v>0</v>
      </c>
      <c r="DG97" s="397">
        <f t="shared" si="103"/>
        <v>0</v>
      </c>
      <c r="DH97" s="397">
        <f t="shared" si="103"/>
        <v>0</v>
      </c>
      <c r="DI97" s="398">
        <f t="shared" si="145"/>
        <v>0</v>
      </c>
      <c r="DJ97" s="398">
        <f t="shared" si="145"/>
        <v>0</v>
      </c>
      <c r="DK97" s="399">
        <f t="shared" si="146"/>
        <v>0</v>
      </c>
      <c r="DL97" s="399">
        <f t="shared" si="146"/>
        <v>0</v>
      </c>
      <c r="DM97" s="399">
        <f t="shared" si="146"/>
        <v>0</v>
      </c>
      <c r="DN97" s="399">
        <f t="shared" si="105"/>
        <v>0</v>
      </c>
      <c r="DO97" s="399">
        <f t="shared" si="147"/>
        <v>-18773</v>
      </c>
      <c r="DP97" s="399">
        <f t="shared" si="148"/>
        <v>0</v>
      </c>
      <c r="DQ97" s="399">
        <f t="shared" si="148"/>
        <v>0</v>
      </c>
      <c r="DR97" s="399">
        <f t="shared" si="148"/>
        <v>0</v>
      </c>
      <c r="DS97" s="399">
        <f t="shared" si="106"/>
        <v>0</v>
      </c>
      <c r="DT97" s="400">
        <f t="shared" si="149"/>
        <v>0</v>
      </c>
      <c r="DU97" s="400">
        <f t="shared" si="149"/>
        <v>0</v>
      </c>
      <c r="DV97" s="386">
        <f t="shared" si="104"/>
        <v>0</v>
      </c>
      <c r="DW97" s="386">
        <f t="shared" si="104"/>
        <v>1.607672101898201</v>
      </c>
      <c r="DX97" s="386">
        <f t="shared" si="104"/>
        <v>0.14085344699410218</v>
      </c>
      <c r="DY97" s="386">
        <f t="shared" si="104"/>
        <v>0</v>
      </c>
      <c r="DZ97" s="386">
        <f t="shared" si="104"/>
        <v>45.590375179660008</v>
      </c>
      <c r="EA97" s="401">
        <f t="shared" si="150"/>
        <v>49</v>
      </c>
      <c r="EB97" s="386">
        <f t="shared" si="151"/>
        <v>0</v>
      </c>
      <c r="EC97" s="386">
        <f t="shared" si="151"/>
        <v>0</v>
      </c>
      <c r="ED97" s="386">
        <f t="shared" si="151"/>
        <v>1.6610992714476878</v>
      </c>
      <c r="EE97" s="385">
        <f t="shared" si="152"/>
        <v>0</v>
      </c>
      <c r="EF97" s="385">
        <f t="shared" si="152"/>
        <v>0</v>
      </c>
      <c r="EG97" s="402">
        <f t="shared" si="102"/>
        <v>0</v>
      </c>
      <c r="EH97" s="402">
        <f t="shared" si="102"/>
        <v>128.66866347851456</v>
      </c>
      <c r="EI97" s="402">
        <f t="shared" si="102"/>
        <v>11.273085319869855</v>
      </c>
      <c r="EJ97" s="402">
        <f t="shared" si="100"/>
        <v>0</v>
      </c>
      <c r="EK97" s="402">
        <f t="shared" si="100"/>
        <v>3648.7867363778764</v>
      </c>
      <c r="EL97" s="402">
        <f t="shared" si="100"/>
        <v>0</v>
      </c>
      <c r="EM97" s="402">
        <f t="shared" si="153"/>
        <v>3921.6731465347257</v>
      </c>
      <c r="EN97" s="402">
        <f t="shared" si="154"/>
        <v>0</v>
      </c>
      <c r="EO97" s="402">
        <f t="shared" si="154"/>
        <v>132.9446613584652</v>
      </c>
      <c r="EP97" s="402">
        <f t="shared" si="155"/>
        <v>0</v>
      </c>
      <c r="EQ97" s="402">
        <f t="shared" si="156"/>
        <v>0</v>
      </c>
      <c r="ER97" s="394">
        <f t="shared" si="98"/>
        <v>0</v>
      </c>
      <c r="ES97" s="394">
        <f t="shared" si="98"/>
        <v>0.62338305991971055</v>
      </c>
      <c r="ET97" s="394">
        <f t="shared" si="98"/>
        <v>5.4616642711998807E-2</v>
      </c>
      <c r="EU97" s="394">
        <f t="shared" si="95"/>
        <v>0</v>
      </c>
      <c r="EV97" s="394">
        <f t="shared" si="95"/>
        <v>17.677900579868169</v>
      </c>
      <c r="EW97" s="394">
        <f t="shared" si="95"/>
        <v>0</v>
      </c>
      <c r="EX97" s="394">
        <f t="shared" si="95"/>
        <v>0</v>
      </c>
      <c r="EY97" s="403">
        <f t="shared" si="157"/>
        <v>19</v>
      </c>
      <c r="EZ97" s="394">
        <f t="shared" si="158"/>
        <v>0.64409971750012385</v>
      </c>
      <c r="FA97" s="396">
        <f t="shared" si="159"/>
        <v>0</v>
      </c>
      <c r="FB97" s="396">
        <f t="shared" si="159"/>
        <v>0</v>
      </c>
      <c r="FC97" s="404">
        <f t="shared" si="181"/>
        <v>0</v>
      </c>
      <c r="FD97" s="404">
        <f t="shared" si="181"/>
        <v>0</v>
      </c>
      <c r="FE97" s="404">
        <f t="shared" si="181"/>
        <v>0</v>
      </c>
      <c r="FF97" s="404">
        <f t="shared" si="179"/>
        <v>0</v>
      </c>
      <c r="FG97" s="404">
        <f t="shared" si="179"/>
        <v>0</v>
      </c>
      <c r="FH97" s="404">
        <f t="shared" si="179"/>
        <v>0</v>
      </c>
      <c r="FI97" s="404">
        <f t="shared" si="179"/>
        <v>0</v>
      </c>
      <c r="FJ97" s="404">
        <f t="shared" si="90"/>
        <v>0</v>
      </c>
      <c r="FK97" s="392">
        <f t="shared" si="160"/>
        <v>-684</v>
      </c>
      <c r="FL97" s="384">
        <f t="shared" si="161"/>
        <v>0</v>
      </c>
      <c r="FM97" s="384">
        <f t="shared" si="161"/>
        <v>0</v>
      </c>
      <c r="FN97" s="405">
        <f t="shared" ref="FN97:FS160" si="189">IF($AO97=3,IF(Y97&gt;0,0,$BR97*BC97),0)</f>
        <v>0</v>
      </c>
      <c r="FO97" s="405">
        <f t="shared" si="189"/>
        <v>531.10028135966752</v>
      </c>
      <c r="FP97" s="405">
        <f t="shared" si="189"/>
        <v>46.531444590424044</v>
      </c>
      <c r="FQ97" s="405">
        <f t="shared" si="187"/>
        <v>0</v>
      </c>
      <c r="FR97" s="405">
        <f t="shared" si="187"/>
        <v>15060.944987862596</v>
      </c>
      <c r="FS97" s="405">
        <f t="shared" si="187"/>
        <v>0</v>
      </c>
      <c r="FT97" s="405">
        <f t="shared" si="183"/>
        <v>0</v>
      </c>
      <c r="FU97" s="405">
        <f t="shared" si="183"/>
        <v>0</v>
      </c>
      <c r="FV97" s="405">
        <f t="shared" si="183"/>
        <v>548.75013965258688</v>
      </c>
      <c r="FW97" s="397">
        <f t="shared" si="162"/>
        <v>16198.726853465274</v>
      </c>
      <c r="FX97" s="406">
        <f t="shared" si="163"/>
        <v>11.399999999997817</v>
      </c>
      <c r="FY97" s="331">
        <f t="shared" si="164"/>
        <v>11.399999999997817</v>
      </c>
      <c r="FZ97" s="382">
        <f t="shared" si="165"/>
        <v>2.1831425556229078E-12</v>
      </c>
      <c r="GA97" s="331">
        <f t="shared" si="166"/>
        <v>0</v>
      </c>
      <c r="GB97" s="407">
        <f t="shared" si="167"/>
        <v>0</v>
      </c>
      <c r="GC97" s="407">
        <f t="shared" si="168"/>
        <v>0</v>
      </c>
      <c r="GD97" s="407">
        <f t="shared" si="169"/>
        <v>0</v>
      </c>
      <c r="GE97" s="407">
        <f t="shared" si="170"/>
        <v>0</v>
      </c>
      <c r="GF97" s="407">
        <f t="shared" si="171"/>
        <v>0</v>
      </c>
      <c r="GG97" s="407">
        <f t="shared" si="172"/>
        <v>0</v>
      </c>
      <c r="GH97" s="407">
        <f t="shared" si="173"/>
        <v>0</v>
      </c>
      <c r="GI97" s="407">
        <f t="shared" si="174"/>
        <v>0</v>
      </c>
      <c r="GJ97">
        <f t="shared" si="175"/>
        <v>0</v>
      </c>
      <c r="GK97" s="382">
        <f t="shared" si="176"/>
        <v>0</v>
      </c>
      <c r="GL97">
        <v>1</v>
      </c>
      <c r="GM97">
        <f t="shared" si="185"/>
        <v>0</v>
      </c>
      <c r="GN97">
        <f t="shared" si="185"/>
        <v>0</v>
      </c>
      <c r="GO97">
        <f t="shared" si="185"/>
        <v>0</v>
      </c>
      <c r="GP97">
        <f t="shared" si="185"/>
        <v>0</v>
      </c>
      <c r="GQ97">
        <f t="shared" si="185"/>
        <v>0</v>
      </c>
      <c r="GR97">
        <f t="shared" si="184"/>
        <v>49</v>
      </c>
      <c r="GS97">
        <f t="shared" si="184"/>
        <v>3921.6731465347257</v>
      </c>
      <c r="GT97">
        <f t="shared" si="184"/>
        <v>19</v>
      </c>
      <c r="GU97">
        <f t="shared" si="184"/>
        <v>0</v>
      </c>
      <c r="GV97">
        <f t="shared" si="184"/>
        <v>16198.726853465274</v>
      </c>
    </row>
    <row r="98" spans="1:204" customFormat="1" x14ac:dyDescent="0.25">
      <c r="A98" s="378">
        <v>31001</v>
      </c>
      <c r="B98" s="32" t="s">
        <v>1231</v>
      </c>
      <c r="C98" t="s">
        <v>888</v>
      </c>
      <c r="D98">
        <v>2</v>
      </c>
      <c r="E98" s="379">
        <v>25276</v>
      </c>
      <c r="F98" s="379">
        <v>3508</v>
      </c>
      <c r="G98" s="379">
        <v>203</v>
      </c>
      <c r="H98" s="379">
        <v>175700</v>
      </c>
      <c r="I98" s="379">
        <v>71980</v>
      </c>
      <c r="J98" s="379">
        <v>10985</v>
      </c>
      <c r="K98" s="379">
        <v>7105</v>
      </c>
      <c r="L98" s="379">
        <v>34200</v>
      </c>
      <c r="M98" s="380">
        <v>1914.6561936866692</v>
      </c>
      <c r="N98" s="381">
        <f t="shared" si="107"/>
        <v>330871.65619368665</v>
      </c>
      <c r="O98" s="379">
        <v>17229</v>
      </c>
      <c r="P98" s="379">
        <v>4063</v>
      </c>
      <c r="Q98" s="379">
        <v>450</v>
      </c>
      <c r="R98" s="379">
        <v>201200</v>
      </c>
      <c r="S98" s="379">
        <v>72600</v>
      </c>
      <c r="T98" s="379">
        <v>7074</v>
      </c>
      <c r="U98" s="379">
        <v>3550</v>
      </c>
      <c r="V98" s="379">
        <v>34290</v>
      </c>
      <c r="W98" s="480">
        <f>(VLOOKUP(A98,'[1]floresta plant'!$A$4:$F$573,6,0))*1000</f>
        <v>2759.813663117659</v>
      </c>
      <c r="X98" s="24">
        <f t="shared" si="108"/>
        <v>343215.81366311765</v>
      </c>
      <c r="Y98" s="53">
        <f t="shared" si="96"/>
        <v>247</v>
      </c>
      <c r="Z98" s="53">
        <f t="shared" si="96"/>
        <v>25500</v>
      </c>
      <c r="AA98" s="53">
        <f t="shared" si="96"/>
        <v>620</v>
      </c>
      <c r="AB98" s="53">
        <f t="shared" si="93"/>
        <v>-3911</v>
      </c>
      <c r="AC98" s="53">
        <f t="shared" si="93"/>
        <v>-3555</v>
      </c>
      <c r="AD98" s="53">
        <f t="shared" si="93"/>
        <v>90</v>
      </c>
      <c r="AE98" s="53">
        <f t="shared" si="93"/>
        <v>845.15746943098975</v>
      </c>
      <c r="AF98" s="53">
        <f t="shared" si="109"/>
        <v>555</v>
      </c>
      <c r="AG98" s="53">
        <f t="shared" si="110"/>
        <v>-8047</v>
      </c>
      <c r="AH98" s="53">
        <f t="shared" si="111"/>
        <v>8830.2017305690024</v>
      </c>
      <c r="AI98" s="53">
        <f t="shared" si="177"/>
        <v>12344.157469430997</v>
      </c>
      <c r="AJ98" s="469">
        <v>21174.359199999999</v>
      </c>
      <c r="AK98" s="469">
        <v>0</v>
      </c>
      <c r="AL98" s="469">
        <v>0</v>
      </c>
      <c r="AM98" s="470">
        <f t="shared" si="112"/>
        <v>21174.359199999999</v>
      </c>
      <c r="AN98" s="53">
        <f t="shared" si="113"/>
        <v>8830.2017305690024</v>
      </c>
      <c r="AO98" s="382">
        <f t="shared" si="114"/>
        <v>1</v>
      </c>
      <c r="AP98">
        <v>2</v>
      </c>
      <c r="AQ98" s="383">
        <f t="shared" si="115"/>
        <v>27857.157469430989</v>
      </c>
      <c r="AR98" s="383">
        <f t="shared" si="116"/>
        <v>-15513</v>
      </c>
      <c r="AS98" s="383">
        <f t="shared" si="117"/>
        <v>247</v>
      </c>
      <c r="AT98" s="383">
        <f t="shared" si="118"/>
        <v>15513</v>
      </c>
      <c r="AU98" s="383">
        <f t="shared" si="119"/>
        <v>0</v>
      </c>
      <c r="AV98" s="383">
        <f t="shared" si="120"/>
        <v>1</v>
      </c>
      <c r="AW98" s="383">
        <f t="shared" si="121"/>
        <v>0</v>
      </c>
      <c r="AX98" s="383">
        <f t="shared" si="122"/>
        <v>1</v>
      </c>
      <c r="AY98" s="383">
        <f t="shared" si="123"/>
        <v>247</v>
      </c>
      <c r="AZ98">
        <f t="shared" si="124"/>
        <v>0</v>
      </c>
      <c r="BA98">
        <f t="shared" si="125"/>
        <v>0</v>
      </c>
      <c r="BB98" s="383">
        <f t="shared" si="126"/>
        <v>0</v>
      </c>
      <c r="BC98" s="384">
        <f t="shared" si="188"/>
        <v>247</v>
      </c>
      <c r="BD98" s="384">
        <f t="shared" si="188"/>
        <v>25500</v>
      </c>
      <c r="BE98" s="384">
        <f t="shared" si="188"/>
        <v>620</v>
      </c>
      <c r="BF98" s="384">
        <f t="shared" si="186"/>
        <v>0.25211113259846579</v>
      </c>
      <c r="BG98" s="384">
        <f t="shared" si="186"/>
        <v>0.22916263778766197</v>
      </c>
      <c r="BH98" s="384">
        <f t="shared" si="186"/>
        <v>90</v>
      </c>
      <c r="BI98" s="384">
        <f t="shared" si="182"/>
        <v>845.15746943098975</v>
      </c>
      <c r="BJ98" s="384">
        <f t="shared" si="182"/>
        <v>555</v>
      </c>
      <c r="BK98" s="384">
        <f t="shared" si="182"/>
        <v>0.51872622961387227</v>
      </c>
      <c r="BL98" s="474">
        <f t="shared" si="127"/>
        <v>15266</v>
      </c>
      <c r="BM98" s="409">
        <f t="shared" si="128"/>
        <v>8830.2017305690024</v>
      </c>
      <c r="BN98" s="473">
        <f t="shared" si="129"/>
        <v>27610.157469430989</v>
      </c>
      <c r="BO98" s="387">
        <f t="shared" si="130"/>
        <v>0.55291245683411938</v>
      </c>
      <c r="BP98" s="387">
        <f t="shared" si="131"/>
        <v>0</v>
      </c>
      <c r="BQ98" s="388">
        <f t="shared" si="132"/>
        <v>0.44708754316588062</v>
      </c>
      <c r="BR98" s="389">
        <f t="shared" si="133"/>
        <v>0</v>
      </c>
      <c r="BS98" s="390">
        <f t="shared" si="134"/>
        <v>247</v>
      </c>
      <c r="BT98" s="391">
        <f t="shared" si="180"/>
        <v>0</v>
      </c>
      <c r="BU98" s="391">
        <f t="shared" si="180"/>
        <v>0</v>
      </c>
      <c r="BV98" s="391">
        <f t="shared" si="180"/>
        <v>62.271449751821052</v>
      </c>
      <c r="BW98" s="391">
        <f t="shared" si="178"/>
        <v>56.603171533552505</v>
      </c>
      <c r="BX98" s="391">
        <f t="shared" si="178"/>
        <v>0</v>
      </c>
      <c r="BY98" s="391">
        <f t="shared" si="178"/>
        <v>0</v>
      </c>
      <c r="BZ98" s="391">
        <f t="shared" si="178"/>
        <v>0</v>
      </c>
      <c r="CA98" s="391">
        <f t="shared" si="89"/>
        <v>128.12537871462646</v>
      </c>
      <c r="CB98" s="391">
        <f t="shared" si="135"/>
        <v>0</v>
      </c>
      <c r="CC98" s="391">
        <f t="shared" si="135"/>
        <v>0</v>
      </c>
      <c r="CD98" s="392">
        <f t="shared" si="136"/>
        <v>0</v>
      </c>
      <c r="CE98" s="393">
        <f t="shared" si="137"/>
        <v>25500</v>
      </c>
      <c r="CF98" s="392">
        <f t="shared" si="97"/>
        <v>0</v>
      </c>
      <c r="CG98" s="392">
        <f t="shared" si="97"/>
        <v>3554.5823358663793</v>
      </c>
      <c r="CH98" s="392">
        <f t="shared" si="97"/>
        <v>3231.0253653809709</v>
      </c>
      <c r="CI98" s="392">
        <f t="shared" si="94"/>
        <v>0</v>
      </c>
      <c r="CJ98" s="392">
        <f t="shared" si="94"/>
        <v>0</v>
      </c>
      <c r="CK98" s="392">
        <f t="shared" si="94"/>
        <v>0</v>
      </c>
      <c r="CL98" s="392">
        <f t="shared" si="94"/>
        <v>7313.6599480226942</v>
      </c>
      <c r="CM98" s="392">
        <f t="shared" si="138"/>
        <v>0</v>
      </c>
      <c r="CN98" s="392">
        <f t="shared" si="139"/>
        <v>11400.732350729955</v>
      </c>
      <c r="CO98" s="394">
        <f t="shared" si="140"/>
        <v>0</v>
      </c>
      <c r="CP98" s="394">
        <f t="shared" si="140"/>
        <v>0</v>
      </c>
      <c r="CQ98" s="395">
        <f t="shared" si="141"/>
        <v>620</v>
      </c>
      <c r="CR98" s="394">
        <f t="shared" si="101"/>
        <v>86.425139146555111</v>
      </c>
      <c r="CS98" s="394">
        <f t="shared" si="101"/>
        <v>78.558263785733416</v>
      </c>
      <c r="CT98" s="394">
        <f t="shared" si="101"/>
        <v>0</v>
      </c>
      <c r="CU98" s="394">
        <f t="shared" si="99"/>
        <v>0</v>
      </c>
      <c r="CV98" s="394">
        <f t="shared" si="99"/>
        <v>0</v>
      </c>
      <c r="CW98" s="394">
        <f t="shared" si="99"/>
        <v>177.82232030486551</v>
      </c>
      <c r="CX98" s="396">
        <f t="shared" si="142"/>
        <v>0</v>
      </c>
      <c r="CY98" s="396">
        <f t="shared" si="142"/>
        <v>277.19427676284596</v>
      </c>
      <c r="CZ98" s="397">
        <f t="shared" si="143"/>
        <v>0</v>
      </c>
      <c r="DA98" s="397">
        <f t="shared" si="143"/>
        <v>0</v>
      </c>
      <c r="DB98" s="397">
        <f t="shared" si="143"/>
        <v>0</v>
      </c>
      <c r="DC98" s="397">
        <f t="shared" si="144"/>
        <v>-3911</v>
      </c>
      <c r="DD98" s="397">
        <f t="shared" si="103"/>
        <v>0</v>
      </c>
      <c r="DE98" s="397">
        <f t="shared" si="103"/>
        <v>0</v>
      </c>
      <c r="DF98" s="397">
        <f t="shared" si="103"/>
        <v>0</v>
      </c>
      <c r="DG98" s="397">
        <f t="shared" si="103"/>
        <v>0</v>
      </c>
      <c r="DH98" s="397">
        <f t="shared" si="103"/>
        <v>0</v>
      </c>
      <c r="DI98" s="398">
        <f t="shared" si="145"/>
        <v>0</v>
      </c>
      <c r="DJ98" s="398">
        <f t="shared" si="145"/>
        <v>0</v>
      </c>
      <c r="DK98" s="399">
        <f t="shared" si="146"/>
        <v>0</v>
      </c>
      <c r="DL98" s="399">
        <f t="shared" si="146"/>
        <v>0</v>
      </c>
      <c r="DM98" s="399">
        <f t="shared" si="146"/>
        <v>0</v>
      </c>
      <c r="DN98" s="399">
        <f t="shared" si="105"/>
        <v>0</v>
      </c>
      <c r="DO98" s="399">
        <f t="shared" si="147"/>
        <v>-3555</v>
      </c>
      <c r="DP98" s="399">
        <f t="shared" si="148"/>
        <v>0</v>
      </c>
      <c r="DQ98" s="399">
        <f t="shared" si="148"/>
        <v>0</v>
      </c>
      <c r="DR98" s="399">
        <f t="shared" si="148"/>
        <v>0</v>
      </c>
      <c r="DS98" s="399">
        <f t="shared" si="106"/>
        <v>0</v>
      </c>
      <c r="DT98" s="400">
        <f t="shared" si="149"/>
        <v>0</v>
      </c>
      <c r="DU98" s="400">
        <f t="shared" si="149"/>
        <v>0</v>
      </c>
      <c r="DV98" s="386">
        <f t="shared" si="104"/>
        <v>0</v>
      </c>
      <c r="DW98" s="386">
        <f t="shared" si="104"/>
        <v>0</v>
      </c>
      <c r="DX98" s="386">
        <f t="shared" si="104"/>
        <v>0</v>
      </c>
      <c r="DY98" s="386">
        <f t="shared" si="104"/>
        <v>12.545584714822514</v>
      </c>
      <c r="DZ98" s="386">
        <f t="shared" si="104"/>
        <v>11.403618936638722</v>
      </c>
      <c r="EA98" s="401">
        <f t="shared" si="150"/>
        <v>90</v>
      </c>
      <c r="EB98" s="386">
        <f t="shared" si="151"/>
        <v>0</v>
      </c>
      <c r="EC98" s="386">
        <f t="shared" si="151"/>
        <v>0</v>
      </c>
      <c r="ED98" s="386">
        <f t="shared" si="151"/>
        <v>25.812917463609505</v>
      </c>
      <c r="EE98" s="385">
        <f t="shared" si="152"/>
        <v>0</v>
      </c>
      <c r="EF98" s="385">
        <f t="shared" si="152"/>
        <v>40.237878884929259</v>
      </c>
      <c r="EG98" s="402">
        <f t="shared" si="102"/>
        <v>0</v>
      </c>
      <c r="EH98" s="402">
        <f t="shared" si="102"/>
        <v>0</v>
      </c>
      <c r="EI98" s="402">
        <f t="shared" si="102"/>
        <v>0</v>
      </c>
      <c r="EJ98" s="402">
        <f t="shared" si="100"/>
        <v>117.81105144568335</v>
      </c>
      <c r="EK98" s="402">
        <f t="shared" si="100"/>
        <v>107.08726358716551</v>
      </c>
      <c r="EL98" s="402">
        <f t="shared" si="100"/>
        <v>0</v>
      </c>
      <c r="EM98" s="402">
        <f t="shared" si="153"/>
        <v>845.15746943098975</v>
      </c>
      <c r="EN98" s="402">
        <f t="shared" si="154"/>
        <v>0</v>
      </c>
      <c r="EO98" s="402">
        <f t="shared" si="154"/>
        <v>242.39977780194684</v>
      </c>
      <c r="EP98" s="402">
        <f t="shared" si="155"/>
        <v>0</v>
      </c>
      <c r="EQ98" s="402">
        <f t="shared" si="156"/>
        <v>377.85937659619407</v>
      </c>
      <c r="ER98" s="394">
        <f t="shared" si="98"/>
        <v>0</v>
      </c>
      <c r="ES98" s="394">
        <f t="shared" si="98"/>
        <v>0</v>
      </c>
      <c r="ET98" s="394">
        <f t="shared" si="98"/>
        <v>0</v>
      </c>
      <c r="EU98" s="394">
        <f t="shared" si="95"/>
        <v>77.36443907473884</v>
      </c>
      <c r="EV98" s="394">
        <f t="shared" si="95"/>
        <v>70.322316775938788</v>
      </c>
      <c r="EW98" s="394">
        <f t="shared" si="95"/>
        <v>0</v>
      </c>
      <c r="EX98" s="394">
        <f t="shared" si="95"/>
        <v>0</v>
      </c>
      <c r="EY98" s="403">
        <f t="shared" si="157"/>
        <v>555</v>
      </c>
      <c r="EZ98" s="394">
        <f t="shared" si="158"/>
        <v>159.17965769225862</v>
      </c>
      <c r="FA98" s="396">
        <f t="shared" si="159"/>
        <v>0</v>
      </c>
      <c r="FB98" s="396">
        <f t="shared" si="159"/>
        <v>248.13358645706376</v>
      </c>
      <c r="FC98" s="404">
        <f t="shared" si="181"/>
        <v>0</v>
      </c>
      <c r="FD98" s="404">
        <f t="shared" si="181"/>
        <v>0</v>
      </c>
      <c r="FE98" s="404">
        <f t="shared" si="181"/>
        <v>0</v>
      </c>
      <c r="FF98" s="404">
        <f t="shared" si="179"/>
        <v>0</v>
      </c>
      <c r="FG98" s="404">
        <f t="shared" si="179"/>
        <v>0</v>
      </c>
      <c r="FH98" s="404">
        <f t="shared" si="179"/>
        <v>0</v>
      </c>
      <c r="FI98" s="404">
        <f t="shared" si="179"/>
        <v>0</v>
      </c>
      <c r="FJ98" s="404">
        <f t="shared" si="90"/>
        <v>0</v>
      </c>
      <c r="FK98" s="392">
        <f t="shared" si="160"/>
        <v>-8047</v>
      </c>
      <c r="FL98" s="384">
        <f t="shared" si="161"/>
        <v>0</v>
      </c>
      <c r="FM98" s="384">
        <f t="shared" si="161"/>
        <v>0</v>
      </c>
      <c r="FN98" s="405">
        <f t="shared" si="189"/>
        <v>0</v>
      </c>
      <c r="FO98" s="405">
        <f t="shared" si="189"/>
        <v>0</v>
      </c>
      <c r="FP98" s="405">
        <f t="shared" si="189"/>
        <v>0</v>
      </c>
      <c r="FQ98" s="405">
        <f t="shared" si="187"/>
        <v>0</v>
      </c>
      <c r="FR98" s="405">
        <f t="shared" si="187"/>
        <v>0</v>
      </c>
      <c r="FS98" s="405">
        <f t="shared" si="187"/>
        <v>0</v>
      </c>
      <c r="FT98" s="405">
        <f t="shared" si="183"/>
        <v>0</v>
      </c>
      <c r="FU98" s="405">
        <f t="shared" si="183"/>
        <v>0</v>
      </c>
      <c r="FV98" s="405">
        <f t="shared" si="183"/>
        <v>0</v>
      </c>
      <c r="FW98" s="397">
        <f t="shared" si="162"/>
        <v>8830.2017305690024</v>
      </c>
      <c r="FX98" s="406">
        <f t="shared" si="163"/>
        <v>8830.2017305690024</v>
      </c>
      <c r="FY98" s="331">
        <f t="shared" si="164"/>
        <v>20796.499823403799</v>
      </c>
      <c r="FZ98" s="382">
        <f t="shared" si="165"/>
        <v>377.85937659619958</v>
      </c>
      <c r="GA98" s="331">
        <f t="shared" si="166"/>
        <v>-2.8421709430404007E-14</v>
      </c>
      <c r="GB98" s="407">
        <f t="shared" si="167"/>
        <v>0</v>
      </c>
      <c r="GC98" s="407">
        <f t="shared" si="168"/>
        <v>0</v>
      </c>
      <c r="GD98" s="407">
        <f t="shared" si="169"/>
        <v>0</v>
      </c>
      <c r="GE98" s="407">
        <f t="shared" si="170"/>
        <v>0</v>
      </c>
      <c r="GF98" s="407">
        <f t="shared" si="171"/>
        <v>-3.5527136788005009E-15</v>
      </c>
      <c r="GG98" s="407">
        <f t="shared" si="172"/>
        <v>-5.6843418860808015E-14</v>
      </c>
      <c r="GH98" s="407">
        <f t="shared" si="173"/>
        <v>0</v>
      </c>
      <c r="GI98" s="407">
        <f t="shared" si="174"/>
        <v>0</v>
      </c>
      <c r="GJ98">
        <f t="shared" si="175"/>
        <v>0</v>
      </c>
      <c r="GK98" s="382">
        <f t="shared" si="176"/>
        <v>-8.8817841970012523E-14</v>
      </c>
      <c r="GL98">
        <v>2</v>
      </c>
      <c r="GM98">
        <f t="shared" si="185"/>
        <v>247</v>
      </c>
      <c r="GN98">
        <f t="shared" si="185"/>
        <v>25500</v>
      </c>
      <c r="GO98">
        <f t="shared" si="185"/>
        <v>620</v>
      </c>
      <c r="GP98">
        <f t="shared" si="185"/>
        <v>0</v>
      </c>
      <c r="GQ98">
        <f t="shared" si="185"/>
        <v>0</v>
      </c>
      <c r="GR98">
        <f t="shared" si="184"/>
        <v>90</v>
      </c>
      <c r="GS98">
        <f t="shared" si="184"/>
        <v>845.15746943098975</v>
      </c>
      <c r="GT98">
        <f t="shared" si="184"/>
        <v>555</v>
      </c>
      <c r="GU98">
        <f t="shared" si="184"/>
        <v>0</v>
      </c>
      <c r="GV98">
        <f t="shared" si="184"/>
        <v>8830.2017305690024</v>
      </c>
    </row>
    <row r="99" spans="1:204" customFormat="1" x14ac:dyDescent="0.25">
      <c r="A99" s="378">
        <v>31002</v>
      </c>
      <c r="B99" s="32" t="s">
        <v>1232</v>
      </c>
      <c r="C99" t="s">
        <v>888</v>
      </c>
      <c r="D99">
        <v>2</v>
      </c>
      <c r="E99" s="379">
        <v>8625</v>
      </c>
      <c r="F99" s="379">
        <v>8182</v>
      </c>
      <c r="G99" s="379">
        <v>10662</v>
      </c>
      <c r="H99" s="379">
        <v>122770</v>
      </c>
      <c r="I99" s="379">
        <v>52500</v>
      </c>
      <c r="J99" s="379">
        <v>6605</v>
      </c>
      <c r="K99" s="379">
        <v>15985</v>
      </c>
      <c r="L99" s="379">
        <v>5500</v>
      </c>
      <c r="M99" s="380">
        <v>10465.788861177569</v>
      </c>
      <c r="N99" s="381">
        <f t="shared" si="107"/>
        <v>241294.78886117757</v>
      </c>
      <c r="O99" s="379">
        <v>18738</v>
      </c>
      <c r="P99" s="379">
        <v>8182</v>
      </c>
      <c r="Q99" s="379">
        <v>18560</v>
      </c>
      <c r="R99" s="379">
        <v>95870</v>
      </c>
      <c r="S99" s="379">
        <v>37560</v>
      </c>
      <c r="T99" s="379">
        <v>5925</v>
      </c>
      <c r="U99" s="379">
        <v>6300</v>
      </c>
      <c r="V99" s="379">
        <v>5325</v>
      </c>
      <c r="W99" s="480">
        <f>(VLOOKUP(A99,'[1]floresta plant'!$A$4:$F$573,6,0))*1000</f>
        <v>5542.7327153742754</v>
      </c>
      <c r="X99" s="24">
        <f t="shared" si="108"/>
        <v>202002.73271537427</v>
      </c>
      <c r="Y99" s="53">
        <f t="shared" si="96"/>
        <v>7898</v>
      </c>
      <c r="Z99" s="53">
        <f t="shared" si="96"/>
        <v>-26900</v>
      </c>
      <c r="AA99" s="53">
        <f t="shared" si="96"/>
        <v>-14940</v>
      </c>
      <c r="AB99" s="53">
        <f t="shared" si="93"/>
        <v>-680</v>
      </c>
      <c r="AC99" s="53">
        <f t="shared" si="93"/>
        <v>-9685</v>
      </c>
      <c r="AD99" s="53">
        <f t="shared" si="93"/>
        <v>-175</v>
      </c>
      <c r="AE99" s="53">
        <f t="shared" si="93"/>
        <v>-4923.0561458032935</v>
      </c>
      <c r="AF99" s="53">
        <f t="shared" si="109"/>
        <v>0</v>
      </c>
      <c r="AG99" s="53">
        <f t="shared" si="110"/>
        <v>10113</v>
      </c>
      <c r="AH99" s="53">
        <f t="shared" si="111"/>
        <v>57049.799445803306</v>
      </c>
      <c r="AI99" s="53">
        <f t="shared" si="177"/>
        <v>-39292.056145803304</v>
      </c>
      <c r="AJ99" s="469">
        <v>17757.743299999998</v>
      </c>
      <c r="AK99" s="469">
        <v>0</v>
      </c>
      <c r="AL99" s="469">
        <v>0</v>
      </c>
      <c r="AM99" s="470">
        <f t="shared" si="112"/>
        <v>17757.743299999998</v>
      </c>
      <c r="AN99" s="53">
        <f t="shared" si="113"/>
        <v>57049.799445803306</v>
      </c>
      <c r="AO99" s="382">
        <f t="shared" si="114"/>
        <v>3</v>
      </c>
      <c r="AP99">
        <v>2</v>
      </c>
      <c r="AQ99" s="383">
        <f t="shared" si="115"/>
        <v>18011</v>
      </c>
      <c r="AR99" s="383">
        <f t="shared" si="116"/>
        <v>-57303.05614580329</v>
      </c>
      <c r="AS99" s="383">
        <f t="shared" si="117"/>
        <v>7898</v>
      </c>
      <c r="AT99" s="383">
        <f t="shared" si="118"/>
        <v>57303.05614580329</v>
      </c>
      <c r="AU99" s="383">
        <f t="shared" si="119"/>
        <v>0</v>
      </c>
      <c r="AV99" s="383">
        <f t="shared" si="120"/>
        <v>1</v>
      </c>
      <c r="AW99" s="383">
        <f t="shared" si="121"/>
        <v>0</v>
      </c>
      <c r="AX99" s="383">
        <f t="shared" si="122"/>
        <v>1</v>
      </c>
      <c r="AY99" s="383">
        <f t="shared" si="123"/>
        <v>7898</v>
      </c>
      <c r="AZ99">
        <f t="shared" si="124"/>
        <v>0</v>
      </c>
      <c r="BA99">
        <f t="shared" si="125"/>
        <v>0</v>
      </c>
      <c r="BB99" s="383">
        <f t="shared" si="126"/>
        <v>0</v>
      </c>
      <c r="BC99" s="384">
        <f t="shared" si="188"/>
        <v>7898</v>
      </c>
      <c r="BD99" s="384">
        <f t="shared" si="188"/>
        <v>0.46943395011175293</v>
      </c>
      <c r="BE99" s="384">
        <f t="shared" si="188"/>
        <v>0.26071907861225241</v>
      </c>
      <c r="BF99" s="384">
        <f t="shared" si="186"/>
        <v>1.186673182438632E-2</v>
      </c>
      <c r="BG99" s="384">
        <f t="shared" si="186"/>
        <v>0.16901367311644339</v>
      </c>
      <c r="BH99" s="384">
        <f t="shared" si="186"/>
        <v>3.053938337158244E-3</v>
      </c>
      <c r="BI99" s="384">
        <f t="shared" si="182"/>
        <v>8.5912627998006766E-2</v>
      </c>
      <c r="BJ99" s="384">
        <f t="shared" si="182"/>
        <v>0</v>
      </c>
      <c r="BK99" s="384">
        <f t="shared" si="182"/>
        <v>10113</v>
      </c>
      <c r="BL99" s="474">
        <f t="shared" si="127"/>
        <v>49405.05614580329</v>
      </c>
      <c r="BM99" s="409">
        <f t="shared" si="128"/>
        <v>57049.799445803306</v>
      </c>
      <c r="BN99" s="473">
        <f t="shared" si="129"/>
        <v>10113</v>
      </c>
      <c r="BO99" s="387">
        <f t="shared" si="130"/>
        <v>1</v>
      </c>
      <c r="BP99" s="387">
        <f t="shared" si="131"/>
        <v>0</v>
      </c>
      <c r="BQ99" s="388">
        <f t="shared" si="132"/>
        <v>0</v>
      </c>
      <c r="BR99" s="389">
        <f t="shared" si="133"/>
        <v>39292.05614580329</v>
      </c>
      <c r="BS99" s="390">
        <f t="shared" si="134"/>
        <v>7898</v>
      </c>
      <c r="BT99" s="391">
        <f t="shared" si="180"/>
        <v>3707.5893379826248</v>
      </c>
      <c r="BU99" s="391">
        <f t="shared" si="180"/>
        <v>2059.1592828795697</v>
      </c>
      <c r="BV99" s="391">
        <f t="shared" si="180"/>
        <v>93.723447949003159</v>
      </c>
      <c r="BW99" s="391">
        <f t="shared" si="178"/>
        <v>1334.8699902736698</v>
      </c>
      <c r="BX99" s="391">
        <f t="shared" si="178"/>
        <v>24.120004986875813</v>
      </c>
      <c r="BY99" s="391">
        <f t="shared" si="178"/>
        <v>678.53793592825741</v>
      </c>
      <c r="BZ99" s="391">
        <f t="shared" si="178"/>
        <v>0</v>
      </c>
      <c r="CA99" s="391">
        <f t="shared" si="178"/>
        <v>0</v>
      </c>
      <c r="CB99" s="391">
        <f t="shared" si="135"/>
        <v>0</v>
      </c>
      <c r="CC99" s="391">
        <f t="shared" si="135"/>
        <v>0</v>
      </c>
      <c r="CD99" s="392">
        <f t="shared" si="136"/>
        <v>0</v>
      </c>
      <c r="CE99" s="393">
        <f t="shared" si="137"/>
        <v>-26900</v>
      </c>
      <c r="CF99" s="392">
        <f t="shared" si="97"/>
        <v>0</v>
      </c>
      <c r="CG99" s="392">
        <f t="shared" si="97"/>
        <v>0</v>
      </c>
      <c r="CH99" s="392">
        <f t="shared" si="97"/>
        <v>0</v>
      </c>
      <c r="CI99" s="392">
        <f t="shared" si="94"/>
        <v>0</v>
      </c>
      <c r="CJ99" s="392">
        <f t="shared" si="94"/>
        <v>0</v>
      </c>
      <c r="CK99" s="392">
        <f t="shared" si="94"/>
        <v>0</v>
      </c>
      <c r="CL99" s="392">
        <f t="shared" si="94"/>
        <v>0</v>
      </c>
      <c r="CM99" s="392">
        <f t="shared" si="138"/>
        <v>0</v>
      </c>
      <c r="CN99" s="392">
        <f t="shared" si="139"/>
        <v>0</v>
      </c>
      <c r="CO99" s="394">
        <f t="shared" si="140"/>
        <v>0</v>
      </c>
      <c r="CP99" s="394">
        <f t="shared" si="140"/>
        <v>0</v>
      </c>
      <c r="CQ99" s="395">
        <f t="shared" si="141"/>
        <v>-14940</v>
      </c>
      <c r="CR99" s="394">
        <f t="shared" si="101"/>
        <v>0</v>
      </c>
      <c r="CS99" s="394">
        <f t="shared" si="101"/>
        <v>0</v>
      </c>
      <c r="CT99" s="394">
        <f t="shared" si="101"/>
        <v>0</v>
      </c>
      <c r="CU99" s="394">
        <f t="shared" si="99"/>
        <v>0</v>
      </c>
      <c r="CV99" s="394">
        <f t="shared" si="99"/>
        <v>0</v>
      </c>
      <c r="CW99" s="394">
        <f t="shared" si="99"/>
        <v>0</v>
      </c>
      <c r="CX99" s="396">
        <f t="shared" si="142"/>
        <v>0</v>
      </c>
      <c r="CY99" s="396">
        <f t="shared" si="142"/>
        <v>0</v>
      </c>
      <c r="CZ99" s="397">
        <f t="shared" si="143"/>
        <v>0</v>
      </c>
      <c r="DA99" s="397">
        <f t="shared" si="143"/>
        <v>0</v>
      </c>
      <c r="DB99" s="397">
        <f t="shared" si="143"/>
        <v>0</v>
      </c>
      <c r="DC99" s="397">
        <f t="shared" si="144"/>
        <v>-680</v>
      </c>
      <c r="DD99" s="397">
        <f t="shared" si="103"/>
        <v>0</v>
      </c>
      <c r="DE99" s="397">
        <f t="shared" si="103"/>
        <v>0</v>
      </c>
      <c r="DF99" s="397">
        <f t="shared" si="103"/>
        <v>0</v>
      </c>
      <c r="DG99" s="397">
        <f t="shared" si="103"/>
        <v>0</v>
      </c>
      <c r="DH99" s="397">
        <f t="shared" si="103"/>
        <v>0</v>
      </c>
      <c r="DI99" s="398">
        <f t="shared" si="145"/>
        <v>0</v>
      </c>
      <c r="DJ99" s="398">
        <f t="shared" si="145"/>
        <v>0</v>
      </c>
      <c r="DK99" s="399">
        <f t="shared" si="146"/>
        <v>0</v>
      </c>
      <c r="DL99" s="399">
        <f t="shared" si="146"/>
        <v>0</v>
      </c>
      <c r="DM99" s="399">
        <f t="shared" si="146"/>
        <v>0</v>
      </c>
      <c r="DN99" s="399">
        <f t="shared" si="105"/>
        <v>0</v>
      </c>
      <c r="DO99" s="399">
        <f t="shared" si="147"/>
        <v>-9685</v>
      </c>
      <c r="DP99" s="399">
        <f t="shared" si="148"/>
        <v>0</v>
      </c>
      <c r="DQ99" s="399">
        <f t="shared" si="148"/>
        <v>0</v>
      </c>
      <c r="DR99" s="399">
        <f t="shared" si="148"/>
        <v>0</v>
      </c>
      <c r="DS99" s="399">
        <f t="shared" si="106"/>
        <v>0</v>
      </c>
      <c r="DT99" s="400">
        <f t="shared" si="149"/>
        <v>0</v>
      </c>
      <c r="DU99" s="400">
        <f t="shared" si="149"/>
        <v>0</v>
      </c>
      <c r="DV99" s="386">
        <f t="shared" si="104"/>
        <v>0</v>
      </c>
      <c r="DW99" s="386">
        <f t="shared" si="104"/>
        <v>0</v>
      </c>
      <c r="DX99" s="386">
        <f t="shared" si="104"/>
        <v>0</v>
      </c>
      <c r="DY99" s="386">
        <f t="shared" si="104"/>
        <v>0</v>
      </c>
      <c r="DZ99" s="386">
        <f t="shared" si="104"/>
        <v>0</v>
      </c>
      <c r="EA99" s="401">
        <f t="shared" si="150"/>
        <v>-175</v>
      </c>
      <c r="EB99" s="386">
        <f t="shared" si="151"/>
        <v>0</v>
      </c>
      <c r="EC99" s="386">
        <f t="shared" si="151"/>
        <v>0</v>
      </c>
      <c r="ED99" s="386">
        <f t="shared" si="151"/>
        <v>0</v>
      </c>
      <c r="EE99" s="385">
        <f t="shared" si="152"/>
        <v>0</v>
      </c>
      <c r="EF99" s="385">
        <f t="shared" si="152"/>
        <v>0</v>
      </c>
      <c r="EG99" s="402">
        <f t="shared" si="102"/>
        <v>0</v>
      </c>
      <c r="EH99" s="402">
        <f t="shared" si="102"/>
        <v>0</v>
      </c>
      <c r="EI99" s="402">
        <f t="shared" si="102"/>
        <v>0</v>
      </c>
      <c r="EJ99" s="402">
        <f t="shared" si="100"/>
        <v>0</v>
      </c>
      <c r="EK99" s="402">
        <f t="shared" si="100"/>
        <v>0</v>
      </c>
      <c r="EL99" s="402">
        <f t="shared" si="100"/>
        <v>0</v>
      </c>
      <c r="EM99" s="402">
        <f t="shared" si="153"/>
        <v>-4923.0561458032935</v>
      </c>
      <c r="EN99" s="402">
        <f t="shared" si="154"/>
        <v>0</v>
      </c>
      <c r="EO99" s="402">
        <f t="shared" si="154"/>
        <v>0</v>
      </c>
      <c r="EP99" s="402">
        <f t="shared" si="155"/>
        <v>0</v>
      </c>
      <c r="EQ99" s="402">
        <f t="shared" si="156"/>
        <v>0</v>
      </c>
      <c r="ER99" s="394">
        <f t="shared" si="98"/>
        <v>0</v>
      </c>
      <c r="ES99" s="394">
        <f t="shared" si="98"/>
        <v>0</v>
      </c>
      <c r="ET99" s="394">
        <f t="shared" si="98"/>
        <v>0</v>
      </c>
      <c r="EU99" s="394">
        <f t="shared" si="95"/>
        <v>0</v>
      </c>
      <c r="EV99" s="394">
        <f t="shared" si="95"/>
        <v>0</v>
      </c>
      <c r="EW99" s="394">
        <f t="shared" si="95"/>
        <v>0</v>
      </c>
      <c r="EX99" s="394">
        <f t="shared" si="95"/>
        <v>0</v>
      </c>
      <c r="EY99" s="403">
        <f t="shared" si="157"/>
        <v>0</v>
      </c>
      <c r="EZ99" s="394">
        <f t="shared" si="158"/>
        <v>0</v>
      </c>
      <c r="FA99" s="396">
        <f t="shared" si="159"/>
        <v>0</v>
      </c>
      <c r="FB99" s="396">
        <f t="shared" si="159"/>
        <v>0</v>
      </c>
      <c r="FC99" s="404">
        <f t="shared" si="181"/>
        <v>0</v>
      </c>
      <c r="FD99" s="404">
        <f t="shared" si="181"/>
        <v>4747.3855374801569</v>
      </c>
      <c r="FE99" s="404">
        <f t="shared" si="181"/>
        <v>2636.6520420057086</v>
      </c>
      <c r="FF99" s="404">
        <f t="shared" si="179"/>
        <v>120.00825894001885</v>
      </c>
      <c r="FG99" s="404">
        <f t="shared" si="179"/>
        <v>1709.2352762265918</v>
      </c>
      <c r="FH99" s="404">
        <f t="shared" si="179"/>
        <v>30.884478403681321</v>
      </c>
      <c r="FI99" s="404">
        <f t="shared" si="179"/>
        <v>868.8344069438424</v>
      </c>
      <c r="FJ99" s="404">
        <f t="shared" si="179"/>
        <v>0</v>
      </c>
      <c r="FK99" s="392">
        <f t="shared" si="160"/>
        <v>10113</v>
      </c>
      <c r="FL99" s="384">
        <f t="shared" si="161"/>
        <v>0</v>
      </c>
      <c r="FM99" s="384">
        <f t="shared" si="161"/>
        <v>0</v>
      </c>
      <c r="FN99" s="405">
        <f t="shared" si="189"/>
        <v>0</v>
      </c>
      <c r="FO99" s="405">
        <f t="shared" si="189"/>
        <v>18445.025124537216</v>
      </c>
      <c r="FP99" s="405">
        <f t="shared" si="189"/>
        <v>10244.188675114723</v>
      </c>
      <c r="FQ99" s="405">
        <f t="shared" si="187"/>
        <v>466.26829311097799</v>
      </c>
      <c r="FR99" s="405">
        <f t="shared" si="187"/>
        <v>6640.8947334997374</v>
      </c>
      <c r="FS99" s="405">
        <f t="shared" si="187"/>
        <v>119.99551660944286</v>
      </c>
      <c r="FT99" s="405">
        <f t="shared" si="183"/>
        <v>3375.6838029311934</v>
      </c>
      <c r="FU99" s="405">
        <f t="shared" si="183"/>
        <v>0</v>
      </c>
      <c r="FV99" s="405">
        <f t="shared" si="183"/>
        <v>0</v>
      </c>
      <c r="FW99" s="397">
        <f t="shared" si="162"/>
        <v>57049.799445803306</v>
      </c>
      <c r="FX99" s="406">
        <f t="shared" si="163"/>
        <v>17757.743300000016</v>
      </c>
      <c r="FY99" s="331">
        <f t="shared" si="164"/>
        <v>17757.743300000016</v>
      </c>
      <c r="FZ99" s="382">
        <f t="shared" si="165"/>
        <v>0</v>
      </c>
      <c r="GA99" s="331">
        <f t="shared" si="166"/>
        <v>0</v>
      </c>
      <c r="GB99" s="407">
        <f t="shared" si="167"/>
        <v>0</v>
      </c>
      <c r="GC99" s="407">
        <f t="shared" si="168"/>
        <v>0</v>
      </c>
      <c r="GD99" s="407">
        <f t="shared" si="169"/>
        <v>0</v>
      </c>
      <c r="GE99" s="407">
        <f t="shared" si="170"/>
        <v>0</v>
      </c>
      <c r="GF99" s="407">
        <f t="shared" si="171"/>
        <v>0</v>
      </c>
      <c r="GG99" s="407">
        <f t="shared" si="172"/>
        <v>0</v>
      </c>
      <c r="GH99" s="407">
        <f t="shared" si="173"/>
        <v>0</v>
      </c>
      <c r="GI99" s="407">
        <f t="shared" si="174"/>
        <v>0</v>
      </c>
      <c r="GJ99">
        <f t="shared" si="175"/>
        <v>0</v>
      </c>
      <c r="GK99" s="382">
        <f t="shared" si="176"/>
        <v>0</v>
      </c>
      <c r="GL99">
        <v>2</v>
      </c>
      <c r="GM99">
        <f t="shared" si="185"/>
        <v>7898</v>
      </c>
      <c r="GN99">
        <f t="shared" si="185"/>
        <v>0</v>
      </c>
      <c r="GO99">
        <f t="shared" si="185"/>
        <v>0</v>
      </c>
      <c r="GP99">
        <f t="shared" si="185"/>
        <v>0</v>
      </c>
      <c r="GQ99">
        <f t="shared" si="185"/>
        <v>0</v>
      </c>
      <c r="GR99">
        <f t="shared" si="184"/>
        <v>0</v>
      </c>
      <c r="GS99">
        <f t="shared" si="184"/>
        <v>0</v>
      </c>
      <c r="GT99">
        <f t="shared" si="184"/>
        <v>0</v>
      </c>
      <c r="GU99">
        <f t="shared" si="184"/>
        <v>10113</v>
      </c>
      <c r="GV99">
        <f t="shared" si="184"/>
        <v>57049.799445803306</v>
      </c>
    </row>
    <row r="100" spans="1:204" customFormat="1" x14ac:dyDescent="0.25">
      <c r="A100" s="378">
        <v>31003</v>
      </c>
      <c r="B100" s="32" t="s">
        <v>1233</v>
      </c>
      <c r="C100" t="s">
        <v>888</v>
      </c>
      <c r="D100">
        <v>2</v>
      </c>
      <c r="E100" s="379">
        <v>7956</v>
      </c>
      <c r="F100" s="379">
        <v>4102</v>
      </c>
      <c r="G100" s="379">
        <v>4470</v>
      </c>
      <c r="H100" s="379">
        <v>8800</v>
      </c>
      <c r="I100" s="379">
        <v>19150</v>
      </c>
      <c r="J100" s="379">
        <v>2485</v>
      </c>
      <c r="K100" s="379">
        <v>3995</v>
      </c>
      <c r="L100" s="379">
        <v>3875</v>
      </c>
      <c r="M100" s="380">
        <v>0</v>
      </c>
      <c r="N100" s="381">
        <f t="shared" si="107"/>
        <v>54833</v>
      </c>
      <c r="O100" s="379">
        <v>10079</v>
      </c>
      <c r="P100" s="379">
        <v>5323</v>
      </c>
      <c r="Q100" s="379">
        <v>5055</v>
      </c>
      <c r="R100" s="379">
        <v>15000</v>
      </c>
      <c r="S100" s="379">
        <v>18940</v>
      </c>
      <c r="T100" s="379">
        <v>430</v>
      </c>
      <c r="U100" s="379">
        <v>3498</v>
      </c>
      <c r="V100" s="379">
        <v>4375</v>
      </c>
      <c r="W100" s="480">
        <f>(VLOOKUP(A100,'[1]floresta plant'!$A$4:$F$573,6,0))*1000</f>
        <v>0</v>
      </c>
      <c r="X100" s="24">
        <f t="shared" si="108"/>
        <v>62700</v>
      </c>
      <c r="Y100" s="53">
        <f t="shared" si="96"/>
        <v>585</v>
      </c>
      <c r="Z100" s="53">
        <f t="shared" si="96"/>
        <v>6200</v>
      </c>
      <c r="AA100" s="53">
        <f t="shared" si="96"/>
        <v>-210</v>
      </c>
      <c r="AB100" s="53">
        <f t="shared" si="93"/>
        <v>-2055</v>
      </c>
      <c r="AC100" s="53">
        <f t="shared" si="93"/>
        <v>-497</v>
      </c>
      <c r="AD100" s="53">
        <f t="shared" si="93"/>
        <v>500</v>
      </c>
      <c r="AE100" s="53">
        <f t="shared" si="93"/>
        <v>0</v>
      </c>
      <c r="AF100" s="53">
        <f t="shared" si="109"/>
        <v>1221</v>
      </c>
      <c r="AG100" s="53">
        <f t="shared" si="110"/>
        <v>2123</v>
      </c>
      <c r="AH100" s="53">
        <f t="shared" si="111"/>
        <v>14075.146400000001</v>
      </c>
      <c r="AI100" s="53">
        <f t="shared" si="177"/>
        <v>7867</v>
      </c>
      <c r="AJ100" s="469">
        <v>21332.286400000001</v>
      </c>
      <c r="AK100" s="469">
        <v>0</v>
      </c>
      <c r="AL100" s="469">
        <v>609.86</v>
      </c>
      <c r="AM100" s="470">
        <f t="shared" si="112"/>
        <v>21942.146400000001</v>
      </c>
      <c r="AN100" s="53">
        <f t="shared" si="113"/>
        <v>14075.146400000001</v>
      </c>
      <c r="AO100" s="382">
        <f t="shared" si="114"/>
        <v>1</v>
      </c>
      <c r="AP100">
        <v>2</v>
      </c>
      <c r="AQ100" s="383">
        <f t="shared" si="115"/>
        <v>10629</v>
      </c>
      <c r="AR100" s="383">
        <f t="shared" si="116"/>
        <v>-2762</v>
      </c>
      <c r="AS100" s="383">
        <f t="shared" si="117"/>
        <v>585</v>
      </c>
      <c r="AT100" s="383">
        <f t="shared" si="118"/>
        <v>2762</v>
      </c>
      <c r="AU100" s="383">
        <f t="shared" si="119"/>
        <v>0</v>
      </c>
      <c r="AV100" s="383">
        <f t="shared" si="120"/>
        <v>1</v>
      </c>
      <c r="AW100" s="383">
        <f t="shared" si="121"/>
        <v>0</v>
      </c>
      <c r="AX100" s="383">
        <f t="shared" si="122"/>
        <v>1</v>
      </c>
      <c r="AY100" s="383">
        <f t="shared" si="123"/>
        <v>585</v>
      </c>
      <c r="AZ100">
        <f t="shared" si="124"/>
        <v>0</v>
      </c>
      <c r="BA100">
        <f t="shared" si="125"/>
        <v>0</v>
      </c>
      <c r="BB100" s="383">
        <f t="shared" si="126"/>
        <v>0</v>
      </c>
      <c r="BC100" s="384">
        <f t="shared" si="188"/>
        <v>585</v>
      </c>
      <c r="BD100" s="384">
        <f t="shared" si="188"/>
        <v>6200</v>
      </c>
      <c r="BE100" s="384">
        <f t="shared" si="188"/>
        <v>7.6031860970311366E-2</v>
      </c>
      <c r="BF100" s="384">
        <f t="shared" si="186"/>
        <v>0.74402606806661842</v>
      </c>
      <c r="BG100" s="384">
        <f t="shared" si="186"/>
        <v>0.17994207096307024</v>
      </c>
      <c r="BH100" s="384">
        <f t="shared" si="186"/>
        <v>500</v>
      </c>
      <c r="BI100" s="384">
        <f t="shared" si="182"/>
        <v>0</v>
      </c>
      <c r="BJ100" s="384">
        <f t="shared" si="182"/>
        <v>1221</v>
      </c>
      <c r="BK100" s="384">
        <f t="shared" si="182"/>
        <v>2123</v>
      </c>
      <c r="BL100" s="474">
        <f t="shared" si="127"/>
        <v>2177</v>
      </c>
      <c r="BM100" s="409">
        <f t="shared" si="128"/>
        <v>14075.146400000001</v>
      </c>
      <c r="BN100" s="473">
        <f t="shared" si="129"/>
        <v>10044</v>
      </c>
      <c r="BO100" s="387">
        <f t="shared" si="130"/>
        <v>0.21674631620868179</v>
      </c>
      <c r="BP100" s="387">
        <f t="shared" si="131"/>
        <v>0</v>
      </c>
      <c r="BQ100" s="388">
        <f t="shared" si="132"/>
        <v>0.78325368379131821</v>
      </c>
      <c r="BR100" s="389">
        <f t="shared" si="133"/>
        <v>0</v>
      </c>
      <c r="BS100" s="390">
        <f t="shared" si="134"/>
        <v>585</v>
      </c>
      <c r="BT100" s="391">
        <f t="shared" si="180"/>
        <v>0</v>
      </c>
      <c r="BU100" s="391">
        <f t="shared" si="180"/>
        <v>44.478638667632147</v>
      </c>
      <c r="BV100" s="391">
        <f t="shared" si="180"/>
        <v>435.25524981897178</v>
      </c>
      <c r="BW100" s="391">
        <f t="shared" si="178"/>
        <v>105.2661115133961</v>
      </c>
      <c r="BX100" s="391">
        <f t="shared" si="178"/>
        <v>0</v>
      </c>
      <c r="BY100" s="391">
        <f t="shared" si="178"/>
        <v>0</v>
      </c>
      <c r="BZ100" s="391">
        <f t="shared" si="178"/>
        <v>0</v>
      </c>
      <c r="CA100" s="391">
        <f t="shared" si="178"/>
        <v>0</v>
      </c>
      <c r="CB100" s="391">
        <f t="shared" si="135"/>
        <v>0</v>
      </c>
      <c r="CC100" s="391">
        <f t="shared" si="135"/>
        <v>0</v>
      </c>
      <c r="CD100" s="392">
        <f t="shared" si="136"/>
        <v>0</v>
      </c>
      <c r="CE100" s="393">
        <f t="shared" si="137"/>
        <v>6200</v>
      </c>
      <c r="CF100" s="392">
        <f t="shared" si="97"/>
        <v>102.17367983479495</v>
      </c>
      <c r="CG100" s="392">
        <f t="shared" si="97"/>
        <v>999.84243838335078</v>
      </c>
      <c r="CH100" s="392">
        <f t="shared" si="97"/>
        <v>241.81104227568142</v>
      </c>
      <c r="CI100" s="392">
        <f t="shared" si="94"/>
        <v>0</v>
      </c>
      <c r="CJ100" s="392">
        <f t="shared" si="94"/>
        <v>0</v>
      </c>
      <c r="CK100" s="392">
        <f t="shared" si="94"/>
        <v>0</v>
      </c>
      <c r="CL100" s="392">
        <f t="shared" si="94"/>
        <v>0</v>
      </c>
      <c r="CM100" s="392">
        <f t="shared" si="138"/>
        <v>0</v>
      </c>
      <c r="CN100" s="392">
        <f t="shared" si="139"/>
        <v>4856.1728395061727</v>
      </c>
      <c r="CO100" s="394">
        <f t="shared" si="140"/>
        <v>0</v>
      </c>
      <c r="CP100" s="394">
        <f t="shared" si="140"/>
        <v>0</v>
      </c>
      <c r="CQ100" s="395">
        <f t="shared" si="141"/>
        <v>-210</v>
      </c>
      <c r="CR100" s="394">
        <f t="shared" si="101"/>
        <v>0</v>
      </c>
      <c r="CS100" s="394">
        <f t="shared" si="101"/>
        <v>0</v>
      </c>
      <c r="CT100" s="394">
        <f t="shared" si="101"/>
        <v>0</v>
      </c>
      <c r="CU100" s="394">
        <f t="shared" si="99"/>
        <v>0</v>
      </c>
      <c r="CV100" s="394">
        <f t="shared" si="99"/>
        <v>0</v>
      </c>
      <c r="CW100" s="394">
        <f t="shared" si="99"/>
        <v>0</v>
      </c>
      <c r="CX100" s="396">
        <f t="shared" si="142"/>
        <v>0</v>
      </c>
      <c r="CY100" s="396">
        <f t="shared" si="142"/>
        <v>0</v>
      </c>
      <c r="CZ100" s="397">
        <f t="shared" si="143"/>
        <v>0</v>
      </c>
      <c r="DA100" s="397">
        <f t="shared" si="143"/>
        <v>0</v>
      </c>
      <c r="DB100" s="397">
        <f t="shared" si="143"/>
        <v>0</v>
      </c>
      <c r="DC100" s="397">
        <f t="shared" si="144"/>
        <v>-2055</v>
      </c>
      <c r="DD100" s="397">
        <f t="shared" si="103"/>
        <v>0</v>
      </c>
      <c r="DE100" s="397">
        <f t="shared" si="103"/>
        <v>0</v>
      </c>
      <c r="DF100" s="397">
        <f t="shared" si="103"/>
        <v>0</v>
      </c>
      <c r="DG100" s="397">
        <f t="shared" si="103"/>
        <v>0</v>
      </c>
      <c r="DH100" s="397">
        <f t="shared" si="103"/>
        <v>0</v>
      </c>
      <c r="DI100" s="398">
        <f t="shared" si="145"/>
        <v>0</v>
      </c>
      <c r="DJ100" s="398">
        <f t="shared" si="145"/>
        <v>0</v>
      </c>
      <c r="DK100" s="399">
        <f t="shared" si="146"/>
        <v>0</v>
      </c>
      <c r="DL100" s="399">
        <f t="shared" si="146"/>
        <v>0</v>
      </c>
      <c r="DM100" s="399">
        <f t="shared" si="146"/>
        <v>0</v>
      </c>
      <c r="DN100" s="399">
        <f t="shared" si="105"/>
        <v>0</v>
      </c>
      <c r="DO100" s="399">
        <f t="shared" si="147"/>
        <v>-497</v>
      </c>
      <c r="DP100" s="399">
        <f t="shared" si="148"/>
        <v>0</v>
      </c>
      <c r="DQ100" s="399">
        <f t="shared" si="148"/>
        <v>0</v>
      </c>
      <c r="DR100" s="399">
        <f t="shared" si="148"/>
        <v>0</v>
      </c>
      <c r="DS100" s="399">
        <f t="shared" si="106"/>
        <v>0</v>
      </c>
      <c r="DT100" s="400">
        <f t="shared" si="149"/>
        <v>0</v>
      </c>
      <c r="DU100" s="400">
        <f t="shared" si="149"/>
        <v>0</v>
      </c>
      <c r="DV100" s="386">
        <f t="shared" si="104"/>
        <v>0</v>
      </c>
      <c r="DW100" s="386">
        <f t="shared" si="104"/>
        <v>0</v>
      </c>
      <c r="DX100" s="386">
        <f t="shared" si="104"/>
        <v>8.2398128899028187</v>
      </c>
      <c r="DY100" s="386">
        <f t="shared" si="104"/>
        <v>80.632454708334734</v>
      </c>
      <c r="DZ100" s="386">
        <f t="shared" si="104"/>
        <v>19.500890506103339</v>
      </c>
      <c r="EA100" s="401">
        <f t="shared" si="150"/>
        <v>500</v>
      </c>
      <c r="EB100" s="386">
        <f t="shared" si="151"/>
        <v>0</v>
      </c>
      <c r="EC100" s="386">
        <f t="shared" si="151"/>
        <v>0</v>
      </c>
      <c r="ED100" s="386">
        <f t="shared" si="151"/>
        <v>0</v>
      </c>
      <c r="EE100" s="385">
        <f t="shared" si="152"/>
        <v>0</v>
      </c>
      <c r="EF100" s="385">
        <f t="shared" si="152"/>
        <v>391.62684189565908</v>
      </c>
      <c r="EG100" s="402">
        <f t="shared" si="102"/>
        <v>0</v>
      </c>
      <c r="EH100" s="402">
        <f t="shared" si="102"/>
        <v>0</v>
      </c>
      <c r="EI100" s="402">
        <f t="shared" si="102"/>
        <v>0</v>
      </c>
      <c r="EJ100" s="402">
        <f t="shared" si="100"/>
        <v>0</v>
      </c>
      <c r="EK100" s="402">
        <f t="shared" si="100"/>
        <v>0</v>
      </c>
      <c r="EL100" s="402">
        <f t="shared" si="100"/>
        <v>0</v>
      </c>
      <c r="EM100" s="402">
        <f t="shared" si="153"/>
        <v>0</v>
      </c>
      <c r="EN100" s="402">
        <f t="shared" si="154"/>
        <v>0</v>
      </c>
      <c r="EO100" s="402">
        <f t="shared" si="154"/>
        <v>0</v>
      </c>
      <c r="EP100" s="402">
        <f t="shared" si="155"/>
        <v>0</v>
      </c>
      <c r="EQ100" s="402">
        <f t="shared" si="156"/>
        <v>0</v>
      </c>
      <c r="ER100" s="394">
        <f t="shared" si="98"/>
        <v>0</v>
      </c>
      <c r="ES100" s="394">
        <f t="shared" si="98"/>
        <v>0</v>
      </c>
      <c r="ET100" s="394">
        <f t="shared" si="98"/>
        <v>20.121623077142686</v>
      </c>
      <c r="EU100" s="394">
        <f t="shared" si="95"/>
        <v>196.90445439775343</v>
      </c>
      <c r="EV100" s="394">
        <f t="shared" si="95"/>
        <v>47.621174615904359</v>
      </c>
      <c r="EW100" s="394">
        <f t="shared" si="95"/>
        <v>0</v>
      </c>
      <c r="EX100" s="394">
        <f t="shared" si="95"/>
        <v>0</v>
      </c>
      <c r="EY100" s="403">
        <f t="shared" si="157"/>
        <v>1221</v>
      </c>
      <c r="EZ100" s="394">
        <f t="shared" si="158"/>
        <v>0</v>
      </c>
      <c r="FA100" s="396">
        <f t="shared" si="159"/>
        <v>0</v>
      </c>
      <c r="FB100" s="396">
        <f t="shared" si="159"/>
        <v>956.35274790919959</v>
      </c>
      <c r="FC100" s="404">
        <f t="shared" si="181"/>
        <v>0</v>
      </c>
      <c r="FD100" s="404">
        <f t="shared" si="181"/>
        <v>0</v>
      </c>
      <c r="FE100" s="404">
        <f t="shared" si="181"/>
        <v>34.98624553052737</v>
      </c>
      <c r="FF100" s="404">
        <f t="shared" si="179"/>
        <v>342.36540269158928</v>
      </c>
      <c r="FG100" s="404">
        <f t="shared" si="179"/>
        <v>82.800781088914775</v>
      </c>
      <c r="FH100" s="404">
        <f t="shared" si="179"/>
        <v>0</v>
      </c>
      <c r="FI100" s="404">
        <f t="shared" si="179"/>
        <v>0</v>
      </c>
      <c r="FJ100" s="404">
        <f t="shared" si="179"/>
        <v>0</v>
      </c>
      <c r="FK100" s="392">
        <f t="shared" si="160"/>
        <v>2123</v>
      </c>
      <c r="FL100" s="384">
        <f t="shared" si="161"/>
        <v>0</v>
      </c>
      <c r="FM100" s="384">
        <f t="shared" si="161"/>
        <v>1662.8475706889685</v>
      </c>
      <c r="FN100" s="405">
        <f t="shared" si="189"/>
        <v>0</v>
      </c>
      <c r="FO100" s="405">
        <f t="shared" si="189"/>
        <v>0</v>
      </c>
      <c r="FP100" s="405">
        <f t="shared" si="189"/>
        <v>0</v>
      </c>
      <c r="FQ100" s="405">
        <f t="shared" si="187"/>
        <v>0</v>
      </c>
      <c r="FR100" s="405">
        <f t="shared" si="187"/>
        <v>0</v>
      </c>
      <c r="FS100" s="405">
        <f t="shared" si="187"/>
        <v>0</v>
      </c>
      <c r="FT100" s="405">
        <f t="shared" si="183"/>
        <v>0</v>
      </c>
      <c r="FU100" s="405">
        <f t="shared" si="183"/>
        <v>0</v>
      </c>
      <c r="FV100" s="405">
        <f t="shared" si="183"/>
        <v>0</v>
      </c>
      <c r="FW100" s="397">
        <f t="shared" si="162"/>
        <v>14075.146400000001</v>
      </c>
      <c r="FX100" s="406">
        <f t="shared" si="163"/>
        <v>14075.146400000001</v>
      </c>
      <c r="FY100" s="331">
        <f t="shared" si="164"/>
        <v>21942.146400000005</v>
      </c>
      <c r="FZ100" s="382">
        <f t="shared" si="165"/>
        <v>0</v>
      </c>
      <c r="GA100" s="331">
        <f t="shared" si="166"/>
        <v>0</v>
      </c>
      <c r="GB100" s="407">
        <f t="shared" si="167"/>
        <v>0</v>
      </c>
      <c r="GC100" s="407">
        <f t="shared" si="168"/>
        <v>0</v>
      </c>
      <c r="GD100" s="407">
        <f t="shared" si="169"/>
        <v>0</v>
      </c>
      <c r="GE100" s="407">
        <f t="shared" si="170"/>
        <v>0</v>
      </c>
      <c r="GF100" s="407">
        <f t="shared" si="171"/>
        <v>2.8421709430404007E-14</v>
      </c>
      <c r="GG100" s="407">
        <f t="shared" si="172"/>
        <v>0</v>
      </c>
      <c r="GH100" s="407">
        <f t="shared" si="173"/>
        <v>-5.6843418860808015E-14</v>
      </c>
      <c r="GI100" s="407">
        <f t="shared" si="174"/>
        <v>0</v>
      </c>
      <c r="GJ100">
        <f t="shared" si="175"/>
        <v>0</v>
      </c>
      <c r="GK100" s="382">
        <f t="shared" si="176"/>
        <v>-2.8421709430404007E-14</v>
      </c>
      <c r="GL100">
        <v>2</v>
      </c>
      <c r="GM100">
        <f t="shared" si="185"/>
        <v>585</v>
      </c>
      <c r="GN100">
        <f t="shared" si="185"/>
        <v>6200</v>
      </c>
      <c r="GO100">
        <f t="shared" si="185"/>
        <v>0</v>
      </c>
      <c r="GP100">
        <f t="shared" si="185"/>
        <v>0</v>
      </c>
      <c r="GQ100">
        <f t="shared" si="185"/>
        <v>0</v>
      </c>
      <c r="GR100">
        <f t="shared" si="184"/>
        <v>500</v>
      </c>
      <c r="GS100">
        <f t="shared" si="184"/>
        <v>0</v>
      </c>
      <c r="GT100">
        <f t="shared" si="184"/>
        <v>1221</v>
      </c>
      <c r="GU100">
        <f t="shared" si="184"/>
        <v>2123</v>
      </c>
      <c r="GV100">
        <f t="shared" si="184"/>
        <v>14075.146400000001</v>
      </c>
    </row>
    <row r="101" spans="1:204" customFormat="1" x14ac:dyDescent="0.25">
      <c r="A101" s="378">
        <v>31004</v>
      </c>
      <c r="B101" s="32" t="s">
        <v>1234</v>
      </c>
      <c r="C101" t="s">
        <v>888</v>
      </c>
      <c r="D101">
        <v>2</v>
      </c>
      <c r="E101" s="379">
        <v>5703</v>
      </c>
      <c r="F101" s="379">
        <v>9555</v>
      </c>
      <c r="G101" s="379">
        <v>476</v>
      </c>
      <c r="H101" s="379">
        <v>40</v>
      </c>
      <c r="I101" s="379">
        <v>20860</v>
      </c>
      <c r="J101" s="379">
        <v>9515</v>
      </c>
      <c r="K101" s="379">
        <v>1419</v>
      </c>
      <c r="L101" s="379">
        <v>10315</v>
      </c>
      <c r="M101" s="380">
        <v>93.593529020996399</v>
      </c>
      <c r="N101" s="381">
        <f t="shared" si="107"/>
        <v>57976.593529020996</v>
      </c>
      <c r="O101" s="379">
        <v>6951</v>
      </c>
      <c r="P101" s="379">
        <v>8828</v>
      </c>
      <c r="Q101" s="379">
        <v>3087</v>
      </c>
      <c r="R101" s="379">
        <v>10</v>
      </c>
      <c r="S101" s="379">
        <v>27730</v>
      </c>
      <c r="T101" s="379">
        <v>765</v>
      </c>
      <c r="U101" s="379">
        <v>1937</v>
      </c>
      <c r="V101" s="379">
        <v>11270</v>
      </c>
      <c r="W101" s="480">
        <f>(VLOOKUP(A101,'[1]floresta plant'!$A$4:$F$573,6,0))*1000</f>
        <v>2244.2440777000738</v>
      </c>
      <c r="X101" s="24">
        <f t="shared" si="108"/>
        <v>62822.244077700074</v>
      </c>
      <c r="Y101" s="53">
        <f t="shared" si="96"/>
        <v>2611</v>
      </c>
      <c r="Z101" s="53">
        <f t="shared" si="96"/>
        <v>-30</v>
      </c>
      <c r="AA101" s="53">
        <f t="shared" si="96"/>
        <v>6870</v>
      </c>
      <c r="AB101" s="53">
        <f t="shared" si="93"/>
        <v>-8750</v>
      </c>
      <c r="AC101" s="53">
        <f t="shared" si="93"/>
        <v>518</v>
      </c>
      <c r="AD101" s="53">
        <f t="shared" si="93"/>
        <v>955</v>
      </c>
      <c r="AE101" s="53">
        <f t="shared" si="93"/>
        <v>2150.6505486790775</v>
      </c>
      <c r="AF101" s="53">
        <f t="shared" si="109"/>
        <v>-727</v>
      </c>
      <c r="AG101" s="53">
        <f t="shared" si="110"/>
        <v>1248</v>
      </c>
      <c r="AH101" s="53">
        <f t="shared" si="111"/>
        <v>-4448.8662486790772</v>
      </c>
      <c r="AI101" s="53">
        <f t="shared" si="177"/>
        <v>4845.6505486790775</v>
      </c>
      <c r="AJ101" s="469">
        <v>379.55430000000001</v>
      </c>
      <c r="AK101" s="469">
        <v>0</v>
      </c>
      <c r="AL101" s="469">
        <v>17.23</v>
      </c>
      <c r="AM101" s="470">
        <f t="shared" si="112"/>
        <v>396.78430000000003</v>
      </c>
      <c r="AN101" s="53">
        <f t="shared" si="113"/>
        <v>-4448.8662486790772</v>
      </c>
      <c r="AO101" s="382">
        <f t="shared" si="114"/>
        <v>2</v>
      </c>
      <c r="AP101">
        <v>2</v>
      </c>
      <c r="AQ101" s="383">
        <f t="shared" si="115"/>
        <v>14352.650548679077</v>
      </c>
      <c r="AR101" s="383">
        <f t="shared" si="116"/>
        <v>-9507</v>
      </c>
      <c r="AS101" s="383">
        <f t="shared" si="117"/>
        <v>2611</v>
      </c>
      <c r="AT101" s="383">
        <f t="shared" si="118"/>
        <v>9507</v>
      </c>
      <c r="AU101" s="383">
        <f t="shared" si="119"/>
        <v>4448.8662486790772</v>
      </c>
      <c r="AV101" s="383">
        <f t="shared" si="120"/>
        <v>1</v>
      </c>
      <c r="AW101" s="383">
        <f t="shared" si="121"/>
        <v>1</v>
      </c>
      <c r="AX101" s="383">
        <f t="shared" si="122"/>
        <v>1</v>
      </c>
      <c r="AY101" s="383">
        <f t="shared" si="123"/>
        <v>1305.5</v>
      </c>
      <c r="AZ101">
        <f t="shared" si="124"/>
        <v>1305.5</v>
      </c>
      <c r="BA101">
        <f t="shared" si="125"/>
        <v>0</v>
      </c>
      <c r="BB101" s="383">
        <f t="shared" si="126"/>
        <v>0</v>
      </c>
      <c r="BC101" s="384">
        <f t="shared" si="188"/>
        <v>2611</v>
      </c>
      <c r="BD101" s="384">
        <f t="shared" si="188"/>
        <v>3.155569580309246E-3</v>
      </c>
      <c r="BE101" s="384">
        <f t="shared" si="188"/>
        <v>6870</v>
      </c>
      <c r="BF101" s="384">
        <f t="shared" si="186"/>
        <v>0.92037446092353004</v>
      </c>
      <c r="BG101" s="384">
        <f t="shared" si="186"/>
        <v>518</v>
      </c>
      <c r="BH101" s="384">
        <f t="shared" si="186"/>
        <v>955</v>
      </c>
      <c r="BI101" s="384">
        <f t="shared" si="182"/>
        <v>2150.6505486790775</v>
      </c>
      <c r="BJ101" s="384">
        <f t="shared" si="182"/>
        <v>7.6469969496160722E-2</v>
      </c>
      <c r="BK101" s="384">
        <f t="shared" si="182"/>
        <v>1248</v>
      </c>
      <c r="BL101" s="474">
        <f t="shared" si="127"/>
        <v>8201.5</v>
      </c>
      <c r="BM101" s="409">
        <f t="shared" si="128"/>
        <v>-3143.3662486790772</v>
      </c>
      <c r="BN101" s="473">
        <f t="shared" si="129"/>
        <v>11741.650548679077</v>
      </c>
      <c r="BO101" s="387">
        <f t="shared" si="130"/>
        <v>0.69849634563708418</v>
      </c>
      <c r="BP101" s="387">
        <f t="shared" si="131"/>
        <v>0.26771076482366463</v>
      </c>
      <c r="BQ101" s="388">
        <f t="shared" si="132"/>
        <v>3.3792889539251192E-2</v>
      </c>
      <c r="BR101" s="389">
        <f t="shared" si="133"/>
        <v>0</v>
      </c>
      <c r="BS101" s="390">
        <f t="shared" si="134"/>
        <v>2611</v>
      </c>
      <c r="BT101" s="391">
        <f t="shared" si="180"/>
        <v>4.1195960870937203</v>
      </c>
      <c r="BU101" s="391">
        <f t="shared" si="180"/>
        <v>0</v>
      </c>
      <c r="BV101" s="391">
        <f t="shared" si="180"/>
        <v>1201.5488587356685</v>
      </c>
      <c r="BW101" s="391">
        <f t="shared" si="178"/>
        <v>0</v>
      </c>
      <c r="BX101" s="391">
        <f t="shared" si="178"/>
        <v>0</v>
      </c>
      <c r="BY101" s="391">
        <f t="shared" si="178"/>
        <v>0</v>
      </c>
      <c r="BZ101" s="391">
        <f t="shared" si="178"/>
        <v>99.831545177237828</v>
      </c>
      <c r="CA101" s="391">
        <f t="shared" si="178"/>
        <v>0</v>
      </c>
      <c r="CB101" s="391">
        <f t="shared" si="135"/>
        <v>1305.5</v>
      </c>
      <c r="CC101" s="391">
        <f t="shared" si="135"/>
        <v>0</v>
      </c>
      <c r="CD101" s="392">
        <f t="shared" si="136"/>
        <v>0</v>
      </c>
      <c r="CE101" s="393">
        <f t="shared" si="137"/>
        <v>-30</v>
      </c>
      <c r="CF101" s="392">
        <f t="shared" si="97"/>
        <v>0</v>
      </c>
      <c r="CG101" s="392">
        <f t="shared" si="97"/>
        <v>0</v>
      </c>
      <c r="CH101" s="392">
        <f t="shared" si="97"/>
        <v>0</v>
      </c>
      <c r="CI101" s="392">
        <f t="shared" si="94"/>
        <v>0</v>
      </c>
      <c r="CJ101" s="392">
        <f t="shared" si="94"/>
        <v>0</v>
      </c>
      <c r="CK101" s="392">
        <f t="shared" si="94"/>
        <v>0</v>
      </c>
      <c r="CL101" s="392">
        <f t="shared" si="94"/>
        <v>0</v>
      </c>
      <c r="CM101" s="392">
        <f t="shared" si="138"/>
        <v>0</v>
      </c>
      <c r="CN101" s="392">
        <f t="shared" si="139"/>
        <v>0</v>
      </c>
      <c r="CO101" s="394">
        <f t="shared" si="140"/>
        <v>0</v>
      </c>
      <c r="CP101" s="394">
        <f t="shared" si="140"/>
        <v>15.142536745114448</v>
      </c>
      <c r="CQ101" s="395">
        <f t="shared" si="141"/>
        <v>6870</v>
      </c>
      <c r="CR101" s="394">
        <f t="shared" si="101"/>
        <v>4416.5732173250472</v>
      </c>
      <c r="CS101" s="394">
        <f t="shared" si="101"/>
        <v>0</v>
      </c>
      <c r="CT101" s="394">
        <f t="shared" si="101"/>
        <v>0</v>
      </c>
      <c r="CU101" s="394">
        <f t="shared" si="99"/>
        <v>0</v>
      </c>
      <c r="CV101" s="394">
        <f t="shared" si="99"/>
        <v>366.95414045660681</v>
      </c>
      <c r="CW101" s="394">
        <f t="shared" si="99"/>
        <v>0</v>
      </c>
      <c r="CX101" s="396">
        <f t="shared" si="142"/>
        <v>1839.1729543385759</v>
      </c>
      <c r="CY101" s="396">
        <f t="shared" si="142"/>
        <v>232.15715113465569</v>
      </c>
      <c r="CZ101" s="397">
        <f t="shared" si="143"/>
        <v>0</v>
      </c>
      <c r="DA101" s="397">
        <f t="shared" si="143"/>
        <v>0</v>
      </c>
      <c r="DB101" s="397">
        <f t="shared" si="143"/>
        <v>0</v>
      </c>
      <c r="DC101" s="397">
        <f t="shared" si="144"/>
        <v>-8750</v>
      </c>
      <c r="DD101" s="397">
        <f t="shared" si="103"/>
        <v>0</v>
      </c>
      <c r="DE101" s="397">
        <f t="shared" si="103"/>
        <v>0</v>
      </c>
      <c r="DF101" s="397">
        <f t="shared" si="103"/>
        <v>0</v>
      </c>
      <c r="DG101" s="397">
        <f t="shared" si="103"/>
        <v>0</v>
      </c>
      <c r="DH101" s="397">
        <f t="shared" si="103"/>
        <v>0</v>
      </c>
      <c r="DI101" s="398">
        <f t="shared" si="145"/>
        <v>0</v>
      </c>
      <c r="DJ101" s="398">
        <f t="shared" si="145"/>
        <v>0</v>
      </c>
      <c r="DK101" s="399">
        <f t="shared" si="146"/>
        <v>0</v>
      </c>
      <c r="DL101" s="399">
        <f t="shared" si="146"/>
        <v>1.1417516788892699</v>
      </c>
      <c r="DM101" s="399">
        <f t="shared" si="146"/>
        <v>0</v>
      </c>
      <c r="DN101" s="399">
        <f t="shared" si="105"/>
        <v>333.01090634270372</v>
      </c>
      <c r="DO101" s="399">
        <f t="shared" si="147"/>
        <v>518</v>
      </c>
      <c r="DP101" s="399">
        <f t="shared" si="148"/>
        <v>0</v>
      </c>
      <c r="DQ101" s="399">
        <f t="shared" si="148"/>
        <v>0</v>
      </c>
      <c r="DR101" s="399">
        <f t="shared" si="148"/>
        <v>27.668449018416638</v>
      </c>
      <c r="DS101" s="399">
        <f t="shared" si="106"/>
        <v>0</v>
      </c>
      <c r="DT101" s="400">
        <f t="shared" si="149"/>
        <v>138.67417617865829</v>
      </c>
      <c r="DU101" s="400">
        <f t="shared" si="149"/>
        <v>17.504716781332117</v>
      </c>
      <c r="DV101" s="386">
        <f t="shared" si="104"/>
        <v>0</v>
      </c>
      <c r="DW101" s="386">
        <f t="shared" si="104"/>
        <v>2.1049668983383256</v>
      </c>
      <c r="DX101" s="386">
        <f t="shared" si="104"/>
        <v>0</v>
      </c>
      <c r="DY101" s="386">
        <f t="shared" si="104"/>
        <v>613.94867868201163</v>
      </c>
      <c r="DZ101" s="386">
        <f t="shared" si="104"/>
        <v>0</v>
      </c>
      <c r="EA101" s="401">
        <f t="shared" si="150"/>
        <v>955</v>
      </c>
      <c r="EB101" s="386">
        <f t="shared" si="151"/>
        <v>0</v>
      </c>
      <c r="EC101" s="386">
        <f t="shared" si="151"/>
        <v>51.010364503065425</v>
      </c>
      <c r="ED101" s="386">
        <f t="shared" si="151"/>
        <v>0</v>
      </c>
      <c r="EE101" s="385">
        <f t="shared" si="152"/>
        <v>255.66378040659973</v>
      </c>
      <c r="EF101" s="385">
        <f t="shared" si="152"/>
        <v>32.27220950998489</v>
      </c>
      <c r="EG101" s="402">
        <f t="shared" si="102"/>
        <v>0</v>
      </c>
      <c r="EH101" s="402">
        <f t="shared" si="102"/>
        <v>4.740364622892792</v>
      </c>
      <c r="EI101" s="402">
        <f t="shared" si="102"/>
        <v>0</v>
      </c>
      <c r="EJ101" s="402">
        <f t="shared" si="100"/>
        <v>1382.6063483437308</v>
      </c>
      <c r="EK101" s="402">
        <f t="shared" si="100"/>
        <v>0</v>
      </c>
      <c r="EL101" s="402">
        <f t="shared" si="100"/>
        <v>0</v>
      </c>
      <c r="EM101" s="402">
        <f t="shared" si="153"/>
        <v>2150.6505486790775</v>
      </c>
      <c r="EN101" s="402">
        <f t="shared" si="154"/>
        <v>114.87483602810198</v>
      </c>
      <c r="EO101" s="402">
        <f t="shared" si="154"/>
        <v>0</v>
      </c>
      <c r="EP101" s="402">
        <f t="shared" si="155"/>
        <v>575.75230325530981</v>
      </c>
      <c r="EQ101" s="402">
        <f t="shared" si="156"/>
        <v>72.676696429042039</v>
      </c>
      <c r="ER101" s="394">
        <f t="shared" si="98"/>
        <v>0</v>
      </c>
      <c r="ES101" s="394">
        <f t="shared" si="98"/>
        <v>0</v>
      </c>
      <c r="ET101" s="394">
        <f t="shared" si="98"/>
        <v>0</v>
      </c>
      <c r="EU101" s="394">
        <f t="shared" si="95"/>
        <v>0</v>
      </c>
      <c r="EV101" s="394">
        <f t="shared" si="95"/>
        <v>0</v>
      </c>
      <c r="EW101" s="394">
        <f t="shared" si="95"/>
        <v>0</v>
      </c>
      <c r="EX101" s="394">
        <f t="shared" si="95"/>
        <v>0</v>
      </c>
      <c r="EY101" s="403">
        <f t="shared" si="157"/>
        <v>-727</v>
      </c>
      <c r="EZ101" s="394">
        <f t="shared" si="158"/>
        <v>0</v>
      </c>
      <c r="FA101" s="396">
        <f t="shared" si="159"/>
        <v>0</v>
      </c>
      <c r="FB101" s="396">
        <f t="shared" si="159"/>
        <v>0</v>
      </c>
      <c r="FC101" s="404">
        <f t="shared" si="181"/>
        <v>0</v>
      </c>
      <c r="FD101" s="404">
        <f t="shared" si="181"/>
        <v>2.7507839676714454</v>
      </c>
      <c r="FE101" s="404">
        <f t="shared" si="181"/>
        <v>0</v>
      </c>
      <c r="FF101" s="404">
        <f t="shared" si="179"/>
        <v>802.31199057083825</v>
      </c>
      <c r="FG101" s="404">
        <f t="shared" si="179"/>
        <v>0</v>
      </c>
      <c r="FH101" s="404">
        <f t="shared" si="179"/>
        <v>0</v>
      </c>
      <c r="FI101" s="404">
        <f t="shared" si="179"/>
        <v>0</v>
      </c>
      <c r="FJ101" s="404">
        <f t="shared" si="179"/>
        <v>66.660664816571355</v>
      </c>
      <c r="FK101" s="392">
        <f t="shared" si="160"/>
        <v>1248</v>
      </c>
      <c r="FL101" s="384">
        <f t="shared" si="161"/>
        <v>334.10303449993347</v>
      </c>
      <c r="FM101" s="384">
        <f t="shared" si="161"/>
        <v>42.173526144985487</v>
      </c>
      <c r="FN101" s="405">
        <f t="shared" si="189"/>
        <v>0</v>
      </c>
      <c r="FO101" s="405">
        <f t="shared" si="189"/>
        <v>0</v>
      </c>
      <c r="FP101" s="405">
        <f t="shared" si="189"/>
        <v>0</v>
      </c>
      <c r="FQ101" s="405">
        <f t="shared" si="187"/>
        <v>0</v>
      </c>
      <c r="FR101" s="405">
        <f t="shared" si="187"/>
        <v>0</v>
      </c>
      <c r="FS101" s="405">
        <f t="shared" si="187"/>
        <v>0</v>
      </c>
      <c r="FT101" s="405">
        <f t="shared" si="183"/>
        <v>0</v>
      </c>
      <c r="FU101" s="405">
        <f t="shared" si="183"/>
        <v>0</v>
      </c>
      <c r="FV101" s="405">
        <f t="shared" si="183"/>
        <v>0</v>
      </c>
      <c r="FW101" s="397">
        <f t="shared" si="162"/>
        <v>-4448.8662486790772</v>
      </c>
      <c r="FX101" s="406">
        <f t="shared" si="163"/>
        <v>0</v>
      </c>
      <c r="FY101" s="331">
        <f t="shared" si="164"/>
        <v>324.10760357095819</v>
      </c>
      <c r="FZ101" s="382">
        <f t="shared" si="165"/>
        <v>72.67669642904184</v>
      </c>
      <c r="GA101" s="331">
        <f t="shared" si="166"/>
        <v>0</v>
      </c>
      <c r="GB101" s="407">
        <f t="shared" si="167"/>
        <v>0</v>
      </c>
      <c r="GC101" s="407">
        <f t="shared" si="168"/>
        <v>-6.1817218011128716E-13</v>
      </c>
      <c r="GD101" s="407">
        <f t="shared" si="169"/>
        <v>0</v>
      </c>
      <c r="GE101" s="407">
        <f t="shared" si="170"/>
        <v>-1.9984014443252818E-14</v>
      </c>
      <c r="GF101" s="407">
        <f t="shared" si="171"/>
        <v>0</v>
      </c>
      <c r="GG101" s="407">
        <f t="shared" si="172"/>
        <v>2.2737367544323206E-13</v>
      </c>
      <c r="GH101" s="407">
        <f t="shared" si="173"/>
        <v>0</v>
      </c>
      <c r="GI101" s="407">
        <f t="shared" si="174"/>
        <v>0</v>
      </c>
      <c r="GJ101">
        <f t="shared" si="175"/>
        <v>0</v>
      </c>
      <c r="GK101" s="382">
        <f t="shared" si="176"/>
        <v>-4.1078251911130792E-13</v>
      </c>
      <c r="GL101">
        <v>2</v>
      </c>
      <c r="GM101">
        <f t="shared" si="185"/>
        <v>2611</v>
      </c>
      <c r="GN101">
        <f t="shared" si="185"/>
        <v>0</v>
      </c>
      <c r="GO101">
        <f t="shared" si="185"/>
        <v>6870</v>
      </c>
      <c r="GP101">
        <f t="shared" si="185"/>
        <v>0</v>
      </c>
      <c r="GQ101">
        <f t="shared" si="185"/>
        <v>518</v>
      </c>
      <c r="GR101">
        <f t="shared" si="184"/>
        <v>955</v>
      </c>
      <c r="GS101">
        <f t="shared" si="184"/>
        <v>2150.6505486790775</v>
      </c>
      <c r="GT101">
        <f t="shared" si="184"/>
        <v>0</v>
      </c>
      <c r="GU101">
        <f t="shared" si="184"/>
        <v>1248</v>
      </c>
      <c r="GV101">
        <f t="shared" si="184"/>
        <v>0</v>
      </c>
    </row>
    <row r="102" spans="1:204" customFormat="1" x14ac:dyDescent="0.25">
      <c r="A102" s="378">
        <v>31005</v>
      </c>
      <c r="B102" s="32" t="s">
        <v>1235</v>
      </c>
      <c r="C102" t="s">
        <v>888</v>
      </c>
      <c r="D102">
        <v>2</v>
      </c>
      <c r="E102" s="379">
        <v>5804</v>
      </c>
      <c r="F102" s="379">
        <v>3436</v>
      </c>
      <c r="G102" s="379">
        <v>5835</v>
      </c>
      <c r="H102" s="379">
        <v>0</v>
      </c>
      <c r="I102" s="379">
        <v>11480</v>
      </c>
      <c r="J102" s="379">
        <v>15</v>
      </c>
      <c r="K102" s="379">
        <v>1353</v>
      </c>
      <c r="L102" s="379">
        <v>6980</v>
      </c>
      <c r="M102" s="380">
        <v>12389.536997683419</v>
      </c>
      <c r="N102" s="381">
        <f t="shared" si="107"/>
        <v>47292.536997683419</v>
      </c>
      <c r="O102" s="379">
        <v>6032</v>
      </c>
      <c r="P102" s="379">
        <v>4449</v>
      </c>
      <c r="Q102" s="379">
        <v>7552</v>
      </c>
      <c r="R102" s="379">
        <v>0</v>
      </c>
      <c r="S102" s="379">
        <v>10505</v>
      </c>
      <c r="T102" s="379">
        <v>0</v>
      </c>
      <c r="U102" s="379">
        <v>918</v>
      </c>
      <c r="V102" s="379">
        <v>6720</v>
      </c>
      <c r="W102" s="480">
        <f>(VLOOKUP(A102,'[1]floresta plant'!$A$4:$F$573,6,0))*1000</f>
        <v>3600.252742593666</v>
      </c>
      <c r="X102" s="24">
        <f t="shared" si="108"/>
        <v>39776.252742593664</v>
      </c>
      <c r="Y102" s="53">
        <f t="shared" si="96"/>
        <v>1717</v>
      </c>
      <c r="Z102" s="53">
        <f t="shared" si="96"/>
        <v>0</v>
      </c>
      <c r="AA102" s="53">
        <f t="shared" si="96"/>
        <v>-975</v>
      </c>
      <c r="AB102" s="53">
        <f t="shared" si="93"/>
        <v>-15</v>
      </c>
      <c r="AC102" s="53">
        <f t="shared" si="93"/>
        <v>-435</v>
      </c>
      <c r="AD102" s="53">
        <f t="shared" si="93"/>
        <v>-260</v>
      </c>
      <c r="AE102" s="53">
        <f t="shared" si="93"/>
        <v>-8789.2842550897531</v>
      </c>
      <c r="AF102" s="53">
        <f t="shared" si="109"/>
        <v>1013</v>
      </c>
      <c r="AG102" s="53">
        <f t="shared" si="110"/>
        <v>228</v>
      </c>
      <c r="AH102" s="53">
        <f t="shared" si="111"/>
        <v>13387.068155089755</v>
      </c>
      <c r="AI102" s="53">
        <f t="shared" si="177"/>
        <v>-7516.2842550897549</v>
      </c>
      <c r="AJ102" s="469">
        <v>1466.4439</v>
      </c>
      <c r="AK102" s="469">
        <v>0</v>
      </c>
      <c r="AL102" s="469">
        <v>4404.34</v>
      </c>
      <c r="AM102" s="470">
        <f t="shared" si="112"/>
        <v>5870.7839000000004</v>
      </c>
      <c r="AN102" s="53">
        <f t="shared" si="113"/>
        <v>13387.068155089755</v>
      </c>
      <c r="AO102" s="382">
        <f t="shared" si="114"/>
        <v>3</v>
      </c>
      <c r="AP102">
        <v>2</v>
      </c>
      <c r="AQ102" s="383">
        <f t="shared" si="115"/>
        <v>2958</v>
      </c>
      <c r="AR102" s="383">
        <f t="shared" si="116"/>
        <v>-10474.284255089753</v>
      </c>
      <c r="AS102" s="383">
        <f t="shared" si="117"/>
        <v>1717</v>
      </c>
      <c r="AT102" s="383">
        <f t="shared" si="118"/>
        <v>10474.284255089753</v>
      </c>
      <c r="AU102" s="383">
        <f t="shared" si="119"/>
        <v>0</v>
      </c>
      <c r="AV102" s="383">
        <f t="shared" si="120"/>
        <v>1</v>
      </c>
      <c r="AW102" s="383">
        <f t="shared" si="121"/>
        <v>0</v>
      </c>
      <c r="AX102" s="383">
        <f t="shared" si="122"/>
        <v>1</v>
      </c>
      <c r="AY102" s="383">
        <f t="shared" si="123"/>
        <v>1717</v>
      </c>
      <c r="AZ102">
        <f t="shared" si="124"/>
        <v>0</v>
      </c>
      <c r="BA102">
        <f t="shared" si="125"/>
        <v>0</v>
      </c>
      <c r="BB102" s="383">
        <f t="shared" si="126"/>
        <v>0</v>
      </c>
      <c r="BC102" s="384">
        <f t="shared" si="188"/>
        <v>1717</v>
      </c>
      <c r="BD102" s="384">
        <f t="shared" si="188"/>
        <v>0</v>
      </c>
      <c r="BE102" s="384">
        <f t="shared" si="188"/>
        <v>9.3085119350873047E-2</v>
      </c>
      <c r="BF102" s="384">
        <f t="shared" si="186"/>
        <v>1.4320787592442008E-3</v>
      </c>
      <c r="BG102" s="384">
        <f t="shared" si="186"/>
        <v>4.1530284018081821E-2</v>
      </c>
      <c r="BH102" s="384">
        <f t="shared" si="186"/>
        <v>2.4822698493566143E-2</v>
      </c>
      <c r="BI102" s="384">
        <f t="shared" si="182"/>
        <v>0.83912981937823483</v>
      </c>
      <c r="BJ102" s="384">
        <f t="shared" si="182"/>
        <v>1013</v>
      </c>
      <c r="BK102" s="384">
        <f t="shared" si="182"/>
        <v>228</v>
      </c>
      <c r="BL102" s="474">
        <f t="shared" si="127"/>
        <v>8757.2842550897531</v>
      </c>
      <c r="BM102" s="409">
        <f t="shared" si="128"/>
        <v>13387.068155089755</v>
      </c>
      <c r="BN102" s="473">
        <f t="shared" si="129"/>
        <v>1241</v>
      </c>
      <c r="BO102" s="387">
        <f t="shared" si="130"/>
        <v>1</v>
      </c>
      <c r="BP102" s="387">
        <f t="shared" si="131"/>
        <v>0</v>
      </c>
      <c r="BQ102" s="388">
        <f t="shared" si="132"/>
        <v>0</v>
      </c>
      <c r="BR102" s="389">
        <f t="shared" si="133"/>
        <v>7516.2842550897531</v>
      </c>
      <c r="BS102" s="390">
        <f t="shared" si="134"/>
        <v>1717</v>
      </c>
      <c r="BT102" s="391">
        <f t="shared" si="180"/>
        <v>0</v>
      </c>
      <c r="BU102" s="391">
        <f t="shared" si="180"/>
        <v>159.82714992544902</v>
      </c>
      <c r="BV102" s="391">
        <f t="shared" si="180"/>
        <v>2.4588792296222928</v>
      </c>
      <c r="BW102" s="391">
        <f t="shared" si="178"/>
        <v>71.30749765904649</v>
      </c>
      <c r="BX102" s="391">
        <f t="shared" si="178"/>
        <v>42.620573313453072</v>
      </c>
      <c r="BY102" s="391">
        <f t="shared" si="178"/>
        <v>1440.7858998724291</v>
      </c>
      <c r="BZ102" s="391">
        <f t="shared" si="178"/>
        <v>0</v>
      </c>
      <c r="CA102" s="391">
        <f t="shared" si="178"/>
        <v>0</v>
      </c>
      <c r="CB102" s="391">
        <f t="shared" si="135"/>
        <v>0</v>
      </c>
      <c r="CC102" s="391">
        <f t="shared" si="135"/>
        <v>0</v>
      </c>
      <c r="CD102" s="392">
        <f t="shared" si="136"/>
        <v>0</v>
      </c>
      <c r="CE102" s="393">
        <f t="shared" si="137"/>
        <v>0</v>
      </c>
      <c r="CF102" s="392">
        <f t="shared" si="97"/>
        <v>0</v>
      </c>
      <c r="CG102" s="392">
        <f t="shared" si="97"/>
        <v>0</v>
      </c>
      <c r="CH102" s="392">
        <f t="shared" si="97"/>
        <v>0</v>
      </c>
      <c r="CI102" s="392">
        <f t="shared" si="94"/>
        <v>0</v>
      </c>
      <c r="CJ102" s="392">
        <f t="shared" si="94"/>
        <v>0</v>
      </c>
      <c r="CK102" s="392">
        <f t="shared" si="94"/>
        <v>0</v>
      </c>
      <c r="CL102" s="392">
        <f t="shared" si="94"/>
        <v>0</v>
      </c>
      <c r="CM102" s="392">
        <f t="shared" si="138"/>
        <v>0</v>
      </c>
      <c r="CN102" s="392">
        <f t="shared" si="139"/>
        <v>0</v>
      </c>
      <c r="CO102" s="394">
        <f t="shared" si="140"/>
        <v>0</v>
      </c>
      <c r="CP102" s="394">
        <f t="shared" si="140"/>
        <v>0</v>
      </c>
      <c r="CQ102" s="395">
        <f t="shared" si="141"/>
        <v>-975</v>
      </c>
      <c r="CR102" s="394">
        <f t="shared" si="101"/>
        <v>0</v>
      </c>
      <c r="CS102" s="394">
        <f t="shared" si="101"/>
        <v>0</v>
      </c>
      <c r="CT102" s="394">
        <f t="shared" si="101"/>
        <v>0</v>
      </c>
      <c r="CU102" s="394">
        <f t="shared" si="99"/>
        <v>0</v>
      </c>
      <c r="CV102" s="394">
        <f t="shared" si="99"/>
        <v>0</v>
      </c>
      <c r="CW102" s="394">
        <f t="shared" si="99"/>
        <v>0</v>
      </c>
      <c r="CX102" s="396">
        <f t="shared" si="142"/>
        <v>0</v>
      </c>
      <c r="CY102" s="396">
        <f t="shared" si="142"/>
        <v>0</v>
      </c>
      <c r="CZ102" s="397">
        <f t="shared" si="143"/>
        <v>0</v>
      </c>
      <c r="DA102" s="397">
        <f t="shared" si="143"/>
        <v>0</v>
      </c>
      <c r="DB102" s="397">
        <f t="shared" si="143"/>
        <v>0</v>
      </c>
      <c r="DC102" s="397">
        <f t="shared" si="144"/>
        <v>-15</v>
      </c>
      <c r="DD102" s="397">
        <f t="shared" si="103"/>
        <v>0</v>
      </c>
      <c r="DE102" s="397">
        <f t="shared" si="103"/>
        <v>0</v>
      </c>
      <c r="DF102" s="397">
        <f t="shared" si="103"/>
        <v>0</v>
      </c>
      <c r="DG102" s="397">
        <f t="shared" si="103"/>
        <v>0</v>
      </c>
      <c r="DH102" s="397">
        <f t="shared" si="103"/>
        <v>0</v>
      </c>
      <c r="DI102" s="398">
        <f t="shared" si="145"/>
        <v>0</v>
      </c>
      <c r="DJ102" s="398">
        <f t="shared" si="145"/>
        <v>0</v>
      </c>
      <c r="DK102" s="399">
        <f t="shared" si="146"/>
        <v>0</v>
      </c>
      <c r="DL102" s="399">
        <f t="shared" si="146"/>
        <v>0</v>
      </c>
      <c r="DM102" s="399">
        <f t="shared" si="146"/>
        <v>0</v>
      </c>
      <c r="DN102" s="399">
        <f t="shared" si="105"/>
        <v>0</v>
      </c>
      <c r="DO102" s="399">
        <f t="shared" si="147"/>
        <v>-435</v>
      </c>
      <c r="DP102" s="399">
        <f t="shared" si="148"/>
        <v>0</v>
      </c>
      <c r="DQ102" s="399">
        <f t="shared" si="148"/>
        <v>0</v>
      </c>
      <c r="DR102" s="399">
        <f t="shared" si="148"/>
        <v>0</v>
      </c>
      <c r="DS102" s="399">
        <f t="shared" si="106"/>
        <v>0</v>
      </c>
      <c r="DT102" s="400">
        <f t="shared" si="149"/>
        <v>0</v>
      </c>
      <c r="DU102" s="400">
        <f t="shared" si="149"/>
        <v>0</v>
      </c>
      <c r="DV102" s="386">
        <f t="shared" si="104"/>
        <v>0</v>
      </c>
      <c r="DW102" s="386">
        <f t="shared" si="104"/>
        <v>0</v>
      </c>
      <c r="DX102" s="386">
        <f t="shared" si="104"/>
        <v>0</v>
      </c>
      <c r="DY102" s="386">
        <f t="shared" si="104"/>
        <v>0</v>
      </c>
      <c r="DZ102" s="386">
        <f t="shared" si="104"/>
        <v>0</v>
      </c>
      <c r="EA102" s="401">
        <f t="shared" si="150"/>
        <v>-260</v>
      </c>
      <c r="EB102" s="386">
        <f t="shared" si="151"/>
        <v>0</v>
      </c>
      <c r="EC102" s="386">
        <f t="shared" si="151"/>
        <v>0</v>
      </c>
      <c r="ED102" s="386">
        <f t="shared" si="151"/>
        <v>0</v>
      </c>
      <c r="EE102" s="385">
        <f t="shared" si="152"/>
        <v>0</v>
      </c>
      <c r="EF102" s="385">
        <f t="shared" si="152"/>
        <v>0</v>
      </c>
      <c r="EG102" s="402">
        <f t="shared" si="102"/>
        <v>0</v>
      </c>
      <c r="EH102" s="402">
        <f t="shared" si="102"/>
        <v>0</v>
      </c>
      <c r="EI102" s="402">
        <f t="shared" si="102"/>
        <v>0</v>
      </c>
      <c r="EJ102" s="402">
        <f t="shared" si="100"/>
        <v>0</v>
      </c>
      <c r="EK102" s="402">
        <f t="shared" si="100"/>
        <v>0</v>
      </c>
      <c r="EL102" s="402">
        <f t="shared" si="100"/>
        <v>0</v>
      </c>
      <c r="EM102" s="402">
        <f t="shared" si="153"/>
        <v>-8789.2842550897531</v>
      </c>
      <c r="EN102" s="402">
        <f t="shared" si="154"/>
        <v>0</v>
      </c>
      <c r="EO102" s="402">
        <f t="shared" si="154"/>
        <v>0</v>
      </c>
      <c r="EP102" s="402">
        <f t="shared" si="155"/>
        <v>0</v>
      </c>
      <c r="EQ102" s="402">
        <f t="shared" si="156"/>
        <v>0</v>
      </c>
      <c r="ER102" s="394">
        <f t="shared" si="98"/>
        <v>0</v>
      </c>
      <c r="ES102" s="394">
        <f t="shared" si="98"/>
        <v>0</v>
      </c>
      <c r="ET102" s="394">
        <f t="shared" si="98"/>
        <v>94.295225902434396</v>
      </c>
      <c r="EU102" s="394">
        <f t="shared" si="95"/>
        <v>1.4506957831143754</v>
      </c>
      <c r="EV102" s="394">
        <f t="shared" si="95"/>
        <v>42.070177710316884</v>
      </c>
      <c r="EW102" s="394">
        <f t="shared" si="95"/>
        <v>25.145393573982503</v>
      </c>
      <c r="EX102" s="394">
        <f t="shared" si="95"/>
        <v>850.03850703015189</v>
      </c>
      <c r="EY102" s="403">
        <f t="shared" si="157"/>
        <v>1013</v>
      </c>
      <c r="EZ102" s="394">
        <f t="shared" si="158"/>
        <v>0</v>
      </c>
      <c r="FA102" s="396">
        <f t="shared" si="159"/>
        <v>0</v>
      </c>
      <c r="FB102" s="396">
        <f t="shared" si="159"/>
        <v>0</v>
      </c>
      <c r="FC102" s="404">
        <f t="shared" si="181"/>
        <v>0</v>
      </c>
      <c r="FD102" s="404">
        <f t="shared" si="181"/>
        <v>0</v>
      </c>
      <c r="FE102" s="404">
        <f t="shared" si="181"/>
        <v>21.223407211999053</v>
      </c>
      <c r="FF102" s="404">
        <f t="shared" si="179"/>
        <v>0.32651395710767778</v>
      </c>
      <c r="FG102" s="404">
        <f t="shared" si="179"/>
        <v>9.4689047561226545</v>
      </c>
      <c r="FH102" s="404">
        <f t="shared" si="179"/>
        <v>5.6595752565330804</v>
      </c>
      <c r="FI102" s="404">
        <f t="shared" si="179"/>
        <v>191.32159881823753</v>
      </c>
      <c r="FJ102" s="404">
        <f t="shared" si="179"/>
        <v>0</v>
      </c>
      <c r="FK102" s="392">
        <f t="shared" si="160"/>
        <v>228</v>
      </c>
      <c r="FL102" s="384">
        <f t="shared" si="161"/>
        <v>0</v>
      </c>
      <c r="FM102" s="384">
        <f t="shared" si="161"/>
        <v>0</v>
      </c>
      <c r="FN102" s="405">
        <f t="shared" si="189"/>
        <v>0</v>
      </c>
      <c r="FO102" s="405">
        <f t="shared" si="189"/>
        <v>0</v>
      </c>
      <c r="FP102" s="405">
        <f t="shared" si="189"/>
        <v>699.65421696011754</v>
      </c>
      <c r="FQ102" s="405">
        <f t="shared" si="187"/>
        <v>10.763911030155656</v>
      </c>
      <c r="FR102" s="405">
        <f t="shared" si="187"/>
        <v>312.15341987451399</v>
      </c>
      <c r="FS102" s="405">
        <f t="shared" si="187"/>
        <v>186.57445785603133</v>
      </c>
      <c r="FT102" s="405">
        <f t="shared" si="183"/>
        <v>6307.1382493689352</v>
      </c>
      <c r="FU102" s="405">
        <f t="shared" si="183"/>
        <v>0</v>
      </c>
      <c r="FV102" s="405">
        <f t="shared" si="183"/>
        <v>0</v>
      </c>
      <c r="FW102" s="397">
        <f t="shared" si="162"/>
        <v>13387.068155089755</v>
      </c>
      <c r="FX102" s="406">
        <f t="shared" si="163"/>
        <v>5870.7839000000013</v>
      </c>
      <c r="FY102" s="331">
        <f t="shared" si="164"/>
        <v>5870.7839000000013</v>
      </c>
      <c r="FZ102" s="382">
        <f t="shared" si="165"/>
        <v>0</v>
      </c>
      <c r="GA102" s="331">
        <f t="shared" si="166"/>
        <v>0</v>
      </c>
      <c r="GB102" s="407">
        <f t="shared" si="167"/>
        <v>0</v>
      </c>
      <c r="GC102" s="407">
        <f t="shared" si="168"/>
        <v>0</v>
      </c>
      <c r="GD102" s="407">
        <f t="shared" si="169"/>
        <v>0</v>
      </c>
      <c r="GE102" s="407">
        <f t="shared" si="170"/>
        <v>0</v>
      </c>
      <c r="GF102" s="407">
        <f t="shared" si="171"/>
        <v>0</v>
      </c>
      <c r="GG102" s="407">
        <f t="shared" si="172"/>
        <v>0</v>
      </c>
      <c r="GH102" s="407">
        <f t="shared" si="173"/>
        <v>0</v>
      </c>
      <c r="GI102" s="407">
        <f t="shared" si="174"/>
        <v>0</v>
      </c>
      <c r="GJ102">
        <f t="shared" si="175"/>
        <v>0</v>
      </c>
      <c r="GK102" s="382">
        <f t="shared" si="176"/>
        <v>0</v>
      </c>
      <c r="GL102">
        <v>2</v>
      </c>
      <c r="GM102">
        <f t="shared" si="185"/>
        <v>1717</v>
      </c>
      <c r="GN102">
        <f t="shared" si="185"/>
        <v>0</v>
      </c>
      <c r="GO102">
        <f t="shared" si="185"/>
        <v>0</v>
      </c>
      <c r="GP102">
        <f t="shared" si="185"/>
        <v>0</v>
      </c>
      <c r="GQ102">
        <f t="shared" si="185"/>
        <v>0</v>
      </c>
      <c r="GR102">
        <f t="shared" si="184"/>
        <v>0</v>
      </c>
      <c r="GS102">
        <f t="shared" si="184"/>
        <v>0</v>
      </c>
      <c r="GT102">
        <f t="shared" si="184"/>
        <v>1013</v>
      </c>
      <c r="GU102">
        <f t="shared" si="184"/>
        <v>228</v>
      </c>
      <c r="GV102">
        <f t="shared" si="184"/>
        <v>13387.068155089755</v>
      </c>
    </row>
    <row r="103" spans="1:204" customFormat="1" x14ac:dyDescent="0.25">
      <c r="A103" s="378">
        <v>31006</v>
      </c>
      <c r="B103" s="32" t="s">
        <v>1236</v>
      </c>
      <c r="C103" t="s">
        <v>888</v>
      </c>
      <c r="D103">
        <v>2</v>
      </c>
      <c r="E103" s="379">
        <v>1608</v>
      </c>
      <c r="F103" s="379">
        <v>2696</v>
      </c>
      <c r="G103" s="379">
        <v>890</v>
      </c>
      <c r="H103" s="379">
        <v>25654</v>
      </c>
      <c r="I103" s="379">
        <v>15041</v>
      </c>
      <c r="J103" s="379">
        <v>700</v>
      </c>
      <c r="K103" s="379">
        <v>2951</v>
      </c>
      <c r="L103" s="379">
        <v>3499</v>
      </c>
      <c r="M103" s="380">
        <v>69578.071258407726</v>
      </c>
      <c r="N103" s="381">
        <f t="shared" si="107"/>
        <v>122617.07125840773</v>
      </c>
      <c r="O103" s="379">
        <v>1742</v>
      </c>
      <c r="P103" s="379">
        <v>3696</v>
      </c>
      <c r="Q103" s="379">
        <v>742</v>
      </c>
      <c r="R103" s="379">
        <v>21040</v>
      </c>
      <c r="S103" s="379">
        <v>15550</v>
      </c>
      <c r="T103" s="379">
        <v>800</v>
      </c>
      <c r="U103" s="379">
        <v>2271</v>
      </c>
      <c r="V103" s="379">
        <v>3125</v>
      </c>
      <c r="W103" s="480">
        <f>(VLOOKUP(A103,'[1]floresta plant'!$A$4:$F$573,6,0))*1000</f>
        <v>6875.825147200997</v>
      </c>
      <c r="X103" s="24">
        <f t="shared" si="108"/>
        <v>55841.825147200994</v>
      </c>
      <c r="Y103" s="53">
        <f t="shared" si="96"/>
        <v>-148</v>
      </c>
      <c r="Z103" s="53">
        <f t="shared" si="96"/>
        <v>-4614</v>
      </c>
      <c r="AA103" s="53">
        <f t="shared" si="96"/>
        <v>509</v>
      </c>
      <c r="AB103" s="53">
        <f t="shared" si="93"/>
        <v>100</v>
      </c>
      <c r="AC103" s="53">
        <f t="shared" si="93"/>
        <v>-680</v>
      </c>
      <c r="AD103" s="53">
        <f t="shared" si="93"/>
        <v>-374</v>
      </c>
      <c r="AE103" s="53">
        <f t="shared" ref="AE103:AE166" si="190">W103-M103</f>
        <v>-62702.246111206732</v>
      </c>
      <c r="AF103" s="53">
        <f t="shared" si="109"/>
        <v>1000</v>
      </c>
      <c r="AG103" s="53">
        <f t="shared" si="110"/>
        <v>134</v>
      </c>
      <c r="AH103" s="53">
        <f t="shared" si="111"/>
        <v>89082.826211206731</v>
      </c>
      <c r="AI103" s="53">
        <f t="shared" si="177"/>
        <v>-66775.246111206739</v>
      </c>
      <c r="AJ103" s="469">
        <v>22303.310099999999</v>
      </c>
      <c r="AK103" s="469">
        <v>0</v>
      </c>
      <c r="AL103" s="469">
        <v>4.2699999999999996</v>
      </c>
      <c r="AM103" s="470">
        <f t="shared" si="112"/>
        <v>22307.580099999999</v>
      </c>
      <c r="AN103" s="53">
        <f t="shared" si="113"/>
        <v>89082.826211206731</v>
      </c>
      <c r="AO103" s="382">
        <f t="shared" si="114"/>
        <v>3</v>
      </c>
      <c r="AP103">
        <v>2</v>
      </c>
      <c r="AQ103" s="383">
        <f t="shared" si="115"/>
        <v>1743</v>
      </c>
      <c r="AR103" s="383">
        <f t="shared" si="116"/>
        <v>-68518.246111206739</v>
      </c>
      <c r="AS103" s="383">
        <f t="shared" si="117"/>
        <v>0</v>
      </c>
      <c r="AT103" s="383">
        <f t="shared" si="118"/>
        <v>68370.246111206739</v>
      </c>
      <c r="AU103" s="383">
        <f t="shared" si="119"/>
        <v>0</v>
      </c>
      <c r="AV103" s="383">
        <f t="shared" si="120"/>
        <v>1</v>
      </c>
      <c r="AW103" s="383">
        <f t="shared" si="121"/>
        <v>0</v>
      </c>
      <c r="AX103" s="383">
        <f t="shared" si="122"/>
        <v>1</v>
      </c>
      <c r="AY103" s="383">
        <f t="shared" si="123"/>
        <v>0</v>
      </c>
      <c r="AZ103">
        <f t="shared" si="124"/>
        <v>0</v>
      </c>
      <c r="BA103">
        <f t="shared" si="125"/>
        <v>0</v>
      </c>
      <c r="BB103" s="383">
        <f t="shared" si="126"/>
        <v>0</v>
      </c>
      <c r="BC103" s="384">
        <f t="shared" si="188"/>
        <v>2.1600085874905858E-3</v>
      </c>
      <c r="BD103" s="384">
        <f t="shared" si="188"/>
        <v>6.7339727180280834E-2</v>
      </c>
      <c r="BE103" s="384">
        <f t="shared" si="188"/>
        <v>509</v>
      </c>
      <c r="BF103" s="384">
        <f t="shared" si="186"/>
        <v>100</v>
      </c>
      <c r="BG103" s="384">
        <f t="shared" si="186"/>
        <v>9.9243637803621519E-3</v>
      </c>
      <c r="BH103" s="384">
        <f t="shared" si="186"/>
        <v>5.4584000791991832E-3</v>
      </c>
      <c r="BI103" s="384">
        <f t="shared" si="182"/>
        <v>0.91511750037266715</v>
      </c>
      <c r="BJ103" s="384">
        <f t="shared" si="182"/>
        <v>1000</v>
      </c>
      <c r="BK103" s="384">
        <f t="shared" si="182"/>
        <v>134</v>
      </c>
      <c r="BL103" s="474">
        <f t="shared" si="127"/>
        <v>68518.246111206739</v>
      </c>
      <c r="BM103" s="409">
        <f t="shared" si="128"/>
        <v>89082.826211206731</v>
      </c>
      <c r="BN103" s="473">
        <f t="shared" si="129"/>
        <v>1743</v>
      </c>
      <c r="BO103" s="387">
        <f t="shared" si="130"/>
        <v>1</v>
      </c>
      <c r="BP103" s="387">
        <f t="shared" si="131"/>
        <v>0</v>
      </c>
      <c r="BQ103" s="388">
        <f t="shared" si="132"/>
        <v>0</v>
      </c>
      <c r="BR103" s="389">
        <f t="shared" si="133"/>
        <v>66775.246111206739</v>
      </c>
      <c r="BS103" s="390">
        <f t="shared" si="134"/>
        <v>-148</v>
      </c>
      <c r="BT103" s="391">
        <f t="shared" si="180"/>
        <v>0</v>
      </c>
      <c r="BU103" s="391">
        <f t="shared" si="180"/>
        <v>0</v>
      </c>
      <c r="BV103" s="391">
        <f t="shared" si="180"/>
        <v>0</v>
      </c>
      <c r="BW103" s="391">
        <f t="shared" si="178"/>
        <v>0</v>
      </c>
      <c r="BX103" s="391">
        <f t="shared" si="178"/>
        <v>0</v>
      </c>
      <c r="BY103" s="391">
        <f t="shared" si="178"/>
        <v>0</v>
      </c>
      <c r="BZ103" s="391">
        <f t="shared" si="178"/>
        <v>0</v>
      </c>
      <c r="CA103" s="391">
        <f t="shared" si="178"/>
        <v>0</v>
      </c>
      <c r="CB103" s="391">
        <f t="shared" si="135"/>
        <v>0</v>
      </c>
      <c r="CC103" s="391">
        <f t="shared" si="135"/>
        <v>0</v>
      </c>
      <c r="CD103" s="392">
        <f t="shared" si="136"/>
        <v>0</v>
      </c>
      <c r="CE103" s="393">
        <f t="shared" si="137"/>
        <v>-4614</v>
      </c>
      <c r="CF103" s="392">
        <f t="shared" si="97"/>
        <v>0</v>
      </c>
      <c r="CG103" s="392">
        <f t="shared" si="97"/>
        <v>0</v>
      </c>
      <c r="CH103" s="392">
        <f t="shared" si="97"/>
        <v>0</v>
      </c>
      <c r="CI103" s="392">
        <f t="shared" si="94"/>
        <v>0</v>
      </c>
      <c r="CJ103" s="392">
        <f t="shared" si="94"/>
        <v>0</v>
      </c>
      <c r="CK103" s="392">
        <f t="shared" si="94"/>
        <v>0</v>
      </c>
      <c r="CL103" s="392">
        <f t="shared" ref="CL103:CL166" si="191">IF($CE103&gt;0,IF(AG103&gt;0,0,$BO103*BK103*$CE103),0)</f>
        <v>0</v>
      </c>
      <c r="CM103" s="392">
        <f t="shared" si="138"/>
        <v>0</v>
      </c>
      <c r="CN103" s="392">
        <f t="shared" si="139"/>
        <v>0</v>
      </c>
      <c r="CO103" s="394">
        <f t="shared" si="140"/>
        <v>1.0994443710327082</v>
      </c>
      <c r="CP103" s="394">
        <f t="shared" si="140"/>
        <v>34.275921134762946</v>
      </c>
      <c r="CQ103" s="395">
        <f t="shared" si="141"/>
        <v>509</v>
      </c>
      <c r="CR103" s="394">
        <f t="shared" si="101"/>
        <v>0</v>
      </c>
      <c r="CS103" s="394">
        <f t="shared" si="101"/>
        <v>5.0515011642043355</v>
      </c>
      <c r="CT103" s="394">
        <f t="shared" si="101"/>
        <v>2.7783256403123842</v>
      </c>
      <c r="CU103" s="394">
        <f t="shared" si="99"/>
        <v>465.79480768968756</v>
      </c>
      <c r="CV103" s="394">
        <f t="shared" si="99"/>
        <v>0</v>
      </c>
      <c r="CW103" s="394">
        <f t="shared" si="99"/>
        <v>0</v>
      </c>
      <c r="CX103" s="396">
        <f t="shared" si="142"/>
        <v>0</v>
      </c>
      <c r="CY103" s="396">
        <f t="shared" si="142"/>
        <v>0</v>
      </c>
      <c r="CZ103" s="397">
        <f t="shared" si="143"/>
        <v>0.21600085874905858</v>
      </c>
      <c r="DA103" s="397">
        <f t="shared" si="143"/>
        <v>6.7339727180280837</v>
      </c>
      <c r="DB103" s="397">
        <f t="shared" si="143"/>
        <v>0</v>
      </c>
      <c r="DC103" s="397">
        <f t="shared" si="144"/>
        <v>100</v>
      </c>
      <c r="DD103" s="397">
        <f t="shared" si="103"/>
        <v>0.99243637803621521</v>
      </c>
      <c r="DE103" s="397">
        <f t="shared" si="103"/>
        <v>0.54584000791991827</v>
      </c>
      <c r="DF103" s="397">
        <f t="shared" si="103"/>
        <v>91.511750037266708</v>
      </c>
      <c r="DG103" s="397">
        <f t="shared" si="103"/>
        <v>0</v>
      </c>
      <c r="DH103" s="397">
        <f t="shared" si="103"/>
        <v>0</v>
      </c>
      <c r="DI103" s="398">
        <f t="shared" si="145"/>
        <v>0</v>
      </c>
      <c r="DJ103" s="398">
        <f t="shared" si="145"/>
        <v>0</v>
      </c>
      <c r="DK103" s="399">
        <f t="shared" si="146"/>
        <v>0</v>
      </c>
      <c r="DL103" s="399">
        <f t="shared" si="146"/>
        <v>0</v>
      </c>
      <c r="DM103" s="399">
        <f t="shared" si="146"/>
        <v>0</v>
      </c>
      <c r="DN103" s="399">
        <f t="shared" si="105"/>
        <v>0</v>
      </c>
      <c r="DO103" s="399">
        <f t="shared" si="147"/>
        <v>-680</v>
      </c>
      <c r="DP103" s="399">
        <f t="shared" si="148"/>
        <v>0</v>
      </c>
      <c r="DQ103" s="399">
        <f t="shared" si="148"/>
        <v>0</v>
      </c>
      <c r="DR103" s="399">
        <f t="shared" si="148"/>
        <v>0</v>
      </c>
      <c r="DS103" s="399">
        <f t="shared" si="106"/>
        <v>0</v>
      </c>
      <c r="DT103" s="400">
        <f t="shared" si="149"/>
        <v>0</v>
      </c>
      <c r="DU103" s="400">
        <f t="shared" si="149"/>
        <v>0</v>
      </c>
      <c r="DV103" s="386">
        <f t="shared" si="104"/>
        <v>0</v>
      </c>
      <c r="DW103" s="386">
        <f t="shared" si="104"/>
        <v>0</v>
      </c>
      <c r="DX103" s="386">
        <f t="shared" si="104"/>
        <v>0</v>
      </c>
      <c r="DY103" s="386">
        <f t="shared" si="104"/>
        <v>0</v>
      </c>
      <c r="DZ103" s="386">
        <f t="shared" si="104"/>
        <v>0</v>
      </c>
      <c r="EA103" s="401">
        <f t="shared" si="150"/>
        <v>-374</v>
      </c>
      <c r="EB103" s="386">
        <f t="shared" si="151"/>
        <v>0</v>
      </c>
      <c r="EC103" s="386">
        <f t="shared" si="151"/>
        <v>0</v>
      </c>
      <c r="ED103" s="386">
        <f t="shared" si="151"/>
        <v>0</v>
      </c>
      <c r="EE103" s="385">
        <f t="shared" si="152"/>
        <v>0</v>
      </c>
      <c r="EF103" s="385">
        <f t="shared" si="152"/>
        <v>0</v>
      </c>
      <c r="EG103" s="402">
        <f t="shared" si="102"/>
        <v>0</v>
      </c>
      <c r="EH103" s="402">
        <f t="shared" si="102"/>
        <v>0</v>
      </c>
      <c r="EI103" s="402">
        <f t="shared" si="102"/>
        <v>0</v>
      </c>
      <c r="EJ103" s="402">
        <f t="shared" si="100"/>
        <v>0</v>
      </c>
      <c r="EK103" s="402">
        <f t="shared" si="100"/>
        <v>0</v>
      </c>
      <c r="EL103" s="402">
        <f t="shared" si="100"/>
        <v>0</v>
      </c>
      <c r="EM103" s="402">
        <f t="shared" si="153"/>
        <v>-62702.246111206732</v>
      </c>
      <c r="EN103" s="402">
        <f t="shared" si="154"/>
        <v>0</v>
      </c>
      <c r="EO103" s="402">
        <f t="shared" si="154"/>
        <v>0</v>
      </c>
      <c r="EP103" s="402">
        <f t="shared" si="155"/>
        <v>0</v>
      </c>
      <c r="EQ103" s="402">
        <f t="shared" si="156"/>
        <v>0</v>
      </c>
      <c r="ER103" s="394">
        <f t="shared" si="98"/>
        <v>2.1600085874905859</v>
      </c>
      <c r="ES103" s="394">
        <f t="shared" si="98"/>
        <v>67.339727180280832</v>
      </c>
      <c r="ET103" s="394">
        <f t="shared" si="98"/>
        <v>0</v>
      </c>
      <c r="EU103" s="394">
        <f t="shared" si="95"/>
        <v>0</v>
      </c>
      <c r="EV103" s="394">
        <f t="shared" si="95"/>
        <v>9.9243637803621514</v>
      </c>
      <c r="EW103" s="394">
        <f t="shared" si="95"/>
        <v>5.4584000791991834</v>
      </c>
      <c r="EX103" s="394">
        <f t="shared" ref="EX103:EX166" si="192">IF($EY103&gt;0,IF(AE103&gt;0,0,$EY103*$BO103*BI103),0)</f>
        <v>915.11750037266711</v>
      </c>
      <c r="EY103" s="403">
        <f t="shared" si="157"/>
        <v>1000</v>
      </c>
      <c r="EZ103" s="394">
        <f t="shared" si="158"/>
        <v>0</v>
      </c>
      <c r="FA103" s="396">
        <f t="shared" si="159"/>
        <v>0</v>
      </c>
      <c r="FB103" s="396">
        <f t="shared" si="159"/>
        <v>0</v>
      </c>
      <c r="FC103" s="404">
        <f t="shared" si="181"/>
        <v>0.28944115072373849</v>
      </c>
      <c r="FD103" s="404">
        <f t="shared" si="181"/>
        <v>9.0235234421576322</v>
      </c>
      <c r="FE103" s="404">
        <f t="shared" si="181"/>
        <v>0</v>
      </c>
      <c r="FF103" s="404">
        <f t="shared" si="179"/>
        <v>0</v>
      </c>
      <c r="FG103" s="404">
        <f t="shared" si="179"/>
        <v>1.3298647465685283</v>
      </c>
      <c r="FH103" s="404">
        <f t="shared" si="179"/>
        <v>0.73142561061269051</v>
      </c>
      <c r="FI103" s="404">
        <f t="shared" si="179"/>
        <v>122.62574504993739</v>
      </c>
      <c r="FJ103" s="404">
        <f t="shared" si="179"/>
        <v>0</v>
      </c>
      <c r="FK103" s="392">
        <f t="shared" si="160"/>
        <v>134</v>
      </c>
      <c r="FL103" s="384">
        <f t="shared" si="161"/>
        <v>0</v>
      </c>
      <c r="FM103" s="384">
        <f t="shared" si="161"/>
        <v>0</v>
      </c>
      <c r="FN103" s="405">
        <f t="shared" si="189"/>
        <v>144.2351050320039</v>
      </c>
      <c r="FO103" s="405">
        <f t="shared" si="189"/>
        <v>4496.6268555247707</v>
      </c>
      <c r="FP103" s="405">
        <f t="shared" si="189"/>
        <v>0</v>
      </c>
      <c r="FQ103" s="405">
        <f t="shared" si="187"/>
        <v>0</v>
      </c>
      <c r="FR103" s="405">
        <f t="shared" si="187"/>
        <v>662.7018339308288</v>
      </c>
      <c r="FS103" s="405">
        <f t="shared" si="187"/>
        <v>364.48600866195579</v>
      </c>
      <c r="FT103" s="405">
        <f t="shared" si="183"/>
        <v>61107.196308057173</v>
      </c>
      <c r="FU103" s="405">
        <f t="shared" si="183"/>
        <v>0</v>
      </c>
      <c r="FV103" s="405">
        <f t="shared" si="183"/>
        <v>0</v>
      </c>
      <c r="FW103" s="397">
        <f t="shared" si="162"/>
        <v>89082.826211206731</v>
      </c>
      <c r="FX103" s="406">
        <f t="shared" si="163"/>
        <v>22307.580099999992</v>
      </c>
      <c r="FY103" s="331">
        <f t="shared" si="164"/>
        <v>22307.580099999992</v>
      </c>
      <c r="FZ103" s="382">
        <f t="shared" si="165"/>
        <v>0</v>
      </c>
      <c r="GA103" s="331">
        <f t="shared" si="166"/>
        <v>0</v>
      </c>
      <c r="GB103" s="407">
        <f t="shared" si="167"/>
        <v>0</v>
      </c>
      <c r="GC103" s="407">
        <f t="shared" si="168"/>
        <v>8.7485574340462335E-14</v>
      </c>
      <c r="GD103" s="407">
        <f t="shared" si="169"/>
        <v>1.1685097334179773E-14</v>
      </c>
      <c r="GE103" s="407">
        <f t="shared" si="170"/>
        <v>0</v>
      </c>
      <c r="GF103" s="407">
        <f t="shared" si="171"/>
        <v>0</v>
      </c>
      <c r="GG103" s="407">
        <f t="shared" si="172"/>
        <v>0</v>
      </c>
      <c r="GH103" s="407">
        <f t="shared" si="173"/>
        <v>1.1368683772161603E-13</v>
      </c>
      <c r="GI103" s="407">
        <f t="shared" si="174"/>
        <v>2.8421709430404007E-14</v>
      </c>
      <c r="GJ103">
        <f t="shared" si="175"/>
        <v>0</v>
      </c>
      <c r="GK103" s="382">
        <f t="shared" si="176"/>
        <v>2.4127921882666215E-13</v>
      </c>
      <c r="GL103">
        <v>2</v>
      </c>
      <c r="GM103">
        <f t="shared" si="185"/>
        <v>0</v>
      </c>
      <c r="GN103">
        <f t="shared" si="185"/>
        <v>0</v>
      </c>
      <c r="GO103">
        <f t="shared" si="185"/>
        <v>509</v>
      </c>
      <c r="GP103">
        <f t="shared" si="185"/>
        <v>100</v>
      </c>
      <c r="GQ103">
        <f t="shared" si="185"/>
        <v>0</v>
      </c>
      <c r="GR103">
        <f t="shared" si="184"/>
        <v>0</v>
      </c>
      <c r="GS103">
        <f t="shared" si="184"/>
        <v>0</v>
      </c>
      <c r="GT103">
        <f t="shared" si="184"/>
        <v>1000</v>
      </c>
      <c r="GU103">
        <f t="shared" si="184"/>
        <v>134</v>
      </c>
      <c r="GV103">
        <f t="shared" si="184"/>
        <v>89082.826211206731</v>
      </c>
    </row>
    <row r="104" spans="1:204" customFormat="1" x14ac:dyDescent="0.25">
      <c r="A104" s="378">
        <v>31007</v>
      </c>
      <c r="B104" s="32" t="s">
        <v>1237</v>
      </c>
      <c r="C104" t="s">
        <v>888</v>
      </c>
      <c r="D104">
        <v>2</v>
      </c>
      <c r="E104" s="379">
        <v>7444</v>
      </c>
      <c r="F104" s="379">
        <v>3789</v>
      </c>
      <c r="G104" s="379">
        <v>7520</v>
      </c>
      <c r="H104" s="379">
        <v>150</v>
      </c>
      <c r="I104" s="379">
        <v>36600</v>
      </c>
      <c r="J104" s="379">
        <v>165</v>
      </c>
      <c r="K104" s="379">
        <v>738</v>
      </c>
      <c r="L104" s="379">
        <v>7030</v>
      </c>
      <c r="M104" s="380">
        <v>0</v>
      </c>
      <c r="N104" s="381">
        <f t="shared" si="107"/>
        <v>63436</v>
      </c>
      <c r="O104" s="379">
        <v>9593</v>
      </c>
      <c r="P104" s="379">
        <v>3593</v>
      </c>
      <c r="Q104" s="379">
        <v>8250</v>
      </c>
      <c r="R104" s="379">
        <v>0</v>
      </c>
      <c r="S104" s="379">
        <v>31180</v>
      </c>
      <c r="T104" s="379">
        <v>188</v>
      </c>
      <c r="U104" s="379">
        <v>743</v>
      </c>
      <c r="V104" s="379">
        <v>8225</v>
      </c>
      <c r="W104" s="480">
        <f>(VLOOKUP(A104,'[1]floresta plant'!$A$4:$F$573,6,0))*1000</f>
        <v>0</v>
      </c>
      <c r="X104" s="24">
        <f t="shared" si="108"/>
        <v>61772</v>
      </c>
      <c r="Y104" s="53">
        <f t="shared" si="96"/>
        <v>730</v>
      </c>
      <c r="Z104" s="53">
        <f t="shared" si="96"/>
        <v>-150</v>
      </c>
      <c r="AA104" s="53">
        <f t="shared" si="96"/>
        <v>-5420</v>
      </c>
      <c r="AB104" s="53">
        <f t="shared" si="96"/>
        <v>23</v>
      </c>
      <c r="AC104" s="53">
        <f t="shared" si="96"/>
        <v>5</v>
      </c>
      <c r="AD104" s="53">
        <f t="shared" si="96"/>
        <v>1195</v>
      </c>
      <c r="AE104" s="53">
        <f t="shared" si="190"/>
        <v>0</v>
      </c>
      <c r="AF104" s="53">
        <f t="shared" si="109"/>
        <v>-196</v>
      </c>
      <c r="AG104" s="53">
        <f t="shared" si="110"/>
        <v>2149</v>
      </c>
      <c r="AH104" s="53">
        <f t="shared" si="111"/>
        <v>13623.742400000001</v>
      </c>
      <c r="AI104" s="53">
        <f t="shared" si="177"/>
        <v>-1664</v>
      </c>
      <c r="AJ104" s="469">
        <v>11762.982400000001</v>
      </c>
      <c r="AK104" s="469">
        <v>0</v>
      </c>
      <c r="AL104" s="469">
        <v>196.75999999999996</v>
      </c>
      <c r="AM104" s="470">
        <f t="shared" si="112"/>
        <v>11959.742400000001</v>
      </c>
      <c r="AN104" s="53">
        <f t="shared" si="113"/>
        <v>13623.742400000001</v>
      </c>
      <c r="AO104" s="382">
        <f t="shared" si="114"/>
        <v>3</v>
      </c>
      <c r="AP104">
        <v>2</v>
      </c>
      <c r="AQ104" s="383">
        <f t="shared" si="115"/>
        <v>4102</v>
      </c>
      <c r="AR104" s="383">
        <f t="shared" si="116"/>
        <v>-5766</v>
      </c>
      <c r="AS104" s="383">
        <f t="shared" si="117"/>
        <v>730</v>
      </c>
      <c r="AT104" s="383">
        <f t="shared" si="118"/>
        <v>5766</v>
      </c>
      <c r="AU104" s="383">
        <f t="shared" si="119"/>
        <v>0</v>
      </c>
      <c r="AV104" s="383">
        <f t="shared" si="120"/>
        <v>1</v>
      </c>
      <c r="AW104" s="383">
        <f t="shared" si="121"/>
        <v>0</v>
      </c>
      <c r="AX104" s="383">
        <f t="shared" si="122"/>
        <v>1</v>
      </c>
      <c r="AY104" s="383">
        <f t="shared" si="123"/>
        <v>730</v>
      </c>
      <c r="AZ104">
        <f t="shared" si="124"/>
        <v>0</v>
      </c>
      <c r="BA104">
        <f t="shared" si="125"/>
        <v>0</v>
      </c>
      <c r="BB104" s="383">
        <f t="shared" si="126"/>
        <v>0</v>
      </c>
      <c r="BC104" s="384">
        <f t="shared" si="188"/>
        <v>730</v>
      </c>
      <c r="BD104" s="384">
        <f t="shared" si="188"/>
        <v>2.6014568158168574E-2</v>
      </c>
      <c r="BE104" s="384">
        <f t="shared" si="188"/>
        <v>0.93999306278182448</v>
      </c>
      <c r="BF104" s="384">
        <f t="shared" si="186"/>
        <v>23</v>
      </c>
      <c r="BG104" s="384">
        <f t="shared" si="186"/>
        <v>5</v>
      </c>
      <c r="BH104" s="384">
        <f t="shared" si="186"/>
        <v>1195</v>
      </c>
      <c r="BI104" s="384">
        <f t="shared" si="182"/>
        <v>0</v>
      </c>
      <c r="BJ104" s="384">
        <f t="shared" si="182"/>
        <v>3.3992369060006938E-2</v>
      </c>
      <c r="BK104" s="384">
        <f t="shared" si="182"/>
        <v>2149</v>
      </c>
      <c r="BL104" s="474">
        <f t="shared" si="127"/>
        <v>5036</v>
      </c>
      <c r="BM104" s="409">
        <f t="shared" si="128"/>
        <v>13623.742400000001</v>
      </c>
      <c r="BN104" s="473">
        <f t="shared" si="129"/>
        <v>3372</v>
      </c>
      <c r="BO104" s="387">
        <f t="shared" si="130"/>
        <v>1</v>
      </c>
      <c r="BP104" s="387">
        <f t="shared" si="131"/>
        <v>0</v>
      </c>
      <c r="BQ104" s="388">
        <f t="shared" si="132"/>
        <v>0</v>
      </c>
      <c r="BR104" s="389">
        <f t="shared" si="133"/>
        <v>1664</v>
      </c>
      <c r="BS104" s="390">
        <f t="shared" si="134"/>
        <v>730</v>
      </c>
      <c r="BT104" s="391">
        <f t="shared" si="180"/>
        <v>18.990634755463059</v>
      </c>
      <c r="BU104" s="391">
        <f t="shared" si="180"/>
        <v>686.19493583073188</v>
      </c>
      <c r="BV104" s="391">
        <f t="shared" si="180"/>
        <v>0</v>
      </c>
      <c r="BW104" s="391">
        <f t="shared" si="178"/>
        <v>0</v>
      </c>
      <c r="BX104" s="391">
        <f t="shared" si="178"/>
        <v>0</v>
      </c>
      <c r="BY104" s="391">
        <f t="shared" si="178"/>
        <v>0</v>
      </c>
      <c r="BZ104" s="391">
        <f t="shared" si="178"/>
        <v>24.814429413805065</v>
      </c>
      <c r="CA104" s="391">
        <f t="shared" si="178"/>
        <v>0</v>
      </c>
      <c r="CB104" s="391">
        <f t="shared" si="135"/>
        <v>0</v>
      </c>
      <c r="CC104" s="391">
        <f t="shared" si="135"/>
        <v>0</v>
      </c>
      <c r="CD104" s="392">
        <f t="shared" si="136"/>
        <v>0</v>
      </c>
      <c r="CE104" s="393">
        <f t="shared" si="137"/>
        <v>-150</v>
      </c>
      <c r="CF104" s="392">
        <f t="shared" si="97"/>
        <v>0</v>
      </c>
      <c r="CG104" s="392">
        <f t="shared" si="97"/>
        <v>0</v>
      </c>
      <c r="CH104" s="392">
        <f t="shared" si="97"/>
        <v>0</v>
      </c>
      <c r="CI104" s="392">
        <f t="shared" si="97"/>
        <v>0</v>
      </c>
      <c r="CJ104" s="392">
        <f t="shared" si="97"/>
        <v>0</v>
      </c>
      <c r="CK104" s="392">
        <f t="shared" si="97"/>
        <v>0</v>
      </c>
      <c r="CL104" s="392">
        <f t="shared" si="191"/>
        <v>0</v>
      </c>
      <c r="CM104" s="392">
        <f t="shared" si="138"/>
        <v>0</v>
      </c>
      <c r="CN104" s="392">
        <f t="shared" si="139"/>
        <v>0</v>
      </c>
      <c r="CO104" s="394">
        <f t="shared" si="140"/>
        <v>0</v>
      </c>
      <c r="CP104" s="394">
        <f t="shared" si="140"/>
        <v>0</v>
      </c>
      <c r="CQ104" s="395">
        <f t="shared" si="141"/>
        <v>-5420</v>
      </c>
      <c r="CR104" s="394">
        <f t="shared" si="101"/>
        <v>0</v>
      </c>
      <c r="CS104" s="394">
        <f t="shared" si="101"/>
        <v>0</v>
      </c>
      <c r="CT104" s="394">
        <f t="shared" si="101"/>
        <v>0</v>
      </c>
      <c r="CU104" s="394">
        <f t="shared" si="99"/>
        <v>0</v>
      </c>
      <c r="CV104" s="394">
        <f t="shared" si="99"/>
        <v>0</v>
      </c>
      <c r="CW104" s="394">
        <f t="shared" si="99"/>
        <v>0</v>
      </c>
      <c r="CX104" s="396">
        <f t="shared" si="142"/>
        <v>0</v>
      </c>
      <c r="CY104" s="396">
        <f t="shared" si="142"/>
        <v>0</v>
      </c>
      <c r="CZ104" s="397">
        <f t="shared" si="143"/>
        <v>0</v>
      </c>
      <c r="DA104" s="397">
        <f t="shared" si="143"/>
        <v>0.59833506763787725</v>
      </c>
      <c r="DB104" s="397">
        <f t="shared" si="143"/>
        <v>21.619840443981964</v>
      </c>
      <c r="DC104" s="397">
        <f t="shared" si="144"/>
        <v>23</v>
      </c>
      <c r="DD104" s="397">
        <f t="shared" si="103"/>
        <v>0</v>
      </c>
      <c r="DE104" s="397">
        <f t="shared" si="103"/>
        <v>0</v>
      </c>
      <c r="DF104" s="397">
        <f t="shared" si="103"/>
        <v>0</v>
      </c>
      <c r="DG104" s="397">
        <f t="shared" si="103"/>
        <v>0.78182448838015961</v>
      </c>
      <c r="DH104" s="397">
        <f t="shared" si="103"/>
        <v>0</v>
      </c>
      <c r="DI104" s="398">
        <f t="shared" si="145"/>
        <v>0</v>
      </c>
      <c r="DJ104" s="398">
        <f t="shared" si="145"/>
        <v>0</v>
      </c>
      <c r="DK104" s="399">
        <f t="shared" si="146"/>
        <v>0</v>
      </c>
      <c r="DL104" s="399">
        <f t="shared" si="146"/>
        <v>0.13007284079084286</v>
      </c>
      <c r="DM104" s="399">
        <f t="shared" si="146"/>
        <v>4.6999653139091224</v>
      </c>
      <c r="DN104" s="399">
        <f t="shared" si="105"/>
        <v>0</v>
      </c>
      <c r="DO104" s="399">
        <f t="shared" si="147"/>
        <v>5</v>
      </c>
      <c r="DP104" s="399">
        <f t="shared" si="148"/>
        <v>0</v>
      </c>
      <c r="DQ104" s="399">
        <f t="shared" si="148"/>
        <v>0</v>
      </c>
      <c r="DR104" s="399">
        <f t="shared" si="148"/>
        <v>0.16996184530003469</v>
      </c>
      <c r="DS104" s="399">
        <f t="shared" si="106"/>
        <v>0</v>
      </c>
      <c r="DT104" s="400">
        <f t="shared" si="149"/>
        <v>0</v>
      </c>
      <c r="DU104" s="400">
        <f t="shared" si="149"/>
        <v>0</v>
      </c>
      <c r="DV104" s="386">
        <f t="shared" si="104"/>
        <v>0</v>
      </c>
      <c r="DW104" s="386">
        <f t="shared" si="104"/>
        <v>31.087408949011447</v>
      </c>
      <c r="DX104" s="386">
        <f t="shared" si="104"/>
        <v>1123.2917100242803</v>
      </c>
      <c r="DY104" s="386">
        <f t="shared" si="104"/>
        <v>0</v>
      </c>
      <c r="DZ104" s="386">
        <f t="shared" si="104"/>
        <v>0</v>
      </c>
      <c r="EA104" s="401">
        <f t="shared" si="150"/>
        <v>1195</v>
      </c>
      <c r="EB104" s="386">
        <f t="shared" si="151"/>
        <v>0</v>
      </c>
      <c r="EC104" s="386">
        <f t="shared" si="151"/>
        <v>40.62088102670829</v>
      </c>
      <c r="ED104" s="386">
        <f t="shared" si="151"/>
        <v>0</v>
      </c>
      <c r="EE104" s="385">
        <f t="shared" si="152"/>
        <v>0</v>
      </c>
      <c r="EF104" s="385">
        <f t="shared" si="152"/>
        <v>0</v>
      </c>
      <c r="EG104" s="402">
        <f t="shared" si="102"/>
        <v>0</v>
      </c>
      <c r="EH104" s="402">
        <f t="shared" si="102"/>
        <v>0</v>
      </c>
      <c r="EI104" s="402">
        <f t="shared" si="102"/>
        <v>0</v>
      </c>
      <c r="EJ104" s="402">
        <f t="shared" si="100"/>
        <v>0</v>
      </c>
      <c r="EK104" s="402">
        <f t="shared" si="100"/>
        <v>0</v>
      </c>
      <c r="EL104" s="402">
        <f t="shared" si="100"/>
        <v>0</v>
      </c>
      <c r="EM104" s="402">
        <f t="shared" si="153"/>
        <v>0</v>
      </c>
      <c r="EN104" s="402">
        <f t="shared" si="154"/>
        <v>0</v>
      </c>
      <c r="EO104" s="402">
        <f t="shared" si="154"/>
        <v>0</v>
      </c>
      <c r="EP104" s="402">
        <f t="shared" si="155"/>
        <v>0</v>
      </c>
      <c r="EQ104" s="402">
        <f t="shared" si="156"/>
        <v>0</v>
      </c>
      <c r="ER104" s="394">
        <f t="shared" si="98"/>
        <v>0</v>
      </c>
      <c r="ES104" s="394">
        <f t="shared" si="98"/>
        <v>0</v>
      </c>
      <c r="ET104" s="394">
        <f t="shared" si="98"/>
        <v>0</v>
      </c>
      <c r="EU104" s="394">
        <f t="shared" si="98"/>
        <v>0</v>
      </c>
      <c r="EV104" s="394">
        <f t="shared" si="98"/>
        <v>0</v>
      </c>
      <c r="EW104" s="394">
        <f t="shared" si="98"/>
        <v>0</v>
      </c>
      <c r="EX104" s="394">
        <f t="shared" si="192"/>
        <v>0</v>
      </c>
      <c r="EY104" s="403">
        <f t="shared" si="157"/>
        <v>-196</v>
      </c>
      <c r="EZ104" s="394">
        <f t="shared" si="158"/>
        <v>0</v>
      </c>
      <c r="FA104" s="396">
        <f t="shared" si="159"/>
        <v>0</v>
      </c>
      <c r="FB104" s="396">
        <f t="shared" si="159"/>
        <v>0</v>
      </c>
      <c r="FC104" s="404">
        <f t="shared" si="181"/>
        <v>0</v>
      </c>
      <c r="FD104" s="404">
        <f t="shared" si="181"/>
        <v>55.905306971904267</v>
      </c>
      <c r="FE104" s="404">
        <f t="shared" si="181"/>
        <v>2020.0450919181408</v>
      </c>
      <c r="FF104" s="404">
        <f t="shared" si="179"/>
        <v>0</v>
      </c>
      <c r="FG104" s="404">
        <f t="shared" si="179"/>
        <v>0</v>
      </c>
      <c r="FH104" s="404">
        <f t="shared" si="179"/>
        <v>0</v>
      </c>
      <c r="FI104" s="404">
        <f t="shared" si="179"/>
        <v>0</v>
      </c>
      <c r="FJ104" s="404">
        <f t="shared" si="179"/>
        <v>73.049601109954907</v>
      </c>
      <c r="FK104" s="392">
        <f t="shared" si="160"/>
        <v>2149</v>
      </c>
      <c r="FL104" s="384">
        <f t="shared" si="161"/>
        <v>0</v>
      </c>
      <c r="FM104" s="384">
        <f t="shared" si="161"/>
        <v>0</v>
      </c>
      <c r="FN104" s="405">
        <f t="shared" si="189"/>
        <v>0</v>
      </c>
      <c r="FO104" s="405">
        <f t="shared" si="189"/>
        <v>43.288241415192509</v>
      </c>
      <c r="FP104" s="405">
        <f t="shared" si="189"/>
        <v>1564.1484564689558</v>
      </c>
      <c r="FQ104" s="405">
        <f t="shared" si="187"/>
        <v>0</v>
      </c>
      <c r="FR104" s="405">
        <f t="shared" si="187"/>
        <v>0</v>
      </c>
      <c r="FS104" s="405">
        <f t="shared" si="187"/>
        <v>0</v>
      </c>
      <c r="FT104" s="405">
        <f t="shared" si="183"/>
        <v>0</v>
      </c>
      <c r="FU104" s="405">
        <f t="shared" si="183"/>
        <v>56.563302115851542</v>
      </c>
      <c r="FV104" s="405">
        <f t="shared" si="183"/>
        <v>0</v>
      </c>
      <c r="FW104" s="397">
        <f t="shared" si="162"/>
        <v>13623.742400000001</v>
      </c>
      <c r="FX104" s="406">
        <f t="shared" si="163"/>
        <v>11959.742400000001</v>
      </c>
      <c r="FY104" s="331">
        <f t="shared" si="164"/>
        <v>11959.742400000001</v>
      </c>
      <c r="FZ104" s="382">
        <f t="shared" si="165"/>
        <v>0</v>
      </c>
      <c r="GA104" s="331">
        <f t="shared" si="166"/>
        <v>0</v>
      </c>
      <c r="GB104" s="407">
        <f t="shared" si="167"/>
        <v>0</v>
      </c>
      <c r="GC104" s="407">
        <f t="shared" si="168"/>
        <v>0</v>
      </c>
      <c r="GD104" s="407">
        <f t="shared" si="169"/>
        <v>-9.9920072216264089E-16</v>
      </c>
      <c r="GE104" s="407">
        <f t="shared" si="170"/>
        <v>-3.8857805861880479E-16</v>
      </c>
      <c r="GF104" s="407">
        <f t="shared" si="171"/>
        <v>0</v>
      </c>
      <c r="GG104" s="407">
        <f t="shared" si="172"/>
        <v>0</v>
      </c>
      <c r="GH104" s="407">
        <f t="shared" si="173"/>
        <v>0</v>
      </c>
      <c r="GI104" s="407">
        <f t="shared" si="174"/>
        <v>0</v>
      </c>
      <c r="GJ104">
        <f t="shared" si="175"/>
        <v>0</v>
      </c>
      <c r="GK104" s="382">
        <f t="shared" si="176"/>
        <v>-1.3877787807814457E-15</v>
      </c>
      <c r="GL104">
        <v>2</v>
      </c>
      <c r="GM104">
        <f t="shared" si="185"/>
        <v>730</v>
      </c>
      <c r="GN104">
        <f t="shared" si="185"/>
        <v>0</v>
      </c>
      <c r="GO104">
        <f t="shared" si="185"/>
        <v>0</v>
      </c>
      <c r="GP104">
        <f t="shared" si="185"/>
        <v>23</v>
      </c>
      <c r="GQ104">
        <f t="shared" si="185"/>
        <v>5</v>
      </c>
      <c r="GR104">
        <f t="shared" si="184"/>
        <v>1195</v>
      </c>
      <c r="GS104">
        <f t="shared" si="184"/>
        <v>0</v>
      </c>
      <c r="GT104">
        <f t="shared" si="184"/>
        <v>0</v>
      </c>
      <c r="GU104">
        <f t="shared" si="184"/>
        <v>2149</v>
      </c>
      <c r="GV104">
        <f t="shared" si="184"/>
        <v>13623.742400000001</v>
      </c>
    </row>
    <row r="105" spans="1:204" customFormat="1" x14ac:dyDescent="0.25">
      <c r="A105" s="378">
        <v>31008</v>
      </c>
      <c r="B105" s="32" t="s">
        <v>1238</v>
      </c>
      <c r="C105" t="s">
        <v>888</v>
      </c>
      <c r="D105">
        <v>2</v>
      </c>
      <c r="E105" s="379">
        <v>1006</v>
      </c>
      <c r="F105" s="379">
        <v>1130</v>
      </c>
      <c r="G105" s="379">
        <v>685</v>
      </c>
      <c r="H105" s="379">
        <v>0</v>
      </c>
      <c r="I105" s="379">
        <v>5258</v>
      </c>
      <c r="J105" s="379">
        <v>0</v>
      </c>
      <c r="K105" s="379">
        <v>446</v>
      </c>
      <c r="L105" s="379">
        <v>1711</v>
      </c>
      <c r="M105" s="380">
        <v>724.68132470542935</v>
      </c>
      <c r="N105" s="381">
        <f t="shared" si="107"/>
        <v>10960.681324705429</v>
      </c>
      <c r="O105" s="379">
        <v>853</v>
      </c>
      <c r="P105" s="379">
        <v>1107</v>
      </c>
      <c r="Q105" s="379">
        <v>695</v>
      </c>
      <c r="R105" s="379">
        <v>0</v>
      </c>
      <c r="S105" s="379">
        <v>2970</v>
      </c>
      <c r="T105" s="379">
        <v>0</v>
      </c>
      <c r="U105" s="379">
        <v>399</v>
      </c>
      <c r="V105" s="379">
        <v>1355</v>
      </c>
      <c r="W105" s="480">
        <f>(VLOOKUP(A105,'[1]floresta plant'!$A$4:$F$573,6,0))*1000</f>
        <v>2033.3418304620166</v>
      </c>
      <c r="X105" s="24">
        <f t="shared" si="108"/>
        <v>9412.3418304620172</v>
      </c>
      <c r="Y105" s="53">
        <f t="shared" ref="Y105:AD147" si="193">Q105-G105</f>
        <v>10</v>
      </c>
      <c r="Z105" s="53">
        <f t="shared" si="193"/>
        <v>0</v>
      </c>
      <c r="AA105" s="53">
        <f t="shared" si="193"/>
        <v>-2288</v>
      </c>
      <c r="AB105" s="53">
        <f t="shared" si="193"/>
        <v>0</v>
      </c>
      <c r="AC105" s="53">
        <f t="shared" si="193"/>
        <v>-47</v>
      </c>
      <c r="AD105" s="53">
        <f t="shared" si="193"/>
        <v>-356</v>
      </c>
      <c r="AE105" s="53">
        <f t="shared" si="190"/>
        <v>1308.6605057565871</v>
      </c>
      <c r="AF105" s="53">
        <f t="shared" si="109"/>
        <v>-23</v>
      </c>
      <c r="AG105" s="53">
        <f t="shared" si="110"/>
        <v>-153</v>
      </c>
      <c r="AH105" s="53">
        <f t="shared" si="111"/>
        <v>2114.6067942434115</v>
      </c>
      <c r="AI105" s="53">
        <f t="shared" si="177"/>
        <v>-1548.3394942434115</v>
      </c>
      <c r="AJ105" s="469">
        <v>566.26729999999998</v>
      </c>
      <c r="AK105" s="469">
        <v>0</v>
      </c>
      <c r="AL105" s="469">
        <v>0</v>
      </c>
      <c r="AM105" s="470">
        <f t="shared" si="112"/>
        <v>566.26729999999998</v>
      </c>
      <c r="AN105" s="53">
        <f t="shared" si="113"/>
        <v>2114.6067942434115</v>
      </c>
      <c r="AO105" s="382">
        <f t="shared" si="114"/>
        <v>3</v>
      </c>
      <c r="AP105">
        <v>2</v>
      </c>
      <c r="AQ105" s="383">
        <f t="shared" si="115"/>
        <v>1318.6605057565871</v>
      </c>
      <c r="AR105" s="383">
        <f t="shared" si="116"/>
        <v>-2867</v>
      </c>
      <c r="AS105" s="383">
        <f t="shared" si="117"/>
        <v>10</v>
      </c>
      <c r="AT105" s="383">
        <f t="shared" si="118"/>
        <v>2867</v>
      </c>
      <c r="AU105" s="383">
        <f t="shared" si="119"/>
        <v>0</v>
      </c>
      <c r="AV105" s="383">
        <f t="shared" si="120"/>
        <v>1</v>
      </c>
      <c r="AW105" s="383">
        <f t="shared" si="121"/>
        <v>0</v>
      </c>
      <c r="AX105" s="383">
        <f t="shared" si="122"/>
        <v>1</v>
      </c>
      <c r="AY105" s="383">
        <f t="shared" si="123"/>
        <v>10</v>
      </c>
      <c r="AZ105">
        <f t="shared" si="124"/>
        <v>0</v>
      </c>
      <c r="BA105">
        <f t="shared" si="125"/>
        <v>0</v>
      </c>
      <c r="BB105" s="383">
        <f t="shared" si="126"/>
        <v>0</v>
      </c>
      <c r="BC105" s="384">
        <f t="shared" si="188"/>
        <v>10</v>
      </c>
      <c r="BD105" s="384">
        <f t="shared" si="188"/>
        <v>0</v>
      </c>
      <c r="BE105" s="384">
        <f t="shared" si="188"/>
        <v>0.79804673875130794</v>
      </c>
      <c r="BF105" s="384">
        <f t="shared" si="186"/>
        <v>0</v>
      </c>
      <c r="BG105" s="384">
        <f t="shared" si="186"/>
        <v>1.6393442622950821E-2</v>
      </c>
      <c r="BH105" s="384">
        <f t="shared" si="186"/>
        <v>0.12417160795256366</v>
      </c>
      <c r="BI105" s="384">
        <f t="shared" si="182"/>
        <v>1308.6605057565871</v>
      </c>
      <c r="BJ105" s="384">
        <f t="shared" si="182"/>
        <v>8.0223229856993365E-3</v>
      </c>
      <c r="BK105" s="384">
        <f t="shared" si="182"/>
        <v>5.33658876874782E-2</v>
      </c>
      <c r="BL105" s="474">
        <f t="shared" si="127"/>
        <v>2857</v>
      </c>
      <c r="BM105" s="409">
        <f t="shared" si="128"/>
        <v>2114.6067942434115</v>
      </c>
      <c r="BN105" s="473">
        <f t="shared" si="129"/>
        <v>1308.6605057565871</v>
      </c>
      <c r="BO105" s="387">
        <f t="shared" si="130"/>
        <v>1</v>
      </c>
      <c r="BP105" s="387">
        <f t="shared" si="131"/>
        <v>0</v>
      </c>
      <c r="BQ105" s="388">
        <f t="shared" si="132"/>
        <v>0</v>
      </c>
      <c r="BR105" s="389">
        <f t="shared" si="133"/>
        <v>1548.3394942434129</v>
      </c>
      <c r="BS105" s="390">
        <f t="shared" si="134"/>
        <v>10</v>
      </c>
      <c r="BT105" s="391">
        <f t="shared" si="180"/>
        <v>0</v>
      </c>
      <c r="BU105" s="391">
        <f t="shared" si="180"/>
        <v>7.9804673875130794</v>
      </c>
      <c r="BV105" s="391">
        <f t="shared" si="180"/>
        <v>0</v>
      </c>
      <c r="BW105" s="391">
        <f t="shared" si="178"/>
        <v>0.16393442622950821</v>
      </c>
      <c r="BX105" s="391">
        <f t="shared" si="178"/>
        <v>1.2417160795256366</v>
      </c>
      <c r="BY105" s="391">
        <f t="shared" si="178"/>
        <v>0</v>
      </c>
      <c r="BZ105" s="391">
        <f t="shared" si="178"/>
        <v>8.0223229856993372E-2</v>
      </c>
      <c r="CA105" s="391">
        <f t="shared" si="178"/>
        <v>0.53365887687478197</v>
      </c>
      <c r="CB105" s="391">
        <f t="shared" si="135"/>
        <v>0</v>
      </c>
      <c r="CC105" s="391">
        <f t="shared" si="135"/>
        <v>0</v>
      </c>
      <c r="CD105" s="392">
        <f t="shared" si="136"/>
        <v>0</v>
      </c>
      <c r="CE105" s="393">
        <f t="shared" si="137"/>
        <v>0</v>
      </c>
      <c r="CF105" s="392">
        <f t="shared" ref="CF105:CK147" si="194">IF($CE105&gt;0,IF(AA105&gt;0,0,$BO105*BE105*$CE105),0)</f>
        <v>0</v>
      </c>
      <c r="CG105" s="392">
        <f t="shared" si="194"/>
        <v>0</v>
      </c>
      <c r="CH105" s="392">
        <f t="shared" si="194"/>
        <v>0</v>
      </c>
      <c r="CI105" s="392">
        <f t="shared" si="194"/>
        <v>0</v>
      </c>
      <c r="CJ105" s="392">
        <f t="shared" si="194"/>
        <v>0</v>
      </c>
      <c r="CK105" s="392">
        <f t="shared" si="194"/>
        <v>0</v>
      </c>
      <c r="CL105" s="392">
        <f t="shared" si="191"/>
        <v>0</v>
      </c>
      <c r="CM105" s="392">
        <f t="shared" si="138"/>
        <v>0</v>
      </c>
      <c r="CN105" s="392">
        <f t="shared" si="139"/>
        <v>0</v>
      </c>
      <c r="CO105" s="394">
        <f t="shared" si="140"/>
        <v>0</v>
      </c>
      <c r="CP105" s="394">
        <f t="shared" si="140"/>
        <v>0</v>
      </c>
      <c r="CQ105" s="395">
        <f t="shared" si="141"/>
        <v>-2288</v>
      </c>
      <c r="CR105" s="394">
        <f t="shared" si="101"/>
        <v>0</v>
      </c>
      <c r="CS105" s="394">
        <f t="shared" si="101"/>
        <v>0</v>
      </c>
      <c r="CT105" s="394">
        <f t="shared" si="101"/>
        <v>0</v>
      </c>
      <c r="CU105" s="394">
        <f t="shared" si="99"/>
        <v>0</v>
      </c>
      <c r="CV105" s="394">
        <f t="shared" si="99"/>
        <v>0</v>
      </c>
      <c r="CW105" s="394">
        <f t="shared" si="99"/>
        <v>0</v>
      </c>
      <c r="CX105" s="396">
        <f t="shared" si="142"/>
        <v>0</v>
      </c>
      <c r="CY105" s="396">
        <f t="shared" si="142"/>
        <v>0</v>
      </c>
      <c r="CZ105" s="397">
        <f t="shared" si="143"/>
        <v>0</v>
      </c>
      <c r="DA105" s="397">
        <f t="shared" si="143"/>
        <v>0</v>
      </c>
      <c r="DB105" s="397">
        <f t="shared" si="143"/>
        <v>0</v>
      </c>
      <c r="DC105" s="397">
        <f t="shared" si="144"/>
        <v>0</v>
      </c>
      <c r="DD105" s="397">
        <f t="shared" si="103"/>
        <v>0</v>
      </c>
      <c r="DE105" s="397">
        <f t="shared" si="103"/>
        <v>0</v>
      </c>
      <c r="DF105" s="397">
        <f t="shared" si="103"/>
        <v>0</v>
      </c>
      <c r="DG105" s="397">
        <f t="shared" si="103"/>
        <v>0</v>
      </c>
      <c r="DH105" s="397">
        <f t="shared" si="103"/>
        <v>0</v>
      </c>
      <c r="DI105" s="398">
        <f t="shared" si="145"/>
        <v>0</v>
      </c>
      <c r="DJ105" s="398">
        <f t="shared" si="145"/>
        <v>0</v>
      </c>
      <c r="DK105" s="399">
        <f t="shared" si="146"/>
        <v>0</v>
      </c>
      <c r="DL105" s="399">
        <f t="shared" si="146"/>
        <v>0</v>
      </c>
      <c r="DM105" s="399">
        <f t="shared" si="146"/>
        <v>0</v>
      </c>
      <c r="DN105" s="399">
        <f t="shared" si="105"/>
        <v>0</v>
      </c>
      <c r="DO105" s="399">
        <f t="shared" si="147"/>
        <v>-47</v>
      </c>
      <c r="DP105" s="399">
        <f t="shared" si="148"/>
        <v>0</v>
      </c>
      <c r="DQ105" s="399">
        <f t="shared" si="148"/>
        <v>0</v>
      </c>
      <c r="DR105" s="399">
        <f t="shared" si="148"/>
        <v>0</v>
      </c>
      <c r="DS105" s="399">
        <f t="shared" si="106"/>
        <v>0</v>
      </c>
      <c r="DT105" s="400">
        <f t="shared" si="149"/>
        <v>0</v>
      </c>
      <c r="DU105" s="400">
        <f t="shared" si="149"/>
        <v>0</v>
      </c>
      <c r="DV105" s="386">
        <f t="shared" si="104"/>
        <v>0</v>
      </c>
      <c r="DW105" s="386">
        <f t="shared" si="104"/>
        <v>0</v>
      </c>
      <c r="DX105" s="386">
        <f t="shared" si="104"/>
        <v>0</v>
      </c>
      <c r="DY105" s="386">
        <f t="shared" si="104"/>
        <v>0</v>
      </c>
      <c r="DZ105" s="386">
        <f t="shared" si="104"/>
        <v>0</v>
      </c>
      <c r="EA105" s="401">
        <f t="shared" si="150"/>
        <v>-356</v>
      </c>
      <c r="EB105" s="386">
        <f t="shared" si="151"/>
        <v>0</v>
      </c>
      <c r="EC105" s="386">
        <f t="shared" si="151"/>
        <v>0</v>
      </c>
      <c r="ED105" s="386">
        <f t="shared" si="151"/>
        <v>0</v>
      </c>
      <c r="EE105" s="385">
        <f t="shared" si="152"/>
        <v>0</v>
      </c>
      <c r="EF105" s="385">
        <f t="shared" si="152"/>
        <v>0</v>
      </c>
      <c r="EG105" s="402">
        <f t="shared" si="102"/>
        <v>0</v>
      </c>
      <c r="EH105" s="402">
        <f t="shared" si="102"/>
        <v>0</v>
      </c>
      <c r="EI105" s="402">
        <f t="shared" si="102"/>
        <v>1044.3722487516816</v>
      </c>
      <c r="EJ105" s="402">
        <f t="shared" si="100"/>
        <v>0</v>
      </c>
      <c r="EK105" s="402">
        <f t="shared" si="100"/>
        <v>21.453450914042413</v>
      </c>
      <c r="EL105" s="402">
        <f t="shared" si="100"/>
        <v>162.49847926381059</v>
      </c>
      <c r="EM105" s="402">
        <f t="shared" si="153"/>
        <v>1308.6605057565871</v>
      </c>
      <c r="EN105" s="402">
        <f t="shared" si="154"/>
        <v>10.498497255807987</v>
      </c>
      <c r="EO105" s="402">
        <f t="shared" si="154"/>
        <v>69.837829571244441</v>
      </c>
      <c r="EP105" s="402">
        <f t="shared" si="155"/>
        <v>0</v>
      </c>
      <c r="EQ105" s="402">
        <f t="shared" si="156"/>
        <v>0</v>
      </c>
      <c r="ER105" s="394">
        <f t="shared" ref="ER105:EW147" si="195">IF($EY105&gt;0,IF(Y105&gt;0,0,$EY105*$BO105*BC105),0)</f>
        <v>0</v>
      </c>
      <c r="ES105" s="394">
        <f t="shared" si="195"/>
        <v>0</v>
      </c>
      <c r="ET105" s="394">
        <f t="shared" si="195"/>
        <v>0</v>
      </c>
      <c r="EU105" s="394">
        <f t="shared" si="195"/>
        <v>0</v>
      </c>
      <c r="EV105" s="394">
        <f t="shared" si="195"/>
        <v>0</v>
      </c>
      <c r="EW105" s="394">
        <f t="shared" si="195"/>
        <v>0</v>
      </c>
      <c r="EX105" s="394">
        <f t="shared" si="192"/>
        <v>0</v>
      </c>
      <c r="EY105" s="403">
        <f t="shared" si="157"/>
        <v>-23</v>
      </c>
      <c r="EZ105" s="394">
        <f t="shared" si="158"/>
        <v>0</v>
      </c>
      <c r="FA105" s="396">
        <f t="shared" si="159"/>
        <v>0</v>
      </c>
      <c r="FB105" s="396">
        <f t="shared" si="159"/>
        <v>0</v>
      </c>
      <c r="FC105" s="404">
        <f t="shared" si="181"/>
        <v>0</v>
      </c>
      <c r="FD105" s="404">
        <f t="shared" si="181"/>
        <v>0</v>
      </c>
      <c r="FE105" s="404">
        <f t="shared" si="181"/>
        <v>0</v>
      </c>
      <c r="FF105" s="404">
        <f t="shared" si="179"/>
        <v>0</v>
      </c>
      <c r="FG105" s="404">
        <f t="shared" si="179"/>
        <v>0</v>
      </c>
      <c r="FH105" s="404">
        <f t="shared" si="179"/>
        <v>0</v>
      </c>
      <c r="FI105" s="404">
        <f t="shared" si="179"/>
        <v>0</v>
      </c>
      <c r="FJ105" s="404">
        <f t="shared" si="179"/>
        <v>0</v>
      </c>
      <c r="FK105" s="392">
        <f t="shared" si="160"/>
        <v>-153</v>
      </c>
      <c r="FL105" s="384">
        <f t="shared" si="161"/>
        <v>0</v>
      </c>
      <c r="FM105" s="384">
        <f t="shared" si="161"/>
        <v>0</v>
      </c>
      <c r="FN105" s="405">
        <f t="shared" si="189"/>
        <v>0</v>
      </c>
      <c r="FO105" s="405">
        <f t="shared" si="189"/>
        <v>0</v>
      </c>
      <c r="FP105" s="405">
        <f t="shared" si="189"/>
        <v>1235.6472838608051</v>
      </c>
      <c r="FQ105" s="405">
        <f t="shared" si="187"/>
        <v>0</v>
      </c>
      <c r="FR105" s="405">
        <f t="shared" si="187"/>
        <v>25.38261465972808</v>
      </c>
      <c r="FS105" s="405">
        <f t="shared" si="187"/>
        <v>192.25980465666376</v>
      </c>
      <c r="FT105" s="405">
        <f t="shared" si="183"/>
        <v>0</v>
      </c>
      <c r="FU105" s="405">
        <f t="shared" si="183"/>
        <v>12.421279514335017</v>
      </c>
      <c r="FV105" s="405">
        <f t="shared" si="183"/>
        <v>82.628511551880777</v>
      </c>
      <c r="FW105" s="397">
        <f t="shared" si="162"/>
        <v>2114.6067942434115</v>
      </c>
      <c r="FX105" s="406">
        <f t="shared" si="163"/>
        <v>566.26729999999861</v>
      </c>
      <c r="FY105" s="331">
        <f t="shared" si="164"/>
        <v>566.26729999999861</v>
      </c>
      <c r="FZ105" s="382">
        <f t="shared" si="165"/>
        <v>1.3642420526593924E-12</v>
      </c>
      <c r="GA105" s="331">
        <f t="shared" si="166"/>
        <v>0</v>
      </c>
      <c r="GB105" s="407">
        <f t="shared" si="167"/>
        <v>0</v>
      </c>
      <c r="GC105" s="407">
        <f t="shared" si="168"/>
        <v>0</v>
      </c>
      <c r="GD105" s="407">
        <f t="shared" si="169"/>
        <v>0</v>
      </c>
      <c r="GE105" s="407">
        <f t="shared" si="170"/>
        <v>0</v>
      </c>
      <c r="GF105" s="407">
        <f t="shared" si="171"/>
        <v>0</v>
      </c>
      <c r="GG105" s="407">
        <f t="shared" si="172"/>
        <v>0</v>
      </c>
      <c r="GH105" s="407">
        <f t="shared" si="173"/>
        <v>0</v>
      </c>
      <c r="GI105" s="407">
        <f t="shared" si="174"/>
        <v>0</v>
      </c>
      <c r="GJ105">
        <f t="shared" si="175"/>
        <v>0</v>
      </c>
      <c r="GK105" s="382">
        <f t="shared" si="176"/>
        <v>0</v>
      </c>
      <c r="GL105">
        <v>2</v>
      </c>
      <c r="GM105">
        <f t="shared" si="185"/>
        <v>10</v>
      </c>
      <c r="GN105">
        <f t="shared" si="185"/>
        <v>0</v>
      </c>
      <c r="GO105">
        <f t="shared" si="185"/>
        <v>0</v>
      </c>
      <c r="GP105">
        <f t="shared" si="185"/>
        <v>0</v>
      </c>
      <c r="GQ105">
        <f t="shared" si="185"/>
        <v>0</v>
      </c>
      <c r="GR105">
        <f t="shared" si="184"/>
        <v>0</v>
      </c>
      <c r="GS105">
        <f t="shared" si="184"/>
        <v>1308.6605057565871</v>
      </c>
      <c r="GT105">
        <f t="shared" si="184"/>
        <v>0</v>
      </c>
      <c r="GU105">
        <f t="shared" si="184"/>
        <v>0</v>
      </c>
      <c r="GV105">
        <f t="shared" si="184"/>
        <v>2114.6067942434115</v>
      </c>
    </row>
    <row r="106" spans="1:204" customFormat="1" x14ac:dyDescent="0.25">
      <c r="A106" s="378">
        <v>31009</v>
      </c>
      <c r="B106" s="32" t="s">
        <v>1239</v>
      </c>
      <c r="C106" t="s">
        <v>888</v>
      </c>
      <c r="D106">
        <v>2</v>
      </c>
      <c r="E106" s="379">
        <v>1023</v>
      </c>
      <c r="F106" s="379">
        <v>688</v>
      </c>
      <c r="G106" s="379">
        <v>5210</v>
      </c>
      <c r="H106" s="379">
        <v>0</v>
      </c>
      <c r="I106" s="379">
        <v>7450</v>
      </c>
      <c r="J106" s="379">
        <v>680</v>
      </c>
      <c r="K106" s="379">
        <v>265</v>
      </c>
      <c r="L106" s="379">
        <v>2810</v>
      </c>
      <c r="M106" s="380">
        <v>0</v>
      </c>
      <c r="N106" s="381">
        <f t="shared" si="107"/>
        <v>18126</v>
      </c>
      <c r="O106" s="379">
        <v>975</v>
      </c>
      <c r="P106" s="379">
        <v>636</v>
      </c>
      <c r="Q106" s="379">
        <v>5070</v>
      </c>
      <c r="R106" s="379">
        <v>0</v>
      </c>
      <c r="S106" s="379">
        <v>7020</v>
      </c>
      <c r="T106" s="379">
        <v>0</v>
      </c>
      <c r="U106" s="379">
        <v>275</v>
      </c>
      <c r="V106" s="379">
        <v>2420</v>
      </c>
      <c r="W106" s="480">
        <f>(VLOOKUP(A106,'[1]floresta plant'!$A$4:$F$573,6,0))*1000</f>
        <v>0</v>
      </c>
      <c r="X106" s="24">
        <f t="shared" si="108"/>
        <v>16396</v>
      </c>
      <c r="Y106" s="53">
        <f t="shared" si="193"/>
        <v>-140</v>
      </c>
      <c r="Z106" s="53">
        <f t="shared" si="193"/>
        <v>0</v>
      </c>
      <c r="AA106" s="53">
        <f t="shared" si="193"/>
        <v>-430</v>
      </c>
      <c r="AB106" s="53">
        <f t="shared" si="193"/>
        <v>-680</v>
      </c>
      <c r="AC106" s="53">
        <f t="shared" si="193"/>
        <v>10</v>
      </c>
      <c r="AD106" s="53">
        <f t="shared" si="193"/>
        <v>-390</v>
      </c>
      <c r="AE106" s="53">
        <f t="shared" si="190"/>
        <v>0</v>
      </c>
      <c r="AF106" s="53">
        <f t="shared" si="109"/>
        <v>-52</v>
      </c>
      <c r="AG106" s="53">
        <f t="shared" si="110"/>
        <v>-48</v>
      </c>
      <c r="AH106" s="53">
        <f t="shared" si="111"/>
        <v>4021.7745</v>
      </c>
      <c r="AI106" s="53">
        <f t="shared" si="177"/>
        <v>-1730</v>
      </c>
      <c r="AJ106" s="469">
        <v>2291.7745</v>
      </c>
      <c r="AK106" s="469">
        <v>0</v>
      </c>
      <c r="AL106" s="469">
        <v>0</v>
      </c>
      <c r="AM106" s="470">
        <f t="shared" si="112"/>
        <v>2291.7745</v>
      </c>
      <c r="AN106" s="53">
        <f t="shared" si="113"/>
        <v>4021.7745</v>
      </c>
      <c r="AO106" s="382">
        <f t="shared" si="114"/>
        <v>3</v>
      </c>
      <c r="AP106">
        <v>2</v>
      </c>
      <c r="AQ106" s="383">
        <f t="shared" si="115"/>
        <v>10</v>
      </c>
      <c r="AR106" s="383">
        <f t="shared" si="116"/>
        <v>-1740</v>
      </c>
      <c r="AS106" s="383">
        <f t="shared" si="117"/>
        <v>0</v>
      </c>
      <c r="AT106" s="383">
        <f t="shared" si="118"/>
        <v>1600</v>
      </c>
      <c r="AU106" s="383">
        <f t="shared" si="119"/>
        <v>0</v>
      </c>
      <c r="AV106" s="383">
        <f t="shared" si="120"/>
        <v>1</v>
      </c>
      <c r="AW106" s="383">
        <f t="shared" si="121"/>
        <v>0</v>
      </c>
      <c r="AX106" s="383">
        <f t="shared" si="122"/>
        <v>1</v>
      </c>
      <c r="AY106" s="383">
        <f t="shared" si="123"/>
        <v>0</v>
      </c>
      <c r="AZ106">
        <f t="shared" si="124"/>
        <v>0</v>
      </c>
      <c r="BA106">
        <f t="shared" si="125"/>
        <v>0</v>
      </c>
      <c r="BB106" s="383">
        <f t="shared" si="126"/>
        <v>0</v>
      </c>
      <c r="BC106" s="384">
        <f t="shared" si="188"/>
        <v>8.0459770114942528E-2</v>
      </c>
      <c r="BD106" s="384">
        <f t="shared" si="188"/>
        <v>0</v>
      </c>
      <c r="BE106" s="384">
        <f t="shared" si="188"/>
        <v>0.2471264367816092</v>
      </c>
      <c r="BF106" s="384">
        <f t="shared" si="186"/>
        <v>0.39080459770114945</v>
      </c>
      <c r="BG106" s="384">
        <f t="shared" si="186"/>
        <v>10</v>
      </c>
      <c r="BH106" s="384">
        <f t="shared" si="186"/>
        <v>0.22413793103448276</v>
      </c>
      <c r="BI106" s="384">
        <f t="shared" si="182"/>
        <v>0</v>
      </c>
      <c r="BJ106" s="384">
        <f t="shared" si="182"/>
        <v>2.9885057471264367E-2</v>
      </c>
      <c r="BK106" s="384">
        <f t="shared" si="182"/>
        <v>2.7586206896551724E-2</v>
      </c>
      <c r="BL106" s="474">
        <f t="shared" si="127"/>
        <v>1740</v>
      </c>
      <c r="BM106" s="409">
        <f t="shared" si="128"/>
        <v>4021.7745</v>
      </c>
      <c r="BN106" s="473">
        <f t="shared" si="129"/>
        <v>10</v>
      </c>
      <c r="BO106" s="387">
        <f t="shared" si="130"/>
        <v>1</v>
      </c>
      <c r="BP106" s="387">
        <f t="shared" si="131"/>
        <v>0</v>
      </c>
      <c r="BQ106" s="388">
        <f t="shared" si="132"/>
        <v>0</v>
      </c>
      <c r="BR106" s="389">
        <f t="shared" si="133"/>
        <v>1730</v>
      </c>
      <c r="BS106" s="390">
        <f t="shared" si="134"/>
        <v>-140</v>
      </c>
      <c r="BT106" s="391">
        <f t="shared" si="180"/>
        <v>0</v>
      </c>
      <c r="BU106" s="391">
        <f t="shared" si="180"/>
        <v>0</v>
      </c>
      <c r="BV106" s="391">
        <f t="shared" si="180"/>
        <v>0</v>
      </c>
      <c r="BW106" s="391">
        <f t="shared" si="178"/>
        <v>0</v>
      </c>
      <c r="BX106" s="391">
        <f t="shared" si="178"/>
        <v>0</v>
      </c>
      <c r="BY106" s="391">
        <f t="shared" si="178"/>
        <v>0</v>
      </c>
      <c r="BZ106" s="391">
        <f t="shared" si="178"/>
        <v>0</v>
      </c>
      <c r="CA106" s="391">
        <f t="shared" si="178"/>
        <v>0</v>
      </c>
      <c r="CB106" s="391">
        <f t="shared" si="135"/>
        <v>0</v>
      </c>
      <c r="CC106" s="391">
        <f t="shared" si="135"/>
        <v>0</v>
      </c>
      <c r="CD106" s="392">
        <f t="shared" si="136"/>
        <v>0</v>
      </c>
      <c r="CE106" s="393">
        <f t="shared" si="137"/>
        <v>0</v>
      </c>
      <c r="CF106" s="392">
        <f t="shared" si="194"/>
        <v>0</v>
      </c>
      <c r="CG106" s="392">
        <f t="shared" si="194"/>
        <v>0</v>
      </c>
      <c r="CH106" s="392">
        <f t="shared" si="194"/>
        <v>0</v>
      </c>
      <c r="CI106" s="392">
        <f t="shared" si="194"/>
        <v>0</v>
      </c>
      <c r="CJ106" s="392">
        <f t="shared" si="194"/>
        <v>0</v>
      </c>
      <c r="CK106" s="392">
        <f t="shared" si="194"/>
        <v>0</v>
      </c>
      <c r="CL106" s="392">
        <f t="shared" si="191"/>
        <v>0</v>
      </c>
      <c r="CM106" s="392">
        <f t="shared" si="138"/>
        <v>0</v>
      </c>
      <c r="CN106" s="392">
        <f t="shared" si="139"/>
        <v>0</v>
      </c>
      <c r="CO106" s="394">
        <f t="shared" si="140"/>
        <v>0</v>
      </c>
      <c r="CP106" s="394">
        <f t="shared" si="140"/>
        <v>0</v>
      </c>
      <c r="CQ106" s="395">
        <f t="shared" si="141"/>
        <v>-430</v>
      </c>
      <c r="CR106" s="394">
        <f t="shared" si="101"/>
        <v>0</v>
      </c>
      <c r="CS106" s="394">
        <f t="shared" si="101"/>
        <v>0</v>
      </c>
      <c r="CT106" s="394">
        <f t="shared" si="101"/>
        <v>0</v>
      </c>
      <c r="CU106" s="394">
        <f t="shared" si="99"/>
        <v>0</v>
      </c>
      <c r="CV106" s="394">
        <f t="shared" si="99"/>
        <v>0</v>
      </c>
      <c r="CW106" s="394">
        <f t="shared" si="99"/>
        <v>0</v>
      </c>
      <c r="CX106" s="396">
        <f t="shared" si="142"/>
        <v>0</v>
      </c>
      <c r="CY106" s="396">
        <f t="shared" si="142"/>
        <v>0</v>
      </c>
      <c r="CZ106" s="397">
        <f t="shared" si="143"/>
        <v>0</v>
      </c>
      <c r="DA106" s="397">
        <f t="shared" si="143"/>
        <v>0</v>
      </c>
      <c r="DB106" s="397">
        <f t="shared" si="143"/>
        <v>0</v>
      </c>
      <c r="DC106" s="397">
        <f t="shared" si="144"/>
        <v>-680</v>
      </c>
      <c r="DD106" s="397">
        <f t="shared" ref="DD106:DH156" si="196">IF($DC106&gt;0,IF(AC106&gt;0,0,$DC106*BG106*$BO106),0)</f>
        <v>0</v>
      </c>
      <c r="DE106" s="397">
        <f t="shared" si="196"/>
        <v>0</v>
      </c>
      <c r="DF106" s="397">
        <f t="shared" si="196"/>
        <v>0</v>
      </c>
      <c r="DG106" s="397">
        <f t="shared" si="196"/>
        <v>0</v>
      </c>
      <c r="DH106" s="397">
        <f t="shared" si="196"/>
        <v>0</v>
      </c>
      <c r="DI106" s="398">
        <f t="shared" si="145"/>
        <v>0</v>
      </c>
      <c r="DJ106" s="398">
        <f t="shared" si="145"/>
        <v>0</v>
      </c>
      <c r="DK106" s="399">
        <f t="shared" si="146"/>
        <v>0.8045977011494253</v>
      </c>
      <c r="DL106" s="399">
        <f t="shared" si="146"/>
        <v>0</v>
      </c>
      <c r="DM106" s="399">
        <f t="shared" si="146"/>
        <v>2.4712643678160919</v>
      </c>
      <c r="DN106" s="399">
        <f t="shared" si="105"/>
        <v>3.9080459770114944</v>
      </c>
      <c r="DO106" s="399">
        <f t="shared" si="147"/>
        <v>10</v>
      </c>
      <c r="DP106" s="399">
        <f t="shared" si="148"/>
        <v>2.2413793103448274</v>
      </c>
      <c r="DQ106" s="399">
        <f t="shared" si="148"/>
        <v>0</v>
      </c>
      <c r="DR106" s="399">
        <f t="shared" si="148"/>
        <v>0.29885057471264365</v>
      </c>
      <c r="DS106" s="399">
        <f t="shared" si="106"/>
        <v>0.27586206896551724</v>
      </c>
      <c r="DT106" s="400">
        <f t="shared" si="149"/>
        <v>0</v>
      </c>
      <c r="DU106" s="400">
        <f t="shared" si="149"/>
        <v>0</v>
      </c>
      <c r="DV106" s="386">
        <f t="shared" ref="DV106:DZ156" si="197">IF($EA106&gt;0,IF(Y106&gt;0,0,$EA106*$BO106*BC106),0)</f>
        <v>0</v>
      </c>
      <c r="DW106" s="386">
        <f t="shared" si="197"/>
        <v>0</v>
      </c>
      <c r="DX106" s="386">
        <f t="shared" si="197"/>
        <v>0</v>
      </c>
      <c r="DY106" s="386">
        <f t="shared" si="197"/>
        <v>0</v>
      </c>
      <c r="DZ106" s="386">
        <f t="shared" si="197"/>
        <v>0</v>
      </c>
      <c r="EA106" s="401">
        <f t="shared" si="150"/>
        <v>-390</v>
      </c>
      <c r="EB106" s="386">
        <f t="shared" si="151"/>
        <v>0</v>
      </c>
      <c r="EC106" s="386">
        <f t="shared" si="151"/>
        <v>0</v>
      </c>
      <c r="ED106" s="386">
        <f t="shared" si="151"/>
        <v>0</v>
      </c>
      <c r="EE106" s="385">
        <f t="shared" si="152"/>
        <v>0</v>
      </c>
      <c r="EF106" s="385">
        <f t="shared" si="152"/>
        <v>0</v>
      </c>
      <c r="EG106" s="402">
        <f t="shared" si="102"/>
        <v>0</v>
      </c>
      <c r="EH106" s="402">
        <f t="shared" si="102"/>
        <v>0</v>
      </c>
      <c r="EI106" s="402">
        <f t="shared" si="102"/>
        <v>0</v>
      </c>
      <c r="EJ106" s="402">
        <f t="shared" si="100"/>
        <v>0</v>
      </c>
      <c r="EK106" s="402">
        <f t="shared" si="100"/>
        <v>0</v>
      </c>
      <c r="EL106" s="402">
        <f t="shared" si="100"/>
        <v>0</v>
      </c>
      <c r="EM106" s="402">
        <f t="shared" si="153"/>
        <v>0</v>
      </c>
      <c r="EN106" s="402">
        <f t="shared" si="154"/>
        <v>0</v>
      </c>
      <c r="EO106" s="402">
        <f t="shared" si="154"/>
        <v>0</v>
      </c>
      <c r="EP106" s="402">
        <f t="shared" si="155"/>
        <v>0</v>
      </c>
      <c r="EQ106" s="402">
        <f t="shared" si="156"/>
        <v>0</v>
      </c>
      <c r="ER106" s="394">
        <f t="shared" si="195"/>
        <v>0</v>
      </c>
      <c r="ES106" s="394">
        <f t="shared" si="195"/>
        <v>0</v>
      </c>
      <c r="ET106" s="394">
        <f t="shared" si="195"/>
        <v>0</v>
      </c>
      <c r="EU106" s="394">
        <f t="shared" si="195"/>
        <v>0</v>
      </c>
      <c r="EV106" s="394">
        <f t="shared" si="195"/>
        <v>0</v>
      </c>
      <c r="EW106" s="394">
        <f t="shared" si="195"/>
        <v>0</v>
      </c>
      <c r="EX106" s="394">
        <f t="shared" si="192"/>
        <v>0</v>
      </c>
      <c r="EY106" s="403">
        <f t="shared" si="157"/>
        <v>-52</v>
      </c>
      <c r="EZ106" s="394">
        <f t="shared" si="158"/>
        <v>0</v>
      </c>
      <c r="FA106" s="396">
        <f t="shared" si="159"/>
        <v>0</v>
      </c>
      <c r="FB106" s="396">
        <f t="shared" si="159"/>
        <v>0</v>
      </c>
      <c r="FC106" s="404">
        <f t="shared" si="181"/>
        <v>0</v>
      </c>
      <c r="FD106" s="404">
        <f t="shared" si="181"/>
        <v>0</v>
      </c>
      <c r="FE106" s="404">
        <f t="shared" si="181"/>
        <v>0</v>
      </c>
      <c r="FF106" s="404">
        <f t="shared" si="179"/>
        <v>0</v>
      </c>
      <c r="FG106" s="404">
        <f t="shared" si="179"/>
        <v>0</v>
      </c>
      <c r="FH106" s="404">
        <f t="shared" si="179"/>
        <v>0</v>
      </c>
      <c r="FI106" s="404">
        <f t="shared" si="179"/>
        <v>0</v>
      </c>
      <c r="FJ106" s="404">
        <f t="shared" si="179"/>
        <v>0</v>
      </c>
      <c r="FK106" s="392">
        <f t="shared" si="160"/>
        <v>-48</v>
      </c>
      <c r="FL106" s="384">
        <f t="shared" si="161"/>
        <v>0</v>
      </c>
      <c r="FM106" s="384">
        <f t="shared" si="161"/>
        <v>0</v>
      </c>
      <c r="FN106" s="405">
        <f t="shared" si="189"/>
        <v>139.19540229885058</v>
      </c>
      <c r="FO106" s="405">
        <f t="shared" si="189"/>
        <v>0</v>
      </c>
      <c r="FP106" s="405">
        <f t="shared" si="189"/>
        <v>427.5287356321839</v>
      </c>
      <c r="FQ106" s="405">
        <f t="shared" si="187"/>
        <v>676.09195402298849</v>
      </c>
      <c r="FR106" s="405">
        <f t="shared" si="187"/>
        <v>0</v>
      </c>
      <c r="FS106" s="405">
        <f t="shared" si="187"/>
        <v>387.75862068965517</v>
      </c>
      <c r="FT106" s="405">
        <f t="shared" si="183"/>
        <v>0</v>
      </c>
      <c r="FU106" s="405">
        <f t="shared" si="183"/>
        <v>51.701149425287355</v>
      </c>
      <c r="FV106" s="405">
        <f t="shared" si="183"/>
        <v>47.724137931034484</v>
      </c>
      <c r="FW106" s="397">
        <f t="shared" si="162"/>
        <v>4021.7745</v>
      </c>
      <c r="FX106" s="406">
        <f t="shared" si="163"/>
        <v>2291.7745000000004</v>
      </c>
      <c r="FY106" s="331">
        <f t="shared" si="164"/>
        <v>2291.7745000000004</v>
      </c>
      <c r="FZ106" s="382">
        <f t="shared" si="165"/>
        <v>0</v>
      </c>
      <c r="GA106" s="331">
        <f t="shared" si="166"/>
        <v>0</v>
      </c>
      <c r="GB106" s="407">
        <f t="shared" si="167"/>
        <v>0</v>
      </c>
      <c r="GC106" s="407">
        <f t="shared" si="168"/>
        <v>0</v>
      </c>
      <c r="GD106" s="407">
        <f t="shared" si="169"/>
        <v>0</v>
      </c>
      <c r="GE106" s="407">
        <f t="shared" si="170"/>
        <v>-3.3306690738754696E-16</v>
      </c>
      <c r="GF106" s="407">
        <f t="shared" si="171"/>
        <v>0</v>
      </c>
      <c r="GG106" s="407">
        <f t="shared" si="172"/>
        <v>0</v>
      </c>
      <c r="GH106" s="407">
        <f t="shared" si="173"/>
        <v>0</v>
      </c>
      <c r="GI106" s="407">
        <f t="shared" si="174"/>
        <v>0</v>
      </c>
      <c r="GJ106">
        <f t="shared" si="175"/>
        <v>0</v>
      </c>
      <c r="GK106" s="382">
        <f t="shared" si="176"/>
        <v>-3.3306690738754696E-16</v>
      </c>
      <c r="GL106">
        <v>2</v>
      </c>
      <c r="GM106">
        <f t="shared" si="185"/>
        <v>0</v>
      </c>
      <c r="GN106">
        <f t="shared" si="185"/>
        <v>0</v>
      </c>
      <c r="GO106">
        <f t="shared" si="185"/>
        <v>0</v>
      </c>
      <c r="GP106">
        <f t="shared" si="185"/>
        <v>0</v>
      </c>
      <c r="GQ106">
        <f t="shared" si="185"/>
        <v>10</v>
      </c>
      <c r="GR106">
        <f t="shared" si="184"/>
        <v>0</v>
      </c>
      <c r="GS106">
        <f t="shared" si="184"/>
        <v>0</v>
      </c>
      <c r="GT106">
        <f t="shared" si="184"/>
        <v>0</v>
      </c>
      <c r="GU106">
        <f t="shared" si="184"/>
        <v>0</v>
      </c>
      <c r="GV106">
        <f t="shared" si="184"/>
        <v>4021.7745</v>
      </c>
    </row>
    <row r="107" spans="1:204" customFormat="1" x14ac:dyDescent="0.25">
      <c r="A107" s="378">
        <v>31010</v>
      </c>
      <c r="B107" s="32" t="s">
        <v>1240</v>
      </c>
      <c r="C107" t="s">
        <v>888</v>
      </c>
      <c r="D107">
        <v>2</v>
      </c>
      <c r="E107" s="379">
        <v>319</v>
      </c>
      <c r="F107" s="379">
        <v>1167</v>
      </c>
      <c r="G107" s="379">
        <v>830</v>
      </c>
      <c r="H107" s="379">
        <v>0</v>
      </c>
      <c r="I107" s="379">
        <v>3433</v>
      </c>
      <c r="J107" s="379">
        <v>0</v>
      </c>
      <c r="K107" s="379">
        <v>325</v>
      </c>
      <c r="L107" s="379">
        <v>1000</v>
      </c>
      <c r="M107" s="380">
        <v>3.7437411608398556</v>
      </c>
      <c r="N107" s="381">
        <f t="shared" si="107"/>
        <v>7077.7437411608398</v>
      </c>
      <c r="O107" s="379">
        <v>658</v>
      </c>
      <c r="P107" s="379">
        <v>1271</v>
      </c>
      <c r="Q107" s="379">
        <v>997</v>
      </c>
      <c r="R107" s="379">
        <v>1</v>
      </c>
      <c r="S107" s="379">
        <v>3690</v>
      </c>
      <c r="T107" s="379">
        <v>0</v>
      </c>
      <c r="U107" s="379">
        <v>285</v>
      </c>
      <c r="V107" s="379">
        <v>1200</v>
      </c>
      <c r="W107" s="480">
        <f>(VLOOKUP(A107,'[1]floresta plant'!$A$4:$F$573,6,0))*1000</f>
        <v>33.36038493878489</v>
      </c>
      <c r="X107" s="24">
        <f t="shared" si="108"/>
        <v>8135.3603849387846</v>
      </c>
      <c r="Y107" s="53">
        <f t="shared" si="193"/>
        <v>167</v>
      </c>
      <c r="Z107" s="53">
        <f t="shared" si="193"/>
        <v>1</v>
      </c>
      <c r="AA107" s="53">
        <f t="shared" si="193"/>
        <v>257</v>
      </c>
      <c r="AB107" s="53">
        <f t="shared" si="193"/>
        <v>0</v>
      </c>
      <c r="AC107" s="53">
        <f t="shared" si="193"/>
        <v>-40</v>
      </c>
      <c r="AD107" s="53">
        <f t="shared" si="193"/>
        <v>200</v>
      </c>
      <c r="AE107" s="53">
        <f t="shared" si="190"/>
        <v>29.616643777945033</v>
      </c>
      <c r="AF107" s="53">
        <f t="shared" si="109"/>
        <v>104</v>
      </c>
      <c r="AG107" s="53">
        <f t="shared" si="110"/>
        <v>339</v>
      </c>
      <c r="AH107" s="53">
        <f t="shared" si="111"/>
        <v>-734.06464377794475</v>
      </c>
      <c r="AI107" s="53">
        <f t="shared" si="177"/>
        <v>1057.6166437779448</v>
      </c>
      <c r="AJ107" s="469">
        <v>212.792</v>
      </c>
      <c r="AK107" s="469">
        <v>0</v>
      </c>
      <c r="AL107" s="469">
        <v>110.76</v>
      </c>
      <c r="AM107" s="470">
        <f t="shared" si="112"/>
        <v>323.55200000000002</v>
      </c>
      <c r="AN107" s="53">
        <f t="shared" si="113"/>
        <v>-734.06464377794475</v>
      </c>
      <c r="AO107" s="382">
        <f t="shared" si="114"/>
        <v>2</v>
      </c>
      <c r="AP107">
        <v>2</v>
      </c>
      <c r="AQ107" s="383">
        <f t="shared" si="115"/>
        <v>1097.616643777945</v>
      </c>
      <c r="AR107" s="383">
        <f t="shared" si="116"/>
        <v>-40</v>
      </c>
      <c r="AS107" s="383">
        <f t="shared" si="117"/>
        <v>167</v>
      </c>
      <c r="AT107" s="383">
        <f t="shared" si="118"/>
        <v>40</v>
      </c>
      <c r="AU107" s="383">
        <f t="shared" si="119"/>
        <v>734.06464377794475</v>
      </c>
      <c r="AV107" s="383">
        <f t="shared" si="120"/>
        <v>0</v>
      </c>
      <c r="AW107" s="383">
        <f t="shared" si="121"/>
        <v>1</v>
      </c>
      <c r="AX107" s="383">
        <f t="shared" si="122"/>
        <v>1</v>
      </c>
      <c r="AY107" s="383">
        <f t="shared" si="123"/>
        <v>40</v>
      </c>
      <c r="AZ107">
        <f t="shared" si="124"/>
        <v>127</v>
      </c>
      <c r="BA107">
        <f t="shared" si="125"/>
        <v>0</v>
      </c>
      <c r="BB107" s="383">
        <f t="shared" si="126"/>
        <v>0</v>
      </c>
      <c r="BC107" s="384">
        <f t="shared" si="188"/>
        <v>167</v>
      </c>
      <c r="BD107" s="384">
        <f t="shared" si="188"/>
        <v>1</v>
      </c>
      <c r="BE107" s="384">
        <f t="shared" si="188"/>
        <v>257</v>
      </c>
      <c r="BF107" s="384">
        <f t="shared" si="186"/>
        <v>0</v>
      </c>
      <c r="BG107" s="384">
        <f t="shared" si="186"/>
        <v>1</v>
      </c>
      <c r="BH107" s="384">
        <f t="shared" si="186"/>
        <v>200</v>
      </c>
      <c r="BI107" s="384">
        <f t="shared" si="182"/>
        <v>29.616643777945033</v>
      </c>
      <c r="BJ107" s="384">
        <f t="shared" si="182"/>
        <v>104</v>
      </c>
      <c r="BK107" s="384">
        <f t="shared" si="182"/>
        <v>339</v>
      </c>
      <c r="BL107" s="474">
        <f t="shared" si="127"/>
        <v>0</v>
      </c>
      <c r="BM107" s="409">
        <f t="shared" si="128"/>
        <v>-607.06464377794475</v>
      </c>
      <c r="BN107" s="473">
        <f t="shared" si="129"/>
        <v>930.616643777945</v>
      </c>
      <c r="BO107" s="387">
        <f t="shared" si="130"/>
        <v>0</v>
      </c>
      <c r="BP107" s="387">
        <f t="shared" si="131"/>
        <v>0.65232515218457321</v>
      </c>
      <c r="BQ107" s="388">
        <f t="shared" si="132"/>
        <v>0.34767484781542679</v>
      </c>
      <c r="BR107" s="389">
        <f t="shared" si="133"/>
        <v>0</v>
      </c>
      <c r="BS107" s="390">
        <f t="shared" si="134"/>
        <v>167</v>
      </c>
      <c r="BT107" s="391">
        <f t="shared" si="180"/>
        <v>0</v>
      </c>
      <c r="BU107" s="391">
        <f t="shared" si="180"/>
        <v>0</v>
      </c>
      <c r="BV107" s="391">
        <f t="shared" si="180"/>
        <v>0</v>
      </c>
      <c r="BW107" s="391">
        <f t="shared" si="178"/>
        <v>40</v>
      </c>
      <c r="BX107" s="391">
        <f t="shared" si="178"/>
        <v>0</v>
      </c>
      <c r="BY107" s="391">
        <f t="shared" si="178"/>
        <v>0</v>
      </c>
      <c r="BZ107" s="391">
        <f t="shared" si="178"/>
        <v>0</v>
      </c>
      <c r="CA107" s="391">
        <f t="shared" si="178"/>
        <v>0</v>
      </c>
      <c r="CB107" s="391">
        <f t="shared" si="135"/>
        <v>127</v>
      </c>
      <c r="CC107" s="391">
        <f t="shared" si="135"/>
        <v>0</v>
      </c>
      <c r="CD107" s="392">
        <f t="shared" si="136"/>
        <v>0</v>
      </c>
      <c r="CE107" s="393">
        <f t="shared" si="137"/>
        <v>1</v>
      </c>
      <c r="CF107" s="392">
        <f t="shared" si="194"/>
        <v>0</v>
      </c>
      <c r="CG107" s="392">
        <f t="shared" si="194"/>
        <v>0</v>
      </c>
      <c r="CH107" s="392">
        <f t="shared" si="194"/>
        <v>0</v>
      </c>
      <c r="CI107" s="392">
        <f t="shared" si="194"/>
        <v>0</v>
      </c>
      <c r="CJ107" s="392">
        <f t="shared" si="194"/>
        <v>0</v>
      </c>
      <c r="CK107" s="392">
        <f t="shared" si="194"/>
        <v>0</v>
      </c>
      <c r="CL107" s="392">
        <f t="shared" si="191"/>
        <v>0</v>
      </c>
      <c r="CM107" s="392">
        <f t="shared" si="138"/>
        <v>0.65232515218457321</v>
      </c>
      <c r="CN107" s="392">
        <f t="shared" si="139"/>
        <v>0.34767484781542679</v>
      </c>
      <c r="CO107" s="394">
        <f t="shared" si="140"/>
        <v>0</v>
      </c>
      <c r="CP107" s="394">
        <f t="shared" si="140"/>
        <v>0</v>
      </c>
      <c r="CQ107" s="395">
        <f t="shared" si="141"/>
        <v>257</v>
      </c>
      <c r="CR107" s="394">
        <f t="shared" si="101"/>
        <v>0</v>
      </c>
      <c r="CS107" s="394">
        <f t="shared" si="101"/>
        <v>0</v>
      </c>
      <c r="CT107" s="394">
        <f t="shared" si="101"/>
        <v>0</v>
      </c>
      <c r="CU107" s="394">
        <f t="shared" si="99"/>
        <v>0</v>
      </c>
      <c r="CV107" s="394">
        <f t="shared" si="99"/>
        <v>0</v>
      </c>
      <c r="CW107" s="394">
        <f t="shared" si="99"/>
        <v>0</v>
      </c>
      <c r="CX107" s="396">
        <f t="shared" si="142"/>
        <v>167.64756411143532</v>
      </c>
      <c r="CY107" s="396">
        <f t="shared" si="142"/>
        <v>89.352435888564685</v>
      </c>
      <c r="CZ107" s="397">
        <f t="shared" si="143"/>
        <v>0</v>
      </c>
      <c r="DA107" s="397">
        <f t="shared" si="143"/>
        <v>0</v>
      </c>
      <c r="DB107" s="397">
        <f t="shared" si="143"/>
        <v>0</v>
      </c>
      <c r="DC107" s="397">
        <f t="shared" si="144"/>
        <v>0</v>
      </c>
      <c r="DD107" s="397">
        <f t="shared" si="196"/>
        <v>0</v>
      </c>
      <c r="DE107" s="397">
        <f t="shared" si="196"/>
        <v>0</v>
      </c>
      <c r="DF107" s="397">
        <f t="shared" si="196"/>
        <v>0</v>
      </c>
      <c r="DG107" s="397">
        <f t="shared" si="196"/>
        <v>0</v>
      </c>
      <c r="DH107" s="397">
        <f t="shared" si="196"/>
        <v>0</v>
      </c>
      <c r="DI107" s="398">
        <f t="shared" si="145"/>
        <v>0</v>
      </c>
      <c r="DJ107" s="398">
        <f t="shared" si="145"/>
        <v>0</v>
      </c>
      <c r="DK107" s="399">
        <f t="shared" si="146"/>
        <v>0</v>
      </c>
      <c r="DL107" s="399">
        <f t="shared" si="146"/>
        <v>0</v>
      </c>
      <c r="DM107" s="399">
        <f t="shared" si="146"/>
        <v>0</v>
      </c>
      <c r="DN107" s="399">
        <f t="shared" si="105"/>
        <v>0</v>
      </c>
      <c r="DO107" s="399">
        <f t="shared" si="147"/>
        <v>-40</v>
      </c>
      <c r="DP107" s="399">
        <f t="shared" si="148"/>
        <v>0</v>
      </c>
      <c r="DQ107" s="399">
        <f t="shared" si="148"/>
        <v>0</v>
      </c>
      <c r="DR107" s="399">
        <f t="shared" si="148"/>
        <v>0</v>
      </c>
      <c r="DS107" s="399">
        <f t="shared" si="106"/>
        <v>0</v>
      </c>
      <c r="DT107" s="400">
        <f t="shared" si="149"/>
        <v>0</v>
      </c>
      <c r="DU107" s="400">
        <f t="shared" si="149"/>
        <v>0</v>
      </c>
      <c r="DV107" s="386">
        <f t="shared" si="197"/>
        <v>0</v>
      </c>
      <c r="DW107" s="386">
        <f t="shared" si="197"/>
        <v>0</v>
      </c>
      <c r="DX107" s="386">
        <f t="shared" si="197"/>
        <v>0</v>
      </c>
      <c r="DY107" s="386">
        <f t="shared" si="197"/>
        <v>0</v>
      </c>
      <c r="DZ107" s="386">
        <f t="shared" si="197"/>
        <v>0</v>
      </c>
      <c r="EA107" s="401">
        <f t="shared" si="150"/>
        <v>200</v>
      </c>
      <c r="EB107" s="386">
        <f t="shared" si="151"/>
        <v>0</v>
      </c>
      <c r="EC107" s="386">
        <f t="shared" si="151"/>
        <v>0</v>
      </c>
      <c r="ED107" s="386">
        <f t="shared" si="151"/>
        <v>0</v>
      </c>
      <c r="EE107" s="385">
        <f t="shared" si="152"/>
        <v>130.46503043691465</v>
      </c>
      <c r="EF107" s="385">
        <f t="shared" si="152"/>
        <v>69.534969563085355</v>
      </c>
      <c r="EG107" s="402">
        <f t="shared" si="102"/>
        <v>0</v>
      </c>
      <c r="EH107" s="402">
        <f t="shared" si="102"/>
        <v>0</v>
      </c>
      <c r="EI107" s="402">
        <f t="shared" si="102"/>
        <v>0</v>
      </c>
      <c r="EJ107" s="402">
        <f t="shared" si="100"/>
        <v>0</v>
      </c>
      <c r="EK107" s="402">
        <f t="shared" si="100"/>
        <v>0</v>
      </c>
      <c r="EL107" s="402">
        <f t="shared" si="100"/>
        <v>0</v>
      </c>
      <c r="EM107" s="402">
        <f t="shared" si="153"/>
        <v>29.616643777945033</v>
      </c>
      <c r="EN107" s="402">
        <f t="shared" si="154"/>
        <v>0</v>
      </c>
      <c r="EO107" s="402">
        <f t="shared" si="154"/>
        <v>0</v>
      </c>
      <c r="EP107" s="402">
        <f t="shared" si="155"/>
        <v>19.319681659644285</v>
      </c>
      <c r="EQ107" s="402">
        <f t="shared" si="156"/>
        <v>10.296962118300746</v>
      </c>
      <c r="ER107" s="394">
        <f t="shared" si="195"/>
        <v>0</v>
      </c>
      <c r="ES107" s="394">
        <f t="shared" si="195"/>
        <v>0</v>
      </c>
      <c r="ET107" s="394">
        <f t="shared" si="195"/>
        <v>0</v>
      </c>
      <c r="EU107" s="394">
        <f t="shared" si="195"/>
        <v>0</v>
      </c>
      <c r="EV107" s="394">
        <f t="shared" si="195"/>
        <v>0</v>
      </c>
      <c r="EW107" s="394">
        <f t="shared" si="195"/>
        <v>0</v>
      </c>
      <c r="EX107" s="394">
        <f t="shared" si="192"/>
        <v>0</v>
      </c>
      <c r="EY107" s="403">
        <f t="shared" si="157"/>
        <v>104</v>
      </c>
      <c r="EZ107" s="394">
        <f t="shared" si="158"/>
        <v>0</v>
      </c>
      <c r="FA107" s="396">
        <f t="shared" si="159"/>
        <v>67.841815827195617</v>
      </c>
      <c r="FB107" s="396">
        <f t="shared" si="159"/>
        <v>36.158184172804383</v>
      </c>
      <c r="FC107" s="404">
        <f t="shared" si="181"/>
        <v>0</v>
      </c>
      <c r="FD107" s="404">
        <f t="shared" si="181"/>
        <v>0</v>
      </c>
      <c r="FE107" s="404">
        <f t="shared" si="181"/>
        <v>0</v>
      </c>
      <c r="FF107" s="404">
        <f t="shared" si="179"/>
        <v>0</v>
      </c>
      <c r="FG107" s="404">
        <f t="shared" si="179"/>
        <v>0</v>
      </c>
      <c r="FH107" s="404">
        <f t="shared" si="179"/>
        <v>0</v>
      </c>
      <c r="FI107" s="404">
        <f t="shared" si="179"/>
        <v>0</v>
      </c>
      <c r="FJ107" s="404">
        <f t="shared" si="179"/>
        <v>0</v>
      </c>
      <c r="FK107" s="392">
        <f t="shared" si="160"/>
        <v>339</v>
      </c>
      <c r="FL107" s="384">
        <f t="shared" si="161"/>
        <v>221.13822659057033</v>
      </c>
      <c r="FM107" s="384">
        <f t="shared" si="161"/>
        <v>117.86177340942969</v>
      </c>
      <c r="FN107" s="405">
        <f t="shared" si="189"/>
        <v>0</v>
      </c>
      <c r="FO107" s="405">
        <f t="shared" si="189"/>
        <v>0</v>
      </c>
      <c r="FP107" s="405">
        <f t="shared" si="189"/>
        <v>0</v>
      </c>
      <c r="FQ107" s="405">
        <f t="shared" si="187"/>
        <v>0</v>
      </c>
      <c r="FR107" s="405">
        <f t="shared" si="187"/>
        <v>0</v>
      </c>
      <c r="FS107" s="405">
        <f t="shared" si="187"/>
        <v>0</v>
      </c>
      <c r="FT107" s="405">
        <f t="shared" si="183"/>
        <v>0</v>
      </c>
      <c r="FU107" s="405">
        <f t="shared" si="183"/>
        <v>0</v>
      </c>
      <c r="FV107" s="405">
        <f t="shared" si="183"/>
        <v>0</v>
      </c>
      <c r="FW107" s="397">
        <f t="shared" si="162"/>
        <v>-734.06464377794475</v>
      </c>
      <c r="FX107" s="406">
        <f t="shared" si="163"/>
        <v>0</v>
      </c>
      <c r="FY107" s="331">
        <f t="shared" si="164"/>
        <v>313.25503788169954</v>
      </c>
      <c r="FZ107" s="382">
        <f t="shared" si="165"/>
        <v>10.296962118300485</v>
      </c>
      <c r="GA107" s="331">
        <f t="shared" si="166"/>
        <v>0</v>
      </c>
      <c r="GB107" s="407">
        <f t="shared" si="167"/>
        <v>0</v>
      </c>
      <c r="GC107" s="407">
        <f t="shared" si="168"/>
        <v>0</v>
      </c>
      <c r="GD107" s="407">
        <f t="shared" si="169"/>
        <v>0</v>
      </c>
      <c r="GE107" s="407">
        <f t="shared" si="170"/>
        <v>0</v>
      </c>
      <c r="GF107" s="407">
        <f t="shared" si="171"/>
        <v>0</v>
      </c>
      <c r="GG107" s="407">
        <f t="shared" si="172"/>
        <v>3.5527136788005009E-15</v>
      </c>
      <c r="GH107" s="407">
        <f t="shared" si="173"/>
        <v>0</v>
      </c>
      <c r="GI107" s="407">
        <f t="shared" si="174"/>
        <v>-1.4210854715202004E-14</v>
      </c>
      <c r="GJ107">
        <f t="shared" si="175"/>
        <v>0</v>
      </c>
      <c r="GK107" s="382">
        <f t="shared" si="176"/>
        <v>-1.0658141036401503E-14</v>
      </c>
      <c r="GL107">
        <v>2</v>
      </c>
      <c r="GM107">
        <f t="shared" si="185"/>
        <v>167</v>
      </c>
      <c r="GN107">
        <f t="shared" si="185"/>
        <v>1</v>
      </c>
      <c r="GO107">
        <f t="shared" si="185"/>
        <v>257</v>
      </c>
      <c r="GP107">
        <f t="shared" si="185"/>
        <v>0</v>
      </c>
      <c r="GQ107">
        <f t="shared" si="185"/>
        <v>0</v>
      </c>
      <c r="GR107">
        <f t="shared" si="184"/>
        <v>200</v>
      </c>
      <c r="GS107">
        <f t="shared" si="184"/>
        <v>29.616643777945033</v>
      </c>
      <c r="GT107">
        <f t="shared" si="184"/>
        <v>104</v>
      </c>
      <c r="GU107">
        <f t="shared" si="184"/>
        <v>339</v>
      </c>
      <c r="GV107">
        <f t="shared" si="184"/>
        <v>0</v>
      </c>
    </row>
    <row r="108" spans="1:204" customFormat="1" x14ac:dyDescent="0.25">
      <c r="A108" s="378">
        <v>31011</v>
      </c>
      <c r="B108" s="32" t="s">
        <v>1241</v>
      </c>
      <c r="C108" t="s">
        <v>888</v>
      </c>
      <c r="D108">
        <v>2</v>
      </c>
      <c r="E108" s="379">
        <v>2053</v>
      </c>
      <c r="F108" s="379">
        <v>18973</v>
      </c>
      <c r="G108" s="379">
        <v>2253</v>
      </c>
      <c r="H108" s="379">
        <v>0</v>
      </c>
      <c r="I108" s="379">
        <v>10094</v>
      </c>
      <c r="J108" s="379">
        <v>13</v>
      </c>
      <c r="K108" s="379">
        <v>556</v>
      </c>
      <c r="L108" s="379">
        <v>3285</v>
      </c>
      <c r="M108" s="380">
        <v>4150.8997530894821</v>
      </c>
      <c r="N108" s="381">
        <f t="shared" si="107"/>
        <v>41377.899753089485</v>
      </c>
      <c r="O108" s="379">
        <v>1937</v>
      </c>
      <c r="P108" s="379">
        <v>12883</v>
      </c>
      <c r="Q108" s="379">
        <v>2240</v>
      </c>
      <c r="R108" s="379">
        <v>0</v>
      </c>
      <c r="S108" s="379">
        <v>9266</v>
      </c>
      <c r="T108" s="379">
        <v>0</v>
      </c>
      <c r="U108" s="379">
        <v>369</v>
      </c>
      <c r="V108" s="379">
        <v>2796</v>
      </c>
      <c r="W108" s="480">
        <f>(VLOOKUP(A108,'[1]floresta plant'!$A$4:$F$573,6,0))*1000</f>
        <v>16645.926771978418</v>
      </c>
      <c r="X108" s="24">
        <f t="shared" si="108"/>
        <v>46136.926771978418</v>
      </c>
      <c r="Y108" s="53">
        <f t="shared" si="193"/>
        <v>-13</v>
      </c>
      <c r="Z108" s="53">
        <f t="shared" si="193"/>
        <v>0</v>
      </c>
      <c r="AA108" s="53">
        <f t="shared" si="193"/>
        <v>-828</v>
      </c>
      <c r="AB108" s="53">
        <f t="shared" si="193"/>
        <v>-13</v>
      </c>
      <c r="AC108" s="53">
        <f t="shared" si="193"/>
        <v>-187</v>
      </c>
      <c r="AD108" s="53">
        <f t="shared" si="193"/>
        <v>-489</v>
      </c>
      <c r="AE108" s="53">
        <f t="shared" si="190"/>
        <v>12495.027018888937</v>
      </c>
      <c r="AF108" s="53">
        <f t="shared" si="109"/>
        <v>-6090</v>
      </c>
      <c r="AG108" s="53">
        <f t="shared" si="110"/>
        <v>-116</v>
      </c>
      <c r="AH108" s="53">
        <f t="shared" si="111"/>
        <v>-1692.3598188889332</v>
      </c>
      <c r="AI108" s="53">
        <f t="shared" si="177"/>
        <v>4759.0270188889335</v>
      </c>
      <c r="AJ108" s="469">
        <v>825.94720000000007</v>
      </c>
      <c r="AK108" s="469">
        <v>0</v>
      </c>
      <c r="AL108" s="469">
        <v>2240.7200000000003</v>
      </c>
      <c r="AM108" s="470">
        <f t="shared" si="112"/>
        <v>3066.6672000000003</v>
      </c>
      <c r="AN108" s="53">
        <f t="shared" si="113"/>
        <v>-1692.3598188889332</v>
      </c>
      <c r="AO108" s="382">
        <f t="shared" si="114"/>
        <v>2</v>
      </c>
      <c r="AP108">
        <v>2</v>
      </c>
      <c r="AQ108" s="383">
        <f t="shared" si="115"/>
        <v>12495.027018888937</v>
      </c>
      <c r="AR108" s="383">
        <f t="shared" si="116"/>
        <v>-7736</v>
      </c>
      <c r="AS108" s="383">
        <f t="shared" si="117"/>
        <v>0</v>
      </c>
      <c r="AT108" s="383">
        <f t="shared" si="118"/>
        <v>7723</v>
      </c>
      <c r="AU108" s="383">
        <f t="shared" si="119"/>
        <v>1692.3598188889332</v>
      </c>
      <c r="AV108" s="383">
        <f t="shared" si="120"/>
        <v>1</v>
      </c>
      <c r="AW108" s="383">
        <f t="shared" si="121"/>
        <v>1</v>
      </c>
      <c r="AX108" s="383">
        <f t="shared" si="122"/>
        <v>1</v>
      </c>
      <c r="AY108" s="383">
        <f t="shared" si="123"/>
        <v>0</v>
      </c>
      <c r="AZ108">
        <f t="shared" si="124"/>
        <v>0</v>
      </c>
      <c r="BA108">
        <f t="shared" si="125"/>
        <v>0</v>
      </c>
      <c r="BB108" s="383">
        <f t="shared" si="126"/>
        <v>0</v>
      </c>
      <c r="BC108" s="384">
        <f t="shared" si="188"/>
        <v>1.6804550155118925E-3</v>
      </c>
      <c r="BD108" s="384">
        <f t="shared" si="188"/>
        <v>0</v>
      </c>
      <c r="BE108" s="384">
        <f t="shared" si="188"/>
        <v>0.10703205791106515</v>
      </c>
      <c r="BF108" s="384">
        <f t="shared" si="186"/>
        <v>1.6804550155118925E-3</v>
      </c>
      <c r="BG108" s="384">
        <f t="shared" si="186"/>
        <v>2.4172699069286454E-2</v>
      </c>
      <c r="BH108" s="384">
        <f t="shared" si="186"/>
        <v>6.3210961737331955E-2</v>
      </c>
      <c r="BI108" s="384">
        <f t="shared" si="182"/>
        <v>12495.027018888937</v>
      </c>
      <c r="BJ108" s="384">
        <f t="shared" si="182"/>
        <v>0.78722854188210967</v>
      </c>
      <c r="BK108" s="384">
        <f t="shared" si="182"/>
        <v>1.4994829369183039E-2</v>
      </c>
      <c r="BL108" s="474">
        <f t="shared" si="127"/>
        <v>7736</v>
      </c>
      <c r="BM108" s="409">
        <f t="shared" si="128"/>
        <v>-1692.3598188889332</v>
      </c>
      <c r="BN108" s="473">
        <f t="shared" si="129"/>
        <v>12495.027018888937</v>
      </c>
      <c r="BO108" s="387">
        <f t="shared" si="130"/>
        <v>0.61912631227650505</v>
      </c>
      <c r="BP108" s="387">
        <f t="shared" si="131"/>
        <v>0.13544266981820569</v>
      </c>
      <c r="BQ108" s="388">
        <f t="shared" si="132"/>
        <v>0.24543101790528932</v>
      </c>
      <c r="BR108" s="389">
        <f t="shared" si="133"/>
        <v>0</v>
      </c>
      <c r="BS108" s="390">
        <f t="shared" si="134"/>
        <v>-13</v>
      </c>
      <c r="BT108" s="391">
        <f t="shared" si="180"/>
        <v>0</v>
      </c>
      <c r="BU108" s="391">
        <f t="shared" si="180"/>
        <v>0</v>
      </c>
      <c r="BV108" s="391">
        <f t="shared" si="180"/>
        <v>0</v>
      </c>
      <c r="BW108" s="391">
        <f t="shared" si="178"/>
        <v>0</v>
      </c>
      <c r="BX108" s="391">
        <f t="shared" si="178"/>
        <v>0</v>
      </c>
      <c r="BY108" s="391">
        <f t="shared" si="178"/>
        <v>0</v>
      </c>
      <c r="BZ108" s="391">
        <f t="shared" si="178"/>
        <v>0</v>
      </c>
      <c r="CA108" s="391">
        <f t="shared" si="178"/>
        <v>0</v>
      </c>
      <c r="CB108" s="391">
        <f t="shared" si="135"/>
        <v>0</v>
      </c>
      <c r="CC108" s="391">
        <f t="shared" si="135"/>
        <v>0</v>
      </c>
      <c r="CD108" s="392">
        <f t="shared" si="136"/>
        <v>0</v>
      </c>
      <c r="CE108" s="393">
        <f t="shared" si="137"/>
        <v>0</v>
      </c>
      <c r="CF108" s="392">
        <f t="shared" si="194"/>
        <v>0</v>
      </c>
      <c r="CG108" s="392">
        <f t="shared" si="194"/>
        <v>0</v>
      </c>
      <c r="CH108" s="392">
        <f t="shared" si="194"/>
        <v>0</v>
      </c>
      <c r="CI108" s="392">
        <f t="shared" si="194"/>
        <v>0</v>
      </c>
      <c r="CJ108" s="392">
        <f t="shared" si="194"/>
        <v>0</v>
      </c>
      <c r="CK108" s="392">
        <f t="shared" si="194"/>
        <v>0</v>
      </c>
      <c r="CL108" s="392">
        <f t="shared" si="191"/>
        <v>0</v>
      </c>
      <c r="CM108" s="392">
        <f t="shared" si="138"/>
        <v>0</v>
      </c>
      <c r="CN108" s="392">
        <f t="shared" si="139"/>
        <v>0</v>
      </c>
      <c r="CO108" s="394">
        <f t="shared" si="140"/>
        <v>0</v>
      </c>
      <c r="CP108" s="394">
        <f t="shared" si="140"/>
        <v>0</v>
      </c>
      <c r="CQ108" s="395">
        <f t="shared" si="141"/>
        <v>-828</v>
      </c>
      <c r="CR108" s="394">
        <f t="shared" si="101"/>
        <v>0</v>
      </c>
      <c r="CS108" s="394">
        <f t="shared" si="101"/>
        <v>0</v>
      </c>
      <c r="CT108" s="394">
        <f t="shared" si="101"/>
        <v>0</v>
      </c>
      <c r="CU108" s="394">
        <f t="shared" si="99"/>
        <v>0</v>
      </c>
      <c r="CV108" s="394">
        <f t="shared" si="99"/>
        <v>0</v>
      </c>
      <c r="CW108" s="394">
        <f t="shared" si="99"/>
        <v>0</v>
      </c>
      <c r="CX108" s="396">
        <f t="shared" si="142"/>
        <v>0</v>
      </c>
      <c r="CY108" s="396">
        <f t="shared" si="142"/>
        <v>0</v>
      </c>
      <c r="CZ108" s="397">
        <f t="shared" si="143"/>
        <v>0</v>
      </c>
      <c r="DA108" s="397">
        <f t="shared" si="143"/>
        <v>0</v>
      </c>
      <c r="DB108" s="397">
        <f t="shared" si="143"/>
        <v>0</v>
      </c>
      <c r="DC108" s="397">
        <f t="shared" si="144"/>
        <v>-13</v>
      </c>
      <c r="DD108" s="397">
        <f t="shared" si="196"/>
        <v>0</v>
      </c>
      <c r="DE108" s="397">
        <f t="shared" si="196"/>
        <v>0</v>
      </c>
      <c r="DF108" s="397">
        <f t="shared" si="196"/>
        <v>0</v>
      </c>
      <c r="DG108" s="397">
        <f t="shared" si="196"/>
        <v>0</v>
      </c>
      <c r="DH108" s="397">
        <f t="shared" si="196"/>
        <v>0</v>
      </c>
      <c r="DI108" s="398">
        <f t="shared" si="145"/>
        <v>0</v>
      </c>
      <c r="DJ108" s="398">
        <f t="shared" si="145"/>
        <v>0</v>
      </c>
      <c r="DK108" s="399">
        <f t="shared" si="146"/>
        <v>0</v>
      </c>
      <c r="DL108" s="399">
        <f t="shared" si="146"/>
        <v>0</v>
      </c>
      <c r="DM108" s="399">
        <f t="shared" si="146"/>
        <v>0</v>
      </c>
      <c r="DN108" s="399">
        <f t="shared" si="105"/>
        <v>0</v>
      </c>
      <c r="DO108" s="399">
        <f t="shared" si="147"/>
        <v>-187</v>
      </c>
      <c r="DP108" s="399">
        <f t="shared" si="148"/>
        <v>0</v>
      </c>
      <c r="DQ108" s="399">
        <f t="shared" si="148"/>
        <v>0</v>
      </c>
      <c r="DR108" s="399">
        <f t="shared" si="148"/>
        <v>0</v>
      </c>
      <c r="DS108" s="399">
        <f t="shared" si="106"/>
        <v>0</v>
      </c>
      <c r="DT108" s="400">
        <f t="shared" si="149"/>
        <v>0</v>
      </c>
      <c r="DU108" s="400">
        <f t="shared" si="149"/>
        <v>0</v>
      </c>
      <c r="DV108" s="386">
        <f t="shared" si="197"/>
        <v>0</v>
      </c>
      <c r="DW108" s="386">
        <f t="shared" si="197"/>
        <v>0</v>
      </c>
      <c r="DX108" s="386">
        <f t="shared" si="197"/>
        <v>0</v>
      </c>
      <c r="DY108" s="386">
        <f t="shared" si="197"/>
        <v>0</v>
      </c>
      <c r="DZ108" s="386">
        <f t="shared" si="197"/>
        <v>0</v>
      </c>
      <c r="EA108" s="401">
        <f t="shared" si="150"/>
        <v>-489</v>
      </c>
      <c r="EB108" s="386">
        <f t="shared" si="151"/>
        <v>0</v>
      </c>
      <c r="EC108" s="386">
        <f t="shared" si="151"/>
        <v>0</v>
      </c>
      <c r="ED108" s="386">
        <f t="shared" si="151"/>
        <v>0</v>
      </c>
      <c r="EE108" s="385">
        <f t="shared" si="152"/>
        <v>0</v>
      </c>
      <c r="EF108" s="385">
        <f t="shared" si="152"/>
        <v>0</v>
      </c>
      <c r="EG108" s="402">
        <f t="shared" si="102"/>
        <v>13</v>
      </c>
      <c r="EH108" s="402">
        <f t="shared" si="102"/>
        <v>0</v>
      </c>
      <c r="EI108" s="402">
        <f t="shared" si="102"/>
        <v>828</v>
      </c>
      <c r="EJ108" s="402">
        <f t="shared" si="100"/>
        <v>13</v>
      </c>
      <c r="EK108" s="402">
        <f t="shared" si="100"/>
        <v>187</v>
      </c>
      <c r="EL108" s="402">
        <f t="shared" si="100"/>
        <v>489</v>
      </c>
      <c r="EM108" s="402">
        <f t="shared" si="153"/>
        <v>12495.027018888937</v>
      </c>
      <c r="EN108" s="402">
        <f t="shared" si="154"/>
        <v>6090.0000000000009</v>
      </c>
      <c r="EO108" s="402">
        <f t="shared" si="154"/>
        <v>115.99999999999999</v>
      </c>
      <c r="EP108" s="402">
        <f t="shared" si="155"/>
        <v>1692.3598188889332</v>
      </c>
      <c r="EQ108" s="402">
        <f t="shared" si="156"/>
        <v>3066.6672000000044</v>
      </c>
      <c r="ER108" s="394">
        <f t="shared" si="195"/>
        <v>0</v>
      </c>
      <c r="ES108" s="394">
        <f t="shared" si="195"/>
        <v>0</v>
      </c>
      <c r="ET108" s="394">
        <f t="shared" si="195"/>
        <v>0</v>
      </c>
      <c r="EU108" s="394">
        <f t="shared" si="195"/>
        <v>0</v>
      </c>
      <c r="EV108" s="394">
        <f t="shared" si="195"/>
        <v>0</v>
      </c>
      <c r="EW108" s="394">
        <f t="shared" si="195"/>
        <v>0</v>
      </c>
      <c r="EX108" s="394">
        <f t="shared" si="192"/>
        <v>0</v>
      </c>
      <c r="EY108" s="403">
        <f t="shared" si="157"/>
        <v>-6090</v>
      </c>
      <c r="EZ108" s="394">
        <f t="shared" si="158"/>
        <v>0</v>
      </c>
      <c r="FA108" s="396">
        <f t="shared" si="159"/>
        <v>0</v>
      </c>
      <c r="FB108" s="396">
        <f t="shared" si="159"/>
        <v>0</v>
      </c>
      <c r="FC108" s="404">
        <f t="shared" si="181"/>
        <v>0</v>
      </c>
      <c r="FD108" s="404">
        <f t="shared" si="181"/>
        <v>0</v>
      </c>
      <c r="FE108" s="404">
        <f t="shared" si="181"/>
        <v>0</v>
      </c>
      <c r="FF108" s="404">
        <f t="shared" si="179"/>
        <v>0</v>
      </c>
      <c r="FG108" s="404">
        <f t="shared" si="179"/>
        <v>0</v>
      </c>
      <c r="FH108" s="404">
        <f t="shared" si="179"/>
        <v>0</v>
      </c>
      <c r="FI108" s="404">
        <f t="shared" si="179"/>
        <v>0</v>
      </c>
      <c r="FJ108" s="404">
        <f t="shared" si="179"/>
        <v>0</v>
      </c>
      <c r="FK108" s="392">
        <f t="shared" si="160"/>
        <v>-116</v>
      </c>
      <c r="FL108" s="384">
        <f t="shared" si="161"/>
        <v>0</v>
      </c>
      <c r="FM108" s="384">
        <f t="shared" si="161"/>
        <v>0</v>
      </c>
      <c r="FN108" s="405">
        <f t="shared" si="189"/>
        <v>0</v>
      </c>
      <c r="FO108" s="405">
        <f t="shared" si="189"/>
        <v>0</v>
      </c>
      <c r="FP108" s="405">
        <f t="shared" si="189"/>
        <v>0</v>
      </c>
      <c r="FQ108" s="405">
        <f t="shared" si="187"/>
        <v>0</v>
      </c>
      <c r="FR108" s="405">
        <f t="shared" si="187"/>
        <v>0</v>
      </c>
      <c r="FS108" s="405">
        <f t="shared" si="187"/>
        <v>0</v>
      </c>
      <c r="FT108" s="405">
        <f t="shared" si="183"/>
        <v>0</v>
      </c>
      <c r="FU108" s="405">
        <f t="shared" si="183"/>
        <v>0</v>
      </c>
      <c r="FV108" s="405">
        <f t="shared" si="183"/>
        <v>0</v>
      </c>
      <c r="FW108" s="397">
        <f t="shared" si="162"/>
        <v>-1692.3598188889332</v>
      </c>
      <c r="FX108" s="406">
        <f t="shared" si="163"/>
        <v>0</v>
      </c>
      <c r="FY108" s="331">
        <f t="shared" si="164"/>
        <v>0</v>
      </c>
      <c r="FZ108" s="382">
        <f t="shared" si="165"/>
        <v>3066.6672000000003</v>
      </c>
      <c r="GA108" s="331">
        <f t="shared" si="166"/>
        <v>0</v>
      </c>
      <c r="GB108" s="407">
        <f t="shared" si="167"/>
        <v>0</v>
      </c>
      <c r="GC108" s="407">
        <f t="shared" si="168"/>
        <v>0</v>
      </c>
      <c r="GD108" s="407">
        <f t="shared" si="169"/>
        <v>0</v>
      </c>
      <c r="GE108" s="407">
        <f t="shared" si="170"/>
        <v>0</v>
      </c>
      <c r="GF108" s="407">
        <f t="shared" si="171"/>
        <v>0</v>
      </c>
      <c r="GG108" s="407">
        <f t="shared" si="172"/>
        <v>0</v>
      </c>
      <c r="GH108" s="407">
        <f t="shared" si="173"/>
        <v>0</v>
      </c>
      <c r="GI108" s="407">
        <f t="shared" si="174"/>
        <v>0</v>
      </c>
      <c r="GJ108">
        <f t="shared" si="175"/>
        <v>0</v>
      </c>
      <c r="GK108" s="382">
        <f t="shared" si="176"/>
        <v>0</v>
      </c>
      <c r="GL108">
        <v>2</v>
      </c>
      <c r="GM108">
        <f t="shared" si="185"/>
        <v>0</v>
      </c>
      <c r="GN108">
        <f t="shared" si="185"/>
        <v>0</v>
      </c>
      <c r="GO108">
        <f t="shared" si="185"/>
        <v>0</v>
      </c>
      <c r="GP108">
        <f t="shared" si="185"/>
        <v>0</v>
      </c>
      <c r="GQ108">
        <f t="shared" si="185"/>
        <v>0</v>
      </c>
      <c r="GR108">
        <f t="shared" si="184"/>
        <v>0</v>
      </c>
      <c r="GS108">
        <f t="shared" si="184"/>
        <v>12495.027018888937</v>
      </c>
      <c r="GT108">
        <f t="shared" si="184"/>
        <v>0</v>
      </c>
      <c r="GU108">
        <f t="shared" si="184"/>
        <v>0</v>
      </c>
      <c r="GV108">
        <f t="shared" si="184"/>
        <v>0</v>
      </c>
    </row>
    <row r="109" spans="1:204" customFormat="1" x14ac:dyDescent="0.25">
      <c r="A109" s="378">
        <v>31012</v>
      </c>
      <c r="B109" s="32" t="s">
        <v>1242</v>
      </c>
      <c r="C109" t="s">
        <v>888</v>
      </c>
      <c r="D109">
        <v>2</v>
      </c>
      <c r="E109" s="379">
        <v>2124</v>
      </c>
      <c r="F109" s="379">
        <v>9601</v>
      </c>
      <c r="G109" s="379">
        <v>1660</v>
      </c>
      <c r="H109" s="379">
        <v>0</v>
      </c>
      <c r="I109" s="379">
        <v>4761</v>
      </c>
      <c r="J109" s="379">
        <v>0</v>
      </c>
      <c r="K109" s="379">
        <v>151</v>
      </c>
      <c r="L109" s="379">
        <v>2200</v>
      </c>
      <c r="M109" s="380">
        <v>23.318159230373961</v>
      </c>
      <c r="N109" s="381">
        <f t="shared" si="107"/>
        <v>20520.318159230374</v>
      </c>
      <c r="O109" s="379">
        <v>2085</v>
      </c>
      <c r="P109" s="379">
        <v>7515</v>
      </c>
      <c r="Q109" s="379">
        <v>2110</v>
      </c>
      <c r="R109" s="379">
        <v>0</v>
      </c>
      <c r="S109" s="379">
        <v>2592</v>
      </c>
      <c r="T109" s="379">
        <v>0</v>
      </c>
      <c r="U109" s="379">
        <v>225</v>
      </c>
      <c r="V109" s="379">
        <v>1308</v>
      </c>
      <c r="W109" s="480">
        <f>(VLOOKUP(A109,'[1]floresta plant'!$A$4:$F$573,6,0))*1000</f>
        <v>135.56447474027365</v>
      </c>
      <c r="X109" s="24">
        <f t="shared" si="108"/>
        <v>15970.564474740273</v>
      </c>
      <c r="Y109" s="53">
        <f t="shared" si="193"/>
        <v>450</v>
      </c>
      <c r="Z109" s="53">
        <f t="shared" si="193"/>
        <v>0</v>
      </c>
      <c r="AA109" s="53">
        <f t="shared" si="193"/>
        <v>-2169</v>
      </c>
      <c r="AB109" s="53">
        <f t="shared" si="193"/>
        <v>0</v>
      </c>
      <c r="AC109" s="53">
        <f t="shared" si="193"/>
        <v>74</v>
      </c>
      <c r="AD109" s="53">
        <f t="shared" si="193"/>
        <v>-892</v>
      </c>
      <c r="AE109" s="53">
        <f t="shared" si="190"/>
        <v>112.24631550989969</v>
      </c>
      <c r="AF109" s="53">
        <f t="shared" si="109"/>
        <v>-2086</v>
      </c>
      <c r="AG109" s="53">
        <f t="shared" si="110"/>
        <v>-39</v>
      </c>
      <c r="AH109" s="53">
        <f t="shared" si="111"/>
        <v>5799.8036844901007</v>
      </c>
      <c r="AI109" s="53">
        <f t="shared" si="177"/>
        <v>-4549.7536844901006</v>
      </c>
      <c r="AJ109" s="469">
        <v>0</v>
      </c>
      <c r="AK109" s="469">
        <v>0</v>
      </c>
      <c r="AL109" s="469">
        <v>1250.0500000000002</v>
      </c>
      <c r="AM109" s="470">
        <f t="shared" si="112"/>
        <v>1250.0500000000002</v>
      </c>
      <c r="AN109" s="53">
        <f t="shared" si="113"/>
        <v>5799.8036844901007</v>
      </c>
      <c r="AO109" s="382">
        <f t="shared" si="114"/>
        <v>3</v>
      </c>
      <c r="AP109">
        <v>2</v>
      </c>
      <c r="AQ109" s="383">
        <f t="shared" si="115"/>
        <v>636.24631550989966</v>
      </c>
      <c r="AR109" s="383">
        <f t="shared" si="116"/>
        <v>-5186</v>
      </c>
      <c r="AS109" s="383">
        <f t="shared" si="117"/>
        <v>450</v>
      </c>
      <c r="AT109" s="383">
        <f t="shared" si="118"/>
        <v>5186</v>
      </c>
      <c r="AU109" s="383">
        <f t="shared" si="119"/>
        <v>0</v>
      </c>
      <c r="AV109" s="383">
        <f t="shared" si="120"/>
        <v>1</v>
      </c>
      <c r="AW109" s="383">
        <f t="shared" si="121"/>
        <v>0</v>
      </c>
      <c r="AX109" s="383">
        <f t="shared" si="122"/>
        <v>1</v>
      </c>
      <c r="AY109" s="383">
        <f t="shared" si="123"/>
        <v>450</v>
      </c>
      <c r="AZ109">
        <f t="shared" si="124"/>
        <v>0</v>
      </c>
      <c r="BA109">
        <f t="shared" si="125"/>
        <v>0</v>
      </c>
      <c r="BB109" s="383">
        <f t="shared" si="126"/>
        <v>0</v>
      </c>
      <c r="BC109" s="384">
        <f t="shared" si="188"/>
        <v>450</v>
      </c>
      <c r="BD109" s="384">
        <f t="shared" si="188"/>
        <v>0</v>
      </c>
      <c r="BE109" s="384">
        <f t="shared" si="188"/>
        <v>0.41824141920555341</v>
      </c>
      <c r="BF109" s="384">
        <f t="shared" si="186"/>
        <v>0</v>
      </c>
      <c r="BG109" s="384">
        <f t="shared" si="186"/>
        <v>74</v>
      </c>
      <c r="BH109" s="384">
        <f t="shared" si="186"/>
        <v>0.17200154261473197</v>
      </c>
      <c r="BI109" s="384">
        <f t="shared" si="182"/>
        <v>112.24631550989969</v>
      </c>
      <c r="BJ109" s="384">
        <f t="shared" si="182"/>
        <v>0.40223679136135748</v>
      </c>
      <c r="BK109" s="384">
        <f t="shared" si="182"/>
        <v>7.5202468183571151E-3</v>
      </c>
      <c r="BL109" s="474">
        <f t="shared" si="127"/>
        <v>4736</v>
      </c>
      <c r="BM109" s="409">
        <f t="shared" si="128"/>
        <v>5799.8036844901007</v>
      </c>
      <c r="BN109" s="473">
        <f t="shared" si="129"/>
        <v>186.24631550989969</v>
      </c>
      <c r="BO109" s="387">
        <f t="shared" si="130"/>
        <v>1</v>
      </c>
      <c r="BP109" s="387">
        <f t="shared" si="131"/>
        <v>0</v>
      </c>
      <c r="BQ109" s="388">
        <f t="shared" si="132"/>
        <v>0</v>
      </c>
      <c r="BR109" s="389">
        <f t="shared" si="133"/>
        <v>4549.7536844901006</v>
      </c>
      <c r="BS109" s="390">
        <f t="shared" si="134"/>
        <v>450</v>
      </c>
      <c r="BT109" s="391">
        <f t="shared" si="180"/>
        <v>0</v>
      </c>
      <c r="BU109" s="391">
        <f t="shared" si="180"/>
        <v>188.20863864249904</v>
      </c>
      <c r="BV109" s="391">
        <f t="shared" si="180"/>
        <v>0</v>
      </c>
      <c r="BW109" s="391">
        <f t="shared" si="178"/>
        <v>0</v>
      </c>
      <c r="BX109" s="391">
        <f t="shared" si="178"/>
        <v>77.400694176629386</v>
      </c>
      <c r="BY109" s="391">
        <f t="shared" si="178"/>
        <v>0</v>
      </c>
      <c r="BZ109" s="391">
        <f t="shared" si="178"/>
        <v>181.00655611261087</v>
      </c>
      <c r="CA109" s="391">
        <f t="shared" si="178"/>
        <v>3.3841110682607018</v>
      </c>
      <c r="CB109" s="391">
        <f t="shared" si="135"/>
        <v>0</v>
      </c>
      <c r="CC109" s="391">
        <f t="shared" si="135"/>
        <v>0</v>
      </c>
      <c r="CD109" s="392">
        <f t="shared" si="136"/>
        <v>0</v>
      </c>
      <c r="CE109" s="393">
        <f t="shared" si="137"/>
        <v>0</v>
      </c>
      <c r="CF109" s="392">
        <f t="shared" si="194"/>
        <v>0</v>
      </c>
      <c r="CG109" s="392">
        <f t="shared" si="194"/>
        <v>0</v>
      </c>
      <c r="CH109" s="392">
        <f t="shared" si="194"/>
        <v>0</v>
      </c>
      <c r="CI109" s="392">
        <f t="shared" si="194"/>
        <v>0</v>
      </c>
      <c r="CJ109" s="392">
        <f t="shared" si="194"/>
        <v>0</v>
      </c>
      <c r="CK109" s="392">
        <f t="shared" si="194"/>
        <v>0</v>
      </c>
      <c r="CL109" s="392">
        <f t="shared" si="191"/>
        <v>0</v>
      </c>
      <c r="CM109" s="392">
        <f t="shared" si="138"/>
        <v>0</v>
      </c>
      <c r="CN109" s="392">
        <f t="shared" si="139"/>
        <v>0</v>
      </c>
      <c r="CO109" s="394">
        <f t="shared" si="140"/>
        <v>0</v>
      </c>
      <c r="CP109" s="394">
        <f t="shared" si="140"/>
        <v>0</v>
      </c>
      <c r="CQ109" s="395">
        <f t="shared" si="141"/>
        <v>-2169</v>
      </c>
      <c r="CR109" s="394">
        <f t="shared" si="101"/>
        <v>0</v>
      </c>
      <c r="CS109" s="394">
        <f t="shared" si="101"/>
        <v>0</v>
      </c>
      <c r="CT109" s="394">
        <f t="shared" si="101"/>
        <v>0</v>
      </c>
      <c r="CU109" s="394">
        <f t="shared" si="99"/>
        <v>0</v>
      </c>
      <c r="CV109" s="394">
        <f t="shared" si="99"/>
        <v>0</v>
      </c>
      <c r="CW109" s="394">
        <f t="shared" si="99"/>
        <v>0</v>
      </c>
      <c r="CX109" s="396">
        <f t="shared" si="142"/>
        <v>0</v>
      </c>
      <c r="CY109" s="396">
        <f t="shared" si="142"/>
        <v>0</v>
      </c>
      <c r="CZ109" s="397">
        <f t="shared" si="143"/>
        <v>0</v>
      </c>
      <c r="DA109" s="397">
        <f t="shared" si="143"/>
        <v>0</v>
      </c>
      <c r="DB109" s="397">
        <f t="shared" si="143"/>
        <v>0</v>
      </c>
      <c r="DC109" s="397">
        <f t="shared" si="144"/>
        <v>0</v>
      </c>
      <c r="DD109" s="397">
        <f t="shared" si="196"/>
        <v>0</v>
      </c>
      <c r="DE109" s="397">
        <f t="shared" si="196"/>
        <v>0</v>
      </c>
      <c r="DF109" s="397">
        <f t="shared" si="196"/>
        <v>0</v>
      </c>
      <c r="DG109" s="397">
        <f t="shared" si="196"/>
        <v>0</v>
      </c>
      <c r="DH109" s="397">
        <f t="shared" si="196"/>
        <v>0</v>
      </c>
      <c r="DI109" s="398">
        <f t="shared" si="145"/>
        <v>0</v>
      </c>
      <c r="DJ109" s="398">
        <f t="shared" si="145"/>
        <v>0</v>
      </c>
      <c r="DK109" s="399">
        <f t="shared" si="146"/>
        <v>0</v>
      </c>
      <c r="DL109" s="399">
        <f t="shared" si="146"/>
        <v>0</v>
      </c>
      <c r="DM109" s="399">
        <f t="shared" si="146"/>
        <v>30.949865021210954</v>
      </c>
      <c r="DN109" s="399">
        <f t="shared" si="105"/>
        <v>0</v>
      </c>
      <c r="DO109" s="399">
        <f t="shared" si="147"/>
        <v>74</v>
      </c>
      <c r="DP109" s="399">
        <f t="shared" si="148"/>
        <v>12.728114153490166</v>
      </c>
      <c r="DQ109" s="399">
        <f t="shared" si="148"/>
        <v>0</v>
      </c>
      <c r="DR109" s="399">
        <f t="shared" si="148"/>
        <v>29.765522560740454</v>
      </c>
      <c r="DS109" s="399">
        <f t="shared" si="106"/>
        <v>0.55649826455842655</v>
      </c>
      <c r="DT109" s="400">
        <f t="shared" si="149"/>
        <v>0</v>
      </c>
      <c r="DU109" s="400">
        <f t="shared" si="149"/>
        <v>0</v>
      </c>
      <c r="DV109" s="386">
        <f t="shared" si="197"/>
        <v>0</v>
      </c>
      <c r="DW109" s="386">
        <f t="shared" si="197"/>
        <v>0</v>
      </c>
      <c r="DX109" s="386">
        <f t="shared" si="197"/>
        <v>0</v>
      </c>
      <c r="DY109" s="386">
        <f t="shared" si="197"/>
        <v>0</v>
      </c>
      <c r="DZ109" s="386">
        <f t="shared" si="197"/>
        <v>0</v>
      </c>
      <c r="EA109" s="401">
        <f t="shared" si="150"/>
        <v>-892</v>
      </c>
      <c r="EB109" s="386">
        <f t="shared" si="151"/>
        <v>0</v>
      </c>
      <c r="EC109" s="386">
        <f t="shared" si="151"/>
        <v>0</v>
      </c>
      <c r="ED109" s="386">
        <f t="shared" si="151"/>
        <v>0</v>
      </c>
      <c r="EE109" s="385">
        <f t="shared" si="152"/>
        <v>0</v>
      </c>
      <c r="EF109" s="385">
        <f t="shared" si="152"/>
        <v>0</v>
      </c>
      <c r="EG109" s="402">
        <f t="shared" si="102"/>
        <v>0</v>
      </c>
      <c r="EH109" s="402">
        <f t="shared" si="102"/>
        <v>0</v>
      </c>
      <c r="EI109" s="402">
        <f t="shared" si="102"/>
        <v>46.946058299454769</v>
      </c>
      <c r="EJ109" s="402">
        <f t="shared" si="100"/>
        <v>0</v>
      </c>
      <c r="EK109" s="402">
        <f t="shared" si="100"/>
        <v>0</v>
      </c>
      <c r="EL109" s="402">
        <f t="shared" si="100"/>
        <v>19.306539420522661</v>
      </c>
      <c r="EM109" s="402">
        <f t="shared" si="153"/>
        <v>112.24631550989969</v>
      </c>
      <c r="EN109" s="402">
        <f t="shared" si="154"/>
        <v>45.149597792836623</v>
      </c>
      <c r="EO109" s="402">
        <f t="shared" si="154"/>
        <v>0.84411999708563201</v>
      </c>
      <c r="EP109" s="402">
        <f t="shared" si="155"/>
        <v>0</v>
      </c>
      <c r="EQ109" s="402">
        <f t="shared" si="156"/>
        <v>0</v>
      </c>
      <c r="ER109" s="394">
        <f t="shared" si="195"/>
        <v>0</v>
      </c>
      <c r="ES109" s="394">
        <f t="shared" si="195"/>
        <v>0</v>
      </c>
      <c r="ET109" s="394">
        <f t="shared" si="195"/>
        <v>0</v>
      </c>
      <c r="EU109" s="394">
        <f t="shared" si="195"/>
        <v>0</v>
      </c>
      <c r="EV109" s="394">
        <f t="shared" si="195"/>
        <v>0</v>
      </c>
      <c r="EW109" s="394">
        <f t="shared" si="195"/>
        <v>0</v>
      </c>
      <c r="EX109" s="394">
        <f t="shared" si="192"/>
        <v>0</v>
      </c>
      <c r="EY109" s="403">
        <f t="shared" si="157"/>
        <v>-2086</v>
      </c>
      <c r="EZ109" s="394">
        <f t="shared" si="158"/>
        <v>0</v>
      </c>
      <c r="FA109" s="396">
        <f t="shared" si="159"/>
        <v>0</v>
      </c>
      <c r="FB109" s="396">
        <f t="shared" si="159"/>
        <v>0</v>
      </c>
      <c r="FC109" s="404">
        <f t="shared" si="181"/>
        <v>0</v>
      </c>
      <c r="FD109" s="404">
        <f t="shared" si="181"/>
        <v>0</v>
      </c>
      <c r="FE109" s="404">
        <f t="shared" si="181"/>
        <v>0</v>
      </c>
      <c r="FF109" s="404">
        <f t="shared" si="179"/>
        <v>0</v>
      </c>
      <c r="FG109" s="404">
        <f t="shared" si="179"/>
        <v>0</v>
      </c>
      <c r="FH109" s="404">
        <f t="shared" si="179"/>
        <v>0</v>
      </c>
      <c r="FI109" s="404">
        <f t="shared" si="179"/>
        <v>0</v>
      </c>
      <c r="FJ109" s="404">
        <f t="shared" si="179"/>
        <v>0</v>
      </c>
      <c r="FK109" s="392">
        <f t="shared" si="160"/>
        <v>-39</v>
      </c>
      <c r="FL109" s="384">
        <f t="shared" si="161"/>
        <v>0</v>
      </c>
      <c r="FM109" s="384">
        <f t="shared" si="161"/>
        <v>0</v>
      </c>
      <c r="FN109" s="405">
        <f t="shared" si="189"/>
        <v>0</v>
      </c>
      <c r="FO109" s="405">
        <f t="shared" si="189"/>
        <v>0</v>
      </c>
      <c r="FP109" s="405">
        <f t="shared" si="189"/>
        <v>1902.8954380368352</v>
      </c>
      <c r="FQ109" s="405">
        <f t="shared" si="187"/>
        <v>0</v>
      </c>
      <c r="FR109" s="405">
        <f t="shared" si="187"/>
        <v>0</v>
      </c>
      <c r="FS109" s="405">
        <f t="shared" si="187"/>
        <v>782.56465224935778</v>
      </c>
      <c r="FT109" s="405">
        <f t="shared" si="183"/>
        <v>0</v>
      </c>
      <c r="FU109" s="405">
        <f t="shared" si="183"/>
        <v>1830.078323533812</v>
      </c>
      <c r="FV109" s="405">
        <f t="shared" si="183"/>
        <v>34.215270670095244</v>
      </c>
      <c r="FW109" s="397">
        <f t="shared" si="162"/>
        <v>5799.8036844901007</v>
      </c>
      <c r="FX109" s="406">
        <f t="shared" si="163"/>
        <v>1250.0500000000002</v>
      </c>
      <c r="FY109" s="331">
        <f t="shared" si="164"/>
        <v>1250.0500000000002</v>
      </c>
      <c r="FZ109" s="382">
        <f t="shared" si="165"/>
        <v>0</v>
      </c>
      <c r="GA109" s="331">
        <f t="shared" si="166"/>
        <v>0</v>
      </c>
      <c r="GB109" s="407">
        <f t="shared" si="167"/>
        <v>0</v>
      </c>
      <c r="GC109" s="407">
        <f t="shared" si="168"/>
        <v>0</v>
      </c>
      <c r="GD109" s="407">
        <f t="shared" si="169"/>
        <v>0</v>
      </c>
      <c r="GE109" s="407">
        <f t="shared" si="170"/>
        <v>0</v>
      </c>
      <c r="GF109" s="407">
        <f t="shared" si="171"/>
        <v>0</v>
      </c>
      <c r="GG109" s="407">
        <f t="shared" si="172"/>
        <v>0</v>
      </c>
      <c r="GH109" s="407">
        <f t="shared" si="173"/>
        <v>0</v>
      </c>
      <c r="GI109" s="407">
        <f t="shared" si="174"/>
        <v>0</v>
      </c>
      <c r="GJ109">
        <f t="shared" si="175"/>
        <v>0</v>
      </c>
      <c r="GK109" s="382">
        <f t="shared" si="176"/>
        <v>0</v>
      </c>
      <c r="GL109">
        <v>2</v>
      </c>
      <c r="GM109">
        <f t="shared" si="185"/>
        <v>450</v>
      </c>
      <c r="GN109">
        <f t="shared" si="185"/>
        <v>0</v>
      </c>
      <c r="GO109">
        <f t="shared" si="185"/>
        <v>0</v>
      </c>
      <c r="GP109">
        <f t="shared" si="185"/>
        <v>0</v>
      </c>
      <c r="GQ109">
        <f t="shared" si="185"/>
        <v>74</v>
      </c>
      <c r="GR109">
        <f t="shared" si="184"/>
        <v>0</v>
      </c>
      <c r="GS109">
        <f t="shared" si="184"/>
        <v>112.24631550989969</v>
      </c>
      <c r="GT109">
        <f t="shared" si="184"/>
        <v>0</v>
      </c>
      <c r="GU109">
        <f t="shared" si="184"/>
        <v>0</v>
      </c>
      <c r="GV109">
        <f t="shared" si="184"/>
        <v>5799.8036844901007</v>
      </c>
    </row>
    <row r="110" spans="1:204" customFormat="1" x14ac:dyDescent="0.25">
      <c r="A110" s="378">
        <v>31013</v>
      </c>
      <c r="B110" s="32" t="s">
        <v>1243</v>
      </c>
      <c r="C110" t="s">
        <v>888</v>
      </c>
      <c r="D110">
        <v>2</v>
      </c>
      <c r="E110" s="379">
        <v>2194</v>
      </c>
      <c r="F110" s="379">
        <v>1972</v>
      </c>
      <c r="G110" s="379">
        <v>1996</v>
      </c>
      <c r="H110" s="379">
        <v>0</v>
      </c>
      <c r="I110" s="379">
        <v>1742</v>
      </c>
      <c r="J110" s="379">
        <v>0</v>
      </c>
      <c r="K110" s="379">
        <v>141</v>
      </c>
      <c r="L110" s="379">
        <v>1030</v>
      </c>
      <c r="M110" s="380">
        <v>6026.8884487863343</v>
      </c>
      <c r="N110" s="381">
        <f t="shared" si="107"/>
        <v>15101.888448786334</v>
      </c>
      <c r="O110" s="379">
        <v>1915</v>
      </c>
      <c r="P110" s="379">
        <v>1735</v>
      </c>
      <c r="Q110" s="379">
        <v>1890</v>
      </c>
      <c r="R110" s="379">
        <v>0</v>
      </c>
      <c r="S110" s="379">
        <v>1470</v>
      </c>
      <c r="T110" s="379">
        <v>0</v>
      </c>
      <c r="U110" s="379">
        <v>51</v>
      </c>
      <c r="V110" s="379">
        <v>850</v>
      </c>
      <c r="W110" s="480">
        <f>(VLOOKUP(A110,'[1]floresta plant'!$A$4:$F$573,6,0))*1000</f>
        <v>1185.8759273721721</v>
      </c>
      <c r="X110" s="24">
        <f t="shared" si="108"/>
        <v>9096.8759273721716</v>
      </c>
      <c r="Y110" s="53">
        <f t="shared" si="193"/>
        <v>-106</v>
      </c>
      <c r="Z110" s="53">
        <f t="shared" si="193"/>
        <v>0</v>
      </c>
      <c r="AA110" s="53">
        <f t="shared" si="193"/>
        <v>-272</v>
      </c>
      <c r="AB110" s="53">
        <f t="shared" si="193"/>
        <v>0</v>
      </c>
      <c r="AC110" s="53">
        <f t="shared" si="193"/>
        <v>-90</v>
      </c>
      <c r="AD110" s="53">
        <f t="shared" si="193"/>
        <v>-180</v>
      </c>
      <c r="AE110" s="53">
        <f t="shared" si="190"/>
        <v>-4841.0125214141626</v>
      </c>
      <c r="AF110" s="53">
        <f t="shared" si="109"/>
        <v>-237</v>
      </c>
      <c r="AG110" s="53">
        <f t="shared" si="110"/>
        <v>-279</v>
      </c>
      <c r="AH110" s="53">
        <f t="shared" si="111"/>
        <v>7230.1225214141632</v>
      </c>
      <c r="AI110" s="53">
        <f t="shared" si="177"/>
        <v>-6005.0125214141626</v>
      </c>
      <c r="AJ110" s="469">
        <v>0</v>
      </c>
      <c r="AK110" s="469">
        <v>0</v>
      </c>
      <c r="AL110" s="469">
        <v>1225.1100000000001</v>
      </c>
      <c r="AM110" s="470">
        <f t="shared" si="112"/>
        <v>1225.1100000000001</v>
      </c>
      <c r="AN110" s="53">
        <f t="shared" si="113"/>
        <v>7230.1225214141632</v>
      </c>
      <c r="AO110" s="382">
        <f t="shared" si="114"/>
        <v>3</v>
      </c>
      <c r="AP110">
        <v>2</v>
      </c>
      <c r="AQ110" s="383">
        <f t="shared" si="115"/>
        <v>0</v>
      </c>
      <c r="AR110" s="383">
        <f t="shared" si="116"/>
        <v>-6005.0125214141626</v>
      </c>
      <c r="AS110" s="383">
        <f t="shared" si="117"/>
        <v>0</v>
      </c>
      <c r="AT110" s="383">
        <f t="shared" si="118"/>
        <v>5899.0125214141626</v>
      </c>
      <c r="AU110" s="383">
        <f t="shared" si="119"/>
        <v>0</v>
      </c>
      <c r="AV110" s="383">
        <f t="shared" si="120"/>
        <v>1</v>
      </c>
      <c r="AW110" s="383">
        <f t="shared" si="121"/>
        <v>0</v>
      </c>
      <c r="AX110" s="383">
        <f t="shared" si="122"/>
        <v>1</v>
      </c>
      <c r="AY110" s="383">
        <f t="shared" si="123"/>
        <v>0</v>
      </c>
      <c r="AZ110">
        <f t="shared" si="124"/>
        <v>0</v>
      </c>
      <c r="BA110">
        <f t="shared" si="125"/>
        <v>0</v>
      </c>
      <c r="BB110" s="383">
        <f t="shared" si="126"/>
        <v>0</v>
      </c>
      <c r="BC110" s="384">
        <f t="shared" si="188"/>
        <v>1.7651919895587048E-2</v>
      </c>
      <c r="BD110" s="384">
        <f t="shared" si="188"/>
        <v>0</v>
      </c>
      <c r="BE110" s="384">
        <f t="shared" si="188"/>
        <v>4.5295492562261105E-2</v>
      </c>
      <c r="BF110" s="384">
        <f t="shared" si="186"/>
        <v>0</v>
      </c>
      <c r="BG110" s="384">
        <f t="shared" si="186"/>
        <v>1.4987479156630512E-2</v>
      </c>
      <c r="BH110" s="384">
        <f t="shared" si="186"/>
        <v>2.9974958313261024E-2</v>
      </c>
      <c r="BI110" s="384">
        <f t="shared" si="182"/>
        <v>0.80616193624091204</v>
      </c>
      <c r="BJ110" s="384">
        <f t="shared" si="182"/>
        <v>3.9467028445793681E-2</v>
      </c>
      <c r="BK110" s="384">
        <f t="shared" si="182"/>
        <v>4.646118538555459E-2</v>
      </c>
      <c r="BL110" s="474">
        <f t="shared" si="127"/>
        <v>6005.0125214141626</v>
      </c>
      <c r="BM110" s="409">
        <f t="shared" si="128"/>
        <v>7230.1225214141632</v>
      </c>
      <c r="BN110" s="473">
        <f t="shared" si="129"/>
        <v>0</v>
      </c>
      <c r="BO110" s="387">
        <f t="shared" si="130"/>
        <v>1</v>
      </c>
      <c r="BP110" s="387">
        <f t="shared" si="131"/>
        <v>0</v>
      </c>
      <c r="BQ110" s="388">
        <f t="shared" si="132"/>
        <v>0</v>
      </c>
      <c r="BR110" s="389">
        <f t="shared" si="133"/>
        <v>6005.0125214141626</v>
      </c>
      <c r="BS110" s="390">
        <f t="shared" si="134"/>
        <v>-106</v>
      </c>
      <c r="BT110" s="391">
        <f t="shared" si="180"/>
        <v>0</v>
      </c>
      <c r="BU110" s="391">
        <f t="shared" si="180"/>
        <v>0</v>
      </c>
      <c r="BV110" s="391">
        <f t="shared" si="180"/>
        <v>0</v>
      </c>
      <c r="BW110" s="391">
        <f t="shared" si="178"/>
        <v>0</v>
      </c>
      <c r="BX110" s="391">
        <f t="shared" si="178"/>
        <v>0</v>
      </c>
      <c r="BY110" s="391">
        <f t="shared" si="178"/>
        <v>0</v>
      </c>
      <c r="BZ110" s="391">
        <f t="shared" si="178"/>
        <v>0</v>
      </c>
      <c r="CA110" s="391">
        <f t="shared" si="178"/>
        <v>0</v>
      </c>
      <c r="CB110" s="391">
        <f t="shared" si="135"/>
        <v>0</v>
      </c>
      <c r="CC110" s="391">
        <f t="shared" si="135"/>
        <v>0</v>
      </c>
      <c r="CD110" s="392">
        <f t="shared" si="136"/>
        <v>0</v>
      </c>
      <c r="CE110" s="393">
        <f t="shared" si="137"/>
        <v>0</v>
      </c>
      <c r="CF110" s="392">
        <f t="shared" si="194"/>
        <v>0</v>
      </c>
      <c r="CG110" s="392">
        <f t="shared" si="194"/>
        <v>0</v>
      </c>
      <c r="CH110" s="392">
        <f t="shared" si="194"/>
        <v>0</v>
      </c>
      <c r="CI110" s="392">
        <f t="shared" si="194"/>
        <v>0</v>
      </c>
      <c r="CJ110" s="392">
        <f t="shared" si="194"/>
        <v>0</v>
      </c>
      <c r="CK110" s="392">
        <f t="shared" si="194"/>
        <v>0</v>
      </c>
      <c r="CL110" s="392">
        <f t="shared" si="191"/>
        <v>0</v>
      </c>
      <c r="CM110" s="392">
        <f t="shared" si="138"/>
        <v>0</v>
      </c>
      <c r="CN110" s="392">
        <f t="shared" si="139"/>
        <v>0</v>
      </c>
      <c r="CO110" s="394">
        <f t="shared" si="140"/>
        <v>0</v>
      </c>
      <c r="CP110" s="394">
        <f t="shared" si="140"/>
        <v>0</v>
      </c>
      <c r="CQ110" s="395">
        <f t="shared" si="141"/>
        <v>-272</v>
      </c>
      <c r="CR110" s="394">
        <f t="shared" si="101"/>
        <v>0</v>
      </c>
      <c r="CS110" s="394">
        <f t="shared" si="101"/>
        <v>0</v>
      </c>
      <c r="CT110" s="394">
        <f t="shared" si="101"/>
        <v>0</v>
      </c>
      <c r="CU110" s="394">
        <f t="shared" si="101"/>
        <v>0</v>
      </c>
      <c r="CV110" s="394">
        <f t="shared" si="101"/>
        <v>0</v>
      </c>
      <c r="CW110" s="394">
        <f t="shared" si="101"/>
        <v>0</v>
      </c>
      <c r="CX110" s="396">
        <f t="shared" si="142"/>
        <v>0</v>
      </c>
      <c r="CY110" s="396">
        <f t="shared" si="142"/>
        <v>0</v>
      </c>
      <c r="CZ110" s="397">
        <f t="shared" si="143"/>
        <v>0</v>
      </c>
      <c r="DA110" s="397">
        <f t="shared" si="143"/>
        <v>0</v>
      </c>
      <c r="DB110" s="397">
        <f t="shared" si="143"/>
        <v>0</v>
      </c>
      <c r="DC110" s="397">
        <f t="shared" si="144"/>
        <v>0</v>
      </c>
      <c r="DD110" s="397">
        <f t="shared" si="196"/>
        <v>0</v>
      </c>
      <c r="DE110" s="397">
        <f t="shared" si="196"/>
        <v>0</v>
      </c>
      <c r="DF110" s="397">
        <f t="shared" si="196"/>
        <v>0</v>
      </c>
      <c r="DG110" s="397">
        <f t="shared" si="196"/>
        <v>0</v>
      </c>
      <c r="DH110" s="397">
        <f t="shared" si="196"/>
        <v>0</v>
      </c>
      <c r="DI110" s="398">
        <f t="shared" si="145"/>
        <v>0</v>
      </c>
      <c r="DJ110" s="398">
        <f t="shared" si="145"/>
        <v>0</v>
      </c>
      <c r="DK110" s="399">
        <f t="shared" si="146"/>
        <v>0</v>
      </c>
      <c r="DL110" s="399">
        <f t="shared" si="146"/>
        <v>0</v>
      </c>
      <c r="DM110" s="399">
        <f t="shared" si="146"/>
        <v>0</v>
      </c>
      <c r="DN110" s="399">
        <f t="shared" si="105"/>
        <v>0</v>
      </c>
      <c r="DO110" s="399">
        <f t="shared" si="147"/>
        <v>-90</v>
      </c>
      <c r="DP110" s="399">
        <f t="shared" si="148"/>
        <v>0</v>
      </c>
      <c r="DQ110" s="399">
        <f t="shared" si="148"/>
        <v>0</v>
      </c>
      <c r="DR110" s="399">
        <f t="shared" si="148"/>
        <v>0</v>
      </c>
      <c r="DS110" s="399">
        <f t="shared" si="106"/>
        <v>0</v>
      </c>
      <c r="DT110" s="400">
        <f t="shared" si="149"/>
        <v>0</v>
      </c>
      <c r="DU110" s="400">
        <f t="shared" si="149"/>
        <v>0</v>
      </c>
      <c r="DV110" s="386">
        <f t="shared" si="197"/>
        <v>0</v>
      </c>
      <c r="DW110" s="386">
        <f t="shared" si="197"/>
        <v>0</v>
      </c>
      <c r="DX110" s="386">
        <f t="shared" si="197"/>
        <v>0</v>
      </c>
      <c r="DY110" s="386">
        <f t="shared" si="197"/>
        <v>0</v>
      </c>
      <c r="DZ110" s="386">
        <f t="shared" si="197"/>
        <v>0</v>
      </c>
      <c r="EA110" s="401">
        <f t="shared" si="150"/>
        <v>-180</v>
      </c>
      <c r="EB110" s="386">
        <f t="shared" si="151"/>
        <v>0</v>
      </c>
      <c r="EC110" s="386">
        <f t="shared" si="151"/>
        <v>0</v>
      </c>
      <c r="ED110" s="386">
        <f t="shared" si="151"/>
        <v>0</v>
      </c>
      <c r="EE110" s="385">
        <f t="shared" si="152"/>
        <v>0</v>
      </c>
      <c r="EF110" s="385">
        <f t="shared" si="152"/>
        <v>0</v>
      </c>
      <c r="EG110" s="402">
        <f t="shared" si="102"/>
        <v>0</v>
      </c>
      <c r="EH110" s="402">
        <f t="shared" si="102"/>
        <v>0</v>
      </c>
      <c r="EI110" s="402">
        <f t="shared" si="102"/>
        <v>0</v>
      </c>
      <c r="EJ110" s="402">
        <f t="shared" si="102"/>
        <v>0</v>
      </c>
      <c r="EK110" s="402">
        <f t="shared" si="102"/>
        <v>0</v>
      </c>
      <c r="EL110" s="402">
        <f t="shared" si="102"/>
        <v>0</v>
      </c>
      <c r="EM110" s="402">
        <f t="shared" si="153"/>
        <v>-4841.0125214141626</v>
      </c>
      <c r="EN110" s="402">
        <f t="shared" si="154"/>
        <v>0</v>
      </c>
      <c r="EO110" s="402">
        <f t="shared" si="154"/>
        <v>0</v>
      </c>
      <c r="EP110" s="402">
        <f t="shared" si="155"/>
        <v>0</v>
      </c>
      <c r="EQ110" s="402">
        <f t="shared" si="156"/>
        <v>0</v>
      </c>
      <c r="ER110" s="394">
        <f t="shared" si="195"/>
        <v>0</v>
      </c>
      <c r="ES110" s="394">
        <f t="shared" si="195"/>
        <v>0</v>
      </c>
      <c r="ET110" s="394">
        <f t="shared" si="195"/>
        <v>0</v>
      </c>
      <c r="EU110" s="394">
        <f t="shared" si="195"/>
        <v>0</v>
      </c>
      <c r="EV110" s="394">
        <f t="shared" si="195"/>
        <v>0</v>
      </c>
      <c r="EW110" s="394">
        <f t="shared" si="195"/>
        <v>0</v>
      </c>
      <c r="EX110" s="394">
        <f t="shared" si="192"/>
        <v>0</v>
      </c>
      <c r="EY110" s="403">
        <f t="shared" si="157"/>
        <v>-237</v>
      </c>
      <c r="EZ110" s="394">
        <f t="shared" si="158"/>
        <v>0</v>
      </c>
      <c r="FA110" s="396">
        <f t="shared" si="159"/>
        <v>0</v>
      </c>
      <c r="FB110" s="396">
        <f t="shared" si="159"/>
        <v>0</v>
      </c>
      <c r="FC110" s="404">
        <f t="shared" si="181"/>
        <v>0</v>
      </c>
      <c r="FD110" s="404">
        <f t="shared" si="181"/>
        <v>0</v>
      </c>
      <c r="FE110" s="404">
        <f t="shared" si="181"/>
        <v>0</v>
      </c>
      <c r="FF110" s="404">
        <f t="shared" si="179"/>
        <v>0</v>
      </c>
      <c r="FG110" s="404">
        <f t="shared" si="179"/>
        <v>0</v>
      </c>
      <c r="FH110" s="404">
        <f t="shared" si="179"/>
        <v>0</v>
      </c>
      <c r="FI110" s="404">
        <f t="shared" si="179"/>
        <v>0</v>
      </c>
      <c r="FJ110" s="404">
        <f t="shared" si="179"/>
        <v>0</v>
      </c>
      <c r="FK110" s="392">
        <f t="shared" si="160"/>
        <v>-279</v>
      </c>
      <c r="FL110" s="384">
        <f t="shared" si="161"/>
        <v>0</v>
      </c>
      <c r="FM110" s="384">
        <f t="shared" si="161"/>
        <v>0</v>
      </c>
      <c r="FN110" s="405">
        <f t="shared" si="189"/>
        <v>106</v>
      </c>
      <c r="FO110" s="405">
        <f t="shared" si="189"/>
        <v>0</v>
      </c>
      <c r="FP110" s="405">
        <f t="shared" si="189"/>
        <v>272</v>
      </c>
      <c r="FQ110" s="405">
        <f t="shared" si="187"/>
        <v>0</v>
      </c>
      <c r="FR110" s="405">
        <f t="shared" si="187"/>
        <v>90</v>
      </c>
      <c r="FS110" s="405">
        <f t="shared" si="187"/>
        <v>180</v>
      </c>
      <c r="FT110" s="405">
        <f t="shared" si="183"/>
        <v>4841.0125214141626</v>
      </c>
      <c r="FU110" s="405">
        <f t="shared" si="183"/>
        <v>237</v>
      </c>
      <c r="FV110" s="405">
        <f t="shared" si="183"/>
        <v>279</v>
      </c>
      <c r="FW110" s="397">
        <f t="shared" si="162"/>
        <v>7230.1225214141632</v>
      </c>
      <c r="FX110" s="406">
        <f t="shared" si="163"/>
        <v>1225.1100000000006</v>
      </c>
      <c r="FY110" s="331">
        <f t="shared" si="164"/>
        <v>1225.1100000000006</v>
      </c>
      <c r="FZ110" s="382">
        <f t="shared" si="165"/>
        <v>0</v>
      </c>
      <c r="GA110" s="331">
        <f t="shared" si="166"/>
        <v>0</v>
      </c>
      <c r="GB110" s="407">
        <f t="shared" si="167"/>
        <v>0</v>
      </c>
      <c r="GC110" s="407">
        <f t="shared" si="168"/>
        <v>0</v>
      </c>
      <c r="GD110" s="407">
        <f t="shared" si="169"/>
        <v>0</v>
      </c>
      <c r="GE110" s="407">
        <f t="shared" si="170"/>
        <v>0</v>
      </c>
      <c r="GF110" s="407">
        <f t="shared" si="171"/>
        <v>0</v>
      </c>
      <c r="GG110" s="407">
        <f t="shared" si="172"/>
        <v>0</v>
      </c>
      <c r="GH110" s="407">
        <f t="shared" si="173"/>
        <v>0</v>
      </c>
      <c r="GI110" s="407">
        <f t="shared" si="174"/>
        <v>0</v>
      </c>
      <c r="GJ110">
        <f t="shared" si="175"/>
        <v>0</v>
      </c>
      <c r="GK110" s="382">
        <f t="shared" si="176"/>
        <v>0</v>
      </c>
      <c r="GL110">
        <v>2</v>
      </c>
      <c r="GM110">
        <f t="shared" si="185"/>
        <v>0</v>
      </c>
      <c r="GN110">
        <f t="shared" si="185"/>
        <v>0</v>
      </c>
      <c r="GO110">
        <f t="shared" si="185"/>
        <v>0</v>
      </c>
      <c r="GP110">
        <f t="shared" si="185"/>
        <v>0</v>
      </c>
      <c r="GQ110">
        <f t="shared" si="185"/>
        <v>0</v>
      </c>
      <c r="GR110">
        <f t="shared" si="184"/>
        <v>0</v>
      </c>
      <c r="GS110">
        <f t="shared" si="184"/>
        <v>0</v>
      </c>
      <c r="GT110">
        <f t="shared" si="184"/>
        <v>0</v>
      </c>
      <c r="GU110">
        <f t="shared" si="184"/>
        <v>0</v>
      </c>
      <c r="GV110">
        <f t="shared" si="184"/>
        <v>7230.1225214141632</v>
      </c>
    </row>
    <row r="111" spans="1:204" customFormat="1" x14ac:dyDescent="0.25">
      <c r="A111" s="378">
        <v>31014</v>
      </c>
      <c r="B111" s="32" t="s">
        <v>1244</v>
      </c>
      <c r="C111" t="s">
        <v>888</v>
      </c>
      <c r="D111">
        <v>2</v>
      </c>
      <c r="E111" s="379">
        <v>3714</v>
      </c>
      <c r="F111" s="379">
        <v>5383</v>
      </c>
      <c r="G111" s="379">
        <v>1508</v>
      </c>
      <c r="H111" s="379">
        <v>0</v>
      </c>
      <c r="I111" s="379">
        <v>1610</v>
      </c>
      <c r="J111" s="379">
        <v>0</v>
      </c>
      <c r="K111" s="379">
        <v>24</v>
      </c>
      <c r="L111" s="379">
        <v>2181</v>
      </c>
      <c r="M111" s="380">
        <v>0</v>
      </c>
      <c r="N111" s="381">
        <f t="shared" si="107"/>
        <v>14420</v>
      </c>
      <c r="O111" s="379">
        <v>3977</v>
      </c>
      <c r="P111" s="379">
        <v>5637</v>
      </c>
      <c r="Q111" s="379">
        <v>1637</v>
      </c>
      <c r="R111" s="379">
        <v>0</v>
      </c>
      <c r="S111" s="379">
        <v>1994</v>
      </c>
      <c r="T111" s="379">
        <v>0</v>
      </c>
      <c r="U111" s="379">
        <v>19</v>
      </c>
      <c r="V111" s="379">
        <v>2277</v>
      </c>
      <c r="W111" s="480">
        <f>(VLOOKUP(A111,'[1]floresta plant'!$A$4:$F$573,6,0))*1000</f>
        <v>0</v>
      </c>
      <c r="X111" s="24">
        <f t="shared" si="108"/>
        <v>15541</v>
      </c>
      <c r="Y111" s="53">
        <f t="shared" si="193"/>
        <v>129</v>
      </c>
      <c r="Z111" s="53">
        <f t="shared" si="193"/>
        <v>0</v>
      </c>
      <c r="AA111" s="53">
        <f t="shared" si="193"/>
        <v>384</v>
      </c>
      <c r="AB111" s="53">
        <f t="shared" si="193"/>
        <v>0</v>
      </c>
      <c r="AC111" s="53">
        <f t="shared" si="193"/>
        <v>-5</v>
      </c>
      <c r="AD111" s="53">
        <f t="shared" si="193"/>
        <v>96</v>
      </c>
      <c r="AE111" s="53">
        <f t="shared" si="190"/>
        <v>0</v>
      </c>
      <c r="AF111" s="53">
        <f t="shared" si="109"/>
        <v>254</v>
      </c>
      <c r="AG111" s="53">
        <f t="shared" si="110"/>
        <v>263</v>
      </c>
      <c r="AH111" s="53">
        <f t="shared" si="111"/>
        <v>2304.8300000000004</v>
      </c>
      <c r="AI111" s="53">
        <f t="shared" si="177"/>
        <v>1121</v>
      </c>
      <c r="AJ111" s="469">
        <v>0</v>
      </c>
      <c r="AK111" s="469">
        <v>0</v>
      </c>
      <c r="AL111" s="469">
        <v>3425.8300000000004</v>
      </c>
      <c r="AM111" s="470">
        <f t="shared" si="112"/>
        <v>3425.8300000000004</v>
      </c>
      <c r="AN111" s="53">
        <f t="shared" si="113"/>
        <v>2304.8300000000004</v>
      </c>
      <c r="AO111" s="382">
        <f t="shared" si="114"/>
        <v>1</v>
      </c>
      <c r="AP111">
        <v>2</v>
      </c>
      <c r="AQ111" s="383">
        <f t="shared" si="115"/>
        <v>1126</v>
      </c>
      <c r="AR111" s="383">
        <f t="shared" si="116"/>
        <v>-5</v>
      </c>
      <c r="AS111" s="383">
        <f t="shared" si="117"/>
        <v>129</v>
      </c>
      <c r="AT111" s="383">
        <f t="shared" si="118"/>
        <v>5</v>
      </c>
      <c r="AU111" s="383">
        <f t="shared" si="119"/>
        <v>0</v>
      </c>
      <c r="AV111" s="383">
        <f t="shared" si="120"/>
        <v>0</v>
      </c>
      <c r="AW111" s="383">
        <f t="shared" si="121"/>
        <v>0</v>
      </c>
      <c r="AX111" s="383">
        <f t="shared" si="122"/>
        <v>0</v>
      </c>
      <c r="AY111" s="383">
        <f t="shared" si="123"/>
        <v>5</v>
      </c>
      <c r="AZ111">
        <f t="shared" si="124"/>
        <v>0</v>
      </c>
      <c r="BA111">
        <f t="shared" si="125"/>
        <v>124</v>
      </c>
      <c r="BB111" s="383">
        <f t="shared" si="126"/>
        <v>0</v>
      </c>
      <c r="BC111" s="384">
        <f t="shared" si="188"/>
        <v>129</v>
      </c>
      <c r="BD111" s="384">
        <f t="shared" si="188"/>
        <v>0</v>
      </c>
      <c r="BE111" s="384">
        <f t="shared" si="188"/>
        <v>384</v>
      </c>
      <c r="BF111" s="384">
        <f t="shared" si="186"/>
        <v>0</v>
      </c>
      <c r="BG111" s="384">
        <f t="shared" si="186"/>
        <v>1</v>
      </c>
      <c r="BH111" s="384">
        <f t="shared" si="186"/>
        <v>96</v>
      </c>
      <c r="BI111" s="384">
        <f t="shared" si="182"/>
        <v>0</v>
      </c>
      <c r="BJ111" s="384">
        <f t="shared" si="182"/>
        <v>254</v>
      </c>
      <c r="BK111" s="384">
        <f t="shared" si="182"/>
        <v>263</v>
      </c>
      <c r="BL111" s="474">
        <f t="shared" si="127"/>
        <v>0</v>
      </c>
      <c r="BM111" s="409">
        <f t="shared" si="128"/>
        <v>2304.8300000000004</v>
      </c>
      <c r="BN111" s="473">
        <f t="shared" si="129"/>
        <v>997</v>
      </c>
      <c r="BO111" s="387">
        <f t="shared" si="130"/>
        <v>0</v>
      </c>
      <c r="BP111" s="387">
        <f t="shared" si="131"/>
        <v>0</v>
      </c>
      <c r="BQ111" s="388">
        <f t="shared" si="132"/>
        <v>1</v>
      </c>
      <c r="BR111" s="389">
        <f t="shared" si="133"/>
        <v>0</v>
      </c>
      <c r="BS111" s="390">
        <f t="shared" si="134"/>
        <v>129</v>
      </c>
      <c r="BT111" s="391">
        <f t="shared" si="180"/>
        <v>0</v>
      </c>
      <c r="BU111" s="391">
        <f t="shared" si="180"/>
        <v>0</v>
      </c>
      <c r="BV111" s="391">
        <f t="shared" si="180"/>
        <v>0</v>
      </c>
      <c r="BW111" s="391">
        <f t="shared" si="178"/>
        <v>5</v>
      </c>
      <c r="BX111" s="391">
        <f t="shared" si="178"/>
        <v>0</v>
      </c>
      <c r="BY111" s="391">
        <f t="shared" si="178"/>
        <v>0</v>
      </c>
      <c r="BZ111" s="391">
        <f t="shared" si="178"/>
        <v>0</v>
      </c>
      <c r="CA111" s="391">
        <f t="shared" si="178"/>
        <v>0</v>
      </c>
      <c r="CB111" s="391">
        <f t="shared" si="135"/>
        <v>0</v>
      </c>
      <c r="CC111" s="391">
        <f t="shared" si="135"/>
        <v>124</v>
      </c>
      <c r="CD111" s="392">
        <f t="shared" si="136"/>
        <v>0</v>
      </c>
      <c r="CE111" s="393">
        <f t="shared" si="137"/>
        <v>0</v>
      </c>
      <c r="CF111" s="392">
        <f t="shared" si="194"/>
        <v>0</v>
      </c>
      <c r="CG111" s="392">
        <f t="shared" si="194"/>
        <v>0</v>
      </c>
      <c r="CH111" s="392">
        <f t="shared" si="194"/>
        <v>0</v>
      </c>
      <c r="CI111" s="392">
        <f t="shared" si="194"/>
        <v>0</v>
      </c>
      <c r="CJ111" s="392">
        <f t="shared" si="194"/>
        <v>0</v>
      </c>
      <c r="CK111" s="392">
        <f t="shared" si="194"/>
        <v>0</v>
      </c>
      <c r="CL111" s="392">
        <f t="shared" si="191"/>
        <v>0</v>
      </c>
      <c r="CM111" s="392">
        <f t="shared" si="138"/>
        <v>0</v>
      </c>
      <c r="CN111" s="392">
        <f t="shared" si="139"/>
        <v>0</v>
      </c>
      <c r="CO111" s="394">
        <f t="shared" si="140"/>
        <v>0</v>
      </c>
      <c r="CP111" s="394">
        <f t="shared" si="140"/>
        <v>0</v>
      </c>
      <c r="CQ111" s="395">
        <f t="shared" si="141"/>
        <v>384</v>
      </c>
      <c r="CR111" s="394">
        <f t="shared" ref="CR111:CW153" si="198">IF($CQ111&gt;0,IF(AB111&gt;0,0,$CQ111*BF111*$BO111),0)</f>
        <v>0</v>
      </c>
      <c r="CS111" s="394">
        <f t="shared" si="198"/>
        <v>0</v>
      </c>
      <c r="CT111" s="394">
        <f t="shared" si="198"/>
        <v>0</v>
      </c>
      <c r="CU111" s="394">
        <f t="shared" si="198"/>
        <v>0</v>
      </c>
      <c r="CV111" s="394">
        <f t="shared" si="198"/>
        <v>0</v>
      </c>
      <c r="CW111" s="394">
        <f t="shared" si="198"/>
        <v>0</v>
      </c>
      <c r="CX111" s="396">
        <f t="shared" si="142"/>
        <v>0</v>
      </c>
      <c r="CY111" s="396">
        <f t="shared" si="142"/>
        <v>384</v>
      </c>
      <c r="CZ111" s="397">
        <f t="shared" si="143"/>
        <v>0</v>
      </c>
      <c r="DA111" s="397">
        <f t="shared" si="143"/>
        <v>0</v>
      </c>
      <c r="DB111" s="397">
        <f t="shared" si="143"/>
        <v>0</v>
      </c>
      <c r="DC111" s="397">
        <f t="shared" si="144"/>
        <v>0</v>
      </c>
      <c r="DD111" s="397">
        <f t="shared" si="196"/>
        <v>0</v>
      </c>
      <c r="DE111" s="397">
        <f t="shared" si="196"/>
        <v>0</v>
      </c>
      <c r="DF111" s="397">
        <f t="shared" si="196"/>
        <v>0</v>
      </c>
      <c r="DG111" s="397">
        <f t="shared" si="196"/>
        <v>0</v>
      </c>
      <c r="DH111" s="397">
        <f t="shared" si="196"/>
        <v>0</v>
      </c>
      <c r="DI111" s="398">
        <f t="shared" si="145"/>
        <v>0</v>
      </c>
      <c r="DJ111" s="398">
        <f t="shared" si="145"/>
        <v>0</v>
      </c>
      <c r="DK111" s="399">
        <f t="shared" si="146"/>
        <v>0</v>
      </c>
      <c r="DL111" s="399">
        <f t="shared" si="146"/>
        <v>0</v>
      </c>
      <c r="DM111" s="399">
        <f t="shared" si="146"/>
        <v>0</v>
      </c>
      <c r="DN111" s="399">
        <f t="shared" si="105"/>
        <v>0</v>
      </c>
      <c r="DO111" s="399">
        <f t="shared" si="147"/>
        <v>-5</v>
      </c>
      <c r="DP111" s="399">
        <f t="shared" si="148"/>
        <v>0</v>
      </c>
      <c r="DQ111" s="399">
        <f t="shared" si="148"/>
        <v>0</v>
      </c>
      <c r="DR111" s="399">
        <f t="shared" si="148"/>
        <v>0</v>
      </c>
      <c r="DS111" s="399">
        <f t="shared" si="106"/>
        <v>0</v>
      </c>
      <c r="DT111" s="400">
        <f t="shared" si="149"/>
        <v>0</v>
      </c>
      <c r="DU111" s="400">
        <f t="shared" si="149"/>
        <v>0</v>
      </c>
      <c r="DV111" s="386">
        <f t="shared" si="197"/>
        <v>0</v>
      </c>
      <c r="DW111" s="386">
        <f t="shared" si="197"/>
        <v>0</v>
      </c>
      <c r="DX111" s="386">
        <f t="shared" si="197"/>
        <v>0</v>
      </c>
      <c r="DY111" s="386">
        <f t="shared" si="197"/>
        <v>0</v>
      </c>
      <c r="DZ111" s="386">
        <f t="shared" si="197"/>
        <v>0</v>
      </c>
      <c r="EA111" s="401">
        <f t="shared" si="150"/>
        <v>96</v>
      </c>
      <c r="EB111" s="386">
        <f t="shared" si="151"/>
        <v>0</v>
      </c>
      <c r="EC111" s="386">
        <f t="shared" si="151"/>
        <v>0</v>
      </c>
      <c r="ED111" s="386">
        <f t="shared" si="151"/>
        <v>0</v>
      </c>
      <c r="EE111" s="385">
        <f t="shared" si="152"/>
        <v>0</v>
      </c>
      <c r="EF111" s="385">
        <f t="shared" si="152"/>
        <v>96</v>
      </c>
      <c r="EG111" s="402">
        <f t="shared" ref="EG111:EL153" si="199">IF($EM111&gt;0,IF(Y111&gt;0,0,$EM111*BC111*$BO111),0)</f>
        <v>0</v>
      </c>
      <c r="EH111" s="402">
        <f t="shared" si="199"/>
        <v>0</v>
      </c>
      <c r="EI111" s="402">
        <f t="shared" si="199"/>
        <v>0</v>
      </c>
      <c r="EJ111" s="402">
        <f t="shared" si="199"/>
        <v>0</v>
      </c>
      <c r="EK111" s="402">
        <f t="shared" si="199"/>
        <v>0</v>
      </c>
      <c r="EL111" s="402">
        <f t="shared" si="199"/>
        <v>0</v>
      </c>
      <c r="EM111" s="402">
        <f t="shared" si="153"/>
        <v>0</v>
      </c>
      <c r="EN111" s="402">
        <f t="shared" si="154"/>
        <v>0</v>
      </c>
      <c r="EO111" s="402">
        <f t="shared" si="154"/>
        <v>0</v>
      </c>
      <c r="EP111" s="402">
        <f t="shared" si="155"/>
        <v>0</v>
      </c>
      <c r="EQ111" s="402">
        <f t="shared" si="156"/>
        <v>0</v>
      </c>
      <c r="ER111" s="394">
        <f t="shared" si="195"/>
        <v>0</v>
      </c>
      <c r="ES111" s="394">
        <f t="shared" si="195"/>
        <v>0</v>
      </c>
      <c r="ET111" s="394">
        <f t="shared" si="195"/>
        <v>0</v>
      </c>
      <c r="EU111" s="394">
        <f t="shared" si="195"/>
        <v>0</v>
      </c>
      <c r="EV111" s="394">
        <f t="shared" si="195"/>
        <v>0</v>
      </c>
      <c r="EW111" s="394">
        <f t="shared" si="195"/>
        <v>0</v>
      </c>
      <c r="EX111" s="394">
        <f t="shared" si="192"/>
        <v>0</v>
      </c>
      <c r="EY111" s="403">
        <f t="shared" si="157"/>
        <v>254</v>
      </c>
      <c r="EZ111" s="394">
        <f t="shared" si="158"/>
        <v>0</v>
      </c>
      <c r="FA111" s="396">
        <f t="shared" si="159"/>
        <v>0</v>
      </c>
      <c r="FB111" s="396">
        <f t="shared" si="159"/>
        <v>254</v>
      </c>
      <c r="FC111" s="404">
        <f t="shared" si="181"/>
        <v>0</v>
      </c>
      <c r="FD111" s="404">
        <f t="shared" si="181"/>
        <v>0</v>
      </c>
      <c r="FE111" s="404">
        <f t="shared" si="181"/>
        <v>0</v>
      </c>
      <c r="FF111" s="404">
        <f t="shared" si="179"/>
        <v>0</v>
      </c>
      <c r="FG111" s="404">
        <f t="shared" si="179"/>
        <v>0</v>
      </c>
      <c r="FH111" s="404">
        <f t="shared" si="179"/>
        <v>0</v>
      </c>
      <c r="FI111" s="404">
        <f t="shared" si="179"/>
        <v>0</v>
      </c>
      <c r="FJ111" s="404">
        <f t="shared" si="179"/>
        <v>0</v>
      </c>
      <c r="FK111" s="392">
        <f t="shared" si="160"/>
        <v>263</v>
      </c>
      <c r="FL111" s="384">
        <f t="shared" si="161"/>
        <v>0</v>
      </c>
      <c r="FM111" s="384">
        <f t="shared" si="161"/>
        <v>263</v>
      </c>
      <c r="FN111" s="405">
        <f t="shared" si="189"/>
        <v>0</v>
      </c>
      <c r="FO111" s="405">
        <f t="shared" si="189"/>
        <v>0</v>
      </c>
      <c r="FP111" s="405">
        <f t="shared" si="189"/>
        <v>0</v>
      </c>
      <c r="FQ111" s="405">
        <f t="shared" si="187"/>
        <v>0</v>
      </c>
      <c r="FR111" s="405">
        <f t="shared" si="187"/>
        <v>0</v>
      </c>
      <c r="FS111" s="405">
        <f t="shared" si="187"/>
        <v>0</v>
      </c>
      <c r="FT111" s="405">
        <f t="shared" si="183"/>
        <v>0</v>
      </c>
      <c r="FU111" s="405">
        <f t="shared" si="183"/>
        <v>0</v>
      </c>
      <c r="FV111" s="405">
        <f t="shared" si="183"/>
        <v>0</v>
      </c>
      <c r="FW111" s="397">
        <f t="shared" si="162"/>
        <v>2304.8300000000004</v>
      </c>
      <c r="FX111" s="406">
        <f t="shared" si="163"/>
        <v>2304.8300000000004</v>
      </c>
      <c r="FY111" s="331">
        <f t="shared" si="164"/>
        <v>3425.8300000000004</v>
      </c>
      <c r="FZ111" s="382">
        <f t="shared" si="165"/>
        <v>0</v>
      </c>
      <c r="GA111" s="331">
        <f t="shared" si="166"/>
        <v>0</v>
      </c>
      <c r="GB111" s="407">
        <f t="shared" si="167"/>
        <v>0</v>
      </c>
      <c r="GC111" s="407">
        <f t="shared" si="168"/>
        <v>0</v>
      </c>
      <c r="GD111" s="407">
        <f t="shared" si="169"/>
        <v>0</v>
      </c>
      <c r="GE111" s="407">
        <f t="shared" si="170"/>
        <v>0</v>
      </c>
      <c r="GF111" s="407">
        <f t="shared" si="171"/>
        <v>0</v>
      </c>
      <c r="GG111" s="407">
        <f t="shared" si="172"/>
        <v>0</v>
      </c>
      <c r="GH111" s="407">
        <f t="shared" si="173"/>
        <v>0</v>
      </c>
      <c r="GI111" s="407">
        <f t="shared" si="174"/>
        <v>0</v>
      </c>
      <c r="GJ111">
        <f t="shared" si="175"/>
        <v>0</v>
      </c>
      <c r="GK111" s="382">
        <f t="shared" si="176"/>
        <v>0</v>
      </c>
      <c r="GL111">
        <v>2</v>
      </c>
      <c r="GM111">
        <f t="shared" si="185"/>
        <v>129</v>
      </c>
      <c r="GN111">
        <f t="shared" si="185"/>
        <v>0</v>
      </c>
      <c r="GO111">
        <f t="shared" si="185"/>
        <v>384</v>
      </c>
      <c r="GP111">
        <f t="shared" si="185"/>
        <v>0</v>
      </c>
      <c r="GQ111">
        <f t="shared" si="185"/>
        <v>0</v>
      </c>
      <c r="GR111">
        <f t="shared" si="184"/>
        <v>96</v>
      </c>
      <c r="GS111">
        <f t="shared" si="184"/>
        <v>0</v>
      </c>
      <c r="GT111">
        <f t="shared" si="184"/>
        <v>254</v>
      </c>
      <c r="GU111">
        <f t="shared" si="184"/>
        <v>263</v>
      </c>
      <c r="GV111">
        <f t="shared" si="184"/>
        <v>2304.8300000000004</v>
      </c>
    </row>
    <row r="112" spans="1:204" customFormat="1" x14ac:dyDescent="0.25">
      <c r="A112" s="378">
        <v>31015</v>
      </c>
      <c r="B112" s="32" t="s">
        <v>1245</v>
      </c>
      <c r="C112" t="s">
        <v>888</v>
      </c>
      <c r="D112">
        <v>2</v>
      </c>
      <c r="E112" s="379">
        <v>1992</v>
      </c>
      <c r="F112" s="379">
        <v>14099</v>
      </c>
      <c r="G112" s="379">
        <v>2350</v>
      </c>
      <c r="H112" s="379">
        <v>0</v>
      </c>
      <c r="I112" s="379">
        <v>4840</v>
      </c>
      <c r="J112" s="379">
        <v>0</v>
      </c>
      <c r="K112" s="379">
        <v>925</v>
      </c>
      <c r="L112" s="379">
        <v>2435</v>
      </c>
      <c r="M112" s="380">
        <v>258.85296026378433</v>
      </c>
      <c r="N112" s="381">
        <f t="shared" si="107"/>
        <v>26899.852960263783</v>
      </c>
      <c r="O112" s="379">
        <v>1157</v>
      </c>
      <c r="P112" s="379">
        <v>8610</v>
      </c>
      <c r="Q112" s="379">
        <v>3739</v>
      </c>
      <c r="R112" s="379">
        <v>0</v>
      </c>
      <c r="S112" s="379">
        <v>4500</v>
      </c>
      <c r="T112" s="379">
        <v>0</v>
      </c>
      <c r="U112" s="379">
        <v>765</v>
      </c>
      <c r="V112" s="379">
        <v>2505</v>
      </c>
      <c r="W112" s="480">
        <f>(VLOOKUP(A112,'[1]floresta plant'!$A$4:$F$573,6,0))*1000</f>
        <v>706.26334945556607</v>
      </c>
      <c r="X112" s="24">
        <f t="shared" si="108"/>
        <v>21982.263349455567</v>
      </c>
      <c r="Y112" s="53">
        <f t="shared" si="193"/>
        <v>1389</v>
      </c>
      <c r="Z112" s="53">
        <f t="shared" si="193"/>
        <v>0</v>
      </c>
      <c r="AA112" s="53">
        <f t="shared" si="193"/>
        <v>-340</v>
      </c>
      <c r="AB112" s="53">
        <f t="shared" si="193"/>
        <v>0</v>
      </c>
      <c r="AC112" s="53">
        <f t="shared" si="193"/>
        <v>-160</v>
      </c>
      <c r="AD112" s="53">
        <f t="shared" si="193"/>
        <v>70</v>
      </c>
      <c r="AE112" s="53">
        <f t="shared" si="190"/>
        <v>447.41038919178175</v>
      </c>
      <c r="AF112" s="53">
        <f t="shared" si="109"/>
        <v>-5489</v>
      </c>
      <c r="AG112" s="53">
        <f t="shared" si="110"/>
        <v>-835</v>
      </c>
      <c r="AH112" s="53">
        <f t="shared" si="111"/>
        <v>8788.5396108082168</v>
      </c>
      <c r="AI112" s="53">
        <f t="shared" si="177"/>
        <v>-4917.5896108082161</v>
      </c>
      <c r="AJ112" s="469">
        <v>0</v>
      </c>
      <c r="AK112" s="469">
        <v>0</v>
      </c>
      <c r="AL112" s="469">
        <v>3870.95</v>
      </c>
      <c r="AM112" s="470">
        <f t="shared" si="112"/>
        <v>3870.95</v>
      </c>
      <c r="AN112" s="53">
        <f t="shared" si="113"/>
        <v>8788.5396108082168</v>
      </c>
      <c r="AO112" s="382">
        <f t="shared" si="114"/>
        <v>3</v>
      </c>
      <c r="AP112">
        <v>2</v>
      </c>
      <c r="AQ112" s="383">
        <f t="shared" si="115"/>
        <v>1906.4103891917816</v>
      </c>
      <c r="AR112" s="383">
        <f t="shared" si="116"/>
        <v>-6824</v>
      </c>
      <c r="AS112" s="383">
        <f t="shared" si="117"/>
        <v>1389</v>
      </c>
      <c r="AT112" s="383">
        <f t="shared" si="118"/>
        <v>6824</v>
      </c>
      <c r="AU112" s="383">
        <f t="shared" si="119"/>
        <v>0</v>
      </c>
      <c r="AV112" s="383">
        <f t="shared" si="120"/>
        <v>1</v>
      </c>
      <c r="AW112" s="383">
        <f t="shared" si="121"/>
        <v>0</v>
      </c>
      <c r="AX112" s="383">
        <f t="shared" si="122"/>
        <v>1</v>
      </c>
      <c r="AY112" s="383">
        <f t="shared" si="123"/>
        <v>1389</v>
      </c>
      <c r="AZ112">
        <f t="shared" si="124"/>
        <v>0</v>
      </c>
      <c r="BA112">
        <f t="shared" si="125"/>
        <v>0</v>
      </c>
      <c r="BB112" s="383">
        <f t="shared" si="126"/>
        <v>0</v>
      </c>
      <c r="BC112" s="384">
        <f t="shared" si="188"/>
        <v>1389</v>
      </c>
      <c r="BD112" s="384">
        <f t="shared" si="188"/>
        <v>0</v>
      </c>
      <c r="BE112" s="384">
        <f t="shared" si="188"/>
        <v>4.9824150058616644E-2</v>
      </c>
      <c r="BF112" s="384">
        <f t="shared" si="186"/>
        <v>0</v>
      </c>
      <c r="BG112" s="384">
        <f t="shared" si="186"/>
        <v>2.3446658851113716E-2</v>
      </c>
      <c r="BH112" s="384">
        <f t="shared" si="186"/>
        <v>70</v>
      </c>
      <c r="BI112" s="384">
        <f t="shared" si="182"/>
        <v>447.41038919178175</v>
      </c>
      <c r="BJ112" s="384">
        <f t="shared" si="182"/>
        <v>0.80436694021101995</v>
      </c>
      <c r="BK112" s="384">
        <f t="shared" si="182"/>
        <v>0.12236225087924971</v>
      </c>
      <c r="BL112" s="474">
        <f t="shared" si="127"/>
        <v>5435</v>
      </c>
      <c r="BM112" s="409">
        <f t="shared" si="128"/>
        <v>8788.5396108082168</v>
      </c>
      <c r="BN112" s="473">
        <f t="shared" si="129"/>
        <v>517.41038919178175</v>
      </c>
      <c r="BO112" s="387">
        <f t="shared" si="130"/>
        <v>1</v>
      </c>
      <c r="BP112" s="387">
        <f t="shared" si="131"/>
        <v>0</v>
      </c>
      <c r="BQ112" s="388">
        <f t="shared" si="132"/>
        <v>0</v>
      </c>
      <c r="BR112" s="389">
        <f t="shared" si="133"/>
        <v>4917.5896108082179</v>
      </c>
      <c r="BS112" s="390">
        <f t="shared" si="134"/>
        <v>1389</v>
      </c>
      <c r="BT112" s="391">
        <f t="shared" si="180"/>
        <v>0</v>
      </c>
      <c r="BU112" s="391">
        <f t="shared" si="180"/>
        <v>69.205744431418523</v>
      </c>
      <c r="BV112" s="391">
        <f t="shared" si="180"/>
        <v>0</v>
      </c>
      <c r="BW112" s="391">
        <f t="shared" si="178"/>
        <v>32.567409144196951</v>
      </c>
      <c r="BX112" s="391">
        <f t="shared" si="178"/>
        <v>0</v>
      </c>
      <c r="BY112" s="391">
        <f t="shared" si="178"/>
        <v>0</v>
      </c>
      <c r="BZ112" s="391">
        <f t="shared" si="178"/>
        <v>1117.2656799531067</v>
      </c>
      <c r="CA112" s="391">
        <f t="shared" si="178"/>
        <v>169.96116647127783</v>
      </c>
      <c r="CB112" s="391">
        <f t="shared" si="135"/>
        <v>0</v>
      </c>
      <c r="CC112" s="391">
        <f t="shared" si="135"/>
        <v>0</v>
      </c>
      <c r="CD112" s="392">
        <f t="shared" si="136"/>
        <v>0</v>
      </c>
      <c r="CE112" s="393">
        <f t="shared" si="137"/>
        <v>0</v>
      </c>
      <c r="CF112" s="392">
        <f t="shared" si="194"/>
        <v>0</v>
      </c>
      <c r="CG112" s="392">
        <f t="shared" si="194"/>
        <v>0</v>
      </c>
      <c r="CH112" s="392">
        <f t="shared" si="194"/>
        <v>0</v>
      </c>
      <c r="CI112" s="392">
        <f t="shared" si="194"/>
        <v>0</v>
      </c>
      <c r="CJ112" s="392">
        <f t="shared" si="194"/>
        <v>0</v>
      </c>
      <c r="CK112" s="392">
        <f t="shared" si="194"/>
        <v>0</v>
      </c>
      <c r="CL112" s="392">
        <f t="shared" si="191"/>
        <v>0</v>
      </c>
      <c r="CM112" s="392">
        <f t="shared" si="138"/>
        <v>0</v>
      </c>
      <c r="CN112" s="392">
        <f t="shared" si="139"/>
        <v>0</v>
      </c>
      <c r="CO112" s="394">
        <f t="shared" si="140"/>
        <v>0</v>
      </c>
      <c r="CP112" s="394">
        <f t="shared" si="140"/>
        <v>0</v>
      </c>
      <c r="CQ112" s="395">
        <f t="shared" si="141"/>
        <v>-340</v>
      </c>
      <c r="CR112" s="394">
        <f t="shared" si="198"/>
        <v>0</v>
      </c>
      <c r="CS112" s="394">
        <f t="shared" si="198"/>
        <v>0</v>
      </c>
      <c r="CT112" s="394">
        <f t="shared" si="198"/>
        <v>0</v>
      </c>
      <c r="CU112" s="394">
        <f t="shared" si="198"/>
        <v>0</v>
      </c>
      <c r="CV112" s="394">
        <f t="shared" si="198"/>
        <v>0</v>
      </c>
      <c r="CW112" s="394">
        <f t="shared" si="198"/>
        <v>0</v>
      </c>
      <c r="CX112" s="396">
        <f t="shared" si="142"/>
        <v>0</v>
      </c>
      <c r="CY112" s="396">
        <f t="shared" si="142"/>
        <v>0</v>
      </c>
      <c r="CZ112" s="397">
        <f t="shared" si="143"/>
        <v>0</v>
      </c>
      <c r="DA112" s="397">
        <f t="shared" si="143"/>
        <v>0</v>
      </c>
      <c r="DB112" s="397">
        <f t="shared" si="143"/>
        <v>0</v>
      </c>
      <c r="DC112" s="397">
        <f t="shared" si="144"/>
        <v>0</v>
      </c>
      <c r="DD112" s="397">
        <f t="shared" si="196"/>
        <v>0</v>
      </c>
      <c r="DE112" s="397">
        <f t="shared" si="196"/>
        <v>0</v>
      </c>
      <c r="DF112" s="397">
        <f t="shared" si="196"/>
        <v>0</v>
      </c>
      <c r="DG112" s="397">
        <f t="shared" si="196"/>
        <v>0</v>
      </c>
      <c r="DH112" s="397">
        <f t="shared" si="196"/>
        <v>0</v>
      </c>
      <c r="DI112" s="398">
        <f t="shared" si="145"/>
        <v>0</v>
      </c>
      <c r="DJ112" s="398">
        <f t="shared" si="145"/>
        <v>0</v>
      </c>
      <c r="DK112" s="399">
        <f t="shared" si="146"/>
        <v>0</v>
      </c>
      <c r="DL112" s="399">
        <f t="shared" si="146"/>
        <v>0</v>
      </c>
      <c r="DM112" s="399">
        <f t="shared" si="146"/>
        <v>0</v>
      </c>
      <c r="DN112" s="399">
        <f t="shared" si="105"/>
        <v>0</v>
      </c>
      <c r="DO112" s="399">
        <f t="shared" si="147"/>
        <v>-160</v>
      </c>
      <c r="DP112" s="399">
        <f t="shared" si="148"/>
        <v>0</v>
      </c>
      <c r="DQ112" s="399">
        <f t="shared" si="148"/>
        <v>0</v>
      </c>
      <c r="DR112" s="399">
        <f t="shared" si="148"/>
        <v>0</v>
      </c>
      <c r="DS112" s="399">
        <f t="shared" si="106"/>
        <v>0</v>
      </c>
      <c r="DT112" s="400">
        <f t="shared" si="149"/>
        <v>0</v>
      </c>
      <c r="DU112" s="400">
        <f t="shared" si="149"/>
        <v>0</v>
      </c>
      <c r="DV112" s="386">
        <f t="shared" si="197"/>
        <v>0</v>
      </c>
      <c r="DW112" s="386">
        <f t="shared" si="197"/>
        <v>0</v>
      </c>
      <c r="DX112" s="386">
        <f t="shared" si="197"/>
        <v>3.4876905041031652</v>
      </c>
      <c r="DY112" s="386">
        <f t="shared" si="197"/>
        <v>0</v>
      </c>
      <c r="DZ112" s="386">
        <f t="shared" si="197"/>
        <v>1.6412661195779601</v>
      </c>
      <c r="EA112" s="401">
        <f t="shared" si="150"/>
        <v>70</v>
      </c>
      <c r="EB112" s="386">
        <f t="shared" si="151"/>
        <v>0</v>
      </c>
      <c r="EC112" s="386">
        <f t="shared" si="151"/>
        <v>56.305685814771394</v>
      </c>
      <c r="ED112" s="386">
        <f t="shared" si="151"/>
        <v>8.5653575615474793</v>
      </c>
      <c r="EE112" s="385">
        <f t="shared" si="152"/>
        <v>0</v>
      </c>
      <c r="EF112" s="385">
        <f t="shared" si="152"/>
        <v>0</v>
      </c>
      <c r="EG112" s="402">
        <f t="shared" si="199"/>
        <v>0</v>
      </c>
      <c r="EH112" s="402">
        <f t="shared" si="199"/>
        <v>0</v>
      </c>
      <c r="EI112" s="402">
        <f t="shared" si="199"/>
        <v>22.291842368875407</v>
      </c>
      <c r="EJ112" s="402">
        <f t="shared" si="199"/>
        <v>0</v>
      </c>
      <c r="EK112" s="402">
        <f t="shared" si="199"/>
        <v>10.490278761823722</v>
      </c>
      <c r="EL112" s="402">
        <f t="shared" si="199"/>
        <v>0</v>
      </c>
      <c r="EM112" s="402">
        <f t="shared" si="153"/>
        <v>447.41038919178175</v>
      </c>
      <c r="EN112" s="402">
        <f t="shared" si="154"/>
        <v>359.88212577281507</v>
      </c>
      <c r="EO112" s="402">
        <f t="shared" si="154"/>
        <v>54.746142288267549</v>
      </c>
      <c r="EP112" s="402">
        <f t="shared" si="155"/>
        <v>0</v>
      </c>
      <c r="EQ112" s="402">
        <f t="shared" si="156"/>
        <v>0</v>
      </c>
      <c r="ER112" s="394">
        <f t="shared" si="195"/>
        <v>0</v>
      </c>
      <c r="ES112" s="394">
        <f t="shared" si="195"/>
        <v>0</v>
      </c>
      <c r="ET112" s="394">
        <f t="shared" si="195"/>
        <v>0</v>
      </c>
      <c r="EU112" s="394">
        <f t="shared" si="195"/>
        <v>0</v>
      </c>
      <c r="EV112" s="394">
        <f t="shared" si="195"/>
        <v>0</v>
      </c>
      <c r="EW112" s="394">
        <f t="shared" si="195"/>
        <v>0</v>
      </c>
      <c r="EX112" s="394">
        <f t="shared" si="192"/>
        <v>0</v>
      </c>
      <c r="EY112" s="403">
        <f t="shared" si="157"/>
        <v>-5489</v>
      </c>
      <c r="EZ112" s="394">
        <f t="shared" si="158"/>
        <v>0</v>
      </c>
      <c r="FA112" s="396">
        <f t="shared" si="159"/>
        <v>0</v>
      </c>
      <c r="FB112" s="396">
        <f t="shared" si="159"/>
        <v>0</v>
      </c>
      <c r="FC112" s="404">
        <f t="shared" si="181"/>
        <v>0</v>
      </c>
      <c r="FD112" s="404">
        <f t="shared" si="181"/>
        <v>0</v>
      </c>
      <c r="FE112" s="404">
        <f t="shared" si="181"/>
        <v>0</v>
      </c>
      <c r="FF112" s="404">
        <f t="shared" si="179"/>
        <v>0</v>
      </c>
      <c r="FG112" s="404">
        <f t="shared" si="179"/>
        <v>0</v>
      </c>
      <c r="FH112" s="404">
        <f t="shared" si="179"/>
        <v>0</v>
      </c>
      <c r="FI112" s="404">
        <f t="shared" si="179"/>
        <v>0</v>
      </c>
      <c r="FJ112" s="404">
        <f t="shared" si="179"/>
        <v>0</v>
      </c>
      <c r="FK112" s="392">
        <f t="shared" si="160"/>
        <v>-835</v>
      </c>
      <c r="FL112" s="384">
        <f t="shared" si="161"/>
        <v>0</v>
      </c>
      <c r="FM112" s="384">
        <f t="shared" si="161"/>
        <v>0</v>
      </c>
      <c r="FN112" s="405">
        <f t="shared" si="189"/>
        <v>0</v>
      </c>
      <c r="FO112" s="405">
        <f t="shared" si="189"/>
        <v>0</v>
      </c>
      <c r="FP112" s="405">
        <f t="shared" si="189"/>
        <v>245.01472269560287</v>
      </c>
      <c r="FQ112" s="405">
        <f t="shared" si="187"/>
        <v>0</v>
      </c>
      <c r="FR112" s="405">
        <f t="shared" si="187"/>
        <v>115.30104597440136</v>
      </c>
      <c r="FS112" s="405">
        <f t="shared" si="187"/>
        <v>0</v>
      </c>
      <c r="FT112" s="405">
        <f t="shared" si="183"/>
        <v>0</v>
      </c>
      <c r="FU112" s="405">
        <f t="shared" si="183"/>
        <v>3955.5465084593066</v>
      </c>
      <c r="FV112" s="405">
        <f t="shared" si="183"/>
        <v>601.72733367890703</v>
      </c>
      <c r="FW112" s="397">
        <f t="shared" si="162"/>
        <v>8788.5396108082168</v>
      </c>
      <c r="FX112" s="406">
        <f t="shared" si="163"/>
        <v>3870.95</v>
      </c>
      <c r="FY112" s="331">
        <f t="shared" si="164"/>
        <v>3870.95</v>
      </c>
      <c r="FZ112" s="382">
        <f t="shared" si="165"/>
        <v>0</v>
      </c>
      <c r="GA112" s="331">
        <f t="shared" si="166"/>
        <v>0</v>
      </c>
      <c r="GB112" s="407">
        <f t="shared" si="167"/>
        <v>0</v>
      </c>
      <c r="GC112" s="407">
        <f t="shared" si="168"/>
        <v>0</v>
      </c>
      <c r="GD112" s="407">
        <f t="shared" si="169"/>
        <v>0</v>
      </c>
      <c r="GE112" s="407">
        <f t="shared" si="170"/>
        <v>0</v>
      </c>
      <c r="GF112" s="407">
        <f t="shared" si="171"/>
        <v>-5.3290705182007514E-15</v>
      </c>
      <c r="GG112" s="407">
        <f t="shared" si="172"/>
        <v>-7.1054273576010019E-15</v>
      </c>
      <c r="GH112" s="407">
        <f t="shared" si="173"/>
        <v>0</v>
      </c>
      <c r="GI112" s="407">
        <f t="shared" si="174"/>
        <v>0</v>
      </c>
      <c r="GJ112">
        <f t="shared" si="175"/>
        <v>0</v>
      </c>
      <c r="GK112" s="382">
        <f t="shared" si="176"/>
        <v>-1.2434497875801753E-14</v>
      </c>
      <c r="GL112">
        <v>2</v>
      </c>
      <c r="GM112">
        <f t="shared" si="185"/>
        <v>1389</v>
      </c>
      <c r="GN112">
        <f t="shared" si="185"/>
        <v>0</v>
      </c>
      <c r="GO112">
        <f t="shared" si="185"/>
        <v>0</v>
      </c>
      <c r="GP112">
        <f t="shared" si="185"/>
        <v>0</v>
      </c>
      <c r="GQ112">
        <f t="shared" si="185"/>
        <v>0</v>
      </c>
      <c r="GR112">
        <f t="shared" si="184"/>
        <v>70</v>
      </c>
      <c r="GS112">
        <f t="shared" si="184"/>
        <v>447.41038919178175</v>
      </c>
      <c r="GT112">
        <f t="shared" si="184"/>
        <v>0</v>
      </c>
      <c r="GU112">
        <f t="shared" si="184"/>
        <v>0</v>
      </c>
      <c r="GV112">
        <f t="shared" si="184"/>
        <v>8788.5396108082168</v>
      </c>
    </row>
    <row r="113" spans="1:204" customFormat="1" x14ac:dyDescent="0.25">
      <c r="A113" s="378">
        <v>31016</v>
      </c>
      <c r="B113" s="32" t="s">
        <v>1246</v>
      </c>
      <c r="C113" t="s">
        <v>888</v>
      </c>
      <c r="D113">
        <v>2</v>
      </c>
      <c r="E113" s="379">
        <v>1414</v>
      </c>
      <c r="F113" s="379">
        <v>314</v>
      </c>
      <c r="G113" s="379">
        <v>4525</v>
      </c>
      <c r="H113" s="379">
        <v>0</v>
      </c>
      <c r="I113" s="379">
        <v>244</v>
      </c>
      <c r="J113" s="379">
        <v>0</v>
      </c>
      <c r="K113" s="379">
        <v>10</v>
      </c>
      <c r="L113" s="379">
        <v>188</v>
      </c>
      <c r="M113" s="380">
        <v>0</v>
      </c>
      <c r="N113" s="381">
        <f t="shared" si="107"/>
        <v>6695</v>
      </c>
      <c r="O113" s="379">
        <v>1193</v>
      </c>
      <c r="P113" s="379">
        <v>209</v>
      </c>
      <c r="Q113" s="379">
        <v>7480</v>
      </c>
      <c r="R113" s="379">
        <v>0</v>
      </c>
      <c r="S113" s="379">
        <v>470</v>
      </c>
      <c r="T113" s="379">
        <v>0</v>
      </c>
      <c r="U113" s="379">
        <v>23</v>
      </c>
      <c r="V113" s="379">
        <v>150</v>
      </c>
      <c r="W113" s="480">
        <f>(VLOOKUP(A113,'[1]floresta plant'!$A$4:$F$573,6,0))*1000</f>
        <v>1260.4766534779797</v>
      </c>
      <c r="X113" s="24">
        <f t="shared" si="108"/>
        <v>10785.476653477979</v>
      </c>
      <c r="Y113" s="53">
        <f t="shared" si="193"/>
        <v>2955</v>
      </c>
      <c r="Z113" s="53">
        <f t="shared" si="193"/>
        <v>0</v>
      </c>
      <c r="AA113" s="53">
        <f t="shared" si="193"/>
        <v>226</v>
      </c>
      <c r="AB113" s="53">
        <f t="shared" si="193"/>
        <v>0</v>
      </c>
      <c r="AC113" s="53">
        <f t="shared" si="193"/>
        <v>13</v>
      </c>
      <c r="AD113" s="53">
        <f t="shared" si="193"/>
        <v>-38</v>
      </c>
      <c r="AE113" s="53">
        <f t="shared" si="190"/>
        <v>1260.4766534779797</v>
      </c>
      <c r="AF113" s="53">
        <f t="shared" si="109"/>
        <v>-105</v>
      </c>
      <c r="AG113" s="53">
        <f t="shared" si="110"/>
        <v>-221</v>
      </c>
      <c r="AH113" s="53">
        <f t="shared" si="111"/>
        <v>-3070.7066534779792</v>
      </c>
      <c r="AI113" s="53">
        <f t="shared" si="177"/>
        <v>4090.4766534779792</v>
      </c>
      <c r="AJ113" s="469">
        <v>0</v>
      </c>
      <c r="AK113" s="469">
        <v>0</v>
      </c>
      <c r="AL113" s="469">
        <v>1019.7700000000001</v>
      </c>
      <c r="AM113" s="470">
        <f t="shared" si="112"/>
        <v>1019.7700000000001</v>
      </c>
      <c r="AN113" s="53">
        <f t="shared" si="113"/>
        <v>-3070.7066534779792</v>
      </c>
      <c r="AO113" s="382">
        <f t="shared" si="114"/>
        <v>2</v>
      </c>
      <c r="AP113">
        <v>2</v>
      </c>
      <c r="AQ113" s="383">
        <f t="shared" si="115"/>
        <v>4454.4766534779792</v>
      </c>
      <c r="AR113" s="383">
        <f t="shared" si="116"/>
        <v>-364</v>
      </c>
      <c r="AS113" s="383">
        <f t="shared" si="117"/>
        <v>2955</v>
      </c>
      <c r="AT113" s="383">
        <f t="shared" si="118"/>
        <v>364</v>
      </c>
      <c r="AU113" s="383">
        <f t="shared" si="119"/>
        <v>3070.7066534779792</v>
      </c>
      <c r="AV113" s="383">
        <f t="shared" si="120"/>
        <v>0</v>
      </c>
      <c r="AW113" s="383">
        <f t="shared" si="121"/>
        <v>1</v>
      </c>
      <c r="AX113" s="383">
        <f t="shared" si="122"/>
        <v>1</v>
      </c>
      <c r="AY113" s="383">
        <f t="shared" si="123"/>
        <v>364</v>
      </c>
      <c r="AZ113">
        <f t="shared" si="124"/>
        <v>2591</v>
      </c>
      <c r="BA113">
        <f t="shared" si="125"/>
        <v>0</v>
      </c>
      <c r="BB113" s="383">
        <f t="shared" si="126"/>
        <v>0</v>
      </c>
      <c r="BC113" s="384">
        <f t="shared" si="188"/>
        <v>2955</v>
      </c>
      <c r="BD113" s="384">
        <f t="shared" si="188"/>
        <v>0</v>
      </c>
      <c r="BE113" s="384">
        <f t="shared" si="188"/>
        <v>226</v>
      </c>
      <c r="BF113" s="384">
        <f t="shared" si="186"/>
        <v>0</v>
      </c>
      <c r="BG113" s="384">
        <f t="shared" si="186"/>
        <v>13</v>
      </c>
      <c r="BH113" s="384">
        <f t="shared" si="186"/>
        <v>0.1043956043956044</v>
      </c>
      <c r="BI113" s="384">
        <f t="shared" si="182"/>
        <v>1260.4766534779797</v>
      </c>
      <c r="BJ113" s="384">
        <f t="shared" si="182"/>
        <v>0.28846153846153844</v>
      </c>
      <c r="BK113" s="384">
        <f t="shared" si="182"/>
        <v>0.6071428571428571</v>
      </c>
      <c r="BL113" s="474">
        <f t="shared" si="127"/>
        <v>0</v>
      </c>
      <c r="BM113" s="409">
        <f t="shared" si="128"/>
        <v>-479.70665347797922</v>
      </c>
      <c r="BN113" s="473">
        <f t="shared" si="129"/>
        <v>1499.4766534779797</v>
      </c>
      <c r="BO113" s="387">
        <f t="shared" si="130"/>
        <v>0</v>
      </c>
      <c r="BP113" s="387">
        <f t="shared" si="131"/>
        <v>0.31991605362132025</v>
      </c>
      <c r="BQ113" s="388">
        <f t="shared" si="132"/>
        <v>0.68008394637867975</v>
      </c>
      <c r="BR113" s="389">
        <f t="shared" si="133"/>
        <v>0</v>
      </c>
      <c r="BS113" s="390">
        <f t="shared" si="134"/>
        <v>2955</v>
      </c>
      <c r="BT113" s="391">
        <f t="shared" si="180"/>
        <v>0</v>
      </c>
      <c r="BU113" s="391">
        <f t="shared" si="180"/>
        <v>0</v>
      </c>
      <c r="BV113" s="391">
        <f t="shared" si="180"/>
        <v>0</v>
      </c>
      <c r="BW113" s="391">
        <f t="shared" si="178"/>
        <v>0</v>
      </c>
      <c r="BX113" s="391">
        <f t="shared" si="178"/>
        <v>38</v>
      </c>
      <c r="BY113" s="391">
        <f t="shared" si="178"/>
        <v>0</v>
      </c>
      <c r="BZ113" s="391">
        <f t="shared" si="178"/>
        <v>104.99999999999999</v>
      </c>
      <c r="CA113" s="391">
        <f t="shared" si="178"/>
        <v>220.99999999999997</v>
      </c>
      <c r="CB113" s="391">
        <f t="shared" si="135"/>
        <v>2591</v>
      </c>
      <c r="CC113" s="391">
        <f t="shared" si="135"/>
        <v>0</v>
      </c>
      <c r="CD113" s="392">
        <f t="shared" si="136"/>
        <v>0</v>
      </c>
      <c r="CE113" s="393">
        <f t="shared" si="137"/>
        <v>0</v>
      </c>
      <c r="CF113" s="392">
        <f t="shared" si="194"/>
        <v>0</v>
      </c>
      <c r="CG113" s="392">
        <f t="shared" si="194"/>
        <v>0</v>
      </c>
      <c r="CH113" s="392">
        <f t="shared" si="194"/>
        <v>0</v>
      </c>
      <c r="CI113" s="392">
        <f t="shared" si="194"/>
        <v>0</v>
      </c>
      <c r="CJ113" s="392">
        <f t="shared" si="194"/>
        <v>0</v>
      </c>
      <c r="CK113" s="392">
        <f t="shared" si="194"/>
        <v>0</v>
      </c>
      <c r="CL113" s="392">
        <f t="shared" si="191"/>
        <v>0</v>
      </c>
      <c r="CM113" s="392">
        <f t="shared" si="138"/>
        <v>0</v>
      </c>
      <c r="CN113" s="392">
        <f t="shared" si="139"/>
        <v>0</v>
      </c>
      <c r="CO113" s="394">
        <f t="shared" si="140"/>
        <v>0</v>
      </c>
      <c r="CP113" s="394">
        <f t="shared" si="140"/>
        <v>0</v>
      </c>
      <c r="CQ113" s="395">
        <f t="shared" si="141"/>
        <v>226</v>
      </c>
      <c r="CR113" s="394">
        <f t="shared" si="198"/>
        <v>0</v>
      </c>
      <c r="CS113" s="394">
        <f t="shared" si="198"/>
        <v>0</v>
      </c>
      <c r="CT113" s="394">
        <f t="shared" si="198"/>
        <v>0</v>
      </c>
      <c r="CU113" s="394">
        <f t="shared" si="198"/>
        <v>0</v>
      </c>
      <c r="CV113" s="394">
        <f t="shared" si="198"/>
        <v>0</v>
      </c>
      <c r="CW113" s="394">
        <f t="shared" si="198"/>
        <v>0</v>
      </c>
      <c r="CX113" s="396">
        <f t="shared" si="142"/>
        <v>72.301028118418373</v>
      </c>
      <c r="CY113" s="396">
        <f t="shared" si="142"/>
        <v>153.69897188158163</v>
      </c>
      <c r="CZ113" s="397">
        <f t="shared" si="143"/>
        <v>0</v>
      </c>
      <c r="DA113" s="397">
        <f t="shared" si="143"/>
        <v>0</v>
      </c>
      <c r="DB113" s="397">
        <f t="shared" si="143"/>
        <v>0</v>
      </c>
      <c r="DC113" s="397">
        <f t="shared" si="144"/>
        <v>0</v>
      </c>
      <c r="DD113" s="397">
        <f t="shared" si="196"/>
        <v>0</v>
      </c>
      <c r="DE113" s="397">
        <f t="shared" si="196"/>
        <v>0</v>
      </c>
      <c r="DF113" s="397">
        <f t="shared" si="196"/>
        <v>0</v>
      </c>
      <c r="DG113" s="397">
        <f t="shared" si="196"/>
        <v>0</v>
      </c>
      <c r="DH113" s="397">
        <f t="shared" si="196"/>
        <v>0</v>
      </c>
      <c r="DI113" s="398">
        <f t="shared" si="145"/>
        <v>0</v>
      </c>
      <c r="DJ113" s="398">
        <f t="shared" si="145"/>
        <v>0</v>
      </c>
      <c r="DK113" s="399">
        <f t="shared" si="146"/>
        <v>0</v>
      </c>
      <c r="DL113" s="399">
        <f t="shared" si="146"/>
        <v>0</v>
      </c>
      <c r="DM113" s="399">
        <f t="shared" si="146"/>
        <v>0</v>
      </c>
      <c r="DN113" s="399">
        <f t="shared" si="105"/>
        <v>0</v>
      </c>
      <c r="DO113" s="399">
        <f t="shared" si="147"/>
        <v>13</v>
      </c>
      <c r="DP113" s="399">
        <f t="shared" si="148"/>
        <v>0</v>
      </c>
      <c r="DQ113" s="399">
        <f t="shared" si="148"/>
        <v>0</v>
      </c>
      <c r="DR113" s="399">
        <f t="shared" si="148"/>
        <v>0</v>
      </c>
      <c r="DS113" s="399">
        <f t="shared" si="106"/>
        <v>0</v>
      </c>
      <c r="DT113" s="400">
        <f t="shared" si="149"/>
        <v>4.1589086970771634</v>
      </c>
      <c r="DU113" s="400">
        <f t="shared" si="149"/>
        <v>8.8410913029228375</v>
      </c>
      <c r="DV113" s="386">
        <f t="shared" si="197"/>
        <v>0</v>
      </c>
      <c r="DW113" s="386">
        <f t="shared" si="197"/>
        <v>0</v>
      </c>
      <c r="DX113" s="386">
        <f t="shared" si="197"/>
        <v>0</v>
      </c>
      <c r="DY113" s="386">
        <f t="shared" si="197"/>
        <v>0</v>
      </c>
      <c r="DZ113" s="386">
        <f t="shared" si="197"/>
        <v>0</v>
      </c>
      <c r="EA113" s="401">
        <f t="shared" si="150"/>
        <v>-38</v>
      </c>
      <c r="EB113" s="386">
        <f t="shared" si="151"/>
        <v>0</v>
      </c>
      <c r="EC113" s="386">
        <f t="shared" si="151"/>
        <v>0</v>
      </c>
      <c r="ED113" s="386">
        <f t="shared" si="151"/>
        <v>0</v>
      </c>
      <c r="EE113" s="385">
        <f t="shared" si="152"/>
        <v>0</v>
      </c>
      <c r="EF113" s="385">
        <f t="shared" si="152"/>
        <v>0</v>
      </c>
      <c r="EG113" s="402">
        <f t="shared" si="199"/>
        <v>0</v>
      </c>
      <c r="EH113" s="402">
        <f t="shared" si="199"/>
        <v>0</v>
      </c>
      <c r="EI113" s="402">
        <f t="shared" si="199"/>
        <v>0</v>
      </c>
      <c r="EJ113" s="402">
        <f t="shared" si="199"/>
        <v>0</v>
      </c>
      <c r="EK113" s="402">
        <f t="shared" si="199"/>
        <v>0</v>
      </c>
      <c r="EL113" s="402">
        <f t="shared" si="199"/>
        <v>0</v>
      </c>
      <c r="EM113" s="402">
        <f t="shared" si="153"/>
        <v>1260.4766534779797</v>
      </c>
      <c r="EN113" s="402">
        <f t="shared" si="154"/>
        <v>0</v>
      </c>
      <c r="EO113" s="402">
        <f t="shared" si="154"/>
        <v>0</v>
      </c>
      <c r="EP113" s="402">
        <f t="shared" si="155"/>
        <v>403.24671666248366</v>
      </c>
      <c r="EQ113" s="402">
        <f t="shared" si="156"/>
        <v>857.22993681549599</v>
      </c>
      <c r="ER113" s="394">
        <f t="shared" si="195"/>
        <v>0</v>
      </c>
      <c r="ES113" s="394">
        <f t="shared" si="195"/>
        <v>0</v>
      </c>
      <c r="ET113" s="394">
        <f t="shared" si="195"/>
        <v>0</v>
      </c>
      <c r="EU113" s="394">
        <f t="shared" si="195"/>
        <v>0</v>
      </c>
      <c r="EV113" s="394">
        <f t="shared" si="195"/>
        <v>0</v>
      </c>
      <c r="EW113" s="394">
        <f t="shared" si="195"/>
        <v>0</v>
      </c>
      <c r="EX113" s="394">
        <f t="shared" si="192"/>
        <v>0</v>
      </c>
      <c r="EY113" s="403">
        <f t="shared" si="157"/>
        <v>-105</v>
      </c>
      <c r="EZ113" s="394">
        <f t="shared" si="158"/>
        <v>0</v>
      </c>
      <c r="FA113" s="396">
        <f t="shared" si="159"/>
        <v>0</v>
      </c>
      <c r="FB113" s="396">
        <f t="shared" si="159"/>
        <v>0</v>
      </c>
      <c r="FC113" s="404">
        <f t="shared" si="181"/>
        <v>0</v>
      </c>
      <c r="FD113" s="404">
        <f t="shared" si="181"/>
        <v>0</v>
      </c>
      <c r="FE113" s="404">
        <f t="shared" si="181"/>
        <v>0</v>
      </c>
      <c r="FF113" s="404">
        <f t="shared" si="179"/>
        <v>0</v>
      </c>
      <c r="FG113" s="404">
        <f t="shared" si="179"/>
        <v>0</v>
      </c>
      <c r="FH113" s="404">
        <f t="shared" si="179"/>
        <v>0</v>
      </c>
      <c r="FI113" s="404">
        <f t="shared" si="179"/>
        <v>0</v>
      </c>
      <c r="FJ113" s="404">
        <f t="shared" si="179"/>
        <v>0</v>
      </c>
      <c r="FK113" s="392">
        <f t="shared" si="160"/>
        <v>-221</v>
      </c>
      <c r="FL113" s="384">
        <f t="shared" si="161"/>
        <v>0</v>
      </c>
      <c r="FM113" s="384">
        <f t="shared" si="161"/>
        <v>0</v>
      </c>
      <c r="FN113" s="405">
        <f t="shared" si="189"/>
        <v>0</v>
      </c>
      <c r="FO113" s="405">
        <f t="shared" si="189"/>
        <v>0</v>
      </c>
      <c r="FP113" s="405">
        <f t="shared" si="189"/>
        <v>0</v>
      </c>
      <c r="FQ113" s="405">
        <f t="shared" si="187"/>
        <v>0</v>
      </c>
      <c r="FR113" s="405">
        <f t="shared" si="187"/>
        <v>0</v>
      </c>
      <c r="FS113" s="405">
        <f t="shared" si="187"/>
        <v>0</v>
      </c>
      <c r="FT113" s="405">
        <f t="shared" si="183"/>
        <v>0</v>
      </c>
      <c r="FU113" s="405">
        <f t="shared" si="183"/>
        <v>0</v>
      </c>
      <c r="FV113" s="405">
        <f t="shared" si="183"/>
        <v>0</v>
      </c>
      <c r="FW113" s="397">
        <f t="shared" si="162"/>
        <v>-3070.7066534779792</v>
      </c>
      <c r="FX113" s="406">
        <f t="shared" si="163"/>
        <v>0</v>
      </c>
      <c r="FY113" s="331">
        <f t="shared" si="164"/>
        <v>162.54006318450448</v>
      </c>
      <c r="FZ113" s="382">
        <f t="shared" si="165"/>
        <v>857.22993681549565</v>
      </c>
      <c r="GA113" s="331">
        <f t="shared" si="166"/>
        <v>0</v>
      </c>
      <c r="GB113" s="407">
        <f t="shared" si="167"/>
        <v>0</v>
      </c>
      <c r="GC113" s="407">
        <f t="shared" si="168"/>
        <v>0</v>
      </c>
      <c r="GD113" s="407">
        <f t="shared" si="169"/>
        <v>0</v>
      </c>
      <c r="GE113" s="407">
        <f t="shared" si="170"/>
        <v>0</v>
      </c>
      <c r="GF113" s="407">
        <f t="shared" si="171"/>
        <v>0</v>
      </c>
      <c r="GG113" s="407">
        <f t="shared" si="172"/>
        <v>0</v>
      </c>
      <c r="GH113" s="407">
        <f t="shared" si="173"/>
        <v>0</v>
      </c>
      <c r="GI113" s="407">
        <f t="shared" si="174"/>
        <v>0</v>
      </c>
      <c r="GJ113">
        <f t="shared" si="175"/>
        <v>0</v>
      </c>
      <c r="GK113" s="382">
        <f t="shared" si="176"/>
        <v>0</v>
      </c>
      <c r="GL113">
        <v>2</v>
      </c>
      <c r="GM113">
        <f t="shared" si="185"/>
        <v>2955</v>
      </c>
      <c r="GN113">
        <f t="shared" si="185"/>
        <v>0</v>
      </c>
      <c r="GO113">
        <f t="shared" si="185"/>
        <v>226</v>
      </c>
      <c r="GP113">
        <f t="shared" si="185"/>
        <v>0</v>
      </c>
      <c r="GQ113">
        <f t="shared" si="185"/>
        <v>13</v>
      </c>
      <c r="GR113">
        <f t="shared" si="184"/>
        <v>0</v>
      </c>
      <c r="GS113">
        <f t="shared" si="184"/>
        <v>1260.4766534779797</v>
      </c>
      <c r="GT113">
        <f t="shared" si="184"/>
        <v>0</v>
      </c>
      <c r="GU113">
        <f t="shared" si="184"/>
        <v>0</v>
      </c>
      <c r="GV113">
        <f t="shared" si="184"/>
        <v>0</v>
      </c>
    </row>
    <row r="114" spans="1:204" customFormat="1" x14ac:dyDescent="0.25">
      <c r="A114" s="378">
        <v>31017</v>
      </c>
      <c r="B114" s="32" t="s">
        <v>1247</v>
      </c>
      <c r="C114" t="s">
        <v>888</v>
      </c>
      <c r="D114">
        <v>2</v>
      </c>
      <c r="E114" s="379">
        <v>13770</v>
      </c>
      <c r="F114" s="379">
        <v>719</v>
      </c>
      <c r="G114" s="379">
        <v>14135</v>
      </c>
      <c r="H114" s="379">
        <v>51783</v>
      </c>
      <c r="I114" s="379">
        <v>22607</v>
      </c>
      <c r="J114" s="379">
        <v>3920</v>
      </c>
      <c r="K114" s="379">
        <v>667</v>
      </c>
      <c r="L114" s="379">
        <v>0</v>
      </c>
      <c r="M114" s="380">
        <v>17.381655389613616</v>
      </c>
      <c r="N114" s="381">
        <f t="shared" si="107"/>
        <v>107618.38165538962</v>
      </c>
      <c r="O114" s="379">
        <v>14272</v>
      </c>
      <c r="P114" s="379">
        <v>692</v>
      </c>
      <c r="Q114" s="379">
        <v>39739</v>
      </c>
      <c r="R114" s="379">
        <v>35400</v>
      </c>
      <c r="S114" s="379">
        <v>19713</v>
      </c>
      <c r="T114" s="379">
        <v>0</v>
      </c>
      <c r="U114" s="379">
        <v>316</v>
      </c>
      <c r="V114" s="379">
        <v>0</v>
      </c>
      <c r="W114" s="480">
        <f>(VLOOKUP(A114,'[1]floresta plant'!$A$4:$F$573,6,0))*1000</f>
        <v>301.21394837455597</v>
      </c>
      <c r="X114" s="24">
        <f t="shared" si="108"/>
        <v>110433.21394837456</v>
      </c>
      <c r="Y114" s="53">
        <f t="shared" si="193"/>
        <v>25604</v>
      </c>
      <c r="Z114" s="53">
        <f t="shared" si="193"/>
        <v>-16383</v>
      </c>
      <c r="AA114" s="53">
        <f t="shared" si="193"/>
        <v>-2894</v>
      </c>
      <c r="AB114" s="53">
        <f t="shared" si="193"/>
        <v>-3920</v>
      </c>
      <c r="AC114" s="53">
        <f t="shared" si="193"/>
        <v>-351</v>
      </c>
      <c r="AD114" s="53">
        <f t="shared" si="193"/>
        <v>0</v>
      </c>
      <c r="AE114" s="53">
        <f t="shared" si="190"/>
        <v>283.83229298494234</v>
      </c>
      <c r="AF114" s="53">
        <f t="shared" si="109"/>
        <v>-27</v>
      </c>
      <c r="AG114" s="53">
        <f t="shared" si="110"/>
        <v>502</v>
      </c>
      <c r="AH114" s="53">
        <f t="shared" si="111"/>
        <v>-1980.1353929849383</v>
      </c>
      <c r="AI114" s="53">
        <f t="shared" si="177"/>
        <v>2814.8322929849382</v>
      </c>
      <c r="AJ114" s="469">
        <v>753.19689999999991</v>
      </c>
      <c r="AK114" s="469">
        <v>0</v>
      </c>
      <c r="AL114" s="469">
        <v>81.5</v>
      </c>
      <c r="AM114" s="470">
        <f t="shared" si="112"/>
        <v>834.69689999999991</v>
      </c>
      <c r="AN114" s="53">
        <f t="shared" si="113"/>
        <v>-1980.1353929849383</v>
      </c>
      <c r="AO114" s="382">
        <f t="shared" si="114"/>
        <v>2</v>
      </c>
      <c r="AP114">
        <v>2</v>
      </c>
      <c r="AQ114" s="383">
        <f t="shared" si="115"/>
        <v>26389.832292984942</v>
      </c>
      <c r="AR114" s="383">
        <f t="shared" si="116"/>
        <v>-23575</v>
      </c>
      <c r="AS114" s="383">
        <f t="shared" si="117"/>
        <v>25604</v>
      </c>
      <c r="AT114" s="383">
        <f t="shared" si="118"/>
        <v>23575</v>
      </c>
      <c r="AU114" s="383">
        <f t="shared" si="119"/>
        <v>1980.1353929849383</v>
      </c>
      <c r="AV114" s="383">
        <f t="shared" si="120"/>
        <v>1</v>
      </c>
      <c r="AW114" s="383">
        <f t="shared" si="121"/>
        <v>0</v>
      </c>
      <c r="AX114" s="383">
        <f t="shared" si="122"/>
        <v>0</v>
      </c>
      <c r="AY114" s="383">
        <f t="shared" si="123"/>
        <v>23575</v>
      </c>
      <c r="AZ114">
        <f t="shared" si="124"/>
        <v>1980.1353929849383</v>
      </c>
      <c r="BA114">
        <f t="shared" si="125"/>
        <v>48.864607015061665</v>
      </c>
      <c r="BB114" s="383">
        <f t="shared" si="126"/>
        <v>0</v>
      </c>
      <c r="BC114" s="384">
        <f t="shared" si="188"/>
        <v>25604</v>
      </c>
      <c r="BD114" s="384">
        <f t="shared" si="188"/>
        <v>0.69493107104984098</v>
      </c>
      <c r="BE114" s="384">
        <f t="shared" si="188"/>
        <v>0.12275715800636267</v>
      </c>
      <c r="BF114" s="384">
        <f t="shared" si="186"/>
        <v>0.16627783669141039</v>
      </c>
      <c r="BG114" s="384">
        <f t="shared" si="186"/>
        <v>1.488865323435843E-2</v>
      </c>
      <c r="BH114" s="384">
        <f t="shared" si="186"/>
        <v>0</v>
      </c>
      <c r="BI114" s="384">
        <f t="shared" si="182"/>
        <v>283.83229298494234</v>
      </c>
      <c r="BJ114" s="384">
        <f t="shared" si="182"/>
        <v>1.1452810180275716E-3</v>
      </c>
      <c r="BK114" s="384">
        <f t="shared" si="182"/>
        <v>502</v>
      </c>
      <c r="BL114" s="474">
        <f t="shared" si="127"/>
        <v>0</v>
      </c>
      <c r="BM114" s="409">
        <f t="shared" si="128"/>
        <v>0</v>
      </c>
      <c r="BN114" s="473">
        <f t="shared" si="129"/>
        <v>785.83229298494234</v>
      </c>
      <c r="BO114" s="387">
        <f t="shared" si="130"/>
        <v>0</v>
      </c>
      <c r="BP114" s="387">
        <f t="shared" si="131"/>
        <v>0</v>
      </c>
      <c r="BQ114" s="388">
        <f t="shared" si="132"/>
        <v>1</v>
      </c>
      <c r="BR114" s="389">
        <f t="shared" si="133"/>
        <v>0</v>
      </c>
      <c r="BS114" s="390">
        <f t="shared" si="134"/>
        <v>25604</v>
      </c>
      <c r="BT114" s="391">
        <f t="shared" si="180"/>
        <v>16383.000000000002</v>
      </c>
      <c r="BU114" s="391">
        <f t="shared" si="180"/>
        <v>2894</v>
      </c>
      <c r="BV114" s="391">
        <f t="shared" si="180"/>
        <v>3920</v>
      </c>
      <c r="BW114" s="391">
        <f t="shared" si="178"/>
        <v>351</v>
      </c>
      <c r="BX114" s="391">
        <f t="shared" si="178"/>
        <v>0</v>
      </c>
      <c r="BY114" s="391">
        <f t="shared" si="178"/>
        <v>0</v>
      </c>
      <c r="BZ114" s="391">
        <f t="shared" si="178"/>
        <v>27</v>
      </c>
      <c r="CA114" s="391">
        <f t="shared" si="178"/>
        <v>0</v>
      </c>
      <c r="CB114" s="391">
        <f t="shared" si="135"/>
        <v>1980.1353929849383</v>
      </c>
      <c r="CC114" s="391">
        <f t="shared" si="135"/>
        <v>48.864607015061665</v>
      </c>
      <c r="CD114" s="392">
        <f t="shared" si="136"/>
        <v>0</v>
      </c>
      <c r="CE114" s="393">
        <f t="shared" si="137"/>
        <v>-16383</v>
      </c>
      <c r="CF114" s="392">
        <f t="shared" si="194"/>
        <v>0</v>
      </c>
      <c r="CG114" s="392">
        <f t="shared" si="194"/>
        <v>0</v>
      </c>
      <c r="CH114" s="392">
        <f t="shared" si="194"/>
        <v>0</v>
      </c>
      <c r="CI114" s="392">
        <f t="shared" si="194"/>
        <v>0</v>
      </c>
      <c r="CJ114" s="392">
        <f t="shared" si="194"/>
        <v>0</v>
      </c>
      <c r="CK114" s="392">
        <f t="shared" si="194"/>
        <v>0</v>
      </c>
      <c r="CL114" s="392">
        <f t="shared" si="191"/>
        <v>0</v>
      </c>
      <c r="CM114" s="392">
        <f t="shared" si="138"/>
        <v>0</v>
      </c>
      <c r="CN114" s="392">
        <f t="shared" si="139"/>
        <v>0</v>
      </c>
      <c r="CO114" s="394">
        <f t="shared" si="140"/>
        <v>0</v>
      </c>
      <c r="CP114" s="394">
        <f t="shared" si="140"/>
        <v>0</v>
      </c>
      <c r="CQ114" s="395">
        <f t="shared" si="141"/>
        <v>-2894</v>
      </c>
      <c r="CR114" s="394">
        <f t="shared" si="198"/>
        <v>0</v>
      </c>
      <c r="CS114" s="394">
        <f t="shared" si="198"/>
        <v>0</v>
      </c>
      <c r="CT114" s="394">
        <f t="shared" si="198"/>
        <v>0</v>
      </c>
      <c r="CU114" s="394">
        <f t="shared" si="198"/>
        <v>0</v>
      </c>
      <c r="CV114" s="394">
        <f t="shared" si="198"/>
        <v>0</v>
      </c>
      <c r="CW114" s="394">
        <f t="shared" si="198"/>
        <v>0</v>
      </c>
      <c r="CX114" s="396">
        <f t="shared" si="142"/>
        <v>0</v>
      </c>
      <c r="CY114" s="396">
        <f t="shared" si="142"/>
        <v>0</v>
      </c>
      <c r="CZ114" s="397">
        <f t="shared" si="143"/>
        <v>0</v>
      </c>
      <c r="DA114" s="397">
        <f t="shared" si="143"/>
        <v>0</v>
      </c>
      <c r="DB114" s="397">
        <f t="shared" si="143"/>
        <v>0</v>
      </c>
      <c r="DC114" s="397">
        <f t="shared" si="144"/>
        <v>-3920</v>
      </c>
      <c r="DD114" s="397">
        <f t="shared" si="196"/>
        <v>0</v>
      </c>
      <c r="DE114" s="397">
        <f t="shared" si="196"/>
        <v>0</v>
      </c>
      <c r="DF114" s="397">
        <f t="shared" si="196"/>
        <v>0</v>
      </c>
      <c r="DG114" s="397">
        <f t="shared" si="196"/>
        <v>0</v>
      </c>
      <c r="DH114" s="397">
        <f t="shared" si="196"/>
        <v>0</v>
      </c>
      <c r="DI114" s="398">
        <f t="shared" si="145"/>
        <v>0</v>
      </c>
      <c r="DJ114" s="398">
        <f t="shared" si="145"/>
        <v>0</v>
      </c>
      <c r="DK114" s="399">
        <f t="shared" si="146"/>
        <v>0</v>
      </c>
      <c r="DL114" s="399">
        <f t="shared" si="146"/>
        <v>0</v>
      </c>
      <c r="DM114" s="399">
        <f t="shared" si="146"/>
        <v>0</v>
      </c>
      <c r="DN114" s="399">
        <f t="shared" si="105"/>
        <v>0</v>
      </c>
      <c r="DO114" s="399">
        <f t="shared" si="147"/>
        <v>-351</v>
      </c>
      <c r="DP114" s="399">
        <f t="shared" si="148"/>
        <v>0</v>
      </c>
      <c r="DQ114" s="399">
        <f t="shared" si="148"/>
        <v>0</v>
      </c>
      <c r="DR114" s="399">
        <f t="shared" si="148"/>
        <v>0</v>
      </c>
      <c r="DS114" s="399">
        <f t="shared" si="106"/>
        <v>0</v>
      </c>
      <c r="DT114" s="400">
        <f t="shared" si="149"/>
        <v>0</v>
      </c>
      <c r="DU114" s="400">
        <f t="shared" si="149"/>
        <v>0</v>
      </c>
      <c r="DV114" s="386">
        <f t="shared" si="197"/>
        <v>0</v>
      </c>
      <c r="DW114" s="386">
        <f t="shared" si="197"/>
        <v>0</v>
      </c>
      <c r="DX114" s="386">
        <f t="shared" si="197"/>
        <v>0</v>
      </c>
      <c r="DY114" s="386">
        <f t="shared" si="197"/>
        <v>0</v>
      </c>
      <c r="DZ114" s="386">
        <f t="shared" si="197"/>
        <v>0</v>
      </c>
      <c r="EA114" s="401">
        <f t="shared" si="150"/>
        <v>0</v>
      </c>
      <c r="EB114" s="386">
        <f t="shared" si="151"/>
        <v>0</v>
      </c>
      <c r="EC114" s="386">
        <f t="shared" si="151"/>
        <v>0</v>
      </c>
      <c r="ED114" s="386">
        <f t="shared" si="151"/>
        <v>0</v>
      </c>
      <c r="EE114" s="385">
        <f t="shared" si="152"/>
        <v>0</v>
      </c>
      <c r="EF114" s="385">
        <f t="shared" si="152"/>
        <v>0</v>
      </c>
      <c r="EG114" s="402">
        <f t="shared" si="199"/>
        <v>0</v>
      </c>
      <c r="EH114" s="402">
        <f t="shared" si="199"/>
        <v>0</v>
      </c>
      <c r="EI114" s="402">
        <f t="shared" si="199"/>
        <v>0</v>
      </c>
      <c r="EJ114" s="402">
        <f t="shared" si="199"/>
        <v>0</v>
      </c>
      <c r="EK114" s="402">
        <f t="shared" si="199"/>
        <v>0</v>
      </c>
      <c r="EL114" s="402">
        <f t="shared" si="199"/>
        <v>0</v>
      </c>
      <c r="EM114" s="402">
        <f t="shared" si="153"/>
        <v>283.83229298494234</v>
      </c>
      <c r="EN114" s="402">
        <f t="shared" si="154"/>
        <v>0</v>
      </c>
      <c r="EO114" s="402">
        <f t="shared" si="154"/>
        <v>0</v>
      </c>
      <c r="EP114" s="402">
        <f t="shared" si="155"/>
        <v>0</v>
      </c>
      <c r="EQ114" s="402">
        <f t="shared" si="156"/>
        <v>283.83229298494234</v>
      </c>
      <c r="ER114" s="394">
        <f t="shared" si="195"/>
        <v>0</v>
      </c>
      <c r="ES114" s="394">
        <f t="shared" si="195"/>
        <v>0</v>
      </c>
      <c r="ET114" s="394">
        <f t="shared" si="195"/>
        <v>0</v>
      </c>
      <c r="EU114" s="394">
        <f t="shared" si="195"/>
        <v>0</v>
      </c>
      <c r="EV114" s="394">
        <f t="shared" si="195"/>
        <v>0</v>
      </c>
      <c r="EW114" s="394">
        <f t="shared" si="195"/>
        <v>0</v>
      </c>
      <c r="EX114" s="394">
        <f t="shared" si="192"/>
        <v>0</v>
      </c>
      <c r="EY114" s="403">
        <f t="shared" si="157"/>
        <v>-27</v>
      </c>
      <c r="EZ114" s="394">
        <f t="shared" si="158"/>
        <v>0</v>
      </c>
      <c r="FA114" s="396">
        <f t="shared" si="159"/>
        <v>0</v>
      </c>
      <c r="FB114" s="396">
        <f t="shared" si="159"/>
        <v>0</v>
      </c>
      <c r="FC114" s="404">
        <f t="shared" si="181"/>
        <v>0</v>
      </c>
      <c r="FD114" s="404">
        <f t="shared" si="181"/>
        <v>0</v>
      </c>
      <c r="FE114" s="404">
        <f t="shared" si="181"/>
        <v>0</v>
      </c>
      <c r="FF114" s="404">
        <f t="shared" si="179"/>
        <v>0</v>
      </c>
      <c r="FG114" s="404">
        <f t="shared" si="179"/>
        <v>0</v>
      </c>
      <c r="FH114" s="404">
        <f t="shared" si="179"/>
        <v>0</v>
      </c>
      <c r="FI114" s="404">
        <f t="shared" si="179"/>
        <v>0</v>
      </c>
      <c r="FJ114" s="404">
        <f t="shared" si="179"/>
        <v>0</v>
      </c>
      <c r="FK114" s="392">
        <f t="shared" si="160"/>
        <v>502</v>
      </c>
      <c r="FL114" s="384">
        <f t="shared" si="161"/>
        <v>0</v>
      </c>
      <c r="FM114" s="384">
        <f t="shared" si="161"/>
        <v>502</v>
      </c>
      <c r="FN114" s="405">
        <f t="shared" si="189"/>
        <v>0</v>
      </c>
      <c r="FO114" s="405">
        <f t="shared" si="189"/>
        <v>0</v>
      </c>
      <c r="FP114" s="405">
        <f t="shared" si="189"/>
        <v>0</v>
      </c>
      <c r="FQ114" s="405">
        <f t="shared" si="187"/>
        <v>0</v>
      </c>
      <c r="FR114" s="405">
        <f t="shared" si="187"/>
        <v>0</v>
      </c>
      <c r="FS114" s="405">
        <f t="shared" si="187"/>
        <v>0</v>
      </c>
      <c r="FT114" s="405">
        <f t="shared" si="183"/>
        <v>0</v>
      </c>
      <c r="FU114" s="405">
        <f t="shared" si="183"/>
        <v>0</v>
      </c>
      <c r="FV114" s="405">
        <f t="shared" si="183"/>
        <v>0</v>
      </c>
      <c r="FW114" s="397">
        <f t="shared" si="162"/>
        <v>-1980.1353929849383</v>
      </c>
      <c r="FX114" s="406">
        <f t="shared" si="163"/>
        <v>0</v>
      </c>
      <c r="FY114" s="331">
        <f t="shared" si="164"/>
        <v>550.86460701506167</v>
      </c>
      <c r="FZ114" s="382">
        <f t="shared" si="165"/>
        <v>283.83229298493825</v>
      </c>
      <c r="GA114" s="331">
        <f t="shared" si="166"/>
        <v>0</v>
      </c>
      <c r="GB114" s="407">
        <f t="shared" si="167"/>
        <v>0</v>
      </c>
      <c r="GC114" s="407">
        <f t="shared" si="168"/>
        <v>0</v>
      </c>
      <c r="GD114" s="407">
        <f t="shared" si="169"/>
        <v>0</v>
      </c>
      <c r="GE114" s="407">
        <f t="shared" si="170"/>
        <v>0</v>
      </c>
      <c r="GF114" s="407">
        <f t="shared" si="171"/>
        <v>0</v>
      </c>
      <c r="GG114" s="407">
        <f t="shared" si="172"/>
        <v>0</v>
      </c>
      <c r="GH114" s="407">
        <f t="shared" si="173"/>
        <v>0</v>
      </c>
      <c r="GI114" s="407">
        <f t="shared" si="174"/>
        <v>0</v>
      </c>
      <c r="GJ114">
        <f t="shared" si="175"/>
        <v>0</v>
      </c>
      <c r="GK114" s="382">
        <f t="shared" si="176"/>
        <v>0</v>
      </c>
      <c r="GL114">
        <v>2</v>
      </c>
      <c r="GM114">
        <f t="shared" si="185"/>
        <v>25604</v>
      </c>
      <c r="GN114">
        <f t="shared" si="185"/>
        <v>0</v>
      </c>
      <c r="GO114">
        <f t="shared" si="185"/>
        <v>0</v>
      </c>
      <c r="GP114">
        <f t="shared" si="185"/>
        <v>0</v>
      </c>
      <c r="GQ114">
        <f t="shared" si="185"/>
        <v>0</v>
      </c>
      <c r="GR114">
        <f t="shared" si="184"/>
        <v>0</v>
      </c>
      <c r="GS114">
        <f t="shared" si="184"/>
        <v>283.83229298494234</v>
      </c>
      <c r="GT114">
        <f t="shared" si="184"/>
        <v>0</v>
      </c>
      <c r="GU114">
        <f t="shared" si="184"/>
        <v>502</v>
      </c>
      <c r="GV114">
        <f t="shared" si="184"/>
        <v>0</v>
      </c>
    </row>
    <row r="115" spans="1:204" customFormat="1" x14ac:dyDescent="0.25">
      <c r="A115" s="378">
        <v>31018</v>
      </c>
      <c r="B115" s="32" t="s">
        <v>1248</v>
      </c>
      <c r="C115" t="s">
        <v>888</v>
      </c>
      <c r="D115">
        <v>2</v>
      </c>
      <c r="E115" s="379">
        <v>12579</v>
      </c>
      <c r="F115" s="379">
        <v>21787</v>
      </c>
      <c r="G115" s="379">
        <v>41440</v>
      </c>
      <c r="H115" s="379">
        <v>194700</v>
      </c>
      <c r="I115" s="379">
        <v>56800</v>
      </c>
      <c r="J115" s="379">
        <v>9653</v>
      </c>
      <c r="K115" s="379">
        <v>4352</v>
      </c>
      <c r="L115" s="379">
        <v>2610</v>
      </c>
      <c r="M115" s="380">
        <v>32621.730389177086</v>
      </c>
      <c r="N115" s="381">
        <f t="shared" si="107"/>
        <v>376542.7303891771</v>
      </c>
      <c r="O115" s="379">
        <v>19882</v>
      </c>
      <c r="P115" s="379">
        <v>23870</v>
      </c>
      <c r="Q115" s="379">
        <v>49330</v>
      </c>
      <c r="R115" s="379">
        <v>145400</v>
      </c>
      <c r="S115" s="379">
        <v>63300</v>
      </c>
      <c r="T115" s="379">
        <v>2317</v>
      </c>
      <c r="U115" s="379">
        <v>2477</v>
      </c>
      <c r="V115" s="379">
        <v>1735</v>
      </c>
      <c r="W115" s="480">
        <f>(VLOOKUP(A115,'[1]floresta plant'!$A$4:$F$573,6,0))*1000</f>
        <v>35461.323657048531</v>
      </c>
      <c r="X115" s="24">
        <f t="shared" si="108"/>
        <v>343772.32365704852</v>
      </c>
      <c r="Y115" s="53">
        <f t="shared" si="193"/>
        <v>7890</v>
      </c>
      <c r="Z115" s="53">
        <f t="shared" si="193"/>
        <v>-49300</v>
      </c>
      <c r="AA115" s="53">
        <f t="shared" si="193"/>
        <v>6500</v>
      </c>
      <c r="AB115" s="53">
        <f t="shared" si="193"/>
        <v>-7336</v>
      </c>
      <c r="AC115" s="53">
        <f t="shared" si="193"/>
        <v>-1875</v>
      </c>
      <c r="AD115" s="53">
        <f t="shared" si="193"/>
        <v>-875</v>
      </c>
      <c r="AE115" s="53">
        <f t="shared" si="190"/>
        <v>2839.5932678714453</v>
      </c>
      <c r="AF115" s="53">
        <f t="shared" si="109"/>
        <v>2083</v>
      </c>
      <c r="AG115" s="53">
        <f t="shared" si="110"/>
        <v>7303</v>
      </c>
      <c r="AH115" s="53">
        <f t="shared" si="111"/>
        <v>34819.166432128586</v>
      </c>
      <c r="AI115" s="53">
        <f t="shared" si="177"/>
        <v>-32770.406732128584</v>
      </c>
      <c r="AJ115" s="469">
        <v>1623.4796999999999</v>
      </c>
      <c r="AK115" s="469">
        <v>0</v>
      </c>
      <c r="AL115" s="469">
        <v>425.28</v>
      </c>
      <c r="AM115" s="470">
        <f t="shared" si="112"/>
        <v>2048.7596999999996</v>
      </c>
      <c r="AN115" s="53">
        <f t="shared" si="113"/>
        <v>34819.166432128586</v>
      </c>
      <c r="AO115" s="382">
        <f t="shared" si="114"/>
        <v>3</v>
      </c>
      <c r="AP115">
        <v>2</v>
      </c>
      <c r="AQ115" s="383">
        <f t="shared" si="115"/>
        <v>26615.593267871445</v>
      </c>
      <c r="AR115" s="383">
        <f t="shared" si="116"/>
        <v>-59386</v>
      </c>
      <c r="AS115" s="383">
        <f t="shared" si="117"/>
        <v>7890</v>
      </c>
      <c r="AT115" s="383">
        <f t="shared" si="118"/>
        <v>59386</v>
      </c>
      <c r="AU115" s="383">
        <f t="shared" si="119"/>
        <v>0</v>
      </c>
      <c r="AV115" s="383">
        <f t="shared" si="120"/>
        <v>1</v>
      </c>
      <c r="AW115" s="383">
        <f t="shared" si="121"/>
        <v>0</v>
      </c>
      <c r="AX115" s="383">
        <f t="shared" si="122"/>
        <v>1</v>
      </c>
      <c r="AY115" s="383">
        <f t="shared" si="123"/>
        <v>7890</v>
      </c>
      <c r="AZ115">
        <f t="shared" si="124"/>
        <v>0</v>
      </c>
      <c r="BA115">
        <f t="shared" si="125"/>
        <v>0</v>
      </c>
      <c r="BB115" s="383">
        <f t="shared" si="126"/>
        <v>0</v>
      </c>
      <c r="BC115" s="384">
        <f t="shared" si="188"/>
        <v>7890</v>
      </c>
      <c r="BD115" s="384">
        <f t="shared" si="188"/>
        <v>0.83016199104165966</v>
      </c>
      <c r="BE115" s="384">
        <f t="shared" si="188"/>
        <v>6500</v>
      </c>
      <c r="BF115" s="384">
        <f t="shared" si="186"/>
        <v>0.12353079850469807</v>
      </c>
      <c r="BG115" s="384">
        <f t="shared" si="186"/>
        <v>3.1573098036574279E-2</v>
      </c>
      <c r="BH115" s="384">
        <f t="shared" si="186"/>
        <v>1.4734112417067995E-2</v>
      </c>
      <c r="BI115" s="384">
        <f t="shared" si="182"/>
        <v>2839.5932678714453</v>
      </c>
      <c r="BJ115" s="384">
        <f t="shared" si="182"/>
        <v>2083</v>
      </c>
      <c r="BK115" s="384">
        <f t="shared" si="182"/>
        <v>7303</v>
      </c>
      <c r="BL115" s="474">
        <f t="shared" si="127"/>
        <v>51496</v>
      </c>
      <c r="BM115" s="409">
        <f t="shared" si="128"/>
        <v>34819.166432128586</v>
      </c>
      <c r="BN115" s="473">
        <f t="shared" si="129"/>
        <v>18725.593267871445</v>
      </c>
      <c r="BO115" s="387">
        <f t="shared" si="130"/>
        <v>1</v>
      </c>
      <c r="BP115" s="387">
        <f t="shared" si="131"/>
        <v>0</v>
      </c>
      <c r="BQ115" s="388">
        <f t="shared" si="132"/>
        <v>0</v>
      </c>
      <c r="BR115" s="389">
        <f t="shared" si="133"/>
        <v>32770.406732128555</v>
      </c>
      <c r="BS115" s="390">
        <f t="shared" si="134"/>
        <v>7890</v>
      </c>
      <c r="BT115" s="391">
        <f t="shared" si="180"/>
        <v>6549.9781093186948</v>
      </c>
      <c r="BU115" s="391">
        <f t="shared" si="180"/>
        <v>0</v>
      </c>
      <c r="BV115" s="391">
        <f t="shared" si="180"/>
        <v>974.6580002020678</v>
      </c>
      <c r="BW115" s="391">
        <f t="shared" si="178"/>
        <v>249.11174350857107</v>
      </c>
      <c r="BX115" s="391">
        <f t="shared" si="178"/>
        <v>116.25214697066649</v>
      </c>
      <c r="BY115" s="391">
        <f t="shared" si="178"/>
        <v>0</v>
      </c>
      <c r="BZ115" s="391">
        <f t="shared" si="178"/>
        <v>0</v>
      </c>
      <c r="CA115" s="391">
        <f t="shared" si="178"/>
        <v>0</v>
      </c>
      <c r="CB115" s="391">
        <f t="shared" si="135"/>
        <v>0</v>
      </c>
      <c r="CC115" s="391">
        <f t="shared" si="135"/>
        <v>0</v>
      </c>
      <c r="CD115" s="392">
        <f t="shared" si="136"/>
        <v>0</v>
      </c>
      <c r="CE115" s="393">
        <f t="shared" si="137"/>
        <v>-49300</v>
      </c>
      <c r="CF115" s="392">
        <f t="shared" si="194"/>
        <v>0</v>
      </c>
      <c r="CG115" s="392">
        <f t="shared" si="194"/>
        <v>0</v>
      </c>
      <c r="CH115" s="392">
        <f t="shared" si="194"/>
        <v>0</v>
      </c>
      <c r="CI115" s="392">
        <f t="shared" si="194"/>
        <v>0</v>
      </c>
      <c r="CJ115" s="392">
        <f t="shared" si="194"/>
        <v>0</v>
      </c>
      <c r="CK115" s="392">
        <f t="shared" si="194"/>
        <v>0</v>
      </c>
      <c r="CL115" s="392">
        <f t="shared" si="191"/>
        <v>0</v>
      </c>
      <c r="CM115" s="392">
        <f t="shared" si="138"/>
        <v>0</v>
      </c>
      <c r="CN115" s="392">
        <f t="shared" si="139"/>
        <v>0</v>
      </c>
      <c r="CO115" s="394">
        <f t="shared" si="140"/>
        <v>0</v>
      </c>
      <c r="CP115" s="394">
        <f t="shared" si="140"/>
        <v>5396.0529417707876</v>
      </c>
      <c r="CQ115" s="395">
        <f t="shared" si="141"/>
        <v>6500</v>
      </c>
      <c r="CR115" s="394">
        <f t="shared" si="198"/>
        <v>802.95019028053741</v>
      </c>
      <c r="CS115" s="394">
        <f t="shared" si="198"/>
        <v>205.22513723773281</v>
      </c>
      <c r="CT115" s="394">
        <f t="shared" si="198"/>
        <v>95.771730710941966</v>
      </c>
      <c r="CU115" s="394">
        <f t="shared" si="198"/>
        <v>0</v>
      </c>
      <c r="CV115" s="394">
        <f t="shared" si="198"/>
        <v>0</v>
      </c>
      <c r="CW115" s="394">
        <f t="shared" si="198"/>
        <v>0</v>
      </c>
      <c r="CX115" s="396">
        <f t="shared" si="142"/>
        <v>0</v>
      </c>
      <c r="CY115" s="396">
        <f t="shared" si="142"/>
        <v>0</v>
      </c>
      <c r="CZ115" s="397">
        <f t="shared" si="143"/>
        <v>0</v>
      </c>
      <c r="DA115" s="397">
        <f t="shared" si="143"/>
        <v>0</v>
      </c>
      <c r="DB115" s="397">
        <f t="shared" si="143"/>
        <v>0</v>
      </c>
      <c r="DC115" s="397">
        <f t="shared" si="144"/>
        <v>-7336</v>
      </c>
      <c r="DD115" s="397">
        <f t="shared" si="196"/>
        <v>0</v>
      </c>
      <c r="DE115" s="397">
        <f t="shared" si="196"/>
        <v>0</v>
      </c>
      <c r="DF115" s="397">
        <f t="shared" si="196"/>
        <v>0</v>
      </c>
      <c r="DG115" s="397">
        <f t="shared" si="196"/>
        <v>0</v>
      </c>
      <c r="DH115" s="397">
        <f t="shared" si="196"/>
        <v>0</v>
      </c>
      <c r="DI115" s="398">
        <f t="shared" si="145"/>
        <v>0</v>
      </c>
      <c r="DJ115" s="398">
        <f t="shared" si="145"/>
        <v>0</v>
      </c>
      <c r="DK115" s="399">
        <f t="shared" si="146"/>
        <v>0</v>
      </c>
      <c r="DL115" s="399">
        <f t="shared" si="146"/>
        <v>0</v>
      </c>
      <c r="DM115" s="399">
        <f t="shared" si="146"/>
        <v>0</v>
      </c>
      <c r="DN115" s="399">
        <f t="shared" si="105"/>
        <v>0</v>
      </c>
      <c r="DO115" s="399">
        <f t="shared" si="147"/>
        <v>-1875</v>
      </c>
      <c r="DP115" s="399">
        <f t="shared" si="148"/>
        <v>0</v>
      </c>
      <c r="DQ115" s="399">
        <f t="shared" si="148"/>
        <v>0</v>
      </c>
      <c r="DR115" s="399">
        <f t="shared" si="148"/>
        <v>0</v>
      </c>
      <c r="DS115" s="399">
        <f t="shared" si="106"/>
        <v>0</v>
      </c>
      <c r="DT115" s="400">
        <f t="shared" si="149"/>
        <v>0</v>
      </c>
      <c r="DU115" s="400">
        <f t="shared" si="149"/>
        <v>0</v>
      </c>
      <c r="DV115" s="386">
        <f t="shared" si="197"/>
        <v>0</v>
      </c>
      <c r="DW115" s="386">
        <f t="shared" si="197"/>
        <v>0</v>
      </c>
      <c r="DX115" s="386">
        <f t="shared" si="197"/>
        <v>0</v>
      </c>
      <c r="DY115" s="386">
        <f t="shared" si="197"/>
        <v>0</v>
      </c>
      <c r="DZ115" s="386">
        <f t="shared" si="197"/>
        <v>0</v>
      </c>
      <c r="EA115" s="401">
        <f t="shared" si="150"/>
        <v>-875</v>
      </c>
      <c r="EB115" s="386">
        <f t="shared" si="151"/>
        <v>0</v>
      </c>
      <c r="EC115" s="386">
        <f t="shared" si="151"/>
        <v>0</v>
      </c>
      <c r="ED115" s="386">
        <f t="shared" si="151"/>
        <v>0</v>
      </c>
      <c r="EE115" s="385">
        <f t="shared" si="152"/>
        <v>0</v>
      </c>
      <c r="EF115" s="385">
        <f t="shared" si="152"/>
        <v>0</v>
      </c>
      <c r="EG115" s="402">
        <f t="shared" si="199"/>
        <v>0</v>
      </c>
      <c r="EH115" s="402">
        <f t="shared" si="199"/>
        <v>2357.322401004652</v>
      </c>
      <c r="EI115" s="402">
        <f t="shared" si="199"/>
        <v>0</v>
      </c>
      <c r="EJ115" s="402">
        <f t="shared" si="199"/>
        <v>350.77722380872467</v>
      </c>
      <c r="EK115" s="402">
        <f t="shared" si="199"/>
        <v>89.654756630501467</v>
      </c>
      <c r="EL115" s="402">
        <f t="shared" si="199"/>
        <v>41.838886427567346</v>
      </c>
      <c r="EM115" s="402">
        <f t="shared" si="153"/>
        <v>2839.5932678714453</v>
      </c>
      <c r="EN115" s="402">
        <f t="shared" si="154"/>
        <v>0</v>
      </c>
      <c r="EO115" s="402">
        <f t="shared" si="154"/>
        <v>0</v>
      </c>
      <c r="EP115" s="402">
        <f t="shared" si="155"/>
        <v>0</v>
      </c>
      <c r="EQ115" s="402">
        <f t="shared" si="156"/>
        <v>0</v>
      </c>
      <c r="ER115" s="394">
        <f t="shared" si="195"/>
        <v>0</v>
      </c>
      <c r="ES115" s="394">
        <f t="shared" si="195"/>
        <v>1729.227427339777</v>
      </c>
      <c r="ET115" s="394">
        <f t="shared" si="195"/>
        <v>0</v>
      </c>
      <c r="EU115" s="394">
        <f t="shared" si="195"/>
        <v>257.31465328528611</v>
      </c>
      <c r="EV115" s="394">
        <f t="shared" si="195"/>
        <v>65.766763210184223</v>
      </c>
      <c r="EW115" s="394">
        <f t="shared" si="195"/>
        <v>30.691156164752634</v>
      </c>
      <c r="EX115" s="394">
        <f t="shared" si="192"/>
        <v>0</v>
      </c>
      <c r="EY115" s="403">
        <f t="shared" si="157"/>
        <v>2083</v>
      </c>
      <c r="EZ115" s="394">
        <f t="shared" si="158"/>
        <v>0</v>
      </c>
      <c r="FA115" s="396">
        <f t="shared" si="159"/>
        <v>0</v>
      </c>
      <c r="FB115" s="396">
        <f t="shared" si="159"/>
        <v>0</v>
      </c>
      <c r="FC115" s="404">
        <f t="shared" si="181"/>
        <v>0</v>
      </c>
      <c r="FD115" s="404">
        <f t="shared" si="181"/>
        <v>6062.6730205772401</v>
      </c>
      <c r="FE115" s="404">
        <f t="shared" si="181"/>
        <v>0</v>
      </c>
      <c r="FF115" s="404">
        <f t="shared" si="179"/>
        <v>902.14542147981001</v>
      </c>
      <c r="FG115" s="404">
        <f t="shared" si="179"/>
        <v>230.57833496110197</v>
      </c>
      <c r="FH115" s="404">
        <f t="shared" si="179"/>
        <v>107.60322298184757</v>
      </c>
      <c r="FI115" s="404">
        <f t="shared" si="179"/>
        <v>0</v>
      </c>
      <c r="FJ115" s="404">
        <f t="shared" si="179"/>
        <v>0</v>
      </c>
      <c r="FK115" s="392">
        <f t="shared" si="160"/>
        <v>7303</v>
      </c>
      <c r="FL115" s="384">
        <f t="shared" si="161"/>
        <v>0</v>
      </c>
      <c r="FM115" s="384">
        <f t="shared" si="161"/>
        <v>0</v>
      </c>
      <c r="FN115" s="405">
        <f t="shared" si="189"/>
        <v>0</v>
      </c>
      <c r="FO115" s="405">
        <f t="shared" si="189"/>
        <v>27204.74609998885</v>
      </c>
      <c r="FP115" s="405">
        <f t="shared" si="189"/>
        <v>0</v>
      </c>
      <c r="FQ115" s="405">
        <f t="shared" si="187"/>
        <v>4048.1545109435738</v>
      </c>
      <c r="FR115" s="405">
        <f t="shared" si="187"/>
        <v>1034.6632644519086</v>
      </c>
      <c r="FS115" s="405">
        <f t="shared" si="187"/>
        <v>482.84285674422398</v>
      </c>
      <c r="FT115" s="405">
        <f t="shared" si="183"/>
        <v>0</v>
      </c>
      <c r="FU115" s="405">
        <f t="shared" si="183"/>
        <v>0</v>
      </c>
      <c r="FV115" s="405">
        <f t="shared" si="183"/>
        <v>0</v>
      </c>
      <c r="FW115" s="397">
        <f t="shared" si="162"/>
        <v>34819.166432128586</v>
      </c>
      <c r="FX115" s="406">
        <f t="shared" si="163"/>
        <v>2048.7597000000314</v>
      </c>
      <c r="FY115" s="331">
        <f t="shared" si="164"/>
        <v>2048.7597000000314</v>
      </c>
      <c r="FZ115" s="382">
        <f t="shared" si="165"/>
        <v>-3.1832314562052488E-11</v>
      </c>
      <c r="GA115" s="331">
        <f t="shared" si="166"/>
        <v>0</v>
      </c>
      <c r="GB115" s="407">
        <f t="shared" si="167"/>
        <v>0</v>
      </c>
      <c r="GC115" s="407">
        <f t="shared" si="168"/>
        <v>0</v>
      </c>
      <c r="GD115" s="407">
        <f t="shared" si="169"/>
        <v>0</v>
      </c>
      <c r="GE115" s="407">
        <f t="shared" si="170"/>
        <v>0</v>
      </c>
      <c r="GF115" s="407">
        <f t="shared" si="171"/>
        <v>0</v>
      </c>
      <c r="GG115" s="407">
        <f t="shared" si="172"/>
        <v>-4.5474735088646412E-13</v>
      </c>
      <c r="GH115" s="407">
        <f t="shared" si="173"/>
        <v>0</v>
      </c>
      <c r="GI115" s="407">
        <f t="shared" si="174"/>
        <v>0</v>
      </c>
      <c r="GJ115">
        <f t="shared" si="175"/>
        <v>0</v>
      </c>
      <c r="GK115" s="382">
        <f t="shared" si="176"/>
        <v>-4.5474735088646412E-13</v>
      </c>
      <c r="GL115">
        <v>2</v>
      </c>
      <c r="GM115">
        <f t="shared" si="185"/>
        <v>7890</v>
      </c>
      <c r="GN115">
        <f t="shared" si="185"/>
        <v>0</v>
      </c>
      <c r="GO115">
        <f t="shared" si="185"/>
        <v>6500</v>
      </c>
      <c r="GP115">
        <f t="shared" si="185"/>
        <v>0</v>
      </c>
      <c r="GQ115">
        <f t="shared" si="185"/>
        <v>0</v>
      </c>
      <c r="GR115">
        <f t="shared" si="184"/>
        <v>0</v>
      </c>
      <c r="GS115">
        <f t="shared" si="184"/>
        <v>2839.5932678714453</v>
      </c>
      <c r="GT115">
        <f t="shared" si="184"/>
        <v>2083</v>
      </c>
      <c r="GU115">
        <f t="shared" si="184"/>
        <v>7303</v>
      </c>
      <c r="GV115">
        <f t="shared" si="184"/>
        <v>34819.166432128586</v>
      </c>
    </row>
    <row r="116" spans="1:204" customFormat="1" x14ac:dyDescent="0.25">
      <c r="A116" s="378">
        <v>31019</v>
      </c>
      <c r="B116" s="32" t="s">
        <v>1249</v>
      </c>
      <c r="C116" t="s">
        <v>888</v>
      </c>
      <c r="D116">
        <v>2</v>
      </c>
      <c r="E116" s="379">
        <v>4597</v>
      </c>
      <c r="F116" s="379">
        <v>72907</v>
      </c>
      <c r="G116" s="379">
        <v>142</v>
      </c>
      <c r="H116" s="379">
        <v>77930</v>
      </c>
      <c r="I116" s="379">
        <v>41720</v>
      </c>
      <c r="J116" s="379">
        <v>3865</v>
      </c>
      <c r="K116" s="379">
        <v>2792</v>
      </c>
      <c r="L116" s="379">
        <v>4587</v>
      </c>
      <c r="M116" s="380">
        <v>16775.757623739977</v>
      </c>
      <c r="N116" s="381">
        <f t="shared" si="107"/>
        <v>225315.75762373998</v>
      </c>
      <c r="O116" s="379">
        <v>5945</v>
      </c>
      <c r="P116" s="379">
        <v>71949</v>
      </c>
      <c r="Q116" s="379">
        <v>202</v>
      </c>
      <c r="R116" s="379">
        <v>60650</v>
      </c>
      <c r="S116" s="379">
        <v>57120</v>
      </c>
      <c r="T116" s="379">
        <v>2625</v>
      </c>
      <c r="U116" s="379">
        <v>1059</v>
      </c>
      <c r="V116" s="379">
        <v>4755</v>
      </c>
      <c r="W116" s="480">
        <f>(VLOOKUP(A116,'[1]floresta plant'!$A$4:$F$573,6,0))*1000</f>
        <v>23569.23326974221</v>
      </c>
      <c r="X116" s="24">
        <f t="shared" si="108"/>
        <v>227874.23326974222</v>
      </c>
      <c r="Y116" s="53">
        <f t="shared" si="193"/>
        <v>60</v>
      </c>
      <c r="Z116" s="53">
        <f t="shared" si="193"/>
        <v>-17280</v>
      </c>
      <c r="AA116" s="53">
        <f t="shared" si="193"/>
        <v>15400</v>
      </c>
      <c r="AB116" s="53">
        <f t="shared" si="193"/>
        <v>-1240</v>
      </c>
      <c r="AC116" s="53">
        <f t="shared" si="193"/>
        <v>-1733</v>
      </c>
      <c r="AD116" s="53">
        <f t="shared" si="193"/>
        <v>168</v>
      </c>
      <c r="AE116" s="53">
        <f t="shared" si="190"/>
        <v>6793.4756460022327</v>
      </c>
      <c r="AF116" s="53">
        <f t="shared" si="109"/>
        <v>-958</v>
      </c>
      <c r="AG116" s="53">
        <f t="shared" si="110"/>
        <v>1348</v>
      </c>
      <c r="AH116" s="53">
        <f t="shared" si="111"/>
        <v>-1890.2836460022472</v>
      </c>
      <c r="AI116" s="53">
        <f t="shared" si="177"/>
        <v>2558.4756460022472</v>
      </c>
      <c r="AJ116" s="469">
        <v>658.02199999999993</v>
      </c>
      <c r="AK116" s="469">
        <v>0</v>
      </c>
      <c r="AL116" s="469">
        <v>10.17</v>
      </c>
      <c r="AM116" s="470">
        <f t="shared" si="112"/>
        <v>668.19199999999989</v>
      </c>
      <c r="AN116" s="53">
        <f t="shared" si="113"/>
        <v>-1890.2836460022472</v>
      </c>
      <c r="AO116" s="382">
        <f t="shared" si="114"/>
        <v>2</v>
      </c>
      <c r="AP116">
        <v>2</v>
      </c>
      <c r="AQ116" s="383">
        <f t="shared" si="115"/>
        <v>23769.475646002233</v>
      </c>
      <c r="AR116" s="383">
        <f t="shared" si="116"/>
        <v>-21211</v>
      </c>
      <c r="AS116" s="383">
        <f t="shared" si="117"/>
        <v>60</v>
      </c>
      <c r="AT116" s="383">
        <f t="shared" si="118"/>
        <v>21211</v>
      </c>
      <c r="AU116" s="383">
        <f t="shared" si="119"/>
        <v>1890.2836460022472</v>
      </c>
      <c r="AV116" s="383">
        <f t="shared" si="120"/>
        <v>1</v>
      </c>
      <c r="AW116" s="383">
        <f t="shared" si="121"/>
        <v>1</v>
      </c>
      <c r="AX116" s="383">
        <f t="shared" si="122"/>
        <v>1</v>
      </c>
      <c r="AY116" s="383">
        <f t="shared" si="123"/>
        <v>30</v>
      </c>
      <c r="AZ116">
        <f t="shared" si="124"/>
        <v>30</v>
      </c>
      <c r="BA116">
        <f t="shared" si="125"/>
        <v>0</v>
      </c>
      <c r="BB116" s="383">
        <f t="shared" si="126"/>
        <v>0</v>
      </c>
      <c r="BC116" s="384">
        <f t="shared" si="188"/>
        <v>60</v>
      </c>
      <c r="BD116" s="384">
        <f t="shared" si="188"/>
        <v>0.81467163264343967</v>
      </c>
      <c r="BE116" s="384">
        <f t="shared" si="188"/>
        <v>15400</v>
      </c>
      <c r="BF116" s="384">
        <f t="shared" si="186"/>
        <v>5.8460232898024607E-2</v>
      </c>
      <c r="BG116" s="384">
        <f t="shared" si="186"/>
        <v>8.1702890009900525E-2</v>
      </c>
      <c r="BH116" s="384">
        <f t="shared" si="186"/>
        <v>168</v>
      </c>
      <c r="BI116" s="384">
        <f t="shared" si="182"/>
        <v>6793.4756460022327</v>
      </c>
      <c r="BJ116" s="384">
        <f t="shared" si="182"/>
        <v>4.5165244448635143E-2</v>
      </c>
      <c r="BK116" s="384">
        <f t="shared" si="182"/>
        <v>1348</v>
      </c>
      <c r="BL116" s="474">
        <f t="shared" si="127"/>
        <v>21181</v>
      </c>
      <c r="BM116" s="409">
        <f t="shared" si="128"/>
        <v>-1860.2836460022472</v>
      </c>
      <c r="BN116" s="473">
        <f t="shared" si="129"/>
        <v>23709.475646002233</v>
      </c>
      <c r="BO116" s="387">
        <f t="shared" si="130"/>
        <v>0.89335590192908498</v>
      </c>
      <c r="BP116" s="387">
        <f t="shared" si="131"/>
        <v>7.8461610614147789E-2</v>
      </c>
      <c r="BQ116" s="388">
        <f t="shared" si="132"/>
        <v>2.8182487456767213E-2</v>
      </c>
      <c r="BR116" s="389">
        <f t="shared" si="133"/>
        <v>0</v>
      </c>
      <c r="BS116" s="390">
        <f t="shared" si="134"/>
        <v>60</v>
      </c>
      <c r="BT116" s="391">
        <f t="shared" si="180"/>
        <v>24.440148979303189</v>
      </c>
      <c r="BU116" s="391">
        <f t="shared" si="180"/>
        <v>0</v>
      </c>
      <c r="BV116" s="391">
        <f t="shared" si="180"/>
        <v>1.7538069869407382</v>
      </c>
      <c r="BW116" s="391">
        <f t="shared" si="178"/>
        <v>2.4510867002970156</v>
      </c>
      <c r="BX116" s="391">
        <f t="shared" si="178"/>
        <v>0</v>
      </c>
      <c r="BY116" s="391">
        <f t="shared" si="178"/>
        <v>0</v>
      </c>
      <c r="BZ116" s="391">
        <f t="shared" si="178"/>
        <v>1.3549573334590543</v>
      </c>
      <c r="CA116" s="391">
        <f t="shared" si="178"/>
        <v>0</v>
      </c>
      <c r="CB116" s="391">
        <f t="shared" si="135"/>
        <v>30</v>
      </c>
      <c r="CC116" s="391">
        <f t="shared" si="135"/>
        <v>0</v>
      </c>
      <c r="CD116" s="392">
        <f t="shared" si="136"/>
        <v>0</v>
      </c>
      <c r="CE116" s="393">
        <f t="shared" si="137"/>
        <v>-17280</v>
      </c>
      <c r="CF116" s="392">
        <f t="shared" si="194"/>
        <v>0</v>
      </c>
      <c r="CG116" s="392">
        <f t="shared" si="194"/>
        <v>0</v>
      </c>
      <c r="CH116" s="392">
        <f t="shared" si="194"/>
        <v>0</v>
      </c>
      <c r="CI116" s="392">
        <f t="shared" si="194"/>
        <v>0</v>
      </c>
      <c r="CJ116" s="392">
        <f t="shared" si="194"/>
        <v>0</v>
      </c>
      <c r="CK116" s="392">
        <f t="shared" si="194"/>
        <v>0</v>
      </c>
      <c r="CL116" s="392">
        <f t="shared" si="191"/>
        <v>0</v>
      </c>
      <c r="CM116" s="392">
        <f t="shared" si="138"/>
        <v>0</v>
      </c>
      <c r="CN116" s="392">
        <f t="shared" si="139"/>
        <v>0</v>
      </c>
      <c r="CO116" s="394">
        <f t="shared" si="140"/>
        <v>0</v>
      </c>
      <c r="CP116" s="394">
        <f t="shared" si="140"/>
        <v>11207.992351805791</v>
      </c>
      <c r="CQ116" s="395">
        <f t="shared" si="141"/>
        <v>15400</v>
      </c>
      <c r="CR116" s="394">
        <f t="shared" si="198"/>
        <v>804.27722894902672</v>
      </c>
      <c r="CS116" s="394">
        <f t="shared" si="198"/>
        <v>1124.0422885231158</v>
      </c>
      <c r="CT116" s="394">
        <f t="shared" si="198"/>
        <v>0</v>
      </c>
      <c r="CU116" s="394">
        <f t="shared" si="198"/>
        <v>0</v>
      </c>
      <c r="CV116" s="394">
        <f t="shared" si="198"/>
        <v>621.36902042997394</v>
      </c>
      <c r="CW116" s="394">
        <f t="shared" si="198"/>
        <v>0</v>
      </c>
      <c r="CX116" s="396">
        <f t="shared" si="142"/>
        <v>1208.3088034578759</v>
      </c>
      <c r="CY116" s="396">
        <f t="shared" si="142"/>
        <v>434.0103068342151</v>
      </c>
      <c r="CZ116" s="397">
        <f t="shared" si="143"/>
        <v>0</v>
      </c>
      <c r="DA116" s="397">
        <f t="shared" si="143"/>
        <v>0</v>
      </c>
      <c r="DB116" s="397">
        <f t="shared" si="143"/>
        <v>0</v>
      </c>
      <c r="DC116" s="397">
        <f t="shared" si="144"/>
        <v>-1240</v>
      </c>
      <c r="DD116" s="397">
        <f t="shared" si="196"/>
        <v>0</v>
      </c>
      <c r="DE116" s="397">
        <f t="shared" si="196"/>
        <v>0</v>
      </c>
      <c r="DF116" s="397">
        <f t="shared" si="196"/>
        <v>0</v>
      </c>
      <c r="DG116" s="397">
        <f t="shared" si="196"/>
        <v>0</v>
      </c>
      <c r="DH116" s="397">
        <f t="shared" si="196"/>
        <v>0</v>
      </c>
      <c r="DI116" s="398">
        <f t="shared" si="145"/>
        <v>0</v>
      </c>
      <c r="DJ116" s="398">
        <f t="shared" si="145"/>
        <v>0</v>
      </c>
      <c r="DK116" s="399">
        <f t="shared" si="146"/>
        <v>0</v>
      </c>
      <c r="DL116" s="399">
        <f t="shared" si="146"/>
        <v>0</v>
      </c>
      <c r="DM116" s="399">
        <f t="shared" si="146"/>
        <v>0</v>
      </c>
      <c r="DN116" s="399">
        <f t="shared" si="105"/>
        <v>0</v>
      </c>
      <c r="DO116" s="399">
        <f t="shared" si="147"/>
        <v>-1733</v>
      </c>
      <c r="DP116" s="399">
        <f t="shared" si="148"/>
        <v>0</v>
      </c>
      <c r="DQ116" s="399">
        <f t="shared" si="148"/>
        <v>0</v>
      </c>
      <c r="DR116" s="399">
        <f t="shared" si="148"/>
        <v>0</v>
      </c>
      <c r="DS116" s="399">
        <f t="shared" si="106"/>
        <v>0</v>
      </c>
      <c r="DT116" s="400">
        <f t="shared" si="149"/>
        <v>0</v>
      </c>
      <c r="DU116" s="400">
        <f t="shared" si="149"/>
        <v>0</v>
      </c>
      <c r="DV116" s="386">
        <f t="shared" si="197"/>
        <v>0</v>
      </c>
      <c r="DW116" s="386">
        <f t="shared" si="197"/>
        <v>122.269007474245</v>
      </c>
      <c r="DX116" s="386">
        <f t="shared" si="197"/>
        <v>0</v>
      </c>
      <c r="DY116" s="386">
        <f t="shared" si="197"/>
        <v>8.7739334067166546</v>
      </c>
      <c r="DZ116" s="386">
        <f t="shared" si="197"/>
        <v>12.262279511161262</v>
      </c>
      <c r="EA116" s="401">
        <f t="shared" si="150"/>
        <v>168</v>
      </c>
      <c r="EB116" s="386">
        <f t="shared" si="151"/>
        <v>0</v>
      </c>
      <c r="EC116" s="386">
        <f t="shared" si="151"/>
        <v>6.7785711319633517</v>
      </c>
      <c r="ED116" s="386">
        <f t="shared" si="151"/>
        <v>0</v>
      </c>
      <c r="EE116" s="385">
        <f t="shared" si="152"/>
        <v>13.181550583176829</v>
      </c>
      <c r="EF116" s="385">
        <f t="shared" si="152"/>
        <v>4.7346578927368919</v>
      </c>
      <c r="EG116" s="402">
        <f t="shared" si="199"/>
        <v>0</v>
      </c>
      <c r="EH116" s="402">
        <f t="shared" si="199"/>
        <v>4944.2352651020738</v>
      </c>
      <c r="EI116" s="402">
        <f t="shared" si="199"/>
        <v>0</v>
      </c>
      <c r="EJ116" s="402">
        <f t="shared" si="199"/>
        <v>354.7946602272321</v>
      </c>
      <c r="EK116" s="402">
        <f t="shared" si="199"/>
        <v>495.85415014015598</v>
      </c>
      <c r="EL116" s="402">
        <f t="shared" si="199"/>
        <v>0</v>
      </c>
      <c r="EM116" s="402">
        <f t="shared" si="153"/>
        <v>6793.4756460022327</v>
      </c>
      <c r="EN116" s="402">
        <f t="shared" si="154"/>
        <v>274.10748749813581</v>
      </c>
      <c r="EO116" s="402">
        <f t="shared" si="154"/>
        <v>0</v>
      </c>
      <c r="EP116" s="402">
        <f t="shared" si="155"/>
        <v>533.02704085332334</v>
      </c>
      <c r="EQ116" s="402">
        <f t="shared" si="156"/>
        <v>191.45704218131146</v>
      </c>
      <c r="ER116" s="394">
        <f t="shared" si="195"/>
        <v>0</v>
      </c>
      <c r="ES116" s="394">
        <f t="shared" si="195"/>
        <v>0</v>
      </c>
      <c r="ET116" s="394">
        <f t="shared" si="195"/>
        <v>0</v>
      </c>
      <c r="EU116" s="394">
        <f t="shared" si="195"/>
        <v>0</v>
      </c>
      <c r="EV116" s="394">
        <f t="shared" si="195"/>
        <v>0</v>
      </c>
      <c r="EW116" s="394">
        <f t="shared" si="195"/>
        <v>0</v>
      </c>
      <c r="EX116" s="394">
        <f t="shared" si="192"/>
        <v>0</v>
      </c>
      <c r="EY116" s="403">
        <f t="shared" si="157"/>
        <v>-958</v>
      </c>
      <c r="EZ116" s="394">
        <f t="shared" si="158"/>
        <v>0</v>
      </c>
      <c r="FA116" s="396">
        <f t="shared" si="159"/>
        <v>0</v>
      </c>
      <c r="FB116" s="396">
        <f t="shared" si="159"/>
        <v>0</v>
      </c>
      <c r="FC116" s="404">
        <f t="shared" si="181"/>
        <v>0</v>
      </c>
      <c r="FD116" s="404">
        <f t="shared" si="181"/>
        <v>981.06322663858475</v>
      </c>
      <c r="FE116" s="404">
        <f t="shared" si="181"/>
        <v>0</v>
      </c>
      <c r="FF116" s="404">
        <f t="shared" si="179"/>
        <v>70.400370430083626</v>
      </c>
      <c r="FG116" s="404">
        <f t="shared" si="179"/>
        <v>98.390195125270111</v>
      </c>
      <c r="FH116" s="404">
        <f t="shared" si="179"/>
        <v>0</v>
      </c>
      <c r="FI116" s="404">
        <f t="shared" si="179"/>
        <v>0</v>
      </c>
      <c r="FJ116" s="404">
        <f t="shared" si="179"/>
        <v>54.389963606467845</v>
      </c>
      <c r="FK116" s="392">
        <f t="shared" si="160"/>
        <v>1348</v>
      </c>
      <c r="FL116" s="384">
        <f t="shared" si="161"/>
        <v>105.76625110787121</v>
      </c>
      <c r="FM116" s="384">
        <f t="shared" si="161"/>
        <v>37.989993091722205</v>
      </c>
      <c r="FN116" s="405">
        <f t="shared" si="189"/>
        <v>0</v>
      </c>
      <c r="FO116" s="405">
        <f t="shared" si="189"/>
        <v>0</v>
      </c>
      <c r="FP116" s="405">
        <f t="shared" si="189"/>
        <v>0</v>
      </c>
      <c r="FQ116" s="405">
        <f t="shared" si="187"/>
        <v>0</v>
      </c>
      <c r="FR116" s="405">
        <f t="shared" si="187"/>
        <v>0</v>
      </c>
      <c r="FS116" s="405">
        <f t="shared" si="187"/>
        <v>0</v>
      </c>
      <c r="FT116" s="405">
        <f t="shared" si="183"/>
        <v>0</v>
      </c>
      <c r="FU116" s="405">
        <f t="shared" si="183"/>
        <v>0</v>
      </c>
      <c r="FV116" s="405">
        <f t="shared" si="183"/>
        <v>0</v>
      </c>
      <c r="FW116" s="397">
        <f t="shared" si="162"/>
        <v>-1890.2836460022472</v>
      </c>
      <c r="FX116" s="406">
        <f t="shared" si="163"/>
        <v>0</v>
      </c>
      <c r="FY116" s="331">
        <f t="shared" si="164"/>
        <v>476.73495781867422</v>
      </c>
      <c r="FZ116" s="382">
        <f t="shared" si="165"/>
        <v>191.45704218132568</v>
      </c>
      <c r="GA116" s="331">
        <f t="shared" si="166"/>
        <v>0</v>
      </c>
      <c r="GB116" s="407">
        <f t="shared" si="167"/>
        <v>0</v>
      </c>
      <c r="GC116" s="407">
        <f t="shared" si="168"/>
        <v>0</v>
      </c>
      <c r="GD116" s="407">
        <f t="shared" si="169"/>
        <v>0</v>
      </c>
      <c r="GE116" s="407">
        <f t="shared" si="170"/>
        <v>0</v>
      </c>
      <c r="GF116" s="407">
        <f t="shared" si="171"/>
        <v>0</v>
      </c>
      <c r="GG116" s="407">
        <f t="shared" si="172"/>
        <v>0</v>
      </c>
      <c r="GH116" s="407">
        <f t="shared" si="173"/>
        <v>0</v>
      </c>
      <c r="GI116" s="407">
        <f t="shared" si="174"/>
        <v>3.4816594052244909E-13</v>
      </c>
      <c r="GJ116">
        <f t="shared" si="175"/>
        <v>0</v>
      </c>
      <c r="GK116" s="382">
        <f t="shared" si="176"/>
        <v>3.4816594052244909E-13</v>
      </c>
      <c r="GL116">
        <v>2</v>
      </c>
      <c r="GM116">
        <f t="shared" si="185"/>
        <v>60</v>
      </c>
      <c r="GN116">
        <f t="shared" si="185"/>
        <v>0</v>
      </c>
      <c r="GO116">
        <f t="shared" si="185"/>
        <v>15400</v>
      </c>
      <c r="GP116">
        <f t="shared" si="185"/>
        <v>0</v>
      </c>
      <c r="GQ116">
        <f t="shared" si="185"/>
        <v>0</v>
      </c>
      <c r="GR116">
        <f t="shared" si="184"/>
        <v>168</v>
      </c>
      <c r="GS116">
        <f t="shared" si="184"/>
        <v>6793.4756460022327</v>
      </c>
      <c r="GT116">
        <f t="shared" si="184"/>
        <v>0</v>
      </c>
      <c r="GU116">
        <f t="shared" si="184"/>
        <v>1348</v>
      </c>
      <c r="GV116">
        <f t="shared" si="184"/>
        <v>0</v>
      </c>
    </row>
    <row r="117" spans="1:204" customFormat="1" x14ac:dyDescent="0.25">
      <c r="A117" s="378">
        <v>31020</v>
      </c>
      <c r="B117" s="32" t="s">
        <v>1250</v>
      </c>
      <c r="C117" t="s">
        <v>888</v>
      </c>
      <c r="D117">
        <v>2</v>
      </c>
      <c r="E117" s="379">
        <v>5604</v>
      </c>
      <c r="F117" s="379">
        <v>39159</v>
      </c>
      <c r="G117" s="379">
        <v>853</v>
      </c>
      <c r="H117" s="379">
        <v>20030</v>
      </c>
      <c r="I117" s="379">
        <v>41070</v>
      </c>
      <c r="J117" s="379">
        <v>0</v>
      </c>
      <c r="K117" s="379">
        <v>764</v>
      </c>
      <c r="L117" s="379">
        <v>4916</v>
      </c>
      <c r="M117" s="380">
        <v>2545.583543321352</v>
      </c>
      <c r="N117" s="381">
        <f t="shared" si="107"/>
        <v>114941.58354332135</v>
      </c>
      <c r="O117" s="379">
        <v>4842</v>
      </c>
      <c r="P117" s="379">
        <v>35841</v>
      </c>
      <c r="Q117" s="379">
        <v>805</v>
      </c>
      <c r="R117" s="379">
        <v>16662</v>
      </c>
      <c r="S117" s="379">
        <v>43570</v>
      </c>
      <c r="T117" s="379">
        <v>0</v>
      </c>
      <c r="U117" s="379">
        <v>540</v>
      </c>
      <c r="V117" s="379">
        <v>4936</v>
      </c>
      <c r="W117" s="480">
        <f>(VLOOKUP(A117,'[1]floresta plant'!$A$4:$F$573,6,0))*1000</f>
        <v>2432.8936880837655</v>
      </c>
      <c r="X117" s="24">
        <f t="shared" si="108"/>
        <v>109628.89368808377</v>
      </c>
      <c r="Y117" s="53">
        <f t="shared" si="193"/>
        <v>-48</v>
      </c>
      <c r="Z117" s="53">
        <f t="shared" si="193"/>
        <v>-3368</v>
      </c>
      <c r="AA117" s="53">
        <f t="shared" si="193"/>
        <v>2500</v>
      </c>
      <c r="AB117" s="53">
        <f t="shared" si="193"/>
        <v>0</v>
      </c>
      <c r="AC117" s="53">
        <f t="shared" si="193"/>
        <v>-224</v>
      </c>
      <c r="AD117" s="53">
        <f t="shared" si="193"/>
        <v>20</v>
      </c>
      <c r="AE117" s="53">
        <f t="shared" si="190"/>
        <v>-112.68985523758647</v>
      </c>
      <c r="AF117" s="53">
        <f t="shared" si="109"/>
        <v>-3318</v>
      </c>
      <c r="AG117" s="53">
        <f t="shared" si="110"/>
        <v>-762</v>
      </c>
      <c r="AH117" s="53">
        <f t="shared" si="111"/>
        <v>6658.9293552375784</v>
      </c>
      <c r="AI117" s="53">
        <f t="shared" si="177"/>
        <v>-5312.6898552375787</v>
      </c>
      <c r="AJ117" s="469">
        <v>1318.0995</v>
      </c>
      <c r="AK117" s="469">
        <v>0</v>
      </c>
      <c r="AL117" s="469">
        <v>28.14</v>
      </c>
      <c r="AM117" s="470">
        <f t="shared" si="112"/>
        <v>1346.2395000000001</v>
      </c>
      <c r="AN117" s="53">
        <f t="shared" si="113"/>
        <v>6658.9293552375784</v>
      </c>
      <c r="AO117" s="382">
        <f t="shared" si="114"/>
        <v>3</v>
      </c>
      <c r="AP117">
        <v>2</v>
      </c>
      <c r="AQ117" s="383">
        <f t="shared" si="115"/>
        <v>2520</v>
      </c>
      <c r="AR117" s="383">
        <f t="shared" si="116"/>
        <v>-7832.689855237586</v>
      </c>
      <c r="AS117" s="383">
        <f t="shared" si="117"/>
        <v>0</v>
      </c>
      <c r="AT117" s="383">
        <f t="shared" si="118"/>
        <v>7784.689855237586</v>
      </c>
      <c r="AU117" s="383">
        <f t="shared" si="119"/>
        <v>0</v>
      </c>
      <c r="AV117" s="383">
        <f t="shared" si="120"/>
        <v>1</v>
      </c>
      <c r="AW117" s="383">
        <f t="shared" si="121"/>
        <v>0</v>
      </c>
      <c r="AX117" s="383">
        <f t="shared" si="122"/>
        <v>1</v>
      </c>
      <c r="AY117" s="383">
        <f t="shared" si="123"/>
        <v>0</v>
      </c>
      <c r="AZ117">
        <f t="shared" si="124"/>
        <v>0</v>
      </c>
      <c r="BA117">
        <f t="shared" si="125"/>
        <v>0</v>
      </c>
      <c r="BB117" s="383">
        <f t="shared" si="126"/>
        <v>0</v>
      </c>
      <c r="BC117" s="384">
        <f t="shared" si="188"/>
        <v>6.1281629794014145E-3</v>
      </c>
      <c r="BD117" s="384">
        <f t="shared" si="188"/>
        <v>0.42999276905466594</v>
      </c>
      <c r="BE117" s="384">
        <f t="shared" si="188"/>
        <v>2500</v>
      </c>
      <c r="BF117" s="384">
        <f t="shared" si="186"/>
        <v>0</v>
      </c>
      <c r="BG117" s="384">
        <f t="shared" si="186"/>
        <v>2.8598093903873269E-2</v>
      </c>
      <c r="BH117" s="384">
        <f t="shared" si="186"/>
        <v>20</v>
      </c>
      <c r="BI117" s="384">
        <f t="shared" si="182"/>
        <v>1.4387120812939209E-2</v>
      </c>
      <c r="BJ117" s="384">
        <f t="shared" si="182"/>
        <v>0.4236092659511228</v>
      </c>
      <c r="BK117" s="384">
        <f t="shared" si="182"/>
        <v>9.7284587297997452E-2</v>
      </c>
      <c r="BL117" s="474">
        <f t="shared" si="127"/>
        <v>7832.689855237586</v>
      </c>
      <c r="BM117" s="409">
        <f t="shared" si="128"/>
        <v>6658.9293552375784</v>
      </c>
      <c r="BN117" s="473">
        <f t="shared" si="129"/>
        <v>2520</v>
      </c>
      <c r="BO117" s="387">
        <f t="shared" si="130"/>
        <v>1</v>
      </c>
      <c r="BP117" s="387">
        <f t="shared" si="131"/>
        <v>0</v>
      </c>
      <c r="BQ117" s="388">
        <f t="shared" si="132"/>
        <v>0</v>
      </c>
      <c r="BR117" s="389">
        <f t="shared" si="133"/>
        <v>5312.689855237586</v>
      </c>
      <c r="BS117" s="390">
        <f t="shared" si="134"/>
        <v>-48</v>
      </c>
      <c r="BT117" s="391">
        <f t="shared" si="180"/>
        <v>0</v>
      </c>
      <c r="BU117" s="391">
        <f t="shared" si="180"/>
        <v>0</v>
      </c>
      <c r="BV117" s="391">
        <f t="shared" si="180"/>
        <v>0</v>
      </c>
      <c r="BW117" s="391">
        <f t="shared" si="178"/>
        <v>0</v>
      </c>
      <c r="BX117" s="391">
        <f t="shared" si="178"/>
        <v>0</v>
      </c>
      <c r="BY117" s="391">
        <f t="shared" si="178"/>
        <v>0</v>
      </c>
      <c r="BZ117" s="391">
        <f t="shared" si="178"/>
        <v>0</v>
      </c>
      <c r="CA117" s="391">
        <f t="shared" si="178"/>
        <v>0</v>
      </c>
      <c r="CB117" s="391">
        <f t="shared" si="135"/>
        <v>0</v>
      </c>
      <c r="CC117" s="391">
        <f t="shared" si="135"/>
        <v>0</v>
      </c>
      <c r="CD117" s="392">
        <f t="shared" si="136"/>
        <v>0</v>
      </c>
      <c r="CE117" s="393">
        <f t="shared" si="137"/>
        <v>-3368</v>
      </c>
      <c r="CF117" s="392">
        <f t="shared" si="194"/>
        <v>0</v>
      </c>
      <c r="CG117" s="392">
        <f t="shared" si="194"/>
        <v>0</v>
      </c>
      <c r="CH117" s="392">
        <f t="shared" si="194"/>
        <v>0</v>
      </c>
      <c r="CI117" s="392">
        <f t="shared" si="194"/>
        <v>0</v>
      </c>
      <c r="CJ117" s="392">
        <f t="shared" si="194"/>
        <v>0</v>
      </c>
      <c r="CK117" s="392">
        <f t="shared" si="194"/>
        <v>0</v>
      </c>
      <c r="CL117" s="392">
        <f t="shared" si="191"/>
        <v>0</v>
      </c>
      <c r="CM117" s="392">
        <f t="shared" si="138"/>
        <v>0</v>
      </c>
      <c r="CN117" s="392">
        <f t="shared" si="139"/>
        <v>0</v>
      </c>
      <c r="CO117" s="394">
        <f t="shared" si="140"/>
        <v>15.320407448503536</v>
      </c>
      <c r="CP117" s="394">
        <f t="shared" si="140"/>
        <v>1074.9819226366649</v>
      </c>
      <c r="CQ117" s="395">
        <f t="shared" si="141"/>
        <v>2500</v>
      </c>
      <c r="CR117" s="394">
        <f t="shared" si="198"/>
        <v>0</v>
      </c>
      <c r="CS117" s="394">
        <f t="shared" si="198"/>
        <v>71.495234759683171</v>
      </c>
      <c r="CT117" s="394">
        <f t="shared" si="198"/>
        <v>0</v>
      </c>
      <c r="CU117" s="394">
        <f t="shared" si="198"/>
        <v>35.967802032348025</v>
      </c>
      <c r="CV117" s="394">
        <f t="shared" si="198"/>
        <v>1059.0231648778069</v>
      </c>
      <c r="CW117" s="394">
        <f t="shared" si="198"/>
        <v>243.21146824499363</v>
      </c>
      <c r="CX117" s="396">
        <f t="shared" si="142"/>
        <v>0</v>
      </c>
      <c r="CY117" s="396">
        <f t="shared" si="142"/>
        <v>0</v>
      </c>
      <c r="CZ117" s="397">
        <f t="shared" si="143"/>
        <v>0</v>
      </c>
      <c r="DA117" s="397">
        <f t="shared" si="143"/>
        <v>0</v>
      </c>
      <c r="DB117" s="397">
        <f t="shared" si="143"/>
        <v>0</v>
      </c>
      <c r="DC117" s="397">
        <f t="shared" si="144"/>
        <v>0</v>
      </c>
      <c r="DD117" s="397">
        <f t="shared" si="196"/>
        <v>0</v>
      </c>
      <c r="DE117" s="397">
        <f t="shared" si="196"/>
        <v>0</v>
      </c>
      <c r="DF117" s="397">
        <f t="shared" si="196"/>
        <v>0</v>
      </c>
      <c r="DG117" s="397">
        <f t="shared" si="196"/>
        <v>0</v>
      </c>
      <c r="DH117" s="397">
        <f t="shared" si="196"/>
        <v>0</v>
      </c>
      <c r="DI117" s="398">
        <f t="shared" si="145"/>
        <v>0</v>
      </c>
      <c r="DJ117" s="398">
        <f t="shared" si="145"/>
        <v>0</v>
      </c>
      <c r="DK117" s="399">
        <f t="shared" si="146"/>
        <v>0</v>
      </c>
      <c r="DL117" s="399">
        <f t="shared" si="146"/>
        <v>0</v>
      </c>
      <c r="DM117" s="399">
        <f t="shared" si="146"/>
        <v>0</v>
      </c>
      <c r="DN117" s="399">
        <f t="shared" si="105"/>
        <v>0</v>
      </c>
      <c r="DO117" s="399">
        <f t="shared" si="147"/>
        <v>-224</v>
      </c>
      <c r="DP117" s="399">
        <f t="shared" si="148"/>
        <v>0</v>
      </c>
      <c r="DQ117" s="399">
        <f t="shared" si="148"/>
        <v>0</v>
      </c>
      <c r="DR117" s="399">
        <f t="shared" si="148"/>
        <v>0</v>
      </c>
      <c r="DS117" s="399">
        <f t="shared" si="106"/>
        <v>0</v>
      </c>
      <c r="DT117" s="400">
        <f t="shared" si="149"/>
        <v>0</v>
      </c>
      <c r="DU117" s="400">
        <f t="shared" si="149"/>
        <v>0</v>
      </c>
      <c r="DV117" s="386">
        <f t="shared" si="197"/>
        <v>0.12256325958802829</v>
      </c>
      <c r="DW117" s="386">
        <f t="shared" si="197"/>
        <v>8.5998553810933185</v>
      </c>
      <c r="DX117" s="386">
        <f t="shared" si="197"/>
        <v>0</v>
      </c>
      <c r="DY117" s="386">
        <f t="shared" si="197"/>
        <v>0</v>
      </c>
      <c r="DZ117" s="386">
        <f t="shared" si="197"/>
        <v>0.57196187807746535</v>
      </c>
      <c r="EA117" s="401">
        <f t="shared" si="150"/>
        <v>20</v>
      </c>
      <c r="EB117" s="386">
        <f t="shared" si="151"/>
        <v>0.28774241625878416</v>
      </c>
      <c r="EC117" s="386">
        <f t="shared" si="151"/>
        <v>8.4721853190224561</v>
      </c>
      <c r="ED117" s="386">
        <f t="shared" si="151"/>
        <v>1.945691745959949</v>
      </c>
      <c r="EE117" s="385">
        <f t="shared" si="152"/>
        <v>0</v>
      </c>
      <c r="EF117" s="385">
        <f t="shared" si="152"/>
        <v>0</v>
      </c>
      <c r="EG117" s="402">
        <f t="shared" si="199"/>
        <v>0</v>
      </c>
      <c r="EH117" s="402">
        <f t="shared" si="199"/>
        <v>0</v>
      </c>
      <c r="EI117" s="402">
        <f t="shared" si="199"/>
        <v>0</v>
      </c>
      <c r="EJ117" s="402">
        <f t="shared" si="199"/>
        <v>0</v>
      </c>
      <c r="EK117" s="402">
        <f t="shared" si="199"/>
        <v>0</v>
      </c>
      <c r="EL117" s="402">
        <f t="shared" si="199"/>
        <v>0</v>
      </c>
      <c r="EM117" s="402">
        <f t="shared" si="153"/>
        <v>-112.68985523758647</v>
      </c>
      <c r="EN117" s="402">
        <f t="shared" si="154"/>
        <v>0</v>
      </c>
      <c r="EO117" s="402">
        <f t="shared" si="154"/>
        <v>0</v>
      </c>
      <c r="EP117" s="402">
        <f t="shared" si="155"/>
        <v>0</v>
      </c>
      <c r="EQ117" s="402">
        <f t="shared" si="156"/>
        <v>0</v>
      </c>
      <c r="ER117" s="394">
        <f t="shared" si="195"/>
        <v>0</v>
      </c>
      <c r="ES117" s="394">
        <f t="shared" si="195"/>
        <v>0</v>
      </c>
      <c r="ET117" s="394">
        <f t="shared" si="195"/>
        <v>0</v>
      </c>
      <c r="EU117" s="394">
        <f t="shared" si="195"/>
        <v>0</v>
      </c>
      <c r="EV117" s="394">
        <f t="shared" si="195"/>
        <v>0</v>
      </c>
      <c r="EW117" s="394">
        <f t="shared" si="195"/>
        <v>0</v>
      </c>
      <c r="EX117" s="394">
        <f t="shared" si="192"/>
        <v>0</v>
      </c>
      <c r="EY117" s="403">
        <f t="shared" si="157"/>
        <v>-3318</v>
      </c>
      <c r="EZ117" s="394">
        <f t="shared" si="158"/>
        <v>0</v>
      </c>
      <c r="FA117" s="396">
        <f t="shared" si="159"/>
        <v>0</v>
      </c>
      <c r="FB117" s="396">
        <f t="shared" si="159"/>
        <v>0</v>
      </c>
      <c r="FC117" s="404">
        <f t="shared" si="181"/>
        <v>0</v>
      </c>
      <c r="FD117" s="404">
        <f t="shared" si="181"/>
        <v>0</v>
      </c>
      <c r="FE117" s="404">
        <f t="shared" si="181"/>
        <v>0</v>
      </c>
      <c r="FF117" s="404">
        <f t="shared" si="179"/>
        <v>0</v>
      </c>
      <c r="FG117" s="404">
        <f t="shared" si="179"/>
        <v>0</v>
      </c>
      <c r="FH117" s="404">
        <f t="shared" si="179"/>
        <v>0</v>
      </c>
      <c r="FI117" s="404">
        <f t="shared" si="179"/>
        <v>0</v>
      </c>
      <c r="FJ117" s="404">
        <f t="shared" si="179"/>
        <v>0</v>
      </c>
      <c r="FK117" s="392">
        <f t="shared" si="160"/>
        <v>-762</v>
      </c>
      <c r="FL117" s="384">
        <f t="shared" si="161"/>
        <v>0</v>
      </c>
      <c r="FM117" s="384">
        <f t="shared" si="161"/>
        <v>0</v>
      </c>
      <c r="FN117" s="405">
        <f t="shared" si="189"/>
        <v>32.557029291908435</v>
      </c>
      <c r="FO117" s="405">
        <f t="shared" si="189"/>
        <v>2284.4182219822419</v>
      </c>
      <c r="FP117" s="405">
        <f t="shared" si="189"/>
        <v>0</v>
      </c>
      <c r="FQ117" s="405">
        <f t="shared" si="187"/>
        <v>0</v>
      </c>
      <c r="FR117" s="405">
        <f t="shared" si="187"/>
        <v>151.93280336223938</v>
      </c>
      <c r="FS117" s="405">
        <f t="shared" si="187"/>
        <v>0</v>
      </c>
      <c r="FT117" s="405">
        <f t="shared" si="183"/>
        <v>76.434310788979673</v>
      </c>
      <c r="FU117" s="405">
        <f t="shared" si="183"/>
        <v>2250.5046498031707</v>
      </c>
      <c r="FV117" s="405">
        <f t="shared" si="183"/>
        <v>516.84284000904643</v>
      </c>
      <c r="FW117" s="397">
        <f t="shared" si="162"/>
        <v>6658.9293552375784</v>
      </c>
      <c r="FX117" s="406">
        <f t="shared" si="163"/>
        <v>1346.2394999999933</v>
      </c>
      <c r="FY117" s="331">
        <f t="shared" si="164"/>
        <v>1346.2394999999933</v>
      </c>
      <c r="FZ117" s="382">
        <f t="shared" si="165"/>
        <v>6.8212102632969618E-12</v>
      </c>
      <c r="GA117" s="331">
        <f t="shared" si="166"/>
        <v>0</v>
      </c>
      <c r="GB117" s="407">
        <f t="shared" si="167"/>
        <v>0</v>
      </c>
      <c r="GC117" s="407">
        <f t="shared" si="168"/>
        <v>-1.6164847238542279E-13</v>
      </c>
      <c r="GD117" s="407">
        <f t="shared" si="169"/>
        <v>0</v>
      </c>
      <c r="GE117" s="407">
        <f t="shared" si="170"/>
        <v>0</v>
      </c>
      <c r="GF117" s="407">
        <f t="shared" si="171"/>
        <v>-1.7763568394002505E-15</v>
      </c>
      <c r="GG117" s="407">
        <f t="shared" si="172"/>
        <v>0</v>
      </c>
      <c r="GH117" s="407">
        <f t="shared" si="173"/>
        <v>0</v>
      </c>
      <c r="GI117" s="407">
        <f t="shared" si="174"/>
        <v>0</v>
      </c>
      <c r="GJ117">
        <f t="shared" si="175"/>
        <v>0</v>
      </c>
      <c r="GK117" s="382">
        <f t="shared" si="176"/>
        <v>-1.6342482922482304E-13</v>
      </c>
      <c r="GL117">
        <v>2</v>
      </c>
      <c r="GM117">
        <f t="shared" si="185"/>
        <v>0</v>
      </c>
      <c r="GN117">
        <f t="shared" si="185"/>
        <v>0</v>
      </c>
      <c r="GO117">
        <f t="shared" si="185"/>
        <v>2500</v>
      </c>
      <c r="GP117">
        <f t="shared" si="185"/>
        <v>0</v>
      </c>
      <c r="GQ117">
        <f t="shared" si="185"/>
        <v>0</v>
      </c>
      <c r="GR117">
        <f t="shared" si="184"/>
        <v>20</v>
      </c>
      <c r="GS117">
        <f t="shared" si="184"/>
        <v>0</v>
      </c>
      <c r="GT117">
        <f t="shared" si="184"/>
        <v>0</v>
      </c>
      <c r="GU117">
        <f t="shared" si="184"/>
        <v>0</v>
      </c>
      <c r="GV117">
        <f t="shared" si="184"/>
        <v>6658.9293552375784</v>
      </c>
    </row>
    <row r="118" spans="1:204" customFormat="1" x14ac:dyDescent="0.25">
      <c r="A118" s="378">
        <v>31021</v>
      </c>
      <c r="B118" s="32" t="s">
        <v>1251</v>
      </c>
      <c r="C118" t="s">
        <v>888</v>
      </c>
      <c r="D118">
        <v>2</v>
      </c>
      <c r="E118" s="379">
        <v>14887</v>
      </c>
      <c r="F118" s="379">
        <v>14881</v>
      </c>
      <c r="G118" s="379">
        <v>52889</v>
      </c>
      <c r="H118" s="379">
        <v>72260</v>
      </c>
      <c r="I118" s="379">
        <v>23965</v>
      </c>
      <c r="J118" s="379">
        <v>560</v>
      </c>
      <c r="K118" s="379">
        <v>1425</v>
      </c>
      <c r="L118" s="379">
        <v>225</v>
      </c>
      <c r="M118" s="380">
        <v>51.55666398642316</v>
      </c>
      <c r="N118" s="381">
        <f t="shared" si="107"/>
        <v>181143.55666398641</v>
      </c>
      <c r="O118" s="379">
        <v>11922</v>
      </c>
      <c r="P118" s="379">
        <v>14719</v>
      </c>
      <c r="Q118" s="379">
        <v>112649</v>
      </c>
      <c r="R118" s="379">
        <v>24870</v>
      </c>
      <c r="S118" s="379">
        <v>21518</v>
      </c>
      <c r="T118" s="379">
        <v>0</v>
      </c>
      <c r="U118" s="379">
        <v>500</v>
      </c>
      <c r="V118" s="379">
        <v>25</v>
      </c>
      <c r="W118" s="480">
        <f>(VLOOKUP(A118,'[1]floresta plant'!$A$4:$F$573,6,0))*1000</f>
        <v>73.608252227274264</v>
      </c>
      <c r="X118" s="24">
        <f t="shared" si="108"/>
        <v>186276.60825222728</v>
      </c>
      <c r="Y118" s="53">
        <f t="shared" si="193"/>
        <v>59760</v>
      </c>
      <c r="Z118" s="53">
        <f t="shared" si="193"/>
        <v>-47390</v>
      </c>
      <c r="AA118" s="53">
        <f t="shared" si="193"/>
        <v>-2447</v>
      </c>
      <c r="AB118" s="53">
        <f t="shared" si="193"/>
        <v>-560</v>
      </c>
      <c r="AC118" s="53">
        <f t="shared" si="193"/>
        <v>-925</v>
      </c>
      <c r="AD118" s="53">
        <f t="shared" si="193"/>
        <v>-200</v>
      </c>
      <c r="AE118" s="53">
        <f t="shared" si="190"/>
        <v>22.051588240851103</v>
      </c>
      <c r="AF118" s="53">
        <f t="shared" si="109"/>
        <v>-162</v>
      </c>
      <c r="AG118" s="53">
        <f t="shared" si="110"/>
        <v>-2965</v>
      </c>
      <c r="AH118" s="53">
        <f t="shared" si="111"/>
        <v>-3436.1959882408651</v>
      </c>
      <c r="AI118" s="53">
        <f t="shared" si="177"/>
        <v>5133.0515882408654</v>
      </c>
      <c r="AJ118" s="469">
        <v>1455.8156000000004</v>
      </c>
      <c r="AK118" s="469">
        <v>0</v>
      </c>
      <c r="AL118" s="469">
        <v>241.04</v>
      </c>
      <c r="AM118" s="470">
        <f t="shared" si="112"/>
        <v>1696.8556000000003</v>
      </c>
      <c r="AN118" s="53">
        <f t="shared" si="113"/>
        <v>-3436.1959882408651</v>
      </c>
      <c r="AO118" s="382">
        <f t="shared" si="114"/>
        <v>2</v>
      </c>
      <c r="AP118">
        <v>2</v>
      </c>
      <c r="AQ118" s="383">
        <f t="shared" si="115"/>
        <v>59782.051588240851</v>
      </c>
      <c r="AR118" s="383">
        <f t="shared" si="116"/>
        <v>-54649</v>
      </c>
      <c r="AS118" s="383">
        <f t="shared" si="117"/>
        <v>59760</v>
      </c>
      <c r="AT118" s="383">
        <f t="shared" si="118"/>
        <v>54649</v>
      </c>
      <c r="AU118" s="383">
        <f t="shared" si="119"/>
        <v>3436.1959882408651</v>
      </c>
      <c r="AV118" s="383">
        <f t="shared" si="120"/>
        <v>1</v>
      </c>
      <c r="AW118" s="383">
        <f t="shared" si="121"/>
        <v>0</v>
      </c>
      <c r="AX118" s="383">
        <f t="shared" si="122"/>
        <v>0</v>
      </c>
      <c r="AY118" s="383">
        <f t="shared" si="123"/>
        <v>54649</v>
      </c>
      <c r="AZ118">
        <f t="shared" si="124"/>
        <v>3436.1959882408651</v>
      </c>
      <c r="BA118">
        <f t="shared" si="125"/>
        <v>1674.8040117591349</v>
      </c>
      <c r="BB118" s="383">
        <f t="shared" si="126"/>
        <v>0</v>
      </c>
      <c r="BC118" s="384">
        <f t="shared" si="188"/>
        <v>59760</v>
      </c>
      <c r="BD118" s="384">
        <f t="shared" si="188"/>
        <v>0.86717048802356855</v>
      </c>
      <c r="BE118" s="384">
        <f t="shared" si="188"/>
        <v>4.47766656297462E-2</v>
      </c>
      <c r="BF118" s="384">
        <f t="shared" si="186"/>
        <v>1.0247214038683233E-2</v>
      </c>
      <c r="BG118" s="384">
        <f t="shared" si="186"/>
        <v>1.6926201760324982E-2</v>
      </c>
      <c r="BH118" s="384">
        <f t="shared" si="186"/>
        <v>3.6597192995297262E-3</v>
      </c>
      <c r="BI118" s="384">
        <f t="shared" si="182"/>
        <v>22.051588240851103</v>
      </c>
      <c r="BJ118" s="384">
        <f t="shared" si="182"/>
        <v>2.9643726326190781E-3</v>
      </c>
      <c r="BK118" s="384">
        <f t="shared" si="182"/>
        <v>5.4255338615528191E-2</v>
      </c>
      <c r="BL118" s="474">
        <f t="shared" si="127"/>
        <v>0</v>
      </c>
      <c r="BM118" s="409">
        <f t="shared" si="128"/>
        <v>0</v>
      </c>
      <c r="BN118" s="473">
        <f t="shared" si="129"/>
        <v>22.051588240851103</v>
      </c>
      <c r="BO118" s="387">
        <f t="shared" si="130"/>
        <v>0</v>
      </c>
      <c r="BP118" s="387">
        <f t="shared" si="131"/>
        <v>0</v>
      </c>
      <c r="BQ118" s="388">
        <f t="shared" si="132"/>
        <v>1</v>
      </c>
      <c r="BR118" s="389">
        <f t="shared" si="133"/>
        <v>0</v>
      </c>
      <c r="BS118" s="390">
        <f t="shared" si="134"/>
        <v>59760</v>
      </c>
      <c r="BT118" s="391">
        <f t="shared" si="180"/>
        <v>47390</v>
      </c>
      <c r="BU118" s="391">
        <f t="shared" si="180"/>
        <v>2447</v>
      </c>
      <c r="BV118" s="391">
        <f t="shared" si="180"/>
        <v>560</v>
      </c>
      <c r="BW118" s="391">
        <f t="shared" si="178"/>
        <v>924.99999999999989</v>
      </c>
      <c r="BX118" s="391">
        <f t="shared" si="178"/>
        <v>200</v>
      </c>
      <c r="BY118" s="391">
        <f t="shared" si="178"/>
        <v>0</v>
      </c>
      <c r="BZ118" s="391">
        <f t="shared" si="178"/>
        <v>162</v>
      </c>
      <c r="CA118" s="391">
        <f t="shared" si="178"/>
        <v>2965</v>
      </c>
      <c r="CB118" s="391">
        <f t="shared" si="135"/>
        <v>3436.1959882408651</v>
      </c>
      <c r="CC118" s="391">
        <f t="shared" si="135"/>
        <v>1674.8040117591349</v>
      </c>
      <c r="CD118" s="392">
        <f t="shared" si="136"/>
        <v>0</v>
      </c>
      <c r="CE118" s="393">
        <f t="shared" si="137"/>
        <v>-47390</v>
      </c>
      <c r="CF118" s="392">
        <f t="shared" si="194"/>
        <v>0</v>
      </c>
      <c r="CG118" s="392">
        <f t="shared" si="194"/>
        <v>0</v>
      </c>
      <c r="CH118" s="392">
        <f t="shared" si="194"/>
        <v>0</v>
      </c>
      <c r="CI118" s="392">
        <f t="shared" si="194"/>
        <v>0</v>
      </c>
      <c r="CJ118" s="392">
        <f t="shared" si="194"/>
        <v>0</v>
      </c>
      <c r="CK118" s="392">
        <f t="shared" si="194"/>
        <v>0</v>
      </c>
      <c r="CL118" s="392">
        <f t="shared" si="191"/>
        <v>0</v>
      </c>
      <c r="CM118" s="392">
        <f t="shared" si="138"/>
        <v>0</v>
      </c>
      <c r="CN118" s="392">
        <f t="shared" si="139"/>
        <v>0</v>
      </c>
      <c r="CO118" s="394">
        <f t="shared" si="140"/>
        <v>0</v>
      </c>
      <c r="CP118" s="394">
        <f t="shared" si="140"/>
        <v>0</v>
      </c>
      <c r="CQ118" s="395">
        <f t="shared" si="141"/>
        <v>-2447</v>
      </c>
      <c r="CR118" s="394">
        <f t="shared" si="198"/>
        <v>0</v>
      </c>
      <c r="CS118" s="394">
        <f t="shared" si="198"/>
        <v>0</v>
      </c>
      <c r="CT118" s="394">
        <f t="shared" si="198"/>
        <v>0</v>
      </c>
      <c r="CU118" s="394">
        <f t="shared" si="198"/>
        <v>0</v>
      </c>
      <c r="CV118" s="394">
        <f t="shared" si="198"/>
        <v>0</v>
      </c>
      <c r="CW118" s="394">
        <f t="shared" si="198"/>
        <v>0</v>
      </c>
      <c r="CX118" s="396">
        <f t="shared" si="142"/>
        <v>0</v>
      </c>
      <c r="CY118" s="396">
        <f t="shared" si="142"/>
        <v>0</v>
      </c>
      <c r="CZ118" s="397">
        <f t="shared" si="143"/>
        <v>0</v>
      </c>
      <c r="DA118" s="397">
        <f t="shared" si="143"/>
        <v>0</v>
      </c>
      <c r="DB118" s="397">
        <f t="shared" si="143"/>
        <v>0</v>
      </c>
      <c r="DC118" s="397">
        <f t="shared" si="144"/>
        <v>-560</v>
      </c>
      <c r="DD118" s="397">
        <f t="shared" si="196"/>
        <v>0</v>
      </c>
      <c r="DE118" s="397">
        <f t="shared" si="196"/>
        <v>0</v>
      </c>
      <c r="DF118" s="397">
        <f t="shared" si="196"/>
        <v>0</v>
      </c>
      <c r="DG118" s="397">
        <f t="shared" si="196"/>
        <v>0</v>
      </c>
      <c r="DH118" s="397">
        <f t="shared" si="196"/>
        <v>0</v>
      </c>
      <c r="DI118" s="398">
        <f t="shared" si="145"/>
        <v>0</v>
      </c>
      <c r="DJ118" s="398">
        <f t="shared" si="145"/>
        <v>0</v>
      </c>
      <c r="DK118" s="399">
        <f t="shared" si="146"/>
        <v>0</v>
      </c>
      <c r="DL118" s="399">
        <f t="shared" si="146"/>
        <v>0</v>
      </c>
      <c r="DM118" s="399">
        <f t="shared" si="146"/>
        <v>0</v>
      </c>
      <c r="DN118" s="399">
        <f t="shared" si="105"/>
        <v>0</v>
      </c>
      <c r="DO118" s="399">
        <f t="shared" si="147"/>
        <v>-925</v>
      </c>
      <c r="DP118" s="399">
        <f t="shared" si="148"/>
        <v>0</v>
      </c>
      <c r="DQ118" s="399">
        <f t="shared" si="148"/>
        <v>0</v>
      </c>
      <c r="DR118" s="399">
        <f t="shared" si="148"/>
        <v>0</v>
      </c>
      <c r="DS118" s="399">
        <f t="shared" si="106"/>
        <v>0</v>
      </c>
      <c r="DT118" s="400">
        <f t="shared" si="149"/>
        <v>0</v>
      </c>
      <c r="DU118" s="400">
        <f t="shared" si="149"/>
        <v>0</v>
      </c>
      <c r="DV118" s="386">
        <f t="shared" si="197"/>
        <v>0</v>
      </c>
      <c r="DW118" s="386">
        <f t="shared" si="197"/>
        <v>0</v>
      </c>
      <c r="DX118" s="386">
        <f t="shared" si="197"/>
        <v>0</v>
      </c>
      <c r="DY118" s="386">
        <f t="shared" si="197"/>
        <v>0</v>
      </c>
      <c r="DZ118" s="386">
        <f t="shared" si="197"/>
        <v>0</v>
      </c>
      <c r="EA118" s="401">
        <f t="shared" si="150"/>
        <v>-200</v>
      </c>
      <c r="EB118" s="386">
        <f t="shared" si="151"/>
        <v>0</v>
      </c>
      <c r="EC118" s="386">
        <f t="shared" si="151"/>
        <v>0</v>
      </c>
      <c r="ED118" s="386">
        <f t="shared" si="151"/>
        <v>0</v>
      </c>
      <c r="EE118" s="385">
        <f t="shared" si="152"/>
        <v>0</v>
      </c>
      <c r="EF118" s="385">
        <f t="shared" si="152"/>
        <v>0</v>
      </c>
      <c r="EG118" s="402">
        <f t="shared" si="199"/>
        <v>0</v>
      </c>
      <c r="EH118" s="402">
        <f t="shared" si="199"/>
        <v>0</v>
      </c>
      <c r="EI118" s="402">
        <f t="shared" si="199"/>
        <v>0</v>
      </c>
      <c r="EJ118" s="402">
        <f t="shared" si="199"/>
        <v>0</v>
      </c>
      <c r="EK118" s="402">
        <f t="shared" si="199"/>
        <v>0</v>
      </c>
      <c r="EL118" s="402">
        <f t="shared" si="199"/>
        <v>0</v>
      </c>
      <c r="EM118" s="402">
        <f t="shared" si="153"/>
        <v>22.051588240851103</v>
      </c>
      <c r="EN118" s="402">
        <f t="shared" si="154"/>
        <v>0</v>
      </c>
      <c r="EO118" s="402">
        <f t="shared" si="154"/>
        <v>0</v>
      </c>
      <c r="EP118" s="402">
        <f t="shared" si="155"/>
        <v>0</v>
      </c>
      <c r="EQ118" s="402">
        <f t="shared" si="156"/>
        <v>22.051588240851103</v>
      </c>
      <c r="ER118" s="394">
        <f t="shared" si="195"/>
        <v>0</v>
      </c>
      <c r="ES118" s="394">
        <f t="shared" si="195"/>
        <v>0</v>
      </c>
      <c r="ET118" s="394">
        <f t="shared" si="195"/>
        <v>0</v>
      </c>
      <c r="EU118" s="394">
        <f t="shared" si="195"/>
        <v>0</v>
      </c>
      <c r="EV118" s="394">
        <f t="shared" si="195"/>
        <v>0</v>
      </c>
      <c r="EW118" s="394">
        <f t="shared" si="195"/>
        <v>0</v>
      </c>
      <c r="EX118" s="394">
        <f t="shared" si="192"/>
        <v>0</v>
      </c>
      <c r="EY118" s="403">
        <f t="shared" si="157"/>
        <v>-162</v>
      </c>
      <c r="EZ118" s="394">
        <f t="shared" si="158"/>
        <v>0</v>
      </c>
      <c r="FA118" s="396">
        <f t="shared" si="159"/>
        <v>0</v>
      </c>
      <c r="FB118" s="396">
        <f t="shared" si="159"/>
        <v>0</v>
      </c>
      <c r="FC118" s="404">
        <f t="shared" si="181"/>
        <v>0</v>
      </c>
      <c r="FD118" s="404">
        <f t="shared" si="181"/>
        <v>0</v>
      </c>
      <c r="FE118" s="404">
        <f t="shared" si="181"/>
        <v>0</v>
      </c>
      <c r="FF118" s="404">
        <f t="shared" si="179"/>
        <v>0</v>
      </c>
      <c r="FG118" s="404">
        <f t="shared" si="179"/>
        <v>0</v>
      </c>
      <c r="FH118" s="404">
        <f t="shared" si="179"/>
        <v>0</v>
      </c>
      <c r="FI118" s="404">
        <f t="shared" si="179"/>
        <v>0</v>
      </c>
      <c r="FJ118" s="404">
        <f t="shared" si="179"/>
        <v>0</v>
      </c>
      <c r="FK118" s="392">
        <f t="shared" si="160"/>
        <v>-2965</v>
      </c>
      <c r="FL118" s="384">
        <f t="shared" si="161"/>
        <v>0</v>
      </c>
      <c r="FM118" s="384">
        <f t="shared" si="161"/>
        <v>0</v>
      </c>
      <c r="FN118" s="405">
        <f t="shared" si="189"/>
        <v>0</v>
      </c>
      <c r="FO118" s="405">
        <f t="shared" si="189"/>
        <v>0</v>
      </c>
      <c r="FP118" s="405">
        <f t="shared" si="189"/>
        <v>0</v>
      </c>
      <c r="FQ118" s="405">
        <f t="shared" si="187"/>
        <v>0</v>
      </c>
      <c r="FR118" s="405">
        <f t="shared" si="187"/>
        <v>0</v>
      </c>
      <c r="FS118" s="405">
        <f t="shared" si="187"/>
        <v>0</v>
      </c>
      <c r="FT118" s="405">
        <f t="shared" si="183"/>
        <v>0</v>
      </c>
      <c r="FU118" s="405">
        <f t="shared" si="183"/>
        <v>0</v>
      </c>
      <c r="FV118" s="405">
        <f t="shared" si="183"/>
        <v>0</v>
      </c>
      <c r="FW118" s="397">
        <f t="shared" si="162"/>
        <v>-3436.1959882408651</v>
      </c>
      <c r="FX118" s="406">
        <f t="shared" si="163"/>
        <v>0</v>
      </c>
      <c r="FY118" s="331">
        <f t="shared" si="164"/>
        <v>1674.8040117591349</v>
      </c>
      <c r="FZ118" s="382">
        <f t="shared" si="165"/>
        <v>22.051588240865385</v>
      </c>
      <c r="GA118" s="331">
        <f t="shared" si="166"/>
        <v>0</v>
      </c>
      <c r="GB118" s="407">
        <f t="shared" si="167"/>
        <v>0</v>
      </c>
      <c r="GC118" s="407">
        <f t="shared" si="168"/>
        <v>0</v>
      </c>
      <c r="GD118" s="407">
        <f t="shared" si="169"/>
        <v>0</v>
      </c>
      <c r="GE118" s="407">
        <f t="shared" si="170"/>
        <v>0</v>
      </c>
      <c r="GF118" s="407">
        <f t="shared" si="171"/>
        <v>0</v>
      </c>
      <c r="GG118" s="407">
        <f t="shared" si="172"/>
        <v>0</v>
      </c>
      <c r="GH118" s="407">
        <f t="shared" si="173"/>
        <v>0</v>
      </c>
      <c r="GI118" s="407">
        <f t="shared" si="174"/>
        <v>0</v>
      </c>
      <c r="GJ118">
        <f t="shared" si="175"/>
        <v>0</v>
      </c>
      <c r="GK118" s="382">
        <f t="shared" si="176"/>
        <v>0</v>
      </c>
      <c r="GL118">
        <v>2</v>
      </c>
      <c r="GM118">
        <f t="shared" si="185"/>
        <v>59760</v>
      </c>
      <c r="GN118">
        <f t="shared" si="185"/>
        <v>0</v>
      </c>
      <c r="GO118">
        <f t="shared" si="185"/>
        <v>0</v>
      </c>
      <c r="GP118">
        <f t="shared" si="185"/>
        <v>0</v>
      </c>
      <c r="GQ118">
        <f t="shared" si="185"/>
        <v>0</v>
      </c>
      <c r="GR118">
        <f t="shared" si="184"/>
        <v>0</v>
      </c>
      <c r="GS118">
        <f t="shared" si="184"/>
        <v>22.051588240851103</v>
      </c>
      <c r="GT118">
        <f t="shared" si="184"/>
        <v>0</v>
      </c>
      <c r="GU118">
        <f t="shared" si="184"/>
        <v>0</v>
      </c>
      <c r="GV118">
        <f t="shared" si="184"/>
        <v>0</v>
      </c>
    </row>
    <row r="119" spans="1:204" customFormat="1" x14ac:dyDescent="0.25">
      <c r="A119" s="378">
        <v>31022</v>
      </c>
      <c r="B119" s="32" t="s">
        <v>1252</v>
      </c>
      <c r="C119" t="s">
        <v>888</v>
      </c>
      <c r="D119">
        <v>2</v>
      </c>
      <c r="E119" s="379">
        <v>30643</v>
      </c>
      <c r="F119" s="379">
        <v>3979</v>
      </c>
      <c r="G119" s="379">
        <v>63410</v>
      </c>
      <c r="H119" s="379">
        <v>196750</v>
      </c>
      <c r="I119" s="379">
        <v>70344</v>
      </c>
      <c r="J119" s="379">
        <v>5446</v>
      </c>
      <c r="K119" s="379">
        <v>7098</v>
      </c>
      <c r="L119" s="379">
        <v>1151</v>
      </c>
      <c r="M119" s="380">
        <v>991.07524930747684</v>
      </c>
      <c r="N119" s="381">
        <f t="shared" si="107"/>
        <v>379812.0752493075</v>
      </c>
      <c r="O119" s="379">
        <v>23269</v>
      </c>
      <c r="P119" s="379">
        <v>3995</v>
      </c>
      <c r="Q119" s="379">
        <v>154250</v>
      </c>
      <c r="R119" s="379">
        <v>135074</v>
      </c>
      <c r="S119" s="379">
        <v>86396</v>
      </c>
      <c r="T119" s="379">
        <v>400</v>
      </c>
      <c r="U119" s="379">
        <v>3708</v>
      </c>
      <c r="V119" s="379">
        <v>1531</v>
      </c>
      <c r="W119" s="480">
        <f>(VLOOKUP(A119,'[1]floresta plant'!$A$4:$F$573,6,0))*1000</f>
        <v>0</v>
      </c>
      <c r="X119" s="24">
        <f t="shared" si="108"/>
        <v>408623</v>
      </c>
      <c r="Y119" s="53">
        <f t="shared" si="193"/>
        <v>90840</v>
      </c>
      <c r="Z119" s="53">
        <f t="shared" si="193"/>
        <v>-61676</v>
      </c>
      <c r="AA119" s="53">
        <f t="shared" si="193"/>
        <v>16052</v>
      </c>
      <c r="AB119" s="53">
        <f t="shared" si="193"/>
        <v>-5046</v>
      </c>
      <c r="AC119" s="53">
        <f t="shared" si="193"/>
        <v>-3390</v>
      </c>
      <c r="AD119" s="53">
        <f t="shared" si="193"/>
        <v>380</v>
      </c>
      <c r="AE119" s="53">
        <f t="shared" si="190"/>
        <v>-991.07524930747684</v>
      </c>
      <c r="AF119" s="53">
        <f t="shared" si="109"/>
        <v>16</v>
      </c>
      <c r="AG119" s="53">
        <f t="shared" si="110"/>
        <v>-7374</v>
      </c>
      <c r="AH119" s="53">
        <f t="shared" si="111"/>
        <v>-27579.658350692502</v>
      </c>
      <c r="AI119" s="53">
        <f t="shared" si="177"/>
        <v>28810.924750692502</v>
      </c>
      <c r="AJ119" s="469">
        <v>1231.2664</v>
      </c>
      <c r="AK119" s="469">
        <v>0</v>
      </c>
      <c r="AL119" s="469">
        <v>0</v>
      </c>
      <c r="AM119" s="470">
        <f t="shared" si="112"/>
        <v>1231.2664</v>
      </c>
      <c r="AN119" s="53">
        <f t="shared" si="113"/>
        <v>-27579.658350692502</v>
      </c>
      <c r="AO119" s="382">
        <f t="shared" si="114"/>
        <v>2</v>
      </c>
      <c r="AP119">
        <v>2</v>
      </c>
      <c r="AQ119" s="383">
        <f t="shared" si="115"/>
        <v>107288</v>
      </c>
      <c r="AR119" s="383">
        <f t="shared" si="116"/>
        <v>-78477.075249307483</v>
      </c>
      <c r="AS119" s="383">
        <f t="shared" si="117"/>
        <v>90840</v>
      </c>
      <c r="AT119" s="383">
        <f t="shared" si="118"/>
        <v>78477.075249307483</v>
      </c>
      <c r="AU119" s="383">
        <f t="shared" si="119"/>
        <v>27579.658350692502</v>
      </c>
      <c r="AV119" s="383">
        <f t="shared" si="120"/>
        <v>1</v>
      </c>
      <c r="AW119" s="383">
        <f t="shared" si="121"/>
        <v>0</v>
      </c>
      <c r="AX119" s="383">
        <f t="shared" si="122"/>
        <v>1</v>
      </c>
      <c r="AY119" s="383">
        <f t="shared" si="123"/>
        <v>63260.341649307498</v>
      </c>
      <c r="AZ119">
        <f t="shared" si="124"/>
        <v>27579.658350692502</v>
      </c>
      <c r="BA119">
        <f t="shared" si="125"/>
        <v>0</v>
      </c>
      <c r="BB119" s="383">
        <f t="shared" si="126"/>
        <v>0</v>
      </c>
      <c r="BC119" s="384">
        <f t="shared" si="188"/>
        <v>90840</v>
      </c>
      <c r="BD119" s="384">
        <f t="shared" si="188"/>
        <v>0.78591104222559893</v>
      </c>
      <c r="BE119" s="384">
        <f t="shared" si="188"/>
        <v>16052</v>
      </c>
      <c r="BF119" s="384">
        <f t="shared" si="186"/>
        <v>6.4299032347596666E-2</v>
      </c>
      <c r="BG119" s="384">
        <f t="shared" si="186"/>
        <v>4.3197328509384209E-2</v>
      </c>
      <c r="BH119" s="384">
        <f t="shared" si="186"/>
        <v>380</v>
      </c>
      <c r="BI119" s="384">
        <f t="shared" si="182"/>
        <v>1.2628850478423284E-2</v>
      </c>
      <c r="BJ119" s="384">
        <f t="shared" si="182"/>
        <v>16</v>
      </c>
      <c r="BK119" s="384">
        <f t="shared" si="182"/>
        <v>9.3963746438996798E-2</v>
      </c>
      <c r="BL119" s="474">
        <f t="shared" si="127"/>
        <v>15216.733599999985</v>
      </c>
      <c r="BM119" s="409">
        <f t="shared" si="128"/>
        <v>0</v>
      </c>
      <c r="BN119" s="473">
        <f t="shared" si="129"/>
        <v>16448</v>
      </c>
      <c r="BO119" s="387">
        <f t="shared" si="130"/>
        <v>0.92514187743190568</v>
      </c>
      <c r="BP119" s="387">
        <f t="shared" si="131"/>
        <v>0</v>
      </c>
      <c r="BQ119" s="388">
        <f t="shared" si="132"/>
        <v>7.4858122568094321E-2</v>
      </c>
      <c r="BR119" s="389">
        <f t="shared" si="133"/>
        <v>0</v>
      </c>
      <c r="BS119" s="390">
        <f t="shared" si="134"/>
        <v>90840</v>
      </c>
      <c r="BT119" s="391">
        <f t="shared" si="180"/>
        <v>49717.001037154718</v>
      </c>
      <c r="BU119" s="391">
        <f t="shared" si="180"/>
        <v>0</v>
      </c>
      <c r="BV119" s="391">
        <f t="shared" si="180"/>
        <v>4067.5787540288393</v>
      </c>
      <c r="BW119" s="391">
        <f t="shared" si="178"/>
        <v>2732.6777598410158</v>
      </c>
      <c r="BX119" s="391">
        <f t="shared" si="178"/>
        <v>0</v>
      </c>
      <c r="BY119" s="391">
        <f t="shared" si="178"/>
        <v>798.90539590307742</v>
      </c>
      <c r="BZ119" s="391">
        <f t="shared" si="178"/>
        <v>0</v>
      </c>
      <c r="CA119" s="391">
        <f t="shared" si="178"/>
        <v>5944.1787023798379</v>
      </c>
      <c r="CB119" s="391">
        <f t="shared" si="135"/>
        <v>27579.658350692502</v>
      </c>
      <c r="CC119" s="391">
        <f t="shared" si="135"/>
        <v>0</v>
      </c>
      <c r="CD119" s="392">
        <f t="shared" si="136"/>
        <v>0</v>
      </c>
      <c r="CE119" s="393">
        <f t="shared" si="137"/>
        <v>-61676</v>
      </c>
      <c r="CF119" s="392">
        <f t="shared" si="194"/>
        <v>0</v>
      </c>
      <c r="CG119" s="392">
        <f t="shared" si="194"/>
        <v>0</v>
      </c>
      <c r="CH119" s="392">
        <f t="shared" si="194"/>
        <v>0</v>
      </c>
      <c r="CI119" s="392">
        <f t="shared" si="194"/>
        <v>0</v>
      </c>
      <c r="CJ119" s="392">
        <f t="shared" si="194"/>
        <v>0</v>
      </c>
      <c r="CK119" s="392">
        <f t="shared" si="194"/>
        <v>0</v>
      </c>
      <c r="CL119" s="392">
        <f t="shared" si="191"/>
        <v>0</v>
      </c>
      <c r="CM119" s="392">
        <f t="shared" si="138"/>
        <v>0</v>
      </c>
      <c r="CN119" s="392">
        <f t="shared" si="139"/>
        <v>0</v>
      </c>
      <c r="CO119" s="394">
        <f t="shared" si="140"/>
        <v>0</v>
      </c>
      <c r="CP119" s="394">
        <f t="shared" si="140"/>
        <v>11671.075592874051</v>
      </c>
      <c r="CQ119" s="395">
        <f t="shared" si="141"/>
        <v>16052</v>
      </c>
      <c r="CR119" s="394">
        <f t="shared" si="198"/>
        <v>954.86489787992832</v>
      </c>
      <c r="CS119" s="394">
        <f t="shared" si="198"/>
        <v>641.49663175048693</v>
      </c>
      <c r="CT119" s="394">
        <f t="shared" si="198"/>
        <v>0</v>
      </c>
      <c r="CU119" s="394">
        <f t="shared" si="198"/>
        <v>187.54319594159898</v>
      </c>
      <c r="CV119" s="394">
        <f t="shared" si="198"/>
        <v>0</v>
      </c>
      <c r="CW119" s="394">
        <f t="shared" si="198"/>
        <v>1395.3970980908823</v>
      </c>
      <c r="CX119" s="396">
        <f t="shared" si="142"/>
        <v>0</v>
      </c>
      <c r="CY119" s="396">
        <f t="shared" si="142"/>
        <v>1201.62258346305</v>
      </c>
      <c r="CZ119" s="397">
        <f t="shared" si="143"/>
        <v>0</v>
      </c>
      <c r="DA119" s="397">
        <f t="shared" si="143"/>
        <v>0</v>
      </c>
      <c r="DB119" s="397">
        <f t="shared" si="143"/>
        <v>0</v>
      </c>
      <c r="DC119" s="397">
        <f t="shared" si="144"/>
        <v>-5046</v>
      </c>
      <c r="DD119" s="397">
        <f t="shared" si="196"/>
        <v>0</v>
      </c>
      <c r="DE119" s="397">
        <f t="shared" si="196"/>
        <v>0</v>
      </c>
      <c r="DF119" s="397">
        <f t="shared" si="196"/>
        <v>0</v>
      </c>
      <c r="DG119" s="397">
        <f t="shared" si="196"/>
        <v>0</v>
      </c>
      <c r="DH119" s="397">
        <f t="shared" si="196"/>
        <v>0</v>
      </c>
      <c r="DI119" s="398">
        <f t="shared" si="145"/>
        <v>0</v>
      </c>
      <c r="DJ119" s="398">
        <f t="shared" si="145"/>
        <v>0</v>
      </c>
      <c r="DK119" s="399">
        <f t="shared" si="146"/>
        <v>0</v>
      </c>
      <c r="DL119" s="399">
        <f t="shared" si="146"/>
        <v>0</v>
      </c>
      <c r="DM119" s="399">
        <f t="shared" si="146"/>
        <v>0</v>
      </c>
      <c r="DN119" s="399">
        <f t="shared" si="105"/>
        <v>0</v>
      </c>
      <c r="DO119" s="399">
        <f t="shared" si="147"/>
        <v>-3390</v>
      </c>
      <c r="DP119" s="399">
        <f t="shared" si="148"/>
        <v>0</v>
      </c>
      <c r="DQ119" s="399">
        <f t="shared" si="148"/>
        <v>0</v>
      </c>
      <c r="DR119" s="399">
        <f t="shared" si="148"/>
        <v>0</v>
      </c>
      <c r="DS119" s="399">
        <f t="shared" si="106"/>
        <v>0</v>
      </c>
      <c r="DT119" s="400">
        <f t="shared" si="149"/>
        <v>0</v>
      </c>
      <c r="DU119" s="400">
        <f t="shared" si="149"/>
        <v>0</v>
      </c>
      <c r="DV119" s="386">
        <f t="shared" si="197"/>
        <v>0</v>
      </c>
      <c r="DW119" s="386">
        <f t="shared" si="197"/>
        <v>276.29010249764139</v>
      </c>
      <c r="DX119" s="386">
        <f t="shared" si="197"/>
        <v>0</v>
      </c>
      <c r="DY119" s="386">
        <f t="shared" si="197"/>
        <v>22.604576451181959</v>
      </c>
      <c r="DZ119" s="386">
        <f t="shared" si="197"/>
        <v>15.186189886941508</v>
      </c>
      <c r="EA119" s="401">
        <f t="shared" si="150"/>
        <v>380</v>
      </c>
      <c r="EB119" s="386">
        <f t="shared" si="151"/>
        <v>4.4397218077378282</v>
      </c>
      <c r="EC119" s="386">
        <f t="shared" si="151"/>
        <v>0</v>
      </c>
      <c r="ED119" s="386">
        <f t="shared" si="151"/>
        <v>33.03332278062144</v>
      </c>
      <c r="EE119" s="385">
        <f t="shared" si="152"/>
        <v>0</v>
      </c>
      <c r="EF119" s="385">
        <f t="shared" si="152"/>
        <v>28.446086575875842</v>
      </c>
      <c r="EG119" s="402">
        <f t="shared" si="199"/>
        <v>0</v>
      </c>
      <c r="EH119" s="402">
        <f t="shared" si="199"/>
        <v>0</v>
      </c>
      <c r="EI119" s="402">
        <f t="shared" si="199"/>
        <v>0</v>
      </c>
      <c r="EJ119" s="402">
        <f t="shared" si="199"/>
        <v>0</v>
      </c>
      <c r="EK119" s="402">
        <f t="shared" si="199"/>
        <v>0</v>
      </c>
      <c r="EL119" s="402">
        <f t="shared" si="199"/>
        <v>0</v>
      </c>
      <c r="EM119" s="402">
        <f t="shared" si="153"/>
        <v>-991.07524930747684</v>
      </c>
      <c r="EN119" s="402">
        <f t="shared" si="154"/>
        <v>0</v>
      </c>
      <c r="EO119" s="402">
        <f t="shared" si="154"/>
        <v>0</v>
      </c>
      <c r="EP119" s="402">
        <f t="shared" si="155"/>
        <v>0</v>
      </c>
      <c r="EQ119" s="402">
        <f t="shared" si="156"/>
        <v>0</v>
      </c>
      <c r="ER119" s="394">
        <f t="shared" si="195"/>
        <v>0</v>
      </c>
      <c r="ES119" s="394">
        <f t="shared" si="195"/>
        <v>11.633267473584901</v>
      </c>
      <c r="ET119" s="394">
        <f t="shared" si="195"/>
        <v>0</v>
      </c>
      <c r="EU119" s="394">
        <f t="shared" si="195"/>
        <v>0.95177164004976655</v>
      </c>
      <c r="EV119" s="394">
        <f t="shared" si="195"/>
        <v>0.63941852155543188</v>
      </c>
      <c r="EW119" s="394">
        <f t="shared" si="195"/>
        <v>0</v>
      </c>
      <c r="EX119" s="394">
        <f t="shared" si="192"/>
        <v>0.18693565506264539</v>
      </c>
      <c r="EY119" s="403">
        <f t="shared" si="157"/>
        <v>16</v>
      </c>
      <c r="EZ119" s="394">
        <f t="shared" si="158"/>
        <v>1.3908767486577447</v>
      </c>
      <c r="FA119" s="396">
        <f t="shared" si="159"/>
        <v>0</v>
      </c>
      <c r="FB119" s="396">
        <f t="shared" si="159"/>
        <v>1.1977299610895091</v>
      </c>
      <c r="FC119" s="404">
        <f t="shared" si="181"/>
        <v>0</v>
      </c>
      <c r="FD119" s="404">
        <f t="shared" si="181"/>
        <v>0</v>
      </c>
      <c r="FE119" s="404">
        <f t="shared" si="181"/>
        <v>0</v>
      </c>
      <c r="FF119" s="404">
        <f t="shared" si="179"/>
        <v>0</v>
      </c>
      <c r="FG119" s="404">
        <f t="shared" si="179"/>
        <v>0</v>
      </c>
      <c r="FH119" s="404">
        <f t="shared" si="179"/>
        <v>0</v>
      </c>
      <c r="FI119" s="404">
        <f t="shared" si="179"/>
        <v>0</v>
      </c>
      <c r="FJ119" s="404">
        <f t="shared" si="179"/>
        <v>0</v>
      </c>
      <c r="FK119" s="392">
        <f t="shared" si="160"/>
        <v>-7374</v>
      </c>
      <c r="FL119" s="384">
        <f t="shared" si="161"/>
        <v>0</v>
      </c>
      <c r="FM119" s="384">
        <f t="shared" si="161"/>
        <v>0</v>
      </c>
      <c r="FN119" s="405">
        <f t="shared" si="189"/>
        <v>0</v>
      </c>
      <c r="FO119" s="405">
        <f t="shared" si="189"/>
        <v>0</v>
      </c>
      <c r="FP119" s="405">
        <f t="shared" si="189"/>
        <v>0</v>
      </c>
      <c r="FQ119" s="405">
        <f t="shared" si="187"/>
        <v>0</v>
      </c>
      <c r="FR119" s="405">
        <f t="shared" si="187"/>
        <v>0</v>
      </c>
      <c r="FS119" s="405">
        <f t="shared" si="187"/>
        <v>0</v>
      </c>
      <c r="FT119" s="405">
        <f t="shared" si="183"/>
        <v>0</v>
      </c>
      <c r="FU119" s="405">
        <f t="shared" si="183"/>
        <v>0</v>
      </c>
      <c r="FV119" s="405">
        <f t="shared" si="183"/>
        <v>0</v>
      </c>
      <c r="FW119" s="397">
        <f t="shared" si="162"/>
        <v>-27579.658350692502</v>
      </c>
      <c r="FX119" s="406">
        <f t="shared" si="163"/>
        <v>0</v>
      </c>
      <c r="FY119" s="331">
        <f t="shared" si="164"/>
        <v>1231.2664000000154</v>
      </c>
      <c r="FZ119" s="382">
        <f t="shared" si="165"/>
        <v>-1.546140993013978E-11</v>
      </c>
      <c r="GA119" s="331">
        <f t="shared" si="166"/>
        <v>0</v>
      </c>
      <c r="GB119" s="407">
        <f t="shared" si="167"/>
        <v>0</v>
      </c>
      <c r="GC119" s="407">
        <f t="shared" si="168"/>
        <v>3.637978807091713E-12</v>
      </c>
      <c r="GD119" s="407">
        <f t="shared" si="169"/>
        <v>0</v>
      </c>
      <c r="GE119" s="407">
        <f t="shared" si="170"/>
        <v>0</v>
      </c>
      <c r="GF119" s="407">
        <f t="shared" si="171"/>
        <v>0</v>
      </c>
      <c r="GG119" s="407">
        <f t="shared" si="172"/>
        <v>0</v>
      </c>
      <c r="GH119" s="407">
        <f t="shared" si="173"/>
        <v>0</v>
      </c>
      <c r="GI119" s="407">
        <f t="shared" si="174"/>
        <v>0</v>
      </c>
      <c r="GJ119">
        <f t="shared" si="175"/>
        <v>0</v>
      </c>
      <c r="GK119" s="382">
        <f t="shared" si="176"/>
        <v>3.637978807091713E-12</v>
      </c>
      <c r="GL119">
        <v>2</v>
      </c>
      <c r="GM119">
        <f t="shared" si="185"/>
        <v>90840</v>
      </c>
      <c r="GN119">
        <f t="shared" si="185"/>
        <v>0</v>
      </c>
      <c r="GO119">
        <f t="shared" si="185"/>
        <v>16052</v>
      </c>
      <c r="GP119">
        <f t="shared" si="185"/>
        <v>0</v>
      </c>
      <c r="GQ119">
        <f t="shared" si="185"/>
        <v>0</v>
      </c>
      <c r="GR119">
        <f t="shared" si="184"/>
        <v>380</v>
      </c>
      <c r="GS119">
        <f t="shared" si="184"/>
        <v>0</v>
      </c>
      <c r="GT119">
        <f t="shared" si="184"/>
        <v>16</v>
      </c>
      <c r="GU119">
        <f t="shared" si="184"/>
        <v>0</v>
      </c>
      <c r="GV119">
        <f t="shared" si="184"/>
        <v>0</v>
      </c>
    </row>
    <row r="120" spans="1:204" customFormat="1" x14ac:dyDescent="0.25">
      <c r="A120" s="378">
        <v>31023</v>
      </c>
      <c r="B120" s="32" t="s">
        <v>1253</v>
      </c>
      <c r="C120" t="s">
        <v>888</v>
      </c>
      <c r="D120">
        <v>2</v>
      </c>
      <c r="E120" s="379">
        <v>11136</v>
      </c>
      <c r="F120" s="379">
        <v>25196</v>
      </c>
      <c r="G120" s="379">
        <v>3922</v>
      </c>
      <c r="H120" s="379">
        <v>141900</v>
      </c>
      <c r="I120" s="379">
        <v>108700</v>
      </c>
      <c r="J120" s="379">
        <v>2340</v>
      </c>
      <c r="K120" s="379">
        <v>3000</v>
      </c>
      <c r="L120" s="379">
        <v>4740</v>
      </c>
      <c r="M120" s="380">
        <v>15167.232492976844</v>
      </c>
      <c r="N120" s="381">
        <f t="shared" si="107"/>
        <v>316101.23249297682</v>
      </c>
      <c r="O120" s="379">
        <v>19848</v>
      </c>
      <c r="P120" s="379">
        <v>28901</v>
      </c>
      <c r="Q120" s="379">
        <v>24829</v>
      </c>
      <c r="R120" s="379">
        <v>102790</v>
      </c>
      <c r="S120" s="379">
        <v>123900</v>
      </c>
      <c r="T120" s="379">
        <v>0</v>
      </c>
      <c r="U120" s="379">
        <v>1317</v>
      </c>
      <c r="V120" s="379">
        <v>4110</v>
      </c>
      <c r="W120" s="480">
        <f>(VLOOKUP(A120,'[1]floresta plant'!$A$4:$F$573,6,0))*1000</f>
        <v>56975.898160723998</v>
      </c>
      <c r="X120" s="24">
        <f t="shared" si="108"/>
        <v>362670.89816072397</v>
      </c>
      <c r="Y120" s="53">
        <f t="shared" si="193"/>
        <v>20907</v>
      </c>
      <c r="Z120" s="53">
        <f t="shared" si="193"/>
        <v>-39110</v>
      </c>
      <c r="AA120" s="53">
        <f t="shared" si="193"/>
        <v>15200</v>
      </c>
      <c r="AB120" s="53">
        <f t="shared" si="193"/>
        <v>-2340</v>
      </c>
      <c r="AC120" s="53">
        <f t="shared" si="193"/>
        <v>-1683</v>
      </c>
      <c r="AD120" s="53">
        <f t="shared" si="193"/>
        <v>-630</v>
      </c>
      <c r="AE120" s="53">
        <f t="shared" si="190"/>
        <v>41808.665667747155</v>
      </c>
      <c r="AF120" s="53">
        <f t="shared" si="109"/>
        <v>3705</v>
      </c>
      <c r="AG120" s="53">
        <f t="shared" si="110"/>
        <v>8712</v>
      </c>
      <c r="AH120" s="53">
        <f t="shared" si="111"/>
        <v>-45997.650967747148</v>
      </c>
      <c r="AI120" s="53">
        <f t="shared" si="177"/>
        <v>46569.665667747147</v>
      </c>
      <c r="AJ120" s="469">
        <v>572.01469999999995</v>
      </c>
      <c r="AK120" s="469">
        <v>0</v>
      </c>
      <c r="AL120" s="469">
        <v>0</v>
      </c>
      <c r="AM120" s="470">
        <f t="shared" si="112"/>
        <v>572.01469999999995</v>
      </c>
      <c r="AN120" s="53">
        <f t="shared" si="113"/>
        <v>-45997.650967747148</v>
      </c>
      <c r="AO120" s="382">
        <f t="shared" si="114"/>
        <v>2</v>
      </c>
      <c r="AP120">
        <v>2</v>
      </c>
      <c r="AQ120" s="383">
        <f t="shared" si="115"/>
        <v>90332.665667747147</v>
      </c>
      <c r="AR120" s="383">
        <f t="shared" si="116"/>
        <v>-43763</v>
      </c>
      <c r="AS120" s="383">
        <f t="shared" si="117"/>
        <v>20907</v>
      </c>
      <c r="AT120" s="383">
        <f t="shared" si="118"/>
        <v>43763</v>
      </c>
      <c r="AU120" s="383">
        <f t="shared" si="119"/>
        <v>45997.650967747148</v>
      </c>
      <c r="AV120" s="383">
        <f t="shared" si="120"/>
        <v>1</v>
      </c>
      <c r="AW120" s="383">
        <f t="shared" si="121"/>
        <v>1</v>
      </c>
      <c r="AX120" s="383">
        <f t="shared" si="122"/>
        <v>1</v>
      </c>
      <c r="AY120" s="383">
        <f t="shared" si="123"/>
        <v>10453.5</v>
      </c>
      <c r="AZ120">
        <f t="shared" si="124"/>
        <v>10453.5</v>
      </c>
      <c r="BA120">
        <f t="shared" si="125"/>
        <v>0</v>
      </c>
      <c r="BB120" s="383">
        <f t="shared" si="126"/>
        <v>0</v>
      </c>
      <c r="BC120" s="384">
        <f t="shared" si="188"/>
        <v>20907</v>
      </c>
      <c r="BD120" s="384">
        <f t="shared" si="188"/>
        <v>0.89367730731439798</v>
      </c>
      <c r="BE120" s="384">
        <f t="shared" si="188"/>
        <v>15200</v>
      </c>
      <c r="BF120" s="384">
        <f t="shared" si="186"/>
        <v>5.346982610881338E-2</v>
      </c>
      <c r="BG120" s="384">
        <f t="shared" si="186"/>
        <v>3.8457144162877314E-2</v>
      </c>
      <c r="BH120" s="384">
        <f t="shared" si="186"/>
        <v>1.4395722413911296E-2</v>
      </c>
      <c r="BI120" s="384">
        <f t="shared" si="182"/>
        <v>41808.665667747155</v>
      </c>
      <c r="BJ120" s="384">
        <f t="shared" si="182"/>
        <v>3705</v>
      </c>
      <c r="BK120" s="384">
        <f t="shared" si="182"/>
        <v>8712</v>
      </c>
      <c r="BL120" s="474">
        <f t="shared" si="127"/>
        <v>33309.5</v>
      </c>
      <c r="BM120" s="409">
        <f t="shared" si="128"/>
        <v>-35544.150967747148</v>
      </c>
      <c r="BN120" s="473">
        <f t="shared" si="129"/>
        <v>69425.665667747147</v>
      </c>
      <c r="BO120" s="387">
        <f t="shared" si="130"/>
        <v>0.47978654118219688</v>
      </c>
      <c r="BP120" s="387">
        <f t="shared" si="131"/>
        <v>0.51197421912887431</v>
      </c>
      <c r="BQ120" s="388">
        <f t="shared" si="132"/>
        <v>8.2392396889288122E-3</v>
      </c>
      <c r="BR120" s="389">
        <f t="shared" si="133"/>
        <v>0</v>
      </c>
      <c r="BS120" s="390">
        <f t="shared" si="134"/>
        <v>20907</v>
      </c>
      <c r="BT120" s="391">
        <f t="shared" si="180"/>
        <v>9342.0557320110602</v>
      </c>
      <c r="BU120" s="391">
        <f t="shared" si="180"/>
        <v>0</v>
      </c>
      <c r="BV120" s="391">
        <f t="shared" si="180"/>
        <v>558.94682722848063</v>
      </c>
      <c r="BW120" s="391">
        <f t="shared" si="178"/>
        <v>402.01175650663799</v>
      </c>
      <c r="BX120" s="391">
        <f t="shared" si="178"/>
        <v>150.48568425382172</v>
      </c>
      <c r="BY120" s="391">
        <f t="shared" si="178"/>
        <v>0</v>
      </c>
      <c r="BZ120" s="391">
        <f t="shared" si="178"/>
        <v>0</v>
      </c>
      <c r="CA120" s="391">
        <f t="shared" si="178"/>
        <v>0</v>
      </c>
      <c r="CB120" s="391">
        <f t="shared" si="135"/>
        <v>10453.5</v>
      </c>
      <c r="CC120" s="391">
        <f t="shared" si="135"/>
        <v>0</v>
      </c>
      <c r="CD120" s="392">
        <f t="shared" si="136"/>
        <v>0</v>
      </c>
      <c r="CE120" s="393">
        <f t="shared" si="137"/>
        <v>-39110</v>
      </c>
      <c r="CF120" s="392">
        <f t="shared" si="194"/>
        <v>0</v>
      </c>
      <c r="CG120" s="392">
        <f t="shared" si="194"/>
        <v>0</v>
      </c>
      <c r="CH120" s="392">
        <f t="shared" si="194"/>
        <v>0</v>
      </c>
      <c r="CI120" s="392">
        <f t="shared" si="194"/>
        <v>0</v>
      </c>
      <c r="CJ120" s="392">
        <f t="shared" si="194"/>
        <v>0</v>
      </c>
      <c r="CK120" s="392">
        <f t="shared" si="194"/>
        <v>0</v>
      </c>
      <c r="CL120" s="392">
        <f t="shared" si="191"/>
        <v>0</v>
      </c>
      <c r="CM120" s="392">
        <f t="shared" si="138"/>
        <v>0</v>
      </c>
      <c r="CN120" s="392">
        <f t="shared" si="139"/>
        <v>0</v>
      </c>
      <c r="CO120" s="394">
        <f t="shared" si="140"/>
        <v>0</v>
      </c>
      <c r="CP120" s="394">
        <f t="shared" si="140"/>
        <v>6517.3700319827922</v>
      </c>
      <c r="CQ120" s="395">
        <f t="shared" si="141"/>
        <v>15200</v>
      </c>
      <c r="CR120" s="394">
        <f t="shared" si="198"/>
        <v>389.94236448068864</v>
      </c>
      <c r="CS120" s="394">
        <f t="shared" si="198"/>
        <v>280.45854676111065</v>
      </c>
      <c r="CT120" s="394">
        <f t="shared" si="198"/>
        <v>104.9844827448008</v>
      </c>
      <c r="CU120" s="394">
        <f t="shared" si="198"/>
        <v>0</v>
      </c>
      <c r="CV120" s="394">
        <f t="shared" si="198"/>
        <v>0</v>
      </c>
      <c r="CW120" s="394">
        <f t="shared" si="198"/>
        <v>0</v>
      </c>
      <c r="CX120" s="396">
        <f t="shared" si="142"/>
        <v>7782.0081307588898</v>
      </c>
      <c r="CY120" s="396">
        <f t="shared" si="142"/>
        <v>125.23644327171795</v>
      </c>
      <c r="CZ120" s="397">
        <f t="shared" si="143"/>
        <v>0</v>
      </c>
      <c r="DA120" s="397">
        <f t="shared" si="143"/>
        <v>0</v>
      </c>
      <c r="DB120" s="397">
        <f t="shared" si="143"/>
        <v>0</v>
      </c>
      <c r="DC120" s="397">
        <f t="shared" si="144"/>
        <v>-2340</v>
      </c>
      <c r="DD120" s="397">
        <f t="shared" si="196"/>
        <v>0</v>
      </c>
      <c r="DE120" s="397">
        <f t="shared" si="196"/>
        <v>0</v>
      </c>
      <c r="DF120" s="397">
        <f t="shared" si="196"/>
        <v>0</v>
      </c>
      <c r="DG120" s="397">
        <f t="shared" si="196"/>
        <v>0</v>
      </c>
      <c r="DH120" s="397">
        <f t="shared" si="196"/>
        <v>0</v>
      </c>
      <c r="DI120" s="398">
        <f t="shared" si="145"/>
        <v>0</v>
      </c>
      <c r="DJ120" s="398">
        <f t="shared" si="145"/>
        <v>0</v>
      </c>
      <c r="DK120" s="399">
        <f t="shared" si="146"/>
        <v>0</v>
      </c>
      <c r="DL120" s="399">
        <f t="shared" si="146"/>
        <v>0</v>
      </c>
      <c r="DM120" s="399">
        <f t="shared" si="146"/>
        <v>0</v>
      </c>
      <c r="DN120" s="399">
        <f t="shared" si="105"/>
        <v>0</v>
      </c>
      <c r="DO120" s="399">
        <f t="shared" si="147"/>
        <v>-1683</v>
      </c>
      <c r="DP120" s="399">
        <f t="shared" si="148"/>
        <v>0</v>
      </c>
      <c r="DQ120" s="399">
        <f t="shared" si="148"/>
        <v>0</v>
      </c>
      <c r="DR120" s="399">
        <f t="shared" si="148"/>
        <v>0</v>
      </c>
      <c r="DS120" s="399">
        <f t="shared" si="106"/>
        <v>0</v>
      </c>
      <c r="DT120" s="400">
        <f t="shared" si="149"/>
        <v>0</v>
      </c>
      <c r="DU120" s="400">
        <f t="shared" si="149"/>
        <v>0</v>
      </c>
      <c r="DV120" s="386">
        <f t="shared" si="197"/>
        <v>0</v>
      </c>
      <c r="DW120" s="386">
        <f t="shared" si="197"/>
        <v>0</v>
      </c>
      <c r="DX120" s="386">
        <f t="shared" si="197"/>
        <v>0</v>
      </c>
      <c r="DY120" s="386">
        <f t="shared" si="197"/>
        <v>0</v>
      </c>
      <c r="DZ120" s="386">
        <f t="shared" si="197"/>
        <v>0</v>
      </c>
      <c r="EA120" s="401">
        <f t="shared" si="150"/>
        <v>-630</v>
      </c>
      <c r="EB120" s="386">
        <f t="shared" si="151"/>
        <v>0</v>
      </c>
      <c r="EC120" s="386">
        <f t="shared" si="151"/>
        <v>0</v>
      </c>
      <c r="ED120" s="386">
        <f t="shared" si="151"/>
        <v>0</v>
      </c>
      <c r="EE120" s="385">
        <f t="shared" si="152"/>
        <v>0</v>
      </c>
      <c r="EF120" s="385">
        <f t="shared" si="152"/>
        <v>0</v>
      </c>
      <c r="EG120" s="402">
        <f t="shared" si="199"/>
        <v>0</v>
      </c>
      <c r="EH120" s="402">
        <f t="shared" si="199"/>
        <v>17926.483203958102</v>
      </c>
      <c r="EI120" s="402">
        <f t="shared" si="199"/>
        <v>0</v>
      </c>
      <c r="EJ120" s="402">
        <f t="shared" si="199"/>
        <v>1072.563812254205</v>
      </c>
      <c r="EK120" s="402">
        <f t="shared" si="199"/>
        <v>771.42089573667818</v>
      </c>
      <c r="EL120" s="402">
        <f t="shared" si="199"/>
        <v>288.76718022228596</v>
      </c>
      <c r="EM120" s="402">
        <f t="shared" si="153"/>
        <v>41808.665667747155</v>
      </c>
      <c r="EN120" s="402">
        <f t="shared" si="154"/>
        <v>0</v>
      </c>
      <c r="EO120" s="402">
        <f t="shared" si="154"/>
        <v>0</v>
      </c>
      <c r="EP120" s="402">
        <f t="shared" si="155"/>
        <v>21404.958958065024</v>
      </c>
      <c r="EQ120" s="402">
        <f t="shared" si="156"/>
        <v>344.47161751085775</v>
      </c>
      <c r="ER120" s="394">
        <f t="shared" si="195"/>
        <v>0</v>
      </c>
      <c r="ES120" s="394">
        <f t="shared" si="195"/>
        <v>1588.6089452958056</v>
      </c>
      <c r="ET120" s="394">
        <f t="shared" si="195"/>
        <v>0</v>
      </c>
      <c r="EU120" s="394">
        <f t="shared" si="195"/>
        <v>95.048451342167866</v>
      </c>
      <c r="EV120" s="394">
        <f t="shared" si="195"/>
        <v>68.361770773020737</v>
      </c>
      <c r="EW120" s="394">
        <f t="shared" si="195"/>
        <v>25.589967669045198</v>
      </c>
      <c r="EX120" s="394">
        <f t="shared" si="192"/>
        <v>0</v>
      </c>
      <c r="EY120" s="403">
        <f t="shared" si="157"/>
        <v>3705</v>
      </c>
      <c r="EZ120" s="394">
        <f t="shared" si="158"/>
        <v>0</v>
      </c>
      <c r="FA120" s="396">
        <f t="shared" si="159"/>
        <v>1896.8644818724792</v>
      </c>
      <c r="FB120" s="396">
        <f t="shared" si="159"/>
        <v>30.52638304748125</v>
      </c>
      <c r="FC120" s="404">
        <f t="shared" si="181"/>
        <v>0</v>
      </c>
      <c r="FD120" s="404">
        <f t="shared" si="181"/>
        <v>3735.4820867522421</v>
      </c>
      <c r="FE120" s="404">
        <f t="shared" si="181"/>
        <v>0</v>
      </c>
      <c r="FF120" s="404">
        <f t="shared" si="179"/>
        <v>223.49854469445788</v>
      </c>
      <c r="FG120" s="404">
        <f t="shared" si="179"/>
        <v>160.74703022255238</v>
      </c>
      <c r="FH120" s="404">
        <f t="shared" si="179"/>
        <v>60.172685110046352</v>
      </c>
      <c r="FI120" s="404">
        <f t="shared" si="179"/>
        <v>0</v>
      </c>
      <c r="FJ120" s="404">
        <f t="shared" si="179"/>
        <v>0</v>
      </c>
      <c r="FK120" s="392">
        <f t="shared" si="160"/>
        <v>8712</v>
      </c>
      <c r="FL120" s="384">
        <f t="shared" si="161"/>
        <v>4460.3193970507527</v>
      </c>
      <c r="FM120" s="384">
        <f t="shared" si="161"/>
        <v>71.780256169947819</v>
      </c>
      <c r="FN120" s="405">
        <f t="shared" si="189"/>
        <v>0</v>
      </c>
      <c r="FO120" s="405">
        <f t="shared" si="189"/>
        <v>0</v>
      </c>
      <c r="FP120" s="405">
        <f t="shared" si="189"/>
        <v>0</v>
      </c>
      <c r="FQ120" s="405">
        <f t="shared" si="187"/>
        <v>0</v>
      </c>
      <c r="FR120" s="405">
        <f t="shared" si="187"/>
        <v>0</v>
      </c>
      <c r="FS120" s="405">
        <f t="shared" si="187"/>
        <v>0</v>
      </c>
      <c r="FT120" s="405">
        <f t="shared" si="183"/>
        <v>0</v>
      </c>
      <c r="FU120" s="405">
        <f t="shared" si="183"/>
        <v>0</v>
      </c>
      <c r="FV120" s="405">
        <f t="shared" si="183"/>
        <v>0</v>
      </c>
      <c r="FW120" s="397">
        <f t="shared" si="162"/>
        <v>-45997.650967747148</v>
      </c>
      <c r="FX120" s="406">
        <f t="shared" si="163"/>
        <v>0</v>
      </c>
      <c r="FY120" s="331">
        <f t="shared" si="164"/>
        <v>227.54308248914703</v>
      </c>
      <c r="FZ120" s="382">
        <f t="shared" si="165"/>
        <v>344.47161751085292</v>
      </c>
      <c r="GA120" s="331">
        <f t="shared" si="166"/>
        <v>0</v>
      </c>
      <c r="GB120" s="407">
        <f t="shared" si="167"/>
        <v>0</v>
      </c>
      <c r="GC120" s="407">
        <f t="shared" si="168"/>
        <v>-9.0949470177292824E-13</v>
      </c>
      <c r="GD120" s="407">
        <f t="shared" si="169"/>
        <v>0</v>
      </c>
      <c r="GE120" s="407">
        <f t="shared" si="170"/>
        <v>0</v>
      </c>
      <c r="GF120" s="407">
        <f t="shared" si="171"/>
        <v>0</v>
      </c>
      <c r="GG120" s="407">
        <f t="shared" si="172"/>
        <v>0</v>
      </c>
      <c r="GH120" s="407">
        <f t="shared" si="173"/>
        <v>2.2737367544323206E-13</v>
      </c>
      <c r="GI120" s="407">
        <f t="shared" si="174"/>
        <v>3.694822225952521E-13</v>
      </c>
      <c r="GJ120">
        <f t="shared" si="175"/>
        <v>0</v>
      </c>
      <c r="GK120" s="382">
        <f t="shared" si="176"/>
        <v>-3.1263880373444408E-13</v>
      </c>
      <c r="GL120">
        <v>2</v>
      </c>
      <c r="GM120">
        <f t="shared" si="185"/>
        <v>20907</v>
      </c>
      <c r="GN120">
        <f t="shared" si="185"/>
        <v>0</v>
      </c>
      <c r="GO120">
        <f t="shared" si="185"/>
        <v>15200</v>
      </c>
      <c r="GP120">
        <f t="shared" si="185"/>
        <v>0</v>
      </c>
      <c r="GQ120">
        <f t="shared" si="185"/>
        <v>0</v>
      </c>
      <c r="GR120">
        <f t="shared" si="184"/>
        <v>0</v>
      </c>
      <c r="GS120">
        <f t="shared" si="184"/>
        <v>41808.665667747155</v>
      </c>
      <c r="GT120">
        <f t="shared" si="184"/>
        <v>3705</v>
      </c>
      <c r="GU120">
        <f t="shared" si="184"/>
        <v>8712</v>
      </c>
      <c r="GV120">
        <f t="shared" si="184"/>
        <v>0</v>
      </c>
    </row>
    <row r="121" spans="1:204" customFormat="1" x14ac:dyDescent="0.25">
      <c r="A121" s="378">
        <v>31024</v>
      </c>
      <c r="B121" s="32" t="s">
        <v>1254</v>
      </c>
      <c r="C121" t="s">
        <v>888</v>
      </c>
      <c r="D121">
        <v>2</v>
      </c>
      <c r="E121" s="379">
        <v>693</v>
      </c>
      <c r="F121" s="379">
        <v>50</v>
      </c>
      <c r="G121" s="379">
        <v>9720</v>
      </c>
      <c r="H121" s="379">
        <v>382</v>
      </c>
      <c r="I121" s="379">
        <v>10277</v>
      </c>
      <c r="J121" s="379">
        <v>0</v>
      </c>
      <c r="K121" s="379">
        <v>330</v>
      </c>
      <c r="L121" s="379">
        <v>269</v>
      </c>
      <c r="M121" s="380">
        <v>0</v>
      </c>
      <c r="N121" s="381">
        <f t="shared" si="107"/>
        <v>21721</v>
      </c>
      <c r="O121" s="379">
        <v>948</v>
      </c>
      <c r="P121" s="379">
        <v>83</v>
      </c>
      <c r="Q121" s="379">
        <v>10120</v>
      </c>
      <c r="R121" s="379">
        <v>1275</v>
      </c>
      <c r="S121" s="379">
        <v>9150</v>
      </c>
      <c r="T121" s="379">
        <v>0</v>
      </c>
      <c r="U121" s="379">
        <v>444</v>
      </c>
      <c r="V121" s="379">
        <v>268</v>
      </c>
      <c r="W121" s="480">
        <f>(VLOOKUP(A121,'[1]floresta plant'!$A$4:$F$573,6,0))*1000</f>
        <v>0</v>
      </c>
      <c r="X121" s="24">
        <f t="shared" si="108"/>
        <v>22288</v>
      </c>
      <c r="Y121" s="53">
        <f t="shared" si="193"/>
        <v>400</v>
      </c>
      <c r="Z121" s="53">
        <f t="shared" si="193"/>
        <v>893</v>
      </c>
      <c r="AA121" s="53">
        <f t="shared" si="193"/>
        <v>-1127</v>
      </c>
      <c r="AB121" s="53">
        <f t="shared" si="193"/>
        <v>0</v>
      </c>
      <c r="AC121" s="53">
        <f t="shared" si="193"/>
        <v>114</v>
      </c>
      <c r="AD121" s="53">
        <f t="shared" si="193"/>
        <v>-1</v>
      </c>
      <c r="AE121" s="53">
        <f t="shared" si="190"/>
        <v>0</v>
      </c>
      <c r="AF121" s="53">
        <f t="shared" si="109"/>
        <v>33</v>
      </c>
      <c r="AG121" s="53">
        <f t="shared" si="110"/>
        <v>255</v>
      </c>
      <c r="AH121" s="53">
        <f t="shared" si="111"/>
        <v>9060.8596999999991</v>
      </c>
      <c r="AI121" s="53">
        <f t="shared" si="177"/>
        <v>567</v>
      </c>
      <c r="AJ121" s="469">
        <v>9627.8596999999991</v>
      </c>
      <c r="AK121" s="469">
        <v>0</v>
      </c>
      <c r="AL121" s="469">
        <v>0</v>
      </c>
      <c r="AM121" s="470">
        <f t="shared" si="112"/>
        <v>9627.8596999999991</v>
      </c>
      <c r="AN121" s="53">
        <f t="shared" si="113"/>
        <v>9060.8596999999991</v>
      </c>
      <c r="AO121" s="382">
        <f t="shared" si="114"/>
        <v>1</v>
      </c>
      <c r="AP121">
        <v>2</v>
      </c>
      <c r="AQ121" s="383">
        <f t="shared" si="115"/>
        <v>1695</v>
      </c>
      <c r="AR121" s="383">
        <f t="shared" si="116"/>
        <v>-1128</v>
      </c>
      <c r="AS121" s="383">
        <f t="shared" si="117"/>
        <v>400</v>
      </c>
      <c r="AT121" s="383">
        <f t="shared" si="118"/>
        <v>1128</v>
      </c>
      <c r="AU121" s="383">
        <f t="shared" si="119"/>
        <v>0</v>
      </c>
      <c r="AV121" s="383">
        <f t="shared" si="120"/>
        <v>1</v>
      </c>
      <c r="AW121" s="383">
        <f t="shared" si="121"/>
        <v>0</v>
      </c>
      <c r="AX121" s="383">
        <f t="shared" si="122"/>
        <v>1</v>
      </c>
      <c r="AY121" s="383">
        <f t="shared" si="123"/>
        <v>400</v>
      </c>
      <c r="AZ121">
        <f t="shared" si="124"/>
        <v>0</v>
      </c>
      <c r="BA121">
        <f t="shared" si="125"/>
        <v>0</v>
      </c>
      <c r="BB121" s="383">
        <f t="shared" si="126"/>
        <v>0</v>
      </c>
      <c r="BC121" s="384">
        <f t="shared" si="188"/>
        <v>400</v>
      </c>
      <c r="BD121" s="384">
        <f t="shared" si="188"/>
        <v>893</v>
      </c>
      <c r="BE121" s="384">
        <f t="shared" si="188"/>
        <v>0.99911347517730498</v>
      </c>
      <c r="BF121" s="384">
        <f t="shared" si="186"/>
        <v>0</v>
      </c>
      <c r="BG121" s="384">
        <f t="shared" si="186"/>
        <v>114</v>
      </c>
      <c r="BH121" s="384">
        <f t="shared" si="186"/>
        <v>8.8652482269503544E-4</v>
      </c>
      <c r="BI121" s="384">
        <f t="shared" si="182"/>
        <v>0</v>
      </c>
      <c r="BJ121" s="384">
        <f t="shared" si="182"/>
        <v>33</v>
      </c>
      <c r="BK121" s="384">
        <f t="shared" si="182"/>
        <v>255</v>
      </c>
      <c r="BL121" s="474">
        <f t="shared" si="127"/>
        <v>728</v>
      </c>
      <c r="BM121" s="409">
        <f t="shared" si="128"/>
        <v>9060.8596999999991</v>
      </c>
      <c r="BN121" s="473">
        <f t="shared" si="129"/>
        <v>1295</v>
      </c>
      <c r="BO121" s="387">
        <f t="shared" si="130"/>
        <v>0.56216216216216219</v>
      </c>
      <c r="BP121" s="387">
        <f t="shared" si="131"/>
        <v>0</v>
      </c>
      <c r="BQ121" s="388">
        <f t="shared" si="132"/>
        <v>0.43783783783783781</v>
      </c>
      <c r="BR121" s="389">
        <f t="shared" si="133"/>
        <v>0</v>
      </c>
      <c r="BS121" s="390">
        <f t="shared" si="134"/>
        <v>400</v>
      </c>
      <c r="BT121" s="391">
        <f t="shared" si="180"/>
        <v>0</v>
      </c>
      <c r="BU121" s="391">
        <f t="shared" si="180"/>
        <v>399.64539007092196</v>
      </c>
      <c r="BV121" s="391">
        <f t="shared" si="180"/>
        <v>0</v>
      </c>
      <c r="BW121" s="391">
        <f t="shared" si="178"/>
        <v>0</v>
      </c>
      <c r="BX121" s="391">
        <f t="shared" si="178"/>
        <v>0.3546099290780142</v>
      </c>
      <c r="BY121" s="391">
        <f t="shared" si="178"/>
        <v>0</v>
      </c>
      <c r="BZ121" s="391">
        <f t="shared" si="178"/>
        <v>0</v>
      </c>
      <c r="CA121" s="391">
        <f t="shared" si="178"/>
        <v>0</v>
      </c>
      <c r="CB121" s="391">
        <f t="shared" si="135"/>
        <v>0</v>
      </c>
      <c r="CC121" s="391">
        <f t="shared" si="135"/>
        <v>0</v>
      </c>
      <c r="CD121" s="392">
        <f t="shared" si="136"/>
        <v>0</v>
      </c>
      <c r="CE121" s="393">
        <f t="shared" si="137"/>
        <v>893</v>
      </c>
      <c r="CF121" s="392">
        <f t="shared" si="194"/>
        <v>501.56576576576578</v>
      </c>
      <c r="CG121" s="392">
        <f t="shared" si="194"/>
        <v>0</v>
      </c>
      <c r="CH121" s="392">
        <f t="shared" si="194"/>
        <v>0</v>
      </c>
      <c r="CI121" s="392">
        <f t="shared" si="194"/>
        <v>0.44504504504504505</v>
      </c>
      <c r="CJ121" s="392">
        <f t="shared" si="194"/>
        <v>0</v>
      </c>
      <c r="CK121" s="392">
        <f t="shared" si="194"/>
        <v>0</v>
      </c>
      <c r="CL121" s="392">
        <f t="shared" si="191"/>
        <v>0</v>
      </c>
      <c r="CM121" s="392">
        <f t="shared" si="138"/>
        <v>0</v>
      </c>
      <c r="CN121" s="392">
        <f t="shared" si="139"/>
        <v>390.98918918918918</v>
      </c>
      <c r="CO121" s="394">
        <f t="shared" si="140"/>
        <v>0</v>
      </c>
      <c r="CP121" s="394">
        <f t="shared" si="140"/>
        <v>0</v>
      </c>
      <c r="CQ121" s="395">
        <f t="shared" si="141"/>
        <v>-1127</v>
      </c>
      <c r="CR121" s="394">
        <f t="shared" si="198"/>
        <v>0</v>
      </c>
      <c r="CS121" s="394">
        <f t="shared" si="198"/>
        <v>0</v>
      </c>
      <c r="CT121" s="394">
        <f t="shared" si="198"/>
        <v>0</v>
      </c>
      <c r="CU121" s="394">
        <f t="shared" si="198"/>
        <v>0</v>
      </c>
      <c r="CV121" s="394">
        <f t="shared" si="198"/>
        <v>0</v>
      </c>
      <c r="CW121" s="394">
        <f t="shared" si="198"/>
        <v>0</v>
      </c>
      <c r="CX121" s="396">
        <f t="shared" si="142"/>
        <v>0</v>
      </c>
      <c r="CY121" s="396">
        <f t="shared" si="142"/>
        <v>0</v>
      </c>
      <c r="CZ121" s="397">
        <f t="shared" si="143"/>
        <v>0</v>
      </c>
      <c r="DA121" s="397">
        <f t="shared" si="143"/>
        <v>0</v>
      </c>
      <c r="DB121" s="397">
        <f t="shared" si="143"/>
        <v>0</v>
      </c>
      <c r="DC121" s="397">
        <f t="shared" si="144"/>
        <v>0</v>
      </c>
      <c r="DD121" s="397">
        <f t="shared" si="196"/>
        <v>0</v>
      </c>
      <c r="DE121" s="397">
        <f t="shared" si="196"/>
        <v>0</v>
      </c>
      <c r="DF121" s="397">
        <f t="shared" si="196"/>
        <v>0</v>
      </c>
      <c r="DG121" s="397">
        <f t="shared" si="196"/>
        <v>0</v>
      </c>
      <c r="DH121" s="397">
        <f t="shared" si="196"/>
        <v>0</v>
      </c>
      <c r="DI121" s="398">
        <f t="shared" si="145"/>
        <v>0</v>
      </c>
      <c r="DJ121" s="398">
        <f t="shared" si="145"/>
        <v>0</v>
      </c>
      <c r="DK121" s="399">
        <f t="shared" si="146"/>
        <v>0</v>
      </c>
      <c r="DL121" s="399">
        <f t="shared" si="146"/>
        <v>0</v>
      </c>
      <c r="DM121" s="399">
        <f t="shared" si="146"/>
        <v>64.029672225416917</v>
      </c>
      <c r="DN121" s="399">
        <f t="shared" si="105"/>
        <v>0</v>
      </c>
      <c r="DO121" s="399">
        <f t="shared" si="147"/>
        <v>114</v>
      </c>
      <c r="DP121" s="399">
        <f t="shared" si="148"/>
        <v>5.6814261069580221E-2</v>
      </c>
      <c r="DQ121" s="399">
        <f t="shared" si="148"/>
        <v>0</v>
      </c>
      <c r="DR121" s="399">
        <f t="shared" si="148"/>
        <v>0</v>
      </c>
      <c r="DS121" s="399">
        <f t="shared" si="106"/>
        <v>0</v>
      </c>
      <c r="DT121" s="400">
        <f t="shared" si="149"/>
        <v>0</v>
      </c>
      <c r="DU121" s="400">
        <f t="shared" si="149"/>
        <v>49.913513513513507</v>
      </c>
      <c r="DV121" s="386">
        <f t="shared" si="197"/>
        <v>0</v>
      </c>
      <c r="DW121" s="386">
        <f t="shared" si="197"/>
        <v>0</v>
      </c>
      <c r="DX121" s="386">
        <f t="shared" si="197"/>
        <v>0</v>
      </c>
      <c r="DY121" s="386">
        <f t="shared" si="197"/>
        <v>0</v>
      </c>
      <c r="DZ121" s="386">
        <f t="shared" si="197"/>
        <v>0</v>
      </c>
      <c r="EA121" s="401">
        <f t="shared" si="150"/>
        <v>-1</v>
      </c>
      <c r="EB121" s="386">
        <f t="shared" si="151"/>
        <v>0</v>
      </c>
      <c r="EC121" s="386">
        <f t="shared" si="151"/>
        <v>0</v>
      </c>
      <c r="ED121" s="386">
        <f t="shared" si="151"/>
        <v>0</v>
      </c>
      <c r="EE121" s="385">
        <f t="shared" si="152"/>
        <v>0</v>
      </c>
      <c r="EF121" s="385">
        <f t="shared" si="152"/>
        <v>0</v>
      </c>
      <c r="EG121" s="402">
        <f t="shared" si="199"/>
        <v>0</v>
      </c>
      <c r="EH121" s="402">
        <f t="shared" si="199"/>
        <v>0</v>
      </c>
      <c r="EI121" s="402">
        <f t="shared" si="199"/>
        <v>0</v>
      </c>
      <c r="EJ121" s="402">
        <f t="shared" si="199"/>
        <v>0</v>
      </c>
      <c r="EK121" s="402">
        <f t="shared" si="199"/>
        <v>0</v>
      </c>
      <c r="EL121" s="402">
        <f t="shared" si="199"/>
        <v>0</v>
      </c>
      <c r="EM121" s="402">
        <f t="shared" si="153"/>
        <v>0</v>
      </c>
      <c r="EN121" s="402">
        <f t="shared" si="154"/>
        <v>0</v>
      </c>
      <c r="EO121" s="402">
        <f t="shared" si="154"/>
        <v>0</v>
      </c>
      <c r="EP121" s="402">
        <f t="shared" si="155"/>
        <v>0</v>
      </c>
      <c r="EQ121" s="402">
        <f t="shared" si="156"/>
        <v>0</v>
      </c>
      <c r="ER121" s="394">
        <f t="shared" si="195"/>
        <v>0</v>
      </c>
      <c r="ES121" s="394">
        <f t="shared" si="195"/>
        <v>0</v>
      </c>
      <c r="ET121" s="394">
        <f t="shared" si="195"/>
        <v>18.534905117883845</v>
      </c>
      <c r="EU121" s="394">
        <f t="shared" si="195"/>
        <v>0</v>
      </c>
      <c r="EV121" s="394">
        <f t="shared" si="195"/>
        <v>0</v>
      </c>
      <c r="EW121" s="394">
        <f t="shared" si="195"/>
        <v>1.6446233467510066E-2</v>
      </c>
      <c r="EX121" s="394">
        <f t="shared" si="192"/>
        <v>0</v>
      </c>
      <c r="EY121" s="403">
        <f t="shared" si="157"/>
        <v>33</v>
      </c>
      <c r="EZ121" s="394">
        <f t="shared" si="158"/>
        <v>0</v>
      </c>
      <c r="FA121" s="396">
        <f t="shared" si="159"/>
        <v>0</v>
      </c>
      <c r="FB121" s="396">
        <f t="shared" si="159"/>
        <v>14.448648648648648</v>
      </c>
      <c r="FC121" s="404">
        <f t="shared" si="181"/>
        <v>0</v>
      </c>
      <c r="FD121" s="404">
        <f t="shared" si="181"/>
        <v>0</v>
      </c>
      <c r="FE121" s="404">
        <f t="shared" si="181"/>
        <v>143.22426682001151</v>
      </c>
      <c r="FF121" s="404">
        <f t="shared" si="179"/>
        <v>0</v>
      </c>
      <c r="FG121" s="404">
        <f t="shared" si="179"/>
        <v>0</v>
      </c>
      <c r="FH121" s="404">
        <f t="shared" si="179"/>
        <v>0.12708453133985048</v>
      </c>
      <c r="FI121" s="404">
        <f t="shared" si="179"/>
        <v>0</v>
      </c>
      <c r="FJ121" s="404">
        <f t="shared" si="179"/>
        <v>0</v>
      </c>
      <c r="FK121" s="392">
        <f t="shared" si="160"/>
        <v>255</v>
      </c>
      <c r="FL121" s="384">
        <f t="shared" si="161"/>
        <v>0</v>
      </c>
      <c r="FM121" s="384">
        <f t="shared" si="161"/>
        <v>111.64864864864865</v>
      </c>
      <c r="FN121" s="405">
        <f t="shared" si="189"/>
        <v>0</v>
      </c>
      <c r="FO121" s="405">
        <f t="shared" si="189"/>
        <v>0</v>
      </c>
      <c r="FP121" s="405">
        <f t="shared" si="189"/>
        <v>0</v>
      </c>
      <c r="FQ121" s="405">
        <f t="shared" si="187"/>
        <v>0</v>
      </c>
      <c r="FR121" s="405">
        <f t="shared" si="187"/>
        <v>0</v>
      </c>
      <c r="FS121" s="405">
        <f t="shared" si="187"/>
        <v>0</v>
      </c>
      <c r="FT121" s="405">
        <f t="shared" si="183"/>
        <v>0</v>
      </c>
      <c r="FU121" s="405">
        <f t="shared" si="183"/>
        <v>0</v>
      </c>
      <c r="FV121" s="405">
        <f t="shared" si="183"/>
        <v>0</v>
      </c>
      <c r="FW121" s="397">
        <f t="shared" si="162"/>
        <v>9060.8596999999991</v>
      </c>
      <c r="FX121" s="406">
        <f t="shared" si="163"/>
        <v>9060.8596999999991</v>
      </c>
      <c r="FY121" s="331">
        <f t="shared" si="164"/>
        <v>9627.8596999999991</v>
      </c>
      <c r="FZ121" s="382">
        <f t="shared" si="165"/>
        <v>0</v>
      </c>
      <c r="GA121" s="331">
        <f t="shared" si="166"/>
        <v>0</v>
      </c>
      <c r="GB121" s="407">
        <f t="shared" si="167"/>
        <v>0</v>
      </c>
      <c r="GC121" s="407">
        <f t="shared" si="168"/>
        <v>0</v>
      </c>
      <c r="GD121" s="407">
        <f t="shared" si="169"/>
        <v>0</v>
      </c>
      <c r="GE121" s="407">
        <f t="shared" si="170"/>
        <v>-1.4210854715202004E-14</v>
      </c>
      <c r="GF121" s="407">
        <f t="shared" si="171"/>
        <v>0</v>
      </c>
      <c r="GG121" s="407">
        <f t="shared" si="172"/>
        <v>0</v>
      </c>
      <c r="GH121" s="407">
        <f t="shared" si="173"/>
        <v>-3.5527136788005009E-15</v>
      </c>
      <c r="GI121" s="407">
        <f t="shared" si="174"/>
        <v>0</v>
      </c>
      <c r="GJ121">
        <f t="shared" si="175"/>
        <v>0</v>
      </c>
      <c r="GK121" s="382">
        <f t="shared" si="176"/>
        <v>-1.7763568394002505E-14</v>
      </c>
      <c r="GL121">
        <v>2</v>
      </c>
      <c r="GM121">
        <f t="shared" si="185"/>
        <v>400</v>
      </c>
      <c r="GN121">
        <f t="shared" si="185"/>
        <v>893</v>
      </c>
      <c r="GO121">
        <f t="shared" si="185"/>
        <v>0</v>
      </c>
      <c r="GP121">
        <f t="shared" si="185"/>
        <v>0</v>
      </c>
      <c r="GQ121">
        <f t="shared" si="185"/>
        <v>114</v>
      </c>
      <c r="GR121">
        <f t="shared" si="184"/>
        <v>0</v>
      </c>
      <c r="GS121">
        <f t="shared" si="184"/>
        <v>0</v>
      </c>
      <c r="GT121">
        <f t="shared" si="184"/>
        <v>33</v>
      </c>
      <c r="GU121">
        <f t="shared" si="184"/>
        <v>255</v>
      </c>
      <c r="GV121">
        <f t="shared" si="184"/>
        <v>9060.8596999999991</v>
      </c>
    </row>
    <row r="122" spans="1:204" customFormat="1" x14ac:dyDescent="0.25">
      <c r="A122" s="378">
        <v>31025</v>
      </c>
      <c r="B122" s="32" t="s">
        <v>1255</v>
      </c>
      <c r="C122" t="s">
        <v>888</v>
      </c>
      <c r="D122">
        <v>2</v>
      </c>
      <c r="E122" s="379">
        <v>419</v>
      </c>
      <c r="F122" s="379">
        <v>573</v>
      </c>
      <c r="G122" s="379">
        <v>1655</v>
      </c>
      <c r="H122" s="379">
        <v>0</v>
      </c>
      <c r="I122" s="379">
        <v>17400</v>
      </c>
      <c r="J122" s="379">
        <v>0</v>
      </c>
      <c r="K122" s="379">
        <v>553</v>
      </c>
      <c r="L122" s="379">
        <v>1590</v>
      </c>
      <c r="M122" s="380">
        <v>9277.6858627767469</v>
      </c>
      <c r="N122" s="381">
        <f t="shared" si="107"/>
        <v>31467.685862776747</v>
      </c>
      <c r="O122" s="379">
        <v>910</v>
      </c>
      <c r="P122" s="379">
        <v>585</v>
      </c>
      <c r="Q122" s="379">
        <v>3350</v>
      </c>
      <c r="R122" s="379">
        <v>50</v>
      </c>
      <c r="S122" s="379">
        <v>15800</v>
      </c>
      <c r="T122" s="379">
        <v>0</v>
      </c>
      <c r="U122" s="379">
        <v>590</v>
      </c>
      <c r="V122" s="379">
        <v>1735</v>
      </c>
      <c r="W122" s="480">
        <f>(VLOOKUP(A122,'[1]floresta plant'!$A$4:$F$573,6,0))*1000</f>
        <v>22861.386556586542</v>
      </c>
      <c r="X122" s="24">
        <f t="shared" si="108"/>
        <v>45881.386556586542</v>
      </c>
      <c r="Y122" s="53">
        <f t="shared" si="193"/>
        <v>1695</v>
      </c>
      <c r="Z122" s="53">
        <f t="shared" si="193"/>
        <v>50</v>
      </c>
      <c r="AA122" s="53">
        <f t="shared" si="193"/>
        <v>-1600</v>
      </c>
      <c r="AB122" s="53">
        <f t="shared" si="193"/>
        <v>0</v>
      </c>
      <c r="AC122" s="53">
        <f t="shared" si="193"/>
        <v>37</v>
      </c>
      <c r="AD122" s="53">
        <f t="shared" si="193"/>
        <v>145</v>
      </c>
      <c r="AE122" s="53">
        <f t="shared" si="190"/>
        <v>13583.700693809795</v>
      </c>
      <c r="AF122" s="53">
        <f t="shared" si="109"/>
        <v>12</v>
      </c>
      <c r="AG122" s="53">
        <f t="shared" si="110"/>
        <v>491</v>
      </c>
      <c r="AH122" s="53">
        <f t="shared" si="111"/>
        <v>-7686.7096938097948</v>
      </c>
      <c r="AI122" s="53">
        <f t="shared" si="177"/>
        <v>14413.700693809795</v>
      </c>
      <c r="AJ122" s="469">
        <v>6625.3810000000003</v>
      </c>
      <c r="AK122" s="469">
        <v>0</v>
      </c>
      <c r="AL122" s="469">
        <v>101.61</v>
      </c>
      <c r="AM122" s="470">
        <f t="shared" si="112"/>
        <v>6726.991</v>
      </c>
      <c r="AN122" s="53">
        <f t="shared" si="113"/>
        <v>-7686.7096938097948</v>
      </c>
      <c r="AO122" s="382">
        <f t="shared" si="114"/>
        <v>2</v>
      </c>
      <c r="AP122">
        <v>2</v>
      </c>
      <c r="AQ122" s="383">
        <f t="shared" si="115"/>
        <v>16013.700693809795</v>
      </c>
      <c r="AR122" s="383">
        <f t="shared" si="116"/>
        <v>-1600</v>
      </c>
      <c r="AS122" s="383">
        <f t="shared" si="117"/>
        <v>1695</v>
      </c>
      <c r="AT122" s="383">
        <f t="shared" si="118"/>
        <v>1600</v>
      </c>
      <c r="AU122" s="383">
        <f t="shared" si="119"/>
        <v>7686.7096938097948</v>
      </c>
      <c r="AV122" s="383">
        <f t="shared" si="120"/>
        <v>1</v>
      </c>
      <c r="AW122" s="383">
        <f t="shared" si="121"/>
        <v>1</v>
      </c>
      <c r="AX122" s="383">
        <f t="shared" si="122"/>
        <v>1</v>
      </c>
      <c r="AY122" s="383">
        <f t="shared" si="123"/>
        <v>847.5</v>
      </c>
      <c r="AZ122">
        <f t="shared" si="124"/>
        <v>847.5</v>
      </c>
      <c r="BA122">
        <f t="shared" si="125"/>
        <v>0</v>
      </c>
      <c r="BB122" s="383">
        <f t="shared" si="126"/>
        <v>0</v>
      </c>
      <c r="BC122" s="384">
        <f t="shared" si="188"/>
        <v>1695</v>
      </c>
      <c r="BD122" s="384">
        <f t="shared" si="188"/>
        <v>50</v>
      </c>
      <c r="BE122" s="384">
        <f t="shared" si="188"/>
        <v>1</v>
      </c>
      <c r="BF122" s="384">
        <f t="shared" si="186"/>
        <v>0</v>
      </c>
      <c r="BG122" s="384">
        <f t="shared" si="186"/>
        <v>37</v>
      </c>
      <c r="BH122" s="384">
        <f t="shared" si="186"/>
        <v>145</v>
      </c>
      <c r="BI122" s="384">
        <f t="shared" si="182"/>
        <v>13583.700693809795</v>
      </c>
      <c r="BJ122" s="384">
        <f t="shared" si="182"/>
        <v>12</v>
      </c>
      <c r="BK122" s="384">
        <f t="shared" si="182"/>
        <v>491</v>
      </c>
      <c r="BL122" s="474">
        <f t="shared" si="127"/>
        <v>752.5</v>
      </c>
      <c r="BM122" s="409">
        <f t="shared" si="128"/>
        <v>-6839.2096938097948</v>
      </c>
      <c r="BN122" s="473">
        <f t="shared" si="129"/>
        <v>14318.700693809795</v>
      </c>
      <c r="BO122" s="387">
        <f t="shared" si="130"/>
        <v>5.2553651067328885E-2</v>
      </c>
      <c r="BP122" s="387">
        <f t="shared" si="131"/>
        <v>0.47764178049803746</v>
      </c>
      <c r="BQ122" s="388">
        <f t="shared" si="132"/>
        <v>0.46980456843463358</v>
      </c>
      <c r="BR122" s="389">
        <f t="shared" si="133"/>
        <v>0</v>
      </c>
      <c r="BS122" s="390">
        <f t="shared" si="134"/>
        <v>1695</v>
      </c>
      <c r="BT122" s="391">
        <f t="shared" si="180"/>
        <v>0</v>
      </c>
      <c r="BU122" s="391">
        <f t="shared" si="180"/>
        <v>847.5</v>
      </c>
      <c r="BV122" s="391">
        <f t="shared" si="180"/>
        <v>0</v>
      </c>
      <c r="BW122" s="391">
        <f t="shared" si="178"/>
        <v>0</v>
      </c>
      <c r="BX122" s="391">
        <f t="shared" si="178"/>
        <v>0</v>
      </c>
      <c r="BY122" s="391">
        <f t="shared" si="178"/>
        <v>0</v>
      </c>
      <c r="BZ122" s="391">
        <f t="shared" si="178"/>
        <v>0</v>
      </c>
      <c r="CA122" s="391">
        <f t="shared" si="178"/>
        <v>0</v>
      </c>
      <c r="CB122" s="391">
        <f t="shared" si="135"/>
        <v>847.5</v>
      </c>
      <c r="CC122" s="391">
        <f t="shared" si="135"/>
        <v>0</v>
      </c>
      <c r="CD122" s="392">
        <f t="shared" si="136"/>
        <v>0</v>
      </c>
      <c r="CE122" s="393">
        <f t="shared" si="137"/>
        <v>50</v>
      </c>
      <c r="CF122" s="392">
        <f t="shared" si="194"/>
        <v>2.6276825533664443</v>
      </c>
      <c r="CG122" s="392">
        <f t="shared" si="194"/>
        <v>0</v>
      </c>
      <c r="CH122" s="392">
        <f t="shared" si="194"/>
        <v>0</v>
      </c>
      <c r="CI122" s="392">
        <f t="shared" si="194"/>
        <v>0</v>
      </c>
      <c r="CJ122" s="392">
        <f t="shared" si="194"/>
        <v>0</v>
      </c>
      <c r="CK122" s="392">
        <f t="shared" si="194"/>
        <v>0</v>
      </c>
      <c r="CL122" s="392">
        <f t="shared" si="191"/>
        <v>0</v>
      </c>
      <c r="CM122" s="392">
        <f t="shared" si="138"/>
        <v>23.882089024901873</v>
      </c>
      <c r="CN122" s="392">
        <f t="shared" si="139"/>
        <v>23.490228421731679</v>
      </c>
      <c r="CO122" s="394">
        <f t="shared" si="140"/>
        <v>0</v>
      </c>
      <c r="CP122" s="394">
        <f t="shared" si="140"/>
        <v>0</v>
      </c>
      <c r="CQ122" s="395">
        <f t="shared" si="141"/>
        <v>-1600</v>
      </c>
      <c r="CR122" s="394">
        <f t="shared" si="198"/>
        <v>0</v>
      </c>
      <c r="CS122" s="394">
        <f t="shared" si="198"/>
        <v>0</v>
      </c>
      <c r="CT122" s="394">
        <f t="shared" si="198"/>
        <v>0</v>
      </c>
      <c r="CU122" s="394">
        <f t="shared" si="198"/>
        <v>0</v>
      </c>
      <c r="CV122" s="394">
        <f t="shared" si="198"/>
        <v>0</v>
      </c>
      <c r="CW122" s="394">
        <f t="shared" si="198"/>
        <v>0</v>
      </c>
      <c r="CX122" s="396">
        <f t="shared" si="142"/>
        <v>0</v>
      </c>
      <c r="CY122" s="396">
        <f t="shared" si="142"/>
        <v>0</v>
      </c>
      <c r="CZ122" s="397">
        <f t="shared" si="143"/>
        <v>0</v>
      </c>
      <c r="DA122" s="397">
        <f t="shared" si="143"/>
        <v>0</v>
      </c>
      <c r="DB122" s="397">
        <f t="shared" si="143"/>
        <v>0</v>
      </c>
      <c r="DC122" s="397">
        <f t="shared" si="144"/>
        <v>0</v>
      </c>
      <c r="DD122" s="397">
        <f t="shared" si="196"/>
        <v>0</v>
      </c>
      <c r="DE122" s="397">
        <f t="shared" si="196"/>
        <v>0</v>
      </c>
      <c r="DF122" s="397">
        <f t="shared" si="196"/>
        <v>0</v>
      </c>
      <c r="DG122" s="397">
        <f t="shared" si="196"/>
        <v>0</v>
      </c>
      <c r="DH122" s="397">
        <f t="shared" si="196"/>
        <v>0</v>
      </c>
      <c r="DI122" s="398">
        <f t="shared" si="145"/>
        <v>0</v>
      </c>
      <c r="DJ122" s="398">
        <f t="shared" si="145"/>
        <v>0</v>
      </c>
      <c r="DK122" s="399">
        <f t="shared" si="146"/>
        <v>0</v>
      </c>
      <c r="DL122" s="399">
        <f t="shared" si="146"/>
        <v>0</v>
      </c>
      <c r="DM122" s="399">
        <f t="shared" si="146"/>
        <v>1.9444850894911687</v>
      </c>
      <c r="DN122" s="399">
        <f t="shared" si="105"/>
        <v>0</v>
      </c>
      <c r="DO122" s="399">
        <f t="shared" si="147"/>
        <v>37</v>
      </c>
      <c r="DP122" s="399">
        <f t="shared" si="148"/>
        <v>0</v>
      </c>
      <c r="DQ122" s="399">
        <f t="shared" si="148"/>
        <v>0</v>
      </c>
      <c r="DR122" s="399">
        <f t="shared" si="148"/>
        <v>0</v>
      </c>
      <c r="DS122" s="399">
        <f t="shared" si="106"/>
        <v>0</v>
      </c>
      <c r="DT122" s="400">
        <f t="shared" si="149"/>
        <v>17.672745878427385</v>
      </c>
      <c r="DU122" s="400">
        <f t="shared" si="149"/>
        <v>17.382769032081441</v>
      </c>
      <c r="DV122" s="386">
        <f t="shared" si="197"/>
        <v>0</v>
      </c>
      <c r="DW122" s="386">
        <f t="shared" si="197"/>
        <v>0</v>
      </c>
      <c r="DX122" s="386">
        <f t="shared" si="197"/>
        <v>7.6202794047626883</v>
      </c>
      <c r="DY122" s="386">
        <f t="shared" si="197"/>
        <v>0</v>
      </c>
      <c r="DZ122" s="386">
        <f t="shared" si="197"/>
        <v>0</v>
      </c>
      <c r="EA122" s="401">
        <f t="shared" si="150"/>
        <v>145</v>
      </c>
      <c r="EB122" s="386">
        <f t="shared" si="151"/>
        <v>0</v>
      </c>
      <c r="EC122" s="386">
        <f t="shared" si="151"/>
        <v>0</v>
      </c>
      <c r="ED122" s="386">
        <f t="shared" si="151"/>
        <v>0</v>
      </c>
      <c r="EE122" s="385">
        <f t="shared" si="152"/>
        <v>69.258058172215428</v>
      </c>
      <c r="EF122" s="385">
        <f t="shared" si="152"/>
        <v>68.121662423021874</v>
      </c>
      <c r="EG122" s="402">
        <f t="shared" si="199"/>
        <v>0</v>
      </c>
      <c r="EH122" s="402">
        <f t="shared" si="199"/>
        <v>0</v>
      </c>
      <c r="EI122" s="402">
        <f t="shared" si="199"/>
        <v>713.87306646551326</v>
      </c>
      <c r="EJ122" s="402">
        <f t="shared" si="199"/>
        <v>0</v>
      </c>
      <c r="EK122" s="402">
        <f t="shared" si="199"/>
        <v>0</v>
      </c>
      <c r="EL122" s="402">
        <f t="shared" si="199"/>
        <v>0</v>
      </c>
      <c r="EM122" s="402">
        <f t="shared" si="153"/>
        <v>13583.700693809795</v>
      </c>
      <c r="EN122" s="402">
        <f t="shared" si="154"/>
        <v>0</v>
      </c>
      <c r="EO122" s="402">
        <f t="shared" si="154"/>
        <v>0</v>
      </c>
      <c r="EP122" s="402">
        <f t="shared" si="155"/>
        <v>6488.142985143737</v>
      </c>
      <c r="EQ122" s="402">
        <f t="shared" si="156"/>
        <v>6381.6846422005437</v>
      </c>
      <c r="ER122" s="394">
        <f t="shared" si="195"/>
        <v>0</v>
      </c>
      <c r="ES122" s="394">
        <f t="shared" si="195"/>
        <v>0</v>
      </c>
      <c r="ET122" s="394">
        <f t="shared" si="195"/>
        <v>0.63064381280794657</v>
      </c>
      <c r="EU122" s="394">
        <f t="shared" si="195"/>
        <v>0</v>
      </c>
      <c r="EV122" s="394">
        <f t="shared" si="195"/>
        <v>0</v>
      </c>
      <c r="EW122" s="394">
        <f t="shared" si="195"/>
        <v>0</v>
      </c>
      <c r="EX122" s="394">
        <f t="shared" si="192"/>
        <v>0</v>
      </c>
      <c r="EY122" s="403">
        <f t="shared" si="157"/>
        <v>12</v>
      </c>
      <c r="EZ122" s="394">
        <f t="shared" si="158"/>
        <v>0</v>
      </c>
      <c r="FA122" s="396">
        <f t="shared" si="159"/>
        <v>5.7317013659764493</v>
      </c>
      <c r="FB122" s="396">
        <f t="shared" si="159"/>
        <v>5.6376548212156035</v>
      </c>
      <c r="FC122" s="404">
        <f t="shared" si="181"/>
        <v>0</v>
      </c>
      <c r="FD122" s="404">
        <f t="shared" si="181"/>
        <v>0</v>
      </c>
      <c r="FE122" s="404">
        <f t="shared" si="181"/>
        <v>25.803842674058483</v>
      </c>
      <c r="FF122" s="404">
        <f t="shared" si="179"/>
        <v>0</v>
      </c>
      <c r="FG122" s="404">
        <f t="shared" si="179"/>
        <v>0</v>
      </c>
      <c r="FH122" s="404">
        <f t="shared" si="179"/>
        <v>0</v>
      </c>
      <c r="FI122" s="404">
        <f t="shared" si="179"/>
        <v>0</v>
      </c>
      <c r="FJ122" s="404">
        <f t="shared" si="179"/>
        <v>0</v>
      </c>
      <c r="FK122" s="392">
        <f t="shared" si="160"/>
        <v>491</v>
      </c>
      <c r="FL122" s="384">
        <f t="shared" si="161"/>
        <v>234.52211422453638</v>
      </c>
      <c r="FM122" s="384">
        <f t="shared" si="161"/>
        <v>230.67404310140509</v>
      </c>
      <c r="FN122" s="405">
        <f t="shared" si="189"/>
        <v>0</v>
      </c>
      <c r="FO122" s="405">
        <f t="shared" si="189"/>
        <v>0</v>
      </c>
      <c r="FP122" s="405">
        <f t="shared" si="189"/>
        <v>0</v>
      </c>
      <c r="FQ122" s="405">
        <f t="shared" si="187"/>
        <v>0</v>
      </c>
      <c r="FR122" s="405">
        <f t="shared" si="187"/>
        <v>0</v>
      </c>
      <c r="FS122" s="405">
        <f t="shared" si="187"/>
        <v>0</v>
      </c>
      <c r="FT122" s="405">
        <f t="shared" si="183"/>
        <v>0</v>
      </c>
      <c r="FU122" s="405">
        <f t="shared" si="183"/>
        <v>0</v>
      </c>
      <c r="FV122" s="405">
        <f t="shared" si="183"/>
        <v>0</v>
      </c>
      <c r="FW122" s="397">
        <f t="shared" si="162"/>
        <v>-7686.7096938097948</v>
      </c>
      <c r="FX122" s="406">
        <f t="shared" si="163"/>
        <v>0</v>
      </c>
      <c r="FY122" s="331">
        <f t="shared" si="164"/>
        <v>345.30635779945567</v>
      </c>
      <c r="FZ122" s="382">
        <f t="shared" si="165"/>
        <v>6381.6846422005447</v>
      </c>
      <c r="GA122" s="331">
        <f t="shared" si="166"/>
        <v>0</v>
      </c>
      <c r="GB122" s="407">
        <f t="shared" si="167"/>
        <v>0</v>
      </c>
      <c r="GC122" s="407">
        <f t="shared" si="168"/>
        <v>0</v>
      </c>
      <c r="GD122" s="407">
        <f t="shared" si="169"/>
        <v>0</v>
      </c>
      <c r="GE122" s="407">
        <f t="shared" si="170"/>
        <v>5.1070259132757201E-15</v>
      </c>
      <c r="GF122" s="407">
        <f t="shared" si="171"/>
        <v>9.7699626167013776E-15</v>
      </c>
      <c r="GG122" s="407">
        <f t="shared" si="172"/>
        <v>7.9580786405131221E-13</v>
      </c>
      <c r="GH122" s="407">
        <f t="shared" si="173"/>
        <v>6.6613381477509392E-16</v>
      </c>
      <c r="GI122" s="407">
        <f t="shared" si="174"/>
        <v>2.8421709430404007E-14</v>
      </c>
      <c r="GJ122">
        <f t="shared" si="175"/>
        <v>-9.0949470177292824E-13</v>
      </c>
      <c r="GK122" s="382">
        <f t="shared" si="176"/>
        <v>-6.9722005946459831E-14</v>
      </c>
      <c r="GL122">
        <v>2</v>
      </c>
      <c r="GM122">
        <f t="shared" si="185"/>
        <v>1695</v>
      </c>
      <c r="GN122">
        <f t="shared" si="185"/>
        <v>50</v>
      </c>
      <c r="GO122">
        <f t="shared" si="185"/>
        <v>0</v>
      </c>
      <c r="GP122">
        <f t="shared" si="185"/>
        <v>0</v>
      </c>
      <c r="GQ122">
        <f t="shared" si="185"/>
        <v>37</v>
      </c>
      <c r="GR122">
        <f t="shared" si="184"/>
        <v>145</v>
      </c>
      <c r="GS122">
        <f t="shared" si="184"/>
        <v>13583.700693809795</v>
      </c>
      <c r="GT122">
        <f t="shared" si="184"/>
        <v>12</v>
      </c>
      <c r="GU122">
        <f t="shared" si="184"/>
        <v>491</v>
      </c>
      <c r="GV122">
        <f t="shared" si="184"/>
        <v>0</v>
      </c>
    </row>
    <row r="123" spans="1:204" customFormat="1" x14ac:dyDescent="0.25">
      <c r="A123" s="378">
        <v>31026</v>
      </c>
      <c r="B123" s="32" t="s">
        <v>1256</v>
      </c>
      <c r="C123" t="s">
        <v>888</v>
      </c>
      <c r="D123">
        <v>2</v>
      </c>
      <c r="E123" s="379">
        <v>897</v>
      </c>
      <c r="F123" s="379">
        <v>368</v>
      </c>
      <c r="G123" s="379">
        <v>16440</v>
      </c>
      <c r="H123" s="379">
        <v>5052</v>
      </c>
      <c r="I123" s="379">
        <v>18850</v>
      </c>
      <c r="J123" s="379">
        <v>0</v>
      </c>
      <c r="K123" s="379">
        <v>650</v>
      </c>
      <c r="L123" s="379">
        <v>592</v>
      </c>
      <c r="M123" s="380">
        <v>1391.495107467591</v>
      </c>
      <c r="N123" s="381">
        <f t="shared" si="107"/>
        <v>44240.495107467592</v>
      </c>
      <c r="O123" s="379">
        <v>870</v>
      </c>
      <c r="P123" s="379">
        <v>436</v>
      </c>
      <c r="Q123" s="379">
        <v>20658</v>
      </c>
      <c r="R123" s="379">
        <v>1800</v>
      </c>
      <c r="S123" s="379">
        <v>16770</v>
      </c>
      <c r="T123" s="379">
        <v>0</v>
      </c>
      <c r="U123" s="379">
        <v>280</v>
      </c>
      <c r="V123" s="379">
        <v>375</v>
      </c>
      <c r="W123" s="480">
        <f>(VLOOKUP(A123,'[1]floresta plant'!$A$4:$F$573,6,0))*1000</f>
        <v>1619.3130849286183</v>
      </c>
      <c r="X123" s="24">
        <f t="shared" si="108"/>
        <v>42808.313084928617</v>
      </c>
      <c r="Y123" s="53">
        <f t="shared" si="193"/>
        <v>4218</v>
      </c>
      <c r="Z123" s="53">
        <f t="shared" si="193"/>
        <v>-3252</v>
      </c>
      <c r="AA123" s="53">
        <f t="shared" si="193"/>
        <v>-2080</v>
      </c>
      <c r="AB123" s="53">
        <f t="shared" si="193"/>
        <v>0</v>
      </c>
      <c r="AC123" s="53">
        <f t="shared" si="193"/>
        <v>-370</v>
      </c>
      <c r="AD123" s="53">
        <f t="shared" si="193"/>
        <v>-217</v>
      </c>
      <c r="AE123" s="53">
        <f t="shared" si="190"/>
        <v>227.81797746102734</v>
      </c>
      <c r="AF123" s="53">
        <f t="shared" si="109"/>
        <v>68</v>
      </c>
      <c r="AG123" s="53">
        <f t="shared" si="110"/>
        <v>-27</v>
      </c>
      <c r="AH123" s="53">
        <f t="shared" si="111"/>
        <v>3219.4334225389748</v>
      </c>
      <c r="AI123" s="53">
        <f t="shared" si="177"/>
        <v>-1432.1820225389747</v>
      </c>
      <c r="AJ123" s="469">
        <v>1787.2514000000001</v>
      </c>
      <c r="AK123" s="469">
        <v>0</v>
      </c>
      <c r="AL123" s="469">
        <v>0</v>
      </c>
      <c r="AM123" s="470">
        <f t="shared" si="112"/>
        <v>1787.2514000000001</v>
      </c>
      <c r="AN123" s="53">
        <f t="shared" si="113"/>
        <v>3219.4334225389748</v>
      </c>
      <c r="AO123" s="382">
        <f t="shared" si="114"/>
        <v>3</v>
      </c>
      <c r="AP123">
        <v>2</v>
      </c>
      <c r="AQ123" s="383">
        <f t="shared" si="115"/>
        <v>4513.8179774610271</v>
      </c>
      <c r="AR123" s="383">
        <f t="shared" si="116"/>
        <v>-5946</v>
      </c>
      <c r="AS123" s="383">
        <f t="shared" si="117"/>
        <v>4218</v>
      </c>
      <c r="AT123" s="383">
        <f t="shared" si="118"/>
        <v>5946</v>
      </c>
      <c r="AU123" s="383">
        <f t="shared" si="119"/>
        <v>0</v>
      </c>
      <c r="AV123" s="383">
        <f t="shared" si="120"/>
        <v>1</v>
      </c>
      <c r="AW123" s="383">
        <f t="shared" si="121"/>
        <v>0</v>
      </c>
      <c r="AX123" s="383">
        <f t="shared" si="122"/>
        <v>1</v>
      </c>
      <c r="AY123" s="383">
        <f t="shared" si="123"/>
        <v>4218</v>
      </c>
      <c r="AZ123">
        <f t="shared" si="124"/>
        <v>0</v>
      </c>
      <c r="BA123">
        <f t="shared" si="125"/>
        <v>0</v>
      </c>
      <c r="BB123" s="383">
        <f t="shared" si="126"/>
        <v>0</v>
      </c>
      <c r="BC123" s="384">
        <f t="shared" si="188"/>
        <v>4218</v>
      </c>
      <c r="BD123" s="384">
        <f t="shared" si="188"/>
        <v>0.54692230070635717</v>
      </c>
      <c r="BE123" s="384">
        <f t="shared" si="188"/>
        <v>0.34981500168180291</v>
      </c>
      <c r="BF123" s="384">
        <f t="shared" si="186"/>
        <v>0</v>
      </c>
      <c r="BG123" s="384">
        <f t="shared" si="186"/>
        <v>6.2226707029936094E-2</v>
      </c>
      <c r="BH123" s="384">
        <f t="shared" si="186"/>
        <v>3.6495122771611169E-2</v>
      </c>
      <c r="BI123" s="384">
        <f t="shared" si="182"/>
        <v>227.81797746102734</v>
      </c>
      <c r="BJ123" s="384">
        <f t="shared" si="182"/>
        <v>68</v>
      </c>
      <c r="BK123" s="384">
        <f t="shared" si="182"/>
        <v>4.5408678102926339E-3</v>
      </c>
      <c r="BL123" s="474">
        <f t="shared" si="127"/>
        <v>1728</v>
      </c>
      <c r="BM123" s="409">
        <f t="shared" si="128"/>
        <v>3219.4334225389748</v>
      </c>
      <c r="BN123" s="473">
        <f t="shared" si="129"/>
        <v>295.81797746102734</v>
      </c>
      <c r="BO123" s="387">
        <f t="shared" si="130"/>
        <v>1</v>
      </c>
      <c r="BP123" s="387">
        <f t="shared" si="131"/>
        <v>0</v>
      </c>
      <c r="BQ123" s="388">
        <f t="shared" si="132"/>
        <v>0</v>
      </c>
      <c r="BR123" s="389">
        <f t="shared" si="133"/>
        <v>1432.1820225389727</v>
      </c>
      <c r="BS123" s="390">
        <f t="shared" si="134"/>
        <v>4218</v>
      </c>
      <c r="BT123" s="391">
        <f t="shared" si="180"/>
        <v>2306.9182643794147</v>
      </c>
      <c r="BU123" s="391">
        <f t="shared" si="180"/>
        <v>1475.5196770938446</v>
      </c>
      <c r="BV123" s="391">
        <f t="shared" si="180"/>
        <v>0</v>
      </c>
      <c r="BW123" s="391">
        <f t="shared" si="178"/>
        <v>262.47225025227044</v>
      </c>
      <c r="BX123" s="391">
        <f t="shared" si="178"/>
        <v>153.93642785065592</v>
      </c>
      <c r="BY123" s="391">
        <f t="shared" si="178"/>
        <v>0</v>
      </c>
      <c r="BZ123" s="391">
        <f t="shared" si="178"/>
        <v>0</v>
      </c>
      <c r="CA123" s="391">
        <f t="shared" si="178"/>
        <v>19.15338042381433</v>
      </c>
      <c r="CB123" s="391">
        <f t="shared" si="135"/>
        <v>0</v>
      </c>
      <c r="CC123" s="391">
        <f t="shared" si="135"/>
        <v>0</v>
      </c>
      <c r="CD123" s="392">
        <f t="shared" si="136"/>
        <v>0</v>
      </c>
      <c r="CE123" s="393">
        <f t="shared" si="137"/>
        <v>-3252</v>
      </c>
      <c r="CF123" s="392">
        <f t="shared" si="194"/>
        <v>0</v>
      </c>
      <c r="CG123" s="392">
        <f t="shared" si="194"/>
        <v>0</v>
      </c>
      <c r="CH123" s="392">
        <f t="shared" si="194"/>
        <v>0</v>
      </c>
      <c r="CI123" s="392">
        <f t="shared" si="194"/>
        <v>0</v>
      </c>
      <c r="CJ123" s="392">
        <f t="shared" si="194"/>
        <v>0</v>
      </c>
      <c r="CK123" s="392">
        <f t="shared" si="194"/>
        <v>0</v>
      </c>
      <c r="CL123" s="392">
        <f t="shared" si="191"/>
        <v>0</v>
      </c>
      <c r="CM123" s="392">
        <f t="shared" si="138"/>
        <v>0</v>
      </c>
      <c r="CN123" s="392">
        <f t="shared" si="139"/>
        <v>0</v>
      </c>
      <c r="CO123" s="394">
        <f t="shared" si="140"/>
        <v>0</v>
      </c>
      <c r="CP123" s="394">
        <f t="shared" si="140"/>
        <v>0</v>
      </c>
      <c r="CQ123" s="395">
        <f t="shared" si="141"/>
        <v>-2080</v>
      </c>
      <c r="CR123" s="394">
        <f t="shared" si="198"/>
        <v>0</v>
      </c>
      <c r="CS123" s="394">
        <f t="shared" si="198"/>
        <v>0</v>
      </c>
      <c r="CT123" s="394">
        <f t="shared" si="198"/>
        <v>0</v>
      </c>
      <c r="CU123" s="394">
        <f t="shared" si="198"/>
        <v>0</v>
      </c>
      <c r="CV123" s="394">
        <f t="shared" si="198"/>
        <v>0</v>
      </c>
      <c r="CW123" s="394">
        <f t="shared" si="198"/>
        <v>0</v>
      </c>
      <c r="CX123" s="396">
        <f t="shared" si="142"/>
        <v>0</v>
      </c>
      <c r="CY123" s="396">
        <f t="shared" si="142"/>
        <v>0</v>
      </c>
      <c r="CZ123" s="397">
        <f t="shared" si="143"/>
        <v>0</v>
      </c>
      <c r="DA123" s="397">
        <f t="shared" si="143"/>
        <v>0</v>
      </c>
      <c r="DB123" s="397">
        <f t="shared" si="143"/>
        <v>0</v>
      </c>
      <c r="DC123" s="397">
        <f t="shared" si="144"/>
        <v>0</v>
      </c>
      <c r="DD123" s="397">
        <f t="shared" si="196"/>
        <v>0</v>
      </c>
      <c r="DE123" s="397">
        <f t="shared" si="196"/>
        <v>0</v>
      </c>
      <c r="DF123" s="397">
        <f t="shared" si="196"/>
        <v>0</v>
      </c>
      <c r="DG123" s="397">
        <f t="shared" si="196"/>
        <v>0</v>
      </c>
      <c r="DH123" s="397">
        <f t="shared" si="196"/>
        <v>0</v>
      </c>
      <c r="DI123" s="398">
        <f t="shared" si="145"/>
        <v>0</v>
      </c>
      <c r="DJ123" s="398">
        <f t="shared" si="145"/>
        <v>0</v>
      </c>
      <c r="DK123" s="399">
        <f t="shared" si="146"/>
        <v>0</v>
      </c>
      <c r="DL123" s="399">
        <f t="shared" si="146"/>
        <v>0</v>
      </c>
      <c r="DM123" s="399">
        <f t="shared" si="146"/>
        <v>0</v>
      </c>
      <c r="DN123" s="399">
        <f t="shared" si="105"/>
        <v>0</v>
      </c>
      <c r="DO123" s="399">
        <f t="shared" si="147"/>
        <v>-370</v>
      </c>
      <c r="DP123" s="399">
        <f t="shared" si="148"/>
        <v>0</v>
      </c>
      <c r="DQ123" s="399">
        <f t="shared" si="148"/>
        <v>0</v>
      </c>
      <c r="DR123" s="399">
        <f t="shared" si="148"/>
        <v>0</v>
      </c>
      <c r="DS123" s="399">
        <f t="shared" si="106"/>
        <v>0</v>
      </c>
      <c r="DT123" s="400">
        <f t="shared" si="149"/>
        <v>0</v>
      </c>
      <c r="DU123" s="400">
        <f t="shared" si="149"/>
        <v>0</v>
      </c>
      <c r="DV123" s="386">
        <f t="shared" si="197"/>
        <v>0</v>
      </c>
      <c r="DW123" s="386">
        <f t="shared" si="197"/>
        <v>0</v>
      </c>
      <c r="DX123" s="386">
        <f t="shared" si="197"/>
        <v>0</v>
      </c>
      <c r="DY123" s="386">
        <f t="shared" si="197"/>
        <v>0</v>
      </c>
      <c r="DZ123" s="386">
        <f t="shared" si="197"/>
        <v>0</v>
      </c>
      <c r="EA123" s="401">
        <f t="shared" si="150"/>
        <v>-217</v>
      </c>
      <c r="EB123" s="386">
        <f t="shared" si="151"/>
        <v>0</v>
      </c>
      <c r="EC123" s="386">
        <f t="shared" si="151"/>
        <v>0</v>
      </c>
      <c r="ED123" s="386">
        <f t="shared" si="151"/>
        <v>0</v>
      </c>
      <c r="EE123" s="385">
        <f t="shared" si="152"/>
        <v>0</v>
      </c>
      <c r="EF123" s="385">
        <f t="shared" si="152"/>
        <v>0</v>
      </c>
      <c r="EG123" s="402">
        <f t="shared" si="199"/>
        <v>0</v>
      </c>
      <c r="EH123" s="402">
        <f t="shared" si="199"/>
        <v>124.59873237525409</v>
      </c>
      <c r="EI123" s="402">
        <f t="shared" si="199"/>
        <v>79.694146168674209</v>
      </c>
      <c r="EJ123" s="402">
        <f t="shared" si="199"/>
        <v>0</v>
      </c>
      <c r="EK123" s="402">
        <f t="shared" si="199"/>
        <v>14.176362539619932</v>
      </c>
      <c r="EL123" s="402">
        <f t="shared" si="199"/>
        <v>8.3142450570203383</v>
      </c>
      <c r="EM123" s="402">
        <f t="shared" si="153"/>
        <v>227.81797746102734</v>
      </c>
      <c r="EN123" s="402">
        <f t="shared" si="154"/>
        <v>0</v>
      </c>
      <c r="EO123" s="402">
        <f t="shared" si="154"/>
        <v>1.0344913204587518</v>
      </c>
      <c r="EP123" s="402">
        <f t="shared" si="155"/>
        <v>0</v>
      </c>
      <c r="EQ123" s="402">
        <f t="shared" si="156"/>
        <v>0</v>
      </c>
      <c r="ER123" s="394">
        <f t="shared" si="195"/>
        <v>0</v>
      </c>
      <c r="ES123" s="394">
        <f t="shared" si="195"/>
        <v>37.19071644803229</v>
      </c>
      <c r="ET123" s="394">
        <f t="shared" si="195"/>
        <v>23.787420114362597</v>
      </c>
      <c r="EU123" s="394">
        <f t="shared" si="195"/>
        <v>0</v>
      </c>
      <c r="EV123" s="394">
        <f t="shared" si="195"/>
        <v>4.2314160780356547</v>
      </c>
      <c r="EW123" s="394">
        <f t="shared" si="195"/>
        <v>2.4816683484695594</v>
      </c>
      <c r="EX123" s="394">
        <f t="shared" si="192"/>
        <v>0</v>
      </c>
      <c r="EY123" s="403">
        <f t="shared" si="157"/>
        <v>68</v>
      </c>
      <c r="EZ123" s="394">
        <f t="shared" si="158"/>
        <v>0.30877901109989908</v>
      </c>
      <c r="FA123" s="396">
        <f t="shared" si="159"/>
        <v>0</v>
      </c>
      <c r="FB123" s="396">
        <f t="shared" si="159"/>
        <v>0</v>
      </c>
      <c r="FC123" s="404">
        <f t="shared" si="181"/>
        <v>0</v>
      </c>
      <c r="FD123" s="404">
        <f t="shared" si="181"/>
        <v>0</v>
      </c>
      <c r="FE123" s="404">
        <f t="shared" si="181"/>
        <v>0</v>
      </c>
      <c r="FF123" s="404">
        <f t="shared" si="179"/>
        <v>0</v>
      </c>
      <c r="FG123" s="404">
        <f t="shared" si="179"/>
        <v>0</v>
      </c>
      <c r="FH123" s="404">
        <f t="shared" si="179"/>
        <v>0</v>
      </c>
      <c r="FI123" s="404">
        <f t="shared" si="179"/>
        <v>0</v>
      </c>
      <c r="FJ123" s="404">
        <f t="shared" si="179"/>
        <v>0</v>
      </c>
      <c r="FK123" s="392">
        <f t="shared" si="160"/>
        <v>-27</v>
      </c>
      <c r="FL123" s="384">
        <f t="shared" si="161"/>
        <v>0</v>
      </c>
      <c r="FM123" s="384">
        <f t="shared" si="161"/>
        <v>0</v>
      </c>
      <c r="FN123" s="405">
        <f t="shared" si="189"/>
        <v>0</v>
      </c>
      <c r="FO123" s="405">
        <f t="shared" si="189"/>
        <v>783.29228679729886</v>
      </c>
      <c r="FP123" s="405">
        <f t="shared" si="189"/>
        <v>500.9987566231186</v>
      </c>
      <c r="FQ123" s="405">
        <f t="shared" si="187"/>
        <v>0</v>
      </c>
      <c r="FR123" s="405">
        <f t="shared" si="187"/>
        <v>89.119971130073978</v>
      </c>
      <c r="FS123" s="405">
        <f t="shared" si="187"/>
        <v>52.267658743854199</v>
      </c>
      <c r="FT123" s="405">
        <f t="shared" si="183"/>
        <v>0</v>
      </c>
      <c r="FU123" s="405">
        <f t="shared" si="183"/>
        <v>0</v>
      </c>
      <c r="FV123" s="405">
        <f t="shared" si="183"/>
        <v>6.50334924462702</v>
      </c>
      <c r="FW123" s="397">
        <f t="shared" si="162"/>
        <v>3219.4334225389748</v>
      </c>
      <c r="FX123" s="406">
        <f t="shared" si="163"/>
        <v>1787.2514000000021</v>
      </c>
      <c r="FY123" s="331">
        <f t="shared" si="164"/>
        <v>1787.2514000000021</v>
      </c>
      <c r="FZ123" s="382">
        <f t="shared" si="165"/>
        <v>-2.0463630789890885E-12</v>
      </c>
      <c r="GA123" s="331">
        <f t="shared" si="166"/>
        <v>0</v>
      </c>
      <c r="GB123" s="407">
        <f t="shared" si="167"/>
        <v>0</v>
      </c>
      <c r="GC123" s="407">
        <f t="shared" si="168"/>
        <v>0</v>
      </c>
      <c r="GD123" s="407">
        <f t="shared" si="169"/>
        <v>0</v>
      </c>
      <c r="GE123" s="407">
        <f t="shared" si="170"/>
        <v>0</v>
      </c>
      <c r="GF123" s="407">
        <f t="shared" si="171"/>
        <v>0</v>
      </c>
      <c r="GG123" s="407">
        <f t="shared" si="172"/>
        <v>2.8421709430404007E-14</v>
      </c>
      <c r="GH123" s="407">
        <f t="shared" si="173"/>
        <v>0</v>
      </c>
      <c r="GI123" s="407">
        <f t="shared" si="174"/>
        <v>0</v>
      </c>
      <c r="GJ123">
        <f t="shared" si="175"/>
        <v>0</v>
      </c>
      <c r="GK123" s="382">
        <f t="shared" si="176"/>
        <v>2.8421709430404007E-14</v>
      </c>
      <c r="GL123">
        <v>2</v>
      </c>
      <c r="GM123">
        <f t="shared" si="185"/>
        <v>4218</v>
      </c>
      <c r="GN123">
        <f t="shared" si="185"/>
        <v>0</v>
      </c>
      <c r="GO123">
        <f t="shared" si="185"/>
        <v>0</v>
      </c>
      <c r="GP123">
        <f t="shared" si="185"/>
        <v>0</v>
      </c>
      <c r="GQ123">
        <f t="shared" si="185"/>
        <v>0</v>
      </c>
      <c r="GR123">
        <f t="shared" si="184"/>
        <v>0</v>
      </c>
      <c r="GS123">
        <f t="shared" si="184"/>
        <v>227.81797746102734</v>
      </c>
      <c r="GT123">
        <f t="shared" si="184"/>
        <v>68</v>
      </c>
      <c r="GU123">
        <f t="shared" si="184"/>
        <v>0</v>
      </c>
      <c r="GV123">
        <f t="shared" si="184"/>
        <v>3219.4334225389748</v>
      </c>
    </row>
    <row r="124" spans="1:204" customFormat="1" x14ac:dyDescent="0.25">
      <c r="A124" s="378">
        <v>31027</v>
      </c>
      <c r="B124" s="32" t="s">
        <v>1257</v>
      </c>
      <c r="C124" t="s">
        <v>888</v>
      </c>
      <c r="D124">
        <v>2</v>
      </c>
      <c r="E124" s="379">
        <v>1085</v>
      </c>
      <c r="F124" s="379">
        <v>1462</v>
      </c>
      <c r="G124" s="379">
        <v>2079</v>
      </c>
      <c r="H124" s="379">
        <v>265</v>
      </c>
      <c r="I124" s="379">
        <v>11720</v>
      </c>
      <c r="J124" s="379">
        <v>0</v>
      </c>
      <c r="K124" s="379">
        <v>402</v>
      </c>
      <c r="L124" s="379">
        <v>559</v>
      </c>
      <c r="M124" s="380">
        <v>1980.3855920677004</v>
      </c>
      <c r="N124" s="381">
        <f t="shared" si="107"/>
        <v>19552.385592067702</v>
      </c>
      <c r="O124" s="379">
        <v>1751</v>
      </c>
      <c r="P124" s="379">
        <v>1298</v>
      </c>
      <c r="Q124" s="379">
        <v>2707</v>
      </c>
      <c r="R124" s="379">
        <v>605</v>
      </c>
      <c r="S124" s="379">
        <v>10250</v>
      </c>
      <c r="T124" s="379">
        <v>0</v>
      </c>
      <c r="U124" s="379">
        <v>230</v>
      </c>
      <c r="V124" s="379">
        <v>456</v>
      </c>
      <c r="W124" s="480">
        <f>(VLOOKUP(A124,'[1]floresta plant'!$A$4:$F$573,6,0))*1000</f>
        <v>7010.8258140518701</v>
      </c>
      <c r="X124" s="24">
        <f t="shared" si="108"/>
        <v>24307.82581405187</v>
      </c>
      <c r="Y124" s="53">
        <f t="shared" si="193"/>
        <v>628</v>
      </c>
      <c r="Z124" s="53">
        <f t="shared" si="193"/>
        <v>340</v>
      </c>
      <c r="AA124" s="53">
        <f t="shared" si="193"/>
        <v>-1470</v>
      </c>
      <c r="AB124" s="53">
        <f t="shared" si="193"/>
        <v>0</v>
      </c>
      <c r="AC124" s="53">
        <f t="shared" si="193"/>
        <v>-172</v>
      </c>
      <c r="AD124" s="53">
        <f t="shared" si="193"/>
        <v>-103</v>
      </c>
      <c r="AE124" s="53">
        <f t="shared" si="190"/>
        <v>5030.4402219841695</v>
      </c>
      <c r="AF124" s="53">
        <f t="shared" si="109"/>
        <v>-164</v>
      </c>
      <c r="AG124" s="53">
        <f t="shared" si="110"/>
        <v>666</v>
      </c>
      <c r="AH124" s="53">
        <f t="shared" si="111"/>
        <v>-2694.2112219841683</v>
      </c>
      <c r="AI124" s="53">
        <f t="shared" si="177"/>
        <v>4755.4402219841686</v>
      </c>
      <c r="AJ124" s="469">
        <v>2051.4890000000005</v>
      </c>
      <c r="AK124" s="469">
        <v>0</v>
      </c>
      <c r="AL124" s="469">
        <v>9.74</v>
      </c>
      <c r="AM124" s="470">
        <f t="shared" si="112"/>
        <v>2061.2290000000003</v>
      </c>
      <c r="AN124" s="53">
        <f t="shared" si="113"/>
        <v>-2694.2112219841683</v>
      </c>
      <c r="AO124" s="382">
        <f t="shared" si="114"/>
        <v>2</v>
      </c>
      <c r="AP124">
        <v>2</v>
      </c>
      <c r="AQ124" s="383">
        <f t="shared" si="115"/>
        <v>6664.4402219841695</v>
      </c>
      <c r="AR124" s="383">
        <f t="shared" si="116"/>
        <v>-1909</v>
      </c>
      <c r="AS124" s="383">
        <f t="shared" si="117"/>
        <v>628</v>
      </c>
      <c r="AT124" s="383">
        <f t="shared" si="118"/>
        <v>1909</v>
      </c>
      <c r="AU124" s="383">
        <f t="shared" si="119"/>
        <v>2694.2112219841683</v>
      </c>
      <c r="AV124" s="383">
        <f t="shared" si="120"/>
        <v>1</v>
      </c>
      <c r="AW124" s="383">
        <f t="shared" si="121"/>
        <v>1</v>
      </c>
      <c r="AX124" s="383">
        <f t="shared" si="122"/>
        <v>1</v>
      </c>
      <c r="AY124" s="383">
        <f t="shared" si="123"/>
        <v>314</v>
      </c>
      <c r="AZ124">
        <f t="shared" si="124"/>
        <v>314</v>
      </c>
      <c r="BA124">
        <f t="shared" si="125"/>
        <v>0</v>
      </c>
      <c r="BB124" s="383">
        <f t="shared" si="126"/>
        <v>0</v>
      </c>
      <c r="BC124" s="384">
        <f t="shared" si="188"/>
        <v>628</v>
      </c>
      <c r="BD124" s="384">
        <f t="shared" si="188"/>
        <v>340</v>
      </c>
      <c r="BE124" s="384">
        <f t="shared" si="188"/>
        <v>0.77003666841278151</v>
      </c>
      <c r="BF124" s="384">
        <f t="shared" si="186"/>
        <v>0</v>
      </c>
      <c r="BG124" s="384">
        <f t="shared" si="186"/>
        <v>9.0099528548978527E-2</v>
      </c>
      <c r="BH124" s="384">
        <f t="shared" si="186"/>
        <v>5.395495023572551E-2</v>
      </c>
      <c r="BI124" s="384">
        <f t="shared" si="182"/>
        <v>5030.4402219841695</v>
      </c>
      <c r="BJ124" s="384">
        <f t="shared" si="182"/>
        <v>8.590885280251441E-2</v>
      </c>
      <c r="BK124" s="384">
        <f t="shared" si="182"/>
        <v>666</v>
      </c>
      <c r="BL124" s="474">
        <f t="shared" si="127"/>
        <v>1595</v>
      </c>
      <c r="BM124" s="409">
        <f t="shared" si="128"/>
        <v>-2380.2112219841683</v>
      </c>
      <c r="BN124" s="473">
        <f t="shared" si="129"/>
        <v>6036.4402219841695</v>
      </c>
      <c r="BO124" s="387">
        <f t="shared" si="130"/>
        <v>0.26422857534332139</v>
      </c>
      <c r="BP124" s="387">
        <f t="shared" si="131"/>
        <v>0.39430709730474167</v>
      </c>
      <c r="BQ124" s="388">
        <f t="shared" si="132"/>
        <v>0.34146432735193694</v>
      </c>
      <c r="BR124" s="389">
        <f t="shared" si="133"/>
        <v>0</v>
      </c>
      <c r="BS124" s="390">
        <f t="shared" si="134"/>
        <v>628</v>
      </c>
      <c r="BT124" s="391">
        <f t="shared" si="180"/>
        <v>0</v>
      </c>
      <c r="BU124" s="391">
        <f t="shared" si="180"/>
        <v>241.79151388161338</v>
      </c>
      <c r="BV124" s="391">
        <f t="shared" si="180"/>
        <v>0</v>
      </c>
      <c r="BW124" s="391">
        <f t="shared" si="178"/>
        <v>28.291251964379256</v>
      </c>
      <c r="BX124" s="391">
        <f t="shared" si="178"/>
        <v>16.941854374017812</v>
      </c>
      <c r="BY124" s="391">
        <f t="shared" si="178"/>
        <v>0</v>
      </c>
      <c r="BZ124" s="391">
        <f t="shared" si="178"/>
        <v>26.975379779989524</v>
      </c>
      <c r="CA124" s="391">
        <f t="shared" si="178"/>
        <v>0</v>
      </c>
      <c r="CB124" s="391">
        <f t="shared" si="135"/>
        <v>314</v>
      </c>
      <c r="CC124" s="391">
        <f t="shared" si="135"/>
        <v>0</v>
      </c>
      <c r="CD124" s="392">
        <f t="shared" si="136"/>
        <v>0</v>
      </c>
      <c r="CE124" s="393">
        <f t="shared" si="137"/>
        <v>340</v>
      </c>
      <c r="CF124" s="392">
        <f t="shared" si="194"/>
        <v>69.178335231321128</v>
      </c>
      <c r="CG124" s="392">
        <f t="shared" si="194"/>
        <v>0</v>
      </c>
      <c r="CH124" s="392">
        <f t="shared" si="194"/>
        <v>8.0943358229845135</v>
      </c>
      <c r="CI124" s="392">
        <f t="shared" si="194"/>
        <v>4.8471894753918887</v>
      </c>
      <c r="CJ124" s="392">
        <f t="shared" si="194"/>
        <v>0</v>
      </c>
      <c r="CK124" s="392">
        <f t="shared" si="194"/>
        <v>7.7178550870317446</v>
      </c>
      <c r="CL124" s="392">
        <f t="shared" si="191"/>
        <v>0</v>
      </c>
      <c r="CM124" s="392">
        <f t="shared" si="138"/>
        <v>134.06441308361218</v>
      </c>
      <c r="CN124" s="392">
        <f t="shared" si="139"/>
        <v>116.09787129965856</v>
      </c>
      <c r="CO124" s="394">
        <f t="shared" si="140"/>
        <v>0</v>
      </c>
      <c r="CP124" s="394">
        <f t="shared" si="140"/>
        <v>0</v>
      </c>
      <c r="CQ124" s="395">
        <f t="shared" si="141"/>
        <v>-1470</v>
      </c>
      <c r="CR124" s="394">
        <f t="shared" si="198"/>
        <v>0</v>
      </c>
      <c r="CS124" s="394">
        <f t="shared" si="198"/>
        <v>0</v>
      </c>
      <c r="CT124" s="394">
        <f t="shared" si="198"/>
        <v>0</v>
      </c>
      <c r="CU124" s="394">
        <f t="shared" si="198"/>
        <v>0</v>
      </c>
      <c r="CV124" s="394">
        <f t="shared" si="198"/>
        <v>0</v>
      </c>
      <c r="CW124" s="394">
        <f t="shared" si="198"/>
        <v>0</v>
      </c>
      <c r="CX124" s="396">
        <f t="shared" si="142"/>
        <v>0</v>
      </c>
      <c r="CY124" s="396">
        <f t="shared" si="142"/>
        <v>0</v>
      </c>
      <c r="CZ124" s="397">
        <f t="shared" si="143"/>
        <v>0</v>
      </c>
      <c r="DA124" s="397">
        <f t="shared" si="143"/>
        <v>0</v>
      </c>
      <c r="DB124" s="397">
        <f t="shared" si="143"/>
        <v>0</v>
      </c>
      <c r="DC124" s="397">
        <f t="shared" si="144"/>
        <v>0</v>
      </c>
      <c r="DD124" s="397">
        <f t="shared" si="196"/>
        <v>0</v>
      </c>
      <c r="DE124" s="397">
        <f t="shared" si="196"/>
        <v>0</v>
      </c>
      <c r="DF124" s="397">
        <f t="shared" si="196"/>
        <v>0</v>
      </c>
      <c r="DG124" s="397">
        <f t="shared" si="196"/>
        <v>0</v>
      </c>
      <c r="DH124" s="397">
        <f t="shared" si="196"/>
        <v>0</v>
      </c>
      <c r="DI124" s="398">
        <f t="shared" si="145"/>
        <v>0</v>
      </c>
      <c r="DJ124" s="398">
        <f t="shared" si="145"/>
        <v>0</v>
      </c>
      <c r="DK124" s="399">
        <f t="shared" si="146"/>
        <v>0</v>
      </c>
      <c r="DL124" s="399">
        <f t="shared" si="146"/>
        <v>0</v>
      </c>
      <c r="DM124" s="399">
        <f t="shared" si="146"/>
        <v>0</v>
      </c>
      <c r="DN124" s="399">
        <f t="shared" si="105"/>
        <v>0</v>
      </c>
      <c r="DO124" s="399">
        <f t="shared" si="147"/>
        <v>-172</v>
      </c>
      <c r="DP124" s="399">
        <f t="shared" si="148"/>
        <v>0</v>
      </c>
      <c r="DQ124" s="399">
        <f t="shared" si="148"/>
        <v>0</v>
      </c>
      <c r="DR124" s="399">
        <f t="shared" si="148"/>
        <v>0</v>
      </c>
      <c r="DS124" s="399">
        <f t="shared" si="106"/>
        <v>0</v>
      </c>
      <c r="DT124" s="400">
        <f t="shared" si="149"/>
        <v>0</v>
      </c>
      <c r="DU124" s="400">
        <f t="shared" si="149"/>
        <v>0</v>
      </c>
      <c r="DV124" s="386">
        <f t="shared" si="197"/>
        <v>0</v>
      </c>
      <c r="DW124" s="386">
        <f t="shared" si="197"/>
        <v>0</v>
      </c>
      <c r="DX124" s="386">
        <f t="shared" si="197"/>
        <v>0</v>
      </c>
      <c r="DY124" s="386">
        <f t="shared" si="197"/>
        <v>0</v>
      </c>
      <c r="DZ124" s="386">
        <f t="shared" si="197"/>
        <v>0</v>
      </c>
      <c r="EA124" s="401">
        <f t="shared" si="150"/>
        <v>-103</v>
      </c>
      <c r="EB124" s="386">
        <f t="shared" si="151"/>
        <v>0</v>
      </c>
      <c r="EC124" s="386">
        <f t="shared" si="151"/>
        <v>0</v>
      </c>
      <c r="ED124" s="386">
        <f t="shared" si="151"/>
        <v>0</v>
      </c>
      <c r="EE124" s="385">
        <f t="shared" si="152"/>
        <v>0</v>
      </c>
      <c r="EF124" s="385">
        <f t="shared" si="152"/>
        <v>0</v>
      </c>
      <c r="EG124" s="402">
        <f t="shared" si="199"/>
        <v>0</v>
      </c>
      <c r="EH124" s="402">
        <f t="shared" si="199"/>
        <v>0</v>
      </c>
      <c r="EI124" s="402">
        <f t="shared" si="199"/>
        <v>1023.5220001104186</v>
      </c>
      <c r="EJ124" s="402">
        <f t="shared" si="199"/>
        <v>0</v>
      </c>
      <c r="EK124" s="402">
        <f t="shared" si="199"/>
        <v>119.75903674761362</v>
      </c>
      <c r="EL124" s="402">
        <f t="shared" si="199"/>
        <v>71.716167354675591</v>
      </c>
      <c r="EM124" s="402">
        <f t="shared" si="153"/>
        <v>5030.4402219841695</v>
      </c>
      <c r="EN124" s="402">
        <f t="shared" si="154"/>
        <v>114.18884899191066</v>
      </c>
      <c r="EO124" s="402">
        <f t="shared" si="154"/>
        <v>0</v>
      </c>
      <c r="EP124" s="402">
        <f t="shared" si="155"/>
        <v>1983.5382820955983</v>
      </c>
      <c r="EQ124" s="402">
        <f t="shared" si="156"/>
        <v>1717.7158866839527</v>
      </c>
      <c r="ER124" s="394">
        <f t="shared" si="195"/>
        <v>0</v>
      </c>
      <c r="ES124" s="394">
        <f t="shared" si="195"/>
        <v>0</v>
      </c>
      <c r="ET124" s="394">
        <f t="shared" si="195"/>
        <v>0</v>
      </c>
      <c r="EU124" s="394">
        <f t="shared" si="195"/>
        <v>0</v>
      </c>
      <c r="EV124" s="394">
        <f t="shared" si="195"/>
        <v>0</v>
      </c>
      <c r="EW124" s="394">
        <f t="shared" si="195"/>
        <v>0</v>
      </c>
      <c r="EX124" s="394">
        <f t="shared" si="192"/>
        <v>0</v>
      </c>
      <c r="EY124" s="403">
        <f t="shared" si="157"/>
        <v>-164</v>
      </c>
      <c r="EZ124" s="394">
        <f t="shared" si="158"/>
        <v>0</v>
      </c>
      <c r="FA124" s="396">
        <f t="shared" si="159"/>
        <v>0</v>
      </c>
      <c r="FB124" s="396">
        <f t="shared" si="159"/>
        <v>0</v>
      </c>
      <c r="FC124" s="404">
        <f t="shared" si="181"/>
        <v>0</v>
      </c>
      <c r="FD124" s="404">
        <f t="shared" si="181"/>
        <v>0</v>
      </c>
      <c r="FE124" s="404">
        <f t="shared" si="181"/>
        <v>135.50815077664669</v>
      </c>
      <c r="FF124" s="404">
        <f t="shared" si="179"/>
        <v>0</v>
      </c>
      <c r="FG124" s="404">
        <f t="shared" si="179"/>
        <v>15.855375465022606</v>
      </c>
      <c r="FH124" s="404">
        <f t="shared" si="179"/>
        <v>9.4947887959146993</v>
      </c>
      <c r="FI124" s="404">
        <f t="shared" si="179"/>
        <v>0</v>
      </c>
      <c r="FJ124" s="404">
        <f t="shared" si="179"/>
        <v>15.117916141068067</v>
      </c>
      <c r="FK124" s="392">
        <f t="shared" si="160"/>
        <v>666</v>
      </c>
      <c r="FL124" s="384">
        <f t="shared" si="161"/>
        <v>262.60852680495793</v>
      </c>
      <c r="FM124" s="384">
        <f t="shared" si="161"/>
        <v>227.41524201639001</v>
      </c>
      <c r="FN124" s="405">
        <f t="shared" si="189"/>
        <v>0</v>
      </c>
      <c r="FO124" s="405">
        <f t="shared" si="189"/>
        <v>0</v>
      </c>
      <c r="FP124" s="405">
        <f t="shared" si="189"/>
        <v>0</v>
      </c>
      <c r="FQ124" s="405">
        <f t="shared" si="187"/>
        <v>0</v>
      </c>
      <c r="FR124" s="405">
        <f t="shared" si="187"/>
        <v>0</v>
      </c>
      <c r="FS124" s="405">
        <f t="shared" si="187"/>
        <v>0</v>
      </c>
      <c r="FT124" s="405">
        <f t="shared" si="183"/>
        <v>0</v>
      </c>
      <c r="FU124" s="405">
        <f t="shared" si="183"/>
        <v>0</v>
      </c>
      <c r="FV124" s="405">
        <f t="shared" si="183"/>
        <v>0</v>
      </c>
      <c r="FW124" s="397">
        <f t="shared" si="162"/>
        <v>-2694.2112219841683</v>
      </c>
      <c r="FX124" s="406">
        <f t="shared" si="163"/>
        <v>0</v>
      </c>
      <c r="FY124" s="331">
        <f t="shared" si="164"/>
        <v>343.51311331604859</v>
      </c>
      <c r="FZ124" s="382">
        <f t="shared" si="165"/>
        <v>1717.7158866839518</v>
      </c>
      <c r="GA124" s="331">
        <f t="shared" si="166"/>
        <v>0</v>
      </c>
      <c r="GB124" s="407">
        <f t="shared" si="167"/>
        <v>0</v>
      </c>
      <c r="GC124" s="407">
        <f t="shared" si="168"/>
        <v>0</v>
      </c>
      <c r="GD124" s="407">
        <f t="shared" si="169"/>
        <v>0</v>
      </c>
      <c r="GE124" s="407">
        <f t="shared" si="170"/>
        <v>0</v>
      </c>
      <c r="GF124" s="407">
        <f t="shared" si="171"/>
        <v>0</v>
      </c>
      <c r="GG124" s="407">
        <f t="shared" si="172"/>
        <v>0</v>
      </c>
      <c r="GH124" s="407">
        <f t="shared" si="173"/>
        <v>0</v>
      </c>
      <c r="GI124" s="407">
        <f t="shared" si="174"/>
        <v>2.8421709430404007E-14</v>
      </c>
      <c r="GJ124">
        <f t="shared" si="175"/>
        <v>0</v>
      </c>
      <c r="GK124" s="382">
        <f t="shared" si="176"/>
        <v>2.8421709430404007E-14</v>
      </c>
      <c r="GL124">
        <v>2</v>
      </c>
      <c r="GM124">
        <f t="shared" si="185"/>
        <v>628</v>
      </c>
      <c r="GN124">
        <f t="shared" si="185"/>
        <v>340</v>
      </c>
      <c r="GO124">
        <f t="shared" si="185"/>
        <v>0</v>
      </c>
      <c r="GP124">
        <f t="shared" si="185"/>
        <v>0</v>
      </c>
      <c r="GQ124">
        <f t="shared" si="185"/>
        <v>0</v>
      </c>
      <c r="GR124">
        <f t="shared" si="184"/>
        <v>0</v>
      </c>
      <c r="GS124">
        <f t="shared" si="184"/>
        <v>5030.4402219841695</v>
      </c>
      <c r="GT124">
        <f t="shared" si="184"/>
        <v>0</v>
      </c>
      <c r="GU124">
        <f t="shared" si="184"/>
        <v>666</v>
      </c>
      <c r="GV124">
        <f t="shared" si="184"/>
        <v>0</v>
      </c>
    </row>
    <row r="125" spans="1:204" customFormat="1" x14ac:dyDescent="0.25">
      <c r="A125" s="378">
        <v>31028</v>
      </c>
      <c r="B125" s="32" t="s">
        <v>1258</v>
      </c>
      <c r="C125" t="s">
        <v>888</v>
      </c>
      <c r="D125">
        <v>2</v>
      </c>
      <c r="E125" s="379">
        <v>932</v>
      </c>
      <c r="F125" s="379">
        <v>1268</v>
      </c>
      <c r="G125" s="379">
        <v>1439</v>
      </c>
      <c r="H125" s="379">
        <v>0</v>
      </c>
      <c r="I125" s="379">
        <v>6280</v>
      </c>
      <c r="J125" s="379">
        <v>0</v>
      </c>
      <c r="K125" s="379">
        <v>363</v>
      </c>
      <c r="L125" s="379">
        <v>888</v>
      </c>
      <c r="M125" s="380">
        <v>15.242374726276555</v>
      </c>
      <c r="N125" s="381">
        <f t="shared" si="107"/>
        <v>11185.242374726276</v>
      </c>
      <c r="O125" s="379">
        <v>1021</v>
      </c>
      <c r="P125" s="379">
        <v>1331</v>
      </c>
      <c r="Q125" s="379">
        <v>1477</v>
      </c>
      <c r="R125" s="379">
        <v>0</v>
      </c>
      <c r="S125" s="379">
        <v>5800</v>
      </c>
      <c r="T125" s="379">
        <v>0</v>
      </c>
      <c r="U125" s="379">
        <v>242</v>
      </c>
      <c r="V125" s="379">
        <v>957</v>
      </c>
      <c r="W125" s="480">
        <f>(VLOOKUP(A125,'[1]floresta plant'!$A$4:$F$573,6,0))*1000</f>
        <v>0</v>
      </c>
      <c r="X125" s="24">
        <f t="shared" si="108"/>
        <v>10828</v>
      </c>
      <c r="Y125" s="53">
        <f t="shared" si="193"/>
        <v>38</v>
      </c>
      <c r="Z125" s="53">
        <f t="shared" si="193"/>
        <v>0</v>
      </c>
      <c r="AA125" s="53">
        <f t="shared" si="193"/>
        <v>-480</v>
      </c>
      <c r="AB125" s="53">
        <f t="shared" si="193"/>
        <v>0</v>
      </c>
      <c r="AC125" s="53">
        <f t="shared" si="193"/>
        <v>-121</v>
      </c>
      <c r="AD125" s="53">
        <f t="shared" si="193"/>
        <v>69</v>
      </c>
      <c r="AE125" s="53">
        <f t="shared" si="190"/>
        <v>-15.242374726276555</v>
      </c>
      <c r="AF125" s="53">
        <f t="shared" si="109"/>
        <v>63</v>
      </c>
      <c r="AG125" s="53">
        <f t="shared" si="110"/>
        <v>89</v>
      </c>
      <c r="AH125" s="53">
        <f t="shared" si="111"/>
        <v>3188.4823747262762</v>
      </c>
      <c r="AI125" s="53">
        <f t="shared" si="177"/>
        <v>-357.24237472627647</v>
      </c>
      <c r="AJ125" s="469">
        <v>0</v>
      </c>
      <c r="AK125" s="469">
        <v>0</v>
      </c>
      <c r="AL125" s="469">
        <v>2831.24</v>
      </c>
      <c r="AM125" s="470">
        <f t="shared" si="112"/>
        <v>2831.24</v>
      </c>
      <c r="AN125" s="53">
        <f t="shared" si="113"/>
        <v>3188.4823747262762</v>
      </c>
      <c r="AO125" s="382">
        <f t="shared" si="114"/>
        <v>3</v>
      </c>
      <c r="AP125">
        <v>2</v>
      </c>
      <c r="AQ125" s="383">
        <f t="shared" si="115"/>
        <v>259</v>
      </c>
      <c r="AR125" s="383">
        <f t="shared" si="116"/>
        <v>-616.24237472627658</v>
      </c>
      <c r="AS125" s="383">
        <f t="shared" si="117"/>
        <v>38</v>
      </c>
      <c r="AT125" s="383">
        <f t="shared" si="118"/>
        <v>616.24237472627658</v>
      </c>
      <c r="AU125" s="383">
        <f t="shared" si="119"/>
        <v>0</v>
      </c>
      <c r="AV125" s="383">
        <f t="shared" si="120"/>
        <v>1</v>
      </c>
      <c r="AW125" s="383">
        <f t="shared" si="121"/>
        <v>0</v>
      </c>
      <c r="AX125" s="383">
        <f t="shared" si="122"/>
        <v>1</v>
      </c>
      <c r="AY125" s="383">
        <f t="shared" si="123"/>
        <v>38</v>
      </c>
      <c r="AZ125">
        <f t="shared" si="124"/>
        <v>0</v>
      </c>
      <c r="BA125">
        <f t="shared" si="125"/>
        <v>0</v>
      </c>
      <c r="BB125" s="383">
        <f t="shared" si="126"/>
        <v>0</v>
      </c>
      <c r="BC125" s="384">
        <f t="shared" si="188"/>
        <v>38</v>
      </c>
      <c r="BD125" s="384">
        <f t="shared" si="188"/>
        <v>0</v>
      </c>
      <c r="BE125" s="384">
        <f t="shared" si="188"/>
        <v>0.77891430334242606</v>
      </c>
      <c r="BF125" s="384">
        <f t="shared" si="186"/>
        <v>0</v>
      </c>
      <c r="BG125" s="384">
        <f t="shared" si="186"/>
        <v>0.19635131396756991</v>
      </c>
      <c r="BH125" s="384">
        <f t="shared" si="186"/>
        <v>69</v>
      </c>
      <c r="BI125" s="384">
        <f t="shared" si="182"/>
        <v>2.473438269000397E-2</v>
      </c>
      <c r="BJ125" s="384">
        <f t="shared" si="182"/>
        <v>63</v>
      </c>
      <c r="BK125" s="384">
        <f t="shared" si="182"/>
        <v>89</v>
      </c>
      <c r="BL125" s="474">
        <f t="shared" si="127"/>
        <v>578.24237472627658</v>
      </c>
      <c r="BM125" s="409">
        <f t="shared" si="128"/>
        <v>3188.4823747262762</v>
      </c>
      <c r="BN125" s="473">
        <f t="shared" si="129"/>
        <v>221</v>
      </c>
      <c r="BO125" s="387">
        <f t="shared" si="130"/>
        <v>1</v>
      </c>
      <c r="BP125" s="387">
        <f t="shared" si="131"/>
        <v>0</v>
      </c>
      <c r="BQ125" s="388">
        <f t="shared" si="132"/>
        <v>0</v>
      </c>
      <c r="BR125" s="389">
        <f t="shared" si="133"/>
        <v>357.24237472627658</v>
      </c>
      <c r="BS125" s="390">
        <f t="shared" si="134"/>
        <v>38</v>
      </c>
      <c r="BT125" s="391">
        <f t="shared" si="180"/>
        <v>0</v>
      </c>
      <c r="BU125" s="391">
        <f t="shared" si="180"/>
        <v>29.598743527012189</v>
      </c>
      <c r="BV125" s="391">
        <f t="shared" si="180"/>
        <v>0</v>
      </c>
      <c r="BW125" s="391">
        <f t="shared" si="178"/>
        <v>7.461349930767657</v>
      </c>
      <c r="BX125" s="391">
        <f t="shared" si="178"/>
        <v>0</v>
      </c>
      <c r="BY125" s="391">
        <f t="shared" si="178"/>
        <v>0.93990654222015091</v>
      </c>
      <c r="BZ125" s="391">
        <f t="shared" si="178"/>
        <v>0</v>
      </c>
      <c r="CA125" s="391">
        <f t="shared" si="178"/>
        <v>0</v>
      </c>
      <c r="CB125" s="391">
        <f t="shared" si="135"/>
        <v>0</v>
      </c>
      <c r="CC125" s="391">
        <f t="shared" si="135"/>
        <v>0</v>
      </c>
      <c r="CD125" s="392">
        <f t="shared" si="136"/>
        <v>0</v>
      </c>
      <c r="CE125" s="393">
        <f t="shared" si="137"/>
        <v>0</v>
      </c>
      <c r="CF125" s="392">
        <f t="shared" si="194"/>
        <v>0</v>
      </c>
      <c r="CG125" s="392">
        <f t="shared" si="194"/>
        <v>0</v>
      </c>
      <c r="CH125" s="392">
        <f t="shared" si="194"/>
        <v>0</v>
      </c>
      <c r="CI125" s="392">
        <f t="shared" si="194"/>
        <v>0</v>
      </c>
      <c r="CJ125" s="392">
        <f t="shared" si="194"/>
        <v>0</v>
      </c>
      <c r="CK125" s="392">
        <f t="shared" si="194"/>
        <v>0</v>
      </c>
      <c r="CL125" s="392">
        <f t="shared" si="191"/>
        <v>0</v>
      </c>
      <c r="CM125" s="392">
        <f t="shared" si="138"/>
        <v>0</v>
      </c>
      <c r="CN125" s="392">
        <f t="shared" si="139"/>
        <v>0</v>
      </c>
      <c r="CO125" s="394">
        <f t="shared" si="140"/>
        <v>0</v>
      </c>
      <c r="CP125" s="394">
        <f t="shared" si="140"/>
        <v>0</v>
      </c>
      <c r="CQ125" s="395">
        <f t="shared" si="141"/>
        <v>-480</v>
      </c>
      <c r="CR125" s="394">
        <f t="shared" si="198"/>
        <v>0</v>
      </c>
      <c r="CS125" s="394">
        <f t="shared" si="198"/>
        <v>0</v>
      </c>
      <c r="CT125" s="394">
        <f t="shared" si="198"/>
        <v>0</v>
      </c>
      <c r="CU125" s="394">
        <f t="shared" si="198"/>
        <v>0</v>
      </c>
      <c r="CV125" s="394">
        <f t="shared" si="198"/>
        <v>0</v>
      </c>
      <c r="CW125" s="394">
        <f t="shared" si="198"/>
        <v>0</v>
      </c>
      <c r="CX125" s="396">
        <f t="shared" si="142"/>
        <v>0</v>
      </c>
      <c r="CY125" s="396">
        <f t="shared" si="142"/>
        <v>0</v>
      </c>
      <c r="CZ125" s="397">
        <f t="shared" si="143"/>
        <v>0</v>
      </c>
      <c r="DA125" s="397">
        <f t="shared" si="143"/>
        <v>0</v>
      </c>
      <c r="DB125" s="397">
        <f t="shared" si="143"/>
        <v>0</v>
      </c>
      <c r="DC125" s="397">
        <f t="shared" si="144"/>
        <v>0</v>
      </c>
      <c r="DD125" s="397">
        <f t="shared" si="196"/>
        <v>0</v>
      </c>
      <c r="DE125" s="397">
        <f t="shared" si="196"/>
        <v>0</v>
      </c>
      <c r="DF125" s="397">
        <f t="shared" si="196"/>
        <v>0</v>
      </c>
      <c r="DG125" s="397">
        <f t="shared" si="196"/>
        <v>0</v>
      </c>
      <c r="DH125" s="397">
        <f t="shared" si="196"/>
        <v>0</v>
      </c>
      <c r="DI125" s="398">
        <f t="shared" si="145"/>
        <v>0</v>
      </c>
      <c r="DJ125" s="398">
        <f t="shared" si="145"/>
        <v>0</v>
      </c>
      <c r="DK125" s="399">
        <f t="shared" si="146"/>
        <v>0</v>
      </c>
      <c r="DL125" s="399">
        <f t="shared" si="146"/>
        <v>0</v>
      </c>
      <c r="DM125" s="399">
        <f t="shared" si="146"/>
        <v>0</v>
      </c>
      <c r="DN125" s="399">
        <f t="shared" si="105"/>
        <v>0</v>
      </c>
      <c r="DO125" s="399">
        <f t="shared" si="147"/>
        <v>-121</v>
      </c>
      <c r="DP125" s="399">
        <f t="shared" si="148"/>
        <v>0</v>
      </c>
      <c r="DQ125" s="399">
        <f t="shared" si="148"/>
        <v>0</v>
      </c>
      <c r="DR125" s="399">
        <f t="shared" si="148"/>
        <v>0</v>
      </c>
      <c r="DS125" s="399">
        <f t="shared" si="106"/>
        <v>0</v>
      </c>
      <c r="DT125" s="400">
        <f t="shared" si="149"/>
        <v>0</v>
      </c>
      <c r="DU125" s="400">
        <f t="shared" si="149"/>
        <v>0</v>
      </c>
      <c r="DV125" s="386">
        <f t="shared" si="197"/>
        <v>0</v>
      </c>
      <c r="DW125" s="386">
        <f t="shared" si="197"/>
        <v>0</v>
      </c>
      <c r="DX125" s="386">
        <f t="shared" si="197"/>
        <v>53.745086930627402</v>
      </c>
      <c r="DY125" s="386">
        <f t="shared" si="197"/>
        <v>0</v>
      </c>
      <c r="DZ125" s="386">
        <f t="shared" si="197"/>
        <v>13.548240663762323</v>
      </c>
      <c r="EA125" s="401">
        <f t="shared" si="150"/>
        <v>69</v>
      </c>
      <c r="EB125" s="386">
        <f t="shared" si="151"/>
        <v>1.706672405610274</v>
      </c>
      <c r="EC125" s="386">
        <f t="shared" si="151"/>
        <v>0</v>
      </c>
      <c r="ED125" s="386">
        <f t="shared" si="151"/>
        <v>0</v>
      </c>
      <c r="EE125" s="385">
        <f t="shared" si="152"/>
        <v>0</v>
      </c>
      <c r="EF125" s="385">
        <f t="shared" si="152"/>
        <v>0</v>
      </c>
      <c r="EG125" s="402">
        <f t="shared" si="199"/>
        <v>0</v>
      </c>
      <c r="EH125" s="402">
        <f t="shared" si="199"/>
        <v>0</v>
      </c>
      <c r="EI125" s="402">
        <f t="shared" si="199"/>
        <v>0</v>
      </c>
      <c r="EJ125" s="402">
        <f t="shared" si="199"/>
        <v>0</v>
      </c>
      <c r="EK125" s="402">
        <f t="shared" si="199"/>
        <v>0</v>
      </c>
      <c r="EL125" s="402">
        <f t="shared" si="199"/>
        <v>0</v>
      </c>
      <c r="EM125" s="402">
        <f t="shared" si="153"/>
        <v>-15.242374726276555</v>
      </c>
      <c r="EN125" s="402">
        <f t="shared" si="154"/>
        <v>0</v>
      </c>
      <c r="EO125" s="402">
        <f t="shared" si="154"/>
        <v>0</v>
      </c>
      <c r="EP125" s="402">
        <f t="shared" si="155"/>
        <v>0</v>
      </c>
      <c r="EQ125" s="402">
        <f t="shared" si="156"/>
        <v>0</v>
      </c>
      <c r="ER125" s="394">
        <f t="shared" si="195"/>
        <v>0</v>
      </c>
      <c r="ES125" s="394">
        <f t="shared" si="195"/>
        <v>0</v>
      </c>
      <c r="ET125" s="394">
        <f t="shared" si="195"/>
        <v>49.071601110572843</v>
      </c>
      <c r="EU125" s="394">
        <f t="shared" si="195"/>
        <v>0</v>
      </c>
      <c r="EV125" s="394">
        <f t="shared" si="195"/>
        <v>12.370132779956904</v>
      </c>
      <c r="EW125" s="394">
        <f t="shared" si="195"/>
        <v>0</v>
      </c>
      <c r="EX125" s="394">
        <f t="shared" si="192"/>
        <v>1.5582661094702501</v>
      </c>
      <c r="EY125" s="403">
        <f t="shared" si="157"/>
        <v>63</v>
      </c>
      <c r="EZ125" s="394">
        <f t="shared" si="158"/>
        <v>0</v>
      </c>
      <c r="FA125" s="396">
        <f t="shared" si="159"/>
        <v>0</v>
      </c>
      <c r="FB125" s="396">
        <f t="shared" si="159"/>
        <v>0</v>
      </c>
      <c r="FC125" s="404">
        <f t="shared" si="181"/>
        <v>0</v>
      </c>
      <c r="FD125" s="404">
        <f t="shared" si="181"/>
        <v>0</v>
      </c>
      <c r="FE125" s="404">
        <f t="shared" si="181"/>
        <v>69.323372997475914</v>
      </c>
      <c r="FF125" s="404">
        <f t="shared" si="179"/>
        <v>0</v>
      </c>
      <c r="FG125" s="404">
        <f t="shared" si="179"/>
        <v>17.475266943113724</v>
      </c>
      <c r="FH125" s="404">
        <f t="shared" si="179"/>
        <v>0</v>
      </c>
      <c r="FI125" s="404">
        <f t="shared" si="179"/>
        <v>2.2013600594103533</v>
      </c>
      <c r="FJ125" s="404">
        <f t="shared" si="179"/>
        <v>0</v>
      </c>
      <c r="FK125" s="392">
        <f t="shared" si="160"/>
        <v>89</v>
      </c>
      <c r="FL125" s="384">
        <f t="shared" si="161"/>
        <v>0</v>
      </c>
      <c r="FM125" s="384">
        <f t="shared" si="161"/>
        <v>0</v>
      </c>
      <c r="FN125" s="405">
        <f t="shared" si="189"/>
        <v>0</v>
      </c>
      <c r="FO125" s="405">
        <f t="shared" si="189"/>
        <v>0</v>
      </c>
      <c r="FP125" s="405">
        <f t="shared" si="189"/>
        <v>278.26119543431162</v>
      </c>
      <c r="FQ125" s="405">
        <f t="shared" si="187"/>
        <v>0</v>
      </c>
      <c r="FR125" s="405">
        <f t="shared" si="187"/>
        <v>70.14500968239939</v>
      </c>
      <c r="FS125" s="405">
        <f t="shared" si="187"/>
        <v>0</v>
      </c>
      <c r="FT125" s="405">
        <f t="shared" si="183"/>
        <v>8.8361696095655269</v>
      </c>
      <c r="FU125" s="405">
        <f t="shared" si="183"/>
        <v>0</v>
      </c>
      <c r="FV125" s="405">
        <f t="shared" si="183"/>
        <v>0</v>
      </c>
      <c r="FW125" s="397">
        <f t="shared" si="162"/>
        <v>3188.4823747262762</v>
      </c>
      <c r="FX125" s="406">
        <f t="shared" si="163"/>
        <v>2831.24</v>
      </c>
      <c r="FY125" s="331">
        <f t="shared" si="164"/>
        <v>2831.24</v>
      </c>
      <c r="FZ125" s="382">
        <f t="shared" si="165"/>
        <v>0</v>
      </c>
      <c r="GA125" s="331">
        <f t="shared" si="166"/>
        <v>7.1054273576010019E-15</v>
      </c>
      <c r="GB125" s="407">
        <f t="shared" si="167"/>
        <v>0</v>
      </c>
      <c r="GC125" s="407">
        <f t="shared" si="168"/>
        <v>0</v>
      </c>
      <c r="GD125" s="407">
        <f t="shared" si="169"/>
        <v>0</v>
      </c>
      <c r="GE125" s="407">
        <f t="shared" si="170"/>
        <v>0</v>
      </c>
      <c r="GF125" s="407">
        <f t="shared" si="171"/>
        <v>0</v>
      </c>
      <c r="GG125" s="407">
        <f t="shared" si="172"/>
        <v>0</v>
      </c>
      <c r="GH125" s="407">
        <f t="shared" si="173"/>
        <v>0</v>
      </c>
      <c r="GI125" s="407">
        <f t="shared" si="174"/>
        <v>1.4210854715202004E-14</v>
      </c>
      <c r="GJ125">
        <f t="shared" si="175"/>
        <v>0</v>
      </c>
      <c r="GK125" s="382">
        <f t="shared" si="176"/>
        <v>2.1316282072803006E-14</v>
      </c>
      <c r="GL125">
        <v>2</v>
      </c>
      <c r="GM125">
        <f t="shared" si="185"/>
        <v>38</v>
      </c>
      <c r="GN125">
        <f t="shared" si="185"/>
        <v>0</v>
      </c>
      <c r="GO125">
        <f t="shared" si="185"/>
        <v>0</v>
      </c>
      <c r="GP125">
        <f t="shared" si="185"/>
        <v>0</v>
      </c>
      <c r="GQ125">
        <f t="shared" si="185"/>
        <v>0</v>
      </c>
      <c r="GR125">
        <f t="shared" si="184"/>
        <v>69</v>
      </c>
      <c r="GS125">
        <f t="shared" si="184"/>
        <v>0</v>
      </c>
      <c r="GT125">
        <f t="shared" si="184"/>
        <v>63</v>
      </c>
      <c r="GU125">
        <f t="shared" si="184"/>
        <v>89</v>
      </c>
      <c r="GV125">
        <f t="shared" si="184"/>
        <v>3188.4823747262762</v>
      </c>
    </row>
    <row r="126" spans="1:204" customFormat="1" x14ac:dyDescent="0.25">
      <c r="A126" s="378">
        <v>31029</v>
      </c>
      <c r="B126" s="32" t="s">
        <v>1259</v>
      </c>
      <c r="C126" t="s">
        <v>888</v>
      </c>
      <c r="D126">
        <v>2</v>
      </c>
      <c r="E126" s="379">
        <v>723</v>
      </c>
      <c r="F126" s="379">
        <v>379</v>
      </c>
      <c r="G126" s="379">
        <v>470</v>
      </c>
      <c r="H126" s="379">
        <v>0</v>
      </c>
      <c r="I126" s="379">
        <v>3540</v>
      </c>
      <c r="J126" s="379">
        <v>0</v>
      </c>
      <c r="K126" s="379">
        <v>80</v>
      </c>
      <c r="L126" s="379">
        <v>260</v>
      </c>
      <c r="M126" s="380">
        <v>593.06208189361666</v>
      </c>
      <c r="N126" s="381">
        <f t="shared" si="107"/>
        <v>6045.0620818936168</v>
      </c>
      <c r="O126" s="379">
        <v>586</v>
      </c>
      <c r="P126" s="379">
        <v>387</v>
      </c>
      <c r="Q126" s="379">
        <v>495</v>
      </c>
      <c r="R126" s="379">
        <v>0</v>
      </c>
      <c r="S126" s="379">
        <v>12630</v>
      </c>
      <c r="T126" s="379">
        <v>0</v>
      </c>
      <c r="U126" s="379">
        <v>53</v>
      </c>
      <c r="V126" s="379">
        <v>244</v>
      </c>
      <c r="W126" s="480">
        <f>(VLOOKUP(A126,'[1]floresta plant'!$A$4:$F$573,6,0))*1000</f>
        <v>681.26786635881524</v>
      </c>
      <c r="X126" s="24">
        <f t="shared" si="108"/>
        <v>15076.267866358816</v>
      </c>
      <c r="Y126" s="53">
        <f t="shared" si="193"/>
        <v>25</v>
      </c>
      <c r="Z126" s="53">
        <f t="shared" si="193"/>
        <v>0</v>
      </c>
      <c r="AA126" s="53">
        <f t="shared" si="193"/>
        <v>9090</v>
      </c>
      <c r="AB126" s="53">
        <f t="shared" si="193"/>
        <v>0</v>
      </c>
      <c r="AC126" s="53">
        <f t="shared" si="193"/>
        <v>-27</v>
      </c>
      <c r="AD126" s="53">
        <f t="shared" si="193"/>
        <v>-16</v>
      </c>
      <c r="AE126" s="53">
        <f t="shared" si="190"/>
        <v>88.205784465198576</v>
      </c>
      <c r="AF126" s="53">
        <f t="shared" si="109"/>
        <v>8</v>
      </c>
      <c r="AG126" s="53">
        <f t="shared" si="110"/>
        <v>-137</v>
      </c>
      <c r="AH126" s="53">
        <f t="shared" si="111"/>
        <v>-8488.1142844651986</v>
      </c>
      <c r="AI126" s="53">
        <f t="shared" si="177"/>
        <v>9031.205784465199</v>
      </c>
      <c r="AJ126" s="469">
        <v>397.39150000000001</v>
      </c>
      <c r="AK126" s="469">
        <v>0</v>
      </c>
      <c r="AL126" s="469">
        <v>145.70000000000002</v>
      </c>
      <c r="AM126" s="470">
        <f t="shared" si="112"/>
        <v>543.0915</v>
      </c>
      <c r="AN126" s="53">
        <f t="shared" si="113"/>
        <v>-8488.1142844651986</v>
      </c>
      <c r="AO126" s="382">
        <f t="shared" si="114"/>
        <v>2</v>
      </c>
      <c r="AP126">
        <v>2</v>
      </c>
      <c r="AQ126" s="383">
        <f t="shared" si="115"/>
        <v>9211.205784465199</v>
      </c>
      <c r="AR126" s="383">
        <f t="shared" si="116"/>
        <v>-180</v>
      </c>
      <c r="AS126" s="383">
        <f t="shared" si="117"/>
        <v>25</v>
      </c>
      <c r="AT126" s="383">
        <f t="shared" si="118"/>
        <v>180</v>
      </c>
      <c r="AU126" s="383">
        <f t="shared" si="119"/>
        <v>8488.1142844651986</v>
      </c>
      <c r="AV126" s="383">
        <f t="shared" si="120"/>
        <v>1</v>
      </c>
      <c r="AW126" s="383">
        <f t="shared" si="121"/>
        <v>1</v>
      </c>
      <c r="AX126" s="383">
        <f t="shared" si="122"/>
        <v>1</v>
      </c>
      <c r="AY126" s="383">
        <f t="shared" si="123"/>
        <v>12.5</v>
      </c>
      <c r="AZ126">
        <f t="shared" si="124"/>
        <v>12.5</v>
      </c>
      <c r="BA126">
        <f t="shared" si="125"/>
        <v>0</v>
      </c>
      <c r="BB126" s="383">
        <f t="shared" si="126"/>
        <v>0</v>
      </c>
      <c r="BC126" s="384">
        <f t="shared" si="188"/>
        <v>25</v>
      </c>
      <c r="BD126" s="384">
        <f t="shared" si="188"/>
        <v>0</v>
      </c>
      <c r="BE126" s="384">
        <f t="shared" si="188"/>
        <v>9090</v>
      </c>
      <c r="BF126" s="384">
        <f t="shared" si="186"/>
        <v>0</v>
      </c>
      <c r="BG126" s="384">
        <f t="shared" si="186"/>
        <v>0.15</v>
      </c>
      <c r="BH126" s="384">
        <f t="shared" si="186"/>
        <v>8.8888888888888892E-2</v>
      </c>
      <c r="BI126" s="384">
        <f t="shared" si="182"/>
        <v>88.205784465198576</v>
      </c>
      <c r="BJ126" s="384">
        <f t="shared" si="182"/>
        <v>8</v>
      </c>
      <c r="BK126" s="384">
        <f t="shared" si="182"/>
        <v>0.76111111111111107</v>
      </c>
      <c r="BL126" s="474">
        <f t="shared" si="127"/>
        <v>167.5</v>
      </c>
      <c r="BM126" s="409">
        <f t="shared" si="128"/>
        <v>-8475.6142844651986</v>
      </c>
      <c r="BN126" s="473">
        <f t="shared" si="129"/>
        <v>9186.205784465199</v>
      </c>
      <c r="BO126" s="387">
        <f t="shared" si="130"/>
        <v>1.8233861066258652E-2</v>
      </c>
      <c r="BP126" s="387">
        <f t="shared" si="131"/>
        <v>0.92264581083066066</v>
      </c>
      <c r="BQ126" s="388">
        <f t="shared" si="132"/>
        <v>5.9120328103080683E-2</v>
      </c>
      <c r="BR126" s="389">
        <f t="shared" si="133"/>
        <v>0</v>
      </c>
      <c r="BS126" s="390">
        <f t="shared" si="134"/>
        <v>25</v>
      </c>
      <c r="BT126" s="391">
        <f t="shared" si="180"/>
        <v>0</v>
      </c>
      <c r="BU126" s="391">
        <f t="shared" si="180"/>
        <v>0</v>
      </c>
      <c r="BV126" s="391">
        <f t="shared" si="180"/>
        <v>0</v>
      </c>
      <c r="BW126" s="391">
        <f t="shared" si="178"/>
        <v>1.875</v>
      </c>
      <c r="BX126" s="391">
        <f t="shared" si="178"/>
        <v>1.1111111111111112</v>
      </c>
      <c r="BY126" s="391">
        <f t="shared" si="178"/>
        <v>0</v>
      </c>
      <c r="BZ126" s="391">
        <f t="shared" si="178"/>
        <v>0</v>
      </c>
      <c r="CA126" s="391">
        <f t="shared" si="178"/>
        <v>9.5138888888888893</v>
      </c>
      <c r="CB126" s="391">
        <f t="shared" si="135"/>
        <v>12.5</v>
      </c>
      <c r="CC126" s="391">
        <f t="shared" si="135"/>
        <v>0</v>
      </c>
      <c r="CD126" s="392">
        <f t="shared" si="136"/>
        <v>0</v>
      </c>
      <c r="CE126" s="393">
        <f t="shared" si="137"/>
        <v>0</v>
      </c>
      <c r="CF126" s="392">
        <f t="shared" si="194"/>
        <v>0</v>
      </c>
      <c r="CG126" s="392">
        <f t="shared" si="194"/>
        <v>0</v>
      </c>
      <c r="CH126" s="392">
        <f t="shared" si="194"/>
        <v>0</v>
      </c>
      <c r="CI126" s="392">
        <f t="shared" si="194"/>
        <v>0</v>
      </c>
      <c r="CJ126" s="392">
        <f t="shared" si="194"/>
        <v>0</v>
      </c>
      <c r="CK126" s="392">
        <f t="shared" si="194"/>
        <v>0</v>
      </c>
      <c r="CL126" s="392">
        <f t="shared" si="191"/>
        <v>0</v>
      </c>
      <c r="CM126" s="392">
        <f t="shared" si="138"/>
        <v>0</v>
      </c>
      <c r="CN126" s="392">
        <f t="shared" si="139"/>
        <v>0</v>
      </c>
      <c r="CO126" s="394">
        <f t="shared" si="140"/>
        <v>0</v>
      </c>
      <c r="CP126" s="394">
        <f t="shared" si="140"/>
        <v>0</v>
      </c>
      <c r="CQ126" s="395">
        <f t="shared" si="141"/>
        <v>9090</v>
      </c>
      <c r="CR126" s="394">
        <f t="shared" si="198"/>
        <v>0</v>
      </c>
      <c r="CS126" s="394">
        <f t="shared" si="198"/>
        <v>24.861869563843673</v>
      </c>
      <c r="CT126" s="394">
        <f t="shared" si="198"/>
        <v>14.732959741536991</v>
      </c>
      <c r="CU126" s="394">
        <f t="shared" si="198"/>
        <v>0</v>
      </c>
      <c r="CV126" s="394">
        <f t="shared" si="198"/>
        <v>0</v>
      </c>
      <c r="CW126" s="394">
        <f t="shared" si="198"/>
        <v>126.15096778691048</v>
      </c>
      <c r="CX126" s="396">
        <f t="shared" si="142"/>
        <v>8386.8504204507062</v>
      </c>
      <c r="CY126" s="396">
        <f t="shared" si="142"/>
        <v>537.40378245700344</v>
      </c>
      <c r="CZ126" s="397">
        <f t="shared" si="143"/>
        <v>0</v>
      </c>
      <c r="DA126" s="397">
        <f t="shared" si="143"/>
        <v>0</v>
      </c>
      <c r="DB126" s="397">
        <f t="shared" si="143"/>
        <v>0</v>
      </c>
      <c r="DC126" s="397">
        <f t="shared" si="144"/>
        <v>0</v>
      </c>
      <c r="DD126" s="397">
        <f t="shared" si="196"/>
        <v>0</v>
      </c>
      <c r="DE126" s="397">
        <f t="shared" si="196"/>
        <v>0</v>
      </c>
      <c r="DF126" s="397">
        <f t="shared" si="196"/>
        <v>0</v>
      </c>
      <c r="DG126" s="397">
        <f t="shared" si="196"/>
        <v>0</v>
      </c>
      <c r="DH126" s="397">
        <f t="shared" si="196"/>
        <v>0</v>
      </c>
      <c r="DI126" s="398">
        <f t="shared" si="145"/>
        <v>0</v>
      </c>
      <c r="DJ126" s="398">
        <f t="shared" si="145"/>
        <v>0</v>
      </c>
      <c r="DK126" s="399">
        <f t="shared" si="146"/>
        <v>0</v>
      </c>
      <c r="DL126" s="399">
        <f t="shared" si="146"/>
        <v>0</v>
      </c>
      <c r="DM126" s="399">
        <f t="shared" si="146"/>
        <v>0</v>
      </c>
      <c r="DN126" s="399">
        <f t="shared" si="105"/>
        <v>0</v>
      </c>
      <c r="DO126" s="399">
        <f t="shared" si="147"/>
        <v>-27</v>
      </c>
      <c r="DP126" s="399">
        <f t="shared" si="148"/>
        <v>0</v>
      </c>
      <c r="DQ126" s="399">
        <f t="shared" si="148"/>
        <v>0</v>
      </c>
      <c r="DR126" s="399">
        <f t="shared" si="148"/>
        <v>0</v>
      </c>
      <c r="DS126" s="399">
        <f t="shared" si="106"/>
        <v>0</v>
      </c>
      <c r="DT126" s="400">
        <f t="shared" si="149"/>
        <v>0</v>
      </c>
      <c r="DU126" s="400">
        <f t="shared" si="149"/>
        <v>0</v>
      </c>
      <c r="DV126" s="386">
        <f t="shared" si="197"/>
        <v>0</v>
      </c>
      <c r="DW126" s="386">
        <f t="shared" si="197"/>
        <v>0</v>
      </c>
      <c r="DX126" s="386">
        <f t="shared" si="197"/>
        <v>0</v>
      </c>
      <c r="DY126" s="386">
        <f t="shared" si="197"/>
        <v>0</v>
      </c>
      <c r="DZ126" s="386">
        <f t="shared" si="197"/>
        <v>0</v>
      </c>
      <c r="EA126" s="401">
        <f t="shared" si="150"/>
        <v>-16</v>
      </c>
      <c r="EB126" s="386">
        <f t="shared" si="151"/>
        <v>0</v>
      </c>
      <c r="EC126" s="386">
        <f t="shared" si="151"/>
        <v>0</v>
      </c>
      <c r="ED126" s="386">
        <f t="shared" si="151"/>
        <v>0</v>
      </c>
      <c r="EE126" s="385">
        <f t="shared" si="152"/>
        <v>0</v>
      </c>
      <c r="EF126" s="385">
        <f t="shared" si="152"/>
        <v>0</v>
      </c>
      <c r="EG126" s="402">
        <f t="shared" si="199"/>
        <v>0</v>
      </c>
      <c r="EH126" s="402">
        <f t="shared" si="199"/>
        <v>0</v>
      </c>
      <c r="EI126" s="402">
        <f t="shared" si="199"/>
        <v>0</v>
      </c>
      <c r="EJ126" s="402">
        <f t="shared" si="199"/>
        <v>0</v>
      </c>
      <c r="EK126" s="402">
        <f t="shared" si="199"/>
        <v>0.24124980287681796</v>
      </c>
      <c r="EL126" s="402">
        <f t="shared" si="199"/>
        <v>0.14296284614922547</v>
      </c>
      <c r="EM126" s="402">
        <f t="shared" si="153"/>
        <v>88.205784465198576</v>
      </c>
      <c r="EN126" s="402">
        <f t="shared" si="154"/>
        <v>0</v>
      </c>
      <c r="EO126" s="402">
        <f t="shared" si="154"/>
        <v>1.2241193701527429</v>
      </c>
      <c r="EP126" s="402">
        <f t="shared" si="155"/>
        <v>81.382697527847625</v>
      </c>
      <c r="EQ126" s="402">
        <f t="shared" si="156"/>
        <v>5.2147549181721571</v>
      </c>
      <c r="ER126" s="394">
        <f t="shared" si="195"/>
        <v>0</v>
      </c>
      <c r="ES126" s="394">
        <f t="shared" si="195"/>
        <v>0</v>
      </c>
      <c r="ET126" s="394">
        <f t="shared" si="195"/>
        <v>0</v>
      </c>
      <c r="EU126" s="394">
        <f t="shared" si="195"/>
        <v>0</v>
      </c>
      <c r="EV126" s="394">
        <f t="shared" si="195"/>
        <v>2.188063327951038E-2</v>
      </c>
      <c r="EW126" s="394">
        <f t="shared" si="195"/>
        <v>1.2966301202672819E-2</v>
      </c>
      <c r="EX126" s="394">
        <f t="shared" si="192"/>
        <v>0</v>
      </c>
      <c r="EY126" s="403">
        <f t="shared" si="157"/>
        <v>8</v>
      </c>
      <c r="EZ126" s="394">
        <f t="shared" si="158"/>
        <v>0.11102395404788601</v>
      </c>
      <c r="FA126" s="396">
        <f t="shared" si="159"/>
        <v>7.3811664866452853</v>
      </c>
      <c r="FB126" s="396">
        <f t="shared" si="159"/>
        <v>0.47296262482464546</v>
      </c>
      <c r="FC126" s="404">
        <f t="shared" si="181"/>
        <v>0</v>
      </c>
      <c r="FD126" s="404">
        <f t="shared" si="181"/>
        <v>0</v>
      </c>
      <c r="FE126" s="404">
        <f t="shared" si="181"/>
        <v>0</v>
      </c>
      <c r="FF126" s="404">
        <f t="shared" si="179"/>
        <v>0</v>
      </c>
      <c r="FG126" s="404">
        <f t="shared" si="179"/>
        <v>0</v>
      </c>
      <c r="FH126" s="404">
        <f t="shared" si="179"/>
        <v>0</v>
      </c>
      <c r="FI126" s="404">
        <f t="shared" si="179"/>
        <v>0</v>
      </c>
      <c r="FJ126" s="404">
        <f t="shared" si="179"/>
        <v>0</v>
      </c>
      <c r="FK126" s="392">
        <f t="shared" si="160"/>
        <v>-137</v>
      </c>
      <c r="FL126" s="384">
        <f t="shared" si="161"/>
        <v>0</v>
      </c>
      <c r="FM126" s="384">
        <f t="shared" si="161"/>
        <v>0</v>
      </c>
      <c r="FN126" s="405">
        <f t="shared" si="189"/>
        <v>0</v>
      </c>
      <c r="FO126" s="405">
        <f t="shared" si="189"/>
        <v>0</v>
      </c>
      <c r="FP126" s="405">
        <f t="shared" si="189"/>
        <v>0</v>
      </c>
      <c r="FQ126" s="405">
        <f t="shared" si="187"/>
        <v>0</v>
      </c>
      <c r="FR126" s="405">
        <f t="shared" si="187"/>
        <v>0</v>
      </c>
      <c r="FS126" s="405">
        <f t="shared" si="187"/>
        <v>0</v>
      </c>
      <c r="FT126" s="405">
        <f t="shared" si="183"/>
        <v>0</v>
      </c>
      <c r="FU126" s="405">
        <f t="shared" si="183"/>
        <v>0</v>
      </c>
      <c r="FV126" s="405">
        <f t="shared" si="183"/>
        <v>0</v>
      </c>
      <c r="FW126" s="397">
        <f t="shared" si="162"/>
        <v>-8488.1142844651986</v>
      </c>
      <c r="FX126" s="406">
        <f t="shared" si="163"/>
        <v>0</v>
      </c>
      <c r="FY126" s="331">
        <f t="shared" si="164"/>
        <v>537.87674508182806</v>
      </c>
      <c r="FZ126" s="382">
        <f t="shared" si="165"/>
        <v>5.2147549181719342</v>
      </c>
      <c r="GA126" s="331">
        <f t="shared" si="166"/>
        <v>0</v>
      </c>
      <c r="GB126" s="407">
        <f t="shared" si="167"/>
        <v>0</v>
      </c>
      <c r="GC126" s="407">
        <f t="shared" si="168"/>
        <v>-1.8189894035458565E-12</v>
      </c>
      <c r="GD126" s="407">
        <f t="shared" si="169"/>
        <v>0</v>
      </c>
      <c r="GE126" s="407">
        <f t="shared" si="170"/>
        <v>0</v>
      </c>
      <c r="GF126" s="407">
        <f t="shared" si="171"/>
        <v>0</v>
      </c>
      <c r="GG126" s="407">
        <f t="shared" si="172"/>
        <v>-3.6637359812630166E-15</v>
      </c>
      <c r="GH126" s="407">
        <f t="shared" si="173"/>
        <v>-2.9837243786801082E-16</v>
      </c>
      <c r="GI126" s="407">
        <f t="shared" si="174"/>
        <v>0</v>
      </c>
      <c r="GJ126">
        <f t="shared" si="175"/>
        <v>0</v>
      </c>
      <c r="GK126" s="382">
        <f t="shared" si="176"/>
        <v>-1.8229515119649875E-12</v>
      </c>
      <c r="GL126">
        <v>2</v>
      </c>
      <c r="GM126">
        <f t="shared" si="185"/>
        <v>25</v>
      </c>
      <c r="GN126">
        <f t="shared" si="185"/>
        <v>0</v>
      </c>
      <c r="GO126">
        <f t="shared" si="185"/>
        <v>9090</v>
      </c>
      <c r="GP126">
        <f t="shared" si="185"/>
        <v>0</v>
      </c>
      <c r="GQ126">
        <f t="shared" si="185"/>
        <v>0</v>
      </c>
      <c r="GR126">
        <f t="shared" si="184"/>
        <v>0</v>
      </c>
      <c r="GS126">
        <f t="shared" si="184"/>
        <v>88.205784465198576</v>
      </c>
      <c r="GT126">
        <f t="shared" si="184"/>
        <v>8</v>
      </c>
      <c r="GU126">
        <f t="shared" si="184"/>
        <v>0</v>
      </c>
      <c r="GV126">
        <f t="shared" si="184"/>
        <v>0</v>
      </c>
    </row>
    <row r="127" spans="1:204" customFormat="1" x14ac:dyDescent="0.25">
      <c r="A127" s="378">
        <v>31030</v>
      </c>
      <c r="B127" s="32" t="s">
        <v>1260</v>
      </c>
      <c r="C127" t="s">
        <v>888</v>
      </c>
      <c r="D127">
        <v>2</v>
      </c>
      <c r="E127" s="379">
        <v>540</v>
      </c>
      <c r="F127" s="379">
        <v>1760</v>
      </c>
      <c r="G127" s="379">
        <v>769</v>
      </c>
      <c r="H127" s="379">
        <v>0</v>
      </c>
      <c r="I127" s="379">
        <v>3476</v>
      </c>
      <c r="J127" s="379">
        <v>0</v>
      </c>
      <c r="K127" s="379">
        <v>53</v>
      </c>
      <c r="L127" s="379">
        <v>775</v>
      </c>
      <c r="M127" s="380">
        <v>1122.8549381690398</v>
      </c>
      <c r="N127" s="381">
        <f t="shared" si="107"/>
        <v>8495.8549381690391</v>
      </c>
      <c r="O127" s="379">
        <v>463</v>
      </c>
      <c r="P127" s="379">
        <v>2231</v>
      </c>
      <c r="Q127" s="379">
        <v>964</v>
      </c>
      <c r="R127" s="379">
        <v>0</v>
      </c>
      <c r="S127" s="379">
        <v>3040</v>
      </c>
      <c r="T127" s="379">
        <v>0</v>
      </c>
      <c r="U127" s="379">
        <v>60</v>
      </c>
      <c r="V127" s="379">
        <v>649</v>
      </c>
      <c r="W127" s="480">
        <f>(VLOOKUP(A127,'[1]floresta plant'!$A$4:$F$573,6,0))*1000</f>
        <v>6015.4261418797923</v>
      </c>
      <c r="X127" s="24">
        <f t="shared" si="108"/>
        <v>13422.426141879792</v>
      </c>
      <c r="Y127" s="53">
        <f t="shared" si="193"/>
        <v>195</v>
      </c>
      <c r="Z127" s="53">
        <f t="shared" si="193"/>
        <v>0</v>
      </c>
      <c r="AA127" s="53">
        <f t="shared" si="193"/>
        <v>-436</v>
      </c>
      <c r="AB127" s="53">
        <f t="shared" si="193"/>
        <v>0</v>
      </c>
      <c r="AC127" s="53">
        <f t="shared" si="193"/>
        <v>7</v>
      </c>
      <c r="AD127" s="53">
        <f t="shared" si="193"/>
        <v>-126</v>
      </c>
      <c r="AE127" s="53">
        <f t="shared" si="190"/>
        <v>4892.5712037107523</v>
      </c>
      <c r="AF127" s="53">
        <f t="shared" si="109"/>
        <v>471</v>
      </c>
      <c r="AG127" s="53">
        <f t="shared" si="110"/>
        <v>-77</v>
      </c>
      <c r="AH127" s="53">
        <f t="shared" si="111"/>
        <v>-4531.1236037107528</v>
      </c>
      <c r="AI127" s="53">
        <f t="shared" si="177"/>
        <v>4926.5712037107533</v>
      </c>
      <c r="AJ127" s="469">
        <v>37.7776</v>
      </c>
      <c r="AK127" s="469">
        <v>0</v>
      </c>
      <c r="AL127" s="469">
        <v>357.67000000000007</v>
      </c>
      <c r="AM127" s="470">
        <f t="shared" si="112"/>
        <v>395.44760000000008</v>
      </c>
      <c r="AN127" s="53">
        <f t="shared" si="113"/>
        <v>-4531.1236037107528</v>
      </c>
      <c r="AO127" s="382">
        <f t="shared" si="114"/>
        <v>2</v>
      </c>
      <c r="AP127">
        <v>2</v>
      </c>
      <c r="AQ127" s="383">
        <f t="shared" si="115"/>
        <v>5565.5712037107523</v>
      </c>
      <c r="AR127" s="383">
        <f t="shared" si="116"/>
        <v>-639</v>
      </c>
      <c r="AS127" s="383">
        <f t="shared" si="117"/>
        <v>195</v>
      </c>
      <c r="AT127" s="383">
        <f t="shared" si="118"/>
        <v>639</v>
      </c>
      <c r="AU127" s="383">
        <f t="shared" si="119"/>
        <v>4531.1236037107528</v>
      </c>
      <c r="AV127" s="383">
        <f t="shared" si="120"/>
        <v>1</v>
      </c>
      <c r="AW127" s="383">
        <f t="shared" si="121"/>
        <v>1</v>
      </c>
      <c r="AX127" s="383">
        <f t="shared" si="122"/>
        <v>1</v>
      </c>
      <c r="AY127" s="383">
        <f t="shared" si="123"/>
        <v>97.5</v>
      </c>
      <c r="AZ127">
        <f t="shared" si="124"/>
        <v>97.5</v>
      </c>
      <c r="BA127">
        <f t="shared" si="125"/>
        <v>0</v>
      </c>
      <c r="BB127" s="383">
        <f t="shared" si="126"/>
        <v>0</v>
      </c>
      <c r="BC127" s="384">
        <f t="shared" si="188"/>
        <v>195</v>
      </c>
      <c r="BD127" s="384">
        <f t="shared" si="188"/>
        <v>0</v>
      </c>
      <c r="BE127" s="384">
        <f t="shared" si="188"/>
        <v>0.68231611893583721</v>
      </c>
      <c r="BF127" s="384">
        <f t="shared" si="186"/>
        <v>0</v>
      </c>
      <c r="BG127" s="384">
        <f t="shared" si="186"/>
        <v>7</v>
      </c>
      <c r="BH127" s="384">
        <f t="shared" si="186"/>
        <v>0.19718309859154928</v>
      </c>
      <c r="BI127" s="384">
        <f t="shared" si="182"/>
        <v>4892.5712037107523</v>
      </c>
      <c r="BJ127" s="384">
        <f t="shared" si="182"/>
        <v>471</v>
      </c>
      <c r="BK127" s="384">
        <f t="shared" si="182"/>
        <v>0.12050078247261346</v>
      </c>
      <c r="BL127" s="474">
        <f t="shared" si="127"/>
        <v>541.5</v>
      </c>
      <c r="BM127" s="409">
        <f t="shared" si="128"/>
        <v>-4433.6236037107528</v>
      </c>
      <c r="BN127" s="473">
        <f t="shared" si="129"/>
        <v>5370.5712037107523</v>
      </c>
      <c r="BO127" s="387">
        <f t="shared" si="130"/>
        <v>0.100827263890637</v>
      </c>
      <c r="BP127" s="387">
        <f t="shared" si="131"/>
        <v>0.82554041935937406</v>
      </c>
      <c r="BQ127" s="388">
        <f t="shared" si="132"/>
        <v>7.3632316749988949E-2</v>
      </c>
      <c r="BR127" s="389">
        <f t="shared" si="133"/>
        <v>0</v>
      </c>
      <c r="BS127" s="390">
        <f t="shared" si="134"/>
        <v>195</v>
      </c>
      <c r="BT127" s="391">
        <f t="shared" si="180"/>
        <v>0</v>
      </c>
      <c r="BU127" s="391">
        <f t="shared" si="180"/>
        <v>66.525821596244128</v>
      </c>
      <c r="BV127" s="391">
        <f t="shared" si="180"/>
        <v>0</v>
      </c>
      <c r="BW127" s="391">
        <f t="shared" si="178"/>
        <v>0</v>
      </c>
      <c r="BX127" s="391">
        <f t="shared" si="178"/>
        <v>19.225352112676056</v>
      </c>
      <c r="BY127" s="391">
        <f t="shared" si="178"/>
        <v>0</v>
      </c>
      <c r="BZ127" s="391">
        <f t="shared" si="178"/>
        <v>0</v>
      </c>
      <c r="CA127" s="391">
        <f t="shared" si="178"/>
        <v>11.748826291079812</v>
      </c>
      <c r="CB127" s="391">
        <f t="shared" si="135"/>
        <v>97.5</v>
      </c>
      <c r="CC127" s="391">
        <f t="shared" si="135"/>
        <v>0</v>
      </c>
      <c r="CD127" s="392">
        <f t="shared" si="136"/>
        <v>0</v>
      </c>
      <c r="CE127" s="393">
        <f t="shared" si="137"/>
        <v>0</v>
      </c>
      <c r="CF127" s="392">
        <f t="shared" si="194"/>
        <v>0</v>
      </c>
      <c r="CG127" s="392">
        <f t="shared" si="194"/>
        <v>0</v>
      </c>
      <c r="CH127" s="392">
        <f t="shared" si="194"/>
        <v>0</v>
      </c>
      <c r="CI127" s="392">
        <f t="shared" si="194"/>
        <v>0</v>
      </c>
      <c r="CJ127" s="392">
        <f t="shared" si="194"/>
        <v>0</v>
      </c>
      <c r="CK127" s="392">
        <f t="shared" si="194"/>
        <v>0</v>
      </c>
      <c r="CL127" s="392">
        <f t="shared" si="191"/>
        <v>0</v>
      </c>
      <c r="CM127" s="392">
        <f t="shared" si="138"/>
        <v>0</v>
      </c>
      <c r="CN127" s="392">
        <f t="shared" si="139"/>
        <v>0</v>
      </c>
      <c r="CO127" s="394">
        <f t="shared" si="140"/>
        <v>0</v>
      </c>
      <c r="CP127" s="394">
        <f t="shared" si="140"/>
        <v>0</v>
      </c>
      <c r="CQ127" s="395">
        <f t="shared" si="141"/>
        <v>-436</v>
      </c>
      <c r="CR127" s="394">
        <f t="shared" si="198"/>
        <v>0</v>
      </c>
      <c r="CS127" s="394">
        <f t="shared" si="198"/>
        <v>0</v>
      </c>
      <c r="CT127" s="394">
        <f t="shared" si="198"/>
        <v>0</v>
      </c>
      <c r="CU127" s="394">
        <f t="shared" si="198"/>
        <v>0</v>
      </c>
      <c r="CV127" s="394">
        <f t="shared" si="198"/>
        <v>0</v>
      </c>
      <c r="CW127" s="394">
        <f t="shared" si="198"/>
        <v>0</v>
      </c>
      <c r="CX127" s="396">
        <f t="shared" si="142"/>
        <v>0</v>
      </c>
      <c r="CY127" s="396">
        <f t="shared" si="142"/>
        <v>0</v>
      </c>
      <c r="CZ127" s="397">
        <f t="shared" si="143"/>
        <v>0</v>
      </c>
      <c r="DA127" s="397">
        <f t="shared" si="143"/>
        <v>0</v>
      </c>
      <c r="DB127" s="397">
        <f t="shared" si="143"/>
        <v>0</v>
      </c>
      <c r="DC127" s="397">
        <f t="shared" si="144"/>
        <v>0</v>
      </c>
      <c r="DD127" s="397">
        <f t="shared" si="196"/>
        <v>0</v>
      </c>
      <c r="DE127" s="397">
        <f t="shared" si="196"/>
        <v>0</v>
      </c>
      <c r="DF127" s="397">
        <f t="shared" si="196"/>
        <v>0</v>
      </c>
      <c r="DG127" s="397">
        <f t="shared" si="196"/>
        <v>0</v>
      </c>
      <c r="DH127" s="397">
        <f t="shared" si="196"/>
        <v>0</v>
      </c>
      <c r="DI127" s="398">
        <f t="shared" si="145"/>
        <v>0</v>
      </c>
      <c r="DJ127" s="398">
        <f t="shared" si="145"/>
        <v>0</v>
      </c>
      <c r="DK127" s="399">
        <f t="shared" si="146"/>
        <v>0</v>
      </c>
      <c r="DL127" s="399">
        <f t="shared" si="146"/>
        <v>0</v>
      </c>
      <c r="DM127" s="399">
        <f t="shared" si="146"/>
        <v>0.48157247166545242</v>
      </c>
      <c r="DN127" s="399">
        <f t="shared" si="105"/>
        <v>0</v>
      </c>
      <c r="DO127" s="399">
        <f t="shared" si="147"/>
        <v>7</v>
      </c>
      <c r="DP127" s="399">
        <f t="shared" si="148"/>
        <v>0.13917002621524541</v>
      </c>
      <c r="DQ127" s="399">
        <f t="shared" si="148"/>
        <v>0</v>
      </c>
      <c r="DR127" s="399">
        <f t="shared" si="148"/>
        <v>0</v>
      </c>
      <c r="DS127" s="399">
        <f t="shared" si="106"/>
        <v>8.5048349353761099E-2</v>
      </c>
      <c r="DT127" s="400">
        <f t="shared" si="149"/>
        <v>5.7787829355156184</v>
      </c>
      <c r="DU127" s="400">
        <f t="shared" si="149"/>
        <v>0.51542621724992266</v>
      </c>
      <c r="DV127" s="386">
        <f t="shared" si="197"/>
        <v>0</v>
      </c>
      <c r="DW127" s="386">
        <f t="shared" si="197"/>
        <v>0</v>
      </c>
      <c r="DX127" s="386">
        <f t="shared" si="197"/>
        <v>0</v>
      </c>
      <c r="DY127" s="386">
        <f t="shared" si="197"/>
        <v>0</v>
      </c>
      <c r="DZ127" s="386">
        <f t="shared" si="197"/>
        <v>0</v>
      </c>
      <c r="EA127" s="401">
        <f t="shared" si="150"/>
        <v>-126</v>
      </c>
      <c r="EB127" s="386">
        <f t="shared" si="151"/>
        <v>0</v>
      </c>
      <c r="EC127" s="386">
        <f t="shared" si="151"/>
        <v>0</v>
      </c>
      <c r="ED127" s="386">
        <f t="shared" si="151"/>
        <v>0</v>
      </c>
      <c r="EE127" s="385">
        <f t="shared" si="152"/>
        <v>0</v>
      </c>
      <c r="EF127" s="385">
        <f t="shared" si="152"/>
        <v>0</v>
      </c>
      <c r="EG127" s="402">
        <f t="shared" si="199"/>
        <v>0</v>
      </c>
      <c r="EH127" s="402">
        <f t="shared" si="199"/>
        <v>0</v>
      </c>
      <c r="EI127" s="402">
        <f t="shared" si="199"/>
        <v>336.58965819574348</v>
      </c>
      <c r="EJ127" s="402">
        <f t="shared" si="199"/>
        <v>0</v>
      </c>
      <c r="EK127" s="402">
        <f t="shared" si="199"/>
        <v>0</v>
      </c>
      <c r="EL127" s="402">
        <f t="shared" si="199"/>
        <v>97.271323240054315</v>
      </c>
      <c r="EM127" s="402">
        <f t="shared" si="153"/>
        <v>4892.5712037107523</v>
      </c>
      <c r="EN127" s="402">
        <f t="shared" si="154"/>
        <v>0</v>
      </c>
      <c r="EO127" s="402">
        <f t="shared" si="154"/>
        <v>59.443586424477644</v>
      </c>
      <c r="EP127" s="402">
        <f t="shared" si="155"/>
        <v>4039.015283256972</v>
      </c>
      <c r="EQ127" s="402">
        <f t="shared" si="156"/>
        <v>360.25135259350481</v>
      </c>
      <c r="ER127" s="394">
        <f t="shared" si="195"/>
        <v>0</v>
      </c>
      <c r="ES127" s="394">
        <f t="shared" si="195"/>
        <v>0</v>
      </c>
      <c r="ET127" s="394">
        <f t="shared" si="195"/>
        <v>32.402947736346874</v>
      </c>
      <c r="EU127" s="394">
        <f t="shared" si="195"/>
        <v>0</v>
      </c>
      <c r="EV127" s="394">
        <f t="shared" si="195"/>
        <v>0</v>
      </c>
      <c r="EW127" s="394">
        <f t="shared" si="195"/>
        <v>9.3641546210543716</v>
      </c>
      <c r="EX127" s="394">
        <f t="shared" si="192"/>
        <v>0</v>
      </c>
      <c r="EY127" s="403">
        <f t="shared" si="157"/>
        <v>471</v>
      </c>
      <c r="EZ127" s="394">
        <f t="shared" si="158"/>
        <v>5.7225389350887825</v>
      </c>
      <c r="FA127" s="396">
        <f t="shared" si="159"/>
        <v>388.82953751826517</v>
      </c>
      <c r="FB127" s="396">
        <f t="shared" si="159"/>
        <v>34.680821189244796</v>
      </c>
      <c r="FC127" s="404">
        <f t="shared" si="181"/>
        <v>0</v>
      </c>
      <c r="FD127" s="404">
        <f t="shared" si="181"/>
        <v>0</v>
      </c>
      <c r="FE127" s="404">
        <f t="shared" si="181"/>
        <v>0</v>
      </c>
      <c r="FF127" s="404">
        <f t="shared" si="179"/>
        <v>0</v>
      </c>
      <c r="FG127" s="404">
        <f t="shared" si="179"/>
        <v>0</v>
      </c>
      <c r="FH127" s="404">
        <f t="shared" si="179"/>
        <v>0</v>
      </c>
      <c r="FI127" s="404">
        <f t="shared" si="179"/>
        <v>0</v>
      </c>
      <c r="FJ127" s="404">
        <f t="shared" si="179"/>
        <v>0</v>
      </c>
      <c r="FK127" s="392">
        <f t="shared" si="160"/>
        <v>-77</v>
      </c>
      <c r="FL127" s="384">
        <f t="shared" si="161"/>
        <v>0</v>
      </c>
      <c r="FM127" s="384">
        <f t="shared" si="161"/>
        <v>0</v>
      </c>
      <c r="FN127" s="405">
        <f t="shared" si="189"/>
        <v>0</v>
      </c>
      <c r="FO127" s="405">
        <f t="shared" si="189"/>
        <v>0</v>
      </c>
      <c r="FP127" s="405">
        <f t="shared" si="189"/>
        <v>0</v>
      </c>
      <c r="FQ127" s="405">
        <f t="shared" si="187"/>
        <v>0</v>
      </c>
      <c r="FR127" s="405">
        <f t="shared" si="187"/>
        <v>0</v>
      </c>
      <c r="FS127" s="405">
        <f t="shared" si="187"/>
        <v>0</v>
      </c>
      <c r="FT127" s="405">
        <f t="shared" si="183"/>
        <v>0</v>
      </c>
      <c r="FU127" s="405">
        <f t="shared" si="183"/>
        <v>0</v>
      </c>
      <c r="FV127" s="405">
        <f t="shared" si="183"/>
        <v>0</v>
      </c>
      <c r="FW127" s="397">
        <f t="shared" si="162"/>
        <v>-4531.1236037107528</v>
      </c>
      <c r="FX127" s="406">
        <f t="shared" si="163"/>
        <v>0</v>
      </c>
      <c r="FY127" s="331">
        <f t="shared" si="164"/>
        <v>35.19624740649472</v>
      </c>
      <c r="FZ127" s="382">
        <f t="shared" si="165"/>
        <v>360.25135259350537</v>
      </c>
      <c r="GA127" s="331">
        <f t="shared" si="166"/>
        <v>0</v>
      </c>
      <c r="GB127" s="407">
        <f t="shared" si="167"/>
        <v>0</v>
      </c>
      <c r="GC127" s="407">
        <f t="shared" si="168"/>
        <v>0</v>
      </c>
      <c r="GD127" s="407">
        <f t="shared" si="169"/>
        <v>0</v>
      </c>
      <c r="GE127" s="407">
        <f t="shared" si="170"/>
        <v>-5.5511151231257827E-17</v>
      </c>
      <c r="GF127" s="407">
        <f t="shared" si="171"/>
        <v>0</v>
      </c>
      <c r="GG127" s="407">
        <f t="shared" si="172"/>
        <v>5.6843418860808015E-14</v>
      </c>
      <c r="GH127" s="407">
        <f t="shared" si="173"/>
        <v>1.4210854715202004E-14</v>
      </c>
      <c r="GI127" s="407">
        <f t="shared" si="174"/>
        <v>0</v>
      </c>
      <c r="GJ127">
        <f t="shared" si="175"/>
        <v>0</v>
      </c>
      <c r="GK127" s="382">
        <f t="shared" si="176"/>
        <v>7.0998762424778761E-14</v>
      </c>
      <c r="GL127">
        <v>2</v>
      </c>
      <c r="GM127">
        <f t="shared" si="185"/>
        <v>195</v>
      </c>
      <c r="GN127">
        <f t="shared" si="185"/>
        <v>0</v>
      </c>
      <c r="GO127">
        <f t="shared" si="185"/>
        <v>0</v>
      </c>
      <c r="GP127">
        <f t="shared" si="185"/>
        <v>0</v>
      </c>
      <c r="GQ127">
        <f t="shared" si="185"/>
        <v>7</v>
      </c>
      <c r="GR127">
        <f t="shared" si="184"/>
        <v>0</v>
      </c>
      <c r="GS127">
        <f t="shared" si="184"/>
        <v>4892.5712037107523</v>
      </c>
      <c r="GT127">
        <f t="shared" si="184"/>
        <v>471</v>
      </c>
      <c r="GU127">
        <f t="shared" si="184"/>
        <v>0</v>
      </c>
      <c r="GV127">
        <f t="shared" si="184"/>
        <v>0</v>
      </c>
    </row>
    <row r="128" spans="1:204" customFormat="1" x14ac:dyDescent="0.25">
      <c r="A128" s="378">
        <v>31031</v>
      </c>
      <c r="B128" s="32" t="s">
        <v>1261</v>
      </c>
      <c r="C128" t="s">
        <v>888</v>
      </c>
      <c r="D128">
        <v>2</v>
      </c>
      <c r="E128" s="379">
        <v>237</v>
      </c>
      <c r="F128" s="379">
        <v>3640</v>
      </c>
      <c r="G128" s="379">
        <v>2477</v>
      </c>
      <c r="H128" s="379">
        <v>0</v>
      </c>
      <c r="I128" s="379">
        <v>9028</v>
      </c>
      <c r="J128" s="379">
        <v>0</v>
      </c>
      <c r="K128" s="379">
        <v>251</v>
      </c>
      <c r="L128" s="379">
        <v>1359</v>
      </c>
      <c r="M128" s="380">
        <v>74857.120669308017</v>
      </c>
      <c r="N128" s="381">
        <f t="shared" si="107"/>
        <v>91849.120669308017</v>
      </c>
      <c r="O128" s="379">
        <v>269</v>
      </c>
      <c r="P128" s="379">
        <v>3036</v>
      </c>
      <c r="Q128" s="379">
        <v>2461</v>
      </c>
      <c r="R128" s="379">
        <v>0</v>
      </c>
      <c r="S128" s="379">
        <v>8572</v>
      </c>
      <c r="T128" s="379">
        <v>0</v>
      </c>
      <c r="U128" s="379">
        <v>119</v>
      </c>
      <c r="V128" s="379">
        <v>838</v>
      </c>
      <c r="W128" s="480">
        <f>(VLOOKUP(A128,'[1]floresta plant'!$A$4:$F$573,6,0))*1000</f>
        <v>107516.78631159307</v>
      </c>
      <c r="X128" s="24">
        <f t="shared" si="108"/>
        <v>122811.78631159307</v>
      </c>
      <c r="Y128" s="53">
        <f t="shared" si="193"/>
        <v>-16</v>
      </c>
      <c r="Z128" s="53">
        <f t="shared" si="193"/>
        <v>0</v>
      </c>
      <c r="AA128" s="53">
        <f t="shared" si="193"/>
        <v>-456</v>
      </c>
      <c r="AB128" s="53">
        <f t="shared" si="193"/>
        <v>0</v>
      </c>
      <c r="AC128" s="53">
        <f t="shared" si="193"/>
        <v>-132</v>
      </c>
      <c r="AD128" s="53">
        <f t="shared" si="193"/>
        <v>-521</v>
      </c>
      <c r="AE128" s="53">
        <f t="shared" si="190"/>
        <v>32659.66564228505</v>
      </c>
      <c r="AF128" s="53">
        <f t="shared" si="109"/>
        <v>-604</v>
      </c>
      <c r="AG128" s="53">
        <f t="shared" si="110"/>
        <v>32</v>
      </c>
      <c r="AH128" s="53">
        <f t="shared" si="111"/>
        <v>-29674.175642285049</v>
      </c>
      <c r="AI128" s="53">
        <f t="shared" si="177"/>
        <v>30962.66564228505</v>
      </c>
      <c r="AJ128" s="469">
        <v>0</v>
      </c>
      <c r="AK128" s="469">
        <v>0</v>
      </c>
      <c r="AL128" s="469">
        <v>1288.49</v>
      </c>
      <c r="AM128" s="470">
        <f t="shared" si="112"/>
        <v>1288.49</v>
      </c>
      <c r="AN128" s="53">
        <f t="shared" si="113"/>
        <v>-29674.175642285049</v>
      </c>
      <c r="AO128" s="382">
        <f t="shared" si="114"/>
        <v>2</v>
      </c>
      <c r="AP128">
        <v>2</v>
      </c>
      <c r="AQ128" s="383">
        <f t="shared" si="115"/>
        <v>32691.66564228505</v>
      </c>
      <c r="AR128" s="383">
        <f t="shared" si="116"/>
        <v>-1729</v>
      </c>
      <c r="AS128" s="383">
        <f t="shared" si="117"/>
        <v>0</v>
      </c>
      <c r="AT128" s="383">
        <f t="shared" si="118"/>
        <v>1713</v>
      </c>
      <c r="AU128" s="383">
        <f t="shared" si="119"/>
        <v>29674.175642285049</v>
      </c>
      <c r="AV128" s="383">
        <f t="shared" si="120"/>
        <v>1</v>
      </c>
      <c r="AW128" s="383">
        <f t="shared" si="121"/>
        <v>1</v>
      </c>
      <c r="AX128" s="383">
        <f t="shared" si="122"/>
        <v>1</v>
      </c>
      <c r="AY128" s="383">
        <f t="shared" si="123"/>
        <v>0</v>
      </c>
      <c r="AZ128">
        <f t="shared" si="124"/>
        <v>0</v>
      </c>
      <c r="BA128">
        <f t="shared" si="125"/>
        <v>0</v>
      </c>
      <c r="BB128" s="383">
        <f t="shared" si="126"/>
        <v>0</v>
      </c>
      <c r="BC128" s="384">
        <f t="shared" si="188"/>
        <v>9.2539039907460954E-3</v>
      </c>
      <c r="BD128" s="384">
        <f t="shared" si="188"/>
        <v>0</v>
      </c>
      <c r="BE128" s="384">
        <f t="shared" si="188"/>
        <v>0.26373626373626374</v>
      </c>
      <c r="BF128" s="384">
        <f t="shared" si="186"/>
        <v>0</v>
      </c>
      <c r="BG128" s="384">
        <f t="shared" si="186"/>
        <v>7.6344707923655289E-2</v>
      </c>
      <c r="BH128" s="384">
        <f t="shared" si="186"/>
        <v>0.30133024869866976</v>
      </c>
      <c r="BI128" s="384">
        <f t="shared" si="182"/>
        <v>32659.66564228505</v>
      </c>
      <c r="BJ128" s="384">
        <f t="shared" si="182"/>
        <v>0.34933487565066512</v>
      </c>
      <c r="BK128" s="384">
        <f t="shared" si="182"/>
        <v>32</v>
      </c>
      <c r="BL128" s="474">
        <f t="shared" si="127"/>
        <v>1729</v>
      </c>
      <c r="BM128" s="409">
        <f t="shared" si="128"/>
        <v>-29674.175642285049</v>
      </c>
      <c r="BN128" s="473">
        <f t="shared" si="129"/>
        <v>32691.66564228505</v>
      </c>
      <c r="BO128" s="387">
        <f t="shared" si="130"/>
        <v>5.288809750224608E-2</v>
      </c>
      <c r="BP128" s="387">
        <f t="shared" si="131"/>
        <v>0.90769849315670759</v>
      </c>
      <c r="BQ128" s="388">
        <f t="shared" si="132"/>
        <v>3.9413409341046333E-2</v>
      </c>
      <c r="BR128" s="389">
        <f t="shared" si="133"/>
        <v>0</v>
      </c>
      <c r="BS128" s="390">
        <f t="shared" si="134"/>
        <v>-16</v>
      </c>
      <c r="BT128" s="391">
        <f t="shared" si="180"/>
        <v>0</v>
      </c>
      <c r="BU128" s="391">
        <f t="shared" si="180"/>
        <v>0</v>
      </c>
      <c r="BV128" s="391">
        <f t="shared" si="180"/>
        <v>0</v>
      </c>
      <c r="BW128" s="391">
        <f t="shared" si="178"/>
        <v>0</v>
      </c>
      <c r="BX128" s="391">
        <f t="shared" si="178"/>
        <v>0</v>
      </c>
      <c r="BY128" s="391">
        <f t="shared" ref="BY128:CA191" si="200">IF($BS128&gt;0,IF(AE128
&gt;0,0,$AY128*BI128),0)</f>
        <v>0</v>
      </c>
      <c r="BZ128" s="391">
        <f t="shared" si="200"/>
        <v>0</v>
      </c>
      <c r="CA128" s="391">
        <f t="shared" si="200"/>
        <v>0</v>
      </c>
      <c r="CB128" s="391">
        <f t="shared" si="135"/>
        <v>0</v>
      </c>
      <c r="CC128" s="391">
        <f t="shared" si="135"/>
        <v>0</v>
      </c>
      <c r="CD128" s="392">
        <f t="shared" si="136"/>
        <v>0</v>
      </c>
      <c r="CE128" s="393">
        <f t="shared" si="137"/>
        <v>0</v>
      </c>
      <c r="CF128" s="392">
        <f t="shared" si="194"/>
        <v>0</v>
      </c>
      <c r="CG128" s="392">
        <f t="shared" si="194"/>
        <v>0</v>
      </c>
      <c r="CH128" s="392">
        <f t="shared" si="194"/>
        <v>0</v>
      </c>
      <c r="CI128" s="392">
        <f t="shared" si="194"/>
        <v>0</v>
      </c>
      <c r="CJ128" s="392">
        <f t="shared" si="194"/>
        <v>0</v>
      </c>
      <c r="CK128" s="392">
        <f t="shared" si="194"/>
        <v>0</v>
      </c>
      <c r="CL128" s="392">
        <f t="shared" si="191"/>
        <v>0</v>
      </c>
      <c r="CM128" s="392">
        <f t="shared" si="138"/>
        <v>0</v>
      </c>
      <c r="CN128" s="392">
        <f t="shared" si="139"/>
        <v>0</v>
      </c>
      <c r="CO128" s="394">
        <f t="shared" si="140"/>
        <v>0</v>
      </c>
      <c r="CP128" s="394">
        <f t="shared" si="140"/>
        <v>0</v>
      </c>
      <c r="CQ128" s="395">
        <f t="shared" si="141"/>
        <v>-456</v>
      </c>
      <c r="CR128" s="394">
        <f t="shared" si="198"/>
        <v>0</v>
      </c>
      <c r="CS128" s="394">
        <f t="shared" si="198"/>
        <v>0</v>
      </c>
      <c r="CT128" s="394">
        <f t="shared" si="198"/>
        <v>0</v>
      </c>
      <c r="CU128" s="394">
        <f t="shared" si="198"/>
        <v>0</v>
      </c>
      <c r="CV128" s="394">
        <f t="shared" si="198"/>
        <v>0</v>
      </c>
      <c r="CW128" s="394">
        <f t="shared" si="198"/>
        <v>0</v>
      </c>
      <c r="CX128" s="396">
        <f t="shared" si="142"/>
        <v>0</v>
      </c>
      <c r="CY128" s="396">
        <f t="shared" si="142"/>
        <v>0</v>
      </c>
      <c r="CZ128" s="397">
        <f t="shared" si="143"/>
        <v>0</v>
      </c>
      <c r="DA128" s="397">
        <f t="shared" si="143"/>
        <v>0</v>
      </c>
      <c r="DB128" s="397">
        <f t="shared" si="143"/>
        <v>0</v>
      </c>
      <c r="DC128" s="397">
        <f t="shared" si="144"/>
        <v>0</v>
      </c>
      <c r="DD128" s="397">
        <f t="shared" si="196"/>
        <v>0</v>
      </c>
      <c r="DE128" s="397">
        <f t="shared" si="196"/>
        <v>0</v>
      </c>
      <c r="DF128" s="397">
        <f t="shared" si="196"/>
        <v>0</v>
      </c>
      <c r="DG128" s="397">
        <f t="shared" si="196"/>
        <v>0</v>
      </c>
      <c r="DH128" s="397">
        <f t="shared" si="196"/>
        <v>0</v>
      </c>
      <c r="DI128" s="398">
        <f t="shared" si="145"/>
        <v>0</v>
      </c>
      <c r="DJ128" s="398">
        <f t="shared" si="145"/>
        <v>0</v>
      </c>
      <c r="DK128" s="399">
        <f t="shared" si="146"/>
        <v>0</v>
      </c>
      <c r="DL128" s="399">
        <f t="shared" si="146"/>
        <v>0</v>
      </c>
      <c r="DM128" s="399">
        <f t="shared" si="146"/>
        <v>0</v>
      </c>
      <c r="DN128" s="399">
        <f t="shared" si="105"/>
        <v>0</v>
      </c>
      <c r="DO128" s="399">
        <f t="shared" si="147"/>
        <v>-132</v>
      </c>
      <c r="DP128" s="399">
        <f t="shared" si="148"/>
        <v>0</v>
      </c>
      <c r="DQ128" s="399">
        <f t="shared" si="148"/>
        <v>0</v>
      </c>
      <c r="DR128" s="399">
        <f t="shared" si="148"/>
        <v>0</v>
      </c>
      <c r="DS128" s="399">
        <f t="shared" si="106"/>
        <v>0</v>
      </c>
      <c r="DT128" s="400">
        <f t="shared" si="149"/>
        <v>0</v>
      </c>
      <c r="DU128" s="400">
        <f t="shared" si="149"/>
        <v>0</v>
      </c>
      <c r="DV128" s="386">
        <f t="shared" si="197"/>
        <v>0</v>
      </c>
      <c r="DW128" s="386">
        <f t="shared" si="197"/>
        <v>0</v>
      </c>
      <c r="DX128" s="386">
        <f t="shared" si="197"/>
        <v>0</v>
      </c>
      <c r="DY128" s="386">
        <f t="shared" si="197"/>
        <v>0</v>
      </c>
      <c r="DZ128" s="386">
        <f t="shared" si="197"/>
        <v>0</v>
      </c>
      <c r="EA128" s="401">
        <f t="shared" si="150"/>
        <v>-521</v>
      </c>
      <c r="EB128" s="386">
        <f t="shared" si="151"/>
        <v>0</v>
      </c>
      <c r="EC128" s="386">
        <f t="shared" si="151"/>
        <v>0</v>
      </c>
      <c r="ED128" s="386">
        <f t="shared" si="151"/>
        <v>0</v>
      </c>
      <c r="EE128" s="385">
        <f t="shared" si="152"/>
        <v>0</v>
      </c>
      <c r="EF128" s="385">
        <f t="shared" si="152"/>
        <v>0</v>
      </c>
      <c r="EG128" s="402">
        <f t="shared" si="199"/>
        <v>15.98433851595075</v>
      </c>
      <c r="EH128" s="402">
        <f t="shared" si="199"/>
        <v>0</v>
      </c>
      <c r="EI128" s="402">
        <f t="shared" si="199"/>
        <v>455.55364770459641</v>
      </c>
      <c r="EJ128" s="402">
        <f t="shared" si="199"/>
        <v>0</v>
      </c>
      <c r="EK128" s="402">
        <f t="shared" si="199"/>
        <v>131.87079275659369</v>
      </c>
      <c r="EL128" s="402">
        <f t="shared" si="199"/>
        <v>520.49002292564637</v>
      </c>
      <c r="EM128" s="402">
        <f t="shared" si="153"/>
        <v>32659.66564228505</v>
      </c>
      <c r="EN128" s="402">
        <f t="shared" si="154"/>
        <v>603.40877897714086</v>
      </c>
      <c r="EO128" s="402">
        <f t="shared" si="154"/>
        <v>0</v>
      </c>
      <c r="EP128" s="402">
        <f t="shared" si="155"/>
        <v>29645.129290504035</v>
      </c>
      <c r="EQ128" s="402">
        <f t="shared" si="156"/>
        <v>1287.2287709010875</v>
      </c>
      <c r="ER128" s="394">
        <f t="shared" si="195"/>
        <v>0</v>
      </c>
      <c r="ES128" s="394">
        <f t="shared" si="195"/>
        <v>0</v>
      </c>
      <c r="ET128" s="394">
        <f t="shared" si="195"/>
        <v>0</v>
      </c>
      <c r="EU128" s="394">
        <f t="shared" si="195"/>
        <v>0</v>
      </c>
      <c r="EV128" s="394">
        <f t="shared" si="195"/>
        <v>0</v>
      </c>
      <c r="EW128" s="394">
        <f t="shared" si="195"/>
        <v>0</v>
      </c>
      <c r="EX128" s="394">
        <f t="shared" si="192"/>
        <v>0</v>
      </c>
      <c r="EY128" s="403">
        <f t="shared" si="157"/>
        <v>-604</v>
      </c>
      <c r="EZ128" s="394">
        <f t="shared" si="158"/>
        <v>0</v>
      </c>
      <c r="FA128" s="396">
        <f t="shared" si="159"/>
        <v>0</v>
      </c>
      <c r="FB128" s="396">
        <f t="shared" si="159"/>
        <v>0</v>
      </c>
      <c r="FC128" s="404">
        <f t="shared" si="181"/>
        <v>1.5661484049248116E-2</v>
      </c>
      <c r="FD128" s="404">
        <f t="shared" si="181"/>
        <v>0</v>
      </c>
      <c r="FE128" s="404">
        <f t="shared" si="181"/>
        <v>0.4463522954035713</v>
      </c>
      <c r="FF128" s="404">
        <f t="shared" si="179"/>
        <v>0</v>
      </c>
      <c r="FG128" s="404">
        <f t="shared" si="179"/>
        <v>0.12920724340629694</v>
      </c>
      <c r="FH128" s="404">
        <f t="shared" ref="FH128:FJ191" si="201">IF($FK128&gt;0,IF(AD128&gt;0,0,$FK128*$BO128*BH128),0)</f>
        <v>0.50997707435364181</v>
      </c>
      <c r="FI128" s="404">
        <f t="shared" si="201"/>
        <v>0</v>
      </c>
      <c r="FJ128" s="404">
        <f t="shared" si="201"/>
        <v>0.59122102285911637</v>
      </c>
      <c r="FK128" s="392">
        <f t="shared" si="160"/>
        <v>32</v>
      </c>
      <c r="FL128" s="384">
        <f t="shared" si="161"/>
        <v>29.046351781014643</v>
      </c>
      <c r="FM128" s="384">
        <f t="shared" si="161"/>
        <v>1.2612290989134827</v>
      </c>
      <c r="FN128" s="405">
        <f t="shared" si="189"/>
        <v>0</v>
      </c>
      <c r="FO128" s="405">
        <f t="shared" si="189"/>
        <v>0</v>
      </c>
      <c r="FP128" s="405">
        <f t="shared" si="189"/>
        <v>0</v>
      </c>
      <c r="FQ128" s="405">
        <f t="shared" si="187"/>
        <v>0</v>
      </c>
      <c r="FR128" s="405">
        <f t="shared" si="187"/>
        <v>0</v>
      </c>
      <c r="FS128" s="405">
        <f t="shared" si="187"/>
        <v>0</v>
      </c>
      <c r="FT128" s="405">
        <f t="shared" si="183"/>
        <v>0</v>
      </c>
      <c r="FU128" s="405">
        <f t="shared" si="183"/>
        <v>0</v>
      </c>
      <c r="FV128" s="405">
        <f t="shared" si="183"/>
        <v>0</v>
      </c>
      <c r="FW128" s="397">
        <f t="shared" si="162"/>
        <v>-29674.175642285049</v>
      </c>
      <c r="FX128" s="406">
        <f t="shared" si="163"/>
        <v>0</v>
      </c>
      <c r="FY128" s="331">
        <f t="shared" si="164"/>
        <v>1.2612290989134827</v>
      </c>
      <c r="FZ128" s="382">
        <f t="shared" si="165"/>
        <v>1287.2287709010866</v>
      </c>
      <c r="GA128" s="331">
        <f t="shared" si="166"/>
        <v>0</v>
      </c>
      <c r="GB128" s="407">
        <f t="shared" si="167"/>
        <v>0</v>
      </c>
      <c r="GC128" s="407">
        <f t="shared" si="168"/>
        <v>0</v>
      </c>
      <c r="GD128" s="407">
        <f t="shared" si="169"/>
        <v>0</v>
      </c>
      <c r="GE128" s="407">
        <f t="shared" si="170"/>
        <v>0</v>
      </c>
      <c r="GF128" s="407">
        <f t="shared" si="171"/>
        <v>0</v>
      </c>
      <c r="GG128" s="407">
        <f t="shared" si="172"/>
        <v>-1.5916157281026244E-12</v>
      </c>
      <c r="GH128" s="407">
        <f t="shared" si="173"/>
        <v>0</v>
      </c>
      <c r="GI128" s="407">
        <f t="shared" si="174"/>
        <v>-6.6613381477509392E-16</v>
      </c>
      <c r="GJ128">
        <f t="shared" si="175"/>
        <v>0</v>
      </c>
      <c r="GK128" s="382">
        <f t="shared" si="176"/>
        <v>-1.5922818619173995E-12</v>
      </c>
      <c r="GL128">
        <v>2</v>
      </c>
      <c r="GM128">
        <f t="shared" si="185"/>
        <v>0</v>
      </c>
      <c r="GN128">
        <f t="shared" si="185"/>
        <v>0</v>
      </c>
      <c r="GO128">
        <f t="shared" si="185"/>
        <v>0</v>
      </c>
      <c r="GP128">
        <f t="shared" si="185"/>
        <v>0</v>
      </c>
      <c r="GQ128">
        <f t="shared" si="185"/>
        <v>0</v>
      </c>
      <c r="GR128">
        <f t="shared" si="184"/>
        <v>0</v>
      </c>
      <c r="GS128">
        <f t="shared" si="184"/>
        <v>32659.66564228505</v>
      </c>
      <c r="GT128">
        <f t="shared" si="184"/>
        <v>0</v>
      </c>
      <c r="GU128">
        <f t="shared" si="184"/>
        <v>32</v>
      </c>
      <c r="GV128">
        <f t="shared" si="184"/>
        <v>0</v>
      </c>
    </row>
    <row r="129" spans="1:204" customFormat="1" x14ac:dyDescent="0.25">
      <c r="A129" s="378">
        <v>31032</v>
      </c>
      <c r="B129" s="32" t="s">
        <v>1262</v>
      </c>
      <c r="C129" t="s">
        <v>888</v>
      </c>
      <c r="D129">
        <v>2</v>
      </c>
      <c r="E129" s="379">
        <v>848</v>
      </c>
      <c r="F129" s="379">
        <v>1579</v>
      </c>
      <c r="G129" s="379">
        <v>1118</v>
      </c>
      <c r="H129" s="379">
        <v>0</v>
      </c>
      <c r="I129" s="379">
        <v>4510</v>
      </c>
      <c r="J129" s="379">
        <v>0</v>
      </c>
      <c r="K129" s="379">
        <v>323</v>
      </c>
      <c r="L129" s="379">
        <v>1815</v>
      </c>
      <c r="M129" s="380">
        <v>517.17110036173437</v>
      </c>
      <c r="N129" s="381">
        <f t="shared" si="107"/>
        <v>10710.171100361735</v>
      </c>
      <c r="O129" s="379">
        <v>995</v>
      </c>
      <c r="P129" s="379">
        <v>1338</v>
      </c>
      <c r="Q129" s="379">
        <v>1258</v>
      </c>
      <c r="R129" s="379">
        <v>0</v>
      </c>
      <c r="S129" s="379">
        <v>3370</v>
      </c>
      <c r="T129" s="379">
        <v>0</v>
      </c>
      <c r="U129" s="379">
        <v>74</v>
      </c>
      <c r="V129" s="379">
        <v>1711</v>
      </c>
      <c r="W129" s="480">
        <f>(VLOOKUP(A129,'[1]floresta plant'!$A$4:$F$573,6,0))*1000</f>
        <v>671.75684217644118</v>
      </c>
      <c r="X129" s="24">
        <f t="shared" si="108"/>
        <v>9417.7568421764408</v>
      </c>
      <c r="Y129" s="53">
        <f t="shared" si="193"/>
        <v>140</v>
      </c>
      <c r="Z129" s="53">
        <f t="shared" si="193"/>
        <v>0</v>
      </c>
      <c r="AA129" s="53">
        <f t="shared" si="193"/>
        <v>-1140</v>
      </c>
      <c r="AB129" s="53">
        <f t="shared" si="193"/>
        <v>0</v>
      </c>
      <c r="AC129" s="53">
        <f t="shared" si="193"/>
        <v>-249</v>
      </c>
      <c r="AD129" s="53">
        <f t="shared" si="193"/>
        <v>-104</v>
      </c>
      <c r="AE129" s="53">
        <f t="shared" si="190"/>
        <v>154.58574181470681</v>
      </c>
      <c r="AF129" s="53">
        <f t="shared" si="109"/>
        <v>-241</v>
      </c>
      <c r="AG129" s="53">
        <f t="shared" si="110"/>
        <v>147</v>
      </c>
      <c r="AH129" s="53">
        <f t="shared" si="111"/>
        <v>1761.0542581852937</v>
      </c>
      <c r="AI129" s="53">
        <f t="shared" si="177"/>
        <v>-1292.4142581852939</v>
      </c>
      <c r="AJ129" s="469">
        <v>0</v>
      </c>
      <c r="AK129" s="469">
        <v>0</v>
      </c>
      <c r="AL129" s="469">
        <v>468.64</v>
      </c>
      <c r="AM129" s="470">
        <f t="shared" si="112"/>
        <v>468.64</v>
      </c>
      <c r="AN129" s="53">
        <f t="shared" si="113"/>
        <v>1761.0542581852937</v>
      </c>
      <c r="AO129" s="382">
        <f t="shared" si="114"/>
        <v>3</v>
      </c>
      <c r="AP129">
        <v>2</v>
      </c>
      <c r="AQ129" s="383">
        <f t="shared" si="115"/>
        <v>441.58574181470681</v>
      </c>
      <c r="AR129" s="383">
        <f t="shared" si="116"/>
        <v>-1734</v>
      </c>
      <c r="AS129" s="383">
        <f t="shared" si="117"/>
        <v>140</v>
      </c>
      <c r="AT129" s="383">
        <f t="shared" si="118"/>
        <v>1734</v>
      </c>
      <c r="AU129" s="383">
        <f t="shared" si="119"/>
        <v>0</v>
      </c>
      <c r="AV129" s="383">
        <f t="shared" si="120"/>
        <v>1</v>
      </c>
      <c r="AW129" s="383">
        <f t="shared" si="121"/>
        <v>0</v>
      </c>
      <c r="AX129" s="383">
        <f t="shared" si="122"/>
        <v>1</v>
      </c>
      <c r="AY129" s="383">
        <f t="shared" si="123"/>
        <v>140</v>
      </c>
      <c r="AZ129">
        <f t="shared" si="124"/>
        <v>0</v>
      </c>
      <c r="BA129">
        <f t="shared" si="125"/>
        <v>0</v>
      </c>
      <c r="BB129" s="383">
        <f t="shared" si="126"/>
        <v>0</v>
      </c>
      <c r="BC129" s="384">
        <f t="shared" si="188"/>
        <v>140</v>
      </c>
      <c r="BD129" s="384">
        <f t="shared" si="188"/>
        <v>0</v>
      </c>
      <c r="BE129" s="384">
        <f t="shared" si="188"/>
        <v>0.65743944636678198</v>
      </c>
      <c r="BF129" s="384">
        <f t="shared" si="186"/>
        <v>0</v>
      </c>
      <c r="BG129" s="384">
        <f t="shared" si="186"/>
        <v>0.14359861591695502</v>
      </c>
      <c r="BH129" s="384">
        <f t="shared" si="186"/>
        <v>5.9976931949250287E-2</v>
      </c>
      <c r="BI129" s="384">
        <f t="shared" si="182"/>
        <v>154.58574181470681</v>
      </c>
      <c r="BJ129" s="384">
        <f t="shared" si="182"/>
        <v>0.1389850057670127</v>
      </c>
      <c r="BK129" s="384">
        <f t="shared" si="182"/>
        <v>147</v>
      </c>
      <c r="BL129" s="474">
        <f t="shared" si="127"/>
        <v>1594</v>
      </c>
      <c r="BM129" s="409">
        <f t="shared" si="128"/>
        <v>1761.0542581852937</v>
      </c>
      <c r="BN129" s="473">
        <f t="shared" si="129"/>
        <v>301.58574181470681</v>
      </c>
      <c r="BO129" s="387">
        <f t="shared" si="130"/>
        <v>1</v>
      </c>
      <c r="BP129" s="387">
        <f t="shared" si="131"/>
        <v>0</v>
      </c>
      <c r="BQ129" s="388">
        <f t="shared" si="132"/>
        <v>0</v>
      </c>
      <c r="BR129" s="389">
        <f t="shared" si="133"/>
        <v>1292.4142581852932</v>
      </c>
      <c r="BS129" s="390">
        <f t="shared" si="134"/>
        <v>140</v>
      </c>
      <c r="BT129" s="391">
        <f t="shared" si="180"/>
        <v>0</v>
      </c>
      <c r="BU129" s="391">
        <f t="shared" si="180"/>
        <v>92.041522491349482</v>
      </c>
      <c r="BV129" s="391">
        <f t="shared" si="180"/>
        <v>0</v>
      </c>
      <c r="BW129" s="391">
        <f t="shared" si="180"/>
        <v>20.103806228373703</v>
      </c>
      <c r="BX129" s="391">
        <f t="shared" si="180"/>
        <v>8.3967704728950405</v>
      </c>
      <c r="BY129" s="391">
        <f t="shared" si="200"/>
        <v>0</v>
      </c>
      <c r="BZ129" s="391">
        <f t="shared" si="200"/>
        <v>19.457900807381776</v>
      </c>
      <c r="CA129" s="391">
        <f t="shared" si="200"/>
        <v>0</v>
      </c>
      <c r="CB129" s="391">
        <f t="shared" si="135"/>
        <v>0</v>
      </c>
      <c r="CC129" s="391">
        <f t="shared" si="135"/>
        <v>0</v>
      </c>
      <c r="CD129" s="392">
        <f t="shared" si="136"/>
        <v>0</v>
      </c>
      <c r="CE129" s="393">
        <f t="shared" si="137"/>
        <v>0</v>
      </c>
      <c r="CF129" s="392">
        <f t="shared" si="194"/>
        <v>0</v>
      </c>
      <c r="CG129" s="392">
        <f t="shared" si="194"/>
        <v>0</v>
      </c>
      <c r="CH129" s="392">
        <f t="shared" si="194"/>
        <v>0</v>
      </c>
      <c r="CI129" s="392">
        <f t="shared" si="194"/>
        <v>0</v>
      </c>
      <c r="CJ129" s="392">
        <f t="shared" si="194"/>
        <v>0</v>
      </c>
      <c r="CK129" s="392">
        <f t="shared" si="194"/>
        <v>0</v>
      </c>
      <c r="CL129" s="392">
        <f t="shared" si="191"/>
        <v>0</v>
      </c>
      <c r="CM129" s="392">
        <f t="shared" si="138"/>
        <v>0</v>
      </c>
      <c r="CN129" s="392">
        <f t="shared" si="139"/>
        <v>0</v>
      </c>
      <c r="CO129" s="394">
        <f t="shared" si="140"/>
        <v>0</v>
      </c>
      <c r="CP129" s="394">
        <f t="shared" si="140"/>
        <v>0</v>
      </c>
      <c r="CQ129" s="395">
        <f t="shared" si="141"/>
        <v>-1140</v>
      </c>
      <c r="CR129" s="394">
        <f t="shared" si="198"/>
        <v>0</v>
      </c>
      <c r="CS129" s="394">
        <f t="shared" si="198"/>
        <v>0</v>
      </c>
      <c r="CT129" s="394">
        <f t="shared" si="198"/>
        <v>0</v>
      </c>
      <c r="CU129" s="394">
        <f t="shared" si="198"/>
        <v>0</v>
      </c>
      <c r="CV129" s="394">
        <f t="shared" si="198"/>
        <v>0</v>
      </c>
      <c r="CW129" s="394">
        <f t="shared" si="198"/>
        <v>0</v>
      </c>
      <c r="CX129" s="396">
        <f t="shared" si="142"/>
        <v>0</v>
      </c>
      <c r="CY129" s="396">
        <f t="shared" si="142"/>
        <v>0</v>
      </c>
      <c r="CZ129" s="397">
        <f t="shared" si="143"/>
        <v>0</v>
      </c>
      <c r="DA129" s="397">
        <f t="shared" si="143"/>
        <v>0</v>
      </c>
      <c r="DB129" s="397">
        <f t="shared" si="143"/>
        <v>0</v>
      </c>
      <c r="DC129" s="397">
        <f t="shared" si="144"/>
        <v>0</v>
      </c>
      <c r="DD129" s="397">
        <f t="shared" si="196"/>
        <v>0</v>
      </c>
      <c r="DE129" s="397">
        <f t="shared" si="196"/>
        <v>0</v>
      </c>
      <c r="DF129" s="397">
        <f t="shared" si="196"/>
        <v>0</v>
      </c>
      <c r="DG129" s="397">
        <f t="shared" si="196"/>
        <v>0</v>
      </c>
      <c r="DH129" s="397">
        <f t="shared" si="196"/>
        <v>0</v>
      </c>
      <c r="DI129" s="398">
        <f t="shared" si="145"/>
        <v>0</v>
      </c>
      <c r="DJ129" s="398">
        <f t="shared" si="145"/>
        <v>0</v>
      </c>
      <c r="DK129" s="399">
        <f t="shared" si="146"/>
        <v>0</v>
      </c>
      <c r="DL129" s="399">
        <f t="shared" si="146"/>
        <v>0</v>
      </c>
      <c r="DM129" s="399">
        <f t="shared" si="146"/>
        <v>0</v>
      </c>
      <c r="DN129" s="399">
        <f t="shared" si="105"/>
        <v>0</v>
      </c>
      <c r="DO129" s="399">
        <f t="shared" si="147"/>
        <v>-249</v>
      </c>
      <c r="DP129" s="399">
        <f t="shared" si="148"/>
        <v>0</v>
      </c>
      <c r="DQ129" s="399">
        <f t="shared" si="148"/>
        <v>0</v>
      </c>
      <c r="DR129" s="399">
        <f t="shared" si="148"/>
        <v>0</v>
      </c>
      <c r="DS129" s="399">
        <f t="shared" si="106"/>
        <v>0</v>
      </c>
      <c r="DT129" s="400">
        <f t="shared" si="149"/>
        <v>0</v>
      </c>
      <c r="DU129" s="400">
        <f t="shared" si="149"/>
        <v>0</v>
      </c>
      <c r="DV129" s="386">
        <f t="shared" si="197"/>
        <v>0</v>
      </c>
      <c r="DW129" s="386">
        <f t="shared" si="197"/>
        <v>0</v>
      </c>
      <c r="DX129" s="386">
        <f t="shared" si="197"/>
        <v>0</v>
      </c>
      <c r="DY129" s="386">
        <f t="shared" si="197"/>
        <v>0</v>
      </c>
      <c r="DZ129" s="386">
        <f t="shared" si="197"/>
        <v>0</v>
      </c>
      <c r="EA129" s="401">
        <f t="shared" si="150"/>
        <v>-104</v>
      </c>
      <c r="EB129" s="386">
        <f t="shared" si="151"/>
        <v>0</v>
      </c>
      <c r="EC129" s="386">
        <f t="shared" si="151"/>
        <v>0</v>
      </c>
      <c r="ED129" s="386">
        <f t="shared" si="151"/>
        <v>0</v>
      </c>
      <c r="EE129" s="385">
        <f t="shared" si="152"/>
        <v>0</v>
      </c>
      <c r="EF129" s="385">
        <f t="shared" si="152"/>
        <v>0</v>
      </c>
      <c r="EG129" s="402">
        <f t="shared" si="199"/>
        <v>0</v>
      </c>
      <c r="EH129" s="402">
        <f t="shared" si="199"/>
        <v>0</v>
      </c>
      <c r="EI129" s="402">
        <f t="shared" si="199"/>
        <v>101.63076451485914</v>
      </c>
      <c r="EJ129" s="402">
        <f t="shared" si="199"/>
        <v>0</v>
      </c>
      <c r="EK129" s="402">
        <f t="shared" si="199"/>
        <v>22.198298565087658</v>
      </c>
      <c r="EL129" s="402">
        <f t="shared" si="199"/>
        <v>9.2715785171450449</v>
      </c>
      <c r="EM129" s="402">
        <f t="shared" si="153"/>
        <v>154.58574181470681</v>
      </c>
      <c r="EN129" s="402">
        <f t="shared" si="154"/>
        <v>21.48510021761496</v>
      </c>
      <c r="EO129" s="402">
        <f t="shared" si="154"/>
        <v>0</v>
      </c>
      <c r="EP129" s="402">
        <f t="shared" si="155"/>
        <v>0</v>
      </c>
      <c r="EQ129" s="402">
        <f t="shared" si="156"/>
        <v>0</v>
      </c>
      <c r="ER129" s="394">
        <f t="shared" si="195"/>
        <v>0</v>
      </c>
      <c r="ES129" s="394">
        <f t="shared" si="195"/>
        <v>0</v>
      </c>
      <c r="ET129" s="394">
        <f t="shared" si="195"/>
        <v>0</v>
      </c>
      <c r="EU129" s="394">
        <f t="shared" si="195"/>
        <v>0</v>
      </c>
      <c r="EV129" s="394">
        <f t="shared" si="195"/>
        <v>0</v>
      </c>
      <c r="EW129" s="394">
        <f t="shared" si="195"/>
        <v>0</v>
      </c>
      <c r="EX129" s="394">
        <f t="shared" si="192"/>
        <v>0</v>
      </c>
      <c r="EY129" s="403">
        <f t="shared" si="157"/>
        <v>-241</v>
      </c>
      <c r="EZ129" s="394">
        <f t="shared" si="158"/>
        <v>0</v>
      </c>
      <c r="FA129" s="396">
        <f t="shared" si="159"/>
        <v>0</v>
      </c>
      <c r="FB129" s="396">
        <f t="shared" si="159"/>
        <v>0</v>
      </c>
      <c r="FC129" s="404">
        <f t="shared" si="181"/>
        <v>0</v>
      </c>
      <c r="FD129" s="404">
        <f t="shared" si="181"/>
        <v>0</v>
      </c>
      <c r="FE129" s="404">
        <f t="shared" si="181"/>
        <v>96.643598615916957</v>
      </c>
      <c r="FF129" s="404">
        <f t="shared" si="181"/>
        <v>0</v>
      </c>
      <c r="FG129" s="404">
        <f t="shared" si="181"/>
        <v>21.10899653979239</v>
      </c>
      <c r="FH129" s="404">
        <f t="shared" si="201"/>
        <v>8.8166089965397916</v>
      </c>
      <c r="FI129" s="404">
        <f t="shared" si="201"/>
        <v>0</v>
      </c>
      <c r="FJ129" s="404">
        <f t="shared" si="201"/>
        <v>20.430795847750865</v>
      </c>
      <c r="FK129" s="392">
        <f t="shared" si="160"/>
        <v>147</v>
      </c>
      <c r="FL129" s="384">
        <f t="shared" si="161"/>
        <v>0</v>
      </c>
      <c r="FM129" s="384">
        <f t="shared" si="161"/>
        <v>0</v>
      </c>
      <c r="FN129" s="405">
        <f t="shared" si="189"/>
        <v>0</v>
      </c>
      <c r="FO129" s="405">
        <f t="shared" si="189"/>
        <v>0</v>
      </c>
      <c r="FP129" s="405">
        <f t="shared" si="189"/>
        <v>849.68411437787438</v>
      </c>
      <c r="FQ129" s="405">
        <f t="shared" si="187"/>
        <v>0</v>
      </c>
      <c r="FR129" s="405">
        <f t="shared" si="187"/>
        <v>185.58889866674627</v>
      </c>
      <c r="FS129" s="405">
        <f t="shared" si="187"/>
        <v>77.515042013420114</v>
      </c>
      <c r="FT129" s="405">
        <f t="shared" si="183"/>
        <v>0</v>
      </c>
      <c r="FU129" s="405">
        <f t="shared" si="183"/>
        <v>179.62620312725241</v>
      </c>
      <c r="FV129" s="405">
        <f t="shared" si="183"/>
        <v>0</v>
      </c>
      <c r="FW129" s="397">
        <f t="shared" si="162"/>
        <v>1761.0542581852937</v>
      </c>
      <c r="FX129" s="406">
        <f t="shared" si="163"/>
        <v>468.64000000000055</v>
      </c>
      <c r="FY129" s="331">
        <f t="shared" si="164"/>
        <v>468.64000000000055</v>
      </c>
      <c r="FZ129" s="382">
        <f t="shared" si="165"/>
        <v>-5.6843418860808015E-13</v>
      </c>
      <c r="GA129" s="331">
        <f t="shared" si="166"/>
        <v>0</v>
      </c>
      <c r="GB129" s="407">
        <f t="shared" si="167"/>
        <v>0</v>
      </c>
      <c r="GC129" s="407">
        <f t="shared" si="168"/>
        <v>0</v>
      </c>
      <c r="GD129" s="407">
        <f t="shared" si="169"/>
        <v>0</v>
      </c>
      <c r="GE129" s="407">
        <f t="shared" si="170"/>
        <v>0</v>
      </c>
      <c r="GF129" s="407">
        <f t="shared" si="171"/>
        <v>0</v>
      </c>
      <c r="GG129" s="407">
        <f t="shared" si="172"/>
        <v>0</v>
      </c>
      <c r="GH129" s="407">
        <f t="shared" si="173"/>
        <v>0</v>
      </c>
      <c r="GI129" s="407">
        <f t="shared" si="174"/>
        <v>0</v>
      </c>
      <c r="GJ129">
        <f t="shared" si="175"/>
        <v>0</v>
      </c>
      <c r="GK129" s="382">
        <f t="shared" si="176"/>
        <v>0</v>
      </c>
      <c r="GL129">
        <v>2</v>
      </c>
      <c r="GM129">
        <f t="shared" si="185"/>
        <v>140</v>
      </c>
      <c r="GN129">
        <f t="shared" si="185"/>
        <v>0</v>
      </c>
      <c r="GO129">
        <f t="shared" si="185"/>
        <v>0</v>
      </c>
      <c r="GP129">
        <f t="shared" si="185"/>
        <v>0</v>
      </c>
      <c r="GQ129">
        <f t="shared" si="185"/>
        <v>0</v>
      </c>
      <c r="GR129">
        <f t="shared" si="184"/>
        <v>0</v>
      </c>
      <c r="GS129">
        <f t="shared" si="184"/>
        <v>154.58574181470681</v>
      </c>
      <c r="GT129">
        <f t="shared" si="184"/>
        <v>0</v>
      </c>
      <c r="GU129">
        <f t="shared" si="184"/>
        <v>147</v>
      </c>
      <c r="GV129">
        <f t="shared" si="184"/>
        <v>1761.0542581852937</v>
      </c>
    </row>
    <row r="130" spans="1:204" customFormat="1" x14ac:dyDescent="0.25">
      <c r="A130" s="378">
        <v>31033</v>
      </c>
      <c r="B130" s="32" t="s">
        <v>1263</v>
      </c>
      <c r="C130" t="s">
        <v>888</v>
      </c>
      <c r="D130">
        <v>2</v>
      </c>
      <c r="E130" s="379">
        <v>193</v>
      </c>
      <c r="F130" s="379">
        <v>1052</v>
      </c>
      <c r="G130" s="379">
        <v>665</v>
      </c>
      <c r="H130" s="379">
        <v>0</v>
      </c>
      <c r="I130" s="379">
        <v>5820</v>
      </c>
      <c r="J130" s="379">
        <v>0</v>
      </c>
      <c r="K130" s="379">
        <v>195</v>
      </c>
      <c r="L130" s="379">
        <v>795</v>
      </c>
      <c r="M130" s="380">
        <v>2964.8825533354152</v>
      </c>
      <c r="N130" s="381">
        <f t="shared" si="107"/>
        <v>11684.882553335416</v>
      </c>
      <c r="O130" s="379">
        <v>238</v>
      </c>
      <c r="P130" s="379">
        <v>1070</v>
      </c>
      <c r="Q130" s="379">
        <v>1050</v>
      </c>
      <c r="R130" s="379">
        <v>0</v>
      </c>
      <c r="S130" s="379">
        <v>4652</v>
      </c>
      <c r="T130" s="379">
        <v>0</v>
      </c>
      <c r="U130" s="379">
        <v>220</v>
      </c>
      <c r="V130" s="379">
        <v>935</v>
      </c>
      <c r="W130" s="480">
        <f>(VLOOKUP(A130,'[1]floresta plant'!$A$4:$F$573,6,0))*1000</f>
        <v>4951.1103034301241</v>
      </c>
      <c r="X130" s="24">
        <f t="shared" si="108"/>
        <v>13116.110303430123</v>
      </c>
      <c r="Y130" s="53">
        <f t="shared" si="193"/>
        <v>385</v>
      </c>
      <c r="Z130" s="53">
        <f t="shared" si="193"/>
        <v>0</v>
      </c>
      <c r="AA130" s="53">
        <f t="shared" si="193"/>
        <v>-1168</v>
      </c>
      <c r="AB130" s="53">
        <f t="shared" si="193"/>
        <v>0</v>
      </c>
      <c r="AC130" s="53">
        <f t="shared" si="193"/>
        <v>25</v>
      </c>
      <c r="AD130" s="53">
        <f t="shared" si="193"/>
        <v>140</v>
      </c>
      <c r="AE130" s="53">
        <f t="shared" si="190"/>
        <v>1986.2277500947089</v>
      </c>
      <c r="AF130" s="53">
        <f t="shared" si="109"/>
        <v>18</v>
      </c>
      <c r="AG130" s="53">
        <f t="shared" si="110"/>
        <v>45</v>
      </c>
      <c r="AH130" s="53">
        <f t="shared" si="111"/>
        <v>-616.62775009470749</v>
      </c>
      <c r="AI130" s="53">
        <f t="shared" si="177"/>
        <v>1431.2277500947075</v>
      </c>
      <c r="AJ130" s="469">
        <v>0</v>
      </c>
      <c r="AK130" s="469">
        <v>0</v>
      </c>
      <c r="AL130" s="469">
        <v>814.6</v>
      </c>
      <c r="AM130" s="470">
        <f t="shared" si="112"/>
        <v>814.6</v>
      </c>
      <c r="AN130" s="53">
        <f t="shared" si="113"/>
        <v>-616.62775009470749</v>
      </c>
      <c r="AO130" s="382">
        <f t="shared" si="114"/>
        <v>2</v>
      </c>
      <c r="AP130">
        <v>2</v>
      </c>
      <c r="AQ130" s="383">
        <f t="shared" si="115"/>
        <v>2599.2277500947089</v>
      </c>
      <c r="AR130" s="383">
        <f t="shared" si="116"/>
        <v>-1168</v>
      </c>
      <c r="AS130" s="383">
        <f t="shared" si="117"/>
        <v>385</v>
      </c>
      <c r="AT130" s="383">
        <f t="shared" si="118"/>
        <v>1168</v>
      </c>
      <c r="AU130" s="383">
        <f t="shared" si="119"/>
        <v>616.62775009470749</v>
      </c>
      <c r="AV130" s="383">
        <f t="shared" si="120"/>
        <v>1</v>
      </c>
      <c r="AW130" s="383">
        <f t="shared" si="121"/>
        <v>1</v>
      </c>
      <c r="AX130" s="383">
        <f t="shared" si="122"/>
        <v>1</v>
      </c>
      <c r="AY130" s="383">
        <f t="shared" si="123"/>
        <v>192.5</v>
      </c>
      <c r="AZ130">
        <f t="shared" si="124"/>
        <v>192.5</v>
      </c>
      <c r="BA130">
        <f t="shared" si="125"/>
        <v>0</v>
      </c>
      <c r="BB130" s="383">
        <f t="shared" si="126"/>
        <v>0</v>
      </c>
      <c r="BC130" s="384">
        <f t="shared" si="188"/>
        <v>385</v>
      </c>
      <c r="BD130" s="384">
        <f t="shared" si="188"/>
        <v>0</v>
      </c>
      <c r="BE130" s="384">
        <f t="shared" si="188"/>
        <v>1</v>
      </c>
      <c r="BF130" s="384">
        <f t="shared" si="186"/>
        <v>0</v>
      </c>
      <c r="BG130" s="384">
        <f t="shared" si="186"/>
        <v>25</v>
      </c>
      <c r="BH130" s="384">
        <f t="shared" si="186"/>
        <v>140</v>
      </c>
      <c r="BI130" s="384">
        <f t="shared" si="182"/>
        <v>1986.2277500947089</v>
      </c>
      <c r="BJ130" s="384">
        <f t="shared" si="182"/>
        <v>18</v>
      </c>
      <c r="BK130" s="384">
        <f t="shared" si="182"/>
        <v>45</v>
      </c>
      <c r="BL130" s="474">
        <f t="shared" si="127"/>
        <v>975.5</v>
      </c>
      <c r="BM130" s="409">
        <f t="shared" si="128"/>
        <v>-424.12775009470749</v>
      </c>
      <c r="BN130" s="473">
        <f t="shared" si="129"/>
        <v>2214.2277500947089</v>
      </c>
      <c r="BO130" s="387">
        <f t="shared" si="130"/>
        <v>0.44055991979970222</v>
      </c>
      <c r="BP130" s="387">
        <f t="shared" si="131"/>
        <v>0.1915465787458252</v>
      </c>
      <c r="BQ130" s="388">
        <f t="shared" si="132"/>
        <v>0.36789350145447253</v>
      </c>
      <c r="BR130" s="389">
        <f t="shared" si="133"/>
        <v>0</v>
      </c>
      <c r="BS130" s="390">
        <f t="shared" si="134"/>
        <v>385</v>
      </c>
      <c r="BT130" s="391">
        <f t="shared" si="180"/>
        <v>0</v>
      </c>
      <c r="BU130" s="391">
        <f t="shared" si="180"/>
        <v>192.5</v>
      </c>
      <c r="BV130" s="391">
        <f t="shared" si="180"/>
        <v>0</v>
      </c>
      <c r="BW130" s="391">
        <f t="shared" si="180"/>
        <v>0</v>
      </c>
      <c r="BX130" s="391">
        <f t="shared" si="180"/>
        <v>0</v>
      </c>
      <c r="BY130" s="391">
        <f t="shared" si="200"/>
        <v>0</v>
      </c>
      <c r="BZ130" s="391">
        <f t="shared" si="200"/>
        <v>0</v>
      </c>
      <c r="CA130" s="391">
        <f t="shared" si="200"/>
        <v>0</v>
      </c>
      <c r="CB130" s="391">
        <f t="shared" si="135"/>
        <v>192.5</v>
      </c>
      <c r="CC130" s="391">
        <f t="shared" si="135"/>
        <v>0</v>
      </c>
      <c r="CD130" s="392">
        <f t="shared" si="136"/>
        <v>0</v>
      </c>
      <c r="CE130" s="393">
        <f t="shared" si="137"/>
        <v>0</v>
      </c>
      <c r="CF130" s="392">
        <f t="shared" si="194"/>
        <v>0</v>
      </c>
      <c r="CG130" s="392">
        <f t="shared" si="194"/>
        <v>0</v>
      </c>
      <c r="CH130" s="392">
        <f t="shared" si="194"/>
        <v>0</v>
      </c>
      <c r="CI130" s="392">
        <f t="shared" si="194"/>
        <v>0</v>
      </c>
      <c r="CJ130" s="392">
        <f t="shared" si="194"/>
        <v>0</v>
      </c>
      <c r="CK130" s="392">
        <f t="shared" si="194"/>
        <v>0</v>
      </c>
      <c r="CL130" s="392">
        <f t="shared" si="191"/>
        <v>0</v>
      </c>
      <c r="CM130" s="392">
        <f t="shared" si="138"/>
        <v>0</v>
      </c>
      <c r="CN130" s="392">
        <f t="shared" si="139"/>
        <v>0</v>
      </c>
      <c r="CO130" s="394">
        <f t="shared" si="140"/>
        <v>0</v>
      </c>
      <c r="CP130" s="394">
        <f t="shared" si="140"/>
        <v>0</v>
      </c>
      <c r="CQ130" s="395">
        <f t="shared" si="141"/>
        <v>-1168</v>
      </c>
      <c r="CR130" s="394">
        <f t="shared" si="198"/>
        <v>0</v>
      </c>
      <c r="CS130" s="394">
        <f t="shared" si="198"/>
        <v>0</v>
      </c>
      <c r="CT130" s="394">
        <f t="shared" si="198"/>
        <v>0</v>
      </c>
      <c r="CU130" s="394">
        <f t="shared" si="198"/>
        <v>0</v>
      </c>
      <c r="CV130" s="394">
        <f t="shared" si="198"/>
        <v>0</v>
      </c>
      <c r="CW130" s="394">
        <f t="shared" si="198"/>
        <v>0</v>
      </c>
      <c r="CX130" s="396">
        <f t="shared" si="142"/>
        <v>0</v>
      </c>
      <c r="CY130" s="396">
        <f t="shared" si="142"/>
        <v>0</v>
      </c>
      <c r="CZ130" s="397">
        <f t="shared" si="143"/>
        <v>0</v>
      </c>
      <c r="DA130" s="397">
        <f t="shared" si="143"/>
        <v>0</v>
      </c>
      <c r="DB130" s="397">
        <f t="shared" si="143"/>
        <v>0</v>
      </c>
      <c r="DC130" s="397">
        <f t="shared" si="144"/>
        <v>0</v>
      </c>
      <c r="DD130" s="397">
        <f t="shared" si="196"/>
        <v>0</v>
      </c>
      <c r="DE130" s="397">
        <f t="shared" si="196"/>
        <v>0</v>
      </c>
      <c r="DF130" s="397">
        <f t="shared" si="196"/>
        <v>0</v>
      </c>
      <c r="DG130" s="397">
        <f t="shared" si="196"/>
        <v>0</v>
      </c>
      <c r="DH130" s="397">
        <f t="shared" si="196"/>
        <v>0</v>
      </c>
      <c r="DI130" s="398">
        <f t="shared" si="145"/>
        <v>0</v>
      </c>
      <c r="DJ130" s="398">
        <f t="shared" si="145"/>
        <v>0</v>
      </c>
      <c r="DK130" s="399">
        <f t="shared" si="146"/>
        <v>0</v>
      </c>
      <c r="DL130" s="399">
        <f t="shared" si="146"/>
        <v>0</v>
      </c>
      <c r="DM130" s="399">
        <f t="shared" si="146"/>
        <v>11.013997994992556</v>
      </c>
      <c r="DN130" s="399">
        <f t="shared" si="105"/>
        <v>0</v>
      </c>
      <c r="DO130" s="399">
        <f t="shared" si="147"/>
        <v>25</v>
      </c>
      <c r="DP130" s="399">
        <f t="shared" si="148"/>
        <v>0</v>
      </c>
      <c r="DQ130" s="399">
        <f t="shared" si="148"/>
        <v>0</v>
      </c>
      <c r="DR130" s="399">
        <f t="shared" si="148"/>
        <v>0</v>
      </c>
      <c r="DS130" s="399">
        <f t="shared" si="106"/>
        <v>0</v>
      </c>
      <c r="DT130" s="400">
        <f t="shared" si="149"/>
        <v>4.7886644686456297</v>
      </c>
      <c r="DU130" s="400">
        <f t="shared" si="149"/>
        <v>9.1973375363618128</v>
      </c>
      <c r="DV130" s="386">
        <f t="shared" si="197"/>
        <v>0</v>
      </c>
      <c r="DW130" s="386">
        <f t="shared" si="197"/>
        <v>0</v>
      </c>
      <c r="DX130" s="386">
        <f t="shared" si="197"/>
        <v>61.678388771958311</v>
      </c>
      <c r="DY130" s="386">
        <f t="shared" si="197"/>
        <v>0</v>
      </c>
      <c r="DZ130" s="386">
        <f t="shared" si="197"/>
        <v>0</v>
      </c>
      <c r="EA130" s="401">
        <f t="shared" si="150"/>
        <v>140</v>
      </c>
      <c r="EB130" s="386">
        <f t="shared" si="151"/>
        <v>0</v>
      </c>
      <c r="EC130" s="386">
        <f t="shared" si="151"/>
        <v>0</v>
      </c>
      <c r="ED130" s="386">
        <f t="shared" si="151"/>
        <v>0</v>
      </c>
      <c r="EE130" s="385">
        <f t="shared" si="152"/>
        <v>26.816521024415529</v>
      </c>
      <c r="EF130" s="385">
        <f t="shared" si="152"/>
        <v>51.505090203626153</v>
      </c>
      <c r="EG130" s="402">
        <f t="shared" si="199"/>
        <v>0</v>
      </c>
      <c r="EH130" s="402">
        <f t="shared" si="199"/>
        <v>0</v>
      </c>
      <c r="EI130" s="402">
        <f t="shared" si="199"/>
        <v>875.05233828566793</v>
      </c>
      <c r="EJ130" s="402">
        <f t="shared" si="199"/>
        <v>0</v>
      </c>
      <c r="EK130" s="402">
        <f t="shared" si="199"/>
        <v>0</v>
      </c>
      <c r="EL130" s="402">
        <f t="shared" si="199"/>
        <v>0</v>
      </c>
      <c r="EM130" s="402">
        <f t="shared" si="153"/>
        <v>1986.2277500947089</v>
      </c>
      <c r="EN130" s="402">
        <f t="shared" si="154"/>
        <v>0</v>
      </c>
      <c r="EO130" s="402">
        <f t="shared" si="154"/>
        <v>0</v>
      </c>
      <c r="EP130" s="402">
        <f t="shared" si="155"/>
        <v>380.45513014065938</v>
      </c>
      <c r="EQ130" s="402">
        <f t="shared" si="156"/>
        <v>730.72028166838152</v>
      </c>
      <c r="ER130" s="394">
        <f t="shared" si="195"/>
        <v>0</v>
      </c>
      <c r="ES130" s="394">
        <f t="shared" si="195"/>
        <v>0</v>
      </c>
      <c r="ET130" s="394">
        <f t="shared" si="195"/>
        <v>7.9300785563946397</v>
      </c>
      <c r="EU130" s="394">
        <f t="shared" si="195"/>
        <v>0</v>
      </c>
      <c r="EV130" s="394">
        <f t="shared" si="195"/>
        <v>0</v>
      </c>
      <c r="EW130" s="394">
        <f t="shared" si="195"/>
        <v>0</v>
      </c>
      <c r="EX130" s="394">
        <f t="shared" si="192"/>
        <v>0</v>
      </c>
      <c r="EY130" s="403">
        <f t="shared" si="157"/>
        <v>18</v>
      </c>
      <c r="EZ130" s="394">
        <f t="shared" si="158"/>
        <v>0</v>
      </c>
      <c r="FA130" s="396">
        <f t="shared" si="159"/>
        <v>3.4478384174248538</v>
      </c>
      <c r="FB130" s="396">
        <f t="shared" si="159"/>
        <v>6.6220830261805057</v>
      </c>
      <c r="FC130" s="404">
        <f t="shared" si="181"/>
        <v>0</v>
      </c>
      <c r="FD130" s="404">
        <f t="shared" si="181"/>
        <v>0</v>
      </c>
      <c r="FE130" s="404">
        <f t="shared" si="181"/>
        <v>19.825196390986601</v>
      </c>
      <c r="FF130" s="404">
        <f t="shared" si="181"/>
        <v>0</v>
      </c>
      <c r="FG130" s="404">
        <f t="shared" si="181"/>
        <v>0</v>
      </c>
      <c r="FH130" s="404">
        <f t="shared" si="201"/>
        <v>0</v>
      </c>
      <c r="FI130" s="404">
        <f t="shared" si="201"/>
        <v>0</v>
      </c>
      <c r="FJ130" s="404">
        <f t="shared" si="201"/>
        <v>0</v>
      </c>
      <c r="FK130" s="392">
        <f t="shared" si="160"/>
        <v>45</v>
      </c>
      <c r="FL130" s="384">
        <f t="shared" si="161"/>
        <v>8.6195960435621348</v>
      </c>
      <c r="FM130" s="384">
        <f t="shared" si="161"/>
        <v>16.555207565451262</v>
      </c>
      <c r="FN130" s="405">
        <f t="shared" si="189"/>
        <v>0</v>
      </c>
      <c r="FO130" s="405">
        <f t="shared" si="189"/>
        <v>0</v>
      </c>
      <c r="FP130" s="405">
        <f t="shared" si="189"/>
        <v>0</v>
      </c>
      <c r="FQ130" s="405">
        <f t="shared" si="187"/>
        <v>0</v>
      </c>
      <c r="FR130" s="405">
        <f t="shared" si="187"/>
        <v>0</v>
      </c>
      <c r="FS130" s="405">
        <f t="shared" si="187"/>
        <v>0</v>
      </c>
      <c r="FT130" s="405">
        <f t="shared" si="183"/>
        <v>0</v>
      </c>
      <c r="FU130" s="405">
        <f t="shared" si="183"/>
        <v>0</v>
      </c>
      <c r="FV130" s="405">
        <f t="shared" si="183"/>
        <v>0</v>
      </c>
      <c r="FW130" s="397">
        <f t="shared" si="162"/>
        <v>-616.62775009470749</v>
      </c>
      <c r="FX130" s="406">
        <f t="shared" si="163"/>
        <v>0</v>
      </c>
      <c r="FY130" s="331">
        <f t="shared" si="164"/>
        <v>83.879718331619742</v>
      </c>
      <c r="FZ130" s="382">
        <f t="shared" si="165"/>
        <v>730.72028166838027</v>
      </c>
      <c r="GA130" s="331">
        <f t="shared" si="166"/>
        <v>0</v>
      </c>
      <c r="GB130" s="407">
        <f t="shared" si="167"/>
        <v>0</v>
      </c>
      <c r="GC130" s="407">
        <f t="shared" si="168"/>
        <v>0</v>
      </c>
      <c r="GD130" s="407">
        <f t="shared" si="169"/>
        <v>0</v>
      </c>
      <c r="GE130" s="407">
        <f t="shared" si="170"/>
        <v>1.7763568394002505E-15</v>
      </c>
      <c r="GF130" s="407">
        <f t="shared" si="171"/>
        <v>0</v>
      </c>
      <c r="GG130" s="407">
        <f t="shared" si="172"/>
        <v>0</v>
      </c>
      <c r="GH130" s="407">
        <f t="shared" si="173"/>
        <v>0</v>
      </c>
      <c r="GI130" s="407">
        <f t="shared" si="174"/>
        <v>0</v>
      </c>
      <c r="GJ130">
        <f t="shared" si="175"/>
        <v>0</v>
      </c>
      <c r="GK130" s="382">
        <f t="shared" si="176"/>
        <v>1.7763568394002505E-15</v>
      </c>
      <c r="GL130">
        <v>2</v>
      </c>
      <c r="GM130">
        <f t="shared" si="185"/>
        <v>385</v>
      </c>
      <c r="GN130">
        <f t="shared" si="185"/>
        <v>0</v>
      </c>
      <c r="GO130">
        <f t="shared" si="185"/>
        <v>0</v>
      </c>
      <c r="GP130">
        <f t="shared" si="185"/>
        <v>0</v>
      </c>
      <c r="GQ130">
        <f t="shared" si="185"/>
        <v>25</v>
      </c>
      <c r="GR130">
        <f t="shared" si="184"/>
        <v>140</v>
      </c>
      <c r="GS130">
        <f t="shared" si="184"/>
        <v>1986.2277500947089</v>
      </c>
      <c r="GT130">
        <f t="shared" si="184"/>
        <v>18</v>
      </c>
      <c r="GU130">
        <f t="shared" si="184"/>
        <v>45</v>
      </c>
      <c r="GV130">
        <f t="shared" si="184"/>
        <v>0</v>
      </c>
    </row>
    <row r="131" spans="1:204" customFormat="1" x14ac:dyDescent="0.25">
      <c r="A131" s="378">
        <v>31034</v>
      </c>
      <c r="B131" s="32" t="s">
        <v>1264</v>
      </c>
      <c r="C131" t="s">
        <v>888</v>
      </c>
      <c r="D131">
        <v>2</v>
      </c>
      <c r="E131" s="379">
        <v>1338</v>
      </c>
      <c r="F131" s="379">
        <v>641</v>
      </c>
      <c r="G131" s="379">
        <v>560</v>
      </c>
      <c r="H131" s="379">
        <v>0</v>
      </c>
      <c r="I131" s="379">
        <v>14470</v>
      </c>
      <c r="J131" s="379">
        <v>0</v>
      </c>
      <c r="K131" s="379">
        <v>426</v>
      </c>
      <c r="L131" s="379">
        <v>2780</v>
      </c>
      <c r="M131" s="380">
        <v>489.57437980468632</v>
      </c>
      <c r="N131" s="381">
        <f t="shared" si="107"/>
        <v>20704.574379804686</v>
      </c>
      <c r="O131" s="379">
        <v>1072</v>
      </c>
      <c r="P131" s="379">
        <v>764</v>
      </c>
      <c r="Q131" s="379">
        <v>541</v>
      </c>
      <c r="R131" s="379">
        <v>0</v>
      </c>
      <c r="S131" s="379">
        <v>14570</v>
      </c>
      <c r="T131" s="379">
        <v>0</v>
      </c>
      <c r="U131" s="379">
        <v>441</v>
      </c>
      <c r="V131" s="379">
        <v>2893</v>
      </c>
      <c r="W131" s="480">
        <f>(VLOOKUP(A131,'[1]floresta plant'!$A$4:$F$573,6,0))*1000</f>
        <v>482.11839075838543</v>
      </c>
      <c r="X131" s="24">
        <f t="shared" si="108"/>
        <v>20763.118390758384</v>
      </c>
      <c r="Y131" s="53">
        <f t="shared" si="193"/>
        <v>-19</v>
      </c>
      <c r="Z131" s="53">
        <f t="shared" si="193"/>
        <v>0</v>
      </c>
      <c r="AA131" s="53">
        <f t="shared" si="193"/>
        <v>100</v>
      </c>
      <c r="AB131" s="53">
        <f t="shared" si="193"/>
        <v>0</v>
      </c>
      <c r="AC131" s="53">
        <f t="shared" si="193"/>
        <v>15</v>
      </c>
      <c r="AD131" s="53">
        <f t="shared" si="193"/>
        <v>113</v>
      </c>
      <c r="AE131" s="53">
        <f t="shared" si="190"/>
        <v>-7.4559890463008855</v>
      </c>
      <c r="AF131" s="53">
        <f t="shared" si="109"/>
        <v>123</v>
      </c>
      <c r="AG131" s="53">
        <f t="shared" si="110"/>
        <v>-266</v>
      </c>
      <c r="AH131" s="53">
        <f t="shared" si="111"/>
        <v>564.2259890463024</v>
      </c>
      <c r="AI131" s="53">
        <f t="shared" si="177"/>
        <v>58.54401095369758</v>
      </c>
      <c r="AJ131" s="469">
        <v>0</v>
      </c>
      <c r="AK131" s="469">
        <v>0</v>
      </c>
      <c r="AL131" s="469">
        <v>622.77</v>
      </c>
      <c r="AM131" s="470">
        <f t="shared" si="112"/>
        <v>622.77</v>
      </c>
      <c r="AN131" s="53">
        <f t="shared" si="113"/>
        <v>564.2259890463024</v>
      </c>
      <c r="AO131" s="382">
        <f t="shared" si="114"/>
        <v>1</v>
      </c>
      <c r="AP131">
        <v>2</v>
      </c>
      <c r="AQ131" s="383">
        <f t="shared" si="115"/>
        <v>351</v>
      </c>
      <c r="AR131" s="383">
        <f t="shared" si="116"/>
        <v>-292.45598904630089</v>
      </c>
      <c r="AS131" s="383">
        <f t="shared" si="117"/>
        <v>0</v>
      </c>
      <c r="AT131" s="383">
        <f t="shared" si="118"/>
        <v>273.45598904630089</v>
      </c>
      <c r="AU131" s="383">
        <f t="shared" si="119"/>
        <v>0</v>
      </c>
      <c r="AV131" s="383">
        <f t="shared" si="120"/>
        <v>1</v>
      </c>
      <c r="AW131" s="383">
        <f t="shared" si="121"/>
        <v>0</v>
      </c>
      <c r="AX131" s="383">
        <f t="shared" si="122"/>
        <v>1</v>
      </c>
      <c r="AY131" s="383">
        <f t="shared" si="123"/>
        <v>0</v>
      </c>
      <c r="AZ131">
        <f t="shared" si="124"/>
        <v>0</v>
      </c>
      <c r="BA131">
        <f t="shared" si="125"/>
        <v>0</v>
      </c>
      <c r="BB131" s="383">
        <f t="shared" si="126"/>
        <v>0</v>
      </c>
      <c r="BC131" s="384">
        <f t="shared" si="188"/>
        <v>6.4967040209909899E-2</v>
      </c>
      <c r="BD131" s="384">
        <f t="shared" si="188"/>
        <v>0</v>
      </c>
      <c r="BE131" s="384">
        <f t="shared" si="188"/>
        <v>100</v>
      </c>
      <c r="BF131" s="384">
        <f t="shared" si="186"/>
        <v>0</v>
      </c>
      <c r="BG131" s="384">
        <f t="shared" si="186"/>
        <v>15</v>
      </c>
      <c r="BH131" s="384">
        <f t="shared" si="186"/>
        <v>113</v>
      </c>
      <c r="BI131" s="384">
        <f t="shared" si="182"/>
        <v>2.5494396851351443E-2</v>
      </c>
      <c r="BJ131" s="384">
        <f t="shared" si="182"/>
        <v>123</v>
      </c>
      <c r="BK131" s="384">
        <f t="shared" si="182"/>
        <v>0.90953856293873869</v>
      </c>
      <c r="BL131" s="474">
        <f t="shared" si="127"/>
        <v>292.45598904630089</v>
      </c>
      <c r="BM131" s="409">
        <f t="shared" si="128"/>
        <v>564.2259890463024</v>
      </c>
      <c r="BN131" s="473">
        <f t="shared" si="129"/>
        <v>351</v>
      </c>
      <c r="BO131" s="387">
        <f t="shared" si="130"/>
        <v>0.83320794600085724</v>
      </c>
      <c r="BP131" s="387">
        <f t="shared" si="131"/>
        <v>0</v>
      </c>
      <c r="BQ131" s="388">
        <f t="shared" si="132"/>
        <v>0.16679205399914276</v>
      </c>
      <c r="BR131" s="389">
        <f t="shared" si="133"/>
        <v>0</v>
      </c>
      <c r="BS131" s="390">
        <f t="shared" si="134"/>
        <v>-19</v>
      </c>
      <c r="BT131" s="391">
        <f t="shared" si="180"/>
        <v>0</v>
      </c>
      <c r="BU131" s="391">
        <f t="shared" si="180"/>
        <v>0</v>
      </c>
      <c r="BV131" s="391">
        <f t="shared" si="180"/>
        <v>0</v>
      </c>
      <c r="BW131" s="391">
        <f t="shared" si="180"/>
        <v>0</v>
      </c>
      <c r="BX131" s="391">
        <f t="shared" si="180"/>
        <v>0</v>
      </c>
      <c r="BY131" s="391">
        <f t="shared" si="200"/>
        <v>0</v>
      </c>
      <c r="BZ131" s="391">
        <f t="shared" si="200"/>
        <v>0</v>
      </c>
      <c r="CA131" s="391">
        <f t="shared" si="200"/>
        <v>0</v>
      </c>
      <c r="CB131" s="391">
        <f t="shared" si="135"/>
        <v>0</v>
      </c>
      <c r="CC131" s="391">
        <f t="shared" si="135"/>
        <v>0</v>
      </c>
      <c r="CD131" s="392">
        <f t="shared" si="136"/>
        <v>0</v>
      </c>
      <c r="CE131" s="393">
        <f t="shared" si="137"/>
        <v>0</v>
      </c>
      <c r="CF131" s="392">
        <f t="shared" si="194"/>
        <v>0</v>
      </c>
      <c r="CG131" s="392">
        <f t="shared" si="194"/>
        <v>0</v>
      </c>
      <c r="CH131" s="392">
        <f t="shared" si="194"/>
        <v>0</v>
      </c>
      <c r="CI131" s="392">
        <f t="shared" si="194"/>
        <v>0</v>
      </c>
      <c r="CJ131" s="392">
        <f t="shared" si="194"/>
        <v>0</v>
      </c>
      <c r="CK131" s="392">
        <f t="shared" si="194"/>
        <v>0</v>
      </c>
      <c r="CL131" s="392">
        <f t="shared" si="191"/>
        <v>0</v>
      </c>
      <c r="CM131" s="392">
        <f t="shared" si="138"/>
        <v>0</v>
      </c>
      <c r="CN131" s="392">
        <f t="shared" si="139"/>
        <v>0</v>
      </c>
      <c r="CO131" s="394">
        <f t="shared" si="140"/>
        <v>5.4131054131054128</v>
      </c>
      <c r="CP131" s="394">
        <f t="shared" si="140"/>
        <v>0</v>
      </c>
      <c r="CQ131" s="395">
        <f t="shared" si="141"/>
        <v>100</v>
      </c>
      <c r="CR131" s="394">
        <f t="shared" si="198"/>
        <v>0</v>
      </c>
      <c r="CS131" s="394">
        <f t="shared" si="198"/>
        <v>0</v>
      </c>
      <c r="CT131" s="394">
        <f t="shared" si="198"/>
        <v>0</v>
      </c>
      <c r="CU131" s="394">
        <f t="shared" si="198"/>
        <v>2.1242134035045255</v>
      </c>
      <c r="CV131" s="394">
        <f t="shared" si="198"/>
        <v>0</v>
      </c>
      <c r="CW131" s="394">
        <f t="shared" si="198"/>
        <v>75.783475783475794</v>
      </c>
      <c r="CX131" s="396">
        <f t="shared" si="142"/>
        <v>0</v>
      </c>
      <c r="CY131" s="396">
        <f t="shared" si="142"/>
        <v>16.679205399914277</v>
      </c>
      <c r="CZ131" s="397">
        <f t="shared" si="143"/>
        <v>0</v>
      </c>
      <c r="DA131" s="397">
        <f t="shared" si="143"/>
        <v>0</v>
      </c>
      <c r="DB131" s="397">
        <f t="shared" si="143"/>
        <v>0</v>
      </c>
      <c r="DC131" s="397">
        <f t="shared" si="144"/>
        <v>0</v>
      </c>
      <c r="DD131" s="397">
        <f t="shared" si="196"/>
        <v>0</v>
      </c>
      <c r="DE131" s="397">
        <f t="shared" si="196"/>
        <v>0</v>
      </c>
      <c r="DF131" s="397">
        <f t="shared" si="196"/>
        <v>0</v>
      </c>
      <c r="DG131" s="397">
        <f t="shared" si="196"/>
        <v>0</v>
      </c>
      <c r="DH131" s="397">
        <f t="shared" si="196"/>
        <v>0</v>
      </c>
      <c r="DI131" s="398">
        <f t="shared" si="145"/>
        <v>0</v>
      </c>
      <c r="DJ131" s="398">
        <f t="shared" si="145"/>
        <v>0</v>
      </c>
      <c r="DK131" s="399">
        <f t="shared" si="146"/>
        <v>0.81196581196581186</v>
      </c>
      <c r="DL131" s="399">
        <f t="shared" si="146"/>
        <v>0</v>
      </c>
      <c r="DM131" s="399">
        <f t="shared" si="146"/>
        <v>0</v>
      </c>
      <c r="DN131" s="399">
        <f t="shared" si="146"/>
        <v>0</v>
      </c>
      <c r="DO131" s="399">
        <f t="shared" si="147"/>
        <v>15</v>
      </c>
      <c r="DP131" s="399">
        <f t="shared" si="148"/>
        <v>0</v>
      </c>
      <c r="DQ131" s="399">
        <f t="shared" si="148"/>
        <v>0.31863201052567885</v>
      </c>
      <c r="DR131" s="399">
        <f t="shared" si="148"/>
        <v>0</v>
      </c>
      <c r="DS131" s="399">
        <f t="shared" si="148"/>
        <v>11.367521367521368</v>
      </c>
      <c r="DT131" s="400">
        <f t="shared" si="149"/>
        <v>0</v>
      </c>
      <c r="DU131" s="400">
        <f t="shared" si="149"/>
        <v>2.5018808099871412</v>
      </c>
      <c r="DV131" s="386">
        <f t="shared" si="197"/>
        <v>6.1168091168091161</v>
      </c>
      <c r="DW131" s="386">
        <f t="shared" si="197"/>
        <v>0</v>
      </c>
      <c r="DX131" s="386">
        <f t="shared" si="197"/>
        <v>0</v>
      </c>
      <c r="DY131" s="386">
        <f t="shared" si="197"/>
        <v>0</v>
      </c>
      <c r="DZ131" s="386">
        <f t="shared" si="197"/>
        <v>0</v>
      </c>
      <c r="EA131" s="401">
        <f t="shared" si="150"/>
        <v>113</v>
      </c>
      <c r="EB131" s="386">
        <f t="shared" si="151"/>
        <v>2.400361145960114</v>
      </c>
      <c r="EC131" s="386">
        <f t="shared" si="151"/>
        <v>0</v>
      </c>
      <c r="ED131" s="386">
        <f t="shared" si="151"/>
        <v>85.635327635327641</v>
      </c>
      <c r="EE131" s="385">
        <f t="shared" si="152"/>
        <v>0</v>
      </c>
      <c r="EF131" s="385">
        <f t="shared" si="152"/>
        <v>18.847502101903132</v>
      </c>
      <c r="EG131" s="402">
        <f t="shared" si="199"/>
        <v>0</v>
      </c>
      <c r="EH131" s="402">
        <f t="shared" si="199"/>
        <v>0</v>
      </c>
      <c r="EI131" s="402">
        <f t="shared" si="199"/>
        <v>0</v>
      </c>
      <c r="EJ131" s="402">
        <f t="shared" si="199"/>
        <v>0</v>
      </c>
      <c r="EK131" s="402">
        <f t="shared" si="199"/>
        <v>0</v>
      </c>
      <c r="EL131" s="402">
        <f t="shared" si="199"/>
        <v>0</v>
      </c>
      <c r="EM131" s="402">
        <f t="shared" si="153"/>
        <v>-7.4559890463008855</v>
      </c>
      <c r="EN131" s="402">
        <f t="shared" si="154"/>
        <v>0</v>
      </c>
      <c r="EO131" s="402">
        <f t="shared" si="154"/>
        <v>0</v>
      </c>
      <c r="EP131" s="402">
        <f t="shared" si="155"/>
        <v>0</v>
      </c>
      <c r="EQ131" s="402">
        <f t="shared" si="156"/>
        <v>0</v>
      </c>
      <c r="ER131" s="394">
        <f t="shared" si="195"/>
        <v>6.6581196581196576</v>
      </c>
      <c r="ES131" s="394">
        <f t="shared" si="195"/>
        <v>0</v>
      </c>
      <c r="ET131" s="394">
        <f t="shared" si="195"/>
        <v>0</v>
      </c>
      <c r="EU131" s="394">
        <f t="shared" si="195"/>
        <v>0</v>
      </c>
      <c r="EV131" s="394">
        <f t="shared" si="195"/>
        <v>0</v>
      </c>
      <c r="EW131" s="394">
        <f t="shared" si="195"/>
        <v>0</v>
      </c>
      <c r="EX131" s="394">
        <f t="shared" si="192"/>
        <v>2.6127824863105666</v>
      </c>
      <c r="EY131" s="403">
        <f t="shared" si="157"/>
        <v>123</v>
      </c>
      <c r="EZ131" s="394">
        <f t="shared" si="158"/>
        <v>93.213675213675216</v>
      </c>
      <c r="FA131" s="396">
        <f t="shared" si="159"/>
        <v>0</v>
      </c>
      <c r="FB131" s="396">
        <f t="shared" si="159"/>
        <v>20.51542264189456</v>
      </c>
      <c r="FC131" s="404">
        <f t="shared" si="181"/>
        <v>0</v>
      </c>
      <c r="FD131" s="404">
        <f t="shared" si="181"/>
        <v>0</v>
      </c>
      <c r="FE131" s="404">
        <f t="shared" si="181"/>
        <v>0</v>
      </c>
      <c r="FF131" s="404">
        <f t="shared" si="181"/>
        <v>0</v>
      </c>
      <c r="FG131" s="404">
        <f t="shared" si="181"/>
        <v>0</v>
      </c>
      <c r="FH131" s="404">
        <f t="shared" si="201"/>
        <v>0</v>
      </c>
      <c r="FI131" s="404">
        <f t="shared" si="201"/>
        <v>0</v>
      </c>
      <c r="FJ131" s="404">
        <f t="shared" si="201"/>
        <v>0</v>
      </c>
      <c r="FK131" s="392">
        <f t="shared" si="160"/>
        <v>-266</v>
      </c>
      <c r="FL131" s="384">
        <f t="shared" si="161"/>
        <v>0</v>
      </c>
      <c r="FM131" s="384">
        <f t="shared" si="161"/>
        <v>0</v>
      </c>
      <c r="FN131" s="405">
        <f t="shared" si="189"/>
        <v>0</v>
      </c>
      <c r="FO131" s="405">
        <f t="shared" si="189"/>
        <v>0</v>
      </c>
      <c r="FP131" s="405">
        <f t="shared" si="189"/>
        <v>0</v>
      </c>
      <c r="FQ131" s="405">
        <f t="shared" si="187"/>
        <v>0</v>
      </c>
      <c r="FR131" s="405">
        <f t="shared" si="187"/>
        <v>0</v>
      </c>
      <c r="FS131" s="405">
        <f t="shared" si="187"/>
        <v>0</v>
      </c>
      <c r="FT131" s="405">
        <f t="shared" si="183"/>
        <v>0</v>
      </c>
      <c r="FU131" s="405">
        <f t="shared" si="183"/>
        <v>0</v>
      </c>
      <c r="FV131" s="405">
        <f t="shared" si="183"/>
        <v>0</v>
      </c>
      <c r="FW131" s="397">
        <f t="shared" si="162"/>
        <v>564.2259890463024</v>
      </c>
      <c r="FX131" s="406">
        <f t="shared" si="163"/>
        <v>564.2259890463024</v>
      </c>
      <c r="FY131" s="331">
        <f t="shared" si="164"/>
        <v>622.77000000000157</v>
      </c>
      <c r="FZ131" s="382">
        <f t="shared" si="165"/>
        <v>-1.5916157281026244E-12</v>
      </c>
      <c r="GA131" s="331">
        <f t="shared" si="166"/>
        <v>0</v>
      </c>
      <c r="GB131" s="407">
        <f t="shared" si="167"/>
        <v>0</v>
      </c>
      <c r="GC131" s="407">
        <f t="shared" si="168"/>
        <v>-1.4210854715202004E-14</v>
      </c>
      <c r="GD131" s="407">
        <f t="shared" si="169"/>
        <v>0</v>
      </c>
      <c r="GE131" s="407">
        <f t="shared" si="170"/>
        <v>7.7715611723760958E-16</v>
      </c>
      <c r="GF131" s="407">
        <f t="shared" si="171"/>
        <v>-7.9936057773011271E-15</v>
      </c>
      <c r="GG131" s="407">
        <f t="shared" si="172"/>
        <v>0</v>
      </c>
      <c r="GH131" s="407">
        <f t="shared" si="173"/>
        <v>0</v>
      </c>
      <c r="GI131" s="407">
        <f t="shared" si="174"/>
        <v>0</v>
      </c>
      <c r="GJ131">
        <f t="shared" si="175"/>
        <v>0</v>
      </c>
      <c r="GK131" s="382">
        <f t="shared" si="176"/>
        <v>-2.1427304375265521E-14</v>
      </c>
      <c r="GL131">
        <v>2</v>
      </c>
      <c r="GM131">
        <f t="shared" si="185"/>
        <v>0</v>
      </c>
      <c r="GN131">
        <f t="shared" si="185"/>
        <v>0</v>
      </c>
      <c r="GO131">
        <f t="shared" si="185"/>
        <v>100</v>
      </c>
      <c r="GP131">
        <f t="shared" si="185"/>
        <v>0</v>
      </c>
      <c r="GQ131">
        <f t="shared" si="185"/>
        <v>15</v>
      </c>
      <c r="GR131">
        <f t="shared" ref="GR131:GV181" si="202">SUMIF(AD131,"&gt;0")</f>
        <v>113</v>
      </c>
      <c r="GS131">
        <f t="shared" si="202"/>
        <v>0</v>
      </c>
      <c r="GT131">
        <f t="shared" si="202"/>
        <v>123</v>
      </c>
      <c r="GU131">
        <f t="shared" si="202"/>
        <v>0</v>
      </c>
      <c r="GV131">
        <f t="shared" si="202"/>
        <v>564.2259890463024</v>
      </c>
    </row>
    <row r="132" spans="1:204" customFormat="1" x14ac:dyDescent="0.25">
      <c r="A132" s="378">
        <v>31035</v>
      </c>
      <c r="B132" s="32" t="s">
        <v>1265</v>
      </c>
      <c r="C132" t="s">
        <v>888</v>
      </c>
      <c r="D132">
        <v>2</v>
      </c>
      <c r="E132" s="379">
        <v>298</v>
      </c>
      <c r="F132" s="379">
        <v>1593</v>
      </c>
      <c r="G132" s="379">
        <v>2365</v>
      </c>
      <c r="H132" s="379">
        <v>0</v>
      </c>
      <c r="I132" s="379">
        <v>10580</v>
      </c>
      <c r="J132" s="379">
        <v>0</v>
      </c>
      <c r="K132" s="379">
        <v>46</v>
      </c>
      <c r="L132" s="379">
        <v>1790</v>
      </c>
      <c r="M132" s="380">
        <v>43023.608240537462</v>
      </c>
      <c r="N132" s="381">
        <f t="shared" ref="N132:N195" si="203">SUM(E132:M132)</f>
        <v>59695.608240537462</v>
      </c>
      <c r="O132" s="379">
        <v>234</v>
      </c>
      <c r="P132" s="379">
        <v>1350</v>
      </c>
      <c r="Q132" s="379">
        <v>2451</v>
      </c>
      <c r="R132" s="379">
        <v>0</v>
      </c>
      <c r="S132" s="379">
        <v>9150</v>
      </c>
      <c r="T132" s="379">
        <v>0</v>
      </c>
      <c r="U132" s="379">
        <v>61</v>
      </c>
      <c r="V132" s="379">
        <v>1092</v>
      </c>
      <c r="W132" s="480">
        <f>(VLOOKUP(A132,'[1]floresta plant'!$A$4:$F$573,6,0))*1000</f>
        <v>65213.403335386531</v>
      </c>
      <c r="X132" s="24">
        <f t="shared" ref="X132:X195" si="204">SUM(O132:W132)</f>
        <v>79551.403335386538</v>
      </c>
      <c r="Y132" s="53">
        <f t="shared" si="193"/>
        <v>86</v>
      </c>
      <c r="Z132" s="53">
        <f t="shared" si="193"/>
        <v>0</v>
      </c>
      <c r="AA132" s="53">
        <f t="shared" si="193"/>
        <v>-1430</v>
      </c>
      <c r="AB132" s="53">
        <f t="shared" si="193"/>
        <v>0</v>
      </c>
      <c r="AC132" s="53">
        <f t="shared" si="193"/>
        <v>15</v>
      </c>
      <c r="AD132" s="53">
        <f t="shared" si="193"/>
        <v>-698</v>
      </c>
      <c r="AE132" s="53">
        <f t="shared" si="190"/>
        <v>22189.795094849069</v>
      </c>
      <c r="AF132" s="53">
        <f t="shared" ref="AF132:AF195" si="205">P132-F132</f>
        <v>-243</v>
      </c>
      <c r="AG132" s="53">
        <f t="shared" ref="AG132:AG195" si="206">O132-E132</f>
        <v>-64</v>
      </c>
      <c r="AH132" s="53">
        <f t="shared" ref="AH132:AH195" si="207">AN132</f>
        <v>-18550.295094849076</v>
      </c>
      <c r="AI132" s="53">
        <f t="shared" si="177"/>
        <v>19855.795094849076</v>
      </c>
      <c r="AJ132" s="469">
        <v>0</v>
      </c>
      <c r="AK132" s="469">
        <v>0</v>
      </c>
      <c r="AL132" s="469">
        <v>1305.5</v>
      </c>
      <c r="AM132" s="470">
        <f t="shared" ref="AM132:AM195" si="208">SUM(AJ132:AL132)</f>
        <v>1305.5</v>
      </c>
      <c r="AN132" s="53">
        <f t="shared" ref="AN132:AN195" si="209">AM132-AI132</f>
        <v>-18550.295094849076</v>
      </c>
      <c r="AO132" s="382">
        <f t="shared" ref="AO132:AO195" si="210">IF(AI132&gt;0,IF(AN132&gt;0,1,2),IF(AN132&gt;0,3,"na"))</f>
        <v>2</v>
      </c>
      <c r="AP132">
        <v>2</v>
      </c>
      <c r="AQ132" s="383">
        <f t="shared" ref="AQ132:AQ195" si="211">SUMIF(Y132:AG132,"&gt;0")</f>
        <v>22290.795094849069</v>
      </c>
      <c r="AR132" s="383">
        <f t="shared" ref="AR132:AR195" si="212">SUMIF(Y132:AG132,"&lt;0")</f>
        <v>-2435</v>
      </c>
      <c r="AS132" s="383">
        <f t="shared" ref="AS132:AS195" si="213">IF(Y132&gt;0,Y132,0)</f>
        <v>86</v>
      </c>
      <c r="AT132" s="383">
        <f t="shared" ref="AT132:AT195" si="214">-SUMIF(Z132:AG132,"&lt;0")</f>
        <v>2435</v>
      </c>
      <c r="AU132" s="383">
        <f t="shared" ref="AU132:AU195" si="215">IF(AN132&lt;0,-AN132,0)</f>
        <v>18550.295094849076</v>
      </c>
      <c r="AV132" s="383">
        <f t="shared" ref="AV132:AV195" si="216">IF(AS132/2&lt;AT132,1,0)</f>
        <v>1</v>
      </c>
      <c r="AW132" s="383">
        <f t="shared" ref="AW132:AW195" si="217">IF(AS132/2&lt;AU132,1,0)</f>
        <v>1</v>
      </c>
      <c r="AX132" s="383">
        <f t="shared" ref="AX132:AX195" si="218">IF(AS132&lt;(AT132+AU132),1,0)</f>
        <v>1</v>
      </c>
      <c r="AY132" s="383">
        <f t="shared" ref="AY132:AY195" si="219">IF(AX132=1,IF(AV132=1,IF(AW132=1,(1/2)*AS132,AS132-AU132),AT132),AT132)</f>
        <v>43</v>
      </c>
      <c r="AZ132">
        <f t="shared" ref="AZ132:AZ195" si="220">IF(AX132=1,IF(AW132=1,IF(AV132=1,AS132/2,AS132-AT132),AU132),AU132)</f>
        <v>43</v>
      </c>
      <c r="BA132">
        <f t="shared" ref="BA132:BA195" si="221">IF(AX132=1,0,(AS132-AT132-AU132))</f>
        <v>0</v>
      </c>
      <c r="BB132" s="383">
        <f t="shared" ref="BB132:BB195" si="222">AS132-SUM(AY132:BA132)</f>
        <v>0</v>
      </c>
      <c r="BC132" s="384">
        <f t="shared" si="188"/>
        <v>86</v>
      </c>
      <c r="BD132" s="384">
        <f t="shared" si="188"/>
        <v>0</v>
      </c>
      <c r="BE132" s="384">
        <f t="shared" si="188"/>
        <v>0.58726899383983577</v>
      </c>
      <c r="BF132" s="384">
        <f t="shared" si="186"/>
        <v>0</v>
      </c>
      <c r="BG132" s="384">
        <f t="shared" si="186"/>
        <v>15</v>
      </c>
      <c r="BH132" s="384">
        <f t="shared" si="186"/>
        <v>0.28665297741273099</v>
      </c>
      <c r="BI132" s="384">
        <f t="shared" si="182"/>
        <v>22189.795094849069</v>
      </c>
      <c r="BJ132" s="384">
        <f t="shared" si="182"/>
        <v>9.9794661190965098E-2</v>
      </c>
      <c r="BK132" s="384">
        <f t="shared" si="182"/>
        <v>2.6283367556468172E-2</v>
      </c>
      <c r="BL132" s="474">
        <f t="shared" ref="BL132:BL195" si="223">-AR132-AY132</f>
        <v>2392</v>
      </c>
      <c r="BM132" s="409">
        <f t="shared" ref="BM132:BM195" si="224">AN132+AZ132</f>
        <v>-18507.295094849076</v>
      </c>
      <c r="BN132" s="473">
        <f t="shared" ref="BN132:BN195" si="225">SUMIF(Z132:AG132,"&gt;0")</f>
        <v>22204.795094849069</v>
      </c>
      <c r="BO132" s="387">
        <f t="shared" ref="BO132:BO195" si="226">IF(AO132=3,1,(BL132)/BN132)</f>
        <v>0.10772447977035741</v>
      </c>
      <c r="BP132" s="387">
        <f t="shared" ref="BP132:BP195" si="227">IF(AO132=2,(BM132*(-1))/(BN132),0)</f>
        <v>0.83348191306400676</v>
      </c>
      <c r="BQ132" s="388">
        <f t="shared" ref="BQ132:BQ195" si="228">1-BP132-BO132</f>
        <v>5.8793607165635822E-2</v>
      </c>
      <c r="BR132" s="389">
        <f t="shared" ref="BR132:BR195" si="229">IF(AO132=3,BL132-BN132,0)</f>
        <v>0</v>
      </c>
      <c r="BS132" s="390">
        <f t="shared" ref="BS132:BS195" si="230">Y132</f>
        <v>86</v>
      </c>
      <c r="BT132" s="391">
        <f t="shared" si="180"/>
        <v>0</v>
      </c>
      <c r="BU132" s="391">
        <f t="shared" si="180"/>
        <v>25.252566735112939</v>
      </c>
      <c r="BV132" s="391">
        <f t="shared" si="180"/>
        <v>0</v>
      </c>
      <c r="BW132" s="391">
        <f t="shared" si="180"/>
        <v>0</v>
      </c>
      <c r="BX132" s="391">
        <f t="shared" si="180"/>
        <v>12.326078028747432</v>
      </c>
      <c r="BY132" s="391">
        <f t="shared" si="200"/>
        <v>0</v>
      </c>
      <c r="BZ132" s="391">
        <f t="shared" si="200"/>
        <v>4.2911704312114995</v>
      </c>
      <c r="CA132" s="391">
        <f t="shared" si="200"/>
        <v>1.1301848049281313</v>
      </c>
      <c r="CB132" s="391">
        <f t="shared" ref="CB132:CC195" si="231">AZ132</f>
        <v>43</v>
      </c>
      <c r="CC132" s="391">
        <f t="shared" si="231"/>
        <v>0</v>
      </c>
      <c r="CD132" s="392">
        <f t="shared" ref="CD132:CD195" si="232">IF($CE132&gt;0,IF(Y132&gt;0,0,CE132*BO132*BC132),0)</f>
        <v>0</v>
      </c>
      <c r="CE132" s="393">
        <f t="shared" ref="CE132:CE195" si="233">Z132</f>
        <v>0</v>
      </c>
      <c r="CF132" s="392">
        <f t="shared" si="194"/>
        <v>0</v>
      </c>
      <c r="CG132" s="392">
        <f t="shared" si="194"/>
        <v>0</v>
      </c>
      <c r="CH132" s="392">
        <f t="shared" si="194"/>
        <v>0</v>
      </c>
      <c r="CI132" s="392">
        <f t="shared" si="194"/>
        <v>0</v>
      </c>
      <c r="CJ132" s="392">
        <f t="shared" si="194"/>
        <v>0</v>
      </c>
      <c r="CK132" s="392">
        <f t="shared" si="194"/>
        <v>0</v>
      </c>
      <c r="CL132" s="392">
        <f t="shared" si="191"/>
        <v>0</v>
      </c>
      <c r="CM132" s="392">
        <f t="shared" ref="CM132:CM195" si="234">IF($CE132&gt;0,BP132*CE132,0)</f>
        <v>0</v>
      </c>
      <c r="CN132" s="392">
        <f t="shared" ref="CN132:CN195" si="235">IF(CE132&gt;0,CE132*BQ132,0)</f>
        <v>0</v>
      </c>
      <c r="CO132" s="394">
        <f t="shared" ref="CO132:CP195" si="236">IF($CQ132&gt;0,IF(Y132&gt;0,0,$CQ132*BC132*$BO132),0)</f>
        <v>0</v>
      </c>
      <c r="CP132" s="394">
        <f t="shared" si="236"/>
        <v>0</v>
      </c>
      <c r="CQ132" s="395">
        <f t="shared" ref="CQ132:CQ195" si="237">AA132</f>
        <v>-1430</v>
      </c>
      <c r="CR132" s="394">
        <f t="shared" si="198"/>
        <v>0</v>
      </c>
      <c r="CS132" s="394">
        <f t="shared" si="198"/>
        <v>0</v>
      </c>
      <c r="CT132" s="394">
        <f t="shared" si="198"/>
        <v>0</v>
      </c>
      <c r="CU132" s="394">
        <f t="shared" si="198"/>
        <v>0</v>
      </c>
      <c r="CV132" s="394">
        <f t="shared" si="198"/>
        <v>0</v>
      </c>
      <c r="CW132" s="394">
        <f t="shared" si="198"/>
        <v>0</v>
      </c>
      <c r="CX132" s="396">
        <f t="shared" ref="CX132:CY195" si="238">IF($CQ132&gt;0,$CQ132*BP132,0)</f>
        <v>0</v>
      </c>
      <c r="CY132" s="396">
        <f t="shared" si="238"/>
        <v>0</v>
      </c>
      <c r="CZ132" s="397">
        <f t="shared" ref="CZ132:DB195" si="239">IF($DC132&gt;0,IF(Y132&gt;0,0,$DC132*BC132*$BO132),0)</f>
        <v>0</v>
      </c>
      <c r="DA132" s="397">
        <f t="shared" si="239"/>
        <v>0</v>
      </c>
      <c r="DB132" s="397">
        <f t="shared" si="239"/>
        <v>0</v>
      </c>
      <c r="DC132" s="397">
        <f t="shared" ref="DC132:DC195" si="240">AB132</f>
        <v>0</v>
      </c>
      <c r="DD132" s="397">
        <f t="shared" si="196"/>
        <v>0</v>
      </c>
      <c r="DE132" s="397">
        <f t="shared" si="196"/>
        <v>0</v>
      </c>
      <c r="DF132" s="397">
        <f t="shared" si="196"/>
        <v>0</v>
      </c>
      <c r="DG132" s="397">
        <f t="shared" si="196"/>
        <v>0</v>
      </c>
      <c r="DH132" s="397">
        <f t="shared" si="196"/>
        <v>0</v>
      </c>
      <c r="DI132" s="398">
        <f t="shared" ref="DI132:DJ195" si="241">IF($DC132&gt;0,$DC132*BP132,0)</f>
        <v>0</v>
      </c>
      <c r="DJ132" s="398">
        <f t="shared" si="241"/>
        <v>0</v>
      </c>
      <c r="DK132" s="399">
        <f t="shared" ref="DK132:DN195" si="242">IF($DO132&gt;0,IF(Y132&gt;0,0,$DO132*$BO132*BC132),0)</f>
        <v>0</v>
      </c>
      <c r="DL132" s="399">
        <f t="shared" si="242"/>
        <v>0</v>
      </c>
      <c r="DM132" s="399">
        <f t="shared" si="242"/>
        <v>0.9489487026998632</v>
      </c>
      <c r="DN132" s="399">
        <f t="shared" si="242"/>
        <v>0</v>
      </c>
      <c r="DO132" s="399">
        <f t="shared" ref="DO132:DO195" si="243">AC132</f>
        <v>15</v>
      </c>
      <c r="DP132" s="399">
        <f t="shared" ref="DP132:DS195" si="244">IF($DO132&gt;0,IF(AD132&gt;0,0,$DO132*$BO132*BH132),0)</f>
        <v>0.46319314299615694</v>
      </c>
      <c r="DQ132" s="399">
        <f t="shared" si="244"/>
        <v>0</v>
      </c>
      <c r="DR132" s="399">
        <f t="shared" si="244"/>
        <v>0.16125491940983688</v>
      </c>
      <c r="DS132" s="399">
        <f t="shared" si="244"/>
        <v>4.247043144950436E-2</v>
      </c>
      <c r="DT132" s="400">
        <f t="shared" ref="DT132:DU195" si="245">IF($DO132&gt;0,$DO132*BP132,0)</f>
        <v>12.502228695960101</v>
      </c>
      <c r="DU132" s="400">
        <f t="shared" si="245"/>
        <v>0.88190410748453729</v>
      </c>
      <c r="DV132" s="386">
        <f t="shared" si="197"/>
        <v>0</v>
      </c>
      <c r="DW132" s="386">
        <f t="shared" si="197"/>
        <v>0</v>
      </c>
      <c r="DX132" s="386">
        <f t="shared" si="197"/>
        <v>0</v>
      </c>
      <c r="DY132" s="386">
        <f t="shared" si="197"/>
        <v>0</v>
      </c>
      <c r="DZ132" s="386">
        <f t="shared" si="197"/>
        <v>0</v>
      </c>
      <c r="EA132" s="401">
        <f t="shared" ref="EA132:EA195" si="246">AD132</f>
        <v>-698</v>
      </c>
      <c r="EB132" s="386">
        <f t="shared" ref="EB132:ED195" si="247">IF($EA132&gt;0,IF(AE132&gt;0,0,$EA132*$BO132*BI132),0)</f>
        <v>0</v>
      </c>
      <c r="EC132" s="386">
        <f t="shared" si="247"/>
        <v>0</v>
      </c>
      <c r="ED132" s="386">
        <f t="shared" si="247"/>
        <v>0</v>
      </c>
      <c r="EE132" s="385">
        <f t="shared" ref="EE132:EF195" si="248">IF($EA132&gt;0,$EA132*BP132,0)</f>
        <v>0</v>
      </c>
      <c r="EF132" s="385">
        <f t="shared" si="248"/>
        <v>0</v>
      </c>
      <c r="EG132" s="402">
        <f t="shared" si="199"/>
        <v>0</v>
      </c>
      <c r="EH132" s="402">
        <f t="shared" si="199"/>
        <v>0</v>
      </c>
      <c r="EI132" s="402">
        <f t="shared" si="199"/>
        <v>1403.7984845621875</v>
      </c>
      <c r="EJ132" s="402">
        <f t="shared" si="199"/>
        <v>0</v>
      </c>
      <c r="EK132" s="402">
        <f t="shared" si="199"/>
        <v>0</v>
      </c>
      <c r="EL132" s="402">
        <f t="shared" si="199"/>
        <v>685.21072882825638</v>
      </c>
      <c r="EM132" s="402">
        <f t="shared" ref="EM132:EM195" si="249">AE132</f>
        <v>22189.795094849069</v>
      </c>
      <c r="EN132" s="402">
        <f t="shared" ref="EN132:EO195" si="250">IF($EM132&gt;0,IF(AF132&gt;0,0,$EM132*BJ132*$BO132),0)</f>
        <v>238.5475746493787</v>
      </c>
      <c r="EO132" s="402">
        <f t="shared" si="250"/>
        <v>62.827344763622364</v>
      </c>
      <c r="EP132" s="402">
        <f t="shared" ref="EP132:EP195" si="251">IF($EM132&gt;0,EM132*BP132,0)</f>
        <v>18494.792866153115</v>
      </c>
      <c r="EQ132" s="402">
        <f t="shared" ref="EQ132:EQ195" si="252">IF($EM132&gt;0,EM132*BQ132,0)</f>
        <v>1304.6180958925088</v>
      </c>
      <c r="ER132" s="394">
        <f t="shared" si="195"/>
        <v>0</v>
      </c>
      <c r="ES132" s="394">
        <f t="shared" si="195"/>
        <v>0</v>
      </c>
      <c r="ET132" s="394">
        <f t="shared" si="195"/>
        <v>0</v>
      </c>
      <c r="EU132" s="394">
        <f t="shared" si="195"/>
        <v>0</v>
      </c>
      <c r="EV132" s="394">
        <f t="shared" si="195"/>
        <v>0</v>
      </c>
      <c r="EW132" s="394">
        <f t="shared" si="195"/>
        <v>0</v>
      </c>
      <c r="EX132" s="394">
        <f t="shared" si="192"/>
        <v>0</v>
      </c>
      <c r="EY132" s="403">
        <f t="shared" ref="EY132:EY195" si="253">AF132</f>
        <v>-243</v>
      </c>
      <c r="EZ132" s="394">
        <f t="shared" ref="EZ132:EZ195" si="254">IF($EY132&gt;0,IF(AG132&gt;0,0,$EY132*$BO132*BK132),0)</f>
        <v>0</v>
      </c>
      <c r="FA132" s="396">
        <f t="shared" ref="FA132:FB195" si="255">IF($EY132&gt;0,$EY132*BP132,0)</f>
        <v>0</v>
      </c>
      <c r="FB132" s="396">
        <f t="shared" si="255"/>
        <v>0</v>
      </c>
      <c r="FC132" s="404">
        <f t="shared" si="181"/>
        <v>0</v>
      </c>
      <c r="FD132" s="404">
        <f t="shared" si="181"/>
        <v>0</v>
      </c>
      <c r="FE132" s="404">
        <f t="shared" si="181"/>
        <v>0</v>
      </c>
      <c r="FF132" s="404">
        <f t="shared" si="181"/>
        <v>0</v>
      </c>
      <c r="FG132" s="404">
        <f t="shared" si="181"/>
        <v>0</v>
      </c>
      <c r="FH132" s="404">
        <f t="shared" si="201"/>
        <v>0</v>
      </c>
      <c r="FI132" s="404">
        <f t="shared" si="201"/>
        <v>0</v>
      </c>
      <c r="FJ132" s="404">
        <f t="shared" si="201"/>
        <v>0</v>
      </c>
      <c r="FK132" s="392">
        <f t="shared" ref="FK132:FK195" si="256">AG132</f>
        <v>-64</v>
      </c>
      <c r="FL132" s="384">
        <f t="shared" ref="FL132:FM195" si="257">IF($FK132&gt;0,$FK132*BP132,0)</f>
        <v>0</v>
      </c>
      <c r="FM132" s="384">
        <f t="shared" si="257"/>
        <v>0</v>
      </c>
      <c r="FN132" s="405">
        <f t="shared" si="189"/>
        <v>0</v>
      </c>
      <c r="FO132" s="405">
        <f t="shared" si="189"/>
        <v>0</v>
      </c>
      <c r="FP132" s="405">
        <f t="shared" si="189"/>
        <v>0</v>
      </c>
      <c r="FQ132" s="405">
        <f t="shared" si="187"/>
        <v>0</v>
      </c>
      <c r="FR132" s="405">
        <f t="shared" si="187"/>
        <v>0</v>
      </c>
      <c r="FS132" s="405">
        <f t="shared" si="187"/>
        <v>0</v>
      </c>
      <c r="FT132" s="405">
        <f t="shared" si="183"/>
        <v>0</v>
      </c>
      <c r="FU132" s="405">
        <f t="shared" si="183"/>
        <v>0</v>
      </c>
      <c r="FV132" s="405">
        <f t="shared" si="183"/>
        <v>0</v>
      </c>
      <c r="FW132" s="397">
        <f t="shared" ref="FW132:FW195" si="258">AN132</f>
        <v>-18550.295094849076</v>
      </c>
      <c r="FX132" s="406">
        <f t="shared" ref="FX132:FX195" si="259">IF(FW132&gt;0,FW132-SUM(FN132:FV132),0)</f>
        <v>0</v>
      </c>
      <c r="FY132" s="331">
        <f t="shared" ref="FY132:FY195" si="260">FX132+FM132+FB132+EF132+DU132+DJ132+CY132++CN132+CC132</f>
        <v>0.88190410748453729</v>
      </c>
      <c r="FZ132" s="382">
        <f t="shared" ref="FZ132:FZ195" si="261">AM132-FY132</f>
        <v>1304.6180958925154</v>
      </c>
      <c r="GA132" s="331">
        <f t="shared" ref="GA132:GA195" si="262">IF(BS132&gt;0,BS132-SUM(BT132:CC132),0)</f>
        <v>0</v>
      </c>
      <c r="GB132" s="407">
        <f t="shared" ref="GB132:GB195" si="263">IF(CE132&gt;0,CE132-SUM(CF132:CN132)-CD132,0)</f>
        <v>0</v>
      </c>
      <c r="GC132" s="407">
        <f t="shared" ref="GC132:GC195" si="264">IF(CQ132&gt;0,CQ132-SUM(CR132:CY132)-CP132-CO132,0)</f>
        <v>0</v>
      </c>
      <c r="GD132" s="407">
        <f t="shared" ref="GD132:GD195" si="265">IF(DC132&gt;0,DC132-SUM(DD132:DJ132)-DB132-DA132-CZ132,0)</f>
        <v>0</v>
      </c>
      <c r="GE132" s="407">
        <f t="shared" ref="GE132:GE195" si="266">IF(DO132&gt;0,DO132-SUM(DP132:DU132)-DN132-DM132-DL132-DK132,0)</f>
        <v>9.9920072216264089E-16</v>
      </c>
      <c r="GF132" s="407">
        <f t="shared" ref="GF132:GF195" si="267">IF(EA132&gt;0,EA132-SUM(EB132:EF132)-SUM(DV132:DZ132),0)</f>
        <v>0</v>
      </c>
      <c r="GG132" s="407">
        <f t="shared" ref="GG132:GG195" si="268">IF(EM132&gt;0,EM132-SUM(EN132:EQ132)-SUM(EG132:EL132),0)</f>
        <v>3.637978807091713E-12</v>
      </c>
      <c r="GH132" s="407">
        <f t="shared" ref="GH132:GH195" si="269">IF(EY132&gt;0,EY132-EZ132-FA132-FB132-SUM(ER132:EX132),0)</f>
        <v>0</v>
      </c>
      <c r="GI132" s="407">
        <f t="shared" ref="GI132:GI195" si="270">IF(FK132&gt;0,FK132-SUM(FC132:FJ132)-FL132-FM132,0)</f>
        <v>0</v>
      </c>
      <c r="GJ132">
        <f t="shared" ref="GJ132:GJ195" si="271">IF(AN132&lt;0,FL132+FA132+EE132+EP132+DT132+DI132+CX132+CM132+CB132+AN132,0)</f>
        <v>0</v>
      </c>
      <c r="GK132" s="382">
        <f t="shared" ref="GK132:GK195" si="272">SUM(GA132:GJ132)</f>
        <v>3.6389780078138756E-12</v>
      </c>
      <c r="GL132">
        <v>2</v>
      </c>
      <c r="GM132">
        <f t="shared" ref="GM132:GQ182" si="273">SUMIF(Y132,"&gt;0")</f>
        <v>86</v>
      </c>
      <c r="GN132">
        <f t="shared" si="273"/>
        <v>0</v>
      </c>
      <c r="GO132">
        <f t="shared" si="273"/>
        <v>0</v>
      </c>
      <c r="GP132">
        <f t="shared" si="273"/>
        <v>0</v>
      </c>
      <c r="GQ132">
        <f t="shared" si="273"/>
        <v>15</v>
      </c>
      <c r="GR132">
        <f t="shared" si="202"/>
        <v>0</v>
      </c>
      <c r="GS132">
        <f t="shared" si="202"/>
        <v>22189.795094849069</v>
      </c>
      <c r="GT132">
        <f t="shared" si="202"/>
        <v>0</v>
      </c>
      <c r="GU132">
        <f t="shared" si="202"/>
        <v>0</v>
      </c>
      <c r="GV132">
        <f t="shared" si="202"/>
        <v>0</v>
      </c>
    </row>
    <row r="133" spans="1:204" customFormat="1" x14ac:dyDescent="0.25">
      <c r="A133" s="378">
        <v>31036</v>
      </c>
      <c r="B133" s="32" t="s">
        <v>1266</v>
      </c>
      <c r="C133" t="s">
        <v>888</v>
      </c>
      <c r="D133">
        <v>2</v>
      </c>
      <c r="E133" s="379">
        <v>331</v>
      </c>
      <c r="F133" s="379">
        <v>3568</v>
      </c>
      <c r="G133" s="379">
        <v>2870</v>
      </c>
      <c r="H133" s="379">
        <v>0</v>
      </c>
      <c r="I133" s="379">
        <v>15570</v>
      </c>
      <c r="J133" s="379">
        <v>0</v>
      </c>
      <c r="K133" s="379">
        <v>204</v>
      </c>
      <c r="L133" s="379">
        <v>1590</v>
      </c>
      <c r="M133" s="380">
        <v>8988.027260960911</v>
      </c>
      <c r="N133" s="381">
        <f t="shared" si="203"/>
        <v>33121.027260960909</v>
      </c>
      <c r="O133" s="379">
        <v>544</v>
      </c>
      <c r="P133" s="379">
        <v>3156</v>
      </c>
      <c r="Q133" s="379">
        <v>3330</v>
      </c>
      <c r="R133" s="379">
        <v>0</v>
      </c>
      <c r="S133" s="379">
        <v>13390</v>
      </c>
      <c r="T133" s="379">
        <v>0</v>
      </c>
      <c r="U133" s="379">
        <v>104</v>
      </c>
      <c r="V133" s="379">
        <v>930</v>
      </c>
      <c r="W133" s="480">
        <f>(VLOOKUP(A133,'[1]floresta plant'!$A$4:$F$573,6,0))*1000</f>
        <v>28594.707372041066</v>
      </c>
      <c r="X133" s="24">
        <f t="shared" si="204"/>
        <v>50048.70737204107</v>
      </c>
      <c r="Y133" s="53">
        <f t="shared" si="193"/>
        <v>460</v>
      </c>
      <c r="Z133" s="53">
        <f t="shared" si="193"/>
        <v>0</v>
      </c>
      <c r="AA133" s="53">
        <f t="shared" si="193"/>
        <v>-2180</v>
      </c>
      <c r="AB133" s="53">
        <f t="shared" si="193"/>
        <v>0</v>
      </c>
      <c r="AC133" s="53">
        <f t="shared" si="193"/>
        <v>-100</v>
      </c>
      <c r="AD133" s="53">
        <f t="shared" si="193"/>
        <v>-660</v>
      </c>
      <c r="AE133" s="53">
        <f t="shared" si="190"/>
        <v>19606.680111080153</v>
      </c>
      <c r="AF133" s="53">
        <f t="shared" si="205"/>
        <v>-412</v>
      </c>
      <c r="AG133" s="53">
        <f t="shared" si="206"/>
        <v>213</v>
      </c>
      <c r="AH133" s="53">
        <f t="shared" si="207"/>
        <v>-16356.450111080161</v>
      </c>
      <c r="AI133" s="53">
        <f t="shared" ref="AI133:AI196" si="274">X133-N133</f>
        <v>16927.680111080161</v>
      </c>
      <c r="AJ133" s="469">
        <v>0</v>
      </c>
      <c r="AK133" s="469">
        <v>0</v>
      </c>
      <c r="AL133" s="469">
        <v>571.2299999999999</v>
      </c>
      <c r="AM133" s="470">
        <f t="shared" si="208"/>
        <v>571.2299999999999</v>
      </c>
      <c r="AN133" s="53">
        <f t="shared" si="209"/>
        <v>-16356.450111080161</v>
      </c>
      <c r="AO133" s="382">
        <f t="shared" si="210"/>
        <v>2</v>
      </c>
      <c r="AP133">
        <v>2</v>
      </c>
      <c r="AQ133" s="383">
        <f t="shared" si="211"/>
        <v>20279.680111080153</v>
      </c>
      <c r="AR133" s="383">
        <f t="shared" si="212"/>
        <v>-3352</v>
      </c>
      <c r="AS133" s="383">
        <f t="shared" si="213"/>
        <v>460</v>
      </c>
      <c r="AT133" s="383">
        <f t="shared" si="214"/>
        <v>3352</v>
      </c>
      <c r="AU133" s="383">
        <f t="shared" si="215"/>
        <v>16356.450111080161</v>
      </c>
      <c r="AV133" s="383">
        <f t="shared" si="216"/>
        <v>1</v>
      </c>
      <c r="AW133" s="383">
        <f t="shared" si="217"/>
        <v>1</v>
      </c>
      <c r="AX133" s="383">
        <f t="shared" si="218"/>
        <v>1</v>
      </c>
      <c r="AY133" s="383">
        <f t="shared" si="219"/>
        <v>230</v>
      </c>
      <c r="AZ133">
        <f t="shared" si="220"/>
        <v>230</v>
      </c>
      <c r="BA133">
        <f t="shared" si="221"/>
        <v>0</v>
      </c>
      <c r="BB133" s="383">
        <f t="shared" si="222"/>
        <v>0</v>
      </c>
      <c r="BC133" s="384">
        <f t="shared" si="188"/>
        <v>460</v>
      </c>
      <c r="BD133" s="384">
        <f t="shared" si="188"/>
        <v>0</v>
      </c>
      <c r="BE133" s="384">
        <f t="shared" si="188"/>
        <v>0.65035799522673032</v>
      </c>
      <c r="BF133" s="384">
        <f t="shared" si="186"/>
        <v>0</v>
      </c>
      <c r="BG133" s="384">
        <f t="shared" si="186"/>
        <v>2.9832935560859187E-2</v>
      </c>
      <c r="BH133" s="384">
        <f t="shared" si="186"/>
        <v>0.19689737470167065</v>
      </c>
      <c r="BI133" s="384">
        <f t="shared" si="182"/>
        <v>19606.680111080153</v>
      </c>
      <c r="BJ133" s="384">
        <f t="shared" si="182"/>
        <v>0.12291169451073986</v>
      </c>
      <c r="BK133" s="384">
        <f t="shared" si="182"/>
        <v>213</v>
      </c>
      <c r="BL133" s="474">
        <f t="shared" si="223"/>
        <v>3122</v>
      </c>
      <c r="BM133" s="409">
        <f t="shared" si="224"/>
        <v>-16126.450111080161</v>
      </c>
      <c r="BN133" s="473">
        <f t="shared" si="225"/>
        <v>19819.680111080153</v>
      </c>
      <c r="BO133" s="387">
        <f t="shared" si="226"/>
        <v>0.15752020125968894</v>
      </c>
      <c r="BP133" s="387">
        <f t="shared" si="227"/>
        <v>0.81365844558029476</v>
      </c>
      <c r="BQ133" s="388">
        <f t="shared" si="228"/>
        <v>2.88213531600163E-2</v>
      </c>
      <c r="BR133" s="389">
        <f t="shared" si="229"/>
        <v>0</v>
      </c>
      <c r="BS133" s="390">
        <f t="shared" si="230"/>
        <v>460</v>
      </c>
      <c r="BT133" s="391">
        <f t="shared" si="180"/>
        <v>0</v>
      </c>
      <c r="BU133" s="391">
        <f t="shared" si="180"/>
        <v>149.58233890214797</v>
      </c>
      <c r="BV133" s="391">
        <f t="shared" si="180"/>
        <v>0</v>
      </c>
      <c r="BW133" s="391">
        <f t="shared" si="180"/>
        <v>6.8615751789976134</v>
      </c>
      <c r="BX133" s="391">
        <f t="shared" si="180"/>
        <v>45.286396181384248</v>
      </c>
      <c r="BY133" s="391">
        <f t="shared" si="200"/>
        <v>0</v>
      </c>
      <c r="BZ133" s="391">
        <f t="shared" si="200"/>
        <v>28.269689737470166</v>
      </c>
      <c r="CA133" s="391">
        <f t="shared" si="200"/>
        <v>0</v>
      </c>
      <c r="CB133" s="391">
        <f t="shared" si="231"/>
        <v>230</v>
      </c>
      <c r="CC133" s="391">
        <f t="shared" si="231"/>
        <v>0</v>
      </c>
      <c r="CD133" s="392">
        <f t="shared" si="232"/>
        <v>0</v>
      </c>
      <c r="CE133" s="393">
        <f t="shared" si="233"/>
        <v>0</v>
      </c>
      <c r="CF133" s="392">
        <f t="shared" si="194"/>
        <v>0</v>
      </c>
      <c r="CG133" s="392">
        <f t="shared" si="194"/>
        <v>0</v>
      </c>
      <c r="CH133" s="392">
        <f t="shared" si="194"/>
        <v>0</v>
      </c>
      <c r="CI133" s="392">
        <f t="shared" si="194"/>
        <v>0</v>
      </c>
      <c r="CJ133" s="392">
        <f t="shared" si="194"/>
        <v>0</v>
      </c>
      <c r="CK133" s="392">
        <f t="shared" si="194"/>
        <v>0</v>
      </c>
      <c r="CL133" s="392">
        <f t="shared" si="191"/>
        <v>0</v>
      </c>
      <c r="CM133" s="392">
        <f t="shared" si="234"/>
        <v>0</v>
      </c>
      <c r="CN133" s="392">
        <f t="shared" si="235"/>
        <v>0</v>
      </c>
      <c r="CO133" s="394">
        <f t="shared" si="236"/>
        <v>0</v>
      </c>
      <c r="CP133" s="394">
        <f t="shared" si="236"/>
        <v>0</v>
      </c>
      <c r="CQ133" s="395">
        <f t="shared" si="237"/>
        <v>-2180</v>
      </c>
      <c r="CR133" s="394">
        <f t="shared" si="198"/>
        <v>0</v>
      </c>
      <c r="CS133" s="394">
        <f t="shared" si="198"/>
        <v>0</v>
      </c>
      <c r="CT133" s="394">
        <f t="shared" si="198"/>
        <v>0</v>
      </c>
      <c r="CU133" s="394">
        <f t="shared" si="198"/>
        <v>0</v>
      </c>
      <c r="CV133" s="394">
        <f t="shared" si="198"/>
        <v>0</v>
      </c>
      <c r="CW133" s="394">
        <f t="shared" si="198"/>
        <v>0</v>
      </c>
      <c r="CX133" s="396">
        <f t="shared" si="238"/>
        <v>0</v>
      </c>
      <c r="CY133" s="396">
        <f t="shared" si="238"/>
        <v>0</v>
      </c>
      <c r="CZ133" s="397">
        <f t="shared" si="239"/>
        <v>0</v>
      </c>
      <c r="DA133" s="397">
        <f t="shared" si="239"/>
        <v>0</v>
      </c>
      <c r="DB133" s="397">
        <f t="shared" si="239"/>
        <v>0</v>
      </c>
      <c r="DC133" s="397">
        <f t="shared" si="240"/>
        <v>0</v>
      </c>
      <c r="DD133" s="397">
        <f t="shared" si="196"/>
        <v>0</v>
      </c>
      <c r="DE133" s="397">
        <f t="shared" si="196"/>
        <v>0</v>
      </c>
      <c r="DF133" s="397">
        <f t="shared" si="196"/>
        <v>0</v>
      </c>
      <c r="DG133" s="397">
        <f t="shared" si="196"/>
        <v>0</v>
      </c>
      <c r="DH133" s="397">
        <f t="shared" si="196"/>
        <v>0</v>
      </c>
      <c r="DI133" s="398">
        <f t="shared" si="241"/>
        <v>0</v>
      </c>
      <c r="DJ133" s="398">
        <f t="shared" si="241"/>
        <v>0</v>
      </c>
      <c r="DK133" s="399">
        <f t="shared" si="242"/>
        <v>0</v>
      </c>
      <c r="DL133" s="399">
        <f t="shared" si="242"/>
        <v>0</v>
      </c>
      <c r="DM133" s="399">
        <f t="shared" si="242"/>
        <v>0</v>
      </c>
      <c r="DN133" s="399">
        <f t="shared" si="242"/>
        <v>0</v>
      </c>
      <c r="DO133" s="399">
        <f t="shared" si="243"/>
        <v>-100</v>
      </c>
      <c r="DP133" s="399">
        <f t="shared" si="244"/>
        <v>0</v>
      </c>
      <c r="DQ133" s="399">
        <f t="shared" si="244"/>
        <v>0</v>
      </c>
      <c r="DR133" s="399">
        <f t="shared" si="244"/>
        <v>0</v>
      </c>
      <c r="DS133" s="399">
        <f t="shared" si="244"/>
        <v>0</v>
      </c>
      <c r="DT133" s="400">
        <f t="shared" si="245"/>
        <v>0</v>
      </c>
      <c r="DU133" s="400">
        <f t="shared" si="245"/>
        <v>0</v>
      </c>
      <c r="DV133" s="386">
        <f t="shared" si="197"/>
        <v>0</v>
      </c>
      <c r="DW133" s="386">
        <f t="shared" si="197"/>
        <v>0</v>
      </c>
      <c r="DX133" s="386">
        <f t="shared" si="197"/>
        <v>0</v>
      </c>
      <c r="DY133" s="386">
        <f t="shared" si="197"/>
        <v>0</v>
      </c>
      <c r="DZ133" s="386">
        <f t="shared" si="197"/>
        <v>0</v>
      </c>
      <c r="EA133" s="401">
        <f t="shared" si="246"/>
        <v>-660</v>
      </c>
      <c r="EB133" s="386">
        <f t="shared" si="247"/>
        <v>0</v>
      </c>
      <c r="EC133" s="386">
        <f t="shared" si="247"/>
        <v>0</v>
      </c>
      <c r="ED133" s="386">
        <f t="shared" si="247"/>
        <v>0</v>
      </c>
      <c r="EE133" s="385">
        <f t="shared" si="248"/>
        <v>0</v>
      </c>
      <c r="EF133" s="385">
        <f t="shared" si="248"/>
        <v>0</v>
      </c>
      <c r="EG133" s="402">
        <f t="shared" si="199"/>
        <v>0</v>
      </c>
      <c r="EH133" s="402">
        <f t="shared" si="199"/>
        <v>0</v>
      </c>
      <c r="EI133" s="402">
        <f t="shared" si="199"/>
        <v>2008.5969778481729</v>
      </c>
      <c r="EJ133" s="402">
        <f t="shared" si="199"/>
        <v>0</v>
      </c>
      <c r="EK133" s="402">
        <f t="shared" si="199"/>
        <v>92.137476048081311</v>
      </c>
      <c r="EL133" s="402">
        <f t="shared" si="199"/>
        <v>608.10734191733673</v>
      </c>
      <c r="EM133" s="402">
        <f t="shared" si="249"/>
        <v>19606.680111080153</v>
      </c>
      <c r="EN133" s="402">
        <f t="shared" si="250"/>
        <v>379.60640131809504</v>
      </c>
      <c r="EO133" s="402">
        <f t="shared" si="250"/>
        <v>0</v>
      </c>
      <c r="EP133" s="402">
        <f t="shared" si="251"/>
        <v>15953.140862171558</v>
      </c>
      <c r="EQ133" s="402">
        <f t="shared" si="252"/>
        <v>565.09105177690867</v>
      </c>
      <c r="ER133" s="394">
        <f t="shared" si="195"/>
        <v>0</v>
      </c>
      <c r="ES133" s="394">
        <f t="shared" si="195"/>
        <v>0</v>
      </c>
      <c r="ET133" s="394">
        <f t="shared" si="195"/>
        <v>0</v>
      </c>
      <c r="EU133" s="394">
        <f t="shared" si="195"/>
        <v>0</v>
      </c>
      <c r="EV133" s="394">
        <f t="shared" si="195"/>
        <v>0</v>
      </c>
      <c r="EW133" s="394">
        <f t="shared" si="195"/>
        <v>0</v>
      </c>
      <c r="EX133" s="394">
        <f t="shared" si="192"/>
        <v>0</v>
      </c>
      <c r="EY133" s="403">
        <f t="shared" si="253"/>
        <v>-412</v>
      </c>
      <c r="EZ133" s="394">
        <f t="shared" si="254"/>
        <v>0</v>
      </c>
      <c r="FA133" s="396">
        <f t="shared" si="255"/>
        <v>0</v>
      </c>
      <c r="FB133" s="396">
        <f t="shared" si="255"/>
        <v>0</v>
      </c>
      <c r="FC133" s="404">
        <f t="shared" si="181"/>
        <v>0</v>
      </c>
      <c r="FD133" s="404">
        <f t="shared" si="181"/>
        <v>0</v>
      </c>
      <c r="FE133" s="404">
        <f t="shared" si="181"/>
        <v>21.820683249678986</v>
      </c>
      <c r="FF133" s="404">
        <f t="shared" si="181"/>
        <v>0</v>
      </c>
      <c r="FG133" s="404">
        <f t="shared" si="181"/>
        <v>1.0009487729210544</v>
      </c>
      <c r="FH133" s="404">
        <f t="shared" si="201"/>
        <v>6.606261901278959</v>
      </c>
      <c r="FI133" s="404">
        <f t="shared" si="201"/>
        <v>0</v>
      </c>
      <c r="FJ133" s="404">
        <f t="shared" si="201"/>
        <v>4.1239089444347439</v>
      </c>
      <c r="FK133" s="392">
        <f t="shared" si="256"/>
        <v>213</v>
      </c>
      <c r="FL133" s="384">
        <f t="shared" si="257"/>
        <v>173.3092489086028</v>
      </c>
      <c r="FM133" s="384">
        <f t="shared" si="257"/>
        <v>6.1389482230834718</v>
      </c>
      <c r="FN133" s="405">
        <f t="shared" si="189"/>
        <v>0</v>
      </c>
      <c r="FO133" s="405">
        <f t="shared" si="189"/>
        <v>0</v>
      </c>
      <c r="FP133" s="405">
        <f t="shared" si="189"/>
        <v>0</v>
      </c>
      <c r="FQ133" s="405">
        <f t="shared" si="187"/>
        <v>0</v>
      </c>
      <c r="FR133" s="405">
        <f t="shared" si="187"/>
        <v>0</v>
      </c>
      <c r="FS133" s="405">
        <f t="shared" si="187"/>
        <v>0</v>
      </c>
      <c r="FT133" s="405">
        <f t="shared" si="183"/>
        <v>0</v>
      </c>
      <c r="FU133" s="405">
        <f t="shared" si="183"/>
        <v>0</v>
      </c>
      <c r="FV133" s="405">
        <f t="shared" si="183"/>
        <v>0</v>
      </c>
      <c r="FW133" s="397">
        <f t="shared" si="258"/>
        <v>-16356.450111080161</v>
      </c>
      <c r="FX133" s="406">
        <f t="shared" si="259"/>
        <v>0</v>
      </c>
      <c r="FY133" s="331">
        <f t="shared" si="260"/>
        <v>6.1389482230834718</v>
      </c>
      <c r="FZ133" s="382">
        <f t="shared" si="261"/>
        <v>565.0910517769164</v>
      </c>
      <c r="GA133" s="331">
        <f t="shared" si="262"/>
        <v>0</v>
      </c>
      <c r="GB133" s="407">
        <f t="shared" si="263"/>
        <v>0</v>
      </c>
      <c r="GC133" s="407">
        <f t="shared" si="264"/>
        <v>0</v>
      </c>
      <c r="GD133" s="407">
        <f t="shared" si="265"/>
        <v>0</v>
      </c>
      <c r="GE133" s="407">
        <f t="shared" si="266"/>
        <v>0</v>
      </c>
      <c r="GF133" s="407">
        <f t="shared" si="267"/>
        <v>0</v>
      </c>
      <c r="GG133" s="407">
        <f t="shared" si="268"/>
        <v>-4.5474735088646412E-13</v>
      </c>
      <c r="GH133" s="407">
        <f t="shared" si="269"/>
        <v>0</v>
      </c>
      <c r="GI133" s="407">
        <f t="shared" si="270"/>
        <v>-2.5757174171303632E-14</v>
      </c>
      <c r="GJ133">
        <f t="shared" si="271"/>
        <v>0</v>
      </c>
      <c r="GK133" s="382">
        <f t="shared" si="272"/>
        <v>-4.8050452505776775E-13</v>
      </c>
      <c r="GL133">
        <v>2</v>
      </c>
      <c r="GM133">
        <f t="shared" si="273"/>
        <v>460</v>
      </c>
      <c r="GN133">
        <f t="shared" si="273"/>
        <v>0</v>
      </c>
      <c r="GO133">
        <f t="shared" si="273"/>
        <v>0</v>
      </c>
      <c r="GP133">
        <f t="shared" si="273"/>
        <v>0</v>
      </c>
      <c r="GQ133">
        <f t="shared" si="273"/>
        <v>0</v>
      </c>
      <c r="GR133">
        <f t="shared" si="202"/>
        <v>0</v>
      </c>
      <c r="GS133">
        <f t="shared" si="202"/>
        <v>19606.680111080153</v>
      </c>
      <c r="GT133">
        <f t="shared" si="202"/>
        <v>0</v>
      </c>
      <c r="GU133">
        <f t="shared" si="202"/>
        <v>213</v>
      </c>
      <c r="GV133">
        <f t="shared" si="202"/>
        <v>0</v>
      </c>
    </row>
    <row r="134" spans="1:204" customFormat="1" x14ac:dyDescent="0.25">
      <c r="A134" s="378">
        <v>31037</v>
      </c>
      <c r="B134" s="32" t="s">
        <v>1267</v>
      </c>
      <c r="C134" t="s">
        <v>888</v>
      </c>
      <c r="D134">
        <v>2</v>
      </c>
      <c r="E134" s="379">
        <v>1090</v>
      </c>
      <c r="F134" s="379">
        <v>4194</v>
      </c>
      <c r="G134" s="379">
        <v>2223</v>
      </c>
      <c r="H134" s="379">
        <v>0</v>
      </c>
      <c r="I134" s="379">
        <v>8144</v>
      </c>
      <c r="J134" s="379">
        <v>0</v>
      </c>
      <c r="K134" s="379">
        <v>1050</v>
      </c>
      <c r="L134" s="379">
        <v>2434</v>
      </c>
      <c r="M134" s="380">
        <v>730.83175661252335</v>
      </c>
      <c r="N134" s="381">
        <f t="shared" si="203"/>
        <v>19865.831756612522</v>
      </c>
      <c r="O134" s="379">
        <v>1264</v>
      </c>
      <c r="P134" s="379">
        <v>3786</v>
      </c>
      <c r="Q134" s="379">
        <v>2093</v>
      </c>
      <c r="R134" s="379">
        <v>0</v>
      </c>
      <c r="S134" s="379">
        <v>6668</v>
      </c>
      <c r="T134" s="379">
        <v>0</v>
      </c>
      <c r="U134" s="379">
        <v>615</v>
      </c>
      <c r="V134" s="379">
        <v>1184</v>
      </c>
      <c r="W134" s="480">
        <f>(VLOOKUP(A134,'[1]floresta plant'!$A$4:$F$573,6,0))*1000</f>
        <v>5022.4362801567368</v>
      </c>
      <c r="X134" s="24">
        <f t="shared" si="204"/>
        <v>20632.436280156737</v>
      </c>
      <c r="Y134" s="53">
        <f t="shared" si="193"/>
        <v>-130</v>
      </c>
      <c r="Z134" s="53">
        <f t="shared" si="193"/>
        <v>0</v>
      </c>
      <c r="AA134" s="53">
        <f t="shared" si="193"/>
        <v>-1476</v>
      </c>
      <c r="AB134" s="53">
        <f t="shared" si="193"/>
        <v>0</v>
      </c>
      <c r="AC134" s="53">
        <f t="shared" si="193"/>
        <v>-435</v>
      </c>
      <c r="AD134" s="53">
        <f t="shared" si="193"/>
        <v>-1250</v>
      </c>
      <c r="AE134" s="53">
        <f t="shared" si="190"/>
        <v>4291.6045235442134</v>
      </c>
      <c r="AF134" s="53">
        <f t="shared" si="205"/>
        <v>-408</v>
      </c>
      <c r="AG134" s="53">
        <f t="shared" si="206"/>
        <v>174</v>
      </c>
      <c r="AH134" s="53">
        <f t="shared" si="207"/>
        <v>-124.02452354421428</v>
      </c>
      <c r="AI134" s="53">
        <f t="shared" si="274"/>
        <v>766.60452354421432</v>
      </c>
      <c r="AJ134" s="469">
        <v>0</v>
      </c>
      <c r="AK134" s="469">
        <v>0</v>
      </c>
      <c r="AL134" s="469">
        <v>642.58000000000004</v>
      </c>
      <c r="AM134" s="470">
        <f t="shared" si="208"/>
        <v>642.58000000000004</v>
      </c>
      <c r="AN134" s="53">
        <f t="shared" si="209"/>
        <v>-124.02452354421428</v>
      </c>
      <c r="AO134" s="382">
        <f t="shared" si="210"/>
        <v>2</v>
      </c>
      <c r="AP134">
        <v>2</v>
      </c>
      <c r="AQ134" s="383">
        <f t="shared" si="211"/>
        <v>4465.6045235442134</v>
      </c>
      <c r="AR134" s="383">
        <f t="shared" si="212"/>
        <v>-3699</v>
      </c>
      <c r="AS134" s="383">
        <f t="shared" si="213"/>
        <v>0</v>
      </c>
      <c r="AT134" s="383">
        <f t="shared" si="214"/>
        <v>3569</v>
      </c>
      <c r="AU134" s="383">
        <f t="shared" si="215"/>
        <v>124.02452354421428</v>
      </c>
      <c r="AV134" s="383">
        <f t="shared" si="216"/>
        <v>1</v>
      </c>
      <c r="AW134" s="383">
        <f t="shared" si="217"/>
        <v>1</v>
      </c>
      <c r="AX134" s="383">
        <f t="shared" si="218"/>
        <v>1</v>
      </c>
      <c r="AY134" s="383">
        <f t="shared" si="219"/>
        <v>0</v>
      </c>
      <c r="AZ134">
        <f t="shared" si="220"/>
        <v>0</v>
      </c>
      <c r="BA134">
        <f t="shared" si="221"/>
        <v>0</v>
      </c>
      <c r="BB134" s="383">
        <f t="shared" si="222"/>
        <v>0</v>
      </c>
      <c r="BC134" s="384">
        <f t="shared" si="188"/>
        <v>3.5144633684779672E-2</v>
      </c>
      <c r="BD134" s="384">
        <f t="shared" si="188"/>
        <v>0</v>
      </c>
      <c r="BE134" s="384">
        <f t="shared" si="188"/>
        <v>0.39902676399026765</v>
      </c>
      <c r="BF134" s="384">
        <f t="shared" si="186"/>
        <v>0</v>
      </c>
      <c r="BG134" s="384">
        <f t="shared" si="186"/>
        <v>0.11759935117599352</v>
      </c>
      <c r="BH134" s="384">
        <f t="shared" si="186"/>
        <v>0.33792917004595835</v>
      </c>
      <c r="BI134" s="384">
        <f t="shared" si="182"/>
        <v>4291.6045235442134</v>
      </c>
      <c r="BJ134" s="384">
        <f t="shared" si="182"/>
        <v>0.11030008110300081</v>
      </c>
      <c r="BK134" s="384">
        <f t="shared" si="182"/>
        <v>174</v>
      </c>
      <c r="BL134" s="474">
        <f t="shared" si="223"/>
        <v>3699</v>
      </c>
      <c r="BM134" s="409">
        <f t="shared" si="224"/>
        <v>-124.02452354421428</v>
      </c>
      <c r="BN134" s="473">
        <f t="shared" si="225"/>
        <v>4465.6045235442134</v>
      </c>
      <c r="BO134" s="387">
        <f t="shared" si="226"/>
        <v>0.82833129993880805</v>
      </c>
      <c r="BP134" s="387">
        <f t="shared" si="227"/>
        <v>2.7773288675769215E-2</v>
      </c>
      <c r="BQ134" s="388">
        <f t="shared" si="228"/>
        <v>0.14389541138542272</v>
      </c>
      <c r="BR134" s="389">
        <f t="shared" si="229"/>
        <v>0</v>
      </c>
      <c r="BS134" s="390">
        <f t="shared" si="230"/>
        <v>-130</v>
      </c>
      <c r="BT134" s="391">
        <f t="shared" si="180"/>
        <v>0</v>
      </c>
      <c r="BU134" s="391">
        <f t="shared" si="180"/>
        <v>0</v>
      </c>
      <c r="BV134" s="391">
        <f t="shared" si="180"/>
        <v>0</v>
      </c>
      <c r="BW134" s="391">
        <f t="shared" si="180"/>
        <v>0</v>
      </c>
      <c r="BX134" s="391">
        <f t="shared" si="180"/>
        <v>0</v>
      </c>
      <c r="BY134" s="391">
        <f t="shared" si="200"/>
        <v>0</v>
      </c>
      <c r="BZ134" s="391">
        <f t="shared" si="200"/>
        <v>0</v>
      </c>
      <c r="CA134" s="391">
        <f t="shared" si="200"/>
        <v>0</v>
      </c>
      <c r="CB134" s="391">
        <f t="shared" si="231"/>
        <v>0</v>
      </c>
      <c r="CC134" s="391">
        <f t="shared" si="231"/>
        <v>0</v>
      </c>
      <c r="CD134" s="392">
        <f t="shared" si="232"/>
        <v>0</v>
      </c>
      <c r="CE134" s="393">
        <f t="shared" si="233"/>
        <v>0</v>
      </c>
      <c r="CF134" s="392">
        <f t="shared" si="194"/>
        <v>0</v>
      </c>
      <c r="CG134" s="392">
        <f t="shared" si="194"/>
        <v>0</v>
      </c>
      <c r="CH134" s="392">
        <f t="shared" si="194"/>
        <v>0</v>
      </c>
      <c r="CI134" s="392">
        <f t="shared" si="194"/>
        <v>0</v>
      </c>
      <c r="CJ134" s="392">
        <f t="shared" si="194"/>
        <v>0</v>
      </c>
      <c r="CK134" s="392">
        <f t="shared" si="194"/>
        <v>0</v>
      </c>
      <c r="CL134" s="392">
        <f t="shared" si="191"/>
        <v>0</v>
      </c>
      <c r="CM134" s="392">
        <f t="shared" si="234"/>
        <v>0</v>
      </c>
      <c r="CN134" s="392">
        <f t="shared" si="235"/>
        <v>0</v>
      </c>
      <c r="CO134" s="394">
        <f t="shared" si="236"/>
        <v>0</v>
      </c>
      <c r="CP134" s="394">
        <f t="shared" si="236"/>
        <v>0</v>
      </c>
      <c r="CQ134" s="395">
        <f t="shared" si="237"/>
        <v>-1476</v>
      </c>
      <c r="CR134" s="394">
        <f t="shared" si="198"/>
        <v>0</v>
      </c>
      <c r="CS134" s="394">
        <f t="shared" si="198"/>
        <v>0</v>
      </c>
      <c r="CT134" s="394">
        <f t="shared" si="198"/>
        <v>0</v>
      </c>
      <c r="CU134" s="394">
        <f t="shared" si="198"/>
        <v>0</v>
      </c>
      <c r="CV134" s="394">
        <f t="shared" si="198"/>
        <v>0</v>
      </c>
      <c r="CW134" s="394">
        <f t="shared" si="198"/>
        <v>0</v>
      </c>
      <c r="CX134" s="396">
        <f t="shared" si="238"/>
        <v>0</v>
      </c>
      <c r="CY134" s="396">
        <f t="shared" si="238"/>
        <v>0</v>
      </c>
      <c r="CZ134" s="397">
        <f t="shared" si="239"/>
        <v>0</v>
      </c>
      <c r="DA134" s="397">
        <f t="shared" si="239"/>
        <v>0</v>
      </c>
      <c r="DB134" s="397">
        <f t="shared" si="239"/>
        <v>0</v>
      </c>
      <c r="DC134" s="397">
        <f t="shared" si="240"/>
        <v>0</v>
      </c>
      <c r="DD134" s="397">
        <f t="shared" si="196"/>
        <v>0</v>
      </c>
      <c r="DE134" s="397">
        <f t="shared" si="196"/>
        <v>0</v>
      </c>
      <c r="DF134" s="397">
        <f t="shared" si="196"/>
        <v>0</v>
      </c>
      <c r="DG134" s="397">
        <f t="shared" si="196"/>
        <v>0</v>
      </c>
      <c r="DH134" s="397">
        <f t="shared" si="196"/>
        <v>0</v>
      </c>
      <c r="DI134" s="398">
        <f t="shared" si="241"/>
        <v>0</v>
      </c>
      <c r="DJ134" s="398">
        <f t="shared" si="241"/>
        <v>0</v>
      </c>
      <c r="DK134" s="399">
        <f t="shared" si="242"/>
        <v>0</v>
      </c>
      <c r="DL134" s="399">
        <f t="shared" si="242"/>
        <v>0</v>
      </c>
      <c r="DM134" s="399">
        <f t="shared" si="242"/>
        <v>0</v>
      </c>
      <c r="DN134" s="399">
        <f t="shared" si="242"/>
        <v>0</v>
      </c>
      <c r="DO134" s="399">
        <f t="shared" si="243"/>
        <v>-435</v>
      </c>
      <c r="DP134" s="399">
        <f t="shared" si="244"/>
        <v>0</v>
      </c>
      <c r="DQ134" s="399">
        <f t="shared" si="244"/>
        <v>0</v>
      </c>
      <c r="DR134" s="399">
        <f t="shared" si="244"/>
        <v>0</v>
      </c>
      <c r="DS134" s="399">
        <f t="shared" si="244"/>
        <v>0</v>
      </c>
      <c r="DT134" s="400">
        <f t="shared" si="245"/>
        <v>0</v>
      </c>
      <c r="DU134" s="400">
        <f t="shared" si="245"/>
        <v>0</v>
      </c>
      <c r="DV134" s="386">
        <f t="shared" si="197"/>
        <v>0</v>
      </c>
      <c r="DW134" s="386">
        <f t="shared" si="197"/>
        <v>0</v>
      </c>
      <c r="DX134" s="386">
        <f t="shared" si="197"/>
        <v>0</v>
      </c>
      <c r="DY134" s="386">
        <f t="shared" si="197"/>
        <v>0</v>
      </c>
      <c r="DZ134" s="386">
        <f t="shared" si="197"/>
        <v>0</v>
      </c>
      <c r="EA134" s="401">
        <f t="shared" si="246"/>
        <v>-1250</v>
      </c>
      <c r="EB134" s="386">
        <f t="shared" si="247"/>
        <v>0</v>
      </c>
      <c r="EC134" s="386">
        <f t="shared" si="247"/>
        <v>0</v>
      </c>
      <c r="ED134" s="386">
        <f t="shared" si="247"/>
        <v>0</v>
      </c>
      <c r="EE134" s="385">
        <f t="shared" si="248"/>
        <v>0</v>
      </c>
      <c r="EF134" s="385">
        <f t="shared" si="248"/>
        <v>0</v>
      </c>
      <c r="EG134" s="402">
        <f t="shared" si="199"/>
        <v>124.93461638155831</v>
      </c>
      <c r="EH134" s="402">
        <f t="shared" si="199"/>
        <v>0</v>
      </c>
      <c r="EI134" s="402">
        <f t="shared" si="199"/>
        <v>1418.4884136860005</v>
      </c>
      <c r="EJ134" s="402">
        <f t="shared" si="199"/>
        <v>0</v>
      </c>
      <c r="EK134" s="402">
        <f t="shared" si="199"/>
        <v>418.05044712290663</v>
      </c>
      <c r="EL134" s="402">
        <f t="shared" si="199"/>
        <v>1201.2943882842144</v>
      </c>
      <c r="EM134" s="402">
        <f t="shared" si="249"/>
        <v>4291.6045235442134</v>
      </c>
      <c r="EN134" s="402">
        <f t="shared" si="250"/>
        <v>392.10248833596756</v>
      </c>
      <c r="EO134" s="402">
        <f t="shared" si="250"/>
        <v>0</v>
      </c>
      <c r="EP134" s="402">
        <f t="shared" si="251"/>
        <v>119.19197131463044</v>
      </c>
      <c r="EQ134" s="402">
        <f t="shared" si="252"/>
        <v>617.54219841893564</v>
      </c>
      <c r="ER134" s="394">
        <f t="shared" si="195"/>
        <v>0</v>
      </c>
      <c r="ES134" s="394">
        <f t="shared" si="195"/>
        <v>0</v>
      </c>
      <c r="ET134" s="394">
        <f t="shared" si="195"/>
        <v>0</v>
      </c>
      <c r="EU134" s="394">
        <f t="shared" si="195"/>
        <v>0</v>
      </c>
      <c r="EV134" s="394">
        <f t="shared" si="195"/>
        <v>0</v>
      </c>
      <c r="EW134" s="394">
        <f t="shared" si="195"/>
        <v>0</v>
      </c>
      <c r="EX134" s="394">
        <f t="shared" si="192"/>
        <v>0</v>
      </c>
      <c r="EY134" s="403">
        <f t="shared" si="253"/>
        <v>-408</v>
      </c>
      <c r="EZ134" s="394">
        <f t="shared" si="254"/>
        <v>0</v>
      </c>
      <c r="FA134" s="396">
        <f t="shared" si="255"/>
        <v>0</v>
      </c>
      <c r="FB134" s="396">
        <f t="shared" si="255"/>
        <v>0</v>
      </c>
      <c r="FC134" s="404">
        <f t="shared" si="181"/>
        <v>5.0653836184416976</v>
      </c>
      <c r="FD134" s="404">
        <f t="shared" si="181"/>
        <v>0</v>
      </c>
      <c r="FE134" s="404">
        <f t="shared" si="181"/>
        <v>57.51158631399958</v>
      </c>
      <c r="FF134" s="404">
        <f t="shared" si="181"/>
        <v>0</v>
      </c>
      <c r="FG134" s="404">
        <f t="shared" si="181"/>
        <v>16.949552877093371</v>
      </c>
      <c r="FH134" s="404">
        <f t="shared" si="201"/>
        <v>48.705611715785544</v>
      </c>
      <c r="FI134" s="404">
        <f t="shared" si="201"/>
        <v>0</v>
      </c>
      <c r="FJ134" s="404">
        <f t="shared" si="201"/>
        <v>15.897511664032404</v>
      </c>
      <c r="FK134" s="392">
        <f t="shared" si="256"/>
        <v>174</v>
      </c>
      <c r="FL134" s="384">
        <f t="shared" si="257"/>
        <v>4.8325522295838432</v>
      </c>
      <c r="FM134" s="384">
        <f t="shared" si="257"/>
        <v>25.037801581063555</v>
      </c>
      <c r="FN134" s="405">
        <f t="shared" si="189"/>
        <v>0</v>
      </c>
      <c r="FO134" s="405">
        <f t="shared" si="189"/>
        <v>0</v>
      </c>
      <c r="FP134" s="405">
        <f t="shared" si="189"/>
        <v>0</v>
      </c>
      <c r="FQ134" s="405">
        <f t="shared" si="187"/>
        <v>0</v>
      </c>
      <c r="FR134" s="405">
        <f t="shared" si="187"/>
        <v>0</v>
      </c>
      <c r="FS134" s="405">
        <f t="shared" si="187"/>
        <v>0</v>
      </c>
      <c r="FT134" s="405">
        <f t="shared" si="183"/>
        <v>0</v>
      </c>
      <c r="FU134" s="405">
        <f t="shared" si="183"/>
        <v>0</v>
      </c>
      <c r="FV134" s="405">
        <f t="shared" si="183"/>
        <v>0</v>
      </c>
      <c r="FW134" s="397">
        <f t="shared" si="258"/>
        <v>-124.02452354421428</v>
      </c>
      <c r="FX134" s="406">
        <f t="shared" si="259"/>
        <v>0</v>
      </c>
      <c r="FY134" s="331">
        <f t="shared" si="260"/>
        <v>25.037801581063555</v>
      </c>
      <c r="FZ134" s="382">
        <f t="shared" si="261"/>
        <v>617.54219841893644</v>
      </c>
      <c r="GA134" s="331">
        <f t="shared" si="262"/>
        <v>0</v>
      </c>
      <c r="GB134" s="407">
        <f t="shared" si="263"/>
        <v>0</v>
      </c>
      <c r="GC134" s="407">
        <f t="shared" si="264"/>
        <v>0</v>
      </c>
      <c r="GD134" s="407">
        <f t="shared" si="265"/>
        <v>0</v>
      </c>
      <c r="GE134" s="407">
        <f t="shared" si="266"/>
        <v>0</v>
      </c>
      <c r="GF134" s="407">
        <f t="shared" si="267"/>
        <v>0</v>
      </c>
      <c r="GG134" s="407">
        <f t="shared" si="268"/>
        <v>0</v>
      </c>
      <c r="GH134" s="407">
        <f t="shared" si="269"/>
        <v>0</v>
      </c>
      <c r="GI134" s="407">
        <f t="shared" si="270"/>
        <v>3.5527136788005009E-15</v>
      </c>
      <c r="GJ134">
        <f t="shared" si="271"/>
        <v>0</v>
      </c>
      <c r="GK134" s="382">
        <f t="shared" si="272"/>
        <v>3.5527136788005009E-15</v>
      </c>
      <c r="GL134">
        <v>2</v>
      </c>
      <c r="GM134">
        <f t="shared" si="273"/>
        <v>0</v>
      </c>
      <c r="GN134">
        <f t="shared" si="273"/>
        <v>0</v>
      </c>
      <c r="GO134">
        <f t="shared" si="273"/>
        <v>0</v>
      </c>
      <c r="GP134">
        <f t="shared" si="273"/>
        <v>0</v>
      </c>
      <c r="GQ134">
        <f t="shared" si="273"/>
        <v>0</v>
      </c>
      <c r="GR134">
        <f t="shared" si="202"/>
        <v>0</v>
      </c>
      <c r="GS134">
        <f t="shared" si="202"/>
        <v>4291.6045235442134</v>
      </c>
      <c r="GT134">
        <f t="shared" si="202"/>
        <v>0</v>
      </c>
      <c r="GU134">
        <f t="shared" si="202"/>
        <v>174</v>
      </c>
      <c r="GV134">
        <f t="shared" si="202"/>
        <v>0</v>
      </c>
    </row>
    <row r="135" spans="1:204" customFormat="1" x14ac:dyDescent="0.25">
      <c r="A135" s="378">
        <v>31038</v>
      </c>
      <c r="B135" s="32" t="s">
        <v>1268</v>
      </c>
      <c r="C135" t="s">
        <v>888</v>
      </c>
      <c r="D135">
        <v>2</v>
      </c>
      <c r="E135" s="379">
        <v>314</v>
      </c>
      <c r="F135" s="379">
        <v>18269</v>
      </c>
      <c r="G135" s="379">
        <v>253</v>
      </c>
      <c r="H135" s="379">
        <v>0</v>
      </c>
      <c r="I135" s="379">
        <v>1675</v>
      </c>
      <c r="J135" s="379">
        <v>0</v>
      </c>
      <c r="K135" s="379">
        <v>1625</v>
      </c>
      <c r="L135" s="379">
        <v>710</v>
      </c>
      <c r="M135" s="380">
        <v>0</v>
      </c>
      <c r="N135" s="381">
        <f t="shared" si="203"/>
        <v>22846</v>
      </c>
      <c r="O135" s="379">
        <v>438</v>
      </c>
      <c r="P135" s="379">
        <v>17456</v>
      </c>
      <c r="Q135" s="379">
        <v>340</v>
      </c>
      <c r="R135" s="379">
        <v>0</v>
      </c>
      <c r="S135" s="379">
        <v>1850</v>
      </c>
      <c r="T135" s="379">
        <v>0</v>
      </c>
      <c r="U135" s="379">
        <v>914</v>
      </c>
      <c r="V135" s="379">
        <v>615</v>
      </c>
      <c r="W135" s="480">
        <f>(VLOOKUP(A135,'[1]floresta plant'!$A$4:$F$573,6,0))*1000</f>
        <v>94.258251263403125</v>
      </c>
      <c r="X135" s="24">
        <f t="shared" si="204"/>
        <v>21707.258251263404</v>
      </c>
      <c r="Y135" s="53">
        <f t="shared" si="193"/>
        <v>87</v>
      </c>
      <c r="Z135" s="53">
        <f t="shared" si="193"/>
        <v>0</v>
      </c>
      <c r="AA135" s="53">
        <f t="shared" si="193"/>
        <v>175</v>
      </c>
      <c r="AB135" s="53">
        <f t="shared" si="193"/>
        <v>0</v>
      </c>
      <c r="AC135" s="53">
        <f t="shared" si="193"/>
        <v>-711</v>
      </c>
      <c r="AD135" s="53">
        <f t="shared" si="193"/>
        <v>-95</v>
      </c>
      <c r="AE135" s="53">
        <f t="shared" si="190"/>
        <v>94.258251263403125</v>
      </c>
      <c r="AF135" s="53">
        <f t="shared" si="205"/>
        <v>-813</v>
      </c>
      <c r="AG135" s="53">
        <f t="shared" si="206"/>
        <v>124</v>
      </c>
      <c r="AH135" s="53">
        <f t="shared" si="207"/>
        <v>1291.8817487365966</v>
      </c>
      <c r="AI135" s="53">
        <f t="shared" si="274"/>
        <v>-1138.7417487365965</v>
      </c>
      <c r="AJ135" s="469">
        <v>0</v>
      </c>
      <c r="AK135" s="469">
        <v>0</v>
      </c>
      <c r="AL135" s="469">
        <v>153.14000000000001</v>
      </c>
      <c r="AM135" s="470">
        <f t="shared" si="208"/>
        <v>153.14000000000001</v>
      </c>
      <c r="AN135" s="53">
        <f t="shared" si="209"/>
        <v>1291.8817487365966</v>
      </c>
      <c r="AO135" s="382">
        <f t="shared" si="210"/>
        <v>3</v>
      </c>
      <c r="AP135">
        <v>2</v>
      </c>
      <c r="AQ135" s="383">
        <f t="shared" si="211"/>
        <v>480.25825126340311</v>
      </c>
      <c r="AR135" s="383">
        <f t="shared" si="212"/>
        <v>-1619</v>
      </c>
      <c r="AS135" s="383">
        <f t="shared" si="213"/>
        <v>87</v>
      </c>
      <c r="AT135" s="383">
        <f t="shared" si="214"/>
        <v>1619</v>
      </c>
      <c r="AU135" s="383">
        <f t="shared" si="215"/>
        <v>0</v>
      </c>
      <c r="AV135" s="383">
        <f t="shared" si="216"/>
        <v>1</v>
      </c>
      <c r="AW135" s="383">
        <f t="shared" si="217"/>
        <v>0</v>
      </c>
      <c r="AX135" s="383">
        <f t="shared" si="218"/>
        <v>1</v>
      </c>
      <c r="AY135" s="383">
        <f t="shared" si="219"/>
        <v>87</v>
      </c>
      <c r="AZ135">
        <f t="shared" si="220"/>
        <v>0</v>
      </c>
      <c r="BA135">
        <f t="shared" si="221"/>
        <v>0</v>
      </c>
      <c r="BB135" s="383">
        <f t="shared" si="222"/>
        <v>0</v>
      </c>
      <c r="BC135" s="384">
        <f t="shared" si="188"/>
        <v>87</v>
      </c>
      <c r="BD135" s="384">
        <f t="shared" si="188"/>
        <v>0</v>
      </c>
      <c r="BE135" s="384">
        <f t="shared" si="188"/>
        <v>175</v>
      </c>
      <c r="BF135" s="384">
        <f t="shared" si="186"/>
        <v>0</v>
      </c>
      <c r="BG135" s="384">
        <f t="shared" si="186"/>
        <v>0.43915997529339096</v>
      </c>
      <c r="BH135" s="384">
        <f t="shared" si="186"/>
        <v>5.8678196417541691E-2</v>
      </c>
      <c r="BI135" s="384">
        <f t="shared" si="182"/>
        <v>94.258251263403125</v>
      </c>
      <c r="BJ135" s="384">
        <f t="shared" si="182"/>
        <v>0.5021618282890673</v>
      </c>
      <c r="BK135" s="384">
        <f t="shared" si="182"/>
        <v>124</v>
      </c>
      <c r="BL135" s="474">
        <f t="shared" si="223"/>
        <v>1532</v>
      </c>
      <c r="BM135" s="409">
        <f t="shared" si="224"/>
        <v>1291.8817487365966</v>
      </c>
      <c r="BN135" s="473">
        <f t="shared" si="225"/>
        <v>393.25825126340311</v>
      </c>
      <c r="BO135" s="387">
        <f t="shared" si="226"/>
        <v>1</v>
      </c>
      <c r="BP135" s="387">
        <f t="shared" si="227"/>
        <v>0</v>
      </c>
      <c r="BQ135" s="388">
        <f t="shared" si="228"/>
        <v>0</v>
      </c>
      <c r="BR135" s="389">
        <f t="shared" si="229"/>
        <v>1138.7417487365969</v>
      </c>
      <c r="BS135" s="390">
        <f t="shared" si="230"/>
        <v>87</v>
      </c>
      <c r="BT135" s="391">
        <f t="shared" si="180"/>
        <v>0</v>
      </c>
      <c r="BU135" s="391">
        <f t="shared" si="180"/>
        <v>0</v>
      </c>
      <c r="BV135" s="391">
        <f t="shared" si="180"/>
        <v>0</v>
      </c>
      <c r="BW135" s="391">
        <f t="shared" si="180"/>
        <v>38.206917850525016</v>
      </c>
      <c r="BX135" s="391">
        <f t="shared" si="180"/>
        <v>5.1050030883261268</v>
      </c>
      <c r="BY135" s="391">
        <f t="shared" si="200"/>
        <v>0</v>
      </c>
      <c r="BZ135" s="391">
        <f t="shared" si="200"/>
        <v>43.688079061148855</v>
      </c>
      <c r="CA135" s="391">
        <f t="shared" si="200"/>
        <v>0</v>
      </c>
      <c r="CB135" s="391">
        <f t="shared" si="231"/>
        <v>0</v>
      </c>
      <c r="CC135" s="391">
        <f t="shared" si="231"/>
        <v>0</v>
      </c>
      <c r="CD135" s="392">
        <f t="shared" si="232"/>
        <v>0</v>
      </c>
      <c r="CE135" s="393">
        <f t="shared" si="233"/>
        <v>0</v>
      </c>
      <c r="CF135" s="392">
        <f t="shared" si="194"/>
        <v>0</v>
      </c>
      <c r="CG135" s="392">
        <f t="shared" si="194"/>
        <v>0</v>
      </c>
      <c r="CH135" s="392">
        <f t="shared" si="194"/>
        <v>0</v>
      </c>
      <c r="CI135" s="392">
        <f t="shared" si="194"/>
        <v>0</v>
      </c>
      <c r="CJ135" s="392">
        <f t="shared" si="194"/>
        <v>0</v>
      </c>
      <c r="CK135" s="392">
        <f t="shared" si="194"/>
        <v>0</v>
      </c>
      <c r="CL135" s="392">
        <f t="shared" si="191"/>
        <v>0</v>
      </c>
      <c r="CM135" s="392">
        <f t="shared" si="234"/>
        <v>0</v>
      </c>
      <c r="CN135" s="392">
        <f t="shared" si="235"/>
        <v>0</v>
      </c>
      <c r="CO135" s="394">
        <f t="shared" si="236"/>
        <v>0</v>
      </c>
      <c r="CP135" s="394">
        <f t="shared" si="236"/>
        <v>0</v>
      </c>
      <c r="CQ135" s="395">
        <f t="shared" si="237"/>
        <v>175</v>
      </c>
      <c r="CR135" s="394">
        <f t="shared" si="198"/>
        <v>0</v>
      </c>
      <c r="CS135" s="394">
        <f t="shared" si="198"/>
        <v>76.852995676343411</v>
      </c>
      <c r="CT135" s="394">
        <f t="shared" si="198"/>
        <v>10.268684373069796</v>
      </c>
      <c r="CU135" s="394">
        <f t="shared" si="198"/>
        <v>0</v>
      </c>
      <c r="CV135" s="394">
        <f t="shared" si="198"/>
        <v>87.878319950586771</v>
      </c>
      <c r="CW135" s="394">
        <f t="shared" si="198"/>
        <v>0</v>
      </c>
      <c r="CX135" s="396">
        <f t="shared" si="238"/>
        <v>0</v>
      </c>
      <c r="CY135" s="396">
        <f t="shared" si="238"/>
        <v>0</v>
      </c>
      <c r="CZ135" s="397">
        <f t="shared" si="239"/>
        <v>0</v>
      </c>
      <c r="DA135" s="397">
        <f t="shared" si="239"/>
        <v>0</v>
      </c>
      <c r="DB135" s="397">
        <f t="shared" si="239"/>
        <v>0</v>
      </c>
      <c r="DC135" s="397">
        <f t="shared" si="240"/>
        <v>0</v>
      </c>
      <c r="DD135" s="397">
        <f t="shared" si="196"/>
        <v>0</v>
      </c>
      <c r="DE135" s="397">
        <f t="shared" si="196"/>
        <v>0</v>
      </c>
      <c r="DF135" s="397">
        <f t="shared" si="196"/>
        <v>0</v>
      </c>
      <c r="DG135" s="397">
        <f t="shared" si="196"/>
        <v>0</v>
      </c>
      <c r="DH135" s="397">
        <f t="shared" si="196"/>
        <v>0</v>
      </c>
      <c r="DI135" s="398">
        <f t="shared" si="241"/>
        <v>0</v>
      </c>
      <c r="DJ135" s="398">
        <f t="shared" si="241"/>
        <v>0</v>
      </c>
      <c r="DK135" s="399">
        <f t="shared" si="242"/>
        <v>0</v>
      </c>
      <c r="DL135" s="399">
        <f t="shared" si="242"/>
        <v>0</v>
      </c>
      <c r="DM135" s="399">
        <f t="shared" si="242"/>
        <v>0</v>
      </c>
      <c r="DN135" s="399">
        <f t="shared" si="242"/>
        <v>0</v>
      </c>
      <c r="DO135" s="399">
        <f t="shared" si="243"/>
        <v>-711</v>
      </c>
      <c r="DP135" s="399">
        <f t="shared" si="244"/>
        <v>0</v>
      </c>
      <c r="DQ135" s="399">
        <f t="shared" si="244"/>
        <v>0</v>
      </c>
      <c r="DR135" s="399">
        <f t="shared" si="244"/>
        <v>0</v>
      </c>
      <c r="DS135" s="399">
        <f t="shared" si="244"/>
        <v>0</v>
      </c>
      <c r="DT135" s="400">
        <f t="shared" si="245"/>
        <v>0</v>
      </c>
      <c r="DU135" s="400">
        <f t="shared" si="245"/>
        <v>0</v>
      </c>
      <c r="DV135" s="386">
        <f t="shared" si="197"/>
        <v>0</v>
      </c>
      <c r="DW135" s="386">
        <f t="shared" si="197"/>
        <v>0</v>
      </c>
      <c r="DX135" s="386">
        <f t="shared" si="197"/>
        <v>0</v>
      </c>
      <c r="DY135" s="386">
        <f t="shared" si="197"/>
        <v>0</v>
      </c>
      <c r="DZ135" s="386">
        <f t="shared" si="197"/>
        <v>0</v>
      </c>
      <c r="EA135" s="401">
        <f t="shared" si="246"/>
        <v>-95</v>
      </c>
      <c r="EB135" s="386">
        <f t="shared" si="247"/>
        <v>0</v>
      </c>
      <c r="EC135" s="386">
        <f t="shared" si="247"/>
        <v>0</v>
      </c>
      <c r="ED135" s="386">
        <f t="shared" si="247"/>
        <v>0</v>
      </c>
      <c r="EE135" s="385">
        <f t="shared" si="248"/>
        <v>0</v>
      </c>
      <c r="EF135" s="385">
        <f t="shared" si="248"/>
        <v>0</v>
      </c>
      <c r="EG135" s="402">
        <f t="shared" si="199"/>
        <v>0</v>
      </c>
      <c r="EH135" s="402">
        <f t="shared" si="199"/>
        <v>0</v>
      </c>
      <c r="EI135" s="402">
        <f t="shared" si="199"/>
        <v>0</v>
      </c>
      <c r="EJ135" s="402">
        <f t="shared" si="199"/>
        <v>0</v>
      </c>
      <c r="EK135" s="402">
        <f t="shared" si="199"/>
        <v>41.394451296034354</v>
      </c>
      <c r="EL135" s="402">
        <f t="shared" si="199"/>
        <v>5.5309041816079656</v>
      </c>
      <c r="EM135" s="402">
        <f t="shared" si="249"/>
        <v>94.258251263403125</v>
      </c>
      <c r="EN135" s="402">
        <f t="shared" si="250"/>
        <v>47.332895785760797</v>
      </c>
      <c r="EO135" s="402">
        <f t="shared" si="250"/>
        <v>0</v>
      </c>
      <c r="EP135" s="402">
        <f t="shared" si="251"/>
        <v>0</v>
      </c>
      <c r="EQ135" s="402">
        <f t="shared" si="252"/>
        <v>0</v>
      </c>
      <c r="ER135" s="394">
        <f t="shared" si="195"/>
        <v>0</v>
      </c>
      <c r="ES135" s="394">
        <f t="shared" si="195"/>
        <v>0</v>
      </c>
      <c r="ET135" s="394">
        <f t="shared" si="195"/>
        <v>0</v>
      </c>
      <c r="EU135" s="394">
        <f t="shared" si="195"/>
        <v>0</v>
      </c>
      <c r="EV135" s="394">
        <f t="shared" si="195"/>
        <v>0</v>
      </c>
      <c r="EW135" s="394">
        <f t="shared" si="195"/>
        <v>0</v>
      </c>
      <c r="EX135" s="394">
        <f t="shared" si="192"/>
        <v>0</v>
      </c>
      <c r="EY135" s="403">
        <f t="shared" si="253"/>
        <v>-813</v>
      </c>
      <c r="EZ135" s="394">
        <f t="shared" si="254"/>
        <v>0</v>
      </c>
      <c r="FA135" s="396">
        <f t="shared" si="255"/>
        <v>0</v>
      </c>
      <c r="FB135" s="396">
        <f t="shared" si="255"/>
        <v>0</v>
      </c>
      <c r="FC135" s="404">
        <f t="shared" si="181"/>
        <v>0</v>
      </c>
      <c r="FD135" s="404">
        <f t="shared" si="181"/>
        <v>0</v>
      </c>
      <c r="FE135" s="404">
        <f t="shared" si="181"/>
        <v>0</v>
      </c>
      <c r="FF135" s="404">
        <f t="shared" si="181"/>
        <v>0</v>
      </c>
      <c r="FG135" s="404">
        <f t="shared" si="181"/>
        <v>54.455836936380479</v>
      </c>
      <c r="FH135" s="404">
        <f t="shared" si="201"/>
        <v>7.2760963557751692</v>
      </c>
      <c r="FI135" s="404">
        <f t="shared" si="201"/>
        <v>0</v>
      </c>
      <c r="FJ135" s="404">
        <f t="shared" si="201"/>
        <v>62.268066707844348</v>
      </c>
      <c r="FK135" s="392">
        <f t="shared" si="256"/>
        <v>124</v>
      </c>
      <c r="FL135" s="384">
        <f t="shared" si="257"/>
        <v>0</v>
      </c>
      <c r="FM135" s="384">
        <f t="shared" si="257"/>
        <v>0</v>
      </c>
      <c r="FN135" s="405">
        <f t="shared" si="189"/>
        <v>0</v>
      </c>
      <c r="FO135" s="405">
        <f t="shared" si="189"/>
        <v>0</v>
      </c>
      <c r="FP135" s="405">
        <f t="shared" si="189"/>
        <v>0</v>
      </c>
      <c r="FQ135" s="405">
        <f t="shared" si="187"/>
        <v>0</v>
      </c>
      <c r="FR135" s="405">
        <f t="shared" si="187"/>
        <v>500.08979824071673</v>
      </c>
      <c r="FS135" s="405">
        <f t="shared" si="187"/>
        <v>66.819312001220936</v>
      </c>
      <c r="FT135" s="405">
        <f t="shared" si="183"/>
        <v>0</v>
      </c>
      <c r="FU135" s="405">
        <f t="shared" si="183"/>
        <v>571.83263849465925</v>
      </c>
      <c r="FV135" s="405">
        <f t="shared" si="183"/>
        <v>0</v>
      </c>
      <c r="FW135" s="397">
        <f t="shared" si="258"/>
        <v>1291.8817487365966</v>
      </c>
      <c r="FX135" s="406">
        <f t="shared" si="259"/>
        <v>153.13999999999965</v>
      </c>
      <c r="FY135" s="331">
        <f t="shared" si="260"/>
        <v>153.13999999999965</v>
      </c>
      <c r="FZ135" s="382">
        <f t="shared" si="261"/>
        <v>3.694822225952521E-13</v>
      </c>
      <c r="GA135" s="331">
        <f t="shared" si="262"/>
        <v>0</v>
      </c>
      <c r="GB135" s="407">
        <f t="shared" si="263"/>
        <v>0</v>
      </c>
      <c r="GC135" s="407">
        <f t="shared" si="264"/>
        <v>0</v>
      </c>
      <c r="GD135" s="407">
        <f t="shared" si="265"/>
        <v>0</v>
      </c>
      <c r="GE135" s="407">
        <f t="shared" si="266"/>
        <v>0</v>
      </c>
      <c r="GF135" s="407">
        <f t="shared" si="267"/>
        <v>0</v>
      </c>
      <c r="GG135" s="407">
        <f t="shared" si="268"/>
        <v>7.1054273576010019E-15</v>
      </c>
      <c r="GH135" s="407">
        <f t="shared" si="269"/>
        <v>0</v>
      </c>
      <c r="GI135" s="407">
        <f t="shared" si="270"/>
        <v>0</v>
      </c>
      <c r="GJ135">
        <f t="shared" si="271"/>
        <v>0</v>
      </c>
      <c r="GK135" s="382">
        <f t="shared" si="272"/>
        <v>7.1054273576010019E-15</v>
      </c>
      <c r="GL135">
        <v>2</v>
      </c>
      <c r="GM135">
        <f t="shared" si="273"/>
        <v>87</v>
      </c>
      <c r="GN135">
        <f t="shared" si="273"/>
        <v>0</v>
      </c>
      <c r="GO135">
        <f t="shared" si="273"/>
        <v>175</v>
      </c>
      <c r="GP135">
        <f t="shared" si="273"/>
        <v>0</v>
      </c>
      <c r="GQ135">
        <f t="shared" si="273"/>
        <v>0</v>
      </c>
      <c r="GR135">
        <f t="shared" si="202"/>
        <v>0</v>
      </c>
      <c r="GS135">
        <f t="shared" si="202"/>
        <v>94.258251263403125</v>
      </c>
      <c r="GT135">
        <f t="shared" si="202"/>
        <v>0</v>
      </c>
      <c r="GU135">
        <f t="shared" si="202"/>
        <v>124</v>
      </c>
      <c r="GV135">
        <f t="shared" si="202"/>
        <v>1291.8817487365966</v>
      </c>
    </row>
    <row r="136" spans="1:204" customFormat="1" x14ac:dyDescent="0.25">
      <c r="A136" s="378">
        <v>31039</v>
      </c>
      <c r="B136" s="32" t="s">
        <v>1269</v>
      </c>
      <c r="C136" t="s">
        <v>888</v>
      </c>
      <c r="D136">
        <v>2</v>
      </c>
      <c r="E136" s="379">
        <v>221</v>
      </c>
      <c r="F136" s="379">
        <v>715</v>
      </c>
      <c r="G136" s="379">
        <v>771</v>
      </c>
      <c r="H136" s="379">
        <v>0</v>
      </c>
      <c r="I136" s="379">
        <v>2590</v>
      </c>
      <c r="J136" s="379">
        <v>0</v>
      </c>
      <c r="K136" s="379">
        <v>191</v>
      </c>
      <c r="L136" s="379">
        <v>609</v>
      </c>
      <c r="M136" s="380">
        <v>59906.918199626707</v>
      </c>
      <c r="N136" s="381">
        <f t="shared" si="203"/>
        <v>65003.918199626707</v>
      </c>
      <c r="O136" s="379">
        <v>200</v>
      </c>
      <c r="P136" s="379">
        <v>494</v>
      </c>
      <c r="Q136" s="379">
        <v>595</v>
      </c>
      <c r="R136" s="379">
        <v>0</v>
      </c>
      <c r="S136" s="379">
        <v>1057</v>
      </c>
      <c r="T136" s="379">
        <v>0</v>
      </c>
      <c r="U136" s="379">
        <v>52</v>
      </c>
      <c r="V136" s="379">
        <v>275</v>
      </c>
      <c r="W136" s="480">
        <f>(VLOOKUP(A136,'[1]floresta plant'!$A$4:$F$573,6,0))*1000</f>
        <v>66675.9495771847</v>
      </c>
      <c r="X136" s="24">
        <f t="shared" si="204"/>
        <v>69348.9495771847</v>
      </c>
      <c r="Y136" s="53">
        <f t="shared" si="193"/>
        <v>-176</v>
      </c>
      <c r="Z136" s="53">
        <f t="shared" si="193"/>
        <v>0</v>
      </c>
      <c r="AA136" s="53">
        <f t="shared" si="193"/>
        <v>-1533</v>
      </c>
      <c r="AB136" s="53">
        <f t="shared" si="193"/>
        <v>0</v>
      </c>
      <c r="AC136" s="53">
        <f t="shared" si="193"/>
        <v>-139</v>
      </c>
      <c r="AD136" s="53">
        <f t="shared" si="193"/>
        <v>-334</v>
      </c>
      <c r="AE136" s="53">
        <f t="shared" si="190"/>
        <v>6769.0313775579925</v>
      </c>
      <c r="AF136" s="53">
        <f t="shared" si="205"/>
        <v>-221</v>
      </c>
      <c r="AG136" s="53">
        <f t="shared" si="206"/>
        <v>-21</v>
      </c>
      <c r="AH136" s="53">
        <f t="shared" si="207"/>
        <v>-3904.1713775579924</v>
      </c>
      <c r="AI136" s="53">
        <f t="shared" si="274"/>
        <v>4345.0313775579925</v>
      </c>
      <c r="AJ136" s="469">
        <v>0</v>
      </c>
      <c r="AK136" s="469">
        <v>0</v>
      </c>
      <c r="AL136" s="469">
        <v>440.86</v>
      </c>
      <c r="AM136" s="470">
        <f t="shared" si="208"/>
        <v>440.86</v>
      </c>
      <c r="AN136" s="53">
        <f t="shared" si="209"/>
        <v>-3904.1713775579924</v>
      </c>
      <c r="AO136" s="382">
        <f t="shared" si="210"/>
        <v>2</v>
      </c>
      <c r="AP136">
        <v>2</v>
      </c>
      <c r="AQ136" s="383">
        <f t="shared" si="211"/>
        <v>6769.0313775579925</v>
      </c>
      <c r="AR136" s="383">
        <f t="shared" si="212"/>
        <v>-2424</v>
      </c>
      <c r="AS136" s="383">
        <f t="shared" si="213"/>
        <v>0</v>
      </c>
      <c r="AT136" s="383">
        <f t="shared" si="214"/>
        <v>2248</v>
      </c>
      <c r="AU136" s="383">
        <f t="shared" si="215"/>
        <v>3904.1713775579924</v>
      </c>
      <c r="AV136" s="383">
        <f t="shared" si="216"/>
        <v>1</v>
      </c>
      <c r="AW136" s="383">
        <f t="shared" si="217"/>
        <v>1</v>
      </c>
      <c r="AX136" s="383">
        <f t="shared" si="218"/>
        <v>1</v>
      </c>
      <c r="AY136" s="383">
        <f t="shared" si="219"/>
        <v>0</v>
      </c>
      <c r="AZ136">
        <f t="shared" si="220"/>
        <v>0</v>
      </c>
      <c r="BA136">
        <f t="shared" si="221"/>
        <v>0</v>
      </c>
      <c r="BB136" s="383">
        <f t="shared" si="222"/>
        <v>0</v>
      </c>
      <c r="BC136" s="384">
        <f t="shared" si="188"/>
        <v>7.2607260726072612E-2</v>
      </c>
      <c r="BD136" s="384">
        <f t="shared" si="188"/>
        <v>0</v>
      </c>
      <c r="BE136" s="384">
        <f t="shared" si="188"/>
        <v>0.63242574257425743</v>
      </c>
      <c r="BF136" s="384">
        <f t="shared" si="186"/>
        <v>0</v>
      </c>
      <c r="BG136" s="384">
        <f t="shared" si="186"/>
        <v>5.7343234323432343E-2</v>
      </c>
      <c r="BH136" s="384">
        <f t="shared" si="186"/>
        <v>0.13778877887788779</v>
      </c>
      <c r="BI136" s="384">
        <f t="shared" si="182"/>
        <v>6769.0313775579925</v>
      </c>
      <c r="BJ136" s="384">
        <f t="shared" si="182"/>
        <v>9.1171617161716165E-2</v>
      </c>
      <c r="BK136" s="384">
        <f t="shared" si="182"/>
        <v>8.6633663366336641E-3</v>
      </c>
      <c r="BL136" s="474">
        <f t="shared" si="223"/>
        <v>2424</v>
      </c>
      <c r="BM136" s="409">
        <f t="shared" si="224"/>
        <v>-3904.1713775579924</v>
      </c>
      <c r="BN136" s="473">
        <f t="shared" si="225"/>
        <v>6769.0313775579925</v>
      </c>
      <c r="BO136" s="387">
        <f t="shared" si="226"/>
        <v>0.35810145717990249</v>
      </c>
      <c r="BP136" s="387">
        <f t="shared" si="227"/>
        <v>0.57676957895362391</v>
      </c>
      <c r="BQ136" s="388">
        <f t="shared" si="228"/>
        <v>6.5128963866473599E-2</v>
      </c>
      <c r="BR136" s="389">
        <f t="shared" si="229"/>
        <v>0</v>
      </c>
      <c r="BS136" s="390">
        <f t="shared" si="230"/>
        <v>-176</v>
      </c>
      <c r="BT136" s="391">
        <f t="shared" si="180"/>
        <v>0</v>
      </c>
      <c r="BU136" s="391">
        <f t="shared" si="180"/>
        <v>0</v>
      </c>
      <c r="BV136" s="391">
        <f t="shared" si="180"/>
        <v>0</v>
      </c>
      <c r="BW136" s="391">
        <f t="shared" si="180"/>
        <v>0</v>
      </c>
      <c r="BX136" s="391">
        <f t="shared" si="180"/>
        <v>0</v>
      </c>
      <c r="BY136" s="391">
        <f t="shared" si="200"/>
        <v>0</v>
      </c>
      <c r="BZ136" s="391">
        <f t="shared" si="200"/>
        <v>0</v>
      </c>
      <c r="CA136" s="391">
        <f t="shared" si="200"/>
        <v>0</v>
      </c>
      <c r="CB136" s="391">
        <f t="shared" si="231"/>
        <v>0</v>
      </c>
      <c r="CC136" s="391">
        <f t="shared" si="231"/>
        <v>0</v>
      </c>
      <c r="CD136" s="392">
        <f t="shared" si="232"/>
        <v>0</v>
      </c>
      <c r="CE136" s="393">
        <f t="shared" si="233"/>
        <v>0</v>
      </c>
      <c r="CF136" s="392">
        <f t="shared" si="194"/>
        <v>0</v>
      </c>
      <c r="CG136" s="392">
        <f t="shared" si="194"/>
        <v>0</v>
      </c>
      <c r="CH136" s="392">
        <f t="shared" si="194"/>
        <v>0</v>
      </c>
      <c r="CI136" s="392">
        <f t="shared" si="194"/>
        <v>0</v>
      </c>
      <c r="CJ136" s="392">
        <f t="shared" si="194"/>
        <v>0</v>
      </c>
      <c r="CK136" s="392">
        <f t="shared" si="194"/>
        <v>0</v>
      </c>
      <c r="CL136" s="392">
        <f t="shared" si="191"/>
        <v>0</v>
      </c>
      <c r="CM136" s="392">
        <f t="shared" si="234"/>
        <v>0</v>
      </c>
      <c r="CN136" s="392">
        <f t="shared" si="235"/>
        <v>0</v>
      </c>
      <c r="CO136" s="394">
        <f t="shared" si="236"/>
        <v>0</v>
      </c>
      <c r="CP136" s="394">
        <f t="shared" si="236"/>
        <v>0</v>
      </c>
      <c r="CQ136" s="395">
        <f t="shared" si="237"/>
        <v>-1533</v>
      </c>
      <c r="CR136" s="394">
        <f t="shared" si="198"/>
        <v>0</v>
      </c>
      <c r="CS136" s="394">
        <f t="shared" si="198"/>
        <v>0</v>
      </c>
      <c r="CT136" s="394">
        <f t="shared" si="198"/>
        <v>0</v>
      </c>
      <c r="CU136" s="394">
        <f t="shared" si="198"/>
        <v>0</v>
      </c>
      <c r="CV136" s="394">
        <f t="shared" si="198"/>
        <v>0</v>
      </c>
      <c r="CW136" s="394">
        <f t="shared" si="198"/>
        <v>0</v>
      </c>
      <c r="CX136" s="396">
        <f t="shared" si="238"/>
        <v>0</v>
      </c>
      <c r="CY136" s="396">
        <f t="shared" si="238"/>
        <v>0</v>
      </c>
      <c r="CZ136" s="397">
        <f t="shared" si="239"/>
        <v>0</v>
      </c>
      <c r="DA136" s="397">
        <f t="shared" si="239"/>
        <v>0</v>
      </c>
      <c r="DB136" s="397">
        <f t="shared" si="239"/>
        <v>0</v>
      </c>
      <c r="DC136" s="397">
        <f t="shared" si="240"/>
        <v>0</v>
      </c>
      <c r="DD136" s="397">
        <f t="shared" si="196"/>
        <v>0</v>
      </c>
      <c r="DE136" s="397">
        <f t="shared" si="196"/>
        <v>0</v>
      </c>
      <c r="DF136" s="397">
        <f t="shared" si="196"/>
        <v>0</v>
      </c>
      <c r="DG136" s="397">
        <f t="shared" si="196"/>
        <v>0</v>
      </c>
      <c r="DH136" s="397">
        <f t="shared" si="196"/>
        <v>0</v>
      </c>
      <c r="DI136" s="398">
        <f t="shared" si="241"/>
        <v>0</v>
      </c>
      <c r="DJ136" s="398">
        <f t="shared" si="241"/>
        <v>0</v>
      </c>
      <c r="DK136" s="399">
        <f t="shared" si="242"/>
        <v>0</v>
      </c>
      <c r="DL136" s="399">
        <f t="shared" si="242"/>
        <v>0</v>
      </c>
      <c r="DM136" s="399">
        <f t="shared" si="242"/>
        <v>0</v>
      </c>
      <c r="DN136" s="399">
        <f t="shared" si="242"/>
        <v>0</v>
      </c>
      <c r="DO136" s="399">
        <f t="shared" si="243"/>
        <v>-139</v>
      </c>
      <c r="DP136" s="399">
        <f t="shared" si="244"/>
        <v>0</v>
      </c>
      <c r="DQ136" s="399">
        <f t="shared" si="244"/>
        <v>0</v>
      </c>
      <c r="DR136" s="399">
        <f t="shared" si="244"/>
        <v>0</v>
      </c>
      <c r="DS136" s="399">
        <f t="shared" si="244"/>
        <v>0</v>
      </c>
      <c r="DT136" s="400">
        <f t="shared" si="245"/>
        <v>0</v>
      </c>
      <c r="DU136" s="400">
        <f t="shared" si="245"/>
        <v>0</v>
      </c>
      <c r="DV136" s="386">
        <f t="shared" si="197"/>
        <v>0</v>
      </c>
      <c r="DW136" s="386">
        <f t="shared" si="197"/>
        <v>0</v>
      </c>
      <c r="DX136" s="386">
        <f t="shared" si="197"/>
        <v>0</v>
      </c>
      <c r="DY136" s="386">
        <f t="shared" si="197"/>
        <v>0</v>
      </c>
      <c r="DZ136" s="386">
        <f t="shared" si="197"/>
        <v>0</v>
      </c>
      <c r="EA136" s="401">
        <f t="shared" si="246"/>
        <v>-334</v>
      </c>
      <c r="EB136" s="386">
        <f t="shared" si="247"/>
        <v>0</v>
      </c>
      <c r="EC136" s="386">
        <f t="shared" si="247"/>
        <v>0</v>
      </c>
      <c r="ED136" s="386">
        <f t="shared" si="247"/>
        <v>0</v>
      </c>
      <c r="EE136" s="385">
        <f t="shared" si="248"/>
        <v>0</v>
      </c>
      <c r="EF136" s="385">
        <f t="shared" si="248"/>
        <v>0</v>
      </c>
      <c r="EG136" s="402">
        <f t="shared" si="199"/>
        <v>176</v>
      </c>
      <c r="EH136" s="402">
        <f t="shared" si="199"/>
        <v>0</v>
      </c>
      <c r="EI136" s="402">
        <f t="shared" si="199"/>
        <v>1532.9999999999998</v>
      </c>
      <c r="EJ136" s="402">
        <f t="shared" si="199"/>
        <v>0</v>
      </c>
      <c r="EK136" s="402">
        <f t="shared" si="199"/>
        <v>139</v>
      </c>
      <c r="EL136" s="402">
        <f t="shared" si="199"/>
        <v>333.99999999999994</v>
      </c>
      <c r="EM136" s="402">
        <f t="shared" si="249"/>
        <v>6769.0313775579925</v>
      </c>
      <c r="EN136" s="402">
        <f t="shared" si="250"/>
        <v>220.99999999999997</v>
      </c>
      <c r="EO136" s="402">
        <f t="shared" si="250"/>
        <v>21</v>
      </c>
      <c r="EP136" s="402">
        <f t="shared" si="251"/>
        <v>3904.1713775579919</v>
      </c>
      <c r="EQ136" s="402">
        <f t="shared" si="252"/>
        <v>440.86000000000053</v>
      </c>
      <c r="ER136" s="394">
        <f t="shared" si="195"/>
        <v>0</v>
      </c>
      <c r="ES136" s="394">
        <f t="shared" si="195"/>
        <v>0</v>
      </c>
      <c r="ET136" s="394">
        <f t="shared" si="195"/>
        <v>0</v>
      </c>
      <c r="EU136" s="394">
        <f t="shared" si="195"/>
        <v>0</v>
      </c>
      <c r="EV136" s="394">
        <f t="shared" si="195"/>
        <v>0</v>
      </c>
      <c r="EW136" s="394">
        <f t="shared" si="195"/>
        <v>0</v>
      </c>
      <c r="EX136" s="394">
        <f t="shared" si="192"/>
        <v>0</v>
      </c>
      <c r="EY136" s="403">
        <f t="shared" si="253"/>
        <v>-221</v>
      </c>
      <c r="EZ136" s="394">
        <f t="shared" si="254"/>
        <v>0</v>
      </c>
      <c r="FA136" s="396">
        <f t="shared" si="255"/>
        <v>0</v>
      </c>
      <c r="FB136" s="396">
        <f t="shared" si="255"/>
        <v>0</v>
      </c>
      <c r="FC136" s="404">
        <f t="shared" si="181"/>
        <v>0</v>
      </c>
      <c r="FD136" s="404">
        <f t="shared" si="181"/>
        <v>0</v>
      </c>
      <c r="FE136" s="404">
        <f t="shared" si="181"/>
        <v>0</v>
      </c>
      <c r="FF136" s="404">
        <f t="shared" si="181"/>
        <v>0</v>
      </c>
      <c r="FG136" s="404">
        <f t="shared" si="181"/>
        <v>0</v>
      </c>
      <c r="FH136" s="404">
        <f t="shared" si="201"/>
        <v>0</v>
      </c>
      <c r="FI136" s="404">
        <f t="shared" si="201"/>
        <v>0</v>
      </c>
      <c r="FJ136" s="404">
        <f t="shared" si="201"/>
        <v>0</v>
      </c>
      <c r="FK136" s="392">
        <f t="shared" si="256"/>
        <v>-21</v>
      </c>
      <c r="FL136" s="384">
        <f t="shared" si="257"/>
        <v>0</v>
      </c>
      <c r="FM136" s="384">
        <f t="shared" si="257"/>
        <v>0</v>
      </c>
      <c r="FN136" s="405">
        <f t="shared" si="189"/>
        <v>0</v>
      </c>
      <c r="FO136" s="405">
        <f t="shared" si="189"/>
        <v>0</v>
      </c>
      <c r="FP136" s="405">
        <f t="shared" si="189"/>
        <v>0</v>
      </c>
      <c r="FQ136" s="405">
        <f t="shared" si="187"/>
        <v>0</v>
      </c>
      <c r="FR136" s="405">
        <f t="shared" si="187"/>
        <v>0</v>
      </c>
      <c r="FS136" s="405">
        <f t="shared" si="187"/>
        <v>0</v>
      </c>
      <c r="FT136" s="405">
        <f t="shared" si="183"/>
        <v>0</v>
      </c>
      <c r="FU136" s="405">
        <f t="shared" si="183"/>
        <v>0</v>
      </c>
      <c r="FV136" s="405">
        <f t="shared" si="183"/>
        <v>0</v>
      </c>
      <c r="FW136" s="397">
        <f t="shared" si="258"/>
        <v>-3904.1713775579924</v>
      </c>
      <c r="FX136" s="406">
        <f t="shared" si="259"/>
        <v>0</v>
      </c>
      <c r="FY136" s="331">
        <f t="shared" si="260"/>
        <v>0</v>
      </c>
      <c r="FZ136" s="382">
        <f t="shared" si="261"/>
        <v>440.86</v>
      </c>
      <c r="GA136" s="331">
        <f t="shared" si="262"/>
        <v>0</v>
      </c>
      <c r="GB136" s="407">
        <f t="shared" si="263"/>
        <v>0</v>
      </c>
      <c r="GC136" s="407">
        <f t="shared" si="264"/>
        <v>0</v>
      </c>
      <c r="GD136" s="407">
        <f t="shared" si="265"/>
        <v>0</v>
      </c>
      <c r="GE136" s="407">
        <f t="shared" si="266"/>
        <v>0</v>
      </c>
      <c r="GF136" s="407">
        <f t="shared" si="267"/>
        <v>0</v>
      </c>
      <c r="GG136" s="407">
        <f t="shared" si="268"/>
        <v>4.5474735088646412E-13</v>
      </c>
      <c r="GH136" s="407">
        <f t="shared" si="269"/>
        <v>0</v>
      </c>
      <c r="GI136" s="407">
        <f t="shared" si="270"/>
        <v>0</v>
      </c>
      <c r="GJ136">
        <f t="shared" si="271"/>
        <v>-4.5474735088646412E-13</v>
      </c>
      <c r="GK136" s="382">
        <f t="shared" si="272"/>
        <v>0</v>
      </c>
      <c r="GL136">
        <v>2</v>
      </c>
      <c r="GM136">
        <f t="shared" si="273"/>
        <v>0</v>
      </c>
      <c r="GN136">
        <f t="shared" si="273"/>
        <v>0</v>
      </c>
      <c r="GO136">
        <f t="shared" si="273"/>
        <v>0</v>
      </c>
      <c r="GP136">
        <f t="shared" si="273"/>
        <v>0</v>
      </c>
      <c r="GQ136">
        <f t="shared" si="273"/>
        <v>0</v>
      </c>
      <c r="GR136">
        <f t="shared" si="202"/>
        <v>0</v>
      </c>
      <c r="GS136">
        <f t="shared" si="202"/>
        <v>6769.0313775579925</v>
      </c>
      <c r="GT136">
        <f t="shared" si="202"/>
        <v>0</v>
      </c>
      <c r="GU136">
        <f t="shared" si="202"/>
        <v>0</v>
      </c>
      <c r="GV136">
        <f t="shared" si="202"/>
        <v>0</v>
      </c>
    </row>
    <row r="137" spans="1:204" customFormat="1" x14ac:dyDescent="0.25">
      <c r="A137" s="378">
        <v>31040</v>
      </c>
      <c r="B137" s="32" t="s">
        <v>1270</v>
      </c>
      <c r="C137" t="s">
        <v>888</v>
      </c>
      <c r="D137">
        <v>2</v>
      </c>
      <c r="E137" s="379">
        <v>1535</v>
      </c>
      <c r="F137" s="379">
        <v>38206</v>
      </c>
      <c r="G137" s="379">
        <v>1485</v>
      </c>
      <c r="H137" s="379">
        <v>0</v>
      </c>
      <c r="I137" s="379">
        <v>9883</v>
      </c>
      <c r="J137" s="379">
        <v>0</v>
      </c>
      <c r="K137" s="379">
        <v>3049</v>
      </c>
      <c r="L137" s="379">
        <v>2572</v>
      </c>
      <c r="M137" s="380">
        <v>8501.7152841678126</v>
      </c>
      <c r="N137" s="381">
        <f t="shared" si="203"/>
        <v>65231.715284167811</v>
      </c>
      <c r="O137" s="379">
        <v>1250</v>
      </c>
      <c r="P137" s="379">
        <v>36177</v>
      </c>
      <c r="Q137" s="379">
        <v>1811</v>
      </c>
      <c r="R137" s="379">
        <v>0</v>
      </c>
      <c r="S137" s="379">
        <v>10997</v>
      </c>
      <c r="T137" s="379">
        <v>0</v>
      </c>
      <c r="U137" s="379">
        <v>2196</v>
      </c>
      <c r="V137" s="379">
        <v>2773</v>
      </c>
      <c r="W137" s="480">
        <f>(VLOOKUP(A137,'[1]floresta plant'!$A$4:$F$573,6,0))*1000</f>
        <v>89244.91327004788</v>
      </c>
      <c r="X137" s="24">
        <f t="shared" si="204"/>
        <v>144448.91327004787</v>
      </c>
      <c r="Y137" s="53">
        <f t="shared" si="193"/>
        <v>326</v>
      </c>
      <c r="Z137" s="53">
        <f t="shared" si="193"/>
        <v>0</v>
      </c>
      <c r="AA137" s="53">
        <f t="shared" si="193"/>
        <v>1114</v>
      </c>
      <c r="AB137" s="53">
        <f t="shared" si="193"/>
        <v>0</v>
      </c>
      <c r="AC137" s="53">
        <f t="shared" si="193"/>
        <v>-853</v>
      </c>
      <c r="AD137" s="53">
        <f t="shared" si="193"/>
        <v>201</v>
      </c>
      <c r="AE137" s="53">
        <f t="shared" si="190"/>
        <v>80743.197985880062</v>
      </c>
      <c r="AF137" s="53">
        <f t="shared" si="205"/>
        <v>-2029</v>
      </c>
      <c r="AG137" s="53">
        <f t="shared" si="206"/>
        <v>-285</v>
      </c>
      <c r="AH137" s="53">
        <f t="shared" si="207"/>
        <v>-79012.287985880044</v>
      </c>
      <c r="AI137" s="53">
        <f t="shared" si="274"/>
        <v>79217.197985880048</v>
      </c>
      <c r="AJ137" s="469">
        <v>0</v>
      </c>
      <c r="AK137" s="469">
        <v>0</v>
      </c>
      <c r="AL137" s="469">
        <v>204.91</v>
      </c>
      <c r="AM137" s="470">
        <f t="shared" si="208"/>
        <v>204.91</v>
      </c>
      <c r="AN137" s="53">
        <f t="shared" si="209"/>
        <v>-79012.287985880044</v>
      </c>
      <c r="AO137" s="382">
        <f t="shared" si="210"/>
        <v>2</v>
      </c>
      <c r="AP137">
        <v>2</v>
      </c>
      <c r="AQ137" s="383">
        <f t="shared" si="211"/>
        <v>82384.197985880062</v>
      </c>
      <c r="AR137" s="383">
        <f t="shared" si="212"/>
        <v>-3167</v>
      </c>
      <c r="AS137" s="383">
        <f t="shared" si="213"/>
        <v>326</v>
      </c>
      <c r="AT137" s="383">
        <f t="shared" si="214"/>
        <v>3167</v>
      </c>
      <c r="AU137" s="383">
        <f t="shared" si="215"/>
        <v>79012.287985880044</v>
      </c>
      <c r="AV137" s="383">
        <f t="shared" si="216"/>
        <v>1</v>
      </c>
      <c r="AW137" s="383">
        <f t="shared" si="217"/>
        <v>1</v>
      </c>
      <c r="AX137" s="383">
        <f t="shared" si="218"/>
        <v>1</v>
      </c>
      <c r="AY137" s="383">
        <f t="shared" si="219"/>
        <v>163</v>
      </c>
      <c r="AZ137">
        <f t="shared" si="220"/>
        <v>163</v>
      </c>
      <c r="BA137">
        <f t="shared" si="221"/>
        <v>0</v>
      </c>
      <c r="BB137" s="383">
        <f t="shared" si="222"/>
        <v>0</v>
      </c>
      <c r="BC137" s="384">
        <f t="shared" si="188"/>
        <v>326</v>
      </c>
      <c r="BD137" s="384">
        <f t="shared" si="188"/>
        <v>0</v>
      </c>
      <c r="BE137" s="384">
        <f t="shared" si="188"/>
        <v>1114</v>
      </c>
      <c r="BF137" s="384">
        <f t="shared" si="186"/>
        <v>0</v>
      </c>
      <c r="BG137" s="384">
        <f t="shared" si="186"/>
        <v>0.26934006946637196</v>
      </c>
      <c r="BH137" s="384">
        <f t="shared" si="186"/>
        <v>201</v>
      </c>
      <c r="BI137" s="384">
        <f t="shared" si="182"/>
        <v>80743.197985880062</v>
      </c>
      <c r="BJ137" s="384">
        <f t="shared" si="182"/>
        <v>0.64066940322071364</v>
      </c>
      <c r="BK137" s="384">
        <f t="shared" si="182"/>
        <v>8.9990527312914431E-2</v>
      </c>
      <c r="BL137" s="474">
        <f t="shared" si="223"/>
        <v>3004</v>
      </c>
      <c r="BM137" s="409">
        <f t="shared" si="224"/>
        <v>-78849.287985880044</v>
      </c>
      <c r="BN137" s="473">
        <f t="shared" si="225"/>
        <v>82058.197985880062</v>
      </c>
      <c r="BO137" s="387">
        <f t="shared" si="226"/>
        <v>3.6608164372765109E-2</v>
      </c>
      <c r="BP137" s="387">
        <f t="shared" si="227"/>
        <v>0.96089470548022293</v>
      </c>
      <c r="BQ137" s="388">
        <f t="shared" si="228"/>
        <v>2.4971301470119583E-3</v>
      </c>
      <c r="BR137" s="389">
        <f t="shared" si="229"/>
        <v>0</v>
      </c>
      <c r="BS137" s="390">
        <f t="shared" si="230"/>
        <v>326</v>
      </c>
      <c r="BT137" s="391">
        <f t="shared" ref="BT137:BX187" si="275">IF($BS137&gt;0,IF(Z137
&gt;0,0,$AY137*BD137),0)</f>
        <v>0</v>
      </c>
      <c r="BU137" s="391">
        <f t="shared" si="275"/>
        <v>0</v>
      </c>
      <c r="BV137" s="391">
        <f t="shared" si="275"/>
        <v>0</v>
      </c>
      <c r="BW137" s="391">
        <f t="shared" si="275"/>
        <v>43.902431323018632</v>
      </c>
      <c r="BX137" s="391">
        <f t="shared" si="275"/>
        <v>0</v>
      </c>
      <c r="BY137" s="391">
        <f t="shared" si="200"/>
        <v>0</v>
      </c>
      <c r="BZ137" s="391">
        <f t="shared" si="200"/>
        <v>104.42911272497632</v>
      </c>
      <c r="CA137" s="391">
        <f t="shared" si="200"/>
        <v>14.668455952005052</v>
      </c>
      <c r="CB137" s="391">
        <f t="shared" si="231"/>
        <v>163</v>
      </c>
      <c r="CC137" s="391">
        <f t="shared" si="231"/>
        <v>0</v>
      </c>
      <c r="CD137" s="392">
        <f t="shared" si="232"/>
        <v>0</v>
      </c>
      <c r="CE137" s="393">
        <f t="shared" si="233"/>
        <v>0</v>
      </c>
      <c r="CF137" s="392">
        <f t="shared" si="194"/>
        <v>0</v>
      </c>
      <c r="CG137" s="392">
        <f t="shared" si="194"/>
        <v>0</v>
      </c>
      <c r="CH137" s="392">
        <f t="shared" si="194"/>
        <v>0</v>
      </c>
      <c r="CI137" s="392">
        <f t="shared" si="194"/>
        <v>0</v>
      </c>
      <c r="CJ137" s="392">
        <f t="shared" si="194"/>
        <v>0</v>
      </c>
      <c r="CK137" s="392">
        <f t="shared" si="194"/>
        <v>0</v>
      </c>
      <c r="CL137" s="392">
        <f t="shared" si="191"/>
        <v>0</v>
      </c>
      <c r="CM137" s="392">
        <f t="shared" si="234"/>
        <v>0</v>
      </c>
      <c r="CN137" s="392">
        <f t="shared" si="235"/>
        <v>0</v>
      </c>
      <c r="CO137" s="394">
        <f t="shared" si="236"/>
        <v>0</v>
      </c>
      <c r="CP137" s="394">
        <f t="shared" si="236"/>
        <v>0</v>
      </c>
      <c r="CQ137" s="395">
        <f t="shared" si="237"/>
        <v>1114</v>
      </c>
      <c r="CR137" s="394">
        <f t="shared" si="198"/>
        <v>0</v>
      </c>
      <c r="CS137" s="394">
        <f t="shared" si="198"/>
        <v>10.984090726209367</v>
      </c>
      <c r="CT137" s="394">
        <f t="shared" si="198"/>
        <v>0</v>
      </c>
      <c r="CU137" s="394">
        <f t="shared" si="198"/>
        <v>0</v>
      </c>
      <c r="CV137" s="394">
        <f t="shared" si="198"/>
        <v>26.127456135379607</v>
      </c>
      <c r="CW137" s="394">
        <f t="shared" si="198"/>
        <v>3.6699482496713589</v>
      </c>
      <c r="CX137" s="396">
        <f t="shared" si="238"/>
        <v>1070.4367019049685</v>
      </c>
      <c r="CY137" s="396">
        <f t="shared" si="238"/>
        <v>2.7818029837713216</v>
      </c>
      <c r="CZ137" s="397">
        <f t="shared" si="239"/>
        <v>0</v>
      </c>
      <c r="DA137" s="397">
        <f t="shared" si="239"/>
        <v>0</v>
      </c>
      <c r="DB137" s="397">
        <f t="shared" si="239"/>
        <v>0</v>
      </c>
      <c r="DC137" s="397">
        <f t="shared" si="240"/>
        <v>0</v>
      </c>
      <c r="DD137" s="397">
        <f t="shared" si="196"/>
        <v>0</v>
      </c>
      <c r="DE137" s="397">
        <f t="shared" si="196"/>
        <v>0</v>
      </c>
      <c r="DF137" s="397">
        <f t="shared" si="196"/>
        <v>0</v>
      </c>
      <c r="DG137" s="397">
        <f t="shared" si="196"/>
        <v>0</v>
      </c>
      <c r="DH137" s="397">
        <f t="shared" si="196"/>
        <v>0</v>
      </c>
      <c r="DI137" s="398">
        <f t="shared" si="241"/>
        <v>0</v>
      </c>
      <c r="DJ137" s="398">
        <f t="shared" si="241"/>
        <v>0</v>
      </c>
      <c r="DK137" s="399">
        <f t="shared" si="242"/>
        <v>0</v>
      </c>
      <c r="DL137" s="399">
        <f t="shared" si="242"/>
        <v>0</v>
      </c>
      <c r="DM137" s="399">
        <f t="shared" si="242"/>
        <v>0</v>
      </c>
      <c r="DN137" s="399">
        <f t="shared" si="242"/>
        <v>0</v>
      </c>
      <c r="DO137" s="399">
        <f t="shared" si="243"/>
        <v>-853</v>
      </c>
      <c r="DP137" s="399">
        <f t="shared" si="244"/>
        <v>0</v>
      </c>
      <c r="DQ137" s="399">
        <f t="shared" si="244"/>
        <v>0</v>
      </c>
      <c r="DR137" s="399">
        <f t="shared" si="244"/>
        <v>0</v>
      </c>
      <c r="DS137" s="399">
        <f t="shared" si="244"/>
        <v>0</v>
      </c>
      <c r="DT137" s="400">
        <f t="shared" si="245"/>
        <v>0</v>
      </c>
      <c r="DU137" s="400">
        <f t="shared" si="245"/>
        <v>0</v>
      </c>
      <c r="DV137" s="386">
        <f t="shared" si="197"/>
        <v>0</v>
      </c>
      <c r="DW137" s="386">
        <f t="shared" si="197"/>
        <v>0</v>
      </c>
      <c r="DX137" s="386">
        <f t="shared" si="197"/>
        <v>0</v>
      </c>
      <c r="DY137" s="386">
        <f t="shared" si="197"/>
        <v>0</v>
      </c>
      <c r="DZ137" s="386">
        <f t="shared" si="197"/>
        <v>1.9818691525745804</v>
      </c>
      <c r="EA137" s="401">
        <f t="shared" si="246"/>
        <v>201</v>
      </c>
      <c r="EB137" s="386">
        <f t="shared" si="247"/>
        <v>0</v>
      </c>
      <c r="EC137" s="386">
        <f t="shared" si="247"/>
        <v>4.7141998951627473</v>
      </c>
      <c r="ED137" s="386">
        <f t="shared" si="247"/>
        <v>0.66217199118845882</v>
      </c>
      <c r="EE137" s="385">
        <f t="shared" si="248"/>
        <v>193.13983580152481</v>
      </c>
      <c r="EF137" s="385">
        <f t="shared" si="248"/>
        <v>0.50192315954940359</v>
      </c>
      <c r="EG137" s="402">
        <f t="shared" si="199"/>
        <v>0</v>
      </c>
      <c r="EH137" s="402">
        <f t="shared" si="199"/>
        <v>0</v>
      </c>
      <c r="EI137" s="402">
        <f t="shared" si="199"/>
        <v>0</v>
      </c>
      <c r="EJ137" s="402">
        <f t="shared" si="199"/>
        <v>0</v>
      </c>
      <c r="EK137" s="402">
        <f t="shared" si="199"/>
        <v>796.13160879819748</v>
      </c>
      <c r="EL137" s="402">
        <f t="shared" si="199"/>
        <v>0</v>
      </c>
      <c r="EM137" s="402">
        <f t="shared" si="249"/>
        <v>80743.197985880062</v>
      </c>
      <c r="EN137" s="402">
        <f t="shared" si="250"/>
        <v>1893.7292312444815</v>
      </c>
      <c r="EO137" s="402">
        <f t="shared" si="250"/>
        <v>265.99942380713514</v>
      </c>
      <c r="EP137" s="402">
        <f t="shared" si="251"/>
        <v>77585.711448173548</v>
      </c>
      <c r="EQ137" s="402">
        <f t="shared" si="252"/>
        <v>201.62627385669634</v>
      </c>
      <c r="ER137" s="394">
        <f t="shared" si="195"/>
        <v>0</v>
      </c>
      <c r="ES137" s="394">
        <f t="shared" si="195"/>
        <v>0</v>
      </c>
      <c r="ET137" s="394">
        <f t="shared" si="195"/>
        <v>0</v>
      </c>
      <c r="EU137" s="394">
        <f t="shared" si="195"/>
        <v>0</v>
      </c>
      <c r="EV137" s="394">
        <f t="shared" si="195"/>
        <v>0</v>
      </c>
      <c r="EW137" s="394">
        <f t="shared" si="195"/>
        <v>0</v>
      </c>
      <c r="EX137" s="394">
        <f t="shared" si="192"/>
        <v>0</v>
      </c>
      <c r="EY137" s="403">
        <f t="shared" si="253"/>
        <v>-2029</v>
      </c>
      <c r="EZ137" s="394">
        <f t="shared" si="254"/>
        <v>0</v>
      </c>
      <c r="FA137" s="396">
        <f t="shared" si="255"/>
        <v>0</v>
      </c>
      <c r="FB137" s="396">
        <f t="shared" si="255"/>
        <v>0</v>
      </c>
      <c r="FC137" s="404">
        <f t="shared" ref="FC137:FG187" si="276">IF($FK137&gt;0,IF(Y137&gt;0,0,$FK137*$BO137*BC137),0)</f>
        <v>0</v>
      </c>
      <c r="FD137" s="404">
        <f t="shared" si="276"/>
        <v>0</v>
      </c>
      <c r="FE137" s="404">
        <f t="shared" si="276"/>
        <v>0</v>
      </c>
      <c r="FF137" s="404">
        <f t="shared" si="276"/>
        <v>0</v>
      </c>
      <c r="FG137" s="404">
        <f t="shared" si="276"/>
        <v>0</v>
      </c>
      <c r="FH137" s="404">
        <f t="shared" si="201"/>
        <v>0</v>
      </c>
      <c r="FI137" s="404">
        <f t="shared" si="201"/>
        <v>0</v>
      </c>
      <c r="FJ137" s="404">
        <f t="shared" si="201"/>
        <v>0</v>
      </c>
      <c r="FK137" s="392">
        <f t="shared" si="256"/>
        <v>-285</v>
      </c>
      <c r="FL137" s="384">
        <f t="shared" si="257"/>
        <v>0</v>
      </c>
      <c r="FM137" s="384">
        <f t="shared" si="257"/>
        <v>0</v>
      </c>
      <c r="FN137" s="405">
        <f t="shared" si="189"/>
        <v>0</v>
      </c>
      <c r="FO137" s="405">
        <f t="shared" si="189"/>
        <v>0</v>
      </c>
      <c r="FP137" s="405">
        <f t="shared" si="189"/>
        <v>0</v>
      </c>
      <c r="FQ137" s="405">
        <f t="shared" si="187"/>
        <v>0</v>
      </c>
      <c r="FR137" s="405">
        <f t="shared" si="187"/>
        <v>0</v>
      </c>
      <c r="FS137" s="405">
        <f t="shared" si="187"/>
        <v>0</v>
      </c>
      <c r="FT137" s="405">
        <f t="shared" si="183"/>
        <v>0</v>
      </c>
      <c r="FU137" s="405">
        <f t="shared" si="183"/>
        <v>0</v>
      </c>
      <c r="FV137" s="405">
        <f t="shared" si="183"/>
        <v>0</v>
      </c>
      <c r="FW137" s="397">
        <f t="shared" si="258"/>
        <v>-79012.287985880044</v>
      </c>
      <c r="FX137" s="406">
        <f t="shared" si="259"/>
        <v>0</v>
      </c>
      <c r="FY137" s="331">
        <f t="shared" si="260"/>
        <v>3.2837261433207252</v>
      </c>
      <c r="FZ137" s="382">
        <f t="shared" si="261"/>
        <v>201.62627385667926</v>
      </c>
      <c r="GA137" s="331">
        <f t="shared" si="262"/>
        <v>0</v>
      </c>
      <c r="GB137" s="407">
        <f t="shared" si="263"/>
        <v>0</v>
      </c>
      <c r="GC137" s="407">
        <f t="shared" si="264"/>
        <v>0</v>
      </c>
      <c r="GD137" s="407">
        <f t="shared" si="265"/>
        <v>0</v>
      </c>
      <c r="GE137" s="407">
        <f t="shared" si="266"/>
        <v>0</v>
      </c>
      <c r="GF137" s="407">
        <f t="shared" si="267"/>
        <v>2.2870594307278225E-14</v>
      </c>
      <c r="GG137" s="407">
        <f t="shared" si="268"/>
        <v>2.2737367544323206E-13</v>
      </c>
      <c r="GH137" s="407">
        <f t="shared" si="269"/>
        <v>0</v>
      </c>
      <c r="GI137" s="407">
        <f t="shared" si="270"/>
        <v>0</v>
      </c>
      <c r="GJ137">
        <f t="shared" si="271"/>
        <v>0</v>
      </c>
      <c r="GK137" s="382">
        <f t="shared" si="272"/>
        <v>2.5024426975051028E-13</v>
      </c>
      <c r="GL137">
        <v>2</v>
      </c>
      <c r="GM137">
        <f t="shared" si="273"/>
        <v>326</v>
      </c>
      <c r="GN137">
        <f t="shared" si="273"/>
        <v>0</v>
      </c>
      <c r="GO137">
        <f t="shared" si="273"/>
        <v>1114</v>
      </c>
      <c r="GP137">
        <f t="shared" si="273"/>
        <v>0</v>
      </c>
      <c r="GQ137">
        <f t="shared" si="273"/>
        <v>0</v>
      </c>
      <c r="GR137">
        <f t="shared" si="202"/>
        <v>201</v>
      </c>
      <c r="GS137">
        <f t="shared" si="202"/>
        <v>80743.197985880062</v>
      </c>
      <c r="GT137">
        <f t="shared" si="202"/>
        <v>0</v>
      </c>
      <c r="GU137">
        <f t="shared" si="202"/>
        <v>0</v>
      </c>
      <c r="GV137">
        <f t="shared" si="202"/>
        <v>0</v>
      </c>
    </row>
    <row r="138" spans="1:204" customFormat="1" x14ac:dyDescent="0.25">
      <c r="A138" s="378">
        <v>31041</v>
      </c>
      <c r="B138" s="32" t="s">
        <v>1271</v>
      </c>
      <c r="C138" t="s">
        <v>888</v>
      </c>
      <c r="D138">
        <v>2</v>
      </c>
      <c r="E138" s="379">
        <v>516</v>
      </c>
      <c r="F138" s="379">
        <v>33778</v>
      </c>
      <c r="G138" s="379">
        <v>923</v>
      </c>
      <c r="H138" s="379">
        <v>0</v>
      </c>
      <c r="I138" s="379">
        <v>18820</v>
      </c>
      <c r="J138" s="379">
        <v>0</v>
      </c>
      <c r="K138" s="379">
        <v>6907</v>
      </c>
      <c r="L138" s="379">
        <v>2336</v>
      </c>
      <c r="M138" s="380">
        <v>1647.7809309353711</v>
      </c>
      <c r="N138" s="381">
        <f t="shared" si="203"/>
        <v>64927.780930935369</v>
      </c>
      <c r="O138" s="379">
        <v>491</v>
      </c>
      <c r="P138" s="379">
        <v>30078</v>
      </c>
      <c r="Q138" s="379">
        <v>1028</v>
      </c>
      <c r="R138" s="379">
        <v>0</v>
      </c>
      <c r="S138" s="379">
        <v>18215</v>
      </c>
      <c r="T138" s="379">
        <v>0</v>
      </c>
      <c r="U138" s="379">
        <v>5159</v>
      </c>
      <c r="V138" s="379">
        <v>1632</v>
      </c>
      <c r="W138" s="480">
        <f>(VLOOKUP(A138,'[1]floresta plant'!$A$4:$F$573,6,0))*1000</f>
        <v>4980.9921215683453</v>
      </c>
      <c r="X138" s="24">
        <f t="shared" si="204"/>
        <v>61583.992121568343</v>
      </c>
      <c r="Y138" s="53">
        <f t="shared" si="193"/>
        <v>105</v>
      </c>
      <c r="Z138" s="53">
        <f t="shared" si="193"/>
        <v>0</v>
      </c>
      <c r="AA138" s="53">
        <f t="shared" si="193"/>
        <v>-605</v>
      </c>
      <c r="AB138" s="53">
        <f t="shared" si="193"/>
        <v>0</v>
      </c>
      <c r="AC138" s="53">
        <f t="shared" si="193"/>
        <v>-1748</v>
      </c>
      <c r="AD138" s="53">
        <f t="shared" si="193"/>
        <v>-704</v>
      </c>
      <c r="AE138" s="53">
        <f t="shared" si="190"/>
        <v>3333.2111906329742</v>
      </c>
      <c r="AF138" s="53">
        <f t="shared" si="205"/>
        <v>-3700</v>
      </c>
      <c r="AG138" s="53">
        <f t="shared" si="206"/>
        <v>-25</v>
      </c>
      <c r="AH138" s="53">
        <f t="shared" si="207"/>
        <v>3854.0788093670262</v>
      </c>
      <c r="AI138" s="53">
        <f t="shared" si="274"/>
        <v>-3343.7888093670263</v>
      </c>
      <c r="AJ138" s="469">
        <v>0</v>
      </c>
      <c r="AK138" s="469">
        <v>0</v>
      </c>
      <c r="AL138" s="469">
        <v>510.29</v>
      </c>
      <c r="AM138" s="470">
        <f t="shared" si="208"/>
        <v>510.29</v>
      </c>
      <c r="AN138" s="53">
        <f t="shared" si="209"/>
        <v>3854.0788093670262</v>
      </c>
      <c r="AO138" s="382">
        <f t="shared" si="210"/>
        <v>3</v>
      </c>
      <c r="AP138">
        <v>2</v>
      </c>
      <c r="AQ138" s="383">
        <f t="shared" si="211"/>
        <v>3438.2111906329742</v>
      </c>
      <c r="AR138" s="383">
        <f t="shared" si="212"/>
        <v>-6782</v>
      </c>
      <c r="AS138" s="383">
        <f t="shared" si="213"/>
        <v>105</v>
      </c>
      <c r="AT138" s="383">
        <f t="shared" si="214"/>
        <v>6782</v>
      </c>
      <c r="AU138" s="383">
        <f t="shared" si="215"/>
        <v>0</v>
      </c>
      <c r="AV138" s="383">
        <f t="shared" si="216"/>
        <v>1</v>
      </c>
      <c r="AW138" s="383">
        <f t="shared" si="217"/>
        <v>0</v>
      </c>
      <c r="AX138" s="383">
        <f t="shared" si="218"/>
        <v>1</v>
      </c>
      <c r="AY138" s="383">
        <f t="shared" si="219"/>
        <v>105</v>
      </c>
      <c r="AZ138">
        <f t="shared" si="220"/>
        <v>0</v>
      </c>
      <c r="BA138">
        <f t="shared" si="221"/>
        <v>0</v>
      </c>
      <c r="BB138" s="383">
        <f t="shared" si="222"/>
        <v>0</v>
      </c>
      <c r="BC138" s="384">
        <f t="shared" si="188"/>
        <v>105</v>
      </c>
      <c r="BD138" s="384">
        <f t="shared" si="188"/>
        <v>0</v>
      </c>
      <c r="BE138" s="384">
        <f t="shared" si="188"/>
        <v>8.920672368033028E-2</v>
      </c>
      <c r="BF138" s="384">
        <f t="shared" si="186"/>
        <v>0</v>
      </c>
      <c r="BG138" s="384">
        <f t="shared" si="186"/>
        <v>0.25774107932763196</v>
      </c>
      <c r="BH138" s="384">
        <f t="shared" si="186"/>
        <v>0.10380418755529343</v>
      </c>
      <c r="BI138" s="384">
        <f t="shared" si="186"/>
        <v>3333.2111906329742</v>
      </c>
      <c r="BJ138" s="384">
        <f t="shared" si="186"/>
        <v>0.54556178118549103</v>
      </c>
      <c r="BK138" s="384">
        <f t="shared" si="186"/>
        <v>3.6862282512533178E-3</v>
      </c>
      <c r="BL138" s="474">
        <f t="shared" si="223"/>
        <v>6677</v>
      </c>
      <c r="BM138" s="409">
        <f t="shared" si="224"/>
        <v>3854.0788093670262</v>
      </c>
      <c r="BN138" s="473">
        <f t="shared" si="225"/>
        <v>3333.2111906329742</v>
      </c>
      <c r="BO138" s="387">
        <f t="shared" si="226"/>
        <v>1</v>
      </c>
      <c r="BP138" s="387">
        <f t="shared" si="227"/>
        <v>0</v>
      </c>
      <c r="BQ138" s="388">
        <f t="shared" si="228"/>
        <v>0</v>
      </c>
      <c r="BR138" s="389">
        <f t="shared" si="229"/>
        <v>3343.7888093670258</v>
      </c>
      <c r="BS138" s="390">
        <f t="shared" si="230"/>
        <v>105</v>
      </c>
      <c r="BT138" s="391">
        <f t="shared" si="275"/>
        <v>0</v>
      </c>
      <c r="BU138" s="391">
        <f t="shared" si="275"/>
        <v>9.3667059864346793</v>
      </c>
      <c r="BV138" s="391">
        <f t="shared" si="275"/>
        <v>0</v>
      </c>
      <c r="BW138" s="391">
        <f t="shared" si="275"/>
        <v>27.062813329401354</v>
      </c>
      <c r="BX138" s="391">
        <f t="shared" si="275"/>
        <v>10.89943969330581</v>
      </c>
      <c r="BY138" s="391">
        <f t="shared" si="200"/>
        <v>0</v>
      </c>
      <c r="BZ138" s="391">
        <f t="shared" si="200"/>
        <v>57.283987024476559</v>
      </c>
      <c r="CA138" s="391">
        <f t="shared" si="200"/>
        <v>0.38705396638159839</v>
      </c>
      <c r="CB138" s="391">
        <f t="shared" si="231"/>
        <v>0</v>
      </c>
      <c r="CC138" s="391">
        <f t="shared" si="231"/>
        <v>0</v>
      </c>
      <c r="CD138" s="392">
        <f t="shared" si="232"/>
        <v>0</v>
      </c>
      <c r="CE138" s="393">
        <f t="shared" si="233"/>
        <v>0</v>
      </c>
      <c r="CF138" s="392">
        <f t="shared" si="194"/>
        <v>0</v>
      </c>
      <c r="CG138" s="392">
        <f t="shared" si="194"/>
        <v>0</v>
      </c>
      <c r="CH138" s="392">
        <f t="shared" si="194"/>
        <v>0</v>
      </c>
      <c r="CI138" s="392">
        <f t="shared" si="194"/>
        <v>0</v>
      </c>
      <c r="CJ138" s="392">
        <f t="shared" si="194"/>
        <v>0</v>
      </c>
      <c r="CK138" s="392">
        <f t="shared" si="194"/>
        <v>0</v>
      </c>
      <c r="CL138" s="392">
        <f t="shared" si="191"/>
        <v>0</v>
      </c>
      <c r="CM138" s="392">
        <f t="shared" si="234"/>
        <v>0</v>
      </c>
      <c r="CN138" s="392">
        <f t="shared" si="235"/>
        <v>0</v>
      </c>
      <c r="CO138" s="394">
        <f t="shared" si="236"/>
        <v>0</v>
      </c>
      <c r="CP138" s="394">
        <f t="shared" si="236"/>
        <v>0</v>
      </c>
      <c r="CQ138" s="395">
        <f t="shared" si="237"/>
        <v>-605</v>
      </c>
      <c r="CR138" s="394">
        <f t="shared" si="198"/>
        <v>0</v>
      </c>
      <c r="CS138" s="394">
        <f t="shared" si="198"/>
        <v>0</v>
      </c>
      <c r="CT138" s="394">
        <f t="shared" si="198"/>
        <v>0</v>
      </c>
      <c r="CU138" s="394">
        <f t="shared" si="198"/>
        <v>0</v>
      </c>
      <c r="CV138" s="394">
        <f t="shared" si="198"/>
        <v>0</v>
      </c>
      <c r="CW138" s="394">
        <f t="shared" si="198"/>
        <v>0</v>
      </c>
      <c r="CX138" s="396">
        <f t="shared" si="238"/>
        <v>0</v>
      </c>
      <c r="CY138" s="396">
        <f t="shared" si="238"/>
        <v>0</v>
      </c>
      <c r="CZ138" s="397">
        <f t="shared" si="239"/>
        <v>0</v>
      </c>
      <c r="DA138" s="397">
        <f t="shared" si="239"/>
        <v>0</v>
      </c>
      <c r="DB138" s="397">
        <f t="shared" si="239"/>
        <v>0</v>
      </c>
      <c r="DC138" s="397">
        <f t="shared" si="240"/>
        <v>0</v>
      </c>
      <c r="DD138" s="397">
        <f t="shared" si="196"/>
        <v>0</v>
      </c>
      <c r="DE138" s="397">
        <f t="shared" si="196"/>
        <v>0</v>
      </c>
      <c r="DF138" s="397">
        <f t="shared" si="196"/>
        <v>0</v>
      </c>
      <c r="DG138" s="397">
        <f t="shared" si="196"/>
        <v>0</v>
      </c>
      <c r="DH138" s="397">
        <f t="shared" si="196"/>
        <v>0</v>
      </c>
      <c r="DI138" s="398">
        <f t="shared" si="241"/>
        <v>0</v>
      </c>
      <c r="DJ138" s="398">
        <f t="shared" si="241"/>
        <v>0</v>
      </c>
      <c r="DK138" s="399">
        <f t="shared" si="242"/>
        <v>0</v>
      </c>
      <c r="DL138" s="399">
        <f t="shared" si="242"/>
        <v>0</v>
      </c>
      <c r="DM138" s="399">
        <f t="shared" si="242"/>
        <v>0</v>
      </c>
      <c r="DN138" s="399">
        <f t="shared" si="242"/>
        <v>0</v>
      </c>
      <c r="DO138" s="399">
        <f t="shared" si="243"/>
        <v>-1748</v>
      </c>
      <c r="DP138" s="399">
        <f t="shared" si="244"/>
        <v>0</v>
      </c>
      <c r="DQ138" s="399">
        <f t="shared" si="244"/>
        <v>0</v>
      </c>
      <c r="DR138" s="399">
        <f t="shared" si="244"/>
        <v>0</v>
      </c>
      <c r="DS138" s="399">
        <f t="shared" si="244"/>
        <v>0</v>
      </c>
      <c r="DT138" s="400">
        <f t="shared" si="245"/>
        <v>0</v>
      </c>
      <c r="DU138" s="400">
        <f t="shared" si="245"/>
        <v>0</v>
      </c>
      <c r="DV138" s="386">
        <f t="shared" si="197"/>
        <v>0</v>
      </c>
      <c r="DW138" s="386">
        <f t="shared" si="197"/>
        <v>0</v>
      </c>
      <c r="DX138" s="386">
        <f t="shared" si="197"/>
        <v>0</v>
      </c>
      <c r="DY138" s="386">
        <f t="shared" si="197"/>
        <v>0</v>
      </c>
      <c r="DZ138" s="386">
        <f t="shared" si="197"/>
        <v>0</v>
      </c>
      <c r="EA138" s="401">
        <f t="shared" si="246"/>
        <v>-704</v>
      </c>
      <c r="EB138" s="386">
        <f t="shared" si="247"/>
        <v>0</v>
      </c>
      <c r="EC138" s="386">
        <f t="shared" si="247"/>
        <v>0</v>
      </c>
      <c r="ED138" s="386">
        <f t="shared" si="247"/>
        <v>0</v>
      </c>
      <c r="EE138" s="385">
        <f t="shared" si="248"/>
        <v>0</v>
      </c>
      <c r="EF138" s="385">
        <f t="shared" si="248"/>
        <v>0</v>
      </c>
      <c r="EG138" s="402">
        <f t="shared" si="199"/>
        <v>0</v>
      </c>
      <c r="EH138" s="402">
        <f t="shared" si="199"/>
        <v>0</v>
      </c>
      <c r="EI138" s="402">
        <f t="shared" si="199"/>
        <v>297.34484965098045</v>
      </c>
      <c r="EJ138" s="402">
        <f t="shared" si="199"/>
        <v>0</v>
      </c>
      <c r="EK138" s="402">
        <f t="shared" si="199"/>
        <v>859.10544990068399</v>
      </c>
      <c r="EL138" s="402">
        <f t="shared" si="199"/>
        <v>346.00127959386816</v>
      </c>
      <c r="EM138" s="402">
        <f t="shared" si="249"/>
        <v>3333.2111906329742</v>
      </c>
      <c r="EN138" s="402">
        <f t="shared" si="250"/>
        <v>1818.4726342291367</v>
      </c>
      <c r="EO138" s="402">
        <f t="shared" si="250"/>
        <v>12.286977258304978</v>
      </c>
      <c r="EP138" s="402">
        <f t="shared" si="251"/>
        <v>0</v>
      </c>
      <c r="EQ138" s="402">
        <f t="shared" si="252"/>
        <v>0</v>
      </c>
      <c r="ER138" s="394">
        <f t="shared" si="195"/>
        <v>0</v>
      </c>
      <c r="ES138" s="394">
        <f t="shared" si="195"/>
        <v>0</v>
      </c>
      <c r="ET138" s="394">
        <f t="shared" si="195"/>
        <v>0</v>
      </c>
      <c r="EU138" s="394">
        <f t="shared" si="195"/>
        <v>0</v>
      </c>
      <c r="EV138" s="394">
        <f t="shared" si="195"/>
        <v>0</v>
      </c>
      <c r="EW138" s="394">
        <f t="shared" si="195"/>
        <v>0</v>
      </c>
      <c r="EX138" s="394">
        <f t="shared" si="192"/>
        <v>0</v>
      </c>
      <c r="EY138" s="403">
        <f t="shared" si="253"/>
        <v>-3700</v>
      </c>
      <c r="EZ138" s="394">
        <f t="shared" si="254"/>
        <v>0</v>
      </c>
      <c r="FA138" s="396">
        <f t="shared" si="255"/>
        <v>0</v>
      </c>
      <c r="FB138" s="396">
        <f t="shared" si="255"/>
        <v>0</v>
      </c>
      <c r="FC138" s="404">
        <f t="shared" si="276"/>
        <v>0</v>
      </c>
      <c r="FD138" s="404">
        <f t="shared" si="276"/>
        <v>0</v>
      </c>
      <c r="FE138" s="404">
        <f t="shared" si="276"/>
        <v>0</v>
      </c>
      <c r="FF138" s="404">
        <f t="shared" si="276"/>
        <v>0</v>
      </c>
      <c r="FG138" s="404">
        <f t="shared" si="276"/>
        <v>0</v>
      </c>
      <c r="FH138" s="404">
        <f t="shared" si="201"/>
        <v>0</v>
      </c>
      <c r="FI138" s="404">
        <f t="shared" si="201"/>
        <v>0</v>
      </c>
      <c r="FJ138" s="404">
        <f t="shared" si="201"/>
        <v>0</v>
      </c>
      <c r="FK138" s="392">
        <f t="shared" si="256"/>
        <v>-25</v>
      </c>
      <c r="FL138" s="384">
        <f t="shared" si="257"/>
        <v>0</v>
      </c>
      <c r="FM138" s="384">
        <f t="shared" si="257"/>
        <v>0</v>
      </c>
      <c r="FN138" s="405">
        <f t="shared" si="189"/>
        <v>0</v>
      </c>
      <c r="FO138" s="405">
        <f t="shared" si="189"/>
        <v>0</v>
      </c>
      <c r="FP138" s="405">
        <f t="shared" si="189"/>
        <v>298.28844436258487</v>
      </c>
      <c r="FQ138" s="405">
        <f t="shared" si="187"/>
        <v>0</v>
      </c>
      <c r="FR138" s="405">
        <f t="shared" si="187"/>
        <v>861.83173676991464</v>
      </c>
      <c r="FS138" s="405">
        <f t="shared" si="187"/>
        <v>347.09928071282604</v>
      </c>
      <c r="FT138" s="405">
        <f t="shared" si="187"/>
        <v>0</v>
      </c>
      <c r="FU138" s="405">
        <f t="shared" si="187"/>
        <v>1824.243378746387</v>
      </c>
      <c r="FV138" s="405">
        <f t="shared" si="187"/>
        <v>12.325968775313425</v>
      </c>
      <c r="FW138" s="397">
        <f t="shared" si="258"/>
        <v>3854.0788093670262</v>
      </c>
      <c r="FX138" s="406">
        <f t="shared" si="259"/>
        <v>510.29000000000042</v>
      </c>
      <c r="FY138" s="331">
        <f t="shared" si="260"/>
        <v>510.29000000000042</v>
      </c>
      <c r="FZ138" s="382">
        <f t="shared" si="261"/>
        <v>0</v>
      </c>
      <c r="GA138" s="331">
        <f t="shared" si="262"/>
        <v>0</v>
      </c>
      <c r="GB138" s="407">
        <f t="shared" si="263"/>
        <v>0</v>
      </c>
      <c r="GC138" s="407">
        <f t="shared" si="264"/>
        <v>0</v>
      </c>
      <c r="GD138" s="407">
        <f t="shared" si="265"/>
        <v>0</v>
      </c>
      <c r="GE138" s="407">
        <f t="shared" si="266"/>
        <v>0</v>
      </c>
      <c r="GF138" s="407">
        <f t="shared" si="267"/>
        <v>0</v>
      </c>
      <c r="GG138" s="407">
        <f t="shared" si="268"/>
        <v>-2.2737367544323206E-13</v>
      </c>
      <c r="GH138" s="407">
        <f t="shared" si="269"/>
        <v>0</v>
      </c>
      <c r="GI138" s="407">
        <f t="shared" si="270"/>
        <v>0</v>
      </c>
      <c r="GJ138">
        <f t="shared" si="271"/>
        <v>0</v>
      </c>
      <c r="GK138" s="382">
        <f t="shared" si="272"/>
        <v>-2.2737367544323206E-13</v>
      </c>
      <c r="GL138">
        <v>2</v>
      </c>
      <c r="GM138">
        <f t="shared" si="273"/>
        <v>105</v>
      </c>
      <c r="GN138">
        <f t="shared" si="273"/>
        <v>0</v>
      </c>
      <c r="GO138">
        <f t="shared" si="273"/>
        <v>0</v>
      </c>
      <c r="GP138">
        <f t="shared" si="273"/>
        <v>0</v>
      </c>
      <c r="GQ138">
        <f t="shared" si="273"/>
        <v>0</v>
      </c>
      <c r="GR138">
        <f t="shared" si="202"/>
        <v>0</v>
      </c>
      <c r="GS138">
        <f t="shared" si="202"/>
        <v>3333.2111906329742</v>
      </c>
      <c r="GT138">
        <f t="shared" si="202"/>
        <v>0</v>
      </c>
      <c r="GU138">
        <f t="shared" si="202"/>
        <v>0</v>
      </c>
      <c r="GV138">
        <f t="shared" si="202"/>
        <v>3854.0788093670262</v>
      </c>
    </row>
    <row r="139" spans="1:204" customFormat="1" x14ac:dyDescent="0.25">
      <c r="A139" s="378">
        <v>31042</v>
      </c>
      <c r="B139" s="32" t="s">
        <v>1272</v>
      </c>
      <c r="C139" t="s">
        <v>888</v>
      </c>
      <c r="D139">
        <v>2</v>
      </c>
      <c r="E139" s="379">
        <v>1284</v>
      </c>
      <c r="F139" s="379">
        <v>20339</v>
      </c>
      <c r="G139" s="379">
        <v>1286</v>
      </c>
      <c r="H139" s="379">
        <v>7500</v>
      </c>
      <c r="I139" s="379">
        <v>30550</v>
      </c>
      <c r="J139" s="379">
        <v>0</v>
      </c>
      <c r="K139" s="379">
        <v>1310</v>
      </c>
      <c r="L139" s="379">
        <v>1755</v>
      </c>
      <c r="M139" s="380">
        <v>2325.9329012132189</v>
      </c>
      <c r="N139" s="381">
        <f t="shared" si="203"/>
        <v>66349.932901213222</v>
      </c>
      <c r="O139" s="379">
        <v>2091</v>
      </c>
      <c r="P139" s="379">
        <v>22011</v>
      </c>
      <c r="Q139" s="379">
        <v>14679</v>
      </c>
      <c r="R139" s="379">
        <v>6830</v>
      </c>
      <c r="S139" s="379">
        <v>28280</v>
      </c>
      <c r="T139" s="379">
        <v>0</v>
      </c>
      <c r="U139" s="379">
        <v>718</v>
      </c>
      <c r="V139" s="379">
        <v>1630</v>
      </c>
      <c r="W139" s="480">
        <f>(VLOOKUP(A139,'[1]floresta plant'!$A$4:$F$573,6,0))*1000</f>
        <v>6540.4847436498485</v>
      </c>
      <c r="X139" s="24">
        <f t="shared" si="204"/>
        <v>82779.484743649853</v>
      </c>
      <c r="Y139" s="53">
        <f t="shared" si="193"/>
        <v>13393</v>
      </c>
      <c r="Z139" s="53">
        <f t="shared" si="193"/>
        <v>-670</v>
      </c>
      <c r="AA139" s="53">
        <f t="shared" si="193"/>
        <v>-2270</v>
      </c>
      <c r="AB139" s="53">
        <f t="shared" si="193"/>
        <v>0</v>
      </c>
      <c r="AC139" s="53">
        <f t="shared" si="193"/>
        <v>-592</v>
      </c>
      <c r="AD139" s="53">
        <f t="shared" si="193"/>
        <v>-125</v>
      </c>
      <c r="AE139" s="53">
        <f t="shared" si="190"/>
        <v>4214.5518424366292</v>
      </c>
      <c r="AF139" s="53">
        <f t="shared" si="205"/>
        <v>1672</v>
      </c>
      <c r="AG139" s="53">
        <f t="shared" si="206"/>
        <v>807</v>
      </c>
      <c r="AH139" s="53">
        <f t="shared" si="207"/>
        <v>-16282.889342436631</v>
      </c>
      <c r="AI139" s="53">
        <f t="shared" si="274"/>
        <v>16429.551842436631</v>
      </c>
      <c r="AJ139" s="469">
        <v>134.55250000000001</v>
      </c>
      <c r="AK139" s="469">
        <v>0</v>
      </c>
      <c r="AL139" s="469">
        <v>12.11</v>
      </c>
      <c r="AM139" s="470">
        <f t="shared" si="208"/>
        <v>146.66250000000002</v>
      </c>
      <c r="AN139" s="53">
        <f t="shared" si="209"/>
        <v>-16282.889342436631</v>
      </c>
      <c r="AO139" s="382">
        <f t="shared" si="210"/>
        <v>2</v>
      </c>
      <c r="AP139">
        <v>2</v>
      </c>
      <c r="AQ139" s="383">
        <f t="shared" si="211"/>
        <v>20086.551842436631</v>
      </c>
      <c r="AR139" s="383">
        <f t="shared" si="212"/>
        <v>-3657</v>
      </c>
      <c r="AS139" s="383">
        <f t="shared" si="213"/>
        <v>13393</v>
      </c>
      <c r="AT139" s="383">
        <f t="shared" si="214"/>
        <v>3657</v>
      </c>
      <c r="AU139" s="383">
        <f t="shared" si="215"/>
        <v>16282.889342436631</v>
      </c>
      <c r="AV139" s="383">
        <f t="shared" si="216"/>
        <v>0</v>
      </c>
      <c r="AW139" s="383">
        <f t="shared" si="217"/>
        <v>1</v>
      </c>
      <c r="AX139" s="383">
        <f t="shared" si="218"/>
        <v>1</v>
      </c>
      <c r="AY139" s="383">
        <f t="shared" si="219"/>
        <v>3657</v>
      </c>
      <c r="AZ139">
        <f t="shared" si="220"/>
        <v>9736</v>
      </c>
      <c r="BA139">
        <f t="shared" si="221"/>
        <v>0</v>
      </c>
      <c r="BB139" s="383">
        <f t="shared" si="222"/>
        <v>0</v>
      </c>
      <c r="BC139" s="384">
        <f t="shared" si="188"/>
        <v>13393</v>
      </c>
      <c r="BD139" s="384">
        <f t="shared" si="188"/>
        <v>0.183210281651627</v>
      </c>
      <c r="BE139" s="384">
        <f t="shared" si="188"/>
        <v>0.62072737216297513</v>
      </c>
      <c r="BF139" s="384">
        <f t="shared" si="186"/>
        <v>0</v>
      </c>
      <c r="BG139" s="384">
        <f t="shared" si="186"/>
        <v>0.16188132348919879</v>
      </c>
      <c r="BH139" s="384">
        <f t="shared" si="186"/>
        <v>3.4181022696199069E-2</v>
      </c>
      <c r="BI139" s="384">
        <f t="shared" si="186"/>
        <v>4214.5518424366292</v>
      </c>
      <c r="BJ139" s="384">
        <f t="shared" si="186"/>
        <v>1672</v>
      </c>
      <c r="BK139" s="384">
        <f t="shared" si="186"/>
        <v>807</v>
      </c>
      <c r="BL139" s="474">
        <f t="shared" si="223"/>
        <v>0</v>
      </c>
      <c r="BM139" s="409">
        <f t="shared" si="224"/>
        <v>-6546.8893424366306</v>
      </c>
      <c r="BN139" s="473">
        <f t="shared" si="225"/>
        <v>6693.5518424366292</v>
      </c>
      <c r="BO139" s="387">
        <f t="shared" si="226"/>
        <v>0</v>
      </c>
      <c r="BP139" s="387">
        <f t="shared" si="227"/>
        <v>0.97808898721450566</v>
      </c>
      <c r="BQ139" s="388">
        <f t="shared" si="228"/>
        <v>2.1911012785494344E-2</v>
      </c>
      <c r="BR139" s="389">
        <f t="shared" si="229"/>
        <v>0</v>
      </c>
      <c r="BS139" s="390">
        <f t="shared" si="230"/>
        <v>13393</v>
      </c>
      <c r="BT139" s="391">
        <f t="shared" si="275"/>
        <v>670</v>
      </c>
      <c r="BU139" s="391">
        <f t="shared" si="275"/>
        <v>2270</v>
      </c>
      <c r="BV139" s="391">
        <f t="shared" si="275"/>
        <v>0</v>
      </c>
      <c r="BW139" s="391">
        <f t="shared" si="275"/>
        <v>592</v>
      </c>
      <c r="BX139" s="391">
        <f t="shared" si="275"/>
        <v>125</v>
      </c>
      <c r="BY139" s="391">
        <f t="shared" si="200"/>
        <v>0</v>
      </c>
      <c r="BZ139" s="391">
        <f t="shared" si="200"/>
        <v>0</v>
      </c>
      <c r="CA139" s="391">
        <f t="shared" si="200"/>
        <v>0</v>
      </c>
      <c r="CB139" s="391">
        <f t="shared" si="231"/>
        <v>9736</v>
      </c>
      <c r="CC139" s="391">
        <f t="shared" si="231"/>
        <v>0</v>
      </c>
      <c r="CD139" s="392">
        <f t="shared" si="232"/>
        <v>0</v>
      </c>
      <c r="CE139" s="393">
        <f t="shared" si="233"/>
        <v>-670</v>
      </c>
      <c r="CF139" s="392">
        <f t="shared" si="194"/>
        <v>0</v>
      </c>
      <c r="CG139" s="392">
        <f t="shared" si="194"/>
        <v>0</v>
      </c>
      <c r="CH139" s="392">
        <f t="shared" si="194"/>
        <v>0</v>
      </c>
      <c r="CI139" s="392">
        <f t="shared" si="194"/>
        <v>0</v>
      </c>
      <c r="CJ139" s="392">
        <f t="shared" si="194"/>
        <v>0</v>
      </c>
      <c r="CK139" s="392">
        <f t="shared" si="194"/>
        <v>0</v>
      </c>
      <c r="CL139" s="392">
        <f t="shared" si="191"/>
        <v>0</v>
      </c>
      <c r="CM139" s="392">
        <f t="shared" si="234"/>
        <v>0</v>
      </c>
      <c r="CN139" s="392">
        <f t="shared" si="235"/>
        <v>0</v>
      </c>
      <c r="CO139" s="394">
        <f t="shared" si="236"/>
        <v>0</v>
      </c>
      <c r="CP139" s="394">
        <f t="shared" si="236"/>
        <v>0</v>
      </c>
      <c r="CQ139" s="395">
        <f t="shared" si="237"/>
        <v>-2270</v>
      </c>
      <c r="CR139" s="394">
        <f t="shared" si="198"/>
        <v>0</v>
      </c>
      <c r="CS139" s="394">
        <f t="shared" si="198"/>
        <v>0</v>
      </c>
      <c r="CT139" s="394">
        <f t="shared" si="198"/>
        <v>0</v>
      </c>
      <c r="CU139" s="394">
        <f t="shared" si="198"/>
        <v>0</v>
      </c>
      <c r="CV139" s="394">
        <f t="shared" si="198"/>
        <v>0</v>
      </c>
      <c r="CW139" s="394">
        <f t="shared" si="198"/>
        <v>0</v>
      </c>
      <c r="CX139" s="396">
        <f t="shared" si="238"/>
        <v>0</v>
      </c>
      <c r="CY139" s="396">
        <f t="shared" si="238"/>
        <v>0</v>
      </c>
      <c r="CZ139" s="397">
        <f t="shared" si="239"/>
        <v>0</v>
      </c>
      <c r="DA139" s="397">
        <f t="shared" si="239"/>
        <v>0</v>
      </c>
      <c r="DB139" s="397">
        <f t="shared" si="239"/>
        <v>0</v>
      </c>
      <c r="DC139" s="397">
        <f t="shared" si="240"/>
        <v>0</v>
      </c>
      <c r="DD139" s="397">
        <f t="shared" si="196"/>
        <v>0</v>
      </c>
      <c r="DE139" s="397">
        <f t="shared" si="196"/>
        <v>0</v>
      </c>
      <c r="DF139" s="397">
        <f t="shared" si="196"/>
        <v>0</v>
      </c>
      <c r="DG139" s="397">
        <f t="shared" si="196"/>
        <v>0</v>
      </c>
      <c r="DH139" s="397">
        <f t="shared" si="196"/>
        <v>0</v>
      </c>
      <c r="DI139" s="398">
        <f t="shared" si="241"/>
        <v>0</v>
      </c>
      <c r="DJ139" s="398">
        <f t="shared" si="241"/>
        <v>0</v>
      </c>
      <c r="DK139" s="399">
        <f t="shared" si="242"/>
        <v>0</v>
      </c>
      <c r="DL139" s="399">
        <f t="shared" si="242"/>
        <v>0</v>
      </c>
      <c r="DM139" s="399">
        <f t="shared" si="242"/>
        <v>0</v>
      </c>
      <c r="DN139" s="399">
        <f t="shared" si="242"/>
        <v>0</v>
      </c>
      <c r="DO139" s="399">
        <f t="shared" si="243"/>
        <v>-592</v>
      </c>
      <c r="DP139" s="399">
        <f t="shared" si="244"/>
        <v>0</v>
      </c>
      <c r="DQ139" s="399">
        <f t="shared" si="244"/>
        <v>0</v>
      </c>
      <c r="DR139" s="399">
        <f t="shared" si="244"/>
        <v>0</v>
      </c>
      <c r="DS139" s="399">
        <f t="shared" si="244"/>
        <v>0</v>
      </c>
      <c r="DT139" s="400">
        <f t="shared" si="245"/>
        <v>0</v>
      </c>
      <c r="DU139" s="400">
        <f t="shared" si="245"/>
        <v>0</v>
      </c>
      <c r="DV139" s="386">
        <f t="shared" si="197"/>
        <v>0</v>
      </c>
      <c r="DW139" s="386">
        <f t="shared" si="197"/>
        <v>0</v>
      </c>
      <c r="DX139" s="386">
        <f t="shared" si="197"/>
        <v>0</v>
      </c>
      <c r="DY139" s="386">
        <f t="shared" si="197"/>
        <v>0</v>
      </c>
      <c r="DZ139" s="386">
        <f t="shared" si="197"/>
        <v>0</v>
      </c>
      <c r="EA139" s="401">
        <f t="shared" si="246"/>
        <v>-125</v>
      </c>
      <c r="EB139" s="386">
        <f t="shared" si="247"/>
        <v>0</v>
      </c>
      <c r="EC139" s="386">
        <f t="shared" si="247"/>
        <v>0</v>
      </c>
      <c r="ED139" s="386">
        <f t="shared" si="247"/>
        <v>0</v>
      </c>
      <c r="EE139" s="385">
        <f t="shared" si="248"/>
        <v>0</v>
      </c>
      <c r="EF139" s="385">
        <f t="shared" si="248"/>
        <v>0</v>
      </c>
      <c r="EG139" s="402">
        <f t="shared" si="199"/>
        <v>0</v>
      </c>
      <c r="EH139" s="402">
        <f t="shared" si="199"/>
        <v>0</v>
      </c>
      <c r="EI139" s="402">
        <f t="shared" si="199"/>
        <v>0</v>
      </c>
      <c r="EJ139" s="402">
        <f t="shared" si="199"/>
        <v>0</v>
      </c>
      <c r="EK139" s="402">
        <f t="shared" si="199"/>
        <v>0</v>
      </c>
      <c r="EL139" s="402">
        <f t="shared" si="199"/>
        <v>0</v>
      </c>
      <c r="EM139" s="402">
        <f t="shared" si="249"/>
        <v>4214.5518424366292</v>
      </c>
      <c r="EN139" s="402">
        <f t="shared" si="250"/>
        <v>0</v>
      </c>
      <c r="EO139" s="402">
        <f t="shared" si="250"/>
        <v>0</v>
      </c>
      <c r="EP139" s="402">
        <f t="shared" si="251"/>
        <v>4122.206743131871</v>
      </c>
      <c r="EQ139" s="402">
        <f t="shared" si="252"/>
        <v>92.345099304757724</v>
      </c>
      <c r="ER139" s="394">
        <f t="shared" si="195"/>
        <v>0</v>
      </c>
      <c r="ES139" s="394">
        <f t="shared" si="195"/>
        <v>0</v>
      </c>
      <c r="ET139" s="394">
        <f t="shared" si="195"/>
        <v>0</v>
      </c>
      <c r="EU139" s="394">
        <f t="shared" si="195"/>
        <v>0</v>
      </c>
      <c r="EV139" s="394">
        <f t="shared" si="195"/>
        <v>0</v>
      </c>
      <c r="EW139" s="394">
        <f t="shared" si="195"/>
        <v>0</v>
      </c>
      <c r="EX139" s="394">
        <f t="shared" si="192"/>
        <v>0</v>
      </c>
      <c r="EY139" s="403">
        <f t="shared" si="253"/>
        <v>1672</v>
      </c>
      <c r="EZ139" s="394">
        <f t="shared" si="254"/>
        <v>0</v>
      </c>
      <c r="FA139" s="396">
        <f t="shared" si="255"/>
        <v>1635.3647866226534</v>
      </c>
      <c r="FB139" s="396">
        <f t="shared" si="255"/>
        <v>36.635213377346545</v>
      </c>
      <c r="FC139" s="404">
        <f t="shared" si="276"/>
        <v>0</v>
      </c>
      <c r="FD139" s="404">
        <f t="shared" si="276"/>
        <v>0</v>
      </c>
      <c r="FE139" s="404">
        <f t="shared" si="276"/>
        <v>0</v>
      </c>
      <c r="FF139" s="404">
        <f t="shared" si="276"/>
        <v>0</v>
      </c>
      <c r="FG139" s="404">
        <f t="shared" si="276"/>
        <v>0</v>
      </c>
      <c r="FH139" s="404">
        <f t="shared" si="201"/>
        <v>0</v>
      </c>
      <c r="FI139" s="404">
        <f t="shared" si="201"/>
        <v>0</v>
      </c>
      <c r="FJ139" s="404">
        <f t="shared" si="201"/>
        <v>0</v>
      </c>
      <c r="FK139" s="392">
        <f t="shared" si="256"/>
        <v>807</v>
      </c>
      <c r="FL139" s="384">
        <f t="shared" si="257"/>
        <v>789.31781268210602</v>
      </c>
      <c r="FM139" s="384">
        <f t="shared" si="257"/>
        <v>17.682187317893934</v>
      </c>
      <c r="FN139" s="405">
        <f t="shared" si="189"/>
        <v>0</v>
      </c>
      <c r="FO139" s="405">
        <f t="shared" si="189"/>
        <v>0</v>
      </c>
      <c r="FP139" s="405">
        <f t="shared" si="189"/>
        <v>0</v>
      </c>
      <c r="FQ139" s="405">
        <f t="shared" si="187"/>
        <v>0</v>
      </c>
      <c r="FR139" s="405">
        <f t="shared" si="187"/>
        <v>0</v>
      </c>
      <c r="FS139" s="405">
        <f t="shared" si="187"/>
        <v>0</v>
      </c>
      <c r="FT139" s="405">
        <f t="shared" si="187"/>
        <v>0</v>
      </c>
      <c r="FU139" s="405">
        <f t="shared" si="187"/>
        <v>0</v>
      </c>
      <c r="FV139" s="405">
        <f t="shared" si="187"/>
        <v>0</v>
      </c>
      <c r="FW139" s="397">
        <f t="shared" si="258"/>
        <v>-16282.889342436631</v>
      </c>
      <c r="FX139" s="406">
        <f t="shared" si="259"/>
        <v>0</v>
      </c>
      <c r="FY139" s="331">
        <f t="shared" si="260"/>
        <v>54.31740069524048</v>
      </c>
      <c r="FZ139" s="382">
        <f t="shared" si="261"/>
        <v>92.345099304759543</v>
      </c>
      <c r="GA139" s="331">
        <f t="shared" si="262"/>
        <v>0</v>
      </c>
      <c r="GB139" s="407">
        <f t="shared" si="263"/>
        <v>0</v>
      </c>
      <c r="GC139" s="407">
        <f t="shared" si="264"/>
        <v>0</v>
      </c>
      <c r="GD139" s="407">
        <f t="shared" si="265"/>
        <v>0</v>
      </c>
      <c r="GE139" s="407">
        <f t="shared" si="266"/>
        <v>0</v>
      </c>
      <c r="GF139" s="407">
        <f t="shared" si="267"/>
        <v>0</v>
      </c>
      <c r="GG139" s="407">
        <f t="shared" si="268"/>
        <v>0</v>
      </c>
      <c r="GH139" s="407">
        <f t="shared" si="269"/>
        <v>9.9475983006414026E-14</v>
      </c>
      <c r="GI139" s="407">
        <f t="shared" si="270"/>
        <v>4.2632564145606011E-14</v>
      </c>
      <c r="GJ139">
        <f t="shared" si="271"/>
        <v>0</v>
      </c>
      <c r="GK139" s="382">
        <f t="shared" si="272"/>
        <v>1.4210854715202004E-13</v>
      </c>
      <c r="GL139">
        <v>2</v>
      </c>
      <c r="GM139">
        <f t="shared" si="273"/>
        <v>13393</v>
      </c>
      <c r="GN139">
        <f t="shared" si="273"/>
        <v>0</v>
      </c>
      <c r="GO139">
        <f t="shared" si="273"/>
        <v>0</v>
      </c>
      <c r="GP139">
        <f t="shared" si="273"/>
        <v>0</v>
      </c>
      <c r="GQ139">
        <f t="shared" si="273"/>
        <v>0</v>
      </c>
      <c r="GR139">
        <f t="shared" si="202"/>
        <v>0</v>
      </c>
      <c r="GS139">
        <f t="shared" si="202"/>
        <v>4214.5518424366292</v>
      </c>
      <c r="GT139">
        <f t="shared" si="202"/>
        <v>1672</v>
      </c>
      <c r="GU139">
        <f t="shared" si="202"/>
        <v>807</v>
      </c>
      <c r="GV139">
        <f t="shared" si="202"/>
        <v>0</v>
      </c>
    </row>
    <row r="140" spans="1:204" customFormat="1" x14ac:dyDescent="0.25">
      <c r="A140" s="378">
        <v>31043</v>
      </c>
      <c r="B140" s="32" t="s">
        <v>1273</v>
      </c>
      <c r="C140" t="s">
        <v>888</v>
      </c>
      <c r="D140">
        <v>2</v>
      </c>
      <c r="E140" s="379">
        <v>1318</v>
      </c>
      <c r="F140" s="379">
        <v>978</v>
      </c>
      <c r="G140" s="379">
        <v>1134</v>
      </c>
      <c r="H140" s="379">
        <v>0</v>
      </c>
      <c r="I140" s="379">
        <v>7649</v>
      </c>
      <c r="J140" s="379">
        <v>0</v>
      </c>
      <c r="K140" s="379">
        <v>428</v>
      </c>
      <c r="L140" s="379">
        <v>1355</v>
      </c>
      <c r="M140" s="380">
        <v>1324.3216946388072</v>
      </c>
      <c r="N140" s="381">
        <f t="shared" si="203"/>
        <v>14186.321694638807</v>
      </c>
      <c r="O140" s="379">
        <v>1149</v>
      </c>
      <c r="P140" s="379">
        <v>886</v>
      </c>
      <c r="Q140" s="379">
        <v>1014</v>
      </c>
      <c r="R140" s="379">
        <v>0</v>
      </c>
      <c r="S140" s="379">
        <v>7347</v>
      </c>
      <c r="T140" s="379">
        <v>0</v>
      </c>
      <c r="U140" s="379">
        <v>309</v>
      </c>
      <c r="V140" s="379">
        <v>1210</v>
      </c>
      <c r="W140" s="480">
        <f>(VLOOKUP(A140,'[1]floresta plant'!$A$4:$F$573,6,0))*1000</f>
        <v>1753.6037981185634</v>
      </c>
      <c r="X140" s="24">
        <f t="shared" si="204"/>
        <v>13668.603798118564</v>
      </c>
      <c r="Y140" s="53">
        <f t="shared" si="193"/>
        <v>-120</v>
      </c>
      <c r="Z140" s="53">
        <f t="shared" si="193"/>
        <v>0</v>
      </c>
      <c r="AA140" s="53">
        <f t="shared" si="193"/>
        <v>-302</v>
      </c>
      <c r="AB140" s="53">
        <f t="shared" si="193"/>
        <v>0</v>
      </c>
      <c r="AC140" s="53">
        <f t="shared" si="193"/>
        <v>-119</v>
      </c>
      <c r="AD140" s="53">
        <f t="shared" si="193"/>
        <v>-145</v>
      </c>
      <c r="AE140" s="53">
        <f t="shared" si="190"/>
        <v>429.28210347975619</v>
      </c>
      <c r="AF140" s="53">
        <f t="shared" si="205"/>
        <v>-92</v>
      </c>
      <c r="AG140" s="53">
        <f t="shared" si="206"/>
        <v>-169</v>
      </c>
      <c r="AH140" s="53">
        <f t="shared" si="207"/>
        <v>1612.0952965202439</v>
      </c>
      <c r="AI140" s="53">
        <f t="shared" si="274"/>
        <v>-517.71789652024381</v>
      </c>
      <c r="AJ140" s="469">
        <v>899.88740000000007</v>
      </c>
      <c r="AK140" s="469">
        <v>0</v>
      </c>
      <c r="AL140" s="469">
        <v>194.49</v>
      </c>
      <c r="AM140" s="470">
        <f t="shared" si="208"/>
        <v>1094.3774000000001</v>
      </c>
      <c r="AN140" s="53">
        <f t="shared" si="209"/>
        <v>1612.0952965202439</v>
      </c>
      <c r="AO140" s="382">
        <f t="shared" si="210"/>
        <v>3</v>
      </c>
      <c r="AP140">
        <v>2</v>
      </c>
      <c r="AQ140" s="383">
        <f t="shared" si="211"/>
        <v>429.28210347975619</v>
      </c>
      <c r="AR140" s="383">
        <f t="shared" si="212"/>
        <v>-947</v>
      </c>
      <c r="AS140" s="383">
        <f t="shared" si="213"/>
        <v>0</v>
      </c>
      <c r="AT140" s="383">
        <f t="shared" si="214"/>
        <v>827</v>
      </c>
      <c r="AU140" s="383">
        <f t="shared" si="215"/>
        <v>0</v>
      </c>
      <c r="AV140" s="383">
        <f t="shared" si="216"/>
        <v>1</v>
      </c>
      <c r="AW140" s="383">
        <f t="shared" si="217"/>
        <v>0</v>
      </c>
      <c r="AX140" s="383">
        <f t="shared" si="218"/>
        <v>1</v>
      </c>
      <c r="AY140" s="383">
        <f t="shared" si="219"/>
        <v>0</v>
      </c>
      <c r="AZ140">
        <f t="shared" si="220"/>
        <v>0</v>
      </c>
      <c r="BA140">
        <f t="shared" si="221"/>
        <v>0</v>
      </c>
      <c r="BB140" s="383">
        <f t="shared" si="222"/>
        <v>0</v>
      </c>
      <c r="BC140" s="384">
        <f t="shared" si="188"/>
        <v>0.12671594508975711</v>
      </c>
      <c r="BD140" s="384">
        <f t="shared" si="188"/>
        <v>0</v>
      </c>
      <c r="BE140" s="384">
        <f t="shared" si="188"/>
        <v>0.31890179514255546</v>
      </c>
      <c r="BF140" s="384">
        <f t="shared" si="186"/>
        <v>0</v>
      </c>
      <c r="BG140" s="384">
        <f t="shared" si="186"/>
        <v>0.12565997888067582</v>
      </c>
      <c r="BH140" s="384">
        <f t="shared" si="186"/>
        <v>0.15311510031678988</v>
      </c>
      <c r="BI140" s="384">
        <f t="shared" si="186"/>
        <v>429.28210347975619</v>
      </c>
      <c r="BJ140" s="384">
        <f t="shared" si="186"/>
        <v>9.714889123548047E-2</v>
      </c>
      <c r="BK140" s="384">
        <f t="shared" si="186"/>
        <v>0.17845828933474128</v>
      </c>
      <c r="BL140" s="474">
        <f t="shared" si="223"/>
        <v>947</v>
      </c>
      <c r="BM140" s="409">
        <f t="shared" si="224"/>
        <v>1612.0952965202439</v>
      </c>
      <c r="BN140" s="473">
        <f t="shared" si="225"/>
        <v>429.28210347975619</v>
      </c>
      <c r="BO140" s="387">
        <f t="shared" si="226"/>
        <v>1</v>
      </c>
      <c r="BP140" s="387">
        <f t="shared" si="227"/>
        <v>0</v>
      </c>
      <c r="BQ140" s="388">
        <f t="shared" si="228"/>
        <v>0</v>
      </c>
      <c r="BR140" s="389">
        <f t="shared" si="229"/>
        <v>517.71789652024381</v>
      </c>
      <c r="BS140" s="390">
        <f t="shared" si="230"/>
        <v>-120</v>
      </c>
      <c r="BT140" s="391">
        <f t="shared" si="275"/>
        <v>0</v>
      </c>
      <c r="BU140" s="391">
        <f t="shared" si="275"/>
        <v>0</v>
      </c>
      <c r="BV140" s="391">
        <f t="shared" si="275"/>
        <v>0</v>
      </c>
      <c r="BW140" s="391">
        <f t="shared" si="275"/>
        <v>0</v>
      </c>
      <c r="BX140" s="391">
        <f t="shared" si="275"/>
        <v>0</v>
      </c>
      <c r="BY140" s="391">
        <f t="shared" si="200"/>
        <v>0</v>
      </c>
      <c r="BZ140" s="391">
        <f t="shared" si="200"/>
        <v>0</v>
      </c>
      <c r="CA140" s="391">
        <f t="shared" si="200"/>
        <v>0</v>
      </c>
      <c r="CB140" s="391">
        <f t="shared" si="231"/>
        <v>0</v>
      </c>
      <c r="CC140" s="391">
        <f t="shared" si="231"/>
        <v>0</v>
      </c>
      <c r="CD140" s="392">
        <f t="shared" si="232"/>
        <v>0</v>
      </c>
      <c r="CE140" s="393">
        <f t="shared" si="233"/>
        <v>0</v>
      </c>
      <c r="CF140" s="392">
        <f t="shared" si="194"/>
        <v>0</v>
      </c>
      <c r="CG140" s="392">
        <f t="shared" si="194"/>
        <v>0</v>
      </c>
      <c r="CH140" s="392">
        <f t="shared" si="194"/>
        <v>0</v>
      </c>
      <c r="CI140" s="392">
        <f t="shared" si="194"/>
        <v>0</v>
      </c>
      <c r="CJ140" s="392">
        <f t="shared" si="194"/>
        <v>0</v>
      </c>
      <c r="CK140" s="392">
        <f t="shared" si="194"/>
        <v>0</v>
      </c>
      <c r="CL140" s="392">
        <f t="shared" si="191"/>
        <v>0</v>
      </c>
      <c r="CM140" s="392">
        <f t="shared" si="234"/>
        <v>0</v>
      </c>
      <c r="CN140" s="392">
        <f t="shared" si="235"/>
        <v>0</v>
      </c>
      <c r="CO140" s="394">
        <f t="shared" si="236"/>
        <v>0</v>
      </c>
      <c r="CP140" s="394">
        <f t="shared" si="236"/>
        <v>0</v>
      </c>
      <c r="CQ140" s="395">
        <f t="shared" si="237"/>
        <v>-302</v>
      </c>
      <c r="CR140" s="394">
        <f t="shared" si="198"/>
        <v>0</v>
      </c>
      <c r="CS140" s="394">
        <f t="shared" si="198"/>
        <v>0</v>
      </c>
      <c r="CT140" s="394">
        <f t="shared" si="198"/>
        <v>0</v>
      </c>
      <c r="CU140" s="394">
        <f t="shared" si="198"/>
        <v>0</v>
      </c>
      <c r="CV140" s="394">
        <f t="shared" si="198"/>
        <v>0</v>
      </c>
      <c r="CW140" s="394">
        <f t="shared" si="198"/>
        <v>0</v>
      </c>
      <c r="CX140" s="396">
        <f t="shared" si="238"/>
        <v>0</v>
      </c>
      <c r="CY140" s="396">
        <f t="shared" si="238"/>
        <v>0</v>
      </c>
      <c r="CZ140" s="397">
        <f t="shared" si="239"/>
        <v>0</v>
      </c>
      <c r="DA140" s="397">
        <f t="shared" si="239"/>
        <v>0</v>
      </c>
      <c r="DB140" s="397">
        <f t="shared" si="239"/>
        <v>0</v>
      </c>
      <c r="DC140" s="397">
        <f t="shared" si="240"/>
        <v>0</v>
      </c>
      <c r="DD140" s="397">
        <f t="shared" si="196"/>
        <v>0</v>
      </c>
      <c r="DE140" s="397">
        <f t="shared" si="196"/>
        <v>0</v>
      </c>
      <c r="DF140" s="397">
        <f t="shared" si="196"/>
        <v>0</v>
      </c>
      <c r="DG140" s="397">
        <f t="shared" si="196"/>
        <v>0</v>
      </c>
      <c r="DH140" s="397">
        <f t="shared" si="196"/>
        <v>0</v>
      </c>
      <c r="DI140" s="398">
        <f t="shared" si="241"/>
        <v>0</v>
      </c>
      <c r="DJ140" s="398">
        <f t="shared" si="241"/>
        <v>0</v>
      </c>
      <c r="DK140" s="399">
        <f t="shared" si="242"/>
        <v>0</v>
      </c>
      <c r="DL140" s="399">
        <f t="shared" si="242"/>
        <v>0</v>
      </c>
      <c r="DM140" s="399">
        <f t="shared" si="242"/>
        <v>0</v>
      </c>
      <c r="DN140" s="399">
        <f t="shared" si="242"/>
        <v>0</v>
      </c>
      <c r="DO140" s="399">
        <f t="shared" si="243"/>
        <v>-119</v>
      </c>
      <c r="DP140" s="399">
        <f t="shared" si="244"/>
        <v>0</v>
      </c>
      <c r="DQ140" s="399">
        <f t="shared" si="244"/>
        <v>0</v>
      </c>
      <c r="DR140" s="399">
        <f t="shared" si="244"/>
        <v>0</v>
      </c>
      <c r="DS140" s="399">
        <f t="shared" si="244"/>
        <v>0</v>
      </c>
      <c r="DT140" s="400">
        <f t="shared" si="245"/>
        <v>0</v>
      </c>
      <c r="DU140" s="400">
        <f t="shared" si="245"/>
        <v>0</v>
      </c>
      <c r="DV140" s="386">
        <f t="shared" si="197"/>
        <v>0</v>
      </c>
      <c r="DW140" s="386">
        <f t="shared" si="197"/>
        <v>0</v>
      </c>
      <c r="DX140" s="386">
        <f t="shared" si="197"/>
        <v>0</v>
      </c>
      <c r="DY140" s="386">
        <f t="shared" si="197"/>
        <v>0</v>
      </c>
      <c r="DZ140" s="386">
        <f t="shared" si="197"/>
        <v>0</v>
      </c>
      <c r="EA140" s="401">
        <f t="shared" si="246"/>
        <v>-145</v>
      </c>
      <c r="EB140" s="386">
        <f t="shared" si="247"/>
        <v>0</v>
      </c>
      <c r="EC140" s="386">
        <f t="shared" si="247"/>
        <v>0</v>
      </c>
      <c r="ED140" s="386">
        <f t="shared" si="247"/>
        <v>0</v>
      </c>
      <c r="EE140" s="385">
        <f t="shared" si="248"/>
        <v>0</v>
      </c>
      <c r="EF140" s="385">
        <f t="shared" si="248"/>
        <v>0</v>
      </c>
      <c r="EG140" s="402">
        <f t="shared" si="199"/>
        <v>54.396887452556214</v>
      </c>
      <c r="EH140" s="402">
        <f t="shared" si="199"/>
        <v>0</v>
      </c>
      <c r="EI140" s="402">
        <f t="shared" si="199"/>
        <v>136.89883342226651</v>
      </c>
      <c r="EJ140" s="402">
        <f t="shared" si="199"/>
        <v>0</v>
      </c>
      <c r="EK140" s="402">
        <f t="shared" si="199"/>
        <v>53.943580057118254</v>
      </c>
      <c r="EL140" s="402">
        <f t="shared" si="199"/>
        <v>65.729572338505434</v>
      </c>
      <c r="EM140" s="402">
        <f t="shared" si="249"/>
        <v>429.28210347975619</v>
      </c>
      <c r="EN140" s="402">
        <f t="shared" si="250"/>
        <v>41.704280380293106</v>
      </c>
      <c r="EO140" s="402">
        <f t="shared" si="250"/>
        <v>76.60894982901668</v>
      </c>
      <c r="EP140" s="402">
        <f t="shared" si="251"/>
        <v>0</v>
      </c>
      <c r="EQ140" s="402">
        <f t="shared" si="252"/>
        <v>0</v>
      </c>
      <c r="ER140" s="394">
        <f t="shared" si="195"/>
        <v>0</v>
      </c>
      <c r="ES140" s="394">
        <f t="shared" si="195"/>
        <v>0</v>
      </c>
      <c r="ET140" s="394">
        <f t="shared" si="195"/>
        <v>0</v>
      </c>
      <c r="EU140" s="394">
        <f t="shared" si="195"/>
        <v>0</v>
      </c>
      <c r="EV140" s="394">
        <f t="shared" si="195"/>
        <v>0</v>
      </c>
      <c r="EW140" s="394">
        <f t="shared" si="195"/>
        <v>0</v>
      </c>
      <c r="EX140" s="394">
        <f t="shared" si="192"/>
        <v>0</v>
      </c>
      <c r="EY140" s="403">
        <f t="shared" si="253"/>
        <v>-92</v>
      </c>
      <c r="EZ140" s="394">
        <f t="shared" si="254"/>
        <v>0</v>
      </c>
      <c r="FA140" s="396">
        <f t="shared" si="255"/>
        <v>0</v>
      </c>
      <c r="FB140" s="396">
        <f t="shared" si="255"/>
        <v>0</v>
      </c>
      <c r="FC140" s="404">
        <f t="shared" si="276"/>
        <v>0</v>
      </c>
      <c r="FD140" s="404">
        <f t="shared" si="276"/>
        <v>0</v>
      </c>
      <c r="FE140" s="404">
        <f t="shared" si="276"/>
        <v>0</v>
      </c>
      <c r="FF140" s="404">
        <f t="shared" si="276"/>
        <v>0</v>
      </c>
      <c r="FG140" s="404">
        <f t="shared" si="276"/>
        <v>0</v>
      </c>
      <c r="FH140" s="404">
        <f t="shared" si="201"/>
        <v>0</v>
      </c>
      <c r="FI140" s="404">
        <f t="shared" si="201"/>
        <v>0</v>
      </c>
      <c r="FJ140" s="404">
        <f t="shared" si="201"/>
        <v>0</v>
      </c>
      <c r="FK140" s="392">
        <f t="shared" si="256"/>
        <v>-169</v>
      </c>
      <c r="FL140" s="384">
        <f t="shared" si="257"/>
        <v>0</v>
      </c>
      <c r="FM140" s="384">
        <f t="shared" si="257"/>
        <v>0</v>
      </c>
      <c r="FN140" s="405">
        <f t="shared" si="189"/>
        <v>65.603112547443772</v>
      </c>
      <c r="FO140" s="405">
        <f t="shared" si="189"/>
        <v>0</v>
      </c>
      <c r="FP140" s="405">
        <f t="shared" si="189"/>
        <v>165.10116657773352</v>
      </c>
      <c r="FQ140" s="405">
        <f t="shared" si="187"/>
        <v>0</v>
      </c>
      <c r="FR140" s="405">
        <f t="shared" si="187"/>
        <v>65.056419942881746</v>
      </c>
      <c r="FS140" s="405">
        <f t="shared" si="187"/>
        <v>79.270427661494566</v>
      </c>
      <c r="FT140" s="405">
        <f t="shared" si="187"/>
        <v>0</v>
      </c>
      <c r="FU140" s="405">
        <f t="shared" si="187"/>
        <v>50.295719619706901</v>
      </c>
      <c r="FV140" s="405">
        <f t="shared" si="187"/>
        <v>92.39105017098332</v>
      </c>
      <c r="FW140" s="397">
        <f t="shared" si="258"/>
        <v>1612.0952965202439</v>
      </c>
      <c r="FX140" s="406">
        <f t="shared" si="259"/>
        <v>1094.3774000000001</v>
      </c>
      <c r="FY140" s="331">
        <f t="shared" si="260"/>
        <v>1094.3774000000001</v>
      </c>
      <c r="FZ140" s="382">
        <f t="shared" si="261"/>
        <v>0</v>
      </c>
      <c r="GA140" s="331">
        <f t="shared" si="262"/>
        <v>0</v>
      </c>
      <c r="GB140" s="407">
        <f t="shared" si="263"/>
        <v>0</v>
      </c>
      <c r="GC140" s="407">
        <f t="shared" si="264"/>
        <v>0</v>
      </c>
      <c r="GD140" s="407">
        <f t="shared" si="265"/>
        <v>0</v>
      </c>
      <c r="GE140" s="407">
        <f t="shared" si="266"/>
        <v>0</v>
      </c>
      <c r="GF140" s="407">
        <f t="shared" si="267"/>
        <v>0</v>
      </c>
      <c r="GG140" s="407">
        <f t="shared" si="268"/>
        <v>0</v>
      </c>
      <c r="GH140" s="407">
        <f t="shared" si="269"/>
        <v>0</v>
      </c>
      <c r="GI140" s="407">
        <f t="shared" si="270"/>
        <v>0</v>
      </c>
      <c r="GJ140">
        <f t="shared" si="271"/>
        <v>0</v>
      </c>
      <c r="GK140" s="382">
        <f t="shared" si="272"/>
        <v>0</v>
      </c>
      <c r="GL140">
        <v>2</v>
      </c>
      <c r="GM140">
        <f t="shared" si="273"/>
        <v>0</v>
      </c>
      <c r="GN140">
        <f t="shared" si="273"/>
        <v>0</v>
      </c>
      <c r="GO140">
        <f t="shared" si="273"/>
        <v>0</v>
      </c>
      <c r="GP140">
        <f t="shared" si="273"/>
        <v>0</v>
      </c>
      <c r="GQ140">
        <f t="shared" si="273"/>
        <v>0</v>
      </c>
      <c r="GR140">
        <f t="shared" si="202"/>
        <v>0</v>
      </c>
      <c r="GS140">
        <f t="shared" si="202"/>
        <v>429.28210347975619</v>
      </c>
      <c r="GT140">
        <f t="shared" si="202"/>
        <v>0</v>
      </c>
      <c r="GU140">
        <f t="shared" si="202"/>
        <v>0</v>
      </c>
      <c r="GV140">
        <f t="shared" si="202"/>
        <v>1612.0952965202439</v>
      </c>
    </row>
    <row r="141" spans="1:204" customFormat="1" x14ac:dyDescent="0.25">
      <c r="A141" s="378">
        <v>31044</v>
      </c>
      <c r="B141" s="32" t="s">
        <v>1274</v>
      </c>
      <c r="C141" t="s">
        <v>888</v>
      </c>
      <c r="D141">
        <v>2</v>
      </c>
      <c r="E141" s="379">
        <v>657</v>
      </c>
      <c r="F141" s="379">
        <v>7912</v>
      </c>
      <c r="G141" s="379">
        <v>1684</v>
      </c>
      <c r="H141" s="379">
        <v>1534</v>
      </c>
      <c r="I141" s="379">
        <v>24850</v>
      </c>
      <c r="J141" s="379">
        <v>0</v>
      </c>
      <c r="K141" s="379">
        <v>1685</v>
      </c>
      <c r="L141" s="379">
        <v>2460</v>
      </c>
      <c r="M141" s="380">
        <v>193.87231011492111</v>
      </c>
      <c r="N141" s="381">
        <f t="shared" si="203"/>
        <v>40975.872310114923</v>
      </c>
      <c r="O141" s="379">
        <v>2632</v>
      </c>
      <c r="P141" s="379">
        <v>8113</v>
      </c>
      <c r="Q141" s="379">
        <v>3609</v>
      </c>
      <c r="R141" s="379">
        <v>600</v>
      </c>
      <c r="S141" s="379">
        <v>21730</v>
      </c>
      <c r="T141" s="379">
        <v>0</v>
      </c>
      <c r="U141" s="379">
        <v>1452</v>
      </c>
      <c r="V141" s="379">
        <v>1800</v>
      </c>
      <c r="W141" s="480">
        <f>(VLOOKUP(A141,'[1]floresta plant'!$A$4:$F$573,6,0))*1000</f>
        <v>7345.3502110669997</v>
      </c>
      <c r="X141" s="24">
        <f t="shared" si="204"/>
        <v>47281.350211067002</v>
      </c>
      <c r="Y141" s="53">
        <f t="shared" si="193"/>
        <v>1925</v>
      </c>
      <c r="Z141" s="53">
        <f t="shared" si="193"/>
        <v>-934</v>
      </c>
      <c r="AA141" s="53">
        <f t="shared" si="193"/>
        <v>-3120</v>
      </c>
      <c r="AB141" s="53">
        <f t="shared" si="193"/>
        <v>0</v>
      </c>
      <c r="AC141" s="53">
        <f t="shared" si="193"/>
        <v>-233</v>
      </c>
      <c r="AD141" s="53">
        <f t="shared" si="193"/>
        <v>-660</v>
      </c>
      <c r="AE141" s="53">
        <f t="shared" si="190"/>
        <v>7151.4779009520789</v>
      </c>
      <c r="AF141" s="53">
        <f t="shared" si="205"/>
        <v>201</v>
      </c>
      <c r="AG141" s="53">
        <f t="shared" si="206"/>
        <v>1975</v>
      </c>
      <c r="AH141" s="53">
        <f t="shared" si="207"/>
        <v>-5158.3242009520791</v>
      </c>
      <c r="AI141" s="53">
        <f t="shared" si="274"/>
        <v>6305.4779009520789</v>
      </c>
      <c r="AJ141" s="469">
        <v>938.00369999999998</v>
      </c>
      <c r="AK141" s="469">
        <v>0</v>
      </c>
      <c r="AL141" s="469">
        <v>209.15</v>
      </c>
      <c r="AM141" s="470">
        <f t="shared" si="208"/>
        <v>1147.1537000000001</v>
      </c>
      <c r="AN141" s="53">
        <f t="shared" si="209"/>
        <v>-5158.3242009520791</v>
      </c>
      <c r="AO141" s="382">
        <f t="shared" si="210"/>
        <v>2</v>
      </c>
      <c r="AP141">
        <v>2</v>
      </c>
      <c r="AQ141" s="383">
        <f t="shared" si="211"/>
        <v>11252.477900952079</v>
      </c>
      <c r="AR141" s="383">
        <f t="shared" si="212"/>
        <v>-4947</v>
      </c>
      <c r="AS141" s="383">
        <f t="shared" si="213"/>
        <v>1925</v>
      </c>
      <c r="AT141" s="383">
        <f t="shared" si="214"/>
        <v>4947</v>
      </c>
      <c r="AU141" s="383">
        <f t="shared" si="215"/>
        <v>5158.3242009520791</v>
      </c>
      <c r="AV141" s="383">
        <f t="shared" si="216"/>
        <v>1</v>
      </c>
      <c r="AW141" s="383">
        <f t="shared" si="217"/>
        <v>1</v>
      </c>
      <c r="AX141" s="383">
        <f t="shared" si="218"/>
        <v>1</v>
      </c>
      <c r="AY141" s="383">
        <f t="shared" si="219"/>
        <v>962.5</v>
      </c>
      <c r="AZ141">
        <f t="shared" si="220"/>
        <v>962.5</v>
      </c>
      <c r="BA141">
        <f t="shared" si="221"/>
        <v>0</v>
      </c>
      <c r="BB141" s="383">
        <f t="shared" si="222"/>
        <v>0</v>
      </c>
      <c r="BC141" s="384">
        <f t="shared" si="188"/>
        <v>1925</v>
      </c>
      <c r="BD141" s="384">
        <f t="shared" si="188"/>
        <v>0.18880129371336163</v>
      </c>
      <c r="BE141" s="384">
        <f t="shared" si="188"/>
        <v>0.63068526379624013</v>
      </c>
      <c r="BF141" s="384">
        <f t="shared" si="186"/>
        <v>0</v>
      </c>
      <c r="BG141" s="384">
        <f t="shared" si="186"/>
        <v>4.7099252071962805E-2</v>
      </c>
      <c r="BH141" s="384">
        <f t="shared" si="186"/>
        <v>0.13341419041843541</v>
      </c>
      <c r="BI141" s="384">
        <f t="shared" si="186"/>
        <v>7151.4779009520789</v>
      </c>
      <c r="BJ141" s="384">
        <f t="shared" si="186"/>
        <v>201</v>
      </c>
      <c r="BK141" s="384">
        <f t="shared" si="186"/>
        <v>1975</v>
      </c>
      <c r="BL141" s="474">
        <f t="shared" si="223"/>
        <v>3984.5</v>
      </c>
      <c r="BM141" s="409">
        <f t="shared" si="224"/>
        <v>-4195.8242009520791</v>
      </c>
      <c r="BN141" s="473">
        <f t="shared" si="225"/>
        <v>9327.4779009520789</v>
      </c>
      <c r="BO141" s="387">
        <f t="shared" si="226"/>
        <v>0.4271787124355762</v>
      </c>
      <c r="BP141" s="387">
        <f t="shared" si="227"/>
        <v>0.44983480481082683</v>
      </c>
      <c r="BQ141" s="388">
        <f t="shared" si="228"/>
        <v>0.12298648275359697</v>
      </c>
      <c r="BR141" s="389">
        <f t="shared" si="229"/>
        <v>0</v>
      </c>
      <c r="BS141" s="390">
        <f t="shared" si="230"/>
        <v>1925</v>
      </c>
      <c r="BT141" s="391">
        <f t="shared" si="275"/>
        <v>181.72124519911057</v>
      </c>
      <c r="BU141" s="391">
        <f t="shared" si="275"/>
        <v>607.03456640388117</v>
      </c>
      <c r="BV141" s="391">
        <f t="shared" si="275"/>
        <v>0</v>
      </c>
      <c r="BW141" s="391">
        <f t="shared" si="275"/>
        <v>45.333030119264201</v>
      </c>
      <c r="BX141" s="391">
        <f t="shared" si="275"/>
        <v>128.41115827774408</v>
      </c>
      <c r="BY141" s="391">
        <f t="shared" si="200"/>
        <v>0</v>
      </c>
      <c r="BZ141" s="391">
        <f t="shared" si="200"/>
        <v>0</v>
      </c>
      <c r="CA141" s="391">
        <f t="shared" si="200"/>
        <v>0</v>
      </c>
      <c r="CB141" s="391">
        <f t="shared" si="231"/>
        <v>962.5</v>
      </c>
      <c r="CC141" s="391">
        <f t="shared" si="231"/>
        <v>0</v>
      </c>
      <c r="CD141" s="392">
        <f t="shared" si="232"/>
        <v>0</v>
      </c>
      <c r="CE141" s="393">
        <f t="shared" si="233"/>
        <v>-934</v>
      </c>
      <c r="CF141" s="392">
        <f t="shared" si="194"/>
        <v>0</v>
      </c>
      <c r="CG141" s="392">
        <f t="shared" si="194"/>
        <v>0</v>
      </c>
      <c r="CH141" s="392">
        <f t="shared" si="194"/>
        <v>0</v>
      </c>
      <c r="CI141" s="392">
        <f t="shared" si="194"/>
        <v>0</v>
      </c>
      <c r="CJ141" s="392">
        <f t="shared" si="194"/>
        <v>0</v>
      </c>
      <c r="CK141" s="392">
        <f t="shared" si="194"/>
        <v>0</v>
      </c>
      <c r="CL141" s="392">
        <f t="shared" si="191"/>
        <v>0</v>
      </c>
      <c r="CM141" s="392">
        <f t="shared" si="234"/>
        <v>0</v>
      </c>
      <c r="CN141" s="392">
        <f t="shared" si="235"/>
        <v>0</v>
      </c>
      <c r="CO141" s="394">
        <f t="shared" si="236"/>
        <v>0</v>
      </c>
      <c r="CP141" s="394">
        <f t="shared" si="236"/>
        <v>0</v>
      </c>
      <c r="CQ141" s="395">
        <f t="shared" si="237"/>
        <v>-3120</v>
      </c>
      <c r="CR141" s="394">
        <f t="shared" si="198"/>
        <v>0</v>
      </c>
      <c r="CS141" s="394">
        <f t="shared" si="198"/>
        <v>0</v>
      </c>
      <c r="CT141" s="394">
        <f t="shared" si="198"/>
        <v>0</v>
      </c>
      <c r="CU141" s="394">
        <f t="shared" si="198"/>
        <v>0</v>
      </c>
      <c r="CV141" s="394">
        <f t="shared" si="198"/>
        <v>0</v>
      </c>
      <c r="CW141" s="394">
        <f t="shared" si="198"/>
        <v>0</v>
      </c>
      <c r="CX141" s="396">
        <f t="shared" si="238"/>
        <v>0</v>
      </c>
      <c r="CY141" s="396">
        <f t="shared" si="238"/>
        <v>0</v>
      </c>
      <c r="CZ141" s="397">
        <f t="shared" si="239"/>
        <v>0</v>
      </c>
      <c r="DA141" s="397">
        <f t="shared" si="239"/>
        <v>0</v>
      </c>
      <c r="DB141" s="397">
        <f t="shared" si="239"/>
        <v>0</v>
      </c>
      <c r="DC141" s="397">
        <f t="shared" si="240"/>
        <v>0</v>
      </c>
      <c r="DD141" s="397">
        <f t="shared" si="196"/>
        <v>0</v>
      </c>
      <c r="DE141" s="397">
        <f t="shared" si="196"/>
        <v>0</v>
      </c>
      <c r="DF141" s="397">
        <f t="shared" si="196"/>
        <v>0</v>
      </c>
      <c r="DG141" s="397">
        <f t="shared" si="196"/>
        <v>0</v>
      </c>
      <c r="DH141" s="397">
        <f t="shared" si="196"/>
        <v>0</v>
      </c>
      <c r="DI141" s="398">
        <f t="shared" si="241"/>
        <v>0</v>
      </c>
      <c r="DJ141" s="398">
        <f t="shared" si="241"/>
        <v>0</v>
      </c>
      <c r="DK141" s="399">
        <f t="shared" si="242"/>
        <v>0</v>
      </c>
      <c r="DL141" s="399">
        <f t="shared" si="242"/>
        <v>0</v>
      </c>
      <c r="DM141" s="399">
        <f t="shared" si="242"/>
        <v>0</v>
      </c>
      <c r="DN141" s="399">
        <f t="shared" si="242"/>
        <v>0</v>
      </c>
      <c r="DO141" s="399">
        <f t="shared" si="243"/>
        <v>-233</v>
      </c>
      <c r="DP141" s="399">
        <f t="shared" si="244"/>
        <v>0</v>
      </c>
      <c r="DQ141" s="399">
        <f t="shared" si="244"/>
        <v>0</v>
      </c>
      <c r="DR141" s="399">
        <f t="shared" si="244"/>
        <v>0</v>
      </c>
      <c r="DS141" s="399">
        <f t="shared" si="244"/>
        <v>0</v>
      </c>
      <c r="DT141" s="400">
        <f t="shared" si="245"/>
        <v>0</v>
      </c>
      <c r="DU141" s="400">
        <f t="shared" si="245"/>
        <v>0</v>
      </c>
      <c r="DV141" s="386">
        <f t="shared" si="197"/>
        <v>0</v>
      </c>
      <c r="DW141" s="386">
        <f t="shared" si="197"/>
        <v>0</v>
      </c>
      <c r="DX141" s="386">
        <f t="shared" si="197"/>
        <v>0</v>
      </c>
      <c r="DY141" s="386">
        <f t="shared" si="197"/>
        <v>0</v>
      </c>
      <c r="DZ141" s="386">
        <f t="shared" si="197"/>
        <v>0</v>
      </c>
      <c r="EA141" s="401">
        <f t="shared" si="246"/>
        <v>-660</v>
      </c>
      <c r="EB141" s="386">
        <f t="shared" si="247"/>
        <v>0</v>
      </c>
      <c r="EC141" s="386">
        <f t="shared" si="247"/>
        <v>0</v>
      </c>
      <c r="ED141" s="386">
        <f t="shared" si="247"/>
        <v>0</v>
      </c>
      <c r="EE141" s="385">
        <f t="shared" si="248"/>
        <v>0</v>
      </c>
      <c r="EF141" s="385">
        <f t="shared" si="248"/>
        <v>0</v>
      </c>
      <c r="EG141" s="402">
        <f t="shared" si="199"/>
        <v>0</v>
      </c>
      <c r="EH141" s="402">
        <f t="shared" si="199"/>
        <v>576.78023442598214</v>
      </c>
      <c r="EI141" s="402">
        <f t="shared" si="199"/>
        <v>1926.7176995814395</v>
      </c>
      <c r="EJ141" s="402">
        <f t="shared" si="199"/>
        <v>0</v>
      </c>
      <c r="EK141" s="402">
        <f t="shared" si="199"/>
        <v>143.88628974438313</v>
      </c>
      <c r="EL141" s="402">
        <f t="shared" si="199"/>
        <v>407.57489798838139</v>
      </c>
      <c r="EM141" s="402">
        <f t="shared" si="249"/>
        <v>7151.4779009520789</v>
      </c>
      <c r="EN141" s="402">
        <f t="shared" si="250"/>
        <v>0</v>
      </c>
      <c r="EO141" s="402">
        <f t="shared" si="250"/>
        <v>0</v>
      </c>
      <c r="EP141" s="402">
        <f t="shared" si="251"/>
        <v>3216.9836656837201</v>
      </c>
      <c r="EQ141" s="402">
        <f t="shared" si="252"/>
        <v>879.5351135281727</v>
      </c>
      <c r="ER141" s="394">
        <f t="shared" si="195"/>
        <v>0</v>
      </c>
      <c r="ES141" s="394">
        <f t="shared" si="195"/>
        <v>16.211030604483618</v>
      </c>
      <c r="ET141" s="394">
        <f t="shared" si="195"/>
        <v>54.152479107054482</v>
      </c>
      <c r="EU141" s="394">
        <f t="shared" si="195"/>
        <v>0</v>
      </c>
      <c r="EV141" s="394">
        <f t="shared" si="195"/>
        <v>4.0440793692127226</v>
      </c>
      <c r="EW141" s="394">
        <f t="shared" si="195"/>
        <v>11.455332118799987</v>
      </c>
      <c r="EX141" s="394">
        <f t="shared" si="192"/>
        <v>0</v>
      </c>
      <c r="EY141" s="403">
        <f t="shared" si="253"/>
        <v>201</v>
      </c>
      <c r="EZ141" s="394">
        <f t="shared" si="254"/>
        <v>0</v>
      </c>
      <c r="FA141" s="396">
        <f t="shared" si="255"/>
        <v>90.416795766976193</v>
      </c>
      <c r="FB141" s="396">
        <f t="shared" si="255"/>
        <v>24.720283033472992</v>
      </c>
      <c r="FC141" s="404">
        <f t="shared" si="276"/>
        <v>0</v>
      </c>
      <c r="FD141" s="404">
        <f t="shared" si="276"/>
        <v>159.2874897704236</v>
      </c>
      <c r="FE141" s="404">
        <f t="shared" si="276"/>
        <v>532.09525490762496</v>
      </c>
      <c r="FF141" s="404">
        <f t="shared" si="276"/>
        <v>0</v>
      </c>
      <c r="FG141" s="404">
        <f t="shared" si="276"/>
        <v>39.73660076713994</v>
      </c>
      <c r="FH141" s="404">
        <f t="shared" si="201"/>
        <v>112.5586116150745</v>
      </c>
      <c r="FI141" s="404">
        <f t="shared" si="201"/>
        <v>0</v>
      </c>
      <c r="FJ141" s="404">
        <f t="shared" si="201"/>
        <v>0</v>
      </c>
      <c r="FK141" s="392">
        <f t="shared" si="256"/>
        <v>1975</v>
      </c>
      <c r="FL141" s="384">
        <f t="shared" si="257"/>
        <v>888.42373950138301</v>
      </c>
      <c r="FM141" s="384">
        <f t="shared" si="257"/>
        <v>242.89830343835402</v>
      </c>
      <c r="FN141" s="405">
        <f t="shared" si="189"/>
        <v>0</v>
      </c>
      <c r="FO141" s="405">
        <f t="shared" si="189"/>
        <v>0</v>
      </c>
      <c r="FP141" s="405">
        <f t="shared" si="189"/>
        <v>0</v>
      </c>
      <c r="FQ141" s="405">
        <f t="shared" si="187"/>
        <v>0</v>
      </c>
      <c r="FR141" s="405">
        <f t="shared" si="187"/>
        <v>0</v>
      </c>
      <c r="FS141" s="405">
        <f t="shared" si="187"/>
        <v>0</v>
      </c>
      <c r="FT141" s="405">
        <f t="shared" si="187"/>
        <v>0</v>
      </c>
      <c r="FU141" s="405">
        <f t="shared" si="187"/>
        <v>0</v>
      </c>
      <c r="FV141" s="405">
        <f t="shared" si="187"/>
        <v>0</v>
      </c>
      <c r="FW141" s="397">
        <f t="shared" si="258"/>
        <v>-5158.3242009520791</v>
      </c>
      <c r="FX141" s="406">
        <f t="shared" si="259"/>
        <v>0</v>
      </c>
      <c r="FY141" s="331">
        <f t="shared" si="260"/>
        <v>267.61858647182703</v>
      </c>
      <c r="FZ141" s="382">
        <f t="shared" si="261"/>
        <v>879.53511352817304</v>
      </c>
      <c r="GA141" s="331">
        <f t="shared" si="262"/>
        <v>0</v>
      </c>
      <c r="GB141" s="407">
        <f t="shared" si="263"/>
        <v>0</v>
      </c>
      <c r="GC141" s="407">
        <f t="shared" si="264"/>
        <v>0</v>
      </c>
      <c r="GD141" s="407">
        <f t="shared" si="265"/>
        <v>0</v>
      </c>
      <c r="GE141" s="407">
        <f t="shared" si="266"/>
        <v>0</v>
      </c>
      <c r="GF141" s="407">
        <f t="shared" si="267"/>
        <v>0</v>
      </c>
      <c r="GG141" s="407">
        <f t="shared" si="268"/>
        <v>-4.5474735088646412E-13</v>
      </c>
      <c r="GH141" s="407">
        <f t="shared" si="269"/>
        <v>0</v>
      </c>
      <c r="GI141" s="407">
        <f t="shared" si="270"/>
        <v>-2.8421709430404007E-14</v>
      </c>
      <c r="GJ141">
        <f t="shared" si="271"/>
        <v>0</v>
      </c>
      <c r="GK141" s="382">
        <f t="shared" si="272"/>
        <v>-4.8316906031686813E-13</v>
      </c>
      <c r="GL141">
        <v>2</v>
      </c>
      <c r="GM141">
        <f t="shared" si="273"/>
        <v>1925</v>
      </c>
      <c r="GN141">
        <f t="shared" si="273"/>
        <v>0</v>
      </c>
      <c r="GO141">
        <f t="shared" si="273"/>
        <v>0</v>
      </c>
      <c r="GP141">
        <f t="shared" si="273"/>
        <v>0</v>
      </c>
      <c r="GQ141">
        <f t="shared" si="273"/>
        <v>0</v>
      </c>
      <c r="GR141">
        <f t="shared" si="202"/>
        <v>0</v>
      </c>
      <c r="GS141">
        <f t="shared" si="202"/>
        <v>7151.4779009520789</v>
      </c>
      <c r="GT141">
        <f t="shared" si="202"/>
        <v>201</v>
      </c>
      <c r="GU141">
        <f t="shared" si="202"/>
        <v>1975</v>
      </c>
      <c r="GV141">
        <f t="shared" si="202"/>
        <v>0</v>
      </c>
    </row>
    <row r="142" spans="1:204" customFormat="1" x14ac:dyDescent="0.25">
      <c r="A142" s="378">
        <v>31045</v>
      </c>
      <c r="B142" s="32" t="s">
        <v>1275</v>
      </c>
      <c r="C142" t="s">
        <v>888</v>
      </c>
      <c r="D142">
        <v>2</v>
      </c>
      <c r="E142" s="379">
        <v>220</v>
      </c>
      <c r="F142" s="379">
        <v>24065</v>
      </c>
      <c r="G142" s="379">
        <v>174</v>
      </c>
      <c r="H142" s="379">
        <v>800</v>
      </c>
      <c r="I142" s="379">
        <v>15250</v>
      </c>
      <c r="J142" s="379">
        <v>0</v>
      </c>
      <c r="K142" s="379">
        <v>908</v>
      </c>
      <c r="L142" s="379">
        <v>4550</v>
      </c>
      <c r="M142" s="380">
        <v>2088.0983734667216</v>
      </c>
      <c r="N142" s="381">
        <f t="shared" si="203"/>
        <v>48055.098373466724</v>
      </c>
      <c r="O142" s="379">
        <v>185</v>
      </c>
      <c r="P142" s="379">
        <v>22196</v>
      </c>
      <c r="Q142" s="379">
        <v>450</v>
      </c>
      <c r="R142" s="379">
        <v>0</v>
      </c>
      <c r="S142" s="379">
        <v>14265</v>
      </c>
      <c r="T142" s="379">
        <v>0</v>
      </c>
      <c r="U142" s="379">
        <v>658</v>
      </c>
      <c r="V142" s="379">
        <v>4505</v>
      </c>
      <c r="W142" s="480">
        <f>(VLOOKUP(A142,'[1]floresta plant'!$A$4:$F$573,6,0))*1000</f>
        <v>1279.4617452704153</v>
      </c>
      <c r="X142" s="24">
        <f t="shared" si="204"/>
        <v>43538.461745270419</v>
      </c>
      <c r="Y142" s="53">
        <f t="shared" si="193"/>
        <v>276</v>
      </c>
      <c r="Z142" s="53">
        <f t="shared" si="193"/>
        <v>-800</v>
      </c>
      <c r="AA142" s="53">
        <f t="shared" si="193"/>
        <v>-985</v>
      </c>
      <c r="AB142" s="53">
        <f t="shared" si="193"/>
        <v>0</v>
      </c>
      <c r="AC142" s="53">
        <f t="shared" si="193"/>
        <v>-250</v>
      </c>
      <c r="AD142" s="53">
        <f t="shared" si="193"/>
        <v>-45</v>
      </c>
      <c r="AE142" s="53">
        <f t="shared" si="190"/>
        <v>-808.63662819630622</v>
      </c>
      <c r="AF142" s="53">
        <f t="shared" si="205"/>
        <v>-1869</v>
      </c>
      <c r="AG142" s="53">
        <f t="shared" si="206"/>
        <v>-35</v>
      </c>
      <c r="AH142" s="53">
        <f t="shared" si="207"/>
        <v>4785.6244281963054</v>
      </c>
      <c r="AI142" s="53">
        <f t="shared" si="274"/>
        <v>-4516.6366281963055</v>
      </c>
      <c r="AJ142" s="469">
        <v>139.40779999999998</v>
      </c>
      <c r="AK142" s="469">
        <v>0</v>
      </c>
      <c r="AL142" s="469">
        <v>129.57999999999998</v>
      </c>
      <c r="AM142" s="470">
        <f t="shared" si="208"/>
        <v>268.98779999999999</v>
      </c>
      <c r="AN142" s="53">
        <f t="shared" si="209"/>
        <v>4785.6244281963054</v>
      </c>
      <c r="AO142" s="382">
        <f t="shared" si="210"/>
        <v>3</v>
      </c>
      <c r="AP142">
        <v>2</v>
      </c>
      <c r="AQ142" s="383">
        <f t="shared" si="211"/>
        <v>276</v>
      </c>
      <c r="AR142" s="383">
        <f t="shared" si="212"/>
        <v>-4792.6366281963064</v>
      </c>
      <c r="AS142" s="383">
        <f t="shared" si="213"/>
        <v>276</v>
      </c>
      <c r="AT142" s="383">
        <f t="shared" si="214"/>
        <v>4792.6366281963064</v>
      </c>
      <c r="AU142" s="383">
        <f t="shared" si="215"/>
        <v>0</v>
      </c>
      <c r="AV142" s="383">
        <f t="shared" si="216"/>
        <v>1</v>
      </c>
      <c r="AW142" s="383">
        <f t="shared" si="217"/>
        <v>0</v>
      </c>
      <c r="AX142" s="383">
        <f t="shared" si="218"/>
        <v>1</v>
      </c>
      <c r="AY142" s="383">
        <f t="shared" si="219"/>
        <v>276</v>
      </c>
      <c r="AZ142">
        <f t="shared" si="220"/>
        <v>0</v>
      </c>
      <c r="BA142">
        <f t="shared" si="221"/>
        <v>0</v>
      </c>
      <c r="BB142" s="383">
        <f t="shared" si="222"/>
        <v>0</v>
      </c>
      <c r="BC142" s="384">
        <f t="shared" si="188"/>
        <v>276</v>
      </c>
      <c r="BD142" s="384">
        <f t="shared" si="188"/>
        <v>0.16692273211229816</v>
      </c>
      <c r="BE142" s="384">
        <f t="shared" si="188"/>
        <v>0.20552361391326712</v>
      </c>
      <c r="BF142" s="384">
        <f t="shared" si="186"/>
        <v>0</v>
      </c>
      <c r="BG142" s="384">
        <f t="shared" si="186"/>
        <v>5.2163353785093174E-2</v>
      </c>
      <c r="BH142" s="384">
        <f t="shared" si="186"/>
        <v>9.3894036813167714E-3</v>
      </c>
      <c r="BI142" s="384">
        <f t="shared" si="186"/>
        <v>0.16872479408075508</v>
      </c>
      <c r="BJ142" s="384">
        <f t="shared" si="186"/>
        <v>0.38997323289735658</v>
      </c>
      <c r="BK142" s="384">
        <f t="shared" si="186"/>
        <v>7.3028695299130449E-3</v>
      </c>
      <c r="BL142" s="474">
        <f t="shared" si="223"/>
        <v>4516.6366281963064</v>
      </c>
      <c r="BM142" s="409">
        <f t="shared" si="224"/>
        <v>4785.6244281963054</v>
      </c>
      <c r="BN142" s="473">
        <f t="shared" si="225"/>
        <v>0</v>
      </c>
      <c r="BO142" s="387">
        <f t="shared" si="226"/>
        <v>1</v>
      </c>
      <c r="BP142" s="387">
        <f t="shared" si="227"/>
        <v>0</v>
      </c>
      <c r="BQ142" s="388">
        <f t="shared" si="228"/>
        <v>0</v>
      </c>
      <c r="BR142" s="389">
        <f t="shared" si="229"/>
        <v>4516.6366281963064</v>
      </c>
      <c r="BS142" s="390">
        <f t="shared" si="230"/>
        <v>276</v>
      </c>
      <c r="BT142" s="391">
        <f t="shared" si="275"/>
        <v>46.070674062994293</v>
      </c>
      <c r="BU142" s="391">
        <f t="shared" si="275"/>
        <v>56.724517440061724</v>
      </c>
      <c r="BV142" s="391">
        <f t="shared" si="275"/>
        <v>0</v>
      </c>
      <c r="BW142" s="391">
        <f t="shared" si="275"/>
        <v>14.397085644685715</v>
      </c>
      <c r="BX142" s="391">
        <f t="shared" si="275"/>
        <v>2.591475416043429</v>
      </c>
      <c r="BY142" s="391">
        <f t="shared" si="200"/>
        <v>46.568043166288405</v>
      </c>
      <c r="BZ142" s="391">
        <f t="shared" si="200"/>
        <v>107.63261227967041</v>
      </c>
      <c r="CA142" s="391">
        <f t="shared" si="200"/>
        <v>2.0155919902560004</v>
      </c>
      <c r="CB142" s="391">
        <f t="shared" si="231"/>
        <v>0</v>
      </c>
      <c r="CC142" s="391">
        <f t="shared" si="231"/>
        <v>0</v>
      </c>
      <c r="CD142" s="392">
        <f t="shared" si="232"/>
        <v>0</v>
      </c>
      <c r="CE142" s="393">
        <f t="shared" si="233"/>
        <v>-800</v>
      </c>
      <c r="CF142" s="392">
        <f t="shared" si="194"/>
        <v>0</v>
      </c>
      <c r="CG142" s="392">
        <f t="shared" si="194"/>
        <v>0</v>
      </c>
      <c r="CH142" s="392">
        <f t="shared" si="194"/>
        <v>0</v>
      </c>
      <c r="CI142" s="392">
        <f t="shared" si="194"/>
        <v>0</v>
      </c>
      <c r="CJ142" s="392">
        <f t="shared" si="194"/>
        <v>0</v>
      </c>
      <c r="CK142" s="392">
        <f t="shared" si="194"/>
        <v>0</v>
      </c>
      <c r="CL142" s="392">
        <f t="shared" si="191"/>
        <v>0</v>
      </c>
      <c r="CM142" s="392">
        <f t="shared" si="234"/>
        <v>0</v>
      </c>
      <c r="CN142" s="392">
        <f t="shared" si="235"/>
        <v>0</v>
      </c>
      <c r="CO142" s="394">
        <f t="shared" si="236"/>
        <v>0</v>
      </c>
      <c r="CP142" s="394">
        <f t="shared" si="236"/>
        <v>0</v>
      </c>
      <c r="CQ142" s="395">
        <f t="shared" si="237"/>
        <v>-985</v>
      </c>
      <c r="CR142" s="394">
        <f t="shared" si="198"/>
        <v>0</v>
      </c>
      <c r="CS142" s="394">
        <f t="shared" si="198"/>
        <v>0</v>
      </c>
      <c r="CT142" s="394">
        <f t="shared" si="198"/>
        <v>0</v>
      </c>
      <c r="CU142" s="394">
        <f t="shared" si="198"/>
        <v>0</v>
      </c>
      <c r="CV142" s="394">
        <f t="shared" si="198"/>
        <v>0</v>
      </c>
      <c r="CW142" s="394">
        <f t="shared" si="198"/>
        <v>0</v>
      </c>
      <c r="CX142" s="396">
        <f t="shared" si="238"/>
        <v>0</v>
      </c>
      <c r="CY142" s="396">
        <f t="shared" si="238"/>
        <v>0</v>
      </c>
      <c r="CZ142" s="397">
        <f t="shared" si="239"/>
        <v>0</v>
      </c>
      <c r="DA142" s="397">
        <f t="shared" si="239"/>
        <v>0</v>
      </c>
      <c r="DB142" s="397">
        <f t="shared" si="239"/>
        <v>0</v>
      </c>
      <c r="DC142" s="397">
        <f t="shared" si="240"/>
        <v>0</v>
      </c>
      <c r="DD142" s="397">
        <f t="shared" si="196"/>
        <v>0</v>
      </c>
      <c r="DE142" s="397">
        <f t="shared" si="196"/>
        <v>0</v>
      </c>
      <c r="DF142" s="397">
        <f t="shared" si="196"/>
        <v>0</v>
      </c>
      <c r="DG142" s="397">
        <f t="shared" si="196"/>
        <v>0</v>
      </c>
      <c r="DH142" s="397">
        <f t="shared" si="196"/>
        <v>0</v>
      </c>
      <c r="DI142" s="398">
        <f t="shared" si="241"/>
        <v>0</v>
      </c>
      <c r="DJ142" s="398">
        <f t="shared" si="241"/>
        <v>0</v>
      </c>
      <c r="DK142" s="399">
        <f t="shared" si="242"/>
        <v>0</v>
      </c>
      <c r="DL142" s="399">
        <f t="shared" si="242"/>
        <v>0</v>
      </c>
      <c r="DM142" s="399">
        <f t="shared" si="242"/>
        <v>0</v>
      </c>
      <c r="DN142" s="399">
        <f t="shared" si="242"/>
        <v>0</v>
      </c>
      <c r="DO142" s="399">
        <f t="shared" si="243"/>
        <v>-250</v>
      </c>
      <c r="DP142" s="399">
        <f t="shared" si="244"/>
        <v>0</v>
      </c>
      <c r="DQ142" s="399">
        <f t="shared" si="244"/>
        <v>0</v>
      </c>
      <c r="DR142" s="399">
        <f t="shared" si="244"/>
        <v>0</v>
      </c>
      <c r="DS142" s="399">
        <f t="shared" si="244"/>
        <v>0</v>
      </c>
      <c r="DT142" s="400">
        <f t="shared" si="245"/>
        <v>0</v>
      </c>
      <c r="DU142" s="400">
        <f t="shared" si="245"/>
        <v>0</v>
      </c>
      <c r="DV142" s="386">
        <f t="shared" si="197"/>
        <v>0</v>
      </c>
      <c r="DW142" s="386">
        <f t="shared" si="197"/>
        <v>0</v>
      </c>
      <c r="DX142" s="386">
        <f t="shared" si="197"/>
        <v>0</v>
      </c>
      <c r="DY142" s="386">
        <f t="shared" si="197"/>
        <v>0</v>
      </c>
      <c r="DZ142" s="386">
        <f t="shared" si="197"/>
        <v>0</v>
      </c>
      <c r="EA142" s="401">
        <f t="shared" si="246"/>
        <v>-45</v>
      </c>
      <c r="EB142" s="386">
        <f t="shared" si="247"/>
        <v>0</v>
      </c>
      <c r="EC142" s="386">
        <f t="shared" si="247"/>
        <v>0</v>
      </c>
      <c r="ED142" s="386">
        <f t="shared" si="247"/>
        <v>0</v>
      </c>
      <c r="EE142" s="385">
        <f t="shared" si="248"/>
        <v>0</v>
      </c>
      <c r="EF142" s="385">
        <f t="shared" si="248"/>
        <v>0</v>
      </c>
      <c r="EG142" s="402">
        <f t="shared" si="199"/>
        <v>0</v>
      </c>
      <c r="EH142" s="402">
        <f t="shared" si="199"/>
        <v>0</v>
      </c>
      <c r="EI142" s="402">
        <f t="shared" si="199"/>
        <v>0</v>
      </c>
      <c r="EJ142" s="402">
        <f t="shared" si="199"/>
        <v>0</v>
      </c>
      <c r="EK142" s="402">
        <f t="shared" si="199"/>
        <v>0</v>
      </c>
      <c r="EL142" s="402">
        <f t="shared" si="199"/>
        <v>0</v>
      </c>
      <c r="EM142" s="402">
        <f t="shared" si="249"/>
        <v>-808.63662819630622</v>
      </c>
      <c r="EN142" s="402">
        <f t="shared" si="250"/>
        <v>0</v>
      </c>
      <c r="EO142" s="402">
        <f t="shared" si="250"/>
        <v>0</v>
      </c>
      <c r="EP142" s="402">
        <f t="shared" si="251"/>
        <v>0</v>
      </c>
      <c r="EQ142" s="402">
        <f t="shared" si="252"/>
        <v>0</v>
      </c>
      <c r="ER142" s="394">
        <f t="shared" si="195"/>
        <v>0</v>
      </c>
      <c r="ES142" s="394">
        <f t="shared" si="195"/>
        <v>0</v>
      </c>
      <c r="ET142" s="394">
        <f t="shared" si="195"/>
        <v>0</v>
      </c>
      <c r="EU142" s="394">
        <f t="shared" si="195"/>
        <v>0</v>
      </c>
      <c r="EV142" s="394">
        <f t="shared" si="195"/>
        <v>0</v>
      </c>
      <c r="EW142" s="394">
        <f t="shared" si="195"/>
        <v>0</v>
      </c>
      <c r="EX142" s="394">
        <f t="shared" si="192"/>
        <v>0</v>
      </c>
      <c r="EY142" s="403">
        <f t="shared" si="253"/>
        <v>-1869</v>
      </c>
      <c r="EZ142" s="394">
        <f t="shared" si="254"/>
        <v>0</v>
      </c>
      <c r="FA142" s="396">
        <f t="shared" si="255"/>
        <v>0</v>
      </c>
      <c r="FB142" s="396">
        <f t="shared" si="255"/>
        <v>0</v>
      </c>
      <c r="FC142" s="404">
        <f t="shared" si="276"/>
        <v>0</v>
      </c>
      <c r="FD142" s="404">
        <f t="shared" si="276"/>
        <v>0</v>
      </c>
      <c r="FE142" s="404">
        <f t="shared" si="276"/>
        <v>0</v>
      </c>
      <c r="FF142" s="404">
        <f t="shared" si="276"/>
        <v>0</v>
      </c>
      <c r="FG142" s="404">
        <f t="shared" si="276"/>
        <v>0</v>
      </c>
      <c r="FH142" s="404">
        <f t="shared" si="201"/>
        <v>0</v>
      </c>
      <c r="FI142" s="404">
        <f t="shared" si="201"/>
        <v>0</v>
      </c>
      <c r="FJ142" s="404">
        <f t="shared" si="201"/>
        <v>0</v>
      </c>
      <c r="FK142" s="392">
        <f t="shared" si="256"/>
        <v>-35</v>
      </c>
      <c r="FL142" s="384">
        <f t="shared" si="257"/>
        <v>0</v>
      </c>
      <c r="FM142" s="384">
        <f t="shared" si="257"/>
        <v>0</v>
      </c>
      <c r="FN142" s="405">
        <f t="shared" si="189"/>
        <v>0</v>
      </c>
      <c r="FO142" s="405">
        <f t="shared" si="189"/>
        <v>753.92932593700573</v>
      </c>
      <c r="FP142" s="405">
        <f t="shared" si="189"/>
        <v>928.27548255993827</v>
      </c>
      <c r="FQ142" s="405">
        <f t="shared" si="187"/>
        <v>0</v>
      </c>
      <c r="FR142" s="405">
        <f t="shared" si="187"/>
        <v>235.60291435531428</v>
      </c>
      <c r="FS142" s="405">
        <f t="shared" si="187"/>
        <v>42.40852458395657</v>
      </c>
      <c r="FT142" s="405">
        <f t="shared" si="187"/>
        <v>762.06858503001774</v>
      </c>
      <c r="FU142" s="405">
        <f t="shared" si="187"/>
        <v>1761.3673877203296</v>
      </c>
      <c r="FV142" s="405">
        <f t="shared" si="187"/>
        <v>32.984408009744001</v>
      </c>
      <c r="FW142" s="397">
        <f t="shared" si="258"/>
        <v>4785.6244281963054</v>
      </c>
      <c r="FX142" s="406">
        <f t="shared" si="259"/>
        <v>268.98779999999897</v>
      </c>
      <c r="FY142" s="331">
        <f t="shared" si="260"/>
        <v>268.98779999999897</v>
      </c>
      <c r="FZ142" s="382">
        <f t="shared" si="261"/>
        <v>1.0231815394945443E-12</v>
      </c>
      <c r="GA142" s="331">
        <f t="shared" si="262"/>
        <v>5.6843418860808015E-14</v>
      </c>
      <c r="GB142" s="407">
        <f t="shared" si="263"/>
        <v>0</v>
      </c>
      <c r="GC142" s="407">
        <f t="shared" si="264"/>
        <v>0</v>
      </c>
      <c r="GD142" s="407">
        <f t="shared" si="265"/>
        <v>0</v>
      </c>
      <c r="GE142" s="407">
        <f t="shared" si="266"/>
        <v>0</v>
      </c>
      <c r="GF142" s="407">
        <f t="shared" si="267"/>
        <v>0</v>
      </c>
      <c r="GG142" s="407">
        <f t="shared" si="268"/>
        <v>0</v>
      </c>
      <c r="GH142" s="407">
        <f t="shared" si="269"/>
        <v>0</v>
      </c>
      <c r="GI142" s="407">
        <f t="shared" si="270"/>
        <v>0</v>
      </c>
      <c r="GJ142">
        <f t="shared" si="271"/>
        <v>0</v>
      </c>
      <c r="GK142" s="382">
        <f t="shared" si="272"/>
        <v>5.6843418860808015E-14</v>
      </c>
      <c r="GL142">
        <v>2</v>
      </c>
      <c r="GM142">
        <f t="shared" si="273"/>
        <v>276</v>
      </c>
      <c r="GN142">
        <f t="shared" si="273"/>
        <v>0</v>
      </c>
      <c r="GO142">
        <f t="shared" si="273"/>
        <v>0</v>
      </c>
      <c r="GP142">
        <f t="shared" si="273"/>
        <v>0</v>
      </c>
      <c r="GQ142">
        <f t="shared" si="273"/>
        <v>0</v>
      </c>
      <c r="GR142">
        <f t="shared" si="202"/>
        <v>0</v>
      </c>
      <c r="GS142">
        <f t="shared" si="202"/>
        <v>0</v>
      </c>
      <c r="GT142">
        <f t="shared" si="202"/>
        <v>0</v>
      </c>
      <c r="GU142">
        <f t="shared" si="202"/>
        <v>0</v>
      </c>
      <c r="GV142">
        <f t="shared" si="202"/>
        <v>4785.6244281963054</v>
      </c>
    </row>
    <row r="143" spans="1:204" customFormat="1" x14ac:dyDescent="0.25">
      <c r="A143" s="378">
        <v>31046</v>
      </c>
      <c r="B143" s="32" t="s">
        <v>1276</v>
      </c>
      <c r="C143" t="s">
        <v>888</v>
      </c>
      <c r="D143">
        <v>2</v>
      </c>
      <c r="E143" s="379">
        <v>1133</v>
      </c>
      <c r="F143" s="379">
        <v>22869</v>
      </c>
      <c r="G143" s="379">
        <v>1015</v>
      </c>
      <c r="H143" s="379">
        <v>0</v>
      </c>
      <c r="I143" s="379">
        <v>16385</v>
      </c>
      <c r="J143" s="379">
        <v>30</v>
      </c>
      <c r="K143" s="379">
        <v>867</v>
      </c>
      <c r="L143" s="379">
        <v>3268</v>
      </c>
      <c r="M143" s="380">
        <v>1161.6294001920239</v>
      </c>
      <c r="N143" s="381">
        <f t="shared" si="203"/>
        <v>46728.629400192025</v>
      </c>
      <c r="O143" s="379">
        <v>2313</v>
      </c>
      <c r="P143" s="379">
        <v>23380</v>
      </c>
      <c r="Q143" s="379">
        <v>900</v>
      </c>
      <c r="R143" s="379">
        <v>0</v>
      </c>
      <c r="S143" s="379">
        <v>13260</v>
      </c>
      <c r="T143" s="379">
        <v>0</v>
      </c>
      <c r="U143" s="379">
        <v>596</v>
      </c>
      <c r="V143" s="379">
        <v>3038</v>
      </c>
      <c r="W143" s="480">
        <f>(VLOOKUP(A143,'[1]floresta plant'!$A$4:$F$573,6,0))*1000</f>
        <v>1355.1594914587852</v>
      </c>
      <c r="X143" s="24">
        <f t="shared" si="204"/>
        <v>44842.159491458784</v>
      </c>
      <c r="Y143" s="53">
        <f t="shared" si="193"/>
        <v>-115</v>
      </c>
      <c r="Z143" s="53">
        <f t="shared" si="193"/>
        <v>0</v>
      </c>
      <c r="AA143" s="53">
        <f t="shared" si="193"/>
        <v>-3125</v>
      </c>
      <c r="AB143" s="53">
        <f t="shared" si="193"/>
        <v>-30</v>
      </c>
      <c r="AC143" s="53">
        <f t="shared" si="193"/>
        <v>-271</v>
      </c>
      <c r="AD143" s="53">
        <f t="shared" si="193"/>
        <v>-230</v>
      </c>
      <c r="AE143" s="53">
        <f t="shared" si="190"/>
        <v>193.53009126676125</v>
      </c>
      <c r="AF143" s="53">
        <f t="shared" si="205"/>
        <v>511</v>
      </c>
      <c r="AG143" s="53">
        <f t="shared" si="206"/>
        <v>1180</v>
      </c>
      <c r="AH143" s="53">
        <f t="shared" si="207"/>
        <v>2229.4799087332412</v>
      </c>
      <c r="AI143" s="53">
        <f t="shared" si="274"/>
        <v>-1886.469908733241</v>
      </c>
      <c r="AJ143" s="469">
        <v>0</v>
      </c>
      <c r="AK143" s="469">
        <v>0</v>
      </c>
      <c r="AL143" s="469">
        <v>343.01</v>
      </c>
      <c r="AM143" s="470">
        <f t="shared" si="208"/>
        <v>343.01</v>
      </c>
      <c r="AN143" s="53">
        <f t="shared" si="209"/>
        <v>2229.4799087332412</v>
      </c>
      <c r="AO143" s="382">
        <f t="shared" si="210"/>
        <v>3</v>
      </c>
      <c r="AP143">
        <v>2</v>
      </c>
      <c r="AQ143" s="383">
        <f t="shared" si="211"/>
        <v>1884.5300912667612</v>
      </c>
      <c r="AR143" s="383">
        <f t="shared" si="212"/>
        <v>-3771</v>
      </c>
      <c r="AS143" s="383">
        <f t="shared" si="213"/>
        <v>0</v>
      </c>
      <c r="AT143" s="383">
        <f t="shared" si="214"/>
        <v>3656</v>
      </c>
      <c r="AU143" s="383">
        <f t="shared" si="215"/>
        <v>0</v>
      </c>
      <c r="AV143" s="383">
        <f t="shared" si="216"/>
        <v>1</v>
      </c>
      <c r="AW143" s="383">
        <f t="shared" si="217"/>
        <v>0</v>
      </c>
      <c r="AX143" s="383">
        <f t="shared" si="218"/>
        <v>1</v>
      </c>
      <c r="AY143" s="383">
        <f t="shared" si="219"/>
        <v>0</v>
      </c>
      <c r="AZ143">
        <f t="shared" si="220"/>
        <v>0</v>
      </c>
      <c r="BA143">
        <f t="shared" si="221"/>
        <v>0</v>
      </c>
      <c r="BB143" s="383">
        <f t="shared" si="222"/>
        <v>0</v>
      </c>
      <c r="BC143" s="384">
        <f t="shared" si="188"/>
        <v>3.0495889684433838E-2</v>
      </c>
      <c r="BD143" s="384">
        <f t="shared" si="188"/>
        <v>0</v>
      </c>
      <c r="BE143" s="384">
        <f t="shared" si="188"/>
        <v>0.82869265446831075</v>
      </c>
      <c r="BF143" s="384">
        <f t="shared" si="186"/>
        <v>7.955449482895784E-3</v>
      </c>
      <c r="BG143" s="384">
        <f t="shared" si="186"/>
        <v>7.1864226995491914E-2</v>
      </c>
      <c r="BH143" s="384">
        <f t="shared" si="186"/>
        <v>6.0991779368867675E-2</v>
      </c>
      <c r="BI143" s="384">
        <f t="shared" si="186"/>
        <v>193.53009126676125</v>
      </c>
      <c r="BJ143" s="384">
        <f t="shared" si="186"/>
        <v>511</v>
      </c>
      <c r="BK143" s="384">
        <f t="shared" si="186"/>
        <v>1180</v>
      </c>
      <c r="BL143" s="474">
        <f t="shared" si="223"/>
        <v>3771</v>
      </c>
      <c r="BM143" s="409">
        <f t="shared" si="224"/>
        <v>2229.4799087332412</v>
      </c>
      <c r="BN143" s="473">
        <f t="shared" si="225"/>
        <v>1884.5300912667612</v>
      </c>
      <c r="BO143" s="387">
        <f t="shared" si="226"/>
        <v>1</v>
      </c>
      <c r="BP143" s="387">
        <f t="shared" si="227"/>
        <v>0</v>
      </c>
      <c r="BQ143" s="388">
        <f t="shared" si="228"/>
        <v>0</v>
      </c>
      <c r="BR143" s="389">
        <f t="shared" si="229"/>
        <v>1886.4699087332388</v>
      </c>
      <c r="BS143" s="390">
        <f t="shared" si="230"/>
        <v>-115</v>
      </c>
      <c r="BT143" s="391">
        <f t="shared" si="275"/>
        <v>0</v>
      </c>
      <c r="BU143" s="391">
        <f t="shared" si="275"/>
        <v>0</v>
      </c>
      <c r="BV143" s="391">
        <f t="shared" si="275"/>
        <v>0</v>
      </c>
      <c r="BW143" s="391">
        <f t="shared" si="275"/>
        <v>0</v>
      </c>
      <c r="BX143" s="391">
        <f t="shared" si="275"/>
        <v>0</v>
      </c>
      <c r="BY143" s="391">
        <f t="shared" si="200"/>
        <v>0</v>
      </c>
      <c r="BZ143" s="391">
        <f t="shared" si="200"/>
        <v>0</v>
      </c>
      <c r="CA143" s="391">
        <f t="shared" si="200"/>
        <v>0</v>
      </c>
      <c r="CB143" s="391">
        <f t="shared" si="231"/>
        <v>0</v>
      </c>
      <c r="CC143" s="391">
        <f t="shared" si="231"/>
        <v>0</v>
      </c>
      <c r="CD143" s="392">
        <f t="shared" si="232"/>
        <v>0</v>
      </c>
      <c r="CE143" s="393">
        <f t="shared" si="233"/>
        <v>0</v>
      </c>
      <c r="CF143" s="392">
        <f t="shared" si="194"/>
        <v>0</v>
      </c>
      <c r="CG143" s="392">
        <f t="shared" si="194"/>
        <v>0</v>
      </c>
      <c r="CH143" s="392">
        <f t="shared" si="194"/>
        <v>0</v>
      </c>
      <c r="CI143" s="392">
        <f t="shared" si="194"/>
        <v>0</v>
      </c>
      <c r="CJ143" s="392">
        <f t="shared" si="194"/>
        <v>0</v>
      </c>
      <c r="CK143" s="392">
        <f t="shared" si="194"/>
        <v>0</v>
      </c>
      <c r="CL143" s="392">
        <f t="shared" si="191"/>
        <v>0</v>
      </c>
      <c r="CM143" s="392">
        <f t="shared" si="234"/>
        <v>0</v>
      </c>
      <c r="CN143" s="392">
        <f t="shared" si="235"/>
        <v>0</v>
      </c>
      <c r="CO143" s="394">
        <f t="shared" si="236"/>
        <v>0</v>
      </c>
      <c r="CP143" s="394">
        <f t="shared" si="236"/>
        <v>0</v>
      </c>
      <c r="CQ143" s="395">
        <f t="shared" si="237"/>
        <v>-3125</v>
      </c>
      <c r="CR143" s="394">
        <f t="shared" si="198"/>
        <v>0</v>
      </c>
      <c r="CS143" s="394">
        <f t="shared" si="198"/>
        <v>0</v>
      </c>
      <c r="CT143" s="394">
        <f t="shared" si="198"/>
        <v>0</v>
      </c>
      <c r="CU143" s="394">
        <f t="shared" si="198"/>
        <v>0</v>
      </c>
      <c r="CV143" s="394">
        <f t="shared" si="198"/>
        <v>0</v>
      </c>
      <c r="CW143" s="394">
        <f t="shared" si="198"/>
        <v>0</v>
      </c>
      <c r="CX143" s="396">
        <f t="shared" si="238"/>
        <v>0</v>
      </c>
      <c r="CY143" s="396">
        <f t="shared" si="238"/>
        <v>0</v>
      </c>
      <c r="CZ143" s="397">
        <f t="shared" si="239"/>
        <v>0</v>
      </c>
      <c r="DA143" s="397">
        <f t="shared" si="239"/>
        <v>0</v>
      </c>
      <c r="DB143" s="397">
        <f t="shared" si="239"/>
        <v>0</v>
      </c>
      <c r="DC143" s="397">
        <f t="shared" si="240"/>
        <v>-30</v>
      </c>
      <c r="DD143" s="397">
        <f t="shared" si="196"/>
        <v>0</v>
      </c>
      <c r="DE143" s="397">
        <f t="shared" si="196"/>
        <v>0</v>
      </c>
      <c r="DF143" s="397">
        <f t="shared" si="196"/>
        <v>0</v>
      </c>
      <c r="DG143" s="397">
        <f t="shared" si="196"/>
        <v>0</v>
      </c>
      <c r="DH143" s="397">
        <f t="shared" si="196"/>
        <v>0</v>
      </c>
      <c r="DI143" s="398">
        <f t="shared" si="241"/>
        <v>0</v>
      </c>
      <c r="DJ143" s="398">
        <f t="shared" si="241"/>
        <v>0</v>
      </c>
      <c r="DK143" s="399">
        <f t="shared" si="242"/>
        <v>0</v>
      </c>
      <c r="DL143" s="399">
        <f t="shared" si="242"/>
        <v>0</v>
      </c>
      <c r="DM143" s="399">
        <f t="shared" si="242"/>
        <v>0</v>
      </c>
      <c r="DN143" s="399">
        <f t="shared" si="242"/>
        <v>0</v>
      </c>
      <c r="DO143" s="399">
        <f t="shared" si="243"/>
        <v>-271</v>
      </c>
      <c r="DP143" s="399">
        <f t="shared" si="244"/>
        <v>0</v>
      </c>
      <c r="DQ143" s="399">
        <f t="shared" si="244"/>
        <v>0</v>
      </c>
      <c r="DR143" s="399">
        <f t="shared" si="244"/>
        <v>0</v>
      </c>
      <c r="DS143" s="399">
        <f t="shared" si="244"/>
        <v>0</v>
      </c>
      <c r="DT143" s="400">
        <f t="shared" si="245"/>
        <v>0</v>
      </c>
      <c r="DU143" s="400">
        <f t="shared" si="245"/>
        <v>0</v>
      </c>
      <c r="DV143" s="386">
        <f t="shared" si="197"/>
        <v>0</v>
      </c>
      <c r="DW143" s="386">
        <f t="shared" si="197"/>
        <v>0</v>
      </c>
      <c r="DX143" s="386">
        <f t="shared" si="197"/>
        <v>0</v>
      </c>
      <c r="DY143" s="386">
        <f t="shared" si="197"/>
        <v>0</v>
      </c>
      <c r="DZ143" s="386">
        <f t="shared" si="197"/>
        <v>0</v>
      </c>
      <c r="EA143" s="401">
        <f t="shared" si="246"/>
        <v>-230</v>
      </c>
      <c r="EB143" s="386">
        <f t="shared" si="247"/>
        <v>0</v>
      </c>
      <c r="EC143" s="386">
        <f t="shared" si="247"/>
        <v>0</v>
      </c>
      <c r="ED143" s="386">
        <f t="shared" si="247"/>
        <v>0</v>
      </c>
      <c r="EE143" s="385">
        <f t="shared" si="248"/>
        <v>0</v>
      </c>
      <c r="EF143" s="385">
        <f t="shared" si="248"/>
        <v>0</v>
      </c>
      <c r="EG143" s="402">
        <f t="shared" si="199"/>
        <v>5.9018723138895632</v>
      </c>
      <c r="EH143" s="402">
        <f t="shared" si="199"/>
        <v>0</v>
      </c>
      <c r="EI143" s="402">
        <f t="shared" si="199"/>
        <v>160.37696505134682</v>
      </c>
      <c r="EJ143" s="402">
        <f t="shared" si="199"/>
        <v>1.5396188644929296</v>
      </c>
      <c r="EK143" s="402">
        <f t="shared" si="199"/>
        <v>13.907890409252797</v>
      </c>
      <c r="EL143" s="402">
        <f t="shared" si="199"/>
        <v>11.803744627779126</v>
      </c>
      <c r="EM143" s="402">
        <f t="shared" si="249"/>
        <v>193.53009126676125</v>
      </c>
      <c r="EN143" s="402">
        <f t="shared" si="250"/>
        <v>0</v>
      </c>
      <c r="EO143" s="402">
        <f t="shared" si="250"/>
        <v>0</v>
      </c>
      <c r="EP143" s="402">
        <f t="shared" si="251"/>
        <v>0</v>
      </c>
      <c r="EQ143" s="402">
        <f t="shared" si="252"/>
        <v>0</v>
      </c>
      <c r="ER143" s="394">
        <f t="shared" si="195"/>
        <v>15.583399628745692</v>
      </c>
      <c r="ES143" s="394">
        <f t="shared" si="195"/>
        <v>0</v>
      </c>
      <c r="ET143" s="394">
        <f t="shared" si="195"/>
        <v>423.46194643330682</v>
      </c>
      <c r="EU143" s="394">
        <f t="shared" si="195"/>
        <v>4.0652346857597452</v>
      </c>
      <c r="EV143" s="394">
        <f t="shared" si="195"/>
        <v>36.722619994696366</v>
      </c>
      <c r="EW143" s="394">
        <f t="shared" si="195"/>
        <v>31.166799257491384</v>
      </c>
      <c r="EX143" s="394">
        <f t="shared" si="192"/>
        <v>0</v>
      </c>
      <c r="EY143" s="403">
        <f t="shared" si="253"/>
        <v>511</v>
      </c>
      <c r="EZ143" s="394">
        <f t="shared" si="254"/>
        <v>0</v>
      </c>
      <c r="FA143" s="396">
        <f t="shared" si="255"/>
        <v>0</v>
      </c>
      <c r="FB143" s="396">
        <f t="shared" si="255"/>
        <v>0</v>
      </c>
      <c r="FC143" s="404">
        <f t="shared" si="276"/>
        <v>35.985149827631929</v>
      </c>
      <c r="FD143" s="404">
        <f t="shared" si="276"/>
        <v>0</v>
      </c>
      <c r="FE143" s="404">
        <f t="shared" si="276"/>
        <v>977.85733227260664</v>
      </c>
      <c r="FF143" s="404">
        <f t="shared" si="276"/>
        <v>9.387430389817025</v>
      </c>
      <c r="FG143" s="404">
        <f t="shared" si="276"/>
        <v>84.79978785468046</v>
      </c>
      <c r="FH143" s="404">
        <f t="shared" si="201"/>
        <v>71.970299655263858</v>
      </c>
      <c r="FI143" s="404">
        <f t="shared" si="201"/>
        <v>0</v>
      </c>
      <c r="FJ143" s="404">
        <f t="shared" si="201"/>
        <v>0</v>
      </c>
      <c r="FK143" s="392">
        <f t="shared" si="256"/>
        <v>1180</v>
      </c>
      <c r="FL143" s="384">
        <f t="shared" si="257"/>
        <v>0</v>
      </c>
      <c r="FM143" s="384">
        <f t="shared" si="257"/>
        <v>0</v>
      </c>
      <c r="FN143" s="405">
        <f t="shared" si="189"/>
        <v>57.52957822973282</v>
      </c>
      <c r="FO143" s="405">
        <f t="shared" si="189"/>
        <v>0</v>
      </c>
      <c r="FP143" s="405">
        <f t="shared" si="189"/>
        <v>1563.3037562427396</v>
      </c>
      <c r="FQ143" s="405">
        <f t="shared" si="187"/>
        <v>15.007716059930301</v>
      </c>
      <c r="FR143" s="405">
        <f t="shared" si="187"/>
        <v>135.56970174137038</v>
      </c>
      <c r="FS143" s="405">
        <f t="shared" si="187"/>
        <v>115.05915645946564</v>
      </c>
      <c r="FT143" s="405">
        <f t="shared" si="187"/>
        <v>0</v>
      </c>
      <c r="FU143" s="405">
        <f t="shared" si="187"/>
        <v>0</v>
      </c>
      <c r="FV143" s="405">
        <f t="shared" si="187"/>
        <v>0</v>
      </c>
      <c r="FW143" s="397">
        <f t="shared" si="258"/>
        <v>2229.4799087332412</v>
      </c>
      <c r="FX143" s="406">
        <f t="shared" si="259"/>
        <v>343.01000000000249</v>
      </c>
      <c r="FY143" s="331">
        <f t="shared" si="260"/>
        <v>343.01000000000249</v>
      </c>
      <c r="FZ143" s="382">
        <f t="shared" si="261"/>
        <v>-2.5011104298755527E-12</v>
      </c>
      <c r="GA143" s="331">
        <f t="shared" si="262"/>
        <v>0</v>
      </c>
      <c r="GB143" s="407">
        <f t="shared" si="263"/>
        <v>0</v>
      </c>
      <c r="GC143" s="407">
        <f t="shared" si="264"/>
        <v>0</v>
      </c>
      <c r="GD143" s="407">
        <f t="shared" si="265"/>
        <v>0</v>
      </c>
      <c r="GE143" s="407">
        <f t="shared" si="266"/>
        <v>0</v>
      </c>
      <c r="GF143" s="407">
        <f t="shared" si="267"/>
        <v>0</v>
      </c>
      <c r="GG143" s="407">
        <f t="shared" si="268"/>
        <v>2.8421709430404007E-14</v>
      </c>
      <c r="GH143" s="407">
        <f t="shared" si="269"/>
        <v>5.6843418860808015E-14</v>
      </c>
      <c r="GI143" s="407">
        <f t="shared" si="270"/>
        <v>0</v>
      </c>
      <c r="GJ143">
        <f t="shared" si="271"/>
        <v>0</v>
      </c>
      <c r="GK143" s="382">
        <f t="shared" si="272"/>
        <v>8.5265128291212022E-14</v>
      </c>
      <c r="GL143">
        <v>2</v>
      </c>
      <c r="GM143">
        <f t="shared" si="273"/>
        <v>0</v>
      </c>
      <c r="GN143">
        <f t="shared" si="273"/>
        <v>0</v>
      </c>
      <c r="GO143">
        <f t="shared" si="273"/>
        <v>0</v>
      </c>
      <c r="GP143">
        <f t="shared" si="273"/>
        <v>0</v>
      </c>
      <c r="GQ143">
        <f t="shared" si="273"/>
        <v>0</v>
      </c>
      <c r="GR143">
        <f t="shared" si="202"/>
        <v>0</v>
      </c>
      <c r="GS143">
        <f t="shared" si="202"/>
        <v>193.53009126676125</v>
      </c>
      <c r="GT143">
        <f t="shared" si="202"/>
        <v>511</v>
      </c>
      <c r="GU143">
        <f t="shared" si="202"/>
        <v>1180</v>
      </c>
      <c r="GV143">
        <f t="shared" si="202"/>
        <v>2229.4799087332412</v>
      </c>
    </row>
    <row r="144" spans="1:204" customFormat="1" x14ac:dyDescent="0.25">
      <c r="A144" s="378">
        <v>31047</v>
      </c>
      <c r="B144" s="32" t="s">
        <v>1277</v>
      </c>
      <c r="C144" t="s">
        <v>888</v>
      </c>
      <c r="D144">
        <v>2</v>
      </c>
      <c r="E144" s="379">
        <v>904</v>
      </c>
      <c r="F144" s="379">
        <v>32728</v>
      </c>
      <c r="G144" s="379">
        <v>16548</v>
      </c>
      <c r="H144" s="379">
        <v>4771</v>
      </c>
      <c r="I144" s="379">
        <v>51000</v>
      </c>
      <c r="J144" s="379">
        <v>0</v>
      </c>
      <c r="K144" s="379">
        <v>4395</v>
      </c>
      <c r="L144" s="379">
        <v>2885</v>
      </c>
      <c r="M144" s="380">
        <v>802.76506891723204</v>
      </c>
      <c r="N144" s="381">
        <f t="shared" si="203"/>
        <v>114033.76506891723</v>
      </c>
      <c r="O144" s="379">
        <v>361</v>
      </c>
      <c r="P144" s="379">
        <v>33016</v>
      </c>
      <c r="Q144" s="379">
        <v>22972</v>
      </c>
      <c r="R144" s="379">
        <v>2100</v>
      </c>
      <c r="S144" s="379">
        <v>43910</v>
      </c>
      <c r="T144" s="379">
        <v>0</v>
      </c>
      <c r="U144" s="379">
        <v>1855</v>
      </c>
      <c r="V144" s="379">
        <v>2275</v>
      </c>
      <c r="W144" s="480">
        <f>(VLOOKUP(A144,'[1]floresta plant'!$A$4:$F$573,6,0))*1000</f>
        <v>21957.866021953552</v>
      </c>
      <c r="X144" s="24">
        <f t="shared" si="204"/>
        <v>128446.86602195355</v>
      </c>
      <c r="Y144" s="53">
        <f t="shared" si="193"/>
        <v>6424</v>
      </c>
      <c r="Z144" s="53">
        <f t="shared" si="193"/>
        <v>-2671</v>
      </c>
      <c r="AA144" s="53">
        <f t="shared" si="193"/>
        <v>-7090</v>
      </c>
      <c r="AB144" s="53">
        <f t="shared" si="193"/>
        <v>0</v>
      </c>
      <c r="AC144" s="53">
        <f t="shared" si="193"/>
        <v>-2540</v>
      </c>
      <c r="AD144" s="53">
        <f t="shared" si="193"/>
        <v>-610</v>
      </c>
      <c r="AE144" s="53">
        <f t="shared" si="190"/>
        <v>21155.100953036319</v>
      </c>
      <c r="AF144" s="53">
        <f t="shared" si="205"/>
        <v>288</v>
      </c>
      <c r="AG144" s="53">
        <f t="shared" si="206"/>
        <v>-543</v>
      </c>
      <c r="AH144" s="53">
        <f t="shared" si="207"/>
        <v>-13681.327753036323</v>
      </c>
      <c r="AI144" s="53">
        <f t="shared" si="274"/>
        <v>14413.100953036323</v>
      </c>
      <c r="AJ144" s="469">
        <v>628.44319999999993</v>
      </c>
      <c r="AK144" s="469">
        <v>0</v>
      </c>
      <c r="AL144" s="469">
        <v>103.32999999999998</v>
      </c>
      <c r="AM144" s="470">
        <f t="shared" si="208"/>
        <v>731.77319999999986</v>
      </c>
      <c r="AN144" s="53">
        <f t="shared" si="209"/>
        <v>-13681.327753036323</v>
      </c>
      <c r="AO144" s="382">
        <f t="shared" si="210"/>
        <v>2</v>
      </c>
      <c r="AP144">
        <v>2</v>
      </c>
      <c r="AQ144" s="383">
        <f t="shared" si="211"/>
        <v>27867.100953036319</v>
      </c>
      <c r="AR144" s="383">
        <f t="shared" si="212"/>
        <v>-13454</v>
      </c>
      <c r="AS144" s="383">
        <f t="shared" si="213"/>
        <v>6424</v>
      </c>
      <c r="AT144" s="383">
        <f t="shared" si="214"/>
        <v>13454</v>
      </c>
      <c r="AU144" s="383">
        <f t="shared" si="215"/>
        <v>13681.327753036323</v>
      </c>
      <c r="AV144" s="383">
        <f t="shared" si="216"/>
        <v>1</v>
      </c>
      <c r="AW144" s="383">
        <f t="shared" si="217"/>
        <v>1</v>
      </c>
      <c r="AX144" s="383">
        <f t="shared" si="218"/>
        <v>1</v>
      </c>
      <c r="AY144" s="383">
        <f t="shared" si="219"/>
        <v>3212</v>
      </c>
      <c r="AZ144">
        <f t="shared" si="220"/>
        <v>3212</v>
      </c>
      <c r="BA144">
        <f t="shared" si="221"/>
        <v>0</v>
      </c>
      <c r="BB144" s="383">
        <f t="shared" si="222"/>
        <v>0</v>
      </c>
      <c r="BC144" s="384">
        <f t="shared" si="188"/>
        <v>6424</v>
      </c>
      <c r="BD144" s="384">
        <f t="shared" si="188"/>
        <v>0.1985283187156236</v>
      </c>
      <c r="BE144" s="384">
        <f t="shared" si="188"/>
        <v>0.52698082354690057</v>
      </c>
      <c r="BF144" s="384">
        <f t="shared" si="186"/>
        <v>0</v>
      </c>
      <c r="BG144" s="384">
        <f t="shared" si="186"/>
        <v>0.18879143749070909</v>
      </c>
      <c r="BH144" s="384">
        <f t="shared" si="186"/>
        <v>4.5339675932808084E-2</v>
      </c>
      <c r="BI144" s="384">
        <f t="shared" si="186"/>
        <v>21155.100953036319</v>
      </c>
      <c r="BJ144" s="384">
        <f t="shared" si="186"/>
        <v>288</v>
      </c>
      <c r="BK144" s="384">
        <f t="shared" si="186"/>
        <v>4.0359744313958675E-2</v>
      </c>
      <c r="BL144" s="474">
        <f t="shared" si="223"/>
        <v>10242</v>
      </c>
      <c r="BM144" s="409">
        <f t="shared" si="224"/>
        <v>-10469.327753036323</v>
      </c>
      <c r="BN144" s="473">
        <f t="shared" si="225"/>
        <v>21443.100953036319</v>
      </c>
      <c r="BO144" s="387">
        <f t="shared" si="226"/>
        <v>0.47763614145321387</v>
      </c>
      <c r="BP144" s="387">
        <f t="shared" si="227"/>
        <v>0.48823758168026898</v>
      </c>
      <c r="BQ144" s="388">
        <f t="shared" si="228"/>
        <v>3.4126276866517147E-2</v>
      </c>
      <c r="BR144" s="389">
        <f t="shared" si="229"/>
        <v>0</v>
      </c>
      <c r="BS144" s="390">
        <f t="shared" si="230"/>
        <v>6424</v>
      </c>
      <c r="BT144" s="391">
        <f t="shared" si="275"/>
        <v>637.67295971458304</v>
      </c>
      <c r="BU144" s="391">
        <f t="shared" si="275"/>
        <v>1692.6624052326447</v>
      </c>
      <c r="BV144" s="391">
        <f t="shared" si="275"/>
        <v>0</v>
      </c>
      <c r="BW144" s="391">
        <f t="shared" si="275"/>
        <v>606.39809722015764</v>
      </c>
      <c r="BX144" s="391">
        <f t="shared" si="275"/>
        <v>145.63103909617956</v>
      </c>
      <c r="BY144" s="391">
        <f t="shared" si="200"/>
        <v>0</v>
      </c>
      <c r="BZ144" s="391">
        <f t="shared" si="200"/>
        <v>0</v>
      </c>
      <c r="CA144" s="391">
        <f t="shared" si="200"/>
        <v>129.63549873643527</v>
      </c>
      <c r="CB144" s="391">
        <f t="shared" si="231"/>
        <v>3212</v>
      </c>
      <c r="CC144" s="391">
        <f t="shared" si="231"/>
        <v>0</v>
      </c>
      <c r="CD144" s="392">
        <f t="shared" si="232"/>
        <v>0</v>
      </c>
      <c r="CE144" s="393">
        <f t="shared" si="233"/>
        <v>-2671</v>
      </c>
      <c r="CF144" s="392">
        <f t="shared" si="194"/>
        <v>0</v>
      </c>
      <c r="CG144" s="392">
        <f t="shared" si="194"/>
        <v>0</v>
      </c>
      <c r="CH144" s="392">
        <f t="shared" si="194"/>
        <v>0</v>
      </c>
      <c r="CI144" s="392">
        <f t="shared" si="194"/>
        <v>0</v>
      </c>
      <c r="CJ144" s="392">
        <f t="shared" si="194"/>
        <v>0</v>
      </c>
      <c r="CK144" s="392">
        <f t="shared" si="194"/>
        <v>0</v>
      </c>
      <c r="CL144" s="392">
        <f t="shared" si="191"/>
        <v>0</v>
      </c>
      <c r="CM144" s="392">
        <f t="shared" si="234"/>
        <v>0</v>
      </c>
      <c r="CN144" s="392">
        <f t="shared" si="235"/>
        <v>0</v>
      </c>
      <c r="CO144" s="394">
        <f t="shared" si="236"/>
        <v>0</v>
      </c>
      <c r="CP144" s="394">
        <f t="shared" si="236"/>
        <v>0</v>
      </c>
      <c r="CQ144" s="395">
        <f t="shared" si="237"/>
        <v>-7090</v>
      </c>
      <c r="CR144" s="394">
        <f t="shared" si="198"/>
        <v>0</v>
      </c>
      <c r="CS144" s="394">
        <f t="shared" si="198"/>
        <v>0</v>
      </c>
      <c r="CT144" s="394">
        <f t="shared" si="198"/>
        <v>0</v>
      </c>
      <c r="CU144" s="394">
        <f t="shared" si="198"/>
        <v>0</v>
      </c>
      <c r="CV144" s="394">
        <f t="shared" si="198"/>
        <v>0</v>
      </c>
      <c r="CW144" s="394">
        <f t="shared" si="198"/>
        <v>0</v>
      </c>
      <c r="CX144" s="396">
        <f t="shared" si="238"/>
        <v>0</v>
      </c>
      <c r="CY144" s="396">
        <f t="shared" si="238"/>
        <v>0</v>
      </c>
      <c r="CZ144" s="397">
        <f t="shared" si="239"/>
        <v>0</v>
      </c>
      <c r="DA144" s="397">
        <f t="shared" si="239"/>
        <v>0</v>
      </c>
      <c r="DB144" s="397">
        <f t="shared" si="239"/>
        <v>0</v>
      </c>
      <c r="DC144" s="397">
        <f t="shared" si="240"/>
        <v>0</v>
      </c>
      <c r="DD144" s="397">
        <f t="shared" si="196"/>
        <v>0</v>
      </c>
      <c r="DE144" s="397">
        <f t="shared" si="196"/>
        <v>0</v>
      </c>
      <c r="DF144" s="397">
        <f t="shared" si="196"/>
        <v>0</v>
      </c>
      <c r="DG144" s="397">
        <f t="shared" si="196"/>
        <v>0</v>
      </c>
      <c r="DH144" s="397">
        <f t="shared" si="196"/>
        <v>0</v>
      </c>
      <c r="DI144" s="398">
        <f t="shared" si="241"/>
        <v>0</v>
      </c>
      <c r="DJ144" s="398">
        <f t="shared" si="241"/>
        <v>0</v>
      </c>
      <c r="DK144" s="399">
        <f t="shared" si="242"/>
        <v>0</v>
      </c>
      <c r="DL144" s="399">
        <f t="shared" si="242"/>
        <v>0</v>
      </c>
      <c r="DM144" s="399">
        <f t="shared" si="242"/>
        <v>0</v>
      </c>
      <c r="DN144" s="399">
        <f t="shared" si="242"/>
        <v>0</v>
      </c>
      <c r="DO144" s="399">
        <f t="shared" si="243"/>
        <v>-2540</v>
      </c>
      <c r="DP144" s="399">
        <f t="shared" si="244"/>
        <v>0</v>
      </c>
      <c r="DQ144" s="399">
        <f t="shared" si="244"/>
        <v>0</v>
      </c>
      <c r="DR144" s="399">
        <f t="shared" si="244"/>
        <v>0</v>
      </c>
      <c r="DS144" s="399">
        <f t="shared" si="244"/>
        <v>0</v>
      </c>
      <c r="DT144" s="400">
        <f t="shared" si="245"/>
        <v>0</v>
      </c>
      <c r="DU144" s="400">
        <f t="shared" si="245"/>
        <v>0</v>
      </c>
      <c r="DV144" s="386">
        <f t="shared" si="197"/>
        <v>0</v>
      </c>
      <c r="DW144" s="386">
        <f t="shared" si="197"/>
        <v>0</v>
      </c>
      <c r="DX144" s="386">
        <f t="shared" si="197"/>
        <v>0</v>
      </c>
      <c r="DY144" s="386">
        <f t="shared" si="197"/>
        <v>0</v>
      </c>
      <c r="DZ144" s="386">
        <f t="shared" si="197"/>
        <v>0</v>
      </c>
      <c r="EA144" s="401">
        <f t="shared" si="246"/>
        <v>-610</v>
      </c>
      <c r="EB144" s="386">
        <f t="shared" si="247"/>
        <v>0</v>
      </c>
      <c r="EC144" s="386">
        <f t="shared" si="247"/>
        <v>0</v>
      </c>
      <c r="ED144" s="386">
        <f t="shared" si="247"/>
        <v>0</v>
      </c>
      <c r="EE144" s="385">
        <f t="shared" si="248"/>
        <v>0</v>
      </c>
      <c r="EF144" s="385">
        <f t="shared" si="248"/>
        <v>0</v>
      </c>
      <c r="EG144" s="402">
        <f t="shared" si="199"/>
        <v>0</v>
      </c>
      <c r="EH144" s="402">
        <f t="shared" si="199"/>
        <v>2006.0176418507058</v>
      </c>
      <c r="EI144" s="402">
        <f t="shared" si="199"/>
        <v>5324.846529659867</v>
      </c>
      <c r="EJ144" s="402">
        <f t="shared" si="199"/>
        <v>0</v>
      </c>
      <c r="EK144" s="402">
        <f t="shared" si="199"/>
        <v>1907.6319020220119</v>
      </c>
      <c r="EL144" s="402">
        <f t="shared" si="199"/>
        <v>458.13207095804216</v>
      </c>
      <c r="EM144" s="402">
        <f t="shared" si="249"/>
        <v>21155.100953036319</v>
      </c>
      <c r="EN144" s="402">
        <f t="shared" si="250"/>
        <v>0</v>
      </c>
      <c r="EO144" s="402">
        <f t="shared" si="250"/>
        <v>407.81264677084744</v>
      </c>
      <c r="EP144" s="402">
        <f t="shared" si="251"/>
        <v>10328.715329512406</v>
      </c>
      <c r="EQ144" s="402">
        <f t="shared" si="252"/>
        <v>721.94483226243813</v>
      </c>
      <c r="ER144" s="394">
        <f t="shared" si="195"/>
        <v>0</v>
      </c>
      <c r="ES144" s="394">
        <f t="shared" si="195"/>
        <v>27.309398434711003</v>
      </c>
      <c r="ET144" s="394">
        <f t="shared" si="195"/>
        <v>72.491065107488225</v>
      </c>
      <c r="EU144" s="394">
        <f t="shared" si="195"/>
        <v>0</v>
      </c>
      <c r="EV144" s="394">
        <f t="shared" si="195"/>
        <v>25.970000757830761</v>
      </c>
      <c r="EW144" s="394">
        <f t="shared" si="195"/>
        <v>6.2368899457782527</v>
      </c>
      <c r="EX144" s="394">
        <f t="shared" si="192"/>
        <v>0</v>
      </c>
      <c r="EY144" s="403">
        <f t="shared" si="253"/>
        <v>288</v>
      </c>
      <c r="EZ144" s="394">
        <f t="shared" si="254"/>
        <v>5.5518544927173625</v>
      </c>
      <c r="FA144" s="396">
        <f t="shared" si="255"/>
        <v>140.61242352391747</v>
      </c>
      <c r="FB144" s="396">
        <f t="shared" si="255"/>
        <v>9.8283677375569383</v>
      </c>
      <c r="FC144" s="404">
        <f t="shared" si="276"/>
        <v>0</v>
      </c>
      <c r="FD144" s="404">
        <f t="shared" si="276"/>
        <v>0</v>
      </c>
      <c r="FE144" s="404">
        <f t="shared" si="276"/>
        <v>0</v>
      </c>
      <c r="FF144" s="404">
        <f t="shared" si="276"/>
        <v>0</v>
      </c>
      <c r="FG144" s="404">
        <f t="shared" si="276"/>
        <v>0</v>
      </c>
      <c r="FH144" s="404">
        <f t="shared" si="201"/>
        <v>0</v>
      </c>
      <c r="FI144" s="404">
        <f t="shared" si="201"/>
        <v>0</v>
      </c>
      <c r="FJ144" s="404">
        <f t="shared" si="201"/>
        <v>0</v>
      </c>
      <c r="FK144" s="392">
        <f t="shared" si="256"/>
        <v>-543</v>
      </c>
      <c r="FL144" s="384">
        <f t="shared" si="257"/>
        <v>0</v>
      </c>
      <c r="FM144" s="384">
        <f t="shared" si="257"/>
        <v>0</v>
      </c>
      <c r="FN144" s="405">
        <f t="shared" si="189"/>
        <v>0</v>
      </c>
      <c r="FO144" s="405">
        <f t="shared" si="189"/>
        <v>0</v>
      </c>
      <c r="FP144" s="405">
        <f t="shared" si="189"/>
        <v>0</v>
      </c>
      <c r="FQ144" s="405">
        <f t="shared" si="187"/>
        <v>0</v>
      </c>
      <c r="FR144" s="405">
        <f t="shared" si="187"/>
        <v>0</v>
      </c>
      <c r="FS144" s="405">
        <f t="shared" si="187"/>
        <v>0</v>
      </c>
      <c r="FT144" s="405">
        <f t="shared" si="187"/>
        <v>0</v>
      </c>
      <c r="FU144" s="405">
        <f t="shared" si="187"/>
        <v>0</v>
      </c>
      <c r="FV144" s="405">
        <f t="shared" si="187"/>
        <v>0</v>
      </c>
      <c r="FW144" s="397">
        <f t="shared" si="258"/>
        <v>-13681.327753036323</v>
      </c>
      <c r="FX144" s="406">
        <f t="shared" si="259"/>
        <v>0</v>
      </c>
      <c r="FY144" s="331">
        <f t="shared" si="260"/>
        <v>9.8283677375569383</v>
      </c>
      <c r="FZ144" s="382">
        <f t="shared" si="261"/>
        <v>721.9448322624429</v>
      </c>
      <c r="GA144" s="331">
        <f t="shared" si="262"/>
        <v>0</v>
      </c>
      <c r="GB144" s="407">
        <f t="shared" si="263"/>
        <v>0</v>
      </c>
      <c r="GC144" s="407">
        <f t="shared" si="264"/>
        <v>0</v>
      </c>
      <c r="GD144" s="407">
        <f t="shared" si="265"/>
        <v>0</v>
      </c>
      <c r="GE144" s="407">
        <f t="shared" si="266"/>
        <v>0</v>
      </c>
      <c r="GF144" s="407">
        <f t="shared" si="267"/>
        <v>0</v>
      </c>
      <c r="GG144" s="407">
        <f t="shared" si="268"/>
        <v>0</v>
      </c>
      <c r="GH144" s="407">
        <f t="shared" si="269"/>
        <v>-2.8421709430404007E-14</v>
      </c>
      <c r="GI144" s="407">
        <f t="shared" si="270"/>
        <v>0</v>
      </c>
      <c r="GJ144">
        <f t="shared" si="271"/>
        <v>0</v>
      </c>
      <c r="GK144" s="382">
        <f t="shared" si="272"/>
        <v>-2.8421709430404007E-14</v>
      </c>
      <c r="GL144">
        <v>2</v>
      </c>
      <c r="GM144">
        <f t="shared" si="273"/>
        <v>6424</v>
      </c>
      <c r="GN144">
        <f t="shared" si="273"/>
        <v>0</v>
      </c>
      <c r="GO144">
        <f t="shared" si="273"/>
        <v>0</v>
      </c>
      <c r="GP144">
        <f t="shared" si="273"/>
        <v>0</v>
      </c>
      <c r="GQ144">
        <f t="shared" si="273"/>
        <v>0</v>
      </c>
      <c r="GR144">
        <f t="shared" si="202"/>
        <v>0</v>
      </c>
      <c r="GS144">
        <f t="shared" si="202"/>
        <v>21155.100953036319</v>
      </c>
      <c r="GT144">
        <f t="shared" si="202"/>
        <v>288</v>
      </c>
      <c r="GU144">
        <f t="shared" si="202"/>
        <v>0</v>
      </c>
      <c r="GV144">
        <f t="shared" si="202"/>
        <v>0</v>
      </c>
    </row>
    <row r="145" spans="1:204" customFormat="1" x14ac:dyDescent="0.25">
      <c r="A145" s="378">
        <v>31048</v>
      </c>
      <c r="B145" s="32" t="s">
        <v>1278</v>
      </c>
      <c r="C145" t="s">
        <v>888</v>
      </c>
      <c r="D145">
        <v>2</v>
      </c>
      <c r="E145" s="379">
        <v>475</v>
      </c>
      <c r="F145" s="379">
        <v>88811</v>
      </c>
      <c r="G145" s="379">
        <v>13012</v>
      </c>
      <c r="H145" s="379">
        <v>3783</v>
      </c>
      <c r="I145" s="379">
        <v>38980</v>
      </c>
      <c r="J145" s="379">
        <v>10</v>
      </c>
      <c r="K145" s="379">
        <v>2980</v>
      </c>
      <c r="L145" s="379">
        <v>3460</v>
      </c>
      <c r="M145" s="380">
        <v>666.7068187289949</v>
      </c>
      <c r="N145" s="381">
        <f t="shared" si="203"/>
        <v>152177.706818729</v>
      </c>
      <c r="O145" s="379">
        <v>288</v>
      </c>
      <c r="P145" s="379">
        <v>88663</v>
      </c>
      <c r="Q145" s="379">
        <v>16259</v>
      </c>
      <c r="R145" s="379">
        <v>835</v>
      </c>
      <c r="S145" s="379">
        <v>34880</v>
      </c>
      <c r="T145" s="379">
        <v>0</v>
      </c>
      <c r="U145" s="379">
        <v>2362</v>
      </c>
      <c r="V145" s="379">
        <v>3072</v>
      </c>
      <c r="W145" s="480">
        <f>(VLOOKUP(A145,'[1]floresta plant'!$A$4:$F$573,6,0))*1000</f>
        <v>877.86336585278832</v>
      </c>
      <c r="X145" s="24">
        <f t="shared" si="204"/>
        <v>147236.8633658528</v>
      </c>
      <c r="Y145" s="53">
        <f t="shared" si="193"/>
        <v>3247</v>
      </c>
      <c r="Z145" s="53">
        <f t="shared" si="193"/>
        <v>-2948</v>
      </c>
      <c r="AA145" s="53">
        <f t="shared" si="193"/>
        <v>-4100</v>
      </c>
      <c r="AB145" s="53">
        <f t="shared" si="193"/>
        <v>-10</v>
      </c>
      <c r="AC145" s="53">
        <f t="shared" si="193"/>
        <v>-618</v>
      </c>
      <c r="AD145" s="53">
        <f t="shared" si="193"/>
        <v>-388</v>
      </c>
      <c r="AE145" s="53">
        <f t="shared" si="190"/>
        <v>211.15654712379342</v>
      </c>
      <c r="AF145" s="53">
        <f t="shared" si="205"/>
        <v>-148</v>
      </c>
      <c r="AG145" s="53">
        <f t="shared" si="206"/>
        <v>-187</v>
      </c>
      <c r="AH145" s="53">
        <f t="shared" si="207"/>
        <v>4997.0054528762012</v>
      </c>
      <c r="AI145" s="53">
        <f t="shared" si="274"/>
        <v>-4940.8434528762009</v>
      </c>
      <c r="AJ145" s="469">
        <v>35.082000000000001</v>
      </c>
      <c r="AK145" s="469">
        <v>0</v>
      </c>
      <c r="AL145" s="469">
        <v>21.080000000000002</v>
      </c>
      <c r="AM145" s="470">
        <f t="shared" si="208"/>
        <v>56.162000000000006</v>
      </c>
      <c r="AN145" s="53">
        <f t="shared" si="209"/>
        <v>4997.0054528762012</v>
      </c>
      <c r="AO145" s="382">
        <f t="shared" si="210"/>
        <v>3</v>
      </c>
      <c r="AP145">
        <v>2</v>
      </c>
      <c r="AQ145" s="383">
        <f t="shared" si="211"/>
        <v>3458.1565471237936</v>
      </c>
      <c r="AR145" s="383">
        <f t="shared" si="212"/>
        <v>-8399</v>
      </c>
      <c r="AS145" s="383">
        <f t="shared" si="213"/>
        <v>3247</v>
      </c>
      <c r="AT145" s="383">
        <f t="shared" si="214"/>
        <v>8399</v>
      </c>
      <c r="AU145" s="383">
        <f t="shared" si="215"/>
        <v>0</v>
      </c>
      <c r="AV145" s="383">
        <f t="shared" si="216"/>
        <v>1</v>
      </c>
      <c r="AW145" s="383">
        <f t="shared" si="217"/>
        <v>0</v>
      </c>
      <c r="AX145" s="383">
        <f t="shared" si="218"/>
        <v>1</v>
      </c>
      <c r="AY145" s="383">
        <f t="shared" si="219"/>
        <v>3247</v>
      </c>
      <c r="AZ145">
        <f t="shared" si="220"/>
        <v>0</v>
      </c>
      <c r="BA145">
        <f t="shared" si="221"/>
        <v>0</v>
      </c>
      <c r="BB145" s="383">
        <f t="shared" si="222"/>
        <v>0</v>
      </c>
      <c r="BC145" s="384">
        <f t="shared" si="188"/>
        <v>3247</v>
      </c>
      <c r="BD145" s="384">
        <f t="shared" si="188"/>
        <v>0.35099416597213956</v>
      </c>
      <c r="BE145" s="384">
        <f t="shared" si="188"/>
        <v>0.48815335158947493</v>
      </c>
      <c r="BF145" s="384">
        <f t="shared" si="186"/>
        <v>1.1906179307060365E-3</v>
      </c>
      <c r="BG145" s="384">
        <f t="shared" si="186"/>
        <v>7.3580188117633047E-2</v>
      </c>
      <c r="BH145" s="384">
        <f t="shared" si="186"/>
        <v>4.6195975711394215E-2</v>
      </c>
      <c r="BI145" s="384">
        <f t="shared" si="186"/>
        <v>211.15654712379342</v>
      </c>
      <c r="BJ145" s="384">
        <f t="shared" si="186"/>
        <v>1.7621145374449341E-2</v>
      </c>
      <c r="BK145" s="384">
        <f t="shared" si="186"/>
        <v>2.226455530420288E-2</v>
      </c>
      <c r="BL145" s="474">
        <f t="shared" si="223"/>
        <v>5152</v>
      </c>
      <c r="BM145" s="409">
        <f t="shared" si="224"/>
        <v>4997.0054528762012</v>
      </c>
      <c r="BN145" s="473">
        <f t="shared" si="225"/>
        <v>211.15654712379342</v>
      </c>
      <c r="BO145" s="387">
        <f t="shared" si="226"/>
        <v>1</v>
      </c>
      <c r="BP145" s="387">
        <f t="shared" si="227"/>
        <v>0</v>
      </c>
      <c r="BQ145" s="388">
        <f t="shared" si="228"/>
        <v>0</v>
      </c>
      <c r="BR145" s="389">
        <f t="shared" si="229"/>
        <v>4940.8434528762064</v>
      </c>
      <c r="BS145" s="390">
        <f t="shared" si="230"/>
        <v>3247</v>
      </c>
      <c r="BT145" s="391">
        <f t="shared" si="275"/>
        <v>1139.6780569115372</v>
      </c>
      <c r="BU145" s="391">
        <f t="shared" si="275"/>
        <v>1585.0339326110252</v>
      </c>
      <c r="BV145" s="391">
        <f t="shared" si="275"/>
        <v>3.8659364210025005</v>
      </c>
      <c r="BW145" s="391">
        <f t="shared" si="275"/>
        <v>238.91487081795449</v>
      </c>
      <c r="BX145" s="391">
        <f t="shared" si="275"/>
        <v>149.99833313489702</v>
      </c>
      <c r="BY145" s="391">
        <f t="shared" si="200"/>
        <v>0</v>
      </c>
      <c r="BZ145" s="391">
        <f t="shared" si="200"/>
        <v>57.215859030837009</v>
      </c>
      <c r="CA145" s="391">
        <f t="shared" si="200"/>
        <v>72.293011072746751</v>
      </c>
      <c r="CB145" s="391">
        <f t="shared" si="231"/>
        <v>0</v>
      </c>
      <c r="CC145" s="391">
        <f t="shared" si="231"/>
        <v>0</v>
      </c>
      <c r="CD145" s="392">
        <f t="shared" si="232"/>
        <v>0</v>
      </c>
      <c r="CE145" s="393">
        <f t="shared" si="233"/>
        <v>-2948</v>
      </c>
      <c r="CF145" s="392">
        <f t="shared" si="194"/>
        <v>0</v>
      </c>
      <c r="CG145" s="392">
        <f t="shared" si="194"/>
        <v>0</v>
      </c>
      <c r="CH145" s="392">
        <f t="shared" si="194"/>
        <v>0</v>
      </c>
      <c r="CI145" s="392">
        <f t="shared" si="194"/>
        <v>0</v>
      </c>
      <c r="CJ145" s="392">
        <f t="shared" si="194"/>
        <v>0</v>
      </c>
      <c r="CK145" s="392">
        <f t="shared" si="194"/>
        <v>0</v>
      </c>
      <c r="CL145" s="392">
        <f t="shared" si="191"/>
        <v>0</v>
      </c>
      <c r="CM145" s="392">
        <f t="shared" si="234"/>
        <v>0</v>
      </c>
      <c r="CN145" s="392">
        <f t="shared" si="235"/>
        <v>0</v>
      </c>
      <c r="CO145" s="394">
        <f t="shared" si="236"/>
        <v>0</v>
      </c>
      <c r="CP145" s="394">
        <f t="shared" si="236"/>
        <v>0</v>
      </c>
      <c r="CQ145" s="395">
        <f t="shared" si="237"/>
        <v>-4100</v>
      </c>
      <c r="CR145" s="394">
        <f t="shared" si="198"/>
        <v>0</v>
      </c>
      <c r="CS145" s="394">
        <f t="shared" si="198"/>
        <v>0</v>
      </c>
      <c r="CT145" s="394">
        <f t="shared" si="198"/>
        <v>0</v>
      </c>
      <c r="CU145" s="394">
        <f t="shared" si="198"/>
        <v>0</v>
      </c>
      <c r="CV145" s="394">
        <f t="shared" si="198"/>
        <v>0</v>
      </c>
      <c r="CW145" s="394">
        <f t="shared" si="198"/>
        <v>0</v>
      </c>
      <c r="CX145" s="396">
        <f t="shared" si="238"/>
        <v>0</v>
      </c>
      <c r="CY145" s="396">
        <f t="shared" si="238"/>
        <v>0</v>
      </c>
      <c r="CZ145" s="397">
        <f t="shared" si="239"/>
        <v>0</v>
      </c>
      <c r="DA145" s="397">
        <f t="shared" si="239"/>
        <v>0</v>
      </c>
      <c r="DB145" s="397">
        <f t="shared" si="239"/>
        <v>0</v>
      </c>
      <c r="DC145" s="397">
        <f t="shared" si="240"/>
        <v>-10</v>
      </c>
      <c r="DD145" s="397">
        <f t="shared" si="196"/>
        <v>0</v>
      </c>
      <c r="DE145" s="397">
        <f t="shared" si="196"/>
        <v>0</v>
      </c>
      <c r="DF145" s="397">
        <f t="shared" si="196"/>
        <v>0</v>
      </c>
      <c r="DG145" s="397">
        <f t="shared" si="196"/>
        <v>0</v>
      </c>
      <c r="DH145" s="397">
        <f t="shared" si="196"/>
        <v>0</v>
      </c>
      <c r="DI145" s="398">
        <f t="shared" si="241"/>
        <v>0</v>
      </c>
      <c r="DJ145" s="398">
        <f t="shared" si="241"/>
        <v>0</v>
      </c>
      <c r="DK145" s="399">
        <f t="shared" si="242"/>
        <v>0</v>
      </c>
      <c r="DL145" s="399">
        <f t="shared" si="242"/>
        <v>0</v>
      </c>
      <c r="DM145" s="399">
        <f t="shared" si="242"/>
        <v>0</v>
      </c>
      <c r="DN145" s="399">
        <f t="shared" si="242"/>
        <v>0</v>
      </c>
      <c r="DO145" s="399">
        <f t="shared" si="243"/>
        <v>-618</v>
      </c>
      <c r="DP145" s="399">
        <f t="shared" si="244"/>
        <v>0</v>
      </c>
      <c r="DQ145" s="399">
        <f t="shared" si="244"/>
        <v>0</v>
      </c>
      <c r="DR145" s="399">
        <f t="shared" si="244"/>
        <v>0</v>
      </c>
      <c r="DS145" s="399">
        <f t="shared" si="244"/>
        <v>0</v>
      </c>
      <c r="DT145" s="400">
        <f t="shared" si="245"/>
        <v>0</v>
      </c>
      <c r="DU145" s="400">
        <f t="shared" si="245"/>
        <v>0</v>
      </c>
      <c r="DV145" s="386">
        <f t="shared" si="197"/>
        <v>0</v>
      </c>
      <c r="DW145" s="386">
        <f t="shared" si="197"/>
        <v>0</v>
      </c>
      <c r="DX145" s="386">
        <f t="shared" si="197"/>
        <v>0</v>
      </c>
      <c r="DY145" s="386">
        <f t="shared" si="197"/>
        <v>0</v>
      </c>
      <c r="DZ145" s="386">
        <f t="shared" si="197"/>
        <v>0</v>
      </c>
      <c r="EA145" s="401">
        <f t="shared" si="246"/>
        <v>-388</v>
      </c>
      <c r="EB145" s="386">
        <f t="shared" si="247"/>
        <v>0</v>
      </c>
      <c r="EC145" s="386">
        <f t="shared" si="247"/>
        <v>0</v>
      </c>
      <c r="ED145" s="386">
        <f t="shared" si="247"/>
        <v>0</v>
      </c>
      <c r="EE145" s="385">
        <f t="shared" si="248"/>
        <v>0</v>
      </c>
      <c r="EF145" s="385">
        <f t="shared" si="248"/>
        <v>0</v>
      </c>
      <c r="EG145" s="402">
        <f t="shared" si="199"/>
        <v>0</v>
      </c>
      <c r="EH145" s="402">
        <f t="shared" si="199"/>
        <v>74.114716147272659</v>
      </c>
      <c r="EI145" s="402">
        <f t="shared" si="199"/>
        <v>103.07677618854066</v>
      </c>
      <c r="EJ145" s="402">
        <f t="shared" si="199"/>
        <v>0.25140677119156257</v>
      </c>
      <c r="EK145" s="402">
        <f t="shared" si="199"/>
        <v>15.536938459638566</v>
      </c>
      <c r="EL145" s="402">
        <f t="shared" si="199"/>
        <v>9.7545827222326285</v>
      </c>
      <c r="EM145" s="402">
        <f t="shared" si="249"/>
        <v>211.15654712379342</v>
      </c>
      <c r="EN145" s="402">
        <f t="shared" si="250"/>
        <v>3.7208202136351267</v>
      </c>
      <c r="EO145" s="402">
        <f t="shared" si="250"/>
        <v>4.7013066212822201</v>
      </c>
      <c r="EP145" s="402">
        <f t="shared" si="251"/>
        <v>0</v>
      </c>
      <c r="EQ145" s="402">
        <f t="shared" si="252"/>
        <v>0</v>
      </c>
      <c r="ER145" s="394">
        <f t="shared" si="195"/>
        <v>0</v>
      </c>
      <c r="ES145" s="394">
        <f t="shared" si="195"/>
        <v>0</v>
      </c>
      <c r="ET145" s="394">
        <f t="shared" si="195"/>
        <v>0</v>
      </c>
      <c r="EU145" s="394">
        <f t="shared" si="195"/>
        <v>0</v>
      </c>
      <c r="EV145" s="394">
        <f t="shared" si="195"/>
        <v>0</v>
      </c>
      <c r="EW145" s="394">
        <f t="shared" si="195"/>
        <v>0</v>
      </c>
      <c r="EX145" s="394">
        <f t="shared" si="192"/>
        <v>0</v>
      </c>
      <c r="EY145" s="403">
        <f t="shared" si="253"/>
        <v>-148</v>
      </c>
      <c r="EZ145" s="394">
        <f t="shared" si="254"/>
        <v>0</v>
      </c>
      <c r="FA145" s="396">
        <f t="shared" si="255"/>
        <v>0</v>
      </c>
      <c r="FB145" s="396">
        <f t="shared" si="255"/>
        <v>0</v>
      </c>
      <c r="FC145" s="404">
        <f t="shared" si="276"/>
        <v>0</v>
      </c>
      <c r="FD145" s="404">
        <f t="shared" si="276"/>
        <v>0</v>
      </c>
      <c r="FE145" s="404">
        <f t="shared" si="276"/>
        <v>0</v>
      </c>
      <c r="FF145" s="404">
        <f t="shared" si="276"/>
        <v>0</v>
      </c>
      <c r="FG145" s="404">
        <f t="shared" si="276"/>
        <v>0</v>
      </c>
      <c r="FH145" s="404">
        <f t="shared" si="201"/>
        <v>0</v>
      </c>
      <c r="FI145" s="404">
        <f t="shared" si="201"/>
        <v>0</v>
      </c>
      <c r="FJ145" s="404">
        <f t="shared" si="201"/>
        <v>0</v>
      </c>
      <c r="FK145" s="392">
        <f t="shared" si="256"/>
        <v>-187</v>
      </c>
      <c r="FL145" s="384">
        <f t="shared" si="257"/>
        <v>0</v>
      </c>
      <c r="FM145" s="384">
        <f t="shared" si="257"/>
        <v>0</v>
      </c>
      <c r="FN145" s="405">
        <f t="shared" si="189"/>
        <v>0</v>
      </c>
      <c r="FO145" s="405">
        <f t="shared" si="189"/>
        <v>1734.2072269411904</v>
      </c>
      <c r="FP145" s="405">
        <f t="shared" si="189"/>
        <v>2411.8892912004339</v>
      </c>
      <c r="FQ145" s="405">
        <f t="shared" si="187"/>
        <v>5.8826568078059367</v>
      </c>
      <c r="FR145" s="405">
        <f t="shared" si="187"/>
        <v>363.5481907224069</v>
      </c>
      <c r="FS145" s="405">
        <f t="shared" si="187"/>
        <v>228.24708414287036</v>
      </c>
      <c r="FT145" s="405">
        <f t="shared" si="187"/>
        <v>0</v>
      </c>
      <c r="FU145" s="405">
        <f t="shared" si="187"/>
        <v>87.063320755527869</v>
      </c>
      <c r="FV145" s="405">
        <f t="shared" si="187"/>
        <v>110.00568230597101</v>
      </c>
      <c r="FW145" s="397">
        <f t="shared" si="258"/>
        <v>4997.0054528762012</v>
      </c>
      <c r="FX145" s="406">
        <f t="shared" si="259"/>
        <v>56.161999999995714</v>
      </c>
      <c r="FY145" s="331">
        <f t="shared" si="260"/>
        <v>56.161999999995714</v>
      </c>
      <c r="FZ145" s="382">
        <f t="shared" si="261"/>
        <v>4.2916781239910051E-12</v>
      </c>
      <c r="GA145" s="331">
        <f t="shared" si="262"/>
        <v>0</v>
      </c>
      <c r="GB145" s="407">
        <f t="shared" si="263"/>
        <v>0</v>
      </c>
      <c r="GC145" s="407">
        <f t="shared" si="264"/>
        <v>0</v>
      </c>
      <c r="GD145" s="407">
        <f t="shared" si="265"/>
        <v>0</v>
      </c>
      <c r="GE145" s="407">
        <f t="shared" si="266"/>
        <v>0</v>
      </c>
      <c r="GF145" s="407">
        <f t="shared" si="267"/>
        <v>0</v>
      </c>
      <c r="GG145" s="407">
        <f t="shared" si="268"/>
        <v>-5.6843418860808015E-14</v>
      </c>
      <c r="GH145" s="407">
        <f t="shared" si="269"/>
        <v>0</v>
      </c>
      <c r="GI145" s="407">
        <f t="shared" si="270"/>
        <v>0</v>
      </c>
      <c r="GJ145">
        <f t="shared" si="271"/>
        <v>0</v>
      </c>
      <c r="GK145" s="382">
        <f t="shared" si="272"/>
        <v>-5.6843418860808015E-14</v>
      </c>
      <c r="GL145">
        <v>2</v>
      </c>
      <c r="GM145">
        <f t="shared" si="273"/>
        <v>3247</v>
      </c>
      <c r="GN145">
        <f t="shared" si="273"/>
        <v>0</v>
      </c>
      <c r="GO145">
        <f t="shared" si="273"/>
        <v>0</v>
      </c>
      <c r="GP145">
        <f t="shared" si="273"/>
        <v>0</v>
      </c>
      <c r="GQ145">
        <f t="shared" si="273"/>
        <v>0</v>
      </c>
      <c r="GR145">
        <f t="shared" si="202"/>
        <v>0</v>
      </c>
      <c r="GS145">
        <f t="shared" si="202"/>
        <v>211.15654712379342</v>
      </c>
      <c r="GT145">
        <f t="shared" si="202"/>
        <v>0</v>
      </c>
      <c r="GU145">
        <f t="shared" si="202"/>
        <v>0</v>
      </c>
      <c r="GV145">
        <f t="shared" si="202"/>
        <v>4997.0054528762012</v>
      </c>
    </row>
    <row r="146" spans="1:204" customFormat="1" x14ac:dyDescent="0.25">
      <c r="A146" s="378">
        <v>31049</v>
      </c>
      <c r="B146" s="32" t="s">
        <v>1279</v>
      </c>
      <c r="C146" t="s">
        <v>888</v>
      </c>
      <c r="D146">
        <v>2</v>
      </c>
      <c r="E146" s="379">
        <v>2698</v>
      </c>
      <c r="F146" s="379">
        <v>73257</v>
      </c>
      <c r="G146" s="379">
        <v>4571</v>
      </c>
      <c r="H146" s="379">
        <v>850</v>
      </c>
      <c r="I146" s="379">
        <v>41450</v>
      </c>
      <c r="J146" s="379">
        <v>0</v>
      </c>
      <c r="K146" s="379">
        <v>2093</v>
      </c>
      <c r="L146" s="379">
        <v>4830</v>
      </c>
      <c r="M146" s="380">
        <v>2592.5942358981838</v>
      </c>
      <c r="N146" s="381">
        <f t="shared" si="203"/>
        <v>132341.59423589817</v>
      </c>
      <c r="O146" s="379">
        <v>1664</v>
      </c>
      <c r="P146" s="379">
        <v>77467</v>
      </c>
      <c r="Q146" s="379">
        <v>5763</v>
      </c>
      <c r="R146" s="379">
        <v>350</v>
      </c>
      <c r="S146" s="379">
        <v>35790</v>
      </c>
      <c r="T146" s="379">
        <v>0</v>
      </c>
      <c r="U146" s="379">
        <v>1255</v>
      </c>
      <c r="V146" s="379">
        <v>4430</v>
      </c>
      <c r="W146" s="480">
        <f>(VLOOKUP(A146,'[1]floresta plant'!$A$4:$F$573,6,0))*1000</f>
        <v>4269.1024002607892</v>
      </c>
      <c r="X146" s="24">
        <f t="shared" si="204"/>
        <v>130988.10240026079</v>
      </c>
      <c r="Y146" s="53">
        <f t="shared" si="193"/>
        <v>1192</v>
      </c>
      <c r="Z146" s="53">
        <f t="shared" si="193"/>
        <v>-500</v>
      </c>
      <c r="AA146" s="53">
        <f t="shared" si="193"/>
        <v>-5660</v>
      </c>
      <c r="AB146" s="53">
        <f t="shared" si="193"/>
        <v>0</v>
      </c>
      <c r="AC146" s="53">
        <f t="shared" si="193"/>
        <v>-838</v>
      </c>
      <c r="AD146" s="53">
        <f t="shared" si="193"/>
        <v>-400</v>
      </c>
      <c r="AE146" s="53">
        <f t="shared" si="190"/>
        <v>1676.5081643626054</v>
      </c>
      <c r="AF146" s="53">
        <f t="shared" si="205"/>
        <v>4210</v>
      </c>
      <c r="AG146" s="53">
        <f t="shared" si="206"/>
        <v>-1034</v>
      </c>
      <c r="AH146" s="53">
        <f t="shared" si="207"/>
        <v>1473.7918356373818</v>
      </c>
      <c r="AI146" s="53">
        <f t="shared" si="274"/>
        <v>-1353.4918356373819</v>
      </c>
      <c r="AJ146" s="469">
        <v>0</v>
      </c>
      <c r="AK146" s="469">
        <v>0</v>
      </c>
      <c r="AL146" s="469">
        <v>120.3</v>
      </c>
      <c r="AM146" s="470">
        <f t="shared" si="208"/>
        <v>120.3</v>
      </c>
      <c r="AN146" s="53">
        <f t="shared" si="209"/>
        <v>1473.7918356373818</v>
      </c>
      <c r="AO146" s="382">
        <f t="shared" si="210"/>
        <v>3</v>
      </c>
      <c r="AP146">
        <v>2</v>
      </c>
      <c r="AQ146" s="383">
        <f t="shared" si="211"/>
        <v>7078.5081643626054</v>
      </c>
      <c r="AR146" s="383">
        <f t="shared" si="212"/>
        <v>-8432</v>
      </c>
      <c r="AS146" s="383">
        <f t="shared" si="213"/>
        <v>1192</v>
      </c>
      <c r="AT146" s="383">
        <f t="shared" si="214"/>
        <v>8432</v>
      </c>
      <c r="AU146" s="383">
        <f t="shared" si="215"/>
        <v>0</v>
      </c>
      <c r="AV146" s="383">
        <f t="shared" si="216"/>
        <v>1</v>
      </c>
      <c r="AW146" s="383">
        <f t="shared" si="217"/>
        <v>0</v>
      </c>
      <c r="AX146" s="383">
        <f t="shared" si="218"/>
        <v>1</v>
      </c>
      <c r="AY146" s="383">
        <f t="shared" si="219"/>
        <v>1192</v>
      </c>
      <c r="AZ146">
        <f t="shared" si="220"/>
        <v>0</v>
      </c>
      <c r="BA146">
        <f t="shared" si="221"/>
        <v>0</v>
      </c>
      <c r="BB146" s="383">
        <f t="shared" si="222"/>
        <v>0</v>
      </c>
      <c r="BC146" s="384">
        <f t="shared" si="188"/>
        <v>1192</v>
      </c>
      <c r="BD146" s="384">
        <f t="shared" si="188"/>
        <v>5.9297912713472484E-2</v>
      </c>
      <c r="BE146" s="384">
        <f t="shared" si="188"/>
        <v>0.67125237191650855</v>
      </c>
      <c r="BF146" s="384">
        <f t="shared" si="186"/>
        <v>0</v>
      </c>
      <c r="BG146" s="384">
        <f t="shared" si="186"/>
        <v>9.9383301707779884E-2</v>
      </c>
      <c r="BH146" s="384">
        <f t="shared" si="186"/>
        <v>4.743833017077799E-2</v>
      </c>
      <c r="BI146" s="384">
        <f t="shared" si="186"/>
        <v>1676.5081643626054</v>
      </c>
      <c r="BJ146" s="384">
        <f t="shared" si="186"/>
        <v>4210</v>
      </c>
      <c r="BK146" s="384">
        <f t="shared" si="186"/>
        <v>0.12262808349146111</v>
      </c>
      <c r="BL146" s="474">
        <f t="shared" si="223"/>
        <v>7240</v>
      </c>
      <c r="BM146" s="409">
        <f t="shared" si="224"/>
        <v>1473.7918356373818</v>
      </c>
      <c r="BN146" s="473">
        <f t="shared" si="225"/>
        <v>5886.5081643626054</v>
      </c>
      <c r="BO146" s="387">
        <f t="shared" si="226"/>
        <v>1</v>
      </c>
      <c r="BP146" s="387">
        <f t="shared" si="227"/>
        <v>0</v>
      </c>
      <c r="BQ146" s="388">
        <f t="shared" si="228"/>
        <v>0</v>
      </c>
      <c r="BR146" s="389">
        <f t="shared" si="229"/>
        <v>1353.4918356373946</v>
      </c>
      <c r="BS146" s="390">
        <f t="shared" si="230"/>
        <v>1192</v>
      </c>
      <c r="BT146" s="391">
        <f t="shared" si="275"/>
        <v>70.683111954459207</v>
      </c>
      <c r="BU146" s="391">
        <f t="shared" si="275"/>
        <v>800.13282732447817</v>
      </c>
      <c r="BV146" s="391">
        <f t="shared" si="275"/>
        <v>0</v>
      </c>
      <c r="BW146" s="391">
        <f t="shared" si="275"/>
        <v>118.46489563567363</v>
      </c>
      <c r="BX146" s="391">
        <f t="shared" si="275"/>
        <v>56.546489563567363</v>
      </c>
      <c r="BY146" s="391">
        <f t="shared" si="200"/>
        <v>0</v>
      </c>
      <c r="BZ146" s="391">
        <f t="shared" si="200"/>
        <v>0</v>
      </c>
      <c r="CA146" s="391">
        <f t="shared" si="200"/>
        <v>146.17267552182165</v>
      </c>
      <c r="CB146" s="391">
        <f t="shared" si="231"/>
        <v>0</v>
      </c>
      <c r="CC146" s="391">
        <f t="shared" si="231"/>
        <v>0</v>
      </c>
      <c r="CD146" s="392">
        <f t="shared" si="232"/>
        <v>0</v>
      </c>
      <c r="CE146" s="393">
        <f t="shared" si="233"/>
        <v>-500</v>
      </c>
      <c r="CF146" s="392">
        <f t="shared" si="194"/>
        <v>0</v>
      </c>
      <c r="CG146" s="392">
        <f t="shared" si="194"/>
        <v>0</v>
      </c>
      <c r="CH146" s="392">
        <f t="shared" si="194"/>
        <v>0</v>
      </c>
      <c r="CI146" s="392">
        <f t="shared" si="194"/>
        <v>0</v>
      </c>
      <c r="CJ146" s="392">
        <f t="shared" si="194"/>
        <v>0</v>
      </c>
      <c r="CK146" s="392">
        <f t="shared" si="194"/>
        <v>0</v>
      </c>
      <c r="CL146" s="392">
        <f t="shared" si="191"/>
        <v>0</v>
      </c>
      <c r="CM146" s="392">
        <f t="shared" si="234"/>
        <v>0</v>
      </c>
      <c r="CN146" s="392">
        <f t="shared" si="235"/>
        <v>0</v>
      </c>
      <c r="CO146" s="394">
        <f t="shared" si="236"/>
        <v>0</v>
      </c>
      <c r="CP146" s="394">
        <f t="shared" si="236"/>
        <v>0</v>
      </c>
      <c r="CQ146" s="395">
        <f t="shared" si="237"/>
        <v>-5660</v>
      </c>
      <c r="CR146" s="394">
        <f t="shared" si="198"/>
        <v>0</v>
      </c>
      <c r="CS146" s="394">
        <f t="shared" si="198"/>
        <v>0</v>
      </c>
      <c r="CT146" s="394">
        <f t="shared" si="198"/>
        <v>0</v>
      </c>
      <c r="CU146" s="394">
        <f t="shared" si="198"/>
        <v>0</v>
      </c>
      <c r="CV146" s="394">
        <f t="shared" si="198"/>
        <v>0</v>
      </c>
      <c r="CW146" s="394">
        <f t="shared" si="198"/>
        <v>0</v>
      </c>
      <c r="CX146" s="396">
        <f t="shared" si="238"/>
        <v>0</v>
      </c>
      <c r="CY146" s="396">
        <f t="shared" si="238"/>
        <v>0</v>
      </c>
      <c r="CZ146" s="397">
        <f t="shared" si="239"/>
        <v>0</v>
      </c>
      <c r="DA146" s="397">
        <f t="shared" si="239"/>
        <v>0</v>
      </c>
      <c r="DB146" s="397">
        <f t="shared" si="239"/>
        <v>0</v>
      </c>
      <c r="DC146" s="397">
        <f t="shared" si="240"/>
        <v>0</v>
      </c>
      <c r="DD146" s="397">
        <f t="shared" si="196"/>
        <v>0</v>
      </c>
      <c r="DE146" s="397">
        <f t="shared" si="196"/>
        <v>0</v>
      </c>
      <c r="DF146" s="397">
        <f t="shared" si="196"/>
        <v>0</v>
      </c>
      <c r="DG146" s="397">
        <f t="shared" si="196"/>
        <v>0</v>
      </c>
      <c r="DH146" s="397">
        <f t="shared" si="196"/>
        <v>0</v>
      </c>
      <c r="DI146" s="398">
        <f t="shared" si="241"/>
        <v>0</v>
      </c>
      <c r="DJ146" s="398">
        <f t="shared" si="241"/>
        <v>0</v>
      </c>
      <c r="DK146" s="399">
        <f t="shared" si="242"/>
        <v>0</v>
      </c>
      <c r="DL146" s="399">
        <f t="shared" si="242"/>
        <v>0</v>
      </c>
      <c r="DM146" s="399">
        <f t="shared" si="242"/>
        <v>0</v>
      </c>
      <c r="DN146" s="399">
        <f t="shared" si="242"/>
        <v>0</v>
      </c>
      <c r="DO146" s="399">
        <f t="shared" si="243"/>
        <v>-838</v>
      </c>
      <c r="DP146" s="399">
        <f t="shared" si="244"/>
        <v>0</v>
      </c>
      <c r="DQ146" s="399">
        <f t="shared" si="244"/>
        <v>0</v>
      </c>
      <c r="DR146" s="399">
        <f t="shared" si="244"/>
        <v>0</v>
      </c>
      <c r="DS146" s="399">
        <f t="shared" si="244"/>
        <v>0</v>
      </c>
      <c r="DT146" s="400">
        <f t="shared" si="245"/>
        <v>0</v>
      </c>
      <c r="DU146" s="400">
        <f t="shared" si="245"/>
        <v>0</v>
      </c>
      <c r="DV146" s="386">
        <f t="shared" si="197"/>
        <v>0</v>
      </c>
      <c r="DW146" s="386">
        <f t="shared" si="197"/>
        <v>0</v>
      </c>
      <c r="DX146" s="386">
        <f t="shared" si="197"/>
        <v>0</v>
      </c>
      <c r="DY146" s="386">
        <f t="shared" si="197"/>
        <v>0</v>
      </c>
      <c r="DZ146" s="386">
        <f t="shared" si="197"/>
        <v>0</v>
      </c>
      <c r="EA146" s="401">
        <f t="shared" si="246"/>
        <v>-400</v>
      </c>
      <c r="EB146" s="386">
        <f t="shared" si="247"/>
        <v>0</v>
      </c>
      <c r="EC146" s="386">
        <f t="shared" si="247"/>
        <v>0</v>
      </c>
      <c r="ED146" s="386">
        <f t="shared" si="247"/>
        <v>0</v>
      </c>
      <c r="EE146" s="385">
        <f t="shared" si="248"/>
        <v>0</v>
      </c>
      <c r="EF146" s="385">
        <f t="shared" si="248"/>
        <v>0</v>
      </c>
      <c r="EG146" s="402">
        <f t="shared" si="199"/>
        <v>0</v>
      </c>
      <c r="EH146" s="402">
        <f t="shared" si="199"/>
        <v>99.413434793797748</v>
      </c>
      <c r="EI146" s="402">
        <f t="shared" si="199"/>
        <v>1125.3600818657906</v>
      </c>
      <c r="EJ146" s="402">
        <f t="shared" si="199"/>
        <v>0</v>
      </c>
      <c r="EK146" s="402">
        <f t="shared" si="199"/>
        <v>166.61691671440505</v>
      </c>
      <c r="EL146" s="402">
        <f t="shared" si="199"/>
        <v>79.530747835038213</v>
      </c>
      <c r="EM146" s="402">
        <f t="shared" si="249"/>
        <v>1676.5081643626054</v>
      </c>
      <c r="EN146" s="402">
        <f t="shared" si="250"/>
        <v>0</v>
      </c>
      <c r="EO146" s="402">
        <f t="shared" si="250"/>
        <v>205.58698315357378</v>
      </c>
      <c r="EP146" s="402">
        <f t="shared" si="251"/>
        <v>0</v>
      </c>
      <c r="EQ146" s="402">
        <f t="shared" si="252"/>
        <v>0</v>
      </c>
      <c r="ER146" s="394">
        <f t="shared" si="195"/>
        <v>0</v>
      </c>
      <c r="ES146" s="394">
        <f t="shared" si="195"/>
        <v>249.64421252371915</v>
      </c>
      <c r="ET146" s="394">
        <f t="shared" si="195"/>
        <v>2825.972485768501</v>
      </c>
      <c r="EU146" s="394">
        <f t="shared" si="195"/>
        <v>0</v>
      </c>
      <c r="EV146" s="394">
        <f t="shared" si="195"/>
        <v>418.40370018975329</v>
      </c>
      <c r="EW146" s="394">
        <f t="shared" si="195"/>
        <v>199.71537001897534</v>
      </c>
      <c r="EX146" s="394">
        <f t="shared" si="192"/>
        <v>0</v>
      </c>
      <c r="EY146" s="403">
        <f t="shared" si="253"/>
        <v>4210</v>
      </c>
      <c r="EZ146" s="394">
        <f t="shared" si="254"/>
        <v>516.26423149905122</v>
      </c>
      <c r="FA146" s="396">
        <f t="shared" si="255"/>
        <v>0</v>
      </c>
      <c r="FB146" s="396">
        <f t="shared" si="255"/>
        <v>0</v>
      </c>
      <c r="FC146" s="404">
        <f t="shared" si="276"/>
        <v>0</v>
      </c>
      <c r="FD146" s="404">
        <f t="shared" si="276"/>
        <v>0</v>
      </c>
      <c r="FE146" s="404">
        <f t="shared" si="276"/>
        <v>0</v>
      </c>
      <c r="FF146" s="404">
        <f t="shared" si="276"/>
        <v>0</v>
      </c>
      <c r="FG146" s="404">
        <f t="shared" si="276"/>
        <v>0</v>
      </c>
      <c r="FH146" s="404">
        <f t="shared" si="201"/>
        <v>0</v>
      </c>
      <c r="FI146" s="404">
        <f t="shared" si="201"/>
        <v>0</v>
      </c>
      <c r="FJ146" s="404">
        <f t="shared" si="201"/>
        <v>0</v>
      </c>
      <c r="FK146" s="392">
        <f t="shared" si="256"/>
        <v>-1034</v>
      </c>
      <c r="FL146" s="384">
        <f t="shared" si="257"/>
        <v>0</v>
      </c>
      <c r="FM146" s="384">
        <f t="shared" si="257"/>
        <v>0</v>
      </c>
      <c r="FN146" s="405">
        <f t="shared" si="189"/>
        <v>0</v>
      </c>
      <c r="FO146" s="405">
        <f t="shared" si="189"/>
        <v>80.259240728023869</v>
      </c>
      <c r="FP146" s="405">
        <f t="shared" si="189"/>
        <v>908.53460504123029</v>
      </c>
      <c r="FQ146" s="405">
        <f t="shared" si="187"/>
        <v>0</v>
      </c>
      <c r="FR146" s="405">
        <f t="shared" si="187"/>
        <v>134.514487460168</v>
      </c>
      <c r="FS146" s="405">
        <f t="shared" si="187"/>
        <v>64.207392582419104</v>
      </c>
      <c r="FT146" s="405">
        <f t="shared" si="187"/>
        <v>0</v>
      </c>
      <c r="FU146" s="405">
        <f t="shared" si="187"/>
        <v>0</v>
      </c>
      <c r="FV146" s="405">
        <f t="shared" si="187"/>
        <v>165.97610982555338</v>
      </c>
      <c r="FW146" s="397">
        <f t="shared" si="258"/>
        <v>1473.7918356373818</v>
      </c>
      <c r="FX146" s="406">
        <f t="shared" si="259"/>
        <v>120.29999999998722</v>
      </c>
      <c r="FY146" s="331">
        <f t="shared" si="260"/>
        <v>120.29999999998722</v>
      </c>
      <c r="FZ146" s="382">
        <f t="shared" si="261"/>
        <v>1.2775558388966601E-11</v>
      </c>
      <c r="GA146" s="331">
        <f t="shared" si="262"/>
        <v>0</v>
      </c>
      <c r="GB146" s="407">
        <f t="shared" si="263"/>
        <v>0</v>
      </c>
      <c r="GC146" s="407">
        <f t="shared" si="264"/>
        <v>0</v>
      </c>
      <c r="GD146" s="407">
        <f t="shared" si="265"/>
        <v>0</v>
      </c>
      <c r="GE146" s="407">
        <f t="shared" si="266"/>
        <v>0</v>
      </c>
      <c r="GF146" s="407">
        <f t="shared" si="267"/>
        <v>0</v>
      </c>
      <c r="GG146" s="407">
        <f t="shared" si="268"/>
        <v>0</v>
      </c>
      <c r="GH146" s="407">
        <f t="shared" si="269"/>
        <v>4.5474735088646412E-13</v>
      </c>
      <c r="GI146" s="407">
        <f t="shared" si="270"/>
        <v>0</v>
      </c>
      <c r="GJ146">
        <f t="shared" si="271"/>
        <v>0</v>
      </c>
      <c r="GK146" s="382">
        <f t="shared" si="272"/>
        <v>4.5474735088646412E-13</v>
      </c>
      <c r="GL146">
        <v>2</v>
      </c>
      <c r="GM146">
        <f t="shared" si="273"/>
        <v>1192</v>
      </c>
      <c r="GN146">
        <f t="shared" si="273"/>
        <v>0</v>
      </c>
      <c r="GO146">
        <f t="shared" si="273"/>
        <v>0</v>
      </c>
      <c r="GP146">
        <f t="shared" si="273"/>
        <v>0</v>
      </c>
      <c r="GQ146">
        <f t="shared" si="273"/>
        <v>0</v>
      </c>
      <c r="GR146">
        <f t="shared" si="202"/>
        <v>0</v>
      </c>
      <c r="GS146">
        <f t="shared" si="202"/>
        <v>1676.5081643626054</v>
      </c>
      <c r="GT146">
        <f t="shared" si="202"/>
        <v>4210</v>
      </c>
      <c r="GU146">
        <f t="shared" si="202"/>
        <v>0</v>
      </c>
      <c r="GV146">
        <f t="shared" si="202"/>
        <v>1473.7918356373818</v>
      </c>
    </row>
    <row r="147" spans="1:204" customFormat="1" x14ac:dyDescent="0.25">
      <c r="A147" s="378">
        <v>31050</v>
      </c>
      <c r="B147" s="32" t="s">
        <v>1280</v>
      </c>
      <c r="C147" t="s">
        <v>888</v>
      </c>
      <c r="D147">
        <v>2</v>
      </c>
      <c r="E147" s="379">
        <v>1612</v>
      </c>
      <c r="F147" s="379">
        <v>128759</v>
      </c>
      <c r="G147" s="379">
        <v>347</v>
      </c>
      <c r="H147" s="379">
        <v>1223</v>
      </c>
      <c r="I147" s="379">
        <v>58300</v>
      </c>
      <c r="J147" s="379">
        <v>0</v>
      </c>
      <c r="K147" s="379">
        <v>2127</v>
      </c>
      <c r="L147" s="379">
        <v>6690</v>
      </c>
      <c r="M147" s="380">
        <v>798.91436372322528</v>
      </c>
      <c r="N147" s="381">
        <f t="shared" si="203"/>
        <v>199856.91436372322</v>
      </c>
      <c r="O147" s="379">
        <v>1356</v>
      </c>
      <c r="P147" s="379">
        <v>143221</v>
      </c>
      <c r="Q147" s="379">
        <v>317</v>
      </c>
      <c r="R147" s="379">
        <v>510</v>
      </c>
      <c r="S147" s="379">
        <v>51800</v>
      </c>
      <c r="T147" s="379">
        <v>0</v>
      </c>
      <c r="U147" s="379">
        <v>1438</v>
      </c>
      <c r="V147" s="379">
        <v>6450</v>
      </c>
      <c r="W147" s="480">
        <f>(VLOOKUP(A147,'[1]floresta plant'!$A$4:$F$573,6,0))*1000</f>
        <v>1247.0718442571224</v>
      </c>
      <c r="X147" s="24">
        <f t="shared" si="204"/>
        <v>206339.07184425712</v>
      </c>
      <c r="Y147" s="53">
        <f t="shared" si="193"/>
        <v>-30</v>
      </c>
      <c r="Z147" s="53">
        <f t="shared" si="193"/>
        <v>-713</v>
      </c>
      <c r="AA147" s="53">
        <f t="shared" si="193"/>
        <v>-6500</v>
      </c>
      <c r="AB147" s="53">
        <f t="shared" ref="AB147:AE210" si="277">T147-J147</f>
        <v>0</v>
      </c>
      <c r="AC147" s="53">
        <f t="shared" si="277"/>
        <v>-689</v>
      </c>
      <c r="AD147" s="53">
        <f t="shared" si="277"/>
        <v>-240</v>
      </c>
      <c r="AE147" s="53">
        <f t="shared" si="190"/>
        <v>448.15748053389711</v>
      </c>
      <c r="AF147" s="53">
        <f t="shared" si="205"/>
        <v>14462</v>
      </c>
      <c r="AG147" s="53">
        <f t="shared" si="206"/>
        <v>-256</v>
      </c>
      <c r="AH147" s="53">
        <f t="shared" si="207"/>
        <v>-6412.6162805339045</v>
      </c>
      <c r="AI147" s="53">
        <f t="shared" si="274"/>
        <v>6482.1574805339042</v>
      </c>
      <c r="AJ147" s="469">
        <v>26.761200000000002</v>
      </c>
      <c r="AK147" s="469">
        <v>0</v>
      </c>
      <c r="AL147" s="469">
        <v>42.78</v>
      </c>
      <c r="AM147" s="470">
        <f t="shared" si="208"/>
        <v>69.541200000000003</v>
      </c>
      <c r="AN147" s="53">
        <f t="shared" si="209"/>
        <v>-6412.6162805339045</v>
      </c>
      <c r="AO147" s="382">
        <f t="shared" si="210"/>
        <v>2</v>
      </c>
      <c r="AP147">
        <v>2</v>
      </c>
      <c r="AQ147" s="383">
        <f t="shared" si="211"/>
        <v>14910.157480533897</v>
      </c>
      <c r="AR147" s="383">
        <f t="shared" si="212"/>
        <v>-8428</v>
      </c>
      <c r="AS147" s="383">
        <f t="shared" si="213"/>
        <v>0</v>
      </c>
      <c r="AT147" s="383">
        <f t="shared" si="214"/>
        <v>8398</v>
      </c>
      <c r="AU147" s="383">
        <f t="shared" si="215"/>
        <v>6412.6162805339045</v>
      </c>
      <c r="AV147" s="383">
        <f t="shared" si="216"/>
        <v>1</v>
      </c>
      <c r="AW147" s="383">
        <f t="shared" si="217"/>
        <v>1</v>
      </c>
      <c r="AX147" s="383">
        <f t="shared" si="218"/>
        <v>1</v>
      </c>
      <c r="AY147" s="383">
        <f t="shared" si="219"/>
        <v>0</v>
      </c>
      <c r="AZ147">
        <f t="shared" si="220"/>
        <v>0</v>
      </c>
      <c r="BA147">
        <f t="shared" si="221"/>
        <v>0</v>
      </c>
      <c r="BB147" s="383">
        <f t="shared" si="222"/>
        <v>0</v>
      </c>
      <c r="BC147" s="384">
        <f t="shared" si="188"/>
        <v>3.559563360227812E-3</v>
      </c>
      <c r="BD147" s="384">
        <f t="shared" si="188"/>
        <v>8.4598955861414332E-2</v>
      </c>
      <c r="BE147" s="384">
        <f t="shared" si="188"/>
        <v>0.77123872804935922</v>
      </c>
      <c r="BF147" s="384">
        <f t="shared" si="186"/>
        <v>0</v>
      </c>
      <c r="BG147" s="384">
        <f t="shared" si="186"/>
        <v>8.1751305173232078E-2</v>
      </c>
      <c r="BH147" s="384">
        <f t="shared" si="186"/>
        <v>2.8476506881822496E-2</v>
      </c>
      <c r="BI147" s="384">
        <f t="shared" si="186"/>
        <v>448.15748053389711</v>
      </c>
      <c r="BJ147" s="384">
        <f t="shared" si="186"/>
        <v>14462</v>
      </c>
      <c r="BK147" s="384">
        <f t="shared" si="186"/>
        <v>3.0374940673943997E-2</v>
      </c>
      <c r="BL147" s="474">
        <f t="shared" si="223"/>
        <v>8428</v>
      </c>
      <c r="BM147" s="409">
        <f t="shared" si="224"/>
        <v>-6412.6162805339045</v>
      </c>
      <c r="BN147" s="473">
        <f t="shared" si="225"/>
        <v>14910.157480533897</v>
      </c>
      <c r="BO147" s="387">
        <f t="shared" si="226"/>
        <v>0.56525224572599309</v>
      </c>
      <c r="BP147" s="387">
        <f t="shared" si="227"/>
        <v>0.43008373914936571</v>
      </c>
      <c r="BQ147" s="388">
        <f t="shared" si="228"/>
        <v>4.6640151246412076E-3</v>
      </c>
      <c r="BR147" s="389">
        <f t="shared" si="229"/>
        <v>0</v>
      </c>
      <c r="BS147" s="390">
        <f t="shared" si="230"/>
        <v>-30</v>
      </c>
      <c r="BT147" s="391">
        <f t="shared" si="275"/>
        <v>0</v>
      </c>
      <c r="BU147" s="391">
        <f t="shared" si="275"/>
        <v>0</v>
      </c>
      <c r="BV147" s="391">
        <f t="shared" si="275"/>
        <v>0</v>
      </c>
      <c r="BW147" s="391">
        <f t="shared" si="275"/>
        <v>0</v>
      </c>
      <c r="BX147" s="391">
        <f t="shared" si="275"/>
        <v>0</v>
      </c>
      <c r="BY147" s="391">
        <f t="shared" si="200"/>
        <v>0</v>
      </c>
      <c r="BZ147" s="391">
        <f t="shared" si="200"/>
        <v>0</v>
      </c>
      <c r="CA147" s="391">
        <f t="shared" si="200"/>
        <v>0</v>
      </c>
      <c r="CB147" s="391">
        <f t="shared" si="231"/>
        <v>0</v>
      </c>
      <c r="CC147" s="391">
        <f t="shared" si="231"/>
        <v>0</v>
      </c>
      <c r="CD147" s="392">
        <f t="shared" si="232"/>
        <v>0</v>
      </c>
      <c r="CE147" s="393">
        <f t="shared" si="233"/>
        <v>-713</v>
      </c>
      <c r="CF147" s="392">
        <f t="shared" si="194"/>
        <v>0</v>
      </c>
      <c r="CG147" s="392">
        <f t="shared" si="194"/>
        <v>0</v>
      </c>
      <c r="CH147" s="392">
        <f t="shared" si="194"/>
        <v>0</v>
      </c>
      <c r="CI147" s="392">
        <f t="shared" ref="CI147:CL210" si="278">IF($CE147&gt;0,IF(AD147&gt;0,0,$BO147*BH147*$CE147),0)</f>
        <v>0</v>
      </c>
      <c r="CJ147" s="392">
        <f t="shared" si="278"/>
        <v>0</v>
      </c>
      <c r="CK147" s="392">
        <f t="shared" si="278"/>
        <v>0</v>
      </c>
      <c r="CL147" s="392">
        <f t="shared" si="191"/>
        <v>0</v>
      </c>
      <c r="CM147" s="392">
        <f t="shared" si="234"/>
        <v>0</v>
      </c>
      <c r="CN147" s="392">
        <f t="shared" si="235"/>
        <v>0</v>
      </c>
      <c r="CO147" s="394">
        <f t="shared" si="236"/>
        <v>0</v>
      </c>
      <c r="CP147" s="394">
        <f t="shared" si="236"/>
        <v>0</v>
      </c>
      <c r="CQ147" s="395">
        <f t="shared" si="237"/>
        <v>-6500</v>
      </c>
      <c r="CR147" s="394">
        <f t="shared" si="198"/>
        <v>0</v>
      </c>
      <c r="CS147" s="394">
        <f t="shared" si="198"/>
        <v>0</v>
      </c>
      <c r="CT147" s="394">
        <f t="shared" si="198"/>
        <v>0</v>
      </c>
      <c r="CU147" s="394">
        <f t="shared" si="198"/>
        <v>0</v>
      </c>
      <c r="CV147" s="394">
        <f t="shared" si="198"/>
        <v>0</v>
      </c>
      <c r="CW147" s="394">
        <f t="shared" si="198"/>
        <v>0</v>
      </c>
      <c r="CX147" s="396">
        <f t="shared" si="238"/>
        <v>0</v>
      </c>
      <c r="CY147" s="396">
        <f t="shared" si="238"/>
        <v>0</v>
      </c>
      <c r="CZ147" s="397">
        <f t="shared" si="239"/>
        <v>0</v>
      </c>
      <c r="DA147" s="397">
        <f t="shared" si="239"/>
        <v>0</v>
      </c>
      <c r="DB147" s="397">
        <f t="shared" si="239"/>
        <v>0</v>
      </c>
      <c r="DC147" s="397">
        <f t="shared" si="240"/>
        <v>0</v>
      </c>
      <c r="DD147" s="397">
        <f t="shared" si="196"/>
        <v>0</v>
      </c>
      <c r="DE147" s="397">
        <f t="shared" si="196"/>
        <v>0</v>
      </c>
      <c r="DF147" s="397">
        <f t="shared" si="196"/>
        <v>0</v>
      </c>
      <c r="DG147" s="397">
        <f t="shared" si="196"/>
        <v>0</v>
      </c>
      <c r="DH147" s="397">
        <f t="shared" si="196"/>
        <v>0</v>
      </c>
      <c r="DI147" s="398">
        <f t="shared" si="241"/>
        <v>0</v>
      </c>
      <c r="DJ147" s="398">
        <f t="shared" si="241"/>
        <v>0</v>
      </c>
      <c r="DK147" s="399">
        <f t="shared" si="242"/>
        <v>0</v>
      </c>
      <c r="DL147" s="399">
        <f t="shared" si="242"/>
        <v>0</v>
      </c>
      <c r="DM147" s="399">
        <f t="shared" si="242"/>
        <v>0</v>
      </c>
      <c r="DN147" s="399">
        <f t="shared" si="242"/>
        <v>0</v>
      </c>
      <c r="DO147" s="399">
        <f t="shared" si="243"/>
        <v>-689</v>
      </c>
      <c r="DP147" s="399">
        <f t="shared" si="244"/>
        <v>0</v>
      </c>
      <c r="DQ147" s="399">
        <f t="shared" si="244"/>
        <v>0</v>
      </c>
      <c r="DR147" s="399">
        <f t="shared" si="244"/>
        <v>0</v>
      </c>
      <c r="DS147" s="399">
        <f t="shared" si="244"/>
        <v>0</v>
      </c>
      <c r="DT147" s="400">
        <f t="shared" si="245"/>
        <v>0</v>
      </c>
      <c r="DU147" s="400">
        <f t="shared" si="245"/>
        <v>0</v>
      </c>
      <c r="DV147" s="386">
        <f t="shared" si="197"/>
        <v>0</v>
      </c>
      <c r="DW147" s="386">
        <f t="shared" si="197"/>
        <v>0</v>
      </c>
      <c r="DX147" s="386">
        <f t="shared" si="197"/>
        <v>0</v>
      </c>
      <c r="DY147" s="386">
        <f t="shared" si="197"/>
        <v>0</v>
      </c>
      <c r="DZ147" s="386">
        <f t="shared" si="197"/>
        <v>0</v>
      </c>
      <c r="EA147" s="401">
        <f t="shared" si="246"/>
        <v>-240</v>
      </c>
      <c r="EB147" s="386">
        <f t="shared" si="247"/>
        <v>0</v>
      </c>
      <c r="EC147" s="386">
        <f t="shared" si="247"/>
        <v>0</v>
      </c>
      <c r="ED147" s="386">
        <f t="shared" si="247"/>
        <v>0</v>
      </c>
      <c r="EE147" s="385">
        <f t="shared" si="248"/>
        <v>0</v>
      </c>
      <c r="EF147" s="385">
        <f t="shared" si="248"/>
        <v>0</v>
      </c>
      <c r="EG147" s="402">
        <f t="shared" si="199"/>
        <v>0.90171578895593862</v>
      </c>
      <c r="EH147" s="402">
        <f t="shared" si="199"/>
        <v>21.430778584186143</v>
      </c>
      <c r="EI147" s="402">
        <f t="shared" si="199"/>
        <v>195.37175427378671</v>
      </c>
      <c r="EJ147" s="402">
        <f t="shared" si="199"/>
        <v>0</v>
      </c>
      <c r="EK147" s="402">
        <f t="shared" si="199"/>
        <v>20.709405953021392</v>
      </c>
      <c r="EL147" s="402">
        <f t="shared" si="199"/>
        <v>7.213726311647509</v>
      </c>
      <c r="EM147" s="402">
        <f t="shared" si="249"/>
        <v>448.15748053389711</v>
      </c>
      <c r="EN147" s="402">
        <f t="shared" si="250"/>
        <v>0</v>
      </c>
      <c r="EO147" s="402">
        <f t="shared" si="250"/>
        <v>7.6946413990906777</v>
      </c>
      <c r="EP147" s="402">
        <f t="shared" si="251"/>
        <v>192.74524495577754</v>
      </c>
      <c r="EQ147" s="402">
        <f t="shared" si="252"/>
        <v>2.0902132674311935</v>
      </c>
      <c r="ER147" s="394">
        <f t="shared" si="195"/>
        <v>29.09828421104406</v>
      </c>
      <c r="ES147" s="394">
        <f t="shared" si="195"/>
        <v>691.5692214158139</v>
      </c>
      <c r="ET147" s="394">
        <f t="shared" si="195"/>
        <v>6304.6282457262132</v>
      </c>
      <c r="EU147" s="394">
        <f t="shared" ref="EU147:EX210" si="279">IF($EY147&gt;0,IF(AB147&gt;0,0,$EY147*$BO147*BF147),0)</f>
        <v>0</v>
      </c>
      <c r="EV147" s="394">
        <f t="shared" si="279"/>
        <v>668.29059404697853</v>
      </c>
      <c r="EW147" s="394">
        <f t="shared" si="279"/>
        <v>232.78627368835248</v>
      </c>
      <c r="EX147" s="394">
        <f t="shared" si="192"/>
        <v>0</v>
      </c>
      <c r="EY147" s="403">
        <f t="shared" si="253"/>
        <v>14462</v>
      </c>
      <c r="EZ147" s="394">
        <f t="shared" si="254"/>
        <v>248.30535860090933</v>
      </c>
      <c r="FA147" s="396">
        <f t="shared" si="255"/>
        <v>6219.8710355781268</v>
      </c>
      <c r="FB147" s="396">
        <f t="shared" si="255"/>
        <v>67.450986732561148</v>
      </c>
      <c r="FC147" s="404">
        <f t="shared" si="276"/>
        <v>0</v>
      </c>
      <c r="FD147" s="404">
        <f t="shared" si="276"/>
        <v>0</v>
      </c>
      <c r="FE147" s="404">
        <f t="shared" si="276"/>
        <v>0</v>
      </c>
      <c r="FF147" s="404">
        <f t="shared" si="276"/>
        <v>0</v>
      </c>
      <c r="FG147" s="404">
        <f t="shared" si="276"/>
        <v>0</v>
      </c>
      <c r="FH147" s="404">
        <f t="shared" si="201"/>
        <v>0</v>
      </c>
      <c r="FI147" s="404">
        <f t="shared" si="201"/>
        <v>0</v>
      </c>
      <c r="FJ147" s="404">
        <f t="shared" si="201"/>
        <v>0</v>
      </c>
      <c r="FK147" s="392">
        <f t="shared" si="256"/>
        <v>-256</v>
      </c>
      <c r="FL147" s="384">
        <f t="shared" si="257"/>
        <v>0</v>
      </c>
      <c r="FM147" s="384">
        <f t="shared" si="257"/>
        <v>0</v>
      </c>
      <c r="FN147" s="405">
        <f t="shared" si="189"/>
        <v>0</v>
      </c>
      <c r="FO147" s="405">
        <f t="shared" si="189"/>
        <v>0</v>
      </c>
      <c r="FP147" s="405">
        <f t="shared" si="189"/>
        <v>0</v>
      </c>
      <c r="FQ147" s="405">
        <f t="shared" si="187"/>
        <v>0</v>
      </c>
      <c r="FR147" s="405">
        <f t="shared" si="187"/>
        <v>0</v>
      </c>
      <c r="FS147" s="405">
        <f t="shared" si="187"/>
        <v>0</v>
      </c>
      <c r="FT147" s="405">
        <f t="shared" si="187"/>
        <v>0</v>
      </c>
      <c r="FU147" s="405">
        <f t="shared" si="187"/>
        <v>0</v>
      </c>
      <c r="FV147" s="405">
        <f t="shared" si="187"/>
        <v>0</v>
      </c>
      <c r="FW147" s="397">
        <f t="shared" si="258"/>
        <v>-6412.6162805339045</v>
      </c>
      <c r="FX147" s="406">
        <f t="shared" si="259"/>
        <v>0</v>
      </c>
      <c r="FY147" s="331">
        <f t="shared" si="260"/>
        <v>67.450986732561148</v>
      </c>
      <c r="FZ147" s="382">
        <f t="shared" si="261"/>
        <v>2.0902132674388554</v>
      </c>
      <c r="GA147" s="331">
        <f t="shared" si="262"/>
        <v>0</v>
      </c>
      <c r="GB147" s="407">
        <f t="shared" si="263"/>
        <v>0</v>
      </c>
      <c r="GC147" s="407">
        <f t="shared" si="264"/>
        <v>0</v>
      </c>
      <c r="GD147" s="407">
        <f t="shared" si="265"/>
        <v>0</v>
      </c>
      <c r="GE147" s="407">
        <f t="shared" si="266"/>
        <v>0</v>
      </c>
      <c r="GF147" s="407">
        <f t="shared" si="267"/>
        <v>0</v>
      </c>
      <c r="GG147" s="407">
        <f t="shared" si="268"/>
        <v>2.8421709430404007E-14</v>
      </c>
      <c r="GH147" s="407">
        <f t="shared" si="269"/>
        <v>0</v>
      </c>
      <c r="GI147" s="407">
        <f t="shared" si="270"/>
        <v>0</v>
      </c>
      <c r="GJ147">
        <f t="shared" si="271"/>
        <v>0</v>
      </c>
      <c r="GK147" s="382">
        <f t="shared" si="272"/>
        <v>2.8421709430404007E-14</v>
      </c>
      <c r="GL147">
        <v>2</v>
      </c>
      <c r="GM147">
        <f t="shared" si="273"/>
        <v>0</v>
      </c>
      <c r="GN147">
        <f t="shared" si="273"/>
        <v>0</v>
      </c>
      <c r="GO147">
        <f t="shared" si="273"/>
        <v>0</v>
      </c>
      <c r="GP147">
        <f t="shared" si="273"/>
        <v>0</v>
      </c>
      <c r="GQ147">
        <f t="shared" si="273"/>
        <v>0</v>
      </c>
      <c r="GR147">
        <f t="shared" si="202"/>
        <v>0</v>
      </c>
      <c r="GS147">
        <f t="shared" si="202"/>
        <v>448.15748053389711</v>
      </c>
      <c r="GT147">
        <f t="shared" si="202"/>
        <v>14462</v>
      </c>
      <c r="GU147">
        <f t="shared" si="202"/>
        <v>0</v>
      </c>
      <c r="GV147">
        <f t="shared" si="202"/>
        <v>0</v>
      </c>
    </row>
    <row r="148" spans="1:204" customFormat="1" x14ac:dyDescent="0.25">
      <c r="A148" s="378">
        <v>31051</v>
      </c>
      <c r="B148" s="32" t="s">
        <v>1281</v>
      </c>
      <c r="C148" t="s">
        <v>888</v>
      </c>
      <c r="D148">
        <v>2</v>
      </c>
      <c r="E148" s="379">
        <v>5334</v>
      </c>
      <c r="F148" s="379">
        <v>53971</v>
      </c>
      <c r="G148" s="379">
        <v>1516</v>
      </c>
      <c r="H148" s="379">
        <v>30</v>
      </c>
      <c r="I148" s="379">
        <v>21510</v>
      </c>
      <c r="J148" s="379">
        <v>270</v>
      </c>
      <c r="K148" s="379">
        <v>606</v>
      </c>
      <c r="L148" s="379">
        <v>3180</v>
      </c>
      <c r="M148" s="380">
        <v>9230.9425802828337</v>
      </c>
      <c r="N148" s="381">
        <f t="shared" si="203"/>
        <v>95647.942580282834</v>
      </c>
      <c r="O148" s="379">
        <v>4655</v>
      </c>
      <c r="P148" s="379">
        <v>55546</v>
      </c>
      <c r="Q148" s="379">
        <v>1425</v>
      </c>
      <c r="R148" s="379">
        <v>0</v>
      </c>
      <c r="S148" s="379">
        <v>20025</v>
      </c>
      <c r="T148" s="379">
        <v>0</v>
      </c>
      <c r="U148" s="379">
        <v>290</v>
      </c>
      <c r="V148" s="379">
        <v>1883</v>
      </c>
      <c r="W148" s="480">
        <f>(VLOOKUP(A148,'[1]floresta plant'!$A$4:$F$573,6,0))*1000</f>
        <v>13694.316706880507</v>
      </c>
      <c r="X148" s="24">
        <f t="shared" si="204"/>
        <v>97518.316706880505</v>
      </c>
      <c r="Y148" s="53">
        <f t="shared" ref="Y148:Y179" si="280">Q148-G148</f>
        <v>-91</v>
      </c>
      <c r="Z148" s="53">
        <f t="shared" ref="Z148:Z179" si="281">R148-H148</f>
        <v>-30</v>
      </c>
      <c r="AA148" s="53">
        <f t="shared" ref="AA148:AA179" si="282">S148-I148</f>
        <v>-1485</v>
      </c>
      <c r="AB148" s="53">
        <f t="shared" si="277"/>
        <v>-270</v>
      </c>
      <c r="AC148" s="53">
        <f t="shared" si="277"/>
        <v>-316</v>
      </c>
      <c r="AD148" s="53">
        <f t="shared" si="277"/>
        <v>-1297</v>
      </c>
      <c r="AE148" s="53">
        <f t="shared" si="190"/>
        <v>4463.3741265976732</v>
      </c>
      <c r="AF148" s="53">
        <f t="shared" si="205"/>
        <v>1575</v>
      </c>
      <c r="AG148" s="53">
        <f t="shared" si="206"/>
        <v>-679</v>
      </c>
      <c r="AH148" s="53">
        <f t="shared" si="207"/>
        <v>-1858.0541265976715</v>
      </c>
      <c r="AI148" s="53">
        <f t="shared" si="274"/>
        <v>1870.3741265976714</v>
      </c>
      <c r="AJ148" s="469">
        <v>0</v>
      </c>
      <c r="AK148" s="469">
        <v>0</v>
      </c>
      <c r="AL148" s="469">
        <v>12.32</v>
      </c>
      <c r="AM148" s="470">
        <f t="shared" si="208"/>
        <v>12.32</v>
      </c>
      <c r="AN148" s="53">
        <f t="shared" si="209"/>
        <v>-1858.0541265976715</v>
      </c>
      <c r="AO148" s="382">
        <f t="shared" si="210"/>
        <v>2</v>
      </c>
      <c r="AP148">
        <v>2</v>
      </c>
      <c r="AQ148" s="383">
        <f t="shared" si="211"/>
        <v>6038.3741265976732</v>
      </c>
      <c r="AR148" s="383">
        <f t="shared" si="212"/>
        <v>-4168</v>
      </c>
      <c r="AS148" s="383">
        <f t="shared" si="213"/>
        <v>0</v>
      </c>
      <c r="AT148" s="383">
        <f t="shared" si="214"/>
        <v>4077</v>
      </c>
      <c r="AU148" s="383">
        <f t="shared" si="215"/>
        <v>1858.0541265976715</v>
      </c>
      <c r="AV148" s="383">
        <f t="shared" si="216"/>
        <v>1</v>
      </c>
      <c r="AW148" s="383">
        <f t="shared" si="217"/>
        <v>1</v>
      </c>
      <c r="AX148" s="383">
        <f t="shared" si="218"/>
        <v>1</v>
      </c>
      <c r="AY148" s="383">
        <f t="shared" si="219"/>
        <v>0</v>
      </c>
      <c r="AZ148">
        <f t="shared" si="220"/>
        <v>0</v>
      </c>
      <c r="BA148">
        <f t="shared" si="221"/>
        <v>0</v>
      </c>
      <c r="BB148" s="383">
        <f t="shared" si="222"/>
        <v>0</v>
      </c>
      <c r="BC148" s="384">
        <f t="shared" si="188"/>
        <v>2.1833013435700575E-2</v>
      </c>
      <c r="BD148" s="384">
        <f t="shared" si="188"/>
        <v>7.1976967370441462E-3</v>
      </c>
      <c r="BE148" s="384">
        <f t="shared" si="188"/>
        <v>0.3562859884836852</v>
      </c>
      <c r="BF148" s="384">
        <f t="shared" si="186"/>
        <v>6.4779270633397307E-2</v>
      </c>
      <c r="BG148" s="384">
        <f t="shared" si="186"/>
        <v>7.5815738963531665E-2</v>
      </c>
      <c r="BH148" s="384">
        <f t="shared" si="186"/>
        <v>0.31118042226487524</v>
      </c>
      <c r="BI148" s="384">
        <f t="shared" si="186"/>
        <v>4463.3741265976732</v>
      </c>
      <c r="BJ148" s="384">
        <f t="shared" si="186"/>
        <v>1575</v>
      </c>
      <c r="BK148" s="384">
        <f t="shared" si="186"/>
        <v>0.16290786948176583</v>
      </c>
      <c r="BL148" s="474">
        <f t="shared" si="223"/>
        <v>4168</v>
      </c>
      <c r="BM148" s="409">
        <f t="shared" si="224"/>
        <v>-1858.0541265976715</v>
      </c>
      <c r="BN148" s="473">
        <f t="shared" si="225"/>
        <v>6038.3741265976732</v>
      </c>
      <c r="BO148" s="387">
        <f t="shared" si="226"/>
        <v>0.69025203020145809</v>
      </c>
      <c r="BP148" s="387">
        <f t="shared" si="227"/>
        <v>0.30770768548662181</v>
      </c>
      <c r="BQ148" s="388">
        <f t="shared" si="228"/>
        <v>2.0402843119200487E-3</v>
      </c>
      <c r="BR148" s="389">
        <f t="shared" si="229"/>
        <v>0</v>
      </c>
      <c r="BS148" s="390">
        <f t="shared" si="230"/>
        <v>-91</v>
      </c>
      <c r="BT148" s="391">
        <f t="shared" si="275"/>
        <v>0</v>
      </c>
      <c r="BU148" s="391">
        <f t="shared" si="275"/>
        <v>0</v>
      </c>
      <c r="BV148" s="391">
        <f t="shared" si="275"/>
        <v>0</v>
      </c>
      <c r="BW148" s="391">
        <f t="shared" si="275"/>
        <v>0</v>
      </c>
      <c r="BX148" s="391">
        <f t="shared" si="275"/>
        <v>0</v>
      </c>
      <c r="BY148" s="391">
        <f t="shared" si="200"/>
        <v>0</v>
      </c>
      <c r="BZ148" s="391">
        <f t="shared" si="200"/>
        <v>0</v>
      </c>
      <c r="CA148" s="391">
        <f t="shared" si="200"/>
        <v>0</v>
      </c>
      <c r="CB148" s="391">
        <f t="shared" si="231"/>
        <v>0</v>
      </c>
      <c r="CC148" s="391">
        <f t="shared" si="231"/>
        <v>0</v>
      </c>
      <c r="CD148" s="392">
        <f t="shared" si="232"/>
        <v>0</v>
      </c>
      <c r="CE148" s="393">
        <f t="shared" si="233"/>
        <v>-30</v>
      </c>
      <c r="CF148" s="392">
        <f t="shared" ref="CF148:CF179" si="283">IF($CE148&gt;0,IF(AA148&gt;0,0,$BO148*BE148*$CE148),0)</f>
        <v>0</v>
      </c>
      <c r="CG148" s="392">
        <f t="shared" ref="CG148:CG179" si="284">IF($CE148&gt;0,IF(AB148&gt;0,0,$BO148*BF148*$CE148),0)</f>
        <v>0</v>
      </c>
      <c r="CH148" s="392">
        <f t="shared" ref="CH148:CH179" si="285">IF($CE148&gt;0,IF(AC148&gt;0,0,$BO148*BG148*$CE148),0)</f>
        <v>0</v>
      </c>
      <c r="CI148" s="392">
        <f t="shared" si="278"/>
        <v>0</v>
      </c>
      <c r="CJ148" s="392">
        <f t="shared" si="278"/>
        <v>0</v>
      </c>
      <c r="CK148" s="392">
        <f t="shared" si="278"/>
        <v>0</v>
      </c>
      <c r="CL148" s="392">
        <f t="shared" si="191"/>
        <v>0</v>
      </c>
      <c r="CM148" s="392">
        <f t="shared" si="234"/>
        <v>0</v>
      </c>
      <c r="CN148" s="392">
        <f t="shared" si="235"/>
        <v>0</v>
      </c>
      <c r="CO148" s="394">
        <f t="shared" si="236"/>
        <v>0</v>
      </c>
      <c r="CP148" s="394">
        <f t="shared" si="236"/>
        <v>0</v>
      </c>
      <c r="CQ148" s="395">
        <f t="shared" si="237"/>
        <v>-1485</v>
      </c>
      <c r="CR148" s="394">
        <f t="shared" si="198"/>
        <v>0</v>
      </c>
      <c r="CS148" s="394">
        <f t="shared" si="198"/>
        <v>0</v>
      </c>
      <c r="CT148" s="394">
        <f t="shared" si="198"/>
        <v>0</v>
      </c>
      <c r="CU148" s="394">
        <f t="shared" si="198"/>
        <v>0</v>
      </c>
      <c r="CV148" s="394">
        <f t="shared" si="198"/>
        <v>0</v>
      </c>
      <c r="CW148" s="394">
        <f t="shared" si="198"/>
        <v>0</v>
      </c>
      <c r="CX148" s="396">
        <f t="shared" si="238"/>
        <v>0</v>
      </c>
      <c r="CY148" s="396">
        <f t="shared" si="238"/>
        <v>0</v>
      </c>
      <c r="CZ148" s="397">
        <f t="shared" si="239"/>
        <v>0</v>
      </c>
      <c r="DA148" s="397">
        <f t="shared" si="239"/>
        <v>0</v>
      </c>
      <c r="DB148" s="397">
        <f t="shared" si="239"/>
        <v>0</v>
      </c>
      <c r="DC148" s="397">
        <f t="shared" si="240"/>
        <v>-270</v>
      </c>
      <c r="DD148" s="397">
        <f t="shared" si="196"/>
        <v>0</v>
      </c>
      <c r="DE148" s="397">
        <f t="shared" si="196"/>
        <v>0</v>
      </c>
      <c r="DF148" s="397">
        <f t="shared" si="196"/>
        <v>0</v>
      </c>
      <c r="DG148" s="397">
        <f t="shared" si="196"/>
        <v>0</v>
      </c>
      <c r="DH148" s="397">
        <f t="shared" si="196"/>
        <v>0</v>
      </c>
      <c r="DI148" s="398">
        <f t="shared" si="241"/>
        <v>0</v>
      </c>
      <c r="DJ148" s="398">
        <f t="shared" si="241"/>
        <v>0</v>
      </c>
      <c r="DK148" s="399">
        <f t="shared" si="242"/>
        <v>0</v>
      </c>
      <c r="DL148" s="399">
        <f t="shared" si="242"/>
        <v>0</v>
      </c>
      <c r="DM148" s="399">
        <f t="shared" si="242"/>
        <v>0</v>
      </c>
      <c r="DN148" s="399">
        <f t="shared" si="242"/>
        <v>0</v>
      </c>
      <c r="DO148" s="399">
        <f t="shared" si="243"/>
        <v>-316</v>
      </c>
      <c r="DP148" s="399">
        <f t="shared" si="244"/>
        <v>0</v>
      </c>
      <c r="DQ148" s="399">
        <f t="shared" si="244"/>
        <v>0</v>
      </c>
      <c r="DR148" s="399">
        <f t="shared" si="244"/>
        <v>0</v>
      </c>
      <c r="DS148" s="399">
        <f t="shared" si="244"/>
        <v>0</v>
      </c>
      <c r="DT148" s="400">
        <f t="shared" si="245"/>
        <v>0</v>
      </c>
      <c r="DU148" s="400">
        <f t="shared" si="245"/>
        <v>0</v>
      </c>
      <c r="DV148" s="386">
        <f t="shared" si="197"/>
        <v>0</v>
      </c>
      <c r="DW148" s="386">
        <f t="shared" si="197"/>
        <v>0</v>
      </c>
      <c r="DX148" s="386">
        <f t="shared" si="197"/>
        <v>0</v>
      </c>
      <c r="DY148" s="386">
        <f t="shared" si="197"/>
        <v>0</v>
      </c>
      <c r="DZ148" s="386">
        <f t="shared" si="197"/>
        <v>0</v>
      </c>
      <c r="EA148" s="401">
        <f t="shared" si="246"/>
        <v>-1297</v>
      </c>
      <c r="EB148" s="386">
        <f t="shared" si="247"/>
        <v>0</v>
      </c>
      <c r="EC148" s="386">
        <f t="shared" si="247"/>
        <v>0</v>
      </c>
      <c r="ED148" s="386">
        <f t="shared" si="247"/>
        <v>0</v>
      </c>
      <c r="EE148" s="385">
        <f t="shared" si="248"/>
        <v>0</v>
      </c>
      <c r="EF148" s="385">
        <f t="shared" si="248"/>
        <v>0</v>
      </c>
      <c r="EG148" s="402">
        <f t="shared" si="199"/>
        <v>67.264306087182348</v>
      </c>
      <c r="EH148" s="402">
        <f t="shared" si="199"/>
        <v>22.175045962807371</v>
      </c>
      <c r="EI148" s="402">
        <f t="shared" si="199"/>
        <v>1097.6647751589649</v>
      </c>
      <c r="EJ148" s="402">
        <f t="shared" si="199"/>
        <v>199.5754136652663</v>
      </c>
      <c r="EK148" s="402">
        <f t="shared" si="199"/>
        <v>233.5771508082376</v>
      </c>
      <c r="EL148" s="402">
        <f t="shared" si="199"/>
        <v>958.70115379203867</v>
      </c>
      <c r="EM148" s="402">
        <f t="shared" si="249"/>
        <v>4463.3741265976732</v>
      </c>
      <c r="EN148" s="402">
        <f t="shared" si="250"/>
        <v>0</v>
      </c>
      <c r="EO148" s="402">
        <f t="shared" si="250"/>
        <v>501.89520695820676</v>
      </c>
      <c r="EP148" s="402">
        <f t="shared" si="251"/>
        <v>1373.4145219562422</v>
      </c>
      <c r="EQ148" s="402">
        <f t="shared" si="252"/>
        <v>9.1065522087270825</v>
      </c>
      <c r="ER148" s="394">
        <f t="shared" ref="ER148:ER179" si="286">IF($EY148&gt;0,IF(Y148&gt;0,0,$EY148*$BO148*BC148),0)</f>
        <v>23.735693912817656</v>
      </c>
      <c r="ES148" s="394">
        <f t="shared" ref="ES148:ES179" si="287">IF($EY148&gt;0,IF(Z148&gt;0,0,$EY148*$BO148*BD148),0)</f>
        <v>7.8249540371926338</v>
      </c>
      <c r="ET148" s="394">
        <f t="shared" ref="ET148:ET179" si="288">IF($EY148&gt;0,IF(AA148&gt;0,0,$EY148*$BO148*BE148),0)</f>
        <v>387.33522484103537</v>
      </c>
      <c r="EU148" s="394">
        <f t="shared" si="279"/>
        <v>70.424586334733704</v>
      </c>
      <c r="EV148" s="394">
        <f t="shared" si="279"/>
        <v>82.42284919176241</v>
      </c>
      <c r="EW148" s="394">
        <f t="shared" si="279"/>
        <v>338.29884620796156</v>
      </c>
      <c r="EX148" s="394">
        <f t="shared" si="192"/>
        <v>0</v>
      </c>
      <c r="EY148" s="403">
        <f t="shared" si="253"/>
        <v>1575</v>
      </c>
      <c r="EZ148" s="394">
        <f t="shared" si="254"/>
        <v>177.10479304179327</v>
      </c>
      <c r="FA148" s="396">
        <f t="shared" si="255"/>
        <v>484.63960464142934</v>
      </c>
      <c r="FB148" s="396">
        <f t="shared" si="255"/>
        <v>3.2134477912740769</v>
      </c>
      <c r="FC148" s="404">
        <f t="shared" si="276"/>
        <v>0</v>
      </c>
      <c r="FD148" s="404">
        <f t="shared" si="276"/>
        <v>0</v>
      </c>
      <c r="FE148" s="404">
        <f t="shared" si="276"/>
        <v>0</v>
      </c>
      <c r="FF148" s="404">
        <f t="shared" si="276"/>
        <v>0</v>
      </c>
      <c r="FG148" s="404">
        <f t="shared" si="276"/>
        <v>0</v>
      </c>
      <c r="FH148" s="404">
        <f t="shared" si="201"/>
        <v>0</v>
      </c>
      <c r="FI148" s="404">
        <f t="shared" si="201"/>
        <v>0</v>
      </c>
      <c r="FJ148" s="404">
        <f t="shared" si="201"/>
        <v>0</v>
      </c>
      <c r="FK148" s="392">
        <f t="shared" si="256"/>
        <v>-679</v>
      </c>
      <c r="FL148" s="384">
        <f t="shared" si="257"/>
        <v>0</v>
      </c>
      <c r="FM148" s="384">
        <f t="shared" si="257"/>
        <v>0</v>
      </c>
      <c r="FN148" s="405">
        <f t="shared" si="189"/>
        <v>0</v>
      </c>
      <c r="FO148" s="405">
        <f t="shared" si="189"/>
        <v>0</v>
      </c>
      <c r="FP148" s="405">
        <f t="shared" si="189"/>
        <v>0</v>
      </c>
      <c r="FQ148" s="405">
        <f t="shared" si="187"/>
        <v>0</v>
      </c>
      <c r="FR148" s="405">
        <f t="shared" si="187"/>
        <v>0</v>
      </c>
      <c r="FS148" s="405">
        <f t="shared" si="187"/>
        <v>0</v>
      </c>
      <c r="FT148" s="405">
        <f t="shared" si="187"/>
        <v>0</v>
      </c>
      <c r="FU148" s="405">
        <f t="shared" si="187"/>
        <v>0</v>
      </c>
      <c r="FV148" s="405">
        <f t="shared" si="187"/>
        <v>0</v>
      </c>
      <c r="FW148" s="397">
        <f t="shared" si="258"/>
        <v>-1858.0541265976715</v>
      </c>
      <c r="FX148" s="406">
        <f t="shared" si="259"/>
        <v>0</v>
      </c>
      <c r="FY148" s="331">
        <f t="shared" si="260"/>
        <v>3.2134477912740769</v>
      </c>
      <c r="FZ148" s="382">
        <f t="shared" si="261"/>
        <v>9.1065522087259225</v>
      </c>
      <c r="GA148" s="331">
        <f t="shared" si="262"/>
        <v>0</v>
      </c>
      <c r="GB148" s="407">
        <f t="shared" si="263"/>
        <v>0</v>
      </c>
      <c r="GC148" s="407">
        <f t="shared" si="264"/>
        <v>0</v>
      </c>
      <c r="GD148" s="407">
        <f t="shared" si="265"/>
        <v>0</v>
      </c>
      <c r="GE148" s="407">
        <f t="shared" si="266"/>
        <v>0</v>
      </c>
      <c r="GF148" s="407">
        <f t="shared" si="267"/>
        <v>0</v>
      </c>
      <c r="GG148" s="407">
        <f t="shared" si="268"/>
        <v>0</v>
      </c>
      <c r="GH148" s="407">
        <f t="shared" si="269"/>
        <v>0</v>
      </c>
      <c r="GI148" s="407">
        <f t="shared" si="270"/>
        <v>0</v>
      </c>
      <c r="GJ148">
        <f t="shared" si="271"/>
        <v>0</v>
      </c>
      <c r="GK148" s="382">
        <f t="shared" si="272"/>
        <v>0</v>
      </c>
      <c r="GL148">
        <v>2</v>
      </c>
      <c r="GM148">
        <f t="shared" si="273"/>
        <v>0</v>
      </c>
      <c r="GN148">
        <f t="shared" si="273"/>
        <v>0</v>
      </c>
      <c r="GO148">
        <f t="shared" si="273"/>
        <v>0</v>
      </c>
      <c r="GP148">
        <f t="shared" si="273"/>
        <v>0</v>
      </c>
      <c r="GQ148">
        <f t="shared" si="273"/>
        <v>0</v>
      </c>
      <c r="GR148">
        <f t="shared" si="202"/>
        <v>0</v>
      </c>
      <c r="GS148">
        <f t="shared" si="202"/>
        <v>4463.3741265976732</v>
      </c>
      <c r="GT148">
        <f t="shared" si="202"/>
        <v>1575</v>
      </c>
      <c r="GU148">
        <f t="shared" si="202"/>
        <v>0</v>
      </c>
      <c r="GV148">
        <f t="shared" si="202"/>
        <v>0</v>
      </c>
    </row>
    <row r="149" spans="1:204" customFormat="1" x14ac:dyDescent="0.25">
      <c r="A149" s="378">
        <v>31052</v>
      </c>
      <c r="B149" s="32" t="s">
        <v>1282</v>
      </c>
      <c r="C149" t="s">
        <v>888</v>
      </c>
      <c r="D149">
        <v>2</v>
      </c>
      <c r="E149" s="379">
        <v>9421</v>
      </c>
      <c r="F149" s="379">
        <v>5604</v>
      </c>
      <c r="G149" s="379">
        <v>107</v>
      </c>
      <c r="H149" s="379">
        <v>0</v>
      </c>
      <c r="I149" s="379">
        <v>16130</v>
      </c>
      <c r="J149" s="379">
        <v>0</v>
      </c>
      <c r="K149" s="379">
        <v>1129</v>
      </c>
      <c r="L149" s="379">
        <v>2150</v>
      </c>
      <c r="M149" s="380">
        <v>14351.952632179091</v>
      </c>
      <c r="N149" s="381">
        <f t="shared" si="203"/>
        <v>48892.952632179091</v>
      </c>
      <c r="O149" s="379">
        <v>9894</v>
      </c>
      <c r="P149" s="379">
        <v>5734</v>
      </c>
      <c r="Q149" s="379">
        <v>183</v>
      </c>
      <c r="R149" s="379">
        <v>0</v>
      </c>
      <c r="S149" s="379">
        <v>14208</v>
      </c>
      <c r="T149" s="379">
        <v>0</v>
      </c>
      <c r="U149" s="379">
        <v>625</v>
      </c>
      <c r="V149" s="379">
        <v>1517</v>
      </c>
      <c r="W149" s="480">
        <f>(VLOOKUP(A149,'[1]floresta plant'!$A$4:$F$573,6,0))*1000</f>
        <v>16578.457761213504</v>
      </c>
      <c r="X149" s="24">
        <f t="shared" si="204"/>
        <v>48739.457761213504</v>
      </c>
      <c r="Y149" s="53">
        <f t="shared" si="280"/>
        <v>76</v>
      </c>
      <c r="Z149" s="53">
        <f t="shared" si="281"/>
        <v>0</v>
      </c>
      <c r="AA149" s="53">
        <f t="shared" si="282"/>
        <v>-1922</v>
      </c>
      <c r="AB149" s="53">
        <f t="shared" si="277"/>
        <v>0</v>
      </c>
      <c r="AC149" s="53">
        <f t="shared" si="277"/>
        <v>-504</v>
      </c>
      <c r="AD149" s="53">
        <f t="shared" si="277"/>
        <v>-633</v>
      </c>
      <c r="AE149" s="53">
        <f t="shared" si="190"/>
        <v>2226.5051290344127</v>
      </c>
      <c r="AF149" s="53">
        <f t="shared" si="205"/>
        <v>130</v>
      </c>
      <c r="AG149" s="53">
        <f t="shared" si="206"/>
        <v>473</v>
      </c>
      <c r="AH149" s="53">
        <f t="shared" si="207"/>
        <v>161.52487096558733</v>
      </c>
      <c r="AI149" s="53">
        <f t="shared" si="274"/>
        <v>-153.49487096558732</v>
      </c>
      <c r="AJ149" s="469">
        <v>0</v>
      </c>
      <c r="AK149" s="469">
        <v>0</v>
      </c>
      <c r="AL149" s="469">
        <v>8.0299999999999994</v>
      </c>
      <c r="AM149" s="470">
        <f t="shared" si="208"/>
        <v>8.0299999999999994</v>
      </c>
      <c r="AN149" s="53">
        <f t="shared" si="209"/>
        <v>161.52487096558733</v>
      </c>
      <c r="AO149" s="382">
        <f t="shared" si="210"/>
        <v>3</v>
      </c>
      <c r="AP149">
        <v>2</v>
      </c>
      <c r="AQ149" s="383">
        <f t="shared" si="211"/>
        <v>2905.5051290344127</v>
      </c>
      <c r="AR149" s="383">
        <f t="shared" si="212"/>
        <v>-3059</v>
      </c>
      <c r="AS149" s="383">
        <f t="shared" si="213"/>
        <v>76</v>
      </c>
      <c r="AT149" s="383">
        <f t="shared" si="214"/>
        <v>3059</v>
      </c>
      <c r="AU149" s="383">
        <f t="shared" si="215"/>
        <v>0</v>
      </c>
      <c r="AV149" s="383">
        <f t="shared" si="216"/>
        <v>1</v>
      </c>
      <c r="AW149" s="383">
        <f t="shared" si="217"/>
        <v>0</v>
      </c>
      <c r="AX149" s="383">
        <f t="shared" si="218"/>
        <v>1</v>
      </c>
      <c r="AY149" s="383">
        <f t="shared" si="219"/>
        <v>76</v>
      </c>
      <c r="AZ149">
        <f t="shared" si="220"/>
        <v>0</v>
      </c>
      <c r="BA149">
        <f t="shared" si="221"/>
        <v>0</v>
      </c>
      <c r="BB149" s="383">
        <f t="shared" si="222"/>
        <v>0</v>
      </c>
      <c r="BC149" s="384">
        <f t="shared" si="188"/>
        <v>76</v>
      </c>
      <c r="BD149" s="384">
        <f t="shared" si="188"/>
        <v>0</v>
      </c>
      <c r="BE149" s="384">
        <f t="shared" si="188"/>
        <v>0.62830990519777707</v>
      </c>
      <c r="BF149" s="384">
        <f t="shared" si="186"/>
        <v>0</v>
      </c>
      <c r="BG149" s="384">
        <f t="shared" si="186"/>
        <v>0.16475972540045766</v>
      </c>
      <c r="BH149" s="384">
        <f t="shared" si="186"/>
        <v>0.20693036940176529</v>
      </c>
      <c r="BI149" s="384">
        <f t="shared" si="186"/>
        <v>2226.5051290344127</v>
      </c>
      <c r="BJ149" s="384">
        <f t="shared" si="186"/>
        <v>130</v>
      </c>
      <c r="BK149" s="384">
        <f t="shared" si="186"/>
        <v>473</v>
      </c>
      <c r="BL149" s="474">
        <f t="shared" si="223"/>
        <v>2983</v>
      </c>
      <c r="BM149" s="409">
        <f t="shared" si="224"/>
        <v>161.52487096558733</v>
      </c>
      <c r="BN149" s="473">
        <f t="shared" si="225"/>
        <v>2829.5051290344127</v>
      </c>
      <c r="BO149" s="387">
        <f t="shared" si="226"/>
        <v>1</v>
      </c>
      <c r="BP149" s="387">
        <f t="shared" si="227"/>
        <v>0</v>
      </c>
      <c r="BQ149" s="388">
        <f t="shared" si="228"/>
        <v>0</v>
      </c>
      <c r="BR149" s="389">
        <f t="shared" si="229"/>
        <v>153.49487096558732</v>
      </c>
      <c r="BS149" s="390">
        <f t="shared" si="230"/>
        <v>76</v>
      </c>
      <c r="BT149" s="391">
        <f t="shared" si="275"/>
        <v>0</v>
      </c>
      <c r="BU149" s="391">
        <f t="shared" si="275"/>
        <v>47.75155279503106</v>
      </c>
      <c r="BV149" s="391">
        <f t="shared" si="275"/>
        <v>0</v>
      </c>
      <c r="BW149" s="391">
        <f t="shared" si="275"/>
        <v>12.521739130434783</v>
      </c>
      <c r="BX149" s="391">
        <f t="shared" si="275"/>
        <v>15.726708074534162</v>
      </c>
      <c r="BY149" s="391">
        <f t="shared" si="200"/>
        <v>0</v>
      </c>
      <c r="BZ149" s="391">
        <f t="shared" si="200"/>
        <v>0</v>
      </c>
      <c r="CA149" s="391">
        <f t="shared" si="200"/>
        <v>0</v>
      </c>
      <c r="CB149" s="391">
        <f t="shared" si="231"/>
        <v>0</v>
      </c>
      <c r="CC149" s="391">
        <f t="shared" si="231"/>
        <v>0</v>
      </c>
      <c r="CD149" s="392">
        <f t="shared" si="232"/>
        <v>0</v>
      </c>
      <c r="CE149" s="393">
        <f t="shared" si="233"/>
        <v>0</v>
      </c>
      <c r="CF149" s="392">
        <f t="shared" si="283"/>
        <v>0</v>
      </c>
      <c r="CG149" s="392">
        <f t="shared" si="284"/>
        <v>0</v>
      </c>
      <c r="CH149" s="392">
        <f t="shared" si="285"/>
        <v>0</v>
      </c>
      <c r="CI149" s="392">
        <f t="shared" si="278"/>
        <v>0</v>
      </c>
      <c r="CJ149" s="392">
        <f t="shared" si="278"/>
        <v>0</v>
      </c>
      <c r="CK149" s="392">
        <f t="shared" si="278"/>
        <v>0</v>
      </c>
      <c r="CL149" s="392">
        <f t="shared" si="191"/>
        <v>0</v>
      </c>
      <c r="CM149" s="392">
        <f t="shared" si="234"/>
        <v>0</v>
      </c>
      <c r="CN149" s="392">
        <f t="shared" si="235"/>
        <v>0</v>
      </c>
      <c r="CO149" s="394">
        <f t="shared" si="236"/>
        <v>0</v>
      </c>
      <c r="CP149" s="394">
        <f t="shared" si="236"/>
        <v>0</v>
      </c>
      <c r="CQ149" s="395">
        <f t="shared" si="237"/>
        <v>-1922</v>
      </c>
      <c r="CR149" s="394">
        <f t="shared" si="198"/>
        <v>0</v>
      </c>
      <c r="CS149" s="394">
        <f t="shared" si="198"/>
        <v>0</v>
      </c>
      <c r="CT149" s="394">
        <f t="shared" si="198"/>
        <v>0</v>
      </c>
      <c r="CU149" s="394">
        <f t="shared" si="198"/>
        <v>0</v>
      </c>
      <c r="CV149" s="394">
        <f t="shared" si="198"/>
        <v>0</v>
      </c>
      <c r="CW149" s="394">
        <f t="shared" si="198"/>
        <v>0</v>
      </c>
      <c r="CX149" s="396">
        <f t="shared" si="238"/>
        <v>0</v>
      </c>
      <c r="CY149" s="396">
        <f t="shared" si="238"/>
        <v>0</v>
      </c>
      <c r="CZ149" s="397">
        <f t="shared" si="239"/>
        <v>0</v>
      </c>
      <c r="DA149" s="397">
        <f t="shared" si="239"/>
        <v>0</v>
      </c>
      <c r="DB149" s="397">
        <f t="shared" si="239"/>
        <v>0</v>
      </c>
      <c r="DC149" s="397">
        <f t="shared" si="240"/>
        <v>0</v>
      </c>
      <c r="DD149" s="397">
        <f t="shared" si="196"/>
        <v>0</v>
      </c>
      <c r="DE149" s="397">
        <f t="shared" si="196"/>
        <v>0</v>
      </c>
      <c r="DF149" s="397">
        <f t="shared" si="196"/>
        <v>0</v>
      </c>
      <c r="DG149" s="397">
        <f t="shared" si="196"/>
        <v>0</v>
      </c>
      <c r="DH149" s="397">
        <f t="shared" si="196"/>
        <v>0</v>
      </c>
      <c r="DI149" s="398">
        <f t="shared" si="241"/>
        <v>0</v>
      </c>
      <c r="DJ149" s="398">
        <f t="shared" si="241"/>
        <v>0</v>
      </c>
      <c r="DK149" s="399">
        <f t="shared" si="242"/>
        <v>0</v>
      </c>
      <c r="DL149" s="399">
        <f t="shared" si="242"/>
        <v>0</v>
      </c>
      <c r="DM149" s="399">
        <f t="shared" si="242"/>
        <v>0</v>
      </c>
      <c r="DN149" s="399">
        <f t="shared" si="242"/>
        <v>0</v>
      </c>
      <c r="DO149" s="399">
        <f t="shared" si="243"/>
        <v>-504</v>
      </c>
      <c r="DP149" s="399">
        <f t="shared" si="244"/>
        <v>0</v>
      </c>
      <c r="DQ149" s="399">
        <f t="shared" si="244"/>
        <v>0</v>
      </c>
      <c r="DR149" s="399">
        <f t="shared" si="244"/>
        <v>0</v>
      </c>
      <c r="DS149" s="399">
        <f t="shared" si="244"/>
        <v>0</v>
      </c>
      <c r="DT149" s="400">
        <f t="shared" si="245"/>
        <v>0</v>
      </c>
      <c r="DU149" s="400">
        <f t="shared" si="245"/>
        <v>0</v>
      </c>
      <c r="DV149" s="386">
        <f t="shared" si="197"/>
        <v>0</v>
      </c>
      <c r="DW149" s="386">
        <f t="shared" si="197"/>
        <v>0</v>
      </c>
      <c r="DX149" s="386">
        <f t="shared" si="197"/>
        <v>0</v>
      </c>
      <c r="DY149" s="386">
        <f t="shared" si="197"/>
        <v>0</v>
      </c>
      <c r="DZ149" s="386">
        <f t="shared" si="197"/>
        <v>0</v>
      </c>
      <c r="EA149" s="401">
        <f t="shared" si="246"/>
        <v>-633</v>
      </c>
      <c r="EB149" s="386">
        <f t="shared" si="247"/>
        <v>0</v>
      </c>
      <c r="EC149" s="386">
        <f t="shared" si="247"/>
        <v>0</v>
      </c>
      <c r="ED149" s="386">
        <f t="shared" si="247"/>
        <v>0</v>
      </c>
      <c r="EE149" s="385">
        <f t="shared" si="248"/>
        <v>0</v>
      </c>
      <c r="EF149" s="385">
        <f t="shared" si="248"/>
        <v>0</v>
      </c>
      <c r="EG149" s="402">
        <f t="shared" si="199"/>
        <v>0</v>
      </c>
      <c r="EH149" s="402">
        <f t="shared" si="199"/>
        <v>0</v>
      </c>
      <c r="EI149" s="402">
        <f t="shared" si="199"/>
        <v>1398.9352265459763</v>
      </c>
      <c r="EJ149" s="402">
        <f t="shared" si="199"/>
        <v>0</v>
      </c>
      <c r="EK149" s="402">
        <f t="shared" si="199"/>
        <v>366.83837366242039</v>
      </c>
      <c r="EL149" s="402">
        <f t="shared" si="199"/>
        <v>460.73152882601613</v>
      </c>
      <c r="EM149" s="402">
        <f t="shared" si="249"/>
        <v>2226.5051290344127</v>
      </c>
      <c r="EN149" s="402">
        <f t="shared" si="250"/>
        <v>0</v>
      </c>
      <c r="EO149" s="402">
        <f t="shared" si="250"/>
        <v>0</v>
      </c>
      <c r="EP149" s="402">
        <f t="shared" si="251"/>
        <v>0</v>
      </c>
      <c r="EQ149" s="402">
        <f t="shared" si="252"/>
        <v>0</v>
      </c>
      <c r="ER149" s="394">
        <f t="shared" si="286"/>
        <v>0</v>
      </c>
      <c r="ES149" s="394">
        <f t="shared" si="287"/>
        <v>0</v>
      </c>
      <c r="ET149" s="394">
        <f t="shared" si="288"/>
        <v>81.680287675711014</v>
      </c>
      <c r="EU149" s="394">
        <f t="shared" si="279"/>
        <v>0</v>
      </c>
      <c r="EV149" s="394">
        <f t="shared" si="279"/>
        <v>21.418764302059497</v>
      </c>
      <c r="EW149" s="394">
        <f t="shared" si="279"/>
        <v>26.900948022229489</v>
      </c>
      <c r="EX149" s="394">
        <f t="shared" si="192"/>
        <v>0</v>
      </c>
      <c r="EY149" s="403">
        <f t="shared" si="253"/>
        <v>130</v>
      </c>
      <c r="EZ149" s="394">
        <f t="shared" si="254"/>
        <v>0</v>
      </c>
      <c r="FA149" s="396">
        <f t="shared" si="255"/>
        <v>0</v>
      </c>
      <c r="FB149" s="396">
        <f t="shared" si="255"/>
        <v>0</v>
      </c>
      <c r="FC149" s="404">
        <f t="shared" si="276"/>
        <v>0</v>
      </c>
      <c r="FD149" s="404">
        <f t="shared" si="276"/>
        <v>0</v>
      </c>
      <c r="FE149" s="404">
        <f t="shared" si="276"/>
        <v>297.19058515854857</v>
      </c>
      <c r="FF149" s="404">
        <f t="shared" si="276"/>
        <v>0</v>
      </c>
      <c r="FG149" s="404">
        <f t="shared" si="276"/>
        <v>77.931350114416475</v>
      </c>
      <c r="FH149" s="404">
        <f t="shared" si="201"/>
        <v>97.878064727034982</v>
      </c>
      <c r="FI149" s="404">
        <f t="shared" si="201"/>
        <v>0</v>
      </c>
      <c r="FJ149" s="404">
        <f t="shared" si="201"/>
        <v>0</v>
      </c>
      <c r="FK149" s="392">
        <f t="shared" si="256"/>
        <v>473</v>
      </c>
      <c r="FL149" s="384">
        <f t="shared" si="257"/>
        <v>0</v>
      </c>
      <c r="FM149" s="384">
        <f t="shared" si="257"/>
        <v>0</v>
      </c>
      <c r="FN149" s="405">
        <f t="shared" si="189"/>
        <v>0</v>
      </c>
      <c r="FO149" s="405">
        <f t="shared" si="189"/>
        <v>0</v>
      </c>
      <c r="FP149" s="405">
        <f t="shared" si="189"/>
        <v>96.44234782473319</v>
      </c>
      <c r="FQ149" s="405">
        <f t="shared" si="187"/>
        <v>0</v>
      </c>
      <c r="FR149" s="405">
        <f t="shared" si="187"/>
        <v>25.289772790668849</v>
      </c>
      <c r="FS149" s="405">
        <f t="shared" si="187"/>
        <v>31.762750350185282</v>
      </c>
      <c r="FT149" s="405">
        <f t="shared" si="187"/>
        <v>0</v>
      </c>
      <c r="FU149" s="405">
        <f t="shared" si="187"/>
        <v>0</v>
      </c>
      <c r="FV149" s="405">
        <f t="shared" si="187"/>
        <v>0</v>
      </c>
      <c r="FW149" s="397">
        <f t="shared" si="258"/>
        <v>161.52487096558733</v>
      </c>
      <c r="FX149" s="406">
        <f t="shared" si="259"/>
        <v>8.0300000000000011</v>
      </c>
      <c r="FY149" s="331">
        <f t="shared" si="260"/>
        <v>8.0300000000000011</v>
      </c>
      <c r="FZ149" s="382">
        <f t="shared" si="261"/>
        <v>0</v>
      </c>
      <c r="GA149" s="331">
        <f t="shared" si="262"/>
        <v>0</v>
      </c>
      <c r="GB149" s="407">
        <f t="shared" si="263"/>
        <v>0</v>
      </c>
      <c r="GC149" s="407">
        <f t="shared" si="264"/>
        <v>0</v>
      </c>
      <c r="GD149" s="407">
        <f t="shared" si="265"/>
        <v>0</v>
      </c>
      <c r="GE149" s="407">
        <f t="shared" si="266"/>
        <v>0</v>
      </c>
      <c r="GF149" s="407">
        <f t="shared" si="267"/>
        <v>0</v>
      </c>
      <c r="GG149" s="407">
        <f t="shared" si="268"/>
        <v>0</v>
      </c>
      <c r="GH149" s="407">
        <f t="shared" si="269"/>
        <v>0</v>
      </c>
      <c r="GI149" s="407">
        <f t="shared" si="270"/>
        <v>-5.6843418860808015E-14</v>
      </c>
      <c r="GJ149">
        <f t="shared" si="271"/>
        <v>0</v>
      </c>
      <c r="GK149" s="382">
        <f t="shared" si="272"/>
        <v>-5.6843418860808015E-14</v>
      </c>
      <c r="GL149">
        <v>2</v>
      </c>
      <c r="GM149">
        <f t="shared" si="273"/>
        <v>76</v>
      </c>
      <c r="GN149">
        <f t="shared" si="273"/>
        <v>0</v>
      </c>
      <c r="GO149">
        <f t="shared" si="273"/>
        <v>0</v>
      </c>
      <c r="GP149">
        <f t="shared" si="273"/>
        <v>0</v>
      </c>
      <c r="GQ149">
        <f t="shared" si="273"/>
        <v>0</v>
      </c>
      <c r="GR149">
        <f t="shared" si="202"/>
        <v>0</v>
      </c>
      <c r="GS149">
        <f t="shared" si="202"/>
        <v>2226.5051290344127</v>
      </c>
      <c r="GT149">
        <f t="shared" si="202"/>
        <v>130</v>
      </c>
      <c r="GU149">
        <f t="shared" si="202"/>
        <v>473</v>
      </c>
      <c r="GV149">
        <f t="shared" si="202"/>
        <v>161.52487096558733</v>
      </c>
    </row>
    <row r="150" spans="1:204" customFormat="1" x14ac:dyDescent="0.25">
      <c r="A150" s="378">
        <v>31053</v>
      </c>
      <c r="B150" s="32" t="s">
        <v>1283</v>
      </c>
      <c r="C150" t="s">
        <v>888</v>
      </c>
      <c r="D150">
        <v>2</v>
      </c>
      <c r="E150" s="379">
        <v>3822</v>
      </c>
      <c r="F150" s="379">
        <v>38925</v>
      </c>
      <c r="G150" s="379">
        <v>690</v>
      </c>
      <c r="H150" s="379">
        <v>100</v>
      </c>
      <c r="I150" s="379">
        <v>14999</v>
      </c>
      <c r="J150" s="379">
        <v>0</v>
      </c>
      <c r="K150" s="379">
        <v>1829</v>
      </c>
      <c r="L150" s="379">
        <v>1886</v>
      </c>
      <c r="M150" s="380">
        <v>1250.1956196541782</v>
      </c>
      <c r="N150" s="381">
        <f t="shared" si="203"/>
        <v>63501.19561965418</v>
      </c>
      <c r="O150" s="379">
        <v>3312</v>
      </c>
      <c r="P150" s="379">
        <v>42344</v>
      </c>
      <c r="Q150" s="379">
        <v>832</v>
      </c>
      <c r="R150" s="379">
        <v>0</v>
      </c>
      <c r="S150" s="379">
        <v>14050</v>
      </c>
      <c r="T150" s="379">
        <v>0</v>
      </c>
      <c r="U150" s="379">
        <v>1574</v>
      </c>
      <c r="V150" s="379">
        <v>1151</v>
      </c>
      <c r="W150" s="480">
        <f>(VLOOKUP(A150,'[1]floresta plant'!$A$4:$F$573,6,0))*1000</f>
        <v>1882.1786707816646</v>
      </c>
      <c r="X150" s="24">
        <f t="shared" si="204"/>
        <v>65145.178670781665</v>
      </c>
      <c r="Y150" s="53">
        <f t="shared" si="280"/>
        <v>142</v>
      </c>
      <c r="Z150" s="53">
        <f t="shared" si="281"/>
        <v>-100</v>
      </c>
      <c r="AA150" s="53">
        <f t="shared" si="282"/>
        <v>-949</v>
      </c>
      <c r="AB150" s="53">
        <f t="shared" si="277"/>
        <v>0</v>
      </c>
      <c r="AC150" s="53">
        <f t="shared" si="277"/>
        <v>-255</v>
      </c>
      <c r="AD150" s="53">
        <f t="shared" si="277"/>
        <v>-735</v>
      </c>
      <c r="AE150" s="53">
        <f t="shared" si="190"/>
        <v>631.98305112748631</v>
      </c>
      <c r="AF150" s="53">
        <f t="shared" si="205"/>
        <v>3419</v>
      </c>
      <c r="AG150" s="53">
        <f t="shared" si="206"/>
        <v>-510</v>
      </c>
      <c r="AH150" s="53">
        <f t="shared" si="207"/>
        <v>-1625.163051127485</v>
      </c>
      <c r="AI150" s="53">
        <f t="shared" si="274"/>
        <v>1643.9830511274849</v>
      </c>
      <c r="AJ150" s="469">
        <v>0</v>
      </c>
      <c r="AK150" s="469">
        <v>0</v>
      </c>
      <c r="AL150" s="469">
        <v>18.82</v>
      </c>
      <c r="AM150" s="470">
        <f t="shared" si="208"/>
        <v>18.82</v>
      </c>
      <c r="AN150" s="53">
        <f t="shared" si="209"/>
        <v>-1625.163051127485</v>
      </c>
      <c r="AO150" s="382">
        <f t="shared" si="210"/>
        <v>2</v>
      </c>
      <c r="AP150">
        <v>2</v>
      </c>
      <c r="AQ150" s="383">
        <f t="shared" si="211"/>
        <v>4192.9830511274868</v>
      </c>
      <c r="AR150" s="383">
        <f t="shared" si="212"/>
        <v>-2549</v>
      </c>
      <c r="AS150" s="383">
        <f t="shared" si="213"/>
        <v>142</v>
      </c>
      <c r="AT150" s="383">
        <f t="shared" si="214"/>
        <v>2549</v>
      </c>
      <c r="AU150" s="383">
        <f t="shared" si="215"/>
        <v>1625.163051127485</v>
      </c>
      <c r="AV150" s="383">
        <f t="shared" si="216"/>
        <v>1</v>
      </c>
      <c r="AW150" s="383">
        <f t="shared" si="217"/>
        <v>1</v>
      </c>
      <c r="AX150" s="383">
        <f t="shared" si="218"/>
        <v>1</v>
      </c>
      <c r="AY150" s="383">
        <f t="shared" si="219"/>
        <v>71</v>
      </c>
      <c r="AZ150">
        <f t="shared" si="220"/>
        <v>71</v>
      </c>
      <c r="BA150">
        <f t="shared" si="221"/>
        <v>0</v>
      </c>
      <c r="BB150" s="383">
        <f t="shared" si="222"/>
        <v>0</v>
      </c>
      <c r="BC150" s="384">
        <f t="shared" si="188"/>
        <v>142</v>
      </c>
      <c r="BD150" s="384">
        <f t="shared" si="188"/>
        <v>3.9231071008238527E-2</v>
      </c>
      <c r="BE150" s="384">
        <f t="shared" si="188"/>
        <v>0.37230286386818362</v>
      </c>
      <c r="BF150" s="384">
        <f t="shared" si="186"/>
        <v>0</v>
      </c>
      <c r="BG150" s="384">
        <f t="shared" si="186"/>
        <v>0.10003923107100823</v>
      </c>
      <c r="BH150" s="384">
        <f t="shared" si="186"/>
        <v>0.28834837191055318</v>
      </c>
      <c r="BI150" s="384">
        <f t="shared" si="186"/>
        <v>631.98305112748631</v>
      </c>
      <c r="BJ150" s="384">
        <f t="shared" si="186"/>
        <v>3419</v>
      </c>
      <c r="BK150" s="384">
        <f t="shared" si="186"/>
        <v>0.20007846214201647</v>
      </c>
      <c r="BL150" s="474">
        <f t="shared" si="223"/>
        <v>2478</v>
      </c>
      <c r="BM150" s="409">
        <f t="shared" si="224"/>
        <v>-1554.163051127485</v>
      </c>
      <c r="BN150" s="473">
        <f t="shared" si="225"/>
        <v>4050.9830511274863</v>
      </c>
      <c r="BO150" s="387">
        <f t="shared" si="226"/>
        <v>0.61170337390335727</v>
      </c>
      <c r="BP150" s="387">
        <f t="shared" si="227"/>
        <v>0.3836508401818477</v>
      </c>
      <c r="BQ150" s="388">
        <f t="shared" si="228"/>
        <v>4.6457859147950309E-3</v>
      </c>
      <c r="BR150" s="389">
        <f t="shared" si="229"/>
        <v>0</v>
      </c>
      <c r="BS150" s="390">
        <f t="shared" si="230"/>
        <v>142</v>
      </c>
      <c r="BT150" s="391">
        <f t="shared" si="275"/>
        <v>2.7854060415849355</v>
      </c>
      <c r="BU150" s="391">
        <f t="shared" si="275"/>
        <v>26.433503334641038</v>
      </c>
      <c r="BV150" s="391">
        <f t="shared" si="275"/>
        <v>0</v>
      </c>
      <c r="BW150" s="391">
        <f t="shared" si="275"/>
        <v>7.1027854060415843</v>
      </c>
      <c r="BX150" s="391">
        <f t="shared" si="275"/>
        <v>20.472734405649277</v>
      </c>
      <c r="BY150" s="391">
        <f t="shared" si="200"/>
        <v>0</v>
      </c>
      <c r="BZ150" s="391">
        <f t="shared" si="200"/>
        <v>0</v>
      </c>
      <c r="CA150" s="391">
        <f t="shared" si="200"/>
        <v>14.205570812083169</v>
      </c>
      <c r="CB150" s="391">
        <f t="shared" si="231"/>
        <v>71</v>
      </c>
      <c r="CC150" s="391">
        <f t="shared" si="231"/>
        <v>0</v>
      </c>
      <c r="CD150" s="392">
        <f t="shared" si="232"/>
        <v>0</v>
      </c>
      <c r="CE150" s="393">
        <f t="shared" si="233"/>
        <v>-100</v>
      </c>
      <c r="CF150" s="392">
        <f t="shared" si="283"/>
        <v>0</v>
      </c>
      <c r="CG150" s="392">
        <f t="shared" si="284"/>
        <v>0</v>
      </c>
      <c r="CH150" s="392">
        <f t="shared" si="285"/>
        <v>0</v>
      </c>
      <c r="CI150" s="392">
        <f t="shared" si="278"/>
        <v>0</v>
      </c>
      <c r="CJ150" s="392">
        <f t="shared" si="278"/>
        <v>0</v>
      </c>
      <c r="CK150" s="392">
        <f t="shared" si="278"/>
        <v>0</v>
      </c>
      <c r="CL150" s="392">
        <f t="shared" si="191"/>
        <v>0</v>
      </c>
      <c r="CM150" s="392">
        <f t="shared" si="234"/>
        <v>0</v>
      </c>
      <c r="CN150" s="392">
        <f t="shared" si="235"/>
        <v>0</v>
      </c>
      <c r="CO150" s="394">
        <f t="shared" si="236"/>
        <v>0</v>
      </c>
      <c r="CP150" s="394">
        <f t="shared" si="236"/>
        <v>0</v>
      </c>
      <c r="CQ150" s="395">
        <f t="shared" si="237"/>
        <v>-949</v>
      </c>
      <c r="CR150" s="394">
        <f t="shared" si="198"/>
        <v>0</v>
      </c>
      <c r="CS150" s="394">
        <f t="shared" si="198"/>
        <v>0</v>
      </c>
      <c r="CT150" s="394">
        <f t="shared" si="198"/>
        <v>0</v>
      </c>
      <c r="CU150" s="394">
        <f t="shared" si="198"/>
        <v>0</v>
      </c>
      <c r="CV150" s="394">
        <f t="shared" si="198"/>
        <v>0</v>
      </c>
      <c r="CW150" s="394">
        <f t="shared" si="198"/>
        <v>0</v>
      </c>
      <c r="CX150" s="396">
        <f t="shared" si="238"/>
        <v>0</v>
      </c>
      <c r="CY150" s="396">
        <f t="shared" si="238"/>
        <v>0</v>
      </c>
      <c r="CZ150" s="397">
        <f t="shared" si="239"/>
        <v>0</v>
      </c>
      <c r="DA150" s="397">
        <f t="shared" si="239"/>
        <v>0</v>
      </c>
      <c r="DB150" s="397">
        <f t="shared" si="239"/>
        <v>0</v>
      </c>
      <c r="DC150" s="397">
        <f t="shared" si="240"/>
        <v>0</v>
      </c>
      <c r="DD150" s="397">
        <f t="shared" si="196"/>
        <v>0</v>
      </c>
      <c r="DE150" s="397">
        <f t="shared" si="196"/>
        <v>0</v>
      </c>
      <c r="DF150" s="397">
        <f t="shared" si="196"/>
        <v>0</v>
      </c>
      <c r="DG150" s="397">
        <f t="shared" si="196"/>
        <v>0</v>
      </c>
      <c r="DH150" s="397">
        <f t="shared" si="196"/>
        <v>0</v>
      </c>
      <c r="DI150" s="398">
        <f t="shared" si="241"/>
        <v>0</v>
      </c>
      <c r="DJ150" s="398">
        <f t="shared" si="241"/>
        <v>0</v>
      </c>
      <c r="DK150" s="399">
        <f t="shared" si="242"/>
        <v>0</v>
      </c>
      <c r="DL150" s="399">
        <f t="shared" si="242"/>
        <v>0</v>
      </c>
      <c r="DM150" s="399">
        <f t="shared" si="242"/>
        <v>0</v>
      </c>
      <c r="DN150" s="399">
        <f t="shared" si="242"/>
        <v>0</v>
      </c>
      <c r="DO150" s="399">
        <f t="shared" si="243"/>
        <v>-255</v>
      </c>
      <c r="DP150" s="399">
        <f t="shared" si="244"/>
        <v>0</v>
      </c>
      <c r="DQ150" s="399">
        <f t="shared" si="244"/>
        <v>0</v>
      </c>
      <c r="DR150" s="399">
        <f t="shared" si="244"/>
        <v>0</v>
      </c>
      <c r="DS150" s="399">
        <f t="shared" si="244"/>
        <v>0</v>
      </c>
      <c r="DT150" s="400">
        <f t="shared" si="245"/>
        <v>0</v>
      </c>
      <c r="DU150" s="400">
        <f t="shared" si="245"/>
        <v>0</v>
      </c>
      <c r="DV150" s="386">
        <f t="shared" si="197"/>
        <v>0</v>
      </c>
      <c r="DW150" s="386">
        <f t="shared" si="197"/>
        <v>0</v>
      </c>
      <c r="DX150" s="386">
        <f t="shared" si="197"/>
        <v>0</v>
      </c>
      <c r="DY150" s="386">
        <f t="shared" si="197"/>
        <v>0</v>
      </c>
      <c r="DZ150" s="386">
        <f t="shared" si="197"/>
        <v>0</v>
      </c>
      <c r="EA150" s="401">
        <f t="shared" si="246"/>
        <v>-735</v>
      </c>
      <c r="EB150" s="386">
        <f t="shared" si="247"/>
        <v>0</v>
      </c>
      <c r="EC150" s="386">
        <f t="shared" si="247"/>
        <v>0</v>
      </c>
      <c r="ED150" s="386">
        <f t="shared" si="247"/>
        <v>0</v>
      </c>
      <c r="EE150" s="385">
        <f t="shared" si="248"/>
        <v>0</v>
      </c>
      <c r="EF150" s="385">
        <f t="shared" si="248"/>
        <v>0</v>
      </c>
      <c r="EG150" s="402">
        <f t="shared" si="199"/>
        <v>0</v>
      </c>
      <c r="EH150" s="402">
        <f t="shared" si="199"/>
        <v>15.166189275183262</v>
      </c>
      <c r="EI150" s="402">
        <f t="shared" si="199"/>
        <v>143.92713622148915</v>
      </c>
      <c r="EJ150" s="402">
        <f t="shared" si="199"/>
        <v>0</v>
      </c>
      <c r="EK150" s="402">
        <f t="shared" si="199"/>
        <v>38.67378265171731</v>
      </c>
      <c r="EL150" s="402">
        <f t="shared" si="199"/>
        <v>111.47149117259697</v>
      </c>
      <c r="EM150" s="402">
        <f t="shared" si="249"/>
        <v>631.98305112748631</v>
      </c>
      <c r="EN150" s="402">
        <f t="shared" si="250"/>
        <v>0</v>
      </c>
      <c r="EO150" s="402">
        <f t="shared" si="250"/>
        <v>77.347565303434621</v>
      </c>
      <c r="EP150" s="402">
        <f t="shared" si="251"/>
        <v>242.46082854574772</v>
      </c>
      <c r="EQ150" s="402">
        <f t="shared" si="252"/>
        <v>2.9360579573172636</v>
      </c>
      <c r="ER150" s="394">
        <f t="shared" si="286"/>
        <v>0</v>
      </c>
      <c r="ES150" s="394">
        <f t="shared" si="287"/>
        <v>82.048404683231794</v>
      </c>
      <c r="ET150" s="394">
        <f t="shared" si="288"/>
        <v>778.6393604438698</v>
      </c>
      <c r="EU150" s="394">
        <f t="shared" si="279"/>
        <v>0</v>
      </c>
      <c r="EV150" s="394">
        <f t="shared" si="279"/>
        <v>209.22343194224106</v>
      </c>
      <c r="EW150" s="394">
        <f t="shared" si="279"/>
        <v>603.05577442175377</v>
      </c>
      <c r="EX150" s="394">
        <f t="shared" si="192"/>
        <v>0</v>
      </c>
      <c r="EY150" s="403">
        <f t="shared" si="253"/>
        <v>3419</v>
      </c>
      <c r="EZ150" s="394">
        <f t="shared" si="254"/>
        <v>418.44686388448213</v>
      </c>
      <c r="FA150" s="396">
        <f t="shared" si="255"/>
        <v>1311.7022225817373</v>
      </c>
      <c r="FB150" s="396">
        <f t="shared" si="255"/>
        <v>15.883942042684211</v>
      </c>
      <c r="FC150" s="404">
        <f t="shared" si="276"/>
        <v>0</v>
      </c>
      <c r="FD150" s="404">
        <f t="shared" si="276"/>
        <v>0</v>
      </c>
      <c r="FE150" s="404">
        <f t="shared" si="276"/>
        <v>0</v>
      </c>
      <c r="FF150" s="404">
        <f t="shared" si="276"/>
        <v>0</v>
      </c>
      <c r="FG150" s="404">
        <f t="shared" si="276"/>
        <v>0</v>
      </c>
      <c r="FH150" s="404">
        <f t="shared" si="201"/>
        <v>0</v>
      </c>
      <c r="FI150" s="404">
        <f t="shared" si="201"/>
        <v>0</v>
      </c>
      <c r="FJ150" s="404">
        <f t="shared" si="201"/>
        <v>0</v>
      </c>
      <c r="FK150" s="392">
        <f t="shared" si="256"/>
        <v>-510</v>
      </c>
      <c r="FL150" s="384">
        <f t="shared" si="257"/>
        <v>0</v>
      </c>
      <c r="FM150" s="384">
        <f t="shared" si="257"/>
        <v>0</v>
      </c>
      <c r="FN150" s="405">
        <f t="shared" si="189"/>
        <v>0</v>
      </c>
      <c r="FO150" s="405">
        <f t="shared" si="189"/>
        <v>0</v>
      </c>
      <c r="FP150" s="405">
        <f t="shared" si="189"/>
        <v>0</v>
      </c>
      <c r="FQ150" s="405">
        <f t="shared" si="187"/>
        <v>0</v>
      </c>
      <c r="FR150" s="405">
        <f t="shared" si="187"/>
        <v>0</v>
      </c>
      <c r="FS150" s="405">
        <f t="shared" si="187"/>
        <v>0</v>
      </c>
      <c r="FT150" s="405">
        <f t="shared" si="187"/>
        <v>0</v>
      </c>
      <c r="FU150" s="405">
        <f t="shared" si="187"/>
        <v>0</v>
      </c>
      <c r="FV150" s="405">
        <f t="shared" si="187"/>
        <v>0</v>
      </c>
      <c r="FW150" s="397">
        <f t="shared" si="258"/>
        <v>-1625.163051127485</v>
      </c>
      <c r="FX150" s="406">
        <f t="shared" si="259"/>
        <v>0</v>
      </c>
      <c r="FY150" s="331">
        <f t="shared" si="260"/>
        <v>15.883942042684211</v>
      </c>
      <c r="FZ150" s="382">
        <f t="shared" si="261"/>
        <v>2.9360579573157892</v>
      </c>
      <c r="GA150" s="331">
        <f t="shared" si="262"/>
        <v>0</v>
      </c>
      <c r="GB150" s="407">
        <f t="shared" si="263"/>
        <v>0</v>
      </c>
      <c r="GC150" s="407">
        <f t="shared" si="264"/>
        <v>0</v>
      </c>
      <c r="GD150" s="407">
        <f t="shared" si="265"/>
        <v>0</v>
      </c>
      <c r="GE150" s="407">
        <f t="shared" si="266"/>
        <v>0</v>
      </c>
      <c r="GF150" s="407">
        <f t="shared" si="267"/>
        <v>0</v>
      </c>
      <c r="GG150" s="407">
        <f t="shared" si="268"/>
        <v>5.6843418860808015E-14</v>
      </c>
      <c r="GH150" s="407">
        <f t="shared" si="269"/>
        <v>4.5474735088646412E-13</v>
      </c>
      <c r="GI150" s="407">
        <f t="shared" si="270"/>
        <v>0</v>
      </c>
      <c r="GJ150">
        <f t="shared" si="271"/>
        <v>0</v>
      </c>
      <c r="GK150" s="382">
        <f t="shared" si="272"/>
        <v>5.1159076974727213E-13</v>
      </c>
      <c r="GL150">
        <v>2</v>
      </c>
      <c r="GM150">
        <f t="shared" si="273"/>
        <v>142</v>
      </c>
      <c r="GN150">
        <f t="shared" si="273"/>
        <v>0</v>
      </c>
      <c r="GO150">
        <f t="shared" si="273"/>
        <v>0</v>
      </c>
      <c r="GP150">
        <f t="shared" si="273"/>
        <v>0</v>
      </c>
      <c r="GQ150">
        <f t="shared" si="273"/>
        <v>0</v>
      </c>
      <c r="GR150">
        <f t="shared" si="202"/>
        <v>0</v>
      </c>
      <c r="GS150">
        <f t="shared" si="202"/>
        <v>631.98305112748631</v>
      </c>
      <c r="GT150">
        <f t="shared" si="202"/>
        <v>3419</v>
      </c>
      <c r="GU150">
        <f t="shared" si="202"/>
        <v>0</v>
      </c>
      <c r="GV150">
        <f t="shared" si="202"/>
        <v>0</v>
      </c>
    </row>
    <row r="151" spans="1:204" customFormat="1" x14ac:dyDescent="0.25">
      <c r="A151" s="378">
        <v>31054</v>
      </c>
      <c r="B151" s="32" t="s">
        <v>1284</v>
      </c>
      <c r="C151" t="s">
        <v>888</v>
      </c>
      <c r="D151">
        <v>2</v>
      </c>
      <c r="E151" s="379">
        <v>606</v>
      </c>
      <c r="F151" s="379">
        <v>26818</v>
      </c>
      <c r="G151" s="379">
        <v>508</v>
      </c>
      <c r="H151" s="379">
        <v>290</v>
      </c>
      <c r="I151" s="379">
        <v>13905</v>
      </c>
      <c r="J151" s="379">
        <v>0</v>
      </c>
      <c r="K151" s="379">
        <v>478</v>
      </c>
      <c r="L151" s="379">
        <v>1314</v>
      </c>
      <c r="M151" s="380">
        <v>575.46649843766932</v>
      </c>
      <c r="N151" s="381">
        <f t="shared" si="203"/>
        <v>44494.466498437672</v>
      </c>
      <c r="O151" s="379">
        <v>386</v>
      </c>
      <c r="P151" s="379">
        <v>25563</v>
      </c>
      <c r="Q151" s="379">
        <v>553</v>
      </c>
      <c r="R151" s="379">
        <v>190</v>
      </c>
      <c r="S151" s="379">
        <v>14773</v>
      </c>
      <c r="T151" s="379">
        <v>0</v>
      </c>
      <c r="U151" s="379">
        <v>213</v>
      </c>
      <c r="V151" s="379">
        <v>1383</v>
      </c>
      <c r="W151" s="480">
        <f>(VLOOKUP(A151,'[1]floresta plant'!$A$4:$F$573,6,0))*1000</f>
        <v>990.56081170053824</v>
      </c>
      <c r="X151" s="24">
        <f t="shared" si="204"/>
        <v>44051.560811700539</v>
      </c>
      <c r="Y151" s="53">
        <f t="shared" si="280"/>
        <v>45</v>
      </c>
      <c r="Z151" s="53">
        <f t="shared" si="281"/>
        <v>-100</v>
      </c>
      <c r="AA151" s="53">
        <f t="shared" si="282"/>
        <v>868</v>
      </c>
      <c r="AB151" s="53">
        <f t="shared" si="277"/>
        <v>0</v>
      </c>
      <c r="AC151" s="53">
        <f t="shared" si="277"/>
        <v>-265</v>
      </c>
      <c r="AD151" s="53">
        <f t="shared" si="277"/>
        <v>69</v>
      </c>
      <c r="AE151" s="53">
        <f t="shared" si="190"/>
        <v>415.09431326286892</v>
      </c>
      <c r="AF151" s="53">
        <f t="shared" si="205"/>
        <v>-1255</v>
      </c>
      <c r="AG151" s="53">
        <f t="shared" si="206"/>
        <v>-220</v>
      </c>
      <c r="AH151" s="53">
        <f t="shared" si="207"/>
        <v>477.17568673713276</v>
      </c>
      <c r="AI151" s="53">
        <f t="shared" si="274"/>
        <v>-442.90568673713278</v>
      </c>
      <c r="AJ151" s="469">
        <v>0</v>
      </c>
      <c r="AK151" s="469">
        <v>0</v>
      </c>
      <c r="AL151" s="469">
        <v>34.270000000000003</v>
      </c>
      <c r="AM151" s="470">
        <f t="shared" si="208"/>
        <v>34.270000000000003</v>
      </c>
      <c r="AN151" s="53">
        <f t="shared" si="209"/>
        <v>477.17568673713276</v>
      </c>
      <c r="AO151" s="382">
        <f t="shared" si="210"/>
        <v>3</v>
      </c>
      <c r="AP151">
        <v>2</v>
      </c>
      <c r="AQ151" s="383">
        <f t="shared" si="211"/>
        <v>1397.094313262869</v>
      </c>
      <c r="AR151" s="383">
        <f t="shared" si="212"/>
        <v>-1840</v>
      </c>
      <c r="AS151" s="383">
        <f t="shared" si="213"/>
        <v>45</v>
      </c>
      <c r="AT151" s="383">
        <f t="shared" si="214"/>
        <v>1840</v>
      </c>
      <c r="AU151" s="383">
        <f t="shared" si="215"/>
        <v>0</v>
      </c>
      <c r="AV151" s="383">
        <f t="shared" si="216"/>
        <v>1</v>
      </c>
      <c r="AW151" s="383">
        <f t="shared" si="217"/>
        <v>0</v>
      </c>
      <c r="AX151" s="383">
        <f t="shared" si="218"/>
        <v>1</v>
      </c>
      <c r="AY151" s="383">
        <f t="shared" si="219"/>
        <v>45</v>
      </c>
      <c r="AZ151">
        <f t="shared" si="220"/>
        <v>0</v>
      </c>
      <c r="BA151">
        <f t="shared" si="221"/>
        <v>0</v>
      </c>
      <c r="BB151" s="383">
        <f t="shared" si="222"/>
        <v>0</v>
      </c>
      <c r="BC151" s="384">
        <f t="shared" si="188"/>
        <v>45</v>
      </c>
      <c r="BD151" s="384">
        <f t="shared" si="188"/>
        <v>5.434782608695652E-2</v>
      </c>
      <c r="BE151" s="384">
        <f t="shared" si="188"/>
        <v>868</v>
      </c>
      <c r="BF151" s="384">
        <f t="shared" si="186"/>
        <v>0</v>
      </c>
      <c r="BG151" s="384">
        <f t="shared" si="186"/>
        <v>0.14402173913043478</v>
      </c>
      <c r="BH151" s="384">
        <f t="shared" si="186"/>
        <v>69</v>
      </c>
      <c r="BI151" s="384">
        <f t="shared" si="186"/>
        <v>415.09431326286892</v>
      </c>
      <c r="BJ151" s="384">
        <f t="shared" si="186"/>
        <v>0.68206521739130432</v>
      </c>
      <c r="BK151" s="384">
        <f t="shared" si="186"/>
        <v>0.11956521739130435</v>
      </c>
      <c r="BL151" s="474">
        <f t="shared" si="223"/>
        <v>1795</v>
      </c>
      <c r="BM151" s="409">
        <f t="shared" si="224"/>
        <v>477.17568673713276</v>
      </c>
      <c r="BN151" s="473">
        <f t="shared" si="225"/>
        <v>1352.094313262869</v>
      </c>
      <c r="BO151" s="387">
        <f t="shared" si="226"/>
        <v>1</v>
      </c>
      <c r="BP151" s="387">
        <f t="shared" si="227"/>
        <v>0</v>
      </c>
      <c r="BQ151" s="388">
        <f t="shared" si="228"/>
        <v>0</v>
      </c>
      <c r="BR151" s="389">
        <f t="shared" si="229"/>
        <v>442.90568673713096</v>
      </c>
      <c r="BS151" s="390">
        <f t="shared" si="230"/>
        <v>45</v>
      </c>
      <c r="BT151" s="391">
        <f t="shared" si="275"/>
        <v>2.4456521739130435</v>
      </c>
      <c r="BU151" s="391">
        <f t="shared" si="275"/>
        <v>0</v>
      </c>
      <c r="BV151" s="391">
        <f t="shared" si="275"/>
        <v>0</v>
      </c>
      <c r="BW151" s="391">
        <f t="shared" si="275"/>
        <v>6.4809782608695654</v>
      </c>
      <c r="BX151" s="391">
        <f t="shared" si="275"/>
        <v>0</v>
      </c>
      <c r="BY151" s="391">
        <f t="shared" si="200"/>
        <v>0</v>
      </c>
      <c r="BZ151" s="391">
        <f t="shared" si="200"/>
        <v>30.692934782608695</v>
      </c>
      <c r="CA151" s="391">
        <f t="shared" si="200"/>
        <v>5.3804347826086962</v>
      </c>
      <c r="CB151" s="391">
        <f t="shared" si="231"/>
        <v>0</v>
      </c>
      <c r="CC151" s="391">
        <f t="shared" si="231"/>
        <v>0</v>
      </c>
      <c r="CD151" s="392">
        <f t="shared" si="232"/>
        <v>0</v>
      </c>
      <c r="CE151" s="393">
        <f t="shared" si="233"/>
        <v>-100</v>
      </c>
      <c r="CF151" s="392">
        <f t="shared" si="283"/>
        <v>0</v>
      </c>
      <c r="CG151" s="392">
        <f t="shared" si="284"/>
        <v>0</v>
      </c>
      <c r="CH151" s="392">
        <f t="shared" si="285"/>
        <v>0</v>
      </c>
      <c r="CI151" s="392">
        <f t="shared" si="278"/>
        <v>0</v>
      </c>
      <c r="CJ151" s="392">
        <f t="shared" si="278"/>
        <v>0</v>
      </c>
      <c r="CK151" s="392">
        <f t="shared" si="278"/>
        <v>0</v>
      </c>
      <c r="CL151" s="392">
        <f t="shared" si="191"/>
        <v>0</v>
      </c>
      <c r="CM151" s="392">
        <f t="shared" si="234"/>
        <v>0</v>
      </c>
      <c r="CN151" s="392">
        <f t="shared" si="235"/>
        <v>0</v>
      </c>
      <c r="CO151" s="394">
        <f t="shared" si="236"/>
        <v>0</v>
      </c>
      <c r="CP151" s="394">
        <f t="shared" si="236"/>
        <v>47.173913043478258</v>
      </c>
      <c r="CQ151" s="395">
        <f t="shared" si="237"/>
        <v>868</v>
      </c>
      <c r="CR151" s="394">
        <f t="shared" si="198"/>
        <v>0</v>
      </c>
      <c r="CS151" s="394">
        <f t="shared" si="198"/>
        <v>125.01086956521739</v>
      </c>
      <c r="CT151" s="394">
        <f t="shared" si="198"/>
        <v>0</v>
      </c>
      <c r="CU151" s="394">
        <f t="shared" si="198"/>
        <v>0</v>
      </c>
      <c r="CV151" s="394">
        <f t="shared" si="198"/>
        <v>592.03260869565213</v>
      </c>
      <c r="CW151" s="394">
        <f t="shared" si="198"/>
        <v>103.78260869565217</v>
      </c>
      <c r="CX151" s="396">
        <f t="shared" si="238"/>
        <v>0</v>
      </c>
      <c r="CY151" s="396">
        <f t="shared" si="238"/>
        <v>0</v>
      </c>
      <c r="CZ151" s="397">
        <f t="shared" si="239"/>
        <v>0</v>
      </c>
      <c r="DA151" s="397">
        <f t="shared" si="239"/>
        <v>0</v>
      </c>
      <c r="DB151" s="397">
        <f t="shared" si="239"/>
        <v>0</v>
      </c>
      <c r="DC151" s="397">
        <f t="shared" si="240"/>
        <v>0</v>
      </c>
      <c r="DD151" s="397">
        <f t="shared" si="196"/>
        <v>0</v>
      </c>
      <c r="DE151" s="397">
        <f t="shared" si="196"/>
        <v>0</v>
      </c>
      <c r="DF151" s="397">
        <f t="shared" si="196"/>
        <v>0</v>
      </c>
      <c r="DG151" s="397">
        <f t="shared" si="196"/>
        <v>0</v>
      </c>
      <c r="DH151" s="397">
        <f t="shared" si="196"/>
        <v>0</v>
      </c>
      <c r="DI151" s="398">
        <f t="shared" si="241"/>
        <v>0</v>
      </c>
      <c r="DJ151" s="398">
        <f t="shared" si="241"/>
        <v>0</v>
      </c>
      <c r="DK151" s="399">
        <f t="shared" si="242"/>
        <v>0</v>
      </c>
      <c r="DL151" s="399">
        <f t="shared" si="242"/>
        <v>0</v>
      </c>
      <c r="DM151" s="399">
        <f t="shared" si="242"/>
        <v>0</v>
      </c>
      <c r="DN151" s="399">
        <f t="shared" si="242"/>
        <v>0</v>
      </c>
      <c r="DO151" s="399">
        <f t="shared" si="243"/>
        <v>-265</v>
      </c>
      <c r="DP151" s="399">
        <f t="shared" si="244"/>
        <v>0</v>
      </c>
      <c r="DQ151" s="399">
        <f t="shared" si="244"/>
        <v>0</v>
      </c>
      <c r="DR151" s="399">
        <f t="shared" si="244"/>
        <v>0</v>
      </c>
      <c r="DS151" s="399">
        <f t="shared" si="244"/>
        <v>0</v>
      </c>
      <c r="DT151" s="400">
        <f t="shared" si="245"/>
        <v>0</v>
      </c>
      <c r="DU151" s="400">
        <f t="shared" si="245"/>
        <v>0</v>
      </c>
      <c r="DV151" s="386">
        <f t="shared" si="197"/>
        <v>0</v>
      </c>
      <c r="DW151" s="386">
        <f t="shared" si="197"/>
        <v>3.75</v>
      </c>
      <c r="DX151" s="386">
        <f t="shared" si="197"/>
        <v>0</v>
      </c>
      <c r="DY151" s="386">
        <f t="shared" si="197"/>
        <v>0</v>
      </c>
      <c r="DZ151" s="386">
        <f t="shared" si="197"/>
        <v>9.9375</v>
      </c>
      <c r="EA151" s="401">
        <f t="shared" si="246"/>
        <v>69</v>
      </c>
      <c r="EB151" s="386">
        <f t="shared" si="247"/>
        <v>0</v>
      </c>
      <c r="EC151" s="386">
        <f t="shared" si="247"/>
        <v>47.0625</v>
      </c>
      <c r="ED151" s="386">
        <f t="shared" si="247"/>
        <v>8.25</v>
      </c>
      <c r="EE151" s="385">
        <f t="shared" si="248"/>
        <v>0</v>
      </c>
      <c r="EF151" s="385">
        <f t="shared" si="248"/>
        <v>0</v>
      </c>
      <c r="EG151" s="402">
        <f t="shared" si="199"/>
        <v>0</v>
      </c>
      <c r="EH151" s="402">
        <f t="shared" si="199"/>
        <v>22.559473546895049</v>
      </c>
      <c r="EI151" s="402">
        <f t="shared" si="199"/>
        <v>0</v>
      </c>
      <c r="EJ151" s="402">
        <f t="shared" si="199"/>
        <v>0</v>
      </c>
      <c r="EK151" s="402">
        <f t="shared" si="199"/>
        <v>59.782604899271881</v>
      </c>
      <c r="EL151" s="402">
        <f t="shared" si="199"/>
        <v>0</v>
      </c>
      <c r="EM151" s="402">
        <f t="shared" si="249"/>
        <v>415.09431326286892</v>
      </c>
      <c r="EN151" s="402">
        <f t="shared" si="250"/>
        <v>283.1213930135329</v>
      </c>
      <c r="EO151" s="402">
        <f t="shared" si="250"/>
        <v>49.630841803169112</v>
      </c>
      <c r="EP151" s="402">
        <f t="shared" si="251"/>
        <v>0</v>
      </c>
      <c r="EQ151" s="402">
        <f t="shared" si="252"/>
        <v>0</v>
      </c>
      <c r="ER151" s="394">
        <f t="shared" si="286"/>
        <v>0</v>
      </c>
      <c r="ES151" s="394">
        <f t="shared" si="287"/>
        <v>0</v>
      </c>
      <c r="ET151" s="394">
        <f t="shared" si="288"/>
        <v>0</v>
      </c>
      <c r="EU151" s="394">
        <f t="shared" si="279"/>
        <v>0</v>
      </c>
      <c r="EV151" s="394">
        <f t="shared" si="279"/>
        <v>0</v>
      </c>
      <c r="EW151" s="394">
        <f t="shared" si="279"/>
        <v>0</v>
      </c>
      <c r="EX151" s="394">
        <f t="shared" si="192"/>
        <v>0</v>
      </c>
      <c r="EY151" s="403">
        <f t="shared" si="253"/>
        <v>-1255</v>
      </c>
      <c r="EZ151" s="394">
        <f t="shared" si="254"/>
        <v>0</v>
      </c>
      <c r="FA151" s="396">
        <f t="shared" si="255"/>
        <v>0</v>
      </c>
      <c r="FB151" s="396">
        <f t="shared" si="255"/>
        <v>0</v>
      </c>
      <c r="FC151" s="404">
        <f t="shared" si="276"/>
        <v>0</v>
      </c>
      <c r="FD151" s="404">
        <f t="shared" si="276"/>
        <v>0</v>
      </c>
      <c r="FE151" s="404">
        <f t="shared" si="276"/>
        <v>0</v>
      </c>
      <c r="FF151" s="404">
        <f t="shared" si="276"/>
        <v>0</v>
      </c>
      <c r="FG151" s="404">
        <f t="shared" si="276"/>
        <v>0</v>
      </c>
      <c r="FH151" s="404">
        <f t="shared" si="201"/>
        <v>0</v>
      </c>
      <c r="FI151" s="404">
        <f t="shared" si="201"/>
        <v>0</v>
      </c>
      <c r="FJ151" s="404">
        <f t="shared" si="201"/>
        <v>0</v>
      </c>
      <c r="FK151" s="392">
        <f t="shared" si="256"/>
        <v>-220</v>
      </c>
      <c r="FL151" s="384">
        <f t="shared" si="257"/>
        <v>0</v>
      </c>
      <c r="FM151" s="384">
        <f t="shared" si="257"/>
        <v>0</v>
      </c>
      <c r="FN151" s="405">
        <f t="shared" si="189"/>
        <v>0</v>
      </c>
      <c r="FO151" s="405">
        <f t="shared" si="189"/>
        <v>24.070961235713639</v>
      </c>
      <c r="FP151" s="405">
        <f t="shared" si="189"/>
        <v>0</v>
      </c>
      <c r="FQ151" s="405">
        <f t="shared" si="187"/>
        <v>0</v>
      </c>
      <c r="FR151" s="405">
        <f t="shared" si="187"/>
        <v>63.788047274641144</v>
      </c>
      <c r="FS151" s="405">
        <f t="shared" si="187"/>
        <v>0</v>
      </c>
      <c r="FT151" s="405">
        <f t="shared" si="187"/>
        <v>0</v>
      </c>
      <c r="FU151" s="405">
        <f t="shared" si="187"/>
        <v>302.09056350820617</v>
      </c>
      <c r="FV151" s="405">
        <f t="shared" si="187"/>
        <v>52.956114718570007</v>
      </c>
      <c r="FW151" s="397">
        <f t="shared" si="258"/>
        <v>477.17568673713276</v>
      </c>
      <c r="FX151" s="406">
        <f t="shared" si="259"/>
        <v>34.270000000001801</v>
      </c>
      <c r="FY151" s="331">
        <f t="shared" si="260"/>
        <v>34.270000000001801</v>
      </c>
      <c r="FZ151" s="382">
        <f t="shared" si="261"/>
        <v>-1.7976731214730535E-12</v>
      </c>
      <c r="GA151" s="331">
        <f t="shared" si="262"/>
        <v>0</v>
      </c>
      <c r="GB151" s="407">
        <f t="shared" si="263"/>
        <v>0</v>
      </c>
      <c r="GC151" s="407">
        <f t="shared" si="264"/>
        <v>1.0658141036401503E-13</v>
      </c>
      <c r="GD151" s="407">
        <f t="shared" si="265"/>
        <v>0</v>
      </c>
      <c r="GE151" s="407">
        <f t="shared" si="266"/>
        <v>0</v>
      </c>
      <c r="GF151" s="407">
        <f t="shared" si="267"/>
        <v>0</v>
      </c>
      <c r="GG151" s="407">
        <f t="shared" si="268"/>
        <v>-2.8421709430404007E-14</v>
      </c>
      <c r="GH151" s="407">
        <f t="shared" si="269"/>
        <v>0</v>
      </c>
      <c r="GI151" s="407">
        <f t="shared" si="270"/>
        <v>0</v>
      </c>
      <c r="GJ151">
        <f t="shared" si="271"/>
        <v>0</v>
      </c>
      <c r="GK151" s="382">
        <f t="shared" si="272"/>
        <v>7.815970093361102E-14</v>
      </c>
      <c r="GL151">
        <v>2</v>
      </c>
      <c r="GM151">
        <f t="shared" si="273"/>
        <v>45</v>
      </c>
      <c r="GN151">
        <f t="shared" si="273"/>
        <v>0</v>
      </c>
      <c r="GO151">
        <f t="shared" si="273"/>
        <v>868</v>
      </c>
      <c r="GP151">
        <f t="shared" si="273"/>
        <v>0</v>
      </c>
      <c r="GQ151">
        <f t="shared" si="273"/>
        <v>0</v>
      </c>
      <c r="GR151">
        <f t="shared" si="202"/>
        <v>69</v>
      </c>
      <c r="GS151">
        <f t="shared" si="202"/>
        <v>415.09431326286892</v>
      </c>
      <c r="GT151">
        <f t="shared" si="202"/>
        <v>0</v>
      </c>
      <c r="GU151">
        <f t="shared" si="202"/>
        <v>0</v>
      </c>
      <c r="GV151">
        <f t="shared" si="202"/>
        <v>477.17568673713276</v>
      </c>
    </row>
    <row r="152" spans="1:204" customFormat="1" x14ac:dyDescent="0.25">
      <c r="A152" s="378">
        <v>31055</v>
      </c>
      <c r="B152" s="32" t="s">
        <v>1285</v>
      </c>
      <c r="C152" t="s">
        <v>888</v>
      </c>
      <c r="D152">
        <v>2</v>
      </c>
      <c r="E152" s="379">
        <v>1171</v>
      </c>
      <c r="F152" s="379">
        <v>621</v>
      </c>
      <c r="G152" s="379">
        <v>1458</v>
      </c>
      <c r="H152" s="379">
        <v>660</v>
      </c>
      <c r="I152" s="379">
        <v>15120</v>
      </c>
      <c r="J152" s="379">
        <v>0</v>
      </c>
      <c r="K152" s="379">
        <v>482</v>
      </c>
      <c r="L152" s="379">
        <v>2922</v>
      </c>
      <c r="M152" s="380">
        <v>188.47062643999504</v>
      </c>
      <c r="N152" s="381">
        <f t="shared" si="203"/>
        <v>22622.470626439994</v>
      </c>
      <c r="O152" s="379">
        <v>275</v>
      </c>
      <c r="P152" s="379">
        <v>640</v>
      </c>
      <c r="Q152" s="379">
        <v>636</v>
      </c>
      <c r="R152" s="379">
        <v>300</v>
      </c>
      <c r="S152" s="379">
        <v>16604</v>
      </c>
      <c r="T152" s="379">
        <v>0</v>
      </c>
      <c r="U152" s="379">
        <v>626</v>
      </c>
      <c r="V152" s="379">
        <v>2135</v>
      </c>
      <c r="W152" s="480">
        <f>(VLOOKUP(A152,'[1]floresta plant'!$A$4:$F$573,6,0))*1000</f>
        <v>1369.7167503411645</v>
      </c>
      <c r="X152" s="24">
        <f t="shared" si="204"/>
        <v>22585.716750341166</v>
      </c>
      <c r="Y152" s="53">
        <f t="shared" si="280"/>
        <v>-822</v>
      </c>
      <c r="Z152" s="53">
        <f t="shared" si="281"/>
        <v>-360</v>
      </c>
      <c r="AA152" s="53">
        <f t="shared" si="282"/>
        <v>1484</v>
      </c>
      <c r="AB152" s="53">
        <f t="shared" si="277"/>
        <v>0</v>
      </c>
      <c r="AC152" s="53">
        <f t="shared" si="277"/>
        <v>144</v>
      </c>
      <c r="AD152" s="53">
        <f t="shared" si="277"/>
        <v>-787</v>
      </c>
      <c r="AE152" s="53">
        <f t="shared" si="190"/>
        <v>1181.2461239011695</v>
      </c>
      <c r="AF152" s="53">
        <f t="shared" si="205"/>
        <v>19</v>
      </c>
      <c r="AG152" s="53">
        <f t="shared" si="206"/>
        <v>-896</v>
      </c>
      <c r="AH152" s="53">
        <f t="shared" si="207"/>
        <v>148.08387609882817</v>
      </c>
      <c r="AI152" s="53">
        <f t="shared" si="274"/>
        <v>-36.753876098828187</v>
      </c>
      <c r="AJ152" s="469">
        <v>0</v>
      </c>
      <c r="AK152" s="469">
        <v>0</v>
      </c>
      <c r="AL152" s="469">
        <v>111.33</v>
      </c>
      <c r="AM152" s="470">
        <f t="shared" si="208"/>
        <v>111.33</v>
      </c>
      <c r="AN152" s="53">
        <f t="shared" si="209"/>
        <v>148.08387609882817</v>
      </c>
      <c r="AO152" s="382">
        <f t="shared" si="210"/>
        <v>3</v>
      </c>
      <c r="AP152">
        <v>2</v>
      </c>
      <c r="AQ152" s="383">
        <f t="shared" si="211"/>
        <v>2828.2461239011695</v>
      </c>
      <c r="AR152" s="383">
        <f t="shared" si="212"/>
        <v>-2865</v>
      </c>
      <c r="AS152" s="383">
        <f t="shared" si="213"/>
        <v>0</v>
      </c>
      <c r="AT152" s="383">
        <f t="shared" si="214"/>
        <v>2043</v>
      </c>
      <c r="AU152" s="383">
        <f t="shared" si="215"/>
        <v>0</v>
      </c>
      <c r="AV152" s="383">
        <f t="shared" si="216"/>
        <v>1</v>
      </c>
      <c r="AW152" s="383">
        <f t="shared" si="217"/>
        <v>0</v>
      </c>
      <c r="AX152" s="383">
        <f t="shared" si="218"/>
        <v>1</v>
      </c>
      <c r="AY152" s="383">
        <f t="shared" si="219"/>
        <v>0</v>
      </c>
      <c r="AZ152">
        <f t="shared" si="220"/>
        <v>0</v>
      </c>
      <c r="BA152">
        <f t="shared" si="221"/>
        <v>0</v>
      </c>
      <c r="BB152" s="383">
        <f t="shared" si="222"/>
        <v>0</v>
      </c>
      <c r="BC152" s="384">
        <f t="shared" si="188"/>
        <v>0.28691099476439791</v>
      </c>
      <c r="BD152" s="384">
        <f t="shared" si="188"/>
        <v>0.1256544502617801</v>
      </c>
      <c r="BE152" s="384">
        <f t="shared" si="188"/>
        <v>1484</v>
      </c>
      <c r="BF152" s="384">
        <f t="shared" si="186"/>
        <v>0</v>
      </c>
      <c r="BG152" s="384">
        <f t="shared" si="186"/>
        <v>144</v>
      </c>
      <c r="BH152" s="384">
        <f t="shared" si="186"/>
        <v>0.27469458987783596</v>
      </c>
      <c r="BI152" s="384">
        <f t="shared" si="186"/>
        <v>1181.2461239011695</v>
      </c>
      <c r="BJ152" s="384">
        <f t="shared" si="186"/>
        <v>19</v>
      </c>
      <c r="BK152" s="384">
        <f t="shared" si="186"/>
        <v>0.31273996509598606</v>
      </c>
      <c r="BL152" s="474">
        <f t="shared" si="223"/>
        <v>2865</v>
      </c>
      <c r="BM152" s="409">
        <f t="shared" si="224"/>
        <v>148.08387609882817</v>
      </c>
      <c r="BN152" s="473">
        <f t="shared" si="225"/>
        <v>2828.2461239011695</v>
      </c>
      <c r="BO152" s="387">
        <f t="shared" si="226"/>
        <v>1</v>
      </c>
      <c r="BP152" s="387">
        <f t="shared" si="227"/>
        <v>0</v>
      </c>
      <c r="BQ152" s="388">
        <f t="shared" si="228"/>
        <v>0</v>
      </c>
      <c r="BR152" s="389">
        <f t="shared" si="229"/>
        <v>36.75387609883046</v>
      </c>
      <c r="BS152" s="390">
        <f t="shared" si="230"/>
        <v>-822</v>
      </c>
      <c r="BT152" s="391">
        <f t="shared" si="275"/>
        <v>0</v>
      </c>
      <c r="BU152" s="391">
        <f t="shared" si="275"/>
        <v>0</v>
      </c>
      <c r="BV152" s="391">
        <f t="shared" si="275"/>
        <v>0</v>
      </c>
      <c r="BW152" s="391">
        <f t="shared" si="275"/>
        <v>0</v>
      </c>
      <c r="BX152" s="391">
        <f t="shared" si="275"/>
        <v>0</v>
      </c>
      <c r="BY152" s="391">
        <f t="shared" si="200"/>
        <v>0</v>
      </c>
      <c r="BZ152" s="391">
        <f t="shared" si="200"/>
        <v>0</v>
      </c>
      <c r="CA152" s="391">
        <f t="shared" si="200"/>
        <v>0</v>
      </c>
      <c r="CB152" s="391">
        <f t="shared" si="231"/>
        <v>0</v>
      </c>
      <c r="CC152" s="391">
        <f t="shared" si="231"/>
        <v>0</v>
      </c>
      <c r="CD152" s="392">
        <f t="shared" si="232"/>
        <v>0</v>
      </c>
      <c r="CE152" s="393">
        <f t="shared" si="233"/>
        <v>-360</v>
      </c>
      <c r="CF152" s="392">
        <f t="shared" si="283"/>
        <v>0</v>
      </c>
      <c r="CG152" s="392">
        <f t="shared" si="284"/>
        <v>0</v>
      </c>
      <c r="CH152" s="392">
        <f t="shared" si="285"/>
        <v>0</v>
      </c>
      <c r="CI152" s="392">
        <f t="shared" si="278"/>
        <v>0</v>
      </c>
      <c r="CJ152" s="392">
        <f t="shared" si="278"/>
        <v>0</v>
      </c>
      <c r="CK152" s="392">
        <f t="shared" si="278"/>
        <v>0</v>
      </c>
      <c r="CL152" s="392">
        <f t="shared" si="191"/>
        <v>0</v>
      </c>
      <c r="CM152" s="392">
        <f t="shared" si="234"/>
        <v>0</v>
      </c>
      <c r="CN152" s="392">
        <f t="shared" si="235"/>
        <v>0</v>
      </c>
      <c r="CO152" s="394">
        <f t="shared" si="236"/>
        <v>425.77591623036648</v>
      </c>
      <c r="CP152" s="394">
        <f t="shared" si="236"/>
        <v>186.47120418848166</v>
      </c>
      <c r="CQ152" s="395">
        <f t="shared" si="237"/>
        <v>1484</v>
      </c>
      <c r="CR152" s="394">
        <f t="shared" si="198"/>
        <v>0</v>
      </c>
      <c r="CS152" s="394">
        <f t="shared" si="198"/>
        <v>0</v>
      </c>
      <c r="CT152" s="394">
        <f t="shared" si="198"/>
        <v>407.64677137870854</v>
      </c>
      <c r="CU152" s="394">
        <f t="shared" si="198"/>
        <v>0</v>
      </c>
      <c r="CV152" s="394">
        <f t="shared" si="198"/>
        <v>0</v>
      </c>
      <c r="CW152" s="394">
        <f t="shared" si="198"/>
        <v>464.10610820244329</v>
      </c>
      <c r="CX152" s="396">
        <f t="shared" si="238"/>
        <v>0</v>
      </c>
      <c r="CY152" s="396">
        <f t="shared" si="238"/>
        <v>0</v>
      </c>
      <c r="CZ152" s="397">
        <f t="shared" si="239"/>
        <v>0</v>
      </c>
      <c r="DA152" s="397">
        <f t="shared" si="239"/>
        <v>0</v>
      </c>
      <c r="DB152" s="397">
        <f t="shared" si="239"/>
        <v>0</v>
      </c>
      <c r="DC152" s="397">
        <f t="shared" si="240"/>
        <v>0</v>
      </c>
      <c r="DD152" s="397">
        <f t="shared" si="196"/>
        <v>0</v>
      </c>
      <c r="DE152" s="397">
        <f t="shared" si="196"/>
        <v>0</v>
      </c>
      <c r="DF152" s="397">
        <f t="shared" si="196"/>
        <v>0</v>
      </c>
      <c r="DG152" s="397">
        <f t="shared" si="196"/>
        <v>0</v>
      </c>
      <c r="DH152" s="397">
        <f t="shared" si="196"/>
        <v>0</v>
      </c>
      <c r="DI152" s="398">
        <f t="shared" si="241"/>
        <v>0</v>
      </c>
      <c r="DJ152" s="398">
        <f t="shared" si="241"/>
        <v>0</v>
      </c>
      <c r="DK152" s="399">
        <f t="shared" si="242"/>
        <v>41.315183246073296</v>
      </c>
      <c r="DL152" s="399">
        <f t="shared" si="242"/>
        <v>18.094240837696333</v>
      </c>
      <c r="DM152" s="399">
        <f t="shared" si="242"/>
        <v>0</v>
      </c>
      <c r="DN152" s="399">
        <f t="shared" si="242"/>
        <v>0</v>
      </c>
      <c r="DO152" s="399">
        <f t="shared" si="243"/>
        <v>144</v>
      </c>
      <c r="DP152" s="399">
        <f t="shared" si="244"/>
        <v>39.556020942408381</v>
      </c>
      <c r="DQ152" s="399">
        <f t="shared" si="244"/>
        <v>0</v>
      </c>
      <c r="DR152" s="399">
        <f t="shared" si="244"/>
        <v>0</v>
      </c>
      <c r="DS152" s="399">
        <f t="shared" si="244"/>
        <v>45.03455497382199</v>
      </c>
      <c r="DT152" s="400">
        <f t="shared" si="245"/>
        <v>0</v>
      </c>
      <c r="DU152" s="400">
        <f t="shared" si="245"/>
        <v>0</v>
      </c>
      <c r="DV152" s="386">
        <f t="shared" si="197"/>
        <v>0</v>
      </c>
      <c r="DW152" s="386">
        <f t="shared" si="197"/>
        <v>0</v>
      </c>
      <c r="DX152" s="386">
        <f t="shared" si="197"/>
        <v>0</v>
      </c>
      <c r="DY152" s="386">
        <f t="shared" si="197"/>
        <v>0</v>
      </c>
      <c r="DZ152" s="386">
        <f t="shared" si="197"/>
        <v>0</v>
      </c>
      <c r="EA152" s="401">
        <f t="shared" si="246"/>
        <v>-787</v>
      </c>
      <c r="EB152" s="386">
        <f t="shared" si="247"/>
        <v>0</v>
      </c>
      <c r="EC152" s="386">
        <f t="shared" si="247"/>
        <v>0</v>
      </c>
      <c r="ED152" s="386">
        <f t="shared" si="247"/>
        <v>0</v>
      </c>
      <c r="EE152" s="385">
        <f t="shared" si="248"/>
        <v>0</v>
      </c>
      <c r="EF152" s="385">
        <f t="shared" si="248"/>
        <v>0</v>
      </c>
      <c r="EG152" s="402">
        <f t="shared" si="199"/>
        <v>338.91250047007378</v>
      </c>
      <c r="EH152" s="402">
        <f t="shared" si="199"/>
        <v>148.42883232266004</v>
      </c>
      <c r="EI152" s="402">
        <f t="shared" si="199"/>
        <v>0</v>
      </c>
      <c r="EJ152" s="402">
        <f t="shared" si="199"/>
        <v>0</v>
      </c>
      <c r="EK152" s="402">
        <f t="shared" si="199"/>
        <v>0</v>
      </c>
      <c r="EL152" s="402">
        <f t="shared" si="199"/>
        <v>324.48191954981519</v>
      </c>
      <c r="EM152" s="402">
        <f t="shared" si="249"/>
        <v>1181.2461239011695</v>
      </c>
      <c r="EN152" s="402">
        <f t="shared" si="250"/>
        <v>0</v>
      </c>
      <c r="EO152" s="402">
        <f t="shared" si="250"/>
        <v>369.42287155862061</v>
      </c>
      <c r="EP152" s="402">
        <f t="shared" si="251"/>
        <v>0</v>
      </c>
      <c r="EQ152" s="402">
        <f t="shared" si="252"/>
        <v>0</v>
      </c>
      <c r="ER152" s="394">
        <f t="shared" si="286"/>
        <v>5.4513089005235607</v>
      </c>
      <c r="ES152" s="394">
        <f t="shared" si="287"/>
        <v>2.3874345549738218</v>
      </c>
      <c r="ET152" s="394">
        <f t="shared" si="288"/>
        <v>0</v>
      </c>
      <c r="EU152" s="394">
        <f t="shared" si="279"/>
        <v>0</v>
      </c>
      <c r="EV152" s="394">
        <f t="shared" si="279"/>
        <v>0</v>
      </c>
      <c r="EW152" s="394">
        <f t="shared" si="279"/>
        <v>5.2191972076788833</v>
      </c>
      <c r="EX152" s="394">
        <f t="shared" si="192"/>
        <v>0</v>
      </c>
      <c r="EY152" s="403">
        <f t="shared" si="253"/>
        <v>19</v>
      </c>
      <c r="EZ152" s="394">
        <f t="shared" si="254"/>
        <v>5.9420593368237355</v>
      </c>
      <c r="FA152" s="396">
        <f t="shared" si="255"/>
        <v>0</v>
      </c>
      <c r="FB152" s="396">
        <f t="shared" si="255"/>
        <v>0</v>
      </c>
      <c r="FC152" s="404">
        <f t="shared" si="276"/>
        <v>0</v>
      </c>
      <c r="FD152" s="404">
        <f t="shared" si="276"/>
        <v>0</v>
      </c>
      <c r="FE152" s="404">
        <f t="shared" si="276"/>
        <v>0</v>
      </c>
      <c r="FF152" s="404">
        <f t="shared" si="276"/>
        <v>0</v>
      </c>
      <c r="FG152" s="404">
        <f t="shared" si="276"/>
        <v>0</v>
      </c>
      <c r="FH152" s="404">
        <f t="shared" si="201"/>
        <v>0</v>
      </c>
      <c r="FI152" s="404">
        <f t="shared" si="201"/>
        <v>0</v>
      </c>
      <c r="FJ152" s="404">
        <f t="shared" si="201"/>
        <v>0</v>
      </c>
      <c r="FK152" s="392">
        <f t="shared" si="256"/>
        <v>-896</v>
      </c>
      <c r="FL152" s="384">
        <f t="shared" si="257"/>
        <v>0</v>
      </c>
      <c r="FM152" s="384">
        <f t="shared" si="257"/>
        <v>0</v>
      </c>
      <c r="FN152" s="405">
        <f t="shared" si="189"/>
        <v>10.545091152962875</v>
      </c>
      <c r="FO152" s="405">
        <f t="shared" si="189"/>
        <v>4.6182880961881203</v>
      </c>
      <c r="FP152" s="405">
        <f t="shared" si="189"/>
        <v>0</v>
      </c>
      <c r="FQ152" s="405">
        <f t="shared" si="187"/>
        <v>0</v>
      </c>
      <c r="FR152" s="405">
        <f t="shared" si="187"/>
        <v>0</v>
      </c>
      <c r="FS152" s="405">
        <f t="shared" si="187"/>
        <v>10.096090921389031</v>
      </c>
      <c r="FT152" s="405">
        <f t="shared" si="187"/>
        <v>0</v>
      </c>
      <c r="FU152" s="405">
        <f t="shared" si="187"/>
        <v>0</v>
      </c>
      <c r="FV152" s="405">
        <f t="shared" si="187"/>
        <v>11.494405928290435</v>
      </c>
      <c r="FW152" s="397">
        <f t="shared" si="258"/>
        <v>148.08387609882817</v>
      </c>
      <c r="FX152" s="406">
        <f t="shared" si="259"/>
        <v>111.32999999999771</v>
      </c>
      <c r="FY152" s="331">
        <f t="shared" si="260"/>
        <v>111.32999999999771</v>
      </c>
      <c r="FZ152" s="382">
        <f t="shared" si="261"/>
        <v>2.2879476091475226E-12</v>
      </c>
      <c r="GA152" s="331">
        <f t="shared" si="262"/>
        <v>0</v>
      </c>
      <c r="GB152" s="407">
        <f t="shared" si="263"/>
        <v>0</v>
      </c>
      <c r="GC152" s="407">
        <f t="shared" si="264"/>
        <v>5.6843418860808015E-14</v>
      </c>
      <c r="GD152" s="407">
        <f t="shared" si="265"/>
        <v>0</v>
      </c>
      <c r="GE152" s="407">
        <f t="shared" si="266"/>
        <v>7.1054273576010019E-15</v>
      </c>
      <c r="GF152" s="407">
        <f t="shared" si="267"/>
        <v>0</v>
      </c>
      <c r="GG152" s="407">
        <f t="shared" si="268"/>
        <v>-1.1368683772161603E-13</v>
      </c>
      <c r="GH152" s="407">
        <f t="shared" si="269"/>
        <v>-1.7763568394002505E-15</v>
      </c>
      <c r="GI152" s="407">
        <f t="shared" si="270"/>
        <v>0</v>
      </c>
      <c r="GJ152">
        <f t="shared" si="271"/>
        <v>0</v>
      </c>
      <c r="GK152" s="382">
        <f t="shared" si="272"/>
        <v>-5.1514348342607263E-14</v>
      </c>
      <c r="GL152">
        <v>2</v>
      </c>
      <c r="GM152">
        <f t="shared" si="273"/>
        <v>0</v>
      </c>
      <c r="GN152">
        <f t="shared" si="273"/>
        <v>0</v>
      </c>
      <c r="GO152">
        <f t="shared" si="273"/>
        <v>1484</v>
      </c>
      <c r="GP152">
        <f t="shared" si="273"/>
        <v>0</v>
      </c>
      <c r="GQ152">
        <f t="shared" si="273"/>
        <v>144</v>
      </c>
      <c r="GR152">
        <f t="shared" si="202"/>
        <v>0</v>
      </c>
      <c r="GS152">
        <f t="shared" si="202"/>
        <v>1181.2461239011695</v>
      </c>
      <c r="GT152">
        <f t="shared" si="202"/>
        <v>19</v>
      </c>
      <c r="GU152">
        <f t="shared" si="202"/>
        <v>0</v>
      </c>
      <c r="GV152">
        <f t="shared" si="202"/>
        <v>148.08387609882817</v>
      </c>
    </row>
    <row r="153" spans="1:204" customFormat="1" x14ac:dyDescent="0.25">
      <c r="A153" s="378">
        <v>31056</v>
      </c>
      <c r="B153" s="32" t="s">
        <v>1286</v>
      </c>
      <c r="C153" t="s">
        <v>888</v>
      </c>
      <c r="D153">
        <v>2</v>
      </c>
      <c r="E153" s="379">
        <v>3233</v>
      </c>
      <c r="F153" s="379">
        <v>9353</v>
      </c>
      <c r="G153" s="379">
        <v>462</v>
      </c>
      <c r="H153" s="379">
        <v>0</v>
      </c>
      <c r="I153" s="379">
        <v>4645</v>
      </c>
      <c r="J153" s="379">
        <v>0</v>
      </c>
      <c r="K153" s="379">
        <v>818</v>
      </c>
      <c r="L153" s="379">
        <v>628</v>
      </c>
      <c r="M153" s="380">
        <v>8206.5480346438835</v>
      </c>
      <c r="N153" s="381">
        <f t="shared" si="203"/>
        <v>27345.548034643885</v>
      </c>
      <c r="O153" s="379">
        <v>3630</v>
      </c>
      <c r="P153" s="379">
        <v>9219</v>
      </c>
      <c r="Q153" s="379">
        <v>506</v>
      </c>
      <c r="R153" s="379">
        <v>0</v>
      </c>
      <c r="S153" s="379">
        <v>4560</v>
      </c>
      <c r="T153" s="379">
        <v>0</v>
      </c>
      <c r="U153" s="379">
        <v>585</v>
      </c>
      <c r="V153" s="379">
        <v>540</v>
      </c>
      <c r="W153" s="480">
        <f>(VLOOKUP(A153,'[1]floresta plant'!$A$4:$F$573,6,0))*1000</f>
        <v>5438.5535464772929</v>
      </c>
      <c r="X153" s="24">
        <f t="shared" si="204"/>
        <v>24478.553546477291</v>
      </c>
      <c r="Y153" s="53">
        <f t="shared" si="280"/>
        <v>44</v>
      </c>
      <c r="Z153" s="53">
        <f t="shared" si="281"/>
        <v>0</v>
      </c>
      <c r="AA153" s="53">
        <f t="shared" si="282"/>
        <v>-85</v>
      </c>
      <c r="AB153" s="53">
        <f t="shared" si="277"/>
        <v>0</v>
      </c>
      <c r="AC153" s="53">
        <f t="shared" si="277"/>
        <v>-233</v>
      </c>
      <c r="AD153" s="53">
        <f t="shared" si="277"/>
        <v>-88</v>
      </c>
      <c r="AE153" s="53">
        <f t="shared" si="190"/>
        <v>-2767.9944881665906</v>
      </c>
      <c r="AF153" s="53">
        <f t="shared" si="205"/>
        <v>-134</v>
      </c>
      <c r="AG153" s="53">
        <f t="shared" si="206"/>
        <v>397</v>
      </c>
      <c r="AH153" s="53">
        <f t="shared" si="207"/>
        <v>2898.8944881665943</v>
      </c>
      <c r="AI153" s="53">
        <f t="shared" si="274"/>
        <v>-2866.9944881665942</v>
      </c>
      <c r="AJ153" s="469">
        <v>0</v>
      </c>
      <c r="AK153" s="469">
        <v>0</v>
      </c>
      <c r="AL153" s="469">
        <v>31.9</v>
      </c>
      <c r="AM153" s="470">
        <f t="shared" si="208"/>
        <v>31.9</v>
      </c>
      <c r="AN153" s="53">
        <f t="shared" si="209"/>
        <v>2898.8944881665943</v>
      </c>
      <c r="AO153" s="382">
        <f t="shared" si="210"/>
        <v>3</v>
      </c>
      <c r="AP153">
        <v>2</v>
      </c>
      <c r="AQ153" s="383">
        <f t="shared" si="211"/>
        <v>441</v>
      </c>
      <c r="AR153" s="383">
        <f t="shared" si="212"/>
        <v>-3307.9944881665906</v>
      </c>
      <c r="AS153" s="383">
        <f t="shared" si="213"/>
        <v>44</v>
      </c>
      <c r="AT153" s="383">
        <f t="shared" si="214"/>
        <v>3307.9944881665906</v>
      </c>
      <c r="AU153" s="383">
        <f t="shared" si="215"/>
        <v>0</v>
      </c>
      <c r="AV153" s="383">
        <f t="shared" si="216"/>
        <v>1</v>
      </c>
      <c r="AW153" s="383">
        <f t="shared" si="217"/>
        <v>0</v>
      </c>
      <c r="AX153" s="383">
        <f t="shared" si="218"/>
        <v>1</v>
      </c>
      <c r="AY153" s="383">
        <f t="shared" si="219"/>
        <v>44</v>
      </c>
      <c r="AZ153">
        <f t="shared" si="220"/>
        <v>0</v>
      </c>
      <c r="BA153">
        <f t="shared" si="221"/>
        <v>0</v>
      </c>
      <c r="BB153" s="383">
        <f t="shared" si="222"/>
        <v>0</v>
      </c>
      <c r="BC153" s="384">
        <f t="shared" si="188"/>
        <v>44</v>
      </c>
      <c r="BD153" s="384">
        <f t="shared" si="188"/>
        <v>0</v>
      </c>
      <c r="BE153" s="384">
        <f t="shared" si="188"/>
        <v>2.5695326973507158E-2</v>
      </c>
      <c r="BF153" s="384">
        <f t="shared" si="186"/>
        <v>0</v>
      </c>
      <c r="BG153" s="384">
        <f t="shared" si="186"/>
        <v>7.0435425703849031E-2</v>
      </c>
      <c r="BH153" s="384">
        <f t="shared" si="186"/>
        <v>2.6602220866689764E-2</v>
      </c>
      <c r="BI153" s="384">
        <f t="shared" si="186"/>
        <v>0.83675909922713099</v>
      </c>
      <c r="BJ153" s="384">
        <f t="shared" si="186"/>
        <v>4.050792722882305E-2</v>
      </c>
      <c r="BK153" s="384">
        <f t="shared" si="186"/>
        <v>397</v>
      </c>
      <c r="BL153" s="474">
        <f t="shared" si="223"/>
        <v>3263.9944881665906</v>
      </c>
      <c r="BM153" s="409">
        <f t="shared" si="224"/>
        <v>2898.8944881665943</v>
      </c>
      <c r="BN153" s="473">
        <f t="shared" si="225"/>
        <v>397</v>
      </c>
      <c r="BO153" s="387">
        <f t="shared" si="226"/>
        <v>1</v>
      </c>
      <c r="BP153" s="387">
        <f t="shared" si="227"/>
        <v>0</v>
      </c>
      <c r="BQ153" s="388">
        <f t="shared" si="228"/>
        <v>0</v>
      </c>
      <c r="BR153" s="389">
        <f t="shared" si="229"/>
        <v>2866.9944881665906</v>
      </c>
      <c r="BS153" s="390">
        <f t="shared" si="230"/>
        <v>44</v>
      </c>
      <c r="BT153" s="391">
        <f t="shared" si="275"/>
        <v>0</v>
      </c>
      <c r="BU153" s="391">
        <f t="shared" si="275"/>
        <v>1.1305943868343149</v>
      </c>
      <c r="BV153" s="391">
        <f t="shared" si="275"/>
        <v>0</v>
      </c>
      <c r="BW153" s="391">
        <f t="shared" si="275"/>
        <v>3.0991587309693571</v>
      </c>
      <c r="BX153" s="391">
        <f t="shared" si="275"/>
        <v>1.1704977181343497</v>
      </c>
      <c r="BY153" s="391">
        <f t="shared" si="200"/>
        <v>36.817400365993763</v>
      </c>
      <c r="BZ153" s="391">
        <f t="shared" si="200"/>
        <v>1.7823487980682142</v>
      </c>
      <c r="CA153" s="391">
        <f t="shared" si="200"/>
        <v>0</v>
      </c>
      <c r="CB153" s="391">
        <f t="shared" si="231"/>
        <v>0</v>
      </c>
      <c r="CC153" s="391">
        <f t="shared" si="231"/>
        <v>0</v>
      </c>
      <c r="CD153" s="392">
        <f t="shared" si="232"/>
        <v>0</v>
      </c>
      <c r="CE153" s="393">
        <f t="shared" si="233"/>
        <v>0</v>
      </c>
      <c r="CF153" s="392">
        <f t="shared" si="283"/>
        <v>0</v>
      </c>
      <c r="CG153" s="392">
        <f t="shared" si="284"/>
        <v>0</v>
      </c>
      <c r="CH153" s="392">
        <f t="shared" si="285"/>
        <v>0</v>
      </c>
      <c r="CI153" s="392">
        <f t="shared" si="278"/>
        <v>0</v>
      </c>
      <c r="CJ153" s="392">
        <f t="shared" si="278"/>
        <v>0</v>
      </c>
      <c r="CK153" s="392">
        <f t="shared" si="278"/>
        <v>0</v>
      </c>
      <c r="CL153" s="392">
        <f t="shared" si="191"/>
        <v>0</v>
      </c>
      <c r="CM153" s="392">
        <f t="shared" si="234"/>
        <v>0</v>
      </c>
      <c r="CN153" s="392">
        <f t="shared" si="235"/>
        <v>0</v>
      </c>
      <c r="CO153" s="394">
        <f t="shared" si="236"/>
        <v>0</v>
      </c>
      <c r="CP153" s="394">
        <f t="shared" si="236"/>
        <v>0</v>
      </c>
      <c r="CQ153" s="395">
        <f t="shared" si="237"/>
        <v>-85</v>
      </c>
      <c r="CR153" s="394">
        <f t="shared" si="198"/>
        <v>0</v>
      </c>
      <c r="CS153" s="394">
        <f t="shared" si="198"/>
        <v>0</v>
      </c>
      <c r="CT153" s="394">
        <f t="shared" si="198"/>
        <v>0</v>
      </c>
      <c r="CU153" s="394">
        <f t="shared" ref="CU153:CW216" si="289">IF($CQ153&gt;0,IF(AE153&gt;0,0,$CQ153*BI153*$BO153),0)</f>
        <v>0</v>
      </c>
      <c r="CV153" s="394">
        <f t="shared" si="289"/>
        <v>0</v>
      </c>
      <c r="CW153" s="394">
        <f t="shared" si="289"/>
        <v>0</v>
      </c>
      <c r="CX153" s="396">
        <f t="shared" si="238"/>
        <v>0</v>
      </c>
      <c r="CY153" s="396">
        <f t="shared" si="238"/>
        <v>0</v>
      </c>
      <c r="CZ153" s="397">
        <f t="shared" si="239"/>
        <v>0</v>
      </c>
      <c r="DA153" s="397">
        <f t="shared" si="239"/>
        <v>0</v>
      </c>
      <c r="DB153" s="397">
        <f t="shared" si="239"/>
        <v>0</v>
      </c>
      <c r="DC153" s="397">
        <f t="shared" si="240"/>
        <v>0</v>
      </c>
      <c r="DD153" s="397">
        <f t="shared" si="196"/>
        <v>0</v>
      </c>
      <c r="DE153" s="397">
        <f t="shared" si="196"/>
        <v>0</v>
      </c>
      <c r="DF153" s="397">
        <f t="shared" si="196"/>
        <v>0</v>
      </c>
      <c r="DG153" s="397">
        <f t="shared" si="196"/>
        <v>0</v>
      </c>
      <c r="DH153" s="397">
        <f t="shared" si="196"/>
        <v>0</v>
      </c>
      <c r="DI153" s="398">
        <f t="shared" si="241"/>
        <v>0</v>
      </c>
      <c r="DJ153" s="398">
        <f t="shared" si="241"/>
        <v>0</v>
      </c>
      <c r="DK153" s="399">
        <f t="shared" si="242"/>
        <v>0</v>
      </c>
      <c r="DL153" s="399">
        <f t="shared" si="242"/>
        <v>0</v>
      </c>
      <c r="DM153" s="399">
        <f t="shared" si="242"/>
        <v>0</v>
      </c>
      <c r="DN153" s="399">
        <f t="shared" si="242"/>
        <v>0</v>
      </c>
      <c r="DO153" s="399">
        <f t="shared" si="243"/>
        <v>-233</v>
      </c>
      <c r="DP153" s="399">
        <f t="shared" si="244"/>
        <v>0</v>
      </c>
      <c r="DQ153" s="399">
        <f t="shared" si="244"/>
        <v>0</v>
      </c>
      <c r="DR153" s="399">
        <f t="shared" si="244"/>
        <v>0</v>
      </c>
      <c r="DS153" s="399">
        <f t="shared" si="244"/>
        <v>0</v>
      </c>
      <c r="DT153" s="400">
        <f t="shared" si="245"/>
        <v>0</v>
      </c>
      <c r="DU153" s="400">
        <f t="shared" si="245"/>
        <v>0</v>
      </c>
      <c r="DV153" s="386">
        <f t="shared" si="197"/>
        <v>0</v>
      </c>
      <c r="DW153" s="386">
        <f t="shared" si="197"/>
        <v>0</v>
      </c>
      <c r="DX153" s="386">
        <f t="shared" si="197"/>
        <v>0</v>
      </c>
      <c r="DY153" s="386">
        <f t="shared" si="197"/>
        <v>0</v>
      </c>
      <c r="DZ153" s="386">
        <f t="shared" si="197"/>
        <v>0</v>
      </c>
      <c r="EA153" s="401">
        <f t="shared" si="246"/>
        <v>-88</v>
      </c>
      <c r="EB153" s="386">
        <f t="shared" si="247"/>
        <v>0</v>
      </c>
      <c r="EC153" s="386">
        <f t="shared" si="247"/>
        <v>0</v>
      </c>
      <c r="ED153" s="386">
        <f t="shared" si="247"/>
        <v>0</v>
      </c>
      <c r="EE153" s="385">
        <f t="shared" si="248"/>
        <v>0</v>
      </c>
      <c r="EF153" s="385">
        <f t="shared" si="248"/>
        <v>0</v>
      </c>
      <c r="EG153" s="402">
        <f t="shared" si="199"/>
        <v>0</v>
      </c>
      <c r="EH153" s="402">
        <f t="shared" si="199"/>
        <v>0</v>
      </c>
      <c r="EI153" s="402">
        <f t="shared" si="199"/>
        <v>0</v>
      </c>
      <c r="EJ153" s="402">
        <f t="shared" ref="EJ153:EL216" si="290">IF($EM153&gt;0,IF(AB153&gt;0,0,$EM153*BF153*$BO153),0)</f>
        <v>0</v>
      </c>
      <c r="EK153" s="402">
        <f t="shared" si="290"/>
        <v>0</v>
      </c>
      <c r="EL153" s="402">
        <f t="shared" si="290"/>
        <v>0</v>
      </c>
      <c r="EM153" s="402">
        <f t="shared" si="249"/>
        <v>-2767.9944881665906</v>
      </c>
      <c r="EN153" s="402">
        <f t="shared" si="250"/>
        <v>0</v>
      </c>
      <c r="EO153" s="402">
        <f t="shared" si="250"/>
        <v>0</v>
      </c>
      <c r="EP153" s="402">
        <f t="shared" si="251"/>
        <v>0</v>
      </c>
      <c r="EQ153" s="402">
        <f t="shared" si="252"/>
        <v>0</v>
      </c>
      <c r="ER153" s="394">
        <f t="shared" si="286"/>
        <v>0</v>
      </c>
      <c r="ES153" s="394">
        <f t="shared" si="287"/>
        <v>0</v>
      </c>
      <c r="ET153" s="394">
        <f t="shared" si="288"/>
        <v>0</v>
      </c>
      <c r="EU153" s="394">
        <f t="shared" si="279"/>
        <v>0</v>
      </c>
      <c r="EV153" s="394">
        <f t="shared" si="279"/>
        <v>0</v>
      </c>
      <c r="EW153" s="394">
        <f t="shared" si="279"/>
        <v>0</v>
      </c>
      <c r="EX153" s="394">
        <f t="shared" si="192"/>
        <v>0</v>
      </c>
      <c r="EY153" s="403">
        <f t="shared" si="253"/>
        <v>-134</v>
      </c>
      <c r="EZ153" s="394">
        <f t="shared" si="254"/>
        <v>0</v>
      </c>
      <c r="FA153" s="396">
        <f t="shared" si="255"/>
        <v>0</v>
      </c>
      <c r="FB153" s="396">
        <f t="shared" si="255"/>
        <v>0</v>
      </c>
      <c r="FC153" s="404">
        <f t="shared" si="276"/>
        <v>0</v>
      </c>
      <c r="FD153" s="404">
        <f t="shared" si="276"/>
        <v>0</v>
      </c>
      <c r="FE153" s="404">
        <f t="shared" si="276"/>
        <v>10.201044808482342</v>
      </c>
      <c r="FF153" s="404">
        <f t="shared" si="276"/>
        <v>0</v>
      </c>
      <c r="FG153" s="404">
        <f t="shared" si="276"/>
        <v>27.962864004428067</v>
      </c>
      <c r="FH153" s="404">
        <f t="shared" si="201"/>
        <v>10.561081684075836</v>
      </c>
      <c r="FI153" s="404">
        <f t="shared" si="201"/>
        <v>332.19336239317101</v>
      </c>
      <c r="FJ153" s="404">
        <f t="shared" si="201"/>
        <v>16.081647109842752</v>
      </c>
      <c r="FK153" s="392">
        <f t="shared" si="256"/>
        <v>397</v>
      </c>
      <c r="FL153" s="384">
        <f t="shared" si="257"/>
        <v>0</v>
      </c>
      <c r="FM153" s="384">
        <f t="shared" si="257"/>
        <v>0</v>
      </c>
      <c r="FN153" s="405">
        <f t="shared" si="189"/>
        <v>0</v>
      </c>
      <c r="FO153" s="405">
        <f t="shared" si="189"/>
        <v>0</v>
      </c>
      <c r="FP153" s="405">
        <f t="shared" si="189"/>
        <v>73.668360804683346</v>
      </c>
      <c r="FQ153" s="405">
        <f t="shared" si="187"/>
        <v>0</v>
      </c>
      <c r="FR153" s="405">
        <f t="shared" si="187"/>
        <v>201.93797726460258</v>
      </c>
      <c r="FS153" s="405">
        <f t="shared" si="187"/>
        <v>76.268420597789813</v>
      </c>
      <c r="FT153" s="405">
        <f t="shared" si="187"/>
        <v>2398.9837254074259</v>
      </c>
      <c r="FU153" s="405">
        <f t="shared" si="187"/>
        <v>116.13600409208904</v>
      </c>
      <c r="FV153" s="405">
        <f t="shared" si="187"/>
        <v>0</v>
      </c>
      <c r="FW153" s="397">
        <f t="shared" si="258"/>
        <v>2898.8944881665943</v>
      </c>
      <c r="FX153" s="406">
        <f t="shared" si="259"/>
        <v>31.900000000003729</v>
      </c>
      <c r="FY153" s="331">
        <f t="shared" si="260"/>
        <v>31.900000000003729</v>
      </c>
      <c r="FZ153" s="382">
        <f t="shared" si="261"/>
        <v>-3.730349362740526E-12</v>
      </c>
      <c r="GA153" s="331">
        <f t="shared" si="262"/>
        <v>0</v>
      </c>
      <c r="GB153" s="407">
        <f t="shared" si="263"/>
        <v>0</v>
      </c>
      <c r="GC153" s="407">
        <f t="shared" si="264"/>
        <v>0</v>
      </c>
      <c r="GD153" s="407">
        <f t="shared" si="265"/>
        <v>0</v>
      </c>
      <c r="GE153" s="407">
        <f t="shared" si="266"/>
        <v>0</v>
      </c>
      <c r="GF153" s="407">
        <f t="shared" si="267"/>
        <v>0</v>
      </c>
      <c r="GG153" s="407">
        <f t="shared" si="268"/>
        <v>0</v>
      </c>
      <c r="GH153" s="407">
        <f t="shared" si="269"/>
        <v>0</v>
      </c>
      <c r="GI153" s="407">
        <f t="shared" si="270"/>
        <v>-5.6843418860808015E-14</v>
      </c>
      <c r="GJ153">
        <f t="shared" si="271"/>
        <v>0</v>
      </c>
      <c r="GK153" s="382">
        <f t="shared" si="272"/>
        <v>-5.6843418860808015E-14</v>
      </c>
      <c r="GL153">
        <v>2</v>
      </c>
      <c r="GM153">
        <f t="shared" si="273"/>
        <v>44</v>
      </c>
      <c r="GN153">
        <f t="shared" si="273"/>
        <v>0</v>
      </c>
      <c r="GO153">
        <f t="shared" si="273"/>
        <v>0</v>
      </c>
      <c r="GP153">
        <f t="shared" si="273"/>
        <v>0</v>
      </c>
      <c r="GQ153">
        <f t="shared" si="273"/>
        <v>0</v>
      </c>
      <c r="GR153">
        <f t="shared" si="202"/>
        <v>0</v>
      </c>
      <c r="GS153">
        <f t="shared" si="202"/>
        <v>0</v>
      </c>
      <c r="GT153">
        <f t="shared" si="202"/>
        <v>0</v>
      </c>
      <c r="GU153">
        <f t="shared" si="202"/>
        <v>397</v>
      </c>
      <c r="GV153">
        <f t="shared" si="202"/>
        <v>2898.8944881665943</v>
      </c>
    </row>
    <row r="154" spans="1:204" customFormat="1" x14ac:dyDescent="0.25">
      <c r="A154" s="378">
        <v>31057</v>
      </c>
      <c r="B154" s="32" t="s">
        <v>1287</v>
      </c>
      <c r="C154" t="s">
        <v>888</v>
      </c>
      <c r="D154">
        <v>2</v>
      </c>
      <c r="E154" s="379">
        <v>410</v>
      </c>
      <c r="F154" s="379">
        <v>23638</v>
      </c>
      <c r="G154" s="379">
        <v>202</v>
      </c>
      <c r="H154" s="379">
        <v>930</v>
      </c>
      <c r="I154" s="379">
        <v>18650</v>
      </c>
      <c r="J154" s="379">
        <v>0</v>
      </c>
      <c r="K154" s="379">
        <v>1170</v>
      </c>
      <c r="L154" s="379">
        <v>2780</v>
      </c>
      <c r="M154" s="380">
        <v>3816.2092933103991</v>
      </c>
      <c r="N154" s="381">
        <f t="shared" si="203"/>
        <v>51596.2092933104</v>
      </c>
      <c r="O154" s="379">
        <v>222</v>
      </c>
      <c r="P154" s="379">
        <v>26360</v>
      </c>
      <c r="Q154" s="379">
        <v>200</v>
      </c>
      <c r="R154" s="379">
        <v>0</v>
      </c>
      <c r="S154" s="379">
        <v>17060</v>
      </c>
      <c r="T154" s="379">
        <v>0</v>
      </c>
      <c r="U154" s="379">
        <v>655</v>
      </c>
      <c r="V154" s="379">
        <v>2210</v>
      </c>
      <c r="W154" s="480">
        <f>(VLOOKUP(A154,'[1]floresta plant'!$A$4:$F$573,6,0))*1000</f>
        <v>1265.9366476670289</v>
      </c>
      <c r="X154" s="24">
        <f t="shared" si="204"/>
        <v>47972.936647667026</v>
      </c>
      <c r="Y154" s="53">
        <f t="shared" si="280"/>
        <v>-2</v>
      </c>
      <c r="Z154" s="53">
        <f t="shared" si="281"/>
        <v>-930</v>
      </c>
      <c r="AA154" s="53">
        <f t="shared" si="282"/>
        <v>-1590</v>
      </c>
      <c r="AB154" s="53">
        <f t="shared" si="277"/>
        <v>0</v>
      </c>
      <c r="AC154" s="53">
        <f t="shared" si="277"/>
        <v>-515</v>
      </c>
      <c r="AD154" s="53">
        <f t="shared" si="277"/>
        <v>-570</v>
      </c>
      <c r="AE154" s="53">
        <f t="shared" si="190"/>
        <v>-2550.2726456433702</v>
      </c>
      <c r="AF154" s="53">
        <f t="shared" si="205"/>
        <v>2722</v>
      </c>
      <c r="AG154" s="53">
        <f t="shared" si="206"/>
        <v>-188</v>
      </c>
      <c r="AH154" s="53">
        <f t="shared" si="207"/>
        <v>3638.302645643374</v>
      </c>
      <c r="AI154" s="53">
        <f t="shared" si="274"/>
        <v>-3623.2726456433738</v>
      </c>
      <c r="AJ154" s="469">
        <v>0</v>
      </c>
      <c r="AK154" s="469">
        <v>0</v>
      </c>
      <c r="AL154" s="469">
        <v>15.03</v>
      </c>
      <c r="AM154" s="470">
        <f t="shared" si="208"/>
        <v>15.03</v>
      </c>
      <c r="AN154" s="53">
        <f t="shared" si="209"/>
        <v>3638.302645643374</v>
      </c>
      <c r="AO154" s="382">
        <f t="shared" si="210"/>
        <v>3</v>
      </c>
      <c r="AP154">
        <v>2</v>
      </c>
      <c r="AQ154" s="383">
        <f t="shared" si="211"/>
        <v>2722</v>
      </c>
      <c r="AR154" s="383">
        <f t="shared" si="212"/>
        <v>-6345.2726456433702</v>
      </c>
      <c r="AS154" s="383">
        <f t="shared" si="213"/>
        <v>0</v>
      </c>
      <c r="AT154" s="383">
        <f t="shared" si="214"/>
        <v>6343.2726456433702</v>
      </c>
      <c r="AU154" s="383">
        <f t="shared" si="215"/>
        <v>0</v>
      </c>
      <c r="AV154" s="383">
        <f t="shared" si="216"/>
        <v>1</v>
      </c>
      <c r="AW154" s="383">
        <f t="shared" si="217"/>
        <v>0</v>
      </c>
      <c r="AX154" s="383">
        <f t="shared" si="218"/>
        <v>1</v>
      </c>
      <c r="AY154" s="383">
        <f t="shared" si="219"/>
        <v>0</v>
      </c>
      <c r="AZ154">
        <f t="shared" si="220"/>
        <v>0</v>
      </c>
      <c r="BA154">
        <f t="shared" si="221"/>
        <v>0</v>
      </c>
      <c r="BB154" s="383">
        <f t="shared" si="222"/>
        <v>0</v>
      </c>
      <c r="BC154" s="384">
        <f t="shared" si="188"/>
        <v>3.151952818565155E-4</v>
      </c>
      <c r="BD154" s="384">
        <f t="shared" si="188"/>
        <v>0.14656580606327971</v>
      </c>
      <c r="BE154" s="384">
        <f t="shared" si="188"/>
        <v>0.25058024907592985</v>
      </c>
      <c r="BF154" s="384">
        <f t="shared" si="186"/>
        <v>0</v>
      </c>
      <c r="BG154" s="384">
        <f t="shared" si="186"/>
        <v>8.1162785078052746E-2</v>
      </c>
      <c r="BH154" s="384">
        <f t="shared" si="186"/>
        <v>8.9830655329106918E-2</v>
      </c>
      <c r="BI154" s="384">
        <f t="shared" si="186"/>
        <v>0.4019169526772618</v>
      </c>
      <c r="BJ154" s="384">
        <f t="shared" si="186"/>
        <v>2722</v>
      </c>
      <c r="BK154" s="384">
        <f t="shared" si="186"/>
        <v>2.962835649451246E-2</v>
      </c>
      <c r="BL154" s="474">
        <f t="shared" si="223"/>
        <v>6345.2726456433702</v>
      </c>
      <c r="BM154" s="409">
        <f t="shared" si="224"/>
        <v>3638.302645643374</v>
      </c>
      <c r="BN154" s="473">
        <f t="shared" si="225"/>
        <v>2722</v>
      </c>
      <c r="BO154" s="387">
        <f t="shared" si="226"/>
        <v>1</v>
      </c>
      <c r="BP154" s="387">
        <f t="shared" si="227"/>
        <v>0</v>
      </c>
      <c r="BQ154" s="388">
        <f t="shared" si="228"/>
        <v>0</v>
      </c>
      <c r="BR154" s="389">
        <f t="shared" si="229"/>
        <v>3623.2726456433702</v>
      </c>
      <c r="BS154" s="390">
        <f t="shared" si="230"/>
        <v>-2</v>
      </c>
      <c r="BT154" s="391">
        <f t="shared" si="275"/>
        <v>0</v>
      </c>
      <c r="BU154" s="391">
        <f t="shared" si="275"/>
        <v>0</v>
      </c>
      <c r="BV154" s="391">
        <f t="shared" si="275"/>
        <v>0</v>
      </c>
      <c r="BW154" s="391">
        <f t="shared" si="275"/>
        <v>0</v>
      </c>
      <c r="BX154" s="391">
        <f t="shared" si="275"/>
        <v>0</v>
      </c>
      <c r="BY154" s="391">
        <f t="shared" si="200"/>
        <v>0</v>
      </c>
      <c r="BZ154" s="391">
        <f t="shared" si="200"/>
        <v>0</v>
      </c>
      <c r="CA154" s="391">
        <f t="shared" si="200"/>
        <v>0</v>
      </c>
      <c r="CB154" s="391">
        <f t="shared" si="231"/>
        <v>0</v>
      </c>
      <c r="CC154" s="391">
        <f t="shared" si="231"/>
        <v>0</v>
      </c>
      <c r="CD154" s="392">
        <f t="shared" si="232"/>
        <v>0</v>
      </c>
      <c r="CE154" s="393">
        <f t="shared" si="233"/>
        <v>-930</v>
      </c>
      <c r="CF154" s="392">
        <f t="shared" si="283"/>
        <v>0</v>
      </c>
      <c r="CG154" s="392">
        <f t="shared" si="284"/>
        <v>0</v>
      </c>
      <c r="CH154" s="392">
        <f t="shared" si="285"/>
        <v>0</v>
      </c>
      <c r="CI154" s="392">
        <f t="shared" si="278"/>
        <v>0</v>
      </c>
      <c r="CJ154" s="392">
        <f t="shared" si="278"/>
        <v>0</v>
      </c>
      <c r="CK154" s="392">
        <f t="shared" si="278"/>
        <v>0</v>
      </c>
      <c r="CL154" s="392">
        <f t="shared" si="191"/>
        <v>0</v>
      </c>
      <c r="CM154" s="392">
        <f t="shared" si="234"/>
        <v>0</v>
      </c>
      <c r="CN154" s="392">
        <f t="shared" si="235"/>
        <v>0</v>
      </c>
      <c r="CO154" s="394">
        <f t="shared" si="236"/>
        <v>0</v>
      </c>
      <c r="CP154" s="394">
        <f t="shared" si="236"/>
        <v>0</v>
      </c>
      <c r="CQ154" s="395">
        <f t="shared" si="237"/>
        <v>-1590</v>
      </c>
      <c r="CR154" s="394">
        <f t="shared" ref="CR154:CW217" si="291">IF($CQ154&gt;0,IF(AB154&gt;0,0,$CQ154*BF154*$BO154),0)</f>
        <v>0</v>
      </c>
      <c r="CS154" s="394">
        <f t="shared" si="291"/>
        <v>0</v>
      </c>
      <c r="CT154" s="394">
        <f t="shared" si="291"/>
        <v>0</v>
      </c>
      <c r="CU154" s="394">
        <f t="shared" si="289"/>
        <v>0</v>
      </c>
      <c r="CV154" s="394">
        <f t="shared" si="289"/>
        <v>0</v>
      </c>
      <c r="CW154" s="394">
        <f t="shared" si="289"/>
        <v>0</v>
      </c>
      <c r="CX154" s="396">
        <f t="shared" si="238"/>
        <v>0</v>
      </c>
      <c r="CY154" s="396">
        <f t="shared" si="238"/>
        <v>0</v>
      </c>
      <c r="CZ154" s="397">
        <f t="shared" si="239"/>
        <v>0</v>
      </c>
      <c r="DA154" s="397">
        <f t="shared" si="239"/>
        <v>0</v>
      </c>
      <c r="DB154" s="397">
        <f t="shared" si="239"/>
        <v>0</v>
      </c>
      <c r="DC154" s="397">
        <f t="shared" si="240"/>
        <v>0</v>
      </c>
      <c r="DD154" s="397">
        <f t="shared" si="196"/>
        <v>0</v>
      </c>
      <c r="DE154" s="397">
        <f t="shared" si="196"/>
        <v>0</v>
      </c>
      <c r="DF154" s="397">
        <f t="shared" si="196"/>
        <v>0</v>
      </c>
      <c r="DG154" s="397">
        <f t="shared" si="196"/>
        <v>0</v>
      </c>
      <c r="DH154" s="397">
        <f t="shared" si="196"/>
        <v>0</v>
      </c>
      <c r="DI154" s="398">
        <f t="shared" si="241"/>
        <v>0</v>
      </c>
      <c r="DJ154" s="398">
        <f t="shared" si="241"/>
        <v>0</v>
      </c>
      <c r="DK154" s="399">
        <f t="shared" si="242"/>
        <v>0</v>
      </c>
      <c r="DL154" s="399">
        <f t="shared" si="242"/>
        <v>0</v>
      </c>
      <c r="DM154" s="399">
        <f t="shared" si="242"/>
        <v>0</v>
      </c>
      <c r="DN154" s="399">
        <f t="shared" si="242"/>
        <v>0</v>
      </c>
      <c r="DO154" s="399">
        <f t="shared" si="243"/>
        <v>-515</v>
      </c>
      <c r="DP154" s="399">
        <f t="shared" si="244"/>
        <v>0</v>
      </c>
      <c r="DQ154" s="399">
        <f t="shared" si="244"/>
        <v>0</v>
      </c>
      <c r="DR154" s="399">
        <f t="shared" si="244"/>
        <v>0</v>
      </c>
      <c r="DS154" s="399">
        <f t="shared" si="244"/>
        <v>0</v>
      </c>
      <c r="DT154" s="400">
        <f t="shared" si="245"/>
        <v>0</v>
      </c>
      <c r="DU154" s="400">
        <f t="shared" si="245"/>
        <v>0</v>
      </c>
      <c r="DV154" s="386">
        <f t="shared" si="197"/>
        <v>0</v>
      </c>
      <c r="DW154" s="386">
        <f t="shared" si="197"/>
        <v>0</v>
      </c>
      <c r="DX154" s="386">
        <f t="shared" si="197"/>
        <v>0</v>
      </c>
      <c r="DY154" s="386">
        <f t="shared" si="197"/>
        <v>0</v>
      </c>
      <c r="DZ154" s="386">
        <f t="shared" si="197"/>
        <v>0</v>
      </c>
      <c r="EA154" s="401">
        <f t="shared" si="246"/>
        <v>-570</v>
      </c>
      <c r="EB154" s="386">
        <f t="shared" si="247"/>
        <v>0</v>
      </c>
      <c r="EC154" s="386">
        <f t="shared" si="247"/>
        <v>0</v>
      </c>
      <c r="ED154" s="386">
        <f t="shared" si="247"/>
        <v>0</v>
      </c>
      <c r="EE154" s="385">
        <f t="shared" si="248"/>
        <v>0</v>
      </c>
      <c r="EF154" s="385">
        <f t="shared" si="248"/>
        <v>0</v>
      </c>
      <c r="EG154" s="402">
        <f t="shared" ref="EG154:EL217" si="292">IF($EM154&gt;0,IF(Y154&gt;0,0,$EM154*BC154*$BO154),0)</f>
        <v>0</v>
      </c>
      <c r="EH154" s="402">
        <f t="shared" si="292"/>
        <v>0</v>
      </c>
      <c r="EI154" s="402">
        <f t="shared" si="292"/>
        <v>0</v>
      </c>
      <c r="EJ154" s="402">
        <f t="shared" si="290"/>
        <v>0</v>
      </c>
      <c r="EK154" s="402">
        <f t="shared" si="290"/>
        <v>0</v>
      </c>
      <c r="EL154" s="402">
        <f t="shared" si="290"/>
        <v>0</v>
      </c>
      <c r="EM154" s="402">
        <f t="shared" si="249"/>
        <v>-2550.2726456433702</v>
      </c>
      <c r="EN154" s="402">
        <f t="shared" si="250"/>
        <v>0</v>
      </c>
      <c r="EO154" s="402">
        <f t="shared" si="250"/>
        <v>0</v>
      </c>
      <c r="EP154" s="402">
        <f t="shared" si="251"/>
        <v>0</v>
      </c>
      <c r="EQ154" s="402">
        <f t="shared" si="252"/>
        <v>0</v>
      </c>
      <c r="ER154" s="394">
        <f t="shared" si="286"/>
        <v>0.85796155721343514</v>
      </c>
      <c r="ES154" s="394">
        <f t="shared" si="287"/>
        <v>398.95212410424739</v>
      </c>
      <c r="ET154" s="394">
        <f t="shared" si="288"/>
        <v>682.07943798468102</v>
      </c>
      <c r="EU154" s="394">
        <f t="shared" si="279"/>
        <v>0</v>
      </c>
      <c r="EV154" s="394">
        <f t="shared" si="279"/>
        <v>220.92510098245958</v>
      </c>
      <c r="EW154" s="394">
        <f t="shared" si="279"/>
        <v>244.51904380582903</v>
      </c>
      <c r="EX154" s="394">
        <f t="shared" si="192"/>
        <v>1094.0179451875067</v>
      </c>
      <c r="EY154" s="403">
        <f t="shared" si="253"/>
        <v>2722</v>
      </c>
      <c r="EZ154" s="394">
        <f t="shared" si="254"/>
        <v>80.648386378062924</v>
      </c>
      <c r="FA154" s="396">
        <f t="shared" si="255"/>
        <v>0</v>
      </c>
      <c r="FB154" s="396">
        <f t="shared" si="255"/>
        <v>0</v>
      </c>
      <c r="FC154" s="404">
        <f t="shared" si="276"/>
        <v>0</v>
      </c>
      <c r="FD154" s="404">
        <f t="shared" si="276"/>
        <v>0</v>
      </c>
      <c r="FE154" s="404">
        <f t="shared" si="276"/>
        <v>0</v>
      </c>
      <c r="FF154" s="404">
        <f t="shared" si="276"/>
        <v>0</v>
      </c>
      <c r="FG154" s="404">
        <f t="shared" si="276"/>
        <v>0</v>
      </c>
      <c r="FH154" s="404">
        <f t="shared" si="201"/>
        <v>0</v>
      </c>
      <c r="FI154" s="404">
        <f t="shared" si="201"/>
        <v>0</v>
      </c>
      <c r="FJ154" s="404">
        <f t="shared" si="201"/>
        <v>0</v>
      </c>
      <c r="FK154" s="392">
        <f t="shared" si="256"/>
        <v>-188</v>
      </c>
      <c r="FL154" s="384">
        <f t="shared" si="257"/>
        <v>0</v>
      </c>
      <c r="FM154" s="384">
        <f t="shared" si="257"/>
        <v>0</v>
      </c>
      <c r="FN154" s="405">
        <f t="shared" si="189"/>
        <v>1.1420384427865646</v>
      </c>
      <c r="FO154" s="405">
        <f t="shared" si="189"/>
        <v>531.04787589575255</v>
      </c>
      <c r="FP154" s="405">
        <f t="shared" si="189"/>
        <v>907.92056201531898</v>
      </c>
      <c r="FQ154" s="405">
        <f t="shared" si="187"/>
        <v>0</v>
      </c>
      <c r="FR154" s="405">
        <f t="shared" si="187"/>
        <v>294.07489901754042</v>
      </c>
      <c r="FS154" s="405">
        <f t="shared" si="187"/>
        <v>325.48095619417091</v>
      </c>
      <c r="FT154" s="405">
        <f t="shared" si="187"/>
        <v>1456.2547004558635</v>
      </c>
      <c r="FU154" s="405">
        <f t="shared" si="187"/>
        <v>0</v>
      </c>
      <c r="FV154" s="405">
        <f t="shared" si="187"/>
        <v>107.35161362193709</v>
      </c>
      <c r="FW154" s="397">
        <f t="shared" si="258"/>
        <v>3638.302645643374</v>
      </c>
      <c r="FX154" s="406">
        <f t="shared" si="259"/>
        <v>15.030000000003383</v>
      </c>
      <c r="FY154" s="331">
        <f t="shared" si="260"/>
        <v>15.030000000003383</v>
      </c>
      <c r="FZ154" s="382">
        <f t="shared" si="261"/>
        <v>-3.3839597790574771E-12</v>
      </c>
      <c r="GA154" s="331">
        <f t="shared" si="262"/>
        <v>0</v>
      </c>
      <c r="GB154" s="407">
        <f t="shared" si="263"/>
        <v>0</v>
      </c>
      <c r="GC154" s="407">
        <f t="shared" si="264"/>
        <v>0</v>
      </c>
      <c r="GD154" s="407">
        <f t="shared" si="265"/>
        <v>0</v>
      </c>
      <c r="GE154" s="407">
        <f t="shared" si="266"/>
        <v>0</v>
      </c>
      <c r="GF154" s="407">
        <f t="shared" si="267"/>
        <v>0</v>
      </c>
      <c r="GG154" s="407">
        <f t="shared" si="268"/>
        <v>0</v>
      </c>
      <c r="GH154" s="407">
        <f t="shared" si="269"/>
        <v>0</v>
      </c>
      <c r="GI154" s="407">
        <f t="shared" si="270"/>
        <v>0</v>
      </c>
      <c r="GJ154">
        <f t="shared" si="271"/>
        <v>0</v>
      </c>
      <c r="GK154" s="382">
        <f t="shared" si="272"/>
        <v>0</v>
      </c>
      <c r="GL154">
        <v>2</v>
      </c>
      <c r="GM154">
        <f t="shared" si="273"/>
        <v>0</v>
      </c>
      <c r="GN154">
        <f t="shared" si="273"/>
        <v>0</v>
      </c>
      <c r="GO154">
        <f t="shared" si="273"/>
        <v>0</v>
      </c>
      <c r="GP154">
        <f t="shared" si="273"/>
        <v>0</v>
      </c>
      <c r="GQ154">
        <f t="shared" si="273"/>
        <v>0</v>
      </c>
      <c r="GR154">
        <f t="shared" si="202"/>
        <v>0</v>
      </c>
      <c r="GS154">
        <f t="shared" si="202"/>
        <v>0</v>
      </c>
      <c r="GT154">
        <f t="shared" si="202"/>
        <v>2722</v>
      </c>
      <c r="GU154">
        <f t="shared" si="202"/>
        <v>0</v>
      </c>
      <c r="GV154">
        <f t="shared" si="202"/>
        <v>3638.302645643374</v>
      </c>
    </row>
    <row r="155" spans="1:204" customFormat="1" x14ac:dyDescent="0.25">
      <c r="A155" s="378">
        <v>31058</v>
      </c>
      <c r="B155" s="32" t="s">
        <v>1288</v>
      </c>
      <c r="C155" t="s">
        <v>888</v>
      </c>
      <c r="D155">
        <v>2</v>
      </c>
      <c r="E155" s="379">
        <v>759</v>
      </c>
      <c r="F155" s="379">
        <v>2789</v>
      </c>
      <c r="G155" s="379">
        <v>913</v>
      </c>
      <c r="H155" s="379">
        <v>1930</v>
      </c>
      <c r="I155" s="379">
        <v>26530</v>
      </c>
      <c r="J155" s="379">
        <v>0</v>
      </c>
      <c r="K155" s="379">
        <v>1100</v>
      </c>
      <c r="L155" s="379">
        <v>5985</v>
      </c>
      <c r="M155" s="380">
        <v>2178.0016433434612</v>
      </c>
      <c r="N155" s="381">
        <f t="shared" si="203"/>
        <v>42184.001643343465</v>
      </c>
      <c r="O155" s="379">
        <v>405</v>
      </c>
      <c r="P155" s="379">
        <v>3405</v>
      </c>
      <c r="Q155" s="379">
        <v>1097</v>
      </c>
      <c r="R155" s="379">
        <v>890</v>
      </c>
      <c r="S155" s="379">
        <v>25620</v>
      </c>
      <c r="T155" s="379">
        <v>0</v>
      </c>
      <c r="U155" s="379">
        <v>1045</v>
      </c>
      <c r="V155" s="379">
        <v>5835</v>
      </c>
      <c r="W155" s="480">
        <f>(VLOOKUP(A155,'[1]floresta plant'!$A$4:$F$573,6,0))*1000</f>
        <v>1157.7266678665221</v>
      </c>
      <c r="X155" s="24">
        <f t="shared" si="204"/>
        <v>39454.726667866526</v>
      </c>
      <c r="Y155" s="53">
        <f t="shared" si="280"/>
        <v>184</v>
      </c>
      <c r="Z155" s="53">
        <f t="shared" si="281"/>
        <v>-1040</v>
      </c>
      <c r="AA155" s="53">
        <f t="shared" si="282"/>
        <v>-910</v>
      </c>
      <c r="AB155" s="53">
        <f t="shared" si="277"/>
        <v>0</v>
      </c>
      <c r="AC155" s="53">
        <f t="shared" si="277"/>
        <v>-55</v>
      </c>
      <c r="AD155" s="53">
        <f t="shared" si="277"/>
        <v>-150</v>
      </c>
      <c r="AE155" s="53">
        <f t="shared" si="190"/>
        <v>-1020.2749754769391</v>
      </c>
      <c r="AF155" s="53">
        <f t="shared" si="205"/>
        <v>616</v>
      </c>
      <c r="AG155" s="53">
        <f t="shared" si="206"/>
        <v>-354</v>
      </c>
      <c r="AH155" s="53">
        <f t="shared" si="207"/>
        <v>2830.5449754769393</v>
      </c>
      <c r="AI155" s="53">
        <f t="shared" si="274"/>
        <v>-2729.2749754769393</v>
      </c>
      <c r="AJ155" s="469">
        <v>0</v>
      </c>
      <c r="AK155" s="469">
        <v>0</v>
      </c>
      <c r="AL155" s="469">
        <v>101.27000000000001</v>
      </c>
      <c r="AM155" s="470">
        <f t="shared" si="208"/>
        <v>101.27000000000001</v>
      </c>
      <c r="AN155" s="53">
        <f t="shared" si="209"/>
        <v>2830.5449754769393</v>
      </c>
      <c r="AO155" s="382">
        <f t="shared" si="210"/>
        <v>3</v>
      </c>
      <c r="AP155">
        <v>2</v>
      </c>
      <c r="AQ155" s="383">
        <f t="shared" si="211"/>
        <v>800</v>
      </c>
      <c r="AR155" s="383">
        <f t="shared" si="212"/>
        <v>-3529.2749754769393</v>
      </c>
      <c r="AS155" s="383">
        <f t="shared" si="213"/>
        <v>184</v>
      </c>
      <c r="AT155" s="383">
        <f t="shared" si="214"/>
        <v>3529.2749754769393</v>
      </c>
      <c r="AU155" s="383">
        <f t="shared" si="215"/>
        <v>0</v>
      </c>
      <c r="AV155" s="383">
        <f t="shared" si="216"/>
        <v>1</v>
      </c>
      <c r="AW155" s="383">
        <f t="shared" si="217"/>
        <v>0</v>
      </c>
      <c r="AX155" s="383">
        <f t="shared" si="218"/>
        <v>1</v>
      </c>
      <c r="AY155" s="383">
        <f t="shared" si="219"/>
        <v>184</v>
      </c>
      <c r="AZ155">
        <f t="shared" si="220"/>
        <v>0</v>
      </c>
      <c r="BA155">
        <f t="shared" si="221"/>
        <v>0</v>
      </c>
      <c r="BB155" s="383">
        <f t="shared" si="222"/>
        <v>0</v>
      </c>
      <c r="BC155" s="384">
        <f t="shared" si="188"/>
        <v>184</v>
      </c>
      <c r="BD155" s="384">
        <f t="shared" si="188"/>
        <v>0.29467808749003938</v>
      </c>
      <c r="BE155" s="384">
        <f t="shared" si="188"/>
        <v>0.25784332655378445</v>
      </c>
      <c r="BF155" s="384">
        <f t="shared" si="186"/>
        <v>0</v>
      </c>
      <c r="BG155" s="384">
        <f t="shared" si="186"/>
        <v>1.5583937319184773E-2</v>
      </c>
      <c r="BH155" s="384">
        <f t="shared" si="186"/>
        <v>4.2501647234140294E-2</v>
      </c>
      <c r="BI155" s="384">
        <f t="shared" si="186"/>
        <v>0.28908911393028003</v>
      </c>
      <c r="BJ155" s="384">
        <f t="shared" si="186"/>
        <v>616</v>
      </c>
      <c r="BK155" s="384">
        <f t="shared" si="186"/>
        <v>0.10030388747257109</v>
      </c>
      <c r="BL155" s="474">
        <f t="shared" si="223"/>
        <v>3345.2749754769393</v>
      </c>
      <c r="BM155" s="409">
        <f t="shared" si="224"/>
        <v>2830.5449754769393</v>
      </c>
      <c r="BN155" s="473">
        <f t="shared" si="225"/>
        <v>616</v>
      </c>
      <c r="BO155" s="387">
        <f t="shared" si="226"/>
        <v>1</v>
      </c>
      <c r="BP155" s="387">
        <f t="shared" si="227"/>
        <v>0</v>
      </c>
      <c r="BQ155" s="388">
        <f t="shared" si="228"/>
        <v>0</v>
      </c>
      <c r="BR155" s="389">
        <f t="shared" si="229"/>
        <v>2729.2749754769393</v>
      </c>
      <c r="BS155" s="390">
        <f t="shared" si="230"/>
        <v>184</v>
      </c>
      <c r="BT155" s="391">
        <f t="shared" si="275"/>
        <v>54.220768098167248</v>
      </c>
      <c r="BU155" s="391">
        <f t="shared" si="275"/>
        <v>47.443172085896336</v>
      </c>
      <c r="BV155" s="391">
        <f t="shared" si="275"/>
        <v>0</v>
      </c>
      <c r="BW155" s="391">
        <f t="shared" si="275"/>
        <v>2.8674444667299981</v>
      </c>
      <c r="BX155" s="391">
        <f t="shared" si="275"/>
        <v>7.8203030910818141</v>
      </c>
      <c r="BY155" s="391">
        <f t="shared" si="200"/>
        <v>53.192396963171525</v>
      </c>
      <c r="BZ155" s="391">
        <f t="shared" si="200"/>
        <v>0</v>
      </c>
      <c r="CA155" s="391">
        <f t="shared" si="200"/>
        <v>18.45591529495308</v>
      </c>
      <c r="CB155" s="391">
        <f t="shared" si="231"/>
        <v>0</v>
      </c>
      <c r="CC155" s="391">
        <f t="shared" si="231"/>
        <v>0</v>
      </c>
      <c r="CD155" s="392">
        <f t="shared" si="232"/>
        <v>0</v>
      </c>
      <c r="CE155" s="393">
        <f t="shared" si="233"/>
        <v>-1040</v>
      </c>
      <c r="CF155" s="392">
        <f t="shared" si="283"/>
        <v>0</v>
      </c>
      <c r="CG155" s="392">
        <f t="shared" si="284"/>
        <v>0</v>
      </c>
      <c r="CH155" s="392">
        <f t="shared" si="285"/>
        <v>0</v>
      </c>
      <c r="CI155" s="392">
        <f t="shared" si="278"/>
        <v>0</v>
      </c>
      <c r="CJ155" s="392">
        <f t="shared" si="278"/>
        <v>0</v>
      </c>
      <c r="CK155" s="392">
        <f t="shared" si="278"/>
        <v>0</v>
      </c>
      <c r="CL155" s="392">
        <f t="shared" si="191"/>
        <v>0</v>
      </c>
      <c r="CM155" s="392">
        <f t="shared" si="234"/>
        <v>0</v>
      </c>
      <c r="CN155" s="392">
        <f t="shared" si="235"/>
        <v>0</v>
      </c>
      <c r="CO155" s="394">
        <f t="shared" si="236"/>
        <v>0</v>
      </c>
      <c r="CP155" s="394">
        <f t="shared" si="236"/>
        <v>0</v>
      </c>
      <c r="CQ155" s="395">
        <f t="shared" si="237"/>
        <v>-910</v>
      </c>
      <c r="CR155" s="394">
        <f t="shared" si="291"/>
        <v>0</v>
      </c>
      <c r="CS155" s="394">
        <f t="shared" si="291"/>
        <v>0</v>
      </c>
      <c r="CT155" s="394">
        <f t="shared" si="291"/>
        <v>0</v>
      </c>
      <c r="CU155" s="394">
        <f t="shared" si="289"/>
        <v>0</v>
      </c>
      <c r="CV155" s="394">
        <f t="shared" si="289"/>
        <v>0</v>
      </c>
      <c r="CW155" s="394">
        <f t="shared" si="289"/>
        <v>0</v>
      </c>
      <c r="CX155" s="396">
        <f t="shared" si="238"/>
        <v>0</v>
      </c>
      <c r="CY155" s="396">
        <f t="shared" si="238"/>
        <v>0</v>
      </c>
      <c r="CZ155" s="397">
        <f t="shared" si="239"/>
        <v>0</v>
      </c>
      <c r="DA155" s="397">
        <f t="shared" si="239"/>
        <v>0</v>
      </c>
      <c r="DB155" s="397">
        <f t="shared" si="239"/>
        <v>0</v>
      </c>
      <c r="DC155" s="397">
        <f t="shared" si="240"/>
        <v>0</v>
      </c>
      <c r="DD155" s="397">
        <f t="shared" si="196"/>
        <v>0</v>
      </c>
      <c r="DE155" s="397">
        <f t="shared" si="196"/>
        <v>0</v>
      </c>
      <c r="DF155" s="397">
        <f t="shared" si="196"/>
        <v>0</v>
      </c>
      <c r="DG155" s="397">
        <f t="shared" si="196"/>
        <v>0</v>
      </c>
      <c r="DH155" s="397">
        <f t="shared" si="196"/>
        <v>0</v>
      </c>
      <c r="DI155" s="398">
        <f t="shared" si="241"/>
        <v>0</v>
      </c>
      <c r="DJ155" s="398">
        <f t="shared" si="241"/>
        <v>0</v>
      </c>
      <c r="DK155" s="399">
        <f t="shared" si="242"/>
        <v>0</v>
      </c>
      <c r="DL155" s="399">
        <f t="shared" si="242"/>
        <v>0</v>
      </c>
      <c r="DM155" s="399">
        <f t="shared" si="242"/>
        <v>0</v>
      </c>
      <c r="DN155" s="399">
        <f t="shared" si="242"/>
        <v>0</v>
      </c>
      <c r="DO155" s="399">
        <f t="shared" si="243"/>
        <v>-55</v>
      </c>
      <c r="DP155" s="399">
        <f t="shared" si="244"/>
        <v>0</v>
      </c>
      <c r="DQ155" s="399">
        <f t="shared" si="244"/>
        <v>0</v>
      </c>
      <c r="DR155" s="399">
        <f t="shared" si="244"/>
        <v>0</v>
      </c>
      <c r="DS155" s="399">
        <f t="shared" si="244"/>
        <v>0</v>
      </c>
      <c r="DT155" s="400">
        <f t="shared" si="245"/>
        <v>0</v>
      </c>
      <c r="DU155" s="400">
        <f t="shared" si="245"/>
        <v>0</v>
      </c>
      <c r="DV155" s="386">
        <f t="shared" si="197"/>
        <v>0</v>
      </c>
      <c r="DW155" s="386">
        <f t="shared" si="197"/>
        <v>0</v>
      </c>
      <c r="DX155" s="386">
        <f t="shared" si="197"/>
        <v>0</v>
      </c>
      <c r="DY155" s="386">
        <f t="shared" si="197"/>
        <v>0</v>
      </c>
      <c r="DZ155" s="386">
        <f t="shared" si="197"/>
        <v>0</v>
      </c>
      <c r="EA155" s="401">
        <f t="shared" si="246"/>
        <v>-150</v>
      </c>
      <c r="EB155" s="386">
        <f t="shared" si="247"/>
        <v>0</v>
      </c>
      <c r="EC155" s="386">
        <f t="shared" si="247"/>
        <v>0</v>
      </c>
      <c r="ED155" s="386">
        <f t="shared" si="247"/>
        <v>0</v>
      </c>
      <c r="EE155" s="385">
        <f t="shared" si="248"/>
        <v>0</v>
      </c>
      <c r="EF155" s="385">
        <f t="shared" si="248"/>
        <v>0</v>
      </c>
      <c r="EG155" s="402">
        <f t="shared" si="292"/>
        <v>0</v>
      </c>
      <c r="EH155" s="402">
        <f t="shared" si="292"/>
        <v>0</v>
      </c>
      <c r="EI155" s="402">
        <f t="shared" si="292"/>
        <v>0</v>
      </c>
      <c r="EJ155" s="402">
        <f t="shared" si="290"/>
        <v>0</v>
      </c>
      <c r="EK155" s="402">
        <f t="shared" si="290"/>
        <v>0</v>
      </c>
      <c r="EL155" s="402">
        <f t="shared" si="290"/>
        <v>0</v>
      </c>
      <c r="EM155" s="402">
        <f t="shared" si="249"/>
        <v>-1020.2749754769391</v>
      </c>
      <c r="EN155" s="402">
        <f t="shared" si="250"/>
        <v>0</v>
      </c>
      <c r="EO155" s="402">
        <f t="shared" si="250"/>
        <v>0</v>
      </c>
      <c r="EP155" s="402">
        <f t="shared" si="251"/>
        <v>0</v>
      </c>
      <c r="EQ155" s="402">
        <f t="shared" si="252"/>
        <v>0</v>
      </c>
      <c r="ER155" s="394">
        <f t="shared" si="286"/>
        <v>0</v>
      </c>
      <c r="ES155" s="394">
        <f t="shared" si="287"/>
        <v>181.52170189386425</v>
      </c>
      <c r="ET155" s="394">
        <f t="shared" si="288"/>
        <v>158.83148915713122</v>
      </c>
      <c r="EU155" s="394">
        <f t="shared" si="279"/>
        <v>0</v>
      </c>
      <c r="EV155" s="394">
        <f t="shared" si="279"/>
        <v>9.5997053886178207</v>
      </c>
      <c r="EW155" s="394">
        <f t="shared" si="279"/>
        <v>26.18101469623042</v>
      </c>
      <c r="EX155" s="394">
        <f t="shared" si="192"/>
        <v>178.0788941810525</v>
      </c>
      <c r="EY155" s="403">
        <f t="shared" si="253"/>
        <v>616</v>
      </c>
      <c r="EZ155" s="394">
        <f t="shared" si="254"/>
        <v>61.787194683103792</v>
      </c>
      <c r="FA155" s="396">
        <f t="shared" si="255"/>
        <v>0</v>
      </c>
      <c r="FB155" s="396">
        <f t="shared" si="255"/>
        <v>0</v>
      </c>
      <c r="FC155" s="404">
        <f t="shared" si="276"/>
        <v>0</v>
      </c>
      <c r="FD155" s="404">
        <f t="shared" si="276"/>
        <v>0</v>
      </c>
      <c r="FE155" s="404">
        <f t="shared" si="276"/>
        <v>0</v>
      </c>
      <c r="FF155" s="404">
        <f t="shared" si="276"/>
        <v>0</v>
      </c>
      <c r="FG155" s="404">
        <f t="shared" si="276"/>
        <v>0</v>
      </c>
      <c r="FH155" s="404">
        <f t="shared" si="201"/>
        <v>0</v>
      </c>
      <c r="FI155" s="404">
        <f t="shared" si="201"/>
        <v>0</v>
      </c>
      <c r="FJ155" s="404">
        <f t="shared" si="201"/>
        <v>0</v>
      </c>
      <c r="FK155" s="392">
        <f t="shared" si="256"/>
        <v>-354</v>
      </c>
      <c r="FL155" s="384">
        <f t="shared" si="257"/>
        <v>0</v>
      </c>
      <c r="FM155" s="384">
        <f t="shared" si="257"/>
        <v>0</v>
      </c>
      <c r="FN155" s="405">
        <f t="shared" si="189"/>
        <v>0</v>
      </c>
      <c r="FO155" s="405">
        <f t="shared" si="189"/>
        <v>804.25753000796863</v>
      </c>
      <c r="FP155" s="405">
        <f t="shared" si="189"/>
        <v>703.72533875697252</v>
      </c>
      <c r="FQ155" s="405">
        <f t="shared" si="187"/>
        <v>0</v>
      </c>
      <c r="FR155" s="405">
        <f t="shared" si="187"/>
        <v>42.53285014465218</v>
      </c>
      <c r="FS155" s="405">
        <f t="shared" si="187"/>
        <v>115.99868221268778</v>
      </c>
      <c r="FT155" s="405">
        <f t="shared" si="187"/>
        <v>789.00368433271512</v>
      </c>
      <c r="FU155" s="405">
        <f t="shared" si="187"/>
        <v>0</v>
      </c>
      <c r="FV155" s="405">
        <f t="shared" si="187"/>
        <v>273.75689002194315</v>
      </c>
      <c r="FW155" s="397">
        <f t="shared" si="258"/>
        <v>2830.5449754769393</v>
      </c>
      <c r="FX155" s="406">
        <f t="shared" si="259"/>
        <v>101.26999999999998</v>
      </c>
      <c r="FY155" s="331">
        <f t="shared" si="260"/>
        <v>101.26999999999998</v>
      </c>
      <c r="FZ155" s="382">
        <f t="shared" si="261"/>
        <v>0</v>
      </c>
      <c r="GA155" s="331">
        <f t="shared" si="262"/>
        <v>0</v>
      </c>
      <c r="GB155" s="407">
        <f t="shared" si="263"/>
        <v>0</v>
      </c>
      <c r="GC155" s="407">
        <f t="shared" si="264"/>
        <v>0</v>
      </c>
      <c r="GD155" s="407">
        <f t="shared" si="265"/>
        <v>0</v>
      </c>
      <c r="GE155" s="407">
        <f t="shared" si="266"/>
        <v>0</v>
      </c>
      <c r="GF155" s="407">
        <f t="shared" si="267"/>
        <v>0</v>
      </c>
      <c r="GG155" s="407">
        <f t="shared" si="268"/>
        <v>0</v>
      </c>
      <c r="GH155" s="407">
        <f t="shared" si="269"/>
        <v>1.1368683772161603E-13</v>
      </c>
      <c r="GI155" s="407">
        <f t="shared" si="270"/>
        <v>0</v>
      </c>
      <c r="GJ155">
        <f t="shared" si="271"/>
        <v>0</v>
      </c>
      <c r="GK155" s="382">
        <f t="shared" si="272"/>
        <v>1.1368683772161603E-13</v>
      </c>
      <c r="GL155">
        <v>2</v>
      </c>
      <c r="GM155">
        <f t="shared" si="273"/>
        <v>184</v>
      </c>
      <c r="GN155">
        <f t="shared" si="273"/>
        <v>0</v>
      </c>
      <c r="GO155">
        <f t="shared" si="273"/>
        <v>0</v>
      </c>
      <c r="GP155">
        <f t="shared" si="273"/>
        <v>0</v>
      </c>
      <c r="GQ155">
        <f t="shared" si="273"/>
        <v>0</v>
      </c>
      <c r="GR155">
        <f t="shared" si="202"/>
        <v>0</v>
      </c>
      <c r="GS155">
        <f t="shared" si="202"/>
        <v>0</v>
      </c>
      <c r="GT155">
        <f t="shared" si="202"/>
        <v>616</v>
      </c>
      <c r="GU155">
        <f t="shared" si="202"/>
        <v>0</v>
      </c>
      <c r="GV155">
        <f t="shared" si="202"/>
        <v>2830.5449754769393</v>
      </c>
    </row>
    <row r="156" spans="1:204" customFormat="1" x14ac:dyDescent="0.25">
      <c r="A156" s="378">
        <v>31059</v>
      </c>
      <c r="B156" s="32" t="s">
        <v>1289</v>
      </c>
      <c r="C156" t="s">
        <v>888</v>
      </c>
      <c r="D156">
        <v>2</v>
      </c>
      <c r="E156" s="379">
        <v>1086</v>
      </c>
      <c r="F156" s="379">
        <v>1627</v>
      </c>
      <c r="G156" s="379">
        <v>580</v>
      </c>
      <c r="H156" s="379">
        <v>0</v>
      </c>
      <c r="I156" s="379">
        <v>15530</v>
      </c>
      <c r="J156" s="379">
        <v>0</v>
      </c>
      <c r="K156" s="379">
        <v>385</v>
      </c>
      <c r="L156" s="379">
        <v>5700</v>
      </c>
      <c r="M156" s="380">
        <v>1102.9596280000051</v>
      </c>
      <c r="N156" s="381">
        <f t="shared" si="203"/>
        <v>26010.959628000004</v>
      </c>
      <c r="O156" s="379">
        <v>1167</v>
      </c>
      <c r="P156" s="379">
        <v>1637</v>
      </c>
      <c r="Q156" s="379">
        <v>1423</v>
      </c>
      <c r="R156" s="379">
        <v>0</v>
      </c>
      <c r="S156" s="379">
        <v>14110</v>
      </c>
      <c r="T156" s="379">
        <v>0</v>
      </c>
      <c r="U156" s="379">
        <v>336</v>
      </c>
      <c r="V156" s="379">
        <v>4743</v>
      </c>
      <c r="W156" s="480">
        <f>(VLOOKUP(A156,'[1]floresta plant'!$A$4:$F$573,6,0))*1000</f>
        <v>2590.7598971158768</v>
      </c>
      <c r="X156" s="24">
        <f t="shared" si="204"/>
        <v>26006.759897115877</v>
      </c>
      <c r="Y156" s="53">
        <f t="shared" si="280"/>
        <v>843</v>
      </c>
      <c r="Z156" s="53">
        <f t="shared" si="281"/>
        <v>0</v>
      </c>
      <c r="AA156" s="53">
        <f t="shared" si="282"/>
        <v>-1420</v>
      </c>
      <c r="AB156" s="53">
        <f t="shared" si="277"/>
        <v>0</v>
      </c>
      <c r="AC156" s="53">
        <f t="shared" si="277"/>
        <v>-49</v>
      </c>
      <c r="AD156" s="53">
        <f t="shared" si="277"/>
        <v>-957</v>
      </c>
      <c r="AE156" s="53">
        <f t="shared" si="190"/>
        <v>1487.8002691158717</v>
      </c>
      <c r="AF156" s="53">
        <f t="shared" si="205"/>
        <v>10</v>
      </c>
      <c r="AG156" s="53">
        <f t="shared" si="206"/>
        <v>81</v>
      </c>
      <c r="AH156" s="53">
        <f t="shared" si="207"/>
        <v>195.13973088412735</v>
      </c>
      <c r="AI156" s="53">
        <f t="shared" si="274"/>
        <v>-4.199730884127348</v>
      </c>
      <c r="AJ156" s="469">
        <v>0</v>
      </c>
      <c r="AK156" s="469">
        <v>0</v>
      </c>
      <c r="AL156" s="469">
        <v>190.94</v>
      </c>
      <c r="AM156" s="470">
        <f t="shared" si="208"/>
        <v>190.94</v>
      </c>
      <c r="AN156" s="53">
        <f t="shared" si="209"/>
        <v>195.13973088412735</v>
      </c>
      <c r="AO156" s="382">
        <f t="shared" si="210"/>
        <v>3</v>
      </c>
      <c r="AP156">
        <v>2</v>
      </c>
      <c r="AQ156" s="383">
        <f t="shared" si="211"/>
        <v>2421.8002691158717</v>
      </c>
      <c r="AR156" s="383">
        <f t="shared" si="212"/>
        <v>-2426</v>
      </c>
      <c r="AS156" s="383">
        <f t="shared" si="213"/>
        <v>843</v>
      </c>
      <c r="AT156" s="383">
        <f t="shared" si="214"/>
        <v>2426</v>
      </c>
      <c r="AU156" s="383">
        <f t="shared" si="215"/>
        <v>0</v>
      </c>
      <c r="AV156" s="383">
        <f t="shared" si="216"/>
        <v>1</v>
      </c>
      <c r="AW156" s="383">
        <f t="shared" si="217"/>
        <v>0</v>
      </c>
      <c r="AX156" s="383">
        <f t="shared" si="218"/>
        <v>1</v>
      </c>
      <c r="AY156" s="383">
        <f t="shared" si="219"/>
        <v>843</v>
      </c>
      <c r="AZ156">
        <f t="shared" si="220"/>
        <v>0</v>
      </c>
      <c r="BA156">
        <f t="shared" si="221"/>
        <v>0</v>
      </c>
      <c r="BB156" s="383">
        <f t="shared" si="222"/>
        <v>0</v>
      </c>
      <c r="BC156" s="384">
        <f t="shared" si="188"/>
        <v>843</v>
      </c>
      <c r="BD156" s="384">
        <f t="shared" si="188"/>
        <v>0</v>
      </c>
      <c r="BE156" s="384">
        <f t="shared" si="188"/>
        <v>0.5853256389117889</v>
      </c>
      <c r="BF156" s="384">
        <f t="shared" si="186"/>
        <v>0</v>
      </c>
      <c r="BG156" s="384">
        <f t="shared" si="186"/>
        <v>2.0197856553998351E-2</v>
      </c>
      <c r="BH156" s="384">
        <f t="shared" si="186"/>
        <v>0.39447650453421268</v>
      </c>
      <c r="BI156" s="384">
        <f t="shared" si="186"/>
        <v>1487.8002691158717</v>
      </c>
      <c r="BJ156" s="384">
        <f t="shared" si="186"/>
        <v>10</v>
      </c>
      <c r="BK156" s="384">
        <f t="shared" si="186"/>
        <v>81</v>
      </c>
      <c r="BL156" s="474">
        <f t="shared" si="223"/>
        <v>1583</v>
      </c>
      <c r="BM156" s="409">
        <f t="shared" si="224"/>
        <v>195.13973088412735</v>
      </c>
      <c r="BN156" s="473">
        <f t="shared" si="225"/>
        <v>1578.8002691158717</v>
      </c>
      <c r="BO156" s="387">
        <f t="shared" si="226"/>
        <v>1</v>
      </c>
      <c r="BP156" s="387">
        <f t="shared" si="227"/>
        <v>0</v>
      </c>
      <c r="BQ156" s="388">
        <f t="shared" si="228"/>
        <v>0</v>
      </c>
      <c r="BR156" s="389">
        <f t="shared" si="229"/>
        <v>4.1997308841282575</v>
      </c>
      <c r="BS156" s="390">
        <f t="shared" si="230"/>
        <v>843</v>
      </c>
      <c r="BT156" s="391">
        <f t="shared" si="275"/>
        <v>0</v>
      </c>
      <c r="BU156" s="391">
        <f t="shared" si="275"/>
        <v>493.42951360263805</v>
      </c>
      <c r="BV156" s="391">
        <f t="shared" si="275"/>
        <v>0</v>
      </c>
      <c r="BW156" s="391">
        <f t="shared" si="275"/>
        <v>17.02679307502061</v>
      </c>
      <c r="BX156" s="391">
        <f t="shared" si="275"/>
        <v>332.54369332234131</v>
      </c>
      <c r="BY156" s="391">
        <f t="shared" si="200"/>
        <v>0</v>
      </c>
      <c r="BZ156" s="391">
        <f t="shared" si="200"/>
        <v>0</v>
      </c>
      <c r="CA156" s="391">
        <f t="shared" si="200"/>
        <v>0</v>
      </c>
      <c r="CB156" s="391">
        <f t="shared" si="231"/>
        <v>0</v>
      </c>
      <c r="CC156" s="391">
        <f t="shared" si="231"/>
        <v>0</v>
      </c>
      <c r="CD156" s="392">
        <f t="shared" si="232"/>
        <v>0</v>
      </c>
      <c r="CE156" s="393">
        <f t="shared" si="233"/>
        <v>0</v>
      </c>
      <c r="CF156" s="392">
        <f t="shared" si="283"/>
        <v>0</v>
      </c>
      <c r="CG156" s="392">
        <f t="shared" si="284"/>
        <v>0</v>
      </c>
      <c r="CH156" s="392">
        <f t="shared" si="285"/>
        <v>0</v>
      </c>
      <c r="CI156" s="392">
        <f t="shared" si="278"/>
        <v>0</v>
      </c>
      <c r="CJ156" s="392">
        <f t="shared" si="278"/>
        <v>0</v>
      </c>
      <c r="CK156" s="392">
        <f t="shared" si="278"/>
        <v>0</v>
      </c>
      <c r="CL156" s="392">
        <f t="shared" si="191"/>
        <v>0</v>
      </c>
      <c r="CM156" s="392">
        <f t="shared" si="234"/>
        <v>0</v>
      </c>
      <c r="CN156" s="392">
        <f t="shared" si="235"/>
        <v>0</v>
      </c>
      <c r="CO156" s="394">
        <f t="shared" si="236"/>
        <v>0</v>
      </c>
      <c r="CP156" s="394">
        <f t="shared" si="236"/>
        <v>0</v>
      </c>
      <c r="CQ156" s="395">
        <f t="shared" si="237"/>
        <v>-1420</v>
      </c>
      <c r="CR156" s="394">
        <f t="shared" si="291"/>
        <v>0</v>
      </c>
      <c r="CS156" s="394">
        <f t="shared" si="291"/>
        <v>0</v>
      </c>
      <c r="CT156" s="394">
        <f t="shared" si="291"/>
        <v>0</v>
      </c>
      <c r="CU156" s="394">
        <f t="shared" si="289"/>
        <v>0</v>
      </c>
      <c r="CV156" s="394">
        <f t="shared" si="289"/>
        <v>0</v>
      </c>
      <c r="CW156" s="394">
        <f t="shared" si="289"/>
        <v>0</v>
      </c>
      <c r="CX156" s="396">
        <f t="shared" si="238"/>
        <v>0</v>
      </c>
      <c r="CY156" s="396">
        <f t="shared" si="238"/>
        <v>0</v>
      </c>
      <c r="CZ156" s="397">
        <f t="shared" si="239"/>
        <v>0</v>
      </c>
      <c r="DA156" s="397">
        <f t="shared" si="239"/>
        <v>0</v>
      </c>
      <c r="DB156" s="397">
        <f t="shared" si="239"/>
        <v>0</v>
      </c>
      <c r="DC156" s="397">
        <f t="shared" si="240"/>
        <v>0</v>
      </c>
      <c r="DD156" s="397">
        <f t="shared" si="196"/>
        <v>0</v>
      </c>
      <c r="DE156" s="397">
        <f t="shared" si="196"/>
        <v>0</v>
      </c>
      <c r="DF156" s="397">
        <f t="shared" si="196"/>
        <v>0</v>
      </c>
      <c r="DG156" s="397">
        <f t="shared" si="196"/>
        <v>0</v>
      </c>
      <c r="DH156" s="397">
        <f t="shared" si="196"/>
        <v>0</v>
      </c>
      <c r="DI156" s="398">
        <f t="shared" si="241"/>
        <v>0</v>
      </c>
      <c r="DJ156" s="398">
        <f t="shared" si="241"/>
        <v>0</v>
      </c>
      <c r="DK156" s="399">
        <f t="shared" si="242"/>
        <v>0</v>
      </c>
      <c r="DL156" s="399">
        <f t="shared" si="242"/>
        <v>0</v>
      </c>
      <c r="DM156" s="399">
        <f t="shared" si="242"/>
        <v>0</v>
      </c>
      <c r="DN156" s="399">
        <f t="shared" si="242"/>
        <v>0</v>
      </c>
      <c r="DO156" s="399">
        <f t="shared" si="243"/>
        <v>-49</v>
      </c>
      <c r="DP156" s="399">
        <f t="shared" si="244"/>
        <v>0</v>
      </c>
      <c r="DQ156" s="399">
        <f t="shared" si="244"/>
        <v>0</v>
      </c>
      <c r="DR156" s="399">
        <f t="shared" si="244"/>
        <v>0</v>
      </c>
      <c r="DS156" s="399">
        <f t="shared" si="244"/>
        <v>0</v>
      </c>
      <c r="DT156" s="400">
        <f t="shared" si="245"/>
        <v>0</v>
      </c>
      <c r="DU156" s="400">
        <f t="shared" si="245"/>
        <v>0</v>
      </c>
      <c r="DV156" s="386">
        <f t="shared" si="197"/>
        <v>0</v>
      </c>
      <c r="DW156" s="386">
        <f t="shared" si="197"/>
        <v>0</v>
      </c>
      <c r="DX156" s="386">
        <f t="shared" si="197"/>
        <v>0</v>
      </c>
      <c r="DY156" s="386">
        <f t="shared" si="197"/>
        <v>0</v>
      </c>
      <c r="DZ156" s="386">
        <f t="shared" si="197"/>
        <v>0</v>
      </c>
      <c r="EA156" s="401">
        <f t="shared" si="246"/>
        <v>-957</v>
      </c>
      <c r="EB156" s="386">
        <f t="shared" si="247"/>
        <v>0</v>
      </c>
      <c r="EC156" s="386">
        <f t="shared" si="247"/>
        <v>0</v>
      </c>
      <c r="ED156" s="386">
        <f t="shared" si="247"/>
        <v>0</v>
      </c>
      <c r="EE156" s="385">
        <f t="shared" si="248"/>
        <v>0</v>
      </c>
      <c r="EF156" s="385">
        <f t="shared" si="248"/>
        <v>0</v>
      </c>
      <c r="EG156" s="402">
        <f t="shared" si="292"/>
        <v>0</v>
      </c>
      <c r="EH156" s="402">
        <f t="shared" si="292"/>
        <v>0</v>
      </c>
      <c r="EI156" s="402">
        <f t="shared" si="292"/>
        <v>870.84764309337913</v>
      </c>
      <c r="EJ156" s="402">
        <f t="shared" si="290"/>
        <v>0</v>
      </c>
      <c r="EK156" s="402">
        <f t="shared" si="290"/>
        <v>30.050376416602521</v>
      </c>
      <c r="EL156" s="402">
        <f t="shared" si="290"/>
        <v>586.90224960589001</v>
      </c>
      <c r="EM156" s="402">
        <f t="shared" si="249"/>
        <v>1487.8002691158717</v>
      </c>
      <c r="EN156" s="402">
        <f t="shared" si="250"/>
        <v>0</v>
      </c>
      <c r="EO156" s="402">
        <f t="shared" si="250"/>
        <v>0</v>
      </c>
      <c r="EP156" s="402">
        <f t="shared" si="251"/>
        <v>0</v>
      </c>
      <c r="EQ156" s="402">
        <f t="shared" si="252"/>
        <v>0</v>
      </c>
      <c r="ER156" s="394">
        <f t="shared" si="286"/>
        <v>0</v>
      </c>
      <c r="ES156" s="394">
        <f t="shared" si="287"/>
        <v>0</v>
      </c>
      <c r="ET156" s="394">
        <f t="shared" si="288"/>
        <v>5.853256389117889</v>
      </c>
      <c r="EU156" s="394">
        <f t="shared" si="279"/>
        <v>0</v>
      </c>
      <c r="EV156" s="394">
        <f t="shared" si="279"/>
        <v>0.2019785655399835</v>
      </c>
      <c r="EW156" s="394">
        <f t="shared" si="279"/>
        <v>3.9447650453421268</v>
      </c>
      <c r="EX156" s="394">
        <f t="shared" si="192"/>
        <v>0</v>
      </c>
      <c r="EY156" s="403">
        <f t="shared" si="253"/>
        <v>10</v>
      </c>
      <c r="EZ156" s="394">
        <f t="shared" si="254"/>
        <v>0</v>
      </c>
      <c r="FA156" s="396">
        <f t="shared" si="255"/>
        <v>0</v>
      </c>
      <c r="FB156" s="396">
        <f t="shared" si="255"/>
        <v>0</v>
      </c>
      <c r="FC156" s="404">
        <f t="shared" si="276"/>
        <v>0</v>
      </c>
      <c r="FD156" s="404">
        <f t="shared" si="276"/>
        <v>0</v>
      </c>
      <c r="FE156" s="404">
        <f t="shared" si="276"/>
        <v>47.411376751854903</v>
      </c>
      <c r="FF156" s="404">
        <f t="shared" si="276"/>
        <v>0</v>
      </c>
      <c r="FG156" s="404">
        <f t="shared" si="276"/>
        <v>1.6360263808738664</v>
      </c>
      <c r="FH156" s="404">
        <f t="shared" si="201"/>
        <v>31.952596867271225</v>
      </c>
      <c r="FI156" s="404">
        <f t="shared" si="201"/>
        <v>0</v>
      </c>
      <c r="FJ156" s="404">
        <f t="shared" si="201"/>
        <v>0</v>
      </c>
      <c r="FK156" s="392">
        <f t="shared" si="256"/>
        <v>81</v>
      </c>
      <c r="FL156" s="384">
        <f t="shared" si="257"/>
        <v>0</v>
      </c>
      <c r="FM156" s="384">
        <f t="shared" si="257"/>
        <v>0</v>
      </c>
      <c r="FN156" s="405">
        <f t="shared" si="189"/>
        <v>0</v>
      </c>
      <c r="FO156" s="405">
        <f t="shared" si="189"/>
        <v>0</v>
      </c>
      <c r="FP156" s="405">
        <f t="shared" si="189"/>
        <v>2.4582101630099444</v>
      </c>
      <c r="FQ156" s="405">
        <f t="shared" si="187"/>
        <v>0</v>
      </c>
      <c r="FR156" s="405">
        <f t="shared" si="187"/>
        <v>8.4825561963019214E-2</v>
      </c>
      <c r="FS156" s="405">
        <f t="shared" si="187"/>
        <v>1.6566951591552936</v>
      </c>
      <c r="FT156" s="405">
        <f t="shared" si="187"/>
        <v>0</v>
      </c>
      <c r="FU156" s="405">
        <f t="shared" si="187"/>
        <v>0</v>
      </c>
      <c r="FV156" s="405">
        <f t="shared" si="187"/>
        <v>0</v>
      </c>
      <c r="FW156" s="397">
        <f t="shared" si="258"/>
        <v>195.13973088412735</v>
      </c>
      <c r="FX156" s="406">
        <f t="shared" si="259"/>
        <v>190.93999999999909</v>
      </c>
      <c r="FY156" s="331">
        <f t="shared" si="260"/>
        <v>190.93999999999909</v>
      </c>
      <c r="FZ156" s="382">
        <f t="shared" si="261"/>
        <v>9.0949470177292824E-13</v>
      </c>
      <c r="GA156" s="331">
        <f t="shared" si="262"/>
        <v>0</v>
      </c>
      <c r="GB156" s="407">
        <f t="shared" si="263"/>
        <v>0</v>
      </c>
      <c r="GC156" s="407">
        <f t="shared" si="264"/>
        <v>0</v>
      </c>
      <c r="GD156" s="407">
        <f t="shared" si="265"/>
        <v>0</v>
      </c>
      <c r="GE156" s="407">
        <f t="shared" si="266"/>
        <v>0</v>
      </c>
      <c r="GF156" s="407">
        <f t="shared" si="267"/>
        <v>0</v>
      </c>
      <c r="GG156" s="407">
        <f t="shared" si="268"/>
        <v>0</v>
      </c>
      <c r="GH156" s="407">
        <f t="shared" si="269"/>
        <v>0</v>
      </c>
      <c r="GI156" s="407">
        <f t="shared" si="270"/>
        <v>0</v>
      </c>
      <c r="GJ156">
        <f t="shared" si="271"/>
        <v>0</v>
      </c>
      <c r="GK156" s="382">
        <f t="shared" si="272"/>
        <v>0</v>
      </c>
      <c r="GL156">
        <v>2</v>
      </c>
      <c r="GM156">
        <f t="shared" si="273"/>
        <v>843</v>
      </c>
      <c r="GN156">
        <f t="shared" si="273"/>
        <v>0</v>
      </c>
      <c r="GO156">
        <f t="shared" si="273"/>
        <v>0</v>
      </c>
      <c r="GP156">
        <f t="shared" si="273"/>
        <v>0</v>
      </c>
      <c r="GQ156">
        <f t="shared" si="273"/>
        <v>0</v>
      </c>
      <c r="GR156">
        <f t="shared" si="202"/>
        <v>0</v>
      </c>
      <c r="GS156">
        <f t="shared" si="202"/>
        <v>1487.8002691158717</v>
      </c>
      <c r="GT156">
        <f t="shared" si="202"/>
        <v>10</v>
      </c>
      <c r="GU156">
        <f t="shared" si="202"/>
        <v>81</v>
      </c>
      <c r="GV156">
        <f t="shared" si="202"/>
        <v>195.13973088412735</v>
      </c>
    </row>
    <row r="157" spans="1:204" customFormat="1" x14ac:dyDescent="0.25">
      <c r="A157" s="378">
        <v>31060</v>
      </c>
      <c r="B157" s="32" t="s">
        <v>1290</v>
      </c>
      <c r="C157" t="s">
        <v>888</v>
      </c>
      <c r="D157">
        <v>2</v>
      </c>
      <c r="E157" s="379">
        <v>195</v>
      </c>
      <c r="F157" s="379">
        <v>18161</v>
      </c>
      <c r="G157" s="379">
        <v>17934</v>
      </c>
      <c r="H157" s="379">
        <v>300</v>
      </c>
      <c r="I157" s="379">
        <v>16440</v>
      </c>
      <c r="J157" s="379">
        <v>0</v>
      </c>
      <c r="K157" s="379">
        <v>716</v>
      </c>
      <c r="L157" s="379">
        <v>1884</v>
      </c>
      <c r="M157" s="380">
        <v>651.14355190321783</v>
      </c>
      <c r="N157" s="381">
        <f t="shared" si="203"/>
        <v>56281.143551903217</v>
      </c>
      <c r="O157" s="379">
        <v>240</v>
      </c>
      <c r="P157" s="379">
        <v>16370</v>
      </c>
      <c r="Q157" s="379">
        <v>18460</v>
      </c>
      <c r="R157" s="379">
        <v>300</v>
      </c>
      <c r="S157" s="379">
        <v>12680</v>
      </c>
      <c r="T157" s="379">
        <v>0</v>
      </c>
      <c r="U157" s="379">
        <v>468</v>
      </c>
      <c r="V157" s="379">
        <v>1621</v>
      </c>
      <c r="W157" s="480">
        <f>(VLOOKUP(A157,'[1]floresta plant'!$A$4:$F$573,6,0))*1000</f>
        <v>932.57439715239593</v>
      </c>
      <c r="X157" s="24">
        <f t="shared" si="204"/>
        <v>51071.574397152399</v>
      </c>
      <c r="Y157" s="53">
        <f t="shared" si="280"/>
        <v>526</v>
      </c>
      <c r="Z157" s="53">
        <f t="shared" si="281"/>
        <v>0</v>
      </c>
      <c r="AA157" s="53">
        <f t="shared" si="282"/>
        <v>-3760</v>
      </c>
      <c r="AB157" s="53">
        <f t="shared" si="277"/>
        <v>0</v>
      </c>
      <c r="AC157" s="53">
        <f t="shared" si="277"/>
        <v>-248</v>
      </c>
      <c r="AD157" s="53">
        <f t="shared" si="277"/>
        <v>-263</v>
      </c>
      <c r="AE157" s="53">
        <f t="shared" si="190"/>
        <v>281.43084524917811</v>
      </c>
      <c r="AF157" s="53">
        <f t="shared" si="205"/>
        <v>-1791</v>
      </c>
      <c r="AG157" s="53">
        <f t="shared" si="206"/>
        <v>45</v>
      </c>
      <c r="AH157" s="53">
        <f t="shared" si="207"/>
        <v>5292.6291547508181</v>
      </c>
      <c r="AI157" s="53">
        <f t="shared" si="274"/>
        <v>-5209.5691547508177</v>
      </c>
      <c r="AJ157" s="469">
        <v>0</v>
      </c>
      <c r="AK157" s="469">
        <v>0</v>
      </c>
      <c r="AL157" s="469">
        <v>83.060000000000016</v>
      </c>
      <c r="AM157" s="470">
        <f t="shared" si="208"/>
        <v>83.060000000000016</v>
      </c>
      <c r="AN157" s="53">
        <f t="shared" si="209"/>
        <v>5292.6291547508181</v>
      </c>
      <c r="AO157" s="382">
        <f t="shared" si="210"/>
        <v>3</v>
      </c>
      <c r="AP157">
        <v>2</v>
      </c>
      <c r="AQ157" s="383">
        <f t="shared" si="211"/>
        <v>852.43084524917811</v>
      </c>
      <c r="AR157" s="383">
        <f t="shared" si="212"/>
        <v>-6062</v>
      </c>
      <c r="AS157" s="383">
        <f t="shared" si="213"/>
        <v>526</v>
      </c>
      <c r="AT157" s="383">
        <f t="shared" si="214"/>
        <v>6062</v>
      </c>
      <c r="AU157" s="383">
        <f t="shared" si="215"/>
        <v>0</v>
      </c>
      <c r="AV157" s="383">
        <f t="shared" si="216"/>
        <v>1</v>
      </c>
      <c r="AW157" s="383">
        <f t="shared" si="217"/>
        <v>0</v>
      </c>
      <c r="AX157" s="383">
        <f t="shared" si="218"/>
        <v>1</v>
      </c>
      <c r="AY157" s="383">
        <f t="shared" si="219"/>
        <v>526</v>
      </c>
      <c r="AZ157">
        <f t="shared" si="220"/>
        <v>0</v>
      </c>
      <c r="BA157">
        <f t="shared" si="221"/>
        <v>0</v>
      </c>
      <c r="BB157" s="383">
        <f t="shared" si="222"/>
        <v>0</v>
      </c>
      <c r="BC157" s="384">
        <f t="shared" si="188"/>
        <v>526</v>
      </c>
      <c r="BD157" s="384">
        <f t="shared" si="188"/>
        <v>0</v>
      </c>
      <c r="BE157" s="384">
        <f t="shared" si="188"/>
        <v>0.62025734081161332</v>
      </c>
      <c r="BF157" s="384">
        <f t="shared" si="186"/>
        <v>0</v>
      </c>
      <c r="BG157" s="384">
        <f t="shared" si="186"/>
        <v>4.0910590564170242E-2</v>
      </c>
      <c r="BH157" s="384">
        <f t="shared" si="186"/>
        <v>4.3385021445067631E-2</v>
      </c>
      <c r="BI157" s="384">
        <f t="shared" si="186"/>
        <v>281.43084524917811</v>
      </c>
      <c r="BJ157" s="384">
        <f t="shared" si="186"/>
        <v>0.29544704717914877</v>
      </c>
      <c r="BK157" s="384">
        <f t="shared" si="186"/>
        <v>45</v>
      </c>
      <c r="BL157" s="474">
        <f t="shared" si="223"/>
        <v>5536</v>
      </c>
      <c r="BM157" s="409">
        <f t="shared" si="224"/>
        <v>5292.6291547508181</v>
      </c>
      <c r="BN157" s="473">
        <f t="shared" si="225"/>
        <v>326.43084524917811</v>
      </c>
      <c r="BO157" s="387">
        <f t="shared" si="226"/>
        <v>1</v>
      </c>
      <c r="BP157" s="387">
        <f t="shared" si="227"/>
        <v>0</v>
      </c>
      <c r="BQ157" s="388">
        <f t="shared" si="228"/>
        <v>0</v>
      </c>
      <c r="BR157" s="389">
        <f t="shared" si="229"/>
        <v>5209.5691547508222</v>
      </c>
      <c r="BS157" s="390">
        <f t="shared" si="230"/>
        <v>526</v>
      </c>
      <c r="BT157" s="391">
        <f t="shared" si="275"/>
        <v>0</v>
      </c>
      <c r="BU157" s="391">
        <f t="shared" si="275"/>
        <v>326.25536126690861</v>
      </c>
      <c r="BV157" s="391">
        <f t="shared" si="275"/>
        <v>0</v>
      </c>
      <c r="BW157" s="391">
        <f t="shared" si="275"/>
        <v>21.518970636753547</v>
      </c>
      <c r="BX157" s="391">
        <f t="shared" si="275"/>
        <v>22.820521280105574</v>
      </c>
      <c r="BY157" s="391">
        <f t="shared" si="200"/>
        <v>0</v>
      </c>
      <c r="BZ157" s="391">
        <f t="shared" si="200"/>
        <v>155.40514681623225</v>
      </c>
      <c r="CA157" s="391">
        <f t="shared" si="200"/>
        <v>0</v>
      </c>
      <c r="CB157" s="391">
        <f t="shared" si="231"/>
        <v>0</v>
      </c>
      <c r="CC157" s="391">
        <f t="shared" si="231"/>
        <v>0</v>
      </c>
      <c r="CD157" s="392">
        <f t="shared" si="232"/>
        <v>0</v>
      </c>
      <c r="CE157" s="393">
        <f t="shared" si="233"/>
        <v>0</v>
      </c>
      <c r="CF157" s="392">
        <f t="shared" si="283"/>
        <v>0</v>
      </c>
      <c r="CG157" s="392">
        <f t="shared" si="284"/>
        <v>0</v>
      </c>
      <c r="CH157" s="392">
        <f t="shared" si="285"/>
        <v>0</v>
      </c>
      <c r="CI157" s="392">
        <f t="shared" si="278"/>
        <v>0</v>
      </c>
      <c r="CJ157" s="392">
        <f t="shared" si="278"/>
        <v>0</v>
      </c>
      <c r="CK157" s="392">
        <f t="shared" si="278"/>
        <v>0</v>
      </c>
      <c r="CL157" s="392">
        <f t="shared" si="191"/>
        <v>0</v>
      </c>
      <c r="CM157" s="392">
        <f t="shared" si="234"/>
        <v>0</v>
      </c>
      <c r="CN157" s="392">
        <f t="shared" si="235"/>
        <v>0</v>
      </c>
      <c r="CO157" s="394">
        <f t="shared" si="236"/>
        <v>0</v>
      </c>
      <c r="CP157" s="394">
        <f t="shared" si="236"/>
        <v>0</v>
      </c>
      <c r="CQ157" s="395">
        <f t="shared" si="237"/>
        <v>-3760</v>
      </c>
      <c r="CR157" s="394">
        <f t="shared" si="291"/>
        <v>0</v>
      </c>
      <c r="CS157" s="394">
        <f t="shared" si="291"/>
        <v>0</v>
      </c>
      <c r="CT157" s="394">
        <f t="shared" si="291"/>
        <v>0</v>
      </c>
      <c r="CU157" s="394">
        <f t="shared" si="289"/>
        <v>0</v>
      </c>
      <c r="CV157" s="394">
        <f t="shared" si="289"/>
        <v>0</v>
      </c>
      <c r="CW157" s="394">
        <f t="shared" si="289"/>
        <v>0</v>
      </c>
      <c r="CX157" s="396">
        <f t="shared" si="238"/>
        <v>0</v>
      </c>
      <c r="CY157" s="396">
        <f t="shared" si="238"/>
        <v>0</v>
      </c>
      <c r="CZ157" s="397">
        <f t="shared" si="239"/>
        <v>0</v>
      </c>
      <c r="DA157" s="397">
        <f t="shared" si="239"/>
        <v>0</v>
      </c>
      <c r="DB157" s="397">
        <f t="shared" si="239"/>
        <v>0</v>
      </c>
      <c r="DC157" s="397">
        <f t="shared" si="240"/>
        <v>0</v>
      </c>
      <c r="DD157" s="397">
        <f t="shared" ref="DD157:DH207" si="293">IF($DC157&gt;0,IF(AC157&gt;0,0,$DC157*BG157*$BO157),0)</f>
        <v>0</v>
      </c>
      <c r="DE157" s="397">
        <f t="shared" si="293"/>
        <v>0</v>
      </c>
      <c r="DF157" s="397">
        <f t="shared" si="293"/>
        <v>0</v>
      </c>
      <c r="DG157" s="397">
        <f t="shared" si="293"/>
        <v>0</v>
      </c>
      <c r="DH157" s="397">
        <f t="shared" si="293"/>
        <v>0</v>
      </c>
      <c r="DI157" s="398">
        <f t="shared" si="241"/>
        <v>0</v>
      </c>
      <c r="DJ157" s="398">
        <f t="shared" si="241"/>
        <v>0</v>
      </c>
      <c r="DK157" s="399">
        <f t="shared" si="242"/>
        <v>0</v>
      </c>
      <c r="DL157" s="399">
        <f t="shared" si="242"/>
        <v>0</v>
      </c>
      <c r="DM157" s="399">
        <f t="shared" si="242"/>
        <v>0</v>
      </c>
      <c r="DN157" s="399">
        <f t="shared" si="242"/>
        <v>0</v>
      </c>
      <c r="DO157" s="399">
        <f t="shared" si="243"/>
        <v>-248</v>
      </c>
      <c r="DP157" s="399">
        <f t="shared" si="244"/>
        <v>0</v>
      </c>
      <c r="DQ157" s="399">
        <f t="shared" si="244"/>
        <v>0</v>
      </c>
      <c r="DR157" s="399">
        <f t="shared" si="244"/>
        <v>0</v>
      </c>
      <c r="DS157" s="399">
        <f t="shared" si="244"/>
        <v>0</v>
      </c>
      <c r="DT157" s="400">
        <f t="shared" si="245"/>
        <v>0</v>
      </c>
      <c r="DU157" s="400">
        <f t="shared" si="245"/>
        <v>0</v>
      </c>
      <c r="DV157" s="386">
        <f t="shared" ref="DV157:DZ207" si="294">IF($EA157&gt;0,IF(Y157&gt;0,0,$EA157*$BO157*BC157),0)</f>
        <v>0</v>
      </c>
      <c r="DW157" s="386">
        <f t="shared" si="294"/>
        <v>0</v>
      </c>
      <c r="DX157" s="386">
        <f t="shared" si="294"/>
        <v>0</v>
      </c>
      <c r="DY157" s="386">
        <f t="shared" si="294"/>
        <v>0</v>
      </c>
      <c r="DZ157" s="386">
        <f t="shared" si="294"/>
        <v>0</v>
      </c>
      <c r="EA157" s="401">
        <f t="shared" si="246"/>
        <v>-263</v>
      </c>
      <c r="EB157" s="386">
        <f t="shared" si="247"/>
        <v>0</v>
      </c>
      <c r="EC157" s="386">
        <f t="shared" si="247"/>
        <v>0</v>
      </c>
      <c r="ED157" s="386">
        <f t="shared" si="247"/>
        <v>0</v>
      </c>
      <c r="EE157" s="385">
        <f t="shared" si="248"/>
        <v>0</v>
      </c>
      <c r="EF157" s="385">
        <f t="shared" si="248"/>
        <v>0</v>
      </c>
      <c r="EG157" s="402">
        <f t="shared" si="292"/>
        <v>0</v>
      </c>
      <c r="EH157" s="402">
        <f t="shared" si="292"/>
        <v>0</v>
      </c>
      <c r="EI157" s="402">
        <f t="shared" si="292"/>
        <v>174.55954769661986</v>
      </c>
      <c r="EJ157" s="402">
        <f t="shared" si="290"/>
        <v>0</v>
      </c>
      <c r="EK157" s="402">
        <f t="shared" si="290"/>
        <v>11.513502082117482</v>
      </c>
      <c r="EL157" s="402">
        <f t="shared" si="290"/>
        <v>12.209883256439102</v>
      </c>
      <c r="EM157" s="402">
        <f t="shared" si="249"/>
        <v>281.43084524917811</v>
      </c>
      <c r="EN157" s="402">
        <f t="shared" si="250"/>
        <v>83.147912214001636</v>
      </c>
      <c r="EO157" s="402">
        <f t="shared" si="250"/>
        <v>0</v>
      </c>
      <c r="EP157" s="402">
        <f t="shared" si="251"/>
        <v>0</v>
      </c>
      <c r="EQ157" s="402">
        <f t="shared" si="252"/>
        <v>0</v>
      </c>
      <c r="ER157" s="394">
        <f t="shared" si="286"/>
        <v>0</v>
      </c>
      <c r="ES157" s="394">
        <f t="shared" si="287"/>
        <v>0</v>
      </c>
      <c r="ET157" s="394">
        <f t="shared" si="288"/>
        <v>0</v>
      </c>
      <c r="EU157" s="394">
        <f t="shared" si="279"/>
        <v>0</v>
      </c>
      <c r="EV157" s="394">
        <f t="shared" si="279"/>
        <v>0</v>
      </c>
      <c r="EW157" s="394">
        <f t="shared" si="279"/>
        <v>0</v>
      </c>
      <c r="EX157" s="394">
        <f t="shared" si="192"/>
        <v>0</v>
      </c>
      <c r="EY157" s="403">
        <f t="shared" si="253"/>
        <v>-1791</v>
      </c>
      <c r="EZ157" s="394">
        <f t="shared" si="254"/>
        <v>0</v>
      </c>
      <c r="FA157" s="396">
        <f t="shared" si="255"/>
        <v>0</v>
      </c>
      <c r="FB157" s="396">
        <f t="shared" si="255"/>
        <v>0</v>
      </c>
      <c r="FC157" s="404">
        <f t="shared" si="276"/>
        <v>0</v>
      </c>
      <c r="FD157" s="404">
        <f t="shared" si="276"/>
        <v>0</v>
      </c>
      <c r="FE157" s="404">
        <f t="shared" si="276"/>
        <v>27.911580336522601</v>
      </c>
      <c r="FF157" s="404">
        <f t="shared" si="276"/>
        <v>0</v>
      </c>
      <c r="FG157" s="404">
        <f t="shared" si="276"/>
        <v>1.8409765753876608</v>
      </c>
      <c r="FH157" s="404">
        <f t="shared" si="201"/>
        <v>1.9523259650280433</v>
      </c>
      <c r="FI157" s="404">
        <f t="shared" si="201"/>
        <v>0</v>
      </c>
      <c r="FJ157" s="404">
        <f t="shared" si="201"/>
        <v>13.295117123061695</v>
      </c>
      <c r="FK157" s="392">
        <f t="shared" si="256"/>
        <v>45</v>
      </c>
      <c r="FL157" s="384">
        <f t="shared" si="257"/>
        <v>0</v>
      </c>
      <c r="FM157" s="384">
        <f t="shared" si="257"/>
        <v>0</v>
      </c>
      <c r="FN157" s="405">
        <f t="shared" si="189"/>
        <v>0</v>
      </c>
      <c r="FO157" s="405">
        <f t="shared" si="189"/>
        <v>0</v>
      </c>
      <c r="FP157" s="405">
        <f t="shared" si="189"/>
        <v>3231.2735106999489</v>
      </c>
      <c r="FQ157" s="405">
        <f t="shared" si="187"/>
        <v>0</v>
      </c>
      <c r="FR157" s="405">
        <f t="shared" si="187"/>
        <v>213.12655070574132</v>
      </c>
      <c r="FS157" s="405">
        <f t="shared" si="187"/>
        <v>226.01726949842728</v>
      </c>
      <c r="FT157" s="405">
        <f t="shared" si="187"/>
        <v>0</v>
      </c>
      <c r="FU157" s="405">
        <f t="shared" si="187"/>
        <v>1539.1518238467042</v>
      </c>
      <c r="FV157" s="405">
        <f t="shared" si="187"/>
        <v>0</v>
      </c>
      <c r="FW157" s="397">
        <f t="shared" si="258"/>
        <v>5292.6291547508181</v>
      </c>
      <c r="FX157" s="406">
        <f t="shared" si="259"/>
        <v>83.059999999996762</v>
      </c>
      <c r="FY157" s="331">
        <f t="shared" si="260"/>
        <v>83.059999999996762</v>
      </c>
      <c r="FZ157" s="382">
        <f t="shared" si="261"/>
        <v>3.2542857297812589E-12</v>
      </c>
      <c r="GA157" s="331">
        <f t="shared" si="262"/>
        <v>0</v>
      </c>
      <c r="GB157" s="407">
        <f t="shared" si="263"/>
        <v>0</v>
      </c>
      <c r="GC157" s="407">
        <f t="shared" si="264"/>
        <v>0</v>
      </c>
      <c r="GD157" s="407">
        <f t="shared" si="265"/>
        <v>0</v>
      </c>
      <c r="GE157" s="407">
        <f t="shared" si="266"/>
        <v>0</v>
      </c>
      <c r="GF157" s="407">
        <f t="shared" si="267"/>
        <v>0</v>
      </c>
      <c r="GG157" s="407">
        <f t="shared" si="268"/>
        <v>5.6843418860808015E-14</v>
      </c>
      <c r="GH157" s="407">
        <f t="shared" si="269"/>
        <v>0</v>
      </c>
      <c r="GI157" s="407">
        <f t="shared" si="270"/>
        <v>0</v>
      </c>
      <c r="GJ157">
        <f t="shared" si="271"/>
        <v>0</v>
      </c>
      <c r="GK157" s="382">
        <f t="shared" si="272"/>
        <v>5.6843418860808015E-14</v>
      </c>
      <c r="GL157">
        <v>2</v>
      </c>
      <c r="GM157">
        <f t="shared" si="273"/>
        <v>526</v>
      </c>
      <c r="GN157">
        <f t="shared" si="273"/>
        <v>0</v>
      </c>
      <c r="GO157">
        <f t="shared" si="273"/>
        <v>0</v>
      </c>
      <c r="GP157">
        <f t="shared" si="273"/>
        <v>0</v>
      </c>
      <c r="GQ157">
        <f t="shared" si="273"/>
        <v>0</v>
      </c>
      <c r="GR157">
        <f t="shared" si="202"/>
        <v>0</v>
      </c>
      <c r="GS157">
        <f t="shared" si="202"/>
        <v>281.43084524917811</v>
      </c>
      <c r="GT157">
        <f t="shared" si="202"/>
        <v>0</v>
      </c>
      <c r="GU157">
        <f t="shared" si="202"/>
        <v>45</v>
      </c>
      <c r="GV157">
        <f t="shared" si="202"/>
        <v>5292.6291547508181</v>
      </c>
    </row>
    <row r="158" spans="1:204" customFormat="1" x14ac:dyDescent="0.25">
      <c r="A158" s="378">
        <v>31061</v>
      </c>
      <c r="B158" s="32" t="s">
        <v>1291</v>
      </c>
      <c r="C158" t="s">
        <v>888</v>
      </c>
      <c r="D158">
        <v>2</v>
      </c>
      <c r="E158" s="379">
        <v>887</v>
      </c>
      <c r="F158" s="379">
        <v>110163</v>
      </c>
      <c r="G158" s="379">
        <v>471</v>
      </c>
      <c r="H158" s="379">
        <v>0</v>
      </c>
      <c r="I158" s="379">
        <v>16105</v>
      </c>
      <c r="J158" s="379">
        <v>0</v>
      </c>
      <c r="K158" s="379">
        <v>2846</v>
      </c>
      <c r="L158" s="379">
        <v>6020</v>
      </c>
      <c r="M158" s="380">
        <v>103.80859418843087</v>
      </c>
      <c r="N158" s="381">
        <f t="shared" si="203"/>
        <v>136595.80859418842</v>
      </c>
      <c r="O158" s="379">
        <v>337</v>
      </c>
      <c r="P158" s="379">
        <v>115796</v>
      </c>
      <c r="Q158" s="379">
        <v>480</v>
      </c>
      <c r="R158" s="379">
        <v>0</v>
      </c>
      <c r="S158" s="379">
        <v>13010</v>
      </c>
      <c r="T158" s="379">
        <v>0</v>
      </c>
      <c r="U158" s="379">
        <v>710</v>
      </c>
      <c r="V158" s="379">
        <v>4935</v>
      </c>
      <c r="W158" s="480">
        <f>(VLOOKUP(A158,'[1]floresta plant'!$A$4:$F$573,6,0))*1000</f>
        <v>5778.0793266428855</v>
      </c>
      <c r="X158" s="24">
        <f t="shared" si="204"/>
        <v>141046.07932664288</v>
      </c>
      <c r="Y158" s="53">
        <f t="shared" si="280"/>
        <v>9</v>
      </c>
      <c r="Z158" s="53">
        <f t="shared" si="281"/>
        <v>0</v>
      </c>
      <c r="AA158" s="53">
        <f t="shared" si="282"/>
        <v>-3095</v>
      </c>
      <c r="AB158" s="53">
        <f t="shared" si="277"/>
        <v>0</v>
      </c>
      <c r="AC158" s="53">
        <f t="shared" si="277"/>
        <v>-2136</v>
      </c>
      <c r="AD158" s="53">
        <f t="shared" si="277"/>
        <v>-1085</v>
      </c>
      <c r="AE158" s="53">
        <f t="shared" si="190"/>
        <v>5674.2707324544544</v>
      </c>
      <c r="AF158" s="53">
        <f t="shared" si="205"/>
        <v>5633</v>
      </c>
      <c r="AG158" s="53">
        <f t="shared" si="206"/>
        <v>-550</v>
      </c>
      <c r="AH158" s="53">
        <f t="shared" si="207"/>
        <v>-4161.110732454461</v>
      </c>
      <c r="AI158" s="53">
        <f t="shared" si="274"/>
        <v>4450.2707324544608</v>
      </c>
      <c r="AJ158" s="469">
        <v>0</v>
      </c>
      <c r="AK158" s="469">
        <v>0</v>
      </c>
      <c r="AL158" s="469">
        <v>289.15999999999997</v>
      </c>
      <c r="AM158" s="470">
        <f t="shared" si="208"/>
        <v>289.15999999999997</v>
      </c>
      <c r="AN158" s="53">
        <f t="shared" si="209"/>
        <v>-4161.110732454461</v>
      </c>
      <c r="AO158" s="382">
        <f t="shared" si="210"/>
        <v>2</v>
      </c>
      <c r="AP158">
        <v>2</v>
      </c>
      <c r="AQ158" s="383">
        <f t="shared" si="211"/>
        <v>11316.270732454454</v>
      </c>
      <c r="AR158" s="383">
        <f t="shared" si="212"/>
        <v>-6866</v>
      </c>
      <c r="AS158" s="383">
        <f t="shared" si="213"/>
        <v>9</v>
      </c>
      <c r="AT158" s="383">
        <f t="shared" si="214"/>
        <v>6866</v>
      </c>
      <c r="AU158" s="383">
        <f t="shared" si="215"/>
        <v>4161.110732454461</v>
      </c>
      <c r="AV158" s="383">
        <f t="shared" si="216"/>
        <v>1</v>
      </c>
      <c r="AW158" s="383">
        <f t="shared" si="217"/>
        <v>1</v>
      </c>
      <c r="AX158" s="383">
        <f t="shared" si="218"/>
        <v>1</v>
      </c>
      <c r="AY158" s="383">
        <f t="shared" si="219"/>
        <v>4.5</v>
      </c>
      <c r="AZ158">
        <f t="shared" si="220"/>
        <v>4.5</v>
      </c>
      <c r="BA158">
        <f t="shared" si="221"/>
        <v>0</v>
      </c>
      <c r="BB158" s="383">
        <f t="shared" si="222"/>
        <v>0</v>
      </c>
      <c r="BC158" s="384">
        <f t="shared" si="188"/>
        <v>9</v>
      </c>
      <c r="BD158" s="384">
        <f t="shared" si="188"/>
        <v>0</v>
      </c>
      <c r="BE158" s="384">
        <f t="shared" si="188"/>
        <v>0.45077191960384505</v>
      </c>
      <c r="BF158" s="384">
        <f t="shared" si="186"/>
        <v>0</v>
      </c>
      <c r="BG158" s="384">
        <f t="shared" si="186"/>
        <v>0.31109816487037578</v>
      </c>
      <c r="BH158" s="384">
        <f t="shared" si="186"/>
        <v>0.15802505097582289</v>
      </c>
      <c r="BI158" s="384">
        <f t="shared" si="186"/>
        <v>5674.2707324544544</v>
      </c>
      <c r="BJ158" s="384">
        <f t="shared" si="186"/>
        <v>5633</v>
      </c>
      <c r="BK158" s="384">
        <f t="shared" si="186"/>
        <v>8.0104864549956301E-2</v>
      </c>
      <c r="BL158" s="474">
        <f t="shared" si="223"/>
        <v>6861.5</v>
      </c>
      <c r="BM158" s="409">
        <f t="shared" si="224"/>
        <v>-4156.610732454461</v>
      </c>
      <c r="BN158" s="473">
        <f t="shared" si="225"/>
        <v>11307.270732454454</v>
      </c>
      <c r="BO158" s="387">
        <f t="shared" si="226"/>
        <v>0.60682194336303674</v>
      </c>
      <c r="BP158" s="387">
        <f t="shared" si="227"/>
        <v>0.36760513043382231</v>
      </c>
      <c r="BQ158" s="388">
        <f t="shared" si="228"/>
        <v>2.5572926203140889E-2</v>
      </c>
      <c r="BR158" s="389">
        <f t="shared" si="229"/>
        <v>0</v>
      </c>
      <c r="BS158" s="390">
        <f t="shared" si="230"/>
        <v>9</v>
      </c>
      <c r="BT158" s="391">
        <f t="shared" si="275"/>
        <v>0</v>
      </c>
      <c r="BU158" s="391">
        <f t="shared" si="275"/>
        <v>2.0284736382173025</v>
      </c>
      <c r="BV158" s="391">
        <f t="shared" si="275"/>
        <v>0</v>
      </c>
      <c r="BW158" s="391">
        <f t="shared" si="275"/>
        <v>1.3999417419166911</v>
      </c>
      <c r="BX158" s="391">
        <f t="shared" si="275"/>
        <v>0.71111272939120307</v>
      </c>
      <c r="BY158" s="391">
        <f t="shared" si="200"/>
        <v>0</v>
      </c>
      <c r="BZ158" s="391">
        <f t="shared" si="200"/>
        <v>0</v>
      </c>
      <c r="CA158" s="391">
        <f t="shared" si="200"/>
        <v>0.36047189047480332</v>
      </c>
      <c r="CB158" s="391">
        <f t="shared" si="231"/>
        <v>4.5</v>
      </c>
      <c r="CC158" s="391">
        <f t="shared" si="231"/>
        <v>0</v>
      </c>
      <c r="CD158" s="392">
        <f t="shared" si="232"/>
        <v>0</v>
      </c>
      <c r="CE158" s="393">
        <f t="shared" si="233"/>
        <v>0</v>
      </c>
      <c r="CF158" s="392">
        <f t="shared" si="283"/>
        <v>0</v>
      </c>
      <c r="CG158" s="392">
        <f t="shared" si="284"/>
        <v>0</v>
      </c>
      <c r="CH158" s="392">
        <f t="shared" si="285"/>
        <v>0</v>
      </c>
      <c r="CI158" s="392">
        <f t="shared" si="278"/>
        <v>0</v>
      </c>
      <c r="CJ158" s="392">
        <f t="shared" si="278"/>
        <v>0</v>
      </c>
      <c r="CK158" s="392">
        <f t="shared" si="278"/>
        <v>0</v>
      </c>
      <c r="CL158" s="392">
        <f t="shared" si="191"/>
        <v>0</v>
      </c>
      <c r="CM158" s="392">
        <f t="shared" si="234"/>
        <v>0</v>
      </c>
      <c r="CN158" s="392">
        <f t="shared" si="235"/>
        <v>0</v>
      </c>
      <c r="CO158" s="394">
        <f t="shared" si="236"/>
        <v>0</v>
      </c>
      <c r="CP158" s="394">
        <f t="shared" si="236"/>
        <v>0</v>
      </c>
      <c r="CQ158" s="395">
        <f t="shared" si="237"/>
        <v>-3095</v>
      </c>
      <c r="CR158" s="394">
        <f t="shared" si="291"/>
        <v>0</v>
      </c>
      <c r="CS158" s="394">
        <f t="shared" si="291"/>
        <v>0</v>
      </c>
      <c r="CT158" s="394">
        <f t="shared" si="291"/>
        <v>0</v>
      </c>
      <c r="CU158" s="394">
        <f t="shared" si="289"/>
        <v>0</v>
      </c>
      <c r="CV158" s="394">
        <f t="shared" si="289"/>
        <v>0</v>
      </c>
      <c r="CW158" s="394">
        <f t="shared" si="289"/>
        <v>0</v>
      </c>
      <c r="CX158" s="396">
        <f t="shared" si="238"/>
        <v>0</v>
      </c>
      <c r="CY158" s="396">
        <f t="shared" si="238"/>
        <v>0</v>
      </c>
      <c r="CZ158" s="397">
        <f t="shared" si="239"/>
        <v>0</v>
      </c>
      <c r="DA158" s="397">
        <f t="shared" si="239"/>
        <v>0</v>
      </c>
      <c r="DB158" s="397">
        <f t="shared" si="239"/>
        <v>0</v>
      </c>
      <c r="DC158" s="397">
        <f t="shared" si="240"/>
        <v>0</v>
      </c>
      <c r="DD158" s="397">
        <f t="shared" si="293"/>
        <v>0</v>
      </c>
      <c r="DE158" s="397">
        <f t="shared" si="293"/>
        <v>0</v>
      </c>
      <c r="DF158" s="397">
        <f t="shared" si="293"/>
        <v>0</v>
      </c>
      <c r="DG158" s="397">
        <f t="shared" si="293"/>
        <v>0</v>
      </c>
      <c r="DH158" s="397">
        <f t="shared" si="293"/>
        <v>0</v>
      </c>
      <c r="DI158" s="398">
        <f t="shared" si="241"/>
        <v>0</v>
      </c>
      <c r="DJ158" s="398">
        <f t="shared" si="241"/>
        <v>0</v>
      </c>
      <c r="DK158" s="399">
        <f t="shared" si="242"/>
        <v>0</v>
      </c>
      <c r="DL158" s="399">
        <f t="shared" si="242"/>
        <v>0</v>
      </c>
      <c r="DM158" s="399">
        <f t="shared" si="242"/>
        <v>0</v>
      </c>
      <c r="DN158" s="399">
        <f t="shared" si="242"/>
        <v>0</v>
      </c>
      <c r="DO158" s="399">
        <f t="shared" si="243"/>
        <v>-2136</v>
      </c>
      <c r="DP158" s="399">
        <f t="shared" si="244"/>
        <v>0</v>
      </c>
      <c r="DQ158" s="399">
        <f t="shared" si="244"/>
        <v>0</v>
      </c>
      <c r="DR158" s="399">
        <f t="shared" si="244"/>
        <v>0</v>
      </c>
      <c r="DS158" s="399">
        <f t="shared" si="244"/>
        <v>0</v>
      </c>
      <c r="DT158" s="400">
        <f t="shared" si="245"/>
        <v>0</v>
      </c>
      <c r="DU158" s="400">
        <f t="shared" si="245"/>
        <v>0</v>
      </c>
      <c r="DV158" s="386">
        <f t="shared" si="294"/>
        <v>0</v>
      </c>
      <c r="DW158" s="386">
        <f t="shared" si="294"/>
        <v>0</v>
      </c>
      <c r="DX158" s="386">
        <f t="shared" si="294"/>
        <v>0</v>
      </c>
      <c r="DY158" s="386">
        <f t="shared" si="294"/>
        <v>0</v>
      </c>
      <c r="DZ158" s="386">
        <f t="shared" si="294"/>
        <v>0</v>
      </c>
      <c r="EA158" s="401">
        <f t="shared" si="246"/>
        <v>-1085</v>
      </c>
      <c r="EB158" s="386">
        <f t="shared" si="247"/>
        <v>0</v>
      </c>
      <c r="EC158" s="386">
        <f t="shared" si="247"/>
        <v>0</v>
      </c>
      <c r="ED158" s="386">
        <f t="shared" si="247"/>
        <v>0</v>
      </c>
      <c r="EE158" s="385">
        <f t="shared" si="248"/>
        <v>0</v>
      </c>
      <c r="EF158" s="385">
        <f t="shared" si="248"/>
        <v>0</v>
      </c>
      <c r="EG158" s="402">
        <f t="shared" si="292"/>
        <v>0</v>
      </c>
      <c r="EH158" s="402">
        <f t="shared" si="292"/>
        <v>0</v>
      </c>
      <c r="EI158" s="402">
        <f t="shared" si="292"/>
        <v>1552.1303260190014</v>
      </c>
      <c r="EJ158" s="402">
        <f t="shared" si="290"/>
        <v>0</v>
      </c>
      <c r="EK158" s="402">
        <f t="shared" si="290"/>
        <v>1071.1955981830654</v>
      </c>
      <c r="EL158" s="402">
        <f t="shared" si="290"/>
        <v>544.12323222313944</v>
      </c>
      <c r="EM158" s="402">
        <f t="shared" si="249"/>
        <v>5674.2707324544544</v>
      </c>
      <c r="EN158" s="402">
        <f t="shared" si="250"/>
        <v>0</v>
      </c>
      <c r="EO158" s="402">
        <f t="shared" si="250"/>
        <v>275.822836610808</v>
      </c>
      <c r="EP158" s="402">
        <f t="shared" si="251"/>
        <v>2085.89103272074</v>
      </c>
      <c r="EQ158" s="402">
        <f t="shared" si="252"/>
        <v>145.10770669769997</v>
      </c>
      <c r="ER158" s="394">
        <f t="shared" si="286"/>
        <v>0</v>
      </c>
      <c r="ES158" s="394">
        <f t="shared" si="287"/>
        <v>0</v>
      </c>
      <c r="ET158" s="394">
        <f t="shared" si="288"/>
        <v>1540.8412003427813</v>
      </c>
      <c r="EU158" s="394">
        <f t="shared" si="279"/>
        <v>0</v>
      </c>
      <c r="EV158" s="394">
        <f t="shared" si="279"/>
        <v>1063.4044600750181</v>
      </c>
      <c r="EW158" s="394">
        <f t="shared" si="279"/>
        <v>540.16565504746939</v>
      </c>
      <c r="EX158" s="394">
        <f t="shared" si="192"/>
        <v>0</v>
      </c>
      <c r="EY158" s="403">
        <f t="shared" si="253"/>
        <v>5633</v>
      </c>
      <c r="EZ158" s="394">
        <f t="shared" si="254"/>
        <v>273.8166914987172</v>
      </c>
      <c r="FA158" s="396">
        <f t="shared" si="255"/>
        <v>2070.719699733721</v>
      </c>
      <c r="FB158" s="396">
        <f t="shared" si="255"/>
        <v>144.05229330229264</v>
      </c>
      <c r="FC158" s="404">
        <f t="shared" si="276"/>
        <v>0</v>
      </c>
      <c r="FD158" s="404">
        <f t="shared" si="276"/>
        <v>0</v>
      </c>
      <c r="FE158" s="404">
        <f t="shared" si="276"/>
        <v>0</v>
      </c>
      <c r="FF158" s="404">
        <f t="shared" si="276"/>
        <v>0</v>
      </c>
      <c r="FG158" s="404">
        <f t="shared" si="276"/>
        <v>0</v>
      </c>
      <c r="FH158" s="404">
        <f t="shared" si="201"/>
        <v>0</v>
      </c>
      <c r="FI158" s="404">
        <f t="shared" si="201"/>
        <v>0</v>
      </c>
      <c r="FJ158" s="404">
        <f t="shared" si="201"/>
        <v>0</v>
      </c>
      <c r="FK158" s="392">
        <f t="shared" si="256"/>
        <v>-550</v>
      </c>
      <c r="FL158" s="384">
        <f t="shared" si="257"/>
        <v>0</v>
      </c>
      <c r="FM158" s="384">
        <f t="shared" si="257"/>
        <v>0</v>
      </c>
      <c r="FN158" s="405">
        <f t="shared" si="189"/>
        <v>0</v>
      </c>
      <c r="FO158" s="405">
        <f t="shared" si="189"/>
        <v>0</v>
      </c>
      <c r="FP158" s="405">
        <f t="shared" si="189"/>
        <v>0</v>
      </c>
      <c r="FQ158" s="405">
        <f t="shared" si="187"/>
        <v>0</v>
      </c>
      <c r="FR158" s="405">
        <f t="shared" si="187"/>
        <v>0</v>
      </c>
      <c r="FS158" s="405">
        <f t="shared" si="187"/>
        <v>0</v>
      </c>
      <c r="FT158" s="405">
        <f t="shared" si="187"/>
        <v>0</v>
      </c>
      <c r="FU158" s="405">
        <f t="shared" si="187"/>
        <v>0</v>
      </c>
      <c r="FV158" s="405">
        <f t="shared" si="187"/>
        <v>0</v>
      </c>
      <c r="FW158" s="397">
        <f t="shared" si="258"/>
        <v>-4161.110732454461</v>
      </c>
      <c r="FX158" s="406">
        <f t="shared" si="259"/>
        <v>0</v>
      </c>
      <c r="FY158" s="331">
        <f t="shared" si="260"/>
        <v>144.05229330229264</v>
      </c>
      <c r="FZ158" s="382">
        <f t="shared" si="261"/>
        <v>145.10770669770733</v>
      </c>
      <c r="GA158" s="331">
        <f t="shared" si="262"/>
        <v>0</v>
      </c>
      <c r="GB158" s="407">
        <f t="shared" si="263"/>
        <v>0</v>
      </c>
      <c r="GC158" s="407">
        <f t="shared" si="264"/>
        <v>0</v>
      </c>
      <c r="GD158" s="407">
        <f t="shared" si="265"/>
        <v>0</v>
      </c>
      <c r="GE158" s="407">
        <f t="shared" si="266"/>
        <v>0</v>
      </c>
      <c r="GF158" s="407">
        <f t="shared" si="267"/>
        <v>0</v>
      </c>
      <c r="GG158" s="407">
        <f t="shared" si="268"/>
        <v>4.5474735088646412E-13</v>
      </c>
      <c r="GH158" s="407">
        <f t="shared" si="269"/>
        <v>4.5474735088646412E-13</v>
      </c>
      <c r="GI158" s="407">
        <f t="shared" si="270"/>
        <v>0</v>
      </c>
      <c r="GJ158">
        <f t="shared" si="271"/>
        <v>0</v>
      </c>
      <c r="GK158" s="382">
        <f t="shared" si="272"/>
        <v>9.0949470177292824E-13</v>
      </c>
      <c r="GL158">
        <v>2</v>
      </c>
      <c r="GM158">
        <f t="shared" si="273"/>
        <v>9</v>
      </c>
      <c r="GN158">
        <f t="shared" si="273"/>
        <v>0</v>
      </c>
      <c r="GO158">
        <f t="shared" si="273"/>
        <v>0</v>
      </c>
      <c r="GP158">
        <f t="shared" si="273"/>
        <v>0</v>
      </c>
      <c r="GQ158">
        <f t="shared" si="273"/>
        <v>0</v>
      </c>
      <c r="GR158">
        <f t="shared" si="202"/>
        <v>0</v>
      </c>
      <c r="GS158">
        <f t="shared" si="202"/>
        <v>5674.2707324544544</v>
      </c>
      <c r="GT158">
        <f t="shared" si="202"/>
        <v>5633</v>
      </c>
      <c r="GU158">
        <f t="shared" si="202"/>
        <v>0</v>
      </c>
      <c r="GV158">
        <f t="shared" si="202"/>
        <v>0</v>
      </c>
    </row>
    <row r="159" spans="1:204" customFormat="1" x14ac:dyDescent="0.25">
      <c r="A159" s="378">
        <v>31062</v>
      </c>
      <c r="B159" s="32" t="s">
        <v>1292</v>
      </c>
      <c r="C159" t="s">
        <v>888</v>
      </c>
      <c r="D159">
        <v>2</v>
      </c>
      <c r="E159" s="379">
        <v>548</v>
      </c>
      <c r="F159" s="379">
        <v>20449</v>
      </c>
      <c r="G159" s="379">
        <v>3529</v>
      </c>
      <c r="H159" s="379">
        <v>0</v>
      </c>
      <c r="I159" s="379">
        <v>28050</v>
      </c>
      <c r="J159" s="379">
        <v>0</v>
      </c>
      <c r="K159" s="379">
        <v>1953</v>
      </c>
      <c r="L159" s="379">
        <v>10560</v>
      </c>
      <c r="M159" s="380">
        <v>117.60695446695492</v>
      </c>
      <c r="N159" s="381">
        <f t="shared" si="203"/>
        <v>65206.606954466952</v>
      </c>
      <c r="O159" s="379">
        <v>364</v>
      </c>
      <c r="P159" s="379">
        <v>25188</v>
      </c>
      <c r="Q159" s="379">
        <v>3884</v>
      </c>
      <c r="R159" s="379">
        <v>0</v>
      </c>
      <c r="S159" s="379">
        <v>23680</v>
      </c>
      <c r="T159" s="379">
        <v>0</v>
      </c>
      <c r="U159" s="379">
        <v>1915</v>
      </c>
      <c r="V159" s="379">
        <v>7595</v>
      </c>
      <c r="W159" s="480">
        <f>(VLOOKUP(A159,'[1]floresta plant'!$A$4:$F$573,6,0))*1000</f>
        <v>3067.9423094613453</v>
      </c>
      <c r="X159" s="24">
        <f t="shared" si="204"/>
        <v>65693.942309461345</v>
      </c>
      <c r="Y159" s="53">
        <f t="shared" si="280"/>
        <v>355</v>
      </c>
      <c r="Z159" s="53">
        <f t="shared" si="281"/>
        <v>0</v>
      </c>
      <c r="AA159" s="53">
        <f t="shared" si="282"/>
        <v>-4370</v>
      </c>
      <c r="AB159" s="53">
        <f t="shared" si="277"/>
        <v>0</v>
      </c>
      <c r="AC159" s="53">
        <f t="shared" si="277"/>
        <v>-38</v>
      </c>
      <c r="AD159" s="53">
        <f t="shared" si="277"/>
        <v>-2965</v>
      </c>
      <c r="AE159" s="53">
        <f t="shared" si="190"/>
        <v>2950.3353549943904</v>
      </c>
      <c r="AF159" s="53">
        <f t="shared" si="205"/>
        <v>4739</v>
      </c>
      <c r="AG159" s="53">
        <f t="shared" si="206"/>
        <v>-184</v>
      </c>
      <c r="AH159" s="53">
        <f t="shared" si="207"/>
        <v>-182.6153549943931</v>
      </c>
      <c r="AI159" s="53">
        <f t="shared" si="274"/>
        <v>487.33535499439313</v>
      </c>
      <c r="AJ159" s="469">
        <v>0</v>
      </c>
      <c r="AK159" s="469">
        <v>0</v>
      </c>
      <c r="AL159" s="469">
        <v>304.72000000000003</v>
      </c>
      <c r="AM159" s="470">
        <f t="shared" si="208"/>
        <v>304.72000000000003</v>
      </c>
      <c r="AN159" s="53">
        <f t="shared" si="209"/>
        <v>-182.6153549943931</v>
      </c>
      <c r="AO159" s="382">
        <f t="shared" si="210"/>
        <v>2</v>
      </c>
      <c r="AP159">
        <v>2</v>
      </c>
      <c r="AQ159" s="383">
        <f t="shared" si="211"/>
        <v>8044.3353549943904</v>
      </c>
      <c r="AR159" s="383">
        <f t="shared" si="212"/>
        <v>-7557</v>
      </c>
      <c r="AS159" s="383">
        <f t="shared" si="213"/>
        <v>355</v>
      </c>
      <c r="AT159" s="383">
        <f t="shared" si="214"/>
        <v>7557</v>
      </c>
      <c r="AU159" s="383">
        <f t="shared" si="215"/>
        <v>182.6153549943931</v>
      </c>
      <c r="AV159" s="383">
        <f t="shared" si="216"/>
        <v>1</v>
      </c>
      <c r="AW159" s="383">
        <f t="shared" si="217"/>
        <v>1</v>
      </c>
      <c r="AX159" s="383">
        <f t="shared" si="218"/>
        <v>1</v>
      </c>
      <c r="AY159" s="383">
        <f t="shared" si="219"/>
        <v>177.5</v>
      </c>
      <c r="AZ159">
        <f t="shared" si="220"/>
        <v>177.5</v>
      </c>
      <c r="BA159">
        <f t="shared" si="221"/>
        <v>0</v>
      </c>
      <c r="BB159" s="383">
        <f t="shared" si="222"/>
        <v>0</v>
      </c>
      <c r="BC159" s="384">
        <f t="shared" si="188"/>
        <v>355</v>
      </c>
      <c r="BD159" s="384">
        <f t="shared" si="188"/>
        <v>0</v>
      </c>
      <c r="BE159" s="384">
        <f t="shared" si="188"/>
        <v>0.57827180097922459</v>
      </c>
      <c r="BF159" s="384">
        <f t="shared" si="186"/>
        <v>0</v>
      </c>
      <c r="BG159" s="384">
        <f t="shared" si="186"/>
        <v>5.0284504432976046E-3</v>
      </c>
      <c r="BH159" s="384">
        <f t="shared" si="186"/>
        <v>0.39235146222045786</v>
      </c>
      <c r="BI159" s="384">
        <f t="shared" ref="BI159:BK222" si="295">IF(AE159&gt;0,AE159,IF(AE159=0,0,AE159/$AR159))</f>
        <v>2950.3353549943904</v>
      </c>
      <c r="BJ159" s="384">
        <f t="shared" si="295"/>
        <v>4739</v>
      </c>
      <c r="BK159" s="384">
        <f t="shared" si="295"/>
        <v>2.434828635701998E-2</v>
      </c>
      <c r="BL159" s="474">
        <f t="shared" si="223"/>
        <v>7379.5</v>
      </c>
      <c r="BM159" s="409">
        <f t="shared" si="224"/>
        <v>-5.1153549943931012</v>
      </c>
      <c r="BN159" s="473">
        <f t="shared" si="225"/>
        <v>7689.3353549943904</v>
      </c>
      <c r="BO159" s="387">
        <f t="shared" si="226"/>
        <v>0.95970583402983645</v>
      </c>
      <c r="BP159" s="387">
        <f t="shared" si="227"/>
        <v>6.652532056714846E-4</v>
      </c>
      <c r="BQ159" s="388">
        <f t="shared" si="228"/>
        <v>3.9628912764492097E-2</v>
      </c>
      <c r="BR159" s="389">
        <f t="shared" si="229"/>
        <v>0</v>
      </c>
      <c r="BS159" s="390">
        <f t="shared" si="230"/>
        <v>355</v>
      </c>
      <c r="BT159" s="391">
        <f t="shared" si="275"/>
        <v>0</v>
      </c>
      <c r="BU159" s="391">
        <f t="shared" si="275"/>
        <v>102.64324467381236</v>
      </c>
      <c r="BV159" s="391">
        <f t="shared" si="275"/>
        <v>0</v>
      </c>
      <c r="BW159" s="391">
        <f t="shared" si="275"/>
        <v>0.89254995368532486</v>
      </c>
      <c r="BX159" s="391">
        <f t="shared" si="275"/>
        <v>69.642384544131275</v>
      </c>
      <c r="BY159" s="391">
        <f t="shared" si="200"/>
        <v>0</v>
      </c>
      <c r="BZ159" s="391">
        <f t="shared" si="200"/>
        <v>0</v>
      </c>
      <c r="CA159" s="391">
        <f t="shared" si="200"/>
        <v>4.3218208283710462</v>
      </c>
      <c r="CB159" s="391">
        <f t="shared" si="231"/>
        <v>177.5</v>
      </c>
      <c r="CC159" s="391">
        <f t="shared" si="231"/>
        <v>0</v>
      </c>
      <c r="CD159" s="392">
        <f t="shared" si="232"/>
        <v>0</v>
      </c>
      <c r="CE159" s="393">
        <f t="shared" si="233"/>
        <v>0</v>
      </c>
      <c r="CF159" s="392">
        <f t="shared" si="283"/>
        <v>0</v>
      </c>
      <c r="CG159" s="392">
        <f t="shared" si="284"/>
        <v>0</v>
      </c>
      <c r="CH159" s="392">
        <f t="shared" si="285"/>
        <v>0</v>
      </c>
      <c r="CI159" s="392">
        <f t="shared" si="278"/>
        <v>0</v>
      </c>
      <c r="CJ159" s="392">
        <f t="shared" si="278"/>
        <v>0</v>
      </c>
      <c r="CK159" s="392">
        <f t="shared" si="278"/>
        <v>0</v>
      </c>
      <c r="CL159" s="392">
        <f t="shared" si="191"/>
        <v>0</v>
      </c>
      <c r="CM159" s="392">
        <f t="shared" si="234"/>
        <v>0</v>
      </c>
      <c r="CN159" s="392">
        <f t="shared" si="235"/>
        <v>0</v>
      </c>
      <c r="CO159" s="394">
        <f t="shared" si="236"/>
        <v>0</v>
      </c>
      <c r="CP159" s="394">
        <f t="shared" si="236"/>
        <v>0</v>
      </c>
      <c r="CQ159" s="395">
        <f t="shared" si="237"/>
        <v>-4370</v>
      </c>
      <c r="CR159" s="394">
        <f t="shared" si="291"/>
        <v>0</v>
      </c>
      <c r="CS159" s="394">
        <f t="shared" si="291"/>
        <v>0</v>
      </c>
      <c r="CT159" s="394">
        <f t="shared" si="291"/>
        <v>0</v>
      </c>
      <c r="CU159" s="394">
        <f t="shared" si="289"/>
        <v>0</v>
      </c>
      <c r="CV159" s="394">
        <f t="shared" si="289"/>
        <v>0</v>
      </c>
      <c r="CW159" s="394">
        <f t="shared" si="289"/>
        <v>0</v>
      </c>
      <c r="CX159" s="396">
        <f t="shared" si="238"/>
        <v>0</v>
      </c>
      <c r="CY159" s="396">
        <f t="shared" si="238"/>
        <v>0</v>
      </c>
      <c r="CZ159" s="397">
        <f t="shared" si="239"/>
        <v>0</v>
      </c>
      <c r="DA159" s="397">
        <f t="shared" si="239"/>
        <v>0</v>
      </c>
      <c r="DB159" s="397">
        <f t="shared" si="239"/>
        <v>0</v>
      </c>
      <c r="DC159" s="397">
        <f t="shared" si="240"/>
        <v>0</v>
      </c>
      <c r="DD159" s="397">
        <f t="shared" si="293"/>
        <v>0</v>
      </c>
      <c r="DE159" s="397">
        <f t="shared" si="293"/>
        <v>0</v>
      </c>
      <c r="DF159" s="397">
        <f t="shared" si="293"/>
        <v>0</v>
      </c>
      <c r="DG159" s="397">
        <f t="shared" si="293"/>
        <v>0</v>
      </c>
      <c r="DH159" s="397">
        <f t="shared" si="293"/>
        <v>0</v>
      </c>
      <c r="DI159" s="398">
        <f t="shared" si="241"/>
        <v>0</v>
      </c>
      <c r="DJ159" s="398">
        <f t="shared" si="241"/>
        <v>0</v>
      </c>
      <c r="DK159" s="399">
        <f t="shared" si="242"/>
        <v>0</v>
      </c>
      <c r="DL159" s="399">
        <f t="shared" si="242"/>
        <v>0</v>
      </c>
      <c r="DM159" s="399">
        <f t="shared" si="242"/>
        <v>0</v>
      </c>
      <c r="DN159" s="399">
        <f t="shared" si="242"/>
        <v>0</v>
      </c>
      <c r="DO159" s="399">
        <f t="shared" si="243"/>
        <v>-38</v>
      </c>
      <c r="DP159" s="399">
        <f t="shared" si="244"/>
        <v>0</v>
      </c>
      <c r="DQ159" s="399">
        <f t="shared" si="244"/>
        <v>0</v>
      </c>
      <c r="DR159" s="399">
        <f t="shared" si="244"/>
        <v>0</v>
      </c>
      <c r="DS159" s="399">
        <f t="shared" si="244"/>
        <v>0</v>
      </c>
      <c r="DT159" s="400">
        <f t="shared" si="245"/>
        <v>0</v>
      </c>
      <c r="DU159" s="400">
        <f t="shared" si="245"/>
        <v>0</v>
      </c>
      <c r="DV159" s="386">
        <f t="shared" si="294"/>
        <v>0</v>
      </c>
      <c r="DW159" s="386">
        <f t="shared" si="294"/>
        <v>0</v>
      </c>
      <c r="DX159" s="386">
        <f t="shared" si="294"/>
        <v>0</v>
      </c>
      <c r="DY159" s="386">
        <f t="shared" si="294"/>
        <v>0</v>
      </c>
      <c r="DZ159" s="386">
        <f t="shared" si="294"/>
        <v>0</v>
      </c>
      <c r="EA159" s="401">
        <f t="shared" si="246"/>
        <v>-2965</v>
      </c>
      <c r="EB159" s="386">
        <f t="shared" si="247"/>
        <v>0</v>
      </c>
      <c r="EC159" s="386">
        <f t="shared" si="247"/>
        <v>0</v>
      </c>
      <c r="ED159" s="386">
        <f t="shared" si="247"/>
        <v>0</v>
      </c>
      <c r="EE159" s="385">
        <f t="shared" si="248"/>
        <v>0</v>
      </c>
      <c r="EF159" s="385">
        <f t="shared" si="248"/>
        <v>0</v>
      </c>
      <c r="EG159" s="402">
        <f t="shared" si="292"/>
        <v>0</v>
      </c>
      <c r="EH159" s="402">
        <f t="shared" si="292"/>
        <v>0</v>
      </c>
      <c r="EI159" s="402">
        <f t="shared" si="292"/>
        <v>1637.3500343479534</v>
      </c>
      <c r="EJ159" s="402">
        <f t="shared" si="290"/>
        <v>0</v>
      </c>
      <c r="EK159" s="402">
        <f t="shared" si="290"/>
        <v>14.237826385634378</v>
      </c>
      <c r="EL159" s="402">
        <f t="shared" si="290"/>
        <v>1110.9251377212086</v>
      </c>
      <c r="EM159" s="402">
        <f t="shared" si="249"/>
        <v>2950.3353549943904</v>
      </c>
      <c r="EN159" s="402">
        <f t="shared" si="250"/>
        <v>0</v>
      </c>
      <c r="EO159" s="402">
        <f t="shared" si="250"/>
        <v>68.941054077808559</v>
      </c>
      <c r="EP159" s="402">
        <f t="shared" si="251"/>
        <v>1.9627200527159356</v>
      </c>
      <c r="EQ159" s="402">
        <f t="shared" si="252"/>
        <v>116.91858240906951</v>
      </c>
      <c r="ER159" s="394">
        <f t="shared" si="286"/>
        <v>0</v>
      </c>
      <c r="ES159" s="394">
        <f t="shared" si="287"/>
        <v>0</v>
      </c>
      <c r="ET159" s="394">
        <f t="shared" si="288"/>
        <v>2630.0067209782346</v>
      </c>
      <c r="EU159" s="394">
        <f t="shared" si="279"/>
        <v>0</v>
      </c>
      <c r="EV159" s="394">
        <f t="shared" si="279"/>
        <v>22.869623660680297</v>
      </c>
      <c r="EW159" s="394">
        <f t="shared" si="279"/>
        <v>1784.4324777346603</v>
      </c>
      <c r="EX159" s="394">
        <f t="shared" si="192"/>
        <v>0</v>
      </c>
      <c r="EY159" s="403">
        <f t="shared" si="253"/>
        <v>4739</v>
      </c>
      <c r="EZ159" s="394">
        <f t="shared" si="254"/>
        <v>110.7371250938204</v>
      </c>
      <c r="FA159" s="396">
        <f t="shared" si="255"/>
        <v>3.1526349416771655</v>
      </c>
      <c r="FB159" s="396">
        <f t="shared" si="255"/>
        <v>187.80141759092805</v>
      </c>
      <c r="FC159" s="404">
        <f t="shared" si="276"/>
        <v>0</v>
      </c>
      <c r="FD159" s="404">
        <f t="shared" si="276"/>
        <v>0</v>
      </c>
      <c r="FE159" s="404">
        <f t="shared" si="276"/>
        <v>0</v>
      </c>
      <c r="FF159" s="404">
        <f t="shared" si="276"/>
        <v>0</v>
      </c>
      <c r="FG159" s="404">
        <f t="shared" si="276"/>
        <v>0</v>
      </c>
      <c r="FH159" s="404">
        <f t="shared" si="201"/>
        <v>0</v>
      </c>
      <c r="FI159" s="404">
        <f t="shared" si="201"/>
        <v>0</v>
      </c>
      <c r="FJ159" s="404">
        <f t="shared" si="201"/>
        <v>0</v>
      </c>
      <c r="FK159" s="392">
        <f t="shared" si="256"/>
        <v>-184</v>
      </c>
      <c r="FL159" s="384">
        <f t="shared" si="257"/>
        <v>0</v>
      </c>
      <c r="FM159" s="384">
        <f t="shared" si="257"/>
        <v>0</v>
      </c>
      <c r="FN159" s="405">
        <f t="shared" si="189"/>
        <v>0</v>
      </c>
      <c r="FO159" s="405">
        <f t="shared" si="189"/>
        <v>0</v>
      </c>
      <c r="FP159" s="405">
        <f t="shared" si="189"/>
        <v>0</v>
      </c>
      <c r="FQ159" s="405">
        <f t="shared" si="187"/>
        <v>0</v>
      </c>
      <c r="FR159" s="405">
        <f t="shared" si="187"/>
        <v>0</v>
      </c>
      <c r="FS159" s="405">
        <f t="shared" si="187"/>
        <v>0</v>
      </c>
      <c r="FT159" s="405">
        <f t="shared" ref="FT159:FV222" si="296">IF($AO159=3,IF(AE159&gt;0,0,$BR159*BI159),0)</f>
        <v>0</v>
      </c>
      <c r="FU159" s="405">
        <f t="shared" si="296"/>
        <v>0</v>
      </c>
      <c r="FV159" s="405">
        <f t="shared" si="296"/>
        <v>0</v>
      </c>
      <c r="FW159" s="397">
        <f t="shared" si="258"/>
        <v>-182.6153549943931</v>
      </c>
      <c r="FX159" s="406">
        <f t="shared" si="259"/>
        <v>0</v>
      </c>
      <c r="FY159" s="331">
        <f t="shared" si="260"/>
        <v>187.80141759092805</v>
      </c>
      <c r="FZ159" s="382">
        <f t="shared" si="261"/>
        <v>116.91858240907197</v>
      </c>
      <c r="GA159" s="331">
        <f t="shared" si="262"/>
        <v>0</v>
      </c>
      <c r="GB159" s="407">
        <f t="shared" si="263"/>
        <v>0</v>
      </c>
      <c r="GC159" s="407">
        <f t="shared" si="264"/>
        <v>0</v>
      </c>
      <c r="GD159" s="407">
        <f t="shared" si="265"/>
        <v>0</v>
      </c>
      <c r="GE159" s="407">
        <f t="shared" si="266"/>
        <v>0</v>
      </c>
      <c r="GF159" s="407">
        <f t="shared" si="267"/>
        <v>0</v>
      </c>
      <c r="GG159" s="407">
        <f t="shared" si="268"/>
        <v>0</v>
      </c>
      <c r="GH159" s="407">
        <f t="shared" si="269"/>
        <v>-9.0949470177292824E-13</v>
      </c>
      <c r="GI159" s="407">
        <f t="shared" si="270"/>
        <v>0</v>
      </c>
      <c r="GJ159">
        <f t="shared" si="271"/>
        <v>0</v>
      </c>
      <c r="GK159" s="382">
        <f t="shared" si="272"/>
        <v>-9.0949470177292824E-13</v>
      </c>
      <c r="GL159">
        <v>2</v>
      </c>
      <c r="GM159">
        <f t="shared" si="273"/>
        <v>355</v>
      </c>
      <c r="GN159">
        <f t="shared" si="273"/>
        <v>0</v>
      </c>
      <c r="GO159">
        <f t="shared" si="273"/>
        <v>0</v>
      </c>
      <c r="GP159">
        <f t="shared" si="273"/>
        <v>0</v>
      </c>
      <c r="GQ159">
        <f t="shared" si="273"/>
        <v>0</v>
      </c>
      <c r="GR159">
        <f t="shared" si="202"/>
        <v>0</v>
      </c>
      <c r="GS159">
        <f t="shared" si="202"/>
        <v>2950.3353549943904</v>
      </c>
      <c r="GT159">
        <f t="shared" si="202"/>
        <v>4739</v>
      </c>
      <c r="GU159">
        <f t="shared" si="202"/>
        <v>0</v>
      </c>
      <c r="GV159">
        <f t="shared" si="202"/>
        <v>0</v>
      </c>
    </row>
    <row r="160" spans="1:204" customFormat="1" x14ac:dyDescent="0.25">
      <c r="A160" s="378">
        <v>31063</v>
      </c>
      <c r="B160" s="32" t="s">
        <v>1293</v>
      </c>
      <c r="C160" t="s">
        <v>888</v>
      </c>
      <c r="D160">
        <v>2</v>
      </c>
      <c r="E160" s="379">
        <v>581</v>
      </c>
      <c r="F160" s="379">
        <v>45622</v>
      </c>
      <c r="G160" s="379">
        <v>1050</v>
      </c>
      <c r="H160" s="379">
        <v>0</v>
      </c>
      <c r="I160" s="379">
        <v>8430</v>
      </c>
      <c r="J160" s="379">
        <v>0</v>
      </c>
      <c r="K160" s="379">
        <v>2921</v>
      </c>
      <c r="L160" s="379">
        <v>4253</v>
      </c>
      <c r="M160" s="380">
        <v>750.45965669864086</v>
      </c>
      <c r="N160" s="381">
        <f t="shared" si="203"/>
        <v>63607.459656698644</v>
      </c>
      <c r="O160" s="379">
        <v>172</v>
      </c>
      <c r="P160" s="379">
        <v>48923</v>
      </c>
      <c r="Q160" s="379">
        <v>1277</v>
      </c>
      <c r="R160" s="379">
        <v>0</v>
      </c>
      <c r="S160" s="379">
        <v>9110</v>
      </c>
      <c r="T160" s="379">
        <v>0</v>
      </c>
      <c r="U160" s="379">
        <v>1093</v>
      </c>
      <c r="V160" s="379">
        <v>2630</v>
      </c>
      <c r="W160" s="480">
        <f>(VLOOKUP(A160,'[1]floresta plant'!$A$4:$F$573,6,0))*1000</f>
        <v>1531.0597029541971</v>
      </c>
      <c r="X160" s="24">
        <f t="shared" si="204"/>
        <v>64736.059702954197</v>
      </c>
      <c r="Y160" s="53">
        <f t="shared" si="280"/>
        <v>227</v>
      </c>
      <c r="Z160" s="53">
        <f t="shared" si="281"/>
        <v>0</v>
      </c>
      <c r="AA160" s="53">
        <f t="shared" si="282"/>
        <v>680</v>
      </c>
      <c r="AB160" s="53">
        <f t="shared" si="277"/>
        <v>0</v>
      </c>
      <c r="AC160" s="53">
        <f t="shared" si="277"/>
        <v>-1828</v>
      </c>
      <c r="AD160" s="53">
        <f t="shared" si="277"/>
        <v>-1623</v>
      </c>
      <c r="AE160" s="53">
        <f t="shared" si="190"/>
        <v>780.60004625555621</v>
      </c>
      <c r="AF160" s="53">
        <f t="shared" si="205"/>
        <v>3301</v>
      </c>
      <c r="AG160" s="53">
        <f t="shared" si="206"/>
        <v>-409</v>
      </c>
      <c r="AH160" s="53">
        <f t="shared" si="207"/>
        <v>-1050.3100462555531</v>
      </c>
      <c r="AI160" s="53">
        <f t="shared" si="274"/>
        <v>1128.600046255553</v>
      </c>
      <c r="AJ160" s="469">
        <v>0</v>
      </c>
      <c r="AK160" s="469">
        <v>0</v>
      </c>
      <c r="AL160" s="469">
        <v>78.289999999999992</v>
      </c>
      <c r="AM160" s="470">
        <f t="shared" si="208"/>
        <v>78.289999999999992</v>
      </c>
      <c r="AN160" s="53">
        <f t="shared" si="209"/>
        <v>-1050.3100462555531</v>
      </c>
      <c r="AO160" s="382">
        <f t="shared" si="210"/>
        <v>2</v>
      </c>
      <c r="AP160">
        <v>2</v>
      </c>
      <c r="AQ160" s="383">
        <f t="shared" si="211"/>
        <v>4988.6000462555567</v>
      </c>
      <c r="AR160" s="383">
        <f t="shared" si="212"/>
        <v>-3860</v>
      </c>
      <c r="AS160" s="383">
        <f t="shared" si="213"/>
        <v>227</v>
      </c>
      <c r="AT160" s="383">
        <f t="shared" si="214"/>
        <v>3860</v>
      </c>
      <c r="AU160" s="383">
        <f t="shared" si="215"/>
        <v>1050.3100462555531</v>
      </c>
      <c r="AV160" s="383">
        <f t="shared" si="216"/>
        <v>1</v>
      </c>
      <c r="AW160" s="383">
        <f t="shared" si="217"/>
        <v>1</v>
      </c>
      <c r="AX160" s="383">
        <f t="shared" si="218"/>
        <v>1</v>
      </c>
      <c r="AY160" s="383">
        <f t="shared" si="219"/>
        <v>113.5</v>
      </c>
      <c r="AZ160">
        <f t="shared" si="220"/>
        <v>113.5</v>
      </c>
      <c r="BA160">
        <f t="shared" si="221"/>
        <v>0</v>
      </c>
      <c r="BB160" s="383">
        <f t="shared" si="222"/>
        <v>0</v>
      </c>
      <c r="BC160" s="384">
        <f t="shared" si="188"/>
        <v>227</v>
      </c>
      <c r="BD160" s="384">
        <f t="shared" si="188"/>
        <v>0</v>
      </c>
      <c r="BE160" s="384">
        <f t="shared" si="188"/>
        <v>680</v>
      </c>
      <c r="BF160" s="384">
        <f t="shared" si="188"/>
        <v>0</v>
      </c>
      <c r="BG160" s="384">
        <f t="shared" si="188"/>
        <v>0.47357512953367875</v>
      </c>
      <c r="BH160" s="384">
        <f t="shared" si="188"/>
        <v>0.42046632124352329</v>
      </c>
      <c r="BI160" s="384">
        <f t="shared" si="295"/>
        <v>780.60004625555621</v>
      </c>
      <c r="BJ160" s="384">
        <f t="shared" si="295"/>
        <v>3301</v>
      </c>
      <c r="BK160" s="384">
        <f t="shared" si="295"/>
        <v>0.10595854922279793</v>
      </c>
      <c r="BL160" s="474">
        <f t="shared" si="223"/>
        <v>3746.5</v>
      </c>
      <c r="BM160" s="409">
        <f t="shared" si="224"/>
        <v>-936.81004625555306</v>
      </c>
      <c r="BN160" s="473">
        <f t="shared" si="225"/>
        <v>4761.6000462555567</v>
      </c>
      <c r="BO160" s="387">
        <f t="shared" si="226"/>
        <v>0.78681534853944435</v>
      </c>
      <c r="BP160" s="387">
        <f t="shared" si="227"/>
        <v>0.19674269933533056</v>
      </c>
      <c r="BQ160" s="388">
        <f t="shared" si="228"/>
        <v>1.6441952125225145E-2</v>
      </c>
      <c r="BR160" s="389">
        <f t="shared" si="229"/>
        <v>0</v>
      </c>
      <c r="BS160" s="390">
        <f t="shared" si="230"/>
        <v>227</v>
      </c>
      <c r="BT160" s="391">
        <f t="shared" si="275"/>
        <v>0</v>
      </c>
      <c r="BU160" s="391">
        <f t="shared" si="275"/>
        <v>0</v>
      </c>
      <c r="BV160" s="391">
        <f t="shared" si="275"/>
        <v>0</v>
      </c>
      <c r="BW160" s="391">
        <f t="shared" si="275"/>
        <v>53.750777202072541</v>
      </c>
      <c r="BX160" s="391">
        <f t="shared" si="275"/>
        <v>47.722927461139896</v>
      </c>
      <c r="BY160" s="391">
        <f t="shared" si="200"/>
        <v>0</v>
      </c>
      <c r="BZ160" s="391">
        <f t="shared" si="200"/>
        <v>0</v>
      </c>
      <c r="CA160" s="391">
        <f t="shared" si="200"/>
        <v>12.026295336787566</v>
      </c>
      <c r="CB160" s="391">
        <f t="shared" si="231"/>
        <v>113.5</v>
      </c>
      <c r="CC160" s="391">
        <f t="shared" si="231"/>
        <v>0</v>
      </c>
      <c r="CD160" s="392">
        <f t="shared" si="232"/>
        <v>0</v>
      </c>
      <c r="CE160" s="393">
        <f t="shared" si="233"/>
        <v>0</v>
      </c>
      <c r="CF160" s="392">
        <f t="shared" si="283"/>
        <v>0</v>
      </c>
      <c r="CG160" s="392">
        <f t="shared" si="284"/>
        <v>0</v>
      </c>
      <c r="CH160" s="392">
        <f t="shared" si="285"/>
        <v>0</v>
      </c>
      <c r="CI160" s="392">
        <f t="shared" si="278"/>
        <v>0</v>
      </c>
      <c r="CJ160" s="392">
        <f t="shared" si="278"/>
        <v>0</v>
      </c>
      <c r="CK160" s="392">
        <f t="shared" si="278"/>
        <v>0</v>
      </c>
      <c r="CL160" s="392">
        <f t="shared" si="191"/>
        <v>0</v>
      </c>
      <c r="CM160" s="392">
        <f t="shared" si="234"/>
        <v>0</v>
      </c>
      <c r="CN160" s="392">
        <f t="shared" si="235"/>
        <v>0</v>
      </c>
      <c r="CO160" s="394">
        <f t="shared" si="236"/>
        <v>0</v>
      </c>
      <c r="CP160" s="394">
        <f t="shared" si="236"/>
        <v>0</v>
      </c>
      <c r="CQ160" s="395">
        <f t="shared" si="237"/>
        <v>680</v>
      </c>
      <c r="CR160" s="394">
        <f t="shared" si="291"/>
        <v>0</v>
      </c>
      <c r="CS160" s="394">
        <f t="shared" si="291"/>
        <v>253.37900281048468</v>
      </c>
      <c r="CT160" s="394">
        <f t="shared" si="291"/>
        <v>224.96396146685814</v>
      </c>
      <c r="CU160" s="394">
        <f t="shared" si="289"/>
        <v>0</v>
      </c>
      <c r="CV160" s="394">
        <f t="shared" si="289"/>
        <v>0</v>
      </c>
      <c r="CW160" s="394">
        <f t="shared" si="289"/>
        <v>56.691472729479351</v>
      </c>
      <c r="CX160" s="396">
        <f t="shared" si="238"/>
        <v>133.78503554802478</v>
      </c>
      <c r="CY160" s="396">
        <f t="shared" si="238"/>
        <v>11.1805274451531</v>
      </c>
      <c r="CZ160" s="397">
        <f t="shared" si="239"/>
        <v>0</v>
      </c>
      <c r="DA160" s="397">
        <f t="shared" si="239"/>
        <v>0</v>
      </c>
      <c r="DB160" s="397">
        <f t="shared" si="239"/>
        <v>0</v>
      </c>
      <c r="DC160" s="397">
        <f t="shared" si="240"/>
        <v>0</v>
      </c>
      <c r="DD160" s="397">
        <f t="shared" si="293"/>
        <v>0</v>
      </c>
      <c r="DE160" s="397">
        <f t="shared" si="293"/>
        <v>0</v>
      </c>
      <c r="DF160" s="397">
        <f t="shared" si="293"/>
        <v>0</v>
      </c>
      <c r="DG160" s="397">
        <f t="shared" si="293"/>
        <v>0</v>
      </c>
      <c r="DH160" s="397">
        <f t="shared" si="293"/>
        <v>0</v>
      </c>
      <c r="DI160" s="398">
        <f t="shared" si="241"/>
        <v>0</v>
      </c>
      <c r="DJ160" s="398">
        <f t="shared" si="241"/>
        <v>0</v>
      </c>
      <c r="DK160" s="399">
        <f t="shared" si="242"/>
        <v>0</v>
      </c>
      <c r="DL160" s="399">
        <f t="shared" si="242"/>
        <v>0</v>
      </c>
      <c r="DM160" s="399">
        <f t="shared" si="242"/>
        <v>0</v>
      </c>
      <c r="DN160" s="399">
        <f t="shared" si="242"/>
        <v>0</v>
      </c>
      <c r="DO160" s="399">
        <f t="shared" si="243"/>
        <v>-1828</v>
      </c>
      <c r="DP160" s="399">
        <f t="shared" si="244"/>
        <v>0</v>
      </c>
      <c r="DQ160" s="399">
        <f t="shared" si="244"/>
        <v>0</v>
      </c>
      <c r="DR160" s="399">
        <f t="shared" si="244"/>
        <v>0</v>
      </c>
      <c r="DS160" s="399">
        <f t="shared" si="244"/>
        <v>0</v>
      </c>
      <c r="DT160" s="400">
        <f t="shared" si="245"/>
        <v>0</v>
      </c>
      <c r="DU160" s="400">
        <f t="shared" si="245"/>
        <v>0</v>
      </c>
      <c r="DV160" s="386">
        <f t="shared" si="294"/>
        <v>0</v>
      </c>
      <c r="DW160" s="386">
        <f t="shared" si="294"/>
        <v>0</v>
      </c>
      <c r="DX160" s="386">
        <f t="shared" si="294"/>
        <v>0</v>
      </c>
      <c r="DY160" s="386">
        <f t="shared" si="294"/>
        <v>0</v>
      </c>
      <c r="DZ160" s="386">
        <f t="shared" si="294"/>
        <v>0</v>
      </c>
      <c r="EA160" s="401">
        <f t="shared" si="246"/>
        <v>-1623</v>
      </c>
      <c r="EB160" s="386">
        <f t="shared" si="247"/>
        <v>0</v>
      </c>
      <c r="EC160" s="386">
        <f t="shared" si="247"/>
        <v>0</v>
      </c>
      <c r="ED160" s="386">
        <f t="shared" si="247"/>
        <v>0</v>
      </c>
      <c r="EE160" s="385">
        <f t="shared" si="248"/>
        <v>0</v>
      </c>
      <c r="EF160" s="385">
        <f t="shared" si="248"/>
        <v>0</v>
      </c>
      <c r="EG160" s="402">
        <f t="shared" si="292"/>
        <v>0</v>
      </c>
      <c r="EH160" s="402">
        <f t="shared" si="292"/>
        <v>0</v>
      </c>
      <c r="EI160" s="402">
        <f t="shared" si="292"/>
        <v>0</v>
      </c>
      <c r="EJ160" s="402">
        <f t="shared" si="290"/>
        <v>0</v>
      </c>
      <c r="EK160" s="402">
        <f t="shared" si="290"/>
        <v>290.86420781478097</v>
      </c>
      <c r="EL160" s="402">
        <f t="shared" si="290"/>
        <v>258.24540989244497</v>
      </c>
      <c r="EM160" s="402">
        <f t="shared" si="249"/>
        <v>780.60004625555621</v>
      </c>
      <c r="EN160" s="402">
        <f t="shared" si="250"/>
        <v>0</v>
      </c>
      <c r="EO160" s="402">
        <f t="shared" si="250"/>
        <v>65.078479757245844</v>
      </c>
      <c r="EP160" s="402">
        <f t="shared" si="251"/>
        <v>153.57736020160203</v>
      </c>
      <c r="EQ160" s="402">
        <f t="shared" si="252"/>
        <v>12.83458858948239</v>
      </c>
      <c r="ER160" s="394">
        <f t="shared" si="286"/>
        <v>0</v>
      </c>
      <c r="ES160" s="394">
        <f t="shared" si="287"/>
        <v>0</v>
      </c>
      <c r="ET160" s="394">
        <f t="shared" si="288"/>
        <v>0</v>
      </c>
      <c r="EU160" s="394">
        <f t="shared" si="279"/>
        <v>0</v>
      </c>
      <c r="EV160" s="394">
        <f t="shared" si="279"/>
        <v>1230.0060121726617</v>
      </c>
      <c r="EW160" s="394">
        <f t="shared" si="279"/>
        <v>1092.0677011795567</v>
      </c>
      <c r="EX160" s="394">
        <f t="shared" si="192"/>
        <v>0</v>
      </c>
      <c r="EY160" s="403">
        <f t="shared" si="253"/>
        <v>3301</v>
      </c>
      <c r="EZ160" s="394">
        <f t="shared" si="254"/>
        <v>275.20375217648723</v>
      </c>
      <c r="FA160" s="396">
        <f t="shared" si="255"/>
        <v>649.44765050592616</v>
      </c>
      <c r="FB160" s="396">
        <f t="shared" si="255"/>
        <v>54.274883965368204</v>
      </c>
      <c r="FC160" s="404">
        <f t="shared" si="276"/>
        <v>0</v>
      </c>
      <c r="FD160" s="404">
        <f t="shared" si="276"/>
        <v>0</v>
      </c>
      <c r="FE160" s="404">
        <f t="shared" si="276"/>
        <v>0</v>
      </c>
      <c r="FF160" s="404">
        <f t="shared" si="276"/>
        <v>0</v>
      </c>
      <c r="FG160" s="404">
        <f t="shared" si="276"/>
        <v>0</v>
      </c>
      <c r="FH160" s="404">
        <f t="shared" si="201"/>
        <v>0</v>
      </c>
      <c r="FI160" s="404">
        <f t="shared" si="201"/>
        <v>0</v>
      </c>
      <c r="FJ160" s="404">
        <f t="shared" si="201"/>
        <v>0</v>
      </c>
      <c r="FK160" s="392">
        <f t="shared" si="256"/>
        <v>-409</v>
      </c>
      <c r="FL160" s="384">
        <f t="shared" si="257"/>
        <v>0</v>
      </c>
      <c r="FM160" s="384">
        <f t="shared" si="257"/>
        <v>0</v>
      </c>
      <c r="FN160" s="405">
        <f t="shared" si="189"/>
        <v>0</v>
      </c>
      <c r="FO160" s="405">
        <f t="shared" si="189"/>
        <v>0</v>
      </c>
      <c r="FP160" s="405">
        <f t="shared" si="189"/>
        <v>0</v>
      </c>
      <c r="FQ160" s="405">
        <f t="shared" si="189"/>
        <v>0</v>
      </c>
      <c r="FR160" s="405">
        <f t="shared" si="189"/>
        <v>0</v>
      </c>
      <c r="FS160" s="405">
        <f t="shared" si="189"/>
        <v>0</v>
      </c>
      <c r="FT160" s="405">
        <f t="shared" si="296"/>
        <v>0</v>
      </c>
      <c r="FU160" s="405">
        <f t="shared" si="296"/>
        <v>0</v>
      </c>
      <c r="FV160" s="405">
        <f t="shared" si="296"/>
        <v>0</v>
      </c>
      <c r="FW160" s="397">
        <f t="shared" si="258"/>
        <v>-1050.3100462555531</v>
      </c>
      <c r="FX160" s="406">
        <f t="shared" si="259"/>
        <v>0</v>
      </c>
      <c r="FY160" s="331">
        <f t="shared" si="260"/>
        <v>65.455411410521307</v>
      </c>
      <c r="FZ160" s="382">
        <f t="shared" si="261"/>
        <v>12.834588589478685</v>
      </c>
      <c r="GA160" s="331">
        <f t="shared" si="262"/>
        <v>0</v>
      </c>
      <c r="GB160" s="407">
        <f t="shared" si="263"/>
        <v>0</v>
      </c>
      <c r="GC160" s="407">
        <f t="shared" si="264"/>
        <v>0</v>
      </c>
      <c r="GD160" s="407">
        <f t="shared" si="265"/>
        <v>0</v>
      </c>
      <c r="GE160" s="407">
        <f t="shared" si="266"/>
        <v>0</v>
      </c>
      <c r="GF160" s="407">
        <f t="shared" si="267"/>
        <v>0</v>
      </c>
      <c r="GG160" s="407">
        <f t="shared" si="268"/>
        <v>0</v>
      </c>
      <c r="GH160" s="407">
        <f t="shared" si="269"/>
        <v>0</v>
      </c>
      <c r="GI160" s="407">
        <f t="shared" si="270"/>
        <v>0</v>
      </c>
      <c r="GJ160">
        <f t="shared" si="271"/>
        <v>0</v>
      </c>
      <c r="GK160" s="382">
        <f t="shared" si="272"/>
        <v>0</v>
      </c>
      <c r="GL160">
        <v>2</v>
      </c>
      <c r="GM160">
        <f t="shared" si="273"/>
        <v>227</v>
      </c>
      <c r="GN160">
        <f t="shared" si="273"/>
        <v>0</v>
      </c>
      <c r="GO160">
        <f t="shared" si="273"/>
        <v>680</v>
      </c>
      <c r="GP160">
        <f t="shared" si="273"/>
        <v>0</v>
      </c>
      <c r="GQ160">
        <f t="shared" si="273"/>
        <v>0</v>
      </c>
      <c r="GR160">
        <f t="shared" si="202"/>
        <v>0</v>
      </c>
      <c r="GS160">
        <f t="shared" si="202"/>
        <v>780.60004625555621</v>
      </c>
      <c r="GT160">
        <f t="shared" si="202"/>
        <v>3301</v>
      </c>
      <c r="GU160">
        <f t="shared" si="202"/>
        <v>0</v>
      </c>
      <c r="GV160">
        <f t="shared" si="202"/>
        <v>0</v>
      </c>
    </row>
    <row r="161" spans="1:205" customFormat="1" x14ac:dyDescent="0.25">
      <c r="A161" s="378">
        <v>31064</v>
      </c>
      <c r="B161" s="32" t="s">
        <v>1294</v>
      </c>
      <c r="C161" t="s">
        <v>888</v>
      </c>
      <c r="D161">
        <v>2</v>
      </c>
      <c r="E161" s="379">
        <v>254</v>
      </c>
      <c r="F161" s="379">
        <v>3538</v>
      </c>
      <c r="G161" s="379">
        <v>1809</v>
      </c>
      <c r="H161" s="379">
        <v>0</v>
      </c>
      <c r="I161" s="379">
        <v>11535</v>
      </c>
      <c r="J161" s="379">
        <v>0</v>
      </c>
      <c r="K161" s="379">
        <v>1230</v>
      </c>
      <c r="L161" s="379">
        <v>3335</v>
      </c>
      <c r="M161" s="380">
        <v>1068.8915834363622</v>
      </c>
      <c r="N161" s="381">
        <f t="shared" si="203"/>
        <v>22769.891583436362</v>
      </c>
      <c r="O161" s="379">
        <v>281</v>
      </c>
      <c r="P161" s="379">
        <v>3871</v>
      </c>
      <c r="Q161" s="379">
        <v>3015</v>
      </c>
      <c r="R161" s="379">
        <v>0</v>
      </c>
      <c r="S161" s="379">
        <v>9990</v>
      </c>
      <c r="T161" s="379">
        <v>0</v>
      </c>
      <c r="U161" s="379">
        <v>829</v>
      </c>
      <c r="V161" s="379">
        <v>1811</v>
      </c>
      <c r="W161" s="480">
        <f>(VLOOKUP(A161,'[1]floresta plant'!$A$4:$F$573,6,0))*1000</f>
        <v>1475.759659272386</v>
      </c>
      <c r="X161" s="24">
        <f t="shared" si="204"/>
        <v>21272.759659272386</v>
      </c>
      <c r="Y161" s="53">
        <f t="shared" si="280"/>
        <v>1206</v>
      </c>
      <c r="Z161" s="53">
        <f t="shared" si="281"/>
        <v>0</v>
      </c>
      <c r="AA161" s="53">
        <f t="shared" si="282"/>
        <v>-1545</v>
      </c>
      <c r="AB161" s="53">
        <f t="shared" si="277"/>
        <v>0</v>
      </c>
      <c r="AC161" s="53">
        <f t="shared" si="277"/>
        <v>-401</v>
      </c>
      <c r="AD161" s="53">
        <f t="shared" si="277"/>
        <v>-1524</v>
      </c>
      <c r="AE161" s="53">
        <f t="shared" si="190"/>
        <v>406.86807583602376</v>
      </c>
      <c r="AF161" s="53">
        <f t="shared" si="205"/>
        <v>333</v>
      </c>
      <c r="AG161" s="53">
        <f t="shared" si="206"/>
        <v>27</v>
      </c>
      <c r="AH161" s="53">
        <f t="shared" si="207"/>
        <v>1574.4419241639757</v>
      </c>
      <c r="AI161" s="53">
        <f t="shared" si="274"/>
        <v>-1497.1319241639758</v>
      </c>
      <c r="AJ161" s="469">
        <v>0</v>
      </c>
      <c r="AK161" s="469">
        <v>0</v>
      </c>
      <c r="AL161" s="469">
        <v>77.31</v>
      </c>
      <c r="AM161" s="470">
        <f t="shared" si="208"/>
        <v>77.31</v>
      </c>
      <c r="AN161" s="53">
        <f t="shared" si="209"/>
        <v>1574.4419241639757</v>
      </c>
      <c r="AO161" s="382">
        <f t="shared" si="210"/>
        <v>3</v>
      </c>
      <c r="AP161">
        <v>2</v>
      </c>
      <c r="AQ161" s="383">
        <f t="shared" si="211"/>
        <v>1972.8680758360238</v>
      </c>
      <c r="AR161" s="383">
        <f t="shared" si="212"/>
        <v>-3470</v>
      </c>
      <c r="AS161" s="383">
        <f t="shared" si="213"/>
        <v>1206</v>
      </c>
      <c r="AT161" s="383">
        <f t="shared" si="214"/>
        <v>3470</v>
      </c>
      <c r="AU161" s="383">
        <f t="shared" si="215"/>
        <v>0</v>
      </c>
      <c r="AV161" s="383">
        <f t="shared" si="216"/>
        <v>1</v>
      </c>
      <c r="AW161" s="383">
        <f t="shared" si="217"/>
        <v>0</v>
      </c>
      <c r="AX161" s="383">
        <f t="shared" si="218"/>
        <v>1</v>
      </c>
      <c r="AY161" s="383">
        <f t="shared" si="219"/>
        <v>1206</v>
      </c>
      <c r="AZ161">
        <f t="shared" si="220"/>
        <v>0</v>
      </c>
      <c r="BA161">
        <f t="shared" si="221"/>
        <v>0</v>
      </c>
      <c r="BB161" s="383">
        <f t="shared" si="222"/>
        <v>0</v>
      </c>
      <c r="BC161" s="384">
        <f t="shared" ref="BC161:BH203" si="297">IF(Y161&gt;0,Y161,IF(Y161=0,0,Y161/$AR161))</f>
        <v>1206</v>
      </c>
      <c r="BD161" s="384">
        <f t="shared" si="297"/>
        <v>0</v>
      </c>
      <c r="BE161" s="384">
        <f t="shared" si="297"/>
        <v>0.44524495677233428</v>
      </c>
      <c r="BF161" s="384">
        <f t="shared" si="297"/>
        <v>0</v>
      </c>
      <c r="BG161" s="384">
        <f t="shared" si="297"/>
        <v>0.11556195965417868</v>
      </c>
      <c r="BH161" s="384">
        <f t="shared" si="297"/>
        <v>0.43919308357348702</v>
      </c>
      <c r="BI161" s="384">
        <f t="shared" si="295"/>
        <v>406.86807583602376</v>
      </c>
      <c r="BJ161" s="384">
        <f t="shared" si="295"/>
        <v>333</v>
      </c>
      <c r="BK161" s="384">
        <f t="shared" si="295"/>
        <v>27</v>
      </c>
      <c r="BL161" s="474">
        <f t="shared" si="223"/>
        <v>2264</v>
      </c>
      <c r="BM161" s="409">
        <f t="shared" si="224"/>
        <v>1574.4419241639757</v>
      </c>
      <c r="BN161" s="473">
        <f t="shared" si="225"/>
        <v>766.86807583602376</v>
      </c>
      <c r="BO161" s="387">
        <f t="shared" si="226"/>
        <v>1</v>
      </c>
      <c r="BP161" s="387">
        <f t="shared" si="227"/>
        <v>0</v>
      </c>
      <c r="BQ161" s="388">
        <f t="shared" si="228"/>
        <v>0</v>
      </c>
      <c r="BR161" s="389">
        <f t="shared" si="229"/>
        <v>1497.1319241639762</v>
      </c>
      <c r="BS161" s="390">
        <f t="shared" si="230"/>
        <v>1206</v>
      </c>
      <c r="BT161" s="391">
        <f t="shared" si="275"/>
        <v>0</v>
      </c>
      <c r="BU161" s="391">
        <f t="shared" si="275"/>
        <v>536.96541786743512</v>
      </c>
      <c r="BV161" s="391">
        <f t="shared" si="275"/>
        <v>0</v>
      </c>
      <c r="BW161" s="391">
        <f t="shared" si="275"/>
        <v>139.36772334293948</v>
      </c>
      <c r="BX161" s="391">
        <f t="shared" si="275"/>
        <v>529.66685878962539</v>
      </c>
      <c r="BY161" s="391">
        <f t="shared" si="200"/>
        <v>0</v>
      </c>
      <c r="BZ161" s="391">
        <f t="shared" si="200"/>
        <v>0</v>
      </c>
      <c r="CA161" s="391">
        <f t="shared" si="200"/>
        <v>0</v>
      </c>
      <c r="CB161" s="391">
        <f t="shared" si="231"/>
        <v>0</v>
      </c>
      <c r="CC161" s="391">
        <f t="shared" si="231"/>
        <v>0</v>
      </c>
      <c r="CD161" s="392">
        <f t="shared" si="232"/>
        <v>0</v>
      </c>
      <c r="CE161" s="393">
        <f t="shared" si="233"/>
        <v>0</v>
      </c>
      <c r="CF161" s="392">
        <f t="shared" si="283"/>
        <v>0</v>
      </c>
      <c r="CG161" s="392">
        <f t="shared" si="284"/>
        <v>0</v>
      </c>
      <c r="CH161" s="392">
        <f t="shared" si="285"/>
        <v>0</v>
      </c>
      <c r="CI161" s="392">
        <f t="shared" si="278"/>
        <v>0</v>
      </c>
      <c r="CJ161" s="392">
        <f t="shared" si="278"/>
        <v>0</v>
      </c>
      <c r="CK161" s="392">
        <f t="shared" si="278"/>
        <v>0</v>
      </c>
      <c r="CL161" s="392">
        <f t="shared" si="191"/>
        <v>0</v>
      </c>
      <c r="CM161" s="392">
        <f t="shared" si="234"/>
        <v>0</v>
      </c>
      <c r="CN161" s="392">
        <f t="shared" si="235"/>
        <v>0</v>
      </c>
      <c r="CO161" s="394">
        <f t="shared" si="236"/>
        <v>0</v>
      </c>
      <c r="CP161" s="394">
        <f t="shared" si="236"/>
        <v>0</v>
      </c>
      <c r="CQ161" s="395">
        <f t="shared" si="237"/>
        <v>-1545</v>
      </c>
      <c r="CR161" s="394">
        <f t="shared" si="291"/>
        <v>0</v>
      </c>
      <c r="CS161" s="394">
        <f t="shared" si="291"/>
        <v>0</v>
      </c>
      <c r="CT161" s="394">
        <f t="shared" si="291"/>
        <v>0</v>
      </c>
      <c r="CU161" s="394">
        <f t="shared" si="289"/>
        <v>0</v>
      </c>
      <c r="CV161" s="394">
        <f t="shared" si="289"/>
        <v>0</v>
      </c>
      <c r="CW161" s="394">
        <f t="shared" si="289"/>
        <v>0</v>
      </c>
      <c r="CX161" s="396">
        <f t="shared" si="238"/>
        <v>0</v>
      </c>
      <c r="CY161" s="396">
        <f t="shared" si="238"/>
        <v>0</v>
      </c>
      <c r="CZ161" s="397">
        <f t="shared" si="239"/>
        <v>0</v>
      </c>
      <c r="DA161" s="397">
        <f t="shared" si="239"/>
        <v>0</v>
      </c>
      <c r="DB161" s="397">
        <f t="shared" si="239"/>
        <v>0</v>
      </c>
      <c r="DC161" s="397">
        <f t="shared" si="240"/>
        <v>0</v>
      </c>
      <c r="DD161" s="397">
        <f t="shared" si="293"/>
        <v>0</v>
      </c>
      <c r="DE161" s="397">
        <f t="shared" si="293"/>
        <v>0</v>
      </c>
      <c r="DF161" s="397">
        <f t="shared" si="293"/>
        <v>0</v>
      </c>
      <c r="DG161" s="397">
        <f t="shared" si="293"/>
        <v>0</v>
      </c>
      <c r="DH161" s="397">
        <f t="shared" si="293"/>
        <v>0</v>
      </c>
      <c r="DI161" s="398">
        <f t="shared" si="241"/>
        <v>0</v>
      </c>
      <c r="DJ161" s="398">
        <f t="shared" si="241"/>
        <v>0</v>
      </c>
      <c r="DK161" s="399">
        <f t="shared" si="242"/>
        <v>0</v>
      </c>
      <c r="DL161" s="399">
        <f t="shared" si="242"/>
        <v>0</v>
      </c>
      <c r="DM161" s="399">
        <f t="shared" si="242"/>
        <v>0</v>
      </c>
      <c r="DN161" s="399">
        <f t="shared" si="242"/>
        <v>0</v>
      </c>
      <c r="DO161" s="399">
        <f t="shared" si="243"/>
        <v>-401</v>
      </c>
      <c r="DP161" s="399">
        <f t="shared" si="244"/>
        <v>0</v>
      </c>
      <c r="DQ161" s="399">
        <f t="shared" si="244"/>
        <v>0</v>
      </c>
      <c r="DR161" s="399">
        <f t="shared" si="244"/>
        <v>0</v>
      </c>
      <c r="DS161" s="399">
        <f t="shared" si="244"/>
        <v>0</v>
      </c>
      <c r="DT161" s="400">
        <f t="shared" si="245"/>
        <v>0</v>
      </c>
      <c r="DU161" s="400">
        <f t="shared" si="245"/>
        <v>0</v>
      </c>
      <c r="DV161" s="386">
        <f t="shared" si="294"/>
        <v>0</v>
      </c>
      <c r="DW161" s="386">
        <f t="shared" si="294"/>
        <v>0</v>
      </c>
      <c r="DX161" s="386">
        <f t="shared" si="294"/>
        <v>0</v>
      </c>
      <c r="DY161" s="386">
        <f t="shared" si="294"/>
        <v>0</v>
      </c>
      <c r="DZ161" s="386">
        <f t="shared" si="294"/>
        <v>0</v>
      </c>
      <c r="EA161" s="401">
        <f t="shared" si="246"/>
        <v>-1524</v>
      </c>
      <c r="EB161" s="386">
        <f t="shared" si="247"/>
        <v>0</v>
      </c>
      <c r="EC161" s="386">
        <f t="shared" si="247"/>
        <v>0</v>
      </c>
      <c r="ED161" s="386">
        <f t="shared" si="247"/>
        <v>0</v>
      </c>
      <c r="EE161" s="385">
        <f t="shared" si="248"/>
        <v>0</v>
      </c>
      <c r="EF161" s="385">
        <f t="shared" si="248"/>
        <v>0</v>
      </c>
      <c r="EG161" s="402">
        <f t="shared" si="292"/>
        <v>0</v>
      </c>
      <c r="EH161" s="402">
        <f t="shared" si="292"/>
        <v>0</v>
      </c>
      <c r="EI161" s="402">
        <f t="shared" si="292"/>
        <v>181.15595883765323</v>
      </c>
      <c r="EJ161" s="402">
        <f t="shared" si="290"/>
        <v>0</v>
      </c>
      <c r="EK161" s="402">
        <f t="shared" si="290"/>
        <v>47.01847216433589</v>
      </c>
      <c r="EL161" s="402">
        <f t="shared" si="290"/>
        <v>178.69364483403464</v>
      </c>
      <c r="EM161" s="402">
        <f t="shared" si="249"/>
        <v>406.86807583602376</v>
      </c>
      <c r="EN161" s="402">
        <f t="shared" si="250"/>
        <v>0</v>
      </c>
      <c r="EO161" s="402">
        <f t="shared" si="250"/>
        <v>0</v>
      </c>
      <c r="EP161" s="402">
        <f t="shared" si="251"/>
        <v>0</v>
      </c>
      <c r="EQ161" s="402">
        <f t="shared" si="252"/>
        <v>0</v>
      </c>
      <c r="ER161" s="394">
        <f t="shared" si="286"/>
        <v>0</v>
      </c>
      <c r="ES161" s="394">
        <f t="shared" si="287"/>
        <v>0</v>
      </c>
      <c r="ET161" s="394">
        <f t="shared" si="288"/>
        <v>148.26657060518733</v>
      </c>
      <c r="EU161" s="394">
        <f t="shared" si="279"/>
        <v>0</v>
      </c>
      <c r="EV161" s="394">
        <f t="shared" si="279"/>
        <v>38.4821325648415</v>
      </c>
      <c r="EW161" s="394">
        <f t="shared" si="279"/>
        <v>146.25129682997118</v>
      </c>
      <c r="EX161" s="394">
        <f t="shared" si="192"/>
        <v>0</v>
      </c>
      <c r="EY161" s="403">
        <f t="shared" si="253"/>
        <v>333</v>
      </c>
      <c r="EZ161" s="394">
        <f t="shared" si="254"/>
        <v>0</v>
      </c>
      <c r="FA161" s="396">
        <f t="shared" si="255"/>
        <v>0</v>
      </c>
      <c r="FB161" s="396">
        <f t="shared" si="255"/>
        <v>0</v>
      </c>
      <c r="FC161" s="404">
        <f t="shared" si="276"/>
        <v>0</v>
      </c>
      <c r="FD161" s="404">
        <f t="shared" si="276"/>
        <v>0</v>
      </c>
      <c r="FE161" s="404">
        <f t="shared" si="276"/>
        <v>12.021613832853026</v>
      </c>
      <c r="FF161" s="404">
        <f t="shared" si="276"/>
        <v>0</v>
      </c>
      <c r="FG161" s="404">
        <f t="shared" si="276"/>
        <v>3.1201729106628244</v>
      </c>
      <c r="FH161" s="404">
        <f t="shared" si="201"/>
        <v>11.858213256484149</v>
      </c>
      <c r="FI161" s="404">
        <f t="shared" si="201"/>
        <v>0</v>
      </c>
      <c r="FJ161" s="404">
        <f t="shared" si="201"/>
        <v>0</v>
      </c>
      <c r="FK161" s="392">
        <f t="shared" si="256"/>
        <v>27</v>
      </c>
      <c r="FL161" s="384">
        <f t="shared" si="257"/>
        <v>0</v>
      </c>
      <c r="FM161" s="384">
        <f t="shared" si="257"/>
        <v>0</v>
      </c>
      <c r="FN161" s="405">
        <f t="shared" ref="FN161:FS203" si="298">IF($AO161=3,IF(Y161&gt;0,0,$BR161*BC161),0)</f>
        <v>0</v>
      </c>
      <c r="FO161" s="405">
        <f t="shared" si="298"/>
        <v>0</v>
      </c>
      <c r="FP161" s="405">
        <f t="shared" si="298"/>
        <v>666.59043885687129</v>
      </c>
      <c r="FQ161" s="405">
        <f t="shared" si="298"/>
        <v>0</v>
      </c>
      <c r="FR161" s="405">
        <f t="shared" si="298"/>
        <v>173.0114990172203</v>
      </c>
      <c r="FS161" s="405">
        <f t="shared" si="298"/>
        <v>657.52998628988462</v>
      </c>
      <c r="FT161" s="405">
        <f t="shared" si="296"/>
        <v>0</v>
      </c>
      <c r="FU161" s="405">
        <f t="shared" si="296"/>
        <v>0</v>
      </c>
      <c r="FV161" s="405">
        <f t="shared" si="296"/>
        <v>0</v>
      </c>
      <c r="FW161" s="397">
        <f t="shared" si="258"/>
        <v>1574.4419241639757</v>
      </c>
      <c r="FX161" s="406">
        <f t="shared" si="259"/>
        <v>77.309999999999491</v>
      </c>
      <c r="FY161" s="331">
        <f t="shared" si="260"/>
        <v>77.309999999999491</v>
      </c>
      <c r="FZ161" s="382">
        <f t="shared" si="261"/>
        <v>5.1159076974727213E-13</v>
      </c>
      <c r="GA161" s="331">
        <f t="shared" si="262"/>
        <v>0</v>
      </c>
      <c r="GB161" s="407">
        <f t="shared" si="263"/>
        <v>0</v>
      </c>
      <c r="GC161" s="407">
        <f t="shared" si="264"/>
        <v>0</v>
      </c>
      <c r="GD161" s="407">
        <f t="shared" si="265"/>
        <v>0</v>
      </c>
      <c r="GE161" s="407">
        <f t="shared" si="266"/>
        <v>0</v>
      </c>
      <c r="GF161" s="407">
        <f t="shared" si="267"/>
        <v>0</v>
      </c>
      <c r="GG161" s="407">
        <f t="shared" si="268"/>
        <v>0</v>
      </c>
      <c r="GH161" s="407">
        <f t="shared" si="269"/>
        <v>0</v>
      </c>
      <c r="GI161" s="407">
        <f t="shared" si="270"/>
        <v>0</v>
      </c>
      <c r="GJ161">
        <f t="shared" si="271"/>
        <v>0</v>
      </c>
      <c r="GK161" s="382">
        <f t="shared" si="272"/>
        <v>0</v>
      </c>
      <c r="GL161">
        <v>2</v>
      </c>
      <c r="GM161">
        <f t="shared" si="273"/>
        <v>1206</v>
      </c>
      <c r="GN161">
        <f t="shared" si="273"/>
        <v>0</v>
      </c>
      <c r="GO161">
        <f t="shared" si="273"/>
        <v>0</v>
      </c>
      <c r="GP161">
        <f t="shared" si="273"/>
        <v>0</v>
      </c>
      <c r="GQ161">
        <f t="shared" si="273"/>
        <v>0</v>
      </c>
      <c r="GR161">
        <f t="shared" si="202"/>
        <v>0</v>
      </c>
      <c r="GS161">
        <f t="shared" si="202"/>
        <v>406.86807583602376</v>
      </c>
      <c r="GT161">
        <f t="shared" si="202"/>
        <v>333</v>
      </c>
      <c r="GU161">
        <f t="shared" si="202"/>
        <v>27</v>
      </c>
      <c r="GV161">
        <f t="shared" si="202"/>
        <v>1574.4419241639757</v>
      </c>
    </row>
    <row r="162" spans="1:205" customFormat="1" x14ac:dyDescent="0.25">
      <c r="A162" s="378">
        <v>31065</v>
      </c>
      <c r="B162" s="32" t="s">
        <v>1296</v>
      </c>
      <c r="C162" t="s">
        <v>888</v>
      </c>
      <c r="D162">
        <v>2</v>
      </c>
      <c r="E162" s="379">
        <v>301</v>
      </c>
      <c r="F162" s="379">
        <v>2921</v>
      </c>
      <c r="G162" s="379">
        <v>1260</v>
      </c>
      <c r="H162" s="379">
        <v>0</v>
      </c>
      <c r="I162" s="379">
        <v>8412</v>
      </c>
      <c r="J162" s="379">
        <v>0</v>
      </c>
      <c r="K162" s="379">
        <v>563</v>
      </c>
      <c r="L162" s="379">
        <v>2800</v>
      </c>
      <c r="M162" s="380">
        <v>55.728261279930422</v>
      </c>
      <c r="N162" s="381">
        <f t="shared" si="203"/>
        <v>16312.72826127993</v>
      </c>
      <c r="O162" s="379">
        <v>286</v>
      </c>
      <c r="P162" s="379">
        <v>2597</v>
      </c>
      <c r="Q162" s="379">
        <v>1665</v>
      </c>
      <c r="R162" s="379">
        <v>0</v>
      </c>
      <c r="S162" s="379">
        <v>7406</v>
      </c>
      <c r="T162" s="379">
        <v>0</v>
      </c>
      <c r="U162" s="379">
        <v>273</v>
      </c>
      <c r="V162" s="379">
        <v>1975</v>
      </c>
      <c r="W162" s="480">
        <f>(VLOOKUP(A162,'[1]floresta plant'!$A$4:$F$573,6,0))*1000</f>
        <v>10570.753537439408</v>
      </c>
      <c r="X162" s="24">
        <f t="shared" si="204"/>
        <v>24772.753537439407</v>
      </c>
      <c r="Y162" s="53">
        <f t="shared" si="280"/>
        <v>405</v>
      </c>
      <c r="Z162" s="53">
        <f t="shared" si="281"/>
        <v>0</v>
      </c>
      <c r="AA162" s="53">
        <f t="shared" si="282"/>
        <v>-1006</v>
      </c>
      <c r="AB162" s="53">
        <f t="shared" si="277"/>
        <v>0</v>
      </c>
      <c r="AC162" s="53">
        <f t="shared" si="277"/>
        <v>-290</v>
      </c>
      <c r="AD162" s="53">
        <f t="shared" si="277"/>
        <v>-825</v>
      </c>
      <c r="AE162" s="53">
        <f t="shared" si="190"/>
        <v>10515.025276159478</v>
      </c>
      <c r="AF162" s="53">
        <f t="shared" si="205"/>
        <v>-324</v>
      </c>
      <c r="AG162" s="53">
        <f t="shared" si="206"/>
        <v>-15</v>
      </c>
      <c r="AH162" s="53">
        <f t="shared" si="207"/>
        <v>-8080.7052761594769</v>
      </c>
      <c r="AI162" s="53">
        <f t="shared" si="274"/>
        <v>8460.0252761594766</v>
      </c>
      <c r="AJ162" s="469">
        <v>0</v>
      </c>
      <c r="AK162" s="469">
        <v>0</v>
      </c>
      <c r="AL162" s="469">
        <v>379.32000000000005</v>
      </c>
      <c r="AM162" s="470">
        <f t="shared" si="208"/>
        <v>379.32000000000005</v>
      </c>
      <c r="AN162" s="53">
        <f t="shared" si="209"/>
        <v>-8080.7052761594769</v>
      </c>
      <c r="AO162" s="382">
        <f t="shared" si="210"/>
        <v>2</v>
      </c>
      <c r="AP162">
        <v>2</v>
      </c>
      <c r="AQ162" s="383">
        <f t="shared" si="211"/>
        <v>10920.025276159478</v>
      </c>
      <c r="AR162" s="383">
        <f t="shared" si="212"/>
        <v>-2460</v>
      </c>
      <c r="AS162" s="383">
        <f t="shared" si="213"/>
        <v>405</v>
      </c>
      <c r="AT162" s="383">
        <f t="shared" si="214"/>
        <v>2460</v>
      </c>
      <c r="AU162" s="383">
        <f t="shared" si="215"/>
        <v>8080.7052761594769</v>
      </c>
      <c r="AV162" s="383">
        <f t="shared" si="216"/>
        <v>1</v>
      </c>
      <c r="AW162" s="383">
        <f t="shared" si="217"/>
        <v>1</v>
      </c>
      <c r="AX162" s="383">
        <f t="shared" si="218"/>
        <v>1</v>
      </c>
      <c r="AY162" s="383">
        <f t="shared" si="219"/>
        <v>202.5</v>
      </c>
      <c r="AZ162">
        <f t="shared" si="220"/>
        <v>202.5</v>
      </c>
      <c r="BA162">
        <f t="shared" si="221"/>
        <v>0</v>
      </c>
      <c r="BB162" s="383">
        <f t="shared" si="222"/>
        <v>0</v>
      </c>
      <c r="BC162" s="384">
        <f t="shared" si="297"/>
        <v>405</v>
      </c>
      <c r="BD162" s="384">
        <f t="shared" si="297"/>
        <v>0</v>
      </c>
      <c r="BE162" s="384">
        <f t="shared" si="297"/>
        <v>0.4089430894308943</v>
      </c>
      <c r="BF162" s="384">
        <f t="shared" si="297"/>
        <v>0</v>
      </c>
      <c r="BG162" s="384">
        <f t="shared" si="297"/>
        <v>0.11788617886178862</v>
      </c>
      <c r="BH162" s="384">
        <f t="shared" si="297"/>
        <v>0.33536585365853661</v>
      </c>
      <c r="BI162" s="384">
        <f t="shared" si="295"/>
        <v>10515.025276159478</v>
      </c>
      <c r="BJ162" s="384">
        <f t="shared" si="295"/>
        <v>0.13170731707317074</v>
      </c>
      <c r="BK162" s="384">
        <f t="shared" si="295"/>
        <v>6.0975609756097563E-3</v>
      </c>
      <c r="BL162" s="474">
        <f t="shared" si="223"/>
        <v>2257.5</v>
      </c>
      <c r="BM162" s="409">
        <f t="shared" si="224"/>
        <v>-7878.2052761594769</v>
      </c>
      <c r="BN162" s="473">
        <f t="shared" si="225"/>
        <v>10515.025276159478</v>
      </c>
      <c r="BO162" s="387">
        <f t="shared" si="226"/>
        <v>0.21469277920980256</v>
      </c>
      <c r="BP162" s="387">
        <f t="shared" si="227"/>
        <v>0.74923312776257278</v>
      </c>
      <c r="BQ162" s="388">
        <f t="shared" si="228"/>
        <v>3.6074093027624654E-2</v>
      </c>
      <c r="BR162" s="389">
        <f t="shared" si="229"/>
        <v>0</v>
      </c>
      <c r="BS162" s="390">
        <f t="shared" si="230"/>
        <v>405</v>
      </c>
      <c r="BT162" s="391">
        <f t="shared" si="275"/>
        <v>0</v>
      </c>
      <c r="BU162" s="391">
        <f t="shared" si="275"/>
        <v>82.810975609756099</v>
      </c>
      <c r="BV162" s="391">
        <f t="shared" si="275"/>
        <v>0</v>
      </c>
      <c r="BW162" s="391">
        <f t="shared" si="275"/>
        <v>23.871951219512194</v>
      </c>
      <c r="BX162" s="391">
        <f t="shared" si="275"/>
        <v>67.911585365853668</v>
      </c>
      <c r="BY162" s="391">
        <f t="shared" si="200"/>
        <v>0</v>
      </c>
      <c r="BZ162" s="391">
        <f t="shared" si="200"/>
        <v>26.670731707317074</v>
      </c>
      <c r="CA162" s="391">
        <f t="shared" si="200"/>
        <v>1.2347560975609757</v>
      </c>
      <c r="CB162" s="391">
        <f t="shared" si="231"/>
        <v>202.5</v>
      </c>
      <c r="CC162" s="391">
        <f t="shared" si="231"/>
        <v>0</v>
      </c>
      <c r="CD162" s="392">
        <f t="shared" si="232"/>
        <v>0</v>
      </c>
      <c r="CE162" s="393">
        <f t="shared" si="233"/>
        <v>0</v>
      </c>
      <c r="CF162" s="392">
        <f t="shared" si="283"/>
        <v>0</v>
      </c>
      <c r="CG162" s="392">
        <f t="shared" si="284"/>
        <v>0</v>
      </c>
      <c r="CH162" s="392">
        <f t="shared" si="285"/>
        <v>0</v>
      </c>
      <c r="CI162" s="392">
        <f t="shared" si="278"/>
        <v>0</v>
      </c>
      <c r="CJ162" s="392">
        <f t="shared" si="278"/>
        <v>0</v>
      </c>
      <c r="CK162" s="392">
        <f t="shared" si="278"/>
        <v>0</v>
      </c>
      <c r="CL162" s="392">
        <f t="shared" si="191"/>
        <v>0</v>
      </c>
      <c r="CM162" s="392">
        <f t="shared" si="234"/>
        <v>0</v>
      </c>
      <c r="CN162" s="392">
        <f t="shared" si="235"/>
        <v>0</v>
      </c>
      <c r="CO162" s="394">
        <f t="shared" si="236"/>
        <v>0</v>
      </c>
      <c r="CP162" s="394">
        <f t="shared" si="236"/>
        <v>0</v>
      </c>
      <c r="CQ162" s="395">
        <f t="shared" si="237"/>
        <v>-1006</v>
      </c>
      <c r="CR162" s="394">
        <f t="shared" si="291"/>
        <v>0</v>
      </c>
      <c r="CS162" s="394">
        <f t="shared" si="291"/>
        <v>0</v>
      </c>
      <c r="CT162" s="394">
        <f t="shared" si="291"/>
        <v>0</v>
      </c>
      <c r="CU162" s="394">
        <f t="shared" si="289"/>
        <v>0</v>
      </c>
      <c r="CV162" s="394">
        <f t="shared" si="289"/>
        <v>0</v>
      </c>
      <c r="CW162" s="394">
        <f t="shared" si="289"/>
        <v>0</v>
      </c>
      <c r="CX162" s="396">
        <f t="shared" si="238"/>
        <v>0</v>
      </c>
      <c r="CY162" s="396">
        <f t="shared" si="238"/>
        <v>0</v>
      </c>
      <c r="CZ162" s="397">
        <f t="shared" si="239"/>
        <v>0</v>
      </c>
      <c r="DA162" s="397">
        <f t="shared" si="239"/>
        <v>0</v>
      </c>
      <c r="DB162" s="397">
        <f t="shared" si="239"/>
        <v>0</v>
      </c>
      <c r="DC162" s="397">
        <f t="shared" si="240"/>
        <v>0</v>
      </c>
      <c r="DD162" s="397">
        <f t="shared" si="293"/>
        <v>0</v>
      </c>
      <c r="DE162" s="397">
        <f t="shared" si="293"/>
        <v>0</v>
      </c>
      <c r="DF162" s="397">
        <f t="shared" si="293"/>
        <v>0</v>
      </c>
      <c r="DG162" s="397">
        <f t="shared" si="293"/>
        <v>0</v>
      </c>
      <c r="DH162" s="397">
        <f t="shared" si="293"/>
        <v>0</v>
      </c>
      <c r="DI162" s="398">
        <f t="shared" si="241"/>
        <v>0</v>
      </c>
      <c r="DJ162" s="398">
        <f t="shared" si="241"/>
        <v>0</v>
      </c>
      <c r="DK162" s="399">
        <f t="shared" si="242"/>
        <v>0</v>
      </c>
      <c r="DL162" s="399">
        <f t="shared" si="242"/>
        <v>0</v>
      </c>
      <c r="DM162" s="399">
        <f t="shared" si="242"/>
        <v>0</v>
      </c>
      <c r="DN162" s="399">
        <f t="shared" si="242"/>
        <v>0</v>
      </c>
      <c r="DO162" s="399">
        <f t="shared" si="243"/>
        <v>-290</v>
      </c>
      <c r="DP162" s="399">
        <f t="shared" si="244"/>
        <v>0</v>
      </c>
      <c r="DQ162" s="399">
        <f t="shared" si="244"/>
        <v>0</v>
      </c>
      <c r="DR162" s="399">
        <f t="shared" si="244"/>
        <v>0</v>
      </c>
      <c r="DS162" s="399">
        <f t="shared" si="244"/>
        <v>0</v>
      </c>
      <c r="DT162" s="400">
        <f t="shared" si="245"/>
        <v>0</v>
      </c>
      <c r="DU162" s="400">
        <f t="shared" si="245"/>
        <v>0</v>
      </c>
      <c r="DV162" s="386">
        <f t="shared" si="294"/>
        <v>0</v>
      </c>
      <c r="DW162" s="386">
        <f t="shared" si="294"/>
        <v>0</v>
      </c>
      <c r="DX162" s="386">
        <f t="shared" si="294"/>
        <v>0</v>
      </c>
      <c r="DY162" s="386">
        <f t="shared" si="294"/>
        <v>0</v>
      </c>
      <c r="DZ162" s="386">
        <f t="shared" si="294"/>
        <v>0</v>
      </c>
      <c r="EA162" s="401">
        <f t="shared" si="246"/>
        <v>-825</v>
      </c>
      <c r="EB162" s="386">
        <f t="shared" si="247"/>
        <v>0</v>
      </c>
      <c r="EC162" s="386">
        <f t="shared" si="247"/>
        <v>0</v>
      </c>
      <c r="ED162" s="386">
        <f t="shared" si="247"/>
        <v>0</v>
      </c>
      <c r="EE162" s="385">
        <f t="shared" si="248"/>
        <v>0</v>
      </c>
      <c r="EF162" s="385">
        <f t="shared" si="248"/>
        <v>0</v>
      </c>
      <c r="EG162" s="402">
        <f t="shared" si="292"/>
        <v>0</v>
      </c>
      <c r="EH162" s="402">
        <f t="shared" si="292"/>
        <v>0</v>
      </c>
      <c r="EI162" s="402">
        <f t="shared" si="292"/>
        <v>923.18902439024384</v>
      </c>
      <c r="EJ162" s="402">
        <f t="shared" si="290"/>
        <v>0</v>
      </c>
      <c r="EK162" s="402">
        <f t="shared" si="290"/>
        <v>266.1280487804878</v>
      </c>
      <c r="EL162" s="402">
        <f t="shared" si="290"/>
        <v>757.08841463414637</v>
      </c>
      <c r="EM162" s="402">
        <f t="shared" si="249"/>
        <v>10515.025276159478</v>
      </c>
      <c r="EN162" s="402">
        <f t="shared" si="250"/>
        <v>297.32926829268297</v>
      </c>
      <c r="EO162" s="402">
        <f t="shared" si="250"/>
        <v>13.765243902439027</v>
      </c>
      <c r="EP162" s="402">
        <f t="shared" si="251"/>
        <v>7878.2052761594769</v>
      </c>
      <c r="EQ162" s="402">
        <f t="shared" si="252"/>
        <v>379.32000000000164</v>
      </c>
      <c r="ER162" s="394">
        <f t="shared" si="286"/>
        <v>0</v>
      </c>
      <c r="ES162" s="394">
        <f t="shared" si="287"/>
        <v>0</v>
      </c>
      <c r="ET162" s="394">
        <f t="shared" si="288"/>
        <v>0</v>
      </c>
      <c r="EU162" s="394">
        <f t="shared" si="279"/>
        <v>0</v>
      </c>
      <c r="EV162" s="394">
        <f t="shared" si="279"/>
        <v>0</v>
      </c>
      <c r="EW162" s="394">
        <f t="shared" si="279"/>
        <v>0</v>
      </c>
      <c r="EX162" s="394">
        <f t="shared" si="192"/>
        <v>0</v>
      </c>
      <c r="EY162" s="403">
        <f t="shared" si="253"/>
        <v>-324</v>
      </c>
      <c r="EZ162" s="394">
        <f t="shared" si="254"/>
        <v>0</v>
      </c>
      <c r="FA162" s="396">
        <f t="shared" si="255"/>
        <v>0</v>
      </c>
      <c r="FB162" s="396">
        <f t="shared" si="255"/>
        <v>0</v>
      </c>
      <c r="FC162" s="404">
        <f t="shared" si="276"/>
        <v>0</v>
      </c>
      <c r="FD162" s="404">
        <f t="shared" si="276"/>
        <v>0</v>
      </c>
      <c r="FE162" s="404">
        <f t="shared" si="276"/>
        <v>0</v>
      </c>
      <c r="FF162" s="404">
        <f t="shared" si="276"/>
        <v>0</v>
      </c>
      <c r="FG162" s="404">
        <f t="shared" si="276"/>
        <v>0</v>
      </c>
      <c r="FH162" s="404">
        <f t="shared" si="201"/>
        <v>0</v>
      </c>
      <c r="FI162" s="404">
        <f t="shared" si="201"/>
        <v>0</v>
      </c>
      <c r="FJ162" s="404">
        <f t="shared" si="201"/>
        <v>0</v>
      </c>
      <c r="FK162" s="392">
        <f t="shared" si="256"/>
        <v>-15</v>
      </c>
      <c r="FL162" s="384">
        <f t="shared" si="257"/>
        <v>0</v>
      </c>
      <c r="FM162" s="384">
        <f t="shared" si="257"/>
        <v>0</v>
      </c>
      <c r="FN162" s="405">
        <f t="shared" si="298"/>
        <v>0</v>
      </c>
      <c r="FO162" s="405">
        <f t="shared" si="298"/>
        <v>0</v>
      </c>
      <c r="FP162" s="405">
        <f t="shared" si="298"/>
        <v>0</v>
      </c>
      <c r="FQ162" s="405">
        <f t="shared" si="298"/>
        <v>0</v>
      </c>
      <c r="FR162" s="405">
        <f t="shared" si="298"/>
        <v>0</v>
      </c>
      <c r="FS162" s="405">
        <f t="shared" si="298"/>
        <v>0</v>
      </c>
      <c r="FT162" s="405">
        <f t="shared" si="296"/>
        <v>0</v>
      </c>
      <c r="FU162" s="405">
        <f t="shared" si="296"/>
        <v>0</v>
      </c>
      <c r="FV162" s="405">
        <f t="shared" si="296"/>
        <v>0</v>
      </c>
      <c r="FW162" s="397">
        <f t="shared" si="258"/>
        <v>-8080.7052761594769</v>
      </c>
      <c r="FX162" s="406">
        <f t="shared" si="259"/>
        <v>0</v>
      </c>
      <c r="FY162" s="331">
        <f t="shared" si="260"/>
        <v>0</v>
      </c>
      <c r="FZ162" s="382">
        <f t="shared" si="261"/>
        <v>379.32000000000005</v>
      </c>
      <c r="GA162" s="331">
        <f t="shared" si="262"/>
        <v>-5.6843418860808015E-14</v>
      </c>
      <c r="GB162" s="407">
        <f t="shared" si="263"/>
        <v>0</v>
      </c>
      <c r="GC162" s="407">
        <f t="shared" si="264"/>
        <v>0</v>
      </c>
      <c r="GD162" s="407">
        <f t="shared" si="265"/>
        <v>0</v>
      </c>
      <c r="GE162" s="407">
        <f t="shared" si="266"/>
        <v>0</v>
      </c>
      <c r="GF162" s="407">
        <f t="shared" si="267"/>
        <v>0</v>
      </c>
      <c r="GG162" s="407">
        <f t="shared" si="268"/>
        <v>-6.8212102632969618E-13</v>
      </c>
      <c r="GH162" s="407">
        <f t="shared" si="269"/>
        <v>0</v>
      </c>
      <c r="GI162" s="407">
        <f t="shared" si="270"/>
        <v>0</v>
      </c>
      <c r="GJ162">
        <f t="shared" si="271"/>
        <v>0</v>
      </c>
      <c r="GK162" s="382">
        <f t="shared" si="272"/>
        <v>-7.3896444519050419E-13</v>
      </c>
      <c r="GL162">
        <v>2</v>
      </c>
      <c r="GM162">
        <f t="shared" si="273"/>
        <v>405</v>
      </c>
      <c r="GN162">
        <f t="shared" si="273"/>
        <v>0</v>
      </c>
      <c r="GO162">
        <f t="shared" si="273"/>
        <v>0</v>
      </c>
      <c r="GP162">
        <f t="shared" si="273"/>
        <v>0</v>
      </c>
      <c r="GQ162">
        <f t="shared" si="273"/>
        <v>0</v>
      </c>
      <c r="GR162">
        <f t="shared" si="202"/>
        <v>0</v>
      </c>
      <c r="GS162">
        <f t="shared" si="202"/>
        <v>10515.025276159478</v>
      </c>
      <c r="GT162">
        <f t="shared" si="202"/>
        <v>0</v>
      </c>
      <c r="GU162">
        <f t="shared" si="202"/>
        <v>0</v>
      </c>
      <c r="GV162">
        <f t="shared" si="202"/>
        <v>0</v>
      </c>
    </row>
    <row r="163" spans="1:205" customFormat="1" x14ac:dyDescent="0.25">
      <c r="A163" s="378">
        <v>31066</v>
      </c>
      <c r="B163" s="32" t="s">
        <v>1297</v>
      </c>
      <c r="C163" t="s">
        <v>888</v>
      </c>
      <c r="D163">
        <v>2</v>
      </c>
      <c r="E163" s="379">
        <v>179</v>
      </c>
      <c r="F163" s="379">
        <v>997</v>
      </c>
      <c r="G163" s="379">
        <v>706</v>
      </c>
      <c r="H163" s="379">
        <v>0</v>
      </c>
      <c r="I163" s="379">
        <v>3127</v>
      </c>
      <c r="J163" s="379">
        <v>0</v>
      </c>
      <c r="K163" s="379">
        <v>1965</v>
      </c>
      <c r="L163" s="379">
        <v>178</v>
      </c>
      <c r="M163" s="380">
        <v>772.97558568026341</v>
      </c>
      <c r="N163" s="381">
        <f t="shared" si="203"/>
        <v>7924.9755856802631</v>
      </c>
      <c r="O163" s="379">
        <v>215</v>
      </c>
      <c r="P163" s="379">
        <v>1045</v>
      </c>
      <c r="Q163" s="379">
        <v>770</v>
      </c>
      <c r="R163" s="379">
        <v>0</v>
      </c>
      <c r="S163" s="379">
        <v>2390</v>
      </c>
      <c r="T163" s="379">
        <v>0</v>
      </c>
      <c r="U163" s="379">
        <v>1086</v>
      </c>
      <c r="V163" s="379">
        <v>194</v>
      </c>
      <c r="W163" s="480">
        <f>(VLOOKUP(A163,'[1]floresta plant'!$A$4:$F$573,6,0))*1000</f>
        <v>1328.3313874273395</v>
      </c>
      <c r="X163" s="24">
        <f t="shared" si="204"/>
        <v>7028.331387427339</v>
      </c>
      <c r="Y163" s="53">
        <f t="shared" si="280"/>
        <v>64</v>
      </c>
      <c r="Z163" s="53">
        <f t="shared" si="281"/>
        <v>0</v>
      </c>
      <c r="AA163" s="53">
        <f t="shared" si="282"/>
        <v>-737</v>
      </c>
      <c r="AB163" s="53">
        <f t="shared" si="277"/>
        <v>0</v>
      </c>
      <c r="AC163" s="53">
        <f t="shared" si="277"/>
        <v>-879</v>
      </c>
      <c r="AD163" s="53">
        <f t="shared" si="277"/>
        <v>16</v>
      </c>
      <c r="AE163" s="53">
        <f t="shared" si="190"/>
        <v>555.35580174707604</v>
      </c>
      <c r="AF163" s="53">
        <f t="shared" si="205"/>
        <v>48</v>
      </c>
      <c r="AG163" s="53">
        <f t="shared" si="206"/>
        <v>36</v>
      </c>
      <c r="AH163" s="53">
        <f t="shared" si="207"/>
        <v>1001.044198252924</v>
      </c>
      <c r="AI163" s="53">
        <f t="shared" si="274"/>
        <v>-896.64419825292407</v>
      </c>
      <c r="AJ163" s="469">
        <v>0</v>
      </c>
      <c r="AK163" s="469">
        <v>0</v>
      </c>
      <c r="AL163" s="469">
        <v>104.40000000000002</v>
      </c>
      <c r="AM163" s="470">
        <f t="shared" si="208"/>
        <v>104.40000000000002</v>
      </c>
      <c r="AN163" s="53">
        <f t="shared" si="209"/>
        <v>1001.044198252924</v>
      </c>
      <c r="AO163" s="382">
        <f t="shared" si="210"/>
        <v>3</v>
      </c>
      <c r="AP163">
        <v>2</v>
      </c>
      <c r="AQ163" s="383">
        <f t="shared" si="211"/>
        <v>719.35580174707604</v>
      </c>
      <c r="AR163" s="383">
        <f t="shared" si="212"/>
        <v>-1616</v>
      </c>
      <c r="AS163" s="383">
        <f t="shared" si="213"/>
        <v>64</v>
      </c>
      <c r="AT163" s="383">
        <f t="shared" si="214"/>
        <v>1616</v>
      </c>
      <c r="AU163" s="383">
        <f t="shared" si="215"/>
        <v>0</v>
      </c>
      <c r="AV163" s="383">
        <f t="shared" si="216"/>
        <v>1</v>
      </c>
      <c r="AW163" s="383">
        <f t="shared" si="217"/>
        <v>0</v>
      </c>
      <c r="AX163" s="383">
        <f t="shared" si="218"/>
        <v>1</v>
      </c>
      <c r="AY163" s="383">
        <f t="shared" si="219"/>
        <v>64</v>
      </c>
      <c r="AZ163">
        <f t="shared" si="220"/>
        <v>0</v>
      </c>
      <c r="BA163">
        <f t="shared" si="221"/>
        <v>0</v>
      </c>
      <c r="BB163" s="383">
        <f t="shared" si="222"/>
        <v>0</v>
      </c>
      <c r="BC163" s="384">
        <f t="shared" si="297"/>
        <v>64</v>
      </c>
      <c r="BD163" s="384">
        <f t="shared" si="297"/>
        <v>0</v>
      </c>
      <c r="BE163" s="384">
        <f t="shared" si="297"/>
        <v>0.45606435643564358</v>
      </c>
      <c r="BF163" s="384">
        <f t="shared" si="297"/>
        <v>0</v>
      </c>
      <c r="BG163" s="384">
        <f t="shared" si="297"/>
        <v>0.54393564356435642</v>
      </c>
      <c r="BH163" s="384">
        <f t="shared" si="297"/>
        <v>16</v>
      </c>
      <c r="BI163" s="384">
        <f t="shared" si="295"/>
        <v>555.35580174707604</v>
      </c>
      <c r="BJ163" s="384">
        <f t="shared" si="295"/>
        <v>48</v>
      </c>
      <c r="BK163" s="384">
        <f t="shared" si="295"/>
        <v>36</v>
      </c>
      <c r="BL163" s="474">
        <f t="shared" si="223"/>
        <v>1552</v>
      </c>
      <c r="BM163" s="409">
        <f t="shared" si="224"/>
        <v>1001.044198252924</v>
      </c>
      <c r="BN163" s="473">
        <f t="shared" si="225"/>
        <v>655.35580174707604</v>
      </c>
      <c r="BO163" s="387">
        <f t="shared" si="226"/>
        <v>1</v>
      </c>
      <c r="BP163" s="387">
        <f t="shared" si="227"/>
        <v>0</v>
      </c>
      <c r="BQ163" s="388">
        <f t="shared" si="228"/>
        <v>0</v>
      </c>
      <c r="BR163" s="389">
        <f t="shared" si="229"/>
        <v>896.64419825292396</v>
      </c>
      <c r="BS163" s="390">
        <f t="shared" si="230"/>
        <v>64</v>
      </c>
      <c r="BT163" s="391">
        <f t="shared" si="275"/>
        <v>0</v>
      </c>
      <c r="BU163" s="391">
        <f t="shared" si="275"/>
        <v>29.188118811881189</v>
      </c>
      <c r="BV163" s="391">
        <f t="shared" si="275"/>
        <v>0</v>
      </c>
      <c r="BW163" s="391">
        <f t="shared" si="275"/>
        <v>34.811881188118811</v>
      </c>
      <c r="BX163" s="391">
        <f t="shared" si="275"/>
        <v>0</v>
      </c>
      <c r="BY163" s="391">
        <f t="shared" si="200"/>
        <v>0</v>
      </c>
      <c r="BZ163" s="391">
        <f t="shared" si="200"/>
        <v>0</v>
      </c>
      <c r="CA163" s="391">
        <f t="shared" si="200"/>
        <v>0</v>
      </c>
      <c r="CB163" s="391">
        <f t="shared" si="231"/>
        <v>0</v>
      </c>
      <c r="CC163" s="391">
        <f t="shared" si="231"/>
        <v>0</v>
      </c>
      <c r="CD163" s="392">
        <f t="shared" si="232"/>
        <v>0</v>
      </c>
      <c r="CE163" s="393">
        <f t="shared" si="233"/>
        <v>0</v>
      </c>
      <c r="CF163" s="392">
        <f t="shared" si="283"/>
        <v>0</v>
      </c>
      <c r="CG163" s="392">
        <f t="shared" si="284"/>
        <v>0</v>
      </c>
      <c r="CH163" s="392">
        <f t="shared" si="285"/>
        <v>0</v>
      </c>
      <c r="CI163" s="392">
        <f t="shared" si="278"/>
        <v>0</v>
      </c>
      <c r="CJ163" s="392">
        <f t="shared" si="278"/>
        <v>0</v>
      </c>
      <c r="CK163" s="392">
        <f t="shared" si="278"/>
        <v>0</v>
      </c>
      <c r="CL163" s="392">
        <f t="shared" si="191"/>
        <v>0</v>
      </c>
      <c r="CM163" s="392">
        <f t="shared" si="234"/>
        <v>0</v>
      </c>
      <c r="CN163" s="392">
        <f t="shared" si="235"/>
        <v>0</v>
      </c>
      <c r="CO163" s="394">
        <f t="shared" si="236"/>
        <v>0</v>
      </c>
      <c r="CP163" s="394">
        <f t="shared" si="236"/>
        <v>0</v>
      </c>
      <c r="CQ163" s="395">
        <f t="shared" si="237"/>
        <v>-737</v>
      </c>
      <c r="CR163" s="394">
        <f t="shared" si="291"/>
        <v>0</v>
      </c>
      <c r="CS163" s="394">
        <f t="shared" si="291"/>
        <v>0</v>
      </c>
      <c r="CT163" s="394">
        <f t="shared" si="291"/>
        <v>0</v>
      </c>
      <c r="CU163" s="394">
        <f t="shared" si="289"/>
        <v>0</v>
      </c>
      <c r="CV163" s="394">
        <f t="shared" si="289"/>
        <v>0</v>
      </c>
      <c r="CW163" s="394">
        <f t="shared" si="289"/>
        <v>0</v>
      </c>
      <c r="CX163" s="396">
        <f t="shared" si="238"/>
        <v>0</v>
      </c>
      <c r="CY163" s="396">
        <f t="shared" si="238"/>
        <v>0</v>
      </c>
      <c r="CZ163" s="397">
        <f t="shared" si="239"/>
        <v>0</v>
      </c>
      <c r="DA163" s="397">
        <f t="shared" si="239"/>
        <v>0</v>
      </c>
      <c r="DB163" s="397">
        <f t="shared" si="239"/>
        <v>0</v>
      </c>
      <c r="DC163" s="397">
        <f t="shared" si="240"/>
        <v>0</v>
      </c>
      <c r="DD163" s="397">
        <f t="shared" si="293"/>
        <v>0</v>
      </c>
      <c r="DE163" s="397">
        <f t="shared" si="293"/>
        <v>0</v>
      </c>
      <c r="DF163" s="397">
        <f t="shared" si="293"/>
        <v>0</v>
      </c>
      <c r="DG163" s="397">
        <f t="shared" si="293"/>
        <v>0</v>
      </c>
      <c r="DH163" s="397">
        <f t="shared" si="293"/>
        <v>0</v>
      </c>
      <c r="DI163" s="398">
        <f t="shared" si="241"/>
        <v>0</v>
      </c>
      <c r="DJ163" s="398">
        <f t="shared" si="241"/>
        <v>0</v>
      </c>
      <c r="DK163" s="399">
        <f t="shared" si="242"/>
        <v>0</v>
      </c>
      <c r="DL163" s="399">
        <f t="shared" si="242"/>
        <v>0</v>
      </c>
      <c r="DM163" s="399">
        <f t="shared" si="242"/>
        <v>0</v>
      </c>
      <c r="DN163" s="399">
        <f t="shared" si="242"/>
        <v>0</v>
      </c>
      <c r="DO163" s="399">
        <f t="shared" si="243"/>
        <v>-879</v>
      </c>
      <c r="DP163" s="399">
        <f t="shared" si="244"/>
        <v>0</v>
      </c>
      <c r="DQ163" s="399">
        <f t="shared" si="244"/>
        <v>0</v>
      </c>
      <c r="DR163" s="399">
        <f t="shared" si="244"/>
        <v>0</v>
      </c>
      <c r="DS163" s="399">
        <f t="shared" si="244"/>
        <v>0</v>
      </c>
      <c r="DT163" s="400">
        <f t="shared" si="245"/>
        <v>0</v>
      </c>
      <c r="DU163" s="400">
        <f t="shared" si="245"/>
        <v>0</v>
      </c>
      <c r="DV163" s="386">
        <f t="shared" si="294"/>
        <v>0</v>
      </c>
      <c r="DW163" s="386">
        <f t="shared" si="294"/>
        <v>0</v>
      </c>
      <c r="DX163" s="386">
        <f t="shared" si="294"/>
        <v>7.2970297029702973</v>
      </c>
      <c r="DY163" s="386">
        <f t="shared" si="294"/>
        <v>0</v>
      </c>
      <c r="DZ163" s="386">
        <f t="shared" si="294"/>
        <v>8.7029702970297027</v>
      </c>
      <c r="EA163" s="401">
        <f t="shared" si="246"/>
        <v>16</v>
      </c>
      <c r="EB163" s="386">
        <f t="shared" si="247"/>
        <v>0</v>
      </c>
      <c r="EC163" s="386">
        <f t="shared" si="247"/>
        <v>0</v>
      </c>
      <c r="ED163" s="386">
        <f t="shared" si="247"/>
        <v>0</v>
      </c>
      <c r="EE163" s="385">
        <f t="shared" si="248"/>
        <v>0</v>
      </c>
      <c r="EF163" s="385">
        <f t="shared" si="248"/>
        <v>0</v>
      </c>
      <c r="EG163" s="402">
        <f t="shared" si="292"/>
        <v>0</v>
      </c>
      <c r="EH163" s="402">
        <f t="shared" si="292"/>
        <v>0</v>
      </c>
      <c r="EI163" s="402">
        <f t="shared" si="292"/>
        <v>253.27798631658109</v>
      </c>
      <c r="EJ163" s="402">
        <f t="shared" si="290"/>
        <v>0</v>
      </c>
      <c r="EK163" s="402">
        <f t="shared" si="290"/>
        <v>302.07781543049492</v>
      </c>
      <c r="EL163" s="402">
        <f t="shared" si="290"/>
        <v>0</v>
      </c>
      <c r="EM163" s="402">
        <f t="shared" si="249"/>
        <v>555.35580174707604</v>
      </c>
      <c r="EN163" s="402">
        <f t="shared" si="250"/>
        <v>0</v>
      </c>
      <c r="EO163" s="402">
        <f t="shared" si="250"/>
        <v>0</v>
      </c>
      <c r="EP163" s="402">
        <f t="shared" si="251"/>
        <v>0</v>
      </c>
      <c r="EQ163" s="402">
        <f t="shared" si="252"/>
        <v>0</v>
      </c>
      <c r="ER163" s="394">
        <f t="shared" si="286"/>
        <v>0</v>
      </c>
      <c r="ES163" s="394">
        <f t="shared" si="287"/>
        <v>0</v>
      </c>
      <c r="ET163" s="394">
        <f t="shared" si="288"/>
        <v>21.89108910891089</v>
      </c>
      <c r="EU163" s="394">
        <f t="shared" si="279"/>
        <v>0</v>
      </c>
      <c r="EV163" s="394">
        <f t="shared" si="279"/>
        <v>26.10891089108911</v>
      </c>
      <c r="EW163" s="394">
        <f t="shared" si="279"/>
        <v>0</v>
      </c>
      <c r="EX163" s="394">
        <f t="shared" si="192"/>
        <v>0</v>
      </c>
      <c r="EY163" s="403">
        <f t="shared" si="253"/>
        <v>48</v>
      </c>
      <c r="EZ163" s="394">
        <f t="shared" si="254"/>
        <v>0</v>
      </c>
      <c r="FA163" s="396">
        <f t="shared" si="255"/>
        <v>0</v>
      </c>
      <c r="FB163" s="396">
        <f t="shared" si="255"/>
        <v>0</v>
      </c>
      <c r="FC163" s="404">
        <f t="shared" si="276"/>
        <v>0</v>
      </c>
      <c r="FD163" s="404">
        <f t="shared" si="276"/>
        <v>0</v>
      </c>
      <c r="FE163" s="404">
        <f t="shared" si="276"/>
        <v>16.418316831683168</v>
      </c>
      <c r="FF163" s="404">
        <f t="shared" si="276"/>
        <v>0</v>
      </c>
      <c r="FG163" s="404">
        <f t="shared" si="276"/>
        <v>19.581683168316832</v>
      </c>
      <c r="FH163" s="404">
        <f t="shared" si="201"/>
        <v>0</v>
      </c>
      <c r="FI163" s="404">
        <f t="shared" si="201"/>
        <v>0</v>
      </c>
      <c r="FJ163" s="404">
        <f t="shared" si="201"/>
        <v>0</v>
      </c>
      <c r="FK163" s="392">
        <f t="shared" si="256"/>
        <v>36</v>
      </c>
      <c r="FL163" s="384">
        <f t="shared" si="257"/>
        <v>0</v>
      </c>
      <c r="FM163" s="384">
        <f t="shared" si="257"/>
        <v>0</v>
      </c>
      <c r="FN163" s="405">
        <f t="shared" si="298"/>
        <v>0</v>
      </c>
      <c r="FO163" s="405">
        <f t="shared" si="298"/>
        <v>0</v>
      </c>
      <c r="FP163" s="405">
        <f t="shared" si="298"/>
        <v>408.92745922797337</v>
      </c>
      <c r="FQ163" s="405">
        <f t="shared" si="298"/>
        <v>0</v>
      </c>
      <c r="FR163" s="405">
        <f t="shared" si="298"/>
        <v>487.71673902495058</v>
      </c>
      <c r="FS163" s="405">
        <f t="shared" si="298"/>
        <v>0</v>
      </c>
      <c r="FT163" s="405">
        <f t="shared" si="296"/>
        <v>0</v>
      </c>
      <c r="FU163" s="405">
        <f t="shared" si="296"/>
        <v>0</v>
      </c>
      <c r="FV163" s="405">
        <f t="shared" si="296"/>
        <v>0</v>
      </c>
      <c r="FW163" s="397">
        <f t="shared" si="258"/>
        <v>1001.044198252924</v>
      </c>
      <c r="FX163" s="406">
        <f t="shared" si="259"/>
        <v>104.40000000000009</v>
      </c>
      <c r="FY163" s="331">
        <f t="shared" si="260"/>
        <v>104.40000000000009</v>
      </c>
      <c r="FZ163" s="382">
        <f t="shared" si="261"/>
        <v>0</v>
      </c>
      <c r="GA163" s="331">
        <f t="shared" si="262"/>
        <v>0</v>
      </c>
      <c r="GB163" s="407">
        <f t="shared" si="263"/>
        <v>0</v>
      </c>
      <c r="GC163" s="407">
        <f t="shared" si="264"/>
        <v>0</v>
      </c>
      <c r="GD163" s="407">
        <f t="shared" si="265"/>
        <v>0</v>
      </c>
      <c r="GE163" s="407">
        <f t="shared" si="266"/>
        <v>0</v>
      </c>
      <c r="GF163" s="407">
        <f t="shared" si="267"/>
        <v>0</v>
      </c>
      <c r="GG163" s="407">
        <f t="shared" si="268"/>
        <v>0</v>
      </c>
      <c r="GH163" s="407">
        <f t="shared" si="269"/>
        <v>0</v>
      </c>
      <c r="GI163" s="407">
        <f t="shared" si="270"/>
        <v>0</v>
      </c>
      <c r="GJ163">
        <f t="shared" si="271"/>
        <v>0</v>
      </c>
      <c r="GK163" s="382">
        <f t="shared" si="272"/>
        <v>0</v>
      </c>
      <c r="GL163">
        <v>2</v>
      </c>
      <c r="GM163">
        <f t="shared" si="273"/>
        <v>64</v>
      </c>
      <c r="GN163">
        <f t="shared" si="273"/>
        <v>0</v>
      </c>
      <c r="GO163">
        <f t="shared" si="273"/>
        <v>0</v>
      </c>
      <c r="GP163">
        <f t="shared" si="273"/>
        <v>0</v>
      </c>
      <c r="GQ163">
        <f t="shared" si="273"/>
        <v>0</v>
      </c>
      <c r="GR163">
        <f t="shared" si="202"/>
        <v>16</v>
      </c>
      <c r="GS163">
        <f t="shared" si="202"/>
        <v>555.35580174707604</v>
      </c>
      <c r="GT163">
        <f t="shared" si="202"/>
        <v>48</v>
      </c>
      <c r="GU163">
        <f t="shared" si="202"/>
        <v>36</v>
      </c>
      <c r="GV163">
        <f t="shared" si="202"/>
        <v>1001.044198252924</v>
      </c>
    </row>
    <row r="164" spans="1:205" s="408" customFormat="1" x14ac:dyDescent="0.25">
      <c r="A164" s="32">
        <v>32001</v>
      </c>
      <c r="B164" s="32" t="s">
        <v>1298</v>
      </c>
      <c r="C164" t="s">
        <v>889</v>
      </c>
      <c r="D164">
        <v>2</v>
      </c>
      <c r="E164" s="379">
        <v>615</v>
      </c>
      <c r="F164" s="379">
        <v>36574</v>
      </c>
      <c r="G164" s="379">
        <v>330</v>
      </c>
      <c r="H164" s="379">
        <v>0</v>
      </c>
      <c r="I164" s="379">
        <v>1040</v>
      </c>
      <c r="J164" s="379">
        <v>0</v>
      </c>
      <c r="K164" s="379">
        <v>1950</v>
      </c>
      <c r="L164" s="379">
        <v>390</v>
      </c>
      <c r="M164" s="380">
        <v>207.13585022761092</v>
      </c>
      <c r="N164" s="381">
        <f t="shared" si="203"/>
        <v>41106.135850227613</v>
      </c>
      <c r="O164" s="379">
        <v>395</v>
      </c>
      <c r="P164" s="379">
        <v>22609</v>
      </c>
      <c r="Q164" s="379">
        <v>390</v>
      </c>
      <c r="R164" s="379">
        <v>0</v>
      </c>
      <c r="S164" s="379">
        <v>450</v>
      </c>
      <c r="T164" s="379">
        <v>0</v>
      </c>
      <c r="U164" s="379">
        <v>770</v>
      </c>
      <c r="V164" s="379">
        <v>151</v>
      </c>
      <c r="W164" s="480">
        <f>(VLOOKUP(A164,'[1]floresta plant'!$A$4:$F$573,6,0))*1000</f>
        <v>204.1655558253635</v>
      </c>
      <c r="X164" s="24">
        <f t="shared" si="204"/>
        <v>24969.165555825362</v>
      </c>
      <c r="Y164" s="53">
        <f t="shared" si="280"/>
        <v>60</v>
      </c>
      <c r="Z164" s="53">
        <f t="shared" si="281"/>
        <v>0</v>
      </c>
      <c r="AA164" s="53">
        <f t="shared" si="282"/>
        <v>-590</v>
      </c>
      <c r="AB164" s="53">
        <f t="shared" si="277"/>
        <v>0</v>
      </c>
      <c r="AC164" s="53">
        <f t="shared" si="277"/>
        <v>-1180</v>
      </c>
      <c r="AD164" s="53">
        <f t="shared" si="277"/>
        <v>-239</v>
      </c>
      <c r="AE164" s="53">
        <f t="shared" si="190"/>
        <v>-2.9702944022474185</v>
      </c>
      <c r="AF164" s="53">
        <f t="shared" si="205"/>
        <v>-13965</v>
      </c>
      <c r="AG164" s="53">
        <f t="shared" si="206"/>
        <v>-220</v>
      </c>
      <c r="AH164" s="53">
        <f t="shared" si="207"/>
        <v>16164.430294402249</v>
      </c>
      <c r="AI164" s="53">
        <f t="shared" si="274"/>
        <v>-16136.97029440225</v>
      </c>
      <c r="AJ164" s="469">
        <v>0</v>
      </c>
      <c r="AK164" s="469">
        <v>0</v>
      </c>
      <c r="AL164" s="469">
        <v>27.46</v>
      </c>
      <c r="AM164" s="470">
        <f t="shared" si="208"/>
        <v>27.46</v>
      </c>
      <c r="AN164" s="53">
        <f t="shared" si="209"/>
        <v>16164.430294402249</v>
      </c>
      <c r="AO164" s="382">
        <f t="shared" si="210"/>
        <v>3</v>
      </c>
      <c r="AP164">
        <v>2</v>
      </c>
      <c r="AQ164" s="383">
        <f t="shared" si="211"/>
        <v>60</v>
      </c>
      <c r="AR164" s="383">
        <f t="shared" si="212"/>
        <v>-16196.970294402247</v>
      </c>
      <c r="AS164" s="383">
        <f t="shared" si="213"/>
        <v>60</v>
      </c>
      <c r="AT164" s="383">
        <f t="shared" si="214"/>
        <v>16196.970294402247</v>
      </c>
      <c r="AU164" s="383">
        <f t="shared" si="215"/>
        <v>0</v>
      </c>
      <c r="AV164" s="383">
        <f t="shared" si="216"/>
        <v>1</v>
      </c>
      <c r="AW164" s="383">
        <f t="shared" si="217"/>
        <v>0</v>
      </c>
      <c r="AX164" s="383">
        <f t="shared" si="218"/>
        <v>1</v>
      </c>
      <c r="AY164" s="383">
        <f t="shared" si="219"/>
        <v>60</v>
      </c>
      <c r="AZ164">
        <f t="shared" si="220"/>
        <v>0</v>
      </c>
      <c r="BA164">
        <f t="shared" si="221"/>
        <v>0</v>
      </c>
      <c r="BB164" s="383">
        <f t="shared" si="222"/>
        <v>0</v>
      </c>
      <c r="BC164" s="384">
        <f t="shared" si="297"/>
        <v>60</v>
      </c>
      <c r="BD164" s="384">
        <f t="shared" si="297"/>
        <v>0</v>
      </c>
      <c r="BE164" s="384">
        <f t="shared" si="297"/>
        <v>3.6426565541328858E-2</v>
      </c>
      <c r="BF164" s="384">
        <f t="shared" si="297"/>
        <v>0</v>
      </c>
      <c r="BG164" s="384">
        <f t="shared" si="297"/>
        <v>7.2853131082657716E-2</v>
      </c>
      <c r="BH164" s="384">
        <f t="shared" si="297"/>
        <v>1.4755846041317961E-2</v>
      </c>
      <c r="BI164" s="384">
        <f t="shared" si="295"/>
        <v>1.8338580291611494E-4</v>
      </c>
      <c r="BJ164" s="384">
        <f t="shared" si="295"/>
        <v>0.86219828438077539</v>
      </c>
      <c r="BK164" s="384">
        <f t="shared" si="295"/>
        <v>1.3582787151003981E-2</v>
      </c>
      <c r="BL164" s="474">
        <f t="shared" si="223"/>
        <v>16136.970294402247</v>
      </c>
      <c r="BM164" s="409">
        <f t="shared" si="224"/>
        <v>16164.430294402249</v>
      </c>
      <c r="BN164" s="473">
        <f t="shared" si="225"/>
        <v>0</v>
      </c>
      <c r="BO164" s="387">
        <f t="shared" si="226"/>
        <v>1</v>
      </c>
      <c r="BP164" s="387">
        <f t="shared" si="227"/>
        <v>0</v>
      </c>
      <c r="BQ164" s="388">
        <f t="shared" si="228"/>
        <v>0</v>
      </c>
      <c r="BR164" s="389">
        <f t="shared" si="229"/>
        <v>16136.970294402247</v>
      </c>
      <c r="BS164" s="390">
        <f t="shared" si="230"/>
        <v>60</v>
      </c>
      <c r="BT164" s="391">
        <f t="shared" si="275"/>
        <v>0</v>
      </c>
      <c r="BU164" s="391">
        <f t="shared" si="275"/>
        <v>2.1855939324797315</v>
      </c>
      <c r="BV164" s="391">
        <f t="shared" si="275"/>
        <v>0</v>
      </c>
      <c r="BW164" s="391">
        <f t="shared" si="275"/>
        <v>4.3711878649594631</v>
      </c>
      <c r="BX164" s="391">
        <f t="shared" si="275"/>
        <v>0.88535076247907762</v>
      </c>
      <c r="BY164" s="391">
        <f t="shared" si="200"/>
        <v>1.1003148174966896E-2</v>
      </c>
      <c r="BZ164" s="391">
        <f t="shared" si="200"/>
        <v>51.731897062846521</v>
      </c>
      <c r="CA164" s="391">
        <f t="shared" si="200"/>
        <v>0.81496722906023888</v>
      </c>
      <c r="CB164" s="391">
        <f t="shared" si="231"/>
        <v>0</v>
      </c>
      <c r="CC164" s="391">
        <f t="shared" si="231"/>
        <v>0</v>
      </c>
      <c r="CD164" s="392">
        <f t="shared" si="232"/>
        <v>0</v>
      </c>
      <c r="CE164" s="393">
        <f t="shared" si="233"/>
        <v>0</v>
      </c>
      <c r="CF164" s="392">
        <f t="shared" si="283"/>
        <v>0</v>
      </c>
      <c r="CG164" s="392">
        <f t="shared" si="284"/>
        <v>0</v>
      </c>
      <c r="CH164" s="392">
        <f t="shared" si="285"/>
        <v>0</v>
      </c>
      <c r="CI164" s="392">
        <f t="shared" si="278"/>
        <v>0</v>
      </c>
      <c r="CJ164" s="392">
        <f t="shared" si="278"/>
        <v>0</v>
      </c>
      <c r="CK164" s="392">
        <f t="shared" si="278"/>
        <v>0</v>
      </c>
      <c r="CL164" s="392">
        <f t="shared" si="191"/>
        <v>0</v>
      </c>
      <c r="CM164" s="392">
        <f t="shared" si="234"/>
        <v>0</v>
      </c>
      <c r="CN164" s="392">
        <f t="shared" si="235"/>
        <v>0</v>
      </c>
      <c r="CO164" s="394">
        <f t="shared" si="236"/>
        <v>0</v>
      </c>
      <c r="CP164" s="394">
        <f t="shared" si="236"/>
        <v>0</v>
      </c>
      <c r="CQ164" s="395">
        <f t="shared" si="237"/>
        <v>-590</v>
      </c>
      <c r="CR164" s="394">
        <f t="shared" si="291"/>
        <v>0</v>
      </c>
      <c r="CS164" s="394">
        <f t="shared" si="291"/>
        <v>0</v>
      </c>
      <c r="CT164" s="394">
        <f t="shared" si="291"/>
        <v>0</v>
      </c>
      <c r="CU164" s="394">
        <f t="shared" si="289"/>
        <v>0</v>
      </c>
      <c r="CV164" s="394">
        <f t="shared" si="289"/>
        <v>0</v>
      </c>
      <c r="CW164" s="394">
        <f t="shared" si="289"/>
        <v>0</v>
      </c>
      <c r="CX164" s="396">
        <f t="shared" si="238"/>
        <v>0</v>
      </c>
      <c r="CY164" s="396">
        <f t="shared" si="238"/>
        <v>0</v>
      </c>
      <c r="CZ164" s="397">
        <f t="shared" si="239"/>
        <v>0</v>
      </c>
      <c r="DA164" s="397">
        <f t="shared" si="239"/>
        <v>0</v>
      </c>
      <c r="DB164" s="397">
        <f t="shared" si="239"/>
        <v>0</v>
      </c>
      <c r="DC164" s="397">
        <f t="shared" si="240"/>
        <v>0</v>
      </c>
      <c r="DD164" s="397">
        <f t="shared" si="293"/>
        <v>0</v>
      </c>
      <c r="DE164" s="397">
        <f t="shared" si="293"/>
        <v>0</v>
      </c>
      <c r="DF164" s="397">
        <f t="shared" si="293"/>
        <v>0</v>
      </c>
      <c r="DG164" s="397">
        <f t="shared" si="293"/>
        <v>0</v>
      </c>
      <c r="DH164" s="397">
        <f t="shared" si="293"/>
        <v>0</v>
      </c>
      <c r="DI164" s="398">
        <f t="shared" si="241"/>
        <v>0</v>
      </c>
      <c r="DJ164" s="398">
        <f t="shared" si="241"/>
        <v>0</v>
      </c>
      <c r="DK164" s="399">
        <f t="shared" si="242"/>
        <v>0</v>
      </c>
      <c r="DL164" s="399">
        <f t="shared" si="242"/>
        <v>0</v>
      </c>
      <c r="DM164" s="399">
        <f t="shared" si="242"/>
        <v>0</v>
      </c>
      <c r="DN164" s="399">
        <f t="shared" si="242"/>
        <v>0</v>
      </c>
      <c r="DO164" s="399">
        <f t="shared" si="243"/>
        <v>-1180</v>
      </c>
      <c r="DP164" s="399">
        <f t="shared" si="244"/>
        <v>0</v>
      </c>
      <c r="DQ164" s="399">
        <f t="shared" si="244"/>
        <v>0</v>
      </c>
      <c r="DR164" s="399">
        <f t="shared" si="244"/>
        <v>0</v>
      </c>
      <c r="DS164" s="399">
        <f t="shared" si="244"/>
        <v>0</v>
      </c>
      <c r="DT164" s="400">
        <f t="shared" si="245"/>
        <v>0</v>
      </c>
      <c r="DU164" s="400">
        <f t="shared" si="245"/>
        <v>0</v>
      </c>
      <c r="DV164" s="386">
        <f t="shared" si="294"/>
        <v>0</v>
      </c>
      <c r="DW164" s="386">
        <f t="shared" si="294"/>
        <v>0</v>
      </c>
      <c r="DX164" s="386">
        <f t="shared" si="294"/>
        <v>0</v>
      </c>
      <c r="DY164" s="386">
        <f t="shared" si="294"/>
        <v>0</v>
      </c>
      <c r="DZ164" s="386">
        <f t="shared" si="294"/>
        <v>0</v>
      </c>
      <c r="EA164" s="401">
        <f t="shared" si="246"/>
        <v>-239</v>
      </c>
      <c r="EB164" s="386">
        <f t="shared" si="247"/>
        <v>0</v>
      </c>
      <c r="EC164" s="386">
        <f t="shared" si="247"/>
        <v>0</v>
      </c>
      <c r="ED164" s="386">
        <f t="shared" si="247"/>
        <v>0</v>
      </c>
      <c r="EE164" s="385">
        <f t="shared" si="248"/>
        <v>0</v>
      </c>
      <c r="EF164" s="385">
        <f t="shared" si="248"/>
        <v>0</v>
      </c>
      <c r="EG164" s="402">
        <f t="shared" si="292"/>
        <v>0</v>
      </c>
      <c r="EH164" s="402">
        <f t="shared" si="292"/>
        <v>0</v>
      </c>
      <c r="EI164" s="402">
        <f t="shared" si="292"/>
        <v>0</v>
      </c>
      <c r="EJ164" s="402">
        <f t="shared" si="290"/>
        <v>0</v>
      </c>
      <c r="EK164" s="402">
        <f t="shared" si="290"/>
        <v>0</v>
      </c>
      <c r="EL164" s="402">
        <f t="shared" si="290"/>
        <v>0</v>
      </c>
      <c r="EM164" s="402">
        <f t="shared" si="249"/>
        <v>-2.9702944022474185</v>
      </c>
      <c r="EN164" s="402">
        <f t="shared" si="250"/>
        <v>0</v>
      </c>
      <c r="EO164" s="402">
        <f t="shared" si="250"/>
        <v>0</v>
      </c>
      <c r="EP164" s="402">
        <f t="shared" si="251"/>
        <v>0</v>
      </c>
      <c r="EQ164" s="402">
        <f t="shared" si="252"/>
        <v>0</v>
      </c>
      <c r="ER164" s="394">
        <f t="shared" si="286"/>
        <v>0</v>
      </c>
      <c r="ES164" s="394">
        <f t="shared" si="287"/>
        <v>0</v>
      </c>
      <c r="ET164" s="394">
        <f t="shared" si="288"/>
        <v>0</v>
      </c>
      <c r="EU164" s="394">
        <f t="shared" si="279"/>
        <v>0</v>
      </c>
      <c r="EV164" s="394">
        <f t="shared" si="279"/>
        <v>0</v>
      </c>
      <c r="EW164" s="394">
        <f t="shared" si="279"/>
        <v>0</v>
      </c>
      <c r="EX164" s="394">
        <f t="shared" si="192"/>
        <v>0</v>
      </c>
      <c r="EY164" s="403">
        <f t="shared" si="253"/>
        <v>-13965</v>
      </c>
      <c r="EZ164" s="394">
        <f t="shared" si="254"/>
        <v>0</v>
      </c>
      <c r="FA164" s="396">
        <f t="shared" si="255"/>
        <v>0</v>
      </c>
      <c r="FB164" s="396">
        <f t="shared" si="255"/>
        <v>0</v>
      </c>
      <c r="FC164" s="404">
        <f t="shared" si="276"/>
        <v>0</v>
      </c>
      <c r="FD164" s="404">
        <f t="shared" si="276"/>
        <v>0</v>
      </c>
      <c r="FE164" s="404">
        <f t="shared" si="276"/>
        <v>0</v>
      </c>
      <c r="FF164" s="404">
        <f t="shared" si="276"/>
        <v>0</v>
      </c>
      <c r="FG164" s="404">
        <f t="shared" si="276"/>
        <v>0</v>
      </c>
      <c r="FH164" s="404">
        <f t="shared" si="201"/>
        <v>0</v>
      </c>
      <c r="FI164" s="404">
        <f t="shared" si="201"/>
        <v>0</v>
      </c>
      <c r="FJ164" s="404">
        <f t="shared" si="201"/>
        <v>0</v>
      </c>
      <c r="FK164" s="392">
        <f t="shared" si="256"/>
        <v>-220</v>
      </c>
      <c r="FL164" s="384">
        <f t="shared" si="257"/>
        <v>0</v>
      </c>
      <c r="FM164" s="384">
        <f t="shared" si="257"/>
        <v>0</v>
      </c>
      <c r="FN164" s="405">
        <f t="shared" si="298"/>
        <v>0</v>
      </c>
      <c r="FO164" s="405">
        <f t="shared" si="298"/>
        <v>0</v>
      </c>
      <c r="FP164" s="405">
        <f t="shared" si="298"/>
        <v>587.81440606752028</v>
      </c>
      <c r="FQ164" s="405">
        <f t="shared" si="298"/>
        <v>0</v>
      </c>
      <c r="FR164" s="405">
        <f t="shared" si="298"/>
        <v>1175.6288121350406</v>
      </c>
      <c r="FS164" s="405">
        <f t="shared" si="298"/>
        <v>238.11464923752092</v>
      </c>
      <c r="FT164" s="405">
        <f t="shared" si="296"/>
        <v>2.9592912540724514</v>
      </c>
      <c r="FU164" s="405">
        <f t="shared" si="296"/>
        <v>13913.268102937152</v>
      </c>
      <c r="FV164" s="405">
        <f t="shared" si="296"/>
        <v>219.18503277093976</v>
      </c>
      <c r="FW164" s="397">
        <f t="shared" si="258"/>
        <v>16164.430294402249</v>
      </c>
      <c r="FX164" s="406">
        <f t="shared" si="259"/>
        <v>27.460000000002765</v>
      </c>
      <c r="FY164" s="331">
        <f t="shared" si="260"/>
        <v>27.460000000002765</v>
      </c>
      <c r="FZ164" s="382">
        <f t="shared" si="261"/>
        <v>-2.7640112421067897E-12</v>
      </c>
      <c r="GA164" s="331">
        <f t="shared" si="262"/>
        <v>0</v>
      </c>
      <c r="GB164" s="407">
        <f t="shared" si="263"/>
        <v>0</v>
      </c>
      <c r="GC164" s="407">
        <f t="shared" si="264"/>
        <v>0</v>
      </c>
      <c r="GD164" s="407">
        <f t="shared" si="265"/>
        <v>0</v>
      </c>
      <c r="GE164" s="407">
        <f t="shared" si="266"/>
        <v>0</v>
      </c>
      <c r="GF164" s="407">
        <f t="shared" si="267"/>
        <v>0</v>
      </c>
      <c r="GG164" s="407">
        <f t="shared" si="268"/>
        <v>0</v>
      </c>
      <c r="GH164" s="407">
        <f t="shared" si="269"/>
        <v>0</v>
      </c>
      <c r="GI164" s="407">
        <f t="shared" si="270"/>
        <v>0</v>
      </c>
      <c r="GJ164">
        <f t="shared" si="271"/>
        <v>0</v>
      </c>
      <c r="GK164" s="382">
        <f t="shared" si="272"/>
        <v>0</v>
      </c>
      <c r="GL164">
        <v>2</v>
      </c>
      <c r="GM164">
        <f t="shared" si="273"/>
        <v>60</v>
      </c>
      <c r="GN164">
        <f t="shared" si="273"/>
        <v>0</v>
      </c>
      <c r="GO164">
        <f t="shared" si="273"/>
        <v>0</v>
      </c>
      <c r="GP164">
        <f t="shared" si="273"/>
        <v>0</v>
      </c>
      <c r="GQ164">
        <f t="shared" si="273"/>
        <v>0</v>
      </c>
      <c r="GR164">
        <f t="shared" si="202"/>
        <v>0</v>
      </c>
      <c r="GS164">
        <f t="shared" si="202"/>
        <v>0</v>
      </c>
      <c r="GT164">
        <f t="shared" si="202"/>
        <v>0</v>
      </c>
      <c r="GU164">
        <f t="shared" si="202"/>
        <v>0</v>
      </c>
      <c r="GV164">
        <f t="shared" si="202"/>
        <v>16164.430294402249</v>
      </c>
      <c r="GW164"/>
    </row>
    <row r="165" spans="1:205" customFormat="1" x14ac:dyDescent="0.25">
      <c r="A165" s="378">
        <v>32002</v>
      </c>
      <c r="B165" s="32" t="s">
        <v>1299</v>
      </c>
      <c r="C165" t="s">
        <v>889</v>
      </c>
      <c r="D165">
        <v>2</v>
      </c>
      <c r="E165" s="379">
        <v>791</v>
      </c>
      <c r="F165" s="379">
        <v>83637</v>
      </c>
      <c r="G165" s="379">
        <v>3740</v>
      </c>
      <c r="H165" s="379">
        <v>0</v>
      </c>
      <c r="I165" s="379">
        <v>2118</v>
      </c>
      <c r="J165" s="379">
        <v>0</v>
      </c>
      <c r="K165" s="379">
        <v>520</v>
      </c>
      <c r="L165" s="379">
        <v>332</v>
      </c>
      <c r="M165" s="380">
        <v>2037.9857239280504</v>
      </c>
      <c r="N165" s="381">
        <f t="shared" si="203"/>
        <v>93175.985723928054</v>
      </c>
      <c r="O165" s="379">
        <v>688</v>
      </c>
      <c r="P165" s="379">
        <v>80629</v>
      </c>
      <c r="Q165" s="379">
        <v>4090</v>
      </c>
      <c r="R165" s="379">
        <v>0</v>
      </c>
      <c r="S165" s="379">
        <v>2100</v>
      </c>
      <c r="T165" s="379">
        <v>0</v>
      </c>
      <c r="U165" s="379">
        <v>390</v>
      </c>
      <c r="V165" s="379">
        <v>380</v>
      </c>
      <c r="W165" s="480">
        <f>(VLOOKUP(A165,'[1]floresta plant'!$A$4:$F$573,6,0))*1000</f>
        <v>10764.282869753461</v>
      </c>
      <c r="X165" s="24">
        <f t="shared" si="204"/>
        <v>99041.282869753457</v>
      </c>
      <c r="Y165" s="53">
        <f t="shared" si="280"/>
        <v>350</v>
      </c>
      <c r="Z165" s="53">
        <f t="shared" si="281"/>
        <v>0</v>
      </c>
      <c r="AA165" s="53">
        <f t="shared" si="282"/>
        <v>-18</v>
      </c>
      <c r="AB165" s="53">
        <f t="shared" si="277"/>
        <v>0</v>
      </c>
      <c r="AC165" s="53">
        <f t="shared" si="277"/>
        <v>-130</v>
      </c>
      <c r="AD165" s="53">
        <f t="shared" si="277"/>
        <v>48</v>
      </c>
      <c r="AE165" s="53">
        <f t="shared" si="190"/>
        <v>8726.2971458254106</v>
      </c>
      <c r="AF165" s="53">
        <f t="shared" si="205"/>
        <v>-3008</v>
      </c>
      <c r="AG165" s="53">
        <f t="shared" si="206"/>
        <v>-103</v>
      </c>
      <c r="AH165" s="53">
        <f t="shared" si="207"/>
        <v>-5850.1471458254036</v>
      </c>
      <c r="AI165" s="53">
        <f t="shared" si="274"/>
        <v>5865.2971458254033</v>
      </c>
      <c r="AJ165" s="469">
        <v>0</v>
      </c>
      <c r="AK165" s="469">
        <v>0</v>
      </c>
      <c r="AL165" s="469">
        <v>15.15</v>
      </c>
      <c r="AM165" s="470">
        <f t="shared" si="208"/>
        <v>15.15</v>
      </c>
      <c r="AN165" s="53">
        <f t="shared" si="209"/>
        <v>-5850.1471458254036</v>
      </c>
      <c r="AO165" s="382">
        <f t="shared" si="210"/>
        <v>2</v>
      </c>
      <c r="AP165">
        <v>2</v>
      </c>
      <c r="AQ165" s="383">
        <f t="shared" si="211"/>
        <v>9124.2971458254106</v>
      </c>
      <c r="AR165" s="383">
        <f t="shared" si="212"/>
        <v>-3259</v>
      </c>
      <c r="AS165" s="383">
        <f t="shared" si="213"/>
        <v>350</v>
      </c>
      <c r="AT165" s="383">
        <f t="shared" si="214"/>
        <v>3259</v>
      </c>
      <c r="AU165" s="383">
        <f t="shared" si="215"/>
        <v>5850.1471458254036</v>
      </c>
      <c r="AV165" s="383">
        <f t="shared" si="216"/>
        <v>1</v>
      </c>
      <c r="AW165" s="383">
        <f t="shared" si="217"/>
        <v>1</v>
      </c>
      <c r="AX165" s="383">
        <f t="shared" si="218"/>
        <v>1</v>
      </c>
      <c r="AY165" s="383">
        <f t="shared" si="219"/>
        <v>175</v>
      </c>
      <c r="AZ165">
        <f t="shared" si="220"/>
        <v>175</v>
      </c>
      <c r="BA165">
        <f t="shared" si="221"/>
        <v>0</v>
      </c>
      <c r="BB165" s="383">
        <f t="shared" si="222"/>
        <v>0</v>
      </c>
      <c r="BC165" s="384">
        <f t="shared" si="297"/>
        <v>350</v>
      </c>
      <c r="BD165" s="384">
        <f t="shared" si="297"/>
        <v>0</v>
      </c>
      <c r="BE165" s="384">
        <f t="shared" si="297"/>
        <v>5.5231666155262354E-3</v>
      </c>
      <c r="BF165" s="384">
        <f t="shared" si="297"/>
        <v>0</v>
      </c>
      <c r="BG165" s="384">
        <f t="shared" si="297"/>
        <v>3.9889536667689476E-2</v>
      </c>
      <c r="BH165" s="384">
        <f t="shared" si="297"/>
        <v>48</v>
      </c>
      <c r="BI165" s="384">
        <f t="shared" si="295"/>
        <v>8726.2971458254106</v>
      </c>
      <c r="BJ165" s="384">
        <f t="shared" si="295"/>
        <v>0.92298250997238418</v>
      </c>
      <c r="BK165" s="384">
        <f t="shared" si="295"/>
        <v>3.1604786744400121E-2</v>
      </c>
      <c r="BL165" s="474">
        <f t="shared" si="223"/>
        <v>3084</v>
      </c>
      <c r="BM165" s="409">
        <f t="shared" si="224"/>
        <v>-5675.1471458254036</v>
      </c>
      <c r="BN165" s="473">
        <f t="shared" si="225"/>
        <v>8774.2971458254106</v>
      </c>
      <c r="BO165" s="387">
        <f t="shared" si="226"/>
        <v>0.35148114415834314</v>
      </c>
      <c r="BP165" s="387">
        <f t="shared" si="227"/>
        <v>0.64679222181636464</v>
      </c>
      <c r="BQ165" s="388">
        <f t="shared" si="228"/>
        <v>1.7266340252922174E-3</v>
      </c>
      <c r="BR165" s="389">
        <f t="shared" si="229"/>
        <v>0</v>
      </c>
      <c r="BS165" s="390">
        <f t="shared" si="230"/>
        <v>350</v>
      </c>
      <c r="BT165" s="391">
        <f t="shared" si="275"/>
        <v>0</v>
      </c>
      <c r="BU165" s="391">
        <f t="shared" si="275"/>
        <v>0.96655415771709119</v>
      </c>
      <c r="BV165" s="391">
        <f t="shared" si="275"/>
        <v>0</v>
      </c>
      <c r="BW165" s="391">
        <f t="shared" si="275"/>
        <v>6.9806689168456586</v>
      </c>
      <c r="BX165" s="391">
        <f t="shared" si="275"/>
        <v>0</v>
      </c>
      <c r="BY165" s="391">
        <f t="shared" si="200"/>
        <v>0</v>
      </c>
      <c r="BZ165" s="391">
        <f t="shared" si="200"/>
        <v>161.52193924516723</v>
      </c>
      <c r="CA165" s="391">
        <f t="shared" si="200"/>
        <v>5.5308376802700208</v>
      </c>
      <c r="CB165" s="391">
        <f t="shared" si="231"/>
        <v>175</v>
      </c>
      <c r="CC165" s="391">
        <f t="shared" si="231"/>
        <v>0</v>
      </c>
      <c r="CD165" s="392">
        <f t="shared" si="232"/>
        <v>0</v>
      </c>
      <c r="CE165" s="393">
        <f t="shared" si="233"/>
        <v>0</v>
      </c>
      <c r="CF165" s="392">
        <f t="shared" si="283"/>
        <v>0</v>
      </c>
      <c r="CG165" s="392">
        <f t="shared" si="284"/>
        <v>0</v>
      </c>
      <c r="CH165" s="392">
        <f t="shared" si="285"/>
        <v>0</v>
      </c>
      <c r="CI165" s="392">
        <f t="shared" si="278"/>
        <v>0</v>
      </c>
      <c r="CJ165" s="392">
        <f t="shared" si="278"/>
        <v>0</v>
      </c>
      <c r="CK165" s="392">
        <f t="shared" si="278"/>
        <v>0</v>
      </c>
      <c r="CL165" s="392">
        <f t="shared" si="191"/>
        <v>0</v>
      </c>
      <c r="CM165" s="392">
        <f t="shared" si="234"/>
        <v>0</v>
      </c>
      <c r="CN165" s="392">
        <f t="shared" si="235"/>
        <v>0</v>
      </c>
      <c r="CO165" s="394">
        <f t="shared" si="236"/>
        <v>0</v>
      </c>
      <c r="CP165" s="394">
        <f t="shared" si="236"/>
        <v>0</v>
      </c>
      <c r="CQ165" s="395">
        <f t="shared" si="237"/>
        <v>-18</v>
      </c>
      <c r="CR165" s="394">
        <f t="shared" si="291"/>
        <v>0</v>
      </c>
      <c r="CS165" s="394">
        <f t="shared" si="291"/>
        <v>0</v>
      </c>
      <c r="CT165" s="394">
        <f t="shared" si="291"/>
        <v>0</v>
      </c>
      <c r="CU165" s="394">
        <f t="shared" si="289"/>
        <v>0</v>
      </c>
      <c r="CV165" s="394">
        <f t="shared" si="289"/>
        <v>0</v>
      </c>
      <c r="CW165" s="394">
        <f t="shared" si="289"/>
        <v>0</v>
      </c>
      <c r="CX165" s="396">
        <f t="shared" si="238"/>
        <v>0</v>
      </c>
      <c r="CY165" s="396">
        <f t="shared" si="238"/>
        <v>0</v>
      </c>
      <c r="CZ165" s="397">
        <f t="shared" si="239"/>
        <v>0</v>
      </c>
      <c r="DA165" s="397">
        <f t="shared" si="239"/>
        <v>0</v>
      </c>
      <c r="DB165" s="397">
        <f t="shared" si="239"/>
        <v>0</v>
      </c>
      <c r="DC165" s="397">
        <f t="shared" si="240"/>
        <v>0</v>
      </c>
      <c r="DD165" s="397">
        <f t="shared" si="293"/>
        <v>0</v>
      </c>
      <c r="DE165" s="397">
        <f t="shared" si="293"/>
        <v>0</v>
      </c>
      <c r="DF165" s="397">
        <f t="shared" si="293"/>
        <v>0</v>
      </c>
      <c r="DG165" s="397">
        <f t="shared" si="293"/>
        <v>0</v>
      </c>
      <c r="DH165" s="397">
        <f t="shared" si="293"/>
        <v>0</v>
      </c>
      <c r="DI165" s="398">
        <f t="shared" si="241"/>
        <v>0</v>
      </c>
      <c r="DJ165" s="398">
        <f t="shared" si="241"/>
        <v>0</v>
      </c>
      <c r="DK165" s="399">
        <f t="shared" si="242"/>
        <v>0</v>
      </c>
      <c r="DL165" s="399">
        <f t="shared" si="242"/>
        <v>0</v>
      </c>
      <c r="DM165" s="399">
        <f t="shared" si="242"/>
        <v>0</v>
      </c>
      <c r="DN165" s="399">
        <f t="shared" si="242"/>
        <v>0</v>
      </c>
      <c r="DO165" s="399">
        <f t="shared" si="243"/>
        <v>-130</v>
      </c>
      <c r="DP165" s="399">
        <f t="shared" si="244"/>
        <v>0</v>
      </c>
      <c r="DQ165" s="399">
        <f t="shared" si="244"/>
        <v>0</v>
      </c>
      <c r="DR165" s="399">
        <f t="shared" si="244"/>
        <v>0</v>
      </c>
      <c r="DS165" s="399">
        <f t="shared" si="244"/>
        <v>0</v>
      </c>
      <c r="DT165" s="400">
        <f t="shared" si="245"/>
        <v>0</v>
      </c>
      <c r="DU165" s="400">
        <f t="shared" si="245"/>
        <v>0</v>
      </c>
      <c r="DV165" s="386">
        <f t="shared" si="294"/>
        <v>0</v>
      </c>
      <c r="DW165" s="386">
        <f t="shared" si="294"/>
        <v>0</v>
      </c>
      <c r="DX165" s="386">
        <f t="shared" si="294"/>
        <v>9.3181868227311587E-2</v>
      </c>
      <c r="DY165" s="386">
        <f t="shared" si="294"/>
        <v>0</v>
      </c>
      <c r="DZ165" s="386">
        <f t="shared" si="294"/>
        <v>0.67298015941947253</v>
      </c>
      <c r="EA165" s="401">
        <f t="shared" si="246"/>
        <v>48</v>
      </c>
      <c r="EB165" s="386">
        <f t="shared" si="247"/>
        <v>0</v>
      </c>
      <c r="EC165" s="386">
        <f t="shared" si="247"/>
        <v>15.571725534875181</v>
      </c>
      <c r="ED165" s="386">
        <f t="shared" si="247"/>
        <v>0.5332073570785052</v>
      </c>
      <c r="EE165" s="385">
        <f t="shared" si="248"/>
        <v>31.046026647185503</v>
      </c>
      <c r="EF165" s="385">
        <f t="shared" si="248"/>
        <v>8.2878433214026437E-2</v>
      </c>
      <c r="EG165" s="402">
        <f t="shared" si="292"/>
        <v>0</v>
      </c>
      <c r="EH165" s="402">
        <f t="shared" si="292"/>
        <v>0</v>
      </c>
      <c r="EI165" s="402">
        <f t="shared" si="292"/>
        <v>16.940263974055597</v>
      </c>
      <c r="EJ165" s="402">
        <f t="shared" si="290"/>
        <v>0</v>
      </c>
      <c r="EK165" s="402">
        <f t="shared" si="290"/>
        <v>122.34635092373486</v>
      </c>
      <c r="EL165" s="402">
        <f t="shared" si="290"/>
        <v>0</v>
      </c>
      <c r="EM165" s="402">
        <f t="shared" si="249"/>
        <v>8726.2971458254106</v>
      </c>
      <c r="EN165" s="402">
        <f t="shared" si="250"/>
        <v>2830.9063352199573</v>
      </c>
      <c r="EO165" s="402">
        <f t="shared" si="250"/>
        <v>96.935954962651465</v>
      </c>
      <c r="EP165" s="402">
        <f t="shared" si="251"/>
        <v>5644.1011191782191</v>
      </c>
      <c r="EQ165" s="402">
        <f t="shared" si="252"/>
        <v>15.067121566792517</v>
      </c>
      <c r="ER165" s="394">
        <f t="shared" si="286"/>
        <v>0</v>
      </c>
      <c r="ES165" s="394">
        <f t="shared" si="287"/>
        <v>0</v>
      </c>
      <c r="ET165" s="394">
        <f t="shared" si="288"/>
        <v>0</v>
      </c>
      <c r="EU165" s="394">
        <f t="shared" si="279"/>
        <v>0</v>
      </c>
      <c r="EV165" s="394">
        <f t="shared" si="279"/>
        <v>0</v>
      </c>
      <c r="EW165" s="394">
        <f t="shared" si="279"/>
        <v>0</v>
      </c>
      <c r="EX165" s="394">
        <f t="shared" si="192"/>
        <v>0</v>
      </c>
      <c r="EY165" s="403">
        <f t="shared" si="253"/>
        <v>-3008</v>
      </c>
      <c r="EZ165" s="394">
        <f t="shared" si="254"/>
        <v>0</v>
      </c>
      <c r="FA165" s="396">
        <f t="shared" si="255"/>
        <v>0</v>
      </c>
      <c r="FB165" s="396">
        <f t="shared" si="255"/>
        <v>0</v>
      </c>
      <c r="FC165" s="404">
        <f t="shared" si="276"/>
        <v>0</v>
      </c>
      <c r="FD165" s="404">
        <f t="shared" si="276"/>
        <v>0</v>
      </c>
      <c r="FE165" s="404">
        <f t="shared" si="276"/>
        <v>0</v>
      </c>
      <c r="FF165" s="404">
        <f t="shared" si="276"/>
        <v>0</v>
      </c>
      <c r="FG165" s="404">
        <f t="shared" si="276"/>
        <v>0</v>
      </c>
      <c r="FH165" s="404">
        <f t="shared" si="201"/>
        <v>0</v>
      </c>
      <c r="FI165" s="404">
        <f t="shared" si="201"/>
        <v>0</v>
      </c>
      <c r="FJ165" s="404">
        <f t="shared" si="201"/>
        <v>0</v>
      </c>
      <c r="FK165" s="392">
        <f t="shared" si="256"/>
        <v>-103</v>
      </c>
      <c r="FL165" s="384">
        <f t="shared" si="257"/>
        <v>0</v>
      </c>
      <c r="FM165" s="384">
        <f t="shared" si="257"/>
        <v>0</v>
      </c>
      <c r="FN165" s="405">
        <f t="shared" si="298"/>
        <v>0</v>
      </c>
      <c r="FO165" s="405">
        <f t="shared" si="298"/>
        <v>0</v>
      </c>
      <c r="FP165" s="405">
        <f t="shared" si="298"/>
        <v>0</v>
      </c>
      <c r="FQ165" s="405">
        <f t="shared" si="298"/>
        <v>0</v>
      </c>
      <c r="FR165" s="405">
        <f t="shared" si="298"/>
        <v>0</v>
      </c>
      <c r="FS165" s="405">
        <f t="shared" si="298"/>
        <v>0</v>
      </c>
      <c r="FT165" s="405">
        <f t="shared" si="296"/>
        <v>0</v>
      </c>
      <c r="FU165" s="405">
        <f t="shared" si="296"/>
        <v>0</v>
      </c>
      <c r="FV165" s="405">
        <f t="shared" si="296"/>
        <v>0</v>
      </c>
      <c r="FW165" s="397">
        <f t="shared" si="258"/>
        <v>-5850.1471458254036</v>
      </c>
      <c r="FX165" s="406">
        <f t="shared" si="259"/>
        <v>0</v>
      </c>
      <c r="FY165" s="331">
        <f t="shared" si="260"/>
        <v>8.2878433214026437E-2</v>
      </c>
      <c r="FZ165" s="382">
        <f t="shared" si="261"/>
        <v>15.067121566785975</v>
      </c>
      <c r="GA165" s="331">
        <f t="shared" si="262"/>
        <v>0</v>
      </c>
      <c r="GB165" s="407">
        <f t="shared" si="263"/>
        <v>0</v>
      </c>
      <c r="GC165" s="407">
        <f t="shared" si="264"/>
        <v>0</v>
      </c>
      <c r="GD165" s="407">
        <f t="shared" si="265"/>
        <v>0</v>
      </c>
      <c r="GE165" s="407">
        <f t="shared" si="266"/>
        <v>0</v>
      </c>
      <c r="GF165" s="407">
        <f t="shared" si="267"/>
        <v>-5.440092820663267E-15</v>
      </c>
      <c r="GG165" s="407">
        <f t="shared" si="268"/>
        <v>-3.979039320256561E-13</v>
      </c>
      <c r="GH165" s="407">
        <f t="shared" si="269"/>
        <v>0</v>
      </c>
      <c r="GI165" s="407">
        <f t="shared" si="270"/>
        <v>0</v>
      </c>
      <c r="GJ165">
        <f t="shared" si="271"/>
        <v>9.0949470177292824E-13</v>
      </c>
      <c r="GK165" s="382">
        <f t="shared" si="272"/>
        <v>5.0615067692660887E-13</v>
      </c>
      <c r="GL165">
        <v>2</v>
      </c>
      <c r="GM165">
        <f t="shared" si="273"/>
        <v>350</v>
      </c>
      <c r="GN165">
        <f t="shared" si="273"/>
        <v>0</v>
      </c>
      <c r="GO165">
        <f t="shared" si="273"/>
        <v>0</v>
      </c>
      <c r="GP165">
        <f t="shared" si="273"/>
        <v>0</v>
      </c>
      <c r="GQ165">
        <f t="shared" si="273"/>
        <v>0</v>
      </c>
      <c r="GR165">
        <f t="shared" si="202"/>
        <v>48</v>
      </c>
      <c r="GS165">
        <f t="shared" si="202"/>
        <v>8726.2971458254106</v>
      </c>
      <c r="GT165">
        <f t="shared" si="202"/>
        <v>0</v>
      </c>
      <c r="GU165">
        <f t="shared" si="202"/>
        <v>0</v>
      </c>
      <c r="GV165">
        <f t="shared" si="202"/>
        <v>0</v>
      </c>
    </row>
    <row r="166" spans="1:205" customFormat="1" x14ac:dyDescent="0.25">
      <c r="A166" s="378">
        <v>32003</v>
      </c>
      <c r="B166" s="32" t="s">
        <v>1300</v>
      </c>
      <c r="C166" t="s">
        <v>889</v>
      </c>
      <c r="D166">
        <v>2</v>
      </c>
      <c r="E166" s="379">
        <v>375</v>
      </c>
      <c r="F166" s="379">
        <v>66962</v>
      </c>
      <c r="G166" s="379">
        <v>205</v>
      </c>
      <c r="H166" s="379">
        <v>0</v>
      </c>
      <c r="I166" s="379">
        <v>3440</v>
      </c>
      <c r="J166" s="379">
        <v>0</v>
      </c>
      <c r="K166" s="379">
        <v>505</v>
      </c>
      <c r="L166" s="379">
        <v>750</v>
      </c>
      <c r="M166" s="380">
        <v>3617.0957455703015</v>
      </c>
      <c r="N166" s="381">
        <f t="shared" si="203"/>
        <v>75854.095745570303</v>
      </c>
      <c r="O166" s="379">
        <v>325</v>
      </c>
      <c r="P166" s="379">
        <v>56260</v>
      </c>
      <c r="Q166" s="379">
        <v>225</v>
      </c>
      <c r="R166" s="379">
        <v>0</v>
      </c>
      <c r="S166" s="379">
        <v>2490</v>
      </c>
      <c r="T166" s="379">
        <v>0</v>
      </c>
      <c r="U166" s="379">
        <v>270</v>
      </c>
      <c r="V166" s="379">
        <v>500</v>
      </c>
      <c r="W166" s="480">
        <f>(VLOOKUP(A166,'[1]floresta plant'!$A$4:$F$573,6,0))*1000</f>
        <v>6876.1796145697517</v>
      </c>
      <c r="X166" s="24">
        <f t="shared" si="204"/>
        <v>66946.179614569759</v>
      </c>
      <c r="Y166" s="53">
        <f t="shared" si="280"/>
        <v>20</v>
      </c>
      <c r="Z166" s="53">
        <f t="shared" si="281"/>
        <v>0</v>
      </c>
      <c r="AA166" s="53">
        <f t="shared" si="282"/>
        <v>-950</v>
      </c>
      <c r="AB166" s="53">
        <f t="shared" si="277"/>
        <v>0</v>
      </c>
      <c r="AC166" s="53">
        <f t="shared" si="277"/>
        <v>-235</v>
      </c>
      <c r="AD166" s="53">
        <f t="shared" si="277"/>
        <v>-250</v>
      </c>
      <c r="AE166" s="53">
        <f t="shared" si="190"/>
        <v>3259.0838689994503</v>
      </c>
      <c r="AF166" s="53">
        <f t="shared" si="205"/>
        <v>-10702</v>
      </c>
      <c r="AG166" s="53">
        <f t="shared" si="206"/>
        <v>-50</v>
      </c>
      <c r="AH166" s="53">
        <f t="shared" si="207"/>
        <v>9013.2661310005442</v>
      </c>
      <c r="AI166" s="53">
        <f t="shared" si="274"/>
        <v>-8907.9161310005438</v>
      </c>
      <c r="AJ166" s="469">
        <v>0</v>
      </c>
      <c r="AK166" s="469">
        <v>0</v>
      </c>
      <c r="AL166" s="469">
        <v>105.35000000000001</v>
      </c>
      <c r="AM166" s="470">
        <f t="shared" si="208"/>
        <v>105.35000000000001</v>
      </c>
      <c r="AN166" s="53">
        <f t="shared" si="209"/>
        <v>9013.2661310005442</v>
      </c>
      <c r="AO166" s="382">
        <f t="shared" si="210"/>
        <v>3</v>
      </c>
      <c r="AP166">
        <v>2</v>
      </c>
      <c r="AQ166" s="383">
        <f t="shared" si="211"/>
        <v>3279.0838689994503</v>
      </c>
      <c r="AR166" s="383">
        <f t="shared" si="212"/>
        <v>-12187</v>
      </c>
      <c r="AS166" s="383">
        <f t="shared" si="213"/>
        <v>20</v>
      </c>
      <c r="AT166" s="383">
        <f t="shared" si="214"/>
        <v>12187</v>
      </c>
      <c r="AU166" s="383">
        <f t="shared" si="215"/>
        <v>0</v>
      </c>
      <c r="AV166" s="383">
        <f t="shared" si="216"/>
        <v>1</v>
      </c>
      <c r="AW166" s="383">
        <f t="shared" si="217"/>
        <v>0</v>
      </c>
      <c r="AX166" s="383">
        <f t="shared" si="218"/>
        <v>1</v>
      </c>
      <c r="AY166" s="383">
        <f t="shared" si="219"/>
        <v>20</v>
      </c>
      <c r="AZ166">
        <f t="shared" si="220"/>
        <v>0</v>
      </c>
      <c r="BA166">
        <f t="shared" si="221"/>
        <v>0</v>
      </c>
      <c r="BB166" s="383">
        <f t="shared" si="222"/>
        <v>0</v>
      </c>
      <c r="BC166" s="384">
        <f t="shared" si="297"/>
        <v>20</v>
      </c>
      <c r="BD166" s="384">
        <f t="shared" si="297"/>
        <v>0</v>
      </c>
      <c r="BE166" s="384">
        <f t="shared" si="297"/>
        <v>7.7951915976040037E-2</v>
      </c>
      <c r="BF166" s="384">
        <f t="shared" si="297"/>
        <v>0</v>
      </c>
      <c r="BG166" s="384">
        <f t="shared" si="297"/>
        <v>1.9282842373020432E-2</v>
      </c>
      <c r="BH166" s="384">
        <f t="shared" si="297"/>
        <v>2.0513662098957906E-2</v>
      </c>
      <c r="BI166" s="384">
        <f t="shared" si="295"/>
        <v>3259.0838689994503</v>
      </c>
      <c r="BJ166" s="384">
        <f t="shared" si="295"/>
        <v>0.87814884713218999</v>
      </c>
      <c r="BK166" s="384">
        <f t="shared" si="295"/>
        <v>4.1027324197915813E-3</v>
      </c>
      <c r="BL166" s="474">
        <f t="shared" si="223"/>
        <v>12167</v>
      </c>
      <c r="BM166" s="409">
        <f t="shared" si="224"/>
        <v>9013.2661310005442</v>
      </c>
      <c r="BN166" s="473">
        <f t="shared" si="225"/>
        <v>3259.0838689994503</v>
      </c>
      <c r="BO166" s="387">
        <f t="shared" si="226"/>
        <v>1</v>
      </c>
      <c r="BP166" s="387">
        <f t="shared" si="227"/>
        <v>0</v>
      </c>
      <c r="BQ166" s="388">
        <f t="shared" si="228"/>
        <v>0</v>
      </c>
      <c r="BR166" s="389">
        <f t="shared" si="229"/>
        <v>8907.9161310005493</v>
      </c>
      <c r="BS166" s="390">
        <f t="shared" si="230"/>
        <v>20</v>
      </c>
      <c r="BT166" s="391">
        <f t="shared" si="275"/>
        <v>0</v>
      </c>
      <c r="BU166" s="391">
        <f t="shared" si="275"/>
        <v>1.5590383195208006</v>
      </c>
      <c r="BV166" s="391">
        <f t="shared" si="275"/>
        <v>0</v>
      </c>
      <c r="BW166" s="391">
        <f t="shared" si="275"/>
        <v>0.38565684746040862</v>
      </c>
      <c r="BX166" s="391">
        <f t="shared" si="275"/>
        <v>0.41027324197915815</v>
      </c>
      <c r="BY166" s="391">
        <f t="shared" si="200"/>
        <v>0</v>
      </c>
      <c r="BZ166" s="391">
        <f t="shared" si="200"/>
        <v>17.5629769426438</v>
      </c>
      <c r="CA166" s="391">
        <f t="shared" si="200"/>
        <v>8.2054648395831625E-2</v>
      </c>
      <c r="CB166" s="391">
        <f t="shared" si="231"/>
        <v>0</v>
      </c>
      <c r="CC166" s="391">
        <f t="shared" si="231"/>
        <v>0</v>
      </c>
      <c r="CD166" s="392">
        <f t="shared" si="232"/>
        <v>0</v>
      </c>
      <c r="CE166" s="393">
        <f t="shared" si="233"/>
        <v>0</v>
      </c>
      <c r="CF166" s="392">
        <f t="shared" si="283"/>
        <v>0</v>
      </c>
      <c r="CG166" s="392">
        <f t="shared" si="284"/>
        <v>0</v>
      </c>
      <c r="CH166" s="392">
        <f t="shared" si="285"/>
        <v>0</v>
      </c>
      <c r="CI166" s="392">
        <f t="shared" si="278"/>
        <v>0</v>
      </c>
      <c r="CJ166" s="392">
        <f t="shared" si="278"/>
        <v>0</v>
      </c>
      <c r="CK166" s="392">
        <f t="shared" si="278"/>
        <v>0</v>
      </c>
      <c r="CL166" s="392">
        <f t="shared" si="191"/>
        <v>0</v>
      </c>
      <c r="CM166" s="392">
        <f t="shared" si="234"/>
        <v>0</v>
      </c>
      <c r="CN166" s="392">
        <f t="shared" si="235"/>
        <v>0</v>
      </c>
      <c r="CO166" s="394">
        <f t="shared" si="236"/>
        <v>0</v>
      </c>
      <c r="CP166" s="394">
        <f t="shared" si="236"/>
        <v>0</v>
      </c>
      <c r="CQ166" s="395">
        <f t="shared" si="237"/>
        <v>-950</v>
      </c>
      <c r="CR166" s="394">
        <f t="shared" si="291"/>
        <v>0</v>
      </c>
      <c r="CS166" s="394">
        <f t="shared" si="291"/>
        <v>0</v>
      </c>
      <c r="CT166" s="394">
        <f t="shared" si="291"/>
        <v>0</v>
      </c>
      <c r="CU166" s="394">
        <f t="shared" si="289"/>
        <v>0</v>
      </c>
      <c r="CV166" s="394">
        <f t="shared" si="289"/>
        <v>0</v>
      </c>
      <c r="CW166" s="394">
        <f t="shared" si="289"/>
        <v>0</v>
      </c>
      <c r="CX166" s="396">
        <f t="shared" si="238"/>
        <v>0</v>
      </c>
      <c r="CY166" s="396">
        <f t="shared" si="238"/>
        <v>0</v>
      </c>
      <c r="CZ166" s="397">
        <f t="shared" si="239"/>
        <v>0</v>
      </c>
      <c r="DA166" s="397">
        <f t="shared" si="239"/>
        <v>0</v>
      </c>
      <c r="DB166" s="397">
        <f t="shared" si="239"/>
        <v>0</v>
      </c>
      <c r="DC166" s="397">
        <f t="shared" si="240"/>
        <v>0</v>
      </c>
      <c r="DD166" s="397">
        <f t="shared" si="293"/>
        <v>0</v>
      </c>
      <c r="DE166" s="397">
        <f t="shared" si="293"/>
        <v>0</v>
      </c>
      <c r="DF166" s="397">
        <f t="shared" si="293"/>
        <v>0</v>
      </c>
      <c r="DG166" s="397">
        <f t="shared" si="293"/>
        <v>0</v>
      </c>
      <c r="DH166" s="397">
        <f t="shared" si="293"/>
        <v>0</v>
      </c>
      <c r="DI166" s="398">
        <f t="shared" si="241"/>
        <v>0</v>
      </c>
      <c r="DJ166" s="398">
        <f t="shared" si="241"/>
        <v>0</v>
      </c>
      <c r="DK166" s="399">
        <f t="shared" si="242"/>
        <v>0</v>
      </c>
      <c r="DL166" s="399">
        <f t="shared" si="242"/>
        <v>0</v>
      </c>
      <c r="DM166" s="399">
        <f t="shared" si="242"/>
        <v>0</v>
      </c>
      <c r="DN166" s="399">
        <f t="shared" si="242"/>
        <v>0</v>
      </c>
      <c r="DO166" s="399">
        <f t="shared" si="243"/>
        <v>-235</v>
      </c>
      <c r="DP166" s="399">
        <f t="shared" si="244"/>
        <v>0</v>
      </c>
      <c r="DQ166" s="399">
        <f t="shared" si="244"/>
        <v>0</v>
      </c>
      <c r="DR166" s="399">
        <f t="shared" si="244"/>
        <v>0</v>
      </c>
      <c r="DS166" s="399">
        <f t="shared" si="244"/>
        <v>0</v>
      </c>
      <c r="DT166" s="400">
        <f t="shared" si="245"/>
        <v>0</v>
      </c>
      <c r="DU166" s="400">
        <f t="shared" si="245"/>
        <v>0</v>
      </c>
      <c r="DV166" s="386">
        <f t="shared" si="294"/>
        <v>0</v>
      </c>
      <c r="DW166" s="386">
        <f t="shared" si="294"/>
        <v>0</v>
      </c>
      <c r="DX166" s="386">
        <f t="shared" si="294"/>
        <v>0</v>
      </c>
      <c r="DY166" s="386">
        <f t="shared" si="294"/>
        <v>0</v>
      </c>
      <c r="DZ166" s="386">
        <f t="shared" si="294"/>
        <v>0</v>
      </c>
      <c r="EA166" s="401">
        <f t="shared" si="246"/>
        <v>-250</v>
      </c>
      <c r="EB166" s="386">
        <f t="shared" si="247"/>
        <v>0</v>
      </c>
      <c r="EC166" s="386">
        <f t="shared" si="247"/>
        <v>0</v>
      </c>
      <c r="ED166" s="386">
        <f t="shared" si="247"/>
        <v>0</v>
      </c>
      <c r="EE166" s="385">
        <f t="shared" si="248"/>
        <v>0</v>
      </c>
      <c r="EF166" s="385">
        <f t="shared" si="248"/>
        <v>0</v>
      </c>
      <c r="EG166" s="402">
        <f t="shared" si="292"/>
        <v>0</v>
      </c>
      <c r="EH166" s="402">
        <f t="shared" si="292"/>
        <v>0</v>
      </c>
      <c r="EI166" s="402">
        <f t="shared" si="292"/>
        <v>254.05183191511261</v>
      </c>
      <c r="EJ166" s="402">
        <f t="shared" si="290"/>
        <v>0</v>
      </c>
      <c r="EK166" s="402">
        <f t="shared" si="290"/>
        <v>62.844400526369967</v>
      </c>
      <c r="EL166" s="402">
        <f t="shared" si="290"/>
        <v>66.855745240819118</v>
      </c>
      <c r="EM166" s="402">
        <f t="shared" si="249"/>
        <v>3259.0838689994503</v>
      </c>
      <c r="EN166" s="402">
        <f t="shared" si="250"/>
        <v>2861.9607422689846</v>
      </c>
      <c r="EO166" s="402">
        <f t="shared" si="250"/>
        <v>13.371149048163824</v>
      </c>
      <c r="EP166" s="402">
        <f t="shared" si="251"/>
        <v>0</v>
      </c>
      <c r="EQ166" s="402">
        <f t="shared" si="252"/>
        <v>0</v>
      </c>
      <c r="ER166" s="394">
        <f t="shared" si="286"/>
        <v>0</v>
      </c>
      <c r="ES166" s="394">
        <f t="shared" si="287"/>
        <v>0</v>
      </c>
      <c r="ET166" s="394">
        <f t="shared" si="288"/>
        <v>0</v>
      </c>
      <c r="EU166" s="394">
        <f t="shared" si="279"/>
        <v>0</v>
      </c>
      <c r="EV166" s="394">
        <f t="shared" si="279"/>
        <v>0</v>
      </c>
      <c r="EW166" s="394">
        <f t="shared" si="279"/>
        <v>0</v>
      </c>
      <c r="EX166" s="394">
        <f t="shared" si="192"/>
        <v>0</v>
      </c>
      <c r="EY166" s="403">
        <f t="shared" si="253"/>
        <v>-10702</v>
      </c>
      <c r="EZ166" s="394">
        <f t="shared" si="254"/>
        <v>0</v>
      </c>
      <c r="FA166" s="396">
        <f t="shared" si="255"/>
        <v>0</v>
      </c>
      <c r="FB166" s="396">
        <f t="shared" si="255"/>
        <v>0</v>
      </c>
      <c r="FC166" s="404">
        <f t="shared" si="276"/>
        <v>0</v>
      </c>
      <c r="FD166" s="404">
        <f t="shared" si="276"/>
        <v>0</v>
      </c>
      <c r="FE166" s="404">
        <f t="shared" si="276"/>
        <v>0</v>
      </c>
      <c r="FF166" s="404">
        <f t="shared" si="276"/>
        <v>0</v>
      </c>
      <c r="FG166" s="404">
        <f t="shared" si="276"/>
        <v>0</v>
      </c>
      <c r="FH166" s="404">
        <f t="shared" si="201"/>
        <v>0</v>
      </c>
      <c r="FI166" s="404">
        <f t="shared" si="201"/>
        <v>0</v>
      </c>
      <c r="FJ166" s="404">
        <f t="shared" si="201"/>
        <v>0</v>
      </c>
      <c r="FK166" s="392">
        <f t="shared" si="256"/>
        <v>-50</v>
      </c>
      <c r="FL166" s="384">
        <f t="shared" si="257"/>
        <v>0</v>
      </c>
      <c r="FM166" s="384">
        <f t="shared" si="257"/>
        <v>0</v>
      </c>
      <c r="FN166" s="405">
        <f t="shared" si="298"/>
        <v>0</v>
      </c>
      <c r="FO166" s="405">
        <f t="shared" si="298"/>
        <v>0</v>
      </c>
      <c r="FP166" s="405">
        <f t="shared" si="298"/>
        <v>694.38912976536642</v>
      </c>
      <c r="FQ166" s="405">
        <f t="shared" si="298"/>
        <v>0</v>
      </c>
      <c r="FR166" s="405">
        <f t="shared" si="298"/>
        <v>171.76994262616961</v>
      </c>
      <c r="FS166" s="405">
        <f t="shared" si="298"/>
        <v>182.73398151720173</v>
      </c>
      <c r="FT166" s="405">
        <f t="shared" si="296"/>
        <v>0</v>
      </c>
      <c r="FU166" s="405">
        <f t="shared" si="296"/>
        <v>7822.4762807883708</v>
      </c>
      <c r="FV166" s="405">
        <f t="shared" si="296"/>
        <v>36.546796303440345</v>
      </c>
      <c r="FW166" s="397">
        <f t="shared" si="258"/>
        <v>9013.2661310005442</v>
      </c>
      <c r="FX166" s="406">
        <f t="shared" si="259"/>
        <v>105.34999999999491</v>
      </c>
      <c r="FY166" s="331">
        <f t="shared" si="260"/>
        <v>105.34999999999491</v>
      </c>
      <c r="FZ166" s="382">
        <f t="shared" si="261"/>
        <v>5.1016968427575193E-12</v>
      </c>
      <c r="GA166" s="331">
        <f t="shared" si="262"/>
        <v>0</v>
      </c>
      <c r="GB166" s="407">
        <f t="shared" si="263"/>
        <v>0</v>
      </c>
      <c r="GC166" s="407">
        <f t="shared" si="264"/>
        <v>0</v>
      </c>
      <c r="GD166" s="407">
        <f t="shared" si="265"/>
        <v>0</v>
      </c>
      <c r="GE166" s="407">
        <f t="shared" si="266"/>
        <v>0</v>
      </c>
      <c r="GF166" s="407">
        <f t="shared" si="267"/>
        <v>0</v>
      </c>
      <c r="GG166" s="407">
        <f t="shared" si="268"/>
        <v>2.2737367544323206E-13</v>
      </c>
      <c r="GH166" s="407">
        <f t="shared" si="269"/>
        <v>0</v>
      </c>
      <c r="GI166" s="407">
        <f t="shared" si="270"/>
        <v>0</v>
      </c>
      <c r="GJ166">
        <f t="shared" si="271"/>
        <v>0</v>
      </c>
      <c r="GK166" s="382">
        <f t="shared" si="272"/>
        <v>2.2737367544323206E-13</v>
      </c>
      <c r="GL166">
        <v>2</v>
      </c>
      <c r="GM166">
        <f t="shared" si="273"/>
        <v>20</v>
      </c>
      <c r="GN166">
        <f t="shared" si="273"/>
        <v>0</v>
      </c>
      <c r="GO166">
        <f t="shared" si="273"/>
        <v>0</v>
      </c>
      <c r="GP166">
        <f t="shared" si="273"/>
        <v>0</v>
      </c>
      <c r="GQ166">
        <f t="shared" si="273"/>
        <v>0</v>
      </c>
      <c r="GR166">
        <f t="shared" si="202"/>
        <v>0</v>
      </c>
      <c r="GS166">
        <f t="shared" si="202"/>
        <v>3259.0838689994503</v>
      </c>
      <c r="GT166">
        <f t="shared" si="202"/>
        <v>0</v>
      </c>
      <c r="GU166">
        <f t="shared" si="202"/>
        <v>0</v>
      </c>
      <c r="GV166">
        <f t="shared" si="202"/>
        <v>9013.2661310005442</v>
      </c>
    </row>
    <row r="167" spans="1:205" customFormat="1" x14ac:dyDescent="0.25">
      <c r="A167" s="378">
        <v>32004</v>
      </c>
      <c r="B167" s="32" t="s">
        <v>1301</v>
      </c>
      <c r="C167" t="s">
        <v>889</v>
      </c>
      <c r="D167">
        <v>2</v>
      </c>
      <c r="E167" s="379">
        <v>5082</v>
      </c>
      <c r="F167" s="379">
        <v>18408</v>
      </c>
      <c r="G167" s="379">
        <v>9195</v>
      </c>
      <c r="H167" s="379">
        <v>0</v>
      </c>
      <c r="I167" s="379">
        <v>332</v>
      </c>
      <c r="J167" s="379">
        <v>0</v>
      </c>
      <c r="K167" s="379">
        <v>0</v>
      </c>
      <c r="L167" s="379">
        <v>397</v>
      </c>
      <c r="M167" s="380">
        <v>1227.6262086559723</v>
      </c>
      <c r="N167" s="381">
        <f t="shared" si="203"/>
        <v>34641.626208655973</v>
      </c>
      <c r="O167" s="379">
        <v>4564</v>
      </c>
      <c r="P167" s="379">
        <v>21024</v>
      </c>
      <c r="Q167" s="379">
        <v>17505</v>
      </c>
      <c r="R167" s="379">
        <v>0</v>
      </c>
      <c r="S167" s="379">
        <v>264</v>
      </c>
      <c r="T167" s="379">
        <v>0</v>
      </c>
      <c r="U167" s="379">
        <v>0</v>
      </c>
      <c r="V167" s="379">
        <v>464</v>
      </c>
      <c r="W167" s="480">
        <f>(VLOOKUP(A167,'[1]floresta plant'!$A$4:$F$573,6,0))*1000</f>
        <v>3600.8530536372136</v>
      </c>
      <c r="X167" s="24">
        <f t="shared" si="204"/>
        <v>47421.853053637213</v>
      </c>
      <c r="Y167" s="53">
        <f t="shared" si="280"/>
        <v>8310</v>
      </c>
      <c r="Z167" s="53">
        <f t="shared" si="281"/>
        <v>0</v>
      </c>
      <c r="AA167" s="53">
        <f t="shared" si="282"/>
        <v>-68</v>
      </c>
      <c r="AB167" s="53">
        <f t="shared" si="277"/>
        <v>0</v>
      </c>
      <c r="AC167" s="53">
        <f t="shared" si="277"/>
        <v>0</v>
      </c>
      <c r="AD167" s="53">
        <f t="shared" si="277"/>
        <v>67</v>
      </c>
      <c r="AE167" s="53">
        <f t="shared" si="277"/>
        <v>2373.2268449812414</v>
      </c>
      <c r="AF167" s="53">
        <f t="shared" si="205"/>
        <v>2616</v>
      </c>
      <c r="AG167" s="53">
        <f t="shared" si="206"/>
        <v>-518</v>
      </c>
      <c r="AH167" s="53">
        <f t="shared" si="207"/>
        <v>-12732.48684498124</v>
      </c>
      <c r="AI167" s="53">
        <f t="shared" si="274"/>
        <v>12780.22684498124</v>
      </c>
      <c r="AJ167" s="469">
        <v>0</v>
      </c>
      <c r="AK167" s="469">
        <v>0</v>
      </c>
      <c r="AL167" s="469">
        <v>47.739999999999995</v>
      </c>
      <c r="AM167" s="470">
        <f t="shared" si="208"/>
        <v>47.739999999999995</v>
      </c>
      <c r="AN167" s="53">
        <f t="shared" si="209"/>
        <v>-12732.48684498124</v>
      </c>
      <c r="AO167" s="382">
        <f t="shared" si="210"/>
        <v>2</v>
      </c>
      <c r="AP167">
        <v>2</v>
      </c>
      <c r="AQ167" s="383">
        <f t="shared" si="211"/>
        <v>13366.226844981242</v>
      </c>
      <c r="AR167" s="383">
        <f t="shared" si="212"/>
        <v>-586</v>
      </c>
      <c r="AS167" s="383">
        <f t="shared" si="213"/>
        <v>8310</v>
      </c>
      <c r="AT167" s="383">
        <f t="shared" si="214"/>
        <v>586</v>
      </c>
      <c r="AU167" s="383">
        <f t="shared" si="215"/>
        <v>12732.48684498124</v>
      </c>
      <c r="AV167" s="383">
        <f t="shared" si="216"/>
        <v>0</v>
      </c>
      <c r="AW167" s="383">
        <f t="shared" si="217"/>
        <v>1</v>
      </c>
      <c r="AX167" s="383">
        <f t="shared" si="218"/>
        <v>1</v>
      </c>
      <c r="AY167" s="383">
        <f t="shared" si="219"/>
        <v>586</v>
      </c>
      <c r="AZ167">
        <f t="shared" si="220"/>
        <v>7724</v>
      </c>
      <c r="BA167">
        <f t="shared" si="221"/>
        <v>0</v>
      </c>
      <c r="BB167" s="383">
        <f t="shared" si="222"/>
        <v>0</v>
      </c>
      <c r="BC167" s="384">
        <f t="shared" si="297"/>
        <v>8310</v>
      </c>
      <c r="BD167" s="384">
        <f t="shared" si="297"/>
        <v>0</v>
      </c>
      <c r="BE167" s="384">
        <f t="shared" si="297"/>
        <v>0.11604095563139932</v>
      </c>
      <c r="BF167" s="384">
        <f t="shared" si="297"/>
        <v>0</v>
      </c>
      <c r="BG167" s="384">
        <f t="shared" si="297"/>
        <v>0</v>
      </c>
      <c r="BH167" s="384">
        <f t="shared" si="297"/>
        <v>67</v>
      </c>
      <c r="BI167" s="384">
        <f t="shared" si="295"/>
        <v>2373.2268449812414</v>
      </c>
      <c r="BJ167" s="384">
        <f t="shared" si="295"/>
        <v>2616</v>
      </c>
      <c r="BK167" s="384">
        <f t="shared" si="295"/>
        <v>0.88395904436860073</v>
      </c>
      <c r="BL167" s="474">
        <f t="shared" si="223"/>
        <v>0</v>
      </c>
      <c r="BM167" s="409">
        <f t="shared" si="224"/>
        <v>-5008.4868449812402</v>
      </c>
      <c r="BN167" s="473">
        <f t="shared" si="225"/>
        <v>5056.2268449812418</v>
      </c>
      <c r="BO167" s="387">
        <f t="shared" si="226"/>
        <v>0</v>
      </c>
      <c r="BP167" s="387">
        <f t="shared" si="227"/>
        <v>0.99055817678603808</v>
      </c>
      <c r="BQ167" s="388">
        <f t="shared" si="228"/>
        <v>9.4418232139619196E-3</v>
      </c>
      <c r="BR167" s="389">
        <f t="shared" si="229"/>
        <v>0</v>
      </c>
      <c r="BS167" s="390">
        <f t="shared" si="230"/>
        <v>8310</v>
      </c>
      <c r="BT167" s="391">
        <f t="shared" si="275"/>
        <v>0</v>
      </c>
      <c r="BU167" s="391">
        <f t="shared" si="275"/>
        <v>68</v>
      </c>
      <c r="BV167" s="391">
        <f t="shared" si="275"/>
        <v>0</v>
      </c>
      <c r="BW167" s="391">
        <f t="shared" si="275"/>
        <v>0</v>
      </c>
      <c r="BX167" s="391">
        <f t="shared" si="275"/>
        <v>0</v>
      </c>
      <c r="BY167" s="391">
        <f t="shared" si="200"/>
        <v>0</v>
      </c>
      <c r="BZ167" s="391">
        <f t="shared" si="200"/>
        <v>0</v>
      </c>
      <c r="CA167" s="391">
        <f t="shared" si="200"/>
        <v>518</v>
      </c>
      <c r="CB167" s="391">
        <f t="shared" si="231"/>
        <v>7724</v>
      </c>
      <c r="CC167" s="391">
        <f t="shared" si="231"/>
        <v>0</v>
      </c>
      <c r="CD167" s="392">
        <f t="shared" si="232"/>
        <v>0</v>
      </c>
      <c r="CE167" s="393">
        <f t="shared" si="233"/>
        <v>0</v>
      </c>
      <c r="CF167" s="392">
        <f t="shared" si="283"/>
        <v>0</v>
      </c>
      <c r="CG167" s="392">
        <f t="shared" si="284"/>
        <v>0</v>
      </c>
      <c r="CH167" s="392">
        <f t="shared" si="285"/>
        <v>0</v>
      </c>
      <c r="CI167" s="392">
        <f t="shared" si="278"/>
        <v>0</v>
      </c>
      <c r="CJ167" s="392">
        <f t="shared" si="278"/>
        <v>0</v>
      </c>
      <c r="CK167" s="392">
        <f t="shared" si="278"/>
        <v>0</v>
      </c>
      <c r="CL167" s="392">
        <f t="shared" si="278"/>
        <v>0</v>
      </c>
      <c r="CM167" s="392">
        <f t="shared" si="234"/>
        <v>0</v>
      </c>
      <c r="CN167" s="392">
        <f t="shared" si="235"/>
        <v>0</v>
      </c>
      <c r="CO167" s="394">
        <f t="shared" si="236"/>
        <v>0</v>
      </c>
      <c r="CP167" s="394">
        <f t="shared" si="236"/>
        <v>0</v>
      </c>
      <c r="CQ167" s="395">
        <f t="shared" si="237"/>
        <v>-68</v>
      </c>
      <c r="CR167" s="394">
        <f t="shared" si="291"/>
        <v>0</v>
      </c>
      <c r="CS167" s="394">
        <f t="shared" si="291"/>
        <v>0</v>
      </c>
      <c r="CT167" s="394">
        <f t="shared" si="291"/>
        <v>0</v>
      </c>
      <c r="CU167" s="394">
        <f t="shared" si="289"/>
        <v>0</v>
      </c>
      <c r="CV167" s="394">
        <f t="shared" si="289"/>
        <v>0</v>
      </c>
      <c r="CW167" s="394">
        <f t="shared" si="289"/>
        <v>0</v>
      </c>
      <c r="CX167" s="396">
        <f t="shared" si="238"/>
        <v>0</v>
      </c>
      <c r="CY167" s="396">
        <f t="shared" si="238"/>
        <v>0</v>
      </c>
      <c r="CZ167" s="397">
        <f t="shared" si="239"/>
        <v>0</v>
      </c>
      <c r="DA167" s="397">
        <f t="shared" si="239"/>
        <v>0</v>
      </c>
      <c r="DB167" s="397">
        <f t="shared" si="239"/>
        <v>0</v>
      </c>
      <c r="DC167" s="397">
        <f t="shared" si="240"/>
        <v>0</v>
      </c>
      <c r="DD167" s="397">
        <f t="shared" si="293"/>
        <v>0</v>
      </c>
      <c r="DE167" s="397">
        <f t="shared" si="293"/>
        <v>0</v>
      </c>
      <c r="DF167" s="397">
        <f t="shared" si="293"/>
        <v>0</v>
      </c>
      <c r="DG167" s="397">
        <f t="shared" si="293"/>
        <v>0</v>
      </c>
      <c r="DH167" s="397">
        <f t="shared" si="293"/>
        <v>0</v>
      </c>
      <c r="DI167" s="398">
        <f t="shared" si="241"/>
        <v>0</v>
      </c>
      <c r="DJ167" s="398">
        <f t="shared" si="241"/>
        <v>0</v>
      </c>
      <c r="DK167" s="399">
        <f t="shared" si="242"/>
        <v>0</v>
      </c>
      <c r="DL167" s="399">
        <f t="shared" si="242"/>
        <v>0</v>
      </c>
      <c r="DM167" s="399">
        <f t="shared" si="242"/>
        <v>0</v>
      </c>
      <c r="DN167" s="399">
        <f t="shared" si="242"/>
        <v>0</v>
      </c>
      <c r="DO167" s="399">
        <f t="shared" si="243"/>
        <v>0</v>
      </c>
      <c r="DP167" s="399">
        <f t="shared" si="244"/>
        <v>0</v>
      </c>
      <c r="DQ167" s="399">
        <f t="shared" si="244"/>
        <v>0</v>
      </c>
      <c r="DR167" s="399">
        <f t="shared" si="244"/>
        <v>0</v>
      </c>
      <c r="DS167" s="399">
        <f t="shared" si="244"/>
        <v>0</v>
      </c>
      <c r="DT167" s="400">
        <f t="shared" si="245"/>
        <v>0</v>
      </c>
      <c r="DU167" s="400">
        <f t="shared" si="245"/>
        <v>0</v>
      </c>
      <c r="DV167" s="386">
        <f t="shared" si="294"/>
        <v>0</v>
      </c>
      <c r="DW167" s="386">
        <f t="shared" si="294"/>
        <v>0</v>
      </c>
      <c r="DX167" s="386">
        <f t="shared" si="294"/>
        <v>0</v>
      </c>
      <c r="DY167" s="386">
        <f t="shared" si="294"/>
        <v>0</v>
      </c>
      <c r="DZ167" s="386">
        <f t="shared" si="294"/>
        <v>0</v>
      </c>
      <c r="EA167" s="401">
        <f t="shared" si="246"/>
        <v>67</v>
      </c>
      <c r="EB167" s="386">
        <f t="shared" si="247"/>
        <v>0</v>
      </c>
      <c r="EC167" s="386">
        <f t="shared" si="247"/>
        <v>0</v>
      </c>
      <c r="ED167" s="386">
        <f t="shared" si="247"/>
        <v>0</v>
      </c>
      <c r="EE167" s="385">
        <f t="shared" si="248"/>
        <v>66.367397844664552</v>
      </c>
      <c r="EF167" s="385">
        <f t="shared" si="248"/>
        <v>0.63260215533544861</v>
      </c>
      <c r="EG167" s="402">
        <f t="shared" si="292"/>
        <v>0</v>
      </c>
      <c r="EH167" s="402">
        <f t="shared" si="292"/>
        <v>0</v>
      </c>
      <c r="EI167" s="402">
        <f t="shared" si="292"/>
        <v>0</v>
      </c>
      <c r="EJ167" s="402">
        <f t="shared" si="290"/>
        <v>0</v>
      </c>
      <c r="EK167" s="402">
        <f t="shared" si="290"/>
        <v>0</v>
      </c>
      <c r="EL167" s="402">
        <f t="shared" si="290"/>
        <v>0</v>
      </c>
      <c r="EM167" s="402">
        <f t="shared" si="249"/>
        <v>2373.2268449812414</v>
      </c>
      <c r="EN167" s="402">
        <f t="shared" si="250"/>
        <v>0</v>
      </c>
      <c r="EO167" s="402">
        <f t="shared" si="250"/>
        <v>0</v>
      </c>
      <c r="EP167" s="402">
        <f t="shared" si="251"/>
        <v>2350.8192566642997</v>
      </c>
      <c r="EQ167" s="402">
        <f t="shared" si="252"/>
        <v>22.407588316941492</v>
      </c>
      <c r="ER167" s="394">
        <f t="shared" si="286"/>
        <v>0</v>
      </c>
      <c r="ES167" s="394">
        <f t="shared" si="287"/>
        <v>0</v>
      </c>
      <c r="ET167" s="394">
        <f t="shared" si="288"/>
        <v>0</v>
      </c>
      <c r="EU167" s="394">
        <f t="shared" si="279"/>
        <v>0</v>
      </c>
      <c r="EV167" s="394">
        <f t="shared" si="279"/>
        <v>0</v>
      </c>
      <c r="EW167" s="394">
        <f t="shared" si="279"/>
        <v>0</v>
      </c>
      <c r="EX167" s="394">
        <f t="shared" si="279"/>
        <v>0</v>
      </c>
      <c r="EY167" s="403">
        <f t="shared" si="253"/>
        <v>2616</v>
      </c>
      <c r="EZ167" s="394">
        <f t="shared" si="254"/>
        <v>0</v>
      </c>
      <c r="FA167" s="396">
        <f t="shared" si="255"/>
        <v>2591.3001904722755</v>
      </c>
      <c r="FB167" s="396">
        <f t="shared" si="255"/>
        <v>24.699809527724383</v>
      </c>
      <c r="FC167" s="404">
        <f t="shared" si="276"/>
        <v>0</v>
      </c>
      <c r="FD167" s="404">
        <f t="shared" si="276"/>
        <v>0</v>
      </c>
      <c r="FE167" s="404">
        <f t="shared" si="276"/>
        <v>0</v>
      </c>
      <c r="FF167" s="404">
        <f t="shared" si="276"/>
        <v>0</v>
      </c>
      <c r="FG167" s="404">
        <f t="shared" si="276"/>
        <v>0</v>
      </c>
      <c r="FH167" s="404">
        <f t="shared" si="201"/>
        <v>0</v>
      </c>
      <c r="FI167" s="404">
        <f t="shared" si="201"/>
        <v>0</v>
      </c>
      <c r="FJ167" s="404">
        <f t="shared" si="201"/>
        <v>0</v>
      </c>
      <c r="FK167" s="392">
        <f t="shared" si="256"/>
        <v>-518</v>
      </c>
      <c r="FL167" s="384">
        <f t="shared" si="257"/>
        <v>0</v>
      </c>
      <c r="FM167" s="384">
        <f t="shared" si="257"/>
        <v>0</v>
      </c>
      <c r="FN167" s="405">
        <f t="shared" si="298"/>
        <v>0</v>
      </c>
      <c r="FO167" s="405">
        <f t="shared" si="298"/>
        <v>0</v>
      </c>
      <c r="FP167" s="405">
        <f t="shared" si="298"/>
        <v>0</v>
      </c>
      <c r="FQ167" s="405">
        <f t="shared" si="298"/>
        <v>0</v>
      </c>
      <c r="FR167" s="405">
        <f t="shared" si="298"/>
        <v>0</v>
      </c>
      <c r="FS167" s="405">
        <f t="shared" si="298"/>
        <v>0</v>
      </c>
      <c r="FT167" s="405">
        <f t="shared" si="296"/>
        <v>0</v>
      </c>
      <c r="FU167" s="405">
        <f t="shared" si="296"/>
        <v>0</v>
      </c>
      <c r="FV167" s="405">
        <f t="shared" si="296"/>
        <v>0</v>
      </c>
      <c r="FW167" s="397">
        <f t="shared" si="258"/>
        <v>-12732.48684498124</v>
      </c>
      <c r="FX167" s="406">
        <f t="shared" si="259"/>
        <v>0</v>
      </c>
      <c r="FY167" s="331">
        <f t="shared" si="260"/>
        <v>25.332411683059831</v>
      </c>
      <c r="FZ167" s="382">
        <f t="shared" si="261"/>
        <v>22.407588316940164</v>
      </c>
      <c r="GA167" s="331">
        <f t="shared" si="262"/>
        <v>0</v>
      </c>
      <c r="GB167" s="407">
        <f t="shared" si="263"/>
        <v>0</v>
      </c>
      <c r="GC167" s="407">
        <f t="shared" si="264"/>
        <v>0</v>
      </c>
      <c r="GD167" s="407">
        <f t="shared" si="265"/>
        <v>0</v>
      </c>
      <c r="GE167" s="407">
        <f t="shared" si="266"/>
        <v>0</v>
      </c>
      <c r="GF167" s="407">
        <f t="shared" si="267"/>
        <v>0</v>
      </c>
      <c r="GG167" s="407">
        <f t="shared" si="268"/>
        <v>0</v>
      </c>
      <c r="GH167" s="407">
        <f t="shared" si="269"/>
        <v>9.9475983006414026E-14</v>
      </c>
      <c r="GI167" s="407">
        <f t="shared" si="270"/>
        <v>0</v>
      </c>
      <c r="GJ167">
        <f t="shared" si="271"/>
        <v>0</v>
      </c>
      <c r="GK167" s="382">
        <f t="shared" si="272"/>
        <v>9.9475983006414026E-14</v>
      </c>
      <c r="GL167">
        <v>2</v>
      </c>
      <c r="GM167">
        <f t="shared" si="273"/>
        <v>8310</v>
      </c>
      <c r="GN167">
        <f t="shared" si="273"/>
        <v>0</v>
      </c>
      <c r="GO167">
        <f t="shared" si="273"/>
        <v>0</v>
      </c>
      <c r="GP167">
        <f t="shared" si="273"/>
        <v>0</v>
      </c>
      <c r="GQ167">
        <f t="shared" si="273"/>
        <v>0</v>
      </c>
      <c r="GR167">
        <f t="shared" si="202"/>
        <v>67</v>
      </c>
      <c r="GS167">
        <f t="shared" si="202"/>
        <v>2373.2268449812414</v>
      </c>
      <c r="GT167">
        <f t="shared" si="202"/>
        <v>2616</v>
      </c>
      <c r="GU167">
        <f t="shared" si="202"/>
        <v>0</v>
      </c>
      <c r="GV167">
        <f t="shared" si="202"/>
        <v>0</v>
      </c>
    </row>
    <row r="168" spans="1:205" customFormat="1" x14ac:dyDescent="0.25">
      <c r="A168" s="378">
        <v>32005</v>
      </c>
      <c r="B168" s="32" t="s">
        <v>1302</v>
      </c>
      <c r="C168" t="s">
        <v>889</v>
      </c>
      <c r="D168">
        <v>2</v>
      </c>
      <c r="E168" s="379">
        <v>1806</v>
      </c>
      <c r="F168" s="379">
        <v>43695</v>
      </c>
      <c r="G168" s="379">
        <v>22213</v>
      </c>
      <c r="H168" s="379">
        <v>0</v>
      </c>
      <c r="I168" s="379">
        <v>580</v>
      </c>
      <c r="J168" s="379">
        <v>0</v>
      </c>
      <c r="K168" s="379">
        <v>0</v>
      </c>
      <c r="L168" s="379">
        <v>190</v>
      </c>
      <c r="M168" s="380">
        <v>166315.59410627745</v>
      </c>
      <c r="N168" s="381">
        <f t="shared" si="203"/>
        <v>234799.59410627745</v>
      </c>
      <c r="O168" s="379">
        <v>2018</v>
      </c>
      <c r="P168" s="379">
        <v>42910</v>
      </c>
      <c r="Q168" s="379">
        <v>24002</v>
      </c>
      <c r="R168" s="379">
        <v>0</v>
      </c>
      <c r="S168" s="379">
        <v>500</v>
      </c>
      <c r="T168" s="379">
        <v>0</v>
      </c>
      <c r="U168" s="379">
        <v>0</v>
      </c>
      <c r="V168" s="379">
        <v>255</v>
      </c>
      <c r="W168" s="480">
        <f>(VLOOKUP(A168,'[1]floresta plant'!$A$4:$F$573,6,0))*1000</f>
        <v>39711.098001870407</v>
      </c>
      <c r="X168" s="24">
        <f t="shared" si="204"/>
        <v>109396.09800187041</v>
      </c>
      <c r="Y168" s="53">
        <f t="shared" si="280"/>
        <v>1789</v>
      </c>
      <c r="Z168" s="53">
        <f t="shared" si="281"/>
        <v>0</v>
      </c>
      <c r="AA168" s="53">
        <f t="shared" si="282"/>
        <v>-80</v>
      </c>
      <c r="AB168" s="53">
        <f t="shared" si="277"/>
        <v>0</v>
      </c>
      <c r="AC168" s="53">
        <f t="shared" si="277"/>
        <v>0</v>
      </c>
      <c r="AD168" s="53">
        <f t="shared" si="277"/>
        <v>65</v>
      </c>
      <c r="AE168" s="53">
        <f t="shared" si="277"/>
        <v>-126604.49610440704</v>
      </c>
      <c r="AF168" s="53">
        <f t="shared" si="205"/>
        <v>-785</v>
      </c>
      <c r="AG168" s="53">
        <f t="shared" si="206"/>
        <v>212</v>
      </c>
      <c r="AH168" s="53">
        <f t="shared" si="207"/>
        <v>125486.73610440704</v>
      </c>
      <c r="AI168" s="53">
        <f t="shared" si="274"/>
        <v>-125403.49610440704</v>
      </c>
      <c r="AJ168" s="469">
        <v>0</v>
      </c>
      <c r="AK168" s="469">
        <v>0</v>
      </c>
      <c r="AL168" s="469">
        <v>83.240000000000009</v>
      </c>
      <c r="AM168" s="470">
        <f t="shared" si="208"/>
        <v>83.240000000000009</v>
      </c>
      <c r="AN168" s="53">
        <f t="shared" si="209"/>
        <v>125486.73610440704</v>
      </c>
      <c r="AO168" s="382">
        <f t="shared" si="210"/>
        <v>3</v>
      </c>
      <c r="AP168">
        <v>2</v>
      </c>
      <c r="AQ168" s="383">
        <f t="shared" si="211"/>
        <v>2066</v>
      </c>
      <c r="AR168" s="383">
        <f t="shared" si="212"/>
        <v>-127469.49610440704</v>
      </c>
      <c r="AS168" s="383">
        <f t="shared" si="213"/>
        <v>1789</v>
      </c>
      <c r="AT168" s="383">
        <f t="shared" si="214"/>
        <v>127469.49610440704</v>
      </c>
      <c r="AU168" s="383">
        <f t="shared" si="215"/>
        <v>0</v>
      </c>
      <c r="AV168" s="383">
        <f t="shared" si="216"/>
        <v>1</v>
      </c>
      <c r="AW168" s="383">
        <f t="shared" si="217"/>
        <v>0</v>
      </c>
      <c r="AX168" s="383">
        <f t="shared" si="218"/>
        <v>1</v>
      </c>
      <c r="AY168" s="383">
        <f t="shared" si="219"/>
        <v>1789</v>
      </c>
      <c r="AZ168">
        <f t="shared" si="220"/>
        <v>0</v>
      </c>
      <c r="BA168">
        <f t="shared" si="221"/>
        <v>0</v>
      </c>
      <c r="BB168" s="383">
        <f t="shared" si="222"/>
        <v>0</v>
      </c>
      <c r="BC168" s="384">
        <f t="shared" si="297"/>
        <v>1789</v>
      </c>
      <c r="BD168" s="384">
        <f t="shared" si="297"/>
        <v>0</v>
      </c>
      <c r="BE168" s="384">
        <f t="shared" si="297"/>
        <v>6.2760113160307803E-4</v>
      </c>
      <c r="BF168" s="384">
        <f t="shared" si="297"/>
        <v>0</v>
      </c>
      <c r="BG168" s="384">
        <f t="shared" si="297"/>
        <v>0</v>
      </c>
      <c r="BH168" s="384">
        <f t="shared" si="297"/>
        <v>65</v>
      </c>
      <c r="BI168" s="384">
        <f t="shared" si="295"/>
        <v>0.99321406276454172</v>
      </c>
      <c r="BJ168" s="384">
        <f t="shared" si="295"/>
        <v>6.1583361038552026E-3</v>
      </c>
      <c r="BK168" s="384">
        <f t="shared" si="295"/>
        <v>212</v>
      </c>
      <c r="BL168" s="474">
        <f t="shared" si="223"/>
        <v>125680.49610440704</v>
      </c>
      <c r="BM168" s="409">
        <f t="shared" si="224"/>
        <v>125486.73610440704</v>
      </c>
      <c r="BN168" s="473">
        <f t="shared" si="225"/>
        <v>277</v>
      </c>
      <c r="BO168" s="387">
        <f t="shared" si="226"/>
        <v>1</v>
      </c>
      <c r="BP168" s="387">
        <f t="shared" si="227"/>
        <v>0</v>
      </c>
      <c r="BQ168" s="388">
        <f t="shared" si="228"/>
        <v>0</v>
      </c>
      <c r="BR168" s="389">
        <f t="shared" si="229"/>
        <v>125403.49610440704</v>
      </c>
      <c r="BS168" s="390">
        <f t="shared" si="230"/>
        <v>1789</v>
      </c>
      <c r="BT168" s="391">
        <f t="shared" si="275"/>
        <v>0</v>
      </c>
      <c r="BU168" s="391">
        <f t="shared" si="275"/>
        <v>1.1227784244379067</v>
      </c>
      <c r="BV168" s="391">
        <f t="shared" si="275"/>
        <v>0</v>
      </c>
      <c r="BW168" s="391">
        <f t="shared" si="275"/>
        <v>0</v>
      </c>
      <c r="BX168" s="391">
        <f t="shared" si="275"/>
        <v>0</v>
      </c>
      <c r="BY168" s="391">
        <f t="shared" si="200"/>
        <v>1776.8599582857651</v>
      </c>
      <c r="BZ168" s="391">
        <f t="shared" si="200"/>
        <v>11.017263289796958</v>
      </c>
      <c r="CA168" s="391">
        <f t="shared" si="200"/>
        <v>0</v>
      </c>
      <c r="CB168" s="391">
        <f t="shared" si="231"/>
        <v>0</v>
      </c>
      <c r="CC168" s="391">
        <f t="shared" si="231"/>
        <v>0</v>
      </c>
      <c r="CD168" s="392">
        <f t="shared" si="232"/>
        <v>0</v>
      </c>
      <c r="CE168" s="393">
        <f t="shared" si="233"/>
        <v>0</v>
      </c>
      <c r="CF168" s="392">
        <f t="shared" si="283"/>
        <v>0</v>
      </c>
      <c r="CG168" s="392">
        <f t="shared" si="284"/>
        <v>0</v>
      </c>
      <c r="CH168" s="392">
        <f t="shared" si="285"/>
        <v>0</v>
      </c>
      <c r="CI168" s="392">
        <f t="shared" si="278"/>
        <v>0</v>
      </c>
      <c r="CJ168" s="392">
        <f t="shared" si="278"/>
        <v>0</v>
      </c>
      <c r="CK168" s="392">
        <f t="shared" si="278"/>
        <v>0</v>
      </c>
      <c r="CL168" s="392">
        <f t="shared" si="278"/>
        <v>0</v>
      </c>
      <c r="CM168" s="392">
        <f t="shared" si="234"/>
        <v>0</v>
      </c>
      <c r="CN168" s="392">
        <f t="shared" si="235"/>
        <v>0</v>
      </c>
      <c r="CO168" s="394">
        <f t="shared" si="236"/>
        <v>0</v>
      </c>
      <c r="CP168" s="394">
        <f t="shared" si="236"/>
        <v>0</v>
      </c>
      <c r="CQ168" s="395">
        <f t="shared" si="237"/>
        <v>-80</v>
      </c>
      <c r="CR168" s="394">
        <f t="shared" si="291"/>
        <v>0</v>
      </c>
      <c r="CS168" s="394">
        <f t="shared" si="291"/>
        <v>0</v>
      </c>
      <c r="CT168" s="394">
        <f t="shared" si="291"/>
        <v>0</v>
      </c>
      <c r="CU168" s="394">
        <f t="shared" si="289"/>
        <v>0</v>
      </c>
      <c r="CV168" s="394">
        <f t="shared" si="289"/>
        <v>0</v>
      </c>
      <c r="CW168" s="394">
        <f t="shared" si="289"/>
        <v>0</v>
      </c>
      <c r="CX168" s="396">
        <f t="shared" si="238"/>
        <v>0</v>
      </c>
      <c r="CY168" s="396">
        <f t="shared" si="238"/>
        <v>0</v>
      </c>
      <c r="CZ168" s="397">
        <f t="shared" si="239"/>
        <v>0</v>
      </c>
      <c r="DA168" s="397">
        <f t="shared" si="239"/>
        <v>0</v>
      </c>
      <c r="DB168" s="397">
        <f t="shared" si="239"/>
        <v>0</v>
      </c>
      <c r="DC168" s="397">
        <f t="shared" si="240"/>
        <v>0</v>
      </c>
      <c r="DD168" s="397">
        <f t="shared" si="293"/>
        <v>0</v>
      </c>
      <c r="DE168" s="397">
        <f t="shared" si="293"/>
        <v>0</v>
      </c>
      <c r="DF168" s="397">
        <f t="shared" si="293"/>
        <v>0</v>
      </c>
      <c r="DG168" s="397">
        <f t="shared" si="293"/>
        <v>0</v>
      </c>
      <c r="DH168" s="397">
        <f t="shared" si="293"/>
        <v>0</v>
      </c>
      <c r="DI168" s="398">
        <f t="shared" si="241"/>
        <v>0</v>
      </c>
      <c r="DJ168" s="398">
        <f t="shared" si="241"/>
        <v>0</v>
      </c>
      <c r="DK168" s="399">
        <f t="shared" si="242"/>
        <v>0</v>
      </c>
      <c r="DL168" s="399">
        <f t="shared" si="242"/>
        <v>0</v>
      </c>
      <c r="DM168" s="399">
        <f t="shared" si="242"/>
        <v>0</v>
      </c>
      <c r="DN168" s="399">
        <f t="shared" si="242"/>
        <v>0</v>
      </c>
      <c r="DO168" s="399">
        <f t="shared" si="243"/>
        <v>0</v>
      </c>
      <c r="DP168" s="399">
        <f t="shared" si="244"/>
        <v>0</v>
      </c>
      <c r="DQ168" s="399">
        <f t="shared" si="244"/>
        <v>0</v>
      </c>
      <c r="DR168" s="399">
        <f t="shared" si="244"/>
        <v>0</v>
      </c>
      <c r="DS168" s="399">
        <f t="shared" si="244"/>
        <v>0</v>
      </c>
      <c r="DT168" s="400">
        <f t="shared" si="245"/>
        <v>0</v>
      </c>
      <c r="DU168" s="400">
        <f t="shared" si="245"/>
        <v>0</v>
      </c>
      <c r="DV168" s="386">
        <f t="shared" si="294"/>
        <v>0</v>
      </c>
      <c r="DW168" s="386">
        <f t="shared" si="294"/>
        <v>0</v>
      </c>
      <c r="DX168" s="386">
        <f t="shared" si="294"/>
        <v>4.0794073554200075E-2</v>
      </c>
      <c r="DY168" s="386">
        <f t="shared" si="294"/>
        <v>0</v>
      </c>
      <c r="DZ168" s="386">
        <f t="shared" si="294"/>
        <v>0</v>
      </c>
      <c r="EA168" s="401">
        <f t="shared" si="246"/>
        <v>65</v>
      </c>
      <c r="EB168" s="386">
        <f t="shared" si="247"/>
        <v>64.558914079695214</v>
      </c>
      <c r="EC168" s="386">
        <f t="shared" si="247"/>
        <v>0.40029184675058815</v>
      </c>
      <c r="ED168" s="386">
        <f t="shared" si="247"/>
        <v>0</v>
      </c>
      <c r="EE168" s="385">
        <f t="shared" si="248"/>
        <v>0</v>
      </c>
      <c r="EF168" s="385">
        <f t="shared" si="248"/>
        <v>0</v>
      </c>
      <c r="EG168" s="402">
        <f t="shared" si="292"/>
        <v>0</v>
      </c>
      <c r="EH168" s="402">
        <f t="shared" si="292"/>
        <v>0</v>
      </c>
      <c r="EI168" s="402">
        <f t="shared" si="292"/>
        <v>0</v>
      </c>
      <c r="EJ168" s="402">
        <f t="shared" si="290"/>
        <v>0</v>
      </c>
      <c r="EK168" s="402">
        <f t="shared" si="290"/>
        <v>0</v>
      </c>
      <c r="EL168" s="402">
        <f t="shared" si="290"/>
        <v>0</v>
      </c>
      <c r="EM168" s="402">
        <f t="shared" si="249"/>
        <v>-126604.49610440704</v>
      </c>
      <c r="EN168" s="402">
        <f t="shared" si="250"/>
        <v>0</v>
      </c>
      <c r="EO168" s="402">
        <f t="shared" si="250"/>
        <v>0</v>
      </c>
      <c r="EP168" s="402">
        <f t="shared" si="251"/>
        <v>0</v>
      </c>
      <c r="EQ168" s="402">
        <f t="shared" si="252"/>
        <v>0</v>
      </c>
      <c r="ER168" s="394">
        <f t="shared" si="286"/>
        <v>0</v>
      </c>
      <c r="ES168" s="394">
        <f t="shared" si="287"/>
        <v>0</v>
      </c>
      <c r="ET168" s="394">
        <f t="shared" si="288"/>
        <v>0</v>
      </c>
      <c r="EU168" s="394">
        <f t="shared" si="279"/>
        <v>0</v>
      </c>
      <c r="EV168" s="394">
        <f t="shared" si="279"/>
        <v>0</v>
      </c>
      <c r="EW168" s="394">
        <f t="shared" si="279"/>
        <v>0</v>
      </c>
      <c r="EX168" s="394">
        <f t="shared" si="279"/>
        <v>0</v>
      </c>
      <c r="EY168" s="403">
        <f t="shared" si="253"/>
        <v>-785</v>
      </c>
      <c r="EZ168" s="394">
        <f t="shared" si="254"/>
        <v>0</v>
      </c>
      <c r="FA168" s="396">
        <f t="shared" si="255"/>
        <v>0</v>
      </c>
      <c r="FB168" s="396">
        <f t="shared" si="255"/>
        <v>0</v>
      </c>
      <c r="FC168" s="404">
        <f t="shared" si="276"/>
        <v>0</v>
      </c>
      <c r="FD168" s="404">
        <f t="shared" si="276"/>
        <v>0</v>
      </c>
      <c r="FE168" s="404">
        <f t="shared" si="276"/>
        <v>0.13305143989985255</v>
      </c>
      <c r="FF168" s="404">
        <f t="shared" si="276"/>
        <v>0</v>
      </c>
      <c r="FG168" s="404">
        <f t="shared" si="276"/>
        <v>0</v>
      </c>
      <c r="FH168" s="404">
        <f t="shared" si="201"/>
        <v>0</v>
      </c>
      <c r="FI168" s="404">
        <f t="shared" si="201"/>
        <v>210.56138130608284</v>
      </c>
      <c r="FJ168" s="404">
        <f t="shared" si="201"/>
        <v>1.3055672540173029</v>
      </c>
      <c r="FK168" s="392">
        <f t="shared" si="256"/>
        <v>212</v>
      </c>
      <c r="FL168" s="384">
        <f t="shared" si="257"/>
        <v>0</v>
      </c>
      <c r="FM168" s="384">
        <f t="shared" si="257"/>
        <v>0</v>
      </c>
      <c r="FN168" s="405">
        <f t="shared" si="298"/>
        <v>0</v>
      </c>
      <c r="FO168" s="405">
        <f t="shared" si="298"/>
        <v>0</v>
      </c>
      <c r="FP168" s="405">
        <f t="shared" si="298"/>
        <v>78.703376062108049</v>
      </c>
      <c r="FQ168" s="405">
        <f t="shared" si="298"/>
        <v>0</v>
      </c>
      <c r="FR168" s="405">
        <f t="shared" si="298"/>
        <v>0</v>
      </c>
      <c r="FS168" s="405">
        <f t="shared" si="298"/>
        <v>0</v>
      </c>
      <c r="FT168" s="405">
        <f t="shared" si="296"/>
        <v>124552.51585073549</v>
      </c>
      <c r="FU168" s="405">
        <f t="shared" si="296"/>
        <v>772.27687760943513</v>
      </c>
      <c r="FV168" s="405">
        <f t="shared" si="296"/>
        <v>0</v>
      </c>
      <c r="FW168" s="397">
        <f t="shared" si="258"/>
        <v>125486.73610440704</v>
      </c>
      <c r="FX168" s="406">
        <f t="shared" si="259"/>
        <v>83.240000000005239</v>
      </c>
      <c r="FY168" s="331">
        <f t="shared" si="260"/>
        <v>83.240000000005239</v>
      </c>
      <c r="FZ168" s="382">
        <f t="shared" si="261"/>
        <v>-5.2295945351943374E-12</v>
      </c>
      <c r="GA168" s="331">
        <f t="shared" si="262"/>
        <v>0</v>
      </c>
      <c r="GB168" s="407">
        <f t="shared" si="263"/>
        <v>0</v>
      </c>
      <c r="GC168" s="407">
        <f t="shared" si="264"/>
        <v>0</v>
      </c>
      <c r="GD168" s="407">
        <f t="shared" si="265"/>
        <v>0</v>
      </c>
      <c r="GE168" s="407">
        <f t="shared" si="266"/>
        <v>0</v>
      </c>
      <c r="GF168" s="407">
        <f t="shared" si="267"/>
        <v>-4.4547698863084406E-15</v>
      </c>
      <c r="GG168" s="407">
        <f t="shared" si="268"/>
        <v>0</v>
      </c>
      <c r="GH168" s="407">
        <f t="shared" si="269"/>
        <v>0</v>
      </c>
      <c r="GI168" s="407">
        <f t="shared" si="270"/>
        <v>2.8421709430404007E-14</v>
      </c>
      <c r="GJ168">
        <f t="shared" si="271"/>
        <v>0</v>
      </c>
      <c r="GK168" s="382">
        <f t="shared" si="272"/>
        <v>2.3966939544095567E-14</v>
      </c>
      <c r="GL168">
        <v>2</v>
      </c>
      <c r="GM168">
        <f t="shared" si="273"/>
        <v>1789</v>
      </c>
      <c r="GN168">
        <f t="shared" si="273"/>
        <v>0</v>
      </c>
      <c r="GO168">
        <f t="shared" si="273"/>
        <v>0</v>
      </c>
      <c r="GP168">
        <f t="shared" si="273"/>
        <v>0</v>
      </c>
      <c r="GQ168">
        <f t="shared" si="273"/>
        <v>0</v>
      </c>
      <c r="GR168">
        <f t="shared" si="202"/>
        <v>65</v>
      </c>
      <c r="GS168">
        <f t="shared" si="202"/>
        <v>0</v>
      </c>
      <c r="GT168">
        <f t="shared" si="202"/>
        <v>0</v>
      </c>
      <c r="GU168">
        <f t="shared" si="202"/>
        <v>212</v>
      </c>
      <c r="GV168">
        <f t="shared" si="202"/>
        <v>125486.73610440704</v>
      </c>
    </row>
    <row r="169" spans="1:205" customFormat="1" x14ac:dyDescent="0.25">
      <c r="A169" s="378">
        <v>32006</v>
      </c>
      <c r="B169" s="32" t="s">
        <v>1303</v>
      </c>
      <c r="C169" t="s">
        <v>889</v>
      </c>
      <c r="D169">
        <v>2</v>
      </c>
      <c r="E169" s="379">
        <v>3153</v>
      </c>
      <c r="F169" s="379">
        <v>92103</v>
      </c>
      <c r="G169" s="379">
        <v>13905</v>
      </c>
      <c r="H169" s="379">
        <v>0</v>
      </c>
      <c r="I169" s="379">
        <v>4670</v>
      </c>
      <c r="J169" s="379">
        <v>0</v>
      </c>
      <c r="K169" s="379">
        <v>35</v>
      </c>
      <c r="L169" s="379">
        <v>865</v>
      </c>
      <c r="M169" s="380">
        <v>106852.36271622684</v>
      </c>
      <c r="N169" s="381">
        <f t="shared" si="203"/>
        <v>221583.36271622684</v>
      </c>
      <c r="O169" s="379">
        <v>2548</v>
      </c>
      <c r="P169" s="379">
        <v>85577</v>
      </c>
      <c r="Q169" s="379">
        <v>17320</v>
      </c>
      <c r="R169" s="379">
        <v>0</v>
      </c>
      <c r="S169" s="379">
        <v>3200</v>
      </c>
      <c r="T169" s="379">
        <v>0</v>
      </c>
      <c r="U169" s="379">
        <v>5</v>
      </c>
      <c r="V169" s="379">
        <v>645</v>
      </c>
      <c r="W169" s="480">
        <f>(VLOOKUP(A169,'[1]floresta plant'!$A$4:$F$573,6,0))*1000</f>
        <v>100031.15881612994</v>
      </c>
      <c r="X169" s="24">
        <f t="shared" si="204"/>
        <v>209326.15881612996</v>
      </c>
      <c r="Y169" s="53">
        <f t="shared" si="280"/>
        <v>3415</v>
      </c>
      <c r="Z169" s="53">
        <f t="shared" si="281"/>
        <v>0</v>
      </c>
      <c r="AA169" s="53">
        <f t="shared" si="282"/>
        <v>-1470</v>
      </c>
      <c r="AB169" s="53">
        <f t="shared" si="277"/>
        <v>0</v>
      </c>
      <c r="AC169" s="53">
        <f t="shared" si="277"/>
        <v>-30</v>
      </c>
      <c r="AD169" s="53">
        <f t="shared" si="277"/>
        <v>-220</v>
      </c>
      <c r="AE169" s="53">
        <f t="shared" si="277"/>
        <v>-6821.2039000968944</v>
      </c>
      <c r="AF169" s="53">
        <f t="shared" si="205"/>
        <v>-6526</v>
      </c>
      <c r="AG169" s="53">
        <f t="shared" si="206"/>
        <v>-605</v>
      </c>
      <c r="AH169" s="53">
        <f t="shared" si="207"/>
        <v>12292.02390009688</v>
      </c>
      <c r="AI169" s="53">
        <f t="shared" si="274"/>
        <v>-12257.20390009688</v>
      </c>
      <c r="AJ169" s="469">
        <v>0</v>
      </c>
      <c r="AK169" s="469">
        <v>0</v>
      </c>
      <c r="AL169" s="469">
        <v>34.82</v>
      </c>
      <c r="AM169" s="470">
        <f t="shared" si="208"/>
        <v>34.82</v>
      </c>
      <c r="AN169" s="53">
        <f t="shared" si="209"/>
        <v>12292.02390009688</v>
      </c>
      <c r="AO169" s="382">
        <f t="shared" si="210"/>
        <v>3</v>
      </c>
      <c r="AP169">
        <v>2</v>
      </c>
      <c r="AQ169" s="383">
        <f t="shared" si="211"/>
        <v>3415</v>
      </c>
      <c r="AR169" s="383">
        <f t="shared" si="212"/>
        <v>-15672.203900096894</v>
      </c>
      <c r="AS169" s="383">
        <f t="shared" si="213"/>
        <v>3415</v>
      </c>
      <c r="AT169" s="383">
        <f t="shared" si="214"/>
        <v>15672.203900096894</v>
      </c>
      <c r="AU169" s="383">
        <f t="shared" si="215"/>
        <v>0</v>
      </c>
      <c r="AV169" s="383">
        <f t="shared" si="216"/>
        <v>1</v>
      </c>
      <c r="AW169" s="383">
        <f t="shared" si="217"/>
        <v>0</v>
      </c>
      <c r="AX169" s="383">
        <f t="shared" si="218"/>
        <v>1</v>
      </c>
      <c r="AY169" s="383">
        <f t="shared" si="219"/>
        <v>3415</v>
      </c>
      <c r="AZ169">
        <f t="shared" si="220"/>
        <v>0</v>
      </c>
      <c r="BA169">
        <f t="shared" si="221"/>
        <v>0</v>
      </c>
      <c r="BB169" s="383">
        <f t="shared" si="222"/>
        <v>0</v>
      </c>
      <c r="BC169" s="384">
        <f t="shared" si="297"/>
        <v>3415</v>
      </c>
      <c r="BD169" s="384">
        <f t="shared" si="297"/>
        <v>0</v>
      </c>
      <c r="BE169" s="384">
        <f t="shared" si="297"/>
        <v>9.3796635710623424E-2</v>
      </c>
      <c r="BF169" s="384">
        <f t="shared" si="297"/>
        <v>0</v>
      </c>
      <c r="BG169" s="384">
        <f t="shared" si="297"/>
        <v>1.9142170553188454E-3</v>
      </c>
      <c r="BH169" s="384">
        <f t="shared" si="297"/>
        <v>1.4037591739004866E-2</v>
      </c>
      <c r="BI169" s="384">
        <f t="shared" si="295"/>
        <v>0.43524216144576333</v>
      </c>
      <c r="BJ169" s="384">
        <f t="shared" si="295"/>
        <v>0.41640601676702615</v>
      </c>
      <c r="BK169" s="384">
        <f t="shared" si="295"/>
        <v>3.8603377282263381E-2</v>
      </c>
      <c r="BL169" s="474">
        <f t="shared" si="223"/>
        <v>12257.203900096894</v>
      </c>
      <c r="BM169" s="409">
        <f t="shared" si="224"/>
        <v>12292.02390009688</v>
      </c>
      <c r="BN169" s="473">
        <f t="shared" si="225"/>
        <v>0</v>
      </c>
      <c r="BO169" s="387">
        <f t="shared" si="226"/>
        <v>1</v>
      </c>
      <c r="BP169" s="387">
        <f t="shared" si="227"/>
        <v>0</v>
      </c>
      <c r="BQ169" s="388">
        <f t="shared" si="228"/>
        <v>0</v>
      </c>
      <c r="BR169" s="389">
        <f t="shared" si="229"/>
        <v>12257.203900096894</v>
      </c>
      <c r="BS169" s="390">
        <f t="shared" si="230"/>
        <v>3415</v>
      </c>
      <c r="BT169" s="391">
        <f t="shared" si="275"/>
        <v>0</v>
      </c>
      <c r="BU169" s="391">
        <f t="shared" si="275"/>
        <v>320.315510951779</v>
      </c>
      <c r="BV169" s="391">
        <f t="shared" si="275"/>
        <v>0</v>
      </c>
      <c r="BW169" s="391">
        <f t="shared" si="275"/>
        <v>6.5370512439138571</v>
      </c>
      <c r="BX169" s="391">
        <f t="shared" si="275"/>
        <v>47.93837578870162</v>
      </c>
      <c r="BY169" s="391">
        <f t="shared" si="200"/>
        <v>1486.3519813372818</v>
      </c>
      <c r="BZ169" s="391">
        <f t="shared" si="200"/>
        <v>1422.0265472593944</v>
      </c>
      <c r="CA169" s="391">
        <f t="shared" si="200"/>
        <v>131.83053341892943</v>
      </c>
      <c r="CB169" s="391">
        <f t="shared" si="231"/>
        <v>0</v>
      </c>
      <c r="CC169" s="391">
        <f t="shared" si="231"/>
        <v>0</v>
      </c>
      <c r="CD169" s="392">
        <f t="shared" si="232"/>
        <v>0</v>
      </c>
      <c r="CE169" s="393">
        <f t="shared" si="233"/>
        <v>0</v>
      </c>
      <c r="CF169" s="392">
        <f t="shared" si="283"/>
        <v>0</v>
      </c>
      <c r="CG169" s="392">
        <f t="shared" si="284"/>
        <v>0</v>
      </c>
      <c r="CH169" s="392">
        <f t="shared" si="285"/>
        <v>0</v>
      </c>
      <c r="CI169" s="392">
        <f t="shared" si="278"/>
        <v>0</v>
      </c>
      <c r="CJ169" s="392">
        <f t="shared" si="278"/>
        <v>0</v>
      </c>
      <c r="CK169" s="392">
        <f t="shared" si="278"/>
        <v>0</v>
      </c>
      <c r="CL169" s="392">
        <f t="shared" si="278"/>
        <v>0</v>
      </c>
      <c r="CM169" s="392">
        <f t="shared" si="234"/>
        <v>0</v>
      </c>
      <c r="CN169" s="392">
        <f t="shared" si="235"/>
        <v>0</v>
      </c>
      <c r="CO169" s="394">
        <f t="shared" si="236"/>
        <v>0</v>
      </c>
      <c r="CP169" s="394">
        <f t="shared" si="236"/>
        <v>0</v>
      </c>
      <c r="CQ169" s="395">
        <f t="shared" si="237"/>
        <v>-1470</v>
      </c>
      <c r="CR169" s="394">
        <f t="shared" si="291"/>
        <v>0</v>
      </c>
      <c r="CS169" s="394">
        <f t="shared" si="291"/>
        <v>0</v>
      </c>
      <c r="CT169" s="394">
        <f t="shared" si="291"/>
        <v>0</v>
      </c>
      <c r="CU169" s="394">
        <f t="shared" si="289"/>
        <v>0</v>
      </c>
      <c r="CV169" s="394">
        <f t="shared" si="289"/>
        <v>0</v>
      </c>
      <c r="CW169" s="394">
        <f t="shared" si="289"/>
        <v>0</v>
      </c>
      <c r="CX169" s="396">
        <f t="shared" si="238"/>
        <v>0</v>
      </c>
      <c r="CY169" s="396">
        <f t="shared" si="238"/>
        <v>0</v>
      </c>
      <c r="CZ169" s="397">
        <f t="shared" si="239"/>
        <v>0</v>
      </c>
      <c r="DA169" s="397">
        <f t="shared" si="239"/>
        <v>0</v>
      </c>
      <c r="DB169" s="397">
        <f t="shared" si="239"/>
        <v>0</v>
      </c>
      <c r="DC169" s="397">
        <f t="shared" si="240"/>
        <v>0</v>
      </c>
      <c r="DD169" s="397">
        <f t="shared" si="293"/>
        <v>0</v>
      </c>
      <c r="DE169" s="397">
        <f t="shared" si="293"/>
        <v>0</v>
      </c>
      <c r="DF169" s="397">
        <f t="shared" si="293"/>
        <v>0</v>
      </c>
      <c r="DG169" s="397">
        <f t="shared" si="293"/>
        <v>0</v>
      </c>
      <c r="DH169" s="397">
        <f t="shared" si="293"/>
        <v>0</v>
      </c>
      <c r="DI169" s="398">
        <f t="shared" si="241"/>
        <v>0</v>
      </c>
      <c r="DJ169" s="398">
        <f t="shared" si="241"/>
        <v>0</v>
      </c>
      <c r="DK169" s="399">
        <f t="shared" si="242"/>
        <v>0</v>
      </c>
      <c r="DL169" s="399">
        <f t="shared" si="242"/>
        <v>0</v>
      </c>
      <c r="DM169" s="399">
        <f t="shared" si="242"/>
        <v>0</v>
      </c>
      <c r="DN169" s="399">
        <f t="shared" si="242"/>
        <v>0</v>
      </c>
      <c r="DO169" s="399">
        <f t="shared" si="243"/>
        <v>-30</v>
      </c>
      <c r="DP169" s="399">
        <f t="shared" si="244"/>
        <v>0</v>
      </c>
      <c r="DQ169" s="399">
        <f t="shared" si="244"/>
        <v>0</v>
      </c>
      <c r="DR169" s="399">
        <f t="shared" si="244"/>
        <v>0</v>
      </c>
      <c r="DS169" s="399">
        <f t="shared" si="244"/>
        <v>0</v>
      </c>
      <c r="DT169" s="400">
        <f t="shared" si="245"/>
        <v>0</v>
      </c>
      <c r="DU169" s="400">
        <f t="shared" si="245"/>
        <v>0</v>
      </c>
      <c r="DV169" s="386">
        <f t="shared" si="294"/>
        <v>0</v>
      </c>
      <c r="DW169" s="386">
        <f t="shared" si="294"/>
        <v>0</v>
      </c>
      <c r="DX169" s="386">
        <f t="shared" si="294"/>
        <v>0</v>
      </c>
      <c r="DY169" s="386">
        <f t="shared" si="294"/>
        <v>0</v>
      </c>
      <c r="DZ169" s="386">
        <f t="shared" si="294"/>
        <v>0</v>
      </c>
      <c r="EA169" s="401">
        <f t="shared" si="246"/>
        <v>-220</v>
      </c>
      <c r="EB169" s="386">
        <f t="shared" si="247"/>
        <v>0</v>
      </c>
      <c r="EC169" s="386">
        <f t="shared" si="247"/>
        <v>0</v>
      </c>
      <c r="ED169" s="386">
        <f t="shared" si="247"/>
        <v>0</v>
      </c>
      <c r="EE169" s="385">
        <f t="shared" si="248"/>
        <v>0</v>
      </c>
      <c r="EF169" s="385">
        <f t="shared" si="248"/>
        <v>0</v>
      </c>
      <c r="EG169" s="402">
        <f t="shared" si="292"/>
        <v>0</v>
      </c>
      <c r="EH169" s="402">
        <f t="shared" si="292"/>
        <v>0</v>
      </c>
      <c r="EI169" s="402">
        <f t="shared" si="292"/>
        <v>0</v>
      </c>
      <c r="EJ169" s="402">
        <f t="shared" si="290"/>
        <v>0</v>
      </c>
      <c r="EK169" s="402">
        <f t="shared" si="290"/>
        <v>0</v>
      </c>
      <c r="EL169" s="402">
        <f t="shared" si="290"/>
        <v>0</v>
      </c>
      <c r="EM169" s="402">
        <f t="shared" si="249"/>
        <v>-6821.2039000968944</v>
      </c>
      <c r="EN169" s="402">
        <f t="shared" si="250"/>
        <v>0</v>
      </c>
      <c r="EO169" s="402">
        <f t="shared" si="250"/>
        <v>0</v>
      </c>
      <c r="EP169" s="402">
        <f t="shared" si="251"/>
        <v>0</v>
      </c>
      <c r="EQ169" s="402">
        <f t="shared" si="252"/>
        <v>0</v>
      </c>
      <c r="ER169" s="394">
        <f t="shared" si="286"/>
        <v>0</v>
      </c>
      <c r="ES169" s="394">
        <f t="shared" si="287"/>
        <v>0</v>
      </c>
      <c r="ET169" s="394">
        <f t="shared" si="288"/>
        <v>0</v>
      </c>
      <c r="EU169" s="394">
        <f t="shared" si="279"/>
        <v>0</v>
      </c>
      <c r="EV169" s="394">
        <f t="shared" si="279"/>
        <v>0</v>
      </c>
      <c r="EW169" s="394">
        <f t="shared" si="279"/>
        <v>0</v>
      </c>
      <c r="EX169" s="394">
        <f t="shared" si="279"/>
        <v>0</v>
      </c>
      <c r="EY169" s="403">
        <f t="shared" si="253"/>
        <v>-6526</v>
      </c>
      <c r="EZ169" s="394">
        <f t="shared" si="254"/>
        <v>0</v>
      </c>
      <c r="FA169" s="396">
        <f t="shared" si="255"/>
        <v>0</v>
      </c>
      <c r="FB169" s="396">
        <f t="shared" si="255"/>
        <v>0</v>
      </c>
      <c r="FC169" s="404">
        <f t="shared" si="276"/>
        <v>0</v>
      </c>
      <c r="FD169" s="404">
        <f t="shared" si="276"/>
        <v>0</v>
      </c>
      <c r="FE169" s="404">
        <f t="shared" si="276"/>
        <v>0</v>
      </c>
      <c r="FF169" s="404">
        <f t="shared" si="276"/>
        <v>0</v>
      </c>
      <c r="FG169" s="404">
        <f t="shared" si="276"/>
        <v>0</v>
      </c>
      <c r="FH169" s="404">
        <f t="shared" si="201"/>
        <v>0</v>
      </c>
      <c r="FI169" s="404">
        <f t="shared" si="201"/>
        <v>0</v>
      </c>
      <c r="FJ169" s="404">
        <f t="shared" si="201"/>
        <v>0</v>
      </c>
      <c r="FK169" s="392">
        <f t="shared" si="256"/>
        <v>-605</v>
      </c>
      <c r="FL169" s="384">
        <f t="shared" si="257"/>
        <v>0</v>
      </c>
      <c r="FM169" s="384">
        <f t="shared" si="257"/>
        <v>0</v>
      </c>
      <c r="FN169" s="405">
        <f t="shared" si="298"/>
        <v>0</v>
      </c>
      <c r="FO169" s="405">
        <f t="shared" si="298"/>
        <v>0</v>
      </c>
      <c r="FP169" s="405">
        <f t="shared" si="298"/>
        <v>1149.6844890482212</v>
      </c>
      <c r="FQ169" s="405">
        <f t="shared" si="298"/>
        <v>0</v>
      </c>
      <c r="FR169" s="405">
        <f t="shared" si="298"/>
        <v>23.462948756086146</v>
      </c>
      <c r="FS169" s="405">
        <f t="shared" si="298"/>
        <v>172.06162421129838</v>
      </c>
      <c r="FT169" s="405">
        <f t="shared" si="296"/>
        <v>5334.8519187596121</v>
      </c>
      <c r="FU169" s="405">
        <f t="shared" si="296"/>
        <v>5103.9734527406054</v>
      </c>
      <c r="FV169" s="405">
        <f t="shared" si="296"/>
        <v>473.16946658107054</v>
      </c>
      <c r="FW169" s="397">
        <f t="shared" si="258"/>
        <v>12292.02390009688</v>
      </c>
      <c r="FX169" s="406">
        <f t="shared" si="259"/>
        <v>34.819999999986976</v>
      </c>
      <c r="FY169" s="331">
        <f t="shared" si="260"/>
        <v>34.819999999986976</v>
      </c>
      <c r="FZ169" s="382">
        <f t="shared" si="261"/>
        <v>1.3024248346482636E-11</v>
      </c>
      <c r="GA169" s="331">
        <f t="shared" si="262"/>
        <v>-4.5474735088646412E-13</v>
      </c>
      <c r="GB169" s="407">
        <f t="shared" si="263"/>
        <v>0</v>
      </c>
      <c r="GC169" s="407">
        <f t="shared" si="264"/>
        <v>0</v>
      </c>
      <c r="GD169" s="407">
        <f t="shared" si="265"/>
        <v>0</v>
      </c>
      <c r="GE169" s="407">
        <f t="shared" si="266"/>
        <v>0</v>
      </c>
      <c r="GF169" s="407">
        <f t="shared" si="267"/>
        <v>0</v>
      </c>
      <c r="GG169" s="407">
        <f t="shared" si="268"/>
        <v>0</v>
      </c>
      <c r="GH169" s="407">
        <f t="shared" si="269"/>
        <v>0</v>
      </c>
      <c r="GI169" s="407">
        <f t="shared" si="270"/>
        <v>0</v>
      </c>
      <c r="GJ169">
        <f t="shared" si="271"/>
        <v>0</v>
      </c>
      <c r="GK169" s="382">
        <f t="shared" si="272"/>
        <v>-4.5474735088646412E-13</v>
      </c>
      <c r="GL169">
        <v>2</v>
      </c>
      <c r="GM169">
        <f t="shared" si="273"/>
        <v>3415</v>
      </c>
      <c r="GN169">
        <f t="shared" si="273"/>
        <v>0</v>
      </c>
      <c r="GO169">
        <f t="shared" si="273"/>
        <v>0</v>
      </c>
      <c r="GP169">
        <f t="shared" si="273"/>
        <v>0</v>
      </c>
      <c r="GQ169">
        <f t="shared" si="273"/>
        <v>0</v>
      </c>
      <c r="GR169">
        <f t="shared" si="202"/>
        <v>0</v>
      </c>
      <c r="GS169">
        <f t="shared" si="202"/>
        <v>0</v>
      </c>
      <c r="GT169">
        <f t="shared" si="202"/>
        <v>0</v>
      </c>
      <c r="GU169">
        <f t="shared" si="202"/>
        <v>0</v>
      </c>
      <c r="GV169">
        <f t="shared" si="202"/>
        <v>12292.02390009688</v>
      </c>
    </row>
    <row r="170" spans="1:205" customFormat="1" x14ac:dyDescent="0.25">
      <c r="A170" s="378">
        <v>32007</v>
      </c>
      <c r="B170" s="32" t="s">
        <v>1304</v>
      </c>
      <c r="C170" t="s">
        <v>889</v>
      </c>
      <c r="D170">
        <v>2</v>
      </c>
      <c r="E170" s="379">
        <v>1670</v>
      </c>
      <c r="F170" s="379">
        <v>64876</v>
      </c>
      <c r="G170" s="379">
        <v>479</v>
      </c>
      <c r="H170" s="379">
        <v>0</v>
      </c>
      <c r="I170" s="379">
        <v>8790</v>
      </c>
      <c r="J170" s="379">
        <v>0</v>
      </c>
      <c r="K170" s="379">
        <v>120</v>
      </c>
      <c r="L170" s="379">
        <v>2730</v>
      </c>
      <c r="M170" s="380">
        <v>6349.866346933647</v>
      </c>
      <c r="N170" s="381">
        <f t="shared" si="203"/>
        <v>85014.866346933646</v>
      </c>
      <c r="O170" s="379">
        <v>1488</v>
      </c>
      <c r="P170" s="379">
        <v>56200</v>
      </c>
      <c r="Q170" s="379">
        <v>370</v>
      </c>
      <c r="R170" s="379">
        <v>0</v>
      </c>
      <c r="S170" s="379">
        <v>6170</v>
      </c>
      <c r="T170" s="379">
        <v>0</v>
      </c>
      <c r="U170" s="379">
        <v>60</v>
      </c>
      <c r="V170" s="379">
        <v>2090</v>
      </c>
      <c r="W170" s="480">
        <f>(VLOOKUP(A170,'[1]floresta plant'!$A$4:$F$573,6,0))*1000</f>
        <v>725.83554475487188</v>
      </c>
      <c r="X170" s="24">
        <f t="shared" si="204"/>
        <v>67103.835544754867</v>
      </c>
      <c r="Y170" s="53">
        <f t="shared" si="280"/>
        <v>-109</v>
      </c>
      <c r="Z170" s="53">
        <f t="shared" si="281"/>
        <v>0</v>
      </c>
      <c r="AA170" s="53">
        <f t="shared" si="282"/>
        <v>-2620</v>
      </c>
      <c r="AB170" s="53">
        <f t="shared" si="277"/>
        <v>0</v>
      </c>
      <c r="AC170" s="53">
        <f t="shared" si="277"/>
        <v>-60</v>
      </c>
      <c r="AD170" s="53">
        <f t="shared" si="277"/>
        <v>-640</v>
      </c>
      <c r="AE170" s="53">
        <f t="shared" si="277"/>
        <v>-5624.030802178775</v>
      </c>
      <c r="AF170" s="53">
        <f t="shared" si="205"/>
        <v>-8676</v>
      </c>
      <c r="AG170" s="53">
        <f t="shared" si="206"/>
        <v>-182</v>
      </c>
      <c r="AH170" s="53">
        <f t="shared" si="207"/>
        <v>17960.52080217878</v>
      </c>
      <c r="AI170" s="53">
        <f t="shared" si="274"/>
        <v>-17911.030802178779</v>
      </c>
      <c r="AJ170" s="469">
        <v>0</v>
      </c>
      <c r="AK170" s="469">
        <v>0</v>
      </c>
      <c r="AL170" s="469">
        <v>49.489999999999995</v>
      </c>
      <c r="AM170" s="470">
        <f t="shared" si="208"/>
        <v>49.489999999999995</v>
      </c>
      <c r="AN170" s="53">
        <f t="shared" si="209"/>
        <v>17960.52080217878</v>
      </c>
      <c r="AO170" s="382">
        <f t="shared" si="210"/>
        <v>3</v>
      </c>
      <c r="AP170">
        <v>2</v>
      </c>
      <c r="AQ170" s="383">
        <f t="shared" si="211"/>
        <v>0</v>
      </c>
      <c r="AR170" s="383">
        <f t="shared" si="212"/>
        <v>-17911.030802178775</v>
      </c>
      <c r="AS170" s="383">
        <f t="shared" si="213"/>
        <v>0</v>
      </c>
      <c r="AT170" s="383">
        <f t="shared" si="214"/>
        <v>17802.030802178775</v>
      </c>
      <c r="AU170" s="383">
        <f t="shared" si="215"/>
        <v>0</v>
      </c>
      <c r="AV170" s="383">
        <f t="shared" si="216"/>
        <v>1</v>
      </c>
      <c r="AW170" s="383">
        <f t="shared" si="217"/>
        <v>0</v>
      </c>
      <c r="AX170" s="383">
        <f t="shared" si="218"/>
        <v>1</v>
      </c>
      <c r="AY170" s="383">
        <f t="shared" si="219"/>
        <v>0</v>
      </c>
      <c r="AZ170">
        <f t="shared" si="220"/>
        <v>0</v>
      </c>
      <c r="BA170">
        <f t="shared" si="221"/>
        <v>0</v>
      </c>
      <c r="BB170" s="383">
        <f t="shared" si="222"/>
        <v>0</v>
      </c>
      <c r="BC170" s="384">
        <f t="shared" si="297"/>
        <v>6.085635226909485E-3</v>
      </c>
      <c r="BD170" s="384">
        <f t="shared" si="297"/>
        <v>0</v>
      </c>
      <c r="BE170" s="384">
        <f t="shared" si="297"/>
        <v>0.14627857150920046</v>
      </c>
      <c r="BF170" s="384">
        <f t="shared" si="297"/>
        <v>0</v>
      </c>
      <c r="BG170" s="384">
        <f t="shared" si="297"/>
        <v>3.3498909505923768E-3</v>
      </c>
      <c r="BH170" s="384">
        <f t="shared" si="297"/>
        <v>3.573217013965202E-2</v>
      </c>
      <c r="BI170" s="384">
        <f t="shared" si="295"/>
        <v>0.31399816483452442</v>
      </c>
      <c r="BJ170" s="384">
        <f t="shared" si="295"/>
        <v>0.48439423145565769</v>
      </c>
      <c r="BK170" s="384">
        <f t="shared" si="295"/>
        <v>1.0161335883463544E-2</v>
      </c>
      <c r="BL170" s="474">
        <f t="shared" si="223"/>
        <v>17911.030802178775</v>
      </c>
      <c r="BM170" s="409">
        <f t="shared" si="224"/>
        <v>17960.52080217878</v>
      </c>
      <c r="BN170" s="473">
        <f t="shared" si="225"/>
        <v>0</v>
      </c>
      <c r="BO170" s="387">
        <f t="shared" si="226"/>
        <v>1</v>
      </c>
      <c r="BP170" s="387">
        <f t="shared" si="227"/>
        <v>0</v>
      </c>
      <c r="BQ170" s="388">
        <f t="shared" si="228"/>
        <v>0</v>
      </c>
      <c r="BR170" s="389">
        <f t="shared" si="229"/>
        <v>17911.030802178775</v>
      </c>
      <c r="BS170" s="390">
        <f t="shared" si="230"/>
        <v>-109</v>
      </c>
      <c r="BT170" s="391">
        <f t="shared" si="275"/>
        <v>0</v>
      </c>
      <c r="BU170" s="391">
        <f t="shared" si="275"/>
        <v>0</v>
      </c>
      <c r="BV170" s="391">
        <f t="shared" si="275"/>
        <v>0</v>
      </c>
      <c r="BW170" s="391">
        <f t="shared" si="275"/>
        <v>0</v>
      </c>
      <c r="BX170" s="391">
        <f t="shared" si="275"/>
        <v>0</v>
      </c>
      <c r="BY170" s="391">
        <f t="shared" si="200"/>
        <v>0</v>
      </c>
      <c r="BZ170" s="391">
        <f t="shared" si="200"/>
        <v>0</v>
      </c>
      <c r="CA170" s="391">
        <f t="shared" si="200"/>
        <v>0</v>
      </c>
      <c r="CB170" s="391">
        <f t="shared" si="231"/>
        <v>0</v>
      </c>
      <c r="CC170" s="391">
        <f t="shared" si="231"/>
        <v>0</v>
      </c>
      <c r="CD170" s="392">
        <f t="shared" si="232"/>
        <v>0</v>
      </c>
      <c r="CE170" s="393">
        <f t="shared" si="233"/>
        <v>0</v>
      </c>
      <c r="CF170" s="392">
        <f t="shared" si="283"/>
        <v>0</v>
      </c>
      <c r="CG170" s="392">
        <f t="shared" si="284"/>
        <v>0</v>
      </c>
      <c r="CH170" s="392">
        <f t="shared" si="285"/>
        <v>0</v>
      </c>
      <c r="CI170" s="392">
        <f t="shared" si="278"/>
        <v>0</v>
      </c>
      <c r="CJ170" s="392">
        <f t="shared" si="278"/>
        <v>0</v>
      </c>
      <c r="CK170" s="392">
        <f t="shared" si="278"/>
        <v>0</v>
      </c>
      <c r="CL170" s="392">
        <f t="shared" si="278"/>
        <v>0</v>
      </c>
      <c r="CM170" s="392">
        <f t="shared" si="234"/>
        <v>0</v>
      </c>
      <c r="CN170" s="392">
        <f t="shared" si="235"/>
        <v>0</v>
      </c>
      <c r="CO170" s="394">
        <f t="shared" si="236"/>
        <v>0</v>
      </c>
      <c r="CP170" s="394">
        <f t="shared" si="236"/>
        <v>0</v>
      </c>
      <c r="CQ170" s="395">
        <f t="shared" si="237"/>
        <v>-2620</v>
      </c>
      <c r="CR170" s="394">
        <f t="shared" si="291"/>
        <v>0</v>
      </c>
      <c r="CS170" s="394">
        <f t="shared" si="291"/>
        <v>0</v>
      </c>
      <c r="CT170" s="394">
        <f t="shared" si="291"/>
        <v>0</v>
      </c>
      <c r="CU170" s="394">
        <f t="shared" si="289"/>
        <v>0</v>
      </c>
      <c r="CV170" s="394">
        <f t="shared" si="289"/>
        <v>0</v>
      </c>
      <c r="CW170" s="394">
        <f t="shared" si="289"/>
        <v>0</v>
      </c>
      <c r="CX170" s="396">
        <f t="shared" si="238"/>
        <v>0</v>
      </c>
      <c r="CY170" s="396">
        <f t="shared" si="238"/>
        <v>0</v>
      </c>
      <c r="CZ170" s="397">
        <f t="shared" si="239"/>
        <v>0</v>
      </c>
      <c r="DA170" s="397">
        <f t="shared" si="239"/>
        <v>0</v>
      </c>
      <c r="DB170" s="397">
        <f t="shared" si="239"/>
        <v>0</v>
      </c>
      <c r="DC170" s="397">
        <f t="shared" si="240"/>
        <v>0</v>
      </c>
      <c r="DD170" s="397">
        <f t="shared" si="293"/>
        <v>0</v>
      </c>
      <c r="DE170" s="397">
        <f t="shared" si="293"/>
        <v>0</v>
      </c>
      <c r="DF170" s="397">
        <f t="shared" si="293"/>
        <v>0</v>
      </c>
      <c r="DG170" s="397">
        <f t="shared" si="293"/>
        <v>0</v>
      </c>
      <c r="DH170" s="397">
        <f t="shared" si="293"/>
        <v>0</v>
      </c>
      <c r="DI170" s="398">
        <f t="shared" si="241"/>
        <v>0</v>
      </c>
      <c r="DJ170" s="398">
        <f t="shared" si="241"/>
        <v>0</v>
      </c>
      <c r="DK170" s="399">
        <f t="shared" si="242"/>
        <v>0</v>
      </c>
      <c r="DL170" s="399">
        <f t="shared" si="242"/>
        <v>0</v>
      </c>
      <c r="DM170" s="399">
        <f t="shared" si="242"/>
        <v>0</v>
      </c>
      <c r="DN170" s="399">
        <f t="shared" si="242"/>
        <v>0</v>
      </c>
      <c r="DO170" s="399">
        <f t="shared" si="243"/>
        <v>-60</v>
      </c>
      <c r="DP170" s="399">
        <f t="shared" si="244"/>
        <v>0</v>
      </c>
      <c r="DQ170" s="399">
        <f t="shared" si="244"/>
        <v>0</v>
      </c>
      <c r="DR170" s="399">
        <f t="shared" si="244"/>
        <v>0</v>
      </c>
      <c r="DS170" s="399">
        <f t="shared" si="244"/>
        <v>0</v>
      </c>
      <c r="DT170" s="400">
        <f t="shared" si="245"/>
        <v>0</v>
      </c>
      <c r="DU170" s="400">
        <f t="shared" si="245"/>
        <v>0</v>
      </c>
      <c r="DV170" s="386">
        <f t="shared" si="294"/>
        <v>0</v>
      </c>
      <c r="DW170" s="386">
        <f t="shared" si="294"/>
        <v>0</v>
      </c>
      <c r="DX170" s="386">
        <f t="shared" si="294"/>
        <v>0</v>
      </c>
      <c r="DY170" s="386">
        <f t="shared" si="294"/>
        <v>0</v>
      </c>
      <c r="DZ170" s="386">
        <f t="shared" si="294"/>
        <v>0</v>
      </c>
      <c r="EA170" s="401">
        <f t="shared" si="246"/>
        <v>-640</v>
      </c>
      <c r="EB170" s="386">
        <f t="shared" si="247"/>
        <v>0</v>
      </c>
      <c r="EC170" s="386">
        <f t="shared" si="247"/>
        <v>0</v>
      </c>
      <c r="ED170" s="386">
        <f t="shared" si="247"/>
        <v>0</v>
      </c>
      <c r="EE170" s="385">
        <f t="shared" si="248"/>
        <v>0</v>
      </c>
      <c r="EF170" s="385">
        <f t="shared" si="248"/>
        <v>0</v>
      </c>
      <c r="EG170" s="402">
        <f t="shared" si="292"/>
        <v>0</v>
      </c>
      <c r="EH170" s="402">
        <f t="shared" si="292"/>
        <v>0</v>
      </c>
      <c r="EI170" s="402">
        <f t="shared" si="292"/>
        <v>0</v>
      </c>
      <c r="EJ170" s="402">
        <f t="shared" si="290"/>
        <v>0</v>
      </c>
      <c r="EK170" s="402">
        <f t="shared" si="290"/>
        <v>0</v>
      </c>
      <c r="EL170" s="402">
        <f t="shared" si="290"/>
        <v>0</v>
      </c>
      <c r="EM170" s="402">
        <f t="shared" si="249"/>
        <v>-5624.030802178775</v>
      </c>
      <c r="EN170" s="402">
        <f t="shared" si="250"/>
        <v>0</v>
      </c>
      <c r="EO170" s="402">
        <f t="shared" si="250"/>
        <v>0</v>
      </c>
      <c r="EP170" s="402">
        <f t="shared" si="251"/>
        <v>0</v>
      </c>
      <c r="EQ170" s="402">
        <f t="shared" si="252"/>
        <v>0</v>
      </c>
      <c r="ER170" s="394">
        <f t="shared" si="286"/>
        <v>0</v>
      </c>
      <c r="ES170" s="394">
        <f t="shared" si="287"/>
        <v>0</v>
      </c>
      <c r="ET170" s="394">
        <f t="shared" si="288"/>
        <v>0</v>
      </c>
      <c r="EU170" s="394">
        <f t="shared" si="279"/>
        <v>0</v>
      </c>
      <c r="EV170" s="394">
        <f t="shared" si="279"/>
        <v>0</v>
      </c>
      <c r="EW170" s="394">
        <f t="shared" si="279"/>
        <v>0</v>
      </c>
      <c r="EX170" s="394">
        <f t="shared" si="279"/>
        <v>0</v>
      </c>
      <c r="EY170" s="403">
        <f t="shared" si="253"/>
        <v>-8676</v>
      </c>
      <c r="EZ170" s="394">
        <f t="shared" si="254"/>
        <v>0</v>
      </c>
      <c r="FA170" s="396">
        <f t="shared" si="255"/>
        <v>0</v>
      </c>
      <c r="FB170" s="396">
        <f t="shared" si="255"/>
        <v>0</v>
      </c>
      <c r="FC170" s="404">
        <f t="shared" si="276"/>
        <v>0</v>
      </c>
      <c r="FD170" s="404">
        <f t="shared" si="276"/>
        <v>0</v>
      </c>
      <c r="FE170" s="404">
        <f t="shared" si="276"/>
        <v>0</v>
      </c>
      <c r="FF170" s="404">
        <f t="shared" si="276"/>
        <v>0</v>
      </c>
      <c r="FG170" s="404">
        <f t="shared" si="276"/>
        <v>0</v>
      </c>
      <c r="FH170" s="404">
        <f t="shared" si="201"/>
        <v>0</v>
      </c>
      <c r="FI170" s="404">
        <f t="shared" si="201"/>
        <v>0</v>
      </c>
      <c r="FJ170" s="404">
        <f t="shared" si="201"/>
        <v>0</v>
      </c>
      <c r="FK170" s="392">
        <f t="shared" si="256"/>
        <v>-182</v>
      </c>
      <c r="FL170" s="384">
        <f t="shared" si="257"/>
        <v>0</v>
      </c>
      <c r="FM170" s="384">
        <f t="shared" si="257"/>
        <v>0</v>
      </c>
      <c r="FN170" s="405">
        <f t="shared" si="298"/>
        <v>109</v>
      </c>
      <c r="FO170" s="405">
        <f t="shared" si="298"/>
        <v>0</v>
      </c>
      <c r="FP170" s="405">
        <f t="shared" si="298"/>
        <v>2620</v>
      </c>
      <c r="FQ170" s="405">
        <f t="shared" si="298"/>
        <v>0</v>
      </c>
      <c r="FR170" s="405">
        <f t="shared" si="298"/>
        <v>60</v>
      </c>
      <c r="FS170" s="405">
        <f t="shared" si="298"/>
        <v>640</v>
      </c>
      <c r="FT170" s="405">
        <f t="shared" si="296"/>
        <v>5624.030802178775</v>
      </c>
      <c r="FU170" s="405">
        <f t="shared" si="296"/>
        <v>8676</v>
      </c>
      <c r="FV170" s="405">
        <f t="shared" si="296"/>
        <v>182.00000000000003</v>
      </c>
      <c r="FW170" s="397">
        <f t="shared" si="258"/>
        <v>17960.52080217878</v>
      </c>
      <c r="FX170" s="406">
        <f t="shared" si="259"/>
        <v>49.490000000005239</v>
      </c>
      <c r="FY170" s="331">
        <f t="shared" si="260"/>
        <v>49.490000000005239</v>
      </c>
      <c r="FZ170" s="382">
        <f t="shared" si="261"/>
        <v>-5.2438053899095394E-12</v>
      </c>
      <c r="GA170" s="331">
        <f t="shared" si="262"/>
        <v>0</v>
      </c>
      <c r="GB170" s="407">
        <f t="shared" si="263"/>
        <v>0</v>
      </c>
      <c r="GC170" s="407">
        <f t="shared" si="264"/>
        <v>0</v>
      </c>
      <c r="GD170" s="407">
        <f t="shared" si="265"/>
        <v>0</v>
      </c>
      <c r="GE170" s="407">
        <f t="shared" si="266"/>
        <v>0</v>
      </c>
      <c r="GF170" s="407">
        <f t="shared" si="267"/>
        <v>0</v>
      </c>
      <c r="GG170" s="407">
        <f t="shared" si="268"/>
        <v>0</v>
      </c>
      <c r="GH170" s="407">
        <f t="shared" si="269"/>
        <v>0</v>
      </c>
      <c r="GI170" s="407">
        <f t="shared" si="270"/>
        <v>0</v>
      </c>
      <c r="GJ170">
        <f t="shared" si="271"/>
        <v>0</v>
      </c>
      <c r="GK170" s="382">
        <f t="shared" si="272"/>
        <v>0</v>
      </c>
      <c r="GL170">
        <v>2</v>
      </c>
      <c r="GM170">
        <f t="shared" si="273"/>
        <v>0</v>
      </c>
      <c r="GN170">
        <f t="shared" si="273"/>
        <v>0</v>
      </c>
      <c r="GO170">
        <f t="shared" si="273"/>
        <v>0</v>
      </c>
      <c r="GP170">
        <f t="shared" si="273"/>
        <v>0</v>
      </c>
      <c r="GQ170">
        <f t="shared" si="273"/>
        <v>0</v>
      </c>
      <c r="GR170">
        <f t="shared" si="202"/>
        <v>0</v>
      </c>
      <c r="GS170">
        <f t="shared" si="202"/>
        <v>0</v>
      </c>
      <c r="GT170">
        <f t="shared" si="202"/>
        <v>0</v>
      </c>
      <c r="GU170">
        <f t="shared" si="202"/>
        <v>0</v>
      </c>
      <c r="GV170">
        <f t="shared" si="202"/>
        <v>17960.52080217878</v>
      </c>
    </row>
    <row r="171" spans="1:205" customFormat="1" x14ac:dyDescent="0.25">
      <c r="A171" s="378">
        <v>32008</v>
      </c>
      <c r="B171" s="32" t="s">
        <v>1305</v>
      </c>
      <c r="C171" t="s">
        <v>889</v>
      </c>
      <c r="D171">
        <v>2</v>
      </c>
      <c r="E171" s="379">
        <v>1756</v>
      </c>
      <c r="F171" s="379">
        <v>45692</v>
      </c>
      <c r="G171" s="379">
        <v>1180</v>
      </c>
      <c r="H171" s="379">
        <v>0</v>
      </c>
      <c r="I171" s="379">
        <v>7150</v>
      </c>
      <c r="J171" s="379">
        <v>0</v>
      </c>
      <c r="K171" s="379">
        <v>105</v>
      </c>
      <c r="L171" s="379">
        <v>1355</v>
      </c>
      <c r="M171" s="380">
        <v>15290.508541201641</v>
      </c>
      <c r="N171" s="381">
        <f t="shared" si="203"/>
        <v>72528.508541201649</v>
      </c>
      <c r="O171" s="379">
        <v>1524</v>
      </c>
      <c r="P171" s="379">
        <v>44650</v>
      </c>
      <c r="Q171" s="379">
        <v>1250</v>
      </c>
      <c r="R171" s="379">
        <v>0</v>
      </c>
      <c r="S171" s="379">
        <v>6870</v>
      </c>
      <c r="T171" s="379">
        <v>0</v>
      </c>
      <c r="U171" s="379">
        <v>69</v>
      </c>
      <c r="V171" s="379">
        <v>1045</v>
      </c>
      <c r="W171" s="480">
        <f>(VLOOKUP(A171,'[1]floresta plant'!$A$4:$F$573,6,0))*1000</f>
        <v>5724.7231219640717</v>
      </c>
      <c r="X171" s="24">
        <f t="shared" si="204"/>
        <v>61132.723121964074</v>
      </c>
      <c r="Y171" s="53">
        <f t="shared" si="280"/>
        <v>70</v>
      </c>
      <c r="Z171" s="53">
        <f t="shared" si="281"/>
        <v>0</v>
      </c>
      <c r="AA171" s="53">
        <f t="shared" si="282"/>
        <v>-280</v>
      </c>
      <c r="AB171" s="53">
        <f t="shared" si="277"/>
        <v>0</v>
      </c>
      <c r="AC171" s="53">
        <f t="shared" si="277"/>
        <v>-36</v>
      </c>
      <c r="AD171" s="53">
        <f t="shared" si="277"/>
        <v>-310</v>
      </c>
      <c r="AE171" s="53">
        <f t="shared" si="277"/>
        <v>-9565.7854192375707</v>
      </c>
      <c r="AF171" s="53">
        <f t="shared" si="205"/>
        <v>-1042</v>
      </c>
      <c r="AG171" s="53">
        <f t="shared" si="206"/>
        <v>-232</v>
      </c>
      <c r="AH171" s="53">
        <f t="shared" si="207"/>
        <v>11403.445419237574</v>
      </c>
      <c r="AI171" s="53">
        <f t="shared" si="274"/>
        <v>-11395.785419237574</v>
      </c>
      <c r="AJ171" s="469">
        <v>0</v>
      </c>
      <c r="AK171" s="469">
        <v>0</v>
      </c>
      <c r="AL171" s="469">
        <v>7.66</v>
      </c>
      <c r="AM171" s="470">
        <f t="shared" si="208"/>
        <v>7.66</v>
      </c>
      <c r="AN171" s="53">
        <f t="shared" si="209"/>
        <v>11403.445419237574</v>
      </c>
      <c r="AO171" s="382">
        <f t="shared" si="210"/>
        <v>3</v>
      </c>
      <c r="AP171">
        <v>2</v>
      </c>
      <c r="AQ171" s="383">
        <f t="shared" si="211"/>
        <v>70</v>
      </c>
      <c r="AR171" s="383">
        <f t="shared" si="212"/>
        <v>-11465.785419237571</v>
      </c>
      <c r="AS171" s="383">
        <f t="shared" si="213"/>
        <v>70</v>
      </c>
      <c r="AT171" s="383">
        <f t="shared" si="214"/>
        <v>11465.785419237571</v>
      </c>
      <c r="AU171" s="383">
        <f t="shared" si="215"/>
        <v>0</v>
      </c>
      <c r="AV171" s="383">
        <f t="shared" si="216"/>
        <v>1</v>
      </c>
      <c r="AW171" s="383">
        <f t="shared" si="217"/>
        <v>0</v>
      </c>
      <c r="AX171" s="383">
        <f t="shared" si="218"/>
        <v>1</v>
      </c>
      <c r="AY171" s="383">
        <f t="shared" si="219"/>
        <v>70</v>
      </c>
      <c r="AZ171">
        <f t="shared" si="220"/>
        <v>0</v>
      </c>
      <c r="BA171">
        <f t="shared" si="221"/>
        <v>0</v>
      </c>
      <c r="BB171" s="383">
        <f t="shared" si="222"/>
        <v>0</v>
      </c>
      <c r="BC171" s="384">
        <f t="shared" si="297"/>
        <v>70</v>
      </c>
      <c r="BD171" s="384">
        <f t="shared" si="297"/>
        <v>0</v>
      </c>
      <c r="BE171" s="384">
        <f t="shared" si="297"/>
        <v>2.4420481437774796E-2</v>
      </c>
      <c r="BF171" s="384">
        <f t="shared" si="297"/>
        <v>0</v>
      </c>
      <c r="BG171" s="384">
        <f t="shared" si="297"/>
        <v>3.1397761848567596E-3</v>
      </c>
      <c r="BH171" s="384">
        <f t="shared" si="297"/>
        <v>2.7036961591822097E-2</v>
      </c>
      <c r="BI171" s="384">
        <f t="shared" si="295"/>
        <v>0.834289590243671</v>
      </c>
      <c r="BJ171" s="384">
        <f t="shared" si="295"/>
        <v>9.087907735057621E-2</v>
      </c>
      <c r="BK171" s="384">
        <f t="shared" si="295"/>
        <v>2.0234113191299117E-2</v>
      </c>
      <c r="BL171" s="474">
        <f t="shared" si="223"/>
        <v>11395.785419237571</v>
      </c>
      <c r="BM171" s="409">
        <f t="shared" si="224"/>
        <v>11403.445419237574</v>
      </c>
      <c r="BN171" s="473">
        <f t="shared" si="225"/>
        <v>0</v>
      </c>
      <c r="BO171" s="387">
        <f t="shared" si="226"/>
        <v>1</v>
      </c>
      <c r="BP171" s="387">
        <f t="shared" si="227"/>
        <v>0</v>
      </c>
      <c r="BQ171" s="388">
        <f t="shared" si="228"/>
        <v>0</v>
      </c>
      <c r="BR171" s="389">
        <f t="shared" si="229"/>
        <v>11395.785419237571</v>
      </c>
      <c r="BS171" s="390">
        <f t="shared" si="230"/>
        <v>70</v>
      </c>
      <c r="BT171" s="391">
        <f t="shared" si="275"/>
        <v>0</v>
      </c>
      <c r="BU171" s="391">
        <f t="shared" si="275"/>
        <v>1.7094337006442357</v>
      </c>
      <c r="BV171" s="391">
        <f t="shared" si="275"/>
        <v>0</v>
      </c>
      <c r="BW171" s="391">
        <f t="shared" si="275"/>
        <v>0.21978433293997318</v>
      </c>
      <c r="BX171" s="391">
        <f t="shared" si="275"/>
        <v>1.8925873114275467</v>
      </c>
      <c r="BY171" s="391">
        <f t="shared" si="200"/>
        <v>58.400271317056969</v>
      </c>
      <c r="BZ171" s="391">
        <f t="shared" si="200"/>
        <v>6.3615354145403344</v>
      </c>
      <c r="CA171" s="391">
        <f t="shared" si="200"/>
        <v>1.4163879233909382</v>
      </c>
      <c r="CB171" s="391">
        <f t="shared" si="231"/>
        <v>0</v>
      </c>
      <c r="CC171" s="391">
        <f t="shared" si="231"/>
        <v>0</v>
      </c>
      <c r="CD171" s="392">
        <f t="shared" si="232"/>
        <v>0</v>
      </c>
      <c r="CE171" s="393">
        <f t="shared" si="233"/>
        <v>0</v>
      </c>
      <c r="CF171" s="392">
        <f t="shared" si="283"/>
        <v>0</v>
      </c>
      <c r="CG171" s="392">
        <f t="shared" si="284"/>
        <v>0</v>
      </c>
      <c r="CH171" s="392">
        <f t="shared" si="285"/>
        <v>0</v>
      </c>
      <c r="CI171" s="392">
        <f t="shared" si="278"/>
        <v>0</v>
      </c>
      <c r="CJ171" s="392">
        <f t="shared" si="278"/>
        <v>0</v>
      </c>
      <c r="CK171" s="392">
        <f t="shared" si="278"/>
        <v>0</v>
      </c>
      <c r="CL171" s="392">
        <f t="shared" si="278"/>
        <v>0</v>
      </c>
      <c r="CM171" s="392">
        <f t="shared" si="234"/>
        <v>0</v>
      </c>
      <c r="CN171" s="392">
        <f t="shared" si="235"/>
        <v>0</v>
      </c>
      <c r="CO171" s="394">
        <f t="shared" si="236"/>
        <v>0</v>
      </c>
      <c r="CP171" s="394">
        <f t="shared" si="236"/>
        <v>0</v>
      </c>
      <c r="CQ171" s="395">
        <f t="shared" si="237"/>
        <v>-280</v>
      </c>
      <c r="CR171" s="394">
        <f t="shared" si="291"/>
        <v>0</v>
      </c>
      <c r="CS171" s="394">
        <f t="shared" si="291"/>
        <v>0</v>
      </c>
      <c r="CT171" s="394">
        <f t="shared" si="291"/>
        <v>0</v>
      </c>
      <c r="CU171" s="394">
        <f t="shared" si="289"/>
        <v>0</v>
      </c>
      <c r="CV171" s="394">
        <f t="shared" si="289"/>
        <v>0</v>
      </c>
      <c r="CW171" s="394">
        <f t="shared" si="289"/>
        <v>0</v>
      </c>
      <c r="CX171" s="396">
        <f t="shared" si="238"/>
        <v>0</v>
      </c>
      <c r="CY171" s="396">
        <f t="shared" si="238"/>
        <v>0</v>
      </c>
      <c r="CZ171" s="397">
        <f t="shared" si="239"/>
        <v>0</v>
      </c>
      <c r="DA171" s="397">
        <f t="shared" si="239"/>
        <v>0</v>
      </c>
      <c r="DB171" s="397">
        <f t="shared" si="239"/>
        <v>0</v>
      </c>
      <c r="DC171" s="397">
        <f t="shared" si="240"/>
        <v>0</v>
      </c>
      <c r="DD171" s="397">
        <f t="shared" si="293"/>
        <v>0</v>
      </c>
      <c r="DE171" s="397">
        <f t="shared" si="293"/>
        <v>0</v>
      </c>
      <c r="DF171" s="397">
        <f t="shared" si="293"/>
        <v>0</v>
      </c>
      <c r="DG171" s="397">
        <f t="shared" si="293"/>
        <v>0</v>
      </c>
      <c r="DH171" s="397">
        <f t="shared" si="293"/>
        <v>0</v>
      </c>
      <c r="DI171" s="398">
        <f t="shared" si="241"/>
        <v>0</v>
      </c>
      <c r="DJ171" s="398">
        <f t="shared" si="241"/>
        <v>0</v>
      </c>
      <c r="DK171" s="399">
        <f t="shared" si="242"/>
        <v>0</v>
      </c>
      <c r="DL171" s="399">
        <f t="shared" si="242"/>
        <v>0</v>
      </c>
      <c r="DM171" s="399">
        <f t="shared" si="242"/>
        <v>0</v>
      </c>
      <c r="DN171" s="399">
        <f t="shared" si="242"/>
        <v>0</v>
      </c>
      <c r="DO171" s="399">
        <f t="shared" si="243"/>
        <v>-36</v>
      </c>
      <c r="DP171" s="399">
        <f t="shared" si="244"/>
        <v>0</v>
      </c>
      <c r="DQ171" s="399">
        <f t="shared" si="244"/>
        <v>0</v>
      </c>
      <c r="DR171" s="399">
        <f t="shared" si="244"/>
        <v>0</v>
      </c>
      <c r="DS171" s="399">
        <f t="shared" si="244"/>
        <v>0</v>
      </c>
      <c r="DT171" s="400">
        <f t="shared" si="245"/>
        <v>0</v>
      </c>
      <c r="DU171" s="400">
        <f t="shared" si="245"/>
        <v>0</v>
      </c>
      <c r="DV171" s="386">
        <f t="shared" si="294"/>
        <v>0</v>
      </c>
      <c r="DW171" s="386">
        <f t="shared" si="294"/>
        <v>0</v>
      </c>
      <c r="DX171" s="386">
        <f t="shared" si="294"/>
        <v>0</v>
      </c>
      <c r="DY171" s="386">
        <f t="shared" si="294"/>
        <v>0</v>
      </c>
      <c r="DZ171" s="386">
        <f t="shared" si="294"/>
        <v>0</v>
      </c>
      <c r="EA171" s="401">
        <f t="shared" si="246"/>
        <v>-310</v>
      </c>
      <c r="EB171" s="386">
        <f t="shared" si="247"/>
        <v>0</v>
      </c>
      <c r="EC171" s="386">
        <f t="shared" si="247"/>
        <v>0</v>
      </c>
      <c r="ED171" s="386">
        <f t="shared" si="247"/>
        <v>0</v>
      </c>
      <c r="EE171" s="385">
        <f t="shared" si="248"/>
        <v>0</v>
      </c>
      <c r="EF171" s="385">
        <f t="shared" si="248"/>
        <v>0</v>
      </c>
      <c r="EG171" s="402">
        <f t="shared" si="292"/>
        <v>0</v>
      </c>
      <c r="EH171" s="402">
        <f t="shared" si="292"/>
        <v>0</v>
      </c>
      <c r="EI171" s="402">
        <f t="shared" si="292"/>
        <v>0</v>
      </c>
      <c r="EJ171" s="402">
        <f t="shared" si="290"/>
        <v>0</v>
      </c>
      <c r="EK171" s="402">
        <f t="shared" si="290"/>
        <v>0</v>
      </c>
      <c r="EL171" s="402">
        <f t="shared" si="290"/>
        <v>0</v>
      </c>
      <c r="EM171" s="402">
        <f t="shared" si="249"/>
        <v>-9565.7854192375707</v>
      </c>
      <c r="EN171" s="402">
        <f t="shared" si="250"/>
        <v>0</v>
      </c>
      <c r="EO171" s="402">
        <f t="shared" si="250"/>
        <v>0</v>
      </c>
      <c r="EP171" s="402">
        <f t="shared" si="251"/>
        <v>0</v>
      </c>
      <c r="EQ171" s="402">
        <f t="shared" si="252"/>
        <v>0</v>
      </c>
      <c r="ER171" s="394">
        <f t="shared" si="286"/>
        <v>0</v>
      </c>
      <c r="ES171" s="394">
        <f t="shared" si="287"/>
        <v>0</v>
      </c>
      <c r="ET171" s="394">
        <f t="shared" si="288"/>
        <v>0</v>
      </c>
      <c r="EU171" s="394">
        <f t="shared" si="279"/>
        <v>0</v>
      </c>
      <c r="EV171" s="394">
        <f t="shared" si="279"/>
        <v>0</v>
      </c>
      <c r="EW171" s="394">
        <f t="shared" si="279"/>
        <v>0</v>
      </c>
      <c r="EX171" s="394">
        <f t="shared" si="279"/>
        <v>0</v>
      </c>
      <c r="EY171" s="403">
        <f t="shared" si="253"/>
        <v>-1042</v>
      </c>
      <c r="EZ171" s="394">
        <f t="shared" si="254"/>
        <v>0</v>
      </c>
      <c r="FA171" s="396">
        <f t="shared" si="255"/>
        <v>0</v>
      </c>
      <c r="FB171" s="396">
        <f t="shared" si="255"/>
        <v>0</v>
      </c>
      <c r="FC171" s="404">
        <f t="shared" si="276"/>
        <v>0</v>
      </c>
      <c r="FD171" s="404">
        <f t="shared" si="276"/>
        <v>0</v>
      </c>
      <c r="FE171" s="404">
        <f t="shared" si="276"/>
        <v>0</v>
      </c>
      <c r="FF171" s="404">
        <f t="shared" si="276"/>
        <v>0</v>
      </c>
      <c r="FG171" s="404">
        <f t="shared" si="276"/>
        <v>0</v>
      </c>
      <c r="FH171" s="404">
        <f t="shared" si="201"/>
        <v>0</v>
      </c>
      <c r="FI171" s="404">
        <f t="shared" si="201"/>
        <v>0</v>
      </c>
      <c r="FJ171" s="404">
        <f t="shared" si="201"/>
        <v>0</v>
      </c>
      <c r="FK171" s="392">
        <f t="shared" si="256"/>
        <v>-232</v>
      </c>
      <c r="FL171" s="384">
        <f t="shared" si="257"/>
        <v>0</v>
      </c>
      <c r="FM171" s="384">
        <f t="shared" si="257"/>
        <v>0</v>
      </c>
      <c r="FN171" s="405">
        <f t="shared" si="298"/>
        <v>0</v>
      </c>
      <c r="FO171" s="405">
        <f t="shared" si="298"/>
        <v>0</v>
      </c>
      <c r="FP171" s="405">
        <f t="shared" si="298"/>
        <v>278.29056629935576</v>
      </c>
      <c r="FQ171" s="405">
        <f t="shared" si="298"/>
        <v>0</v>
      </c>
      <c r="FR171" s="405">
        <f t="shared" si="298"/>
        <v>35.780215667060027</v>
      </c>
      <c r="FS171" s="405">
        <f t="shared" si="298"/>
        <v>308.10741268857248</v>
      </c>
      <c r="FT171" s="405">
        <f t="shared" si="296"/>
        <v>9507.3851479205132</v>
      </c>
      <c r="FU171" s="405">
        <f t="shared" si="296"/>
        <v>1035.6384645854598</v>
      </c>
      <c r="FV171" s="405">
        <f t="shared" si="296"/>
        <v>230.58361207660906</v>
      </c>
      <c r="FW171" s="397">
        <f t="shared" si="258"/>
        <v>11403.445419237574</v>
      </c>
      <c r="FX171" s="406">
        <f t="shared" si="259"/>
        <v>7.6600000000034925</v>
      </c>
      <c r="FY171" s="331">
        <f t="shared" si="260"/>
        <v>7.6600000000034925</v>
      </c>
      <c r="FZ171" s="382">
        <f t="shared" si="261"/>
        <v>-3.4923175462608924E-12</v>
      </c>
      <c r="GA171" s="331">
        <f t="shared" si="262"/>
        <v>0</v>
      </c>
      <c r="GB171" s="407">
        <f t="shared" si="263"/>
        <v>0</v>
      </c>
      <c r="GC171" s="407">
        <f t="shared" si="264"/>
        <v>0</v>
      </c>
      <c r="GD171" s="407">
        <f t="shared" si="265"/>
        <v>0</v>
      </c>
      <c r="GE171" s="407">
        <f t="shared" si="266"/>
        <v>0</v>
      </c>
      <c r="GF171" s="407">
        <f t="shared" si="267"/>
        <v>0</v>
      </c>
      <c r="GG171" s="407">
        <f t="shared" si="268"/>
        <v>0</v>
      </c>
      <c r="GH171" s="407">
        <f t="shared" si="269"/>
        <v>0</v>
      </c>
      <c r="GI171" s="407">
        <f t="shared" si="270"/>
        <v>0</v>
      </c>
      <c r="GJ171">
        <f t="shared" si="271"/>
        <v>0</v>
      </c>
      <c r="GK171" s="382">
        <f t="shared" si="272"/>
        <v>0</v>
      </c>
      <c r="GL171">
        <v>2</v>
      </c>
      <c r="GM171">
        <f t="shared" si="273"/>
        <v>70</v>
      </c>
      <c r="GN171">
        <f t="shared" si="273"/>
        <v>0</v>
      </c>
      <c r="GO171">
        <f t="shared" si="273"/>
        <v>0</v>
      </c>
      <c r="GP171">
        <f t="shared" si="273"/>
        <v>0</v>
      </c>
      <c r="GQ171">
        <f t="shared" si="273"/>
        <v>0</v>
      </c>
      <c r="GR171">
        <f t="shared" si="202"/>
        <v>0</v>
      </c>
      <c r="GS171">
        <f t="shared" si="202"/>
        <v>0</v>
      </c>
      <c r="GT171">
        <f t="shared" si="202"/>
        <v>0</v>
      </c>
      <c r="GU171">
        <f t="shared" si="202"/>
        <v>0</v>
      </c>
      <c r="GV171">
        <f t="shared" si="202"/>
        <v>11403.445419237574</v>
      </c>
    </row>
    <row r="172" spans="1:205" customFormat="1" x14ac:dyDescent="0.25">
      <c r="A172" s="378">
        <v>32009</v>
      </c>
      <c r="B172" s="32" t="s">
        <v>1306</v>
      </c>
      <c r="C172" t="s">
        <v>889</v>
      </c>
      <c r="D172">
        <v>2</v>
      </c>
      <c r="E172" s="379">
        <v>392</v>
      </c>
      <c r="F172" s="379">
        <v>5680</v>
      </c>
      <c r="G172" s="379">
        <v>260</v>
      </c>
      <c r="H172" s="379">
        <v>0</v>
      </c>
      <c r="I172" s="379">
        <v>155</v>
      </c>
      <c r="J172" s="379">
        <v>0</v>
      </c>
      <c r="K172" s="379">
        <v>0</v>
      </c>
      <c r="L172" s="379">
        <v>110</v>
      </c>
      <c r="M172" s="380">
        <v>34.923756828977517</v>
      </c>
      <c r="N172" s="381">
        <f t="shared" si="203"/>
        <v>6631.9237568289773</v>
      </c>
      <c r="O172" s="379">
        <v>355</v>
      </c>
      <c r="P172" s="379">
        <v>6017</v>
      </c>
      <c r="Q172" s="379">
        <v>366</v>
      </c>
      <c r="R172" s="379">
        <v>0</v>
      </c>
      <c r="S172" s="379">
        <v>55</v>
      </c>
      <c r="T172" s="379">
        <v>0</v>
      </c>
      <c r="U172" s="379">
        <v>0</v>
      </c>
      <c r="V172" s="379">
        <v>60</v>
      </c>
      <c r="W172" s="480">
        <f>(VLOOKUP(A172,'[1]floresta plant'!$A$4:$F$573,6,0))*1000</f>
        <v>16797.742334867657</v>
      </c>
      <c r="X172" s="24">
        <f t="shared" si="204"/>
        <v>23650.742334867657</v>
      </c>
      <c r="Y172" s="53">
        <f t="shared" si="280"/>
        <v>106</v>
      </c>
      <c r="Z172" s="53">
        <f t="shared" si="281"/>
        <v>0</v>
      </c>
      <c r="AA172" s="53">
        <f t="shared" si="282"/>
        <v>-100</v>
      </c>
      <c r="AB172" s="53">
        <f t="shared" si="277"/>
        <v>0</v>
      </c>
      <c r="AC172" s="53">
        <f t="shared" si="277"/>
        <v>0</v>
      </c>
      <c r="AD172" s="53">
        <f t="shared" si="277"/>
        <v>-50</v>
      </c>
      <c r="AE172" s="53">
        <f t="shared" si="277"/>
        <v>16762.818578038678</v>
      </c>
      <c r="AF172" s="53">
        <f t="shared" si="205"/>
        <v>337</v>
      </c>
      <c r="AG172" s="53">
        <f t="shared" si="206"/>
        <v>-37</v>
      </c>
      <c r="AH172" s="53">
        <f t="shared" si="207"/>
        <v>-16966.728578038677</v>
      </c>
      <c r="AI172" s="53">
        <f t="shared" si="274"/>
        <v>17018.818578038678</v>
      </c>
      <c r="AJ172" s="469">
        <v>0</v>
      </c>
      <c r="AK172" s="469">
        <v>0</v>
      </c>
      <c r="AL172" s="469">
        <v>52.089999999999996</v>
      </c>
      <c r="AM172" s="470">
        <f t="shared" si="208"/>
        <v>52.089999999999996</v>
      </c>
      <c r="AN172" s="53">
        <f t="shared" si="209"/>
        <v>-16966.728578038677</v>
      </c>
      <c r="AO172" s="382">
        <f t="shared" si="210"/>
        <v>2</v>
      </c>
      <c r="AP172">
        <v>2</v>
      </c>
      <c r="AQ172" s="383">
        <f t="shared" si="211"/>
        <v>17205.818578038678</v>
      </c>
      <c r="AR172" s="383">
        <f t="shared" si="212"/>
        <v>-187</v>
      </c>
      <c r="AS172" s="383">
        <f t="shared" si="213"/>
        <v>106</v>
      </c>
      <c r="AT172" s="383">
        <f t="shared" si="214"/>
        <v>187</v>
      </c>
      <c r="AU172" s="383">
        <f t="shared" si="215"/>
        <v>16966.728578038677</v>
      </c>
      <c r="AV172" s="383">
        <f t="shared" si="216"/>
        <v>1</v>
      </c>
      <c r="AW172" s="383">
        <f t="shared" si="217"/>
        <v>1</v>
      </c>
      <c r="AX172" s="383">
        <f t="shared" si="218"/>
        <v>1</v>
      </c>
      <c r="AY172" s="383">
        <f t="shared" si="219"/>
        <v>53</v>
      </c>
      <c r="AZ172">
        <f t="shared" si="220"/>
        <v>53</v>
      </c>
      <c r="BA172">
        <f t="shared" si="221"/>
        <v>0</v>
      </c>
      <c r="BB172" s="383">
        <f t="shared" si="222"/>
        <v>0</v>
      </c>
      <c r="BC172" s="384">
        <f t="shared" si="297"/>
        <v>106</v>
      </c>
      <c r="BD172" s="384">
        <f t="shared" si="297"/>
        <v>0</v>
      </c>
      <c r="BE172" s="384">
        <f t="shared" si="297"/>
        <v>0.53475935828877008</v>
      </c>
      <c r="BF172" s="384">
        <f t="shared" si="297"/>
        <v>0</v>
      </c>
      <c r="BG172" s="384">
        <f t="shared" si="297"/>
        <v>0</v>
      </c>
      <c r="BH172" s="384">
        <f t="shared" si="297"/>
        <v>0.26737967914438504</v>
      </c>
      <c r="BI172" s="384">
        <f t="shared" si="295"/>
        <v>16762.818578038678</v>
      </c>
      <c r="BJ172" s="384">
        <f t="shared" si="295"/>
        <v>337</v>
      </c>
      <c r="BK172" s="384">
        <f t="shared" si="295"/>
        <v>0.19786096256684493</v>
      </c>
      <c r="BL172" s="474">
        <f t="shared" si="223"/>
        <v>134</v>
      </c>
      <c r="BM172" s="409">
        <f t="shared" si="224"/>
        <v>-16913.728578038677</v>
      </c>
      <c r="BN172" s="473">
        <f t="shared" si="225"/>
        <v>17099.818578038678</v>
      </c>
      <c r="BO172" s="387">
        <f t="shared" si="226"/>
        <v>7.8363404493715736E-3</v>
      </c>
      <c r="BP172" s="387">
        <f t="shared" si="227"/>
        <v>0.98911742840131678</v>
      </c>
      <c r="BQ172" s="388">
        <f t="shared" si="228"/>
        <v>3.0462311493116481E-3</v>
      </c>
      <c r="BR172" s="389">
        <f t="shared" si="229"/>
        <v>0</v>
      </c>
      <c r="BS172" s="390">
        <f t="shared" si="230"/>
        <v>106</v>
      </c>
      <c r="BT172" s="391">
        <f t="shared" si="275"/>
        <v>0</v>
      </c>
      <c r="BU172" s="391">
        <f t="shared" si="275"/>
        <v>28.342245989304814</v>
      </c>
      <c r="BV172" s="391">
        <f t="shared" si="275"/>
        <v>0</v>
      </c>
      <c r="BW172" s="391">
        <f t="shared" si="275"/>
        <v>0</v>
      </c>
      <c r="BX172" s="391">
        <f t="shared" si="275"/>
        <v>14.171122994652407</v>
      </c>
      <c r="BY172" s="391">
        <f t="shared" si="200"/>
        <v>0</v>
      </c>
      <c r="BZ172" s="391">
        <f t="shared" si="200"/>
        <v>0</v>
      </c>
      <c r="CA172" s="391">
        <f t="shared" si="200"/>
        <v>10.486631016042782</v>
      </c>
      <c r="CB172" s="391">
        <f t="shared" si="231"/>
        <v>53</v>
      </c>
      <c r="CC172" s="391">
        <f t="shared" si="231"/>
        <v>0</v>
      </c>
      <c r="CD172" s="392">
        <f t="shared" si="232"/>
        <v>0</v>
      </c>
      <c r="CE172" s="393">
        <f t="shared" si="233"/>
        <v>0</v>
      </c>
      <c r="CF172" s="392">
        <f t="shared" si="283"/>
        <v>0</v>
      </c>
      <c r="CG172" s="392">
        <f t="shared" si="284"/>
        <v>0</v>
      </c>
      <c r="CH172" s="392">
        <f t="shared" si="285"/>
        <v>0</v>
      </c>
      <c r="CI172" s="392">
        <f t="shared" si="278"/>
        <v>0</v>
      </c>
      <c r="CJ172" s="392">
        <f t="shared" si="278"/>
        <v>0</v>
      </c>
      <c r="CK172" s="392">
        <f t="shared" si="278"/>
        <v>0</v>
      </c>
      <c r="CL172" s="392">
        <f t="shared" si="278"/>
        <v>0</v>
      </c>
      <c r="CM172" s="392">
        <f t="shared" si="234"/>
        <v>0</v>
      </c>
      <c r="CN172" s="392">
        <f t="shared" si="235"/>
        <v>0</v>
      </c>
      <c r="CO172" s="394">
        <f t="shared" si="236"/>
        <v>0</v>
      </c>
      <c r="CP172" s="394">
        <f t="shared" si="236"/>
        <v>0</v>
      </c>
      <c r="CQ172" s="395">
        <f t="shared" si="237"/>
        <v>-100</v>
      </c>
      <c r="CR172" s="394">
        <f t="shared" si="291"/>
        <v>0</v>
      </c>
      <c r="CS172" s="394">
        <f t="shared" si="291"/>
        <v>0</v>
      </c>
      <c r="CT172" s="394">
        <f t="shared" si="291"/>
        <v>0</v>
      </c>
      <c r="CU172" s="394">
        <f t="shared" si="289"/>
        <v>0</v>
      </c>
      <c r="CV172" s="394">
        <f t="shared" si="289"/>
        <v>0</v>
      </c>
      <c r="CW172" s="394">
        <f t="shared" si="289"/>
        <v>0</v>
      </c>
      <c r="CX172" s="396">
        <f t="shared" si="238"/>
        <v>0</v>
      </c>
      <c r="CY172" s="396">
        <f t="shared" si="238"/>
        <v>0</v>
      </c>
      <c r="CZ172" s="397">
        <f t="shared" si="239"/>
        <v>0</v>
      </c>
      <c r="DA172" s="397">
        <f t="shared" si="239"/>
        <v>0</v>
      </c>
      <c r="DB172" s="397">
        <f t="shared" si="239"/>
        <v>0</v>
      </c>
      <c r="DC172" s="397">
        <f t="shared" si="240"/>
        <v>0</v>
      </c>
      <c r="DD172" s="397">
        <f t="shared" si="293"/>
        <v>0</v>
      </c>
      <c r="DE172" s="397">
        <f t="shared" si="293"/>
        <v>0</v>
      </c>
      <c r="DF172" s="397">
        <f t="shared" si="293"/>
        <v>0</v>
      </c>
      <c r="DG172" s="397">
        <f t="shared" si="293"/>
        <v>0</v>
      </c>
      <c r="DH172" s="397">
        <f t="shared" si="293"/>
        <v>0</v>
      </c>
      <c r="DI172" s="398">
        <f t="shared" si="241"/>
        <v>0</v>
      </c>
      <c r="DJ172" s="398">
        <f t="shared" si="241"/>
        <v>0</v>
      </c>
      <c r="DK172" s="399">
        <f t="shared" si="242"/>
        <v>0</v>
      </c>
      <c r="DL172" s="399">
        <f t="shared" si="242"/>
        <v>0</v>
      </c>
      <c r="DM172" s="399">
        <f t="shared" si="242"/>
        <v>0</v>
      </c>
      <c r="DN172" s="399">
        <f t="shared" si="242"/>
        <v>0</v>
      </c>
      <c r="DO172" s="399">
        <f t="shared" si="243"/>
        <v>0</v>
      </c>
      <c r="DP172" s="399">
        <f t="shared" si="244"/>
        <v>0</v>
      </c>
      <c r="DQ172" s="399">
        <f t="shared" si="244"/>
        <v>0</v>
      </c>
      <c r="DR172" s="399">
        <f t="shared" si="244"/>
        <v>0</v>
      </c>
      <c r="DS172" s="399">
        <f t="shared" si="244"/>
        <v>0</v>
      </c>
      <c r="DT172" s="400">
        <f t="shared" si="245"/>
        <v>0</v>
      </c>
      <c r="DU172" s="400">
        <f t="shared" si="245"/>
        <v>0</v>
      </c>
      <c r="DV172" s="386">
        <f t="shared" si="294"/>
        <v>0</v>
      </c>
      <c r="DW172" s="386">
        <f t="shared" si="294"/>
        <v>0</v>
      </c>
      <c r="DX172" s="386">
        <f t="shared" si="294"/>
        <v>0</v>
      </c>
      <c r="DY172" s="386">
        <f t="shared" si="294"/>
        <v>0</v>
      </c>
      <c r="DZ172" s="386">
        <f t="shared" si="294"/>
        <v>0</v>
      </c>
      <c r="EA172" s="401">
        <f t="shared" si="246"/>
        <v>-50</v>
      </c>
      <c r="EB172" s="386">
        <f t="shared" si="247"/>
        <v>0</v>
      </c>
      <c r="EC172" s="386">
        <f t="shared" si="247"/>
        <v>0</v>
      </c>
      <c r="ED172" s="386">
        <f t="shared" si="247"/>
        <v>0</v>
      </c>
      <c r="EE172" s="385">
        <f t="shared" si="248"/>
        <v>0</v>
      </c>
      <c r="EF172" s="385">
        <f t="shared" si="248"/>
        <v>0</v>
      </c>
      <c r="EG172" s="402">
        <f t="shared" si="292"/>
        <v>0</v>
      </c>
      <c r="EH172" s="402">
        <f t="shared" si="292"/>
        <v>0</v>
      </c>
      <c r="EI172" s="402">
        <f t="shared" si="292"/>
        <v>70.245536507252297</v>
      </c>
      <c r="EJ172" s="402">
        <f t="shared" si="290"/>
        <v>0</v>
      </c>
      <c r="EK172" s="402">
        <f t="shared" si="290"/>
        <v>0</v>
      </c>
      <c r="EL172" s="402">
        <f t="shared" si="290"/>
        <v>35.122768253626148</v>
      </c>
      <c r="EM172" s="402">
        <f t="shared" si="249"/>
        <v>16762.818578038678</v>
      </c>
      <c r="EN172" s="402">
        <f t="shared" si="250"/>
        <v>0</v>
      </c>
      <c r="EO172" s="402">
        <f t="shared" si="250"/>
        <v>25.990848507683346</v>
      </c>
      <c r="EP172" s="402">
        <f t="shared" si="251"/>
        <v>16580.396004667433</v>
      </c>
      <c r="EQ172" s="402">
        <f t="shared" si="252"/>
        <v>51.063420102681405</v>
      </c>
      <c r="ER172" s="394">
        <f t="shared" si="286"/>
        <v>0</v>
      </c>
      <c r="ES172" s="394">
        <f t="shared" si="287"/>
        <v>0</v>
      </c>
      <c r="ET172" s="394">
        <f t="shared" si="288"/>
        <v>1.4122175034428988</v>
      </c>
      <c r="EU172" s="394">
        <f t="shared" si="279"/>
        <v>0</v>
      </c>
      <c r="EV172" s="394">
        <f t="shared" si="279"/>
        <v>0</v>
      </c>
      <c r="EW172" s="394">
        <f t="shared" si="279"/>
        <v>0.70610875172144938</v>
      </c>
      <c r="EX172" s="394">
        <f t="shared" si="279"/>
        <v>0</v>
      </c>
      <c r="EY172" s="403">
        <f t="shared" si="253"/>
        <v>337</v>
      </c>
      <c r="EZ172" s="394">
        <f t="shared" si="254"/>
        <v>0.52252047627387255</v>
      </c>
      <c r="FA172" s="396">
        <f t="shared" si="255"/>
        <v>333.33257337124377</v>
      </c>
      <c r="FB172" s="396">
        <f t="shared" si="255"/>
        <v>1.0265798973180253</v>
      </c>
      <c r="FC172" s="404">
        <f t="shared" si="276"/>
        <v>0</v>
      </c>
      <c r="FD172" s="404">
        <f t="shared" si="276"/>
        <v>0</v>
      </c>
      <c r="FE172" s="404">
        <f t="shared" si="276"/>
        <v>0</v>
      </c>
      <c r="FF172" s="404">
        <f t="shared" si="276"/>
        <v>0</v>
      </c>
      <c r="FG172" s="404">
        <f t="shared" si="276"/>
        <v>0</v>
      </c>
      <c r="FH172" s="404">
        <f t="shared" si="201"/>
        <v>0</v>
      </c>
      <c r="FI172" s="404">
        <f t="shared" si="201"/>
        <v>0</v>
      </c>
      <c r="FJ172" s="404">
        <f t="shared" si="201"/>
        <v>0</v>
      </c>
      <c r="FK172" s="392">
        <f t="shared" si="256"/>
        <v>-37</v>
      </c>
      <c r="FL172" s="384">
        <f t="shared" si="257"/>
        <v>0</v>
      </c>
      <c r="FM172" s="384">
        <f t="shared" si="257"/>
        <v>0</v>
      </c>
      <c r="FN172" s="405">
        <f t="shared" si="298"/>
        <v>0</v>
      </c>
      <c r="FO172" s="405">
        <f t="shared" si="298"/>
        <v>0</v>
      </c>
      <c r="FP172" s="405">
        <f t="shared" si="298"/>
        <v>0</v>
      </c>
      <c r="FQ172" s="405">
        <f t="shared" si="298"/>
        <v>0</v>
      </c>
      <c r="FR172" s="405">
        <f t="shared" si="298"/>
        <v>0</v>
      </c>
      <c r="FS172" s="405">
        <f t="shared" si="298"/>
        <v>0</v>
      </c>
      <c r="FT172" s="405">
        <f t="shared" si="296"/>
        <v>0</v>
      </c>
      <c r="FU172" s="405">
        <f t="shared" si="296"/>
        <v>0</v>
      </c>
      <c r="FV172" s="405">
        <f t="shared" si="296"/>
        <v>0</v>
      </c>
      <c r="FW172" s="397">
        <f t="shared" si="258"/>
        <v>-16966.728578038677</v>
      </c>
      <c r="FX172" s="406">
        <f t="shared" si="259"/>
        <v>0</v>
      </c>
      <c r="FY172" s="331">
        <f t="shared" si="260"/>
        <v>1.0265798973180253</v>
      </c>
      <c r="FZ172" s="382">
        <f t="shared" si="261"/>
        <v>51.063420102681974</v>
      </c>
      <c r="GA172" s="331">
        <f t="shared" si="262"/>
        <v>0</v>
      </c>
      <c r="GB172" s="407">
        <f t="shared" si="263"/>
        <v>0</v>
      </c>
      <c r="GC172" s="407">
        <f t="shared" si="264"/>
        <v>0</v>
      </c>
      <c r="GD172" s="407">
        <f t="shared" si="265"/>
        <v>0</v>
      </c>
      <c r="GE172" s="407">
        <f t="shared" si="266"/>
        <v>0</v>
      </c>
      <c r="GF172" s="407">
        <f t="shared" si="267"/>
        <v>0</v>
      </c>
      <c r="GG172" s="407">
        <f t="shared" si="268"/>
        <v>8.1001871876651421E-13</v>
      </c>
      <c r="GH172" s="407">
        <f t="shared" si="269"/>
        <v>-2.3980817331903381E-14</v>
      </c>
      <c r="GI172" s="407">
        <f t="shared" si="270"/>
        <v>0</v>
      </c>
      <c r="GJ172">
        <f t="shared" si="271"/>
        <v>0</v>
      </c>
      <c r="GK172" s="382">
        <f t="shared" si="272"/>
        <v>7.8603790143461083E-13</v>
      </c>
      <c r="GL172">
        <v>2</v>
      </c>
      <c r="GM172">
        <f t="shared" si="273"/>
        <v>106</v>
      </c>
      <c r="GN172">
        <f t="shared" si="273"/>
        <v>0</v>
      </c>
      <c r="GO172">
        <f t="shared" si="273"/>
        <v>0</v>
      </c>
      <c r="GP172">
        <f t="shared" si="273"/>
        <v>0</v>
      </c>
      <c r="GQ172">
        <f t="shared" si="273"/>
        <v>0</v>
      </c>
      <c r="GR172">
        <f t="shared" si="202"/>
        <v>0</v>
      </c>
      <c r="GS172">
        <f t="shared" si="202"/>
        <v>16762.818578038678</v>
      </c>
      <c r="GT172">
        <f t="shared" si="202"/>
        <v>337</v>
      </c>
      <c r="GU172">
        <f t="shared" si="202"/>
        <v>0</v>
      </c>
      <c r="GV172">
        <f t="shared" si="202"/>
        <v>0</v>
      </c>
    </row>
    <row r="173" spans="1:205" customFormat="1" x14ac:dyDescent="0.25">
      <c r="A173" s="378">
        <v>32010</v>
      </c>
      <c r="B173" s="32" t="s">
        <v>1307</v>
      </c>
      <c r="C173" t="s">
        <v>889</v>
      </c>
      <c r="D173">
        <v>2</v>
      </c>
      <c r="E173" s="379">
        <v>1143</v>
      </c>
      <c r="F173" s="379">
        <v>24596</v>
      </c>
      <c r="G173" s="379">
        <v>285</v>
      </c>
      <c r="H173" s="379">
        <v>0</v>
      </c>
      <c r="I173" s="379">
        <v>420</v>
      </c>
      <c r="J173" s="379">
        <v>0</v>
      </c>
      <c r="K173" s="379">
        <v>70</v>
      </c>
      <c r="L173" s="379">
        <v>280</v>
      </c>
      <c r="M173" s="380">
        <v>778.96557153760716</v>
      </c>
      <c r="N173" s="381">
        <f t="shared" si="203"/>
        <v>27572.965571537607</v>
      </c>
      <c r="O173" s="379">
        <v>889</v>
      </c>
      <c r="P173" s="379">
        <v>24788</v>
      </c>
      <c r="Q173" s="379">
        <v>415</v>
      </c>
      <c r="R173" s="379">
        <v>0</v>
      </c>
      <c r="S173" s="379">
        <v>438</v>
      </c>
      <c r="T173" s="379">
        <v>0</v>
      </c>
      <c r="U173" s="379">
        <v>65</v>
      </c>
      <c r="V173" s="379">
        <v>265</v>
      </c>
      <c r="W173" s="480">
        <f>(VLOOKUP(A173,'[1]floresta plant'!$A$4:$F$573,6,0))*1000</f>
        <v>154.38065406355659</v>
      </c>
      <c r="X173" s="24">
        <f t="shared" si="204"/>
        <v>27014.380654063556</v>
      </c>
      <c r="Y173" s="53">
        <f t="shared" si="280"/>
        <v>130</v>
      </c>
      <c r="Z173" s="53">
        <f t="shared" si="281"/>
        <v>0</v>
      </c>
      <c r="AA173" s="53">
        <f t="shared" si="282"/>
        <v>18</v>
      </c>
      <c r="AB173" s="53">
        <f t="shared" si="277"/>
        <v>0</v>
      </c>
      <c r="AC173" s="53">
        <f t="shared" si="277"/>
        <v>-5</v>
      </c>
      <c r="AD173" s="53">
        <f t="shared" si="277"/>
        <v>-15</v>
      </c>
      <c r="AE173" s="53">
        <f t="shared" si="277"/>
        <v>-624.5849174740506</v>
      </c>
      <c r="AF173" s="53">
        <f t="shared" si="205"/>
        <v>192</v>
      </c>
      <c r="AG173" s="53">
        <f t="shared" si="206"/>
        <v>-254</v>
      </c>
      <c r="AH173" s="53">
        <f t="shared" si="207"/>
        <v>630.51491747405066</v>
      </c>
      <c r="AI173" s="53">
        <f t="shared" si="274"/>
        <v>-558.5849174740506</v>
      </c>
      <c r="AJ173" s="469">
        <v>0</v>
      </c>
      <c r="AK173" s="469">
        <v>0</v>
      </c>
      <c r="AL173" s="469">
        <v>71.930000000000007</v>
      </c>
      <c r="AM173" s="470">
        <f t="shared" si="208"/>
        <v>71.930000000000007</v>
      </c>
      <c r="AN173" s="53">
        <f t="shared" si="209"/>
        <v>630.51491747405066</v>
      </c>
      <c r="AO173" s="382">
        <f t="shared" si="210"/>
        <v>3</v>
      </c>
      <c r="AP173">
        <v>2</v>
      </c>
      <c r="AQ173" s="383">
        <f t="shared" si="211"/>
        <v>340</v>
      </c>
      <c r="AR173" s="383">
        <f t="shared" si="212"/>
        <v>-898.5849174740506</v>
      </c>
      <c r="AS173" s="383">
        <f t="shared" si="213"/>
        <v>130</v>
      </c>
      <c r="AT173" s="383">
        <f t="shared" si="214"/>
        <v>898.5849174740506</v>
      </c>
      <c r="AU173" s="383">
        <f t="shared" si="215"/>
        <v>0</v>
      </c>
      <c r="AV173" s="383">
        <f t="shared" si="216"/>
        <v>1</v>
      </c>
      <c r="AW173" s="383">
        <f t="shared" si="217"/>
        <v>0</v>
      </c>
      <c r="AX173" s="383">
        <f t="shared" si="218"/>
        <v>1</v>
      </c>
      <c r="AY173" s="383">
        <f t="shared" si="219"/>
        <v>130</v>
      </c>
      <c r="AZ173">
        <f t="shared" si="220"/>
        <v>0</v>
      </c>
      <c r="BA173">
        <f t="shared" si="221"/>
        <v>0</v>
      </c>
      <c r="BB173" s="383">
        <f t="shared" si="222"/>
        <v>0</v>
      </c>
      <c r="BC173" s="384">
        <f t="shared" si="297"/>
        <v>130</v>
      </c>
      <c r="BD173" s="384">
        <f t="shared" si="297"/>
        <v>0</v>
      </c>
      <c r="BE173" s="384">
        <f t="shared" si="297"/>
        <v>18</v>
      </c>
      <c r="BF173" s="384">
        <f t="shared" si="297"/>
        <v>0</v>
      </c>
      <c r="BG173" s="384">
        <f t="shared" si="297"/>
        <v>5.5643043887884866E-3</v>
      </c>
      <c r="BH173" s="384">
        <f t="shared" si="297"/>
        <v>1.669291316636546E-2</v>
      </c>
      <c r="BI173" s="384">
        <f t="shared" si="295"/>
        <v>0.69507611949439096</v>
      </c>
      <c r="BJ173" s="384">
        <f t="shared" si="295"/>
        <v>192</v>
      </c>
      <c r="BK173" s="384">
        <f t="shared" si="295"/>
        <v>0.28266666295045512</v>
      </c>
      <c r="BL173" s="474">
        <f t="shared" si="223"/>
        <v>768.5849174740506</v>
      </c>
      <c r="BM173" s="409">
        <f t="shared" si="224"/>
        <v>630.51491747405066</v>
      </c>
      <c r="BN173" s="473">
        <f t="shared" si="225"/>
        <v>210</v>
      </c>
      <c r="BO173" s="387">
        <f t="shared" si="226"/>
        <v>1</v>
      </c>
      <c r="BP173" s="387">
        <f t="shared" si="227"/>
        <v>0</v>
      </c>
      <c r="BQ173" s="388">
        <f t="shared" si="228"/>
        <v>0</v>
      </c>
      <c r="BR173" s="389">
        <f t="shared" si="229"/>
        <v>558.5849174740506</v>
      </c>
      <c r="BS173" s="390">
        <f t="shared" si="230"/>
        <v>130</v>
      </c>
      <c r="BT173" s="391">
        <f t="shared" si="275"/>
        <v>0</v>
      </c>
      <c r="BU173" s="391">
        <f t="shared" si="275"/>
        <v>0</v>
      </c>
      <c r="BV173" s="391">
        <f t="shared" si="275"/>
        <v>0</v>
      </c>
      <c r="BW173" s="391">
        <f t="shared" si="275"/>
        <v>0.72335957054250322</v>
      </c>
      <c r="BX173" s="391">
        <f t="shared" si="275"/>
        <v>2.17007871162751</v>
      </c>
      <c r="BY173" s="391">
        <f t="shared" si="200"/>
        <v>90.359895534270819</v>
      </c>
      <c r="BZ173" s="391">
        <f t="shared" si="200"/>
        <v>0</v>
      </c>
      <c r="CA173" s="391">
        <f t="shared" si="200"/>
        <v>36.746666183559164</v>
      </c>
      <c r="CB173" s="391">
        <f t="shared" si="231"/>
        <v>0</v>
      </c>
      <c r="CC173" s="391">
        <f t="shared" si="231"/>
        <v>0</v>
      </c>
      <c r="CD173" s="392">
        <f t="shared" si="232"/>
        <v>0</v>
      </c>
      <c r="CE173" s="393">
        <f t="shared" si="233"/>
        <v>0</v>
      </c>
      <c r="CF173" s="392">
        <f t="shared" si="283"/>
        <v>0</v>
      </c>
      <c r="CG173" s="392">
        <f t="shared" si="284"/>
        <v>0</v>
      </c>
      <c r="CH173" s="392">
        <f t="shared" si="285"/>
        <v>0</v>
      </c>
      <c r="CI173" s="392">
        <f t="shared" si="278"/>
        <v>0</v>
      </c>
      <c r="CJ173" s="392">
        <f t="shared" si="278"/>
        <v>0</v>
      </c>
      <c r="CK173" s="392">
        <f t="shared" si="278"/>
        <v>0</v>
      </c>
      <c r="CL173" s="392">
        <f t="shared" si="278"/>
        <v>0</v>
      </c>
      <c r="CM173" s="392">
        <f t="shared" si="234"/>
        <v>0</v>
      </c>
      <c r="CN173" s="392">
        <f t="shared" si="235"/>
        <v>0</v>
      </c>
      <c r="CO173" s="394">
        <f t="shared" si="236"/>
        <v>0</v>
      </c>
      <c r="CP173" s="394">
        <f t="shared" si="236"/>
        <v>0</v>
      </c>
      <c r="CQ173" s="395">
        <f t="shared" si="237"/>
        <v>18</v>
      </c>
      <c r="CR173" s="394">
        <f t="shared" si="291"/>
        <v>0</v>
      </c>
      <c r="CS173" s="394">
        <f t="shared" si="291"/>
        <v>0.10015747899819276</v>
      </c>
      <c r="CT173" s="394">
        <f t="shared" si="291"/>
        <v>0.30047243699457826</v>
      </c>
      <c r="CU173" s="394">
        <f t="shared" si="289"/>
        <v>12.511370150899037</v>
      </c>
      <c r="CV173" s="394">
        <f t="shared" si="289"/>
        <v>0</v>
      </c>
      <c r="CW173" s="394">
        <f t="shared" si="289"/>
        <v>5.0879999331081924</v>
      </c>
      <c r="CX173" s="396">
        <f t="shared" si="238"/>
        <v>0</v>
      </c>
      <c r="CY173" s="396">
        <f t="shared" si="238"/>
        <v>0</v>
      </c>
      <c r="CZ173" s="397">
        <f t="shared" si="239"/>
        <v>0</v>
      </c>
      <c r="DA173" s="397">
        <f t="shared" si="239"/>
        <v>0</v>
      </c>
      <c r="DB173" s="397">
        <f t="shared" si="239"/>
        <v>0</v>
      </c>
      <c r="DC173" s="397">
        <f t="shared" si="240"/>
        <v>0</v>
      </c>
      <c r="DD173" s="397">
        <f t="shared" si="293"/>
        <v>0</v>
      </c>
      <c r="DE173" s="397">
        <f t="shared" si="293"/>
        <v>0</v>
      </c>
      <c r="DF173" s="397">
        <f t="shared" si="293"/>
        <v>0</v>
      </c>
      <c r="DG173" s="397">
        <f t="shared" si="293"/>
        <v>0</v>
      </c>
      <c r="DH173" s="397">
        <f t="shared" si="293"/>
        <v>0</v>
      </c>
      <c r="DI173" s="398">
        <f t="shared" si="241"/>
        <v>0</v>
      </c>
      <c r="DJ173" s="398">
        <f t="shared" si="241"/>
        <v>0</v>
      </c>
      <c r="DK173" s="399">
        <f t="shared" si="242"/>
        <v>0</v>
      </c>
      <c r="DL173" s="399">
        <f t="shared" si="242"/>
        <v>0</v>
      </c>
      <c r="DM173" s="399">
        <f t="shared" si="242"/>
        <v>0</v>
      </c>
      <c r="DN173" s="399">
        <f t="shared" si="242"/>
        <v>0</v>
      </c>
      <c r="DO173" s="399">
        <f t="shared" si="243"/>
        <v>-5</v>
      </c>
      <c r="DP173" s="399">
        <f t="shared" si="244"/>
        <v>0</v>
      </c>
      <c r="DQ173" s="399">
        <f t="shared" si="244"/>
        <v>0</v>
      </c>
      <c r="DR173" s="399">
        <f t="shared" si="244"/>
        <v>0</v>
      </c>
      <c r="DS173" s="399">
        <f t="shared" si="244"/>
        <v>0</v>
      </c>
      <c r="DT173" s="400">
        <f t="shared" si="245"/>
        <v>0</v>
      </c>
      <c r="DU173" s="400">
        <f t="shared" si="245"/>
        <v>0</v>
      </c>
      <c r="DV173" s="386">
        <f t="shared" si="294"/>
        <v>0</v>
      </c>
      <c r="DW173" s="386">
        <f t="shared" si="294"/>
        <v>0</v>
      </c>
      <c r="DX173" s="386">
        <f t="shared" si="294"/>
        <v>0</v>
      </c>
      <c r="DY173" s="386">
        <f t="shared" si="294"/>
        <v>0</v>
      </c>
      <c r="DZ173" s="386">
        <f t="shared" si="294"/>
        <v>0</v>
      </c>
      <c r="EA173" s="401">
        <f t="shared" si="246"/>
        <v>-15</v>
      </c>
      <c r="EB173" s="386">
        <f t="shared" si="247"/>
        <v>0</v>
      </c>
      <c r="EC173" s="386">
        <f t="shared" si="247"/>
        <v>0</v>
      </c>
      <c r="ED173" s="386">
        <f t="shared" si="247"/>
        <v>0</v>
      </c>
      <c r="EE173" s="385">
        <f t="shared" si="248"/>
        <v>0</v>
      </c>
      <c r="EF173" s="385">
        <f t="shared" si="248"/>
        <v>0</v>
      </c>
      <c r="EG173" s="402">
        <f t="shared" si="292"/>
        <v>0</v>
      </c>
      <c r="EH173" s="402">
        <f t="shared" si="292"/>
        <v>0</v>
      </c>
      <c r="EI173" s="402">
        <f t="shared" si="292"/>
        <v>0</v>
      </c>
      <c r="EJ173" s="402">
        <f t="shared" si="290"/>
        <v>0</v>
      </c>
      <c r="EK173" s="402">
        <f t="shared" si="290"/>
        <v>0</v>
      </c>
      <c r="EL173" s="402">
        <f t="shared" si="290"/>
        <v>0</v>
      </c>
      <c r="EM173" s="402">
        <f t="shared" si="249"/>
        <v>-624.5849174740506</v>
      </c>
      <c r="EN173" s="402">
        <f t="shared" si="250"/>
        <v>0</v>
      </c>
      <c r="EO173" s="402">
        <f t="shared" si="250"/>
        <v>0</v>
      </c>
      <c r="EP173" s="402">
        <f t="shared" si="251"/>
        <v>0</v>
      </c>
      <c r="EQ173" s="402">
        <f t="shared" si="252"/>
        <v>0</v>
      </c>
      <c r="ER173" s="394">
        <f t="shared" si="286"/>
        <v>0</v>
      </c>
      <c r="ES173" s="394">
        <f t="shared" si="287"/>
        <v>0</v>
      </c>
      <c r="ET173" s="394">
        <f t="shared" si="288"/>
        <v>0</v>
      </c>
      <c r="EU173" s="394">
        <f t="shared" si="279"/>
        <v>0</v>
      </c>
      <c r="EV173" s="394">
        <f t="shared" si="279"/>
        <v>1.0683464426473894</v>
      </c>
      <c r="EW173" s="394">
        <f t="shared" si="279"/>
        <v>3.2050393279421683</v>
      </c>
      <c r="EX173" s="394">
        <f t="shared" si="279"/>
        <v>133.45461494292306</v>
      </c>
      <c r="EY173" s="403">
        <f t="shared" si="253"/>
        <v>192</v>
      </c>
      <c r="EZ173" s="394">
        <f t="shared" si="254"/>
        <v>54.271999286487386</v>
      </c>
      <c r="FA173" s="396">
        <f t="shared" si="255"/>
        <v>0</v>
      </c>
      <c r="FB173" s="396">
        <f t="shared" si="255"/>
        <v>0</v>
      </c>
      <c r="FC173" s="404">
        <f t="shared" si="276"/>
        <v>0</v>
      </c>
      <c r="FD173" s="404">
        <f t="shared" si="276"/>
        <v>0</v>
      </c>
      <c r="FE173" s="404">
        <f t="shared" si="276"/>
        <v>0</v>
      </c>
      <c r="FF173" s="404">
        <f t="shared" si="276"/>
        <v>0</v>
      </c>
      <c r="FG173" s="404">
        <f t="shared" si="276"/>
        <v>0</v>
      </c>
      <c r="FH173" s="404">
        <f t="shared" si="201"/>
        <v>0</v>
      </c>
      <c r="FI173" s="404">
        <f t="shared" si="201"/>
        <v>0</v>
      </c>
      <c r="FJ173" s="404">
        <f t="shared" si="201"/>
        <v>0</v>
      </c>
      <c r="FK173" s="392">
        <f t="shared" si="256"/>
        <v>-254</v>
      </c>
      <c r="FL173" s="384">
        <f t="shared" si="257"/>
        <v>0</v>
      </c>
      <c r="FM173" s="384">
        <f t="shared" si="257"/>
        <v>0</v>
      </c>
      <c r="FN173" s="405">
        <f t="shared" si="298"/>
        <v>0</v>
      </c>
      <c r="FO173" s="405">
        <f t="shared" si="298"/>
        <v>0</v>
      </c>
      <c r="FP173" s="405">
        <f t="shared" si="298"/>
        <v>0</v>
      </c>
      <c r="FQ173" s="405">
        <f t="shared" si="298"/>
        <v>0</v>
      </c>
      <c r="FR173" s="405">
        <f t="shared" si="298"/>
        <v>3.1081365078119143</v>
      </c>
      <c r="FS173" s="405">
        <f t="shared" si="298"/>
        <v>9.3244095234357438</v>
      </c>
      <c r="FT173" s="405">
        <f t="shared" si="296"/>
        <v>388.25903684595772</v>
      </c>
      <c r="FU173" s="405">
        <f t="shared" si="296"/>
        <v>0</v>
      </c>
      <c r="FV173" s="405">
        <f t="shared" si="296"/>
        <v>157.89333459684525</v>
      </c>
      <c r="FW173" s="397">
        <f t="shared" si="258"/>
        <v>630.51491747405066</v>
      </c>
      <c r="FX173" s="406">
        <f t="shared" si="259"/>
        <v>71.930000000000064</v>
      </c>
      <c r="FY173" s="331">
        <f t="shared" si="260"/>
        <v>71.930000000000064</v>
      </c>
      <c r="FZ173" s="382">
        <f t="shared" si="261"/>
        <v>0</v>
      </c>
      <c r="GA173" s="331">
        <f t="shared" si="262"/>
        <v>0</v>
      </c>
      <c r="GB173" s="407">
        <f t="shared" si="263"/>
        <v>0</v>
      </c>
      <c r="GC173" s="407">
        <f t="shared" si="264"/>
        <v>0</v>
      </c>
      <c r="GD173" s="407">
        <f t="shared" si="265"/>
        <v>0</v>
      </c>
      <c r="GE173" s="407">
        <f t="shared" si="266"/>
        <v>0</v>
      </c>
      <c r="GF173" s="407">
        <f t="shared" si="267"/>
        <v>0</v>
      </c>
      <c r="GG173" s="407">
        <f t="shared" si="268"/>
        <v>0</v>
      </c>
      <c r="GH173" s="407">
        <f t="shared" si="269"/>
        <v>0</v>
      </c>
      <c r="GI173" s="407">
        <f t="shared" si="270"/>
        <v>0</v>
      </c>
      <c r="GJ173">
        <f t="shared" si="271"/>
        <v>0</v>
      </c>
      <c r="GK173" s="382">
        <f t="shared" si="272"/>
        <v>0</v>
      </c>
      <c r="GL173">
        <v>2</v>
      </c>
      <c r="GM173">
        <f t="shared" si="273"/>
        <v>130</v>
      </c>
      <c r="GN173">
        <f t="shared" si="273"/>
        <v>0</v>
      </c>
      <c r="GO173">
        <f t="shared" si="273"/>
        <v>18</v>
      </c>
      <c r="GP173">
        <f t="shared" si="273"/>
        <v>0</v>
      </c>
      <c r="GQ173">
        <f t="shared" si="273"/>
        <v>0</v>
      </c>
      <c r="GR173">
        <f t="shared" si="202"/>
        <v>0</v>
      </c>
      <c r="GS173">
        <f t="shared" si="202"/>
        <v>0</v>
      </c>
      <c r="GT173">
        <f t="shared" si="202"/>
        <v>192</v>
      </c>
      <c r="GU173">
        <f t="shared" si="202"/>
        <v>0</v>
      </c>
      <c r="GV173">
        <f t="shared" si="202"/>
        <v>630.51491747405066</v>
      </c>
    </row>
    <row r="174" spans="1:205" customFormat="1" x14ac:dyDescent="0.25">
      <c r="A174" s="378">
        <v>32011</v>
      </c>
      <c r="B174" s="32" t="s">
        <v>1308</v>
      </c>
      <c r="C174" t="s">
        <v>889</v>
      </c>
      <c r="D174">
        <v>2</v>
      </c>
      <c r="E174" s="379">
        <v>481</v>
      </c>
      <c r="F174" s="379">
        <v>76441</v>
      </c>
      <c r="G174" s="379">
        <v>131</v>
      </c>
      <c r="H174" s="379">
        <v>0</v>
      </c>
      <c r="I174" s="379">
        <v>9850</v>
      </c>
      <c r="J174" s="379">
        <v>0</v>
      </c>
      <c r="K174" s="379">
        <v>270</v>
      </c>
      <c r="L174" s="379">
        <v>1370</v>
      </c>
      <c r="M174" s="380">
        <v>4277.063830209785</v>
      </c>
      <c r="N174" s="381">
        <f t="shared" si="203"/>
        <v>92820.06383020978</v>
      </c>
      <c r="O174" s="379">
        <v>414</v>
      </c>
      <c r="P174" s="379">
        <v>71198</v>
      </c>
      <c r="Q174" s="379">
        <v>261</v>
      </c>
      <c r="R174" s="379">
        <v>0</v>
      </c>
      <c r="S174" s="379">
        <v>8750</v>
      </c>
      <c r="T174" s="379">
        <v>0</v>
      </c>
      <c r="U174" s="379">
        <v>104</v>
      </c>
      <c r="V174" s="379">
        <v>1260</v>
      </c>
      <c r="W174" s="480">
        <f>(VLOOKUP(A174,'[1]floresta plant'!$A$4:$F$573,6,0))*1000</f>
        <v>2309.6910874254359</v>
      </c>
      <c r="X174" s="24">
        <f t="shared" si="204"/>
        <v>84296.691087425439</v>
      </c>
      <c r="Y174" s="53">
        <f t="shared" si="280"/>
        <v>130</v>
      </c>
      <c r="Z174" s="53">
        <f t="shared" si="281"/>
        <v>0</v>
      </c>
      <c r="AA174" s="53">
        <f t="shared" si="282"/>
        <v>-1100</v>
      </c>
      <c r="AB174" s="53">
        <f t="shared" si="277"/>
        <v>0</v>
      </c>
      <c r="AC174" s="53">
        <f t="shared" si="277"/>
        <v>-166</v>
      </c>
      <c r="AD174" s="53">
        <f t="shared" si="277"/>
        <v>-110</v>
      </c>
      <c r="AE174" s="53">
        <f t="shared" si="277"/>
        <v>-1967.3727427843492</v>
      </c>
      <c r="AF174" s="53">
        <f t="shared" si="205"/>
        <v>-5243</v>
      </c>
      <c r="AG174" s="53">
        <f t="shared" si="206"/>
        <v>-67</v>
      </c>
      <c r="AH174" s="53">
        <f t="shared" si="207"/>
        <v>8559.3827427843407</v>
      </c>
      <c r="AI174" s="53">
        <f t="shared" si="274"/>
        <v>-8523.3727427843405</v>
      </c>
      <c r="AJ174" s="469">
        <v>0</v>
      </c>
      <c r="AK174" s="469">
        <v>0</v>
      </c>
      <c r="AL174" s="469">
        <v>36.01</v>
      </c>
      <c r="AM174" s="470">
        <f t="shared" si="208"/>
        <v>36.01</v>
      </c>
      <c r="AN174" s="53">
        <f t="shared" si="209"/>
        <v>8559.3827427843407</v>
      </c>
      <c r="AO174" s="382">
        <f t="shared" si="210"/>
        <v>3</v>
      </c>
      <c r="AP174">
        <v>2</v>
      </c>
      <c r="AQ174" s="383">
        <f t="shared" si="211"/>
        <v>130</v>
      </c>
      <c r="AR174" s="383">
        <f t="shared" si="212"/>
        <v>-8653.3727427843496</v>
      </c>
      <c r="AS174" s="383">
        <f t="shared" si="213"/>
        <v>130</v>
      </c>
      <c r="AT174" s="383">
        <f t="shared" si="214"/>
        <v>8653.3727427843496</v>
      </c>
      <c r="AU174" s="383">
        <f t="shared" si="215"/>
        <v>0</v>
      </c>
      <c r="AV174" s="383">
        <f t="shared" si="216"/>
        <v>1</v>
      </c>
      <c r="AW174" s="383">
        <f t="shared" si="217"/>
        <v>0</v>
      </c>
      <c r="AX174" s="383">
        <f t="shared" si="218"/>
        <v>1</v>
      </c>
      <c r="AY174" s="383">
        <f t="shared" si="219"/>
        <v>130</v>
      </c>
      <c r="AZ174">
        <f t="shared" si="220"/>
        <v>0</v>
      </c>
      <c r="BA174">
        <f t="shared" si="221"/>
        <v>0</v>
      </c>
      <c r="BB174" s="383">
        <f t="shared" si="222"/>
        <v>0</v>
      </c>
      <c r="BC174" s="384">
        <f t="shared" si="297"/>
        <v>130</v>
      </c>
      <c r="BD174" s="384">
        <f t="shared" si="297"/>
        <v>0</v>
      </c>
      <c r="BE174" s="384">
        <f t="shared" si="297"/>
        <v>0.12711806514023558</v>
      </c>
      <c r="BF174" s="384">
        <f t="shared" si="297"/>
        <v>0</v>
      </c>
      <c r="BG174" s="384">
        <f t="shared" si="297"/>
        <v>1.918327164843555E-2</v>
      </c>
      <c r="BH174" s="384">
        <f t="shared" si="297"/>
        <v>1.2711806514023559E-2</v>
      </c>
      <c r="BI174" s="384">
        <f t="shared" si="295"/>
        <v>0.22735328770216803</v>
      </c>
      <c r="BJ174" s="384">
        <f t="shared" si="295"/>
        <v>0.60589092320932292</v>
      </c>
      <c r="BK174" s="384">
        <f t="shared" si="295"/>
        <v>7.7426457858143487E-3</v>
      </c>
      <c r="BL174" s="474">
        <f t="shared" si="223"/>
        <v>8523.3727427843496</v>
      </c>
      <c r="BM174" s="409">
        <f t="shared" si="224"/>
        <v>8559.3827427843407</v>
      </c>
      <c r="BN174" s="473">
        <f t="shared" si="225"/>
        <v>0</v>
      </c>
      <c r="BO174" s="387">
        <f t="shared" si="226"/>
        <v>1</v>
      </c>
      <c r="BP174" s="387">
        <f t="shared" si="227"/>
        <v>0</v>
      </c>
      <c r="BQ174" s="388">
        <f t="shared" si="228"/>
        <v>0</v>
      </c>
      <c r="BR174" s="389">
        <f t="shared" si="229"/>
        <v>8523.3727427843496</v>
      </c>
      <c r="BS174" s="390">
        <f t="shared" si="230"/>
        <v>130</v>
      </c>
      <c r="BT174" s="391">
        <f t="shared" si="275"/>
        <v>0</v>
      </c>
      <c r="BU174" s="391">
        <f t="shared" si="275"/>
        <v>16.525348468230625</v>
      </c>
      <c r="BV174" s="391">
        <f t="shared" si="275"/>
        <v>0</v>
      </c>
      <c r="BW174" s="391">
        <f t="shared" si="275"/>
        <v>2.4938253142966214</v>
      </c>
      <c r="BX174" s="391">
        <f t="shared" si="275"/>
        <v>1.6525348468230627</v>
      </c>
      <c r="BY174" s="391">
        <f t="shared" si="200"/>
        <v>29.555927401281846</v>
      </c>
      <c r="BZ174" s="391">
        <f t="shared" si="200"/>
        <v>78.765820017211979</v>
      </c>
      <c r="CA174" s="391">
        <f t="shared" si="200"/>
        <v>1.0065439521558652</v>
      </c>
      <c r="CB174" s="391">
        <f t="shared" si="231"/>
        <v>0</v>
      </c>
      <c r="CC174" s="391">
        <f t="shared" si="231"/>
        <v>0</v>
      </c>
      <c r="CD174" s="392">
        <f t="shared" si="232"/>
        <v>0</v>
      </c>
      <c r="CE174" s="393">
        <f t="shared" si="233"/>
        <v>0</v>
      </c>
      <c r="CF174" s="392">
        <f t="shared" si="283"/>
        <v>0</v>
      </c>
      <c r="CG174" s="392">
        <f t="shared" si="284"/>
        <v>0</v>
      </c>
      <c r="CH174" s="392">
        <f t="shared" si="285"/>
        <v>0</v>
      </c>
      <c r="CI174" s="392">
        <f t="shared" si="278"/>
        <v>0</v>
      </c>
      <c r="CJ174" s="392">
        <f t="shared" si="278"/>
        <v>0</v>
      </c>
      <c r="CK174" s="392">
        <f t="shared" si="278"/>
        <v>0</v>
      </c>
      <c r="CL174" s="392">
        <f t="shared" si="278"/>
        <v>0</v>
      </c>
      <c r="CM174" s="392">
        <f t="shared" si="234"/>
        <v>0</v>
      </c>
      <c r="CN174" s="392">
        <f t="shared" si="235"/>
        <v>0</v>
      </c>
      <c r="CO174" s="394">
        <f t="shared" si="236"/>
        <v>0</v>
      </c>
      <c r="CP174" s="394">
        <f t="shared" si="236"/>
        <v>0</v>
      </c>
      <c r="CQ174" s="395">
        <f t="shared" si="237"/>
        <v>-1100</v>
      </c>
      <c r="CR174" s="394">
        <f t="shared" si="291"/>
        <v>0</v>
      </c>
      <c r="CS174" s="394">
        <f t="shared" si="291"/>
        <v>0</v>
      </c>
      <c r="CT174" s="394">
        <f t="shared" si="291"/>
        <v>0</v>
      </c>
      <c r="CU174" s="394">
        <f t="shared" si="289"/>
        <v>0</v>
      </c>
      <c r="CV174" s="394">
        <f t="shared" si="289"/>
        <v>0</v>
      </c>
      <c r="CW174" s="394">
        <f t="shared" si="289"/>
        <v>0</v>
      </c>
      <c r="CX174" s="396">
        <f t="shared" si="238"/>
        <v>0</v>
      </c>
      <c r="CY174" s="396">
        <f t="shared" si="238"/>
        <v>0</v>
      </c>
      <c r="CZ174" s="397">
        <f t="shared" si="239"/>
        <v>0</v>
      </c>
      <c r="DA174" s="397">
        <f t="shared" si="239"/>
        <v>0</v>
      </c>
      <c r="DB174" s="397">
        <f t="shared" si="239"/>
        <v>0</v>
      </c>
      <c r="DC174" s="397">
        <f t="shared" si="240"/>
        <v>0</v>
      </c>
      <c r="DD174" s="397">
        <f t="shared" si="293"/>
        <v>0</v>
      </c>
      <c r="DE174" s="397">
        <f t="shared" si="293"/>
        <v>0</v>
      </c>
      <c r="DF174" s="397">
        <f t="shared" si="293"/>
        <v>0</v>
      </c>
      <c r="DG174" s="397">
        <f t="shared" si="293"/>
        <v>0</v>
      </c>
      <c r="DH174" s="397">
        <f t="shared" si="293"/>
        <v>0</v>
      </c>
      <c r="DI174" s="398">
        <f t="shared" si="241"/>
        <v>0</v>
      </c>
      <c r="DJ174" s="398">
        <f t="shared" si="241"/>
        <v>0</v>
      </c>
      <c r="DK174" s="399">
        <f t="shared" si="242"/>
        <v>0</v>
      </c>
      <c r="DL174" s="399">
        <f t="shared" si="242"/>
        <v>0</v>
      </c>
      <c r="DM174" s="399">
        <f t="shared" si="242"/>
        <v>0</v>
      </c>
      <c r="DN174" s="399">
        <f t="shared" si="242"/>
        <v>0</v>
      </c>
      <c r="DO174" s="399">
        <f t="shared" si="243"/>
        <v>-166</v>
      </c>
      <c r="DP174" s="399">
        <f t="shared" si="244"/>
        <v>0</v>
      </c>
      <c r="DQ174" s="399">
        <f t="shared" si="244"/>
        <v>0</v>
      </c>
      <c r="DR174" s="399">
        <f t="shared" si="244"/>
        <v>0</v>
      </c>
      <c r="DS174" s="399">
        <f t="shared" si="244"/>
        <v>0</v>
      </c>
      <c r="DT174" s="400">
        <f t="shared" si="245"/>
        <v>0</v>
      </c>
      <c r="DU174" s="400">
        <f t="shared" si="245"/>
        <v>0</v>
      </c>
      <c r="DV174" s="386">
        <f t="shared" si="294"/>
        <v>0</v>
      </c>
      <c r="DW174" s="386">
        <f t="shared" si="294"/>
        <v>0</v>
      </c>
      <c r="DX174" s="386">
        <f t="shared" si="294"/>
        <v>0</v>
      </c>
      <c r="DY174" s="386">
        <f t="shared" si="294"/>
        <v>0</v>
      </c>
      <c r="DZ174" s="386">
        <f t="shared" si="294"/>
        <v>0</v>
      </c>
      <c r="EA174" s="401">
        <f t="shared" si="246"/>
        <v>-110</v>
      </c>
      <c r="EB174" s="386">
        <f t="shared" si="247"/>
        <v>0</v>
      </c>
      <c r="EC174" s="386">
        <f t="shared" si="247"/>
        <v>0</v>
      </c>
      <c r="ED174" s="386">
        <f t="shared" si="247"/>
        <v>0</v>
      </c>
      <c r="EE174" s="385">
        <f t="shared" si="248"/>
        <v>0</v>
      </c>
      <c r="EF174" s="385">
        <f t="shared" si="248"/>
        <v>0</v>
      </c>
      <c r="EG174" s="402">
        <f t="shared" si="292"/>
        <v>0</v>
      </c>
      <c r="EH174" s="402">
        <f t="shared" si="292"/>
        <v>0</v>
      </c>
      <c r="EI174" s="402">
        <f t="shared" si="292"/>
        <v>0</v>
      </c>
      <c r="EJ174" s="402">
        <f t="shared" si="290"/>
        <v>0</v>
      </c>
      <c r="EK174" s="402">
        <f t="shared" si="290"/>
        <v>0</v>
      </c>
      <c r="EL174" s="402">
        <f t="shared" si="290"/>
        <v>0</v>
      </c>
      <c r="EM174" s="402">
        <f t="shared" si="249"/>
        <v>-1967.3727427843492</v>
      </c>
      <c r="EN174" s="402">
        <f t="shared" si="250"/>
        <v>0</v>
      </c>
      <c r="EO174" s="402">
        <f t="shared" si="250"/>
        <v>0</v>
      </c>
      <c r="EP174" s="402">
        <f t="shared" si="251"/>
        <v>0</v>
      </c>
      <c r="EQ174" s="402">
        <f t="shared" si="252"/>
        <v>0</v>
      </c>
      <c r="ER174" s="394">
        <f t="shared" si="286"/>
        <v>0</v>
      </c>
      <c r="ES174" s="394">
        <f t="shared" si="287"/>
        <v>0</v>
      </c>
      <c r="ET174" s="394">
        <f t="shared" si="288"/>
        <v>0</v>
      </c>
      <c r="EU174" s="394">
        <f t="shared" si="279"/>
        <v>0</v>
      </c>
      <c r="EV174" s="394">
        <f t="shared" si="279"/>
        <v>0</v>
      </c>
      <c r="EW174" s="394">
        <f t="shared" si="279"/>
        <v>0</v>
      </c>
      <c r="EX174" s="394">
        <f t="shared" si="279"/>
        <v>0</v>
      </c>
      <c r="EY174" s="403">
        <f t="shared" si="253"/>
        <v>-5243</v>
      </c>
      <c r="EZ174" s="394">
        <f t="shared" si="254"/>
        <v>0</v>
      </c>
      <c r="FA174" s="396">
        <f t="shared" si="255"/>
        <v>0</v>
      </c>
      <c r="FB174" s="396">
        <f t="shared" si="255"/>
        <v>0</v>
      </c>
      <c r="FC174" s="404">
        <f t="shared" si="276"/>
        <v>0</v>
      </c>
      <c r="FD174" s="404">
        <f t="shared" si="276"/>
        <v>0</v>
      </c>
      <c r="FE174" s="404">
        <f t="shared" si="276"/>
        <v>0</v>
      </c>
      <c r="FF174" s="404">
        <f t="shared" si="276"/>
        <v>0</v>
      </c>
      <c r="FG174" s="404">
        <f t="shared" si="276"/>
        <v>0</v>
      </c>
      <c r="FH174" s="404">
        <f t="shared" si="201"/>
        <v>0</v>
      </c>
      <c r="FI174" s="404">
        <f t="shared" si="201"/>
        <v>0</v>
      </c>
      <c r="FJ174" s="404">
        <f t="shared" si="201"/>
        <v>0</v>
      </c>
      <c r="FK174" s="392">
        <f t="shared" si="256"/>
        <v>-67</v>
      </c>
      <c r="FL174" s="384">
        <f t="shared" si="257"/>
        <v>0</v>
      </c>
      <c r="FM174" s="384">
        <f t="shared" si="257"/>
        <v>0</v>
      </c>
      <c r="FN174" s="405">
        <f t="shared" si="298"/>
        <v>0</v>
      </c>
      <c r="FO174" s="405">
        <f t="shared" si="298"/>
        <v>0</v>
      </c>
      <c r="FP174" s="405">
        <f t="shared" si="298"/>
        <v>1083.4746515317693</v>
      </c>
      <c r="FQ174" s="405">
        <f t="shared" si="298"/>
        <v>0</v>
      </c>
      <c r="FR174" s="405">
        <f t="shared" si="298"/>
        <v>163.50617468570337</v>
      </c>
      <c r="FS174" s="405">
        <f t="shared" si="298"/>
        <v>108.34746515317694</v>
      </c>
      <c r="FT174" s="405">
        <f t="shared" si="296"/>
        <v>1937.8168153830673</v>
      </c>
      <c r="FU174" s="405">
        <f t="shared" si="296"/>
        <v>5164.2341799827882</v>
      </c>
      <c r="FV174" s="405">
        <f t="shared" si="296"/>
        <v>65.993456047844134</v>
      </c>
      <c r="FW174" s="397">
        <f t="shared" si="258"/>
        <v>8559.3827427843407</v>
      </c>
      <c r="FX174" s="406">
        <f t="shared" si="259"/>
        <v>36.009999999991123</v>
      </c>
      <c r="FY174" s="331">
        <f t="shared" si="260"/>
        <v>36.009999999991123</v>
      </c>
      <c r="FZ174" s="382">
        <f t="shared" si="261"/>
        <v>8.8746787696436513E-12</v>
      </c>
      <c r="GA174" s="331">
        <f t="shared" si="262"/>
        <v>2.8421709430404007E-14</v>
      </c>
      <c r="GB174" s="407">
        <f t="shared" si="263"/>
        <v>0</v>
      </c>
      <c r="GC174" s="407">
        <f t="shared" si="264"/>
        <v>0</v>
      </c>
      <c r="GD174" s="407">
        <f t="shared" si="265"/>
        <v>0</v>
      </c>
      <c r="GE174" s="407">
        <f t="shared" si="266"/>
        <v>0</v>
      </c>
      <c r="GF174" s="407">
        <f t="shared" si="267"/>
        <v>0</v>
      </c>
      <c r="GG174" s="407">
        <f t="shared" si="268"/>
        <v>0</v>
      </c>
      <c r="GH174" s="407">
        <f t="shared" si="269"/>
        <v>0</v>
      </c>
      <c r="GI174" s="407">
        <f t="shared" si="270"/>
        <v>0</v>
      </c>
      <c r="GJ174">
        <f t="shared" si="271"/>
        <v>0</v>
      </c>
      <c r="GK174" s="382">
        <f t="shared" si="272"/>
        <v>2.8421709430404007E-14</v>
      </c>
      <c r="GL174">
        <v>2</v>
      </c>
      <c r="GM174">
        <f t="shared" si="273"/>
        <v>130</v>
      </c>
      <c r="GN174">
        <f t="shared" si="273"/>
        <v>0</v>
      </c>
      <c r="GO174">
        <f t="shared" si="273"/>
        <v>0</v>
      </c>
      <c r="GP174">
        <f t="shared" si="273"/>
        <v>0</v>
      </c>
      <c r="GQ174">
        <f t="shared" si="273"/>
        <v>0</v>
      </c>
      <c r="GR174">
        <f t="shared" si="202"/>
        <v>0</v>
      </c>
      <c r="GS174">
        <f t="shared" si="202"/>
        <v>0</v>
      </c>
      <c r="GT174">
        <f t="shared" si="202"/>
        <v>0</v>
      </c>
      <c r="GU174">
        <f t="shared" si="202"/>
        <v>0</v>
      </c>
      <c r="GV174">
        <f t="shared" si="202"/>
        <v>8559.3827427843407</v>
      </c>
    </row>
    <row r="175" spans="1:205" customFormat="1" x14ac:dyDescent="0.25">
      <c r="A175" s="378">
        <v>32012</v>
      </c>
      <c r="B175" s="32" t="s">
        <v>1309</v>
      </c>
      <c r="C175" t="s">
        <v>889</v>
      </c>
      <c r="D175">
        <v>2</v>
      </c>
      <c r="E175" s="379">
        <v>993</v>
      </c>
      <c r="F175" s="379">
        <v>64731</v>
      </c>
      <c r="G175" s="379">
        <v>450</v>
      </c>
      <c r="H175" s="379">
        <v>0</v>
      </c>
      <c r="I175" s="379">
        <v>7125</v>
      </c>
      <c r="J175" s="379">
        <v>0</v>
      </c>
      <c r="K175" s="379">
        <v>453</v>
      </c>
      <c r="L175" s="379">
        <v>815</v>
      </c>
      <c r="M175" s="380">
        <v>2173.2952258841196</v>
      </c>
      <c r="N175" s="381">
        <f t="shared" si="203"/>
        <v>76740.295225884125</v>
      </c>
      <c r="O175" s="379">
        <v>1003</v>
      </c>
      <c r="P175" s="379">
        <v>60484</v>
      </c>
      <c r="Q175" s="379">
        <v>555</v>
      </c>
      <c r="R175" s="379">
        <v>0</v>
      </c>
      <c r="S175" s="379">
        <v>5725</v>
      </c>
      <c r="T175" s="379">
        <v>0</v>
      </c>
      <c r="U175" s="379">
        <v>223</v>
      </c>
      <c r="V175" s="379">
        <v>355</v>
      </c>
      <c r="W175" s="480">
        <f>(VLOOKUP(A175,'[1]floresta plant'!$A$4:$F$573,6,0))*1000</f>
        <v>2793.9019110005629</v>
      </c>
      <c r="X175" s="24">
        <f t="shared" si="204"/>
        <v>71138.901911000561</v>
      </c>
      <c r="Y175" s="53">
        <f t="shared" si="280"/>
        <v>105</v>
      </c>
      <c r="Z175" s="53">
        <f t="shared" si="281"/>
        <v>0</v>
      </c>
      <c r="AA175" s="53">
        <f t="shared" si="282"/>
        <v>-1400</v>
      </c>
      <c r="AB175" s="53">
        <f t="shared" si="277"/>
        <v>0</v>
      </c>
      <c r="AC175" s="53">
        <f t="shared" si="277"/>
        <v>-230</v>
      </c>
      <c r="AD175" s="53">
        <f t="shared" si="277"/>
        <v>-460</v>
      </c>
      <c r="AE175" s="53">
        <f t="shared" si="277"/>
        <v>620.60668511644326</v>
      </c>
      <c r="AF175" s="53">
        <f t="shared" si="205"/>
        <v>-4247</v>
      </c>
      <c r="AG175" s="53">
        <f t="shared" si="206"/>
        <v>10</v>
      </c>
      <c r="AH175" s="53">
        <f t="shared" si="207"/>
        <v>5645.8633148835643</v>
      </c>
      <c r="AI175" s="53">
        <f t="shared" si="274"/>
        <v>-5601.393314883564</v>
      </c>
      <c r="AJ175" s="469">
        <v>0</v>
      </c>
      <c r="AK175" s="469">
        <v>0</v>
      </c>
      <c r="AL175" s="469">
        <v>44.47</v>
      </c>
      <c r="AM175" s="470">
        <f t="shared" si="208"/>
        <v>44.47</v>
      </c>
      <c r="AN175" s="53">
        <f t="shared" si="209"/>
        <v>5645.8633148835643</v>
      </c>
      <c r="AO175" s="382">
        <f t="shared" si="210"/>
        <v>3</v>
      </c>
      <c r="AP175">
        <v>2</v>
      </c>
      <c r="AQ175" s="383">
        <f t="shared" si="211"/>
        <v>735.60668511644326</v>
      </c>
      <c r="AR175" s="383">
        <f t="shared" si="212"/>
        <v>-6337</v>
      </c>
      <c r="AS175" s="383">
        <f t="shared" si="213"/>
        <v>105</v>
      </c>
      <c r="AT175" s="383">
        <f t="shared" si="214"/>
        <v>6337</v>
      </c>
      <c r="AU175" s="383">
        <f t="shared" si="215"/>
        <v>0</v>
      </c>
      <c r="AV175" s="383">
        <f t="shared" si="216"/>
        <v>1</v>
      </c>
      <c r="AW175" s="383">
        <f t="shared" si="217"/>
        <v>0</v>
      </c>
      <c r="AX175" s="383">
        <f t="shared" si="218"/>
        <v>1</v>
      </c>
      <c r="AY175" s="383">
        <f t="shared" si="219"/>
        <v>105</v>
      </c>
      <c r="AZ175">
        <f t="shared" si="220"/>
        <v>0</v>
      </c>
      <c r="BA175">
        <f t="shared" si="221"/>
        <v>0</v>
      </c>
      <c r="BB175" s="383">
        <f t="shared" si="222"/>
        <v>0</v>
      </c>
      <c r="BC175" s="384">
        <f t="shared" si="297"/>
        <v>105</v>
      </c>
      <c r="BD175" s="384">
        <f t="shared" si="297"/>
        <v>0</v>
      </c>
      <c r="BE175" s="384">
        <f t="shared" si="297"/>
        <v>0.22092472778917469</v>
      </c>
      <c r="BF175" s="384">
        <f t="shared" si="297"/>
        <v>0</v>
      </c>
      <c r="BG175" s="384">
        <f t="shared" si="297"/>
        <v>3.6294776708221559E-2</v>
      </c>
      <c r="BH175" s="384">
        <f t="shared" si="297"/>
        <v>7.2589553416443117E-2</v>
      </c>
      <c r="BI175" s="384">
        <f t="shared" si="295"/>
        <v>620.60668511644326</v>
      </c>
      <c r="BJ175" s="384">
        <f t="shared" si="295"/>
        <v>0.67019094208616059</v>
      </c>
      <c r="BK175" s="384">
        <f t="shared" si="295"/>
        <v>10</v>
      </c>
      <c r="BL175" s="474">
        <f t="shared" si="223"/>
        <v>6232</v>
      </c>
      <c r="BM175" s="409">
        <f t="shared" si="224"/>
        <v>5645.8633148835643</v>
      </c>
      <c r="BN175" s="473">
        <f t="shared" si="225"/>
        <v>630.60668511644326</v>
      </c>
      <c r="BO175" s="387">
        <f t="shared" si="226"/>
        <v>1</v>
      </c>
      <c r="BP175" s="387">
        <f t="shared" si="227"/>
        <v>0</v>
      </c>
      <c r="BQ175" s="388">
        <f t="shared" si="228"/>
        <v>0</v>
      </c>
      <c r="BR175" s="389">
        <f t="shared" si="229"/>
        <v>5601.3933148835567</v>
      </c>
      <c r="BS175" s="390">
        <f t="shared" si="230"/>
        <v>105</v>
      </c>
      <c r="BT175" s="391">
        <f t="shared" si="275"/>
        <v>0</v>
      </c>
      <c r="BU175" s="391">
        <f t="shared" si="275"/>
        <v>23.197096417863342</v>
      </c>
      <c r="BV175" s="391">
        <f t="shared" si="275"/>
        <v>0</v>
      </c>
      <c r="BW175" s="391">
        <f t="shared" si="275"/>
        <v>3.8109515543632635</v>
      </c>
      <c r="BX175" s="391">
        <f t="shared" si="275"/>
        <v>7.621903108726527</v>
      </c>
      <c r="BY175" s="391">
        <f t="shared" si="200"/>
        <v>0</v>
      </c>
      <c r="BZ175" s="391">
        <f t="shared" si="200"/>
        <v>70.370048919046866</v>
      </c>
      <c r="CA175" s="391">
        <f t="shared" si="200"/>
        <v>0</v>
      </c>
      <c r="CB175" s="391">
        <f t="shared" si="231"/>
        <v>0</v>
      </c>
      <c r="CC175" s="391">
        <f t="shared" si="231"/>
        <v>0</v>
      </c>
      <c r="CD175" s="392">
        <f t="shared" si="232"/>
        <v>0</v>
      </c>
      <c r="CE175" s="393">
        <f t="shared" si="233"/>
        <v>0</v>
      </c>
      <c r="CF175" s="392">
        <f t="shared" si="283"/>
        <v>0</v>
      </c>
      <c r="CG175" s="392">
        <f t="shared" si="284"/>
        <v>0</v>
      </c>
      <c r="CH175" s="392">
        <f t="shared" si="285"/>
        <v>0</v>
      </c>
      <c r="CI175" s="392">
        <f t="shared" si="278"/>
        <v>0</v>
      </c>
      <c r="CJ175" s="392">
        <f t="shared" si="278"/>
        <v>0</v>
      </c>
      <c r="CK175" s="392">
        <f t="shared" si="278"/>
        <v>0</v>
      </c>
      <c r="CL175" s="392">
        <f t="shared" si="278"/>
        <v>0</v>
      </c>
      <c r="CM175" s="392">
        <f t="shared" si="234"/>
        <v>0</v>
      </c>
      <c r="CN175" s="392">
        <f t="shared" si="235"/>
        <v>0</v>
      </c>
      <c r="CO175" s="394">
        <f t="shared" si="236"/>
        <v>0</v>
      </c>
      <c r="CP175" s="394">
        <f t="shared" si="236"/>
        <v>0</v>
      </c>
      <c r="CQ175" s="395">
        <f t="shared" si="237"/>
        <v>-1400</v>
      </c>
      <c r="CR175" s="394">
        <f t="shared" si="291"/>
        <v>0</v>
      </c>
      <c r="CS175" s="394">
        <f t="shared" si="291"/>
        <v>0</v>
      </c>
      <c r="CT175" s="394">
        <f t="shared" si="291"/>
        <v>0</v>
      </c>
      <c r="CU175" s="394">
        <f t="shared" si="289"/>
        <v>0</v>
      </c>
      <c r="CV175" s="394">
        <f t="shared" si="289"/>
        <v>0</v>
      </c>
      <c r="CW175" s="394">
        <f t="shared" si="289"/>
        <v>0</v>
      </c>
      <c r="CX175" s="396">
        <f t="shared" si="238"/>
        <v>0</v>
      </c>
      <c r="CY175" s="396">
        <f t="shared" si="238"/>
        <v>0</v>
      </c>
      <c r="CZ175" s="397">
        <f t="shared" si="239"/>
        <v>0</v>
      </c>
      <c r="DA175" s="397">
        <f t="shared" si="239"/>
        <v>0</v>
      </c>
      <c r="DB175" s="397">
        <f t="shared" si="239"/>
        <v>0</v>
      </c>
      <c r="DC175" s="397">
        <f t="shared" si="240"/>
        <v>0</v>
      </c>
      <c r="DD175" s="397">
        <f t="shared" si="293"/>
        <v>0</v>
      </c>
      <c r="DE175" s="397">
        <f t="shared" si="293"/>
        <v>0</v>
      </c>
      <c r="DF175" s="397">
        <f t="shared" si="293"/>
        <v>0</v>
      </c>
      <c r="DG175" s="397">
        <f t="shared" si="293"/>
        <v>0</v>
      </c>
      <c r="DH175" s="397">
        <f t="shared" si="293"/>
        <v>0</v>
      </c>
      <c r="DI175" s="398">
        <f t="shared" si="241"/>
        <v>0</v>
      </c>
      <c r="DJ175" s="398">
        <f t="shared" si="241"/>
        <v>0</v>
      </c>
      <c r="DK175" s="399">
        <f t="shared" si="242"/>
        <v>0</v>
      </c>
      <c r="DL175" s="399">
        <f t="shared" si="242"/>
        <v>0</v>
      </c>
      <c r="DM175" s="399">
        <f t="shared" si="242"/>
        <v>0</v>
      </c>
      <c r="DN175" s="399">
        <f t="shared" si="242"/>
        <v>0</v>
      </c>
      <c r="DO175" s="399">
        <f t="shared" si="243"/>
        <v>-230</v>
      </c>
      <c r="DP175" s="399">
        <f t="shared" si="244"/>
        <v>0</v>
      </c>
      <c r="DQ175" s="399">
        <f t="shared" si="244"/>
        <v>0</v>
      </c>
      <c r="DR175" s="399">
        <f t="shared" si="244"/>
        <v>0</v>
      </c>
      <c r="DS175" s="399">
        <f t="shared" si="244"/>
        <v>0</v>
      </c>
      <c r="DT175" s="400">
        <f t="shared" si="245"/>
        <v>0</v>
      </c>
      <c r="DU175" s="400">
        <f t="shared" si="245"/>
        <v>0</v>
      </c>
      <c r="DV175" s="386">
        <f t="shared" si="294"/>
        <v>0</v>
      </c>
      <c r="DW175" s="386">
        <f t="shared" si="294"/>
        <v>0</v>
      </c>
      <c r="DX175" s="386">
        <f t="shared" si="294"/>
        <v>0</v>
      </c>
      <c r="DY175" s="386">
        <f t="shared" si="294"/>
        <v>0</v>
      </c>
      <c r="DZ175" s="386">
        <f t="shared" si="294"/>
        <v>0</v>
      </c>
      <c r="EA175" s="401">
        <f t="shared" si="246"/>
        <v>-460</v>
      </c>
      <c r="EB175" s="386">
        <f t="shared" si="247"/>
        <v>0</v>
      </c>
      <c r="EC175" s="386">
        <f t="shared" si="247"/>
        <v>0</v>
      </c>
      <c r="ED175" s="386">
        <f t="shared" si="247"/>
        <v>0</v>
      </c>
      <c r="EE175" s="385">
        <f t="shared" si="248"/>
        <v>0</v>
      </c>
      <c r="EF175" s="385">
        <f t="shared" si="248"/>
        <v>0</v>
      </c>
      <c r="EG175" s="402">
        <f t="shared" si="292"/>
        <v>0</v>
      </c>
      <c r="EH175" s="402">
        <f t="shared" si="292"/>
        <v>0</v>
      </c>
      <c r="EI175" s="402">
        <f t="shared" si="292"/>
        <v>137.10736297349229</v>
      </c>
      <c r="EJ175" s="402">
        <f t="shared" si="290"/>
        <v>0</v>
      </c>
      <c r="EK175" s="402">
        <f t="shared" si="290"/>
        <v>22.524781059930877</v>
      </c>
      <c r="EL175" s="402">
        <f t="shared" si="290"/>
        <v>45.049562119861754</v>
      </c>
      <c r="EM175" s="402">
        <f t="shared" si="249"/>
        <v>620.60668511644326</v>
      </c>
      <c r="EN175" s="402">
        <f t="shared" si="250"/>
        <v>415.92497896315831</v>
      </c>
      <c r="EO175" s="402">
        <f t="shared" si="250"/>
        <v>0</v>
      </c>
      <c r="EP175" s="402">
        <f t="shared" si="251"/>
        <v>0</v>
      </c>
      <c r="EQ175" s="402">
        <f t="shared" si="252"/>
        <v>0</v>
      </c>
      <c r="ER175" s="394">
        <f t="shared" si="286"/>
        <v>0</v>
      </c>
      <c r="ES175" s="394">
        <f t="shared" si="287"/>
        <v>0</v>
      </c>
      <c r="ET175" s="394">
        <f t="shared" si="288"/>
        <v>0</v>
      </c>
      <c r="EU175" s="394">
        <f t="shared" si="279"/>
        <v>0</v>
      </c>
      <c r="EV175" s="394">
        <f t="shared" si="279"/>
        <v>0</v>
      </c>
      <c r="EW175" s="394">
        <f t="shared" si="279"/>
        <v>0</v>
      </c>
      <c r="EX175" s="394">
        <f t="shared" si="279"/>
        <v>0</v>
      </c>
      <c r="EY175" s="403">
        <f t="shared" si="253"/>
        <v>-4247</v>
      </c>
      <c r="EZ175" s="394">
        <f t="shared" si="254"/>
        <v>0</v>
      </c>
      <c r="FA175" s="396">
        <f t="shared" si="255"/>
        <v>0</v>
      </c>
      <c r="FB175" s="396">
        <f t="shared" si="255"/>
        <v>0</v>
      </c>
      <c r="FC175" s="404">
        <f t="shared" si="276"/>
        <v>0</v>
      </c>
      <c r="FD175" s="404">
        <f t="shared" si="276"/>
        <v>0</v>
      </c>
      <c r="FE175" s="404">
        <f t="shared" si="276"/>
        <v>2.2092472778917469</v>
      </c>
      <c r="FF175" s="404">
        <f t="shared" si="276"/>
        <v>0</v>
      </c>
      <c r="FG175" s="404">
        <f t="shared" si="276"/>
        <v>0.3629477670822156</v>
      </c>
      <c r="FH175" s="404">
        <f t="shared" si="201"/>
        <v>0.7258955341644312</v>
      </c>
      <c r="FI175" s="404">
        <f t="shared" si="201"/>
        <v>0</v>
      </c>
      <c r="FJ175" s="404">
        <f t="shared" si="201"/>
        <v>6.7019094208616057</v>
      </c>
      <c r="FK175" s="392">
        <f t="shared" si="256"/>
        <v>10</v>
      </c>
      <c r="FL175" s="384">
        <f t="shared" si="257"/>
        <v>0</v>
      </c>
      <c r="FM175" s="384">
        <f t="shared" si="257"/>
        <v>0</v>
      </c>
      <c r="FN175" s="405">
        <f t="shared" si="298"/>
        <v>0</v>
      </c>
      <c r="FO175" s="405">
        <f t="shared" si="298"/>
        <v>0</v>
      </c>
      <c r="FP175" s="405">
        <f t="shared" si="298"/>
        <v>1237.4862933307527</v>
      </c>
      <c r="FQ175" s="405">
        <f t="shared" si="298"/>
        <v>0</v>
      </c>
      <c r="FR175" s="405">
        <f t="shared" si="298"/>
        <v>203.30131961862367</v>
      </c>
      <c r="FS175" s="405">
        <f t="shared" si="298"/>
        <v>406.60263923724733</v>
      </c>
      <c r="FT175" s="405">
        <f t="shared" si="296"/>
        <v>0</v>
      </c>
      <c r="FU175" s="405">
        <f t="shared" si="296"/>
        <v>3754.0030626969328</v>
      </c>
      <c r="FV175" s="405">
        <f t="shared" si="296"/>
        <v>0</v>
      </c>
      <c r="FW175" s="397">
        <f t="shared" si="258"/>
        <v>5645.8633148835643</v>
      </c>
      <c r="FX175" s="406">
        <f t="shared" si="259"/>
        <v>44.470000000007531</v>
      </c>
      <c r="FY175" s="331">
        <f t="shared" si="260"/>
        <v>44.470000000007531</v>
      </c>
      <c r="FZ175" s="382">
        <f t="shared" si="261"/>
        <v>-7.531752999057062E-12</v>
      </c>
      <c r="GA175" s="331">
        <f t="shared" si="262"/>
        <v>0</v>
      </c>
      <c r="GB175" s="407">
        <f t="shared" si="263"/>
        <v>0</v>
      </c>
      <c r="GC175" s="407">
        <f t="shared" si="264"/>
        <v>0</v>
      </c>
      <c r="GD175" s="407">
        <f t="shared" si="265"/>
        <v>0</v>
      </c>
      <c r="GE175" s="407">
        <f t="shared" si="266"/>
        <v>0</v>
      </c>
      <c r="GF175" s="407">
        <f t="shared" si="267"/>
        <v>0</v>
      </c>
      <c r="GG175" s="407">
        <f t="shared" si="268"/>
        <v>2.8421709430404007E-14</v>
      </c>
      <c r="GH175" s="407">
        <f t="shared" si="269"/>
        <v>0</v>
      </c>
      <c r="GI175" s="407">
        <f t="shared" si="270"/>
        <v>0</v>
      </c>
      <c r="GJ175">
        <f t="shared" si="271"/>
        <v>0</v>
      </c>
      <c r="GK175" s="382">
        <f t="shared" si="272"/>
        <v>2.8421709430404007E-14</v>
      </c>
      <c r="GL175">
        <v>2</v>
      </c>
      <c r="GM175">
        <f t="shared" si="273"/>
        <v>105</v>
      </c>
      <c r="GN175">
        <f t="shared" si="273"/>
        <v>0</v>
      </c>
      <c r="GO175">
        <f t="shared" si="273"/>
        <v>0</v>
      </c>
      <c r="GP175">
        <f t="shared" si="273"/>
        <v>0</v>
      </c>
      <c r="GQ175">
        <f t="shared" si="273"/>
        <v>0</v>
      </c>
      <c r="GR175">
        <f t="shared" si="202"/>
        <v>0</v>
      </c>
      <c r="GS175">
        <f t="shared" si="202"/>
        <v>620.60668511644326</v>
      </c>
      <c r="GT175">
        <f t="shared" si="202"/>
        <v>0</v>
      </c>
      <c r="GU175">
        <f t="shared" si="202"/>
        <v>10</v>
      </c>
      <c r="GV175">
        <f t="shared" si="202"/>
        <v>5645.8633148835643</v>
      </c>
    </row>
    <row r="176" spans="1:205" customFormat="1" x14ac:dyDescent="0.25">
      <c r="A176" s="378">
        <v>32013</v>
      </c>
      <c r="B176" s="32" t="s">
        <v>1310</v>
      </c>
      <c r="C176" t="s">
        <v>889</v>
      </c>
      <c r="D176">
        <v>2</v>
      </c>
      <c r="E176" s="379">
        <v>5575</v>
      </c>
      <c r="F176" s="379">
        <v>1313</v>
      </c>
      <c r="G176" s="379">
        <v>12000</v>
      </c>
      <c r="H176" s="379">
        <v>0</v>
      </c>
      <c r="I176" s="379">
        <v>250</v>
      </c>
      <c r="J176" s="379">
        <v>0</v>
      </c>
      <c r="K176" s="379">
        <v>20</v>
      </c>
      <c r="L176" s="379">
        <v>60</v>
      </c>
      <c r="M176" s="380">
        <v>246.55209644959621</v>
      </c>
      <c r="N176" s="381">
        <f t="shared" si="203"/>
        <v>19464.552096449595</v>
      </c>
      <c r="O176" s="379">
        <v>4700</v>
      </c>
      <c r="P176" s="379">
        <v>1261</v>
      </c>
      <c r="Q176" s="379">
        <v>11500</v>
      </c>
      <c r="R176" s="379">
        <v>0</v>
      </c>
      <c r="S176" s="379">
        <v>280</v>
      </c>
      <c r="T176" s="379">
        <v>0</v>
      </c>
      <c r="U176" s="379">
        <v>16</v>
      </c>
      <c r="V176" s="379">
        <v>28</v>
      </c>
      <c r="W176" s="480">
        <f>(VLOOKUP(A176,'[1]floresta plant'!$A$4:$F$573,6,0))*1000</f>
        <v>441.44887560813896</v>
      </c>
      <c r="X176" s="24">
        <f t="shared" si="204"/>
        <v>18226.448875608137</v>
      </c>
      <c r="Y176" s="53">
        <f t="shared" si="280"/>
        <v>-500</v>
      </c>
      <c r="Z176" s="53">
        <f t="shared" si="281"/>
        <v>0</v>
      </c>
      <c r="AA176" s="53">
        <f t="shared" si="282"/>
        <v>30</v>
      </c>
      <c r="AB176" s="53">
        <f t="shared" si="277"/>
        <v>0</v>
      </c>
      <c r="AC176" s="53">
        <f t="shared" si="277"/>
        <v>-4</v>
      </c>
      <c r="AD176" s="53">
        <f t="shared" si="277"/>
        <v>-32</v>
      </c>
      <c r="AE176" s="53">
        <f t="shared" si="277"/>
        <v>194.89677915854276</v>
      </c>
      <c r="AF176" s="53">
        <f t="shared" si="205"/>
        <v>-52</v>
      </c>
      <c r="AG176" s="53">
        <f t="shared" si="206"/>
        <v>-875</v>
      </c>
      <c r="AH176" s="53">
        <f t="shared" si="207"/>
        <v>1255.9832208414582</v>
      </c>
      <c r="AI176" s="53">
        <f t="shared" si="274"/>
        <v>-1238.1032208414581</v>
      </c>
      <c r="AJ176" s="469">
        <v>0</v>
      </c>
      <c r="AK176" s="469">
        <v>0</v>
      </c>
      <c r="AL176" s="469">
        <v>17.88</v>
      </c>
      <c r="AM176" s="470">
        <f t="shared" si="208"/>
        <v>17.88</v>
      </c>
      <c r="AN176" s="53">
        <f t="shared" si="209"/>
        <v>1255.9832208414582</v>
      </c>
      <c r="AO176" s="382">
        <f t="shared" si="210"/>
        <v>3</v>
      </c>
      <c r="AP176">
        <v>2</v>
      </c>
      <c r="AQ176" s="383">
        <f t="shared" si="211"/>
        <v>224.89677915854276</v>
      </c>
      <c r="AR176" s="383">
        <f t="shared" si="212"/>
        <v>-1463</v>
      </c>
      <c r="AS176" s="383">
        <f t="shared" si="213"/>
        <v>0</v>
      </c>
      <c r="AT176" s="383">
        <f t="shared" si="214"/>
        <v>963</v>
      </c>
      <c r="AU176" s="383">
        <f t="shared" si="215"/>
        <v>0</v>
      </c>
      <c r="AV176" s="383">
        <f t="shared" si="216"/>
        <v>1</v>
      </c>
      <c r="AW176" s="383">
        <f t="shared" si="217"/>
        <v>0</v>
      </c>
      <c r="AX176" s="383">
        <f t="shared" si="218"/>
        <v>1</v>
      </c>
      <c r="AY176" s="383">
        <f t="shared" si="219"/>
        <v>0</v>
      </c>
      <c r="AZ176">
        <f t="shared" si="220"/>
        <v>0</v>
      </c>
      <c r="BA176">
        <f t="shared" si="221"/>
        <v>0</v>
      </c>
      <c r="BB176" s="383">
        <f t="shared" si="222"/>
        <v>0</v>
      </c>
      <c r="BC176" s="384">
        <f t="shared" si="297"/>
        <v>0.34176349965823649</v>
      </c>
      <c r="BD176" s="384">
        <f t="shared" si="297"/>
        <v>0</v>
      </c>
      <c r="BE176" s="384">
        <f t="shared" si="297"/>
        <v>30</v>
      </c>
      <c r="BF176" s="384">
        <f t="shared" si="297"/>
        <v>0</v>
      </c>
      <c r="BG176" s="384">
        <f t="shared" si="297"/>
        <v>2.7341079972658922E-3</v>
      </c>
      <c r="BH176" s="384">
        <f t="shared" si="297"/>
        <v>2.1872863978127138E-2</v>
      </c>
      <c r="BI176" s="384">
        <f t="shared" si="295"/>
        <v>194.89677915854276</v>
      </c>
      <c r="BJ176" s="384">
        <f t="shared" si="295"/>
        <v>3.5543403964456599E-2</v>
      </c>
      <c r="BK176" s="384">
        <f t="shared" si="295"/>
        <v>0.59808612440191389</v>
      </c>
      <c r="BL176" s="474">
        <f t="shared" si="223"/>
        <v>1463</v>
      </c>
      <c r="BM176" s="409">
        <f t="shared" si="224"/>
        <v>1255.9832208414582</v>
      </c>
      <c r="BN176" s="473">
        <f t="shared" si="225"/>
        <v>224.89677915854276</v>
      </c>
      <c r="BO176" s="387">
        <f t="shared" si="226"/>
        <v>1</v>
      </c>
      <c r="BP176" s="387">
        <f t="shared" si="227"/>
        <v>0</v>
      </c>
      <c r="BQ176" s="388">
        <f t="shared" si="228"/>
        <v>0</v>
      </c>
      <c r="BR176" s="389">
        <f t="shared" si="229"/>
        <v>1238.1032208414572</v>
      </c>
      <c r="BS176" s="390">
        <f t="shared" si="230"/>
        <v>-500</v>
      </c>
      <c r="BT176" s="391">
        <f t="shared" si="275"/>
        <v>0</v>
      </c>
      <c r="BU176" s="391">
        <f t="shared" si="275"/>
        <v>0</v>
      </c>
      <c r="BV176" s="391">
        <f t="shared" si="275"/>
        <v>0</v>
      </c>
      <c r="BW176" s="391">
        <f t="shared" si="275"/>
        <v>0</v>
      </c>
      <c r="BX176" s="391">
        <f t="shared" si="275"/>
        <v>0</v>
      </c>
      <c r="BY176" s="391">
        <f t="shared" si="200"/>
        <v>0</v>
      </c>
      <c r="BZ176" s="391">
        <f t="shared" si="200"/>
        <v>0</v>
      </c>
      <c r="CA176" s="391">
        <f t="shared" si="200"/>
        <v>0</v>
      </c>
      <c r="CB176" s="391">
        <f t="shared" si="231"/>
        <v>0</v>
      </c>
      <c r="CC176" s="391">
        <f t="shared" si="231"/>
        <v>0</v>
      </c>
      <c r="CD176" s="392">
        <f t="shared" si="232"/>
        <v>0</v>
      </c>
      <c r="CE176" s="393">
        <f t="shared" si="233"/>
        <v>0</v>
      </c>
      <c r="CF176" s="392">
        <f t="shared" si="283"/>
        <v>0</v>
      </c>
      <c r="CG176" s="392">
        <f t="shared" si="284"/>
        <v>0</v>
      </c>
      <c r="CH176" s="392">
        <f t="shared" si="285"/>
        <v>0</v>
      </c>
      <c r="CI176" s="392">
        <f t="shared" si="278"/>
        <v>0</v>
      </c>
      <c r="CJ176" s="392">
        <f t="shared" si="278"/>
        <v>0</v>
      </c>
      <c r="CK176" s="392">
        <f t="shared" si="278"/>
        <v>0</v>
      </c>
      <c r="CL176" s="392">
        <f t="shared" si="278"/>
        <v>0</v>
      </c>
      <c r="CM176" s="392">
        <f t="shared" si="234"/>
        <v>0</v>
      </c>
      <c r="CN176" s="392">
        <f t="shared" si="235"/>
        <v>0</v>
      </c>
      <c r="CO176" s="394">
        <f t="shared" si="236"/>
        <v>10.252904989747094</v>
      </c>
      <c r="CP176" s="394">
        <f t="shared" si="236"/>
        <v>0</v>
      </c>
      <c r="CQ176" s="395">
        <f t="shared" si="237"/>
        <v>30</v>
      </c>
      <c r="CR176" s="394">
        <f t="shared" si="291"/>
        <v>0</v>
      </c>
      <c r="CS176" s="394">
        <f t="shared" si="291"/>
        <v>8.2023239917976762E-2</v>
      </c>
      <c r="CT176" s="394">
        <f t="shared" si="291"/>
        <v>0.65618591934381409</v>
      </c>
      <c r="CU176" s="394">
        <f t="shared" si="289"/>
        <v>0</v>
      </c>
      <c r="CV176" s="394">
        <f t="shared" si="289"/>
        <v>1.0663021189336979</v>
      </c>
      <c r="CW176" s="394">
        <f t="shared" si="289"/>
        <v>17.942583732057418</v>
      </c>
      <c r="CX176" s="396">
        <f t="shared" si="238"/>
        <v>0</v>
      </c>
      <c r="CY176" s="396">
        <f t="shared" si="238"/>
        <v>0</v>
      </c>
      <c r="CZ176" s="397">
        <f t="shared" si="239"/>
        <v>0</v>
      </c>
      <c r="DA176" s="397">
        <f t="shared" si="239"/>
        <v>0</v>
      </c>
      <c r="DB176" s="397">
        <f t="shared" si="239"/>
        <v>0</v>
      </c>
      <c r="DC176" s="397">
        <f t="shared" si="240"/>
        <v>0</v>
      </c>
      <c r="DD176" s="397">
        <f t="shared" si="293"/>
        <v>0</v>
      </c>
      <c r="DE176" s="397">
        <f t="shared" si="293"/>
        <v>0</v>
      </c>
      <c r="DF176" s="397">
        <f t="shared" si="293"/>
        <v>0</v>
      </c>
      <c r="DG176" s="397">
        <f t="shared" si="293"/>
        <v>0</v>
      </c>
      <c r="DH176" s="397">
        <f t="shared" si="293"/>
        <v>0</v>
      </c>
      <c r="DI176" s="398">
        <f t="shared" si="241"/>
        <v>0</v>
      </c>
      <c r="DJ176" s="398">
        <f t="shared" si="241"/>
        <v>0</v>
      </c>
      <c r="DK176" s="399">
        <f t="shared" si="242"/>
        <v>0</v>
      </c>
      <c r="DL176" s="399">
        <f t="shared" si="242"/>
        <v>0</v>
      </c>
      <c r="DM176" s="399">
        <f t="shared" si="242"/>
        <v>0</v>
      </c>
      <c r="DN176" s="399">
        <f t="shared" si="242"/>
        <v>0</v>
      </c>
      <c r="DO176" s="399">
        <f t="shared" si="243"/>
        <v>-4</v>
      </c>
      <c r="DP176" s="399">
        <f t="shared" si="244"/>
        <v>0</v>
      </c>
      <c r="DQ176" s="399">
        <f t="shared" si="244"/>
        <v>0</v>
      </c>
      <c r="DR176" s="399">
        <f t="shared" si="244"/>
        <v>0</v>
      </c>
      <c r="DS176" s="399">
        <f t="shared" si="244"/>
        <v>0</v>
      </c>
      <c r="DT176" s="400">
        <f t="shared" si="245"/>
        <v>0</v>
      </c>
      <c r="DU176" s="400">
        <f t="shared" si="245"/>
        <v>0</v>
      </c>
      <c r="DV176" s="386">
        <f t="shared" si="294"/>
        <v>0</v>
      </c>
      <c r="DW176" s="386">
        <f t="shared" si="294"/>
        <v>0</v>
      </c>
      <c r="DX176" s="386">
        <f t="shared" si="294"/>
        <v>0</v>
      </c>
      <c r="DY176" s="386">
        <f t="shared" si="294"/>
        <v>0</v>
      </c>
      <c r="DZ176" s="386">
        <f t="shared" si="294"/>
        <v>0</v>
      </c>
      <c r="EA176" s="401">
        <f t="shared" si="246"/>
        <v>-32</v>
      </c>
      <c r="EB176" s="386">
        <f t="shared" si="247"/>
        <v>0</v>
      </c>
      <c r="EC176" s="386">
        <f t="shared" si="247"/>
        <v>0</v>
      </c>
      <c r="ED176" s="386">
        <f t="shared" si="247"/>
        <v>0</v>
      </c>
      <c r="EE176" s="385">
        <f t="shared" si="248"/>
        <v>0</v>
      </c>
      <c r="EF176" s="385">
        <f t="shared" si="248"/>
        <v>0</v>
      </c>
      <c r="EG176" s="402">
        <f t="shared" si="292"/>
        <v>66.608605317342025</v>
      </c>
      <c r="EH176" s="402">
        <f t="shared" si="292"/>
        <v>0</v>
      </c>
      <c r="EI176" s="402">
        <f t="shared" si="292"/>
        <v>0</v>
      </c>
      <c r="EJ176" s="402">
        <f t="shared" si="290"/>
        <v>0</v>
      </c>
      <c r="EK176" s="402">
        <f t="shared" si="290"/>
        <v>0.53286884253873623</v>
      </c>
      <c r="EL176" s="402">
        <f t="shared" si="290"/>
        <v>4.2629507403098899</v>
      </c>
      <c r="EM176" s="402">
        <f t="shared" si="249"/>
        <v>194.89677915854276</v>
      </c>
      <c r="EN176" s="402">
        <f t="shared" si="250"/>
        <v>6.927294953003571</v>
      </c>
      <c r="EO176" s="402">
        <f t="shared" si="250"/>
        <v>116.56505930534854</v>
      </c>
      <c r="EP176" s="402">
        <f t="shared" si="251"/>
        <v>0</v>
      </c>
      <c r="EQ176" s="402">
        <f t="shared" si="252"/>
        <v>0</v>
      </c>
      <c r="ER176" s="394">
        <f t="shared" si="286"/>
        <v>0</v>
      </c>
      <c r="ES176" s="394">
        <f t="shared" si="287"/>
        <v>0</v>
      </c>
      <c r="ET176" s="394">
        <f t="shared" si="288"/>
        <v>0</v>
      </c>
      <c r="EU176" s="394">
        <f t="shared" si="279"/>
        <v>0</v>
      </c>
      <c r="EV176" s="394">
        <f t="shared" si="279"/>
        <v>0</v>
      </c>
      <c r="EW176" s="394">
        <f t="shared" si="279"/>
        <v>0</v>
      </c>
      <c r="EX176" s="394">
        <f t="shared" si="279"/>
        <v>0</v>
      </c>
      <c r="EY176" s="403">
        <f t="shared" si="253"/>
        <v>-52</v>
      </c>
      <c r="EZ176" s="394">
        <f t="shared" si="254"/>
        <v>0</v>
      </c>
      <c r="FA176" s="396">
        <f t="shared" si="255"/>
        <v>0</v>
      </c>
      <c r="FB176" s="396">
        <f t="shared" si="255"/>
        <v>0</v>
      </c>
      <c r="FC176" s="404">
        <f t="shared" si="276"/>
        <v>0</v>
      </c>
      <c r="FD176" s="404">
        <f t="shared" si="276"/>
        <v>0</v>
      </c>
      <c r="FE176" s="404">
        <f t="shared" si="276"/>
        <v>0</v>
      </c>
      <c r="FF176" s="404">
        <f t="shared" si="276"/>
        <v>0</v>
      </c>
      <c r="FG176" s="404">
        <f t="shared" si="276"/>
        <v>0</v>
      </c>
      <c r="FH176" s="404">
        <f t="shared" si="201"/>
        <v>0</v>
      </c>
      <c r="FI176" s="404">
        <f t="shared" si="201"/>
        <v>0</v>
      </c>
      <c r="FJ176" s="404">
        <f t="shared" si="201"/>
        <v>0</v>
      </c>
      <c r="FK176" s="392">
        <f t="shared" si="256"/>
        <v>-875</v>
      </c>
      <c r="FL176" s="384">
        <f t="shared" si="257"/>
        <v>0</v>
      </c>
      <c r="FM176" s="384">
        <f t="shared" si="257"/>
        <v>0</v>
      </c>
      <c r="FN176" s="405">
        <f t="shared" si="298"/>
        <v>423.13848969291087</v>
      </c>
      <c r="FO176" s="405">
        <f t="shared" si="298"/>
        <v>0</v>
      </c>
      <c r="FP176" s="405">
        <f t="shared" si="298"/>
        <v>0</v>
      </c>
      <c r="FQ176" s="405">
        <f t="shared" si="298"/>
        <v>0</v>
      </c>
      <c r="FR176" s="405">
        <f t="shared" si="298"/>
        <v>3.3851079175432872</v>
      </c>
      <c r="FS176" s="405">
        <f t="shared" si="298"/>
        <v>27.080863340346298</v>
      </c>
      <c r="FT176" s="405">
        <f t="shared" si="296"/>
        <v>0</v>
      </c>
      <c r="FU176" s="405">
        <f t="shared" si="296"/>
        <v>44.006402928062734</v>
      </c>
      <c r="FV176" s="405">
        <f t="shared" si="296"/>
        <v>740.49235696259404</v>
      </c>
      <c r="FW176" s="397">
        <f t="shared" si="258"/>
        <v>1255.9832208414582</v>
      </c>
      <c r="FX176" s="406">
        <f t="shared" si="259"/>
        <v>17.880000000001019</v>
      </c>
      <c r="FY176" s="331">
        <f t="shared" si="260"/>
        <v>17.880000000001019</v>
      </c>
      <c r="FZ176" s="382">
        <f t="shared" si="261"/>
        <v>-1.0196288258157438E-12</v>
      </c>
      <c r="GA176" s="331">
        <f t="shared" si="262"/>
        <v>0</v>
      </c>
      <c r="GB176" s="407">
        <f t="shared" si="263"/>
        <v>0</v>
      </c>
      <c r="GC176" s="407">
        <f t="shared" si="264"/>
        <v>0</v>
      </c>
      <c r="GD176" s="407">
        <f t="shared" si="265"/>
        <v>0</v>
      </c>
      <c r="GE176" s="407">
        <f t="shared" si="266"/>
        <v>0</v>
      </c>
      <c r="GF176" s="407">
        <f t="shared" si="267"/>
        <v>0</v>
      </c>
      <c r="GG176" s="407">
        <f t="shared" si="268"/>
        <v>0</v>
      </c>
      <c r="GH176" s="407">
        <f t="shared" si="269"/>
        <v>0</v>
      </c>
      <c r="GI176" s="407">
        <f t="shared" si="270"/>
        <v>0</v>
      </c>
      <c r="GJ176">
        <f t="shared" si="271"/>
        <v>0</v>
      </c>
      <c r="GK176" s="382">
        <f t="shared" si="272"/>
        <v>0</v>
      </c>
      <c r="GL176">
        <v>2</v>
      </c>
      <c r="GM176">
        <f t="shared" si="273"/>
        <v>0</v>
      </c>
      <c r="GN176">
        <f t="shared" si="273"/>
        <v>0</v>
      </c>
      <c r="GO176">
        <f t="shared" si="273"/>
        <v>30</v>
      </c>
      <c r="GP176">
        <f t="shared" si="273"/>
        <v>0</v>
      </c>
      <c r="GQ176">
        <f t="shared" si="273"/>
        <v>0</v>
      </c>
      <c r="GR176">
        <f t="shared" si="202"/>
        <v>0</v>
      </c>
      <c r="GS176">
        <f t="shared" si="202"/>
        <v>194.89677915854276</v>
      </c>
      <c r="GT176">
        <f t="shared" si="202"/>
        <v>0</v>
      </c>
      <c r="GU176">
        <f t="shared" si="202"/>
        <v>0</v>
      </c>
      <c r="GV176">
        <f t="shared" si="202"/>
        <v>1255.9832208414582</v>
      </c>
    </row>
    <row r="177" spans="1:204" customFormat="1" x14ac:dyDescent="0.25">
      <c r="A177" s="378">
        <v>33001</v>
      </c>
      <c r="B177" s="32" t="s">
        <v>1311</v>
      </c>
      <c r="C177" t="s">
        <v>890</v>
      </c>
      <c r="D177">
        <v>2</v>
      </c>
      <c r="E177" s="379">
        <v>377</v>
      </c>
      <c r="F177" s="379">
        <v>10026</v>
      </c>
      <c r="G177" s="379">
        <v>1694</v>
      </c>
      <c r="H177" s="379">
        <v>0</v>
      </c>
      <c r="I177" s="379">
        <v>4538</v>
      </c>
      <c r="J177" s="379">
        <v>0</v>
      </c>
      <c r="K177" s="379">
        <v>1215</v>
      </c>
      <c r="L177" s="379">
        <v>660</v>
      </c>
      <c r="M177" s="380">
        <v>0</v>
      </c>
      <c r="N177" s="381">
        <f t="shared" si="203"/>
        <v>18510</v>
      </c>
      <c r="O177" s="379">
        <v>380</v>
      </c>
      <c r="P177" s="379">
        <v>10355</v>
      </c>
      <c r="Q177" s="379">
        <v>2100</v>
      </c>
      <c r="R177" s="379">
        <v>0</v>
      </c>
      <c r="S177" s="379">
        <v>2710</v>
      </c>
      <c r="T177" s="379">
        <v>0</v>
      </c>
      <c r="U177" s="379">
        <v>826</v>
      </c>
      <c r="V177" s="379">
        <v>505</v>
      </c>
      <c r="W177" s="480">
        <f>(VLOOKUP(A177,'[1]floresta plant'!$A$4:$F$573,6,0))*1000</f>
        <v>0</v>
      </c>
      <c r="X177" s="24">
        <f t="shared" si="204"/>
        <v>16876</v>
      </c>
      <c r="Y177" s="53">
        <f t="shared" si="280"/>
        <v>406</v>
      </c>
      <c r="Z177" s="53">
        <f t="shared" si="281"/>
        <v>0</v>
      </c>
      <c r="AA177" s="53">
        <f t="shared" si="282"/>
        <v>-1828</v>
      </c>
      <c r="AB177" s="53">
        <f t="shared" si="277"/>
        <v>0</v>
      </c>
      <c r="AC177" s="53">
        <f t="shared" si="277"/>
        <v>-389</v>
      </c>
      <c r="AD177" s="53">
        <f t="shared" si="277"/>
        <v>-155</v>
      </c>
      <c r="AE177" s="53">
        <f t="shared" si="277"/>
        <v>0</v>
      </c>
      <c r="AF177" s="53">
        <f t="shared" si="205"/>
        <v>329</v>
      </c>
      <c r="AG177" s="53">
        <f t="shared" si="206"/>
        <v>3</v>
      </c>
      <c r="AH177" s="53">
        <f t="shared" si="207"/>
        <v>1644.67</v>
      </c>
      <c r="AI177" s="53">
        <f t="shared" si="274"/>
        <v>-1634</v>
      </c>
      <c r="AJ177" s="469">
        <v>0</v>
      </c>
      <c r="AK177" s="469">
        <v>0</v>
      </c>
      <c r="AL177" s="469">
        <v>10.67</v>
      </c>
      <c r="AM177" s="470">
        <f t="shared" si="208"/>
        <v>10.67</v>
      </c>
      <c r="AN177" s="53">
        <f t="shared" si="209"/>
        <v>1644.67</v>
      </c>
      <c r="AO177" s="382">
        <f t="shared" si="210"/>
        <v>3</v>
      </c>
      <c r="AP177">
        <v>2</v>
      </c>
      <c r="AQ177" s="383">
        <f t="shared" si="211"/>
        <v>738</v>
      </c>
      <c r="AR177" s="383">
        <f t="shared" si="212"/>
        <v>-2372</v>
      </c>
      <c r="AS177" s="383">
        <f t="shared" si="213"/>
        <v>406</v>
      </c>
      <c r="AT177" s="383">
        <f t="shared" si="214"/>
        <v>2372</v>
      </c>
      <c r="AU177" s="383">
        <f t="shared" si="215"/>
        <v>0</v>
      </c>
      <c r="AV177" s="383">
        <f t="shared" si="216"/>
        <v>1</v>
      </c>
      <c r="AW177" s="383">
        <f t="shared" si="217"/>
        <v>0</v>
      </c>
      <c r="AX177" s="383">
        <f t="shared" si="218"/>
        <v>1</v>
      </c>
      <c r="AY177" s="383">
        <f t="shared" si="219"/>
        <v>406</v>
      </c>
      <c r="AZ177">
        <f t="shared" si="220"/>
        <v>0</v>
      </c>
      <c r="BA177">
        <f t="shared" si="221"/>
        <v>0</v>
      </c>
      <c r="BB177" s="383">
        <f t="shared" si="222"/>
        <v>0</v>
      </c>
      <c r="BC177" s="384">
        <f t="shared" si="297"/>
        <v>406</v>
      </c>
      <c r="BD177" s="384">
        <f t="shared" si="297"/>
        <v>0</v>
      </c>
      <c r="BE177" s="384">
        <f t="shared" si="297"/>
        <v>0.77065767284991571</v>
      </c>
      <c r="BF177" s="384">
        <f t="shared" si="297"/>
        <v>0</v>
      </c>
      <c r="BG177" s="384">
        <f t="shared" si="297"/>
        <v>0.16399662731871839</v>
      </c>
      <c r="BH177" s="384">
        <f t="shared" si="297"/>
        <v>6.5345699831365942E-2</v>
      </c>
      <c r="BI177" s="384">
        <f t="shared" si="295"/>
        <v>0</v>
      </c>
      <c r="BJ177" s="384">
        <f t="shared" si="295"/>
        <v>329</v>
      </c>
      <c r="BK177" s="384">
        <f t="shared" si="295"/>
        <v>3</v>
      </c>
      <c r="BL177" s="474">
        <f t="shared" si="223"/>
        <v>1966</v>
      </c>
      <c r="BM177" s="409">
        <f t="shared" si="224"/>
        <v>1644.67</v>
      </c>
      <c r="BN177" s="473">
        <f t="shared" si="225"/>
        <v>332</v>
      </c>
      <c r="BO177" s="387">
        <f t="shared" si="226"/>
        <v>1</v>
      </c>
      <c r="BP177" s="387">
        <f t="shared" si="227"/>
        <v>0</v>
      </c>
      <c r="BQ177" s="388">
        <f t="shared" si="228"/>
        <v>0</v>
      </c>
      <c r="BR177" s="389">
        <f t="shared" si="229"/>
        <v>1634</v>
      </c>
      <c r="BS177" s="390">
        <f t="shared" si="230"/>
        <v>406</v>
      </c>
      <c r="BT177" s="391">
        <f t="shared" si="275"/>
        <v>0</v>
      </c>
      <c r="BU177" s="391">
        <f t="shared" si="275"/>
        <v>312.88701517706579</v>
      </c>
      <c r="BV177" s="391">
        <f t="shared" si="275"/>
        <v>0</v>
      </c>
      <c r="BW177" s="391">
        <f t="shared" si="275"/>
        <v>66.582630691399672</v>
      </c>
      <c r="BX177" s="391">
        <f t="shared" si="275"/>
        <v>26.530354131534573</v>
      </c>
      <c r="BY177" s="391">
        <f t="shared" si="200"/>
        <v>0</v>
      </c>
      <c r="BZ177" s="391">
        <f t="shared" si="200"/>
        <v>0</v>
      </c>
      <c r="CA177" s="391">
        <f t="shared" si="200"/>
        <v>0</v>
      </c>
      <c r="CB177" s="391">
        <f t="shared" si="231"/>
        <v>0</v>
      </c>
      <c r="CC177" s="391">
        <f t="shared" si="231"/>
        <v>0</v>
      </c>
      <c r="CD177" s="392">
        <f t="shared" si="232"/>
        <v>0</v>
      </c>
      <c r="CE177" s="393">
        <f t="shared" si="233"/>
        <v>0</v>
      </c>
      <c r="CF177" s="392">
        <f t="shared" si="283"/>
        <v>0</v>
      </c>
      <c r="CG177" s="392">
        <f t="shared" si="284"/>
        <v>0</v>
      </c>
      <c r="CH177" s="392">
        <f t="shared" si="285"/>
        <v>0</v>
      </c>
      <c r="CI177" s="392">
        <f t="shared" si="278"/>
        <v>0</v>
      </c>
      <c r="CJ177" s="392">
        <f t="shared" si="278"/>
        <v>0</v>
      </c>
      <c r="CK177" s="392">
        <f t="shared" si="278"/>
        <v>0</v>
      </c>
      <c r="CL177" s="392">
        <f t="shared" si="278"/>
        <v>0</v>
      </c>
      <c r="CM177" s="392">
        <f t="shared" si="234"/>
        <v>0</v>
      </c>
      <c r="CN177" s="392">
        <f t="shared" si="235"/>
        <v>0</v>
      </c>
      <c r="CO177" s="394">
        <f t="shared" si="236"/>
        <v>0</v>
      </c>
      <c r="CP177" s="394">
        <f t="shared" si="236"/>
        <v>0</v>
      </c>
      <c r="CQ177" s="395">
        <f t="shared" si="237"/>
        <v>-1828</v>
      </c>
      <c r="CR177" s="394">
        <f t="shared" si="291"/>
        <v>0</v>
      </c>
      <c r="CS177" s="394">
        <f t="shared" si="291"/>
        <v>0</v>
      </c>
      <c r="CT177" s="394">
        <f t="shared" si="291"/>
        <v>0</v>
      </c>
      <c r="CU177" s="394">
        <f t="shared" si="289"/>
        <v>0</v>
      </c>
      <c r="CV177" s="394">
        <f t="shared" si="289"/>
        <v>0</v>
      </c>
      <c r="CW177" s="394">
        <f t="shared" si="289"/>
        <v>0</v>
      </c>
      <c r="CX177" s="396">
        <f t="shared" si="238"/>
        <v>0</v>
      </c>
      <c r="CY177" s="396">
        <f t="shared" si="238"/>
        <v>0</v>
      </c>
      <c r="CZ177" s="397">
        <f t="shared" si="239"/>
        <v>0</v>
      </c>
      <c r="DA177" s="397">
        <f t="shared" si="239"/>
        <v>0</v>
      </c>
      <c r="DB177" s="397">
        <f t="shared" si="239"/>
        <v>0</v>
      </c>
      <c r="DC177" s="397">
        <f t="shared" si="240"/>
        <v>0</v>
      </c>
      <c r="DD177" s="397">
        <f t="shared" si="293"/>
        <v>0</v>
      </c>
      <c r="DE177" s="397">
        <f t="shared" si="293"/>
        <v>0</v>
      </c>
      <c r="DF177" s="397">
        <f t="shared" si="293"/>
        <v>0</v>
      </c>
      <c r="DG177" s="397">
        <f t="shared" si="293"/>
        <v>0</v>
      </c>
      <c r="DH177" s="397">
        <f t="shared" si="293"/>
        <v>0</v>
      </c>
      <c r="DI177" s="398">
        <f t="shared" si="241"/>
        <v>0</v>
      </c>
      <c r="DJ177" s="398">
        <f t="shared" si="241"/>
        <v>0</v>
      </c>
      <c r="DK177" s="399">
        <f t="shared" si="242"/>
        <v>0</v>
      </c>
      <c r="DL177" s="399">
        <f t="shared" si="242"/>
        <v>0</v>
      </c>
      <c r="DM177" s="399">
        <f t="shared" si="242"/>
        <v>0</v>
      </c>
      <c r="DN177" s="399">
        <f t="shared" si="242"/>
        <v>0</v>
      </c>
      <c r="DO177" s="399">
        <f t="shared" si="243"/>
        <v>-389</v>
      </c>
      <c r="DP177" s="399">
        <f t="shared" si="244"/>
        <v>0</v>
      </c>
      <c r="DQ177" s="399">
        <f t="shared" si="244"/>
        <v>0</v>
      </c>
      <c r="DR177" s="399">
        <f t="shared" si="244"/>
        <v>0</v>
      </c>
      <c r="DS177" s="399">
        <f t="shared" si="244"/>
        <v>0</v>
      </c>
      <c r="DT177" s="400">
        <f t="shared" si="245"/>
        <v>0</v>
      </c>
      <c r="DU177" s="400">
        <f t="shared" si="245"/>
        <v>0</v>
      </c>
      <c r="DV177" s="386">
        <f t="shared" si="294"/>
        <v>0</v>
      </c>
      <c r="DW177" s="386">
        <f t="shared" si="294"/>
        <v>0</v>
      </c>
      <c r="DX177" s="386">
        <f t="shared" si="294"/>
        <v>0</v>
      </c>
      <c r="DY177" s="386">
        <f t="shared" si="294"/>
        <v>0</v>
      </c>
      <c r="DZ177" s="386">
        <f t="shared" si="294"/>
        <v>0</v>
      </c>
      <c r="EA177" s="401">
        <f t="shared" si="246"/>
        <v>-155</v>
      </c>
      <c r="EB177" s="386">
        <f t="shared" si="247"/>
        <v>0</v>
      </c>
      <c r="EC177" s="386">
        <f t="shared" si="247"/>
        <v>0</v>
      </c>
      <c r="ED177" s="386">
        <f t="shared" si="247"/>
        <v>0</v>
      </c>
      <c r="EE177" s="385">
        <f t="shared" si="248"/>
        <v>0</v>
      </c>
      <c r="EF177" s="385">
        <f t="shared" si="248"/>
        <v>0</v>
      </c>
      <c r="EG177" s="402">
        <f t="shared" si="292"/>
        <v>0</v>
      </c>
      <c r="EH177" s="402">
        <f t="shared" si="292"/>
        <v>0</v>
      </c>
      <c r="EI177" s="402">
        <f t="shared" si="292"/>
        <v>0</v>
      </c>
      <c r="EJ177" s="402">
        <f t="shared" si="290"/>
        <v>0</v>
      </c>
      <c r="EK177" s="402">
        <f t="shared" si="290"/>
        <v>0</v>
      </c>
      <c r="EL177" s="402">
        <f t="shared" si="290"/>
        <v>0</v>
      </c>
      <c r="EM177" s="402">
        <f t="shared" si="249"/>
        <v>0</v>
      </c>
      <c r="EN177" s="402">
        <f t="shared" si="250"/>
        <v>0</v>
      </c>
      <c r="EO177" s="402">
        <f t="shared" si="250"/>
        <v>0</v>
      </c>
      <c r="EP177" s="402">
        <f t="shared" si="251"/>
        <v>0</v>
      </c>
      <c r="EQ177" s="402">
        <f t="shared" si="252"/>
        <v>0</v>
      </c>
      <c r="ER177" s="394">
        <f t="shared" si="286"/>
        <v>0</v>
      </c>
      <c r="ES177" s="394">
        <f t="shared" si="287"/>
        <v>0</v>
      </c>
      <c r="ET177" s="394">
        <f t="shared" si="288"/>
        <v>253.54637436762226</v>
      </c>
      <c r="EU177" s="394">
        <f t="shared" si="279"/>
        <v>0</v>
      </c>
      <c r="EV177" s="394">
        <f t="shared" si="279"/>
        <v>53.954890387858349</v>
      </c>
      <c r="EW177" s="394">
        <f t="shared" si="279"/>
        <v>21.498735244519395</v>
      </c>
      <c r="EX177" s="394">
        <f t="shared" si="279"/>
        <v>0</v>
      </c>
      <c r="EY177" s="403">
        <f t="shared" si="253"/>
        <v>329</v>
      </c>
      <c r="EZ177" s="394">
        <f t="shared" si="254"/>
        <v>0</v>
      </c>
      <c r="FA177" s="396">
        <f t="shared" si="255"/>
        <v>0</v>
      </c>
      <c r="FB177" s="396">
        <f t="shared" si="255"/>
        <v>0</v>
      </c>
      <c r="FC177" s="404">
        <f t="shared" si="276"/>
        <v>0</v>
      </c>
      <c r="FD177" s="404">
        <f t="shared" si="276"/>
        <v>0</v>
      </c>
      <c r="FE177" s="404">
        <f t="shared" si="276"/>
        <v>2.3119730185497471</v>
      </c>
      <c r="FF177" s="404">
        <f t="shared" si="276"/>
        <v>0</v>
      </c>
      <c r="FG177" s="404">
        <f t="shared" si="276"/>
        <v>0.49198988195615517</v>
      </c>
      <c r="FH177" s="404">
        <f t="shared" si="201"/>
        <v>0.19603709949409781</v>
      </c>
      <c r="FI177" s="404">
        <f t="shared" si="201"/>
        <v>0</v>
      </c>
      <c r="FJ177" s="404">
        <f t="shared" si="201"/>
        <v>0</v>
      </c>
      <c r="FK177" s="392">
        <f t="shared" si="256"/>
        <v>3</v>
      </c>
      <c r="FL177" s="384">
        <f t="shared" si="257"/>
        <v>0</v>
      </c>
      <c r="FM177" s="384">
        <f t="shared" si="257"/>
        <v>0</v>
      </c>
      <c r="FN177" s="405">
        <f t="shared" si="298"/>
        <v>0</v>
      </c>
      <c r="FO177" s="405">
        <f t="shared" si="298"/>
        <v>0</v>
      </c>
      <c r="FP177" s="405">
        <f t="shared" si="298"/>
        <v>1259.2546374367623</v>
      </c>
      <c r="FQ177" s="405">
        <f t="shared" si="298"/>
        <v>0</v>
      </c>
      <c r="FR177" s="405">
        <f t="shared" si="298"/>
        <v>267.97048903878584</v>
      </c>
      <c r="FS177" s="405">
        <f t="shared" si="298"/>
        <v>106.77487352445195</v>
      </c>
      <c r="FT177" s="405">
        <f t="shared" si="296"/>
        <v>0</v>
      </c>
      <c r="FU177" s="405">
        <f t="shared" si="296"/>
        <v>0</v>
      </c>
      <c r="FV177" s="405">
        <f t="shared" si="296"/>
        <v>0</v>
      </c>
      <c r="FW177" s="397">
        <f t="shared" si="258"/>
        <v>1644.67</v>
      </c>
      <c r="FX177" s="406">
        <f t="shared" si="259"/>
        <v>10.669999999999845</v>
      </c>
      <c r="FY177" s="331">
        <f t="shared" si="260"/>
        <v>10.669999999999845</v>
      </c>
      <c r="FZ177" s="382">
        <f t="shared" si="261"/>
        <v>1.5454304502782179E-13</v>
      </c>
      <c r="GA177" s="331">
        <f t="shared" si="262"/>
        <v>-5.6843418860808015E-14</v>
      </c>
      <c r="GB177" s="407">
        <f t="shared" si="263"/>
        <v>0</v>
      </c>
      <c r="GC177" s="407">
        <f t="shared" si="264"/>
        <v>0</v>
      </c>
      <c r="GD177" s="407">
        <f t="shared" si="265"/>
        <v>0</v>
      </c>
      <c r="GE177" s="407">
        <f t="shared" si="266"/>
        <v>0</v>
      </c>
      <c r="GF177" s="407">
        <f t="shared" si="267"/>
        <v>0</v>
      </c>
      <c r="GG177" s="407">
        <f t="shared" si="268"/>
        <v>0</v>
      </c>
      <c r="GH177" s="407">
        <f t="shared" si="269"/>
        <v>0</v>
      </c>
      <c r="GI177" s="407">
        <f t="shared" si="270"/>
        <v>0</v>
      </c>
      <c r="GJ177">
        <f t="shared" si="271"/>
        <v>0</v>
      </c>
      <c r="GK177" s="382">
        <f t="shared" si="272"/>
        <v>-5.6843418860808015E-14</v>
      </c>
      <c r="GL177">
        <v>2</v>
      </c>
      <c r="GM177">
        <f t="shared" si="273"/>
        <v>406</v>
      </c>
      <c r="GN177">
        <f t="shared" si="273"/>
        <v>0</v>
      </c>
      <c r="GO177">
        <f t="shared" si="273"/>
        <v>0</v>
      </c>
      <c r="GP177">
        <f t="shared" si="273"/>
        <v>0</v>
      </c>
      <c r="GQ177">
        <f t="shared" si="273"/>
        <v>0</v>
      </c>
      <c r="GR177">
        <f t="shared" si="202"/>
        <v>0</v>
      </c>
      <c r="GS177">
        <f t="shared" si="202"/>
        <v>0</v>
      </c>
      <c r="GT177">
        <f t="shared" si="202"/>
        <v>329</v>
      </c>
      <c r="GU177">
        <f t="shared" si="202"/>
        <v>3</v>
      </c>
      <c r="GV177">
        <f t="shared" si="202"/>
        <v>1644.67</v>
      </c>
    </row>
    <row r="178" spans="1:204" customFormat="1" x14ac:dyDescent="0.25">
      <c r="A178" s="378">
        <v>33002</v>
      </c>
      <c r="B178" s="32" t="s">
        <v>1312</v>
      </c>
      <c r="C178" t="s">
        <v>890</v>
      </c>
      <c r="D178">
        <v>2</v>
      </c>
      <c r="E178" s="379">
        <v>959</v>
      </c>
      <c r="F178" s="379">
        <v>345</v>
      </c>
      <c r="G178" s="379">
        <v>2487</v>
      </c>
      <c r="H178" s="379">
        <v>0</v>
      </c>
      <c r="I178" s="379">
        <v>1832</v>
      </c>
      <c r="J178" s="379">
        <v>0</v>
      </c>
      <c r="K178" s="379">
        <v>1286</v>
      </c>
      <c r="L178" s="379">
        <v>228</v>
      </c>
      <c r="M178" s="380">
        <v>64.178419900111834</v>
      </c>
      <c r="N178" s="381">
        <f t="shared" si="203"/>
        <v>7201.1784199001122</v>
      </c>
      <c r="O178" s="379">
        <v>997</v>
      </c>
      <c r="P178" s="379">
        <v>277</v>
      </c>
      <c r="Q178" s="379">
        <v>2940</v>
      </c>
      <c r="R178" s="379">
        <v>0</v>
      </c>
      <c r="S178" s="379">
        <v>884</v>
      </c>
      <c r="T178" s="379">
        <v>0</v>
      </c>
      <c r="U178" s="379">
        <v>1001</v>
      </c>
      <c r="V178" s="379">
        <v>85</v>
      </c>
      <c r="W178" s="480">
        <f>(VLOOKUP(A178,'[1]floresta plant'!$A$4:$F$573,6,0))*1000</f>
        <v>0</v>
      </c>
      <c r="X178" s="24">
        <f t="shared" si="204"/>
        <v>6184</v>
      </c>
      <c r="Y178" s="53">
        <f t="shared" si="280"/>
        <v>453</v>
      </c>
      <c r="Z178" s="53">
        <f t="shared" si="281"/>
        <v>0</v>
      </c>
      <c r="AA178" s="53">
        <f t="shared" si="282"/>
        <v>-948</v>
      </c>
      <c r="AB178" s="53">
        <f t="shared" si="277"/>
        <v>0</v>
      </c>
      <c r="AC178" s="53">
        <f t="shared" si="277"/>
        <v>-285</v>
      </c>
      <c r="AD178" s="53">
        <f t="shared" si="277"/>
        <v>-143</v>
      </c>
      <c r="AE178" s="53">
        <f t="shared" si="277"/>
        <v>-64.178419900111834</v>
      </c>
      <c r="AF178" s="53">
        <f t="shared" si="205"/>
        <v>-68</v>
      </c>
      <c r="AG178" s="53">
        <f t="shared" si="206"/>
        <v>38</v>
      </c>
      <c r="AH178" s="53">
        <f t="shared" si="207"/>
        <v>1022.2784199001122</v>
      </c>
      <c r="AI178" s="53">
        <f t="shared" si="274"/>
        <v>-1017.1784199001122</v>
      </c>
      <c r="AJ178" s="469">
        <v>0</v>
      </c>
      <c r="AK178" s="469">
        <v>0</v>
      </c>
      <c r="AL178" s="469">
        <v>5.0999999999999996</v>
      </c>
      <c r="AM178" s="470">
        <f t="shared" si="208"/>
        <v>5.0999999999999996</v>
      </c>
      <c r="AN178" s="53">
        <f t="shared" si="209"/>
        <v>1022.2784199001122</v>
      </c>
      <c r="AO178" s="382">
        <f t="shared" si="210"/>
        <v>3</v>
      </c>
      <c r="AP178">
        <v>2</v>
      </c>
      <c r="AQ178" s="383">
        <f t="shared" si="211"/>
        <v>491</v>
      </c>
      <c r="AR178" s="383">
        <f t="shared" si="212"/>
        <v>-1508.1784199001117</v>
      </c>
      <c r="AS178" s="383">
        <f t="shared" si="213"/>
        <v>453</v>
      </c>
      <c r="AT178" s="383">
        <f t="shared" si="214"/>
        <v>1508.1784199001117</v>
      </c>
      <c r="AU178" s="383">
        <f t="shared" si="215"/>
        <v>0</v>
      </c>
      <c r="AV178" s="383">
        <f t="shared" si="216"/>
        <v>1</v>
      </c>
      <c r="AW178" s="383">
        <f t="shared" si="217"/>
        <v>0</v>
      </c>
      <c r="AX178" s="383">
        <f t="shared" si="218"/>
        <v>1</v>
      </c>
      <c r="AY178" s="383">
        <f t="shared" si="219"/>
        <v>453</v>
      </c>
      <c r="AZ178">
        <f t="shared" si="220"/>
        <v>0</v>
      </c>
      <c r="BA178">
        <f t="shared" si="221"/>
        <v>0</v>
      </c>
      <c r="BB178" s="383">
        <f t="shared" si="222"/>
        <v>0</v>
      </c>
      <c r="BC178" s="384">
        <f t="shared" si="297"/>
        <v>453</v>
      </c>
      <c r="BD178" s="384">
        <f t="shared" si="297"/>
        <v>0</v>
      </c>
      <c r="BE178" s="384">
        <f t="shared" si="297"/>
        <v>0.62857284489111509</v>
      </c>
      <c r="BF178" s="384">
        <f t="shared" si="297"/>
        <v>0</v>
      </c>
      <c r="BG178" s="384">
        <f t="shared" si="297"/>
        <v>0.18896968438182257</v>
      </c>
      <c r="BH178" s="384">
        <f t="shared" si="297"/>
        <v>9.4816367952984662E-2</v>
      </c>
      <c r="BI178" s="384">
        <f t="shared" si="295"/>
        <v>4.2553599132098996E-2</v>
      </c>
      <c r="BJ178" s="384">
        <f t="shared" si="295"/>
        <v>4.5087503641978721E-2</v>
      </c>
      <c r="BK178" s="384">
        <f t="shared" si="295"/>
        <v>38</v>
      </c>
      <c r="BL178" s="474">
        <f t="shared" si="223"/>
        <v>1055.1784199001117</v>
      </c>
      <c r="BM178" s="409">
        <f t="shared" si="224"/>
        <v>1022.2784199001122</v>
      </c>
      <c r="BN178" s="473">
        <f t="shared" si="225"/>
        <v>38</v>
      </c>
      <c r="BO178" s="387">
        <f t="shared" si="226"/>
        <v>1</v>
      </c>
      <c r="BP178" s="387">
        <f t="shared" si="227"/>
        <v>0</v>
      </c>
      <c r="BQ178" s="388">
        <f t="shared" si="228"/>
        <v>0</v>
      </c>
      <c r="BR178" s="389">
        <f t="shared" si="229"/>
        <v>1017.1784199001117</v>
      </c>
      <c r="BS178" s="390">
        <f t="shared" si="230"/>
        <v>453</v>
      </c>
      <c r="BT178" s="391">
        <f t="shared" si="275"/>
        <v>0</v>
      </c>
      <c r="BU178" s="391">
        <f t="shared" si="275"/>
        <v>284.74349873567513</v>
      </c>
      <c r="BV178" s="391">
        <f t="shared" si="275"/>
        <v>0</v>
      </c>
      <c r="BW178" s="391">
        <f t="shared" si="275"/>
        <v>85.603267024965632</v>
      </c>
      <c r="BX178" s="391">
        <f t="shared" si="275"/>
        <v>42.95181468270205</v>
      </c>
      <c r="BY178" s="391">
        <f t="shared" si="200"/>
        <v>19.276780406840846</v>
      </c>
      <c r="BZ178" s="391">
        <f t="shared" si="200"/>
        <v>20.424639149816361</v>
      </c>
      <c r="CA178" s="391">
        <f t="shared" si="200"/>
        <v>0</v>
      </c>
      <c r="CB178" s="391">
        <f t="shared" si="231"/>
        <v>0</v>
      </c>
      <c r="CC178" s="391">
        <f t="shared" si="231"/>
        <v>0</v>
      </c>
      <c r="CD178" s="392">
        <f t="shared" si="232"/>
        <v>0</v>
      </c>
      <c r="CE178" s="393">
        <f t="shared" si="233"/>
        <v>0</v>
      </c>
      <c r="CF178" s="392">
        <f t="shared" si="283"/>
        <v>0</v>
      </c>
      <c r="CG178" s="392">
        <f t="shared" si="284"/>
        <v>0</v>
      </c>
      <c r="CH178" s="392">
        <f t="shared" si="285"/>
        <v>0</v>
      </c>
      <c r="CI178" s="392">
        <f t="shared" si="278"/>
        <v>0</v>
      </c>
      <c r="CJ178" s="392">
        <f t="shared" si="278"/>
        <v>0</v>
      </c>
      <c r="CK178" s="392">
        <f t="shared" si="278"/>
        <v>0</v>
      </c>
      <c r="CL178" s="392">
        <f t="shared" si="278"/>
        <v>0</v>
      </c>
      <c r="CM178" s="392">
        <f t="shared" si="234"/>
        <v>0</v>
      </c>
      <c r="CN178" s="392">
        <f t="shared" si="235"/>
        <v>0</v>
      </c>
      <c r="CO178" s="394">
        <f t="shared" si="236"/>
        <v>0</v>
      </c>
      <c r="CP178" s="394">
        <f t="shared" si="236"/>
        <v>0</v>
      </c>
      <c r="CQ178" s="395">
        <f t="shared" si="237"/>
        <v>-948</v>
      </c>
      <c r="CR178" s="394">
        <f t="shared" si="291"/>
        <v>0</v>
      </c>
      <c r="CS178" s="394">
        <f t="shared" si="291"/>
        <v>0</v>
      </c>
      <c r="CT178" s="394">
        <f t="shared" si="291"/>
        <v>0</v>
      </c>
      <c r="CU178" s="394">
        <f t="shared" si="289"/>
        <v>0</v>
      </c>
      <c r="CV178" s="394">
        <f t="shared" si="289"/>
        <v>0</v>
      </c>
      <c r="CW178" s="394">
        <f t="shared" si="289"/>
        <v>0</v>
      </c>
      <c r="CX178" s="396">
        <f t="shared" si="238"/>
        <v>0</v>
      </c>
      <c r="CY178" s="396">
        <f t="shared" si="238"/>
        <v>0</v>
      </c>
      <c r="CZ178" s="397">
        <f t="shared" si="239"/>
        <v>0</v>
      </c>
      <c r="DA178" s="397">
        <f t="shared" si="239"/>
        <v>0</v>
      </c>
      <c r="DB178" s="397">
        <f t="shared" si="239"/>
        <v>0</v>
      </c>
      <c r="DC178" s="397">
        <f t="shared" si="240"/>
        <v>0</v>
      </c>
      <c r="DD178" s="397">
        <f t="shared" si="293"/>
        <v>0</v>
      </c>
      <c r="DE178" s="397">
        <f t="shared" si="293"/>
        <v>0</v>
      </c>
      <c r="DF178" s="397">
        <f t="shared" si="293"/>
        <v>0</v>
      </c>
      <c r="DG178" s="397">
        <f t="shared" si="293"/>
        <v>0</v>
      </c>
      <c r="DH178" s="397">
        <f t="shared" si="293"/>
        <v>0</v>
      </c>
      <c r="DI178" s="398">
        <f t="shared" si="241"/>
        <v>0</v>
      </c>
      <c r="DJ178" s="398">
        <f t="shared" si="241"/>
        <v>0</v>
      </c>
      <c r="DK178" s="399">
        <f t="shared" si="242"/>
        <v>0</v>
      </c>
      <c r="DL178" s="399">
        <f t="shared" si="242"/>
        <v>0</v>
      </c>
      <c r="DM178" s="399">
        <f t="shared" si="242"/>
        <v>0</v>
      </c>
      <c r="DN178" s="399">
        <f t="shared" si="242"/>
        <v>0</v>
      </c>
      <c r="DO178" s="399">
        <f t="shared" si="243"/>
        <v>-285</v>
      </c>
      <c r="DP178" s="399">
        <f t="shared" si="244"/>
        <v>0</v>
      </c>
      <c r="DQ178" s="399">
        <f t="shared" si="244"/>
        <v>0</v>
      </c>
      <c r="DR178" s="399">
        <f t="shared" si="244"/>
        <v>0</v>
      </c>
      <c r="DS178" s="399">
        <f t="shared" si="244"/>
        <v>0</v>
      </c>
      <c r="DT178" s="400">
        <f t="shared" si="245"/>
        <v>0</v>
      </c>
      <c r="DU178" s="400">
        <f t="shared" si="245"/>
        <v>0</v>
      </c>
      <c r="DV178" s="386">
        <f t="shared" si="294"/>
        <v>0</v>
      </c>
      <c r="DW178" s="386">
        <f t="shared" si="294"/>
        <v>0</v>
      </c>
      <c r="DX178" s="386">
        <f t="shared" si="294"/>
        <v>0</v>
      </c>
      <c r="DY178" s="386">
        <f t="shared" si="294"/>
        <v>0</v>
      </c>
      <c r="DZ178" s="386">
        <f t="shared" si="294"/>
        <v>0</v>
      </c>
      <c r="EA178" s="401">
        <f t="shared" si="246"/>
        <v>-143</v>
      </c>
      <c r="EB178" s="386">
        <f t="shared" si="247"/>
        <v>0</v>
      </c>
      <c r="EC178" s="386">
        <f t="shared" si="247"/>
        <v>0</v>
      </c>
      <c r="ED178" s="386">
        <f t="shared" si="247"/>
        <v>0</v>
      </c>
      <c r="EE178" s="385">
        <f t="shared" si="248"/>
        <v>0</v>
      </c>
      <c r="EF178" s="385">
        <f t="shared" si="248"/>
        <v>0</v>
      </c>
      <c r="EG178" s="402">
        <f t="shared" si="292"/>
        <v>0</v>
      </c>
      <c r="EH178" s="402">
        <f t="shared" si="292"/>
        <v>0</v>
      </c>
      <c r="EI178" s="402">
        <f t="shared" si="292"/>
        <v>0</v>
      </c>
      <c r="EJ178" s="402">
        <f t="shared" si="290"/>
        <v>0</v>
      </c>
      <c r="EK178" s="402">
        <f t="shared" si="290"/>
        <v>0</v>
      </c>
      <c r="EL178" s="402">
        <f t="shared" si="290"/>
        <v>0</v>
      </c>
      <c r="EM178" s="402">
        <f t="shared" si="249"/>
        <v>-64.178419900111834</v>
      </c>
      <c r="EN178" s="402">
        <f t="shared" si="250"/>
        <v>0</v>
      </c>
      <c r="EO178" s="402">
        <f t="shared" si="250"/>
        <v>0</v>
      </c>
      <c r="EP178" s="402">
        <f t="shared" si="251"/>
        <v>0</v>
      </c>
      <c r="EQ178" s="402">
        <f t="shared" si="252"/>
        <v>0</v>
      </c>
      <c r="ER178" s="394">
        <f t="shared" si="286"/>
        <v>0</v>
      </c>
      <c r="ES178" s="394">
        <f t="shared" si="287"/>
        <v>0</v>
      </c>
      <c r="ET178" s="394">
        <f t="shared" si="288"/>
        <v>0</v>
      </c>
      <c r="EU178" s="394">
        <f t="shared" si="279"/>
        <v>0</v>
      </c>
      <c r="EV178" s="394">
        <f t="shared" si="279"/>
        <v>0</v>
      </c>
      <c r="EW178" s="394">
        <f t="shared" si="279"/>
        <v>0</v>
      </c>
      <c r="EX178" s="394">
        <f t="shared" si="279"/>
        <v>0</v>
      </c>
      <c r="EY178" s="403">
        <f t="shared" si="253"/>
        <v>-68</v>
      </c>
      <c r="EZ178" s="394">
        <f t="shared" si="254"/>
        <v>0</v>
      </c>
      <c r="FA178" s="396">
        <f t="shared" si="255"/>
        <v>0</v>
      </c>
      <c r="FB178" s="396">
        <f t="shared" si="255"/>
        <v>0</v>
      </c>
      <c r="FC178" s="404">
        <f t="shared" si="276"/>
        <v>0</v>
      </c>
      <c r="FD178" s="404">
        <f t="shared" si="276"/>
        <v>0</v>
      </c>
      <c r="FE178" s="404">
        <f t="shared" si="276"/>
        <v>23.885768105862372</v>
      </c>
      <c r="FF178" s="404">
        <f t="shared" si="276"/>
        <v>0</v>
      </c>
      <c r="FG178" s="404">
        <f t="shared" si="276"/>
        <v>7.1808480065092581</v>
      </c>
      <c r="FH178" s="404">
        <f t="shared" si="201"/>
        <v>3.6030219822134173</v>
      </c>
      <c r="FI178" s="404">
        <f t="shared" si="201"/>
        <v>1.6170367670197618</v>
      </c>
      <c r="FJ178" s="404">
        <f t="shared" si="201"/>
        <v>1.7133251383951915</v>
      </c>
      <c r="FK178" s="392">
        <f t="shared" si="256"/>
        <v>38</v>
      </c>
      <c r="FL178" s="384">
        <f t="shared" si="257"/>
        <v>0</v>
      </c>
      <c r="FM178" s="384">
        <f t="shared" si="257"/>
        <v>0</v>
      </c>
      <c r="FN178" s="405">
        <f t="shared" si="298"/>
        <v>0</v>
      </c>
      <c r="FO178" s="405">
        <f t="shared" si="298"/>
        <v>0</v>
      </c>
      <c r="FP178" s="405">
        <f t="shared" si="298"/>
        <v>639.37073315846249</v>
      </c>
      <c r="FQ178" s="405">
        <f t="shared" si="298"/>
        <v>0</v>
      </c>
      <c r="FR178" s="405">
        <f t="shared" si="298"/>
        <v>192.2158849685251</v>
      </c>
      <c r="FS178" s="405">
        <f t="shared" si="298"/>
        <v>96.44516333508453</v>
      </c>
      <c r="FT178" s="405">
        <f t="shared" si="296"/>
        <v>43.284602726251222</v>
      </c>
      <c r="FU178" s="405">
        <f t="shared" si="296"/>
        <v>45.862035711788451</v>
      </c>
      <c r="FV178" s="405">
        <f t="shared" si="296"/>
        <v>0</v>
      </c>
      <c r="FW178" s="397">
        <f t="shared" si="258"/>
        <v>1022.2784199001122</v>
      </c>
      <c r="FX178" s="406">
        <f t="shared" si="259"/>
        <v>5.1000000000004775</v>
      </c>
      <c r="FY178" s="331">
        <f t="shared" si="260"/>
        <v>5.1000000000004775</v>
      </c>
      <c r="FZ178" s="382">
        <f t="shared" si="261"/>
        <v>-4.7783998979866737E-13</v>
      </c>
      <c r="GA178" s="331">
        <f t="shared" si="262"/>
        <v>0</v>
      </c>
      <c r="GB178" s="407">
        <f t="shared" si="263"/>
        <v>0</v>
      </c>
      <c r="GC178" s="407">
        <f t="shared" si="264"/>
        <v>0</v>
      </c>
      <c r="GD178" s="407">
        <f t="shared" si="265"/>
        <v>0</v>
      </c>
      <c r="GE178" s="407">
        <f t="shared" si="266"/>
        <v>0</v>
      </c>
      <c r="GF178" s="407">
        <f t="shared" si="267"/>
        <v>0</v>
      </c>
      <c r="GG178" s="407">
        <f t="shared" si="268"/>
        <v>0</v>
      </c>
      <c r="GH178" s="407">
        <f t="shared" si="269"/>
        <v>0</v>
      </c>
      <c r="GI178" s="407">
        <f t="shared" si="270"/>
        <v>0</v>
      </c>
      <c r="GJ178">
        <f t="shared" si="271"/>
        <v>0</v>
      </c>
      <c r="GK178" s="382">
        <f t="shared" si="272"/>
        <v>0</v>
      </c>
      <c r="GL178">
        <v>2</v>
      </c>
      <c r="GM178">
        <f t="shared" si="273"/>
        <v>453</v>
      </c>
      <c r="GN178">
        <f t="shared" si="273"/>
        <v>0</v>
      </c>
      <c r="GO178">
        <f t="shared" si="273"/>
        <v>0</v>
      </c>
      <c r="GP178">
        <f t="shared" si="273"/>
        <v>0</v>
      </c>
      <c r="GQ178">
        <f t="shared" si="273"/>
        <v>0</v>
      </c>
      <c r="GR178">
        <f t="shared" si="202"/>
        <v>0</v>
      </c>
      <c r="GS178">
        <f t="shared" si="202"/>
        <v>0</v>
      </c>
      <c r="GT178">
        <f t="shared" si="202"/>
        <v>0</v>
      </c>
      <c r="GU178">
        <f t="shared" si="202"/>
        <v>38</v>
      </c>
      <c r="GV178">
        <f t="shared" si="202"/>
        <v>1022.2784199001122</v>
      </c>
    </row>
    <row r="179" spans="1:204" customFormat="1" x14ac:dyDescent="0.25">
      <c r="A179" s="378">
        <v>33003</v>
      </c>
      <c r="B179" s="32" t="s">
        <v>1313</v>
      </c>
      <c r="C179" t="s">
        <v>890</v>
      </c>
      <c r="D179">
        <v>2</v>
      </c>
      <c r="E179" s="379">
        <v>7631</v>
      </c>
      <c r="F179" s="379">
        <v>2687</v>
      </c>
      <c r="G179" s="379">
        <v>130988</v>
      </c>
      <c r="H179" s="379">
        <v>0</v>
      </c>
      <c r="I179" s="379">
        <v>1403</v>
      </c>
      <c r="J179" s="379">
        <v>0</v>
      </c>
      <c r="K179" s="379">
        <v>129</v>
      </c>
      <c r="L179" s="379">
        <v>346</v>
      </c>
      <c r="M179" s="380">
        <v>9883.9045207498875</v>
      </c>
      <c r="N179" s="381">
        <f t="shared" si="203"/>
        <v>153067.9045207499</v>
      </c>
      <c r="O179" s="379">
        <v>5997</v>
      </c>
      <c r="P179" s="379">
        <v>1822</v>
      </c>
      <c r="Q179" s="379">
        <v>104451</v>
      </c>
      <c r="R179" s="379">
        <v>0</v>
      </c>
      <c r="S179" s="379">
        <v>981</v>
      </c>
      <c r="T179" s="379">
        <v>0</v>
      </c>
      <c r="U179" s="379">
        <v>182</v>
      </c>
      <c r="V179" s="379">
        <v>108</v>
      </c>
      <c r="W179" s="480">
        <f>(VLOOKUP(A179,'[1]floresta plant'!$A$4:$F$573,6,0))*1000</f>
        <v>10975.460246994429</v>
      </c>
      <c r="X179" s="24">
        <f t="shared" si="204"/>
        <v>124516.46024699442</v>
      </c>
      <c r="Y179" s="53">
        <f t="shared" si="280"/>
        <v>-26537</v>
      </c>
      <c r="Z179" s="53">
        <f t="shared" si="281"/>
        <v>0</v>
      </c>
      <c r="AA179" s="53">
        <f t="shared" si="282"/>
        <v>-422</v>
      </c>
      <c r="AB179" s="53">
        <f t="shared" si="277"/>
        <v>0</v>
      </c>
      <c r="AC179" s="53">
        <f t="shared" si="277"/>
        <v>53</v>
      </c>
      <c r="AD179" s="53">
        <f t="shared" si="277"/>
        <v>-238</v>
      </c>
      <c r="AE179" s="53">
        <f t="shared" si="277"/>
        <v>1091.5557262445418</v>
      </c>
      <c r="AF179" s="53">
        <f t="shared" si="205"/>
        <v>-865</v>
      </c>
      <c r="AG179" s="53">
        <f t="shared" si="206"/>
        <v>-1634</v>
      </c>
      <c r="AH179" s="53">
        <f t="shared" si="207"/>
        <v>28885.284273755478</v>
      </c>
      <c r="AI179" s="53">
        <f t="shared" si="274"/>
        <v>-28551.444273755478</v>
      </c>
      <c r="AJ179" s="469">
        <v>0</v>
      </c>
      <c r="AK179" s="469">
        <v>0</v>
      </c>
      <c r="AL179" s="469">
        <v>333.84</v>
      </c>
      <c r="AM179" s="470">
        <f t="shared" si="208"/>
        <v>333.84</v>
      </c>
      <c r="AN179" s="53">
        <f t="shared" si="209"/>
        <v>28885.284273755478</v>
      </c>
      <c r="AO179" s="382">
        <f t="shared" si="210"/>
        <v>3</v>
      </c>
      <c r="AP179">
        <v>2</v>
      </c>
      <c r="AQ179" s="383">
        <f t="shared" si="211"/>
        <v>1144.5557262445418</v>
      </c>
      <c r="AR179" s="383">
        <f t="shared" si="212"/>
        <v>-29696</v>
      </c>
      <c r="AS179" s="383">
        <f t="shared" si="213"/>
        <v>0</v>
      </c>
      <c r="AT179" s="383">
        <f t="shared" si="214"/>
        <v>3159</v>
      </c>
      <c r="AU179" s="383">
        <f t="shared" si="215"/>
        <v>0</v>
      </c>
      <c r="AV179" s="383">
        <f t="shared" si="216"/>
        <v>1</v>
      </c>
      <c r="AW179" s="383">
        <f t="shared" si="217"/>
        <v>0</v>
      </c>
      <c r="AX179" s="383">
        <f t="shared" si="218"/>
        <v>1</v>
      </c>
      <c r="AY179" s="383">
        <f t="shared" si="219"/>
        <v>0</v>
      </c>
      <c r="AZ179">
        <f t="shared" si="220"/>
        <v>0</v>
      </c>
      <c r="BA179">
        <f t="shared" si="221"/>
        <v>0</v>
      </c>
      <c r="BB179" s="383">
        <f t="shared" si="222"/>
        <v>0</v>
      </c>
      <c r="BC179" s="384">
        <f t="shared" si="297"/>
        <v>0.89362203663793105</v>
      </c>
      <c r="BD179" s="384">
        <f t="shared" si="297"/>
        <v>0</v>
      </c>
      <c r="BE179" s="384">
        <f t="shared" si="297"/>
        <v>1.4210668103448275E-2</v>
      </c>
      <c r="BF179" s="384">
        <f t="shared" si="297"/>
        <v>0</v>
      </c>
      <c r="BG179" s="384">
        <f t="shared" si="297"/>
        <v>53</v>
      </c>
      <c r="BH179" s="384">
        <f t="shared" si="297"/>
        <v>8.0145474137931043E-3</v>
      </c>
      <c r="BI179" s="384">
        <f t="shared" si="295"/>
        <v>1091.5557262445418</v>
      </c>
      <c r="BJ179" s="384">
        <f t="shared" si="295"/>
        <v>2.9128502155172414E-2</v>
      </c>
      <c r="BK179" s="384">
        <f t="shared" si="295"/>
        <v>5.5024245689655173E-2</v>
      </c>
      <c r="BL179" s="474">
        <f t="shared" si="223"/>
        <v>29696</v>
      </c>
      <c r="BM179" s="409">
        <f t="shared" si="224"/>
        <v>28885.284273755478</v>
      </c>
      <c r="BN179" s="473">
        <f t="shared" si="225"/>
        <v>1144.5557262445418</v>
      </c>
      <c r="BO179" s="387">
        <f t="shared" si="226"/>
        <v>1</v>
      </c>
      <c r="BP179" s="387">
        <f t="shared" si="227"/>
        <v>0</v>
      </c>
      <c r="BQ179" s="388">
        <f t="shared" si="228"/>
        <v>0</v>
      </c>
      <c r="BR179" s="389">
        <f t="shared" si="229"/>
        <v>28551.444273755456</v>
      </c>
      <c r="BS179" s="390">
        <f t="shared" si="230"/>
        <v>-26537</v>
      </c>
      <c r="BT179" s="391">
        <f t="shared" si="275"/>
        <v>0</v>
      </c>
      <c r="BU179" s="391">
        <f t="shared" si="275"/>
        <v>0</v>
      </c>
      <c r="BV179" s="391">
        <f t="shared" si="275"/>
        <v>0</v>
      </c>
      <c r="BW179" s="391">
        <f t="shared" si="275"/>
        <v>0</v>
      </c>
      <c r="BX179" s="391">
        <f t="shared" si="275"/>
        <v>0</v>
      </c>
      <c r="BY179" s="391">
        <f t="shared" si="200"/>
        <v>0</v>
      </c>
      <c r="BZ179" s="391">
        <f t="shared" si="200"/>
        <v>0</v>
      </c>
      <c r="CA179" s="391">
        <f t="shared" si="200"/>
        <v>0</v>
      </c>
      <c r="CB179" s="391">
        <f t="shared" si="231"/>
        <v>0</v>
      </c>
      <c r="CC179" s="391">
        <f t="shared" si="231"/>
        <v>0</v>
      </c>
      <c r="CD179" s="392">
        <f t="shared" si="232"/>
        <v>0</v>
      </c>
      <c r="CE179" s="393">
        <f t="shared" si="233"/>
        <v>0</v>
      </c>
      <c r="CF179" s="392">
        <f t="shared" si="283"/>
        <v>0</v>
      </c>
      <c r="CG179" s="392">
        <f t="shared" si="284"/>
        <v>0</v>
      </c>
      <c r="CH179" s="392">
        <f t="shared" si="285"/>
        <v>0</v>
      </c>
      <c r="CI179" s="392">
        <f t="shared" si="278"/>
        <v>0</v>
      </c>
      <c r="CJ179" s="392">
        <f t="shared" si="278"/>
        <v>0</v>
      </c>
      <c r="CK179" s="392">
        <f t="shared" si="278"/>
        <v>0</v>
      </c>
      <c r="CL179" s="392">
        <f t="shared" si="278"/>
        <v>0</v>
      </c>
      <c r="CM179" s="392">
        <f t="shared" si="234"/>
        <v>0</v>
      </c>
      <c r="CN179" s="392">
        <f t="shared" si="235"/>
        <v>0</v>
      </c>
      <c r="CO179" s="394">
        <f t="shared" si="236"/>
        <v>0</v>
      </c>
      <c r="CP179" s="394">
        <f t="shared" si="236"/>
        <v>0</v>
      </c>
      <c r="CQ179" s="395">
        <f t="shared" si="237"/>
        <v>-422</v>
      </c>
      <c r="CR179" s="394">
        <f t="shared" si="291"/>
        <v>0</v>
      </c>
      <c r="CS179" s="394">
        <f t="shared" si="291"/>
        <v>0</v>
      </c>
      <c r="CT179" s="394">
        <f t="shared" si="291"/>
        <v>0</v>
      </c>
      <c r="CU179" s="394">
        <f t="shared" si="289"/>
        <v>0</v>
      </c>
      <c r="CV179" s="394">
        <f t="shared" si="289"/>
        <v>0</v>
      </c>
      <c r="CW179" s="394">
        <f t="shared" si="289"/>
        <v>0</v>
      </c>
      <c r="CX179" s="396">
        <f t="shared" si="238"/>
        <v>0</v>
      </c>
      <c r="CY179" s="396">
        <f t="shared" si="238"/>
        <v>0</v>
      </c>
      <c r="CZ179" s="397">
        <f t="shared" si="239"/>
        <v>0</v>
      </c>
      <c r="DA179" s="397">
        <f t="shared" si="239"/>
        <v>0</v>
      </c>
      <c r="DB179" s="397">
        <f t="shared" si="239"/>
        <v>0</v>
      </c>
      <c r="DC179" s="397">
        <f t="shared" si="240"/>
        <v>0</v>
      </c>
      <c r="DD179" s="397">
        <f t="shared" si="293"/>
        <v>0</v>
      </c>
      <c r="DE179" s="397">
        <f t="shared" si="293"/>
        <v>0</v>
      </c>
      <c r="DF179" s="397">
        <f t="shared" si="293"/>
        <v>0</v>
      </c>
      <c r="DG179" s="397">
        <f t="shared" si="293"/>
        <v>0</v>
      </c>
      <c r="DH179" s="397">
        <f t="shared" si="293"/>
        <v>0</v>
      </c>
      <c r="DI179" s="398">
        <f t="shared" si="241"/>
        <v>0</v>
      </c>
      <c r="DJ179" s="398">
        <f t="shared" si="241"/>
        <v>0</v>
      </c>
      <c r="DK179" s="399">
        <f t="shared" si="242"/>
        <v>47.361967941810349</v>
      </c>
      <c r="DL179" s="399">
        <f t="shared" si="242"/>
        <v>0</v>
      </c>
      <c r="DM179" s="399">
        <f t="shared" si="242"/>
        <v>0.75316540948275856</v>
      </c>
      <c r="DN179" s="399">
        <f t="shared" si="242"/>
        <v>0</v>
      </c>
      <c r="DO179" s="399">
        <f t="shared" si="243"/>
        <v>53</v>
      </c>
      <c r="DP179" s="399">
        <f t="shared" si="244"/>
        <v>0.42477101293103453</v>
      </c>
      <c r="DQ179" s="399">
        <f t="shared" si="244"/>
        <v>0</v>
      </c>
      <c r="DR179" s="399">
        <f t="shared" si="244"/>
        <v>1.5438106142241379</v>
      </c>
      <c r="DS179" s="399">
        <f t="shared" si="244"/>
        <v>2.9162850215517242</v>
      </c>
      <c r="DT179" s="400">
        <f t="shared" si="245"/>
        <v>0</v>
      </c>
      <c r="DU179" s="400">
        <f t="shared" si="245"/>
        <v>0</v>
      </c>
      <c r="DV179" s="386">
        <f t="shared" si="294"/>
        <v>0</v>
      </c>
      <c r="DW179" s="386">
        <f t="shared" si="294"/>
        <v>0</v>
      </c>
      <c r="DX179" s="386">
        <f t="shared" si="294"/>
        <v>0</v>
      </c>
      <c r="DY179" s="386">
        <f t="shared" si="294"/>
        <v>0</v>
      </c>
      <c r="DZ179" s="386">
        <f t="shared" si="294"/>
        <v>0</v>
      </c>
      <c r="EA179" s="401">
        <f t="shared" si="246"/>
        <v>-238</v>
      </c>
      <c r="EB179" s="386">
        <f t="shared" si="247"/>
        <v>0</v>
      </c>
      <c r="EC179" s="386">
        <f t="shared" si="247"/>
        <v>0</v>
      </c>
      <c r="ED179" s="386">
        <f t="shared" si="247"/>
        <v>0</v>
      </c>
      <c r="EE179" s="385">
        <f t="shared" si="248"/>
        <v>0</v>
      </c>
      <c r="EF179" s="385">
        <f t="shared" si="248"/>
        <v>0</v>
      </c>
      <c r="EG179" s="402">
        <f t="shared" si="292"/>
        <v>975.43825119044334</v>
      </c>
      <c r="EH179" s="402">
        <f t="shared" si="292"/>
        <v>0</v>
      </c>
      <c r="EI179" s="402">
        <f t="shared" si="292"/>
        <v>15.511736142079627</v>
      </c>
      <c r="EJ179" s="402">
        <f t="shared" si="290"/>
        <v>0</v>
      </c>
      <c r="EK179" s="402">
        <f t="shared" si="290"/>
        <v>0</v>
      </c>
      <c r="EL179" s="402">
        <f t="shared" si="290"/>
        <v>8.7483251227842462</v>
      </c>
      <c r="EM179" s="402">
        <f t="shared" si="249"/>
        <v>1091.5557262445418</v>
      </c>
      <c r="EN179" s="402">
        <f t="shared" si="250"/>
        <v>31.795383324404924</v>
      </c>
      <c r="EO179" s="402">
        <f t="shared" si="250"/>
        <v>60.062030464829654</v>
      </c>
      <c r="EP179" s="402">
        <f t="shared" si="251"/>
        <v>0</v>
      </c>
      <c r="EQ179" s="402">
        <f t="shared" si="252"/>
        <v>0</v>
      </c>
      <c r="ER179" s="394">
        <f t="shared" si="286"/>
        <v>0</v>
      </c>
      <c r="ES179" s="394">
        <f t="shared" si="287"/>
        <v>0</v>
      </c>
      <c r="ET179" s="394">
        <f t="shared" si="288"/>
        <v>0</v>
      </c>
      <c r="EU179" s="394">
        <f t="shared" si="279"/>
        <v>0</v>
      </c>
      <c r="EV179" s="394">
        <f t="shared" si="279"/>
        <v>0</v>
      </c>
      <c r="EW179" s="394">
        <f t="shared" si="279"/>
        <v>0</v>
      </c>
      <c r="EX179" s="394">
        <f t="shared" si="279"/>
        <v>0</v>
      </c>
      <c r="EY179" s="403">
        <f t="shared" si="253"/>
        <v>-865</v>
      </c>
      <c r="EZ179" s="394">
        <f t="shared" si="254"/>
        <v>0</v>
      </c>
      <c r="FA179" s="396">
        <f t="shared" si="255"/>
        <v>0</v>
      </c>
      <c r="FB179" s="396">
        <f t="shared" si="255"/>
        <v>0</v>
      </c>
      <c r="FC179" s="404">
        <f t="shared" si="276"/>
        <v>0</v>
      </c>
      <c r="FD179" s="404">
        <f t="shared" si="276"/>
        <v>0</v>
      </c>
      <c r="FE179" s="404">
        <f t="shared" si="276"/>
        <v>0</v>
      </c>
      <c r="FF179" s="404">
        <f t="shared" si="276"/>
        <v>0</v>
      </c>
      <c r="FG179" s="404">
        <f t="shared" si="276"/>
        <v>0</v>
      </c>
      <c r="FH179" s="404">
        <f t="shared" si="201"/>
        <v>0</v>
      </c>
      <c r="FI179" s="404">
        <f t="shared" si="201"/>
        <v>0</v>
      </c>
      <c r="FJ179" s="404">
        <f t="shared" si="201"/>
        <v>0</v>
      </c>
      <c r="FK179" s="392">
        <f t="shared" si="256"/>
        <v>-1634</v>
      </c>
      <c r="FL179" s="384">
        <f t="shared" si="257"/>
        <v>0</v>
      </c>
      <c r="FM179" s="384">
        <f t="shared" si="257"/>
        <v>0</v>
      </c>
      <c r="FN179" s="405">
        <f t="shared" si="298"/>
        <v>25514.199780867744</v>
      </c>
      <c r="FO179" s="405">
        <f t="shared" si="298"/>
        <v>0</v>
      </c>
      <c r="FP179" s="405">
        <f t="shared" si="298"/>
        <v>405.73509844843755</v>
      </c>
      <c r="FQ179" s="405">
        <f t="shared" si="298"/>
        <v>0</v>
      </c>
      <c r="FR179" s="405">
        <f t="shared" si="298"/>
        <v>0</v>
      </c>
      <c r="FS179" s="405">
        <f t="shared" si="298"/>
        <v>228.82690386428473</v>
      </c>
      <c r="FT179" s="405">
        <f t="shared" si="296"/>
        <v>0</v>
      </c>
      <c r="FU179" s="405">
        <f t="shared" si="296"/>
        <v>831.66080606137086</v>
      </c>
      <c r="FV179" s="405">
        <f t="shared" si="296"/>
        <v>1571.0216845136185</v>
      </c>
      <c r="FW179" s="397">
        <f t="shared" si="258"/>
        <v>28885.284273755478</v>
      </c>
      <c r="FX179" s="406">
        <f t="shared" si="259"/>
        <v>333.84000000002197</v>
      </c>
      <c r="FY179" s="331">
        <f t="shared" si="260"/>
        <v>333.84000000002197</v>
      </c>
      <c r="FZ179" s="382">
        <f t="shared" si="261"/>
        <v>-2.1998403099132702E-11</v>
      </c>
      <c r="GA179" s="331">
        <f t="shared" si="262"/>
        <v>0</v>
      </c>
      <c r="GB179" s="407">
        <f t="shared" si="263"/>
        <v>0</v>
      </c>
      <c r="GC179" s="407">
        <f t="shared" si="264"/>
        <v>0</v>
      </c>
      <c r="GD179" s="407">
        <f t="shared" si="265"/>
        <v>0</v>
      </c>
      <c r="GE179" s="407">
        <f t="shared" si="266"/>
        <v>-7.1054273576010019E-15</v>
      </c>
      <c r="GF179" s="407">
        <f t="shared" si="267"/>
        <v>0</v>
      </c>
      <c r="GG179" s="407">
        <f t="shared" si="268"/>
        <v>1.1368683772161603E-13</v>
      </c>
      <c r="GH179" s="407">
        <f t="shared" si="269"/>
        <v>0</v>
      </c>
      <c r="GI179" s="407">
        <f t="shared" si="270"/>
        <v>0</v>
      </c>
      <c r="GJ179">
        <f t="shared" si="271"/>
        <v>0</v>
      </c>
      <c r="GK179" s="382">
        <f t="shared" si="272"/>
        <v>1.0658141036401503E-13</v>
      </c>
      <c r="GL179">
        <v>2</v>
      </c>
      <c r="GM179">
        <f t="shared" si="273"/>
        <v>0</v>
      </c>
      <c r="GN179">
        <f t="shared" si="273"/>
        <v>0</v>
      </c>
      <c r="GO179">
        <f t="shared" si="273"/>
        <v>0</v>
      </c>
      <c r="GP179">
        <f t="shared" si="273"/>
        <v>0</v>
      </c>
      <c r="GQ179">
        <f t="shared" si="273"/>
        <v>53</v>
      </c>
      <c r="GR179">
        <f t="shared" si="202"/>
        <v>0</v>
      </c>
      <c r="GS179">
        <f t="shared" si="202"/>
        <v>1091.5557262445418</v>
      </c>
      <c r="GT179">
        <f t="shared" si="202"/>
        <v>0</v>
      </c>
      <c r="GU179">
        <f t="shared" si="202"/>
        <v>0</v>
      </c>
      <c r="GV179">
        <f t="shared" si="202"/>
        <v>28885.284273755478</v>
      </c>
    </row>
    <row r="180" spans="1:204" customFormat="1" x14ac:dyDescent="0.25">
      <c r="A180" s="378">
        <v>33004</v>
      </c>
      <c r="B180" s="32" t="s">
        <v>1314</v>
      </c>
      <c r="C180" t="s">
        <v>890</v>
      </c>
      <c r="D180">
        <v>2</v>
      </c>
      <c r="E180" s="379">
        <v>408</v>
      </c>
      <c r="F180" s="379">
        <v>3646</v>
      </c>
      <c r="G180" s="379">
        <v>22664</v>
      </c>
      <c r="H180" s="379">
        <v>0</v>
      </c>
      <c r="I180" s="379">
        <v>165</v>
      </c>
      <c r="J180" s="379">
        <v>0</v>
      </c>
      <c r="K180" s="379">
        <v>52</v>
      </c>
      <c r="L180" s="379">
        <v>200</v>
      </c>
      <c r="M180" s="380">
        <v>0</v>
      </c>
      <c r="N180" s="381">
        <f t="shared" si="203"/>
        <v>27135</v>
      </c>
      <c r="O180" s="379">
        <v>545</v>
      </c>
      <c r="P180" s="379">
        <v>3751</v>
      </c>
      <c r="Q180" s="379">
        <v>16654</v>
      </c>
      <c r="R180" s="379">
        <v>0</v>
      </c>
      <c r="S180" s="379">
        <v>305</v>
      </c>
      <c r="T180" s="379">
        <v>0</v>
      </c>
      <c r="U180" s="379">
        <v>210</v>
      </c>
      <c r="V180" s="379">
        <v>75</v>
      </c>
      <c r="W180" s="480">
        <f>(VLOOKUP(A180,'[1]floresta plant'!$A$4:$F$573,6,0))*1000</f>
        <v>0</v>
      </c>
      <c r="X180" s="24">
        <f t="shared" si="204"/>
        <v>21540</v>
      </c>
      <c r="Y180" s="53">
        <f t="shared" ref="Y180:Y211" si="299">Q180-G180</f>
        <v>-6010</v>
      </c>
      <c r="Z180" s="53">
        <f t="shared" ref="Z180:Z211" si="300">R180-H180</f>
        <v>0</v>
      </c>
      <c r="AA180" s="53">
        <f t="shared" ref="AA180:AA211" si="301">S180-I180</f>
        <v>140</v>
      </c>
      <c r="AB180" s="53">
        <f t="shared" si="277"/>
        <v>0</v>
      </c>
      <c r="AC180" s="53">
        <f t="shared" si="277"/>
        <v>158</v>
      </c>
      <c r="AD180" s="53">
        <f t="shared" si="277"/>
        <v>-125</v>
      </c>
      <c r="AE180" s="53">
        <f t="shared" si="277"/>
        <v>0</v>
      </c>
      <c r="AF180" s="53">
        <f t="shared" si="205"/>
        <v>105</v>
      </c>
      <c r="AG180" s="53">
        <f t="shared" si="206"/>
        <v>137</v>
      </c>
      <c r="AH180" s="53">
        <f t="shared" si="207"/>
        <v>5606.02</v>
      </c>
      <c r="AI180" s="53">
        <f t="shared" si="274"/>
        <v>-5595</v>
      </c>
      <c r="AJ180" s="469">
        <v>0</v>
      </c>
      <c r="AK180" s="469">
        <v>0</v>
      </c>
      <c r="AL180" s="469">
        <v>11.02</v>
      </c>
      <c r="AM180" s="470">
        <f t="shared" si="208"/>
        <v>11.02</v>
      </c>
      <c r="AN180" s="53">
        <f t="shared" si="209"/>
        <v>5606.02</v>
      </c>
      <c r="AO180" s="382">
        <f t="shared" si="210"/>
        <v>3</v>
      </c>
      <c r="AP180">
        <v>2</v>
      </c>
      <c r="AQ180" s="383">
        <f t="shared" si="211"/>
        <v>540</v>
      </c>
      <c r="AR180" s="383">
        <f t="shared" si="212"/>
        <v>-6135</v>
      </c>
      <c r="AS180" s="383">
        <f t="shared" si="213"/>
        <v>0</v>
      </c>
      <c r="AT180" s="383">
        <f t="shared" si="214"/>
        <v>125</v>
      </c>
      <c r="AU180" s="383">
        <f t="shared" si="215"/>
        <v>0</v>
      </c>
      <c r="AV180" s="383">
        <f t="shared" si="216"/>
        <v>1</v>
      </c>
      <c r="AW180" s="383">
        <f t="shared" si="217"/>
        <v>0</v>
      </c>
      <c r="AX180" s="383">
        <f t="shared" si="218"/>
        <v>1</v>
      </c>
      <c r="AY180" s="383">
        <f t="shared" si="219"/>
        <v>0</v>
      </c>
      <c r="AZ180">
        <f t="shared" si="220"/>
        <v>0</v>
      </c>
      <c r="BA180">
        <f t="shared" si="221"/>
        <v>0</v>
      </c>
      <c r="BB180" s="383">
        <f t="shared" si="222"/>
        <v>0</v>
      </c>
      <c r="BC180" s="384">
        <f t="shared" si="297"/>
        <v>0.97962510187449059</v>
      </c>
      <c r="BD180" s="384">
        <f t="shared" si="297"/>
        <v>0</v>
      </c>
      <c r="BE180" s="384">
        <f t="shared" si="297"/>
        <v>140</v>
      </c>
      <c r="BF180" s="384">
        <f t="shared" si="297"/>
        <v>0</v>
      </c>
      <c r="BG180" s="384">
        <f t="shared" si="297"/>
        <v>158</v>
      </c>
      <c r="BH180" s="384">
        <f t="shared" si="297"/>
        <v>2.0374898125509373E-2</v>
      </c>
      <c r="BI180" s="384">
        <f t="shared" si="295"/>
        <v>0</v>
      </c>
      <c r="BJ180" s="384">
        <f t="shared" si="295"/>
        <v>105</v>
      </c>
      <c r="BK180" s="384">
        <f t="shared" si="295"/>
        <v>137</v>
      </c>
      <c r="BL180" s="474">
        <f t="shared" si="223"/>
        <v>6135</v>
      </c>
      <c r="BM180" s="409">
        <f t="shared" si="224"/>
        <v>5606.02</v>
      </c>
      <c r="BN180" s="473">
        <f t="shared" si="225"/>
        <v>540</v>
      </c>
      <c r="BO180" s="387">
        <f t="shared" si="226"/>
        <v>1</v>
      </c>
      <c r="BP180" s="387">
        <f t="shared" si="227"/>
        <v>0</v>
      </c>
      <c r="BQ180" s="388">
        <f t="shared" si="228"/>
        <v>0</v>
      </c>
      <c r="BR180" s="389">
        <f t="shared" si="229"/>
        <v>5595</v>
      </c>
      <c r="BS180" s="390">
        <f t="shared" si="230"/>
        <v>-6010</v>
      </c>
      <c r="BT180" s="391">
        <f t="shared" si="275"/>
        <v>0</v>
      </c>
      <c r="BU180" s="391">
        <f t="shared" si="275"/>
        <v>0</v>
      </c>
      <c r="BV180" s="391">
        <f t="shared" si="275"/>
        <v>0</v>
      </c>
      <c r="BW180" s="391">
        <f t="shared" si="275"/>
        <v>0</v>
      </c>
      <c r="BX180" s="391">
        <f t="shared" si="275"/>
        <v>0</v>
      </c>
      <c r="BY180" s="391">
        <f t="shared" si="200"/>
        <v>0</v>
      </c>
      <c r="BZ180" s="391">
        <f t="shared" si="200"/>
        <v>0</v>
      </c>
      <c r="CA180" s="391">
        <f t="shared" si="200"/>
        <v>0</v>
      </c>
      <c r="CB180" s="391">
        <f t="shared" si="231"/>
        <v>0</v>
      </c>
      <c r="CC180" s="391">
        <f t="shared" si="231"/>
        <v>0</v>
      </c>
      <c r="CD180" s="392">
        <f t="shared" si="232"/>
        <v>0</v>
      </c>
      <c r="CE180" s="393">
        <f t="shared" si="233"/>
        <v>0</v>
      </c>
      <c r="CF180" s="392">
        <f t="shared" ref="CF180:CF211" si="302">IF($CE180&gt;0,IF(AA180&gt;0,0,$BO180*BE180*$CE180),0)</f>
        <v>0</v>
      </c>
      <c r="CG180" s="392">
        <f t="shared" ref="CG180:CG211" si="303">IF($CE180&gt;0,IF(AB180&gt;0,0,$BO180*BF180*$CE180),0)</f>
        <v>0</v>
      </c>
      <c r="CH180" s="392">
        <f t="shared" ref="CH180:CH211" si="304">IF($CE180&gt;0,IF(AC180&gt;0,0,$BO180*BG180*$CE180),0)</f>
        <v>0</v>
      </c>
      <c r="CI180" s="392">
        <f t="shared" si="278"/>
        <v>0</v>
      </c>
      <c r="CJ180" s="392">
        <f t="shared" si="278"/>
        <v>0</v>
      </c>
      <c r="CK180" s="392">
        <f t="shared" si="278"/>
        <v>0</v>
      </c>
      <c r="CL180" s="392">
        <f t="shared" si="278"/>
        <v>0</v>
      </c>
      <c r="CM180" s="392">
        <f t="shared" si="234"/>
        <v>0</v>
      </c>
      <c r="CN180" s="392">
        <f t="shared" si="235"/>
        <v>0</v>
      </c>
      <c r="CO180" s="394">
        <f t="shared" si="236"/>
        <v>137.14751426242867</v>
      </c>
      <c r="CP180" s="394">
        <f t="shared" si="236"/>
        <v>0</v>
      </c>
      <c r="CQ180" s="395">
        <f t="shared" si="237"/>
        <v>140</v>
      </c>
      <c r="CR180" s="394">
        <f t="shared" si="291"/>
        <v>0</v>
      </c>
      <c r="CS180" s="394">
        <f t="shared" si="291"/>
        <v>0</v>
      </c>
      <c r="CT180" s="394">
        <f t="shared" si="291"/>
        <v>2.8524857375713122</v>
      </c>
      <c r="CU180" s="394">
        <f t="shared" si="289"/>
        <v>0</v>
      </c>
      <c r="CV180" s="394">
        <f t="shared" si="289"/>
        <v>0</v>
      </c>
      <c r="CW180" s="394">
        <f t="shared" si="289"/>
        <v>0</v>
      </c>
      <c r="CX180" s="396">
        <f t="shared" si="238"/>
        <v>0</v>
      </c>
      <c r="CY180" s="396">
        <f t="shared" si="238"/>
        <v>0</v>
      </c>
      <c r="CZ180" s="397">
        <f t="shared" si="239"/>
        <v>0</v>
      </c>
      <c r="DA180" s="397">
        <f t="shared" si="239"/>
        <v>0</v>
      </c>
      <c r="DB180" s="397">
        <f t="shared" si="239"/>
        <v>0</v>
      </c>
      <c r="DC180" s="397">
        <f t="shared" si="240"/>
        <v>0</v>
      </c>
      <c r="DD180" s="397">
        <f t="shared" si="293"/>
        <v>0</v>
      </c>
      <c r="DE180" s="397">
        <f t="shared" si="293"/>
        <v>0</v>
      </c>
      <c r="DF180" s="397">
        <f t="shared" si="293"/>
        <v>0</v>
      </c>
      <c r="DG180" s="397">
        <f t="shared" si="293"/>
        <v>0</v>
      </c>
      <c r="DH180" s="397">
        <f t="shared" si="293"/>
        <v>0</v>
      </c>
      <c r="DI180" s="398">
        <f t="shared" si="241"/>
        <v>0</v>
      </c>
      <c r="DJ180" s="398">
        <f t="shared" si="241"/>
        <v>0</v>
      </c>
      <c r="DK180" s="399">
        <f t="shared" si="242"/>
        <v>154.78076609616951</v>
      </c>
      <c r="DL180" s="399">
        <f t="shared" si="242"/>
        <v>0</v>
      </c>
      <c r="DM180" s="399">
        <f t="shared" si="242"/>
        <v>0</v>
      </c>
      <c r="DN180" s="399">
        <f t="shared" si="242"/>
        <v>0</v>
      </c>
      <c r="DO180" s="399">
        <f t="shared" si="243"/>
        <v>158</v>
      </c>
      <c r="DP180" s="399">
        <f t="shared" si="244"/>
        <v>3.2192339038304807</v>
      </c>
      <c r="DQ180" s="399">
        <f t="shared" si="244"/>
        <v>0</v>
      </c>
      <c r="DR180" s="399">
        <f t="shared" si="244"/>
        <v>0</v>
      </c>
      <c r="DS180" s="399">
        <f t="shared" si="244"/>
        <v>0</v>
      </c>
      <c r="DT180" s="400">
        <f t="shared" si="245"/>
        <v>0</v>
      </c>
      <c r="DU180" s="400">
        <f t="shared" si="245"/>
        <v>0</v>
      </c>
      <c r="DV180" s="386">
        <f t="shared" si="294"/>
        <v>0</v>
      </c>
      <c r="DW180" s="386">
        <f t="shared" si="294"/>
        <v>0</v>
      </c>
      <c r="DX180" s="386">
        <f t="shared" si="294"/>
        <v>0</v>
      </c>
      <c r="DY180" s="386">
        <f t="shared" si="294"/>
        <v>0</v>
      </c>
      <c r="DZ180" s="386">
        <f t="shared" si="294"/>
        <v>0</v>
      </c>
      <c r="EA180" s="401">
        <f t="shared" si="246"/>
        <v>-125</v>
      </c>
      <c r="EB180" s="386">
        <f t="shared" si="247"/>
        <v>0</v>
      </c>
      <c r="EC180" s="386">
        <f t="shared" si="247"/>
        <v>0</v>
      </c>
      <c r="ED180" s="386">
        <f t="shared" si="247"/>
        <v>0</v>
      </c>
      <c r="EE180" s="385">
        <f t="shared" si="248"/>
        <v>0</v>
      </c>
      <c r="EF180" s="385">
        <f t="shared" si="248"/>
        <v>0</v>
      </c>
      <c r="EG180" s="402">
        <f t="shared" si="292"/>
        <v>0</v>
      </c>
      <c r="EH180" s="402">
        <f t="shared" si="292"/>
        <v>0</v>
      </c>
      <c r="EI180" s="402">
        <f t="shared" si="292"/>
        <v>0</v>
      </c>
      <c r="EJ180" s="402">
        <f t="shared" si="290"/>
        <v>0</v>
      </c>
      <c r="EK180" s="402">
        <f t="shared" si="290"/>
        <v>0</v>
      </c>
      <c r="EL180" s="402">
        <f t="shared" si="290"/>
        <v>0</v>
      </c>
      <c r="EM180" s="402">
        <f t="shared" si="249"/>
        <v>0</v>
      </c>
      <c r="EN180" s="402">
        <f t="shared" si="250"/>
        <v>0</v>
      </c>
      <c r="EO180" s="402">
        <f t="shared" si="250"/>
        <v>0</v>
      </c>
      <c r="EP180" s="402">
        <f t="shared" si="251"/>
        <v>0</v>
      </c>
      <c r="EQ180" s="402">
        <f t="shared" si="252"/>
        <v>0</v>
      </c>
      <c r="ER180" s="394">
        <f t="shared" ref="ER180:ER211" si="305">IF($EY180&gt;0,IF(Y180&gt;0,0,$EY180*$BO180*BC180),0)</f>
        <v>102.86063569682152</v>
      </c>
      <c r="ES180" s="394">
        <f t="shared" ref="ES180:ES211" si="306">IF($EY180&gt;0,IF(Z180&gt;0,0,$EY180*$BO180*BD180),0)</f>
        <v>0</v>
      </c>
      <c r="ET180" s="394">
        <f t="shared" ref="ET180:ET211" si="307">IF($EY180&gt;0,IF(AA180&gt;0,0,$EY180*$BO180*BE180),0)</f>
        <v>0</v>
      </c>
      <c r="EU180" s="394">
        <f t="shared" si="279"/>
        <v>0</v>
      </c>
      <c r="EV180" s="394">
        <f t="shared" si="279"/>
        <v>0</v>
      </c>
      <c r="EW180" s="394">
        <f t="shared" si="279"/>
        <v>2.1393643031784841</v>
      </c>
      <c r="EX180" s="394">
        <f t="shared" si="279"/>
        <v>0</v>
      </c>
      <c r="EY180" s="403">
        <f t="shared" si="253"/>
        <v>105</v>
      </c>
      <c r="EZ180" s="394">
        <f t="shared" si="254"/>
        <v>0</v>
      </c>
      <c r="FA180" s="396">
        <f t="shared" si="255"/>
        <v>0</v>
      </c>
      <c r="FB180" s="396">
        <f t="shared" si="255"/>
        <v>0</v>
      </c>
      <c r="FC180" s="404">
        <f t="shared" si="276"/>
        <v>134.2086389568052</v>
      </c>
      <c r="FD180" s="404">
        <f t="shared" si="276"/>
        <v>0</v>
      </c>
      <c r="FE180" s="404">
        <f t="shared" si="276"/>
        <v>0</v>
      </c>
      <c r="FF180" s="404">
        <f t="shared" si="276"/>
        <v>0</v>
      </c>
      <c r="FG180" s="404">
        <f t="shared" si="276"/>
        <v>0</v>
      </c>
      <c r="FH180" s="404">
        <f t="shared" si="201"/>
        <v>2.791361043194784</v>
      </c>
      <c r="FI180" s="404">
        <f t="shared" si="201"/>
        <v>0</v>
      </c>
      <c r="FJ180" s="404">
        <f t="shared" si="201"/>
        <v>0</v>
      </c>
      <c r="FK180" s="392">
        <f t="shared" si="256"/>
        <v>137</v>
      </c>
      <c r="FL180" s="384">
        <f t="shared" si="257"/>
        <v>0</v>
      </c>
      <c r="FM180" s="384">
        <f t="shared" si="257"/>
        <v>0</v>
      </c>
      <c r="FN180" s="405">
        <f t="shared" si="298"/>
        <v>5481.0024449877747</v>
      </c>
      <c r="FO180" s="405">
        <f t="shared" si="298"/>
        <v>0</v>
      </c>
      <c r="FP180" s="405">
        <f t="shared" si="298"/>
        <v>0</v>
      </c>
      <c r="FQ180" s="405">
        <f t="shared" si="298"/>
        <v>0</v>
      </c>
      <c r="FR180" s="405">
        <f t="shared" si="298"/>
        <v>0</v>
      </c>
      <c r="FS180" s="405">
        <f t="shared" si="298"/>
        <v>113.99755501222494</v>
      </c>
      <c r="FT180" s="405">
        <f t="shared" si="296"/>
        <v>0</v>
      </c>
      <c r="FU180" s="405">
        <f t="shared" si="296"/>
        <v>0</v>
      </c>
      <c r="FV180" s="405">
        <f t="shared" si="296"/>
        <v>0</v>
      </c>
      <c r="FW180" s="397">
        <f t="shared" si="258"/>
        <v>5606.02</v>
      </c>
      <c r="FX180" s="406">
        <f t="shared" si="259"/>
        <v>11.020000000000437</v>
      </c>
      <c r="FY180" s="331">
        <f t="shared" si="260"/>
        <v>11.020000000000437</v>
      </c>
      <c r="FZ180" s="382">
        <f t="shared" si="261"/>
        <v>-4.3698378249246161E-13</v>
      </c>
      <c r="GA180" s="331">
        <f t="shared" si="262"/>
        <v>0</v>
      </c>
      <c r="GB180" s="407">
        <f t="shared" si="263"/>
        <v>0</v>
      </c>
      <c r="GC180" s="407">
        <f t="shared" si="264"/>
        <v>2.8421709430404007E-14</v>
      </c>
      <c r="GD180" s="407">
        <f t="shared" si="265"/>
        <v>0</v>
      </c>
      <c r="GE180" s="407">
        <f t="shared" si="266"/>
        <v>0</v>
      </c>
      <c r="GF180" s="407">
        <f t="shared" si="267"/>
        <v>0</v>
      </c>
      <c r="GG180" s="407">
        <f t="shared" si="268"/>
        <v>0</v>
      </c>
      <c r="GH180" s="407">
        <f t="shared" si="269"/>
        <v>0</v>
      </c>
      <c r="GI180" s="407">
        <f t="shared" si="270"/>
        <v>0</v>
      </c>
      <c r="GJ180">
        <f t="shared" si="271"/>
        <v>0</v>
      </c>
      <c r="GK180" s="382">
        <f t="shared" si="272"/>
        <v>2.8421709430404007E-14</v>
      </c>
      <c r="GL180">
        <v>2</v>
      </c>
      <c r="GM180">
        <f t="shared" si="273"/>
        <v>0</v>
      </c>
      <c r="GN180">
        <f t="shared" si="273"/>
        <v>0</v>
      </c>
      <c r="GO180">
        <f t="shared" si="273"/>
        <v>140</v>
      </c>
      <c r="GP180">
        <f t="shared" si="273"/>
        <v>0</v>
      </c>
      <c r="GQ180">
        <f t="shared" si="273"/>
        <v>158</v>
      </c>
      <c r="GR180">
        <f t="shared" si="202"/>
        <v>0</v>
      </c>
      <c r="GS180">
        <f t="shared" si="202"/>
        <v>0</v>
      </c>
      <c r="GT180">
        <f t="shared" si="202"/>
        <v>105</v>
      </c>
      <c r="GU180">
        <f t="shared" si="202"/>
        <v>137</v>
      </c>
      <c r="GV180">
        <f t="shared" si="202"/>
        <v>5606.02</v>
      </c>
    </row>
    <row r="181" spans="1:204" customFormat="1" x14ac:dyDescent="0.25">
      <c r="A181" s="378">
        <v>33005</v>
      </c>
      <c r="B181" s="32" t="s">
        <v>1315</v>
      </c>
      <c r="C181" t="s">
        <v>890</v>
      </c>
      <c r="D181">
        <v>2</v>
      </c>
      <c r="E181" s="379">
        <v>120</v>
      </c>
      <c r="F181" s="379">
        <v>319</v>
      </c>
      <c r="G181" s="379">
        <v>292</v>
      </c>
      <c r="H181" s="379">
        <v>0</v>
      </c>
      <c r="I181" s="379">
        <v>450</v>
      </c>
      <c r="J181" s="379">
        <v>0</v>
      </c>
      <c r="K181" s="379">
        <v>0</v>
      </c>
      <c r="L181" s="379">
        <v>100</v>
      </c>
      <c r="M181" s="380">
        <v>0</v>
      </c>
      <c r="N181" s="381">
        <f t="shared" si="203"/>
        <v>1281</v>
      </c>
      <c r="O181" s="379">
        <v>130</v>
      </c>
      <c r="P181" s="379">
        <v>211</v>
      </c>
      <c r="Q181" s="379">
        <v>282</v>
      </c>
      <c r="R181" s="379">
        <v>0</v>
      </c>
      <c r="S181" s="379">
        <v>295</v>
      </c>
      <c r="T181" s="379">
        <v>0</v>
      </c>
      <c r="U181" s="379">
        <v>0</v>
      </c>
      <c r="V181" s="379">
        <v>43</v>
      </c>
      <c r="W181" s="480">
        <f>(VLOOKUP(A181,'[1]floresta plant'!$A$4:$F$573,6,0))*1000</f>
        <v>0</v>
      </c>
      <c r="X181" s="24">
        <f t="shared" si="204"/>
        <v>961</v>
      </c>
      <c r="Y181" s="53">
        <f t="shared" si="299"/>
        <v>-10</v>
      </c>
      <c r="Z181" s="53">
        <f t="shared" si="300"/>
        <v>0</v>
      </c>
      <c r="AA181" s="53">
        <f t="shared" si="301"/>
        <v>-155</v>
      </c>
      <c r="AB181" s="53">
        <f t="shared" si="277"/>
        <v>0</v>
      </c>
      <c r="AC181" s="53">
        <f t="shared" si="277"/>
        <v>0</v>
      </c>
      <c r="AD181" s="53">
        <f t="shared" si="277"/>
        <v>-57</v>
      </c>
      <c r="AE181" s="53">
        <f t="shared" si="277"/>
        <v>0</v>
      </c>
      <c r="AF181" s="53">
        <f t="shared" si="205"/>
        <v>-108</v>
      </c>
      <c r="AG181" s="53">
        <f t="shared" si="206"/>
        <v>10</v>
      </c>
      <c r="AH181" s="53">
        <f t="shared" si="207"/>
        <v>366.52</v>
      </c>
      <c r="AI181" s="53">
        <f t="shared" si="274"/>
        <v>-320</v>
      </c>
      <c r="AJ181" s="469">
        <v>0</v>
      </c>
      <c r="AK181" s="469">
        <v>0</v>
      </c>
      <c r="AL181" s="469">
        <v>46.52</v>
      </c>
      <c r="AM181" s="470">
        <f t="shared" si="208"/>
        <v>46.52</v>
      </c>
      <c r="AN181" s="53">
        <f t="shared" si="209"/>
        <v>366.52</v>
      </c>
      <c r="AO181" s="382">
        <f t="shared" si="210"/>
        <v>3</v>
      </c>
      <c r="AP181">
        <v>2</v>
      </c>
      <c r="AQ181" s="383">
        <f t="shared" si="211"/>
        <v>10</v>
      </c>
      <c r="AR181" s="383">
        <f t="shared" si="212"/>
        <v>-330</v>
      </c>
      <c r="AS181" s="383">
        <f t="shared" si="213"/>
        <v>0</v>
      </c>
      <c r="AT181" s="383">
        <f t="shared" si="214"/>
        <v>320</v>
      </c>
      <c r="AU181" s="383">
        <f t="shared" si="215"/>
        <v>0</v>
      </c>
      <c r="AV181" s="383">
        <f t="shared" si="216"/>
        <v>1</v>
      </c>
      <c r="AW181" s="383">
        <f t="shared" si="217"/>
        <v>0</v>
      </c>
      <c r="AX181" s="383">
        <f t="shared" si="218"/>
        <v>1</v>
      </c>
      <c r="AY181" s="383">
        <f t="shared" si="219"/>
        <v>0</v>
      </c>
      <c r="AZ181">
        <f t="shared" si="220"/>
        <v>0</v>
      </c>
      <c r="BA181">
        <f t="shared" si="221"/>
        <v>0</v>
      </c>
      <c r="BB181" s="383">
        <f t="shared" si="222"/>
        <v>0</v>
      </c>
      <c r="BC181" s="384">
        <f t="shared" si="297"/>
        <v>3.0303030303030304E-2</v>
      </c>
      <c r="BD181" s="384">
        <f t="shared" si="297"/>
        <v>0</v>
      </c>
      <c r="BE181" s="384">
        <f t="shared" si="297"/>
        <v>0.46969696969696972</v>
      </c>
      <c r="BF181" s="384">
        <f t="shared" si="297"/>
        <v>0</v>
      </c>
      <c r="BG181" s="384">
        <f t="shared" si="297"/>
        <v>0</v>
      </c>
      <c r="BH181" s="384">
        <f t="shared" si="297"/>
        <v>0.17272727272727273</v>
      </c>
      <c r="BI181" s="384">
        <f t="shared" si="295"/>
        <v>0</v>
      </c>
      <c r="BJ181" s="384">
        <f t="shared" si="295"/>
        <v>0.32727272727272727</v>
      </c>
      <c r="BK181" s="384">
        <f t="shared" si="295"/>
        <v>10</v>
      </c>
      <c r="BL181" s="474">
        <f t="shared" si="223"/>
        <v>330</v>
      </c>
      <c r="BM181" s="409">
        <f t="shared" si="224"/>
        <v>366.52</v>
      </c>
      <c r="BN181" s="473">
        <f t="shared" si="225"/>
        <v>10</v>
      </c>
      <c r="BO181" s="387">
        <f t="shared" si="226"/>
        <v>1</v>
      </c>
      <c r="BP181" s="387">
        <f t="shared" si="227"/>
        <v>0</v>
      </c>
      <c r="BQ181" s="388">
        <f t="shared" si="228"/>
        <v>0</v>
      </c>
      <c r="BR181" s="389">
        <f t="shared" si="229"/>
        <v>320</v>
      </c>
      <c r="BS181" s="390">
        <f t="shared" si="230"/>
        <v>-10</v>
      </c>
      <c r="BT181" s="391">
        <f t="shared" si="275"/>
        <v>0</v>
      </c>
      <c r="BU181" s="391">
        <f t="shared" si="275"/>
        <v>0</v>
      </c>
      <c r="BV181" s="391">
        <f t="shared" si="275"/>
        <v>0</v>
      </c>
      <c r="BW181" s="391">
        <f t="shared" si="275"/>
        <v>0</v>
      </c>
      <c r="BX181" s="391">
        <f t="shared" si="275"/>
        <v>0</v>
      </c>
      <c r="BY181" s="391">
        <f t="shared" si="200"/>
        <v>0</v>
      </c>
      <c r="BZ181" s="391">
        <f t="shared" si="200"/>
        <v>0</v>
      </c>
      <c r="CA181" s="391">
        <f t="shared" si="200"/>
        <v>0</v>
      </c>
      <c r="CB181" s="391">
        <f t="shared" si="231"/>
        <v>0</v>
      </c>
      <c r="CC181" s="391">
        <f t="shared" si="231"/>
        <v>0</v>
      </c>
      <c r="CD181" s="392">
        <f t="shared" si="232"/>
        <v>0</v>
      </c>
      <c r="CE181" s="393">
        <f t="shared" si="233"/>
        <v>0</v>
      </c>
      <c r="CF181" s="392">
        <f t="shared" si="302"/>
        <v>0</v>
      </c>
      <c r="CG181" s="392">
        <f t="shared" si="303"/>
        <v>0</v>
      </c>
      <c r="CH181" s="392">
        <f t="shared" si="304"/>
        <v>0</v>
      </c>
      <c r="CI181" s="392">
        <f t="shared" si="278"/>
        <v>0</v>
      </c>
      <c r="CJ181" s="392">
        <f t="shared" si="278"/>
        <v>0</v>
      </c>
      <c r="CK181" s="392">
        <f t="shared" si="278"/>
        <v>0</v>
      </c>
      <c r="CL181" s="392">
        <f t="shared" si="278"/>
        <v>0</v>
      </c>
      <c r="CM181" s="392">
        <f t="shared" si="234"/>
        <v>0</v>
      </c>
      <c r="CN181" s="392">
        <f t="shared" si="235"/>
        <v>0</v>
      </c>
      <c r="CO181" s="394">
        <f t="shared" si="236"/>
        <v>0</v>
      </c>
      <c r="CP181" s="394">
        <f t="shared" si="236"/>
        <v>0</v>
      </c>
      <c r="CQ181" s="395">
        <f t="shared" si="237"/>
        <v>-155</v>
      </c>
      <c r="CR181" s="394">
        <f t="shared" si="291"/>
        <v>0</v>
      </c>
      <c r="CS181" s="394">
        <f t="shared" si="291"/>
        <v>0</v>
      </c>
      <c r="CT181" s="394">
        <f t="shared" si="291"/>
        <v>0</v>
      </c>
      <c r="CU181" s="394">
        <f t="shared" si="289"/>
        <v>0</v>
      </c>
      <c r="CV181" s="394">
        <f t="shared" si="289"/>
        <v>0</v>
      </c>
      <c r="CW181" s="394">
        <f t="shared" si="289"/>
        <v>0</v>
      </c>
      <c r="CX181" s="396">
        <f t="shared" si="238"/>
        <v>0</v>
      </c>
      <c r="CY181" s="396">
        <f t="shared" si="238"/>
        <v>0</v>
      </c>
      <c r="CZ181" s="397">
        <f t="shared" si="239"/>
        <v>0</v>
      </c>
      <c r="DA181" s="397">
        <f t="shared" si="239"/>
        <v>0</v>
      </c>
      <c r="DB181" s="397">
        <f t="shared" si="239"/>
        <v>0</v>
      </c>
      <c r="DC181" s="397">
        <f t="shared" si="240"/>
        <v>0</v>
      </c>
      <c r="DD181" s="397">
        <f t="shared" si="293"/>
        <v>0</v>
      </c>
      <c r="DE181" s="397">
        <f t="shared" si="293"/>
        <v>0</v>
      </c>
      <c r="DF181" s="397">
        <f t="shared" si="293"/>
        <v>0</v>
      </c>
      <c r="DG181" s="397">
        <f t="shared" si="293"/>
        <v>0</v>
      </c>
      <c r="DH181" s="397">
        <f t="shared" si="293"/>
        <v>0</v>
      </c>
      <c r="DI181" s="398">
        <f t="shared" si="241"/>
        <v>0</v>
      </c>
      <c r="DJ181" s="398">
        <f t="shared" si="241"/>
        <v>0</v>
      </c>
      <c r="DK181" s="399">
        <f t="shared" si="242"/>
        <v>0</v>
      </c>
      <c r="DL181" s="399">
        <f t="shared" si="242"/>
        <v>0</v>
      </c>
      <c r="DM181" s="399">
        <f t="shared" si="242"/>
        <v>0</v>
      </c>
      <c r="DN181" s="399">
        <f t="shared" si="242"/>
        <v>0</v>
      </c>
      <c r="DO181" s="399">
        <f t="shared" si="243"/>
        <v>0</v>
      </c>
      <c r="DP181" s="399">
        <f t="shared" si="244"/>
        <v>0</v>
      </c>
      <c r="DQ181" s="399">
        <f t="shared" si="244"/>
        <v>0</v>
      </c>
      <c r="DR181" s="399">
        <f t="shared" si="244"/>
        <v>0</v>
      </c>
      <c r="DS181" s="399">
        <f t="shared" si="244"/>
        <v>0</v>
      </c>
      <c r="DT181" s="400">
        <f t="shared" si="245"/>
        <v>0</v>
      </c>
      <c r="DU181" s="400">
        <f t="shared" si="245"/>
        <v>0</v>
      </c>
      <c r="DV181" s="386">
        <f t="shared" si="294"/>
        <v>0</v>
      </c>
      <c r="DW181" s="386">
        <f t="shared" si="294"/>
        <v>0</v>
      </c>
      <c r="DX181" s="386">
        <f t="shared" si="294"/>
        <v>0</v>
      </c>
      <c r="DY181" s="386">
        <f t="shared" si="294"/>
        <v>0</v>
      </c>
      <c r="DZ181" s="386">
        <f t="shared" si="294"/>
        <v>0</v>
      </c>
      <c r="EA181" s="401">
        <f t="shared" si="246"/>
        <v>-57</v>
      </c>
      <c r="EB181" s="386">
        <f t="shared" si="247"/>
        <v>0</v>
      </c>
      <c r="EC181" s="386">
        <f t="shared" si="247"/>
        <v>0</v>
      </c>
      <c r="ED181" s="386">
        <f t="shared" si="247"/>
        <v>0</v>
      </c>
      <c r="EE181" s="385">
        <f t="shared" si="248"/>
        <v>0</v>
      </c>
      <c r="EF181" s="385">
        <f t="shared" si="248"/>
        <v>0</v>
      </c>
      <c r="EG181" s="402">
        <f t="shared" si="292"/>
        <v>0</v>
      </c>
      <c r="EH181" s="402">
        <f t="shared" si="292"/>
        <v>0</v>
      </c>
      <c r="EI181" s="402">
        <f t="shared" si="292"/>
        <v>0</v>
      </c>
      <c r="EJ181" s="402">
        <f t="shared" si="290"/>
        <v>0</v>
      </c>
      <c r="EK181" s="402">
        <f t="shared" si="290"/>
        <v>0</v>
      </c>
      <c r="EL181" s="402">
        <f t="shared" si="290"/>
        <v>0</v>
      </c>
      <c r="EM181" s="402">
        <f t="shared" si="249"/>
        <v>0</v>
      </c>
      <c r="EN181" s="402">
        <f t="shared" si="250"/>
        <v>0</v>
      </c>
      <c r="EO181" s="402">
        <f t="shared" si="250"/>
        <v>0</v>
      </c>
      <c r="EP181" s="402">
        <f t="shared" si="251"/>
        <v>0</v>
      </c>
      <c r="EQ181" s="402">
        <f t="shared" si="252"/>
        <v>0</v>
      </c>
      <c r="ER181" s="394">
        <f t="shared" si="305"/>
        <v>0</v>
      </c>
      <c r="ES181" s="394">
        <f t="shared" si="306"/>
        <v>0</v>
      </c>
      <c r="ET181" s="394">
        <f t="shared" si="307"/>
        <v>0</v>
      </c>
      <c r="EU181" s="394">
        <f t="shared" si="279"/>
        <v>0</v>
      </c>
      <c r="EV181" s="394">
        <f t="shared" si="279"/>
        <v>0</v>
      </c>
      <c r="EW181" s="394">
        <f t="shared" si="279"/>
        <v>0</v>
      </c>
      <c r="EX181" s="394">
        <f t="shared" si="279"/>
        <v>0</v>
      </c>
      <c r="EY181" s="403">
        <f t="shared" si="253"/>
        <v>-108</v>
      </c>
      <c r="EZ181" s="394">
        <f t="shared" si="254"/>
        <v>0</v>
      </c>
      <c r="FA181" s="396">
        <f t="shared" si="255"/>
        <v>0</v>
      </c>
      <c r="FB181" s="396">
        <f t="shared" si="255"/>
        <v>0</v>
      </c>
      <c r="FC181" s="404">
        <f t="shared" si="276"/>
        <v>0.30303030303030304</v>
      </c>
      <c r="FD181" s="404">
        <f t="shared" si="276"/>
        <v>0</v>
      </c>
      <c r="FE181" s="404">
        <f t="shared" si="276"/>
        <v>4.6969696969696972</v>
      </c>
      <c r="FF181" s="404">
        <f t="shared" si="276"/>
        <v>0</v>
      </c>
      <c r="FG181" s="404">
        <f t="shared" si="276"/>
        <v>0</v>
      </c>
      <c r="FH181" s="404">
        <f t="shared" si="201"/>
        <v>1.7272727272727273</v>
      </c>
      <c r="FI181" s="404">
        <f t="shared" si="201"/>
        <v>0</v>
      </c>
      <c r="FJ181" s="404">
        <f t="shared" si="201"/>
        <v>3.2727272727272725</v>
      </c>
      <c r="FK181" s="392">
        <f t="shared" si="256"/>
        <v>10</v>
      </c>
      <c r="FL181" s="384">
        <f t="shared" si="257"/>
        <v>0</v>
      </c>
      <c r="FM181" s="384">
        <f t="shared" si="257"/>
        <v>0</v>
      </c>
      <c r="FN181" s="405">
        <f t="shared" si="298"/>
        <v>9.6969696969696972</v>
      </c>
      <c r="FO181" s="405">
        <f t="shared" si="298"/>
        <v>0</v>
      </c>
      <c r="FP181" s="405">
        <f t="shared" si="298"/>
        <v>150.30303030303031</v>
      </c>
      <c r="FQ181" s="405">
        <f t="shared" si="298"/>
        <v>0</v>
      </c>
      <c r="FR181" s="405">
        <f t="shared" si="298"/>
        <v>0</v>
      </c>
      <c r="FS181" s="405">
        <f t="shared" si="298"/>
        <v>55.272727272727273</v>
      </c>
      <c r="FT181" s="405">
        <f t="shared" si="296"/>
        <v>0</v>
      </c>
      <c r="FU181" s="405">
        <f t="shared" si="296"/>
        <v>104.72727272727272</v>
      </c>
      <c r="FV181" s="405">
        <f t="shared" si="296"/>
        <v>0</v>
      </c>
      <c r="FW181" s="397">
        <f t="shared" si="258"/>
        <v>366.52</v>
      </c>
      <c r="FX181" s="406">
        <f t="shared" si="259"/>
        <v>46.519999999999982</v>
      </c>
      <c r="FY181" s="331">
        <f t="shared" si="260"/>
        <v>46.519999999999982</v>
      </c>
      <c r="FZ181" s="382">
        <f t="shared" si="261"/>
        <v>0</v>
      </c>
      <c r="GA181" s="331">
        <f t="shared" si="262"/>
        <v>0</v>
      </c>
      <c r="GB181" s="407">
        <f t="shared" si="263"/>
        <v>0</v>
      </c>
      <c r="GC181" s="407">
        <f t="shared" si="264"/>
        <v>0</v>
      </c>
      <c r="GD181" s="407">
        <f t="shared" si="265"/>
        <v>0</v>
      </c>
      <c r="GE181" s="407">
        <f t="shared" si="266"/>
        <v>0</v>
      </c>
      <c r="GF181" s="407">
        <f t="shared" si="267"/>
        <v>0</v>
      </c>
      <c r="GG181" s="407">
        <f t="shared" si="268"/>
        <v>0</v>
      </c>
      <c r="GH181" s="407">
        <f t="shared" si="269"/>
        <v>0</v>
      </c>
      <c r="GI181" s="407">
        <f t="shared" si="270"/>
        <v>0</v>
      </c>
      <c r="GJ181">
        <f t="shared" si="271"/>
        <v>0</v>
      </c>
      <c r="GK181" s="382">
        <f t="shared" si="272"/>
        <v>0</v>
      </c>
      <c r="GL181">
        <v>2</v>
      </c>
      <c r="GM181">
        <f t="shared" si="273"/>
        <v>0</v>
      </c>
      <c r="GN181">
        <f t="shared" si="273"/>
        <v>0</v>
      </c>
      <c r="GO181">
        <f t="shared" si="273"/>
        <v>0</v>
      </c>
      <c r="GP181">
        <f t="shared" si="273"/>
        <v>0</v>
      </c>
      <c r="GQ181">
        <f t="shared" si="273"/>
        <v>0</v>
      </c>
      <c r="GR181">
        <f t="shared" si="202"/>
        <v>0</v>
      </c>
      <c r="GS181">
        <f t="shared" si="202"/>
        <v>0</v>
      </c>
      <c r="GT181">
        <f t="shared" si="202"/>
        <v>0</v>
      </c>
      <c r="GU181">
        <f t="shared" si="202"/>
        <v>10</v>
      </c>
      <c r="GV181">
        <f t="shared" si="202"/>
        <v>366.52</v>
      </c>
    </row>
    <row r="182" spans="1:204" customFormat="1" x14ac:dyDescent="0.25">
      <c r="A182" s="378">
        <v>33006</v>
      </c>
      <c r="B182" s="32" t="s">
        <v>1316</v>
      </c>
      <c r="C182" t="s">
        <v>890</v>
      </c>
      <c r="D182">
        <v>2</v>
      </c>
      <c r="E182" s="379">
        <v>120</v>
      </c>
      <c r="F182" s="379">
        <v>287</v>
      </c>
      <c r="G182" s="379">
        <v>691</v>
      </c>
      <c r="H182" s="379">
        <v>0</v>
      </c>
      <c r="I182" s="379">
        <v>572</v>
      </c>
      <c r="J182" s="379">
        <v>0</v>
      </c>
      <c r="K182" s="379">
        <v>48</v>
      </c>
      <c r="L182" s="379">
        <v>36</v>
      </c>
      <c r="M182" s="380">
        <v>4.1715972935072685</v>
      </c>
      <c r="N182" s="381">
        <f t="shared" si="203"/>
        <v>1758.1715972935074</v>
      </c>
      <c r="O182" s="379">
        <v>72</v>
      </c>
      <c r="P182" s="379">
        <v>255</v>
      </c>
      <c r="Q182" s="379">
        <v>775</v>
      </c>
      <c r="R182" s="379">
        <v>0</v>
      </c>
      <c r="S182" s="379">
        <v>532</v>
      </c>
      <c r="T182" s="379">
        <v>0</v>
      </c>
      <c r="U182" s="379">
        <v>44</v>
      </c>
      <c r="V182" s="379">
        <v>34</v>
      </c>
      <c r="W182" s="480">
        <f>(VLOOKUP(A182,'[1]floresta plant'!$A$4:$F$573,6,0))*1000</f>
        <v>5.1556958541758453</v>
      </c>
      <c r="X182" s="24">
        <f t="shared" si="204"/>
        <v>1717.1556958541757</v>
      </c>
      <c r="Y182" s="53">
        <f t="shared" si="299"/>
        <v>84</v>
      </c>
      <c r="Z182" s="53">
        <f t="shared" si="300"/>
        <v>0</v>
      </c>
      <c r="AA182" s="53">
        <f t="shared" si="301"/>
        <v>-40</v>
      </c>
      <c r="AB182" s="53">
        <f t="shared" si="277"/>
        <v>0</v>
      </c>
      <c r="AC182" s="53">
        <f t="shared" si="277"/>
        <v>-4</v>
      </c>
      <c r="AD182" s="53">
        <f t="shared" si="277"/>
        <v>-2</v>
      </c>
      <c r="AE182" s="53">
        <f t="shared" si="277"/>
        <v>0.98409856066857682</v>
      </c>
      <c r="AF182" s="53">
        <f t="shared" si="205"/>
        <v>-32</v>
      </c>
      <c r="AG182" s="53">
        <f t="shared" si="206"/>
        <v>-48</v>
      </c>
      <c r="AH182" s="53">
        <f t="shared" si="207"/>
        <v>48.445901439331628</v>
      </c>
      <c r="AI182" s="53">
        <f t="shared" si="274"/>
        <v>-41.015901439331628</v>
      </c>
      <c r="AJ182" s="469">
        <v>0</v>
      </c>
      <c r="AK182" s="469">
        <v>0</v>
      </c>
      <c r="AL182" s="469">
        <v>7.43</v>
      </c>
      <c r="AM182" s="470">
        <f t="shared" si="208"/>
        <v>7.43</v>
      </c>
      <c r="AN182" s="53">
        <f t="shared" si="209"/>
        <v>48.445901439331628</v>
      </c>
      <c r="AO182" s="382">
        <f t="shared" si="210"/>
        <v>3</v>
      </c>
      <c r="AP182">
        <v>2</v>
      </c>
      <c r="AQ182" s="383">
        <f t="shared" si="211"/>
        <v>84.984098560668571</v>
      </c>
      <c r="AR182" s="383">
        <f t="shared" si="212"/>
        <v>-126</v>
      </c>
      <c r="AS182" s="383">
        <f t="shared" si="213"/>
        <v>84</v>
      </c>
      <c r="AT182" s="383">
        <f t="shared" si="214"/>
        <v>126</v>
      </c>
      <c r="AU182" s="383">
        <f t="shared" si="215"/>
        <v>0</v>
      </c>
      <c r="AV182" s="383">
        <f t="shared" si="216"/>
        <v>1</v>
      </c>
      <c r="AW182" s="383">
        <f t="shared" si="217"/>
        <v>0</v>
      </c>
      <c r="AX182" s="383">
        <f t="shared" si="218"/>
        <v>1</v>
      </c>
      <c r="AY182" s="383">
        <f t="shared" si="219"/>
        <v>84</v>
      </c>
      <c r="AZ182">
        <f t="shared" si="220"/>
        <v>0</v>
      </c>
      <c r="BA182">
        <f t="shared" si="221"/>
        <v>0</v>
      </c>
      <c r="BB182" s="383">
        <f t="shared" si="222"/>
        <v>0</v>
      </c>
      <c r="BC182" s="384">
        <f t="shared" si="297"/>
        <v>84</v>
      </c>
      <c r="BD182" s="384">
        <f t="shared" si="297"/>
        <v>0</v>
      </c>
      <c r="BE182" s="384">
        <f t="shared" si="297"/>
        <v>0.31746031746031744</v>
      </c>
      <c r="BF182" s="384">
        <f t="shared" si="297"/>
        <v>0</v>
      </c>
      <c r="BG182" s="384">
        <f t="shared" si="297"/>
        <v>3.1746031746031744E-2</v>
      </c>
      <c r="BH182" s="384">
        <f t="shared" si="297"/>
        <v>1.5873015873015872E-2</v>
      </c>
      <c r="BI182" s="384">
        <f t="shared" si="295"/>
        <v>0.98409856066857682</v>
      </c>
      <c r="BJ182" s="384">
        <f t="shared" si="295"/>
        <v>0.25396825396825395</v>
      </c>
      <c r="BK182" s="384">
        <f t="shared" si="295"/>
        <v>0.38095238095238093</v>
      </c>
      <c r="BL182" s="474">
        <f t="shared" si="223"/>
        <v>42</v>
      </c>
      <c r="BM182" s="409">
        <f t="shared" si="224"/>
        <v>48.445901439331628</v>
      </c>
      <c r="BN182" s="473">
        <f t="shared" si="225"/>
        <v>0.98409856066857682</v>
      </c>
      <c r="BO182" s="387">
        <f t="shared" si="226"/>
        <v>1</v>
      </c>
      <c r="BP182" s="387">
        <f t="shared" si="227"/>
        <v>0</v>
      </c>
      <c r="BQ182" s="388">
        <f t="shared" si="228"/>
        <v>0</v>
      </c>
      <c r="BR182" s="389">
        <f t="shared" si="229"/>
        <v>41.015901439331422</v>
      </c>
      <c r="BS182" s="390">
        <f t="shared" si="230"/>
        <v>84</v>
      </c>
      <c r="BT182" s="391">
        <f t="shared" si="275"/>
        <v>0</v>
      </c>
      <c r="BU182" s="391">
        <f t="shared" si="275"/>
        <v>26.666666666666664</v>
      </c>
      <c r="BV182" s="391">
        <f t="shared" si="275"/>
        <v>0</v>
      </c>
      <c r="BW182" s="391">
        <f t="shared" si="275"/>
        <v>2.6666666666666665</v>
      </c>
      <c r="BX182" s="391">
        <f t="shared" si="275"/>
        <v>1.3333333333333333</v>
      </c>
      <c r="BY182" s="391">
        <f t="shared" si="200"/>
        <v>0</v>
      </c>
      <c r="BZ182" s="391">
        <f t="shared" si="200"/>
        <v>21.333333333333332</v>
      </c>
      <c r="CA182" s="391">
        <f t="shared" si="200"/>
        <v>32</v>
      </c>
      <c r="CB182" s="391">
        <f t="shared" si="231"/>
        <v>0</v>
      </c>
      <c r="CC182" s="391">
        <f t="shared" si="231"/>
        <v>0</v>
      </c>
      <c r="CD182" s="392">
        <f t="shared" si="232"/>
        <v>0</v>
      </c>
      <c r="CE182" s="393">
        <f t="shared" si="233"/>
        <v>0</v>
      </c>
      <c r="CF182" s="392">
        <f t="shared" si="302"/>
        <v>0</v>
      </c>
      <c r="CG182" s="392">
        <f t="shared" si="303"/>
        <v>0</v>
      </c>
      <c r="CH182" s="392">
        <f t="shared" si="304"/>
        <v>0</v>
      </c>
      <c r="CI182" s="392">
        <f t="shared" si="278"/>
        <v>0</v>
      </c>
      <c r="CJ182" s="392">
        <f t="shared" si="278"/>
        <v>0</v>
      </c>
      <c r="CK182" s="392">
        <f t="shared" si="278"/>
        <v>0</v>
      </c>
      <c r="CL182" s="392">
        <f t="shared" si="278"/>
        <v>0</v>
      </c>
      <c r="CM182" s="392">
        <f t="shared" si="234"/>
        <v>0</v>
      </c>
      <c r="CN182" s="392">
        <f t="shared" si="235"/>
        <v>0</v>
      </c>
      <c r="CO182" s="394">
        <f t="shared" si="236"/>
        <v>0</v>
      </c>
      <c r="CP182" s="394">
        <f t="shared" si="236"/>
        <v>0</v>
      </c>
      <c r="CQ182" s="395">
        <f t="shared" si="237"/>
        <v>-40</v>
      </c>
      <c r="CR182" s="394">
        <f t="shared" si="291"/>
        <v>0</v>
      </c>
      <c r="CS182" s="394">
        <f t="shared" si="291"/>
        <v>0</v>
      </c>
      <c r="CT182" s="394">
        <f t="shared" si="291"/>
        <v>0</v>
      </c>
      <c r="CU182" s="394">
        <f t="shared" si="289"/>
        <v>0</v>
      </c>
      <c r="CV182" s="394">
        <f t="shared" si="289"/>
        <v>0</v>
      </c>
      <c r="CW182" s="394">
        <f t="shared" si="289"/>
        <v>0</v>
      </c>
      <c r="CX182" s="396">
        <f t="shared" si="238"/>
        <v>0</v>
      </c>
      <c r="CY182" s="396">
        <f t="shared" si="238"/>
        <v>0</v>
      </c>
      <c r="CZ182" s="397">
        <f t="shared" si="239"/>
        <v>0</v>
      </c>
      <c r="DA182" s="397">
        <f t="shared" si="239"/>
        <v>0</v>
      </c>
      <c r="DB182" s="397">
        <f t="shared" si="239"/>
        <v>0</v>
      </c>
      <c r="DC182" s="397">
        <f t="shared" si="240"/>
        <v>0</v>
      </c>
      <c r="DD182" s="397">
        <f t="shared" si="293"/>
        <v>0</v>
      </c>
      <c r="DE182" s="397">
        <f t="shared" si="293"/>
        <v>0</v>
      </c>
      <c r="DF182" s="397">
        <f t="shared" si="293"/>
        <v>0</v>
      </c>
      <c r="DG182" s="397">
        <f t="shared" si="293"/>
        <v>0</v>
      </c>
      <c r="DH182" s="397">
        <f t="shared" si="293"/>
        <v>0</v>
      </c>
      <c r="DI182" s="398">
        <f t="shared" si="241"/>
        <v>0</v>
      </c>
      <c r="DJ182" s="398">
        <f t="shared" si="241"/>
        <v>0</v>
      </c>
      <c r="DK182" s="399">
        <f t="shared" si="242"/>
        <v>0</v>
      </c>
      <c r="DL182" s="399">
        <f t="shared" si="242"/>
        <v>0</v>
      </c>
      <c r="DM182" s="399">
        <f t="shared" si="242"/>
        <v>0</v>
      </c>
      <c r="DN182" s="399">
        <f t="shared" si="242"/>
        <v>0</v>
      </c>
      <c r="DO182" s="399">
        <f t="shared" si="243"/>
        <v>-4</v>
      </c>
      <c r="DP182" s="399">
        <f t="shared" si="244"/>
        <v>0</v>
      </c>
      <c r="DQ182" s="399">
        <f t="shared" si="244"/>
        <v>0</v>
      </c>
      <c r="DR182" s="399">
        <f t="shared" si="244"/>
        <v>0</v>
      </c>
      <c r="DS182" s="399">
        <f t="shared" si="244"/>
        <v>0</v>
      </c>
      <c r="DT182" s="400">
        <f t="shared" si="245"/>
        <v>0</v>
      </c>
      <c r="DU182" s="400">
        <f t="shared" si="245"/>
        <v>0</v>
      </c>
      <c r="DV182" s="386">
        <f t="shared" si="294"/>
        <v>0</v>
      </c>
      <c r="DW182" s="386">
        <f t="shared" si="294"/>
        <v>0</v>
      </c>
      <c r="DX182" s="386">
        <f t="shared" si="294"/>
        <v>0</v>
      </c>
      <c r="DY182" s="386">
        <f t="shared" si="294"/>
        <v>0</v>
      </c>
      <c r="DZ182" s="386">
        <f t="shared" si="294"/>
        <v>0</v>
      </c>
      <c r="EA182" s="401">
        <f t="shared" si="246"/>
        <v>-2</v>
      </c>
      <c r="EB182" s="386">
        <f t="shared" si="247"/>
        <v>0</v>
      </c>
      <c r="EC182" s="386">
        <f t="shared" si="247"/>
        <v>0</v>
      </c>
      <c r="ED182" s="386">
        <f t="shared" si="247"/>
        <v>0</v>
      </c>
      <c r="EE182" s="385">
        <f t="shared" si="248"/>
        <v>0</v>
      </c>
      <c r="EF182" s="385">
        <f t="shared" si="248"/>
        <v>0</v>
      </c>
      <c r="EG182" s="402">
        <f t="shared" si="292"/>
        <v>0</v>
      </c>
      <c r="EH182" s="402">
        <f t="shared" si="292"/>
        <v>0</v>
      </c>
      <c r="EI182" s="402">
        <f t="shared" si="292"/>
        <v>0.31241224148208785</v>
      </c>
      <c r="EJ182" s="402">
        <f t="shared" si="290"/>
        <v>0</v>
      </c>
      <c r="EK182" s="402">
        <f t="shared" si="290"/>
        <v>3.1241224148208787E-2</v>
      </c>
      <c r="EL182" s="402">
        <f t="shared" si="290"/>
        <v>1.5620612074104393E-2</v>
      </c>
      <c r="EM182" s="402">
        <f t="shared" si="249"/>
        <v>0.98409856066857682</v>
      </c>
      <c r="EN182" s="402">
        <f t="shared" si="250"/>
        <v>0.2499297931856703</v>
      </c>
      <c r="EO182" s="402">
        <f t="shared" si="250"/>
        <v>0.37489468977850543</v>
      </c>
      <c r="EP182" s="402">
        <f t="shared" si="251"/>
        <v>0</v>
      </c>
      <c r="EQ182" s="402">
        <f t="shared" si="252"/>
        <v>0</v>
      </c>
      <c r="ER182" s="394">
        <f t="shared" si="305"/>
        <v>0</v>
      </c>
      <c r="ES182" s="394">
        <f t="shared" si="306"/>
        <v>0</v>
      </c>
      <c r="ET182" s="394">
        <f t="shared" si="307"/>
        <v>0</v>
      </c>
      <c r="EU182" s="394">
        <f t="shared" si="279"/>
        <v>0</v>
      </c>
      <c r="EV182" s="394">
        <f t="shared" si="279"/>
        <v>0</v>
      </c>
      <c r="EW182" s="394">
        <f t="shared" si="279"/>
        <v>0</v>
      </c>
      <c r="EX182" s="394">
        <f t="shared" si="279"/>
        <v>0</v>
      </c>
      <c r="EY182" s="403">
        <f t="shared" si="253"/>
        <v>-32</v>
      </c>
      <c r="EZ182" s="394">
        <f t="shared" si="254"/>
        <v>0</v>
      </c>
      <c r="FA182" s="396">
        <f t="shared" si="255"/>
        <v>0</v>
      </c>
      <c r="FB182" s="396">
        <f t="shared" si="255"/>
        <v>0</v>
      </c>
      <c r="FC182" s="404">
        <f t="shared" si="276"/>
        <v>0</v>
      </c>
      <c r="FD182" s="404">
        <f t="shared" si="276"/>
        <v>0</v>
      </c>
      <c r="FE182" s="404">
        <f t="shared" si="276"/>
        <v>0</v>
      </c>
      <c r="FF182" s="404">
        <f t="shared" si="276"/>
        <v>0</v>
      </c>
      <c r="FG182" s="404">
        <f t="shared" si="276"/>
        <v>0</v>
      </c>
      <c r="FH182" s="404">
        <f t="shared" si="201"/>
        <v>0</v>
      </c>
      <c r="FI182" s="404">
        <f t="shared" si="201"/>
        <v>0</v>
      </c>
      <c r="FJ182" s="404">
        <f t="shared" si="201"/>
        <v>0</v>
      </c>
      <c r="FK182" s="392">
        <f t="shared" si="256"/>
        <v>-48</v>
      </c>
      <c r="FL182" s="384">
        <f t="shared" si="257"/>
        <v>0</v>
      </c>
      <c r="FM182" s="384">
        <f t="shared" si="257"/>
        <v>0</v>
      </c>
      <c r="FN182" s="405">
        <f t="shared" si="298"/>
        <v>0</v>
      </c>
      <c r="FO182" s="405">
        <f t="shared" si="298"/>
        <v>0</v>
      </c>
      <c r="FP182" s="405">
        <f t="shared" si="298"/>
        <v>13.020921091851244</v>
      </c>
      <c r="FQ182" s="405">
        <f t="shared" si="298"/>
        <v>0</v>
      </c>
      <c r="FR182" s="405">
        <f t="shared" si="298"/>
        <v>1.3020921091851245</v>
      </c>
      <c r="FS182" s="405">
        <f t="shared" si="298"/>
        <v>0.65104605459256226</v>
      </c>
      <c r="FT182" s="405">
        <f t="shared" si="296"/>
        <v>0</v>
      </c>
      <c r="FU182" s="405">
        <f t="shared" si="296"/>
        <v>10.416736873480996</v>
      </c>
      <c r="FV182" s="405">
        <f t="shared" si="296"/>
        <v>15.625105310221493</v>
      </c>
      <c r="FW182" s="397">
        <f t="shared" si="258"/>
        <v>48.445901439331628</v>
      </c>
      <c r="FX182" s="406">
        <f t="shared" si="259"/>
        <v>7.4300000000002058</v>
      </c>
      <c r="FY182" s="331">
        <f t="shared" si="260"/>
        <v>7.4300000000002058</v>
      </c>
      <c r="FZ182" s="382">
        <f t="shared" si="261"/>
        <v>-2.0605739337042905E-13</v>
      </c>
      <c r="GA182" s="331">
        <f t="shared" si="262"/>
        <v>0</v>
      </c>
      <c r="GB182" s="407">
        <f t="shared" si="263"/>
        <v>0</v>
      </c>
      <c r="GC182" s="407">
        <f t="shared" si="264"/>
        <v>0</v>
      </c>
      <c r="GD182" s="407">
        <f t="shared" si="265"/>
        <v>0</v>
      </c>
      <c r="GE182" s="407">
        <f t="shared" si="266"/>
        <v>0</v>
      </c>
      <c r="GF182" s="407">
        <f t="shared" si="267"/>
        <v>0</v>
      </c>
      <c r="GG182" s="407">
        <f t="shared" si="268"/>
        <v>1.1102230246251565E-16</v>
      </c>
      <c r="GH182" s="407">
        <f t="shared" si="269"/>
        <v>0</v>
      </c>
      <c r="GI182" s="407">
        <f t="shared" si="270"/>
        <v>0</v>
      </c>
      <c r="GJ182">
        <f t="shared" si="271"/>
        <v>0</v>
      </c>
      <c r="GK182" s="382">
        <f t="shared" si="272"/>
        <v>1.1102230246251565E-16</v>
      </c>
      <c r="GL182">
        <v>2</v>
      </c>
      <c r="GM182">
        <f t="shared" si="273"/>
        <v>84</v>
      </c>
      <c r="GN182">
        <f t="shared" si="273"/>
        <v>0</v>
      </c>
      <c r="GO182">
        <f t="shared" si="273"/>
        <v>0</v>
      </c>
      <c r="GP182">
        <f t="shared" si="273"/>
        <v>0</v>
      </c>
      <c r="GQ182">
        <f t="shared" si="273"/>
        <v>0</v>
      </c>
      <c r="GR182">
        <f t="shared" ref="GR182:GV232" si="308">SUMIF(AD182,"&gt;0")</f>
        <v>0</v>
      </c>
      <c r="GS182">
        <f t="shared" si="308"/>
        <v>0.98409856066857682</v>
      </c>
      <c r="GT182">
        <f t="shared" si="308"/>
        <v>0</v>
      </c>
      <c r="GU182">
        <f t="shared" si="308"/>
        <v>0</v>
      </c>
      <c r="GV182">
        <f t="shared" si="308"/>
        <v>48.445901439331628</v>
      </c>
    </row>
    <row r="183" spans="1:204" customFormat="1" x14ac:dyDescent="0.25">
      <c r="A183" s="378">
        <v>33007</v>
      </c>
      <c r="B183" s="32" t="s">
        <v>1317</v>
      </c>
      <c r="C183" t="s">
        <v>890</v>
      </c>
      <c r="D183">
        <v>2</v>
      </c>
      <c r="E183" s="379">
        <v>1126</v>
      </c>
      <c r="F183" s="379">
        <v>3194</v>
      </c>
      <c r="G183" s="379">
        <v>220</v>
      </c>
      <c r="H183" s="379">
        <v>0</v>
      </c>
      <c r="I183" s="379">
        <v>855</v>
      </c>
      <c r="J183" s="379">
        <v>0</v>
      </c>
      <c r="K183" s="379">
        <v>0</v>
      </c>
      <c r="L183" s="379">
        <v>181</v>
      </c>
      <c r="M183" s="380">
        <v>4332.952537539466</v>
      </c>
      <c r="N183" s="381">
        <f t="shared" si="203"/>
        <v>9908.952537539466</v>
      </c>
      <c r="O183" s="379">
        <v>1103</v>
      </c>
      <c r="P183" s="379">
        <v>3230</v>
      </c>
      <c r="Q183" s="379">
        <v>240</v>
      </c>
      <c r="R183" s="379">
        <v>0</v>
      </c>
      <c r="S183" s="379">
        <v>655</v>
      </c>
      <c r="T183" s="379">
        <v>0</v>
      </c>
      <c r="U183" s="379">
        <v>0</v>
      </c>
      <c r="V183" s="379">
        <v>146</v>
      </c>
      <c r="W183" s="480">
        <f>(VLOOKUP(A183,'[1]floresta plant'!$A$4:$F$573,6,0))*1000</f>
        <v>8546.7011500996014</v>
      </c>
      <c r="X183" s="24">
        <f t="shared" si="204"/>
        <v>13920.701150099601</v>
      </c>
      <c r="Y183" s="53">
        <f t="shared" si="299"/>
        <v>20</v>
      </c>
      <c r="Z183" s="53">
        <f t="shared" si="300"/>
        <v>0</v>
      </c>
      <c r="AA183" s="53">
        <f t="shared" si="301"/>
        <v>-200</v>
      </c>
      <c r="AB183" s="53">
        <f t="shared" si="277"/>
        <v>0</v>
      </c>
      <c r="AC183" s="53">
        <f t="shared" si="277"/>
        <v>0</v>
      </c>
      <c r="AD183" s="53">
        <f t="shared" si="277"/>
        <v>-35</v>
      </c>
      <c r="AE183" s="53">
        <f t="shared" si="277"/>
        <v>4213.7486125601354</v>
      </c>
      <c r="AF183" s="53">
        <f t="shared" si="205"/>
        <v>36</v>
      </c>
      <c r="AG183" s="53">
        <f t="shared" si="206"/>
        <v>-23</v>
      </c>
      <c r="AH183" s="53">
        <f t="shared" si="207"/>
        <v>-3922.6686125601354</v>
      </c>
      <c r="AI183" s="53">
        <f t="shared" si="274"/>
        <v>4011.7486125601354</v>
      </c>
      <c r="AJ183" s="469">
        <v>0</v>
      </c>
      <c r="AK183" s="469">
        <v>0</v>
      </c>
      <c r="AL183" s="469">
        <v>89.080000000000013</v>
      </c>
      <c r="AM183" s="470">
        <f t="shared" si="208"/>
        <v>89.080000000000013</v>
      </c>
      <c r="AN183" s="53">
        <f t="shared" si="209"/>
        <v>-3922.6686125601354</v>
      </c>
      <c r="AO183" s="382">
        <f t="shared" si="210"/>
        <v>2</v>
      </c>
      <c r="AP183">
        <v>2</v>
      </c>
      <c r="AQ183" s="383">
        <f t="shared" si="211"/>
        <v>4269.7486125601354</v>
      </c>
      <c r="AR183" s="383">
        <f t="shared" si="212"/>
        <v>-258</v>
      </c>
      <c r="AS183" s="383">
        <f t="shared" si="213"/>
        <v>20</v>
      </c>
      <c r="AT183" s="383">
        <f t="shared" si="214"/>
        <v>258</v>
      </c>
      <c r="AU183" s="383">
        <f t="shared" si="215"/>
        <v>3922.6686125601354</v>
      </c>
      <c r="AV183" s="383">
        <f t="shared" si="216"/>
        <v>1</v>
      </c>
      <c r="AW183" s="383">
        <f t="shared" si="217"/>
        <v>1</v>
      </c>
      <c r="AX183" s="383">
        <f t="shared" si="218"/>
        <v>1</v>
      </c>
      <c r="AY183" s="383">
        <f t="shared" si="219"/>
        <v>10</v>
      </c>
      <c r="AZ183">
        <f t="shared" si="220"/>
        <v>10</v>
      </c>
      <c r="BA183">
        <f t="shared" si="221"/>
        <v>0</v>
      </c>
      <c r="BB183" s="383">
        <f t="shared" si="222"/>
        <v>0</v>
      </c>
      <c r="BC183" s="384">
        <f t="shared" si="297"/>
        <v>20</v>
      </c>
      <c r="BD183" s="384">
        <f t="shared" si="297"/>
        <v>0</v>
      </c>
      <c r="BE183" s="384">
        <f t="shared" si="297"/>
        <v>0.77519379844961245</v>
      </c>
      <c r="BF183" s="384">
        <f t="shared" si="297"/>
        <v>0</v>
      </c>
      <c r="BG183" s="384">
        <f t="shared" si="297"/>
        <v>0</v>
      </c>
      <c r="BH183" s="384">
        <f t="shared" si="297"/>
        <v>0.13565891472868216</v>
      </c>
      <c r="BI183" s="384">
        <f t="shared" si="295"/>
        <v>4213.7486125601354</v>
      </c>
      <c r="BJ183" s="384">
        <f t="shared" si="295"/>
        <v>36</v>
      </c>
      <c r="BK183" s="384">
        <f t="shared" si="295"/>
        <v>8.9147286821705432E-2</v>
      </c>
      <c r="BL183" s="474">
        <f t="shared" si="223"/>
        <v>248</v>
      </c>
      <c r="BM183" s="409">
        <f t="shared" si="224"/>
        <v>-3912.6686125601354</v>
      </c>
      <c r="BN183" s="473">
        <f t="shared" si="225"/>
        <v>4249.7486125601354</v>
      </c>
      <c r="BO183" s="387">
        <f t="shared" si="226"/>
        <v>5.8356392956288236E-2</v>
      </c>
      <c r="BP183" s="387">
        <f t="shared" si="227"/>
        <v>0.92068236718667085</v>
      </c>
      <c r="BQ183" s="388">
        <f t="shared" si="228"/>
        <v>2.0961239857040917E-2</v>
      </c>
      <c r="BR183" s="389">
        <f t="shared" si="229"/>
        <v>0</v>
      </c>
      <c r="BS183" s="390">
        <f t="shared" si="230"/>
        <v>20</v>
      </c>
      <c r="BT183" s="391">
        <f t="shared" si="275"/>
        <v>0</v>
      </c>
      <c r="BU183" s="391">
        <f t="shared" si="275"/>
        <v>7.7519379844961245</v>
      </c>
      <c r="BV183" s="391">
        <f t="shared" si="275"/>
        <v>0</v>
      </c>
      <c r="BW183" s="391">
        <f t="shared" si="275"/>
        <v>0</v>
      </c>
      <c r="BX183" s="391">
        <f t="shared" si="275"/>
        <v>1.3565891472868217</v>
      </c>
      <c r="BY183" s="391">
        <f t="shared" si="200"/>
        <v>0</v>
      </c>
      <c r="BZ183" s="391">
        <f t="shared" si="200"/>
        <v>0</v>
      </c>
      <c r="CA183" s="391">
        <f t="shared" si="200"/>
        <v>0.89147286821705429</v>
      </c>
      <c r="CB183" s="391">
        <f t="shared" si="231"/>
        <v>10</v>
      </c>
      <c r="CC183" s="391">
        <f t="shared" si="231"/>
        <v>0</v>
      </c>
      <c r="CD183" s="392">
        <f t="shared" si="232"/>
        <v>0</v>
      </c>
      <c r="CE183" s="393">
        <f t="shared" si="233"/>
        <v>0</v>
      </c>
      <c r="CF183" s="392">
        <f t="shared" si="302"/>
        <v>0</v>
      </c>
      <c r="CG183" s="392">
        <f t="shared" si="303"/>
        <v>0</v>
      </c>
      <c r="CH183" s="392">
        <f t="shared" si="304"/>
        <v>0</v>
      </c>
      <c r="CI183" s="392">
        <f t="shared" si="278"/>
        <v>0</v>
      </c>
      <c r="CJ183" s="392">
        <f t="shared" si="278"/>
        <v>0</v>
      </c>
      <c r="CK183" s="392">
        <f t="shared" si="278"/>
        <v>0</v>
      </c>
      <c r="CL183" s="392">
        <f t="shared" si="278"/>
        <v>0</v>
      </c>
      <c r="CM183" s="392">
        <f t="shared" si="234"/>
        <v>0</v>
      </c>
      <c r="CN183" s="392">
        <f t="shared" si="235"/>
        <v>0</v>
      </c>
      <c r="CO183" s="394">
        <f t="shared" si="236"/>
        <v>0</v>
      </c>
      <c r="CP183" s="394">
        <f t="shared" si="236"/>
        <v>0</v>
      </c>
      <c r="CQ183" s="395">
        <f t="shared" si="237"/>
        <v>-200</v>
      </c>
      <c r="CR183" s="394">
        <f t="shared" si="291"/>
        <v>0</v>
      </c>
      <c r="CS183" s="394">
        <f t="shared" si="291"/>
        <v>0</v>
      </c>
      <c r="CT183" s="394">
        <f t="shared" si="291"/>
        <v>0</v>
      </c>
      <c r="CU183" s="394">
        <f t="shared" si="289"/>
        <v>0</v>
      </c>
      <c r="CV183" s="394">
        <f t="shared" si="289"/>
        <v>0</v>
      </c>
      <c r="CW183" s="394">
        <f t="shared" si="289"/>
        <v>0</v>
      </c>
      <c r="CX183" s="396">
        <f t="shared" si="238"/>
        <v>0</v>
      </c>
      <c r="CY183" s="396">
        <f t="shared" si="238"/>
        <v>0</v>
      </c>
      <c r="CZ183" s="397">
        <f t="shared" si="239"/>
        <v>0</v>
      </c>
      <c r="DA183" s="397">
        <f t="shared" si="239"/>
        <v>0</v>
      </c>
      <c r="DB183" s="397">
        <f t="shared" si="239"/>
        <v>0</v>
      </c>
      <c r="DC183" s="397">
        <f t="shared" si="240"/>
        <v>0</v>
      </c>
      <c r="DD183" s="397">
        <f t="shared" si="293"/>
        <v>0</v>
      </c>
      <c r="DE183" s="397">
        <f t="shared" si="293"/>
        <v>0</v>
      </c>
      <c r="DF183" s="397">
        <f t="shared" si="293"/>
        <v>0</v>
      </c>
      <c r="DG183" s="397">
        <f t="shared" si="293"/>
        <v>0</v>
      </c>
      <c r="DH183" s="397">
        <f t="shared" si="293"/>
        <v>0</v>
      </c>
      <c r="DI183" s="398">
        <f t="shared" si="241"/>
        <v>0</v>
      </c>
      <c r="DJ183" s="398">
        <f t="shared" si="241"/>
        <v>0</v>
      </c>
      <c r="DK183" s="399">
        <f t="shared" si="242"/>
        <v>0</v>
      </c>
      <c r="DL183" s="399">
        <f t="shared" si="242"/>
        <v>0</v>
      </c>
      <c r="DM183" s="399">
        <f t="shared" si="242"/>
        <v>0</v>
      </c>
      <c r="DN183" s="399">
        <f t="shared" si="242"/>
        <v>0</v>
      </c>
      <c r="DO183" s="399">
        <f t="shared" si="243"/>
        <v>0</v>
      </c>
      <c r="DP183" s="399">
        <f t="shared" si="244"/>
        <v>0</v>
      </c>
      <c r="DQ183" s="399">
        <f t="shared" si="244"/>
        <v>0</v>
      </c>
      <c r="DR183" s="399">
        <f t="shared" si="244"/>
        <v>0</v>
      </c>
      <c r="DS183" s="399">
        <f t="shared" si="244"/>
        <v>0</v>
      </c>
      <c r="DT183" s="400">
        <f t="shared" si="245"/>
        <v>0</v>
      </c>
      <c r="DU183" s="400">
        <f t="shared" si="245"/>
        <v>0</v>
      </c>
      <c r="DV183" s="386">
        <f t="shared" si="294"/>
        <v>0</v>
      </c>
      <c r="DW183" s="386">
        <f t="shared" si="294"/>
        <v>0</v>
      </c>
      <c r="DX183" s="386">
        <f t="shared" si="294"/>
        <v>0</v>
      </c>
      <c r="DY183" s="386">
        <f t="shared" si="294"/>
        <v>0</v>
      </c>
      <c r="DZ183" s="386">
        <f t="shared" si="294"/>
        <v>0</v>
      </c>
      <c r="EA183" s="401">
        <f t="shared" si="246"/>
        <v>-35</v>
      </c>
      <c r="EB183" s="386">
        <f t="shared" si="247"/>
        <v>0</v>
      </c>
      <c r="EC183" s="386">
        <f t="shared" si="247"/>
        <v>0</v>
      </c>
      <c r="ED183" s="386">
        <f t="shared" si="247"/>
        <v>0</v>
      </c>
      <c r="EE183" s="385">
        <f t="shared" si="248"/>
        <v>0</v>
      </c>
      <c r="EF183" s="385">
        <f t="shared" si="248"/>
        <v>0</v>
      </c>
      <c r="EG183" s="402">
        <f t="shared" si="292"/>
        <v>0</v>
      </c>
      <c r="EH183" s="402">
        <f t="shared" si="292"/>
        <v>0</v>
      </c>
      <c r="EI183" s="402">
        <f t="shared" si="292"/>
        <v>190.61951151439814</v>
      </c>
      <c r="EJ183" s="402">
        <f t="shared" si="290"/>
        <v>0</v>
      </c>
      <c r="EK183" s="402">
        <f t="shared" si="290"/>
        <v>0</v>
      </c>
      <c r="EL183" s="402">
        <f t="shared" si="290"/>
        <v>33.358414515019675</v>
      </c>
      <c r="EM183" s="402">
        <f t="shared" si="249"/>
        <v>4213.7486125601354</v>
      </c>
      <c r="EN183" s="402">
        <f t="shared" si="250"/>
        <v>0</v>
      </c>
      <c r="EO183" s="402">
        <f t="shared" si="250"/>
        <v>21.921243824155788</v>
      </c>
      <c r="EP183" s="402">
        <f t="shared" si="251"/>
        <v>3879.5240473414156</v>
      </c>
      <c r="EQ183" s="402">
        <f t="shared" si="252"/>
        <v>88.325395365146377</v>
      </c>
      <c r="ER183" s="394">
        <f t="shared" si="305"/>
        <v>0</v>
      </c>
      <c r="ES183" s="394">
        <f t="shared" si="306"/>
        <v>0</v>
      </c>
      <c r="ET183" s="394">
        <f t="shared" si="307"/>
        <v>1.6285505011057184</v>
      </c>
      <c r="EU183" s="394">
        <f t="shared" si="279"/>
        <v>0</v>
      </c>
      <c r="EV183" s="394">
        <f t="shared" si="279"/>
        <v>0</v>
      </c>
      <c r="EW183" s="394">
        <f t="shared" si="279"/>
        <v>0.28499633769350069</v>
      </c>
      <c r="EX183" s="394">
        <f t="shared" si="279"/>
        <v>0</v>
      </c>
      <c r="EY183" s="403">
        <f t="shared" si="253"/>
        <v>36</v>
      </c>
      <c r="EZ183" s="394">
        <f t="shared" si="254"/>
        <v>0.18728330762715761</v>
      </c>
      <c r="FA183" s="396">
        <f t="shared" si="255"/>
        <v>33.144565218720153</v>
      </c>
      <c r="FB183" s="396">
        <f t="shared" si="255"/>
        <v>0.75460463485347296</v>
      </c>
      <c r="FC183" s="404">
        <f t="shared" si="276"/>
        <v>0</v>
      </c>
      <c r="FD183" s="404">
        <f t="shared" si="276"/>
        <v>0</v>
      </c>
      <c r="FE183" s="404">
        <f t="shared" si="276"/>
        <v>0</v>
      </c>
      <c r="FF183" s="404">
        <f t="shared" si="276"/>
        <v>0</v>
      </c>
      <c r="FG183" s="404">
        <f t="shared" si="276"/>
        <v>0</v>
      </c>
      <c r="FH183" s="404">
        <f t="shared" si="201"/>
        <v>0</v>
      </c>
      <c r="FI183" s="404">
        <f t="shared" si="201"/>
        <v>0</v>
      </c>
      <c r="FJ183" s="404">
        <f t="shared" si="201"/>
        <v>0</v>
      </c>
      <c r="FK183" s="392">
        <f t="shared" si="256"/>
        <v>-23</v>
      </c>
      <c r="FL183" s="384">
        <f t="shared" si="257"/>
        <v>0</v>
      </c>
      <c r="FM183" s="384">
        <f t="shared" si="257"/>
        <v>0</v>
      </c>
      <c r="FN183" s="405">
        <f t="shared" si="298"/>
        <v>0</v>
      </c>
      <c r="FO183" s="405">
        <f t="shared" si="298"/>
        <v>0</v>
      </c>
      <c r="FP183" s="405">
        <f t="shared" si="298"/>
        <v>0</v>
      </c>
      <c r="FQ183" s="405">
        <f t="shared" si="298"/>
        <v>0</v>
      </c>
      <c r="FR183" s="405">
        <f t="shared" si="298"/>
        <v>0</v>
      </c>
      <c r="FS183" s="405">
        <f t="shared" si="298"/>
        <v>0</v>
      </c>
      <c r="FT183" s="405">
        <f t="shared" si="296"/>
        <v>0</v>
      </c>
      <c r="FU183" s="405">
        <f t="shared" si="296"/>
        <v>0</v>
      </c>
      <c r="FV183" s="405">
        <f t="shared" si="296"/>
        <v>0</v>
      </c>
      <c r="FW183" s="397">
        <f t="shared" si="258"/>
        <v>-3922.6686125601354</v>
      </c>
      <c r="FX183" s="406">
        <f t="shared" si="259"/>
        <v>0</v>
      </c>
      <c r="FY183" s="331">
        <f t="shared" si="260"/>
        <v>0.75460463485347296</v>
      </c>
      <c r="FZ183" s="382">
        <f t="shared" si="261"/>
        <v>88.325395365146534</v>
      </c>
      <c r="GA183" s="331">
        <f t="shared" si="262"/>
        <v>0</v>
      </c>
      <c r="GB183" s="407">
        <f t="shared" si="263"/>
        <v>0</v>
      </c>
      <c r="GC183" s="407">
        <f t="shared" si="264"/>
        <v>0</v>
      </c>
      <c r="GD183" s="407">
        <f t="shared" si="265"/>
        <v>0</v>
      </c>
      <c r="GE183" s="407">
        <f t="shared" si="266"/>
        <v>0</v>
      </c>
      <c r="GF183" s="407">
        <f t="shared" si="267"/>
        <v>0</v>
      </c>
      <c r="GG183" s="407">
        <f t="shared" si="268"/>
        <v>-1.7053025658242404E-13</v>
      </c>
      <c r="GH183" s="407">
        <f t="shared" si="269"/>
        <v>0</v>
      </c>
      <c r="GI183" s="407">
        <f t="shared" si="270"/>
        <v>0</v>
      </c>
      <c r="GJ183">
        <f t="shared" si="271"/>
        <v>4.5474735088646412E-13</v>
      </c>
      <c r="GK183" s="382">
        <f t="shared" si="272"/>
        <v>2.8421709430404007E-13</v>
      </c>
      <c r="GL183">
        <v>2</v>
      </c>
      <c r="GM183">
        <f t="shared" ref="GM183:GQ233" si="309">SUMIF(Y183,"&gt;0")</f>
        <v>20</v>
      </c>
      <c r="GN183">
        <f t="shared" si="309"/>
        <v>0</v>
      </c>
      <c r="GO183">
        <f t="shared" si="309"/>
        <v>0</v>
      </c>
      <c r="GP183">
        <f t="shared" si="309"/>
        <v>0</v>
      </c>
      <c r="GQ183">
        <f t="shared" si="309"/>
        <v>0</v>
      </c>
      <c r="GR183">
        <f t="shared" si="308"/>
        <v>0</v>
      </c>
      <c r="GS183">
        <f t="shared" si="308"/>
        <v>4213.7486125601354</v>
      </c>
      <c r="GT183">
        <f t="shared" si="308"/>
        <v>36</v>
      </c>
      <c r="GU183">
        <f t="shared" si="308"/>
        <v>0</v>
      </c>
      <c r="GV183">
        <f t="shared" si="308"/>
        <v>0</v>
      </c>
    </row>
    <row r="184" spans="1:204" customFormat="1" x14ac:dyDescent="0.25">
      <c r="A184" s="378">
        <v>33008</v>
      </c>
      <c r="B184" s="32" t="s">
        <v>1318</v>
      </c>
      <c r="C184" t="s">
        <v>890</v>
      </c>
      <c r="D184">
        <v>2</v>
      </c>
      <c r="E184" s="379">
        <v>606</v>
      </c>
      <c r="F184" s="379">
        <v>1431</v>
      </c>
      <c r="G184" s="379">
        <v>1214</v>
      </c>
      <c r="H184" s="379">
        <v>0</v>
      </c>
      <c r="I184" s="379">
        <v>860</v>
      </c>
      <c r="J184" s="379">
        <v>0</v>
      </c>
      <c r="K184" s="379">
        <v>54</v>
      </c>
      <c r="L184" s="379">
        <v>146</v>
      </c>
      <c r="M184" s="380">
        <v>2408.1347607019457</v>
      </c>
      <c r="N184" s="381">
        <f t="shared" si="203"/>
        <v>6719.1347607019452</v>
      </c>
      <c r="O184" s="379">
        <v>650</v>
      </c>
      <c r="P184" s="379">
        <v>1431</v>
      </c>
      <c r="Q184" s="379">
        <v>1164</v>
      </c>
      <c r="R184" s="379">
        <v>0</v>
      </c>
      <c r="S184" s="379">
        <v>780</v>
      </c>
      <c r="T184" s="379">
        <v>0</v>
      </c>
      <c r="U184" s="379">
        <v>54</v>
      </c>
      <c r="V184" s="379">
        <v>156</v>
      </c>
      <c r="W184" s="480">
        <f>(VLOOKUP(A184,'[1]floresta plant'!$A$4:$F$573,6,0))*1000</f>
        <v>2844.4108020250123</v>
      </c>
      <c r="X184" s="24">
        <f t="shared" si="204"/>
        <v>7079.4108020250123</v>
      </c>
      <c r="Y184" s="53">
        <f t="shared" si="299"/>
        <v>-50</v>
      </c>
      <c r="Z184" s="53">
        <f t="shared" si="300"/>
        <v>0</v>
      </c>
      <c r="AA184" s="53">
        <f t="shared" si="301"/>
        <v>-80</v>
      </c>
      <c r="AB184" s="53">
        <f t="shared" si="277"/>
        <v>0</v>
      </c>
      <c r="AC184" s="53">
        <f t="shared" si="277"/>
        <v>0</v>
      </c>
      <c r="AD184" s="53">
        <f t="shared" si="277"/>
        <v>10</v>
      </c>
      <c r="AE184" s="53">
        <f t="shared" si="277"/>
        <v>436.27604132306669</v>
      </c>
      <c r="AF184" s="53">
        <f t="shared" si="205"/>
        <v>0</v>
      </c>
      <c r="AG184" s="53">
        <f t="shared" si="206"/>
        <v>44</v>
      </c>
      <c r="AH184" s="53">
        <f t="shared" si="207"/>
        <v>-318.42604132306712</v>
      </c>
      <c r="AI184" s="53">
        <f t="shared" si="274"/>
        <v>360.27604132306715</v>
      </c>
      <c r="AJ184" s="469">
        <v>0</v>
      </c>
      <c r="AK184" s="469">
        <v>0</v>
      </c>
      <c r="AL184" s="469">
        <v>41.849999999999994</v>
      </c>
      <c r="AM184" s="470">
        <f t="shared" si="208"/>
        <v>41.849999999999994</v>
      </c>
      <c r="AN184" s="53">
        <f t="shared" si="209"/>
        <v>-318.42604132306712</v>
      </c>
      <c r="AO184" s="382">
        <f t="shared" si="210"/>
        <v>2</v>
      </c>
      <c r="AP184">
        <v>2</v>
      </c>
      <c r="AQ184" s="383">
        <f t="shared" si="211"/>
        <v>490.27604132306669</v>
      </c>
      <c r="AR184" s="383">
        <f t="shared" si="212"/>
        <v>-130</v>
      </c>
      <c r="AS184" s="383">
        <f t="shared" si="213"/>
        <v>0</v>
      </c>
      <c r="AT184" s="383">
        <f t="shared" si="214"/>
        <v>80</v>
      </c>
      <c r="AU184" s="383">
        <f t="shared" si="215"/>
        <v>318.42604132306712</v>
      </c>
      <c r="AV184" s="383">
        <f t="shared" si="216"/>
        <v>1</v>
      </c>
      <c r="AW184" s="383">
        <f t="shared" si="217"/>
        <v>1</v>
      </c>
      <c r="AX184" s="383">
        <f t="shared" si="218"/>
        <v>1</v>
      </c>
      <c r="AY184" s="383">
        <f t="shared" si="219"/>
        <v>0</v>
      </c>
      <c r="AZ184">
        <f t="shared" si="220"/>
        <v>0</v>
      </c>
      <c r="BA184">
        <f t="shared" si="221"/>
        <v>0</v>
      </c>
      <c r="BB184" s="383">
        <f t="shared" si="222"/>
        <v>0</v>
      </c>
      <c r="BC184" s="384">
        <f t="shared" si="297"/>
        <v>0.38461538461538464</v>
      </c>
      <c r="BD184" s="384">
        <f t="shared" si="297"/>
        <v>0</v>
      </c>
      <c r="BE184" s="384">
        <f t="shared" si="297"/>
        <v>0.61538461538461542</v>
      </c>
      <c r="BF184" s="384">
        <f t="shared" si="297"/>
        <v>0</v>
      </c>
      <c r="BG184" s="384">
        <f t="shared" si="297"/>
        <v>0</v>
      </c>
      <c r="BH184" s="384">
        <f t="shared" si="297"/>
        <v>10</v>
      </c>
      <c r="BI184" s="384">
        <f t="shared" si="295"/>
        <v>436.27604132306669</v>
      </c>
      <c r="BJ184" s="384">
        <f t="shared" si="295"/>
        <v>0</v>
      </c>
      <c r="BK184" s="384">
        <f t="shared" si="295"/>
        <v>44</v>
      </c>
      <c r="BL184" s="474">
        <f t="shared" si="223"/>
        <v>130</v>
      </c>
      <c r="BM184" s="409">
        <f t="shared" si="224"/>
        <v>-318.42604132306712</v>
      </c>
      <c r="BN184" s="473">
        <f t="shared" si="225"/>
        <v>490.27604132306669</v>
      </c>
      <c r="BO184" s="387">
        <f t="shared" si="226"/>
        <v>0.2651567464915886</v>
      </c>
      <c r="BP184" s="387">
        <f t="shared" si="227"/>
        <v>0.64948317781092779</v>
      </c>
      <c r="BQ184" s="388">
        <f t="shared" si="228"/>
        <v>8.5360075697483606E-2</v>
      </c>
      <c r="BR184" s="389">
        <f t="shared" si="229"/>
        <v>0</v>
      </c>
      <c r="BS184" s="390">
        <f t="shared" si="230"/>
        <v>-50</v>
      </c>
      <c r="BT184" s="391">
        <f t="shared" si="275"/>
        <v>0</v>
      </c>
      <c r="BU184" s="391">
        <f t="shared" si="275"/>
        <v>0</v>
      </c>
      <c r="BV184" s="391">
        <f t="shared" si="275"/>
        <v>0</v>
      </c>
      <c r="BW184" s="391">
        <f t="shared" si="275"/>
        <v>0</v>
      </c>
      <c r="BX184" s="391">
        <f t="shared" si="275"/>
        <v>0</v>
      </c>
      <c r="BY184" s="391">
        <f t="shared" si="200"/>
        <v>0</v>
      </c>
      <c r="BZ184" s="391">
        <f t="shared" si="200"/>
        <v>0</v>
      </c>
      <c r="CA184" s="391">
        <f t="shared" si="200"/>
        <v>0</v>
      </c>
      <c r="CB184" s="391">
        <f t="shared" si="231"/>
        <v>0</v>
      </c>
      <c r="CC184" s="391">
        <f t="shared" si="231"/>
        <v>0</v>
      </c>
      <c r="CD184" s="392">
        <f t="shared" si="232"/>
        <v>0</v>
      </c>
      <c r="CE184" s="393">
        <f t="shared" si="233"/>
        <v>0</v>
      </c>
      <c r="CF184" s="392">
        <f t="shared" si="302"/>
        <v>0</v>
      </c>
      <c r="CG184" s="392">
        <f t="shared" si="303"/>
        <v>0</v>
      </c>
      <c r="CH184" s="392">
        <f t="shared" si="304"/>
        <v>0</v>
      </c>
      <c r="CI184" s="392">
        <f t="shared" si="278"/>
        <v>0</v>
      </c>
      <c r="CJ184" s="392">
        <f t="shared" si="278"/>
        <v>0</v>
      </c>
      <c r="CK184" s="392">
        <f t="shared" si="278"/>
        <v>0</v>
      </c>
      <c r="CL184" s="392">
        <f t="shared" si="278"/>
        <v>0</v>
      </c>
      <c r="CM184" s="392">
        <f t="shared" si="234"/>
        <v>0</v>
      </c>
      <c r="CN184" s="392">
        <f t="shared" si="235"/>
        <v>0</v>
      </c>
      <c r="CO184" s="394">
        <f t="shared" si="236"/>
        <v>0</v>
      </c>
      <c r="CP184" s="394">
        <f t="shared" si="236"/>
        <v>0</v>
      </c>
      <c r="CQ184" s="395">
        <f t="shared" si="237"/>
        <v>-80</v>
      </c>
      <c r="CR184" s="394">
        <f t="shared" si="291"/>
        <v>0</v>
      </c>
      <c r="CS184" s="394">
        <f t="shared" si="291"/>
        <v>0</v>
      </c>
      <c r="CT184" s="394">
        <f t="shared" si="291"/>
        <v>0</v>
      </c>
      <c r="CU184" s="394">
        <f t="shared" si="289"/>
        <v>0</v>
      </c>
      <c r="CV184" s="394">
        <f t="shared" si="289"/>
        <v>0</v>
      </c>
      <c r="CW184" s="394">
        <f t="shared" si="289"/>
        <v>0</v>
      </c>
      <c r="CX184" s="396">
        <f t="shared" si="238"/>
        <v>0</v>
      </c>
      <c r="CY184" s="396">
        <f t="shared" si="238"/>
        <v>0</v>
      </c>
      <c r="CZ184" s="397">
        <f t="shared" si="239"/>
        <v>0</v>
      </c>
      <c r="DA184" s="397">
        <f t="shared" si="239"/>
        <v>0</v>
      </c>
      <c r="DB184" s="397">
        <f t="shared" si="239"/>
        <v>0</v>
      </c>
      <c r="DC184" s="397">
        <f t="shared" si="240"/>
        <v>0</v>
      </c>
      <c r="DD184" s="397">
        <f t="shared" si="293"/>
        <v>0</v>
      </c>
      <c r="DE184" s="397">
        <f t="shared" si="293"/>
        <v>0</v>
      </c>
      <c r="DF184" s="397">
        <f t="shared" si="293"/>
        <v>0</v>
      </c>
      <c r="DG184" s="397">
        <f t="shared" si="293"/>
        <v>0</v>
      </c>
      <c r="DH184" s="397">
        <f t="shared" si="293"/>
        <v>0</v>
      </c>
      <c r="DI184" s="398">
        <f t="shared" si="241"/>
        <v>0</v>
      </c>
      <c r="DJ184" s="398">
        <f t="shared" si="241"/>
        <v>0</v>
      </c>
      <c r="DK184" s="399">
        <f t="shared" si="242"/>
        <v>0</v>
      </c>
      <c r="DL184" s="399">
        <f t="shared" si="242"/>
        <v>0</v>
      </c>
      <c r="DM184" s="399">
        <f t="shared" si="242"/>
        <v>0</v>
      </c>
      <c r="DN184" s="399">
        <f t="shared" si="242"/>
        <v>0</v>
      </c>
      <c r="DO184" s="399">
        <f t="shared" si="243"/>
        <v>0</v>
      </c>
      <c r="DP184" s="399">
        <f t="shared" si="244"/>
        <v>0</v>
      </c>
      <c r="DQ184" s="399">
        <f t="shared" si="244"/>
        <v>0</v>
      </c>
      <c r="DR184" s="399">
        <f t="shared" si="244"/>
        <v>0</v>
      </c>
      <c r="DS184" s="399">
        <f t="shared" si="244"/>
        <v>0</v>
      </c>
      <c r="DT184" s="400">
        <f t="shared" si="245"/>
        <v>0</v>
      </c>
      <c r="DU184" s="400">
        <f t="shared" si="245"/>
        <v>0</v>
      </c>
      <c r="DV184" s="386">
        <f t="shared" si="294"/>
        <v>1.0198336403522641</v>
      </c>
      <c r="DW184" s="386">
        <f t="shared" si="294"/>
        <v>0</v>
      </c>
      <c r="DX184" s="386">
        <f t="shared" si="294"/>
        <v>1.6317338245636224</v>
      </c>
      <c r="DY184" s="386">
        <f t="shared" si="294"/>
        <v>0</v>
      </c>
      <c r="DZ184" s="386">
        <f t="shared" si="294"/>
        <v>0</v>
      </c>
      <c r="EA184" s="401">
        <f t="shared" si="246"/>
        <v>10</v>
      </c>
      <c r="EB184" s="386">
        <f t="shared" si="247"/>
        <v>0</v>
      </c>
      <c r="EC184" s="386">
        <f t="shared" si="247"/>
        <v>0</v>
      </c>
      <c r="ED184" s="386">
        <f t="shared" si="247"/>
        <v>0</v>
      </c>
      <c r="EE184" s="385">
        <f t="shared" si="248"/>
        <v>6.4948317781092779</v>
      </c>
      <c r="EF184" s="385">
        <f t="shared" si="248"/>
        <v>0.85360075697483606</v>
      </c>
      <c r="EG184" s="402">
        <f t="shared" si="292"/>
        <v>44.492898342097781</v>
      </c>
      <c r="EH184" s="402">
        <f t="shared" si="292"/>
        <v>0</v>
      </c>
      <c r="EI184" s="402">
        <f t="shared" si="292"/>
        <v>71.188637347356462</v>
      </c>
      <c r="EJ184" s="402">
        <f t="shared" si="290"/>
        <v>0</v>
      </c>
      <c r="EK184" s="402">
        <f t="shared" si="290"/>
        <v>0</v>
      </c>
      <c r="EL184" s="402">
        <f t="shared" si="290"/>
        <v>0</v>
      </c>
      <c r="EM184" s="402">
        <f t="shared" si="249"/>
        <v>436.27604132306669</v>
      </c>
      <c r="EN184" s="402">
        <f t="shared" si="250"/>
        <v>0</v>
      </c>
      <c r="EO184" s="402">
        <f t="shared" si="250"/>
        <v>0</v>
      </c>
      <c r="EP184" s="402">
        <f t="shared" si="251"/>
        <v>283.35394972127699</v>
      </c>
      <c r="EQ184" s="402">
        <f t="shared" si="252"/>
        <v>37.240555912335459</v>
      </c>
      <c r="ER184" s="394">
        <f t="shared" si="305"/>
        <v>0</v>
      </c>
      <c r="ES184" s="394">
        <f t="shared" si="306"/>
        <v>0</v>
      </c>
      <c r="ET184" s="394">
        <f t="shared" si="307"/>
        <v>0</v>
      </c>
      <c r="EU184" s="394">
        <f t="shared" si="279"/>
        <v>0</v>
      </c>
      <c r="EV184" s="394">
        <f t="shared" si="279"/>
        <v>0</v>
      </c>
      <c r="EW184" s="394">
        <f t="shared" si="279"/>
        <v>0</v>
      </c>
      <c r="EX184" s="394">
        <f t="shared" si="279"/>
        <v>0</v>
      </c>
      <c r="EY184" s="403">
        <f t="shared" si="253"/>
        <v>0</v>
      </c>
      <c r="EZ184" s="394">
        <f t="shared" si="254"/>
        <v>0</v>
      </c>
      <c r="FA184" s="396">
        <f t="shared" si="255"/>
        <v>0</v>
      </c>
      <c r="FB184" s="396">
        <f t="shared" si="255"/>
        <v>0</v>
      </c>
      <c r="FC184" s="404">
        <f t="shared" si="276"/>
        <v>4.4872680175499609</v>
      </c>
      <c r="FD184" s="404">
        <f t="shared" si="276"/>
        <v>0</v>
      </c>
      <c r="FE184" s="404">
        <f t="shared" si="276"/>
        <v>7.1796288280799381</v>
      </c>
      <c r="FF184" s="404">
        <f t="shared" si="276"/>
        <v>0</v>
      </c>
      <c r="FG184" s="404">
        <f t="shared" si="276"/>
        <v>0</v>
      </c>
      <c r="FH184" s="404">
        <f t="shared" si="201"/>
        <v>0</v>
      </c>
      <c r="FI184" s="404">
        <f t="shared" si="201"/>
        <v>0</v>
      </c>
      <c r="FJ184" s="404">
        <f t="shared" si="201"/>
        <v>0</v>
      </c>
      <c r="FK184" s="392">
        <f t="shared" si="256"/>
        <v>44</v>
      </c>
      <c r="FL184" s="384">
        <f t="shared" si="257"/>
        <v>28.577259823680823</v>
      </c>
      <c r="FM184" s="384">
        <f t="shared" si="257"/>
        <v>3.7558433306892787</v>
      </c>
      <c r="FN184" s="405">
        <f t="shared" si="298"/>
        <v>0</v>
      </c>
      <c r="FO184" s="405">
        <f t="shared" si="298"/>
        <v>0</v>
      </c>
      <c r="FP184" s="405">
        <f t="shared" si="298"/>
        <v>0</v>
      </c>
      <c r="FQ184" s="405">
        <f t="shared" si="298"/>
        <v>0</v>
      </c>
      <c r="FR184" s="405">
        <f t="shared" si="298"/>
        <v>0</v>
      </c>
      <c r="FS184" s="405">
        <f t="shared" si="298"/>
        <v>0</v>
      </c>
      <c r="FT184" s="405">
        <f t="shared" si="296"/>
        <v>0</v>
      </c>
      <c r="FU184" s="405">
        <f t="shared" si="296"/>
        <v>0</v>
      </c>
      <c r="FV184" s="405">
        <f t="shared" si="296"/>
        <v>0</v>
      </c>
      <c r="FW184" s="397">
        <f t="shared" si="258"/>
        <v>-318.42604132306712</v>
      </c>
      <c r="FX184" s="406">
        <f t="shared" si="259"/>
        <v>0</v>
      </c>
      <c r="FY184" s="331">
        <f t="shared" si="260"/>
        <v>4.609444087664115</v>
      </c>
      <c r="FZ184" s="382">
        <f t="shared" si="261"/>
        <v>37.240555912335878</v>
      </c>
      <c r="GA184" s="331">
        <f t="shared" si="262"/>
        <v>0</v>
      </c>
      <c r="GB184" s="407">
        <f t="shared" si="263"/>
        <v>0</v>
      </c>
      <c r="GC184" s="407">
        <f t="shared" si="264"/>
        <v>0</v>
      </c>
      <c r="GD184" s="407">
        <f t="shared" si="265"/>
        <v>0</v>
      </c>
      <c r="GE184" s="407">
        <f t="shared" si="266"/>
        <v>0</v>
      </c>
      <c r="GF184" s="407">
        <f t="shared" si="267"/>
        <v>0</v>
      </c>
      <c r="GG184" s="407">
        <f t="shared" si="268"/>
        <v>-2.8421709430404007E-14</v>
      </c>
      <c r="GH184" s="407">
        <f t="shared" si="269"/>
        <v>0</v>
      </c>
      <c r="GI184" s="407">
        <f t="shared" si="270"/>
        <v>-1.3322676295501878E-15</v>
      </c>
      <c r="GJ184">
        <f t="shared" si="271"/>
        <v>-5.6843418860808015E-14</v>
      </c>
      <c r="GK184" s="382">
        <f t="shared" si="272"/>
        <v>-8.659739592076221E-14</v>
      </c>
      <c r="GL184">
        <v>2</v>
      </c>
      <c r="GM184">
        <f t="shared" si="309"/>
        <v>0</v>
      </c>
      <c r="GN184">
        <f t="shared" si="309"/>
        <v>0</v>
      </c>
      <c r="GO184">
        <f t="shared" si="309"/>
        <v>0</v>
      </c>
      <c r="GP184">
        <f t="shared" si="309"/>
        <v>0</v>
      </c>
      <c r="GQ184">
        <f t="shared" si="309"/>
        <v>0</v>
      </c>
      <c r="GR184">
        <f t="shared" si="308"/>
        <v>10</v>
      </c>
      <c r="GS184">
        <f t="shared" si="308"/>
        <v>436.27604132306669</v>
      </c>
      <c r="GT184">
        <f t="shared" si="308"/>
        <v>0</v>
      </c>
      <c r="GU184">
        <f t="shared" si="308"/>
        <v>44</v>
      </c>
      <c r="GV184">
        <f t="shared" si="308"/>
        <v>0</v>
      </c>
    </row>
    <row r="185" spans="1:204" customFormat="1" x14ac:dyDescent="0.25">
      <c r="A185" s="378">
        <v>33009</v>
      </c>
      <c r="B185" s="32" t="s">
        <v>1319</v>
      </c>
      <c r="C185" t="s">
        <v>890</v>
      </c>
      <c r="D185">
        <v>2</v>
      </c>
      <c r="E185" s="379">
        <v>473</v>
      </c>
      <c r="F185" s="379">
        <v>2528</v>
      </c>
      <c r="G185" s="379">
        <v>158</v>
      </c>
      <c r="H185" s="379">
        <v>0</v>
      </c>
      <c r="I185" s="379">
        <v>122</v>
      </c>
      <c r="J185" s="379">
        <v>0</v>
      </c>
      <c r="K185" s="379">
        <v>0</v>
      </c>
      <c r="L185" s="379">
        <v>67</v>
      </c>
      <c r="M185" s="380">
        <v>0</v>
      </c>
      <c r="N185" s="381">
        <f t="shared" si="203"/>
        <v>3348</v>
      </c>
      <c r="O185" s="379">
        <v>464</v>
      </c>
      <c r="P185" s="379">
        <v>2360</v>
      </c>
      <c r="Q185" s="379">
        <v>158</v>
      </c>
      <c r="R185" s="379">
        <v>0</v>
      </c>
      <c r="S185" s="379">
        <v>98</v>
      </c>
      <c r="T185" s="379">
        <v>0</v>
      </c>
      <c r="U185" s="379">
        <v>0</v>
      </c>
      <c r="V185" s="379">
        <v>35</v>
      </c>
      <c r="W185" s="480">
        <f>(VLOOKUP(A185,'[1]floresta plant'!$A$4:$F$573,6,0))*1000</f>
        <v>0</v>
      </c>
      <c r="X185" s="24">
        <f t="shared" si="204"/>
        <v>3115</v>
      </c>
      <c r="Y185" s="53">
        <f t="shared" si="299"/>
        <v>0</v>
      </c>
      <c r="Z185" s="53">
        <f t="shared" si="300"/>
        <v>0</v>
      </c>
      <c r="AA185" s="53">
        <f t="shared" si="301"/>
        <v>-24</v>
      </c>
      <c r="AB185" s="53">
        <f t="shared" si="277"/>
        <v>0</v>
      </c>
      <c r="AC185" s="53">
        <f t="shared" si="277"/>
        <v>0</v>
      </c>
      <c r="AD185" s="53">
        <f t="shared" si="277"/>
        <v>-32</v>
      </c>
      <c r="AE185" s="53">
        <f t="shared" si="277"/>
        <v>0</v>
      </c>
      <c r="AF185" s="53">
        <f t="shared" si="205"/>
        <v>-168</v>
      </c>
      <c r="AG185" s="53">
        <f t="shared" si="206"/>
        <v>-9</v>
      </c>
      <c r="AH185" s="53">
        <f t="shared" si="207"/>
        <v>241.58</v>
      </c>
      <c r="AI185" s="53">
        <f t="shared" si="274"/>
        <v>-233</v>
      </c>
      <c r="AJ185" s="469">
        <v>0</v>
      </c>
      <c r="AK185" s="469">
        <v>0</v>
      </c>
      <c r="AL185" s="469">
        <v>8.58</v>
      </c>
      <c r="AM185" s="470">
        <f t="shared" si="208"/>
        <v>8.58</v>
      </c>
      <c r="AN185" s="53">
        <f t="shared" si="209"/>
        <v>241.58</v>
      </c>
      <c r="AO185" s="382">
        <f t="shared" si="210"/>
        <v>3</v>
      </c>
      <c r="AP185">
        <v>2</v>
      </c>
      <c r="AQ185" s="383">
        <f t="shared" si="211"/>
        <v>0</v>
      </c>
      <c r="AR185" s="383">
        <f t="shared" si="212"/>
        <v>-233</v>
      </c>
      <c r="AS185" s="383">
        <f t="shared" si="213"/>
        <v>0</v>
      </c>
      <c r="AT185" s="383">
        <f t="shared" si="214"/>
        <v>233</v>
      </c>
      <c r="AU185" s="383">
        <f t="shared" si="215"/>
        <v>0</v>
      </c>
      <c r="AV185" s="383">
        <f t="shared" si="216"/>
        <v>1</v>
      </c>
      <c r="AW185" s="383">
        <f t="shared" si="217"/>
        <v>0</v>
      </c>
      <c r="AX185" s="383">
        <f t="shared" si="218"/>
        <v>1</v>
      </c>
      <c r="AY185" s="383">
        <f t="shared" si="219"/>
        <v>0</v>
      </c>
      <c r="AZ185">
        <f t="shared" si="220"/>
        <v>0</v>
      </c>
      <c r="BA185">
        <f t="shared" si="221"/>
        <v>0</v>
      </c>
      <c r="BB185" s="383">
        <f t="shared" si="222"/>
        <v>0</v>
      </c>
      <c r="BC185" s="384">
        <f t="shared" si="297"/>
        <v>0</v>
      </c>
      <c r="BD185" s="384">
        <f t="shared" si="297"/>
        <v>0</v>
      </c>
      <c r="BE185" s="384">
        <f t="shared" si="297"/>
        <v>0.10300429184549356</v>
      </c>
      <c r="BF185" s="384">
        <f t="shared" si="297"/>
        <v>0</v>
      </c>
      <c r="BG185" s="384">
        <f t="shared" si="297"/>
        <v>0</v>
      </c>
      <c r="BH185" s="384">
        <f t="shared" si="297"/>
        <v>0.13733905579399142</v>
      </c>
      <c r="BI185" s="384">
        <f t="shared" si="295"/>
        <v>0</v>
      </c>
      <c r="BJ185" s="384">
        <f t="shared" si="295"/>
        <v>0.72103004291845496</v>
      </c>
      <c r="BK185" s="384">
        <f t="shared" si="295"/>
        <v>3.8626609442060089E-2</v>
      </c>
      <c r="BL185" s="474">
        <f t="shared" si="223"/>
        <v>233</v>
      </c>
      <c r="BM185" s="409">
        <f t="shared" si="224"/>
        <v>241.58</v>
      </c>
      <c r="BN185" s="473">
        <f t="shared" si="225"/>
        <v>0</v>
      </c>
      <c r="BO185" s="387">
        <f t="shared" si="226"/>
        <v>1</v>
      </c>
      <c r="BP185" s="387">
        <f t="shared" si="227"/>
        <v>0</v>
      </c>
      <c r="BQ185" s="388">
        <f t="shared" si="228"/>
        <v>0</v>
      </c>
      <c r="BR185" s="389">
        <f t="shared" si="229"/>
        <v>233</v>
      </c>
      <c r="BS185" s="390">
        <f t="shared" si="230"/>
        <v>0</v>
      </c>
      <c r="BT185" s="391">
        <f t="shared" si="275"/>
        <v>0</v>
      </c>
      <c r="BU185" s="391">
        <f t="shared" si="275"/>
        <v>0</v>
      </c>
      <c r="BV185" s="391">
        <f t="shared" si="275"/>
        <v>0</v>
      </c>
      <c r="BW185" s="391">
        <f t="shared" si="275"/>
        <v>0</v>
      </c>
      <c r="BX185" s="391">
        <f t="shared" si="275"/>
        <v>0</v>
      </c>
      <c r="BY185" s="391">
        <f t="shared" si="200"/>
        <v>0</v>
      </c>
      <c r="BZ185" s="391">
        <f t="shared" si="200"/>
        <v>0</v>
      </c>
      <c r="CA185" s="391">
        <f t="shared" si="200"/>
        <v>0</v>
      </c>
      <c r="CB185" s="391">
        <f t="shared" si="231"/>
        <v>0</v>
      </c>
      <c r="CC185" s="391">
        <f t="shared" si="231"/>
        <v>0</v>
      </c>
      <c r="CD185" s="392">
        <f t="shared" si="232"/>
        <v>0</v>
      </c>
      <c r="CE185" s="393">
        <f t="shared" si="233"/>
        <v>0</v>
      </c>
      <c r="CF185" s="392">
        <f t="shared" si="302"/>
        <v>0</v>
      </c>
      <c r="CG185" s="392">
        <f t="shared" si="303"/>
        <v>0</v>
      </c>
      <c r="CH185" s="392">
        <f t="shared" si="304"/>
        <v>0</v>
      </c>
      <c r="CI185" s="392">
        <f t="shared" si="278"/>
        <v>0</v>
      </c>
      <c r="CJ185" s="392">
        <f t="shared" si="278"/>
        <v>0</v>
      </c>
      <c r="CK185" s="392">
        <f t="shared" si="278"/>
        <v>0</v>
      </c>
      <c r="CL185" s="392">
        <f t="shared" si="278"/>
        <v>0</v>
      </c>
      <c r="CM185" s="392">
        <f t="shared" si="234"/>
        <v>0</v>
      </c>
      <c r="CN185" s="392">
        <f t="shared" si="235"/>
        <v>0</v>
      </c>
      <c r="CO185" s="394">
        <f t="shared" si="236"/>
        <v>0</v>
      </c>
      <c r="CP185" s="394">
        <f t="shared" si="236"/>
        <v>0</v>
      </c>
      <c r="CQ185" s="395">
        <f t="shared" si="237"/>
        <v>-24</v>
      </c>
      <c r="CR185" s="394">
        <f t="shared" si="291"/>
        <v>0</v>
      </c>
      <c r="CS185" s="394">
        <f t="shared" si="291"/>
        <v>0</v>
      </c>
      <c r="CT185" s="394">
        <f t="shared" si="291"/>
        <v>0</v>
      </c>
      <c r="CU185" s="394">
        <f t="shared" si="289"/>
        <v>0</v>
      </c>
      <c r="CV185" s="394">
        <f t="shared" si="289"/>
        <v>0</v>
      </c>
      <c r="CW185" s="394">
        <f t="shared" si="289"/>
        <v>0</v>
      </c>
      <c r="CX185" s="396">
        <f t="shared" si="238"/>
        <v>0</v>
      </c>
      <c r="CY185" s="396">
        <f t="shared" si="238"/>
        <v>0</v>
      </c>
      <c r="CZ185" s="397">
        <f t="shared" si="239"/>
        <v>0</v>
      </c>
      <c r="DA185" s="397">
        <f t="shared" si="239"/>
        <v>0</v>
      </c>
      <c r="DB185" s="397">
        <f t="shared" si="239"/>
        <v>0</v>
      </c>
      <c r="DC185" s="397">
        <f t="shared" si="240"/>
        <v>0</v>
      </c>
      <c r="DD185" s="397">
        <f t="shared" si="293"/>
        <v>0</v>
      </c>
      <c r="DE185" s="397">
        <f t="shared" si="293"/>
        <v>0</v>
      </c>
      <c r="DF185" s="397">
        <f t="shared" si="293"/>
        <v>0</v>
      </c>
      <c r="DG185" s="397">
        <f t="shared" si="293"/>
        <v>0</v>
      </c>
      <c r="DH185" s="397">
        <f t="shared" si="293"/>
        <v>0</v>
      </c>
      <c r="DI185" s="398">
        <f t="shared" si="241"/>
        <v>0</v>
      </c>
      <c r="DJ185" s="398">
        <f t="shared" si="241"/>
        <v>0</v>
      </c>
      <c r="DK185" s="399">
        <f t="shared" si="242"/>
        <v>0</v>
      </c>
      <c r="DL185" s="399">
        <f t="shared" si="242"/>
        <v>0</v>
      </c>
      <c r="DM185" s="399">
        <f t="shared" si="242"/>
        <v>0</v>
      </c>
      <c r="DN185" s="399">
        <f t="shared" si="242"/>
        <v>0</v>
      </c>
      <c r="DO185" s="399">
        <f t="shared" si="243"/>
        <v>0</v>
      </c>
      <c r="DP185" s="399">
        <f t="shared" si="244"/>
        <v>0</v>
      </c>
      <c r="DQ185" s="399">
        <f t="shared" si="244"/>
        <v>0</v>
      </c>
      <c r="DR185" s="399">
        <f t="shared" si="244"/>
        <v>0</v>
      </c>
      <c r="DS185" s="399">
        <f t="shared" si="244"/>
        <v>0</v>
      </c>
      <c r="DT185" s="400">
        <f t="shared" si="245"/>
        <v>0</v>
      </c>
      <c r="DU185" s="400">
        <f t="shared" si="245"/>
        <v>0</v>
      </c>
      <c r="DV185" s="386">
        <f t="shared" si="294"/>
        <v>0</v>
      </c>
      <c r="DW185" s="386">
        <f t="shared" si="294"/>
        <v>0</v>
      </c>
      <c r="DX185" s="386">
        <f t="shared" si="294"/>
        <v>0</v>
      </c>
      <c r="DY185" s="386">
        <f t="shared" si="294"/>
        <v>0</v>
      </c>
      <c r="DZ185" s="386">
        <f t="shared" si="294"/>
        <v>0</v>
      </c>
      <c r="EA185" s="401">
        <f t="shared" si="246"/>
        <v>-32</v>
      </c>
      <c r="EB185" s="386">
        <f t="shared" si="247"/>
        <v>0</v>
      </c>
      <c r="EC185" s="386">
        <f t="shared" si="247"/>
        <v>0</v>
      </c>
      <c r="ED185" s="386">
        <f t="shared" si="247"/>
        <v>0</v>
      </c>
      <c r="EE185" s="385">
        <f t="shared" si="248"/>
        <v>0</v>
      </c>
      <c r="EF185" s="385">
        <f t="shared" si="248"/>
        <v>0</v>
      </c>
      <c r="EG185" s="402">
        <f t="shared" si="292"/>
        <v>0</v>
      </c>
      <c r="EH185" s="402">
        <f t="shared" si="292"/>
        <v>0</v>
      </c>
      <c r="EI185" s="402">
        <f t="shared" si="292"/>
        <v>0</v>
      </c>
      <c r="EJ185" s="402">
        <f t="shared" si="290"/>
        <v>0</v>
      </c>
      <c r="EK185" s="402">
        <f t="shared" si="290"/>
        <v>0</v>
      </c>
      <c r="EL185" s="402">
        <f t="shared" si="290"/>
        <v>0</v>
      </c>
      <c r="EM185" s="402">
        <f t="shared" si="249"/>
        <v>0</v>
      </c>
      <c r="EN185" s="402">
        <f t="shared" si="250"/>
        <v>0</v>
      </c>
      <c r="EO185" s="402">
        <f t="shared" si="250"/>
        <v>0</v>
      </c>
      <c r="EP185" s="402">
        <f t="shared" si="251"/>
        <v>0</v>
      </c>
      <c r="EQ185" s="402">
        <f t="shared" si="252"/>
        <v>0</v>
      </c>
      <c r="ER185" s="394">
        <f t="shared" si="305"/>
        <v>0</v>
      </c>
      <c r="ES185" s="394">
        <f t="shared" si="306"/>
        <v>0</v>
      </c>
      <c r="ET185" s="394">
        <f t="shared" si="307"/>
        <v>0</v>
      </c>
      <c r="EU185" s="394">
        <f t="shared" si="279"/>
        <v>0</v>
      </c>
      <c r="EV185" s="394">
        <f t="shared" si="279"/>
        <v>0</v>
      </c>
      <c r="EW185" s="394">
        <f t="shared" si="279"/>
        <v>0</v>
      </c>
      <c r="EX185" s="394">
        <f t="shared" si="279"/>
        <v>0</v>
      </c>
      <c r="EY185" s="403">
        <f t="shared" si="253"/>
        <v>-168</v>
      </c>
      <c r="EZ185" s="394">
        <f t="shared" si="254"/>
        <v>0</v>
      </c>
      <c r="FA185" s="396">
        <f t="shared" si="255"/>
        <v>0</v>
      </c>
      <c r="FB185" s="396">
        <f t="shared" si="255"/>
        <v>0</v>
      </c>
      <c r="FC185" s="404">
        <f t="shared" si="276"/>
        <v>0</v>
      </c>
      <c r="FD185" s="404">
        <f t="shared" si="276"/>
        <v>0</v>
      </c>
      <c r="FE185" s="404">
        <f t="shared" si="276"/>
        <v>0</v>
      </c>
      <c r="FF185" s="404">
        <f t="shared" si="276"/>
        <v>0</v>
      </c>
      <c r="FG185" s="404">
        <f t="shared" si="276"/>
        <v>0</v>
      </c>
      <c r="FH185" s="404">
        <f t="shared" si="201"/>
        <v>0</v>
      </c>
      <c r="FI185" s="404">
        <f t="shared" si="201"/>
        <v>0</v>
      </c>
      <c r="FJ185" s="404">
        <f t="shared" si="201"/>
        <v>0</v>
      </c>
      <c r="FK185" s="392">
        <f t="shared" si="256"/>
        <v>-9</v>
      </c>
      <c r="FL185" s="384">
        <f t="shared" si="257"/>
        <v>0</v>
      </c>
      <c r="FM185" s="384">
        <f t="shared" si="257"/>
        <v>0</v>
      </c>
      <c r="FN185" s="405">
        <f t="shared" si="298"/>
        <v>0</v>
      </c>
      <c r="FO185" s="405">
        <f t="shared" si="298"/>
        <v>0</v>
      </c>
      <c r="FP185" s="405">
        <f t="shared" si="298"/>
        <v>24</v>
      </c>
      <c r="FQ185" s="405">
        <f t="shared" si="298"/>
        <v>0</v>
      </c>
      <c r="FR185" s="405">
        <f t="shared" si="298"/>
        <v>0</v>
      </c>
      <c r="FS185" s="405">
        <f t="shared" si="298"/>
        <v>32</v>
      </c>
      <c r="FT185" s="405">
        <f t="shared" si="296"/>
        <v>0</v>
      </c>
      <c r="FU185" s="405">
        <f t="shared" si="296"/>
        <v>168</v>
      </c>
      <c r="FV185" s="405">
        <f t="shared" si="296"/>
        <v>9</v>
      </c>
      <c r="FW185" s="397">
        <f t="shared" si="258"/>
        <v>241.58</v>
      </c>
      <c r="FX185" s="406">
        <f t="shared" si="259"/>
        <v>8.5800000000000125</v>
      </c>
      <c r="FY185" s="331">
        <f t="shared" si="260"/>
        <v>8.5800000000000125</v>
      </c>
      <c r="FZ185" s="382">
        <f t="shared" si="261"/>
        <v>0</v>
      </c>
      <c r="GA185" s="331">
        <f t="shared" si="262"/>
        <v>0</v>
      </c>
      <c r="GB185" s="407">
        <f t="shared" si="263"/>
        <v>0</v>
      </c>
      <c r="GC185" s="407">
        <f t="shared" si="264"/>
        <v>0</v>
      </c>
      <c r="GD185" s="407">
        <f t="shared" si="265"/>
        <v>0</v>
      </c>
      <c r="GE185" s="407">
        <f t="shared" si="266"/>
        <v>0</v>
      </c>
      <c r="GF185" s="407">
        <f t="shared" si="267"/>
        <v>0</v>
      </c>
      <c r="GG185" s="407">
        <f t="shared" si="268"/>
        <v>0</v>
      </c>
      <c r="GH185" s="407">
        <f t="shared" si="269"/>
        <v>0</v>
      </c>
      <c r="GI185" s="407">
        <f t="shared" si="270"/>
        <v>0</v>
      </c>
      <c r="GJ185">
        <f t="shared" si="271"/>
        <v>0</v>
      </c>
      <c r="GK185" s="382">
        <f t="shared" si="272"/>
        <v>0</v>
      </c>
      <c r="GL185">
        <v>2</v>
      </c>
      <c r="GM185">
        <f t="shared" si="309"/>
        <v>0</v>
      </c>
      <c r="GN185">
        <f t="shared" si="309"/>
        <v>0</v>
      </c>
      <c r="GO185">
        <f t="shared" si="309"/>
        <v>0</v>
      </c>
      <c r="GP185">
        <f t="shared" si="309"/>
        <v>0</v>
      </c>
      <c r="GQ185">
        <f t="shared" si="309"/>
        <v>0</v>
      </c>
      <c r="GR185">
        <f t="shared" si="308"/>
        <v>0</v>
      </c>
      <c r="GS185">
        <f t="shared" si="308"/>
        <v>0</v>
      </c>
      <c r="GT185">
        <f t="shared" si="308"/>
        <v>0</v>
      </c>
      <c r="GU185">
        <f t="shared" si="308"/>
        <v>0</v>
      </c>
      <c r="GV185">
        <f t="shared" si="308"/>
        <v>241.58</v>
      </c>
    </row>
    <row r="186" spans="1:204" customFormat="1" x14ac:dyDescent="0.25">
      <c r="A186" s="378">
        <v>33010</v>
      </c>
      <c r="B186" s="32" t="s">
        <v>1320</v>
      </c>
      <c r="C186" t="s">
        <v>890</v>
      </c>
      <c r="D186">
        <v>2</v>
      </c>
      <c r="E186" s="379">
        <v>1038</v>
      </c>
      <c r="F186" s="379">
        <v>5572</v>
      </c>
      <c r="G186" s="379">
        <v>4953</v>
      </c>
      <c r="H186" s="379">
        <v>0</v>
      </c>
      <c r="I186" s="379">
        <v>203</v>
      </c>
      <c r="J186" s="379">
        <v>0</v>
      </c>
      <c r="K186" s="379">
        <v>0</v>
      </c>
      <c r="L186" s="379">
        <v>82</v>
      </c>
      <c r="M186" s="380">
        <v>0</v>
      </c>
      <c r="N186" s="381">
        <f t="shared" si="203"/>
        <v>11848</v>
      </c>
      <c r="O186" s="379">
        <v>584</v>
      </c>
      <c r="P186" s="379">
        <v>3421</v>
      </c>
      <c r="Q186" s="379">
        <v>5793</v>
      </c>
      <c r="R186" s="379">
        <v>0</v>
      </c>
      <c r="S186" s="379">
        <v>159</v>
      </c>
      <c r="T186" s="379">
        <v>0</v>
      </c>
      <c r="U186" s="379">
        <v>0</v>
      </c>
      <c r="V186" s="379">
        <v>67</v>
      </c>
      <c r="W186" s="480">
        <f>(VLOOKUP(A186,'[1]floresta plant'!$A$4:$F$573,6,0))*1000</f>
        <v>909.82868014867881</v>
      </c>
      <c r="X186" s="24">
        <f t="shared" si="204"/>
        <v>10933.828680148679</v>
      </c>
      <c r="Y186" s="53">
        <f t="shared" si="299"/>
        <v>840</v>
      </c>
      <c r="Z186" s="53">
        <f t="shared" si="300"/>
        <v>0</v>
      </c>
      <c r="AA186" s="53">
        <f t="shared" si="301"/>
        <v>-44</v>
      </c>
      <c r="AB186" s="53">
        <f t="shared" si="277"/>
        <v>0</v>
      </c>
      <c r="AC186" s="53">
        <f t="shared" si="277"/>
        <v>0</v>
      </c>
      <c r="AD186" s="53">
        <f t="shared" si="277"/>
        <v>-15</v>
      </c>
      <c r="AE186" s="53">
        <f t="shared" si="277"/>
        <v>909.82868014867881</v>
      </c>
      <c r="AF186" s="53">
        <f t="shared" si="205"/>
        <v>-2151</v>
      </c>
      <c r="AG186" s="53">
        <f t="shared" si="206"/>
        <v>-454</v>
      </c>
      <c r="AH186" s="53">
        <f t="shared" si="207"/>
        <v>1027.3913198513208</v>
      </c>
      <c r="AI186" s="53">
        <f t="shared" si="274"/>
        <v>-914.17131985132073</v>
      </c>
      <c r="AJ186" s="469">
        <v>0</v>
      </c>
      <c r="AK186" s="469">
        <v>0</v>
      </c>
      <c r="AL186" s="469">
        <v>113.22</v>
      </c>
      <c r="AM186" s="470">
        <f t="shared" si="208"/>
        <v>113.22</v>
      </c>
      <c r="AN186" s="53">
        <f t="shared" si="209"/>
        <v>1027.3913198513208</v>
      </c>
      <c r="AO186" s="382">
        <f t="shared" si="210"/>
        <v>3</v>
      </c>
      <c r="AP186">
        <v>2</v>
      </c>
      <c r="AQ186" s="383">
        <f t="shared" si="211"/>
        <v>1749.8286801486788</v>
      </c>
      <c r="AR186" s="383">
        <f t="shared" si="212"/>
        <v>-2664</v>
      </c>
      <c r="AS186" s="383">
        <f t="shared" si="213"/>
        <v>840</v>
      </c>
      <c r="AT186" s="383">
        <f t="shared" si="214"/>
        <v>2664</v>
      </c>
      <c r="AU186" s="383">
        <f t="shared" si="215"/>
        <v>0</v>
      </c>
      <c r="AV186" s="383">
        <f t="shared" si="216"/>
        <v>1</v>
      </c>
      <c r="AW186" s="383">
        <f t="shared" si="217"/>
        <v>0</v>
      </c>
      <c r="AX186" s="383">
        <f t="shared" si="218"/>
        <v>1</v>
      </c>
      <c r="AY186" s="383">
        <f t="shared" si="219"/>
        <v>840</v>
      </c>
      <c r="AZ186">
        <f t="shared" si="220"/>
        <v>0</v>
      </c>
      <c r="BA186">
        <f t="shared" si="221"/>
        <v>0</v>
      </c>
      <c r="BB186" s="383">
        <f t="shared" si="222"/>
        <v>0</v>
      </c>
      <c r="BC186" s="384">
        <f t="shared" si="297"/>
        <v>840</v>
      </c>
      <c r="BD186" s="384">
        <f t="shared" si="297"/>
        <v>0</v>
      </c>
      <c r="BE186" s="384">
        <f t="shared" si="297"/>
        <v>1.6516516516516516E-2</v>
      </c>
      <c r="BF186" s="384">
        <f t="shared" si="297"/>
        <v>0</v>
      </c>
      <c r="BG186" s="384">
        <f t="shared" si="297"/>
        <v>0</v>
      </c>
      <c r="BH186" s="384">
        <f t="shared" si="297"/>
        <v>5.6306306306306304E-3</v>
      </c>
      <c r="BI186" s="384">
        <f t="shared" si="295"/>
        <v>909.82868014867881</v>
      </c>
      <c r="BJ186" s="384">
        <f t="shared" si="295"/>
        <v>0.80743243243243246</v>
      </c>
      <c r="BK186" s="384">
        <f t="shared" si="295"/>
        <v>0.17042042042042041</v>
      </c>
      <c r="BL186" s="474">
        <f t="shared" si="223"/>
        <v>1824</v>
      </c>
      <c r="BM186" s="409">
        <f t="shared" si="224"/>
        <v>1027.3913198513208</v>
      </c>
      <c r="BN186" s="473">
        <f t="shared" si="225"/>
        <v>909.82868014867881</v>
      </c>
      <c r="BO186" s="387">
        <f t="shared" si="226"/>
        <v>1</v>
      </c>
      <c r="BP186" s="387">
        <f t="shared" si="227"/>
        <v>0</v>
      </c>
      <c r="BQ186" s="388">
        <f t="shared" si="228"/>
        <v>0</v>
      </c>
      <c r="BR186" s="389">
        <f t="shared" si="229"/>
        <v>914.17131985132119</v>
      </c>
      <c r="BS186" s="390">
        <f t="shared" si="230"/>
        <v>840</v>
      </c>
      <c r="BT186" s="391">
        <f t="shared" si="275"/>
        <v>0</v>
      </c>
      <c r="BU186" s="391">
        <f t="shared" si="275"/>
        <v>13.873873873873872</v>
      </c>
      <c r="BV186" s="391">
        <f t="shared" si="275"/>
        <v>0</v>
      </c>
      <c r="BW186" s="391">
        <f t="shared" si="275"/>
        <v>0</v>
      </c>
      <c r="BX186" s="391">
        <f t="shared" si="275"/>
        <v>4.7297297297297298</v>
      </c>
      <c r="BY186" s="391">
        <f t="shared" si="200"/>
        <v>0</v>
      </c>
      <c r="BZ186" s="391">
        <f t="shared" si="200"/>
        <v>678.24324324324323</v>
      </c>
      <c r="CA186" s="391">
        <f t="shared" si="200"/>
        <v>143.15315315315314</v>
      </c>
      <c r="CB186" s="391">
        <f t="shared" si="231"/>
        <v>0</v>
      </c>
      <c r="CC186" s="391">
        <f t="shared" si="231"/>
        <v>0</v>
      </c>
      <c r="CD186" s="392">
        <f t="shared" si="232"/>
        <v>0</v>
      </c>
      <c r="CE186" s="393">
        <f t="shared" si="233"/>
        <v>0</v>
      </c>
      <c r="CF186" s="392">
        <f t="shared" si="302"/>
        <v>0</v>
      </c>
      <c r="CG186" s="392">
        <f t="shared" si="303"/>
        <v>0</v>
      </c>
      <c r="CH186" s="392">
        <f t="shared" si="304"/>
        <v>0</v>
      </c>
      <c r="CI186" s="392">
        <f t="shared" si="278"/>
        <v>0</v>
      </c>
      <c r="CJ186" s="392">
        <f t="shared" si="278"/>
        <v>0</v>
      </c>
      <c r="CK186" s="392">
        <f t="shared" si="278"/>
        <v>0</v>
      </c>
      <c r="CL186" s="392">
        <f t="shared" si="278"/>
        <v>0</v>
      </c>
      <c r="CM186" s="392">
        <f t="shared" si="234"/>
        <v>0</v>
      </c>
      <c r="CN186" s="392">
        <f t="shared" si="235"/>
        <v>0</v>
      </c>
      <c r="CO186" s="394">
        <f t="shared" si="236"/>
        <v>0</v>
      </c>
      <c r="CP186" s="394">
        <f t="shared" si="236"/>
        <v>0</v>
      </c>
      <c r="CQ186" s="395">
        <f t="shared" si="237"/>
        <v>-44</v>
      </c>
      <c r="CR186" s="394">
        <f t="shared" si="291"/>
        <v>0</v>
      </c>
      <c r="CS186" s="394">
        <f t="shared" si="291"/>
        <v>0</v>
      </c>
      <c r="CT186" s="394">
        <f t="shared" si="291"/>
        <v>0</v>
      </c>
      <c r="CU186" s="394">
        <f t="shared" si="289"/>
        <v>0</v>
      </c>
      <c r="CV186" s="394">
        <f t="shared" si="289"/>
        <v>0</v>
      </c>
      <c r="CW186" s="394">
        <f t="shared" si="289"/>
        <v>0</v>
      </c>
      <c r="CX186" s="396">
        <f t="shared" si="238"/>
        <v>0</v>
      </c>
      <c r="CY186" s="396">
        <f t="shared" si="238"/>
        <v>0</v>
      </c>
      <c r="CZ186" s="397">
        <f t="shared" si="239"/>
        <v>0</v>
      </c>
      <c r="DA186" s="397">
        <f t="shared" si="239"/>
        <v>0</v>
      </c>
      <c r="DB186" s="397">
        <f t="shared" si="239"/>
        <v>0</v>
      </c>
      <c r="DC186" s="397">
        <f t="shared" si="240"/>
        <v>0</v>
      </c>
      <c r="DD186" s="397">
        <f t="shared" si="293"/>
        <v>0</v>
      </c>
      <c r="DE186" s="397">
        <f t="shared" si="293"/>
        <v>0</v>
      </c>
      <c r="DF186" s="397">
        <f t="shared" si="293"/>
        <v>0</v>
      </c>
      <c r="DG186" s="397">
        <f t="shared" si="293"/>
        <v>0</v>
      </c>
      <c r="DH186" s="397">
        <f t="shared" si="293"/>
        <v>0</v>
      </c>
      <c r="DI186" s="398">
        <f t="shared" si="241"/>
        <v>0</v>
      </c>
      <c r="DJ186" s="398">
        <f t="shared" si="241"/>
        <v>0</v>
      </c>
      <c r="DK186" s="399">
        <f t="shared" si="242"/>
        <v>0</v>
      </c>
      <c r="DL186" s="399">
        <f t="shared" si="242"/>
        <v>0</v>
      </c>
      <c r="DM186" s="399">
        <f t="shared" si="242"/>
        <v>0</v>
      </c>
      <c r="DN186" s="399">
        <f t="shared" si="242"/>
        <v>0</v>
      </c>
      <c r="DO186" s="399">
        <f t="shared" si="243"/>
        <v>0</v>
      </c>
      <c r="DP186" s="399">
        <f t="shared" si="244"/>
        <v>0</v>
      </c>
      <c r="DQ186" s="399">
        <f t="shared" si="244"/>
        <v>0</v>
      </c>
      <c r="DR186" s="399">
        <f t="shared" si="244"/>
        <v>0</v>
      </c>
      <c r="DS186" s="399">
        <f t="shared" si="244"/>
        <v>0</v>
      </c>
      <c r="DT186" s="400">
        <f t="shared" si="245"/>
        <v>0</v>
      </c>
      <c r="DU186" s="400">
        <f t="shared" si="245"/>
        <v>0</v>
      </c>
      <c r="DV186" s="386">
        <f t="shared" si="294"/>
        <v>0</v>
      </c>
      <c r="DW186" s="386">
        <f t="shared" si="294"/>
        <v>0</v>
      </c>
      <c r="DX186" s="386">
        <f t="shared" si="294"/>
        <v>0</v>
      </c>
      <c r="DY186" s="386">
        <f t="shared" si="294"/>
        <v>0</v>
      </c>
      <c r="DZ186" s="386">
        <f t="shared" si="294"/>
        <v>0</v>
      </c>
      <c r="EA186" s="401">
        <f t="shared" si="246"/>
        <v>-15</v>
      </c>
      <c r="EB186" s="386">
        <f t="shared" si="247"/>
        <v>0</v>
      </c>
      <c r="EC186" s="386">
        <f t="shared" si="247"/>
        <v>0</v>
      </c>
      <c r="ED186" s="386">
        <f t="shared" si="247"/>
        <v>0</v>
      </c>
      <c r="EE186" s="385">
        <f t="shared" si="248"/>
        <v>0</v>
      </c>
      <c r="EF186" s="385">
        <f t="shared" si="248"/>
        <v>0</v>
      </c>
      <c r="EG186" s="402">
        <f t="shared" si="292"/>
        <v>0</v>
      </c>
      <c r="EH186" s="402">
        <f t="shared" si="292"/>
        <v>0</v>
      </c>
      <c r="EI186" s="402">
        <f t="shared" si="292"/>
        <v>15.027200422876076</v>
      </c>
      <c r="EJ186" s="402">
        <f t="shared" si="290"/>
        <v>0</v>
      </c>
      <c r="EK186" s="402">
        <f t="shared" si="290"/>
        <v>0</v>
      </c>
      <c r="EL186" s="402">
        <f t="shared" si="290"/>
        <v>5.1229092350713898</v>
      </c>
      <c r="EM186" s="402">
        <f t="shared" si="249"/>
        <v>909.82868014867881</v>
      </c>
      <c r="EN186" s="402">
        <f t="shared" si="250"/>
        <v>734.62518430923728</v>
      </c>
      <c r="EO186" s="402">
        <f t="shared" si="250"/>
        <v>155.05338618149406</v>
      </c>
      <c r="EP186" s="402">
        <f t="shared" si="251"/>
        <v>0</v>
      </c>
      <c r="EQ186" s="402">
        <f t="shared" si="252"/>
        <v>0</v>
      </c>
      <c r="ER186" s="394">
        <f t="shared" si="305"/>
        <v>0</v>
      </c>
      <c r="ES186" s="394">
        <f t="shared" si="306"/>
        <v>0</v>
      </c>
      <c r="ET186" s="394">
        <f t="shared" si="307"/>
        <v>0</v>
      </c>
      <c r="EU186" s="394">
        <f t="shared" si="279"/>
        <v>0</v>
      </c>
      <c r="EV186" s="394">
        <f t="shared" si="279"/>
        <v>0</v>
      </c>
      <c r="EW186" s="394">
        <f t="shared" si="279"/>
        <v>0</v>
      </c>
      <c r="EX186" s="394">
        <f t="shared" si="279"/>
        <v>0</v>
      </c>
      <c r="EY186" s="403">
        <f t="shared" si="253"/>
        <v>-2151</v>
      </c>
      <c r="EZ186" s="394">
        <f t="shared" si="254"/>
        <v>0</v>
      </c>
      <c r="FA186" s="396">
        <f t="shared" si="255"/>
        <v>0</v>
      </c>
      <c r="FB186" s="396">
        <f t="shared" si="255"/>
        <v>0</v>
      </c>
      <c r="FC186" s="404">
        <f t="shared" si="276"/>
        <v>0</v>
      </c>
      <c r="FD186" s="404">
        <f t="shared" si="276"/>
        <v>0</v>
      </c>
      <c r="FE186" s="404">
        <f t="shared" si="276"/>
        <v>0</v>
      </c>
      <c r="FF186" s="404">
        <f t="shared" si="276"/>
        <v>0</v>
      </c>
      <c r="FG186" s="404">
        <f t="shared" si="276"/>
        <v>0</v>
      </c>
      <c r="FH186" s="404">
        <f t="shared" si="201"/>
        <v>0</v>
      </c>
      <c r="FI186" s="404">
        <f t="shared" si="201"/>
        <v>0</v>
      </c>
      <c r="FJ186" s="404">
        <f t="shared" si="201"/>
        <v>0</v>
      </c>
      <c r="FK186" s="392">
        <f t="shared" si="256"/>
        <v>-454</v>
      </c>
      <c r="FL186" s="384">
        <f t="shared" si="257"/>
        <v>0</v>
      </c>
      <c r="FM186" s="384">
        <f t="shared" si="257"/>
        <v>0</v>
      </c>
      <c r="FN186" s="405">
        <f t="shared" si="298"/>
        <v>0</v>
      </c>
      <c r="FO186" s="405">
        <f t="shared" si="298"/>
        <v>0</v>
      </c>
      <c r="FP186" s="405">
        <f t="shared" si="298"/>
        <v>15.098925703250048</v>
      </c>
      <c r="FQ186" s="405">
        <f t="shared" si="298"/>
        <v>0</v>
      </c>
      <c r="FR186" s="405">
        <f t="shared" si="298"/>
        <v>0</v>
      </c>
      <c r="FS186" s="405">
        <f t="shared" si="298"/>
        <v>5.1473610351988803</v>
      </c>
      <c r="FT186" s="405">
        <f t="shared" si="296"/>
        <v>0</v>
      </c>
      <c r="FU186" s="405">
        <f t="shared" si="296"/>
        <v>738.13157244751949</v>
      </c>
      <c r="FV186" s="405">
        <f t="shared" si="296"/>
        <v>155.79346066535277</v>
      </c>
      <c r="FW186" s="397">
        <f t="shared" si="258"/>
        <v>1027.3913198513208</v>
      </c>
      <c r="FX186" s="406">
        <f t="shared" si="259"/>
        <v>113.21999999999957</v>
      </c>
      <c r="FY186" s="331">
        <f t="shared" si="260"/>
        <v>113.21999999999957</v>
      </c>
      <c r="FZ186" s="382">
        <f t="shared" si="261"/>
        <v>4.2632564145606011E-13</v>
      </c>
      <c r="GA186" s="331">
        <f t="shared" si="262"/>
        <v>0</v>
      </c>
      <c r="GB186" s="407">
        <f t="shared" si="263"/>
        <v>0</v>
      </c>
      <c r="GC186" s="407">
        <f t="shared" si="264"/>
        <v>0</v>
      </c>
      <c r="GD186" s="407">
        <f t="shared" si="265"/>
        <v>0</v>
      </c>
      <c r="GE186" s="407">
        <f t="shared" si="266"/>
        <v>0</v>
      </c>
      <c r="GF186" s="407">
        <f t="shared" si="267"/>
        <v>0</v>
      </c>
      <c r="GG186" s="407">
        <f t="shared" si="268"/>
        <v>2.8421709430404007E-14</v>
      </c>
      <c r="GH186" s="407">
        <f t="shared" si="269"/>
        <v>0</v>
      </c>
      <c r="GI186" s="407">
        <f t="shared" si="270"/>
        <v>0</v>
      </c>
      <c r="GJ186">
        <f t="shared" si="271"/>
        <v>0</v>
      </c>
      <c r="GK186" s="382">
        <f t="shared" si="272"/>
        <v>2.8421709430404007E-14</v>
      </c>
      <c r="GL186">
        <v>2</v>
      </c>
      <c r="GM186">
        <f t="shared" si="309"/>
        <v>840</v>
      </c>
      <c r="GN186">
        <f t="shared" si="309"/>
        <v>0</v>
      </c>
      <c r="GO186">
        <f t="shared" si="309"/>
        <v>0</v>
      </c>
      <c r="GP186">
        <f t="shared" si="309"/>
        <v>0</v>
      </c>
      <c r="GQ186">
        <f t="shared" si="309"/>
        <v>0</v>
      </c>
      <c r="GR186">
        <f t="shared" si="308"/>
        <v>0</v>
      </c>
      <c r="GS186">
        <f t="shared" si="308"/>
        <v>909.82868014867881</v>
      </c>
      <c r="GT186">
        <f t="shared" si="308"/>
        <v>0</v>
      </c>
      <c r="GU186">
        <f t="shared" si="308"/>
        <v>0</v>
      </c>
      <c r="GV186">
        <f t="shared" si="308"/>
        <v>1027.3913198513208</v>
      </c>
    </row>
    <row r="187" spans="1:204" customFormat="1" x14ac:dyDescent="0.25">
      <c r="A187" s="378">
        <v>33011</v>
      </c>
      <c r="B187" s="32" t="s">
        <v>1321</v>
      </c>
      <c r="C187" t="s">
        <v>890</v>
      </c>
      <c r="D187">
        <v>2</v>
      </c>
      <c r="E187" s="379">
        <v>182</v>
      </c>
      <c r="F187" s="379">
        <v>746</v>
      </c>
      <c r="G187" s="379">
        <v>713</v>
      </c>
      <c r="H187" s="379">
        <v>0</v>
      </c>
      <c r="I187" s="379">
        <v>517</v>
      </c>
      <c r="J187" s="379">
        <v>0</v>
      </c>
      <c r="K187" s="379">
        <v>4</v>
      </c>
      <c r="L187" s="379">
        <v>233</v>
      </c>
      <c r="M187" s="380">
        <v>8273.8284115058323</v>
      </c>
      <c r="N187" s="381">
        <f t="shared" si="203"/>
        <v>10668.828411505832</v>
      </c>
      <c r="O187" s="379">
        <v>148</v>
      </c>
      <c r="P187" s="379">
        <v>670</v>
      </c>
      <c r="Q187" s="379">
        <v>683</v>
      </c>
      <c r="R187" s="379">
        <v>0</v>
      </c>
      <c r="S187" s="379">
        <v>425</v>
      </c>
      <c r="T187" s="379">
        <v>0</v>
      </c>
      <c r="U187" s="379">
        <v>2</v>
      </c>
      <c r="V187" s="379">
        <v>202</v>
      </c>
      <c r="W187" s="480">
        <f>(VLOOKUP(A187,'[1]floresta plant'!$A$4:$F$573,6,0))*1000</f>
        <v>3402.8938391366296</v>
      </c>
      <c r="X187" s="24">
        <f t="shared" si="204"/>
        <v>5532.89383913663</v>
      </c>
      <c r="Y187" s="53">
        <f t="shared" si="299"/>
        <v>-30</v>
      </c>
      <c r="Z187" s="53">
        <f t="shared" si="300"/>
        <v>0</v>
      </c>
      <c r="AA187" s="53">
        <f t="shared" si="301"/>
        <v>-92</v>
      </c>
      <c r="AB187" s="53">
        <f t="shared" si="277"/>
        <v>0</v>
      </c>
      <c r="AC187" s="53">
        <f t="shared" si="277"/>
        <v>-2</v>
      </c>
      <c r="AD187" s="53">
        <f t="shared" si="277"/>
        <v>-31</v>
      </c>
      <c r="AE187" s="53">
        <f t="shared" si="277"/>
        <v>-4870.9345723692022</v>
      </c>
      <c r="AF187" s="53">
        <f t="shared" si="205"/>
        <v>-76</v>
      </c>
      <c r="AG187" s="53">
        <f t="shared" si="206"/>
        <v>-34</v>
      </c>
      <c r="AH187" s="53">
        <f t="shared" si="207"/>
        <v>5502.6545723692025</v>
      </c>
      <c r="AI187" s="53">
        <f t="shared" si="274"/>
        <v>-5135.9345723692022</v>
      </c>
      <c r="AJ187" s="469">
        <v>0</v>
      </c>
      <c r="AK187" s="469">
        <v>0</v>
      </c>
      <c r="AL187" s="469">
        <v>366.72</v>
      </c>
      <c r="AM187" s="470">
        <f t="shared" si="208"/>
        <v>366.72</v>
      </c>
      <c r="AN187" s="53">
        <f t="shared" si="209"/>
        <v>5502.6545723692025</v>
      </c>
      <c r="AO187" s="382">
        <f t="shared" si="210"/>
        <v>3</v>
      </c>
      <c r="AP187">
        <v>2</v>
      </c>
      <c r="AQ187" s="383">
        <f t="shared" si="211"/>
        <v>0</v>
      </c>
      <c r="AR187" s="383">
        <f t="shared" si="212"/>
        <v>-5135.9345723692022</v>
      </c>
      <c r="AS187" s="383">
        <f t="shared" si="213"/>
        <v>0</v>
      </c>
      <c r="AT187" s="383">
        <f t="shared" si="214"/>
        <v>5105.9345723692022</v>
      </c>
      <c r="AU187" s="383">
        <f t="shared" si="215"/>
        <v>0</v>
      </c>
      <c r="AV187" s="383">
        <f t="shared" si="216"/>
        <v>1</v>
      </c>
      <c r="AW187" s="383">
        <f t="shared" si="217"/>
        <v>0</v>
      </c>
      <c r="AX187" s="383">
        <f t="shared" si="218"/>
        <v>1</v>
      </c>
      <c r="AY187" s="383">
        <f t="shared" si="219"/>
        <v>0</v>
      </c>
      <c r="AZ187">
        <f t="shared" si="220"/>
        <v>0</v>
      </c>
      <c r="BA187">
        <f t="shared" si="221"/>
        <v>0</v>
      </c>
      <c r="BB187" s="383">
        <f t="shared" si="222"/>
        <v>0</v>
      </c>
      <c r="BC187" s="384">
        <f t="shared" si="297"/>
        <v>5.8411959064659626E-3</v>
      </c>
      <c r="BD187" s="384">
        <f t="shared" si="297"/>
        <v>0</v>
      </c>
      <c r="BE187" s="384">
        <f t="shared" si="297"/>
        <v>1.7913000779828953E-2</v>
      </c>
      <c r="BF187" s="384">
        <f t="shared" si="297"/>
        <v>0</v>
      </c>
      <c r="BG187" s="384">
        <f t="shared" si="297"/>
        <v>3.894130604310642E-4</v>
      </c>
      <c r="BH187" s="384">
        <f t="shared" si="297"/>
        <v>6.0359024366814949E-3</v>
      </c>
      <c r="BI187" s="384">
        <f t="shared" si="295"/>
        <v>0.94840276949288405</v>
      </c>
      <c r="BJ187" s="384">
        <f t="shared" si="295"/>
        <v>1.479769629638044E-2</v>
      </c>
      <c r="BK187" s="384">
        <f t="shared" si="295"/>
        <v>6.6200220273280918E-3</v>
      </c>
      <c r="BL187" s="474">
        <f t="shared" si="223"/>
        <v>5135.9345723692022</v>
      </c>
      <c r="BM187" s="409">
        <f t="shared" si="224"/>
        <v>5502.6545723692025</v>
      </c>
      <c r="BN187" s="473">
        <f t="shared" si="225"/>
        <v>0</v>
      </c>
      <c r="BO187" s="387">
        <f t="shared" si="226"/>
        <v>1</v>
      </c>
      <c r="BP187" s="387">
        <f t="shared" si="227"/>
        <v>0</v>
      </c>
      <c r="BQ187" s="388">
        <f t="shared" si="228"/>
        <v>0</v>
      </c>
      <c r="BR187" s="389">
        <f t="shared" si="229"/>
        <v>5135.9345723692022</v>
      </c>
      <c r="BS187" s="390">
        <f t="shared" si="230"/>
        <v>-30</v>
      </c>
      <c r="BT187" s="391">
        <f t="shared" si="275"/>
        <v>0</v>
      </c>
      <c r="BU187" s="391">
        <f t="shared" si="275"/>
        <v>0</v>
      </c>
      <c r="BV187" s="391">
        <f t="shared" si="275"/>
        <v>0</v>
      </c>
      <c r="BW187" s="391">
        <f t="shared" si="275"/>
        <v>0</v>
      </c>
      <c r="BX187" s="391">
        <f t="shared" si="275"/>
        <v>0</v>
      </c>
      <c r="BY187" s="391">
        <f t="shared" si="200"/>
        <v>0</v>
      </c>
      <c r="BZ187" s="391">
        <f t="shared" si="200"/>
        <v>0</v>
      </c>
      <c r="CA187" s="391">
        <f t="shared" si="200"/>
        <v>0</v>
      </c>
      <c r="CB187" s="391">
        <f t="shared" si="231"/>
        <v>0</v>
      </c>
      <c r="CC187" s="391">
        <f t="shared" si="231"/>
        <v>0</v>
      </c>
      <c r="CD187" s="392">
        <f t="shared" si="232"/>
        <v>0</v>
      </c>
      <c r="CE187" s="393">
        <f t="shared" si="233"/>
        <v>0</v>
      </c>
      <c r="CF187" s="392">
        <f t="shared" si="302"/>
        <v>0</v>
      </c>
      <c r="CG187" s="392">
        <f t="shared" si="303"/>
        <v>0</v>
      </c>
      <c r="CH187" s="392">
        <f t="shared" si="304"/>
        <v>0</v>
      </c>
      <c r="CI187" s="392">
        <f t="shared" si="278"/>
        <v>0</v>
      </c>
      <c r="CJ187" s="392">
        <f t="shared" si="278"/>
        <v>0</v>
      </c>
      <c r="CK187" s="392">
        <f t="shared" si="278"/>
        <v>0</v>
      </c>
      <c r="CL187" s="392">
        <f t="shared" si="278"/>
        <v>0</v>
      </c>
      <c r="CM187" s="392">
        <f t="shared" si="234"/>
        <v>0</v>
      </c>
      <c r="CN187" s="392">
        <f t="shared" si="235"/>
        <v>0</v>
      </c>
      <c r="CO187" s="394">
        <f t="shared" si="236"/>
        <v>0</v>
      </c>
      <c r="CP187" s="394">
        <f t="shared" si="236"/>
        <v>0</v>
      </c>
      <c r="CQ187" s="395">
        <f t="shared" si="237"/>
        <v>-92</v>
      </c>
      <c r="CR187" s="394">
        <f t="shared" si="291"/>
        <v>0</v>
      </c>
      <c r="CS187" s="394">
        <f t="shared" si="291"/>
        <v>0</v>
      </c>
      <c r="CT187" s="394">
        <f t="shared" si="291"/>
        <v>0</v>
      </c>
      <c r="CU187" s="394">
        <f t="shared" si="289"/>
        <v>0</v>
      </c>
      <c r="CV187" s="394">
        <f t="shared" si="289"/>
        <v>0</v>
      </c>
      <c r="CW187" s="394">
        <f t="shared" si="289"/>
        <v>0</v>
      </c>
      <c r="CX187" s="396">
        <f t="shared" si="238"/>
        <v>0</v>
      </c>
      <c r="CY187" s="396">
        <f t="shared" si="238"/>
        <v>0</v>
      </c>
      <c r="CZ187" s="397">
        <f t="shared" si="239"/>
        <v>0</v>
      </c>
      <c r="DA187" s="397">
        <f t="shared" si="239"/>
        <v>0</v>
      </c>
      <c r="DB187" s="397">
        <f t="shared" si="239"/>
        <v>0</v>
      </c>
      <c r="DC187" s="397">
        <f t="shared" si="240"/>
        <v>0</v>
      </c>
      <c r="DD187" s="397">
        <f t="shared" si="293"/>
        <v>0</v>
      </c>
      <c r="DE187" s="397">
        <f t="shared" si="293"/>
        <v>0</v>
      </c>
      <c r="DF187" s="397">
        <f t="shared" si="293"/>
        <v>0</v>
      </c>
      <c r="DG187" s="397">
        <f t="shared" si="293"/>
        <v>0</v>
      </c>
      <c r="DH187" s="397">
        <f t="shared" si="293"/>
        <v>0</v>
      </c>
      <c r="DI187" s="398">
        <f t="shared" si="241"/>
        <v>0</v>
      </c>
      <c r="DJ187" s="398">
        <f t="shared" si="241"/>
        <v>0</v>
      </c>
      <c r="DK187" s="399">
        <f t="shared" si="242"/>
        <v>0</v>
      </c>
      <c r="DL187" s="399">
        <f t="shared" si="242"/>
        <v>0</v>
      </c>
      <c r="DM187" s="399">
        <f t="shared" si="242"/>
        <v>0</v>
      </c>
      <c r="DN187" s="399">
        <f t="shared" si="242"/>
        <v>0</v>
      </c>
      <c r="DO187" s="399">
        <f t="shared" si="243"/>
        <v>-2</v>
      </c>
      <c r="DP187" s="399">
        <f t="shared" si="244"/>
        <v>0</v>
      </c>
      <c r="DQ187" s="399">
        <f t="shared" si="244"/>
        <v>0</v>
      </c>
      <c r="DR187" s="399">
        <f t="shared" si="244"/>
        <v>0</v>
      </c>
      <c r="DS187" s="399">
        <f t="shared" si="244"/>
        <v>0</v>
      </c>
      <c r="DT187" s="400">
        <f t="shared" si="245"/>
        <v>0</v>
      </c>
      <c r="DU187" s="400">
        <f t="shared" si="245"/>
        <v>0</v>
      </c>
      <c r="DV187" s="386">
        <f t="shared" si="294"/>
        <v>0</v>
      </c>
      <c r="DW187" s="386">
        <f t="shared" si="294"/>
        <v>0</v>
      </c>
      <c r="DX187" s="386">
        <f t="shared" si="294"/>
        <v>0</v>
      </c>
      <c r="DY187" s="386">
        <f t="shared" si="294"/>
        <v>0</v>
      </c>
      <c r="DZ187" s="386">
        <f t="shared" si="294"/>
        <v>0</v>
      </c>
      <c r="EA187" s="401">
        <f t="shared" si="246"/>
        <v>-31</v>
      </c>
      <c r="EB187" s="386">
        <f t="shared" si="247"/>
        <v>0</v>
      </c>
      <c r="EC187" s="386">
        <f t="shared" si="247"/>
        <v>0</v>
      </c>
      <c r="ED187" s="386">
        <f t="shared" si="247"/>
        <v>0</v>
      </c>
      <c r="EE187" s="385">
        <f t="shared" si="248"/>
        <v>0</v>
      </c>
      <c r="EF187" s="385">
        <f t="shared" si="248"/>
        <v>0</v>
      </c>
      <c r="EG187" s="402">
        <f t="shared" si="292"/>
        <v>0</v>
      </c>
      <c r="EH187" s="402">
        <f t="shared" si="292"/>
        <v>0</v>
      </c>
      <c r="EI187" s="402">
        <f t="shared" si="292"/>
        <v>0</v>
      </c>
      <c r="EJ187" s="402">
        <f t="shared" si="290"/>
        <v>0</v>
      </c>
      <c r="EK187" s="402">
        <f t="shared" si="290"/>
        <v>0</v>
      </c>
      <c r="EL187" s="402">
        <f t="shared" si="290"/>
        <v>0</v>
      </c>
      <c r="EM187" s="402">
        <f t="shared" si="249"/>
        <v>-4870.9345723692022</v>
      </c>
      <c r="EN187" s="402">
        <f t="shared" si="250"/>
        <v>0</v>
      </c>
      <c r="EO187" s="402">
        <f t="shared" si="250"/>
        <v>0</v>
      </c>
      <c r="EP187" s="402">
        <f t="shared" si="251"/>
        <v>0</v>
      </c>
      <c r="EQ187" s="402">
        <f t="shared" si="252"/>
        <v>0</v>
      </c>
      <c r="ER187" s="394">
        <f t="shared" si="305"/>
        <v>0</v>
      </c>
      <c r="ES187" s="394">
        <f t="shared" si="306"/>
        <v>0</v>
      </c>
      <c r="ET187" s="394">
        <f t="shared" si="307"/>
        <v>0</v>
      </c>
      <c r="EU187" s="394">
        <f t="shared" si="279"/>
        <v>0</v>
      </c>
      <c r="EV187" s="394">
        <f t="shared" si="279"/>
        <v>0</v>
      </c>
      <c r="EW187" s="394">
        <f t="shared" si="279"/>
        <v>0</v>
      </c>
      <c r="EX187" s="394">
        <f t="shared" si="279"/>
        <v>0</v>
      </c>
      <c r="EY187" s="403">
        <f t="shared" si="253"/>
        <v>-76</v>
      </c>
      <c r="EZ187" s="394">
        <f t="shared" si="254"/>
        <v>0</v>
      </c>
      <c r="FA187" s="396">
        <f t="shared" si="255"/>
        <v>0</v>
      </c>
      <c r="FB187" s="396">
        <f t="shared" si="255"/>
        <v>0</v>
      </c>
      <c r="FC187" s="404">
        <f t="shared" si="276"/>
        <v>0</v>
      </c>
      <c r="FD187" s="404">
        <f t="shared" si="276"/>
        <v>0</v>
      </c>
      <c r="FE187" s="404">
        <f t="shared" si="276"/>
        <v>0</v>
      </c>
      <c r="FF187" s="404">
        <f t="shared" si="276"/>
        <v>0</v>
      </c>
      <c r="FG187" s="404">
        <f t="shared" si="276"/>
        <v>0</v>
      </c>
      <c r="FH187" s="404">
        <f t="shared" si="201"/>
        <v>0</v>
      </c>
      <c r="FI187" s="404">
        <f t="shared" si="201"/>
        <v>0</v>
      </c>
      <c r="FJ187" s="404">
        <f t="shared" si="201"/>
        <v>0</v>
      </c>
      <c r="FK187" s="392">
        <f t="shared" si="256"/>
        <v>-34</v>
      </c>
      <c r="FL187" s="384">
        <f t="shared" si="257"/>
        <v>0</v>
      </c>
      <c r="FM187" s="384">
        <f t="shared" si="257"/>
        <v>0</v>
      </c>
      <c r="FN187" s="405">
        <f t="shared" si="298"/>
        <v>29.999999999999996</v>
      </c>
      <c r="FO187" s="405">
        <f t="shared" si="298"/>
        <v>0</v>
      </c>
      <c r="FP187" s="405">
        <f t="shared" si="298"/>
        <v>92</v>
      </c>
      <c r="FQ187" s="405">
        <f t="shared" si="298"/>
        <v>0</v>
      </c>
      <c r="FR187" s="405">
        <f t="shared" si="298"/>
        <v>2</v>
      </c>
      <c r="FS187" s="405">
        <f t="shared" si="298"/>
        <v>31</v>
      </c>
      <c r="FT187" s="405">
        <f t="shared" si="296"/>
        <v>4870.9345723692022</v>
      </c>
      <c r="FU187" s="405">
        <f t="shared" si="296"/>
        <v>76</v>
      </c>
      <c r="FV187" s="405">
        <f t="shared" si="296"/>
        <v>34</v>
      </c>
      <c r="FW187" s="397">
        <f t="shared" si="258"/>
        <v>5502.6545723692025</v>
      </c>
      <c r="FX187" s="406">
        <f t="shared" si="259"/>
        <v>366.72000000000025</v>
      </c>
      <c r="FY187" s="331">
        <f t="shared" si="260"/>
        <v>366.72000000000025</v>
      </c>
      <c r="FZ187" s="382">
        <f t="shared" si="261"/>
        <v>0</v>
      </c>
      <c r="GA187" s="331">
        <f t="shared" si="262"/>
        <v>0</v>
      </c>
      <c r="GB187" s="407">
        <f t="shared" si="263"/>
        <v>0</v>
      </c>
      <c r="GC187" s="407">
        <f t="shared" si="264"/>
        <v>0</v>
      </c>
      <c r="GD187" s="407">
        <f t="shared" si="265"/>
        <v>0</v>
      </c>
      <c r="GE187" s="407">
        <f t="shared" si="266"/>
        <v>0</v>
      </c>
      <c r="GF187" s="407">
        <f t="shared" si="267"/>
        <v>0</v>
      </c>
      <c r="GG187" s="407">
        <f t="shared" si="268"/>
        <v>0</v>
      </c>
      <c r="GH187" s="407">
        <f t="shared" si="269"/>
        <v>0</v>
      </c>
      <c r="GI187" s="407">
        <f t="shared" si="270"/>
        <v>0</v>
      </c>
      <c r="GJ187">
        <f t="shared" si="271"/>
        <v>0</v>
      </c>
      <c r="GK187" s="382">
        <f t="shared" si="272"/>
        <v>0</v>
      </c>
      <c r="GL187">
        <v>2</v>
      </c>
      <c r="GM187">
        <f t="shared" si="309"/>
        <v>0</v>
      </c>
      <c r="GN187">
        <f t="shared" si="309"/>
        <v>0</v>
      </c>
      <c r="GO187">
        <f t="shared" si="309"/>
        <v>0</v>
      </c>
      <c r="GP187">
        <f t="shared" si="309"/>
        <v>0</v>
      </c>
      <c r="GQ187">
        <f t="shared" si="309"/>
        <v>0</v>
      </c>
      <c r="GR187">
        <f t="shared" si="308"/>
        <v>0</v>
      </c>
      <c r="GS187">
        <f t="shared" si="308"/>
        <v>0</v>
      </c>
      <c r="GT187">
        <f t="shared" si="308"/>
        <v>0</v>
      </c>
      <c r="GU187">
        <f t="shared" si="308"/>
        <v>0</v>
      </c>
      <c r="GV187">
        <f t="shared" si="308"/>
        <v>5502.6545723692025</v>
      </c>
    </row>
    <row r="188" spans="1:204" customFormat="1" x14ac:dyDescent="0.25">
      <c r="A188" s="378">
        <v>33012</v>
      </c>
      <c r="B188" s="32" t="s">
        <v>1322</v>
      </c>
      <c r="C188" t="s">
        <v>890</v>
      </c>
      <c r="D188">
        <v>2</v>
      </c>
      <c r="E188" s="379">
        <v>93</v>
      </c>
      <c r="F188" s="379">
        <v>194</v>
      </c>
      <c r="G188" s="379">
        <v>470</v>
      </c>
      <c r="H188" s="379">
        <v>0</v>
      </c>
      <c r="I188" s="379">
        <v>0</v>
      </c>
      <c r="J188" s="379">
        <v>0</v>
      </c>
      <c r="K188" s="379">
        <v>9</v>
      </c>
      <c r="L188" s="379">
        <v>72</v>
      </c>
      <c r="M188" s="380">
        <v>970.163780823357</v>
      </c>
      <c r="N188" s="381">
        <f t="shared" si="203"/>
        <v>1808.163780823357</v>
      </c>
      <c r="O188" s="379">
        <v>35</v>
      </c>
      <c r="P188" s="379">
        <v>68</v>
      </c>
      <c r="Q188" s="379">
        <v>495</v>
      </c>
      <c r="R188" s="379">
        <v>0</v>
      </c>
      <c r="S188" s="379">
        <v>170</v>
      </c>
      <c r="T188" s="379">
        <v>0</v>
      </c>
      <c r="U188" s="379">
        <v>10</v>
      </c>
      <c r="V188" s="379">
        <v>50</v>
      </c>
      <c r="W188" s="480">
        <f>(VLOOKUP(A188,'[1]floresta plant'!$A$4:$F$573,6,0))*1000</f>
        <v>1215.3192282630819</v>
      </c>
      <c r="X188" s="24">
        <f t="shared" si="204"/>
        <v>2043.3192282630819</v>
      </c>
      <c r="Y188" s="53">
        <f t="shared" si="299"/>
        <v>25</v>
      </c>
      <c r="Z188" s="53">
        <f t="shared" si="300"/>
        <v>0</v>
      </c>
      <c r="AA188" s="53">
        <f t="shared" si="301"/>
        <v>170</v>
      </c>
      <c r="AB188" s="53">
        <f t="shared" si="277"/>
        <v>0</v>
      </c>
      <c r="AC188" s="53">
        <f t="shared" si="277"/>
        <v>1</v>
      </c>
      <c r="AD188" s="53">
        <f t="shared" si="277"/>
        <v>-22</v>
      </c>
      <c r="AE188" s="53">
        <f t="shared" si="277"/>
        <v>245.15544743972487</v>
      </c>
      <c r="AF188" s="53">
        <f t="shared" si="205"/>
        <v>-126</v>
      </c>
      <c r="AG188" s="53">
        <f t="shared" si="206"/>
        <v>-58</v>
      </c>
      <c r="AH188" s="53">
        <f t="shared" si="207"/>
        <v>-212.18544743972487</v>
      </c>
      <c r="AI188" s="53">
        <f t="shared" si="274"/>
        <v>235.15544743972487</v>
      </c>
      <c r="AJ188" s="469">
        <v>0</v>
      </c>
      <c r="AK188" s="469">
        <v>0</v>
      </c>
      <c r="AL188" s="469">
        <v>22.97</v>
      </c>
      <c r="AM188" s="470">
        <f t="shared" si="208"/>
        <v>22.97</v>
      </c>
      <c r="AN188" s="53">
        <f t="shared" si="209"/>
        <v>-212.18544743972487</v>
      </c>
      <c r="AO188" s="382">
        <f t="shared" si="210"/>
        <v>2</v>
      </c>
      <c r="AP188">
        <v>2</v>
      </c>
      <c r="AQ188" s="383">
        <f t="shared" si="211"/>
        <v>441.15544743972487</v>
      </c>
      <c r="AR188" s="383">
        <f t="shared" si="212"/>
        <v>-206</v>
      </c>
      <c r="AS188" s="383">
        <f t="shared" si="213"/>
        <v>25</v>
      </c>
      <c r="AT188" s="383">
        <f t="shared" si="214"/>
        <v>206</v>
      </c>
      <c r="AU188" s="383">
        <f t="shared" si="215"/>
        <v>212.18544743972487</v>
      </c>
      <c r="AV188" s="383">
        <f t="shared" si="216"/>
        <v>1</v>
      </c>
      <c r="AW188" s="383">
        <f t="shared" si="217"/>
        <v>1</v>
      </c>
      <c r="AX188" s="383">
        <f t="shared" si="218"/>
        <v>1</v>
      </c>
      <c r="AY188" s="383">
        <f t="shared" si="219"/>
        <v>12.5</v>
      </c>
      <c r="AZ188">
        <f t="shared" si="220"/>
        <v>12.5</v>
      </c>
      <c r="BA188">
        <f t="shared" si="221"/>
        <v>0</v>
      </c>
      <c r="BB188" s="383">
        <f t="shared" si="222"/>
        <v>0</v>
      </c>
      <c r="BC188" s="384">
        <f t="shared" si="297"/>
        <v>25</v>
      </c>
      <c r="BD188" s="384">
        <f t="shared" si="297"/>
        <v>0</v>
      </c>
      <c r="BE188" s="384">
        <f t="shared" si="297"/>
        <v>170</v>
      </c>
      <c r="BF188" s="384">
        <f t="shared" si="297"/>
        <v>0</v>
      </c>
      <c r="BG188" s="384">
        <f t="shared" si="297"/>
        <v>1</v>
      </c>
      <c r="BH188" s="384">
        <f t="shared" si="297"/>
        <v>0.10679611650485436</v>
      </c>
      <c r="BI188" s="384">
        <f t="shared" si="295"/>
        <v>245.15544743972487</v>
      </c>
      <c r="BJ188" s="384">
        <f t="shared" si="295"/>
        <v>0.61165048543689315</v>
      </c>
      <c r="BK188" s="384">
        <f t="shared" si="295"/>
        <v>0.28155339805825241</v>
      </c>
      <c r="BL188" s="474">
        <f t="shared" si="223"/>
        <v>193.5</v>
      </c>
      <c r="BM188" s="409">
        <f t="shared" si="224"/>
        <v>-199.68544743972487</v>
      </c>
      <c r="BN188" s="473">
        <f t="shared" si="225"/>
        <v>416.15544743972487</v>
      </c>
      <c r="BO188" s="387">
        <f t="shared" si="226"/>
        <v>0.46497048444385952</v>
      </c>
      <c r="BP188" s="387">
        <f t="shared" si="227"/>
        <v>0.47983379448288233</v>
      </c>
      <c r="BQ188" s="388">
        <f t="shared" si="228"/>
        <v>5.5195721073258153E-2</v>
      </c>
      <c r="BR188" s="389">
        <f t="shared" si="229"/>
        <v>0</v>
      </c>
      <c r="BS188" s="390">
        <f t="shared" si="230"/>
        <v>25</v>
      </c>
      <c r="BT188" s="391">
        <f t="shared" ref="BT188:CA221" si="310">IF($BS188&gt;0,IF(Z188
&gt;0,0,$AY188*BD188),0)</f>
        <v>0</v>
      </c>
      <c r="BU188" s="391">
        <f t="shared" si="310"/>
        <v>0</v>
      </c>
      <c r="BV188" s="391">
        <f t="shared" si="310"/>
        <v>0</v>
      </c>
      <c r="BW188" s="391">
        <f t="shared" si="310"/>
        <v>0</v>
      </c>
      <c r="BX188" s="391">
        <f t="shared" si="310"/>
        <v>1.3349514563106795</v>
      </c>
      <c r="BY188" s="391">
        <f t="shared" si="200"/>
        <v>0</v>
      </c>
      <c r="BZ188" s="391">
        <f t="shared" si="200"/>
        <v>7.6456310679611645</v>
      </c>
      <c r="CA188" s="391">
        <f t="shared" si="200"/>
        <v>3.5194174757281553</v>
      </c>
      <c r="CB188" s="391">
        <f t="shared" si="231"/>
        <v>12.5</v>
      </c>
      <c r="CC188" s="391">
        <f t="shared" si="231"/>
        <v>0</v>
      </c>
      <c r="CD188" s="392">
        <f t="shared" si="232"/>
        <v>0</v>
      </c>
      <c r="CE188" s="393">
        <f t="shared" si="233"/>
        <v>0</v>
      </c>
      <c r="CF188" s="392">
        <f t="shared" si="302"/>
        <v>0</v>
      </c>
      <c r="CG188" s="392">
        <f t="shared" si="303"/>
        <v>0</v>
      </c>
      <c r="CH188" s="392">
        <f t="shared" si="304"/>
        <v>0</v>
      </c>
      <c r="CI188" s="392">
        <f t="shared" si="278"/>
        <v>0</v>
      </c>
      <c r="CJ188" s="392">
        <f t="shared" si="278"/>
        <v>0</v>
      </c>
      <c r="CK188" s="392">
        <f t="shared" si="278"/>
        <v>0</v>
      </c>
      <c r="CL188" s="392">
        <f t="shared" si="278"/>
        <v>0</v>
      </c>
      <c r="CM188" s="392">
        <f t="shared" si="234"/>
        <v>0</v>
      </c>
      <c r="CN188" s="392">
        <f t="shared" si="235"/>
        <v>0</v>
      </c>
      <c r="CO188" s="394">
        <f t="shared" si="236"/>
        <v>0</v>
      </c>
      <c r="CP188" s="394">
        <f t="shared" si="236"/>
        <v>0</v>
      </c>
      <c r="CQ188" s="395">
        <f t="shared" si="237"/>
        <v>170</v>
      </c>
      <c r="CR188" s="394">
        <f t="shared" si="291"/>
        <v>0</v>
      </c>
      <c r="CS188" s="394">
        <f t="shared" si="291"/>
        <v>0</v>
      </c>
      <c r="CT188" s="394">
        <f t="shared" si="291"/>
        <v>8.44169714475745</v>
      </c>
      <c r="CU188" s="394">
        <f t="shared" si="289"/>
        <v>0</v>
      </c>
      <c r="CV188" s="394">
        <f t="shared" si="289"/>
        <v>48.347901829065393</v>
      </c>
      <c r="CW188" s="394">
        <f t="shared" si="289"/>
        <v>22.255383381633276</v>
      </c>
      <c r="CX188" s="396">
        <f t="shared" si="238"/>
        <v>81.571745062090002</v>
      </c>
      <c r="CY188" s="396">
        <f t="shared" si="238"/>
        <v>9.3832725824538858</v>
      </c>
      <c r="CZ188" s="397">
        <f t="shared" si="239"/>
        <v>0</v>
      </c>
      <c r="DA188" s="397">
        <f t="shared" si="239"/>
        <v>0</v>
      </c>
      <c r="DB188" s="397">
        <f t="shared" si="239"/>
        <v>0</v>
      </c>
      <c r="DC188" s="397">
        <f t="shared" si="240"/>
        <v>0</v>
      </c>
      <c r="DD188" s="397">
        <f t="shared" si="293"/>
        <v>0</v>
      </c>
      <c r="DE188" s="397">
        <f t="shared" si="293"/>
        <v>0</v>
      </c>
      <c r="DF188" s="397">
        <f t="shared" si="293"/>
        <v>0</v>
      </c>
      <c r="DG188" s="397">
        <f t="shared" si="293"/>
        <v>0</v>
      </c>
      <c r="DH188" s="397">
        <f t="shared" si="293"/>
        <v>0</v>
      </c>
      <c r="DI188" s="398">
        <f t="shared" si="241"/>
        <v>0</v>
      </c>
      <c r="DJ188" s="398">
        <f t="shared" si="241"/>
        <v>0</v>
      </c>
      <c r="DK188" s="399">
        <f t="shared" si="242"/>
        <v>0</v>
      </c>
      <c r="DL188" s="399">
        <f t="shared" si="242"/>
        <v>0</v>
      </c>
      <c r="DM188" s="399">
        <f t="shared" si="242"/>
        <v>0</v>
      </c>
      <c r="DN188" s="399">
        <f t="shared" si="242"/>
        <v>0</v>
      </c>
      <c r="DO188" s="399">
        <f t="shared" si="243"/>
        <v>1</v>
      </c>
      <c r="DP188" s="399">
        <f t="shared" si="244"/>
        <v>4.9657042027984995E-2</v>
      </c>
      <c r="DQ188" s="399">
        <f t="shared" si="244"/>
        <v>0</v>
      </c>
      <c r="DR188" s="399">
        <f t="shared" si="244"/>
        <v>0.28439942252391404</v>
      </c>
      <c r="DS188" s="399">
        <f t="shared" si="244"/>
        <v>0.13091401989196044</v>
      </c>
      <c r="DT188" s="400">
        <f t="shared" si="245"/>
        <v>0.47983379448288233</v>
      </c>
      <c r="DU188" s="400">
        <f t="shared" si="245"/>
        <v>5.5195721073258153E-2</v>
      </c>
      <c r="DV188" s="386">
        <f t="shared" si="294"/>
        <v>0</v>
      </c>
      <c r="DW188" s="386">
        <f t="shared" si="294"/>
        <v>0</v>
      </c>
      <c r="DX188" s="386">
        <f t="shared" si="294"/>
        <v>0</v>
      </c>
      <c r="DY188" s="386">
        <f t="shared" si="294"/>
        <v>0</v>
      </c>
      <c r="DZ188" s="386">
        <f t="shared" si="294"/>
        <v>0</v>
      </c>
      <c r="EA188" s="401">
        <f t="shared" si="246"/>
        <v>-22</v>
      </c>
      <c r="EB188" s="386">
        <f t="shared" si="247"/>
        <v>0</v>
      </c>
      <c r="EC188" s="386">
        <f t="shared" si="247"/>
        <v>0</v>
      </c>
      <c r="ED188" s="386">
        <f t="shared" si="247"/>
        <v>0</v>
      </c>
      <c r="EE188" s="385">
        <f t="shared" si="248"/>
        <v>0</v>
      </c>
      <c r="EF188" s="385">
        <f t="shared" si="248"/>
        <v>0</v>
      </c>
      <c r="EG188" s="402">
        <f t="shared" si="292"/>
        <v>0</v>
      </c>
      <c r="EH188" s="402">
        <f t="shared" si="292"/>
        <v>0</v>
      </c>
      <c r="EI188" s="402">
        <f t="shared" si="292"/>
        <v>0</v>
      </c>
      <c r="EJ188" s="402">
        <f t="shared" si="290"/>
        <v>0</v>
      </c>
      <c r="EK188" s="402">
        <f t="shared" si="290"/>
        <v>0</v>
      </c>
      <c r="EL188" s="402">
        <f t="shared" si="290"/>
        <v>12.173694356903885</v>
      </c>
      <c r="EM188" s="402">
        <f t="shared" si="249"/>
        <v>245.15544743972487</v>
      </c>
      <c r="EN188" s="402">
        <f t="shared" si="250"/>
        <v>69.722067680449513</v>
      </c>
      <c r="EO188" s="402">
        <f t="shared" si="250"/>
        <v>32.094285122746605</v>
      </c>
      <c r="EP188" s="402">
        <f t="shared" si="251"/>
        <v>117.63386858315201</v>
      </c>
      <c r="EQ188" s="402">
        <f t="shared" si="252"/>
        <v>13.531531696472854</v>
      </c>
      <c r="ER188" s="394">
        <f t="shared" si="305"/>
        <v>0</v>
      </c>
      <c r="ES188" s="394">
        <f t="shared" si="306"/>
        <v>0</v>
      </c>
      <c r="ET188" s="394">
        <f t="shared" si="307"/>
        <v>0</v>
      </c>
      <c r="EU188" s="394">
        <f t="shared" si="279"/>
        <v>0</v>
      </c>
      <c r="EV188" s="394">
        <f t="shared" si="279"/>
        <v>0</v>
      </c>
      <c r="EW188" s="394">
        <f t="shared" si="279"/>
        <v>0</v>
      </c>
      <c r="EX188" s="394">
        <f t="shared" si="279"/>
        <v>0</v>
      </c>
      <c r="EY188" s="403">
        <f t="shared" si="253"/>
        <v>-126</v>
      </c>
      <c r="EZ188" s="394">
        <f t="shared" si="254"/>
        <v>0</v>
      </c>
      <c r="FA188" s="396">
        <f t="shared" si="255"/>
        <v>0</v>
      </c>
      <c r="FB188" s="396">
        <f t="shared" si="255"/>
        <v>0</v>
      </c>
      <c r="FC188" s="404">
        <f t="shared" ref="FC188:FJ221" si="311">IF($FK188&gt;0,IF(Y188&gt;0,0,$FK188*$BO188*BC188),0)</f>
        <v>0</v>
      </c>
      <c r="FD188" s="404">
        <f t="shared" si="311"/>
        <v>0</v>
      </c>
      <c r="FE188" s="404">
        <f t="shared" si="311"/>
        <v>0</v>
      </c>
      <c r="FF188" s="404">
        <f t="shared" si="311"/>
        <v>0</v>
      </c>
      <c r="FG188" s="404">
        <f t="shared" si="311"/>
        <v>0</v>
      </c>
      <c r="FH188" s="404">
        <f t="shared" si="201"/>
        <v>0</v>
      </c>
      <c r="FI188" s="404">
        <f t="shared" si="201"/>
        <v>0</v>
      </c>
      <c r="FJ188" s="404">
        <f t="shared" si="201"/>
        <v>0</v>
      </c>
      <c r="FK188" s="392">
        <f t="shared" si="256"/>
        <v>-58</v>
      </c>
      <c r="FL188" s="384">
        <f t="shared" si="257"/>
        <v>0</v>
      </c>
      <c r="FM188" s="384">
        <f t="shared" si="257"/>
        <v>0</v>
      </c>
      <c r="FN188" s="405">
        <f t="shared" si="298"/>
        <v>0</v>
      </c>
      <c r="FO188" s="405">
        <f t="shared" si="298"/>
        <v>0</v>
      </c>
      <c r="FP188" s="405">
        <f t="shared" si="298"/>
        <v>0</v>
      </c>
      <c r="FQ188" s="405">
        <f t="shared" si="298"/>
        <v>0</v>
      </c>
      <c r="FR188" s="405">
        <f t="shared" si="298"/>
        <v>0</v>
      </c>
      <c r="FS188" s="405">
        <f t="shared" si="298"/>
        <v>0</v>
      </c>
      <c r="FT188" s="405">
        <f t="shared" si="296"/>
        <v>0</v>
      </c>
      <c r="FU188" s="405">
        <f t="shared" si="296"/>
        <v>0</v>
      </c>
      <c r="FV188" s="405">
        <f t="shared" si="296"/>
        <v>0</v>
      </c>
      <c r="FW188" s="397">
        <f t="shared" si="258"/>
        <v>-212.18544743972487</v>
      </c>
      <c r="FX188" s="406">
        <f t="shared" si="259"/>
        <v>0</v>
      </c>
      <c r="FY188" s="331">
        <f t="shared" si="260"/>
        <v>9.4384683035271433</v>
      </c>
      <c r="FZ188" s="382">
        <f t="shared" si="261"/>
        <v>13.531531696472856</v>
      </c>
      <c r="GA188" s="331">
        <f t="shared" si="262"/>
        <v>0</v>
      </c>
      <c r="GB188" s="407">
        <f t="shared" si="263"/>
        <v>0</v>
      </c>
      <c r="GC188" s="407">
        <f t="shared" si="264"/>
        <v>0</v>
      </c>
      <c r="GD188" s="407">
        <f t="shared" si="265"/>
        <v>0</v>
      </c>
      <c r="GE188" s="407">
        <f t="shared" si="266"/>
        <v>0</v>
      </c>
      <c r="GF188" s="407">
        <f t="shared" si="267"/>
        <v>0</v>
      </c>
      <c r="GG188" s="407">
        <f t="shared" si="268"/>
        <v>8.8817841970012523E-15</v>
      </c>
      <c r="GH188" s="407">
        <f t="shared" si="269"/>
        <v>0</v>
      </c>
      <c r="GI188" s="407">
        <f t="shared" si="270"/>
        <v>0</v>
      </c>
      <c r="GJ188">
        <f t="shared" si="271"/>
        <v>2.8421709430404007E-14</v>
      </c>
      <c r="GK188" s="382">
        <f t="shared" si="272"/>
        <v>3.730349362740526E-14</v>
      </c>
      <c r="GL188">
        <v>2</v>
      </c>
      <c r="GM188">
        <f t="shared" si="309"/>
        <v>25</v>
      </c>
      <c r="GN188">
        <f t="shared" si="309"/>
        <v>0</v>
      </c>
      <c r="GO188">
        <f t="shared" si="309"/>
        <v>170</v>
      </c>
      <c r="GP188">
        <f t="shared" si="309"/>
        <v>0</v>
      </c>
      <c r="GQ188">
        <f t="shared" si="309"/>
        <v>1</v>
      </c>
      <c r="GR188">
        <f t="shared" si="308"/>
        <v>0</v>
      </c>
      <c r="GS188">
        <f t="shared" si="308"/>
        <v>245.15544743972487</v>
      </c>
      <c r="GT188">
        <f t="shared" si="308"/>
        <v>0</v>
      </c>
      <c r="GU188">
        <f t="shared" si="308"/>
        <v>0</v>
      </c>
      <c r="GV188">
        <f t="shared" si="308"/>
        <v>0</v>
      </c>
    </row>
    <row r="189" spans="1:204" customFormat="1" x14ac:dyDescent="0.25">
      <c r="A189" s="378">
        <v>33013</v>
      </c>
      <c r="B189" s="32" t="s">
        <v>1323</v>
      </c>
      <c r="C189" t="s">
        <v>890</v>
      </c>
      <c r="D189">
        <v>2</v>
      </c>
      <c r="E189" s="379">
        <v>99</v>
      </c>
      <c r="F189" s="379">
        <v>3578</v>
      </c>
      <c r="G189" s="379">
        <v>162</v>
      </c>
      <c r="H189" s="379">
        <v>0</v>
      </c>
      <c r="I189" s="379">
        <v>0</v>
      </c>
      <c r="J189" s="379">
        <v>0</v>
      </c>
      <c r="K189" s="379">
        <v>2</v>
      </c>
      <c r="L189" s="379">
        <v>2</v>
      </c>
      <c r="M189" s="380">
        <v>0</v>
      </c>
      <c r="N189" s="381">
        <f t="shared" si="203"/>
        <v>3843</v>
      </c>
      <c r="O189" s="379">
        <v>98</v>
      </c>
      <c r="P189" s="379">
        <v>3530</v>
      </c>
      <c r="Q189" s="379">
        <v>160</v>
      </c>
      <c r="R189" s="379">
        <v>0</v>
      </c>
      <c r="S189" s="379">
        <v>0</v>
      </c>
      <c r="T189" s="379">
        <v>0</v>
      </c>
      <c r="U189" s="379">
        <v>0</v>
      </c>
      <c r="V189" s="379">
        <v>2</v>
      </c>
      <c r="W189" s="480">
        <f>(VLOOKUP(A189,'[1]floresta plant'!$A$4:$F$573,6,0))*1000</f>
        <v>0</v>
      </c>
      <c r="X189" s="24">
        <f t="shared" si="204"/>
        <v>3790</v>
      </c>
      <c r="Y189" s="53">
        <f t="shared" si="299"/>
        <v>-2</v>
      </c>
      <c r="Z189" s="53">
        <f t="shared" si="300"/>
        <v>0</v>
      </c>
      <c r="AA189" s="53">
        <f t="shared" si="301"/>
        <v>0</v>
      </c>
      <c r="AB189" s="53">
        <f t="shared" si="277"/>
        <v>0</v>
      </c>
      <c r="AC189" s="53">
        <f t="shared" si="277"/>
        <v>-2</v>
      </c>
      <c r="AD189" s="53">
        <f t="shared" si="277"/>
        <v>0</v>
      </c>
      <c r="AE189" s="53">
        <f t="shared" si="277"/>
        <v>0</v>
      </c>
      <c r="AF189" s="53">
        <f t="shared" si="205"/>
        <v>-48</v>
      </c>
      <c r="AG189" s="53">
        <f t="shared" si="206"/>
        <v>-1</v>
      </c>
      <c r="AH189" s="53">
        <f t="shared" si="207"/>
        <v>103.01</v>
      </c>
      <c r="AI189" s="53">
        <f t="shared" si="274"/>
        <v>-53</v>
      </c>
      <c r="AJ189" s="469">
        <v>0</v>
      </c>
      <c r="AK189" s="469">
        <v>0</v>
      </c>
      <c r="AL189" s="469">
        <v>50.010000000000005</v>
      </c>
      <c r="AM189" s="470">
        <f t="shared" si="208"/>
        <v>50.010000000000005</v>
      </c>
      <c r="AN189" s="53">
        <f t="shared" si="209"/>
        <v>103.01</v>
      </c>
      <c r="AO189" s="382">
        <f t="shared" si="210"/>
        <v>3</v>
      </c>
      <c r="AP189">
        <v>2</v>
      </c>
      <c r="AQ189" s="383">
        <f t="shared" si="211"/>
        <v>0</v>
      </c>
      <c r="AR189" s="383">
        <f t="shared" si="212"/>
        <v>-53</v>
      </c>
      <c r="AS189" s="383">
        <f t="shared" si="213"/>
        <v>0</v>
      </c>
      <c r="AT189" s="383">
        <f t="shared" si="214"/>
        <v>51</v>
      </c>
      <c r="AU189" s="383">
        <f t="shared" si="215"/>
        <v>0</v>
      </c>
      <c r="AV189" s="383">
        <f t="shared" si="216"/>
        <v>1</v>
      </c>
      <c r="AW189" s="383">
        <f t="shared" si="217"/>
        <v>0</v>
      </c>
      <c r="AX189" s="383">
        <f t="shared" si="218"/>
        <v>1</v>
      </c>
      <c r="AY189" s="383">
        <f t="shared" si="219"/>
        <v>0</v>
      </c>
      <c r="AZ189">
        <f t="shared" si="220"/>
        <v>0</v>
      </c>
      <c r="BA189">
        <f t="shared" si="221"/>
        <v>0</v>
      </c>
      <c r="BB189" s="383">
        <f t="shared" si="222"/>
        <v>0</v>
      </c>
      <c r="BC189" s="384">
        <f t="shared" si="297"/>
        <v>3.7735849056603772E-2</v>
      </c>
      <c r="BD189" s="384">
        <f t="shared" si="297"/>
        <v>0</v>
      </c>
      <c r="BE189" s="384">
        <f t="shared" si="297"/>
        <v>0</v>
      </c>
      <c r="BF189" s="384">
        <f t="shared" si="297"/>
        <v>0</v>
      </c>
      <c r="BG189" s="384">
        <f t="shared" si="297"/>
        <v>3.7735849056603772E-2</v>
      </c>
      <c r="BH189" s="384">
        <f t="shared" si="297"/>
        <v>0</v>
      </c>
      <c r="BI189" s="384">
        <f t="shared" si="295"/>
        <v>0</v>
      </c>
      <c r="BJ189" s="384">
        <f t="shared" si="295"/>
        <v>0.90566037735849059</v>
      </c>
      <c r="BK189" s="384">
        <f t="shared" si="295"/>
        <v>1.8867924528301886E-2</v>
      </c>
      <c r="BL189" s="474">
        <f t="shared" si="223"/>
        <v>53</v>
      </c>
      <c r="BM189" s="409">
        <f t="shared" si="224"/>
        <v>103.01</v>
      </c>
      <c r="BN189" s="473">
        <f t="shared" si="225"/>
        <v>0</v>
      </c>
      <c r="BO189" s="387">
        <f t="shared" si="226"/>
        <v>1</v>
      </c>
      <c r="BP189" s="387">
        <f t="shared" si="227"/>
        <v>0</v>
      </c>
      <c r="BQ189" s="388">
        <f t="shared" si="228"/>
        <v>0</v>
      </c>
      <c r="BR189" s="389">
        <f t="shared" si="229"/>
        <v>53</v>
      </c>
      <c r="BS189" s="390">
        <f t="shared" si="230"/>
        <v>-2</v>
      </c>
      <c r="BT189" s="391">
        <f t="shared" si="310"/>
        <v>0</v>
      </c>
      <c r="BU189" s="391">
        <f t="shared" si="310"/>
        <v>0</v>
      </c>
      <c r="BV189" s="391">
        <f t="shared" si="310"/>
        <v>0</v>
      </c>
      <c r="BW189" s="391">
        <f t="shared" si="310"/>
        <v>0</v>
      </c>
      <c r="BX189" s="391">
        <f t="shared" si="310"/>
        <v>0</v>
      </c>
      <c r="BY189" s="391">
        <f t="shared" si="200"/>
        <v>0</v>
      </c>
      <c r="BZ189" s="391">
        <f t="shared" si="200"/>
        <v>0</v>
      </c>
      <c r="CA189" s="391">
        <f t="shared" si="200"/>
        <v>0</v>
      </c>
      <c r="CB189" s="391">
        <f t="shared" si="231"/>
        <v>0</v>
      </c>
      <c r="CC189" s="391">
        <f t="shared" si="231"/>
        <v>0</v>
      </c>
      <c r="CD189" s="392">
        <f t="shared" si="232"/>
        <v>0</v>
      </c>
      <c r="CE189" s="393">
        <f t="shared" si="233"/>
        <v>0</v>
      </c>
      <c r="CF189" s="392">
        <f t="shared" si="302"/>
        <v>0</v>
      </c>
      <c r="CG189" s="392">
        <f t="shared" si="303"/>
        <v>0</v>
      </c>
      <c r="CH189" s="392">
        <f t="shared" si="304"/>
        <v>0</v>
      </c>
      <c r="CI189" s="392">
        <f t="shared" si="278"/>
        <v>0</v>
      </c>
      <c r="CJ189" s="392">
        <f t="shared" si="278"/>
        <v>0</v>
      </c>
      <c r="CK189" s="392">
        <f t="shared" si="278"/>
        <v>0</v>
      </c>
      <c r="CL189" s="392">
        <f t="shared" si="278"/>
        <v>0</v>
      </c>
      <c r="CM189" s="392">
        <f t="shared" si="234"/>
        <v>0</v>
      </c>
      <c r="CN189" s="392">
        <f t="shared" si="235"/>
        <v>0</v>
      </c>
      <c r="CO189" s="394">
        <f t="shared" si="236"/>
        <v>0</v>
      </c>
      <c r="CP189" s="394">
        <f t="shared" si="236"/>
        <v>0</v>
      </c>
      <c r="CQ189" s="395">
        <f t="shared" si="237"/>
        <v>0</v>
      </c>
      <c r="CR189" s="394">
        <f t="shared" si="291"/>
        <v>0</v>
      </c>
      <c r="CS189" s="394">
        <f t="shared" si="291"/>
        <v>0</v>
      </c>
      <c r="CT189" s="394">
        <f t="shared" si="291"/>
        <v>0</v>
      </c>
      <c r="CU189" s="394">
        <f t="shared" si="289"/>
        <v>0</v>
      </c>
      <c r="CV189" s="394">
        <f t="shared" si="289"/>
        <v>0</v>
      </c>
      <c r="CW189" s="394">
        <f t="shared" si="289"/>
        <v>0</v>
      </c>
      <c r="CX189" s="396">
        <f t="shared" si="238"/>
        <v>0</v>
      </c>
      <c r="CY189" s="396">
        <f t="shared" si="238"/>
        <v>0</v>
      </c>
      <c r="CZ189" s="397">
        <f t="shared" si="239"/>
        <v>0</v>
      </c>
      <c r="DA189" s="397">
        <f t="shared" si="239"/>
        <v>0</v>
      </c>
      <c r="DB189" s="397">
        <f t="shared" si="239"/>
        <v>0</v>
      </c>
      <c r="DC189" s="397">
        <f t="shared" si="240"/>
        <v>0</v>
      </c>
      <c r="DD189" s="397">
        <f t="shared" si="293"/>
        <v>0</v>
      </c>
      <c r="DE189" s="397">
        <f t="shared" si="293"/>
        <v>0</v>
      </c>
      <c r="DF189" s="397">
        <f t="shared" si="293"/>
        <v>0</v>
      </c>
      <c r="DG189" s="397">
        <f t="shared" si="293"/>
        <v>0</v>
      </c>
      <c r="DH189" s="397">
        <f t="shared" si="293"/>
        <v>0</v>
      </c>
      <c r="DI189" s="398">
        <f t="shared" si="241"/>
        <v>0</v>
      </c>
      <c r="DJ189" s="398">
        <f t="shared" si="241"/>
        <v>0</v>
      </c>
      <c r="DK189" s="399">
        <f t="shared" si="242"/>
        <v>0</v>
      </c>
      <c r="DL189" s="399">
        <f t="shared" si="242"/>
        <v>0</v>
      </c>
      <c r="DM189" s="399">
        <f t="shared" si="242"/>
        <v>0</v>
      </c>
      <c r="DN189" s="399">
        <f t="shared" si="242"/>
        <v>0</v>
      </c>
      <c r="DO189" s="399">
        <f t="shared" si="243"/>
        <v>-2</v>
      </c>
      <c r="DP189" s="399">
        <f t="shared" si="244"/>
        <v>0</v>
      </c>
      <c r="DQ189" s="399">
        <f t="shared" si="244"/>
        <v>0</v>
      </c>
      <c r="DR189" s="399">
        <f t="shared" si="244"/>
        <v>0</v>
      </c>
      <c r="DS189" s="399">
        <f t="shared" si="244"/>
        <v>0</v>
      </c>
      <c r="DT189" s="400">
        <f t="shared" si="245"/>
        <v>0</v>
      </c>
      <c r="DU189" s="400">
        <f t="shared" si="245"/>
        <v>0</v>
      </c>
      <c r="DV189" s="386">
        <f t="shared" si="294"/>
        <v>0</v>
      </c>
      <c r="DW189" s="386">
        <f t="shared" si="294"/>
        <v>0</v>
      </c>
      <c r="DX189" s="386">
        <f t="shared" si="294"/>
        <v>0</v>
      </c>
      <c r="DY189" s="386">
        <f t="shared" si="294"/>
        <v>0</v>
      </c>
      <c r="DZ189" s="386">
        <f t="shared" si="294"/>
        <v>0</v>
      </c>
      <c r="EA189" s="401">
        <f t="shared" si="246"/>
        <v>0</v>
      </c>
      <c r="EB189" s="386">
        <f t="shared" si="247"/>
        <v>0</v>
      </c>
      <c r="EC189" s="386">
        <f t="shared" si="247"/>
        <v>0</v>
      </c>
      <c r="ED189" s="386">
        <f t="shared" si="247"/>
        <v>0</v>
      </c>
      <c r="EE189" s="385">
        <f t="shared" si="248"/>
        <v>0</v>
      </c>
      <c r="EF189" s="385">
        <f t="shared" si="248"/>
        <v>0</v>
      </c>
      <c r="EG189" s="402">
        <f t="shared" si="292"/>
        <v>0</v>
      </c>
      <c r="EH189" s="402">
        <f t="shared" si="292"/>
        <v>0</v>
      </c>
      <c r="EI189" s="402">
        <f t="shared" si="292"/>
        <v>0</v>
      </c>
      <c r="EJ189" s="402">
        <f t="shared" si="290"/>
        <v>0</v>
      </c>
      <c r="EK189" s="402">
        <f t="shared" si="290"/>
        <v>0</v>
      </c>
      <c r="EL189" s="402">
        <f t="shared" si="290"/>
        <v>0</v>
      </c>
      <c r="EM189" s="402">
        <f t="shared" si="249"/>
        <v>0</v>
      </c>
      <c r="EN189" s="402">
        <f t="shared" si="250"/>
        <v>0</v>
      </c>
      <c r="EO189" s="402">
        <f t="shared" si="250"/>
        <v>0</v>
      </c>
      <c r="EP189" s="402">
        <f t="shared" si="251"/>
        <v>0</v>
      </c>
      <c r="EQ189" s="402">
        <f t="shared" si="252"/>
        <v>0</v>
      </c>
      <c r="ER189" s="394">
        <f t="shared" si="305"/>
        <v>0</v>
      </c>
      <c r="ES189" s="394">
        <f t="shared" si="306"/>
        <v>0</v>
      </c>
      <c r="ET189" s="394">
        <f t="shared" si="307"/>
        <v>0</v>
      </c>
      <c r="EU189" s="394">
        <f t="shared" si="279"/>
        <v>0</v>
      </c>
      <c r="EV189" s="394">
        <f t="shared" si="279"/>
        <v>0</v>
      </c>
      <c r="EW189" s="394">
        <f t="shared" si="279"/>
        <v>0</v>
      </c>
      <c r="EX189" s="394">
        <f t="shared" si="279"/>
        <v>0</v>
      </c>
      <c r="EY189" s="403">
        <f t="shared" si="253"/>
        <v>-48</v>
      </c>
      <c r="EZ189" s="394">
        <f t="shared" si="254"/>
        <v>0</v>
      </c>
      <c r="FA189" s="396">
        <f t="shared" si="255"/>
        <v>0</v>
      </c>
      <c r="FB189" s="396">
        <f t="shared" si="255"/>
        <v>0</v>
      </c>
      <c r="FC189" s="404">
        <f t="shared" si="311"/>
        <v>0</v>
      </c>
      <c r="FD189" s="404">
        <f t="shared" si="311"/>
        <v>0</v>
      </c>
      <c r="FE189" s="404">
        <f t="shared" si="311"/>
        <v>0</v>
      </c>
      <c r="FF189" s="404">
        <f t="shared" si="311"/>
        <v>0</v>
      </c>
      <c r="FG189" s="404">
        <f t="shared" si="311"/>
        <v>0</v>
      </c>
      <c r="FH189" s="404">
        <f t="shared" si="201"/>
        <v>0</v>
      </c>
      <c r="FI189" s="404">
        <f t="shared" si="201"/>
        <v>0</v>
      </c>
      <c r="FJ189" s="404">
        <f t="shared" si="201"/>
        <v>0</v>
      </c>
      <c r="FK189" s="392">
        <f t="shared" si="256"/>
        <v>-1</v>
      </c>
      <c r="FL189" s="384">
        <f t="shared" si="257"/>
        <v>0</v>
      </c>
      <c r="FM189" s="384">
        <f t="shared" si="257"/>
        <v>0</v>
      </c>
      <c r="FN189" s="405">
        <f t="shared" si="298"/>
        <v>2</v>
      </c>
      <c r="FO189" s="405">
        <f t="shared" si="298"/>
        <v>0</v>
      </c>
      <c r="FP189" s="405">
        <f t="shared" si="298"/>
        <v>0</v>
      </c>
      <c r="FQ189" s="405">
        <f t="shared" si="298"/>
        <v>0</v>
      </c>
      <c r="FR189" s="405">
        <f t="shared" si="298"/>
        <v>2</v>
      </c>
      <c r="FS189" s="405">
        <f t="shared" si="298"/>
        <v>0</v>
      </c>
      <c r="FT189" s="405">
        <f t="shared" si="296"/>
        <v>0</v>
      </c>
      <c r="FU189" s="405">
        <f t="shared" si="296"/>
        <v>48</v>
      </c>
      <c r="FV189" s="405">
        <f t="shared" si="296"/>
        <v>1</v>
      </c>
      <c r="FW189" s="397">
        <f t="shared" si="258"/>
        <v>103.01</v>
      </c>
      <c r="FX189" s="406">
        <f t="shared" si="259"/>
        <v>50.010000000000005</v>
      </c>
      <c r="FY189" s="331">
        <f t="shared" si="260"/>
        <v>50.010000000000005</v>
      </c>
      <c r="FZ189" s="382">
        <f t="shared" si="261"/>
        <v>0</v>
      </c>
      <c r="GA189" s="331">
        <f t="shared" si="262"/>
        <v>0</v>
      </c>
      <c r="GB189" s="407">
        <f t="shared" si="263"/>
        <v>0</v>
      </c>
      <c r="GC189" s="407">
        <f t="shared" si="264"/>
        <v>0</v>
      </c>
      <c r="GD189" s="407">
        <f t="shared" si="265"/>
        <v>0</v>
      </c>
      <c r="GE189" s="407">
        <f t="shared" si="266"/>
        <v>0</v>
      </c>
      <c r="GF189" s="407">
        <f t="shared" si="267"/>
        <v>0</v>
      </c>
      <c r="GG189" s="407">
        <f t="shared" si="268"/>
        <v>0</v>
      </c>
      <c r="GH189" s="407">
        <f t="shared" si="269"/>
        <v>0</v>
      </c>
      <c r="GI189" s="407">
        <f t="shared" si="270"/>
        <v>0</v>
      </c>
      <c r="GJ189">
        <f t="shared" si="271"/>
        <v>0</v>
      </c>
      <c r="GK189" s="382">
        <f t="shared" si="272"/>
        <v>0</v>
      </c>
      <c r="GL189">
        <v>2</v>
      </c>
      <c r="GM189">
        <f t="shared" si="309"/>
        <v>0</v>
      </c>
      <c r="GN189">
        <f t="shared" si="309"/>
        <v>0</v>
      </c>
      <c r="GO189">
        <f t="shared" si="309"/>
        <v>0</v>
      </c>
      <c r="GP189">
        <f t="shared" si="309"/>
        <v>0</v>
      </c>
      <c r="GQ189">
        <f t="shared" si="309"/>
        <v>0</v>
      </c>
      <c r="GR189">
        <f t="shared" si="308"/>
        <v>0</v>
      </c>
      <c r="GS189">
        <f t="shared" si="308"/>
        <v>0</v>
      </c>
      <c r="GT189">
        <f t="shared" si="308"/>
        <v>0</v>
      </c>
      <c r="GU189">
        <f t="shared" si="308"/>
        <v>0</v>
      </c>
      <c r="GV189">
        <f t="shared" si="308"/>
        <v>103.01</v>
      </c>
    </row>
    <row r="190" spans="1:204" customFormat="1" x14ac:dyDescent="0.25">
      <c r="A190" s="378">
        <v>33014</v>
      </c>
      <c r="B190" s="32" t="s">
        <v>1324</v>
      </c>
      <c r="C190" t="s">
        <v>890</v>
      </c>
      <c r="D190">
        <v>2</v>
      </c>
      <c r="E190" s="379">
        <v>562</v>
      </c>
      <c r="F190" s="379">
        <v>1562</v>
      </c>
      <c r="G190" s="379">
        <v>190</v>
      </c>
      <c r="H190" s="379">
        <v>0</v>
      </c>
      <c r="I190" s="379">
        <v>25</v>
      </c>
      <c r="J190" s="379">
        <v>0</v>
      </c>
      <c r="K190" s="379">
        <v>0</v>
      </c>
      <c r="L190" s="379">
        <v>21</v>
      </c>
      <c r="M190" s="380">
        <v>35.832951110895763</v>
      </c>
      <c r="N190" s="381">
        <f t="shared" si="203"/>
        <v>2395.8329511108959</v>
      </c>
      <c r="O190" s="379">
        <v>537</v>
      </c>
      <c r="P190" s="379">
        <v>1479</v>
      </c>
      <c r="Q190" s="379">
        <v>182</v>
      </c>
      <c r="R190" s="379">
        <v>0</v>
      </c>
      <c r="S190" s="379">
        <v>10</v>
      </c>
      <c r="T190" s="379">
        <v>0</v>
      </c>
      <c r="U190" s="379">
        <v>0</v>
      </c>
      <c r="V190" s="379">
        <v>16</v>
      </c>
      <c r="W190" s="480">
        <f>(VLOOKUP(A190,'[1]floresta plant'!$A$4:$F$573,6,0))*1000</f>
        <v>2090.7863069816635</v>
      </c>
      <c r="X190" s="24">
        <f t="shared" si="204"/>
        <v>4314.7863069816631</v>
      </c>
      <c r="Y190" s="53">
        <f t="shared" si="299"/>
        <v>-8</v>
      </c>
      <c r="Z190" s="53">
        <f t="shared" si="300"/>
        <v>0</v>
      </c>
      <c r="AA190" s="53">
        <f t="shared" si="301"/>
        <v>-15</v>
      </c>
      <c r="AB190" s="53">
        <f t="shared" si="277"/>
        <v>0</v>
      </c>
      <c r="AC190" s="53">
        <f t="shared" si="277"/>
        <v>0</v>
      </c>
      <c r="AD190" s="53">
        <f t="shared" si="277"/>
        <v>-5</v>
      </c>
      <c r="AE190" s="53">
        <f t="shared" si="277"/>
        <v>2054.9533558707676</v>
      </c>
      <c r="AF190" s="53">
        <f t="shared" si="205"/>
        <v>-83</v>
      </c>
      <c r="AG190" s="53">
        <f t="shared" si="206"/>
        <v>-25</v>
      </c>
      <c r="AH190" s="53">
        <f t="shared" si="207"/>
        <v>-1819.1333558707672</v>
      </c>
      <c r="AI190" s="53">
        <f t="shared" si="274"/>
        <v>1918.9533558707672</v>
      </c>
      <c r="AJ190" s="469">
        <v>0</v>
      </c>
      <c r="AK190" s="469">
        <v>0</v>
      </c>
      <c r="AL190" s="469">
        <v>99.82</v>
      </c>
      <c r="AM190" s="470">
        <f t="shared" si="208"/>
        <v>99.82</v>
      </c>
      <c r="AN190" s="53">
        <f t="shared" si="209"/>
        <v>-1819.1333558707672</v>
      </c>
      <c r="AO190" s="382">
        <f t="shared" si="210"/>
        <v>2</v>
      </c>
      <c r="AP190">
        <v>2</v>
      </c>
      <c r="AQ190" s="383">
        <f t="shared" si="211"/>
        <v>2054.9533558707676</v>
      </c>
      <c r="AR190" s="383">
        <f t="shared" si="212"/>
        <v>-136</v>
      </c>
      <c r="AS190" s="383">
        <f t="shared" si="213"/>
        <v>0</v>
      </c>
      <c r="AT190" s="383">
        <f t="shared" si="214"/>
        <v>128</v>
      </c>
      <c r="AU190" s="383">
        <f t="shared" si="215"/>
        <v>1819.1333558707672</v>
      </c>
      <c r="AV190" s="383">
        <f t="shared" si="216"/>
        <v>1</v>
      </c>
      <c r="AW190" s="383">
        <f t="shared" si="217"/>
        <v>1</v>
      </c>
      <c r="AX190" s="383">
        <f t="shared" si="218"/>
        <v>1</v>
      </c>
      <c r="AY190" s="383">
        <f t="shared" si="219"/>
        <v>0</v>
      </c>
      <c r="AZ190">
        <f t="shared" si="220"/>
        <v>0</v>
      </c>
      <c r="BA190">
        <f t="shared" si="221"/>
        <v>0</v>
      </c>
      <c r="BB190" s="383">
        <f t="shared" si="222"/>
        <v>0</v>
      </c>
      <c r="BC190" s="384">
        <f t="shared" si="297"/>
        <v>5.8823529411764705E-2</v>
      </c>
      <c r="BD190" s="384">
        <f t="shared" si="297"/>
        <v>0</v>
      </c>
      <c r="BE190" s="384">
        <f t="shared" si="297"/>
        <v>0.11029411764705882</v>
      </c>
      <c r="BF190" s="384">
        <f t="shared" si="297"/>
        <v>0</v>
      </c>
      <c r="BG190" s="384">
        <f t="shared" si="297"/>
        <v>0</v>
      </c>
      <c r="BH190" s="384">
        <f t="shared" si="297"/>
        <v>3.6764705882352942E-2</v>
      </c>
      <c r="BI190" s="384">
        <f t="shared" si="295"/>
        <v>2054.9533558707676</v>
      </c>
      <c r="BJ190" s="384">
        <f t="shared" si="295"/>
        <v>0.61029411764705888</v>
      </c>
      <c r="BK190" s="384">
        <f t="shared" si="295"/>
        <v>0.18382352941176472</v>
      </c>
      <c r="BL190" s="474">
        <f t="shared" si="223"/>
        <v>136</v>
      </c>
      <c r="BM190" s="409">
        <f t="shared" si="224"/>
        <v>-1819.1333558707672</v>
      </c>
      <c r="BN190" s="473">
        <f t="shared" si="225"/>
        <v>2054.9533558707676</v>
      </c>
      <c r="BO190" s="387">
        <f t="shared" si="226"/>
        <v>6.6181550842243447E-2</v>
      </c>
      <c r="BP190" s="387">
        <f t="shared" si="227"/>
        <v>0.88524313735575089</v>
      </c>
      <c r="BQ190" s="388">
        <f t="shared" si="228"/>
        <v>4.8575311802005666E-2</v>
      </c>
      <c r="BR190" s="389">
        <f t="shared" si="229"/>
        <v>0</v>
      </c>
      <c r="BS190" s="390">
        <f t="shared" si="230"/>
        <v>-8</v>
      </c>
      <c r="BT190" s="391">
        <f t="shared" si="310"/>
        <v>0</v>
      </c>
      <c r="BU190" s="391">
        <f t="shared" si="310"/>
        <v>0</v>
      </c>
      <c r="BV190" s="391">
        <f t="shared" si="310"/>
        <v>0</v>
      </c>
      <c r="BW190" s="391">
        <f t="shared" si="310"/>
        <v>0</v>
      </c>
      <c r="BX190" s="391">
        <f t="shared" si="310"/>
        <v>0</v>
      </c>
      <c r="BY190" s="391">
        <f t="shared" si="200"/>
        <v>0</v>
      </c>
      <c r="BZ190" s="391">
        <f t="shared" si="200"/>
        <v>0</v>
      </c>
      <c r="CA190" s="391">
        <f t="shared" si="200"/>
        <v>0</v>
      </c>
      <c r="CB190" s="391">
        <f t="shared" si="231"/>
        <v>0</v>
      </c>
      <c r="CC190" s="391">
        <f t="shared" si="231"/>
        <v>0</v>
      </c>
      <c r="CD190" s="392">
        <f t="shared" si="232"/>
        <v>0</v>
      </c>
      <c r="CE190" s="393">
        <f t="shared" si="233"/>
        <v>0</v>
      </c>
      <c r="CF190" s="392">
        <f t="shared" si="302"/>
        <v>0</v>
      </c>
      <c r="CG190" s="392">
        <f t="shared" si="303"/>
        <v>0</v>
      </c>
      <c r="CH190" s="392">
        <f t="shared" si="304"/>
        <v>0</v>
      </c>
      <c r="CI190" s="392">
        <f t="shared" si="278"/>
        <v>0</v>
      </c>
      <c r="CJ190" s="392">
        <f t="shared" si="278"/>
        <v>0</v>
      </c>
      <c r="CK190" s="392">
        <f t="shared" si="278"/>
        <v>0</v>
      </c>
      <c r="CL190" s="392">
        <f t="shared" si="278"/>
        <v>0</v>
      </c>
      <c r="CM190" s="392">
        <f t="shared" si="234"/>
        <v>0</v>
      </c>
      <c r="CN190" s="392">
        <f t="shared" si="235"/>
        <v>0</v>
      </c>
      <c r="CO190" s="394">
        <f t="shared" si="236"/>
        <v>0</v>
      </c>
      <c r="CP190" s="394">
        <f t="shared" si="236"/>
        <v>0</v>
      </c>
      <c r="CQ190" s="395">
        <f t="shared" si="237"/>
        <v>-15</v>
      </c>
      <c r="CR190" s="394">
        <f t="shared" si="291"/>
        <v>0</v>
      </c>
      <c r="CS190" s="394">
        <f t="shared" si="291"/>
        <v>0</v>
      </c>
      <c r="CT190" s="394">
        <f t="shared" si="291"/>
        <v>0</v>
      </c>
      <c r="CU190" s="394">
        <f t="shared" si="289"/>
        <v>0</v>
      </c>
      <c r="CV190" s="394">
        <f t="shared" si="289"/>
        <v>0</v>
      </c>
      <c r="CW190" s="394">
        <f t="shared" si="289"/>
        <v>0</v>
      </c>
      <c r="CX190" s="396">
        <f t="shared" si="238"/>
        <v>0</v>
      </c>
      <c r="CY190" s="396">
        <f t="shared" si="238"/>
        <v>0</v>
      </c>
      <c r="CZ190" s="397">
        <f t="shared" si="239"/>
        <v>0</v>
      </c>
      <c r="DA190" s="397">
        <f t="shared" si="239"/>
        <v>0</v>
      </c>
      <c r="DB190" s="397">
        <f t="shared" si="239"/>
        <v>0</v>
      </c>
      <c r="DC190" s="397">
        <f t="shared" si="240"/>
        <v>0</v>
      </c>
      <c r="DD190" s="397">
        <f t="shared" si="293"/>
        <v>0</v>
      </c>
      <c r="DE190" s="397">
        <f t="shared" si="293"/>
        <v>0</v>
      </c>
      <c r="DF190" s="397">
        <f t="shared" si="293"/>
        <v>0</v>
      </c>
      <c r="DG190" s="397">
        <f t="shared" si="293"/>
        <v>0</v>
      </c>
      <c r="DH190" s="397">
        <f t="shared" si="293"/>
        <v>0</v>
      </c>
      <c r="DI190" s="398">
        <f t="shared" si="241"/>
        <v>0</v>
      </c>
      <c r="DJ190" s="398">
        <f t="shared" si="241"/>
        <v>0</v>
      </c>
      <c r="DK190" s="399">
        <f t="shared" si="242"/>
        <v>0</v>
      </c>
      <c r="DL190" s="399">
        <f t="shared" si="242"/>
        <v>0</v>
      </c>
      <c r="DM190" s="399">
        <f t="shared" si="242"/>
        <v>0</v>
      </c>
      <c r="DN190" s="399">
        <f t="shared" si="242"/>
        <v>0</v>
      </c>
      <c r="DO190" s="399">
        <f t="shared" si="243"/>
        <v>0</v>
      </c>
      <c r="DP190" s="399">
        <f t="shared" si="244"/>
        <v>0</v>
      </c>
      <c r="DQ190" s="399">
        <f t="shared" si="244"/>
        <v>0</v>
      </c>
      <c r="DR190" s="399">
        <f t="shared" si="244"/>
        <v>0</v>
      </c>
      <c r="DS190" s="399">
        <f t="shared" si="244"/>
        <v>0</v>
      </c>
      <c r="DT190" s="400">
        <f t="shared" si="245"/>
        <v>0</v>
      </c>
      <c r="DU190" s="400">
        <f t="shared" si="245"/>
        <v>0</v>
      </c>
      <c r="DV190" s="386">
        <f t="shared" si="294"/>
        <v>0</v>
      </c>
      <c r="DW190" s="386">
        <f t="shared" si="294"/>
        <v>0</v>
      </c>
      <c r="DX190" s="386">
        <f t="shared" si="294"/>
        <v>0</v>
      </c>
      <c r="DY190" s="386">
        <f t="shared" si="294"/>
        <v>0</v>
      </c>
      <c r="DZ190" s="386">
        <f t="shared" si="294"/>
        <v>0</v>
      </c>
      <c r="EA190" s="401">
        <f t="shared" si="246"/>
        <v>-5</v>
      </c>
      <c r="EB190" s="386">
        <f t="shared" si="247"/>
        <v>0</v>
      </c>
      <c r="EC190" s="386">
        <f t="shared" si="247"/>
        <v>0</v>
      </c>
      <c r="ED190" s="386">
        <f t="shared" si="247"/>
        <v>0</v>
      </c>
      <c r="EE190" s="385">
        <f t="shared" si="248"/>
        <v>0</v>
      </c>
      <c r="EF190" s="385">
        <f t="shared" si="248"/>
        <v>0</v>
      </c>
      <c r="EG190" s="402">
        <f t="shared" si="292"/>
        <v>8</v>
      </c>
      <c r="EH190" s="402">
        <f t="shared" si="292"/>
        <v>0</v>
      </c>
      <c r="EI190" s="402">
        <f t="shared" si="292"/>
        <v>15</v>
      </c>
      <c r="EJ190" s="402">
        <f t="shared" si="290"/>
        <v>0</v>
      </c>
      <c r="EK190" s="402">
        <f t="shared" si="290"/>
        <v>0</v>
      </c>
      <c r="EL190" s="402">
        <f t="shared" si="290"/>
        <v>5</v>
      </c>
      <c r="EM190" s="402">
        <f t="shared" si="249"/>
        <v>2054.9533558707676</v>
      </c>
      <c r="EN190" s="402">
        <f t="shared" si="250"/>
        <v>83.000000000000014</v>
      </c>
      <c r="EO190" s="402">
        <f t="shared" si="250"/>
        <v>25</v>
      </c>
      <c r="EP190" s="402">
        <f t="shared" si="251"/>
        <v>1819.1333558707672</v>
      </c>
      <c r="EQ190" s="402">
        <f t="shared" si="252"/>
        <v>99.820000000000448</v>
      </c>
      <c r="ER190" s="394">
        <f t="shared" si="305"/>
        <v>0</v>
      </c>
      <c r="ES190" s="394">
        <f t="shared" si="306"/>
        <v>0</v>
      </c>
      <c r="ET190" s="394">
        <f t="shared" si="307"/>
        <v>0</v>
      </c>
      <c r="EU190" s="394">
        <f t="shared" si="279"/>
        <v>0</v>
      </c>
      <c r="EV190" s="394">
        <f t="shared" si="279"/>
        <v>0</v>
      </c>
      <c r="EW190" s="394">
        <f t="shared" si="279"/>
        <v>0</v>
      </c>
      <c r="EX190" s="394">
        <f t="shared" si="279"/>
        <v>0</v>
      </c>
      <c r="EY190" s="403">
        <f t="shared" si="253"/>
        <v>-83</v>
      </c>
      <c r="EZ190" s="394">
        <f t="shared" si="254"/>
        <v>0</v>
      </c>
      <c r="FA190" s="396">
        <f t="shared" si="255"/>
        <v>0</v>
      </c>
      <c r="FB190" s="396">
        <f t="shared" si="255"/>
        <v>0</v>
      </c>
      <c r="FC190" s="404">
        <f t="shared" si="311"/>
        <v>0</v>
      </c>
      <c r="FD190" s="404">
        <f t="shared" si="311"/>
        <v>0</v>
      </c>
      <c r="FE190" s="404">
        <f t="shared" si="311"/>
        <v>0</v>
      </c>
      <c r="FF190" s="404">
        <f t="shared" si="311"/>
        <v>0</v>
      </c>
      <c r="FG190" s="404">
        <f t="shared" si="311"/>
        <v>0</v>
      </c>
      <c r="FH190" s="404">
        <f t="shared" si="201"/>
        <v>0</v>
      </c>
      <c r="FI190" s="404">
        <f t="shared" si="201"/>
        <v>0</v>
      </c>
      <c r="FJ190" s="404">
        <f t="shared" si="201"/>
        <v>0</v>
      </c>
      <c r="FK190" s="392">
        <f t="shared" si="256"/>
        <v>-25</v>
      </c>
      <c r="FL190" s="384">
        <f t="shared" si="257"/>
        <v>0</v>
      </c>
      <c r="FM190" s="384">
        <f t="shared" si="257"/>
        <v>0</v>
      </c>
      <c r="FN190" s="405">
        <f t="shared" si="298"/>
        <v>0</v>
      </c>
      <c r="FO190" s="405">
        <f t="shared" si="298"/>
        <v>0</v>
      </c>
      <c r="FP190" s="405">
        <f t="shared" si="298"/>
        <v>0</v>
      </c>
      <c r="FQ190" s="405">
        <f t="shared" si="298"/>
        <v>0</v>
      </c>
      <c r="FR190" s="405">
        <f t="shared" si="298"/>
        <v>0</v>
      </c>
      <c r="FS190" s="405">
        <f t="shared" si="298"/>
        <v>0</v>
      </c>
      <c r="FT190" s="405">
        <f t="shared" si="296"/>
        <v>0</v>
      </c>
      <c r="FU190" s="405">
        <f t="shared" si="296"/>
        <v>0</v>
      </c>
      <c r="FV190" s="405">
        <f t="shared" si="296"/>
        <v>0</v>
      </c>
      <c r="FW190" s="397">
        <f t="shared" si="258"/>
        <v>-1819.1333558707672</v>
      </c>
      <c r="FX190" s="406">
        <f t="shared" si="259"/>
        <v>0</v>
      </c>
      <c r="FY190" s="331">
        <f t="shared" si="260"/>
        <v>0</v>
      </c>
      <c r="FZ190" s="382">
        <f t="shared" si="261"/>
        <v>99.82</v>
      </c>
      <c r="GA190" s="331">
        <f t="shared" si="262"/>
        <v>0</v>
      </c>
      <c r="GB190" s="407">
        <f t="shared" si="263"/>
        <v>0</v>
      </c>
      <c r="GC190" s="407">
        <f t="shared" si="264"/>
        <v>0</v>
      </c>
      <c r="GD190" s="407">
        <f t="shared" si="265"/>
        <v>0</v>
      </c>
      <c r="GE190" s="407">
        <f t="shared" si="266"/>
        <v>0</v>
      </c>
      <c r="GF190" s="407">
        <f t="shared" si="267"/>
        <v>0</v>
      </c>
      <c r="GG190" s="407">
        <f t="shared" si="268"/>
        <v>0</v>
      </c>
      <c r="GH190" s="407">
        <f t="shared" si="269"/>
        <v>0</v>
      </c>
      <c r="GI190" s="407">
        <f t="shared" si="270"/>
        <v>0</v>
      </c>
      <c r="GJ190">
        <f t="shared" si="271"/>
        <v>0</v>
      </c>
      <c r="GK190" s="382">
        <f t="shared" si="272"/>
        <v>0</v>
      </c>
      <c r="GL190">
        <v>2</v>
      </c>
      <c r="GM190">
        <f t="shared" si="309"/>
        <v>0</v>
      </c>
      <c r="GN190">
        <f t="shared" si="309"/>
        <v>0</v>
      </c>
      <c r="GO190">
        <f t="shared" si="309"/>
        <v>0</v>
      </c>
      <c r="GP190">
        <f t="shared" si="309"/>
        <v>0</v>
      </c>
      <c r="GQ190">
        <f t="shared" si="309"/>
        <v>0</v>
      </c>
      <c r="GR190">
        <f t="shared" si="308"/>
        <v>0</v>
      </c>
      <c r="GS190">
        <f t="shared" si="308"/>
        <v>2054.9533558707676</v>
      </c>
      <c r="GT190">
        <f t="shared" si="308"/>
        <v>0</v>
      </c>
      <c r="GU190">
        <f t="shared" si="308"/>
        <v>0</v>
      </c>
      <c r="GV190">
        <f t="shared" si="308"/>
        <v>0</v>
      </c>
    </row>
    <row r="191" spans="1:204" customFormat="1" x14ac:dyDescent="0.25">
      <c r="A191" s="378">
        <v>33015</v>
      </c>
      <c r="B191" s="32" t="s">
        <v>1325</v>
      </c>
      <c r="C191" t="s">
        <v>890</v>
      </c>
      <c r="D191">
        <v>2</v>
      </c>
      <c r="E191" s="379">
        <v>397</v>
      </c>
      <c r="F191" s="379">
        <v>1910</v>
      </c>
      <c r="G191" s="379">
        <v>0</v>
      </c>
      <c r="H191" s="379">
        <v>0</v>
      </c>
      <c r="I191" s="379">
        <v>0</v>
      </c>
      <c r="J191" s="379">
        <v>0</v>
      </c>
      <c r="K191" s="379">
        <v>0</v>
      </c>
      <c r="L191" s="379">
        <v>41</v>
      </c>
      <c r="M191" s="380">
        <v>73.270362719294312</v>
      </c>
      <c r="N191" s="381">
        <f t="shared" si="203"/>
        <v>2421.2703627192941</v>
      </c>
      <c r="O191" s="379">
        <v>274</v>
      </c>
      <c r="P191" s="379">
        <v>1729</v>
      </c>
      <c r="Q191" s="379">
        <v>0</v>
      </c>
      <c r="R191" s="379">
        <v>0</v>
      </c>
      <c r="S191" s="379">
        <v>0</v>
      </c>
      <c r="T191" s="379">
        <v>0</v>
      </c>
      <c r="U191" s="379">
        <v>0</v>
      </c>
      <c r="V191" s="379">
        <v>42</v>
      </c>
      <c r="W191" s="480">
        <f>(VLOOKUP(A191,'[1]floresta plant'!$A$4:$F$573,6,0))*1000</f>
        <v>0</v>
      </c>
      <c r="X191" s="24">
        <f t="shared" si="204"/>
        <v>2045</v>
      </c>
      <c r="Y191" s="53">
        <f t="shared" si="299"/>
        <v>0</v>
      </c>
      <c r="Z191" s="53">
        <f t="shared" si="300"/>
        <v>0</v>
      </c>
      <c r="AA191" s="53">
        <f t="shared" si="301"/>
        <v>0</v>
      </c>
      <c r="AB191" s="53">
        <f t="shared" si="277"/>
        <v>0</v>
      </c>
      <c r="AC191" s="53">
        <f t="shared" si="277"/>
        <v>0</v>
      </c>
      <c r="AD191" s="53">
        <f t="shared" si="277"/>
        <v>1</v>
      </c>
      <c r="AE191" s="53">
        <f t="shared" si="277"/>
        <v>-73.270362719294312</v>
      </c>
      <c r="AF191" s="53">
        <f t="shared" si="205"/>
        <v>-181</v>
      </c>
      <c r="AG191" s="53">
        <f t="shared" si="206"/>
        <v>-123</v>
      </c>
      <c r="AH191" s="53">
        <f t="shared" si="207"/>
        <v>384.69036271929411</v>
      </c>
      <c r="AI191" s="53">
        <f t="shared" si="274"/>
        <v>-376.2703627192941</v>
      </c>
      <c r="AJ191" s="469">
        <v>0</v>
      </c>
      <c r="AK191" s="469">
        <v>0</v>
      </c>
      <c r="AL191" s="469">
        <v>8.42</v>
      </c>
      <c r="AM191" s="470">
        <f t="shared" si="208"/>
        <v>8.42</v>
      </c>
      <c r="AN191" s="53">
        <f t="shared" si="209"/>
        <v>384.69036271929411</v>
      </c>
      <c r="AO191" s="382">
        <f t="shared" si="210"/>
        <v>3</v>
      </c>
      <c r="AP191">
        <v>2</v>
      </c>
      <c r="AQ191" s="383">
        <f t="shared" si="211"/>
        <v>1</v>
      </c>
      <c r="AR191" s="383">
        <f t="shared" si="212"/>
        <v>-377.27036271929433</v>
      </c>
      <c r="AS191" s="383">
        <f t="shared" si="213"/>
        <v>0</v>
      </c>
      <c r="AT191" s="383">
        <f t="shared" si="214"/>
        <v>377.27036271929433</v>
      </c>
      <c r="AU191" s="383">
        <f t="shared" si="215"/>
        <v>0</v>
      </c>
      <c r="AV191" s="383">
        <f t="shared" si="216"/>
        <v>1</v>
      </c>
      <c r="AW191" s="383">
        <f t="shared" si="217"/>
        <v>0</v>
      </c>
      <c r="AX191" s="383">
        <f t="shared" si="218"/>
        <v>1</v>
      </c>
      <c r="AY191" s="383">
        <f t="shared" si="219"/>
        <v>0</v>
      </c>
      <c r="AZ191">
        <f t="shared" si="220"/>
        <v>0</v>
      </c>
      <c r="BA191">
        <f t="shared" si="221"/>
        <v>0</v>
      </c>
      <c r="BB191" s="383">
        <f t="shared" si="222"/>
        <v>0</v>
      </c>
      <c r="BC191" s="384">
        <f t="shared" si="297"/>
        <v>0</v>
      </c>
      <c r="BD191" s="384">
        <f t="shared" si="297"/>
        <v>0</v>
      </c>
      <c r="BE191" s="384">
        <f t="shared" si="297"/>
        <v>0</v>
      </c>
      <c r="BF191" s="384">
        <f t="shared" si="297"/>
        <v>0</v>
      </c>
      <c r="BG191" s="384">
        <f t="shared" si="297"/>
        <v>0</v>
      </c>
      <c r="BH191" s="384">
        <f t="shared" si="297"/>
        <v>1</v>
      </c>
      <c r="BI191" s="384">
        <f t="shared" si="295"/>
        <v>0.19421181719967404</v>
      </c>
      <c r="BJ191" s="384">
        <f t="shared" si="295"/>
        <v>0.47976204304887826</v>
      </c>
      <c r="BK191" s="384">
        <f t="shared" si="295"/>
        <v>0.32602613975144767</v>
      </c>
      <c r="BL191" s="474">
        <f t="shared" si="223"/>
        <v>377.27036271929433</v>
      </c>
      <c r="BM191" s="409">
        <f t="shared" si="224"/>
        <v>384.69036271929411</v>
      </c>
      <c r="BN191" s="473">
        <f t="shared" si="225"/>
        <v>1</v>
      </c>
      <c r="BO191" s="387">
        <f t="shared" si="226"/>
        <v>1</v>
      </c>
      <c r="BP191" s="387">
        <f t="shared" si="227"/>
        <v>0</v>
      </c>
      <c r="BQ191" s="388">
        <f t="shared" si="228"/>
        <v>0</v>
      </c>
      <c r="BR191" s="389">
        <f t="shared" si="229"/>
        <v>376.27036271929433</v>
      </c>
      <c r="BS191" s="390">
        <f t="shared" si="230"/>
        <v>0</v>
      </c>
      <c r="BT191" s="391">
        <f t="shared" si="310"/>
        <v>0</v>
      </c>
      <c r="BU191" s="391">
        <f t="shared" si="310"/>
        <v>0</v>
      </c>
      <c r="BV191" s="391">
        <f t="shared" si="310"/>
        <v>0</v>
      </c>
      <c r="BW191" s="391">
        <f t="shared" si="310"/>
        <v>0</v>
      </c>
      <c r="BX191" s="391">
        <f t="shared" si="310"/>
        <v>0</v>
      </c>
      <c r="BY191" s="391">
        <f t="shared" si="200"/>
        <v>0</v>
      </c>
      <c r="BZ191" s="391">
        <f t="shared" si="200"/>
        <v>0</v>
      </c>
      <c r="CA191" s="391">
        <f t="shared" si="200"/>
        <v>0</v>
      </c>
      <c r="CB191" s="391">
        <f t="shared" si="231"/>
        <v>0</v>
      </c>
      <c r="CC191" s="391">
        <f t="shared" si="231"/>
        <v>0</v>
      </c>
      <c r="CD191" s="392">
        <f t="shared" si="232"/>
        <v>0</v>
      </c>
      <c r="CE191" s="393">
        <f t="shared" si="233"/>
        <v>0</v>
      </c>
      <c r="CF191" s="392">
        <f t="shared" si="302"/>
        <v>0</v>
      </c>
      <c r="CG191" s="392">
        <f t="shared" si="303"/>
        <v>0</v>
      </c>
      <c r="CH191" s="392">
        <f t="shared" si="304"/>
        <v>0</v>
      </c>
      <c r="CI191" s="392">
        <f t="shared" si="278"/>
        <v>0</v>
      </c>
      <c r="CJ191" s="392">
        <f t="shared" si="278"/>
        <v>0</v>
      </c>
      <c r="CK191" s="392">
        <f t="shared" si="278"/>
        <v>0</v>
      </c>
      <c r="CL191" s="392">
        <f t="shared" si="278"/>
        <v>0</v>
      </c>
      <c r="CM191" s="392">
        <f t="shared" si="234"/>
        <v>0</v>
      </c>
      <c r="CN191" s="392">
        <f t="shared" si="235"/>
        <v>0</v>
      </c>
      <c r="CO191" s="394">
        <f t="shared" si="236"/>
        <v>0</v>
      </c>
      <c r="CP191" s="394">
        <f t="shared" si="236"/>
        <v>0</v>
      </c>
      <c r="CQ191" s="395">
        <f t="shared" si="237"/>
        <v>0</v>
      </c>
      <c r="CR191" s="394">
        <f t="shared" si="291"/>
        <v>0</v>
      </c>
      <c r="CS191" s="394">
        <f t="shared" si="291"/>
        <v>0</v>
      </c>
      <c r="CT191" s="394">
        <f t="shared" si="291"/>
        <v>0</v>
      </c>
      <c r="CU191" s="394">
        <f t="shared" si="289"/>
        <v>0</v>
      </c>
      <c r="CV191" s="394">
        <f t="shared" si="289"/>
        <v>0</v>
      </c>
      <c r="CW191" s="394">
        <f t="shared" si="289"/>
        <v>0</v>
      </c>
      <c r="CX191" s="396">
        <f t="shared" si="238"/>
        <v>0</v>
      </c>
      <c r="CY191" s="396">
        <f t="shared" si="238"/>
        <v>0</v>
      </c>
      <c r="CZ191" s="397">
        <f t="shared" si="239"/>
        <v>0</v>
      </c>
      <c r="DA191" s="397">
        <f t="shared" si="239"/>
        <v>0</v>
      </c>
      <c r="DB191" s="397">
        <f t="shared" si="239"/>
        <v>0</v>
      </c>
      <c r="DC191" s="397">
        <f t="shared" si="240"/>
        <v>0</v>
      </c>
      <c r="DD191" s="397">
        <f t="shared" si="293"/>
        <v>0</v>
      </c>
      <c r="DE191" s="397">
        <f t="shared" si="293"/>
        <v>0</v>
      </c>
      <c r="DF191" s="397">
        <f t="shared" si="293"/>
        <v>0</v>
      </c>
      <c r="DG191" s="397">
        <f t="shared" si="293"/>
        <v>0</v>
      </c>
      <c r="DH191" s="397">
        <f t="shared" si="293"/>
        <v>0</v>
      </c>
      <c r="DI191" s="398">
        <f t="shared" si="241"/>
        <v>0</v>
      </c>
      <c r="DJ191" s="398">
        <f t="shared" si="241"/>
        <v>0</v>
      </c>
      <c r="DK191" s="399">
        <f t="shared" si="242"/>
        <v>0</v>
      </c>
      <c r="DL191" s="399">
        <f t="shared" si="242"/>
        <v>0</v>
      </c>
      <c r="DM191" s="399">
        <f t="shared" si="242"/>
        <v>0</v>
      </c>
      <c r="DN191" s="399">
        <f t="shared" si="242"/>
        <v>0</v>
      </c>
      <c r="DO191" s="399">
        <f t="shared" si="243"/>
        <v>0</v>
      </c>
      <c r="DP191" s="399">
        <f t="shared" si="244"/>
        <v>0</v>
      </c>
      <c r="DQ191" s="399">
        <f t="shared" si="244"/>
        <v>0</v>
      </c>
      <c r="DR191" s="399">
        <f t="shared" si="244"/>
        <v>0</v>
      </c>
      <c r="DS191" s="399">
        <f t="shared" si="244"/>
        <v>0</v>
      </c>
      <c r="DT191" s="400">
        <f t="shared" si="245"/>
        <v>0</v>
      </c>
      <c r="DU191" s="400">
        <f t="shared" si="245"/>
        <v>0</v>
      </c>
      <c r="DV191" s="386">
        <f t="shared" si="294"/>
        <v>0</v>
      </c>
      <c r="DW191" s="386">
        <f t="shared" si="294"/>
        <v>0</v>
      </c>
      <c r="DX191" s="386">
        <f t="shared" si="294"/>
        <v>0</v>
      </c>
      <c r="DY191" s="386">
        <f t="shared" si="294"/>
        <v>0</v>
      </c>
      <c r="DZ191" s="386">
        <f t="shared" si="294"/>
        <v>0</v>
      </c>
      <c r="EA191" s="401">
        <f t="shared" si="246"/>
        <v>1</v>
      </c>
      <c r="EB191" s="386">
        <f t="shared" si="247"/>
        <v>0.19421181719967404</v>
      </c>
      <c r="EC191" s="386">
        <f t="shared" si="247"/>
        <v>0.47976204304887826</v>
      </c>
      <c r="ED191" s="386">
        <f t="shared" si="247"/>
        <v>0.32602613975144767</v>
      </c>
      <c r="EE191" s="385">
        <f t="shared" si="248"/>
        <v>0</v>
      </c>
      <c r="EF191" s="385">
        <f t="shared" si="248"/>
        <v>0</v>
      </c>
      <c r="EG191" s="402">
        <f t="shared" si="292"/>
        <v>0</v>
      </c>
      <c r="EH191" s="402">
        <f t="shared" si="292"/>
        <v>0</v>
      </c>
      <c r="EI191" s="402">
        <f t="shared" si="292"/>
        <v>0</v>
      </c>
      <c r="EJ191" s="402">
        <f t="shared" si="290"/>
        <v>0</v>
      </c>
      <c r="EK191" s="402">
        <f t="shared" si="290"/>
        <v>0</v>
      </c>
      <c r="EL191" s="402">
        <f t="shared" si="290"/>
        <v>0</v>
      </c>
      <c r="EM191" s="402">
        <f t="shared" si="249"/>
        <v>-73.270362719294312</v>
      </c>
      <c r="EN191" s="402">
        <f t="shared" si="250"/>
        <v>0</v>
      </c>
      <c r="EO191" s="402">
        <f t="shared" si="250"/>
        <v>0</v>
      </c>
      <c r="EP191" s="402">
        <f t="shared" si="251"/>
        <v>0</v>
      </c>
      <c r="EQ191" s="402">
        <f t="shared" si="252"/>
        <v>0</v>
      </c>
      <c r="ER191" s="394">
        <f t="shared" si="305"/>
        <v>0</v>
      </c>
      <c r="ES191" s="394">
        <f t="shared" si="306"/>
        <v>0</v>
      </c>
      <c r="ET191" s="394">
        <f t="shared" si="307"/>
        <v>0</v>
      </c>
      <c r="EU191" s="394">
        <f t="shared" si="279"/>
        <v>0</v>
      </c>
      <c r="EV191" s="394">
        <f t="shared" si="279"/>
        <v>0</v>
      </c>
      <c r="EW191" s="394">
        <f t="shared" si="279"/>
        <v>0</v>
      </c>
      <c r="EX191" s="394">
        <f t="shared" si="279"/>
        <v>0</v>
      </c>
      <c r="EY191" s="403">
        <f t="shared" si="253"/>
        <v>-181</v>
      </c>
      <c r="EZ191" s="394">
        <f t="shared" si="254"/>
        <v>0</v>
      </c>
      <c r="FA191" s="396">
        <f t="shared" si="255"/>
        <v>0</v>
      </c>
      <c r="FB191" s="396">
        <f t="shared" si="255"/>
        <v>0</v>
      </c>
      <c r="FC191" s="404">
        <f t="shared" si="311"/>
        <v>0</v>
      </c>
      <c r="FD191" s="404">
        <f t="shared" si="311"/>
        <v>0</v>
      </c>
      <c r="FE191" s="404">
        <f t="shared" si="311"/>
        <v>0</v>
      </c>
      <c r="FF191" s="404">
        <f t="shared" si="311"/>
        <v>0</v>
      </c>
      <c r="FG191" s="404">
        <f t="shared" si="311"/>
        <v>0</v>
      </c>
      <c r="FH191" s="404">
        <f t="shared" si="201"/>
        <v>0</v>
      </c>
      <c r="FI191" s="404">
        <f t="shared" si="201"/>
        <v>0</v>
      </c>
      <c r="FJ191" s="404">
        <f t="shared" si="201"/>
        <v>0</v>
      </c>
      <c r="FK191" s="392">
        <f t="shared" si="256"/>
        <v>-123</v>
      </c>
      <c r="FL191" s="384">
        <f t="shared" si="257"/>
        <v>0</v>
      </c>
      <c r="FM191" s="384">
        <f t="shared" si="257"/>
        <v>0</v>
      </c>
      <c r="FN191" s="405">
        <f t="shared" si="298"/>
        <v>0</v>
      </c>
      <c r="FO191" s="405">
        <f t="shared" si="298"/>
        <v>0</v>
      </c>
      <c r="FP191" s="405">
        <f t="shared" si="298"/>
        <v>0</v>
      </c>
      <c r="FQ191" s="405">
        <f t="shared" si="298"/>
        <v>0</v>
      </c>
      <c r="FR191" s="405">
        <f t="shared" si="298"/>
        <v>0</v>
      </c>
      <c r="FS191" s="405">
        <f t="shared" si="298"/>
        <v>0</v>
      </c>
      <c r="FT191" s="405">
        <f t="shared" si="296"/>
        <v>73.076150902094639</v>
      </c>
      <c r="FU191" s="405">
        <f t="shared" si="296"/>
        <v>180.52023795695112</v>
      </c>
      <c r="FV191" s="405">
        <f t="shared" si="296"/>
        <v>122.67397386024857</v>
      </c>
      <c r="FW191" s="397">
        <f t="shared" si="258"/>
        <v>384.69036271929411</v>
      </c>
      <c r="FX191" s="406">
        <f t="shared" si="259"/>
        <v>8.4199999999997885</v>
      </c>
      <c r="FY191" s="331">
        <f t="shared" si="260"/>
        <v>8.4199999999997885</v>
      </c>
      <c r="FZ191" s="382">
        <f t="shared" si="261"/>
        <v>2.1138646388862981E-13</v>
      </c>
      <c r="GA191" s="331">
        <f t="shared" si="262"/>
        <v>0</v>
      </c>
      <c r="GB191" s="407">
        <f t="shared" si="263"/>
        <v>0</v>
      </c>
      <c r="GC191" s="407">
        <f t="shared" si="264"/>
        <v>0</v>
      </c>
      <c r="GD191" s="407">
        <f t="shared" si="265"/>
        <v>0</v>
      </c>
      <c r="GE191" s="407">
        <f t="shared" si="266"/>
        <v>0</v>
      </c>
      <c r="GF191" s="407">
        <f t="shared" si="267"/>
        <v>0</v>
      </c>
      <c r="GG191" s="407">
        <f t="shared" si="268"/>
        <v>0</v>
      </c>
      <c r="GH191" s="407">
        <f t="shared" si="269"/>
        <v>0</v>
      </c>
      <c r="GI191" s="407">
        <f t="shared" si="270"/>
        <v>0</v>
      </c>
      <c r="GJ191">
        <f t="shared" si="271"/>
        <v>0</v>
      </c>
      <c r="GK191" s="382">
        <f t="shared" si="272"/>
        <v>0</v>
      </c>
      <c r="GL191">
        <v>2</v>
      </c>
      <c r="GM191">
        <f t="shared" si="309"/>
        <v>0</v>
      </c>
      <c r="GN191">
        <f t="shared" si="309"/>
        <v>0</v>
      </c>
      <c r="GO191">
        <f t="shared" si="309"/>
        <v>0</v>
      </c>
      <c r="GP191">
        <f t="shared" si="309"/>
        <v>0</v>
      </c>
      <c r="GQ191">
        <f t="shared" si="309"/>
        <v>0</v>
      </c>
      <c r="GR191">
        <f t="shared" si="308"/>
        <v>1</v>
      </c>
      <c r="GS191">
        <f t="shared" si="308"/>
        <v>0</v>
      </c>
      <c r="GT191">
        <f t="shared" si="308"/>
        <v>0</v>
      </c>
      <c r="GU191">
        <f t="shared" si="308"/>
        <v>0</v>
      </c>
      <c r="GV191">
        <f t="shared" si="308"/>
        <v>384.69036271929411</v>
      </c>
    </row>
    <row r="192" spans="1:204" customFormat="1" x14ac:dyDescent="0.25">
      <c r="A192" s="378">
        <v>33016</v>
      </c>
      <c r="B192" s="32" t="s">
        <v>1326</v>
      </c>
      <c r="C192" t="s">
        <v>890</v>
      </c>
      <c r="D192">
        <v>2</v>
      </c>
      <c r="E192" s="379">
        <v>888</v>
      </c>
      <c r="F192" s="379">
        <v>3984</v>
      </c>
      <c r="G192" s="379">
        <v>90</v>
      </c>
      <c r="H192" s="379">
        <v>0</v>
      </c>
      <c r="I192" s="379">
        <v>3</v>
      </c>
      <c r="J192" s="379">
        <v>0</v>
      </c>
      <c r="K192" s="379">
        <v>0</v>
      </c>
      <c r="L192" s="379">
        <v>29</v>
      </c>
      <c r="M192" s="380">
        <v>0</v>
      </c>
      <c r="N192" s="381">
        <f t="shared" si="203"/>
        <v>4994</v>
      </c>
      <c r="O192" s="379">
        <v>958</v>
      </c>
      <c r="P192" s="379">
        <v>3997</v>
      </c>
      <c r="Q192" s="379">
        <v>90</v>
      </c>
      <c r="R192" s="379">
        <v>0</v>
      </c>
      <c r="S192" s="379">
        <v>4</v>
      </c>
      <c r="T192" s="379">
        <v>0</v>
      </c>
      <c r="U192" s="379">
        <v>29</v>
      </c>
      <c r="V192" s="379">
        <v>28</v>
      </c>
      <c r="W192" s="480">
        <f>(VLOOKUP(A192,'[1]floresta plant'!$A$4:$F$573,6,0))*1000</f>
        <v>0</v>
      </c>
      <c r="X192" s="24">
        <f t="shared" si="204"/>
        <v>5106</v>
      </c>
      <c r="Y192" s="53">
        <f t="shared" si="299"/>
        <v>0</v>
      </c>
      <c r="Z192" s="53">
        <f t="shared" si="300"/>
        <v>0</v>
      </c>
      <c r="AA192" s="53">
        <f t="shared" si="301"/>
        <v>1</v>
      </c>
      <c r="AB192" s="53">
        <f t="shared" si="277"/>
        <v>0</v>
      </c>
      <c r="AC192" s="53">
        <f t="shared" si="277"/>
        <v>29</v>
      </c>
      <c r="AD192" s="53">
        <f t="shared" si="277"/>
        <v>-1</v>
      </c>
      <c r="AE192" s="53">
        <f t="shared" si="277"/>
        <v>0</v>
      </c>
      <c r="AF192" s="53">
        <f t="shared" si="205"/>
        <v>13</v>
      </c>
      <c r="AG192" s="53">
        <f t="shared" si="206"/>
        <v>70</v>
      </c>
      <c r="AH192" s="53">
        <f t="shared" si="207"/>
        <v>-92.84</v>
      </c>
      <c r="AI192" s="53">
        <f t="shared" si="274"/>
        <v>112</v>
      </c>
      <c r="AJ192" s="469">
        <v>0</v>
      </c>
      <c r="AK192" s="469">
        <v>0</v>
      </c>
      <c r="AL192" s="469">
        <v>19.16</v>
      </c>
      <c r="AM192" s="470">
        <f t="shared" si="208"/>
        <v>19.16</v>
      </c>
      <c r="AN192" s="53">
        <f t="shared" si="209"/>
        <v>-92.84</v>
      </c>
      <c r="AO192" s="382">
        <f t="shared" si="210"/>
        <v>2</v>
      </c>
      <c r="AP192">
        <v>2</v>
      </c>
      <c r="AQ192" s="383">
        <f t="shared" si="211"/>
        <v>113</v>
      </c>
      <c r="AR192" s="383">
        <f t="shared" si="212"/>
        <v>-1</v>
      </c>
      <c r="AS192" s="383">
        <f t="shared" si="213"/>
        <v>0</v>
      </c>
      <c r="AT192" s="383">
        <f t="shared" si="214"/>
        <v>1</v>
      </c>
      <c r="AU192" s="383">
        <f t="shared" si="215"/>
        <v>92.84</v>
      </c>
      <c r="AV192" s="383">
        <f t="shared" si="216"/>
        <v>1</v>
      </c>
      <c r="AW192" s="383">
        <f t="shared" si="217"/>
        <v>1</v>
      </c>
      <c r="AX192" s="383">
        <f t="shared" si="218"/>
        <v>1</v>
      </c>
      <c r="AY192" s="383">
        <f t="shared" si="219"/>
        <v>0</v>
      </c>
      <c r="AZ192">
        <f t="shared" si="220"/>
        <v>0</v>
      </c>
      <c r="BA192">
        <f t="shared" si="221"/>
        <v>0</v>
      </c>
      <c r="BB192" s="383">
        <f t="shared" si="222"/>
        <v>0</v>
      </c>
      <c r="BC192" s="384">
        <f t="shared" si="297"/>
        <v>0</v>
      </c>
      <c r="BD192" s="384">
        <f t="shared" si="297"/>
        <v>0</v>
      </c>
      <c r="BE192" s="384">
        <f t="shared" si="297"/>
        <v>1</v>
      </c>
      <c r="BF192" s="384">
        <f t="shared" si="297"/>
        <v>0</v>
      </c>
      <c r="BG192" s="384">
        <f t="shared" si="297"/>
        <v>29</v>
      </c>
      <c r="BH192" s="384">
        <f t="shared" si="297"/>
        <v>1</v>
      </c>
      <c r="BI192" s="384">
        <f t="shared" si="295"/>
        <v>0</v>
      </c>
      <c r="BJ192" s="384">
        <f t="shared" si="295"/>
        <v>13</v>
      </c>
      <c r="BK192" s="384">
        <f t="shared" si="295"/>
        <v>70</v>
      </c>
      <c r="BL192" s="474">
        <f t="shared" si="223"/>
        <v>1</v>
      </c>
      <c r="BM192" s="409">
        <f t="shared" si="224"/>
        <v>-92.84</v>
      </c>
      <c r="BN192" s="473">
        <f t="shared" si="225"/>
        <v>113</v>
      </c>
      <c r="BO192" s="387">
        <f t="shared" si="226"/>
        <v>8.8495575221238937E-3</v>
      </c>
      <c r="BP192" s="387">
        <f t="shared" si="227"/>
        <v>0.82159292035398235</v>
      </c>
      <c r="BQ192" s="388">
        <f t="shared" si="228"/>
        <v>0.16955752212389374</v>
      </c>
      <c r="BR192" s="389">
        <f t="shared" si="229"/>
        <v>0</v>
      </c>
      <c r="BS192" s="390">
        <f t="shared" si="230"/>
        <v>0</v>
      </c>
      <c r="BT192" s="391">
        <f t="shared" si="310"/>
        <v>0</v>
      </c>
      <c r="BU192" s="391">
        <f t="shared" si="310"/>
        <v>0</v>
      </c>
      <c r="BV192" s="391">
        <f t="shared" si="310"/>
        <v>0</v>
      </c>
      <c r="BW192" s="391">
        <f t="shared" si="310"/>
        <v>0</v>
      </c>
      <c r="BX192" s="391">
        <f t="shared" si="310"/>
        <v>0</v>
      </c>
      <c r="BY192" s="391">
        <f t="shared" si="310"/>
        <v>0</v>
      </c>
      <c r="BZ192" s="391">
        <f t="shared" si="310"/>
        <v>0</v>
      </c>
      <c r="CA192" s="391">
        <f t="shared" si="310"/>
        <v>0</v>
      </c>
      <c r="CB192" s="391">
        <f t="shared" si="231"/>
        <v>0</v>
      </c>
      <c r="CC192" s="391">
        <f t="shared" si="231"/>
        <v>0</v>
      </c>
      <c r="CD192" s="392">
        <f t="shared" si="232"/>
        <v>0</v>
      </c>
      <c r="CE192" s="393">
        <f t="shared" si="233"/>
        <v>0</v>
      </c>
      <c r="CF192" s="392">
        <f t="shared" si="302"/>
        <v>0</v>
      </c>
      <c r="CG192" s="392">
        <f t="shared" si="303"/>
        <v>0</v>
      </c>
      <c r="CH192" s="392">
        <f t="shared" si="304"/>
        <v>0</v>
      </c>
      <c r="CI192" s="392">
        <f t="shared" si="278"/>
        <v>0</v>
      </c>
      <c r="CJ192" s="392">
        <f t="shared" si="278"/>
        <v>0</v>
      </c>
      <c r="CK192" s="392">
        <f t="shared" si="278"/>
        <v>0</v>
      </c>
      <c r="CL192" s="392">
        <f t="shared" si="278"/>
        <v>0</v>
      </c>
      <c r="CM192" s="392">
        <f t="shared" si="234"/>
        <v>0</v>
      </c>
      <c r="CN192" s="392">
        <f t="shared" si="235"/>
        <v>0</v>
      </c>
      <c r="CO192" s="394">
        <f t="shared" si="236"/>
        <v>0</v>
      </c>
      <c r="CP192" s="394">
        <f t="shared" si="236"/>
        <v>0</v>
      </c>
      <c r="CQ192" s="395">
        <f t="shared" si="237"/>
        <v>1</v>
      </c>
      <c r="CR192" s="394">
        <f t="shared" si="291"/>
        <v>0</v>
      </c>
      <c r="CS192" s="394">
        <f t="shared" si="291"/>
        <v>0</v>
      </c>
      <c r="CT192" s="394">
        <f t="shared" si="291"/>
        <v>8.8495575221238937E-3</v>
      </c>
      <c r="CU192" s="394">
        <f t="shared" si="289"/>
        <v>0</v>
      </c>
      <c r="CV192" s="394">
        <f t="shared" si="289"/>
        <v>0</v>
      </c>
      <c r="CW192" s="394">
        <f t="shared" si="289"/>
        <v>0</v>
      </c>
      <c r="CX192" s="396">
        <f t="shared" si="238"/>
        <v>0.82159292035398235</v>
      </c>
      <c r="CY192" s="396">
        <f t="shared" si="238"/>
        <v>0.16955752212389374</v>
      </c>
      <c r="CZ192" s="397">
        <f t="shared" si="239"/>
        <v>0</v>
      </c>
      <c r="DA192" s="397">
        <f t="shared" si="239"/>
        <v>0</v>
      </c>
      <c r="DB192" s="397">
        <f t="shared" si="239"/>
        <v>0</v>
      </c>
      <c r="DC192" s="397">
        <f t="shared" si="240"/>
        <v>0</v>
      </c>
      <c r="DD192" s="397">
        <f t="shared" si="293"/>
        <v>0</v>
      </c>
      <c r="DE192" s="397">
        <f t="shared" si="293"/>
        <v>0</v>
      </c>
      <c r="DF192" s="397">
        <f t="shared" si="293"/>
        <v>0</v>
      </c>
      <c r="DG192" s="397">
        <f t="shared" si="293"/>
        <v>0</v>
      </c>
      <c r="DH192" s="397">
        <f t="shared" si="293"/>
        <v>0</v>
      </c>
      <c r="DI192" s="398">
        <f t="shared" si="241"/>
        <v>0</v>
      </c>
      <c r="DJ192" s="398">
        <f t="shared" si="241"/>
        <v>0</v>
      </c>
      <c r="DK192" s="399">
        <f t="shared" si="242"/>
        <v>0</v>
      </c>
      <c r="DL192" s="399">
        <f t="shared" si="242"/>
        <v>0</v>
      </c>
      <c r="DM192" s="399">
        <f t="shared" si="242"/>
        <v>0</v>
      </c>
      <c r="DN192" s="399">
        <f t="shared" si="242"/>
        <v>0</v>
      </c>
      <c r="DO192" s="399">
        <f t="shared" si="243"/>
        <v>29</v>
      </c>
      <c r="DP192" s="399">
        <f t="shared" si="244"/>
        <v>0.25663716814159293</v>
      </c>
      <c r="DQ192" s="399">
        <f t="shared" si="244"/>
        <v>0</v>
      </c>
      <c r="DR192" s="399">
        <f t="shared" si="244"/>
        <v>0</v>
      </c>
      <c r="DS192" s="399">
        <f t="shared" si="244"/>
        <v>0</v>
      </c>
      <c r="DT192" s="400">
        <f t="shared" si="245"/>
        <v>23.826194690265488</v>
      </c>
      <c r="DU192" s="400">
        <f t="shared" si="245"/>
        <v>4.9171681415929189</v>
      </c>
      <c r="DV192" s="386">
        <f t="shared" si="294"/>
        <v>0</v>
      </c>
      <c r="DW192" s="386">
        <f t="shared" si="294"/>
        <v>0</v>
      </c>
      <c r="DX192" s="386">
        <f t="shared" si="294"/>
        <v>0</v>
      </c>
      <c r="DY192" s="386">
        <f t="shared" si="294"/>
        <v>0</v>
      </c>
      <c r="DZ192" s="386">
        <f t="shared" si="294"/>
        <v>0</v>
      </c>
      <c r="EA192" s="401">
        <f t="shared" si="246"/>
        <v>-1</v>
      </c>
      <c r="EB192" s="386">
        <f t="shared" si="247"/>
        <v>0</v>
      </c>
      <c r="EC192" s="386">
        <f t="shared" si="247"/>
        <v>0</v>
      </c>
      <c r="ED192" s="386">
        <f t="shared" si="247"/>
        <v>0</v>
      </c>
      <c r="EE192" s="385">
        <f t="shared" si="248"/>
        <v>0</v>
      </c>
      <c r="EF192" s="385">
        <f t="shared" si="248"/>
        <v>0</v>
      </c>
      <c r="EG192" s="402">
        <f t="shared" si="292"/>
        <v>0</v>
      </c>
      <c r="EH192" s="402">
        <f t="shared" si="292"/>
        <v>0</v>
      </c>
      <c r="EI192" s="402">
        <f t="shared" si="292"/>
        <v>0</v>
      </c>
      <c r="EJ192" s="402">
        <f t="shared" si="290"/>
        <v>0</v>
      </c>
      <c r="EK192" s="402">
        <f t="shared" si="290"/>
        <v>0</v>
      </c>
      <c r="EL192" s="402">
        <f t="shared" si="290"/>
        <v>0</v>
      </c>
      <c r="EM192" s="402">
        <f t="shared" si="249"/>
        <v>0</v>
      </c>
      <c r="EN192" s="402">
        <f t="shared" si="250"/>
        <v>0</v>
      </c>
      <c r="EO192" s="402">
        <f t="shared" si="250"/>
        <v>0</v>
      </c>
      <c r="EP192" s="402">
        <f t="shared" si="251"/>
        <v>0</v>
      </c>
      <c r="EQ192" s="402">
        <f t="shared" si="252"/>
        <v>0</v>
      </c>
      <c r="ER192" s="394">
        <f t="shared" si="305"/>
        <v>0</v>
      </c>
      <c r="ES192" s="394">
        <f t="shared" si="306"/>
        <v>0</v>
      </c>
      <c r="ET192" s="394">
        <f t="shared" si="307"/>
        <v>0</v>
      </c>
      <c r="EU192" s="394">
        <f t="shared" si="279"/>
        <v>0</v>
      </c>
      <c r="EV192" s="394">
        <f t="shared" si="279"/>
        <v>0</v>
      </c>
      <c r="EW192" s="394">
        <f t="shared" si="279"/>
        <v>0.11504424778761062</v>
      </c>
      <c r="EX192" s="394">
        <f t="shared" si="279"/>
        <v>0</v>
      </c>
      <c r="EY192" s="403">
        <f t="shared" si="253"/>
        <v>13</v>
      </c>
      <c r="EZ192" s="394">
        <f t="shared" si="254"/>
        <v>0</v>
      </c>
      <c r="FA192" s="396">
        <f t="shared" si="255"/>
        <v>10.680707964601771</v>
      </c>
      <c r="FB192" s="396">
        <f t="shared" si="255"/>
        <v>2.2042477876106186</v>
      </c>
      <c r="FC192" s="404">
        <f t="shared" si="311"/>
        <v>0</v>
      </c>
      <c r="FD192" s="404">
        <f t="shared" si="311"/>
        <v>0</v>
      </c>
      <c r="FE192" s="404">
        <f t="shared" si="311"/>
        <v>0</v>
      </c>
      <c r="FF192" s="404">
        <f t="shared" si="311"/>
        <v>0</v>
      </c>
      <c r="FG192" s="404">
        <f t="shared" si="311"/>
        <v>0</v>
      </c>
      <c r="FH192" s="404">
        <f t="shared" si="311"/>
        <v>0.61946902654867253</v>
      </c>
      <c r="FI192" s="404">
        <f t="shared" si="311"/>
        <v>0</v>
      </c>
      <c r="FJ192" s="404">
        <f t="shared" si="311"/>
        <v>0</v>
      </c>
      <c r="FK192" s="392">
        <f t="shared" si="256"/>
        <v>70</v>
      </c>
      <c r="FL192" s="384">
        <f t="shared" si="257"/>
        <v>57.511504424778764</v>
      </c>
      <c r="FM192" s="384">
        <f t="shared" si="257"/>
        <v>11.869026548672561</v>
      </c>
      <c r="FN192" s="405">
        <f t="shared" si="298"/>
        <v>0</v>
      </c>
      <c r="FO192" s="405">
        <f t="shared" si="298"/>
        <v>0</v>
      </c>
      <c r="FP192" s="405">
        <f t="shared" si="298"/>
        <v>0</v>
      </c>
      <c r="FQ192" s="405">
        <f t="shared" si="298"/>
        <v>0</v>
      </c>
      <c r="FR192" s="405">
        <f t="shared" si="298"/>
        <v>0</v>
      </c>
      <c r="FS192" s="405">
        <f t="shared" si="298"/>
        <v>0</v>
      </c>
      <c r="FT192" s="405">
        <f t="shared" si="296"/>
        <v>0</v>
      </c>
      <c r="FU192" s="405">
        <f t="shared" si="296"/>
        <v>0</v>
      </c>
      <c r="FV192" s="405">
        <f t="shared" si="296"/>
        <v>0</v>
      </c>
      <c r="FW192" s="397">
        <f t="shared" si="258"/>
        <v>-92.84</v>
      </c>
      <c r="FX192" s="406">
        <f t="shared" si="259"/>
        <v>0</v>
      </c>
      <c r="FY192" s="331">
        <f t="shared" si="260"/>
        <v>19.159999999999997</v>
      </c>
      <c r="FZ192" s="382">
        <f t="shared" si="261"/>
        <v>0</v>
      </c>
      <c r="GA192" s="331">
        <f t="shared" si="262"/>
        <v>0</v>
      </c>
      <c r="GB192" s="407">
        <f t="shared" si="263"/>
        <v>0</v>
      </c>
      <c r="GC192" s="407">
        <f t="shared" si="264"/>
        <v>0</v>
      </c>
      <c r="GD192" s="407">
        <f t="shared" si="265"/>
        <v>0</v>
      </c>
      <c r="GE192" s="407">
        <f t="shared" si="266"/>
        <v>0</v>
      </c>
      <c r="GF192" s="407">
        <f t="shared" si="267"/>
        <v>0</v>
      </c>
      <c r="GG192" s="407">
        <f t="shared" si="268"/>
        <v>0</v>
      </c>
      <c r="GH192" s="407">
        <f t="shared" si="269"/>
        <v>-4.163336342344337E-17</v>
      </c>
      <c r="GI192" s="407">
        <f t="shared" si="270"/>
        <v>3.5527136788005009E-15</v>
      </c>
      <c r="GJ192">
        <f t="shared" si="271"/>
        <v>-1.4210854715202004E-14</v>
      </c>
      <c r="GK192" s="382">
        <f t="shared" si="272"/>
        <v>-1.0699774399824946E-14</v>
      </c>
      <c r="GL192">
        <v>2</v>
      </c>
      <c r="GM192">
        <f t="shared" si="309"/>
        <v>0</v>
      </c>
      <c r="GN192">
        <f t="shared" si="309"/>
        <v>0</v>
      </c>
      <c r="GO192">
        <f t="shared" si="309"/>
        <v>1</v>
      </c>
      <c r="GP192">
        <f t="shared" si="309"/>
        <v>0</v>
      </c>
      <c r="GQ192">
        <f t="shared" si="309"/>
        <v>29</v>
      </c>
      <c r="GR192">
        <f t="shared" si="308"/>
        <v>0</v>
      </c>
      <c r="GS192">
        <f t="shared" si="308"/>
        <v>0</v>
      </c>
      <c r="GT192">
        <f t="shared" si="308"/>
        <v>13</v>
      </c>
      <c r="GU192">
        <f t="shared" si="308"/>
        <v>70</v>
      </c>
      <c r="GV192">
        <f t="shared" si="308"/>
        <v>0</v>
      </c>
    </row>
    <row r="193" spans="1:204" customFormat="1" x14ac:dyDescent="0.25">
      <c r="A193" s="378">
        <v>33017</v>
      </c>
      <c r="B193" s="32" t="s">
        <v>1327</v>
      </c>
      <c r="C193" t="s">
        <v>890</v>
      </c>
      <c r="D193">
        <v>2</v>
      </c>
      <c r="E193" s="379">
        <v>369</v>
      </c>
      <c r="F193" s="379">
        <v>9731</v>
      </c>
      <c r="G193" s="379">
        <v>255</v>
      </c>
      <c r="H193" s="379">
        <v>0</v>
      </c>
      <c r="I193" s="379">
        <v>0</v>
      </c>
      <c r="J193" s="379">
        <v>0</v>
      </c>
      <c r="K193" s="379">
        <v>0</v>
      </c>
      <c r="L193" s="379">
        <v>6</v>
      </c>
      <c r="M193" s="380">
        <v>1136.4928523978135</v>
      </c>
      <c r="N193" s="381">
        <f t="shared" si="203"/>
        <v>11497.492852397814</v>
      </c>
      <c r="O193" s="379">
        <v>360</v>
      </c>
      <c r="P193" s="379">
        <v>9571</v>
      </c>
      <c r="Q193" s="379">
        <v>253</v>
      </c>
      <c r="R193" s="379">
        <v>0</v>
      </c>
      <c r="S193" s="379">
        <v>0</v>
      </c>
      <c r="T193" s="379">
        <v>0</v>
      </c>
      <c r="U193" s="379">
        <v>0</v>
      </c>
      <c r="V193" s="379">
        <v>7</v>
      </c>
      <c r="W193" s="480">
        <f>(VLOOKUP(A193,'[1]floresta plant'!$A$4:$F$573,6,0))*1000</f>
        <v>0</v>
      </c>
      <c r="X193" s="24">
        <f t="shared" si="204"/>
        <v>10191</v>
      </c>
      <c r="Y193" s="53">
        <f t="shared" si="299"/>
        <v>-2</v>
      </c>
      <c r="Z193" s="53">
        <f t="shared" si="300"/>
        <v>0</v>
      </c>
      <c r="AA193" s="53">
        <f t="shared" si="301"/>
        <v>0</v>
      </c>
      <c r="AB193" s="53">
        <f t="shared" si="277"/>
        <v>0</v>
      </c>
      <c r="AC193" s="53">
        <f t="shared" si="277"/>
        <v>0</v>
      </c>
      <c r="AD193" s="53">
        <f t="shared" si="277"/>
        <v>1</v>
      </c>
      <c r="AE193" s="53">
        <f t="shared" si="277"/>
        <v>-1136.4928523978135</v>
      </c>
      <c r="AF193" s="53">
        <f t="shared" si="205"/>
        <v>-160</v>
      </c>
      <c r="AG193" s="53">
        <f t="shared" si="206"/>
        <v>-9</v>
      </c>
      <c r="AH193" s="53">
        <f t="shared" si="207"/>
        <v>1365.7228523978142</v>
      </c>
      <c r="AI193" s="53">
        <f t="shared" si="274"/>
        <v>-1306.4928523978142</v>
      </c>
      <c r="AJ193" s="469">
        <v>0</v>
      </c>
      <c r="AK193" s="469">
        <v>0</v>
      </c>
      <c r="AL193" s="469">
        <v>59.230000000000004</v>
      </c>
      <c r="AM193" s="470">
        <f t="shared" si="208"/>
        <v>59.230000000000004</v>
      </c>
      <c r="AN193" s="53">
        <f t="shared" si="209"/>
        <v>1365.7228523978142</v>
      </c>
      <c r="AO193" s="382">
        <f t="shared" si="210"/>
        <v>3</v>
      </c>
      <c r="AP193">
        <v>2</v>
      </c>
      <c r="AQ193" s="383">
        <f t="shared" si="211"/>
        <v>1</v>
      </c>
      <c r="AR193" s="383">
        <f t="shared" si="212"/>
        <v>-1307.4928523978135</v>
      </c>
      <c r="AS193" s="383">
        <f t="shared" si="213"/>
        <v>0</v>
      </c>
      <c r="AT193" s="383">
        <f t="shared" si="214"/>
        <v>1305.4928523978135</v>
      </c>
      <c r="AU193" s="383">
        <f t="shared" si="215"/>
        <v>0</v>
      </c>
      <c r="AV193" s="383">
        <f t="shared" si="216"/>
        <v>1</v>
      </c>
      <c r="AW193" s="383">
        <f t="shared" si="217"/>
        <v>0</v>
      </c>
      <c r="AX193" s="383">
        <f t="shared" si="218"/>
        <v>1</v>
      </c>
      <c r="AY193" s="383">
        <f t="shared" si="219"/>
        <v>0</v>
      </c>
      <c r="AZ193">
        <f t="shared" si="220"/>
        <v>0</v>
      </c>
      <c r="BA193">
        <f t="shared" si="221"/>
        <v>0</v>
      </c>
      <c r="BB193" s="383">
        <f t="shared" si="222"/>
        <v>0</v>
      </c>
      <c r="BC193" s="384">
        <f t="shared" si="297"/>
        <v>1.5296450732653691E-3</v>
      </c>
      <c r="BD193" s="384">
        <f t="shared" si="297"/>
        <v>0</v>
      </c>
      <c r="BE193" s="384">
        <f t="shared" si="297"/>
        <v>0</v>
      </c>
      <c r="BF193" s="384">
        <f t="shared" si="297"/>
        <v>0</v>
      </c>
      <c r="BG193" s="384">
        <f t="shared" si="297"/>
        <v>0</v>
      </c>
      <c r="BH193" s="384">
        <f t="shared" si="297"/>
        <v>1</v>
      </c>
      <c r="BI193" s="384">
        <f t="shared" si="295"/>
        <v>0.86921534623581098</v>
      </c>
      <c r="BJ193" s="384">
        <f t="shared" si="295"/>
        <v>0.12237160586122954</v>
      </c>
      <c r="BK193" s="384">
        <f t="shared" si="295"/>
        <v>6.8834028296941617E-3</v>
      </c>
      <c r="BL193" s="474">
        <f t="shared" si="223"/>
        <v>1307.4928523978135</v>
      </c>
      <c r="BM193" s="409">
        <f t="shared" si="224"/>
        <v>1365.7228523978142</v>
      </c>
      <c r="BN193" s="473">
        <f t="shared" si="225"/>
        <v>1</v>
      </c>
      <c r="BO193" s="387">
        <f t="shared" si="226"/>
        <v>1</v>
      </c>
      <c r="BP193" s="387">
        <f t="shared" si="227"/>
        <v>0</v>
      </c>
      <c r="BQ193" s="388">
        <f t="shared" si="228"/>
        <v>0</v>
      </c>
      <c r="BR193" s="389">
        <f t="shared" si="229"/>
        <v>1306.4928523978135</v>
      </c>
      <c r="BS193" s="390">
        <f t="shared" si="230"/>
        <v>-2</v>
      </c>
      <c r="BT193" s="391">
        <f t="shared" si="310"/>
        <v>0</v>
      </c>
      <c r="BU193" s="391">
        <f t="shared" si="310"/>
        <v>0</v>
      </c>
      <c r="BV193" s="391">
        <f t="shared" si="310"/>
        <v>0</v>
      </c>
      <c r="BW193" s="391">
        <f t="shared" si="310"/>
        <v>0</v>
      </c>
      <c r="BX193" s="391">
        <f t="shared" si="310"/>
        <v>0</v>
      </c>
      <c r="BY193" s="391">
        <f t="shared" si="310"/>
        <v>0</v>
      </c>
      <c r="BZ193" s="391">
        <f t="shared" si="310"/>
        <v>0</v>
      </c>
      <c r="CA193" s="391">
        <f t="shared" si="310"/>
        <v>0</v>
      </c>
      <c r="CB193" s="391">
        <f t="shared" si="231"/>
        <v>0</v>
      </c>
      <c r="CC193" s="391">
        <f t="shared" si="231"/>
        <v>0</v>
      </c>
      <c r="CD193" s="392">
        <f t="shared" si="232"/>
        <v>0</v>
      </c>
      <c r="CE193" s="393">
        <f t="shared" si="233"/>
        <v>0</v>
      </c>
      <c r="CF193" s="392">
        <f t="shared" si="302"/>
        <v>0</v>
      </c>
      <c r="CG193" s="392">
        <f t="shared" si="303"/>
        <v>0</v>
      </c>
      <c r="CH193" s="392">
        <f t="shared" si="304"/>
        <v>0</v>
      </c>
      <c r="CI193" s="392">
        <f t="shared" si="278"/>
        <v>0</v>
      </c>
      <c r="CJ193" s="392">
        <f t="shared" si="278"/>
        <v>0</v>
      </c>
      <c r="CK193" s="392">
        <f t="shared" si="278"/>
        <v>0</v>
      </c>
      <c r="CL193" s="392">
        <f t="shared" si="278"/>
        <v>0</v>
      </c>
      <c r="CM193" s="392">
        <f t="shared" si="234"/>
        <v>0</v>
      </c>
      <c r="CN193" s="392">
        <f t="shared" si="235"/>
        <v>0</v>
      </c>
      <c r="CO193" s="394">
        <f t="shared" si="236"/>
        <v>0</v>
      </c>
      <c r="CP193" s="394">
        <f t="shared" si="236"/>
        <v>0</v>
      </c>
      <c r="CQ193" s="395">
        <f t="shared" si="237"/>
        <v>0</v>
      </c>
      <c r="CR193" s="394">
        <f t="shared" si="291"/>
        <v>0</v>
      </c>
      <c r="CS193" s="394">
        <f t="shared" si="291"/>
        <v>0</v>
      </c>
      <c r="CT193" s="394">
        <f t="shared" si="291"/>
        <v>0</v>
      </c>
      <c r="CU193" s="394">
        <f t="shared" si="289"/>
        <v>0</v>
      </c>
      <c r="CV193" s="394">
        <f t="shared" si="289"/>
        <v>0</v>
      </c>
      <c r="CW193" s="394">
        <f t="shared" si="289"/>
        <v>0</v>
      </c>
      <c r="CX193" s="396">
        <f t="shared" si="238"/>
        <v>0</v>
      </c>
      <c r="CY193" s="396">
        <f t="shared" si="238"/>
        <v>0</v>
      </c>
      <c r="CZ193" s="397">
        <f t="shared" si="239"/>
        <v>0</v>
      </c>
      <c r="DA193" s="397">
        <f t="shared" si="239"/>
        <v>0</v>
      </c>
      <c r="DB193" s="397">
        <f t="shared" si="239"/>
        <v>0</v>
      </c>
      <c r="DC193" s="397">
        <f t="shared" si="240"/>
        <v>0</v>
      </c>
      <c r="DD193" s="397">
        <f t="shared" si="293"/>
        <v>0</v>
      </c>
      <c r="DE193" s="397">
        <f t="shared" si="293"/>
        <v>0</v>
      </c>
      <c r="DF193" s="397">
        <f t="shared" si="293"/>
        <v>0</v>
      </c>
      <c r="DG193" s="397">
        <f t="shared" si="293"/>
        <v>0</v>
      </c>
      <c r="DH193" s="397">
        <f t="shared" si="293"/>
        <v>0</v>
      </c>
      <c r="DI193" s="398">
        <f t="shared" si="241"/>
        <v>0</v>
      </c>
      <c r="DJ193" s="398">
        <f t="shared" si="241"/>
        <v>0</v>
      </c>
      <c r="DK193" s="399">
        <f t="shared" si="242"/>
        <v>0</v>
      </c>
      <c r="DL193" s="399">
        <f t="shared" si="242"/>
        <v>0</v>
      </c>
      <c r="DM193" s="399">
        <f t="shared" si="242"/>
        <v>0</v>
      </c>
      <c r="DN193" s="399">
        <f t="shared" si="242"/>
        <v>0</v>
      </c>
      <c r="DO193" s="399">
        <f t="shared" si="243"/>
        <v>0</v>
      </c>
      <c r="DP193" s="399">
        <f t="shared" si="244"/>
        <v>0</v>
      </c>
      <c r="DQ193" s="399">
        <f t="shared" si="244"/>
        <v>0</v>
      </c>
      <c r="DR193" s="399">
        <f t="shared" si="244"/>
        <v>0</v>
      </c>
      <c r="DS193" s="399">
        <f t="shared" si="244"/>
        <v>0</v>
      </c>
      <c r="DT193" s="400">
        <f t="shared" si="245"/>
        <v>0</v>
      </c>
      <c r="DU193" s="400">
        <f t="shared" si="245"/>
        <v>0</v>
      </c>
      <c r="DV193" s="386">
        <f t="shared" si="294"/>
        <v>1.5296450732653691E-3</v>
      </c>
      <c r="DW193" s="386">
        <f t="shared" si="294"/>
        <v>0</v>
      </c>
      <c r="DX193" s="386">
        <f t="shared" si="294"/>
        <v>0</v>
      </c>
      <c r="DY193" s="386">
        <f t="shared" si="294"/>
        <v>0</v>
      </c>
      <c r="DZ193" s="386">
        <f t="shared" si="294"/>
        <v>0</v>
      </c>
      <c r="EA193" s="401">
        <f t="shared" si="246"/>
        <v>1</v>
      </c>
      <c r="EB193" s="386">
        <f t="shared" si="247"/>
        <v>0.86921534623581098</v>
      </c>
      <c r="EC193" s="386">
        <f t="shared" si="247"/>
        <v>0.12237160586122954</v>
      </c>
      <c r="ED193" s="386">
        <f t="shared" si="247"/>
        <v>6.8834028296941617E-3</v>
      </c>
      <c r="EE193" s="385">
        <f t="shared" si="248"/>
        <v>0</v>
      </c>
      <c r="EF193" s="385">
        <f t="shared" si="248"/>
        <v>0</v>
      </c>
      <c r="EG193" s="402">
        <f t="shared" si="292"/>
        <v>0</v>
      </c>
      <c r="EH193" s="402">
        <f t="shared" si="292"/>
        <v>0</v>
      </c>
      <c r="EI193" s="402">
        <f t="shared" si="292"/>
        <v>0</v>
      </c>
      <c r="EJ193" s="402">
        <f t="shared" si="290"/>
        <v>0</v>
      </c>
      <c r="EK193" s="402">
        <f t="shared" si="290"/>
        <v>0</v>
      </c>
      <c r="EL193" s="402">
        <f t="shared" si="290"/>
        <v>0</v>
      </c>
      <c r="EM193" s="402">
        <f t="shared" si="249"/>
        <v>-1136.4928523978135</v>
      </c>
      <c r="EN193" s="402">
        <f t="shared" si="250"/>
        <v>0</v>
      </c>
      <c r="EO193" s="402">
        <f t="shared" si="250"/>
        <v>0</v>
      </c>
      <c r="EP193" s="402">
        <f t="shared" si="251"/>
        <v>0</v>
      </c>
      <c r="EQ193" s="402">
        <f t="shared" si="252"/>
        <v>0</v>
      </c>
      <c r="ER193" s="394">
        <f t="shared" si="305"/>
        <v>0</v>
      </c>
      <c r="ES193" s="394">
        <f t="shared" si="306"/>
        <v>0</v>
      </c>
      <c r="ET193" s="394">
        <f t="shared" si="307"/>
        <v>0</v>
      </c>
      <c r="EU193" s="394">
        <f t="shared" si="279"/>
        <v>0</v>
      </c>
      <c r="EV193" s="394">
        <f t="shared" si="279"/>
        <v>0</v>
      </c>
      <c r="EW193" s="394">
        <f t="shared" si="279"/>
        <v>0</v>
      </c>
      <c r="EX193" s="394">
        <f t="shared" si="279"/>
        <v>0</v>
      </c>
      <c r="EY193" s="403">
        <f t="shared" si="253"/>
        <v>-160</v>
      </c>
      <c r="EZ193" s="394">
        <f t="shared" si="254"/>
        <v>0</v>
      </c>
      <c r="FA193" s="396">
        <f t="shared" si="255"/>
        <v>0</v>
      </c>
      <c r="FB193" s="396">
        <f t="shared" si="255"/>
        <v>0</v>
      </c>
      <c r="FC193" s="404">
        <f t="shared" si="311"/>
        <v>0</v>
      </c>
      <c r="FD193" s="404">
        <f t="shared" si="311"/>
        <v>0</v>
      </c>
      <c r="FE193" s="404">
        <f t="shared" si="311"/>
        <v>0</v>
      </c>
      <c r="FF193" s="404">
        <f t="shared" si="311"/>
        <v>0</v>
      </c>
      <c r="FG193" s="404">
        <f t="shared" si="311"/>
        <v>0</v>
      </c>
      <c r="FH193" s="404">
        <f t="shared" si="311"/>
        <v>0</v>
      </c>
      <c r="FI193" s="404">
        <f t="shared" si="311"/>
        <v>0</v>
      </c>
      <c r="FJ193" s="404">
        <f t="shared" si="311"/>
        <v>0</v>
      </c>
      <c r="FK193" s="392">
        <f t="shared" si="256"/>
        <v>-9</v>
      </c>
      <c r="FL193" s="384">
        <f t="shared" si="257"/>
        <v>0</v>
      </c>
      <c r="FM193" s="384">
        <f t="shared" si="257"/>
        <v>0</v>
      </c>
      <c r="FN193" s="405">
        <f t="shared" si="298"/>
        <v>1.9984703549267344</v>
      </c>
      <c r="FO193" s="405">
        <f t="shared" si="298"/>
        <v>0</v>
      </c>
      <c r="FP193" s="405">
        <f t="shared" si="298"/>
        <v>0</v>
      </c>
      <c r="FQ193" s="405">
        <f t="shared" si="298"/>
        <v>0</v>
      </c>
      <c r="FR193" s="405">
        <f t="shared" si="298"/>
        <v>0</v>
      </c>
      <c r="FS193" s="405">
        <f t="shared" si="298"/>
        <v>0</v>
      </c>
      <c r="FT193" s="405">
        <f t="shared" si="296"/>
        <v>1135.6236370515778</v>
      </c>
      <c r="FU193" s="405">
        <f t="shared" si="296"/>
        <v>159.87762839413878</v>
      </c>
      <c r="FV193" s="405">
        <f t="shared" si="296"/>
        <v>8.9931165971703066</v>
      </c>
      <c r="FW193" s="397">
        <f t="shared" si="258"/>
        <v>1365.7228523978142</v>
      </c>
      <c r="FX193" s="406">
        <f t="shared" si="259"/>
        <v>59.2300000000007</v>
      </c>
      <c r="FY193" s="331">
        <f t="shared" si="260"/>
        <v>59.2300000000007</v>
      </c>
      <c r="FZ193" s="382">
        <f t="shared" si="261"/>
        <v>-6.9633188104489818E-13</v>
      </c>
      <c r="GA193" s="331">
        <f t="shared" si="262"/>
        <v>0</v>
      </c>
      <c r="GB193" s="407">
        <f t="shared" si="263"/>
        <v>0</v>
      </c>
      <c r="GC193" s="407">
        <f t="shared" si="264"/>
        <v>0</v>
      </c>
      <c r="GD193" s="407">
        <f t="shared" si="265"/>
        <v>0</v>
      </c>
      <c r="GE193" s="407">
        <f t="shared" si="266"/>
        <v>0</v>
      </c>
      <c r="GF193" s="407">
        <f t="shared" si="267"/>
        <v>-6.9388939039072284E-18</v>
      </c>
      <c r="GG193" s="407">
        <f t="shared" si="268"/>
        <v>0</v>
      </c>
      <c r="GH193" s="407">
        <f t="shared" si="269"/>
        <v>0</v>
      </c>
      <c r="GI193" s="407">
        <f t="shared" si="270"/>
        <v>0</v>
      </c>
      <c r="GJ193">
        <f t="shared" si="271"/>
        <v>0</v>
      </c>
      <c r="GK193" s="382">
        <f t="shared" si="272"/>
        <v>-6.9388939039072284E-18</v>
      </c>
      <c r="GL193">
        <v>2</v>
      </c>
      <c r="GM193">
        <f t="shared" si="309"/>
        <v>0</v>
      </c>
      <c r="GN193">
        <f t="shared" si="309"/>
        <v>0</v>
      </c>
      <c r="GO193">
        <f t="shared" si="309"/>
        <v>0</v>
      </c>
      <c r="GP193">
        <f t="shared" si="309"/>
        <v>0</v>
      </c>
      <c r="GQ193">
        <f t="shared" si="309"/>
        <v>0</v>
      </c>
      <c r="GR193">
        <f t="shared" si="308"/>
        <v>1</v>
      </c>
      <c r="GS193">
        <f t="shared" si="308"/>
        <v>0</v>
      </c>
      <c r="GT193">
        <f t="shared" si="308"/>
        <v>0</v>
      </c>
      <c r="GU193">
        <f t="shared" si="308"/>
        <v>0</v>
      </c>
      <c r="GV193">
        <f t="shared" si="308"/>
        <v>1365.7228523978142</v>
      </c>
    </row>
    <row r="194" spans="1:204" customFormat="1" x14ac:dyDescent="0.25">
      <c r="A194" s="378">
        <v>33018</v>
      </c>
      <c r="B194" s="32" t="s">
        <v>953</v>
      </c>
      <c r="C194" t="s">
        <v>890</v>
      </c>
      <c r="D194">
        <v>2</v>
      </c>
      <c r="E194" s="379">
        <v>3039</v>
      </c>
      <c r="F194" s="379">
        <v>4118</v>
      </c>
      <c r="G194" s="379">
        <v>1038</v>
      </c>
      <c r="H194" s="379">
        <v>0</v>
      </c>
      <c r="I194" s="379">
        <v>79</v>
      </c>
      <c r="J194" s="379">
        <v>0</v>
      </c>
      <c r="K194" s="379">
        <v>5</v>
      </c>
      <c r="L194" s="379">
        <v>137</v>
      </c>
      <c r="M194" s="380">
        <v>331.58850281724438</v>
      </c>
      <c r="N194" s="381">
        <f t="shared" si="203"/>
        <v>8747.5885028172452</v>
      </c>
      <c r="O194" s="379">
        <v>3078</v>
      </c>
      <c r="P194" s="379">
        <v>4227</v>
      </c>
      <c r="Q194" s="379">
        <v>987</v>
      </c>
      <c r="R194" s="379">
        <v>0</v>
      </c>
      <c r="S194" s="379">
        <v>75</v>
      </c>
      <c r="T194" s="379">
        <v>0</v>
      </c>
      <c r="U194" s="379">
        <v>5</v>
      </c>
      <c r="V194" s="379">
        <v>82</v>
      </c>
      <c r="W194" s="480">
        <f>(VLOOKUP(A194,'[1]floresta plant'!$A$4:$F$573,6,0))*1000</f>
        <v>0</v>
      </c>
      <c r="X194" s="24">
        <f t="shared" si="204"/>
        <v>8454</v>
      </c>
      <c r="Y194" s="53">
        <f t="shared" si="299"/>
        <v>-51</v>
      </c>
      <c r="Z194" s="53">
        <f t="shared" si="300"/>
        <v>0</v>
      </c>
      <c r="AA194" s="53">
        <f t="shared" si="301"/>
        <v>-4</v>
      </c>
      <c r="AB194" s="53">
        <f t="shared" si="277"/>
        <v>0</v>
      </c>
      <c r="AC194" s="53">
        <f t="shared" si="277"/>
        <v>0</v>
      </c>
      <c r="AD194" s="53">
        <f t="shared" si="277"/>
        <v>-55</v>
      </c>
      <c r="AE194" s="53">
        <f t="shared" si="277"/>
        <v>-331.58850281724438</v>
      </c>
      <c r="AF194" s="53">
        <f t="shared" si="205"/>
        <v>109</v>
      </c>
      <c r="AG194" s="53">
        <f t="shared" si="206"/>
        <v>39</v>
      </c>
      <c r="AH194" s="53">
        <f t="shared" si="207"/>
        <v>470.78850281724516</v>
      </c>
      <c r="AI194" s="53">
        <f t="shared" si="274"/>
        <v>-293.58850281724517</v>
      </c>
      <c r="AJ194" s="469">
        <v>0</v>
      </c>
      <c r="AK194" s="469">
        <v>0</v>
      </c>
      <c r="AL194" s="469">
        <v>177.2</v>
      </c>
      <c r="AM194" s="470">
        <f t="shared" si="208"/>
        <v>177.2</v>
      </c>
      <c r="AN194" s="53">
        <f t="shared" si="209"/>
        <v>470.78850281724516</v>
      </c>
      <c r="AO194" s="382">
        <f t="shared" si="210"/>
        <v>3</v>
      </c>
      <c r="AP194">
        <v>2</v>
      </c>
      <c r="AQ194" s="383">
        <f t="shared" si="211"/>
        <v>148</v>
      </c>
      <c r="AR194" s="383">
        <f t="shared" si="212"/>
        <v>-441.58850281724438</v>
      </c>
      <c r="AS194" s="383">
        <f t="shared" si="213"/>
        <v>0</v>
      </c>
      <c r="AT194" s="383">
        <f t="shared" si="214"/>
        <v>390.58850281724438</v>
      </c>
      <c r="AU194" s="383">
        <f t="shared" si="215"/>
        <v>0</v>
      </c>
      <c r="AV194" s="383">
        <f t="shared" si="216"/>
        <v>1</v>
      </c>
      <c r="AW194" s="383">
        <f t="shared" si="217"/>
        <v>0</v>
      </c>
      <c r="AX194" s="383">
        <f t="shared" si="218"/>
        <v>1</v>
      </c>
      <c r="AY194" s="383">
        <f t="shared" si="219"/>
        <v>0</v>
      </c>
      <c r="AZ194">
        <f t="shared" si="220"/>
        <v>0</v>
      </c>
      <c r="BA194">
        <f t="shared" si="221"/>
        <v>0</v>
      </c>
      <c r="BB194" s="383">
        <f t="shared" si="222"/>
        <v>0</v>
      </c>
      <c r="BC194" s="384">
        <f t="shared" si="297"/>
        <v>0.1154921373057279</v>
      </c>
      <c r="BD194" s="384">
        <f t="shared" si="297"/>
        <v>0</v>
      </c>
      <c r="BE194" s="384">
        <f t="shared" si="297"/>
        <v>9.0582068475080716E-3</v>
      </c>
      <c r="BF194" s="384">
        <f t="shared" si="297"/>
        <v>0</v>
      </c>
      <c r="BG194" s="384">
        <f t="shared" si="297"/>
        <v>0</v>
      </c>
      <c r="BH194" s="384">
        <f t="shared" si="297"/>
        <v>0.12455034415323597</v>
      </c>
      <c r="BI194" s="384">
        <f t="shared" si="295"/>
        <v>0.75089931169352808</v>
      </c>
      <c r="BJ194" s="384">
        <f t="shared" si="295"/>
        <v>109</v>
      </c>
      <c r="BK194" s="384">
        <f t="shared" si="295"/>
        <v>39</v>
      </c>
      <c r="BL194" s="474">
        <f t="shared" si="223"/>
        <v>441.58850281724438</v>
      </c>
      <c r="BM194" s="409">
        <f t="shared" si="224"/>
        <v>470.78850281724516</v>
      </c>
      <c r="BN194" s="473">
        <f t="shared" si="225"/>
        <v>148</v>
      </c>
      <c r="BO194" s="387">
        <f t="shared" si="226"/>
        <v>1</v>
      </c>
      <c r="BP194" s="387">
        <f t="shared" si="227"/>
        <v>0</v>
      </c>
      <c r="BQ194" s="388">
        <f t="shared" si="228"/>
        <v>0</v>
      </c>
      <c r="BR194" s="389">
        <f t="shared" si="229"/>
        <v>293.58850281724438</v>
      </c>
      <c r="BS194" s="390">
        <f t="shared" si="230"/>
        <v>-51</v>
      </c>
      <c r="BT194" s="391">
        <f t="shared" si="310"/>
        <v>0</v>
      </c>
      <c r="BU194" s="391">
        <f t="shared" si="310"/>
        <v>0</v>
      </c>
      <c r="BV194" s="391">
        <f t="shared" si="310"/>
        <v>0</v>
      </c>
      <c r="BW194" s="391">
        <f t="shared" si="310"/>
        <v>0</v>
      </c>
      <c r="BX194" s="391">
        <f t="shared" si="310"/>
        <v>0</v>
      </c>
      <c r="BY194" s="391">
        <f t="shared" si="310"/>
        <v>0</v>
      </c>
      <c r="BZ194" s="391">
        <f t="shared" si="310"/>
        <v>0</v>
      </c>
      <c r="CA194" s="391">
        <f t="shared" si="310"/>
        <v>0</v>
      </c>
      <c r="CB194" s="391">
        <f t="shared" si="231"/>
        <v>0</v>
      </c>
      <c r="CC194" s="391">
        <f t="shared" si="231"/>
        <v>0</v>
      </c>
      <c r="CD194" s="392">
        <f t="shared" si="232"/>
        <v>0</v>
      </c>
      <c r="CE194" s="393">
        <f t="shared" si="233"/>
        <v>0</v>
      </c>
      <c r="CF194" s="392">
        <f t="shared" si="302"/>
        <v>0</v>
      </c>
      <c r="CG194" s="392">
        <f t="shared" si="303"/>
        <v>0</v>
      </c>
      <c r="CH194" s="392">
        <f t="shared" si="304"/>
        <v>0</v>
      </c>
      <c r="CI194" s="392">
        <f t="shared" si="278"/>
        <v>0</v>
      </c>
      <c r="CJ194" s="392">
        <f t="shared" si="278"/>
        <v>0</v>
      </c>
      <c r="CK194" s="392">
        <f t="shared" si="278"/>
        <v>0</v>
      </c>
      <c r="CL194" s="392">
        <f t="shared" si="278"/>
        <v>0</v>
      </c>
      <c r="CM194" s="392">
        <f t="shared" si="234"/>
        <v>0</v>
      </c>
      <c r="CN194" s="392">
        <f t="shared" si="235"/>
        <v>0</v>
      </c>
      <c r="CO194" s="394">
        <f t="shared" si="236"/>
        <v>0</v>
      </c>
      <c r="CP194" s="394">
        <f t="shared" si="236"/>
        <v>0</v>
      </c>
      <c r="CQ194" s="395">
        <f t="shared" si="237"/>
        <v>-4</v>
      </c>
      <c r="CR194" s="394">
        <f t="shared" si="291"/>
        <v>0</v>
      </c>
      <c r="CS194" s="394">
        <f t="shared" si="291"/>
        <v>0</v>
      </c>
      <c r="CT194" s="394">
        <f t="shared" si="291"/>
        <v>0</v>
      </c>
      <c r="CU194" s="394">
        <f t="shared" si="289"/>
        <v>0</v>
      </c>
      <c r="CV194" s="394">
        <f t="shared" si="289"/>
        <v>0</v>
      </c>
      <c r="CW194" s="394">
        <f t="shared" si="289"/>
        <v>0</v>
      </c>
      <c r="CX194" s="396">
        <f t="shared" si="238"/>
        <v>0</v>
      </c>
      <c r="CY194" s="396">
        <f t="shared" si="238"/>
        <v>0</v>
      </c>
      <c r="CZ194" s="397">
        <f t="shared" si="239"/>
        <v>0</v>
      </c>
      <c r="DA194" s="397">
        <f t="shared" si="239"/>
        <v>0</v>
      </c>
      <c r="DB194" s="397">
        <f t="shared" si="239"/>
        <v>0</v>
      </c>
      <c r="DC194" s="397">
        <f t="shared" si="240"/>
        <v>0</v>
      </c>
      <c r="DD194" s="397">
        <f t="shared" si="293"/>
        <v>0</v>
      </c>
      <c r="DE194" s="397">
        <f t="shared" si="293"/>
        <v>0</v>
      </c>
      <c r="DF194" s="397">
        <f t="shared" si="293"/>
        <v>0</v>
      </c>
      <c r="DG194" s="397">
        <f t="shared" si="293"/>
        <v>0</v>
      </c>
      <c r="DH194" s="397">
        <f t="shared" si="293"/>
        <v>0</v>
      </c>
      <c r="DI194" s="398">
        <f t="shared" si="241"/>
        <v>0</v>
      </c>
      <c r="DJ194" s="398">
        <f t="shared" si="241"/>
        <v>0</v>
      </c>
      <c r="DK194" s="399">
        <f t="shared" si="242"/>
        <v>0</v>
      </c>
      <c r="DL194" s="399">
        <f t="shared" si="242"/>
        <v>0</v>
      </c>
      <c r="DM194" s="399">
        <f t="shared" si="242"/>
        <v>0</v>
      </c>
      <c r="DN194" s="399">
        <f t="shared" si="242"/>
        <v>0</v>
      </c>
      <c r="DO194" s="399">
        <f t="shared" si="243"/>
        <v>0</v>
      </c>
      <c r="DP194" s="399">
        <f t="shared" si="244"/>
        <v>0</v>
      </c>
      <c r="DQ194" s="399">
        <f t="shared" si="244"/>
        <v>0</v>
      </c>
      <c r="DR194" s="399">
        <f t="shared" si="244"/>
        <v>0</v>
      </c>
      <c r="DS194" s="399">
        <f t="shared" si="244"/>
        <v>0</v>
      </c>
      <c r="DT194" s="400">
        <f t="shared" si="245"/>
        <v>0</v>
      </c>
      <c r="DU194" s="400">
        <f t="shared" si="245"/>
        <v>0</v>
      </c>
      <c r="DV194" s="386">
        <f t="shared" si="294"/>
        <v>0</v>
      </c>
      <c r="DW194" s="386">
        <f t="shared" si="294"/>
        <v>0</v>
      </c>
      <c r="DX194" s="386">
        <f t="shared" si="294"/>
        <v>0</v>
      </c>
      <c r="DY194" s="386">
        <f t="shared" si="294"/>
        <v>0</v>
      </c>
      <c r="DZ194" s="386">
        <f t="shared" si="294"/>
        <v>0</v>
      </c>
      <c r="EA194" s="401">
        <f t="shared" si="246"/>
        <v>-55</v>
      </c>
      <c r="EB194" s="386">
        <f t="shared" si="247"/>
        <v>0</v>
      </c>
      <c r="EC194" s="386">
        <f t="shared" si="247"/>
        <v>0</v>
      </c>
      <c r="ED194" s="386">
        <f t="shared" si="247"/>
        <v>0</v>
      </c>
      <c r="EE194" s="385">
        <f t="shared" si="248"/>
        <v>0</v>
      </c>
      <c r="EF194" s="385">
        <f t="shared" si="248"/>
        <v>0</v>
      </c>
      <c r="EG194" s="402">
        <f t="shared" si="292"/>
        <v>0</v>
      </c>
      <c r="EH194" s="402">
        <f t="shared" si="292"/>
        <v>0</v>
      </c>
      <c r="EI194" s="402">
        <f t="shared" si="292"/>
        <v>0</v>
      </c>
      <c r="EJ194" s="402">
        <f t="shared" si="290"/>
        <v>0</v>
      </c>
      <c r="EK194" s="402">
        <f t="shared" si="290"/>
        <v>0</v>
      </c>
      <c r="EL194" s="402">
        <f t="shared" si="290"/>
        <v>0</v>
      </c>
      <c r="EM194" s="402">
        <f t="shared" si="249"/>
        <v>-331.58850281724438</v>
      </c>
      <c r="EN194" s="402">
        <f t="shared" si="250"/>
        <v>0</v>
      </c>
      <c r="EO194" s="402">
        <f t="shared" si="250"/>
        <v>0</v>
      </c>
      <c r="EP194" s="402">
        <f t="shared" si="251"/>
        <v>0</v>
      </c>
      <c r="EQ194" s="402">
        <f t="shared" si="252"/>
        <v>0</v>
      </c>
      <c r="ER194" s="394">
        <f t="shared" si="305"/>
        <v>12.588642966324342</v>
      </c>
      <c r="ES194" s="394">
        <f t="shared" si="306"/>
        <v>0</v>
      </c>
      <c r="ET194" s="394">
        <f t="shared" si="307"/>
        <v>0.98734454637837976</v>
      </c>
      <c r="EU194" s="394">
        <f t="shared" si="279"/>
        <v>0</v>
      </c>
      <c r="EV194" s="394">
        <f t="shared" si="279"/>
        <v>0</v>
      </c>
      <c r="EW194" s="394">
        <f t="shared" si="279"/>
        <v>13.575987512702721</v>
      </c>
      <c r="EX194" s="394">
        <f t="shared" si="279"/>
        <v>81.848024974594566</v>
      </c>
      <c r="EY194" s="403">
        <f t="shared" si="253"/>
        <v>109</v>
      </c>
      <c r="EZ194" s="394">
        <f t="shared" si="254"/>
        <v>0</v>
      </c>
      <c r="FA194" s="396">
        <f t="shared" si="255"/>
        <v>0</v>
      </c>
      <c r="FB194" s="396">
        <f t="shared" si="255"/>
        <v>0</v>
      </c>
      <c r="FC194" s="404">
        <f t="shared" si="311"/>
        <v>4.5041933549233883</v>
      </c>
      <c r="FD194" s="404">
        <f t="shared" si="311"/>
        <v>0</v>
      </c>
      <c r="FE194" s="404">
        <f t="shared" si="311"/>
        <v>0.35327006705281477</v>
      </c>
      <c r="FF194" s="404">
        <f t="shared" si="311"/>
        <v>0</v>
      </c>
      <c r="FG194" s="404">
        <f t="shared" si="311"/>
        <v>0</v>
      </c>
      <c r="FH194" s="404">
        <f t="shared" si="311"/>
        <v>4.8574634219762025</v>
      </c>
      <c r="FI194" s="404">
        <f t="shared" si="311"/>
        <v>29.285073156047595</v>
      </c>
      <c r="FJ194" s="404">
        <f t="shared" si="311"/>
        <v>0</v>
      </c>
      <c r="FK194" s="392">
        <f t="shared" si="256"/>
        <v>39</v>
      </c>
      <c r="FL194" s="384">
        <f t="shared" si="257"/>
        <v>0</v>
      </c>
      <c r="FM194" s="384">
        <f t="shared" si="257"/>
        <v>0</v>
      </c>
      <c r="FN194" s="405">
        <f t="shared" si="298"/>
        <v>33.907163678752269</v>
      </c>
      <c r="FO194" s="405">
        <f t="shared" si="298"/>
        <v>0</v>
      </c>
      <c r="FP194" s="405">
        <f t="shared" si="298"/>
        <v>2.6593853865688057</v>
      </c>
      <c r="FQ194" s="405">
        <f t="shared" si="298"/>
        <v>0</v>
      </c>
      <c r="FR194" s="405">
        <f t="shared" si="298"/>
        <v>0</v>
      </c>
      <c r="FS194" s="405">
        <f t="shared" si="298"/>
        <v>36.566549065321077</v>
      </c>
      <c r="FT194" s="405">
        <f t="shared" si="296"/>
        <v>220.45540468660224</v>
      </c>
      <c r="FU194" s="405">
        <f t="shared" si="296"/>
        <v>0</v>
      </c>
      <c r="FV194" s="405">
        <f t="shared" si="296"/>
        <v>0</v>
      </c>
      <c r="FW194" s="397">
        <f t="shared" si="258"/>
        <v>470.78850281724516</v>
      </c>
      <c r="FX194" s="406">
        <f t="shared" si="259"/>
        <v>177.20000000000078</v>
      </c>
      <c r="FY194" s="331">
        <f t="shared" si="260"/>
        <v>177.20000000000078</v>
      </c>
      <c r="FZ194" s="382">
        <f t="shared" si="261"/>
        <v>-7.9580786405131221E-13</v>
      </c>
      <c r="GA194" s="331">
        <f t="shared" si="262"/>
        <v>0</v>
      </c>
      <c r="GB194" s="407">
        <f t="shared" si="263"/>
        <v>0</v>
      </c>
      <c r="GC194" s="407">
        <f t="shared" si="264"/>
        <v>0</v>
      </c>
      <c r="GD194" s="407">
        <f t="shared" si="265"/>
        <v>0</v>
      </c>
      <c r="GE194" s="407">
        <f t="shared" si="266"/>
        <v>0</v>
      </c>
      <c r="GF194" s="407">
        <f t="shared" si="267"/>
        <v>0</v>
      </c>
      <c r="GG194" s="407">
        <f t="shared" si="268"/>
        <v>0</v>
      </c>
      <c r="GH194" s="407">
        <f t="shared" si="269"/>
        <v>0</v>
      </c>
      <c r="GI194" s="407">
        <f t="shared" si="270"/>
        <v>0</v>
      </c>
      <c r="GJ194">
        <f t="shared" si="271"/>
        <v>0</v>
      </c>
      <c r="GK194" s="382">
        <f t="shared" si="272"/>
        <v>0</v>
      </c>
      <c r="GL194">
        <v>2</v>
      </c>
      <c r="GM194">
        <f t="shared" si="309"/>
        <v>0</v>
      </c>
      <c r="GN194">
        <f t="shared" si="309"/>
        <v>0</v>
      </c>
      <c r="GO194">
        <f t="shared" si="309"/>
        <v>0</v>
      </c>
      <c r="GP194">
        <f t="shared" si="309"/>
        <v>0</v>
      </c>
      <c r="GQ194">
        <f t="shared" si="309"/>
        <v>0</v>
      </c>
      <c r="GR194">
        <f t="shared" si="308"/>
        <v>0</v>
      </c>
      <c r="GS194">
        <f t="shared" si="308"/>
        <v>0</v>
      </c>
      <c r="GT194">
        <f t="shared" si="308"/>
        <v>109</v>
      </c>
      <c r="GU194">
        <f t="shared" si="308"/>
        <v>39</v>
      </c>
      <c r="GV194">
        <f t="shared" si="308"/>
        <v>470.78850281724516</v>
      </c>
    </row>
    <row r="195" spans="1:204" customFormat="1" x14ac:dyDescent="0.25">
      <c r="A195" s="378">
        <v>35001</v>
      </c>
      <c r="B195" s="32" t="s">
        <v>1329</v>
      </c>
      <c r="C195" t="s">
        <v>891</v>
      </c>
      <c r="D195">
        <v>2</v>
      </c>
      <c r="E195" s="379">
        <v>750</v>
      </c>
      <c r="F195" s="379">
        <v>23970</v>
      </c>
      <c r="G195" s="379">
        <v>1900</v>
      </c>
      <c r="H195" s="379">
        <v>704</v>
      </c>
      <c r="I195" s="379">
        <v>10820</v>
      </c>
      <c r="J195" s="379">
        <v>10330</v>
      </c>
      <c r="K195" s="379">
        <v>145</v>
      </c>
      <c r="L195" s="379">
        <v>20</v>
      </c>
      <c r="M195" s="380">
        <v>699.54477691121883</v>
      </c>
      <c r="N195" s="381">
        <f t="shared" si="203"/>
        <v>49338.544776911222</v>
      </c>
      <c r="O195" s="379">
        <v>608</v>
      </c>
      <c r="P195" s="379">
        <v>22322</v>
      </c>
      <c r="Q195" s="379">
        <v>11533</v>
      </c>
      <c r="R195" s="379">
        <v>974</v>
      </c>
      <c r="S195" s="379">
        <v>6125</v>
      </c>
      <c r="T195" s="379">
        <v>10</v>
      </c>
      <c r="U195" s="379">
        <v>140</v>
      </c>
      <c r="V195" s="379">
        <v>0</v>
      </c>
      <c r="W195" s="480">
        <f>(VLOOKUP(A195,'[1]floresta plant'!$A$4:$F$573,6,0))*1000</f>
        <v>2401.462473629766</v>
      </c>
      <c r="X195" s="24">
        <f t="shared" si="204"/>
        <v>44113.462473629763</v>
      </c>
      <c r="Y195" s="53">
        <f t="shared" si="299"/>
        <v>9633</v>
      </c>
      <c r="Z195" s="53">
        <f t="shared" si="300"/>
        <v>270</v>
      </c>
      <c r="AA195" s="53">
        <f t="shared" si="301"/>
        <v>-4695</v>
      </c>
      <c r="AB195" s="53">
        <f t="shared" si="277"/>
        <v>-10320</v>
      </c>
      <c r="AC195" s="53">
        <f t="shared" si="277"/>
        <v>-5</v>
      </c>
      <c r="AD195" s="53">
        <f t="shared" si="277"/>
        <v>-20</v>
      </c>
      <c r="AE195" s="53">
        <f t="shared" si="277"/>
        <v>1701.9176967185472</v>
      </c>
      <c r="AF195" s="53">
        <f t="shared" si="205"/>
        <v>-1648</v>
      </c>
      <c r="AG195" s="53">
        <f t="shared" si="206"/>
        <v>-142</v>
      </c>
      <c r="AH195" s="53">
        <f t="shared" si="207"/>
        <v>5255.4223032814589</v>
      </c>
      <c r="AI195" s="53">
        <f t="shared" si="274"/>
        <v>-5225.0823032814587</v>
      </c>
      <c r="AJ195" s="469">
        <v>0</v>
      </c>
      <c r="AK195" s="469">
        <v>0</v>
      </c>
      <c r="AL195" s="469">
        <v>30.34</v>
      </c>
      <c r="AM195" s="470">
        <f t="shared" si="208"/>
        <v>30.34</v>
      </c>
      <c r="AN195" s="53">
        <f t="shared" si="209"/>
        <v>5255.4223032814589</v>
      </c>
      <c r="AO195" s="382">
        <f t="shared" si="210"/>
        <v>3</v>
      </c>
      <c r="AP195">
        <v>2</v>
      </c>
      <c r="AQ195" s="383">
        <f t="shared" si="211"/>
        <v>11604.917696718547</v>
      </c>
      <c r="AR195" s="383">
        <f t="shared" si="212"/>
        <v>-16830</v>
      </c>
      <c r="AS195" s="383">
        <f t="shared" si="213"/>
        <v>9633</v>
      </c>
      <c r="AT195" s="383">
        <f t="shared" si="214"/>
        <v>16830</v>
      </c>
      <c r="AU195" s="383">
        <f t="shared" si="215"/>
        <v>0</v>
      </c>
      <c r="AV195" s="383">
        <f t="shared" si="216"/>
        <v>1</v>
      </c>
      <c r="AW195" s="383">
        <f t="shared" si="217"/>
        <v>0</v>
      </c>
      <c r="AX195" s="383">
        <f t="shared" si="218"/>
        <v>1</v>
      </c>
      <c r="AY195" s="383">
        <f t="shared" si="219"/>
        <v>9633</v>
      </c>
      <c r="AZ195">
        <f t="shared" si="220"/>
        <v>0</v>
      </c>
      <c r="BA195">
        <f t="shared" si="221"/>
        <v>0</v>
      </c>
      <c r="BB195" s="383">
        <f t="shared" si="222"/>
        <v>0</v>
      </c>
      <c r="BC195" s="384">
        <f t="shared" si="297"/>
        <v>9633</v>
      </c>
      <c r="BD195" s="384">
        <f t="shared" si="297"/>
        <v>270</v>
      </c>
      <c r="BE195" s="384">
        <f t="shared" si="297"/>
        <v>0.2789661319073084</v>
      </c>
      <c r="BF195" s="384">
        <f t="shared" si="297"/>
        <v>0.61319073083778963</v>
      </c>
      <c r="BG195" s="384">
        <f t="shared" si="297"/>
        <v>2.9708853238265005E-4</v>
      </c>
      <c r="BH195" s="384">
        <f t="shared" si="297"/>
        <v>1.1883541295306002E-3</v>
      </c>
      <c r="BI195" s="384">
        <f t="shared" si="295"/>
        <v>1701.9176967185472</v>
      </c>
      <c r="BJ195" s="384">
        <f t="shared" si="295"/>
        <v>9.792038027332145E-2</v>
      </c>
      <c r="BK195" s="384">
        <f t="shared" si="295"/>
        <v>8.437314319667261E-3</v>
      </c>
      <c r="BL195" s="474">
        <f t="shared" si="223"/>
        <v>7197</v>
      </c>
      <c r="BM195" s="409">
        <f t="shared" si="224"/>
        <v>5255.4223032814589</v>
      </c>
      <c r="BN195" s="473">
        <f t="shared" si="225"/>
        <v>1971.9176967185472</v>
      </c>
      <c r="BO195" s="387">
        <f t="shared" si="226"/>
        <v>1</v>
      </c>
      <c r="BP195" s="387">
        <f t="shared" si="227"/>
        <v>0</v>
      </c>
      <c r="BQ195" s="388">
        <f t="shared" si="228"/>
        <v>0</v>
      </c>
      <c r="BR195" s="389">
        <f t="shared" si="229"/>
        <v>5225.0823032814533</v>
      </c>
      <c r="BS195" s="390">
        <f t="shared" si="230"/>
        <v>9633</v>
      </c>
      <c r="BT195" s="391">
        <f t="shared" si="310"/>
        <v>0</v>
      </c>
      <c r="BU195" s="391">
        <f t="shared" si="310"/>
        <v>2687.2807486631018</v>
      </c>
      <c r="BV195" s="391">
        <f t="shared" si="310"/>
        <v>5906.8663101604279</v>
      </c>
      <c r="BW195" s="391">
        <f t="shared" si="310"/>
        <v>2.8618538324420677</v>
      </c>
      <c r="BX195" s="391">
        <f t="shared" si="310"/>
        <v>11.447415329768271</v>
      </c>
      <c r="BY195" s="391">
        <f t="shared" si="310"/>
        <v>0</v>
      </c>
      <c r="BZ195" s="391">
        <f t="shared" si="310"/>
        <v>943.26702317290551</v>
      </c>
      <c r="CA195" s="391">
        <f t="shared" si="310"/>
        <v>81.276648841354728</v>
      </c>
      <c r="CB195" s="391">
        <f t="shared" si="231"/>
        <v>0</v>
      </c>
      <c r="CC195" s="391">
        <f t="shared" si="231"/>
        <v>0</v>
      </c>
      <c r="CD195" s="392">
        <f t="shared" si="232"/>
        <v>0</v>
      </c>
      <c r="CE195" s="393">
        <f t="shared" si="233"/>
        <v>270</v>
      </c>
      <c r="CF195" s="392">
        <f t="shared" si="302"/>
        <v>75.320855614973269</v>
      </c>
      <c r="CG195" s="392">
        <f t="shared" si="303"/>
        <v>165.56149732620321</v>
      </c>
      <c r="CH195" s="392">
        <f t="shared" si="304"/>
        <v>8.0213903743315509E-2</v>
      </c>
      <c r="CI195" s="392">
        <f t="shared" si="278"/>
        <v>0.32085561497326204</v>
      </c>
      <c r="CJ195" s="392">
        <f t="shared" si="278"/>
        <v>0</v>
      </c>
      <c r="CK195" s="392">
        <f t="shared" si="278"/>
        <v>26.438502673796791</v>
      </c>
      <c r="CL195" s="392">
        <f t="shared" si="278"/>
        <v>2.2780748663101607</v>
      </c>
      <c r="CM195" s="392">
        <f t="shared" si="234"/>
        <v>0</v>
      </c>
      <c r="CN195" s="392">
        <f t="shared" si="235"/>
        <v>0</v>
      </c>
      <c r="CO195" s="394">
        <f t="shared" si="236"/>
        <v>0</v>
      </c>
      <c r="CP195" s="394">
        <f t="shared" si="236"/>
        <v>0</v>
      </c>
      <c r="CQ195" s="395">
        <f t="shared" si="237"/>
        <v>-4695</v>
      </c>
      <c r="CR195" s="394">
        <f t="shared" si="291"/>
        <v>0</v>
      </c>
      <c r="CS195" s="394">
        <f t="shared" si="291"/>
        <v>0</v>
      </c>
      <c r="CT195" s="394">
        <f t="shared" si="291"/>
        <v>0</v>
      </c>
      <c r="CU195" s="394">
        <f t="shared" si="289"/>
        <v>0</v>
      </c>
      <c r="CV195" s="394">
        <f t="shared" si="289"/>
        <v>0</v>
      </c>
      <c r="CW195" s="394">
        <f t="shared" si="289"/>
        <v>0</v>
      </c>
      <c r="CX195" s="396">
        <f t="shared" si="238"/>
        <v>0</v>
      </c>
      <c r="CY195" s="396">
        <f t="shared" si="238"/>
        <v>0</v>
      </c>
      <c r="CZ195" s="397">
        <f t="shared" si="239"/>
        <v>0</v>
      </c>
      <c r="DA195" s="397">
        <f t="shared" si="239"/>
        <v>0</v>
      </c>
      <c r="DB195" s="397">
        <f t="shared" si="239"/>
        <v>0</v>
      </c>
      <c r="DC195" s="397">
        <f t="shared" si="240"/>
        <v>-10320</v>
      </c>
      <c r="DD195" s="397">
        <f t="shared" si="293"/>
        <v>0</v>
      </c>
      <c r="DE195" s="397">
        <f t="shared" si="293"/>
        <v>0</v>
      </c>
      <c r="DF195" s="397">
        <f t="shared" si="293"/>
        <v>0</v>
      </c>
      <c r="DG195" s="397">
        <f t="shared" si="293"/>
        <v>0</v>
      </c>
      <c r="DH195" s="397">
        <f t="shared" si="293"/>
        <v>0</v>
      </c>
      <c r="DI195" s="398">
        <f t="shared" si="241"/>
        <v>0</v>
      </c>
      <c r="DJ195" s="398">
        <f t="shared" si="241"/>
        <v>0</v>
      </c>
      <c r="DK195" s="399">
        <f t="shared" si="242"/>
        <v>0</v>
      </c>
      <c r="DL195" s="399">
        <f t="shared" si="242"/>
        <v>0</v>
      </c>
      <c r="DM195" s="399">
        <f t="shared" si="242"/>
        <v>0</v>
      </c>
      <c r="DN195" s="399">
        <f t="shared" ref="DN195:DN258" si="312">IF($DO195&gt;0,IF(AB195&gt;0,0,$DO195*$BO195*BF195),0)</f>
        <v>0</v>
      </c>
      <c r="DO195" s="399">
        <f t="shared" si="243"/>
        <v>-5</v>
      </c>
      <c r="DP195" s="399">
        <f t="shared" si="244"/>
        <v>0</v>
      </c>
      <c r="DQ195" s="399">
        <f t="shared" si="244"/>
        <v>0</v>
      </c>
      <c r="DR195" s="399">
        <f t="shared" si="244"/>
        <v>0</v>
      </c>
      <c r="DS195" s="399">
        <f t="shared" ref="DS195:DS258" si="313">IF($DO195&gt;0,IF(AG195&gt;0,0,$DO195*$BO195*BK195),0)</f>
        <v>0</v>
      </c>
      <c r="DT195" s="400">
        <f t="shared" si="245"/>
        <v>0</v>
      </c>
      <c r="DU195" s="400">
        <f t="shared" si="245"/>
        <v>0</v>
      </c>
      <c r="DV195" s="386">
        <f t="shared" si="294"/>
        <v>0</v>
      </c>
      <c r="DW195" s="386">
        <f t="shared" si="294"/>
        <v>0</v>
      </c>
      <c r="DX195" s="386">
        <f t="shared" si="294"/>
        <v>0</v>
      </c>
      <c r="DY195" s="386">
        <f t="shared" si="294"/>
        <v>0</v>
      </c>
      <c r="DZ195" s="386">
        <f t="shared" si="294"/>
        <v>0</v>
      </c>
      <c r="EA195" s="401">
        <f t="shared" si="246"/>
        <v>-20</v>
      </c>
      <c r="EB195" s="386">
        <f t="shared" si="247"/>
        <v>0</v>
      </c>
      <c r="EC195" s="386">
        <f t="shared" si="247"/>
        <v>0</v>
      </c>
      <c r="ED195" s="386">
        <f t="shared" si="247"/>
        <v>0</v>
      </c>
      <c r="EE195" s="385">
        <f t="shared" si="248"/>
        <v>0</v>
      </c>
      <c r="EF195" s="385">
        <f t="shared" si="248"/>
        <v>0</v>
      </c>
      <c r="EG195" s="402">
        <f t="shared" si="292"/>
        <v>0</v>
      </c>
      <c r="EH195" s="402">
        <f t="shared" si="292"/>
        <v>0</v>
      </c>
      <c r="EI195" s="402">
        <f t="shared" si="292"/>
        <v>474.77739667816871</v>
      </c>
      <c r="EJ195" s="402">
        <f t="shared" si="290"/>
        <v>1043.6001562766135</v>
      </c>
      <c r="EK195" s="402">
        <f t="shared" si="290"/>
        <v>0.50562023075417328</v>
      </c>
      <c r="EL195" s="402">
        <f t="shared" si="290"/>
        <v>2.0224809230166931</v>
      </c>
      <c r="EM195" s="402">
        <f t="shared" si="249"/>
        <v>1701.9176967185472</v>
      </c>
      <c r="EN195" s="402">
        <f t="shared" si="250"/>
        <v>166.6524280565755</v>
      </c>
      <c r="EO195" s="402">
        <f t="shared" si="250"/>
        <v>14.35961455341852</v>
      </c>
      <c r="EP195" s="402">
        <f t="shared" si="251"/>
        <v>0</v>
      </c>
      <c r="EQ195" s="402">
        <f t="shared" si="252"/>
        <v>0</v>
      </c>
      <c r="ER195" s="394">
        <f t="shared" si="305"/>
        <v>0</v>
      </c>
      <c r="ES195" s="394">
        <f t="shared" si="306"/>
        <v>0</v>
      </c>
      <c r="ET195" s="394">
        <f t="shared" si="307"/>
        <v>0</v>
      </c>
      <c r="EU195" s="394">
        <f t="shared" si="279"/>
        <v>0</v>
      </c>
      <c r="EV195" s="394">
        <f t="shared" si="279"/>
        <v>0</v>
      </c>
      <c r="EW195" s="394">
        <f t="shared" si="279"/>
        <v>0</v>
      </c>
      <c r="EX195" s="394">
        <f t="shared" si="279"/>
        <v>0</v>
      </c>
      <c r="EY195" s="403">
        <f t="shared" si="253"/>
        <v>-1648</v>
      </c>
      <c r="EZ195" s="394">
        <f t="shared" si="254"/>
        <v>0</v>
      </c>
      <c r="FA195" s="396">
        <f t="shared" si="255"/>
        <v>0</v>
      </c>
      <c r="FB195" s="396">
        <f t="shared" si="255"/>
        <v>0</v>
      </c>
      <c r="FC195" s="404">
        <f t="shared" si="311"/>
        <v>0</v>
      </c>
      <c r="FD195" s="404">
        <f t="shared" si="311"/>
        <v>0</v>
      </c>
      <c r="FE195" s="404">
        <f t="shared" si="311"/>
        <v>0</v>
      </c>
      <c r="FF195" s="404">
        <f t="shared" si="311"/>
        <v>0</v>
      </c>
      <c r="FG195" s="404">
        <f t="shared" si="311"/>
        <v>0</v>
      </c>
      <c r="FH195" s="404">
        <f t="shared" si="311"/>
        <v>0</v>
      </c>
      <c r="FI195" s="404">
        <f t="shared" si="311"/>
        <v>0</v>
      </c>
      <c r="FJ195" s="404">
        <f t="shared" si="311"/>
        <v>0</v>
      </c>
      <c r="FK195" s="392">
        <f t="shared" si="256"/>
        <v>-142</v>
      </c>
      <c r="FL195" s="384">
        <f t="shared" si="257"/>
        <v>0</v>
      </c>
      <c r="FM195" s="384">
        <f t="shared" si="257"/>
        <v>0</v>
      </c>
      <c r="FN195" s="405">
        <f t="shared" si="298"/>
        <v>0</v>
      </c>
      <c r="FO195" s="405">
        <f t="shared" si="298"/>
        <v>0</v>
      </c>
      <c r="FP195" s="405">
        <f t="shared" si="298"/>
        <v>1457.6209990437567</v>
      </c>
      <c r="FQ195" s="405">
        <f t="shared" si="298"/>
        <v>3203.9720362367557</v>
      </c>
      <c r="FR195" s="405">
        <f t="shared" si="298"/>
        <v>1.5523120330604436</v>
      </c>
      <c r="FS195" s="405">
        <f t="shared" si="298"/>
        <v>6.2092481322417745</v>
      </c>
      <c r="FT195" s="405">
        <f t="shared" si="296"/>
        <v>0</v>
      </c>
      <c r="FU195" s="405">
        <f t="shared" si="296"/>
        <v>511.6420460967222</v>
      </c>
      <c r="FV195" s="405">
        <f t="shared" si="296"/>
        <v>44.085661738916599</v>
      </c>
      <c r="FW195" s="397">
        <f t="shared" si="258"/>
        <v>5255.4223032814589</v>
      </c>
      <c r="FX195" s="406">
        <f t="shared" si="259"/>
        <v>30.340000000005602</v>
      </c>
      <c r="FY195" s="331">
        <f t="shared" si="260"/>
        <v>30.340000000005602</v>
      </c>
      <c r="FZ195" s="382">
        <f t="shared" si="261"/>
        <v>-5.60262947146839E-12</v>
      </c>
      <c r="GA195" s="331">
        <f t="shared" si="262"/>
        <v>-1.8189894035458565E-12</v>
      </c>
      <c r="GB195" s="407">
        <f t="shared" si="263"/>
        <v>0</v>
      </c>
      <c r="GC195" s="407">
        <f t="shared" si="264"/>
        <v>0</v>
      </c>
      <c r="GD195" s="407">
        <f t="shared" si="265"/>
        <v>0</v>
      </c>
      <c r="GE195" s="407">
        <f t="shared" si="266"/>
        <v>0</v>
      </c>
      <c r="GF195" s="407">
        <f t="shared" si="267"/>
        <v>0</v>
      </c>
      <c r="GG195" s="407">
        <f t="shared" si="268"/>
        <v>0</v>
      </c>
      <c r="GH195" s="407">
        <f t="shared" si="269"/>
        <v>0</v>
      </c>
      <c r="GI195" s="407">
        <f t="shared" si="270"/>
        <v>0</v>
      </c>
      <c r="GJ195">
        <f t="shared" si="271"/>
        <v>0</v>
      </c>
      <c r="GK195" s="382">
        <f t="shared" si="272"/>
        <v>-1.8189894035458565E-12</v>
      </c>
      <c r="GL195">
        <v>2</v>
      </c>
      <c r="GM195">
        <f t="shared" si="309"/>
        <v>9633</v>
      </c>
      <c r="GN195">
        <f t="shared" si="309"/>
        <v>270</v>
      </c>
      <c r="GO195">
        <f t="shared" si="309"/>
        <v>0</v>
      </c>
      <c r="GP195">
        <f t="shared" si="309"/>
        <v>0</v>
      </c>
      <c r="GQ195">
        <f t="shared" si="309"/>
        <v>0</v>
      </c>
      <c r="GR195">
        <f t="shared" si="308"/>
        <v>0</v>
      </c>
      <c r="GS195">
        <f t="shared" si="308"/>
        <v>1701.9176967185472</v>
      </c>
      <c r="GT195">
        <f t="shared" si="308"/>
        <v>0</v>
      </c>
      <c r="GU195">
        <f t="shared" si="308"/>
        <v>0</v>
      </c>
      <c r="GV195">
        <f t="shared" si="308"/>
        <v>5255.4223032814589</v>
      </c>
    </row>
    <row r="196" spans="1:204" customFormat="1" x14ac:dyDescent="0.25">
      <c r="A196" s="378">
        <v>35002</v>
      </c>
      <c r="B196" s="32" t="s">
        <v>1330</v>
      </c>
      <c r="C196" t="s">
        <v>891</v>
      </c>
      <c r="D196">
        <v>2</v>
      </c>
      <c r="E196" s="379">
        <v>3327</v>
      </c>
      <c r="F196" s="379">
        <v>13909</v>
      </c>
      <c r="G196" s="379">
        <v>9907</v>
      </c>
      <c r="H196" s="379">
        <v>5980</v>
      </c>
      <c r="I196" s="379">
        <v>13696</v>
      </c>
      <c r="J196" s="379">
        <v>6870</v>
      </c>
      <c r="K196" s="379">
        <v>245</v>
      </c>
      <c r="L196" s="379">
        <v>0</v>
      </c>
      <c r="M196" s="380">
        <v>193.97927414808797</v>
      </c>
      <c r="N196" s="381">
        <f t="shared" ref="N196:N259" si="314">SUM(E196:M196)</f>
        <v>54127.979274148085</v>
      </c>
      <c r="O196" s="379">
        <v>1736</v>
      </c>
      <c r="P196" s="379">
        <v>13236</v>
      </c>
      <c r="Q196" s="379">
        <v>28680</v>
      </c>
      <c r="R196" s="379">
        <v>3293</v>
      </c>
      <c r="S196" s="379">
        <v>8340</v>
      </c>
      <c r="T196" s="379">
        <v>730</v>
      </c>
      <c r="U196" s="379">
        <v>191</v>
      </c>
      <c r="V196" s="379">
        <v>70</v>
      </c>
      <c r="W196" s="480">
        <f>(VLOOKUP(A196,'[1]floresta plant'!$A$4:$F$573,6,0))*1000</f>
        <v>219.99657485995053</v>
      </c>
      <c r="X196" s="24">
        <f t="shared" ref="X196:X259" si="315">SUM(O196:W196)</f>
        <v>56495.99657485995</v>
      </c>
      <c r="Y196" s="53">
        <f t="shared" si="299"/>
        <v>18773</v>
      </c>
      <c r="Z196" s="53">
        <f t="shared" si="300"/>
        <v>-2687</v>
      </c>
      <c r="AA196" s="53">
        <f t="shared" si="301"/>
        <v>-5356</v>
      </c>
      <c r="AB196" s="53">
        <f t="shared" si="277"/>
        <v>-6140</v>
      </c>
      <c r="AC196" s="53">
        <f t="shared" si="277"/>
        <v>-54</v>
      </c>
      <c r="AD196" s="53">
        <f t="shared" si="277"/>
        <v>70</v>
      </c>
      <c r="AE196" s="53">
        <f t="shared" si="277"/>
        <v>26.017300711862561</v>
      </c>
      <c r="AF196" s="53">
        <f t="shared" ref="AF196:AF259" si="316">P196-F196</f>
        <v>-673</v>
      </c>
      <c r="AG196" s="53">
        <f t="shared" ref="AG196:AG259" si="317">O196-E196</f>
        <v>-1591</v>
      </c>
      <c r="AH196" s="53">
        <f t="shared" ref="AH196:AH259" si="318">AN196</f>
        <v>-2348.6373007118646</v>
      </c>
      <c r="AI196" s="53">
        <f t="shared" si="274"/>
        <v>2368.0173007118647</v>
      </c>
      <c r="AJ196" s="469">
        <v>0</v>
      </c>
      <c r="AK196" s="469">
        <v>0</v>
      </c>
      <c r="AL196" s="469">
        <v>19.38</v>
      </c>
      <c r="AM196" s="470">
        <f t="shared" ref="AM196:AM259" si="319">SUM(AJ196:AL196)</f>
        <v>19.38</v>
      </c>
      <c r="AN196" s="53">
        <f t="shared" ref="AN196:AN259" si="320">AM196-AI196</f>
        <v>-2348.6373007118646</v>
      </c>
      <c r="AO196" s="382">
        <f t="shared" ref="AO196:AO259" si="321">IF(AI196&gt;0,IF(AN196&gt;0,1,2),IF(AN196&gt;0,3,"na"))</f>
        <v>2</v>
      </c>
      <c r="AP196">
        <v>2</v>
      </c>
      <c r="AQ196" s="383">
        <f t="shared" ref="AQ196:AQ259" si="322">SUMIF(Y196:AG196,"&gt;0")</f>
        <v>18869.017300711861</v>
      </c>
      <c r="AR196" s="383">
        <f t="shared" ref="AR196:AR259" si="323">SUMIF(Y196:AG196,"&lt;0")</f>
        <v>-16501</v>
      </c>
      <c r="AS196" s="383">
        <f t="shared" ref="AS196:AS259" si="324">IF(Y196&gt;0,Y196,0)</f>
        <v>18773</v>
      </c>
      <c r="AT196" s="383">
        <f t="shared" ref="AT196:AT259" si="325">-SUMIF(Z196:AG196,"&lt;0")</f>
        <v>16501</v>
      </c>
      <c r="AU196" s="383">
        <f t="shared" ref="AU196:AU259" si="326">IF(AN196&lt;0,-AN196,0)</f>
        <v>2348.6373007118646</v>
      </c>
      <c r="AV196" s="383">
        <f t="shared" ref="AV196:AV259" si="327">IF(AS196/2&lt;AT196,1,0)</f>
        <v>1</v>
      </c>
      <c r="AW196" s="383">
        <f t="shared" ref="AW196:AW259" si="328">IF(AS196/2&lt;AU196,1,0)</f>
        <v>0</v>
      </c>
      <c r="AX196" s="383">
        <f t="shared" ref="AX196:AX259" si="329">IF(AS196&lt;(AT196+AU196),1,0)</f>
        <v>1</v>
      </c>
      <c r="AY196" s="383">
        <f t="shared" ref="AY196:AY259" si="330">IF(AX196=1,IF(AV196=1,IF(AW196=1,(1/2)*AS196,AS196-AU196),AT196),AT196)</f>
        <v>16424.362699288136</v>
      </c>
      <c r="AZ196">
        <f t="shared" ref="AZ196:AZ259" si="331">IF(AX196=1,IF(AW196=1,IF(AV196=1,AS196/2,AS196-AT196),AU196),AU196)</f>
        <v>2348.6373007118646</v>
      </c>
      <c r="BA196">
        <f t="shared" ref="BA196:BA259" si="332">IF(AX196=1,0,(AS196-AT196-AU196))</f>
        <v>0</v>
      </c>
      <c r="BB196" s="383">
        <f t="shared" ref="BB196:BB259" si="333">AS196-SUM(AY196:BA196)</f>
        <v>0</v>
      </c>
      <c r="BC196" s="384">
        <f t="shared" si="297"/>
        <v>18773</v>
      </c>
      <c r="BD196" s="384">
        <f t="shared" si="297"/>
        <v>0.16283861584146414</v>
      </c>
      <c r="BE196" s="384">
        <f t="shared" si="297"/>
        <v>0.32458638870371492</v>
      </c>
      <c r="BF196" s="384">
        <f t="shared" si="297"/>
        <v>0.37209866068723108</v>
      </c>
      <c r="BG196" s="384">
        <f t="shared" si="297"/>
        <v>3.2725289376401429E-3</v>
      </c>
      <c r="BH196" s="384">
        <f t="shared" si="297"/>
        <v>70</v>
      </c>
      <c r="BI196" s="384">
        <f t="shared" si="295"/>
        <v>26.017300711862561</v>
      </c>
      <c r="BJ196" s="384">
        <f t="shared" si="295"/>
        <v>4.0785406945033631E-2</v>
      </c>
      <c r="BK196" s="384">
        <f t="shared" si="295"/>
        <v>9.6418398884916059E-2</v>
      </c>
      <c r="BL196" s="474">
        <f t="shared" ref="BL196:BL259" si="334">-AR196-AY196</f>
        <v>76.637300711863645</v>
      </c>
      <c r="BM196" s="409">
        <f t="shared" ref="BM196:BM259" si="335">AN196+AZ196</f>
        <v>0</v>
      </c>
      <c r="BN196" s="473">
        <f t="shared" ref="BN196:BN259" si="336">SUMIF(Z196:AG196,"&gt;0")</f>
        <v>96.017300711862561</v>
      </c>
      <c r="BO196" s="387">
        <f t="shared" ref="BO196:BO259" si="337">IF(AO196=3,1,(BL196)/BN196)</f>
        <v>0.79816137449899593</v>
      </c>
      <c r="BP196" s="387">
        <f t="shared" ref="BP196:BP259" si="338">IF(AO196=2,(BM196*(-1))/(BN196),0)</f>
        <v>0</v>
      </c>
      <c r="BQ196" s="388">
        <f t="shared" ref="BQ196:BQ259" si="339">1-BP196-BO196</f>
        <v>0.20183862550100407</v>
      </c>
      <c r="BR196" s="389">
        <f t="shared" ref="BR196:BR259" si="340">IF(AO196=3,BL196-BN196,0)</f>
        <v>0</v>
      </c>
      <c r="BS196" s="390">
        <f t="shared" ref="BS196:BS259" si="341">Y196</f>
        <v>18773</v>
      </c>
      <c r="BT196" s="391">
        <f t="shared" si="310"/>
        <v>2674.520488030254</v>
      </c>
      <c r="BU196" s="391">
        <f t="shared" si="310"/>
        <v>5331.1245753219355</v>
      </c>
      <c r="BV196" s="391">
        <f t="shared" si="310"/>
        <v>6111.4833630464309</v>
      </c>
      <c r="BW196" s="391">
        <f t="shared" si="310"/>
        <v>53.749202215717794</v>
      </c>
      <c r="BX196" s="391">
        <f t="shared" si="310"/>
        <v>0</v>
      </c>
      <c r="BY196" s="391">
        <f t="shared" si="310"/>
        <v>0</v>
      </c>
      <c r="BZ196" s="391">
        <f t="shared" si="310"/>
        <v>669.87431650329768</v>
      </c>
      <c r="CA196" s="391">
        <f t="shared" si="310"/>
        <v>1583.6107541705001</v>
      </c>
      <c r="CB196" s="391">
        <f t="shared" ref="CB196:CC259" si="342">AZ196</f>
        <v>2348.6373007118646</v>
      </c>
      <c r="CC196" s="391">
        <f t="shared" si="342"/>
        <v>0</v>
      </c>
      <c r="CD196" s="392">
        <f t="shared" ref="CD196:CD259" si="343">IF($CE196&gt;0,IF(Y196&gt;0,0,CE196*BO196*BC196),0)</f>
        <v>0</v>
      </c>
      <c r="CE196" s="393">
        <f t="shared" ref="CE196:CE259" si="344">Z196</f>
        <v>-2687</v>
      </c>
      <c r="CF196" s="392">
        <f t="shared" si="302"/>
        <v>0</v>
      </c>
      <c r="CG196" s="392">
        <f t="shared" si="303"/>
        <v>0</v>
      </c>
      <c r="CH196" s="392">
        <f t="shared" si="304"/>
        <v>0</v>
      </c>
      <c r="CI196" s="392">
        <f t="shared" si="278"/>
        <v>0</v>
      </c>
      <c r="CJ196" s="392">
        <f t="shared" si="278"/>
        <v>0</v>
      </c>
      <c r="CK196" s="392">
        <f t="shared" si="278"/>
        <v>0</v>
      </c>
      <c r="CL196" s="392">
        <f t="shared" si="278"/>
        <v>0</v>
      </c>
      <c r="CM196" s="392">
        <f t="shared" ref="CM196:CM259" si="345">IF($CE196&gt;0,BP196*CE196,0)</f>
        <v>0</v>
      </c>
      <c r="CN196" s="392">
        <f t="shared" ref="CN196:CN259" si="346">IF(CE196&gt;0,CE196*BQ196,0)</f>
        <v>0</v>
      </c>
      <c r="CO196" s="394">
        <f t="shared" ref="CO196:CP259" si="347">IF($CQ196&gt;0,IF(Y196&gt;0,0,$CQ196*BC196*$BO196),0)</f>
        <v>0</v>
      </c>
      <c r="CP196" s="394">
        <f t="shared" si="347"/>
        <v>0</v>
      </c>
      <c r="CQ196" s="395">
        <f t="shared" ref="CQ196:CQ259" si="348">AA196</f>
        <v>-5356</v>
      </c>
      <c r="CR196" s="394">
        <f t="shared" si="291"/>
        <v>0</v>
      </c>
      <c r="CS196" s="394">
        <f t="shared" si="291"/>
        <v>0</v>
      </c>
      <c r="CT196" s="394">
        <f t="shared" si="291"/>
        <v>0</v>
      </c>
      <c r="CU196" s="394">
        <f t="shared" si="289"/>
        <v>0</v>
      </c>
      <c r="CV196" s="394">
        <f t="shared" si="289"/>
        <v>0</v>
      </c>
      <c r="CW196" s="394">
        <f t="shared" si="289"/>
        <v>0</v>
      </c>
      <c r="CX196" s="396">
        <f t="shared" ref="CX196:CY259" si="349">IF($CQ196&gt;0,$CQ196*BP196,0)</f>
        <v>0</v>
      </c>
      <c r="CY196" s="396">
        <f t="shared" si="349"/>
        <v>0</v>
      </c>
      <c r="CZ196" s="397">
        <f t="shared" ref="CZ196:DB259" si="350">IF($DC196&gt;0,IF(Y196&gt;0,0,$DC196*BC196*$BO196),0)</f>
        <v>0</v>
      </c>
      <c r="DA196" s="397">
        <f t="shared" si="350"/>
        <v>0</v>
      </c>
      <c r="DB196" s="397">
        <f t="shared" si="350"/>
        <v>0</v>
      </c>
      <c r="DC196" s="397">
        <f t="shared" ref="DC196:DC259" si="351">AB196</f>
        <v>-6140</v>
      </c>
      <c r="DD196" s="397">
        <f t="shared" si="293"/>
        <v>0</v>
      </c>
      <c r="DE196" s="397">
        <f t="shared" si="293"/>
        <v>0</v>
      </c>
      <c r="DF196" s="397">
        <f t="shared" si="293"/>
        <v>0</v>
      </c>
      <c r="DG196" s="397">
        <f t="shared" si="293"/>
        <v>0</v>
      </c>
      <c r="DH196" s="397">
        <f t="shared" si="293"/>
        <v>0</v>
      </c>
      <c r="DI196" s="398">
        <f t="shared" ref="DI196:DJ259" si="352">IF($DC196&gt;0,$DC196*BP196,0)</f>
        <v>0</v>
      </c>
      <c r="DJ196" s="398">
        <f t="shared" si="352"/>
        <v>0</v>
      </c>
      <c r="DK196" s="399">
        <f t="shared" ref="DK196:DN259" si="353">IF($DO196&gt;0,IF(Y196&gt;0,0,$DO196*$BO196*BC196),0)</f>
        <v>0</v>
      </c>
      <c r="DL196" s="399">
        <f t="shared" si="353"/>
        <v>0</v>
      </c>
      <c r="DM196" s="399">
        <f t="shared" si="353"/>
        <v>0</v>
      </c>
      <c r="DN196" s="399">
        <f t="shared" si="312"/>
        <v>0</v>
      </c>
      <c r="DO196" s="399">
        <f t="shared" ref="DO196:DO259" si="354">AC196</f>
        <v>-54</v>
      </c>
      <c r="DP196" s="399">
        <f t="shared" ref="DP196:DS259" si="355">IF($DO196&gt;0,IF(AD196&gt;0,0,$DO196*$BO196*BH196),0)</f>
        <v>0</v>
      </c>
      <c r="DQ196" s="399">
        <f t="shared" si="355"/>
        <v>0</v>
      </c>
      <c r="DR196" s="399">
        <f t="shared" si="355"/>
        <v>0</v>
      </c>
      <c r="DS196" s="399">
        <f t="shared" si="313"/>
        <v>0</v>
      </c>
      <c r="DT196" s="400">
        <f t="shared" ref="DT196:DU259" si="356">IF($DO196&gt;0,$DO196*BP196,0)</f>
        <v>0</v>
      </c>
      <c r="DU196" s="400">
        <f t="shared" si="356"/>
        <v>0</v>
      </c>
      <c r="DV196" s="386">
        <f t="shared" si="294"/>
        <v>0</v>
      </c>
      <c r="DW196" s="386">
        <f t="shared" si="294"/>
        <v>9.0980045409075885</v>
      </c>
      <c r="DX196" s="386">
        <f t="shared" si="294"/>
        <v>18.135062270599573</v>
      </c>
      <c r="DY196" s="386">
        <f t="shared" si="294"/>
        <v>20.78963449243491</v>
      </c>
      <c r="DZ196" s="386">
        <f t="shared" si="294"/>
        <v>0.18284043364682168</v>
      </c>
      <c r="EA196" s="401">
        <f t="shared" ref="EA196:EA259" si="357">AD196</f>
        <v>70</v>
      </c>
      <c r="EB196" s="386">
        <f t="shared" ref="EB196:ED259" si="358">IF($EA196&gt;0,IF(AE196&gt;0,0,$EA196*$BO196*BI196),0)</f>
        <v>0</v>
      </c>
      <c r="EC196" s="386">
        <f t="shared" si="358"/>
        <v>2.2787335526724255</v>
      </c>
      <c r="ED196" s="386">
        <f t="shared" si="358"/>
        <v>5.387020924668394</v>
      </c>
      <c r="EE196" s="385">
        <f t="shared" ref="EE196:EF259" si="359">IF($EA196&gt;0,$EA196*BP196,0)</f>
        <v>0</v>
      </c>
      <c r="EF196" s="385">
        <f t="shared" si="359"/>
        <v>14.128703785070284</v>
      </c>
      <c r="EG196" s="402">
        <f t="shared" si="292"/>
        <v>0</v>
      </c>
      <c r="EH196" s="402">
        <f t="shared" si="292"/>
        <v>3.3815074288383404</v>
      </c>
      <c r="EI196" s="402">
        <f t="shared" si="292"/>
        <v>6.7403624074648869</v>
      </c>
      <c r="EJ196" s="402">
        <f t="shared" si="290"/>
        <v>7.7270024611341324</v>
      </c>
      <c r="EK196" s="402">
        <f t="shared" si="290"/>
        <v>6.7957350635381608E-2</v>
      </c>
      <c r="EL196" s="402">
        <f t="shared" si="290"/>
        <v>0</v>
      </c>
      <c r="EM196" s="402">
        <f t="shared" ref="EM196:EM259" si="360">AE196</f>
        <v>26.017300711862561</v>
      </c>
      <c r="EN196" s="402">
        <f t="shared" ref="EN196:EO259" si="361">IF($EM196&gt;0,IF(AF196&gt;0,0,$EM196*BJ196*$BO196),0)</f>
        <v>0.84694994402984858</v>
      </c>
      <c r="EO196" s="402">
        <f t="shared" si="361"/>
        <v>2.0022249048313361</v>
      </c>
      <c r="EP196" s="402">
        <f t="shared" ref="EP196:EP259" si="362">IF($EM196&gt;0,EM196*BP196,0)</f>
        <v>0</v>
      </c>
      <c r="EQ196" s="402">
        <f t="shared" ref="EQ196:EQ259" si="363">IF($EM196&gt;0,EM196*BQ196,0)</f>
        <v>5.251296214928634</v>
      </c>
      <c r="ER196" s="394">
        <f t="shared" si="305"/>
        <v>0</v>
      </c>
      <c r="ES196" s="394">
        <f t="shared" si="306"/>
        <v>0</v>
      </c>
      <c r="ET196" s="394">
        <f t="shared" si="307"/>
        <v>0</v>
      </c>
      <c r="EU196" s="394">
        <f t="shared" si="279"/>
        <v>0</v>
      </c>
      <c r="EV196" s="394">
        <f t="shared" si="279"/>
        <v>0</v>
      </c>
      <c r="EW196" s="394">
        <f t="shared" si="279"/>
        <v>0</v>
      </c>
      <c r="EX196" s="394">
        <f t="shared" si="279"/>
        <v>0</v>
      </c>
      <c r="EY196" s="403">
        <f t="shared" ref="EY196:EY259" si="364">AF196</f>
        <v>-673</v>
      </c>
      <c r="EZ196" s="394">
        <f t="shared" ref="EZ196:EZ259" si="365">IF($EY196&gt;0,IF(AG196&gt;0,0,$EY196*$BO196*BK196),0)</f>
        <v>0</v>
      </c>
      <c r="FA196" s="396">
        <f t="shared" ref="FA196:FB259" si="366">IF($EY196&gt;0,$EY196*BP196,0)</f>
        <v>0</v>
      </c>
      <c r="FB196" s="396">
        <f t="shared" si="366"/>
        <v>0</v>
      </c>
      <c r="FC196" s="404">
        <f t="shared" si="311"/>
        <v>0</v>
      </c>
      <c r="FD196" s="404">
        <f t="shared" si="311"/>
        <v>0</v>
      </c>
      <c r="FE196" s="404">
        <f t="shared" si="311"/>
        <v>0</v>
      </c>
      <c r="FF196" s="404">
        <f t="shared" si="311"/>
        <v>0</v>
      </c>
      <c r="FG196" s="404">
        <f t="shared" si="311"/>
        <v>0</v>
      </c>
      <c r="FH196" s="404">
        <f t="shared" si="311"/>
        <v>0</v>
      </c>
      <c r="FI196" s="404">
        <f t="shared" si="311"/>
        <v>0</v>
      </c>
      <c r="FJ196" s="404">
        <f t="shared" si="311"/>
        <v>0</v>
      </c>
      <c r="FK196" s="392">
        <f t="shared" ref="FK196:FK259" si="367">AG196</f>
        <v>-1591</v>
      </c>
      <c r="FL196" s="384">
        <f t="shared" ref="FL196:FM259" si="368">IF($FK196&gt;0,$FK196*BP196,0)</f>
        <v>0</v>
      </c>
      <c r="FM196" s="384">
        <f t="shared" si="368"/>
        <v>0</v>
      </c>
      <c r="FN196" s="405">
        <f t="shared" si="298"/>
        <v>0</v>
      </c>
      <c r="FO196" s="405">
        <f t="shared" si="298"/>
        <v>0</v>
      </c>
      <c r="FP196" s="405">
        <f t="shared" si="298"/>
        <v>0</v>
      </c>
      <c r="FQ196" s="405">
        <f t="shared" si="298"/>
        <v>0</v>
      </c>
      <c r="FR196" s="405">
        <f t="shared" si="298"/>
        <v>0</v>
      </c>
      <c r="FS196" s="405">
        <f t="shared" si="298"/>
        <v>0</v>
      </c>
      <c r="FT196" s="405">
        <f t="shared" si="296"/>
        <v>0</v>
      </c>
      <c r="FU196" s="405">
        <f t="shared" si="296"/>
        <v>0</v>
      </c>
      <c r="FV196" s="405">
        <f t="shared" si="296"/>
        <v>0</v>
      </c>
      <c r="FW196" s="397">
        <f t="shared" ref="FW196:FW259" si="369">AN196</f>
        <v>-2348.6373007118646</v>
      </c>
      <c r="FX196" s="406">
        <f t="shared" ref="FX196:FX259" si="370">IF(FW196&gt;0,FW196-SUM(FN196:FV196),0)</f>
        <v>0</v>
      </c>
      <c r="FY196" s="331">
        <f t="shared" ref="FY196:FY259" si="371">FX196+FM196+FB196+EF196+DU196+DJ196+CY196++CN196+CC196</f>
        <v>14.128703785070284</v>
      </c>
      <c r="FZ196" s="382">
        <f t="shared" ref="FZ196:FZ259" si="372">AM196-FY196</f>
        <v>5.2512962149297149</v>
      </c>
      <c r="GA196" s="331">
        <f t="shared" ref="GA196:GA259" si="373">IF(BS196&gt;0,BS196-SUM(BT196:CC196),0)</f>
        <v>0</v>
      </c>
      <c r="GB196" s="407">
        <f t="shared" ref="GB196:GB259" si="374">IF(CE196&gt;0,CE196-SUM(CF196:CN196)-CD196,0)</f>
        <v>0</v>
      </c>
      <c r="GC196" s="407">
        <f t="shared" ref="GC196:GC259" si="375">IF(CQ196&gt;0,CQ196-SUM(CR196:CY196)-CP196-CO196,0)</f>
        <v>0</v>
      </c>
      <c r="GD196" s="407">
        <f t="shared" ref="GD196:GD259" si="376">IF(DC196&gt;0,DC196-SUM(DD196:DJ196)-DB196-DA196-CZ196,0)</f>
        <v>0</v>
      </c>
      <c r="GE196" s="407">
        <f t="shared" ref="GE196:GE259" si="377">IF(DO196&gt;0,DO196-SUM(DP196:DU196)-DN196-DM196-DL196-DK196,0)</f>
        <v>0</v>
      </c>
      <c r="GF196" s="407">
        <f t="shared" ref="GF196:GF259" si="378">IF(EA196&gt;0,EA196-SUM(EB196:EF196)-SUM(DV196:DZ196),0)</f>
        <v>0</v>
      </c>
      <c r="GG196" s="407">
        <f t="shared" ref="GG196:GG259" si="379">IF(EM196&gt;0,EM196-SUM(EN196:EQ196)-SUM(EG196:EL196),0)</f>
        <v>0</v>
      </c>
      <c r="GH196" s="407">
        <f t="shared" ref="GH196:GH259" si="380">IF(EY196&gt;0,EY196-EZ196-FA196-FB196-SUM(ER196:EX196),0)</f>
        <v>0</v>
      </c>
      <c r="GI196" s="407">
        <f t="shared" ref="GI196:GI259" si="381">IF(FK196&gt;0,FK196-SUM(FC196:FJ196)-FL196-FM196,0)</f>
        <v>0</v>
      </c>
      <c r="GJ196">
        <f t="shared" ref="GJ196:GJ259" si="382">IF(AN196&lt;0,FL196+FA196+EE196+EP196+DT196+DI196+CX196+CM196+CB196+AN196,0)</f>
        <v>0</v>
      </c>
      <c r="GK196" s="382">
        <f t="shared" ref="GK196:GK259" si="383">SUM(GA196:GJ196)</f>
        <v>0</v>
      </c>
      <c r="GL196">
        <v>2</v>
      </c>
      <c r="GM196">
        <f t="shared" si="309"/>
        <v>18773</v>
      </c>
      <c r="GN196">
        <f t="shared" si="309"/>
        <v>0</v>
      </c>
      <c r="GO196">
        <f t="shared" si="309"/>
        <v>0</v>
      </c>
      <c r="GP196">
        <f t="shared" si="309"/>
        <v>0</v>
      </c>
      <c r="GQ196">
        <f t="shared" si="309"/>
        <v>0</v>
      </c>
      <c r="GR196">
        <f t="shared" si="308"/>
        <v>70</v>
      </c>
      <c r="GS196">
        <f t="shared" si="308"/>
        <v>26.017300711862561</v>
      </c>
      <c r="GT196">
        <f t="shared" si="308"/>
        <v>0</v>
      </c>
      <c r="GU196">
        <f t="shared" si="308"/>
        <v>0</v>
      </c>
      <c r="GV196">
        <f t="shared" si="308"/>
        <v>0</v>
      </c>
    </row>
    <row r="197" spans="1:204" customFormat="1" x14ac:dyDescent="0.25">
      <c r="A197" s="378">
        <v>35003</v>
      </c>
      <c r="B197" s="32" t="s">
        <v>1331</v>
      </c>
      <c r="C197" t="s">
        <v>891</v>
      </c>
      <c r="D197">
        <v>2</v>
      </c>
      <c r="E197" s="379">
        <v>653</v>
      </c>
      <c r="F197" s="379">
        <v>10589</v>
      </c>
      <c r="G197" s="379">
        <v>8192</v>
      </c>
      <c r="H197" s="379">
        <v>5010</v>
      </c>
      <c r="I197" s="379">
        <v>17280</v>
      </c>
      <c r="J197" s="379">
        <v>12220</v>
      </c>
      <c r="K197" s="379">
        <v>48</v>
      </c>
      <c r="L197" s="379">
        <v>0</v>
      </c>
      <c r="M197" s="380">
        <v>143.86662460941733</v>
      </c>
      <c r="N197" s="381">
        <f t="shared" si="314"/>
        <v>54135.866624609414</v>
      </c>
      <c r="O197" s="379">
        <v>345</v>
      </c>
      <c r="P197" s="379">
        <v>10889</v>
      </c>
      <c r="Q197" s="379">
        <v>43950</v>
      </c>
      <c r="R197" s="379">
        <v>7269</v>
      </c>
      <c r="S197" s="379">
        <v>14464</v>
      </c>
      <c r="T197" s="379">
        <v>2236</v>
      </c>
      <c r="U197" s="379">
        <v>6</v>
      </c>
      <c r="V197" s="379">
        <v>209</v>
      </c>
      <c r="W197" s="480">
        <f>(VLOOKUP(A197,'[1]floresta plant'!$A$4:$F$573,6,0))*1000</f>
        <v>165.3836475574503</v>
      </c>
      <c r="X197" s="24">
        <f t="shared" si="315"/>
        <v>79533.38364755745</v>
      </c>
      <c r="Y197" s="53">
        <f t="shared" si="299"/>
        <v>35758</v>
      </c>
      <c r="Z197" s="53">
        <f t="shared" si="300"/>
        <v>2259</v>
      </c>
      <c r="AA197" s="53">
        <f t="shared" si="301"/>
        <v>-2816</v>
      </c>
      <c r="AB197" s="53">
        <f t="shared" si="277"/>
        <v>-9984</v>
      </c>
      <c r="AC197" s="53">
        <f t="shared" si="277"/>
        <v>-42</v>
      </c>
      <c r="AD197" s="53">
        <f t="shared" si="277"/>
        <v>209</v>
      </c>
      <c r="AE197" s="53">
        <f t="shared" si="277"/>
        <v>21.517022948032974</v>
      </c>
      <c r="AF197" s="53">
        <f t="shared" si="316"/>
        <v>300</v>
      </c>
      <c r="AG197" s="53">
        <f t="shared" si="317"/>
        <v>-308</v>
      </c>
      <c r="AH197" s="53">
        <f t="shared" si="318"/>
        <v>-25396.287022948036</v>
      </c>
      <c r="AI197" s="53">
        <f t="shared" ref="AI197:AI260" si="384">X197-N197</f>
        <v>25397.517022948035</v>
      </c>
      <c r="AJ197" s="469">
        <v>0</v>
      </c>
      <c r="AK197" s="469">
        <v>0</v>
      </c>
      <c r="AL197" s="469">
        <v>1.23</v>
      </c>
      <c r="AM197" s="470">
        <f t="shared" si="319"/>
        <v>1.23</v>
      </c>
      <c r="AN197" s="53">
        <f t="shared" si="320"/>
        <v>-25396.287022948036</v>
      </c>
      <c r="AO197" s="382">
        <f t="shared" si="321"/>
        <v>2</v>
      </c>
      <c r="AP197">
        <v>2</v>
      </c>
      <c r="AQ197" s="383">
        <f t="shared" si="322"/>
        <v>38547.517022948035</v>
      </c>
      <c r="AR197" s="383">
        <f t="shared" si="323"/>
        <v>-13150</v>
      </c>
      <c r="AS197" s="383">
        <f t="shared" si="324"/>
        <v>35758</v>
      </c>
      <c r="AT197" s="383">
        <f t="shared" si="325"/>
        <v>13150</v>
      </c>
      <c r="AU197" s="383">
        <f t="shared" si="326"/>
        <v>25396.287022948036</v>
      </c>
      <c r="AV197" s="383">
        <f t="shared" si="327"/>
        <v>0</v>
      </c>
      <c r="AW197" s="383">
        <f t="shared" si="328"/>
        <v>1</v>
      </c>
      <c r="AX197" s="383">
        <f t="shared" si="329"/>
        <v>1</v>
      </c>
      <c r="AY197" s="383">
        <f t="shared" si="330"/>
        <v>13150</v>
      </c>
      <c r="AZ197">
        <f t="shared" si="331"/>
        <v>22608</v>
      </c>
      <c r="BA197">
        <f t="shared" si="332"/>
        <v>0</v>
      </c>
      <c r="BB197" s="383">
        <f t="shared" si="333"/>
        <v>0</v>
      </c>
      <c r="BC197" s="384">
        <f t="shared" si="297"/>
        <v>35758</v>
      </c>
      <c r="BD197" s="384">
        <f t="shared" si="297"/>
        <v>2259</v>
      </c>
      <c r="BE197" s="384">
        <f t="shared" si="297"/>
        <v>0.21414448669201522</v>
      </c>
      <c r="BF197" s="384">
        <f t="shared" si="297"/>
        <v>0.7592395437262357</v>
      </c>
      <c r="BG197" s="384">
        <f t="shared" si="297"/>
        <v>3.1939163498098861E-3</v>
      </c>
      <c r="BH197" s="384">
        <f t="shared" si="297"/>
        <v>209</v>
      </c>
      <c r="BI197" s="384">
        <f t="shared" si="295"/>
        <v>21.517022948032974</v>
      </c>
      <c r="BJ197" s="384">
        <f t="shared" si="295"/>
        <v>300</v>
      </c>
      <c r="BK197" s="384">
        <f t="shared" si="295"/>
        <v>2.3422053231939164E-2</v>
      </c>
      <c r="BL197" s="474">
        <f t="shared" si="334"/>
        <v>0</v>
      </c>
      <c r="BM197" s="409">
        <f t="shared" si="335"/>
        <v>-2788.2870229480359</v>
      </c>
      <c r="BN197" s="473">
        <f t="shared" si="336"/>
        <v>2789.5170229480332</v>
      </c>
      <c r="BO197" s="387">
        <f t="shared" si="337"/>
        <v>0</v>
      </c>
      <c r="BP197" s="387">
        <f t="shared" si="338"/>
        <v>0.99955906345439782</v>
      </c>
      <c r="BQ197" s="388">
        <f t="shared" si="339"/>
        <v>4.4093654560217743E-4</v>
      </c>
      <c r="BR197" s="389">
        <f t="shared" si="340"/>
        <v>0</v>
      </c>
      <c r="BS197" s="390">
        <f t="shared" si="341"/>
        <v>35758</v>
      </c>
      <c r="BT197" s="391">
        <f t="shared" si="310"/>
        <v>0</v>
      </c>
      <c r="BU197" s="391">
        <f t="shared" si="310"/>
        <v>2816</v>
      </c>
      <c r="BV197" s="391">
        <f t="shared" si="310"/>
        <v>9984</v>
      </c>
      <c r="BW197" s="391">
        <f t="shared" si="310"/>
        <v>42</v>
      </c>
      <c r="BX197" s="391">
        <f t="shared" si="310"/>
        <v>0</v>
      </c>
      <c r="BY197" s="391">
        <f t="shared" si="310"/>
        <v>0</v>
      </c>
      <c r="BZ197" s="391">
        <f t="shared" si="310"/>
        <v>0</v>
      </c>
      <c r="CA197" s="391">
        <f t="shared" si="310"/>
        <v>308</v>
      </c>
      <c r="CB197" s="391">
        <f t="shared" si="342"/>
        <v>22608</v>
      </c>
      <c r="CC197" s="391">
        <f t="shared" si="342"/>
        <v>0</v>
      </c>
      <c r="CD197" s="392">
        <f t="shared" si="343"/>
        <v>0</v>
      </c>
      <c r="CE197" s="393">
        <f t="shared" si="344"/>
        <v>2259</v>
      </c>
      <c r="CF197" s="392">
        <f t="shared" si="302"/>
        <v>0</v>
      </c>
      <c r="CG197" s="392">
        <f t="shared" si="303"/>
        <v>0</v>
      </c>
      <c r="CH197" s="392">
        <f t="shared" si="304"/>
        <v>0</v>
      </c>
      <c r="CI197" s="392">
        <f t="shared" si="278"/>
        <v>0</v>
      </c>
      <c r="CJ197" s="392">
        <f t="shared" si="278"/>
        <v>0</v>
      </c>
      <c r="CK197" s="392">
        <f t="shared" si="278"/>
        <v>0</v>
      </c>
      <c r="CL197" s="392">
        <f t="shared" si="278"/>
        <v>0</v>
      </c>
      <c r="CM197" s="392">
        <f t="shared" si="345"/>
        <v>2258.0039243434849</v>
      </c>
      <c r="CN197" s="392">
        <f t="shared" si="346"/>
        <v>0.99607565651531882</v>
      </c>
      <c r="CO197" s="394">
        <f t="shared" si="347"/>
        <v>0</v>
      </c>
      <c r="CP197" s="394">
        <f t="shared" si="347"/>
        <v>0</v>
      </c>
      <c r="CQ197" s="395">
        <f t="shared" si="348"/>
        <v>-2816</v>
      </c>
      <c r="CR197" s="394">
        <f t="shared" si="291"/>
        <v>0</v>
      </c>
      <c r="CS197" s="394">
        <f t="shared" si="291"/>
        <v>0</v>
      </c>
      <c r="CT197" s="394">
        <f t="shared" si="291"/>
        <v>0</v>
      </c>
      <c r="CU197" s="394">
        <f t="shared" si="289"/>
        <v>0</v>
      </c>
      <c r="CV197" s="394">
        <f t="shared" si="289"/>
        <v>0</v>
      </c>
      <c r="CW197" s="394">
        <f t="shared" si="289"/>
        <v>0</v>
      </c>
      <c r="CX197" s="396">
        <f t="shared" si="349"/>
        <v>0</v>
      </c>
      <c r="CY197" s="396">
        <f t="shared" si="349"/>
        <v>0</v>
      </c>
      <c r="CZ197" s="397">
        <f t="shared" si="350"/>
        <v>0</v>
      </c>
      <c r="DA197" s="397">
        <f t="shared" si="350"/>
        <v>0</v>
      </c>
      <c r="DB197" s="397">
        <f t="shared" si="350"/>
        <v>0</v>
      </c>
      <c r="DC197" s="397">
        <f t="shared" si="351"/>
        <v>-9984</v>
      </c>
      <c r="DD197" s="397">
        <f t="shared" si="293"/>
        <v>0</v>
      </c>
      <c r="DE197" s="397">
        <f t="shared" si="293"/>
        <v>0</v>
      </c>
      <c r="DF197" s="397">
        <f t="shared" si="293"/>
        <v>0</v>
      </c>
      <c r="DG197" s="397">
        <f t="shared" si="293"/>
        <v>0</v>
      </c>
      <c r="DH197" s="397">
        <f t="shared" si="293"/>
        <v>0</v>
      </c>
      <c r="DI197" s="398">
        <f t="shared" si="352"/>
        <v>0</v>
      </c>
      <c r="DJ197" s="398">
        <f t="shared" si="352"/>
        <v>0</v>
      </c>
      <c r="DK197" s="399">
        <f t="shared" si="353"/>
        <v>0</v>
      </c>
      <c r="DL197" s="399">
        <f t="shared" si="353"/>
        <v>0</v>
      </c>
      <c r="DM197" s="399">
        <f t="shared" si="353"/>
        <v>0</v>
      </c>
      <c r="DN197" s="399">
        <f t="shared" si="312"/>
        <v>0</v>
      </c>
      <c r="DO197" s="399">
        <f t="shared" si="354"/>
        <v>-42</v>
      </c>
      <c r="DP197" s="399">
        <f t="shared" si="355"/>
        <v>0</v>
      </c>
      <c r="DQ197" s="399">
        <f t="shared" si="355"/>
        <v>0</v>
      </c>
      <c r="DR197" s="399">
        <f t="shared" si="355"/>
        <v>0</v>
      </c>
      <c r="DS197" s="399">
        <f t="shared" si="313"/>
        <v>0</v>
      </c>
      <c r="DT197" s="400">
        <f t="shared" si="356"/>
        <v>0</v>
      </c>
      <c r="DU197" s="400">
        <f t="shared" si="356"/>
        <v>0</v>
      </c>
      <c r="DV197" s="386">
        <f t="shared" si="294"/>
        <v>0</v>
      </c>
      <c r="DW197" s="386">
        <f t="shared" si="294"/>
        <v>0</v>
      </c>
      <c r="DX197" s="386">
        <f t="shared" si="294"/>
        <v>0</v>
      </c>
      <c r="DY197" s="386">
        <f t="shared" si="294"/>
        <v>0</v>
      </c>
      <c r="DZ197" s="386">
        <f t="shared" si="294"/>
        <v>0</v>
      </c>
      <c r="EA197" s="401">
        <f t="shared" si="357"/>
        <v>209</v>
      </c>
      <c r="EB197" s="386">
        <f t="shared" si="358"/>
        <v>0</v>
      </c>
      <c r="EC197" s="386">
        <f t="shared" si="358"/>
        <v>0</v>
      </c>
      <c r="ED197" s="386">
        <f t="shared" si="358"/>
        <v>0</v>
      </c>
      <c r="EE197" s="385">
        <f t="shared" si="359"/>
        <v>208.90784426196913</v>
      </c>
      <c r="EF197" s="385">
        <f t="shared" si="359"/>
        <v>9.2155738030855083E-2</v>
      </c>
      <c r="EG197" s="402">
        <f t="shared" si="292"/>
        <v>0</v>
      </c>
      <c r="EH197" s="402">
        <f t="shared" si="292"/>
        <v>0</v>
      </c>
      <c r="EI197" s="402">
        <f t="shared" si="292"/>
        <v>0</v>
      </c>
      <c r="EJ197" s="402">
        <f t="shared" si="290"/>
        <v>0</v>
      </c>
      <c r="EK197" s="402">
        <f t="shared" si="290"/>
        <v>0</v>
      </c>
      <c r="EL197" s="402">
        <f t="shared" si="290"/>
        <v>0</v>
      </c>
      <c r="EM197" s="402">
        <f t="shared" si="360"/>
        <v>21.517022948032974</v>
      </c>
      <c r="EN197" s="402">
        <f t="shared" si="361"/>
        <v>0</v>
      </c>
      <c r="EO197" s="402">
        <f t="shared" si="361"/>
        <v>0</v>
      </c>
      <c r="EP197" s="402">
        <f t="shared" si="362"/>
        <v>21.507535306262625</v>
      </c>
      <c r="EQ197" s="402">
        <f t="shared" si="363"/>
        <v>9.4876417703484393E-3</v>
      </c>
      <c r="ER197" s="394">
        <f t="shared" si="305"/>
        <v>0</v>
      </c>
      <c r="ES197" s="394">
        <f t="shared" si="306"/>
        <v>0</v>
      </c>
      <c r="ET197" s="394">
        <f t="shared" si="307"/>
        <v>0</v>
      </c>
      <c r="EU197" s="394">
        <f t="shared" si="279"/>
        <v>0</v>
      </c>
      <c r="EV197" s="394">
        <f t="shared" si="279"/>
        <v>0</v>
      </c>
      <c r="EW197" s="394">
        <f t="shared" si="279"/>
        <v>0</v>
      </c>
      <c r="EX197" s="394">
        <f t="shared" si="279"/>
        <v>0</v>
      </c>
      <c r="EY197" s="403">
        <f t="shared" si="364"/>
        <v>300</v>
      </c>
      <c r="EZ197" s="394">
        <f t="shared" si="365"/>
        <v>0</v>
      </c>
      <c r="FA197" s="396">
        <f t="shared" si="366"/>
        <v>299.86771903631933</v>
      </c>
      <c r="FB197" s="396">
        <f t="shared" si="366"/>
        <v>0.13228096368065323</v>
      </c>
      <c r="FC197" s="404">
        <f t="shared" si="311"/>
        <v>0</v>
      </c>
      <c r="FD197" s="404">
        <f t="shared" si="311"/>
        <v>0</v>
      </c>
      <c r="FE197" s="404">
        <f t="shared" si="311"/>
        <v>0</v>
      </c>
      <c r="FF197" s="404">
        <f t="shared" si="311"/>
        <v>0</v>
      </c>
      <c r="FG197" s="404">
        <f t="shared" si="311"/>
        <v>0</v>
      </c>
      <c r="FH197" s="404">
        <f t="shared" si="311"/>
        <v>0</v>
      </c>
      <c r="FI197" s="404">
        <f t="shared" si="311"/>
        <v>0</v>
      </c>
      <c r="FJ197" s="404">
        <f t="shared" si="311"/>
        <v>0</v>
      </c>
      <c r="FK197" s="392">
        <f t="shared" si="367"/>
        <v>-308</v>
      </c>
      <c r="FL197" s="384">
        <f t="shared" si="368"/>
        <v>0</v>
      </c>
      <c r="FM197" s="384">
        <f t="shared" si="368"/>
        <v>0</v>
      </c>
      <c r="FN197" s="405">
        <f t="shared" si="298"/>
        <v>0</v>
      </c>
      <c r="FO197" s="405">
        <f t="shared" si="298"/>
        <v>0</v>
      </c>
      <c r="FP197" s="405">
        <f t="shared" si="298"/>
        <v>0</v>
      </c>
      <c r="FQ197" s="405">
        <f t="shared" si="298"/>
        <v>0</v>
      </c>
      <c r="FR197" s="405">
        <f t="shared" si="298"/>
        <v>0</v>
      </c>
      <c r="FS197" s="405">
        <f t="shared" si="298"/>
        <v>0</v>
      </c>
      <c r="FT197" s="405">
        <f t="shared" si="296"/>
        <v>0</v>
      </c>
      <c r="FU197" s="405">
        <f t="shared" si="296"/>
        <v>0</v>
      </c>
      <c r="FV197" s="405">
        <f t="shared" si="296"/>
        <v>0</v>
      </c>
      <c r="FW197" s="397">
        <f t="shared" si="369"/>
        <v>-25396.287022948036</v>
      </c>
      <c r="FX197" s="406">
        <f t="shared" si="370"/>
        <v>0</v>
      </c>
      <c r="FY197" s="331">
        <f t="shared" si="371"/>
        <v>1.2205123582268271</v>
      </c>
      <c r="FZ197" s="382">
        <f t="shared" si="372"/>
        <v>9.4876417731728502E-3</v>
      </c>
      <c r="GA197" s="331">
        <f t="shared" si="373"/>
        <v>0</v>
      </c>
      <c r="GB197" s="407">
        <f t="shared" si="374"/>
        <v>0</v>
      </c>
      <c r="GC197" s="407">
        <f t="shared" si="375"/>
        <v>0</v>
      </c>
      <c r="GD197" s="407">
        <f t="shared" si="376"/>
        <v>0</v>
      </c>
      <c r="GE197" s="407">
        <f t="shared" si="377"/>
        <v>0</v>
      </c>
      <c r="GF197" s="407">
        <f t="shared" si="378"/>
        <v>0</v>
      </c>
      <c r="GG197" s="407">
        <f t="shared" si="379"/>
        <v>0</v>
      </c>
      <c r="GH197" s="407">
        <f t="shared" si="380"/>
        <v>1.7763568394002505E-14</v>
      </c>
      <c r="GI197" s="407">
        <f t="shared" si="381"/>
        <v>0</v>
      </c>
      <c r="GJ197">
        <f t="shared" si="382"/>
        <v>0</v>
      </c>
      <c r="GK197" s="382">
        <f t="shared" si="383"/>
        <v>1.7763568394002505E-14</v>
      </c>
      <c r="GL197">
        <v>2</v>
      </c>
      <c r="GM197">
        <f t="shared" si="309"/>
        <v>35758</v>
      </c>
      <c r="GN197">
        <f t="shared" si="309"/>
        <v>2259</v>
      </c>
      <c r="GO197">
        <f t="shared" si="309"/>
        <v>0</v>
      </c>
      <c r="GP197">
        <f t="shared" si="309"/>
        <v>0</v>
      </c>
      <c r="GQ197">
        <f t="shared" si="309"/>
        <v>0</v>
      </c>
      <c r="GR197">
        <f t="shared" si="308"/>
        <v>209</v>
      </c>
      <c r="GS197">
        <f t="shared" si="308"/>
        <v>21.517022948032974</v>
      </c>
      <c r="GT197">
        <f t="shared" si="308"/>
        <v>300</v>
      </c>
      <c r="GU197">
        <f t="shared" si="308"/>
        <v>0</v>
      </c>
      <c r="GV197">
        <f t="shared" si="308"/>
        <v>0</v>
      </c>
    </row>
    <row r="198" spans="1:204" customFormat="1" x14ac:dyDescent="0.25">
      <c r="A198" s="378">
        <v>35004</v>
      </c>
      <c r="B198" s="32" t="s">
        <v>1332</v>
      </c>
      <c r="C198" t="s">
        <v>891</v>
      </c>
      <c r="D198">
        <v>2</v>
      </c>
      <c r="E198" s="379">
        <v>4189</v>
      </c>
      <c r="F198" s="379">
        <v>89682</v>
      </c>
      <c r="G198" s="379">
        <v>144284</v>
      </c>
      <c r="H198" s="379">
        <v>14771</v>
      </c>
      <c r="I198" s="379">
        <v>50406</v>
      </c>
      <c r="J198" s="379">
        <v>4670</v>
      </c>
      <c r="K198" s="379">
        <v>3446</v>
      </c>
      <c r="L198" s="379">
        <v>995</v>
      </c>
      <c r="M198" s="380">
        <v>553.11101550579701</v>
      </c>
      <c r="N198" s="381">
        <f t="shared" si="314"/>
        <v>312996.1110155058</v>
      </c>
      <c r="O198" s="379">
        <v>3567</v>
      </c>
      <c r="P198" s="379">
        <v>78798</v>
      </c>
      <c r="Q198" s="379">
        <v>294066</v>
      </c>
      <c r="R198" s="379">
        <v>8874</v>
      </c>
      <c r="S198" s="379">
        <v>34992</v>
      </c>
      <c r="T198" s="379">
        <v>728</v>
      </c>
      <c r="U198" s="379">
        <v>459</v>
      </c>
      <c r="V198" s="379">
        <v>260</v>
      </c>
      <c r="W198" s="480">
        <f>(VLOOKUP(A198,'[1]floresta plant'!$A$4:$F$573,6,0))*1000</f>
        <v>983.09302315116224</v>
      </c>
      <c r="X198" s="24">
        <f t="shared" si="315"/>
        <v>422727.09302315116</v>
      </c>
      <c r="Y198" s="53">
        <f t="shared" si="299"/>
        <v>149782</v>
      </c>
      <c r="Z198" s="53">
        <f t="shared" si="300"/>
        <v>-5897</v>
      </c>
      <c r="AA198" s="53">
        <f t="shared" si="301"/>
        <v>-15414</v>
      </c>
      <c r="AB198" s="53">
        <f t="shared" si="277"/>
        <v>-3942</v>
      </c>
      <c r="AC198" s="53">
        <f t="shared" si="277"/>
        <v>-2987</v>
      </c>
      <c r="AD198" s="53">
        <f t="shared" si="277"/>
        <v>-735</v>
      </c>
      <c r="AE198" s="53">
        <f t="shared" si="277"/>
        <v>429.98200764536523</v>
      </c>
      <c r="AF198" s="53">
        <f t="shared" si="316"/>
        <v>-10884</v>
      </c>
      <c r="AG198" s="53">
        <f t="shared" si="317"/>
        <v>-622</v>
      </c>
      <c r="AH198" s="53">
        <f t="shared" si="318"/>
        <v>-108332.40500764536</v>
      </c>
      <c r="AI198" s="53">
        <f t="shared" si="384"/>
        <v>109730.98200764536</v>
      </c>
      <c r="AJ198" s="469">
        <v>1283.627</v>
      </c>
      <c r="AK198" s="469">
        <v>0</v>
      </c>
      <c r="AL198" s="469">
        <v>114.95</v>
      </c>
      <c r="AM198" s="470">
        <f t="shared" si="319"/>
        <v>1398.577</v>
      </c>
      <c r="AN198" s="53">
        <f t="shared" si="320"/>
        <v>-108332.40500764536</v>
      </c>
      <c r="AO198" s="382">
        <f t="shared" si="321"/>
        <v>2</v>
      </c>
      <c r="AP198">
        <v>2</v>
      </c>
      <c r="AQ198" s="383">
        <f t="shared" si="322"/>
        <v>150211.98200764536</v>
      </c>
      <c r="AR198" s="383">
        <f t="shared" si="323"/>
        <v>-40481</v>
      </c>
      <c r="AS198" s="383">
        <f t="shared" si="324"/>
        <v>149782</v>
      </c>
      <c r="AT198" s="383">
        <f t="shared" si="325"/>
        <v>40481</v>
      </c>
      <c r="AU198" s="383">
        <f t="shared" si="326"/>
        <v>108332.40500764536</v>
      </c>
      <c r="AV198" s="383">
        <f t="shared" si="327"/>
        <v>0</v>
      </c>
      <c r="AW198" s="383">
        <f t="shared" si="328"/>
        <v>1</v>
      </c>
      <c r="AX198" s="383">
        <f t="shared" si="329"/>
        <v>0</v>
      </c>
      <c r="AY198" s="383">
        <f t="shared" si="330"/>
        <v>40481</v>
      </c>
      <c r="AZ198">
        <f t="shared" si="331"/>
        <v>108332.40500764536</v>
      </c>
      <c r="BA198">
        <f t="shared" si="332"/>
        <v>968.59499235464318</v>
      </c>
      <c r="BB198" s="383">
        <f t="shared" si="333"/>
        <v>0</v>
      </c>
      <c r="BC198" s="384">
        <f t="shared" si="297"/>
        <v>149782</v>
      </c>
      <c r="BD198" s="384">
        <f t="shared" si="297"/>
        <v>0.14567327882216349</v>
      </c>
      <c r="BE198" s="384">
        <f t="shared" si="297"/>
        <v>0.38077122600726265</v>
      </c>
      <c r="BF198" s="384">
        <f t="shared" si="297"/>
        <v>9.737901731676589E-2</v>
      </c>
      <c r="BG198" s="384">
        <f t="shared" si="297"/>
        <v>7.3787702872952748E-2</v>
      </c>
      <c r="BH198" s="384">
        <f t="shared" si="297"/>
        <v>1.8156666090264569E-2</v>
      </c>
      <c r="BI198" s="384">
        <f t="shared" si="295"/>
        <v>429.98200764536523</v>
      </c>
      <c r="BJ198" s="384">
        <f t="shared" si="295"/>
        <v>0.26886687581828511</v>
      </c>
      <c r="BK198" s="384">
        <f t="shared" si="295"/>
        <v>1.5365233072305527E-2</v>
      </c>
      <c r="BL198" s="474">
        <f t="shared" si="334"/>
        <v>0</v>
      </c>
      <c r="BM198" s="409">
        <f t="shared" si="335"/>
        <v>0</v>
      </c>
      <c r="BN198" s="473">
        <f t="shared" si="336"/>
        <v>429.98200764536523</v>
      </c>
      <c r="BO198" s="387">
        <f t="shared" si="337"/>
        <v>0</v>
      </c>
      <c r="BP198" s="387">
        <f t="shared" si="338"/>
        <v>0</v>
      </c>
      <c r="BQ198" s="388">
        <f t="shared" si="339"/>
        <v>1</v>
      </c>
      <c r="BR198" s="389">
        <f t="shared" si="340"/>
        <v>0</v>
      </c>
      <c r="BS198" s="390">
        <f t="shared" si="341"/>
        <v>149782</v>
      </c>
      <c r="BT198" s="391">
        <f t="shared" si="310"/>
        <v>5897</v>
      </c>
      <c r="BU198" s="391">
        <f t="shared" si="310"/>
        <v>15414</v>
      </c>
      <c r="BV198" s="391">
        <f t="shared" si="310"/>
        <v>3942</v>
      </c>
      <c r="BW198" s="391">
        <f t="shared" si="310"/>
        <v>2987</v>
      </c>
      <c r="BX198" s="391">
        <f t="shared" si="310"/>
        <v>735</v>
      </c>
      <c r="BY198" s="391">
        <f t="shared" si="310"/>
        <v>0</v>
      </c>
      <c r="BZ198" s="391">
        <f t="shared" si="310"/>
        <v>10884</v>
      </c>
      <c r="CA198" s="391">
        <f t="shared" si="310"/>
        <v>622</v>
      </c>
      <c r="CB198" s="391">
        <f t="shared" si="342"/>
        <v>108332.40500764536</v>
      </c>
      <c r="CC198" s="391">
        <f t="shared" si="342"/>
        <v>968.59499235464318</v>
      </c>
      <c r="CD198" s="392">
        <f t="shared" si="343"/>
        <v>0</v>
      </c>
      <c r="CE198" s="393">
        <f t="shared" si="344"/>
        <v>-5897</v>
      </c>
      <c r="CF198" s="392">
        <f t="shared" si="302"/>
        <v>0</v>
      </c>
      <c r="CG198" s="392">
        <f t="shared" si="303"/>
        <v>0</v>
      </c>
      <c r="CH198" s="392">
        <f t="shared" si="304"/>
        <v>0</v>
      </c>
      <c r="CI198" s="392">
        <f t="shared" si="278"/>
        <v>0</v>
      </c>
      <c r="CJ198" s="392">
        <f t="shared" si="278"/>
        <v>0</v>
      </c>
      <c r="CK198" s="392">
        <f t="shared" si="278"/>
        <v>0</v>
      </c>
      <c r="CL198" s="392">
        <f t="shared" si="278"/>
        <v>0</v>
      </c>
      <c r="CM198" s="392">
        <f t="shared" si="345"/>
        <v>0</v>
      </c>
      <c r="CN198" s="392">
        <f t="shared" si="346"/>
        <v>0</v>
      </c>
      <c r="CO198" s="394">
        <f t="shared" si="347"/>
        <v>0</v>
      </c>
      <c r="CP198" s="394">
        <f t="shared" si="347"/>
        <v>0</v>
      </c>
      <c r="CQ198" s="395">
        <f t="shared" si="348"/>
        <v>-15414</v>
      </c>
      <c r="CR198" s="394">
        <f t="shared" si="291"/>
        <v>0</v>
      </c>
      <c r="CS198" s="394">
        <f t="shared" si="291"/>
        <v>0</v>
      </c>
      <c r="CT198" s="394">
        <f t="shared" si="291"/>
        <v>0</v>
      </c>
      <c r="CU198" s="394">
        <f t="shared" si="289"/>
        <v>0</v>
      </c>
      <c r="CV198" s="394">
        <f t="shared" si="289"/>
        <v>0</v>
      </c>
      <c r="CW198" s="394">
        <f t="shared" si="289"/>
        <v>0</v>
      </c>
      <c r="CX198" s="396">
        <f t="shared" si="349"/>
        <v>0</v>
      </c>
      <c r="CY198" s="396">
        <f t="shared" si="349"/>
        <v>0</v>
      </c>
      <c r="CZ198" s="397">
        <f t="shared" si="350"/>
        <v>0</v>
      </c>
      <c r="DA198" s="397">
        <f t="shared" si="350"/>
        <v>0</v>
      </c>
      <c r="DB198" s="397">
        <f t="shared" si="350"/>
        <v>0</v>
      </c>
      <c r="DC198" s="397">
        <f t="shared" si="351"/>
        <v>-3942</v>
      </c>
      <c r="DD198" s="397">
        <f t="shared" si="293"/>
        <v>0</v>
      </c>
      <c r="DE198" s="397">
        <f t="shared" si="293"/>
        <v>0</v>
      </c>
      <c r="DF198" s="397">
        <f t="shared" si="293"/>
        <v>0</v>
      </c>
      <c r="DG198" s="397">
        <f t="shared" si="293"/>
        <v>0</v>
      </c>
      <c r="DH198" s="397">
        <f t="shared" si="293"/>
        <v>0</v>
      </c>
      <c r="DI198" s="398">
        <f t="shared" si="352"/>
        <v>0</v>
      </c>
      <c r="DJ198" s="398">
        <f t="shared" si="352"/>
        <v>0</v>
      </c>
      <c r="DK198" s="399">
        <f t="shared" si="353"/>
        <v>0</v>
      </c>
      <c r="DL198" s="399">
        <f t="shared" si="353"/>
        <v>0</v>
      </c>
      <c r="DM198" s="399">
        <f t="shared" si="353"/>
        <v>0</v>
      </c>
      <c r="DN198" s="399">
        <f t="shared" si="312"/>
        <v>0</v>
      </c>
      <c r="DO198" s="399">
        <f t="shared" si="354"/>
        <v>-2987</v>
      </c>
      <c r="DP198" s="399">
        <f t="shared" si="355"/>
        <v>0</v>
      </c>
      <c r="DQ198" s="399">
        <f t="shared" si="355"/>
        <v>0</v>
      </c>
      <c r="DR198" s="399">
        <f t="shared" si="355"/>
        <v>0</v>
      </c>
      <c r="DS198" s="399">
        <f t="shared" si="313"/>
        <v>0</v>
      </c>
      <c r="DT198" s="400">
        <f t="shared" si="356"/>
        <v>0</v>
      </c>
      <c r="DU198" s="400">
        <f t="shared" si="356"/>
        <v>0</v>
      </c>
      <c r="DV198" s="386">
        <f t="shared" si="294"/>
        <v>0</v>
      </c>
      <c r="DW198" s="386">
        <f t="shared" si="294"/>
        <v>0</v>
      </c>
      <c r="DX198" s="386">
        <f t="shared" si="294"/>
        <v>0</v>
      </c>
      <c r="DY198" s="386">
        <f t="shared" si="294"/>
        <v>0</v>
      </c>
      <c r="DZ198" s="386">
        <f t="shared" si="294"/>
        <v>0</v>
      </c>
      <c r="EA198" s="401">
        <f t="shared" si="357"/>
        <v>-735</v>
      </c>
      <c r="EB198" s="386">
        <f t="shared" si="358"/>
        <v>0</v>
      </c>
      <c r="EC198" s="386">
        <f t="shared" si="358"/>
        <v>0</v>
      </c>
      <c r="ED198" s="386">
        <f t="shared" si="358"/>
        <v>0</v>
      </c>
      <c r="EE198" s="385">
        <f t="shared" si="359"/>
        <v>0</v>
      </c>
      <c r="EF198" s="385">
        <f t="shared" si="359"/>
        <v>0</v>
      </c>
      <c r="EG198" s="402">
        <f t="shared" si="292"/>
        <v>0</v>
      </c>
      <c r="EH198" s="402">
        <f t="shared" si="292"/>
        <v>0</v>
      </c>
      <c r="EI198" s="402">
        <f t="shared" si="292"/>
        <v>0</v>
      </c>
      <c r="EJ198" s="402">
        <f t="shared" si="290"/>
        <v>0</v>
      </c>
      <c r="EK198" s="402">
        <f t="shared" si="290"/>
        <v>0</v>
      </c>
      <c r="EL198" s="402">
        <f t="shared" si="290"/>
        <v>0</v>
      </c>
      <c r="EM198" s="402">
        <f t="shared" si="360"/>
        <v>429.98200764536523</v>
      </c>
      <c r="EN198" s="402">
        <f t="shared" si="361"/>
        <v>0</v>
      </c>
      <c r="EO198" s="402">
        <f t="shared" si="361"/>
        <v>0</v>
      </c>
      <c r="EP198" s="402">
        <f t="shared" si="362"/>
        <v>0</v>
      </c>
      <c r="EQ198" s="402">
        <f t="shared" si="363"/>
        <v>429.98200764536523</v>
      </c>
      <c r="ER198" s="394">
        <f t="shared" si="305"/>
        <v>0</v>
      </c>
      <c r="ES198" s="394">
        <f t="shared" si="306"/>
        <v>0</v>
      </c>
      <c r="ET198" s="394">
        <f t="shared" si="307"/>
        <v>0</v>
      </c>
      <c r="EU198" s="394">
        <f t="shared" si="279"/>
        <v>0</v>
      </c>
      <c r="EV198" s="394">
        <f t="shared" si="279"/>
        <v>0</v>
      </c>
      <c r="EW198" s="394">
        <f t="shared" si="279"/>
        <v>0</v>
      </c>
      <c r="EX198" s="394">
        <f t="shared" si="279"/>
        <v>0</v>
      </c>
      <c r="EY198" s="403">
        <f t="shared" si="364"/>
        <v>-10884</v>
      </c>
      <c r="EZ198" s="394">
        <f t="shared" si="365"/>
        <v>0</v>
      </c>
      <c r="FA198" s="396">
        <f t="shared" si="366"/>
        <v>0</v>
      </c>
      <c r="FB198" s="396">
        <f t="shared" si="366"/>
        <v>0</v>
      </c>
      <c r="FC198" s="404">
        <f t="shared" si="311"/>
        <v>0</v>
      </c>
      <c r="FD198" s="404">
        <f t="shared" si="311"/>
        <v>0</v>
      </c>
      <c r="FE198" s="404">
        <f t="shared" si="311"/>
        <v>0</v>
      </c>
      <c r="FF198" s="404">
        <f t="shared" si="311"/>
        <v>0</v>
      </c>
      <c r="FG198" s="404">
        <f t="shared" si="311"/>
        <v>0</v>
      </c>
      <c r="FH198" s="404">
        <f t="shared" si="311"/>
        <v>0</v>
      </c>
      <c r="FI198" s="404">
        <f t="shared" si="311"/>
        <v>0</v>
      </c>
      <c r="FJ198" s="404">
        <f t="shared" si="311"/>
        <v>0</v>
      </c>
      <c r="FK198" s="392">
        <f t="shared" si="367"/>
        <v>-622</v>
      </c>
      <c r="FL198" s="384">
        <f t="shared" si="368"/>
        <v>0</v>
      </c>
      <c r="FM198" s="384">
        <f t="shared" si="368"/>
        <v>0</v>
      </c>
      <c r="FN198" s="405">
        <f t="shared" si="298"/>
        <v>0</v>
      </c>
      <c r="FO198" s="405">
        <f t="shared" si="298"/>
        <v>0</v>
      </c>
      <c r="FP198" s="405">
        <f t="shared" si="298"/>
        <v>0</v>
      </c>
      <c r="FQ198" s="405">
        <f t="shared" si="298"/>
        <v>0</v>
      </c>
      <c r="FR198" s="405">
        <f t="shared" si="298"/>
        <v>0</v>
      </c>
      <c r="FS198" s="405">
        <f t="shared" si="298"/>
        <v>0</v>
      </c>
      <c r="FT198" s="405">
        <f t="shared" si="296"/>
        <v>0</v>
      </c>
      <c r="FU198" s="405">
        <f t="shared" si="296"/>
        <v>0</v>
      </c>
      <c r="FV198" s="405">
        <f t="shared" si="296"/>
        <v>0</v>
      </c>
      <c r="FW198" s="397">
        <f t="shared" si="369"/>
        <v>-108332.40500764536</v>
      </c>
      <c r="FX198" s="406">
        <f t="shared" si="370"/>
        <v>0</v>
      </c>
      <c r="FY198" s="331">
        <f t="shared" si="371"/>
        <v>968.59499235464318</v>
      </c>
      <c r="FZ198" s="382">
        <f t="shared" si="372"/>
        <v>429.98200764535682</v>
      </c>
      <c r="GA198" s="331">
        <f t="shared" si="373"/>
        <v>0</v>
      </c>
      <c r="GB198" s="407">
        <f t="shared" si="374"/>
        <v>0</v>
      </c>
      <c r="GC198" s="407">
        <f t="shared" si="375"/>
        <v>0</v>
      </c>
      <c r="GD198" s="407">
        <f t="shared" si="376"/>
        <v>0</v>
      </c>
      <c r="GE198" s="407">
        <f t="shared" si="377"/>
        <v>0</v>
      </c>
      <c r="GF198" s="407">
        <f t="shared" si="378"/>
        <v>0</v>
      </c>
      <c r="GG198" s="407">
        <f t="shared" si="379"/>
        <v>0</v>
      </c>
      <c r="GH198" s="407">
        <f t="shared" si="380"/>
        <v>0</v>
      </c>
      <c r="GI198" s="407">
        <f t="shared" si="381"/>
        <v>0</v>
      </c>
      <c r="GJ198">
        <f t="shared" si="382"/>
        <v>0</v>
      </c>
      <c r="GK198" s="382">
        <f t="shared" si="383"/>
        <v>0</v>
      </c>
      <c r="GL198">
        <v>2</v>
      </c>
      <c r="GM198">
        <f t="shared" si="309"/>
        <v>149782</v>
      </c>
      <c r="GN198">
        <f t="shared" si="309"/>
        <v>0</v>
      </c>
      <c r="GO198">
        <f t="shared" si="309"/>
        <v>0</v>
      </c>
      <c r="GP198">
        <f t="shared" si="309"/>
        <v>0</v>
      </c>
      <c r="GQ198">
        <f t="shared" si="309"/>
        <v>0</v>
      </c>
      <c r="GR198">
        <f t="shared" si="308"/>
        <v>0</v>
      </c>
      <c r="GS198">
        <f t="shared" si="308"/>
        <v>429.98200764536523</v>
      </c>
      <c r="GT198">
        <f t="shared" si="308"/>
        <v>0</v>
      </c>
      <c r="GU198">
        <f t="shared" si="308"/>
        <v>0</v>
      </c>
      <c r="GV198">
        <f t="shared" si="308"/>
        <v>0</v>
      </c>
    </row>
    <row r="199" spans="1:204" customFormat="1" x14ac:dyDescent="0.25">
      <c r="A199" s="378">
        <v>35005</v>
      </c>
      <c r="B199" s="32" t="s">
        <v>1333</v>
      </c>
      <c r="C199" t="s">
        <v>891</v>
      </c>
      <c r="D199">
        <v>2</v>
      </c>
      <c r="E199" s="379">
        <v>399</v>
      </c>
      <c r="F199" s="379">
        <v>25572</v>
      </c>
      <c r="G199" s="379">
        <v>97247</v>
      </c>
      <c r="H199" s="379">
        <v>2155</v>
      </c>
      <c r="I199" s="379">
        <v>2700</v>
      </c>
      <c r="J199" s="379">
        <v>0</v>
      </c>
      <c r="K199" s="379">
        <v>212</v>
      </c>
      <c r="L199" s="379">
        <v>0</v>
      </c>
      <c r="M199" s="380">
        <v>40.646332603404147</v>
      </c>
      <c r="N199" s="381">
        <f t="shared" si="314"/>
        <v>128325.6463326034</v>
      </c>
      <c r="O199" s="379">
        <v>226</v>
      </c>
      <c r="P199" s="379">
        <v>23177</v>
      </c>
      <c r="Q199" s="379">
        <v>116302</v>
      </c>
      <c r="R199" s="379">
        <v>410</v>
      </c>
      <c r="S199" s="379">
        <v>2166</v>
      </c>
      <c r="T199" s="379">
        <v>0</v>
      </c>
      <c r="U199" s="379">
        <v>40</v>
      </c>
      <c r="V199" s="379">
        <v>0</v>
      </c>
      <c r="W199" s="480">
        <f>(VLOOKUP(A199,'[1]floresta plant'!$A$4:$F$573,6,0))*1000</f>
        <v>51.497372075253509</v>
      </c>
      <c r="X199" s="24">
        <f t="shared" si="315"/>
        <v>142372.49737207525</v>
      </c>
      <c r="Y199" s="53">
        <f t="shared" si="299"/>
        <v>19055</v>
      </c>
      <c r="Z199" s="53">
        <f t="shared" si="300"/>
        <v>-1745</v>
      </c>
      <c r="AA199" s="53">
        <f t="shared" si="301"/>
        <v>-534</v>
      </c>
      <c r="AB199" s="53">
        <f t="shared" si="277"/>
        <v>0</v>
      </c>
      <c r="AC199" s="53">
        <f t="shared" si="277"/>
        <v>-172</v>
      </c>
      <c r="AD199" s="53">
        <f t="shared" si="277"/>
        <v>0</v>
      </c>
      <c r="AE199" s="53">
        <f t="shared" si="277"/>
        <v>10.851039471849361</v>
      </c>
      <c r="AF199" s="53">
        <f t="shared" si="316"/>
        <v>-2395</v>
      </c>
      <c r="AG199" s="53">
        <f t="shared" si="317"/>
        <v>-173</v>
      </c>
      <c r="AH199" s="53">
        <f t="shared" si="318"/>
        <v>-13951.198539471847</v>
      </c>
      <c r="AI199" s="53">
        <f t="shared" si="384"/>
        <v>14046.851039471847</v>
      </c>
      <c r="AJ199" s="469">
        <v>69.502499999999998</v>
      </c>
      <c r="AK199" s="469">
        <v>0</v>
      </c>
      <c r="AL199" s="469">
        <v>26.15</v>
      </c>
      <c r="AM199" s="470">
        <f t="shared" si="319"/>
        <v>95.652500000000003</v>
      </c>
      <c r="AN199" s="53">
        <f t="shared" si="320"/>
        <v>-13951.198539471847</v>
      </c>
      <c r="AO199" s="382">
        <f t="shared" si="321"/>
        <v>2</v>
      </c>
      <c r="AP199">
        <v>2</v>
      </c>
      <c r="AQ199" s="383">
        <f t="shared" si="322"/>
        <v>19065.851039471851</v>
      </c>
      <c r="AR199" s="383">
        <f t="shared" si="323"/>
        <v>-5019</v>
      </c>
      <c r="AS199" s="383">
        <f t="shared" si="324"/>
        <v>19055</v>
      </c>
      <c r="AT199" s="383">
        <f t="shared" si="325"/>
        <v>5019</v>
      </c>
      <c r="AU199" s="383">
        <f t="shared" si="326"/>
        <v>13951.198539471847</v>
      </c>
      <c r="AV199" s="383">
        <f t="shared" si="327"/>
        <v>0</v>
      </c>
      <c r="AW199" s="383">
        <f t="shared" si="328"/>
        <v>1</v>
      </c>
      <c r="AX199" s="383">
        <f t="shared" si="329"/>
        <v>0</v>
      </c>
      <c r="AY199" s="383">
        <f t="shared" si="330"/>
        <v>5019</v>
      </c>
      <c r="AZ199">
        <f t="shared" si="331"/>
        <v>13951.198539471847</v>
      </c>
      <c r="BA199">
        <f t="shared" si="332"/>
        <v>84.801460528153257</v>
      </c>
      <c r="BB199" s="383">
        <f t="shared" si="333"/>
        <v>0</v>
      </c>
      <c r="BC199" s="384">
        <f t="shared" si="297"/>
        <v>19055</v>
      </c>
      <c r="BD199" s="384">
        <f t="shared" si="297"/>
        <v>0.34767882048216775</v>
      </c>
      <c r="BE199" s="384">
        <f t="shared" si="297"/>
        <v>0.10639569635385535</v>
      </c>
      <c r="BF199" s="384">
        <f t="shared" si="297"/>
        <v>0</v>
      </c>
      <c r="BG199" s="384">
        <f t="shared" si="297"/>
        <v>3.4269774855548912E-2</v>
      </c>
      <c r="BH199" s="384">
        <f t="shared" si="297"/>
        <v>0</v>
      </c>
      <c r="BI199" s="384">
        <f t="shared" si="295"/>
        <v>10.851039471849361</v>
      </c>
      <c r="BJ199" s="384">
        <f t="shared" si="295"/>
        <v>0.47718669057581192</v>
      </c>
      <c r="BK199" s="384">
        <f t="shared" si="295"/>
        <v>3.4469017732616056E-2</v>
      </c>
      <c r="BL199" s="474">
        <f t="shared" si="334"/>
        <v>0</v>
      </c>
      <c r="BM199" s="409">
        <f t="shared" si="335"/>
        <v>0</v>
      </c>
      <c r="BN199" s="473">
        <f t="shared" si="336"/>
        <v>10.851039471849361</v>
      </c>
      <c r="BO199" s="387">
        <f t="shared" si="337"/>
        <v>0</v>
      </c>
      <c r="BP199" s="387">
        <f t="shared" si="338"/>
        <v>0</v>
      </c>
      <c r="BQ199" s="388">
        <f t="shared" si="339"/>
        <v>1</v>
      </c>
      <c r="BR199" s="389">
        <f t="shared" si="340"/>
        <v>0</v>
      </c>
      <c r="BS199" s="390">
        <f t="shared" si="341"/>
        <v>19055</v>
      </c>
      <c r="BT199" s="391">
        <f t="shared" si="310"/>
        <v>1745</v>
      </c>
      <c r="BU199" s="391">
        <f t="shared" si="310"/>
        <v>534</v>
      </c>
      <c r="BV199" s="391">
        <f t="shared" si="310"/>
        <v>0</v>
      </c>
      <c r="BW199" s="391">
        <f t="shared" si="310"/>
        <v>172</v>
      </c>
      <c r="BX199" s="391">
        <f t="shared" si="310"/>
        <v>0</v>
      </c>
      <c r="BY199" s="391">
        <f t="shared" si="310"/>
        <v>0</v>
      </c>
      <c r="BZ199" s="391">
        <f t="shared" si="310"/>
        <v>2395</v>
      </c>
      <c r="CA199" s="391">
        <f t="shared" si="310"/>
        <v>172.99999999999997</v>
      </c>
      <c r="CB199" s="391">
        <f t="shared" si="342"/>
        <v>13951.198539471847</v>
      </c>
      <c r="CC199" s="391">
        <f t="shared" si="342"/>
        <v>84.801460528153257</v>
      </c>
      <c r="CD199" s="392">
        <f t="shared" si="343"/>
        <v>0</v>
      </c>
      <c r="CE199" s="393">
        <f t="shared" si="344"/>
        <v>-1745</v>
      </c>
      <c r="CF199" s="392">
        <f t="shared" si="302"/>
        <v>0</v>
      </c>
      <c r="CG199" s="392">
        <f t="shared" si="303"/>
        <v>0</v>
      </c>
      <c r="CH199" s="392">
        <f t="shared" si="304"/>
        <v>0</v>
      </c>
      <c r="CI199" s="392">
        <f t="shared" si="278"/>
        <v>0</v>
      </c>
      <c r="CJ199" s="392">
        <f t="shared" si="278"/>
        <v>0</v>
      </c>
      <c r="CK199" s="392">
        <f t="shared" si="278"/>
        <v>0</v>
      </c>
      <c r="CL199" s="392">
        <f t="shared" si="278"/>
        <v>0</v>
      </c>
      <c r="CM199" s="392">
        <f t="shared" si="345"/>
        <v>0</v>
      </c>
      <c r="CN199" s="392">
        <f t="shared" si="346"/>
        <v>0</v>
      </c>
      <c r="CO199" s="394">
        <f t="shared" si="347"/>
        <v>0</v>
      </c>
      <c r="CP199" s="394">
        <f t="shared" si="347"/>
        <v>0</v>
      </c>
      <c r="CQ199" s="395">
        <f t="shared" si="348"/>
        <v>-534</v>
      </c>
      <c r="CR199" s="394">
        <f t="shared" si="291"/>
        <v>0</v>
      </c>
      <c r="CS199" s="394">
        <f t="shared" si="291"/>
        <v>0</v>
      </c>
      <c r="CT199" s="394">
        <f t="shared" si="291"/>
        <v>0</v>
      </c>
      <c r="CU199" s="394">
        <f t="shared" si="289"/>
        <v>0</v>
      </c>
      <c r="CV199" s="394">
        <f t="shared" si="289"/>
        <v>0</v>
      </c>
      <c r="CW199" s="394">
        <f t="shared" si="289"/>
        <v>0</v>
      </c>
      <c r="CX199" s="396">
        <f t="shared" si="349"/>
        <v>0</v>
      </c>
      <c r="CY199" s="396">
        <f t="shared" si="349"/>
        <v>0</v>
      </c>
      <c r="CZ199" s="397">
        <f t="shared" si="350"/>
        <v>0</v>
      </c>
      <c r="DA199" s="397">
        <f t="shared" si="350"/>
        <v>0</v>
      </c>
      <c r="DB199" s="397">
        <f t="shared" si="350"/>
        <v>0</v>
      </c>
      <c r="DC199" s="397">
        <f t="shared" si="351"/>
        <v>0</v>
      </c>
      <c r="DD199" s="397">
        <f t="shared" si="293"/>
        <v>0</v>
      </c>
      <c r="DE199" s="397">
        <f t="shared" si="293"/>
        <v>0</v>
      </c>
      <c r="DF199" s="397">
        <f t="shared" si="293"/>
        <v>0</v>
      </c>
      <c r="DG199" s="397">
        <f t="shared" si="293"/>
        <v>0</v>
      </c>
      <c r="DH199" s="397">
        <f t="shared" si="293"/>
        <v>0</v>
      </c>
      <c r="DI199" s="398">
        <f t="shared" si="352"/>
        <v>0</v>
      </c>
      <c r="DJ199" s="398">
        <f t="shared" si="352"/>
        <v>0</v>
      </c>
      <c r="DK199" s="399">
        <f t="shared" si="353"/>
        <v>0</v>
      </c>
      <c r="DL199" s="399">
        <f t="shared" si="353"/>
        <v>0</v>
      </c>
      <c r="DM199" s="399">
        <f t="shared" si="353"/>
        <v>0</v>
      </c>
      <c r="DN199" s="399">
        <f t="shared" si="312"/>
        <v>0</v>
      </c>
      <c r="DO199" s="399">
        <f t="shared" si="354"/>
        <v>-172</v>
      </c>
      <c r="DP199" s="399">
        <f t="shared" si="355"/>
        <v>0</v>
      </c>
      <c r="DQ199" s="399">
        <f t="shared" si="355"/>
        <v>0</v>
      </c>
      <c r="DR199" s="399">
        <f t="shared" si="355"/>
        <v>0</v>
      </c>
      <c r="DS199" s="399">
        <f t="shared" si="313"/>
        <v>0</v>
      </c>
      <c r="DT199" s="400">
        <f t="shared" si="356"/>
        <v>0</v>
      </c>
      <c r="DU199" s="400">
        <f t="shared" si="356"/>
        <v>0</v>
      </c>
      <c r="DV199" s="386">
        <f t="shared" si="294"/>
        <v>0</v>
      </c>
      <c r="DW199" s="386">
        <f t="shared" si="294"/>
        <v>0</v>
      </c>
      <c r="DX199" s="386">
        <f t="shared" si="294"/>
        <v>0</v>
      </c>
      <c r="DY199" s="386">
        <f t="shared" si="294"/>
        <v>0</v>
      </c>
      <c r="DZ199" s="386">
        <f t="shared" si="294"/>
        <v>0</v>
      </c>
      <c r="EA199" s="401">
        <f t="shared" si="357"/>
        <v>0</v>
      </c>
      <c r="EB199" s="386">
        <f t="shared" si="358"/>
        <v>0</v>
      </c>
      <c r="EC199" s="386">
        <f t="shared" si="358"/>
        <v>0</v>
      </c>
      <c r="ED199" s="386">
        <f t="shared" si="358"/>
        <v>0</v>
      </c>
      <c r="EE199" s="385">
        <f t="shared" si="359"/>
        <v>0</v>
      </c>
      <c r="EF199" s="385">
        <f t="shared" si="359"/>
        <v>0</v>
      </c>
      <c r="EG199" s="402">
        <f t="shared" si="292"/>
        <v>0</v>
      </c>
      <c r="EH199" s="402">
        <f t="shared" si="292"/>
        <v>0</v>
      </c>
      <c r="EI199" s="402">
        <f t="shared" si="292"/>
        <v>0</v>
      </c>
      <c r="EJ199" s="402">
        <f t="shared" si="290"/>
        <v>0</v>
      </c>
      <c r="EK199" s="402">
        <f t="shared" si="290"/>
        <v>0</v>
      </c>
      <c r="EL199" s="402">
        <f t="shared" si="290"/>
        <v>0</v>
      </c>
      <c r="EM199" s="402">
        <f t="shared" si="360"/>
        <v>10.851039471849361</v>
      </c>
      <c r="EN199" s="402">
        <f t="shared" si="361"/>
        <v>0</v>
      </c>
      <c r="EO199" s="402">
        <f t="shared" si="361"/>
        <v>0</v>
      </c>
      <c r="EP199" s="402">
        <f t="shared" si="362"/>
        <v>0</v>
      </c>
      <c r="EQ199" s="402">
        <f t="shared" si="363"/>
        <v>10.851039471849361</v>
      </c>
      <c r="ER199" s="394">
        <f t="shared" si="305"/>
        <v>0</v>
      </c>
      <c r="ES199" s="394">
        <f t="shared" si="306"/>
        <v>0</v>
      </c>
      <c r="ET199" s="394">
        <f t="shared" si="307"/>
        <v>0</v>
      </c>
      <c r="EU199" s="394">
        <f t="shared" si="279"/>
        <v>0</v>
      </c>
      <c r="EV199" s="394">
        <f t="shared" si="279"/>
        <v>0</v>
      </c>
      <c r="EW199" s="394">
        <f t="shared" si="279"/>
        <v>0</v>
      </c>
      <c r="EX199" s="394">
        <f t="shared" si="279"/>
        <v>0</v>
      </c>
      <c r="EY199" s="403">
        <f t="shared" si="364"/>
        <v>-2395</v>
      </c>
      <c r="EZ199" s="394">
        <f t="shared" si="365"/>
        <v>0</v>
      </c>
      <c r="FA199" s="396">
        <f t="shared" si="366"/>
        <v>0</v>
      </c>
      <c r="FB199" s="396">
        <f t="shared" si="366"/>
        <v>0</v>
      </c>
      <c r="FC199" s="404">
        <f t="shared" si="311"/>
        <v>0</v>
      </c>
      <c r="FD199" s="404">
        <f t="shared" si="311"/>
        <v>0</v>
      </c>
      <c r="FE199" s="404">
        <f t="shared" si="311"/>
        <v>0</v>
      </c>
      <c r="FF199" s="404">
        <f t="shared" si="311"/>
        <v>0</v>
      </c>
      <c r="FG199" s="404">
        <f t="shared" si="311"/>
        <v>0</v>
      </c>
      <c r="FH199" s="404">
        <f t="shared" si="311"/>
        <v>0</v>
      </c>
      <c r="FI199" s="404">
        <f t="shared" si="311"/>
        <v>0</v>
      </c>
      <c r="FJ199" s="404">
        <f t="shared" si="311"/>
        <v>0</v>
      </c>
      <c r="FK199" s="392">
        <f t="shared" si="367"/>
        <v>-173</v>
      </c>
      <c r="FL199" s="384">
        <f t="shared" si="368"/>
        <v>0</v>
      </c>
      <c r="FM199" s="384">
        <f t="shared" si="368"/>
        <v>0</v>
      </c>
      <c r="FN199" s="405">
        <f t="shared" si="298"/>
        <v>0</v>
      </c>
      <c r="FO199" s="405">
        <f t="shared" si="298"/>
        <v>0</v>
      </c>
      <c r="FP199" s="405">
        <f t="shared" si="298"/>
        <v>0</v>
      </c>
      <c r="FQ199" s="405">
        <f t="shared" si="298"/>
        <v>0</v>
      </c>
      <c r="FR199" s="405">
        <f t="shared" si="298"/>
        <v>0</v>
      </c>
      <c r="FS199" s="405">
        <f t="shared" si="298"/>
        <v>0</v>
      </c>
      <c r="FT199" s="405">
        <f t="shared" si="296"/>
        <v>0</v>
      </c>
      <c r="FU199" s="405">
        <f t="shared" si="296"/>
        <v>0</v>
      </c>
      <c r="FV199" s="405">
        <f t="shared" si="296"/>
        <v>0</v>
      </c>
      <c r="FW199" s="397">
        <f t="shared" si="369"/>
        <v>-13951.198539471847</v>
      </c>
      <c r="FX199" s="406">
        <f t="shared" si="370"/>
        <v>0</v>
      </c>
      <c r="FY199" s="331">
        <f t="shared" si="371"/>
        <v>84.801460528153257</v>
      </c>
      <c r="FZ199" s="382">
        <f t="shared" si="372"/>
        <v>10.851039471846747</v>
      </c>
      <c r="GA199" s="331">
        <f t="shared" si="373"/>
        <v>0</v>
      </c>
      <c r="GB199" s="407">
        <f t="shared" si="374"/>
        <v>0</v>
      </c>
      <c r="GC199" s="407">
        <f t="shared" si="375"/>
        <v>0</v>
      </c>
      <c r="GD199" s="407">
        <f t="shared" si="376"/>
        <v>0</v>
      </c>
      <c r="GE199" s="407">
        <f t="shared" si="377"/>
        <v>0</v>
      </c>
      <c r="GF199" s="407">
        <f t="shared" si="378"/>
        <v>0</v>
      </c>
      <c r="GG199" s="407">
        <f t="shared" si="379"/>
        <v>0</v>
      </c>
      <c r="GH199" s="407">
        <f t="shared" si="380"/>
        <v>0</v>
      </c>
      <c r="GI199" s="407">
        <f t="shared" si="381"/>
        <v>0</v>
      </c>
      <c r="GJ199">
        <f t="shared" si="382"/>
        <v>0</v>
      </c>
      <c r="GK199" s="382">
        <f t="shared" si="383"/>
        <v>0</v>
      </c>
      <c r="GL199">
        <v>2</v>
      </c>
      <c r="GM199">
        <f t="shared" si="309"/>
        <v>19055</v>
      </c>
      <c r="GN199">
        <f t="shared" si="309"/>
        <v>0</v>
      </c>
      <c r="GO199">
        <f t="shared" si="309"/>
        <v>0</v>
      </c>
      <c r="GP199">
        <f t="shared" si="309"/>
        <v>0</v>
      </c>
      <c r="GQ199">
        <f t="shared" si="309"/>
        <v>0</v>
      </c>
      <c r="GR199">
        <f t="shared" si="308"/>
        <v>0</v>
      </c>
      <c r="GS199">
        <f t="shared" si="308"/>
        <v>10.851039471849361</v>
      </c>
      <c r="GT199">
        <f t="shared" si="308"/>
        <v>0</v>
      </c>
      <c r="GU199">
        <f t="shared" si="308"/>
        <v>0</v>
      </c>
      <c r="GV199">
        <f t="shared" si="308"/>
        <v>0</v>
      </c>
    </row>
    <row r="200" spans="1:204" customFormat="1" x14ac:dyDescent="0.25">
      <c r="A200" s="378">
        <v>35006</v>
      </c>
      <c r="B200" s="32" t="s">
        <v>1334</v>
      </c>
      <c r="C200" t="s">
        <v>891</v>
      </c>
      <c r="D200">
        <v>2</v>
      </c>
      <c r="E200" s="379">
        <v>287</v>
      </c>
      <c r="F200" s="379">
        <v>3858</v>
      </c>
      <c r="G200" s="379">
        <v>13879</v>
      </c>
      <c r="H200" s="379">
        <v>1335</v>
      </c>
      <c r="I200" s="379">
        <v>6604</v>
      </c>
      <c r="J200" s="379">
        <v>5468</v>
      </c>
      <c r="K200" s="379">
        <v>244</v>
      </c>
      <c r="L200" s="379">
        <v>50</v>
      </c>
      <c r="M200" s="380">
        <v>9.6267629850167715</v>
      </c>
      <c r="N200" s="381">
        <f t="shared" si="314"/>
        <v>31734.626762985015</v>
      </c>
      <c r="O200" s="379">
        <v>202</v>
      </c>
      <c r="P200" s="379">
        <v>5736</v>
      </c>
      <c r="Q200" s="379">
        <v>21201</v>
      </c>
      <c r="R200" s="379">
        <v>709</v>
      </c>
      <c r="S200" s="379">
        <v>4543</v>
      </c>
      <c r="T200" s="379">
        <v>230</v>
      </c>
      <c r="U200" s="379">
        <v>18</v>
      </c>
      <c r="V200" s="379">
        <v>442</v>
      </c>
      <c r="W200" s="480">
        <f>(VLOOKUP(A200,'[1]floresta plant'!$A$4:$F$573,6,0))*1000</f>
        <v>8.1884581213381082</v>
      </c>
      <c r="X200" s="24">
        <f t="shared" si="315"/>
        <v>33089.188458121338</v>
      </c>
      <c r="Y200" s="53">
        <f t="shared" si="299"/>
        <v>7322</v>
      </c>
      <c r="Z200" s="53">
        <f t="shared" si="300"/>
        <v>-626</v>
      </c>
      <c r="AA200" s="53">
        <f t="shared" si="301"/>
        <v>-2061</v>
      </c>
      <c r="AB200" s="53">
        <f t="shared" si="277"/>
        <v>-5238</v>
      </c>
      <c r="AC200" s="53">
        <f t="shared" si="277"/>
        <v>-226</v>
      </c>
      <c r="AD200" s="53">
        <f t="shared" si="277"/>
        <v>392</v>
      </c>
      <c r="AE200" s="53">
        <f t="shared" si="277"/>
        <v>-1.4383048636786633</v>
      </c>
      <c r="AF200" s="53">
        <f t="shared" si="316"/>
        <v>1878</v>
      </c>
      <c r="AG200" s="53">
        <f t="shared" si="317"/>
        <v>-85</v>
      </c>
      <c r="AH200" s="53">
        <f t="shared" si="318"/>
        <v>-1311.6020951363228</v>
      </c>
      <c r="AI200" s="53">
        <f t="shared" si="384"/>
        <v>1354.5616951363227</v>
      </c>
      <c r="AJ200" s="469">
        <v>42.959600000000002</v>
      </c>
      <c r="AK200" s="469">
        <v>0</v>
      </c>
      <c r="AL200" s="469">
        <v>0</v>
      </c>
      <c r="AM200" s="470">
        <f t="shared" si="319"/>
        <v>42.959600000000002</v>
      </c>
      <c r="AN200" s="53">
        <f t="shared" si="320"/>
        <v>-1311.6020951363228</v>
      </c>
      <c r="AO200" s="382">
        <f t="shared" si="321"/>
        <v>2</v>
      </c>
      <c r="AP200">
        <v>2</v>
      </c>
      <c r="AQ200" s="383">
        <f t="shared" si="322"/>
        <v>9592</v>
      </c>
      <c r="AR200" s="383">
        <f t="shared" si="323"/>
        <v>-8237.4383048636773</v>
      </c>
      <c r="AS200" s="383">
        <f t="shared" si="324"/>
        <v>7322</v>
      </c>
      <c r="AT200" s="383">
        <f t="shared" si="325"/>
        <v>8237.4383048636773</v>
      </c>
      <c r="AU200" s="383">
        <f t="shared" si="326"/>
        <v>1311.6020951363228</v>
      </c>
      <c r="AV200" s="383">
        <f t="shared" si="327"/>
        <v>1</v>
      </c>
      <c r="AW200" s="383">
        <f t="shared" si="328"/>
        <v>0</v>
      </c>
      <c r="AX200" s="383">
        <f t="shared" si="329"/>
        <v>1</v>
      </c>
      <c r="AY200" s="383">
        <f t="shared" si="330"/>
        <v>6010.3979048636775</v>
      </c>
      <c r="AZ200">
        <f t="shared" si="331"/>
        <v>1311.6020951363228</v>
      </c>
      <c r="BA200">
        <f t="shared" si="332"/>
        <v>0</v>
      </c>
      <c r="BB200" s="383">
        <f t="shared" si="333"/>
        <v>0</v>
      </c>
      <c r="BC200" s="384">
        <f t="shared" si="297"/>
        <v>7322</v>
      </c>
      <c r="BD200" s="384">
        <f t="shared" si="297"/>
        <v>7.5994499361577886E-2</v>
      </c>
      <c r="BE200" s="384">
        <f t="shared" si="297"/>
        <v>0.25019914246679237</v>
      </c>
      <c r="BF200" s="384">
        <f t="shared" si="297"/>
        <v>0.63587729657499203</v>
      </c>
      <c r="BG200" s="384">
        <f t="shared" si="297"/>
        <v>2.7435713827023329E-2</v>
      </c>
      <c r="BH200" s="384">
        <f t="shared" si="297"/>
        <v>392</v>
      </c>
      <c r="BI200" s="384">
        <f t="shared" si="295"/>
        <v>1.7460584352169738E-4</v>
      </c>
      <c r="BJ200" s="384">
        <f t="shared" si="295"/>
        <v>1878</v>
      </c>
      <c r="BK200" s="384">
        <f t="shared" si="295"/>
        <v>1.0318741926092844E-2</v>
      </c>
      <c r="BL200" s="474">
        <f t="shared" si="334"/>
        <v>2227.0403999999999</v>
      </c>
      <c r="BM200" s="409">
        <f t="shared" si="335"/>
        <v>0</v>
      </c>
      <c r="BN200" s="473">
        <f t="shared" si="336"/>
        <v>2270</v>
      </c>
      <c r="BO200" s="387">
        <f t="shared" si="337"/>
        <v>0.98107506607929507</v>
      </c>
      <c r="BP200" s="387">
        <f t="shared" si="338"/>
        <v>0</v>
      </c>
      <c r="BQ200" s="388">
        <f t="shared" si="339"/>
        <v>1.8924933920704934E-2</v>
      </c>
      <c r="BR200" s="389">
        <f t="shared" si="340"/>
        <v>0</v>
      </c>
      <c r="BS200" s="390">
        <f t="shared" si="341"/>
        <v>7322</v>
      </c>
      <c r="BT200" s="391">
        <f t="shared" si="310"/>
        <v>456.7571797439918</v>
      </c>
      <c r="BU200" s="391">
        <f t="shared" si="310"/>
        <v>1503.7964016810977</v>
      </c>
      <c r="BV200" s="391">
        <f t="shared" si="310"/>
        <v>3821.8755710847113</v>
      </c>
      <c r="BW200" s="391">
        <f t="shared" si="310"/>
        <v>164.89955690438043</v>
      </c>
      <c r="BX200" s="391">
        <f t="shared" si="310"/>
        <v>0</v>
      </c>
      <c r="BY200" s="391">
        <f t="shared" si="310"/>
        <v>1.0494505960797651</v>
      </c>
      <c r="BZ200" s="391">
        <f t="shared" si="310"/>
        <v>0</v>
      </c>
      <c r="CA200" s="391">
        <f t="shared" si="310"/>
        <v>62.019744853417421</v>
      </c>
      <c r="CB200" s="391">
        <f t="shared" si="342"/>
        <v>1311.6020951363228</v>
      </c>
      <c r="CC200" s="391">
        <f t="shared" si="342"/>
        <v>0</v>
      </c>
      <c r="CD200" s="392">
        <f t="shared" si="343"/>
        <v>0</v>
      </c>
      <c r="CE200" s="393">
        <f t="shared" si="344"/>
        <v>-626</v>
      </c>
      <c r="CF200" s="392">
        <f t="shared" si="302"/>
        <v>0</v>
      </c>
      <c r="CG200" s="392">
        <f t="shared" si="303"/>
        <v>0</v>
      </c>
      <c r="CH200" s="392">
        <f t="shared" si="304"/>
        <v>0</v>
      </c>
      <c r="CI200" s="392">
        <f t="shared" si="278"/>
        <v>0</v>
      </c>
      <c r="CJ200" s="392">
        <f t="shared" si="278"/>
        <v>0</v>
      </c>
      <c r="CK200" s="392">
        <f t="shared" si="278"/>
        <v>0</v>
      </c>
      <c r="CL200" s="392">
        <f t="shared" si="278"/>
        <v>0</v>
      </c>
      <c r="CM200" s="392">
        <f t="shared" si="345"/>
        <v>0</v>
      </c>
      <c r="CN200" s="392">
        <f t="shared" si="346"/>
        <v>0</v>
      </c>
      <c r="CO200" s="394">
        <f t="shared" si="347"/>
        <v>0</v>
      </c>
      <c r="CP200" s="394">
        <f t="shared" si="347"/>
        <v>0</v>
      </c>
      <c r="CQ200" s="395">
        <f t="shared" si="348"/>
        <v>-2061</v>
      </c>
      <c r="CR200" s="394">
        <f t="shared" si="291"/>
        <v>0</v>
      </c>
      <c r="CS200" s="394">
        <f t="shared" si="291"/>
        <v>0</v>
      </c>
      <c r="CT200" s="394">
        <f t="shared" si="291"/>
        <v>0</v>
      </c>
      <c r="CU200" s="394">
        <f t="shared" si="289"/>
        <v>0</v>
      </c>
      <c r="CV200" s="394">
        <f t="shared" si="289"/>
        <v>0</v>
      </c>
      <c r="CW200" s="394">
        <f t="shared" si="289"/>
        <v>0</v>
      </c>
      <c r="CX200" s="396">
        <f t="shared" si="349"/>
        <v>0</v>
      </c>
      <c r="CY200" s="396">
        <f t="shared" si="349"/>
        <v>0</v>
      </c>
      <c r="CZ200" s="397">
        <f t="shared" si="350"/>
        <v>0</v>
      </c>
      <c r="DA200" s="397">
        <f t="shared" si="350"/>
        <v>0</v>
      </c>
      <c r="DB200" s="397">
        <f t="shared" si="350"/>
        <v>0</v>
      </c>
      <c r="DC200" s="397">
        <f t="shared" si="351"/>
        <v>-5238</v>
      </c>
      <c r="DD200" s="397">
        <f t="shared" si="293"/>
        <v>0</v>
      </c>
      <c r="DE200" s="397">
        <f t="shared" si="293"/>
        <v>0</v>
      </c>
      <c r="DF200" s="397">
        <f t="shared" si="293"/>
        <v>0</v>
      </c>
      <c r="DG200" s="397">
        <f t="shared" si="293"/>
        <v>0</v>
      </c>
      <c r="DH200" s="397">
        <f t="shared" si="293"/>
        <v>0</v>
      </c>
      <c r="DI200" s="398">
        <f t="shared" si="352"/>
        <v>0</v>
      </c>
      <c r="DJ200" s="398">
        <f t="shared" si="352"/>
        <v>0</v>
      </c>
      <c r="DK200" s="399">
        <f t="shared" si="353"/>
        <v>0</v>
      </c>
      <c r="DL200" s="399">
        <f t="shared" si="353"/>
        <v>0</v>
      </c>
      <c r="DM200" s="399">
        <f t="shared" si="353"/>
        <v>0</v>
      </c>
      <c r="DN200" s="399">
        <f t="shared" si="312"/>
        <v>0</v>
      </c>
      <c r="DO200" s="399">
        <f t="shared" si="354"/>
        <v>-226</v>
      </c>
      <c r="DP200" s="399">
        <f t="shared" si="355"/>
        <v>0</v>
      </c>
      <c r="DQ200" s="399">
        <f t="shared" si="355"/>
        <v>0</v>
      </c>
      <c r="DR200" s="399">
        <f t="shared" si="355"/>
        <v>0</v>
      </c>
      <c r="DS200" s="399">
        <f t="shared" si="313"/>
        <v>0</v>
      </c>
      <c r="DT200" s="400">
        <f t="shared" si="356"/>
        <v>0</v>
      </c>
      <c r="DU200" s="400">
        <f t="shared" si="356"/>
        <v>0</v>
      </c>
      <c r="DV200" s="386">
        <f t="shared" si="294"/>
        <v>0</v>
      </c>
      <c r="DW200" s="386">
        <f t="shared" si="294"/>
        <v>29.226072925266603</v>
      </c>
      <c r="DX200" s="386">
        <f t="shared" si="294"/>
        <v>96.221942969607781</v>
      </c>
      <c r="DY200" s="386">
        <f t="shared" si="294"/>
        <v>244.54659741620844</v>
      </c>
      <c r="DZ200" s="386">
        <f t="shared" si="294"/>
        <v>10.55126594426558</v>
      </c>
      <c r="EA200" s="401">
        <f t="shared" si="357"/>
        <v>392</v>
      </c>
      <c r="EB200" s="386">
        <f t="shared" si="358"/>
        <v>6.7150164272585078E-2</v>
      </c>
      <c r="EC200" s="386">
        <f t="shared" si="358"/>
        <v>0</v>
      </c>
      <c r="ED200" s="386">
        <f t="shared" si="358"/>
        <v>3.9683964834627177</v>
      </c>
      <c r="EE200" s="385">
        <f t="shared" si="359"/>
        <v>0</v>
      </c>
      <c r="EF200" s="385">
        <f t="shared" si="359"/>
        <v>7.4185740969163341</v>
      </c>
      <c r="EG200" s="402">
        <f t="shared" si="292"/>
        <v>0</v>
      </c>
      <c r="EH200" s="402">
        <f t="shared" si="292"/>
        <v>0</v>
      </c>
      <c r="EI200" s="402">
        <f t="shared" si="292"/>
        <v>0</v>
      </c>
      <c r="EJ200" s="402">
        <f t="shared" si="290"/>
        <v>0</v>
      </c>
      <c r="EK200" s="402">
        <f t="shared" si="290"/>
        <v>0</v>
      </c>
      <c r="EL200" s="402">
        <f t="shared" si="290"/>
        <v>0</v>
      </c>
      <c r="EM200" s="402">
        <f t="shared" si="360"/>
        <v>-1.4383048636786633</v>
      </c>
      <c r="EN200" s="402">
        <f t="shared" si="361"/>
        <v>0</v>
      </c>
      <c r="EO200" s="402">
        <f t="shared" si="361"/>
        <v>0</v>
      </c>
      <c r="EP200" s="402">
        <f t="shared" si="362"/>
        <v>0</v>
      </c>
      <c r="EQ200" s="402">
        <f t="shared" si="363"/>
        <v>0</v>
      </c>
      <c r="ER200" s="394">
        <f t="shared" si="305"/>
        <v>0</v>
      </c>
      <c r="ES200" s="394">
        <f t="shared" si="306"/>
        <v>140.01674733074154</v>
      </c>
      <c r="ET200" s="394">
        <f t="shared" si="307"/>
        <v>460.98165534929444</v>
      </c>
      <c r="EU200" s="394">
        <f t="shared" si="279"/>
        <v>1171.5778314990803</v>
      </c>
      <c r="EV200" s="394">
        <f t="shared" si="279"/>
        <v>50.54917715135398</v>
      </c>
      <c r="EW200" s="394">
        <f t="shared" si="279"/>
        <v>0</v>
      </c>
      <c r="EX200" s="394">
        <f t="shared" si="279"/>
        <v>0.32170410332631322</v>
      </c>
      <c r="EY200" s="403">
        <f t="shared" si="364"/>
        <v>1878</v>
      </c>
      <c r="EZ200" s="394">
        <f t="shared" si="365"/>
        <v>19.011858663119856</v>
      </c>
      <c r="FA200" s="396">
        <f t="shared" si="366"/>
        <v>0</v>
      </c>
      <c r="FB200" s="396">
        <f t="shared" si="366"/>
        <v>35.541025903083863</v>
      </c>
      <c r="FC200" s="404">
        <f t="shared" si="311"/>
        <v>0</v>
      </c>
      <c r="FD200" s="404">
        <f t="shared" si="311"/>
        <v>0</v>
      </c>
      <c r="FE200" s="404">
        <f t="shared" si="311"/>
        <v>0</v>
      </c>
      <c r="FF200" s="404">
        <f t="shared" si="311"/>
        <v>0</v>
      </c>
      <c r="FG200" s="404">
        <f t="shared" si="311"/>
        <v>0</v>
      </c>
      <c r="FH200" s="404">
        <f t="shared" si="311"/>
        <v>0</v>
      </c>
      <c r="FI200" s="404">
        <f t="shared" si="311"/>
        <v>0</v>
      </c>
      <c r="FJ200" s="404">
        <f t="shared" si="311"/>
        <v>0</v>
      </c>
      <c r="FK200" s="392">
        <f t="shared" si="367"/>
        <v>-85</v>
      </c>
      <c r="FL200" s="384">
        <f t="shared" si="368"/>
        <v>0</v>
      </c>
      <c r="FM200" s="384">
        <f t="shared" si="368"/>
        <v>0</v>
      </c>
      <c r="FN200" s="405">
        <f t="shared" si="298"/>
        <v>0</v>
      </c>
      <c r="FO200" s="405">
        <f t="shared" si="298"/>
        <v>0</v>
      </c>
      <c r="FP200" s="405">
        <f t="shared" si="298"/>
        <v>0</v>
      </c>
      <c r="FQ200" s="405">
        <f t="shared" si="298"/>
        <v>0</v>
      </c>
      <c r="FR200" s="405">
        <f t="shared" si="298"/>
        <v>0</v>
      </c>
      <c r="FS200" s="405">
        <f t="shared" si="298"/>
        <v>0</v>
      </c>
      <c r="FT200" s="405">
        <f t="shared" si="296"/>
        <v>0</v>
      </c>
      <c r="FU200" s="405">
        <f t="shared" si="296"/>
        <v>0</v>
      </c>
      <c r="FV200" s="405">
        <f t="shared" si="296"/>
        <v>0</v>
      </c>
      <c r="FW200" s="397">
        <f t="shared" si="369"/>
        <v>-1311.6020951363228</v>
      </c>
      <c r="FX200" s="406">
        <f t="shared" si="370"/>
        <v>0</v>
      </c>
      <c r="FY200" s="331">
        <f t="shared" si="371"/>
        <v>42.959600000000194</v>
      </c>
      <c r="FZ200" s="382">
        <f t="shared" si="372"/>
        <v>-1.9184653865522705E-13</v>
      </c>
      <c r="GA200" s="331">
        <f t="shared" si="373"/>
        <v>0</v>
      </c>
      <c r="GB200" s="407">
        <f t="shared" si="374"/>
        <v>0</v>
      </c>
      <c r="GC200" s="407">
        <f t="shared" si="375"/>
        <v>0</v>
      </c>
      <c r="GD200" s="407">
        <f t="shared" si="376"/>
        <v>0</v>
      </c>
      <c r="GE200" s="407">
        <f t="shared" si="377"/>
        <v>0</v>
      </c>
      <c r="GF200" s="407">
        <f t="shared" si="378"/>
        <v>-5.6843418860808015E-14</v>
      </c>
      <c r="GG200" s="407">
        <f t="shared" si="379"/>
        <v>0</v>
      </c>
      <c r="GH200" s="407">
        <f t="shared" si="380"/>
        <v>-2.2737367544323206E-13</v>
      </c>
      <c r="GI200" s="407">
        <f t="shared" si="381"/>
        <v>0</v>
      </c>
      <c r="GJ200">
        <f t="shared" si="382"/>
        <v>0</v>
      </c>
      <c r="GK200" s="382">
        <f t="shared" si="383"/>
        <v>-2.8421709430404007E-13</v>
      </c>
      <c r="GL200">
        <v>2</v>
      </c>
      <c r="GM200">
        <f t="shared" si="309"/>
        <v>7322</v>
      </c>
      <c r="GN200">
        <f t="shared" si="309"/>
        <v>0</v>
      </c>
      <c r="GO200">
        <f t="shared" si="309"/>
        <v>0</v>
      </c>
      <c r="GP200">
        <f t="shared" si="309"/>
        <v>0</v>
      </c>
      <c r="GQ200">
        <f t="shared" si="309"/>
        <v>0</v>
      </c>
      <c r="GR200">
        <f t="shared" si="308"/>
        <v>392</v>
      </c>
      <c r="GS200">
        <f t="shared" si="308"/>
        <v>0</v>
      </c>
      <c r="GT200">
        <f t="shared" si="308"/>
        <v>1878</v>
      </c>
      <c r="GU200">
        <f t="shared" si="308"/>
        <v>0</v>
      </c>
      <c r="GV200">
        <f t="shared" si="308"/>
        <v>0</v>
      </c>
    </row>
    <row r="201" spans="1:204" customFormat="1" x14ac:dyDescent="0.25">
      <c r="A201" s="378">
        <v>35007</v>
      </c>
      <c r="B201" s="32" t="s">
        <v>1335</v>
      </c>
      <c r="C201" t="s">
        <v>891</v>
      </c>
      <c r="D201">
        <v>2</v>
      </c>
      <c r="E201" s="379">
        <v>39</v>
      </c>
      <c r="F201" s="379">
        <v>10306</v>
      </c>
      <c r="G201" s="379">
        <v>25932</v>
      </c>
      <c r="H201" s="379">
        <v>730</v>
      </c>
      <c r="I201" s="379">
        <v>7615</v>
      </c>
      <c r="J201" s="379">
        <v>1350</v>
      </c>
      <c r="K201" s="379">
        <v>671</v>
      </c>
      <c r="L201" s="379">
        <v>10</v>
      </c>
      <c r="M201" s="380">
        <v>175.68842447655609</v>
      </c>
      <c r="N201" s="381">
        <f t="shared" si="314"/>
        <v>46828.688424476553</v>
      </c>
      <c r="O201" s="379">
        <v>102</v>
      </c>
      <c r="P201" s="379">
        <v>9819</v>
      </c>
      <c r="Q201" s="379">
        <v>58888</v>
      </c>
      <c r="R201" s="379">
        <v>300</v>
      </c>
      <c r="S201" s="379">
        <v>6676</v>
      </c>
      <c r="T201" s="379">
        <v>215</v>
      </c>
      <c r="U201" s="379">
        <v>294</v>
      </c>
      <c r="V201" s="379">
        <v>11</v>
      </c>
      <c r="W201" s="480">
        <f>(VLOOKUP(A201,'[1]floresta plant'!$A$4:$F$573,6,0))*1000</f>
        <v>143.14637901005881</v>
      </c>
      <c r="X201" s="24">
        <f t="shared" si="315"/>
        <v>76448.146379010053</v>
      </c>
      <c r="Y201" s="53">
        <f t="shared" si="299"/>
        <v>32956</v>
      </c>
      <c r="Z201" s="53">
        <f t="shared" si="300"/>
        <v>-430</v>
      </c>
      <c r="AA201" s="53">
        <f t="shared" si="301"/>
        <v>-939</v>
      </c>
      <c r="AB201" s="53">
        <f t="shared" si="277"/>
        <v>-1135</v>
      </c>
      <c r="AC201" s="53">
        <f t="shared" si="277"/>
        <v>-377</v>
      </c>
      <c r="AD201" s="53">
        <f t="shared" si="277"/>
        <v>1</v>
      </c>
      <c r="AE201" s="53">
        <f t="shared" si="277"/>
        <v>-32.542045466497285</v>
      </c>
      <c r="AF201" s="53">
        <f t="shared" si="316"/>
        <v>-487</v>
      </c>
      <c r="AG201" s="53">
        <f t="shared" si="317"/>
        <v>63</v>
      </c>
      <c r="AH201" s="53">
        <f t="shared" si="318"/>
        <v>-29610.577954533499</v>
      </c>
      <c r="AI201" s="53">
        <f t="shared" si="384"/>
        <v>29619.4579545335</v>
      </c>
      <c r="AJ201" s="469">
        <v>0</v>
      </c>
      <c r="AK201" s="469">
        <v>0</v>
      </c>
      <c r="AL201" s="469">
        <v>8.879999999999999</v>
      </c>
      <c r="AM201" s="470">
        <f t="shared" si="319"/>
        <v>8.879999999999999</v>
      </c>
      <c r="AN201" s="53">
        <f t="shared" si="320"/>
        <v>-29610.577954533499</v>
      </c>
      <c r="AO201" s="382">
        <f t="shared" si="321"/>
        <v>2</v>
      </c>
      <c r="AP201">
        <v>2</v>
      </c>
      <c r="AQ201" s="383">
        <f t="shared" si="322"/>
        <v>33020</v>
      </c>
      <c r="AR201" s="383">
        <f t="shared" si="323"/>
        <v>-3400.5420454664973</v>
      </c>
      <c r="AS201" s="383">
        <f t="shared" si="324"/>
        <v>32956</v>
      </c>
      <c r="AT201" s="383">
        <f t="shared" si="325"/>
        <v>3400.5420454664973</v>
      </c>
      <c r="AU201" s="383">
        <f t="shared" si="326"/>
        <v>29610.577954533499</v>
      </c>
      <c r="AV201" s="383">
        <f t="shared" si="327"/>
        <v>0</v>
      </c>
      <c r="AW201" s="383">
        <f t="shared" si="328"/>
        <v>1</v>
      </c>
      <c r="AX201" s="383">
        <f t="shared" si="329"/>
        <v>1</v>
      </c>
      <c r="AY201" s="383">
        <f t="shared" si="330"/>
        <v>3400.5420454664973</v>
      </c>
      <c r="AZ201">
        <f t="shared" si="331"/>
        <v>29555.457954533504</v>
      </c>
      <c r="BA201">
        <f t="shared" si="332"/>
        <v>0</v>
      </c>
      <c r="BB201" s="383">
        <f t="shared" si="333"/>
        <v>0</v>
      </c>
      <c r="BC201" s="384">
        <f t="shared" si="297"/>
        <v>32956</v>
      </c>
      <c r="BD201" s="384">
        <f t="shared" si="297"/>
        <v>0.12645042885832375</v>
      </c>
      <c r="BE201" s="384">
        <f t="shared" si="297"/>
        <v>0.27613244813480464</v>
      </c>
      <c r="BF201" s="384">
        <f t="shared" si="297"/>
        <v>0.33377031803301732</v>
      </c>
      <c r="BG201" s="384">
        <f t="shared" si="297"/>
        <v>0.11086467832462336</v>
      </c>
      <c r="BH201" s="384">
        <f t="shared" si="297"/>
        <v>1</v>
      </c>
      <c r="BI201" s="384">
        <f t="shared" si="295"/>
        <v>9.569664198059654E-3</v>
      </c>
      <c r="BJ201" s="384">
        <f t="shared" si="295"/>
        <v>0.14321246245117131</v>
      </c>
      <c r="BK201" s="384">
        <f t="shared" si="295"/>
        <v>63</v>
      </c>
      <c r="BL201" s="474">
        <f t="shared" si="334"/>
        <v>0</v>
      </c>
      <c r="BM201" s="409">
        <f t="shared" si="335"/>
        <v>-55.119999999995343</v>
      </c>
      <c r="BN201" s="473">
        <f t="shared" si="336"/>
        <v>64</v>
      </c>
      <c r="BO201" s="387">
        <f t="shared" si="337"/>
        <v>0</v>
      </c>
      <c r="BP201" s="387">
        <f t="shared" si="338"/>
        <v>0.86124999999992724</v>
      </c>
      <c r="BQ201" s="388">
        <f t="shared" si="339"/>
        <v>0.13875000000007276</v>
      </c>
      <c r="BR201" s="389">
        <f t="shared" si="340"/>
        <v>0</v>
      </c>
      <c r="BS201" s="390">
        <f t="shared" si="341"/>
        <v>32956</v>
      </c>
      <c r="BT201" s="391">
        <f t="shared" si="310"/>
        <v>430.00000000000006</v>
      </c>
      <c r="BU201" s="391">
        <f t="shared" si="310"/>
        <v>939</v>
      </c>
      <c r="BV201" s="391">
        <f t="shared" si="310"/>
        <v>1135</v>
      </c>
      <c r="BW201" s="391">
        <f t="shared" si="310"/>
        <v>377</v>
      </c>
      <c r="BX201" s="391">
        <f t="shared" si="310"/>
        <v>0</v>
      </c>
      <c r="BY201" s="391">
        <f t="shared" si="310"/>
        <v>32.542045466497285</v>
      </c>
      <c r="BZ201" s="391">
        <f t="shared" si="310"/>
        <v>487</v>
      </c>
      <c r="CA201" s="391">
        <f t="shared" si="310"/>
        <v>0</v>
      </c>
      <c r="CB201" s="391">
        <f t="shared" si="342"/>
        <v>29555.457954533504</v>
      </c>
      <c r="CC201" s="391">
        <f t="shared" si="342"/>
        <v>0</v>
      </c>
      <c r="CD201" s="392">
        <f t="shared" si="343"/>
        <v>0</v>
      </c>
      <c r="CE201" s="393">
        <f t="shared" si="344"/>
        <v>-430</v>
      </c>
      <c r="CF201" s="392">
        <f t="shared" si="302"/>
        <v>0</v>
      </c>
      <c r="CG201" s="392">
        <f t="shared" si="303"/>
        <v>0</v>
      </c>
      <c r="CH201" s="392">
        <f t="shared" si="304"/>
        <v>0</v>
      </c>
      <c r="CI201" s="392">
        <f t="shared" si="278"/>
        <v>0</v>
      </c>
      <c r="CJ201" s="392">
        <f t="shared" si="278"/>
        <v>0</v>
      </c>
      <c r="CK201" s="392">
        <f t="shared" si="278"/>
        <v>0</v>
      </c>
      <c r="CL201" s="392">
        <f t="shared" si="278"/>
        <v>0</v>
      </c>
      <c r="CM201" s="392">
        <f t="shared" si="345"/>
        <v>0</v>
      </c>
      <c r="CN201" s="392">
        <f t="shared" si="346"/>
        <v>0</v>
      </c>
      <c r="CO201" s="394">
        <f t="shared" si="347"/>
        <v>0</v>
      </c>
      <c r="CP201" s="394">
        <f t="shared" si="347"/>
        <v>0</v>
      </c>
      <c r="CQ201" s="395">
        <f t="shared" si="348"/>
        <v>-939</v>
      </c>
      <c r="CR201" s="394">
        <f t="shared" si="291"/>
        <v>0</v>
      </c>
      <c r="CS201" s="394">
        <f t="shared" si="291"/>
        <v>0</v>
      </c>
      <c r="CT201" s="394">
        <f t="shared" si="291"/>
        <v>0</v>
      </c>
      <c r="CU201" s="394">
        <f t="shared" si="289"/>
        <v>0</v>
      </c>
      <c r="CV201" s="394">
        <f t="shared" si="289"/>
        <v>0</v>
      </c>
      <c r="CW201" s="394">
        <f t="shared" si="289"/>
        <v>0</v>
      </c>
      <c r="CX201" s="396">
        <f t="shared" si="349"/>
        <v>0</v>
      </c>
      <c r="CY201" s="396">
        <f t="shared" si="349"/>
        <v>0</v>
      </c>
      <c r="CZ201" s="397">
        <f t="shared" si="350"/>
        <v>0</v>
      </c>
      <c r="DA201" s="397">
        <f t="shared" si="350"/>
        <v>0</v>
      </c>
      <c r="DB201" s="397">
        <f t="shared" si="350"/>
        <v>0</v>
      </c>
      <c r="DC201" s="397">
        <f t="shared" si="351"/>
        <v>-1135</v>
      </c>
      <c r="DD201" s="397">
        <f t="shared" si="293"/>
        <v>0</v>
      </c>
      <c r="DE201" s="397">
        <f t="shared" si="293"/>
        <v>0</v>
      </c>
      <c r="DF201" s="397">
        <f t="shared" si="293"/>
        <v>0</v>
      </c>
      <c r="DG201" s="397">
        <f t="shared" si="293"/>
        <v>0</v>
      </c>
      <c r="DH201" s="397">
        <f t="shared" si="293"/>
        <v>0</v>
      </c>
      <c r="DI201" s="398">
        <f t="shared" si="352"/>
        <v>0</v>
      </c>
      <c r="DJ201" s="398">
        <f t="shared" si="352"/>
        <v>0</v>
      </c>
      <c r="DK201" s="399">
        <f t="shared" si="353"/>
        <v>0</v>
      </c>
      <c r="DL201" s="399">
        <f t="shared" si="353"/>
        <v>0</v>
      </c>
      <c r="DM201" s="399">
        <f t="shared" si="353"/>
        <v>0</v>
      </c>
      <c r="DN201" s="399">
        <f t="shared" si="312"/>
        <v>0</v>
      </c>
      <c r="DO201" s="399">
        <f t="shared" si="354"/>
        <v>-377</v>
      </c>
      <c r="DP201" s="399">
        <f t="shared" si="355"/>
        <v>0</v>
      </c>
      <c r="DQ201" s="399">
        <f t="shared" si="355"/>
        <v>0</v>
      </c>
      <c r="DR201" s="399">
        <f t="shared" si="355"/>
        <v>0</v>
      </c>
      <c r="DS201" s="399">
        <f t="shared" si="313"/>
        <v>0</v>
      </c>
      <c r="DT201" s="400">
        <f t="shared" si="356"/>
        <v>0</v>
      </c>
      <c r="DU201" s="400">
        <f t="shared" si="356"/>
        <v>0</v>
      </c>
      <c r="DV201" s="386">
        <f t="shared" si="294"/>
        <v>0</v>
      </c>
      <c r="DW201" s="386">
        <f t="shared" si="294"/>
        <v>0</v>
      </c>
      <c r="DX201" s="386">
        <f t="shared" si="294"/>
        <v>0</v>
      </c>
      <c r="DY201" s="386">
        <f t="shared" si="294"/>
        <v>0</v>
      </c>
      <c r="DZ201" s="386">
        <f t="shared" si="294"/>
        <v>0</v>
      </c>
      <c r="EA201" s="401">
        <f t="shared" si="357"/>
        <v>1</v>
      </c>
      <c r="EB201" s="386">
        <f t="shared" si="358"/>
        <v>0</v>
      </c>
      <c r="EC201" s="386">
        <f t="shared" si="358"/>
        <v>0</v>
      </c>
      <c r="ED201" s="386">
        <f t="shared" si="358"/>
        <v>0</v>
      </c>
      <c r="EE201" s="385">
        <f t="shared" si="359"/>
        <v>0.86124999999992724</v>
      </c>
      <c r="EF201" s="385">
        <f t="shared" si="359"/>
        <v>0.13875000000007276</v>
      </c>
      <c r="EG201" s="402">
        <f t="shared" si="292"/>
        <v>0</v>
      </c>
      <c r="EH201" s="402">
        <f t="shared" si="292"/>
        <v>0</v>
      </c>
      <c r="EI201" s="402">
        <f t="shared" si="292"/>
        <v>0</v>
      </c>
      <c r="EJ201" s="402">
        <f t="shared" si="290"/>
        <v>0</v>
      </c>
      <c r="EK201" s="402">
        <f t="shared" si="290"/>
        <v>0</v>
      </c>
      <c r="EL201" s="402">
        <f t="shared" si="290"/>
        <v>0</v>
      </c>
      <c r="EM201" s="402">
        <f t="shared" si="360"/>
        <v>-32.542045466497285</v>
      </c>
      <c r="EN201" s="402">
        <f t="shared" si="361"/>
        <v>0</v>
      </c>
      <c r="EO201" s="402">
        <f t="shared" si="361"/>
        <v>0</v>
      </c>
      <c r="EP201" s="402">
        <f t="shared" si="362"/>
        <v>0</v>
      </c>
      <c r="EQ201" s="402">
        <f t="shared" si="363"/>
        <v>0</v>
      </c>
      <c r="ER201" s="394">
        <f t="shared" si="305"/>
        <v>0</v>
      </c>
      <c r="ES201" s="394">
        <f t="shared" si="306"/>
        <v>0</v>
      </c>
      <c r="ET201" s="394">
        <f t="shared" si="307"/>
        <v>0</v>
      </c>
      <c r="EU201" s="394">
        <f t="shared" si="279"/>
        <v>0</v>
      </c>
      <c r="EV201" s="394">
        <f t="shared" si="279"/>
        <v>0</v>
      </c>
      <c r="EW201" s="394">
        <f t="shared" si="279"/>
        <v>0</v>
      </c>
      <c r="EX201" s="394">
        <f t="shared" si="279"/>
        <v>0</v>
      </c>
      <c r="EY201" s="403">
        <f t="shared" si="364"/>
        <v>-487</v>
      </c>
      <c r="EZ201" s="394">
        <f t="shared" si="365"/>
        <v>0</v>
      </c>
      <c r="FA201" s="396">
        <f t="shared" si="366"/>
        <v>0</v>
      </c>
      <c r="FB201" s="396">
        <f t="shared" si="366"/>
        <v>0</v>
      </c>
      <c r="FC201" s="404">
        <f t="shared" si="311"/>
        <v>0</v>
      </c>
      <c r="FD201" s="404">
        <f t="shared" si="311"/>
        <v>0</v>
      </c>
      <c r="FE201" s="404">
        <f t="shared" si="311"/>
        <v>0</v>
      </c>
      <c r="FF201" s="404">
        <f t="shared" si="311"/>
        <v>0</v>
      </c>
      <c r="FG201" s="404">
        <f t="shared" si="311"/>
        <v>0</v>
      </c>
      <c r="FH201" s="404">
        <f t="shared" si="311"/>
        <v>0</v>
      </c>
      <c r="FI201" s="404">
        <f t="shared" si="311"/>
        <v>0</v>
      </c>
      <c r="FJ201" s="404">
        <f t="shared" si="311"/>
        <v>0</v>
      </c>
      <c r="FK201" s="392">
        <f t="shared" si="367"/>
        <v>63</v>
      </c>
      <c r="FL201" s="384">
        <f t="shared" si="368"/>
        <v>54.258749999995416</v>
      </c>
      <c r="FM201" s="384">
        <f t="shared" si="368"/>
        <v>8.7412500000045839</v>
      </c>
      <c r="FN201" s="405">
        <f t="shared" si="298"/>
        <v>0</v>
      </c>
      <c r="FO201" s="405">
        <f t="shared" si="298"/>
        <v>0</v>
      </c>
      <c r="FP201" s="405">
        <f t="shared" si="298"/>
        <v>0</v>
      </c>
      <c r="FQ201" s="405">
        <f t="shared" si="298"/>
        <v>0</v>
      </c>
      <c r="FR201" s="405">
        <f t="shared" si="298"/>
        <v>0</v>
      </c>
      <c r="FS201" s="405">
        <f t="shared" si="298"/>
        <v>0</v>
      </c>
      <c r="FT201" s="405">
        <f t="shared" si="296"/>
        <v>0</v>
      </c>
      <c r="FU201" s="405">
        <f t="shared" si="296"/>
        <v>0</v>
      </c>
      <c r="FV201" s="405">
        <f t="shared" si="296"/>
        <v>0</v>
      </c>
      <c r="FW201" s="397">
        <f t="shared" si="369"/>
        <v>-29610.577954533499</v>
      </c>
      <c r="FX201" s="406">
        <f t="shared" si="370"/>
        <v>0</v>
      </c>
      <c r="FY201" s="331">
        <f t="shared" si="371"/>
        <v>8.8800000000046566</v>
      </c>
      <c r="FZ201" s="382">
        <f t="shared" si="372"/>
        <v>-4.6576076329074567E-12</v>
      </c>
      <c r="GA201" s="331">
        <f t="shared" si="373"/>
        <v>0</v>
      </c>
      <c r="GB201" s="407">
        <f t="shared" si="374"/>
        <v>0</v>
      </c>
      <c r="GC201" s="407">
        <f t="shared" si="375"/>
        <v>0</v>
      </c>
      <c r="GD201" s="407">
        <f t="shared" si="376"/>
        <v>0</v>
      </c>
      <c r="GE201" s="407">
        <f t="shared" si="377"/>
        <v>0</v>
      </c>
      <c r="GF201" s="407">
        <f t="shared" si="378"/>
        <v>0</v>
      </c>
      <c r="GG201" s="407">
        <f t="shared" si="379"/>
        <v>0</v>
      </c>
      <c r="GH201" s="407">
        <f t="shared" si="380"/>
        <v>0</v>
      </c>
      <c r="GI201" s="407">
        <f t="shared" si="381"/>
        <v>0</v>
      </c>
      <c r="GJ201">
        <f t="shared" si="382"/>
        <v>0</v>
      </c>
      <c r="GK201" s="382">
        <f t="shared" si="383"/>
        <v>0</v>
      </c>
      <c r="GL201">
        <v>2</v>
      </c>
      <c r="GM201">
        <f t="shared" si="309"/>
        <v>32956</v>
      </c>
      <c r="GN201">
        <f t="shared" si="309"/>
        <v>0</v>
      </c>
      <c r="GO201">
        <f t="shared" si="309"/>
        <v>0</v>
      </c>
      <c r="GP201">
        <f t="shared" si="309"/>
        <v>0</v>
      </c>
      <c r="GQ201">
        <f t="shared" si="309"/>
        <v>0</v>
      </c>
      <c r="GR201">
        <f t="shared" si="308"/>
        <v>1</v>
      </c>
      <c r="GS201">
        <f t="shared" si="308"/>
        <v>0</v>
      </c>
      <c r="GT201">
        <f t="shared" si="308"/>
        <v>0</v>
      </c>
      <c r="GU201">
        <f t="shared" si="308"/>
        <v>63</v>
      </c>
      <c r="GV201">
        <f t="shared" si="308"/>
        <v>0</v>
      </c>
    </row>
    <row r="202" spans="1:204" customFormat="1" x14ac:dyDescent="0.25">
      <c r="A202" s="378">
        <v>35008</v>
      </c>
      <c r="B202" s="32" t="s">
        <v>1336</v>
      </c>
      <c r="C202" t="s">
        <v>891</v>
      </c>
      <c r="D202">
        <v>2</v>
      </c>
      <c r="E202" s="379">
        <v>1316</v>
      </c>
      <c r="F202" s="379">
        <v>33206</v>
      </c>
      <c r="G202" s="379">
        <v>59147</v>
      </c>
      <c r="H202" s="379">
        <v>2500</v>
      </c>
      <c r="I202" s="379">
        <v>8580</v>
      </c>
      <c r="J202" s="379">
        <v>0</v>
      </c>
      <c r="K202" s="379">
        <v>230</v>
      </c>
      <c r="L202" s="379">
        <v>180</v>
      </c>
      <c r="M202" s="380">
        <v>384.53569923483667</v>
      </c>
      <c r="N202" s="381">
        <f t="shared" si="314"/>
        <v>105543.53569923484</v>
      </c>
      <c r="O202" s="379">
        <v>927</v>
      </c>
      <c r="P202" s="379">
        <v>26093</v>
      </c>
      <c r="Q202" s="379">
        <v>91459</v>
      </c>
      <c r="R202" s="379">
        <v>1180</v>
      </c>
      <c r="S202" s="379">
        <v>4550</v>
      </c>
      <c r="T202" s="379">
        <v>0</v>
      </c>
      <c r="U202" s="379">
        <v>82</v>
      </c>
      <c r="V202" s="379">
        <v>0</v>
      </c>
      <c r="W202" s="480">
        <f>(VLOOKUP(A202,'[1]floresta plant'!$A$4:$F$573,6,0))*1000</f>
        <v>444.1553262054253</v>
      </c>
      <c r="X202" s="24">
        <f t="shared" si="315"/>
        <v>124735.15532620542</v>
      </c>
      <c r="Y202" s="53">
        <f t="shared" si="299"/>
        <v>32312</v>
      </c>
      <c r="Z202" s="53">
        <f t="shared" si="300"/>
        <v>-1320</v>
      </c>
      <c r="AA202" s="53">
        <f t="shared" si="301"/>
        <v>-4030</v>
      </c>
      <c r="AB202" s="53">
        <f t="shared" si="277"/>
        <v>0</v>
      </c>
      <c r="AC202" s="53">
        <f t="shared" si="277"/>
        <v>-148</v>
      </c>
      <c r="AD202" s="53">
        <f t="shared" si="277"/>
        <v>-180</v>
      </c>
      <c r="AE202" s="53">
        <f t="shared" si="277"/>
        <v>59.619626970588627</v>
      </c>
      <c r="AF202" s="53">
        <f t="shared" si="316"/>
        <v>-7113</v>
      </c>
      <c r="AG202" s="53">
        <f t="shared" si="317"/>
        <v>-389</v>
      </c>
      <c r="AH202" s="53">
        <f t="shared" si="318"/>
        <v>-19181.049626970584</v>
      </c>
      <c r="AI202" s="53">
        <f t="shared" si="384"/>
        <v>19191.619626970583</v>
      </c>
      <c r="AJ202" s="469">
        <v>0</v>
      </c>
      <c r="AK202" s="469">
        <v>0</v>
      </c>
      <c r="AL202" s="469">
        <v>10.57</v>
      </c>
      <c r="AM202" s="470">
        <f t="shared" si="319"/>
        <v>10.57</v>
      </c>
      <c r="AN202" s="53">
        <f t="shared" si="320"/>
        <v>-19181.049626970584</v>
      </c>
      <c r="AO202" s="382">
        <f t="shared" si="321"/>
        <v>2</v>
      </c>
      <c r="AP202">
        <v>2</v>
      </c>
      <c r="AQ202" s="383">
        <f t="shared" si="322"/>
        <v>32371.619626970587</v>
      </c>
      <c r="AR202" s="383">
        <f t="shared" si="323"/>
        <v>-13180</v>
      </c>
      <c r="AS202" s="383">
        <f t="shared" si="324"/>
        <v>32312</v>
      </c>
      <c r="AT202" s="383">
        <f t="shared" si="325"/>
        <v>13180</v>
      </c>
      <c r="AU202" s="383">
        <f t="shared" si="326"/>
        <v>19181.049626970584</v>
      </c>
      <c r="AV202" s="383">
        <f t="shared" si="327"/>
        <v>0</v>
      </c>
      <c r="AW202" s="383">
        <f t="shared" si="328"/>
        <v>1</v>
      </c>
      <c r="AX202" s="383">
        <f t="shared" si="329"/>
        <v>1</v>
      </c>
      <c r="AY202" s="383">
        <f t="shared" si="330"/>
        <v>13180</v>
      </c>
      <c r="AZ202">
        <f t="shared" si="331"/>
        <v>19132</v>
      </c>
      <c r="BA202">
        <f t="shared" si="332"/>
        <v>0</v>
      </c>
      <c r="BB202" s="383">
        <f t="shared" si="333"/>
        <v>0</v>
      </c>
      <c r="BC202" s="384">
        <f t="shared" si="297"/>
        <v>32312</v>
      </c>
      <c r="BD202" s="384">
        <f t="shared" si="297"/>
        <v>0.10015174506828528</v>
      </c>
      <c r="BE202" s="384">
        <f t="shared" si="297"/>
        <v>0.30576631259484066</v>
      </c>
      <c r="BF202" s="384">
        <f t="shared" si="297"/>
        <v>0</v>
      </c>
      <c r="BG202" s="384">
        <f t="shared" si="297"/>
        <v>1.1229135053110774E-2</v>
      </c>
      <c r="BH202" s="384">
        <f t="shared" si="297"/>
        <v>1.3657056145675266E-2</v>
      </c>
      <c r="BI202" s="384">
        <f t="shared" si="295"/>
        <v>59.619626970588627</v>
      </c>
      <c r="BJ202" s="384">
        <f t="shared" si="295"/>
        <v>0.5396813353566009</v>
      </c>
      <c r="BK202" s="384">
        <f t="shared" si="295"/>
        <v>2.9514415781487103E-2</v>
      </c>
      <c r="BL202" s="474">
        <f t="shared" si="334"/>
        <v>0</v>
      </c>
      <c r="BM202" s="409">
        <f t="shared" si="335"/>
        <v>-49.049626970583631</v>
      </c>
      <c r="BN202" s="473">
        <f t="shared" si="336"/>
        <v>59.619626970588627</v>
      </c>
      <c r="BO202" s="387">
        <f t="shared" si="337"/>
        <v>0</v>
      </c>
      <c r="BP202" s="387">
        <f t="shared" si="338"/>
        <v>0.82270939056328962</v>
      </c>
      <c r="BQ202" s="388">
        <f t="shared" si="339"/>
        <v>0.17729060943671038</v>
      </c>
      <c r="BR202" s="389">
        <f t="shared" si="340"/>
        <v>0</v>
      </c>
      <c r="BS202" s="390">
        <f t="shared" si="341"/>
        <v>32312</v>
      </c>
      <c r="BT202" s="391">
        <f t="shared" si="310"/>
        <v>1320</v>
      </c>
      <c r="BU202" s="391">
        <f t="shared" si="310"/>
        <v>4030</v>
      </c>
      <c r="BV202" s="391">
        <f t="shared" si="310"/>
        <v>0</v>
      </c>
      <c r="BW202" s="391">
        <f t="shared" si="310"/>
        <v>148</v>
      </c>
      <c r="BX202" s="391">
        <f t="shared" si="310"/>
        <v>180</v>
      </c>
      <c r="BY202" s="391">
        <f t="shared" si="310"/>
        <v>0</v>
      </c>
      <c r="BZ202" s="391">
        <f t="shared" si="310"/>
        <v>7113</v>
      </c>
      <c r="CA202" s="391">
        <f t="shared" si="310"/>
        <v>389</v>
      </c>
      <c r="CB202" s="391">
        <f t="shared" si="342"/>
        <v>19132</v>
      </c>
      <c r="CC202" s="391">
        <f t="shared" si="342"/>
        <v>0</v>
      </c>
      <c r="CD202" s="392">
        <f t="shared" si="343"/>
        <v>0</v>
      </c>
      <c r="CE202" s="393">
        <f t="shared" si="344"/>
        <v>-1320</v>
      </c>
      <c r="CF202" s="392">
        <f t="shared" si="302"/>
        <v>0</v>
      </c>
      <c r="CG202" s="392">
        <f t="shared" si="303"/>
        <v>0</v>
      </c>
      <c r="CH202" s="392">
        <f t="shared" si="304"/>
        <v>0</v>
      </c>
      <c r="CI202" s="392">
        <f t="shared" si="278"/>
        <v>0</v>
      </c>
      <c r="CJ202" s="392">
        <f t="shared" si="278"/>
        <v>0</v>
      </c>
      <c r="CK202" s="392">
        <f t="shared" si="278"/>
        <v>0</v>
      </c>
      <c r="CL202" s="392">
        <f t="shared" si="278"/>
        <v>0</v>
      </c>
      <c r="CM202" s="392">
        <f t="shared" si="345"/>
        <v>0</v>
      </c>
      <c r="CN202" s="392">
        <f t="shared" si="346"/>
        <v>0</v>
      </c>
      <c r="CO202" s="394">
        <f t="shared" si="347"/>
        <v>0</v>
      </c>
      <c r="CP202" s="394">
        <f t="shared" si="347"/>
        <v>0</v>
      </c>
      <c r="CQ202" s="395">
        <f t="shared" si="348"/>
        <v>-4030</v>
      </c>
      <c r="CR202" s="394">
        <f t="shared" si="291"/>
        <v>0</v>
      </c>
      <c r="CS202" s="394">
        <f t="shared" si="291"/>
        <v>0</v>
      </c>
      <c r="CT202" s="394">
        <f t="shared" si="291"/>
        <v>0</v>
      </c>
      <c r="CU202" s="394">
        <f t="shared" si="289"/>
        <v>0</v>
      </c>
      <c r="CV202" s="394">
        <f t="shared" si="289"/>
        <v>0</v>
      </c>
      <c r="CW202" s="394">
        <f t="shared" si="289"/>
        <v>0</v>
      </c>
      <c r="CX202" s="396">
        <f t="shared" si="349"/>
        <v>0</v>
      </c>
      <c r="CY202" s="396">
        <f t="shared" si="349"/>
        <v>0</v>
      </c>
      <c r="CZ202" s="397">
        <f t="shared" si="350"/>
        <v>0</v>
      </c>
      <c r="DA202" s="397">
        <f t="shared" si="350"/>
        <v>0</v>
      </c>
      <c r="DB202" s="397">
        <f t="shared" si="350"/>
        <v>0</v>
      </c>
      <c r="DC202" s="397">
        <f t="shared" si="351"/>
        <v>0</v>
      </c>
      <c r="DD202" s="397">
        <f t="shared" si="293"/>
        <v>0</v>
      </c>
      <c r="DE202" s="397">
        <f t="shared" si="293"/>
        <v>0</v>
      </c>
      <c r="DF202" s="397">
        <f t="shared" si="293"/>
        <v>0</v>
      </c>
      <c r="DG202" s="397">
        <f t="shared" si="293"/>
        <v>0</v>
      </c>
      <c r="DH202" s="397">
        <f t="shared" si="293"/>
        <v>0</v>
      </c>
      <c r="DI202" s="398">
        <f t="shared" si="352"/>
        <v>0</v>
      </c>
      <c r="DJ202" s="398">
        <f t="shared" si="352"/>
        <v>0</v>
      </c>
      <c r="DK202" s="399">
        <f t="shared" si="353"/>
        <v>0</v>
      </c>
      <c r="DL202" s="399">
        <f t="shared" si="353"/>
        <v>0</v>
      </c>
      <c r="DM202" s="399">
        <f t="shared" si="353"/>
        <v>0</v>
      </c>
      <c r="DN202" s="399">
        <f t="shared" si="312"/>
        <v>0</v>
      </c>
      <c r="DO202" s="399">
        <f t="shared" si="354"/>
        <v>-148</v>
      </c>
      <c r="DP202" s="399">
        <f t="shared" si="355"/>
        <v>0</v>
      </c>
      <c r="DQ202" s="399">
        <f t="shared" si="355"/>
        <v>0</v>
      </c>
      <c r="DR202" s="399">
        <f t="shared" si="355"/>
        <v>0</v>
      </c>
      <c r="DS202" s="399">
        <f t="shared" si="313"/>
        <v>0</v>
      </c>
      <c r="DT202" s="400">
        <f t="shared" si="356"/>
        <v>0</v>
      </c>
      <c r="DU202" s="400">
        <f t="shared" si="356"/>
        <v>0</v>
      </c>
      <c r="DV202" s="386">
        <f t="shared" si="294"/>
        <v>0</v>
      </c>
      <c r="DW202" s="386">
        <f t="shared" si="294"/>
        <v>0</v>
      </c>
      <c r="DX202" s="386">
        <f t="shared" si="294"/>
        <v>0</v>
      </c>
      <c r="DY202" s="386">
        <f t="shared" si="294"/>
        <v>0</v>
      </c>
      <c r="DZ202" s="386">
        <f t="shared" si="294"/>
        <v>0</v>
      </c>
      <c r="EA202" s="401">
        <f t="shared" si="357"/>
        <v>-180</v>
      </c>
      <c r="EB202" s="386">
        <f t="shared" si="358"/>
        <v>0</v>
      </c>
      <c r="EC202" s="386">
        <f t="shared" si="358"/>
        <v>0</v>
      </c>
      <c r="ED202" s="386">
        <f t="shared" si="358"/>
        <v>0</v>
      </c>
      <c r="EE202" s="385">
        <f t="shared" si="359"/>
        <v>0</v>
      </c>
      <c r="EF202" s="385">
        <f t="shared" si="359"/>
        <v>0</v>
      </c>
      <c r="EG202" s="402">
        <f t="shared" si="292"/>
        <v>0</v>
      </c>
      <c r="EH202" s="402">
        <f t="shared" si="292"/>
        <v>0</v>
      </c>
      <c r="EI202" s="402">
        <f t="shared" si="292"/>
        <v>0</v>
      </c>
      <c r="EJ202" s="402">
        <f t="shared" si="290"/>
        <v>0</v>
      </c>
      <c r="EK202" s="402">
        <f t="shared" si="290"/>
        <v>0</v>
      </c>
      <c r="EL202" s="402">
        <f t="shared" si="290"/>
        <v>0</v>
      </c>
      <c r="EM202" s="402">
        <f t="shared" si="360"/>
        <v>59.619626970588627</v>
      </c>
      <c r="EN202" s="402">
        <f t="shared" si="361"/>
        <v>0</v>
      </c>
      <c r="EO202" s="402">
        <f t="shared" si="361"/>
        <v>0</v>
      </c>
      <c r="EP202" s="402">
        <f t="shared" si="362"/>
        <v>49.049626970583631</v>
      </c>
      <c r="EQ202" s="402">
        <f t="shared" si="363"/>
        <v>10.570000000004992</v>
      </c>
      <c r="ER202" s="394">
        <f t="shared" si="305"/>
        <v>0</v>
      </c>
      <c r="ES202" s="394">
        <f t="shared" si="306"/>
        <v>0</v>
      </c>
      <c r="ET202" s="394">
        <f t="shared" si="307"/>
        <v>0</v>
      </c>
      <c r="EU202" s="394">
        <f t="shared" si="279"/>
        <v>0</v>
      </c>
      <c r="EV202" s="394">
        <f t="shared" si="279"/>
        <v>0</v>
      </c>
      <c r="EW202" s="394">
        <f t="shared" si="279"/>
        <v>0</v>
      </c>
      <c r="EX202" s="394">
        <f t="shared" si="279"/>
        <v>0</v>
      </c>
      <c r="EY202" s="403">
        <f t="shared" si="364"/>
        <v>-7113</v>
      </c>
      <c r="EZ202" s="394">
        <f t="shared" si="365"/>
        <v>0</v>
      </c>
      <c r="FA202" s="396">
        <f t="shared" si="366"/>
        <v>0</v>
      </c>
      <c r="FB202" s="396">
        <f t="shared" si="366"/>
        <v>0</v>
      </c>
      <c r="FC202" s="404">
        <f t="shared" si="311"/>
        <v>0</v>
      </c>
      <c r="FD202" s="404">
        <f t="shared" si="311"/>
        <v>0</v>
      </c>
      <c r="FE202" s="404">
        <f t="shared" si="311"/>
        <v>0</v>
      </c>
      <c r="FF202" s="404">
        <f t="shared" si="311"/>
        <v>0</v>
      </c>
      <c r="FG202" s="404">
        <f t="shared" si="311"/>
        <v>0</v>
      </c>
      <c r="FH202" s="404">
        <f t="shared" si="311"/>
        <v>0</v>
      </c>
      <c r="FI202" s="404">
        <f t="shared" si="311"/>
        <v>0</v>
      </c>
      <c r="FJ202" s="404">
        <f t="shared" si="311"/>
        <v>0</v>
      </c>
      <c r="FK202" s="392">
        <f t="shared" si="367"/>
        <v>-389</v>
      </c>
      <c r="FL202" s="384">
        <f t="shared" si="368"/>
        <v>0</v>
      </c>
      <c r="FM202" s="384">
        <f t="shared" si="368"/>
        <v>0</v>
      </c>
      <c r="FN202" s="405">
        <f t="shared" si="298"/>
        <v>0</v>
      </c>
      <c r="FO202" s="405">
        <f t="shared" si="298"/>
        <v>0</v>
      </c>
      <c r="FP202" s="405">
        <f t="shared" si="298"/>
        <v>0</v>
      </c>
      <c r="FQ202" s="405">
        <f t="shared" si="298"/>
        <v>0</v>
      </c>
      <c r="FR202" s="405">
        <f t="shared" si="298"/>
        <v>0</v>
      </c>
      <c r="FS202" s="405">
        <f t="shared" si="298"/>
        <v>0</v>
      </c>
      <c r="FT202" s="405">
        <f t="shared" si="296"/>
        <v>0</v>
      </c>
      <c r="FU202" s="405">
        <f t="shared" si="296"/>
        <v>0</v>
      </c>
      <c r="FV202" s="405">
        <f t="shared" si="296"/>
        <v>0</v>
      </c>
      <c r="FW202" s="397">
        <f t="shared" si="369"/>
        <v>-19181.049626970584</v>
      </c>
      <c r="FX202" s="406">
        <f t="shared" si="370"/>
        <v>0</v>
      </c>
      <c r="FY202" s="331">
        <f t="shared" si="371"/>
        <v>0</v>
      </c>
      <c r="FZ202" s="382">
        <f t="shared" si="372"/>
        <v>10.57</v>
      </c>
      <c r="GA202" s="331">
        <f t="shared" si="373"/>
        <v>0</v>
      </c>
      <c r="GB202" s="407">
        <f t="shared" si="374"/>
        <v>0</v>
      </c>
      <c r="GC202" s="407">
        <f t="shared" si="375"/>
        <v>0</v>
      </c>
      <c r="GD202" s="407">
        <f t="shared" si="376"/>
        <v>0</v>
      </c>
      <c r="GE202" s="407">
        <f t="shared" si="377"/>
        <v>0</v>
      </c>
      <c r="GF202" s="407">
        <f t="shared" si="378"/>
        <v>0</v>
      </c>
      <c r="GG202" s="407">
        <f t="shared" si="379"/>
        <v>0</v>
      </c>
      <c r="GH202" s="407">
        <f t="shared" si="380"/>
        <v>0</v>
      </c>
      <c r="GI202" s="407">
        <f t="shared" si="381"/>
        <v>0</v>
      </c>
      <c r="GJ202">
        <f t="shared" si="382"/>
        <v>0</v>
      </c>
      <c r="GK202" s="382">
        <f t="shared" si="383"/>
        <v>0</v>
      </c>
      <c r="GL202">
        <v>2</v>
      </c>
      <c r="GM202">
        <f t="shared" si="309"/>
        <v>32312</v>
      </c>
      <c r="GN202">
        <f t="shared" si="309"/>
        <v>0</v>
      </c>
      <c r="GO202">
        <f t="shared" si="309"/>
        <v>0</v>
      </c>
      <c r="GP202">
        <f t="shared" si="309"/>
        <v>0</v>
      </c>
      <c r="GQ202">
        <f t="shared" si="309"/>
        <v>0</v>
      </c>
      <c r="GR202">
        <f t="shared" si="308"/>
        <v>0</v>
      </c>
      <c r="GS202">
        <f t="shared" si="308"/>
        <v>59.619626970588627</v>
      </c>
      <c r="GT202">
        <f t="shared" si="308"/>
        <v>0</v>
      </c>
      <c r="GU202">
        <f t="shared" si="308"/>
        <v>0</v>
      </c>
      <c r="GV202">
        <f t="shared" si="308"/>
        <v>0</v>
      </c>
    </row>
    <row r="203" spans="1:204" customFormat="1" x14ac:dyDescent="0.25">
      <c r="A203" s="378">
        <v>35009</v>
      </c>
      <c r="B203" s="32" t="s">
        <v>1337</v>
      </c>
      <c r="C203" t="s">
        <v>891</v>
      </c>
      <c r="D203">
        <v>2</v>
      </c>
      <c r="E203" s="379">
        <v>27021</v>
      </c>
      <c r="F203" s="379">
        <v>38862</v>
      </c>
      <c r="G203" s="379">
        <v>55551</v>
      </c>
      <c r="H203" s="379">
        <v>39530</v>
      </c>
      <c r="I203" s="379">
        <v>3460</v>
      </c>
      <c r="J203" s="379">
        <v>1730</v>
      </c>
      <c r="K203" s="379">
        <v>50</v>
      </c>
      <c r="L203" s="379">
        <v>550</v>
      </c>
      <c r="M203" s="380">
        <v>7.0596261890122998</v>
      </c>
      <c r="N203" s="381">
        <f t="shared" si="314"/>
        <v>166761.059626189</v>
      </c>
      <c r="O203" s="379">
        <v>2138</v>
      </c>
      <c r="P203" s="379">
        <v>28610</v>
      </c>
      <c r="Q203" s="379">
        <v>111390</v>
      </c>
      <c r="R203" s="379">
        <v>21200</v>
      </c>
      <c r="S203" s="379">
        <v>2587</v>
      </c>
      <c r="T203" s="379">
        <v>600</v>
      </c>
      <c r="U203" s="379">
        <v>35</v>
      </c>
      <c r="V203" s="379">
        <v>0</v>
      </c>
      <c r="W203" s="480">
        <f>(VLOOKUP(A203,'[1]floresta plant'!$A$4:$F$573,6,0))*1000</f>
        <v>28.204689084609047</v>
      </c>
      <c r="X203" s="24">
        <f t="shared" si="315"/>
        <v>166588.20468908461</v>
      </c>
      <c r="Y203" s="53">
        <f t="shared" si="299"/>
        <v>55839</v>
      </c>
      <c r="Z203" s="53">
        <f t="shared" si="300"/>
        <v>-18330</v>
      </c>
      <c r="AA203" s="53">
        <f t="shared" si="301"/>
        <v>-873</v>
      </c>
      <c r="AB203" s="53">
        <f t="shared" si="277"/>
        <v>-1130</v>
      </c>
      <c r="AC203" s="53">
        <f t="shared" si="277"/>
        <v>-15</v>
      </c>
      <c r="AD203" s="53">
        <f t="shared" si="277"/>
        <v>-550</v>
      </c>
      <c r="AE203" s="53">
        <f t="shared" si="277"/>
        <v>21.145062895596748</v>
      </c>
      <c r="AF203" s="53">
        <f t="shared" si="316"/>
        <v>-10252</v>
      </c>
      <c r="AG203" s="53">
        <f t="shared" si="317"/>
        <v>-24883</v>
      </c>
      <c r="AH203" s="53">
        <f t="shared" si="318"/>
        <v>589.91273710439191</v>
      </c>
      <c r="AI203" s="53">
        <f t="shared" si="384"/>
        <v>-172.85493710439187</v>
      </c>
      <c r="AJ203" s="469">
        <v>406.57779999999997</v>
      </c>
      <c r="AK203" s="469">
        <v>0</v>
      </c>
      <c r="AL203" s="469">
        <v>10.48</v>
      </c>
      <c r="AM203" s="470">
        <f t="shared" si="319"/>
        <v>417.05779999999999</v>
      </c>
      <c r="AN203" s="53">
        <f t="shared" si="320"/>
        <v>589.91273710439191</v>
      </c>
      <c r="AO203" s="382">
        <f t="shared" si="321"/>
        <v>3</v>
      </c>
      <c r="AP203">
        <v>2</v>
      </c>
      <c r="AQ203" s="383">
        <f t="shared" si="322"/>
        <v>55860.145062895594</v>
      </c>
      <c r="AR203" s="383">
        <f t="shared" si="323"/>
        <v>-56033</v>
      </c>
      <c r="AS203" s="383">
        <f t="shared" si="324"/>
        <v>55839</v>
      </c>
      <c r="AT203" s="383">
        <f t="shared" si="325"/>
        <v>56033</v>
      </c>
      <c r="AU203" s="383">
        <f t="shared" si="326"/>
        <v>0</v>
      </c>
      <c r="AV203" s="383">
        <f t="shared" si="327"/>
        <v>1</v>
      </c>
      <c r="AW203" s="383">
        <f t="shared" si="328"/>
        <v>0</v>
      </c>
      <c r="AX203" s="383">
        <f t="shared" si="329"/>
        <v>1</v>
      </c>
      <c r="AY203" s="383">
        <f t="shared" si="330"/>
        <v>55839</v>
      </c>
      <c r="AZ203">
        <f t="shared" si="331"/>
        <v>0</v>
      </c>
      <c r="BA203">
        <f t="shared" si="332"/>
        <v>0</v>
      </c>
      <c r="BB203" s="383">
        <f t="shared" si="333"/>
        <v>0</v>
      </c>
      <c r="BC203" s="384">
        <f t="shared" si="297"/>
        <v>55839</v>
      </c>
      <c r="BD203" s="384">
        <f t="shared" si="297"/>
        <v>0.32712865632752131</v>
      </c>
      <c r="BE203" s="384">
        <f t="shared" si="297"/>
        <v>1.5580104581228918E-2</v>
      </c>
      <c r="BF203" s="384">
        <f t="shared" ref="BF203:BK255" si="385">IF(AB203&gt;0,AB203,IF(AB203=0,0,AB203/$AR203))</f>
        <v>2.0166687487730445E-2</v>
      </c>
      <c r="BG203" s="384">
        <f t="shared" si="385"/>
        <v>2.6769939143005014E-4</v>
      </c>
      <c r="BH203" s="384">
        <f t="shared" si="385"/>
        <v>9.8156443524351714E-3</v>
      </c>
      <c r="BI203" s="384">
        <f t="shared" si="295"/>
        <v>21.145062895596748</v>
      </c>
      <c r="BJ203" s="384">
        <f t="shared" si="295"/>
        <v>0.1829636107293916</v>
      </c>
      <c r="BK203" s="384">
        <f t="shared" si="295"/>
        <v>0.44407759713026251</v>
      </c>
      <c r="BL203" s="474">
        <f t="shared" si="334"/>
        <v>194</v>
      </c>
      <c r="BM203" s="409">
        <f t="shared" si="335"/>
        <v>589.91273710439191</v>
      </c>
      <c r="BN203" s="473">
        <f t="shared" si="336"/>
        <v>21.145062895596748</v>
      </c>
      <c r="BO203" s="387">
        <f t="shared" si="337"/>
        <v>1</v>
      </c>
      <c r="BP203" s="387">
        <f t="shared" si="338"/>
        <v>0</v>
      </c>
      <c r="BQ203" s="388">
        <f t="shared" si="339"/>
        <v>0</v>
      </c>
      <c r="BR203" s="389">
        <f t="shared" si="340"/>
        <v>172.85493710440326</v>
      </c>
      <c r="BS203" s="390">
        <f t="shared" si="341"/>
        <v>55839</v>
      </c>
      <c r="BT203" s="391">
        <f t="shared" si="310"/>
        <v>18266.537040672461</v>
      </c>
      <c r="BU203" s="391">
        <f t="shared" si="310"/>
        <v>869.97745971124152</v>
      </c>
      <c r="BV203" s="391">
        <f t="shared" si="310"/>
        <v>1126.0876626273803</v>
      </c>
      <c r="BW203" s="391">
        <f t="shared" si="310"/>
        <v>14.948066318062571</v>
      </c>
      <c r="BX203" s="391">
        <f t="shared" si="310"/>
        <v>548.09576499562752</v>
      </c>
      <c r="BY203" s="391">
        <f t="shared" si="310"/>
        <v>0</v>
      </c>
      <c r="BZ203" s="391">
        <f t="shared" si="310"/>
        <v>10216.505059518498</v>
      </c>
      <c r="CA203" s="391">
        <f t="shared" si="310"/>
        <v>24796.84894615673</v>
      </c>
      <c r="CB203" s="391">
        <f t="shared" si="342"/>
        <v>0</v>
      </c>
      <c r="CC203" s="391">
        <f t="shared" si="342"/>
        <v>0</v>
      </c>
      <c r="CD203" s="392">
        <f t="shared" si="343"/>
        <v>0</v>
      </c>
      <c r="CE203" s="393">
        <f t="shared" si="344"/>
        <v>-18330</v>
      </c>
      <c r="CF203" s="392">
        <f t="shared" si="302"/>
        <v>0</v>
      </c>
      <c r="CG203" s="392">
        <f t="shared" si="303"/>
        <v>0</v>
      </c>
      <c r="CH203" s="392">
        <f t="shared" si="304"/>
        <v>0</v>
      </c>
      <c r="CI203" s="392">
        <f t="shared" si="278"/>
        <v>0</v>
      </c>
      <c r="CJ203" s="392">
        <f t="shared" si="278"/>
        <v>0</v>
      </c>
      <c r="CK203" s="392">
        <f t="shared" si="278"/>
        <v>0</v>
      </c>
      <c r="CL203" s="392">
        <f t="shared" si="278"/>
        <v>0</v>
      </c>
      <c r="CM203" s="392">
        <f t="shared" si="345"/>
        <v>0</v>
      </c>
      <c r="CN203" s="392">
        <f t="shared" si="346"/>
        <v>0</v>
      </c>
      <c r="CO203" s="394">
        <f t="shared" si="347"/>
        <v>0</v>
      </c>
      <c r="CP203" s="394">
        <f t="shared" si="347"/>
        <v>0</v>
      </c>
      <c r="CQ203" s="395">
        <f t="shared" si="348"/>
        <v>-873</v>
      </c>
      <c r="CR203" s="394">
        <f t="shared" si="291"/>
        <v>0</v>
      </c>
      <c r="CS203" s="394">
        <f t="shared" si="291"/>
        <v>0</v>
      </c>
      <c r="CT203" s="394">
        <f t="shared" si="291"/>
        <v>0</v>
      </c>
      <c r="CU203" s="394">
        <f t="shared" si="289"/>
        <v>0</v>
      </c>
      <c r="CV203" s="394">
        <f t="shared" si="289"/>
        <v>0</v>
      </c>
      <c r="CW203" s="394">
        <f t="shared" si="289"/>
        <v>0</v>
      </c>
      <c r="CX203" s="396">
        <f t="shared" si="349"/>
        <v>0</v>
      </c>
      <c r="CY203" s="396">
        <f t="shared" si="349"/>
        <v>0</v>
      </c>
      <c r="CZ203" s="397">
        <f t="shared" si="350"/>
        <v>0</v>
      </c>
      <c r="DA203" s="397">
        <f t="shared" si="350"/>
        <v>0</v>
      </c>
      <c r="DB203" s="397">
        <f t="shared" si="350"/>
        <v>0</v>
      </c>
      <c r="DC203" s="397">
        <f t="shared" si="351"/>
        <v>-1130</v>
      </c>
      <c r="DD203" s="397">
        <f t="shared" si="293"/>
        <v>0</v>
      </c>
      <c r="DE203" s="397">
        <f t="shared" si="293"/>
        <v>0</v>
      </c>
      <c r="DF203" s="397">
        <f t="shared" si="293"/>
        <v>0</v>
      </c>
      <c r="DG203" s="397">
        <f t="shared" si="293"/>
        <v>0</v>
      </c>
      <c r="DH203" s="397">
        <f t="shared" si="293"/>
        <v>0</v>
      </c>
      <c r="DI203" s="398">
        <f t="shared" si="352"/>
        <v>0</v>
      </c>
      <c r="DJ203" s="398">
        <f t="shared" si="352"/>
        <v>0</v>
      </c>
      <c r="DK203" s="399">
        <f t="shared" si="353"/>
        <v>0</v>
      </c>
      <c r="DL203" s="399">
        <f t="shared" si="353"/>
        <v>0</v>
      </c>
      <c r="DM203" s="399">
        <f t="shared" si="353"/>
        <v>0</v>
      </c>
      <c r="DN203" s="399">
        <f t="shared" si="312"/>
        <v>0</v>
      </c>
      <c r="DO203" s="399">
        <f t="shared" si="354"/>
        <v>-15</v>
      </c>
      <c r="DP203" s="399">
        <f t="shared" si="355"/>
        <v>0</v>
      </c>
      <c r="DQ203" s="399">
        <f t="shared" si="355"/>
        <v>0</v>
      </c>
      <c r="DR203" s="399">
        <f t="shared" si="355"/>
        <v>0</v>
      </c>
      <c r="DS203" s="399">
        <f t="shared" si="313"/>
        <v>0</v>
      </c>
      <c r="DT203" s="400">
        <f t="shared" si="356"/>
        <v>0</v>
      </c>
      <c r="DU203" s="400">
        <f t="shared" si="356"/>
        <v>0</v>
      </c>
      <c r="DV203" s="386">
        <f t="shared" si="294"/>
        <v>0</v>
      </c>
      <c r="DW203" s="386">
        <f t="shared" si="294"/>
        <v>0</v>
      </c>
      <c r="DX203" s="386">
        <f t="shared" si="294"/>
        <v>0</v>
      </c>
      <c r="DY203" s="386">
        <f t="shared" si="294"/>
        <v>0</v>
      </c>
      <c r="DZ203" s="386">
        <f t="shared" si="294"/>
        <v>0</v>
      </c>
      <c r="EA203" s="401">
        <f t="shared" si="357"/>
        <v>-550</v>
      </c>
      <c r="EB203" s="386">
        <f t="shared" si="358"/>
        <v>0</v>
      </c>
      <c r="EC203" s="386">
        <f t="shared" si="358"/>
        <v>0</v>
      </c>
      <c r="ED203" s="386">
        <f t="shared" si="358"/>
        <v>0</v>
      </c>
      <c r="EE203" s="385">
        <f t="shared" si="359"/>
        <v>0</v>
      </c>
      <c r="EF203" s="385">
        <f t="shared" si="359"/>
        <v>0</v>
      </c>
      <c r="EG203" s="402">
        <f t="shared" si="292"/>
        <v>0</v>
      </c>
      <c r="EH203" s="402">
        <f t="shared" si="292"/>
        <v>6.9171560129974914</v>
      </c>
      <c r="EI203" s="402">
        <f t="shared" si="292"/>
        <v>0.32944229129006053</v>
      </c>
      <c r="EJ203" s="402">
        <f t="shared" si="290"/>
        <v>0.42642587532390425</v>
      </c>
      <c r="EK203" s="402">
        <f t="shared" si="290"/>
        <v>5.6605204689013835E-3</v>
      </c>
      <c r="EL203" s="402">
        <f t="shared" si="290"/>
        <v>0.2075524171930507</v>
      </c>
      <c r="EM203" s="402">
        <f t="shared" si="360"/>
        <v>21.145062895596748</v>
      </c>
      <c r="EN203" s="402">
        <f t="shared" si="361"/>
        <v>3.8687770564784656</v>
      </c>
      <c r="EO203" s="402">
        <f t="shared" si="361"/>
        <v>9.3900487218448756</v>
      </c>
      <c r="EP203" s="402">
        <f t="shared" si="362"/>
        <v>0</v>
      </c>
      <c r="EQ203" s="402">
        <f t="shared" si="363"/>
        <v>0</v>
      </c>
      <c r="ER203" s="394">
        <f t="shared" si="305"/>
        <v>0</v>
      </c>
      <c r="ES203" s="394">
        <f t="shared" si="306"/>
        <v>0</v>
      </c>
      <c r="ET203" s="394">
        <f t="shared" si="307"/>
        <v>0</v>
      </c>
      <c r="EU203" s="394">
        <f t="shared" si="279"/>
        <v>0</v>
      </c>
      <c r="EV203" s="394">
        <f t="shared" si="279"/>
        <v>0</v>
      </c>
      <c r="EW203" s="394">
        <f t="shared" si="279"/>
        <v>0</v>
      </c>
      <c r="EX203" s="394">
        <f t="shared" si="279"/>
        <v>0</v>
      </c>
      <c r="EY203" s="403">
        <f t="shared" si="364"/>
        <v>-10252</v>
      </c>
      <c r="EZ203" s="394">
        <f t="shared" si="365"/>
        <v>0</v>
      </c>
      <c r="FA203" s="396">
        <f t="shared" si="366"/>
        <v>0</v>
      </c>
      <c r="FB203" s="396">
        <f t="shared" si="366"/>
        <v>0</v>
      </c>
      <c r="FC203" s="404">
        <f t="shared" si="311"/>
        <v>0</v>
      </c>
      <c r="FD203" s="404">
        <f t="shared" si="311"/>
        <v>0</v>
      </c>
      <c r="FE203" s="404">
        <f t="shared" si="311"/>
        <v>0</v>
      </c>
      <c r="FF203" s="404">
        <f t="shared" si="311"/>
        <v>0</v>
      </c>
      <c r="FG203" s="404">
        <f t="shared" si="311"/>
        <v>0</v>
      </c>
      <c r="FH203" s="404">
        <f t="shared" si="311"/>
        <v>0</v>
      </c>
      <c r="FI203" s="404">
        <f t="shared" si="311"/>
        <v>0</v>
      </c>
      <c r="FJ203" s="404">
        <f t="shared" si="311"/>
        <v>0</v>
      </c>
      <c r="FK203" s="392">
        <f t="shared" si="367"/>
        <v>-24883</v>
      </c>
      <c r="FL203" s="384">
        <f t="shared" si="368"/>
        <v>0</v>
      </c>
      <c r="FM203" s="384">
        <f t="shared" si="368"/>
        <v>0</v>
      </c>
      <c r="FN203" s="405">
        <f t="shared" si="298"/>
        <v>0</v>
      </c>
      <c r="FO203" s="405">
        <f t="shared" si="298"/>
        <v>56.545803314541644</v>
      </c>
      <c r="FP203" s="405">
        <f t="shared" si="298"/>
        <v>2.69309799746835</v>
      </c>
      <c r="FQ203" s="405">
        <f t="shared" ref="FQ203:FV255" si="386">IF($AO203=3,IF(AB203&gt;0,0,$BR203*BF203),0)</f>
        <v>3.4859114972958025</v>
      </c>
      <c r="FR203" s="405">
        <f t="shared" si="386"/>
        <v>4.6273161468528348E-2</v>
      </c>
      <c r="FS203" s="405">
        <f t="shared" si="386"/>
        <v>1.6966825871793727</v>
      </c>
      <c r="FT203" s="405">
        <f t="shared" si="296"/>
        <v>0</v>
      </c>
      <c r="FU203" s="405">
        <f t="shared" si="296"/>
        <v>31.626163425023506</v>
      </c>
      <c r="FV203" s="405">
        <f t="shared" si="296"/>
        <v>76.761005121426052</v>
      </c>
      <c r="FW203" s="397">
        <f t="shared" si="369"/>
        <v>589.91273710439191</v>
      </c>
      <c r="FX203" s="406">
        <f t="shared" si="370"/>
        <v>417.05779999998867</v>
      </c>
      <c r="FY203" s="331">
        <f t="shared" si="371"/>
        <v>417.05779999998867</v>
      </c>
      <c r="FZ203" s="382">
        <f t="shared" si="372"/>
        <v>1.1311840353300795E-11</v>
      </c>
      <c r="GA203" s="331">
        <f t="shared" si="373"/>
        <v>0</v>
      </c>
      <c r="GB203" s="407">
        <f t="shared" si="374"/>
        <v>0</v>
      </c>
      <c r="GC203" s="407">
        <f t="shared" si="375"/>
        <v>0</v>
      </c>
      <c r="GD203" s="407">
        <f t="shared" si="376"/>
        <v>0</v>
      </c>
      <c r="GE203" s="407">
        <f t="shared" si="377"/>
        <v>0</v>
      </c>
      <c r="GF203" s="407">
        <f t="shared" si="378"/>
        <v>0</v>
      </c>
      <c r="GG203" s="407">
        <f t="shared" si="379"/>
        <v>-1.7763568394002505E-15</v>
      </c>
      <c r="GH203" s="407">
        <f t="shared" si="380"/>
        <v>0</v>
      </c>
      <c r="GI203" s="407">
        <f t="shared" si="381"/>
        <v>0</v>
      </c>
      <c r="GJ203">
        <f t="shared" si="382"/>
        <v>0</v>
      </c>
      <c r="GK203" s="382">
        <f t="shared" si="383"/>
        <v>-1.7763568394002505E-15</v>
      </c>
      <c r="GL203">
        <v>2</v>
      </c>
      <c r="GM203">
        <f t="shared" si="309"/>
        <v>55839</v>
      </c>
      <c r="GN203">
        <f t="shared" si="309"/>
        <v>0</v>
      </c>
      <c r="GO203">
        <f t="shared" si="309"/>
        <v>0</v>
      </c>
      <c r="GP203">
        <f t="shared" si="309"/>
        <v>0</v>
      </c>
      <c r="GQ203">
        <f t="shared" si="309"/>
        <v>0</v>
      </c>
      <c r="GR203">
        <f t="shared" si="308"/>
        <v>0</v>
      </c>
      <c r="GS203">
        <f t="shared" si="308"/>
        <v>21.145062895596748</v>
      </c>
      <c r="GT203">
        <f t="shared" si="308"/>
        <v>0</v>
      </c>
      <c r="GU203">
        <f t="shared" si="308"/>
        <v>0</v>
      </c>
      <c r="GV203">
        <f t="shared" si="308"/>
        <v>589.91273710439191</v>
      </c>
    </row>
    <row r="204" spans="1:204" customFormat="1" x14ac:dyDescent="0.25">
      <c r="A204" s="378">
        <v>35010</v>
      </c>
      <c r="B204" s="32" t="s">
        <v>1338</v>
      </c>
      <c r="C204" t="s">
        <v>891</v>
      </c>
      <c r="D204">
        <v>2</v>
      </c>
      <c r="E204" s="379">
        <v>37484</v>
      </c>
      <c r="F204" s="379">
        <v>2761</v>
      </c>
      <c r="G204" s="379">
        <v>253781</v>
      </c>
      <c r="H204" s="379">
        <v>125820</v>
      </c>
      <c r="I204" s="379">
        <v>6410</v>
      </c>
      <c r="J204" s="379">
        <v>7170</v>
      </c>
      <c r="K204" s="379">
        <v>380</v>
      </c>
      <c r="L204" s="379">
        <v>3535</v>
      </c>
      <c r="M204" s="380">
        <v>0</v>
      </c>
      <c r="N204" s="381">
        <f t="shared" si="314"/>
        <v>437341</v>
      </c>
      <c r="O204" s="379">
        <v>22030</v>
      </c>
      <c r="P204" s="379">
        <v>2204</v>
      </c>
      <c r="Q204" s="379">
        <v>345126</v>
      </c>
      <c r="R204" s="379">
        <v>96300</v>
      </c>
      <c r="S204" s="379">
        <v>9453</v>
      </c>
      <c r="T204" s="379">
        <v>500</v>
      </c>
      <c r="U204" s="379">
        <v>260</v>
      </c>
      <c r="V204" s="379">
        <v>78</v>
      </c>
      <c r="W204" s="480">
        <f>(VLOOKUP(A204,'[1]floresta plant'!$A$4:$F$573,6,0))*1000</f>
        <v>0</v>
      </c>
      <c r="X204" s="24">
        <f t="shared" si="315"/>
        <v>475951</v>
      </c>
      <c r="Y204" s="53">
        <f t="shared" si="299"/>
        <v>91345</v>
      </c>
      <c r="Z204" s="53">
        <f t="shared" si="300"/>
        <v>-29520</v>
      </c>
      <c r="AA204" s="53">
        <f t="shared" si="301"/>
        <v>3043</v>
      </c>
      <c r="AB204" s="53">
        <f t="shared" si="277"/>
        <v>-6670</v>
      </c>
      <c r="AC204" s="53">
        <f t="shared" si="277"/>
        <v>-120</v>
      </c>
      <c r="AD204" s="53">
        <f t="shared" si="277"/>
        <v>-3457</v>
      </c>
      <c r="AE204" s="53">
        <f t="shared" si="277"/>
        <v>0</v>
      </c>
      <c r="AF204" s="53">
        <f t="shared" si="316"/>
        <v>-557</v>
      </c>
      <c r="AG204" s="53">
        <f t="shared" si="317"/>
        <v>-15454</v>
      </c>
      <c r="AH204" s="53">
        <f t="shared" si="318"/>
        <v>-38251.582499999997</v>
      </c>
      <c r="AI204" s="53">
        <f t="shared" si="384"/>
        <v>38610</v>
      </c>
      <c r="AJ204" s="469">
        <v>358.41750000000002</v>
      </c>
      <c r="AK204" s="469">
        <v>0</v>
      </c>
      <c r="AL204" s="469">
        <v>0</v>
      </c>
      <c r="AM204" s="470">
        <f t="shared" si="319"/>
        <v>358.41750000000002</v>
      </c>
      <c r="AN204" s="53">
        <f t="shared" si="320"/>
        <v>-38251.582499999997</v>
      </c>
      <c r="AO204" s="382">
        <f t="shared" si="321"/>
        <v>2</v>
      </c>
      <c r="AP204">
        <v>2</v>
      </c>
      <c r="AQ204" s="383">
        <f t="shared" si="322"/>
        <v>94388</v>
      </c>
      <c r="AR204" s="383">
        <f t="shared" si="323"/>
        <v>-55778</v>
      </c>
      <c r="AS204" s="383">
        <f t="shared" si="324"/>
        <v>91345</v>
      </c>
      <c r="AT204" s="383">
        <f t="shared" si="325"/>
        <v>55778</v>
      </c>
      <c r="AU204" s="383">
        <f t="shared" si="326"/>
        <v>38251.582499999997</v>
      </c>
      <c r="AV204" s="383">
        <f t="shared" si="327"/>
        <v>1</v>
      </c>
      <c r="AW204" s="383">
        <f t="shared" si="328"/>
        <v>0</v>
      </c>
      <c r="AX204" s="383">
        <f t="shared" si="329"/>
        <v>1</v>
      </c>
      <c r="AY204" s="383">
        <f t="shared" si="330"/>
        <v>53093.417500000003</v>
      </c>
      <c r="AZ204">
        <f t="shared" si="331"/>
        <v>38251.582499999997</v>
      </c>
      <c r="BA204">
        <f t="shared" si="332"/>
        <v>0</v>
      </c>
      <c r="BB204" s="383">
        <f t="shared" si="333"/>
        <v>0</v>
      </c>
      <c r="BC204" s="384">
        <f t="shared" ref="BC204:BH267" si="387">IF(Y204&gt;0,Y204,IF(Y204=0,0,Y204/$AR204))</f>
        <v>91345</v>
      </c>
      <c r="BD204" s="384">
        <f t="shared" si="387"/>
        <v>0.52924091935888706</v>
      </c>
      <c r="BE204" s="384">
        <f t="shared" si="387"/>
        <v>3043</v>
      </c>
      <c r="BF204" s="384">
        <f t="shared" si="385"/>
        <v>0.11958119688766181</v>
      </c>
      <c r="BG204" s="384">
        <f t="shared" si="385"/>
        <v>2.1513858510523861E-3</v>
      </c>
      <c r="BH204" s="384">
        <f t="shared" si="385"/>
        <v>6.197784072573416E-2</v>
      </c>
      <c r="BI204" s="384">
        <f t="shared" si="295"/>
        <v>0</v>
      </c>
      <c r="BJ204" s="384">
        <f t="shared" si="295"/>
        <v>9.9860159919681595E-3</v>
      </c>
      <c r="BK204" s="384">
        <f t="shared" si="295"/>
        <v>0.27706264118469648</v>
      </c>
      <c r="BL204" s="474">
        <f t="shared" si="334"/>
        <v>2684.5824999999968</v>
      </c>
      <c r="BM204" s="409">
        <f t="shared" si="335"/>
        <v>0</v>
      </c>
      <c r="BN204" s="473">
        <f t="shared" si="336"/>
        <v>3043</v>
      </c>
      <c r="BO204" s="387">
        <f t="shared" si="337"/>
        <v>0.88221574104502032</v>
      </c>
      <c r="BP204" s="387">
        <f t="shared" si="338"/>
        <v>0</v>
      </c>
      <c r="BQ204" s="388">
        <f t="shared" si="339"/>
        <v>0.11778425895497968</v>
      </c>
      <c r="BR204" s="389">
        <f t="shared" si="340"/>
        <v>0</v>
      </c>
      <c r="BS204" s="390">
        <f t="shared" si="341"/>
        <v>91345</v>
      </c>
      <c r="BT204" s="391">
        <f t="shared" si="310"/>
        <v>28099.209089605225</v>
      </c>
      <c r="BU204" s="391">
        <f t="shared" si="310"/>
        <v>0</v>
      </c>
      <c r="BV204" s="391">
        <f t="shared" si="310"/>
        <v>6348.9744115063295</v>
      </c>
      <c r="BW204" s="391">
        <f t="shared" si="310"/>
        <v>114.22442719351716</v>
      </c>
      <c r="BX204" s="391">
        <f t="shared" si="310"/>
        <v>3290.6153733999067</v>
      </c>
      <c r="BY204" s="391">
        <f t="shared" si="310"/>
        <v>0</v>
      </c>
      <c r="BZ204" s="391">
        <f t="shared" si="310"/>
        <v>530.19171622324222</v>
      </c>
      <c r="CA204" s="391">
        <f t="shared" si="310"/>
        <v>14710.202482071785</v>
      </c>
      <c r="CB204" s="391">
        <f t="shared" si="342"/>
        <v>38251.582499999997</v>
      </c>
      <c r="CC204" s="391">
        <f t="shared" si="342"/>
        <v>0</v>
      </c>
      <c r="CD204" s="392">
        <f t="shared" si="343"/>
        <v>0</v>
      </c>
      <c r="CE204" s="393">
        <f t="shared" si="344"/>
        <v>-29520</v>
      </c>
      <c r="CF204" s="392">
        <f t="shared" si="302"/>
        <v>0</v>
      </c>
      <c r="CG204" s="392">
        <f t="shared" si="303"/>
        <v>0</v>
      </c>
      <c r="CH204" s="392">
        <f t="shared" si="304"/>
        <v>0</v>
      </c>
      <c r="CI204" s="392">
        <f t="shared" si="278"/>
        <v>0</v>
      </c>
      <c r="CJ204" s="392">
        <f t="shared" si="278"/>
        <v>0</v>
      </c>
      <c r="CK204" s="392">
        <f t="shared" si="278"/>
        <v>0</v>
      </c>
      <c r="CL204" s="392">
        <f t="shared" si="278"/>
        <v>0</v>
      </c>
      <c r="CM204" s="392">
        <f t="shared" si="345"/>
        <v>0</v>
      </c>
      <c r="CN204" s="392">
        <f t="shared" si="346"/>
        <v>0</v>
      </c>
      <c r="CO204" s="394">
        <f t="shared" si="347"/>
        <v>0</v>
      </c>
      <c r="CP204" s="394">
        <f t="shared" si="347"/>
        <v>1420.7909103947779</v>
      </c>
      <c r="CQ204" s="395">
        <f t="shared" si="348"/>
        <v>3043</v>
      </c>
      <c r="CR204" s="394">
        <f t="shared" si="291"/>
        <v>321.02558849367097</v>
      </c>
      <c r="CS204" s="394">
        <f t="shared" si="291"/>
        <v>5.7755728064828356</v>
      </c>
      <c r="CT204" s="394">
        <f t="shared" si="291"/>
        <v>166.38462660009301</v>
      </c>
      <c r="CU204" s="394">
        <f t="shared" si="289"/>
        <v>0</v>
      </c>
      <c r="CV204" s="394">
        <f t="shared" si="289"/>
        <v>26.808283776757833</v>
      </c>
      <c r="CW204" s="394">
        <f t="shared" si="289"/>
        <v>743.79751792821446</v>
      </c>
      <c r="CX204" s="396">
        <f t="shared" si="349"/>
        <v>0</v>
      </c>
      <c r="CY204" s="396">
        <f t="shared" si="349"/>
        <v>358.41750000000314</v>
      </c>
      <c r="CZ204" s="397">
        <f t="shared" si="350"/>
        <v>0</v>
      </c>
      <c r="DA204" s="397">
        <f t="shared" si="350"/>
        <v>0</v>
      </c>
      <c r="DB204" s="397">
        <f t="shared" si="350"/>
        <v>0</v>
      </c>
      <c r="DC204" s="397">
        <f t="shared" si="351"/>
        <v>-6670</v>
      </c>
      <c r="DD204" s="397">
        <f t="shared" si="293"/>
        <v>0</v>
      </c>
      <c r="DE204" s="397">
        <f t="shared" si="293"/>
        <v>0</v>
      </c>
      <c r="DF204" s="397">
        <f t="shared" si="293"/>
        <v>0</v>
      </c>
      <c r="DG204" s="397">
        <f t="shared" si="293"/>
        <v>0</v>
      </c>
      <c r="DH204" s="397">
        <f t="shared" si="293"/>
        <v>0</v>
      </c>
      <c r="DI204" s="398">
        <f t="shared" si="352"/>
        <v>0</v>
      </c>
      <c r="DJ204" s="398">
        <f t="shared" si="352"/>
        <v>0</v>
      </c>
      <c r="DK204" s="399">
        <f t="shared" si="353"/>
        <v>0</v>
      </c>
      <c r="DL204" s="399">
        <f t="shared" si="353"/>
        <v>0</v>
      </c>
      <c r="DM204" s="399">
        <f t="shared" si="353"/>
        <v>0</v>
      </c>
      <c r="DN204" s="399">
        <f t="shared" si="312"/>
        <v>0</v>
      </c>
      <c r="DO204" s="399">
        <f t="shared" si="354"/>
        <v>-120</v>
      </c>
      <c r="DP204" s="399">
        <f t="shared" si="355"/>
        <v>0</v>
      </c>
      <c r="DQ204" s="399">
        <f t="shared" si="355"/>
        <v>0</v>
      </c>
      <c r="DR204" s="399">
        <f t="shared" si="355"/>
        <v>0</v>
      </c>
      <c r="DS204" s="399">
        <f t="shared" si="313"/>
        <v>0</v>
      </c>
      <c r="DT204" s="400">
        <f t="shared" si="356"/>
        <v>0</v>
      </c>
      <c r="DU204" s="400">
        <f t="shared" si="356"/>
        <v>0</v>
      </c>
      <c r="DV204" s="386">
        <f t="shared" si="294"/>
        <v>0</v>
      </c>
      <c r="DW204" s="386">
        <f t="shared" si="294"/>
        <v>0</v>
      </c>
      <c r="DX204" s="386">
        <f t="shared" si="294"/>
        <v>0</v>
      </c>
      <c r="DY204" s="386">
        <f t="shared" si="294"/>
        <v>0</v>
      </c>
      <c r="DZ204" s="386">
        <f t="shared" si="294"/>
        <v>0</v>
      </c>
      <c r="EA204" s="401">
        <f t="shared" si="357"/>
        <v>-3457</v>
      </c>
      <c r="EB204" s="386">
        <f t="shared" si="358"/>
        <v>0</v>
      </c>
      <c r="EC204" s="386">
        <f t="shared" si="358"/>
        <v>0</v>
      </c>
      <c r="ED204" s="386">
        <f t="shared" si="358"/>
        <v>0</v>
      </c>
      <c r="EE204" s="385">
        <f t="shared" si="359"/>
        <v>0</v>
      </c>
      <c r="EF204" s="385">
        <f t="shared" si="359"/>
        <v>0</v>
      </c>
      <c r="EG204" s="402">
        <f t="shared" si="292"/>
        <v>0</v>
      </c>
      <c r="EH204" s="402">
        <f t="shared" si="292"/>
        <v>0</v>
      </c>
      <c r="EI204" s="402">
        <f t="shared" si="292"/>
        <v>0</v>
      </c>
      <c r="EJ204" s="402">
        <f t="shared" si="290"/>
        <v>0</v>
      </c>
      <c r="EK204" s="402">
        <f t="shared" si="290"/>
        <v>0</v>
      </c>
      <c r="EL204" s="402">
        <f t="shared" si="290"/>
        <v>0</v>
      </c>
      <c r="EM204" s="402">
        <f t="shared" si="360"/>
        <v>0</v>
      </c>
      <c r="EN204" s="402">
        <f t="shared" si="361"/>
        <v>0</v>
      </c>
      <c r="EO204" s="402">
        <f t="shared" si="361"/>
        <v>0</v>
      </c>
      <c r="EP204" s="402">
        <f t="shared" si="362"/>
        <v>0</v>
      </c>
      <c r="EQ204" s="402">
        <f t="shared" si="363"/>
        <v>0</v>
      </c>
      <c r="ER204" s="394">
        <f t="shared" si="305"/>
        <v>0</v>
      </c>
      <c r="ES204" s="394">
        <f t="shared" si="306"/>
        <v>0</v>
      </c>
      <c r="ET204" s="394">
        <f t="shared" si="307"/>
        <v>0</v>
      </c>
      <c r="EU204" s="394">
        <f t="shared" si="279"/>
        <v>0</v>
      </c>
      <c r="EV204" s="394">
        <f t="shared" si="279"/>
        <v>0</v>
      </c>
      <c r="EW204" s="394">
        <f t="shared" si="279"/>
        <v>0</v>
      </c>
      <c r="EX204" s="394">
        <f t="shared" si="279"/>
        <v>0</v>
      </c>
      <c r="EY204" s="403">
        <f t="shared" si="364"/>
        <v>-557</v>
      </c>
      <c r="EZ204" s="394">
        <f t="shared" si="365"/>
        <v>0</v>
      </c>
      <c r="FA204" s="396">
        <f t="shared" si="366"/>
        <v>0</v>
      </c>
      <c r="FB204" s="396">
        <f t="shared" si="366"/>
        <v>0</v>
      </c>
      <c r="FC204" s="404">
        <f t="shared" si="311"/>
        <v>0</v>
      </c>
      <c r="FD204" s="404">
        <f t="shared" si="311"/>
        <v>0</v>
      </c>
      <c r="FE204" s="404">
        <f t="shared" si="311"/>
        <v>0</v>
      </c>
      <c r="FF204" s="404">
        <f t="shared" si="311"/>
        <v>0</v>
      </c>
      <c r="FG204" s="404">
        <f t="shared" si="311"/>
        <v>0</v>
      </c>
      <c r="FH204" s="404">
        <f t="shared" si="311"/>
        <v>0</v>
      </c>
      <c r="FI204" s="404">
        <f t="shared" si="311"/>
        <v>0</v>
      </c>
      <c r="FJ204" s="404">
        <f t="shared" si="311"/>
        <v>0</v>
      </c>
      <c r="FK204" s="392">
        <f t="shared" si="367"/>
        <v>-15454</v>
      </c>
      <c r="FL204" s="384">
        <f t="shared" si="368"/>
        <v>0</v>
      </c>
      <c r="FM204" s="384">
        <f t="shared" si="368"/>
        <v>0</v>
      </c>
      <c r="FN204" s="405">
        <f t="shared" ref="FN204:FS267" si="388">IF($AO204=3,IF(Y204&gt;0,0,$BR204*BC204),0)</f>
        <v>0</v>
      </c>
      <c r="FO204" s="405">
        <f t="shared" si="388"/>
        <v>0</v>
      </c>
      <c r="FP204" s="405">
        <f t="shared" si="388"/>
        <v>0</v>
      </c>
      <c r="FQ204" s="405">
        <f t="shared" si="386"/>
        <v>0</v>
      </c>
      <c r="FR204" s="405">
        <f t="shared" si="386"/>
        <v>0</v>
      </c>
      <c r="FS204" s="405">
        <f t="shared" si="386"/>
        <v>0</v>
      </c>
      <c r="FT204" s="405">
        <f t="shared" si="296"/>
        <v>0</v>
      </c>
      <c r="FU204" s="405">
        <f t="shared" si="296"/>
        <v>0</v>
      </c>
      <c r="FV204" s="405">
        <f t="shared" si="296"/>
        <v>0</v>
      </c>
      <c r="FW204" s="397">
        <f t="shared" si="369"/>
        <v>-38251.582499999997</v>
      </c>
      <c r="FX204" s="406">
        <f t="shared" si="370"/>
        <v>0</v>
      </c>
      <c r="FY204" s="331">
        <f t="shared" si="371"/>
        <v>358.41750000000314</v>
      </c>
      <c r="FZ204" s="382">
        <f t="shared" si="372"/>
        <v>-3.1263880373444408E-12</v>
      </c>
      <c r="GA204" s="331">
        <f t="shared" si="373"/>
        <v>0</v>
      </c>
      <c r="GB204" s="407">
        <f t="shared" si="374"/>
        <v>0</v>
      </c>
      <c r="GC204" s="407">
        <f t="shared" si="375"/>
        <v>-2.2737367544323206E-13</v>
      </c>
      <c r="GD204" s="407">
        <f t="shared" si="376"/>
        <v>0</v>
      </c>
      <c r="GE204" s="407">
        <f t="shared" si="377"/>
        <v>0</v>
      </c>
      <c r="GF204" s="407">
        <f t="shared" si="378"/>
        <v>0</v>
      </c>
      <c r="GG204" s="407">
        <f t="shared" si="379"/>
        <v>0</v>
      </c>
      <c r="GH204" s="407">
        <f t="shared" si="380"/>
        <v>0</v>
      </c>
      <c r="GI204" s="407">
        <f t="shared" si="381"/>
        <v>0</v>
      </c>
      <c r="GJ204">
        <f t="shared" si="382"/>
        <v>0</v>
      </c>
      <c r="GK204" s="382">
        <f t="shared" si="383"/>
        <v>-2.2737367544323206E-13</v>
      </c>
      <c r="GL204">
        <v>2</v>
      </c>
      <c r="GM204">
        <f t="shared" si="309"/>
        <v>91345</v>
      </c>
      <c r="GN204">
        <f t="shared" si="309"/>
        <v>0</v>
      </c>
      <c r="GO204">
        <f t="shared" si="309"/>
        <v>3043</v>
      </c>
      <c r="GP204">
        <f t="shared" si="309"/>
        <v>0</v>
      </c>
      <c r="GQ204">
        <f t="shared" si="309"/>
        <v>0</v>
      </c>
      <c r="GR204">
        <f t="shared" si="308"/>
        <v>0</v>
      </c>
      <c r="GS204">
        <f t="shared" si="308"/>
        <v>0</v>
      </c>
      <c r="GT204">
        <f t="shared" si="308"/>
        <v>0</v>
      </c>
      <c r="GU204">
        <f t="shared" si="308"/>
        <v>0</v>
      </c>
      <c r="GV204">
        <f t="shared" si="308"/>
        <v>0</v>
      </c>
    </row>
    <row r="205" spans="1:204" customFormat="1" x14ac:dyDescent="0.25">
      <c r="A205" s="378">
        <v>35011</v>
      </c>
      <c r="B205" s="32" t="s">
        <v>1339</v>
      </c>
      <c r="C205" t="s">
        <v>891</v>
      </c>
      <c r="D205">
        <v>2</v>
      </c>
      <c r="E205" s="379">
        <v>14837</v>
      </c>
      <c r="F205" s="379">
        <v>713</v>
      </c>
      <c r="G205" s="379">
        <v>80233</v>
      </c>
      <c r="H205" s="379">
        <v>35250</v>
      </c>
      <c r="I205" s="379">
        <v>6021</v>
      </c>
      <c r="J205" s="379">
        <v>3840</v>
      </c>
      <c r="K205" s="379">
        <v>160</v>
      </c>
      <c r="L205" s="379">
        <v>0</v>
      </c>
      <c r="M205" s="380">
        <v>0</v>
      </c>
      <c r="N205" s="381">
        <f t="shared" si="314"/>
        <v>141054</v>
      </c>
      <c r="O205" s="379">
        <v>9872</v>
      </c>
      <c r="P205" s="379">
        <v>595</v>
      </c>
      <c r="Q205" s="379">
        <v>94449</v>
      </c>
      <c r="R205" s="379">
        <v>23560</v>
      </c>
      <c r="S205" s="379">
        <v>5267</v>
      </c>
      <c r="T205" s="379">
        <v>1145</v>
      </c>
      <c r="U205" s="379">
        <v>51</v>
      </c>
      <c r="V205" s="379">
        <v>0</v>
      </c>
      <c r="W205" s="480">
        <f>(VLOOKUP(A205,'[1]floresta plant'!$A$4:$F$573,6,0))*1000</f>
        <v>0</v>
      </c>
      <c r="X205" s="24">
        <f t="shared" si="315"/>
        <v>134939</v>
      </c>
      <c r="Y205" s="53">
        <f t="shared" si="299"/>
        <v>14216</v>
      </c>
      <c r="Z205" s="53">
        <f t="shared" si="300"/>
        <v>-11690</v>
      </c>
      <c r="AA205" s="53">
        <f t="shared" si="301"/>
        <v>-754</v>
      </c>
      <c r="AB205" s="53">
        <f t="shared" si="277"/>
        <v>-2695</v>
      </c>
      <c r="AC205" s="53">
        <f t="shared" si="277"/>
        <v>-109</v>
      </c>
      <c r="AD205" s="53">
        <f t="shared" si="277"/>
        <v>0</v>
      </c>
      <c r="AE205" s="53">
        <f t="shared" si="277"/>
        <v>0</v>
      </c>
      <c r="AF205" s="53">
        <f t="shared" si="316"/>
        <v>-118</v>
      </c>
      <c r="AG205" s="53">
        <f t="shared" si="317"/>
        <v>-4965</v>
      </c>
      <c r="AH205" s="53">
        <f t="shared" si="318"/>
        <v>6218.1787999999997</v>
      </c>
      <c r="AI205" s="53">
        <f t="shared" si="384"/>
        <v>-6115</v>
      </c>
      <c r="AJ205" s="469">
        <v>103.1788</v>
      </c>
      <c r="AK205" s="469">
        <v>0</v>
      </c>
      <c r="AL205" s="469">
        <v>0</v>
      </c>
      <c r="AM205" s="470">
        <f t="shared" si="319"/>
        <v>103.1788</v>
      </c>
      <c r="AN205" s="53">
        <f t="shared" si="320"/>
        <v>6218.1787999999997</v>
      </c>
      <c r="AO205" s="382">
        <f t="shared" si="321"/>
        <v>3</v>
      </c>
      <c r="AP205">
        <v>2</v>
      </c>
      <c r="AQ205" s="383">
        <f t="shared" si="322"/>
        <v>14216</v>
      </c>
      <c r="AR205" s="383">
        <f t="shared" si="323"/>
        <v>-20331</v>
      </c>
      <c r="AS205" s="383">
        <f t="shared" si="324"/>
        <v>14216</v>
      </c>
      <c r="AT205" s="383">
        <f t="shared" si="325"/>
        <v>20331</v>
      </c>
      <c r="AU205" s="383">
        <f t="shared" si="326"/>
        <v>0</v>
      </c>
      <c r="AV205" s="383">
        <f t="shared" si="327"/>
        <v>1</v>
      </c>
      <c r="AW205" s="383">
        <f t="shared" si="328"/>
        <v>0</v>
      </c>
      <c r="AX205" s="383">
        <f t="shared" si="329"/>
        <v>1</v>
      </c>
      <c r="AY205" s="383">
        <f t="shared" si="330"/>
        <v>14216</v>
      </c>
      <c r="AZ205">
        <f t="shared" si="331"/>
        <v>0</v>
      </c>
      <c r="BA205">
        <f t="shared" si="332"/>
        <v>0</v>
      </c>
      <c r="BB205" s="383">
        <f t="shared" si="333"/>
        <v>0</v>
      </c>
      <c r="BC205" s="384">
        <f t="shared" si="387"/>
        <v>14216</v>
      </c>
      <c r="BD205" s="384">
        <f t="shared" si="387"/>
        <v>0.5749840145590478</v>
      </c>
      <c r="BE205" s="384">
        <f t="shared" si="387"/>
        <v>3.7086223009197776E-2</v>
      </c>
      <c r="BF205" s="384">
        <f t="shared" si="385"/>
        <v>0.13255619497319365</v>
      </c>
      <c r="BG205" s="384">
        <f t="shared" si="385"/>
        <v>5.3612709655206335E-3</v>
      </c>
      <c r="BH205" s="384">
        <f t="shared" si="385"/>
        <v>0</v>
      </c>
      <c r="BI205" s="384">
        <f t="shared" si="295"/>
        <v>0</v>
      </c>
      <c r="BJ205" s="384">
        <f t="shared" si="295"/>
        <v>5.8039447149672912E-3</v>
      </c>
      <c r="BK205" s="384">
        <f t="shared" si="295"/>
        <v>0.2442083517780729</v>
      </c>
      <c r="BL205" s="474">
        <f t="shared" si="334"/>
        <v>6115</v>
      </c>
      <c r="BM205" s="409">
        <f t="shared" si="335"/>
        <v>6218.1787999999997</v>
      </c>
      <c r="BN205" s="473">
        <f t="shared" si="336"/>
        <v>0</v>
      </c>
      <c r="BO205" s="387">
        <f t="shared" si="337"/>
        <v>1</v>
      </c>
      <c r="BP205" s="387">
        <f t="shared" si="338"/>
        <v>0</v>
      </c>
      <c r="BQ205" s="388">
        <f t="shared" si="339"/>
        <v>0</v>
      </c>
      <c r="BR205" s="389">
        <f t="shared" si="340"/>
        <v>6115</v>
      </c>
      <c r="BS205" s="390">
        <f t="shared" si="341"/>
        <v>14216</v>
      </c>
      <c r="BT205" s="391">
        <f t="shared" si="310"/>
        <v>8173.972750971423</v>
      </c>
      <c r="BU205" s="391">
        <f t="shared" si="310"/>
        <v>527.21774629875563</v>
      </c>
      <c r="BV205" s="391">
        <f t="shared" si="310"/>
        <v>1884.4188677389209</v>
      </c>
      <c r="BW205" s="391">
        <f t="shared" si="310"/>
        <v>76.21582804584132</v>
      </c>
      <c r="BX205" s="391">
        <f t="shared" si="310"/>
        <v>0</v>
      </c>
      <c r="BY205" s="391">
        <f t="shared" si="310"/>
        <v>0</v>
      </c>
      <c r="BZ205" s="391">
        <f t="shared" si="310"/>
        <v>82.508878067975019</v>
      </c>
      <c r="CA205" s="391">
        <f t="shared" si="310"/>
        <v>3471.6659288770843</v>
      </c>
      <c r="CB205" s="391">
        <f t="shared" si="342"/>
        <v>0</v>
      </c>
      <c r="CC205" s="391">
        <f t="shared" si="342"/>
        <v>0</v>
      </c>
      <c r="CD205" s="392">
        <f t="shared" si="343"/>
        <v>0</v>
      </c>
      <c r="CE205" s="393">
        <f t="shared" si="344"/>
        <v>-11690</v>
      </c>
      <c r="CF205" s="392">
        <f t="shared" si="302"/>
        <v>0</v>
      </c>
      <c r="CG205" s="392">
        <f t="shared" si="303"/>
        <v>0</v>
      </c>
      <c r="CH205" s="392">
        <f t="shared" si="304"/>
        <v>0</v>
      </c>
      <c r="CI205" s="392">
        <f t="shared" si="278"/>
        <v>0</v>
      </c>
      <c r="CJ205" s="392">
        <f t="shared" si="278"/>
        <v>0</v>
      </c>
      <c r="CK205" s="392">
        <f t="shared" si="278"/>
        <v>0</v>
      </c>
      <c r="CL205" s="392">
        <f t="shared" si="278"/>
        <v>0</v>
      </c>
      <c r="CM205" s="392">
        <f t="shared" si="345"/>
        <v>0</v>
      </c>
      <c r="CN205" s="392">
        <f t="shared" si="346"/>
        <v>0</v>
      </c>
      <c r="CO205" s="394">
        <f t="shared" si="347"/>
        <v>0</v>
      </c>
      <c r="CP205" s="394">
        <f t="shared" si="347"/>
        <v>0</v>
      </c>
      <c r="CQ205" s="395">
        <f t="shared" si="348"/>
        <v>-754</v>
      </c>
      <c r="CR205" s="394">
        <f t="shared" si="291"/>
        <v>0</v>
      </c>
      <c r="CS205" s="394">
        <f t="shared" si="291"/>
        <v>0</v>
      </c>
      <c r="CT205" s="394">
        <f t="shared" si="291"/>
        <v>0</v>
      </c>
      <c r="CU205" s="394">
        <f t="shared" si="289"/>
        <v>0</v>
      </c>
      <c r="CV205" s="394">
        <f t="shared" si="289"/>
        <v>0</v>
      </c>
      <c r="CW205" s="394">
        <f t="shared" si="289"/>
        <v>0</v>
      </c>
      <c r="CX205" s="396">
        <f t="shared" si="349"/>
        <v>0</v>
      </c>
      <c r="CY205" s="396">
        <f t="shared" si="349"/>
        <v>0</v>
      </c>
      <c r="CZ205" s="397">
        <f t="shared" si="350"/>
        <v>0</v>
      </c>
      <c r="DA205" s="397">
        <f t="shared" si="350"/>
        <v>0</v>
      </c>
      <c r="DB205" s="397">
        <f t="shared" si="350"/>
        <v>0</v>
      </c>
      <c r="DC205" s="397">
        <f t="shared" si="351"/>
        <v>-2695</v>
      </c>
      <c r="DD205" s="397">
        <f t="shared" si="293"/>
        <v>0</v>
      </c>
      <c r="DE205" s="397">
        <f t="shared" si="293"/>
        <v>0</v>
      </c>
      <c r="DF205" s="397">
        <f t="shared" si="293"/>
        <v>0</v>
      </c>
      <c r="DG205" s="397">
        <f t="shared" si="293"/>
        <v>0</v>
      </c>
      <c r="DH205" s="397">
        <f t="shared" si="293"/>
        <v>0</v>
      </c>
      <c r="DI205" s="398">
        <f t="shared" si="352"/>
        <v>0</v>
      </c>
      <c r="DJ205" s="398">
        <f t="shared" si="352"/>
        <v>0</v>
      </c>
      <c r="DK205" s="399">
        <f t="shared" si="353"/>
        <v>0</v>
      </c>
      <c r="DL205" s="399">
        <f t="shared" si="353"/>
        <v>0</v>
      </c>
      <c r="DM205" s="399">
        <f t="shared" si="353"/>
        <v>0</v>
      </c>
      <c r="DN205" s="399">
        <f t="shared" si="312"/>
        <v>0</v>
      </c>
      <c r="DO205" s="399">
        <f t="shared" si="354"/>
        <v>-109</v>
      </c>
      <c r="DP205" s="399">
        <f t="shared" si="355"/>
        <v>0</v>
      </c>
      <c r="DQ205" s="399">
        <f t="shared" si="355"/>
        <v>0</v>
      </c>
      <c r="DR205" s="399">
        <f t="shared" si="355"/>
        <v>0</v>
      </c>
      <c r="DS205" s="399">
        <f t="shared" si="313"/>
        <v>0</v>
      </c>
      <c r="DT205" s="400">
        <f t="shared" si="356"/>
        <v>0</v>
      </c>
      <c r="DU205" s="400">
        <f t="shared" si="356"/>
        <v>0</v>
      </c>
      <c r="DV205" s="386">
        <f t="shared" si="294"/>
        <v>0</v>
      </c>
      <c r="DW205" s="386">
        <f t="shared" si="294"/>
        <v>0</v>
      </c>
      <c r="DX205" s="386">
        <f t="shared" si="294"/>
        <v>0</v>
      </c>
      <c r="DY205" s="386">
        <f t="shared" si="294"/>
        <v>0</v>
      </c>
      <c r="DZ205" s="386">
        <f t="shared" si="294"/>
        <v>0</v>
      </c>
      <c r="EA205" s="401">
        <f t="shared" si="357"/>
        <v>0</v>
      </c>
      <c r="EB205" s="386">
        <f t="shared" si="358"/>
        <v>0</v>
      </c>
      <c r="EC205" s="386">
        <f t="shared" si="358"/>
        <v>0</v>
      </c>
      <c r="ED205" s="386">
        <f t="shared" si="358"/>
        <v>0</v>
      </c>
      <c r="EE205" s="385">
        <f t="shared" si="359"/>
        <v>0</v>
      </c>
      <c r="EF205" s="385">
        <f t="shared" si="359"/>
        <v>0</v>
      </c>
      <c r="EG205" s="402">
        <f t="shared" si="292"/>
        <v>0</v>
      </c>
      <c r="EH205" s="402">
        <f t="shared" si="292"/>
        <v>0</v>
      </c>
      <c r="EI205" s="402">
        <f t="shared" si="292"/>
        <v>0</v>
      </c>
      <c r="EJ205" s="402">
        <f t="shared" si="290"/>
        <v>0</v>
      </c>
      <c r="EK205" s="402">
        <f t="shared" si="290"/>
        <v>0</v>
      </c>
      <c r="EL205" s="402">
        <f t="shared" si="290"/>
        <v>0</v>
      </c>
      <c r="EM205" s="402">
        <f t="shared" si="360"/>
        <v>0</v>
      </c>
      <c r="EN205" s="402">
        <f t="shared" si="361"/>
        <v>0</v>
      </c>
      <c r="EO205" s="402">
        <f t="shared" si="361"/>
        <v>0</v>
      </c>
      <c r="EP205" s="402">
        <f t="shared" si="362"/>
        <v>0</v>
      </c>
      <c r="EQ205" s="402">
        <f t="shared" si="363"/>
        <v>0</v>
      </c>
      <c r="ER205" s="394">
        <f t="shared" si="305"/>
        <v>0</v>
      </c>
      <c r="ES205" s="394">
        <f t="shared" si="306"/>
        <v>0</v>
      </c>
      <c r="ET205" s="394">
        <f t="shared" si="307"/>
        <v>0</v>
      </c>
      <c r="EU205" s="394">
        <f t="shared" si="279"/>
        <v>0</v>
      </c>
      <c r="EV205" s="394">
        <f t="shared" si="279"/>
        <v>0</v>
      </c>
      <c r="EW205" s="394">
        <f t="shared" si="279"/>
        <v>0</v>
      </c>
      <c r="EX205" s="394">
        <f t="shared" si="279"/>
        <v>0</v>
      </c>
      <c r="EY205" s="403">
        <f t="shared" si="364"/>
        <v>-118</v>
      </c>
      <c r="EZ205" s="394">
        <f t="shared" si="365"/>
        <v>0</v>
      </c>
      <c r="FA205" s="396">
        <f t="shared" si="366"/>
        <v>0</v>
      </c>
      <c r="FB205" s="396">
        <f t="shared" si="366"/>
        <v>0</v>
      </c>
      <c r="FC205" s="404">
        <f t="shared" si="311"/>
        <v>0</v>
      </c>
      <c r="FD205" s="404">
        <f t="shared" si="311"/>
        <v>0</v>
      </c>
      <c r="FE205" s="404">
        <f t="shared" si="311"/>
        <v>0</v>
      </c>
      <c r="FF205" s="404">
        <f t="shared" si="311"/>
        <v>0</v>
      </c>
      <c r="FG205" s="404">
        <f t="shared" si="311"/>
        <v>0</v>
      </c>
      <c r="FH205" s="404">
        <f t="shared" si="311"/>
        <v>0</v>
      </c>
      <c r="FI205" s="404">
        <f t="shared" si="311"/>
        <v>0</v>
      </c>
      <c r="FJ205" s="404">
        <f t="shared" si="311"/>
        <v>0</v>
      </c>
      <c r="FK205" s="392">
        <f t="shared" si="367"/>
        <v>-4965</v>
      </c>
      <c r="FL205" s="384">
        <f t="shared" si="368"/>
        <v>0</v>
      </c>
      <c r="FM205" s="384">
        <f t="shared" si="368"/>
        <v>0</v>
      </c>
      <c r="FN205" s="405">
        <f t="shared" si="388"/>
        <v>0</v>
      </c>
      <c r="FO205" s="405">
        <f t="shared" si="388"/>
        <v>3516.0272490285774</v>
      </c>
      <c r="FP205" s="405">
        <f t="shared" si="388"/>
        <v>226.7822537012444</v>
      </c>
      <c r="FQ205" s="405">
        <f t="shared" si="386"/>
        <v>810.58113226107923</v>
      </c>
      <c r="FR205" s="405">
        <f t="shared" si="386"/>
        <v>32.784171954158673</v>
      </c>
      <c r="FS205" s="405">
        <f t="shared" si="386"/>
        <v>0</v>
      </c>
      <c r="FT205" s="405">
        <f t="shared" si="296"/>
        <v>0</v>
      </c>
      <c r="FU205" s="405">
        <f t="shared" si="296"/>
        <v>35.491121932024988</v>
      </c>
      <c r="FV205" s="405">
        <f t="shared" si="296"/>
        <v>1493.3340711229157</v>
      </c>
      <c r="FW205" s="397">
        <f t="shared" si="369"/>
        <v>6218.1787999999997</v>
      </c>
      <c r="FX205" s="406">
        <f t="shared" si="370"/>
        <v>103.17879999999968</v>
      </c>
      <c r="FY205" s="331">
        <f t="shared" si="371"/>
        <v>103.17879999999968</v>
      </c>
      <c r="FZ205" s="382">
        <f t="shared" si="372"/>
        <v>3.1263880373444408E-13</v>
      </c>
      <c r="GA205" s="331">
        <f t="shared" si="373"/>
        <v>1.8189894035458565E-12</v>
      </c>
      <c r="GB205" s="407">
        <f t="shared" si="374"/>
        <v>0</v>
      </c>
      <c r="GC205" s="407">
        <f t="shared" si="375"/>
        <v>0</v>
      </c>
      <c r="GD205" s="407">
        <f t="shared" si="376"/>
        <v>0</v>
      </c>
      <c r="GE205" s="407">
        <f t="shared" si="377"/>
        <v>0</v>
      </c>
      <c r="GF205" s="407">
        <f t="shared" si="378"/>
        <v>0</v>
      </c>
      <c r="GG205" s="407">
        <f t="shared" si="379"/>
        <v>0</v>
      </c>
      <c r="GH205" s="407">
        <f t="shared" si="380"/>
        <v>0</v>
      </c>
      <c r="GI205" s="407">
        <f t="shared" si="381"/>
        <v>0</v>
      </c>
      <c r="GJ205">
        <f t="shared" si="382"/>
        <v>0</v>
      </c>
      <c r="GK205" s="382">
        <f t="shared" si="383"/>
        <v>1.8189894035458565E-12</v>
      </c>
      <c r="GL205">
        <v>2</v>
      </c>
      <c r="GM205">
        <f t="shared" si="309"/>
        <v>14216</v>
      </c>
      <c r="GN205">
        <f t="shared" si="309"/>
        <v>0</v>
      </c>
      <c r="GO205">
        <f t="shared" si="309"/>
        <v>0</v>
      </c>
      <c r="GP205">
        <f t="shared" si="309"/>
        <v>0</v>
      </c>
      <c r="GQ205">
        <f t="shared" si="309"/>
        <v>0</v>
      </c>
      <c r="GR205">
        <f t="shared" si="308"/>
        <v>0</v>
      </c>
      <c r="GS205">
        <f t="shared" si="308"/>
        <v>0</v>
      </c>
      <c r="GT205">
        <f t="shared" si="308"/>
        <v>0</v>
      </c>
      <c r="GU205">
        <f t="shared" si="308"/>
        <v>0</v>
      </c>
      <c r="GV205">
        <f t="shared" si="308"/>
        <v>6218.1787999999997</v>
      </c>
    </row>
    <row r="206" spans="1:204" customFormat="1" x14ac:dyDescent="0.25">
      <c r="A206" s="378">
        <v>35012</v>
      </c>
      <c r="B206" s="32" t="s">
        <v>1340</v>
      </c>
      <c r="C206" t="s">
        <v>891</v>
      </c>
      <c r="D206">
        <v>2</v>
      </c>
      <c r="E206" s="379">
        <v>1683</v>
      </c>
      <c r="F206" s="379">
        <v>30255</v>
      </c>
      <c r="G206" s="379">
        <v>36190</v>
      </c>
      <c r="H206" s="379">
        <v>16442</v>
      </c>
      <c r="I206" s="379">
        <v>14700</v>
      </c>
      <c r="J206" s="379">
        <v>120</v>
      </c>
      <c r="K206" s="379">
        <v>342</v>
      </c>
      <c r="L206" s="379">
        <v>80</v>
      </c>
      <c r="M206" s="380">
        <v>256.71367960044734</v>
      </c>
      <c r="N206" s="381">
        <f t="shared" si="314"/>
        <v>100068.71367960045</v>
      </c>
      <c r="O206" s="379">
        <v>33</v>
      </c>
      <c r="P206" s="379">
        <v>36748</v>
      </c>
      <c r="Q206" s="379">
        <v>63740</v>
      </c>
      <c r="R206" s="379">
        <v>6760</v>
      </c>
      <c r="S206" s="379">
        <v>12500</v>
      </c>
      <c r="T206" s="379">
        <v>0</v>
      </c>
      <c r="U206" s="379">
        <v>65</v>
      </c>
      <c r="V206" s="379">
        <v>65</v>
      </c>
      <c r="W206" s="480">
        <f>(VLOOKUP(A206,'[1]floresta plant'!$A$4:$F$573,6,0))*1000</f>
        <v>241.5603579475486</v>
      </c>
      <c r="X206" s="24">
        <f t="shared" si="315"/>
        <v>120152.56035794754</v>
      </c>
      <c r="Y206" s="53">
        <f t="shared" si="299"/>
        <v>27550</v>
      </c>
      <c r="Z206" s="53">
        <f t="shared" si="300"/>
        <v>-9682</v>
      </c>
      <c r="AA206" s="53">
        <f t="shared" si="301"/>
        <v>-2200</v>
      </c>
      <c r="AB206" s="53">
        <f t="shared" si="277"/>
        <v>-120</v>
      </c>
      <c r="AC206" s="53">
        <f t="shared" si="277"/>
        <v>-277</v>
      </c>
      <c r="AD206" s="53">
        <f t="shared" si="277"/>
        <v>-15</v>
      </c>
      <c r="AE206" s="53">
        <f t="shared" si="277"/>
        <v>-15.15332165289874</v>
      </c>
      <c r="AF206" s="53">
        <f t="shared" si="316"/>
        <v>6493</v>
      </c>
      <c r="AG206" s="53">
        <f t="shared" si="317"/>
        <v>-1650</v>
      </c>
      <c r="AH206" s="53">
        <f t="shared" si="318"/>
        <v>-20043.857478347094</v>
      </c>
      <c r="AI206" s="53">
        <f t="shared" si="384"/>
        <v>20083.846678347094</v>
      </c>
      <c r="AJ206" s="469">
        <v>39.989200000000004</v>
      </c>
      <c r="AK206" s="469">
        <v>0</v>
      </c>
      <c r="AL206" s="469">
        <v>0</v>
      </c>
      <c r="AM206" s="470">
        <f t="shared" si="319"/>
        <v>39.989200000000004</v>
      </c>
      <c r="AN206" s="53">
        <f t="shared" si="320"/>
        <v>-20043.857478347094</v>
      </c>
      <c r="AO206" s="382">
        <f t="shared" si="321"/>
        <v>2</v>
      </c>
      <c r="AP206">
        <v>2</v>
      </c>
      <c r="AQ206" s="383">
        <f t="shared" si="322"/>
        <v>34043</v>
      </c>
      <c r="AR206" s="383">
        <f t="shared" si="323"/>
        <v>-13959.153321652899</v>
      </c>
      <c r="AS206" s="383">
        <f t="shared" si="324"/>
        <v>27550</v>
      </c>
      <c r="AT206" s="383">
        <f t="shared" si="325"/>
        <v>13959.153321652899</v>
      </c>
      <c r="AU206" s="383">
        <f t="shared" si="326"/>
        <v>20043.857478347094</v>
      </c>
      <c r="AV206" s="383">
        <f t="shared" si="327"/>
        <v>1</v>
      </c>
      <c r="AW206" s="383">
        <f t="shared" si="328"/>
        <v>1</v>
      </c>
      <c r="AX206" s="383">
        <f t="shared" si="329"/>
        <v>1</v>
      </c>
      <c r="AY206" s="383">
        <f t="shared" si="330"/>
        <v>13775</v>
      </c>
      <c r="AZ206">
        <f t="shared" si="331"/>
        <v>13775</v>
      </c>
      <c r="BA206">
        <f t="shared" si="332"/>
        <v>0</v>
      </c>
      <c r="BB206" s="383">
        <f t="shared" si="333"/>
        <v>0</v>
      </c>
      <c r="BC206" s="384">
        <f t="shared" si="387"/>
        <v>27550</v>
      </c>
      <c r="BD206" s="384">
        <f t="shared" si="387"/>
        <v>0.69359507535329212</v>
      </c>
      <c r="BE206" s="384">
        <f t="shared" si="387"/>
        <v>0.1576026818609009</v>
      </c>
      <c r="BF206" s="384">
        <f t="shared" si="385"/>
        <v>8.5965099196855035E-3</v>
      </c>
      <c r="BG206" s="384">
        <f t="shared" si="385"/>
        <v>1.9843610397940706E-2</v>
      </c>
      <c r="BH206" s="384">
        <f t="shared" si="385"/>
        <v>1.0745637399606879E-3</v>
      </c>
      <c r="BI206" s="384">
        <f t="shared" si="295"/>
        <v>1.0855473325444096E-3</v>
      </c>
      <c r="BJ206" s="384">
        <f t="shared" si="295"/>
        <v>6493</v>
      </c>
      <c r="BK206" s="384">
        <f t="shared" si="295"/>
        <v>0.11820201139567568</v>
      </c>
      <c r="BL206" s="474">
        <f t="shared" si="334"/>
        <v>184.15332165289874</v>
      </c>
      <c r="BM206" s="409">
        <f t="shared" si="335"/>
        <v>-6268.857478347094</v>
      </c>
      <c r="BN206" s="473">
        <f t="shared" si="336"/>
        <v>6493</v>
      </c>
      <c r="BO206" s="387">
        <f t="shared" si="337"/>
        <v>2.8361823756799437E-2</v>
      </c>
      <c r="BP206" s="387">
        <f t="shared" si="338"/>
        <v>0.96547935905545879</v>
      </c>
      <c r="BQ206" s="388">
        <f t="shared" si="339"/>
        <v>6.1588171877417774E-3</v>
      </c>
      <c r="BR206" s="389">
        <f t="shared" si="340"/>
        <v>0</v>
      </c>
      <c r="BS206" s="390">
        <f t="shared" si="341"/>
        <v>27550</v>
      </c>
      <c r="BT206" s="391">
        <f t="shared" si="310"/>
        <v>9554.2721629915995</v>
      </c>
      <c r="BU206" s="391">
        <f t="shared" si="310"/>
        <v>2170.9769426339099</v>
      </c>
      <c r="BV206" s="391">
        <f t="shared" si="310"/>
        <v>118.41692414366781</v>
      </c>
      <c r="BW206" s="391">
        <f t="shared" si="310"/>
        <v>273.34573323163323</v>
      </c>
      <c r="BX206" s="391">
        <f t="shared" si="310"/>
        <v>14.802115517958477</v>
      </c>
      <c r="BY206" s="391">
        <f t="shared" si="310"/>
        <v>14.953414505799243</v>
      </c>
      <c r="BZ206" s="391">
        <f t="shared" si="310"/>
        <v>0</v>
      </c>
      <c r="CA206" s="391">
        <f t="shared" si="310"/>
        <v>1628.2327069754326</v>
      </c>
      <c r="CB206" s="391">
        <f t="shared" si="342"/>
        <v>13775</v>
      </c>
      <c r="CC206" s="391">
        <f t="shared" si="342"/>
        <v>0</v>
      </c>
      <c r="CD206" s="392">
        <f t="shared" si="343"/>
        <v>0</v>
      </c>
      <c r="CE206" s="393">
        <f t="shared" si="344"/>
        <v>-9682</v>
      </c>
      <c r="CF206" s="392">
        <f t="shared" si="302"/>
        <v>0</v>
      </c>
      <c r="CG206" s="392">
        <f t="shared" si="303"/>
        <v>0</v>
      </c>
      <c r="CH206" s="392">
        <f t="shared" si="304"/>
        <v>0</v>
      </c>
      <c r="CI206" s="392">
        <f t="shared" si="278"/>
        <v>0</v>
      </c>
      <c r="CJ206" s="392">
        <f t="shared" si="278"/>
        <v>0</v>
      </c>
      <c r="CK206" s="392">
        <f t="shared" si="278"/>
        <v>0</v>
      </c>
      <c r="CL206" s="392">
        <f t="shared" si="278"/>
        <v>0</v>
      </c>
      <c r="CM206" s="392">
        <f t="shared" si="345"/>
        <v>0</v>
      </c>
      <c r="CN206" s="392">
        <f t="shared" si="346"/>
        <v>0</v>
      </c>
      <c r="CO206" s="394">
        <f t="shared" si="347"/>
        <v>0</v>
      </c>
      <c r="CP206" s="394">
        <f t="shared" si="347"/>
        <v>0</v>
      </c>
      <c r="CQ206" s="395">
        <f t="shared" si="348"/>
        <v>-2200</v>
      </c>
      <c r="CR206" s="394">
        <f t="shared" si="291"/>
        <v>0</v>
      </c>
      <c r="CS206" s="394">
        <f t="shared" si="291"/>
        <v>0</v>
      </c>
      <c r="CT206" s="394">
        <f t="shared" si="291"/>
        <v>0</v>
      </c>
      <c r="CU206" s="394">
        <f t="shared" si="289"/>
        <v>0</v>
      </c>
      <c r="CV206" s="394">
        <f t="shared" si="289"/>
        <v>0</v>
      </c>
      <c r="CW206" s="394">
        <f t="shared" si="289"/>
        <v>0</v>
      </c>
      <c r="CX206" s="396">
        <f t="shared" si="349"/>
        <v>0</v>
      </c>
      <c r="CY206" s="396">
        <f t="shared" si="349"/>
        <v>0</v>
      </c>
      <c r="CZ206" s="397">
        <f t="shared" si="350"/>
        <v>0</v>
      </c>
      <c r="DA206" s="397">
        <f t="shared" si="350"/>
        <v>0</v>
      </c>
      <c r="DB206" s="397">
        <f t="shared" si="350"/>
        <v>0</v>
      </c>
      <c r="DC206" s="397">
        <f t="shared" si="351"/>
        <v>-120</v>
      </c>
      <c r="DD206" s="397">
        <f t="shared" si="293"/>
        <v>0</v>
      </c>
      <c r="DE206" s="397">
        <f t="shared" si="293"/>
        <v>0</v>
      </c>
      <c r="DF206" s="397">
        <f t="shared" si="293"/>
        <v>0</v>
      </c>
      <c r="DG206" s="397">
        <f t="shared" si="293"/>
        <v>0</v>
      </c>
      <c r="DH206" s="397">
        <f t="shared" si="293"/>
        <v>0</v>
      </c>
      <c r="DI206" s="398">
        <f t="shared" si="352"/>
        <v>0</v>
      </c>
      <c r="DJ206" s="398">
        <f t="shared" si="352"/>
        <v>0</v>
      </c>
      <c r="DK206" s="399">
        <f t="shared" si="353"/>
        <v>0</v>
      </c>
      <c r="DL206" s="399">
        <f t="shared" si="353"/>
        <v>0</v>
      </c>
      <c r="DM206" s="399">
        <f t="shared" si="353"/>
        <v>0</v>
      </c>
      <c r="DN206" s="399">
        <f t="shared" si="312"/>
        <v>0</v>
      </c>
      <c r="DO206" s="399">
        <f t="shared" si="354"/>
        <v>-277</v>
      </c>
      <c r="DP206" s="399">
        <f t="shared" si="355"/>
        <v>0</v>
      </c>
      <c r="DQ206" s="399">
        <f t="shared" si="355"/>
        <v>0</v>
      </c>
      <c r="DR206" s="399">
        <f t="shared" si="355"/>
        <v>0</v>
      </c>
      <c r="DS206" s="399">
        <f t="shared" si="313"/>
        <v>0</v>
      </c>
      <c r="DT206" s="400">
        <f t="shared" si="356"/>
        <v>0</v>
      </c>
      <c r="DU206" s="400">
        <f t="shared" si="356"/>
        <v>0</v>
      </c>
      <c r="DV206" s="386">
        <f t="shared" si="294"/>
        <v>0</v>
      </c>
      <c r="DW206" s="386">
        <f t="shared" si="294"/>
        <v>0</v>
      </c>
      <c r="DX206" s="386">
        <f t="shared" si="294"/>
        <v>0</v>
      </c>
      <c r="DY206" s="386">
        <f t="shared" si="294"/>
        <v>0</v>
      </c>
      <c r="DZ206" s="386">
        <f t="shared" si="294"/>
        <v>0</v>
      </c>
      <c r="EA206" s="401">
        <f t="shared" si="357"/>
        <v>-15</v>
      </c>
      <c r="EB206" s="386">
        <f t="shared" si="358"/>
        <v>0</v>
      </c>
      <c r="EC206" s="386">
        <f t="shared" si="358"/>
        <v>0</v>
      </c>
      <c r="ED206" s="386">
        <f t="shared" si="358"/>
        <v>0</v>
      </c>
      <c r="EE206" s="385">
        <f t="shared" si="359"/>
        <v>0</v>
      </c>
      <c r="EF206" s="385">
        <f t="shared" si="359"/>
        <v>0</v>
      </c>
      <c r="EG206" s="402">
        <f t="shared" si="292"/>
        <v>0</v>
      </c>
      <c r="EH206" s="402">
        <f t="shared" si="292"/>
        <v>0</v>
      </c>
      <c r="EI206" s="402">
        <f t="shared" si="292"/>
        <v>0</v>
      </c>
      <c r="EJ206" s="402">
        <f t="shared" si="290"/>
        <v>0</v>
      </c>
      <c r="EK206" s="402">
        <f t="shared" si="290"/>
        <v>0</v>
      </c>
      <c r="EL206" s="402">
        <f t="shared" si="290"/>
        <v>0</v>
      </c>
      <c r="EM206" s="402">
        <f t="shared" si="360"/>
        <v>-15.15332165289874</v>
      </c>
      <c r="EN206" s="402">
        <f t="shared" si="361"/>
        <v>0</v>
      </c>
      <c r="EO206" s="402">
        <f t="shared" si="361"/>
        <v>0</v>
      </c>
      <c r="EP206" s="402">
        <f t="shared" si="362"/>
        <v>0</v>
      </c>
      <c r="EQ206" s="402">
        <f t="shared" si="363"/>
        <v>0</v>
      </c>
      <c r="ER206" s="394">
        <f t="shared" si="305"/>
        <v>0</v>
      </c>
      <c r="ES206" s="394">
        <f t="shared" si="306"/>
        <v>127.72783700840134</v>
      </c>
      <c r="ET206" s="394">
        <f t="shared" si="307"/>
        <v>29.023057366089954</v>
      </c>
      <c r="EU206" s="394">
        <f t="shared" si="279"/>
        <v>1.5830758563321792</v>
      </c>
      <c r="EV206" s="394">
        <f t="shared" si="279"/>
        <v>3.6542667683667807</v>
      </c>
      <c r="EW206" s="394">
        <f t="shared" si="279"/>
        <v>0.1978844820415224</v>
      </c>
      <c r="EX206" s="394">
        <f t="shared" si="279"/>
        <v>0.19990714709949689</v>
      </c>
      <c r="EY206" s="403">
        <f t="shared" si="364"/>
        <v>6493</v>
      </c>
      <c r="EZ206" s="394">
        <f t="shared" si="365"/>
        <v>21.767293024567465</v>
      </c>
      <c r="FA206" s="396">
        <f t="shared" si="366"/>
        <v>6268.857478347094</v>
      </c>
      <c r="FB206" s="396">
        <f t="shared" si="366"/>
        <v>39.989200000007358</v>
      </c>
      <c r="FC206" s="404">
        <f t="shared" si="311"/>
        <v>0</v>
      </c>
      <c r="FD206" s="404">
        <f t="shared" si="311"/>
        <v>0</v>
      </c>
      <c r="FE206" s="404">
        <f t="shared" si="311"/>
        <v>0</v>
      </c>
      <c r="FF206" s="404">
        <f t="shared" si="311"/>
        <v>0</v>
      </c>
      <c r="FG206" s="404">
        <f t="shared" si="311"/>
        <v>0</v>
      </c>
      <c r="FH206" s="404">
        <f t="shared" si="311"/>
        <v>0</v>
      </c>
      <c r="FI206" s="404">
        <f t="shared" si="311"/>
        <v>0</v>
      </c>
      <c r="FJ206" s="404">
        <f t="shared" si="311"/>
        <v>0</v>
      </c>
      <c r="FK206" s="392">
        <f t="shared" si="367"/>
        <v>-1650</v>
      </c>
      <c r="FL206" s="384">
        <f t="shared" si="368"/>
        <v>0</v>
      </c>
      <c r="FM206" s="384">
        <f t="shared" si="368"/>
        <v>0</v>
      </c>
      <c r="FN206" s="405">
        <f t="shared" si="388"/>
        <v>0</v>
      </c>
      <c r="FO206" s="405">
        <f t="shared" si="388"/>
        <v>0</v>
      </c>
      <c r="FP206" s="405">
        <f t="shared" si="388"/>
        <v>0</v>
      </c>
      <c r="FQ206" s="405">
        <f t="shared" si="386"/>
        <v>0</v>
      </c>
      <c r="FR206" s="405">
        <f t="shared" si="386"/>
        <v>0</v>
      </c>
      <c r="FS206" s="405">
        <f t="shared" si="386"/>
        <v>0</v>
      </c>
      <c r="FT206" s="405">
        <f t="shared" si="296"/>
        <v>0</v>
      </c>
      <c r="FU206" s="405">
        <f t="shared" si="296"/>
        <v>0</v>
      </c>
      <c r="FV206" s="405">
        <f t="shared" si="296"/>
        <v>0</v>
      </c>
      <c r="FW206" s="397">
        <f t="shared" si="369"/>
        <v>-20043.857478347094</v>
      </c>
      <c r="FX206" s="406">
        <f t="shared" si="370"/>
        <v>0</v>
      </c>
      <c r="FY206" s="331">
        <f t="shared" si="371"/>
        <v>39.989200000007358</v>
      </c>
      <c r="FZ206" s="382">
        <f t="shared" si="372"/>
        <v>-7.3541173151170369E-12</v>
      </c>
      <c r="GA206" s="331">
        <f t="shared" si="373"/>
        <v>0</v>
      </c>
      <c r="GB206" s="407">
        <f t="shared" si="374"/>
        <v>0</v>
      </c>
      <c r="GC206" s="407">
        <f t="shared" si="375"/>
        <v>0</v>
      </c>
      <c r="GD206" s="407">
        <f t="shared" si="376"/>
        <v>0</v>
      </c>
      <c r="GE206" s="407">
        <f t="shared" si="377"/>
        <v>0</v>
      </c>
      <c r="GF206" s="407">
        <f t="shared" si="378"/>
        <v>0</v>
      </c>
      <c r="GG206" s="407">
        <f t="shared" si="379"/>
        <v>0</v>
      </c>
      <c r="GH206" s="407">
        <f t="shared" si="380"/>
        <v>1.9895196601282805E-13</v>
      </c>
      <c r="GI206" s="407">
        <f t="shared" si="381"/>
        <v>0</v>
      </c>
      <c r="GJ206">
        <f t="shared" si="382"/>
        <v>0</v>
      </c>
      <c r="GK206" s="382">
        <f t="shared" si="383"/>
        <v>1.9895196601282805E-13</v>
      </c>
      <c r="GL206">
        <v>2</v>
      </c>
      <c r="GM206">
        <f t="shared" si="309"/>
        <v>27550</v>
      </c>
      <c r="GN206">
        <f t="shared" si="309"/>
        <v>0</v>
      </c>
      <c r="GO206">
        <f t="shared" si="309"/>
        <v>0</v>
      </c>
      <c r="GP206">
        <f t="shared" si="309"/>
        <v>0</v>
      </c>
      <c r="GQ206">
        <f t="shared" si="309"/>
        <v>0</v>
      </c>
      <c r="GR206">
        <f t="shared" si="308"/>
        <v>0</v>
      </c>
      <c r="GS206">
        <f t="shared" si="308"/>
        <v>0</v>
      </c>
      <c r="GT206">
        <f t="shared" si="308"/>
        <v>6493</v>
      </c>
      <c r="GU206">
        <f t="shared" si="308"/>
        <v>0</v>
      </c>
      <c r="GV206">
        <f t="shared" si="308"/>
        <v>0</v>
      </c>
    </row>
    <row r="207" spans="1:204" customFormat="1" x14ac:dyDescent="0.25">
      <c r="A207" s="378">
        <v>35013</v>
      </c>
      <c r="B207" s="32" t="s">
        <v>1341</v>
      </c>
      <c r="C207" t="s">
        <v>891</v>
      </c>
      <c r="D207">
        <v>2</v>
      </c>
      <c r="E207" s="379">
        <v>2712</v>
      </c>
      <c r="F207" s="379">
        <v>69964</v>
      </c>
      <c r="G207" s="379">
        <v>212035</v>
      </c>
      <c r="H207" s="379">
        <v>12810</v>
      </c>
      <c r="I207" s="379">
        <v>6400</v>
      </c>
      <c r="J207" s="379">
        <v>58</v>
      </c>
      <c r="K207" s="379">
        <v>431</v>
      </c>
      <c r="L207" s="379">
        <v>26</v>
      </c>
      <c r="M207" s="380">
        <v>3223.2006934333658</v>
      </c>
      <c r="N207" s="381">
        <f t="shared" si="314"/>
        <v>307659.20069343335</v>
      </c>
      <c r="O207" s="379">
        <v>2554</v>
      </c>
      <c r="P207" s="379">
        <v>67596</v>
      </c>
      <c r="Q207" s="379">
        <v>237625</v>
      </c>
      <c r="R207" s="379">
        <v>9635</v>
      </c>
      <c r="S207" s="379">
        <v>5142</v>
      </c>
      <c r="T207" s="379">
        <v>0</v>
      </c>
      <c r="U207" s="379">
        <v>322</v>
      </c>
      <c r="V207" s="379">
        <v>0</v>
      </c>
      <c r="W207" s="480">
        <f>(VLOOKUP(A207,'[1]floresta plant'!$A$4:$F$573,6,0))*1000</f>
        <v>3729.9650603099049</v>
      </c>
      <c r="X207" s="24">
        <f t="shared" si="315"/>
        <v>326603.96506030991</v>
      </c>
      <c r="Y207" s="53">
        <f t="shared" si="299"/>
        <v>25590</v>
      </c>
      <c r="Z207" s="53">
        <f t="shared" si="300"/>
        <v>-3175</v>
      </c>
      <c r="AA207" s="53">
        <f t="shared" si="301"/>
        <v>-1258</v>
      </c>
      <c r="AB207" s="53">
        <f t="shared" si="277"/>
        <v>-58</v>
      </c>
      <c r="AC207" s="53">
        <f t="shared" si="277"/>
        <v>-109</v>
      </c>
      <c r="AD207" s="53">
        <f t="shared" si="277"/>
        <v>-26</v>
      </c>
      <c r="AE207" s="53">
        <f t="shared" si="277"/>
        <v>506.76436687653904</v>
      </c>
      <c r="AF207" s="53">
        <f t="shared" si="316"/>
        <v>-2368</v>
      </c>
      <c r="AG207" s="53">
        <f t="shared" si="317"/>
        <v>-158</v>
      </c>
      <c r="AH207" s="53">
        <f t="shared" si="318"/>
        <v>-18280.932466876566</v>
      </c>
      <c r="AI207" s="53">
        <f t="shared" si="384"/>
        <v>18944.764366876567</v>
      </c>
      <c r="AJ207" s="469">
        <v>653.78190000000006</v>
      </c>
      <c r="AK207" s="469">
        <v>0</v>
      </c>
      <c r="AL207" s="469">
        <v>10.050000000000001</v>
      </c>
      <c r="AM207" s="470">
        <f t="shared" si="319"/>
        <v>663.83190000000002</v>
      </c>
      <c r="AN207" s="53">
        <f t="shared" si="320"/>
        <v>-18280.932466876566</v>
      </c>
      <c r="AO207" s="382">
        <f t="shared" si="321"/>
        <v>2</v>
      </c>
      <c r="AP207">
        <v>2</v>
      </c>
      <c r="AQ207" s="383">
        <f t="shared" si="322"/>
        <v>26096.764366876538</v>
      </c>
      <c r="AR207" s="383">
        <f t="shared" si="323"/>
        <v>-7152</v>
      </c>
      <c r="AS207" s="383">
        <f t="shared" si="324"/>
        <v>25590</v>
      </c>
      <c r="AT207" s="383">
        <f t="shared" si="325"/>
        <v>7152</v>
      </c>
      <c r="AU207" s="383">
        <f t="shared" si="326"/>
        <v>18280.932466876566</v>
      </c>
      <c r="AV207" s="383">
        <f t="shared" si="327"/>
        <v>0</v>
      </c>
      <c r="AW207" s="383">
        <f t="shared" si="328"/>
        <v>1</v>
      </c>
      <c r="AX207" s="383">
        <f t="shared" si="329"/>
        <v>0</v>
      </c>
      <c r="AY207" s="383">
        <f t="shared" si="330"/>
        <v>7152</v>
      </c>
      <c r="AZ207">
        <f t="shared" si="331"/>
        <v>18280.932466876566</v>
      </c>
      <c r="BA207">
        <f t="shared" si="332"/>
        <v>157.06753312343426</v>
      </c>
      <c r="BB207" s="383">
        <f t="shared" si="333"/>
        <v>0</v>
      </c>
      <c r="BC207" s="384">
        <f t="shared" si="387"/>
        <v>25590</v>
      </c>
      <c r="BD207" s="384">
        <f t="shared" si="387"/>
        <v>0.44393176733780759</v>
      </c>
      <c r="BE207" s="384">
        <f t="shared" si="387"/>
        <v>0.17589485458612975</v>
      </c>
      <c r="BF207" s="384">
        <f t="shared" si="385"/>
        <v>8.1096196868008941E-3</v>
      </c>
      <c r="BG207" s="384">
        <f t="shared" si="385"/>
        <v>1.5240492170022371E-2</v>
      </c>
      <c r="BH207" s="384">
        <f t="shared" si="385"/>
        <v>3.6353467561521251E-3</v>
      </c>
      <c r="BI207" s="384">
        <f t="shared" si="295"/>
        <v>506.76436687653904</v>
      </c>
      <c r="BJ207" s="384">
        <f t="shared" si="295"/>
        <v>0.33109619686800895</v>
      </c>
      <c r="BK207" s="384">
        <f t="shared" si="295"/>
        <v>2.20917225950783E-2</v>
      </c>
      <c r="BL207" s="474">
        <f t="shared" si="334"/>
        <v>0</v>
      </c>
      <c r="BM207" s="409">
        <f t="shared" si="335"/>
        <v>0</v>
      </c>
      <c r="BN207" s="473">
        <f t="shared" si="336"/>
        <v>506.76436687653904</v>
      </c>
      <c r="BO207" s="387">
        <f t="shared" si="337"/>
        <v>0</v>
      </c>
      <c r="BP207" s="387">
        <f t="shared" si="338"/>
        <v>0</v>
      </c>
      <c r="BQ207" s="388">
        <f t="shared" si="339"/>
        <v>1</v>
      </c>
      <c r="BR207" s="389">
        <f t="shared" si="340"/>
        <v>0</v>
      </c>
      <c r="BS207" s="390">
        <f t="shared" si="341"/>
        <v>25590</v>
      </c>
      <c r="BT207" s="391">
        <f t="shared" si="310"/>
        <v>3175</v>
      </c>
      <c r="BU207" s="391">
        <f t="shared" si="310"/>
        <v>1258</v>
      </c>
      <c r="BV207" s="391">
        <f t="shared" si="310"/>
        <v>57.999999999999993</v>
      </c>
      <c r="BW207" s="391">
        <f t="shared" si="310"/>
        <v>109</v>
      </c>
      <c r="BX207" s="391">
        <f t="shared" si="310"/>
        <v>26</v>
      </c>
      <c r="BY207" s="391">
        <f t="shared" si="310"/>
        <v>0</v>
      </c>
      <c r="BZ207" s="391">
        <f t="shared" si="310"/>
        <v>2368</v>
      </c>
      <c r="CA207" s="391">
        <f t="shared" si="310"/>
        <v>158</v>
      </c>
      <c r="CB207" s="391">
        <f t="shared" si="342"/>
        <v>18280.932466876566</v>
      </c>
      <c r="CC207" s="391">
        <f t="shared" si="342"/>
        <v>157.06753312343426</v>
      </c>
      <c r="CD207" s="392">
        <f t="shared" si="343"/>
        <v>0</v>
      </c>
      <c r="CE207" s="393">
        <f t="shared" si="344"/>
        <v>-3175</v>
      </c>
      <c r="CF207" s="392">
        <f t="shared" si="302"/>
        <v>0</v>
      </c>
      <c r="CG207" s="392">
        <f t="shared" si="303"/>
        <v>0</v>
      </c>
      <c r="CH207" s="392">
        <f t="shared" si="304"/>
        <v>0</v>
      </c>
      <c r="CI207" s="392">
        <f t="shared" si="278"/>
        <v>0</v>
      </c>
      <c r="CJ207" s="392">
        <f t="shared" si="278"/>
        <v>0</v>
      </c>
      <c r="CK207" s="392">
        <f t="shared" si="278"/>
        <v>0</v>
      </c>
      <c r="CL207" s="392">
        <f t="shared" si="278"/>
        <v>0</v>
      </c>
      <c r="CM207" s="392">
        <f t="shared" si="345"/>
        <v>0</v>
      </c>
      <c r="CN207" s="392">
        <f t="shared" si="346"/>
        <v>0</v>
      </c>
      <c r="CO207" s="394">
        <f t="shared" si="347"/>
        <v>0</v>
      </c>
      <c r="CP207" s="394">
        <f t="shared" si="347"/>
        <v>0</v>
      </c>
      <c r="CQ207" s="395">
        <f t="shared" si="348"/>
        <v>-1258</v>
      </c>
      <c r="CR207" s="394">
        <f t="shared" si="291"/>
        <v>0</v>
      </c>
      <c r="CS207" s="394">
        <f t="shared" si="291"/>
        <v>0</v>
      </c>
      <c r="CT207" s="394">
        <f t="shared" si="291"/>
        <v>0</v>
      </c>
      <c r="CU207" s="394">
        <f t="shared" si="289"/>
        <v>0</v>
      </c>
      <c r="CV207" s="394">
        <f t="shared" si="289"/>
        <v>0</v>
      </c>
      <c r="CW207" s="394">
        <f t="shared" si="289"/>
        <v>0</v>
      </c>
      <c r="CX207" s="396">
        <f t="shared" si="349"/>
        <v>0</v>
      </c>
      <c r="CY207" s="396">
        <f t="shared" si="349"/>
        <v>0</v>
      </c>
      <c r="CZ207" s="397">
        <f t="shared" si="350"/>
        <v>0</v>
      </c>
      <c r="DA207" s="397">
        <f t="shared" si="350"/>
        <v>0</v>
      </c>
      <c r="DB207" s="397">
        <f t="shared" si="350"/>
        <v>0</v>
      </c>
      <c r="DC207" s="397">
        <f t="shared" si="351"/>
        <v>-58</v>
      </c>
      <c r="DD207" s="397">
        <f t="shared" si="293"/>
        <v>0</v>
      </c>
      <c r="DE207" s="397">
        <f t="shared" si="293"/>
        <v>0</v>
      </c>
      <c r="DF207" s="397">
        <f t="shared" si="293"/>
        <v>0</v>
      </c>
      <c r="DG207" s="397">
        <f t="shared" si="293"/>
        <v>0</v>
      </c>
      <c r="DH207" s="397">
        <f t="shared" si="293"/>
        <v>0</v>
      </c>
      <c r="DI207" s="398">
        <f t="shared" si="352"/>
        <v>0</v>
      </c>
      <c r="DJ207" s="398">
        <f t="shared" si="352"/>
        <v>0</v>
      </c>
      <c r="DK207" s="399">
        <f t="shared" si="353"/>
        <v>0</v>
      </c>
      <c r="DL207" s="399">
        <f t="shared" si="353"/>
        <v>0</v>
      </c>
      <c r="DM207" s="399">
        <f t="shared" si="353"/>
        <v>0</v>
      </c>
      <c r="DN207" s="399">
        <f t="shared" si="312"/>
        <v>0</v>
      </c>
      <c r="DO207" s="399">
        <f t="shared" si="354"/>
        <v>-109</v>
      </c>
      <c r="DP207" s="399">
        <f t="shared" si="355"/>
        <v>0</v>
      </c>
      <c r="DQ207" s="399">
        <f t="shared" si="355"/>
        <v>0</v>
      </c>
      <c r="DR207" s="399">
        <f t="shared" si="355"/>
        <v>0</v>
      </c>
      <c r="DS207" s="399">
        <f t="shared" si="313"/>
        <v>0</v>
      </c>
      <c r="DT207" s="400">
        <f t="shared" si="356"/>
        <v>0</v>
      </c>
      <c r="DU207" s="400">
        <f t="shared" si="356"/>
        <v>0</v>
      </c>
      <c r="DV207" s="386">
        <f t="shared" si="294"/>
        <v>0</v>
      </c>
      <c r="DW207" s="386">
        <f t="shared" si="294"/>
        <v>0</v>
      </c>
      <c r="DX207" s="386">
        <f t="shared" si="294"/>
        <v>0</v>
      </c>
      <c r="DY207" s="386">
        <f t="shared" si="294"/>
        <v>0</v>
      </c>
      <c r="DZ207" s="386">
        <f t="shared" si="294"/>
        <v>0</v>
      </c>
      <c r="EA207" s="401">
        <f t="shared" si="357"/>
        <v>-26</v>
      </c>
      <c r="EB207" s="386">
        <f t="shared" si="358"/>
        <v>0</v>
      </c>
      <c r="EC207" s="386">
        <f t="shared" si="358"/>
        <v>0</v>
      </c>
      <c r="ED207" s="386">
        <f t="shared" si="358"/>
        <v>0</v>
      </c>
      <c r="EE207" s="385">
        <f t="shared" si="359"/>
        <v>0</v>
      </c>
      <c r="EF207" s="385">
        <f t="shared" si="359"/>
        <v>0</v>
      </c>
      <c r="EG207" s="402">
        <f t="shared" si="292"/>
        <v>0</v>
      </c>
      <c r="EH207" s="402">
        <f t="shared" si="292"/>
        <v>0</v>
      </c>
      <c r="EI207" s="402">
        <f t="shared" si="292"/>
        <v>0</v>
      </c>
      <c r="EJ207" s="402">
        <f t="shared" si="290"/>
        <v>0</v>
      </c>
      <c r="EK207" s="402">
        <f t="shared" si="290"/>
        <v>0</v>
      </c>
      <c r="EL207" s="402">
        <f t="shared" si="290"/>
        <v>0</v>
      </c>
      <c r="EM207" s="402">
        <f t="shared" si="360"/>
        <v>506.76436687653904</v>
      </c>
      <c r="EN207" s="402">
        <f t="shared" si="361"/>
        <v>0</v>
      </c>
      <c r="EO207" s="402">
        <f t="shared" si="361"/>
        <v>0</v>
      </c>
      <c r="EP207" s="402">
        <f t="shared" si="362"/>
        <v>0</v>
      </c>
      <c r="EQ207" s="402">
        <f t="shared" si="363"/>
        <v>506.76436687653904</v>
      </c>
      <c r="ER207" s="394">
        <f t="shared" si="305"/>
        <v>0</v>
      </c>
      <c r="ES207" s="394">
        <f t="shared" si="306"/>
        <v>0</v>
      </c>
      <c r="ET207" s="394">
        <f t="shared" si="307"/>
        <v>0</v>
      </c>
      <c r="EU207" s="394">
        <f t="shared" si="279"/>
        <v>0</v>
      </c>
      <c r="EV207" s="394">
        <f t="shared" si="279"/>
        <v>0</v>
      </c>
      <c r="EW207" s="394">
        <f t="shared" si="279"/>
        <v>0</v>
      </c>
      <c r="EX207" s="394">
        <f t="shared" si="279"/>
        <v>0</v>
      </c>
      <c r="EY207" s="403">
        <f t="shared" si="364"/>
        <v>-2368</v>
      </c>
      <c r="EZ207" s="394">
        <f t="shared" si="365"/>
        <v>0</v>
      </c>
      <c r="FA207" s="396">
        <f t="shared" si="366"/>
        <v>0</v>
      </c>
      <c r="FB207" s="396">
        <f t="shared" si="366"/>
        <v>0</v>
      </c>
      <c r="FC207" s="404">
        <f t="shared" si="311"/>
        <v>0</v>
      </c>
      <c r="FD207" s="404">
        <f t="shared" si="311"/>
        <v>0</v>
      </c>
      <c r="FE207" s="404">
        <f t="shared" si="311"/>
        <v>0</v>
      </c>
      <c r="FF207" s="404">
        <f t="shared" si="311"/>
        <v>0</v>
      </c>
      <c r="FG207" s="404">
        <f t="shared" si="311"/>
        <v>0</v>
      </c>
      <c r="FH207" s="404">
        <f t="shared" si="311"/>
        <v>0</v>
      </c>
      <c r="FI207" s="404">
        <f t="shared" si="311"/>
        <v>0</v>
      </c>
      <c r="FJ207" s="404">
        <f t="shared" si="311"/>
        <v>0</v>
      </c>
      <c r="FK207" s="392">
        <f t="shared" si="367"/>
        <v>-158</v>
      </c>
      <c r="FL207" s="384">
        <f t="shared" si="368"/>
        <v>0</v>
      </c>
      <c r="FM207" s="384">
        <f t="shared" si="368"/>
        <v>0</v>
      </c>
      <c r="FN207" s="405">
        <f t="shared" si="388"/>
        <v>0</v>
      </c>
      <c r="FO207" s="405">
        <f t="shared" si="388"/>
        <v>0</v>
      </c>
      <c r="FP207" s="405">
        <f t="shared" si="388"/>
        <v>0</v>
      </c>
      <c r="FQ207" s="405">
        <f t="shared" si="386"/>
        <v>0</v>
      </c>
      <c r="FR207" s="405">
        <f t="shared" si="386"/>
        <v>0</v>
      </c>
      <c r="FS207" s="405">
        <f t="shared" si="386"/>
        <v>0</v>
      </c>
      <c r="FT207" s="405">
        <f t="shared" si="296"/>
        <v>0</v>
      </c>
      <c r="FU207" s="405">
        <f t="shared" si="296"/>
        <v>0</v>
      </c>
      <c r="FV207" s="405">
        <f t="shared" si="296"/>
        <v>0</v>
      </c>
      <c r="FW207" s="397">
        <f t="shared" si="369"/>
        <v>-18280.932466876566</v>
      </c>
      <c r="FX207" s="406">
        <f t="shared" si="370"/>
        <v>0</v>
      </c>
      <c r="FY207" s="331">
        <f t="shared" si="371"/>
        <v>157.06753312343426</v>
      </c>
      <c r="FZ207" s="382">
        <f t="shared" si="372"/>
        <v>506.76436687656576</v>
      </c>
      <c r="GA207" s="331">
        <f t="shared" si="373"/>
        <v>0</v>
      </c>
      <c r="GB207" s="407">
        <f t="shared" si="374"/>
        <v>0</v>
      </c>
      <c r="GC207" s="407">
        <f t="shared" si="375"/>
        <v>0</v>
      </c>
      <c r="GD207" s="407">
        <f t="shared" si="376"/>
        <v>0</v>
      </c>
      <c r="GE207" s="407">
        <f t="shared" si="377"/>
        <v>0</v>
      </c>
      <c r="GF207" s="407">
        <f t="shared" si="378"/>
        <v>0</v>
      </c>
      <c r="GG207" s="407">
        <f t="shared" si="379"/>
        <v>0</v>
      </c>
      <c r="GH207" s="407">
        <f t="shared" si="380"/>
        <v>0</v>
      </c>
      <c r="GI207" s="407">
        <f t="shared" si="381"/>
        <v>0</v>
      </c>
      <c r="GJ207">
        <f t="shared" si="382"/>
        <v>0</v>
      </c>
      <c r="GK207" s="382">
        <f t="shared" si="383"/>
        <v>0</v>
      </c>
      <c r="GL207">
        <v>2</v>
      </c>
      <c r="GM207">
        <f t="shared" si="309"/>
        <v>25590</v>
      </c>
      <c r="GN207">
        <f t="shared" si="309"/>
        <v>0</v>
      </c>
      <c r="GO207">
        <f t="shared" si="309"/>
        <v>0</v>
      </c>
      <c r="GP207">
        <f t="shared" si="309"/>
        <v>0</v>
      </c>
      <c r="GQ207">
        <f t="shared" si="309"/>
        <v>0</v>
      </c>
      <c r="GR207">
        <f t="shared" si="308"/>
        <v>0</v>
      </c>
      <c r="GS207">
        <f t="shared" si="308"/>
        <v>506.76436687653904</v>
      </c>
      <c r="GT207">
        <f t="shared" si="308"/>
        <v>0</v>
      </c>
      <c r="GU207">
        <f t="shared" si="308"/>
        <v>0</v>
      </c>
      <c r="GV207">
        <f t="shared" si="308"/>
        <v>0</v>
      </c>
    </row>
    <row r="208" spans="1:204" customFormat="1" x14ac:dyDescent="0.25">
      <c r="A208" s="378">
        <v>35014</v>
      </c>
      <c r="B208" s="32" t="s">
        <v>1342</v>
      </c>
      <c r="C208" t="s">
        <v>891</v>
      </c>
      <c r="D208">
        <v>2</v>
      </c>
      <c r="E208" s="379">
        <v>218</v>
      </c>
      <c r="F208" s="379">
        <v>12352</v>
      </c>
      <c r="G208" s="379">
        <v>281113</v>
      </c>
      <c r="H208" s="379">
        <v>13140</v>
      </c>
      <c r="I208" s="379">
        <v>6680</v>
      </c>
      <c r="J208" s="379">
        <v>0</v>
      </c>
      <c r="K208" s="379">
        <v>210</v>
      </c>
      <c r="L208" s="379">
        <v>30</v>
      </c>
      <c r="M208" s="380">
        <v>35980.561476666022</v>
      </c>
      <c r="N208" s="381">
        <f t="shared" si="314"/>
        <v>349723.56147666601</v>
      </c>
      <c r="O208" s="379">
        <v>150</v>
      </c>
      <c r="P208" s="379">
        <v>14154</v>
      </c>
      <c r="Q208" s="379">
        <v>323417</v>
      </c>
      <c r="R208" s="379">
        <v>11730</v>
      </c>
      <c r="S208" s="379">
        <v>6000</v>
      </c>
      <c r="T208" s="379">
        <v>0</v>
      </c>
      <c r="U208" s="379">
        <v>19</v>
      </c>
      <c r="V208" s="379">
        <v>0</v>
      </c>
      <c r="W208" s="480">
        <f>(VLOOKUP(A208,'[1]floresta plant'!$A$4:$F$573,6,0))*1000</f>
        <v>20030.049714572029</v>
      </c>
      <c r="X208" s="24">
        <f t="shared" si="315"/>
        <v>375500.04971457203</v>
      </c>
      <c r="Y208" s="53">
        <f t="shared" si="299"/>
        <v>42304</v>
      </c>
      <c r="Z208" s="53">
        <f t="shared" si="300"/>
        <v>-1410</v>
      </c>
      <c r="AA208" s="53">
        <f t="shared" si="301"/>
        <v>-680</v>
      </c>
      <c r="AB208" s="53">
        <f t="shared" si="277"/>
        <v>0</v>
      </c>
      <c r="AC208" s="53">
        <f t="shared" si="277"/>
        <v>-191</v>
      </c>
      <c r="AD208" s="53">
        <f t="shared" si="277"/>
        <v>-30</v>
      </c>
      <c r="AE208" s="53">
        <f t="shared" si="277"/>
        <v>-15950.511762093993</v>
      </c>
      <c r="AF208" s="53">
        <f t="shared" si="316"/>
        <v>1802</v>
      </c>
      <c r="AG208" s="53">
        <f t="shared" si="317"/>
        <v>-68</v>
      </c>
      <c r="AH208" s="53">
        <f t="shared" si="318"/>
        <v>-23535.661337906015</v>
      </c>
      <c r="AI208" s="53">
        <f t="shared" si="384"/>
        <v>25776.488237906015</v>
      </c>
      <c r="AJ208" s="469">
        <v>2240.8269</v>
      </c>
      <c r="AK208" s="469">
        <v>0</v>
      </c>
      <c r="AL208" s="469">
        <v>0</v>
      </c>
      <c r="AM208" s="470">
        <f t="shared" si="319"/>
        <v>2240.8269</v>
      </c>
      <c r="AN208" s="53">
        <f t="shared" si="320"/>
        <v>-23535.661337906015</v>
      </c>
      <c r="AO208" s="382">
        <f t="shared" si="321"/>
        <v>2</v>
      </c>
      <c r="AP208">
        <v>2</v>
      </c>
      <c r="AQ208" s="383">
        <f t="shared" si="322"/>
        <v>44106</v>
      </c>
      <c r="AR208" s="383">
        <f t="shared" si="323"/>
        <v>-18329.511762093993</v>
      </c>
      <c r="AS208" s="383">
        <f t="shared" si="324"/>
        <v>42304</v>
      </c>
      <c r="AT208" s="383">
        <f t="shared" si="325"/>
        <v>18329.511762093993</v>
      </c>
      <c r="AU208" s="383">
        <f t="shared" si="326"/>
        <v>23535.661337906015</v>
      </c>
      <c r="AV208" s="383">
        <f t="shared" si="327"/>
        <v>0</v>
      </c>
      <c r="AW208" s="383">
        <f t="shared" si="328"/>
        <v>1</v>
      </c>
      <c r="AX208" s="383">
        <f t="shared" si="329"/>
        <v>0</v>
      </c>
      <c r="AY208" s="383">
        <f t="shared" si="330"/>
        <v>18329.511762093993</v>
      </c>
      <c r="AZ208">
        <f t="shared" si="331"/>
        <v>23535.661337906015</v>
      </c>
      <c r="BA208">
        <f t="shared" si="332"/>
        <v>438.82689999999275</v>
      </c>
      <c r="BB208" s="383">
        <f t="shared" si="333"/>
        <v>0</v>
      </c>
      <c r="BC208" s="384">
        <f t="shared" si="387"/>
        <v>42304</v>
      </c>
      <c r="BD208" s="384">
        <f t="shared" si="387"/>
        <v>7.6925125900839567E-2</v>
      </c>
      <c r="BE208" s="384">
        <f t="shared" si="387"/>
        <v>3.7098642278419081E-2</v>
      </c>
      <c r="BF208" s="384">
        <f t="shared" si="385"/>
        <v>0</v>
      </c>
      <c r="BG208" s="384">
        <f t="shared" si="385"/>
        <v>1.042035393408536E-2</v>
      </c>
      <c r="BH208" s="384">
        <f t="shared" si="385"/>
        <v>1.6367048064008418E-3</v>
      </c>
      <c r="BI208" s="384">
        <f t="shared" si="295"/>
        <v>0.87020930885241321</v>
      </c>
      <c r="BJ208" s="384">
        <f t="shared" si="295"/>
        <v>1802</v>
      </c>
      <c r="BK208" s="384">
        <f t="shared" si="295"/>
        <v>3.7098642278419079E-3</v>
      </c>
      <c r="BL208" s="474">
        <f t="shared" si="334"/>
        <v>0</v>
      </c>
      <c r="BM208" s="409">
        <f t="shared" si="335"/>
        <v>0</v>
      </c>
      <c r="BN208" s="473">
        <f t="shared" si="336"/>
        <v>1802</v>
      </c>
      <c r="BO208" s="387">
        <f t="shared" si="337"/>
        <v>0</v>
      </c>
      <c r="BP208" s="387">
        <f t="shared" si="338"/>
        <v>0</v>
      </c>
      <c r="BQ208" s="388">
        <f t="shared" si="339"/>
        <v>1</v>
      </c>
      <c r="BR208" s="389">
        <f t="shared" si="340"/>
        <v>0</v>
      </c>
      <c r="BS208" s="390">
        <f t="shared" si="341"/>
        <v>42304</v>
      </c>
      <c r="BT208" s="391">
        <f t="shared" si="310"/>
        <v>1410</v>
      </c>
      <c r="BU208" s="391">
        <f t="shared" si="310"/>
        <v>680</v>
      </c>
      <c r="BV208" s="391">
        <f t="shared" si="310"/>
        <v>0</v>
      </c>
      <c r="BW208" s="391">
        <f t="shared" si="310"/>
        <v>191</v>
      </c>
      <c r="BX208" s="391">
        <f t="shared" si="310"/>
        <v>30</v>
      </c>
      <c r="BY208" s="391">
        <f t="shared" si="310"/>
        <v>15950.511762093993</v>
      </c>
      <c r="BZ208" s="391">
        <f t="shared" si="310"/>
        <v>0</v>
      </c>
      <c r="CA208" s="391">
        <f t="shared" si="310"/>
        <v>68</v>
      </c>
      <c r="CB208" s="391">
        <f t="shared" si="342"/>
        <v>23535.661337906015</v>
      </c>
      <c r="CC208" s="391">
        <f t="shared" si="342"/>
        <v>438.82689999999275</v>
      </c>
      <c r="CD208" s="392">
        <f t="shared" si="343"/>
        <v>0</v>
      </c>
      <c r="CE208" s="393">
        <f t="shared" si="344"/>
        <v>-1410</v>
      </c>
      <c r="CF208" s="392">
        <f t="shared" si="302"/>
        <v>0</v>
      </c>
      <c r="CG208" s="392">
        <f t="shared" si="303"/>
        <v>0</v>
      </c>
      <c r="CH208" s="392">
        <f t="shared" si="304"/>
        <v>0</v>
      </c>
      <c r="CI208" s="392">
        <f t="shared" si="278"/>
        <v>0</v>
      </c>
      <c r="CJ208" s="392">
        <f t="shared" si="278"/>
        <v>0</v>
      </c>
      <c r="CK208" s="392">
        <f t="shared" si="278"/>
        <v>0</v>
      </c>
      <c r="CL208" s="392">
        <f t="shared" si="278"/>
        <v>0</v>
      </c>
      <c r="CM208" s="392">
        <f t="shared" si="345"/>
        <v>0</v>
      </c>
      <c r="CN208" s="392">
        <f t="shared" si="346"/>
        <v>0</v>
      </c>
      <c r="CO208" s="394">
        <f t="shared" si="347"/>
        <v>0</v>
      </c>
      <c r="CP208" s="394">
        <f t="shared" si="347"/>
        <v>0</v>
      </c>
      <c r="CQ208" s="395">
        <f t="shared" si="348"/>
        <v>-680</v>
      </c>
      <c r="CR208" s="394">
        <f t="shared" si="291"/>
        <v>0</v>
      </c>
      <c r="CS208" s="394">
        <f t="shared" si="291"/>
        <v>0</v>
      </c>
      <c r="CT208" s="394">
        <f t="shared" si="291"/>
        <v>0</v>
      </c>
      <c r="CU208" s="394">
        <f t="shared" si="289"/>
        <v>0</v>
      </c>
      <c r="CV208" s="394">
        <f t="shared" si="289"/>
        <v>0</v>
      </c>
      <c r="CW208" s="394">
        <f t="shared" si="289"/>
        <v>0</v>
      </c>
      <c r="CX208" s="396">
        <f t="shared" si="349"/>
        <v>0</v>
      </c>
      <c r="CY208" s="396">
        <f t="shared" si="349"/>
        <v>0</v>
      </c>
      <c r="CZ208" s="397">
        <f t="shared" si="350"/>
        <v>0</v>
      </c>
      <c r="DA208" s="397">
        <f t="shared" si="350"/>
        <v>0</v>
      </c>
      <c r="DB208" s="397">
        <f t="shared" si="350"/>
        <v>0</v>
      </c>
      <c r="DC208" s="397">
        <f t="shared" si="351"/>
        <v>0</v>
      </c>
      <c r="DD208" s="397">
        <f t="shared" ref="DD208:DH258" si="389">IF($DC208&gt;0,IF(AC208&gt;0,0,$DC208*BG208*$BO208),0)</f>
        <v>0</v>
      </c>
      <c r="DE208" s="397">
        <f t="shared" si="389"/>
        <v>0</v>
      </c>
      <c r="DF208" s="397">
        <f t="shared" si="389"/>
        <v>0</v>
      </c>
      <c r="DG208" s="397">
        <f t="shared" si="389"/>
        <v>0</v>
      </c>
      <c r="DH208" s="397">
        <f t="shared" si="389"/>
        <v>0</v>
      </c>
      <c r="DI208" s="398">
        <f t="shared" si="352"/>
        <v>0</v>
      </c>
      <c r="DJ208" s="398">
        <f t="shared" si="352"/>
        <v>0</v>
      </c>
      <c r="DK208" s="399">
        <f t="shared" si="353"/>
        <v>0</v>
      </c>
      <c r="DL208" s="399">
        <f t="shared" si="353"/>
        <v>0</v>
      </c>
      <c r="DM208" s="399">
        <f t="shared" si="353"/>
        <v>0</v>
      </c>
      <c r="DN208" s="399">
        <f t="shared" si="312"/>
        <v>0</v>
      </c>
      <c r="DO208" s="399">
        <f t="shared" si="354"/>
        <v>-191</v>
      </c>
      <c r="DP208" s="399">
        <f t="shared" si="355"/>
        <v>0</v>
      </c>
      <c r="DQ208" s="399">
        <f t="shared" si="355"/>
        <v>0</v>
      </c>
      <c r="DR208" s="399">
        <f t="shared" si="355"/>
        <v>0</v>
      </c>
      <c r="DS208" s="399">
        <f t="shared" si="313"/>
        <v>0</v>
      </c>
      <c r="DT208" s="400">
        <f t="shared" si="356"/>
        <v>0</v>
      </c>
      <c r="DU208" s="400">
        <f t="shared" si="356"/>
        <v>0</v>
      </c>
      <c r="DV208" s="386">
        <f t="shared" ref="DV208:DZ258" si="390">IF($EA208&gt;0,IF(Y208&gt;0,0,$EA208*$BO208*BC208),0)</f>
        <v>0</v>
      </c>
      <c r="DW208" s="386">
        <f t="shared" si="390"/>
        <v>0</v>
      </c>
      <c r="DX208" s="386">
        <f t="shared" si="390"/>
        <v>0</v>
      </c>
      <c r="DY208" s="386">
        <f t="shared" si="390"/>
        <v>0</v>
      </c>
      <c r="DZ208" s="386">
        <f t="shared" si="390"/>
        <v>0</v>
      </c>
      <c r="EA208" s="401">
        <f t="shared" si="357"/>
        <v>-30</v>
      </c>
      <c r="EB208" s="386">
        <f t="shared" si="358"/>
        <v>0</v>
      </c>
      <c r="EC208" s="386">
        <f t="shared" si="358"/>
        <v>0</v>
      </c>
      <c r="ED208" s="386">
        <f t="shared" si="358"/>
        <v>0</v>
      </c>
      <c r="EE208" s="385">
        <f t="shared" si="359"/>
        <v>0</v>
      </c>
      <c r="EF208" s="385">
        <f t="shared" si="359"/>
        <v>0</v>
      </c>
      <c r="EG208" s="402">
        <f t="shared" si="292"/>
        <v>0</v>
      </c>
      <c r="EH208" s="402">
        <f t="shared" si="292"/>
        <v>0</v>
      </c>
      <c r="EI208" s="402">
        <f t="shared" si="292"/>
        <v>0</v>
      </c>
      <c r="EJ208" s="402">
        <f t="shared" si="290"/>
        <v>0</v>
      </c>
      <c r="EK208" s="402">
        <f t="shared" si="290"/>
        <v>0</v>
      </c>
      <c r="EL208" s="402">
        <f t="shared" si="290"/>
        <v>0</v>
      </c>
      <c r="EM208" s="402">
        <f t="shared" si="360"/>
        <v>-15950.511762093993</v>
      </c>
      <c r="EN208" s="402">
        <f t="shared" si="361"/>
        <v>0</v>
      </c>
      <c r="EO208" s="402">
        <f t="shared" si="361"/>
        <v>0</v>
      </c>
      <c r="EP208" s="402">
        <f t="shared" si="362"/>
        <v>0</v>
      </c>
      <c r="EQ208" s="402">
        <f t="shared" si="363"/>
        <v>0</v>
      </c>
      <c r="ER208" s="394">
        <f t="shared" si="305"/>
        <v>0</v>
      </c>
      <c r="ES208" s="394">
        <f t="shared" si="306"/>
        <v>0</v>
      </c>
      <c r="ET208" s="394">
        <f t="shared" si="307"/>
        <v>0</v>
      </c>
      <c r="EU208" s="394">
        <f t="shared" si="279"/>
        <v>0</v>
      </c>
      <c r="EV208" s="394">
        <f t="shared" si="279"/>
        <v>0</v>
      </c>
      <c r="EW208" s="394">
        <f t="shared" si="279"/>
        <v>0</v>
      </c>
      <c r="EX208" s="394">
        <f t="shared" si="279"/>
        <v>0</v>
      </c>
      <c r="EY208" s="403">
        <f t="shared" si="364"/>
        <v>1802</v>
      </c>
      <c r="EZ208" s="394">
        <f t="shared" si="365"/>
        <v>0</v>
      </c>
      <c r="FA208" s="396">
        <f t="shared" si="366"/>
        <v>0</v>
      </c>
      <c r="FB208" s="396">
        <f t="shared" si="366"/>
        <v>1802</v>
      </c>
      <c r="FC208" s="404">
        <f t="shared" si="311"/>
        <v>0</v>
      </c>
      <c r="FD208" s="404">
        <f t="shared" si="311"/>
        <v>0</v>
      </c>
      <c r="FE208" s="404">
        <f t="shared" si="311"/>
        <v>0</v>
      </c>
      <c r="FF208" s="404">
        <f t="shared" si="311"/>
        <v>0</v>
      </c>
      <c r="FG208" s="404">
        <f t="shared" si="311"/>
        <v>0</v>
      </c>
      <c r="FH208" s="404">
        <f t="shared" si="311"/>
        <v>0</v>
      </c>
      <c r="FI208" s="404">
        <f t="shared" si="311"/>
        <v>0</v>
      </c>
      <c r="FJ208" s="404">
        <f t="shared" si="311"/>
        <v>0</v>
      </c>
      <c r="FK208" s="392">
        <f t="shared" si="367"/>
        <v>-68</v>
      </c>
      <c r="FL208" s="384">
        <f t="shared" si="368"/>
        <v>0</v>
      </c>
      <c r="FM208" s="384">
        <f t="shared" si="368"/>
        <v>0</v>
      </c>
      <c r="FN208" s="405">
        <f t="shared" si="388"/>
        <v>0</v>
      </c>
      <c r="FO208" s="405">
        <f t="shared" si="388"/>
        <v>0</v>
      </c>
      <c r="FP208" s="405">
        <f t="shared" si="388"/>
        <v>0</v>
      </c>
      <c r="FQ208" s="405">
        <f t="shared" si="386"/>
        <v>0</v>
      </c>
      <c r="FR208" s="405">
        <f t="shared" si="386"/>
        <v>0</v>
      </c>
      <c r="FS208" s="405">
        <f t="shared" si="386"/>
        <v>0</v>
      </c>
      <c r="FT208" s="405">
        <f t="shared" si="296"/>
        <v>0</v>
      </c>
      <c r="FU208" s="405">
        <f t="shared" si="296"/>
        <v>0</v>
      </c>
      <c r="FV208" s="405">
        <f t="shared" si="296"/>
        <v>0</v>
      </c>
      <c r="FW208" s="397">
        <f t="shared" si="369"/>
        <v>-23535.661337906015</v>
      </c>
      <c r="FX208" s="406">
        <f t="shared" si="370"/>
        <v>0</v>
      </c>
      <c r="FY208" s="331">
        <f t="shared" si="371"/>
        <v>2240.8268999999927</v>
      </c>
      <c r="FZ208" s="382">
        <f t="shared" si="372"/>
        <v>7.2759576141834259E-12</v>
      </c>
      <c r="GA208" s="331">
        <f t="shared" si="373"/>
        <v>0</v>
      </c>
      <c r="GB208" s="407">
        <f t="shared" si="374"/>
        <v>0</v>
      </c>
      <c r="GC208" s="407">
        <f t="shared" si="375"/>
        <v>0</v>
      </c>
      <c r="GD208" s="407">
        <f t="shared" si="376"/>
        <v>0</v>
      </c>
      <c r="GE208" s="407">
        <f t="shared" si="377"/>
        <v>0</v>
      </c>
      <c r="GF208" s="407">
        <f t="shared" si="378"/>
        <v>0</v>
      </c>
      <c r="GG208" s="407">
        <f t="shared" si="379"/>
        <v>0</v>
      </c>
      <c r="GH208" s="407">
        <f t="shared" si="380"/>
        <v>0</v>
      </c>
      <c r="GI208" s="407">
        <f t="shared" si="381"/>
        <v>0</v>
      </c>
      <c r="GJ208">
        <f t="shared" si="382"/>
        <v>0</v>
      </c>
      <c r="GK208" s="382">
        <f t="shared" si="383"/>
        <v>0</v>
      </c>
      <c r="GL208">
        <v>2</v>
      </c>
      <c r="GM208">
        <f t="shared" si="309"/>
        <v>42304</v>
      </c>
      <c r="GN208">
        <f t="shared" si="309"/>
        <v>0</v>
      </c>
      <c r="GO208">
        <f t="shared" si="309"/>
        <v>0</v>
      </c>
      <c r="GP208">
        <f t="shared" si="309"/>
        <v>0</v>
      </c>
      <c r="GQ208">
        <f t="shared" si="309"/>
        <v>0</v>
      </c>
      <c r="GR208">
        <f t="shared" si="308"/>
        <v>0</v>
      </c>
      <c r="GS208">
        <f t="shared" si="308"/>
        <v>0</v>
      </c>
      <c r="GT208">
        <f t="shared" si="308"/>
        <v>1802</v>
      </c>
      <c r="GU208">
        <f t="shared" si="308"/>
        <v>0</v>
      </c>
      <c r="GV208">
        <f t="shared" si="308"/>
        <v>0</v>
      </c>
    </row>
    <row r="209" spans="1:204" customFormat="1" x14ac:dyDescent="0.25">
      <c r="A209" s="378">
        <v>35015</v>
      </c>
      <c r="B209" s="32" t="s">
        <v>1343</v>
      </c>
      <c r="C209" t="s">
        <v>891</v>
      </c>
      <c r="D209">
        <v>2</v>
      </c>
      <c r="E209" s="379">
        <v>716</v>
      </c>
      <c r="F209" s="379">
        <v>15706</v>
      </c>
      <c r="G209" s="379">
        <v>68884</v>
      </c>
      <c r="H209" s="379">
        <v>6700</v>
      </c>
      <c r="I209" s="379">
        <v>10200</v>
      </c>
      <c r="J209" s="379">
        <v>0</v>
      </c>
      <c r="K209" s="379">
        <v>320</v>
      </c>
      <c r="L209" s="379">
        <v>365</v>
      </c>
      <c r="M209" s="380">
        <v>25411.926697598527</v>
      </c>
      <c r="N209" s="381">
        <f t="shared" si="314"/>
        <v>128302.92669759852</v>
      </c>
      <c r="O209" s="379">
        <v>748</v>
      </c>
      <c r="P209" s="379">
        <v>17508</v>
      </c>
      <c r="Q209" s="379">
        <v>85600</v>
      </c>
      <c r="R209" s="379">
        <v>3052</v>
      </c>
      <c r="S209" s="379">
        <v>8159</v>
      </c>
      <c r="T209" s="379">
        <v>0</v>
      </c>
      <c r="U209" s="379">
        <v>357</v>
      </c>
      <c r="V209" s="379">
        <v>132</v>
      </c>
      <c r="W209" s="480">
        <f>(VLOOKUP(A209,'[1]floresta plant'!$A$4:$F$573,6,0))*1000</f>
        <v>35670.925199645128</v>
      </c>
      <c r="X209" s="24">
        <f t="shared" si="315"/>
        <v>151226.92519964513</v>
      </c>
      <c r="Y209" s="53">
        <f t="shared" si="299"/>
        <v>16716</v>
      </c>
      <c r="Z209" s="53">
        <f t="shared" si="300"/>
        <v>-3648</v>
      </c>
      <c r="AA209" s="53">
        <f t="shared" si="301"/>
        <v>-2041</v>
      </c>
      <c r="AB209" s="53">
        <f t="shared" si="277"/>
        <v>0</v>
      </c>
      <c r="AC209" s="53">
        <f t="shared" si="277"/>
        <v>37</v>
      </c>
      <c r="AD209" s="53">
        <f t="shared" si="277"/>
        <v>-233</v>
      </c>
      <c r="AE209" s="53">
        <f t="shared" si="277"/>
        <v>10258.998502046601</v>
      </c>
      <c r="AF209" s="53">
        <f t="shared" si="316"/>
        <v>1802</v>
      </c>
      <c r="AG209" s="53">
        <f t="shared" si="317"/>
        <v>32</v>
      </c>
      <c r="AH209" s="53">
        <f t="shared" si="318"/>
        <v>-22244.074302046611</v>
      </c>
      <c r="AI209" s="53">
        <f t="shared" si="384"/>
        <v>22923.998502046612</v>
      </c>
      <c r="AJ209" s="469">
        <v>679.92420000000004</v>
      </c>
      <c r="AK209" s="469">
        <v>0</v>
      </c>
      <c r="AL209" s="469">
        <v>0</v>
      </c>
      <c r="AM209" s="470">
        <f t="shared" si="319"/>
        <v>679.92420000000004</v>
      </c>
      <c r="AN209" s="53">
        <f t="shared" si="320"/>
        <v>-22244.074302046611</v>
      </c>
      <c r="AO209" s="382">
        <f t="shared" si="321"/>
        <v>2</v>
      </c>
      <c r="AP209">
        <v>2</v>
      </c>
      <c r="AQ209" s="383">
        <f t="shared" si="322"/>
        <v>28845.998502046601</v>
      </c>
      <c r="AR209" s="383">
        <f t="shared" si="323"/>
        <v>-5922</v>
      </c>
      <c r="AS209" s="383">
        <f t="shared" si="324"/>
        <v>16716</v>
      </c>
      <c r="AT209" s="383">
        <f t="shared" si="325"/>
        <v>5922</v>
      </c>
      <c r="AU209" s="383">
        <f t="shared" si="326"/>
        <v>22244.074302046611</v>
      </c>
      <c r="AV209" s="383">
        <f t="shared" si="327"/>
        <v>0</v>
      </c>
      <c r="AW209" s="383">
        <f t="shared" si="328"/>
        <v>1</v>
      </c>
      <c r="AX209" s="383">
        <f t="shared" si="329"/>
        <v>1</v>
      </c>
      <c r="AY209" s="383">
        <f t="shared" si="330"/>
        <v>5922</v>
      </c>
      <c r="AZ209">
        <f t="shared" si="331"/>
        <v>10794</v>
      </c>
      <c r="BA209">
        <f t="shared" si="332"/>
        <v>0</v>
      </c>
      <c r="BB209" s="383">
        <f t="shared" si="333"/>
        <v>0</v>
      </c>
      <c r="BC209" s="384">
        <f t="shared" si="387"/>
        <v>16716</v>
      </c>
      <c r="BD209" s="384">
        <f t="shared" si="387"/>
        <v>0.61600810536980755</v>
      </c>
      <c r="BE209" s="384">
        <f t="shared" si="387"/>
        <v>0.3446470786896319</v>
      </c>
      <c r="BF209" s="384">
        <f t="shared" si="385"/>
        <v>0</v>
      </c>
      <c r="BG209" s="384">
        <f t="shared" si="385"/>
        <v>37</v>
      </c>
      <c r="BH209" s="384">
        <f t="shared" si="385"/>
        <v>3.9344815940560621E-2</v>
      </c>
      <c r="BI209" s="384">
        <f t="shared" si="295"/>
        <v>10258.998502046601</v>
      </c>
      <c r="BJ209" s="384">
        <f t="shared" si="295"/>
        <v>1802</v>
      </c>
      <c r="BK209" s="384">
        <f t="shared" si="295"/>
        <v>32</v>
      </c>
      <c r="BL209" s="474">
        <f t="shared" si="334"/>
        <v>0</v>
      </c>
      <c r="BM209" s="409">
        <f t="shared" si="335"/>
        <v>-11450.074302046611</v>
      </c>
      <c r="BN209" s="473">
        <f t="shared" si="336"/>
        <v>12129.998502046601</v>
      </c>
      <c r="BO209" s="387">
        <f t="shared" si="337"/>
        <v>0</v>
      </c>
      <c r="BP209" s="387">
        <f t="shared" si="338"/>
        <v>0.94394688508120816</v>
      </c>
      <c r="BQ209" s="388">
        <f t="shared" si="339"/>
        <v>5.6053114918791835E-2</v>
      </c>
      <c r="BR209" s="389">
        <f t="shared" si="340"/>
        <v>0</v>
      </c>
      <c r="BS209" s="390">
        <f t="shared" si="341"/>
        <v>16716</v>
      </c>
      <c r="BT209" s="391">
        <f t="shared" si="310"/>
        <v>3648.0000000000005</v>
      </c>
      <c r="BU209" s="391">
        <f t="shared" si="310"/>
        <v>2041.0000000000002</v>
      </c>
      <c r="BV209" s="391">
        <f t="shared" si="310"/>
        <v>0</v>
      </c>
      <c r="BW209" s="391">
        <f t="shared" si="310"/>
        <v>0</v>
      </c>
      <c r="BX209" s="391">
        <f t="shared" si="310"/>
        <v>233</v>
      </c>
      <c r="BY209" s="391">
        <f t="shared" si="310"/>
        <v>0</v>
      </c>
      <c r="BZ209" s="391">
        <f t="shared" si="310"/>
        <v>0</v>
      </c>
      <c r="CA209" s="391">
        <f t="shared" si="310"/>
        <v>0</v>
      </c>
      <c r="CB209" s="391">
        <f t="shared" si="342"/>
        <v>10794</v>
      </c>
      <c r="CC209" s="391">
        <f t="shared" si="342"/>
        <v>0</v>
      </c>
      <c r="CD209" s="392">
        <f t="shared" si="343"/>
        <v>0</v>
      </c>
      <c r="CE209" s="393">
        <f t="shared" si="344"/>
        <v>-3648</v>
      </c>
      <c r="CF209" s="392">
        <f t="shared" si="302"/>
        <v>0</v>
      </c>
      <c r="CG209" s="392">
        <f t="shared" si="303"/>
        <v>0</v>
      </c>
      <c r="CH209" s="392">
        <f t="shared" si="304"/>
        <v>0</v>
      </c>
      <c r="CI209" s="392">
        <f t="shared" si="278"/>
        <v>0</v>
      </c>
      <c r="CJ209" s="392">
        <f t="shared" si="278"/>
        <v>0</v>
      </c>
      <c r="CK209" s="392">
        <f t="shared" si="278"/>
        <v>0</v>
      </c>
      <c r="CL209" s="392">
        <f t="shared" si="278"/>
        <v>0</v>
      </c>
      <c r="CM209" s="392">
        <f t="shared" si="345"/>
        <v>0</v>
      </c>
      <c r="CN209" s="392">
        <f t="shared" si="346"/>
        <v>0</v>
      </c>
      <c r="CO209" s="394">
        <f t="shared" si="347"/>
        <v>0</v>
      </c>
      <c r="CP209" s="394">
        <f t="shared" si="347"/>
        <v>0</v>
      </c>
      <c r="CQ209" s="395">
        <f t="shared" si="348"/>
        <v>-2041</v>
      </c>
      <c r="CR209" s="394">
        <f t="shared" si="291"/>
        <v>0</v>
      </c>
      <c r="CS209" s="394">
        <f t="shared" si="291"/>
        <v>0</v>
      </c>
      <c r="CT209" s="394">
        <f t="shared" si="291"/>
        <v>0</v>
      </c>
      <c r="CU209" s="394">
        <f t="shared" si="289"/>
        <v>0</v>
      </c>
      <c r="CV209" s="394">
        <f t="shared" si="289"/>
        <v>0</v>
      </c>
      <c r="CW209" s="394">
        <f t="shared" si="289"/>
        <v>0</v>
      </c>
      <c r="CX209" s="396">
        <f t="shared" si="349"/>
        <v>0</v>
      </c>
      <c r="CY209" s="396">
        <f t="shared" si="349"/>
        <v>0</v>
      </c>
      <c r="CZ209" s="397">
        <f t="shared" si="350"/>
        <v>0</v>
      </c>
      <c r="DA209" s="397">
        <f t="shared" si="350"/>
        <v>0</v>
      </c>
      <c r="DB209" s="397">
        <f t="shared" si="350"/>
        <v>0</v>
      </c>
      <c r="DC209" s="397">
        <f t="shared" si="351"/>
        <v>0</v>
      </c>
      <c r="DD209" s="397">
        <f t="shared" si="389"/>
        <v>0</v>
      </c>
      <c r="DE209" s="397">
        <f t="shared" si="389"/>
        <v>0</v>
      </c>
      <c r="DF209" s="397">
        <f t="shared" si="389"/>
        <v>0</v>
      </c>
      <c r="DG209" s="397">
        <f t="shared" si="389"/>
        <v>0</v>
      </c>
      <c r="DH209" s="397">
        <f t="shared" si="389"/>
        <v>0</v>
      </c>
      <c r="DI209" s="398">
        <f t="shared" si="352"/>
        <v>0</v>
      </c>
      <c r="DJ209" s="398">
        <f t="shared" si="352"/>
        <v>0</v>
      </c>
      <c r="DK209" s="399">
        <f t="shared" si="353"/>
        <v>0</v>
      </c>
      <c r="DL209" s="399">
        <f t="shared" si="353"/>
        <v>0</v>
      </c>
      <c r="DM209" s="399">
        <f t="shared" si="353"/>
        <v>0</v>
      </c>
      <c r="DN209" s="399">
        <f t="shared" si="312"/>
        <v>0</v>
      </c>
      <c r="DO209" s="399">
        <f t="shared" si="354"/>
        <v>37</v>
      </c>
      <c r="DP209" s="399">
        <f t="shared" si="355"/>
        <v>0</v>
      </c>
      <c r="DQ209" s="399">
        <f t="shared" si="355"/>
        <v>0</v>
      </c>
      <c r="DR209" s="399">
        <f t="shared" si="355"/>
        <v>0</v>
      </c>
      <c r="DS209" s="399">
        <f t="shared" si="313"/>
        <v>0</v>
      </c>
      <c r="DT209" s="400">
        <f t="shared" si="356"/>
        <v>34.926034748004703</v>
      </c>
      <c r="DU209" s="400">
        <f t="shared" si="356"/>
        <v>2.0739652519952978</v>
      </c>
      <c r="DV209" s="386">
        <f t="shared" si="390"/>
        <v>0</v>
      </c>
      <c r="DW209" s="386">
        <f t="shared" si="390"/>
        <v>0</v>
      </c>
      <c r="DX209" s="386">
        <f t="shared" si="390"/>
        <v>0</v>
      </c>
      <c r="DY209" s="386">
        <f t="shared" si="390"/>
        <v>0</v>
      </c>
      <c r="DZ209" s="386">
        <f t="shared" si="390"/>
        <v>0</v>
      </c>
      <c r="EA209" s="401">
        <f t="shared" si="357"/>
        <v>-233</v>
      </c>
      <c r="EB209" s="386">
        <f t="shared" si="358"/>
        <v>0</v>
      </c>
      <c r="EC209" s="386">
        <f t="shared" si="358"/>
        <v>0</v>
      </c>
      <c r="ED209" s="386">
        <f t="shared" si="358"/>
        <v>0</v>
      </c>
      <c r="EE209" s="385">
        <f t="shared" si="359"/>
        <v>0</v>
      </c>
      <c r="EF209" s="385">
        <f t="shared" si="359"/>
        <v>0</v>
      </c>
      <c r="EG209" s="402">
        <f t="shared" si="292"/>
        <v>0</v>
      </c>
      <c r="EH209" s="402">
        <f t="shared" si="292"/>
        <v>0</v>
      </c>
      <c r="EI209" s="402">
        <f t="shared" si="292"/>
        <v>0</v>
      </c>
      <c r="EJ209" s="402">
        <f t="shared" si="290"/>
        <v>0</v>
      </c>
      <c r="EK209" s="402">
        <f t="shared" si="290"/>
        <v>0</v>
      </c>
      <c r="EL209" s="402">
        <f t="shared" si="290"/>
        <v>0</v>
      </c>
      <c r="EM209" s="402">
        <f t="shared" si="360"/>
        <v>10258.998502046601</v>
      </c>
      <c r="EN209" s="402">
        <f t="shared" si="361"/>
        <v>0</v>
      </c>
      <c r="EO209" s="402">
        <f t="shared" si="361"/>
        <v>0</v>
      </c>
      <c r="EP209" s="402">
        <f t="shared" si="362"/>
        <v>9683.9496800596698</v>
      </c>
      <c r="EQ209" s="402">
        <f t="shared" si="363"/>
        <v>575.04882198693144</v>
      </c>
      <c r="ER209" s="394">
        <f t="shared" si="305"/>
        <v>0</v>
      </c>
      <c r="ES209" s="394">
        <f t="shared" si="306"/>
        <v>0</v>
      </c>
      <c r="ET209" s="394">
        <f t="shared" si="307"/>
        <v>0</v>
      </c>
      <c r="EU209" s="394">
        <f t="shared" si="279"/>
        <v>0</v>
      </c>
      <c r="EV209" s="394">
        <f t="shared" si="279"/>
        <v>0</v>
      </c>
      <c r="EW209" s="394">
        <f t="shared" si="279"/>
        <v>0</v>
      </c>
      <c r="EX209" s="394">
        <f t="shared" si="279"/>
        <v>0</v>
      </c>
      <c r="EY209" s="403">
        <f t="shared" si="364"/>
        <v>1802</v>
      </c>
      <c r="EZ209" s="394">
        <f t="shared" si="365"/>
        <v>0</v>
      </c>
      <c r="FA209" s="396">
        <f t="shared" si="366"/>
        <v>1700.9922869163372</v>
      </c>
      <c r="FB209" s="396">
        <f t="shared" si="366"/>
        <v>101.00771308366289</v>
      </c>
      <c r="FC209" s="404">
        <f t="shared" si="311"/>
        <v>0</v>
      </c>
      <c r="FD209" s="404">
        <f t="shared" si="311"/>
        <v>0</v>
      </c>
      <c r="FE209" s="404">
        <f t="shared" si="311"/>
        <v>0</v>
      </c>
      <c r="FF209" s="404">
        <f t="shared" si="311"/>
        <v>0</v>
      </c>
      <c r="FG209" s="404">
        <f t="shared" si="311"/>
        <v>0</v>
      </c>
      <c r="FH209" s="404">
        <f t="shared" si="311"/>
        <v>0</v>
      </c>
      <c r="FI209" s="404">
        <f t="shared" si="311"/>
        <v>0</v>
      </c>
      <c r="FJ209" s="404">
        <f t="shared" si="311"/>
        <v>0</v>
      </c>
      <c r="FK209" s="392">
        <f t="shared" si="367"/>
        <v>32</v>
      </c>
      <c r="FL209" s="384">
        <f t="shared" si="368"/>
        <v>30.206300322598661</v>
      </c>
      <c r="FM209" s="384">
        <f t="shared" si="368"/>
        <v>1.7936996774013387</v>
      </c>
      <c r="FN209" s="405">
        <f t="shared" si="388"/>
        <v>0</v>
      </c>
      <c r="FO209" s="405">
        <f t="shared" si="388"/>
        <v>0</v>
      </c>
      <c r="FP209" s="405">
        <f t="shared" si="388"/>
        <v>0</v>
      </c>
      <c r="FQ209" s="405">
        <f t="shared" si="386"/>
        <v>0</v>
      </c>
      <c r="FR209" s="405">
        <f t="shared" si="386"/>
        <v>0</v>
      </c>
      <c r="FS209" s="405">
        <f t="shared" si="386"/>
        <v>0</v>
      </c>
      <c r="FT209" s="405">
        <f t="shared" si="296"/>
        <v>0</v>
      </c>
      <c r="FU209" s="405">
        <f t="shared" si="296"/>
        <v>0</v>
      </c>
      <c r="FV209" s="405">
        <f t="shared" si="296"/>
        <v>0</v>
      </c>
      <c r="FW209" s="397">
        <f t="shared" si="369"/>
        <v>-22244.074302046611</v>
      </c>
      <c r="FX209" s="406">
        <f t="shared" si="370"/>
        <v>0</v>
      </c>
      <c r="FY209" s="331">
        <f t="shared" si="371"/>
        <v>104.87537801305953</v>
      </c>
      <c r="FZ209" s="382">
        <f t="shared" si="372"/>
        <v>575.04882198694054</v>
      </c>
      <c r="GA209" s="331">
        <f t="shared" si="373"/>
        <v>0</v>
      </c>
      <c r="GB209" s="407">
        <f t="shared" si="374"/>
        <v>0</v>
      </c>
      <c r="GC209" s="407">
        <f t="shared" si="375"/>
        <v>0</v>
      </c>
      <c r="GD209" s="407">
        <f t="shared" si="376"/>
        <v>0</v>
      </c>
      <c r="GE209" s="407">
        <f t="shared" si="377"/>
        <v>0</v>
      </c>
      <c r="GF209" s="407">
        <f t="shared" si="378"/>
        <v>0</v>
      </c>
      <c r="GG209" s="407">
        <f t="shared" si="379"/>
        <v>0</v>
      </c>
      <c r="GH209" s="407">
        <f t="shared" si="380"/>
        <v>-9.9475983006414026E-14</v>
      </c>
      <c r="GI209" s="407">
        <f t="shared" si="381"/>
        <v>0</v>
      </c>
      <c r="GJ209">
        <f t="shared" si="382"/>
        <v>0</v>
      </c>
      <c r="GK209" s="382">
        <f t="shared" si="383"/>
        <v>-9.9475983006414026E-14</v>
      </c>
      <c r="GL209">
        <v>2</v>
      </c>
      <c r="GM209">
        <f t="shared" si="309"/>
        <v>16716</v>
      </c>
      <c r="GN209">
        <f t="shared" si="309"/>
        <v>0</v>
      </c>
      <c r="GO209">
        <f t="shared" si="309"/>
        <v>0</v>
      </c>
      <c r="GP209">
        <f t="shared" si="309"/>
        <v>0</v>
      </c>
      <c r="GQ209">
        <f t="shared" si="309"/>
        <v>37</v>
      </c>
      <c r="GR209">
        <f t="shared" si="308"/>
        <v>0</v>
      </c>
      <c r="GS209">
        <f t="shared" si="308"/>
        <v>10258.998502046601</v>
      </c>
      <c r="GT209">
        <f t="shared" si="308"/>
        <v>1802</v>
      </c>
      <c r="GU209">
        <f t="shared" si="308"/>
        <v>32</v>
      </c>
      <c r="GV209">
        <f t="shared" si="308"/>
        <v>0</v>
      </c>
    </row>
    <row r="210" spans="1:204" customFormat="1" x14ac:dyDescent="0.25">
      <c r="A210" s="378">
        <v>35016</v>
      </c>
      <c r="B210" s="32" t="s">
        <v>1344</v>
      </c>
      <c r="C210" t="s">
        <v>891</v>
      </c>
      <c r="D210">
        <v>2</v>
      </c>
      <c r="E210" s="379">
        <v>3632</v>
      </c>
      <c r="F210" s="379">
        <v>4301</v>
      </c>
      <c r="G210" s="379">
        <v>36937</v>
      </c>
      <c r="H210" s="379">
        <v>7660</v>
      </c>
      <c r="I210" s="379">
        <v>25550</v>
      </c>
      <c r="J210" s="379">
        <v>4085</v>
      </c>
      <c r="K210" s="379">
        <v>77</v>
      </c>
      <c r="L210" s="379">
        <v>50</v>
      </c>
      <c r="M210" s="380">
        <v>0</v>
      </c>
      <c r="N210" s="381">
        <f t="shared" si="314"/>
        <v>82292</v>
      </c>
      <c r="O210" s="379">
        <v>3605</v>
      </c>
      <c r="P210" s="379">
        <v>6033</v>
      </c>
      <c r="Q210" s="379">
        <v>113802</v>
      </c>
      <c r="R210" s="379">
        <v>5415</v>
      </c>
      <c r="S210" s="379">
        <v>20123</v>
      </c>
      <c r="T210" s="379">
        <v>555</v>
      </c>
      <c r="U210" s="379">
        <v>83</v>
      </c>
      <c r="V210" s="379">
        <v>586</v>
      </c>
      <c r="W210" s="480">
        <f>(VLOOKUP(A210,'[1]floresta plant'!$A$4:$F$573,6,0))*1000</f>
        <v>0</v>
      </c>
      <c r="X210" s="24">
        <f t="shared" si="315"/>
        <v>150202</v>
      </c>
      <c r="Y210" s="53">
        <f t="shared" si="299"/>
        <v>76865</v>
      </c>
      <c r="Z210" s="53">
        <f t="shared" si="300"/>
        <v>-2245</v>
      </c>
      <c r="AA210" s="53">
        <f t="shared" si="301"/>
        <v>-5427</v>
      </c>
      <c r="AB210" s="53">
        <f t="shared" si="277"/>
        <v>-3530</v>
      </c>
      <c r="AC210" s="53">
        <f t="shared" si="277"/>
        <v>6</v>
      </c>
      <c r="AD210" s="53">
        <f t="shared" si="277"/>
        <v>536</v>
      </c>
      <c r="AE210" s="53">
        <f t="shared" si="277"/>
        <v>0</v>
      </c>
      <c r="AF210" s="53">
        <f t="shared" si="316"/>
        <v>1732</v>
      </c>
      <c r="AG210" s="53">
        <f t="shared" si="317"/>
        <v>-27</v>
      </c>
      <c r="AH210" s="53">
        <f t="shared" si="318"/>
        <v>-67868.490000000005</v>
      </c>
      <c r="AI210" s="53">
        <f t="shared" si="384"/>
        <v>67910</v>
      </c>
      <c r="AJ210" s="469">
        <v>0</v>
      </c>
      <c r="AK210" s="469">
        <v>0</v>
      </c>
      <c r="AL210" s="469">
        <v>41.510000000000005</v>
      </c>
      <c r="AM210" s="470">
        <f t="shared" si="319"/>
        <v>41.510000000000005</v>
      </c>
      <c r="AN210" s="53">
        <f t="shared" si="320"/>
        <v>-67868.490000000005</v>
      </c>
      <c r="AO210" s="382">
        <f t="shared" si="321"/>
        <v>2</v>
      </c>
      <c r="AP210">
        <v>2</v>
      </c>
      <c r="AQ210" s="383">
        <f t="shared" si="322"/>
        <v>79139</v>
      </c>
      <c r="AR210" s="383">
        <f t="shared" si="323"/>
        <v>-11229</v>
      </c>
      <c r="AS210" s="383">
        <f t="shared" si="324"/>
        <v>76865</v>
      </c>
      <c r="AT210" s="383">
        <f t="shared" si="325"/>
        <v>11229</v>
      </c>
      <c r="AU210" s="383">
        <f t="shared" si="326"/>
        <v>67868.490000000005</v>
      </c>
      <c r="AV210" s="383">
        <f t="shared" si="327"/>
        <v>0</v>
      </c>
      <c r="AW210" s="383">
        <f t="shared" si="328"/>
        <v>1</v>
      </c>
      <c r="AX210" s="383">
        <f t="shared" si="329"/>
        <v>1</v>
      </c>
      <c r="AY210" s="383">
        <f t="shared" si="330"/>
        <v>11229</v>
      </c>
      <c r="AZ210">
        <f t="shared" si="331"/>
        <v>65636</v>
      </c>
      <c r="BA210">
        <f t="shared" si="332"/>
        <v>0</v>
      </c>
      <c r="BB210" s="383">
        <f t="shared" si="333"/>
        <v>0</v>
      </c>
      <c r="BC210" s="384">
        <f t="shared" si="387"/>
        <v>76865</v>
      </c>
      <c r="BD210" s="384">
        <f t="shared" si="387"/>
        <v>0.19992875589990203</v>
      </c>
      <c r="BE210" s="384">
        <f t="shared" si="387"/>
        <v>0.48330216403954046</v>
      </c>
      <c r="BF210" s="384">
        <f t="shared" si="385"/>
        <v>0.31436459168225134</v>
      </c>
      <c r="BG210" s="384">
        <f t="shared" si="385"/>
        <v>6</v>
      </c>
      <c r="BH210" s="384">
        <f t="shared" si="385"/>
        <v>536</v>
      </c>
      <c r="BI210" s="384">
        <f t="shared" si="295"/>
        <v>0</v>
      </c>
      <c r="BJ210" s="384">
        <f t="shared" si="295"/>
        <v>1732</v>
      </c>
      <c r="BK210" s="384">
        <f t="shared" si="295"/>
        <v>2.4044883783061713E-3</v>
      </c>
      <c r="BL210" s="474">
        <f t="shared" si="334"/>
        <v>0</v>
      </c>
      <c r="BM210" s="409">
        <f t="shared" si="335"/>
        <v>-2232.4900000000052</v>
      </c>
      <c r="BN210" s="473">
        <f t="shared" si="336"/>
        <v>2274</v>
      </c>
      <c r="BO210" s="387">
        <f t="shared" si="337"/>
        <v>0</v>
      </c>
      <c r="BP210" s="387">
        <f t="shared" si="338"/>
        <v>0.98174582233949215</v>
      </c>
      <c r="BQ210" s="388">
        <f t="shared" si="339"/>
        <v>1.8254177660507853E-2</v>
      </c>
      <c r="BR210" s="389">
        <f t="shared" si="340"/>
        <v>0</v>
      </c>
      <c r="BS210" s="390">
        <f t="shared" si="341"/>
        <v>76865</v>
      </c>
      <c r="BT210" s="391">
        <f t="shared" si="310"/>
        <v>2245</v>
      </c>
      <c r="BU210" s="391">
        <f t="shared" si="310"/>
        <v>5427</v>
      </c>
      <c r="BV210" s="391">
        <f t="shared" si="310"/>
        <v>3530.0000000000005</v>
      </c>
      <c r="BW210" s="391">
        <f t="shared" si="310"/>
        <v>0</v>
      </c>
      <c r="BX210" s="391">
        <f t="shared" si="310"/>
        <v>0</v>
      </c>
      <c r="BY210" s="391">
        <f t="shared" si="310"/>
        <v>0</v>
      </c>
      <c r="BZ210" s="391">
        <f t="shared" si="310"/>
        <v>0</v>
      </c>
      <c r="CA210" s="391">
        <f t="shared" si="310"/>
        <v>26.999999999999996</v>
      </c>
      <c r="CB210" s="391">
        <f t="shared" si="342"/>
        <v>65636</v>
      </c>
      <c r="CC210" s="391">
        <f t="shared" si="342"/>
        <v>0</v>
      </c>
      <c r="CD210" s="392">
        <f t="shared" si="343"/>
        <v>0</v>
      </c>
      <c r="CE210" s="393">
        <f t="shared" si="344"/>
        <v>-2245</v>
      </c>
      <c r="CF210" s="392">
        <f t="shared" si="302"/>
        <v>0</v>
      </c>
      <c r="CG210" s="392">
        <f t="shared" si="303"/>
        <v>0</v>
      </c>
      <c r="CH210" s="392">
        <f t="shared" si="304"/>
        <v>0</v>
      </c>
      <c r="CI210" s="392">
        <f t="shared" si="278"/>
        <v>0</v>
      </c>
      <c r="CJ210" s="392">
        <f t="shared" si="278"/>
        <v>0</v>
      </c>
      <c r="CK210" s="392">
        <f t="shared" si="278"/>
        <v>0</v>
      </c>
      <c r="CL210" s="392">
        <f t="shared" si="278"/>
        <v>0</v>
      </c>
      <c r="CM210" s="392">
        <f t="shared" si="345"/>
        <v>0</v>
      </c>
      <c r="CN210" s="392">
        <f t="shared" si="346"/>
        <v>0</v>
      </c>
      <c r="CO210" s="394">
        <f t="shared" si="347"/>
        <v>0</v>
      </c>
      <c r="CP210" s="394">
        <f t="shared" si="347"/>
        <v>0</v>
      </c>
      <c r="CQ210" s="395">
        <f t="shared" si="348"/>
        <v>-5427</v>
      </c>
      <c r="CR210" s="394">
        <f t="shared" si="291"/>
        <v>0</v>
      </c>
      <c r="CS210" s="394">
        <f t="shared" si="291"/>
        <v>0</v>
      </c>
      <c r="CT210" s="394">
        <f t="shared" si="291"/>
        <v>0</v>
      </c>
      <c r="CU210" s="394">
        <f t="shared" si="289"/>
        <v>0</v>
      </c>
      <c r="CV210" s="394">
        <f t="shared" si="289"/>
        <v>0</v>
      </c>
      <c r="CW210" s="394">
        <f t="shared" si="289"/>
        <v>0</v>
      </c>
      <c r="CX210" s="396">
        <f t="shared" si="349"/>
        <v>0</v>
      </c>
      <c r="CY210" s="396">
        <f t="shared" si="349"/>
        <v>0</v>
      </c>
      <c r="CZ210" s="397">
        <f t="shared" si="350"/>
        <v>0</v>
      </c>
      <c r="DA210" s="397">
        <f t="shared" si="350"/>
        <v>0</v>
      </c>
      <c r="DB210" s="397">
        <f t="shared" si="350"/>
        <v>0</v>
      </c>
      <c r="DC210" s="397">
        <f t="shared" si="351"/>
        <v>-3530</v>
      </c>
      <c r="DD210" s="397">
        <f t="shared" si="389"/>
        <v>0</v>
      </c>
      <c r="DE210" s="397">
        <f t="shared" si="389"/>
        <v>0</v>
      </c>
      <c r="DF210" s="397">
        <f t="shared" si="389"/>
        <v>0</v>
      </c>
      <c r="DG210" s="397">
        <f t="shared" si="389"/>
        <v>0</v>
      </c>
      <c r="DH210" s="397">
        <f t="shared" si="389"/>
        <v>0</v>
      </c>
      <c r="DI210" s="398">
        <f t="shared" si="352"/>
        <v>0</v>
      </c>
      <c r="DJ210" s="398">
        <f t="shared" si="352"/>
        <v>0</v>
      </c>
      <c r="DK210" s="399">
        <f t="shared" si="353"/>
        <v>0</v>
      </c>
      <c r="DL210" s="399">
        <f t="shared" si="353"/>
        <v>0</v>
      </c>
      <c r="DM210" s="399">
        <f t="shared" si="353"/>
        <v>0</v>
      </c>
      <c r="DN210" s="399">
        <f t="shared" si="312"/>
        <v>0</v>
      </c>
      <c r="DO210" s="399">
        <f t="shared" si="354"/>
        <v>6</v>
      </c>
      <c r="DP210" s="399">
        <f t="shared" si="355"/>
        <v>0</v>
      </c>
      <c r="DQ210" s="399">
        <f t="shared" si="355"/>
        <v>0</v>
      </c>
      <c r="DR210" s="399">
        <f t="shared" si="355"/>
        <v>0</v>
      </c>
      <c r="DS210" s="399">
        <f t="shared" si="313"/>
        <v>0</v>
      </c>
      <c r="DT210" s="400">
        <f t="shared" si="356"/>
        <v>5.8904749340369529</v>
      </c>
      <c r="DU210" s="400">
        <f t="shared" si="356"/>
        <v>0.10952506596304712</v>
      </c>
      <c r="DV210" s="386">
        <f t="shared" si="390"/>
        <v>0</v>
      </c>
      <c r="DW210" s="386">
        <f t="shared" si="390"/>
        <v>0</v>
      </c>
      <c r="DX210" s="386">
        <f t="shared" si="390"/>
        <v>0</v>
      </c>
      <c r="DY210" s="386">
        <f t="shared" si="390"/>
        <v>0</v>
      </c>
      <c r="DZ210" s="386">
        <f t="shared" si="390"/>
        <v>0</v>
      </c>
      <c r="EA210" s="401">
        <f t="shared" si="357"/>
        <v>536</v>
      </c>
      <c r="EB210" s="386">
        <f t="shared" si="358"/>
        <v>0</v>
      </c>
      <c r="EC210" s="386">
        <f t="shared" si="358"/>
        <v>0</v>
      </c>
      <c r="ED210" s="386">
        <f t="shared" si="358"/>
        <v>0</v>
      </c>
      <c r="EE210" s="385">
        <f t="shared" si="359"/>
        <v>526.21576077396776</v>
      </c>
      <c r="EF210" s="385">
        <f t="shared" si="359"/>
        <v>9.7842392260322093</v>
      </c>
      <c r="EG210" s="402">
        <f t="shared" si="292"/>
        <v>0</v>
      </c>
      <c r="EH210" s="402">
        <f t="shared" si="292"/>
        <v>0</v>
      </c>
      <c r="EI210" s="402">
        <f t="shared" si="292"/>
        <v>0</v>
      </c>
      <c r="EJ210" s="402">
        <f t="shared" si="290"/>
        <v>0</v>
      </c>
      <c r="EK210" s="402">
        <f t="shared" si="290"/>
        <v>0</v>
      </c>
      <c r="EL210" s="402">
        <f t="shared" si="290"/>
        <v>0</v>
      </c>
      <c r="EM210" s="402">
        <f t="shared" si="360"/>
        <v>0</v>
      </c>
      <c r="EN210" s="402">
        <f t="shared" si="361"/>
        <v>0</v>
      </c>
      <c r="EO210" s="402">
        <f t="shared" si="361"/>
        <v>0</v>
      </c>
      <c r="EP210" s="402">
        <f t="shared" si="362"/>
        <v>0</v>
      </c>
      <c r="EQ210" s="402">
        <f t="shared" si="363"/>
        <v>0</v>
      </c>
      <c r="ER210" s="394">
        <f t="shared" si="305"/>
        <v>0</v>
      </c>
      <c r="ES210" s="394">
        <f t="shared" si="306"/>
        <v>0</v>
      </c>
      <c r="ET210" s="394">
        <f t="shared" si="307"/>
        <v>0</v>
      </c>
      <c r="EU210" s="394">
        <f t="shared" si="279"/>
        <v>0</v>
      </c>
      <c r="EV210" s="394">
        <f t="shared" si="279"/>
        <v>0</v>
      </c>
      <c r="EW210" s="394">
        <f t="shared" si="279"/>
        <v>0</v>
      </c>
      <c r="EX210" s="394">
        <f t="shared" si="279"/>
        <v>0</v>
      </c>
      <c r="EY210" s="403">
        <f t="shared" si="364"/>
        <v>1732</v>
      </c>
      <c r="EZ210" s="394">
        <f t="shared" si="365"/>
        <v>0</v>
      </c>
      <c r="FA210" s="396">
        <f t="shared" si="366"/>
        <v>1700.3837642920005</v>
      </c>
      <c r="FB210" s="396">
        <f t="shared" si="366"/>
        <v>31.6162357079996</v>
      </c>
      <c r="FC210" s="404">
        <f t="shared" si="311"/>
        <v>0</v>
      </c>
      <c r="FD210" s="404">
        <f t="shared" si="311"/>
        <v>0</v>
      </c>
      <c r="FE210" s="404">
        <f t="shared" si="311"/>
        <v>0</v>
      </c>
      <c r="FF210" s="404">
        <f t="shared" si="311"/>
        <v>0</v>
      </c>
      <c r="FG210" s="404">
        <f t="shared" si="311"/>
        <v>0</v>
      </c>
      <c r="FH210" s="404">
        <f t="shared" si="311"/>
        <v>0</v>
      </c>
      <c r="FI210" s="404">
        <f t="shared" si="311"/>
        <v>0</v>
      </c>
      <c r="FJ210" s="404">
        <f t="shared" si="311"/>
        <v>0</v>
      </c>
      <c r="FK210" s="392">
        <f t="shared" si="367"/>
        <v>-27</v>
      </c>
      <c r="FL210" s="384">
        <f t="shared" si="368"/>
        <v>0</v>
      </c>
      <c r="FM210" s="384">
        <f t="shared" si="368"/>
        <v>0</v>
      </c>
      <c r="FN210" s="405">
        <f t="shared" si="388"/>
        <v>0</v>
      </c>
      <c r="FO210" s="405">
        <f t="shared" si="388"/>
        <v>0</v>
      </c>
      <c r="FP210" s="405">
        <f t="shared" si="388"/>
        <v>0</v>
      </c>
      <c r="FQ210" s="405">
        <f t="shared" si="386"/>
        <v>0</v>
      </c>
      <c r="FR210" s="405">
        <f t="shared" si="386"/>
        <v>0</v>
      </c>
      <c r="FS210" s="405">
        <f t="shared" si="386"/>
        <v>0</v>
      </c>
      <c r="FT210" s="405">
        <f t="shared" si="296"/>
        <v>0</v>
      </c>
      <c r="FU210" s="405">
        <f t="shared" si="296"/>
        <v>0</v>
      </c>
      <c r="FV210" s="405">
        <f t="shared" si="296"/>
        <v>0</v>
      </c>
      <c r="FW210" s="397">
        <f t="shared" si="369"/>
        <v>-67868.490000000005</v>
      </c>
      <c r="FX210" s="406">
        <f t="shared" si="370"/>
        <v>0</v>
      </c>
      <c r="FY210" s="331">
        <f t="shared" si="371"/>
        <v>41.509999999994854</v>
      </c>
      <c r="FZ210" s="382">
        <f t="shared" si="372"/>
        <v>5.1514348342607263E-12</v>
      </c>
      <c r="GA210" s="331">
        <f t="shared" si="373"/>
        <v>0</v>
      </c>
      <c r="GB210" s="407">
        <f t="shared" si="374"/>
        <v>0</v>
      </c>
      <c r="GC210" s="407">
        <f t="shared" si="375"/>
        <v>0</v>
      </c>
      <c r="GD210" s="407">
        <f t="shared" si="376"/>
        <v>0</v>
      </c>
      <c r="GE210" s="407">
        <f t="shared" si="377"/>
        <v>0</v>
      </c>
      <c r="GF210" s="407">
        <f t="shared" si="378"/>
        <v>0</v>
      </c>
      <c r="GG210" s="407">
        <f t="shared" si="379"/>
        <v>0</v>
      </c>
      <c r="GH210" s="407">
        <f t="shared" si="380"/>
        <v>-7.815970093361102E-14</v>
      </c>
      <c r="GI210" s="407">
        <f t="shared" si="381"/>
        <v>0</v>
      </c>
      <c r="GJ210">
        <f t="shared" si="382"/>
        <v>0</v>
      </c>
      <c r="GK210" s="382">
        <f t="shared" si="383"/>
        <v>-7.815970093361102E-14</v>
      </c>
      <c r="GL210">
        <v>2</v>
      </c>
      <c r="GM210">
        <f t="shared" si="309"/>
        <v>76865</v>
      </c>
      <c r="GN210">
        <f t="shared" si="309"/>
        <v>0</v>
      </c>
      <c r="GO210">
        <f t="shared" si="309"/>
        <v>0</v>
      </c>
      <c r="GP210">
        <f t="shared" si="309"/>
        <v>0</v>
      </c>
      <c r="GQ210">
        <f t="shared" si="309"/>
        <v>6</v>
      </c>
      <c r="GR210">
        <f t="shared" si="308"/>
        <v>536</v>
      </c>
      <c r="GS210">
        <f t="shared" si="308"/>
        <v>0</v>
      </c>
      <c r="GT210">
        <f t="shared" si="308"/>
        <v>1732</v>
      </c>
      <c r="GU210">
        <f t="shared" si="308"/>
        <v>0</v>
      </c>
      <c r="GV210">
        <f t="shared" si="308"/>
        <v>0</v>
      </c>
    </row>
    <row r="211" spans="1:204" customFormat="1" x14ac:dyDescent="0.25">
      <c r="A211" s="378">
        <v>35017</v>
      </c>
      <c r="B211" s="32" t="s">
        <v>1345</v>
      </c>
      <c r="C211" t="s">
        <v>891</v>
      </c>
      <c r="D211">
        <v>2</v>
      </c>
      <c r="E211" s="379">
        <v>3130</v>
      </c>
      <c r="F211" s="379">
        <v>3406</v>
      </c>
      <c r="G211" s="379">
        <v>125064</v>
      </c>
      <c r="H211" s="379">
        <v>10300</v>
      </c>
      <c r="I211" s="379">
        <v>17522</v>
      </c>
      <c r="J211" s="379">
        <v>751</v>
      </c>
      <c r="K211" s="379">
        <v>0</v>
      </c>
      <c r="L211" s="379">
        <v>0</v>
      </c>
      <c r="M211" s="380">
        <v>0</v>
      </c>
      <c r="N211" s="381">
        <f t="shared" si="314"/>
        <v>160173</v>
      </c>
      <c r="O211" s="379">
        <v>3783</v>
      </c>
      <c r="P211" s="379">
        <v>3756</v>
      </c>
      <c r="Q211" s="379">
        <v>189802</v>
      </c>
      <c r="R211" s="379">
        <v>6000</v>
      </c>
      <c r="S211" s="379">
        <v>10855</v>
      </c>
      <c r="T211" s="379">
        <v>60</v>
      </c>
      <c r="U211" s="379">
        <v>0</v>
      </c>
      <c r="V211" s="379">
        <v>1539</v>
      </c>
      <c r="W211" s="480">
        <f>(VLOOKUP(A211,'[1]floresta plant'!$A$4:$F$573,6,0))*1000</f>
        <v>0</v>
      </c>
      <c r="X211" s="24">
        <f t="shared" si="315"/>
        <v>215795</v>
      </c>
      <c r="Y211" s="53">
        <f t="shared" si="299"/>
        <v>64738</v>
      </c>
      <c r="Z211" s="53">
        <f t="shared" si="300"/>
        <v>-4300</v>
      </c>
      <c r="AA211" s="53">
        <f t="shared" si="301"/>
        <v>-6667</v>
      </c>
      <c r="AB211" s="53">
        <f>T211-J211</f>
        <v>-691</v>
      </c>
      <c r="AC211" s="53">
        <f>U211-K211</f>
        <v>0</v>
      </c>
      <c r="AD211" s="53">
        <f>V211-L211</f>
        <v>1539</v>
      </c>
      <c r="AE211" s="53">
        <f>W211-M211</f>
        <v>0</v>
      </c>
      <c r="AF211" s="53">
        <f t="shared" si="316"/>
        <v>350</v>
      </c>
      <c r="AG211" s="53">
        <f t="shared" si="317"/>
        <v>653</v>
      </c>
      <c r="AH211" s="53">
        <f t="shared" si="318"/>
        <v>-55609.18</v>
      </c>
      <c r="AI211" s="53">
        <f t="shared" si="384"/>
        <v>55622</v>
      </c>
      <c r="AJ211" s="469">
        <v>0</v>
      </c>
      <c r="AK211" s="469">
        <v>0</v>
      </c>
      <c r="AL211" s="469">
        <v>12.82</v>
      </c>
      <c r="AM211" s="470">
        <f t="shared" si="319"/>
        <v>12.82</v>
      </c>
      <c r="AN211" s="53">
        <f t="shared" si="320"/>
        <v>-55609.18</v>
      </c>
      <c r="AO211" s="382">
        <f t="shared" si="321"/>
        <v>2</v>
      </c>
      <c r="AP211">
        <v>2</v>
      </c>
      <c r="AQ211" s="383">
        <f t="shared" si="322"/>
        <v>67280</v>
      </c>
      <c r="AR211" s="383">
        <f t="shared" si="323"/>
        <v>-11658</v>
      </c>
      <c r="AS211" s="383">
        <f t="shared" si="324"/>
        <v>64738</v>
      </c>
      <c r="AT211" s="383">
        <f t="shared" si="325"/>
        <v>11658</v>
      </c>
      <c r="AU211" s="383">
        <f t="shared" si="326"/>
        <v>55609.18</v>
      </c>
      <c r="AV211" s="383">
        <f t="shared" si="327"/>
        <v>0</v>
      </c>
      <c r="AW211" s="383">
        <f t="shared" si="328"/>
        <v>1</v>
      </c>
      <c r="AX211" s="383">
        <f t="shared" si="329"/>
        <v>1</v>
      </c>
      <c r="AY211" s="383">
        <f t="shared" si="330"/>
        <v>11658</v>
      </c>
      <c r="AZ211">
        <f t="shared" si="331"/>
        <v>53080</v>
      </c>
      <c r="BA211">
        <f t="shared" si="332"/>
        <v>0</v>
      </c>
      <c r="BB211" s="383">
        <f t="shared" si="333"/>
        <v>0</v>
      </c>
      <c r="BC211" s="384">
        <f t="shared" si="387"/>
        <v>64738</v>
      </c>
      <c r="BD211" s="384">
        <f t="shared" si="387"/>
        <v>0.36884542803225251</v>
      </c>
      <c r="BE211" s="384">
        <f t="shared" si="387"/>
        <v>0.57188196946302972</v>
      </c>
      <c r="BF211" s="384">
        <f t="shared" si="385"/>
        <v>5.9272602504717789E-2</v>
      </c>
      <c r="BG211" s="384">
        <f t="shared" si="385"/>
        <v>0</v>
      </c>
      <c r="BH211" s="384">
        <f t="shared" si="385"/>
        <v>1539</v>
      </c>
      <c r="BI211" s="384">
        <f t="shared" si="295"/>
        <v>0</v>
      </c>
      <c r="BJ211" s="384">
        <f t="shared" si="295"/>
        <v>350</v>
      </c>
      <c r="BK211" s="384">
        <f t="shared" si="295"/>
        <v>653</v>
      </c>
      <c r="BL211" s="474">
        <f t="shared" si="334"/>
        <v>0</v>
      </c>
      <c r="BM211" s="409">
        <f t="shared" si="335"/>
        <v>-2529.1800000000003</v>
      </c>
      <c r="BN211" s="473">
        <f t="shared" si="336"/>
        <v>2542</v>
      </c>
      <c r="BO211" s="387">
        <f t="shared" si="337"/>
        <v>0</v>
      </c>
      <c r="BP211" s="387">
        <f t="shared" si="338"/>
        <v>0.99495672698662485</v>
      </c>
      <c r="BQ211" s="388">
        <f t="shared" si="339"/>
        <v>5.0432730133751491E-3</v>
      </c>
      <c r="BR211" s="389">
        <f t="shared" si="340"/>
        <v>0</v>
      </c>
      <c r="BS211" s="390">
        <f t="shared" si="341"/>
        <v>64738</v>
      </c>
      <c r="BT211" s="391">
        <f t="shared" si="310"/>
        <v>4300</v>
      </c>
      <c r="BU211" s="391">
        <f t="shared" si="310"/>
        <v>6667</v>
      </c>
      <c r="BV211" s="391">
        <f t="shared" si="310"/>
        <v>691</v>
      </c>
      <c r="BW211" s="391">
        <f t="shared" si="310"/>
        <v>0</v>
      </c>
      <c r="BX211" s="391">
        <f t="shared" si="310"/>
        <v>0</v>
      </c>
      <c r="BY211" s="391">
        <f t="shared" si="310"/>
        <v>0</v>
      </c>
      <c r="BZ211" s="391">
        <f t="shared" si="310"/>
        <v>0</v>
      </c>
      <c r="CA211" s="391">
        <f t="shared" si="310"/>
        <v>0</v>
      </c>
      <c r="CB211" s="391">
        <f t="shared" si="342"/>
        <v>53080</v>
      </c>
      <c r="CC211" s="391">
        <f t="shared" si="342"/>
        <v>0</v>
      </c>
      <c r="CD211" s="392">
        <f t="shared" si="343"/>
        <v>0</v>
      </c>
      <c r="CE211" s="393">
        <f t="shared" si="344"/>
        <v>-4300</v>
      </c>
      <c r="CF211" s="392">
        <f t="shared" si="302"/>
        <v>0</v>
      </c>
      <c r="CG211" s="392">
        <f t="shared" si="303"/>
        <v>0</v>
      </c>
      <c r="CH211" s="392">
        <f t="shared" si="304"/>
        <v>0</v>
      </c>
      <c r="CI211" s="392">
        <f>IF($CE211&gt;0,IF(AD211&gt;0,0,$BO211*BH211*$CE211),0)</f>
        <v>0</v>
      </c>
      <c r="CJ211" s="392">
        <f>IF($CE211&gt;0,IF(AE211&gt;0,0,$BO211*BI211*$CE211),0)</f>
        <v>0</v>
      </c>
      <c r="CK211" s="392">
        <f>IF($CE211&gt;0,IF(AF211&gt;0,0,$BO211*BJ211*$CE211),0)</f>
        <v>0</v>
      </c>
      <c r="CL211" s="392">
        <f>IF($CE211&gt;0,IF(AG211&gt;0,0,$BO211*BK211*$CE211),0)</f>
        <v>0</v>
      </c>
      <c r="CM211" s="392">
        <f t="shared" si="345"/>
        <v>0</v>
      </c>
      <c r="CN211" s="392">
        <f t="shared" si="346"/>
        <v>0</v>
      </c>
      <c r="CO211" s="394">
        <f t="shared" si="347"/>
        <v>0</v>
      </c>
      <c r="CP211" s="394">
        <f t="shared" si="347"/>
        <v>0</v>
      </c>
      <c r="CQ211" s="395">
        <f t="shared" si="348"/>
        <v>-6667</v>
      </c>
      <c r="CR211" s="394">
        <f t="shared" si="291"/>
        <v>0</v>
      </c>
      <c r="CS211" s="394">
        <f t="shared" si="291"/>
        <v>0</v>
      </c>
      <c r="CT211" s="394">
        <f t="shared" si="291"/>
        <v>0</v>
      </c>
      <c r="CU211" s="394">
        <f t="shared" si="289"/>
        <v>0</v>
      </c>
      <c r="CV211" s="394">
        <f t="shared" si="289"/>
        <v>0</v>
      </c>
      <c r="CW211" s="394">
        <f t="shared" si="289"/>
        <v>0</v>
      </c>
      <c r="CX211" s="396">
        <f t="shared" si="349"/>
        <v>0</v>
      </c>
      <c r="CY211" s="396">
        <f t="shared" si="349"/>
        <v>0</v>
      </c>
      <c r="CZ211" s="397">
        <f t="shared" si="350"/>
        <v>0</v>
      </c>
      <c r="DA211" s="397">
        <f t="shared" si="350"/>
        <v>0</v>
      </c>
      <c r="DB211" s="397">
        <f t="shared" si="350"/>
        <v>0</v>
      </c>
      <c r="DC211" s="397">
        <f t="shared" si="351"/>
        <v>-691</v>
      </c>
      <c r="DD211" s="397">
        <f t="shared" si="389"/>
        <v>0</v>
      </c>
      <c r="DE211" s="397">
        <f t="shared" si="389"/>
        <v>0</v>
      </c>
      <c r="DF211" s="397">
        <f t="shared" si="389"/>
        <v>0</v>
      </c>
      <c r="DG211" s="397">
        <f t="shared" si="389"/>
        <v>0</v>
      </c>
      <c r="DH211" s="397">
        <f t="shared" si="389"/>
        <v>0</v>
      </c>
      <c r="DI211" s="398">
        <f t="shared" si="352"/>
        <v>0</v>
      </c>
      <c r="DJ211" s="398">
        <f t="shared" si="352"/>
        <v>0</v>
      </c>
      <c r="DK211" s="399">
        <f t="shared" si="353"/>
        <v>0</v>
      </c>
      <c r="DL211" s="399">
        <f t="shared" si="353"/>
        <v>0</v>
      </c>
      <c r="DM211" s="399">
        <f t="shared" si="353"/>
        <v>0</v>
      </c>
      <c r="DN211" s="399">
        <f t="shared" si="312"/>
        <v>0</v>
      </c>
      <c r="DO211" s="399">
        <f t="shared" si="354"/>
        <v>0</v>
      </c>
      <c r="DP211" s="399">
        <f t="shared" si="355"/>
        <v>0</v>
      </c>
      <c r="DQ211" s="399">
        <f t="shared" si="355"/>
        <v>0</v>
      </c>
      <c r="DR211" s="399">
        <f t="shared" si="355"/>
        <v>0</v>
      </c>
      <c r="DS211" s="399">
        <f t="shared" si="313"/>
        <v>0</v>
      </c>
      <c r="DT211" s="400">
        <f t="shared" si="356"/>
        <v>0</v>
      </c>
      <c r="DU211" s="400">
        <f t="shared" si="356"/>
        <v>0</v>
      </c>
      <c r="DV211" s="386">
        <f t="shared" si="390"/>
        <v>0</v>
      </c>
      <c r="DW211" s="386">
        <f t="shared" si="390"/>
        <v>0</v>
      </c>
      <c r="DX211" s="386">
        <f t="shared" si="390"/>
        <v>0</v>
      </c>
      <c r="DY211" s="386">
        <f t="shared" si="390"/>
        <v>0</v>
      </c>
      <c r="DZ211" s="386">
        <f t="shared" si="390"/>
        <v>0</v>
      </c>
      <c r="EA211" s="401">
        <f t="shared" si="357"/>
        <v>1539</v>
      </c>
      <c r="EB211" s="386">
        <f t="shared" si="358"/>
        <v>0</v>
      </c>
      <c r="EC211" s="386">
        <f t="shared" si="358"/>
        <v>0</v>
      </c>
      <c r="ED211" s="386">
        <f t="shared" si="358"/>
        <v>0</v>
      </c>
      <c r="EE211" s="385">
        <f t="shared" si="359"/>
        <v>1531.2384028324157</v>
      </c>
      <c r="EF211" s="385">
        <f t="shared" si="359"/>
        <v>7.7615971675843545</v>
      </c>
      <c r="EG211" s="402">
        <f t="shared" si="292"/>
        <v>0</v>
      </c>
      <c r="EH211" s="402">
        <f t="shared" si="292"/>
        <v>0</v>
      </c>
      <c r="EI211" s="402">
        <f t="shared" si="292"/>
        <v>0</v>
      </c>
      <c r="EJ211" s="402">
        <f t="shared" si="290"/>
        <v>0</v>
      </c>
      <c r="EK211" s="402">
        <f t="shared" si="290"/>
        <v>0</v>
      </c>
      <c r="EL211" s="402">
        <f t="shared" si="290"/>
        <v>0</v>
      </c>
      <c r="EM211" s="402">
        <f t="shared" si="360"/>
        <v>0</v>
      </c>
      <c r="EN211" s="402">
        <f t="shared" si="361"/>
        <v>0</v>
      </c>
      <c r="EO211" s="402">
        <f t="shared" si="361"/>
        <v>0</v>
      </c>
      <c r="EP211" s="402">
        <f t="shared" si="362"/>
        <v>0</v>
      </c>
      <c r="EQ211" s="402">
        <f t="shared" si="363"/>
        <v>0</v>
      </c>
      <c r="ER211" s="394">
        <f t="shared" si="305"/>
        <v>0</v>
      </c>
      <c r="ES211" s="394">
        <f t="shared" si="306"/>
        <v>0</v>
      </c>
      <c r="ET211" s="394">
        <f t="shared" si="307"/>
        <v>0</v>
      </c>
      <c r="EU211" s="394">
        <f>IF($EY211&gt;0,IF(AB211&gt;0,0,$EY211*$BO211*BF211),0)</f>
        <v>0</v>
      </c>
      <c r="EV211" s="394">
        <f>IF($EY211&gt;0,IF(AC211&gt;0,0,$EY211*$BO211*BG211),0)</f>
        <v>0</v>
      </c>
      <c r="EW211" s="394">
        <f>IF($EY211&gt;0,IF(AD211&gt;0,0,$EY211*$BO211*BH211),0)</f>
        <v>0</v>
      </c>
      <c r="EX211" s="394">
        <f>IF($EY211&gt;0,IF(AE211&gt;0,0,$EY211*$BO211*BI211),0)</f>
        <v>0</v>
      </c>
      <c r="EY211" s="403">
        <f t="shared" si="364"/>
        <v>350</v>
      </c>
      <c r="EZ211" s="394">
        <f t="shared" si="365"/>
        <v>0</v>
      </c>
      <c r="FA211" s="396">
        <f t="shared" si="366"/>
        <v>348.23485444531872</v>
      </c>
      <c r="FB211" s="396">
        <f t="shared" si="366"/>
        <v>1.7651455546813022</v>
      </c>
      <c r="FC211" s="404">
        <f t="shared" si="311"/>
        <v>0</v>
      </c>
      <c r="FD211" s="404">
        <f t="shared" si="311"/>
        <v>0</v>
      </c>
      <c r="FE211" s="404">
        <f t="shared" si="311"/>
        <v>0</v>
      </c>
      <c r="FF211" s="404">
        <f t="shared" si="311"/>
        <v>0</v>
      </c>
      <c r="FG211" s="404">
        <f t="shared" si="311"/>
        <v>0</v>
      </c>
      <c r="FH211" s="404">
        <f t="shared" si="311"/>
        <v>0</v>
      </c>
      <c r="FI211" s="404">
        <f t="shared" si="311"/>
        <v>0</v>
      </c>
      <c r="FJ211" s="404">
        <f t="shared" si="311"/>
        <v>0</v>
      </c>
      <c r="FK211" s="392">
        <f t="shared" si="367"/>
        <v>653</v>
      </c>
      <c r="FL211" s="384">
        <f t="shared" si="368"/>
        <v>649.70674272226597</v>
      </c>
      <c r="FM211" s="384">
        <f t="shared" si="368"/>
        <v>3.2932572777339724</v>
      </c>
      <c r="FN211" s="405">
        <f t="shared" si="388"/>
        <v>0</v>
      </c>
      <c r="FO211" s="405">
        <f t="shared" si="388"/>
        <v>0</v>
      </c>
      <c r="FP211" s="405">
        <f t="shared" si="388"/>
        <v>0</v>
      </c>
      <c r="FQ211" s="405">
        <f t="shared" si="386"/>
        <v>0</v>
      </c>
      <c r="FR211" s="405">
        <f t="shared" si="386"/>
        <v>0</v>
      </c>
      <c r="FS211" s="405">
        <f t="shared" si="386"/>
        <v>0</v>
      </c>
      <c r="FT211" s="405">
        <f t="shared" si="296"/>
        <v>0</v>
      </c>
      <c r="FU211" s="405">
        <f t="shared" si="296"/>
        <v>0</v>
      </c>
      <c r="FV211" s="405">
        <f t="shared" si="296"/>
        <v>0</v>
      </c>
      <c r="FW211" s="397">
        <f t="shared" si="369"/>
        <v>-55609.18</v>
      </c>
      <c r="FX211" s="406">
        <f t="shared" si="370"/>
        <v>0</v>
      </c>
      <c r="FY211" s="331">
        <f t="shared" si="371"/>
        <v>12.819999999999629</v>
      </c>
      <c r="FZ211" s="382">
        <f t="shared" si="372"/>
        <v>3.7125857943465235E-13</v>
      </c>
      <c r="GA211" s="331">
        <f t="shared" si="373"/>
        <v>0</v>
      </c>
      <c r="GB211" s="407">
        <f t="shared" si="374"/>
        <v>0</v>
      </c>
      <c r="GC211" s="407">
        <f t="shared" si="375"/>
        <v>0</v>
      </c>
      <c r="GD211" s="407">
        <f t="shared" si="376"/>
        <v>0</v>
      </c>
      <c r="GE211" s="407">
        <f t="shared" si="377"/>
        <v>0</v>
      </c>
      <c r="GF211" s="407">
        <f t="shared" si="378"/>
        <v>0</v>
      </c>
      <c r="GG211" s="407">
        <f t="shared" si="379"/>
        <v>0</v>
      </c>
      <c r="GH211" s="407">
        <f t="shared" si="380"/>
        <v>-1.9539925233402755E-14</v>
      </c>
      <c r="GI211" s="407">
        <f t="shared" si="381"/>
        <v>5.595524044110789E-14</v>
      </c>
      <c r="GJ211">
        <f t="shared" si="382"/>
        <v>0</v>
      </c>
      <c r="GK211" s="382">
        <f t="shared" si="383"/>
        <v>3.6415315207705135E-14</v>
      </c>
      <c r="GL211">
        <v>2</v>
      </c>
      <c r="GM211">
        <f t="shared" si="309"/>
        <v>64738</v>
      </c>
      <c r="GN211">
        <f t="shared" si="309"/>
        <v>0</v>
      </c>
      <c r="GO211">
        <f t="shared" si="309"/>
        <v>0</v>
      </c>
      <c r="GP211">
        <f t="shared" si="309"/>
        <v>0</v>
      </c>
      <c r="GQ211">
        <f t="shared" si="309"/>
        <v>0</v>
      </c>
      <c r="GR211">
        <f t="shared" si="308"/>
        <v>1539</v>
      </c>
      <c r="GS211">
        <f t="shared" si="308"/>
        <v>0</v>
      </c>
      <c r="GT211">
        <f t="shared" si="308"/>
        <v>350</v>
      </c>
      <c r="GU211">
        <f t="shared" si="308"/>
        <v>653</v>
      </c>
      <c r="GV211">
        <f t="shared" si="308"/>
        <v>0</v>
      </c>
    </row>
    <row r="212" spans="1:204" customFormat="1" x14ac:dyDescent="0.25">
      <c r="A212" s="378">
        <v>35018</v>
      </c>
      <c r="B212" s="32" t="s">
        <v>1346</v>
      </c>
      <c r="C212" t="s">
        <v>891</v>
      </c>
      <c r="D212">
        <v>2</v>
      </c>
      <c r="E212" s="379">
        <v>15861</v>
      </c>
      <c r="F212" s="379">
        <v>4147</v>
      </c>
      <c r="G212" s="379">
        <v>64405</v>
      </c>
      <c r="H212" s="379">
        <v>33455</v>
      </c>
      <c r="I212" s="379">
        <v>10848</v>
      </c>
      <c r="J212" s="379">
        <v>1592</v>
      </c>
      <c r="K212" s="379">
        <v>389</v>
      </c>
      <c r="L212" s="379">
        <v>295</v>
      </c>
      <c r="M212" s="380">
        <v>761.85132623091067</v>
      </c>
      <c r="N212" s="381">
        <f t="shared" si="314"/>
        <v>131753.85132623091</v>
      </c>
      <c r="O212" s="379">
        <v>8855</v>
      </c>
      <c r="P212" s="379">
        <v>3964</v>
      </c>
      <c r="Q212" s="379">
        <v>135271</v>
      </c>
      <c r="R212" s="379">
        <v>13076</v>
      </c>
      <c r="S212" s="379">
        <v>9110</v>
      </c>
      <c r="T212" s="379">
        <v>50</v>
      </c>
      <c r="U212" s="379">
        <v>93</v>
      </c>
      <c r="V212" s="379">
        <v>0</v>
      </c>
      <c r="W212" s="480">
        <f>(VLOOKUP(A212,'[1]floresta plant'!$A$4:$F$573,6,0))*1000</f>
        <v>0</v>
      </c>
      <c r="X212" s="24">
        <f t="shared" si="315"/>
        <v>170419</v>
      </c>
      <c r="Y212" s="53">
        <f t="shared" ref="Y212:AE248" si="391">Q212-G212</f>
        <v>70866</v>
      </c>
      <c r="Z212" s="53">
        <f t="shared" si="391"/>
        <v>-20379</v>
      </c>
      <c r="AA212" s="53">
        <f t="shared" si="391"/>
        <v>-1738</v>
      </c>
      <c r="AB212" s="53">
        <f t="shared" si="391"/>
        <v>-1542</v>
      </c>
      <c r="AC212" s="53">
        <f t="shared" si="391"/>
        <v>-296</v>
      </c>
      <c r="AD212" s="53">
        <f t="shared" si="391"/>
        <v>-295</v>
      </c>
      <c r="AE212" s="53">
        <f t="shared" si="391"/>
        <v>-761.85132623091067</v>
      </c>
      <c r="AF212" s="53">
        <f t="shared" si="316"/>
        <v>-183</v>
      </c>
      <c r="AG212" s="53">
        <f t="shared" si="317"/>
        <v>-7006</v>
      </c>
      <c r="AH212" s="53">
        <f t="shared" si="318"/>
        <v>-38661.418673769083</v>
      </c>
      <c r="AI212" s="53">
        <f t="shared" si="384"/>
        <v>38665.148673769087</v>
      </c>
      <c r="AJ212" s="469">
        <v>0</v>
      </c>
      <c r="AK212" s="469">
        <v>0</v>
      </c>
      <c r="AL212" s="469">
        <v>3.73</v>
      </c>
      <c r="AM212" s="470">
        <f t="shared" si="319"/>
        <v>3.73</v>
      </c>
      <c r="AN212" s="53">
        <f t="shared" si="320"/>
        <v>-38661.418673769083</v>
      </c>
      <c r="AO212" s="382">
        <f t="shared" si="321"/>
        <v>2</v>
      </c>
      <c r="AP212">
        <v>2</v>
      </c>
      <c r="AQ212" s="383">
        <f t="shared" si="322"/>
        <v>70866</v>
      </c>
      <c r="AR212" s="383">
        <f t="shared" si="323"/>
        <v>-32200.85132623091</v>
      </c>
      <c r="AS212" s="383">
        <f t="shared" si="324"/>
        <v>70866</v>
      </c>
      <c r="AT212" s="383">
        <f t="shared" si="325"/>
        <v>32200.85132623091</v>
      </c>
      <c r="AU212" s="383">
        <f t="shared" si="326"/>
        <v>38661.418673769083</v>
      </c>
      <c r="AV212" s="383">
        <f t="shared" si="327"/>
        <v>0</v>
      </c>
      <c r="AW212" s="383">
        <f t="shared" si="328"/>
        <v>1</v>
      </c>
      <c r="AX212" s="383">
        <f t="shared" si="329"/>
        <v>0</v>
      </c>
      <c r="AY212" s="383">
        <f t="shared" si="330"/>
        <v>32200.85132623091</v>
      </c>
      <c r="AZ212">
        <f t="shared" si="331"/>
        <v>38661.418673769083</v>
      </c>
      <c r="BA212">
        <f t="shared" si="332"/>
        <v>3.7300000000032014</v>
      </c>
      <c r="BB212" s="383">
        <f t="shared" si="333"/>
        <v>0</v>
      </c>
      <c r="BC212" s="384">
        <f t="shared" si="387"/>
        <v>70866</v>
      </c>
      <c r="BD212" s="384">
        <f t="shared" si="387"/>
        <v>0.63287146645713699</v>
      </c>
      <c r="BE212" s="384">
        <f t="shared" si="387"/>
        <v>5.3973728284140737E-2</v>
      </c>
      <c r="BF212" s="384">
        <f t="shared" si="385"/>
        <v>4.7886932689381483E-2</v>
      </c>
      <c r="BG212" s="384">
        <f t="shared" si="385"/>
        <v>9.1923035512690779E-3</v>
      </c>
      <c r="BH212" s="384">
        <f t="shared" si="385"/>
        <v>9.16124847170398E-3</v>
      </c>
      <c r="BI212" s="384">
        <f t="shared" si="295"/>
        <v>2.3659353552876544E-2</v>
      </c>
      <c r="BJ212" s="384">
        <f t="shared" si="295"/>
        <v>5.683079560412977E-3</v>
      </c>
      <c r="BK212" s="384">
        <f t="shared" si="295"/>
        <v>0.21757188743307826</v>
      </c>
      <c r="BL212" s="474">
        <f t="shared" si="334"/>
        <v>0</v>
      </c>
      <c r="BM212" s="409">
        <f t="shared" si="335"/>
        <v>0</v>
      </c>
      <c r="BN212" s="473">
        <f t="shared" si="336"/>
        <v>0</v>
      </c>
      <c r="BO212" s="387" t="e">
        <f t="shared" si="337"/>
        <v>#DIV/0!</v>
      </c>
      <c r="BP212" s="387" t="e">
        <f t="shared" si="338"/>
        <v>#DIV/0!</v>
      </c>
      <c r="BQ212" s="388" t="e">
        <f t="shared" si="339"/>
        <v>#DIV/0!</v>
      </c>
      <c r="BR212" s="389">
        <f t="shared" si="340"/>
        <v>0</v>
      </c>
      <c r="BS212" s="390">
        <f t="shared" si="341"/>
        <v>70866</v>
      </c>
      <c r="BT212" s="391">
        <f t="shared" si="310"/>
        <v>20379</v>
      </c>
      <c r="BU212" s="391">
        <f t="shared" si="310"/>
        <v>1738</v>
      </c>
      <c r="BV212" s="391">
        <f t="shared" si="310"/>
        <v>1542</v>
      </c>
      <c r="BW212" s="391">
        <f t="shared" si="310"/>
        <v>296</v>
      </c>
      <c r="BX212" s="391">
        <f t="shared" si="310"/>
        <v>295</v>
      </c>
      <c r="BY212" s="391">
        <f t="shared" si="310"/>
        <v>761.85132623091067</v>
      </c>
      <c r="BZ212" s="391">
        <f t="shared" si="310"/>
        <v>183</v>
      </c>
      <c r="CA212" s="391">
        <f t="shared" si="310"/>
        <v>7006</v>
      </c>
      <c r="CB212" s="391">
        <f t="shared" si="342"/>
        <v>38661.418673769083</v>
      </c>
      <c r="CC212" s="391">
        <f t="shared" si="342"/>
        <v>3.7300000000032014</v>
      </c>
      <c r="CD212" s="392">
        <f t="shared" si="343"/>
        <v>0</v>
      </c>
      <c r="CE212" s="393">
        <f t="shared" si="344"/>
        <v>-20379</v>
      </c>
      <c r="CF212" s="392">
        <f t="shared" ref="CF212:CL248" si="392">IF($CE212&gt;0,IF(AA212&gt;0,0,$BO212*BE212*$CE212),0)</f>
        <v>0</v>
      </c>
      <c r="CG212" s="392">
        <f t="shared" si="392"/>
        <v>0</v>
      </c>
      <c r="CH212" s="392">
        <f t="shared" si="392"/>
        <v>0</v>
      </c>
      <c r="CI212" s="392">
        <f t="shared" si="392"/>
        <v>0</v>
      </c>
      <c r="CJ212" s="392">
        <f t="shared" si="392"/>
        <v>0</v>
      </c>
      <c r="CK212" s="392">
        <f t="shared" si="392"/>
        <v>0</v>
      </c>
      <c r="CL212" s="392">
        <f t="shared" si="392"/>
        <v>0</v>
      </c>
      <c r="CM212" s="392">
        <f t="shared" si="345"/>
        <v>0</v>
      </c>
      <c r="CN212" s="392">
        <f t="shared" si="346"/>
        <v>0</v>
      </c>
      <c r="CO212" s="394">
        <f t="shared" si="347"/>
        <v>0</v>
      </c>
      <c r="CP212" s="394">
        <f t="shared" si="347"/>
        <v>0</v>
      </c>
      <c r="CQ212" s="395">
        <f t="shared" si="348"/>
        <v>-1738</v>
      </c>
      <c r="CR212" s="394">
        <f t="shared" si="291"/>
        <v>0</v>
      </c>
      <c r="CS212" s="394">
        <f t="shared" si="291"/>
        <v>0</v>
      </c>
      <c r="CT212" s="394">
        <f t="shared" si="291"/>
        <v>0</v>
      </c>
      <c r="CU212" s="394">
        <f t="shared" si="289"/>
        <v>0</v>
      </c>
      <c r="CV212" s="394">
        <f t="shared" si="289"/>
        <v>0</v>
      </c>
      <c r="CW212" s="394">
        <f t="shared" si="289"/>
        <v>0</v>
      </c>
      <c r="CX212" s="396">
        <f t="shared" si="349"/>
        <v>0</v>
      </c>
      <c r="CY212" s="396">
        <f t="shared" si="349"/>
        <v>0</v>
      </c>
      <c r="CZ212" s="397">
        <f t="shared" si="350"/>
        <v>0</v>
      </c>
      <c r="DA212" s="397">
        <f t="shared" si="350"/>
        <v>0</v>
      </c>
      <c r="DB212" s="397">
        <f t="shared" si="350"/>
        <v>0</v>
      </c>
      <c r="DC212" s="397">
        <f t="shared" si="351"/>
        <v>-1542</v>
      </c>
      <c r="DD212" s="397">
        <f t="shared" si="389"/>
        <v>0</v>
      </c>
      <c r="DE212" s="397">
        <f t="shared" si="389"/>
        <v>0</v>
      </c>
      <c r="DF212" s="397">
        <f t="shared" si="389"/>
        <v>0</v>
      </c>
      <c r="DG212" s="397">
        <f t="shared" si="389"/>
        <v>0</v>
      </c>
      <c r="DH212" s="397">
        <f t="shared" si="389"/>
        <v>0</v>
      </c>
      <c r="DI212" s="398">
        <f t="shared" si="352"/>
        <v>0</v>
      </c>
      <c r="DJ212" s="398">
        <f t="shared" si="352"/>
        <v>0</v>
      </c>
      <c r="DK212" s="399">
        <f t="shared" si="353"/>
        <v>0</v>
      </c>
      <c r="DL212" s="399">
        <f t="shared" si="353"/>
        <v>0</v>
      </c>
      <c r="DM212" s="399">
        <f t="shared" si="353"/>
        <v>0</v>
      </c>
      <c r="DN212" s="399">
        <f t="shared" si="312"/>
        <v>0</v>
      </c>
      <c r="DO212" s="399">
        <f t="shared" si="354"/>
        <v>-296</v>
      </c>
      <c r="DP212" s="399">
        <f t="shared" si="355"/>
        <v>0</v>
      </c>
      <c r="DQ212" s="399">
        <f t="shared" si="355"/>
        <v>0</v>
      </c>
      <c r="DR212" s="399">
        <f t="shared" si="355"/>
        <v>0</v>
      </c>
      <c r="DS212" s="399">
        <f t="shared" si="313"/>
        <v>0</v>
      </c>
      <c r="DT212" s="400">
        <f t="shared" si="356"/>
        <v>0</v>
      </c>
      <c r="DU212" s="400">
        <f t="shared" si="356"/>
        <v>0</v>
      </c>
      <c r="DV212" s="386">
        <f t="shared" si="390"/>
        <v>0</v>
      </c>
      <c r="DW212" s="386">
        <f t="shared" si="390"/>
        <v>0</v>
      </c>
      <c r="DX212" s="386">
        <f t="shared" si="390"/>
        <v>0</v>
      </c>
      <c r="DY212" s="386">
        <f t="shared" si="390"/>
        <v>0</v>
      </c>
      <c r="DZ212" s="386">
        <f t="shared" si="390"/>
        <v>0</v>
      </c>
      <c r="EA212" s="401">
        <f t="shared" si="357"/>
        <v>-295</v>
      </c>
      <c r="EB212" s="386">
        <f t="shared" si="358"/>
        <v>0</v>
      </c>
      <c r="EC212" s="386">
        <f t="shared" si="358"/>
        <v>0</v>
      </c>
      <c r="ED212" s="386">
        <f t="shared" si="358"/>
        <v>0</v>
      </c>
      <c r="EE212" s="385">
        <f t="shared" si="359"/>
        <v>0</v>
      </c>
      <c r="EF212" s="385">
        <f t="shared" si="359"/>
        <v>0</v>
      </c>
      <c r="EG212" s="402">
        <f t="shared" si="292"/>
        <v>0</v>
      </c>
      <c r="EH212" s="402">
        <f t="shared" si="292"/>
        <v>0</v>
      </c>
      <c r="EI212" s="402">
        <f t="shared" si="292"/>
        <v>0</v>
      </c>
      <c r="EJ212" s="402">
        <f t="shared" si="290"/>
        <v>0</v>
      </c>
      <c r="EK212" s="402">
        <f t="shared" si="290"/>
        <v>0</v>
      </c>
      <c r="EL212" s="402">
        <f t="shared" si="290"/>
        <v>0</v>
      </c>
      <c r="EM212" s="402">
        <f t="shared" si="360"/>
        <v>-761.85132623091067</v>
      </c>
      <c r="EN212" s="402">
        <f t="shared" si="361"/>
        <v>0</v>
      </c>
      <c r="EO212" s="402">
        <f t="shared" si="361"/>
        <v>0</v>
      </c>
      <c r="EP212" s="402">
        <f t="shared" si="362"/>
        <v>0</v>
      </c>
      <c r="EQ212" s="402">
        <f t="shared" si="363"/>
        <v>0</v>
      </c>
      <c r="ER212" s="394">
        <f t="shared" ref="ER212:EX248" si="393">IF($EY212&gt;0,IF(Y212&gt;0,0,$EY212*$BO212*BC212),0)</f>
        <v>0</v>
      </c>
      <c r="ES212" s="394">
        <f t="shared" si="393"/>
        <v>0</v>
      </c>
      <c r="ET212" s="394">
        <f t="shared" si="393"/>
        <v>0</v>
      </c>
      <c r="EU212" s="394">
        <f t="shared" si="393"/>
        <v>0</v>
      </c>
      <c r="EV212" s="394">
        <f t="shared" si="393"/>
        <v>0</v>
      </c>
      <c r="EW212" s="394">
        <f t="shared" si="393"/>
        <v>0</v>
      </c>
      <c r="EX212" s="394">
        <f t="shared" si="393"/>
        <v>0</v>
      </c>
      <c r="EY212" s="403">
        <f t="shared" si="364"/>
        <v>-183</v>
      </c>
      <c r="EZ212" s="394">
        <f t="shared" si="365"/>
        <v>0</v>
      </c>
      <c r="FA212" s="396">
        <f t="shared" si="366"/>
        <v>0</v>
      </c>
      <c r="FB212" s="396">
        <f t="shared" si="366"/>
        <v>0</v>
      </c>
      <c r="FC212" s="404">
        <f t="shared" si="311"/>
        <v>0</v>
      </c>
      <c r="FD212" s="404">
        <f t="shared" si="311"/>
        <v>0</v>
      </c>
      <c r="FE212" s="404">
        <f t="shared" si="311"/>
        <v>0</v>
      </c>
      <c r="FF212" s="404">
        <f t="shared" si="311"/>
        <v>0</v>
      </c>
      <c r="FG212" s="404">
        <f t="shared" si="311"/>
        <v>0</v>
      </c>
      <c r="FH212" s="404">
        <f t="shared" si="311"/>
        <v>0</v>
      </c>
      <c r="FI212" s="404">
        <f t="shared" si="311"/>
        <v>0</v>
      </c>
      <c r="FJ212" s="404">
        <f t="shared" si="311"/>
        <v>0</v>
      </c>
      <c r="FK212" s="392">
        <f t="shared" si="367"/>
        <v>-7006</v>
      </c>
      <c r="FL212" s="384">
        <f t="shared" si="368"/>
        <v>0</v>
      </c>
      <c r="FM212" s="384">
        <f t="shared" si="368"/>
        <v>0</v>
      </c>
      <c r="FN212" s="405">
        <f t="shared" si="388"/>
        <v>0</v>
      </c>
      <c r="FO212" s="405">
        <f t="shared" si="388"/>
        <v>0</v>
      </c>
      <c r="FP212" s="405">
        <f t="shared" si="388"/>
        <v>0</v>
      </c>
      <c r="FQ212" s="405">
        <f t="shared" si="386"/>
        <v>0</v>
      </c>
      <c r="FR212" s="405">
        <f t="shared" si="386"/>
        <v>0</v>
      </c>
      <c r="FS212" s="405">
        <f t="shared" si="386"/>
        <v>0</v>
      </c>
      <c r="FT212" s="405">
        <f t="shared" si="296"/>
        <v>0</v>
      </c>
      <c r="FU212" s="405">
        <f t="shared" si="296"/>
        <v>0</v>
      </c>
      <c r="FV212" s="405">
        <f t="shared" si="296"/>
        <v>0</v>
      </c>
      <c r="FW212" s="397">
        <f t="shared" si="369"/>
        <v>-38661.418673769083</v>
      </c>
      <c r="FX212" s="406">
        <f t="shared" si="370"/>
        <v>0</v>
      </c>
      <c r="FY212" s="331">
        <f t="shared" si="371"/>
        <v>3.7300000000032014</v>
      </c>
      <c r="FZ212" s="382">
        <f t="shared" si="372"/>
        <v>-3.2014391138091014E-12</v>
      </c>
      <c r="GA212" s="331">
        <f t="shared" si="373"/>
        <v>0</v>
      </c>
      <c r="GB212" s="407">
        <f t="shared" si="374"/>
        <v>0</v>
      </c>
      <c r="GC212" s="407">
        <f t="shared" si="375"/>
        <v>0</v>
      </c>
      <c r="GD212" s="407">
        <f t="shared" si="376"/>
        <v>0</v>
      </c>
      <c r="GE212" s="407">
        <f t="shared" si="377"/>
        <v>0</v>
      </c>
      <c r="GF212" s="407">
        <f t="shared" si="378"/>
        <v>0</v>
      </c>
      <c r="GG212" s="407">
        <f t="shared" si="379"/>
        <v>0</v>
      </c>
      <c r="GH212" s="407">
        <f t="shared" si="380"/>
        <v>0</v>
      </c>
      <c r="GI212" s="407">
        <f t="shared" si="381"/>
        <v>0</v>
      </c>
      <c r="GJ212">
        <f t="shared" si="382"/>
        <v>0</v>
      </c>
      <c r="GK212" s="382">
        <f t="shared" si="383"/>
        <v>0</v>
      </c>
      <c r="GL212">
        <v>2</v>
      </c>
      <c r="GM212">
        <f t="shared" si="309"/>
        <v>70866</v>
      </c>
      <c r="GN212">
        <f t="shared" si="309"/>
        <v>0</v>
      </c>
      <c r="GO212">
        <f t="shared" si="309"/>
        <v>0</v>
      </c>
      <c r="GP212">
        <f t="shared" si="309"/>
        <v>0</v>
      </c>
      <c r="GQ212">
        <f t="shared" si="309"/>
        <v>0</v>
      </c>
      <c r="GR212">
        <f t="shared" si="308"/>
        <v>0</v>
      </c>
      <c r="GS212">
        <f t="shared" si="308"/>
        <v>0</v>
      </c>
      <c r="GT212">
        <f t="shared" si="308"/>
        <v>0</v>
      </c>
      <c r="GU212">
        <f t="shared" si="308"/>
        <v>0</v>
      </c>
      <c r="GV212">
        <f t="shared" si="308"/>
        <v>0</v>
      </c>
    </row>
    <row r="213" spans="1:204" customFormat="1" x14ac:dyDescent="0.25">
      <c r="A213" s="378">
        <v>35019</v>
      </c>
      <c r="B213" s="32" t="s">
        <v>1347</v>
      </c>
      <c r="C213" t="s">
        <v>891</v>
      </c>
      <c r="D213">
        <v>2</v>
      </c>
      <c r="E213" s="379">
        <v>297</v>
      </c>
      <c r="F213" s="379">
        <v>11353</v>
      </c>
      <c r="G213" s="379">
        <v>33439</v>
      </c>
      <c r="H213" s="379">
        <v>1350</v>
      </c>
      <c r="I213" s="379">
        <v>11300</v>
      </c>
      <c r="J213" s="379">
        <v>50</v>
      </c>
      <c r="K213" s="379">
        <v>42</v>
      </c>
      <c r="L213" s="379">
        <v>30</v>
      </c>
      <c r="M213" s="380">
        <v>762.60007446307861</v>
      </c>
      <c r="N213" s="381">
        <f t="shared" si="314"/>
        <v>58623.60007446308</v>
      </c>
      <c r="O213" s="379">
        <v>377</v>
      </c>
      <c r="P213" s="379">
        <v>9618</v>
      </c>
      <c r="Q213" s="379">
        <v>58600</v>
      </c>
      <c r="R213" s="379">
        <v>864</v>
      </c>
      <c r="S213" s="379">
        <v>12229</v>
      </c>
      <c r="T213" s="379">
        <v>0</v>
      </c>
      <c r="U213" s="379">
        <v>33</v>
      </c>
      <c r="V213" s="379">
        <v>44</v>
      </c>
      <c r="W213" s="480">
        <f>(VLOOKUP(A213,'[1]floresta plant'!$A$4:$F$573,6,0))*1000</f>
        <v>898.20861313587977</v>
      </c>
      <c r="X213" s="24">
        <f t="shared" si="315"/>
        <v>82663.208613135881</v>
      </c>
      <c r="Y213" s="53">
        <f t="shared" si="391"/>
        <v>25161</v>
      </c>
      <c r="Z213" s="53">
        <f t="shared" si="391"/>
        <v>-486</v>
      </c>
      <c r="AA213" s="53">
        <f t="shared" si="391"/>
        <v>929</v>
      </c>
      <c r="AB213" s="53">
        <f t="shared" si="391"/>
        <v>-50</v>
      </c>
      <c r="AC213" s="53">
        <f t="shared" si="391"/>
        <v>-9</v>
      </c>
      <c r="AD213" s="53">
        <f t="shared" si="391"/>
        <v>14</v>
      </c>
      <c r="AE213" s="53">
        <f t="shared" si="391"/>
        <v>135.60853867280116</v>
      </c>
      <c r="AF213" s="53">
        <f t="shared" si="316"/>
        <v>-1735</v>
      </c>
      <c r="AG213" s="53">
        <f t="shared" si="317"/>
        <v>80</v>
      </c>
      <c r="AH213" s="53">
        <f t="shared" si="318"/>
        <v>-24018.358538672801</v>
      </c>
      <c r="AI213" s="53">
        <f t="shared" si="384"/>
        <v>24039.608538672801</v>
      </c>
      <c r="AJ213" s="469">
        <v>0</v>
      </c>
      <c r="AK213" s="469">
        <v>0</v>
      </c>
      <c r="AL213" s="469">
        <v>21.25</v>
      </c>
      <c r="AM213" s="470">
        <f t="shared" si="319"/>
        <v>21.25</v>
      </c>
      <c r="AN213" s="53">
        <f t="shared" si="320"/>
        <v>-24018.358538672801</v>
      </c>
      <c r="AO213" s="382">
        <f t="shared" si="321"/>
        <v>2</v>
      </c>
      <c r="AP213">
        <v>2</v>
      </c>
      <c r="AQ213" s="383">
        <f t="shared" si="322"/>
        <v>26319.608538672801</v>
      </c>
      <c r="AR213" s="383">
        <f t="shared" si="323"/>
        <v>-2280</v>
      </c>
      <c r="AS213" s="383">
        <f t="shared" si="324"/>
        <v>25161</v>
      </c>
      <c r="AT213" s="383">
        <f t="shared" si="325"/>
        <v>2280</v>
      </c>
      <c r="AU213" s="383">
        <f t="shared" si="326"/>
        <v>24018.358538672801</v>
      </c>
      <c r="AV213" s="383">
        <f t="shared" si="327"/>
        <v>0</v>
      </c>
      <c r="AW213" s="383">
        <f t="shared" si="328"/>
        <v>1</v>
      </c>
      <c r="AX213" s="383">
        <f t="shared" si="329"/>
        <v>1</v>
      </c>
      <c r="AY213" s="383">
        <f t="shared" si="330"/>
        <v>2280</v>
      </c>
      <c r="AZ213">
        <f t="shared" si="331"/>
        <v>22881</v>
      </c>
      <c r="BA213">
        <f t="shared" si="332"/>
        <v>0</v>
      </c>
      <c r="BB213" s="383">
        <f t="shared" si="333"/>
        <v>0</v>
      </c>
      <c r="BC213" s="384">
        <f t="shared" si="387"/>
        <v>25161</v>
      </c>
      <c r="BD213" s="384">
        <f t="shared" si="387"/>
        <v>0.2131578947368421</v>
      </c>
      <c r="BE213" s="384">
        <f t="shared" si="387"/>
        <v>929</v>
      </c>
      <c r="BF213" s="384">
        <f t="shared" si="385"/>
        <v>2.1929824561403508E-2</v>
      </c>
      <c r="BG213" s="384">
        <f t="shared" si="385"/>
        <v>3.9473684210526317E-3</v>
      </c>
      <c r="BH213" s="384">
        <f t="shared" si="385"/>
        <v>14</v>
      </c>
      <c r="BI213" s="384">
        <f t="shared" si="295"/>
        <v>135.60853867280116</v>
      </c>
      <c r="BJ213" s="384">
        <f t="shared" si="295"/>
        <v>0.76096491228070173</v>
      </c>
      <c r="BK213" s="384">
        <f t="shared" si="295"/>
        <v>80</v>
      </c>
      <c r="BL213" s="474">
        <f t="shared" si="334"/>
        <v>0</v>
      </c>
      <c r="BM213" s="409">
        <f t="shared" si="335"/>
        <v>-1137.3585386728009</v>
      </c>
      <c r="BN213" s="473">
        <f t="shared" si="336"/>
        <v>1158.6085386728012</v>
      </c>
      <c r="BO213" s="387">
        <f t="shared" si="337"/>
        <v>0</v>
      </c>
      <c r="BP213" s="387">
        <f t="shared" si="338"/>
        <v>0.9816590338404183</v>
      </c>
      <c r="BQ213" s="388">
        <f t="shared" si="339"/>
        <v>1.8340966159581695E-2</v>
      </c>
      <c r="BR213" s="389">
        <f t="shared" si="340"/>
        <v>0</v>
      </c>
      <c r="BS213" s="390">
        <f t="shared" si="341"/>
        <v>25161</v>
      </c>
      <c r="BT213" s="391">
        <f t="shared" si="310"/>
        <v>486</v>
      </c>
      <c r="BU213" s="391">
        <f t="shared" si="310"/>
        <v>0</v>
      </c>
      <c r="BV213" s="391">
        <f t="shared" si="310"/>
        <v>50</v>
      </c>
      <c r="BW213" s="391">
        <f t="shared" si="310"/>
        <v>9</v>
      </c>
      <c r="BX213" s="391">
        <f t="shared" si="310"/>
        <v>0</v>
      </c>
      <c r="BY213" s="391">
        <f t="shared" si="310"/>
        <v>0</v>
      </c>
      <c r="BZ213" s="391">
        <f t="shared" si="310"/>
        <v>1735</v>
      </c>
      <c r="CA213" s="391">
        <f t="shared" si="310"/>
        <v>0</v>
      </c>
      <c r="CB213" s="391">
        <f t="shared" si="342"/>
        <v>22881</v>
      </c>
      <c r="CC213" s="391">
        <f t="shared" si="342"/>
        <v>0</v>
      </c>
      <c r="CD213" s="392">
        <f t="shared" si="343"/>
        <v>0</v>
      </c>
      <c r="CE213" s="393">
        <f t="shared" si="344"/>
        <v>-486</v>
      </c>
      <c r="CF213" s="392">
        <f t="shared" si="392"/>
        <v>0</v>
      </c>
      <c r="CG213" s="392">
        <f t="shared" si="392"/>
        <v>0</v>
      </c>
      <c r="CH213" s="392">
        <f t="shared" si="392"/>
        <v>0</v>
      </c>
      <c r="CI213" s="392">
        <f t="shared" si="392"/>
        <v>0</v>
      </c>
      <c r="CJ213" s="392">
        <f t="shared" si="392"/>
        <v>0</v>
      </c>
      <c r="CK213" s="392">
        <f t="shared" si="392"/>
        <v>0</v>
      </c>
      <c r="CL213" s="392">
        <f t="shared" si="392"/>
        <v>0</v>
      </c>
      <c r="CM213" s="392">
        <f t="shared" si="345"/>
        <v>0</v>
      </c>
      <c r="CN213" s="392">
        <f t="shared" si="346"/>
        <v>0</v>
      </c>
      <c r="CO213" s="394">
        <f t="shared" si="347"/>
        <v>0</v>
      </c>
      <c r="CP213" s="394">
        <f t="shared" si="347"/>
        <v>0</v>
      </c>
      <c r="CQ213" s="395">
        <f t="shared" si="348"/>
        <v>929</v>
      </c>
      <c r="CR213" s="394">
        <f t="shared" si="291"/>
        <v>0</v>
      </c>
      <c r="CS213" s="394">
        <f t="shared" si="291"/>
        <v>0</v>
      </c>
      <c r="CT213" s="394">
        <f t="shared" si="291"/>
        <v>0</v>
      </c>
      <c r="CU213" s="394">
        <f t="shared" si="289"/>
        <v>0</v>
      </c>
      <c r="CV213" s="394">
        <f t="shared" si="289"/>
        <v>0</v>
      </c>
      <c r="CW213" s="394">
        <f t="shared" si="289"/>
        <v>0</v>
      </c>
      <c r="CX213" s="396">
        <f t="shared" si="349"/>
        <v>911.96124243774864</v>
      </c>
      <c r="CY213" s="396">
        <f t="shared" si="349"/>
        <v>17.038757562251394</v>
      </c>
      <c r="CZ213" s="397">
        <f t="shared" si="350"/>
        <v>0</v>
      </c>
      <c r="DA213" s="397">
        <f t="shared" si="350"/>
        <v>0</v>
      </c>
      <c r="DB213" s="397">
        <f t="shared" si="350"/>
        <v>0</v>
      </c>
      <c r="DC213" s="397">
        <f t="shared" si="351"/>
        <v>-50</v>
      </c>
      <c r="DD213" s="397">
        <f t="shared" si="389"/>
        <v>0</v>
      </c>
      <c r="DE213" s="397">
        <f t="shared" si="389"/>
        <v>0</v>
      </c>
      <c r="DF213" s="397">
        <f t="shared" si="389"/>
        <v>0</v>
      </c>
      <c r="DG213" s="397">
        <f t="shared" si="389"/>
        <v>0</v>
      </c>
      <c r="DH213" s="397">
        <f t="shared" si="389"/>
        <v>0</v>
      </c>
      <c r="DI213" s="398">
        <f t="shared" si="352"/>
        <v>0</v>
      </c>
      <c r="DJ213" s="398">
        <f t="shared" si="352"/>
        <v>0</v>
      </c>
      <c r="DK213" s="399">
        <f t="shared" si="353"/>
        <v>0</v>
      </c>
      <c r="DL213" s="399">
        <f t="shared" si="353"/>
        <v>0</v>
      </c>
      <c r="DM213" s="399">
        <f t="shared" si="353"/>
        <v>0</v>
      </c>
      <c r="DN213" s="399">
        <f t="shared" si="312"/>
        <v>0</v>
      </c>
      <c r="DO213" s="399">
        <f t="shared" si="354"/>
        <v>-9</v>
      </c>
      <c r="DP213" s="399">
        <f t="shared" si="355"/>
        <v>0</v>
      </c>
      <c r="DQ213" s="399">
        <f t="shared" si="355"/>
        <v>0</v>
      </c>
      <c r="DR213" s="399">
        <f t="shared" si="355"/>
        <v>0</v>
      </c>
      <c r="DS213" s="399">
        <f t="shared" si="313"/>
        <v>0</v>
      </c>
      <c r="DT213" s="400">
        <f t="shared" si="356"/>
        <v>0</v>
      </c>
      <c r="DU213" s="400">
        <f t="shared" si="356"/>
        <v>0</v>
      </c>
      <c r="DV213" s="386">
        <f t="shared" si="390"/>
        <v>0</v>
      </c>
      <c r="DW213" s="386">
        <f t="shared" si="390"/>
        <v>0</v>
      </c>
      <c r="DX213" s="386">
        <f t="shared" si="390"/>
        <v>0</v>
      </c>
      <c r="DY213" s="386">
        <f t="shared" si="390"/>
        <v>0</v>
      </c>
      <c r="DZ213" s="386">
        <f t="shared" si="390"/>
        <v>0</v>
      </c>
      <c r="EA213" s="401">
        <f t="shared" si="357"/>
        <v>14</v>
      </c>
      <c r="EB213" s="386">
        <f t="shared" si="358"/>
        <v>0</v>
      </c>
      <c r="EC213" s="386">
        <f t="shared" si="358"/>
        <v>0</v>
      </c>
      <c r="ED213" s="386">
        <f t="shared" si="358"/>
        <v>0</v>
      </c>
      <c r="EE213" s="385">
        <f t="shared" si="359"/>
        <v>13.743226473765857</v>
      </c>
      <c r="EF213" s="385">
        <f t="shared" si="359"/>
        <v>0.25677352623414373</v>
      </c>
      <c r="EG213" s="402">
        <f t="shared" si="292"/>
        <v>0</v>
      </c>
      <c r="EH213" s="402">
        <f t="shared" si="292"/>
        <v>0</v>
      </c>
      <c r="EI213" s="402">
        <f t="shared" si="292"/>
        <v>0</v>
      </c>
      <c r="EJ213" s="402">
        <f t="shared" si="290"/>
        <v>0</v>
      </c>
      <c r="EK213" s="402">
        <f t="shared" si="290"/>
        <v>0</v>
      </c>
      <c r="EL213" s="402">
        <f t="shared" si="290"/>
        <v>0</v>
      </c>
      <c r="EM213" s="402">
        <f t="shared" si="360"/>
        <v>135.60853867280116</v>
      </c>
      <c r="EN213" s="402">
        <f t="shared" si="361"/>
        <v>0</v>
      </c>
      <c r="EO213" s="402">
        <f t="shared" si="361"/>
        <v>0</v>
      </c>
      <c r="EP213" s="402">
        <f t="shared" si="362"/>
        <v>133.12134705405299</v>
      </c>
      <c r="EQ213" s="402">
        <f t="shared" si="363"/>
        <v>2.4871916187481715</v>
      </c>
      <c r="ER213" s="394">
        <f t="shared" si="393"/>
        <v>0</v>
      </c>
      <c r="ES213" s="394">
        <f t="shared" si="393"/>
        <v>0</v>
      </c>
      <c r="ET213" s="394">
        <f t="shared" si="393"/>
        <v>0</v>
      </c>
      <c r="EU213" s="394">
        <f t="shared" si="393"/>
        <v>0</v>
      </c>
      <c r="EV213" s="394">
        <f t="shared" si="393"/>
        <v>0</v>
      </c>
      <c r="EW213" s="394">
        <f t="shared" si="393"/>
        <v>0</v>
      </c>
      <c r="EX213" s="394">
        <f t="shared" si="393"/>
        <v>0</v>
      </c>
      <c r="EY213" s="403">
        <f t="shared" si="364"/>
        <v>-1735</v>
      </c>
      <c r="EZ213" s="394">
        <f t="shared" si="365"/>
        <v>0</v>
      </c>
      <c r="FA213" s="396">
        <f t="shared" si="366"/>
        <v>0</v>
      </c>
      <c r="FB213" s="396">
        <f t="shared" si="366"/>
        <v>0</v>
      </c>
      <c r="FC213" s="404">
        <f t="shared" si="311"/>
        <v>0</v>
      </c>
      <c r="FD213" s="404">
        <f t="shared" si="311"/>
        <v>0</v>
      </c>
      <c r="FE213" s="404">
        <f t="shared" si="311"/>
        <v>0</v>
      </c>
      <c r="FF213" s="404">
        <f t="shared" si="311"/>
        <v>0</v>
      </c>
      <c r="FG213" s="404">
        <f t="shared" si="311"/>
        <v>0</v>
      </c>
      <c r="FH213" s="404">
        <f t="shared" si="311"/>
        <v>0</v>
      </c>
      <c r="FI213" s="404">
        <f t="shared" si="311"/>
        <v>0</v>
      </c>
      <c r="FJ213" s="404">
        <f t="shared" si="311"/>
        <v>0</v>
      </c>
      <c r="FK213" s="392">
        <f t="shared" si="367"/>
        <v>80</v>
      </c>
      <c r="FL213" s="384">
        <f t="shared" si="368"/>
        <v>78.532722707233461</v>
      </c>
      <c r="FM213" s="384">
        <f t="shared" si="368"/>
        <v>1.4672772927665356</v>
      </c>
      <c r="FN213" s="405">
        <f t="shared" si="388"/>
        <v>0</v>
      </c>
      <c r="FO213" s="405">
        <f t="shared" si="388"/>
        <v>0</v>
      </c>
      <c r="FP213" s="405">
        <f t="shared" si="388"/>
        <v>0</v>
      </c>
      <c r="FQ213" s="405">
        <f t="shared" si="386"/>
        <v>0</v>
      </c>
      <c r="FR213" s="405">
        <f t="shared" si="386"/>
        <v>0</v>
      </c>
      <c r="FS213" s="405">
        <f t="shared" si="386"/>
        <v>0</v>
      </c>
      <c r="FT213" s="405">
        <f t="shared" si="296"/>
        <v>0</v>
      </c>
      <c r="FU213" s="405">
        <f t="shared" si="296"/>
        <v>0</v>
      </c>
      <c r="FV213" s="405">
        <f t="shared" si="296"/>
        <v>0</v>
      </c>
      <c r="FW213" s="397">
        <f t="shared" si="369"/>
        <v>-24018.358538672801</v>
      </c>
      <c r="FX213" s="406">
        <f t="shared" si="370"/>
        <v>0</v>
      </c>
      <c r="FY213" s="331">
        <f t="shared" si="371"/>
        <v>18.762808381252075</v>
      </c>
      <c r="FZ213" s="382">
        <f t="shared" si="372"/>
        <v>2.487191618747925</v>
      </c>
      <c r="GA213" s="331">
        <f t="shared" si="373"/>
        <v>0</v>
      </c>
      <c r="GB213" s="407">
        <f t="shared" si="374"/>
        <v>0</v>
      </c>
      <c r="GC213" s="407">
        <f t="shared" si="375"/>
        <v>0</v>
      </c>
      <c r="GD213" s="407">
        <f t="shared" si="376"/>
        <v>0</v>
      </c>
      <c r="GE213" s="407">
        <f t="shared" si="377"/>
        <v>0</v>
      </c>
      <c r="GF213" s="407">
        <f t="shared" si="378"/>
        <v>0</v>
      </c>
      <c r="GG213" s="407">
        <f t="shared" si="379"/>
        <v>0</v>
      </c>
      <c r="GH213" s="407">
        <f t="shared" si="380"/>
        <v>0</v>
      </c>
      <c r="GI213" s="407">
        <f t="shared" si="381"/>
        <v>3.5527136788005009E-15</v>
      </c>
      <c r="GJ213">
        <f t="shared" si="382"/>
        <v>0</v>
      </c>
      <c r="GK213" s="382">
        <f t="shared" si="383"/>
        <v>3.5527136788005009E-15</v>
      </c>
      <c r="GL213">
        <v>2</v>
      </c>
      <c r="GM213">
        <f t="shared" si="309"/>
        <v>25161</v>
      </c>
      <c r="GN213">
        <f t="shared" si="309"/>
        <v>0</v>
      </c>
      <c r="GO213">
        <f t="shared" si="309"/>
        <v>929</v>
      </c>
      <c r="GP213">
        <f t="shared" si="309"/>
        <v>0</v>
      </c>
      <c r="GQ213">
        <f t="shared" si="309"/>
        <v>0</v>
      </c>
      <c r="GR213">
        <f t="shared" si="308"/>
        <v>14</v>
      </c>
      <c r="GS213">
        <f t="shared" si="308"/>
        <v>135.60853867280116</v>
      </c>
      <c r="GT213">
        <f t="shared" si="308"/>
        <v>0</v>
      </c>
      <c r="GU213">
        <f t="shared" si="308"/>
        <v>80</v>
      </c>
      <c r="GV213">
        <f t="shared" si="308"/>
        <v>0</v>
      </c>
    </row>
    <row r="214" spans="1:204" customFormat="1" x14ac:dyDescent="0.25">
      <c r="A214" s="378">
        <v>35020</v>
      </c>
      <c r="B214" s="32" t="s">
        <v>1348</v>
      </c>
      <c r="C214" t="s">
        <v>891</v>
      </c>
      <c r="D214">
        <v>2</v>
      </c>
      <c r="E214" s="379">
        <v>2545</v>
      </c>
      <c r="F214" s="379">
        <v>23973</v>
      </c>
      <c r="G214" s="379">
        <v>64199</v>
      </c>
      <c r="H214" s="379">
        <v>3785</v>
      </c>
      <c r="I214" s="379">
        <v>8781</v>
      </c>
      <c r="J214" s="379">
        <v>0</v>
      </c>
      <c r="K214" s="379">
        <v>141</v>
      </c>
      <c r="L214" s="379">
        <v>158</v>
      </c>
      <c r="M214" s="380">
        <v>205657.17943311229</v>
      </c>
      <c r="N214" s="381">
        <f t="shared" si="314"/>
        <v>309239.17943311227</v>
      </c>
      <c r="O214" s="379">
        <v>3188</v>
      </c>
      <c r="P214" s="379">
        <v>20969</v>
      </c>
      <c r="Q214" s="379">
        <v>120812</v>
      </c>
      <c r="R214" s="379">
        <v>2862</v>
      </c>
      <c r="S214" s="379">
        <v>8226</v>
      </c>
      <c r="T214" s="379">
        <v>0</v>
      </c>
      <c r="U214" s="379">
        <v>124</v>
      </c>
      <c r="V214" s="379">
        <v>199</v>
      </c>
      <c r="W214" s="480">
        <f>(VLOOKUP(A214,'[1]floresta plant'!$A$4:$F$573,6,0))*1000</f>
        <v>360913.03920686682</v>
      </c>
      <c r="X214" s="24">
        <f t="shared" si="315"/>
        <v>517293.03920686682</v>
      </c>
      <c r="Y214" s="53">
        <f t="shared" si="391"/>
        <v>56613</v>
      </c>
      <c r="Z214" s="53">
        <f t="shared" si="391"/>
        <v>-923</v>
      </c>
      <c r="AA214" s="53">
        <f t="shared" si="391"/>
        <v>-555</v>
      </c>
      <c r="AB214" s="53">
        <f t="shared" si="391"/>
        <v>0</v>
      </c>
      <c r="AC214" s="53">
        <f t="shared" si="391"/>
        <v>-17</v>
      </c>
      <c r="AD214" s="53">
        <f t="shared" si="391"/>
        <v>41</v>
      </c>
      <c r="AE214" s="53">
        <f t="shared" si="391"/>
        <v>155255.85977375452</v>
      </c>
      <c r="AF214" s="53">
        <f t="shared" si="316"/>
        <v>-3004</v>
      </c>
      <c r="AG214" s="53">
        <f t="shared" si="317"/>
        <v>643</v>
      </c>
      <c r="AH214" s="53">
        <f t="shared" si="318"/>
        <v>-204775.53917375454</v>
      </c>
      <c r="AI214" s="53">
        <f t="shared" si="384"/>
        <v>208053.85977375455</v>
      </c>
      <c r="AJ214" s="469">
        <v>3188.2406000000005</v>
      </c>
      <c r="AK214" s="469">
        <v>0</v>
      </c>
      <c r="AL214" s="469">
        <v>90.080000000000013</v>
      </c>
      <c r="AM214" s="470">
        <f t="shared" si="319"/>
        <v>3278.3206000000005</v>
      </c>
      <c r="AN214" s="53">
        <f t="shared" si="320"/>
        <v>-204775.53917375454</v>
      </c>
      <c r="AO214" s="382">
        <f t="shared" si="321"/>
        <v>2</v>
      </c>
      <c r="AP214">
        <v>2</v>
      </c>
      <c r="AQ214" s="383">
        <f t="shared" si="322"/>
        <v>212552.85977375452</v>
      </c>
      <c r="AR214" s="383">
        <f t="shared" si="323"/>
        <v>-4499</v>
      </c>
      <c r="AS214" s="383">
        <f t="shared" si="324"/>
        <v>56613</v>
      </c>
      <c r="AT214" s="383">
        <f t="shared" si="325"/>
        <v>4499</v>
      </c>
      <c r="AU214" s="383">
        <f t="shared" si="326"/>
        <v>204775.53917375454</v>
      </c>
      <c r="AV214" s="383">
        <f t="shared" si="327"/>
        <v>0</v>
      </c>
      <c r="AW214" s="383">
        <f t="shared" si="328"/>
        <v>1</v>
      </c>
      <c r="AX214" s="383">
        <f t="shared" si="329"/>
        <v>1</v>
      </c>
      <c r="AY214" s="383">
        <f t="shared" si="330"/>
        <v>4499</v>
      </c>
      <c r="AZ214">
        <f t="shared" si="331"/>
        <v>52114</v>
      </c>
      <c r="BA214">
        <f t="shared" si="332"/>
        <v>0</v>
      </c>
      <c r="BB214" s="383">
        <f t="shared" si="333"/>
        <v>0</v>
      </c>
      <c r="BC214" s="384">
        <f t="shared" si="387"/>
        <v>56613</v>
      </c>
      <c r="BD214" s="384">
        <f t="shared" si="387"/>
        <v>0.20515670148921983</v>
      </c>
      <c r="BE214" s="384">
        <f t="shared" si="387"/>
        <v>0.12336074683262947</v>
      </c>
      <c r="BF214" s="384">
        <f t="shared" si="385"/>
        <v>0</v>
      </c>
      <c r="BG214" s="384">
        <f t="shared" si="385"/>
        <v>3.778617470549011E-3</v>
      </c>
      <c r="BH214" s="384">
        <f t="shared" si="385"/>
        <v>41</v>
      </c>
      <c r="BI214" s="384">
        <f t="shared" si="295"/>
        <v>155255.85977375452</v>
      </c>
      <c r="BJ214" s="384">
        <f t="shared" si="295"/>
        <v>0.66770393420760166</v>
      </c>
      <c r="BK214" s="384">
        <f t="shared" si="295"/>
        <v>643</v>
      </c>
      <c r="BL214" s="474">
        <f t="shared" si="334"/>
        <v>0</v>
      </c>
      <c r="BM214" s="409">
        <f t="shared" si="335"/>
        <v>-152661.53917375454</v>
      </c>
      <c r="BN214" s="473">
        <f t="shared" si="336"/>
        <v>155939.85977375452</v>
      </c>
      <c r="BO214" s="387">
        <f t="shared" si="337"/>
        <v>0</v>
      </c>
      <c r="BP214" s="387">
        <f t="shared" si="338"/>
        <v>0.97897701970005402</v>
      </c>
      <c r="BQ214" s="388">
        <f t="shared" si="339"/>
        <v>2.1022980299945981E-2</v>
      </c>
      <c r="BR214" s="389">
        <f t="shared" si="340"/>
        <v>0</v>
      </c>
      <c r="BS214" s="390">
        <f t="shared" si="341"/>
        <v>56613</v>
      </c>
      <c r="BT214" s="391">
        <f t="shared" si="310"/>
        <v>923</v>
      </c>
      <c r="BU214" s="391">
        <f t="shared" si="310"/>
        <v>555</v>
      </c>
      <c r="BV214" s="391">
        <f t="shared" si="310"/>
        <v>0</v>
      </c>
      <c r="BW214" s="391">
        <f t="shared" si="310"/>
        <v>17</v>
      </c>
      <c r="BX214" s="391">
        <f t="shared" si="310"/>
        <v>0</v>
      </c>
      <c r="BY214" s="391">
        <f t="shared" si="310"/>
        <v>0</v>
      </c>
      <c r="BZ214" s="391">
        <f t="shared" si="310"/>
        <v>3004</v>
      </c>
      <c r="CA214" s="391">
        <f t="shared" si="310"/>
        <v>0</v>
      </c>
      <c r="CB214" s="391">
        <f t="shared" si="342"/>
        <v>52114</v>
      </c>
      <c r="CC214" s="391">
        <f t="shared" si="342"/>
        <v>0</v>
      </c>
      <c r="CD214" s="392">
        <f t="shared" si="343"/>
        <v>0</v>
      </c>
      <c r="CE214" s="393">
        <f t="shared" si="344"/>
        <v>-923</v>
      </c>
      <c r="CF214" s="392">
        <f t="shared" si="392"/>
        <v>0</v>
      </c>
      <c r="CG214" s="392">
        <f t="shared" si="392"/>
        <v>0</v>
      </c>
      <c r="CH214" s="392">
        <f t="shared" si="392"/>
        <v>0</v>
      </c>
      <c r="CI214" s="392">
        <f t="shared" si="392"/>
        <v>0</v>
      </c>
      <c r="CJ214" s="392">
        <f t="shared" si="392"/>
        <v>0</v>
      </c>
      <c r="CK214" s="392">
        <f t="shared" si="392"/>
        <v>0</v>
      </c>
      <c r="CL214" s="392">
        <f t="shared" si="392"/>
        <v>0</v>
      </c>
      <c r="CM214" s="392">
        <f t="shared" si="345"/>
        <v>0</v>
      </c>
      <c r="CN214" s="392">
        <f t="shared" si="346"/>
        <v>0</v>
      </c>
      <c r="CO214" s="394">
        <f t="shared" si="347"/>
        <v>0</v>
      </c>
      <c r="CP214" s="394">
        <f t="shared" si="347"/>
        <v>0</v>
      </c>
      <c r="CQ214" s="395">
        <f t="shared" si="348"/>
        <v>-555</v>
      </c>
      <c r="CR214" s="394">
        <f t="shared" si="291"/>
        <v>0</v>
      </c>
      <c r="CS214" s="394">
        <f t="shared" si="291"/>
        <v>0</v>
      </c>
      <c r="CT214" s="394">
        <f t="shared" si="291"/>
        <v>0</v>
      </c>
      <c r="CU214" s="394">
        <f t="shared" si="289"/>
        <v>0</v>
      </c>
      <c r="CV214" s="394">
        <f t="shared" si="289"/>
        <v>0</v>
      </c>
      <c r="CW214" s="394">
        <f t="shared" si="289"/>
        <v>0</v>
      </c>
      <c r="CX214" s="396">
        <f t="shared" si="349"/>
        <v>0</v>
      </c>
      <c r="CY214" s="396">
        <f t="shared" si="349"/>
        <v>0</v>
      </c>
      <c r="CZ214" s="397">
        <f t="shared" si="350"/>
        <v>0</v>
      </c>
      <c r="DA214" s="397">
        <f t="shared" si="350"/>
        <v>0</v>
      </c>
      <c r="DB214" s="397">
        <f t="shared" si="350"/>
        <v>0</v>
      </c>
      <c r="DC214" s="397">
        <f t="shared" si="351"/>
        <v>0</v>
      </c>
      <c r="DD214" s="397">
        <f t="shared" si="389"/>
        <v>0</v>
      </c>
      <c r="DE214" s="397">
        <f t="shared" si="389"/>
        <v>0</v>
      </c>
      <c r="DF214" s="397">
        <f t="shared" si="389"/>
        <v>0</v>
      </c>
      <c r="DG214" s="397">
        <f t="shared" si="389"/>
        <v>0</v>
      </c>
      <c r="DH214" s="397">
        <f t="shared" si="389"/>
        <v>0</v>
      </c>
      <c r="DI214" s="398">
        <f t="shared" si="352"/>
        <v>0</v>
      </c>
      <c r="DJ214" s="398">
        <f t="shared" si="352"/>
        <v>0</v>
      </c>
      <c r="DK214" s="399">
        <f t="shared" si="353"/>
        <v>0</v>
      </c>
      <c r="DL214" s="399">
        <f t="shared" si="353"/>
        <v>0</v>
      </c>
      <c r="DM214" s="399">
        <f t="shared" si="353"/>
        <v>0</v>
      </c>
      <c r="DN214" s="399">
        <f t="shared" si="312"/>
        <v>0</v>
      </c>
      <c r="DO214" s="399">
        <f t="shared" si="354"/>
        <v>-17</v>
      </c>
      <c r="DP214" s="399">
        <f t="shared" si="355"/>
        <v>0</v>
      </c>
      <c r="DQ214" s="399">
        <f t="shared" si="355"/>
        <v>0</v>
      </c>
      <c r="DR214" s="399">
        <f t="shared" si="355"/>
        <v>0</v>
      </c>
      <c r="DS214" s="399">
        <f t="shared" si="313"/>
        <v>0</v>
      </c>
      <c r="DT214" s="400">
        <f t="shared" si="356"/>
        <v>0</v>
      </c>
      <c r="DU214" s="400">
        <f t="shared" si="356"/>
        <v>0</v>
      </c>
      <c r="DV214" s="386">
        <f t="shared" si="390"/>
        <v>0</v>
      </c>
      <c r="DW214" s="386">
        <f t="shared" si="390"/>
        <v>0</v>
      </c>
      <c r="DX214" s="386">
        <f t="shared" si="390"/>
        <v>0</v>
      </c>
      <c r="DY214" s="386">
        <f t="shared" si="390"/>
        <v>0</v>
      </c>
      <c r="DZ214" s="386">
        <f t="shared" si="390"/>
        <v>0</v>
      </c>
      <c r="EA214" s="401">
        <f t="shared" si="357"/>
        <v>41</v>
      </c>
      <c r="EB214" s="386">
        <f t="shared" si="358"/>
        <v>0</v>
      </c>
      <c r="EC214" s="386">
        <f t="shared" si="358"/>
        <v>0</v>
      </c>
      <c r="ED214" s="386">
        <f t="shared" si="358"/>
        <v>0</v>
      </c>
      <c r="EE214" s="385">
        <f t="shared" si="359"/>
        <v>40.138057807702218</v>
      </c>
      <c r="EF214" s="385">
        <f t="shared" si="359"/>
        <v>0.86194219229778524</v>
      </c>
      <c r="EG214" s="402">
        <f t="shared" si="292"/>
        <v>0</v>
      </c>
      <c r="EH214" s="402">
        <f t="shared" si="292"/>
        <v>0</v>
      </c>
      <c r="EI214" s="402">
        <f t="shared" si="292"/>
        <v>0</v>
      </c>
      <c r="EJ214" s="402">
        <f t="shared" si="290"/>
        <v>0</v>
      </c>
      <c r="EK214" s="402">
        <f t="shared" si="290"/>
        <v>0</v>
      </c>
      <c r="EL214" s="402">
        <f t="shared" si="290"/>
        <v>0</v>
      </c>
      <c r="EM214" s="402">
        <f t="shared" si="360"/>
        <v>155255.85977375452</v>
      </c>
      <c r="EN214" s="402">
        <f t="shared" si="361"/>
        <v>0</v>
      </c>
      <c r="EO214" s="402">
        <f t="shared" si="361"/>
        <v>0</v>
      </c>
      <c r="EP214" s="402">
        <f t="shared" si="362"/>
        <v>151991.9188922797</v>
      </c>
      <c r="EQ214" s="402">
        <f t="shared" si="363"/>
        <v>3263.9408814748172</v>
      </c>
      <c r="ER214" s="394">
        <f t="shared" si="393"/>
        <v>0</v>
      </c>
      <c r="ES214" s="394">
        <f t="shared" si="393"/>
        <v>0</v>
      </c>
      <c r="ET214" s="394">
        <f t="shared" si="393"/>
        <v>0</v>
      </c>
      <c r="EU214" s="394">
        <f t="shared" si="393"/>
        <v>0</v>
      </c>
      <c r="EV214" s="394">
        <f t="shared" si="393"/>
        <v>0</v>
      </c>
      <c r="EW214" s="394">
        <f t="shared" si="393"/>
        <v>0</v>
      </c>
      <c r="EX214" s="394">
        <f t="shared" si="393"/>
        <v>0</v>
      </c>
      <c r="EY214" s="403">
        <f t="shared" si="364"/>
        <v>-3004</v>
      </c>
      <c r="EZ214" s="394">
        <f t="shared" si="365"/>
        <v>0</v>
      </c>
      <c r="FA214" s="396">
        <f t="shared" si="366"/>
        <v>0</v>
      </c>
      <c r="FB214" s="396">
        <f t="shared" si="366"/>
        <v>0</v>
      </c>
      <c r="FC214" s="404">
        <f t="shared" si="311"/>
        <v>0</v>
      </c>
      <c r="FD214" s="404">
        <f t="shared" si="311"/>
        <v>0</v>
      </c>
      <c r="FE214" s="404">
        <f t="shared" si="311"/>
        <v>0</v>
      </c>
      <c r="FF214" s="404">
        <f t="shared" si="311"/>
        <v>0</v>
      </c>
      <c r="FG214" s="404">
        <f t="shared" si="311"/>
        <v>0</v>
      </c>
      <c r="FH214" s="404">
        <f t="shared" si="311"/>
        <v>0</v>
      </c>
      <c r="FI214" s="404">
        <f t="shared" si="311"/>
        <v>0</v>
      </c>
      <c r="FJ214" s="404">
        <f t="shared" si="311"/>
        <v>0</v>
      </c>
      <c r="FK214" s="392">
        <f t="shared" si="367"/>
        <v>643</v>
      </c>
      <c r="FL214" s="384">
        <f t="shared" si="368"/>
        <v>629.48222366713469</v>
      </c>
      <c r="FM214" s="384">
        <f t="shared" si="368"/>
        <v>13.517776332865266</v>
      </c>
      <c r="FN214" s="405">
        <f t="shared" si="388"/>
        <v>0</v>
      </c>
      <c r="FO214" s="405">
        <f t="shared" si="388"/>
        <v>0</v>
      </c>
      <c r="FP214" s="405">
        <f t="shared" si="388"/>
        <v>0</v>
      </c>
      <c r="FQ214" s="405">
        <f t="shared" si="386"/>
        <v>0</v>
      </c>
      <c r="FR214" s="405">
        <f t="shared" si="386"/>
        <v>0</v>
      </c>
      <c r="FS214" s="405">
        <f t="shared" si="386"/>
        <v>0</v>
      </c>
      <c r="FT214" s="405">
        <f t="shared" si="296"/>
        <v>0</v>
      </c>
      <c r="FU214" s="405">
        <f t="shared" si="296"/>
        <v>0</v>
      </c>
      <c r="FV214" s="405">
        <f t="shared" si="296"/>
        <v>0</v>
      </c>
      <c r="FW214" s="397">
        <f t="shared" si="369"/>
        <v>-204775.53917375454</v>
      </c>
      <c r="FX214" s="406">
        <f t="shared" si="370"/>
        <v>0</v>
      </c>
      <c r="FY214" s="331">
        <f t="shared" si="371"/>
        <v>14.379718525163051</v>
      </c>
      <c r="FZ214" s="382">
        <f t="shared" si="372"/>
        <v>3263.9408814748376</v>
      </c>
      <c r="GA214" s="331">
        <f t="shared" si="373"/>
        <v>0</v>
      </c>
      <c r="GB214" s="407">
        <f t="shared" si="374"/>
        <v>0</v>
      </c>
      <c r="GC214" s="407">
        <f t="shared" si="375"/>
        <v>0</v>
      </c>
      <c r="GD214" s="407">
        <f t="shared" si="376"/>
        <v>0</v>
      </c>
      <c r="GE214" s="407">
        <f t="shared" si="377"/>
        <v>0</v>
      </c>
      <c r="GF214" s="407">
        <f t="shared" si="378"/>
        <v>0</v>
      </c>
      <c r="GG214" s="407">
        <f t="shared" si="379"/>
        <v>0</v>
      </c>
      <c r="GH214" s="407">
        <f t="shared" si="380"/>
        <v>0</v>
      </c>
      <c r="GI214" s="407">
        <f t="shared" si="381"/>
        <v>4.4408920985006262E-14</v>
      </c>
      <c r="GJ214">
        <f t="shared" si="382"/>
        <v>0</v>
      </c>
      <c r="GK214" s="382">
        <f t="shared" si="383"/>
        <v>4.4408920985006262E-14</v>
      </c>
      <c r="GL214">
        <v>2</v>
      </c>
      <c r="GM214">
        <f t="shared" si="309"/>
        <v>56613</v>
      </c>
      <c r="GN214">
        <f t="shared" si="309"/>
        <v>0</v>
      </c>
      <c r="GO214">
        <f t="shared" si="309"/>
        <v>0</v>
      </c>
      <c r="GP214">
        <f t="shared" si="309"/>
        <v>0</v>
      </c>
      <c r="GQ214">
        <f t="shared" si="309"/>
        <v>0</v>
      </c>
      <c r="GR214">
        <f t="shared" si="308"/>
        <v>41</v>
      </c>
      <c r="GS214">
        <f t="shared" si="308"/>
        <v>155255.85977375452</v>
      </c>
      <c r="GT214">
        <f t="shared" si="308"/>
        <v>0</v>
      </c>
      <c r="GU214">
        <f t="shared" si="308"/>
        <v>643</v>
      </c>
      <c r="GV214">
        <f t="shared" si="308"/>
        <v>0</v>
      </c>
    </row>
    <row r="215" spans="1:204" customFormat="1" x14ac:dyDescent="0.25">
      <c r="A215" s="378">
        <v>35021</v>
      </c>
      <c r="B215" s="32" t="s">
        <v>1349</v>
      </c>
      <c r="C215" t="s">
        <v>891</v>
      </c>
      <c r="D215">
        <v>2</v>
      </c>
      <c r="E215" s="379">
        <v>288</v>
      </c>
      <c r="F215" s="379">
        <v>11375</v>
      </c>
      <c r="G215" s="379">
        <v>188009</v>
      </c>
      <c r="H215" s="379">
        <v>2504</v>
      </c>
      <c r="I215" s="379">
        <v>8410</v>
      </c>
      <c r="J215" s="379">
        <v>863</v>
      </c>
      <c r="K215" s="379">
        <v>622</v>
      </c>
      <c r="L215" s="379">
        <v>155</v>
      </c>
      <c r="M215" s="380">
        <v>8838.5450246102318</v>
      </c>
      <c r="N215" s="381">
        <f t="shared" si="314"/>
        <v>221064.54502461024</v>
      </c>
      <c r="O215" s="379">
        <v>31</v>
      </c>
      <c r="P215" s="379">
        <v>14189</v>
      </c>
      <c r="Q215" s="379">
        <v>218660</v>
      </c>
      <c r="R215" s="379">
        <v>2057</v>
      </c>
      <c r="S215" s="379">
        <v>5937</v>
      </c>
      <c r="T215" s="379">
        <v>124</v>
      </c>
      <c r="U215" s="379">
        <v>318</v>
      </c>
      <c r="V215" s="379">
        <v>82</v>
      </c>
      <c r="W215" s="480">
        <f>(VLOOKUP(A215,'[1]floresta plant'!$A$4:$F$573,6,0))*1000</f>
        <v>1027.0700385243931</v>
      </c>
      <c r="X215" s="24">
        <f t="shared" si="315"/>
        <v>242425.0700385244</v>
      </c>
      <c r="Y215" s="53">
        <f t="shared" si="391"/>
        <v>30651</v>
      </c>
      <c r="Z215" s="53">
        <f t="shared" si="391"/>
        <v>-447</v>
      </c>
      <c r="AA215" s="53">
        <f t="shared" si="391"/>
        <v>-2473</v>
      </c>
      <c r="AB215" s="53">
        <f t="shared" si="391"/>
        <v>-739</v>
      </c>
      <c r="AC215" s="53">
        <f t="shared" si="391"/>
        <v>-304</v>
      </c>
      <c r="AD215" s="53">
        <f t="shared" si="391"/>
        <v>-73</v>
      </c>
      <c r="AE215" s="53">
        <f t="shared" si="391"/>
        <v>-7811.4749860858392</v>
      </c>
      <c r="AF215" s="53">
        <f t="shared" si="316"/>
        <v>2814</v>
      </c>
      <c r="AG215" s="53">
        <f t="shared" si="317"/>
        <v>-257</v>
      </c>
      <c r="AH215" s="53">
        <f t="shared" si="318"/>
        <v>-21151.949313914156</v>
      </c>
      <c r="AI215" s="53">
        <f t="shared" si="384"/>
        <v>21360.525013914157</v>
      </c>
      <c r="AJ215" s="469">
        <v>196.21569999999997</v>
      </c>
      <c r="AK215" s="469">
        <v>0</v>
      </c>
      <c r="AL215" s="469">
        <v>12.36</v>
      </c>
      <c r="AM215" s="470">
        <f t="shared" si="319"/>
        <v>208.57569999999998</v>
      </c>
      <c r="AN215" s="53">
        <f t="shared" si="320"/>
        <v>-21151.949313914156</v>
      </c>
      <c r="AO215" s="382">
        <f t="shared" si="321"/>
        <v>2</v>
      </c>
      <c r="AP215">
        <v>2</v>
      </c>
      <c r="AQ215" s="383">
        <f t="shared" si="322"/>
        <v>33465</v>
      </c>
      <c r="AR215" s="383">
        <f t="shared" si="323"/>
        <v>-12104.474986085839</v>
      </c>
      <c r="AS215" s="383">
        <f t="shared" si="324"/>
        <v>30651</v>
      </c>
      <c r="AT215" s="383">
        <f t="shared" si="325"/>
        <v>12104.474986085839</v>
      </c>
      <c r="AU215" s="383">
        <f t="shared" si="326"/>
        <v>21151.949313914156</v>
      </c>
      <c r="AV215" s="383">
        <f t="shared" si="327"/>
        <v>0</v>
      </c>
      <c r="AW215" s="383">
        <f t="shared" si="328"/>
        <v>1</v>
      </c>
      <c r="AX215" s="383">
        <f t="shared" si="329"/>
        <v>1</v>
      </c>
      <c r="AY215" s="383">
        <f t="shared" si="330"/>
        <v>12104.474986085839</v>
      </c>
      <c r="AZ215">
        <f t="shared" si="331"/>
        <v>18546.525013914161</v>
      </c>
      <c r="BA215">
        <f t="shared" si="332"/>
        <v>0</v>
      </c>
      <c r="BB215" s="383">
        <f t="shared" si="333"/>
        <v>0</v>
      </c>
      <c r="BC215" s="384">
        <f t="shared" si="387"/>
        <v>30651</v>
      </c>
      <c r="BD215" s="384">
        <f t="shared" si="387"/>
        <v>3.6928491364873646E-2</v>
      </c>
      <c r="BE215" s="384">
        <f t="shared" si="387"/>
        <v>0.20430460658911082</v>
      </c>
      <c r="BF215" s="384">
        <f t="shared" si="385"/>
        <v>6.1051801160272097E-2</v>
      </c>
      <c r="BG215" s="384">
        <f t="shared" si="385"/>
        <v>2.5114678691099752E-2</v>
      </c>
      <c r="BH215" s="384">
        <f t="shared" si="385"/>
        <v>6.0308274488496119E-3</v>
      </c>
      <c r="BI215" s="384">
        <f t="shared" si="295"/>
        <v>0.64533777756285782</v>
      </c>
      <c r="BJ215" s="384">
        <f t="shared" si="295"/>
        <v>2814</v>
      </c>
      <c r="BK215" s="384">
        <f t="shared" si="295"/>
        <v>2.1231817182936305E-2</v>
      </c>
      <c r="BL215" s="474">
        <f t="shared" si="334"/>
        <v>0</v>
      </c>
      <c r="BM215" s="409">
        <f t="shared" si="335"/>
        <v>-2605.4242999999951</v>
      </c>
      <c r="BN215" s="473">
        <f t="shared" si="336"/>
        <v>2814</v>
      </c>
      <c r="BO215" s="387">
        <f t="shared" si="337"/>
        <v>0</v>
      </c>
      <c r="BP215" s="387">
        <f t="shared" si="338"/>
        <v>0.92587928216062376</v>
      </c>
      <c r="BQ215" s="388">
        <f t="shared" si="339"/>
        <v>7.4120717839376238E-2</v>
      </c>
      <c r="BR215" s="389">
        <f t="shared" si="340"/>
        <v>0</v>
      </c>
      <c r="BS215" s="390">
        <f t="shared" si="341"/>
        <v>30651</v>
      </c>
      <c r="BT215" s="391">
        <f t="shared" si="310"/>
        <v>446.99999999999994</v>
      </c>
      <c r="BU215" s="391">
        <f t="shared" si="310"/>
        <v>2473</v>
      </c>
      <c r="BV215" s="391">
        <f t="shared" si="310"/>
        <v>739</v>
      </c>
      <c r="BW215" s="391">
        <f t="shared" si="310"/>
        <v>304</v>
      </c>
      <c r="BX215" s="391">
        <f t="shared" si="310"/>
        <v>73</v>
      </c>
      <c r="BY215" s="391">
        <f t="shared" si="310"/>
        <v>7811.4749860858401</v>
      </c>
      <c r="BZ215" s="391">
        <f t="shared" si="310"/>
        <v>0</v>
      </c>
      <c r="CA215" s="391">
        <f t="shared" si="310"/>
        <v>257</v>
      </c>
      <c r="CB215" s="391">
        <f t="shared" si="342"/>
        <v>18546.525013914161</v>
      </c>
      <c r="CC215" s="391">
        <f t="shared" si="342"/>
        <v>0</v>
      </c>
      <c r="CD215" s="392">
        <f t="shared" si="343"/>
        <v>0</v>
      </c>
      <c r="CE215" s="393">
        <f t="shared" si="344"/>
        <v>-447</v>
      </c>
      <c r="CF215" s="392">
        <f t="shared" si="392"/>
        <v>0</v>
      </c>
      <c r="CG215" s="392">
        <f t="shared" si="392"/>
        <v>0</v>
      </c>
      <c r="CH215" s="392">
        <f t="shared" si="392"/>
        <v>0</v>
      </c>
      <c r="CI215" s="392">
        <f t="shared" si="392"/>
        <v>0</v>
      </c>
      <c r="CJ215" s="392">
        <f t="shared" si="392"/>
        <v>0</v>
      </c>
      <c r="CK215" s="392">
        <f t="shared" si="392"/>
        <v>0</v>
      </c>
      <c r="CL215" s="392">
        <f t="shared" si="392"/>
        <v>0</v>
      </c>
      <c r="CM215" s="392">
        <f t="shared" si="345"/>
        <v>0</v>
      </c>
      <c r="CN215" s="392">
        <f t="shared" si="346"/>
        <v>0</v>
      </c>
      <c r="CO215" s="394">
        <f t="shared" si="347"/>
        <v>0</v>
      </c>
      <c r="CP215" s="394">
        <f t="shared" si="347"/>
        <v>0</v>
      </c>
      <c r="CQ215" s="395">
        <f t="shared" si="348"/>
        <v>-2473</v>
      </c>
      <c r="CR215" s="394">
        <f t="shared" si="291"/>
        <v>0</v>
      </c>
      <c r="CS215" s="394">
        <f t="shared" si="291"/>
        <v>0</v>
      </c>
      <c r="CT215" s="394">
        <f t="shared" si="291"/>
        <v>0</v>
      </c>
      <c r="CU215" s="394">
        <f t="shared" si="289"/>
        <v>0</v>
      </c>
      <c r="CV215" s="394">
        <f t="shared" si="289"/>
        <v>0</v>
      </c>
      <c r="CW215" s="394">
        <f t="shared" si="289"/>
        <v>0</v>
      </c>
      <c r="CX215" s="396">
        <f t="shared" si="349"/>
        <v>0</v>
      </c>
      <c r="CY215" s="396">
        <f t="shared" si="349"/>
        <v>0</v>
      </c>
      <c r="CZ215" s="397">
        <f t="shared" si="350"/>
        <v>0</v>
      </c>
      <c r="DA215" s="397">
        <f t="shared" si="350"/>
        <v>0</v>
      </c>
      <c r="DB215" s="397">
        <f t="shared" si="350"/>
        <v>0</v>
      </c>
      <c r="DC215" s="397">
        <f t="shared" si="351"/>
        <v>-739</v>
      </c>
      <c r="DD215" s="397">
        <f t="shared" si="389"/>
        <v>0</v>
      </c>
      <c r="DE215" s="397">
        <f t="shared" si="389"/>
        <v>0</v>
      </c>
      <c r="DF215" s="397">
        <f t="shared" si="389"/>
        <v>0</v>
      </c>
      <c r="DG215" s="397">
        <f t="shared" si="389"/>
        <v>0</v>
      </c>
      <c r="DH215" s="397">
        <f t="shared" si="389"/>
        <v>0</v>
      </c>
      <c r="DI215" s="398">
        <f t="shared" si="352"/>
        <v>0</v>
      </c>
      <c r="DJ215" s="398">
        <f t="shared" si="352"/>
        <v>0</v>
      </c>
      <c r="DK215" s="399">
        <f t="shared" si="353"/>
        <v>0</v>
      </c>
      <c r="DL215" s="399">
        <f t="shared" si="353"/>
        <v>0</v>
      </c>
      <c r="DM215" s="399">
        <f t="shared" si="353"/>
        <v>0</v>
      </c>
      <c r="DN215" s="399">
        <f t="shared" si="312"/>
        <v>0</v>
      </c>
      <c r="DO215" s="399">
        <f t="shared" si="354"/>
        <v>-304</v>
      </c>
      <c r="DP215" s="399">
        <f t="shared" si="355"/>
        <v>0</v>
      </c>
      <c r="DQ215" s="399">
        <f t="shared" si="355"/>
        <v>0</v>
      </c>
      <c r="DR215" s="399">
        <f t="shared" si="355"/>
        <v>0</v>
      </c>
      <c r="DS215" s="399">
        <f t="shared" si="313"/>
        <v>0</v>
      </c>
      <c r="DT215" s="400">
        <f t="shared" si="356"/>
        <v>0</v>
      </c>
      <c r="DU215" s="400">
        <f t="shared" si="356"/>
        <v>0</v>
      </c>
      <c r="DV215" s="386">
        <f t="shared" si="390"/>
        <v>0</v>
      </c>
      <c r="DW215" s="386">
        <f t="shared" si="390"/>
        <v>0</v>
      </c>
      <c r="DX215" s="386">
        <f t="shared" si="390"/>
        <v>0</v>
      </c>
      <c r="DY215" s="386">
        <f t="shared" si="390"/>
        <v>0</v>
      </c>
      <c r="DZ215" s="386">
        <f t="shared" si="390"/>
        <v>0</v>
      </c>
      <c r="EA215" s="401">
        <f t="shared" si="357"/>
        <v>-73</v>
      </c>
      <c r="EB215" s="386">
        <f t="shared" si="358"/>
        <v>0</v>
      </c>
      <c r="EC215" s="386">
        <f t="shared" si="358"/>
        <v>0</v>
      </c>
      <c r="ED215" s="386">
        <f t="shared" si="358"/>
        <v>0</v>
      </c>
      <c r="EE215" s="385">
        <f t="shared" si="359"/>
        <v>0</v>
      </c>
      <c r="EF215" s="385">
        <f t="shared" si="359"/>
        <v>0</v>
      </c>
      <c r="EG215" s="402">
        <f t="shared" si="292"/>
        <v>0</v>
      </c>
      <c r="EH215" s="402">
        <f t="shared" si="292"/>
        <v>0</v>
      </c>
      <c r="EI215" s="402">
        <f t="shared" si="292"/>
        <v>0</v>
      </c>
      <c r="EJ215" s="402">
        <f t="shared" si="290"/>
        <v>0</v>
      </c>
      <c r="EK215" s="402">
        <f t="shared" si="290"/>
        <v>0</v>
      </c>
      <c r="EL215" s="402">
        <f t="shared" si="290"/>
        <v>0</v>
      </c>
      <c r="EM215" s="402">
        <f t="shared" si="360"/>
        <v>-7811.4749860858392</v>
      </c>
      <c r="EN215" s="402">
        <f t="shared" si="361"/>
        <v>0</v>
      </c>
      <c r="EO215" s="402">
        <f t="shared" si="361"/>
        <v>0</v>
      </c>
      <c r="EP215" s="402">
        <f t="shared" si="362"/>
        <v>0</v>
      </c>
      <c r="EQ215" s="402">
        <f t="shared" si="363"/>
        <v>0</v>
      </c>
      <c r="ER215" s="394">
        <f t="shared" si="393"/>
        <v>0</v>
      </c>
      <c r="ES215" s="394">
        <f t="shared" si="393"/>
        <v>0</v>
      </c>
      <c r="ET215" s="394">
        <f t="shared" si="393"/>
        <v>0</v>
      </c>
      <c r="EU215" s="394">
        <f t="shared" si="393"/>
        <v>0</v>
      </c>
      <c r="EV215" s="394">
        <f t="shared" si="393"/>
        <v>0</v>
      </c>
      <c r="EW215" s="394">
        <f t="shared" si="393"/>
        <v>0</v>
      </c>
      <c r="EX215" s="394">
        <f t="shared" si="393"/>
        <v>0</v>
      </c>
      <c r="EY215" s="403">
        <f t="shared" si="364"/>
        <v>2814</v>
      </c>
      <c r="EZ215" s="394">
        <f t="shared" si="365"/>
        <v>0</v>
      </c>
      <c r="FA215" s="396">
        <f t="shared" si="366"/>
        <v>2605.4242999999951</v>
      </c>
      <c r="FB215" s="396">
        <f t="shared" si="366"/>
        <v>208.57570000000473</v>
      </c>
      <c r="FC215" s="404">
        <f t="shared" si="311"/>
        <v>0</v>
      </c>
      <c r="FD215" s="404">
        <f t="shared" si="311"/>
        <v>0</v>
      </c>
      <c r="FE215" s="404">
        <f t="shared" si="311"/>
        <v>0</v>
      </c>
      <c r="FF215" s="404">
        <f t="shared" si="311"/>
        <v>0</v>
      </c>
      <c r="FG215" s="404">
        <f t="shared" si="311"/>
        <v>0</v>
      </c>
      <c r="FH215" s="404">
        <f t="shared" si="311"/>
        <v>0</v>
      </c>
      <c r="FI215" s="404">
        <f t="shared" si="311"/>
        <v>0</v>
      </c>
      <c r="FJ215" s="404">
        <f t="shared" si="311"/>
        <v>0</v>
      </c>
      <c r="FK215" s="392">
        <f t="shared" si="367"/>
        <v>-257</v>
      </c>
      <c r="FL215" s="384">
        <f t="shared" si="368"/>
        <v>0</v>
      </c>
      <c r="FM215" s="384">
        <f t="shared" si="368"/>
        <v>0</v>
      </c>
      <c r="FN215" s="405">
        <f t="shared" si="388"/>
        <v>0</v>
      </c>
      <c r="FO215" s="405">
        <f t="shared" si="388"/>
        <v>0</v>
      </c>
      <c r="FP215" s="405">
        <f t="shared" si="388"/>
        <v>0</v>
      </c>
      <c r="FQ215" s="405">
        <f t="shared" si="386"/>
        <v>0</v>
      </c>
      <c r="FR215" s="405">
        <f t="shared" si="386"/>
        <v>0</v>
      </c>
      <c r="FS215" s="405">
        <f t="shared" si="386"/>
        <v>0</v>
      </c>
      <c r="FT215" s="405">
        <f t="shared" si="296"/>
        <v>0</v>
      </c>
      <c r="FU215" s="405">
        <f t="shared" si="296"/>
        <v>0</v>
      </c>
      <c r="FV215" s="405">
        <f t="shared" si="296"/>
        <v>0</v>
      </c>
      <c r="FW215" s="397">
        <f t="shared" si="369"/>
        <v>-21151.949313914156</v>
      </c>
      <c r="FX215" s="406">
        <f t="shared" si="370"/>
        <v>0</v>
      </c>
      <c r="FY215" s="331">
        <f t="shared" si="371"/>
        <v>208.57570000000473</v>
      </c>
      <c r="FZ215" s="382">
        <f t="shared" si="372"/>
        <v>-4.7464254748774692E-12</v>
      </c>
      <c r="GA215" s="331">
        <f t="shared" si="373"/>
        <v>0</v>
      </c>
      <c r="GB215" s="407">
        <f t="shared" si="374"/>
        <v>0</v>
      </c>
      <c r="GC215" s="407">
        <f t="shared" si="375"/>
        <v>0</v>
      </c>
      <c r="GD215" s="407">
        <f t="shared" si="376"/>
        <v>0</v>
      </c>
      <c r="GE215" s="407">
        <f t="shared" si="377"/>
        <v>0</v>
      </c>
      <c r="GF215" s="407">
        <f t="shared" si="378"/>
        <v>0</v>
      </c>
      <c r="GG215" s="407">
        <f t="shared" si="379"/>
        <v>0</v>
      </c>
      <c r="GH215" s="407">
        <f t="shared" si="380"/>
        <v>1.4210854715202004E-13</v>
      </c>
      <c r="GI215" s="407">
        <f t="shared" si="381"/>
        <v>0</v>
      </c>
      <c r="GJ215">
        <f t="shared" si="382"/>
        <v>0</v>
      </c>
      <c r="GK215" s="382">
        <f t="shared" si="383"/>
        <v>1.4210854715202004E-13</v>
      </c>
      <c r="GL215">
        <v>2</v>
      </c>
      <c r="GM215">
        <f t="shared" si="309"/>
        <v>30651</v>
      </c>
      <c r="GN215">
        <f t="shared" si="309"/>
        <v>0</v>
      </c>
      <c r="GO215">
        <f t="shared" si="309"/>
        <v>0</v>
      </c>
      <c r="GP215">
        <f t="shared" si="309"/>
        <v>0</v>
      </c>
      <c r="GQ215">
        <f t="shared" si="309"/>
        <v>0</v>
      </c>
      <c r="GR215">
        <f t="shared" si="308"/>
        <v>0</v>
      </c>
      <c r="GS215">
        <f t="shared" si="308"/>
        <v>0</v>
      </c>
      <c r="GT215">
        <f t="shared" si="308"/>
        <v>2814</v>
      </c>
      <c r="GU215">
        <f t="shared" si="308"/>
        <v>0</v>
      </c>
      <c r="GV215">
        <f t="shared" si="308"/>
        <v>0</v>
      </c>
    </row>
    <row r="216" spans="1:204" customFormat="1" x14ac:dyDescent="0.25">
      <c r="A216" s="378">
        <v>35022</v>
      </c>
      <c r="B216" s="32" t="s">
        <v>1350</v>
      </c>
      <c r="C216" t="s">
        <v>891</v>
      </c>
      <c r="D216">
        <v>2</v>
      </c>
      <c r="E216" s="379">
        <v>4157</v>
      </c>
      <c r="F216" s="379">
        <v>10316</v>
      </c>
      <c r="G216" s="379">
        <v>18822</v>
      </c>
      <c r="H216" s="379">
        <v>26950</v>
      </c>
      <c r="I216" s="379">
        <v>23230</v>
      </c>
      <c r="J216" s="379">
        <v>12534</v>
      </c>
      <c r="K216" s="379">
        <v>595</v>
      </c>
      <c r="L216" s="379">
        <v>6710</v>
      </c>
      <c r="M216" s="380">
        <v>73333.364534829598</v>
      </c>
      <c r="N216" s="381">
        <f t="shared" si="314"/>
        <v>176647.3645348296</v>
      </c>
      <c r="O216" s="379">
        <v>4798</v>
      </c>
      <c r="P216" s="379">
        <v>8675</v>
      </c>
      <c r="Q216" s="379">
        <v>35558</v>
      </c>
      <c r="R216" s="379">
        <v>16018</v>
      </c>
      <c r="S216" s="379">
        <v>28530</v>
      </c>
      <c r="T216" s="379">
        <v>4530</v>
      </c>
      <c r="U216" s="379">
        <v>295</v>
      </c>
      <c r="V216" s="379">
        <v>8624</v>
      </c>
      <c r="W216" s="480">
        <f>(VLOOKUP(A216,'[1]floresta plant'!$A$4:$F$573,6,0))*1000</f>
        <v>108300.10340593333</v>
      </c>
      <c r="X216" s="24">
        <f t="shared" si="315"/>
        <v>215328.10340593333</v>
      </c>
      <c r="Y216" s="53">
        <f t="shared" si="391"/>
        <v>16736</v>
      </c>
      <c r="Z216" s="53">
        <f t="shared" si="391"/>
        <v>-10932</v>
      </c>
      <c r="AA216" s="53">
        <f t="shared" si="391"/>
        <v>5300</v>
      </c>
      <c r="AB216" s="53">
        <f t="shared" si="391"/>
        <v>-8004</v>
      </c>
      <c r="AC216" s="53">
        <f t="shared" si="391"/>
        <v>-300</v>
      </c>
      <c r="AD216" s="53">
        <f t="shared" si="391"/>
        <v>1914</v>
      </c>
      <c r="AE216" s="53">
        <f t="shared" si="391"/>
        <v>34966.738871103735</v>
      </c>
      <c r="AF216" s="53">
        <f t="shared" si="316"/>
        <v>-1641</v>
      </c>
      <c r="AG216" s="53">
        <f t="shared" si="317"/>
        <v>641</v>
      </c>
      <c r="AH216" s="53">
        <f t="shared" si="318"/>
        <v>-35408.529471103735</v>
      </c>
      <c r="AI216" s="53">
        <f t="shared" si="384"/>
        <v>38680.738871103735</v>
      </c>
      <c r="AJ216" s="469">
        <v>3272.2094000000002</v>
      </c>
      <c r="AK216" s="469">
        <v>0</v>
      </c>
      <c r="AL216" s="469">
        <v>0</v>
      </c>
      <c r="AM216" s="470">
        <f t="shared" si="319"/>
        <v>3272.2094000000002</v>
      </c>
      <c r="AN216" s="53">
        <f t="shared" si="320"/>
        <v>-35408.529471103735</v>
      </c>
      <c r="AO216" s="382">
        <f t="shared" si="321"/>
        <v>2</v>
      </c>
      <c r="AP216">
        <v>2</v>
      </c>
      <c r="AQ216" s="383">
        <f t="shared" si="322"/>
        <v>59557.738871103735</v>
      </c>
      <c r="AR216" s="383">
        <f t="shared" si="323"/>
        <v>-20877</v>
      </c>
      <c r="AS216" s="383">
        <f t="shared" si="324"/>
        <v>16736</v>
      </c>
      <c r="AT216" s="383">
        <f t="shared" si="325"/>
        <v>20877</v>
      </c>
      <c r="AU216" s="383">
        <f t="shared" si="326"/>
        <v>35408.529471103735</v>
      </c>
      <c r="AV216" s="383">
        <f t="shared" si="327"/>
        <v>1</v>
      </c>
      <c r="AW216" s="383">
        <f t="shared" si="328"/>
        <v>1</v>
      </c>
      <c r="AX216" s="383">
        <f t="shared" si="329"/>
        <v>1</v>
      </c>
      <c r="AY216" s="383">
        <f t="shared" si="330"/>
        <v>8368</v>
      </c>
      <c r="AZ216">
        <f t="shared" si="331"/>
        <v>8368</v>
      </c>
      <c r="BA216">
        <f t="shared" si="332"/>
        <v>0</v>
      </c>
      <c r="BB216" s="383">
        <f t="shared" si="333"/>
        <v>0</v>
      </c>
      <c r="BC216" s="384">
        <f t="shared" si="387"/>
        <v>16736</v>
      </c>
      <c r="BD216" s="384">
        <f t="shared" si="387"/>
        <v>0.5236384538008334</v>
      </c>
      <c r="BE216" s="384">
        <f t="shared" si="387"/>
        <v>5300</v>
      </c>
      <c r="BF216" s="384">
        <f t="shared" si="385"/>
        <v>0.38338841787613165</v>
      </c>
      <c r="BG216" s="384">
        <f t="shared" si="385"/>
        <v>1.4369880729989942E-2</v>
      </c>
      <c r="BH216" s="384">
        <f t="shared" si="385"/>
        <v>1914</v>
      </c>
      <c r="BI216" s="384">
        <f t="shared" si="295"/>
        <v>34966.738871103735</v>
      </c>
      <c r="BJ216" s="384">
        <f t="shared" si="295"/>
        <v>7.8603247593044975E-2</v>
      </c>
      <c r="BK216" s="384">
        <f t="shared" si="295"/>
        <v>641</v>
      </c>
      <c r="BL216" s="474">
        <f t="shared" si="334"/>
        <v>12509</v>
      </c>
      <c r="BM216" s="409">
        <f t="shared" si="335"/>
        <v>-27040.529471103735</v>
      </c>
      <c r="BN216" s="473">
        <f t="shared" si="336"/>
        <v>42821.738871103735</v>
      </c>
      <c r="BO216" s="387">
        <f t="shared" si="337"/>
        <v>0.29211798329005079</v>
      </c>
      <c r="BP216" s="387">
        <f t="shared" si="338"/>
        <v>0.63146733841186409</v>
      </c>
      <c r="BQ216" s="388">
        <f t="shared" si="339"/>
        <v>7.6414678298085126E-2</v>
      </c>
      <c r="BR216" s="389">
        <f t="shared" si="340"/>
        <v>0</v>
      </c>
      <c r="BS216" s="390">
        <f t="shared" si="341"/>
        <v>16736</v>
      </c>
      <c r="BT216" s="391">
        <f t="shared" si="310"/>
        <v>4381.8065814053743</v>
      </c>
      <c r="BU216" s="391">
        <f t="shared" si="310"/>
        <v>0</v>
      </c>
      <c r="BV216" s="391">
        <f t="shared" si="310"/>
        <v>3208.1942807874698</v>
      </c>
      <c r="BW216" s="391">
        <f t="shared" si="310"/>
        <v>120.24716194855583</v>
      </c>
      <c r="BX216" s="391">
        <f t="shared" si="310"/>
        <v>0</v>
      </c>
      <c r="BY216" s="391">
        <f t="shared" si="310"/>
        <v>0</v>
      </c>
      <c r="BZ216" s="391">
        <f t="shared" si="310"/>
        <v>657.7519758586003</v>
      </c>
      <c r="CA216" s="391">
        <f t="shared" si="310"/>
        <v>0</v>
      </c>
      <c r="CB216" s="391">
        <f t="shared" si="342"/>
        <v>8368</v>
      </c>
      <c r="CC216" s="391">
        <f t="shared" si="342"/>
        <v>0</v>
      </c>
      <c r="CD216" s="392">
        <f t="shared" si="343"/>
        <v>0</v>
      </c>
      <c r="CE216" s="393">
        <f t="shared" si="344"/>
        <v>-10932</v>
      </c>
      <c r="CF216" s="392">
        <f t="shared" si="392"/>
        <v>0</v>
      </c>
      <c r="CG216" s="392">
        <f t="shared" si="392"/>
        <v>0</v>
      </c>
      <c r="CH216" s="392">
        <f t="shared" si="392"/>
        <v>0</v>
      </c>
      <c r="CI216" s="392">
        <f t="shared" si="392"/>
        <v>0</v>
      </c>
      <c r="CJ216" s="392">
        <f t="shared" si="392"/>
        <v>0</v>
      </c>
      <c r="CK216" s="392">
        <f t="shared" si="392"/>
        <v>0</v>
      </c>
      <c r="CL216" s="392">
        <f t="shared" si="392"/>
        <v>0</v>
      </c>
      <c r="CM216" s="392">
        <f t="shared" si="345"/>
        <v>0</v>
      </c>
      <c r="CN216" s="392">
        <f t="shared" si="346"/>
        <v>0</v>
      </c>
      <c r="CO216" s="394">
        <f t="shared" si="347"/>
        <v>0</v>
      </c>
      <c r="CP216" s="394">
        <f t="shared" si="347"/>
        <v>810.7103082163253</v>
      </c>
      <c r="CQ216" s="395">
        <f t="shared" si="348"/>
        <v>5300</v>
      </c>
      <c r="CR216" s="394">
        <f t="shared" si="291"/>
        <v>593.57165266771585</v>
      </c>
      <c r="CS216" s="394">
        <f t="shared" si="291"/>
        <v>22.247813068505092</v>
      </c>
      <c r="CT216" s="394">
        <f t="shared" si="291"/>
        <v>0</v>
      </c>
      <c r="CU216" s="394">
        <f t="shared" si="289"/>
        <v>0</v>
      </c>
      <c r="CV216" s="394">
        <f t="shared" si="289"/>
        <v>121.69553748472283</v>
      </c>
      <c r="CW216" s="394">
        <f t="shared" si="289"/>
        <v>0</v>
      </c>
      <c r="CX216" s="396">
        <f t="shared" si="349"/>
        <v>3346.7768935828794</v>
      </c>
      <c r="CY216" s="396">
        <f t="shared" si="349"/>
        <v>404.99779497985116</v>
      </c>
      <c r="CZ216" s="397">
        <f t="shared" si="350"/>
        <v>0</v>
      </c>
      <c r="DA216" s="397">
        <f t="shared" si="350"/>
        <v>0</v>
      </c>
      <c r="DB216" s="397">
        <f t="shared" si="350"/>
        <v>0</v>
      </c>
      <c r="DC216" s="397">
        <f t="shared" si="351"/>
        <v>-8004</v>
      </c>
      <c r="DD216" s="397">
        <f t="shared" si="389"/>
        <v>0</v>
      </c>
      <c r="DE216" s="397">
        <f t="shared" si="389"/>
        <v>0</v>
      </c>
      <c r="DF216" s="397">
        <f t="shared" si="389"/>
        <v>0</v>
      </c>
      <c r="DG216" s="397">
        <f t="shared" si="389"/>
        <v>0</v>
      </c>
      <c r="DH216" s="397">
        <f t="shared" si="389"/>
        <v>0</v>
      </c>
      <c r="DI216" s="398">
        <f t="shared" si="352"/>
        <v>0</v>
      </c>
      <c r="DJ216" s="398">
        <f t="shared" si="352"/>
        <v>0</v>
      </c>
      <c r="DK216" s="399">
        <f t="shared" si="353"/>
        <v>0</v>
      </c>
      <c r="DL216" s="399">
        <f t="shared" si="353"/>
        <v>0</v>
      </c>
      <c r="DM216" s="399">
        <f t="shared" si="353"/>
        <v>0</v>
      </c>
      <c r="DN216" s="399">
        <f t="shared" si="312"/>
        <v>0</v>
      </c>
      <c r="DO216" s="399">
        <f t="shared" si="354"/>
        <v>-300</v>
      </c>
      <c r="DP216" s="399">
        <f t="shared" si="355"/>
        <v>0</v>
      </c>
      <c r="DQ216" s="399">
        <f t="shared" si="355"/>
        <v>0</v>
      </c>
      <c r="DR216" s="399">
        <f t="shared" si="355"/>
        <v>0</v>
      </c>
      <c r="DS216" s="399">
        <f t="shared" si="313"/>
        <v>0</v>
      </c>
      <c r="DT216" s="400">
        <f t="shared" si="356"/>
        <v>0</v>
      </c>
      <c r="DU216" s="400">
        <f t="shared" si="356"/>
        <v>0</v>
      </c>
      <c r="DV216" s="386">
        <f t="shared" si="390"/>
        <v>0</v>
      </c>
      <c r="DW216" s="386">
        <f t="shared" si="390"/>
        <v>292.77349621246162</v>
      </c>
      <c r="DX216" s="386">
        <f t="shared" si="390"/>
        <v>0</v>
      </c>
      <c r="DY216" s="386">
        <f t="shared" si="390"/>
        <v>214.35776286905812</v>
      </c>
      <c r="DZ216" s="386">
        <f t="shared" si="390"/>
        <v>8.0343989081356124</v>
      </c>
      <c r="EA216" s="401">
        <f t="shared" si="357"/>
        <v>1914</v>
      </c>
      <c r="EB216" s="386">
        <f t="shared" si="358"/>
        <v>0</v>
      </c>
      <c r="EC216" s="386">
        <f t="shared" si="358"/>
        <v>43.948162027501795</v>
      </c>
      <c r="ED216" s="386">
        <f t="shared" si="358"/>
        <v>0</v>
      </c>
      <c r="EE216" s="385">
        <f t="shared" si="359"/>
        <v>1208.6284857203079</v>
      </c>
      <c r="EF216" s="385">
        <f t="shared" si="359"/>
        <v>146.25769426253493</v>
      </c>
      <c r="EG216" s="402">
        <f t="shared" si="292"/>
        <v>0</v>
      </c>
      <c r="EH216" s="402">
        <f t="shared" si="292"/>
        <v>5348.6595561343911</v>
      </c>
      <c r="EI216" s="402">
        <f t="shared" si="292"/>
        <v>0</v>
      </c>
      <c r="EJ216" s="402">
        <f t="shared" si="290"/>
        <v>3916.0877320983968</v>
      </c>
      <c r="EK216" s="402">
        <f t="shared" si="290"/>
        <v>146.77990000368806</v>
      </c>
      <c r="EL216" s="402">
        <f t="shared" si="290"/>
        <v>0</v>
      </c>
      <c r="EM216" s="402">
        <f t="shared" si="360"/>
        <v>34966.738871103735</v>
      </c>
      <c r="EN216" s="402">
        <f t="shared" si="361"/>
        <v>802.88605302017345</v>
      </c>
      <c r="EO216" s="402">
        <f t="shared" si="361"/>
        <v>0</v>
      </c>
      <c r="EP216" s="402">
        <f t="shared" si="362"/>
        <v>22080.353527878546</v>
      </c>
      <c r="EQ216" s="402">
        <f t="shared" si="363"/>
        <v>2671.9721019685403</v>
      </c>
      <c r="ER216" s="394">
        <f t="shared" si="393"/>
        <v>0</v>
      </c>
      <c r="ES216" s="394">
        <f t="shared" si="393"/>
        <v>0</v>
      </c>
      <c r="ET216" s="394">
        <f t="shared" si="393"/>
        <v>0</v>
      </c>
      <c r="EU216" s="394">
        <f t="shared" si="393"/>
        <v>0</v>
      </c>
      <c r="EV216" s="394">
        <f t="shared" si="393"/>
        <v>0</v>
      </c>
      <c r="EW216" s="394">
        <f t="shared" si="393"/>
        <v>0</v>
      </c>
      <c r="EX216" s="394">
        <f t="shared" si="393"/>
        <v>0</v>
      </c>
      <c r="EY216" s="403">
        <f t="shared" si="364"/>
        <v>-1641</v>
      </c>
      <c r="EZ216" s="394">
        <f t="shared" si="365"/>
        <v>0</v>
      </c>
      <c r="FA216" s="396">
        <f t="shared" si="366"/>
        <v>0</v>
      </c>
      <c r="FB216" s="396">
        <f t="shared" si="366"/>
        <v>0</v>
      </c>
      <c r="FC216" s="404">
        <f t="shared" si="311"/>
        <v>0</v>
      </c>
      <c r="FD216" s="404">
        <f t="shared" si="311"/>
        <v>98.050058031446142</v>
      </c>
      <c r="FE216" s="404">
        <f t="shared" si="311"/>
        <v>0</v>
      </c>
      <c r="FF216" s="404">
        <f t="shared" si="311"/>
        <v>71.78857157735959</v>
      </c>
      <c r="FG216" s="404">
        <f t="shared" si="311"/>
        <v>2.6907260711154271</v>
      </c>
      <c r="FH216" s="404">
        <f t="shared" si="311"/>
        <v>0</v>
      </c>
      <c r="FI216" s="404">
        <f t="shared" si="311"/>
        <v>0</v>
      </c>
      <c r="FJ216" s="404">
        <f t="shared" si="311"/>
        <v>14.718271609001384</v>
      </c>
      <c r="FK216" s="392">
        <f t="shared" si="367"/>
        <v>641</v>
      </c>
      <c r="FL216" s="384">
        <f t="shared" si="368"/>
        <v>404.7705639220049</v>
      </c>
      <c r="FM216" s="384">
        <f t="shared" si="368"/>
        <v>48.981808789072566</v>
      </c>
      <c r="FN216" s="405">
        <f t="shared" si="388"/>
        <v>0</v>
      </c>
      <c r="FO216" s="405">
        <f t="shared" si="388"/>
        <v>0</v>
      </c>
      <c r="FP216" s="405">
        <f t="shared" si="388"/>
        <v>0</v>
      </c>
      <c r="FQ216" s="405">
        <f t="shared" si="386"/>
        <v>0</v>
      </c>
      <c r="FR216" s="405">
        <f t="shared" si="386"/>
        <v>0</v>
      </c>
      <c r="FS216" s="405">
        <f t="shared" si="386"/>
        <v>0</v>
      </c>
      <c r="FT216" s="405">
        <f t="shared" si="296"/>
        <v>0</v>
      </c>
      <c r="FU216" s="405">
        <f t="shared" si="296"/>
        <v>0</v>
      </c>
      <c r="FV216" s="405">
        <f t="shared" si="296"/>
        <v>0</v>
      </c>
      <c r="FW216" s="397">
        <f t="shared" si="369"/>
        <v>-35408.529471103735</v>
      </c>
      <c r="FX216" s="406">
        <f t="shared" si="370"/>
        <v>0</v>
      </c>
      <c r="FY216" s="331">
        <f t="shared" si="371"/>
        <v>600.23729803145864</v>
      </c>
      <c r="FZ216" s="382">
        <f t="shared" si="372"/>
        <v>2671.9721019685417</v>
      </c>
      <c r="GA216" s="331">
        <f t="shared" si="373"/>
        <v>0</v>
      </c>
      <c r="GB216" s="407">
        <f t="shared" si="374"/>
        <v>0</v>
      </c>
      <c r="GC216" s="407">
        <f t="shared" si="375"/>
        <v>4.5474735088646412E-13</v>
      </c>
      <c r="GD216" s="407">
        <f t="shared" si="376"/>
        <v>0</v>
      </c>
      <c r="GE216" s="407">
        <f t="shared" si="377"/>
        <v>0</v>
      </c>
      <c r="GF216" s="407">
        <f t="shared" si="378"/>
        <v>0</v>
      </c>
      <c r="GG216" s="407">
        <f t="shared" si="379"/>
        <v>0</v>
      </c>
      <c r="GH216" s="407">
        <f t="shared" si="380"/>
        <v>0</v>
      </c>
      <c r="GI216" s="407">
        <f t="shared" si="381"/>
        <v>-2.1316282072803006E-14</v>
      </c>
      <c r="GJ216">
        <f t="shared" si="382"/>
        <v>7.2759576141834259E-12</v>
      </c>
      <c r="GK216" s="382">
        <f t="shared" si="383"/>
        <v>7.709388682997087E-12</v>
      </c>
      <c r="GL216">
        <v>2</v>
      </c>
      <c r="GM216">
        <f t="shared" si="309"/>
        <v>16736</v>
      </c>
      <c r="GN216">
        <f t="shared" si="309"/>
        <v>0</v>
      </c>
      <c r="GO216">
        <f t="shared" si="309"/>
        <v>5300</v>
      </c>
      <c r="GP216">
        <f t="shared" si="309"/>
        <v>0</v>
      </c>
      <c r="GQ216">
        <f t="shared" si="309"/>
        <v>0</v>
      </c>
      <c r="GR216">
        <f t="shared" si="308"/>
        <v>1914</v>
      </c>
      <c r="GS216">
        <f t="shared" si="308"/>
        <v>34966.738871103735</v>
      </c>
      <c r="GT216">
        <f t="shared" si="308"/>
        <v>0</v>
      </c>
      <c r="GU216">
        <f t="shared" si="308"/>
        <v>641</v>
      </c>
      <c r="GV216">
        <f t="shared" si="308"/>
        <v>0</v>
      </c>
    </row>
    <row r="217" spans="1:204" customFormat="1" x14ac:dyDescent="0.25">
      <c r="A217" s="378">
        <v>35023</v>
      </c>
      <c r="B217" s="32" t="s">
        <v>1351</v>
      </c>
      <c r="C217" t="s">
        <v>891</v>
      </c>
      <c r="D217">
        <v>2</v>
      </c>
      <c r="E217" s="379">
        <v>1371</v>
      </c>
      <c r="F217" s="379">
        <v>16638</v>
      </c>
      <c r="G217" s="379">
        <v>46878</v>
      </c>
      <c r="H217" s="379">
        <v>1480</v>
      </c>
      <c r="I217" s="379">
        <v>10540</v>
      </c>
      <c r="J217" s="379">
        <v>0</v>
      </c>
      <c r="K217" s="379">
        <v>202</v>
      </c>
      <c r="L217" s="379">
        <v>325</v>
      </c>
      <c r="M217" s="380">
        <v>80037.228349528959</v>
      </c>
      <c r="N217" s="381">
        <f t="shared" si="314"/>
        <v>157471.22834952897</v>
      </c>
      <c r="O217" s="379">
        <v>1522</v>
      </c>
      <c r="P217" s="379">
        <v>27108</v>
      </c>
      <c r="Q217" s="379">
        <v>59515</v>
      </c>
      <c r="R217" s="379">
        <v>432</v>
      </c>
      <c r="S217" s="379">
        <v>7800</v>
      </c>
      <c r="T217" s="379">
        <v>0</v>
      </c>
      <c r="U217" s="379">
        <v>199</v>
      </c>
      <c r="V217" s="379">
        <v>246</v>
      </c>
      <c r="W217" s="480">
        <f>(VLOOKUP(A217,'[1]floresta plant'!$A$4:$F$573,6,0))*1000</f>
        <v>196567.5526002096</v>
      </c>
      <c r="X217" s="24">
        <f t="shared" si="315"/>
        <v>293389.5526002096</v>
      </c>
      <c r="Y217" s="53">
        <f t="shared" si="391"/>
        <v>12637</v>
      </c>
      <c r="Z217" s="53">
        <f t="shared" si="391"/>
        <v>-1048</v>
      </c>
      <c r="AA217" s="53">
        <f t="shared" si="391"/>
        <v>-2740</v>
      </c>
      <c r="AB217" s="53">
        <f t="shared" si="391"/>
        <v>0</v>
      </c>
      <c r="AC217" s="53">
        <f t="shared" si="391"/>
        <v>-3</v>
      </c>
      <c r="AD217" s="53">
        <f t="shared" si="391"/>
        <v>-79</v>
      </c>
      <c r="AE217" s="53">
        <f t="shared" si="391"/>
        <v>116530.32425068064</v>
      </c>
      <c r="AF217" s="53">
        <f t="shared" si="316"/>
        <v>10470</v>
      </c>
      <c r="AG217" s="53">
        <f t="shared" si="317"/>
        <v>151</v>
      </c>
      <c r="AH217" s="53">
        <f t="shared" si="318"/>
        <v>-132672.81835068064</v>
      </c>
      <c r="AI217" s="53">
        <f t="shared" si="384"/>
        <v>135918.32425068063</v>
      </c>
      <c r="AJ217" s="469">
        <v>3245.5059000000001</v>
      </c>
      <c r="AK217" s="469">
        <v>0</v>
      </c>
      <c r="AL217" s="469">
        <v>0</v>
      </c>
      <c r="AM217" s="470">
        <f t="shared" si="319"/>
        <v>3245.5059000000001</v>
      </c>
      <c r="AN217" s="53">
        <f t="shared" si="320"/>
        <v>-132672.81835068064</v>
      </c>
      <c r="AO217" s="382">
        <f t="shared" si="321"/>
        <v>2</v>
      </c>
      <c r="AP217">
        <v>2</v>
      </c>
      <c r="AQ217" s="383">
        <f t="shared" si="322"/>
        <v>139788.32425068063</v>
      </c>
      <c r="AR217" s="383">
        <f t="shared" si="323"/>
        <v>-3870</v>
      </c>
      <c r="AS217" s="383">
        <f t="shared" si="324"/>
        <v>12637</v>
      </c>
      <c r="AT217" s="383">
        <f t="shared" si="325"/>
        <v>3870</v>
      </c>
      <c r="AU217" s="383">
        <f t="shared" si="326"/>
        <v>132672.81835068064</v>
      </c>
      <c r="AV217" s="383">
        <f t="shared" si="327"/>
        <v>0</v>
      </c>
      <c r="AW217" s="383">
        <f t="shared" si="328"/>
        <v>1</v>
      </c>
      <c r="AX217" s="383">
        <f t="shared" si="329"/>
        <v>1</v>
      </c>
      <c r="AY217" s="383">
        <f t="shared" si="330"/>
        <v>3870</v>
      </c>
      <c r="AZ217">
        <f t="shared" si="331"/>
        <v>8767</v>
      </c>
      <c r="BA217">
        <f t="shared" si="332"/>
        <v>0</v>
      </c>
      <c r="BB217" s="383">
        <f t="shared" si="333"/>
        <v>0</v>
      </c>
      <c r="BC217" s="384">
        <f t="shared" si="387"/>
        <v>12637</v>
      </c>
      <c r="BD217" s="384">
        <f t="shared" si="387"/>
        <v>0.27080103359173124</v>
      </c>
      <c r="BE217" s="384">
        <f t="shared" si="387"/>
        <v>0.70801033591731266</v>
      </c>
      <c r="BF217" s="384">
        <f t="shared" si="385"/>
        <v>0</v>
      </c>
      <c r="BG217" s="384">
        <f t="shared" si="385"/>
        <v>7.7519379844961239E-4</v>
      </c>
      <c r="BH217" s="384">
        <f t="shared" si="385"/>
        <v>2.0413436692506459E-2</v>
      </c>
      <c r="BI217" s="384">
        <f t="shared" si="295"/>
        <v>116530.32425068064</v>
      </c>
      <c r="BJ217" s="384">
        <f t="shared" si="295"/>
        <v>10470</v>
      </c>
      <c r="BK217" s="384">
        <f t="shared" si="295"/>
        <v>151</v>
      </c>
      <c r="BL217" s="474">
        <f t="shared" si="334"/>
        <v>0</v>
      </c>
      <c r="BM217" s="409">
        <f t="shared" si="335"/>
        <v>-123905.81835068064</v>
      </c>
      <c r="BN217" s="473">
        <f t="shared" si="336"/>
        <v>127151.32425068064</v>
      </c>
      <c r="BO217" s="387">
        <f t="shared" si="337"/>
        <v>0</v>
      </c>
      <c r="BP217" s="387">
        <f t="shared" si="338"/>
        <v>0.9744752489277938</v>
      </c>
      <c r="BQ217" s="388">
        <f t="shared" si="339"/>
        <v>2.5524751072206198E-2</v>
      </c>
      <c r="BR217" s="389">
        <f t="shared" si="340"/>
        <v>0</v>
      </c>
      <c r="BS217" s="390">
        <f t="shared" si="341"/>
        <v>12637</v>
      </c>
      <c r="BT217" s="391">
        <f t="shared" si="310"/>
        <v>1048</v>
      </c>
      <c r="BU217" s="391">
        <f t="shared" si="310"/>
        <v>2740</v>
      </c>
      <c r="BV217" s="391">
        <f t="shared" si="310"/>
        <v>0</v>
      </c>
      <c r="BW217" s="391">
        <f t="shared" si="310"/>
        <v>3</v>
      </c>
      <c r="BX217" s="391">
        <f t="shared" si="310"/>
        <v>79</v>
      </c>
      <c r="BY217" s="391">
        <f t="shared" si="310"/>
        <v>0</v>
      </c>
      <c r="BZ217" s="391">
        <f t="shared" si="310"/>
        <v>0</v>
      </c>
      <c r="CA217" s="391">
        <f t="shared" si="310"/>
        <v>0</v>
      </c>
      <c r="CB217" s="391">
        <f t="shared" si="342"/>
        <v>8767</v>
      </c>
      <c r="CC217" s="391">
        <f t="shared" si="342"/>
        <v>0</v>
      </c>
      <c r="CD217" s="392">
        <f t="shared" si="343"/>
        <v>0</v>
      </c>
      <c r="CE217" s="393">
        <f t="shared" si="344"/>
        <v>-1048</v>
      </c>
      <c r="CF217" s="392">
        <f t="shared" si="392"/>
        <v>0</v>
      </c>
      <c r="CG217" s="392">
        <f t="shared" si="392"/>
        <v>0</v>
      </c>
      <c r="CH217" s="392">
        <f t="shared" si="392"/>
        <v>0</v>
      </c>
      <c r="CI217" s="392">
        <f t="shared" si="392"/>
        <v>0</v>
      </c>
      <c r="CJ217" s="392">
        <f t="shared" si="392"/>
        <v>0</v>
      </c>
      <c r="CK217" s="392">
        <f t="shared" si="392"/>
        <v>0</v>
      </c>
      <c r="CL217" s="392">
        <f t="shared" si="392"/>
        <v>0</v>
      </c>
      <c r="CM217" s="392">
        <f t="shared" si="345"/>
        <v>0</v>
      </c>
      <c r="CN217" s="392">
        <f t="shared" si="346"/>
        <v>0</v>
      </c>
      <c r="CO217" s="394">
        <f t="shared" si="347"/>
        <v>0</v>
      </c>
      <c r="CP217" s="394">
        <f t="shared" si="347"/>
        <v>0</v>
      </c>
      <c r="CQ217" s="395">
        <f t="shared" si="348"/>
        <v>-2740</v>
      </c>
      <c r="CR217" s="394">
        <f t="shared" si="291"/>
        <v>0</v>
      </c>
      <c r="CS217" s="394">
        <f t="shared" si="291"/>
        <v>0</v>
      </c>
      <c r="CT217" s="394">
        <f t="shared" si="291"/>
        <v>0</v>
      </c>
      <c r="CU217" s="394">
        <f t="shared" si="291"/>
        <v>0</v>
      </c>
      <c r="CV217" s="394">
        <f t="shared" si="291"/>
        <v>0</v>
      </c>
      <c r="CW217" s="394">
        <f t="shared" si="291"/>
        <v>0</v>
      </c>
      <c r="CX217" s="396">
        <f t="shared" si="349"/>
        <v>0</v>
      </c>
      <c r="CY217" s="396">
        <f t="shared" si="349"/>
        <v>0</v>
      </c>
      <c r="CZ217" s="397">
        <f t="shared" si="350"/>
        <v>0</v>
      </c>
      <c r="DA217" s="397">
        <f t="shared" si="350"/>
        <v>0</v>
      </c>
      <c r="DB217" s="397">
        <f t="shared" si="350"/>
        <v>0</v>
      </c>
      <c r="DC217" s="397">
        <f t="shared" si="351"/>
        <v>0</v>
      </c>
      <c r="DD217" s="397">
        <f t="shared" si="389"/>
        <v>0</v>
      </c>
      <c r="DE217" s="397">
        <f t="shared" si="389"/>
        <v>0</v>
      </c>
      <c r="DF217" s="397">
        <f t="shared" si="389"/>
        <v>0</v>
      </c>
      <c r="DG217" s="397">
        <f t="shared" si="389"/>
        <v>0</v>
      </c>
      <c r="DH217" s="397">
        <f t="shared" si="389"/>
        <v>0</v>
      </c>
      <c r="DI217" s="398">
        <f t="shared" si="352"/>
        <v>0</v>
      </c>
      <c r="DJ217" s="398">
        <f t="shared" si="352"/>
        <v>0</v>
      </c>
      <c r="DK217" s="399">
        <f t="shared" si="353"/>
        <v>0</v>
      </c>
      <c r="DL217" s="399">
        <f t="shared" si="353"/>
        <v>0</v>
      </c>
      <c r="DM217" s="399">
        <f t="shared" si="353"/>
        <v>0</v>
      </c>
      <c r="DN217" s="399">
        <f t="shared" si="312"/>
        <v>0</v>
      </c>
      <c r="DO217" s="399">
        <f t="shared" si="354"/>
        <v>-3</v>
      </c>
      <c r="DP217" s="399">
        <f t="shared" si="355"/>
        <v>0</v>
      </c>
      <c r="DQ217" s="399">
        <f t="shared" si="355"/>
        <v>0</v>
      </c>
      <c r="DR217" s="399">
        <f t="shared" si="355"/>
        <v>0</v>
      </c>
      <c r="DS217" s="399">
        <f t="shared" si="313"/>
        <v>0</v>
      </c>
      <c r="DT217" s="400">
        <f t="shared" si="356"/>
        <v>0</v>
      </c>
      <c r="DU217" s="400">
        <f t="shared" si="356"/>
        <v>0</v>
      </c>
      <c r="DV217" s="386">
        <f t="shared" si="390"/>
        <v>0</v>
      </c>
      <c r="DW217" s="386">
        <f t="shared" si="390"/>
        <v>0</v>
      </c>
      <c r="DX217" s="386">
        <f t="shared" si="390"/>
        <v>0</v>
      </c>
      <c r="DY217" s="386">
        <f t="shared" si="390"/>
        <v>0</v>
      </c>
      <c r="DZ217" s="386">
        <f t="shared" si="390"/>
        <v>0</v>
      </c>
      <c r="EA217" s="401">
        <f t="shared" si="357"/>
        <v>-79</v>
      </c>
      <c r="EB217" s="386">
        <f t="shared" si="358"/>
        <v>0</v>
      </c>
      <c r="EC217" s="386">
        <f t="shared" si="358"/>
        <v>0</v>
      </c>
      <c r="ED217" s="386">
        <f t="shared" si="358"/>
        <v>0</v>
      </c>
      <c r="EE217" s="385">
        <f t="shared" si="359"/>
        <v>0</v>
      </c>
      <c r="EF217" s="385">
        <f t="shared" si="359"/>
        <v>0</v>
      </c>
      <c r="EG217" s="402">
        <f t="shared" si="292"/>
        <v>0</v>
      </c>
      <c r="EH217" s="402">
        <f t="shared" si="292"/>
        <v>0</v>
      </c>
      <c r="EI217" s="402">
        <f t="shared" si="292"/>
        <v>0</v>
      </c>
      <c r="EJ217" s="402">
        <f t="shared" si="292"/>
        <v>0</v>
      </c>
      <c r="EK217" s="402">
        <f t="shared" si="292"/>
        <v>0</v>
      </c>
      <c r="EL217" s="402">
        <f t="shared" si="292"/>
        <v>0</v>
      </c>
      <c r="EM217" s="402">
        <f t="shared" si="360"/>
        <v>116530.32425068064</v>
      </c>
      <c r="EN217" s="402">
        <f t="shared" si="361"/>
        <v>0</v>
      </c>
      <c r="EO217" s="402">
        <f t="shared" si="361"/>
        <v>0</v>
      </c>
      <c r="EP217" s="402">
        <f t="shared" si="362"/>
        <v>113555.91673181855</v>
      </c>
      <c r="EQ217" s="402">
        <f t="shared" si="363"/>
        <v>2974.4075188620964</v>
      </c>
      <c r="ER217" s="394">
        <f t="shared" si="393"/>
        <v>0</v>
      </c>
      <c r="ES217" s="394">
        <f t="shared" si="393"/>
        <v>0</v>
      </c>
      <c r="ET217" s="394">
        <f t="shared" si="393"/>
        <v>0</v>
      </c>
      <c r="EU217" s="394">
        <f t="shared" si="393"/>
        <v>0</v>
      </c>
      <c r="EV217" s="394">
        <f t="shared" si="393"/>
        <v>0</v>
      </c>
      <c r="EW217" s="394">
        <f t="shared" si="393"/>
        <v>0</v>
      </c>
      <c r="EX217" s="394">
        <f t="shared" si="393"/>
        <v>0</v>
      </c>
      <c r="EY217" s="403">
        <f t="shared" si="364"/>
        <v>10470</v>
      </c>
      <c r="EZ217" s="394">
        <f t="shared" si="365"/>
        <v>0</v>
      </c>
      <c r="FA217" s="396">
        <f t="shared" si="366"/>
        <v>10202.755856274001</v>
      </c>
      <c r="FB217" s="396">
        <f t="shared" si="366"/>
        <v>267.24414372599887</v>
      </c>
      <c r="FC217" s="404">
        <f t="shared" si="311"/>
        <v>0</v>
      </c>
      <c r="FD217" s="404">
        <f t="shared" si="311"/>
        <v>0</v>
      </c>
      <c r="FE217" s="404">
        <f t="shared" si="311"/>
        <v>0</v>
      </c>
      <c r="FF217" s="404">
        <f t="shared" si="311"/>
        <v>0</v>
      </c>
      <c r="FG217" s="404">
        <f t="shared" si="311"/>
        <v>0</v>
      </c>
      <c r="FH217" s="404">
        <f t="shared" si="311"/>
        <v>0</v>
      </c>
      <c r="FI217" s="404">
        <f t="shared" si="311"/>
        <v>0</v>
      </c>
      <c r="FJ217" s="404">
        <f t="shared" si="311"/>
        <v>0</v>
      </c>
      <c r="FK217" s="392">
        <f t="shared" si="367"/>
        <v>151</v>
      </c>
      <c r="FL217" s="384">
        <f t="shared" si="368"/>
        <v>147.14576258809686</v>
      </c>
      <c r="FM217" s="384">
        <f t="shared" si="368"/>
        <v>3.854237411903136</v>
      </c>
      <c r="FN217" s="405">
        <f t="shared" si="388"/>
        <v>0</v>
      </c>
      <c r="FO217" s="405">
        <f t="shared" si="388"/>
        <v>0</v>
      </c>
      <c r="FP217" s="405">
        <f t="shared" si="388"/>
        <v>0</v>
      </c>
      <c r="FQ217" s="405">
        <f t="shared" si="386"/>
        <v>0</v>
      </c>
      <c r="FR217" s="405">
        <f t="shared" si="386"/>
        <v>0</v>
      </c>
      <c r="FS217" s="405">
        <f t="shared" si="386"/>
        <v>0</v>
      </c>
      <c r="FT217" s="405">
        <f t="shared" si="296"/>
        <v>0</v>
      </c>
      <c r="FU217" s="405">
        <f t="shared" si="296"/>
        <v>0</v>
      </c>
      <c r="FV217" s="405">
        <f t="shared" si="296"/>
        <v>0</v>
      </c>
      <c r="FW217" s="397">
        <f t="shared" si="369"/>
        <v>-132672.81835068064</v>
      </c>
      <c r="FX217" s="406">
        <f t="shared" si="370"/>
        <v>0</v>
      </c>
      <c r="FY217" s="331">
        <f t="shared" si="371"/>
        <v>271.09838113790198</v>
      </c>
      <c r="FZ217" s="382">
        <f t="shared" si="372"/>
        <v>2974.4075188620982</v>
      </c>
      <c r="GA217" s="331">
        <f t="shared" si="373"/>
        <v>0</v>
      </c>
      <c r="GB217" s="407">
        <f t="shared" si="374"/>
        <v>0</v>
      </c>
      <c r="GC217" s="407">
        <f t="shared" si="375"/>
        <v>0</v>
      </c>
      <c r="GD217" s="407">
        <f t="shared" si="376"/>
        <v>0</v>
      </c>
      <c r="GE217" s="407">
        <f t="shared" si="377"/>
        <v>0</v>
      </c>
      <c r="GF217" s="407">
        <f t="shared" si="378"/>
        <v>0</v>
      </c>
      <c r="GG217" s="407">
        <f t="shared" si="379"/>
        <v>0</v>
      </c>
      <c r="GH217" s="407">
        <f t="shared" si="380"/>
        <v>-2.8421709430404007E-13</v>
      </c>
      <c r="GI217" s="407">
        <f t="shared" si="381"/>
        <v>6.2172489379008766E-15</v>
      </c>
      <c r="GJ217">
        <f t="shared" si="382"/>
        <v>0</v>
      </c>
      <c r="GK217" s="382">
        <f t="shared" si="383"/>
        <v>-2.779998453661392E-13</v>
      </c>
      <c r="GL217">
        <v>2</v>
      </c>
      <c r="GM217">
        <f t="shared" si="309"/>
        <v>12637</v>
      </c>
      <c r="GN217">
        <f t="shared" si="309"/>
        <v>0</v>
      </c>
      <c r="GO217">
        <f t="shared" si="309"/>
        <v>0</v>
      </c>
      <c r="GP217">
        <f t="shared" si="309"/>
        <v>0</v>
      </c>
      <c r="GQ217">
        <f t="shared" si="309"/>
        <v>0</v>
      </c>
      <c r="GR217">
        <f t="shared" si="308"/>
        <v>0</v>
      </c>
      <c r="GS217">
        <f t="shared" si="308"/>
        <v>116530.32425068064</v>
      </c>
      <c r="GT217">
        <f t="shared" si="308"/>
        <v>10470</v>
      </c>
      <c r="GU217">
        <f t="shared" si="308"/>
        <v>151</v>
      </c>
      <c r="GV217">
        <f t="shared" si="308"/>
        <v>0</v>
      </c>
    </row>
    <row r="218" spans="1:204" customFormat="1" x14ac:dyDescent="0.25">
      <c r="A218" s="378">
        <v>35024</v>
      </c>
      <c r="B218" s="32" t="s">
        <v>1352</v>
      </c>
      <c r="C218" t="s">
        <v>891</v>
      </c>
      <c r="D218">
        <v>2</v>
      </c>
      <c r="E218" s="379">
        <v>603</v>
      </c>
      <c r="F218" s="379">
        <v>102667</v>
      </c>
      <c r="G218" s="379">
        <v>185526</v>
      </c>
      <c r="H218" s="379">
        <v>6205</v>
      </c>
      <c r="I218" s="379">
        <v>15900</v>
      </c>
      <c r="J218" s="379">
        <v>880</v>
      </c>
      <c r="K218" s="379">
        <v>530</v>
      </c>
      <c r="L218" s="379">
        <v>245</v>
      </c>
      <c r="M218" s="380">
        <v>18399.097273096722</v>
      </c>
      <c r="N218" s="381">
        <f t="shared" si="314"/>
        <v>330955.09727309673</v>
      </c>
      <c r="O218" s="379">
        <v>437</v>
      </c>
      <c r="P218" s="379">
        <v>94882</v>
      </c>
      <c r="Q218" s="379">
        <v>270676</v>
      </c>
      <c r="R218" s="379">
        <v>3670</v>
      </c>
      <c r="S218" s="379">
        <v>10107</v>
      </c>
      <c r="T218" s="379">
        <v>69</v>
      </c>
      <c r="U218" s="379">
        <v>139</v>
      </c>
      <c r="V218" s="379">
        <v>31</v>
      </c>
      <c r="W218" s="480">
        <f>(VLOOKUP(A218,'[1]floresta plant'!$A$4:$F$573,6,0))*1000</f>
        <v>0</v>
      </c>
      <c r="X218" s="24">
        <f t="shared" si="315"/>
        <v>380011</v>
      </c>
      <c r="Y218" s="53">
        <f t="shared" si="391"/>
        <v>85150</v>
      </c>
      <c r="Z218" s="53">
        <f t="shared" si="391"/>
        <v>-2535</v>
      </c>
      <c r="AA218" s="53">
        <f t="shared" si="391"/>
        <v>-5793</v>
      </c>
      <c r="AB218" s="53">
        <f t="shared" si="391"/>
        <v>-811</v>
      </c>
      <c r="AC218" s="53">
        <f t="shared" si="391"/>
        <v>-391</v>
      </c>
      <c r="AD218" s="53">
        <f t="shared" si="391"/>
        <v>-214</v>
      </c>
      <c r="AE218" s="53">
        <f t="shared" si="391"/>
        <v>-18399.097273096722</v>
      </c>
      <c r="AF218" s="53">
        <f t="shared" si="316"/>
        <v>-7785</v>
      </c>
      <c r="AG218" s="53">
        <f t="shared" si="317"/>
        <v>-166</v>
      </c>
      <c r="AH218" s="53">
        <f t="shared" si="318"/>
        <v>-47466.013626903266</v>
      </c>
      <c r="AI218" s="53">
        <f t="shared" si="384"/>
        <v>49055.902726903267</v>
      </c>
      <c r="AJ218" s="469">
        <v>1589.8890999999999</v>
      </c>
      <c r="AK218" s="469">
        <v>0</v>
      </c>
      <c r="AL218" s="469">
        <v>0</v>
      </c>
      <c r="AM218" s="470">
        <f t="shared" si="319"/>
        <v>1589.8890999999999</v>
      </c>
      <c r="AN218" s="53">
        <f t="shared" si="320"/>
        <v>-47466.013626903266</v>
      </c>
      <c r="AO218" s="382">
        <f t="shared" si="321"/>
        <v>2</v>
      </c>
      <c r="AP218">
        <v>2</v>
      </c>
      <c r="AQ218" s="383">
        <f t="shared" si="322"/>
        <v>85150</v>
      </c>
      <c r="AR218" s="383">
        <f t="shared" si="323"/>
        <v>-36094.097273096719</v>
      </c>
      <c r="AS218" s="383">
        <f t="shared" si="324"/>
        <v>85150</v>
      </c>
      <c r="AT218" s="383">
        <f t="shared" si="325"/>
        <v>36094.097273096719</v>
      </c>
      <c r="AU218" s="383">
        <f t="shared" si="326"/>
        <v>47466.013626903266</v>
      </c>
      <c r="AV218" s="383">
        <f t="shared" si="327"/>
        <v>0</v>
      </c>
      <c r="AW218" s="383">
        <f t="shared" si="328"/>
        <v>1</v>
      </c>
      <c r="AX218" s="383">
        <f t="shared" si="329"/>
        <v>0</v>
      </c>
      <c r="AY218" s="383">
        <f t="shared" si="330"/>
        <v>36094.097273096719</v>
      </c>
      <c r="AZ218">
        <f t="shared" si="331"/>
        <v>47466.013626903266</v>
      </c>
      <c r="BA218">
        <f t="shared" si="332"/>
        <v>1589.8891000000149</v>
      </c>
      <c r="BB218" s="383">
        <f t="shared" si="333"/>
        <v>0</v>
      </c>
      <c r="BC218" s="384">
        <f t="shared" si="387"/>
        <v>85150</v>
      </c>
      <c r="BD218" s="384">
        <f t="shared" si="387"/>
        <v>7.0233090491765821E-2</v>
      </c>
      <c r="BE218" s="384">
        <f t="shared" si="387"/>
        <v>0.1604971570882838</v>
      </c>
      <c r="BF218" s="384">
        <f t="shared" si="385"/>
        <v>2.2469047885136918E-2</v>
      </c>
      <c r="BG218" s="384">
        <f t="shared" si="385"/>
        <v>1.0832796206027786E-2</v>
      </c>
      <c r="BH218" s="384">
        <f t="shared" si="385"/>
        <v>5.9289472841175094E-3</v>
      </c>
      <c r="BI218" s="384">
        <f t="shared" si="295"/>
        <v>0.50975363461467615</v>
      </c>
      <c r="BJ218" s="384">
        <f t="shared" si="295"/>
        <v>0.21568623648062996</v>
      </c>
      <c r="BK218" s="384">
        <f t="shared" si="295"/>
        <v>4.5990899493621807E-3</v>
      </c>
      <c r="BL218" s="474">
        <f t="shared" si="334"/>
        <v>0</v>
      </c>
      <c r="BM218" s="409">
        <f t="shared" si="335"/>
        <v>0</v>
      </c>
      <c r="BN218" s="473">
        <f t="shared" si="336"/>
        <v>0</v>
      </c>
      <c r="BO218" s="387" t="e">
        <f t="shared" si="337"/>
        <v>#DIV/0!</v>
      </c>
      <c r="BP218" s="387" t="e">
        <f t="shared" si="338"/>
        <v>#DIV/0!</v>
      </c>
      <c r="BQ218" s="388" t="e">
        <f t="shared" si="339"/>
        <v>#DIV/0!</v>
      </c>
      <c r="BR218" s="389">
        <f t="shared" si="340"/>
        <v>0</v>
      </c>
      <c r="BS218" s="390">
        <f t="shared" si="341"/>
        <v>85150</v>
      </c>
      <c r="BT218" s="391">
        <f t="shared" si="310"/>
        <v>2535</v>
      </c>
      <c r="BU218" s="391">
        <f t="shared" si="310"/>
        <v>5793</v>
      </c>
      <c r="BV218" s="391">
        <f t="shared" si="310"/>
        <v>811</v>
      </c>
      <c r="BW218" s="391">
        <f t="shared" si="310"/>
        <v>391</v>
      </c>
      <c r="BX218" s="391">
        <f t="shared" si="310"/>
        <v>214</v>
      </c>
      <c r="BY218" s="391">
        <f t="shared" si="310"/>
        <v>18399.097273096722</v>
      </c>
      <c r="BZ218" s="391">
        <f t="shared" si="310"/>
        <v>7785</v>
      </c>
      <c r="CA218" s="391">
        <f t="shared" si="310"/>
        <v>166</v>
      </c>
      <c r="CB218" s="391">
        <f t="shared" si="342"/>
        <v>47466.013626903266</v>
      </c>
      <c r="CC218" s="391">
        <f t="shared" si="342"/>
        <v>1589.8891000000149</v>
      </c>
      <c r="CD218" s="392">
        <f t="shared" si="343"/>
        <v>0</v>
      </c>
      <c r="CE218" s="393">
        <f t="shared" si="344"/>
        <v>-2535</v>
      </c>
      <c r="CF218" s="392">
        <f t="shared" si="392"/>
        <v>0</v>
      </c>
      <c r="CG218" s="392">
        <f t="shared" si="392"/>
        <v>0</v>
      </c>
      <c r="CH218" s="392">
        <f t="shared" si="392"/>
        <v>0</v>
      </c>
      <c r="CI218" s="392">
        <f t="shared" si="392"/>
        <v>0</v>
      </c>
      <c r="CJ218" s="392">
        <f t="shared" si="392"/>
        <v>0</v>
      </c>
      <c r="CK218" s="392">
        <f t="shared" si="392"/>
        <v>0</v>
      </c>
      <c r="CL218" s="392">
        <f t="shared" si="392"/>
        <v>0</v>
      </c>
      <c r="CM218" s="392">
        <f t="shared" si="345"/>
        <v>0</v>
      </c>
      <c r="CN218" s="392">
        <f t="shared" si="346"/>
        <v>0</v>
      </c>
      <c r="CO218" s="394">
        <f t="shared" si="347"/>
        <v>0</v>
      </c>
      <c r="CP218" s="394">
        <f t="shared" si="347"/>
        <v>0</v>
      </c>
      <c r="CQ218" s="395">
        <f t="shared" si="348"/>
        <v>-5793</v>
      </c>
      <c r="CR218" s="394">
        <f t="shared" ref="CR218:CW260" si="394">IF($CQ218&gt;0,IF(AB218&gt;0,0,$CQ218*BF218*$BO218),0)</f>
        <v>0</v>
      </c>
      <c r="CS218" s="394">
        <f t="shared" si="394"/>
        <v>0</v>
      </c>
      <c r="CT218" s="394">
        <f t="shared" si="394"/>
        <v>0</v>
      </c>
      <c r="CU218" s="394">
        <f t="shared" si="394"/>
        <v>0</v>
      </c>
      <c r="CV218" s="394">
        <f t="shared" si="394"/>
        <v>0</v>
      </c>
      <c r="CW218" s="394">
        <f t="shared" si="394"/>
        <v>0</v>
      </c>
      <c r="CX218" s="396">
        <f t="shared" si="349"/>
        <v>0</v>
      </c>
      <c r="CY218" s="396">
        <f t="shared" si="349"/>
        <v>0</v>
      </c>
      <c r="CZ218" s="397">
        <f t="shared" si="350"/>
        <v>0</v>
      </c>
      <c r="DA218" s="397">
        <f t="shared" si="350"/>
        <v>0</v>
      </c>
      <c r="DB218" s="397">
        <f t="shared" si="350"/>
        <v>0</v>
      </c>
      <c r="DC218" s="397">
        <f t="shared" si="351"/>
        <v>-811</v>
      </c>
      <c r="DD218" s="397">
        <f t="shared" si="389"/>
        <v>0</v>
      </c>
      <c r="DE218" s="397">
        <f t="shared" si="389"/>
        <v>0</v>
      </c>
      <c r="DF218" s="397">
        <f t="shared" si="389"/>
        <v>0</v>
      </c>
      <c r="DG218" s="397">
        <f t="shared" si="389"/>
        <v>0</v>
      </c>
      <c r="DH218" s="397">
        <f t="shared" si="389"/>
        <v>0</v>
      </c>
      <c r="DI218" s="398">
        <f t="shared" si="352"/>
        <v>0</v>
      </c>
      <c r="DJ218" s="398">
        <f t="shared" si="352"/>
        <v>0</v>
      </c>
      <c r="DK218" s="399">
        <f t="shared" si="353"/>
        <v>0</v>
      </c>
      <c r="DL218" s="399">
        <f t="shared" si="353"/>
        <v>0</v>
      </c>
      <c r="DM218" s="399">
        <f t="shared" si="353"/>
        <v>0</v>
      </c>
      <c r="DN218" s="399">
        <f t="shared" si="312"/>
        <v>0</v>
      </c>
      <c r="DO218" s="399">
        <f t="shared" si="354"/>
        <v>-391</v>
      </c>
      <c r="DP218" s="399">
        <f t="shared" si="355"/>
        <v>0</v>
      </c>
      <c r="DQ218" s="399">
        <f t="shared" si="355"/>
        <v>0</v>
      </c>
      <c r="DR218" s="399">
        <f t="shared" si="355"/>
        <v>0</v>
      </c>
      <c r="DS218" s="399">
        <f t="shared" si="313"/>
        <v>0</v>
      </c>
      <c r="DT218" s="400">
        <f t="shared" si="356"/>
        <v>0</v>
      </c>
      <c r="DU218" s="400">
        <f t="shared" si="356"/>
        <v>0</v>
      </c>
      <c r="DV218" s="386">
        <f t="shared" si="390"/>
        <v>0</v>
      </c>
      <c r="DW218" s="386">
        <f t="shared" si="390"/>
        <v>0</v>
      </c>
      <c r="DX218" s="386">
        <f t="shared" si="390"/>
        <v>0</v>
      </c>
      <c r="DY218" s="386">
        <f t="shared" si="390"/>
        <v>0</v>
      </c>
      <c r="DZ218" s="386">
        <f t="shared" si="390"/>
        <v>0</v>
      </c>
      <c r="EA218" s="401">
        <f t="shared" si="357"/>
        <v>-214</v>
      </c>
      <c r="EB218" s="386">
        <f t="shared" si="358"/>
        <v>0</v>
      </c>
      <c r="EC218" s="386">
        <f t="shared" si="358"/>
        <v>0</v>
      </c>
      <c r="ED218" s="386">
        <f t="shared" si="358"/>
        <v>0</v>
      </c>
      <c r="EE218" s="385">
        <f t="shared" si="359"/>
        <v>0</v>
      </c>
      <c r="EF218" s="385">
        <f t="shared" si="359"/>
        <v>0</v>
      </c>
      <c r="EG218" s="402">
        <f t="shared" ref="EG218:EL260" si="395">IF($EM218&gt;0,IF(Y218&gt;0,0,$EM218*BC218*$BO218),0)</f>
        <v>0</v>
      </c>
      <c r="EH218" s="402">
        <f t="shared" si="395"/>
        <v>0</v>
      </c>
      <c r="EI218" s="402">
        <f t="shared" si="395"/>
        <v>0</v>
      </c>
      <c r="EJ218" s="402">
        <f t="shared" si="395"/>
        <v>0</v>
      </c>
      <c r="EK218" s="402">
        <f t="shared" si="395"/>
        <v>0</v>
      </c>
      <c r="EL218" s="402">
        <f t="shared" si="395"/>
        <v>0</v>
      </c>
      <c r="EM218" s="402">
        <f t="shared" si="360"/>
        <v>-18399.097273096722</v>
      </c>
      <c r="EN218" s="402">
        <f t="shared" si="361"/>
        <v>0</v>
      </c>
      <c r="EO218" s="402">
        <f t="shared" si="361"/>
        <v>0</v>
      </c>
      <c r="EP218" s="402">
        <f t="shared" si="362"/>
        <v>0</v>
      </c>
      <c r="EQ218" s="402">
        <f t="shared" si="363"/>
        <v>0</v>
      </c>
      <c r="ER218" s="394">
        <f t="shared" si="393"/>
        <v>0</v>
      </c>
      <c r="ES218" s="394">
        <f t="shared" si="393"/>
        <v>0</v>
      </c>
      <c r="ET218" s="394">
        <f t="shared" si="393"/>
        <v>0</v>
      </c>
      <c r="EU218" s="394">
        <f t="shared" si="393"/>
        <v>0</v>
      </c>
      <c r="EV218" s="394">
        <f t="shared" si="393"/>
        <v>0</v>
      </c>
      <c r="EW218" s="394">
        <f t="shared" si="393"/>
        <v>0</v>
      </c>
      <c r="EX218" s="394">
        <f t="shared" si="393"/>
        <v>0</v>
      </c>
      <c r="EY218" s="403">
        <f t="shared" si="364"/>
        <v>-7785</v>
      </c>
      <c r="EZ218" s="394">
        <f t="shared" si="365"/>
        <v>0</v>
      </c>
      <c r="FA218" s="396">
        <f t="shared" si="366"/>
        <v>0</v>
      </c>
      <c r="FB218" s="396">
        <f t="shared" si="366"/>
        <v>0</v>
      </c>
      <c r="FC218" s="404">
        <f t="shared" si="311"/>
        <v>0</v>
      </c>
      <c r="FD218" s="404">
        <f t="shared" si="311"/>
        <v>0</v>
      </c>
      <c r="FE218" s="404">
        <f t="shared" si="311"/>
        <v>0</v>
      </c>
      <c r="FF218" s="404">
        <f t="shared" si="311"/>
        <v>0</v>
      </c>
      <c r="FG218" s="404">
        <f t="shared" si="311"/>
        <v>0</v>
      </c>
      <c r="FH218" s="404">
        <f t="shared" si="311"/>
        <v>0</v>
      </c>
      <c r="FI218" s="404">
        <f t="shared" si="311"/>
        <v>0</v>
      </c>
      <c r="FJ218" s="404">
        <f t="shared" si="311"/>
        <v>0</v>
      </c>
      <c r="FK218" s="392">
        <f t="shared" si="367"/>
        <v>-166</v>
      </c>
      <c r="FL218" s="384">
        <f t="shared" si="368"/>
        <v>0</v>
      </c>
      <c r="FM218" s="384">
        <f t="shared" si="368"/>
        <v>0</v>
      </c>
      <c r="FN218" s="405">
        <f t="shared" si="388"/>
        <v>0</v>
      </c>
      <c r="FO218" s="405">
        <f t="shared" si="388"/>
        <v>0</v>
      </c>
      <c r="FP218" s="405">
        <f t="shared" si="388"/>
        <v>0</v>
      </c>
      <c r="FQ218" s="405">
        <f t="shared" si="386"/>
        <v>0</v>
      </c>
      <c r="FR218" s="405">
        <f t="shared" si="386"/>
        <v>0</v>
      </c>
      <c r="FS218" s="405">
        <f t="shared" si="386"/>
        <v>0</v>
      </c>
      <c r="FT218" s="405">
        <f t="shared" si="296"/>
        <v>0</v>
      </c>
      <c r="FU218" s="405">
        <f t="shared" si="296"/>
        <v>0</v>
      </c>
      <c r="FV218" s="405">
        <f t="shared" si="296"/>
        <v>0</v>
      </c>
      <c r="FW218" s="397">
        <f t="shared" si="369"/>
        <v>-47466.013626903266</v>
      </c>
      <c r="FX218" s="406">
        <f t="shared" si="370"/>
        <v>0</v>
      </c>
      <c r="FY218" s="331">
        <f t="shared" si="371"/>
        <v>1589.8891000000149</v>
      </c>
      <c r="FZ218" s="382">
        <f t="shared" si="372"/>
        <v>-1.5006662579253316E-11</v>
      </c>
      <c r="GA218" s="331">
        <f t="shared" si="373"/>
        <v>0</v>
      </c>
      <c r="GB218" s="407">
        <f t="shared" si="374"/>
        <v>0</v>
      </c>
      <c r="GC218" s="407">
        <f t="shared" si="375"/>
        <v>0</v>
      </c>
      <c r="GD218" s="407">
        <f t="shared" si="376"/>
        <v>0</v>
      </c>
      <c r="GE218" s="407">
        <f t="shared" si="377"/>
        <v>0</v>
      </c>
      <c r="GF218" s="407">
        <f t="shared" si="378"/>
        <v>0</v>
      </c>
      <c r="GG218" s="407">
        <f t="shared" si="379"/>
        <v>0</v>
      </c>
      <c r="GH218" s="407">
        <f t="shared" si="380"/>
        <v>0</v>
      </c>
      <c r="GI218" s="407">
        <f t="shared" si="381"/>
        <v>0</v>
      </c>
      <c r="GJ218">
        <f t="shared" si="382"/>
        <v>0</v>
      </c>
      <c r="GK218" s="382">
        <f t="shared" si="383"/>
        <v>0</v>
      </c>
      <c r="GL218">
        <v>2</v>
      </c>
      <c r="GM218">
        <f t="shared" si="309"/>
        <v>85150</v>
      </c>
      <c r="GN218">
        <f t="shared" si="309"/>
        <v>0</v>
      </c>
      <c r="GO218">
        <f t="shared" si="309"/>
        <v>0</v>
      </c>
      <c r="GP218">
        <f t="shared" si="309"/>
        <v>0</v>
      </c>
      <c r="GQ218">
        <f t="shared" si="309"/>
        <v>0</v>
      </c>
      <c r="GR218">
        <f t="shared" si="308"/>
        <v>0</v>
      </c>
      <c r="GS218">
        <f t="shared" si="308"/>
        <v>0</v>
      </c>
      <c r="GT218">
        <f t="shared" si="308"/>
        <v>0</v>
      </c>
      <c r="GU218">
        <f t="shared" si="308"/>
        <v>0</v>
      </c>
      <c r="GV218">
        <f t="shared" si="308"/>
        <v>0</v>
      </c>
    </row>
    <row r="219" spans="1:204" customFormat="1" x14ac:dyDescent="0.25">
      <c r="A219" s="378">
        <v>35025</v>
      </c>
      <c r="B219" s="32" t="s">
        <v>1353</v>
      </c>
      <c r="C219" t="s">
        <v>891</v>
      </c>
      <c r="D219">
        <v>2</v>
      </c>
      <c r="E219" s="379">
        <v>462</v>
      </c>
      <c r="F219" s="379">
        <v>21669</v>
      </c>
      <c r="G219" s="379">
        <v>83350</v>
      </c>
      <c r="H219" s="379">
        <v>1830</v>
      </c>
      <c r="I219" s="379">
        <v>6100</v>
      </c>
      <c r="J219" s="379">
        <v>100</v>
      </c>
      <c r="K219" s="379">
        <v>195</v>
      </c>
      <c r="L219" s="379">
        <v>55</v>
      </c>
      <c r="M219" s="380">
        <v>22251.1929995346</v>
      </c>
      <c r="N219" s="381">
        <f t="shared" si="314"/>
        <v>136012.1929995346</v>
      </c>
      <c r="O219" s="379">
        <v>321</v>
      </c>
      <c r="P219" s="379">
        <v>26884</v>
      </c>
      <c r="Q219" s="379">
        <v>84577</v>
      </c>
      <c r="R219" s="379">
        <v>2000</v>
      </c>
      <c r="S219" s="379">
        <v>6620</v>
      </c>
      <c r="T219" s="379">
        <v>0</v>
      </c>
      <c r="U219" s="379">
        <v>95</v>
      </c>
      <c r="V219" s="379">
        <v>0</v>
      </c>
      <c r="W219" s="480">
        <f>(VLOOKUP(A219,'[1]floresta plant'!$A$4:$F$573,6,0))*1000</f>
        <v>27007.650808699993</v>
      </c>
      <c r="X219" s="24">
        <f t="shared" si="315"/>
        <v>147504.65080869998</v>
      </c>
      <c r="Y219" s="53">
        <f t="shared" si="391"/>
        <v>1227</v>
      </c>
      <c r="Z219" s="53">
        <f t="shared" si="391"/>
        <v>170</v>
      </c>
      <c r="AA219" s="53">
        <f t="shared" si="391"/>
        <v>520</v>
      </c>
      <c r="AB219" s="53">
        <f t="shared" si="391"/>
        <v>-100</v>
      </c>
      <c r="AC219" s="53">
        <f t="shared" si="391"/>
        <v>-100</v>
      </c>
      <c r="AD219" s="53">
        <f t="shared" si="391"/>
        <v>-55</v>
      </c>
      <c r="AE219" s="53">
        <f t="shared" si="391"/>
        <v>4756.457809165393</v>
      </c>
      <c r="AF219" s="53">
        <f t="shared" si="316"/>
        <v>5215</v>
      </c>
      <c r="AG219" s="53">
        <f t="shared" si="317"/>
        <v>-141</v>
      </c>
      <c r="AH219" s="53">
        <f t="shared" si="318"/>
        <v>-11220.861809165383</v>
      </c>
      <c r="AI219" s="53">
        <f t="shared" si="384"/>
        <v>11492.457809165382</v>
      </c>
      <c r="AJ219" s="469">
        <v>271.596</v>
      </c>
      <c r="AK219" s="469">
        <v>0</v>
      </c>
      <c r="AL219" s="469">
        <v>0</v>
      </c>
      <c r="AM219" s="470">
        <f t="shared" si="319"/>
        <v>271.596</v>
      </c>
      <c r="AN219" s="53">
        <f t="shared" si="320"/>
        <v>-11220.861809165383</v>
      </c>
      <c r="AO219" s="382">
        <f t="shared" si="321"/>
        <v>2</v>
      </c>
      <c r="AP219">
        <v>2</v>
      </c>
      <c r="AQ219" s="383">
        <f t="shared" si="322"/>
        <v>11888.457809165393</v>
      </c>
      <c r="AR219" s="383">
        <f t="shared" si="323"/>
        <v>-396</v>
      </c>
      <c r="AS219" s="383">
        <f t="shared" si="324"/>
        <v>1227</v>
      </c>
      <c r="AT219" s="383">
        <f t="shared" si="325"/>
        <v>396</v>
      </c>
      <c r="AU219" s="383">
        <f t="shared" si="326"/>
        <v>11220.861809165383</v>
      </c>
      <c r="AV219" s="383">
        <f t="shared" si="327"/>
        <v>0</v>
      </c>
      <c r="AW219" s="383">
        <f t="shared" si="328"/>
        <v>1</v>
      </c>
      <c r="AX219" s="383">
        <f t="shared" si="329"/>
        <v>1</v>
      </c>
      <c r="AY219" s="383">
        <f t="shared" si="330"/>
        <v>396</v>
      </c>
      <c r="AZ219">
        <f t="shared" si="331"/>
        <v>831</v>
      </c>
      <c r="BA219">
        <f t="shared" si="332"/>
        <v>0</v>
      </c>
      <c r="BB219" s="383">
        <f t="shared" si="333"/>
        <v>0</v>
      </c>
      <c r="BC219" s="384">
        <f t="shared" si="387"/>
        <v>1227</v>
      </c>
      <c r="BD219" s="384">
        <f t="shared" si="387"/>
        <v>170</v>
      </c>
      <c r="BE219" s="384">
        <f t="shared" si="387"/>
        <v>520</v>
      </c>
      <c r="BF219" s="384">
        <f t="shared" si="385"/>
        <v>0.25252525252525254</v>
      </c>
      <c r="BG219" s="384">
        <f t="shared" si="385"/>
        <v>0.25252525252525254</v>
      </c>
      <c r="BH219" s="384">
        <f t="shared" si="385"/>
        <v>0.1388888888888889</v>
      </c>
      <c r="BI219" s="384">
        <f t="shared" si="295"/>
        <v>4756.457809165393</v>
      </c>
      <c r="BJ219" s="384">
        <f t="shared" si="295"/>
        <v>5215</v>
      </c>
      <c r="BK219" s="384">
        <f t="shared" si="295"/>
        <v>0.35606060606060608</v>
      </c>
      <c r="BL219" s="474">
        <f t="shared" si="334"/>
        <v>0</v>
      </c>
      <c r="BM219" s="409">
        <f t="shared" si="335"/>
        <v>-10389.861809165383</v>
      </c>
      <c r="BN219" s="473">
        <f t="shared" si="336"/>
        <v>10661.457809165393</v>
      </c>
      <c r="BO219" s="387">
        <f t="shared" si="337"/>
        <v>0</v>
      </c>
      <c r="BP219" s="387">
        <f t="shared" si="338"/>
        <v>0.97452543499571642</v>
      </c>
      <c r="BQ219" s="388">
        <f t="shared" si="339"/>
        <v>2.5474565004283578E-2</v>
      </c>
      <c r="BR219" s="389">
        <f t="shared" si="340"/>
        <v>0</v>
      </c>
      <c r="BS219" s="390">
        <f t="shared" si="341"/>
        <v>1227</v>
      </c>
      <c r="BT219" s="391">
        <f t="shared" si="310"/>
        <v>0</v>
      </c>
      <c r="BU219" s="391">
        <f t="shared" si="310"/>
        <v>0</v>
      </c>
      <c r="BV219" s="391">
        <f t="shared" si="310"/>
        <v>100</v>
      </c>
      <c r="BW219" s="391">
        <f t="shared" si="310"/>
        <v>100</v>
      </c>
      <c r="BX219" s="391">
        <f t="shared" si="310"/>
        <v>55</v>
      </c>
      <c r="BY219" s="391">
        <f t="shared" si="310"/>
        <v>0</v>
      </c>
      <c r="BZ219" s="391">
        <f t="shared" si="310"/>
        <v>0</v>
      </c>
      <c r="CA219" s="391">
        <f t="shared" si="310"/>
        <v>141</v>
      </c>
      <c r="CB219" s="391">
        <f t="shared" si="342"/>
        <v>831</v>
      </c>
      <c r="CC219" s="391">
        <f t="shared" si="342"/>
        <v>0</v>
      </c>
      <c r="CD219" s="392">
        <f t="shared" si="343"/>
        <v>0</v>
      </c>
      <c r="CE219" s="393">
        <f t="shared" si="344"/>
        <v>170</v>
      </c>
      <c r="CF219" s="392">
        <f t="shared" si="392"/>
        <v>0</v>
      </c>
      <c r="CG219" s="392">
        <f t="shared" si="392"/>
        <v>0</v>
      </c>
      <c r="CH219" s="392">
        <f t="shared" si="392"/>
        <v>0</v>
      </c>
      <c r="CI219" s="392">
        <f t="shared" si="392"/>
        <v>0</v>
      </c>
      <c r="CJ219" s="392">
        <f t="shared" si="392"/>
        <v>0</v>
      </c>
      <c r="CK219" s="392">
        <f t="shared" si="392"/>
        <v>0</v>
      </c>
      <c r="CL219" s="392">
        <f t="shared" si="392"/>
        <v>0</v>
      </c>
      <c r="CM219" s="392">
        <f t="shared" si="345"/>
        <v>165.66932394927179</v>
      </c>
      <c r="CN219" s="392">
        <f t="shared" si="346"/>
        <v>4.3306760507282078</v>
      </c>
      <c r="CO219" s="394">
        <f t="shared" si="347"/>
        <v>0</v>
      </c>
      <c r="CP219" s="394">
        <f t="shared" si="347"/>
        <v>0</v>
      </c>
      <c r="CQ219" s="395">
        <f t="shared" si="348"/>
        <v>520</v>
      </c>
      <c r="CR219" s="394">
        <f t="shared" si="394"/>
        <v>0</v>
      </c>
      <c r="CS219" s="394">
        <f t="shared" si="394"/>
        <v>0</v>
      </c>
      <c r="CT219" s="394">
        <f t="shared" si="394"/>
        <v>0</v>
      </c>
      <c r="CU219" s="394">
        <f t="shared" si="394"/>
        <v>0</v>
      </c>
      <c r="CV219" s="394">
        <f t="shared" si="394"/>
        <v>0</v>
      </c>
      <c r="CW219" s="394">
        <f t="shared" si="394"/>
        <v>0</v>
      </c>
      <c r="CX219" s="396">
        <f t="shared" si="349"/>
        <v>506.75322619777256</v>
      </c>
      <c r="CY219" s="396">
        <f t="shared" si="349"/>
        <v>13.246773802227461</v>
      </c>
      <c r="CZ219" s="397">
        <f t="shared" si="350"/>
        <v>0</v>
      </c>
      <c r="DA219" s="397">
        <f t="shared" si="350"/>
        <v>0</v>
      </c>
      <c r="DB219" s="397">
        <f t="shared" si="350"/>
        <v>0</v>
      </c>
      <c r="DC219" s="397">
        <f t="shared" si="351"/>
        <v>-100</v>
      </c>
      <c r="DD219" s="397">
        <f t="shared" si="389"/>
        <v>0</v>
      </c>
      <c r="DE219" s="397">
        <f t="shared" si="389"/>
        <v>0</v>
      </c>
      <c r="DF219" s="397">
        <f t="shared" si="389"/>
        <v>0</v>
      </c>
      <c r="DG219" s="397">
        <f t="shared" si="389"/>
        <v>0</v>
      </c>
      <c r="DH219" s="397">
        <f t="shared" si="389"/>
        <v>0</v>
      </c>
      <c r="DI219" s="398">
        <f t="shared" si="352"/>
        <v>0</v>
      </c>
      <c r="DJ219" s="398">
        <f t="shared" si="352"/>
        <v>0</v>
      </c>
      <c r="DK219" s="399">
        <f t="shared" si="353"/>
        <v>0</v>
      </c>
      <c r="DL219" s="399">
        <f t="shared" si="353"/>
        <v>0</v>
      </c>
      <c r="DM219" s="399">
        <f t="shared" si="353"/>
        <v>0</v>
      </c>
      <c r="DN219" s="399">
        <f t="shared" si="312"/>
        <v>0</v>
      </c>
      <c r="DO219" s="399">
        <f t="shared" si="354"/>
        <v>-100</v>
      </c>
      <c r="DP219" s="399">
        <f t="shared" si="355"/>
        <v>0</v>
      </c>
      <c r="DQ219" s="399">
        <f t="shared" si="355"/>
        <v>0</v>
      </c>
      <c r="DR219" s="399">
        <f t="shared" si="355"/>
        <v>0</v>
      </c>
      <c r="DS219" s="399">
        <f t="shared" si="313"/>
        <v>0</v>
      </c>
      <c r="DT219" s="400">
        <f t="shared" si="356"/>
        <v>0</v>
      </c>
      <c r="DU219" s="400">
        <f t="shared" si="356"/>
        <v>0</v>
      </c>
      <c r="DV219" s="386">
        <f t="shared" si="390"/>
        <v>0</v>
      </c>
      <c r="DW219" s="386">
        <f t="shared" si="390"/>
        <v>0</v>
      </c>
      <c r="DX219" s="386">
        <f t="shared" si="390"/>
        <v>0</v>
      </c>
      <c r="DY219" s="386">
        <f t="shared" si="390"/>
        <v>0</v>
      </c>
      <c r="DZ219" s="386">
        <f t="shared" si="390"/>
        <v>0</v>
      </c>
      <c r="EA219" s="401">
        <f t="shared" si="357"/>
        <v>-55</v>
      </c>
      <c r="EB219" s="386">
        <f t="shared" si="358"/>
        <v>0</v>
      </c>
      <c r="EC219" s="386">
        <f t="shared" si="358"/>
        <v>0</v>
      </c>
      <c r="ED219" s="386">
        <f t="shared" si="358"/>
        <v>0</v>
      </c>
      <c r="EE219" s="385">
        <f t="shared" si="359"/>
        <v>0</v>
      </c>
      <c r="EF219" s="385">
        <f t="shared" si="359"/>
        <v>0</v>
      </c>
      <c r="EG219" s="402">
        <f t="shared" si="395"/>
        <v>0</v>
      </c>
      <c r="EH219" s="402">
        <f t="shared" si="395"/>
        <v>0</v>
      </c>
      <c r="EI219" s="402">
        <f t="shared" si="395"/>
        <v>0</v>
      </c>
      <c r="EJ219" s="402">
        <f t="shared" si="395"/>
        <v>0</v>
      </c>
      <c r="EK219" s="402">
        <f t="shared" si="395"/>
        <v>0</v>
      </c>
      <c r="EL219" s="402">
        <f t="shared" si="395"/>
        <v>0</v>
      </c>
      <c r="EM219" s="402">
        <f t="shared" si="360"/>
        <v>4756.457809165393</v>
      </c>
      <c r="EN219" s="402">
        <f t="shared" si="361"/>
        <v>0</v>
      </c>
      <c r="EO219" s="402">
        <f t="shared" si="361"/>
        <v>0</v>
      </c>
      <c r="EP219" s="402">
        <f t="shared" si="362"/>
        <v>4635.2891155156767</v>
      </c>
      <c r="EQ219" s="402">
        <f t="shared" si="363"/>
        <v>121.16869364971606</v>
      </c>
      <c r="ER219" s="394">
        <f t="shared" si="393"/>
        <v>0</v>
      </c>
      <c r="ES219" s="394">
        <f t="shared" si="393"/>
        <v>0</v>
      </c>
      <c r="ET219" s="394">
        <f t="shared" si="393"/>
        <v>0</v>
      </c>
      <c r="EU219" s="394">
        <f t="shared" si="393"/>
        <v>0</v>
      </c>
      <c r="EV219" s="394">
        <f t="shared" si="393"/>
        <v>0</v>
      </c>
      <c r="EW219" s="394">
        <f t="shared" si="393"/>
        <v>0</v>
      </c>
      <c r="EX219" s="394">
        <f t="shared" si="393"/>
        <v>0</v>
      </c>
      <c r="EY219" s="403">
        <f t="shared" si="364"/>
        <v>5215</v>
      </c>
      <c r="EZ219" s="394">
        <f t="shared" si="365"/>
        <v>0</v>
      </c>
      <c r="FA219" s="396">
        <f t="shared" si="366"/>
        <v>5082.1501435026612</v>
      </c>
      <c r="FB219" s="396">
        <f t="shared" si="366"/>
        <v>132.84985649733886</v>
      </c>
      <c r="FC219" s="404">
        <f t="shared" si="311"/>
        <v>0</v>
      </c>
      <c r="FD219" s="404">
        <f t="shared" si="311"/>
        <v>0</v>
      </c>
      <c r="FE219" s="404">
        <f t="shared" si="311"/>
        <v>0</v>
      </c>
      <c r="FF219" s="404">
        <f t="shared" si="311"/>
        <v>0</v>
      </c>
      <c r="FG219" s="404">
        <f t="shared" si="311"/>
        <v>0</v>
      </c>
      <c r="FH219" s="404">
        <f t="shared" si="311"/>
        <v>0</v>
      </c>
      <c r="FI219" s="404">
        <f t="shared" si="311"/>
        <v>0</v>
      </c>
      <c r="FJ219" s="404">
        <f t="shared" si="311"/>
        <v>0</v>
      </c>
      <c r="FK219" s="392">
        <f t="shared" si="367"/>
        <v>-141</v>
      </c>
      <c r="FL219" s="384">
        <f t="shared" si="368"/>
        <v>0</v>
      </c>
      <c r="FM219" s="384">
        <f t="shared" si="368"/>
        <v>0</v>
      </c>
      <c r="FN219" s="405">
        <f t="shared" si="388"/>
        <v>0</v>
      </c>
      <c r="FO219" s="405">
        <f t="shared" si="388"/>
        <v>0</v>
      </c>
      <c r="FP219" s="405">
        <f t="shared" si="388"/>
        <v>0</v>
      </c>
      <c r="FQ219" s="405">
        <f t="shared" si="386"/>
        <v>0</v>
      </c>
      <c r="FR219" s="405">
        <f t="shared" si="386"/>
        <v>0</v>
      </c>
      <c r="FS219" s="405">
        <f t="shared" si="386"/>
        <v>0</v>
      </c>
      <c r="FT219" s="405">
        <f t="shared" si="296"/>
        <v>0</v>
      </c>
      <c r="FU219" s="405">
        <f t="shared" si="296"/>
        <v>0</v>
      </c>
      <c r="FV219" s="405">
        <f t="shared" si="296"/>
        <v>0</v>
      </c>
      <c r="FW219" s="397">
        <f t="shared" si="369"/>
        <v>-11220.861809165383</v>
      </c>
      <c r="FX219" s="406">
        <f t="shared" si="370"/>
        <v>0</v>
      </c>
      <c r="FY219" s="331">
        <f t="shared" si="371"/>
        <v>150.42730635029454</v>
      </c>
      <c r="FZ219" s="382">
        <f t="shared" si="372"/>
        <v>121.16869364970546</v>
      </c>
      <c r="GA219" s="331">
        <f t="shared" si="373"/>
        <v>0</v>
      </c>
      <c r="GB219" s="407">
        <f t="shared" si="374"/>
        <v>0</v>
      </c>
      <c r="GC219" s="407">
        <f t="shared" si="375"/>
        <v>0</v>
      </c>
      <c r="GD219" s="407">
        <f t="shared" si="376"/>
        <v>0</v>
      </c>
      <c r="GE219" s="407">
        <f t="shared" si="377"/>
        <v>0</v>
      </c>
      <c r="GF219" s="407">
        <f t="shared" si="378"/>
        <v>0</v>
      </c>
      <c r="GG219" s="407">
        <f t="shared" si="379"/>
        <v>0</v>
      </c>
      <c r="GH219" s="407">
        <f t="shared" si="380"/>
        <v>-5.6843418860808015E-14</v>
      </c>
      <c r="GI219" s="407">
        <f t="shared" si="381"/>
        <v>0</v>
      </c>
      <c r="GJ219">
        <f t="shared" si="382"/>
        <v>0</v>
      </c>
      <c r="GK219" s="382">
        <f t="shared" si="383"/>
        <v>-5.6843418860808015E-14</v>
      </c>
      <c r="GL219">
        <v>2</v>
      </c>
      <c r="GM219">
        <f t="shared" si="309"/>
        <v>1227</v>
      </c>
      <c r="GN219">
        <f t="shared" si="309"/>
        <v>170</v>
      </c>
      <c r="GO219">
        <f t="shared" si="309"/>
        <v>520</v>
      </c>
      <c r="GP219">
        <f t="shared" si="309"/>
        <v>0</v>
      </c>
      <c r="GQ219">
        <f t="shared" si="309"/>
        <v>0</v>
      </c>
      <c r="GR219">
        <f t="shared" si="308"/>
        <v>0</v>
      </c>
      <c r="GS219">
        <f t="shared" si="308"/>
        <v>4756.457809165393</v>
      </c>
      <c r="GT219">
        <f t="shared" si="308"/>
        <v>5215</v>
      </c>
      <c r="GU219">
        <f t="shared" si="308"/>
        <v>0</v>
      </c>
      <c r="GV219">
        <f t="shared" si="308"/>
        <v>0</v>
      </c>
    </row>
    <row r="220" spans="1:204" customFormat="1" x14ac:dyDescent="0.25">
      <c r="A220" s="378">
        <v>35026</v>
      </c>
      <c r="B220" s="32" t="s">
        <v>1354</v>
      </c>
      <c r="C220" t="s">
        <v>891</v>
      </c>
      <c r="D220">
        <v>2</v>
      </c>
      <c r="E220" s="379">
        <v>293</v>
      </c>
      <c r="F220" s="379">
        <v>17348</v>
      </c>
      <c r="G220" s="379">
        <v>41545</v>
      </c>
      <c r="H220" s="379">
        <v>600</v>
      </c>
      <c r="I220" s="379">
        <v>4050</v>
      </c>
      <c r="J220" s="379">
        <v>0</v>
      </c>
      <c r="K220" s="379">
        <v>340</v>
      </c>
      <c r="L220" s="379">
        <v>85</v>
      </c>
      <c r="M220" s="380">
        <v>39443.575532459472</v>
      </c>
      <c r="N220" s="381">
        <f t="shared" si="314"/>
        <v>103704.57553245948</v>
      </c>
      <c r="O220" s="379">
        <v>398</v>
      </c>
      <c r="P220" s="379">
        <v>25358</v>
      </c>
      <c r="Q220" s="379">
        <v>78241</v>
      </c>
      <c r="R220" s="379">
        <v>295</v>
      </c>
      <c r="S220" s="379">
        <v>3238</v>
      </c>
      <c r="T220" s="379">
        <v>0</v>
      </c>
      <c r="U220" s="379">
        <v>205</v>
      </c>
      <c r="V220" s="379">
        <v>71</v>
      </c>
      <c r="W220" s="480">
        <f>(VLOOKUP(A220,'[1]floresta plant'!$A$4:$F$573,6,0))*1000</f>
        <v>79593.429112556274</v>
      </c>
      <c r="X220" s="24">
        <f t="shared" si="315"/>
        <v>187399.42911255627</v>
      </c>
      <c r="Y220" s="53">
        <f t="shared" si="391"/>
        <v>36696</v>
      </c>
      <c r="Z220" s="53">
        <f t="shared" si="391"/>
        <v>-305</v>
      </c>
      <c r="AA220" s="53">
        <f t="shared" si="391"/>
        <v>-812</v>
      </c>
      <c r="AB220" s="53">
        <f t="shared" si="391"/>
        <v>0</v>
      </c>
      <c r="AC220" s="53">
        <f t="shared" si="391"/>
        <v>-135</v>
      </c>
      <c r="AD220" s="53">
        <f t="shared" si="391"/>
        <v>-14</v>
      </c>
      <c r="AE220" s="53">
        <f t="shared" si="391"/>
        <v>40149.853580096802</v>
      </c>
      <c r="AF220" s="53">
        <f t="shared" si="316"/>
        <v>8010</v>
      </c>
      <c r="AG220" s="53">
        <f t="shared" si="317"/>
        <v>105</v>
      </c>
      <c r="AH220" s="53">
        <f t="shared" si="318"/>
        <v>-83609.995380096792</v>
      </c>
      <c r="AI220" s="53">
        <f t="shared" si="384"/>
        <v>83694.853580096795</v>
      </c>
      <c r="AJ220" s="469">
        <v>84.858200000000011</v>
      </c>
      <c r="AK220" s="469">
        <v>0</v>
      </c>
      <c r="AL220" s="469">
        <v>0</v>
      </c>
      <c r="AM220" s="470">
        <f t="shared" si="319"/>
        <v>84.858200000000011</v>
      </c>
      <c r="AN220" s="53">
        <f t="shared" si="320"/>
        <v>-83609.995380096792</v>
      </c>
      <c r="AO220" s="382">
        <f t="shared" si="321"/>
        <v>2</v>
      </c>
      <c r="AP220">
        <v>2</v>
      </c>
      <c r="AQ220" s="383">
        <f t="shared" si="322"/>
        <v>84960.853580096795</v>
      </c>
      <c r="AR220" s="383">
        <f t="shared" si="323"/>
        <v>-1266</v>
      </c>
      <c r="AS220" s="383">
        <f t="shared" si="324"/>
        <v>36696</v>
      </c>
      <c r="AT220" s="383">
        <f t="shared" si="325"/>
        <v>1266</v>
      </c>
      <c r="AU220" s="383">
        <f t="shared" si="326"/>
        <v>83609.995380096792</v>
      </c>
      <c r="AV220" s="383">
        <f t="shared" si="327"/>
        <v>0</v>
      </c>
      <c r="AW220" s="383">
        <f t="shared" si="328"/>
        <v>1</v>
      </c>
      <c r="AX220" s="383">
        <f t="shared" si="329"/>
        <v>1</v>
      </c>
      <c r="AY220" s="383">
        <f t="shared" si="330"/>
        <v>1266</v>
      </c>
      <c r="AZ220">
        <f t="shared" si="331"/>
        <v>35430</v>
      </c>
      <c r="BA220">
        <f t="shared" si="332"/>
        <v>0</v>
      </c>
      <c r="BB220" s="383">
        <f t="shared" si="333"/>
        <v>0</v>
      </c>
      <c r="BC220" s="384">
        <f t="shared" si="387"/>
        <v>36696</v>
      </c>
      <c r="BD220" s="384">
        <f t="shared" si="387"/>
        <v>0.24091627172195892</v>
      </c>
      <c r="BE220" s="384">
        <f t="shared" si="387"/>
        <v>0.64139020537124802</v>
      </c>
      <c r="BF220" s="384">
        <f t="shared" si="385"/>
        <v>0</v>
      </c>
      <c r="BG220" s="384">
        <f t="shared" si="385"/>
        <v>0.1066350710900474</v>
      </c>
      <c r="BH220" s="384">
        <f t="shared" si="385"/>
        <v>1.1058451816745656E-2</v>
      </c>
      <c r="BI220" s="384">
        <f t="shared" si="295"/>
        <v>40149.853580096802</v>
      </c>
      <c r="BJ220" s="384">
        <f t="shared" si="295"/>
        <v>8010</v>
      </c>
      <c r="BK220" s="384">
        <f t="shared" si="295"/>
        <v>105</v>
      </c>
      <c r="BL220" s="474">
        <f t="shared" si="334"/>
        <v>0</v>
      </c>
      <c r="BM220" s="409">
        <f t="shared" si="335"/>
        <v>-48179.995380096792</v>
      </c>
      <c r="BN220" s="473">
        <f t="shared" si="336"/>
        <v>48264.853580096802</v>
      </c>
      <c r="BO220" s="387">
        <f t="shared" si="337"/>
        <v>0</v>
      </c>
      <c r="BP220" s="387">
        <f t="shared" si="338"/>
        <v>0.99824182207744228</v>
      </c>
      <c r="BQ220" s="388">
        <f t="shared" si="339"/>
        <v>1.7581779225577243E-3</v>
      </c>
      <c r="BR220" s="389">
        <f t="shared" si="340"/>
        <v>0</v>
      </c>
      <c r="BS220" s="390">
        <f t="shared" si="341"/>
        <v>36696</v>
      </c>
      <c r="BT220" s="391">
        <f t="shared" si="310"/>
        <v>305</v>
      </c>
      <c r="BU220" s="391">
        <f t="shared" si="310"/>
        <v>812</v>
      </c>
      <c r="BV220" s="391">
        <f t="shared" si="310"/>
        <v>0</v>
      </c>
      <c r="BW220" s="391">
        <f t="shared" si="310"/>
        <v>135</v>
      </c>
      <c r="BX220" s="391">
        <f t="shared" si="310"/>
        <v>14</v>
      </c>
      <c r="BY220" s="391">
        <f t="shared" si="310"/>
        <v>0</v>
      </c>
      <c r="BZ220" s="391">
        <f t="shared" si="310"/>
        <v>0</v>
      </c>
      <c r="CA220" s="391">
        <f t="shared" si="310"/>
        <v>0</v>
      </c>
      <c r="CB220" s="391">
        <f t="shared" si="342"/>
        <v>35430</v>
      </c>
      <c r="CC220" s="391">
        <f t="shared" si="342"/>
        <v>0</v>
      </c>
      <c r="CD220" s="392">
        <f t="shared" si="343"/>
        <v>0</v>
      </c>
      <c r="CE220" s="393">
        <f t="shared" si="344"/>
        <v>-305</v>
      </c>
      <c r="CF220" s="392">
        <f t="shared" si="392"/>
        <v>0</v>
      </c>
      <c r="CG220" s="392">
        <f t="shared" si="392"/>
        <v>0</v>
      </c>
      <c r="CH220" s="392">
        <f t="shared" si="392"/>
        <v>0</v>
      </c>
      <c r="CI220" s="392">
        <f t="shared" si="392"/>
        <v>0</v>
      </c>
      <c r="CJ220" s="392">
        <f t="shared" si="392"/>
        <v>0</v>
      </c>
      <c r="CK220" s="392">
        <f t="shared" si="392"/>
        <v>0</v>
      </c>
      <c r="CL220" s="392">
        <f t="shared" si="392"/>
        <v>0</v>
      </c>
      <c r="CM220" s="392">
        <f t="shared" si="345"/>
        <v>0</v>
      </c>
      <c r="CN220" s="392">
        <f t="shared" si="346"/>
        <v>0</v>
      </c>
      <c r="CO220" s="394">
        <f t="shared" si="347"/>
        <v>0</v>
      </c>
      <c r="CP220" s="394">
        <f t="shared" si="347"/>
        <v>0</v>
      </c>
      <c r="CQ220" s="395">
        <f t="shared" si="348"/>
        <v>-812</v>
      </c>
      <c r="CR220" s="394">
        <f t="shared" si="394"/>
        <v>0</v>
      </c>
      <c r="CS220" s="394">
        <f t="shared" si="394"/>
        <v>0</v>
      </c>
      <c r="CT220" s="394">
        <f t="shared" si="394"/>
        <v>0</v>
      </c>
      <c r="CU220" s="394">
        <f t="shared" si="394"/>
        <v>0</v>
      </c>
      <c r="CV220" s="394">
        <f t="shared" si="394"/>
        <v>0</v>
      </c>
      <c r="CW220" s="394">
        <f t="shared" si="394"/>
        <v>0</v>
      </c>
      <c r="CX220" s="396">
        <f t="shared" si="349"/>
        <v>0</v>
      </c>
      <c r="CY220" s="396">
        <f t="shared" si="349"/>
        <v>0</v>
      </c>
      <c r="CZ220" s="397">
        <f t="shared" si="350"/>
        <v>0</v>
      </c>
      <c r="DA220" s="397">
        <f t="shared" si="350"/>
        <v>0</v>
      </c>
      <c r="DB220" s="397">
        <f t="shared" si="350"/>
        <v>0</v>
      </c>
      <c r="DC220" s="397">
        <f t="shared" si="351"/>
        <v>0</v>
      </c>
      <c r="DD220" s="397">
        <f t="shared" si="389"/>
        <v>0</v>
      </c>
      <c r="DE220" s="397">
        <f t="shared" si="389"/>
        <v>0</v>
      </c>
      <c r="DF220" s="397">
        <f t="shared" si="389"/>
        <v>0</v>
      </c>
      <c r="DG220" s="397">
        <f t="shared" si="389"/>
        <v>0</v>
      </c>
      <c r="DH220" s="397">
        <f t="shared" si="389"/>
        <v>0</v>
      </c>
      <c r="DI220" s="398">
        <f t="shared" si="352"/>
        <v>0</v>
      </c>
      <c r="DJ220" s="398">
        <f t="shared" si="352"/>
        <v>0</v>
      </c>
      <c r="DK220" s="399">
        <f t="shared" si="353"/>
        <v>0</v>
      </c>
      <c r="DL220" s="399">
        <f t="shared" si="353"/>
        <v>0</v>
      </c>
      <c r="DM220" s="399">
        <f t="shared" si="353"/>
        <v>0</v>
      </c>
      <c r="DN220" s="399">
        <f t="shared" si="312"/>
        <v>0</v>
      </c>
      <c r="DO220" s="399">
        <f t="shared" si="354"/>
        <v>-135</v>
      </c>
      <c r="DP220" s="399">
        <f t="shared" si="355"/>
        <v>0</v>
      </c>
      <c r="DQ220" s="399">
        <f t="shared" si="355"/>
        <v>0</v>
      </c>
      <c r="DR220" s="399">
        <f t="shared" si="355"/>
        <v>0</v>
      </c>
      <c r="DS220" s="399">
        <f t="shared" si="313"/>
        <v>0</v>
      </c>
      <c r="DT220" s="400">
        <f t="shared" si="356"/>
        <v>0</v>
      </c>
      <c r="DU220" s="400">
        <f t="shared" si="356"/>
        <v>0</v>
      </c>
      <c r="DV220" s="386">
        <f t="shared" si="390"/>
        <v>0</v>
      </c>
      <c r="DW220" s="386">
        <f t="shared" si="390"/>
        <v>0</v>
      </c>
      <c r="DX220" s="386">
        <f t="shared" si="390"/>
        <v>0</v>
      </c>
      <c r="DY220" s="386">
        <f t="shared" si="390"/>
        <v>0</v>
      </c>
      <c r="DZ220" s="386">
        <f t="shared" si="390"/>
        <v>0</v>
      </c>
      <c r="EA220" s="401">
        <f t="shared" si="357"/>
        <v>-14</v>
      </c>
      <c r="EB220" s="386">
        <f t="shared" si="358"/>
        <v>0</v>
      </c>
      <c r="EC220" s="386">
        <f t="shared" si="358"/>
        <v>0</v>
      </c>
      <c r="ED220" s="386">
        <f t="shared" si="358"/>
        <v>0</v>
      </c>
      <c r="EE220" s="385">
        <f t="shared" si="359"/>
        <v>0</v>
      </c>
      <c r="EF220" s="385">
        <f t="shared" si="359"/>
        <v>0</v>
      </c>
      <c r="EG220" s="402">
        <f t="shared" si="395"/>
        <v>0</v>
      </c>
      <c r="EH220" s="402">
        <f t="shared" si="395"/>
        <v>0</v>
      </c>
      <c r="EI220" s="402">
        <f t="shared" si="395"/>
        <v>0</v>
      </c>
      <c r="EJ220" s="402">
        <f t="shared" si="395"/>
        <v>0</v>
      </c>
      <c r="EK220" s="402">
        <f t="shared" si="395"/>
        <v>0</v>
      </c>
      <c r="EL220" s="402">
        <f t="shared" si="395"/>
        <v>0</v>
      </c>
      <c r="EM220" s="402">
        <f t="shared" si="360"/>
        <v>40149.853580096802</v>
      </c>
      <c r="EN220" s="402">
        <f t="shared" si="361"/>
        <v>0</v>
      </c>
      <c r="EO220" s="402">
        <f t="shared" si="361"/>
        <v>0</v>
      </c>
      <c r="EP220" s="402">
        <f t="shared" si="362"/>
        <v>40079.262993938348</v>
      </c>
      <c r="EQ220" s="402">
        <f t="shared" si="363"/>
        <v>70.590586158451401</v>
      </c>
      <c r="ER220" s="394">
        <f t="shared" si="393"/>
        <v>0</v>
      </c>
      <c r="ES220" s="394">
        <f t="shared" si="393"/>
        <v>0</v>
      </c>
      <c r="ET220" s="394">
        <f t="shared" si="393"/>
        <v>0</v>
      </c>
      <c r="EU220" s="394">
        <f t="shared" si="393"/>
        <v>0</v>
      </c>
      <c r="EV220" s="394">
        <f t="shared" si="393"/>
        <v>0</v>
      </c>
      <c r="EW220" s="394">
        <f t="shared" si="393"/>
        <v>0</v>
      </c>
      <c r="EX220" s="394">
        <f t="shared" si="393"/>
        <v>0</v>
      </c>
      <c r="EY220" s="403">
        <f t="shared" si="364"/>
        <v>8010</v>
      </c>
      <c r="EZ220" s="394">
        <f t="shared" si="365"/>
        <v>0</v>
      </c>
      <c r="FA220" s="396">
        <f t="shared" si="366"/>
        <v>7995.9169948403123</v>
      </c>
      <c r="FB220" s="396">
        <f t="shared" si="366"/>
        <v>14.083005159687371</v>
      </c>
      <c r="FC220" s="404">
        <f t="shared" si="311"/>
        <v>0</v>
      </c>
      <c r="FD220" s="404">
        <f t="shared" si="311"/>
        <v>0</v>
      </c>
      <c r="FE220" s="404">
        <f t="shared" si="311"/>
        <v>0</v>
      </c>
      <c r="FF220" s="404">
        <f t="shared" si="311"/>
        <v>0</v>
      </c>
      <c r="FG220" s="404">
        <f t="shared" si="311"/>
        <v>0</v>
      </c>
      <c r="FH220" s="404">
        <f t="shared" si="311"/>
        <v>0</v>
      </c>
      <c r="FI220" s="404">
        <f t="shared" si="311"/>
        <v>0</v>
      </c>
      <c r="FJ220" s="404">
        <f t="shared" si="311"/>
        <v>0</v>
      </c>
      <c r="FK220" s="392">
        <f t="shared" si="367"/>
        <v>105</v>
      </c>
      <c r="FL220" s="384">
        <f t="shared" si="368"/>
        <v>104.81539131813143</v>
      </c>
      <c r="FM220" s="384">
        <f t="shared" si="368"/>
        <v>0.18460868186856105</v>
      </c>
      <c r="FN220" s="405">
        <f t="shared" si="388"/>
        <v>0</v>
      </c>
      <c r="FO220" s="405">
        <f t="shared" si="388"/>
        <v>0</v>
      </c>
      <c r="FP220" s="405">
        <f t="shared" si="388"/>
        <v>0</v>
      </c>
      <c r="FQ220" s="405">
        <f t="shared" si="386"/>
        <v>0</v>
      </c>
      <c r="FR220" s="405">
        <f t="shared" si="386"/>
        <v>0</v>
      </c>
      <c r="FS220" s="405">
        <f t="shared" si="386"/>
        <v>0</v>
      </c>
      <c r="FT220" s="405">
        <f t="shared" si="296"/>
        <v>0</v>
      </c>
      <c r="FU220" s="405">
        <f t="shared" si="296"/>
        <v>0</v>
      </c>
      <c r="FV220" s="405">
        <f t="shared" si="296"/>
        <v>0</v>
      </c>
      <c r="FW220" s="397">
        <f t="shared" si="369"/>
        <v>-83609.995380096792</v>
      </c>
      <c r="FX220" s="406">
        <f t="shared" si="370"/>
        <v>0</v>
      </c>
      <c r="FY220" s="331">
        <f t="shared" si="371"/>
        <v>14.267613841555931</v>
      </c>
      <c r="FZ220" s="382">
        <f t="shared" si="372"/>
        <v>70.590586158444083</v>
      </c>
      <c r="GA220" s="331">
        <f t="shared" si="373"/>
        <v>0</v>
      </c>
      <c r="GB220" s="407">
        <f t="shared" si="374"/>
        <v>0</v>
      </c>
      <c r="GC220" s="407">
        <f t="shared" si="375"/>
        <v>0</v>
      </c>
      <c r="GD220" s="407">
        <f t="shared" si="376"/>
        <v>0</v>
      </c>
      <c r="GE220" s="407">
        <f t="shared" si="377"/>
        <v>0</v>
      </c>
      <c r="GF220" s="407">
        <f t="shared" si="378"/>
        <v>0</v>
      </c>
      <c r="GG220" s="407">
        <f t="shared" si="379"/>
        <v>0</v>
      </c>
      <c r="GH220" s="407">
        <f t="shared" si="380"/>
        <v>3.0198066269804258E-13</v>
      </c>
      <c r="GI220" s="407">
        <f t="shared" si="381"/>
        <v>6.6613381477509392E-15</v>
      </c>
      <c r="GJ220">
        <f t="shared" si="382"/>
        <v>0</v>
      </c>
      <c r="GK220" s="382">
        <f t="shared" si="383"/>
        <v>3.0864200084579352E-13</v>
      </c>
      <c r="GL220">
        <v>2</v>
      </c>
      <c r="GM220">
        <f t="shared" si="309"/>
        <v>36696</v>
      </c>
      <c r="GN220">
        <f t="shared" si="309"/>
        <v>0</v>
      </c>
      <c r="GO220">
        <f t="shared" si="309"/>
        <v>0</v>
      </c>
      <c r="GP220">
        <f t="shared" si="309"/>
        <v>0</v>
      </c>
      <c r="GQ220">
        <f t="shared" si="309"/>
        <v>0</v>
      </c>
      <c r="GR220">
        <f t="shared" si="308"/>
        <v>0</v>
      </c>
      <c r="GS220">
        <f t="shared" si="308"/>
        <v>40149.853580096802</v>
      </c>
      <c r="GT220">
        <f t="shared" si="308"/>
        <v>8010</v>
      </c>
      <c r="GU220">
        <f t="shared" si="308"/>
        <v>105</v>
      </c>
      <c r="GV220">
        <f t="shared" si="308"/>
        <v>0</v>
      </c>
    </row>
    <row r="221" spans="1:204" customFormat="1" x14ac:dyDescent="0.25">
      <c r="A221" s="378">
        <v>35027</v>
      </c>
      <c r="B221" s="32" t="s">
        <v>1355</v>
      </c>
      <c r="C221" t="s">
        <v>891</v>
      </c>
      <c r="D221">
        <v>2</v>
      </c>
      <c r="E221" s="379">
        <v>917</v>
      </c>
      <c r="F221" s="379">
        <v>41512</v>
      </c>
      <c r="G221" s="379">
        <v>81041</v>
      </c>
      <c r="H221" s="379">
        <v>1900</v>
      </c>
      <c r="I221" s="379">
        <v>17930</v>
      </c>
      <c r="J221" s="379">
        <v>5120</v>
      </c>
      <c r="K221" s="379">
        <v>258</v>
      </c>
      <c r="L221" s="379">
        <v>37</v>
      </c>
      <c r="M221" s="380">
        <v>117.3930264006212</v>
      </c>
      <c r="N221" s="381">
        <f t="shared" si="314"/>
        <v>148832.39302640062</v>
      </c>
      <c r="O221" s="379">
        <v>1032</v>
      </c>
      <c r="P221" s="379">
        <v>38641</v>
      </c>
      <c r="Q221" s="379">
        <v>88980</v>
      </c>
      <c r="R221" s="379">
        <v>1040</v>
      </c>
      <c r="S221" s="379">
        <v>18310</v>
      </c>
      <c r="T221" s="379">
        <v>1220</v>
      </c>
      <c r="U221" s="379">
        <v>232</v>
      </c>
      <c r="V221" s="379">
        <v>29</v>
      </c>
      <c r="W221" s="480">
        <f>(VLOOKUP(A221,'[1]floresta plant'!$A$4:$F$573,6,0))*1000</f>
        <v>31924.042818995302</v>
      </c>
      <c r="X221" s="24">
        <f t="shared" si="315"/>
        <v>181408.04281899531</v>
      </c>
      <c r="Y221" s="53">
        <f t="shared" si="391"/>
        <v>7939</v>
      </c>
      <c r="Z221" s="53">
        <f t="shared" si="391"/>
        <v>-860</v>
      </c>
      <c r="AA221" s="53">
        <f t="shared" si="391"/>
        <v>380</v>
      </c>
      <c r="AB221" s="53">
        <f t="shared" si="391"/>
        <v>-3900</v>
      </c>
      <c r="AC221" s="53">
        <f t="shared" si="391"/>
        <v>-26</v>
      </c>
      <c r="AD221" s="53">
        <f t="shared" si="391"/>
        <v>-8</v>
      </c>
      <c r="AE221" s="53">
        <f t="shared" si="391"/>
        <v>31806.649792594682</v>
      </c>
      <c r="AF221" s="53">
        <f t="shared" si="316"/>
        <v>-2871</v>
      </c>
      <c r="AG221" s="53">
        <f t="shared" si="317"/>
        <v>115</v>
      </c>
      <c r="AH221" s="53">
        <f t="shared" si="318"/>
        <v>-32562.909792594688</v>
      </c>
      <c r="AI221" s="53">
        <f t="shared" si="384"/>
        <v>32575.64979259469</v>
      </c>
      <c r="AJ221" s="469">
        <v>0</v>
      </c>
      <c r="AK221" s="469">
        <v>0</v>
      </c>
      <c r="AL221" s="469">
        <v>12.74</v>
      </c>
      <c r="AM221" s="470">
        <f t="shared" si="319"/>
        <v>12.74</v>
      </c>
      <c r="AN221" s="53">
        <f t="shared" si="320"/>
        <v>-32562.909792594688</v>
      </c>
      <c r="AO221" s="382">
        <f t="shared" si="321"/>
        <v>2</v>
      </c>
      <c r="AP221">
        <v>2</v>
      </c>
      <c r="AQ221" s="383">
        <f t="shared" si="322"/>
        <v>40240.649792594682</v>
      </c>
      <c r="AR221" s="383">
        <f t="shared" si="323"/>
        <v>-7665</v>
      </c>
      <c r="AS221" s="383">
        <f t="shared" si="324"/>
        <v>7939</v>
      </c>
      <c r="AT221" s="383">
        <f t="shared" si="325"/>
        <v>7665</v>
      </c>
      <c r="AU221" s="383">
        <f t="shared" si="326"/>
        <v>32562.909792594688</v>
      </c>
      <c r="AV221" s="383">
        <f t="shared" si="327"/>
        <v>1</v>
      </c>
      <c r="AW221" s="383">
        <f t="shared" si="328"/>
        <v>1</v>
      </c>
      <c r="AX221" s="383">
        <f t="shared" si="329"/>
        <v>1</v>
      </c>
      <c r="AY221" s="383">
        <f t="shared" si="330"/>
        <v>3969.5</v>
      </c>
      <c r="AZ221">
        <f t="shared" si="331"/>
        <v>3969.5</v>
      </c>
      <c r="BA221">
        <f t="shared" si="332"/>
        <v>0</v>
      </c>
      <c r="BB221" s="383">
        <f t="shared" si="333"/>
        <v>0</v>
      </c>
      <c r="BC221" s="384">
        <f t="shared" si="387"/>
        <v>7939</v>
      </c>
      <c r="BD221" s="384">
        <f t="shared" si="387"/>
        <v>0.11219830397912589</v>
      </c>
      <c r="BE221" s="384">
        <f t="shared" si="387"/>
        <v>380</v>
      </c>
      <c r="BF221" s="384">
        <f t="shared" si="385"/>
        <v>0.50880626223091974</v>
      </c>
      <c r="BG221" s="384">
        <f t="shared" si="385"/>
        <v>3.3920417482061318E-3</v>
      </c>
      <c r="BH221" s="384">
        <f t="shared" si="385"/>
        <v>1.0437051532941944E-3</v>
      </c>
      <c r="BI221" s="384">
        <f t="shared" si="295"/>
        <v>31806.649792594682</v>
      </c>
      <c r="BJ221" s="384">
        <f t="shared" si="295"/>
        <v>0.37455968688845404</v>
      </c>
      <c r="BK221" s="384">
        <f t="shared" si="295"/>
        <v>115</v>
      </c>
      <c r="BL221" s="474">
        <f t="shared" si="334"/>
        <v>3695.5</v>
      </c>
      <c r="BM221" s="409">
        <f t="shared" si="335"/>
        <v>-28593.409792594688</v>
      </c>
      <c r="BN221" s="473">
        <f t="shared" si="336"/>
        <v>32301.649792594682</v>
      </c>
      <c r="BO221" s="387">
        <f t="shared" si="337"/>
        <v>0.11440592117518444</v>
      </c>
      <c r="BP221" s="387">
        <f t="shared" si="338"/>
        <v>0.88519967172543224</v>
      </c>
      <c r="BQ221" s="388">
        <f t="shared" si="339"/>
        <v>3.9440709938332041E-4</v>
      </c>
      <c r="BR221" s="389">
        <f t="shared" si="340"/>
        <v>0</v>
      </c>
      <c r="BS221" s="390">
        <f t="shared" si="341"/>
        <v>7939</v>
      </c>
      <c r="BT221" s="391">
        <f t="shared" si="310"/>
        <v>445.37116764514025</v>
      </c>
      <c r="BU221" s="391">
        <f t="shared" si="310"/>
        <v>0</v>
      </c>
      <c r="BV221" s="391">
        <f t="shared" si="310"/>
        <v>2019.706457925636</v>
      </c>
      <c r="BW221" s="391">
        <f t="shared" ref="BW221:CA271" si="396">IF($BS221&gt;0,IF(AC221
&gt;0,0,$AY221*BG221),0)</f>
        <v>13.46470971950424</v>
      </c>
      <c r="BX221" s="391">
        <f t="shared" si="396"/>
        <v>4.1429876060013049</v>
      </c>
      <c r="BY221" s="391">
        <f t="shared" si="396"/>
        <v>0</v>
      </c>
      <c r="BZ221" s="391">
        <f t="shared" si="396"/>
        <v>1486.8146771037184</v>
      </c>
      <c r="CA221" s="391">
        <f t="shared" si="396"/>
        <v>0</v>
      </c>
      <c r="CB221" s="391">
        <f t="shared" si="342"/>
        <v>3969.5</v>
      </c>
      <c r="CC221" s="391">
        <f t="shared" si="342"/>
        <v>0</v>
      </c>
      <c r="CD221" s="392">
        <f t="shared" si="343"/>
        <v>0</v>
      </c>
      <c r="CE221" s="393">
        <f t="shared" si="344"/>
        <v>-860</v>
      </c>
      <c r="CF221" s="392">
        <f t="shared" si="392"/>
        <v>0</v>
      </c>
      <c r="CG221" s="392">
        <f t="shared" si="392"/>
        <v>0</v>
      </c>
      <c r="CH221" s="392">
        <f t="shared" si="392"/>
        <v>0</v>
      </c>
      <c r="CI221" s="392">
        <f t="shared" si="392"/>
        <v>0</v>
      </c>
      <c r="CJ221" s="392">
        <f t="shared" si="392"/>
        <v>0</v>
      </c>
      <c r="CK221" s="392">
        <f t="shared" si="392"/>
        <v>0</v>
      </c>
      <c r="CL221" s="392">
        <f t="shared" si="392"/>
        <v>0</v>
      </c>
      <c r="CM221" s="392">
        <f t="shared" si="345"/>
        <v>0</v>
      </c>
      <c r="CN221" s="392">
        <f t="shared" si="346"/>
        <v>0</v>
      </c>
      <c r="CO221" s="394">
        <f t="shared" si="347"/>
        <v>0</v>
      </c>
      <c r="CP221" s="394">
        <f t="shared" si="347"/>
        <v>4.8777371219895986</v>
      </c>
      <c r="CQ221" s="395">
        <f t="shared" si="348"/>
        <v>380</v>
      </c>
      <c r="CR221" s="394">
        <f t="shared" si="394"/>
        <v>22.119970669487714</v>
      </c>
      <c r="CS221" s="394">
        <f t="shared" si="394"/>
        <v>0.14746647112991809</v>
      </c>
      <c r="CT221" s="394">
        <f t="shared" si="394"/>
        <v>4.5374298809205578E-2</v>
      </c>
      <c r="CU221" s="394">
        <f t="shared" si="394"/>
        <v>0</v>
      </c>
      <c r="CV221" s="394">
        <f t="shared" si="394"/>
        <v>16.283701485153653</v>
      </c>
      <c r="CW221" s="394">
        <f t="shared" si="394"/>
        <v>0</v>
      </c>
      <c r="CX221" s="396">
        <f t="shared" si="349"/>
        <v>336.37587525566425</v>
      </c>
      <c r="CY221" s="396">
        <f t="shared" si="349"/>
        <v>0.14987469776566176</v>
      </c>
      <c r="CZ221" s="397">
        <f t="shared" si="350"/>
        <v>0</v>
      </c>
      <c r="DA221" s="397">
        <f t="shared" si="350"/>
        <v>0</v>
      </c>
      <c r="DB221" s="397">
        <f t="shared" si="350"/>
        <v>0</v>
      </c>
      <c r="DC221" s="397">
        <f t="shared" si="351"/>
        <v>-3900</v>
      </c>
      <c r="DD221" s="397">
        <f t="shared" si="389"/>
        <v>0</v>
      </c>
      <c r="DE221" s="397">
        <f t="shared" si="389"/>
        <v>0</v>
      </c>
      <c r="DF221" s="397">
        <f t="shared" si="389"/>
        <v>0</v>
      </c>
      <c r="DG221" s="397">
        <f t="shared" si="389"/>
        <v>0</v>
      </c>
      <c r="DH221" s="397">
        <f t="shared" si="389"/>
        <v>0</v>
      </c>
      <c r="DI221" s="398">
        <f t="shared" si="352"/>
        <v>0</v>
      </c>
      <c r="DJ221" s="398">
        <f t="shared" si="352"/>
        <v>0</v>
      </c>
      <c r="DK221" s="399">
        <f t="shared" si="353"/>
        <v>0</v>
      </c>
      <c r="DL221" s="399">
        <f t="shared" si="353"/>
        <v>0</v>
      </c>
      <c r="DM221" s="399">
        <f t="shared" si="353"/>
        <v>0</v>
      </c>
      <c r="DN221" s="399">
        <f t="shared" si="312"/>
        <v>0</v>
      </c>
      <c r="DO221" s="399">
        <f t="shared" si="354"/>
        <v>-26</v>
      </c>
      <c r="DP221" s="399">
        <f t="shared" si="355"/>
        <v>0</v>
      </c>
      <c r="DQ221" s="399">
        <f t="shared" si="355"/>
        <v>0</v>
      </c>
      <c r="DR221" s="399">
        <f t="shared" si="355"/>
        <v>0</v>
      </c>
      <c r="DS221" s="399">
        <f t="shared" si="313"/>
        <v>0</v>
      </c>
      <c r="DT221" s="400">
        <f t="shared" si="356"/>
        <v>0</v>
      </c>
      <c r="DU221" s="400">
        <f t="shared" si="356"/>
        <v>0</v>
      </c>
      <c r="DV221" s="386">
        <f t="shared" si="390"/>
        <v>0</v>
      </c>
      <c r="DW221" s="386">
        <f t="shared" si="390"/>
        <v>0</v>
      </c>
      <c r="DX221" s="386">
        <f t="shared" si="390"/>
        <v>0</v>
      </c>
      <c r="DY221" s="386">
        <f t="shared" si="390"/>
        <v>0</v>
      </c>
      <c r="DZ221" s="386">
        <f t="shared" si="390"/>
        <v>0</v>
      </c>
      <c r="EA221" s="401">
        <f t="shared" si="357"/>
        <v>-8</v>
      </c>
      <c r="EB221" s="386">
        <f t="shared" si="358"/>
        <v>0</v>
      </c>
      <c r="EC221" s="386">
        <f t="shared" si="358"/>
        <v>0</v>
      </c>
      <c r="ED221" s="386">
        <f t="shared" si="358"/>
        <v>0</v>
      </c>
      <c r="EE221" s="385">
        <f t="shared" si="359"/>
        <v>0</v>
      </c>
      <c r="EF221" s="385">
        <f t="shared" si="359"/>
        <v>0</v>
      </c>
      <c r="EG221" s="402">
        <f t="shared" si="395"/>
        <v>0</v>
      </c>
      <c r="EH221" s="402">
        <f t="shared" si="395"/>
        <v>408.27493794595222</v>
      </c>
      <c r="EI221" s="402">
        <f t="shared" si="395"/>
        <v>0</v>
      </c>
      <c r="EJ221" s="402">
        <f t="shared" si="395"/>
        <v>1851.4793697548996</v>
      </c>
      <c r="EK221" s="402">
        <f t="shared" si="395"/>
        <v>12.343195798365999</v>
      </c>
      <c r="EL221" s="402">
        <f t="shared" si="395"/>
        <v>3.7979063994972311</v>
      </c>
      <c r="EM221" s="402">
        <f t="shared" si="360"/>
        <v>31806.649792594682</v>
      </c>
      <c r="EN221" s="402">
        <f t="shared" si="361"/>
        <v>1362.9736591195688</v>
      </c>
      <c r="EO221" s="402">
        <f t="shared" si="361"/>
        <v>0</v>
      </c>
      <c r="EP221" s="402">
        <f t="shared" si="362"/>
        <v>28155.2359550906</v>
      </c>
      <c r="EQ221" s="402">
        <f t="shared" si="363"/>
        <v>12.544768485798359</v>
      </c>
      <c r="ER221" s="394">
        <f t="shared" si="393"/>
        <v>0</v>
      </c>
      <c r="ES221" s="394">
        <f t="shared" si="393"/>
        <v>0</v>
      </c>
      <c r="ET221" s="394">
        <f t="shared" si="393"/>
        <v>0</v>
      </c>
      <c r="EU221" s="394">
        <f t="shared" si="393"/>
        <v>0</v>
      </c>
      <c r="EV221" s="394">
        <f t="shared" si="393"/>
        <v>0</v>
      </c>
      <c r="EW221" s="394">
        <f t="shared" si="393"/>
        <v>0</v>
      </c>
      <c r="EX221" s="394">
        <f t="shared" si="393"/>
        <v>0</v>
      </c>
      <c r="EY221" s="403">
        <f t="shared" si="364"/>
        <v>-2871</v>
      </c>
      <c r="EZ221" s="394">
        <f t="shared" si="365"/>
        <v>0</v>
      </c>
      <c r="FA221" s="396">
        <f t="shared" si="366"/>
        <v>0</v>
      </c>
      <c r="FB221" s="396">
        <f t="shared" si="366"/>
        <v>0</v>
      </c>
      <c r="FC221" s="404">
        <f t="shared" si="311"/>
        <v>0</v>
      </c>
      <c r="FD221" s="404">
        <f t="shared" si="311"/>
        <v>1.4761572869179049</v>
      </c>
      <c r="FE221" s="404">
        <f t="shared" si="311"/>
        <v>0</v>
      </c>
      <c r="FF221" s="404">
        <f t="shared" ref="FF221:FJ271" si="397">IF($FK221&gt;0,IF(AB221&gt;0,0,$FK221*$BO221*BF221),0)</f>
        <v>6.6942016499765451</v>
      </c>
      <c r="FG221" s="404">
        <f t="shared" si="397"/>
        <v>4.4628010999843634E-2</v>
      </c>
      <c r="FH221" s="404">
        <f t="shared" si="397"/>
        <v>1.3731695692259582E-2</v>
      </c>
      <c r="FI221" s="404">
        <f t="shared" si="397"/>
        <v>0</v>
      </c>
      <c r="FJ221" s="404">
        <f t="shared" si="397"/>
        <v>4.9279622915596573</v>
      </c>
      <c r="FK221" s="392">
        <f t="shared" si="367"/>
        <v>115</v>
      </c>
      <c r="FL221" s="384">
        <f t="shared" si="368"/>
        <v>101.79796224842471</v>
      </c>
      <c r="FM221" s="384">
        <f t="shared" si="368"/>
        <v>4.5356816429081848E-2</v>
      </c>
      <c r="FN221" s="405">
        <f t="shared" si="388"/>
        <v>0</v>
      </c>
      <c r="FO221" s="405">
        <f t="shared" si="388"/>
        <v>0</v>
      </c>
      <c r="FP221" s="405">
        <f t="shared" si="388"/>
        <v>0</v>
      </c>
      <c r="FQ221" s="405">
        <f t="shared" si="386"/>
        <v>0</v>
      </c>
      <c r="FR221" s="405">
        <f t="shared" si="386"/>
        <v>0</v>
      </c>
      <c r="FS221" s="405">
        <f t="shared" si="386"/>
        <v>0</v>
      </c>
      <c r="FT221" s="405">
        <f t="shared" si="296"/>
        <v>0</v>
      </c>
      <c r="FU221" s="405">
        <f t="shared" si="296"/>
        <v>0</v>
      </c>
      <c r="FV221" s="405">
        <f t="shared" si="296"/>
        <v>0</v>
      </c>
      <c r="FW221" s="397">
        <f t="shared" si="369"/>
        <v>-32562.909792594688</v>
      </c>
      <c r="FX221" s="406">
        <f t="shared" si="370"/>
        <v>0</v>
      </c>
      <c r="FY221" s="331">
        <f t="shared" si="371"/>
        <v>0.19523151419474361</v>
      </c>
      <c r="FZ221" s="382">
        <f t="shared" si="372"/>
        <v>12.544768485805257</v>
      </c>
      <c r="GA221" s="331">
        <f t="shared" si="373"/>
        <v>0</v>
      </c>
      <c r="GB221" s="407">
        <f t="shared" si="374"/>
        <v>0</v>
      </c>
      <c r="GC221" s="407">
        <f t="shared" si="375"/>
        <v>-1.5987211554602254E-14</v>
      </c>
      <c r="GD221" s="407">
        <f t="shared" si="376"/>
        <v>0</v>
      </c>
      <c r="GE221" s="407">
        <f t="shared" si="377"/>
        <v>0</v>
      </c>
      <c r="GF221" s="407">
        <f t="shared" si="378"/>
        <v>0</v>
      </c>
      <c r="GG221" s="407">
        <f t="shared" si="379"/>
        <v>9.0949470177292824E-13</v>
      </c>
      <c r="GH221" s="407">
        <f t="shared" si="380"/>
        <v>0</v>
      </c>
      <c r="GI221" s="407">
        <f t="shared" si="381"/>
        <v>-4.6629367034256575E-15</v>
      </c>
      <c r="GJ221">
        <f t="shared" si="382"/>
        <v>0</v>
      </c>
      <c r="GK221" s="382">
        <f t="shared" si="383"/>
        <v>8.8884455351490033E-13</v>
      </c>
      <c r="GL221">
        <v>2</v>
      </c>
      <c r="GM221">
        <f t="shared" si="309"/>
        <v>7939</v>
      </c>
      <c r="GN221">
        <f t="shared" si="309"/>
        <v>0</v>
      </c>
      <c r="GO221">
        <f t="shared" si="309"/>
        <v>380</v>
      </c>
      <c r="GP221">
        <f t="shared" si="309"/>
        <v>0</v>
      </c>
      <c r="GQ221">
        <f t="shared" si="309"/>
        <v>0</v>
      </c>
      <c r="GR221">
        <f t="shared" si="308"/>
        <v>0</v>
      </c>
      <c r="GS221">
        <f t="shared" si="308"/>
        <v>31806.649792594682</v>
      </c>
      <c r="GT221">
        <f t="shared" si="308"/>
        <v>0</v>
      </c>
      <c r="GU221">
        <f t="shared" si="308"/>
        <v>115</v>
      </c>
      <c r="GV221">
        <f t="shared" si="308"/>
        <v>0</v>
      </c>
    </row>
    <row r="222" spans="1:204" customFormat="1" x14ac:dyDescent="0.25">
      <c r="A222" s="378">
        <v>35028</v>
      </c>
      <c r="B222" s="32" t="s">
        <v>1356</v>
      </c>
      <c r="C222" t="s">
        <v>891</v>
      </c>
      <c r="D222">
        <v>2</v>
      </c>
      <c r="E222" s="379">
        <v>1035</v>
      </c>
      <c r="F222" s="379">
        <v>4287</v>
      </c>
      <c r="G222" s="379">
        <v>125562</v>
      </c>
      <c r="H222" s="379">
        <v>318</v>
      </c>
      <c r="I222" s="379">
        <v>2800</v>
      </c>
      <c r="J222" s="379">
        <v>107</v>
      </c>
      <c r="K222" s="379">
        <v>60</v>
      </c>
      <c r="L222" s="379">
        <v>113</v>
      </c>
      <c r="M222" s="380">
        <v>15030.746386655939</v>
      </c>
      <c r="N222" s="381">
        <f t="shared" si="314"/>
        <v>149312.74638665593</v>
      </c>
      <c r="O222" s="379">
        <v>938</v>
      </c>
      <c r="P222" s="379">
        <v>4900</v>
      </c>
      <c r="Q222" s="379">
        <v>144091</v>
      </c>
      <c r="R222" s="379">
        <v>380</v>
      </c>
      <c r="S222" s="379">
        <v>3732</v>
      </c>
      <c r="T222" s="379">
        <v>0</v>
      </c>
      <c r="U222" s="379">
        <v>36</v>
      </c>
      <c r="V222" s="379">
        <v>74</v>
      </c>
      <c r="W222" s="480">
        <f>(VLOOKUP(A222,'[1]floresta plant'!$A$4:$F$573,6,0))*1000</f>
        <v>11504.37469257305</v>
      </c>
      <c r="X222" s="24">
        <f t="shared" si="315"/>
        <v>165655.37469257304</v>
      </c>
      <c r="Y222" s="53">
        <f t="shared" si="391"/>
        <v>18529</v>
      </c>
      <c r="Z222" s="53">
        <f t="shared" si="391"/>
        <v>62</v>
      </c>
      <c r="AA222" s="53">
        <f t="shared" si="391"/>
        <v>932</v>
      </c>
      <c r="AB222" s="53">
        <f t="shared" si="391"/>
        <v>-107</v>
      </c>
      <c r="AC222" s="53">
        <f t="shared" si="391"/>
        <v>-24</v>
      </c>
      <c r="AD222" s="53">
        <f t="shared" si="391"/>
        <v>-39</v>
      </c>
      <c r="AE222" s="53">
        <f t="shared" si="391"/>
        <v>-3526.371694082889</v>
      </c>
      <c r="AF222" s="53">
        <f t="shared" si="316"/>
        <v>613</v>
      </c>
      <c r="AG222" s="53">
        <f t="shared" si="317"/>
        <v>-97</v>
      </c>
      <c r="AH222" s="53">
        <f t="shared" si="318"/>
        <v>-16260.297605917111</v>
      </c>
      <c r="AI222" s="53">
        <f t="shared" si="384"/>
        <v>16342.628305917111</v>
      </c>
      <c r="AJ222" s="469">
        <v>52.900700000000001</v>
      </c>
      <c r="AK222" s="469">
        <v>0</v>
      </c>
      <c r="AL222" s="469">
        <v>29.429999999999996</v>
      </c>
      <c r="AM222" s="470">
        <f t="shared" si="319"/>
        <v>82.330699999999993</v>
      </c>
      <c r="AN222" s="53">
        <f t="shared" si="320"/>
        <v>-16260.297605917111</v>
      </c>
      <c r="AO222" s="382">
        <f t="shared" si="321"/>
        <v>2</v>
      </c>
      <c r="AP222">
        <v>2</v>
      </c>
      <c r="AQ222" s="383">
        <f t="shared" si="322"/>
        <v>20136</v>
      </c>
      <c r="AR222" s="383">
        <f t="shared" si="323"/>
        <v>-3793.371694082889</v>
      </c>
      <c r="AS222" s="383">
        <f t="shared" si="324"/>
        <v>18529</v>
      </c>
      <c r="AT222" s="383">
        <f t="shared" si="325"/>
        <v>3793.371694082889</v>
      </c>
      <c r="AU222" s="383">
        <f t="shared" si="326"/>
        <v>16260.297605917111</v>
      </c>
      <c r="AV222" s="383">
        <f t="shared" si="327"/>
        <v>0</v>
      </c>
      <c r="AW222" s="383">
        <f t="shared" si="328"/>
        <v>1</v>
      </c>
      <c r="AX222" s="383">
        <f t="shared" si="329"/>
        <v>1</v>
      </c>
      <c r="AY222" s="383">
        <f t="shared" si="330"/>
        <v>3793.371694082889</v>
      </c>
      <c r="AZ222">
        <f t="shared" si="331"/>
        <v>14735.628305917111</v>
      </c>
      <c r="BA222">
        <f t="shared" si="332"/>
        <v>0</v>
      </c>
      <c r="BB222" s="383">
        <f t="shared" si="333"/>
        <v>0</v>
      </c>
      <c r="BC222" s="384">
        <f t="shared" si="387"/>
        <v>18529</v>
      </c>
      <c r="BD222" s="384">
        <f t="shared" si="387"/>
        <v>62</v>
      </c>
      <c r="BE222" s="384">
        <f t="shared" si="387"/>
        <v>932</v>
      </c>
      <c r="BF222" s="384">
        <f t="shared" si="385"/>
        <v>2.8207096121612475E-2</v>
      </c>
      <c r="BG222" s="384">
        <f t="shared" si="385"/>
        <v>6.3268252983056019E-3</v>
      </c>
      <c r="BH222" s="384">
        <f t="shared" si="385"/>
        <v>1.0281091109746603E-2</v>
      </c>
      <c r="BI222" s="384">
        <f t="shared" si="295"/>
        <v>0.9296140685563502</v>
      </c>
      <c r="BJ222" s="384">
        <f t="shared" si="295"/>
        <v>613</v>
      </c>
      <c r="BK222" s="384">
        <f t="shared" si="295"/>
        <v>2.5570918913985139E-2</v>
      </c>
      <c r="BL222" s="474">
        <f t="shared" si="334"/>
        <v>0</v>
      </c>
      <c r="BM222" s="409">
        <f t="shared" si="335"/>
        <v>-1524.6692999999996</v>
      </c>
      <c r="BN222" s="473">
        <f t="shared" si="336"/>
        <v>1607</v>
      </c>
      <c r="BO222" s="387">
        <f t="shared" si="337"/>
        <v>0</v>
      </c>
      <c r="BP222" s="387">
        <f t="shared" si="338"/>
        <v>0.94876745488487835</v>
      </c>
      <c r="BQ222" s="388">
        <f t="shared" si="339"/>
        <v>5.1232545115121653E-2</v>
      </c>
      <c r="BR222" s="389">
        <f t="shared" si="340"/>
        <v>0</v>
      </c>
      <c r="BS222" s="390">
        <f t="shared" si="341"/>
        <v>18529</v>
      </c>
      <c r="BT222" s="391">
        <f t="shared" ref="BT222:BT253" si="398">IF($BS222&gt;0,IF(Z222
&gt;0,0,$AY222*BD222),0)</f>
        <v>0</v>
      </c>
      <c r="BU222" s="391">
        <f t="shared" ref="BU222:BU253" si="399">IF($BS222&gt;0,IF(AA222
&gt;0,0,$AY222*BE222),0)</f>
        <v>0</v>
      </c>
      <c r="BV222" s="391">
        <f t="shared" ref="BV222:BV253" si="400">IF($BS222&gt;0,IF(AB222
&gt;0,0,$AY222*BF222),0)</f>
        <v>107</v>
      </c>
      <c r="BW222" s="391">
        <f t="shared" si="396"/>
        <v>24</v>
      </c>
      <c r="BX222" s="391">
        <f t="shared" si="396"/>
        <v>39</v>
      </c>
      <c r="BY222" s="391">
        <f t="shared" si="396"/>
        <v>3526.371694082889</v>
      </c>
      <c r="BZ222" s="391">
        <f t="shared" si="396"/>
        <v>0</v>
      </c>
      <c r="CA222" s="391">
        <f t="shared" si="396"/>
        <v>97</v>
      </c>
      <c r="CB222" s="391">
        <f t="shared" si="342"/>
        <v>14735.628305917111</v>
      </c>
      <c r="CC222" s="391">
        <f t="shared" si="342"/>
        <v>0</v>
      </c>
      <c r="CD222" s="392">
        <f t="shared" si="343"/>
        <v>0</v>
      </c>
      <c r="CE222" s="393">
        <f t="shared" si="344"/>
        <v>62</v>
      </c>
      <c r="CF222" s="392">
        <f t="shared" si="392"/>
        <v>0</v>
      </c>
      <c r="CG222" s="392">
        <f t="shared" si="392"/>
        <v>0</v>
      </c>
      <c r="CH222" s="392">
        <f t="shared" si="392"/>
        <v>0</v>
      </c>
      <c r="CI222" s="392">
        <f t="shared" si="392"/>
        <v>0</v>
      </c>
      <c r="CJ222" s="392">
        <f t="shared" si="392"/>
        <v>0</v>
      </c>
      <c r="CK222" s="392">
        <f t="shared" si="392"/>
        <v>0</v>
      </c>
      <c r="CL222" s="392">
        <f t="shared" si="392"/>
        <v>0</v>
      </c>
      <c r="CM222" s="392">
        <f t="shared" si="345"/>
        <v>58.823582202862454</v>
      </c>
      <c r="CN222" s="392">
        <f t="shared" si="346"/>
        <v>3.1764177971375425</v>
      </c>
      <c r="CO222" s="394">
        <f t="shared" si="347"/>
        <v>0</v>
      </c>
      <c r="CP222" s="394">
        <f t="shared" si="347"/>
        <v>0</v>
      </c>
      <c r="CQ222" s="395">
        <f t="shared" si="348"/>
        <v>932</v>
      </c>
      <c r="CR222" s="394">
        <f t="shared" si="394"/>
        <v>0</v>
      </c>
      <c r="CS222" s="394">
        <f t="shared" si="394"/>
        <v>0</v>
      </c>
      <c r="CT222" s="394">
        <f t="shared" si="394"/>
        <v>0</v>
      </c>
      <c r="CU222" s="394">
        <f t="shared" si="394"/>
        <v>0</v>
      </c>
      <c r="CV222" s="394">
        <f t="shared" si="394"/>
        <v>0</v>
      </c>
      <c r="CW222" s="394">
        <f t="shared" si="394"/>
        <v>0</v>
      </c>
      <c r="CX222" s="396">
        <f t="shared" si="349"/>
        <v>884.2512679527066</v>
      </c>
      <c r="CY222" s="396">
        <f t="shared" si="349"/>
        <v>47.74873204729338</v>
      </c>
      <c r="CZ222" s="397">
        <f t="shared" si="350"/>
        <v>0</v>
      </c>
      <c r="DA222" s="397">
        <f t="shared" si="350"/>
        <v>0</v>
      </c>
      <c r="DB222" s="397">
        <f t="shared" si="350"/>
        <v>0</v>
      </c>
      <c r="DC222" s="397">
        <f t="shared" si="351"/>
        <v>-107</v>
      </c>
      <c r="DD222" s="397">
        <f t="shared" si="389"/>
        <v>0</v>
      </c>
      <c r="DE222" s="397">
        <f t="shared" si="389"/>
        <v>0</v>
      </c>
      <c r="DF222" s="397">
        <f t="shared" si="389"/>
        <v>0</v>
      </c>
      <c r="DG222" s="397">
        <f t="shared" si="389"/>
        <v>0</v>
      </c>
      <c r="DH222" s="397">
        <f t="shared" si="389"/>
        <v>0</v>
      </c>
      <c r="DI222" s="398">
        <f t="shared" si="352"/>
        <v>0</v>
      </c>
      <c r="DJ222" s="398">
        <f t="shared" si="352"/>
        <v>0</v>
      </c>
      <c r="DK222" s="399">
        <f t="shared" si="353"/>
        <v>0</v>
      </c>
      <c r="DL222" s="399">
        <f t="shared" si="353"/>
        <v>0</v>
      </c>
      <c r="DM222" s="399">
        <f t="shared" si="353"/>
        <v>0</v>
      </c>
      <c r="DN222" s="399">
        <f t="shared" si="312"/>
        <v>0</v>
      </c>
      <c r="DO222" s="399">
        <f t="shared" si="354"/>
        <v>-24</v>
      </c>
      <c r="DP222" s="399">
        <f t="shared" si="355"/>
        <v>0</v>
      </c>
      <c r="DQ222" s="399">
        <f t="shared" si="355"/>
        <v>0</v>
      </c>
      <c r="DR222" s="399">
        <f t="shared" si="355"/>
        <v>0</v>
      </c>
      <c r="DS222" s="399">
        <f t="shared" si="313"/>
        <v>0</v>
      </c>
      <c r="DT222" s="400">
        <f t="shared" si="356"/>
        <v>0</v>
      </c>
      <c r="DU222" s="400">
        <f t="shared" si="356"/>
        <v>0</v>
      </c>
      <c r="DV222" s="386">
        <f t="shared" si="390"/>
        <v>0</v>
      </c>
      <c r="DW222" s="386">
        <f t="shared" si="390"/>
        <v>0</v>
      </c>
      <c r="DX222" s="386">
        <f t="shared" si="390"/>
        <v>0</v>
      </c>
      <c r="DY222" s="386">
        <f t="shared" si="390"/>
        <v>0</v>
      </c>
      <c r="DZ222" s="386">
        <f t="shared" si="390"/>
        <v>0</v>
      </c>
      <c r="EA222" s="401">
        <f t="shared" si="357"/>
        <v>-39</v>
      </c>
      <c r="EB222" s="386">
        <f t="shared" si="358"/>
        <v>0</v>
      </c>
      <c r="EC222" s="386">
        <f t="shared" si="358"/>
        <v>0</v>
      </c>
      <c r="ED222" s="386">
        <f t="shared" si="358"/>
        <v>0</v>
      </c>
      <c r="EE222" s="385">
        <f t="shared" si="359"/>
        <v>0</v>
      </c>
      <c r="EF222" s="385">
        <f t="shared" si="359"/>
        <v>0</v>
      </c>
      <c r="EG222" s="402">
        <f t="shared" si="395"/>
        <v>0</v>
      </c>
      <c r="EH222" s="402">
        <f t="shared" si="395"/>
        <v>0</v>
      </c>
      <c r="EI222" s="402">
        <f t="shared" si="395"/>
        <v>0</v>
      </c>
      <c r="EJ222" s="402">
        <f t="shared" si="395"/>
        <v>0</v>
      </c>
      <c r="EK222" s="402">
        <f t="shared" si="395"/>
        <v>0</v>
      </c>
      <c r="EL222" s="402">
        <f t="shared" si="395"/>
        <v>0</v>
      </c>
      <c r="EM222" s="402">
        <f t="shared" si="360"/>
        <v>-3526.371694082889</v>
      </c>
      <c r="EN222" s="402">
        <f t="shared" si="361"/>
        <v>0</v>
      </c>
      <c r="EO222" s="402">
        <f t="shared" si="361"/>
        <v>0</v>
      </c>
      <c r="EP222" s="402">
        <f t="shared" si="362"/>
        <v>0</v>
      </c>
      <c r="EQ222" s="402">
        <f t="shared" si="363"/>
        <v>0</v>
      </c>
      <c r="ER222" s="394">
        <f t="shared" si="393"/>
        <v>0</v>
      </c>
      <c r="ES222" s="394">
        <f t="shared" si="393"/>
        <v>0</v>
      </c>
      <c r="ET222" s="394">
        <f t="shared" si="393"/>
        <v>0</v>
      </c>
      <c r="EU222" s="394">
        <f t="shared" si="393"/>
        <v>0</v>
      </c>
      <c r="EV222" s="394">
        <f t="shared" si="393"/>
        <v>0</v>
      </c>
      <c r="EW222" s="394">
        <f t="shared" si="393"/>
        <v>0</v>
      </c>
      <c r="EX222" s="394">
        <f t="shared" si="393"/>
        <v>0</v>
      </c>
      <c r="EY222" s="403">
        <f t="shared" si="364"/>
        <v>613</v>
      </c>
      <c r="EZ222" s="394">
        <f t="shared" si="365"/>
        <v>0</v>
      </c>
      <c r="FA222" s="396">
        <f t="shared" si="366"/>
        <v>581.59444984443041</v>
      </c>
      <c r="FB222" s="396">
        <f t="shared" si="366"/>
        <v>31.405550155569571</v>
      </c>
      <c r="FC222" s="404">
        <f t="shared" ref="FC222:FC253" si="401">IF($FK222&gt;0,IF(Y222&gt;0,0,$FK222*$BO222*BC222),0)</f>
        <v>0</v>
      </c>
      <c r="FD222" s="404">
        <f t="shared" ref="FD222:FD253" si="402">IF($FK222&gt;0,IF(Z222&gt;0,0,$FK222*$BO222*BD222),0)</f>
        <v>0</v>
      </c>
      <c r="FE222" s="404">
        <f t="shared" ref="FE222:FE253" si="403">IF($FK222&gt;0,IF(AA222&gt;0,0,$FK222*$BO222*BE222),0)</f>
        <v>0</v>
      </c>
      <c r="FF222" s="404">
        <f t="shared" si="397"/>
        <v>0</v>
      </c>
      <c r="FG222" s="404">
        <f t="shared" si="397"/>
        <v>0</v>
      </c>
      <c r="FH222" s="404">
        <f t="shared" si="397"/>
        <v>0</v>
      </c>
      <c r="FI222" s="404">
        <f t="shared" si="397"/>
        <v>0</v>
      </c>
      <c r="FJ222" s="404">
        <f t="shared" si="397"/>
        <v>0</v>
      </c>
      <c r="FK222" s="392">
        <f t="shared" si="367"/>
        <v>-97</v>
      </c>
      <c r="FL222" s="384">
        <f t="shared" si="368"/>
        <v>0</v>
      </c>
      <c r="FM222" s="384">
        <f t="shared" si="368"/>
        <v>0</v>
      </c>
      <c r="FN222" s="405">
        <f t="shared" si="388"/>
        <v>0</v>
      </c>
      <c r="FO222" s="405">
        <f t="shared" si="388"/>
        <v>0</v>
      </c>
      <c r="FP222" s="405">
        <f t="shared" si="388"/>
        <v>0</v>
      </c>
      <c r="FQ222" s="405">
        <f t="shared" si="386"/>
        <v>0</v>
      </c>
      <c r="FR222" s="405">
        <f t="shared" si="386"/>
        <v>0</v>
      </c>
      <c r="FS222" s="405">
        <f t="shared" si="386"/>
        <v>0</v>
      </c>
      <c r="FT222" s="405">
        <f t="shared" si="296"/>
        <v>0</v>
      </c>
      <c r="FU222" s="405">
        <f t="shared" si="296"/>
        <v>0</v>
      </c>
      <c r="FV222" s="405">
        <f t="shared" si="296"/>
        <v>0</v>
      </c>
      <c r="FW222" s="397">
        <f t="shared" si="369"/>
        <v>-16260.297605917111</v>
      </c>
      <c r="FX222" s="406">
        <f t="shared" si="370"/>
        <v>0</v>
      </c>
      <c r="FY222" s="331">
        <f t="shared" si="371"/>
        <v>82.330700000000505</v>
      </c>
      <c r="FZ222" s="382">
        <f t="shared" si="372"/>
        <v>-5.1159076974727213E-13</v>
      </c>
      <c r="GA222" s="331">
        <f t="shared" si="373"/>
        <v>0</v>
      </c>
      <c r="GB222" s="407">
        <f t="shared" si="374"/>
        <v>0</v>
      </c>
      <c r="GC222" s="407">
        <f t="shared" si="375"/>
        <v>0</v>
      </c>
      <c r="GD222" s="407">
        <f t="shared" si="376"/>
        <v>0</v>
      </c>
      <c r="GE222" s="407">
        <f t="shared" si="377"/>
        <v>0</v>
      </c>
      <c r="GF222" s="407">
        <f t="shared" si="378"/>
        <v>0</v>
      </c>
      <c r="GG222" s="407">
        <f t="shared" si="379"/>
        <v>0</v>
      </c>
      <c r="GH222" s="407">
        <f t="shared" si="380"/>
        <v>1.4210854715202004E-14</v>
      </c>
      <c r="GI222" s="407">
        <f t="shared" si="381"/>
        <v>0</v>
      </c>
      <c r="GJ222">
        <f t="shared" si="382"/>
        <v>0</v>
      </c>
      <c r="GK222" s="382">
        <f t="shared" si="383"/>
        <v>1.4210854715202004E-14</v>
      </c>
      <c r="GL222">
        <v>2</v>
      </c>
      <c r="GM222">
        <f t="shared" si="309"/>
        <v>18529</v>
      </c>
      <c r="GN222">
        <f t="shared" si="309"/>
        <v>62</v>
      </c>
      <c r="GO222">
        <f t="shared" si="309"/>
        <v>932</v>
      </c>
      <c r="GP222">
        <f t="shared" si="309"/>
        <v>0</v>
      </c>
      <c r="GQ222">
        <f t="shared" si="309"/>
        <v>0</v>
      </c>
      <c r="GR222">
        <f t="shared" si="308"/>
        <v>0</v>
      </c>
      <c r="GS222">
        <f t="shared" si="308"/>
        <v>0</v>
      </c>
      <c r="GT222">
        <f t="shared" si="308"/>
        <v>613</v>
      </c>
      <c r="GU222">
        <f t="shared" si="308"/>
        <v>0</v>
      </c>
      <c r="GV222">
        <f t="shared" si="308"/>
        <v>0</v>
      </c>
    </row>
    <row r="223" spans="1:204" customFormat="1" x14ac:dyDescent="0.25">
      <c r="A223" s="378">
        <v>35029</v>
      </c>
      <c r="B223" s="32" t="s">
        <v>1357</v>
      </c>
      <c r="C223" t="s">
        <v>891</v>
      </c>
      <c r="D223">
        <v>2</v>
      </c>
      <c r="E223" s="379">
        <v>3071</v>
      </c>
      <c r="F223" s="379">
        <v>32924</v>
      </c>
      <c r="G223" s="379">
        <v>41289</v>
      </c>
      <c r="H223" s="379">
        <v>8600</v>
      </c>
      <c r="I223" s="379">
        <v>22428</v>
      </c>
      <c r="J223" s="379">
        <v>3810</v>
      </c>
      <c r="K223" s="379">
        <v>250</v>
      </c>
      <c r="L223" s="379">
        <v>150</v>
      </c>
      <c r="M223" s="380">
        <v>82.362305538476846</v>
      </c>
      <c r="N223" s="381">
        <f t="shared" si="314"/>
        <v>112604.36230553848</v>
      </c>
      <c r="O223" s="379">
        <v>2469</v>
      </c>
      <c r="P223" s="379">
        <v>35508</v>
      </c>
      <c r="Q223" s="379">
        <v>53362</v>
      </c>
      <c r="R223" s="379">
        <v>4960</v>
      </c>
      <c r="S223" s="379">
        <v>20120</v>
      </c>
      <c r="T223" s="379">
        <v>150</v>
      </c>
      <c r="U223" s="379">
        <v>150</v>
      </c>
      <c r="V223" s="379">
        <v>0</v>
      </c>
      <c r="W223" s="480">
        <f>(VLOOKUP(A223,'[1]floresta plant'!$A$4:$F$573,6,0))*1000</f>
        <v>1507.2828467796446</v>
      </c>
      <c r="X223" s="24">
        <f t="shared" si="315"/>
        <v>118226.28284677965</v>
      </c>
      <c r="Y223" s="53">
        <f t="shared" si="391"/>
        <v>12073</v>
      </c>
      <c r="Z223" s="53">
        <f t="shared" si="391"/>
        <v>-3640</v>
      </c>
      <c r="AA223" s="53">
        <f t="shared" si="391"/>
        <v>-2308</v>
      </c>
      <c r="AB223" s="53">
        <f t="shared" si="391"/>
        <v>-3660</v>
      </c>
      <c r="AC223" s="53">
        <f t="shared" si="391"/>
        <v>-100</v>
      </c>
      <c r="AD223" s="53">
        <f t="shared" si="391"/>
        <v>-150</v>
      </c>
      <c r="AE223" s="53">
        <f t="shared" si="391"/>
        <v>1424.9205412411677</v>
      </c>
      <c r="AF223" s="53">
        <f t="shared" si="316"/>
        <v>2584</v>
      </c>
      <c r="AG223" s="53">
        <f t="shared" si="317"/>
        <v>-602</v>
      </c>
      <c r="AH223" s="53">
        <f t="shared" si="318"/>
        <v>-5620.1698412411688</v>
      </c>
      <c r="AI223" s="53">
        <f t="shared" si="384"/>
        <v>5621.9205412411684</v>
      </c>
      <c r="AJ223" s="469">
        <v>1.7507000000000001</v>
      </c>
      <c r="AK223" s="469">
        <v>0</v>
      </c>
      <c r="AL223" s="469">
        <v>0</v>
      </c>
      <c r="AM223" s="470">
        <f t="shared" si="319"/>
        <v>1.7507000000000001</v>
      </c>
      <c r="AN223" s="53">
        <f t="shared" si="320"/>
        <v>-5620.1698412411688</v>
      </c>
      <c r="AO223" s="382">
        <f t="shared" si="321"/>
        <v>2</v>
      </c>
      <c r="AP223">
        <v>2</v>
      </c>
      <c r="AQ223" s="383">
        <f t="shared" si="322"/>
        <v>16081.920541241168</v>
      </c>
      <c r="AR223" s="383">
        <f t="shared" si="323"/>
        <v>-10460</v>
      </c>
      <c r="AS223" s="383">
        <f t="shared" si="324"/>
        <v>12073</v>
      </c>
      <c r="AT223" s="383">
        <f t="shared" si="325"/>
        <v>10460</v>
      </c>
      <c r="AU223" s="383">
        <f t="shared" si="326"/>
        <v>5620.1698412411688</v>
      </c>
      <c r="AV223" s="383">
        <f t="shared" si="327"/>
        <v>1</v>
      </c>
      <c r="AW223" s="383">
        <f t="shared" si="328"/>
        <v>0</v>
      </c>
      <c r="AX223" s="383">
        <f t="shared" si="329"/>
        <v>1</v>
      </c>
      <c r="AY223" s="383">
        <f t="shared" si="330"/>
        <v>6452.8301587588312</v>
      </c>
      <c r="AZ223">
        <f t="shared" si="331"/>
        <v>5620.1698412411688</v>
      </c>
      <c r="BA223">
        <f t="shared" si="332"/>
        <v>0</v>
      </c>
      <c r="BB223" s="383">
        <f t="shared" si="333"/>
        <v>0</v>
      </c>
      <c r="BC223" s="384">
        <f t="shared" si="387"/>
        <v>12073</v>
      </c>
      <c r="BD223" s="384">
        <f t="shared" si="387"/>
        <v>0.34799235181644361</v>
      </c>
      <c r="BE223" s="384">
        <f t="shared" si="387"/>
        <v>0.22065009560229445</v>
      </c>
      <c r="BF223" s="384">
        <f t="shared" si="385"/>
        <v>0.34990439770554493</v>
      </c>
      <c r="BG223" s="384">
        <f t="shared" si="385"/>
        <v>9.5602294455066923E-3</v>
      </c>
      <c r="BH223" s="384">
        <f t="shared" si="385"/>
        <v>1.4340344168260038E-2</v>
      </c>
      <c r="BI223" s="384">
        <f t="shared" si="385"/>
        <v>1424.9205412411677</v>
      </c>
      <c r="BJ223" s="384">
        <f t="shared" si="385"/>
        <v>2584</v>
      </c>
      <c r="BK223" s="384">
        <f t="shared" si="385"/>
        <v>5.7552581261950286E-2</v>
      </c>
      <c r="BL223" s="474">
        <f t="shared" si="334"/>
        <v>4007.1698412411688</v>
      </c>
      <c r="BM223" s="409">
        <f t="shared" si="335"/>
        <v>0</v>
      </c>
      <c r="BN223" s="473">
        <f t="shared" si="336"/>
        <v>4008.9205412411675</v>
      </c>
      <c r="BO223" s="387">
        <f t="shared" si="337"/>
        <v>0.99956329890253781</v>
      </c>
      <c r="BP223" s="387">
        <f t="shared" si="338"/>
        <v>0</v>
      </c>
      <c r="BQ223" s="388">
        <f t="shared" si="339"/>
        <v>4.3670109746218877E-4</v>
      </c>
      <c r="BR223" s="389">
        <f t="shared" si="340"/>
        <v>0</v>
      </c>
      <c r="BS223" s="390">
        <f t="shared" si="341"/>
        <v>12073</v>
      </c>
      <c r="BT223" s="391">
        <f t="shared" si="398"/>
        <v>2245.5355428185608</v>
      </c>
      <c r="BU223" s="391">
        <f t="shared" si="399"/>
        <v>1423.8175914355049</v>
      </c>
      <c r="BV223" s="391">
        <f t="shared" si="400"/>
        <v>2257.8736501966846</v>
      </c>
      <c r="BW223" s="391">
        <f t="shared" si="396"/>
        <v>61.690536890619804</v>
      </c>
      <c r="BX223" s="391">
        <f t="shared" si="396"/>
        <v>92.535805335929695</v>
      </c>
      <c r="BY223" s="391">
        <f t="shared" si="396"/>
        <v>0</v>
      </c>
      <c r="BZ223" s="391">
        <f t="shared" si="396"/>
        <v>0</v>
      </c>
      <c r="CA223" s="391">
        <f t="shared" si="396"/>
        <v>371.37703208153118</v>
      </c>
      <c r="CB223" s="391">
        <f t="shared" si="342"/>
        <v>5620.1698412411688</v>
      </c>
      <c r="CC223" s="391">
        <f t="shared" si="342"/>
        <v>0</v>
      </c>
      <c r="CD223" s="392">
        <f t="shared" si="343"/>
        <v>0</v>
      </c>
      <c r="CE223" s="393">
        <f t="shared" si="344"/>
        <v>-3640</v>
      </c>
      <c r="CF223" s="392">
        <f t="shared" si="392"/>
        <v>0</v>
      </c>
      <c r="CG223" s="392">
        <f t="shared" si="392"/>
        <v>0</v>
      </c>
      <c r="CH223" s="392">
        <f t="shared" si="392"/>
        <v>0</v>
      </c>
      <c r="CI223" s="392">
        <f t="shared" si="392"/>
        <v>0</v>
      </c>
      <c r="CJ223" s="392">
        <f t="shared" si="392"/>
        <v>0</v>
      </c>
      <c r="CK223" s="392">
        <f t="shared" si="392"/>
        <v>0</v>
      </c>
      <c r="CL223" s="392">
        <f t="shared" si="392"/>
        <v>0</v>
      </c>
      <c r="CM223" s="392">
        <f t="shared" si="345"/>
        <v>0</v>
      </c>
      <c r="CN223" s="392">
        <f t="shared" si="346"/>
        <v>0</v>
      </c>
      <c r="CO223" s="394">
        <f t="shared" si="347"/>
        <v>0</v>
      </c>
      <c r="CP223" s="394">
        <f t="shared" si="347"/>
        <v>0</v>
      </c>
      <c r="CQ223" s="395">
        <f t="shared" si="348"/>
        <v>-2308</v>
      </c>
      <c r="CR223" s="394">
        <f t="shared" si="394"/>
        <v>0</v>
      </c>
      <c r="CS223" s="394">
        <f t="shared" si="394"/>
        <v>0</v>
      </c>
      <c r="CT223" s="394">
        <f t="shared" si="394"/>
        <v>0</v>
      </c>
      <c r="CU223" s="394">
        <f t="shared" si="394"/>
        <v>0</v>
      </c>
      <c r="CV223" s="394">
        <f t="shared" si="394"/>
        <v>0</v>
      </c>
      <c r="CW223" s="394">
        <f t="shared" si="394"/>
        <v>0</v>
      </c>
      <c r="CX223" s="396">
        <f t="shared" si="349"/>
        <v>0</v>
      </c>
      <c r="CY223" s="396">
        <f t="shared" si="349"/>
        <v>0</v>
      </c>
      <c r="CZ223" s="397">
        <f t="shared" si="350"/>
        <v>0</v>
      </c>
      <c r="DA223" s="397">
        <f t="shared" si="350"/>
        <v>0</v>
      </c>
      <c r="DB223" s="397">
        <f t="shared" si="350"/>
        <v>0</v>
      </c>
      <c r="DC223" s="397">
        <f t="shared" si="351"/>
        <v>-3660</v>
      </c>
      <c r="DD223" s="397">
        <f t="shared" si="389"/>
        <v>0</v>
      </c>
      <c r="DE223" s="397">
        <f t="shared" si="389"/>
        <v>0</v>
      </c>
      <c r="DF223" s="397">
        <f t="shared" si="389"/>
        <v>0</v>
      </c>
      <c r="DG223" s="397">
        <f t="shared" si="389"/>
        <v>0</v>
      </c>
      <c r="DH223" s="397">
        <f t="shared" si="389"/>
        <v>0</v>
      </c>
      <c r="DI223" s="398">
        <f t="shared" si="352"/>
        <v>0</v>
      </c>
      <c r="DJ223" s="398">
        <f t="shared" si="352"/>
        <v>0</v>
      </c>
      <c r="DK223" s="399">
        <f t="shared" si="353"/>
        <v>0</v>
      </c>
      <c r="DL223" s="399">
        <f t="shared" si="353"/>
        <v>0</v>
      </c>
      <c r="DM223" s="399">
        <f t="shared" si="353"/>
        <v>0</v>
      </c>
      <c r="DN223" s="399">
        <f t="shared" si="312"/>
        <v>0</v>
      </c>
      <c r="DO223" s="399">
        <f t="shared" si="354"/>
        <v>-100</v>
      </c>
      <c r="DP223" s="399">
        <f t="shared" si="355"/>
        <v>0</v>
      </c>
      <c r="DQ223" s="399">
        <f t="shared" si="355"/>
        <v>0</v>
      </c>
      <c r="DR223" s="399">
        <f t="shared" si="355"/>
        <v>0</v>
      </c>
      <c r="DS223" s="399">
        <f t="shared" si="313"/>
        <v>0</v>
      </c>
      <c r="DT223" s="400">
        <f t="shared" si="356"/>
        <v>0</v>
      </c>
      <c r="DU223" s="400">
        <f t="shared" si="356"/>
        <v>0</v>
      </c>
      <c r="DV223" s="386">
        <f t="shared" si="390"/>
        <v>0</v>
      </c>
      <c r="DW223" s="386">
        <f t="shared" si="390"/>
        <v>0</v>
      </c>
      <c r="DX223" s="386">
        <f t="shared" si="390"/>
        <v>0</v>
      </c>
      <c r="DY223" s="386">
        <f t="shared" si="390"/>
        <v>0</v>
      </c>
      <c r="DZ223" s="386">
        <f t="shared" si="390"/>
        <v>0</v>
      </c>
      <c r="EA223" s="401">
        <f t="shared" si="357"/>
        <v>-150</v>
      </c>
      <c r="EB223" s="386">
        <f t="shared" si="358"/>
        <v>0</v>
      </c>
      <c r="EC223" s="386">
        <f t="shared" si="358"/>
        <v>0</v>
      </c>
      <c r="ED223" s="386">
        <f t="shared" si="358"/>
        <v>0</v>
      </c>
      <c r="EE223" s="385">
        <f t="shared" si="359"/>
        <v>0</v>
      </c>
      <c r="EF223" s="385">
        <f t="shared" si="359"/>
        <v>0</v>
      </c>
      <c r="EG223" s="402">
        <f t="shared" si="395"/>
        <v>0</v>
      </c>
      <c r="EH223" s="402">
        <f t="shared" si="395"/>
        <v>495.64490705853933</v>
      </c>
      <c r="EI223" s="402">
        <f t="shared" si="395"/>
        <v>314.2715509590958</v>
      </c>
      <c r="EJ223" s="402">
        <f t="shared" si="395"/>
        <v>498.36823072369612</v>
      </c>
      <c r="EK223" s="402">
        <f t="shared" si="395"/>
        <v>13.616618325784048</v>
      </c>
      <c r="EL223" s="402">
        <f t="shared" si="395"/>
        <v>20.424927488676069</v>
      </c>
      <c r="EM223" s="402">
        <f t="shared" si="360"/>
        <v>1424.9205412411677</v>
      </c>
      <c r="EN223" s="402">
        <f t="shared" si="361"/>
        <v>0</v>
      </c>
      <c r="EO223" s="402">
        <f t="shared" si="361"/>
        <v>81.972042321219959</v>
      </c>
      <c r="EP223" s="402">
        <f t="shared" si="362"/>
        <v>0</v>
      </c>
      <c r="EQ223" s="402">
        <f t="shared" si="363"/>
        <v>0.62226436415643394</v>
      </c>
      <c r="ER223" s="394">
        <f t="shared" si="393"/>
        <v>0</v>
      </c>
      <c r="ES223" s="394">
        <f t="shared" si="393"/>
        <v>898.81955012290007</v>
      </c>
      <c r="ET223" s="394">
        <f t="shared" si="393"/>
        <v>569.9108576053992</v>
      </c>
      <c r="EU223" s="394">
        <f t="shared" si="393"/>
        <v>903.75811907961918</v>
      </c>
      <c r="EV223" s="394">
        <f t="shared" si="393"/>
        <v>24.692844783596154</v>
      </c>
      <c r="EW223" s="394">
        <f t="shared" si="393"/>
        <v>37.03926717539423</v>
      </c>
      <c r="EX223" s="394">
        <f t="shared" si="393"/>
        <v>0</v>
      </c>
      <c r="EY223" s="403">
        <f t="shared" si="364"/>
        <v>2584</v>
      </c>
      <c r="EZ223" s="394">
        <f t="shared" si="365"/>
        <v>148.65092559724883</v>
      </c>
      <c r="FA223" s="396">
        <f t="shared" si="366"/>
        <v>0</v>
      </c>
      <c r="FB223" s="396">
        <f t="shared" si="366"/>
        <v>1.1284356358422958</v>
      </c>
      <c r="FC223" s="404">
        <f t="shared" si="401"/>
        <v>0</v>
      </c>
      <c r="FD223" s="404">
        <f t="shared" si="402"/>
        <v>0</v>
      </c>
      <c r="FE223" s="404">
        <f t="shared" si="403"/>
        <v>0</v>
      </c>
      <c r="FF223" s="404">
        <f t="shared" si="397"/>
        <v>0</v>
      </c>
      <c r="FG223" s="404">
        <f t="shared" si="397"/>
        <v>0</v>
      </c>
      <c r="FH223" s="404">
        <f t="shared" si="397"/>
        <v>0</v>
      </c>
      <c r="FI223" s="404">
        <f t="shared" si="397"/>
        <v>0</v>
      </c>
      <c r="FJ223" s="404">
        <f t="shared" si="397"/>
        <v>0</v>
      </c>
      <c r="FK223" s="392">
        <f t="shared" si="367"/>
        <v>-602</v>
      </c>
      <c r="FL223" s="384">
        <f t="shared" si="368"/>
        <v>0</v>
      </c>
      <c r="FM223" s="384">
        <f t="shared" si="368"/>
        <v>0</v>
      </c>
      <c r="FN223" s="405">
        <f t="shared" si="388"/>
        <v>0</v>
      </c>
      <c r="FO223" s="405">
        <f t="shared" si="388"/>
        <v>0</v>
      </c>
      <c r="FP223" s="405">
        <f t="shared" si="388"/>
        <v>0</v>
      </c>
      <c r="FQ223" s="405">
        <f t="shared" si="386"/>
        <v>0</v>
      </c>
      <c r="FR223" s="405">
        <f t="shared" si="386"/>
        <v>0</v>
      </c>
      <c r="FS223" s="405">
        <f t="shared" si="386"/>
        <v>0</v>
      </c>
      <c r="FT223" s="405">
        <f t="shared" si="386"/>
        <v>0</v>
      </c>
      <c r="FU223" s="405">
        <f t="shared" si="386"/>
        <v>0</v>
      </c>
      <c r="FV223" s="405">
        <f t="shared" si="386"/>
        <v>0</v>
      </c>
      <c r="FW223" s="397">
        <f t="shared" si="369"/>
        <v>-5620.1698412411688</v>
      </c>
      <c r="FX223" s="406">
        <f t="shared" si="370"/>
        <v>0</v>
      </c>
      <c r="FY223" s="331">
        <f t="shared" si="371"/>
        <v>1.1284356358422958</v>
      </c>
      <c r="FZ223" s="382">
        <f t="shared" si="372"/>
        <v>0.62226436415770436</v>
      </c>
      <c r="GA223" s="331">
        <f t="shared" si="373"/>
        <v>0</v>
      </c>
      <c r="GB223" s="407">
        <f t="shared" si="374"/>
        <v>0</v>
      </c>
      <c r="GC223" s="407">
        <f t="shared" si="375"/>
        <v>0</v>
      </c>
      <c r="GD223" s="407">
        <f t="shared" si="376"/>
        <v>0</v>
      </c>
      <c r="GE223" s="407">
        <f t="shared" si="377"/>
        <v>0</v>
      </c>
      <c r="GF223" s="407">
        <f t="shared" si="378"/>
        <v>0</v>
      </c>
      <c r="GG223" s="407">
        <f t="shared" si="379"/>
        <v>2.2737367544323206E-13</v>
      </c>
      <c r="GH223" s="407">
        <f t="shared" si="380"/>
        <v>0</v>
      </c>
      <c r="GI223" s="407">
        <f t="shared" si="381"/>
        <v>0</v>
      </c>
      <c r="GJ223">
        <f t="shared" si="382"/>
        <v>0</v>
      </c>
      <c r="GK223" s="382">
        <f t="shared" si="383"/>
        <v>2.2737367544323206E-13</v>
      </c>
      <c r="GL223">
        <v>2</v>
      </c>
      <c r="GM223">
        <f t="shared" si="309"/>
        <v>12073</v>
      </c>
      <c r="GN223">
        <f t="shared" si="309"/>
        <v>0</v>
      </c>
      <c r="GO223">
        <f t="shared" si="309"/>
        <v>0</v>
      </c>
      <c r="GP223">
        <f t="shared" si="309"/>
        <v>0</v>
      </c>
      <c r="GQ223">
        <f t="shared" si="309"/>
        <v>0</v>
      </c>
      <c r="GR223">
        <f t="shared" si="308"/>
        <v>0</v>
      </c>
      <c r="GS223">
        <f t="shared" si="308"/>
        <v>1424.9205412411677</v>
      </c>
      <c r="GT223">
        <f t="shared" si="308"/>
        <v>2584</v>
      </c>
      <c r="GU223">
        <f t="shared" si="308"/>
        <v>0</v>
      </c>
      <c r="GV223">
        <f t="shared" si="308"/>
        <v>0</v>
      </c>
    </row>
    <row r="224" spans="1:204" customFormat="1" x14ac:dyDescent="0.25">
      <c r="A224" s="378">
        <v>35030</v>
      </c>
      <c r="B224" s="32" t="s">
        <v>1358</v>
      </c>
      <c r="C224" t="s">
        <v>891</v>
      </c>
      <c r="D224">
        <v>2</v>
      </c>
      <c r="E224" s="379">
        <v>18060</v>
      </c>
      <c r="F224" s="379">
        <v>64811</v>
      </c>
      <c r="G224" s="379">
        <v>71511</v>
      </c>
      <c r="H224" s="379">
        <v>6490</v>
      </c>
      <c r="I224" s="379">
        <v>55159</v>
      </c>
      <c r="J224" s="379">
        <v>1530</v>
      </c>
      <c r="K224" s="379">
        <v>623</v>
      </c>
      <c r="L224" s="379">
        <v>1660</v>
      </c>
      <c r="M224" s="380">
        <v>28555.974006488424</v>
      </c>
      <c r="N224" s="381">
        <f t="shared" si="314"/>
        <v>248399.97400648842</v>
      </c>
      <c r="O224" s="379">
        <v>15349</v>
      </c>
      <c r="P224" s="379">
        <v>61332</v>
      </c>
      <c r="Q224" s="379">
        <v>89297</v>
      </c>
      <c r="R224" s="379">
        <v>6144</v>
      </c>
      <c r="S224" s="379">
        <v>46573</v>
      </c>
      <c r="T224" s="379">
        <v>570</v>
      </c>
      <c r="U224" s="379">
        <v>348</v>
      </c>
      <c r="V224" s="379">
        <v>1679</v>
      </c>
      <c r="W224" s="480">
        <f>(VLOOKUP(A224,'[1]floresta plant'!$A$4:$F$573,6,0))*1000</f>
        <v>11787.97006094145</v>
      </c>
      <c r="X224" s="24">
        <f t="shared" si="315"/>
        <v>233079.97006094144</v>
      </c>
      <c r="Y224" s="53">
        <f t="shared" si="391"/>
        <v>17786</v>
      </c>
      <c r="Z224" s="53">
        <f t="shared" si="391"/>
        <v>-346</v>
      </c>
      <c r="AA224" s="53">
        <f t="shared" si="391"/>
        <v>-8586</v>
      </c>
      <c r="AB224" s="53">
        <f t="shared" si="391"/>
        <v>-960</v>
      </c>
      <c r="AC224" s="53">
        <f t="shared" si="391"/>
        <v>-275</v>
      </c>
      <c r="AD224" s="53">
        <f t="shared" si="391"/>
        <v>19</v>
      </c>
      <c r="AE224" s="53">
        <f t="shared" si="391"/>
        <v>-16768.003945546974</v>
      </c>
      <c r="AF224" s="53">
        <f t="shared" si="316"/>
        <v>-3479</v>
      </c>
      <c r="AG224" s="53">
        <f t="shared" si="317"/>
        <v>-2711</v>
      </c>
      <c r="AH224" s="53">
        <f t="shared" si="318"/>
        <v>16079.307245546981</v>
      </c>
      <c r="AI224" s="53">
        <f t="shared" si="384"/>
        <v>-15320.003945546981</v>
      </c>
      <c r="AJ224" s="469">
        <v>705.63329999999996</v>
      </c>
      <c r="AK224" s="469">
        <v>0</v>
      </c>
      <c r="AL224" s="469">
        <v>53.67</v>
      </c>
      <c r="AM224" s="470">
        <f t="shared" si="319"/>
        <v>759.30329999999992</v>
      </c>
      <c r="AN224" s="53">
        <f t="shared" si="320"/>
        <v>16079.307245546981</v>
      </c>
      <c r="AO224" s="382">
        <f t="shared" si="321"/>
        <v>3</v>
      </c>
      <c r="AP224">
        <v>2</v>
      </c>
      <c r="AQ224" s="383">
        <f t="shared" si="322"/>
        <v>17805</v>
      </c>
      <c r="AR224" s="383">
        <f t="shared" si="323"/>
        <v>-33125.003945546974</v>
      </c>
      <c r="AS224" s="383">
        <f t="shared" si="324"/>
        <v>17786</v>
      </c>
      <c r="AT224" s="383">
        <f t="shared" si="325"/>
        <v>33125.003945546974</v>
      </c>
      <c r="AU224" s="383">
        <f t="shared" si="326"/>
        <v>0</v>
      </c>
      <c r="AV224" s="383">
        <f t="shared" si="327"/>
        <v>1</v>
      </c>
      <c r="AW224" s="383">
        <f t="shared" si="328"/>
        <v>0</v>
      </c>
      <c r="AX224" s="383">
        <f t="shared" si="329"/>
        <v>1</v>
      </c>
      <c r="AY224" s="383">
        <f t="shared" si="330"/>
        <v>17786</v>
      </c>
      <c r="AZ224">
        <f t="shared" si="331"/>
        <v>0</v>
      </c>
      <c r="BA224">
        <f t="shared" si="332"/>
        <v>0</v>
      </c>
      <c r="BB224" s="383">
        <f t="shared" si="333"/>
        <v>0</v>
      </c>
      <c r="BC224" s="384">
        <f t="shared" si="387"/>
        <v>17786</v>
      </c>
      <c r="BD224" s="384">
        <f t="shared" si="387"/>
        <v>1.0445281774721512E-2</v>
      </c>
      <c r="BE224" s="384">
        <f t="shared" si="387"/>
        <v>0.25919996912647081</v>
      </c>
      <c r="BF224" s="384">
        <f t="shared" si="385"/>
        <v>2.8981128623504774E-2</v>
      </c>
      <c r="BG224" s="384">
        <f t="shared" si="385"/>
        <v>8.3018858036081385E-3</v>
      </c>
      <c r="BH224" s="384">
        <f t="shared" si="385"/>
        <v>19</v>
      </c>
      <c r="BI224" s="384">
        <f t="shared" si="385"/>
        <v>0.50620383240138789</v>
      </c>
      <c r="BJ224" s="384">
        <f t="shared" si="385"/>
        <v>0.10502640258455533</v>
      </c>
      <c r="BK224" s="384">
        <f t="shared" si="385"/>
        <v>8.1841499685751509E-2</v>
      </c>
      <c r="BL224" s="474">
        <f t="shared" si="334"/>
        <v>15339.003945546974</v>
      </c>
      <c r="BM224" s="409">
        <f t="shared" si="335"/>
        <v>16079.307245546981</v>
      </c>
      <c r="BN224" s="473">
        <f t="shared" si="336"/>
        <v>19</v>
      </c>
      <c r="BO224" s="387">
        <f t="shared" si="337"/>
        <v>1</v>
      </c>
      <c r="BP224" s="387">
        <f t="shared" si="338"/>
        <v>0</v>
      </c>
      <c r="BQ224" s="388">
        <f t="shared" si="339"/>
        <v>0</v>
      </c>
      <c r="BR224" s="389">
        <f t="shared" si="340"/>
        <v>15320.003945546974</v>
      </c>
      <c r="BS224" s="390">
        <f t="shared" si="341"/>
        <v>17786</v>
      </c>
      <c r="BT224" s="391">
        <f t="shared" si="398"/>
        <v>185.77978164519681</v>
      </c>
      <c r="BU224" s="391">
        <f t="shared" si="399"/>
        <v>4610.1306508834095</v>
      </c>
      <c r="BV224" s="391">
        <f t="shared" si="400"/>
        <v>515.45835369765587</v>
      </c>
      <c r="BW224" s="391">
        <f t="shared" si="396"/>
        <v>147.65734090297434</v>
      </c>
      <c r="BX224" s="391">
        <f t="shared" si="396"/>
        <v>0</v>
      </c>
      <c r="BY224" s="391">
        <f t="shared" si="396"/>
        <v>9003.3413630910854</v>
      </c>
      <c r="BZ224" s="391">
        <f t="shared" si="396"/>
        <v>1867.9995963689009</v>
      </c>
      <c r="CA224" s="391">
        <f t="shared" si="396"/>
        <v>1455.6329134107764</v>
      </c>
      <c r="CB224" s="391">
        <f t="shared" si="342"/>
        <v>0</v>
      </c>
      <c r="CC224" s="391">
        <f t="shared" si="342"/>
        <v>0</v>
      </c>
      <c r="CD224" s="392">
        <f t="shared" si="343"/>
        <v>0</v>
      </c>
      <c r="CE224" s="393">
        <f t="shared" si="344"/>
        <v>-346</v>
      </c>
      <c r="CF224" s="392">
        <f t="shared" si="392"/>
        <v>0</v>
      </c>
      <c r="CG224" s="392">
        <f t="shared" si="392"/>
        <v>0</v>
      </c>
      <c r="CH224" s="392">
        <f t="shared" si="392"/>
        <v>0</v>
      </c>
      <c r="CI224" s="392">
        <f t="shared" si="392"/>
        <v>0</v>
      </c>
      <c r="CJ224" s="392">
        <f t="shared" si="392"/>
        <v>0</v>
      </c>
      <c r="CK224" s="392">
        <f t="shared" si="392"/>
        <v>0</v>
      </c>
      <c r="CL224" s="392">
        <f t="shared" si="392"/>
        <v>0</v>
      </c>
      <c r="CM224" s="392">
        <f t="shared" si="345"/>
        <v>0</v>
      </c>
      <c r="CN224" s="392">
        <f t="shared" si="346"/>
        <v>0</v>
      </c>
      <c r="CO224" s="394">
        <f t="shared" si="347"/>
        <v>0</v>
      </c>
      <c r="CP224" s="394">
        <f t="shared" si="347"/>
        <v>0</v>
      </c>
      <c r="CQ224" s="395">
        <f t="shared" si="348"/>
        <v>-8586</v>
      </c>
      <c r="CR224" s="394">
        <f t="shared" si="394"/>
        <v>0</v>
      </c>
      <c r="CS224" s="394">
        <f t="shared" si="394"/>
        <v>0</v>
      </c>
      <c r="CT224" s="394">
        <f t="shared" si="394"/>
        <v>0</v>
      </c>
      <c r="CU224" s="394">
        <f t="shared" si="394"/>
        <v>0</v>
      </c>
      <c r="CV224" s="394">
        <f t="shared" si="394"/>
        <v>0</v>
      </c>
      <c r="CW224" s="394">
        <f t="shared" si="394"/>
        <v>0</v>
      </c>
      <c r="CX224" s="396">
        <f t="shared" si="349"/>
        <v>0</v>
      </c>
      <c r="CY224" s="396">
        <f t="shared" si="349"/>
        <v>0</v>
      </c>
      <c r="CZ224" s="397">
        <f t="shared" si="350"/>
        <v>0</v>
      </c>
      <c r="DA224" s="397">
        <f t="shared" si="350"/>
        <v>0</v>
      </c>
      <c r="DB224" s="397">
        <f t="shared" si="350"/>
        <v>0</v>
      </c>
      <c r="DC224" s="397">
        <f t="shared" si="351"/>
        <v>-960</v>
      </c>
      <c r="DD224" s="397">
        <f t="shared" si="389"/>
        <v>0</v>
      </c>
      <c r="DE224" s="397">
        <f t="shared" si="389"/>
        <v>0</v>
      </c>
      <c r="DF224" s="397">
        <f t="shared" si="389"/>
        <v>0</v>
      </c>
      <c r="DG224" s="397">
        <f t="shared" si="389"/>
        <v>0</v>
      </c>
      <c r="DH224" s="397">
        <f t="shared" si="389"/>
        <v>0</v>
      </c>
      <c r="DI224" s="398">
        <f t="shared" si="352"/>
        <v>0</v>
      </c>
      <c r="DJ224" s="398">
        <f t="shared" si="352"/>
        <v>0</v>
      </c>
      <c r="DK224" s="399">
        <f t="shared" si="353"/>
        <v>0</v>
      </c>
      <c r="DL224" s="399">
        <f t="shared" si="353"/>
        <v>0</v>
      </c>
      <c r="DM224" s="399">
        <f t="shared" si="353"/>
        <v>0</v>
      </c>
      <c r="DN224" s="399">
        <f t="shared" si="312"/>
        <v>0</v>
      </c>
      <c r="DO224" s="399">
        <f t="shared" si="354"/>
        <v>-275</v>
      </c>
      <c r="DP224" s="399">
        <f t="shared" si="355"/>
        <v>0</v>
      </c>
      <c r="DQ224" s="399">
        <f t="shared" si="355"/>
        <v>0</v>
      </c>
      <c r="DR224" s="399">
        <f t="shared" si="355"/>
        <v>0</v>
      </c>
      <c r="DS224" s="399">
        <f t="shared" si="313"/>
        <v>0</v>
      </c>
      <c r="DT224" s="400">
        <f t="shared" si="356"/>
        <v>0</v>
      </c>
      <c r="DU224" s="400">
        <f t="shared" si="356"/>
        <v>0</v>
      </c>
      <c r="DV224" s="386">
        <f t="shared" si="390"/>
        <v>0</v>
      </c>
      <c r="DW224" s="386">
        <f t="shared" si="390"/>
        <v>0.19846035371970872</v>
      </c>
      <c r="DX224" s="386">
        <f t="shared" si="390"/>
        <v>4.9247994134029458</v>
      </c>
      <c r="DY224" s="386">
        <f t="shared" si="390"/>
        <v>0.55064144384659075</v>
      </c>
      <c r="DZ224" s="386">
        <f t="shared" si="390"/>
        <v>0.15773583026855464</v>
      </c>
      <c r="EA224" s="401">
        <f t="shared" si="357"/>
        <v>19</v>
      </c>
      <c r="EB224" s="386">
        <f t="shared" si="358"/>
        <v>9.6178728156263702</v>
      </c>
      <c r="EC224" s="386">
        <f t="shared" si="358"/>
        <v>1.9955016491065511</v>
      </c>
      <c r="ED224" s="386">
        <f t="shared" si="358"/>
        <v>1.5549884940292786</v>
      </c>
      <c r="EE224" s="385">
        <f t="shared" si="359"/>
        <v>0</v>
      </c>
      <c r="EF224" s="385">
        <f t="shared" si="359"/>
        <v>0</v>
      </c>
      <c r="EG224" s="402">
        <f t="shared" si="395"/>
        <v>0</v>
      </c>
      <c r="EH224" s="402">
        <f t="shared" si="395"/>
        <v>0</v>
      </c>
      <c r="EI224" s="402">
        <f t="shared" si="395"/>
        <v>0</v>
      </c>
      <c r="EJ224" s="402">
        <f t="shared" si="395"/>
        <v>0</v>
      </c>
      <c r="EK224" s="402">
        <f t="shared" si="395"/>
        <v>0</v>
      </c>
      <c r="EL224" s="402">
        <f t="shared" si="395"/>
        <v>0</v>
      </c>
      <c r="EM224" s="402">
        <f t="shared" si="360"/>
        <v>-16768.003945546974</v>
      </c>
      <c r="EN224" s="402">
        <f t="shared" si="361"/>
        <v>0</v>
      </c>
      <c r="EO224" s="402">
        <f t="shared" si="361"/>
        <v>0</v>
      </c>
      <c r="EP224" s="402">
        <f t="shared" si="362"/>
        <v>0</v>
      </c>
      <c r="EQ224" s="402">
        <f t="shared" si="363"/>
        <v>0</v>
      </c>
      <c r="ER224" s="394">
        <f t="shared" si="393"/>
        <v>0</v>
      </c>
      <c r="ES224" s="394">
        <f t="shared" si="393"/>
        <v>0</v>
      </c>
      <c r="ET224" s="394">
        <f t="shared" si="393"/>
        <v>0</v>
      </c>
      <c r="EU224" s="394">
        <f t="shared" si="393"/>
        <v>0</v>
      </c>
      <c r="EV224" s="394">
        <f t="shared" si="393"/>
        <v>0</v>
      </c>
      <c r="EW224" s="394">
        <f t="shared" si="393"/>
        <v>0</v>
      </c>
      <c r="EX224" s="394">
        <f t="shared" si="393"/>
        <v>0</v>
      </c>
      <c r="EY224" s="403">
        <f t="shared" si="364"/>
        <v>-3479</v>
      </c>
      <c r="EZ224" s="394">
        <f t="shared" si="365"/>
        <v>0</v>
      </c>
      <c r="FA224" s="396">
        <f t="shared" si="366"/>
        <v>0</v>
      </c>
      <c r="FB224" s="396">
        <f t="shared" si="366"/>
        <v>0</v>
      </c>
      <c r="FC224" s="404">
        <f t="shared" si="401"/>
        <v>0</v>
      </c>
      <c r="FD224" s="404">
        <f t="shared" si="402"/>
        <v>0</v>
      </c>
      <c r="FE224" s="404">
        <f t="shared" si="403"/>
        <v>0</v>
      </c>
      <c r="FF224" s="404">
        <f t="shared" si="397"/>
        <v>0</v>
      </c>
      <c r="FG224" s="404">
        <f t="shared" si="397"/>
        <v>0</v>
      </c>
      <c r="FH224" s="404">
        <f t="shared" si="397"/>
        <v>0</v>
      </c>
      <c r="FI224" s="404">
        <f t="shared" si="397"/>
        <v>0</v>
      </c>
      <c r="FJ224" s="404">
        <f t="shared" si="397"/>
        <v>0</v>
      </c>
      <c r="FK224" s="392">
        <f t="shared" si="367"/>
        <v>-2711</v>
      </c>
      <c r="FL224" s="384">
        <f t="shared" si="368"/>
        <v>0</v>
      </c>
      <c r="FM224" s="384">
        <f t="shared" si="368"/>
        <v>0</v>
      </c>
      <c r="FN224" s="405">
        <f t="shared" si="388"/>
        <v>0</v>
      </c>
      <c r="FO224" s="405">
        <f t="shared" si="388"/>
        <v>160.02175800108347</v>
      </c>
      <c r="FP224" s="405">
        <f t="shared" si="388"/>
        <v>3970.9445497031866</v>
      </c>
      <c r="FQ224" s="405">
        <f t="shared" si="386"/>
        <v>443.99100485849749</v>
      </c>
      <c r="FR224" s="405">
        <f t="shared" si="386"/>
        <v>127.1849232667571</v>
      </c>
      <c r="FS224" s="405">
        <f t="shared" si="386"/>
        <v>0</v>
      </c>
      <c r="FT224" s="405">
        <f t="shared" si="386"/>
        <v>7755.0447096402613</v>
      </c>
      <c r="FU224" s="405">
        <f t="shared" si="386"/>
        <v>1609.0049019819926</v>
      </c>
      <c r="FV224" s="405">
        <f t="shared" si="386"/>
        <v>1253.8120980951946</v>
      </c>
      <c r="FW224" s="397">
        <f t="shared" si="369"/>
        <v>16079.307245546981</v>
      </c>
      <c r="FX224" s="406">
        <f t="shared" si="370"/>
        <v>759.30330000000868</v>
      </c>
      <c r="FY224" s="331">
        <f t="shared" si="371"/>
        <v>759.30330000000868</v>
      </c>
      <c r="FZ224" s="382">
        <f t="shared" si="372"/>
        <v>-8.7538865045644343E-12</v>
      </c>
      <c r="GA224" s="331">
        <f t="shared" si="373"/>
        <v>0</v>
      </c>
      <c r="GB224" s="407">
        <f t="shared" si="374"/>
        <v>0</v>
      </c>
      <c r="GC224" s="407">
        <f t="shared" si="375"/>
        <v>0</v>
      </c>
      <c r="GD224" s="407">
        <f t="shared" si="376"/>
        <v>0</v>
      </c>
      <c r="GE224" s="407">
        <f t="shared" si="377"/>
        <v>0</v>
      </c>
      <c r="GF224" s="407">
        <f t="shared" si="378"/>
        <v>1.7763568394002505E-15</v>
      </c>
      <c r="GG224" s="407">
        <f t="shared" si="379"/>
        <v>0</v>
      </c>
      <c r="GH224" s="407">
        <f t="shared" si="380"/>
        <v>0</v>
      </c>
      <c r="GI224" s="407">
        <f t="shared" si="381"/>
        <v>0</v>
      </c>
      <c r="GJ224">
        <f t="shared" si="382"/>
        <v>0</v>
      </c>
      <c r="GK224" s="382">
        <f t="shared" si="383"/>
        <v>1.7763568394002505E-15</v>
      </c>
      <c r="GL224">
        <v>2</v>
      </c>
      <c r="GM224">
        <f t="shared" si="309"/>
        <v>17786</v>
      </c>
      <c r="GN224">
        <f t="shared" si="309"/>
        <v>0</v>
      </c>
      <c r="GO224">
        <f t="shared" si="309"/>
        <v>0</v>
      </c>
      <c r="GP224">
        <f t="shared" si="309"/>
        <v>0</v>
      </c>
      <c r="GQ224">
        <f t="shared" si="309"/>
        <v>0</v>
      </c>
      <c r="GR224">
        <f t="shared" si="308"/>
        <v>19</v>
      </c>
      <c r="GS224">
        <f t="shared" si="308"/>
        <v>0</v>
      </c>
      <c r="GT224">
        <f t="shared" si="308"/>
        <v>0</v>
      </c>
      <c r="GU224">
        <f t="shared" si="308"/>
        <v>0</v>
      </c>
      <c r="GV224">
        <f t="shared" si="308"/>
        <v>16079.307245546981</v>
      </c>
    </row>
    <row r="225" spans="1:204" customFormat="1" x14ac:dyDescent="0.25">
      <c r="A225" s="378">
        <v>35031</v>
      </c>
      <c r="B225" s="32" t="s">
        <v>1359</v>
      </c>
      <c r="C225" t="s">
        <v>891</v>
      </c>
      <c r="D225">
        <v>2</v>
      </c>
      <c r="E225" s="379">
        <v>6343</v>
      </c>
      <c r="F225" s="379">
        <v>36221</v>
      </c>
      <c r="G225" s="379">
        <v>33535</v>
      </c>
      <c r="H225" s="379">
        <v>1610</v>
      </c>
      <c r="I225" s="379">
        <v>19200</v>
      </c>
      <c r="J225" s="379">
        <v>1640</v>
      </c>
      <c r="K225" s="379">
        <v>680</v>
      </c>
      <c r="L225" s="379">
        <v>165</v>
      </c>
      <c r="M225" s="380">
        <v>27381.455440299789</v>
      </c>
      <c r="N225" s="381">
        <f t="shared" si="314"/>
        <v>126775.45544029979</v>
      </c>
      <c r="O225" s="379">
        <v>5010</v>
      </c>
      <c r="P225" s="379">
        <v>36940</v>
      </c>
      <c r="Q225" s="379">
        <v>36950</v>
      </c>
      <c r="R225" s="379">
        <v>898</v>
      </c>
      <c r="S225" s="379">
        <v>18490</v>
      </c>
      <c r="T225" s="379">
        <v>95</v>
      </c>
      <c r="U225" s="379">
        <v>513</v>
      </c>
      <c r="V225" s="379">
        <v>66</v>
      </c>
      <c r="W225" s="480">
        <f>(VLOOKUP(A225,'[1]floresta plant'!$A$4:$F$573,6,0))*1000</f>
        <v>15238.136679735589</v>
      </c>
      <c r="X225" s="24">
        <f t="shared" si="315"/>
        <v>114200.13667973559</v>
      </c>
      <c r="Y225" s="53">
        <f t="shared" si="391"/>
        <v>3415</v>
      </c>
      <c r="Z225" s="53">
        <f t="shared" si="391"/>
        <v>-712</v>
      </c>
      <c r="AA225" s="53">
        <f t="shared" si="391"/>
        <v>-710</v>
      </c>
      <c r="AB225" s="53">
        <f t="shared" si="391"/>
        <v>-1545</v>
      </c>
      <c r="AC225" s="53">
        <f t="shared" si="391"/>
        <v>-167</v>
      </c>
      <c r="AD225" s="53">
        <f t="shared" si="391"/>
        <v>-99</v>
      </c>
      <c r="AE225" s="53">
        <f t="shared" si="391"/>
        <v>-12143.3187605642</v>
      </c>
      <c r="AF225" s="53">
        <f t="shared" si="316"/>
        <v>719</v>
      </c>
      <c r="AG225" s="53">
        <f t="shared" si="317"/>
        <v>-1333</v>
      </c>
      <c r="AH225" s="53">
        <f t="shared" si="318"/>
        <v>12665.596760564202</v>
      </c>
      <c r="AI225" s="53">
        <f t="shared" si="384"/>
        <v>-12575.318760564202</v>
      </c>
      <c r="AJ225" s="469">
        <v>63.988</v>
      </c>
      <c r="AK225" s="469">
        <v>0</v>
      </c>
      <c r="AL225" s="469">
        <v>26.29</v>
      </c>
      <c r="AM225" s="470">
        <f t="shared" si="319"/>
        <v>90.277999999999992</v>
      </c>
      <c r="AN225" s="53">
        <f t="shared" si="320"/>
        <v>12665.596760564202</v>
      </c>
      <c r="AO225" s="382">
        <f t="shared" si="321"/>
        <v>3</v>
      </c>
      <c r="AP225">
        <v>2</v>
      </c>
      <c r="AQ225" s="383">
        <f t="shared" si="322"/>
        <v>4134</v>
      </c>
      <c r="AR225" s="383">
        <f t="shared" si="323"/>
        <v>-16709.318760564202</v>
      </c>
      <c r="AS225" s="383">
        <f t="shared" si="324"/>
        <v>3415</v>
      </c>
      <c r="AT225" s="383">
        <f t="shared" si="325"/>
        <v>16709.318760564202</v>
      </c>
      <c r="AU225" s="383">
        <f t="shared" si="326"/>
        <v>0</v>
      </c>
      <c r="AV225" s="383">
        <f t="shared" si="327"/>
        <v>1</v>
      </c>
      <c r="AW225" s="383">
        <f t="shared" si="328"/>
        <v>0</v>
      </c>
      <c r="AX225" s="383">
        <f t="shared" si="329"/>
        <v>1</v>
      </c>
      <c r="AY225" s="383">
        <f t="shared" si="330"/>
        <v>3415</v>
      </c>
      <c r="AZ225">
        <f t="shared" si="331"/>
        <v>0</v>
      </c>
      <c r="BA225">
        <f t="shared" si="332"/>
        <v>0</v>
      </c>
      <c r="BB225" s="383">
        <f t="shared" si="333"/>
        <v>0</v>
      </c>
      <c r="BC225" s="384">
        <f t="shared" si="387"/>
        <v>3415</v>
      </c>
      <c r="BD225" s="384">
        <f t="shared" si="387"/>
        <v>4.2610953217338633E-2</v>
      </c>
      <c r="BE225" s="384">
        <f t="shared" si="387"/>
        <v>4.2491259528525886E-2</v>
      </c>
      <c r="BF225" s="384">
        <f t="shared" si="385"/>
        <v>9.2463374607848592E-2</v>
      </c>
      <c r="BG225" s="384">
        <f t="shared" si="385"/>
        <v>9.9944230158645394E-3</v>
      </c>
      <c r="BH225" s="384">
        <f t="shared" si="385"/>
        <v>5.9248375962310746E-3</v>
      </c>
      <c r="BI225" s="384">
        <f t="shared" si="385"/>
        <v>0.72673930844049395</v>
      </c>
      <c r="BJ225" s="384">
        <f t="shared" si="385"/>
        <v>719</v>
      </c>
      <c r="BK225" s="384">
        <f t="shared" si="385"/>
        <v>7.9775843593697188E-2</v>
      </c>
      <c r="BL225" s="474">
        <f t="shared" si="334"/>
        <v>13294.318760564202</v>
      </c>
      <c r="BM225" s="409">
        <f t="shared" si="335"/>
        <v>12665.596760564202</v>
      </c>
      <c r="BN225" s="473">
        <f t="shared" si="336"/>
        <v>719</v>
      </c>
      <c r="BO225" s="387">
        <f t="shared" si="337"/>
        <v>1</v>
      </c>
      <c r="BP225" s="387">
        <f t="shared" si="338"/>
        <v>0</v>
      </c>
      <c r="BQ225" s="388">
        <f t="shared" si="339"/>
        <v>0</v>
      </c>
      <c r="BR225" s="389">
        <f t="shared" si="340"/>
        <v>12575.318760564202</v>
      </c>
      <c r="BS225" s="390">
        <f t="shared" si="341"/>
        <v>3415</v>
      </c>
      <c r="BT225" s="391">
        <f t="shared" si="398"/>
        <v>145.51640523721144</v>
      </c>
      <c r="BU225" s="391">
        <f t="shared" si="399"/>
        <v>145.10765128991591</v>
      </c>
      <c r="BV225" s="391">
        <f t="shared" si="400"/>
        <v>315.76242428580292</v>
      </c>
      <c r="BW225" s="391">
        <f t="shared" si="396"/>
        <v>34.1309545991774</v>
      </c>
      <c r="BX225" s="391">
        <f t="shared" si="396"/>
        <v>20.233320391129119</v>
      </c>
      <c r="BY225" s="391">
        <f t="shared" si="396"/>
        <v>2481.8147383242867</v>
      </c>
      <c r="BZ225" s="391">
        <f t="shared" si="396"/>
        <v>0</v>
      </c>
      <c r="CA225" s="391">
        <f t="shared" si="396"/>
        <v>272.43450587247588</v>
      </c>
      <c r="CB225" s="391">
        <f t="shared" si="342"/>
        <v>0</v>
      </c>
      <c r="CC225" s="391">
        <f t="shared" si="342"/>
        <v>0</v>
      </c>
      <c r="CD225" s="392">
        <f t="shared" si="343"/>
        <v>0</v>
      </c>
      <c r="CE225" s="393">
        <f t="shared" si="344"/>
        <v>-712</v>
      </c>
      <c r="CF225" s="392">
        <f t="shared" si="392"/>
        <v>0</v>
      </c>
      <c r="CG225" s="392">
        <f t="shared" si="392"/>
        <v>0</v>
      </c>
      <c r="CH225" s="392">
        <f t="shared" si="392"/>
        <v>0</v>
      </c>
      <c r="CI225" s="392">
        <f t="shared" si="392"/>
        <v>0</v>
      </c>
      <c r="CJ225" s="392">
        <f t="shared" si="392"/>
        <v>0</v>
      </c>
      <c r="CK225" s="392">
        <f t="shared" si="392"/>
        <v>0</v>
      </c>
      <c r="CL225" s="392">
        <f t="shared" si="392"/>
        <v>0</v>
      </c>
      <c r="CM225" s="392">
        <f t="shared" si="345"/>
        <v>0</v>
      </c>
      <c r="CN225" s="392">
        <f t="shared" si="346"/>
        <v>0</v>
      </c>
      <c r="CO225" s="394">
        <f t="shared" si="347"/>
        <v>0</v>
      </c>
      <c r="CP225" s="394">
        <f t="shared" si="347"/>
        <v>0</v>
      </c>
      <c r="CQ225" s="395">
        <f t="shared" si="348"/>
        <v>-710</v>
      </c>
      <c r="CR225" s="394">
        <f t="shared" si="394"/>
        <v>0</v>
      </c>
      <c r="CS225" s="394">
        <f t="shared" si="394"/>
        <v>0</v>
      </c>
      <c r="CT225" s="394">
        <f t="shared" si="394"/>
        <v>0</v>
      </c>
      <c r="CU225" s="394">
        <f t="shared" si="394"/>
        <v>0</v>
      </c>
      <c r="CV225" s="394">
        <f t="shared" si="394"/>
        <v>0</v>
      </c>
      <c r="CW225" s="394">
        <f t="shared" si="394"/>
        <v>0</v>
      </c>
      <c r="CX225" s="396">
        <f t="shared" si="349"/>
        <v>0</v>
      </c>
      <c r="CY225" s="396">
        <f t="shared" si="349"/>
        <v>0</v>
      </c>
      <c r="CZ225" s="397">
        <f t="shared" si="350"/>
        <v>0</v>
      </c>
      <c r="DA225" s="397">
        <f t="shared" si="350"/>
        <v>0</v>
      </c>
      <c r="DB225" s="397">
        <f t="shared" si="350"/>
        <v>0</v>
      </c>
      <c r="DC225" s="397">
        <f t="shared" si="351"/>
        <v>-1545</v>
      </c>
      <c r="DD225" s="397">
        <f t="shared" si="389"/>
        <v>0</v>
      </c>
      <c r="DE225" s="397">
        <f t="shared" si="389"/>
        <v>0</v>
      </c>
      <c r="DF225" s="397">
        <f t="shared" si="389"/>
        <v>0</v>
      </c>
      <c r="DG225" s="397">
        <f t="shared" si="389"/>
        <v>0</v>
      </c>
      <c r="DH225" s="397">
        <f t="shared" si="389"/>
        <v>0</v>
      </c>
      <c r="DI225" s="398">
        <f t="shared" si="352"/>
        <v>0</v>
      </c>
      <c r="DJ225" s="398">
        <f t="shared" si="352"/>
        <v>0</v>
      </c>
      <c r="DK225" s="399">
        <f t="shared" si="353"/>
        <v>0</v>
      </c>
      <c r="DL225" s="399">
        <f t="shared" si="353"/>
        <v>0</v>
      </c>
      <c r="DM225" s="399">
        <f t="shared" si="353"/>
        <v>0</v>
      </c>
      <c r="DN225" s="399">
        <f t="shared" si="312"/>
        <v>0</v>
      </c>
      <c r="DO225" s="399">
        <f t="shared" si="354"/>
        <v>-167</v>
      </c>
      <c r="DP225" s="399">
        <f t="shared" si="355"/>
        <v>0</v>
      </c>
      <c r="DQ225" s="399">
        <f t="shared" si="355"/>
        <v>0</v>
      </c>
      <c r="DR225" s="399">
        <f t="shared" si="355"/>
        <v>0</v>
      </c>
      <c r="DS225" s="399">
        <f t="shared" si="313"/>
        <v>0</v>
      </c>
      <c r="DT225" s="400">
        <f t="shared" si="356"/>
        <v>0</v>
      </c>
      <c r="DU225" s="400">
        <f t="shared" si="356"/>
        <v>0</v>
      </c>
      <c r="DV225" s="386">
        <f t="shared" si="390"/>
        <v>0</v>
      </c>
      <c r="DW225" s="386">
        <f t="shared" si="390"/>
        <v>0</v>
      </c>
      <c r="DX225" s="386">
        <f t="shared" si="390"/>
        <v>0</v>
      </c>
      <c r="DY225" s="386">
        <f t="shared" si="390"/>
        <v>0</v>
      </c>
      <c r="DZ225" s="386">
        <f t="shared" si="390"/>
        <v>0</v>
      </c>
      <c r="EA225" s="401">
        <f t="shared" si="357"/>
        <v>-99</v>
      </c>
      <c r="EB225" s="386">
        <f t="shared" si="358"/>
        <v>0</v>
      </c>
      <c r="EC225" s="386">
        <f t="shared" si="358"/>
        <v>0</v>
      </c>
      <c r="ED225" s="386">
        <f t="shared" si="358"/>
        <v>0</v>
      </c>
      <c r="EE225" s="385">
        <f t="shared" si="359"/>
        <v>0</v>
      </c>
      <c r="EF225" s="385">
        <f t="shared" si="359"/>
        <v>0</v>
      </c>
      <c r="EG225" s="402">
        <f t="shared" si="395"/>
        <v>0</v>
      </c>
      <c r="EH225" s="402">
        <f t="shared" si="395"/>
        <v>0</v>
      </c>
      <c r="EI225" s="402">
        <f t="shared" si="395"/>
        <v>0</v>
      </c>
      <c r="EJ225" s="402">
        <f t="shared" si="395"/>
        <v>0</v>
      </c>
      <c r="EK225" s="402">
        <f t="shared" si="395"/>
        <v>0</v>
      </c>
      <c r="EL225" s="402">
        <f t="shared" si="395"/>
        <v>0</v>
      </c>
      <c r="EM225" s="402">
        <f t="shared" si="360"/>
        <v>-12143.3187605642</v>
      </c>
      <c r="EN225" s="402">
        <f t="shared" si="361"/>
        <v>0</v>
      </c>
      <c r="EO225" s="402">
        <f t="shared" si="361"/>
        <v>0</v>
      </c>
      <c r="EP225" s="402">
        <f t="shared" si="362"/>
        <v>0</v>
      </c>
      <c r="EQ225" s="402">
        <f t="shared" si="363"/>
        <v>0</v>
      </c>
      <c r="ER225" s="394">
        <f t="shared" si="393"/>
        <v>0</v>
      </c>
      <c r="ES225" s="394">
        <f t="shared" si="393"/>
        <v>30.637275363266479</v>
      </c>
      <c r="ET225" s="394">
        <f t="shared" si="393"/>
        <v>30.551215601010114</v>
      </c>
      <c r="EU225" s="394">
        <f t="shared" si="393"/>
        <v>66.481166343043142</v>
      </c>
      <c r="EV225" s="394">
        <f t="shared" si="393"/>
        <v>7.1859901484066038</v>
      </c>
      <c r="EW225" s="394">
        <f t="shared" si="393"/>
        <v>4.2599582316901428</v>
      </c>
      <c r="EX225" s="394">
        <f t="shared" si="393"/>
        <v>522.52556276871519</v>
      </c>
      <c r="EY225" s="403">
        <f t="shared" si="364"/>
        <v>719</v>
      </c>
      <c r="EZ225" s="394">
        <f t="shared" si="365"/>
        <v>57.358831543868277</v>
      </c>
      <c r="FA225" s="396">
        <f t="shared" si="366"/>
        <v>0</v>
      </c>
      <c r="FB225" s="396">
        <f t="shared" si="366"/>
        <v>0</v>
      </c>
      <c r="FC225" s="404">
        <f t="shared" si="401"/>
        <v>0</v>
      </c>
      <c r="FD225" s="404">
        <f t="shared" si="402"/>
        <v>0</v>
      </c>
      <c r="FE225" s="404">
        <f t="shared" si="403"/>
        <v>0</v>
      </c>
      <c r="FF225" s="404">
        <f t="shared" si="397"/>
        <v>0</v>
      </c>
      <c r="FG225" s="404">
        <f t="shared" si="397"/>
        <v>0</v>
      </c>
      <c r="FH225" s="404">
        <f t="shared" si="397"/>
        <v>0</v>
      </c>
      <c r="FI225" s="404">
        <f t="shared" si="397"/>
        <v>0</v>
      </c>
      <c r="FJ225" s="404">
        <f t="shared" si="397"/>
        <v>0</v>
      </c>
      <c r="FK225" s="392">
        <f t="shared" si="367"/>
        <v>-1333</v>
      </c>
      <c r="FL225" s="384">
        <f t="shared" si="368"/>
        <v>0</v>
      </c>
      <c r="FM225" s="384">
        <f t="shared" si="368"/>
        <v>0</v>
      </c>
      <c r="FN225" s="405">
        <f t="shared" si="388"/>
        <v>0</v>
      </c>
      <c r="FO225" s="405">
        <f t="shared" si="388"/>
        <v>535.84631939952203</v>
      </c>
      <c r="FP225" s="405">
        <f t="shared" si="388"/>
        <v>534.34113310907401</v>
      </c>
      <c r="FQ225" s="405">
        <f t="shared" si="386"/>
        <v>1162.7564093711539</v>
      </c>
      <c r="FR225" s="405">
        <f t="shared" si="386"/>
        <v>125.68305525241598</v>
      </c>
      <c r="FS225" s="405">
        <f t="shared" si="386"/>
        <v>74.506721377180739</v>
      </c>
      <c r="FT225" s="405">
        <f t="shared" si="386"/>
        <v>9138.9784594711964</v>
      </c>
      <c r="FU225" s="405">
        <f t="shared" si="386"/>
        <v>0</v>
      </c>
      <c r="FV225" s="405">
        <f t="shared" si="386"/>
        <v>1003.2066625836558</v>
      </c>
      <c r="FW225" s="397">
        <f t="shared" si="369"/>
        <v>12665.596760564202</v>
      </c>
      <c r="FX225" s="406">
        <f t="shared" si="370"/>
        <v>90.278000000002066</v>
      </c>
      <c r="FY225" s="331">
        <f t="shared" si="371"/>
        <v>90.278000000002066</v>
      </c>
      <c r="FZ225" s="382">
        <f t="shared" si="372"/>
        <v>-2.0747847884194925E-12</v>
      </c>
      <c r="GA225" s="331">
        <f t="shared" si="373"/>
        <v>9.0949470177292824E-13</v>
      </c>
      <c r="GB225" s="407">
        <f t="shared" si="374"/>
        <v>0</v>
      </c>
      <c r="GC225" s="407">
        <f t="shared" si="375"/>
        <v>0</v>
      </c>
      <c r="GD225" s="407">
        <f t="shared" si="376"/>
        <v>0</v>
      </c>
      <c r="GE225" s="407">
        <f t="shared" si="377"/>
        <v>0</v>
      </c>
      <c r="GF225" s="407">
        <f t="shared" si="378"/>
        <v>0</v>
      </c>
      <c r="GG225" s="407">
        <f t="shared" si="379"/>
        <v>0</v>
      </c>
      <c r="GH225" s="407">
        <f t="shared" si="380"/>
        <v>0</v>
      </c>
      <c r="GI225" s="407">
        <f t="shared" si="381"/>
        <v>0</v>
      </c>
      <c r="GJ225">
        <f t="shared" si="382"/>
        <v>0</v>
      </c>
      <c r="GK225" s="382">
        <f t="shared" si="383"/>
        <v>9.0949470177292824E-13</v>
      </c>
      <c r="GL225">
        <v>2</v>
      </c>
      <c r="GM225">
        <f t="shared" si="309"/>
        <v>3415</v>
      </c>
      <c r="GN225">
        <f t="shared" si="309"/>
        <v>0</v>
      </c>
      <c r="GO225">
        <f t="shared" si="309"/>
        <v>0</v>
      </c>
      <c r="GP225">
        <f t="shared" si="309"/>
        <v>0</v>
      </c>
      <c r="GQ225">
        <f t="shared" si="309"/>
        <v>0</v>
      </c>
      <c r="GR225">
        <f t="shared" si="308"/>
        <v>0</v>
      </c>
      <c r="GS225">
        <f t="shared" si="308"/>
        <v>0</v>
      </c>
      <c r="GT225">
        <f t="shared" si="308"/>
        <v>719</v>
      </c>
      <c r="GU225">
        <f t="shared" si="308"/>
        <v>0</v>
      </c>
      <c r="GV225">
        <f t="shared" si="308"/>
        <v>12665.596760564202</v>
      </c>
    </row>
    <row r="226" spans="1:204" customFormat="1" x14ac:dyDescent="0.25">
      <c r="A226" s="378">
        <v>35032</v>
      </c>
      <c r="B226" s="32" t="s">
        <v>1360</v>
      </c>
      <c r="C226" t="s">
        <v>891</v>
      </c>
      <c r="D226">
        <v>2</v>
      </c>
      <c r="E226" s="379">
        <v>2163</v>
      </c>
      <c r="F226" s="379">
        <v>10730</v>
      </c>
      <c r="G226" s="379">
        <v>55624</v>
      </c>
      <c r="H226" s="379">
        <v>463</v>
      </c>
      <c r="I226" s="379">
        <v>8560</v>
      </c>
      <c r="J226" s="379">
        <v>106</v>
      </c>
      <c r="K226" s="379">
        <v>506</v>
      </c>
      <c r="L226" s="379">
        <v>617</v>
      </c>
      <c r="M226" s="380">
        <v>9275.3861360636602</v>
      </c>
      <c r="N226" s="381">
        <f t="shared" si="314"/>
        <v>88044.386136063666</v>
      </c>
      <c r="O226" s="379">
        <v>2056</v>
      </c>
      <c r="P226" s="379">
        <v>9873</v>
      </c>
      <c r="Q226" s="379">
        <v>57328</v>
      </c>
      <c r="R226" s="379">
        <v>660</v>
      </c>
      <c r="S226" s="379">
        <v>9303</v>
      </c>
      <c r="T226" s="379">
        <v>3</v>
      </c>
      <c r="U226" s="379">
        <v>479</v>
      </c>
      <c r="V226" s="379">
        <v>781</v>
      </c>
      <c r="W226" s="480">
        <f>(VLOOKUP(A226,'[1]floresta plant'!$A$4:$F$573,6,0))*1000</f>
        <v>10417.599042947713</v>
      </c>
      <c r="X226" s="24">
        <f t="shared" si="315"/>
        <v>90900.59904294771</v>
      </c>
      <c r="Y226" s="53">
        <f t="shared" si="391"/>
        <v>1704</v>
      </c>
      <c r="Z226" s="53">
        <f t="shared" si="391"/>
        <v>197</v>
      </c>
      <c r="AA226" s="53">
        <f t="shared" si="391"/>
        <v>743</v>
      </c>
      <c r="AB226" s="53">
        <f t="shared" si="391"/>
        <v>-103</v>
      </c>
      <c r="AC226" s="53">
        <f t="shared" si="391"/>
        <v>-27</v>
      </c>
      <c r="AD226" s="53">
        <f t="shared" si="391"/>
        <v>164</v>
      </c>
      <c r="AE226" s="53">
        <f t="shared" si="391"/>
        <v>1142.2129068840532</v>
      </c>
      <c r="AF226" s="53">
        <f t="shared" si="316"/>
        <v>-857</v>
      </c>
      <c r="AG226" s="53">
        <f t="shared" si="317"/>
        <v>-107</v>
      </c>
      <c r="AH226" s="53">
        <f t="shared" si="318"/>
        <v>-2835.2429068840443</v>
      </c>
      <c r="AI226" s="53">
        <f t="shared" si="384"/>
        <v>2856.2129068840441</v>
      </c>
      <c r="AJ226" s="469">
        <v>0</v>
      </c>
      <c r="AK226" s="469">
        <v>0</v>
      </c>
      <c r="AL226" s="469">
        <v>20.97</v>
      </c>
      <c r="AM226" s="470">
        <f t="shared" si="319"/>
        <v>20.97</v>
      </c>
      <c r="AN226" s="53">
        <f t="shared" si="320"/>
        <v>-2835.2429068840443</v>
      </c>
      <c r="AO226" s="382">
        <f t="shared" si="321"/>
        <v>2</v>
      </c>
      <c r="AP226">
        <v>2</v>
      </c>
      <c r="AQ226" s="383">
        <f t="shared" si="322"/>
        <v>3950.2129068840532</v>
      </c>
      <c r="AR226" s="383">
        <f t="shared" si="323"/>
        <v>-1094</v>
      </c>
      <c r="AS226" s="383">
        <f t="shared" si="324"/>
        <v>1704</v>
      </c>
      <c r="AT226" s="383">
        <f t="shared" si="325"/>
        <v>1094</v>
      </c>
      <c r="AU226" s="383">
        <f t="shared" si="326"/>
        <v>2835.2429068840443</v>
      </c>
      <c r="AV226" s="383">
        <f t="shared" si="327"/>
        <v>1</v>
      </c>
      <c r="AW226" s="383">
        <f t="shared" si="328"/>
        <v>1</v>
      </c>
      <c r="AX226" s="383">
        <f t="shared" si="329"/>
        <v>1</v>
      </c>
      <c r="AY226" s="383">
        <f t="shared" si="330"/>
        <v>852</v>
      </c>
      <c r="AZ226">
        <f t="shared" si="331"/>
        <v>852</v>
      </c>
      <c r="BA226">
        <f t="shared" si="332"/>
        <v>0</v>
      </c>
      <c r="BB226" s="383">
        <f t="shared" si="333"/>
        <v>0</v>
      </c>
      <c r="BC226" s="384">
        <f t="shared" si="387"/>
        <v>1704</v>
      </c>
      <c r="BD226" s="384">
        <f t="shared" si="387"/>
        <v>197</v>
      </c>
      <c r="BE226" s="384">
        <f t="shared" si="387"/>
        <v>743</v>
      </c>
      <c r="BF226" s="384">
        <f t="shared" si="385"/>
        <v>9.4149908592321752E-2</v>
      </c>
      <c r="BG226" s="384">
        <f t="shared" si="385"/>
        <v>2.4680073126142597E-2</v>
      </c>
      <c r="BH226" s="384">
        <f t="shared" si="385"/>
        <v>164</v>
      </c>
      <c r="BI226" s="384">
        <f t="shared" si="385"/>
        <v>1142.2129068840532</v>
      </c>
      <c r="BJ226" s="384">
        <f t="shared" si="385"/>
        <v>0.78336380255941496</v>
      </c>
      <c r="BK226" s="384">
        <f t="shared" si="385"/>
        <v>9.7806215722120657E-2</v>
      </c>
      <c r="BL226" s="474">
        <f t="shared" si="334"/>
        <v>242</v>
      </c>
      <c r="BM226" s="409">
        <f t="shared" si="335"/>
        <v>-1983.2429068840443</v>
      </c>
      <c r="BN226" s="473">
        <f t="shared" si="336"/>
        <v>2246.2129068840532</v>
      </c>
      <c r="BO226" s="387">
        <f t="shared" si="337"/>
        <v>0.10773689317621384</v>
      </c>
      <c r="BP226" s="387">
        <f t="shared" si="338"/>
        <v>0.88292739339442183</v>
      </c>
      <c r="BQ226" s="388">
        <f t="shared" si="339"/>
        <v>9.3357134293643312E-3</v>
      </c>
      <c r="BR226" s="389">
        <f t="shared" si="340"/>
        <v>0</v>
      </c>
      <c r="BS226" s="390">
        <f t="shared" si="341"/>
        <v>1704</v>
      </c>
      <c r="BT226" s="391">
        <f t="shared" si="398"/>
        <v>0</v>
      </c>
      <c r="BU226" s="391">
        <f t="shared" si="399"/>
        <v>0</v>
      </c>
      <c r="BV226" s="391">
        <f t="shared" si="400"/>
        <v>80.215722120658128</v>
      </c>
      <c r="BW226" s="391">
        <f t="shared" si="396"/>
        <v>21.027422303473493</v>
      </c>
      <c r="BX226" s="391">
        <f t="shared" si="396"/>
        <v>0</v>
      </c>
      <c r="BY226" s="391">
        <f t="shared" si="396"/>
        <v>0</v>
      </c>
      <c r="BZ226" s="391">
        <f t="shared" si="396"/>
        <v>667.4259597806215</v>
      </c>
      <c r="CA226" s="391">
        <f t="shared" si="396"/>
        <v>83.330895795246803</v>
      </c>
      <c r="CB226" s="391">
        <f t="shared" si="342"/>
        <v>852</v>
      </c>
      <c r="CC226" s="391">
        <f t="shared" si="342"/>
        <v>0</v>
      </c>
      <c r="CD226" s="392">
        <f t="shared" si="343"/>
        <v>0</v>
      </c>
      <c r="CE226" s="393">
        <f t="shared" si="344"/>
        <v>197</v>
      </c>
      <c r="CF226" s="392">
        <f t="shared" si="392"/>
        <v>0</v>
      </c>
      <c r="CG226" s="392">
        <f t="shared" si="392"/>
        <v>1.9982534729785693</v>
      </c>
      <c r="CH226" s="392">
        <f t="shared" si="392"/>
        <v>0.52381401718855702</v>
      </c>
      <c r="CI226" s="392">
        <f t="shared" si="392"/>
        <v>0</v>
      </c>
      <c r="CJ226" s="392">
        <f t="shared" si="392"/>
        <v>0</v>
      </c>
      <c r="CK226" s="392">
        <f t="shared" si="392"/>
        <v>16.6262449159479</v>
      </c>
      <c r="CL226" s="392">
        <f t="shared" si="392"/>
        <v>2.0758555495990962</v>
      </c>
      <c r="CM226" s="392">
        <f t="shared" si="345"/>
        <v>173.93669649870111</v>
      </c>
      <c r="CN226" s="392">
        <f t="shared" si="346"/>
        <v>1.8391355455847733</v>
      </c>
      <c r="CO226" s="394">
        <f t="shared" si="347"/>
        <v>0</v>
      </c>
      <c r="CP226" s="394">
        <f t="shared" si="347"/>
        <v>0</v>
      </c>
      <c r="CQ226" s="395">
        <f t="shared" si="348"/>
        <v>743</v>
      </c>
      <c r="CR226" s="394">
        <f t="shared" si="394"/>
        <v>7.5365600529090209</v>
      </c>
      <c r="CS226" s="394">
        <f t="shared" si="394"/>
        <v>1.9756031206654716</v>
      </c>
      <c r="CT226" s="394">
        <f t="shared" si="394"/>
        <v>0</v>
      </c>
      <c r="CU226" s="394">
        <f t="shared" si="394"/>
        <v>0</v>
      </c>
      <c r="CV226" s="394">
        <f t="shared" si="394"/>
        <v>62.707106459641068</v>
      </c>
      <c r="CW226" s="394">
        <f t="shared" si="394"/>
        <v>7.8292419967113123</v>
      </c>
      <c r="CX226" s="396">
        <f t="shared" si="349"/>
        <v>656.01505329205543</v>
      </c>
      <c r="CY226" s="396">
        <f t="shared" si="349"/>
        <v>6.9364350780176984</v>
      </c>
      <c r="CZ226" s="397">
        <f t="shared" si="350"/>
        <v>0</v>
      </c>
      <c r="DA226" s="397">
        <f t="shared" si="350"/>
        <v>0</v>
      </c>
      <c r="DB226" s="397">
        <f t="shared" si="350"/>
        <v>0</v>
      </c>
      <c r="DC226" s="397">
        <f t="shared" si="351"/>
        <v>-103</v>
      </c>
      <c r="DD226" s="397">
        <f t="shared" si="389"/>
        <v>0</v>
      </c>
      <c r="DE226" s="397">
        <f t="shared" si="389"/>
        <v>0</v>
      </c>
      <c r="DF226" s="397">
        <f t="shared" si="389"/>
        <v>0</v>
      </c>
      <c r="DG226" s="397">
        <f t="shared" si="389"/>
        <v>0</v>
      </c>
      <c r="DH226" s="397">
        <f t="shared" si="389"/>
        <v>0</v>
      </c>
      <c r="DI226" s="398">
        <f t="shared" si="352"/>
        <v>0</v>
      </c>
      <c r="DJ226" s="398">
        <f t="shared" si="352"/>
        <v>0</v>
      </c>
      <c r="DK226" s="399">
        <f t="shared" si="353"/>
        <v>0</v>
      </c>
      <c r="DL226" s="399">
        <f t="shared" si="353"/>
        <v>0</v>
      </c>
      <c r="DM226" s="399">
        <f t="shared" si="353"/>
        <v>0</v>
      </c>
      <c r="DN226" s="399">
        <f t="shared" si="312"/>
        <v>0</v>
      </c>
      <c r="DO226" s="399">
        <f t="shared" si="354"/>
        <v>-27</v>
      </c>
      <c r="DP226" s="399">
        <f t="shared" si="355"/>
        <v>0</v>
      </c>
      <c r="DQ226" s="399">
        <f t="shared" si="355"/>
        <v>0</v>
      </c>
      <c r="DR226" s="399">
        <f t="shared" si="355"/>
        <v>0</v>
      </c>
      <c r="DS226" s="399">
        <f t="shared" si="313"/>
        <v>0</v>
      </c>
      <c r="DT226" s="400">
        <f t="shared" si="356"/>
        <v>0</v>
      </c>
      <c r="DU226" s="400">
        <f t="shared" si="356"/>
        <v>0</v>
      </c>
      <c r="DV226" s="386">
        <f t="shared" si="390"/>
        <v>0</v>
      </c>
      <c r="DW226" s="386">
        <f t="shared" si="390"/>
        <v>0</v>
      </c>
      <c r="DX226" s="386">
        <f t="shared" si="390"/>
        <v>0</v>
      </c>
      <c r="DY226" s="386">
        <f t="shared" si="390"/>
        <v>1.6635206577080477</v>
      </c>
      <c r="DZ226" s="386">
        <f t="shared" si="390"/>
        <v>0.43606852192346884</v>
      </c>
      <c r="EA226" s="401">
        <f t="shared" si="357"/>
        <v>164</v>
      </c>
      <c r="EB226" s="386">
        <f t="shared" si="358"/>
        <v>0</v>
      </c>
      <c r="EC226" s="386">
        <f t="shared" si="358"/>
        <v>13.841137899570844</v>
      </c>
      <c r="ED226" s="386">
        <f t="shared" si="358"/>
        <v>1.7281234016967097</v>
      </c>
      <c r="EE226" s="385">
        <f t="shared" si="359"/>
        <v>144.80009251668517</v>
      </c>
      <c r="EF226" s="385">
        <f t="shared" si="359"/>
        <v>1.5310570024157504</v>
      </c>
      <c r="EG226" s="402">
        <f t="shared" si="395"/>
        <v>0</v>
      </c>
      <c r="EH226" s="402">
        <f t="shared" si="395"/>
        <v>0</v>
      </c>
      <c r="EI226" s="402">
        <f t="shared" si="395"/>
        <v>0</v>
      </c>
      <c r="EJ226" s="402">
        <f t="shared" si="395"/>
        <v>11.585943695746225</v>
      </c>
      <c r="EK226" s="402">
        <f t="shared" si="395"/>
        <v>3.0370920367490108</v>
      </c>
      <c r="EL226" s="402">
        <f t="shared" si="395"/>
        <v>0</v>
      </c>
      <c r="EM226" s="402">
        <f t="shared" si="360"/>
        <v>1142.2129068840532</v>
      </c>
      <c r="EN226" s="402">
        <f t="shared" si="361"/>
        <v>96.399550944218603</v>
      </c>
      <c r="EO226" s="402">
        <f t="shared" si="361"/>
        <v>12.035883256746079</v>
      </c>
      <c r="EP226" s="402">
        <f t="shared" si="362"/>
        <v>1008.4910645766025</v>
      </c>
      <c r="EQ226" s="402">
        <f t="shared" si="363"/>
        <v>10.663372373990725</v>
      </c>
      <c r="ER226" s="394">
        <f t="shared" si="393"/>
        <v>0</v>
      </c>
      <c r="ES226" s="394">
        <f t="shared" si="393"/>
        <v>0</v>
      </c>
      <c r="ET226" s="394">
        <f t="shared" si="393"/>
        <v>0</v>
      </c>
      <c r="EU226" s="394">
        <f t="shared" si="393"/>
        <v>0</v>
      </c>
      <c r="EV226" s="394">
        <f t="shared" si="393"/>
        <v>0</v>
      </c>
      <c r="EW226" s="394">
        <f t="shared" si="393"/>
        <v>0</v>
      </c>
      <c r="EX226" s="394">
        <f t="shared" si="393"/>
        <v>0</v>
      </c>
      <c r="EY226" s="403">
        <f t="shared" si="364"/>
        <v>-857</v>
      </c>
      <c r="EZ226" s="394">
        <f t="shared" si="365"/>
        <v>0</v>
      </c>
      <c r="FA226" s="396">
        <f t="shared" si="366"/>
        <v>0</v>
      </c>
      <c r="FB226" s="396">
        <f t="shared" si="366"/>
        <v>0</v>
      </c>
      <c r="FC226" s="404">
        <f t="shared" si="401"/>
        <v>0</v>
      </c>
      <c r="FD226" s="404">
        <f t="shared" si="402"/>
        <v>0</v>
      </c>
      <c r="FE226" s="404">
        <f t="shared" si="403"/>
        <v>0</v>
      </c>
      <c r="FF226" s="404">
        <f t="shared" si="397"/>
        <v>0</v>
      </c>
      <c r="FG226" s="404">
        <f t="shared" si="397"/>
        <v>0</v>
      </c>
      <c r="FH226" s="404">
        <f t="shared" si="397"/>
        <v>0</v>
      </c>
      <c r="FI226" s="404">
        <f t="shared" si="397"/>
        <v>0</v>
      </c>
      <c r="FJ226" s="404">
        <f t="shared" si="397"/>
        <v>0</v>
      </c>
      <c r="FK226" s="392">
        <f t="shared" si="367"/>
        <v>-107</v>
      </c>
      <c r="FL226" s="384">
        <f t="shared" si="368"/>
        <v>0</v>
      </c>
      <c r="FM226" s="384">
        <f t="shared" si="368"/>
        <v>0</v>
      </c>
      <c r="FN226" s="405">
        <f t="shared" si="388"/>
        <v>0</v>
      </c>
      <c r="FO226" s="405">
        <f t="shared" si="388"/>
        <v>0</v>
      </c>
      <c r="FP226" s="405">
        <f t="shared" si="388"/>
        <v>0</v>
      </c>
      <c r="FQ226" s="405">
        <f t="shared" si="386"/>
        <v>0</v>
      </c>
      <c r="FR226" s="405">
        <f t="shared" si="386"/>
        <v>0</v>
      </c>
      <c r="FS226" s="405">
        <f t="shared" si="386"/>
        <v>0</v>
      </c>
      <c r="FT226" s="405">
        <f t="shared" si="386"/>
        <v>0</v>
      </c>
      <c r="FU226" s="405">
        <f t="shared" si="386"/>
        <v>0</v>
      </c>
      <c r="FV226" s="405">
        <f t="shared" si="386"/>
        <v>0</v>
      </c>
      <c r="FW226" s="397">
        <f t="shared" si="369"/>
        <v>-2835.2429068840443</v>
      </c>
      <c r="FX226" s="406">
        <f t="shared" si="370"/>
        <v>0</v>
      </c>
      <c r="FY226" s="331">
        <f t="shared" si="371"/>
        <v>10.306627626018221</v>
      </c>
      <c r="FZ226" s="382">
        <f t="shared" si="372"/>
        <v>10.663372373981778</v>
      </c>
      <c r="GA226" s="331">
        <f t="shared" si="373"/>
        <v>0</v>
      </c>
      <c r="GB226" s="407">
        <f t="shared" si="374"/>
        <v>0</v>
      </c>
      <c r="GC226" s="407">
        <f t="shared" si="375"/>
        <v>0</v>
      </c>
      <c r="GD226" s="407">
        <f t="shared" si="376"/>
        <v>0</v>
      </c>
      <c r="GE226" s="407">
        <f t="shared" si="377"/>
        <v>0</v>
      </c>
      <c r="GF226" s="407">
        <f t="shared" si="378"/>
        <v>5.3290705182007514E-15</v>
      </c>
      <c r="GG226" s="407">
        <f t="shared" si="379"/>
        <v>-1.8118839761882555E-13</v>
      </c>
      <c r="GH226" s="407">
        <f t="shared" si="380"/>
        <v>0</v>
      </c>
      <c r="GI226" s="407">
        <f t="shared" si="381"/>
        <v>0</v>
      </c>
      <c r="GJ226">
        <f t="shared" si="382"/>
        <v>0</v>
      </c>
      <c r="GK226" s="382">
        <f t="shared" si="383"/>
        <v>-1.758593271006248E-13</v>
      </c>
      <c r="GL226">
        <v>2</v>
      </c>
      <c r="GM226">
        <f t="shared" si="309"/>
        <v>1704</v>
      </c>
      <c r="GN226">
        <f t="shared" si="309"/>
        <v>197</v>
      </c>
      <c r="GO226">
        <f t="shared" si="309"/>
        <v>743</v>
      </c>
      <c r="GP226">
        <f t="shared" si="309"/>
        <v>0</v>
      </c>
      <c r="GQ226">
        <f t="shared" si="309"/>
        <v>0</v>
      </c>
      <c r="GR226">
        <f t="shared" si="308"/>
        <v>164</v>
      </c>
      <c r="GS226">
        <f t="shared" si="308"/>
        <v>1142.2129068840532</v>
      </c>
      <c r="GT226">
        <f t="shared" si="308"/>
        <v>0</v>
      </c>
      <c r="GU226">
        <f t="shared" si="308"/>
        <v>0</v>
      </c>
      <c r="GV226">
        <f t="shared" si="308"/>
        <v>0</v>
      </c>
    </row>
    <row r="227" spans="1:204" customFormat="1" x14ac:dyDescent="0.25">
      <c r="A227" s="378">
        <v>35033</v>
      </c>
      <c r="B227" s="32" t="s">
        <v>1361</v>
      </c>
      <c r="C227" t="s">
        <v>891</v>
      </c>
      <c r="D227">
        <v>2</v>
      </c>
      <c r="E227" s="379">
        <v>2580</v>
      </c>
      <c r="F227" s="379">
        <v>10236</v>
      </c>
      <c r="G227" s="379">
        <v>2508</v>
      </c>
      <c r="H227" s="379">
        <v>0</v>
      </c>
      <c r="I227" s="379">
        <v>5940</v>
      </c>
      <c r="J227" s="379">
        <v>0</v>
      </c>
      <c r="K227" s="379">
        <v>58</v>
      </c>
      <c r="L227" s="379">
        <v>765</v>
      </c>
      <c r="M227" s="380">
        <v>26360.965081871429</v>
      </c>
      <c r="N227" s="381">
        <f t="shared" si="314"/>
        <v>48447.965081871429</v>
      </c>
      <c r="O227" s="379">
        <v>1757</v>
      </c>
      <c r="P227" s="379">
        <v>11040</v>
      </c>
      <c r="Q227" s="379">
        <v>2820</v>
      </c>
      <c r="R227" s="379">
        <v>0</v>
      </c>
      <c r="S227" s="379">
        <v>5620</v>
      </c>
      <c r="T227" s="379">
        <v>0</v>
      </c>
      <c r="U227" s="379">
        <v>40</v>
      </c>
      <c r="V227" s="379">
        <v>784</v>
      </c>
      <c r="W227" s="480">
        <f>(VLOOKUP(A227,'[1]floresta plant'!$A$4:$F$573,6,0))*1000</f>
        <v>26533.637075402639</v>
      </c>
      <c r="X227" s="24">
        <f t="shared" si="315"/>
        <v>48594.637075402643</v>
      </c>
      <c r="Y227" s="53">
        <f t="shared" si="391"/>
        <v>312</v>
      </c>
      <c r="Z227" s="53">
        <f t="shared" si="391"/>
        <v>0</v>
      </c>
      <c r="AA227" s="53">
        <f t="shared" si="391"/>
        <v>-320</v>
      </c>
      <c r="AB227" s="53">
        <f t="shared" si="391"/>
        <v>0</v>
      </c>
      <c r="AC227" s="53">
        <f t="shared" si="391"/>
        <v>-18</v>
      </c>
      <c r="AD227" s="53">
        <f t="shared" si="391"/>
        <v>19</v>
      </c>
      <c r="AE227" s="53">
        <f t="shared" si="391"/>
        <v>172.67199353121032</v>
      </c>
      <c r="AF227" s="53">
        <f t="shared" si="316"/>
        <v>804</v>
      </c>
      <c r="AG227" s="53">
        <f t="shared" si="317"/>
        <v>-823</v>
      </c>
      <c r="AH227" s="53">
        <f t="shared" si="318"/>
        <v>-107.14199353121396</v>
      </c>
      <c r="AI227" s="53">
        <f t="shared" si="384"/>
        <v>146.67199353121396</v>
      </c>
      <c r="AJ227" s="469">
        <v>0</v>
      </c>
      <c r="AK227" s="469">
        <v>0</v>
      </c>
      <c r="AL227" s="469">
        <v>39.53</v>
      </c>
      <c r="AM227" s="470">
        <f t="shared" si="319"/>
        <v>39.53</v>
      </c>
      <c r="AN227" s="53">
        <f t="shared" si="320"/>
        <v>-107.14199353121396</v>
      </c>
      <c r="AO227" s="382">
        <f t="shared" si="321"/>
        <v>2</v>
      </c>
      <c r="AP227">
        <v>2</v>
      </c>
      <c r="AQ227" s="383">
        <f t="shared" si="322"/>
        <v>1307.6719935312103</v>
      </c>
      <c r="AR227" s="383">
        <f t="shared" si="323"/>
        <v>-1161</v>
      </c>
      <c r="AS227" s="383">
        <f t="shared" si="324"/>
        <v>312</v>
      </c>
      <c r="AT227" s="383">
        <f t="shared" si="325"/>
        <v>1161</v>
      </c>
      <c r="AU227" s="383">
        <f t="shared" si="326"/>
        <v>107.14199353121396</v>
      </c>
      <c r="AV227" s="383">
        <f t="shared" si="327"/>
        <v>1</v>
      </c>
      <c r="AW227" s="383">
        <f t="shared" si="328"/>
        <v>0</v>
      </c>
      <c r="AX227" s="383">
        <f t="shared" si="329"/>
        <v>1</v>
      </c>
      <c r="AY227" s="383">
        <f t="shared" si="330"/>
        <v>204.85800646878604</v>
      </c>
      <c r="AZ227">
        <f t="shared" si="331"/>
        <v>107.14199353121396</v>
      </c>
      <c r="BA227">
        <f t="shared" si="332"/>
        <v>0</v>
      </c>
      <c r="BB227" s="383">
        <f t="shared" si="333"/>
        <v>0</v>
      </c>
      <c r="BC227" s="384">
        <f t="shared" si="387"/>
        <v>312</v>
      </c>
      <c r="BD227" s="384">
        <f t="shared" si="387"/>
        <v>0</v>
      </c>
      <c r="BE227" s="384">
        <f t="shared" si="387"/>
        <v>0.27562446167097332</v>
      </c>
      <c r="BF227" s="384">
        <f t="shared" si="385"/>
        <v>0</v>
      </c>
      <c r="BG227" s="384">
        <f t="shared" si="385"/>
        <v>1.5503875968992248E-2</v>
      </c>
      <c r="BH227" s="384">
        <f t="shared" si="385"/>
        <v>19</v>
      </c>
      <c r="BI227" s="384">
        <f t="shared" si="385"/>
        <v>172.67199353121032</v>
      </c>
      <c r="BJ227" s="384">
        <f t="shared" si="385"/>
        <v>804</v>
      </c>
      <c r="BK227" s="384">
        <f t="shared" si="385"/>
        <v>0.7088716623600344</v>
      </c>
      <c r="BL227" s="474">
        <f t="shared" si="334"/>
        <v>956.14199353121398</v>
      </c>
      <c r="BM227" s="409">
        <f t="shared" si="335"/>
        <v>0</v>
      </c>
      <c r="BN227" s="473">
        <f t="shared" si="336"/>
        <v>995.67199353121032</v>
      </c>
      <c r="BO227" s="387">
        <f t="shared" si="337"/>
        <v>0.96029817022390995</v>
      </c>
      <c r="BP227" s="387">
        <f t="shared" si="338"/>
        <v>0</v>
      </c>
      <c r="BQ227" s="388">
        <f t="shared" si="339"/>
        <v>3.9701829776090047E-2</v>
      </c>
      <c r="BR227" s="389">
        <f t="shared" si="340"/>
        <v>0</v>
      </c>
      <c r="BS227" s="390">
        <f t="shared" si="341"/>
        <v>312</v>
      </c>
      <c r="BT227" s="391">
        <f t="shared" si="398"/>
        <v>0</v>
      </c>
      <c r="BU227" s="391">
        <f t="shared" si="399"/>
        <v>56.463877751947926</v>
      </c>
      <c r="BV227" s="391">
        <f t="shared" si="400"/>
        <v>0</v>
      </c>
      <c r="BW227" s="391">
        <f t="shared" si="396"/>
        <v>3.1760931235470706</v>
      </c>
      <c r="BX227" s="391">
        <f t="shared" si="396"/>
        <v>0</v>
      </c>
      <c r="BY227" s="391">
        <f t="shared" si="396"/>
        <v>0</v>
      </c>
      <c r="BZ227" s="391">
        <f t="shared" si="396"/>
        <v>0</v>
      </c>
      <c r="CA227" s="391">
        <f t="shared" si="396"/>
        <v>145.21803559329103</v>
      </c>
      <c r="CB227" s="391">
        <f t="shared" si="342"/>
        <v>107.14199353121396</v>
      </c>
      <c r="CC227" s="391">
        <f t="shared" si="342"/>
        <v>0</v>
      </c>
      <c r="CD227" s="392">
        <f t="shared" si="343"/>
        <v>0</v>
      </c>
      <c r="CE227" s="393">
        <f t="shared" si="344"/>
        <v>0</v>
      </c>
      <c r="CF227" s="392">
        <f t="shared" si="392"/>
        <v>0</v>
      </c>
      <c r="CG227" s="392">
        <f t="shared" si="392"/>
        <v>0</v>
      </c>
      <c r="CH227" s="392">
        <f t="shared" si="392"/>
        <v>0</v>
      </c>
      <c r="CI227" s="392">
        <f t="shared" si="392"/>
        <v>0</v>
      </c>
      <c r="CJ227" s="392">
        <f t="shared" si="392"/>
        <v>0</v>
      </c>
      <c r="CK227" s="392">
        <f t="shared" si="392"/>
        <v>0</v>
      </c>
      <c r="CL227" s="392">
        <f t="shared" si="392"/>
        <v>0</v>
      </c>
      <c r="CM227" s="392">
        <f t="shared" si="345"/>
        <v>0</v>
      </c>
      <c r="CN227" s="392">
        <f t="shared" si="346"/>
        <v>0</v>
      </c>
      <c r="CO227" s="394">
        <f t="shared" si="347"/>
        <v>0</v>
      </c>
      <c r="CP227" s="394">
        <f t="shared" si="347"/>
        <v>0</v>
      </c>
      <c r="CQ227" s="395">
        <f t="shared" si="348"/>
        <v>-320</v>
      </c>
      <c r="CR227" s="394">
        <f t="shared" si="394"/>
        <v>0</v>
      </c>
      <c r="CS227" s="394">
        <f t="shared" si="394"/>
        <v>0</v>
      </c>
      <c r="CT227" s="394">
        <f t="shared" si="394"/>
        <v>0</v>
      </c>
      <c r="CU227" s="394">
        <f t="shared" si="394"/>
        <v>0</v>
      </c>
      <c r="CV227" s="394">
        <f t="shared" si="394"/>
        <v>0</v>
      </c>
      <c r="CW227" s="394">
        <f t="shared" si="394"/>
        <v>0</v>
      </c>
      <c r="CX227" s="396">
        <f t="shared" si="349"/>
        <v>0</v>
      </c>
      <c r="CY227" s="396">
        <f t="shared" si="349"/>
        <v>0</v>
      </c>
      <c r="CZ227" s="397">
        <f t="shared" si="350"/>
        <v>0</v>
      </c>
      <c r="DA227" s="397">
        <f t="shared" si="350"/>
        <v>0</v>
      </c>
      <c r="DB227" s="397">
        <f t="shared" si="350"/>
        <v>0</v>
      </c>
      <c r="DC227" s="397">
        <f t="shared" si="351"/>
        <v>0</v>
      </c>
      <c r="DD227" s="397">
        <f t="shared" si="389"/>
        <v>0</v>
      </c>
      <c r="DE227" s="397">
        <f t="shared" si="389"/>
        <v>0</v>
      </c>
      <c r="DF227" s="397">
        <f t="shared" si="389"/>
        <v>0</v>
      </c>
      <c r="DG227" s="397">
        <f t="shared" si="389"/>
        <v>0</v>
      </c>
      <c r="DH227" s="397">
        <f t="shared" si="389"/>
        <v>0</v>
      </c>
      <c r="DI227" s="398">
        <f t="shared" si="352"/>
        <v>0</v>
      </c>
      <c r="DJ227" s="398">
        <f t="shared" si="352"/>
        <v>0</v>
      </c>
      <c r="DK227" s="399">
        <f t="shared" si="353"/>
        <v>0</v>
      </c>
      <c r="DL227" s="399">
        <f t="shared" si="353"/>
        <v>0</v>
      </c>
      <c r="DM227" s="399">
        <f t="shared" si="353"/>
        <v>0</v>
      </c>
      <c r="DN227" s="399">
        <f t="shared" si="312"/>
        <v>0</v>
      </c>
      <c r="DO227" s="399">
        <f t="shared" si="354"/>
        <v>-18</v>
      </c>
      <c r="DP227" s="399">
        <f t="shared" si="355"/>
        <v>0</v>
      </c>
      <c r="DQ227" s="399">
        <f t="shared" si="355"/>
        <v>0</v>
      </c>
      <c r="DR227" s="399">
        <f t="shared" si="355"/>
        <v>0</v>
      </c>
      <c r="DS227" s="399">
        <f t="shared" si="313"/>
        <v>0</v>
      </c>
      <c r="DT227" s="400">
        <f t="shared" si="356"/>
        <v>0</v>
      </c>
      <c r="DU227" s="400">
        <f t="shared" si="356"/>
        <v>0</v>
      </c>
      <c r="DV227" s="386">
        <f t="shared" si="390"/>
        <v>0</v>
      </c>
      <c r="DW227" s="386">
        <f t="shared" si="390"/>
        <v>0</v>
      </c>
      <c r="DX227" s="386">
        <f t="shared" si="390"/>
        <v>5.0289516580201319</v>
      </c>
      <c r="DY227" s="386">
        <f t="shared" si="390"/>
        <v>0</v>
      </c>
      <c r="DZ227" s="386">
        <f t="shared" si="390"/>
        <v>0.2828785307636324</v>
      </c>
      <c r="EA227" s="401">
        <f t="shared" si="357"/>
        <v>19</v>
      </c>
      <c r="EB227" s="386">
        <f t="shared" si="358"/>
        <v>0</v>
      </c>
      <c r="EC227" s="386">
        <f t="shared" si="358"/>
        <v>0</v>
      </c>
      <c r="ED227" s="386">
        <f t="shared" si="358"/>
        <v>12.933835045470525</v>
      </c>
      <c r="EE227" s="385">
        <f t="shared" si="359"/>
        <v>0</v>
      </c>
      <c r="EF227" s="385">
        <f t="shared" si="359"/>
        <v>0.7543347657457109</v>
      </c>
      <c r="EG227" s="402">
        <f t="shared" si="395"/>
        <v>0</v>
      </c>
      <c r="EH227" s="402">
        <f t="shared" si="395"/>
        <v>0</v>
      </c>
      <c r="EI227" s="402">
        <f t="shared" si="395"/>
        <v>45.703110955916927</v>
      </c>
      <c r="EJ227" s="402">
        <f t="shared" si="395"/>
        <v>0</v>
      </c>
      <c r="EK227" s="402">
        <f t="shared" si="395"/>
        <v>2.5707999912703268</v>
      </c>
      <c r="EL227" s="402">
        <f t="shared" si="395"/>
        <v>0</v>
      </c>
      <c r="EM227" s="402">
        <f t="shared" si="360"/>
        <v>172.67199353121032</v>
      </c>
      <c r="EN227" s="402">
        <f t="shared" si="361"/>
        <v>0</v>
      </c>
      <c r="EO227" s="402">
        <f t="shared" si="361"/>
        <v>117.54268848974883</v>
      </c>
      <c r="EP227" s="402">
        <f t="shared" si="362"/>
        <v>0</v>
      </c>
      <c r="EQ227" s="402">
        <f t="shared" si="363"/>
        <v>6.8553940942742342</v>
      </c>
      <c r="ER227" s="394">
        <f t="shared" si="393"/>
        <v>0</v>
      </c>
      <c r="ES227" s="394">
        <f t="shared" si="393"/>
        <v>0</v>
      </c>
      <c r="ET227" s="394">
        <f t="shared" si="393"/>
        <v>212.80405963411505</v>
      </c>
      <c r="EU227" s="394">
        <f t="shared" si="393"/>
        <v>0</v>
      </c>
      <c r="EV227" s="394">
        <f t="shared" si="393"/>
        <v>11.970228354418969</v>
      </c>
      <c r="EW227" s="394">
        <f t="shared" si="393"/>
        <v>0</v>
      </c>
      <c r="EX227" s="394">
        <f t="shared" si="393"/>
        <v>0</v>
      </c>
      <c r="EY227" s="403">
        <f t="shared" si="364"/>
        <v>804</v>
      </c>
      <c r="EZ227" s="394">
        <f t="shared" si="365"/>
        <v>547.30544087148951</v>
      </c>
      <c r="FA227" s="396">
        <f t="shared" si="366"/>
        <v>0</v>
      </c>
      <c r="FB227" s="396">
        <f t="shared" si="366"/>
        <v>31.9202711399764</v>
      </c>
      <c r="FC227" s="404">
        <f t="shared" si="401"/>
        <v>0</v>
      </c>
      <c r="FD227" s="404">
        <f t="shared" si="402"/>
        <v>0</v>
      </c>
      <c r="FE227" s="404">
        <f t="shared" si="403"/>
        <v>0</v>
      </c>
      <c r="FF227" s="404">
        <f t="shared" si="397"/>
        <v>0</v>
      </c>
      <c r="FG227" s="404">
        <f t="shared" si="397"/>
        <v>0</v>
      </c>
      <c r="FH227" s="404">
        <f t="shared" si="397"/>
        <v>0</v>
      </c>
      <c r="FI227" s="404">
        <f t="shared" si="397"/>
        <v>0</v>
      </c>
      <c r="FJ227" s="404">
        <f t="shared" si="397"/>
        <v>0</v>
      </c>
      <c r="FK227" s="392">
        <f t="shared" si="367"/>
        <v>-823</v>
      </c>
      <c r="FL227" s="384">
        <f t="shared" si="368"/>
        <v>0</v>
      </c>
      <c r="FM227" s="384">
        <f t="shared" si="368"/>
        <v>0</v>
      </c>
      <c r="FN227" s="405">
        <f t="shared" si="388"/>
        <v>0</v>
      </c>
      <c r="FO227" s="405">
        <f t="shared" si="388"/>
        <v>0</v>
      </c>
      <c r="FP227" s="405">
        <f t="shared" si="388"/>
        <v>0</v>
      </c>
      <c r="FQ227" s="405">
        <f t="shared" si="386"/>
        <v>0</v>
      </c>
      <c r="FR227" s="405">
        <f t="shared" si="386"/>
        <v>0</v>
      </c>
      <c r="FS227" s="405">
        <f t="shared" si="386"/>
        <v>0</v>
      </c>
      <c r="FT227" s="405">
        <f t="shared" si="386"/>
        <v>0</v>
      </c>
      <c r="FU227" s="405">
        <f t="shared" si="386"/>
        <v>0</v>
      </c>
      <c r="FV227" s="405">
        <f t="shared" si="386"/>
        <v>0</v>
      </c>
      <c r="FW227" s="397">
        <f t="shared" si="369"/>
        <v>-107.14199353121396</v>
      </c>
      <c r="FX227" s="406">
        <f t="shared" si="370"/>
        <v>0</v>
      </c>
      <c r="FY227" s="331">
        <f t="shared" si="371"/>
        <v>32.67460590572211</v>
      </c>
      <c r="FZ227" s="382">
        <f t="shared" si="372"/>
        <v>6.8553940942778908</v>
      </c>
      <c r="GA227" s="331">
        <f t="shared" si="373"/>
        <v>0</v>
      </c>
      <c r="GB227" s="407">
        <f t="shared" si="374"/>
        <v>0</v>
      </c>
      <c r="GC227" s="407">
        <f t="shared" si="375"/>
        <v>0</v>
      </c>
      <c r="GD227" s="407">
        <f t="shared" si="376"/>
        <v>0</v>
      </c>
      <c r="GE227" s="407">
        <f t="shared" si="377"/>
        <v>0</v>
      </c>
      <c r="GF227" s="407">
        <f t="shared" si="378"/>
        <v>0</v>
      </c>
      <c r="GG227" s="407">
        <f t="shared" si="379"/>
        <v>7.1054273576010019E-15</v>
      </c>
      <c r="GH227" s="407">
        <f t="shared" si="380"/>
        <v>8.5265128291212022E-14</v>
      </c>
      <c r="GI227" s="407">
        <f t="shared" si="381"/>
        <v>0</v>
      </c>
      <c r="GJ227">
        <f t="shared" si="382"/>
        <v>0</v>
      </c>
      <c r="GK227" s="382">
        <f t="shared" si="383"/>
        <v>9.2370555648813024E-14</v>
      </c>
      <c r="GL227">
        <v>2</v>
      </c>
      <c r="GM227">
        <f t="shared" si="309"/>
        <v>312</v>
      </c>
      <c r="GN227">
        <f t="shared" si="309"/>
        <v>0</v>
      </c>
      <c r="GO227">
        <f t="shared" si="309"/>
        <v>0</v>
      </c>
      <c r="GP227">
        <f t="shared" si="309"/>
        <v>0</v>
      </c>
      <c r="GQ227">
        <f t="shared" si="309"/>
        <v>0</v>
      </c>
      <c r="GR227">
        <f t="shared" si="308"/>
        <v>19</v>
      </c>
      <c r="GS227">
        <f t="shared" si="308"/>
        <v>172.67199353121032</v>
      </c>
      <c r="GT227">
        <f t="shared" si="308"/>
        <v>804</v>
      </c>
      <c r="GU227">
        <f t="shared" si="308"/>
        <v>0</v>
      </c>
      <c r="GV227">
        <f t="shared" si="308"/>
        <v>0</v>
      </c>
    </row>
    <row r="228" spans="1:204" customFormat="1" x14ac:dyDescent="0.25">
      <c r="A228" s="378">
        <v>35034</v>
      </c>
      <c r="B228" s="32" t="s">
        <v>1362</v>
      </c>
      <c r="C228" t="s">
        <v>891</v>
      </c>
      <c r="D228">
        <v>2</v>
      </c>
      <c r="E228" s="379">
        <v>1365</v>
      </c>
      <c r="F228" s="379">
        <v>9332</v>
      </c>
      <c r="G228" s="379">
        <v>11496</v>
      </c>
      <c r="H228" s="379">
        <v>2000</v>
      </c>
      <c r="I228" s="379">
        <v>3330</v>
      </c>
      <c r="J228" s="379">
        <v>1330</v>
      </c>
      <c r="K228" s="379">
        <v>32</v>
      </c>
      <c r="L228" s="379">
        <v>0</v>
      </c>
      <c r="M228" s="380">
        <v>36.207325226979748</v>
      </c>
      <c r="N228" s="381">
        <f t="shared" si="314"/>
        <v>28921.20732522698</v>
      </c>
      <c r="O228" s="379">
        <v>682</v>
      </c>
      <c r="P228" s="379">
        <v>6950</v>
      </c>
      <c r="Q228" s="379">
        <v>49555</v>
      </c>
      <c r="R228" s="379">
        <v>320</v>
      </c>
      <c r="S228" s="379">
        <v>2040</v>
      </c>
      <c r="T228" s="379">
        <v>314</v>
      </c>
      <c r="U228" s="379">
        <v>23</v>
      </c>
      <c r="V228" s="379">
        <v>0</v>
      </c>
      <c r="W228" s="480">
        <f>(VLOOKUP(A228,'[1]floresta plant'!$A$4:$F$573,6,0))*1000</f>
        <v>127.17000172031214</v>
      </c>
      <c r="X228" s="24">
        <f t="shared" si="315"/>
        <v>60011.170001720311</v>
      </c>
      <c r="Y228" s="53">
        <f t="shared" si="391"/>
        <v>38059</v>
      </c>
      <c r="Z228" s="53">
        <f t="shared" si="391"/>
        <v>-1680</v>
      </c>
      <c r="AA228" s="53">
        <f t="shared" si="391"/>
        <v>-1290</v>
      </c>
      <c r="AB228" s="53">
        <f t="shared" si="391"/>
        <v>-1016</v>
      </c>
      <c r="AC228" s="53">
        <f t="shared" si="391"/>
        <v>-9</v>
      </c>
      <c r="AD228" s="53">
        <f t="shared" si="391"/>
        <v>0</v>
      </c>
      <c r="AE228" s="53">
        <f t="shared" si="391"/>
        <v>90.962676493332395</v>
      </c>
      <c r="AF228" s="53">
        <f t="shared" si="316"/>
        <v>-2382</v>
      </c>
      <c r="AG228" s="53">
        <f t="shared" si="317"/>
        <v>-683</v>
      </c>
      <c r="AH228" s="53">
        <f t="shared" si="318"/>
        <v>-31073.642676493331</v>
      </c>
      <c r="AI228" s="53">
        <f t="shared" si="384"/>
        <v>31089.962676493331</v>
      </c>
      <c r="AJ228" s="469">
        <v>0</v>
      </c>
      <c r="AK228" s="469">
        <v>0</v>
      </c>
      <c r="AL228" s="469">
        <v>16.32</v>
      </c>
      <c r="AM228" s="470">
        <f t="shared" si="319"/>
        <v>16.32</v>
      </c>
      <c r="AN228" s="53">
        <f t="shared" si="320"/>
        <v>-31073.642676493331</v>
      </c>
      <c r="AO228" s="382">
        <f t="shared" si="321"/>
        <v>2</v>
      </c>
      <c r="AP228">
        <v>2</v>
      </c>
      <c r="AQ228" s="383">
        <f t="shared" si="322"/>
        <v>38149.962676493335</v>
      </c>
      <c r="AR228" s="383">
        <f t="shared" si="323"/>
        <v>-7060</v>
      </c>
      <c r="AS228" s="383">
        <f t="shared" si="324"/>
        <v>38059</v>
      </c>
      <c r="AT228" s="383">
        <f t="shared" si="325"/>
        <v>7060</v>
      </c>
      <c r="AU228" s="383">
        <f t="shared" si="326"/>
        <v>31073.642676493331</v>
      </c>
      <c r="AV228" s="383">
        <f t="shared" si="327"/>
        <v>0</v>
      </c>
      <c r="AW228" s="383">
        <f t="shared" si="328"/>
        <v>1</v>
      </c>
      <c r="AX228" s="383">
        <f t="shared" si="329"/>
        <v>1</v>
      </c>
      <c r="AY228" s="383">
        <f t="shared" si="330"/>
        <v>7060</v>
      </c>
      <c r="AZ228">
        <f t="shared" si="331"/>
        <v>30999</v>
      </c>
      <c r="BA228">
        <f t="shared" si="332"/>
        <v>0</v>
      </c>
      <c r="BB228" s="383">
        <f t="shared" si="333"/>
        <v>0</v>
      </c>
      <c r="BC228" s="384">
        <f t="shared" si="387"/>
        <v>38059</v>
      </c>
      <c r="BD228" s="384">
        <f t="shared" si="387"/>
        <v>0.23796033994334279</v>
      </c>
      <c r="BE228" s="384">
        <f t="shared" si="387"/>
        <v>0.18271954674220964</v>
      </c>
      <c r="BF228" s="384">
        <f t="shared" si="385"/>
        <v>0.14390934844192635</v>
      </c>
      <c r="BG228" s="384">
        <f t="shared" si="385"/>
        <v>1.2747875354107649E-3</v>
      </c>
      <c r="BH228" s="384">
        <f t="shared" si="385"/>
        <v>0</v>
      </c>
      <c r="BI228" s="384">
        <f t="shared" si="385"/>
        <v>90.962676493332395</v>
      </c>
      <c r="BJ228" s="384">
        <f t="shared" si="385"/>
        <v>0.33739376770538243</v>
      </c>
      <c r="BK228" s="384">
        <f t="shared" si="385"/>
        <v>9.6742209631728041E-2</v>
      </c>
      <c r="BL228" s="474">
        <f t="shared" si="334"/>
        <v>0</v>
      </c>
      <c r="BM228" s="409">
        <f t="shared" si="335"/>
        <v>-74.642676493331237</v>
      </c>
      <c r="BN228" s="473">
        <f t="shared" si="336"/>
        <v>90.962676493332395</v>
      </c>
      <c r="BO228" s="387">
        <f t="shared" si="337"/>
        <v>0</v>
      </c>
      <c r="BP228" s="387">
        <f t="shared" si="338"/>
        <v>0.82058575418900059</v>
      </c>
      <c r="BQ228" s="388">
        <f t="shared" si="339"/>
        <v>0.17941424581099941</v>
      </c>
      <c r="BR228" s="389">
        <f t="shared" si="340"/>
        <v>0</v>
      </c>
      <c r="BS228" s="390">
        <f t="shared" si="341"/>
        <v>38059</v>
      </c>
      <c r="BT228" s="391">
        <f t="shared" si="398"/>
        <v>1680</v>
      </c>
      <c r="BU228" s="391">
        <f t="shared" si="399"/>
        <v>1290</v>
      </c>
      <c r="BV228" s="391">
        <f t="shared" si="400"/>
        <v>1016</v>
      </c>
      <c r="BW228" s="391">
        <f t="shared" si="396"/>
        <v>9</v>
      </c>
      <c r="BX228" s="391">
        <f t="shared" si="396"/>
        <v>0</v>
      </c>
      <c r="BY228" s="391">
        <f t="shared" si="396"/>
        <v>0</v>
      </c>
      <c r="BZ228" s="391">
        <f t="shared" si="396"/>
        <v>2382</v>
      </c>
      <c r="CA228" s="391">
        <f t="shared" si="396"/>
        <v>683</v>
      </c>
      <c r="CB228" s="391">
        <f t="shared" si="342"/>
        <v>30999</v>
      </c>
      <c r="CC228" s="391">
        <f t="shared" si="342"/>
        <v>0</v>
      </c>
      <c r="CD228" s="392">
        <f t="shared" si="343"/>
        <v>0</v>
      </c>
      <c r="CE228" s="393">
        <f t="shared" si="344"/>
        <v>-1680</v>
      </c>
      <c r="CF228" s="392">
        <f t="shared" si="392"/>
        <v>0</v>
      </c>
      <c r="CG228" s="392">
        <f t="shared" si="392"/>
        <v>0</v>
      </c>
      <c r="CH228" s="392">
        <f t="shared" si="392"/>
        <v>0</v>
      </c>
      <c r="CI228" s="392">
        <f t="shared" si="392"/>
        <v>0</v>
      </c>
      <c r="CJ228" s="392">
        <f t="shared" si="392"/>
        <v>0</v>
      </c>
      <c r="CK228" s="392">
        <f t="shared" si="392"/>
        <v>0</v>
      </c>
      <c r="CL228" s="392">
        <f t="shared" si="392"/>
        <v>0</v>
      </c>
      <c r="CM228" s="392">
        <f t="shared" si="345"/>
        <v>0</v>
      </c>
      <c r="CN228" s="392">
        <f t="shared" si="346"/>
        <v>0</v>
      </c>
      <c r="CO228" s="394">
        <f t="shared" si="347"/>
        <v>0</v>
      </c>
      <c r="CP228" s="394">
        <f t="shared" si="347"/>
        <v>0</v>
      </c>
      <c r="CQ228" s="395">
        <f t="shared" si="348"/>
        <v>-1290</v>
      </c>
      <c r="CR228" s="394">
        <f t="shared" si="394"/>
        <v>0</v>
      </c>
      <c r="CS228" s="394">
        <f t="shared" si="394"/>
        <v>0</v>
      </c>
      <c r="CT228" s="394">
        <f t="shared" si="394"/>
        <v>0</v>
      </c>
      <c r="CU228" s="394">
        <f t="shared" si="394"/>
        <v>0</v>
      </c>
      <c r="CV228" s="394">
        <f t="shared" si="394"/>
        <v>0</v>
      </c>
      <c r="CW228" s="394">
        <f t="shared" si="394"/>
        <v>0</v>
      </c>
      <c r="CX228" s="396">
        <f t="shared" si="349"/>
        <v>0</v>
      </c>
      <c r="CY228" s="396">
        <f t="shared" si="349"/>
        <v>0</v>
      </c>
      <c r="CZ228" s="397">
        <f t="shared" si="350"/>
        <v>0</v>
      </c>
      <c r="DA228" s="397">
        <f t="shared" si="350"/>
        <v>0</v>
      </c>
      <c r="DB228" s="397">
        <f t="shared" si="350"/>
        <v>0</v>
      </c>
      <c r="DC228" s="397">
        <f t="shared" si="351"/>
        <v>-1016</v>
      </c>
      <c r="DD228" s="397">
        <f t="shared" si="389"/>
        <v>0</v>
      </c>
      <c r="DE228" s="397">
        <f t="shared" si="389"/>
        <v>0</v>
      </c>
      <c r="DF228" s="397">
        <f t="shared" si="389"/>
        <v>0</v>
      </c>
      <c r="DG228" s="397">
        <f t="shared" si="389"/>
        <v>0</v>
      </c>
      <c r="DH228" s="397">
        <f t="shared" si="389"/>
        <v>0</v>
      </c>
      <c r="DI228" s="398">
        <f t="shared" si="352"/>
        <v>0</v>
      </c>
      <c r="DJ228" s="398">
        <f t="shared" si="352"/>
        <v>0</v>
      </c>
      <c r="DK228" s="399">
        <f t="shared" si="353"/>
        <v>0</v>
      </c>
      <c r="DL228" s="399">
        <f t="shared" si="353"/>
        <v>0</v>
      </c>
      <c r="DM228" s="399">
        <f t="shared" si="353"/>
        <v>0</v>
      </c>
      <c r="DN228" s="399">
        <f t="shared" si="312"/>
        <v>0</v>
      </c>
      <c r="DO228" s="399">
        <f t="shared" si="354"/>
        <v>-9</v>
      </c>
      <c r="DP228" s="399">
        <f t="shared" si="355"/>
        <v>0</v>
      </c>
      <c r="DQ228" s="399">
        <f t="shared" si="355"/>
        <v>0</v>
      </c>
      <c r="DR228" s="399">
        <f t="shared" si="355"/>
        <v>0</v>
      </c>
      <c r="DS228" s="399">
        <f t="shared" si="313"/>
        <v>0</v>
      </c>
      <c r="DT228" s="400">
        <f t="shared" si="356"/>
        <v>0</v>
      </c>
      <c r="DU228" s="400">
        <f t="shared" si="356"/>
        <v>0</v>
      </c>
      <c r="DV228" s="386">
        <f t="shared" si="390"/>
        <v>0</v>
      </c>
      <c r="DW228" s="386">
        <f t="shared" si="390"/>
        <v>0</v>
      </c>
      <c r="DX228" s="386">
        <f t="shared" si="390"/>
        <v>0</v>
      </c>
      <c r="DY228" s="386">
        <f t="shared" si="390"/>
        <v>0</v>
      </c>
      <c r="DZ228" s="386">
        <f t="shared" si="390"/>
        <v>0</v>
      </c>
      <c r="EA228" s="401">
        <f t="shared" si="357"/>
        <v>0</v>
      </c>
      <c r="EB228" s="386">
        <f t="shared" si="358"/>
        <v>0</v>
      </c>
      <c r="EC228" s="386">
        <f t="shared" si="358"/>
        <v>0</v>
      </c>
      <c r="ED228" s="386">
        <f t="shared" si="358"/>
        <v>0</v>
      </c>
      <c r="EE228" s="385">
        <f t="shared" si="359"/>
        <v>0</v>
      </c>
      <c r="EF228" s="385">
        <f t="shared" si="359"/>
        <v>0</v>
      </c>
      <c r="EG228" s="402">
        <f t="shared" si="395"/>
        <v>0</v>
      </c>
      <c r="EH228" s="402">
        <f t="shared" si="395"/>
        <v>0</v>
      </c>
      <c r="EI228" s="402">
        <f t="shared" si="395"/>
        <v>0</v>
      </c>
      <c r="EJ228" s="402">
        <f t="shared" si="395"/>
        <v>0</v>
      </c>
      <c r="EK228" s="402">
        <f t="shared" si="395"/>
        <v>0</v>
      </c>
      <c r="EL228" s="402">
        <f t="shared" si="395"/>
        <v>0</v>
      </c>
      <c r="EM228" s="402">
        <f t="shared" si="360"/>
        <v>90.962676493332395</v>
      </c>
      <c r="EN228" s="402">
        <f t="shared" si="361"/>
        <v>0</v>
      </c>
      <c r="EO228" s="402">
        <f t="shared" si="361"/>
        <v>0</v>
      </c>
      <c r="EP228" s="402">
        <f t="shared" si="362"/>
        <v>74.642676493331237</v>
      </c>
      <c r="EQ228" s="402">
        <f t="shared" si="363"/>
        <v>16.320000000001155</v>
      </c>
      <c r="ER228" s="394">
        <f t="shared" si="393"/>
        <v>0</v>
      </c>
      <c r="ES228" s="394">
        <f t="shared" si="393"/>
        <v>0</v>
      </c>
      <c r="ET228" s="394">
        <f t="shared" si="393"/>
        <v>0</v>
      </c>
      <c r="EU228" s="394">
        <f t="shared" si="393"/>
        <v>0</v>
      </c>
      <c r="EV228" s="394">
        <f t="shared" si="393"/>
        <v>0</v>
      </c>
      <c r="EW228" s="394">
        <f t="shared" si="393"/>
        <v>0</v>
      </c>
      <c r="EX228" s="394">
        <f t="shared" si="393"/>
        <v>0</v>
      </c>
      <c r="EY228" s="403">
        <f t="shared" si="364"/>
        <v>-2382</v>
      </c>
      <c r="EZ228" s="394">
        <f t="shared" si="365"/>
        <v>0</v>
      </c>
      <c r="FA228" s="396">
        <f t="shared" si="366"/>
        <v>0</v>
      </c>
      <c r="FB228" s="396">
        <f t="shared" si="366"/>
        <v>0</v>
      </c>
      <c r="FC228" s="404">
        <f t="shared" si="401"/>
        <v>0</v>
      </c>
      <c r="FD228" s="404">
        <f t="shared" si="402"/>
        <v>0</v>
      </c>
      <c r="FE228" s="404">
        <f t="shared" si="403"/>
        <v>0</v>
      </c>
      <c r="FF228" s="404">
        <f t="shared" si="397"/>
        <v>0</v>
      </c>
      <c r="FG228" s="404">
        <f t="shared" si="397"/>
        <v>0</v>
      </c>
      <c r="FH228" s="404">
        <f t="shared" si="397"/>
        <v>0</v>
      </c>
      <c r="FI228" s="404">
        <f t="shared" si="397"/>
        <v>0</v>
      </c>
      <c r="FJ228" s="404">
        <f t="shared" si="397"/>
        <v>0</v>
      </c>
      <c r="FK228" s="392">
        <f t="shared" si="367"/>
        <v>-683</v>
      </c>
      <c r="FL228" s="384">
        <f t="shared" si="368"/>
        <v>0</v>
      </c>
      <c r="FM228" s="384">
        <f t="shared" si="368"/>
        <v>0</v>
      </c>
      <c r="FN228" s="405">
        <f t="shared" si="388"/>
        <v>0</v>
      </c>
      <c r="FO228" s="405">
        <f t="shared" si="388"/>
        <v>0</v>
      </c>
      <c r="FP228" s="405">
        <f t="shared" si="388"/>
        <v>0</v>
      </c>
      <c r="FQ228" s="405">
        <f t="shared" si="386"/>
        <v>0</v>
      </c>
      <c r="FR228" s="405">
        <f t="shared" si="386"/>
        <v>0</v>
      </c>
      <c r="FS228" s="405">
        <f t="shared" si="386"/>
        <v>0</v>
      </c>
      <c r="FT228" s="405">
        <f t="shared" si="386"/>
        <v>0</v>
      </c>
      <c r="FU228" s="405">
        <f t="shared" si="386"/>
        <v>0</v>
      </c>
      <c r="FV228" s="405">
        <f t="shared" si="386"/>
        <v>0</v>
      </c>
      <c r="FW228" s="397">
        <f t="shared" si="369"/>
        <v>-31073.642676493331</v>
      </c>
      <c r="FX228" s="406">
        <f t="shared" si="370"/>
        <v>0</v>
      </c>
      <c r="FY228" s="331">
        <f t="shared" si="371"/>
        <v>0</v>
      </c>
      <c r="FZ228" s="382">
        <f t="shared" si="372"/>
        <v>16.32</v>
      </c>
      <c r="GA228" s="331">
        <f t="shared" si="373"/>
        <v>0</v>
      </c>
      <c r="GB228" s="407">
        <f t="shared" si="374"/>
        <v>0</v>
      </c>
      <c r="GC228" s="407">
        <f t="shared" si="375"/>
        <v>0</v>
      </c>
      <c r="GD228" s="407">
        <f t="shared" si="376"/>
        <v>0</v>
      </c>
      <c r="GE228" s="407">
        <f t="shared" si="377"/>
        <v>0</v>
      </c>
      <c r="GF228" s="407">
        <f t="shared" si="378"/>
        <v>0</v>
      </c>
      <c r="GG228" s="407">
        <f t="shared" si="379"/>
        <v>0</v>
      </c>
      <c r="GH228" s="407">
        <f t="shared" si="380"/>
        <v>0</v>
      </c>
      <c r="GI228" s="407">
        <f t="shared" si="381"/>
        <v>0</v>
      </c>
      <c r="GJ228">
        <f t="shared" si="382"/>
        <v>0</v>
      </c>
      <c r="GK228" s="382">
        <f t="shared" si="383"/>
        <v>0</v>
      </c>
      <c r="GL228">
        <v>2</v>
      </c>
      <c r="GM228">
        <f t="shared" si="309"/>
        <v>38059</v>
      </c>
      <c r="GN228">
        <f t="shared" si="309"/>
        <v>0</v>
      </c>
      <c r="GO228">
        <f t="shared" si="309"/>
        <v>0</v>
      </c>
      <c r="GP228">
        <f t="shared" si="309"/>
        <v>0</v>
      </c>
      <c r="GQ228">
        <f t="shared" si="309"/>
        <v>0</v>
      </c>
      <c r="GR228">
        <f t="shared" si="308"/>
        <v>0</v>
      </c>
      <c r="GS228">
        <f t="shared" si="308"/>
        <v>90.962676493332395</v>
      </c>
      <c r="GT228">
        <f t="shared" si="308"/>
        <v>0</v>
      </c>
      <c r="GU228">
        <f t="shared" si="308"/>
        <v>0</v>
      </c>
      <c r="GV228">
        <f t="shared" si="308"/>
        <v>0</v>
      </c>
    </row>
    <row r="229" spans="1:204" customFormat="1" x14ac:dyDescent="0.25">
      <c r="A229" s="378">
        <v>35035</v>
      </c>
      <c r="B229" s="32" t="s">
        <v>1363</v>
      </c>
      <c r="C229" t="s">
        <v>891</v>
      </c>
      <c r="D229">
        <v>2</v>
      </c>
      <c r="E229" s="379">
        <v>1678</v>
      </c>
      <c r="F229" s="379">
        <v>12449</v>
      </c>
      <c r="G229" s="379">
        <v>51766</v>
      </c>
      <c r="H229" s="379">
        <v>2695</v>
      </c>
      <c r="I229" s="379">
        <v>10450</v>
      </c>
      <c r="J229" s="379">
        <v>1536</v>
      </c>
      <c r="K229" s="379">
        <v>280</v>
      </c>
      <c r="L229" s="379">
        <v>150</v>
      </c>
      <c r="M229" s="380">
        <v>1635.640513170933</v>
      </c>
      <c r="N229" s="381">
        <f t="shared" si="314"/>
        <v>82639.640513170933</v>
      </c>
      <c r="O229" s="379">
        <v>1378</v>
      </c>
      <c r="P229" s="379">
        <v>8090</v>
      </c>
      <c r="Q229" s="379">
        <v>85357</v>
      </c>
      <c r="R229" s="379">
        <v>850</v>
      </c>
      <c r="S229" s="379">
        <v>6463</v>
      </c>
      <c r="T229" s="379">
        <v>268</v>
      </c>
      <c r="U229" s="379">
        <v>150</v>
      </c>
      <c r="V229" s="379">
        <v>375</v>
      </c>
      <c r="W229" s="480">
        <f>(VLOOKUP(A229,'[1]floresta plant'!$A$4:$F$573,6,0))*1000</f>
        <v>1762.5738598205421</v>
      </c>
      <c r="X229" s="24">
        <f t="shared" si="315"/>
        <v>104693.57385982054</v>
      </c>
      <c r="Y229" s="53">
        <f t="shared" si="391"/>
        <v>33591</v>
      </c>
      <c r="Z229" s="53">
        <f t="shared" si="391"/>
        <v>-1845</v>
      </c>
      <c r="AA229" s="53">
        <f t="shared" si="391"/>
        <v>-3987</v>
      </c>
      <c r="AB229" s="53">
        <f t="shared" si="391"/>
        <v>-1268</v>
      </c>
      <c r="AC229" s="53">
        <f t="shared" si="391"/>
        <v>-130</v>
      </c>
      <c r="AD229" s="53">
        <f t="shared" si="391"/>
        <v>225</v>
      </c>
      <c r="AE229" s="53">
        <f t="shared" si="391"/>
        <v>126.93334664960912</v>
      </c>
      <c r="AF229" s="53">
        <f t="shared" si="316"/>
        <v>-4359</v>
      </c>
      <c r="AG229" s="53">
        <f t="shared" si="317"/>
        <v>-300</v>
      </c>
      <c r="AH229" s="53">
        <f t="shared" si="318"/>
        <v>-22046.113346649603</v>
      </c>
      <c r="AI229" s="53">
        <f t="shared" si="384"/>
        <v>22053.933346649603</v>
      </c>
      <c r="AJ229" s="469">
        <v>0</v>
      </c>
      <c r="AK229" s="469">
        <v>0</v>
      </c>
      <c r="AL229" s="469">
        <v>7.82</v>
      </c>
      <c r="AM229" s="470">
        <f t="shared" si="319"/>
        <v>7.82</v>
      </c>
      <c r="AN229" s="53">
        <f t="shared" si="320"/>
        <v>-22046.113346649603</v>
      </c>
      <c r="AO229" s="382">
        <f t="shared" si="321"/>
        <v>2</v>
      </c>
      <c r="AP229">
        <v>2</v>
      </c>
      <c r="AQ229" s="383">
        <f t="shared" si="322"/>
        <v>33942.93334664961</v>
      </c>
      <c r="AR229" s="383">
        <f t="shared" si="323"/>
        <v>-11889</v>
      </c>
      <c r="AS229" s="383">
        <f t="shared" si="324"/>
        <v>33591</v>
      </c>
      <c r="AT229" s="383">
        <f t="shared" si="325"/>
        <v>11889</v>
      </c>
      <c r="AU229" s="383">
        <f t="shared" si="326"/>
        <v>22046.113346649603</v>
      </c>
      <c r="AV229" s="383">
        <f t="shared" si="327"/>
        <v>0</v>
      </c>
      <c r="AW229" s="383">
        <f t="shared" si="328"/>
        <v>1</v>
      </c>
      <c r="AX229" s="383">
        <f t="shared" si="329"/>
        <v>1</v>
      </c>
      <c r="AY229" s="383">
        <f t="shared" si="330"/>
        <v>11889</v>
      </c>
      <c r="AZ229">
        <f t="shared" si="331"/>
        <v>21702</v>
      </c>
      <c r="BA229">
        <f t="shared" si="332"/>
        <v>0</v>
      </c>
      <c r="BB229" s="383">
        <f t="shared" si="333"/>
        <v>0</v>
      </c>
      <c r="BC229" s="384">
        <f t="shared" si="387"/>
        <v>33591</v>
      </c>
      <c r="BD229" s="384">
        <f t="shared" si="387"/>
        <v>0.15518546555639667</v>
      </c>
      <c r="BE229" s="384">
        <f t="shared" si="387"/>
        <v>0.33535200605601817</v>
      </c>
      <c r="BF229" s="384">
        <f t="shared" si="385"/>
        <v>0.10665320884851544</v>
      </c>
      <c r="BG229" s="384">
        <f t="shared" si="385"/>
        <v>1.0934477247876188E-2</v>
      </c>
      <c r="BH229" s="384">
        <f t="shared" si="385"/>
        <v>225</v>
      </c>
      <c r="BI229" s="384">
        <f t="shared" si="385"/>
        <v>126.93334664960912</v>
      </c>
      <c r="BJ229" s="384">
        <f t="shared" si="385"/>
        <v>0.3666414332576331</v>
      </c>
      <c r="BK229" s="384">
        <f t="shared" si="385"/>
        <v>2.5233409033560434E-2</v>
      </c>
      <c r="BL229" s="474">
        <f t="shared" si="334"/>
        <v>0</v>
      </c>
      <c r="BM229" s="409">
        <f t="shared" si="335"/>
        <v>-344.11334664960305</v>
      </c>
      <c r="BN229" s="473">
        <f t="shared" si="336"/>
        <v>351.93334664960912</v>
      </c>
      <c r="BO229" s="387">
        <f t="shared" si="337"/>
        <v>0</v>
      </c>
      <c r="BP229" s="387">
        <f t="shared" si="338"/>
        <v>0.97777988339425026</v>
      </c>
      <c r="BQ229" s="388">
        <f t="shared" si="339"/>
        <v>2.222011660574974E-2</v>
      </c>
      <c r="BR229" s="389">
        <f t="shared" si="340"/>
        <v>0</v>
      </c>
      <c r="BS229" s="390">
        <f t="shared" si="341"/>
        <v>33591</v>
      </c>
      <c r="BT229" s="391">
        <f t="shared" si="398"/>
        <v>1845</v>
      </c>
      <c r="BU229" s="391">
        <f t="shared" si="399"/>
        <v>3987</v>
      </c>
      <c r="BV229" s="391">
        <f t="shared" si="400"/>
        <v>1268</v>
      </c>
      <c r="BW229" s="391">
        <f t="shared" si="396"/>
        <v>130</v>
      </c>
      <c r="BX229" s="391">
        <f t="shared" si="396"/>
        <v>0</v>
      </c>
      <c r="BY229" s="391">
        <f t="shared" si="396"/>
        <v>0</v>
      </c>
      <c r="BZ229" s="391">
        <f t="shared" si="396"/>
        <v>4359</v>
      </c>
      <c r="CA229" s="391">
        <f t="shared" si="396"/>
        <v>300</v>
      </c>
      <c r="CB229" s="391">
        <f t="shared" si="342"/>
        <v>21702</v>
      </c>
      <c r="CC229" s="391">
        <f t="shared" si="342"/>
        <v>0</v>
      </c>
      <c r="CD229" s="392">
        <f t="shared" si="343"/>
        <v>0</v>
      </c>
      <c r="CE229" s="393">
        <f t="shared" si="344"/>
        <v>-1845</v>
      </c>
      <c r="CF229" s="392">
        <f t="shared" si="392"/>
        <v>0</v>
      </c>
      <c r="CG229" s="392">
        <f t="shared" si="392"/>
        <v>0</v>
      </c>
      <c r="CH229" s="392">
        <f t="shared" si="392"/>
        <v>0</v>
      </c>
      <c r="CI229" s="392">
        <f t="shared" si="392"/>
        <v>0</v>
      </c>
      <c r="CJ229" s="392">
        <f t="shared" si="392"/>
        <v>0</v>
      </c>
      <c r="CK229" s="392">
        <f t="shared" si="392"/>
        <v>0</v>
      </c>
      <c r="CL229" s="392">
        <f t="shared" si="392"/>
        <v>0</v>
      </c>
      <c r="CM229" s="392">
        <f t="shared" si="345"/>
        <v>0</v>
      </c>
      <c r="CN229" s="392">
        <f t="shared" si="346"/>
        <v>0</v>
      </c>
      <c r="CO229" s="394">
        <f t="shared" si="347"/>
        <v>0</v>
      </c>
      <c r="CP229" s="394">
        <f t="shared" si="347"/>
        <v>0</v>
      </c>
      <c r="CQ229" s="395">
        <f t="shared" si="348"/>
        <v>-3987</v>
      </c>
      <c r="CR229" s="394">
        <f t="shared" si="394"/>
        <v>0</v>
      </c>
      <c r="CS229" s="394">
        <f t="shared" si="394"/>
        <v>0</v>
      </c>
      <c r="CT229" s="394">
        <f t="shared" si="394"/>
        <v>0</v>
      </c>
      <c r="CU229" s="394">
        <f t="shared" si="394"/>
        <v>0</v>
      </c>
      <c r="CV229" s="394">
        <f t="shared" si="394"/>
        <v>0</v>
      </c>
      <c r="CW229" s="394">
        <f t="shared" si="394"/>
        <v>0</v>
      </c>
      <c r="CX229" s="396">
        <f t="shared" si="349"/>
        <v>0</v>
      </c>
      <c r="CY229" s="396">
        <f t="shared" si="349"/>
        <v>0</v>
      </c>
      <c r="CZ229" s="397">
        <f t="shared" si="350"/>
        <v>0</v>
      </c>
      <c r="DA229" s="397">
        <f t="shared" si="350"/>
        <v>0</v>
      </c>
      <c r="DB229" s="397">
        <f t="shared" si="350"/>
        <v>0</v>
      </c>
      <c r="DC229" s="397">
        <f t="shared" si="351"/>
        <v>-1268</v>
      </c>
      <c r="DD229" s="397">
        <f t="shared" si="389"/>
        <v>0</v>
      </c>
      <c r="DE229" s="397">
        <f t="shared" si="389"/>
        <v>0</v>
      </c>
      <c r="DF229" s="397">
        <f t="shared" si="389"/>
        <v>0</v>
      </c>
      <c r="DG229" s="397">
        <f t="shared" si="389"/>
        <v>0</v>
      </c>
      <c r="DH229" s="397">
        <f t="shared" si="389"/>
        <v>0</v>
      </c>
      <c r="DI229" s="398">
        <f t="shared" si="352"/>
        <v>0</v>
      </c>
      <c r="DJ229" s="398">
        <f t="shared" si="352"/>
        <v>0</v>
      </c>
      <c r="DK229" s="399">
        <f t="shared" si="353"/>
        <v>0</v>
      </c>
      <c r="DL229" s="399">
        <f t="shared" si="353"/>
        <v>0</v>
      </c>
      <c r="DM229" s="399">
        <f t="shared" si="353"/>
        <v>0</v>
      </c>
      <c r="DN229" s="399">
        <f t="shared" si="312"/>
        <v>0</v>
      </c>
      <c r="DO229" s="399">
        <f t="shared" si="354"/>
        <v>-130</v>
      </c>
      <c r="DP229" s="399">
        <f t="shared" si="355"/>
        <v>0</v>
      </c>
      <c r="DQ229" s="399">
        <f t="shared" si="355"/>
        <v>0</v>
      </c>
      <c r="DR229" s="399">
        <f t="shared" si="355"/>
        <v>0</v>
      </c>
      <c r="DS229" s="399">
        <f t="shared" si="313"/>
        <v>0</v>
      </c>
      <c r="DT229" s="400">
        <f t="shared" si="356"/>
        <v>0</v>
      </c>
      <c r="DU229" s="400">
        <f t="shared" si="356"/>
        <v>0</v>
      </c>
      <c r="DV229" s="386">
        <f t="shared" si="390"/>
        <v>0</v>
      </c>
      <c r="DW229" s="386">
        <f t="shared" si="390"/>
        <v>0</v>
      </c>
      <c r="DX229" s="386">
        <f t="shared" si="390"/>
        <v>0</v>
      </c>
      <c r="DY229" s="386">
        <f t="shared" si="390"/>
        <v>0</v>
      </c>
      <c r="DZ229" s="386">
        <f t="shared" si="390"/>
        <v>0</v>
      </c>
      <c r="EA229" s="401">
        <f t="shared" si="357"/>
        <v>225</v>
      </c>
      <c r="EB229" s="386">
        <f t="shared" si="358"/>
        <v>0</v>
      </c>
      <c r="EC229" s="386">
        <f t="shared" si="358"/>
        <v>0</v>
      </c>
      <c r="ED229" s="386">
        <f t="shared" si="358"/>
        <v>0</v>
      </c>
      <c r="EE229" s="385">
        <f t="shared" si="359"/>
        <v>220.00047376370631</v>
      </c>
      <c r="EF229" s="385">
        <f t="shared" si="359"/>
        <v>4.9995262362936916</v>
      </c>
      <c r="EG229" s="402">
        <f t="shared" si="395"/>
        <v>0</v>
      </c>
      <c r="EH229" s="402">
        <f t="shared" si="395"/>
        <v>0</v>
      </c>
      <c r="EI229" s="402">
        <f t="shared" si="395"/>
        <v>0</v>
      </c>
      <c r="EJ229" s="402">
        <f t="shared" si="395"/>
        <v>0</v>
      </c>
      <c r="EK229" s="402">
        <f t="shared" si="395"/>
        <v>0</v>
      </c>
      <c r="EL229" s="402">
        <f t="shared" si="395"/>
        <v>0</v>
      </c>
      <c r="EM229" s="402">
        <f t="shared" si="360"/>
        <v>126.93334664960912</v>
      </c>
      <c r="EN229" s="402">
        <f t="shared" si="361"/>
        <v>0</v>
      </c>
      <c r="EO229" s="402">
        <f t="shared" si="361"/>
        <v>0</v>
      </c>
      <c r="EP229" s="402">
        <f t="shared" si="362"/>
        <v>124.11287288589675</v>
      </c>
      <c r="EQ229" s="402">
        <f t="shared" si="363"/>
        <v>2.8204737637123678</v>
      </c>
      <c r="ER229" s="394">
        <f t="shared" si="393"/>
        <v>0</v>
      </c>
      <c r="ES229" s="394">
        <f t="shared" si="393"/>
        <v>0</v>
      </c>
      <c r="ET229" s="394">
        <f t="shared" si="393"/>
        <v>0</v>
      </c>
      <c r="EU229" s="394">
        <f t="shared" si="393"/>
        <v>0</v>
      </c>
      <c r="EV229" s="394">
        <f t="shared" si="393"/>
        <v>0</v>
      </c>
      <c r="EW229" s="394">
        <f t="shared" si="393"/>
        <v>0</v>
      </c>
      <c r="EX229" s="394">
        <f t="shared" si="393"/>
        <v>0</v>
      </c>
      <c r="EY229" s="403">
        <f t="shared" si="364"/>
        <v>-4359</v>
      </c>
      <c r="EZ229" s="394">
        <f t="shared" si="365"/>
        <v>0</v>
      </c>
      <c r="FA229" s="396">
        <f t="shared" si="366"/>
        <v>0</v>
      </c>
      <c r="FB229" s="396">
        <f t="shared" si="366"/>
        <v>0</v>
      </c>
      <c r="FC229" s="404">
        <f t="shared" si="401"/>
        <v>0</v>
      </c>
      <c r="FD229" s="404">
        <f t="shared" si="402"/>
        <v>0</v>
      </c>
      <c r="FE229" s="404">
        <f t="shared" si="403"/>
        <v>0</v>
      </c>
      <c r="FF229" s="404">
        <f t="shared" si="397"/>
        <v>0</v>
      </c>
      <c r="FG229" s="404">
        <f t="shared" si="397"/>
        <v>0</v>
      </c>
      <c r="FH229" s="404">
        <f t="shared" si="397"/>
        <v>0</v>
      </c>
      <c r="FI229" s="404">
        <f t="shared" si="397"/>
        <v>0</v>
      </c>
      <c r="FJ229" s="404">
        <f t="shared" si="397"/>
        <v>0</v>
      </c>
      <c r="FK229" s="392">
        <f t="shared" si="367"/>
        <v>-300</v>
      </c>
      <c r="FL229" s="384">
        <f t="shared" si="368"/>
        <v>0</v>
      </c>
      <c r="FM229" s="384">
        <f t="shared" si="368"/>
        <v>0</v>
      </c>
      <c r="FN229" s="405">
        <f t="shared" si="388"/>
        <v>0</v>
      </c>
      <c r="FO229" s="405">
        <f t="shared" si="388"/>
        <v>0</v>
      </c>
      <c r="FP229" s="405">
        <f t="shared" si="388"/>
        <v>0</v>
      </c>
      <c r="FQ229" s="405">
        <f t="shared" si="386"/>
        <v>0</v>
      </c>
      <c r="FR229" s="405">
        <f t="shared" si="386"/>
        <v>0</v>
      </c>
      <c r="FS229" s="405">
        <f t="shared" si="386"/>
        <v>0</v>
      </c>
      <c r="FT229" s="405">
        <f t="shared" si="386"/>
        <v>0</v>
      </c>
      <c r="FU229" s="405">
        <f t="shared" si="386"/>
        <v>0</v>
      </c>
      <c r="FV229" s="405">
        <f t="shared" si="386"/>
        <v>0</v>
      </c>
      <c r="FW229" s="397">
        <f t="shared" si="369"/>
        <v>-22046.113346649603</v>
      </c>
      <c r="FX229" s="406">
        <f t="shared" si="370"/>
        <v>0</v>
      </c>
      <c r="FY229" s="331">
        <f t="shared" si="371"/>
        <v>4.9995262362936916</v>
      </c>
      <c r="FZ229" s="382">
        <f t="shared" si="372"/>
        <v>2.8204737637063086</v>
      </c>
      <c r="GA229" s="331">
        <f t="shared" si="373"/>
        <v>0</v>
      </c>
      <c r="GB229" s="407">
        <f t="shared" si="374"/>
        <v>0</v>
      </c>
      <c r="GC229" s="407">
        <f t="shared" si="375"/>
        <v>0</v>
      </c>
      <c r="GD229" s="407">
        <f t="shared" si="376"/>
        <v>0</v>
      </c>
      <c r="GE229" s="407">
        <f t="shared" si="377"/>
        <v>0</v>
      </c>
      <c r="GF229" s="407">
        <f t="shared" si="378"/>
        <v>0</v>
      </c>
      <c r="GG229" s="407">
        <f t="shared" si="379"/>
        <v>0</v>
      </c>
      <c r="GH229" s="407">
        <f t="shared" si="380"/>
        <v>0</v>
      </c>
      <c r="GI229" s="407">
        <f t="shared" si="381"/>
        <v>0</v>
      </c>
      <c r="GJ229">
        <f t="shared" si="382"/>
        <v>0</v>
      </c>
      <c r="GK229" s="382">
        <f t="shared" si="383"/>
        <v>0</v>
      </c>
      <c r="GL229">
        <v>2</v>
      </c>
      <c r="GM229">
        <f t="shared" si="309"/>
        <v>33591</v>
      </c>
      <c r="GN229">
        <f t="shared" si="309"/>
        <v>0</v>
      </c>
      <c r="GO229">
        <f t="shared" si="309"/>
        <v>0</v>
      </c>
      <c r="GP229">
        <f t="shared" si="309"/>
        <v>0</v>
      </c>
      <c r="GQ229">
        <f t="shared" si="309"/>
        <v>0</v>
      </c>
      <c r="GR229">
        <f t="shared" si="308"/>
        <v>225</v>
      </c>
      <c r="GS229">
        <f t="shared" si="308"/>
        <v>126.93334664960912</v>
      </c>
      <c r="GT229">
        <f t="shared" si="308"/>
        <v>0</v>
      </c>
      <c r="GU229">
        <f t="shared" si="308"/>
        <v>0</v>
      </c>
      <c r="GV229">
        <f t="shared" si="308"/>
        <v>0</v>
      </c>
    </row>
    <row r="230" spans="1:204" customFormat="1" x14ac:dyDescent="0.25">
      <c r="A230" s="378">
        <v>35036</v>
      </c>
      <c r="B230" s="32" t="s">
        <v>1364</v>
      </c>
      <c r="C230" t="s">
        <v>891</v>
      </c>
      <c r="D230">
        <v>2</v>
      </c>
      <c r="E230" s="379">
        <v>14778</v>
      </c>
      <c r="F230" s="379">
        <v>3496</v>
      </c>
      <c r="G230" s="379">
        <v>83718</v>
      </c>
      <c r="H230" s="379">
        <v>89591</v>
      </c>
      <c r="I230" s="379">
        <v>21610</v>
      </c>
      <c r="J230" s="379">
        <v>14870</v>
      </c>
      <c r="K230" s="379">
        <v>301</v>
      </c>
      <c r="L230" s="379">
        <v>120</v>
      </c>
      <c r="M230" s="380">
        <v>4045.6471444532981</v>
      </c>
      <c r="N230" s="381">
        <f t="shared" si="314"/>
        <v>232529.64714445331</v>
      </c>
      <c r="O230" s="379">
        <v>8543</v>
      </c>
      <c r="P230" s="379">
        <v>4106</v>
      </c>
      <c r="Q230" s="379">
        <v>176363</v>
      </c>
      <c r="R230" s="379">
        <v>27641</v>
      </c>
      <c r="S230" s="379">
        <v>16170</v>
      </c>
      <c r="T230" s="379">
        <v>1083</v>
      </c>
      <c r="U230" s="379">
        <v>80</v>
      </c>
      <c r="V230" s="379">
        <v>0</v>
      </c>
      <c r="W230" s="480">
        <f>(VLOOKUP(A230,'[1]floresta plant'!$A$4:$F$573,6,0))*1000</f>
        <v>3024.6569288924138</v>
      </c>
      <c r="X230" s="24">
        <f t="shared" si="315"/>
        <v>237010.65692889242</v>
      </c>
      <c r="Y230" s="53">
        <f t="shared" si="391"/>
        <v>92645</v>
      </c>
      <c r="Z230" s="53">
        <f t="shared" si="391"/>
        <v>-61950</v>
      </c>
      <c r="AA230" s="53">
        <f t="shared" si="391"/>
        <v>-5440</v>
      </c>
      <c r="AB230" s="53">
        <f t="shared" si="391"/>
        <v>-13787</v>
      </c>
      <c r="AC230" s="53">
        <f t="shared" si="391"/>
        <v>-221</v>
      </c>
      <c r="AD230" s="53">
        <f t="shared" si="391"/>
        <v>-120</v>
      </c>
      <c r="AE230" s="53">
        <f t="shared" si="391"/>
        <v>-1020.9902155608843</v>
      </c>
      <c r="AF230" s="53">
        <f t="shared" si="316"/>
        <v>610</v>
      </c>
      <c r="AG230" s="53">
        <f t="shared" si="317"/>
        <v>-6235</v>
      </c>
      <c r="AH230" s="53">
        <f t="shared" si="318"/>
        <v>-4122.8017844391134</v>
      </c>
      <c r="AI230" s="53">
        <f t="shared" si="384"/>
        <v>4481.009784439113</v>
      </c>
      <c r="AJ230" s="469">
        <v>273.80799999999999</v>
      </c>
      <c r="AK230" s="469">
        <v>0</v>
      </c>
      <c r="AL230" s="469">
        <v>84.4</v>
      </c>
      <c r="AM230" s="470">
        <f t="shared" si="319"/>
        <v>358.20799999999997</v>
      </c>
      <c r="AN230" s="53">
        <f t="shared" si="320"/>
        <v>-4122.8017844391134</v>
      </c>
      <c r="AO230" s="382">
        <f t="shared" si="321"/>
        <v>2</v>
      </c>
      <c r="AP230">
        <v>2</v>
      </c>
      <c r="AQ230" s="383">
        <f t="shared" si="322"/>
        <v>93255</v>
      </c>
      <c r="AR230" s="383">
        <f t="shared" si="323"/>
        <v>-88773.990215560887</v>
      </c>
      <c r="AS230" s="383">
        <f t="shared" si="324"/>
        <v>92645</v>
      </c>
      <c r="AT230" s="383">
        <f t="shared" si="325"/>
        <v>88773.990215560887</v>
      </c>
      <c r="AU230" s="383">
        <f t="shared" si="326"/>
        <v>4122.8017844391134</v>
      </c>
      <c r="AV230" s="383">
        <f t="shared" si="327"/>
        <v>1</v>
      </c>
      <c r="AW230" s="383">
        <f t="shared" si="328"/>
        <v>0</v>
      </c>
      <c r="AX230" s="383">
        <f t="shared" si="329"/>
        <v>1</v>
      </c>
      <c r="AY230" s="383">
        <f t="shared" si="330"/>
        <v>88522.198215560886</v>
      </c>
      <c r="AZ230">
        <f t="shared" si="331"/>
        <v>4122.8017844391134</v>
      </c>
      <c r="BA230">
        <f t="shared" si="332"/>
        <v>0</v>
      </c>
      <c r="BB230" s="383">
        <f t="shared" si="333"/>
        <v>0</v>
      </c>
      <c r="BC230" s="384">
        <f t="shared" si="387"/>
        <v>92645</v>
      </c>
      <c r="BD230" s="384">
        <f t="shared" si="387"/>
        <v>0.6978395344128735</v>
      </c>
      <c r="BE230" s="384">
        <f t="shared" si="387"/>
        <v>6.1279210124391158E-2</v>
      </c>
      <c r="BF230" s="384">
        <f t="shared" si="385"/>
        <v>0.15530449815900382</v>
      </c>
      <c r="BG230" s="384">
        <f t="shared" si="385"/>
        <v>2.4894679113033908E-3</v>
      </c>
      <c r="BH230" s="384">
        <f t="shared" si="385"/>
        <v>1.3517472821556872E-3</v>
      </c>
      <c r="BI230" s="384">
        <f t="shared" si="385"/>
        <v>1.1501006241599788E-2</v>
      </c>
      <c r="BJ230" s="384">
        <f t="shared" si="385"/>
        <v>610</v>
      </c>
      <c r="BK230" s="384">
        <f t="shared" si="385"/>
        <v>7.0234535868672579E-2</v>
      </c>
      <c r="BL230" s="474">
        <f t="shared" si="334"/>
        <v>251.79200000000128</v>
      </c>
      <c r="BM230" s="409">
        <f t="shared" si="335"/>
        <v>0</v>
      </c>
      <c r="BN230" s="473">
        <f t="shared" si="336"/>
        <v>610</v>
      </c>
      <c r="BO230" s="387">
        <f t="shared" si="337"/>
        <v>0.41277377049180536</v>
      </c>
      <c r="BP230" s="387">
        <f t="shared" si="338"/>
        <v>0</v>
      </c>
      <c r="BQ230" s="388">
        <f t="shared" si="339"/>
        <v>0.5872262295081947</v>
      </c>
      <c r="BR230" s="389">
        <f t="shared" si="340"/>
        <v>0</v>
      </c>
      <c r="BS230" s="390">
        <f t="shared" si="341"/>
        <v>92645</v>
      </c>
      <c r="BT230" s="391">
        <f t="shared" si="398"/>
        <v>61774.289587951112</v>
      </c>
      <c r="BU230" s="391">
        <f t="shared" si="399"/>
        <v>5424.5703851243597</v>
      </c>
      <c r="BV230" s="391">
        <f t="shared" si="400"/>
        <v>13747.895569799548</v>
      </c>
      <c r="BW230" s="391">
        <f t="shared" si="396"/>
        <v>220.3731718956771</v>
      </c>
      <c r="BX230" s="391">
        <f t="shared" si="396"/>
        <v>119.65964084833145</v>
      </c>
      <c r="BY230" s="391">
        <f t="shared" si="396"/>
        <v>1018.0943541972994</v>
      </c>
      <c r="BZ230" s="391">
        <f t="shared" si="396"/>
        <v>0</v>
      </c>
      <c r="CA230" s="391">
        <f t="shared" si="396"/>
        <v>6217.3155057445547</v>
      </c>
      <c r="CB230" s="391">
        <f t="shared" si="342"/>
        <v>4122.8017844391134</v>
      </c>
      <c r="CC230" s="391">
        <f t="shared" si="342"/>
        <v>0</v>
      </c>
      <c r="CD230" s="392">
        <f t="shared" si="343"/>
        <v>0</v>
      </c>
      <c r="CE230" s="393">
        <f t="shared" si="344"/>
        <v>-61950</v>
      </c>
      <c r="CF230" s="392">
        <f t="shared" si="392"/>
        <v>0</v>
      </c>
      <c r="CG230" s="392">
        <f t="shared" si="392"/>
        <v>0</v>
      </c>
      <c r="CH230" s="392">
        <f t="shared" si="392"/>
        <v>0</v>
      </c>
      <c r="CI230" s="392">
        <f t="shared" si="392"/>
        <v>0</v>
      </c>
      <c r="CJ230" s="392">
        <f t="shared" si="392"/>
        <v>0</v>
      </c>
      <c r="CK230" s="392">
        <f t="shared" si="392"/>
        <v>0</v>
      </c>
      <c r="CL230" s="392">
        <f t="shared" si="392"/>
        <v>0</v>
      </c>
      <c r="CM230" s="392">
        <f t="shared" si="345"/>
        <v>0</v>
      </c>
      <c r="CN230" s="392">
        <f t="shared" si="346"/>
        <v>0</v>
      </c>
      <c r="CO230" s="394">
        <f t="shared" si="347"/>
        <v>0</v>
      </c>
      <c r="CP230" s="394">
        <f t="shared" si="347"/>
        <v>0</v>
      </c>
      <c r="CQ230" s="395">
        <f t="shared" si="348"/>
        <v>-5440</v>
      </c>
      <c r="CR230" s="394">
        <f t="shared" si="394"/>
        <v>0</v>
      </c>
      <c r="CS230" s="394">
        <f t="shared" si="394"/>
        <v>0</v>
      </c>
      <c r="CT230" s="394">
        <f t="shared" si="394"/>
        <v>0</v>
      </c>
      <c r="CU230" s="394">
        <f t="shared" si="394"/>
        <v>0</v>
      </c>
      <c r="CV230" s="394">
        <f t="shared" si="394"/>
        <v>0</v>
      </c>
      <c r="CW230" s="394">
        <f t="shared" si="394"/>
        <v>0</v>
      </c>
      <c r="CX230" s="396">
        <f t="shared" si="349"/>
        <v>0</v>
      </c>
      <c r="CY230" s="396">
        <f t="shared" si="349"/>
        <v>0</v>
      </c>
      <c r="CZ230" s="397">
        <f t="shared" si="350"/>
        <v>0</v>
      </c>
      <c r="DA230" s="397">
        <f t="shared" si="350"/>
        <v>0</v>
      </c>
      <c r="DB230" s="397">
        <f t="shared" si="350"/>
        <v>0</v>
      </c>
      <c r="DC230" s="397">
        <f t="shared" si="351"/>
        <v>-13787</v>
      </c>
      <c r="DD230" s="397">
        <f t="shared" si="389"/>
        <v>0</v>
      </c>
      <c r="DE230" s="397">
        <f t="shared" si="389"/>
        <v>0</v>
      </c>
      <c r="DF230" s="397">
        <f t="shared" si="389"/>
        <v>0</v>
      </c>
      <c r="DG230" s="397">
        <f t="shared" si="389"/>
        <v>0</v>
      </c>
      <c r="DH230" s="397">
        <f t="shared" si="389"/>
        <v>0</v>
      </c>
      <c r="DI230" s="398">
        <f t="shared" si="352"/>
        <v>0</v>
      </c>
      <c r="DJ230" s="398">
        <f t="shared" si="352"/>
        <v>0</v>
      </c>
      <c r="DK230" s="399">
        <f t="shared" si="353"/>
        <v>0</v>
      </c>
      <c r="DL230" s="399">
        <f t="shared" si="353"/>
        <v>0</v>
      </c>
      <c r="DM230" s="399">
        <f t="shared" si="353"/>
        <v>0</v>
      </c>
      <c r="DN230" s="399">
        <f t="shared" si="312"/>
        <v>0</v>
      </c>
      <c r="DO230" s="399">
        <f t="shared" si="354"/>
        <v>-221</v>
      </c>
      <c r="DP230" s="399">
        <f t="shared" si="355"/>
        <v>0</v>
      </c>
      <c r="DQ230" s="399">
        <f t="shared" si="355"/>
        <v>0</v>
      </c>
      <c r="DR230" s="399">
        <f t="shared" si="355"/>
        <v>0</v>
      </c>
      <c r="DS230" s="399">
        <f t="shared" si="313"/>
        <v>0</v>
      </c>
      <c r="DT230" s="400">
        <f t="shared" si="356"/>
        <v>0</v>
      </c>
      <c r="DU230" s="400">
        <f t="shared" si="356"/>
        <v>0</v>
      </c>
      <c r="DV230" s="386">
        <f t="shared" si="390"/>
        <v>0</v>
      </c>
      <c r="DW230" s="386">
        <f t="shared" si="390"/>
        <v>0</v>
      </c>
      <c r="DX230" s="386">
        <f t="shared" si="390"/>
        <v>0</v>
      </c>
      <c r="DY230" s="386">
        <f t="shared" si="390"/>
        <v>0</v>
      </c>
      <c r="DZ230" s="386">
        <f t="shared" si="390"/>
        <v>0</v>
      </c>
      <c r="EA230" s="401">
        <f t="shared" si="357"/>
        <v>-120</v>
      </c>
      <c r="EB230" s="386">
        <f t="shared" si="358"/>
        <v>0</v>
      </c>
      <c r="EC230" s="386">
        <f t="shared" si="358"/>
        <v>0</v>
      </c>
      <c r="ED230" s="386">
        <f t="shared" si="358"/>
        <v>0</v>
      </c>
      <c r="EE230" s="385">
        <f t="shared" si="359"/>
        <v>0</v>
      </c>
      <c r="EF230" s="385">
        <f t="shared" si="359"/>
        <v>0</v>
      </c>
      <c r="EG230" s="402">
        <f t="shared" si="395"/>
        <v>0</v>
      </c>
      <c r="EH230" s="402">
        <f t="shared" si="395"/>
        <v>0</v>
      </c>
      <c r="EI230" s="402">
        <f t="shared" si="395"/>
        <v>0</v>
      </c>
      <c r="EJ230" s="402">
        <f t="shared" si="395"/>
        <v>0</v>
      </c>
      <c r="EK230" s="402">
        <f t="shared" si="395"/>
        <v>0</v>
      </c>
      <c r="EL230" s="402">
        <f t="shared" si="395"/>
        <v>0</v>
      </c>
      <c r="EM230" s="402">
        <f t="shared" si="360"/>
        <v>-1020.9902155608843</v>
      </c>
      <c r="EN230" s="402">
        <f t="shared" si="361"/>
        <v>0</v>
      </c>
      <c r="EO230" s="402">
        <f t="shared" si="361"/>
        <v>0</v>
      </c>
      <c r="EP230" s="402">
        <f t="shared" si="362"/>
        <v>0</v>
      </c>
      <c r="EQ230" s="402">
        <f t="shared" si="363"/>
        <v>0</v>
      </c>
      <c r="ER230" s="394">
        <f t="shared" si="393"/>
        <v>0</v>
      </c>
      <c r="ES230" s="394">
        <f t="shared" si="393"/>
        <v>175.71041204888715</v>
      </c>
      <c r="ET230" s="394">
        <f t="shared" si="393"/>
        <v>15.429614875640777</v>
      </c>
      <c r="EU230" s="394">
        <f t="shared" si="393"/>
        <v>39.104430200452093</v>
      </c>
      <c r="EV230" s="394">
        <f t="shared" si="393"/>
        <v>0.62682810432290659</v>
      </c>
      <c r="EW230" s="394">
        <f t="shared" si="393"/>
        <v>0.34035915166854652</v>
      </c>
      <c r="EX230" s="394">
        <f t="shared" si="393"/>
        <v>2.8958613635849084</v>
      </c>
      <c r="EY230" s="403">
        <f t="shared" si="364"/>
        <v>610</v>
      </c>
      <c r="EZ230" s="394">
        <f t="shared" si="365"/>
        <v>17.684494255444896</v>
      </c>
      <c r="FA230" s="396">
        <f t="shared" si="366"/>
        <v>0</v>
      </c>
      <c r="FB230" s="396">
        <f t="shared" si="366"/>
        <v>358.20799999999878</v>
      </c>
      <c r="FC230" s="404">
        <f t="shared" si="401"/>
        <v>0</v>
      </c>
      <c r="FD230" s="404">
        <f t="shared" si="402"/>
        <v>0</v>
      </c>
      <c r="FE230" s="404">
        <f t="shared" si="403"/>
        <v>0</v>
      </c>
      <c r="FF230" s="404">
        <f t="shared" si="397"/>
        <v>0</v>
      </c>
      <c r="FG230" s="404">
        <f t="shared" si="397"/>
        <v>0</v>
      </c>
      <c r="FH230" s="404">
        <f t="shared" si="397"/>
        <v>0</v>
      </c>
      <c r="FI230" s="404">
        <f t="shared" si="397"/>
        <v>0</v>
      </c>
      <c r="FJ230" s="404">
        <f t="shared" si="397"/>
        <v>0</v>
      </c>
      <c r="FK230" s="392">
        <f t="shared" si="367"/>
        <v>-6235</v>
      </c>
      <c r="FL230" s="384">
        <f t="shared" si="368"/>
        <v>0</v>
      </c>
      <c r="FM230" s="384">
        <f t="shared" si="368"/>
        <v>0</v>
      </c>
      <c r="FN230" s="405">
        <f t="shared" si="388"/>
        <v>0</v>
      </c>
      <c r="FO230" s="405">
        <f t="shared" si="388"/>
        <v>0</v>
      </c>
      <c r="FP230" s="405">
        <f t="shared" si="388"/>
        <v>0</v>
      </c>
      <c r="FQ230" s="405">
        <f t="shared" si="386"/>
        <v>0</v>
      </c>
      <c r="FR230" s="405">
        <f t="shared" si="386"/>
        <v>0</v>
      </c>
      <c r="FS230" s="405">
        <f t="shared" si="386"/>
        <v>0</v>
      </c>
      <c r="FT230" s="405">
        <f t="shared" si="386"/>
        <v>0</v>
      </c>
      <c r="FU230" s="405">
        <f t="shared" si="386"/>
        <v>0</v>
      </c>
      <c r="FV230" s="405">
        <f t="shared" si="386"/>
        <v>0</v>
      </c>
      <c r="FW230" s="397">
        <f t="shared" si="369"/>
        <v>-4122.8017844391134</v>
      </c>
      <c r="FX230" s="406">
        <f t="shared" si="370"/>
        <v>0</v>
      </c>
      <c r="FY230" s="331">
        <f t="shared" si="371"/>
        <v>358.20799999999878</v>
      </c>
      <c r="FZ230" s="382">
        <f t="shared" si="372"/>
        <v>1.1937117960769683E-12</v>
      </c>
      <c r="GA230" s="331">
        <f t="shared" si="373"/>
        <v>-1.4551915228366852E-11</v>
      </c>
      <c r="GB230" s="407">
        <f t="shared" si="374"/>
        <v>0</v>
      </c>
      <c r="GC230" s="407">
        <f t="shared" si="375"/>
        <v>0</v>
      </c>
      <c r="GD230" s="407">
        <f t="shared" si="376"/>
        <v>0</v>
      </c>
      <c r="GE230" s="407">
        <f t="shared" si="377"/>
        <v>0</v>
      </c>
      <c r="GF230" s="407">
        <f t="shared" si="378"/>
        <v>0</v>
      </c>
      <c r="GG230" s="407">
        <f t="shared" si="379"/>
        <v>0</v>
      </c>
      <c r="GH230" s="407">
        <f t="shared" si="380"/>
        <v>0</v>
      </c>
      <c r="GI230" s="407">
        <f t="shared" si="381"/>
        <v>0</v>
      </c>
      <c r="GJ230">
        <f t="shared" si="382"/>
        <v>0</v>
      </c>
      <c r="GK230" s="382">
        <f t="shared" si="383"/>
        <v>-1.4551915228366852E-11</v>
      </c>
      <c r="GL230">
        <v>2</v>
      </c>
      <c r="GM230">
        <f t="shared" si="309"/>
        <v>92645</v>
      </c>
      <c r="GN230">
        <f t="shared" si="309"/>
        <v>0</v>
      </c>
      <c r="GO230">
        <f t="shared" si="309"/>
        <v>0</v>
      </c>
      <c r="GP230">
        <f t="shared" si="309"/>
        <v>0</v>
      </c>
      <c r="GQ230">
        <f t="shared" si="309"/>
        <v>0</v>
      </c>
      <c r="GR230">
        <f t="shared" si="308"/>
        <v>0</v>
      </c>
      <c r="GS230">
        <f t="shared" si="308"/>
        <v>0</v>
      </c>
      <c r="GT230">
        <f t="shared" si="308"/>
        <v>610</v>
      </c>
      <c r="GU230">
        <f t="shared" si="308"/>
        <v>0</v>
      </c>
      <c r="GV230">
        <f t="shared" si="308"/>
        <v>0</v>
      </c>
    </row>
    <row r="231" spans="1:204" customFormat="1" x14ac:dyDescent="0.25">
      <c r="A231" s="378">
        <v>35037</v>
      </c>
      <c r="B231" s="32" t="s">
        <v>1365</v>
      </c>
      <c r="C231" t="s">
        <v>891</v>
      </c>
      <c r="D231">
        <v>2</v>
      </c>
      <c r="E231" s="379">
        <v>2977</v>
      </c>
      <c r="F231" s="379">
        <v>2954</v>
      </c>
      <c r="G231" s="379">
        <v>6204</v>
      </c>
      <c r="H231" s="379">
        <v>440</v>
      </c>
      <c r="I231" s="379">
        <v>5915</v>
      </c>
      <c r="J231" s="379">
        <v>0</v>
      </c>
      <c r="K231" s="379">
        <v>44</v>
      </c>
      <c r="L231" s="379">
        <v>224</v>
      </c>
      <c r="M231" s="380">
        <v>2923.9153286325109</v>
      </c>
      <c r="N231" s="381">
        <f t="shared" si="314"/>
        <v>21681.915328632509</v>
      </c>
      <c r="O231" s="379">
        <v>4280</v>
      </c>
      <c r="P231" s="379">
        <v>3097</v>
      </c>
      <c r="Q231" s="379">
        <v>32857</v>
      </c>
      <c r="R231" s="379">
        <v>0</v>
      </c>
      <c r="S231" s="379">
        <v>3900</v>
      </c>
      <c r="T231" s="379">
        <v>0</v>
      </c>
      <c r="U231" s="379">
        <v>40</v>
      </c>
      <c r="V231" s="379">
        <v>210</v>
      </c>
      <c r="W231" s="480">
        <f>(VLOOKUP(A231,'[1]floresta plant'!$A$4:$F$573,6,0))*1000</f>
        <v>2551.8874820810142</v>
      </c>
      <c r="X231" s="24">
        <f t="shared" si="315"/>
        <v>46935.887482081016</v>
      </c>
      <c r="Y231" s="53">
        <f t="shared" si="391"/>
        <v>26653</v>
      </c>
      <c r="Z231" s="53">
        <f t="shared" si="391"/>
        <v>-440</v>
      </c>
      <c r="AA231" s="53">
        <f t="shared" si="391"/>
        <v>-2015</v>
      </c>
      <c r="AB231" s="53">
        <f t="shared" si="391"/>
        <v>0</v>
      </c>
      <c r="AC231" s="53">
        <f t="shared" si="391"/>
        <v>-4</v>
      </c>
      <c r="AD231" s="53">
        <f t="shared" si="391"/>
        <v>-14</v>
      </c>
      <c r="AE231" s="53">
        <f t="shared" si="391"/>
        <v>-372.02784655149662</v>
      </c>
      <c r="AF231" s="53">
        <f t="shared" si="316"/>
        <v>143</v>
      </c>
      <c r="AG231" s="53">
        <f t="shared" si="317"/>
        <v>1303</v>
      </c>
      <c r="AH231" s="53">
        <f t="shared" si="318"/>
        <v>-25236.782153448508</v>
      </c>
      <c r="AI231" s="53">
        <f t="shared" si="384"/>
        <v>25253.972153448507</v>
      </c>
      <c r="AJ231" s="469">
        <v>0</v>
      </c>
      <c r="AK231" s="469">
        <v>0</v>
      </c>
      <c r="AL231" s="469">
        <v>17.190000000000001</v>
      </c>
      <c r="AM231" s="470">
        <f t="shared" si="319"/>
        <v>17.190000000000001</v>
      </c>
      <c r="AN231" s="53">
        <f t="shared" si="320"/>
        <v>-25236.782153448508</v>
      </c>
      <c r="AO231" s="382">
        <f t="shared" si="321"/>
        <v>2</v>
      </c>
      <c r="AP231">
        <v>2</v>
      </c>
      <c r="AQ231" s="383">
        <f t="shared" si="322"/>
        <v>28099</v>
      </c>
      <c r="AR231" s="383">
        <f t="shared" si="323"/>
        <v>-2845.0278465514966</v>
      </c>
      <c r="AS231" s="383">
        <f t="shared" si="324"/>
        <v>26653</v>
      </c>
      <c r="AT231" s="383">
        <f t="shared" si="325"/>
        <v>2845.0278465514966</v>
      </c>
      <c r="AU231" s="383">
        <f t="shared" si="326"/>
        <v>25236.782153448508</v>
      </c>
      <c r="AV231" s="383">
        <f t="shared" si="327"/>
        <v>0</v>
      </c>
      <c r="AW231" s="383">
        <f t="shared" si="328"/>
        <v>1</v>
      </c>
      <c r="AX231" s="383">
        <f t="shared" si="329"/>
        <v>1</v>
      </c>
      <c r="AY231" s="383">
        <f t="shared" si="330"/>
        <v>2845.0278465514966</v>
      </c>
      <c r="AZ231">
        <f t="shared" si="331"/>
        <v>23807.972153448503</v>
      </c>
      <c r="BA231">
        <f t="shared" si="332"/>
        <v>0</v>
      </c>
      <c r="BB231" s="383">
        <f t="shared" si="333"/>
        <v>0</v>
      </c>
      <c r="BC231" s="384">
        <f t="shared" si="387"/>
        <v>26653</v>
      </c>
      <c r="BD231" s="384">
        <f t="shared" si="387"/>
        <v>0.15465577974336209</v>
      </c>
      <c r="BE231" s="384">
        <f t="shared" si="387"/>
        <v>0.70825317314289682</v>
      </c>
      <c r="BF231" s="384">
        <f t="shared" si="385"/>
        <v>0</v>
      </c>
      <c r="BG231" s="384">
        <f t="shared" si="385"/>
        <v>1.4059616340305644E-3</v>
      </c>
      <c r="BH231" s="384">
        <f t="shared" si="385"/>
        <v>4.9208657191069753E-3</v>
      </c>
      <c r="BI231" s="384">
        <f t="shared" si="385"/>
        <v>0.13076421976060357</v>
      </c>
      <c r="BJ231" s="384">
        <f t="shared" si="385"/>
        <v>143</v>
      </c>
      <c r="BK231" s="384">
        <f t="shared" si="385"/>
        <v>1303</v>
      </c>
      <c r="BL231" s="474">
        <f t="shared" si="334"/>
        <v>0</v>
      </c>
      <c r="BM231" s="409">
        <f t="shared" si="335"/>
        <v>-1428.8100000000049</v>
      </c>
      <c r="BN231" s="473">
        <f t="shared" si="336"/>
        <v>1446</v>
      </c>
      <c r="BO231" s="387">
        <f t="shared" si="337"/>
        <v>0</v>
      </c>
      <c r="BP231" s="387">
        <f t="shared" si="338"/>
        <v>0.98811203319502416</v>
      </c>
      <c r="BQ231" s="388">
        <f t="shared" si="339"/>
        <v>1.1887966804975836E-2</v>
      </c>
      <c r="BR231" s="389">
        <f t="shared" si="340"/>
        <v>0</v>
      </c>
      <c r="BS231" s="390">
        <f t="shared" si="341"/>
        <v>26653</v>
      </c>
      <c r="BT231" s="391">
        <f t="shared" si="398"/>
        <v>440</v>
      </c>
      <c r="BU231" s="391">
        <f t="shared" si="399"/>
        <v>2015</v>
      </c>
      <c r="BV231" s="391">
        <f t="shared" si="400"/>
        <v>0</v>
      </c>
      <c r="BW231" s="391">
        <f t="shared" si="396"/>
        <v>4</v>
      </c>
      <c r="BX231" s="391">
        <f t="shared" si="396"/>
        <v>14</v>
      </c>
      <c r="BY231" s="391">
        <f t="shared" si="396"/>
        <v>372.02784655149662</v>
      </c>
      <c r="BZ231" s="391">
        <f t="shared" si="396"/>
        <v>0</v>
      </c>
      <c r="CA231" s="391">
        <f t="shared" si="396"/>
        <v>0</v>
      </c>
      <c r="CB231" s="391">
        <f t="shared" si="342"/>
        <v>23807.972153448503</v>
      </c>
      <c r="CC231" s="391">
        <f t="shared" si="342"/>
        <v>0</v>
      </c>
      <c r="CD231" s="392">
        <f t="shared" si="343"/>
        <v>0</v>
      </c>
      <c r="CE231" s="393">
        <f t="shared" si="344"/>
        <v>-440</v>
      </c>
      <c r="CF231" s="392">
        <f t="shared" si="392"/>
        <v>0</v>
      </c>
      <c r="CG231" s="392">
        <f t="shared" si="392"/>
        <v>0</v>
      </c>
      <c r="CH231" s="392">
        <f t="shared" si="392"/>
        <v>0</v>
      </c>
      <c r="CI231" s="392">
        <f t="shared" si="392"/>
        <v>0</v>
      </c>
      <c r="CJ231" s="392">
        <f t="shared" si="392"/>
        <v>0</v>
      </c>
      <c r="CK231" s="392">
        <f t="shared" si="392"/>
        <v>0</v>
      </c>
      <c r="CL231" s="392">
        <f t="shared" si="392"/>
        <v>0</v>
      </c>
      <c r="CM231" s="392">
        <f t="shared" si="345"/>
        <v>0</v>
      </c>
      <c r="CN231" s="392">
        <f t="shared" si="346"/>
        <v>0</v>
      </c>
      <c r="CO231" s="394">
        <f t="shared" si="347"/>
        <v>0</v>
      </c>
      <c r="CP231" s="394">
        <f t="shared" si="347"/>
        <v>0</v>
      </c>
      <c r="CQ231" s="395">
        <f t="shared" si="348"/>
        <v>-2015</v>
      </c>
      <c r="CR231" s="394">
        <f t="shared" si="394"/>
        <v>0</v>
      </c>
      <c r="CS231" s="394">
        <f t="shared" si="394"/>
        <v>0</v>
      </c>
      <c r="CT231" s="394">
        <f t="shared" si="394"/>
        <v>0</v>
      </c>
      <c r="CU231" s="394">
        <f t="shared" si="394"/>
        <v>0</v>
      </c>
      <c r="CV231" s="394">
        <f t="shared" si="394"/>
        <v>0</v>
      </c>
      <c r="CW231" s="394">
        <f t="shared" si="394"/>
        <v>0</v>
      </c>
      <c r="CX231" s="396">
        <f t="shared" si="349"/>
        <v>0</v>
      </c>
      <c r="CY231" s="396">
        <f t="shared" si="349"/>
        <v>0</v>
      </c>
      <c r="CZ231" s="397">
        <f t="shared" si="350"/>
        <v>0</v>
      </c>
      <c r="DA231" s="397">
        <f t="shared" si="350"/>
        <v>0</v>
      </c>
      <c r="DB231" s="397">
        <f t="shared" si="350"/>
        <v>0</v>
      </c>
      <c r="DC231" s="397">
        <f t="shared" si="351"/>
        <v>0</v>
      </c>
      <c r="DD231" s="397">
        <f t="shared" si="389"/>
        <v>0</v>
      </c>
      <c r="DE231" s="397">
        <f t="shared" si="389"/>
        <v>0</v>
      </c>
      <c r="DF231" s="397">
        <f t="shared" si="389"/>
        <v>0</v>
      </c>
      <c r="DG231" s="397">
        <f t="shared" si="389"/>
        <v>0</v>
      </c>
      <c r="DH231" s="397">
        <f t="shared" si="389"/>
        <v>0</v>
      </c>
      <c r="DI231" s="398">
        <f t="shared" si="352"/>
        <v>0</v>
      </c>
      <c r="DJ231" s="398">
        <f t="shared" si="352"/>
        <v>0</v>
      </c>
      <c r="DK231" s="399">
        <f t="shared" si="353"/>
        <v>0</v>
      </c>
      <c r="DL231" s="399">
        <f t="shared" si="353"/>
        <v>0</v>
      </c>
      <c r="DM231" s="399">
        <f t="shared" si="353"/>
        <v>0</v>
      </c>
      <c r="DN231" s="399">
        <f t="shared" si="312"/>
        <v>0</v>
      </c>
      <c r="DO231" s="399">
        <f t="shared" si="354"/>
        <v>-4</v>
      </c>
      <c r="DP231" s="399">
        <f t="shared" si="355"/>
        <v>0</v>
      </c>
      <c r="DQ231" s="399">
        <f t="shared" si="355"/>
        <v>0</v>
      </c>
      <c r="DR231" s="399">
        <f t="shared" si="355"/>
        <v>0</v>
      </c>
      <c r="DS231" s="399">
        <f t="shared" si="313"/>
        <v>0</v>
      </c>
      <c r="DT231" s="400">
        <f t="shared" si="356"/>
        <v>0</v>
      </c>
      <c r="DU231" s="400">
        <f t="shared" si="356"/>
        <v>0</v>
      </c>
      <c r="DV231" s="386">
        <f t="shared" si="390"/>
        <v>0</v>
      </c>
      <c r="DW231" s="386">
        <f t="shared" si="390"/>
        <v>0</v>
      </c>
      <c r="DX231" s="386">
        <f t="shared" si="390"/>
        <v>0</v>
      </c>
      <c r="DY231" s="386">
        <f t="shared" si="390"/>
        <v>0</v>
      </c>
      <c r="DZ231" s="386">
        <f t="shared" si="390"/>
        <v>0</v>
      </c>
      <c r="EA231" s="401">
        <f t="shared" si="357"/>
        <v>-14</v>
      </c>
      <c r="EB231" s="386">
        <f t="shared" si="358"/>
        <v>0</v>
      </c>
      <c r="EC231" s="386">
        <f t="shared" si="358"/>
        <v>0</v>
      </c>
      <c r="ED231" s="386">
        <f t="shared" si="358"/>
        <v>0</v>
      </c>
      <c r="EE231" s="385">
        <f t="shared" si="359"/>
        <v>0</v>
      </c>
      <c r="EF231" s="385">
        <f t="shared" si="359"/>
        <v>0</v>
      </c>
      <c r="EG231" s="402">
        <f t="shared" si="395"/>
        <v>0</v>
      </c>
      <c r="EH231" s="402">
        <f t="shared" si="395"/>
        <v>0</v>
      </c>
      <c r="EI231" s="402">
        <f t="shared" si="395"/>
        <v>0</v>
      </c>
      <c r="EJ231" s="402">
        <f t="shared" si="395"/>
        <v>0</v>
      </c>
      <c r="EK231" s="402">
        <f t="shared" si="395"/>
        <v>0</v>
      </c>
      <c r="EL231" s="402">
        <f t="shared" si="395"/>
        <v>0</v>
      </c>
      <c r="EM231" s="402">
        <f t="shared" si="360"/>
        <v>-372.02784655149662</v>
      </c>
      <c r="EN231" s="402">
        <f t="shared" si="361"/>
        <v>0</v>
      </c>
      <c r="EO231" s="402">
        <f t="shared" si="361"/>
        <v>0</v>
      </c>
      <c r="EP231" s="402">
        <f t="shared" si="362"/>
        <v>0</v>
      </c>
      <c r="EQ231" s="402">
        <f t="shared" si="363"/>
        <v>0</v>
      </c>
      <c r="ER231" s="394">
        <f t="shared" si="393"/>
        <v>0</v>
      </c>
      <c r="ES231" s="394">
        <f t="shared" si="393"/>
        <v>0</v>
      </c>
      <c r="ET231" s="394">
        <f t="shared" si="393"/>
        <v>0</v>
      </c>
      <c r="EU231" s="394">
        <f t="shared" si="393"/>
        <v>0</v>
      </c>
      <c r="EV231" s="394">
        <f t="shared" si="393"/>
        <v>0</v>
      </c>
      <c r="EW231" s="394">
        <f t="shared" si="393"/>
        <v>0</v>
      </c>
      <c r="EX231" s="394">
        <f t="shared" si="393"/>
        <v>0</v>
      </c>
      <c r="EY231" s="403">
        <f t="shared" si="364"/>
        <v>143</v>
      </c>
      <c r="EZ231" s="394">
        <f t="shared" si="365"/>
        <v>0</v>
      </c>
      <c r="FA231" s="396">
        <f t="shared" si="366"/>
        <v>141.30002074688846</v>
      </c>
      <c r="FB231" s="396">
        <f t="shared" si="366"/>
        <v>1.6999792531115445</v>
      </c>
      <c r="FC231" s="404">
        <f t="shared" si="401"/>
        <v>0</v>
      </c>
      <c r="FD231" s="404">
        <f t="shared" si="402"/>
        <v>0</v>
      </c>
      <c r="FE231" s="404">
        <f t="shared" si="403"/>
        <v>0</v>
      </c>
      <c r="FF231" s="404">
        <f t="shared" si="397"/>
        <v>0</v>
      </c>
      <c r="FG231" s="404">
        <f t="shared" si="397"/>
        <v>0</v>
      </c>
      <c r="FH231" s="404">
        <f t="shared" si="397"/>
        <v>0</v>
      </c>
      <c r="FI231" s="404">
        <f t="shared" si="397"/>
        <v>0</v>
      </c>
      <c r="FJ231" s="404">
        <f t="shared" si="397"/>
        <v>0</v>
      </c>
      <c r="FK231" s="392">
        <f t="shared" si="367"/>
        <v>1303</v>
      </c>
      <c r="FL231" s="384">
        <f t="shared" si="368"/>
        <v>1287.5099792531164</v>
      </c>
      <c r="FM231" s="384">
        <f t="shared" si="368"/>
        <v>15.490020746883514</v>
      </c>
      <c r="FN231" s="405">
        <f t="shared" si="388"/>
        <v>0</v>
      </c>
      <c r="FO231" s="405">
        <f t="shared" si="388"/>
        <v>0</v>
      </c>
      <c r="FP231" s="405">
        <f t="shared" si="388"/>
        <v>0</v>
      </c>
      <c r="FQ231" s="405">
        <f t="shared" si="386"/>
        <v>0</v>
      </c>
      <c r="FR231" s="405">
        <f t="shared" si="386"/>
        <v>0</v>
      </c>
      <c r="FS231" s="405">
        <f t="shared" si="386"/>
        <v>0</v>
      </c>
      <c r="FT231" s="405">
        <f t="shared" si="386"/>
        <v>0</v>
      </c>
      <c r="FU231" s="405">
        <f t="shared" si="386"/>
        <v>0</v>
      </c>
      <c r="FV231" s="405">
        <f t="shared" si="386"/>
        <v>0</v>
      </c>
      <c r="FW231" s="397">
        <f t="shared" si="369"/>
        <v>-25236.782153448508</v>
      </c>
      <c r="FX231" s="406">
        <f t="shared" si="370"/>
        <v>0</v>
      </c>
      <c r="FY231" s="331">
        <f t="shared" si="371"/>
        <v>17.189999999995059</v>
      </c>
      <c r="FZ231" s="382">
        <f t="shared" si="372"/>
        <v>4.9418247272114968E-12</v>
      </c>
      <c r="GA231" s="331">
        <f t="shared" si="373"/>
        <v>0</v>
      </c>
      <c r="GB231" s="407">
        <f t="shared" si="374"/>
        <v>0</v>
      </c>
      <c r="GC231" s="407">
        <f t="shared" si="375"/>
        <v>0</v>
      </c>
      <c r="GD231" s="407">
        <f t="shared" si="376"/>
        <v>0</v>
      </c>
      <c r="GE231" s="407">
        <f t="shared" si="377"/>
        <v>0</v>
      </c>
      <c r="GF231" s="407">
        <f t="shared" si="378"/>
        <v>0</v>
      </c>
      <c r="GG231" s="407">
        <f t="shared" si="379"/>
        <v>0</v>
      </c>
      <c r="GH231" s="407">
        <f t="shared" si="380"/>
        <v>-8.4376949871511897E-15</v>
      </c>
      <c r="GI231" s="407">
        <f t="shared" si="381"/>
        <v>8.7041485130612273E-14</v>
      </c>
      <c r="GJ231">
        <f t="shared" si="382"/>
        <v>0</v>
      </c>
      <c r="GK231" s="382">
        <f t="shared" si="383"/>
        <v>7.8603790143461083E-14</v>
      </c>
      <c r="GL231">
        <v>2</v>
      </c>
      <c r="GM231">
        <f t="shared" si="309"/>
        <v>26653</v>
      </c>
      <c r="GN231">
        <f t="shared" si="309"/>
        <v>0</v>
      </c>
      <c r="GO231">
        <f t="shared" si="309"/>
        <v>0</v>
      </c>
      <c r="GP231">
        <f t="shared" si="309"/>
        <v>0</v>
      </c>
      <c r="GQ231">
        <f t="shared" si="309"/>
        <v>0</v>
      </c>
      <c r="GR231">
        <f t="shared" si="308"/>
        <v>0</v>
      </c>
      <c r="GS231">
        <f t="shared" si="308"/>
        <v>0</v>
      </c>
      <c r="GT231">
        <f t="shared" si="308"/>
        <v>143</v>
      </c>
      <c r="GU231">
        <f t="shared" si="308"/>
        <v>1303</v>
      </c>
      <c r="GV231">
        <f t="shared" si="308"/>
        <v>0</v>
      </c>
    </row>
    <row r="232" spans="1:204" customFormat="1" x14ac:dyDescent="0.25">
      <c r="A232" s="378">
        <v>35038</v>
      </c>
      <c r="B232" s="32" t="s">
        <v>1366</v>
      </c>
      <c r="C232" t="s">
        <v>891</v>
      </c>
      <c r="D232">
        <v>2</v>
      </c>
      <c r="E232" s="379">
        <v>7930</v>
      </c>
      <c r="F232" s="379">
        <v>28668</v>
      </c>
      <c r="G232" s="379">
        <v>5554</v>
      </c>
      <c r="H232" s="379">
        <v>6297</v>
      </c>
      <c r="I232" s="379">
        <v>8391</v>
      </c>
      <c r="J232" s="379">
        <v>110</v>
      </c>
      <c r="K232" s="379">
        <v>145</v>
      </c>
      <c r="L232" s="379">
        <v>212</v>
      </c>
      <c r="M232" s="380">
        <v>587.49995216894024</v>
      </c>
      <c r="N232" s="381">
        <f t="shared" si="314"/>
        <v>57894.499952168939</v>
      </c>
      <c r="O232" s="379">
        <v>2662</v>
      </c>
      <c r="P232" s="379">
        <v>29528</v>
      </c>
      <c r="Q232" s="379">
        <v>14760</v>
      </c>
      <c r="R232" s="379">
        <v>3364</v>
      </c>
      <c r="S232" s="379">
        <v>7578</v>
      </c>
      <c r="T232" s="379">
        <v>0</v>
      </c>
      <c r="U232" s="379">
        <v>65</v>
      </c>
      <c r="V232" s="379">
        <v>107</v>
      </c>
      <c r="W232" s="480">
        <f>(VLOOKUP(A232,'[1]floresta plant'!$A$4:$F$573,6,0))*1000</f>
        <v>721.13021188584275</v>
      </c>
      <c r="X232" s="24">
        <f t="shared" si="315"/>
        <v>58785.130211885844</v>
      </c>
      <c r="Y232" s="53">
        <f t="shared" si="391"/>
        <v>9206</v>
      </c>
      <c r="Z232" s="53">
        <f t="shared" si="391"/>
        <v>-2933</v>
      </c>
      <c r="AA232" s="53">
        <f t="shared" si="391"/>
        <v>-813</v>
      </c>
      <c r="AB232" s="53">
        <f t="shared" si="391"/>
        <v>-110</v>
      </c>
      <c r="AC232" s="53">
        <f t="shared" si="391"/>
        <v>-80</v>
      </c>
      <c r="AD232" s="53">
        <f t="shared" si="391"/>
        <v>-105</v>
      </c>
      <c r="AE232" s="53">
        <f t="shared" si="391"/>
        <v>133.63025971690251</v>
      </c>
      <c r="AF232" s="53">
        <f t="shared" si="316"/>
        <v>860</v>
      </c>
      <c r="AG232" s="53">
        <f t="shared" si="317"/>
        <v>-5268</v>
      </c>
      <c r="AH232" s="53">
        <f t="shared" si="318"/>
        <v>-704.19145971690511</v>
      </c>
      <c r="AI232" s="53">
        <f t="shared" si="384"/>
        <v>890.63025971690513</v>
      </c>
      <c r="AJ232" s="469">
        <v>68.928799999999995</v>
      </c>
      <c r="AK232" s="469">
        <v>0</v>
      </c>
      <c r="AL232" s="469">
        <v>117.51</v>
      </c>
      <c r="AM232" s="470">
        <f t="shared" si="319"/>
        <v>186.43880000000001</v>
      </c>
      <c r="AN232" s="53">
        <f t="shared" si="320"/>
        <v>-704.19145971690511</v>
      </c>
      <c r="AO232" s="382">
        <f t="shared" si="321"/>
        <v>2</v>
      </c>
      <c r="AP232">
        <v>2</v>
      </c>
      <c r="AQ232" s="383">
        <f t="shared" si="322"/>
        <v>10199.630259716903</v>
      </c>
      <c r="AR232" s="383">
        <f t="shared" si="323"/>
        <v>-9309</v>
      </c>
      <c r="AS232" s="383">
        <f t="shared" si="324"/>
        <v>9206</v>
      </c>
      <c r="AT232" s="383">
        <f t="shared" si="325"/>
        <v>9309</v>
      </c>
      <c r="AU232" s="383">
        <f t="shared" si="326"/>
        <v>704.19145971690511</v>
      </c>
      <c r="AV232" s="383">
        <f t="shared" si="327"/>
        <v>1</v>
      </c>
      <c r="AW232" s="383">
        <f t="shared" si="328"/>
        <v>0</v>
      </c>
      <c r="AX232" s="383">
        <f t="shared" si="329"/>
        <v>1</v>
      </c>
      <c r="AY232" s="383">
        <f t="shared" si="330"/>
        <v>8501.8085402830948</v>
      </c>
      <c r="AZ232">
        <f t="shared" si="331"/>
        <v>704.19145971690511</v>
      </c>
      <c r="BA232">
        <f t="shared" si="332"/>
        <v>0</v>
      </c>
      <c r="BB232" s="383">
        <f t="shared" si="333"/>
        <v>0</v>
      </c>
      <c r="BC232" s="384">
        <f t="shared" si="387"/>
        <v>9206</v>
      </c>
      <c r="BD232" s="384">
        <f t="shared" si="387"/>
        <v>0.31507143624449457</v>
      </c>
      <c r="BE232" s="384">
        <f t="shared" si="387"/>
        <v>8.7334837254270062E-2</v>
      </c>
      <c r="BF232" s="384">
        <f t="shared" si="385"/>
        <v>1.1816521645719197E-2</v>
      </c>
      <c r="BG232" s="384">
        <f t="shared" si="385"/>
        <v>8.593833924159416E-3</v>
      </c>
      <c r="BH232" s="384">
        <f t="shared" si="385"/>
        <v>1.1279407025459234E-2</v>
      </c>
      <c r="BI232" s="384">
        <f t="shared" si="385"/>
        <v>133.63025971690251</v>
      </c>
      <c r="BJ232" s="384">
        <f t="shared" si="385"/>
        <v>860</v>
      </c>
      <c r="BK232" s="384">
        <f t="shared" si="385"/>
        <v>0.56590396390589748</v>
      </c>
      <c r="BL232" s="474">
        <f t="shared" si="334"/>
        <v>807.19145971690523</v>
      </c>
      <c r="BM232" s="409">
        <f t="shared" si="335"/>
        <v>0</v>
      </c>
      <c r="BN232" s="473">
        <f t="shared" si="336"/>
        <v>993.63025971690251</v>
      </c>
      <c r="BO232" s="387">
        <f t="shared" si="337"/>
        <v>0.8123660202809081</v>
      </c>
      <c r="BP232" s="387">
        <f t="shared" si="338"/>
        <v>0</v>
      </c>
      <c r="BQ232" s="388">
        <f t="shared" si="339"/>
        <v>0.1876339797190919</v>
      </c>
      <c r="BR232" s="389">
        <f t="shared" si="340"/>
        <v>0</v>
      </c>
      <c r="BS232" s="390">
        <f t="shared" si="341"/>
        <v>9206</v>
      </c>
      <c r="BT232" s="391">
        <f t="shared" si="398"/>
        <v>2678.6770274627047</v>
      </c>
      <c r="BU232" s="391">
        <f t="shared" si="399"/>
        <v>742.50406523258744</v>
      </c>
      <c r="BV232" s="391">
        <f t="shared" si="400"/>
        <v>100.46180464401552</v>
      </c>
      <c r="BW232" s="391">
        <f t="shared" si="396"/>
        <v>73.063130650193102</v>
      </c>
      <c r="BX232" s="391">
        <f t="shared" si="396"/>
        <v>95.895358978378454</v>
      </c>
      <c r="BY232" s="391">
        <f t="shared" si="396"/>
        <v>0</v>
      </c>
      <c r="BZ232" s="391">
        <f t="shared" si="396"/>
        <v>0</v>
      </c>
      <c r="CA232" s="391">
        <f t="shared" si="396"/>
        <v>4811.2071533152157</v>
      </c>
      <c r="CB232" s="391">
        <f t="shared" si="342"/>
        <v>704.19145971690511</v>
      </c>
      <c r="CC232" s="391">
        <f t="shared" si="342"/>
        <v>0</v>
      </c>
      <c r="CD232" s="392">
        <f t="shared" si="343"/>
        <v>0</v>
      </c>
      <c r="CE232" s="393">
        <f t="shared" si="344"/>
        <v>-2933</v>
      </c>
      <c r="CF232" s="392">
        <f t="shared" si="392"/>
        <v>0</v>
      </c>
      <c r="CG232" s="392">
        <f t="shared" si="392"/>
        <v>0</v>
      </c>
      <c r="CH232" s="392">
        <f t="shared" si="392"/>
        <v>0</v>
      </c>
      <c r="CI232" s="392">
        <f t="shared" si="392"/>
        <v>0</v>
      </c>
      <c r="CJ232" s="392">
        <f t="shared" si="392"/>
        <v>0</v>
      </c>
      <c r="CK232" s="392">
        <f t="shared" si="392"/>
        <v>0</v>
      </c>
      <c r="CL232" s="392">
        <f t="shared" si="392"/>
        <v>0</v>
      </c>
      <c r="CM232" s="392">
        <f t="shared" si="345"/>
        <v>0</v>
      </c>
      <c r="CN232" s="392">
        <f t="shared" si="346"/>
        <v>0</v>
      </c>
      <c r="CO232" s="394">
        <f t="shared" si="347"/>
        <v>0</v>
      </c>
      <c r="CP232" s="394">
        <f t="shared" si="347"/>
        <v>0</v>
      </c>
      <c r="CQ232" s="395">
        <f t="shared" si="348"/>
        <v>-813</v>
      </c>
      <c r="CR232" s="394">
        <f t="shared" si="394"/>
        <v>0</v>
      </c>
      <c r="CS232" s="394">
        <f t="shared" si="394"/>
        <v>0</v>
      </c>
      <c r="CT232" s="394">
        <f t="shared" si="394"/>
        <v>0</v>
      </c>
      <c r="CU232" s="394">
        <f t="shared" si="394"/>
        <v>0</v>
      </c>
      <c r="CV232" s="394">
        <f t="shared" si="394"/>
        <v>0</v>
      </c>
      <c r="CW232" s="394">
        <f t="shared" si="394"/>
        <v>0</v>
      </c>
      <c r="CX232" s="396">
        <f t="shared" si="349"/>
        <v>0</v>
      </c>
      <c r="CY232" s="396">
        <f t="shared" si="349"/>
        <v>0</v>
      </c>
      <c r="CZ232" s="397">
        <f t="shared" si="350"/>
        <v>0</v>
      </c>
      <c r="DA232" s="397">
        <f t="shared" si="350"/>
        <v>0</v>
      </c>
      <c r="DB232" s="397">
        <f t="shared" si="350"/>
        <v>0</v>
      </c>
      <c r="DC232" s="397">
        <f t="shared" si="351"/>
        <v>-110</v>
      </c>
      <c r="DD232" s="397">
        <f t="shared" si="389"/>
        <v>0</v>
      </c>
      <c r="DE232" s="397">
        <f t="shared" si="389"/>
        <v>0</v>
      </c>
      <c r="DF232" s="397">
        <f t="shared" si="389"/>
        <v>0</v>
      </c>
      <c r="DG232" s="397">
        <f t="shared" si="389"/>
        <v>0</v>
      </c>
      <c r="DH232" s="397">
        <f t="shared" si="389"/>
        <v>0</v>
      </c>
      <c r="DI232" s="398">
        <f t="shared" si="352"/>
        <v>0</v>
      </c>
      <c r="DJ232" s="398">
        <f t="shared" si="352"/>
        <v>0</v>
      </c>
      <c r="DK232" s="399">
        <f t="shared" si="353"/>
        <v>0</v>
      </c>
      <c r="DL232" s="399">
        <f t="shared" si="353"/>
        <v>0</v>
      </c>
      <c r="DM232" s="399">
        <f t="shared" si="353"/>
        <v>0</v>
      </c>
      <c r="DN232" s="399">
        <f t="shared" si="312"/>
        <v>0</v>
      </c>
      <c r="DO232" s="399">
        <f t="shared" si="354"/>
        <v>-80</v>
      </c>
      <c r="DP232" s="399">
        <f t="shared" si="355"/>
        <v>0</v>
      </c>
      <c r="DQ232" s="399">
        <f t="shared" si="355"/>
        <v>0</v>
      </c>
      <c r="DR232" s="399">
        <f t="shared" si="355"/>
        <v>0</v>
      </c>
      <c r="DS232" s="399">
        <f t="shared" si="313"/>
        <v>0</v>
      </c>
      <c r="DT232" s="400">
        <f t="shared" si="356"/>
        <v>0</v>
      </c>
      <c r="DU232" s="400">
        <f t="shared" si="356"/>
        <v>0</v>
      </c>
      <c r="DV232" s="386">
        <f t="shared" si="390"/>
        <v>0</v>
      </c>
      <c r="DW232" s="386">
        <f t="shared" si="390"/>
        <v>0</v>
      </c>
      <c r="DX232" s="386">
        <f t="shared" si="390"/>
        <v>0</v>
      </c>
      <c r="DY232" s="386">
        <f t="shared" si="390"/>
        <v>0</v>
      </c>
      <c r="DZ232" s="386">
        <f t="shared" si="390"/>
        <v>0</v>
      </c>
      <c r="EA232" s="401">
        <f t="shared" si="357"/>
        <v>-105</v>
      </c>
      <c r="EB232" s="386">
        <f t="shared" si="358"/>
        <v>0</v>
      </c>
      <c r="EC232" s="386">
        <f t="shared" si="358"/>
        <v>0</v>
      </c>
      <c r="ED232" s="386">
        <f t="shared" si="358"/>
        <v>0</v>
      </c>
      <c r="EE232" s="385">
        <f t="shared" si="359"/>
        <v>0</v>
      </c>
      <c r="EF232" s="385">
        <f t="shared" si="359"/>
        <v>0</v>
      </c>
      <c r="EG232" s="402">
        <f t="shared" si="395"/>
        <v>0</v>
      </c>
      <c r="EH232" s="402">
        <f t="shared" si="395"/>
        <v>34.203109798423675</v>
      </c>
      <c r="EI232" s="402">
        <f t="shared" si="395"/>
        <v>9.4807801793789448</v>
      </c>
      <c r="EJ232" s="402">
        <f t="shared" si="395"/>
        <v>1.2827623858938304</v>
      </c>
      <c r="EK232" s="402">
        <f t="shared" si="395"/>
        <v>0.9329180988318766</v>
      </c>
      <c r="EL232" s="402">
        <f t="shared" si="395"/>
        <v>1.2244550047168381</v>
      </c>
      <c r="EM232" s="402">
        <f t="shared" si="360"/>
        <v>133.63025971690251</v>
      </c>
      <c r="EN232" s="402">
        <f t="shared" si="361"/>
        <v>0</v>
      </c>
      <c r="EO232" s="402">
        <f t="shared" si="361"/>
        <v>61.432656808079074</v>
      </c>
      <c r="EP232" s="402">
        <f t="shared" si="362"/>
        <v>0</v>
      </c>
      <c r="EQ232" s="402">
        <f t="shared" si="363"/>
        <v>25.073577441578269</v>
      </c>
      <c r="ER232" s="394">
        <f t="shared" si="393"/>
        <v>0</v>
      </c>
      <c r="ES232" s="394">
        <f t="shared" si="393"/>
        <v>220.11986273887172</v>
      </c>
      <c r="ET232" s="394">
        <f t="shared" si="393"/>
        <v>61.015154588033653</v>
      </c>
      <c r="EU232" s="394">
        <f t="shared" si="393"/>
        <v>8.2554329700906539</v>
      </c>
      <c r="EV232" s="394">
        <f t="shared" si="393"/>
        <v>6.0039512509750219</v>
      </c>
      <c r="EW232" s="394">
        <f t="shared" si="393"/>
        <v>7.880186016904716</v>
      </c>
      <c r="EX232" s="394">
        <f t="shared" si="393"/>
        <v>0</v>
      </c>
      <c r="EY232" s="403">
        <f t="shared" si="364"/>
        <v>860</v>
      </c>
      <c r="EZ232" s="394">
        <f t="shared" si="365"/>
        <v>395.36018987670514</v>
      </c>
      <c r="FA232" s="396">
        <f t="shared" si="366"/>
        <v>0</v>
      </c>
      <c r="FB232" s="396">
        <f t="shared" si="366"/>
        <v>161.36522255841905</v>
      </c>
      <c r="FC232" s="404">
        <f t="shared" si="401"/>
        <v>0</v>
      </c>
      <c r="FD232" s="404">
        <f t="shared" si="402"/>
        <v>0</v>
      </c>
      <c r="FE232" s="404">
        <f t="shared" si="403"/>
        <v>0</v>
      </c>
      <c r="FF232" s="404">
        <f t="shared" si="397"/>
        <v>0</v>
      </c>
      <c r="FG232" s="404">
        <f t="shared" si="397"/>
        <v>0</v>
      </c>
      <c r="FH232" s="404">
        <f t="shared" si="397"/>
        <v>0</v>
      </c>
      <c r="FI232" s="404">
        <f t="shared" si="397"/>
        <v>0</v>
      </c>
      <c r="FJ232" s="404">
        <f t="shared" si="397"/>
        <v>0</v>
      </c>
      <c r="FK232" s="392">
        <f t="shared" si="367"/>
        <v>-5268</v>
      </c>
      <c r="FL232" s="384">
        <f t="shared" si="368"/>
        <v>0</v>
      </c>
      <c r="FM232" s="384">
        <f t="shared" si="368"/>
        <v>0</v>
      </c>
      <c r="FN232" s="405">
        <f t="shared" si="388"/>
        <v>0</v>
      </c>
      <c r="FO232" s="405">
        <f t="shared" si="388"/>
        <v>0</v>
      </c>
      <c r="FP232" s="405">
        <f t="shared" si="388"/>
        <v>0</v>
      </c>
      <c r="FQ232" s="405">
        <f t="shared" si="386"/>
        <v>0</v>
      </c>
      <c r="FR232" s="405">
        <f t="shared" si="386"/>
        <v>0</v>
      </c>
      <c r="FS232" s="405">
        <f t="shared" si="386"/>
        <v>0</v>
      </c>
      <c r="FT232" s="405">
        <f t="shared" si="386"/>
        <v>0</v>
      </c>
      <c r="FU232" s="405">
        <f t="shared" si="386"/>
        <v>0</v>
      </c>
      <c r="FV232" s="405">
        <f t="shared" si="386"/>
        <v>0</v>
      </c>
      <c r="FW232" s="397">
        <f t="shared" si="369"/>
        <v>-704.19145971690511</v>
      </c>
      <c r="FX232" s="406">
        <f t="shared" si="370"/>
        <v>0</v>
      </c>
      <c r="FY232" s="331">
        <f t="shared" si="371"/>
        <v>161.36522255841905</v>
      </c>
      <c r="FZ232" s="382">
        <f t="shared" si="372"/>
        <v>25.073577441580966</v>
      </c>
      <c r="GA232" s="331">
        <f t="shared" si="373"/>
        <v>0</v>
      </c>
      <c r="GB232" s="407">
        <f t="shared" si="374"/>
        <v>0</v>
      </c>
      <c r="GC232" s="407">
        <f t="shared" si="375"/>
        <v>0</v>
      </c>
      <c r="GD232" s="407">
        <f t="shared" si="376"/>
        <v>0</v>
      </c>
      <c r="GE232" s="407">
        <f t="shared" si="377"/>
        <v>0</v>
      </c>
      <c r="GF232" s="407">
        <f t="shared" si="378"/>
        <v>0</v>
      </c>
      <c r="GG232" s="407">
        <f t="shared" si="379"/>
        <v>7.1054273576010019E-15</v>
      </c>
      <c r="GH232" s="407">
        <f t="shared" si="380"/>
        <v>0</v>
      </c>
      <c r="GI232" s="407">
        <f t="shared" si="381"/>
        <v>0</v>
      </c>
      <c r="GJ232">
        <f t="shared" si="382"/>
        <v>0</v>
      </c>
      <c r="GK232" s="382">
        <f t="shared" si="383"/>
        <v>7.1054273576010019E-15</v>
      </c>
      <c r="GL232">
        <v>2</v>
      </c>
      <c r="GM232">
        <f t="shared" si="309"/>
        <v>9206</v>
      </c>
      <c r="GN232">
        <f t="shared" si="309"/>
        <v>0</v>
      </c>
      <c r="GO232">
        <f t="shared" si="309"/>
        <v>0</v>
      </c>
      <c r="GP232">
        <f t="shared" si="309"/>
        <v>0</v>
      </c>
      <c r="GQ232">
        <f t="shared" si="309"/>
        <v>0</v>
      </c>
      <c r="GR232">
        <f t="shared" si="308"/>
        <v>0</v>
      </c>
      <c r="GS232">
        <f t="shared" si="308"/>
        <v>133.63025971690251</v>
      </c>
      <c r="GT232">
        <f t="shared" si="308"/>
        <v>860</v>
      </c>
      <c r="GU232">
        <f t="shared" si="308"/>
        <v>0</v>
      </c>
      <c r="GV232">
        <f t="shared" si="308"/>
        <v>0</v>
      </c>
    </row>
    <row r="233" spans="1:204" customFormat="1" x14ac:dyDescent="0.25">
      <c r="A233" s="378">
        <v>35039</v>
      </c>
      <c r="B233" s="32" t="s">
        <v>1367</v>
      </c>
      <c r="C233" t="s">
        <v>891</v>
      </c>
      <c r="D233">
        <v>2</v>
      </c>
      <c r="E233" s="379">
        <v>9794</v>
      </c>
      <c r="F233" s="379">
        <v>3002</v>
      </c>
      <c r="G233" s="379">
        <v>155420</v>
      </c>
      <c r="H233" s="379">
        <v>172960</v>
      </c>
      <c r="I233" s="379">
        <v>12030</v>
      </c>
      <c r="J233" s="379">
        <v>200</v>
      </c>
      <c r="K233" s="379">
        <v>1760</v>
      </c>
      <c r="L233" s="379">
        <v>350</v>
      </c>
      <c r="M233" s="380">
        <v>2254.266998991428</v>
      </c>
      <c r="N233" s="381">
        <f t="shared" si="314"/>
        <v>357770.26699899143</v>
      </c>
      <c r="O233" s="379">
        <v>13370</v>
      </c>
      <c r="P233" s="379">
        <v>2781</v>
      </c>
      <c r="Q233" s="379">
        <v>234988</v>
      </c>
      <c r="R233" s="379">
        <v>142112</v>
      </c>
      <c r="S233" s="379">
        <v>23762</v>
      </c>
      <c r="T233" s="379">
        <v>61</v>
      </c>
      <c r="U233" s="379">
        <v>1367</v>
      </c>
      <c r="V233" s="379">
        <v>319</v>
      </c>
      <c r="W233" s="480">
        <f>(VLOOKUP(A233,'[1]floresta plant'!$A$4:$F$573,6,0))*1000</f>
        <v>2081.0775650979162</v>
      </c>
      <c r="X233" s="24">
        <f t="shared" si="315"/>
        <v>420841.07756509789</v>
      </c>
      <c r="Y233" s="53">
        <f t="shared" si="391"/>
        <v>79568</v>
      </c>
      <c r="Z233" s="53">
        <f t="shared" si="391"/>
        <v>-30848</v>
      </c>
      <c r="AA233" s="53">
        <f t="shared" si="391"/>
        <v>11732</v>
      </c>
      <c r="AB233" s="53">
        <f t="shared" si="391"/>
        <v>-139</v>
      </c>
      <c r="AC233" s="53">
        <f t="shared" si="391"/>
        <v>-393</v>
      </c>
      <c r="AD233" s="53">
        <f t="shared" si="391"/>
        <v>-31</v>
      </c>
      <c r="AE233" s="53">
        <f t="shared" si="391"/>
        <v>-173.1894338935117</v>
      </c>
      <c r="AF233" s="53">
        <f t="shared" si="316"/>
        <v>-221</v>
      </c>
      <c r="AG233" s="53">
        <f t="shared" si="317"/>
        <v>3576</v>
      </c>
      <c r="AH233" s="53">
        <f t="shared" si="318"/>
        <v>-62906.546466106462</v>
      </c>
      <c r="AI233" s="53">
        <f t="shared" si="384"/>
        <v>63070.810566106462</v>
      </c>
      <c r="AJ233" s="469">
        <v>134.50409999999999</v>
      </c>
      <c r="AK233" s="469">
        <v>0</v>
      </c>
      <c r="AL233" s="469">
        <v>29.76</v>
      </c>
      <c r="AM233" s="470">
        <f t="shared" si="319"/>
        <v>164.26409999999998</v>
      </c>
      <c r="AN233" s="53">
        <f t="shared" si="320"/>
        <v>-62906.546466106462</v>
      </c>
      <c r="AO233" s="382">
        <f t="shared" si="321"/>
        <v>2</v>
      </c>
      <c r="AP233">
        <v>2</v>
      </c>
      <c r="AQ233" s="383">
        <f t="shared" si="322"/>
        <v>94876</v>
      </c>
      <c r="AR233" s="383">
        <f t="shared" si="323"/>
        <v>-31805.189433893513</v>
      </c>
      <c r="AS233" s="383">
        <f t="shared" si="324"/>
        <v>79568</v>
      </c>
      <c r="AT233" s="383">
        <f t="shared" si="325"/>
        <v>31805.189433893513</v>
      </c>
      <c r="AU233" s="383">
        <f t="shared" si="326"/>
        <v>62906.546466106462</v>
      </c>
      <c r="AV233" s="383">
        <f t="shared" si="327"/>
        <v>0</v>
      </c>
      <c r="AW233" s="383">
        <f t="shared" si="328"/>
        <v>1</v>
      </c>
      <c r="AX233" s="383">
        <f t="shared" si="329"/>
        <v>1</v>
      </c>
      <c r="AY233" s="383">
        <f t="shared" si="330"/>
        <v>31805.189433893513</v>
      </c>
      <c r="AZ233">
        <f t="shared" si="331"/>
        <v>47762.810566106491</v>
      </c>
      <c r="BA233">
        <f t="shared" si="332"/>
        <v>0</v>
      </c>
      <c r="BB233" s="383">
        <f t="shared" si="333"/>
        <v>0</v>
      </c>
      <c r="BC233" s="384">
        <f t="shared" si="387"/>
        <v>79568</v>
      </c>
      <c r="BD233" s="384">
        <f t="shared" si="387"/>
        <v>0.96990461459495425</v>
      </c>
      <c r="BE233" s="384">
        <f t="shared" si="387"/>
        <v>11732</v>
      </c>
      <c r="BF233" s="384">
        <f t="shared" si="385"/>
        <v>4.3703559851108222E-3</v>
      </c>
      <c r="BG233" s="384">
        <f t="shared" si="385"/>
        <v>1.2356474116176642E-2</v>
      </c>
      <c r="BH233" s="384">
        <f t="shared" si="385"/>
        <v>9.7468370890960783E-4</v>
      </c>
      <c r="BI233" s="384">
        <f t="shared" si="385"/>
        <v>5.4453199926220433E-3</v>
      </c>
      <c r="BJ233" s="384">
        <f t="shared" si="385"/>
        <v>6.9485516022265593E-3</v>
      </c>
      <c r="BK233" s="384">
        <f t="shared" si="385"/>
        <v>3576</v>
      </c>
      <c r="BL233" s="474">
        <f t="shared" si="334"/>
        <v>0</v>
      </c>
      <c r="BM233" s="409">
        <f t="shared" si="335"/>
        <v>-15143.735899999971</v>
      </c>
      <c r="BN233" s="473">
        <f t="shared" si="336"/>
        <v>15308</v>
      </c>
      <c r="BO233" s="387">
        <f t="shared" si="337"/>
        <v>0</v>
      </c>
      <c r="BP233" s="387">
        <f t="shared" si="338"/>
        <v>0.98926939508753398</v>
      </c>
      <c r="BQ233" s="388">
        <f t="shared" si="339"/>
        <v>1.0730604912466024E-2</v>
      </c>
      <c r="BR233" s="389">
        <f t="shared" si="340"/>
        <v>0</v>
      </c>
      <c r="BS233" s="390">
        <f t="shared" si="341"/>
        <v>79568</v>
      </c>
      <c r="BT233" s="391">
        <f t="shared" si="398"/>
        <v>30848</v>
      </c>
      <c r="BU233" s="391">
        <f t="shared" si="399"/>
        <v>0</v>
      </c>
      <c r="BV233" s="391">
        <f t="shared" si="400"/>
        <v>139</v>
      </c>
      <c r="BW233" s="391">
        <f t="shared" si="396"/>
        <v>393</v>
      </c>
      <c r="BX233" s="391">
        <f t="shared" si="396"/>
        <v>31</v>
      </c>
      <c r="BY233" s="391">
        <f t="shared" si="396"/>
        <v>173.1894338935117</v>
      </c>
      <c r="BZ233" s="391">
        <f t="shared" si="396"/>
        <v>221</v>
      </c>
      <c r="CA233" s="391">
        <f t="shared" si="396"/>
        <v>0</v>
      </c>
      <c r="CB233" s="391">
        <f t="shared" si="342"/>
        <v>47762.810566106491</v>
      </c>
      <c r="CC233" s="391">
        <f t="shared" si="342"/>
        <v>0</v>
      </c>
      <c r="CD233" s="392">
        <f t="shared" si="343"/>
        <v>0</v>
      </c>
      <c r="CE233" s="393">
        <f t="shared" si="344"/>
        <v>-30848</v>
      </c>
      <c r="CF233" s="392">
        <f t="shared" si="392"/>
        <v>0</v>
      </c>
      <c r="CG233" s="392">
        <f t="shared" si="392"/>
        <v>0</v>
      </c>
      <c r="CH233" s="392">
        <f t="shared" si="392"/>
        <v>0</v>
      </c>
      <c r="CI233" s="392">
        <f t="shared" si="392"/>
        <v>0</v>
      </c>
      <c r="CJ233" s="392">
        <f t="shared" si="392"/>
        <v>0</v>
      </c>
      <c r="CK233" s="392">
        <f t="shared" si="392"/>
        <v>0</v>
      </c>
      <c r="CL233" s="392">
        <f t="shared" si="392"/>
        <v>0</v>
      </c>
      <c r="CM233" s="392">
        <f t="shared" si="345"/>
        <v>0</v>
      </c>
      <c r="CN233" s="392">
        <f t="shared" si="346"/>
        <v>0</v>
      </c>
      <c r="CO233" s="394">
        <f t="shared" si="347"/>
        <v>0</v>
      </c>
      <c r="CP233" s="394">
        <f t="shared" si="347"/>
        <v>0</v>
      </c>
      <c r="CQ233" s="395">
        <f t="shared" si="348"/>
        <v>11732</v>
      </c>
      <c r="CR233" s="394">
        <f t="shared" si="394"/>
        <v>0</v>
      </c>
      <c r="CS233" s="394">
        <f t="shared" si="394"/>
        <v>0</v>
      </c>
      <c r="CT233" s="394">
        <f t="shared" si="394"/>
        <v>0</v>
      </c>
      <c r="CU233" s="394">
        <f t="shared" si="394"/>
        <v>0</v>
      </c>
      <c r="CV233" s="394">
        <f t="shared" si="394"/>
        <v>0</v>
      </c>
      <c r="CW233" s="394">
        <f t="shared" si="394"/>
        <v>0</v>
      </c>
      <c r="CX233" s="396">
        <f t="shared" si="349"/>
        <v>11606.108543166949</v>
      </c>
      <c r="CY233" s="396">
        <f t="shared" si="349"/>
        <v>125.89145683305139</v>
      </c>
      <c r="CZ233" s="397">
        <f t="shared" si="350"/>
        <v>0</v>
      </c>
      <c r="DA233" s="397">
        <f t="shared" si="350"/>
        <v>0</v>
      </c>
      <c r="DB233" s="397">
        <f t="shared" si="350"/>
        <v>0</v>
      </c>
      <c r="DC233" s="397">
        <f t="shared" si="351"/>
        <v>-139</v>
      </c>
      <c r="DD233" s="397">
        <f t="shared" si="389"/>
        <v>0</v>
      </c>
      <c r="DE233" s="397">
        <f t="shared" si="389"/>
        <v>0</v>
      </c>
      <c r="DF233" s="397">
        <f t="shared" si="389"/>
        <v>0</v>
      </c>
      <c r="DG233" s="397">
        <f t="shared" si="389"/>
        <v>0</v>
      </c>
      <c r="DH233" s="397">
        <f t="shared" si="389"/>
        <v>0</v>
      </c>
      <c r="DI233" s="398">
        <f t="shared" si="352"/>
        <v>0</v>
      </c>
      <c r="DJ233" s="398">
        <f t="shared" si="352"/>
        <v>0</v>
      </c>
      <c r="DK233" s="399">
        <f t="shared" si="353"/>
        <v>0</v>
      </c>
      <c r="DL233" s="399">
        <f t="shared" si="353"/>
        <v>0</v>
      </c>
      <c r="DM233" s="399">
        <f t="shared" si="353"/>
        <v>0</v>
      </c>
      <c r="DN233" s="399">
        <f t="shared" si="312"/>
        <v>0</v>
      </c>
      <c r="DO233" s="399">
        <f t="shared" si="354"/>
        <v>-393</v>
      </c>
      <c r="DP233" s="399">
        <f t="shared" si="355"/>
        <v>0</v>
      </c>
      <c r="DQ233" s="399">
        <f t="shared" si="355"/>
        <v>0</v>
      </c>
      <c r="DR233" s="399">
        <f t="shared" si="355"/>
        <v>0</v>
      </c>
      <c r="DS233" s="399">
        <f t="shared" si="313"/>
        <v>0</v>
      </c>
      <c r="DT233" s="400">
        <f t="shared" si="356"/>
        <v>0</v>
      </c>
      <c r="DU233" s="400">
        <f t="shared" si="356"/>
        <v>0</v>
      </c>
      <c r="DV233" s="386">
        <f t="shared" si="390"/>
        <v>0</v>
      </c>
      <c r="DW233" s="386">
        <f t="shared" si="390"/>
        <v>0</v>
      </c>
      <c r="DX233" s="386">
        <f t="shared" si="390"/>
        <v>0</v>
      </c>
      <c r="DY233" s="386">
        <f t="shared" si="390"/>
        <v>0</v>
      </c>
      <c r="DZ233" s="386">
        <f t="shared" si="390"/>
        <v>0</v>
      </c>
      <c r="EA233" s="401">
        <f t="shared" si="357"/>
        <v>-31</v>
      </c>
      <c r="EB233" s="386">
        <f t="shared" si="358"/>
        <v>0</v>
      </c>
      <c r="EC233" s="386">
        <f t="shared" si="358"/>
        <v>0</v>
      </c>
      <c r="ED233" s="386">
        <f t="shared" si="358"/>
        <v>0</v>
      </c>
      <c r="EE233" s="385">
        <f t="shared" si="359"/>
        <v>0</v>
      </c>
      <c r="EF233" s="385">
        <f t="shared" si="359"/>
        <v>0</v>
      </c>
      <c r="EG233" s="402">
        <f t="shared" si="395"/>
        <v>0</v>
      </c>
      <c r="EH233" s="402">
        <f t="shared" si="395"/>
        <v>0</v>
      </c>
      <c r="EI233" s="402">
        <f t="shared" si="395"/>
        <v>0</v>
      </c>
      <c r="EJ233" s="402">
        <f t="shared" si="395"/>
        <v>0</v>
      </c>
      <c r="EK233" s="402">
        <f t="shared" si="395"/>
        <v>0</v>
      </c>
      <c r="EL233" s="402">
        <f t="shared" si="395"/>
        <v>0</v>
      </c>
      <c r="EM233" s="402">
        <f t="shared" si="360"/>
        <v>-173.1894338935117</v>
      </c>
      <c r="EN233" s="402">
        <f t="shared" si="361"/>
        <v>0</v>
      </c>
      <c r="EO233" s="402">
        <f t="shared" si="361"/>
        <v>0</v>
      </c>
      <c r="EP233" s="402">
        <f t="shared" si="362"/>
        <v>0</v>
      </c>
      <c r="EQ233" s="402">
        <f t="shared" si="363"/>
        <v>0</v>
      </c>
      <c r="ER233" s="394">
        <f t="shared" si="393"/>
        <v>0</v>
      </c>
      <c r="ES233" s="394">
        <f t="shared" si="393"/>
        <v>0</v>
      </c>
      <c r="ET233" s="394">
        <f t="shared" si="393"/>
        <v>0</v>
      </c>
      <c r="EU233" s="394">
        <f t="shared" si="393"/>
        <v>0</v>
      </c>
      <c r="EV233" s="394">
        <f t="shared" si="393"/>
        <v>0</v>
      </c>
      <c r="EW233" s="394">
        <f t="shared" si="393"/>
        <v>0</v>
      </c>
      <c r="EX233" s="394">
        <f t="shared" si="393"/>
        <v>0</v>
      </c>
      <c r="EY233" s="403">
        <f t="shared" si="364"/>
        <v>-221</v>
      </c>
      <c r="EZ233" s="394">
        <f t="shared" si="365"/>
        <v>0</v>
      </c>
      <c r="FA233" s="396">
        <f t="shared" si="366"/>
        <v>0</v>
      </c>
      <c r="FB233" s="396">
        <f t="shared" si="366"/>
        <v>0</v>
      </c>
      <c r="FC233" s="404">
        <f t="shared" si="401"/>
        <v>0</v>
      </c>
      <c r="FD233" s="404">
        <f t="shared" si="402"/>
        <v>0</v>
      </c>
      <c r="FE233" s="404">
        <f t="shared" si="403"/>
        <v>0</v>
      </c>
      <c r="FF233" s="404">
        <f t="shared" si="397"/>
        <v>0</v>
      </c>
      <c r="FG233" s="404">
        <f t="shared" si="397"/>
        <v>0</v>
      </c>
      <c r="FH233" s="404">
        <f t="shared" si="397"/>
        <v>0</v>
      </c>
      <c r="FI233" s="404">
        <f t="shared" si="397"/>
        <v>0</v>
      </c>
      <c r="FJ233" s="404">
        <f t="shared" si="397"/>
        <v>0</v>
      </c>
      <c r="FK233" s="392">
        <f t="shared" si="367"/>
        <v>3576</v>
      </c>
      <c r="FL233" s="384">
        <f t="shared" si="368"/>
        <v>3537.6273568330216</v>
      </c>
      <c r="FM233" s="384">
        <f t="shared" si="368"/>
        <v>38.372643166978506</v>
      </c>
      <c r="FN233" s="405">
        <f t="shared" si="388"/>
        <v>0</v>
      </c>
      <c r="FO233" s="405">
        <f t="shared" si="388"/>
        <v>0</v>
      </c>
      <c r="FP233" s="405">
        <f t="shared" si="388"/>
        <v>0</v>
      </c>
      <c r="FQ233" s="405">
        <f t="shared" si="386"/>
        <v>0</v>
      </c>
      <c r="FR233" s="405">
        <f t="shared" si="386"/>
        <v>0</v>
      </c>
      <c r="FS233" s="405">
        <f t="shared" si="386"/>
        <v>0</v>
      </c>
      <c r="FT233" s="405">
        <f t="shared" si="386"/>
        <v>0</v>
      </c>
      <c r="FU233" s="405">
        <f t="shared" si="386"/>
        <v>0</v>
      </c>
      <c r="FV233" s="405">
        <f t="shared" si="386"/>
        <v>0</v>
      </c>
      <c r="FW233" s="397">
        <f t="shared" si="369"/>
        <v>-62906.546466106462</v>
      </c>
      <c r="FX233" s="406">
        <f t="shared" si="370"/>
        <v>0</v>
      </c>
      <c r="FY233" s="331">
        <f t="shared" si="371"/>
        <v>164.26410000002988</v>
      </c>
      <c r="FZ233" s="382">
        <f t="shared" si="372"/>
        <v>-2.9899638320785016E-11</v>
      </c>
      <c r="GA233" s="331">
        <f t="shared" si="373"/>
        <v>0</v>
      </c>
      <c r="GB233" s="407">
        <f t="shared" si="374"/>
        <v>0</v>
      </c>
      <c r="GC233" s="407">
        <f t="shared" si="375"/>
        <v>0</v>
      </c>
      <c r="GD233" s="407">
        <f t="shared" si="376"/>
        <v>0</v>
      </c>
      <c r="GE233" s="407">
        <f t="shared" si="377"/>
        <v>0</v>
      </c>
      <c r="GF233" s="407">
        <f t="shared" si="378"/>
        <v>0</v>
      </c>
      <c r="GG233" s="407">
        <f t="shared" si="379"/>
        <v>0</v>
      </c>
      <c r="GH233" s="407">
        <f t="shared" si="380"/>
        <v>0</v>
      </c>
      <c r="GI233" s="407">
        <f t="shared" si="381"/>
        <v>-1.2789769243681803E-13</v>
      </c>
      <c r="GJ233">
        <f t="shared" si="382"/>
        <v>0</v>
      </c>
      <c r="GK233" s="382">
        <f t="shared" si="383"/>
        <v>-1.2789769243681803E-13</v>
      </c>
      <c r="GL233">
        <v>2</v>
      </c>
      <c r="GM233">
        <f t="shared" si="309"/>
        <v>79568</v>
      </c>
      <c r="GN233">
        <f t="shared" si="309"/>
        <v>0</v>
      </c>
      <c r="GO233">
        <f t="shared" si="309"/>
        <v>11732</v>
      </c>
      <c r="GP233">
        <f t="shared" si="309"/>
        <v>0</v>
      </c>
      <c r="GQ233">
        <f t="shared" si="309"/>
        <v>0</v>
      </c>
      <c r="GR233">
        <f t="shared" ref="GR233:GV283" si="404">SUMIF(AD233,"&gt;0")</f>
        <v>0</v>
      </c>
      <c r="GS233">
        <f t="shared" si="404"/>
        <v>0</v>
      </c>
      <c r="GT233">
        <f t="shared" si="404"/>
        <v>0</v>
      </c>
      <c r="GU233">
        <f t="shared" si="404"/>
        <v>3576</v>
      </c>
      <c r="GV233">
        <f t="shared" si="404"/>
        <v>0</v>
      </c>
    </row>
    <row r="234" spans="1:204" customFormat="1" x14ac:dyDescent="0.25">
      <c r="A234" s="378">
        <v>35040</v>
      </c>
      <c r="B234" s="32" t="s">
        <v>1368</v>
      </c>
      <c r="C234" t="s">
        <v>891</v>
      </c>
      <c r="D234">
        <v>2</v>
      </c>
      <c r="E234" s="379">
        <v>5043</v>
      </c>
      <c r="F234" s="379">
        <v>28340</v>
      </c>
      <c r="G234" s="379">
        <v>59854</v>
      </c>
      <c r="H234" s="379">
        <v>28290</v>
      </c>
      <c r="I234" s="379">
        <v>40618</v>
      </c>
      <c r="J234" s="379">
        <v>180</v>
      </c>
      <c r="K234" s="379">
        <v>900</v>
      </c>
      <c r="L234" s="379">
        <v>3170</v>
      </c>
      <c r="M234" s="380">
        <v>1753.7822878037225</v>
      </c>
      <c r="N234" s="381">
        <f t="shared" si="314"/>
        <v>168148.78228780371</v>
      </c>
      <c r="O234" s="379">
        <v>6126</v>
      </c>
      <c r="P234" s="379">
        <v>16469</v>
      </c>
      <c r="Q234" s="379">
        <v>94030</v>
      </c>
      <c r="R234" s="379">
        <v>24090</v>
      </c>
      <c r="S234" s="379">
        <v>35780</v>
      </c>
      <c r="T234" s="379">
        <v>78</v>
      </c>
      <c r="U234" s="379">
        <v>594</v>
      </c>
      <c r="V234" s="379">
        <v>4323</v>
      </c>
      <c r="W234" s="480">
        <f>(VLOOKUP(A234,'[1]floresta plant'!$A$4:$F$573,6,0))*1000</f>
        <v>2117.3173373058798</v>
      </c>
      <c r="X234" s="24">
        <f t="shared" si="315"/>
        <v>183607.31733730587</v>
      </c>
      <c r="Y234" s="53">
        <f t="shared" si="391"/>
        <v>34176</v>
      </c>
      <c r="Z234" s="53">
        <f t="shared" si="391"/>
        <v>-4200</v>
      </c>
      <c r="AA234" s="53">
        <f t="shared" si="391"/>
        <v>-4838</v>
      </c>
      <c r="AB234" s="53">
        <f t="shared" si="391"/>
        <v>-102</v>
      </c>
      <c r="AC234" s="53">
        <f t="shared" si="391"/>
        <v>-306</v>
      </c>
      <c r="AD234" s="53">
        <f t="shared" si="391"/>
        <v>1153</v>
      </c>
      <c r="AE234" s="53">
        <f t="shared" si="391"/>
        <v>363.53504950215734</v>
      </c>
      <c r="AF234" s="53">
        <f t="shared" si="316"/>
        <v>-11871</v>
      </c>
      <c r="AG234" s="53">
        <f t="shared" si="317"/>
        <v>1083</v>
      </c>
      <c r="AH234" s="53">
        <f t="shared" si="318"/>
        <v>-15362.465049502156</v>
      </c>
      <c r="AI234" s="53">
        <f t="shared" si="384"/>
        <v>15458.535049502156</v>
      </c>
      <c r="AJ234" s="469">
        <v>96.07</v>
      </c>
      <c r="AK234" s="469">
        <v>0</v>
      </c>
      <c r="AL234" s="469">
        <v>0</v>
      </c>
      <c r="AM234" s="470">
        <f t="shared" si="319"/>
        <v>96.07</v>
      </c>
      <c r="AN234" s="53">
        <f t="shared" si="320"/>
        <v>-15362.465049502156</v>
      </c>
      <c r="AO234" s="382">
        <f t="shared" si="321"/>
        <v>2</v>
      </c>
      <c r="AP234">
        <v>2</v>
      </c>
      <c r="AQ234" s="383">
        <f t="shared" si="322"/>
        <v>36775.535049502156</v>
      </c>
      <c r="AR234" s="383">
        <f t="shared" si="323"/>
        <v>-21317</v>
      </c>
      <c r="AS234" s="383">
        <f t="shared" si="324"/>
        <v>34176</v>
      </c>
      <c r="AT234" s="383">
        <f t="shared" si="325"/>
        <v>21317</v>
      </c>
      <c r="AU234" s="383">
        <f t="shared" si="326"/>
        <v>15362.465049502156</v>
      </c>
      <c r="AV234" s="383">
        <f t="shared" si="327"/>
        <v>1</v>
      </c>
      <c r="AW234" s="383">
        <f t="shared" si="328"/>
        <v>0</v>
      </c>
      <c r="AX234" s="383">
        <f t="shared" si="329"/>
        <v>1</v>
      </c>
      <c r="AY234" s="383">
        <f t="shared" si="330"/>
        <v>18813.534950497844</v>
      </c>
      <c r="AZ234">
        <f t="shared" si="331"/>
        <v>15362.465049502156</v>
      </c>
      <c r="BA234">
        <f t="shared" si="332"/>
        <v>0</v>
      </c>
      <c r="BB234" s="383">
        <f t="shared" si="333"/>
        <v>0</v>
      </c>
      <c r="BC234" s="384">
        <f t="shared" si="387"/>
        <v>34176</v>
      </c>
      <c r="BD234" s="384">
        <f t="shared" si="387"/>
        <v>0.19702584791480979</v>
      </c>
      <c r="BE234" s="384">
        <f t="shared" si="387"/>
        <v>0.22695501243139279</v>
      </c>
      <c r="BF234" s="384">
        <f t="shared" si="385"/>
        <v>4.7849134493596658E-3</v>
      </c>
      <c r="BG234" s="384">
        <f t="shared" si="385"/>
        <v>1.4354740348078997E-2</v>
      </c>
      <c r="BH234" s="384">
        <f t="shared" si="385"/>
        <v>1153</v>
      </c>
      <c r="BI234" s="384">
        <f t="shared" si="385"/>
        <v>363.53504950215734</v>
      </c>
      <c r="BJ234" s="384">
        <f t="shared" si="385"/>
        <v>0.55687948585635882</v>
      </c>
      <c r="BK234" s="384">
        <f t="shared" si="385"/>
        <v>1083</v>
      </c>
      <c r="BL234" s="474">
        <f t="shared" si="334"/>
        <v>2503.465049502156</v>
      </c>
      <c r="BM234" s="409">
        <f t="shared" si="335"/>
        <v>0</v>
      </c>
      <c r="BN234" s="473">
        <f t="shared" si="336"/>
        <v>2599.5350495021576</v>
      </c>
      <c r="BO234" s="387">
        <f t="shared" si="337"/>
        <v>0.96304339115627613</v>
      </c>
      <c r="BP234" s="387">
        <f t="shared" si="338"/>
        <v>0</v>
      </c>
      <c r="BQ234" s="388">
        <f t="shared" si="339"/>
        <v>3.695660884372387E-2</v>
      </c>
      <c r="BR234" s="389">
        <f t="shared" si="340"/>
        <v>0</v>
      </c>
      <c r="BS234" s="390">
        <f t="shared" si="341"/>
        <v>34176</v>
      </c>
      <c r="BT234" s="391">
        <f t="shared" si="398"/>
        <v>3706.7526758967465</v>
      </c>
      <c r="BU234" s="391">
        <f t="shared" si="399"/>
        <v>4269.8260585686812</v>
      </c>
      <c r="BV234" s="391">
        <f t="shared" si="400"/>
        <v>90.021136414635265</v>
      </c>
      <c r="BW234" s="391">
        <f t="shared" si="396"/>
        <v>270.06340924390582</v>
      </c>
      <c r="BX234" s="391">
        <f t="shared" si="396"/>
        <v>0</v>
      </c>
      <c r="BY234" s="391">
        <f t="shared" si="396"/>
        <v>0</v>
      </c>
      <c r="BZ234" s="391">
        <f t="shared" si="396"/>
        <v>10476.871670373877</v>
      </c>
      <c r="CA234" s="391">
        <f t="shared" si="396"/>
        <v>0</v>
      </c>
      <c r="CB234" s="391">
        <f t="shared" si="342"/>
        <v>15362.465049502156</v>
      </c>
      <c r="CC234" s="391">
        <f t="shared" si="342"/>
        <v>0</v>
      </c>
      <c r="CD234" s="392">
        <f t="shared" si="343"/>
        <v>0</v>
      </c>
      <c r="CE234" s="393">
        <f t="shared" si="344"/>
        <v>-4200</v>
      </c>
      <c r="CF234" s="392">
        <f t="shared" si="392"/>
        <v>0</v>
      </c>
      <c r="CG234" s="392">
        <f t="shared" si="392"/>
        <v>0</v>
      </c>
      <c r="CH234" s="392">
        <f t="shared" si="392"/>
        <v>0</v>
      </c>
      <c r="CI234" s="392">
        <f t="shared" si="392"/>
        <v>0</v>
      </c>
      <c r="CJ234" s="392">
        <f t="shared" si="392"/>
        <v>0</v>
      </c>
      <c r="CK234" s="392">
        <f t="shared" si="392"/>
        <v>0</v>
      </c>
      <c r="CL234" s="392">
        <f t="shared" si="392"/>
        <v>0</v>
      </c>
      <c r="CM234" s="392">
        <f t="shared" si="345"/>
        <v>0</v>
      </c>
      <c r="CN234" s="392">
        <f t="shared" si="346"/>
        <v>0</v>
      </c>
      <c r="CO234" s="394">
        <f t="shared" si="347"/>
        <v>0</v>
      </c>
      <c r="CP234" s="394">
        <f t="shared" si="347"/>
        <v>0</v>
      </c>
      <c r="CQ234" s="395">
        <f t="shared" si="348"/>
        <v>-4838</v>
      </c>
      <c r="CR234" s="394">
        <f t="shared" si="394"/>
        <v>0</v>
      </c>
      <c r="CS234" s="394">
        <f t="shared" si="394"/>
        <v>0</v>
      </c>
      <c r="CT234" s="394">
        <f t="shared" si="394"/>
        <v>0</v>
      </c>
      <c r="CU234" s="394">
        <f t="shared" si="394"/>
        <v>0</v>
      </c>
      <c r="CV234" s="394">
        <f t="shared" si="394"/>
        <v>0</v>
      </c>
      <c r="CW234" s="394">
        <f t="shared" si="394"/>
        <v>0</v>
      </c>
      <c r="CX234" s="396">
        <f t="shared" si="349"/>
        <v>0</v>
      </c>
      <c r="CY234" s="396">
        <f t="shared" si="349"/>
        <v>0</v>
      </c>
      <c r="CZ234" s="397">
        <f t="shared" si="350"/>
        <v>0</v>
      </c>
      <c r="DA234" s="397">
        <f t="shared" si="350"/>
        <v>0</v>
      </c>
      <c r="DB234" s="397">
        <f t="shared" si="350"/>
        <v>0</v>
      </c>
      <c r="DC234" s="397">
        <f t="shared" si="351"/>
        <v>-102</v>
      </c>
      <c r="DD234" s="397">
        <f t="shared" si="389"/>
        <v>0</v>
      </c>
      <c r="DE234" s="397">
        <f t="shared" si="389"/>
        <v>0</v>
      </c>
      <c r="DF234" s="397">
        <f t="shared" si="389"/>
        <v>0</v>
      </c>
      <c r="DG234" s="397">
        <f t="shared" si="389"/>
        <v>0</v>
      </c>
      <c r="DH234" s="397">
        <f t="shared" si="389"/>
        <v>0</v>
      </c>
      <c r="DI234" s="398">
        <f t="shared" si="352"/>
        <v>0</v>
      </c>
      <c r="DJ234" s="398">
        <f t="shared" si="352"/>
        <v>0</v>
      </c>
      <c r="DK234" s="399">
        <f t="shared" si="353"/>
        <v>0</v>
      </c>
      <c r="DL234" s="399">
        <f t="shared" si="353"/>
        <v>0</v>
      </c>
      <c r="DM234" s="399">
        <f t="shared" si="353"/>
        <v>0</v>
      </c>
      <c r="DN234" s="399">
        <f t="shared" si="312"/>
        <v>0</v>
      </c>
      <c r="DO234" s="399">
        <f t="shared" si="354"/>
        <v>-306</v>
      </c>
      <c r="DP234" s="399">
        <f t="shared" si="355"/>
        <v>0</v>
      </c>
      <c r="DQ234" s="399">
        <f t="shared" si="355"/>
        <v>0</v>
      </c>
      <c r="DR234" s="399">
        <f t="shared" si="355"/>
        <v>0</v>
      </c>
      <c r="DS234" s="399">
        <f t="shared" si="313"/>
        <v>0</v>
      </c>
      <c r="DT234" s="400">
        <f t="shared" si="356"/>
        <v>0</v>
      </c>
      <c r="DU234" s="400">
        <f t="shared" si="356"/>
        <v>0</v>
      </c>
      <c r="DV234" s="386">
        <f t="shared" si="390"/>
        <v>0</v>
      </c>
      <c r="DW234" s="386">
        <f t="shared" si="390"/>
        <v>218.77534015168098</v>
      </c>
      <c r="DX234" s="386">
        <f t="shared" si="390"/>
        <v>252.00835610805538</v>
      </c>
      <c r="DY234" s="386">
        <f t="shared" si="390"/>
        <v>5.3131154036836801</v>
      </c>
      <c r="DZ234" s="386">
        <f t="shared" si="390"/>
        <v>15.939346211051042</v>
      </c>
      <c r="EA234" s="401">
        <f t="shared" si="357"/>
        <v>1153</v>
      </c>
      <c r="EB234" s="386">
        <f t="shared" si="358"/>
        <v>0</v>
      </c>
      <c r="EC234" s="386">
        <f t="shared" si="358"/>
        <v>618.35287212871549</v>
      </c>
      <c r="ED234" s="386">
        <f t="shared" si="358"/>
        <v>0</v>
      </c>
      <c r="EE234" s="385">
        <f t="shared" si="359"/>
        <v>0</v>
      </c>
      <c r="EF234" s="385">
        <f t="shared" si="359"/>
        <v>42.610969996813623</v>
      </c>
      <c r="EG234" s="402">
        <f t="shared" si="395"/>
        <v>0</v>
      </c>
      <c r="EH234" s="402">
        <f t="shared" si="395"/>
        <v>68.978754650383905</v>
      </c>
      <c r="EI234" s="402">
        <f t="shared" si="395"/>
        <v>79.456955952037461</v>
      </c>
      <c r="EJ234" s="402">
        <f t="shared" si="395"/>
        <v>1.6751983272236091</v>
      </c>
      <c r="EK234" s="402">
        <f t="shared" si="395"/>
        <v>5.0255949816708272</v>
      </c>
      <c r="EL234" s="402">
        <f t="shared" si="395"/>
        <v>0</v>
      </c>
      <c r="EM234" s="402">
        <f t="shared" si="360"/>
        <v>363.53504950215734</v>
      </c>
      <c r="EN234" s="402">
        <f t="shared" si="361"/>
        <v>194.96352296540653</v>
      </c>
      <c r="EO234" s="402">
        <f t="shared" si="361"/>
        <v>0</v>
      </c>
      <c r="EP234" s="402">
        <f t="shared" si="362"/>
        <v>0</v>
      </c>
      <c r="EQ234" s="402">
        <f t="shared" si="363"/>
        <v>13.435022625435023</v>
      </c>
      <c r="ER234" s="394">
        <f t="shared" si="393"/>
        <v>0</v>
      </c>
      <c r="ES234" s="394">
        <f t="shared" si="393"/>
        <v>0</v>
      </c>
      <c r="ET234" s="394">
        <f t="shared" si="393"/>
        <v>0</v>
      </c>
      <c r="EU234" s="394">
        <f t="shared" si="393"/>
        <v>0</v>
      </c>
      <c r="EV234" s="394">
        <f t="shared" si="393"/>
        <v>0</v>
      </c>
      <c r="EW234" s="394">
        <f t="shared" si="393"/>
        <v>0</v>
      </c>
      <c r="EX234" s="394">
        <f t="shared" si="393"/>
        <v>0</v>
      </c>
      <c r="EY234" s="403">
        <f t="shared" si="364"/>
        <v>-11871</v>
      </c>
      <c r="EZ234" s="394">
        <f t="shared" si="365"/>
        <v>0</v>
      </c>
      <c r="FA234" s="396">
        <f t="shared" si="366"/>
        <v>0</v>
      </c>
      <c r="FB234" s="396">
        <f t="shared" si="366"/>
        <v>0</v>
      </c>
      <c r="FC234" s="404">
        <f t="shared" si="401"/>
        <v>0</v>
      </c>
      <c r="FD234" s="404">
        <f t="shared" si="402"/>
        <v>205.49322930118862</v>
      </c>
      <c r="FE234" s="404">
        <f t="shared" si="403"/>
        <v>236.70862937122632</v>
      </c>
      <c r="FF234" s="404">
        <f t="shared" si="397"/>
        <v>4.9905498544574378</v>
      </c>
      <c r="FG234" s="404">
        <f t="shared" si="397"/>
        <v>14.971649563372313</v>
      </c>
      <c r="FH234" s="404">
        <f t="shared" si="397"/>
        <v>0</v>
      </c>
      <c r="FI234" s="404">
        <f t="shared" si="397"/>
        <v>0</v>
      </c>
      <c r="FJ234" s="404">
        <f t="shared" si="397"/>
        <v>580.8119345320024</v>
      </c>
      <c r="FK234" s="392">
        <f t="shared" si="367"/>
        <v>1083</v>
      </c>
      <c r="FL234" s="384">
        <f t="shared" si="368"/>
        <v>0</v>
      </c>
      <c r="FM234" s="384">
        <f t="shared" si="368"/>
        <v>40.024007377752952</v>
      </c>
      <c r="FN234" s="405">
        <f t="shared" si="388"/>
        <v>0</v>
      </c>
      <c r="FO234" s="405">
        <f t="shared" si="388"/>
        <v>0</v>
      </c>
      <c r="FP234" s="405">
        <f t="shared" si="388"/>
        <v>0</v>
      </c>
      <c r="FQ234" s="405">
        <f t="shared" si="386"/>
        <v>0</v>
      </c>
      <c r="FR234" s="405">
        <f t="shared" si="386"/>
        <v>0</v>
      </c>
      <c r="FS234" s="405">
        <f t="shared" si="386"/>
        <v>0</v>
      </c>
      <c r="FT234" s="405">
        <f t="shared" si="386"/>
        <v>0</v>
      </c>
      <c r="FU234" s="405">
        <f t="shared" si="386"/>
        <v>0</v>
      </c>
      <c r="FV234" s="405">
        <f t="shared" si="386"/>
        <v>0</v>
      </c>
      <c r="FW234" s="397">
        <f t="shared" si="369"/>
        <v>-15362.465049502156</v>
      </c>
      <c r="FX234" s="406">
        <f t="shared" si="370"/>
        <v>0</v>
      </c>
      <c r="FY234" s="331">
        <f t="shared" si="371"/>
        <v>82.634977374566574</v>
      </c>
      <c r="FZ234" s="382">
        <f t="shared" si="372"/>
        <v>13.435022625433419</v>
      </c>
      <c r="GA234" s="331">
        <f t="shared" si="373"/>
        <v>0</v>
      </c>
      <c r="GB234" s="407">
        <f t="shared" si="374"/>
        <v>0</v>
      </c>
      <c r="GC234" s="407">
        <f t="shared" si="375"/>
        <v>0</v>
      </c>
      <c r="GD234" s="407">
        <f t="shared" si="376"/>
        <v>0</v>
      </c>
      <c r="GE234" s="407">
        <f t="shared" si="377"/>
        <v>0</v>
      </c>
      <c r="GF234" s="407">
        <f t="shared" si="378"/>
        <v>-2.2737367544323206E-13</v>
      </c>
      <c r="GG234" s="407">
        <f t="shared" si="379"/>
        <v>2.8421709430404007E-14</v>
      </c>
      <c r="GH234" s="407">
        <f t="shared" si="380"/>
        <v>0</v>
      </c>
      <c r="GI234" s="407">
        <f t="shared" si="381"/>
        <v>-2.8421709430404007E-14</v>
      </c>
      <c r="GJ234">
        <f t="shared" si="382"/>
        <v>0</v>
      </c>
      <c r="GK234" s="382">
        <f t="shared" si="383"/>
        <v>-2.2737367544323206E-13</v>
      </c>
      <c r="GL234">
        <v>2</v>
      </c>
      <c r="GM234">
        <f t="shared" ref="GM234:GQ284" si="405">SUMIF(Y234,"&gt;0")</f>
        <v>34176</v>
      </c>
      <c r="GN234">
        <f t="shared" si="405"/>
        <v>0</v>
      </c>
      <c r="GO234">
        <f t="shared" si="405"/>
        <v>0</v>
      </c>
      <c r="GP234">
        <f t="shared" si="405"/>
        <v>0</v>
      </c>
      <c r="GQ234">
        <f t="shared" si="405"/>
        <v>0</v>
      </c>
      <c r="GR234">
        <f t="shared" si="404"/>
        <v>1153</v>
      </c>
      <c r="GS234">
        <f t="shared" si="404"/>
        <v>363.53504950215734</v>
      </c>
      <c r="GT234">
        <f t="shared" si="404"/>
        <v>0</v>
      </c>
      <c r="GU234">
        <f t="shared" si="404"/>
        <v>1083</v>
      </c>
      <c r="GV234">
        <f t="shared" si="404"/>
        <v>0</v>
      </c>
    </row>
    <row r="235" spans="1:204" customFormat="1" x14ac:dyDescent="0.25">
      <c r="A235" s="378">
        <v>35041</v>
      </c>
      <c r="B235" s="32" t="s">
        <v>1369</v>
      </c>
      <c r="C235" t="s">
        <v>891</v>
      </c>
      <c r="D235">
        <v>2</v>
      </c>
      <c r="E235" s="379">
        <v>5068</v>
      </c>
      <c r="F235" s="379">
        <v>5332</v>
      </c>
      <c r="G235" s="379">
        <v>4725</v>
      </c>
      <c r="H235" s="379">
        <v>71595</v>
      </c>
      <c r="I235" s="379">
        <v>86100</v>
      </c>
      <c r="J235" s="379">
        <v>3090</v>
      </c>
      <c r="K235" s="379">
        <v>1840</v>
      </c>
      <c r="L235" s="379">
        <v>21660</v>
      </c>
      <c r="M235" s="380">
        <v>188638.8273821499</v>
      </c>
      <c r="N235" s="381">
        <f t="shared" si="314"/>
        <v>388048.82738214987</v>
      </c>
      <c r="O235" s="379">
        <v>6400</v>
      </c>
      <c r="P235" s="379">
        <v>8595</v>
      </c>
      <c r="Q235" s="379">
        <v>12920</v>
      </c>
      <c r="R235" s="379">
        <v>58850</v>
      </c>
      <c r="S235" s="379">
        <v>111000</v>
      </c>
      <c r="T235" s="379">
        <v>900</v>
      </c>
      <c r="U235" s="379">
        <v>1606</v>
      </c>
      <c r="V235" s="379">
        <v>28735</v>
      </c>
      <c r="W235" s="480">
        <f>(VLOOKUP(A235,'[1]floresta plant'!$A$4:$F$573,6,0))*1000</f>
        <v>215792.27010635598</v>
      </c>
      <c r="X235" s="24">
        <f t="shared" si="315"/>
        <v>444798.27010635601</v>
      </c>
      <c r="Y235" s="53">
        <f t="shared" si="391"/>
        <v>8195</v>
      </c>
      <c r="Z235" s="53">
        <f t="shared" si="391"/>
        <v>-12745</v>
      </c>
      <c r="AA235" s="53">
        <f t="shared" si="391"/>
        <v>24900</v>
      </c>
      <c r="AB235" s="53">
        <f t="shared" si="391"/>
        <v>-2190</v>
      </c>
      <c r="AC235" s="53">
        <f t="shared" si="391"/>
        <v>-234</v>
      </c>
      <c r="AD235" s="53">
        <f t="shared" si="391"/>
        <v>7075</v>
      </c>
      <c r="AE235" s="53">
        <f t="shared" si="391"/>
        <v>27153.442724206077</v>
      </c>
      <c r="AF235" s="53">
        <f t="shared" si="316"/>
        <v>3263</v>
      </c>
      <c r="AG235" s="53">
        <f t="shared" si="317"/>
        <v>1332</v>
      </c>
      <c r="AH235" s="53">
        <f t="shared" si="318"/>
        <v>-56371.058024206133</v>
      </c>
      <c r="AI235" s="53">
        <f t="shared" si="384"/>
        <v>56749.442724206136</v>
      </c>
      <c r="AJ235" s="469">
        <v>370.53469999999999</v>
      </c>
      <c r="AK235" s="469">
        <v>0</v>
      </c>
      <c r="AL235" s="469">
        <v>7.85</v>
      </c>
      <c r="AM235" s="470">
        <f t="shared" si="319"/>
        <v>378.38470000000001</v>
      </c>
      <c r="AN235" s="53">
        <f t="shared" si="320"/>
        <v>-56371.058024206133</v>
      </c>
      <c r="AO235" s="382">
        <f t="shared" si="321"/>
        <v>2</v>
      </c>
      <c r="AP235">
        <v>2</v>
      </c>
      <c r="AQ235" s="383">
        <f t="shared" si="322"/>
        <v>71918.442724206077</v>
      </c>
      <c r="AR235" s="383">
        <f t="shared" si="323"/>
        <v>-15169</v>
      </c>
      <c r="AS235" s="383">
        <f t="shared" si="324"/>
        <v>8195</v>
      </c>
      <c r="AT235" s="383">
        <f t="shared" si="325"/>
        <v>15169</v>
      </c>
      <c r="AU235" s="383">
        <f t="shared" si="326"/>
        <v>56371.058024206133</v>
      </c>
      <c r="AV235" s="383">
        <f t="shared" si="327"/>
        <v>1</v>
      </c>
      <c r="AW235" s="383">
        <f t="shared" si="328"/>
        <v>1</v>
      </c>
      <c r="AX235" s="383">
        <f t="shared" si="329"/>
        <v>1</v>
      </c>
      <c r="AY235" s="383">
        <f t="shared" si="330"/>
        <v>4097.5</v>
      </c>
      <c r="AZ235">
        <f t="shared" si="331"/>
        <v>4097.5</v>
      </c>
      <c r="BA235">
        <f t="shared" si="332"/>
        <v>0</v>
      </c>
      <c r="BB235" s="383">
        <f t="shared" si="333"/>
        <v>0</v>
      </c>
      <c r="BC235" s="384">
        <f t="shared" si="387"/>
        <v>8195</v>
      </c>
      <c r="BD235" s="384">
        <f t="shared" si="387"/>
        <v>0.84020040872832746</v>
      </c>
      <c r="BE235" s="384">
        <f t="shared" si="387"/>
        <v>24900</v>
      </c>
      <c r="BF235" s="384">
        <f t="shared" si="385"/>
        <v>0.14437339310435757</v>
      </c>
      <c r="BG235" s="384">
        <f t="shared" si="385"/>
        <v>1.5426198167314919E-2</v>
      </c>
      <c r="BH235" s="384">
        <f t="shared" si="385"/>
        <v>7075</v>
      </c>
      <c r="BI235" s="384">
        <f t="shared" si="385"/>
        <v>27153.442724206077</v>
      </c>
      <c r="BJ235" s="384">
        <f t="shared" si="385"/>
        <v>3263</v>
      </c>
      <c r="BK235" s="384">
        <f t="shared" si="385"/>
        <v>1332</v>
      </c>
      <c r="BL235" s="474">
        <f t="shared" si="334"/>
        <v>11071.5</v>
      </c>
      <c r="BM235" s="409">
        <f t="shared" si="335"/>
        <v>-52273.558024206133</v>
      </c>
      <c r="BN235" s="473">
        <f t="shared" si="336"/>
        <v>63723.442724206077</v>
      </c>
      <c r="BO235" s="387">
        <f t="shared" si="337"/>
        <v>0.17374296690022312</v>
      </c>
      <c r="BP235" s="387">
        <f t="shared" si="338"/>
        <v>0.82031911317857009</v>
      </c>
      <c r="BQ235" s="388">
        <f t="shared" si="339"/>
        <v>5.9379199212067912E-3</v>
      </c>
      <c r="BR235" s="389">
        <f t="shared" si="340"/>
        <v>0</v>
      </c>
      <c r="BS235" s="390">
        <f t="shared" si="341"/>
        <v>8195</v>
      </c>
      <c r="BT235" s="391">
        <f t="shared" si="398"/>
        <v>3442.7211747643219</v>
      </c>
      <c r="BU235" s="391">
        <f t="shared" si="399"/>
        <v>0</v>
      </c>
      <c r="BV235" s="391">
        <f t="shared" si="400"/>
        <v>591.56997824510518</v>
      </c>
      <c r="BW235" s="391">
        <f t="shared" si="396"/>
        <v>63.20884699057288</v>
      </c>
      <c r="BX235" s="391">
        <f t="shared" si="396"/>
        <v>0</v>
      </c>
      <c r="BY235" s="391">
        <f t="shared" si="396"/>
        <v>0</v>
      </c>
      <c r="BZ235" s="391">
        <f t="shared" si="396"/>
        <v>0</v>
      </c>
      <c r="CA235" s="391">
        <f t="shared" si="396"/>
        <v>0</v>
      </c>
      <c r="CB235" s="391">
        <f t="shared" si="342"/>
        <v>4097.5</v>
      </c>
      <c r="CC235" s="391">
        <f t="shared" si="342"/>
        <v>0</v>
      </c>
      <c r="CD235" s="392">
        <f t="shared" si="343"/>
        <v>0</v>
      </c>
      <c r="CE235" s="393">
        <f t="shared" si="344"/>
        <v>-12745</v>
      </c>
      <c r="CF235" s="392">
        <f t="shared" si="392"/>
        <v>0</v>
      </c>
      <c r="CG235" s="392">
        <f t="shared" si="392"/>
        <v>0</v>
      </c>
      <c r="CH235" s="392">
        <f t="shared" si="392"/>
        <v>0</v>
      </c>
      <c r="CI235" s="392">
        <f t="shared" si="392"/>
        <v>0</v>
      </c>
      <c r="CJ235" s="392">
        <f t="shared" si="392"/>
        <v>0</v>
      </c>
      <c r="CK235" s="392">
        <f t="shared" si="392"/>
        <v>0</v>
      </c>
      <c r="CL235" s="392">
        <f t="shared" si="392"/>
        <v>0</v>
      </c>
      <c r="CM235" s="392">
        <f t="shared" si="345"/>
        <v>0</v>
      </c>
      <c r="CN235" s="392">
        <f t="shared" si="346"/>
        <v>0</v>
      </c>
      <c r="CO235" s="394">
        <f t="shared" si="347"/>
        <v>0</v>
      </c>
      <c r="CP235" s="394">
        <f t="shared" si="347"/>
        <v>3634.8749039006689</v>
      </c>
      <c r="CQ235" s="395">
        <f t="shared" si="348"/>
        <v>24900</v>
      </c>
      <c r="CR235" s="394">
        <f t="shared" si="394"/>
        <v>624.58815531914206</v>
      </c>
      <c r="CS235" s="394">
        <f t="shared" si="394"/>
        <v>66.73681659574396</v>
      </c>
      <c r="CT235" s="394">
        <f t="shared" si="394"/>
        <v>0</v>
      </c>
      <c r="CU235" s="394">
        <f t="shared" si="394"/>
        <v>0</v>
      </c>
      <c r="CV235" s="394">
        <f t="shared" si="394"/>
        <v>0</v>
      </c>
      <c r="CW235" s="394">
        <f t="shared" si="394"/>
        <v>0</v>
      </c>
      <c r="CX235" s="396">
        <f t="shared" si="349"/>
        <v>20425.945918146394</v>
      </c>
      <c r="CY235" s="396">
        <f t="shared" si="349"/>
        <v>147.85420603804911</v>
      </c>
      <c r="CZ235" s="397">
        <f t="shared" si="350"/>
        <v>0</v>
      </c>
      <c r="DA235" s="397">
        <f t="shared" si="350"/>
        <v>0</v>
      </c>
      <c r="DB235" s="397">
        <f t="shared" si="350"/>
        <v>0</v>
      </c>
      <c r="DC235" s="397">
        <f t="shared" si="351"/>
        <v>-2190</v>
      </c>
      <c r="DD235" s="397">
        <f t="shared" si="389"/>
        <v>0</v>
      </c>
      <c r="DE235" s="397">
        <f t="shared" si="389"/>
        <v>0</v>
      </c>
      <c r="DF235" s="397">
        <f t="shared" si="389"/>
        <v>0</v>
      </c>
      <c r="DG235" s="397">
        <f t="shared" si="389"/>
        <v>0</v>
      </c>
      <c r="DH235" s="397">
        <f t="shared" si="389"/>
        <v>0</v>
      </c>
      <c r="DI235" s="398">
        <f t="shared" si="352"/>
        <v>0</v>
      </c>
      <c r="DJ235" s="398">
        <f t="shared" si="352"/>
        <v>0</v>
      </c>
      <c r="DK235" s="399">
        <f t="shared" si="353"/>
        <v>0</v>
      </c>
      <c r="DL235" s="399">
        <f t="shared" si="353"/>
        <v>0</v>
      </c>
      <c r="DM235" s="399">
        <f t="shared" si="353"/>
        <v>0</v>
      </c>
      <c r="DN235" s="399">
        <f t="shared" si="312"/>
        <v>0</v>
      </c>
      <c r="DO235" s="399">
        <f t="shared" si="354"/>
        <v>-234</v>
      </c>
      <c r="DP235" s="399">
        <f t="shared" si="355"/>
        <v>0</v>
      </c>
      <c r="DQ235" s="399">
        <f t="shared" si="355"/>
        <v>0</v>
      </c>
      <c r="DR235" s="399">
        <f t="shared" si="355"/>
        <v>0</v>
      </c>
      <c r="DS235" s="399">
        <f t="shared" si="313"/>
        <v>0</v>
      </c>
      <c r="DT235" s="400">
        <f t="shared" si="356"/>
        <v>0</v>
      </c>
      <c r="DU235" s="400">
        <f t="shared" si="356"/>
        <v>0</v>
      </c>
      <c r="DV235" s="386">
        <f t="shared" si="390"/>
        <v>0</v>
      </c>
      <c r="DW235" s="386">
        <f t="shared" si="390"/>
        <v>1032.8008010079211</v>
      </c>
      <c r="DX235" s="386">
        <f t="shared" si="390"/>
        <v>0</v>
      </c>
      <c r="DY235" s="386">
        <f t="shared" si="390"/>
        <v>177.46832124027833</v>
      </c>
      <c r="DZ235" s="386">
        <f t="shared" si="390"/>
        <v>18.962368570879054</v>
      </c>
      <c r="EA235" s="401">
        <f t="shared" si="357"/>
        <v>7075</v>
      </c>
      <c r="EB235" s="386">
        <f t="shared" si="358"/>
        <v>0</v>
      </c>
      <c r="EC235" s="386">
        <f t="shared" si="358"/>
        <v>0</v>
      </c>
      <c r="ED235" s="386">
        <f t="shared" si="358"/>
        <v>0</v>
      </c>
      <c r="EE235" s="385">
        <f t="shared" si="359"/>
        <v>5803.7577257383837</v>
      </c>
      <c r="EF235" s="385">
        <f t="shared" si="359"/>
        <v>42.010783442538049</v>
      </c>
      <c r="EG235" s="402">
        <f t="shared" si="395"/>
        <v>0</v>
      </c>
      <c r="EH235" s="402">
        <f t="shared" si="395"/>
        <v>3963.8300205912005</v>
      </c>
      <c r="EI235" s="402">
        <f t="shared" si="395"/>
        <v>0</v>
      </c>
      <c r="EJ235" s="402">
        <f t="shared" si="395"/>
        <v>681.11320087051627</v>
      </c>
      <c r="EK235" s="402">
        <f t="shared" si="395"/>
        <v>72.776478997123661</v>
      </c>
      <c r="EL235" s="402">
        <f t="shared" si="395"/>
        <v>0</v>
      </c>
      <c r="EM235" s="402">
        <f t="shared" si="360"/>
        <v>27153.442724206077</v>
      </c>
      <c r="EN235" s="402">
        <f t="shared" si="361"/>
        <v>0</v>
      </c>
      <c r="EO235" s="402">
        <f t="shared" si="361"/>
        <v>0</v>
      </c>
      <c r="EP235" s="402">
        <f t="shared" si="362"/>
        <v>22274.488055265825</v>
      </c>
      <c r="EQ235" s="402">
        <f t="shared" si="363"/>
        <v>161.23496848141087</v>
      </c>
      <c r="ER235" s="394">
        <f t="shared" si="393"/>
        <v>0</v>
      </c>
      <c r="ES235" s="394">
        <f t="shared" si="393"/>
        <v>476.32918921397123</v>
      </c>
      <c r="ET235" s="394">
        <f t="shared" si="393"/>
        <v>0</v>
      </c>
      <c r="EU235" s="394">
        <f t="shared" si="393"/>
        <v>81.848640594632954</v>
      </c>
      <c r="EV235" s="394">
        <f t="shared" si="393"/>
        <v>8.7454711868237958</v>
      </c>
      <c r="EW235" s="394">
        <f t="shared" si="393"/>
        <v>0</v>
      </c>
      <c r="EX235" s="394">
        <f t="shared" si="393"/>
        <v>0</v>
      </c>
      <c r="EY235" s="403">
        <f t="shared" si="364"/>
        <v>3263</v>
      </c>
      <c r="EZ235" s="394">
        <f t="shared" si="365"/>
        <v>0</v>
      </c>
      <c r="FA235" s="396">
        <f t="shared" si="366"/>
        <v>2676.7012663016744</v>
      </c>
      <c r="FB235" s="396">
        <f t="shared" si="366"/>
        <v>19.375432702897761</v>
      </c>
      <c r="FC235" s="404">
        <f t="shared" si="401"/>
        <v>0</v>
      </c>
      <c r="FD235" s="404">
        <f t="shared" si="402"/>
        <v>194.44391052191531</v>
      </c>
      <c r="FE235" s="404">
        <f t="shared" si="403"/>
        <v>0</v>
      </c>
      <c r="FF235" s="404">
        <f t="shared" si="397"/>
        <v>33.411703730325193</v>
      </c>
      <c r="FG235" s="404">
        <f t="shared" si="397"/>
        <v>3.5700176588566643</v>
      </c>
      <c r="FH235" s="404">
        <f t="shared" si="397"/>
        <v>0</v>
      </c>
      <c r="FI235" s="404">
        <f t="shared" si="397"/>
        <v>0</v>
      </c>
      <c r="FJ235" s="404">
        <f t="shared" si="397"/>
        <v>0</v>
      </c>
      <c r="FK235" s="392">
        <f t="shared" si="367"/>
        <v>1332</v>
      </c>
      <c r="FL235" s="384">
        <f t="shared" si="368"/>
        <v>1092.6650587538554</v>
      </c>
      <c r="FM235" s="384">
        <f t="shared" si="368"/>
        <v>7.9093093350474462</v>
      </c>
      <c r="FN235" s="405">
        <f t="shared" si="388"/>
        <v>0</v>
      </c>
      <c r="FO235" s="405">
        <f t="shared" si="388"/>
        <v>0</v>
      </c>
      <c r="FP235" s="405">
        <f t="shared" si="388"/>
        <v>0</v>
      </c>
      <c r="FQ235" s="405">
        <f t="shared" si="386"/>
        <v>0</v>
      </c>
      <c r="FR235" s="405">
        <f t="shared" si="386"/>
        <v>0</v>
      </c>
      <c r="FS235" s="405">
        <f t="shared" si="386"/>
        <v>0</v>
      </c>
      <c r="FT235" s="405">
        <f t="shared" si="386"/>
        <v>0</v>
      </c>
      <c r="FU235" s="405">
        <f t="shared" si="386"/>
        <v>0</v>
      </c>
      <c r="FV235" s="405">
        <f t="shared" si="386"/>
        <v>0</v>
      </c>
      <c r="FW235" s="397">
        <f t="shared" si="369"/>
        <v>-56371.058024206133</v>
      </c>
      <c r="FX235" s="406">
        <f t="shared" si="370"/>
        <v>0</v>
      </c>
      <c r="FY235" s="331">
        <f t="shared" si="371"/>
        <v>217.14973151853238</v>
      </c>
      <c r="FZ235" s="382">
        <f t="shared" si="372"/>
        <v>161.23496848146763</v>
      </c>
      <c r="GA235" s="331">
        <f t="shared" si="373"/>
        <v>0</v>
      </c>
      <c r="GB235" s="407">
        <f t="shared" si="374"/>
        <v>0</v>
      </c>
      <c r="GC235" s="407">
        <f t="shared" si="375"/>
        <v>3.637978807091713E-12</v>
      </c>
      <c r="GD235" s="407">
        <f t="shared" si="376"/>
        <v>0</v>
      </c>
      <c r="GE235" s="407">
        <f t="shared" si="377"/>
        <v>0</v>
      </c>
      <c r="GF235" s="407">
        <f t="shared" si="378"/>
        <v>-2.2737367544323206E-13</v>
      </c>
      <c r="GG235" s="407">
        <f t="shared" si="379"/>
        <v>9.0949470177292824E-13</v>
      </c>
      <c r="GH235" s="407">
        <f t="shared" si="380"/>
        <v>-2.2737367544323206E-13</v>
      </c>
      <c r="GI235" s="407">
        <f t="shared" si="381"/>
        <v>-1.6342482922482304E-13</v>
      </c>
      <c r="GJ235">
        <f t="shared" si="382"/>
        <v>0</v>
      </c>
      <c r="GK235" s="382">
        <f t="shared" si="383"/>
        <v>3.929301328753354E-12</v>
      </c>
      <c r="GL235">
        <v>2</v>
      </c>
      <c r="GM235">
        <f t="shared" si="405"/>
        <v>8195</v>
      </c>
      <c r="GN235">
        <f t="shared" si="405"/>
        <v>0</v>
      </c>
      <c r="GO235">
        <f t="shared" si="405"/>
        <v>24900</v>
      </c>
      <c r="GP235">
        <f t="shared" si="405"/>
        <v>0</v>
      </c>
      <c r="GQ235">
        <f t="shared" si="405"/>
        <v>0</v>
      </c>
      <c r="GR235">
        <f t="shared" si="404"/>
        <v>7075</v>
      </c>
      <c r="GS235">
        <f t="shared" si="404"/>
        <v>27153.442724206077</v>
      </c>
      <c r="GT235">
        <f t="shared" si="404"/>
        <v>3263</v>
      </c>
      <c r="GU235">
        <f t="shared" si="404"/>
        <v>1332</v>
      </c>
      <c r="GV235">
        <f t="shared" si="404"/>
        <v>0</v>
      </c>
    </row>
    <row r="236" spans="1:204" customFormat="1" x14ac:dyDescent="0.25">
      <c r="A236" s="378">
        <v>35042</v>
      </c>
      <c r="B236" s="32" t="s">
        <v>1370</v>
      </c>
      <c r="C236" t="s">
        <v>891</v>
      </c>
      <c r="D236">
        <v>2</v>
      </c>
      <c r="E236" s="379">
        <v>3841</v>
      </c>
      <c r="F236" s="379">
        <v>15672</v>
      </c>
      <c r="G236" s="379">
        <v>7759</v>
      </c>
      <c r="H236" s="379">
        <v>5760</v>
      </c>
      <c r="I236" s="379">
        <v>24640</v>
      </c>
      <c r="J236" s="379">
        <v>0</v>
      </c>
      <c r="K236" s="379">
        <v>425</v>
      </c>
      <c r="L236" s="379">
        <v>5480</v>
      </c>
      <c r="M236" s="380">
        <v>369482.1160270996</v>
      </c>
      <c r="N236" s="381">
        <f t="shared" si="314"/>
        <v>433059.1160270996</v>
      </c>
      <c r="O236" s="379">
        <v>3495</v>
      </c>
      <c r="P236" s="379">
        <v>15729</v>
      </c>
      <c r="Q236" s="379">
        <v>17700</v>
      </c>
      <c r="R236" s="379">
        <v>3684</v>
      </c>
      <c r="S236" s="379">
        <v>22183</v>
      </c>
      <c r="T236" s="379">
        <v>200</v>
      </c>
      <c r="U236" s="379">
        <v>322</v>
      </c>
      <c r="V236" s="379">
        <v>5153</v>
      </c>
      <c r="W236" s="480">
        <f>(VLOOKUP(A236,'[1]floresta plant'!$A$4:$F$573,6,0))*1000</f>
        <v>153980.16774034424</v>
      </c>
      <c r="X236" s="24">
        <f t="shared" si="315"/>
        <v>222446.16774034424</v>
      </c>
      <c r="Y236" s="53">
        <f t="shared" si="391"/>
        <v>9941</v>
      </c>
      <c r="Z236" s="53">
        <f t="shared" si="391"/>
        <v>-2076</v>
      </c>
      <c r="AA236" s="53">
        <f t="shared" si="391"/>
        <v>-2457</v>
      </c>
      <c r="AB236" s="53">
        <f t="shared" si="391"/>
        <v>200</v>
      </c>
      <c r="AC236" s="53">
        <f t="shared" si="391"/>
        <v>-103</v>
      </c>
      <c r="AD236" s="53">
        <f t="shared" si="391"/>
        <v>-327</v>
      </c>
      <c r="AE236" s="53">
        <f t="shared" si="391"/>
        <v>-215501.94828675536</v>
      </c>
      <c r="AF236" s="53">
        <f t="shared" si="316"/>
        <v>57</v>
      </c>
      <c r="AG236" s="53">
        <f t="shared" si="317"/>
        <v>-346</v>
      </c>
      <c r="AH236" s="53">
        <f t="shared" si="318"/>
        <v>211123.43368675536</v>
      </c>
      <c r="AI236" s="53">
        <f t="shared" si="384"/>
        <v>-210612.94828675536</v>
      </c>
      <c r="AJ236" s="469">
        <v>510.48539999999997</v>
      </c>
      <c r="AK236" s="469">
        <v>0</v>
      </c>
      <c r="AL236" s="469">
        <v>0</v>
      </c>
      <c r="AM236" s="470">
        <f t="shared" si="319"/>
        <v>510.48539999999997</v>
      </c>
      <c r="AN236" s="53">
        <f t="shared" si="320"/>
        <v>211123.43368675536</v>
      </c>
      <c r="AO236" s="382">
        <f t="shared" si="321"/>
        <v>3</v>
      </c>
      <c r="AP236">
        <v>2</v>
      </c>
      <c r="AQ236" s="383">
        <f t="shared" si="322"/>
        <v>10198</v>
      </c>
      <c r="AR236" s="383">
        <f t="shared" si="323"/>
        <v>-220810.94828675536</v>
      </c>
      <c r="AS236" s="383">
        <f t="shared" si="324"/>
        <v>9941</v>
      </c>
      <c r="AT236" s="383">
        <f t="shared" si="325"/>
        <v>220810.94828675536</v>
      </c>
      <c r="AU236" s="383">
        <f t="shared" si="326"/>
        <v>0</v>
      </c>
      <c r="AV236" s="383">
        <f t="shared" si="327"/>
        <v>1</v>
      </c>
      <c r="AW236" s="383">
        <f t="shared" si="328"/>
        <v>0</v>
      </c>
      <c r="AX236" s="383">
        <f t="shared" si="329"/>
        <v>1</v>
      </c>
      <c r="AY236" s="383">
        <f t="shared" si="330"/>
        <v>9941</v>
      </c>
      <c r="AZ236">
        <f t="shared" si="331"/>
        <v>0</v>
      </c>
      <c r="BA236">
        <f t="shared" si="332"/>
        <v>0</v>
      </c>
      <c r="BB236" s="383">
        <f t="shared" si="333"/>
        <v>0</v>
      </c>
      <c r="BC236" s="384">
        <f t="shared" si="387"/>
        <v>9941</v>
      </c>
      <c r="BD236" s="384">
        <f t="shared" si="387"/>
        <v>9.4017077328249592E-3</v>
      </c>
      <c r="BE236" s="384">
        <f t="shared" si="387"/>
        <v>1.1127165654889656E-2</v>
      </c>
      <c r="BF236" s="384">
        <f t="shared" si="385"/>
        <v>200</v>
      </c>
      <c r="BG236" s="384">
        <f t="shared" si="385"/>
        <v>4.6646237788100709E-4</v>
      </c>
      <c r="BH236" s="384">
        <f t="shared" si="385"/>
        <v>1.48090483074844E-3</v>
      </c>
      <c r="BI236" s="384">
        <f t="shared" si="385"/>
        <v>0.97595680811485175</v>
      </c>
      <c r="BJ236" s="384">
        <f t="shared" si="385"/>
        <v>57</v>
      </c>
      <c r="BK236" s="384">
        <f t="shared" si="385"/>
        <v>1.5669512888041599E-3</v>
      </c>
      <c r="BL236" s="474">
        <f t="shared" si="334"/>
        <v>210869.94828675536</v>
      </c>
      <c r="BM236" s="409">
        <f t="shared" si="335"/>
        <v>211123.43368675536</v>
      </c>
      <c r="BN236" s="473">
        <f t="shared" si="336"/>
        <v>257</v>
      </c>
      <c r="BO236" s="387">
        <f t="shared" si="337"/>
        <v>1</v>
      </c>
      <c r="BP236" s="387">
        <f t="shared" si="338"/>
        <v>0</v>
      </c>
      <c r="BQ236" s="388">
        <f t="shared" si="339"/>
        <v>0</v>
      </c>
      <c r="BR236" s="389">
        <f t="shared" si="340"/>
        <v>210612.94828675536</v>
      </c>
      <c r="BS236" s="390">
        <f t="shared" si="341"/>
        <v>9941</v>
      </c>
      <c r="BT236" s="391">
        <f t="shared" si="398"/>
        <v>93.462376572012914</v>
      </c>
      <c r="BU236" s="391">
        <f t="shared" si="399"/>
        <v>110.61515377525807</v>
      </c>
      <c r="BV236" s="391">
        <f t="shared" si="400"/>
        <v>0</v>
      </c>
      <c r="BW236" s="391">
        <f t="shared" si="396"/>
        <v>4.6371024985150919</v>
      </c>
      <c r="BX236" s="391">
        <f t="shared" si="396"/>
        <v>14.721674922470243</v>
      </c>
      <c r="BY236" s="391">
        <f t="shared" si="396"/>
        <v>9701.9866294697404</v>
      </c>
      <c r="BZ236" s="391">
        <f t="shared" si="396"/>
        <v>0</v>
      </c>
      <c r="CA236" s="391">
        <f t="shared" si="396"/>
        <v>15.577062762002154</v>
      </c>
      <c r="CB236" s="391">
        <f t="shared" si="342"/>
        <v>0</v>
      </c>
      <c r="CC236" s="391">
        <f t="shared" si="342"/>
        <v>0</v>
      </c>
      <c r="CD236" s="392">
        <f t="shared" si="343"/>
        <v>0</v>
      </c>
      <c r="CE236" s="393">
        <f t="shared" si="344"/>
        <v>-2076</v>
      </c>
      <c r="CF236" s="392">
        <f t="shared" si="392"/>
        <v>0</v>
      </c>
      <c r="CG236" s="392">
        <f t="shared" si="392"/>
        <v>0</v>
      </c>
      <c r="CH236" s="392">
        <f t="shared" si="392"/>
        <v>0</v>
      </c>
      <c r="CI236" s="392">
        <f t="shared" si="392"/>
        <v>0</v>
      </c>
      <c r="CJ236" s="392">
        <f t="shared" si="392"/>
        <v>0</v>
      </c>
      <c r="CK236" s="392">
        <f t="shared" si="392"/>
        <v>0</v>
      </c>
      <c r="CL236" s="392">
        <f t="shared" si="392"/>
        <v>0</v>
      </c>
      <c r="CM236" s="392">
        <f t="shared" si="345"/>
        <v>0</v>
      </c>
      <c r="CN236" s="392">
        <f t="shared" si="346"/>
        <v>0</v>
      </c>
      <c r="CO236" s="394">
        <f t="shared" si="347"/>
        <v>0</v>
      </c>
      <c r="CP236" s="394">
        <f t="shared" si="347"/>
        <v>0</v>
      </c>
      <c r="CQ236" s="395">
        <f t="shared" si="348"/>
        <v>-2457</v>
      </c>
      <c r="CR236" s="394">
        <f t="shared" si="394"/>
        <v>0</v>
      </c>
      <c r="CS236" s="394">
        <f t="shared" si="394"/>
        <v>0</v>
      </c>
      <c r="CT236" s="394">
        <f t="shared" si="394"/>
        <v>0</v>
      </c>
      <c r="CU236" s="394">
        <f t="shared" si="394"/>
        <v>0</v>
      </c>
      <c r="CV236" s="394">
        <f t="shared" si="394"/>
        <v>0</v>
      </c>
      <c r="CW236" s="394">
        <f t="shared" si="394"/>
        <v>0</v>
      </c>
      <c r="CX236" s="396">
        <f t="shared" si="349"/>
        <v>0</v>
      </c>
      <c r="CY236" s="396">
        <f t="shared" si="349"/>
        <v>0</v>
      </c>
      <c r="CZ236" s="397">
        <f t="shared" si="350"/>
        <v>0</v>
      </c>
      <c r="DA236" s="397">
        <f t="shared" si="350"/>
        <v>1.8803415465649918</v>
      </c>
      <c r="DB236" s="397">
        <f t="shared" si="350"/>
        <v>2.2254331309779314</v>
      </c>
      <c r="DC236" s="397">
        <f t="shared" si="351"/>
        <v>200</v>
      </c>
      <c r="DD236" s="397">
        <f t="shared" si="389"/>
        <v>9.329247557620142E-2</v>
      </c>
      <c r="DE236" s="397">
        <f t="shared" si="389"/>
        <v>0.29618096614968797</v>
      </c>
      <c r="DF236" s="397">
        <f t="shared" si="389"/>
        <v>195.19136162297036</v>
      </c>
      <c r="DG236" s="397">
        <f t="shared" si="389"/>
        <v>0</v>
      </c>
      <c r="DH236" s="397">
        <f t="shared" si="389"/>
        <v>0.31339025776083196</v>
      </c>
      <c r="DI236" s="398">
        <f t="shared" si="352"/>
        <v>0</v>
      </c>
      <c r="DJ236" s="398">
        <f t="shared" si="352"/>
        <v>0</v>
      </c>
      <c r="DK236" s="399">
        <f t="shared" si="353"/>
        <v>0</v>
      </c>
      <c r="DL236" s="399">
        <f t="shared" si="353"/>
        <v>0</v>
      </c>
      <c r="DM236" s="399">
        <f t="shared" si="353"/>
        <v>0</v>
      </c>
      <c r="DN236" s="399">
        <f t="shared" si="312"/>
        <v>0</v>
      </c>
      <c r="DO236" s="399">
        <f t="shared" si="354"/>
        <v>-103</v>
      </c>
      <c r="DP236" s="399">
        <f t="shared" si="355"/>
        <v>0</v>
      </c>
      <c r="DQ236" s="399">
        <f t="shared" si="355"/>
        <v>0</v>
      </c>
      <c r="DR236" s="399">
        <f t="shared" si="355"/>
        <v>0</v>
      </c>
      <c r="DS236" s="399">
        <f t="shared" si="313"/>
        <v>0</v>
      </c>
      <c r="DT236" s="400">
        <f t="shared" si="356"/>
        <v>0</v>
      </c>
      <c r="DU236" s="400">
        <f t="shared" si="356"/>
        <v>0</v>
      </c>
      <c r="DV236" s="386">
        <f t="shared" si="390"/>
        <v>0</v>
      </c>
      <c r="DW236" s="386">
        <f t="shared" si="390"/>
        <v>0</v>
      </c>
      <c r="DX236" s="386">
        <f t="shared" si="390"/>
        <v>0</v>
      </c>
      <c r="DY236" s="386">
        <f t="shared" si="390"/>
        <v>0</v>
      </c>
      <c r="DZ236" s="386">
        <f t="shared" si="390"/>
        <v>0</v>
      </c>
      <c r="EA236" s="401">
        <f t="shared" si="357"/>
        <v>-327</v>
      </c>
      <c r="EB236" s="386">
        <f t="shared" si="358"/>
        <v>0</v>
      </c>
      <c r="EC236" s="386">
        <f t="shared" si="358"/>
        <v>0</v>
      </c>
      <c r="ED236" s="386">
        <f t="shared" si="358"/>
        <v>0</v>
      </c>
      <c r="EE236" s="385">
        <f t="shared" si="359"/>
        <v>0</v>
      </c>
      <c r="EF236" s="385">
        <f t="shared" si="359"/>
        <v>0</v>
      </c>
      <c r="EG236" s="402">
        <f t="shared" si="395"/>
        <v>0</v>
      </c>
      <c r="EH236" s="402">
        <f t="shared" si="395"/>
        <v>0</v>
      </c>
      <c r="EI236" s="402">
        <f t="shared" si="395"/>
        <v>0</v>
      </c>
      <c r="EJ236" s="402">
        <f t="shared" si="395"/>
        <v>0</v>
      </c>
      <c r="EK236" s="402">
        <f t="shared" si="395"/>
        <v>0</v>
      </c>
      <c r="EL236" s="402">
        <f t="shared" si="395"/>
        <v>0</v>
      </c>
      <c r="EM236" s="402">
        <f t="shared" si="360"/>
        <v>-215501.94828675536</v>
      </c>
      <c r="EN236" s="402">
        <f t="shared" si="361"/>
        <v>0</v>
      </c>
      <c r="EO236" s="402">
        <f t="shared" si="361"/>
        <v>0</v>
      </c>
      <c r="EP236" s="402">
        <f t="shared" si="362"/>
        <v>0</v>
      </c>
      <c r="EQ236" s="402">
        <f t="shared" si="363"/>
        <v>0</v>
      </c>
      <c r="ER236" s="394">
        <f t="shared" si="393"/>
        <v>0</v>
      </c>
      <c r="ES236" s="394">
        <f t="shared" si="393"/>
        <v>0.53589734077102269</v>
      </c>
      <c r="ET236" s="394">
        <f t="shared" si="393"/>
        <v>0.63424844232871036</v>
      </c>
      <c r="EU236" s="394">
        <f t="shared" si="393"/>
        <v>0</v>
      </c>
      <c r="EV236" s="394">
        <f t="shared" si="393"/>
        <v>2.6588355539217404E-2</v>
      </c>
      <c r="EW236" s="394">
        <f t="shared" si="393"/>
        <v>8.4411575352661083E-2</v>
      </c>
      <c r="EX236" s="394">
        <f t="shared" si="393"/>
        <v>55.629538062546551</v>
      </c>
      <c r="EY236" s="403">
        <f t="shared" si="364"/>
        <v>57</v>
      </c>
      <c r="EZ236" s="394">
        <f t="shared" si="365"/>
        <v>8.931622346183711E-2</v>
      </c>
      <c r="FA236" s="396">
        <f t="shared" si="366"/>
        <v>0</v>
      </c>
      <c r="FB236" s="396">
        <f t="shared" si="366"/>
        <v>0</v>
      </c>
      <c r="FC236" s="404">
        <f t="shared" si="401"/>
        <v>0</v>
      </c>
      <c r="FD236" s="404">
        <f t="shared" si="402"/>
        <v>0</v>
      </c>
      <c r="FE236" s="404">
        <f t="shared" si="403"/>
        <v>0</v>
      </c>
      <c r="FF236" s="404">
        <f t="shared" si="397"/>
        <v>0</v>
      </c>
      <c r="FG236" s="404">
        <f t="shared" si="397"/>
        <v>0</v>
      </c>
      <c r="FH236" s="404">
        <f t="shared" si="397"/>
        <v>0</v>
      </c>
      <c r="FI236" s="404">
        <f t="shared" si="397"/>
        <v>0</v>
      </c>
      <c r="FJ236" s="404">
        <f t="shared" si="397"/>
        <v>0</v>
      </c>
      <c r="FK236" s="392">
        <f t="shared" si="367"/>
        <v>-346</v>
      </c>
      <c r="FL236" s="384">
        <f t="shared" si="368"/>
        <v>0</v>
      </c>
      <c r="FM236" s="384">
        <f t="shared" si="368"/>
        <v>0</v>
      </c>
      <c r="FN236" s="405">
        <f t="shared" si="388"/>
        <v>0</v>
      </c>
      <c r="FO236" s="405">
        <f t="shared" si="388"/>
        <v>1980.1213845406512</v>
      </c>
      <c r="FP236" s="405">
        <f t="shared" si="388"/>
        <v>2343.5251646514353</v>
      </c>
      <c r="FQ236" s="405">
        <f t="shared" si="386"/>
        <v>0</v>
      </c>
      <c r="FR236" s="405">
        <f t="shared" si="386"/>
        <v>98.243016670369485</v>
      </c>
      <c r="FS236" s="405">
        <f t="shared" si="386"/>
        <v>311.89773253602738</v>
      </c>
      <c r="FT236" s="405">
        <f t="shared" si="386"/>
        <v>205549.14075760011</v>
      </c>
      <c r="FU236" s="405">
        <f t="shared" si="386"/>
        <v>0</v>
      </c>
      <c r="FV236" s="405">
        <f t="shared" si="386"/>
        <v>330.02023075677516</v>
      </c>
      <c r="FW236" s="397">
        <f t="shared" si="369"/>
        <v>211123.43368675536</v>
      </c>
      <c r="FX236" s="406">
        <f t="shared" si="370"/>
        <v>510.48540000000503</v>
      </c>
      <c r="FY236" s="331">
        <f t="shared" si="371"/>
        <v>510.48540000000503</v>
      </c>
      <c r="FZ236" s="382">
        <f t="shared" si="372"/>
        <v>-5.0590642786119133E-12</v>
      </c>
      <c r="GA236" s="331">
        <f t="shared" si="373"/>
        <v>1.8189894035458565E-12</v>
      </c>
      <c r="GB236" s="407">
        <f t="shared" si="374"/>
        <v>0</v>
      </c>
      <c r="GC236" s="407">
        <f t="shared" si="375"/>
        <v>0</v>
      </c>
      <c r="GD236" s="407">
        <f t="shared" si="376"/>
        <v>-1.2212453270876722E-14</v>
      </c>
      <c r="GE236" s="407">
        <f t="shared" si="377"/>
        <v>0</v>
      </c>
      <c r="GF236" s="407">
        <f t="shared" si="378"/>
        <v>0</v>
      </c>
      <c r="GG236" s="407">
        <f t="shared" si="379"/>
        <v>0</v>
      </c>
      <c r="GH236" s="407">
        <f t="shared" si="380"/>
        <v>0</v>
      </c>
      <c r="GI236" s="407">
        <f t="shared" si="381"/>
        <v>0</v>
      </c>
      <c r="GJ236">
        <f t="shared" si="382"/>
        <v>0</v>
      </c>
      <c r="GK236" s="382">
        <f t="shared" si="383"/>
        <v>1.8067769502749798E-12</v>
      </c>
      <c r="GL236">
        <v>2</v>
      </c>
      <c r="GM236">
        <f t="shared" si="405"/>
        <v>9941</v>
      </c>
      <c r="GN236">
        <f t="shared" si="405"/>
        <v>0</v>
      </c>
      <c r="GO236">
        <f t="shared" si="405"/>
        <v>0</v>
      </c>
      <c r="GP236">
        <f t="shared" si="405"/>
        <v>200</v>
      </c>
      <c r="GQ236">
        <f t="shared" si="405"/>
        <v>0</v>
      </c>
      <c r="GR236">
        <f t="shared" si="404"/>
        <v>0</v>
      </c>
      <c r="GS236">
        <f t="shared" si="404"/>
        <v>0</v>
      </c>
      <c r="GT236">
        <f t="shared" si="404"/>
        <v>57</v>
      </c>
      <c r="GU236">
        <f t="shared" si="404"/>
        <v>0</v>
      </c>
      <c r="GV236">
        <f t="shared" si="404"/>
        <v>211123.43368675536</v>
      </c>
    </row>
    <row r="237" spans="1:204" customFormat="1" x14ac:dyDescent="0.25">
      <c r="A237" s="378">
        <v>35043</v>
      </c>
      <c r="B237" s="32" t="s">
        <v>1371</v>
      </c>
      <c r="C237" t="s">
        <v>891</v>
      </c>
      <c r="D237">
        <v>2</v>
      </c>
      <c r="E237" s="379">
        <v>2471</v>
      </c>
      <c r="F237" s="379">
        <v>2014</v>
      </c>
      <c r="G237" s="379">
        <v>28043</v>
      </c>
      <c r="H237" s="379">
        <v>2775</v>
      </c>
      <c r="I237" s="379">
        <v>16330</v>
      </c>
      <c r="J237" s="379">
        <v>0</v>
      </c>
      <c r="K237" s="379">
        <v>317</v>
      </c>
      <c r="L237" s="379">
        <v>877</v>
      </c>
      <c r="M237" s="380">
        <v>1202.8640349778459</v>
      </c>
      <c r="N237" s="381">
        <f t="shared" si="314"/>
        <v>54029.864034977843</v>
      </c>
      <c r="O237" s="379">
        <v>2116</v>
      </c>
      <c r="P237" s="379">
        <v>1667</v>
      </c>
      <c r="Q237" s="379">
        <v>32547</v>
      </c>
      <c r="R237" s="379">
        <v>770</v>
      </c>
      <c r="S237" s="379">
        <v>12972</v>
      </c>
      <c r="T237" s="379">
        <v>0</v>
      </c>
      <c r="U237" s="379">
        <v>104</v>
      </c>
      <c r="V237" s="379">
        <v>1223</v>
      </c>
      <c r="W237" s="480">
        <f>(VLOOKUP(A237,'[1]floresta plant'!$A$4:$F$573,6,0))*1000</f>
        <v>1312.1050571304741</v>
      </c>
      <c r="X237" s="24">
        <f t="shared" si="315"/>
        <v>52711.105057130473</v>
      </c>
      <c r="Y237" s="53">
        <f t="shared" si="391"/>
        <v>4504</v>
      </c>
      <c r="Z237" s="53">
        <f t="shared" si="391"/>
        <v>-2005</v>
      </c>
      <c r="AA237" s="53">
        <f t="shared" si="391"/>
        <v>-3358</v>
      </c>
      <c r="AB237" s="53">
        <f t="shared" si="391"/>
        <v>0</v>
      </c>
      <c r="AC237" s="53">
        <f t="shared" si="391"/>
        <v>-213</v>
      </c>
      <c r="AD237" s="53">
        <f t="shared" si="391"/>
        <v>346</v>
      </c>
      <c r="AE237" s="53">
        <f t="shared" si="391"/>
        <v>109.24102215262815</v>
      </c>
      <c r="AF237" s="53">
        <f t="shared" si="316"/>
        <v>-347</v>
      </c>
      <c r="AG237" s="53">
        <f t="shared" si="317"/>
        <v>-355</v>
      </c>
      <c r="AH237" s="53">
        <f t="shared" si="318"/>
        <v>1321.9589778473703</v>
      </c>
      <c r="AI237" s="53">
        <f t="shared" si="384"/>
        <v>-1318.7589778473703</v>
      </c>
      <c r="AJ237" s="469">
        <v>0</v>
      </c>
      <c r="AK237" s="469">
        <v>0</v>
      </c>
      <c r="AL237" s="469">
        <v>3.1999999999999997</v>
      </c>
      <c r="AM237" s="470">
        <f t="shared" si="319"/>
        <v>3.1999999999999997</v>
      </c>
      <c r="AN237" s="53">
        <f t="shared" si="320"/>
        <v>1321.9589778473703</v>
      </c>
      <c r="AO237" s="382">
        <f t="shared" si="321"/>
        <v>3</v>
      </c>
      <c r="AP237">
        <v>2</v>
      </c>
      <c r="AQ237" s="383">
        <f t="shared" si="322"/>
        <v>4959.2410221526279</v>
      </c>
      <c r="AR237" s="383">
        <f t="shared" si="323"/>
        <v>-6278</v>
      </c>
      <c r="AS237" s="383">
        <f t="shared" si="324"/>
        <v>4504</v>
      </c>
      <c r="AT237" s="383">
        <f t="shared" si="325"/>
        <v>6278</v>
      </c>
      <c r="AU237" s="383">
        <f t="shared" si="326"/>
        <v>0</v>
      </c>
      <c r="AV237" s="383">
        <f t="shared" si="327"/>
        <v>1</v>
      </c>
      <c r="AW237" s="383">
        <f t="shared" si="328"/>
        <v>0</v>
      </c>
      <c r="AX237" s="383">
        <f t="shared" si="329"/>
        <v>1</v>
      </c>
      <c r="AY237" s="383">
        <f t="shared" si="330"/>
        <v>4504</v>
      </c>
      <c r="AZ237">
        <f t="shared" si="331"/>
        <v>0</v>
      </c>
      <c r="BA237">
        <f t="shared" si="332"/>
        <v>0</v>
      </c>
      <c r="BB237" s="383">
        <f t="shared" si="333"/>
        <v>0</v>
      </c>
      <c r="BC237" s="384">
        <f t="shared" si="387"/>
        <v>4504</v>
      </c>
      <c r="BD237" s="384">
        <f t="shared" si="387"/>
        <v>0.31936922586811084</v>
      </c>
      <c r="BE237" s="384">
        <f t="shared" si="387"/>
        <v>0.53488372093023251</v>
      </c>
      <c r="BF237" s="384">
        <f t="shared" si="385"/>
        <v>0</v>
      </c>
      <c r="BG237" s="384">
        <f t="shared" si="385"/>
        <v>3.3928002548582352E-2</v>
      </c>
      <c r="BH237" s="384">
        <f t="shared" si="385"/>
        <v>346</v>
      </c>
      <c r="BI237" s="384">
        <f t="shared" si="385"/>
        <v>109.24102215262815</v>
      </c>
      <c r="BJ237" s="384">
        <f t="shared" si="385"/>
        <v>5.5272379738770312E-2</v>
      </c>
      <c r="BK237" s="384">
        <f t="shared" si="385"/>
        <v>5.6546670914303918E-2</v>
      </c>
      <c r="BL237" s="474">
        <f t="shared" si="334"/>
        <v>1774</v>
      </c>
      <c r="BM237" s="409">
        <f t="shared" si="335"/>
        <v>1321.9589778473703</v>
      </c>
      <c r="BN237" s="473">
        <f t="shared" si="336"/>
        <v>455.24102215262815</v>
      </c>
      <c r="BO237" s="387">
        <f t="shared" si="337"/>
        <v>1</v>
      </c>
      <c r="BP237" s="387">
        <f t="shared" si="338"/>
        <v>0</v>
      </c>
      <c r="BQ237" s="388">
        <f t="shared" si="339"/>
        <v>0</v>
      </c>
      <c r="BR237" s="389">
        <f t="shared" si="340"/>
        <v>1318.7589778473719</v>
      </c>
      <c r="BS237" s="390">
        <f t="shared" si="341"/>
        <v>4504</v>
      </c>
      <c r="BT237" s="391">
        <f t="shared" si="398"/>
        <v>1438.4389933099712</v>
      </c>
      <c r="BU237" s="391">
        <f t="shared" si="399"/>
        <v>2409.1162790697672</v>
      </c>
      <c r="BV237" s="391">
        <f t="shared" si="400"/>
        <v>0</v>
      </c>
      <c r="BW237" s="391">
        <f t="shared" si="396"/>
        <v>152.81172347881491</v>
      </c>
      <c r="BX237" s="391">
        <f t="shared" si="396"/>
        <v>0</v>
      </c>
      <c r="BY237" s="391">
        <f t="shared" si="396"/>
        <v>0</v>
      </c>
      <c r="BZ237" s="391">
        <f t="shared" si="396"/>
        <v>248.94679834342148</v>
      </c>
      <c r="CA237" s="391">
        <f t="shared" si="396"/>
        <v>254.68620579802484</v>
      </c>
      <c r="CB237" s="391">
        <f t="shared" si="342"/>
        <v>0</v>
      </c>
      <c r="CC237" s="391">
        <f t="shared" si="342"/>
        <v>0</v>
      </c>
      <c r="CD237" s="392">
        <f t="shared" si="343"/>
        <v>0</v>
      </c>
      <c r="CE237" s="393">
        <f t="shared" si="344"/>
        <v>-2005</v>
      </c>
      <c r="CF237" s="392">
        <f t="shared" si="392"/>
        <v>0</v>
      </c>
      <c r="CG237" s="392">
        <f t="shared" si="392"/>
        <v>0</v>
      </c>
      <c r="CH237" s="392">
        <f t="shared" si="392"/>
        <v>0</v>
      </c>
      <c r="CI237" s="392">
        <f t="shared" si="392"/>
        <v>0</v>
      </c>
      <c r="CJ237" s="392">
        <f t="shared" si="392"/>
        <v>0</v>
      </c>
      <c r="CK237" s="392">
        <f t="shared" si="392"/>
        <v>0</v>
      </c>
      <c r="CL237" s="392">
        <f t="shared" si="392"/>
        <v>0</v>
      </c>
      <c r="CM237" s="392">
        <f t="shared" si="345"/>
        <v>0</v>
      </c>
      <c r="CN237" s="392">
        <f t="shared" si="346"/>
        <v>0</v>
      </c>
      <c r="CO237" s="394">
        <f t="shared" si="347"/>
        <v>0</v>
      </c>
      <c r="CP237" s="394">
        <f t="shared" si="347"/>
        <v>0</v>
      </c>
      <c r="CQ237" s="395">
        <f t="shared" si="348"/>
        <v>-3358</v>
      </c>
      <c r="CR237" s="394">
        <f t="shared" si="394"/>
        <v>0</v>
      </c>
      <c r="CS237" s="394">
        <f t="shared" si="394"/>
        <v>0</v>
      </c>
      <c r="CT237" s="394">
        <f t="shared" si="394"/>
        <v>0</v>
      </c>
      <c r="CU237" s="394">
        <f t="shared" si="394"/>
        <v>0</v>
      </c>
      <c r="CV237" s="394">
        <f t="shared" si="394"/>
        <v>0</v>
      </c>
      <c r="CW237" s="394">
        <f t="shared" si="394"/>
        <v>0</v>
      </c>
      <c r="CX237" s="396">
        <f t="shared" si="349"/>
        <v>0</v>
      </c>
      <c r="CY237" s="396">
        <f t="shared" si="349"/>
        <v>0</v>
      </c>
      <c r="CZ237" s="397">
        <f t="shared" si="350"/>
        <v>0</v>
      </c>
      <c r="DA237" s="397">
        <f t="shared" si="350"/>
        <v>0</v>
      </c>
      <c r="DB237" s="397">
        <f t="shared" si="350"/>
        <v>0</v>
      </c>
      <c r="DC237" s="397">
        <f t="shared" si="351"/>
        <v>0</v>
      </c>
      <c r="DD237" s="397">
        <f t="shared" si="389"/>
        <v>0</v>
      </c>
      <c r="DE237" s="397">
        <f t="shared" si="389"/>
        <v>0</v>
      </c>
      <c r="DF237" s="397">
        <f t="shared" si="389"/>
        <v>0</v>
      </c>
      <c r="DG237" s="397">
        <f t="shared" si="389"/>
        <v>0</v>
      </c>
      <c r="DH237" s="397">
        <f t="shared" si="389"/>
        <v>0</v>
      </c>
      <c r="DI237" s="398">
        <f t="shared" si="352"/>
        <v>0</v>
      </c>
      <c r="DJ237" s="398">
        <f t="shared" si="352"/>
        <v>0</v>
      </c>
      <c r="DK237" s="399">
        <f t="shared" si="353"/>
        <v>0</v>
      </c>
      <c r="DL237" s="399">
        <f t="shared" si="353"/>
        <v>0</v>
      </c>
      <c r="DM237" s="399">
        <f t="shared" si="353"/>
        <v>0</v>
      </c>
      <c r="DN237" s="399">
        <f t="shared" si="312"/>
        <v>0</v>
      </c>
      <c r="DO237" s="399">
        <f t="shared" si="354"/>
        <v>-213</v>
      </c>
      <c r="DP237" s="399">
        <f t="shared" si="355"/>
        <v>0</v>
      </c>
      <c r="DQ237" s="399">
        <f t="shared" si="355"/>
        <v>0</v>
      </c>
      <c r="DR237" s="399">
        <f t="shared" si="355"/>
        <v>0</v>
      </c>
      <c r="DS237" s="399">
        <f t="shared" si="313"/>
        <v>0</v>
      </c>
      <c r="DT237" s="400">
        <f t="shared" si="356"/>
        <v>0</v>
      </c>
      <c r="DU237" s="400">
        <f t="shared" si="356"/>
        <v>0</v>
      </c>
      <c r="DV237" s="386">
        <f t="shared" si="390"/>
        <v>0</v>
      </c>
      <c r="DW237" s="386">
        <f t="shared" si="390"/>
        <v>110.50175215036636</v>
      </c>
      <c r="DX237" s="386">
        <f t="shared" si="390"/>
        <v>185.06976744186045</v>
      </c>
      <c r="DY237" s="386">
        <f t="shared" si="390"/>
        <v>0</v>
      </c>
      <c r="DZ237" s="386">
        <f t="shared" si="390"/>
        <v>11.739088881809494</v>
      </c>
      <c r="EA237" s="401">
        <f t="shared" si="357"/>
        <v>346</v>
      </c>
      <c r="EB237" s="386">
        <f t="shared" si="358"/>
        <v>0</v>
      </c>
      <c r="EC237" s="386">
        <f t="shared" si="358"/>
        <v>19.124243389614527</v>
      </c>
      <c r="ED237" s="386">
        <f t="shared" si="358"/>
        <v>19.565148136349155</v>
      </c>
      <c r="EE237" s="385">
        <f t="shared" si="359"/>
        <v>0</v>
      </c>
      <c r="EF237" s="385">
        <f t="shared" si="359"/>
        <v>0</v>
      </c>
      <c r="EG237" s="402">
        <f t="shared" si="395"/>
        <v>0</v>
      </c>
      <c r="EH237" s="402">
        <f t="shared" si="395"/>
        <v>34.888220677926</v>
      </c>
      <c r="EI237" s="402">
        <f t="shared" si="395"/>
        <v>58.431244407219701</v>
      </c>
      <c r="EJ237" s="402">
        <f t="shared" si="395"/>
        <v>0</v>
      </c>
      <c r="EK237" s="402">
        <f t="shared" si="395"/>
        <v>3.7063296780041091</v>
      </c>
      <c r="EL237" s="402">
        <f t="shared" si="395"/>
        <v>0</v>
      </c>
      <c r="EM237" s="402">
        <f t="shared" si="360"/>
        <v>109.24102215262815</v>
      </c>
      <c r="EN237" s="402">
        <f t="shared" si="361"/>
        <v>6.0380112594714825</v>
      </c>
      <c r="EO237" s="402">
        <f t="shared" si="361"/>
        <v>6.1772161300068484</v>
      </c>
      <c r="EP237" s="402">
        <f t="shared" si="362"/>
        <v>0</v>
      </c>
      <c r="EQ237" s="402">
        <f t="shared" si="363"/>
        <v>0</v>
      </c>
      <c r="ER237" s="394">
        <f t="shared" si="393"/>
        <v>0</v>
      </c>
      <c r="ES237" s="394">
        <f t="shared" si="393"/>
        <v>0</v>
      </c>
      <c r="ET237" s="394">
        <f t="shared" si="393"/>
        <v>0</v>
      </c>
      <c r="EU237" s="394">
        <f t="shared" si="393"/>
        <v>0</v>
      </c>
      <c r="EV237" s="394">
        <f t="shared" si="393"/>
        <v>0</v>
      </c>
      <c r="EW237" s="394">
        <f t="shared" si="393"/>
        <v>0</v>
      </c>
      <c r="EX237" s="394">
        <f t="shared" si="393"/>
        <v>0</v>
      </c>
      <c r="EY237" s="403">
        <f t="shared" si="364"/>
        <v>-347</v>
      </c>
      <c r="EZ237" s="394">
        <f t="shared" si="365"/>
        <v>0</v>
      </c>
      <c r="FA237" s="396">
        <f t="shared" si="366"/>
        <v>0</v>
      </c>
      <c r="FB237" s="396">
        <f t="shared" si="366"/>
        <v>0</v>
      </c>
      <c r="FC237" s="404">
        <f t="shared" si="401"/>
        <v>0</v>
      </c>
      <c r="FD237" s="404">
        <f t="shared" si="402"/>
        <v>0</v>
      </c>
      <c r="FE237" s="404">
        <f t="shared" si="403"/>
        <v>0</v>
      </c>
      <c r="FF237" s="404">
        <f t="shared" si="397"/>
        <v>0</v>
      </c>
      <c r="FG237" s="404">
        <f t="shared" si="397"/>
        <v>0</v>
      </c>
      <c r="FH237" s="404">
        <f t="shared" si="397"/>
        <v>0</v>
      </c>
      <c r="FI237" s="404">
        <f t="shared" si="397"/>
        <v>0</v>
      </c>
      <c r="FJ237" s="404">
        <f t="shared" si="397"/>
        <v>0</v>
      </c>
      <c r="FK237" s="392">
        <f t="shared" si="367"/>
        <v>-355</v>
      </c>
      <c r="FL237" s="384">
        <f t="shared" si="368"/>
        <v>0</v>
      </c>
      <c r="FM237" s="384">
        <f t="shared" si="368"/>
        <v>0</v>
      </c>
      <c r="FN237" s="405">
        <f t="shared" si="388"/>
        <v>0</v>
      </c>
      <c r="FO237" s="405">
        <f t="shared" si="388"/>
        <v>421.1710338617363</v>
      </c>
      <c r="FP237" s="405">
        <f t="shared" si="388"/>
        <v>705.38270908115237</v>
      </c>
      <c r="FQ237" s="405">
        <f t="shared" si="386"/>
        <v>0</v>
      </c>
      <c r="FR237" s="405">
        <f t="shared" si="386"/>
        <v>44.742857961371492</v>
      </c>
      <c r="FS237" s="405">
        <f t="shared" si="386"/>
        <v>0</v>
      </c>
      <c r="FT237" s="405">
        <f t="shared" si="386"/>
        <v>0</v>
      </c>
      <c r="FU237" s="405">
        <f t="shared" si="386"/>
        <v>72.890947007492528</v>
      </c>
      <c r="FV237" s="405">
        <f t="shared" si="386"/>
        <v>74.57142993561915</v>
      </c>
      <c r="FW237" s="397">
        <f t="shared" si="369"/>
        <v>1321.9589778473703</v>
      </c>
      <c r="FX237" s="406">
        <f t="shared" si="370"/>
        <v>3.1999999999984539</v>
      </c>
      <c r="FY237" s="331">
        <f t="shared" si="371"/>
        <v>3.1999999999984539</v>
      </c>
      <c r="FZ237" s="382">
        <f t="shared" si="372"/>
        <v>1.545874539488068E-12</v>
      </c>
      <c r="GA237" s="331">
        <f t="shared" si="373"/>
        <v>0</v>
      </c>
      <c r="GB237" s="407">
        <f t="shared" si="374"/>
        <v>0</v>
      </c>
      <c r="GC237" s="407">
        <f t="shared" si="375"/>
        <v>0</v>
      </c>
      <c r="GD237" s="407">
        <f t="shared" si="376"/>
        <v>0</v>
      </c>
      <c r="GE237" s="407">
        <f t="shared" si="377"/>
        <v>0</v>
      </c>
      <c r="GF237" s="407">
        <f t="shared" si="378"/>
        <v>0</v>
      </c>
      <c r="GG237" s="407">
        <f t="shared" si="379"/>
        <v>0</v>
      </c>
      <c r="GH237" s="407">
        <f t="shared" si="380"/>
        <v>0</v>
      </c>
      <c r="GI237" s="407">
        <f t="shared" si="381"/>
        <v>0</v>
      </c>
      <c r="GJ237">
        <f t="shared" si="382"/>
        <v>0</v>
      </c>
      <c r="GK237" s="382">
        <f t="shared" si="383"/>
        <v>0</v>
      </c>
      <c r="GL237">
        <v>2</v>
      </c>
      <c r="GM237">
        <f t="shared" si="405"/>
        <v>4504</v>
      </c>
      <c r="GN237">
        <f t="shared" si="405"/>
        <v>0</v>
      </c>
      <c r="GO237">
        <f t="shared" si="405"/>
        <v>0</v>
      </c>
      <c r="GP237">
        <f t="shared" si="405"/>
        <v>0</v>
      </c>
      <c r="GQ237">
        <f t="shared" si="405"/>
        <v>0</v>
      </c>
      <c r="GR237">
        <f t="shared" si="404"/>
        <v>346</v>
      </c>
      <c r="GS237">
        <f t="shared" si="404"/>
        <v>109.24102215262815</v>
      </c>
      <c r="GT237">
        <f t="shared" si="404"/>
        <v>0</v>
      </c>
      <c r="GU237">
        <f t="shared" si="404"/>
        <v>0</v>
      </c>
      <c r="GV237">
        <f t="shared" si="404"/>
        <v>1321.9589778473703</v>
      </c>
    </row>
    <row r="238" spans="1:204" customFormat="1" x14ac:dyDescent="0.25">
      <c r="A238" s="378">
        <v>35044</v>
      </c>
      <c r="B238" s="32" t="s">
        <v>1372</v>
      </c>
      <c r="C238" t="s">
        <v>891</v>
      </c>
      <c r="D238">
        <v>2</v>
      </c>
      <c r="E238" s="379">
        <v>4058</v>
      </c>
      <c r="F238" s="379">
        <v>2071</v>
      </c>
      <c r="G238" s="379">
        <v>414</v>
      </c>
      <c r="H238" s="379">
        <v>100</v>
      </c>
      <c r="I238" s="379">
        <v>27520</v>
      </c>
      <c r="J238" s="379">
        <v>0</v>
      </c>
      <c r="K238" s="379">
        <v>405</v>
      </c>
      <c r="L238" s="379">
        <v>2910</v>
      </c>
      <c r="M238" s="380">
        <v>110397.57863150902</v>
      </c>
      <c r="N238" s="381">
        <f t="shared" si="314"/>
        <v>147875.57863150904</v>
      </c>
      <c r="O238" s="379">
        <v>4617</v>
      </c>
      <c r="P238" s="379">
        <v>3140</v>
      </c>
      <c r="Q238" s="379">
        <v>1000</v>
      </c>
      <c r="R238" s="379">
        <v>1900</v>
      </c>
      <c r="S238" s="379">
        <v>31400</v>
      </c>
      <c r="T238" s="379">
        <v>0</v>
      </c>
      <c r="U238" s="379">
        <v>197</v>
      </c>
      <c r="V238" s="379">
        <v>5250</v>
      </c>
      <c r="W238" s="480">
        <f>(VLOOKUP(A238,'[1]floresta plant'!$A$4:$F$573,6,0))*1000</f>
        <v>69597.532787857694</v>
      </c>
      <c r="X238" s="24">
        <f t="shared" si="315"/>
        <v>117101.53278785769</v>
      </c>
      <c r="Y238" s="53">
        <f t="shared" si="391"/>
        <v>586</v>
      </c>
      <c r="Z238" s="53">
        <f t="shared" si="391"/>
        <v>1800</v>
      </c>
      <c r="AA238" s="53">
        <f t="shared" si="391"/>
        <v>3880</v>
      </c>
      <c r="AB238" s="53">
        <f t="shared" si="391"/>
        <v>0</v>
      </c>
      <c r="AC238" s="53">
        <f t="shared" si="391"/>
        <v>-208</v>
      </c>
      <c r="AD238" s="53">
        <f t="shared" si="391"/>
        <v>2340</v>
      </c>
      <c r="AE238" s="53">
        <f t="shared" si="391"/>
        <v>-40800.045843651329</v>
      </c>
      <c r="AF238" s="53">
        <f t="shared" si="316"/>
        <v>1069</v>
      </c>
      <c r="AG238" s="53">
        <f t="shared" si="317"/>
        <v>559</v>
      </c>
      <c r="AH238" s="53">
        <f t="shared" si="318"/>
        <v>30832.265843651345</v>
      </c>
      <c r="AI238" s="53">
        <f t="shared" si="384"/>
        <v>-30774.045843651344</v>
      </c>
      <c r="AJ238" s="469">
        <v>0</v>
      </c>
      <c r="AK238" s="469">
        <v>0</v>
      </c>
      <c r="AL238" s="469">
        <v>58.22</v>
      </c>
      <c r="AM238" s="470">
        <f t="shared" si="319"/>
        <v>58.22</v>
      </c>
      <c r="AN238" s="53">
        <f t="shared" si="320"/>
        <v>30832.265843651345</v>
      </c>
      <c r="AO238" s="382">
        <f t="shared" si="321"/>
        <v>3</v>
      </c>
      <c r="AP238">
        <v>2</v>
      </c>
      <c r="AQ238" s="383">
        <f t="shared" si="322"/>
        <v>10234</v>
      </c>
      <c r="AR238" s="383">
        <f t="shared" si="323"/>
        <v>-41008.045843651329</v>
      </c>
      <c r="AS238" s="383">
        <f t="shared" si="324"/>
        <v>586</v>
      </c>
      <c r="AT238" s="383">
        <f t="shared" si="325"/>
        <v>41008.045843651329</v>
      </c>
      <c r="AU238" s="383">
        <f t="shared" si="326"/>
        <v>0</v>
      </c>
      <c r="AV238" s="383">
        <f t="shared" si="327"/>
        <v>1</v>
      </c>
      <c r="AW238" s="383">
        <f t="shared" si="328"/>
        <v>0</v>
      </c>
      <c r="AX238" s="383">
        <f t="shared" si="329"/>
        <v>1</v>
      </c>
      <c r="AY238" s="383">
        <f t="shared" si="330"/>
        <v>586</v>
      </c>
      <c r="AZ238">
        <f t="shared" si="331"/>
        <v>0</v>
      </c>
      <c r="BA238">
        <f t="shared" si="332"/>
        <v>0</v>
      </c>
      <c r="BB238" s="383">
        <f t="shared" si="333"/>
        <v>0</v>
      </c>
      <c r="BC238" s="384">
        <f t="shared" si="387"/>
        <v>586</v>
      </c>
      <c r="BD238" s="384">
        <f t="shared" si="387"/>
        <v>1800</v>
      </c>
      <c r="BE238" s="384">
        <f t="shared" si="387"/>
        <v>3880</v>
      </c>
      <c r="BF238" s="384">
        <f t="shared" si="385"/>
        <v>0</v>
      </c>
      <c r="BG238" s="384">
        <f t="shared" si="385"/>
        <v>5.0721753675614751E-3</v>
      </c>
      <c r="BH238" s="384">
        <f t="shared" si="385"/>
        <v>2340</v>
      </c>
      <c r="BI238" s="384">
        <f t="shared" si="385"/>
        <v>0.99492782463243856</v>
      </c>
      <c r="BJ238" s="384">
        <f t="shared" si="385"/>
        <v>1069</v>
      </c>
      <c r="BK238" s="384">
        <f t="shared" si="385"/>
        <v>559</v>
      </c>
      <c r="BL238" s="474">
        <f t="shared" si="334"/>
        <v>40422.045843651329</v>
      </c>
      <c r="BM238" s="409">
        <f t="shared" si="335"/>
        <v>30832.265843651345</v>
      </c>
      <c r="BN238" s="473">
        <f t="shared" si="336"/>
        <v>9648</v>
      </c>
      <c r="BO238" s="387">
        <f t="shared" si="337"/>
        <v>1</v>
      </c>
      <c r="BP238" s="387">
        <f t="shared" si="338"/>
        <v>0</v>
      </c>
      <c r="BQ238" s="388">
        <f t="shared" si="339"/>
        <v>0</v>
      </c>
      <c r="BR238" s="389">
        <f t="shared" si="340"/>
        <v>30774.045843651329</v>
      </c>
      <c r="BS238" s="390">
        <f t="shared" si="341"/>
        <v>586</v>
      </c>
      <c r="BT238" s="391">
        <f t="shared" si="398"/>
        <v>0</v>
      </c>
      <c r="BU238" s="391">
        <f t="shared" si="399"/>
        <v>0</v>
      </c>
      <c r="BV238" s="391">
        <f t="shared" si="400"/>
        <v>0</v>
      </c>
      <c r="BW238" s="391">
        <f t="shared" si="396"/>
        <v>2.9722947653910246</v>
      </c>
      <c r="BX238" s="391">
        <f t="shared" si="396"/>
        <v>0</v>
      </c>
      <c r="BY238" s="391">
        <f t="shared" si="396"/>
        <v>583.02770523460902</v>
      </c>
      <c r="BZ238" s="391">
        <f t="shared" si="396"/>
        <v>0</v>
      </c>
      <c r="CA238" s="391">
        <f t="shared" si="396"/>
        <v>0</v>
      </c>
      <c r="CB238" s="391">
        <f t="shared" si="342"/>
        <v>0</v>
      </c>
      <c r="CC238" s="391">
        <f t="shared" si="342"/>
        <v>0</v>
      </c>
      <c r="CD238" s="392">
        <f t="shared" si="343"/>
        <v>0</v>
      </c>
      <c r="CE238" s="393">
        <f t="shared" si="344"/>
        <v>1800</v>
      </c>
      <c r="CF238" s="392">
        <f t="shared" si="392"/>
        <v>0</v>
      </c>
      <c r="CG238" s="392">
        <f t="shared" si="392"/>
        <v>0</v>
      </c>
      <c r="CH238" s="392">
        <f t="shared" si="392"/>
        <v>9.1299156616106547</v>
      </c>
      <c r="CI238" s="392">
        <f t="shared" si="392"/>
        <v>0</v>
      </c>
      <c r="CJ238" s="392">
        <f t="shared" si="392"/>
        <v>1790.8700843383895</v>
      </c>
      <c r="CK238" s="392">
        <f t="shared" si="392"/>
        <v>0</v>
      </c>
      <c r="CL238" s="392">
        <f t="shared" si="392"/>
        <v>0</v>
      </c>
      <c r="CM238" s="392">
        <f t="shared" si="345"/>
        <v>0</v>
      </c>
      <c r="CN238" s="392">
        <f t="shared" si="346"/>
        <v>0</v>
      </c>
      <c r="CO238" s="394">
        <f t="shared" si="347"/>
        <v>0</v>
      </c>
      <c r="CP238" s="394">
        <f t="shared" si="347"/>
        <v>0</v>
      </c>
      <c r="CQ238" s="395">
        <f t="shared" si="348"/>
        <v>3880</v>
      </c>
      <c r="CR238" s="394">
        <f t="shared" si="394"/>
        <v>0</v>
      </c>
      <c r="CS238" s="394">
        <f t="shared" si="394"/>
        <v>19.680040426138522</v>
      </c>
      <c r="CT238" s="394">
        <f t="shared" si="394"/>
        <v>0</v>
      </c>
      <c r="CU238" s="394">
        <f t="shared" si="394"/>
        <v>3860.3199595738615</v>
      </c>
      <c r="CV238" s="394">
        <f t="shared" si="394"/>
        <v>0</v>
      </c>
      <c r="CW238" s="394">
        <f t="shared" si="394"/>
        <v>0</v>
      </c>
      <c r="CX238" s="396">
        <f t="shared" si="349"/>
        <v>0</v>
      </c>
      <c r="CY238" s="396">
        <f t="shared" si="349"/>
        <v>0</v>
      </c>
      <c r="CZ238" s="397">
        <f t="shared" si="350"/>
        <v>0</v>
      </c>
      <c r="DA238" s="397">
        <f t="shared" si="350"/>
        <v>0</v>
      </c>
      <c r="DB238" s="397">
        <f t="shared" si="350"/>
        <v>0</v>
      </c>
      <c r="DC238" s="397">
        <f t="shared" si="351"/>
        <v>0</v>
      </c>
      <c r="DD238" s="397">
        <f t="shared" si="389"/>
        <v>0</v>
      </c>
      <c r="DE238" s="397">
        <f t="shared" si="389"/>
        <v>0</v>
      </c>
      <c r="DF238" s="397">
        <f t="shared" si="389"/>
        <v>0</v>
      </c>
      <c r="DG238" s="397">
        <f t="shared" si="389"/>
        <v>0</v>
      </c>
      <c r="DH238" s="397">
        <f t="shared" si="389"/>
        <v>0</v>
      </c>
      <c r="DI238" s="398">
        <f t="shared" si="352"/>
        <v>0</v>
      </c>
      <c r="DJ238" s="398">
        <f t="shared" si="352"/>
        <v>0</v>
      </c>
      <c r="DK238" s="399">
        <f t="shared" si="353"/>
        <v>0</v>
      </c>
      <c r="DL238" s="399">
        <f t="shared" si="353"/>
        <v>0</v>
      </c>
      <c r="DM238" s="399">
        <f t="shared" si="353"/>
        <v>0</v>
      </c>
      <c r="DN238" s="399">
        <f t="shared" si="312"/>
        <v>0</v>
      </c>
      <c r="DO238" s="399">
        <f t="shared" si="354"/>
        <v>-208</v>
      </c>
      <c r="DP238" s="399">
        <f t="shared" si="355"/>
        <v>0</v>
      </c>
      <c r="DQ238" s="399">
        <f t="shared" si="355"/>
        <v>0</v>
      </c>
      <c r="DR238" s="399">
        <f t="shared" si="355"/>
        <v>0</v>
      </c>
      <c r="DS238" s="399">
        <f t="shared" si="313"/>
        <v>0</v>
      </c>
      <c r="DT238" s="400">
        <f t="shared" si="356"/>
        <v>0</v>
      </c>
      <c r="DU238" s="400">
        <f t="shared" si="356"/>
        <v>0</v>
      </c>
      <c r="DV238" s="386">
        <f t="shared" si="390"/>
        <v>0</v>
      </c>
      <c r="DW238" s="386">
        <f t="shared" si="390"/>
        <v>0</v>
      </c>
      <c r="DX238" s="386">
        <f t="shared" si="390"/>
        <v>0</v>
      </c>
      <c r="DY238" s="386">
        <f t="shared" si="390"/>
        <v>0</v>
      </c>
      <c r="DZ238" s="386">
        <f t="shared" si="390"/>
        <v>11.868890360093852</v>
      </c>
      <c r="EA238" s="401">
        <f t="shared" si="357"/>
        <v>2340</v>
      </c>
      <c r="EB238" s="386">
        <f t="shared" si="358"/>
        <v>2328.1311096399063</v>
      </c>
      <c r="EC238" s="386">
        <f t="shared" si="358"/>
        <v>0</v>
      </c>
      <c r="ED238" s="386">
        <f t="shared" si="358"/>
        <v>0</v>
      </c>
      <c r="EE238" s="385">
        <f t="shared" si="359"/>
        <v>0</v>
      </c>
      <c r="EF238" s="385">
        <f t="shared" si="359"/>
        <v>0</v>
      </c>
      <c r="EG238" s="402">
        <f t="shared" si="395"/>
        <v>0</v>
      </c>
      <c r="EH238" s="402">
        <f t="shared" si="395"/>
        <v>0</v>
      </c>
      <c r="EI238" s="402">
        <f t="shared" si="395"/>
        <v>0</v>
      </c>
      <c r="EJ238" s="402">
        <f t="shared" si="395"/>
        <v>0</v>
      </c>
      <c r="EK238" s="402">
        <f t="shared" si="395"/>
        <v>0</v>
      </c>
      <c r="EL238" s="402">
        <f t="shared" si="395"/>
        <v>0</v>
      </c>
      <c r="EM238" s="402">
        <f t="shared" si="360"/>
        <v>-40800.045843651329</v>
      </c>
      <c r="EN238" s="402">
        <f t="shared" si="361"/>
        <v>0</v>
      </c>
      <c r="EO238" s="402">
        <f t="shared" si="361"/>
        <v>0</v>
      </c>
      <c r="EP238" s="402">
        <f t="shared" si="362"/>
        <v>0</v>
      </c>
      <c r="EQ238" s="402">
        <f t="shared" si="363"/>
        <v>0</v>
      </c>
      <c r="ER238" s="394">
        <f t="shared" si="393"/>
        <v>0</v>
      </c>
      <c r="ES238" s="394">
        <f t="shared" si="393"/>
        <v>0</v>
      </c>
      <c r="ET238" s="394">
        <f t="shared" si="393"/>
        <v>0</v>
      </c>
      <c r="EU238" s="394">
        <f t="shared" si="393"/>
        <v>0</v>
      </c>
      <c r="EV238" s="394">
        <f t="shared" si="393"/>
        <v>5.4221554679232167</v>
      </c>
      <c r="EW238" s="394">
        <f t="shared" si="393"/>
        <v>0</v>
      </c>
      <c r="EX238" s="394">
        <f t="shared" si="393"/>
        <v>1063.5778445320768</v>
      </c>
      <c r="EY238" s="403">
        <f t="shared" si="364"/>
        <v>1069</v>
      </c>
      <c r="EZ238" s="394">
        <f t="shared" si="365"/>
        <v>0</v>
      </c>
      <c r="FA238" s="396">
        <f t="shared" si="366"/>
        <v>0</v>
      </c>
      <c r="FB238" s="396">
        <f t="shared" si="366"/>
        <v>0</v>
      </c>
      <c r="FC238" s="404">
        <f t="shared" si="401"/>
        <v>0</v>
      </c>
      <c r="FD238" s="404">
        <f t="shared" si="402"/>
        <v>0</v>
      </c>
      <c r="FE238" s="404">
        <f t="shared" si="403"/>
        <v>0</v>
      </c>
      <c r="FF238" s="404">
        <f t="shared" si="397"/>
        <v>0</v>
      </c>
      <c r="FG238" s="404">
        <f t="shared" si="397"/>
        <v>2.8353460304668645</v>
      </c>
      <c r="FH238" s="404">
        <f t="shared" si="397"/>
        <v>0</v>
      </c>
      <c r="FI238" s="404">
        <f t="shared" si="397"/>
        <v>556.16465396953311</v>
      </c>
      <c r="FJ238" s="404">
        <f t="shared" si="397"/>
        <v>0</v>
      </c>
      <c r="FK238" s="392">
        <f t="shared" si="367"/>
        <v>559</v>
      </c>
      <c r="FL238" s="384">
        <f t="shared" si="368"/>
        <v>0</v>
      </c>
      <c r="FM238" s="384">
        <f t="shared" si="368"/>
        <v>0</v>
      </c>
      <c r="FN238" s="405">
        <f t="shared" si="388"/>
        <v>0</v>
      </c>
      <c r="FO238" s="405">
        <f t="shared" si="388"/>
        <v>0</v>
      </c>
      <c r="FP238" s="405">
        <f t="shared" si="388"/>
        <v>0</v>
      </c>
      <c r="FQ238" s="405">
        <f t="shared" si="386"/>
        <v>0</v>
      </c>
      <c r="FR238" s="405">
        <f t="shared" si="386"/>
        <v>156.09135728837586</v>
      </c>
      <c r="FS238" s="405">
        <f t="shared" si="386"/>
        <v>0</v>
      </c>
      <c r="FT238" s="405">
        <f t="shared" si="386"/>
        <v>30617.954486362953</v>
      </c>
      <c r="FU238" s="405">
        <f t="shared" si="386"/>
        <v>0</v>
      </c>
      <c r="FV238" s="405">
        <f t="shared" si="386"/>
        <v>0</v>
      </c>
      <c r="FW238" s="397">
        <f t="shared" si="369"/>
        <v>30832.265843651345</v>
      </c>
      <c r="FX238" s="406">
        <f t="shared" si="370"/>
        <v>58.220000000015716</v>
      </c>
      <c r="FY238" s="331">
        <f t="shared" si="371"/>
        <v>58.220000000015716</v>
      </c>
      <c r="FZ238" s="382">
        <f t="shared" si="372"/>
        <v>-1.5717205315013416E-11</v>
      </c>
      <c r="GA238" s="331">
        <f t="shared" si="373"/>
        <v>0</v>
      </c>
      <c r="GB238" s="407">
        <f t="shared" si="374"/>
        <v>-2.2737367544323206E-13</v>
      </c>
      <c r="GC238" s="407">
        <f t="shared" si="375"/>
        <v>0</v>
      </c>
      <c r="GD238" s="407">
        <f t="shared" si="376"/>
        <v>0</v>
      </c>
      <c r="GE238" s="407">
        <f t="shared" si="377"/>
        <v>0</v>
      </c>
      <c r="GF238" s="407">
        <f t="shared" si="378"/>
        <v>-1.5099033134902129E-13</v>
      </c>
      <c r="GG238" s="407">
        <f t="shared" si="379"/>
        <v>0</v>
      </c>
      <c r="GH238" s="407">
        <f t="shared" si="380"/>
        <v>0</v>
      </c>
      <c r="GI238" s="407">
        <f t="shared" si="381"/>
        <v>0</v>
      </c>
      <c r="GJ238">
        <f t="shared" si="382"/>
        <v>0</v>
      </c>
      <c r="GK238" s="382">
        <f t="shared" si="383"/>
        <v>-3.7836400679225335E-13</v>
      </c>
      <c r="GL238">
        <v>2</v>
      </c>
      <c r="GM238">
        <f t="shared" si="405"/>
        <v>586</v>
      </c>
      <c r="GN238">
        <f t="shared" si="405"/>
        <v>1800</v>
      </c>
      <c r="GO238">
        <f t="shared" si="405"/>
        <v>3880</v>
      </c>
      <c r="GP238">
        <f t="shared" si="405"/>
        <v>0</v>
      </c>
      <c r="GQ238">
        <f t="shared" si="405"/>
        <v>0</v>
      </c>
      <c r="GR238">
        <f t="shared" si="404"/>
        <v>2340</v>
      </c>
      <c r="GS238">
        <f t="shared" si="404"/>
        <v>0</v>
      </c>
      <c r="GT238">
        <f t="shared" si="404"/>
        <v>1069</v>
      </c>
      <c r="GU238">
        <f t="shared" si="404"/>
        <v>559</v>
      </c>
      <c r="GV238">
        <f t="shared" si="404"/>
        <v>30832.265843651345</v>
      </c>
    </row>
    <row r="239" spans="1:204" customFormat="1" x14ac:dyDescent="0.25">
      <c r="A239" s="378">
        <v>35045</v>
      </c>
      <c r="B239" s="32" t="s">
        <v>1373</v>
      </c>
      <c r="C239" t="s">
        <v>891</v>
      </c>
      <c r="D239">
        <v>2</v>
      </c>
      <c r="E239" s="379">
        <v>4597</v>
      </c>
      <c r="F239" s="379">
        <v>5207</v>
      </c>
      <c r="G239" s="379">
        <v>230</v>
      </c>
      <c r="H239" s="379">
        <v>200</v>
      </c>
      <c r="I239" s="379">
        <v>15253</v>
      </c>
      <c r="J239" s="379">
        <v>0</v>
      </c>
      <c r="K239" s="379">
        <v>184</v>
      </c>
      <c r="L239" s="379">
        <v>2278</v>
      </c>
      <c r="M239" s="380">
        <v>127252.81053189194</v>
      </c>
      <c r="N239" s="381">
        <f t="shared" si="314"/>
        <v>155201.81053189194</v>
      </c>
      <c r="O239" s="379">
        <v>3669</v>
      </c>
      <c r="P239" s="379">
        <v>5032</v>
      </c>
      <c r="Q239" s="379">
        <v>230</v>
      </c>
      <c r="R239" s="379">
        <v>200</v>
      </c>
      <c r="S239" s="379">
        <v>13952</v>
      </c>
      <c r="T239" s="379">
        <v>0</v>
      </c>
      <c r="U239" s="379">
        <v>139</v>
      </c>
      <c r="V239" s="379">
        <v>1988</v>
      </c>
      <c r="W239" s="480">
        <f>(VLOOKUP(A239,'[1]floresta plant'!$A$4:$F$573,6,0))*1000</f>
        <v>103491.57454308834</v>
      </c>
      <c r="X239" s="24">
        <f t="shared" si="315"/>
        <v>128701.57454308834</v>
      </c>
      <c r="Y239" s="53">
        <f t="shared" si="391"/>
        <v>0</v>
      </c>
      <c r="Z239" s="53">
        <f t="shared" si="391"/>
        <v>0</v>
      </c>
      <c r="AA239" s="53">
        <f t="shared" si="391"/>
        <v>-1301</v>
      </c>
      <c r="AB239" s="53">
        <f t="shared" si="391"/>
        <v>0</v>
      </c>
      <c r="AC239" s="53">
        <f t="shared" si="391"/>
        <v>-45</v>
      </c>
      <c r="AD239" s="53">
        <f t="shared" si="391"/>
        <v>-290</v>
      </c>
      <c r="AE239" s="53">
        <f t="shared" si="391"/>
        <v>-23761.235988803601</v>
      </c>
      <c r="AF239" s="53">
        <f t="shared" si="316"/>
        <v>-175</v>
      </c>
      <c r="AG239" s="53">
        <f t="shared" si="317"/>
        <v>-928</v>
      </c>
      <c r="AH239" s="53">
        <f t="shared" si="318"/>
        <v>26601.135988803602</v>
      </c>
      <c r="AI239" s="53">
        <f t="shared" si="384"/>
        <v>-26500.235988803601</v>
      </c>
      <c r="AJ239" s="469">
        <v>0</v>
      </c>
      <c r="AK239" s="469">
        <v>0</v>
      </c>
      <c r="AL239" s="469">
        <v>100.9</v>
      </c>
      <c r="AM239" s="470">
        <f t="shared" si="319"/>
        <v>100.9</v>
      </c>
      <c r="AN239" s="53">
        <f t="shared" si="320"/>
        <v>26601.135988803602</v>
      </c>
      <c r="AO239" s="382">
        <f t="shared" si="321"/>
        <v>3</v>
      </c>
      <c r="AP239">
        <v>2</v>
      </c>
      <c r="AQ239" s="383">
        <f t="shared" si="322"/>
        <v>0</v>
      </c>
      <c r="AR239" s="383">
        <f t="shared" si="323"/>
        <v>-26500.235988803601</v>
      </c>
      <c r="AS239" s="383">
        <f t="shared" si="324"/>
        <v>0</v>
      </c>
      <c r="AT239" s="383">
        <f t="shared" si="325"/>
        <v>26500.235988803601</v>
      </c>
      <c r="AU239" s="383">
        <f t="shared" si="326"/>
        <v>0</v>
      </c>
      <c r="AV239" s="383">
        <f t="shared" si="327"/>
        <v>1</v>
      </c>
      <c r="AW239" s="383">
        <f t="shared" si="328"/>
        <v>0</v>
      </c>
      <c r="AX239" s="383">
        <f t="shared" si="329"/>
        <v>1</v>
      </c>
      <c r="AY239" s="383">
        <f t="shared" si="330"/>
        <v>0</v>
      </c>
      <c r="AZ239">
        <f t="shared" si="331"/>
        <v>0</v>
      </c>
      <c r="BA239">
        <f t="shared" si="332"/>
        <v>0</v>
      </c>
      <c r="BB239" s="383">
        <f t="shared" si="333"/>
        <v>0</v>
      </c>
      <c r="BC239" s="384">
        <f t="shared" si="387"/>
        <v>0</v>
      </c>
      <c r="BD239" s="384">
        <f t="shared" si="387"/>
        <v>0</v>
      </c>
      <c r="BE239" s="384">
        <f t="shared" si="387"/>
        <v>4.9093902429762318E-2</v>
      </c>
      <c r="BF239" s="384">
        <f t="shared" si="385"/>
        <v>0</v>
      </c>
      <c r="BG239" s="384">
        <f t="shared" si="385"/>
        <v>1.6980980855797881E-3</v>
      </c>
      <c r="BH239" s="384">
        <f t="shared" si="385"/>
        <v>1.0943298773736412E-2</v>
      </c>
      <c r="BI239" s="384">
        <f t="shared" si="385"/>
        <v>0.89664242985771025</v>
      </c>
      <c r="BJ239" s="384">
        <f t="shared" si="385"/>
        <v>6.603714777254732E-3</v>
      </c>
      <c r="BK239" s="384">
        <f t="shared" si="385"/>
        <v>3.5018556075956518E-2</v>
      </c>
      <c r="BL239" s="474">
        <f t="shared" si="334"/>
        <v>26500.235988803601</v>
      </c>
      <c r="BM239" s="409">
        <f t="shared" si="335"/>
        <v>26601.135988803602</v>
      </c>
      <c r="BN239" s="473">
        <f t="shared" si="336"/>
        <v>0</v>
      </c>
      <c r="BO239" s="387">
        <f t="shared" si="337"/>
        <v>1</v>
      </c>
      <c r="BP239" s="387">
        <f t="shared" si="338"/>
        <v>0</v>
      </c>
      <c r="BQ239" s="388">
        <f t="shared" si="339"/>
        <v>0</v>
      </c>
      <c r="BR239" s="389">
        <f t="shared" si="340"/>
        <v>26500.235988803601</v>
      </c>
      <c r="BS239" s="390">
        <f t="shared" si="341"/>
        <v>0</v>
      </c>
      <c r="BT239" s="391">
        <f t="shared" si="398"/>
        <v>0</v>
      </c>
      <c r="BU239" s="391">
        <f t="shared" si="399"/>
        <v>0</v>
      </c>
      <c r="BV239" s="391">
        <f t="shared" si="400"/>
        <v>0</v>
      </c>
      <c r="BW239" s="391">
        <f t="shared" si="396"/>
        <v>0</v>
      </c>
      <c r="BX239" s="391">
        <f t="shared" si="396"/>
        <v>0</v>
      </c>
      <c r="BY239" s="391">
        <f t="shared" si="396"/>
        <v>0</v>
      </c>
      <c r="BZ239" s="391">
        <f t="shared" si="396"/>
        <v>0</v>
      </c>
      <c r="CA239" s="391">
        <f t="shared" si="396"/>
        <v>0</v>
      </c>
      <c r="CB239" s="391">
        <f t="shared" si="342"/>
        <v>0</v>
      </c>
      <c r="CC239" s="391">
        <f t="shared" si="342"/>
        <v>0</v>
      </c>
      <c r="CD239" s="392">
        <f t="shared" si="343"/>
        <v>0</v>
      </c>
      <c r="CE239" s="393">
        <f t="shared" si="344"/>
        <v>0</v>
      </c>
      <c r="CF239" s="392">
        <f t="shared" si="392"/>
        <v>0</v>
      </c>
      <c r="CG239" s="392">
        <f t="shared" si="392"/>
        <v>0</v>
      </c>
      <c r="CH239" s="392">
        <f t="shared" si="392"/>
        <v>0</v>
      </c>
      <c r="CI239" s="392">
        <f t="shared" si="392"/>
        <v>0</v>
      </c>
      <c r="CJ239" s="392">
        <f t="shared" si="392"/>
        <v>0</v>
      </c>
      <c r="CK239" s="392">
        <f t="shared" si="392"/>
        <v>0</v>
      </c>
      <c r="CL239" s="392">
        <f t="shared" si="392"/>
        <v>0</v>
      </c>
      <c r="CM239" s="392">
        <f t="shared" si="345"/>
        <v>0</v>
      </c>
      <c r="CN239" s="392">
        <f t="shared" si="346"/>
        <v>0</v>
      </c>
      <c r="CO239" s="394">
        <f t="shared" si="347"/>
        <v>0</v>
      </c>
      <c r="CP239" s="394">
        <f t="shared" si="347"/>
        <v>0</v>
      </c>
      <c r="CQ239" s="395">
        <f t="shared" si="348"/>
        <v>-1301</v>
      </c>
      <c r="CR239" s="394">
        <f t="shared" si="394"/>
        <v>0</v>
      </c>
      <c r="CS239" s="394">
        <f t="shared" si="394"/>
        <v>0</v>
      </c>
      <c r="CT239" s="394">
        <f t="shared" si="394"/>
        <v>0</v>
      </c>
      <c r="CU239" s="394">
        <f t="shared" si="394"/>
        <v>0</v>
      </c>
      <c r="CV239" s="394">
        <f t="shared" si="394"/>
        <v>0</v>
      </c>
      <c r="CW239" s="394">
        <f t="shared" si="394"/>
        <v>0</v>
      </c>
      <c r="CX239" s="396">
        <f t="shared" si="349"/>
        <v>0</v>
      </c>
      <c r="CY239" s="396">
        <f t="shared" si="349"/>
        <v>0</v>
      </c>
      <c r="CZ239" s="397">
        <f t="shared" si="350"/>
        <v>0</v>
      </c>
      <c r="DA239" s="397">
        <f t="shared" si="350"/>
        <v>0</v>
      </c>
      <c r="DB239" s="397">
        <f t="shared" si="350"/>
        <v>0</v>
      </c>
      <c r="DC239" s="397">
        <f t="shared" si="351"/>
        <v>0</v>
      </c>
      <c r="DD239" s="397">
        <f t="shared" si="389"/>
        <v>0</v>
      </c>
      <c r="DE239" s="397">
        <f t="shared" si="389"/>
        <v>0</v>
      </c>
      <c r="DF239" s="397">
        <f t="shared" si="389"/>
        <v>0</v>
      </c>
      <c r="DG239" s="397">
        <f t="shared" si="389"/>
        <v>0</v>
      </c>
      <c r="DH239" s="397">
        <f t="shared" si="389"/>
        <v>0</v>
      </c>
      <c r="DI239" s="398">
        <f t="shared" si="352"/>
        <v>0</v>
      </c>
      <c r="DJ239" s="398">
        <f t="shared" si="352"/>
        <v>0</v>
      </c>
      <c r="DK239" s="399">
        <f t="shared" si="353"/>
        <v>0</v>
      </c>
      <c r="DL239" s="399">
        <f t="shared" si="353"/>
        <v>0</v>
      </c>
      <c r="DM239" s="399">
        <f t="shared" si="353"/>
        <v>0</v>
      </c>
      <c r="DN239" s="399">
        <f t="shared" si="312"/>
        <v>0</v>
      </c>
      <c r="DO239" s="399">
        <f t="shared" si="354"/>
        <v>-45</v>
      </c>
      <c r="DP239" s="399">
        <f t="shared" si="355"/>
        <v>0</v>
      </c>
      <c r="DQ239" s="399">
        <f t="shared" si="355"/>
        <v>0</v>
      </c>
      <c r="DR239" s="399">
        <f t="shared" si="355"/>
        <v>0</v>
      </c>
      <c r="DS239" s="399">
        <f t="shared" si="313"/>
        <v>0</v>
      </c>
      <c r="DT239" s="400">
        <f t="shared" si="356"/>
        <v>0</v>
      </c>
      <c r="DU239" s="400">
        <f t="shared" si="356"/>
        <v>0</v>
      </c>
      <c r="DV239" s="386">
        <f t="shared" si="390"/>
        <v>0</v>
      </c>
      <c r="DW239" s="386">
        <f t="shared" si="390"/>
        <v>0</v>
      </c>
      <c r="DX239" s="386">
        <f t="shared" si="390"/>
        <v>0</v>
      </c>
      <c r="DY239" s="386">
        <f t="shared" si="390"/>
        <v>0</v>
      </c>
      <c r="DZ239" s="386">
        <f t="shared" si="390"/>
        <v>0</v>
      </c>
      <c r="EA239" s="401">
        <f t="shared" si="357"/>
        <v>-290</v>
      </c>
      <c r="EB239" s="386">
        <f t="shared" si="358"/>
        <v>0</v>
      </c>
      <c r="EC239" s="386">
        <f t="shared" si="358"/>
        <v>0</v>
      </c>
      <c r="ED239" s="386">
        <f t="shared" si="358"/>
        <v>0</v>
      </c>
      <c r="EE239" s="385">
        <f t="shared" si="359"/>
        <v>0</v>
      </c>
      <c r="EF239" s="385">
        <f t="shared" si="359"/>
        <v>0</v>
      </c>
      <c r="EG239" s="402">
        <f t="shared" si="395"/>
        <v>0</v>
      </c>
      <c r="EH239" s="402">
        <f t="shared" si="395"/>
        <v>0</v>
      </c>
      <c r="EI239" s="402">
        <f t="shared" si="395"/>
        <v>0</v>
      </c>
      <c r="EJ239" s="402">
        <f t="shared" si="395"/>
        <v>0</v>
      </c>
      <c r="EK239" s="402">
        <f t="shared" si="395"/>
        <v>0</v>
      </c>
      <c r="EL239" s="402">
        <f t="shared" si="395"/>
        <v>0</v>
      </c>
      <c r="EM239" s="402">
        <f t="shared" si="360"/>
        <v>-23761.235988803601</v>
      </c>
      <c r="EN239" s="402">
        <f t="shared" si="361"/>
        <v>0</v>
      </c>
      <c r="EO239" s="402">
        <f t="shared" si="361"/>
        <v>0</v>
      </c>
      <c r="EP239" s="402">
        <f t="shared" si="362"/>
        <v>0</v>
      </c>
      <c r="EQ239" s="402">
        <f t="shared" si="363"/>
        <v>0</v>
      </c>
      <c r="ER239" s="394">
        <f t="shared" si="393"/>
        <v>0</v>
      </c>
      <c r="ES239" s="394">
        <f t="shared" si="393"/>
        <v>0</v>
      </c>
      <c r="ET239" s="394">
        <f t="shared" si="393"/>
        <v>0</v>
      </c>
      <c r="EU239" s="394">
        <f t="shared" si="393"/>
        <v>0</v>
      </c>
      <c r="EV239" s="394">
        <f t="shared" si="393"/>
        <v>0</v>
      </c>
      <c r="EW239" s="394">
        <f t="shared" si="393"/>
        <v>0</v>
      </c>
      <c r="EX239" s="394">
        <f t="shared" si="393"/>
        <v>0</v>
      </c>
      <c r="EY239" s="403">
        <f t="shared" si="364"/>
        <v>-175</v>
      </c>
      <c r="EZ239" s="394">
        <f t="shared" si="365"/>
        <v>0</v>
      </c>
      <c r="FA239" s="396">
        <f t="shared" si="366"/>
        <v>0</v>
      </c>
      <c r="FB239" s="396">
        <f t="shared" si="366"/>
        <v>0</v>
      </c>
      <c r="FC239" s="404">
        <f t="shared" si="401"/>
        <v>0</v>
      </c>
      <c r="FD239" s="404">
        <f t="shared" si="402"/>
        <v>0</v>
      </c>
      <c r="FE239" s="404">
        <f t="shared" si="403"/>
        <v>0</v>
      </c>
      <c r="FF239" s="404">
        <f t="shared" si="397"/>
        <v>0</v>
      </c>
      <c r="FG239" s="404">
        <f t="shared" si="397"/>
        <v>0</v>
      </c>
      <c r="FH239" s="404">
        <f t="shared" si="397"/>
        <v>0</v>
      </c>
      <c r="FI239" s="404">
        <f t="shared" si="397"/>
        <v>0</v>
      </c>
      <c r="FJ239" s="404">
        <f t="shared" si="397"/>
        <v>0</v>
      </c>
      <c r="FK239" s="392">
        <f t="shared" si="367"/>
        <v>-928</v>
      </c>
      <c r="FL239" s="384">
        <f t="shared" si="368"/>
        <v>0</v>
      </c>
      <c r="FM239" s="384">
        <f t="shared" si="368"/>
        <v>0</v>
      </c>
      <c r="FN239" s="405">
        <f t="shared" si="388"/>
        <v>0</v>
      </c>
      <c r="FO239" s="405">
        <f t="shared" si="388"/>
        <v>0</v>
      </c>
      <c r="FP239" s="405">
        <f t="shared" si="388"/>
        <v>1301</v>
      </c>
      <c r="FQ239" s="405">
        <f t="shared" si="386"/>
        <v>0</v>
      </c>
      <c r="FR239" s="405">
        <f t="shared" si="386"/>
        <v>45</v>
      </c>
      <c r="FS239" s="405">
        <f t="shared" si="386"/>
        <v>290</v>
      </c>
      <c r="FT239" s="405">
        <f t="shared" si="386"/>
        <v>23761.235988803601</v>
      </c>
      <c r="FU239" s="405">
        <f t="shared" si="386"/>
        <v>175</v>
      </c>
      <c r="FV239" s="405">
        <f t="shared" si="386"/>
        <v>927.99999999999989</v>
      </c>
      <c r="FW239" s="397">
        <f t="shared" si="369"/>
        <v>26601.135988803602</v>
      </c>
      <c r="FX239" s="406">
        <f t="shared" si="370"/>
        <v>100.90000000000146</v>
      </c>
      <c r="FY239" s="331">
        <f t="shared" si="371"/>
        <v>100.90000000000146</v>
      </c>
      <c r="FZ239" s="382">
        <f t="shared" si="372"/>
        <v>-1.4495071809506044E-12</v>
      </c>
      <c r="GA239" s="331">
        <f t="shared" si="373"/>
        <v>0</v>
      </c>
      <c r="GB239" s="407">
        <f t="shared" si="374"/>
        <v>0</v>
      </c>
      <c r="GC239" s="407">
        <f t="shared" si="375"/>
        <v>0</v>
      </c>
      <c r="GD239" s="407">
        <f t="shared" si="376"/>
        <v>0</v>
      </c>
      <c r="GE239" s="407">
        <f t="shared" si="377"/>
        <v>0</v>
      </c>
      <c r="GF239" s="407">
        <f t="shared" si="378"/>
        <v>0</v>
      </c>
      <c r="GG239" s="407">
        <f t="shared" si="379"/>
        <v>0</v>
      </c>
      <c r="GH239" s="407">
        <f t="shared" si="380"/>
        <v>0</v>
      </c>
      <c r="GI239" s="407">
        <f t="shared" si="381"/>
        <v>0</v>
      </c>
      <c r="GJ239">
        <f t="shared" si="382"/>
        <v>0</v>
      </c>
      <c r="GK239" s="382">
        <f t="shared" si="383"/>
        <v>0</v>
      </c>
      <c r="GL239">
        <v>2</v>
      </c>
      <c r="GM239">
        <f t="shared" si="405"/>
        <v>0</v>
      </c>
      <c r="GN239">
        <f t="shared" si="405"/>
        <v>0</v>
      </c>
      <c r="GO239">
        <f t="shared" si="405"/>
        <v>0</v>
      </c>
      <c r="GP239">
        <f t="shared" si="405"/>
        <v>0</v>
      </c>
      <c r="GQ239">
        <f t="shared" si="405"/>
        <v>0</v>
      </c>
      <c r="GR239">
        <f t="shared" si="404"/>
        <v>0</v>
      </c>
      <c r="GS239">
        <f t="shared" si="404"/>
        <v>0</v>
      </c>
      <c r="GT239">
        <f t="shared" si="404"/>
        <v>0</v>
      </c>
      <c r="GU239">
        <f t="shared" si="404"/>
        <v>0</v>
      </c>
      <c r="GV239">
        <f t="shared" si="404"/>
        <v>26601.135988803602</v>
      </c>
    </row>
    <row r="240" spans="1:204" customFormat="1" x14ac:dyDescent="0.25">
      <c r="A240" s="378">
        <v>35046</v>
      </c>
      <c r="B240" s="32" t="s">
        <v>1374</v>
      </c>
      <c r="C240" t="s">
        <v>891</v>
      </c>
      <c r="D240">
        <v>2</v>
      </c>
      <c r="E240" s="379">
        <v>1531</v>
      </c>
      <c r="F240" s="379">
        <v>9183</v>
      </c>
      <c r="G240" s="379">
        <v>19413</v>
      </c>
      <c r="H240" s="379">
        <v>130</v>
      </c>
      <c r="I240" s="379">
        <v>11290</v>
      </c>
      <c r="J240" s="379">
        <v>0</v>
      </c>
      <c r="K240" s="379">
        <v>364</v>
      </c>
      <c r="L240" s="379">
        <v>2228</v>
      </c>
      <c r="M240" s="380">
        <v>84237.064147792262</v>
      </c>
      <c r="N240" s="381">
        <f t="shared" si="314"/>
        <v>128376.06414779226</v>
      </c>
      <c r="O240" s="379">
        <v>1165</v>
      </c>
      <c r="P240" s="379">
        <v>7948</v>
      </c>
      <c r="Q240" s="379">
        <v>20501</v>
      </c>
      <c r="R240" s="379">
        <v>142</v>
      </c>
      <c r="S240" s="379">
        <v>10350</v>
      </c>
      <c r="T240" s="379">
        <v>0</v>
      </c>
      <c r="U240" s="379">
        <v>284</v>
      </c>
      <c r="V240" s="379">
        <v>2073</v>
      </c>
      <c r="W240" s="480">
        <f>(VLOOKUP(A240,'[1]floresta plant'!$A$4:$F$573,6,0))*1000</f>
        <v>100559.08372978689</v>
      </c>
      <c r="X240" s="24">
        <f t="shared" si="315"/>
        <v>143022.08372978689</v>
      </c>
      <c r="Y240" s="53">
        <f t="shared" si="391"/>
        <v>1088</v>
      </c>
      <c r="Z240" s="53">
        <f t="shared" si="391"/>
        <v>12</v>
      </c>
      <c r="AA240" s="53">
        <f t="shared" si="391"/>
        <v>-940</v>
      </c>
      <c r="AB240" s="53">
        <f t="shared" si="391"/>
        <v>0</v>
      </c>
      <c r="AC240" s="53">
        <f t="shared" si="391"/>
        <v>-80</v>
      </c>
      <c r="AD240" s="53">
        <f t="shared" si="391"/>
        <v>-155</v>
      </c>
      <c r="AE240" s="53">
        <f t="shared" si="391"/>
        <v>16322.019581994624</v>
      </c>
      <c r="AF240" s="53">
        <f t="shared" si="316"/>
        <v>-1235</v>
      </c>
      <c r="AG240" s="53">
        <f t="shared" si="317"/>
        <v>-366</v>
      </c>
      <c r="AH240" s="53">
        <f t="shared" si="318"/>
        <v>-14601.689581994624</v>
      </c>
      <c r="AI240" s="53">
        <f t="shared" si="384"/>
        <v>14646.019581994624</v>
      </c>
      <c r="AJ240" s="469">
        <v>0</v>
      </c>
      <c r="AK240" s="469">
        <v>0</v>
      </c>
      <c r="AL240" s="469">
        <v>44.329999999999991</v>
      </c>
      <c r="AM240" s="470">
        <f t="shared" si="319"/>
        <v>44.329999999999991</v>
      </c>
      <c r="AN240" s="53">
        <f t="shared" si="320"/>
        <v>-14601.689581994624</v>
      </c>
      <c r="AO240" s="382">
        <f t="shared" si="321"/>
        <v>2</v>
      </c>
      <c r="AP240">
        <v>2</v>
      </c>
      <c r="AQ240" s="383">
        <f t="shared" si="322"/>
        <v>17422.019581994624</v>
      </c>
      <c r="AR240" s="383">
        <f t="shared" si="323"/>
        <v>-2776</v>
      </c>
      <c r="AS240" s="383">
        <f t="shared" si="324"/>
        <v>1088</v>
      </c>
      <c r="AT240" s="383">
        <f t="shared" si="325"/>
        <v>2776</v>
      </c>
      <c r="AU240" s="383">
        <f t="shared" si="326"/>
        <v>14601.689581994624</v>
      </c>
      <c r="AV240" s="383">
        <f t="shared" si="327"/>
        <v>1</v>
      </c>
      <c r="AW240" s="383">
        <f t="shared" si="328"/>
        <v>1</v>
      </c>
      <c r="AX240" s="383">
        <f t="shared" si="329"/>
        <v>1</v>
      </c>
      <c r="AY240" s="383">
        <f t="shared" si="330"/>
        <v>544</v>
      </c>
      <c r="AZ240">
        <f t="shared" si="331"/>
        <v>544</v>
      </c>
      <c r="BA240">
        <f t="shared" si="332"/>
        <v>0</v>
      </c>
      <c r="BB240" s="383">
        <f t="shared" si="333"/>
        <v>0</v>
      </c>
      <c r="BC240" s="384">
        <f t="shared" si="387"/>
        <v>1088</v>
      </c>
      <c r="BD240" s="384">
        <f t="shared" si="387"/>
        <v>12</v>
      </c>
      <c r="BE240" s="384">
        <f t="shared" si="387"/>
        <v>0.33861671469740634</v>
      </c>
      <c r="BF240" s="384">
        <f t="shared" si="385"/>
        <v>0</v>
      </c>
      <c r="BG240" s="384">
        <f t="shared" si="385"/>
        <v>2.8818443804034581E-2</v>
      </c>
      <c r="BH240" s="384">
        <f t="shared" si="385"/>
        <v>5.5835734870317004E-2</v>
      </c>
      <c r="BI240" s="384">
        <f t="shared" si="385"/>
        <v>16322.019581994624</v>
      </c>
      <c r="BJ240" s="384">
        <f t="shared" si="385"/>
        <v>0.44488472622478387</v>
      </c>
      <c r="BK240" s="384">
        <f t="shared" si="385"/>
        <v>0.13184438040345822</v>
      </c>
      <c r="BL240" s="474">
        <f t="shared" si="334"/>
        <v>2232</v>
      </c>
      <c r="BM240" s="409">
        <f t="shared" si="335"/>
        <v>-14057.689581994624</v>
      </c>
      <c r="BN240" s="473">
        <f t="shared" si="336"/>
        <v>16334.019581994624</v>
      </c>
      <c r="BO240" s="387">
        <f t="shared" si="337"/>
        <v>0.13664731995671087</v>
      </c>
      <c r="BP240" s="387">
        <f t="shared" si="338"/>
        <v>0.86063871243859336</v>
      </c>
      <c r="BQ240" s="388">
        <f t="shared" si="339"/>
        <v>2.7139676046957772E-3</v>
      </c>
      <c r="BR240" s="389">
        <f t="shared" si="340"/>
        <v>0</v>
      </c>
      <c r="BS240" s="390">
        <f t="shared" si="341"/>
        <v>1088</v>
      </c>
      <c r="BT240" s="391">
        <f t="shared" si="398"/>
        <v>0</v>
      </c>
      <c r="BU240" s="391">
        <f t="shared" si="399"/>
        <v>184.20749279538904</v>
      </c>
      <c r="BV240" s="391">
        <f t="shared" si="400"/>
        <v>0</v>
      </c>
      <c r="BW240" s="391">
        <f t="shared" si="396"/>
        <v>15.677233429394812</v>
      </c>
      <c r="BX240" s="391">
        <f t="shared" si="396"/>
        <v>30.37463976945245</v>
      </c>
      <c r="BY240" s="391">
        <f t="shared" si="396"/>
        <v>0</v>
      </c>
      <c r="BZ240" s="391">
        <f t="shared" si="396"/>
        <v>242.01729106628241</v>
      </c>
      <c r="CA240" s="391">
        <f t="shared" si="396"/>
        <v>71.72334293948127</v>
      </c>
      <c r="CB240" s="391">
        <f t="shared" si="342"/>
        <v>544</v>
      </c>
      <c r="CC240" s="391">
        <f t="shared" si="342"/>
        <v>0</v>
      </c>
      <c r="CD240" s="392">
        <f t="shared" si="343"/>
        <v>0</v>
      </c>
      <c r="CE240" s="393">
        <f t="shared" si="344"/>
        <v>12</v>
      </c>
      <c r="CF240" s="392">
        <f t="shared" si="392"/>
        <v>0.55525279867136113</v>
      </c>
      <c r="CG240" s="392">
        <f t="shared" si="392"/>
        <v>0</v>
      </c>
      <c r="CH240" s="392">
        <f t="shared" si="392"/>
        <v>4.7255557333732864E-2</v>
      </c>
      <c r="CI240" s="392">
        <f t="shared" si="392"/>
        <v>9.1557642334107431E-2</v>
      </c>
      <c r="CJ240" s="392">
        <f t="shared" si="392"/>
        <v>0</v>
      </c>
      <c r="CK240" s="392">
        <f t="shared" si="392"/>
        <v>0.72950766633950104</v>
      </c>
      <c r="CL240" s="392">
        <f t="shared" si="392"/>
        <v>0.2161941748018279</v>
      </c>
      <c r="CM240" s="392">
        <f t="shared" si="345"/>
        <v>10.327664549263121</v>
      </c>
      <c r="CN240" s="392">
        <f t="shared" si="346"/>
        <v>3.2567611256349327E-2</v>
      </c>
      <c r="CO240" s="394">
        <f t="shared" si="347"/>
        <v>0</v>
      </c>
      <c r="CP240" s="394">
        <f t="shared" si="347"/>
        <v>0</v>
      </c>
      <c r="CQ240" s="395">
        <f t="shared" si="348"/>
        <v>-940</v>
      </c>
      <c r="CR240" s="394">
        <f t="shared" si="394"/>
        <v>0</v>
      </c>
      <c r="CS240" s="394">
        <f t="shared" si="394"/>
        <v>0</v>
      </c>
      <c r="CT240" s="394">
        <f t="shared" si="394"/>
        <v>0</v>
      </c>
      <c r="CU240" s="394">
        <f t="shared" si="394"/>
        <v>0</v>
      </c>
      <c r="CV240" s="394">
        <f t="shared" si="394"/>
        <v>0</v>
      </c>
      <c r="CW240" s="394">
        <f t="shared" si="394"/>
        <v>0</v>
      </c>
      <c r="CX240" s="396">
        <f t="shared" si="349"/>
        <v>0</v>
      </c>
      <c r="CY240" s="396">
        <f t="shared" si="349"/>
        <v>0</v>
      </c>
      <c r="CZ240" s="397">
        <f t="shared" si="350"/>
        <v>0</v>
      </c>
      <c r="DA240" s="397">
        <f t="shared" si="350"/>
        <v>0</v>
      </c>
      <c r="DB240" s="397">
        <f t="shared" si="350"/>
        <v>0</v>
      </c>
      <c r="DC240" s="397">
        <f t="shared" si="351"/>
        <v>0</v>
      </c>
      <c r="DD240" s="397">
        <f t="shared" si="389"/>
        <v>0</v>
      </c>
      <c r="DE240" s="397">
        <f t="shared" si="389"/>
        <v>0</v>
      </c>
      <c r="DF240" s="397">
        <f t="shared" si="389"/>
        <v>0</v>
      </c>
      <c r="DG240" s="397">
        <f t="shared" si="389"/>
        <v>0</v>
      </c>
      <c r="DH240" s="397">
        <f t="shared" si="389"/>
        <v>0</v>
      </c>
      <c r="DI240" s="398">
        <f t="shared" si="352"/>
        <v>0</v>
      </c>
      <c r="DJ240" s="398">
        <f t="shared" si="352"/>
        <v>0</v>
      </c>
      <c r="DK240" s="399">
        <f t="shared" si="353"/>
        <v>0</v>
      </c>
      <c r="DL240" s="399">
        <f t="shared" si="353"/>
        <v>0</v>
      </c>
      <c r="DM240" s="399">
        <f t="shared" si="353"/>
        <v>0</v>
      </c>
      <c r="DN240" s="399">
        <f t="shared" si="312"/>
        <v>0</v>
      </c>
      <c r="DO240" s="399">
        <f t="shared" si="354"/>
        <v>-80</v>
      </c>
      <c r="DP240" s="399">
        <f t="shared" si="355"/>
        <v>0</v>
      </c>
      <c r="DQ240" s="399">
        <f t="shared" si="355"/>
        <v>0</v>
      </c>
      <c r="DR240" s="399">
        <f t="shared" si="355"/>
        <v>0</v>
      </c>
      <c r="DS240" s="399">
        <f t="shared" si="313"/>
        <v>0</v>
      </c>
      <c r="DT240" s="400">
        <f t="shared" si="356"/>
        <v>0</v>
      </c>
      <c r="DU240" s="400">
        <f t="shared" si="356"/>
        <v>0</v>
      </c>
      <c r="DV240" s="386">
        <f t="shared" si="390"/>
        <v>0</v>
      </c>
      <c r="DW240" s="386">
        <f t="shared" si="390"/>
        <v>0</v>
      </c>
      <c r="DX240" s="386">
        <f t="shared" si="390"/>
        <v>0</v>
      </c>
      <c r="DY240" s="386">
        <f t="shared" si="390"/>
        <v>0</v>
      </c>
      <c r="DZ240" s="386">
        <f t="shared" si="390"/>
        <v>0</v>
      </c>
      <c r="EA240" s="401">
        <f t="shared" si="357"/>
        <v>-155</v>
      </c>
      <c r="EB240" s="386">
        <f t="shared" si="358"/>
        <v>0</v>
      </c>
      <c r="EC240" s="386">
        <f t="shared" si="358"/>
        <v>0</v>
      </c>
      <c r="ED240" s="386">
        <f t="shared" si="358"/>
        <v>0</v>
      </c>
      <c r="EE240" s="385">
        <f t="shared" si="359"/>
        <v>0</v>
      </c>
      <c r="EF240" s="385">
        <f t="shared" si="359"/>
        <v>0</v>
      </c>
      <c r="EG240" s="402">
        <f t="shared" si="395"/>
        <v>0</v>
      </c>
      <c r="EH240" s="402">
        <f t="shared" si="395"/>
        <v>0</v>
      </c>
      <c r="EI240" s="402">
        <f t="shared" si="395"/>
        <v>755.23725440593967</v>
      </c>
      <c r="EJ240" s="402">
        <f t="shared" si="395"/>
        <v>0</v>
      </c>
      <c r="EK240" s="402">
        <f t="shared" si="395"/>
        <v>64.275511013271455</v>
      </c>
      <c r="EL240" s="402">
        <f t="shared" si="395"/>
        <v>124.53380258821345</v>
      </c>
      <c r="EM240" s="402">
        <f t="shared" si="360"/>
        <v>16322.019581994624</v>
      </c>
      <c r="EN240" s="402">
        <f t="shared" si="361"/>
        <v>992.25320126737813</v>
      </c>
      <c r="EO240" s="402">
        <f t="shared" si="361"/>
        <v>294.06046288571696</v>
      </c>
      <c r="EP240" s="402">
        <f t="shared" si="362"/>
        <v>14047.361917445362</v>
      </c>
      <c r="EQ240" s="402">
        <f t="shared" si="363"/>
        <v>44.297432388743523</v>
      </c>
      <c r="ER240" s="394">
        <f t="shared" si="393"/>
        <v>0</v>
      </c>
      <c r="ES240" s="394">
        <f t="shared" si="393"/>
        <v>0</v>
      </c>
      <c r="ET240" s="394">
        <f t="shared" si="393"/>
        <v>0</v>
      </c>
      <c r="EU240" s="394">
        <f t="shared" si="393"/>
        <v>0</v>
      </c>
      <c r="EV240" s="394">
        <f t="shared" si="393"/>
        <v>0</v>
      </c>
      <c r="EW240" s="394">
        <f t="shared" si="393"/>
        <v>0</v>
      </c>
      <c r="EX240" s="394">
        <f t="shared" si="393"/>
        <v>0</v>
      </c>
      <c r="EY240" s="403">
        <f t="shared" si="364"/>
        <v>-1235</v>
      </c>
      <c r="EZ240" s="394">
        <f t="shared" si="365"/>
        <v>0</v>
      </c>
      <c r="FA240" s="396">
        <f t="shared" si="366"/>
        <v>0</v>
      </c>
      <c r="FB240" s="396">
        <f t="shared" si="366"/>
        <v>0</v>
      </c>
      <c r="FC240" s="404">
        <f t="shared" si="401"/>
        <v>0</v>
      </c>
      <c r="FD240" s="404">
        <f t="shared" si="402"/>
        <v>0</v>
      </c>
      <c r="FE240" s="404">
        <f t="shared" si="403"/>
        <v>0</v>
      </c>
      <c r="FF240" s="404">
        <f t="shared" si="397"/>
        <v>0</v>
      </c>
      <c r="FG240" s="404">
        <f t="shared" si="397"/>
        <v>0</v>
      </c>
      <c r="FH240" s="404">
        <f t="shared" si="397"/>
        <v>0</v>
      </c>
      <c r="FI240" s="404">
        <f t="shared" si="397"/>
        <v>0</v>
      </c>
      <c r="FJ240" s="404">
        <f t="shared" si="397"/>
        <v>0</v>
      </c>
      <c r="FK240" s="392">
        <f t="shared" si="367"/>
        <v>-366</v>
      </c>
      <c r="FL240" s="384">
        <f t="shared" si="368"/>
        <v>0</v>
      </c>
      <c r="FM240" s="384">
        <f t="shared" si="368"/>
        <v>0</v>
      </c>
      <c r="FN240" s="405">
        <f t="shared" si="388"/>
        <v>0</v>
      </c>
      <c r="FO240" s="405">
        <f t="shared" si="388"/>
        <v>0</v>
      </c>
      <c r="FP240" s="405">
        <f t="shared" si="388"/>
        <v>0</v>
      </c>
      <c r="FQ240" s="405">
        <f t="shared" si="386"/>
        <v>0</v>
      </c>
      <c r="FR240" s="405">
        <f t="shared" si="386"/>
        <v>0</v>
      </c>
      <c r="FS240" s="405">
        <f t="shared" si="386"/>
        <v>0</v>
      </c>
      <c r="FT240" s="405">
        <f t="shared" si="386"/>
        <v>0</v>
      </c>
      <c r="FU240" s="405">
        <f t="shared" si="386"/>
        <v>0</v>
      </c>
      <c r="FV240" s="405">
        <f t="shared" si="386"/>
        <v>0</v>
      </c>
      <c r="FW240" s="397">
        <f t="shared" si="369"/>
        <v>-14601.689581994624</v>
      </c>
      <c r="FX240" s="406">
        <f t="shared" si="370"/>
        <v>0</v>
      </c>
      <c r="FY240" s="331">
        <f t="shared" si="371"/>
        <v>3.2567611256349327E-2</v>
      </c>
      <c r="FZ240" s="382">
        <f t="shared" si="372"/>
        <v>44.297432388743644</v>
      </c>
      <c r="GA240" s="331">
        <f t="shared" si="373"/>
        <v>0</v>
      </c>
      <c r="GB240" s="407">
        <f t="shared" si="374"/>
        <v>0</v>
      </c>
      <c r="GC240" s="407">
        <f t="shared" si="375"/>
        <v>0</v>
      </c>
      <c r="GD240" s="407">
        <f t="shared" si="376"/>
        <v>0</v>
      </c>
      <c r="GE240" s="407">
        <f t="shared" si="377"/>
        <v>0</v>
      </c>
      <c r="GF240" s="407">
        <f t="shared" si="378"/>
        <v>0</v>
      </c>
      <c r="GG240" s="407">
        <f t="shared" si="379"/>
        <v>3.4106051316484809E-13</v>
      </c>
      <c r="GH240" s="407">
        <f t="shared" si="380"/>
        <v>0</v>
      </c>
      <c r="GI240" s="407">
        <f t="shared" si="381"/>
        <v>0</v>
      </c>
      <c r="GJ240">
        <f t="shared" si="382"/>
        <v>0</v>
      </c>
      <c r="GK240" s="382">
        <f t="shared" si="383"/>
        <v>3.4106051316484809E-13</v>
      </c>
      <c r="GL240">
        <v>2</v>
      </c>
      <c r="GM240">
        <f t="shared" si="405"/>
        <v>1088</v>
      </c>
      <c r="GN240">
        <f t="shared" si="405"/>
        <v>12</v>
      </c>
      <c r="GO240">
        <f t="shared" si="405"/>
        <v>0</v>
      </c>
      <c r="GP240">
        <f t="shared" si="405"/>
        <v>0</v>
      </c>
      <c r="GQ240">
        <f t="shared" si="405"/>
        <v>0</v>
      </c>
      <c r="GR240">
        <f t="shared" si="404"/>
        <v>0</v>
      </c>
      <c r="GS240">
        <f t="shared" si="404"/>
        <v>16322.019581994624</v>
      </c>
      <c r="GT240">
        <f t="shared" si="404"/>
        <v>0</v>
      </c>
      <c r="GU240">
        <f t="shared" si="404"/>
        <v>0</v>
      </c>
      <c r="GV240">
        <f t="shared" si="404"/>
        <v>0</v>
      </c>
    </row>
    <row r="241" spans="1:204" customFormat="1" x14ac:dyDescent="0.25">
      <c r="A241" s="378">
        <v>35047</v>
      </c>
      <c r="B241" s="32" t="s">
        <v>1375</v>
      </c>
      <c r="C241" t="s">
        <v>891</v>
      </c>
      <c r="D241">
        <v>2</v>
      </c>
      <c r="E241" s="379">
        <v>181</v>
      </c>
      <c r="F241" s="379">
        <v>3998</v>
      </c>
      <c r="G241" s="379">
        <v>75</v>
      </c>
      <c r="H241" s="379">
        <v>0</v>
      </c>
      <c r="I241" s="379">
        <v>2071</v>
      </c>
      <c r="J241" s="379">
        <v>0</v>
      </c>
      <c r="K241" s="379">
        <v>10</v>
      </c>
      <c r="L241" s="379">
        <v>88</v>
      </c>
      <c r="M241" s="380">
        <v>411.81152769238417</v>
      </c>
      <c r="N241" s="381">
        <f t="shared" si="314"/>
        <v>6834.8115276923845</v>
      </c>
      <c r="O241" s="379">
        <v>116</v>
      </c>
      <c r="P241" s="379">
        <v>3763</v>
      </c>
      <c r="Q241" s="379">
        <v>57</v>
      </c>
      <c r="R241" s="379">
        <v>0</v>
      </c>
      <c r="S241" s="379">
        <v>2174</v>
      </c>
      <c r="T241" s="379">
        <v>0</v>
      </c>
      <c r="U241" s="379">
        <v>10</v>
      </c>
      <c r="V241" s="379">
        <v>105</v>
      </c>
      <c r="W241" s="480">
        <f>(VLOOKUP(A241,'[1]floresta plant'!$A$4:$F$573,6,0))*1000</f>
        <v>1504.2500845124825</v>
      </c>
      <c r="X241" s="24">
        <f t="shared" si="315"/>
        <v>7729.2500845124823</v>
      </c>
      <c r="Y241" s="53">
        <f t="shared" si="391"/>
        <v>-18</v>
      </c>
      <c r="Z241" s="53">
        <f t="shared" si="391"/>
        <v>0</v>
      </c>
      <c r="AA241" s="53">
        <f t="shared" si="391"/>
        <v>103</v>
      </c>
      <c r="AB241" s="53">
        <f t="shared" si="391"/>
        <v>0</v>
      </c>
      <c r="AC241" s="53">
        <f t="shared" si="391"/>
        <v>0</v>
      </c>
      <c r="AD241" s="53">
        <f t="shared" si="391"/>
        <v>17</v>
      </c>
      <c r="AE241" s="53">
        <f t="shared" si="391"/>
        <v>1092.4385568200983</v>
      </c>
      <c r="AF241" s="53">
        <f t="shared" si="316"/>
        <v>-235</v>
      </c>
      <c r="AG241" s="53">
        <f t="shared" si="317"/>
        <v>-65</v>
      </c>
      <c r="AH241" s="53">
        <f t="shared" si="318"/>
        <v>-894.4385568200978</v>
      </c>
      <c r="AI241" s="53">
        <f t="shared" si="384"/>
        <v>894.4385568200978</v>
      </c>
      <c r="AJ241" s="469">
        <v>0</v>
      </c>
      <c r="AK241" s="469">
        <v>0</v>
      </c>
      <c r="AL241" s="469">
        <v>0</v>
      </c>
      <c r="AM241" s="470">
        <f t="shared" si="319"/>
        <v>0</v>
      </c>
      <c r="AN241" s="53">
        <f t="shared" si="320"/>
        <v>-894.4385568200978</v>
      </c>
      <c r="AO241" s="382">
        <f t="shared" si="321"/>
        <v>2</v>
      </c>
      <c r="AP241">
        <v>2</v>
      </c>
      <c r="AQ241" s="383">
        <f t="shared" si="322"/>
        <v>1212.4385568200983</v>
      </c>
      <c r="AR241" s="383">
        <f t="shared" si="323"/>
        <v>-318</v>
      </c>
      <c r="AS241" s="383">
        <f t="shared" si="324"/>
        <v>0</v>
      </c>
      <c r="AT241" s="383">
        <f t="shared" si="325"/>
        <v>300</v>
      </c>
      <c r="AU241" s="383">
        <f t="shared" si="326"/>
        <v>894.4385568200978</v>
      </c>
      <c r="AV241" s="383">
        <f t="shared" si="327"/>
        <v>1</v>
      </c>
      <c r="AW241" s="383">
        <f t="shared" si="328"/>
        <v>1</v>
      </c>
      <c r="AX241" s="383">
        <f t="shared" si="329"/>
        <v>1</v>
      </c>
      <c r="AY241" s="383">
        <f t="shared" si="330"/>
        <v>0</v>
      </c>
      <c r="AZ241">
        <f t="shared" si="331"/>
        <v>0</v>
      </c>
      <c r="BA241">
        <f t="shared" si="332"/>
        <v>0</v>
      </c>
      <c r="BB241" s="383">
        <f t="shared" si="333"/>
        <v>0</v>
      </c>
      <c r="BC241" s="384">
        <f t="shared" si="387"/>
        <v>5.6603773584905662E-2</v>
      </c>
      <c r="BD241" s="384">
        <f t="shared" si="387"/>
        <v>0</v>
      </c>
      <c r="BE241" s="384">
        <f t="shared" si="387"/>
        <v>103</v>
      </c>
      <c r="BF241" s="384">
        <f t="shared" si="385"/>
        <v>0</v>
      </c>
      <c r="BG241" s="384">
        <f t="shared" si="385"/>
        <v>0</v>
      </c>
      <c r="BH241" s="384">
        <f t="shared" si="385"/>
        <v>17</v>
      </c>
      <c r="BI241" s="384">
        <f t="shared" si="385"/>
        <v>1092.4385568200983</v>
      </c>
      <c r="BJ241" s="384">
        <f t="shared" si="385"/>
        <v>0.73899371069182385</v>
      </c>
      <c r="BK241" s="384">
        <f t="shared" si="385"/>
        <v>0.20440251572327045</v>
      </c>
      <c r="BL241" s="474">
        <f t="shared" si="334"/>
        <v>318</v>
      </c>
      <c r="BM241" s="409">
        <f t="shared" si="335"/>
        <v>-894.4385568200978</v>
      </c>
      <c r="BN241" s="473">
        <f t="shared" si="336"/>
        <v>1212.4385568200983</v>
      </c>
      <c r="BO241" s="387">
        <f t="shared" si="337"/>
        <v>0.26228133228790484</v>
      </c>
      <c r="BP241" s="387">
        <f t="shared" si="338"/>
        <v>0.73771866771209482</v>
      </c>
      <c r="BQ241" s="388">
        <f t="shared" si="339"/>
        <v>0</v>
      </c>
      <c r="BR241" s="389">
        <f t="shared" si="340"/>
        <v>0</v>
      </c>
      <c r="BS241" s="390">
        <f t="shared" si="341"/>
        <v>-18</v>
      </c>
      <c r="BT241" s="391">
        <f t="shared" si="398"/>
        <v>0</v>
      </c>
      <c r="BU241" s="391">
        <f t="shared" si="399"/>
        <v>0</v>
      </c>
      <c r="BV241" s="391">
        <f t="shared" si="400"/>
        <v>0</v>
      </c>
      <c r="BW241" s="391">
        <f t="shared" si="396"/>
        <v>0</v>
      </c>
      <c r="BX241" s="391">
        <f t="shared" si="396"/>
        <v>0</v>
      </c>
      <c r="BY241" s="391">
        <f t="shared" si="396"/>
        <v>0</v>
      </c>
      <c r="BZ241" s="391">
        <f t="shared" si="396"/>
        <v>0</v>
      </c>
      <c r="CA241" s="391">
        <f t="shared" si="396"/>
        <v>0</v>
      </c>
      <c r="CB241" s="391">
        <f t="shared" si="342"/>
        <v>0</v>
      </c>
      <c r="CC241" s="391">
        <f t="shared" si="342"/>
        <v>0</v>
      </c>
      <c r="CD241" s="392">
        <f t="shared" si="343"/>
        <v>0</v>
      </c>
      <c r="CE241" s="393">
        <f t="shared" si="344"/>
        <v>0</v>
      </c>
      <c r="CF241" s="392">
        <f t="shared" si="392"/>
        <v>0</v>
      </c>
      <c r="CG241" s="392">
        <f t="shared" si="392"/>
        <v>0</v>
      </c>
      <c r="CH241" s="392">
        <f t="shared" si="392"/>
        <v>0</v>
      </c>
      <c r="CI241" s="392">
        <f t="shared" si="392"/>
        <v>0</v>
      </c>
      <c r="CJ241" s="392">
        <f t="shared" si="392"/>
        <v>0</v>
      </c>
      <c r="CK241" s="392">
        <f t="shared" si="392"/>
        <v>0</v>
      </c>
      <c r="CL241" s="392">
        <f t="shared" si="392"/>
        <v>0</v>
      </c>
      <c r="CM241" s="392">
        <f t="shared" si="345"/>
        <v>0</v>
      </c>
      <c r="CN241" s="392">
        <f t="shared" si="346"/>
        <v>0</v>
      </c>
      <c r="CO241" s="394">
        <f t="shared" si="347"/>
        <v>1.5291496542823131</v>
      </c>
      <c r="CP241" s="394">
        <f t="shared" si="347"/>
        <v>0</v>
      </c>
      <c r="CQ241" s="395">
        <f t="shared" si="348"/>
        <v>103</v>
      </c>
      <c r="CR241" s="394">
        <f t="shared" si="394"/>
        <v>0</v>
      </c>
      <c r="CS241" s="394">
        <f t="shared" si="394"/>
        <v>0</v>
      </c>
      <c r="CT241" s="394">
        <f t="shared" si="394"/>
        <v>0</v>
      </c>
      <c r="CU241" s="394">
        <f t="shared" si="394"/>
        <v>0</v>
      </c>
      <c r="CV241" s="394">
        <f t="shared" si="394"/>
        <v>19.963898264241308</v>
      </c>
      <c r="CW241" s="394">
        <f t="shared" si="394"/>
        <v>5.5219293071305753</v>
      </c>
      <c r="CX241" s="396">
        <f t="shared" si="349"/>
        <v>75.985022774345765</v>
      </c>
      <c r="CY241" s="396">
        <f t="shared" si="349"/>
        <v>0</v>
      </c>
      <c r="CZ241" s="397">
        <f t="shared" si="350"/>
        <v>0</v>
      </c>
      <c r="DA241" s="397">
        <f t="shared" si="350"/>
        <v>0</v>
      </c>
      <c r="DB241" s="397">
        <f t="shared" si="350"/>
        <v>0</v>
      </c>
      <c r="DC241" s="397">
        <f t="shared" si="351"/>
        <v>0</v>
      </c>
      <c r="DD241" s="397">
        <f t="shared" si="389"/>
        <v>0</v>
      </c>
      <c r="DE241" s="397">
        <f t="shared" si="389"/>
        <v>0</v>
      </c>
      <c r="DF241" s="397">
        <f t="shared" si="389"/>
        <v>0</v>
      </c>
      <c r="DG241" s="397">
        <f t="shared" si="389"/>
        <v>0</v>
      </c>
      <c r="DH241" s="397">
        <f t="shared" si="389"/>
        <v>0</v>
      </c>
      <c r="DI241" s="398">
        <f t="shared" si="352"/>
        <v>0</v>
      </c>
      <c r="DJ241" s="398">
        <f t="shared" si="352"/>
        <v>0</v>
      </c>
      <c r="DK241" s="399">
        <f t="shared" si="353"/>
        <v>0</v>
      </c>
      <c r="DL241" s="399">
        <f t="shared" si="353"/>
        <v>0</v>
      </c>
      <c r="DM241" s="399">
        <f t="shared" si="353"/>
        <v>0</v>
      </c>
      <c r="DN241" s="399">
        <f t="shared" si="312"/>
        <v>0</v>
      </c>
      <c r="DO241" s="399">
        <f t="shared" si="354"/>
        <v>0</v>
      </c>
      <c r="DP241" s="399">
        <f t="shared" si="355"/>
        <v>0</v>
      </c>
      <c r="DQ241" s="399">
        <f t="shared" si="355"/>
        <v>0</v>
      </c>
      <c r="DR241" s="399">
        <f t="shared" si="355"/>
        <v>0</v>
      </c>
      <c r="DS241" s="399">
        <f t="shared" si="313"/>
        <v>0</v>
      </c>
      <c r="DT241" s="400">
        <f t="shared" si="356"/>
        <v>0</v>
      </c>
      <c r="DU241" s="400">
        <f t="shared" si="356"/>
        <v>0</v>
      </c>
      <c r="DV241" s="386">
        <f t="shared" si="390"/>
        <v>0.25238392352232353</v>
      </c>
      <c r="DW241" s="386">
        <f t="shared" si="390"/>
        <v>0</v>
      </c>
      <c r="DX241" s="386">
        <f t="shared" si="390"/>
        <v>0</v>
      </c>
      <c r="DY241" s="386">
        <f t="shared" si="390"/>
        <v>0</v>
      </c>
      <c r="DZ241" s="386">
        <f t="shared" si="390"/>
        <v>0</v>
      </c>
      <c r="EA241" s="401">
        <f t="shared" si="357"/>
        <v>17</v>
      </c>
      <c r="EB241" s="386">
        <f t="shared" si="358"/>
        <v>0</v>
      </c>
      <c r="EC241" s="386">
        <f t="shared" si="358"/>
        <v>3.2950123348747788</v>
      </c>
      <c r="ED241" s="386">
        <f t="shared" si="358"/>
        <v>0.91138639049727943</v>
      </c>
      <c r="EE241" s="385">
        <f t="shared" si="359"/>
        <v>12.541217351105612</v>
      </c>
      <c r="EF241" s="385">
        <f t="shared" si="359"/>
        <v>0</v>
      </c>
      <c r="EG241" s="402">
        <f t="shared" si="395"/>
        <v>16.218466422195362</v>
      </c>
      <c r="EH241" s="402">
        <f t="shared" si="395"/>
        <v>0</v>
      </c>
      <c r="EI241" s="402">
        <f t="shared" si="395"/>
        <v>0</v>
      </c>
      <c r="EJ241" s="402">
        <f t="shared" si="395"/>
        <v>0</v>
      </c>
      <c r="EK241" s="402">
        <f t="shared" si="395"/>
        <v>0</v>
      </c>
      <c r="EL241" s="402">
        <f t="shared" si="395"/>
        <v>0</v>
      </c>
      <c r="EM241" s="402">
        <f t="shared" si="360"/>
        <v>1092.4385568200983</v>
      </c>
      <c r="EN241" s="402">
        <f t="shared" si="361"/>
        <v>211.74108940088391</v>
      </c>
      <c r="EO241" s="402">
        <f t="shared" si="361"/>
        <v>58.566684302372153</v>
      </c>
      <c r="EP241" s="402">
        <f t="shared" si="362"/>
        <v>805.91231669464651</v>
      </c>
      <c r="EQ241" s="402">
        <f t="shared" si="363"/>
        <v>0</v>
      </c>
      <c r="ER241" s="394">
        <f t="shared" si="393"/>
        <v>0</v>
      </c>
      <c r="ES241" s="394">
        <f t="shared" si="393"/>
        <v>0</v>
      </c>
      <c r="ET241" s="394">
        <f t="shared" si="393"/>
        <v>0</v>
      </c>
      <c r="EU241" s="394">
        <f t="shared" si="393"/>
        <v>0</v>
      </c>
      <c r="EV241" s="394">
        <f t="shared" si="393"/>
        <v>0</v>
      </c>
      <c r="EW241" s="394">
        <f t="shared" si="393"/>
        <v>0</v>
      </c>
      <c r="EX241" s="394">
        <f t="shared" si="393"/>
        <v>0</v>
      </c>
      <c r="EY241" s="403">
        <f t="shared" si="364"/>
        <v>-235</v>
      </c>
      <c r="EZ241" s="394">
        <f t="shared" si="365"/>
        <v>0</v>
      </c>
      <c r="FA241" s="396">
        <f t="shared" si="366"/>
        <v>0</v>
      </c>
      <c r="FB241" s="396">
        <f t="shared" si="366"/>
        <v>0</v>
      </c>
      <c r="FC241" s="404">
        <f t="shared" si="401"/>
        <v>0</v>
      </c>
      <c r="FD241" s="404">
        <f t="shared" si="402"/>
        <v>0</v>
      </c>
      <c r="FE241" s="404">
        <f t="shared" si="403"/>
        <v>0</v>
      </c>
      <c r="FF241" s="404">
        <f t="shared" si="397"/>
        <v>0</v>
      </c>
      <c r="FG241" s="404">
        <f t="shared" si="397"/>
        <v>0</v>
      </c>
      <c r="FH241" s="404">
        <f t="shared" si="397"/>
        <v>0</v>
      </c>
      <c r="FI241" s="404">
        <f t="shared" si="397"/>
        <v>0</v>
      </c>
      <c r="FJ241" s="404">
        <f t="shared" si="397"/>
        <v>0</v>
      </c>
      <c r="FK241" s="392">
        <f t="shared" si="367"/>
        <v>-65</v>
      </c>
      <c r="FL241" s="384">
        <f t="shared" si="368"/>
        <v>0</v>
      </c>
      <c r="FM241" s="384">
        <f t="shared" si="368"/>
        <v>0</v>
      </c>
      <c r="FN241" s="405">
        <f t="shared" si="388"/>
        <v>0</v>
      </c>
      <c r="FO241" s="405">
        <f t="shared" si="388"/>
        <v>0</v>
      </c>
      <c r="FP241" s="405">
        <f t="shared" si="388"/>
        <v>0</v>
      </c>
      <c r="FQ241" s="405">
        <f t="shared" si="386"/>
        <v>0</v>
      </c>
      <c r="FR241" s="405">
        <f t="shared" si="386"/>
        <v>0</v>
      </c>
      <c r="FS241" s="405">
        <f t="shared" si="386"/>
        <v>0</v>
      </c>
      <c r="FT241" s="405">
        <f t="shared" si="386"/>
        <v>0</v>
      </c>
      <c r="FU241" s="405">
        <f t="shared" si="386"/>
        <v>0</v>
      </c>
      <c r="FV241" s="405">
        <f t="shared" si="386"/>
        <v>0</v>
      </c>
      <c r="FW241" s="397">
        <f t="shared" si="369"/>
        <v>-894.4385568200978</v>
      </c>
      <c r="FX241" s="406">
        <f t="shared" si="370"/>
        <v>0</v>
      </c>
      <c r="FY241" s="331">
        <f t="shared" si="371"/>
        <v>0</v>
      </c>
      <c r="FZ241" s="382">
        <f t="shared" si="372"/>
        <v>0</v>
      </c>
      <c r="GA241" s="331">
        <f t="shared" si="373"/>
        <v>0</v>
      </c>
      <c r="GB241" s="407">
        <f t="shared" si="374"/>
        <v>0</v>
      </c>
      <c r="GC241" s="407">
        <f t="shared" si="375"/>
        <v>3.6415315207705135E-14</v>
      </c>
      <c r="GD241" s="407">
        <f t="shared" si="376"/>
        <v>0</v>
      </c>
      <c r="GE241" s="407">
        <f t="shared" si="377"/>
        <v>0</v>
      </c>
      <c r="GF241" s="407">
        <f t="shared" si="378"/>
        <v>7.1054273576010019E-15</v>
      </c>
      <c r="GG241" s="407">
        <f t="shared" si="379"/>
        <v>2.9842794901924208E-13</v>
      </c>
      <c r="GH241" s="407">
        <f t="shared" si="380"/>
        <v>0</v>
      </c>
      <c r="GI241" s="407">
        <f t="shared" si="381"/>
        <v>0</v>
      </c>
      <c r="GJ241">
        <f t="shared" si="382"/>
        <v>1.1368683772161603E-13</v>
      </c>
      <c r="GK241" s="382">
        <f t="shared" si="383"/>
        <v>4.5563552930616424E-13</v>
      </c>
      <c r="GL241">
        <v>2</v>
      </c>
      <c r="GM241">
        <f t="shared" si="405"/>
        <v>0</v>
      </c>
      <c r="GN241">
        <f t="shared" si="405"/>
        <v>0</v>
      </c>
      <c r="GO241">
        <f t="shared" si="405"/>
        <v>103</v>
      </c>
      <c r="GP241">
        <f t="shared" si="405"/>
        <v>0</v>
      </c>
      <c r="GQ241">
        <f t="shared" si="405"/>
        <v>0</v>
      </c>
      <c r="GR241">
        <f t="shared" si="404"/>
        <v>17</v>
      </c>
      <c r="GS241">
        <f t="shared" si="404"/>
        <v>1092.4385568200983</v>
      </c>
      <c r="GT241">
        <f t="shared" si="404"/>
        <v>0</v>
      </c>
      <c r="GU241">
        <f t="shared" si="404"/>
        <v>0</v>
      </c>
      <c r="GV241">
        <f t="shared" si="404"/>
        <v>0</v>
      </c>
    </row>
    <row r="242" spans="1:204" customFormat="1" x14ac:dyDescent="0.25">
      <c r="A242" s="378">
        <v>35048</v>
      </c>
      <c r="B242" s="32" t="s">
        <v>1376</v>
      </c>
      <c r="C242" t="s">
        <v>891</v>
      </c>
      <c r="D242">
        <v>2</v>
      </c>
      <c r="E242" s="379">
        <v>702</v>
      </c>
      <c r="F242" s="379">
        <v>4845</v>
      </c>
      <c r="G242" s="379">
        <v>556</v>
      </c>
      <c r="H242" s="379">
        <v>0</v>
      </c>
      <c r="I242" s="379">
        <v>8080</v>
      </c>
      <c r="J242" s="379">
        <v>0</v>
      </c>
      <c r="K242" s="379">
        <v>143</v>
      </c>
      <c r="L242" s="379">
        <v>730</v>
      </c>
      <c r="M242" s="380">
        <v>38833.292241225994</v>
      </c>
      <c r="N242" s="381">
        <f t="shared" si="314"/>
        <v>53889.292241225994</v>
      </c>
      <c r="O242" s="379">
        <v>538</v>
      </c>
      <c r="P242" s="379">
        <v>5717</v>
      </c>
      <c r="Q242" s="379">
        <v>991</v>
      </c>
      <c r="R242" s="379">
        <v>0</v>
      </c>
      <c r="S242" s="379">
        <v>9565</v>
      </c>
      <c r="T242" s="379">
        <v>0</v>
      </c>
      <c r="U242" s="379">
        <v>59</v>
      </c>
      <c r="V242" s="379">
        <v>647</v>
      </c>
      <c r="W242" s="480">
        <f>(VLOOKUP(A242,'[1]floresta plant'!$A$4:$F$573,6,0))*1000</f>
        <v>45605.05780394224</v>
      </c>
      <c r="X242" s="24">
        <f t="shared" si="315"/>
        <v>63122.05780394224</v>
      </c>
      <c r="Y242" s="53">
        <f t="shared" si="391"/>
        <v>435</v>
      </c>
      <c r="Z242" s="53">
        <f t="shared" si="391"/>
        <v>0</v>
      </c>
      <c r="AA242" s="53">
        <f t="shared" si="391"/>
        <v>1485</v>
      </c>
      <c r="AB242" s="53">
        <f t="shared" si="391"/>
        <v>0</v>
      </c>
      <c r="AC242" s="53">
        <f t="shared" si="391"/>
        <v>-84</v>
      </c>
      <c r="AD242" s="53">
        <f t="shared" si="391"/>
        <v>-83</v>
      </c>
      <c r="AE242" s="53">
        <f t="shared" si="391"/>
        <v>6771.7655627162458</v>
      </c>
      <c r="AF242" s="53">
        <f t="shared" si="316"/>
        <v>872</v>
      </c>
      <c r="AG242" s="53">
        <f t="shared" si="317"/>
        <v>-164</v>
      </c>
      <c r="AH242" s="53">
        <f t="shared" si="318"/>
        <v>-9153.1555627162452</v>
      </c>
      <c r="AI242" s="53">
        <f t="shared" si="384"/>
        <v>9232.7655627162458</v>
      </c>
      <c r="AJ242" s="469">
        <v>0</v>
      </c>
      <c r="AK242" s="469">
        <v>0</v>
      </c>
      <c r="AL242" s="469">
        <v>79.610000000000014</v>
      </c>
      <c r="AM242" s="470">
        <f t="shared" si="319"/>
        <v>79.610000000000014</v>
      </c>
      <c r="AN242" s="53">
        <f t="shared" si="320"/>
        <v>-9153.1555627162452</v>
      </c>
      <c r="AO242" s="382">
        <f t="shared" si="321"/>
        <v>2</v>
      </c>
      <c r="AP242">
        <v>2</v>
      </c>
      <c r="AQ242" s="383">
        <f t="shared" si="322"/>
        <v>9563.7655627162458</v>
      </c>
      <c r="AR242" s="383">
        <f t="shared" si="323"/>
        <v>-331</v>
      </c>
      <c r="AS242" s="383">
        <f t="shared" si="324"/>
        <v>435</v>
      </c>
      <c r="AT242" s="383">
        <f t="shared" si="325"/>
        <v>331</v>
      </c>
      <c r="AU242" s="383">
        <f t="shared" si="326"/>
        <v>9153.1555627162452</v>
      </c>
      <c r="AV242" s="383">
        <f t="shared" si="327"/>
        <v>1</v>
      </c>
      <c r="AW242" s="383">
        <f t="shared" si="328"/>
        <v>1</v>
      </c>
      <c r="AX242" s="383">
        <f t="shared" si="329"/>
        <v>1</v>
      </c>
      <c r="AY242" s="383">
        <f t="shared" si="330"/>
        <v>217.5</v>
      </c>
      <c r="AZ242">
        <f t="shared" si="331"/>
        <v>217.5</v>
      </c>
      <c r="BA242">
        <f t="shared" si="332"/>
        <v>0</v>
      </c>
      <c r="BB242" s="383">
        <f t="shared" si="333"/>
        <v>0</v>
      </c>
      <c r="BC242" s="384">
        <f t="shared" si="387"/>
        <v>435</v>
      </c>
      <c r="BD242" s="384">
        <f t="shared" si="387"/>
        <v>0</v>
      </c>
      <c r="BE242" s="384">
        <f t="shared" si="387"/>
        <v>1485</v>
      </c>
      <c r="BF242" s="384">
        <f t="shared" si="385"/>
        <v>0</v>
      </c>
      <c r="BG242" s="384">
        <f t="shared" si="385"/>
        <v>0.25377643504531722</v>
      </c>
      <c r="BH242" s="384">
        <f t="shared" si="385"/>
        <v>0.25075528700906347</v>
      </c>
      <c r="BI242" s="384">
        <f t="shared" si="385"/>
        <v>6771.7655627162458</v>
      </c>
      <c r="BJ242" s="384">
        <f t="shared" si="385"/>
        <v>872</v>
      </c>
      <c r="BK242" s="384">
        <f t="shared" si="385"/>
        <v>0.49546827794561932</v>
      </c>
      <c r="BL242" s="474">
        <f t="shared" si="334"/>
        <v>113.5</v>
      </c>
      <c r="BM242" s="409">
        <f t="shared" si="335"/>
        <v>-8935.6555627162452</v>
      </c>
      <c r="BN242" s="473">
        <f t="shared" si="336"/>
        <v>9128.7655627162458</v>
      </c>
      <c r="BO242" s="387">
        <f t="shared" si="337"/>
        <v>1.2433225414787441E-2</v>
      </c>
      <c r="BP242" s="387">
        <f t="shared" si="338"/>
        <v>0.97884598978106074</v>
      </c>
      <c r="BQ242" s="388">
        <f t="shared" si="339"/>
        <v>8.7207848041518151E-3</v>
      </c>
      <c r="BR242" s="389">
        <f t="shared" si="340"/>
        <v>0</v>
      </c>
      <c r="BS242" s="390">
        <f t="shared" si="341"/>
        <v>435</v>
      </c>
      <c r="BT242" s="391">
        <f t="shared" si="398"/>
        <v>0</v>
      </c>
      <c r="BU242" s="391">
        <f t="shared" si="399"/>
        <v>0</v>
      </c>
      <c r="BV242" s="391">
        <f t="shared" si="400"/>
        <v>0</v>
      </c>
      <c r="BW242" s="391">
        <f t="shared" si="396"/>
        <v>55.196374622356494</v>
      </c>
      <c r="BX242" s="391">
        <f t="shared" si="396"/>
        <v>54.5392749244713</v>
      </c>
      <c r="BY242" s="391">
        <f t="shared" si="396"/>
        <v>0</v>
      </c>
      <c r="BZ242" s="391">
        <f t="shared" si="396"/>
        <v>0</v>
      </c>
      <c r="CA242" s="391">
        <f t="shared" si="396"/>
        <v>107.7643504531722</v>
      </c>
      <c r="CB242" s="391">
        <f t="shared" si="342"/>
        <v>217.5</v>
      </c>
      <c r="CC242" s="391">
        <f t="shared" si="342"/>
        <v>0</v>
      </c>
      <c r="CD242" s="392">
        <f t="shared" si="343"/>
        <v>0</v>
      </c>
      <c r="CE242" s="393">
        <f t="shared" si="344"/>
        <v>0</v>
      </c>
      <c r="CF242" s="392">
        <f t="shared" si="392"/>
        <v>0</v>
      </c>
      <c r="CG242" s="392">
        <f t="shared" si="392"/>
        <v>0</v>
      </c>
      <c r="CH242" s="392">
        <f t="shared" si="392"/>
        <v>0</v>
      </c>
      <c r="CI242" s="392">
        <f t="shared" si="392"/>
        <v>0</v>
      </c>
      <c r="CJ242" s="392">
        <f t="shared" si="392"/>
        <v>0</v>
      </c>
      <c r="CK242" s="392">
        <f t="shared" si="392"/>
        <v>0</v>
      </c>
      <c r="CL242" s="392">
        <f t="shared" si="392"/>
        <v>0</v>
      </c>
      <c r="CM242" s="392">
        <f t="shared" si="345"/>
        <v>0</v>
      </c>
      <c r="CN242" s="392">
        <f t="shared" si="346"/>
        <v>0</v>
      </c>
      <c r="CO242" s="394">
        <f t="shared" si="347"/>
        <v>0</v>
      </c>
      <c r="CP242" s="394">
        <f t="shared" si="347"/>
        <v>0</v>
      </c>
      <c r="CQ242" s="395">
        <f t="shared" si="348"/>
        <v>1485</v>
      </c>
      <c r="CR242" s="394">
        <f t="shared" si="394"/>
        <v>0</v>
      </c>
      <c r="CS242" s="394">
        <f t="shared" si="394"/>
        <v>4.6855605384911945</v>
      </c>
      <c r="CT242" s="394">
        <f t="shared" si="394"/>
        <v>4.6297800558901097</v>
      </c>
      <c r="CU242" s="394">
        <f t="shared" si="394"/>
        <v>0</v>
      </c>
      <c r="CV242" s="394">
        <f t="shared" si="394"/>
        <v>0</v>
      </c>
      <c r="CW242" s="394">
        <f t="shared" si="394"/>
        <v>9.1479991465780461</v>
      </c>
      <c r="CX242" s="396">
        <f t="shared" si="349"/>
        <v>1453.5862948248753</v>
      </c>
      <c r="CY242" s="396">
        <f t="shared" si="349"/>
        <v>12.950365434165445</v>
      </c>
      <c r="CZ242" s="397">
        <f t="shared" si="350"/>
        <v>0</v>
      </c>
      <c r="DA242" s="397">
        <f t="shared" si="350"/>
        <v>0</v>
      </c>
      <c r="DB242" s="397">
        <f t="shared" si="350"/>
        <v>0</v>
      </c>
      <c r="DC242" s="397">
        <f t="shared" si="351"/>
        <v>0</v>
      </c>
      <c r="DD242" s="397">
        <f t="shared" si="389"/>
        <v>0</v>
      </c>
      <c r="DE242" s="397">
        <f t="shared" si="389"/>
        <v>0</v>
      </c>
      <c r="DF242" s="397">
        <f t="shared" si="389"/>
        <v>0</v>
      </c>
      <c r="DG242" s="397">
        <f t="shared" si="389"/>
        <v>0</v>
      </c>
      <c r="DH242" s="397">
        <f t="shared" si="389"/>
        <v>0</v>
      </c>
      <c r="DI242" s="398">
        <f t="shared" si="352"/>
        <v>0</v>
      </c>
      <c r="DJ242" s="398">
        <f t="shared" si="352"/>
        <v>0</v>
      </c>
      <c r="DK242" s="399">
        <f t="shared" si="353"/>
        <v>0</v>
      </c>
      <c r="DL242" s="399">
        <f t="shared" si="353"/>
        <v>0</v>
      </c>
      <c r="DM242" s="399">
        <f t="shared" si="353"/>
        <v>0</v>
      </c>
      <c r="DN242" s="399">
        <f t="shared" si="312"/>
        <v>0</v>
      </c>
      <c r="DO242" s="399">
        <f t="shared" si="354"/>
        <v>-84</v>
      </c>
      <c r="DP242" s="399">
        <f t="shared" si="355"/>
        <v>0</v>
      </c>
      <c r="DQ242" s="399">
        <f t="shared" si="355"/>
        <v>0</v>
      </c>
      <c r="DR242" s="399">
        <f t="shared" si="355"/>
        <v>0</v>
      </c>
      <c r="DS242" s="399">
        <f t="shared" si="313"/>
        <v>0</v>
      </c>
      <c r="DT242" s="400">
        <f t="shared" si="356"/>
        <v>0</v>
      </c>
      <c r="DU242" s="400">
        <f t="shared" si="356"/>
        <v>0</v>
      </c>
      <c r="DV242" s="386">
        <f t="shared" si="390"/>
        <v>0</v>
      </c>
      <c r="DW242" s="386">
        <f t="shared" si="390"/>
        <v>0</v>
      </c>
      <c r="DX242" s="386">
        <f t="shared" si="390"/>
        <v>0</v>
      </c>
      <c r="DY242" s="386">
        <f t="shared" si="390"/>
        <v>0</v>
      </c>
      <c r="DZ242" s="386">
        <f t="shared" si="390"/>
        <v>0</v>
      </c>
      <c r="EA242" s="401">
        <f t="shared" si="357"/>
        <v>-83</v>
      </c>
      <c r="EB242" s="386">
        <f t="shared" si="358"/>
        <v>0</v>
      </c>
      <c r="EC242" s="386">
        <f t="shared" si="358"/>
        <v>0</v>
      </c>
      <c r="ED242" s="386">
        <f t="shared" si="358"/>
        <v>0</v>
      </c>
      <c r="EE242" s="385">
        <f t="shared" si="359"/>
        <v>0</v>
      </c>
      <c r="EF242" s="385">
        <f t="shared" si="359"/>
        <v>0</v>
      </c>
      <c r="EG242" s="402">
        <f t="shared" si="395"/>
        <v>0</v>
      </c>
      <c r="EH242" s="402">
        <f t="shared" si="395"/>
        <v>0</v>
      </c>
      <c r="EI242" s="402">
        <f t="shared" si="395"/>
        <v>0</v>
      </c>
      <c r="EJ242" s="402">
        <f t="shared" si="395"/>
        <v>0</v>
      </c>
      <c r="EK242" s="402">
        <f t="shared" si="395"/>
        <v>21.366678448873305</v>
      </c>
      <c r="EL242" s="402">
        <f t="shared" si="395"/>
        <v>21.112313229243863</v>
      </c>
      <c r="EM242" s="402">
        <f t="shared" si="360"/>
        <v>6771.7655627162458</v>
      </c>
      <c r="EN242" s="402">
        <f t="shared" si="361"/>
        <v>0</v>
      </c>
      <c r="EO242" s="402">
        <f t="shared" si="361"/>
        <v>41.715896019228836</v>
      </c>
      <c r="EP242" s="402">
        <f t="shared" si="362"/>
        <v>6628.5155648022856</v>
      </c>
      <c r="EQ242" s="402">
        <f t="shared" si="363"/>
        <v>59.055110216614402</v>
      </c>
      <c r="ER242" s="394">
        <f t="shared" si="393"/>
        <v>0</v>
      </c>
      <c r="ES242" s="394">
        <f t="shared" si="393"/>
        <v>0</v>
      </c>
      <c r="ET242" s="394">
        <f t="shared" si="393"/>
        <v>0</v>
      </c>
      <c r="EU242" s="394">
        <f t="shared" si="393"/>
        <v>0</v>
      </c>
      <c r="EV242" s="394">
        <f t="shared" si="393"/>
        <v>2.7513863902790043</v>
      </c>
      <c r="EW242" s="394">
        <f t="shared" si="393"/>
        <v>2.7186317903947308</v>
      </c>
      <c r="EX242" s="394">
        <f t="shared" si="393"/>
        <v>0</v>
      </c>
      <c r="EY242" s="403">
        <f t="shared" si="364"/>
        <v>872</v>
      </c>
      <c r="EZ242" s="394">
        <f t="shared" si="365"/>
        <v>5.3717543810209136</v>
      </c>
      <c r="FA242" s="396">
        <f t="shared" si="366"/>
        <v>853.55370308908493</v>
      </c>
      <c r="FB242" s="396">
        <f t="shared" si="366"/>
        <v>7.6045243492203829</v>
      </c>
      <c r="FC242" s="404">
        <f t="shared" si="401"/>
        <v>0</v>
      </c>
      <c r="FD242" s="404">
        <f t="shared" si="402"/>
        <v>0</v>
      </c>
      <c r="FE242" s="404">
        <f t="shared" si="403"/>
        <v>0</v>
      </c>
      <c r="FF242" s="404">
        <f t="shared" si="397"/>
        <v>0</v>
      </c>
      <c r="FG242" s="404">
        <f t="shared" si="397"/>
        <v>0</v>
      </c>
      <c r="FH242" s="404">
        <f t="shared" si="397"/>
        <v>0</v>
      </c>
      <c r="FI242" s="404">
        <f t="shared" si="397"/>
        <v>0</v>
      </c>
      <c r="FJ242" s="404">
        <f t="shared" si="397"/>
        <v>0</v>
      </c>
      <c r="FK242" s="392">
        <f t="shared" si="367"/>
        <v>-164</v>
      </c>
      <c r="FL242" s="384">
        <f t="shared" si="368"/>
        <v>0</v>
      </c>
      <c r="FM242" s="384">
        <f t="shared" si="368"/>
        <v>0</v>
      </c>
      <c r="FN242" s="405">
        <f t="shared" si="388"/>
        <v>0</v>
      </c>
      <c r="FO242" s="405">
        <f t="shared" si="388"/>
        <v>0</v>
      </c>
      <c r="FP242" s="405">
        <f t="shared" si="388"/>
        <v>0</v>
      </c>
      <c r="FQ242" s="405">
        <f t="shared" si="386"/>
        <v>0</v>
      </c>
      <c r="FR242" s="405">
        <f t="shared" si="386"/>
        <v>0</v>
      </c>
      <c r="FS242" s="405">
        <f t="shared" si="386"/>
        <v>0</v>
      </c>
      <c r="FT242" s="405">
        <f t="shared" si="386"/>
        <v>0</v>
      </c>
      <c r="FU242" s="405">
        <f t="shared" si="386"/>
        <v>0</v>
      </c>
      <c r="FV242" s="405">
        <f t="shared" si="386"/>
        <v>0</v>
      </c>
      <c r="FW242" s="397">
        <f t="shared" si="369"/>
        <v>-9153.1555627162452</v>
      </c>
      <c r="FX242" s="406">
        <f t="shared" si="370"/>
        <v>0</v>
      </c>
      <c r="FY242" s="331">
        <f t="shared" si="371"/>
        <v>20.554889783385828</v>
      </c>
      <c r="FZ242" s="382">
        <f t="shared" si="372"/>
        <v>59.055110216614182</v>
      </c>
      <c r="GA242" s="331">
        <f t="shared" si="373"/>
        <v>0</v>
      </c>
      <c r="GB242" s="407">
        <f t="shared" si="374"/>
        <v>0</v>
      </c>
      <c r="GC242" s="407">
        <f t="shared" si="375"/>
        <v>0</v>
      </c>
      <c r="GD242" s="407">
        <f t="shared" si="376"/>
        <v>0</v>
      </c>
      <c r="GE242" s="407">
        <f t="shared" si="377"/>
        <v>0</v>
      </c>
      <c r="GF242" s="407">
        <f t="shared" si="378"/>
        <v>0</v>
      </c>
      <c r="GG242" s="407">
        <f t="shared" si="379"/>
        <v>-6.9633188104489818E-13</v>
      </c>
      <c r="GH242" s="407">
        <f t="shared" si="380"/>
        <v>7.0166095156309893E-14</v>
      </c>
      <c r="GI242" s="407">
        <f t="shared" si="381"/>
        <v>0</v>
      </c>
      <c r="GJ242">
        <f t="shared" si="382"/>
        <v>0</v>
      </c>
      <c r="GK242" s="382">
        <f t="shared" si="383"/>
        <v>-6.2616578588858829E-13</v>
      </c>
      <c r="GL242">
        <v>2</v>
      </c>
      <c r="GM242">
        <f t="shared" si="405"/>
        <v>435</v>
      </c>
      <c r="GN242">
        <f t="shared" si="405"/>
        <v>0</v>
      </c>
      <c r="GO242">
        <f t="shared" si="405"/>
        <v>1485</v>
      </c>
      <c r="GP242">
        <f t="shared" si="405"/>
        <v>0</v>
      </c>
      <c r="GQ242">
        <f t="shared" si="405"/>
        <v>0</v>
      </c>
      <c r="GR242">
        <f t="shared" si="404"/>
        <v>0</v>
      </c>
      <c r="GS242">
        <f t="shared" si="404"/>
        <v>6771.7655627162458</v>
      </c>
      <c r="GT242">
        <f t="shared" si="404"/>
        <v>872</v>
      </c>
      <c r="GU242">
        <f t="shared" si="404"/>
        <v>0</v>
      </c>
      <c r="GV242">
        <f t="shared" si="404"/>
        <v>0</v>
      </c>
    </row>
    <row r="243" spans="1:204" customFormat="1" x14ac:dyDescent="0.25">
      <c r="A243" s="378">
        <v>35049</v>
      </c>
      <c r="B243" s="32" t="s">
        <v>1377</v>
      </c>
      <c r="C243" t="s">
        <v>891</v>
      </c>
      <c r="D243">
        <v>2</v>
      </c>
      <c r="E243" s="379">
        <v>106</v>
      </c>
      <c r="F243" s="379">
        <v>839</v>
      </c>
      <c r="G243" s="379">
        <v>0</v>
      </c>
      <c r="H243" s="379">
        <v>0</v>
      </c>
      <c r="I243" s="379">
        <v>410</v>
      </c>
      <c r="J243" s="379">
        <v>0</v>
      </c>
      <c r="K243" s="379">
        <v>10</v>
      </c>
      <c r="L243" s="379">
        <v>250</v>
      </c>
      <c r="M243" s="380">
        <v>1929.6311583300287</v>
      </c>
      <c r="N243" s="381">
        <f t="shared" si="314"/>
        <v>3544.6311583300285</v>
      </c>
      <c r="O243" s="379">
        <v>125</v>
      </c>
      <c r="P243" s="379">
        <v>1313</v>
      </c>
      <c r="Q243" s="379">
        <v>0</v>
      </c>
      <c r="R243" s="379">
        <v>0</v>
      </c>
      <c r="S243" s="379">
        <v>486</v>
      </c>
      <c r="T243" s="379">
        <v>0</v>
      </c>
      <c r="U243" s="379">
        <v>20</v>
      </c>
      <c r="V243" s="379">
        <v>137</v>
      </c>
      <c r="W243" s="480">
        <f>(VLOOKUP(A243,'[1]floresta plant'!$A$4:$F$573,6,0))*1000</f>
        <v>282.30996004913197</v>
      </c>
      <c r="X243" s="24">
        <f t="shared" si="315"/>
        <v>2363.3099600491319</v>
      </c>
      <c r="Y243" s="53">
        <f t="shared" si="391"/>
        <v>0</v>
      </c>
      <c r="Z243" s="53">
        <f t="shared" si="391"/>
        <v>0</v>
      </c>
      <c r="AA243" s="53">
        <f t="shared" si="391"/>
        <v>76</v>
      </c>
      <c r="AB243" s="53">
        <f t="shared" si="391"/>
        <v>0</v>
      </c>
      <c r="AC243" s="53">
        <f t="shared" si="391"/>
        <v>10</v>
      </c>
      <c r="AD243" s="53">
        <f t="shared" si="391"/>
        <v>-113</v>
      </c>
      <c r="AE243" s="53">
        <f t="shared" si="391"/>
        <v>-1647.3211982808966</v>
      </c>
      <c r="AF243" s="53">
        <f t="shared" si="316"/>
        <v>474</v>
      </c>
      <c r="AG243" s="53">
        <f t="shared" si="317"/>
        <v>19</v>
      </c>
      <c r="AH243" s="53">
        <f t="shared" si="318"/>
        <v>1272.9411982808965</v>
      </c>
      <c r="AI243" s="53">
        <f t="shared" si="384"/>
        <v>-1181.3211982808966</v>
      </c>
      <c r="AJ243" s="469">
        <v>0</v>
      </c>
      <c r="AK243" s="469">
        <v>0</v>
      </c>
      <c r="AL243" s="469">
        <v>91.62</v>
      </c>
      <c r="AM243" s="470">
        <f t="shared" si="319"/>
        <v>91.62</v>
      </c>
      <c r="AN243" s="53">
        <f t="shared" si="320"/>
        <v>1272.9411982808965</v>
      </c>
      <c r="AO243" s="382">
        <f t="shared" si="321"/>
        <v>3</v>
      </c>
      <c r="AP243">
        <v>2</v>
      </c>
      <c r="AQ243" s="383">
        <f t="shared" si="322"/>
        <v>579</v>
      </c>
      <c r="AR243" s="383">
        <f t="shared" si="323"/>
        <v>-1760.3211982808966</v>
      </c>
      <c r="AS243" s="383">
        <f t="shared" si="324"/>
        <v>0</v>
      </c>
      <c r="AT243" s="383">
        <f t="shared" si="325"/>
        <v>1760.3211982808966</v>
      </c>
      <c r="AU243" s="383">
        <f t="shared" si="326"/>
        <v>0</v>
      </c>
      <c r="AV243" s="383">
        <f t="shared" si="327"/>
        <v>1</v>
      </c>
      <c r="AW243" s="383">
        <f t="shared" si="328"/>
        <v>0</v>
      </c>
      <c r="AX243" s="383">
        <f t="shared" si="329"/>
        <v>1</v>
      </c>
      <c r="AY243" s="383">
        <f t="shared" si="330"/>
        <v>0</v>
      </c>
      <c r="AZ243">
        <f t="shared" si="331"/>
        <v>0</v>
      </c>
      <c r="BA243">
        <f t="shared" si="332"/>
        <v>0</v>
      </c>
      <c r="BB243" s="383">
        <f t="shared" si="333"/>
        <v>0</v>
      </c>
      <c r="BC243" s="384">
        <f t="shared" si="387"/>
        <v>0</v>
      </c>
      <c r="BD243" s="384">
        <f t="shared" si="387"/>
        <v>0</v>
      </c>
      <c r="BE243" s="384">
        <f t="shared" si="387"/>
        <v>76</v>
      </c>
      <c r="BF243" s="384">
        <f t="shared" si="385"/>
        <v>0</v>
      </c>
      <c r="BG243" s="384">
        <f t="shared" si="385"/>
        <v>10</v>
      </c>
      <c r="BH243" s="384">
        <f t="shared" si="385"/>
        <v>6.4192830325712213E-2</v>
      </c>
      <c r="BI243" s="384">
        <f t="shared" si="385"/>
        <v>0.93580716967428779</v>
      </c>
      <c r="BJ243" s="384">
        <f t="shared" si="385"/>
        <v>474</v>
      </c>
      <c r="BK243" s="384">
        <f t="shared" si="385"/>
        <v>19</v>
      </c>
      <c r="BL243" s="474">
        <f t="shared" si="334"/>
        <v>1760.3211982808966</v>
      </c>
      <c r="BM243" s="409">
        <f t="shared" si="335"/>
        <v>1272.9411982808965</v>
      </c>
      <c r="BN243" s="473">
        <f t="shared" si="336"/>
        <v>579</v>
      </c>
      <c r="BO243" s="387">
        <f t="shared" si="337"/>
        <v>1</v>
      </c>
      <c r="BP243" s="387">
        <f t="shared" si="338"/>
        <v>0</v>
      </c>
      <c r="BQ243" s="388">
        <f t="shared" si="339"/>
        <v>0</v>
      </c>
      <c r="BR243" s="389">
        <f t="shared" si="340"/>
        <v>1181.3211982808966</v>
      </c>
      <c r="BS243" s="390">
        <f t="shared" si="341"/>
        <v>0</v>
      </c>
      <c r="BT243" s="391">
        <f t="shared" si="398"/>
        <v>0</v>
      </c>
      <c r="BU243" s="391">
        <f t="shared" si="399"/>
        <v>0</v>
      </c>
      <c r="BV243" s="391">
        <f t="shared" si="400"/>
        <v>0</v>
      </c>
      <c r="BW243" s="391">
        <f t="shared" si="396"/>
        <v>0</v>
      </c>
      <c r="BX243" s="391">
        <f t="shared" si="396"/>
        <v>0</v>
      </c>
      <c r="BY243" s="391">
        <f t="shared" si="396"/>
        <v>0</v>
      </c>
      <c r="BZ243" s="391">
        <f t="shared" si="396"/>
        <v>0</v>
      </c>
      <c r="CA243" s="391">
        <f t="shared" si="396"/>
        <v>0</v>
      </c>
      <c r="CB243" s="391">
        <f t="shared" si="342"/>
        <v>0</v>
      </c>
      <c r="CC243" s="391">
        <f t="shared" si="342"/>
        <v>0</v>
      </c>
      <c r="CD243" s="392">
        <f t="shared" si="343"/>
        <v>0</v>
      </c>
      <c r="CE243" s="393">
        <f t="shared" si="344"/>
        <v>0</v>
      </c>
      <c r="CF243" s="392">
        <f t="shared" si="392"/>
        <v>0</v>
      </c>
      <c r="CG243" s="392">
        <f t="shared" si="392"/>
        <v>0</v>
      </c>
      <c r="CH243" s="392">
        <f t="shared" si="392"/>
        <v>0</v>
      </c>
      <c r="CI243" s="392">
        <f t="shared" si="392"/>
        <v>0</v>
      </c>
      <c r="CJ243" s="392">
        <f t="shared" si="392"/>
        <v>0</v>
      </c>
      <c r="CK243" s="392">
        <f t="shared" si="392"/>
        <v>0</v>
      </c>
      <c r="CL243" s="392">
        <f t="shared" si="392"/>
        <v>0</v>
      </c>
      <c r="CM243" s="392">
        <f t="shared" si="345"/>
        <v>0</v>
      </c>
      <c r="CN243" s="392">
        <f t="shared" si="346"/>
        <v>0</v>
      </c>
      <c r="CO243" s="394">
        <f t="shared" si="347"/>
        <v>0</v>
      </c>
      <c r="CP243" s="394">
        <f t="shared" si="347"/>
        <v>0</v>
      </c>
      <c r="CQ243" s="395">
        <f t="shared" si="348"/>
        <v>76</v>
      </c>
      <c r="CR243" s="394">
        <f t="shared" si="394"/>
        <v>0</v>
      </c>
      <c r="CS243" s="394">
        <f t="shared" si="394"/>
        <v>0</v>
      </c>
      <c r="CT243" s="394">
        <f t="shared" si="394"/>
        <v>4.8786551047541282</v>
      </c>
      <c r="CU243" s="394">
        <f t="shared" si="394"/>
        <v>71.121344895245869</v>
      </c>
      <c r="CV243" s="394">
        <f t="shared" si="394"/>
        <v>0</v>
      </c>
      <c r="CW243" s="394">
        <f t="shared" si="394"/>
        <v>0</v>
      </c>
      <c r="CX243" s="396">
        <f t="shared" si="349"/>
        <v>0</v>
      </c>
      <c r="CY243" s="396">
        <f t="shared" si="349"/>
        <v>0</v>
      </c>
      <c r="CZ243" s="397">
        <f t="shared" si="350"/>
        <v>0</v>
      </c>
      <c r="DA243" s="397">
        <f t="shared" si="350"/>
        <v>0</v>
      </c>
      <c r="DB243" s="397">
        <f t="shared" si="350"/>
        <v>0</v>
      </c>
      <c r="DC243" s="397">
        <f t="shared" si="351"/>
        <v>0</v>
      </c>
      <c r="DD243" s="397">
        <f t="shared" si="389"/>
        <v>0</v>
      </c>
      <c r="DE243" s="397">
        <f t="shared" si="389"/>
        <v>0</v>
      </c>
      <c r="DF243" s="397">
        <f t="shared" si="389"/>
        <v>0</v>
      </c>
      <c r="DG243" s="397">
        <f t="shared" si="389"/>
        <v>0</v>
      </c>
      <c r="DH243" s="397">
        <f t="shared" si="389"/>
        <v>0</v>
      </c>
      <c r="DI243" s="398">
        <f t="shared" si="352"/>
        <v>0</v>
      </c>
      <c r="DJ243" s="398">
        <f t="shared" si="352"/>
        <v>0</v>
      </c>
      <c r="DK243" s="399">
        <f t="shared" si="353"/>
        <v>0</v>
      </c>
      <c r="DL243" s="399">
        <f t="shared" si="353"/>
        <v>0</v>
      </c>
      <c r="DM243" s="399">
        <f t="shared" si="353"/>
        <v>0</v>
      </c>
      <c r="DN243" s="399">
        <f t="shared" si="312"/>
        <v>0</v>
      </c>
      <c r="DO243" s="399">
        <f t="shared" si="354"/>
        <v>10</v>
      </c>
      <c r="DP243" s="399">
        <f t="shared" si="355"/>
        <v>0.64192830325712213</v>
      </c>
      <c r="DQ243" s="399">
        <f t="shared" si="355"/>
        <v>9.3580716967428774</v>
      </c>
      <c r="DR243" s="399">
        <f t="shared" si="355"/>
        <v>0</v>
      </c>
      <c r="DS243" s="399">
        <f t="shared" si="313"/>
        <v>0</v>
      </c>
      <c r="DT243" s="400">
        <f t="shared" si="356"/>
        <v>0</v>
      </c>
      <c r="DU243" s="400">
        <f t="shared" si="356"/>
        <v>0</v>
      </c>
      <c r="DV243" s="386">
        <f t="shared" si="390"/>
        <v>0</v>
      </c>
      <c r="DW243" s="386">
        <f t="shared" si="390"/>
        <v>0</v>
      </c>
      <c r="DX243" s="386">
        <f t="shared" si="390"/>
        <v>0</v>
      </c>
      <c r="DY243" s="386">
        <f t="shared" si="390"/>
        <v>0</v>
      </c>
      <c r="DZ243" s="386">
        <f t="shared" si="390"/>
        <v>0</v>
      </c>
      <c r="EA243" s="401">
        <f t="shared" si="357"/>
        <v>-113</v>
      </c>
      <c r="EB243" s="386">
        <f t="shared" si="358"/>
        <v>0</v>
      </c>
      <c r="EC243" s="386">
        <f t="shared" si="358"/>
        <v>0</v>
      </c>
      <c r="ED243" s="386">
        <f t="shared" si="358"/>
        <v>0</v>
      </c>
      <c r="EE243" s="385">
        <f t="shared" si="359"/>
        <v>0</v>
      </c>
      <c r="EF243" s="385">
        <f t="shared" si="359"/>
        <v>0</v>
      </c>
      <c r="EG243" s="402">
        <f t="shared" si="395"/>
        <v>0</v>
      </c>
      <c r="EH243" s="402">
        <f t="shared" si="395"/>
        <v>0</v>
      </c>
      <c r="EI243" s="402">
        <f t="shared" si="395"/>
        <v>0</v>
      </c>
      <c r="EJ243" s="402">
        <f t="shared" si="395"/>
        <v>0</v>
      </c>
      <c r="EK243" s="402">
        <f t="shared" si="395"/>
        <v>0</v>
      </c>
      <c r="EL243" s="402">
        <f t="shared" si="395"/>
        <v>0</v>
      </c>
      <c r="EM243" s="402">
        <f t="shared" si="360"/>
        <v>-1647.3211982808966</v>
      </c>
      <c r="EN243" s="402">
        <f t="shared" si="361"/>
        <v>0</v>
      </c>
      <c r="EO243" s="402">
        <f t="shared" si="361"/>
        <v>0</v>
      </c>
      <c r="EP243" s="402">
        <f t="shared" si="362"/>
        <v>0</v>
      </c>
      <c r="EQ243" s="402">
        <f t="shared" si="363"/>
        <v>0</v>
      </c>
      <c r="ER243" s="394">
        <f t="shared" si="393"/>
        <v>0</v>
      </c>
      <c r="ES243" s="394">
        <f t="shared" si="393"/>
        <v>0</v>
      </c>
      <c r="ET243" s="394">
        <f t="shared" si="393"/>
        <v>0</v>
      </c>
      <c r="EU243" s="394">
        <f t="shared" si="393"/>
        <v>0</v>
      </c>
      <c r="EV243" s="394">
        <f t="shared" si="393"/>
        <v>0</v>
      </c>
      <c r="EW243" s="394">
        <f t="shared" si="393"/>
        <v>30.427401574387588</v>
      </c>
      <c r="EX243" s="394">
        <f t="shared" si="393"/>
        <v>443.5725984256124</v>
      </c>
      <c r="EY243" s="403">
        <f t="shared" si="364"/>
        <v>474</v>
      </c>
      <c r="EZ243" s="394">
        <f t="shared" si="365"/>
        <v>0</v>
      </c>
      <c r="FA243" s="396">
        <f t="shared" si="366"/>
        <v>0</v>
      </c>
      <c r="FB243" s="396">
        <f t="shared" si="366"/>
        <v>0</v>
      </c>
      <c r="FC243" s="404">
        <f t="shared" si="401"/>
        <v>0</v>
      </c>
      <c r="FD243" s="404">
        <f t="shared" si="402"/>
        <v>0</v>
      </c>
      <c r="FE243" s="404">
        <f t="shared" si="403"/>
        <v>0</v>
      </c>
      <c r="FF243" s="404">
        <f t="shared" si="397"/>
        <v>0</v>
      </c>
      <c r="FG243" s="404">
        <f t="shared" si="397"/>
        <v>0</v>
      </c>
      <c r="FH243" s="404">
        <f t="shared" si="397"/>
        <v>1.2196637761885321</v>
      </c>
      <c r="FI243" s="404">
        <f t="shared" si="397"/>
        <v>17.780336223811467</v>
      </c>
      <c r="FJ243" s="404">
        <f t="shared" si="397"/>
        <v>0</v>
      </c>
      <c r="FK243" s="392">
        <f t="shared" si="367"/>
        <v>19</v>
      </c>
      <c r="FL243" s="384">
        <f t="shared" si="368"/>
        <v>0</v>
      </c>
      <c r="FM243" s="384">
        <f t="shared" si="368"/>
        <v>0</v>
      </c>
      <c r="FN243" s="405">
        <f t="shared" si="388"/>
        <v>0</v>
      </c>
      <c r="FO243" s="405">
        <f t="shared" si="388"/>
        <v>0</v>
      </c>
      <c r="FP243" s="405">
        <f t="shared" si="388"/>
        <v>0</v>
      </c>
      <c r="FQ243" s="405">
        <f t="shared" si="386"/>
        <v>0</v>
      </c>
      <c r="FR243" s="405">
        <f t="shared" si="386"/>
        <v>0</v>
      </c>
      <c r="FS243" s="405">
        <f t="shared" si="386"/>
        <v>75.832351241412638</v>
      </c>
      <c r="FT243" s="405">
        <f t="shared" si="386"/>
        <v>1105.488847039484</v>
      </c>
      <c r="FU243" s="405">
        <f t="shared" si="386"/>
        <v>0</v>
      </c>
      <c r="FV243" s="405">
        <f t="shared" si="386"/>
        <v>0</v>
      </c>
      <c r="FW243" s="397">
        <f t="shared" si="369"/>
        <v>1272.9411982808965</v>
      </c>
      <c r="FX243" s="406">
        <f t="shared" si="370"/>
        <v>91.619999999999891</v>
      </c>
      <c r="FY243" s="331">
        <f t="shared" si="371"/>
        <v>91.619999999999891</v>
      </c>
      <c r="FZ243" s="382">
        <f t="shared" si="372"/>
        <v>1.1368683772161603E-13</v>
      </c>
      <c r="GA243" s="331">
        <f t="shared" si="373"/>
        <v>0</v>
      </c>
      <c r="GB243" s="407">
        <f t="shared" si="374"/>
        <v>0</v>
      </c>
      <c r="GC243" s="407">
        <f t="shared" si="375"/>
        <v>0</v>
      </c>
      <c r="GD243" s="407">
        <f t="shared" si="376"/>
        <v>0</v>
      </c>
      <c r="GE243" s="407">
        <f t="shared" si="377"/>
        <v>0</v>
      </c>
      <c r="GF243" s="407">
        <f t="shared" si="378"/>
        <v>0</v>
      </c>
      <c r="GG243" s="407">
        <f t="shared" si="379"/>
        <v>0</v>
      </c>
      <c r="GH243" s="407">
        <f t="shared" si="380"/>
        <v>0</v>
      </c>
      <c r="GI243" s="407">
        <f t="shared" si="381"/>
        <v>0</v>
      </c>
      <c r="GJ243">
        <f t="shared" si="382"/>
        <v>0</v>
      </c>
      <c r="GK243" s="382">
        <f t="shared" si="383"/>
        <v>0</v>
      </c>
      <c r="GL243">
        <v>2</v>
      </c>
      <c r="GM243">
        <f t="shared" si="405"/>
        <v>0</v>
      </c>
      <c r="GN243">
        <f t="shared" si="405"/>
        <v>0</v>
      </c>
      <c r="GO243">
        <f t="shared" si="405"/>
        <v>76</v>
      </c>
      <c r="GP243">
        <f t="shared" si="405"/>
        <v>0</v>
      </c>
      <c r="GQ243">
        <f t="shared" si="405"/>
        <v>10</v>
      </c>
      <c r="GR243">
        <f t="shared" si="404"/>
        <v>0</v>
      </c>
      <c r="GS243">
        <f t="shared" si="404"/>
        <v>0</v>
      </c>
      <c r="GT243">
        <f t="shared" si="404"/>
        <v>474</v>
      </c>
      <c r="GU243">
        <f t="shared" si="404"/>
        <v>19</v>
      </c>
      <c r="GV243">
        <f t="shared" si="404"/>
        <v>1272.9411982808965</v>
      </c>
    </row>
    <row r="244" spans="1:204" customFormat="1" x14ac:dyDescent="0.25">
      <c r="A244" s="378">
        <v>35050</v>
      </c>
      <c r="B244" s="32" t="s">
        <v>1378</v>
      </c>
      <c r="C244" t="s">
        <v>891</v>
      </c>
      <c r="D244">
        <v>2</v>
      </c>
      <c r="E244" s="379">
        <v>372</v>
      </c>
      <c r="F244" s="379">
        <v>725</v>
      </c>
      <c r="G244" s="379">
        <v>1280</v>
      </c>
      <c r="H244" s="379">
        <v>0</v>
      </c>
      <c r="I244" s="379">
        <v>2410</v>
      </c>
      <c r="J244" s="379">
        <v>0</v>
      </c>
      <c r="K244" s="379">
        <v>7506</v>
      </c>
      <c r="L244" s="379">
        <v>727</v>
      </c>
      <c r="M244" s="380">
        <v>17308.49199092749</v>
      </c>
      <c r="N244" s="381">
        <f t="shared" si="314"/>
        <v>30328.49199092749</v>
      </c>
      <c r="O244" s="379">
        <v>401</v>
      </c>
      <c r="P244" s="379">
        <v>578</v>
      </c>
      <c r="Q244" s="379">
        <v>1180</v>
      </c>
      <c r="R244" s="379">
        <v>0</v>
      </c>
      <c r="S244" s="379">
        <v>2195</v>
      </c>
      <c r="T244" s="379">
        <v>0</v>
      </c>
      <c r="U244" s="379">
        <v>7134</v>
      </c>
      <c r="V244" s="379">
        <v>831</v>
      </c>
      <c r="W244" s="480">
        <f>(VLOOKUP(A244,'[1]floresta plant'!$A$4:$F$573,6,0))*1000</f>
        <v>38995.924438871152</v>
      </c>
      <c r="X244" s="24">
        <f t="shared" si="315"/>
        <v>51314.924438871152</v>
      </c>
      <c r="Y244" s="53">
        <f t="shared" si="391"/>
        <v>-100</v>
      </c>
      <c r="Z244" s="53">
        <f t="shared" si="391"/>
        <v>0</v>
      </c>
      <c r="AA244" s="53">
        <f t="shared" si="391"/>
        <v>-215</v>
      </c>
      <c r="AB244" s="53">
        <f t="shared" si="391"/>
        <v>0</v>
      </c>
      <c r="AC244" s="53">
        <f t="shared" si="391"/>
        <v>-372</v>
      </c>
      <c r="AD244" s="53">
        <f t="shared" si="391"/>
        <v>104</v>
      </c>
      <c r="AE244" s="53">
        <f t="shared" si="391"/>
        <v>21687.432447943662</v>
      </c>
      <c r="AF244" s="53">
        <f t="shared" si="316"/>
        <v>-147</v>
      </c>
      <c r="AG244" s="53">
        <f t="shared" si="317"/>
        <v>29</v>
      </c>
      <c r="AH244" s="53">
        <f t="shared" si="318"/>
        <v>-20964.262447943664</v>
      </c>
      <c r="AI244" s="53">
        <f t="shared" si="384"/>
        <v>20986.432447943662</v>
      </c>
      <c r="AJ244" s="469">
        <v>0</v>
      </c>
      <c r="AK244" s="469">
        <v>0</v>
      </c>
      <c r="AL244" s="469">
        <v>22.17</v>
      </c>
      <c r="AM244" s="470">
        <f t="shared" si="319"/>
        <v>22.17</v>
      </c>
      <c r="AN244" s="53">
        <f t="shared" si="320"/>
        <v>-20964.262447943664</v>
      </c>
      <c r="AO244" s="382">
        <f t="shared" si="321"/>
        <v>2</v>
      </c>
      <c r="AP244">
        <v>2</v>
      </c>
      <c r="AQ244" s="383">
        <f t="shared" si="322"/>
        <v>21820.432447943662</v>
      </c>
      <c r="AR244" s="383">
        <f t="shared" si="323"/>
        <v>-834</v>
      </c>
      <c r="AS244" s="383">
        <f t="shared" si="324"/>
        <v>0</v>
      </c>
      <c r="AT244" s="383">
        <f t="shared" si="325"/>
        <v>734</v>
      </c>
      <c r="AU244" s="383">
        <f t="shared" si="326"/>
        <v>20964.262447943664</v>
      </c>
      <c r="AV244" s="383">
        <f t="shared" si="327"/>
        <v>1</v>
      </c>
      <c r="AW244" s="383">
        <f t="shared" si="328"/>
        <v>1</v>
      </c>
      <c r="AX244" s="383">
        <f t="shared" si="329"/>
        <v>1</v>
      </c>
      <c r="AY244" s="383">
        <f t="shared" si="330"/>
        <v>0</v>
      </c>
      <c r="AZ244">
        <f t="shared" si="331"/>
        <v>0</v>
      </c>
      <c r="BA244">
        <f t="shared" si="332"/>
        <v>0</v>
      </c>
      <c r="BB244" s="383">
        <f t="shared" si="333"/>
        <v>0</v>
      </c>
      <c r="BC244" s="384">
        <f t="shared" si="387"/>
        <v>0.11990407673860912</v>
      </c>
      <c r="BD244" s="384">
        <f t="shared" si="387"/>
        <v>0</v>
      </c>
      <c r="BE244" s="384">
        <f t="shared" si="387"/>
        <v>0.2577937649880096</v>
      </c>
      <c r="BF244" s="384">
        <f t="shared" si="385"/>
        <v>0</v>
      </c>
      <c r="BG244" s="384">
        <f t="shared" si="385"/>
        <v>0.4460431654676259</v>
      </c>
      <c r="BH244" s="384">
        <f t="shared" si="385"/>
        <v>104</v>
      </c>
      <c r="BI244" s="384">
        <f t="shared" si="385"/>
        <v>21687.432447943662</v>
      </c>
      <c r="BJ244" s="384">
        <f t="shared" si="385"/>
        <v>0.17625899280575538</v>
      </c>
      <c r="BK244" s="384">
        <f t="shared" si="385"/>
        <v>29</v>
      </c>
      <c r="BL244" s="474">
        <f t="shared" si="334"/>
        <v>834</v>
      </c>
      <c r="BM244" s="409">
        <f t="shared" si="335"/>
        <v>-20964.262447943664</v>
      </c>
      <c r="BN244" s="473">
        <f t="shared" si="336"/>
        <v>21820.432447943662</v>
      </c>
      <c r="BO244" s="387">
        <f t="shared" si="337"/>
        <v>3.8221057350244926E-2</v>
      </c>
      <c r="BP244" s="387">
        <f t="shared" si="338"/>
        <v>0.96076292245616413</v>
      </c>
      <c r="BQ244" s="388">
        <f t="shared" si="339"/>
        <v>1.0160201935909483E-3</v>
      </c>
      <c r="BR244" s="389">
        <f t="shared" si="340"/>
        <v>0</v>
      </c>
      <c r="BS244" s="390">
        <f t="shared" si="341"/>
        <v>-100</v>
      </c>
      <c r="BT244" s="391">
        <f t="shared" si="398"/>
        <v>0</v>
      </c>
      <c r="BU244" s="391">
        <f t="shared" si="399"/>
        <v>0</v>
      </c>
      <c r="BV244" s="391">
        <f t="shared" si="400"/>
        <v>0</v>
      </c>
      <c r="BW244" s="391">
        <f t="shared" si="396"/>
        <v>0</v>
      </c>
      <c r="BX244" s="391">
        <f t="shared" si="396"/>
        <v>0</v>
      </c>
      <c r="BY244" s="391">
        <f t="shared" si="396"/>
        <v>0</v>
      </c>
      <c r="BZ244" s="391">
        <f t="shared" si="396"/>
        <v>0</v>
      </c>
      <c r="CA244" s="391">
        <f t="shared" si="396"/>
        <v>0</v>
      </c>
      <c r="CB244" s="391">
        <f t="shared" si="342"/>
        <v>0</v>
      </c>
      <c r="CC244" s="391">
        <f t="shared" si="342"/>
        <v>0</v>
      </c>
      <c r="CD244" s="392">
        <f t="shared" si="343"/>
        <v>0</v>
      </c>
      <c r="CE244" s="393">
        <f t="shared" si="344"/>
        <v>0</v>
      </c>
      <c r="CF244" s="392">
        <f t="shared" si="392"/>
        <v>0</v>
      </c>
      <c r="CG244" s="392">
        <f t="shared" si="392"/>
        <v>0</v>
      </c>
      <c r="CH244" s="392">
        <f t="shared" si="392"/>
        <v>0</v>
      </c>
      <c r="CI244" s="392">
        <f t="shared" si="392"/>
        <v>0</v>
      </c>
      <c r="CJ244" s="392">
        <f t="shared" si="392"/>
        <v>0</v>
      </c>
      <c r="CK244" s="392">
        <f t="shared" si="392"/>
        <v>0</v>
      </c>
      <c r="CL244" s="392">
        <f t="shared" si="392"/>
        <v>0</v>
      </c>
      <c r="CM244" s="392">
        <f t="shared" si="345"/>
        <v>0</v>
      </c>
      <c r="CN244" s="392">
        <f t="shared" si="346"/>
        <v>0</v>
      </c>
      <c r="CO244" s="394">
        <f t="shared" si="347"/>
        <v>0</v>
      </c>
      <c r="CP244" s="394">
        <f t="shared" si="347"/>
        <v>0</v>
      </c>
      <c r="CQ244" s="395">
        <f t="shared" si="348"/>
        <v>-215</v>
      </c>
      <c r="CR244" s="394">
        <f t="shared" si="394"/>
        <v>0</v>
      </c>
      <c r="CS244" s="394">
        <f t="shared" si="394"/>
        <v>0</v>
      </c>
      <c r="CT244" s="394">
        <f t="shared" si="394"/>
        <v>0</v>
      </c>
      <c r="CU244" s="394">
        <f t="shared" si="394"/>
        <v>0</v>
      </c>
      <c r="CV244" s="394">
        <f t="shared" si="394"/>
        <v>0</v>
      </c>
      <c r="CW244" s="394">
        <f t="shared" si="394"/>
        <v>0</v>
      </c>
      <c r="CX244" s="396">
        <f t="shared" si="349"/>
        <v>0</v>
      </c>
      <c r="CY244" s="396">
        <f t="shared" si="349"/>
        <v>0</v>
      </c>
      <c r="CZ244" s="397">
        <f t="shared" si="350"/>
        <v>0</v>
      </c>
      <c r="DA244" s="397">
        <f t="shared" si="350"/>
        <v>0</v>
      </c>
      <c r="DB244" s="397">
        <f t="shared" si="350"/>
        <v>0</v>
      </c>
      <c r="DC244" s="397">
        <f t="shared" si="351"/>
        <v>0</v>
      </c>
      <c r="DD244" s="397">
        <f t="shared" si="389"/>
        <v>0</v>
      </c>
      <c r="DE244" s="397">
        <f t="shared" si="389"/>
        <v>0</v>
      </c>
      <c r="DF244" s="397">
        <f t="shared" si="389"/>
        <v>0</v>
      </c>
      <c r="DG244" s="397">
        <f t="shared" si="389"/>
        <v>0</v>
      </c>
      <c r="DH244" s="397">
        <f t="shared" si="389"/>
        <v>0</v>
      </c>
      <c r="DI244" s="398">
        <f t="shared" si="352"/>
        <v>0</v>
      </c>
      <c r="DJ244" s="398">
        <f t="shared" si="352"/>
        <v>0</v>
      </c>
      <c r="DK244" s="399">
        <f t="shared" si="353"/>
        <v>0</v>
      </c>
      <c r="DL244" s="399">
        <f t="shared" si="353"/>
        <v>0</v>
      </c>
      <c r="DM244" s="399">
        <f t="shared" si="353"/>
        <v>0</v>
      </c>
      <c r="DN244" s="399">
        <f t="shared" si="312"/>
        <v>0</v>
      </c>
      <c r="DO244" s="399">
        <f t="shared" si="354"/>
        <v>-372</v>
      </c>
      <c r="DP244" s="399">
        <f t="shared" si="355"/>
        <v>0</v>
      </c>
      <c r="DQ244" s="399">
        <f t="shared" si="355"/>
        <v>0</v>
      </c>
      <c r="DR244" s="399">
        <f t="shared" si="355"/>
        <v>0</v>
      </c>
      <c r="DS244" s="399">
        <f t="shared" si="313"/>
        <v>0</v>
      </c>
      <c r="DT244" s="400">
        <f t="shared" si="356"/>
        <v>0</v>
      </c>
      <c r="DU244" s="400">
        <f t="shared" si="356"/>
        <v>0</v>
      </c>
      <c r="DV244" s="386">
        <f t="shared" si="390"/>
        <v>0.47661750172967293</v>
      </c>
      <c r="DW244" s="386">
        <f t="shared" si="390"/>
        <v>0</v>
      </c>
      <c r="DX244" s="386">
        <f t="shared" si="390"/>
        <v>1.0247276287187967</v>
      </c>
      <c r="DY244" s="386">
        <f t="shared" si="390"/>
        <v>0</v>
      </c>
      <c r="DZ244" s="386">
        <f t="shared" si="390"/>
        <v>1.7730171064343834</v>
      </c>
      <c r="EA244" s="401">
        <f t="shared" si="357"/>
        <v>104</v>
      </c>
      <c r="EB244" s="386">
        <f t="shared" si="358"/>
        <v>0</v>
      </c>
      <c r="EC244" s="386">
        <f t="shared" si="358"/>
        <v>0.70062772754261915</v>
      </c>
      <c r="ED244" s="386">
        <f t="shared" si="358"/>
        <v>0</v>
      </c>
      <c r="EE244" s="385">
        <f t="shared" si="359"/>
        <v>99.919343935441063</v>
      </c>
      <c r="EF244" s="385">
        <f t="shared" si="359"/>
        <v>0.10566610013345862</v>
      </c>
      <c r="EG244" s="402">
        <f t="shared" si="395"/>
        <v>99.390479541057246</v>
      </c>
      <c r="EH244" s="402">
        <f t="shared" si="395"/>
        <v>0</v>
      </c>
      <c r="EI244" s="402">
        <f t="shared" si="395"/>
        <v>213.6895310132731</v>
      </c>
      <c r="EJ244" s="402">
        <f t="shared" si="395"/>
        <v>0</v>
      </c>
      <c r="EK244" s="402">
        <f t="shared" si="395"/>
        <v>369.73258389273298</v>
      </c>
      <c r="EL244" s="402">
        <f t="shared" si="395"/>
        <v>0</v>
      </c>
      <c r="EM244" s="402">
        <f t="shared" si="360"/>
        <v>21687.432447943662</v>
      </c>
      <c r="EN244" s="402">
        <f t="shared" si="361"/>
        <v>146.10400492535413</v>
      </c>
      <c r="EO244" s="402">
        <f t="shared" si="361"/>
        <v>0</v>
      </c>
      <c r="EP244" s="402">
        <f t="shared" si="362"/>
        <v>20836.480979256994</v>
      </c>
      <c r="EQ244" s="402">
        <f t="shared" si="363"/>
        <v>22.034869314250333</v>
      </c>
      <c r="ER244" s="394">
        <f t="shared" si="393"/>
        <v>0</v>
      </c>
      <c r="ES244" s="394">
        <f t="shared" si="393"/>
        <v>0</v>
      </c>
      <c r="ET244" s="394">
        <f t="shared" si="393"/>
        <v>0</v>
      </c>
      <c r="EU244" s="394">
        <f t="shared" si="393"/>
        <v>0</v>
      </c>
      <c r="EV244" s="394">
        <f t="shared" si="393"/>
        <v>0</v>
      </c>
      <c r="EW244" s="394">
        <f t="shared" si="393"/>
        <v>0</v>
      </c>
      <c r="EX244" s="394">
        <f t="shared" si="393"/>
        <v>0</v>
      </c>
      <c r="EY244" s="403">
        <f t="shared" si="364"/>
        <v>-147</v>
      </c>
      <c r="EZ244" s="394">
        <f t="shared" si="365"/>
        <v>0</v>
      </c>
      <c r="FA244" s="396">
        <f t="shared" si="366"/>
        <v>0</v>
      </c>
      <c r="FB244" s="396">
        <f t="shared" si="366"/>
        <v>0</v>
      </c>
      <c r="FC244" s="404">
        <f t="shared" si="401"/>
        <v>0.13290295721308187</v>
      </c>
      <c r="FD244" s="404">
        <f t="shared" si="402"/>
        <v>0</v>
      </c>
      <c r="FE244" s="404">
        <f t="shared" si="403"/>
        <v>0.28574135800812606</v>
      </c>
      <c r="FF244" s="404">
        <f t="shared" si="397"/>
        <v>0</v>
      </c>
      <c r="FG244" s="404">
        <f t="shared" si="397"/>
        <v>0.49439900083266458</v>
      </c>
      <c r="FH244" s="404">
        <f t="shared" si="397"/>
        <v>0</v>
      </c>
      <c r="FI244" s="404">
        <f t="shared" si="397"/>
        <v>0</v>
      </c>
      <c r="FJ244" s="404">
        <f t="shared" si="397"/>
        <v>0.19536734710323037</v>
      </c>
      <c r="FK244" s="392">
        <f t="shared" si="367"/>
        <v>29</v>
      </c>
      <c r="FL244" s="384">
        <f t="shared" si="368"/>
        <v>27.862124751228759</v>
      </c>
      <c r="FM244" s="384">
        <f t="shared" si="368"/>
        <v>2.9464585614137499E-2</v>
      </c>
      <c r="FN244" s="405">
        <f t="shared" si="388"/>
        <v>0</v>
      </c>
      <c r="FO244" s="405">
        <f t="shared" si="388"/>
        <v>0</v>
      </c>
      <c r="FP244" s="405">
        <f t="shared" si="388"/>
        <v>0</v>
      </c>
      <c r="FQ244" s="405">
        <f t="shared" si="386"/>
        <v>0</v>
      </c>
      <c r="FR244" s="405">
        <f t="shared" si="386"/>
        <v>0</v>
      </c>
      <c r="FS244" s="405">
        <f t="shared" si="386"/>
        <v>0</v>
      </c>
      <c r="FT244" s="405">
        <f t="shared" si="386"/>
        <v>0</v>
      </c>
      <c r="FU244" s="405">
        <f t="shared" si="386"/>
        <v>0</v>
      </c>
      <c r="FV244" s="405">
        <f t="shared" si="386"/>
        <v>0</v>
      </c>
      <c r="FW244" s="397">
        <f t="shared" si="369"/>
        <v>-20964.262447943664</v>
      </c>
      <c r="FX244" s="406">
        <f t="shared" si="370"/>
        <v>0</v>
      </c>
      <c r="FY244" s="331">
        <f t="shared" si="371"/>
        <v>0.13513068574759612</v>
      </c>
      <c r="FZ244" s="382">
        <f t="shared" si="372"/>
        <v>22.034869314252404</v>
      </c>
      <c r="GA244" s="331">
        <f t="shared" si="373"/>
        <v>0</v>
      </c>
      <c r="GB244" s="407">
        <f t="shared" si="374"/>
        <v>0</v>
      </c>
      <c r="GC244" s="407">
        <f t="shared" si="375"/>
        <v>0</v>
      </c>
      <c r="GD244" s="407">
        <f t="shared" si="376"/>
        <v>0</v>
      </c>
      <c r="GE244" s="407">
        <f t="shared" si="377"/>
        <v>0</v>
      </c>
      <c r="GF244" s="407">
        <f t="shared" si="378"/>
        <v>-1.7763568394002505E-15</v>
      </c>
      <c r="GG244" s="407">
        <f t="shared" si="379"/>
        <v>-2.2737367544323206E-13</v>
      </c>
      <c r="GH244" s="407">
        <f t="shared" si="380"/>
        <v>0</v>
      </c>
      <c r="GI244" s="407">
        <f t="shared" si="381"/>
        <v>1.8388068845354155E-15</v>
      </c>
      <c r="GJ244">
        <f t="shared" si="382"/>
        <v>0</v>
      </c>
      <c r="GK244" s="382">
        <f t="shared" si="383"/>
        <v>-2.2731122539809689E-13</v>
      </c>
      <c r="GL244">
        <v>2</v>
      </c>
      <c r="GM244">
        <f t="shared" si="405"/>
        <v>0</v>
      </c>
      <c r="GN244">
        <f t="shared" si="405"/>
        <v>0</v>
      </c>
      <c r="GO244">
        <f t="shared" si="405"/>
        <v>0</v>
      </c>
      <c r="GP244">
        <f t="shared" si="405"/>
        <v>0</v>
      </c>
      <c r="GQ244">
        <f t="shared" si="405"/>
        <v>0</v>
      </c>
      <c r="GR244">
        <f t="shared" si="404"/>
        <v>104</v>
      </c>
      <c r="GS244">
        <f t="shared" si="404"/>
        <v>21687.432447943662</v>
      </c>
      <c r="GT244">
        <f t="shared" si="404"/>
        <v>0</v>
      </c>
      <c r="GU244">
        <f t="shared" si="404"/>
        <v>29</v>
      </c>
      <c r="GV244">
        <f t="shared" si="404"/>
        <v>0</v>
      </c>
    </row>
    <row r="245" spans="1:204" customFormat="1" x14ac:dyDescent="0.25">
      <c r="A245" s="378">
        <v>35051</v>
      </c>
      <c r="B245" s="32" t="s">
        <v>1379</v>
      </c>
      <c r="C245" t="s">
        <v>891</v>
      </c>
      <c r="D245">
        <v>2</v>
      </c>
      <c r="E245" s="379">
        <v>141</v>
      </c>
      <c r="F245" s="379">
        <v>416</v>
      </c>
      <c r="G245" s="379">
        <v>100</v>
      </c>
      <c r="H245" s="379">
        <v>0</v>
      </c>
      <c r="I245" s="379">
        <v>1016</v>
      </c>
      <c r="J245" s="379">
        <v>0</v>
      </c>
      <c r="K245" s="379">
        <v>4293</v>
      </c>
      <c r="L245" s="379">
        <v>333</v>
      </c>
      <c r="M245" s="380">
        <v>3799.9507602690378</v>
      </c>
      <c r="N245" s="381">
        <f t="shared" si="314"/>
        <v>10098.950760269037</v>
      </c>
      <c r="O245" s="379">
        <v>122</v>
      </c>
      <c r="P245" s="379">
        <v>291</v>
      </c>
      <c r="Q245" s="379">
        <v>100</v>
      </c>
      <c r="R245" s="379">
        <v>0</v>
      </c>
      <c r="S245" s="379">
        <v>815</v>
      </c>
      <c r="T245" s="379">
        <v>0</v>
      </c>
      <c r="U245" s="379">
        <v>4008</v>
      </c>
      <c r="V245" s="379">
        <v>224</v>
      </c>
      <c r="W245" s="480">
        <f>(VLOOKUP(A245,'[1]floresta plant'!$A$4:$F$573,6,0))*1000</f>
        <v>3335.5532519157432</v>
      </c>
      <c r="X245" s="24">
        <f t="shared" si="315"/>
        <v>8895.5532519157423</v>
      </c>
      <c r="Y245" s="53">
        <f t="shared" si="391"/>
        <v>0</v>
      </c>
      <c r="Z245" s="53">
        <f t="shared" si="391"/>
        <v>0</v>
      </c>
      <c r="AA245" s="53">
        <f t="shared" si="391"/>
        <v>-201</v>
      </c>
      <c r="AB245" s="53">
        <f t="shared" si="391"/>
        <v>0</v>
      </c>
      <c r="AC245" s="53">
        <f t="shared" si="391"/>
        <v>-285</v>
      </c>
      <c r="AD245" s="53">
        <f t="shared" si="391"/>
        <v>-109</v>
      </c>
      <c r="AE245" s="53">
        <f t="shared" si="391"/>
        <v>-464.3975083532946</v>
      </c>
      <c r="AF245" s="53">
        <f t="shared" si="316"/>
        <v>-125</v>
      </c>
      <c r="AG245" s="53">
        <f t="shared" si="317"/>
        <v>-19</v>
      </c>
      <c r="AH245" s="53">
        <f t="shared" si="318"/>
        <v>1218.007508353295</v>
      </c>
      <c r="AI245" s="53">
        <f t="shared" si="384"/>
        <v>-1203.3975083532951</v>
      </c>
      <c r="AJ245" s="469">
        <v>0</v>
      </c>
      <c r="AK245" s="469">
        <v>0</v>
      </c>
      <c r="AL245" s="469">
        <v>14.61</v>
      </c>
      <c r="AM245" s="470">
        <f t="shared" si="319"/>
        <v>14.61</v>
      </c>
      <c r="AN245" s="53">
        <f t="shared" si="320"/>
        <v>1218.007508353295</v>
      </c>
      <c r="AO245" s="382">
        <f t="shared" si="321"/>
        <v>3</v>
      </c>
      <c r="AP245">
        <v>2</v>
      </c>
      <c r="AQ245" s="383">
        <f t="shared" si="322"/>
        <v>0</v>
      </c>
      <c r="AR245" s="383">
        <f t="shared" si="323"/>
        <v>-1203.3975083532946</v>
      </c>
      <c r="AS245" s="383">
        <f t="shared" si="324"/>
        <v>0</v>
      </c>
      <c r="AT245" s="383">
        <f t="shared" si="325"/>
        <v>1203.3975083532946</v>
      </c>
      <c r="AU245" s="383">
        <f t="shared" si="326"/>
        <v>0</v>
      </c>
      <c r="AV245" s="383">
        <f t="shared" si="327"/>
        <v>1</v>
      </c>
      <c r="AW245" s="383">
        <f t="shared" si="328"/>
        <v>0</v>
      </c>
      <c r="AX245" s="383">
        <f t="shared" si="329"/>
        <v>1</v>
      </c>
      <c r="AY245" s="383">
        <f t="shared" si="330"/>
        <v>0</v>
      </c>
      <c r="AZ245">
        <f t="shared" si="331"/>
        <v>0</v>
      </c>
      <c r="BA245">
        <f t="shared" si="332"/>
        <v>0</v>
      </c>
      <c r="BB245" s="383">
        <f t="shared" si="333"/>
        <v>0</v>
      </c>
      <c r="BC245" s="384">
        <f t="shared" si="387"/>
        <v>0</v>
      </c>
      <c r="BD245" s="384">
        <f t="shared" si="387"/>
        <v>0</v>
      </c>
      <c r="BE245" s="384">
        <f t="shared" si="387"/>
        <v>0.16702710335094878</v>
      </c>
      <c r="BF245" s="384">
        <f t="shared" si="385"/>
        <v>0</v>
      </c>
      <c r="BG245" s="384">
        <f t="shared" si="385"/>
        <v>0.23682947490059902</v>
      </c>
      <c r="BH245" s="384">
        <f t="shared" si="385"/>
        <v>9.0576886891808053E-2</v>
      </c>
      <c r="BI245" s="384">
        <f t="shared" si="385"/>
        <v>0.38590532648581516</v>
      </c>
      <c r="BJ245" s="384">
        <f t="shared" si="385"/>
        <v>0.10387257671078905</v>
      </c>
      <c r="BK245" s="384">
        <f t="shared" si="385"/>
        <v>1.5788631660039937E-2</v>
      </c>
      <c r="BL245" s="474">
        <f t="shared" si="334"/>
        <v>1203.3975083532946</v>
      </c>
      <c r="BM245" s="409">
        <f t="shared" si="335"/>
        <v>1218.007508353295</v>
      </c>
      <c r="BN245" s="473">
        <f t="shared" si="336"/>
        <v>0</v>
      </c>
      <c r="BO245" s="387">
        <f t="shared" si="337"/>
        <v>1</v>
      </c>
      <c r="BP245" s="387">
        <f t="shared" si="338"/>
        <v>0</v>
      </c>
      <c r="BQ245" s="388">
        <f t="shared" si="339"/>
        <v>0</v>
      </c>
      <c r="BR245" s="389">
        <f t="shared" si="340"/>
        <v>1203.3975083532946</v>
      </c>
      <c r="BS245" s="390">
        <f t="shared" si="341"/>
        <v>0</v>
      </c>
      <c r="BT245" s="391">
        <f t="shared" si="398"/>
        <v>0</v>
      </c>
      <c r="BU245" s="391">
        <f t="shared" si="399"/>
        <v>0</v>
      </c>
      <c r="BV245" s="391">
        <f t="shared" si="400"/>
        <v>0</v>
      </c>
      <c r="BW245" s="391">
        <f t="shared" si="396"/>
        <v>0</v>
      </c>
      <c r="BX245" s="391">
        <f t="shared" si="396"/>
        <v>0</v>
      </c>
      <c r="BY245" s="391">
        <f t="shared" si="396"/>
        <v>0</v>
      </c>
      <c r="BZ245" s="391">
        <f t="shared" si="396"/>
        <v>0</v>
      </c>
      <c r="CA245" s="391">
        <f t="shared" si="396"/>
        <v>0</v>
      </c>
      <c r="CB245" s="391">
        <f t="shared" si="342"/>
        <v>0</v>
      </c>
      <c r="CC245" s="391">
        <f t="shared" si="342"/>
        <v>0</v>
      </c>
      <c r="CD245" s="392">
        <f t="shared" si="343"/>
        <v>0</v>
      </c>
      <c r="CE245" s="393">
        <f t="shared" si="344"/>
        <v>0</v>
      </c>
      <c r="CF245" s="392">
        <f t="shared" si="392"/>
        <v>0</v>
      </c>
      <c r="CG245" s="392">
        <f t="shared" si="392"/>
        <v>0</v>
      </c>
      <c r="CH245" s="392">
        <f t="shared" si="392"/>
        <v>0</v>
      </c>
      <c r="CI245" s="392">
        <f t="shared" si="392"/>
        <v>0</v>
      </c>
      <c r="CJ245" s="392">
        <f t="shared" si="392"/>
        <v>0</v>
      </c>
      <c r="CK245" s="392">
        <f t="shared" si="392"/>
        <v>0</v>
      </c>
      <c r="CL245" s="392">
        <f t="shared" si="392"/>
        <v>0</v>
      </c>
      <c r="CM245" s="392">
        <f t="shared" si="345"/>
        <v>0</v>
      </c>
      <c r="CN245" s="392">
        <f t="shared" si="346"/>
        <v>0</v>
      </c>
      <c r="CO245" s="394">
        <f t="shared" si="347"/>
        <v>0</v>
      </c>
      <c r="CP245" s="394">
        <f t="shared" si="347"/>
        <v>0</v>
      </c>
      <c r="CQ245" s="395">
        <f t="shared" si="348"/>
        <v>-201</v>
      </c>
      <c r="CR245" s="394">
        <f t="shared" si="394"/>
        <v>0</v>
      </c>
      <c r="CS245" s="394">
        <f t="shared" si="394"/>
        <v>0</v>
      </c>
      <c r="CT245" s="394">
        <f t="shared" si="394"/>
        <v>0</v>
      </c>
      <c r="CU245" s="394">
        <f t="shared" si="394"/>
        <v>0</v>
      </c>
      <c r="CV245" s="394">
        <f t="shared" si="394"/>
        <v>0</v>
      </c>
      <c r="CW245" s="394">
        <f t="shared" si="394"/>
        <v>0</v>
      </c>
      <c r="CX245" s="396">
        <f t="shared" si="349"/>
        <v>0</v>
      </c>
      <c r="CY245" s="396">
        <f t="shared" si="349"/>
        <v>0</v>
      </c>
      <c r="CZ245" s="397">
        <f t="shared" si="350"/>
        <v>0</v>
      </c>
      <c r="DA245" s="397">
        <f t="shared" si="350"/>
        <v>0</v>
      </c>
      <c r="DB245" s="397">
        <f t="shared" si="350"/>
        <v>0</v>
      </c>
      <c r="DC245" s="397">
        <f t="shared" si="351"/>
        <v>0</v>
      </c>
      <c r="DD245" s="397">
        <f t="shared" si="389"/>
        <v>0</v>
      </c>
      <c r="DE245" s="397">
        <f t="shared" si="389"/>
        <v>0</v>
      </c>
      <c r="DF245" s="397">
        <f t="shared" si="389"/>
        <v>0</v>
      </c>
      <c r="DG245" s="397">
        <f t="shared" si="389"/>
        <v>0</v>
      </c>
      <c r="DH245" s="397">
        <f t="shared" si="389"/>
        <v>0</v>
      </c>
      <c r="DI245" s="398">
        <f t="shared" si="352"/>
        <v>0</v>
      </c>
      <c r="DJ245" s="398">
        <f t="shared" si="352"/>
        <v>0</v>
      </c>
      <c r="DK245" s="399">
        <f t="shared" si="353"/>
        <v>0</v>
      </c>
      <c r="DL245" s="399">
        <f t="shared" si="353"/>
        <v>0</v>
      </c>
      <c r="DM245" s="399">
        <f t="shared" si="353"/>
        <v>0</v>
      </c>
      <c r="DN245" s="399">
        <f t="shared" si="312"/>
        <v>0</v>
      </c>
      <c r="DO245" s="399">
        <f t="shared" si="354"/>
        <v>-285</v>
      </c>
      <c r="DP245" s="399">
        <f t="shared" si="355"/>
        <v>0</v>
      </c>
      <c r="DQ245" s="399">
        <f t="shared" si="355"/>
        <v>0</v>
      </c>
      <c r="DR245" s="399">
        <f t="shared" si="355"/>
        <v>0</v>
      </c>
      <c r="DS245" s="399">
        <f t="shared" si="313"/>
        <v>0</v>
      </c>
      <c r="DT245" s="400">
        <f t="shared" si="356"/>
        <v>0</v>
      </c>
      <c r="DU245" s="400">
        <f t="shared" si="356"/>
        <v>0</v>
      </c>
      <c r="DV245" s="386">
        <f t="shared" si="390"/>
        <v>0</v>
      </c>
      <c r="DW245" s="386">
        <f t="shared" si="390"/>
        <v>0</v>
      </c>
      <c r="DX245" s="386">
        <f t="shared" si="390"/>
        <v>0</v>
      </c>
      <c r="DY245" s="386">
        <f t="shared" si="390"/>
        <v>0</v>
      </c>
      <c r="DZ245" s="386">
        <f t="shared" si="390"/>
        <v>0</v>
      </c>
      <c r="EA245" s="401">
        <f t="shared" si="357"/>
        <v>-109</v>
      </c>
      <c r="EB245" s="386">
        <f t="shared" si="358"/>
        <v>0</v>
      </c>
      <c r="EC245" s="386">
        <f t="shared" si="358"/>
        <v>0</v>
      </c>
      <c r="ED245" s="386">
        <f t="shared" si="358"/>
        <v>0</v>
      </c>
      <c r="EE245" s="385">
        <f t="shared" si="359"/>
        <v>0</v>
      </c>
      <c r="EF245" s="385">
        <f t="shared" si="359"/>
        <v>0</v>
      </c>
      <c r="EG245" s="402">
        <f t="shared" si="395"/>
        <v>0</v>
      </c>
      <c r="EH245" s="402">
        <f t="shared" si="395"/>
        <v>0</v>
      </c>
      <c r="EI245" s="402">
        <f t="shared" si="395"/>
        <v>0</v>
      </c>
      <c r="EJ245" s="402">
        <f t="shared" si="395"/>
        <v>0</v>
      </c>
      <c r="EK245" s="402">
        <f t="shared" si="395"/>
        <v>0</v>
      </c>
      <c r="EL245" s="402">
        <f t="shared" si="395"/>
        <v>0</v>
      </c>
      <c r="EM245" s="402">
        <f t="shared" si="360"/>
        <v>-464.3975083532946</v>
      </c>
      <c r="EN245" s="402">
        <f t="shared" si="361"/>
        <v>0</v>
      </c>
      <c r="EO245" s="402">
        <f t="shared" si="361"/>
        <v>0</v>
      </c>
      <c r="EP245" s="402">
        <f t="shared" si="362"/>
        <v>0</v>
      </c>
      <c r="EQ245" s="402">
        <f t="shared" si="363"/>
        <v>0</v>
      </c>
      <c r="ER245" s="394">
        <f t="shared" si="393"/>
        <v>0</v>
      </c>
      <c r="ES245" s="394">
        <f t="shared" si="393"/>
        <v>0</v>
      </c>
      <c r="ET245" s="394">
        <f t="shared" si="393"/>
        <v>0</v>
      </c>
      <c r="EU245" s="394">
        <f t="shared" si="393"/>
        <v>0</v>
      </c>
      <c r="EV245" s="394">
        <f t="shared" si="393"/>
        <v>0</v>
      </c>
      <c r="EW245" s="394">
        <f t="shared" si="393"/>
        <v>0</v>
      </c>
      <c r="EX245" s="394">
        <f t="shared" si="393"/>
        <v>0</v>
      </c>
      <c r="EY245" s="403">
        <f t="shared" si="364"/>
        <v>-125</v>
      </c>
      <c r="EZ245" s="394">
        <f t="shared" si="365"/>
        <v>0</v>
      </c>
      <c r="FA245" s="396">
        <f t="shared" si="366"/>
        <v>0</v>
      </c>
      <c r="FB245" s="396">
        <f t="shared" si="366"/>
        <v>0</v>
      </c>
      <c r="FC245" s="404">
        <f t="shared" si="401"/>
        <v>0</v>
      </c>
      <c r="FD245" s="404">
        <f t="shared" si="402"/>
        <v>0</v>
      </c>
      <c r="FE245" s="404">
        <f t="shared" si="403"/>
        <v>0</v>
      </c>
      <c r="FF245" s="404">
        <f t="shared" si="397"/>
        <v>0</v>
      </c>
      <c r="FG245" s="404">
        <f t="shared" si="397"/>
        <v>0</v>
      </c>
      <c r="FH245" s="404">
        <f t="shared" si="397"/>
        <v>0</v>
      </c>
      <c r="FI245" s="404">
        <f t="shared" si="397"/>
        <v>0</v>
      </c>
      <c r="FJ245" s="404">
        <f t="shared" si="397"/>
        <v>0</v>
      </c>
      <c r="FK245" s="392">
        <f t="shared" si="367"/>
        <v>-19</v>
      </c>
      <c r="FL245" s="384">
        <f t="shared" si="368"/>
        <v>0</v>
      </c>
      <c r="FM245" s="384">
        <f t="shared" si="368"/>
        <v>0</v>
      </c>
      <c r="FN245" s="405">
        <f t="shared" si="388"/>
        <v>0</v>
      </c>
      <c r="FO245" s="405">
        <f t="shared" si="388"/>
        <v>0</v>
      </c>
      <c r="FP245" s="405">
        <f t="shared" si="388"/>
        <v>200.99999999999997</v>
      </c>
      <c r="FQ245" s="405">
        <f t="shared" si="386"/>
        <v>0</v>
      </c>
      <c r="FR245" s="405">
        <f t="shared" si="386"/>
        <v>285</v>
      </c>
      <c r="FS245" s="405">
        <f t="shared" si="386"/>
        <v>109</v>
      </c>
      <c r="FT245" s="405">
        <f t="shared" si="386"/>
        <v>464.39750835329465</v>
      </c>
      <c r="FU245" s="405">
        <f t="shared" si="386"/>
        <v>125</v>
      </c>
      <c r="FV245" s="405">
        <f t="shared" si="386"/>
        <v>19</v>
      </c>
      <c r="FW245" s="397">
        <f t="shared" si="369"/>
        <v>1218.007508353295</v>
      </c>
      <c r="FX245" s="406">
        <f t="shared" si="370"/>
        <v>14.610000000000355</v>
      </c>
      <c r="FY245" s="331">
        <f t="shared" si="371"/>
        <v>14.610000000000355</v>
      </c>
      <c r="FZ245" s="382">
        <f t="shared" si="372"/>
        <v>-3.5527136788005009E-13</v>
      </c>
      <c r="GA245" s="331">
        <f t="shared" si="373"/>
        <v>0</v>
      </c>
      <c r="GB245" s="407">
        <f t="shared" si="374"/>
        <v>0</v>
      </c>
      <c r="GC245" s="407">
        <f t="shared" si="375"/>
        <v>0</v>
      </c>
      <c r="GD245" s="407">
        <f t="shared" si="376"/>
        <v>0</v>
      </c>
      <c r="GE245" s="407">
        <f t="shared" si="377"/>
        <v>0</v>
      </c>
      <c r="GF245" s="407">
        <f t="shared" si="378"/>
        <v>0</v>
      </c>
      <c r="GG245" s="407">
        <f t="shared" si="379"/>
        <v>0</v>
      </c>
      <c r="GH245" s="407">
        <f t="shared" si="380"/>
        <v>0</v>
      </c>
      <c r="GI245" s="407">
        <f t="shared" si="381"/>
        <v>0</v>
      </c>
      <c r="GJ245">
        <f t="shared" si="382"/>
        <v>0</v>
      </c>
      <c r="GK245" s="382">
        <f t="shared" si="383"/>
        <v>0</v>
      </c>
      <c r="GL245">
        <v>2</v>
      </c>
      <c r="GM245">
        <f t="shared" si="405"/>
        <v>0</v>
      </c>
      <c r="GN245">
        <f t="shared" si="405"/>
        <v>0</v>
      </c>
      <c r="GO245">
        <f t="shared" si="405"/>
        <v>0</v>
      </c>
      <c r="GP245">
        <f t="shared" si="405"/>
        <v>0</v>
      </c>
      <c r="GQ245">
        <f t="shared" si="405"/>
        <v>0</v>
      </c>
      <c r="GR245">
        <f t="shared" si="404"/>
        <v>0</v>
      </c>
      <c r="GS245">
        <f t="shared" si="404"/>
        <v>0</v>
      </c>
      <c r="GT245">
        <f t="shared" si="404"/>
        <v>0</v>
      </c>
      <c r="GU245">
        <f t="shared" si="404"/>
        <v>0</v>
      </c>
      <c r="GV245">
        <f t="shared" si="404"/>
        <v>1218.007508353295</v>
      </c>
    </row>
    <row r="246" spans="1:204" customFormat="1" x14ac:dyDescent="0.25">
      <c r="A246" s="378">
        <v>35052</v>
      </c>
      <c r="B246" s="32" t="s">
        <v>1380</v>
      </c>
      <c r="C246" t="s">
        <v>891</v>
      </c>
      <c r="D246">
        <v>2</v>
      </c>
      <c r="E246" s="379">
        <v>75</v>
      </c>
      <c r="F246" s="379">
        <v>151</v>
      </c>
      <c r="G246" s="379">
        <v>218</v>
      </c>
      <c r="H246" s="379">
        <v>0</v>
      </c>
      <c r="I246" s="379">
        <v>1060</v>
      </c>
      <c r="J246" s="379">
        <v>0</v>
      </c>
      <c r="K246" s="379">
        <v>14</v>
      </c>
      <c r="L246" s="379">
        <v>133</v>
      </c>
      <c r="M246" s="380">
        <v>7296.0167023110453</v>
      </c>
      <c r="N246" s="381">
        <f t="shared" si="314"/>
        <v>8947.0167023110444</v>
      </c>
      <c r="O246" s="379">
        <v>61</v>
      </c>
      <c r="P246" s="379">
        <v>126</v>
      </c>
      <c r="Q246" s="379">
        <v>174</v>
      </c>
      <c r="R246" s="379">
        <v>0</v>
      </c>
      <c r="S246" s="379">
        <v>965</v>
      </c>
      <c r="T246" s="379">
        <v>0</v>
      </c>
      <c r="U246" s="379">
        <v>8</v>
      </c>
      <c r="V246" s="379">
        <v>148</v>
      </c>
      <c r="W246" s="480">
        <f>(VLOOKUP(A246,'[1]floresta plant'!$A$4:$F$573,6,0))*1000</f>
        <v>4938.9299004621807</v>
      </c>
      <c r="X246" s="24">
        <f t="shared" si="315"/>
        <v>6420.9299004621807</v>
      </c>
      <c r="Y246" s="53">
        <f t="shared" si="391"/>
        <v>-44</v>
      </c>
      <c r="Z246" s="53">
        <f t="shared" si="391"/>
        <v>0</v>
      </c>
      <c r="AA246" s="53">
        <f t="shared" si="391"/>
        <v>-95</v>
      </c>
      <c r="AB246" s="53">
        <f t="shared" si="391"/>
        <v>0</v>
      </c>
      <c r="AC246" s="53">
        <f t="shared" si="391"/>
        <v>-6</v>
      </c>
      <c r="AD246" s="53">
        <f t="shared" si="391"/>
        <v>15</v>
      </c>
      <c r="AE246" s="53">
        <f t="shared" si="391"/>
        <v>-2357.0868018488645</v>
      </c>
      <c r="AF246" s="53">
        <f t="shared" si="316"/>
        <v>-25</v>
      </c>
      <c r="AG246" s="53">
        <f t="shared" si="317"/>
        <v>-14</v>
      </c>
      <c r="AH246" s="53">
        <f t="shared" si="318"/>
        <v>2544.8868018488638</v>
      </c>
      <c r="AI246" s="53">
        <f t="shared" si="384"/>
        <v>-2526.0868018488636</v>
      </c>
      <c r="AJ246" s="469">
        <v>0</v>
      </c>
      <c r="AK246" s="469">
        <v>0</v>
      </c>
      <c r="AL246" s="469">
        <v>18.8</v>
      </c>
      <c r="AM246" s="470">
        <f t="shared" si="319"/>
        <v>18.8</v>
      </c>
      <c r="AN246" s="53">
        <f t="shared" si="320"/>
        <v>2544.8868018488638</v>
      </c>
      <c r="AO246" s="382">
        <f t="shared" si="321"/>
        <v>3</v>
      </c>
      <c r="AP246">
        <v>2</v>
      </c>
      <c r="AQ246" s="383">
        <f t="shared" si="322"/>
        <v>15</v>
      </c>
      <c r="AR246" s="383">
        <f t="shared" si="323"/>
        <v>-2541.0868018488645</v>
      </c>
      <c r="AS246" s="383">
        <f t="shared" si="324"/>
        <v>0</v>
      </c>
      <c r="AT246" s="383">
        <f t="shared" si="325"/>
        <v>2497.0868018488645</v>
      </c>
      <c r="AU246" s="383">
        <f t="shared" si="326"/>
        <v>0</v>
      </c>
      <c r="AV246" s="383">
        <f t="shared" si="327"/>
        <v>1</v>
      </c>
      <c r="AW246" s="383">
        <f t="shared" si="328"/>
        <v>0</v>
      </c>
      <c r="AX246" s="383">
        <f t="shared" si="329"/>
        <v>1</v>
      </c>
      <c r="AY246" s="383">
        <f t="shared" si="330"/>
        <v>0</v>
      </c>
      <c r="AZ246">
        <f t="shared" si="331"/>
        <v>0</v>
      </c>
      <c r="BA246">
        <f t="shared" si="332"/>
        <v>0</v>
      </c>
      <c r="BB246" s="383">
        <f t="shared" si="333"/>
        <v>0</v>
      </c>
      <c r="BC246" s="384">
        <f t="shared" si="387"/>
        <v>1.7315425812288711E-2</v>
      </c>
      <c r="BD246" s="384">
        <f t="shared" si="387"/>
        <v>0</v>
      </c>
      <c r="BE246" s="384">
        <f t="shared" si="387"/>
        <v>3.7385578458350631E-2</v>
      </c>
      <c r="BF246" s="384">
        <f t="shared" si="385"/>
        <v>0</v>
      </c>
      <c r="BG246" s="384">
        <f t="shared" si="385"/>
        <v>2.3611944289484606E-3</v>
      </c>
      <c r="BH246" s="384">
        <f t="shared" si="385"/>
        <v>15</v>
      </c>
      <c r="BI246" s="384">
        <f t="shared" si="385"/>
        <v>0.92759003751224722</v>
      </c>
      <c r="BJ246" s="384">
        <f t="shared" si="385"/>
        <v>9.8383101206185857E-3</v>
      </c>
      <c r="BK246" s="384">
        <f t="shared" si="385"/>
        <v>5.509453667546408E-3</v>
      </c>
      <c r="BL246" s="474">
        <f t="shared" si="334"/>
        <v>2541.0868018488645</v>
      </c>
      <c r="BM246" s="409">
        <f t="shared" si="335"/>
        <v>2544.8868018488638</v>
      </c>
      <c r="BN246" s="473">
        <f t="shared" si="336"/>
        <v>15</v>
      </c>
      <c r="BO246" s="387">
        <f t="shared" si="337"/>
        <v>1</v>
      </c>
      <c r="BP246" s="387">
        <f t="shared" si="338"/>
        <v>0</v>
      </c>
      <c r="BQ246" s="388">
        <f t="shared" si="339"/>
        <v>0</v>
      </c>
      <c r="BR246" s="389">
        <f t="shared" si="340"/>
        <v>2526.0868018488645</v>
      </c>
      <c r="BS246" s="390">
        <f t="shared" si="341"/>
        <v>-44</v>
      </c>
      <c r="BT246" s="391">
        <f t="shared" si="398"/>
        <v>0</v>
      </c>
      <c r="BU246" s="391">
        <f t="shared" si="399"/>
        <v>0</v>
      </c>
      <c r="BV246" s="391">
        <f t="shared" si="400"/>
        <v>0</v>
      </c>
      <c r="BW246" s="391">
        <f t="shared" si="396"/>
        <v>0</v>
      </c>
      <c r="BX246" s="391">
        <f t="shared" si="396"/>
        <v>0</v>
      </c>
      <c r="BY246" s="391">
        <f t="shared" si="396"/>
        <v>0</v>
      </c>
      <c r="BZ246" s="391">
        <f t="shared" si="396"/>
        <v>0</v>
      </c>
      <c r="CA246" s="391">
        <f t="shared" si="396"/>
        <v>0</v>
      </c>
      <c r="CB246" s="391">
        <f t="shared" si="342"/>
        <v>0</v>
      </c>
      <c r="CC246" s="391">
        <f t="shared" si="342"/>
        <v>0</v>
      </c>
      <c r="CD246" s="392">
        <f t="shared" si="343"/>
        <v>0</v>
      </c>
      <c r="CE246" s="393">
        <f t="shared" si="344"/>
        <v>0</v>
      </c>
      <c r="CF246" s="392">
        <f t="shared" si="392"/>
        <v>0</v>
      </c>
      <c r="CG246" s="392">
        <f t="shared" si="392"/>
        <v>0</v>
      </c>
      <c r="CH246" s="392">
        <f t="shared" si="392"/>
        <v>0</v>
      </c>
      <c r="CI246" s="392">
        <f t="shared" si="392"/>
        <v>0</v>
      </c>
      <c r="CJ246" s="392">
        <f t="shared" si="392"/>
        <v>0</v>
      </c>
      <c r="CK246" s="392">
        <f t="shared" si="392"/>
        <v>0</v>
      </c>
      <c r="CL246" s="392">
        <f t="shared" si="392"/>
        <v>0</v>
      </c>
      <c r="CM246" s="392">
        <f t="shared" si="345"/>
        <v>0</v>
      </c>
      <c r="CN246" s="392">
        <f t="shared" si="346"/>
        <v>0</v>
      </c>
      <c r="CO246" s="394">
        <f t="shared" si="347"/>
        <v>0</v>
      </c>
      <c r="CP246" s="394">
        <f t="shared" si="347"/>
        <v>0</v>
      </c>
      <c r="CQ246" s="395">
        <f t="shared" si="348"/>
        <v>-95</v>
      </c>
      <c r="CR246" s="394">
        <f t="shared" si="394"/>
        <v>0</v>
      </c>
      <c r="CS246" s="394">
        <f t="shared" si="394"/>
        <v>0</v>
      </c>
      <c r="CT246" s="394">
        <f t="shared" si="394"/>
        <v>0</v>
      </c>
      <c r="CU246" s="394">
        <f t="shared" si="394"/>
        <v>0</v>
      </c>
      <c r="CV246" s="394">
        <f t="shared" si="394"/>
        <v>0</v>
      </c>
      <c r="CW246" s="394">
        <f t="shared" si="394"/>
        <v>0</v>
      </c>
      <c r="CX246" s="396">
        <f t="shared" si="349"/>
        <v>0</v>
      </c>
      <c r="CY246" s="396">
        <f t="shared" si="349"/>
        <v>0</v>
      </c>
      <c r="CZ246" s="397">
        <f t="shared" si="350"/>
        <v>0</v>
      </c>
      <c r="DA246" s="397">
        <f t="shared" si="350"/>
        <v>0</v>
      </c>
      <c r="DB246" s="397">
        <f t="shared" si="350"/>
        <v>0</v>
      </c>
      <c r="DC246" s="397">
        <f t="shared" si="351"/>
        <v>0</v>
      </c>
      <c r="DD246" s="397">
        <f t="shared" si="389"/>
        <v>0</v>
      </c>
      <c r="DE246" s="397">
        <f t="shared" si="389"/>
        <v>0</v>
      </c>
      <c r="DF246" s="397">
        <f t="shared" si="389"/>
        <v>0</v>
      </c>
      <c r="DG246" s="397">
        <f t="shared" si="389"/>
        <v>0</v>
      </c>
      <c r="DH246" s="397">
        <f t="shared" si="389"/>
        <v>0</v>
      </c>
      <c r="DI246" s="398">
        <f t="shared" si="352"/>
        <v>0</v>
      </c>
      <c r="DJ246" s="398">
        <f t="shared" si="352"/>
        <v>0</v>
      </c>
      <c r="DK246" s="399">
        <f t="shared" si="353"/>
        <v>0</v>
      </c>
      <c r="DL246" s="399">
        <f t="shared" si="353"/>
        <v>0</v>
      </c>
      <c r="DM246" s="399">
        <f t="shared" si="353"/>
        <v>0</v>
      </c>
      <c r="DN246" s="399">
        <f t="shared" si="312"/>
        <v>0</v>
      </c>
      <c r="DO246" s="399">
        <f t="shared" si="354"/>
        <v>-6</v>
      </c>
      <c r="DP246" s="399">
        <f t="shared" si="355"/>
        <v>0</v>
      </c>
      <c r="DQ246" s="399">
        <f t="shared" si="355"/>
        <v>0</v>
      </c>
      <c r="DR246" s="399">
        <f t="shared" si="355"/>
        <v>0</v>
      </c>
      <c r="DS246" s="399">
        <f t="shared" si="313"/>
        <v>0</v>
      </c>
      <c r="DT246" s="400">
        <f t="shared" si="356"/>
        <v>0</v>
      </c>
      <c r="DU246" s="400">
        <f t="shared" si="356"/>
        <v>0</v>
      </c>
      <c r="DV246" s="386">
        <f t="shared" si="390"/>
        <v>0.25973138718433064</v>
      </c>
      <c r="DW246" s="386">
        <f t="shared" si="390"/>
        <v>0</v>
      </c>
      <c r="DX246" s="386">
        <f t="shared" si="390"/>
        <v>0.56078367687525943</v>
      </c>
      <c r="DY246" s="386">
        <f t="shared" si="390"/>
        <v>0</v>
      </c>
      <c r="DZ246" s="386">
        <f t="shared" si="390"/>
        <v>3.5417916434226912E-2</v>
      </c>
      <c r="EA246" s="401">
        <f t="shared" si="357"/>
        <v>15</v>
      </c>
      <c r="EB246" s="386">
        <f t="shared" si="358"/>
        <v>13.913850562683708</v>
      </c>
      <c r="EC246" s="386">
        <f t="shared" si="358"/>
        <v>0.14757465180927878</v>
      </c>
      <c r="ED246" s="386">
        <f t="shared" si="358"/>
        <v>8.2641805013196123E-2</v>
      </c>
      <c r="EE246" s="385">
        <f t="shared" si="359"/>
        <v>0</v>
      </c>
      <c r="EF246" s="385">
        <f t="shared" si="359"/>
        <v>0</v>
      </c>
      <c r="EG246" s="402">
        <f t="shared" si="395"/>
        <v>0</v>
      </c>
      <c r="EH246" s="402">
        <f t="shared" si="395"/>
        <v>0</v>
      </c>
      <c r="EI246" s="402">
        <f t="shared" si="395"/>
        <v>0</v>
      </c>
      <c r="EJ246" s="402">
        <f t="shared" si="395"/>
        <v>0</v>
      </c>
      <c r="EK246" s="402">
        <f t="shared" si="395"/>
        <v>0</v>
      </c>
      <c r="EL246" s="402">
        <f t="shared" si="395"/>
        <v>0</v>
      </c>
      <c r="EM246" s="402">
        <f t="shared" si="360"/>
        <v>-2357.0868018488645</v>
      </c>
      <c r="EN246" s="402">
        <f t="shared" si="361"/>
        <v>0</v>
      </c>
      <c r="EO246" s="402">
        <f t="shared" si="361"/>
        <v>0</v>
      </c>
      <c r="EP246" s="402">
        <f t="shared" si="362"/>
        <v>0</v>
      </c>
      <c r="EQ246" s="402">
        <f t="shared" si="363"/>
        <v>0</v>
      </c>
      <c r="ER246" s="394">
        <f t="shared" si="393"/>
        <v>0</v>
      </c>
      <c r="ES246" s="394">
        <f t="shared" si="393"/>
        <v>0</v>
      </c>
      <c r="ET246" s="394">
        <f t="shared" si="393"/>
        <v>0</v>
      </c>
      <c r="EU246" s="394">
        <f t="shared" si="393"/>
        <v>0</v>
      </c>
      <c r="EV246" s="394">
        <f t="shared" si="393"/>
        <v>0</v>
      </c>
      <c r="EW246" s="394">
        <f t="shared" si="393"/>
        <v>0</v>
      </c>
      <c r="EX246" s="394">
        <f t="shared" si="393"/>
        <v>0</v>
      </c>
      <c r="EY246" s="403">
        <f t="shared" si="364"/>
        <v>-25</v>
      </c>
      <c r="EZ246" s="394">
        <f t="shared" si="365"/>
        <v>0</v>
      </c>
      <c r="FA246" s="396">
        <f t="shared" si="366"/>
        <v>0</v>
      </c>
      <c r="FB246" s="396">
        <f t="shared" si="366"/>
        <v>0</v>
      </c>
      <c r="FC246" s="404">
        <f t="shared" si="401"/>
        <v>0</v>
      </c>
      <c r="FD246" s="404">
        <f t="shared" si="402"/>
        <v>0</v>
      </c>
      <c r="FE246" s="404">
        <f t="shared" si="403"/>
        <v>0</v>
      </c>
      <c r="FF246" s="404">
        <f t="shared" si="397"/>
        <v>0</v>
      </c>
      <c r="FG246" s="404">
        <f t="shared" si="397"/>
        <v>0</v>
      </c>
      <c r="FH246" s="404">
        <f t="shared" si="397"/>
        <v>0</v>
      </c>
      <c r="FI246" s="404">
        <f t="shared" si="397"/>
        <v>0</v>
      </c>
      <c r="FJ246" s="404">
        <f t="shared" si="397"/>
        <v>0</v>
      </c>
      <c r="FK246" s="392">
        <f t="shared" si="367"/>
        <v>-14</v>
      </c>
      <c r="FL246" s="384">
        <f t="shared" si="368"/>
        <v>0</v>
      </c>
      <c r="FM246" s="384">
        <f t="shared" si="368"/>
        <v>0</v>
      </c>
      <c r="FN246" s="405">
        <f t="shared" si="388"/>
        <v>43.740268612815669</v>
      </c>
      <c r="FO246" s="405">
        <f t="shared" si="388"/>
        <v>0</v>
      </c>
      <c r="FP246" s="405">
        <f t="shared" si="388"/>
        <v>94.439216323124754</v>
      </c>
      <c r="FQ246" s="405">
        <f t="shared" si="386"/>
        <v>0</v>
      </c>
      <c r="FR246" s="405">
        <f t="shared" si="386"/>
        <v>5.964582083565773</v>
      </c>
      <c r="FS246" s="405">
        <f t="shared" si="386"/>
        <v>0</v>
      </c>
      <c r="FT246" s="405">
        <f t="shared" si="386"/>
        <v>2343.1729512861807</v>
      </c>
      <c r="FU246" s="405">
        <f t="shared" si="386"/>
        <v>24.852425348190721</v>
      </c>
      <c r="FV246" s="405">
        <f t="shared" si="386"/>
        <v>13.917358194986804</v>
      </c>
      <c r="FW246" s="397">
        <f t="shared" si="369"/>
        <v>2544.8868018488638</v>
      </c>
      <c r="FX246" s="406">
        <f t="shared" si="370"/>
        <v>18.799999999999727</v>
      </c>
      <c r="FY246" s="331">
        <f t="shared" si="371"/>
        <v>18.799999999999727</v>
      </c>
      <c r="FZ246" s="382">
        <f t="shared" si="372"/>
        <v>2.7355895326763857E-13</v>
      </c>
      <c r="GA246" s="331">
        <f t="shared" si="373"/>
        <v>0</v>
      </c>
      <c r="GB246" s="407">
        <f t="shared" si="374"/>
        <v>0</v>
      </c>
      <c r="GC246" s="407">
        <f t="shared" si="375"/>
        <v>0</v>
      </c>
      <c r="GD246" s="407">
        <f t="shared" si="376"/>
        <v>0</v>
      </c>
      <c r="GE246" s="407">
        <f t="shared" si="377"/>
        <v>0</v>
      </c>
      <c r="GF246" s="407">
        <f t="shared" si="378"/>
        <v>0</v>
      </c>
      <c r="GG246" s="407">
        <f t="shared" si="379"/>
        <v>0</v>
      </c>
      <c r="GH246" s="407">
        <f t="shared" si="380"/>
        <v>0</v>
      </c>
      <c r="GI246" s="407">
        <f t="shared" si="381"/>
        <v>0</v>
      </c>
      <c r="GJ246">
        <f t="shared" si="382"/>
        <v>0</v>
      </c>
      <c r="GK246" s="382">
        <f t="shared" si="383"/>
        <v>0</v>
      </c>
      <c r="GL246">
        <v>2</v>
      </c>
      <c r="GM246">
        <f t="shared" si="405"/>
        <v>0</v>
      </c>
      <c r="GN246">
        <f t="shared" si="405"/>
        <v>0</v>
      </c>
      <c r="GO246">
        <f t="shared" si="405"/>
        <v>0</v>
      </c>
      <c r="GP246">
        <f t="shared" si="405"/>
        <v>0</v>
      </c>
      <c r="GQ246">
        <f t="shared" si="405"/>
        <v>0</v>
      </c>
      <c r="GR246">
        <f t="shared" si="404"/>
        <v>15</v>
      </c>
      <c r="GS246">
        <f t="shared" si="404"/>
        <v>0</v>
      </c>
      <c r="GT246">
        <f t="shared" si="404"/>
        <v>0</v>
      </c>
      <c r="GU246">
        <f t="shared" si="404"/>
        <v>0</v>
      </c>
      <c r="GV246">
        <f t="shared" si="404"/>
        <v>2544.8868018488638</v>
      </c>
    </row>
    <row r="247" spans="1:204" customFormat="1" x14ac:dyDescent="0.25">
      <c r="A247" s="378">
        <v>35053</v>
      </c>
      <c r="B247" s="32" t="s">
        <v>1381</v>
      </c>
      <c r="C247" t="s">
        <v>891</v>
      </c>
      <c r="D247">
        <v>2</v>
      </c>
      <c r="E247" s="379">
        <v>159</v>
      </c>
      <c r="F247" s="379">
        <v>221</v>
      </c>
      <c r="G247" s="379">
        <v>251</v>
      </c>
      <c r="H247" s="379">
        <v>0</v>
      </c>
      <c r="I247" s="379">
        <v>5100</v>
      </c>
      <c r="J247" s="379">
        <v>0</v>
      </c>
      <c r="K247" s="379">
        <v>20</v>
      </c>
      <c r="L247" s="379">
        <v>1000</v>
      </c>
      <c r="M247" s="380">
        <v>23065.135809917771</v>
      </c>
      <c r="N247" s="381">
        <f t="shared" si="314"/>
        <v>29816.135809917771</v>
      </c>
      <c r="O247" s="379">
        <v>182</v>
      </c>
      <c r="P247" s="379">
        <v>203</v>
      </c>
      <c r="Q247" s="379">
        <v>274</v>
      </c>
      <c r="R247" s="379">
        <v>0</v>
      </c>
      <c r="S247" s="379">
        <v>4021</v>
      </c>
      <c r="T247" s="379">
        <v>0</v>
      </c>
      <c r="U247" s="379">
        <v>12</v>
      </c>
      <c r="V247" s="379">
        <v>1060</v>
      </c>
      <c r="W247" s="480">
        <f>(VLOOKUP(A247,'[1]floresta plant'!$A$4:$F$573,6,0))*1000</f>
        <v>39268.751732425066</v>
      </c>
      <c r="X247" s="24">
        <f t="shared" si="315"/>
        <v>45020.751732425066</v>
      </c>
      <c r="Y247" s="53">
        <f t="shared" si="391"/>
        <v>23</v>
      </c>
      <c r="Z247" s="53">
        <f t="shared" si="391"/>
        <v>0</v>
      </c>
      <c r="AA247" s="53">
        <f t="shared" si="391"/>
        <v>-1079</v>
      </c>
      <c r="AB247" s="53">
        <f t="shared" si="391"/>
        <v>0</v>
      </c>
      <c r="AC247" s="53">
        <f t="shared" si="391"/>
        <v>-8</v>
      </c>
      <c r="AD247" s="53">
        <f t="shared" si="391"/>
        <v>60</v>
      </c>
      <c r="AE247" s="53">
        <f t="shared" si="391"/>
        <v>16203.615922507295</v>
      </c>
      <c r="AF247" s="53">
        <f t="shared" si="316"/>
        <v>-18</v>
      </c>
      <c r="AG247" s="53">
        <f t="shared" si="317"/>
        <v>23</v>
      </c>
      <c r="AH247" s="53">
        <f t="shared" si="318"/>
        <v>-15178.605922507295</v>
      </c>
      <c r="AI247" s="53">
        <f t="shared" si="384"/>
        <v>15204.615922507295</v>
      </c>
      <c r="AJ247" s="469">
        <v>0</v>
      </c>
      <c r="AK247" s="469">
        <v>0</v>
      </c>
      <c r="AL247" s="469">
        <v>26.009999999999998</v>
      </c>
      <c r="AM247" s="470">
        <f t="shared" si="319"/>
        <v>26.009999999999998</v>
      </c>
      <c r="AN247" s="53">
        <f t="shared" si="320"/>
        <v>-15178.605922507295</v>
      </c>
      <c r="AO247" s="382">
        <f t="shared" si="321"/>
        <v>2</v>
      </c>
      <c r="AP247">
        <v>2</v>
      </c>
      <c r="AQ247" s="383">
        <f t="shared" si="322"/>
        <v>16309.615922507295</v>
      </c>
      <c r="AR247" s="383">
        <f t="shared" si="323"/>
        <v>-1105</v>
      </c>
      <c r="AS247" s="383">
        <f t="shared" si="324"/>
        <v>23</v>
      </c>
      <c r="AT247" s="383">
        <f t="shared" si="325"/>
        <v>1105</v>
      </c>
      <c r="AU247" s="383">
        <f t="shared" si="326"/>
        <v>15178.605922507295</v>
      </c>
      <c r="AV247" s="383">
        <f t="shared" si="327"/>
        <v>1</v>
      </c>
      <c r="AW247" s="383">
        <f t="shared" si="328"/>
        <v>1</v>
      </c>
      <c r="AX247" s="383">
        <f t="shared" si="329"/>
        <v>1</v>
      </c>
      <c r="AY247" s="383">
        <f t="shared" si="330"/>
        <v>11.5</v>
      </c>
      <c r="AZ247">
        <f t="shared" si="331"/>
        <v>11.5</v>
      </c>
      <c r="BA247">
        <f t="shared" si="332"/>
        <v>0</v>
      </c>
      <c r="BB247" s="383">
        <f t="shared" si="333"/>
        <v>0</v>
      </c>
      <c r="BC247" s="384">
        <f t="shared" si="387"/>
        <v>23</v>
      </c>
      <c r="BD247" s="384">
        <f t="shared" si="387"/>
        <v>0</v>
      </c>
      <c r="BE247" s="384">
        <f t="shared" si="387"/>
        <v>0.97647058823529409</v>
      </c>
      <c r="BF247" s="384">
        <f t="shared" si="385"/>
        <v>0</v>
      </c>
      <c r="BG247" s="384">
        <f t="shared" si="385"/>
        <v>7.2398190045248872E-3</v>
      </c>
      <c r="BH247" s="384">
        <f t="shared" si="385"/>
        <v>60</v>
      </c>
      <c r="BI247" s="384">
        <f t="shared" si="385"/>
        <v>16203.615922507295</v>
      </c>
      <c r="BJ247" s="384">
        <f t="shared" si="385"/>
        <v>1.6289592760180997E-2</v>
      </c>
      <c r="BK247" s="384">
        <f t="shared" si="385"/>
        <v>23</v>
      </c>
      <c r="BL247" s="474">
        <f t="shared" si="334"/>
        <v>1093.5</v>
      </c>
      <c r="BM247" s="409">
        <f t="shared" si="335"/>
        <v>-15167.105922507295</v>
      </c>
      <c r="BN247" s="473">
        <f t="shared" si="336"/>
        <v>16286.615922507295</v>
      </c>
      <c r="BO247" s="387">
        <f t="shared" si="337"/>
        <v>6.7141019669337026E-2</v>
      </c>
      <c r="BP247" s="387">
        <f t="shared" si="338"/>
        <v>0.93126196348420709</v>
      </c>
      <c r="BQ247" s="388">
        <f t="shared" si="339"/>
        <v>1.5970168464558843E-3</v>
      </c>
      <c r="BR247" s="389">
        <f t="shared" si="340"/>
        <v>0</v>
      </c>
      <c r="BS247" s="390">
        <f t="shared" si="341"/>
        <v>23</v>
      </c>
      <c r="BT247" s="391">
        <f t="shared" si="398"/>
        <v>0</v>
      </c>
      <c r="BU247" s="391">
        <f t="shared" si="399"/>
        <v>11.229411764705882</v>
      </c>
      <c r="BV247" s="391">
        <f t="shared" si="400"/>
        <v>0</v>
      </c>
      <c r="BW247" s="391">
        <f t="shared" si="396"/>
        <v>8.3257918552036209E-2</v>
      </c>
      <c r="BX247" s="391">
        <f t="shared" si="396"/>
        <v>0</v>
      </c>
      <c r="BY247" s="391">
        <f t="shared" si="396"/>
        <v>0</v>
      </c>
      <c r="BZ247" s="391">
        <f t="shared" si="396"/>
        <v>0.18733031674208145</v>
      </c>
      <c r="CA247" s="391">
        <f t="shared" si="396"/>
        <v>0</v>
      </c>
      <c r="CB247" s="391">
        <f t="shared" si="342"/>
        <v>11.5</v>
      </c>
      <c r="CC247" s="391">
        <f t="shared" si="342"/>
        <v>0</v>
      </c>
      <c r="CD247" s="392">
        <f t="shared" si="343"/>
        <v>0</v>
      </c>
      <c r="CE247" s="393">
        <f t="shared" si="344"/>
        <v>0</v>
      </c>
      <c r="CF247" s="392">
        <f t="shared" si="392"/>
        <v>0</v>
      </c>
      <c r="CG247" s="392">
        <f t="shared" si="392"/>
        <v>0</v>
      </c>
      <c r="CH247" s="392">
        <f t="shared" si="392"/>
        <v>0</v>
      </c>
      <c r="CI247" s="392">
        <f t="shared" si="392"/>
        <v>0</v>
      </c>
      <c r="CJ247" s="392">
        <f t="shared" si="392"/>
        <v>0</v>
      </c>
      <c r="CK247" s="392">
        <f t="shared" si="392"/>
        <v>0</v>
      </c>
      <c r="CL247" s="392">
        <f t="shared" si="392"/>
        <v>0</v>
      </c>
      <c r="CM247" s="392">
        <f t="shared" si="345"/>
        <v>0</v>
      </c>
      <c r="CN247" s="392">
        <f t="shared" si="346"/>
        <v>0</v>
      </c>
      <c r="CO247" s="394">
        <f t="shared" si="347"/>
        <v>0</v>
      </c>
      <c r="CP247" s="394">
        <f t="shared" si="347"/>
        <v>0</v>
      </c>
      <c r="CQ247" s="395">
        <f t="shared" si="348"/>
        <v>-1079</v>
      </c>
      <c r="CR247" s="394">
        <f t="shared" si="394"/>
        <v>0</v>
      </c>
      <c r="CS247" s="394">
        <f t="shared" si="394"/>
        <v>0</v>
      </c>
      <c r="CT247" s="394">
        <f t="shared" si="394"/>
        <v>0</v>
      </c>
      <c r="CU247" s="394">
        <f t="shared" si="394"/>
        <v>0</v>
      </c>
      <c r="CV247" s="394">
        <f t="shared" si="394"/>
        <v>0</v>
      </c>
      <c r="CW247" s="394">
        <f t="shared" si="394"/>
        <v>0</v>
      </c>
      <c r="CX247" s="396">
        <f t="shared" si="349"/>
        <v>0</v>
      </c>
      <c r="CY247" s="396">
        <f t="shared" si="349"/>
        <v>0</v>
      </c>
      <c r="CZ247" s="397">
        <f t="shared" si="350"/>
        <v>0</v>
      </c>
      <c r="DA247" s="397">
        <f t="shared" si="350"/>
        <v>0</v>
      </c>
      <c r="DB247" s="397">
        <f t="shared" si="350"/>
        <v>0</v>
      </c>
      <c r="DC247" s="397">
        <f t="shared" si="351"/>
        <v>0</v>
      </c>
      <c r="DD247" s="397">
        <f t="shared" si="389"/>
        <v>0</v>
      </c>
      <c r="DE247" s="397">
        <f t="shared" si="389"/>
        <v>0</v>
      </c>
      <c r="DF247" s="397">
        <f t="shared" si="389"/>
        <v>0</v>
      </c>
      <c r="DG247" s="397">
        <f t="shared" si="389"/>
        <v>0</v>
      </c>
      <c r="DH247" s="397">
        <f t="shared" si="389"/>
        <v>0</v>
      </c>
      <c r="DI247" s="398">
        <f t="shared" si="352"/>
        <v>0</v>
      </c>
      <c r="DJ247" s="398">
        <f t="shared" si="352"/>
        <v>0</v>
      </c>
      <c r="DK247" s="399">
        <f t="shared" si="353"/>
        <v>0</v>
      </c>
      <c r="DL247" s="399">
        <f t="shared" si="353"/>
        <v>0</v>
      </c>
      <c r="DM247" s="399">
        <f t="shared" si="353"/>
        <v>0</v>
      </c>
      <c r="DN247" s="399">
        <f t="shared" si="312"/>
        <v>0</v>
      </c>
      <c r="DO247" s="399">
        <f t="shared" si="354"/>
        <v>-8</v>
      </c>
      <c r="DP247" s="399">
        <f t="shared" si="355"/>
        <v>0</v>
      </c>
      <c r="DQ247" s="399">
        <f t="shared" si="355"/>
        <v>0</v>
      </c>
      <c r="DR247" s="399">
        <f t="shared" si="355"/>
        <v>0</v>
      </c>
      <c r="DS247" s="399">
        <f t="shared" si="313"/>
        <v>0</v>
      </c>
      <c r="DT247" s="400">
        <f t="shared" si="356"/>
        <v>0</v>
      </c>
      <c r="DU247" s="400">
        <f t="shared" si="356"/>
        <v>0</v>
      </c>
      <c r="DV247" s="386">
        <f t="shared" si="390"/>
        <v>0</v>
      </c>
      <c r="DW247" s="386">
        <f t="shared" si="390"/>
        <v>0</v>
      </c>
      <c r="DX247" s="386">
        <f t="shared" si="390"/>
        <v>3.9336738582740991</v>
      </c>
      <c r="DY247" s="386">
        <f t="shared" si="390"/>
        <v>0</v>
      </c>
      <c r="DZ247" s="386">
        <f t="shared" si="390"/>
        <v>2.9165329811114731E-2</v>
      </c>
      <c r="EA247" s="401">
        <f t="shared" si="357"/>
        <v>60</v>
      </c>
      <c r="EB247" s="386">
        <f t="shared" si="358"/>
        <v>0</v>
      </c>
      <c r="EC247" s="386">
        <f t="shared" si="358"/>
        <v>6.5621992075008143E-2</v>
      </c>
      <c r="ED247" s="386">
        <f t="shared" si="358"/>
        <v>0</v>
      </c>
      <c r="EE247" s="385">
        <f t="shared" si="359"/>
        <v>55.875717809052425</v>
      </c>
      <c r="EF247" s="385">
        <f t="shared" si="359"/>
        <v>9.5821010787353056E-2</v>
      </c>
      <c r="EG247" s="402">
        <f t="shared" si="395"/>
        <v>0</v>
      </c>
      <c r="EH247" s="402">
        <f t="shared" si="395"/>
        <v>0</v>
      </c>
      <c r="EI247" s="402">
        <f t="shared" si="395"/>
        <v>1062.3290060646814</v>
      </c>
      <c r="EJ247" s="402">
        <f t="shared" si="395"/>
        <v>0</v>
      </c>
      <c r="EK247" s="402">
        <f t="shared" si="395"/>
        <v>7.8763967085425879</v>
      </c>
      <c r="EL247" s="402">
        <f t="shared" si="395"/>
        <v>0</v>
      </c>
      <c r="EM247" s="402">
        <f t="shared" si="360"/>
        <v>16203.615922507295</v>
      </c>
      <c r="EN247" s="402">
        <f t="shared" si="361"/>
        <v>17.721892594220822</v>
      </c>
      <c r="EO247" s="402">
        <f t="shared" si="361"/>
        <v>0</v>
      </c>
      <c r="EP247" s="402">
        <f t="shared" si="362"/>
        <v>15089.811179538105</v>
      </c>
      <c r="EQ247" s="402">
        <f t="shared" si="363"/>
        <v>25.877447601744954</v>
      </c>
      <c r="ER247" s="394">
        <f t="shared" si="393"/>
        <v>0</v>
      </c>
      <c r="ES247" s="394">
        <f t="shared" si="393"/>
        <v>0</v>
      </c>
      <c r="ET247" s="394">
        <f t="shared" si="393"/>
        <v>0</v>
      </c>
      <c r="EU247" s="394">
        <f t="shared" si="393"/>
        <v>0</v>
      </c>
      <c r="EV247" s="394">
        <f t="shared" si="393"/>
        <v>0</v>
      </c>
      <c r="EW247" s="394">
        <f t="shared" si="393"/>
        <v>0</v>
      </c>
      <c r="EX247" s="394">
        <f t="shared" si="393"/>
        <v>0</v>
      </c>
      <c r="EY247" s="403">
        <f t="shared" si="364"/>
        <v>-18</v>
      </c>
      <c r="EZ247" s="394">
        <f t="shared" si="365"/>
        <v>0</v>
      </c>
      <c r="FA247" s="396">
        <f t="shared" si="366"/>
        <v>0</v>
      </c>
      <c r="FB247" s="396">
        <f t="shared" si="366"/>
        <v>0</v>
      </c>
      <c r="FC247" s="404">
        <f t="shared" si="401"/>
        <v>0</v>
      </c>
      <c r="FD247" s="404">
        <f t="shared" si="402"/>
        <v>0</v>
      </c>
      <c r="FE247" s="404">
        <f t="shared" si="403"/>
        <v>1.5079083123384045</v>
      </c>
      <c r="FF247" s="404">
        <f t="shared" si="397"/>
        <v>0</v>
      </c>
      <c r="FG247" s="404">
        <f t="shared" si="397"/>
        <v>1.1180043094260647E-2</v>
      </c>
      <c r="FH247" s="404">
        <f t="shared" si="397"/>
        <v>0</v>
      </c>
      <c r="FI247" s="404">
        <f t="shared" si="397"/>
        <v>0</v>
      </c>
      <c r="FJ247" s="404">
        <f t="shared" si="397"/>
        <v>2.5155096962086454E-2</v>
      </c>
      <c r="FK247" s="392">
        <f t="shared" si="367"/>
        <v>23</v>
      </c>
      <c r="FL247" s="384">
        <f t="shared" si="368"/>
        <v>21.419025160136762</v>
      </c>
      <c r="FM247" s="384">
        <f t="shared" si="368"/>
        <v>3.6731387468485338E-2</v>
      </c>
      <c r="FN247" s="405">
        <f t="shared" si="388"/>
        <v>0</v>
      </c>
      <c r="FO247" s="405">
        <f t="shared" si="388"/>
        <v>0</v>
      </c>
      <c r="FP247" s="405">
        <f t="shared" si="388"/>
        <v>0</v>
      </c>
      <c r="FQ247" s="405">
        <f t="shared" si="386"/>
        <v>0</v>
      </c>
      <c r="FR247" s="405">
        <f t="shared" si="386"/>
        <v>0</v>
      </c>
      <c r="FS247" s="405">
        <f t="shared" si="386"/>
        <v>0</v>
      </c>
      <c r="FT247" s="405">
        <f t="shared" si="386"/>
        <v>0</v>
      </c>
      <c r="FU247" s="405">
        <f t="shared" si="386"/>
        <v>0</v>
      </c>
      <c r="FV247" s="405">
        <f t="shared" si="386"/>
        <v>0</v>
      </c>
      <c r="FW247" s="397">
        <f t="shared" si="369"/>
        <v>-15178.605922507295</v>
      </c>
      <c r="FX247" s="406">
        <f t="shared" si="370"/>
        <v>0</v>
      </c>
      <c r="FY247" s="331">
        <f t="shared" si="371"/>
        <v>0.13255239825583839</v>
      </c>
      <c r="FZ247" s="382">
        <f t="shared" si="372"/>
        <v>25.877447601744159</v>
      </c>
      <c r="GA247" s="331">
        <f t="shared" si="373"/>
        <v>0</v>
      </c>
      <c r="GB247" s="407">
        <f t="shared" si="374"/>
        <v>0</v>
      </c>
      <c r="GC247" s="407">
        <f t="shared" si="375"/>
        <v>0</v>
      </c>
      <c r="GD247" s="407">
        <f t="shared" si="376"/>
        <v>0</v>
      </c>
      <c r="GE247" s="407">
        <f t="shared" si="377"/>
        <v>0</v>
      </c>
      <c r="GF247" s="407">
        <f t="shared" si="378"/>
        <v>-1.7763568394002505E-15</v>
      </c>
      <c r="GG247" s="407">
        <f t="shared" si="379"/>
        <v>6.8212102632969618E-13</v>
      </c>
      <c r="GH247" s="407">
        <f t="shared" si="380"/>
        <v>0</v>
      </c>
      <c r="GI247" s="407">
        <f t="shared" si="381"/>
        <v>2.7755575615628914E-17</v>
      </c>
      <c r="GJ247">
        <f t="shared" si="382"/>
        <v>-1.8189894035458565E-12</v>
      </c>
      <c r="GK247" s="382">
        <f t="shared" si="383"/>
        <v>-1.1386169784799449E-12</v>
      </c>
      <c r="GL247">
        <v>2</v>
      </c>
      <c r="GM247">
        <f t="shared" si="405"/>
        <v>23</v>
      </c>
      <c r="GN247">
        <f t="shared" si="405"/>
        <v>0</v>
      </c>
      <c r="GO247">
        <f t="shared" si="405"/>
        <v>0</v>
      </c>
      <c r="GP247">
        <f t="shared" si="405"/>
        <v>0</v>
      </c>
      <c r="GQ247">
        <f t="shared" si="405"/>
        <v>0</v>
      </c>
      <c r="GR247">
        <f t="shared" si="404"/>
        <v>60</v>
      </c>
      <c r="GS247">
        <f t="shared" si="404"/>
        <v>16203.615922507295</v>
      </c>
      <c r="GT247">
        <f t="shared" si="404"/>
        <v>0</v>
      </c>
      <c r="GU247">
        <f t="shared" si="404"/>
        <v>23</v>
      </c>
      <c r="GV247">
        <f t="shared" si="404"/>
        <v>0</v>
      </c>
    </row>
    <row r="248" spans="1:204" customFormat="1" x14ac:dyDescent="0.25">
      <c r="A248" s="378">
        <v>35054</v>
      </c>
      <c r="B248" s="32" t="s">
        <v>1382</v>
      </c>
      <c r="C248" t="s">
        <v>891</v>
      </c>
      <c r="D248">
        <v>2</v>
      </c>
      <c r="E248" s="379">
        <v>0</v>
      </c>
      <c r="F248" s="379">
        <v>62</v>
      </c>
      <c r="G248" s="379">
        <v>0</v>
      </c>
      <c r="H248" s="379">
        <v>0</v>
      </c>
      <c r="I248" s="379">
        <v>0</v>
      </c>
      <c r="J248" s="379">
        <v>0</v>
      </c>
      <c r="K248" s="379">
        <v>0</v>
      </c>
      <c r="L248" s="379">
        <v>0</v>
      </c>
      <c r="M248" s="380">
        <v>0</v>
      </c>
      <c r="N248" s="381">
        <f t="shared" si="314"/>
        <v>62</v>
      </c>
      <c r="O248" s="379">
        <v>0</v>
      </c>
      <c r="P248" s="379">
        <v>0</v>
      </c>
      <c r="Q248" s="379">
        <v>0</v>
      </c>
      <c r="R248" s="379">
        <v>0</v>
      </c>
      <c r="S248" s="379">
        <v>0</v>
      </c>
      <c r="T248" s="379">
        <v>0</v>
      </c>
      <c r="U248" s="379">
        <v>0</v>
      </c>
      <c r="V248" s="379">
        <v>0</v>
      </c>
      <c r="W248" s="480">
        <f>(VLOOKUP(A248,'[1]floresta plant'!$A$4:$F$573,6,0))*1000</f>
        <v>0</v>
      </c>
      <c r="X248" s="24">
        <f t="shared" si="315"/>
        <v>0</v>
      </c>
      <c r="Y248" s="53">
        <f t="shared" si="391"/>
        <v>0</v>
      </c>
      <c r="Z248" s="53">
        <f t="shared" si="391"/>
        <v>0</v>
      </c>
      <c r="AA248" s="53">
        <f t="shared" si="391"/>
        <v>0</v>
      </c>
      <c r="AB248" s="53">
        <f t="shared" ref="AB248:AE311" si="406">T248-J248</f>
        <v>0</v>
      </c>
      <c r="AC248" s="53">
        <f t="shared" si="406"/>
        <v>0</v>
      </c>
      <c r="AD248" s="53">
        <f t="shared" si="406"/>
        <v>0</v>
      </c>
      <c r="AE248" s="53">
        <f t="shared" si="406"/>
        <v>0</v>
      </c>
      <c r="AF248" s="53">
        <f t="shared" si="316"/>
        <v>-62</v>
      </c>
      <c r="AG248" s="53">
        <f t="shared" si="317"/>
        <v>0</v>
      </c>
      <c r="AH248" s="53">
        <f t="shared" si="318"/>
        <v>62</v>
      </c>
      <c r="AI248" s="53">
        <f t="shared" si="384"/>
        <v>-62</v>
      </c>
      <c r="AJ248" s="469">
        <v>0</v>
      </c>
      <c r="AK248" s="469">
        <v>0</v>
      </c>
      <c r="AL248" s="469">
        <v>0</v>
      </c>
      <c r="AM248" s="470">
        <f t="shared" si="319"/>
        <v>0</v>
      </c>
      <c r="AN248" s="53">
        <f t="shared" si="320"/>
        <v>62</v>
      </c>
      <c r="AO248" s="382">
        <f t="shared" si="321"/>
        <v>3</v>
      </c>
      <c r="AP248">
        <v>2</v>
      </c>
      <c r="AQ248" s="383">
        <f t="shared" si="322"/>
        <v>0</v>
      </c>
      <c r="AR248" s="383">
        <f t="shared" si="323"/>
        <v>-62</v>
      </c>
      <c r="AS248" s="383">
        <f t="shared" si="324"/>
        <v>0</v>
      </c>
      <c r="AT248" s="383">
        <f t="shared" si="325"/>
        <v>62</v>
      </c>
      <c r="AU248" s="383">
        <f t="shared" si="326"/>
        <v>0</v>
      </c>
      <c r="AV248" s="383">
        <f t="shared" si="327"/>
        <v>1</v>
      </c>
      <c r="AW248" s="383">
        <f t="shared" si="328"/>
        <v>0</v>
      </c>
      <c r="AX248" s="383">
        <f t="shared" si="329"/>
        <v>1</v>
      </c>
      <c r="AY248" s="383">
        <f t="shared" si="330"/>
        <v>0</v>
      </c>
      <c r="AZ248">
        <f t="shared" si="331"/>
        <v>0</v>
      </c>
      <c r="BA248">
        <f t="shared" si="332"/>
        <v>0</v>
      </c>
      <c r="BB248" s="383">
        <f t="shared" si="333"/>
        <v>0</v>
      </c>
      <c r="BC248" s="384">
        <f t="shared" si="387"/>
        <v>0</v>
      </c>
      <c r="BD248" s="384">
        <f t="shared" si="387"/>
        <v>0</v>
      </c>
      <c r="BE248" s="384">
        <f t="shared" si="387"/>
        <v>0</v>
      </c>
      <c r="BF248" s="384">
        <f t="shared" si="385"/>
        <v>0</v>
      </c>
      <c r="BG248" s="384">
        <f t="shared" si="385"/>
        <v>0</v>
      </c>
      <c r="BH248" s="384">
        <f t="shared" si="385"/>
        <v>0</v>
      </c>
      <c r="BI248" s="384">
        <f t="shared" si="385"/>
        <v>0</v>
      </c>
      <c r="BJ248" s="384">
        <f t="shared" si="385"/>
        <v>1</v>
      </c>
      <c r="BK248" s="384">
        <f t="shared" si="385"/>
        <v>0</v>
      </c>
      <c r="BL248" s="474">
        <f t="shared" si="334"/>
        <v>62</v>
      </c>
      <c r="BM248" s="409">
        <f t="shared" si="335"/>
        <v>62</v>
      </c>
      <c r="BN248" s="473">
        <f t="shared" si="336"/>
        <v>0</v>
      </c>
      <c r="BO248" s="387">
        <f t="shared" si="337"/>
        <v>1</v>
      </c>
      <c r="BP248" s="387">
        <f t="shared" si="338"/>
        <v>0</v>
      </c>
      <c r="BQ248" s="388">
        <f t="shared" si="339"/>
        <v>0</v>
      </c>
      <c r="BR248" s="389">
        <f t="shared" si="340"/>
        <v>62</v>
      </c>
      <c r="BS248" s="390">
        <f t="shared" si="341"/>
        <v>0</v>
      </c>
      <c r="BT248" s="391">
        <f t="shared" si="398"/>
        <v>0</v>
      </c>
      <c r="BU248" s="391">
        <f t="shared" si="399"/>
        <v>0</v>
      </c>
      <c r="BV248" s="391">
        <f t="shared" si="400"/>
        <v>0</v>
      </c>
      <c r="BW248" s="391">
        <f t="shared" si="396"/>
        <v>0</v>
      </c>
      <c r="BX248" s="391">
        <f t="shared" si="396"/>
        <v>0</v>
      </c>
      <c r="BY248" s="391">
        <f t="shared" si="396"/>
        <v>0</v>
      </c>
      <c r="BZ248" s="391">
        <f t="shared" si="396"/>
        <v>0</v>
      </c>
      <c r="CA248" s="391">
        <f t="shared" si="396"/>
        <v>0</v>
      </c>
      <c r="CB248" s="391">
        <f t="shared" si="342"/>
        <v>0</v>
      </c>
      <c r="CC248" s="391">
        <f t="shared" si="342"/>
        <v>0</v>
      </c>
      <c r="CD248" s="392">
        <f t="shared" si="343"/>
        <v>0</v>
      </c>
      <c r="CE248" s="393">
        <f t="shared" si="344"/>
        <v>0</v>
      </c>
      <c r="CF248" s="392">
        <f t="shared" si="392"/>
        <v>0</v>
      </c>
      <c r="CG248" s="392">
        <f t="shared" si="392"/>
        <v>0</v>
      </c>
      <c r="CH248" s="392">
        <f t="shared" si="392"/>
        <v>0</v>
      </c>
      <c r="CI248" s="392">
        <f t="shared" ref="CI248:CL311" si="407">IF($CE248&gt;0,IF(AD248&gt;0,0,$BO248*BH248*$CE248),0)</f>
        <v>0</v>
      </c>
      <c r="CJ248" s="392">
        <f t="shared" si="407"/>
        <v>0</v>
      </c>
      <c r="CK248" s="392">
        <f t="shared" si="407"/>
        <v>0</v>
      </c>
      <c r="CL248" s="392">
        <f t="shared" si="407"/>
        <v>0</v>
      </c>
      <c r="CM248" s="392">
        <f t="shared" si="345"/>
        <v>0</v>
      </c>
      <c r="CN248" s="392">
        <f t="shared" si="346"/>
        <v>0</v>
      </c>
      <c r="CO248" s="394">
        <f t="shared" si="347"/>
        <v>0</v>
      </c>
      <c r="CP248" s="394">
        <f t="shared" si="347"/>
        <v>0</v>
      </c>
      <c r="CQ248" s="395">
        <f t="shared" si="348"/>
        <v>0</v>
      </c>
      <c r="CR248" s="394">
        <f t="shared" si="394"/>
        <v>0</v>
      </c>
      <c r="CS248" s="394">
        <f t="shared" si="394"/>
        <v>0</v>
      </c>
      <c r="CT248" s="394">
        <f t="shared" si="394"/>
        <v>0</v>
      </c>
      <c r="CU248" s="394">
        <f t="shared" si="394"/>
        <v>0</v>
      </c>
      <c r="CV248" s="394">
        <f t="shared" si="394"/>
        <v>0</v>
      </c>
      <c r="CW248" s="394">
        <f t="shared" si="394"/>
        <v>0</v>
      </c>
      <c r="CX248" s="396">
        <f t="shared" si="349"/>
        <v>0</v>
      </c>
      <c r="CY248" s="396">
        <f t="shared" si="349"/>
        <v>0</v>
      </c>
      <c r="CZ248" s="397">
        <f t="shared" si="350"/>
        <v>0</v>
      </c>
      <c r="DA248" s="397">
        <f t="shared" si="350"/>
        <v>0</v>
      </c>
      <c r="DB248" s="397">
        <f t="shared" si="350"/>
        <v>0</v>
      </c>
      <c r="DC248" s="397">
        <f t="shared" si="351"/>
        <v>0</v>
      </c>
      <c r="DD248" s="397">
        <f t="shared" si="389"/>
        <v>0</v>
      </c>
      <c r="DE248" s="397">
        <f t="shared" si="389"/>
        <v>0</v>
      </c>
      <c r="DF248" s="397">
        <f t="shared" si="389"/>
        <v>0</v>
      </c>
      <c r="DG248" s="397">
        <f t="shared" si="389"/>
        <v>0</v>
      </c>
      <c r="DH248" s="397">
        <f t="shared" si="389"/>
        <v>0</v>
      </c>
      <c r="DI248" s="398">
        <f t="shared" si="352"/>
        <v>0</v>
      </c>
      <c r="DJ248" s="398">
        <f t="shared" si="352"/>
        <v>0</v>
      </c>
      <c r="DK248" s="399">
        <f t="shared" si="353"/>
        <v>0</v>
      </c>
      <c r="DL248" s="399">
        <f t="shared" si="353"/>
        <v>0</v>
      </c>
      <c r="DM248" s="399">
        <f t="shared" si="353"/>
        <v>0</v>
      </c>
      <c r="DN248" s="399">
        <f t="shared" si="312"/>
        <v>0</v>
      </c>
      <c r="DO248" s="399">
        <f t="shared" si="354"/>
        <v>0</v>
      </c>
      <c r="DP248" s="399">
        <f t="shared" si="355"/>
        <v>0</v>
      </c>
      <c r="DQ248" s="399">
        <f t="shared" si="355"/>
        <v>0</v>
      </c>
      <c r="DR248" s="399">
        <f t="shared" si="355"/>
        <v>0</v>
      </c>
      <c r="DS248" s="399">
        <f t="shared" si="313"/>
        <v>0</v>
      </c>
      <c r="DT248" s="400">
        <f t="shared" si="356"/>
        <v>0</v>
      </c>
      <c r="DU248" s="400">
        <f t="shared" si="356"/>
        <v>0</v>
      </c>
      <c r="DV248" s="386">
        <f t="shared" si="390"/>
        <v>0</v>
      </c>
      <c r="DW248" s="386">
        <f t="shared" si="390"/>
        <v>0</v>
      </c>
      <c r="DX248" s="386">
        <f t="shared" si="390"/>
        <v>0</v>
      </c>
      <c r="DY248" s="386">
        <f t="shared" si="390"/>
        <v>0</v>
      </c>
      <c r="DZ248" s="386">
        <f t="shared" si="390"/>
        <v>0</v>
      </c>
      <c r="EA248" s="401">
        <f t="shared" si="357"/>
        <v>0</v>
      </c>
      <c r="EB248" s="386">
        <f t="shared" si="358"/>
        <v>0</v>
      </c>
      <c r="EC248" s="386">
        <f t="shared" si="358"/>
        <v>0</v>
      </c>
      <c r="ED248" s="386">
        <f t="shared" si="358"/>
        <v>0</v>
      </c>
      <c r="EE248" s="385">
        <f t="shared" si="359"/>
        <v>0</v>
      </c>
      <c r="EF248" s="385">
        <f t="shared" si="359"/>
        <v>0</v>
      </c>
      <c r="EG248" s="402">
        <f t="shared" si="395"/>
        <v>0</v>
      </c>
      <c r="EH248" s="402">
        <f t="shared" si="395"/>
        <v>0</v>
      </c>
      <c r="EI248" s="402">
        <f t="shared" si="395"/>
        <v>0</v>
      </c>
      <c r="EJ248" s="402">
        <f t="shared" si="395"/>
        <v>0</v>
      </c>
      <c r="EK248" s="402">
        <f t="shared" si="395"/>
        <v>0</v>
      </c>
      <c r="EL248" s="402">
        <f t="shared" si="395"/>
        <v>0</v>
      </c>
      <c r="EM248" s="402">
        <f t="shared" si="360"/>
        <v>0</v>
      </c>
      <c r="EN248" s="402">
        <f t="shared" si="361"/>
        <v>0</v>
      </c>
      <c r="EO248" s="402">
        <f t="shared" si="361"/>
        <v>0</v>
      </c>
      <c r="EP248" s="402">
        <f t="shared" si="362"/>
        <v>0</v>
      </c>
      <c r="EQ248" s="402">
        <f t="shared" si="363"/>
        <v>0</v>
      </c>
      <c r="ER248" s="394">
        <f t="shared" si="393"/>
        <v>0</v>
      </c>
      <c r="ES248" s="394">
        <f t="shared" si="393"/>
        <v>0</v>
      </c>
      <c r="ET248" s="394">
        <f t="shared" si="393"/>
        <v>0</v>
      </c>
      <c r="EU248" s="394">
        <f t="shared" ref="EU248:EX311" si="408">IF($EY248&gt;0,IF(AB248&gt;0,0,$EY248*$BO248*BF248),0)</f>
        <v>0</v>
      </c>
      <c r="EV248" s="394">
        <f t="shared" si="408"/>
        <v>0</v>
      </c>
      <c r="EW248" s="394">
        <f t="shared" si="408"/>
        <v>0</v>
      </c>
      <c r="EX248" s="394">
        <f t="shared" si="408"/>
        <v>0</v>
      </c>
      <c r="EY248" s="403">
        <f t="shared" si="364"/>
        <v>-62</v>
      </c>
      <c r="EZ248" s="394">
        <f t="shared" si="365"/>
        <v>0</v>
      </c>
      <c r="FA248" s="396">
        <f t="shared" si="366"/>
        <v>0</v>
      </c>
      <c r="FB248" s="396">
        <f t="shared" si="366"/>
        <v>0</v>
      </c>
      <c r="FC248" s="404">
        <f t="shared" si="401"/>
        <v>0</v>
      </c>
      <c r="FD248" s="404">
        <f t="shared" si="402"/>
        <v>0</v>
      </c>
      <c r="FE248" s="404">
        <f t="shared" si="403"/>
        <v>0</v>
      </c>
      <c r="FF248" s="404">
        <f t="shared" si="397"/>
        <v>0</v>
      </c>
      <c r="FG248" s="404">
        <f t="shared" si="397"/>
        <v>0</v>
      </c>
      <c r="FH248" s="404">
        <f t="shared" si="397"/>
        <v>0</v>
      </c>
      <c r="FI248" s="404">
        <f t="shared" si="397"/>
        <v>0</v>
      </c>
      <c r="FJ248" s="404">
        <f t="shared" si="397"/>
        <v>0</v>
      </c>
      <c r="FK248" s="392">
        <f t="shared" si="367"/>
        <v>0</v>
      </c>
      <c r="FL248" s="384">
        <f t="shared" si="368"/>
        <v>0</v>
      </c>
      <c r="FM248" s="384">
        <f t="shared" si="368"/>
        <v>0</v>
      </c>
      <c r="FN248" s="405">
        <f t="shared" si="388"/>
        <v>0</v>
      </c>
      <c r="FO248" s="405">
        <f t="shared" si="388"/>
        <v>0</v>
      </c>
      <c r="FP248" s="405">
        <f t="shared" si="388"/>
        <v>0</v>
      </c>
      <c r="FQ248" s="405">
        <f t="shared" si="386"/>
        <v>0</v>
      </c>
      <c r="FR248" s="405">
        <f t="shared" si="386"/>
        <v>0</v>
      </c>
      <c r="FS248" s="405">
        <f t="shared" si="386"/>
        <v>0</v>
      </c>
      <c r="FT248" s="405">
        <f t="shared" si="386"/>
        <v>0</v>
      </c>
      <c r="FU248" s="405">
        <f t="shared" si="386"/>
        <v>62</v>
      </c>
      <c r="FV248" s="405">
        <f t="shared" si="386"/>
        <v>0</v>
      </c>
      <c r="FW248" s="397">
        <f t="shared" si="369"/>
        <v>62</v>
      </c>
      <c r="FX248" s="406">
        <f t="shared" si="370"/>
        <v>0</v>
      </c>
      <c r="FY248" s="331">
        <f t="shared" si="371"/>
        <v>0</v>
      </c>
      <c r="FZ248" s="382">
        <f t="shared" si="372"/>
        <v>0</v>
      </c>
      <c r="GA248" s="331">
        <f t="shared" si="373"/>
        <v>0</v>
      </c>
      <c r="GB248" s="407">
        <f t="shared" si="374"/>
        <v>0</v>
      </c>
      <c r="GC248" s="407">
        <f t="shared" si="375"/>
        <v>0</v>
      </c>
      <c r="GD248" s="407">
        <f t="shared" si="376"/>
        <v>0</v>
      </c>
      <c r="GE248" s="407">
        <f t="shared" si="377"/>
        <v>0</v>
      </c>
      <c r="GF248" s="407">
        <f t="shared" si="378"/>
        <v>0</v>
      </c>
      <c r="GG248" s="407">
        <f t="shared" si="379"/>
        <v>0</v>
      </c>
      <c r="GH248" s="407">
        <f t="shared" si="380"/>
        <v>0</v>
      </c>
      <c r="GI248" s="407">
        <f t="shared" si="381"/>
        <v>0</v>
      </c>
      <c r="GJ248">
        <f t="shared" si="382"/>
        <v>0</v>
      </c>
      <c r="GK248" s="382">
        <f t="shared" si="383"/>
        <v>0</v>
      </c>
      <c r="GL248">
        <v>2</v>
      </c>
      <c r="GM248">
        <f t="shared" si="405"/>
        <v>0</v>
      </c>
      <c r="GN248">
        <f t="shared" si="405"/>
        <v>0</v>
      </c>
      <c r="GO248">
        <f t="shared" si="405"/>
        <v>0</v>
      </c>
      <c r="GP248">
        <f t="shared" si="405"/>
        <v>0</v>
      </c>
      <c r="GQ248">
        <f t="shared" si="405"/>
        <v>0</v>
      </c>
      <c r="GR248">
        <f t="shared" si="404"/>
        <v>0</v>
      </c>
      <c r="GS248">
        <f t="shared" si="404"/>
        <v>0</v>
      </c>
      <c r="GT248">
        <f t="shared" si="404"/>
        <v>0</v>
      </c>
      <c r="GU248">
        <f t="shared" si="404"/>
        <v>0</v>
      </c>
      <c r="GV248">
        <f t="shared" si="404"/>
        <v>62</v>
      </c>
    </row>
    <row r="249" spans="1:204" customFormat="1" x14ac:dyDescent="0.25">
      <c r="A249" s="378">
        <v>35055</v>
      </c>
      <c r="B249" s="32" t="s">
        <v>1383</v>
      </c>
      <c r="C249" t="s">
        <v>891</v>
      </c>
      <c r="D249">
        <v>2</v>
      </c>
      <c r="E249" s="379">
        <v>118</v>
      </c>
      <c r="F249" s="379">
        <v>33102</v>
      </c>
      <c r="G249" s="379">
        <v>157</v>
      </c>
      <c r="H249" s="379">
        <v>0</v>
      </c>
      <c r="I249" s="379">
        <v>518</v>
      </c>
      <c r="J249" s="379">
        <v>0</v>
      </c>
      <c r="K249" s="379">
        <v>725</v>
      </c>
      <c r="L249" s="379">
        <v>314</v>
      </c>
      <c r="M249" s="380">
        <v>0</v>
      </c>
      <c r="N249" s="381">
        <f t="shared" si="314"/>
        <v>34934</v>
      </c>
      <c r="O249" s="379">
        <v>575</v>
      </c>
      <c r="P249" s="379">
        <v>37589</v>
      </c>
      <c r="Q249" s="379">
        <v>157</v>
      </c>
      <c r="R249" s="379">
        <v>0</v>
      </c>
      <c r="S249" s="379">
        <v>601</v>
      </c>
      <c r="T249" s="379">
        <v>0</v>
      </c>
      <c r="U249" s="379">
        <v>667</v>
      </c>
      <c r="V249" s="379">
        <v>258</v>
      </c>
      <c r="W249" s="480">
        <f>(VLOOKUP(A249,'[1]floresta plant'!$A$4:$F$573,6,0))*1000</f>
        <v>0</v>
      </c>
      <c r="X249" s="24">
        <f t="shared" si="315"/>
        <v>39847</v>
      </c>
      <c r="Y249" s="53">
        <f t="shared" ref="Y249:AD312" si="409">Q249-G249</f>
        <v>0</v>
      </c>
      <c r="Z249" s="53">
        <f t="shared" si="409"/>
        <v>0</v>
      </c>
      <c r="AA249" s="53">
        <f t="shared" si="409"/>
        <v>83</v>
      </c>
      <c r="AB249" s="53">
        <f t="shared" si="406"/>
        <v>0</v>
      </c>
      <c r="AC249" s="53">
        <f t="shared" si="406"/>
        <v>-58</v>
      </c>
      <c r="AD249" s="53">
        <f t="shared" si="406"/>
        <v>-56</v>
      </c>
      <c r="AE249" s="53">
        <f t="shared" si="406"/>
        <v>0</v>
      </c>
      <c r="AF249" s="53">
        <f t="shared" si="316"/>
        <v>4487</v>
      </c>
      <c r="AG249" s="53">
        <f t="shared" si="317"/>
        <v>457</v>
      </c>
      <c r="AH249" s="53">
        <f t="shared" si="318"/>
        <v>-4099.5</v>
      </c>
      <c r="AI249" s="53">
        <f t="shared" si="384"/>
        <v>4913</v>
      </c>
      <c r="AJ249" s="469">
        <v>0</v>
      </c>
      <c r="AK249" s="469">
        <v>0</v>
      </c>
      <c r="AL249" s="469">
        <v>813.5</v>
      </c>
      <c r="AM249" s="470">
        <f t="shared" si="319"/>
        <v>813.5</v>
      </c>
      <c r="AN249" s="53">
        <f t="shared" si="320"/>
        <v>-4099.5</v>
      </c>
      <c r="AO249" s="382">
        <f t="shared" si="321"/>
        <v>2</v>
      </c>
      <c r="AP249">
        <v>2</v>
      </c>
      <c r="AQ249" s="383">
        <f t="shared" si="322"/>
        <v>5027</v>
      </c>
      <c r="AR249" s="383">
        <f t="shared" si="323"/>
        <v>-114</v>
      </c>
      <c r="AS249" s="383">
        <f t="shared" si="324"/>
        <v>0</v>
      </c>
      <c r="AT249" s="383">
        <f t="shared" si="325"/>
        <v>114</v>
      </c>
      <c r="AU249" s="383">
        <f t="shared" si="326"/>
        <v>4099.5</v>
      </c>
      <c r="AV249" s="383">
        <f t="shared" si="327"/>
        <v>1</v>
      </c>
      <c r="AW249" s="383">
        <f t="shared" si="328"/>
        <v>1</v>
      </c>
      <c r="AX249" s="383">
        <f t="shared" si="329"/>
        <v>1</v>
      </c>
      <c r="AY249" s="383">
        <f t="shared" si="330"/>
        <v>0</v>
      </c>
      <c r="AZ249">
        <f t="shared" si="331"/>
        <v>0</v>
      </c>
      <c r="BA249">
        <f t="shared" si="332"/>
        <v>0</v>
      </c>
      <c r="BB249" s="383">
        <f t="shared" si="333"/>
        <v>0</v>
      </c>
      <c r="BC249" s="384">
        <f t="shared" si="387"/>
        <v>0</v>
      </c>
      <c r="BD249" s="384">
        <f t="shared" si="387"/>
        <v>0</v>
      </c>
      <c r="BE249" s="384">
        <f t="shared" si="387"/>
        <v>83</v>
      </c>
      <c r="BF249" s="384">
        <f t="shared" si="385"/>
        <v>0</v>
      </c>
      <c r="BG249" s="384">
        <f t="shared" si="385"/>
        <v>0.50877192982456143</v>
      </c>
      <c r="BH249" s="384">
        <f t="shared" si="385"/>
        <v>0.49122807017543857</v>
      </c>
      <c r="BI249" s="384">
        <f t="shared" si="385"/>
        <v>0</v>
      </c>
      <c r="BJ249" s="384">
        <f t="shared" si="385"/>
        <v>4487</v>
      </c>
      <c r="BK249" s="384">
        <f t="shared" si="385"/>
        <v>457</v>
      </c>
      <c r="BL249" s="474">
        <f t="shared" si="334"/>
        <v>114</v>
      </c>
      <c r="BM249" s="409">
        <f t="shared" si="335"/>
        <v>-4099.5</v>
      </c>
      <c r="BN249" s="473">
        <f t="shared" si="336"/>
        <v>5027</v>
      </c>
      <c r="BO249" s="387">
        <f t="shared" si="337"/>
        <v>2.2677541277103641E-2</v>
      </c>
      <c r="BP249" s="387">
        <f t="shared" si="338"/>
        <v>0.81549631987268745</v>
      </c>
      <c r="BQ249" s="388">
        <f t="shared" si="339"/>
        <v>0.16182613885020891</v>
      </c>
      <c r="BR249" s="389">
        <f t="shared" si="340"/>
        <v>0</v>
      </c>
      <c r="BS249" s="390">
        <f t="shared" si="341"/>
        <v>0</v>
      </c>
      <c r="BT249" s="391">
        <f t="shared" si="398"/>
        <v>0</v>
      </c>
      <c r="BU249" s="391">
        <f t="shared" si="399"/>
        <v>0</v>
      </c>
      <c r="BV249" s="391">
        <f t="shared" si="400"/>
        <v>0</v>
      </c>
      <c r="BW249" s="391">
        <f t="shared" si="396"/>
        <v>0</v>
      </c>
      <c r="BX249" s="391">
        <f t="shared" si="396"/>
        <v>0</v>
      </c>
      <c r="BY249" s="391">
        <f t="shared" si="396"/>
        <v>0</v>
      </c>
      <c r="BZ249" s="391">
        <f t="shared" si="396"/>
        <v>0</v>
      </c>
      <c r="CA249" s="391">
        <f t="shared" si="396"/>
        <v>0</v>
      </c>
      <c r="CB249" s="391">
        <f t="shared" si="342"/>
        <v>0</v>
      </c>
      <c r="CC249" s="391">
        <f t="shared" si="342"/>
        <v>0</v>
      </c>
      <c r="CD249" s="392">
        <f t="shared" si="343"/>
        <v>0</v>
      </c>
      <c r="CE249" s="393">
        <f t="shared" si="344"/>
        <v>0</v>
      </c>
      <c r="CF249" s="392">
        <f t="shared" ref="CF249:CK312" si="410">IF($CE249&gt;0,IF(AA249&gt;0,0,$BO249*BE249*$CE249),0)</f>
        <v>0</v>
      </c>
      <c r="CG249" s="392">
        <f t="shared" si="410"/>
        <v>0</v>
      </c>
      <c r="CH249" s="392">
        <f t="shared" si="410"/>
        <v>0</v>
      </c>
      <c r="CI249" s="392">
        <f t="shared" si="407"/>
        <v>0</v>
      </c>
      <c r="CJ249" s="392">
        <f t="shared" si="407"/>
        <v>0</v>
      </c>
      <c r="CK249" s="392">
        <f t="shared" si="407"/>
        <v>0</v>
      </c>
      <c r="CL249" s="392">
        <f t="shared" si="407"/>
        <v>0</v>
      </c>
      <c r="CM249" s="392">
        <f t="shared" si="345"/>
        <v>0</v>
      </c>
      <c r="CN249" s="392">
        <f t="shared" si="346"/>
        <v>0</v>
      </c>
      <c r="CO249" s="394">
        <f t="shared" si="347"/>
        <v>0</v>
      </c>
      <c r="CP249" s="394">
        <f t="shared" si="347"/>
        <v>0</v>
      </c>
      <c r="CQ249" s="395">
        <f t="shared" si="348"/>
        <v>83</v>
      </c>
      <c r="CR249" s="394">
        <f t="shared" si="394"/>
        <v>0</v>
      </c>
      <c r="CS249" s="394">
        <f t="shared" si="394"/>
        <v>0.9576288044559379</v>
      </c>
      <c r="CT249" s="394">
        <f t="shared" si="394"/>
        <v>0.92460712154366431</v>
      </c>
      <c r="CU249" s="394">
        <f t="shared" si="394"/>
        <v>0</v>
      </c>
      <c r="CV249" s="394">
        <f t="shared" si="394"/>
        <v>0</v>
      </c>
      <c r="CW249" s="394">
        <f t="shared" si="394"/>
        <v>0</v>
      </c>
      <c r="CX249" s="396">
        <f t="shared" si="349"/>
        <v>67.686194549433054</v>
      </c>
      <c r="CY249" s="396">
        <f t="shared" si="349"/>
        <v>13.43156952456734</v>
      </c>
      <c r="CZ249" s="397">
        <f t="shared" si="350"/>
        <v>0</v>
      </c>
      <c r="DA249" s="397">
        <f t="shared" si="350"/>
        <v>0</v>
      </c>
      <c r="DB249" s="397">
        <f t="shared" si="350"/>
        <v>0</v>
      </c>
      <c r="DC249" s="397">
        <f t="shared" si="351"/>
        <v>0</v>
      </c>
      <c r="DD249" s="397">
        <f t="shared" si="389"/>
        <v>0</v>
      </c>
      <c r="DE249" s="397">
        <f t="shared" si="389"/>
        <v>0</v>
      </c>
      <c r="DF249" s="397">
        <f t="shared" si="389"/>
        <v>0</v>
      </c>
      <c r="DG249" s="397">
        <f t="shared" si="389"/>
        <v>0</v>
      </c>
      <c r="DH249" s="397">
        <f t="shared" si="389"/>
        <v>0</v>
      </c>
      <c r="DI249" s="398">
        <f t="shared" si="352"/>
        <v>0</v>
      </c>
      <c r="DJ249" s="398">
        <f t="shared" si="352"/>
        <v>0</v>
      </c>
      <c r="DK249" s="399">
        <f t="shared" si="353"/>
        <v>0</v>
      </c>
      <c r="DL249" s="399">
        <f t="shared" si="353"/>
        <v>0</v>
      </c>
      <c r="DM249" s="399">
        <f t="shared" si="353"/>
        <v>0</v>
      </c>
      <c r="DN249" s="399">
        <f t="shared" si="312"/>
        <v>0</v>
      </c>
      <c r="DO249" s="399">
        <f t="shared" si="354"/>
        <v>-58</v>
      </c>
      <c r="DP249" s="399">
        <f t="shared" si="355"/>
        <v>0</v>
      </c>
      <c r="DQ249" s="399">
        <f t="shared" si="355"/>
        <v>0</v>
      </c>
      <c r="DR249" s="399">
        <f t="shared" si="355"/>
        <v>0</v>
      </c>
      <c r="DS249" s="399">
        <f t="shared" si="313"/>
        <v>0</v>
      </c>
      <c r="DT249" s="400">
        <f t="shared" si="356"/>
        <v>0</v>
      </c>
      <c r="DU249" s="400">
        <f t="shared" si="356"/>
        <v>0</v>
      </c>
      <c r="DV249" s="386">
        <f t="shared" si="390"/>
        <v>0</v>
      </c>
      <c r="DW249" s="386">
        <f t="shared" si="390"/>
        <v>0</v>
      </c>
      <c r="DX249" s="386">
        <f t="shared" si="390"/>
        <v>0</v>
      </c>
      <c r="DY249" s="386">
        <f t="shared" si="390"/>
        <v>0</v>
      </c>
      <c r="DZ249" s="386">
        <f t="shared" si="390"/>
        <v>0</v>
      </c>
      <c r="EA249" s="401">
        <f t="shared" si="357"/>
        <v>-56</v>
      </c>
      <c r="EB249" s="386">
        <f t="shared" si="358"/>
        <v>0</v>
      </c>
      <c r="EC249" s="386">
        <f t="shared" si="358"/>
        <v>0</v>
      </c>
      <c r="ED249" s="386">
        <f t="shared" si="358"/>
        <v>0</v>
      </c>
      <c r="EE249" s="385">
        <f t="shared" si="359"/>
        <v>0</v>
      </c>
      <c r="EF249" s="385">
        <f t="shared" si="359"/>
        <v>0</v>
      </c>
      <c r="EG249" s="402">
        <f t="shared" si="395"/>
        <v>0</v>
      </c>
      <c r="EH249" s="402">
        <f t="shared" si="395"/>
        <v>0</v>
      </c>
      <c r="EI249" s="402">
        <f t="shared" si="395"/>
        <v>0</v>
      </c>
      <c r="EJ249" s="402">
        <f t="shared" si="395"/>
        <v>0</v>
      </c>
      <c r="EK249" s="402">
        <f t="shared" si="395"/>
        <v>0</v>
      </c>
      <c r="EL249" s="402">
        <f t="shared" si="395"/>
        <v>0</v>
      </c>
      <c r="EM249" s="402">
        <f t="shared" si="360"/>
        <v>0</v>
      </c>
      <c r="EN249" s="402">
        <f t="shared" si="361"/>
        <v>0</v>
      </c>
      <c r="EO249" s="402">
        <f t="shared" si="361"/>
        <v>0</v>
      </c>
      <c r="EP249" s="402">
        <f t="shared" si="362"/>
        <v>0</v>
      </c>
      <c r="EQ249" s="402">
        <f t="shared" si="363"/>
        <v>0</v>
      </c>
      <c r="ER249" s="394">
        <f t="shared" ref="ER249:EW312" si="411">IF($EY249&gt;0,IF(Y249&gt;0,0,$EY249*$BO249*BC249),0)</f>
        <v>0</v>
      </c>
      <c r="ES249" s="394">
        <f t="shared" si="411"/>
        <v>0</v>
      </c>
      <c r="ET249" s="394">
        <f t="shared" si="411"/>
        <v>0</v>
      </c>
      <c r="EU249" s="394">
        <f t="shared" si="408"/>
        <v>0</v>
      </c>
      <c r="EV249" s="394">
        <f t="shared" si="408"/>
        <v>51.76964392281679</v>
      </c>
      <c r="EW249" s="394">
        <f t="shared" si="408"/>
        <v>49.984483787547241</v>
      </c>
      <c r="EX249" s="394">
        <f t="shared" si="408"/>
        <v>0</v>
      </c>
      <c r="EY249" s="403">
        <f t="shared" si="364"/>
        <v>4487</v>
      </c>
      <c r="EZ249" s="394">
        <f t="shared" si="365"/>
        <v>0</v>
      </c>
      <c r="FA249" s="396">
        <f t="shared" si="366"/>
        <v>3659.1319872687486</v>
      </c>
      <c r="FB249" s="396">
        <f t="shared" si="366"/>
        <v>726.11388502088744</v>
      </c>
      <c r="FC249" s="404">
        <f t="shared" si="401"/>
        <v>0</v>
      </c>
      <c r="FD249" s="404">
        <f t="shared" si="402"/>
        <v>0</v>
      </c>
      <c r="FE249" s="404">
        <f t="shared" si="403"/>
        <v>0</v>
      </c>
      <c r="FF249" s="404">
        <f t="shared" si="397"/>
        <v>0</v>
      </c>
      <c r="FG249" s="404">
        <f t="shared" si="397"/>
        <v>5.2727272727272725</v>
      </c>
      <c r="FH249" s="404">
        <f t="shared" si="397"/>
        <v>5.0909090909090908</v>
      </c>
      <c r="FI249" s="404">
        <f t="shared" si="397"/>
        <v>0</v>
      </c>
      <c r="FJ249" s="404">
        <f t="shared" si="397"/>
        <v>0</v>
      </c>
      <c r="FK249" s="392">
        <f t="shared" si="367"/>
        <v>457</v>
      </c>
      <c r="FL249" s="384">
        <f t="shared" si="368"/>
        <v>372.68181818181819</v>
      </c>
      <c r="FM249" s="384">
        <f t="shared" si="368"/>
        <v>73.954545454545467</v>
      </c>
      <c r="FN249" s="405">
        <f t="shared" si="388"/>
        <v>0</v>
      </c>
      <c r="FO249" s="405">
        <f t="shared" si="388"/>
        <v>0</v>
      </c>
      <c r="FP249" s="405">
        <f t="shared" si="388"/>
        <v>0</v>
      </c>
      <c r="FQ249" s="405">
        <f t="shared" si="386"/>
        <v>0</v>
      </c>
      <c r="FR249" s="405">
        <f t="shared" si="386"/>
        <v>0</v>
      </c>
      <c r="FS249" s="405">
        <f t="shared" si="386"/>
        <v>0</v>
      </c>
      <c r="FT249" s="405">
        <f t="shared" si="386"/>
        <v>0</v>
      </c>
      <c r="FU249" s="405">
        <f t="shared" si="386"/>
        <v>0</v>
      </c>
      <c r="FV249" s="405">
        <f t="shared" si="386"/>
        <v>0</v>
      </c>
      <c r="FW249" s="397">
        <f t="shared" si="369"/>
        <v>-4099.5</v>
      </c>
      <c r="FX249" s="406">
        <f t="shared" si="370"/>
        <v>0</v>
      </c>
      <c r="FY249" s="331">
        <f t="shared" si="371"/>
        <v>813.50000000000023</v>
      </c>
      <c r="FZ249" s="382">
        <f t="shared" si="372"/>
        <v>0</v>
      </c>
      <c r="GA249" s="331">
        <f t="shared" si="373"/>
        <v>0</v>
      </c>
      <c r="GB249" s="407">
        <f t="shared" si="374"/>
        <v>0</v>
      </c>
      <c r="GC249" s="407">
        <f t="shared" si="375"/>
        <v>0</v>
      </c>
      <c r="GD249" s="407">
        <f t="shared" si="376"/>
        <v>0</v>
      </c>
      <c r="GE249" s="407">
        <f t="shared" si="377"/>
        <v>0</v>
      </c>
      <c r="GF249" s="407">
        <f t="shared" si="378"/>
        <v>0</v>
      </c>
      <c r="GG249" s="407">
        <f t="shared" si="379"/>
        <v>0</v>
      </c>
      <c r="GH249" s="407">
        <f t="shared" si="380"/>
        <v>-8.5265128291212022E-14</v>
      </c>
      <c r="GI249" s="407">
        <f t="shared" si="381"/>
        <v>-2.8421709430404007E-14</v>
      </c>
      <c r="GJ249">
        <f t="shared" si="382"/>
        <v>0</v>
      </c>
      <c r="GK249" s="382">
        <f t="shared" si="383"/>
        <v>-1.1368683772161603E-13</v>
      </c>
      <c r="GL249">
        <v>2</v>
      </c>
      <c r="GM249">
        <f t="shared" si="405"/>
        <v>0</v>
      </c>
      <c r="GN249">
        <f t="shared" si="405"/>
        <v>0</v>
      </c>
      <c r="GO249">
        <f t="shared" si="405"/>
        <v>83</v>
      </c>
      <c r="GP249">
        <f t="shared" si="405"/>
        <v>0</v>
      </c>
      <c r="GQ249">
        <f t="shared" si="405"/>
        <v>0</v>
      </c>
      <c r="GR249">
        <f t="shared" si="404"/>
        <v>0</v>
      </c>
      <c r="GS249">
        <f t="shared" si="404"/>
        <v>0</v>
      </c>
      <c r="GT249">
        <f t="shared" si="404"/>
        <v>4487</v>
      </c>
      <c r="GU249">
        <f t="shared" si="404"/>
        <v>457</v>
      </c>
      <c r="GV249">
        <f t="shared" si="404"/>
        <v>0</v>
      </c>
    </row>
    <row r="250" spans="1:204" customFormat="1" x14ac:dyDescent="0.25">
      <c r="A250" s="378">
        <v>35056</v>
      </c>
      <c r="B250" s="32" t="s">
        <v>1384</v>
      </c>
      <c r="C250" t="s">
        <v>891</v>
      </c>
      <c r="D250">
        <v>2</v>
      </c>
      <c r="E250" s="379">
        <v>0</v>
      </c>
      <c r="F250" s="379">
        <v>13327</v>
      </c>
      <c r="G250" s="379">
        <v>0</v>
      </c>
      <c r="H250" s="379">
        <v>0</v>
      </c>
      <c r="I250" s="379">
        <v>0</v>
      </c>
      <c r="J250" s="379">
        <v>0</v>
      </c>
      <c r="K250" s="379">
        <v>0</v>
      </c>
      <c r="L250" s="379">
        <v>0</v>
      </c>
      <c r="M250" s="380">
        <v>0</v>
      </c>
      <c r="N250" s="381">
        <f t="shared" si="314"/>
        <v>13327</v>
      </c>
      <c r="O250" s="379">
        <v>0</v>
      </c>
      <c r="P250" s="379">
        <v>12640</v>
      </c>
      <c r="Q250" s="379">
        <v>0</v>
      </c>
      <c r="R250" s="379">
        <v>0</v>
      </c>
      <c r="S250" s="379">
        <v>0</v>
      </c>
      <c r="T250" s="379">
        <v>0</v>
      </c>
      <c r="U250" s="379">
        <v>0</v>
      </c>
      <c r="V250" s="379">
        <v>0</v>
      </c>
      <c r="W250" s="480">
        <f>(VLOOKUP(A250,'[1]floresta plant'!$A$4:$F$573,6,0))*1000</f>
        <v>0</v>
      </c>
      <c r="X250" s="24">
        <f t="shared" si="315"/>
        <v>12640</v>
      </c>
      <c r="Y250" s="53">
        <f t="shared" si="409"/>
        <v>0</v>
      </c>
      <c r="Z250" s="53">
        <f t="shared" si="409"/>
        <v>0</v>
      </c>
      <c r="AA250" s="53">
        <f t="shared" si="409"/>
        <v>0</v>
      </c>
      <c r="AB250" s="53">
        <f t="shared" si="406"/>
        <v>0</v>
      </c>
      <c r="AC250" s="53">
        <f t="shared" si="406"/>
        <v>0</v>
      </c>
      <c r="AD250" s="53">
        <f t="shared" si="406"/>
        <v>0</v>
      </c>
      <c r="AE250" s="53">
        <f t="shared" si="406"/>
        <v>0</v>
      </c>
      <c r="AF250" s="53">
        <f t="shared" si="316"/>
        <v>-687</v>
      </c>
      <c r="AG250" s="53">
        <f t="shared" si="317"/>
        <v>0</v>
      </c>
      <c r="AH250" s="53">
        <f t="shared" si="318"/>
        <v>694.54</v>
      </c>
      <c r="AI250" s="53">
        <f t="shared" si="384"/>
        <v>-687</v>
      </c>
      <c r="AJ250" s="469">
        <v>0</v>
      </c>
      <c r="AK250" s="469">
        <v>0</v>
      </c>
      <c r="AL250" s="469">
        <v>7.54</v>
      </c>
      <c r="AM250" s="470">
        <f t="shared" si="319"/>
        <v>7.54</v>
      </c>
      <c r="AN250" s="53">
        <f t="shared" si="320"/>
        <v>694.54</v>
      </c>
      <c r="AO250" s="382">
        <f t="shared" si="321"/>
        <v>3</v>
      </c>
      <c r="AP250">
        <v>2</v>
      </c>
      <c r="AQ250" s="383">
        <f t="shared" si="322"/>
        <v>0</v>
      </c>
      <c r="AR250" s="383">
        <f t="shared" si="323"/>
        <v>-687</v>
      </c>
      <c r="AS250" s="383">
        <f t="shared" si="324"/>
        <v>0</v>
      </c>
      <c r="AT250" s="383">
        <f t="shared" si="325"/>
        <v>687</v>
      </c>
      <c r="AU250" s="383">
        <f t="shared" si="326"/>
        <v>0</v>
      </c>
      <c r="AV250" s="383">
        <f t="shared" si="327"/>
        <v>1</v>
      </c>
      <c r="AW250" s="383">
        <f t="shared" si="328"/>
        <v>0</v>
      </c>
      <c r="AX250" s="383">
        <f t="shared" si="329"/>
        <v>1</v>
      </c>
      <c r="AY250" s="383">
        <f t="shared" si="330"/>
        <v>0</v>
      </c>
      <c r="AZ250">
        <f t="shared" si="331"/>
        <v>0</v>
      </c>
      <c r="BA250">
        <f t="shared" si="332"/>
        <v>0</v>
      </c>
      <c r="BB250" s="383">
        <f t="shared" si="333"/>
        <v>0</v>
      </c>
      <c r="BC250" s="384">
        <f t="shared" si="387"/>
        <v>0</v>
      </c>
      <c r="BD250" s="384">
        <f t="shared" si="387"/>
        <v>0</v>
      </c>
      <c r="BE250" s="384">
        <f t="shared" si="387"/>
        <v>0</v>
      </c>
      <c r="BF250" s="384">
        <f t="shared" si="385"/>
        <v>0</v>
      </c>
      <c r="BG250" s="384">
        <f t="shared" si="385"/>
        <v>0</v>
      </c>
      <c r="BH250" s="384">
        <f t="shared" si="385"/>
        <v>0</v>
      </c>
      <c r="BI250" s="384">
        <f t="shared" si="385"/>
        <v>0</v>
      </c>
      <c r="BJ250" s="384">
        <f t="shared" si="385"/>
        <v>1</v>
      </c>
      <c r="BK250" s="384">
        <f t="shared" si="385"/>
        <v>0</v>
      </c>
      <c r="BL250" s="474">
        <f t="shared" si="334"/>
        <v>687</v>
      </c>
      <c r="BM250" s="409">
        <f t="shared" si="335"/>
        <v>694.54</v>
      </c>
      <c r="BN250" s="473">
        <f t="shared" si="336"/>
        <v>0</v>
      </c>
      <c r="BO250" s="387">
        <f t="shared" si="337"/>
        <v>1</v>
      </c>
      <c r="BP250" s="387">
        <f t="shared" si="338"/>
        <v>0</v>
      </c>
      <c r="BQ250" s="388">
        <f t="shared" si="339"/>
        <v>0</v>
      </c>
      <c r="BR250" s="389">
        <f t="shared" si="340"/>
        <v>687</v>
      </c>
      <c r="BS250" s="390">
        <f t="shared" si="341"/>
        <v>0</v>
      </c>
      <c r="BT250" s="391">
        <f t="shared" si="398"/>
        <v>0</v>
      </c>
      <c r="BU250" s="391">
        <f t="shared" si="399"/>
        <v>0</v>
      </c>
      <c r="BV250" s="391">
        <f t="shared" si="400"/>
        <v>0</v>
      </c>
      <c r="BW250" s="391">
        <f t="shared" si="396"/>
        <v>0</v>
      </c>
      <c r="BX250" s="391">
        <f t="shared" si="396"/>
        <v>0</v>
      </c>
      <c r="BY250" s="391">
        <f t="shared" si="396"/>
        <v>0</v>
      </c>
      <c r="BZ250" s="391">
        <f t="shared" si="396"/>
        <v>0</v>
      </c>
      <c r="CA250" s="391">
        <f t="shared" si="396"/>
        <v>0</v>
      </c>
      <c r="CB250" s="391">
        <f t="shared" si="342"/>
        <v>0</v>
      </c>
      <c r="CC250" s="391">
        <f t="shared" si="342"/>
        <v>0</v>
      </c>
      <c r="CD250" s="392">
        <f t="shared" si="343"/>
        <v>0</v>
      </c>
      <c r="CE250" s="393">
        <f t="shared" si="344"/>
        <v>0</v>
      </c>
      <c r="CF250" s="392">
        <f t="shared" si="410"/>
        <v>0</v>
      </c>
      <c r="CG250" s="392">
        <f t="shared" si="410"/>
        <v>0</v>
      </c>
      <c r="CH250" s="392">
        <f t="shared" si="410"/>
        <v>0</v>
      </c>
      <c r="CI250" s="392">
        <f t="shared" si="407"/>
        <v>0</v>
      </c>
      <c r="CJ250" s="392">
        <f t="shared" si="407"/>
        <v>0</v>
      </c>
      <c r="CK250" s="392">
        <f t="shared" si="407"/>
        <v>0</v>
      </c>
      <c r="CL250" s="392">
        <f t="shared" si="407"/>
        <v>0</v>
      </c>
      <c r="CM250" s="392">
        <f t="shared" si="345"/>
        <v>0</v>
      </c>
      <c r="CN250" s="392">
        <f t="shared" si="346"/>
        <v>0</v>
      </c>
      <c r="CO250" s="394">
        <f t="shared" si="347"/>
        <v>0</v>
      </c>
      <c r="CP250" s="394">
        <f t="shared" si="347"/>
        <v>0</v>
      </c>
      <c r="CQ250" s="395">
        <f t="shared" si="348"/>
        <v>0</v>
      </c>
      <c r="CR250" s="394">
        <f t="shared" si="394"/>
        <v>0</v>
      </c>
      <c r="CS250" s="394">
        <f t="shared" si="394"/>
        <v>0</v>
      </c>
      <c r="CT250" s="394">
        <f t="shared" si="394"/>
        <v>0</v>
      </c>
      <c r="CU250" s="394">
        <f t="shared" si="394"/>
        <v>0</v>
      </c>
      <c r="CV250" s="394">
        <f t="shared" si="394"/>
        <v>0</v>
      </c>
      <c r="CW250" s="394">
        <f t="shared" si="394"/>
        <v>0</v>
      </c>
      <c r="CX250" s="396">
        <f t="shared" si="349"/>
        <v>0</v>
      </c>
      <c r="CY250" s="396">
        <f t="shared" si="349"/>
        <v>0</v>
      </c>
      <c r="CZ250" s="397">
        <f t="shared" si="350"/>
        <v>0</v>
      </c>
      <c r="DA250" s="397">
        <f t="shared" si="350"/>
        <v>0</v>
      </c>
      <c r="DB250" s="397">
        <f t="shared" si="350"/>
        <v>0</v>
      </c>
      <c r="DC250" s="397">
        <f t="shared" si="351"/>
        <v>0</v>
      </c>
      <c r="DD250" s="397">
        <f t="shared" si="389"/>
        <v>0</v>
      </c>
      <c r="DE250" s="397">
        <f t="shared" si="389"/>
        <v>0</v>
      </c>
      <c r="DF250" s="397">
        <f t="shared" si="389"/>
        <v>0</v>
      </c>
      <c r="DG250" s="397">
        <f t="shared" si="389"/>
        <v>0</v>
      </c>
      <c r="DH250" s="397">
        <f t="shared" si="389"/>
        <v>0</v>
      </c>
      <c r="DI250" s="398">
        <f t="shared" si="352"/>
        <v>0</v>
      </c>
      <c r="DJ250" s="398">
        <f t="shared" si="352"/>
        <v>0</v>
      </c>
      <c r="DK250" s="399">
        <f t="shared" si="353"/>
        <v>0</v>
      </c>
      <c r="DL250" s="399">
        <f t="shared" si="353"/>
        <v>0</v>
      </c>
      <c r="DM250" s="399">
        <f t="shared" si="353"/>
        <v>0</v>
      </c>
      <c r="DN250" s="399">
        <f t="shared" si="312"/>
        <v>0</v>
      </c>
      <c r="DO250" s="399">
        <f t="shared" si="354"/>
        <v>0</v>
      </c>
      <c r="DP250" s="399">
        <f t="shared" si="355"/>
        <v>0</v>
      </c>
      <c r="DQ250" s="399">
        <f t="shared" si="355"/>
        <v>0</v>
      </c>
      <c r="DR250" s="399">
        <f t="shared" si="355"/>
        <v>0</v>
      </c>
      <c r="DS250" s="399">
        <f t="shared" si="313"/>
        <v>0</v>
      </c>
      <c r="DT250" s="400">
        <f t="shared" si="356"/>
        <v>0</v>
      </c>
      <c r="DU250" s="400">
        <f t="shared" si="356"/>
        <v>0</v>
      </c>
      <c r="DV250" s="386">
        <f t="shared" si="390"/>
        <v>0</v>
      </c>
      <c r="DW250" s="386">
        <f t="shared" si="390"/>
        <v>0</v>
      </c>
      <c r="DX250" s="386">
        <f t="shared" si="390"/>
        <v>0</v>
      </c>
      <c r="DY250" s="386">
        <f t="shared" si="390"/>
        <v>0</v>
      </c>
      <c r="DZ250" s="386">
        <f t="shared" si="390"/>
        <v>0</v>
      </c>
      <c r="EA250" s="401">
        <f t="shared" si="357"/>
        <v>0</v>
      </c>
      <c r="EB250" s="386">
        <f t="shared" si="358"/>
        <v>0</v>
      </c>
      <c r="EC250" s="386">
        <f t="shared" si="358"/>
        <v>0</v>
      </c>
      <c r="ED250" s="386">
        <f t="shared" si="358"/>
        <v>0</v>
      </c>
      <c r="EE250" s="385">
        <f t="shared" si="359"/>
        <v>0</v>
      </c>
      <c r="EF250" s="385">
        <f t="shared" si="359"/>
        <v>0</v>
      </c>
      <c r="EG250" s="402">
        <f t="shared" si="395"/>
        <v>0</v>
      </c>
      <c r="EH250" s="402">
        <f t="shared" si="395"/>
        <v>0</v>
      </c>
      <c r="EI250" s="402">
        <f t="shared" si="395"/>
        <v>0</v>
      </c>
      <c r="EJ250" s="402">
        <f t="shared" si="395"/>
        <v>0</v>
      </c>
      <c r="EK250" s="402">
        <f t="shared" si="395"/>
        <v>0</v>
      </c>
      <c r="EL250" s="402">
        <f t="shared" si="395"/>
        <v>0</v>
      </c>
      <c r="EM250" s="402">
        <f t="shared" si="360"/>
        <v>0</v>
      </c>
      <c r="EN250" s="402">
        <f t="shared" si="361"/>
        <v>0</v>
      </c>
      <c r="EO250" s="402">
        <f t="shared" si="361"/>
        <v>0</v>
      </c>
      <c r="EP250" s="402">
        <f t="shared" si="362"/>
        <v>0</v>
      </c>
      <c r="EQ250" s="402">
        <f t="shared" si="363"/>
        <v>0</v>
      </c>
      <c r="ER250" s="394">
        <f t="shared" si="411"/>
        <v>0</v>
      </c>
      <c r="ES250" s="394">
        <f t="shared" si="411"/>
        <v>0</v>
      </c>
      <c r="ET250" s="394">
        <f t="shared" si="411"/>
        <v>0</v>
      </c>
      <c r="EU250" s="394">
        <f t="shared" si="408"/>
        <v>0</v>
      </c>
      <c r="EV250" s="394">
        <f t="shared" si="408"/>
        <v>0</v>
      </c>
      <c r="EW250" s="394">
        <f t="shared" si="408"/>
        <v>0</v>
      </c>
      <c r="EX250" s="394">
        <f t="shared" si="408"/>
        <v>0</v>
      </c>
      <c r="EY250" s="403">
        <f t="shared" si="364"/>
        <v>-687</v>
      </c>
      <c r="EZ250" s="394">
        <f t="shared" si="365"/>
        <v>0</v>
      </c>
      <c r="FA250" s="396">
        <f t="shared" si="366"/>
        <v>0</v>
      </c>
      <c r="FB250" s="396">
        <f t="shared" si="366"/>
        <v>0</v>
      </c>
      <c r="FC250" s="404">
        <f t="shared" si="401"/>
        <v>0</v>
      </c>
      <c r="FD250" s="404">
        <f t="shared" si="402"/>
        <v>0</v>
      </c>
      <c r="FE250" s="404">
        <f t="shared" si="403"/>
        <v>0</v>
      </c>
      <c r="FF250" s="404">
        <f t="shared" si="397"/>
        <v>0</v>
      </c>
      <c r="FG250" s="404">
        <f t="shared" si="397"/>
        <v>0</v>
      </c>
      <c r="FH250" s="404">
        <f t="shared" si="397"/>
        <v>0</v>
      </c>
      <c r="FI250" s="404">
        <f t="shared" si="397"/>
        <v>0</v>
      </c>
      <c r="FJ250" s="404">
        <f t="shared" si="397"/>
        <v>0</v>
      </c>
      <c r="FK250" s="392">
        <f t="shared" si="367"/>
        <v>0</v>
      </c>
      <c r="FL250" s="384">
        <f t="shared" si="368"/>
        <v>0</v>
      </c>
      <c r="FM250" s="384">
        <f t="shared" si="368"/>
        <v>0</v>
      </c>
      <c r="FN250" s="405">
        <f t="shared" si="388"/>
        <v>0</v>
      </c>
      <c r="FO250" s="405">
        <f t="shared" si="388"/>
        <v>0</v>
      </c>
      <c r="FP250" s="405">
        <f t="shared" si="388"/>
        <v>0</v>
      </c>
      <c r="FQ250" s="405">
        <f t="shared" si="386"/>
        <v>0</v>
      </c>
      <c r="FR250" s="405">
        <f t="shared" si="386"/>
        <v>0</v>
      </c>
      <c r="FS250" s="405">
        <f t="shared" si="386"/>
        <v>0</v>
      </c>
      <c r="FT250" s="405">
        <f t="shared" si="386"/>
        <v>0</v>
      </c>
      <c r="FU250" s="405">
        <f t="shared" si="386"/>
        <v>687</v>
      </c>
      <c r="FV250" s="405">
        <f t="shared" si="386"/>
        <v>0</v>
      </c>
      <c r="FW250" s="397">
        <f t="shared" si="369"/>
        <v>694.54</v>
      </c>
      <c r="FX250" s="406">
        <f t="shared" si="370"/>
        <v>7.5399999999999636</v>
      </c>
      <c r="FY250" s="331">
        <f t="shared" si="371"/>
        <v>7.5399999999999636</v>
      </c>
      <c r="FZ250" s="382">
        <f t="shared" si="372"/>
        <v>3.6415315207705135E-14</v>
      </c>
      <c r="GA250" s="331">
        <f t="shared" si="373"/>
        <v>0</v>
      </c>
      <c r="GB250" s="407">
        <f t="shared" si="374"/>
        <v>0</v>
      </c>
      <c r="GC250" s="407">
        <f t="shared" si="375"/>
        <v>0</v>
      </c>
      <c r="GD250" s="407">
        <f t="shared" si="376"/>
        <v>0</v>
      </c>
      <c r="GE250" s="407">
        <f t="shared" si="377"/>
        <v>0</v>
      </c>
      <c r="GF250" s="407">
        <f t="shared" si="378"/>
        <v>0</v>
      </c>
      <c r="GG250" s="407">
        <f t="shared" si="379"/>
        <v>0</v>
      </c>
      <c r="GH250" s="407">
        <f t="shared" si="380"/>
        <v>0</v>
      </c>
      <c r="GI250" s="407">
        <f t="shared" si="381"/>
        <v>0</v>
      </c>
      <c r="GJ250">
        <f t="shared" si="382"/>
        <v>0</v>
      </c>
      <c r="GK250" s="382">
        <f t="shared" si="383"/>
        <v>0</v>
      </c>
      <c r="GL250">
        <v>2</v>
      </c>
      <c r="GM250">
        <f t="shared" si="405"/>
        <v>0</v>
      </c>
      <c r="GN250">
        <f t="shared" si="405"/>
        <v>0</v>
      </c>
      <c r="GO250">
        <f t="shared" si="405"/>
        <v>0</v>
      </c>
      <c r="GP250">
        <f t="shared" si="405"/>
        <v>0</v>
      </c>
      <c r="GQ250">
        <f t="shared" si="405"/>
        <v>0</v>
      </c>
      <c r="GR250">
        <f t="shared" si="404"/>
        <v>0</v>
      </c>
      <c r="GS250">
        <f t="shared" si="404"/>
        <v>0</v>
      </c>
      <c r="GT250">
        <f t="shared" si="404"/>
        <v>0</v>
      </c>
      <c r="GU250">
        <f t="shared" si="404"/>
        <v>0</v>
      </c>
      <c r="GV250">
        <f t="shared" si="404"/>
        <v>694.54</v>
      </c>
    </row>
    <row r="251" spans="1:204" customFormat="1" x14ac:dyDescent="0.25">
      <c r="A251" s="378">
        <v>35057</v>
      </c>
      <c r="B251" s="32" t="s">
        <v>1385</v>
      </c>
      <c r="C251" t="s">
        <v>891</v>
      </c>
      <c r="D251">
        <v>2</v>
      </c>
      <c r="E251" s="379">
        <v>0</v>
      </c>
      <c r="F251" s="379">
        <v>0</v>
      </c>
      <c r="G251" s="379">
        <v>0</v>
      </c>
      <c r="H251" s="379">
        <v>0</v>
      </c>
      <c r="I251" s="379">
        <v>0</v>
      </c>
      <c r="J251" s="379">
        <v>0</v>
      </c>
      <c r="K251" s="379">
        <v>0</v>
      </c>
      <c r="L251" s="379">
        <v>0</v>
      </c>
      <c r="M251" s="380">
        <v>1183.8779190907292</v>
      </c>
      <c r="N251" s="381">
        <f t="shared" si="314"/>
        <v>1183.8779190907292</v>
      </c>
      <c r="O251" s="379">
        <v>0</v>
      </c>
      <c r="P251" s="379">
        <v>0</v>
      </c>
      <c r="Q251" s="379">
        <v>0</v>
      </c>
      <c r="R251" s="379">
        <v>0</v>
      </c>
      <c r="S251" s="379">
        <v>0</v>
      </c>
      <c r="T251" s="379">
        <v>0</v>
      </c>
      <c r="U251" s="379">
        <v>0</v>
      </c>
      <c r="V251" s="379">
        <v>0</v>
      </c>
      <c r="W251" s="480">
        <f>(VLOOKUP(A251,'[1]floresta plant'!$A$4:$F$573,6,0))*1000</f>
        <v>750.25467857625711</v>
      </c>
      <c r="X251" s="24">
        <f t="shared" si="315"/>
        <v>750.25467857625711</v>
      </c>
      <c r="Y251" s="53">
        <f t="shared" si="409"/>
        <v>0</v>
      </c>
      <c r="Z251" s="53">
        <f t="shared" si="409"/>
        <v>0</v>
      </c>
      <c r="AA251" s="53">
        <f t="shared" si="409"/>
        <v>0</v>
      </c>
      <c r="AB251" s="53">
        <f t="shared" si="406"/>
        <v>0</v>
      </c>
      <c r="AC251" s="53">
        <f t="shared" si="406"/>
        <v>0</v>
      </c>
      <c r="AD251" s="53">
        <f t="shared" si="406"/>
        <v>0</v>
      </c>
      <c r="AE251" s="53">
        <f t="shared" si="406"/>
        <v>-433.62324051447206</v>
      </c>
      <c r="AF251" s="53">
        <f t="shared" si="316"/>
        <v>0</v>
      </c>
      <c r="AG251" s="53">
        <f t="shared" si="317"/>
        <v>0</v>
      </c>
      <c r="AH251" s="53">
        <f t="shared" si="318"/>
        <v>447.00324051447205</v>
      </c>
      <c r="AI251" s="53">
        <f t="shared" si="384"/>
        <v>-433.62324051447206</v>
      </c>
      <c r="AJ251" s="469">
        <v>0</v>
      </c>
      <c r="AK251" s="469">
        <v>0</v>
      </c>
      <c r="AL251" s="469">
        <v>13.379999999999999</v>
      </c>
      <c r="AM251" s="470">
        <f t="shared" si="319"/>
        <v>13.379999999999999</v>
      </c>
      <c r="AN251" s="53">
        <f t="shared" si="320"/>
        <v>447.00324051447205</v>
      </c>
      <c r="AO251" s="382">
        <f t="shared" si="321"/>
        <v>3</v>
      </c>
      <c r="AP251">
        <v>2</v>
      </c>
      <c r="AQ251" s="383">
        <f t="shared" si="322"/>
        <v>0</v>
      </c>
      <c r="AR251" s="383">
        <f t="shared" si="323"/>
        <v>-433.62324051447206</v>
      </c>
      <c r="AS251" s="383">
        <f t="shared" si="324"/>
        <v>0</v>
      </c>
      <c r="AT251" s="383">
        <f t="shared" si="325"/>
        <v>433.62324051447206</v>
      </c>
      <c r="AU251" s="383">
        <f t="shared" si="326"/>
        <v>0</v>
      </c>
      <c r="AV251" s="383">
        <f t="shared" si="327"/>
        <v>1</v>
      </c>
      <c r="AW251" s="383">
        <f t="shared" si="328"/>
        <v>0</v>
      </c>
      <c r="AX251" s="383">
        <f t="shared" si="329"/>
        <v>1</v>
      </c>
      <c r="AY251" s="383">
        <f t="shared" si="330"/>
        <v>0</v>
      </c>
      <c r="AZ251">
        <f t="shared" si="331"/>
        <v>0</v>
      </c>
      <c r="BA251">
        <f t="shared" si="332"/>
        <v>0</v>
      </c>
      <c r="BB251" s="383">
        <f t="shared" si="333"/>
        <v>0</v>
      </c>
      <c r="BC251" s="384">
        <f t="shared" si="387"/>
        <v>0</v>
      </c>
      <c r="BD251" s="384">
        <f t="shared" si="387"/>
        <v>0</v>
      </c>
      <c r="BE251" s="384">
        <f t="shared" si="387"/>
        <v>0</v>
      </c>
      <c r="BF251" s="384">
        <f t="shared" si="385"/>
        <v>0</v>
      </c>
      <c r="BG251" s="384">
        <f t="shared" si="385"/>
        <v>0</v>
      </c>
      <c r="BH251" s="384">
        <f t="shared" si="385"/>
        <v>0</v>
      </c>
      <c r="BI251" s="384">
        <f t="shared" si="385"/>
        <v>1</v>
      </c>
      <c r="BJ251" s="384">
        <f t="shared" si="385"/>
        <v>0</v>
      </c>
      <c r="BK251" s="384">
        <f t="shared" si="385"/>
        <v>0</v>
      </c>
      <c r="BL251" s="474">
        <f t="shared" si="334"/>
        <v>433.62324051447206</v>
      </c>
      <c r="BM251" s="409">
        <f t="shared" si="335"/>
        <v>447.00324051447205</v>
      </c>
      <c r="BN251" s="473">
        <f t="shared" si="336"/>
        <v>0</v>
      </c>
      <c r="BO251" s="387">
        <f t="shared" si="337"/>
        <v>1</v>
      </c>
      <c r="BP251" s="387">
        <f t="shared" si="338"/>
        <v>0</v>
      </c>
      <c r="BQ251" s="388">
        <f t="shared" si="339"/>
        <v>0</v>
      </c>
      <c r="BR251" s="389">
        <f t="shared" si="340"/>
        <v>433.62324051447206</v>
      </c>
      <c r="BS251" s="390">
        <f t="shared" si="341"/>
        <v>0</v>
      </c>
      <c r="BT251" s="391">
        <f t="shared" si="398"/>
        <v>0</v>
      </c>
      <c r="BU251" s="391">
        <f t="shared" si="399"/>
        <v>0</v>
      </c>
      <c r="BV251" s="391">
        <f t="shared" si="400"/>
        <v>0</v>
      </c>
      <c r="BW251" s="391">
        <f t="shared" si="396"/>
        <v>0</v>
      </c>
      <c r="BX251" s="391">
        <f t="shared" si="396"/>
        <v>0</v>
      </c>
      <c r="BY251" s="391">
        <f t="shared" si="396"/>
        <v>0</v>
      </c>
      <c r="BZ251" s="391">
        <f t="shared" si="396"/>
        <v>0</v>
      </c>
      <c r="CA251" s="391">
        <f t="shared" si="396"/>
        <v>0</v>
      </c>
      <c r="CB251" s="391">
        <f t="shared" si="342"/>
        <v>0</v>
      </c>
      <c r="CC251" s="391">
        <f t="shared" si="342"/>
        <v>0</v>
      </c>
      <c r="CD251" s="392">
        <f t="shared" si="343"/>
        <v>0</v>
      </c>
      <c r="CE251" s="393">
        <f t="shared" si="344"/>
        <v>0</v>
      </c>
      <c r="CF251" s="392">
        <f t="shared" si="410"/>
        <v>0</v>
      </c>
      <c r="CG251" s="392">
        <f t="shared" si="410"/>
        <v>0</v>
      </c>
      <c r="CH251" s="392">
        <f t="shared" si="410"/>
        <v>0</v>
      </c>
      <c r="CI251" s="392">
        <f t="shared" si="407"/>
        <v>0</v>
      </c>
      <c r="CJ251" s="392">
        <f t="shared" si="407"/>
        <v>0</v>
      </c>
      <c r="CK251" s="392">
        <f t="shared" si="407"/>
        <v>0</v>
      </c>
      <c r="CL251" s="392">
        <f t="shared" si="407"/>
        <v>0</v>
      </c>
      <c r="CM251" s="392">
        <f t="shared" si="345"/>
        <v>0</v>
      </c>
      <c r="CN251" s="392">
        <f t="shared" si="346"/>
        <v>0</v>
      </c>
      <c r="CO251" s="394">
        <f t="shared" si="347"/>
        <v>0</v>
      </c>
      <c r="CP251" s="394">
        <f t="shared" si="347"/>
        <v>0</v>
      </c>
      <c r="CQ251" s="395">
        <f t="shared" si="348"/>
        <v>0</v>
      </c>
      <c r="CR251" s="394">
        <f t="shared" si="394"/>
        <v>0</v>
      </c>
      <c r="CS251" s="394">
        <f t="shared" si="394"/>
        <v>0</v>
      </c>
      <c r="CT251" s="394">
        <f t="shared" si="394"/>
        <v>0</v>
      </c>
      <c r="CU251" s="394">
        <f t="shared" si="394"/>
        <v>0</v>
      </c>
      <c r="CV251" s="394">
        <f t="shared" si="394"/>
        <v>0</v>
      </c>
      <c r="CW251" s="394">
        <f t="shared" si="394"/>
        <v>0</v>
      </c>
      <c r="CX251" s="396">
        <f t="shared" si="349"/>
        <v>0</v>
      </c>
      <c r="CY251" s="396">
        <f t="shared" si="349"/>
        <v>0</v>
      </c>
      <c r="CZ251" s="397">
        <f t="shared" si="350"/>
        <v>0</v>
      </c>
      <c r="DA251" s="397">
        <f t="shared" si="350"/>
        <v>0</v>
      </c>
      <c r="DB251" s="397">
        <f t="shared" si="350"/>
        <v>0</v>
      </c>
      <c r="DC251" s="397">
        <f t="shared" si="351"/>
        <v>0</v>
      </c>
      <c r="DD251" s="397">
        <f t="shared" si="389"/>
        <v>0</v>
      </c>
      <c r="DE251" s="397">
        <f t="shared" si="389"/>
        <v>0</v>
      </c>
      <c r="DF251" s="397">
        <f t="shared" si="389"/>
        <v>0</v>
      </c>
      <c r="DG251" s="397">
        <f t="shared" si="389"/>
        <v>0</v>
      </c>
      <c r="DH251" s="397">
        <f t="shared" si="389"/>
        <v>0</v>
      </c>
      <c r="DI251" s="398">
        <f t="shared" si="352"/>
        <v>0</v>
      </c>
      <c r="DJ251" s="398">
        <f t="shared" si="352"/>
        <v>0</v>
      </c>
      <c r="DK251" s="399">
        <f t="shared" si="353"/>
        <v>0</v>
      </c>
      <c r="DL251" s="399">
        <f t="shared" si="353"/>
        <v>0</v>
      </c>
      <c r="DM251" s="399">
        <f t="shared" si="353"/>
        <v>0</v>
      </c>
      <c r="DN251" s="399">
        <f t="shared" si="312"/>
        <v>0</v>
      </c>
      <c r="DO251" s="399">
        <f t="shared" si="354"/>
        <v>0</v>
      </c>
      <c r="DP251" s="399">
        <f t="shared" si="355"/>
        <v>0</v>
      </c>
      <c r="DQ251" s="399">
        <f t="shared" si="355"/>
        <v>0</v>
      </c>
      <c r="DR251" s="399">
        <f t="shared" si="355"/>
        <v>0</v>
      </c>
      <c r="DS251" s="399">
        <f t="shared" si="313"/>
        <v>0</v>
      </c>
      <c r="DT251" s="400">
        <f t="shared" si="356"/>
        <v>0</v>
      </c>
      <c r="DU251" s="400">
        <f t="shared" si="356"/>
        <v>0</v>
      </c>
      <c r="DV251" s="386">
        <f t="shared" si="390"/>
        <v>0</v>
      </c>
      <c r="DW251" s="386">
        <f t="shared" si="390"/>
        <v>0</v>
      </c>
      <c r="DX251" s="386">
        <f t="shared" si="390"/>
        <v>0</v>
      </c>
      <c r="DY251" s="386">
        <f t="shared" si="390"/>
        <v>0</v>
      </c>
      <c r="DZ251" s="386">
        <f t="shared" si="390"/>
        <v>0</v>
      </c>
      <c r="EA251" s="401">
        <f t="shared" si="357"/>
        <v>0</v>
      </c>
      <c r="EB251" s="386">
        <f t="shared" si="358"/>
        <v>0</v>
      </c>
      <c r="EC251" s="386">
        <f t="shared" si="358"/>
        <v>0</v>
      </c>
      <c r="ED251" s="386">
        <f t="shared" si="358"/>
        <v>0</v>
      </c>
      <c r="EE251" s="385">
        <f t="shared" si="359"/>
        <v>0</v>
      </c>
      <c r="EF251" s="385">
        <f t="shared" si="359"/>
        <v>0</v>
      </c>
      <c r="EG251" s="402">
        <f t="shared" si="395"/>
        <v>0</v>
      </c>
      <c r="EH251" s="402">
        <f t="shared" si="395"/>
        <v>0</v>
      </c>
      <c r="EI251" s="402">
        <f t="shared" si="395"/>
        <v>0</v>
      </c>
      <c r="EJ251" s="402">
        <f t="shared" si="395"/>
        <v>0</v>
      </c>
      <c r="EK251" s="402">
        <f t="shared" si="395"/>
        <v>0</v>
      </c>
      <c r="EL251" s="402">
        <f t="shared" si="395"/>
        <v>0</v>
      </c>
      <c r="EM251" s="402">
        <f t="shared" si="360"/>
        <v>-433.62324051447206</v>
      </c>
      <c r="EN251" s="402">
        <f t="shared" si="361"/>
        <v>0</v>
      </c>
      <c r="EO251" s="402">
        <f t="shared" si="361"/>
        <v>0</v>
      </c>
      <c r="EP251" s="402">
        <f t="shared" si="362"/>
        <v>0</v>
      </c>
      <c r="EQ251" s="402">
        <f t="shared" si="363"/>
        <v>0</v>
      </c>
      <c r="ER251" s="394">
        <f t="shared" si="411"/>
        <v>0</v>
      </c>
      <c r="ES251" s="394">
        <f t="shared" si="411"/>
        <v>0</v>
      </c>
      <c r="ET251" s="394">
        <f t="shared" si="411"/>
        <v>0</v>
      </c>
      <c r="EU251" s="394">
        <f t="shared" si="408"/>
        <v>0</v>
      </c>
      <c r="EV251" s="394">
        <f t="shared" si="408"/>
        <v>0</v>
      </c>
      <c r="EW251" s="394">
        <f t="shared" si="408"/>
        <v>0</v>
      </c>
      <c r="EX251" s="394">
        <f t="shared" si="408"/>
        <v>0</v>
      </c>
      <c r="EY251" s="403">
        <f t="shared" si="364"/>
        <v>0</v>
      </c>
      <c r="EZ251" s="394">
        <f t="shared" si="365"/>
        <v>0</v>
      </c>
      <c r="FA251" s="396">
        <f t="shared" si="366"/>
        <v>0</v>
      </c>
      <c r="FB251" s="396">
        <f t="shared" si="366"/>
        <v>0</v>
      </c>
      <c r="FC251" s="404">
        <f t="shared" si="401"/>
        <v>0</v>
      </c>
      <c r="FD251" s="404">
        <f t="shared" si="402"/>
        <v>0</v>
      </c>
      <c r="FE251" s="404">
        <f t="shared" si="403"/>
        <v>0</v>
      </c>
      <c r="FF251" s="404">
        <f t="shared" si="397"/>
        <v>0</v>
      </c>
      <c r="FG251" s="404">
        <f t="shared" si="397"/>
        <v>0</v>
      </c>
      <c r="FH251" s="404">
        <f t="shared" si="397"/>
        <v>0</v>
      </c>
      <c r="FI251" s="404">
        <f t="shared" si="397"/>
        <v>0</v>
      </c>
      <c r="FJ251" s="404">
        <f t="shared" si="397"/>
        <v>0</v>
      </c>
      <c r="FK251" s="392">
        <f t="shared" si="367"/>
        <v>0</v>
      </c>
      <c r="FL251" s="384">
        <f t="shared" si="368"/>
        <v>0</v>
      </c>
      <c r="FM251" s="384">
        <f t="shared" si="368"/>
        <v>0</v>
      </c>
      <c r="FN251" s="405">
        <f t="shared" si="388"/>
        <v>0</v>
      </c>
      <c r="FO251" s="405">
        <f t="shared" si="388"/>
        <v>0</v>
      </c>
      <c r="FP251" s="405">
        <f t="shared" si="388"/>
        <v>0</v>
      </c>
      <c r="FQ251" s="405">
        <f t="shared" si="386"/>
        <v>0</v>
      </c>
      <c r="FR251" s="405">
        <f t="shared" si="386"/>
        <v>0</v>
      </c>
      <c r="FS251" s="405">
        <f t="shared" si="386"/>
        <v>0</v>
      </c>
      <c r="FT251" s="405">
        <f t="shared" si="386"/>
        <v>433.62324051447206</v>
      </c>
      <c r="FU251" s="405">
        <f t="shared" si="386"/>
        <v>0</v>
      </c>
      <c r="FV251" s="405">
        <f t="shared" si="386"/>
        <v>0</v>
      </c>
      <c r="FW251" s="397">
        <f t="shared" si="369"/>
        <v>447.00324051447205</v>
      </c>
      <c r="FX251" s="406">
        <f t="shared" si="370"/>
        <v>13.379999999999995</v>
      </c>
      <c r="FY251" s="331">
        <f t="shared" si="371"/>
        <v>13.379999999999995</v>
      </c>
      <c r="FZ251" s="382">
        <f t="shared" si="372"/>
        <v>0</v>
      </c>
      <c r="GA251" s="331">
        <f t="shared" si="373"/>
        <v>0</v>
      </c>
      <c r="GB251" s="407">
        <f t="shared" si="374"/>
        <v>0</v>
      </c>
      <c r="GC251" s="407">
        <f t="shared" si="375"/>
        <v>0</v>
      </c>
      <c r="GD251" s="407">
        <f t="shared" si="376"/>
        <v>0</v>
      </c>
      <c r="GE251" s="407">
        <f t="shared" si="377"/>
        <v>0</v>
      </c>
      <c r="GF251" s="407">
        <f t="shared" si="378"/>
        <v>0</v>
      </c>
      <c r="GG251" s="407">
        <f t="shared" si="379"/>
        <v>0</v>
      </c>
      <c r="GH251" s="407">
        <f t="shared" si="380"/>
        <v>0</v>
      </c>
      <c r="GI251" s="407">
        <f t="shared" si="381"/>
        <v>0</v>
      </c>
      <c r="GJ251">
        <f t="shared" si="382"/>
        <v>0</v>
      </c>
      <c r="GK251" s="382">
        <f t="shared" si="383"/>
        <v>0</v>
      </c>
      <c r="GL251">
        <v>2</v>
      </c>
      <c r="GM251">
        <f t="shared" si="405"/>
        <v>0</v>
      </c>
      <c r="GN251">
        <f t="shared" si="405"/>
        <v>0</v>
      </c>
      <c r="GO251">
        <f t="shared" si="405"/>
        <v>0</v>
      </c>
      <c r="GP251">
        <f t="shared" si="405"/>
        <v>0</v>
      </c>
      <c r="GQ251">
        <f t="shared" si="405"/>
        <v>0</v>
      </c>
      <c r="GR251">
        <f t="shared" si="404"/>
        <v>0</v>
      </c>
      <c r="GS251">
        <f t="shared" si="404"/>
        <v>0</v>
      </c>
      <c r="GT251">
        <f t="shared" si="404"/>
        <v>0</v>
      </c>
      <c r="GU251">
        <f t="shared" si="404"/>
        <v>0</v>
      </c>
      <c r="GV251">
        <f t="shared" si="404"/>
        <v>447.00324051447205</v>
      </c>
    </row>
    <row r="252" spans="1:204" customFormat="1" x14ac:dyDescent="0.25">
      <c r="A252" s="378">
        <v>35058</v>
      </c>
      <c r="B252" s="32" t="s">
        <v>1386</v>
      </c>
      <c r="C252" t="s">
        <v>891</v>
      </c>
      <c r="D252">
        <v>2</v>
      </c>
      <c r="E252" s="379">
        <v>0</v>
      </c>
      <c r="F252" s="379">
        <v>0</v>
      </c>
      <c r="G252" s="379">
        <v>0</v>
      </c>
      <c r="H252" s="379">
        <v>0</v>
      </c>
      <c r="I252" s="379">
        <v>0</v>
      </c>
      <c r="J252" s="379">
        <v>0</v>
      </c>
      <c r="K252" s="379">
        <v>0</v>
      </c>
      <c r="L252" s="379">
        <v>0</v>
      </c>
      <c r="M252" s="380">
        <v>5514.316801850774</v>
      </c>
      <c r="N252" s="381">
        <f t="shared" si="314"/>
        <v>5514.316801850774</v>
      </c>
      <c r="O252" s="379">
        <v>0</v>
      </c>
      <c r="P252" s="379">
        <v>0</v>
      </c>
      <c r="Q252" s="379">
        <v>0</v>
      </c>
      <c r="R252" s="379">
        <v>0</v>
      </c>
      <c r="S252" s="379">
        <v>0</v>
      </c>
      <c r="T252" s="379">
        <v>0</v>
      </c>
      <c r="U252" s="379">
        <v>0</v>
      </c>
      <c r="V252" s="379">
        <v>0</v>
      </c>
      <c r="W252" s="480">
        <f>(VLOOKUP(A252,'[1]floresta plant'!$A$4:$F$573,6,0))*1000</f>
        <v>4466</v>
      </c>
      <c r="X252" s="24">
        <f t="shared" si="315"/>
        <v>4466</v>
      </c>
      <c r="Y252" s="53">
        <f t="shared" si="409"/>
        <v>0</v>
      </c>
      <c r="Z252" s="53">
        <f t="shared" si="409"/>
        <v>0</v>
      </c>
      <c r="AA252" s="53">
        <f t="shared" si="409"/>
        <v>0</v>
      </c>
      <c r="AB252" s="53">
        <f t="shared" si="406"/>
        <v>0</v>
      </c>
      <c r="AC252" s="53">
        <f t="shared" si="406"/>
        <v>0</v>
      </c>
      <c r="AD252" s="53">
        <f t="shared" si="406"/>
        <v>0</v>
      </c>
      <c r="AE252" s="53">
        <f t="shared" si="406"/>
        <v>-1048.316801850774</v>
      </c>
      <c r="AF252" s="53">
        <f t="shared" si="316"/>
        <v>0</v>
      </c>
      <c r="AG252" s="53">
        <f t="shared" si="317"/>
        <v>0</v>
      </c>
      <c r="AH252" s="53">
        <f t="shared" si="318"/>
        <v>1071.866801850774</v>
      </c>
      <c r="AI252" s="53">
        <f t="shared" si="384"/>
        <v>-1048.316801850774</v>
      </c>
      <c r="AJ252" s="469">
        <v>0</v>
      </c>
      <c r="AK252" s="469">
        <v>0</v>
      </c>
      <c r="AL252" s="469">
        <v>23.55</v>
      </c>
      <c r="AM252" s="470">
        <f t="shared" si="319"/>
        <v>23.55</v>
      </c>
      <c r="AN252" s="53">
        <f t="shared" si="320"/>
        <v>1071.866801850774</v>
      </c>
      <c r="AO252" s="382">
        <f t="shared" si="321"/>
        <v>3</v>
      </c>
      <c r="AP252">
        <v>2</v>
      </c>
      <c r="AQ252" s="383">
        <f t="shared" si="322"/>
        <v>0</v>
      </c>
      <c r="AR252" s="383">
        <f t="shared" si="323"/>
        <v>-1048.316801850774</v>
      </c>
      <c r="AS252" s="383">
        <f t="shared" si="324"/>
        <v>0</v>
      </c>
      <c r="AT252" s="383">
        <f t="shared" si="325"/>
        <v>1048.316801850774</v>
      </c>
      <c r="AU252" s="383">
        <f t="shared" si="326"/>
        <v>0</v>
      </c>
      <c r="AV252" s="383">
        <f t="shared" si="327"/>
        <v>1</v>
      </c>
      <c r="AW252" s="383">
        <f t="shared" si="328"/>
        <v>0</v>
      </c>
      <c r="AX252" s="383">
        <f t="shared" si="329"/>
        <v>1</v>
      </c>
      <c r="AY252" s="383">
        <f t="shared" si="330"/>
        <v>0</v>
      </c>
      <c r="AZ252">
        <f t="shared" si="331"/>
        <v>0</v>
      </c>
      <c r="BA252">
        <f t="shared" si="332"/>
        <v>0</v>
      </c>
      <c r="BB252" s="383">
        <f t="shared" si="333"/>
        <v>0</v>
      </c>
      <c r="BC252" s="384">
        <f t="shared" si="387"/>
        <v>0</v>
      </c>
      <c r="BD252" s="384">
        <f t="shared" si="387"/>
        <v>0</v>
      </c>
      <c r="BE252" s="384">
        <f t="shared" si="387"/>
        <v>0</v>
      </c>
      <c r="BF252" s="384">
        <f t="shared" si="385"/>
        <v>0</v>
      </c>
      <c r="BG252" s="384">
        <f t="shared" si="385"/>
        <v>0</v>
      </c>
      <c r="BH252" s="384">
        <f t="shared" si="385"/>
        <v>0</v>
      </c>
      <c r="BI252" s="384">
        <f t="shared" si="385"/>
        <v>1</v>
      </c>
      <c r="BJ252" s="384">
        <f t="shared" si="385"/>
        <v>0</v>
      </c>
      <c r="BK252" s="384">
        <f t="shared" si="385"/>
        <v>0</v>
      </c>
      <c r="BL252" s="474">
        <f t="shared" si="334"/>
        <v>1048.316801850774</v>
      </c>
      <c r="BM252" s="409">
        <f t="shared" si="335"/>
        <v>1071.866801850774</v>
      </c>
      <c r="BN252" s="473">
        <f t="shared" si="336"/>
        <v>0</v>
      </c>
      <c r="BO252" s="387">
        <f t="shared" si="337"/>
        <v>1</v>
      </c>
      <c r="BP252" s="387">
        <f t="shared" si="338"/>
        <v>0</v>
      </c>
      <c r="BQ252" s="388">
        <f t="shared" si="339"/>
        <v>0</v>
      </c>
      <c r="BR252" s="389">
        <f t="shared" si="340"/>
        <v>1048.316801850774</v>
      </c>
      <c r="BS252" s="390">
        <f t="shared" si="341"/>
        <v>0</v>
      </c>
      <c r="BT252" s="391">
        <f t="shared" si="398"/>
        <v>0</v>
      </c>
      <c r="BU252" s="391">
        <f t="shared" si="399"/>
        <v>0</v>
      </c>
      <c r="BV252" s="391">
        <f t="shared" si="400"/>
        <v>0</v>
      </c>
      <c r="BW252" s="391">
        <f t="shared" si="396"/>
        <v>0</v>
      </c>
      <c r="BX252" s="391">
        <f t="shared" si="396"/>
        <v>0</v>
      </c>
      <c r="BY252" s="391">
        <f t="shared" si="396"/>
        <v>0</v>
      </c>
      <c r="BZ252" s="391">
        <f t="shared" si="396"/>
        <v>0</v>
      </c>
      <c r="CA252" s="391">
        <f t="shared" si="396"/>
        <v>0</v>
      </c>
      <c r="CB252" s="391">
        <f t="shared" si="342"/>
        <v>0</v>
      </c>
      <c r="CC252" s="391">
        <f t="shared" si="342"/>
        <v>0</v>
      </c>
      <c r="CD252" s="392">
        <f t="shared" si="343"/>
        <v>0</v>
      </c>
      <c r="CE252" s="393">
        <f t="shared" si="344"/>
        <v>0</v>
      </c>
      <c r="CF252" s="392">
        <f t="shared" si="410"/>
        <v>0</v>
      </c>
      <c r="CG252" s="392">
        <f t="shared" si="410"/>
        <v>0</v>
      </c>
      <c r="CH252" s="392">
        <f t="shared" si="410"/>
        <v>0</v>
      </c>
      <c r="CI252" s="392">
        <f t="shared" si="407"/>
        <v>0</v>
      </c>
      <c r="CJ252" s="392">
        <f t="shared" si="407"/>
        <v>0</v>
      </c>
      <c r="CK252" s="392">
        <f t="shared" si="407"/>
        <v>0</v>
      </c>
      <c r="CL252" s="392">
        <f t="shared" si="407"/>
        <v>0</v>
      </c>
      <c r="CM252" s="392">
        <f t="shared" si="345"/>
        <v>0</v>
      </c>
      <c r="CN252" s="392">
        <f t="shared" si="346"/>
        <v>0</v>
      </c>
      <c r="CO252" s="394">
        <f t="shared" si="347"/>
        <v>0</v>
      </c>
      <c r="CP252" s="394">
        <f t="shared" si="347"/>
        <v>0</v>
      </c>
      <c r="CQ252" s="395">
        <f t="shared" si="348"/>
        <v>0</v>
      </c>
      <c r="CR252" s="394">
        <f t="shared" si="394"/>
        <v>0</v>
      </c>
      <c r="CS252" s="394">
        <f t="shared" si="394"/>
        <v>0</v>
      </c>
      <c r="CT252" s="394">
        <f t="shared" si="394"/>
        <v>0</v>
      </c>
      <c r="CU252" s="394">
        <f t="shared" si="394"/>
        <v>0</v>
      </c>
      <c r="CV252" s="394">
        <f t="shared" si="394"/>
        <v>0</v>
      </c>
      <c r="CW252" s="394">
        <f t="shared" si="394"/>
        <v>0</v>
      </c>
      <c r="CX252" s="396">
        <f t="shared" si="349"/>
        <v>0</v>
      </c>
      <c r="CY252" s="396">
        <f t="shared" si="349"/>
        <v>0</v>
      </c>
      <c r="CZ252" s="397">
        <f t="shared" si="350"/>
        <v>0</v>
      </c>
      <c r="DA252" s="397">
        <f t="shared" si="350"/>
        <v>0</v>
      </c>
      <c r="DB252" s="397">
        <f t="shared" si="350"/>
        <v>0</v>
      </c>
      <c r="DC252" s="397">
        <f t="shared" si="351"/>
        <v>0</v>
      </c>
      <c r="DD252" s="397">
        <f t="shared" si="389"/>
        <v>0</v>
      </c>
      <c r="DE252" s="397">
        <f t="shared" si="389"/>
        <v>0</v>
      </c>
      <c r="DF252" s="397">
        <f t="shared" si="389"/>
        <v>0</v>
      </c>
      <c r="DG252" s="397">
        <f t="shared" si="389"/>
        <v>0</v>
      </c>
      <c r="DH252" s="397">
        <f t="shared" si="389"/>
        <v>0</v>
      </c>
      <c r="DI252" s="398">
        <f t="shared" si="352"/>
        <v>0</v>
      </c>
      <c r="DJ252" s="398">
        <f t="shared" si="352"/>
        <v>0</v>
      </c>
      <c r="DK252" s="399">
        <f t="shared" si="353"/>
        <v>0</v>
      </c>
      <c r="DL252" s="399">
        <f t="shared" si="353"/>
        <v>0</v>
      </c>
      <c r="DM252" s="399">
        <f t="shared" si="353"/>
        <v>0</v>
      </c>
      <c r="DN252" s="399">
        <f t="shared" si="312"/>
        <v>0</v>
      </c>
      <c r="DO252" s="399">
        <f t="shared" si="354"/>
        <v>0</v>
      </c>
      <c r="DP252" s="399">
        <f t="shared" si="355"/>
        <v>0</v>
      </c>
      <c r="DQ252" s="399">
        <f t="shared" si="355"/>
        <v>0</v>
      </c>
      <c r="DR252" s="399">
        <f t="shared" si="355"/>
        <v>0</v>
      </c>
      <c r="DS252" s="399">
        <f t="shared" si="313"/>
        <v>0</v>
      </c>
      <c r="DT252" s="400">
        <f t="shared" si="356"/>
        <v>0</v>
      </c>
      <c r="DU252" s="400">
        <f t="shared" si="356"/>
        <v>0</v>
      </c>
      <c r="DV252" s="386">
        <f t="shared" si="390"/>
        <v>0</v>
      </c>
      <c r="DW252" s="386">
        <f t="shared" si="390"/>
        <v>0</v>
      </c>
      <c r="DX252" s="386">
        <f t="shared" si="390"/>
        <v>0</v>
      </c>
      <c r="DY252" s="386">
        <f t="shared" si="390"/>
        <v>0</v>
      </c>
      <c r="DZ252" s="386">
        <f t="shared" si="390"/>
        <v>0</v>
      </c>
      <c r="EA252" s="401">
        <f t="shared" si="357"/>
        <v>0</v>
      </c>
      <c r="EB252" s="386">
        <f t="shared" si="358"/>
        <v>0</v>
      </c>
      <c r="EC252" s="386">
        <f t="shared" si="358"/>
        <v>0</v>
      </c>
      <c r="ED252" s="386">
        <f t="shared" si="358"/>
        <v>0</v>
      </c>
      <c r="EE252" s="385">
        <f t="shared" si="359"/>
        <v>0</v>
      </c>
      <c r="EF252" s="385">
        <f t="shared" si="359"/>
        <v>0</v>
      </c>
      <c r="EG252" s="402">
        <f t="shared" si="395"/>
        <v>0</v>
      </c>
      <c r="EH252" s="402">
        <f t="shared" si="395"/>
        <v>0</v>
      </c>
      <c r="EI252" s="402">
        <f t="shared" si="395"/>
        <v>0</v>
      </c>
      <c r="EJ252" s="402">
        <f t="shared" si="395"/>
        <v>0</v>
      </c>
      <c r="EK252" s="402">
        <f t="shared" si="395"/>
        <v>0</v>
      </c>
      <c r="EL252" s="402">
        <f t="shared" si="395"/>
        <v>0</v>
      </c>
      <c r="EM252" s="402">
        <f t="shared" si="360"/>
        <v>-1048.316801850774</v>
      </c>
      <c r="EN252" s="402">
        <f t="shared" si="361"/>
        <v>0</v>
      </c>
      <c r="EO252" s="402">
        <f t="shared" si="361"/>
        <v>0</v>
      </c>
      <c r="EP252" s="402">
        <f t="shared" si="362"/>
        <v>0</v>
      </c>
      <c r="EQ252" s="402">
        <f t="shared" si="363"/>
        <v>0</v>
      </c>
      <c r="ER252" s="394">
        <f t="shared" si="411"/>
        <v>0</v>
      </c>
      <c r="ES252" s="394">
        <f t="shared" si="411"/>
        <v>0</v>
      </c>
      <c r="ET252" s="394">
        <f t="shared" si="411"/>
        <v>0</v>
      </c>
      <c r="EU252" s="394">
        <f t="shared" si="408"/>
        <v>0</v>
      </c>
      <c r="EV252" s="394">
        <f t="shared" si="408"/>
        <v>0</v>
      </c>
      <c r="EW252" s="394">
        <f t="shared" si="408"/>
        <v>0</v>
      </c>
      <c r="EX252" s="394">
        <f t="shared" si="408"/>
        <v>0</v>
      </c>
      <c r="EY252" s="403">
        <f t="shared" si="364"/>
        <v>0</v>
      </c>
      <c r="EZ252" s="394">
        <f t="shared" si="365"/>
        <v>0</v>
      </c>
      <c r="FA252" s="396">
        <f t="shared" si="366"/>
        <v>0</v>
      </c>
      <c r="FB252" s="396">
        <f t="shared" si="366"/>
        <v>0</v>
      </c>
      <c r="FC252" s="404">
        <f t="shared" si="401"/>
        <v>0</v>
      </c>
      <c r="FD252" s="404">
        <f t="shared" si="402"/>
        <v>0</v>
      </c>
      <c r="FE252" s="404">
        <f t="shared" si="403"/>
        <v>0</v>
      </c>
      <c r="FF252" s="404">
        <f t="shared" si="397"/>
        <v>0</v>
      </c>
      <c r="FG252" s="404">
        <f t="shared" si="397"/>
        <v>0</v>
      </c>
      <c r="FH252" s="404">
        <f t="shared" si="397"/>
        <v>0</v>
      </c>
      <c r="FI252" s="404">
        <f t="shared" si="397"/>
        <v>0</v>
      </c>
      <c r="FJ252" s="404">
        <f t="shared" si="397"/>
        <v>0</v>
      </c>
      <c r="FK252" s="392">
        <f t="shared" si="367"/>
        <v>0</v>
      </c>
      <c r="FL252" s="384">
        <f t="shared" si="368"/>
        <v>0</v>
      </c>
      <c r="FM252" s="384">
        <f t="shared" si="368"/>
        <v>0</v>
      </c>
      <c r="FN252" s="405">
        <f t="shared" si="388"/>
        <v>0</v>
      </c>
      <c r="FO252" s="405">
        <f t="shared" si="388"/>
        <v>0</v>
      </c>
      <c r="FP252" s="405">
        <f t="shared" si="388"/>
        <v>0</v>
      </c>
      <c r="FQ252" s="405">
        <f t="shared" si="386"/>
        <v>0</v>
      </c>
      <c r="FR252" s="405">
        <f t="shared" si="386"/>
        <v>0</v>
      </c>
      <c r="FS252" s="405">
        <f t="shared" si="386"/>
        <v>0</v>
      </c>
      <c r="FT252" s="405">
        <f t="shared" si="386"/>
        <v>1048.316801850774</v>
      </c>
      <c r="FU252" s="405">
        <f t="shared" si="386"/>
        <v>0</v>
      </c>
      <c r="FV252" s="405">
        <f t="shared" si="386"/>
        <v>0</v>
      </c>
      <c r="FW252" s="397">
        <f t="shared" si="369"/>
        <v>1071.866801850774</v>
      </c>
      <c r="FX252" s="406">
        <f t="shared" si="370"/>
        <v>23.549999999999955</v>
      </c>
      <c r="FY252" s="331">
        <f t="shared" si="371"/>
        <v>23.549999999999955</v>
      </c>
      <c r="FZ252" s="382">
        <f t="shared" si="372"/>
        <v>4.6185277824406512E-14</v>
      </c>
      <c r="GA252" s="331">
        <f t="shared" si="373"/>
        <v>0</v>
      </c>
      <c r="GB252" s="407">
        <f t="shared" si="374"/>
        <v>0</v>
      </c>
      <c r="GC252" s="407">
        <f t="shared" si="375"/>
        <v>0</v>
      </c>
      <c r="GD252" s="407">
        <f t="shared" si="376"/>
        <v>0</v>
      </c>
      <c r="GE252" s="407">
        <f t="shared" si="377"/>
        <v>0</v>
      </c>
      <c r="GF252" s="407">
        <f t="shared" si="378"/>
        <v>0</v>
      </c>
      <c r="GG252" s="407">
        <f t="shared" si="379"/>
        <v>0</v>
      </c>
      <c r="GH252" s="407">
        <f t="shared" si="380"/>
        <v>0</v>
      </c>
      <c r="GI252" s="407">
        <f t="shared" si="381"/>
        <v>0</v>
      </c>
      <c r="GJ252">
        <f t="shared" si="382"/>
        <v>0</v>
      </c>
      <c r="GK252" s="382">
        <f t="shared" si="383"/>
        <v>0</v>
      </c>
      <c r="GL252">
        <v>2</v>
      </c>
      <c r="GM252">
        <f t="shared" si="405"/>
        <v>0</v>
      </c>
      <c r="GN252">
        <f t="shared" si="405"/>
        <v>0</v>
      </c>
      <c r="GO252">
        <f t="shared" si="405"/>
        <v>0</v>
      </c>
      <c r="GP252">
        <f t="shared" si="405"/>
        <v>0</v>
      </c>
      <c r="GQ252">
        <f t="shared" si="405"/>
        <v>0</v>
      </c>
      <c r="GR252">
        <f t="shared" si="404"/>
        <v>0</v>
      </c>
      <c r="GS252">
        <f t="shared" si="404"/>
        <v>0</v>
      </c>
      <c r="GT252">
        <f t="shared" si="404"/>
        <v>0</v>
      </c>
      <c r="GU252">
        <f t="shared" si="404"/>
        <v>0</v>
      </c>
      <c r="GV252">
        <f t="shared" si="404"/>
        <v>1071.866801850774</v>
      </c>
    </row>
    <row r="253" spans="1:204" customFormat="1" x14ac:dyDescent="0.25">
      <c r="A253" s="378">
        <v>35059</v>
      </c>
      <c r="B253" s="32" t="s">
        <v>1387</v>
      </c>
      <c r="C253" t="s">
        <v>891</v>
      </c>
      <c r="D253">
        <v>2</v>
      </c>
      <c r="E253" s="379">
        <v>0</v>
      </c>
      <c r="F253" s="379">
        <v>159</v>
      </c>
      <c r="G253" s="379">
        <v>0</v>
      </c>
      <c r="H253" s="379">
        <v>0</v>
      </c>
      <c r="I253" s="379">
        <v>0</v>
      </c>
      <c r="J253" s="379">
        <v>0</v>
      </c>
      <c r="K253" s="379">
        <v>0</v>
      </c>
      <c r="L253" s="379">
        <v>0</v>
      </c>
      <c r="M253" s="380">
        <v>0</v>
      </c>
      <c r="N253" s="381">
        <f t="shared" si="314"/>
        <v>159</v>
      </c>
      <c r="O253" s="379">
        <v>0</v>
      </c>
      <c r="P253" s="379">
        <v>161</v>
      </c>
      <c r="Q253" s="379">
        <v>0</v>
      </c>
      <c r="R253" s="379">
        <v>0</v>
      </c>
      <c r="S253" s="379">
        <v>0</v>
      </c>
      <c r="T253" s="379">
        <v>0</v>
      </c>
      <c r="U253" s="379">
        <v>0</v>
      </c>
      <c r="V253" s="379">
        <v>0</v>
      </c>
      <c r="W253" s="480">
        <f>(VLOOKUP(A253,'[1]floresta plant'!$A$4:$F$573,6,0))*1000</f>
        <v>0</v>
      </c>
      <c r="X253" s="24">
        <f t="shared" si="315"/>
        <v>161</v>
      </c>
      <c r="Y253" s="53">
        <f t="shared" si="409"/>
        <v>0</v>
      </c>
      <c r="Z253" s="53">
        <f t="shared" si="409"/>
        <v>0</v>
      </c>
      <c r="AA253" s="53">
        <f t="shared" si="409"/>
        <v>0</v>
      </c>
      <c r="AB253" s="53">
        <f t="shared" si="406"/>
        <v>0</v>
      </c>
      <c r="AC253" s="53">
        <f t="shared" si="406"/>
        <v>0</v>
      </c>
      <c r="AD253" s="53">
        <f t="shared" si="406"/>
        <v>0</v>
      </c>
      <c r="AE253" s="53">
        <f t="shared" si="406"/>
        <v>0</v>
      </c>
      <c r="AF253" s="53">
        <f t="shared" si="316"/>
        <v>2</v>
      </c>
      <c r="AG253" s="53">
        <f t="shared" si="317"/>
        <v>0</v>
      </c>
      <c r="AH253" s="53">
        <f t="shared" si="318"/>
        <v>26.65</v>
      </c>
      <c r="AI253" s="53">
        <f t="shared" si="384"/>
        <v>2</v>
      </c>
      <c r="AJ253" s="469">
        <v>0</v>
      </c>
      <c r="AK253" s="469">
        <v>0</v>
      </c>
      <c r="AL253" s="469">
        <v>28.65</v>
      </c>
      <c r="AM253" s="470">
        <f t="shared" si="319"/>
        <v>28.65</v>
      </c>
      <c r="AN253" s="53">
        <f t="shared" si="320"/>
        <v>26.65</v>
      </c>
      <c r="AO253" s="382">
        <f t="shared" si="321"/>
        <v>1</v>
      </c>
      <c r="AP253">
        <v>2</v>
      </c>
      <c r="AQ253" s="383">
        <f t="shared" si="322"/>
        <v>2</v>
      </c>
      <c r="AR253" s="383">
        <f t="shared" si="323"/>
        <v>0</v>
      </c>
      <c r="AS253" s="383">
        <f t="shared" si="324"/>
        <v>0</v>
      </c>
      <c r="AT253" s="383">
        <f t="shared" si="325"/>
        <v>0</v>
      </c>
      <c r="AU253" s="383">
        <f t="shared" si="326"/>
        <v>0</v>
      </c>
      <c r="AV253" s="383">
        <f t="shared" si="327"/>
        <v>0</v>
      </c>
      <c r="AW253" s="383">
        <f t="shared" si="328"/>
        <v>0</v>
      </c>
      <c r="AX253" s="383">
        <f t="shared" si="329"/>
        <v>0</v>
      </c>
      <c r="AY253" s="383">
        <f t="shared" si="330"/>
        <v>0</v>
      </c>
      <c r="AZ253">
        <f t="shared" si="331"/>
        <v>0</v>
      </c>
      <c r="BA253">
        <f t="shared" si="332"/>
        <v>0</v>
      </c>
      <c r="BB253" s="383">
        <f t="shared" si="333"/>
        <v>0</v>
      </c>
      <c r="BC253" s="384">
        <f t="shared" si="387"/>
        <v>0</v>
      </c>
      <c r="BD253" s="384">
        <f t="shared" si="387"/>
        <v>0</v>
      </c>
      <c r="BE253" s="384">
        <f t="shared" si="387"/>
        <v>0</v>
      </c>
      <c r="BF253" s="384">
        <f t="shared" si="385"/>
        <v>0</v>
      </c>
      <c r="BG253" s="384">
        <f t="shared" si="385"/>
        <v>0</v>
      </c>
      <c r="BH253" s="384">
        <f t="shared" si="385"/>
        <v>0</v>
      </c>
      <c r="BI253" s="384">
        <f t="shared" si="385"/>
        <v>0</v>
      </c>
      <c r="BJ253" s="384">
        <f t="shared" si="385"/>
        <v>2</v>
      </c>
      <c r="BK253" s="384">
        <f t="shared" si="385"/>
        <v>0</v>
      </c>
      <c r="BL253" s="474">
        <f t="shared" si="334"/>
        <v>0</v>
      </c>
      <c r="BM253" s="409">
        <f t="shared" si="335"/>
        <v>26.65</v>
      </c>
      <c r="BN253" s="473">
        <f t="shared" si="336"/>
        <v>2</v>
      </c>
      <c r="BO253" s="387">
        <f t="shared" si="337"/>
        <v>0</v>
      </c>
      <c r="BP253" s="387">
        <f t="shared" si="338"/>
        <v>0</v>
      </c>
      <c r="BQ253" s="388">
        <f t="shared" si="339"/>
        <v>1</v>
      </c>
      <c r="BR253" s="389">
        <f t="shared" si="340"/>
        <v>0</v>
      </c>
      <c r="BS253" s="390">
        <f t="shared" si="341"/>
        <v>0</v>
      </c>
      <c r="BT253" s="391">
        <f t="shared" si="398"/>
        <v>0</v>
      </c>
      <c r="BU253" s="391">
        <f t="shared" si="399"/>
        <v>0</v>
      </c>
      <c r="BV253" s="391">
        <f t="shared" si="400"/>
        <v>0</v>
      </c>
      <c r="BW253" s="391">
        <f t="shared" si="396"/>
        <v>0</v>
      </c>
      <c r="BX253" s="391">
        <f t="shared" si="396"/>
        <v>0</v>
      </c>
      <c r="BY253" s="391">
        <f t="shared" si="396"/>
        <v>0</v>
      </c>
      <c r="BZ253" s="391">
        <f t="shared" si="396"/>
        <v>0</v>
      </c>
      <c r="CA253" s="391">
        <f t="shared" si="396"/>
        <v>0</v>
      </c>
      <c r="CB253" s="391">
        <f t="shared" si="342"/>
        <v>0</v>
      </c>
      <c r="CC253" s="391">
        <f t="shared" si="342"/>
        <v>0</v>
      </c>
      <c r="CD253" s="392">
        <f t="shared" si="343"/>
        <v>0</v>
      </c>
      <c r="CE253" s="393">
        <f t="shared" si="344"/>
        <v>0</v>
      </c>
      <c r="CF253" s="392">
        <f t="shared" si="410"/>
        <v>0</v>
      </c>
      <c r="CG253" s="392">
        <f t="shared" si="410"/>
        <v>0</v>
      </c>
      <c r="CH253" s="392">
        <f t="shared" si="410"/>
        <v>0</v>
      </c>
      <c r="CI253" s="392">
        <f t="shared" si="407"/>
        <v>0</v>
      </c>
      <c r="CJ253" s="392">
        <f t="shared" si="407"/>
        <v>0</v>
      </c>
      <c r="CK253" s="392">
        <f t="shared" si="407"/>
        <v>0</v>
      </c>
      <c r="CL253" s="392">
        <f t="shared" si="407"/>
        <v>0</v>
      </c>
      <c r="CM253" s="392">
        <f t="shared" si="345"/>
        <v>0</v>
      </c>
      <c r="CN253" s="392">
        <f t="shared" si="346"/>
        <v>0</v>
      </c>
      <c r="CO253" s="394">
        <f t="shared" si="347"/>
        <v>0</v>
      </c>
      <c r="CP253" s="394">
        <f t="shared" si="347"/>
        <v>0</v>
      </c>
      <c r="CQ253" s="395">
        <f t="shared" si="348"/>
        <v>0</v>
      </c>
      <c r="CR253" s="394">
        <f t="shared" si="394"/>
        <v>0</v>
      </c>
      <c r="CS253" s="394">
        <f t="shared" si="394"/>
        <v>0</v>
      </c>
      <c r="CT253" s="394">
        <f t="shared" si="394"/>
        <v>0</v>
      </c>
      <c r="CU253" s="394">
        <f t="shared" si="394"/>
        <v>0</v>
      </c>
      <c r="CV253" s="394">
        <f t="shared" si="394"/>
        <v>0</v>
      </c>
      <c r="CW253" s="394">
        <f t="shared" si="394"/>
        <v>0</v>
      </c>
      <c r="CX253" s="396">
        <f t="shared" si="349"/>
        <v>0</v>
      </c>
      <c r="CY253" s="396">
        <f t="shared" si="349"/>
        <v>0</v>
      </c>
      <c r="CZ253" s="397">
        <f t="shared" si="350"/>
        <v>0</v>
      </c>
      <c r="DA253" s="397">
        <f t="shared" si="350"/>
        <v>0</v>
      </c>
      <c r="DB253" s="397">
        <f t="shared" si="350"/>
        <v>0</v>
      </c>
      <c r="DC253" s="397">
        <f t="shared" si="351"/>
        <v>0</v>
      </c>
      <c r="DD253" s="397">
        <f t="shared" si="389"/>
        <v>0</v>
      </c>
      <c r="DE253" s="397">
        <f t="shared" si="389"/>
        <v>0</v>
      </c>
      <c r="DF253" s="397">
        <f t="shared" si="389"/>
        <v>0</v>
      </c>
      <c r="DG253" s="397">
        <f t="shared" si="389"/>
        <v>0</v>
      </c>
      <c r="DH253" s="397">
        <f t="shared" si="389"/>
        <v>0</v>
      </c>
      <c r="DI253" s="398">
        <f t="shared" si="352"/>
        <v>0</v>
      </c>
      <c r="DJ253" s="398">
        <f t="shared" si="352"/>
        <v>0</v>
      </c>
      <c r="DK253" s="399">
        <f t="shared" si="353"/>
        <v>0</v>
      </c>
      <c r="DL253" s="399">
        <f t="shared" si="353"/>
        <v>0</v>
      </c>
      <c r="DM253" s="399">
        <f t="shared" si="353"/>
        <v>0</v>
      </c>
      <c r="DN253" s="399">
        <f t="shared" si="312"/>
        <v>0</v>
      </c>
      <c r="DO253" s="399">
        <f t="shared" si="354"/>
        <v>0</v>
      </c>
      <c r="DP253" s="399">
        <f t="shared" si="355"/>
        <v>0</v>
      </c>
      <c r="DQ253" s="399">
        <f t="shared" si="355"/>
        <v>0</v>
      </c>
      <c r="DR253" s="399">
        <f t="shared" si="355"/>
        <v>0</v>
      </c>
      <c r="DS253" s="399">
        <f t="shared" si="313"/>
        <v>0</v>
      </c>
      <c r="DT253" s="400">
        <f t="shared" si="356"/>
        <v>0</v>
      </c>
      <c r="DU253" s="400">
        <f t="shared" si="356"/>
        <v>0</v>
      </c>
      <c r="DV253" s="386">
        <f t="shared" si="390"/>
        <v>0</v>
      </c>
      <c r="DW253" s="386">
        <f t="shared" si="390"/>
        <v>0</v>
      </c>
      <c r="DX253" s="386">
        <f t="shared" si="390"/>
        <v>0</v>
      </c>
      <c r="DY253" s="386">
        <f t="shared" si="390"/>
        <v>0</v>
      </c>
      <c r="DZ253" s="386">
        <f t="shared" si="390"/>
        <v>0</v>
      </c>
      <c r="EA253" s="401">
        <f t="shared" si="357"/>
        <v>0</v>
      </c>
      <c r="EB253" s="386">
        <f t="shared" si="358"/>
        <v>0</v>
      </c>
      <c r="EC253" s="386">
        <f t="shared" si="358"/>
        <v>0</v>
      </c>
      <c r="ED253" s="386">
        <f t="shared" si="358"/>
        <v>0</v>
      </c>
      <c r="EE253" s="385">
        <f t="shared" si="359"/>
        <v>0</v>
      </c>
      <c r="EF253" s="385">
        <f t="shared" si="359"/>
        <v>0</v>
      </c>
      <c r="EG253" s="402">
        <f t="shared" si="395"/>
        <v>0</v>
      </c>
      <c r="EH253" s="402">
        <f t="shared" si="395"/>
        <v>0</v>
      </c>
      <c r="EI253" s="402">
        <f t="shared" si="395"/>
        <v>0</v>
      </c>
      <c r="EJ253" s="402">
        <f t="shared" si="395"/>
        <v>0</v>
      </c>
      <c r="EK253" s="402">
        <f t="shared" si="395"/>
        <v>0</v>
      </c>
      <c r="EL253" s="402">
        <f t="shared" si="395"/>
        <v>0</v>
      </c>
      <c r="EM253" s="402">
        <f t="shared" si="360"/>
        <v>0</v>
      </c>
      <c r="EN253" s="402">
        <f t="shared" si="361"/>
        <v>0</v>
      </c>
      <c r="EO253" s="402">
        <f t="shared" si="361"/>
        <v>0</v>
      </c>
      <c r="EP253" s="402">
        <f t="shared" si="362"/>
        <v>0</v>
      </c>
      <c r="EQ253" s="402">
        <f t="shared" si="363"/>
        <v>0</v>
      </c>
      <c r="ER253" s="394">
        <f t="shared" si="411"/>
        <v>0</v>
      </c>
      <c r="ES253" s="394">
        <f t="shared" si="411"/>
        <v>0</v>
      </c>
      <c r="ET253" s="394">
        <f t="shared" si="411"/>
        <v>0</v>
      </c>
      <c r="EU253" s="394">
        <f t="shared" si="408"/>
        <v>0</v>
      </c>
      <c r="EV253" s="394">
        <f t="shared" si="408"/>
        <v>0</v>
      </c>
      <c r="EW253" s="394">
        <f t="shared" si="408"/>
        <v>0</v>
      </c>
      <c r="EX253" s="394">
        <f t="shared" si="408"/>
        <v>0</v>
      </c>
      <c r="EY253" s="403">
        <f t="shared" si="364"/>
        <v>2</v>
      </c>
      <c r="EZ253" s="394">
        <f t="shared" si="365"/>
        <v>0</v>
      </c>
      <c r="FA253" s="396">
        <f t="shared" si="366"/>
        <v>0</v>
      </c>
      <c r="FB253" s="396">
        <f t="shared" si="366"/>
        <v>2</v>
      </c>
      <c r="FC253" s="404">
        <f t="shared" si="401"/>
        <v>0</v>
      </c>
      <c r="FD253" s="404">
        <f t="shared" si="402"/>
        <v>0</v>
      </c>
      <c r="FE253" s="404">
        <f t="shared" si="403"/>
        <v>0</v>
      </c>
      <c r="FF253" s="404">
        <f t="shared" si="397"/>
        <v>0</v>
      </c>
      <c r="FG253" s="404">
        <f t="shared" si="397"/>
        <v>0</v>
      </c>
      <c r="FH253" s="404">
        <f t="shared" si="397"/>
        <v>0</v>
      </c>
      <c r="FI253" s="404">
        <f t="shared" si="397"/>
        <v>0</v>
      </c>
      <c r="FJ253" s="404">
        <f t="shared" si="397"/>
        <v>0</v>
      </c>
      <c r="FK253" s="392">
        <f t="shared" si="367"/>
        <v>0</v>
      </c>
      <c r="FL253" s="384">
        <f t="shared" si="368"/>
        <v>0</v>
      </c>
      <c r="FM253" s="384">
        <f t="shared" si="368"/>
        <v>0</v>
      </c>
      <c r="FN253" s="405">
        <f t="shared" si="388"/>
        <v>0</v>
      </c>
      <c r="FO253" s="405">
        <f t="shared" si="388"/>
        <v>0</v>
      </c>
      <c r="FP253" s="405">
        <f t="shared" si="388"/>
        <v>0</v>
      </c>
      <c r="FQ253" s="405">
        <f t="shared" si="386"/>
        <v>0</v>
      </c>
      <c r="FR253" s="405">
        <f t="shared" si="386"/>
        <v>0</v>
      </c>
      <c r="FS253" s="405">
        <f t="shared" si="386"/>
        <v>0</v>
      </c>
      <c r="FT253" s="405">
        <f t="shared" si="386"/>
        <v>0</v>
      </c>
      <c r="FU253" s="405">
        <f t="shared" si="386"/>
        <v>0</v>
      </c>
      <c r="FV253" s="405">
        <f t="shared" si="386"/>
        <v>0</v>
      </c>
      <c r="FW253" s="397">
        <f t="shared" si="369"/>
        <v>26.65</v>
      </c>
      <c r="FX253" s="406">
        <f t="shared" si="370"/>
        <v>26.65</v>
      </c>
      <c r="FY253" s="331">
        <f t="shared" si="371"/>
        <v>28.65</v>
      </c>
      <c r="FZ253" s="382">
        <f t="shared" si="372"/>
        <v>0</v>
      </c>
      <c r="GA253" s="331">
        <f t="shared" si="373"/>
        <v>0</v>
      </c>
      <c r="GB253" s="407">
        <f t="shared" si="374"/>
        <v>0</v>
      </c>
      <c r="GC253" s="407">
        <f t="shared" si="375"/>
        <v>0</v>
      </c>
      <c r="GD253" s="407">
        <f t="shared" si="376"/>
        <v>0</v>
      </c>
      <c r="GE253" s="407">
        <f t="shared" si="377"/>
        <v>0</v>
      </c>
      <c r="GF253" s="407">
        <f t="shared" si="378"/>
        <v>0</v>
      </c>
      <c r="GG253" s="407">
        <f t="shared" si="379"/>
        <v>0</v>
      </c>
      <c r="GH253" s="407">
        <f t="shared" si="380"/>
        <v>0</v>
      </c>
      <c r="GI253" s="407">
        <f t="shared" si="381"/>
        <v>0</v>
      </c>
      <c r="GJ253">
        <f t="shared" si="382"/>
        <v>0</v>
      </c>
      <c r="GK253" s="382">
        <f t="shared" si="383"/>
        <v>0</v>
      </c>
      <c r="GL253">
        <v>2</v>
      </c>
      <c r="GM253">
        <f t="shared" si="405"/>
        <v>0</v>
      </c>
      <c r="GN253">
        <f t="shared" si="405"/>
        <v>0</v>
      </c>
      <c r="GO253">
        <f t="shared" si="405"/>
        <v>0</v>
      </c>
      <c r="GP253">
        <f t="shared" si="405"/>
        <v>0</v>
      </c>
      <c r="GQ253">
        <f t="shared" si="405"/>
        <v>0</v>
      </c>
      <c r="GR253">
        <f t="shared" si="404"/>
        <v>0</v>
      </c>
      <c r="GS253">
        <f t="shared" si="404"/>
        <v>0</v>
      </c>
      <c r="GT253">
        <f t="shared" si="404"/>
        <v>2</v>
      </c>
      <c r="GU253">
        <f t="shared" si="404"/>
        <v>0</v>
      </c>
      <c r="GV253">
        <f t="shared" si="404"/>
        <v>26.65</v>
      </c>
    </row>
    <row r="254" spans="1:204" customFormat="1" x14ac:dyDescent="0.25">
      <c r="A254" s="378">
        <v>35060</v>
      </c>
      <c r="B254" s="32" t="s">
        <v>1388</v>
      </c>
      <c r="C254" t="s">
        <v>891</v>
      </c>
      <c r="D254">
        <v>2</v>
      </c>
      <c r="E254" s="379">
        <v>0</v>
      </c>
      <c r="F254" s="379">
        <v>0</v>
      </c>
      <c r="G254" s="379">
        <v>0</v>
      </c>
      <c r="H254" s="379">
        <v>0</v>
      </c>
      <c r="I254" s="379">
        <v>0</v>
      </c>
      <c r="J254" s="379">
        <v>0</v>
      </c>
      <c r="K254" s="379">
        <v>0</v>
      </c>
      <c r="L254" s="379">
        <v>0</v>
      </c>
      <c r="M254" s="380">
        <v>771.58505324909436</v>
      </c>
      <c r="N254" s="381">
        <f t="shared" si="314"/>
        <v>771.58505324909436</v>
      </c>
      <c r="O254" s="379">
        <v>0</v>
      </c>
      <c r="P254" s="379">
        <v>0</v>
      </c>
      <c r="Q254" s="379">
        <v>0</v>
      </c>
      <c r="R254" s="379">
        <v>0</v>
      </c>
      <c r="S254" s="379">
        <v>0</v>
      </c>
      <c r="T254" s="379">
        <v>0</v>
      </c>
      <c r="U254" s="379">
        <v>0</v>
      </c>
      <c r="V254" s="379">
        <v>0</v>
      </c>
      <c r="W254" s="480">
        <f>(VLOOKUP(A254,'[1]floresta plant'!$A$4:$F$573,6,0))*1000</f>
        <v>593.02633372090895</v>
      </c>
      <c r="X254" s="24">
        <f t="shared" si="315"/>
        <v>593.02633372090895</v>
      </c>
      <c r="Y254" s="53">
        <f t="shared" si="409"/>
        <v>0</v>
      </c>
      <c r="Z254" s="53">
        <f t="shared" si="409"/>
        <v>0</v>
      </c>
      <c r="AA254" s="53">
        <f t="shared" si="409"/>
        <v>0</v>
      </c>
      <c r="AB254" s="53">
        <f t="shared" si="406"/>
        <v>0</v>
      </c>
      <c r="AC254" s="53">
        <f t="shared" si="406"/>
        <v>0</v>
      </c>
      <c r="AD254" s="53">
        <f t="shared" si="406"/>
        <v>0</v>
      </c>
      <c r="AE254" s="53">
        <f t="shared" si="406"/>
        <v>-178.55871952818541</v>
      </c>
      <c r="AF254" s="53">
        <f t="shared" si="316"/>
        <v>0</v>
      </c>
      <c r="AG254" s="53">
        <f t="shared" si="317"/>
        <v>0</v>
      </c>
      <c r="AH254" s="53">
        <f t="shared" si="318"/>
        <v>201.2887195281854</v>
      </c>
      <c r="AI254" s="53">
        <f t="shared" si="384"/>
        <v>-178.55871952818541</v>
      </c>
      <c r="AJ254" s="469">
        <v>0</v>
      </c>
      <c r="AK254" s="469">
        <v>0</v>
      </c>
      <c r="AL254" s="469">
        <v>22.73</v>
      </c>
      <c r="AM254" s="470">
        <f t="shared" si="319"/>
        <v>22.73</v>
      </c>
      <c r="AN254" s="53">
        <f t="shared" si="320"/>
        <v>201.2887195281854</v>
      </c>
      <c r="AO254" s="382">
        <f t="shared" si="321"/>
        <v>3</v>
      </c>
      <c r="AP254">
        <v>2</v>
      </c>
      <c r="AQ254" s="383">
        <f t="shared" si="322"/>
        <v>0</v>
      </c>
      <c r="AR254" s="383">
        <f t="shared" si="323"/>
        <v>-178.55871952818541</v>
      </c>
      <c r="AS254" s="383">
        <f t="shared" si="324"/>
        <v>0</v>
      </c>
      <c r="AT254" s="383">
        <f t="shared" si="325"/>
        <v>178.55871952818541</v>
      </c>
      <c r="AU254" s="383">
        <f t="shared" si="326"/>
        <v>0</v>
      </c>
      <c r="AV254" s="383">
        <f t="shared" si="327"/>
        <v>1</v>
      </c>
      <c r="AW254" s="383">
        <f t="shared" si="328"/>
        <v>0</v>
      </c>
      <c r="AX254" s="383">
        <f t="shared" si="329"/>
        <v>1</v>
      </c>
      <c r="AY254" s="383">
        <f t="shared" si="330"/>
        <v>0</v>
      </c>
      <c r="AZ254">
        <f t="shared" si="331"/>
        <v>0</v>
      </c>
      <c r="BA254">
        <f t="shared" si="332"/>
        <v>0</v>
      </c>
      <c r="BB254" s="383">
        <f t="shared" si="333"/>
        <v>0</v>
      </c>
      <c r="BC254" s="384">
        <f t="shared" si="387"/>
        <v>0</v>
      </c>
      <c r="BD254" s="384">
        <f t="shared" si="387"/>
        <v>0</v>
      </c>
      <c r="BE254" s="384">
        <f t="shared" si="387"/>
        <v>0</v>
      </c>
      <c r="BF254" s="384">
        <f t="shared" si="385"/>
        <v>0</v>
      </c>
      <c r="BG254" s="384">
        <f t="shared" si="385"/>
        <v>0</v>
      </c>
      <c r="BH254" s="384">
        <f t="shared" si="385"/>
        <v>0</v>
      </c>
      <c r="BI254" s="384">
        <f t="shared" si="385"/>
        <v>1</v>
      </c>
      <c r="BJ254" s="384">
        <f t="shared" si="385"/>
        <v>0</v>
      </c>
      <c r="BK254" s="384">
        <f t="shared" si="385"/>
        <v>0</v>
      </c>
      <c r="BL254" s="474">
        <f t="shared" si="334"/>
        <v>178.55871952818541</v>
      </c>
      <c r="BM254" s="409">
        <f t="shared" si="335"/>
        <v>201.2887195281854</v>
      </c>
      <c r="BN254" s="473">
        <f t="shared" si="336"/>
        <v>0</v>
      </c>
      <c r="BO254" s="387">
        <f t="shared" si="337"/>
        <v>1</v>
      </c>
      <c r="BP254" s="387">
        <f t="shared" si="338"/>
        <v>0</v>
      </c>
      <c r="BQ254" s="388">
        <f t="shared" si="339"/>
        <v>0</v>
      </c>
      <c r="BR254" s="389">
        <f t="shared" si="340"/>
        <v>178.55871952818541</v>
      </c>
      <c r="BS254" s="390">
        <f t="shared" si="341"/>
        <v>0</v>
      </c>
      <c r="BT254" s="391">
        <f t="shared" ref="BT254:BT284" si="412">IF($BS254&gt;0,IF(Z254
&gt;0,0,$AY254*BD254),0)</f>
        <v>0</v>
      </c>
      <c r="BU254" s="391">
        <f t="shared" ref="BU254:BU284" si="413">IF($BS254&gt;0,IF(AA254
&gt;0,0,$AY254*BE254),0)</f>
        <v>0</v>
      </c>
      <c r="BV254" s="391">
        <f t="shared" ref="BV254:BV284" si="414">IF($BS254&gt;0,IF(AB254
&gt;0,0,$AY254*BF254),0)</f>
        <v>0</v>
      </c>
      <c r="BW254" s="391">
        <f t="shared" si="396"/>
        <v>0</v>
      </c>
      <c r="BX254" s="391">
        <f t="shared" si="396"/>
        <v>0</v>
      </c>
      <c r="BY254" s="391">
        <f t="shared" si="396"/>
        <v>0</v>
      </c>
      <c r="BZ254" s="391">
        <f t="shared" si="396"/>
        <v>0</v>
      </c>
      <c r="CA254" s="391">
        <f t="shared" si="396"/>
        <v>0</v>
      </c>
      <c r="CB254" s="391">
        <f t="shared" si="342"/>
        <v>0</v>
      </c>
      <c r="CC254" s="391">
        <f t="shared" si="342"/>
        <v>0</v>
      </c>
      <c r="CD254" s="392">
        <f t="shared" si="343"/>
        <v>0</v>
      </c>
      <c r="CE254" s="393">
        <f t="shared" si="344"/>
        <v>0</v>
      </c>
      <c r="CF254" s="392">
        <f t="shared" si="410"/>
        <v>0</v>
      </c>
      <c r="CG254" s="392">
        <f t="shared" si="410"/>
        <v>0</v>
      </c>
      <c r="CH254" s="392">
        <f t="shared" si="410"/>
        <v>0</v>
      </c>
      <c r="CI254" s="392">
        <f t="shared" si="407"/>
        <v>0</v>
      </c>
      <c r="CJ254" s="392">
        <f t="shared" si="407"/>
        <v>0</v>
      </c>
      <c r="CK254" s="392">
        <f t="shared" si="407"/>
        <v>0</v>
      </c>
      <c r="CL254" s="392">
        <f t="shared" si="407"/>
        <v>0</v>
      </c>
      <c r="CM254" s="392">
        <f t="shared" si="345"/>
        <v>0</v>
      </c>
      <c r="CN254" s="392">
        <f t="shared" si="346"/>
        <v>0</v>
      </c>
      <c r="CO254" s="394">
        <f t="shared" si="347"/>
        <v>0</v>
      </c>
      <c r="CP254" s="394">
        <f t="shared" si="347"/>
        <v>0</v>
      </c>
      <c r="CQ254" s="395">
        <f t="shared" si="348"/>
        <v>0</v>
      </c>
      <c r="CR254" s="394">
        <f t="shared" si="394"/>
        <v>0</v>
      </c>
      <c r="CS254" s="394">
        <f t="shared" si="394"/>
        <v>0</v>
      </c>
      <c r="CT254" s="394">
        <f t="shared" si="394"/>
        <v>0</v>
      </c>
      <c r="CU254" s="394">
        <f t="shared" si="394"/>
        <v>0</v>
      </c>
      <c r="CV254" s="394">
        <f t="shared" si="394"/>
        <v>0</v>
      </c>
      <c r="CW254" s="394">
        <f t="shared" si="394"/>
        <v>0</v>
      </c>
      <c r="CX254" s="396">
        <f t="shared" si="349"/>
        <v>0</v>
      </c>
      <c r="CY254" s="396">
        <f t="shared" si="349"/>
        <v>0</v>
      </c>
      <c r="CZ254" s="397">
        <f t="shared" si="350"/>
        <v>0</v>
      </c>
      <c r="DA254" s="397">
        <f t="shared" si="350"/>
        <v>0</v>
      </c>
      <c r="DB254" s="397">
        <f t="shared" si="350"/>
        <v>0</v>
      </c>
      <c r="DC254" s="397">
        <f t="shared" si="351"/>
        <v>0</v>
      </c>
      <c r="DD254" s="397">
        <f t="shared" si="389"/>
        <v>0</v>
      </c>
      <c r="DE254" s="397">
        <f t="shared" si="389"/>
        <v>0</v>
      </c>
      <c r="DF254" s="397">
        <f t="shared" si="389"/>
        <v>0</v>
      </c>
      <c r="DG254" s="397">
        <f t="shared" si="389"/>
        <v>0</v>
      </c>
      <c r="DH254" s="397">
        <f t="shared" si="389"/>
        <v>0</v>
      </c>
      <c r="DI254" s="398">
        <f t="shared" si="352"/>
        <v>0</v>
      </c>
      <c r="DJ254" s="398">
        <f t="shared" si="352"/>
        <v>0</v>
      </c>
      <c r="DK254" s="399">
        <f t="shared" si="353"/>
        <v>0</v>
      </c>
      <c r="DL254" s="399">
        <f t="shared" si="353"/>
        <v>0</v>
      </c>
      <c r="DM254" s="399">
        <f t="shared" si="353"/>
        <v>0</v>
      </c>
      <c r="DN254" s="399">
        <f t="shared" si="312"/>
        <v>0</v>
      </c>
      <c r="DO254" s="399">
        <f t="shared" si="354"/>
        <v>0</v>
      </c>
      <c r="DP254" s="399">
        <f t="shared" si="355"/>
        <v>0</v>
      </c>
      <c r="DQ254" s="399">
        <f t="shared" si="355"/>
        <v>0</v>
      </c>
      <c r="DR254" s="399">
        <f t="shared" si="355"/>
        <v>0</v>
      </c>
      <c r="DS254" s="399">
        <f t="shared" si="313"/>
        <v>0</v>
      </c>
      <c r="DT254" s="400">
        <f t="shared" si="356"/>
        <v>0</v>
      </c>
      <c r="DU254" s="400">
        <f t="shared" si="356"/>
        <v>0</v>
      </c>
      <c r="DV254" s="386">
        <f t="shared" si="390"/>
        <v>0</v>
      </c>
      <c r="DW254" s="386">
        <f t="shared" si="390"/>
        <v>0</v>
      </c>
      <c r="DX254" s="386">
        <f t="shared" si="390"/>
        <v>0</v>
      </c>
      <c r="DY254" s="386">
        <f t="shared" si="390"/>
        <v>0</v>
      </c>
      <c r="DZ254" s="386">
        <f t="shared" si="390"/>
        <v>0</v>
      </c>
      <c r="EA254" s="401">
        <f t="shared" si="357"/>
        <v>0</v>
      </c>
      <c r="EB254" s="386">
        <f t="shared" si="358"/>
        <v>0</v>
      </c>
      <c r="EC254" s="386">
        <f t="shared" si="358"/>
        <v>0</v>
      </c>
      <c r="ED254" s="386">
        <f t="shared" si="358"/>
        <v>0</v>
      </c>
      <c r="EE254" s="385">
        <f t="shared" si="359"/>
        <v>0</v>
      </c>
      <c r="EF254" s="385">
        <f t="shared" si="359"/>
        <v>0</v>
      </c>
      <c r="EG254" s="402">
        <f t="shared" si="395"/>
        <v>0</v>
      </c>
      <c r="EH254" s="402">
        <f t="shared" si="395"/>
        <v>0</v>
      </c>
      <c r="EI254" s="402">
        <f t="shared" si="395"/>
        <v>0</v>
      </c>
      <c r="EJ254" s="402">
        <f t="shared" si="395"/>
        <v>0</v>
      </c>
      <c r="EK254" s="402">
        <f t="shared" si="395"/>
        <v>0</v>
      </c>
      <c r="EL254" s="402">
        <f t="shared" si="395"/>
        <v>0</v>
      </c>
      <c r="EM254" s="402">
        <f t="shared" si="360"/>
        <v>-178.55871952818541</v>
      </c>
      <c r="EN254" s="402">
        <f t="shared" si="361"/>
        <v>0</v>
      </c>
      <c r="EO254" s="402">
        <f t="shared" si="361"/>
        <v>0</v>
      </c>
      <c r="EP254" s="402">
        <f t="shared" si="362"/>
        <v>0</v>
      </c>
      <c r="EQ254" s="402">
        <f t="shared" si="363"/>
        <v>0</v>
      </c>
      <c r="ER254" s="394">
        <f t="shared" si="411"/>
        <v>0</v>
      </c>
      <c r="ES254" s="394">
        <f t="shared" si="411"/>
        <v>0</v>
      </c>
      <c r="ET254" s="394">
        <f t="shared" si="411"/>
        <v>0</v>
      </c>
      <c r="EU254" s="394">
        <f t="shared" si="408"/>
        <v>0</v>
      </c>
      <c r="EV254" s="394">
        <f t="shared" si="408"/>
        <v>0</v>
      </c>
      <c r="EW254" s="394">
        <f t="shared" si="408"/>
        <v>0</v>
      </c>
      <c r="EX254" s="394">
        <f t="shared" si="408"/>
        <v>0</v>
      </c>
      <c r="EY254" s="403">
        <f t="shared" si="364"/>
        <v>0</v>
      </c>
      <c r="EZ254" s="394">
        <f t="shared" si="365"/>
        <v>0</v>
      </c>
      <c r="FA254" s="396">
        <f t="shared" si="366"/>
        <v>0</v>
      </c>
      <c r="FB254" s="396">
        <f t="shared" si="366"/>
        <v>0</v>
      </c>
      <c r="FC254" s="404">
        <f t="shared" ref="FC254:FC284" si="415">IF($FK254&gt;0,IF(Y254&gt;0,0,$FK254*$BO254*BC254),0)</f>
        <v>0</v>
      </c>
      <c r="FD254" s="404">
        <f t="shared" ref="FD254:FD284" si="416">IF($FK254&gt;0,IF(Z254&gt;0,0,$FK254*$BO254*BD254),0)</f>
        <v>0</v>
      </c>
      <c r="FE254" s="404">
        <f t="shared" ref="FE254:FE284" si="417">IF($FK254&gt;0,IF(AA254&gt;0,0,$FK254*$BO254*BE254),0)</f>
        <v>0</v>
      </c>
      <c r="FF254" s="404">
        <f t="shared" si="397"/>
        <v>0</v>
      </c>
      <c r="FG254" s="404">
        <f t="shared" si="397"/>
        <v>0</v>
      </c>
      <c r="FH254" s="404">
        <f t="shared" si="397"/>
        <v>0</v>
      </c>
      <c r="FI254" s="404">
        <f t="shared" si="397"/>
        <v>0</v>
      </c>
      <c r="FJ254" s="404">
        <f t="shared" si="397"/>
        <v>0</v>
      </c>
      <c r="FK254" s="392">
        <f t="shared" si="367"/>
        <v>0</v>
      </c>
      <c r="FL254" s="384">
        <f t="shared" si="368"/>
        <v>0</v>
      </c>
      <c r="FM254" s="384">
        <f t="shared" si="368"/>
        <v>0</v>
      </c>
      <c r="FN254" s="405">
        <f t="shared" si="388"/>
        <v>0</v>
      </c>
      <c r="FO254" s="405">
        <f t="shared" si="388"/>
        <v>0</v>
      </c>
      <c r="FP254" s="405">
        <f t="shared" si="388"/>
        <v>0</v>
      </c>
      <c r="FQ254" s="405">
        <f t="shared" si="386"/>
        <v>0</v>
      </c>
      <c r="FR254" s="405">
        <f t="shared" si="386"/>
        <v>0</v>
      </c>
      <c r="FS254" s="405">
        <f t="shared" si="386"/>
        <v>0</v>
      </c>
      <c r="FT254" s="405">
        <f t="shared" si="386"/>
        <v>178.55871952818541</v>
      </c>
      <c r="FU254" s="405">
        <f t="shared" si="386"/>
        <v>0</v>
      </c>
      <c r="FV254" s="405">
        <f t="shared" si="386"/>
        <v>0</v>
      </c>
      <c r="FW254" s="397">
        <f t="shared" si="369"/>
        <v>201.2887195281854</v>
      </c>
      <c r="FX254" s="406">
        <f t="shared" si="370"/>
        <v>22.72999999999999</v>
      </c>
      <c r="FY254" s="331">
        <f t="shared" si="371"/>
        <v>22.72999999999999</v>
      </c>
      <c r="FZ254" s="382">
        <f t="shared" si="372"/>
        <v>0</v>
      </c>
      <c r="GA254" s="331">
        <f t="shared" si="373"/>
        <v>0</v>
      </c>
      <c r="GB254" s="407">
        <f t="shared" si="374"/>
        <v>0</v>
      </c>
      <c r="GC254" s="407">
        <f t="shared" si="375"/>
        <v>0</v>
      </c>
      <c r="GD254" s="407">
        <f t="shared" si="376"/>
        <v>0</v>
      </c>
      <c r="GE254" s="407">
        <f t="shared" si="377"/>
        <v>0</v>
      </c>
      <c r="GF254" s="407">
        <f t="shared" si="378"/>
        <v>0</v>
      </c>
      <c r="GG254" s="407">
        <f t="shared" si="379"/>
        <v>0</v>
      </c>
      <c r="GH254" s="407">
        <f t="shared" si="380"/>
        <v>0</v>
      </c>
      <c r="GI254" s="407">
        <f t="shared" si="381"/>
        <v>0</v>
      </c>
      <c r="GJ254">
        <f t="shared" si="382"/>
        <v>0</v>
      </c>
      <c r="GK254" s="382">
        <f t="shared" si="383"/>
        <v>0</v>
      </c>
      <c r="GL254">
        <v>2</v>
      </c>
      <c r="GM254">
        <f t="shared" si="405"/>
        <v>0</v>
      </c>
      <c r="GN254">
        <f t="shared" si="405"/>
        <v>0</v>
      </c>
      <c r="GO254">
        <f t="shared" si="405"/>
        <v>0</v>
      </c>
      <c r="GP254">
        <f t="shared" si="405"/>
        <v>0</v>
      </c>
      <c r="GQ254">
        <f t="shared" si="405"/>
        <v>0</v>
      </c>
      <c r="GR254">
        <f t="shared" si="404"/>
        <v>0</v>
      </c>
      <c r="GS254">
        <f t="shared" si="404"/>
        <v>0</v>
      </c>
      <c r="GT254">
        <f t="shared" si="404"/>
        <v>0</v>
      </c>
      <c r="GU254">
        <f t="shared" si="404"/>
        <v>0</v>
      </c>
      <c r="GV254">
        <f t="shared" si="404"/>
        <v>201.2887195281854</v>
      </c>
    </row>
    <row r="255" spans="1:204" customFormat="1" x14ac:dyDescent="0.25">
      <c r="A255" s="378">
        <v>35061</v>
      </c>
      <c r="B255" s="32" t="s">
        <v>954</v>
      </c>
      <c r="C255" t="s">
        <v>891</v>
      </c>
      <c r="D255">
        <v>2</v>
      </c>
      <c r="E255" s="379">
        <v>0</v>
      </c>
      <c r="F255" s="379">
        <v>0</v>
      </c>
      <c r="G255" s="379">
        <v>0</v>
      </c>
      <c r="H255" s="379">
        <v>0</v>
      </c>
      <c r="I255" s="379">
        <v>0</v>
      </c>
      <c r="J255" s="379">
        <v>0</v>
      </c>
      <c r="K255" s="379">
        <v>0</v>
      </c>
      <c r="L255" s="379">
        <v>0</v>
      </c>
      <c r="M255" s="380">
        <v>0</v>
      </c>
      <c r="N255" s="381">
        <f t="shared" si="314"/>
        <v>0</v>
      </c>
      <c r="O255" s="379">
        <v>0</v>
      </c>
      <c r="P255" s="379">
        <v>0</v>
      </c>
      <c r="Q255" s="379">
        <v>0</v>
      </c>
      <c r="R255" s="379">
        <v>0</v>
      </c>
      <c r="S255" s="379">
        <v>0</v>
      </c>
      <c r="T255" s="379">
        <v>0</v>
      </c>
      <c r="U255" s="379">
        <v>0</v>
      </c>
      <c r="V255" s="379">
        <v>0</v>
      </c>
      <c r="W255" s="480">
        <f>(VLOOKUP(A255,'[1]floresta plant'!$A$4:$F$573,6,0))*1000</f>
        <v>0</v>
      </c>
      <c r="X255" s="24">
        <f t="shared" si="315"/>
        <v>0</v>
      </c>
      <c r="Y255" s="53">
        <f t="shared" si="409"/>
        <v>0</v>
      </c>
      <c r="Z255" s="53">
        <f t="shared" si="409"/>
        <v>0</v>
      </c>
      <c r="AA255" s="53">
        <f t="shared" si="409"/>
        <v>0</v>
      </c>
      <c r="AB255" s="53">
        <f t="shared" si="406"/>
        <v>0</v>
      </c>
      <c r="AC255" s="53">
        <f t="shared" si="406"/>
        <v>0</v>
      </c>
      <c r="AD255" s="53">
        <f t="shared" si="406"/>
        <v>0</v>
      </c>
      <c r="AE255" s="53">
        <f t="shared" si="406"/>
        <v>0</v>
      </c>
      <c r="AF255" s="53">
        <f t="shared" si="316"/>
        <v>0</v>
      </c>
      <c r="AG255" s="53">
        <f t="shared" si="317"/>
        <v>0</v>
      </c>
      <c r="AH255" s="53">
        <f t="shared" si="318"/>
        <v>213.39</v>
      </c>
      <c r="AI255" s="53">
        <f t="shared" si="384"/>
        <v>0</v>
      </c>
      <c r="AJ255" s="469">
        <v>0</v>
      </c>
      <c r="AK255" s="469">
        <v>0</v>
      </c>
      <c r="AL255" s="469">
        <v>213.39</v>
      </c>
      <c r="AM255" s="470">
        <f t="shared" si="319"/>
        <v>213.39</v>
      </c>
      <c r="AN255" s="53">
        <f t="shared" si="320"/>
        <v>213.39</v>
      </c>
      <c r="AO255" s="382">
        <f t="shared" si="321"/>
        <v>3</v>
      </c>
      <c r="AP255">
        <v>2</v>
      </c>
      <c r="AQ255" s="383">
        <f t="shared" si="322"/>
        <v>0</v>
      </c>
      <c r="AR255" s="383">
        <f t="shared" si="323"/>
        <v>0</v>
      </c>
      <c r="AS255" s="383">
        <f t="shared" si="324"/>
        <v>0</v>
      </c>
      <c r="AT255" s="383">
        <f t="shared" si="325"/>
        <v>0</v>
      </c>
      <c r="AU255" s="383">
        <f t="shared" si="326"/>
        <v>0</v>
      </c>
      <c r="AV255" s="383">
        <f t="shared" si="327"/>
        <v>0</v>
      </c>
      <c r="AW255" s="383">
        <f t="shared" si="328"/>
        <v>0</v>
      </c>
      <c r="AX255" s="383">
        <f t="shared" si="329"/>
        <v>0</v>
      </c>
      <c r="AY255" s="383">
        <f t="shared" si="330"/>
        <v>0</v>
      </c>
      <c r="AZ255">
        <f t="shared" si="331"/>
        <v>0</v>
      </c>
      <c r="BA255">
        <f t="shared" si="332"/>
        <v>0</v>
      </c>
      <c r="BB255" s="383">
        <f t="shared" si="333"/>
        <v>0</v>
      </c>
      <c r="BC255" s="384">
        <f t="shared" si="387"/>
        <v>0</v>
      </c>
      <c r="BD255" s="384">
        <f t="shared" si="387"/>
        <v>0</v>
      </c>
      <c r="BE255" s="384">
        <f t="shared" si="387"/>
        <v>0</v>
      </c>
      <c r="BF255" s="384">
        <f t="shared" si="385"/>
        <v>0</v>
      </c>
      <c r="BG255" s="384">
        <f t="shared" si="385"/>
        <v>0</v>
      </c>
      <c r="BH255" s="384">
        <f t="shared" si="385"/>
        <v>0</v>
      </c>
      <c r="BI255" s="384">
        <f t="shared" ref="BI255:BK318" si="418">IF(AE255&gt;0,AE255,IF(AE255=0,0,AE255/$AR255))</f>
        <v>0</v>
      </c>
      <c r="BJ255" s="384">
        <f t="shared" si="418"/>
        <v>0</v>
      </c>
      <c r="BK255" s="384">
        <f t="shared" si="418"/>
        <v>0</v>
      </c>
      <c r="BL255" s="474">
        <f t="shared" si="334"/>
        <v>0</v>
      </c>
      <c r="BM255" s="409">
        <f t="shared" si="335"/>
        <v>213.39</v>
      </c>
      <c r="BN255" s="473">
        <f t="shared" si="336"/>
        <v>0</v>
      </c>
      <c r="BO255" s="387">
        <f t="shared" si="337"/>
        <v>1</v>
      </c>
      <c r="BP255" s="387">
        <f t="shared" si="338"/>
        <v>0</v>
      </c>
      <c r="BQ255" s="388">
        <f t="shared" si="339"/>
        <v>0</v>
      </c>
      <c r="BR255" s="389">
        <f t="shared" si="340"/>
        <v>0</v>
      </c>
      <c r="BS255" s="390">
        <f t="shared" si="341"/>
        <v>0</v>
      </c>
      <c r="BT255" s="391">
        <f t="shared" si="412"/>
        <v>0</v>
      </c>
      <c r="BU255" s="391">
        <f t="shared" si="413"/>
        <v>0</v>
      </c>
      <c r="BV255" s="391">
        <f t="shared" si="414"/>
        <v>0</v>
      </c>
      <c r="BW255" s="391">
        <f t="shared" si="396"/>
        <v>0</v>
      </c>
      <c r="BX255" s="391">
        <f t="shared" si="396"/>
        <v>0</v>
      </c>
      <c r="BY255" s="391">
        <f t="shared" si="396"/>
        <v>0</v>
      </c>
      <c r="BZ255" s="391">
        <f t="shared" si="396"/>
        <v>0</v>
      </c>
      <c r="CA255" s="391">
        <f t="shared" si="396"/>
        <v>0</v>
      </c>
      <c r="CB255" s="391">
        <f t="shared" si="342"/>
        <v>0</v>
      </c>
      <c r="CC255" s="391">
        <f t="shared" si="342"/>
        <v>0</v>
      </c>
      <c r="CD255" s="392">
        <f t="shared" si="343"/>
        <v>0</v>
      </c>
      <c r="CE255" s="393">
        <f t="shared" si="344"/>
        <v>0</v>
      </c>
      <c r="CF255" s="392">
        <f t="shared" si="410"/>
        <v>0</v>
      </c>
      <c r="CG255" s="392">
        <f t="shared" si="410"/>
        <v>0</v>
      </c>
      <c r="CH255" s="392">
        <f t="shared" si="410"/>
        <v>0</v>
      </c>
      <c r="CI255" s="392">
        <f t="shared" si="407"/>
        <v>0</v>
      </c>
      <c r="CJ255" s="392">
        <f t="shared" si="407"/>
        <v>0</v>
      </c>
      <c r="CK255" s="392">
        <f t="shared" si="407"/>
        <v>0</v>
      </c>
      <c r="CL255" s="392">
        <f t="shared" si="407"/>
        <v>0</v>
      </c>
      <c r="CM255" s="392">
        <f t="shared" si="345"/>
        <v>0</v>
      </c>
      <c r="CN255" s="392">
        <f t="shared" si="346"/>
        <v>0</v>
      </c>
      <c r="CO255" s="394">
        <f t="shared" si="347"/>
        <v>0</v>
      </c>
      <c r="CP255" s="394">
        <f t="shared" si="347"/>
        <v>0</v>
      </c>
      <c r="CQ255" s="395">
        <f t="shared" si="348"/>
        <v>0</v>
      </c>
      <c r="CR255" s="394">
        <f t="shared" si="394"/>
        <v>0</v>
      </c>
      <c r="CS255" s="394">
        <f t="shared" si="394"/>
        <v>0</v>
      </c>
      <c r="CT255" s="394">
        <f t="shared" si="394"/>
        <v>0</v>
      </c>
      <c r="CU255" s="394">
        <f t="shared" si="394"/>
        <v>0</v>
      </c>
      <c r="CV255" s="394">
        <f t="shared" si="394"/>
        <v>0</v>
      </c>
      <c r="CW255" s="394">
        <f t="shared" si="394"/>
        <v>0</v>
      </c>
      <c r="CX255" s="396">
        <f t="shared" si="349"/>
        <v>0</v>
      </c>
      <c r="CY255" s="396">
        <f t="shared" si="349"/>
        <v>0</v>
      </c>
      <c r="CZ255" s="397">
        <f t="shared" si="350"/>
        <v>0</v>
      </c>
      <c r="DA255" s="397">
        <f t="shared" si="350"/>
        <v>0</v>
      </c>
      <c r="DB255" s="397">
        <f t="shared" si="350"/>
        <v>0</v>
      </c>
      <c r="DC255" s="397">
        <f t="shared" si="351"/>
        <v>0</v>
      </c>
      <c r="DD255" s="397">
        <f t="shared" si="389"/>
        <v>0</v>
      </c>
      <c r="DE255" s="397">
        <f t="shared" si="389"/>
        <v>0</v>
      </c>
      <c r="DF255" s="397">
        <f t="shared" si="389"/>
        <v>0</v>
      </c>
      <c r="DG255" s="397">
        <f t="shared" si="389"/>
        <v>0</v>
      </c>
      <c r="DH255" s="397">
        <f t="shared" si="389"/>
        <v>0</v>
      </c>
      <c r="DI255" s="398">
        <f t="shared" si="352"/>
        <v>0</v>
      </c>
      <c r="DJ255" s="398">
        <f t="shared" si="352"/>
        <v>0</v>
      </c>
      <c r="DK255" s="399">
        <f t="shared" si="353"/>
        <v>0</v>
      </c>
      <c r="DL255" s="399">
        <f t="shared" si="353"/>
        <v>0</v>
      </c>
      <c r="DM255" s="399">
        <f t="shared" si="353"/>
        <v>0</v>
      </c>
      <c r="DN255" s="399">
        <f t="shared" si="312"/>
        <v>0</v>
      </c>
      <c r="DO255" s="399">
        <f t="shared" si="354"/>
        <v>0</v>
      </c>
      <c r="DP255" s="399">
        <f t="shared" si="355"/>
        <v>0</v>
      </c>
      <c r="DQ255" s="399">
        <f t="shared" si="355"/>
        <v>0</v>
      </c>
      <c r="DR255" s="399">
        <f t="shared" si="355"/>
        <v>0</v>
      </c>
      <c r="DS255" s="399">
        <f t="shared" si="313"/>
        <v>0</v>
      </c>
      <c r="DT255" s="400">
        <f t="shared" si="356"/>
        <v>0</v>
      </c>
      <c r="DU255" s="400">
        <f t="shared" si="356"/>
        <v>0</v>
      </c>
      <c r="DV255" s="386">
        <f t="shared" si="390"/>
        <v>0</v>
      </c>
      <c r="DW255" s="386">
        <f t="shared" si="390"/>
        <v>0</v>
      </c>
      <c r="DX255" s="386">
        <f t="shared" si="390"/>
        <v>0</v>
      </c>
      <c r="DY255" s="386">
        <f t="shared" si="390"/>
        <v>0</v>
      </c>
      <c r="DZ255" s="386">
        <f t="shared" si="390"/>
        <v>0</v>
      </c>
      <c r="EA255" s="401">
        <f t="shared" si="357"/>
        <v>0</v>
      </c>
      <c r="EB255" s="386">
        <f t="shared" si="358"/>
        <v>0</v>
      </c>
      <c r="EC255" s="386">
        <f t="shared" si="358"/>
        <v>0</v>
      </c>
      <c r="ED255" s="386">
        <f t="shared" si="358"/>
        <v>0</v>
      </c>
      <c r="EE255" s="385">
        <f t="shared" si="359"/>
        <v>0</v>
      </c>
      <c r="EF255" s="385">
        <f t="shared" si="359"/>
        <v>0</v>
      </c>
      <c r="EG255" s="402">
        <f t="shared" si="395"/>
        <v>0</v>
      </c>
      <c r="EH255" s="402">
        <f t="shared" si="395"/>
        <v>0</v>
      </c>
      <c r="EI255" s="402">
        <f t="shared" si="395"/>
        <v>0</v>
      </c>
      <c r="EJ255" s="402">
        <f t="shared" si="395"/>
        <v>0</v>
      </c>
      <c r="EK255" s="402">
        <f t="shared" si="395"/>
        <v>0</v>
      </c>
      <c r="EL255" s="402">
        <f t="shared" si="395"/>
        <v>0</v>
      </c>
      <c r="EM255" s="402">
        <f t="shared" si="360"/>
        <v>0</v>
      </c>
      <c r="EN255" s="402">
        <f t="shared" si="361"/>
        <v>0</v>
      </c>
      <c r="EO255" s="402">
        <f t="shared" si="361"/>
        <v>0</v>
      </c>
      <c r="EP255" s="402">
        <f t="shared" si="362"/>
        <v>0</v>
      </c>
      <c r="EQ255" s="402">
        <f t="shared" si="363"/>
        <v>0</v>
      </c>
      <c r="ER255" s="394">
        <f t="shared" si="411"/>
        <v>0</v>
      </c>
      <c r="ES255" s="394">
        <f t="shared" si="411"/>
        <v>0</v>
      </c>
      <c r="ET255" s="394">
        <f t="shared" si="411"/>
        <v>0</v>
      </c>
      <c r="EU255" s="394">
        <f t="shared" si="408"/>
        <v>0</v>
      </c>
      <c r="EV255" s="394">
        <f t="shared" si="408"/>
        <v>0</v>
      </c>
      <c r="EW255" s="394">
        <f t="shared" si="408"/>
        <v>0</v>
      </c>
      <c r="EX255" s="394">
        <f t="shared" si="408"/>
        <v>0</v>
      </c>
      <c r="EY255" s="403">
        <f t="shared" si="364"/>
        <v>0</v>
      </c>
      <c r="EZ255" s="394">
        <f t="shared" si="365"/>
        <v>0</v>
      </c>
      <c r="FA255" s="396">
        <f t="shared" si="366"/>
        <v>0</v>
      </c>
      <c r="FB255" s="396">
        <f t="shared" si="366"/>
        <v>0</v>
      </c>
      <c r="FC255" s="404">
        <f t="shared" si="415"/>
        <v>0</v>
      </c>
      <c r="FD255" s="404">
        <f t="shared" si="416"/>
        <v>0</v>
      </c>
      <c r="FE255" s="404">
        <f t="shared" si="417"/>
        <v>0</v>
      </c>
      <c r="FF255" s="404">
        <f t="shared" si="397"/>
        <v>0</v>
      </c>
      <c r="FG255" s="404">
        <f t="shared" si="397"/>
        <v>0</v>
      </c>
      <c r="FH255" s="404">
        <f t="shared" si="397"/>
        <v>0</v>
      </c>
      <c r="FI255" s="404">
        <f t="shared" si="397"/>
        <v>0</v>
      </c>
      <c r="FJ255" s="404">
        <f t="shared" si="397"/>
        <v>0</v>
      </c>
      <c r="FK255" s="392">
        <f t="shared" si="367"/>
        <v>0</v>
      </c>
      <c r="FL255" s="384">
        <f t="shared" si="368"/>
        <v>0</v>
      </c>
      <c r="FM255" s="384">
        <f t="shared" si="368"/>
        <v>0</v>
      </c>
      <c r="FN255" s="405">
        <f t="shared" si="388"/>
        <v>0</v>
      </c>
      <c r="FO255" s="405">
        <f t="shared" si="388"/>
        <v>0</v>
      </c>
      <c r="FP255" s="405">
        <f t="shared" si="388"/>
        <v>0</v>
      </c>
      <c r="FQ255" s="405">
        <f t="shared" si="386"/>
        <v>0</v>
      </c>
      <c r="FR255" s="405">
        <f t="shared" si="386"/>
        <v>0</v>
      </c>
      <c r="FS255" s="405">
        <f t="shared" si="386"/>
        <v>0</v>
      </c>
      <c r="FT255" s="405">
        <f t="shared" ref="FT255:FV318" si="419">IF($AO255=3,IF(AE255&gt;0,0,$BR255*BI255),0)</f>
        <v>0</v>
      </c>
      <c r="FU255" s="405">
        <f t="shared" si="419"/>
        <v>0</v>
      </c>
      <c r="FV255" s="405">
        <f t="shared" si="419"/>
        <v>0</v>
      </c>
      <c r="FW255" s="397">
        <f t="shared" si="369"/>
        <v>213.39</v>
      </c>
      <c r="FX255" s="406">
        <f t="shared" si="370"/>
        <v>213.39</v>
      </c>
      <c r="FY255" s="331">
        <f t="shared" si="371"/>
        <v>213.39</v>
      </c>
      <c r="FZ255" s="382">
        <f t="shared" si="372"/>
        <v>0</v>
      </c>
      <c r="GA255" s="331">
        <f t="shared" si="373"/>
        <v>0</v>
      </c>
      <c r="GB255" s="407">
        <f t="shared" si="374"/>
        <v>0</v>
      </c>
      <c r="GC255" s="407">
        <f t="shared" si="375"/>
        <v>0</v>
      </c>
      <c r="GD255" s="407">
        <f t="shared" si="376"/>
        <v>0</v>
      </c>
      <c r="GE255" s="407">
        <f t="shared" si="377"/>
        <v>0</v>
      </c>
      <c r="GF255" s="407">
        <f t="shared" si="378"/>
        <v>0</v>
      </c>
      <c r="GG255" s="407">
        <f t="shared" si="379"/>
        <v>0</v>
      </c>
      <c r="GH255" s="407">
        <f t="shared" si="380"/>
        <v>0</v>
      </c>
      <c r="GI255" s="407">
        <f t="shared" si="381"/>
        <v>0</v>
      </c>
      <c r="GJ255">
        <f t="shared" si="382"/>
        <v>0</v>
      </c>
      <c r="GK255" s="382">
        <f t="shared" si="383"/>
        <v>0</v>
      </c>
      <c r="GL255">
        <v>2</v>
      </c>
      <c r="GM255">
        <f t="shared" si="405"/>
        <v>0</v>
      </c>
      <c r="GN255">
        <f t="shared" si="405"/>
        <v>0</v>
      </c>
      <c r="GO255">
        <f t="shared" si="405"/>
        <v>0</v>
      </c>
      <c r="GP255">
        <f t="shared" si="405"/>
        <v>0</v>
      </c>
      <c r="GQ255">
        <f t="shared" si="405"/>
        <v>0</v>
      </c>
      <c r="GR255">
        <f t="shared" si="404"/>
        <v>0</v>
      </c>
      <c r="GS255">
        <f t="shared" si="404"/>
        <v>0</v>
      </c>
      <c r="GT255">
        <f t="shared" si="404"/>
        <v>0</v>
      </c>
      <c r="GU255">
        <f t="shared" si="404"/>
        <v>0</v>
      </c>
      <c r="GV255">
        <f t="shared" si="404"/>
        <v>213.39</v>
      </c>
    </row>
    <row r="256" spans="1:204" customFormat="1" x14ac:dyDescent="0.25">
      <c r="A256" s="378">
        <v>35062</v>
      </c>
      <c r="B256" s="32" t="s">
        <v>1389</v>
      </c>
      <c r="C256" t="s">
        <v>891</v>
      </c>
      <c r="D256">
        <v>2</v>
      </c>
      <c r="E256" s="379">
        <v>792</v>
      </c>
      <c r="F256" s="379">
        <v>2057</v>
      </c>
      <c r="G256" s="379">
        <v>0</v>
      </c>
      <c r="H256" s="379">
        <v>0</v>
      </c>
      <c r="I256" s="379">
        <v>538</v>
      </c>
      <c r="J256" s="379">
        <v>0</v>
      </c>
      <c r="K256" s="379">
        <v>0</v>
      </c>
      <c r="L256" s="379">
        <v>310</v>
      </c>
      <c r="M256" s="380">
        <v>33276.350272158226</v>
      </c>
      <c r="N256" s="381">
        <f t="shared" si="314"/>
        <v>36973.350272158226</v>
      </c>
      <c r="O256" s="379">
        <v>808</v>
      </c>
      <c r="P256" s="379">
        <v>2059</v>
      </c>
      <c r="Q256" s="379">
        <v>0</v>
      </c>
      <c r="R256" s="379">
        <v>0</v>
      </c>
      <c r="S256" s="379">
        <v>580</v>
      </c>
      <c r="T256" s="379">
        <v>0</v>
      </c>
      <c r="U256" s="379">
        <v>0</v>
      </c>
      <c r="V256" s="379">
        <v>322</v>
      </c>
      <c r="W256" s="480">
        <f>(VLOOKUP(A256,'[1]floresta plant'!$A$4:$F$573,6,0))*1000</f>
        <v>36149.217655126391</v>
      </c>
      <c r="X256" s="24">
        <f t="shared" si="315"/>
        <v>39918.217655126391</v>
      </c>
      <c r="Y256" s="53">
        <f t="shared" si="409"/>
        <v>0</v>
      </c>
      <c r="Z256" s="53">
        <f t="shared" si="409"/>
        <v>0</v>
      </c>
      <c r="AA256" s="53">
        <f t="shared" si="409"/>
        <v>42</v>
      </c>
      <c r="AB256" s="53">
        <f t="shared" si="406"/>
        <v>0</v>
      </c>
      <c r="AC256" s="53">
        <f t="shared" si="406"/>
        <v>0</v>
      </c>
      <c r="AD256" s="53">
        <f t="shared" si="406"/>
        <v>12</v>
      </c>
      <c r="AE256" s="53">
        <f t="shared" si="406"/>
        <v>2872.8673829681647</v>
      </c>
      <c r="AF256" s="53">
        <f t="shared" si="316"/>
        <v>2</v>
      </c>
      <c r="AG256" s="53">
        <f t="shared" si="317"/>
        <v>16</v>
      </c>
      <c r="AH256" s="53">
        <f t="shared" si="318"/>
        <v>-2905.5873829681645</v>
      </c>
      <c r="AI256" s="53">
        <f t="shared" si="384"/>
        <v>2944.8673829681647</v>
      </c>
      <c r="AJ256" s="469">
        <v>0</v>
      </c>
      <c r="AK256" s="469">
        <v>0</v>
      </c>
      <c r="AL256" s="469">
        <v>39.28</v>
      </c>
      <c r="AM256" s="470">
        <f t="shared" si="319"/>
        <v>39.28</v>
      </c>
      <c r="AN256" s="53">
        <f t="shared" si="320"/>
        <v>-2905.5873829681645</v>
      </c>
      <c r="AO256" s="382">
        <f t="shared" si="321"/>
        <v>2</v>
      </c>
      <c r="AP256">
        <v>2</v>
      </c>
      <c r="AQ256" s="383">
        <f t="shared" si="322"/>
        <v>2944.8673829681647</v>
      </c>
      <c r="AR256" s="383">
        <f t="shared" si="323"/>
        <v>0</v>
      </c>
      <c r="AS256" s="383">
        <f t="shared" si="324"/>
        <v>0</v>
      </c>
      <c r="AT256" s="383">
        <f t="shared" si="325"/>
        <v>0</v>
      </c>
      <c r="AU256" s="383">
        <f t="shared" si="326"/>
        <v>2905.5873829681645</v>
      </c>
      <c r="AV256" s="383">
        <f t="shared" si="327"/>
        <v>0</v>
      </c>
      <c r="AW256" s="383">
        <f t="shared" si="328"/>
        <v>1</v>
      </c>
      <c r="AX256" s="383">
        <f t="shared" si="329"/>
        <v>1</v>
      </c>
      <c r="AY256" s="383">
        <f t="shared" si="330"/>
        <v>0</v>
      </c>
      <c r="AZ256">
        <f t="shared" si="331"/>
        <v>0</v>
      </c>
      <c r="BA256">
        <f t="shared" si="332"/>
        <v>0</v>
      </c>
      <c r="BB256" s="383">
        <f t="shared" si="333"/>
        <v>0</v>
      </c>
      <c r="BC256" s="384">
        <f t="shared" si="387"/>
        <v>0</v>
      </c>
      <c r="BD256" s="384">
        <f t="shared" si="387"/>
        <v>0</v>
      </c>
      <c r="BE256" s="384">
        <f t="shared" si="387"/>
        <v>42</v>
      </c>
      <c r="BF256" s="384">
        <f t="shared" si="387"/>
        <v>0</v>
      </c>
      <c r="BG256" s="384">
        <f t="shared" si="387"/>
        <v>0</v>
      </c>
      <c r="BH256" s="384">
        <f t="shared" si="387"/>
        <v>12</v>
      </c>
      <c r="BI256" s="384">
        <f t="shared" si="418"/>
        <v>2872.8673829681647</v>
      </c>
      <c r="BJ256" s="384">
        <f t="shared" si="418"/>
        <v>2</v>
      </c>
      <c r="BK256" s="384">
        <f t="shared" si="418"/>
        <v>16</v>
      </c>
      <c r="BL256" s="474">
        <f t="shared" si="334"/>
        <v>0</v>
      </c>
      <c r="BM256" s="409">
        <f t="shared" si="335"/>
        <v>-2905.5873829681645</v>
      </c>
      <c r="BN256" s="473">
        <f t="shared" si="336"/>
        <v>2944.8673829681647</v>
      </c>
      <c r="BO256" s="387">
        <f t="shared" si="337"/>
        <v>0</v>
      </c>
      <c r="BP256" s="387">
        <f t="shared" si="338"/>
        <v>0.98666153857142136</v>
      </c>
      <c r="BQ256" s="388">
        <f t="shared" si="339"/>
        <v>1.3338461428578641E-2</v>
      </c>
      <c r="BR256" s="389">
        <f t="shared" si="340"/>
        <v>0</v>
      </c>
      <c r="BS256" s="390">
        <f t="shared" si="341"/>
        <v>0</v>
      </c>
      <c r="BT256" s="391">
        <f t="shared" si="412"/>
        <v>0</v>
      </c>
      <c r="BU256" s="391">
        <f t="shared" si="413"/>
        <v>0</v>
      </c>
      <c r="BV256" s="391">
        <f t="shared" si="414"/>
        <v>0</v>
      </c>
      <c r="BW256" s="391">
        <f t="shared" si="396"/>
        <v>0</v>
      </c>
      <c r="BX256" s="391">
        <f t="shared" si="396"/>
        <v>0</v>
      </c>
      <c r="BY256" s="391">
        <f t="shared" si="396"/>
        <v>0</v>
      </c>
      <c r="BZ256" s="391">
        <f t="shared" si="396"/>
        <v>0</v>
      </c>
      <c r="CA256" s="391">
        <f t="shared" si="396"/>
        <v>0</v>
      </c>
      <c r="CB256" s="391">
        <f t="shared" si="342"/>
        <v>0</v>
      </c>
      <c r="CC256" s="391">
        <f t="shared" si="342"/>
        <v>0</v>
      </c>
      <c r="CD256" s="392">
        <f t="shared" si="343"/>
        <v>0</v>
      </c>
      <c r="CE256" s="393">
        <f t="shared" si="344"/>
        <v>0</v>
      </c>
      <c r="CF256" s="392">
        <f t="shared" si="410"/>
        <v>0</v>
      </c>
      <c r="CG256" s="392">
        <f t="shared" si="410"/>
        <v>0</v>
      </c>
      <c r="CH256" s="392">
        <f t="shared" si="410"/>
        <v>0</v>
      </c>
      <c r="CI256" s="392">
        <f t="shared" si="407"/>
        <v>0</v>
      </c>
      <c r="CJ256" s="392">
        <f t="shared" si="407"/>
        <v>0</v>
      </c>
      <c r="CK256" s="392">
        <f t="shared" si="407"/>
        <v>0</v>
      </c>
      <c r="CL256" s="392">
        <f t="shared" si="407"/>
        <v>0</v>
      </c>
      <c r="CM256" s="392">
        <f t="shared" si="345"/>
        <v>0</v>
      </c>
      <c r="CN256" s="392">
        <f t="shared" si="346"/>
        <v>0</v>
      </c>
      <c r="CO256" s="394">
        <f t="shared" si="347"/>
        <v>0</v>
      </c>
      <c r="CP256" s="394">
        <f t="shared" si="347"/>
        <v>0</v>
      </c>
      <c r="CQ256" s="395">
        <f t="shared" si="348"/>
        <v>42</v>
      </c>
      <c r="CR256" s="394">
        <f t="shared" si="394"/>
        <v>0</v>
      </c>
      <c r="CS256" s="394">
        <f t="shared" si="394"/>
        <v>0</v>
      </c>
      <c r="CT256" s="394">
        <f t="shared" si="394"/>
        <v>0</v>
      </c>
      <c r="CU256" s="394">
        <f t="shared" si="394"/>
        <v>0</v>
      </c>
      <c r="CV256" s="394">
        <f t="shared" si="394"/>
        <v>0</v>
      </c>
      <c r="CW256" s="394">
        <f t="shared" si="394"/>
        <v>0</v>
      </c>
      <c r="CX256" s="396">
        <f t="shared" si="349"/>
        <v>41.439784619999699</v>
      </c>
      <c r="CY256" s="396">
        <f t="shared" si="349"/>
        <v>0.56021538000030291</v>
      </c>
      <c r="CZ256" s="397">
        <f t="shared" si="350"/>
        <v>0</v>
      </c>
      <c r="DA256" s="397">
        <f t="shared" si="350"/>
        <v>0</v>
      </c>
      <c r="DB256" s="397">
        <f t="shared" si="350"/>
        <v>0</v>
      </c>
      <c r="DC256" s="397">
        <f t="shared" si="351"/>
        <v>0</v>
      </c>
      <c r="DD256" s="397">
        <f t="shared" si="389"/>
        <v>0</v>
      </c>
      <c r="DE256" s="397">
        <f t="shared" si="389"/>
        <v>0</v>
      </c>
      <c r="DF256" s="397">
        <f t="shared" si="389"/>
        <v>0</v>
      </c>
      <c r="DG256" s="397">
        <f t="shared" si="389"/>
        <v>0</v>
      </c>
      <c r="DH256" s="397">
        <f t="shared" si="389"/>
        <v>0</v>
      </c>
      <c r="DI256" s="398">
        <f t="shared" si="352"/>
        <v>0</v>
      </c>
      <c r="DJ256" s="398">
        <f t="shared" si="352"/>
        <v>0</v>
      </c>
      <c r="DK256" s="399">
        <f t="shared" si="353"/>
        <v>0</v>
      </c>
      <c r="DL256" s="399">
        <f t="shared" si="353"/>
        <v>0</v>
      </c>
      <c r="DM256" s="399">
        <f t="shared" si="353"/>
        <v>0</v>
      </c>
      <c r="DN256" s="399">
        <f t="shared" si="312"/>
        <v>0</v>
      </c>
      <c r="DO256" s="399">
        <f t="shared" si="354"/>
        <v>0</v>
      </c>
      <c r="DP256" s="399">
        <f t="shared" si="355"/>
        <v>0</v>
      </c>
      <c r="DQ256" s="399">
        <f t="shared" si="355"/>
        <v>0</v>
      </c>
      <c r="DR256" s="399">
        <f t="shared" si="355"/>
        <v>0</v>
      </c>
      <c r="DS256" s="399">
        <f t="shared" si="313"/>
        <v>0</v>
      </c>
      <c r="DT256" s="400">
        <f t="shared" si="356"/>
        <v>0</v>
      </c>
      <c r="DU256" s="400">
        <f t="shared" si="356"/>
        <v>0</v>
      </c>
      <c r="DV256" s="386">
        <f t="shared" si="390"/>
        <v>0</v>
      </c>
      <c r="DW256" s="386">
        <f t="shared" si="390"/>
        <v>0</v>
      </c>
      <c r="DX256" s="386">
        <f t="shared" si="390"/>
        <v>0</v>
      </c>
      <c r="DY256" s="386">
        <f t="shared" si="390"/>
        <v>0</v>
      </c>
      <c r="DZ256" s="386">
        <f t="shared" si="390"/>
        <v>0</v>
      </c>
      <c r="EA256" s="401">
        <f t="shared" si="357"/>
        <v>12</v>
      </c>
      <c r="EB256" s="386">
        <f t="shared" si="358"/>
        <v>0</v>
      </c>
      <c r="EC256" s="386">
        <f t="shared" si="358"/>
        <v>0</v>
      </c>
      <c r="ED256" s="386">
        <f t="shared" si="358"/>
        <v>0</v>
      </c>
      <c r="EE256" s="385">
        <f t="shared" si="359"/>
        <v>11.839938462857056</v>
      </c>
      <c r="EF256" s="385">
        <f t="shared" si="359"/>
        <v>0.16006153714294369</v>
      </c>
      <c r="EG256" s="402">
        <f t="shared" si="395"/>
        <v>0</v>
      </c>
      <c r="EH256" s="402">
        <f t="shared" si="395"/>
        <v>0</v>
      </c>
      <c r="EI256" s="402">
        <f t="shared" si="395"/>
        <v>0</v>
      </c>
      <c r="EJ256" s="402">
        <f t="shared" si="395"/>
        <v>0</v>
      </c>
      <c r="EK256" s="402">
        <f t="shared" si="395"/>
        <v>0</v>
      </c>
      <c r="EL256" s="402">
        <f t="shared" si="395"/>
        <v>0</v>
      </c>
      <c r="EM256" s="402">
        <f t="shared" si="360"/>
        <v>2872.8673829681647</v>
      </c>
      <c r="EN256" s="402">
        <f t="shared" si="361"/>
        <v>0</v>
      </c>
      <c r="EO256" s="402">
        <f t="shared" si="361"/>
        <v>0</v>
      </c>
      <c r="EP256" s="402">
        <f t="shared" si="362"/>
        <v>2834.547752191022</v>
      </c>
      <c r="EQ256" s="402">
        <f t="shared" si="363"/>
        <v>38.319630777142528</v>
      </c>
      <c r="ER256" s="394">
        <f t="shared" si="411"/>
        <v>0</v>
      </c>
      <c r="ES256" s="394">
        <f t="shared" si="411"/>
        <v>0</v>
      </c>
      <c r="ET256" s="394">
        <f t="shared" si="411"/>
        <v>0</v>
      </c>
      <c r="EU256" s="394">
        <f t="shared" si="408"/>
        <v>0</v>
      </c>
      <c r="EV256" s="394">
        <f t="shared" si="408"/>
        <v>0</v>
      </c>
      <c r="EW256" s="394">
        <f t="shared" si="408"/>
        <v>0</v>
      </c>
      <c r="EX256" s="394">
        <f t="shared" si="408"/>
        <v>0</v>
      </c>
      <c r="EY256" s="403">
        <f t="shared" si="364"/>
        <v>2</v>
      </c>
      <c r="EZ256" s="394">
        <f t="shared" si="365"/>
        <v>0</v>
      </c>
      <c r="FA256" s="396">
        <f t="shared" si="366"/>
        <v>1.9733230771428427</v>
      </c>
      <c r="FB256" s="396">
        <f t="shared" si="366"/>
        <v>2.6676922857157281E-2</v>
      </c>
      <c r="FC256" s="404">
        <f t="shared" si="415"/>
        <v>0</v>
      </c>
      <c r="FD256" s="404">
        <f t="shared" si="416"/>
        <v>0</v>
      </c>
      <c r="FE256" s="404">
        <f t="shared" si="417"/>
        <v>0</v>
      </c>
      <c r="FF256" s="404">
        <f t="shared" si="397"/>
        <v>0</v>
      </c>
      <c r="FG256" s="404">
        <f t="shared" si="397"/>
        <v>0</v>
      </c>
      <c r="FH256" s="404">
        <f t="shared" si="397"/>
        <v>0</v>
      </c>
      <c r="FI256" s="404">
        <f t="shared" si="397"/>
        <v>0</v>
      </c>
      <c r="FJ256" s="404">
        <f t="shared" si="397"/>
        <v>0</v>
      </c>
      <c r="FK256" s="392">
        <f t="shared" si="367"/>
        <v>16</v>
      </c>
      <c r="FL256" s="384">
        <f t="shared" si="368"/>
        <v>15.786584617142742</v>
      </c>
      <c r="FM256" s="384">
        <f t="shared" si="368"/>
        <v>0.21341538285725825</v>
      </c>
      <c r="FN256" s="405">
        <f t="shared" si="388"/>
        <v>0</v>
      </c>
      <c r="FO256" s="405">
        <f t="shared" si="388"/>
        <v>0</v>
      </c>
      <c r="FP256" s="405">
        <f t="shared" si="388"/>
        <v>0</v>
      </c>
      <c r="FQ256" s="405">
        <f t="shared" si="388"/>
        <v>0</v>
      </c>
      <c r="FR256" s="405">
        <f t="shared" si="388"/>
        <v>0</v>
      </c>
      <c r="FS256" s="405">
        <f t="shared" si="388"/>
        <v>0</v>
      </c>
      <c r="FT256" s="405">
        <f t="shared" si="419"/>
        <v>0</v>
      </c>
      <c r="FU256" s="405">
        <f t="shared" si="419"/>
        <v>0</v>
      </c>
      <c r="FV256" s="405">
        <f t="shared" si="419"/>
        <v>0</v>
      </c>
      <c r="FW256" s="397">
        <f t="shared" si="369"/>
        <v>-2905.5873829681645</v>
      </c>
      <c r="FX256" s="406">
        <f t="shared" si="370"/>
        <v>0</v>
      </c>
      <c r="FY256" s="331">
        <f t="shared" si="371"/>
        <v>0.96036922285766213</v>
      </c>
      <c r="FZ256" s="382">
        <f t="shared" si="372"/>
        <v>38.319630777142336</v>
      </c>
      <c r="GA256" s="331">
        <f t="shared" si="373"/>
        <v>0</v>
      </c>
      <c r="GB256" s="407">
        <f t="shared" si="374"/>
        <v>0</v>
      </c>
      <c r="GC256" s="407">
        <f t="shared" si="375"/>
        <v>0</v>
      </c>
      <c r="GD256" s="407">
        <f t="shared" si="376"/>
        <v>0</v>
      </c>
      <c r="GE256" s="407">
        <f t="shared" si="377"/>
        <v>0</v>
      </c>
      <c r="GF256" s="407">
        <f t="shared" si="378"/>
        <v>0</v>
      </c>
      <c r="GG256" s="407">
        <f t="shared" si="379"/>
        <v>0</v>
      </c>
      <c r="GH256" s="407">
        <f t="shared" si="380"/>
        <v>0</v>
      </c>
      <c r="GI256" s="407">
        <f t="shared" si="381"/>
        <v>0</v>
      </c>
      <c r="GJ256">
        <f t="shared" si="382"/>
        <v>-4.5474735088646412E-13</v>
      </c>
      <c r="GK256" s="382">
        <f t="shared" si="383"/>
        <v>-4.5474735088646412E-13</v>
      </c>
      <c r="GL256">
        <v>2</v>
      </c>
      <c r="GM256">
        <f t="shared" si="405"/>
        <v>0</v>
      </c>
      <c r="GN256">
        <f t="shared" si="405"/>
        <v>0</v>
      </c>
      <c r="GO256">
        <f t="shared" si="405"/>
        <v>42</v>
      </c>
      <c r="GP256">
        <f t="shared" si="405"/>
        <v>0</v>
      </c>
      <c r="GQ256">
        <f t="shared" si="405"/>
        <v>0</v>
      </c>
      <c r="GR256">
        <f t="shared" si="404"/>
        <v>12</v>
      </c>
      <c r="GS256">
        <f t="shared" si="404"/>
        <v>2872.8673829681647</v>
      </c>
      <c r="GT256">
        <f t="shared" si="404"/>
        <v>2</v>
      </c>
      <c r="GU256">
        <f t="shared" si="404"/>
        <v>16</v>
      </c>
      <c r="GV256">
        <f t="shared" si="404"/>
        <v>0</v>
      </c>
    </row>
    <row r="257" spans="1:204" customFormat="1" x14ac:dyDescent="0.25">
      <c r="A257" s="378">
        <v>35063</v>
      </c>
      <c r="B257" s="32" t="s">
        <v>1390</v>
      </c>
      <c r="C257" t="s">
        <v>891</v>
      </c>
      <c r="D257">
        <v>2</v>
      </c>
      <c r="E257" s="379">
        <v>0</v>
      </c>
      <c r="F257" s="379">
        <v>0</v>
      </c>
      <c r="G257" s="379">
        <v>0</v>
      </c>
      <c r="H257" s="379">
        <v>0</v>
      </c>
      <c r="I257" s="379">
        <v>0</v>
      </c>
      <c r="J257" s="379">
        <v>0</v>
      </c>
      <c r="K257" s="379">
        <v>0</v>
      </c>
      <c r="L257" s="379">
        <v>0</v>
      </c>
      <c r="M257" s="380">
        <v>0</v>
      </c>
      <c r="N257" s="381">
        <f t="shared" si="314"/>
        <v>0</v>
      </c>
      <c r="O257" s="379">
        <v>0</v>
      </c>
      <c r="P257" s="379">
        <v>0</v>
      </c>
      <c r="Q257" s="379">
        <v>0</v>
      </c>
      <c r="R257" s="379">
        <v>0</v>
      </c>
      <c r="S257" s="379">
        <v>0</v>
      </c>
      <c r="T257" s="379">
        <v>0</v>
      </c>
      <c r="U257" s="379">
        <v>0</v>
      </c>
      <c r="V257" s="379">
        <v>0</v>
      </c>
      <c r="W257" s="480">
        <f>(VLOOKUP(A257,'[1]floresta plant'!$A$4:$F$573,6,0))*1000</f>
        <v>0</v>
      </c>
      <c r="X257" s="24">
        <f t="shared" si="315"/>
        <v>0</v>
      </c>
      <c r="Y257" s="53">
        <f t="shared" si="409"/>
        <v>0</v>
      </c>
      <c r="Z257" s="53">
        <f t="shared" si="409"/>
        <v>0</v>
      </c>
      <c r="AA257" s="53">
        <f t="shared" si="409"/>
        <v>0</v>
      </c>
      <c r="AB257" s="53">
        <f t="shared" si="406"/>
        <v>0</v>
      </c>
      <c r="AC257" s="53">
        <f t="shared" si="406"/>
        <v>0</v>
      </c>
      <c r="AD257" s="53">
        <f t="shared" si="406"/>
        <v>0</v>
      </c>
      <c r="AE257" s="53">
        <f t="shared" si="406"/>
        <v>0</v>
      </c>
      <c r="AF257" s="53">
        <f t="shared" si="316"/>
        <v>0</v>
      </c>
      <c r="AG257" s="53">
        <f t="shared" si="317"/>
        <v>0</v>
      </c>
      <c r="AH257" s="53">
        <f t="shared" si="318"/>
        <v>30.16</v>
      </c>
      <c r="AI257" s="53">
        <f t="shared" si="384"/>
        <v>0</v>
      </c>
      <c r="AJ257" s="469">
        <v>0</v>
      </c>
      <c r="AK257" s="469">
        <v>0</v>
      </c>
      <c r="AL257" s="469">
        <v>30.16</v>
      </c>
      <c r="AM257" s="470">
        <f t="shared" si="319"/>
        <v>30.16</v>
      </c>
      <c r="AN257" s="53">
        <f t="shared" si="320"/>
        <v>30.16</v>
      </c>
      <c r="AO257" s="382">
        <f t="shared" si="321"/>
        <v>3</v>
      </c>
      <c r="AP257">
        <v>2</v>
      </c>
      <c r="AQ257" s="383">
        <f t="shared" si="322"/>
        <v>0</v>
      </c>
      <c r="AR257" s="383">
        <f t="shared" si="323"/>
        <v>0</v>
      </c>
      <c r="AS257" s="383">
        <f t="shared" si="324"/>
        <v>0</v>
      </c>
      <c r="AT257" s="383">
        <f t="shared" si="325"/>
        <v>0</v>
      </c>
      <c r="AU257" s="383">
        <f t="shared" si="326"/>
        <v>0</v>
      </c>
      <c r="AV257" s="383">
        <f t="shared" si="327"/>
        <v>0</v>
      </c>
      <c r="AW257" s="383">
        <f t="shared" si="328"/>
        <v>0</v>
      </c>
      <c r="AX257" s="383">
        <f t="shared" si="329"/>
        <v>0</v>
      </c>
      <c r="AY257" s="383">
        <f t="shared" si="330"/>
        <v>0</v>
      </c>
      <c r="AZ257">
        <f t="shared" si="331"/>
        <v>0</v>
      </c>
      <c r="BA257">
        <f t="shared" si="332"/>
        <v>0</v>
      </c>
      <c r="BB257" s="383">
        <f t="shared" si="333"/>
        <v>0</v>
      </c>
      <c r="BC257" s="384">
        <f t="shared" si="387"/>
        <v>0</v>
      </c>
      <c r="BD257" s="384">
        <f t="shared" si="387"/>
        <v>0</v>
      </c>
      <c r="BE257" s="384">
        <f t="shared" si="387"/>
        <v>0</v>
      </c>
      <c r="BF257" s="384">
        <f t="shared" si="387"/>
        <v>0</v>
      </c>
      <c r="BG257" s="384">
        <f t="shared" si="387"/>
        <v>0</v>
      </c>
      <c r="BH257" s="384">
        <f t="shared" si="387"/>
        <v>0</v>
      </c>
      <c r="BI257" s="384">
        <f t="shared" si="418"/>
        <v>0</v>
      </c>
      <c r="BJ257" s="384">
        <f t="shared" si="418"/>
        <v>0</v>
      </c>
      <c r="BK257" s="384">
        <f t="shared" si="418"/>
        <v>0</v>
      </c>
      <c r="BL257" s="474">
        <f t="shared" si="334"/>
        <v>0</v>
      </c>
      <c r="BM257" s="409">
        <f t="shared" si="335"/>
        <v>30.16</v>
      </c>
      <c r="BN257" s="473">
        <f t="shared" si="336"/>
        <v>0</v>
      </c>
      <c r="BO257" s="387">
        <f t="shared" si="337"/>
        <v>1</v>
      </c>
      <c r="BP257" s="387">
        <f t="shared" si="338"/>
        <v>0</v>
      </c>
      <c r="BQ257" s="388">
        <f t="shared" si="339"/>
        <v>0</v>
      </c>
      <c r="BR257" s="389">
        <f t="shared" si="340"/>
        <v>0</v>
      </c>
      <c r="BS257" s="390">
        <f t="shared" si="341"/>
        <v>0</v>
      </c>
      <c r="BT257" s="391">
        <f t="shared" si="412"/>
        <v>0</v>
      </c>
      <c r="BU257" s="391">
        <f t="shared" si="413"/>
        <v>0</v>
      </c>
      <c r="BV257" s="391">
        <f t="shared" si="414"/>
        <v>0</v>
      </c>
      <c r="BW257" s="391">
        <f t="shared" si="396"/>
        <v>0</v>
      </c>
      <c r="BX257" s="391">
        <f t="shared" si="396"/>
        <v>0</v>
      </c>
      <c r="BY257" s="391">
        <f t="shared" si="396"/>
        <v>0</v>
      </c>
      <c r="BZ257" s="391">
        <f t="shared" si="396"/>
        <v>0</v>
      </c>
      <c r="CA257" s="391">
        <f t="shared" si="396"/>
        <v>0</v>
      </c>
      <c r="CB257" s="391">
        <f t="shared" si="342"/>
        <v>0</v>
      </c>
      <c r="CC257" s="391">
        <f t="shared" si="342"/>
        <v>0</v>
      </c>
      <c r="CD257" s="392">
        <f t="shared" si="343"/>
        <v>0</v>
      </c>
      <c r="CE257" s="393">
        <f t="shared" si="344"/>
        <v>0</v>
      </c>
      <c r="CF257" s="392">
        <f t="shared" si="410"/>
        <v>0</v>
      </c>
      <c r="CG257" s="392">
        <f t="shared" si="410"/>
        <v>0</v>
      </c>
      <c r="CH257" s="392">
        <f t="shared" si="410"/>
        <v>0</v>
      </c>
      <c r="CI257" s="392">
        <f t="shared" si="407"/>
        <v>0</v>
      </c>
      <c r="CJ257" s="392">
        <f t="shared" si="407"/>
        <v>0</v>
      </c>
      <c r="CK257" s="392">
        <f t="shared" si="407"/>
        <v>0</v>
      </c>
      <c r="CL257" s="392">
        <f t="shared" si="407"/>
        <v>0</v>
      </c>
      <c r="CM257" s="392">
        <f t="shared" si="345"/>
        <v>0</v>
      </c>
      <c r="CN257" s="392">
        <f t="shared" si="346"/>
        <v>0</v>
      </c>
      <c r="CO257" s="394">
        <f t="shared" si="347"/>
        <v>0</v>
      </c>
      <c r="CP257" s="394">
        <f t="shared" si="347"/>
        <v>0</v>
      </c>
      <c r="CQ257" s="395">
        <f t="shared" si="348"/>
        <v>0</v>
      </c>
      <c r="CR257" s="394">
        <f t="shared" si="394"/>
        <v>0</v>
      </c>
      <c r="CS257" s="394">
        <f t="shared" si="394"/>
        <v>0</v>
      </c>
      <c r="CT257" s="394">
        <f t="shared" si="394"/>
        <v>0</v>
      </c>
      <c r="CU257" s="394">
        <f t="shared" si="394"/>
        <v>0</v>
      </c>
      <c r="CV257" s="394">
        <f t="shared" si="394"/>
        <v>0</v>
      </c>
      <c r="CW257" s="394">
        <f t="shared" si="394"/>
        <v>0</v>
      </c>
      <c r="CX257" s="396">
        <f t="shared" si="349"/>
        <v>0</v>
      </c>
      <c r="CY257" s="396">
        <f t="shared" si="349"/>
        <v>0</v>
      </c>
      <c r="CZ257" s="397">
        <f t="shared" si="350"/>
        <v>0</v>
      </c>
      <c r="DA257" s="397">
        <f t="shared" si="350"/>
        <v>0</v>
      </c>
      <c r="DB257" s="397">
        <f t="shared" si="350"/>
        <v>0</v>
      </c>
      <c r="DC257" s="397">
        <f t="shared" si="351"/>
        <v>0</v>
      </c>
      <c r="DD257" s="397">
        <f t="shared" si="389"/>
        <v>0</v>
      </c>
      <c r="DE257" s="397">
        <f t="shared" si="389"/>
        <v>0</v>
      </c>
      <c r="DF257" s="397">
        <f t="shared" si="389"/>
        <v>0</v>
      </c>
      <c r="DG257" s="397">
        <f t="shared" si="389"/>
        <v>0</v>
      </c>
      <c r="DH257" s="397">
        <f t="shared" si="389"/>
        <v>0</v>
      </c>
      <c r="DI257" s="398">
        <f t="shared" si="352"/>
        <v>0</v>
      </c>
      <c r="DJ257" s="398">
        <f t="shared" si="352"/>
        <v>0</v>
      </c>
      <c r="DK257" s="399">
        <f t="shared" si="353"/>
        <v>0</v>
      </c>
      <c r="DL257" s="399">
        <f t="shared" si="353"/>
        <v>0</v>
      </c>
      <c r="DM257" s="399">
        <f t="shared" si="353"/>
        <v>0</v>
      </c>
      <c r="DN257" s="399">
        <f t="shared" si="312"/>
        <v>0</v>
      </c>
      <c r="DO257" s="399">
        <f t="shared" si="354"/>
        <v>0</v>
      </c>
      <c r="DP257" s="399">
        <f t="shared" si="355"/>
        <v>0</v>
      </c>
      <c r="DQ257" s="399">
        <f t="shared" si="355"/>
        <v>0</v>
      </c>
      <c r="DR257" s="399">
        <f t="shared" si="355"/>
        <v>0</v>
      </c>
      <c r="DS257" s="399">
        <f t="shared" si="313"/>
        <v>0</v>
      </c>
      <c r="DT257" s="400">
        <f t="shared" si="356"/>
        <v>0</v>
      </c>
      <c r="DU257" s="400">
        <f t="shared" si="356"/>
        <v>0</v>
      </c>
      <c r="DV257" s="386">
        <f t="shared" si="390"/>
        <v>0</v>
      </c>
      <c r="DW257" s="386">
        <f t="shared" si="390"/>
        <v>0</v>
      </c>
      <c r="DX257" s="386">
        <f t="shared" si="390"/>
        <v>0</v>
      </c>
      <c r="DY257" s="386">
        <f t="shared" si="390"/>
        <v>0</v>
      </c>
      <c r="DZ257" s="386">
        <f t="shared" si="390"/>
        <v>0</v>
      </c>
      <c r="EA257" s="401">
        <f t="shared" si="357"/>
        <v>0</v>
      </c>
      <c r="EB257" s="386">
        <f t="shared" si="358"/>
        <v>0</v>
      </c>
      <c r="EC257" s="386">
        <f t="shared" si="358"/>
        <v>0</v>
      </c>
      <c r="ED257" s="386">
        <f t="shared" si="358"/>
        <v>0</v>
      </c>
      <c r="EE257" s="385">
        <f t="shared" si="359"/>
        <v>0</v>
      </c>
      <c r="EF257" s="385">
        <f t="shared" si="359"/>
        <v>0</v>
      </c>
      <c r="EG257" s="402">
        <f t="shared" si="395"/>
        <v>0</v>
      </c>
      <c r="EH257" s="402">
        <f t="shared" si="395"/>
        <v>0</v>
      </c>
      <c r="EI257" s="402">
        <f t="shared" si="395"/>
        <v>0</v>
      </c>
      <c r="EJ257" s="402">
        <f t="shared" si="395"/>
        <v>0</v>
      </c>
      <c r="EK257" s="402">
        <f t="shared" si="395"/>
        <v>0</v>
      </c>
      <c r="EL257" s="402">
        <f t="shared" si="395"/>
        <v>0</v>
      </c>
      <c r="EM257" s="402">
        <f t="shared" si="360"/>
        <v>0</v>
      </c>
      <c r="EN257" s="402">
        <f t="shared" si="361"/>
        <v>0</v>
      </c>
      <c r="EO257" s="402">
        <f t="shared" si="361"/>
        <v>0</v>
      </c>
      <c r="EP257" s="402">
        <f t="shared" si="362"/>
        <v>0</v>
      </c>
      <c r="EQ257" s="402">
        <f t="shared" si="363"/>
        <v>0</v>
      </c>
      <c r="ER257" s="394">
        <f t="shared" si="411"/>
        <v>0</v>
      </c>
      <c r="ES257" s="394">
        <f t="shared" si="411"/>
        <v>0</v>
      </c>
      <c r="ET257" s="394">
        <f t="shared" si="411"/>
        <v>0</v>
      </c>
      <c r="EU257" s="394">
        <f t="shared" si="408"/>
        <v>0</v>
      </c>
      <c r="EV257" s="394">
        <f t="shared" si="408"/>
        <v>0</v>
      </c>
      <c r="EW257" s="394">
        <f t="shared" si="408"/>
        <v>0</v>
      </c>
      <c r="EX257" s="394">
        <f t="shared" si="408"/>
        <v>0</v>
      </c>
      <c r="EY257" s="403">
        <f t="shared" si="364"/>
        <v>0</v>
      </c>
      <c r="EZ257" s="394">
        <f t="shared" si="365"/>
        <v>0</v>
      </c>
      <c r="FA257" s="396">
        <f t="shared" si="366"/>
        <v>0</v>
      </c>
      <c r="FB257" s="396">
        <f t="shared" si="366"/>
        <v>0</v>
      </c>
      <c r="FC257" s="404">
        <f t="shared" si="415"/>
        <v>0</v>
      </c>
      <c r="FD257" s="404">
        <f t="shared" si="416"/>
        <v>0</v>
      </c>
      <c r="FE257" s="404">
        <f t="shared" si="417"/>
        <v>0</v>
      </c>
      <c r="FF257" s="404">
        <f t="shared" si="397"/>
        <v>0</v>
      </c>
      <c r="FG257" s="404">
        <f t="shared" si="397"/>
        <v>0</v>
      </c>
      <c r="FH257" s="404">
        <f t="shared" si="397"/>
        <v>0</v>
      </c>
      <c r="FI257" s="404">
        <f t="shared" si="397"/>
        <v>0</v>
      </c>
      <c r="FJ257" s="404">
        <f t="shared" si="397"/>
        <v>0</v>
      </c>
      <c r="FK257" s="392">
        <f t="shared" si="367"/>
        <v>0</v>
      </c>
      <c r="FL257" s="384">
        <f t="shared" si="368"/>
        <v>0</v>
      </c>
      <c r="FM257" s="384">
        <f t="shared" si="368"/>
        <v>0</v>
      </c>
      <c r="FN257" s="405">
        <f t="shared" si="388"/>
        <v>0</v>
      </c>
      <c r="FO257" s="405">
        <f t="shared" si="388"/>
        <v>0</v>
      </c>
      <c r="FP257" s="405">
        <f t="shared" si="388"/>
        <v>0</v>
      </c>
      <c r="FQ257" s="405">
        <f t="shared" si="388"/>
        <v>0</v>
      </c>
      <c r="FR257" s="405">
        <f t="shared" si="388"/>
        <v>0</v>
      </c>
      <c r="FS257" s="405">
        <f t="shared" si="388"/>
        <v>0</v>
      </c>
      <c r="FT257" s="405">
        <f t="shared" si="419"/>
        <v>0</v>
      </c>
      <c r="FU257" s="405">
        <f t="shared" si="419"/>
        <v>0</v>
      </c>
      <c r="FV257" s="405">
        <f t="shared" si="419"/>
        <v>0</v>
      </c>
      <c r="FW257" s="397">
        <f t="shared" si="369"/>
        <v>30.16</v>
      </c>
      <c r="FX257" s="406">
        <f t="shared" si="370"/>
        <v>30.16</v>
      </c>
      <c r="FY257" s="331">
        <f t="shared" si="371"/>
        <v>30.16</v>
      </c>
      <c r="FZ257" s="382">
        <f t="shared" si="372"/>
        <v>0</v>
      </c>
      <c r="GA257" s="331">
        <f t="shared" si="373"/>
        <v>0</v>
      </c>
      <c r="GB257" s="407">
        <f t="shared" si="374"/>
        <v>0</v>
      </c>
      <c r="GC257" s="407">
        <f t="shared" si="375"/>
        <v>0</v>
      </c>
      <c r="GD257" s="407">
        <f t="shared" si="376"/>
        <v>0</v>
      </c>
      <c r="GE257" s="407">
        <f t="shared" si="377"/>
        <v>0</v>
      </c>
      <c r="GF257" s="407">
        <f t="shared" si="378"/>
        <v>0</v>
      </c>
      <c r="GG257" s="407">
        <f t="shared" si="379"/>
        <v>0</v>
      </c>
      <c r="GH257" s="407">
        <f t="shared" si="380"/>
        <v>0</v>
      </c>
      <c r="GI257" s="407">
        <f t="shared" si="381"/>
        <v>0</v>
      </c>
      <c r="GJ257">
        <f t="shared" si="382"/>
        <v>0</v>
      </c>
      <c r="GK257" s="382">
        <f t="shared" si="383"/>
        <v>0</v>
      </c>
      <c r="GL257">
        <v>2</v>
      </c>
      <c r="GM257">
        <f t="shared" si="405"/>
        <v>0</v>
      </c>
      <c r="GN257">
        <f t="shared" si="405"/>
        <v>0</v>
      </c>
      <c r="GO257">
        <f t="shared" si="405"/>
        <v>0</v>
      </c>
      <c r="GP257">
        <f t="shared" si="405"/>
        <v>0</v>
      </c>
      <c r="GQ257">
        <f t="shared" si="405"/>
        <v>0</v>
      </c>
      <c r="GR257">
        <f t="shared" si="404"/>
        <v>0</v>
      </c>
      <c r="GS257">
        <f t="shared" si="404"/>
        <v>0</v>
      </c>
      <c r="GT257">
        <f t="shared" si="404"/>
        <v>0</v>
      </c>
      <c r="GU257">
        <f t="shared" si="404"/>
        <v>0</v>
      </c>
      <c r="GV257">
        <f t="shared" si="404"/>
        <v>30.16</v>
      </c>
    </row>
    <row r="258" spans="1:204" customFormat="1" x14ac:dyDescent="0.25">
      <c r="A258" s="378">
        <v>50001</v>
      </c>
      <c r="B258" s="32" t="s">
        <v>1483</v>
      </c>
      <c r="C258" t="s">
        <v>895</v>
      </c>
      <c r="D258">
        <v>3</v>
      </c>
      <c r="E258" s="379">
        <v>380</v>
      </c>
      <c r="F258" s="379">
        <v>82</v>
      </c>
      <c r="G258" s="379">
        <v>40</v>
      </c>
      <c r="H258" s="379">
        <v>0</v>
      </c>
      <c r="I258" s="379">
        <v>363</v>
      </c>
      <c r="J258" s="379">
        <v>50</v>
      </c>
      <c r="K258" s="379">
        <v>0</v>
      </c>
      <c r="L258" s="379">
        <v>0</v>
      </c>
      <c r="M258" s="380">
        <v>0</v>
      </c>
      <c r="N258" s="381">
        <f t="shared" si="314"/>
        <v>915</v>
      </c>
      <c r="O258" s="379">
        <v>695</v>
      </c>
      <c r="P258" s="379">
        <v>8</v>
      </c>
      <c r="Q258" s="379">
        <v>70</v>
      </c>
      <c r="R258" s="379">
        <v>0</v>
      </c>
      <c r="S258" s="379">
        <v>630</v>
      </c>
      <c r="T258" s="379">
        <v>0</v>
      </c>
      <c r="U258" s="379">
        <v>235</v>
      </c>
      <c r="V258" s="379">
        <v>0</v>
      </c>
      <c r="W258" s="480">
        <f>(VLOOKUP(A258,'[1]floresta plant'!$A$4:$F$573,6,0))*1000</f>
        <v>0</v>
      </c>
      <c r="X258" s="24">
        <f t="shared" si="315"/>
        <v>1638</v>
      </c>
      <c r="Y258" s="53">
        <f t="shared" si="409"/>
        <v>30</v>
      </c>
      <c r="Z258" s="53">
        <f t="shared" si="409"/>
        <v>0</v>
      </c>
      <c r="AA258" s="53">
        <f t="shared" si="409"/>
        <v>267</v>
      </c>
      <c r="AB258" s="53">
        <f t="shared" si="406"/>
        <v>-50</v>
      </c>
      <c r="AC258" s="53">
        <f t="shared" si="406"/>
        <v>235</v>
      </c>
      <c r="AD258" s="53">
        <f t="shared" si="406"/>
        <v>0</v>
      </c>
      <c r="AE258" s="53">
        <f t="shared" si="406"/>
        <v>0</v>
      </c>
      <c r="AF258" s="53">
        <f t="shared" si="316"/>
        <v>-74</v>
      </c>
      <c r="AG258" s="53">
        <f t="shared" si="317"/>
        <v>315</v>
      </c>
      <c r="AH258" s="53">
        <f t="shared" si="318"/>
        <v>14271.3454</v>
      </c>
      <c r="AI258" s="53">
        <f t="shared" si="384"/>
        <v>723</v>
      </c>
      <c r="AJ258" s="469">
        <v>14343.5954</v>
      </c>
      <c r="AK258" s="469">
        <v>0</v>
      </c>
      <c r="AL258" s="469">
        <v>650.75</v>
      </c>
      <c r="AM258" s="470">
        <f t="shared" si="319"/>
        <v>14994.3454</v>
      </c>
      <c r="AN258" s="53">
        <f t="shared" si="320"/>
        <v>14271.3454</v>
      </c>
      <c r="AO258" s="382">
        <f t="shared" si="321"/>
        <v>1</v>
      </c>
      <c r="AP258">
        <v>3</v>
      </c>
      <c r="AQ258" s="383">
        <f t="shared" si="322"/>
        <v>847</v>
      </c>
      <c r="AR258" s="383">
        <f t="shared" si="323"/>
        <v>-124</v>
      </c>
      <c r="AS258" s="383">
        <f t="shared" si="324"/>
        <v>30</v>
      </c>
      <c r="AT258" s="383">
        <f t="shared" si="325"/>
        <v>124</v>
      </c>
      <c r="AU258" s="383">
        <f t="shared" si="326"/>
        <v>0</v>
      </c>
      <c r="AV258" s="383">
        <f t="shared" si="327"/>
        <v>1</v>
      </c>
      <c r="AW258" s="383">
        <f t="shared" si="328"/>
        <v>0</v>
      </c>
      <c r="AX258" s="383">
        <f t="shared" si="329"/>
        <v>1</v>
      </c>
      <c r="AY258" s="383">
        <f t="shared" si="330"/>
        <v>30</v>
      </c>
      <c r="AZ258">
        <f t="shared" si="331"/>
        <v>0</v>
      </c>
      <c r="BA258">
        <f t="shared" si="332"/>
        <v>0</v>
      </c>
      <c r="BB258" s="383">
        <f t="shared" si="333"/>
        <v>0</v>
      </c>
      <c r="BC258" s="384">
        <f t="shared" si="387"/>
        <v>30</v>
      </c>
      <c r="BD258" s="384">
        <f t="shared" si="387"/>
        <v>0</v>
      </c>
      <c r="BE258" s="384">
        <f t="shared" si="387"/>
        <v>267</v>
      </c>
      <c r="BF258" s="384">
        <f t="shared" si="387"/>
        <v>0.40322580645161288</v>
      </c>
      <c r="BG258" s="384">
        <f t="shared" si="387"/>
        <v>235</v>
      </c>
      <c r="BH258" s="384">
        <f t="shared" si="387"/>
        <v>0</v>
      </c>
      <c r="BI258" s="384">
        <f t="shared" si="418"/>
        <v>0</v>
      </c>
      <c r="BJ258" s="384">
        <f t="shared" si="418"/>
        <v>0.59677419354838712</v>
      </c>
      <c r="BK258" s="384">
        <f t="shared" si="418"/>
        <v>315</v>
      </c>
      <c r="BL258" s="474">
        <f t="shared" si="334"/>
        <v>94</v>
      </c>
      <c r="BM258" s="409">
        <f t="shared" si="335"/>
        <v>14271.3454</v>
      </c>
      <c r="BN258" s="473">
        <f t="shared" si="336"/>
        <v>817</v>
      </c>
      <c r="BO258" s="387">
        <f t="shared" si="337"/>
        <v>0.11505507955936352</v>
      </c>
      <c r="BP258" s="387">
        <f t="shared" si="338"/>
        <v>0</v>
      </c>
      <c r="BQ258" s="388">
        <f t="shared" si="339"/>
        <v>0.88494492044063644</v>
      </c>
      <c r="BR258" s="389">
        <f t="shared" si="340"/>
        <v>0</v>
      </c>
      <c r="BS258" s="390">
        <f t="shared" si="341"/>
        <v>30</v>
      </c>
      <c r="BT258" s="391">
        <f t="shared" si="412"/>
        <v>0</v>
      </c>
      <c r="BU258" s="391">
        <f t="shared" si="413"/>
        <v>0</v>
      </c>
      <c r="BV258" s="391">
        <f t="shared" si="414"/>
        <v>12.096774193548386</v>
      </c>
      <c r="BW258" s="391">
        <f t="shared" si="396"/>
        <v>0</v>
      </c>
      <c r="BX258" s="391">
        <f t="shared" si="396"/>
        <v>0</v>
      </c>
      <c r="BY258" s="391">
        <f t="shared" si="396"/>
        <v>0</v>
      </c>
      <c r="BZ258" s="391">
        <f t="shared" si="396"/>
        <v>17.903225806451612</v>
      </c>
      <c r="CA258" s="391">
        <f t="shared" si="396"/>
        <v>0</v>
      </c>
      <c r="CB258" s="391">
        <f t="shared" si="342"/>
        <v>0</v>
      </c>
      <c r="CC258" s="391">
        <f t="shared" si="342"/>
        <v>0</v>
      </c>
      <c r="CD258" s="392">
        <f t="shared" si="343"/>
        <v>0</v>
      </c>
      <c r="CE258" s="393">
        <f t="shared" si="344"/>
        <v>0</v>
      </c>
      <c r="CF258" s="392">
        <f t="shared" si="410"/>
        <v>0</v>
      </c>
      <c r="CG258" s="392">
        <f t="shared" si="410"/>
        <v>0</v>
      </c>
      <c r="CH258" s="392">
        <f t="shared" si="410"/>
        <v>0</v>
      </c>
      <c r="CI258" s="392">
        <f t="shared" si="407"/>
        <v>0</v>
      </c>
      <c r="CJ258" s="392">
        <f t="shared" si="407"/>
        <v>0</v>
      </c>
      <c r="CK258" s="392">
        <f t="shared" si="407"/>
        <v>0</v>
      </c>
      <c r="CL258" s="392">
        <f t="shared" si="407"/>
        <v>0</v>
      </c>
      <c r="CM258" s="392">
        <f t="shared" si="345"/>
        <v>0</v>
      </c>
      <c r="CN258" s="392">
        <f t="shared" si="346"/>
        <v>0</v>
      </c>
      <c r="CO258" s="394">
        <f t="shared" si="347"/>
        <v>0</v>
      </c>
      <c r="CP258" s="394">
        <f t="shared" si="347"/>
        <v>0</v>
      </c>
      <c r="CQ258" s="395">
        <f t="shared" si="348"/>
        <v>267</v>
      </c>
      <c r="CR258" s="394">
        <f t="shared" si="394"/>
        <v>12.386978323528249</v>
      </c>
      <c r="CS258" s="394">
        <f t="shared" si="394"/>
        <v>0</v>
      </c>
      <c r="CT258" s="394">
        <f t="shared" si="394"/>
        <v>0</v>
      </c>
      <c r="CU258" s="394">
        <f t="shared" si="394"/>
        <v>0</v>
      </c>
      <c r="CV258" s="394">
        <f t="shared" si="394"/>
        <v>18.33272791882181</v>
      </c>
      <c r="CW258" s="394">
        <f t="shared" si="394"/>
        <v>0</v>
      </c>
      <c r="CX258" s="396">
        <f t="shared" si="349"/>
        <v>0</v>
      </c>
      <c r="CY258" s="396">
        <f t="shared" si="349"/>
        <v>236.28029375764993</v>
      </c>
      <c r="CZ258" s="397">
        <f t="shared" si="350"/>
        <v>0</v>
      </c>
      <c r="DA258" s="397">
        <f t="shared" si="350"/>
        <v>0</v>
      </c>
      <c r="DB258" s="397">
        <f t="shared" si="350"/>
        <v>0</v>
      </c>
      <c r="DC258" s="397">
        <f t="shared" si="351"/>
        <v>-50</v>
      </c>
      <c r="DD258" s="397">
        <f t="shared" si="389"/>
        <v>0</v>
      </c>
      <c r="DE258" s="397">
        <f t="shared" si="389"/>
        <v>0</v>
      </c>
      <c r="DF258" s="397">
        <f t="shared" si="389"/>
        <v>0</v>
      </c>
      <c r="DG258" s="397">
        <f t="shared" si="389"/>
        <v>0</v>
      </c>
      <c r="DH258" s="397">
        <f t="shared" si="389"/>
        <v>0</v>
      </c>
      <c r="DI258" s="398">
        <f t="shared" si="352"/>
        <v>0</v>
      </c>
      <c r="DJ258" s="398">
        <f t="shared" si="352"/>
        <v>0</v>
      </c>
      <c r="DK258" s="399">
        <f t="shared" si="353"/>
        <v>0</v>
      </c>
      <c r="DL258" s="399">
        <f t="shared" si="353"/>
        <v>0</v>
      </c>
      <c r="DM258" s="399">
        <f t="shared" si="353"/>
        <v>0</v>
      </c>
      <c r="DN258" s="399">
        <f t="shared" si="312"/>
        <v>10.902396651794525</v>
      </c>
      <c r="DO258" s="399">
        <f t="shared" si="354"/>
        <v>235</v>
      </c>
      <c r="DP258" s="399">
        <f t="shared" si="355"/>
        <v>0</v>
      </c>
      <c r="DQ258" s="399">
        <f t="shared" si="355"/>
        <v>0</v>
      </c>
      <c r="DR258" s="399">
        <f t="shared" si="355"/>
        <v>16.135547044655901</v>
      </c>
      <c r="DS258" s="399">
        <f t="shared" si="313"/>
        <v>0</v>
      </c>
      <c r="DT258" s="400">
        <f t="shared" si="356"/>
        <v>0</v>
      </c>
      <c r="DU258" s="400">
        <f t="shared" si="356"/>
        <v>207.96205630354956</v>
      </c>
      <c r="DV258" s="386">
        <f t="shared" si="390"/>
        <v>0</v>
      </c>
      <c r="DW258" s="386">
        <f t="shared" si="390"/>
        <v>0</v>
      </c>
      <c r="DX258" s="386">
        <f t="shared" si="390"/>
        <v>0</v>
      </c>
      <c r="DY258" s="386">
        <f t="shared" si="390"/>
        <v>0</v>
      </c>
      <c r="DZ258" s="386">
        <f t="shared" si="390"/>
        <v>0</v>
      </c>
      <c r="EA258" s="401">
        <f t="shared" si="357"/>
        <v>0</v>
      </c>
      <c r="EB258" s="386">
        <f t="shared" si="358"/>
        <v>0</v>
      </c>
      <c r="EC258" s="386">
        <f t="shared" si="358"/>
        <v>0</v>
      </c>
      <c r="ED258" s="386">
        <f t="shared" si="358"/>
        <v>0</v>
      </c>
      <c r="EE258" s="385">
        <f t="shared" si="359"/>
        <v>0</v>
      </c>
      <c r="EF258" s="385">
        <f t="shared" si="359"/>
        <v>0</v>
      </c>
      <c r="EG258" s="402">
        <f t="shared" si="395"/>
        <v>0</v>
      </c>
      <c r="EH258" s="402">
        <f t="shared" si="395"/>
        <v>0</v>
      </c>
      <c r="EI258" s="402">
        <f t="shared" si="395"/>
        <v>0</v>
      </c>
      <c r="EJ258" s="402">
        <f t="shared" si="395"/>
        <v>0</v>
      </c>
      <c r="EK258" s="402">
        <f t="shared" si="395"/>
        <v>0</v>
      </c>
      <c r="EL258" s="402">
        <f t="shared" si="395"/>
        <v>0</v>
      </c>
      <c r="EM258" s="402">
        <f t="shared" si="360"/>
        <v>0</v>
      </c>
      <c r="EN258" s="402">
        <f t="shared" si="361"/>
        <v>0</v>
      </c>
      <c r="EO258" s="402">
        <f t="shared" si="361"/>
        <v>0</v>
      </c>
      <c r="EP258" s="402">
        <f t="shared" si="362"/>
        <v>0</v>
      </c>
      <c r="EQ258" s="402">
        <f t="shared" si="363"/>
        <v>0</v>
      </c>
      <c r="ER258" s="394">
        <f t="shared" si="411"/>
        <v>0</v>
      </c>
      <c r="ES258" s="394">
        <f t="shared" si="411"/>
        <v>0</v>
      </c>
      <c r="ET258" s="394">
        <f t="shared" si="411"/>
        <v>0</v>
      </c>
      <c r="EU258" s="394">
        <f t="shared" si="408"/>
        <v>0</v>
      </c>
      <c r="EV258" s="394">
        <f t="shared" si="408"/>
        <v>0</v>
      </c>
      <c r="EW258" s="394">
        <f t="shared" si="408"/>
        <v>0</v>
      </c>
      <c r="EX258" s="394">
        <f t="shared" si="408"/>
        <v>0</v>
      </c>
      <c r="EY258" s="403">
        <f t="shared" si="364"/>
        <v>-74</v>
      </c>
      <c r="EZ258" s="394">
        <f t="shared" si="365"/>
        <v>0</v>
      </c>
      <c r="FA258" s="396">
        <f t="shared" si="366"/>
        <v>0</v>
      </c>
      <c r="FB258" s="396">
        <f t="shared" si="366"/>
        <v>0</v>
      </c>
      <c r="FC258" s="404">
        <f t="shared" si="415"/>
        <v>0</v>
      </c>
      <c r="FD258" s="404">
        <f t="shared" si="416"/>
        <v>0</v>
      </c>
      <c r="FE258" s="404">
        <f t="shared" si="417"/>
        <v>0</v>
      </c>
      <c r="FF258" s="404">
        <f t="shared" si="397"/>
        <v>14.613850831128834</v>
      </c>
      <c r="FG258" s="404">
        <f t="shared" si="397"/>
        <v>0</v>
      </c>
      <c r="FH258" s="404">
        <f t="shared" si="397"/>
        <v>0</v>
      </c>
      <c r="FI258" s="404">
        <f t="shared" si="397"/>
        <v>0</v>
      </c>
      <c r="FJ258" s="404">
        <f t="shared" si="397"/>
        <v>21.628499230070677</v>
      </c>
      <c r="FK258" s="392">
        <f t="shared" si="367"/>
        <v>315</v>
      </c>
      <c r="FL258" s="384">
        <f t="shared" si="368"/>
        <v>0</v>
      </c>
      <c r="FM258" s="384">
        <f t="shared" si="368"/>
        <v>278.75764993880045</v>
      </c>
      <c r="FN258" s="405">
        <f t="shared" si="388"/>
        <v>0</v>
      </c>
      <c r="FO258" s="405">
        <f t="shared" si="388"/>
        <v>0</v>
      </c>
      <c r="FP258" s="405">
        <f t="shared" si="388"/>
        <v>0</v>
      </c>
      <c r="FQ258" s="405">
        <f t="shared" si="388"/>
        <v>0</v>
      </c>
      <c r="FR258" s="405">
        <f t="shared" si="388"/>
        <v>0</v>
      </c>
      <c r="FS258" s="405">
        <f t="shared" si="388"/>
        <v>0</v>
      </c>
      <c r="FT258" s="405">
        <f t="shared" si="419"/>
        <v>0</v>
      </c>
      <c r="FU258" s="405">
        <f t="shared" si="419"/>
        <v>0</v>
      </c>
      <c r="FV258" s="405">
        <f t="shared" si="419"/>
        <v>0</v>
      </c>
      <c r="FW258" s="397">
        <f t="shared" si="369"/>
        <v>14271.3454</v>
      </c>
      <c r="FX258" s="406">
        <f t="shared" si="370"/>
        <v>14271.3454</v>
      </c>
      <c r="FY258" s="331">
        <f t="shared" si="371"/>
        <v>14994.3454</v>
      </c>
      <c r="FZ258" s="382">
        <f t="shared" si="372"/>
        <v>0</v>
      </c>
      <c r="GA258" s="331">
        <f t="shared" si="373"/>
        <v>0</v>
      </c>
      <c r="GB258" s="407">
        <f t="shared" si="374"/>
        <v>0</v>
      </c>
      <c r="GC258" s="407">
        <f t="shared" si="375"/>
        <v>0</v>
      </c>
      <c r="GD258" s="407">
        <f t="shared" si="376"/>
        <v>0</v>
      </c>
      <c r="GE258" s="407">
        <f t="shared" si="377"/>
        <v>7.1054273576010019E-15</v>
      </c>
      <c r="GF258" s="407">
        <f t="shared" si="378"/>
        <v>0</v>
      </c>
      <c r="GG258" s="407">
        <f t="shared" si="379"/>
        <v>0</v>
      </c>
      <c r="GH258" s="407">
        <f t="shared" si="380"/>
        <v>0</v>
      </c>
      <c r="GI258" s="407">
        <f t="shared" si="381"/>
        <v>5.6843418860808015E-14</v>
      </c>
      <c r="GJ258">
        <f t="shared" si="382"/>
        <v>0</v>
      </c>
      <c r="GK258" s="382">
        <f t="shared" si="383"/>
        <v>6.3948846218409017E-14</v>
      </c>
      <c r="GL258">
        <v>3</v>
      </c>
      <c r="GM258">
        <f t="shared" si="405"/>
        <v>30</v>
      </c>
      <c r="GN258">
        <f t="shared" si="405"/>
        <v>0</v>
      </c>
      <c r="GO258">
        <f t="shared" si="405"/>
        <v>267</v>
      </c>
      <c r="GP258">
        <f t="shared" si="405"/>
        <v>0</v>
      </c>
      <c r="GQ258">
        <f t="shared" si="405"/>
        <v>235</v>
      </c>
      <c r="GR258">
        <f t="shared" si="404"/>
        <v>0</v>
      </c>
      <c r="GS258">
        <f t="shared" si="404"/>
        <v>0</v>
      </c>
      <c r="GT258">
        <f t="shared" si="404"/>
        <v>0</v>
      </c>
      <c r="GU258">
        <f t="shared" si="404"/>
        <v>315</v>
      </c>
      <c r="GV258">
        <f t="shared" si="404"/>
        <v>14271.3454</v>
      </c>
    </row>
    <row r="259" spans="1:204" customFormat="1" x14ac:dyDescent="0.25">
      <c r="A259" s="378">
        <v>50002</v>
      </c>
      <c r="B259" s="32" t="s">
        <v>1484</v>
      </c>
      <c r="C259" t="s">
        <v>895</v>
      </c>
      <c r="D259">
        <v>3</v>
      </c>
      <c r="E259" s="379">
        <v>-341</v>
      </c>
      <c r="F259" s="379">
        <v>239</v>
      </c>
      <c r="G259" s="379">
        <v>1331</v>
      </c>
      <c r="H259" s="379">
        <v>800</v>
      </c>
      <c r="I259" s="379">
        <v>1200</v>
      </c>
      <c r="J259" s="379">
        <v>670</v>
      </c>
      <c r="K259" s="379">
        <v>6755</v>
      </c>
      <c r="L259" s="379">
        <v>180</v>
      </c>
      <c r="M259" s="380">
        <v>0</v>
      </c>
      <c r="N259" s="381">
        <f t="shared" si="314"/>
        <v>10834</v>
      </c>
      <c r="O259" s="379">
        <v>737</v>
      </c>
      <c r="P259" s="379">
        <v>230</v>
      </c>
      <c r="Q259" s="379">
        <v>1163</v>
      </c>
      <c r="R259" s="379">
        <v>280</v>
      </c>
      <c r="S259" s="379">
        <v>500</v>
      </c>
      <c r="T259" s="379">
        <v>0</v>
      </c>
      <c r="U259" s="379">
        <v>5006</v>
      </c>
      <c r="V259" s="379">
        <v>0</v>
      </c>
      <c r="W259" s="480">
        <f>(VLOOKUP(A259,'[1]floresta plant'!$A$4:$F$573,6,0))*1000</f>
        <v>0</v>
      </c>
      <c r="X259" s="24">
        <f t="shared" si="315"/>
        <v>7916</v>
      </c>
      <c r="Y259" s="53">
        <f t="shared" si="409"/>
        <v>-168</v>
      </c>
      <c r="Z259" s="53">
        <f t="shared" si="409"/>
        <v>-520</v>
      </c>
      <c r="AA259" s="53">
        <f t="shared" si="409"/>
        <v>-700</v>
      </c>
      <c r="AB259" s="53">
        <f t="shared" si="406"/>
        <v>-670</v>
      </c>
      <c r="AC259" s="53">
        <f t="shared" si="406"/>
        <v>-1749</v>
      </c>
      <c r="AD259" s="53">
        <f t="shared" si="406"/>
        <v>-180</v>
      </c>
      <c r="AE259" s="53">
        <f t="shared" si="406"/>
        <v>0</v>
      </c>
      <c r="AF259" s="53">
        <f t="shared" si="316"/>
        <v>-9</v>
      </c>
      <c r="AG259" s="53">
        <f t="shared" si="317"/>
        <v>1078</v>
      </c>
      <c r="AH259" s="53">
        <f t="shared" si="318"/>
        <v>12132.0641</v>
      </c>
      <c r="AI259" s="53">
        <f t="shared" si="384"/>
        <v>-2918</v>
      </c>
      <c r="AJ259" s="469">
        <v>9080.1841000000004</v>
      </c>
      <c r="AK259" s="469">
        <v>0</v>
      </c>
      <c r="AL259" s="469">
        <v>133.88</v>
      </c>
      <c r="AM259" s="470">
        <f t="shared" si="319"/>
        <v>9214.0640999999996</v>
      </c>
      <c r="AN259" s="53">
        <f t="shared" si="320"/>
        <v>12132.0641</v>
      </c>
      <c r="AO259" s="382">
        <f t="shared" si="321"/>
        <v>3</v>
      </c>
      <c r="AP259">
        <v>3</v>
      </c>
      <c r="AQ259" s="383">
        <f t="shared" si="322"/>
        <v>1078</v>
      </c>
      <c r="AR259" s="383">
        <f t="shared" si="323"/>
        <v>-3996</v>
      </c>
      <c r="AS259" s="383">
        <f t="shared" si="324"/>
        <v>0</v>
      </c>
      <c r="AT259" s="383">
        <f t="shared" si="325"/>
        <v>3828</v>
      </c>
      <c r="AU259" s="383">
        <f t="shared" si="326"/>
        <v>0</v>
      </c>
      <c r="AV259" s="383">
        <f t="shared" si="327"/>
        <v>1</v>
      </c>
      <c r="AW259" s="383">
        <f t="shared" si="328"/>
        <v>0</v>
      </c>
      <c r="AX259" s="383">
        <f t="shared" si="329"/>
        <v>1</v>
      </c>
      <c r="AY259" s="383">
        <f t="shared" si="330"/>
        <v>0</v>
      </c>
      <c r="AZ259">
        <f t="shared" si="331"/>
        <v>0</v>
      </c>
      <c r="BA259">
        <f t="shared" si="332"/>
        <v>0</v>
      </c>
      <c r="BB259" s="383">
        <f t="shared" si="333"/>
        <v>0</v>
      </c>
      <c r="BC259" s="384">
        <f t="shared" si="387"/>
        <v>4.2042042042042045E-2</v>
      </c>
      <c r="BD259" s="384">
        <f t="shared" si="387"/>
        <v>0.13013013013013014</v>
      </c>
      <c r="BE259" s="384">
        <f t="shared" si="387"/>
        <v>0.17517517517517517</v>
      </c>
      <c r="BF259" s="384">
        <f t="shared" si="387"/>
        <v>0.16766766766766766</v>
      </c>
      <c r="BG259" s="384">
        <f t="shared" si="387"/>
        <v>0.43768768768768768</v>
      </c>
      <c r="BH259" s="384">
        <f t="shared" si="387"/>
        <v>4.5045045045045043E-2</v>
      </c>
      <c r="BI259" s="384">
        <f t="shared" si="418"/>
        <v>0</v>
      </c>
      <c r="BJ259" s="384">
        <f t="shared" si="418"/>
        <v>2.2522522522522522E-3</v>
      </c>
      <c r="BK259" s="384">
        <f t="shared" si="418"/>
        <v>1078</v>
      </c>
      <c r="BL259" s="474">
        <f t="shared" si="334"/>
        <v>3996</v>
      </c>
      <c r="BM259" s="409">
        <f t="shared" si="335"/>
        <v>12132.0641</v>
      </c>
      <c r="BN259" s="473">
        <f t="shared" si="336"/>
        <v>1078</v>
      </c>
      <c r="BO259" s="387">
        <f t="shared" si="337"/>
        <v>1</v>
      </c>
      <c r="BP259" s="387">
        <f t="shared" si="338"/>
        <v>0</v>
      </c>
      <c r="BQ259" s="388">
        <f t="shared" si="339"/>
        <v>0</v>
      </c>
      <c r="BR259" s="389">
        <f t="shared" si="340"/>
        <v>2918</v>
      </c>
      <c r="BS259" s="390">
        <f t="shared" si="341"/>
        <v>-168</v>
      </c>
      <c r="BT259" s="391">
        <f t="shared" si="412"/>
        <v>0</v>
      </c>
      <c r="BU259" s="391">
        <f t="shared" si="413"/>
        <v>0</v>
      </c>
      <c r="BV259" s="391">
        <f t="shared" si="414"/>
        <v>0</v>
      </c>
      <c r="BW259" s="391">
        <f t="shared" si="396"/>
        <v>0</v>
      </c>
      <c r="BX259" s="391">
        <f t="shared" si="396"/>
        <v>0</v>
      </c>
      <c r="BY259" s="391">
        <f t="shared" si="396"/>
        <v>0</v>
      </c>
      <c r="BZ259" s="391">
        <f t="shared" si="396"/>
        <v>0</v>
      </c>
      <c r="CA259" s="391">
        <f t="shared" si="396"/>
        <v>0</v>
      </c>
      <c r="CB259" s="391">
        <f t="shared" si="342"/>
        <v>0</v>
      </c>
      <c r="CC259" s="391">
        <f t="shared" si="342"/>
        <v>0</v>
      </c>
      <c r="CD259" s="392">
        <f t="shared" si="343"/>
        <v>0</v>
      </c>
      <c r="CE259" s="393">
        <f t="shared" si="344"/>
        <v>-520</v>
      </c>
      <c r="CF259" s="392">
        <f t="shared" si="410"/>
        <v>0</v>
      </c>
      <c r="CG259" s="392">
        <f t="shared" si="410"/>
        <v>0</v>
      </c>
      <c r="CH259" s="392">
        <f t="shared" si="410"/>
        <v>0</v>
      </c>
      <c r="CI259" s="392">
        <f t="shared" si="407"/>
        <v>0</v>
      </c>
      <c r="CJ259" s="392">
        <f t="shared" si="407"/>
        <v>0</v>
      </c>
      <c r="CK259" s="392">
        <f t="shared" si="407"/>
        <v>0</v>
      </c>
      <c r="CL259" s="392">
        <f t="shared" si="407"/>
        <v>0</v>
      </c>
      <c r="CM259" s="392">
        <f t="shared" si="345"/>
        <v>0</v>
      </c>
      <c r="CN259" s="392">
        <f t="shared" si="346"/>
        <v>0</v>
      </c>
      <c r="CO259" s="394">
        <f t="shared" si="347"/>
        <v>0</v>
      </c>
      <c r="CP259" s="394">
        <f t="shared" si="347"/>
        <v>0</v>
      </c>
      <c r="CQ259" s="395">
        <f t="shared" si="348"/>
        <v>-700</v>
      </c>
      <c r="CR259" s="394">
        <f t="shared" si="394"/>
        <v>0</v>
      </c>
      <c r="CS259" s="394">
        <f t="shared" si="394"/>
        <v>0</v>
      </c>
      <c r="CT259" s="394">
        <f t="shared" si="394"/>
        <v>0</v>
      </c>
      <c r="CU259" s="394">
        <f t="shared" si="394"/>
        <v>0</v>
      </c>
      <c r="CV259" s="394">
        <f t="shared" si="394"/>
        <v>0</v>
      </c>
      <c r="CW259" s="394">
        <f t="shared" si="394"/>
        <v>0</v>
      </c>
      <c r="CX259" s="396">
        <f t="shared" si="349"/>
        <v>0</v>
      </c>
      <c r="CY259" s="396">
        <f t="shared" si="349"/>
        <v>0</v>
      </c>
      <c r="CZ259" s="397">
        <f t="shared" si="350"/>
        <v>0</v>
      </c>
      <c r="DA259" s="397">
        <f t="shared" si="350"/>
        <v>0</v>
      </c>
      <c r="DB259" s="397">
        <f t="shared" si="350"/>
        <v>0</v>
      </c>
      <c r="DC259" s="397">
        <f t="shared" si="351"/>
        <v>-670</v>
      </c>
      <c r="DD259" s="397">
        <f t="shared" ref="DD259:DH309" si="420">IF($DC259&gt;0,IF(AC259&gt;0,0,$DC259*BG259*$BO259),0)</f>
        <v>0</v>
      </c>
      <c r="DE259" s="397">
        <f t="shared" si="420"/>
        <v>0</v>
      </c>
      <c r="DF259" s="397">
        <f t="shared" si="420"/>
        <v>0</v>
      </c>
      <c r="DG259" s="397">
        <f t="shared" si="420"/>
        <v>0</v>
      </c>
      <c r="DH259" s="397">
        <f t="shared" si="420"/>
        <v>0</v>
      </c>
      <c r="DI259" s="398">
        <f t="shared" si="352"/>
        <v>0</v>
      </c>
      <c r="DJ259" s="398">
        <f t="shared" si="352"/>
        <v>0</v>
      </c>
      <c r="DK259" s="399">
        <f t="shared" si="353"/>
        <v>0</v>
      </c>
      <c r="DL259" s="399">
        <f t="shared" si="353"/>
        <v>0</v>
      </c>
      <c r="DM259" s="399">
        <f t="shared" si="353"/>
        <v>0</v>
      </c>
      <c r="DN259" s="399">
        <f t="shared" si="353"/>
        <v>0</v>
      </c>
      <c r="DO259" s="399">
        <f t="shared" si="354"/>
        <v>-1749</v>
      </c>
      <c r="DP259" s="399">
        <f t="shared" si="355"/>
        <v>0</v>
      </c>
      <c r="DQ259" s="399">
        <f t="shared" si="355"/>
        <v>0</v>
      </c>
      <c r="DR259" s="399">
        <f t="shared" si="355"/>
        <v>0</v>
      </c>
      <c r="DS259" s="399">
        <f t="shared" si="355"/>
        <v>0</v>
      </c>
      <c r="DT259" s="400">
        <f t="shared" si="356"/>
        <v>0</v>
      </c>
      <c r="DU259" s="400">
        <f t="shared" si="356"/>
        <v>0</v>
      </c>
      <c r="DV259" s="386">
        <f t="shared" ref="DV259:DZ309" si="421">IF($EA259&gt;0,IF(Y259&gt;0,0,$EA259*$BO259*BC259),0)</f>
        <v>0</v>
      </c>
      <c r="DW259" s="386">
        <f t="shared" si="421"/>
        <v>0</v>
      </c>
      <c r="DX259" s="386">
        <f t="shared" si="421"/>
        <v>0</v>
      </c>
      <c r="DY259" s="386">
        <f t="shared" si="421"/>
        <v>0</v>
      </c>
      <c r="DZ259" s="386">
        <f t="shared" si="421"/>
        <v>0</v>
      </c>
      <c r="EA259" s="401">
        <f t="shared" si="357"/>
        <v>-180</v>
      </c>
      <c r="EB259" s="386">
        <f t="shared" si="358"/>
        <v>0</v>
      </c>
      <c r="EC259" s="386">
        <f t="shared" si="358"/>
        <v>0</v>
      </c>
      <c r="ED259" s="386">
        <f t="shared" si="358"/>
        <v>0</v>
      </c>
      <c r="EE259" s="385">
        <f t="shared" si="359"/>
        <v>0</v>
      </c>
      <c r="EF259" s="385">
        <f t="shared" si="359"/>
        <v>0</v>
      </c>
      <c r="EG259" s="402">
        <f t="shared" si="395"/>
        <v>0</v>
      </c>
      <c r="EH259" s="402">
        <f t="shared" si="395"/>
        <v>0</v>
      </c>
      <c r="EI259" s="402">
        <f t="shared" si="395"/>
        <v>0</v>
      </c>
      <c r="EJ259" s="402">
        <f t="shared" si="395"/>
        <v>0</v>
      </c>
      <c r="EK259" s="402">
        <f t="shared" si="395"/>
        <v>0</v>
      </c>
      <c r="EL259" s="402">
        <f t="shared" si="395"/>
        <v>0</v>
      </c>
      <c r="EM259" s="402">
        <f t="shared" si="360"/>
        <v>0</v>
      </c>
      <c r="EN259" s="402">
        <f t="shared" si="361"/>
        <v>0</v>
      </c>
      <c r="EO259" s="402">
        <f t="shared" si="361"/>
        <v>0</v>
      </c>
      <c r="EP259" s="402">
        <f t="shared" si="362"/>
        <v>0</v>
      </c>
      <c r="EQ259" s="402">
        <f t="shared" si="363"/>
        <v>0</v>
      </c>
      <c r="ER259" s="394">
        <f t="shared" si="411"/>
        <v>0</v>
      </c>
      <c r="ES259" s="394">
        <f t="shared" si="411"/>
        <v>0</v>
      </c>
      <c r="ET259" s="394">
        <f t="shared" si="411"/>
        <v>0</v>
      </c>
      <c r="EU259" s="394">
        <f t="shared" si="408"/>
        <v>0</v>
      </c>
      <c r="EV259" s="394">
        <f t="shared" si="408"/>
        <v>0</v>
      </c>
      <c r="EW259" s="394">
        <f t="shared" si="408"/>
        <v>0</v>
      </c>
      <c r="EX259" s="394">
        <f t="shared" si="408"/>
        <v>0</v>
      </c>
      <c r="EY259" s="403">
        <f t="shared" si="364"/>
        <v>-9</v>
      </c>
      <c r="EZ259" s="394">
        <f t="shared" si="365"/>
        <v>0</v>
      </c>
      <c r="FA259" s="396">
        <f t="shared" si="366"/>
        <v>0</v>
      </c>
      <c r="FB259" s="396">
        <f t="shared" si="366"/>
        <v>0</v>
      </c>
      <c r="FC259" s="404">
        <f t="shared" si="415"/>
        <v>45.321321321321328</v>
      </c>
      <c r="FD259" s="404">
        <f t="shared" si="416"/>
        <v>140.28028028028029</v>
      </c>
      <c r="FE259" s="404">
        <f t="shared" si="417"/>
        <v>188.83883883883883</v>
      </c>
      <c r="FF259" s="404">
        <f t="shared" si="397"/>
        <v>180.74574574574575</v>
      </c>
      <c r="FG259" s="404">
        <f t="shared" si="397"/>
        <v>471.82732732732734</v>
      </c>
      <c r="FH259" s="404">
        <f t="shared" si="397"/>
        <v>48.558558558558559</v>
      </c>
      <c r="FI259" s="404">
        <f t="shared" si="397"/>
        <v>0</v>
      </c>
      <c r="FJ259" s="404">
        <f t="shared" si="397"/>
        <v>2.4279279279279278</v>
      </c>
      <c r="FK259" s="392">
        <f t="shared" si="367"/>
        <v>1078</v>
      </c>
      <c r="FL259" s="384">
        <f t="shared" si="368"/>
        <v>0</v>
      </c>
      <c r="FM259" s="384">
        <f t="shared" si="368"/>
        <v>0</v>
      </c>
      <c r="FN259" s="405">
        <f t="shared" si="388"/>
        <v>122.67867867867869</v>
      </c>
      <c r="FO259" s="405">
        <f t="shared" si="388"/>
        <v>379.71971971971976</v>
      </c>
      <c r="FP259" s="405">
        <f t="shared" si="388"/>
        <v>511.16116116116115</v>
      </c>
      <c r="FQ259" s="405">
        <f t="shared" si="388"/>
        <v>489.25425425425425</v>
      </c>
      <c r="FR259" s="405">
        <f t="shared" si="388"/>
        <v>1277.1726726726727</v>
      </c>
      <c r="FS259" s="405">
        <f t="shared" si="388"/>
        <v>131.44144144144144</v>
      </c>
      <c r="FT259" s="405">
        <f t="shared" si="419"/>
        <v>0</v>
      </c>
      <c r="FU259" s="405">
        <f t="shared" si="419"/>
        <v>6.5720720720720722</v>
      </c>
      <c r="FV259" s="405">
        <f t="shared" si="419"/>
        <v>0</v>
      </c>
      <c r="FW259" s="397">
        <f t="shared" si="369"/>
        <v>12132.0641</v>
      </c>
      <c r="FX259" s="406">
        <f t="shared" si="370"/>
        <v>9214.0640999999996</v>
      </c>
      <c r="FY259" s="331">
        <f t="shared" si="371"/>
        <v>9214.0640999999996</v>
      </c>
      <c r="FZ259" s="382">
        <f t="shared" si="372"/>
        <v>0</v>
      </c>
      <c r="GA259" s="331">
        <f t="shared" si="373"/>
        <v>0</v>
      </c>
      <c r="GB259" s="407">
        <f t="shared" si="374"/>
        <v>0</v>
      </c>
      <c r="GC259" s="407">
        <f t="shared" si="375"/>
        <v>0</v>
      </c>
      <c r="GD259" s="407">
        <f t="shared" si="376"/>
        <v>0</v>
      </c>
      <c r="GE259" s="407">
        <f t="shared" si="377"/>
        <v>0</v>
      </c>
      <c r="GF259" s="407">
        <f t="shared" si="378"/>
        <v>0</v>
      </c>
      <c r="GG259" s="407">
        <f t="shared" si="379"/>
        <v>0</v>
      </c>
      <c r="GH259" s="407">
        <f t="shared" si="380"/>
        <v>0</v>
      </c>
      <c r="GI259" s="407">
        <f t="shared" si="381"/>
        <v>0</v>
      </c>
      <c r="GJ259">
        <f t="shared" si="382"/>
        <v>0</v>
      </c>
      <c r="GK259" s="382">
        <f t="shared" si="383"/>
        <v>0</v>
      </c>
      <c r="GL259">
        <v>3</v>
      </c>
      <c r="GM259">
        <f t="shared" si="405"/>
        <v>0</v>
      </c>
      <c r="GN259">
        <f t="shared" si="405"/>
        <v>0</v>
      </c>
      <c r="GO259">
        <f t="shared" si="405"/>
        <v>0</v>
      </c>
      <c r="GP259">
        <f t="shared" si="405"/>
        <v>0</v>
      </c>
      <c r="GQ259">
        <f t="shared" si="405"/>
        <v>0</v>
      </c>
      <c r="GR259">
        <f t="shared" si="404"/>
        <v>0</v>
      </c>
      <c r="GS259">
        <f t="shared" si="404"/>
        <v>0</v>
      </c>
      <c r="GT259">
        <f t="shared" si="404"/>
        <v>0</v>
      </c>
      <c r="GU259">
        <f t="shared" si="404"/>
        <v>1078</v>
      </c>
      <c r="GV259">
        <f t="shared" si="404"/>
        <v>12132.0641</v>
      </c>
    </row>
    <row r="260" spans="1:204" customFormat="1" x14ac:dyDescent="0.25">
      <c r="A260" s="378">
        <v>50003</v>
      </c>
      <c r="B260" s="32" t="s">
        <v>1485</v>
      </c>
      <c r="C260" t="s">
        <v>895</v>
      </c>
      <c r="D260">
        <v>3</v>
      </c>
      <c r="E260" s="379">
        <v>36319</v>
      </c>
      <c r="F260" s="379">
        <v>850</v>
      </c>
      <c r="G260" s="379">
        <v>14045</v>
      </c>
      <c r="H260" s="379">
        <v>253132</v>
      </c>
      <c r="I260" s="379">
        <v>7150</v>
      </c>
      <c r="J260" s="379">
        <v>5213</v>
      </c>
      <c r="K260" s="379">
        <v>630</v>
      </c>
      <c r="L260" s="379">
        <v>2</v>
      </c>
      <c r="M260" s="380">
        <v>1368.3235562282268</v>
      </c>
      <c r="N260" s="381">
        <f t="shared" ref="N260:N323" si="422">SUM(E260:M260)</f>
        <v>318709.32355622825</v>
      </c>
      <c r="O260" s="379">
        <v>41161</v>
      </c>
      <c r="P260" s="379">
        <v>540</v>
      </c>
      <c r="Q260" s="379">
        <v>12841</v>
      </c>
      <c r="R260" s="379">
        <v>210160</v>
      </c>
      <c r="S260" s="379">
        <v>16230</v>
      </c>
      <c r="T260" s="379">
        <v>4830</v>
      </c>
      <c r="U260" s="379">
        <v>610</v>
      </c>
      <c r="V260" s="379">
        <v>10</v>
      </c>
      <c r="W260" s="480">
        <f>(VLOOKUP(A260,'[1]floresta plant'!$A$4:$F$573,6,0))*1000</f>
        <v>1391.5460480338973</v>
      </c>
      <c r="X260" s="24">
        <f t="shared" ref="X260:X323" si="423">SUM(O260:W260)</f>
        <v>287773.54604803392</v>
      </c>
      <c r="Y260" s="53">
        <f t="shared" si="409"/>
        <v>-1204</v>
      </c>
      <c r="Z260" s="53">
        <f t="shared" si="409"/>
        <v>-42972</v>
      </c>
      <c r="AA260" s="53">
        <f t="shared" si="409"/>
        <v>9080</v>
      </c>
      <c r="AB260" s="53">
        <f t="shared" si="406"/>
        <v>-383</v>
      </c>
      <c r="AC260" s="53">
        <f t="shared" si="406"/>
        <v>-20</v>
      </c>
      <c r="AD260" s="53">
        <f t="shared" si="406"/>
        <v>8</v>
      </c>
      <c r="AE260" s="53">
        <f t="shared" si="406"/>
        <v>23.222491805670415</v>
      </c>
      <c r="AF260" s="53">
        <f t="shared" ref="AF260:AF323" si="424">P260-F260</f>
        <v>-310</v>
      </c>
      <c r="AG260" s="53">
        <f t="shared" ref="AG260:AG323" si="425">O260-E260</f>
        <v>4842</v>
      </c>
      <c r="AH260" s="53">
        <f t="shared" ref="AH260:AH323" si="426">AN260</f>
        <v>53582.530908194327</v>
      </c>
      <c r="AI260" s="53">
        <f t="shared" si="384"/>
        <v>-30935.777508194325</v>
      </c>
      <c r="AJ260" s="469">
        <v>22646.753399999998</v>
      </c>
      <c r="AK260" s="469">
        <v>0</v>
      </c>
      <c r="AL260" s="469">
        <v>0</v>
      </c>
      <c r="AM260" s="470">
        <f t="shared" ref="AM260:AM323" si="427">SUM(AJ260:AL260)</f>
        <v>22646.753399999998</v>
      </c>
      <c r="AN260" s="53">
        <f t="shared" ref="AN260:AN323" si="428">AM260-AI260</f>
        <v>53582.530908194327</v>
      </c>
      <c r="AO260" s="382">
        <f t="shared" ref="AO260:AO323" si="429">IF(AI260&gt;0,IF(AN260&gt;0,1,2),IF(AN260&gt;0,3,"na"))</f>
        <v>3</v>
      </c>
      <c r="AP260">
        <v>3</v>
      </c>
      <c r="AQ260" s="383">
        <f t="shared" ref="AQ260:AQ323" si="430">SUMIF(Y260:AG260,"&gt;0")</f>
        <v>13953.222491805671</v>
      </c>
      <c r="AR260" s="383">
        <f t="shared" ref="AR260:AR323" si="431">SUMIF(Y260:AG260,"&lt;0")</f>
        <v>-44889</v>
      </c>
      <c r="AS260" s="383">
        <f t="shared" ref="AS260:AS323" si="432">IF(Y260&gt;0,Y260,0)</f>
        <v>0</v>
      </c>
      <c r="AT260" s="383">
        <f t="shared" ref="AT260:AT323" si="433">-SUMIF(Z260:AG260,"&lt;0")</f>
        <v>43685</v>
      </c>
      <c r="AU260" s="383">
        <f t="shared" ref="AU260:AU323" si="434">IF(AN260&lt;0,-AN260,0)</f>
        <v>0</v>
      </c>
      <c r="AV260" s="383">
        <f t="shared" ref="AV260:AV323" si="435">IF(AS260/2&lt;AT260,1,0)</f>
        <v>1</v>
      </c>
      <c r="AW260" s="383">
        <f t="shared" ref="AW260:AW323" si="436">IF(AS260/2&lt;AU260,1,0)</f>
        <v>0</v>
      </c>
      <c r="AX260" s="383">
        <f t="shared" ref="AX260:AX323" si="437">IF(AS260&lt;(AT260+AU260),1,0)</f>
        <v>1</v>
      </c>
      <c r="AY260" s="383">
        <f t="shared" ref="AY260:AY323" si="438">IF(AX260=1,IF(AV260=1,IF(AW260=1,(1/2)*AS260,AS260-AU260),AT260),AT260)</f>
        <v>0</v>
      </c>
      <c r="AZ260">
        <f t="shared" ref="AZ260:AZ323" si="439">IF(AX260=1,IF(AW260=1,IF(AV260=1,AS260/2,AS260-AT260),AU260),AU260)</f>
        <v>0</v>
      </c>
      <c r="BA260">
        <f t="shared" ref="BA260:BA323" si="440">IF(AX260=1,0,(AS260-AT260-AU260))</f>
        <v>0</v>
      </c>
      <c r="BB260" s="383">
        <f t="shared" ref="BB260:BB323" si="441">AS260-SUM(AY260:BA260)</f>
        <v>0</v>
      </c>
      <c r="BC260" s="384">
        <f t="shared" si="387"/>
        <v>2.6821715787832209E-2</v>
      </c>
      <c r="BD260" s="384">
        <f t="shared" si="387"/>
        <v>0.95729466016173226</v>
      </c>
      <c r="BE260" s="384">
        <f t="shared" si="387"/>
        <v>9080</v>
      </c>
      <c r="BF260" s="384">
        <f t="shared" si="387"/>
        <v>8.5321570986210422E-3</v>
      </c>
      <c r="BG260" s="384">
        <f t="shared" si="387"/>
        <v>4.4554345162511975E-4</v>
      </c>
      <c r="BH260" s="384">
        <f t="shared" si="387"/>
        <v>8</v>
      </c>
      <c r="BI260" s="384">
        <f t="shared" si="418"/>
        <v>23.222491805670415</v>
      </c>
      <c r="BJ260" s="384">
        <f t="shared" si="418"/>
        <v>6.9059235001893557E-3</v>
      </c>
      <c r="BK260" s="384">
        <f t="shared" si="418"/>
        <v>4842</v>
      </c>
      <c r="BL260" s="474">
        <f t="shared" ref="BL260:BL323" si="442">-AR260-AY260</f>
        <v>44889</v>
      </c>
      <c r="BM260" s="409">
        <f t="shared" ref="BM260:BM323" si="443">AN260+AZ260</f>
        <v>53582.530908194327</v>
      </c>
      <c r="BN260" s="473">
        <f t="shared" ref="BN260:BN323" si="444">SUMIF(Z260:AG260,"&gt;0")</f>
        <v>13953.222491805671</v>
      </c>
      <c r="BO260" s="387">
        <f t="shared" ref="BO260:BO323" si="445">IF(AO260=3,1,(BL260)/BN260)</f>
        <v>1</v>
      </c>
      <c r="BP260" s="387">
        <f t="shared" ref="BP260:BP323" si="446">IF(AO260=2,(BM260*(-1))/(BN260),0)</f>
        <v>0</v>
      </c>
      <c r="BQ260" s="388">
        <f t="shared" ref="BQ260:BQ323" si="447">1-BP260-BO260</f>
        <v>0</v>
      </c>
      <c r="BR260" s="389">
        <f t="shared" ref="BR260:BR323" si="448">IF(AO260=3,BL260-BN260,0)</f>
        <v>30935.777508194329</v>
      </c>
      <c r="BS260" s="390">
        <f t="shared" ref="BS260:BS323" si="449">Y260</f>
        <v>-1204</v>
      </c>
      <c r="BT260" s="391">
        <f t="shared" si="412"/>
        <v>0</v>
      </c>
      <c r="BU260" s="391">
        <f t="shared" si="413"/>
        <v>0</v>
      </c>
      <c r="BV260" s="391">
        <f t="shared" si="414"/>
        <v>0</v>
      </c>
      <c r="BW260" s="391">
        <f t="shared" si="396"/>
        <v>0</v>
      </c>
      <c r="BX260" s="391">
        <f t="shared" si="396"/>
        <v>0</v>
      </c>
      <c r="BY260" s="391">
        <f t="shared" si="396"/>
        <v>0</v>
      </c>
      <c r="BZ260" s="391">
        <f t="shared" si="396"/>
        <v>0</v>
      </c>
      <c r="CA260" s="391">
        <f t="shared" si="396"/>
        <v>0</v>
      </c>
      <c r="CB260" s="391">
        <f t="shared" ref="CB260:CC323" si="450">AZ260</f>
        <v>0</v>
      </c>
      <c r="CC260" s="391">
        <f t="shared" si="450"/>
        <v>0</v>
      </c>
      <c r="CD260" s="392">
        <f t="shared" ref="CD260:CD323" si="451">IF($CE260&gt;0,IF(Y260&gt;0,0,CE260*BO260*BC260),0)</f>
        <v>0</v>
      </c>
      <c r="CE260" s="393">
        <f t="shared" ref="CE260:CE323" si="452">Z260</f>
        <v>-42972</v>
      </c>
      <c r="CF260" s="392">
        <f t="shared" si="410"/>
        <v>0</v>
      </c>
      <c r="CG260" s="392">
        <f t="shared" si="410"/>
        <v>0</v>
      </c>
      <c r="CH260" s="392">
        <f t="shared" si="410"/>
        <v>0</v>
      </c>
      <c r="CI260" s="392">
        <f t="shared" si="407"/>
        <v>0</v>
      </c>
      <c r="CJ260" s="392">
        <f t="shared" si="407"/>
        <v>0</v>
      </c>
      <c r="CK260" s="392">
        <f t="shared" si="407"/>
        <v>0</v>
      </c>
      <c r="CL260" s="392">
        <f t="shared" si="407"/>
        <v>0</v>
      </c>
      <c r="CM260" s="392">
        <f t="shared" ref="CM260:CM323" si="453">IF($CE260&gt;0,BP260*CE260,0)</f>
        <v>0</v>
      </c>
      <c r="CN260" s="392">
        <f t="shared" ref="CN260:CN323" si="454">IF(CE260&gt;0,CE260*BQ260,0)</f>
        <v>0</v>
      </c>
      <c r="CO260" s="394">
        <f t="shared" ref="CO260:CP323" si="455">IF($CQ260&gt;0,IF(Y260&gt;0,0,$CQ260*BC260*$BO260),0)</f>
        <v>243.54117935351644</v>
      </c>
      <c r="CP260" s="394">
        <f t="shared" si="455"/>
        <v>8692.2355142685283</v>
      </c>
      <c r="CQ260" s="395">
        <f t="shared" ref="CQ260:CQ323" si="456">AA260</f>
        <v>9080</v>
      </c>
      <c r="CR260" s="394">
        <f t="shared" si="394"/>
        <v>77.471986455479069</v>
      </c>
      <c r="CS260" s="394">
        <f t="shared" si="394"/>
        <v>4.045534540756087</v>
      </c>
      <c r="CT260" s="394">
        <f t="shared" si="394"/>
        <v>0</v>
      </c>
      <c r="CU260" s="394">
        <f t="shared" ref="CU260:CW323" si="457">IF($CQ260&gt;0,IF(AE260&gt;0,0,$CQ260*BI260*$BO260),0)</f>
        <v>0</v>
      </c>
      <c r="CV260" s="394">
        <f t="shared" si="457"/>
        <v>62.705785381719352</v>
      </c>
      <c r="CW260" s="394">
        <f t="shared" si="457"/>
        <v>0</v>
      </c>
      <c r="CX260" s="396">
        <f t="shared" ref="CX260:CY323" si="458">IF($CQ260&gt;0,$CQ260*BP260,0)</f>
        <v>0</v>
      </c>
      <c r="CY260" s="396">
        <f t="shared" si="458"/>
        <v>0</v>
      </c>
      <c r="CZ260" s="397">
        <f t="shared" ref="CZ260:DB323" si="459">IF($DC260&gt;0,IF(Y260&gt;0,0,$DC260*BC260*$BO260),0)</f>
        <v>0</v>
      </c>
      <c r="DA260" s="397">
        <f t="shared" si="459"/>
        <v>0</v>
      </c>
      <c r="DB260" s="397">
        <f t="shared" si="459"/>
        <v>0</v>
      </c>
      <c r="DC260" s="397">
        <f t="shared" ref="DC260:DC323" si="460">AB260</f>
        <v>-383</v>
      </c>
      <c r="DD260" s="397">
        <f t="shared" si="420"/>
        <v>0</v>
      </c>
      <c r="DE260" s="397">
        <f t="shared" si="420"/>
        <v>0</v>
      </c>
      <c r="DF260" s="397">
        <f t="shared" si="420"/>
        <v>0</v>
      </c>
      <c r="DG260" s="397">
        <f t="shared" si="420"/>
        <v>0</v>
      </c>
      <c r="DH260" s="397">
        <f t="shared" si="420"/>
        <v>0</v>
      </c>
      <c r="DI260" s="398">
        <f t="shared" ref="DI260:DJ323" si="461">IF($DC260&gt;0,$DC260*BP260,0)</f>
        <v>0</v>
      </c>
      <c r="DJ260" s="398">
        <f t="shared" si="461"/>
        <v>0</v>
      </c>
      <c r="DK260" s="399">
        <f t="shared" ref="DK260:DN323" si="462">IF($DO260&gt;0,IF(Y260&gt;0,0,$DO260*$BO260*BC260),0)</f>
        <v>0</v>
      </c>
      <c r="DL260" s="399">
        <f t="shared" si="462"/>
        <v>0</v>
      </c>
      <c r="DM260" s="399">
        <f t="shared" si="462"/>
        <v>0</v>
      </c>
      <c r="DN260" s="399">
        <f t="shared" si="462"/>
        <v>0</v>
      </c>
      <c r="DO260" s="399">
        <f t="shared" ref="DO260:DO323" si="463">AC260</f>
        <v>-20</v>
      </c>
      <c r="DP260" s="399">
        <f t="shared" ref="DP260:DS323" si="464">IF($DO260&gt;0,IF(AD260&gt;0,0,$DO260*$BO260*BH260),0)</f>
        <v>0</v>
      </c>
      <c r="DQ260" s="399">
        <f t="shared" si="464"/>
        <v>0</v>
      </c>
      <c r="DR260" s="399">
        <f t="shared" si="464"/>
        <v>0</v>
      </c>
      <c r="DS260" s="399">
        <f t="shared" si="464"/>
        <v>0</v>
      </c>
      <c r="DT260" s="400">
        <f t="shared" ref="DT260:DU323" si="465">IF($DO260&gt;0,$DO260*BP260,0)</f>
        <v>0</v>
      </c>
      <c r="DU260" s="400">
        <f t="shared" si="465"/>
        <v>0</v>
      </c>
      <c r="DV260" s="386">
        <f t="shared" si="421"/>
        <v>0.21457372630265767</v>
      </c>
      <c r="DW260" s="386">
        <f t="shared" si="421"/>
        <v>7.6583572812938581</v>
      </c>
      <c r="DX260" s="386">
        <f t="shared" si="421"/>
        <v>0</v>
      </c>
      <c r="DY260" s="386">
        <f t="shared" si="421"/>
        <v>6.8257256788968337E-2</v>
      </c>
      <c r="DZ260" s="386">
        <f t="shared" si="421"/>
        <v>3.564347613000958E-3</v>
      </c>
      <c r="EA260" s="401">
        <f t="shared" ref="EA260:EA323" si="466">AD260</f>
        <v>8</v>
      </c>
      <c r="EB260" s="386">
        <f t="shared" ref="EB260:ED323" si="467">IF($EA260&gt;0,IF(AE260&gt;0,0,$EA260*$BO260*BI260),0)</f>
        <v>0</v>
      </c>
      <c r="EC260" s="386">
        <f t="shared" si="467"/>
        <v>5.5247388001514845E-2</v>
      </c>
      <c r="ED260" s="386">
        <f t="shared" si="467"/>
        <v>0</v>
      </c>
      <c r="EE260" s="385">
        <f t="shared" ref="EE260:EF323" si="468">IF($EA260&gt;0,$EA260*BP260,0)</f>
        <v>0</v>
      </c>
      <c r="EF260" s="385">
        <f t="shared" si="468"/>
        <v>0</v>
      </c>
      <c r="EG260" s="402">
        <f t="shared" si="395"/>
        <v>0.62286707509695427</v>
      </c>
      <c r="EH260" s="402">
        <f t="shared" si="395"/>
        <v>22.230767401217872</v>
      </c>
      <c r="EI260" s="402">
        <f t="shared" si="395"/>
        <v>0</v>
      </c>
      <c r="EJ260" s="402">
        <f t="shared" ref="EJ260:EL323" si="469">IF($EM260&gt;0,IF(AB260&gt;0,0,$EM260*BF260*$BO260),0)</f>
        <v>0.19813794830741982</v>
      </c>
      <c r="EK260" s="402">
        <f t="shared" si="469"/>
        <v>1.0346629154434456E-2</v>
      </c>
      <c r="EL260" s="402">
        <f t="shared" si="469"/>
        <v>0</v>
      </c>
      <c r="EM260" s="402">
        <f t="shared" ref="EM260:EM323" si="470">AE260</f>
        <v>23.222491805670415</v>
      </c>
      <c r="EN260" s="402">
        <f t="shared" ref="EN260:EO323" si="471">IF($EM260&gt;0,IF(AF260&gt;0,0,$EM260*BJ260*$BO260),0)</f>
        <v>0.16037275189373407</v>
      </c>
      <c r="EO260" s="402">
        <f t="shared" si="471"/>
        <v>0</v>
      </c>
      <c r="EP260" s="402">
        <f t="shared" ref="EP260:EP323" si="472">IF($EM260&gt;0,EM260*BP260,0)</f>
        <v>0</v>
      </c>
      <c r="EQ260" s="402">
        <f t="shared" ref="EQ260:EQ323" si="473">IF($EM260&gt;0,EM260*BQ260,0)</f>
        <v>0</v>
      </c>
      <c r="ER260" s="394">
        <f t="shared" si="411"/>
        <v>0</v>
      </c>
      <c r="ES260" s="394">
        <f t="shared" si="411"/>
        <v>0</v>
      </c>
      <c r="ET260" s="394">
        <f t="shared" si="411"/>
        <v>0</v>
      </c>
      <c r="EU260" s="394">
        <f t="shared" si="408"/>
        <v>0</v>
      </c>
      <c r="EV260" s="394">
        <f t="shared" si="408"/>
        <v>0</v>
      </c>
      <c r="EW260" s="394">
        <f t="shared" si="408"/>
        <v>0</v>
      </c>
      <c r="EX260" s="394">
        <f t="shared" si="408"/>
        <v>0</v>
      </c>
      <c r="EY260" s="403">
        <f t="shared" ref="EY260:EY323" si="474">AF260</f>
        <v>-310</v>
      </c>
      <c r="EZ260" s="394">
        <f t="shared" ref="EZ260:EZ323" si="475">IF($EY260&gt;0,IF(AG260&gt;0,0,$EY260*$BO260*BK260),0)</f>
        <v>0</v>
      </c>
      <c r="FA260" s="396">
        <f t="shared" ref="FA260:FB323" si="476">IF($EY260&gt;0,$EY260*BP260,0)</f>
        <v>0</v>
      </c>
      <c r="FB260" s="396">
        <f t="shared" si="476"/>
        <v>0</v>
      </c>
      <c r="FC260" s="404">
        <f t="shared" si="415"/>
        <v>129.87074784468356</v>
      </c>
      <c r="FD260" s="404">
        <f t="shared" si="416"/>
        <v>4635.2207445031072</v>
      </c>
      <c r="FE260" s="404">
        <f t="shared" si="417"/>
        <v>0</v>
      </c>
      <c r="FF260" s="404">
        <f t="shared" si="397"/>
        <v>41.312704671523086</v>
      </c>
      <c r="FG260" s="404">
        <f t="shared" si="397"/>
        <v>2.1573213927688299</v>
      </c>
      <c r="FH260" s="404">
        <f t="shared" si="397"/>
        <v>0</v>
      </c>
      <c r="FI260" s="404">
        <f t="shared" si="397"/>
        <v>0</v>
      </c>
      <c r="FJ260" s="404">
        <f t="shared" si="397"/>
        <v>33.438481587916861</v>
      </c>
      <c r="FK260" s="392">
        <f t="shared" ref="FK260:FK323" si="477">AG260</f>
        <v>4842</v>
      </c>
      <c r="FL260" s="384">
        <f t="shared" ref="FL260:FM323" si="478">IF($FK260&gt;0,$FK260*BP260,0)</f>
        <v>0</v>
      </c>
      <c r="FM260" s="384">
        <f t="shared" si="478"/>
        <v>0</v>
      </c>
      <c r="FN260" s="405">
        <f t="shared" si="388"/>
        <v>829.7506320004004</v>
      </c>
      <c r="FO260" s="405">
        <f t="shared" si="388"/>
        <v>29614.654616545849</v>
      </c>
      <c r="FP260" s="405">
        <f t="shared" si="388"/>
        <v>0</v>
      </c>
      <c r="FQ260" s="405">
        <f t="shared" si="388"/>
        <v>263.94891366790142</v>
      </c>
      <c r="FR260" s="405">
        <f t="shared" si="388"/>
        <v>13.783233089707648</v>
      </c>
      <c r="FS260" s="405">
        <f t="shared" si="388"/>
        <v>0</v>
      </c>
      <c r="FT260" s="405">
        <f t="shared" si="419"/>
        <v>0</v>
      </c>
      <c r="FU260" s="405">
        <f t="shared" si="419"/>
        <v>213.64011289046852</v>
      </c>
      <c r="FV260" s="405">
        <f t="shared" si="419"/>
        <v>0</v>
      </c>
      <c r="FW260" s="397">
        <f t="shared" ref="FW260:FW323" si="479">AN260</f>
        <v>53582.530908194327</v>
      </c>
      <c r="FX260" s="406">
        <f t="shared" ref="FX260:FX323" si="480">IF(FW260&gt;0,FW260-SUM(FN260:FV260),0)</f>
        <v>22646.753400000001</v>
      </c>
      <c r="FY260" s="331">
        <f t="shared" ref="FY260:FY323" si="481">FX260+FM260+FB260+EF260+DU260+DJ260+CY260++CN260+CC260</f>
        <v>22646.753400000001</v>
      </c>
      <c r="FZ260" s="382">
        <f t="shared" ref="FZ260:FZ323" si="482">AM260-FY260</f>
        <v>0</v>
      </c>
      <c r="GA260" s="331">
        <f t="shared" ref="GA260:GA323" si="483">IF(BS260&gt;0,BS260-SUM(BT260:CC260),0)</f>
        <v>0</v>
      </c>
      <c r="GB260" s="407">
        <f t="shared" ref="GB260:GB323" si="484">IF(CE260&gt;0,CE260-SUM(CF260:CN260)-CD260,0)</f>
        <v>0</v>
      </c>
      <c r="GC260" s="407">
        <f t="shared" ref="GC260:GC323" si="485">IF(CQ260&gt;0,CQ260-SUM(CR260:CY260)-CP260-CO260,0)</f>
        <v>3.4106051316484809E-13</v>
      </c>
      <c r="GD260" s="407">
        <f t="shared" ref="GD260:GD323" si="486">IF(DC260&gt;0,DC260-SUM(DD260:DJ260)-DB260-DA260-CZ260,0)</f>
        <v>0</v>
      </c>
      <c r="GE260" s="407">
        <f t="shared" ref="GE260:GE323" si="487">IF(DO260&gt;0,DO260-SUM(DP260:DU260)-DN260-DM260-DL260-DK260,0)</f>
        <v>0</v>
      </c>
      <c r="GF260" s="407">
        <f t="shared" ref="GF260:GF323" si="488">IF(EA260&gt;0,EA260-SUM(EB260:EF260)-SUM(DV260:DZ260),0)</f>
        <v>-8.8817841970012523E-16</v>
      </c>
      <c r="GG260" s="407">
        <f t="shared" ref="GG260:GG323" si="489">IF(EM260&gt;0,EM260-SUM(EN260:EQ260)-SUM(EG260:EL260),0)</f>
        <v>0</v>
      </c>
      <c r="GH260" s="407">
        <f t="shared" ref="GH260:GH323" si="490">IF(EY260&gt;0,EY260-EZ260-FA260-FB260-SUM(ER260:EX260),0)</f>
        <v>0</v>
      </c>
      <c r="GI260" s="407">
        <f t="shared" ref="GI260:GI323" si="491">IF(FK260&gt;0,FK260-SUM(FC260:FJ260)-FL260-FM260,0)</f>
        <v>9.0949470177292824E-13</v>
      </c>
      <c r="GJ260">
        <f t="shared" ref="GJ260:GJ323" si="492">IF(AN260&lt;0,FL260+FA260+EE260+EP260+DT260+DI260+CX260+CM260+CB260+AN260,0)</f>
        <v>0</v>
      </c>
      <c r="GK260" s="382">
        <f t="shared" ref="GK260:GK323" si="493">SUM(GA260:GJ260)</f>
        <v>1.2496670365180762E-12</v>
      </c>
      <c r="GL260">
        <v>3</v>
      </c>
      <c r="GM260">
        <f t="shared" si="405"/>
        <v>0</v>
      </c>
      <c r="GN260">
        <f t="shared" si="405"/>
        <v>0</v>
      </c>
      <c r="GO260">
        <f t="shared" si="405"/>
        <v>9080</v>
      </c>
      <c r="GP260">
        <f t="shared" si="405"/>
        <v>0</v>
      </c>
      <c r="GQ260">
        <f t="shared" si="405"/>
        <v>0</v>
      </c>
      <c r="GR260">
        <f t="shared" si="404"/>
        <v>8</v>
      </c>
      <c r="GS260">
        <f t="shared" si="404"/>
        <v>23.222491805670415</v>
      </c>
      <c r="GT260">
        <f t="shared" si="404"/>
        <v>0</v>
      </c>
      <c r="GU260">
        <f t="shared" si="404"/>
        <v>4842</v>
      </c>
      <c r="GV260">
        <f t="shared" si="404"/>
        <v>53582.530908194327</v>
      </c>
    </row>
    <row r="261" spans="1:204" customFormat="1" x14ac:dyDescent="0.25">
      <c r="A261" s="378">
        <v>50004</v>
      </c>
      <c r="B261" s="32" t="s">
        <v>1486</v>
      </c>
      <c r="C261" t="s">
        <v>895</v>
      </c>
      <c r="D261">
        <v>3</v>
      </c>
      <c r="E261" s="379">
        <v>8201</v>
      </c>
      <c r="F261" s="379">
        <v>612</v>
      </c>
      <c r="G261" s="379">
        <v>10738</v>
      </c>
      <c r="H261" s="379">
        <v>162446</v>
      </c>
      <c r="I261" s="379">
        <v>3370</v>
      </c>
      <c r="J261" s="379">
        <v>2160</v>
      </c>
      <c r="K261" s="379">
        <v>2630</v>
      </c>
      <c r="L261" s="379">
        <v>130</v>
      </c>
      <c r="M261" s="380">
        <v>3416.5239525030465</v>
      </c>
      <c r="N261" s="381">
        <f t="shared" si="422"/>
        <v>193703.52395250305</v>
      </c>
      <c r="O261" s="379">
        <v>9353</v>
      </c>
      <c r="P261" s="379">
        <v>487</v>
      </c>
      <c r="Q261" s="379">
        <v>17599</v>
      </c>
      <c r="R261" s="379">
        <v>137885</v>
      </c>
      <c r="S261" s="379">
        <v>3452</v>
      </c>
      <c r="T261" s="379">
        <v>800</v>
      </c>
      <c r="U261" s="379">
        <v>1035</v>
      </c>
      <c r="V261" s="379">
        <v>130</v>
      </c>
      <c r="W261" s="480">
        <f>(VLOOKUP(A261,'[1]floresta plant'!$A$4:$F$573,6,0))*1000</f>
        <v>697.80639841086168</v>
      </c>
      <c r="X261" s="24">
        <f t="shared" si="423"/>
        <v>171438.80639841087</v>
      </c>
      <c r="Y261" s="53">
        <f t="shared" si="409"/>
        <v>6861</v>
      </c>
      <c r="Z261" s="53">
        <f t="shared" si="409"/>
        <v>-24561</v>
      </c>
      <c r="AA261" s="53">
        <f t="shared" si="409"/>
        <v>82</v>
      </c>
      <c r="AB261" s="53">
        <f t="shared" si="406"/>
        <v>-1360</v>
      </c>
      <c r="AC261" s="53">
        <f t="shared" si="406"/>
        <v>-1595</v>
      </c>
      <c r="AD261" s="53">
        <f t="shared" si="406"/>
        <v>0</v>
      </c>
      <c r="AE261" s="53">
        <f t="shared" si="406"/>
        <v>-2718.7175540921849</v>
      </c>
      <c r="AF261" s="53">
        <f t="shared" si="424"/>
        <v>-125</v>
      </c>
      <c r="AG261" s="53">
        <f t="shared" si="425"/>
        <v>1152</v>
      </c>
      <c r="AH261" s="53">
        <f t="shared" si="426"/>
        <v>42333.783854092173</v>
      </c>
      <c r="AI261" s="53">
        <f t="shared" ref="AI261:AI324" si="494">X261-N261</f>
        <v>-22264.717554092174</v>
      </c>
      <c r="AJ261" s="469">
        <v>20069.066299999999</v>
      </c>
      <c r="AK261" s="469">
        <v>0</v>
      </c>
      <c r="AL261" s="469">
        <v>0</v>
      </c>
      <c r="AM261" s="470">
        <f t="shared" si="427"/>
        <v>20069.066299999999</v>
      </c>
      <c r="AN261" s="53">
        <f t="shared" si="428"/>
        <v>42333.783854092173</v>
      </c>
      <c r="AO261" s="382">
        <f t="shared" si="429"/>
        <v>3</v>
      </c>
      <c r="AP261">
        <v>3</v>
      </c>
      <c r="AQ261" s="383">
        <f t="shared" si="430"/>
        <v>8095</v>
      </c>
      <c r="AR261" s="383">
        <f t="shared" si="431"/>
        <v>-30359.717554092185</v>
      </c>
      <c r="AS261" s="383">
        <f t="shared" si="432"/>
        <v>6861</v>
      </c>
      <c r="AT261" s="383">
        <f t="shared" si="433"/>
        <v>30359.717554092185</v>
      </c>
      <c r="AU261" s="383">
        <f t="shared" si="434"/>
        <v>0</v>
      </c>
      <c r="AV261" s="383">
        <f t="shared" si="435"/>
        <v>1</v>
      </c>
      <c r="AW261" s="383">
        <f t="shared" si="436"/>
        <v>0</v>
      </c>
      <c r="AX261" s="383">
        <f t="shared" si="437"/>
        <v>1</v>
      </c>
      <c r="AY261" s="383">
        <f t="shared" si="438"/>
        <v>6861</v>
      </c>
      <c r="AZ261">
        <f t="shared" si="439"/>
        <v>0</v>
      </c>
      <c r="BA261">
        <f t="shared" si="440"/>
        <v>0</v>
      </c>
      <c r="BB261" s="383">
        <f t="shared" si="441"/>
        <v>0</v>
      </c>
      <c r="BC261" s="384">
        <f t="shared" si="387"/>
        <v>6861</v>
      </c>
      <c r="BD261" s="384">
        <f t="shared" si="387"/>
        <v>0.8089996211670758</v>
      </c>
      <c r="BE261" s="384">
        <f t="shared" si="387"/>
        <v>82</v>
      </c>
      <c r="BF261" s="384">
        <f t="shared" si="387"/>
        <v>4.4796200675348036E-2</v>
      </c>
      <c r="BG261" s="384">
        <f t="shared" si="387"/>
        <v>5.253672064498538E-2</v>
      </c>
      <c r="BH261" s="384">
        <f t="shared" si="387"/>
        <v>0</v>
      </c>
      <c r="BI261" s="384">
        <f t="shared" si="418"/>
        <v>8.955015965640066E-2</v>
      </c>
      <c r="BJ261" s="384">
        <f t="shared" si="418"/>
        <v>4.117297856190077E-3</v>
      </c>
      <c r="BK261" s="384">
        <f t="shared" si="418"/>
        <v>1152</v>
      </c>
      <c r="BL261" s="474">
        <f t="shared" si="442"/>
        <v>23498.717554092185</v>
      </c>
      <c r="BM261" s="409">
        <f t="shared" si="443"/>
        <v>42333.783854092173</v>
      </c>
      <c r="BN261" s="473">
        <f t="shared" si="444"/>
        <v>1234</v>
      </c>
      <c r="BO261" s="387">
        <f t="shared" si="445"/>
        <v>1</v>
      </c>
      <c r="BP261" s="387">
        <f t="shared" si="446"/>
        <v>0</v>
      </c>
      <c r="BQ261" s="388">
        <f t="shared" si="447"/>
        <v>0</v>
      </c>
      <c r="BR261" s="389">
        <f t="shared" si="448"/>
        <v>22264.717554092185</v>
      </c>
      <c r="BS261" s="390">
        <f t="shared" si="449"/>
        <v>6861</v>
      </c>
      <c r="BT261" s="391">
        <f t="shared" si="412"/>
        <v>5550.5464008273075</v>
      </c>
      <c r="BU261" s="391">
        <f t="shared" si="413"/>
        <v>0</v>
      </c>
      <c r="BV261" s="391">
        <f t="shared" si="414"/>
        <v>307.3467328335629</v>
      </c>
      <c r="BW261" s="391">
        <f t="shared" si="396"/>
        <v>360.45444034524468</v>
      </c>
      <c r="BX261" s="391">
        <f t="shared" si="396"/>
        <v>0</v>
      </c>
      <c r="BY261" s="391">
        <f t="shared" si="396"/>
        <v>614.40364540256496</v>
      </c>
      <c r="BZ261" s="391">
        <f t="shared" si="396"/>
        <v>28.248780591320116</v>
      </c>
      <c r="CA261" s="391">
        <f t="shared" si="396"/>
        <v>0</v>
      </c>
      <c r="CB261" s="391">
        <f t="shared" si="450"/>
        <v>0</v>
      </c>
      <c r="CC261" s="391">
        <f t="shared" si="450"/>
        <v>0</v>
      </c>
      <c r="CD261" s="392">
        <f t="shared" si="451"/>
        <v>0</v>
      </c>
      <c r="CE261" s="393">
        <f t="shared" si="452"/>
        <v>-24561</v>
      </c>
      <c r="CF261" s="392">
        <f t="shared" si="410"/>
        <v>0</v>
      </c>
      <c r="CG261" s="392">
        <f t="shared" si="410"/>
        <v>0</v>
      </c>
      <c r="CH261" s="392">
        <f t="shared" si="410"/>
        <v>0</v>
      </c>
      <c r="CI261" s="392">
        <f t="shared" si="407"/>
        <v>0</v>
      </c>
      <c r="CJ261" s="392">
        <f t="shared" si="407"/>
        <v>0</v>
      </c>
      <c r="CK261" s="392">
        <f t="shared" si="407"/>
        <v>0</v>
      </c>
      <c r="CL261" s="392">
        <f t="shared" si="407"/>
        <v>0</v>
      </c>
      <c r="CM261" s="392">
        <f t="shared" si="453"/>
        <v>0</v>
      </c>
      <c r="CN261" s="392">
        <f t="shared" si="454"/>
        <v>0</v>
      </c>
      <c r="CO261" s="394">
        <f t="shared" si="455"/>
        <v>0</v>
      </c>
      <c r="CP261" s="394">
        <f t="shared" si="455"/>
        <v>66.337968935700218</v>
      </c>
      <c r="CQ261" s="395">
        <f t="shared" si="456"/>
        <v>82</v>
      </c>
      <c r="CR261" s="394">
        <f t="shared" ref="CR261:CW324" si="495">IF($CQ261&gt;0,IF(AB261&gt;0,0,$CQ261*BF261*$BO261),0)</f>
        <v>3.6732884553785388</v>
      </c>
      <c r="CS261" s="394">
        <f t="shared" si="495"/>
        <v>4.3080110928888011</v>
      </c>
      <c r="CT261" s="394">
        <f t="shared" si="495"/>
        <v>0</v>
      </c>
      <c r="CU261" s="394">
        <f t="shared" si="457"/>
        <v>7.3431130918248542</v>
      </c>
      <c r="CV261" s="394">
        <f t="shared" si="457"/>
        <v>0.33761842420758631</v>
      </c>
      <c r="CW261" s="394">
        <f t="shared" si="457"/>
        <v>0</v>
      </c>
      <c r="CX261" s="396">
        <f t="shared" si="458"/>
        <v>0</v>
      </c>
      <c r="CY261" s="396">
        <f t="shared" si="458"/>
        <v>0</v>
      </c>
      <c r="CZ261" s="397">
        <f t="shared" si="459"/>
        <v>0</v>
      </c>
      <c r="DA261" s="397">
        <f t="shared" si="459"/>
        <v>0</v>
      </c>
      <c r="DB261" s="397">
        <f t="shared" si="459"/>
        <v>0</v>
      </c>
      <c r="DC261" s="397">
        <f t="shared" si="460"/>
        <v>-1360</v>
      </c>
      <c r="DD261" s="397">
        <f t="shared" si="420"/>
        <v>0</v>
      </c>
      <c r="DE261" s="397">
        <f t="shared" si="420"/>
        <v>0</v>
      </c>
      <c r="DF261" s="397">
        <f t="shared" si="420"/>
        <v>0</v>
      </c>
      <c r="DG261" s="397">
        <f t="shared" si="420"/>
        <v>0</v>
      </c>
      <c r="DH261" s="397">
        <f t="shared" si="420"/>
        <v>0</v>
      </c>
      <c r="DI261" s="398">
        <f t="shared" si="461"/>
        <v>0</v>
      </c>
      <c r="DJ261" s="398">
        <f t="shared" si="461"/>
        <v>0</v>
      </c>
      <c r="DK261" s="399">
        <f t="shared" si="462"/>
        <v>0</v>
      </c>
      <c r="DL261" s="399">
        <f t="shared" si="462"/>
        <v>0</v>
      </c>
      <c r="DM261" s="399">
        <f t="shared" si="462"/>
        <v>0</v>
      </c>
      <c r="DN261" s="399">
        <f t="shared" si="462"/>
        <v>0</v>
      </c>
      <c r="DO261" s="399">
        <f t="shared" si="463"/>
        <v>-1595</v>
      </c>
      <c r="DP261" s="399">
        <f t="shared" si="464"/>
        <v>0</v>
      </c>
      <c r="DQ261" s="399">
        <f t="shared" si="464"/>
        <v>0</v>
      </c>
      <c r="DR261" s="399">
        <f t="shared" si="464"/>
        <v>0</v>
      </c>
      <c r="DS261" s="399">
        <f t="shared" si="464"/>
        <v>0</v>
      </c>
      <c r="DT261" s="400">
        <f t="shared" si="465"/>
        <v>0</v>
      </c>
      <c r="DU261" s="400">
        <f t="shared" si="465"/>
        <v>0</v>
      </c>
      <c r="DV261" s="386">
        <f t="shared" si="421"/>
        <v>0</v>
      </c>
      <c r="DW261" s="386">
        <f t="shared" si="421"/>
        <v>0</v>
      </c>
      <c r="DX261" s="386">
        <f t="shared" si="421"/>
        <v>0</v>
      </c>
      <c r="DY261" s="386">
        <f t="shared" si="421"/>
        <v>0</v>
      </c>
      <c r="DZ261" s="386">
        <f t="shared" si="421"/>
        <v>0</v>
      </c>
      <c r="EA261" s="401">
        <f t="shared" si="466"/>
        <v>0</v>
      </c>
      <c r="EB261" s="386">
        <f t="shared" si="467"/>
        <v>0</v>
      </c>
      <c r="EC261" s="386">
        <f t="shared" si="467"/>
        <v>0</v>
      </c>
      <c r="ED261" s="386">
        <f t="shared" si="467"/>
        <v>0</v>
      </c>
      <c r="EE261" s="385">
        <f t="shared" si="468"/>
        <v>0</v>
      </c>
      <c r="EF261" s="385">
        <f t="shared" si="468"/>
        <v>0</v>
      </c>
      <c r="EG261" s="402">
        <f t="shared" ref="EG261:EL324" si="496">IF($EM261&gt;0,IF(Y261&gt;0,0,$EM261*BC261*$BO261),0)</f>
        <v>0</v>
      </c>
      <c r="EH261" s="402">
        <f t="shared" si="496"/>
        <v>0</v>
      </c>
      <c r="EI261" s="402">
        <f t="shared" si="496"/>
        <v>0</v>
      </c>
      <c r="EJ261" s="402">
        <f t="shared" si="469"/>
        <v>0</v>
      </c>
      <c r="EK261" s="402">
        <f t="shared" si="469"/>
        <v>0</v>
      </c>
      <c r="EL261" s="402">
        <f t="shared" si="469"/>
        <v>0</v>
      </c>
      <c r="EM261" s="402">
        <f t="shared" si="470"/>
        <v>-2718.7175540921849</v>
      </c>
      <c r="EN261" s="402">
        <f t="shared" si="471"/>
        <v>0</v>
      </c>
      <c r="EO261" s="402">
        <f t="shared" si="471"/>
        <v>0</v>
      </c>
      <c r="EP261" s="402">
        <f t="shared" si="472"/>
        <v>0</v>
      </c>
      <c r="EQ261" s="402">
        <f t="shared" si="473"/>
        <v>0</v>
      </c>
      <c r="ER261" s="394">
        <f t="shared" si="411"/>
        <v>0</v>
      </c>
      <c r="ES261" s="394">
        <f t="shared" si="411"/>
        <v>0</v>
      </c>
      <c r="ET261" s="394">
        <f t="shared" si="411"/>
        <v>0</v>
      </c>
      <c r="EU261" s="394">
        <f t="shared" si="408"/>
        <v>0</v>
      </c>
      <c r="EV261" s="394">
        <f t="shared" si="408"/>
        <v>0</v>
      </c>
      <c r="EW261" s="394">
        <f t="shared" si="408"/>
        <v>0</v>
      </c>
      <c r="EX261" s="394">
        <f t="shared" si="408"/>
        <v>0</v>
      </c>
      <c r="EY261" s="403">
        <f t="shared" si="474"/>
        <v>-125</v>
      </c>
      <c r="EZ261" s="394">
        <f t="shared" si="475"/>
        <v>0</v>
      </c>
      <c r="FA261" s="396">
        <f t="shared" si="476"/>
        <v>0</v>
      </c>
      <c r="FB261" s="396">
        <f t="shared" si="476"/>
        <v>0</v>
      </c>
      <c r="FC261" s="404">
        <f t="shared" si="415"/>
        <v>0</v>
      </c>
      <c r="FD261" s="404">
        <f t="shared" si="416"/>
        <v>931.96756358447135</v>
      </c>
      <c r="FE261" s="404">
        <f t="shared" si="417"/>
        <v>0</v>
      </c>
      <c r="FF261" s="404">
        <f t="shared" si="397"/>
        <v>51.605223178000941</v>
      </c>
      <c r="FG261" s="404">
        <f t="shared" si="397"/>
        <v>60.522302183023157</v>
      </c>
      <c r="FH261" s="404">
        <f t="shared" si="397"/>
        <v>0</v>
      </c>
      <c r="FI261" s="404">
        <f t="shared" si="397"/>
        <v>103.16178392417356</v>
      </c>
      <c r="FJ261" s="404">
        <f t="shared" si="397"/>
        <v>4.7431271303309686</v>
      </c>
      <c r="FK261" s="392">
        <f t="shared" si="477"/>
        <v>1152</v>
      </c>
      <c r="FL261" s="384">
        <f t="shared" si="478"/>
        <v>0</v>
      </c>
      <c r="FM261" s="384">
        <f t="shared" si="478"/>
        <v>0</v>
      </c>
      <c r="FN261" s="405">
        <f t="shared" si="388"/>
        <v>0</v>
      </c>
      <c r="FO261" s="405">
        <f t="shared" si="388"/>
        <v>18012.14806665252</v>
      </c>
      <c r="FP261" s="405">
        <f t="shared" si="388"/>
        <v>0</v>
      </c>
      <c r="FQ261" s="405">
        <f t="shared" si="388"/>
        <v>997.37475553305762</v>
      </c>
      <c r="FR261" s="405">
        <f t="shared" si="388"/>
        <v>1169.7152463788434</v>
      </c>
      <c r="FS261" s="405">
        <f t="shared" si="388"/>
        <v>0</v>
      </c>
      <c r="FT261" s="405">
        <f t="shared" si="419"/>
        <v>1993.8090116736216</v>
      </c>
      <c r="FU261" s="405">
        <f t="shared" si="419"/>
        <v>91.670473854141335</v>
      </c>
      <c r="FV261" s="405">
        <f t="shared" si="419"/>
        <v>0</v>
      </c>
      <c r="FW261" s="397">
        <f t="shared" si="479"/>
        <v>42333.783854092173</v>
      </c>
      <c r="FX261" s="406">
        <f t="shared" si="480"/>
        <v>20069.066299999988</v>
      </c>
      <c r="FY261" s="331">
        <f t="shared" si="481"/>
        <v>20069.066299999988</v>
      </c>
      <c r="FZ261" s="382">
        <f t="shared" si="482"/>
        <v>0</v>
      </c>
      <c r="GA261" s="331">
        <f t="shared" si="483"/>
        <v>9.0949470177292824E-13</v>
      </c>
      <c r="GB261" s="407">
        <f t="shared" si="484"/>
        <v>0</v>
      </c>
      <c r="GC261" s="407">
        <f t="shared" si="485"/>
        <v>0</v>
      </c>
      <c r="GD261" s="407">
        <f t="shared" si="486"/>
        <v>0</v>
      </c>
      <c r="GE261" s="407">
        <f t="shared" si="487"/>
        <v>0</v>
      </c>
      <c r="GF261" s="407">
        <f t="shared" si="488"/>
        <v>0</v>
      </c>
      <c r="GG261" s="407">
        <f t="shared" si="489"/>
        <v>0</v>
      </c>
      <c r="GH261" s="407">
        <f t="shared" si="490"/>
        <v>0</v>
      </c>
      <c r="GI261" s="407">
        <f t="shared" si="491"/>
        <v>0</v>
      </c>
      <c r="GJ261">
        <f t="shared" si="492"/>
        <v>0</v>
      </c>
      <c r="GK261" s="382">
        <f t="shared" si="493"/>
        <v>9.0949470177292824E-13</v>
      </c>
      <c r="GL261">
        <v>3</v>
      </c>
      <c r="GM261">
        <f t="shared" si="405"/>
        <v>6861</v>
      </c>
      <c r="GN261">
        <f t="shared" si="405"/>
        <v>0</v>
      </c>
      <c r="GO261">
        <f t="shared" si="405"/>
        <v>82</v>
      </c>
      <c r="GP261">
        <f t="shared" si="405"/>
        <v>0</v>
      </c>
      <c r="GQ261">
        <f t="shared" si="405"/>
        <v>0</v>
      </c>
      <c r="GR261">
        <f t="shared" si="404"/>
        <v>0</v>
      </c>
      <c r="GS261">
        <f t="shared" si="404"/>
        <v>0</v>
      </c>
      <c r="GT261">
        <f t="shared" si="404"/>
        <v>0</v>
      </c>
      <c r="GU261">
        <f t="shared" si="404"/>
        <v>1152</v>
      </c>
      <c r="GV261">
        <f t="shared" si="404"/>
        <v>42333.783854092173</v>
      </c>
    </row>
    <row r="262" spans="1:204" customFormat="1" x14ac:dyDescent="0.25">
      <c r="A262" s="378">
        <v>50005</v>
      </c>
      <c r="B262" s="32" t="s">
        <v>1487</v>
      </c>
      <c r="C262" t="s">
        <v>895</v>
      </c>
      <c r="D262">
        <v>3</v>
      </c>
      <c r="E262" s="379">
        <v>21500</v>
      </c>
      <c r="F262" s="379">
        <v>77</v>
      </c>
      <c r="G262" s="379">
        <v>0</v>
      </c>
      <c r="H262" s="379">
        <v>205900</v>
      </c>
      <c r="I262" s="379">
        <v>30500</v>
      </c>
      <c r="J262" s="379">
        <v>39231</v>
      </c>
      <c r="K262" s="379">
        <v>2500</v>
      </c>
      <c r="L262" s="379">
        <v>400</v>
      </c>
      <c r="M262" s="380">
        <v>315.56188346140181</v>
      </c>
      <c r="N262" s="381">
        <f t="shared" si="422"/>
        <v>300423.56188346143</v>
      </c>
      <c r="O262" s="379">
        <v>25205</v>
      </c>
      <c r="P262" s="379">
        <v>143</v>
      </c>
      <c r="Q262" s="379">
        <v>0</v>
      </c>
      <c r="R262" s="379">
        <v>154800</v>
      </c>
      <c r="S262" s="379">
        <v>38200</v>
      </c>
      <c r="T262" s="379">
        <v>36273</v>
      </c>
      <c r="U262" s="379">
        <v>500</v>
      </c>
      <c r="V262" s="379">
        <v>250</v>
      </c>
      <c r="W262" s="480">
        <f>(VLOOKUP(A262,'[1]floresta plant'!$A$4:$F$573,6,0))*1000</f>
        <v>631.09610672278325</v>
      </c>
      <c r="X262" s="24">
        <f t="shared" si="423"/>
        <v>256002.09610672278</v>
      </c>
      <c r="Y262" s="53">
        <f t="shared" si="409"/>
        <v>0</v>
      </c>
      <c r="Z262" s="53">
        <f t="shared" si="409"/>
        <v>-51100</v>
      </c>
      <c r="AA262" s="53">
        <f t="shared" si="409"/>
        <v>7700</v>
      </c>
      <c r="AB262" s="53">
        <f t="shared" si="406"/>
        <v>-2958</v>
      </c>
      <c r="AC262" s="53">
        <f t="shared" si="406"/>
        <v>-2000</v>
      </c>
      <c r="AD262" s="53">
        <f t="shared" si="406"/>
        <v>-150</v>
      </c>
      <c r="AE262" s="53">
        <f t="shared" si="406"/>
        <v>315.53422326138144</v>
      </c>
      <c r="AF262" s="53">
        <f t="shared" si="424"/>
        <v>66</v>
      </c>
      <c r="AG262" s="53">
        <f t="shared" si="425"/>
        <v>3705</v>
      </c>
      <c r="AH262" s="53">
        <f t="shared" si="426"/>
        <v>49838.306976738655</v>
      </c>
      <c r="AI262" s="53">
        <f t="shared" si="494"/>
        <v>-44421.465776738652</v>
      </c>
      <c r="AJ262" s="469">
        <v>5416.8411999999998</v>
      </c>
      <c r="AK262" s="469">
        <v>0</v>
      </c>
      <c r="AL262" s="469">
        <v>0</v>
      </c>
      <c r="AM262" s="470">
        <f t="shared" si="427"/>
        <v>5416.8411999999998</v>
      </c>
      <c r="AN262" s="53">
        <f t="shared" si="428"/>
        <v>49838.306976738655</v>
      </c>
      <c r="AO262" s="382">
        <f t="shared" si="429"/>
        <v>3</v>
      </c>
      <c r="AP262">
        <v>3</v>
      </c>
      <c r="AQ262" s="383">
        <f t="shared" si="430"/>
        <v>11786.53422326138</v>
      </c>
      <c r="AR262" s="383">
        <f t="shared" si="431"/>
        <v>-56208</v>
      </c>
      <c r="AS262" s="383">
        <f t="shared" si="432"/>
        <v>0</v>
      </c>
      <c r="AT262" s="383">
        <f t="shared" si="433"/>
        <v>56208</v>
      </c>
      <c r="AU262" s="383">
        <f t="shared" si="434"/>
        <v>0</v>
      </c>
      <c r="AV262" s="383">
        <f t="shared" si="435"/>
        <v>1</v>
      </c>
      <c r="AW262" s="383">
        <f t="shared" si="436"/>
        <v>0</v>
      </c>
      <c r="AX262" s="383">
        <f t="shared" si="437"/>
        <v>1</v>
      </c>
      <c r="AY262" s="383">
        <f t="shared" si="438"/>
        <v>0</v>
      </c>
      <c r="AZ262">
        <f t="shared" si="439"/>
        <v>0</v>
      </c>
      <c r="BA262">
        <f t="shared" si="440"/>
        <v>0</v>
      </c>
      <c r="BB262" s="383">
        <f t="shared" si="441"/>
        <v>0</v>
      </c>
      <c r="BC262" s="384">
        <f t="shared" si="387"/>
        <v>0</v>
      </c>
      <c r="BD262" s="384">
        <f t="shared" si="387"/>
        <v>0.9091232564759465</v>
      </c>
      <c r="BE262" s="384">
        <f t="shared" si="387"/>
        <v>7700</v>
      </c>
      <c r="BF262" s="384">
        <f t="shared" si="387"/>
        <v>5.2625960717335614E-2</v>
      </c>
      <c r="BG262" s="384">
        <f t="shared" si="387"/>
        <v>3.5582123541132937E-2</v>
      </c>
      <c r="BH262" s="384">
        <f t="shared" si="387"/>
        <v>2.6686592655849701E-3</v>
      </c>
      <c r="BI262" s="384">
        <f t="shared" si="418"/>
        <v>315.53422326138144</v>
      </c>
      <c r="BJ262" s="384">
        <f t="shared" si="418"/>
        <v>66</v>
      </c>
      <c r="BK262" s="384">
        <f t="shared" si="418"/>
        <v>3705</v>
      </c>
      <c r="BL262" s="474">
        <f t="shared" si="442"/>
        <v>56208</v>
      </c>
      <c r="BM262" s="409">
        <f t="shared" si="443"/>
        <v>49838.306976738655</v>
      </c>
      <c r="BN262" s="473">
        <f t="shared" si="444"/>
        <v>11786.53422326138</v>
      </c>
      <c r="BO262" s="387">
        <f t="shared" si="445"/>
        <v>1</v>
      </c>
      <c r="BP262" s="387">
        <f t="shared" si="446"/>
        <v>0</v>
      </c>
      <c r="BQ262" s="388">
        <f t="shared" si="447"/>
        <v>0</v>
      </c>
      <c r="BR262" s="389">
        <f t="shared" si="448"/>
        <v>44421.465776738623</v>
      </c>
      <c r="BS262" s="390">
        <f t="shared" si="449"/>
        <v>0</v>
      </c>
      <c r="BT262" s="391">
        <f t="shared" si="412"/>
        <v>0</v>
      </c>
      <c r="BU262" s="391">
        <f t="shared" si="413"/>
        <v>0</v>
      </c>
      <c r="BV262" s="391">
        <f t="shared" si="414"/>
        <v>0</v>
      </c>
      <c r="BW262" s="391">
        <f t="shared" si="396"/>
        <v>0</v>
      </c>
      <c r="BX262" s="391">
        <f t="shared" si="396"/>
        <v>0</v>
      </c>
      <c r="BY262" s="391">
        <f t="shared" si="396"/>
        <v>0</v>
      </c>
      <c r="BZ262" s="391">
        <f t="shared" si="396"/>
        <v>0</v>
      </c>
      <c r="CA262" s="391">
        <f t="shared" si="396"/>
        <v>0</v>
      </c>
      <c r="CB262" s="391">
        <f t="shared" si="450"/>
        <v>0</v>
      </c>
      <c r="CC262" s="391">
        <f t="shared" si="450"/>
        <v>0</v>
      </c>
      <c r="CD262" s="392">
        <f t="shared" si="451"/>
        <v>0</v>
      </c>
      <c r="CE262" s="393">
        <f t="shared" si="452"/>
        <v>-51100</v>
      </c>
      <c r="CF262" s="392">
        <f t="shared" si="410"/>
        <v>0</v>
      </c>
      <c r="CG262" s="392">
        <f t="shared" si="410"/>
        <v>0</v>
      </c>
      <c r="CH262" s="392">
        <f t="shared" si="410"/>
        <v>0</v>
      </c>
      <c r="CI262" s="392">
        <f t="shared" si="407"/>
        <v>0</v>
      </c>
      <c r="CJ262" s="392">
        <f t="shared" si="407"/>
        <v>0</v>
      </c>
      <c r="CK262" s="392">
        <f t="shared" si="407"/>
        <v>0</v>
      </c>
      <c r="CL262" s="392">
        <f t="shared" si="407"/>
        <v>0</v>
      </c>
      <c r="CM262" s="392">
        <f t="shared" si="453"/>
        <v>0</v>
      </c>
      <c r="CN262" s="392">
        <f t="shared" si="454"/>
        <v>0</v>
      </c>
      <c r="CO262" s="394">
        <f t="shared" si="455"/>
        <v>0</v>
      </c>
      <c r="CP262" s="394">
        <f t="shared" si="455"/>
        <v>7000.2490748647879</v>
      </c>
      <c r="CQ262" s="395">
        <f t="shared" si="456"/>
        <v>7700</v>
      </c>
      <c r="CR262" s="394">
        <f t="shared" si="495"/>
        <v>405.21989752348424</v>
      </c>
      <c r="CS262" s="394">
        <f t="shared" si="495"/>
        <v>273.98235126672364</v>
      </c>
      <c r="CT262" s="394">
        <f t="shared" si="495"/>
        <v>20.548676345004271</v>
      </c>
      <c r="CU262" s="394">
        <f t="shared" si="457"/>
        <v>0</v>
      </c>
      <c r="CV262" s="394">
        <f t="shared" si="457"/>
        <v>0</v>
      </c>
      <c r="CW262" s="394">
        <f t="shared" si="457"/>
        <v>0</v>
      </c>
      <c r="CX262" s="396">
        <f t="shared" si="458"/>
        <v>0</v>
      </c>
      <c r="CY262" s="396">
        <f t="shared" si="458"/>
        <v>0</v>
      </c>
      <c r="CZ262" s="397">
        <f t="shared" si="459"/>
        <v>0</v>
      </c>
      <c r="DA262" s="397">
        <f t="shared" si="459"/>
        <v>0</v>
      </c>
      <c r="DB262" s="397">
        <f t="shared" si="459"/>
        <v>0</v>
      </c>
      <c r="DC262" s="397">
        <f t="shared" si="460"/>
        <v>-2958</v>
      </c>
      <c r="DD262" s="397">
        <f t="shared" si="420"/>
        <v>0</v>
      </c>
      <c r="DE262" s="397">
        <f t="shared" si="420"/>
        <v>0</v>
      </c>
      <c r="DF262" s="397">
        <f t="shared" si="420"/>
        <v>0</v>
      </c>
      <c r="DG262" s="397">
        <f t="shared" si="420"/>
        <v>0</v>
      </c>
      <c r="DH262" s="397">
        <f t="shared" si="420"/>
        <v>0</v>
      </c>
      <c r="DI262" s="398">
        <f t="shared" si="461"/>
        <v>0</v>
      </c>
      <c r="DJ262" s="398">
        <f t="shared" si="461"/>
        <v>0</v>
      </c>
      <c r="DK262" s="399">
        <f t="shared" si="462"/>
        <v>0</v>
      </c>
      <c r="DL262" s="399">
        <f t="shared" si="462"/>
        <v>0</v>
      </c>
      <c r="DM262" s="399">
        <f t="shared" si="462"/>
        <v>0</v>
      </c>
      <c r="DN262" s="399">
        <f t="shared" si="462"/>
        <v>0</v>
      </c>
      <c r="DO262" s="399">
        <f t="shared" si="463"/>
        <v>-2000</v>
      </c>
      <c r="DP262" s="399">
        <f t="shared" si="464"/>
        <v>0</v>
      </c>
      <c r="DQ262" s="399">
        <f t="shared" si="464"/>
        <v>0</v>
      </c>
      <c r="DR262" s="399">
        <f t="shared" si="464"/>
        <v>0</v>
      </c>
      <c r="DS262" s="399">
        <f t="shared" si="464"/>
        <v>0</v>
      </c>
      <c r="DT262" s="400">
        <f t="shared" si="465"/>
        <v>0</v>
      </c>
      <c r="DU262" s="400">
        <f t="shared" si="465"/>
        <v>0</v>
      </c>
      <c r="DV262" s="386">
        <f t="shared" si="421"/>
        <v>0</v>
      </c>
      <c r="DW262" s="386">
        <f t="shared" si="421"/>
        <v>0</v>
      </c>
      <c r="DX262" s="386">
        <f t="shared" si="421"/>
        <v>0</v>
      </c>
      <c r="DY262" s="386">
        <f t="shared" si="421"/>
        <v>0</v>
      </c>
      <c r="DZ262" s="386">
        <f t="shared" si="421"/>
        <v>0</v>
      </c>
      <c r="EA262" s="401">
        <f t="shared" si="466"/>
        <v>-150</v>
      </c>
      <c r="EB262" s="386">
        <f t="shared" si="467"/>
        <v>0</v>
      </c>
      <c r="EC262" s="386">
        <f t="shared" si="467"/>
        <v>0</v>
      </c>
      <c r="ED262" s="386">
        <f t="shared" si="467"/>
        <v>0</v>
      </c>
      <c r="EE262" s="385">
        <f t="shared" si="468"/>
        <v>0</v>
      </c>
      <c r="EF262" s="385">
        <f t="shared" si="468"/>
        <v>0</v>
      </c>
      <c r="EG262" s="402">
        <f t="shared" si="496"/>
        <v>0</v>
      </c>
      <c r="EH262" s="402">
        <f t="shared" si="496"/>
        <v>286.85950058099542</v>
      </c>
      <c r="EI262" s="402">
        <f t="shared" si="496"/>
        <v>0</v>
      </c>
      <c r="EJ262" s="402">
        <f t="shared" si="469"/>
        <v>16.605291638328467</v>
      </c>
      <c r="EK262" s="402">
        <f t="shared" si="469"/>
        <v>11.227377713541896</v>
      </c>
      <c r="EL262" s="402">
        <f t="shared" si="469"/>
        <v>0.84205332851564219</v>
      </c>
      <c r="EM262" s="402">
        <f t="shared" si="470"/>
        <v>315.53422326138144</v>
      </c>
      <c r="EN262" s="402">
        <f t="shared" si="471"/>
        <v>0</v>
      </c>
      <c r="EO262" s="402">
        <f t="shared" si="471"/>
        <v>0</v>
      </c>
      <c r="EP262" s="402">
        <f t="shared" si="472"/>
        <v>0</v>
      </c>
      <c r="EQ262" s="402">
        <f t="shared" si="473"/>
        <v>0</v>
      </c>
      <c r="ER262" s="394">
        <f t="shared" si="411"/>
        <v>0</v>
      </c>
      <c r="ES262" s="394">
        <f t="shared" si="411"/>
        <v>60.00213492741247</v>
      </c>
      <c r="ET262" s="394">
        <f t="shared" si="411"/>
        <v>0</v>
      </c>
      <c r="EU262" s="394">
        <f t="shared" si="408"/>
        <v>3.4733134073441505</v>
      </c>
      <c r="EV262" s="394">
        <f t="shared" si="408"/>
        <v>2.3484201537147738</v>
      </c>
      <c r="EW262" s="394">
        <f t="shared" si="408"/>
        <v>0.17613151152860804</v>
      </c>
      <c r="EX262" s="394">
        <f t="shared" si="408"/>
        <v>0</v>
      </c>
      <c r="EY262" s="403">
        <f t="shared" si="474"/>
        <v>66</v>
      </c>
      <c r="EZ262" s="394">
        <f t="shared" si="475"/>
        <v>0</v>
      </c>
      <c r="FA262" s="396">
        <f t="shared" si="476"/>
        <v>0</v>
      </c>
      <c r="FB262" s="396">
        <f t="shared" si="476"/>
        <v>0</v>
      </c>
      <c r="FC262" s="404">
        <f t="shared" si="415"/>
        <v>0</v>
      </c>
      <c r="FD262" s="404">
        <f t="shared" si="416"/>
        <v>3368.3016652433816</v>
      </c>
      <c r="FE262" s="404">
        <f t="shared" si="417"/>
        <v>0</v>
      </c>
      <c r="FF262" s="404">
        <f t="shared" si="397"/>
        <v>194.97918445772845</v>
      </c>
      <c r="FG262" s="404">
        <f t="shared" si="397"/>
        <v>131.83176771989753</v>
      </c>
      <c r="FH262" s="404">
        <f t="shared" si="397"/>
        <v>9.8873825789923142</v>
      </c>
      <c r="FI262" s="404">
        <f t="shared" si="397"/>
        <v>0</v>
      </c>
      <c r="FJ262" s="404">
        <f t="shared" si="397"/>
        <v>0</v>
      </c>
      <c r="FK262" s="392">
        <f t="shared" si="477"/>
        <v>3705</v>
      </c>
      <c r="FL262" s="384">
        <f t="shared" si="478"/>
        <v>0</v>
      </c>
      <c r="FM262" s="384">
        <f t="shared" si="478"/>
        <v>0</v>
      </c>
      <c r="FN262" s="405">
        <f t="shared" si="388"/>
        <v>0</v>
      </c>
      <c r="FO262" s="405">
        <f t="shared" si="388"/>
        <v>40384.587624383428</v>
      </c>
      <c r="FP262" s="405">
        <f t="shared" si="388"/>
        <v>0</v>
      </c>
      <c r="FQ262" s="405">
        <f t="shared" si="388"/>
        <v>2337.7223129731151</v>
      </c>
      <c r="FR262" s="405">
        <f t="shared" si="388"/>
        <v>1580.6100831461224</v>
      </c>
      <c r="FS262" s="405">
        <f t="shared" si="388"/>
        <v>118.54575623595917</v>
      </c>
      <c r="FT262" s="405">
        <f t="shared" si="419"/>
        <v>0</v>
      </c>
      <c r="FU262" s="405">
        <f t="shared" si="419"/>
        <v>0</v>
      </c>
      <c r="FV262" s="405">
        <f t="shared" si="419"/>
        <v>0</v>
      </c>
      <c r="FW262" s="397">
        <f t="shared" si="479"/>
        <v>49838.306976738655</v>
      </c>
      <c r="FX262" s="406">
        <f t="shared" si="480"/>
        <v>5416.8412000000317</v>
      </c>
      <c r="FY262" s="331">
        <f t="shared" si="481"/>
        <v>5416.8412000000317</v>
      </c>
      <c r="FZ262" s="382">
        <f t="shared" si="482"/>
        <v>-3.1832314562052488E-11</v>
      </c>
      <c r="GA262" s="331">
        <f t="shared" si="483"/>
        <v>0</v>
      </c>
      <c r="GB262" s="407">
        <f t="shared" si="484"/>
        <v>0</v>
      </c>
      <c r="GC262" s="407">
        <f t="shared" si="485"/>
        <v>0</v>
      </c>
      <c r="GD262" s="407">
        <f t="shared" si="486"/>
        <v>0</v>
      </c>
      <c r="GE262" s="407">
        <f t="shared" si="487"/>
        <v>0</v>
      </c>
      <c r="GF262" s="407">
        <f t="shared" si="488"/>
        <v>0</v>
      </c>
      <c r="GG262" s="407">
        <f t="shared" si="489"/>
        <v>0</v>
      </c>
      <c r="GH262" s="407">
        <f t="shared" si="490"/>
        <v>0</v>
      </c>
      <c r="GI262" s="407">
        <f t="shared" si="491"/>
        <v>0</v>
      </c>
      <c r="GJ262">
        <f t="shared" si="492"/>
        <v>0</v>
      </c>
      <c r="GK262" s="382">
        <f t="shared" si="493"/>
        <v>0</v>
      </c>
      <c r="GL262">
        <v>3</v>
      </c>
      <c r="GM262">
        <f t="shared" si="405"/>
        <v>0</v>
      </c>
      <c r="GN262">
        <f t="shared" si="405"/>
        <v>0</v>
      </c>
      <c r="GO262">
        <f t="shared" si="405"/>
        <v>7700</v>
      </c>
      <c r="GP262">
        <f t="shared" si="405"/>
        <v>0</v>
      </c>
      <c r="GQ262">
        <f t="shared" si="405"/>
        <v>0</v>
      </c>
      <c r="GR262">
        <f t="shared" si="404"/>
        <v>0</v>
      </c>
      <c r="GS262">
        <f t="shared" si="404"/>
        <v>315.53422326138144</v>
      </c>
      <c r="GT262">
        <f t="shared" si="404"/>
        <v>66</v>
      </c>
      <c r="GU262">
        <f t="shared" si="404"/>
        <v>3705</v>
      </c>
      <c r="GV262">
        <f t="shared" si="404"/>
        <v>49838.306976738655</v>
      </c>
    </row>
    <row r="263" spans="1:204" customFormat="1" x14ac:dyDescent="0.25">
      <c r="A263" s="378">
        <v>50006</v>
      </c>
      <c r="B263" s="32" t="s">
        <v>1488</v>
      </c>
      <c r="C263" t="s">
        <v>895</v>
      </c>
      <c r="D263">
        <v>3</v>
      </c>
      <c r="E263" s="379">
        <v>-1394</v>
      </c>
      <c r="F263" s="379">
        <v>725</v>
      </c>
      <c r="G263" s="379">
        <v>13676</v>
      </c>
      <c r="H263" s="379">
        <v>2970</v>
      </c>
      <c r="I263" s="379">
        <v>2778</v>
      </c>
      <c r="J263" s="379">
        <v>0</v>
      </c>
      <c r="K263" s="379">
        <v>63</v>
      </c>
      <c r="L263" s="379">
        <v>0</v>
      </c>
      <c r="M263" s="380">
        <v>66066.127333491182</v>
      </c>
      <c r="N263" s="381">
        <f t="shared" si="422"/>
        <v>84884.127333491182</v>
      </c>
      <c r="O263" s="379">
        <v>330</v>
      </c>
      <c r="P263" s="379">
        <v>225</v>
      </c>
      <c r="Q263" s="379">
        <v>30120</v>
      </c>
      <c r="R263" s="379">
        <v>555</v>
      </c>
      <c r="S263" s="379">
        <v>1300</v>
      </c>
      <c r="T263" s="379">
        <v>0</v>
      </c>
      <c r="U263" s="379">
        <v>0</v>
      </c>
      <c r="V263" s="379">
        <v>0</v>
      </c>
      <c r="W263" s="480">
        <f>(VLOOKUP(A263,'[1]floresta plant'!$A$4:$F$573,6,0))*1000</f>
        <v>3170.6978022886251</v>
      </c>
      <c r="X263" s="24">
        <f t="shared" si="423"/>
        <v>35700.697802288625</v>
      </c>
      <c r="Y263" s="53">
        <f t="shared" si="409"/>
        <v>16444</v>
      </c>
      <c r="Z263" s="53">
        <f t="shared" si="409"/>
        <v>-2415</v>
      </c>
      <c r="AA263" s="53">
        <f t="shared" si="409"/>
        <v>-1478</v>
      </c>
      <c r="AB263" s="53">
        <f t="shared" si="406"/>
        <v>0</v>
      </c>
      <c r="AC263" s="53">
        <f t="shared" si="406"/>
        <v>-63</v>
      </c>
      <c r="AD263" s="53">
        <f t="shared" si="406"/>
        <v>0</v>
      </c>
      <c r="AE263" s="53">
        <f t="shared" si="406"/>
        <v>-62895.429531202557</v>
      </c>
      <c r="AF263" s="53">
        <f t="shared" si="424"/>
        <v>-500</v>
      </c>
      <c r="AG263" s="53">
        <f t="shared" si="425"/>
        <v>1724</v>
      </c>
      <c r="AH263" s="53">
        <f t="shared" si="426"/>
        <v>54459.868931202553</v>
      </c>
      <c r="AI263" s="53">
        <f t="shared" si="494"/>
        <v>-49183.429531202557</v>
      </c>
      <c r="AJ263" s="469">
        <v>5276.4393999999993</v>
      </c>
      <c r="AK263" s="469">
        <v>0</v>
      </c>
      <c r="AL263" s="469">
        <v>0</v>
      </c>
      <c r="AM263" s="470">
        <f t="shared" si="427"/>
        <v>5276.4393999999993</v>
      </c>
      <c r="AN263" s="53">
        <f t="shared" si="428"/>
        <v>54459.868931202553</v>
      </c>
      <c r="AO263" s="382">
        <f t="shared" si="429"/>
        <v>3</v>
      </c>
      <c r="AP263">
        <v>3</v>
      </c>
      <c r="AQ263" s="383">
        <f t="shared" si="430"/>
        <v>18168</v>
      </c>
      <c r="AR263" s="383">
        <f t="shared" si="431"/>
        <v>-67351.429531202564</v>
      </c>
      <c r="AS263" s="383">
        <f t="shared" si="432"/>
        <v>16444</v>
      </c>
      <c r="AT263" s="383">
        <f t="shared" si="433"/>
        <v>67351.429531202564</v>
      </c>
      <c r="AU263" s="383">
        <f t="shared" si="434"/>
        <v>0</v>
      </c>
      <c r="AV263" s="383">
        <f t="shared" si="435"/>
        <v>1</v>
      </c>
      <c r="AW263" s="383">
        <f t="shared" si="436"/>
        <v>0</v>
      </c>
      <c r="AX263" s="383">
        <f t="shared" si="437"/>
        <v>1</v>
      </c>
      <c r="AY263" s="383">
        <f t="shared" si="438"/>
        <v>16444</v>
      </c>
      <c r="AZ263">
        <f t="shared" si="439"/>
        <v>0</v>
      </c>
      <c r="BA263">
        <f t="shared" si="440"/>
        <v>0</v>
      </c>
      <c r="BB263" s="383">
        <f t="shared" si="441"/>
        <v>0</v>
      </c>
      <c r="BC263" s="384">
        <f t="shared" si="387"/>
        <v>16444</v>
      </c>
      <c r="BD263" s="384">
        <f t="shared" si="387"/>
        <v>3.5856699951426853E-2</v>
      </c>
      <c r="BE263" s="384">
        <f t="shared" si="387"/>
        <v>2.1944597320169311E-2</v>
      </c>
      <c r="BF263" s="384">
        <f t="shared" si="387"/>
        <v>0</v>
      </c>
      <c r="BG263" s="384">
        <f t="shared" si="387"/>
        <v>9.3539217264591791E-4</v>
      </c>
      <c r="BH263" s="384">
        <f t="shared" si="387"/>
        <v>0</v>
      </c>
      <c r="BI263" s="384">
        <f t="shared" si="418"/>
        <v>0.93383956315380612</v>
      </c>
      <c r="BJ263" s="384">
        <f t="shared" si="418"/>
        <v>7.4237474019517294E-3</v>
      </c>
      <c r="BK263" s="384">
        <f t="shared" si="418"/>
        <v>1724</v>
      </c>
      <c r="BL263" s="474">
        <f t="shared" si="442"/>
        <v>50907.429531202564</v>
      </c>
      <c r="BM263" s="409">
        <f t="shared" si="443"/>
        <v>54459.868931202553</v>
      </c>
      <c r="BN263" s="473">
        <f t="shared" si="444"/>
        <v>1724</v>
      </c>
      <c r="BO263" s="387">
        <f t="shared" si="445"/>
        <v>1</v>
      </c>
      <c r="BP263" s="387">
        <f t="shared" si="446"/>
        <v>0</v>
      </c>
      <c r="BQ263" s="388">
        <f t="shared" si="447"/>
        <v>0</v>
      </c>
      <c r="BR263" s="389">
        <f t="shared" si="448"/>
        <v>49183.429531202564</v>
      </c>
      <c r="BS263" s="390">
        <f t="shared" si="449"/>
        <v>16444</v>
      </c>
      <c r="BT263" s="391">
        <f t="shared" si="412"/>
        <v>589.62757400126316</v>
      </c>
      <c r="BU263" s="391">
        <f t="shared" si="413"/>
        <v>360.85695833286417</v>
      </c>
      <c r="BV263" s="391">
        <f t="shared" si="414"/>
        <v>0</v>
      </c>
      <c r="BW263" s="391">
        <f t="shared" si="396"/>
        <v>15.381588886989475</v>
      </c>
      <c r="BX263" s="391">
        <f t="shared" si="396"/>
        <v>0</v>
      </c>
      <c r="BY263" s="391">
        <f t="shared" si="396"/>
        <v>15356.057776501188</v>
      </c>
      <c r="BZ263" s="391">
        <f t="shared" si="396"/>
        <v>122.07610227769423</v>
      </c>
      <c r="CA263" s="391">
        <f t="shared" si="396"/>
        <v>0</v>
      </c>
      <c r="CB263" s="391">
        <f t="shared" si="450"/>
        <v>0</v>
      </c>
      <c r="CC263" s="391">
        <f t="shared" si="450"/>
        <v>0</v>
      </c>
      <c r="CD263" s="392">
        <f t="shared" si="451"/>
        <v>0</v>
      </c>
      <c r="CE263" s="393">
        <f t="shared" si="452"/>
        <v>-2415</v>
      </c>
      <c r="CF263" s="392">
        <f t="shared" si="410"/>
        <v>0</v>
      </c>
      <c r="CG263" s="392">
        <f t="shared" si="410"/>
        <v>0</v>
      </c>
      <c r="CH263" s="392">
        <f t="shared" si="410"/>
        <v>0</v>
      </c>
      <c r="CI263" s="392">
        <f t="shared" si="407"/>
        <v>0</v>
      </c>
      <c r="CJ263" s="392">
        <f t="shared" si="407"/>
        <v>0</v>
      </c>
      <c r="CK263" s="392">
        <f t="shared" si="407"/>
        <v>0</v>
      </c>
      <c r="CL263" s="392">
        <f t="shared" si="407"/>
        <v>0</v>
      </c>
      <c r="CM263" s="392">
        <f t="shared" si="453"/>
        <v>0</v>
      </c>
      <c r="CN263" s="392">
        <f t="shared" si="454"/>
        <v>0</v>
      </c>
      <c r="CO263" s="394">
        <f t="shared" si="455"/>
        <v>0</v>
      </c>
      <c r="CP263" s="394">
        <f t="shared" si="455"/>
        <v>0</v>
      </c>
      <c r="CQ263" s="395">
        <f t="shared" si="456"/>
        <v>-1478</v>
      </c>
      <c r="CR263" s="394">
        <f t="shared" si="495"/>
        <v>0</v>
      </c>
      <c r="CS263" s="394">
        <f t="shared" si="495"/>
        <v>0</v>
      </c>
      <c r="CT263" s="394">
        <f t="shared" si="495"/>
        <v>0</v>
      </c>
      <c r="CU263" s="394">
        <f t="shared" si="457"/>
        <v>0</v>
      </c>
      <c r="CV263" s="394">
        <f t="shared" si="457"/>
        <v>0</v>
      </c>
      <c r="CW263" s="394">
        <f t="shared" si="457"/>
        <v>0</v>
      </c>
      <c r="CX263" s="396">
        <f t="shared" si="458"/>
        <v>0</v>
      </c>
      <c r="CY263" s="396">
        <f t="shared" si="458"/>
        <v>0</v>
      </c>
      <c r="CZ263" s="397">
        <f t="shared" si="459"/>
        <v>0</v>
      </c>
      <c r="DA263" s="397">
        <f t="shared" si="459"/>
        <v>0</v>
      </c>
      <c r="DB263" s="397">
        <f t="shared" si="459"/>
        <v>0</v>
      </c>
      <c r="DC263" s="397">
        <f t="shared" si="460"/>
        <v>0</v>
      </c>
      <c r="DD263" s="397">
        <f t="shared" si="420"/>
        <v>0</v>
      </c>
      <c r="DE263" s="397">
        <f t="shared" si="420"/>
        <v>0</v>
      </c>
      <c r="DF263" s="397">
        <f t="shared" si="420"/>
        <v>0</v>
      </c>
      <c r="DG263" s="397">
        <f t="shared" si="420"/>
        <v>0</v>
      </c>
      <c r="DH263" s="397">
        <f t="shared" si="420"/>
        <v>0</v>
      </c>
      <c r="DI263" s="398">
        <f t="shared" si="461"/>
        <v>0</v>
      </c>
      <c r="DJ263" s="398">
        <f t="shared" si="461"/>
        <v>0</v>
      </c>
      <c r="DK263" s="399">
        <f t="shared" si="462"/>
        <v>0</v>
      </c>
      <c r="DL263" s="399">
        <f t="shared" si="462"/>
        <v>0</v>
      </c>
      <c r="DM263" s="399">
        <f t="shared" si="462"/>
        <v>0</v>
      </c>
      <c r="DN263" s="399">
        <f t="shared" si="462"/>
        <v>0</v>
      </c>
      <c r="DO263" s="399">
        <f t="shared" si="463"/>
        <v>-63</v>
      </c>
      <c r="DP263" s="399">
        <f t="shared" si="464"/>
        <v>0</v>
      </c>
      <c r="DQ263" s="399">
        <f t="shared" si="464"/>
        <v>0</v>
      </c>
      <c r="DR263" s="399">
        <f t="shared" si="464"/>
        <v>0</v>
      </c>
      <c r="DS263" s="399">
        <f t="shared" si="464"/>
        <v>0</v>
      </c>
      <c r="DT263" s="400">
        <f t="shared" si="465"/>
        <v>0</v>
      </c>
      <c r="DU263" s="400">
        <f t="shared" si="465"/>
        <v>0</v>
      </c>
      <c r="DV263" s="386">
        <f t="shared" si="421"/>
        <v>0</v>
      </c>
      <c r="DW263" s="386">
        <f t="shared" si="421"/>
        <v>0</v>
      </c>
      <c r="DX263" s="386">
        <f t="shared" si="421"/>
        <v>0</v>
      </c>
      <c r="DY263" s="386">
        <f t="shared" si="421"/>
        <v>0</v>
      </c>
      <c r="DZ263" s="386">
        <f t="shared" si="421"/>
        <v>0</v>
      </c>
      <c r="EA263" s="401">
        <f t="shared" si="466"/>
        <v>0</v>
      </c>
      <c r="EB263" s="386">
        <f t="shared" si="467"/>
        <v>0</v>
      </c>
      <c r="EC263" s="386">
        <f t="shared" si="467"/>
        <v>0</v>
      </c>
      <c r="ED263" s="386">
        <f t="shared" si="467"/>
        <v>0</v>
      </c>
      <c r="EE263" s="385">
        <f t="shared" si="468"/>
        <v>0</v>
      </c>
      <c r="EF263" s="385">
        <f t="shared" si="468"/>
        <v>0</v>
      </c>
      <c r="EG263" s="402">
        <f t="shared" si="496"/>
        <v>0</v>
      </c>
      <c r="EH263" s="402">
        <f t="shared" si="496"/>
        <v>0</v>
      </c>
      <c r="EI263" s="402">
        <f t="shared" si="496"/>
        <v>0</v>
      </c>
      <c r="EJ263" s="402">
        <f t="shared" si="469"/>
        <v>0</v>
      </c>
      <c r="EK263" s="402">
        <f t="shared" si="469"/>
        <v>0</v>
      </c>
      <c r="EL263" s="402">
        <f t="shared" si="469"/>
        <v>0</v>
      </c>
      <c r="EM263" s="402">
        <f t="shared" si="470"/>
        <v>-62895.429531202557</v>
      </c>
      <c r="EN263" s="402">
        <f t="shared" si="471"/>
        <v>0</v>
      </c>
      <c r="EO263" s="402">
        <f t="shared" si="471"/>
        <v>0</v>
      </c>
      <c r="EP263" s="402">
        <f t="shared" si="472"/>
        <v>0</v>
      </c>
      <c r="EQ263" s="402">
        <f t="shared" si="473"/>
        <v>0</v>
      </c>
      <c r="ER263" s="394">
        <f t="shared" si="411"/>
        <v>0</v>
      </c>
      <c r="ES263" s="394">
        <f t="shared" si="411"/>
        <v>0</v>
      </c>
      <c r="ET263" s="394">
        <f t="shared" si="411"/>
        <v>0</v>
      </c>
      <c r="EU263" s="394">
        <f t="shared" si="408"/>
        <v>0</v>
      </c>
      <c r="EV263" s="394">
        <f t="shared" si="408"/>
        <v>0</v>
      </c>
      <c r="EW263" s="394">
        <f t="shared" si="408"/>
        <v>0</v>
      </c>
      <c r="EX263" s="394">
        <f t="shared" si="408"/>
        <v>0</v>
      </c>
      <c r="EY263" s="403">
        <f t="shared" si="474"/>
        <v>-500</v>
      </c>
      <c r="EZ263" s="394">
        <f t="shared" si="475"/>
        <v>0</v>
      </c>
      <c r="FA263" s="396">
        <f t="shared" si="476"/>
        <v>0</v>
      </c>
      <c r="FB263" s="396">
        <f t="shared" si="476"/>
        <v>0</v>
      </c>
      <c r="FC263" s="404">
        <f t="shared" si="415"/>
        <v>0</v>
      </c>
      <c r="FD263" s="404">
        <f t="shared" si="416"/>
        <v>61.816950716259896</v>
      </c>
      <c r="FE263" s="404">
        <f t="shared" si="417"/>
        <v>37.83248577997189</v>
      </c>
      <c r="FF263" s="404">
        <f t="shared" si="397"/>
        <v>0</v>
      </c>
      <c r="FG263" s="404">
        <f t="shared" si="397"/>
        <v>1.6126161056415624</v>
      </c>
      <c r="FH263" s="404">
        <f t="shared" si="397"/>
        <v>0</v>
      </c>
      <c r="FI263" s="404">
        <f t="shared" si="397"/>
        <v>1609.9394068771617</v>
      </c>
      <c r="FJ263" s="404">
        <f t="shared" si="397"/>
        <v>12.798540520964782</v>
      </c>
      <c r="FK263" s="392">
        <f t="shared" si="477"/>
        <v>1724</v>
      </c>
      <c r="FL263" s="384">
        <f t="shared" si="478"/>
        <v>0</v>
      </c>
      <c r="FM263" s="384">
        <f t="shared" si="478"/>
        <v>0</v>
      </c>
      <c r="FN263" s="405">
        <f t="shared" si="388"/>
        <v>0</v>
      </c>
      <c r="FO263" s="405">
        <f t="shared" si="388"/>
        <v>1763.5554752824771</v>
      </c>
      <c r="FP263" s="405">
        <f t="shared" si="388"/>
        <v>1079.3105558871639</v>
      </c>
      <c r="FQ263" s="405">
        <f t="shared" si="388"/>
        <v>0</v>
      </c>
      <c r="FR263" s="405">
        <f t="shared" si="388"/>
        <v>46.005795007368967</v>
      </c>
      <c r="FS263" s="405">
        <f t="shared" si="388"/>
        <v>0</v>
      </c>
      <c r="FT263" s="405">
        <f t="shared" si="419"/>
        <v>45929.432347824208</v>
      </c>
      <c r="FU263" s="405">
        <f t="shared" si="419"/>
        <v>365.12535720134099</v>
      </c>
      <c r="FV263" s="405">
        <f t="shared" si="419"/>
        <v>0</v>
      </c>
      <c r="FW263" s="397">
        <f t="shared" si="479"/>
        <v>54459.868931202553</v>
      </c>
      <c r="FX263" s="406">
        <f t="shared" si="480"/>
        <v>5276.4393999999957</v>
      </c>
      <c r="FY263" s="331">
        <f t="shared" si="481"/>
        <v>5276.4393999999957</v>
      </c>
      <c r="FZ263" s="382">
        <f t="shared" si="482"/>
        <v>0</v>
      </c>
      <c r="GA263" s="331">
        <f t="shared" si="483"/>
        <v>0</v>
      </c>
      <c r="GB263" s="407">
        <f t="shared" si="484"/>
        <v>0</v>
      </c>
      <c r="GC263" s="407">
        <f t="shared" si="485"/>
        <v>0</v>
      </c>
      <c r="GD263" s="407">
        <f t="shared" si="486"/>
        <v>0</v>
      </c>
      <c r="GE263" s="407">
        <f t="shared" si="487"/>
        <v>0</v>
      </c>
      <c r="GF263" s="407">
        <f t="shared" si="488"/>
        <v>0</v>
      </c>
      <c r="GG263" s="407">
        <f t="shared" si="489"/>
        <v>0</v>
      </c>
      <c r="GH263" s="407">
        <f t="shared" si="490"/>
        <v>0</v>
      </c>
      <c r="GI263" s="407">
        <f t="shared" si="491"/>
        <v>2.2737367544323206E-13</v>
      </c>
      <c r="GJ263">
        <f t="shared" si="492"/>
        <v>0</v>
      </c>
      <c r="GK263" s="382">
        <f t="shared" si="493"/>
        <v>2.2737367544323206E-13</v>
      </c>
      <c r="GL263">
        <v>3</v>
      </c>
      <c r="GM263">
        <f t="shared" si="405"/>
        <v>16444</v>
      </c>
      <c r="GN263">
        <f t="shared" si="405"/>
        <v>0</v>
      </c>
      <c r="GO263">
        <f t="shared" si="405"/>
        <v>0</v>
      </c>
      <c r="GP263">
        <f t="shared" si="405"/>
        <v>0</v>
      </c>
      <c r="GQ263">
        <f t="shared" si="405"/>
        <v>0</v>
      </c>
      <c r="GR263">
        <f t="shared" si="404"/>
        <v>0</v>
      </c>
      <c r="GS263">
        <f t="shared" si="404"/>
        <v>0</v>
      </c>
      <c r="GT263">
        <f t="shared" si="404"/>
        <v>0</v>
      </c>
      <c r="GU263">
        <f t="shared" si="404"/>
        <v>1724</v>
      </c>
      <c r="GV263">
        <f t="shared" si="404"/>
        <v>54459.868931202553</v>
      </c>
    </row>
    <row r="264" spans="1:204" customFormat="1" x14ac:dyDescent="0.25">
      <c r="A264" s="378">
        <v>50007</v>
      </c>
      <c r="B264" s="32" t="s">
        <v>1489</v>
      </c>
      <c r="C264" t="s">
        <v>895</v>
      </c>
      <c r="D264">
        <v>3</v>
      </c>
      <c r="E264" s="379">
        <v>1948</v>
      </c>
      <c r="F264" s="379">
        <v>561</v>
      </c>
      <c r="G264" s="379">
        <v>16095</v>
      </c>
      <c r="H264" s="379">
        <v>43318</v>
      </c>
      <c r="I264" s="379">
        <v>2534</v>
      </c>
      <c r="J264" s="379">
        <v>200</v>
      </c>
      <c r="K264" s="379">
        <v>20</v>
      </c>
      <c r="L264" s="379">
        <v>0</v>
      </c>
      <c r="M264" s="380">
        <v>156421.37849229961</v>
      </c>
      <c r="N264" s="381">
        <f t="shared" si="422"/>
        <v>221097.37849229961</v>
      </c>
      <c r="O264" s="379">
        <v>3335</v>
      </c>
      <c r="P264" s="379">
        <v>1006</v>
      </c>
      <c r="Q264" s="379">
        <v>16498</v>
      </c>
      <c r="R264" s="379">
        <v>23670</v>
      </c>
      <c r="S264" s="379">
        <v>1282</v>
      </c>
      <c r="T264" s="379">
        <v>133</v>
      </c>
      <c r="U264" s="379">
        <v>0</v>
      </c>
      <c r="V264" s="379">
        <v>0</v>
      </c>
      <c r="W264" s="480">
        <f>(VLOOKUP(A264,'[1]floresta plant'!$A$4:$F$573,6,0))*1000</f>
        <v>198869.79934102701</v>
      </c>
      <c r="X264" s="24">
        <f t="shared" si="423"/>
        <v>244793.79934102701</v>
      </c>
      <c r="Y264" s="53">
        <f t="shared" si="409"/>
        <v>403</v>
      </c>
      <c r="Z264" s="53">
        <f t="shared" si="409"/>
        <v>-19648</v>
      </c>
      <c r="AA264" s="53">
        <f t="shared" si="409"/>
        <v>-1252</v>
      </c>
      <c r="AB264" s="53">
        <f t="shared" si="406"/>
        <v>-67</v>
      </c>
      <c r="AC264" s="53">
        <f t="shared" si="406"/>
        <v>-20</v>
      </c>
      <c r="AD264" s="53">
        <f t="shared" si="406"/>
        <v>0</v>
      </c>
      <c r="AE264" s="53">
        <f t="shared" si="406"/>
        <v>42448.420848727401</v>
      </c>
      <c r="AF264" s="53">
        <f t="shared" si="424"/>
        <v>445</v>
      </c>
      <c r="AG264" s="53">
        <f t="shared" si="425"/>
        <v>1387</v>
      </c>
      <c r="AH264" s="53">
        <f t="shared" si="426"/>
        <v>18927.799651272602</v>
      </c>
      <c r="AI264" s="53">
        <f t="shared" si="494"/>
        <v>23696.420848727401</v>
      </c>
      <c r="AJ264" s="469">
        <v>42613.510500000004</v>
      </c>
      <c r="AK264" s="469">
        <v>0</v>
      </c>
      <c r="AL264" s="469">
        <v>10.71</v>
      </c>
      <c r="AM264" s="470">
        <f t="shared" si="427"/>
        <v>42624.220500000003</v>
      </c>
      <c r="AN264" s="53">
        <f t="shared" si="428"/>
        <v>18927.799651272602</v>
      </c>
      <c r="AO264" s="382">
        <f t="shared" si="429"/>
        <v>1</v>
      </c>
      <c r="AP264">
        <v>3</v>
      </c>
      <c r="AQ264" s="383">
        <f t="shared" si="430"/>
        <v>44683.420848727401</v>
      </c>
      <c r="AR264" s="383">
        <f t="shared" si="431"/>
        <v>-20987</v>
      </c>
      <c r="AS264" s="383">
        <f t="shared" si="432"/>
        <v>403</v>
      </c>
      <c r="AT264" s="383">
        <f t="shared" si="433"/>
        <v>20987</v>
      </c>
      <c r="AU264" s="383">
        <f t="shared" si="434"/>
        <v>0</v>
      </c>
      <c r="AV264" s="383">
        <f t="shared" si="435"/>
        <v>1</v>
      </c>
      <c r="AW264" s="383">
        <f t="shared" si="436"/>
        <v>0</v>
      </c>
      <c r="AX264" s="383">
        <f t="shared" si="437"/>
        <v>1</v>
      </c>
      <c r="AY264" s="383">
        <f t="shared" si="438"/>
        <v>403</v>
      </c>
      <c r="AZ264">
        <f t="shared" si="439"/>
        <v>0</v>
      </c>
      <c r="BA264">
        <f t="shared" si="440"/>
        <v>0</v>
      </c>
      <c r="BB264" s="383">
        <f t="shared" si="441"/>
        <v>0</v>
      </c>
      <c r="BC264" s="384">
        <f t="shared" si="387"/>
        <v>403</v>
      </c>
      <c r="BD264" s="384">
        <f t="shared" si="387"/>
        <v>0.93619859913279646</v>
      </c>
      <c r="BE264" s="384">
        <f t="shared" si="387"/>
        <v>5.9655977509887076E-2</v>
      </c>
      <c r="BF264" s="384">
        <f t="shared" si="387"/>
        <v>3.1924524705770237E-3</v>
      </c>
      <c r="BG264" s="384">
        <f t="shared" si="387"/>
        <v>9.5297088673941012E-4</v>
      </c>
      <c r="BH264" s="384">
        <f t="shared" si="387"/>
        <v>0</v>
      </c>
      <c r="BI264" s="384">
        <f t="shared" si="418"/>
        <v>42448.420848727401</v>
      </c>
      <c r="BJ264" s="384">
        <f t="shared" si="418"/>
        <v>445</v>
      </c>
      <c r="BK264" s="384">
        <f t="shared" si="418"/>
        <v>1387</v>
      </c>
      <c r="BL264" s="474">
        <f t="shared" si="442"/>
        <v>20584</v>
      </c>
      <c r="BM264" s="409">
        <f t="shared" si="443"/>
        <v>18927.799651272602</v>
      </c>
      <c r="BN264" s="473">
        <f t="shared" si="444"/>
        <v>44280.420848727401</v>
      </c>
      <c r="BO264" s="387">
        <f t="shared" si="445"/>
        <v>0.46485556382401849</v>
      </c>
      <c r="BP264" s="387">
        <f t="shared" si="446"/>
        <v>0</v>
      </c>
      <c r="BQ264" s="388">
        <f t="shared" si="447"/>
        <v>0.53514443617598151</v>
      </c>
      <c r="BR264" s="389">
        <f t="shared" si="448"/>
        <v>0</v>
      </c>
      <c r="BS264" s="390">
        <f t="shared" si="449"/>
        <v>403</v>
      </c>
      <c r="BT264" s="391">
        <f t="shared" si="412"/>
        <v>377.28803545051699</v>
      </c>
      <c r="BU264" s="391">
        <f t="shared" si="413"/>
        <v>24.041358936484492</v>
      </c>
      <c r="BV264" s="391">
        <f t="shared" si="414"/>
        <v>1.2865583456425405</v>
      </c>
      <c r="BW264" s="391">
        <f t="shared" si="396"/>
        <v>0.38404726735598227</v>
      </c>
      <c r="BX264" s="391">
        <f t="shared" si="396"/>
        <v>0</v>
      </c>
      <c r="BY264" s="391">
        <f t="shared" si="396"/>
        <v>0</v>
      </c>
      <c r="BZ264" s="391">
        <f t="shared" si="396"/>
        <v>0</v>
      </c>
      <c r="CA264" s="391">
        <f t="shared" si="396"/>
        <v>0</v>
      </c>
      <c r="CB264" s="391">
        <f t="shared" si="450"/>
        <v>0</v>
      </c>
      <c r="CC264" s="391">
        <f t="shared" si="450"/>
        <v>0</v>
      </c>
      <c r="CD264" s="392">
        <f t="shared" si="451"/>
        <v>0</v>
      </c>
      <c r="CE264" s="393">
        <f t="shared" si="452"/>
        <v>-19648</v>
      </c>
      <c r="CF264" s="392">
        <f t="shared" si="410"/>
        <v>0</v>
      </c>
      <c r="CG264" s="392">
        <f t="shared" si="410"/>
        <v>0</v>
      </c>
      <c r="CH264" s="392">
        <f t="shared" si="410"/>
        <v>0</v>
      </c>
      <c r="CI264" s="392">
        <f t="shared" si="407"/>
        <v>0</v>
      </c>
      <c r="CJ264" s="392">
        <f t="shared" si="407"/>
        <v>0</v>
      </c>
      <c r="CK264" s="392">
        <f t="shared" si="407"/>
        <v>0</v>
      </c>
      <c r="CL264" s="392">
        <f t="shared" si="407"/>
        <v>0</v>
      </c>
      <c r="CM264" s="392">
        <f t="shared" si="453"/>
        <v>0</v>
      </c>
      <c r="CN264" s="392">
        <f t="shared" si="454"/>
        <v>0</v>
      </c>
      <c r="CO264" s="394">
        <f t="shared" si="455"/>
        <v>0</v>
      </c>
      <c r="CP264" s="394">
        <f t="shared" si="455"/>
        <v>0</v>
      </c>
      <c r="CQ264" s="395">
        <f t="shared" si="456"/>
        <v>-1252</v>
      </c>
      <c r="CR264" s="394">
        <f t="shared" si="495"/>
        <v>0</v>
      </c>
      <c r="CS264" s="394">
        <f t="shared" si="495"/>
        <v>0</v>
      </c>
      <c r="CT264" s="394">
        <f t="shared" si="495"/>
        <v>0</v>
      </c>
      <c r="CU264" s="394">
        <f t="shared" si="457"/>
        <v>0</v>
      </c>
      <c r="CV264" s="394">
        <f t="shared" si="457"/>
        <v>0</v>
      </c>
      <c r="CW264" s="394">
        <f t="shared" si="457"/>
        <v>0</v>
      </c>
      <c r="CX264" s="396">
        <f t="shared" si="458"/>
        <v>0</v>
      </c>
      <c r="CY264" s="396">
        <f t="shared" si="458"/>
        <v>0</v>
      </c>
      <c r="CZ264" s="397">
        <f t="shared" si="459"/>
        <v>0</v>
      </c>
      <c r="DA264" s="397">
        <f t="shared" si="459"/>
        <v>0</v>
      </c>
      <c r="DB264" s="397">
        <f t="shared" si="459"/>
        <v>0</v>
      </c>
      <c r="DC264" s="397">
        <f t="shared" si="460"/>
        <v>-67</v>
      </c>
      <c r="DD264" s="397">
        <f t="shared" si="420"/>
        <v>0</v>
      </c>
      <c r="DE264" s="397">
        <f t="shared" si="420"/>
        <v>0</v>
      </c>
      <c r="DF264" s="397">
        <f t="shared" si="420"/>
        <v>0</v>
      </c>
      <c r="DG264" s="397">
        <f t="shared" si="420"/>
        <v>0</v>
      </c>
      <c r="DH264" s="397">
        <f t="shared" si="420"/>
        <v>0</v>
      </c>
      <c r="DI264" s="398">
        <f t="shared" si="461"/>
        <v>0</v>
      </c>
      <c r="DJ264" s="398">
        <f t="shared" si="461"/>
        <v>0</v>
      </c>
      <c r="DK264" s="399">
        <f t="shared" si="462"/>
        <v>0</v>
      </c>
      <c r="DL264" s="399">
        <f t="shared" si="462"/>
        <v>0</v>
      </c>
      <c r="DM264" s="399">
        <f t="shared" si="462"/>
        <v>0</v>
      </c>
      <c r="DN264" s="399">
        <f t="shared" si="462"/>
        <v>0</v>
      </c>
      <c r="DO264" s="399">
        <f t="shared" si="463"/>
        <v>-20</v>
      </c>
      <c r="DP264" s="399">
        <f t="shared" si="464"/>
        <v>0</v>
      </c>
      <c r="DQ264" s="399">
        <f t="shared" si="464"/>
        <v>0</v>
      </c>
      <c r="DR264" s="399">
        <f t="shared" si="464"/>
        <v>0</v>
      </c>
      <c r="DS264" s="399">
        <f t="shared" si="464"/>
        <v>0</v>
      </c>
      <c r="DT264" s="400">
        <f t="shared" si="465"/>
        <v>0</v>
      </c>
      <c r="DU264" s="400">
        <f t="shared" si="465"/>
        <v>0</v>
      </c>
      <c r="DV264" s="386">
        <f t="shared" si="421"/>
        <v>0</v>
      </c>
      <c r="DW264" s="386">
        <f t="shared" si="421"/>
        <v>0</v>
      </c>
      <c r="DX264" s="386">
        <f t="shared" si="421"/>
        <v>0</v>
      </c>
      <c r="DY264" s="386">
        <f t="shared" si="421"/>
        <v>0</v>
      </c>
      <c r="DZ264" s="386">
        <f t="shared" si="421"/>
        <v>0</v>
      </c>
      <c r="EA264" s="401">
        <f t="shared" si="466"/>
        <v>0</v>
      </c>
      <c r="EB264" s="386">
        <f t="shared" si="467"/>
        <v>0</v>
      </c>
      <c r="EC264" s="386">
        <f t="shared" si="467"/>
        <v>0</v>
      </c>
      <c r="ED264" s="386">
        <f t="shared" si="467"/>
        <v>0</v>
      </c>
      <c r="EE264" s="385">
        <f t="shared" si="468"/>
        <v>0</v>
      </c>
      <c r="EF264" s="385">
        <f t="shared" si="468"/>
        <v>0</v>
      </c>
      <c r="EG264" s="402">
        <f t="shared" si="496"/>
        <v>0</v>
      </c>
      <c r="EH264" s="402">
        <f t="shared" si="496"/>
        <v>18473.430826692609</v>
      </c>
      <c r="EI264" s="402">
        <f t="shared" si="496"/>
        <v>1177.1546923360722</v>
      </c>
      <c r="EJ264" s="402">
        <f t="shared" si="469"/>
        <v>62.994699989230696</v>
      </c>
      <c r="EK264" s="402">
        <f t="shared" si="469"/>
        <v>18.804388056486776</v>
      </c>
      <c r="EL264" s="402">
        <f t="shared" si="469"/>
        <v>0</v>
      </c>
      <c r="EM264" s="402">
        <f t="shared" si="470"/>
        <v>42448.420848727401</v>
      </c>
      <c r="EN264" s="402">
        <f t="shared" si="471"/>
        <v>0</v>
      </c>
      <c r="EO264" s="402">
        <f t="shared" si="471"/>
        <v>0</v>
      </c>
      <c r="EP264" s="402">
        <f t="shared" si="472"/>
        <v>0</v>
      </c>
      <c r="EQ264" s="402">
        <f t="shared" si="473"/>
        <v>22716.036241653004</v>
      </c>
      <c r="ER264" s="394">
        <f t="shared" si="411"/>
        <v>0</v>
      </c>
      <c r="ES264" s="394">
        <f t="shared" si="411"/>
        <v>193.66272180475391</v>
      </c>
      <c r="ET264" s="394">
        <f t="shared" si="411"/>
        <v>12.340478812070028</v>
      </c>
      <c r="EU264" s="394">
        <f t="shared" si="408"/>
        <v>0.66039303547020112</v>
      </c>
      <c r="EV264" s="394">
        <f t="shared" si="408"/>
        <v>0.19713224939408988</v>
      </c>
      <c r="EW264" s="394">
        <f t="shared" si="408"/>
        <v>0</v>
      </c>
      <c r="EX264" s="394">
        <f t="shared" si="408"/>
        <v>0</v>
      </c>
      <c r="EY264" s="403">
        <f t="shared" si="474"/>
        <v>445</v>
      </c>
      <c r="EZ264" s="394">
        <f t="shared" si="475"/>
        <v>0</v>
      </c>
      <c r="FA264" s="396">
        <f t="shared" si="476"/>
        <v>0</v>
      </c>
      <c r="FB264" s="396">
        <f t="shared" si="476"/>
        <v>238.13927409831177</v>
      </c>
      <c r="FC264" s="404">
        <f t="shared" si="415"/>
        <v>0</v>
      </c>
      <c r="FD264" s="404">
        <f t="shared" si="416"/>
        <v>603.61841605212055</v>
      </c>
      <c r="FE264" s="404">
        <f t="shared" si="417"/>
        <v>38.463469915373324</v>
      </c>
      <c r="FF264" s="404">
        <f t="shared" si="397"/>
        <v>2.0583486296565594</v>
      </c>
      <c r="FG264" s="404">
        <f t="shared" si="397"/>
        <v>0.61443242676315202</v>
      </c>
      <c r="FH264" s="404">
        <f t="shared" si="397"/>
        <v>0</v>
      </c>
      <c r="FI264" s="404">
        <f t="shared" si="397"/>
        <v>0</v>
      </c>
      <c r="FJ264" s="404">
        <f t="shared" si="397"/>
        <v>0</v>
      </c>
      <c r="FK264" s="392">
        <f t="shared" si="477"/>
        <v>1387</v>
      </c>
      <c r="FL264" s="384">
        <f t="shared" si="478"/>
        <v>0</v>
      </c>
      <c r="FM264" s="384">
        <f t="shared" si="478"/>
        <v>742.24533297608639</v>
      </c>
      <c r="FN264" s="405">
        <f t="shared" si="388"/>
        <v>0</v>
      </c>
      <c r="FO264" s="405">
        <f t="shared" si="388"/>
        <v>0</v>
      </c>
      <c r="FP264" s="405">
        <f t="shared" si="388"/>
        <v>0</v>
      </c>
      <c r="FQ264" s="405">
        <f t="shared" si="388"/>
        <v>0</v>
      </c>
      <c r="FR264" s="405">
        <f t="shared" si="388"/>
        <v>0</v>
      </c>
      <c r="FS264" s="405">
        <f t="shared" si="388"/>
        <v>0</v>
      </c>
      <c r="FT264" s="405">
        <f t="shared" si="419"/>
        <v>0</v>
      </c>
      <c r="FU264" s="405">
        <f t="shared" si="419"/>
        <v>0</v>
      </c>
      <c r="FV264" s="405">
        <f t="shared" si="419"/>
        <v>0</v>
      </c>
      <c r="FW264" s="397">
        <f t="shared" si="479"/>
        <v>18927.799651272602</v>
      </c>
      <c r="FX264" s="406">
        <f t="shared" si="480"/>
        <v>18927.799651272602</v>
      </c>
      <c r="FY264" s="331">
        <f t="shared" si="481"/>
        <v>19908.184258346999</v>
      </c>
      <c r="FZ264" s="382">
        <f t="shared" si="482"/>
        <v>22716.036241653004</v>
      </c>
      <c r="GA264" s="331">
        <f t="shared" si="483"/>
        <v>0</v>
      </c>
      <c r="GB264" s="407">
        <f t="shared" si="484"/>
        <v>0</v>
      </c>
      <c r="GC264" s="407">
        <f t="shared" si="485"/>
        <v>0</v>
      </c>
      <c r="GD264" s="407">
        <f t="shared" si="486"/>
        <v>0</v>
      </c>
      <c r="GE264" s="407">
        <f t="shared" si="487"/>
        <v>0</v>
      </c>
      <c r="GF264" s="407">
        <f t="shared" si="488"/>
        <v>0</v>
      </c>
      <c r="GG264" s="407">
        <f t="shared" si="489"/>
        <v>-3.637978807091713E-12</v>
      </c>
      <c r="GH264" s="407">
        <f t="shared" si="490"/>
        <v>0</v>
      </c>
      <c r="GI264" s="407">
        <f t="shared" si="491"/>
        <v>0</v>
      </c>
      <c r="GJ264">
        <f t="shared" si="492"/>
        <v>0</v>
      </c>
      <c r="GK264" s="382">
        <f t="shared" si="493"/>
        <v>-3.637978807091713E-12</v>
      </c>
      <c r="GL264">
        <v>3</v>
      </c>
      <c r="GM264">
        <f t="shared" si="405"/>
        <v>403</v>
      </c>
      <c r="GN264">
        <f t="shared" si="405"/>
        <v>0</v>
      </c>
      <c r="GO264">
        <f t="shared" si="405"/>
        <v>0</v>
      </c>
      <c r="GP264">
        <f t="shared" si="405"/>
        <v>0</v>
      </c>
      <c r="GQ264">
        <f t="shared" si="405"/>
        <v>0</v>
      </c>
      <c r="GR264">
        <f t="shared" si="404"/>
        <v>0</v>
      </c>
      <c r="GS264">
        <f t="shared" si="404"/>
        <v>42448.420848727401</v>
      </c>
      <c r="GT264">
        <f t="shared" si="404"/>
        <v>445</v>
      </c>
      <c r="GU264">
        <f t="shared" si="404"/>
        <v>1387</v>
      </c>
      <c r="GV264">
        <f t="shared" si="404"/>
        <v>18927.799651272602</v>
      </c>
    </row>
    <row r="265" spans="1:204" customFormat="1" x14ac:dyDescent="0.25">
      <c r="A265" s="378">
        <v>50008</v>
      </c>
      <c r="B265" s="32" t="s">
        <v>1490</v>
      </c>
      <c r="C265" t="s">
        <v>895</v>
      </c>
      <c r="D265">
        <v>3</v>
      </c>
      <c r="E265" s="379">
        <v>7636</v>
      </c>
      <c r="F265" s="379">
        <v>279</v>
      </c>
      <c r="G265" s="379">
        <v>11500</v>
      </c>
      <c r="H265" s="379">
        <v>30168</v>
      </c>
      <c r="I265" s="379">
        <v>2800</v>
      </c>
      <c r="J265" s="379">
        <v>459</v>
      </c>
      <c r="K265" s="379">
        <v>520</v>
      </c>
      <c r="L265" s="379">
        <v>0</v>
      </c>
      <c r="M265" s="380">
        <v>490.86346084596448</v>
      </c>
      <c r="N265" s="381">
        <f t="shared" si="422"/>
        <v>53852.863460845962</v>
      </c>
      <c r="O265" s="379">
        <v>2284</v>
      </c>
      <c r="P265" s="379">
        <v>179</v>
      </c>
      <c r="Q265" s="379">
        <v>13118</v>
      </c>
      <c r="R265" s="379">
        <v>16430</v>
      </c>
      <c r="S265" s="379">
        <v>1850</v>
      </c>
      <c r="T265" s="379">
        <v>0</v>
      </c>
      <c r="U265" s="379">
        <v>170</v>
      </c>
      <c r="V265" s="379">
        <v>0</v>
      </c>
      <c r="W265" s="480">
        <f>(VLOOKUP(A265,'[1]floresta plant'!$A$4:$F$573,6,0))*1000</f>
        <v>134.07322940879635</v>
      </c>
      <c r="X265" s="24">
        <f t="shared" si="423"/>
        <v>34165.073229408794</v>
      </c>
      <c r="Y265" s="53">
        <f t="shared" si="409"/>
        <v>1618</v>
      </c>
      <c r="Z265" s="53">
        <f t="shared" si="409"/>
        <v>-13738</v>
      </c>
      <c r="AA265" s="53">
        <f t="shared" si="409"/>
        <v>-950</v>
      </c>
      <c r="AB265" s="53">
        <f t="shared" si="406"/>
        <v>-459</v>
      </c>
      <c r="AC265" s="53">
        <f t="shared" si="406"/>
        <v>-350</v>
      </c>
      <c r="AD265" s="53">
        <f t="shared" si="406"/>
        <v>0</v>
      </c>
      <c r="AE265" s="53">
        <f t="shared" si="406"/>
        <v>-356.79023143716813</v>
      </c>
      <c r="AF265" s="53">
        <f t="shared" si="424"/>
        <v>-100</v>
      </c>
      <c r="AG265" s="53">
        <f t="shared" si="425"/>
        <v>-5352</v>
      </c>
      <c r="AH265" s="53">
        <f t="shared" si="426"/>
        <v>25437.344031437169</v>
      </c>
      <c r="AI265" s="53">
        <f t="shared" si="494"/>
        <v>-19687.790231437168</v>
      </c>
      <c r="AJ265" s="469">
        <v>5398.1738000000005</v>
      </c>
      <c r="AK265" s="469">
        <v>0</v>
      </c>
      <c r="AL265" s="469">
        <v>351.38</v>
      </c>
      <c r="AM265" s="470">
        <f t="shared" si="427"/>
        <v>5749.5538000000006</v>
      </c>
      <c r="AN265" s="53">
        <f t="shared" si="428"/>
        <v>25437.344031437169</v>
      </c>
      <c r="AO265" s="382">
        <f t="shared" si="429"/>
        <v>3</v>
      </c>
      <c r="AP265">
        <v>3</v>
      </c>
      <c r="AQ265" s="383">
        <f t="shared" si="430"/>
        <v>1618</v>
      </c>
      <c r="AR265" s="383">
        <f t="shared" si="431"/>
        <v>-21305.790231437168</v>
      </c>
      <c r="AS265" s="383">
        <f t="shared" si="432"/>
        <v>1618</v>
      </c>
      <c r="AT265" s="383">
        <f t="shared" si="433"/>
        <v>21305.790231437168</v>
      </c>
      <c r="AU265" s="383">
        <f t="shared" si="434"/>
        <v>0</v>
      </c>
      <c r="AV265" s="383">
        <f t="shared" si="435"/>
        <v>1</v>
      </c>
      <c r="AW265" s="383">
        <f t="shared" si="436"/>
        <v>0</v>
      </c>
      <c r="AX265" s="383">
        <f t="shared" si="437"/>
        <v>1</v>
      </c>
      <c r="AY265" s="383">
        <f t="shared" si="438"/>
        <v>1618</v>
      </c>
      <c r="AZ265">
        <f t="shared" si="439"/>
        <v>0</v>
      </c>
      <c r="BA265">
        <f t="shared" si="440"/>
        <v>0</v>
      </c>
      <c r="BB265" s="383">
        <f t="shared" si="441"/>
        <v>0</v>
      </c>
      <c r="BC265" s="384">
        <f t="shared" si="387"/>
        <v>1618</v>
      </c>
      <c r="BD265" s="384">
        <f t="shared" si="387"/>
        <v>0.64480124185815346</v>
      </c>
      <c r="BE265" s="384">
        <f t="shared" si="387"/>
        <v>4.4588817860332343E-2</v>
      </c>
      <c r="BF265" s="384">
        <f t="shared" si="387"/>
        <v>2.154343936620268E-2</v>
      </c>
      <c r="BG265" s="384">
        <f t="shared" si="387"/>
        <v>1.6427459211701391E-2</v>
      </c>
      <c r="BH265" s="384">
        <f t="shared" si="387"/>
        <v>0</v>
      </c>
      <c r="BI265" s="384">
        <f t="shared" si="418"/>
        <v>1.6746162783050224E-2</v>
      </c>
      <c r="BJ265" s="384">
        <f t="shared" si="418"/>
        <v>4.6935597747718256E-3</v>
      </c>
      <c r="BK265" s="384">
        <f t="shared" si="418"/>
        <v>0.25119931914578814</v>
      </c>
      <c r="BL265" s="474">
        <f t="shared" si="442"/>
        <v>19687.790231437168</v>
      </c>
      <c r="BM265" s="409">
        <f t="shared" si="443"/>
        <v>25437.344031437169</v>
      </c>
      <c r="BN265" s="473">
        <f t="shared" si="444"/>
        <v>0</v>
      </c>
      <c r="BO265" s="387">
        <f t="shared" si="445"/>
        <v>1</v>
      </c>
      <c r="BP265" s="387">
        <f t="shared" si="446"/>
        <v>0</v>
      </c>
      <c r="BQ265" s="388">
        <f t="shared" si="447"/>
        <v>0</v>
      </c>
      <c r="BR265" s="389">
        <f t="shared" si="448"/>
        <v>19687.790231437168</v>
      </c>
      <c r="BS265" s="390">
        <f t="shared" si="449"/>
        <v>1618</v>
      </c>
      <c r="BT265" s="391">
        <f t="shared" si="412"/>
        <v>1043.2884093264922</v>
      </c>
      <c r="BU265" s="391">
        <f t="shared" si="413"/>
        <v>72.144707298017735</v>
      </c>
      <c r="BV265" s="391">
        <f t="shared" si="414"/>
        <v>34.857284894515935</v>
      </c>
      <c r="BW265" s="391">
        <f t="shared" si="396"/>
        <v>26.579629004532851</v>
      </c>
      <c r="BX265" s="391">
        <f t="shared" si="396"/>
        <v>0</v>
      </c>
      <c r="BY265" s="391">
        <f t="shared" si="396"/>
        <v>27.095291382975262</v>
      </c>
      <c r="BZ265" s="391">
        <f t="shared" si="396"/>
        <v>7.5941797155808137</v>
      </c>
      <c r="CA265" s="391">
        <f t="shared" si="396"/>
        <v>406.44049837788521</v>
      </c>
      <c r="CB265" s="391">
        <f t="shared" si="450"/>
        <v>0</v>
      </c>
      <c r="CC265" s="391">
        <f t="shared" si="450"/>
        <v>0</v>
      </c>
      <c r="CD265" s="392">
        <f t="shared" si="451"/>
        <v>0</v>
      </c>
      <c r="CE265" s="393">
        <f t="shared" si="452"/>
        <v>-13738</v>
      </c>
      <c r="CF265" s="392">
        <f t="shared" si="410"/>
        <v>0</v>
      </c>
      <c r="CG265" s="392">
        <f t="shared" si="410"/>
        <v>0</v>
      </c>
      <c r="CH265" s="392">
        <f t="shared" si="410"/>
        <v>0</v>
      </c>
      <c r="CI265" s="392">
        <f t="shared" si="407"/>
        <v>0</v>
      </c>
      <c r="CJ265" s="392">
        <f t="shared" si="407"/>
        <v>0</v>
      </c>
      <c r="CK265" s="392">
        <f t="shared" si="407"/>
        <v>0</v>
      </c>
      <c r="CL265" s="392">
        <f t="shared" si="407"/>
        <v>0</v>
      </c>
      <c r="CM265" s="392">
        <f t="shared" si="453"/>
        <v>0</v>
      </c>
      <c r="CN265" s="392">
        <f t="shared" si="454"/>
        <v>0</v>
      </c>
      <c r="CO265" s="394">
        <f t="shared" si="455"/>
        <v>0</v>
      </c>
      <c r="CP265" s="394">
        <f t="shared" si="455"/>
        <v>0</v>
      </c>
      <c r="CQ265" s="395">
        <f t="shared" si="456"/>
        <v>-950</v>
      </c>
      <c r="CR265" s="394">
        <f t="shared" si="495"/>
        <v>0</v>
      </c>
      <c r="CS265" s="394">
        <f t="shared" si="495"/>
        <v>0</v>
      </c>
      <c r="CT265" s="394">
        <f t="shared" si="495"/>
        <v>0</v>
      </c>
      <c r="CU265" s="394">
        <f t="shared" si="457"/>
        <v>0</v>
      </c>
      <c r="CV265" s="394">
        <f t="shared" si="457"/>
        <v>0</v>
      </c>
      <c r="CW265" s="394">
        <f t="shared" si="457"/>
        <v>0</v>
      </c>
      <c r="CX265" s="396">
        <f t="shared" si="458"/>
        <v>0</v>
      </c>
      <c r="CY265" s="396">
        <f t="shared" si="458"/>
        <v>0</v>
      </c>
      <c r="CZ265" s="397">
        <f t="shared" si="459"/>
        <v>0</v>
      </c>
      <c r="DA265" s="397">
        <f t="shared" si="459"/>
        <v>0</v>
      </c>
      <c r="DB265" s="397">
        <f t="shared" si="459"/>
        <v>0</v>
      </c>
      <c r="DC265" s="397">
        <f t="shared" si="460"/>
        <v>-459</v>
      </c>
      <c r="DD265" s="397">
        <f t="shared" si="420"/>
        <v>0</v>
      </c>
      <c r="DE265" s="397">
        <f t="shared" si="420"/>
        <v>0</v>
      </c>
      <c r="DF265" s="397">
        <f t="shared" si="420"/>
        <v>0</v>
      </c>
      <c r="DG265" s="397">
        <f t="shared" si="420"/>
        <v>0</v>
      </c>
      <c r="DH265" s="397">
        <f t="shared" si="420"/>
        <v>0</v>
      </c>
      <c r="DI265" s="398">
        <f t="shared" si="461"/>
        <v>0</v>
      </c>
      <c r="DJ265" s="398">
        <f t="shared" si="461"/>
        <v>0</v>
      </c>
      <c r="DK265" s="399">
        <f t="shared" si="462"/>
        <v>0</v>
      </c>
      <c r="DL265" s="399">
        <f t="shared" si="462"/>
        <v>0</v>
      </c>
      <c r="DM265" s="399">
        <f t="shared" si="462"/>
        <v>0</v>
      </c>
      <c r="DN265" s="399">
        <f t="shared" si="462"/>
        <v>0</v>
      </c>
      <c r="DO265" s="399">
        <f t="shared" si="463"/>
        <v>-350</v>
      </c>
      <c r="DP265" s="399">
        <f t="shared" si="464"/>
        <v>0</v>
      </c>
      <c r="DQ265" s="399">
        <f t="shared" si="464"/>
        <v>0</v>
      </c>
      <c r="DR265" s="399">
        <f t="shared" si="464"/>
        <v>0</v>
      </c>
      <c r="DS265" s="399">
        <f t="shared" si="464"/>
        <v>0</v>
      </c>
      <c r="DT265" s="400">
        <f t="shared" si="465"/>
        <v>0</v>
      </c>
      <c r="DU265" s="400">
        <f t="shared" si="465"/>
        <v>0</v>
      </c>
      <c r="DV265" s="386">
        <f t="shared" si="421"/>
        <v>0</v>
      </c>
      <c r="DW265" s="386">
        <f t="shared" si="421"/>
        <v>0</v>
      </c>
      <c r="DX265" s="386">
        <f t="shared" si="421"/>
        <v>0</v>
      </c>
      <c r="DY265" s="386">
        <f t="shared" si="421"/>
        <v>0</v>
      </c>
      <c r="DZ265" s="386">
        <f t="shared" si="421"/>
        <v>0</v>
      </c>
      <c r="EA265" s="401">
        <f t="shared" si="466"/>
        <v>0</v>
      </c>
      <c r="EB265" s="386">
        <f t="shared" si="467"/>
        <v>0</v>
      </c>
      <c r="EC265" s="386">
        <f t="shared" si="467"/>
        <v>0</v>
      </c>
      <c r="ED265" s="386">
        <f t="shared" si="467"/>
        <v>0</v>
      </c>
      <c r="EE265" s="385">
        <f t="shared" si="468"/>
        <v>0</v>
      </c>
      <c r="EF265" s="385">
        <f t="shared" si="468"/>
        <v>0</v>
      </c>
      <c r="EG265" s="402">
        <f t="shared" si="496"/>
        <v>0</v>
      </c>
      <c r="EH265" s="402">
        <f t="shared" si="496"/>
        <v>0</v>
      </c>
      <c r="EI265" s="402">
        <f t="shared" si="496"/>
        <v>0</v>
      </c>
      <c r="EJ265" s="402">
        <f t="shared" si="469"/>
        <v>0</v>
      </c>
      <c r="EK265" s="402">
        <f t="shared" si="469"/>
        <v>0</v>
      </c>
      <c r="EL265" s="402">
        <f t="shared" si="469"/>
        <v>0</v>
      </c>
      <c r="EM265" s="402">
        <f t="shared" si="470"/>
        <v>-356.79023143716813</v>
      </c>
      <c r="EN265" s="402">
        <f t="shared" si="471"/>
        <v>0</v>
      </c>
      <c r="EO265" s="402">
        <f t="shared" si="471"/>
        <v>0</v>
      </c>
      <c r="EP265" s="402">
        <f t="shared" si="472"/>
        <v>0</v>
      </c>
      <c r="EQ265" s="402">
        <f t="shared" si="473"/>
        <v>0</v>
      </c>
      <c r="ER265" s="394">
        <f t="shared" si="411"/>
        <v>0</v>
      </c>
      <c r="ES265" s="394">
        <f t="shared" si="411"/>
        <v>0</v>
      </c>
      <c r="ET265" s="394">
        <f t="shared" si="411"/>
        <v>0</v>
      </c>
      <c r="EU265" s="394">
        <f t="shared" si="408"/>
        <v>0</v>
      </c>
      <c r="EV265" s="394">
        <f t="shared" si="408"/>
        <v>0</v>
      </c>
      <c r="EW265" s="394">
        <f t="shared" si="408"/>
        <v>0</v>
      </c>
      <c r="EX265" s="394">
        <f t="shared" si="408"/>
        <v>0</v>
      </c>
      <c r="EY265" s="403">
        <f t="shared" si="474"/>
        <v>-100</v>
      </c>
      <c r="EZ265" s="394">
        <f t="shared" si="475"/>
        <v>0</v>
      </c>
      <c r="FA265" s="396">
        <f t="shared" si="476"/>
        <v>0</v>
      </c>
      <c r="FB265" s="396">
        <f t="shared" si="476"/>
        <v>0</v>
      </c>
      <c r="FC265" s="404">
        <f t="shared" si="415"/>
        <v>0</v>
      </c>
      <c r="FD265" s="404">
        <f t="shared" si="416"/>
        <v>0</v>
      </c>
      <c r="FE265" s="404">
        <f t="shared" si="417"/>
        <v>0</v>
      </c>
      <c r="FF265" s="404">
        <f t="shared" si="397"/>
        <v>0</v>
      </c>
      <c r="FG265" s="404">
        <f t="shared" si="397"/>
        <v>0</v>
      </c>
      <c r="FH265" s="404">
        <f t="shared" si="397"/>
        <v>0</v>
      </c>
      <c r="FI265" s="404">
        <f t="shared" si="397"/>
        <v>0</v>
      </c>
      <c r="FJ265" s="404">
        <f t="shared" si="397"/>
        <v>0</v>
      </c>
      <c r="FK265" s="392">
        <f t="shared" si="477"/>
        <v>-5352</v>
      </c>
      <c r="FL265" s="384">
        <f t="shared" si="478"/>
        <v>0</v>
      </c>
      <c r="FM265" s="384">
        <f t="shared" si="478"/>
        <v>0</v>
      </c>
      <c r="FN265" s="405">
        <f t="shared" si="388"/>
        <v>0</v>
      </c>
      <c r="FO265" s="405">
        <f t="shared" si="388"/>
        <v>12694.711590673509</v>
      </c>
      <c r="FP265" s="405">
        <f t="shared" si="388"/>
        <v>877.85529270198219</v>
      </c>
      <c r="FQ265" s="405">
        <f t="shared" si="388"/>
        <v>424.14271510548406</v>
      </c>
      <c r="FR265" s="405">
        <f t="shared" si="388"/>
        <v>323.42037099546718</v>
      </c>
      <c r="FS265" s="405">
        <f t="shared" si="388"/>
        <v>0</v>
      </c>
      <c r="FT265" s="405">
        <f t="shared" si="419"/>
        <v>329.69494005419284</v>
      </c>
      <c r="FU265" s="405">
        <f t="shared" si="419"/>
        <v>92.405820284419178</v>
      </c>
      <c r="FV265" s="405">
        <f t="shared" si="419"/>
        <v>4945.559501622115</v>
      </c>
      <c r="FW265" s="397">
        <f t="shared" si="479"/>
        <v>25437.344031437169</v>
      </c>
      <c r="FX265" s="406">
        <f t="shared" si="480"/>
        <v>5749.5538000000015</v>
      </c>
      <c r="FY265" s="331">
        <f t="shared" si="481"/>
        <v>5749.5538000000015</v>
      </c>
      <c r="FZ265" s="382">
        <f t="shared" si="482"/>
        <v>0</v>
      </c>
      <c r="GA265" s="331">
        <f t="shared" si="483"/>
        <v>0</v>
      </c>
      <c r="GB265" s="407">
        <f t="shared" si="484"/>
        <v>0</v>
      </c>
      <c r="GC265" s="407">
        <f t="shared" si="485"/>
        <v>0</v>
      </c>
      <c r="GD265" s="407">
        <f t="shared" si="486"/>
        <v>0</v>
      </c>
      <c r="GE265" s="407">
        <f t="shared" si="487"/>
        <v>0</v>
      </c>
      <c r="GF265" s="407">
        <f t="shared" si="488"/>
        <v>0</v>
      </c>
      <c r="GG265" s="407">
        <f t="shared" si="489"/>
        <v>0</v>
      </c>
      <c r="GH265" s="407">
        <f t="shared" si="490"/>
        <v>0</v>
      </c>
      <c r="GI265" s="407">
        <f t="shared" si="491"/>
        <v>0</v>
      </c>
      <c r="GJ265">
        <f t="shared" si="492"/>
        <v>0</v>
      </c>
      <c r="GK265" s="382">
        <f t="shared" si="493"/>
        <v>0</v>
      </c>
      <c r="GL265">
        <v>3</v>
      </c>
      <c r="GM265">
        <f t="shared" si="405"/>
        <v>1618</v>
      </c>
      <c r="GN265">
        <f t="shared" si="405"/>
        <v>0</v>
      </c>
      <c r="GO265">
        <f t="shared" si="405"/>
        <v>0</v>
      </c>
      <c r="GP265">
        <f t="shared" si="405"/>
        <v>0</v>
      </c>
      <c r="GQ265">
        <f t="shared" si="405"/>
        <v>0</v>
      </c>
      <c r="GR265">
        <f t="shared" si="404"/>
        <v>0</v>
      </c>
      <c r="GS265">
        <f t="shared" si="404"/>
        <v>0</v>
      </c>
      <c r="GT265">
        <f t="shared" si="404"/>
        <v>0</v>
      </c>
      <c r="GU265">
        <f t="shared" si="404"/>
        <v>0</v>
      </c>
      <c r="GV265">
        <f t="shared" si="404"/>
        <v>25437.344031437169</v>
      </c>
    </row>
    <row r="266" spans="1:204" customFormat="1" x14ac:dyDescent="0.25">
      <c r="A266" s="378">
        <v>50009</v>
      </c>
      <c r="B266" s="32" t="s">
        <v>1491</v>
      </c>
      <c r="C266" t="s">
        <v>895</v>
      </c>
      <c r="D266">
        <v>3</v>
      </c>
      <c r="E266" s="379">
        <v>-8958</v>
      </c>
      <c r="F266" s="379">
        <v>190</v>
      </c>
      <c r="G266" s="379">
        <v>140</v>
      </c>
      <c r="H266" s="379">
        <v>31350</v>
      </c>
      <c r="I266" s="379">
        <v>3420</v>
      </c>
      <c r="J266" s="379">
        <v>2200</v>
      </c>
      <c r="K266" s="379">
        <v>5222</v>
      </c>
      <c r="L266" s="379">
        <v>60</v>
      </c>
      <c r="M266" s="380">
        <v>0</v>
      </c>
      <c r="N266" s="381">
        <f t="shared" si="422"/>
        <v>33624</v>
      </c>
      <c r="O266" s="379">
        <v>1839</v>
      </c>
      <c r="P266" s="379">
        <v>117</v>
      </c>
      <c r="Q266" s="379">
        <v>195</v>
      </c>
      <c r="R266" s="379">
        <v>26950</v>
      </c>
      <c r="S266" s="379">
        <v>5200</v>
      </c>
      <c r="T266" s="379">
        <v>40</v>
      </c>
      <c r="U266" s="379">
        <v>2765</v>
      </c>
      <c r="V266" s="379">
        <v>30</v>
      </c>
      <c r="W266" s="480">
        <f>(VLOOKUP(A266,'[1]floresta plant'!$A$4:$F$573,6,0))*1000</f>
        <v>0</v>
      </c>
      <c r="X266" s="24">
        <f t="shared" si="423"/>
        <v>37136</v>
      </c>
      <c r="Y266" s="53">
        <f t="shared" si="409"/>
        <v>55</v>
      </c>
      <c r="Z266" s="53">
        <f t="shared" si="409"/>
        <v>-4400</v>
      </c>
      <c r="AA266" s="53">
        <f t="shared" si="409"/>
        <v>1780</v>
      </c>
      <c r="AB266" s="53">
        <f t="shared" si="406"/>
        <v>-2160</v>
      </c>
      <c r="AC266" s="53">
        <f t="shared" si="406"/>
        <v>-2457</v>
      </c>
      <c r="AD266" s="53">
        <f t="shared" si="406"/>
        <v>-30</v>
      </c>
      <c r="AE266" s="53">
        <f t="shared" si="406"/>
        <v>0</v>
      </c>
      <c r="AF266" s="53">
        <f t="shared" si="424"/>
        <v>-73</v>
      </c>
      <c r="AG266" s="53">
        <f t="shared" si="425"/>
        <v>10797</v>
      </c>
      <c r="AH266" s="53">
        <f t="shared" si="426"/>
        <v>10905.860100000004</v>
      </c>
      <c r="AI266" s="53">
        <f t="shared" si="494"/>
        <v>3512</v>
      </c>
      <c r="AJ266" s="469">
        <v>14383.740100000003</v>
      </c>
      <c r="AK266" s="469">
        <v>0</v>
      </c>
      <c r="AL266" s="469">
        <v>34.120000000000005</v>
      </c>
      <c r="AM266" s="470">
        <f t="shared" si="427"/>
        <v>14417.860100000004</v>
      </c>
      <c r="AN266" s="53">
        <f t="shared" si="428"/>
        <v>10905.860100000004</v>
      </c>
      <c r="AO266" s="382">
        <f t="shared" si="429"/>
        <v>1</v>
      </c>
      <c r="AP266">
        <v>3</v>
      </c>
      <c r="AQ266" s="383">
        <f t="shared" si="430"/>
        <v>12632</v>
      </c>
      <c r="AR266" s="383">
        <f t="shared" si="431"/>
        <v>-9120</v>
      </c>
      <c r="AS266" s="383">
        <f t="shared" si="432"/>
        <v>55</v>
      </c>
      <c r="AT266" s="383">
        <f t="shared" si="433"/>
        <v>9120</v>
      </c>
      <c r="AU266" s="383">
        <f t="shared" si="434"/>
        <v>0</v>
      </c>
      <c r="AV266" s="383">
        <f t="shared" si="435"/>
        <v>1</v>
      </c>
      <c r="AW266" s="383">
        <f t="shared" si="436"/>
        <v>0</v>
      </c>
      <c r="AX266" s="383">
        <f t="shared" si="437"/>
        <v>1</v>
      </c>
      <c r="AY266" s="383">
        <f t="shared" si="438"/>
        <v>55</v>
      </c>
      <c r="AZ266">
        <f t="shared" si="439"/>
        <v>0</v>
      </c>
      <c r="BA266">
        <f t="shared" si="440"/>
        <v>0</v>
      </c>
      <c r="BB266" s="383">
        <f t="shared" si="441"/>
        <v>0</v>
      </c>
      <c r="BC266" s="384">
        <f t="shared" si="387"/>
        <v>55</v>
      </c>
      <c r="BD266" s="384">
        <f t="shared" si="387"/>
        <v>0.48245614035087719</v>
      </c>
      <c r="BE266" s="384">
        <f t="shared" si="387"/>
        <v>1780</v>
      </c>
      <c r="BF266" s="384">
        <f t="shared" si="387"/>
        <v>0.23684210526315788</v>
      </c>
      <c r="BG266" s="384">
        <f t="shared" si="387"/>
        <v>0.26940789473684212</v>
      </c>
      <c r="BH266" s="384">
        <f t="shared" si="387"/>
        <v>3.2894736842105261E-3</v>
      </c>
      <c r="BI266" s="384">
        <f t="shared" si="418"/>
        <v>0</v>
      </c>
      <c r="BJ266" s="384">
        <f t="shared" si="418"/>
        <v>8.0043859649122813E-3</v>
      </c>
      <c r="BK266" s="384">
        <f t="shared" si="418"/>
        <v>10797</v>
      </c>
      <c r="BL266" s="474">
        <f t="shared" si="442"/>
        <v>9065</v>
      </c>
      <c r="BM266" s="409">
        <f t="shared" si="443"/>
        <v>10905.860100000004</v>
      </c>
      <c r="BN266" s="473">
        <f t="shared" si="444"/>
        <v>12577</v>
      </c>
      <c r="BO266" s="387">
        <f t="shared" si="445"/>
        <v>0.72076011767512127</v>
      </c>
      <c r="BP266" s="387">
        <f t="shared" si="446"/>
        <v>0</v>
      </c>
      <c r="BQ266" s="388">
        <f t="shared" si="447"/>
        <v>0.27923988232487873</v>
      </c>
      <c r="BR266" s="389">
        <f t="shared" si="448"/>
        <v>0</v>
      </c>
      <c r="BS266" s="390">
        <f t="shared" si="449"/>
        <v>55</v>
      </c>
      <c r="BT266" s="391">
        <f t="shared" si="412"/>
        <v>26.535087719298247</v>
      </c>
      <c r="BU266" s="391">
        <f t="shared" si="413"/>
        <v>0</v>
      </c>
      <c r="BV266" s="391">
        <f t="shared" si="414"/>
        <v>13.026315789473683</v>
      </c>
      <c r="BW266" s="391">
        <f t="shared" si="396"/>
        <v>14.817434210526317</v>
      </c>
      <c r="BX266" s="391">
        <f t="shared" si="396"/>
        <v>0.18092105263157893</v>
      </c>
      <c r="BY266" s="391">
        <f t="shared" si="396"/>
        <v>0</v>
      </c>
      <c r="BZ266" s="391">
        <f t="shared" si="396"/>
        <v>0.44024122807017546</v>
      </c>
      <c r="CA266" s="391">
        <f t="shared" si="396"/>
        <v>0</v>
      </c>
      <c r="CB266" s="391">
        <f t="shared" si="450"/>
        <v>0</v>
      </c>
      <c r="CC266" s="391">
        <f t="shared" si="450"/>
        <v>0</v>
      </c>
      <c r="CD266" s="392">
        <f t="shared" si="451"/>
        <v>0</v>
      </c>
      <c r="CE266" s="393">
        <f t="shared" si="452"/>
        <v>-4400</v>
      </c>
      <c r="CF266" s="392">
        <f t="shared" si="410"/>
        <v>0</v>
      </c>
      <c r="CG266" s="392">
        <f t="shared" si="410"/>
        <v>0</v>
      </c>
      <c r="CH266" s="392">
        <f t="shared" si="410"/>
        <v>0</v>
      </c>
      <c r="CI266" s="392">
        <f t="shared" si="407"/>
        <v>0</v>
      </c>
      <c r="CJ266" s="392">
        <f t="shared" si="407"/>
        <v>0</v>
      </c>
      <c r="CK266" s="392">
        <f t="shared" si="407"/>
        <v>0</v>
      </c>
      <c r="CL266" s="392">
        <f t="shared" si="407"/>
        <v>0</v>
      </c>
      <c r="CM266" s="392">
        <f t="shared" si="453"/>
        <v>0</v>
      </c>
      <c r="CN266" s="392">
        <f t="shared" si="454"/>
        <v>0</v>
      </c>
      <c r="CO266" s="394">
        <f t="shared" si="455"/>
        <v>0</v>
      </c>
      <c r="CP266" s="394">
        <f t="shared" si="455"/>
        <v>618.96855719644191</v>
      </c>
      <c r="CQ266" s="395">
        <f t="shared" si="456"/>
        <v>1780</v>
      </c>
      <c r="CR266" s="394">
        <f t="shared" si="495"/>
        <v>303.85729171461691</v>
      </c>
      <c r="CS266" s="394">
        <f t="shared" si="495"/>
        <v>345.63766932537675</v>
      </c>
      <c r="CT266" s="394">
        <f t="shared" si="495"/>
        <v>4.2202401627030124</v>
      </c>
      <c r="CU266" s="394">
        <f t="shared" si="457"/>
        <v>0</v>
      </c>
      <c r="CV266" s="394">
        <f t="shared" si="457"/>
        <v>10.269251062577332</v>
      </c>
      <c r="CW266" s="394">
        <f t="shared" si="457"/>
        <v>0</v>
      </c>
      <c r="CX266" s="396">
        <f t="shared" si="458"/>
        <v>0</v>
      </c>
      <c r="CY266" s="396">
        <f t="shared" si="458"/>
        <v>497.04699053828415</v>
      </c>
      <c r="CZ266" s="397">
        <f t="shared" si="459"/>
        <v>0</v>
      </c>
      <c r="DA266" s="397">
        <f t="shared" si="459"/>
        <v>0</v>
      </c>
      <c r="DB266" s="397">
        <f t="shared" si="459"/>
        <v>0</v>
      </c>
      <c r="DC266" s="397">
        <f t="shared" si="460"/>
        <v>-2160</v>
      </c>
      <c r="DD266" s="397">
        <f t="shared" si="420"/>
        <v>0</v>
      </c>
      <c r="DE266" s="397">
        <f t="shared" si="420"/>
        <v>0</v>
      </c>
      <c r="DF266" s="397">
        <f t="shared" si="420"/>
        <v>0</v>
      </c>
      <c r="DG266" s="397">
        <f t="shared" si="420"/>
        <v>0</v>
      </c>
      <c r="DH266" s="397">
        <f t="shared" si="420"/>
        <v>0</v>
      </c>
      <c r="DI266" s="398">
        <f t="shared" si="461"/>
        <v>0</v>
      </c>
      <c r="DJ266" s="398">
        <f t="shared" si="461"/>
        <v>0</v>
      </c>
      <c r="DK266" s="399">
        <f t="shared" si="462"/>
        <v>0</v>
      </c>
      <c r="DL266" s="399">
        <f t="shared" si="462"/>
        <v>0</v>
      </c>
      <c r="DM266" s="399">
        <f t="shared" si="462"/>
        <v>0</v>
      </c>
      <c r="DN266" s="399">
        <f t="shared" si="462"/>
        <v>0</v>
      </c>
      <c r="DO266" s="399">
        <f t="shared" si="463"/>
        <v>-2457</v>
      </c>
      <c r="DP266" s="399">
        <f t="shared" si="464"/>
        <v>0</v>
      </c>
      <c r="DQ266" s="399">
        <f t="shared" si="464"/>
        <v>0</v>
      </c>
      <c r="DR266" s="399">
        <f t="shared" si="464"/>
        <v>0</v>
      </c>
      <c r="DS266" s="399">
        <f t="shared" si="464"/>
        <v>0</v>
      </c>
      <c r="DT266" s="400">
        <f t="shared" si="465"/>
        <v>0</v>
      </c>
      <c r="DU266" s="400">
        <f t="shared" si="465"/>
        <v>0</v>
      </c>
      <c r="DV266" s="386">
        <f t="shared" si="421"/>
        <v>0</v>
      </c>
      <c r="DW266" s="386">
        <f t="shared" si="421"/>
        <v>0</v>
      </c>
      <c r="DX266" s="386">
        <f t="shared" si="421"/>
        <v>0</v>
      </c>
      <c r="DY266" s="386">
        <f t="shared" si="421"/>
        <v>0</v>
      </c>
      <c r="DZ266" s="386">
        <f t="shared" si="421"/>
        <v>0</v>
      </c>
      <c r="EA266" s="401">
        <f t="shared" si="466"/>
        <v>-30</v>
      </c>
      <c r="EB266" s="386">
        <f t="shared" si="467"/>
        <v>0</v>
      </c>
      <c r="EC266" s="386">
        <f t="shared" si="467"/>
        <v>0</v>
      </c>
      <c r="ED266" s="386">
        <f t="shared" si="467"/>
        <v>0</v>
      </c>
      <c r="EE266" s="385">
        <f t="shared" si="468"/>
        <v>0</v>
      </c>
      <c r="EF266" s="385">
        <f t="shared" si="468"/>
        <v>0</v>
      </c>
      <c r="EG266" s="402">
        <f t="shared" si="496"/>
        <v>0</v>
      </c>
      <c r="EH266" s="402">
        <f t="shared" si="496"/>
        <v>0</v>
      </c>
      <c r="EI266" s="402">
        <f t="shared" si="496"/>
        <v>0</v>
      </c>
      <c r="EJ266" s="402">
        <f t="shared" si="469"/>
        <v>0</v>
      </c>
      <c r="EK266" s="402">
        <f t="shared" si="469"/>
        <v>0</v>
      </c>
      <c r="EL266" s="402">
        <f t="shared" si="469"/>
        <v>0</v>
      </c>
      <c r="EM266" s="402">
        <f t="shared" si="470"/>
        <v>0</v>
      </c>
      <c r="EN266" s="402">
        <f t="shared" si="471"/>
        <v>0</v>
      </c>
      <c r="EO266" s="402">
        <f t="shared" si="471"/>
        <v>0</v>
      </c>
      <c r="EP266" s="402">
        <f t="shared" si="472"/>
        <v>0</v>
      </c>
      <c r="EQ266" s="402">
        <f t="shared" si="473"/>
        <v>0</v>
      </c>
      <c r="ER266" s="394">
        <f t="shared" si="411"/>
        <v>0</v>
      </c>
      <c r="ES266" s="394">
        <f t="shared" si="411"/>
        <v>0</v>
      </c>
      <c r="ET266" s="394">
        <f t="shared" si="411"/>
        <v>0</v>
      </c>
      <c r="EU266" s="394">
        <f t="shared" si="408"/>
        <v>0</v>
      </c>
      <c r="EV266" s="394">
        <f t="shared" si="408"/>
        <v>0</v>
      </c>
      <c r="EW266" s="394">
        <f t="shared" si="408"/>
        <v>0</v>
      </c>
      <c r="EX266" s="394">
        <f t="shared" si="408"/>
        <v>0</v>
      </c>
      <c r="EY266" s="403">
        <f t="shared" si="474"/>
        <v>-73</v>
      </c>
      <c r="EZ266" s="394">
        <f t="shared" si="475"/>
        <v>0</v>
      </c>
      <c r="FA266" s="396">
        <f t="shared" si="476"/>
        <v>0</v>
      </c>
      <c r="FB266" s="396">
        <f t="shared" si="476"/>
        <v>0</v>
      </c>
      <c r="FC266" s="404">
        <f t="shared" si="415"/>
        <v>0</v>
      </c>
      <c r="FD266" s="404">
        <f t="shared" si="416"/>
        <v>3754.4963550842599</v>
      </c>
      <c r="FE266" s="404">
        <f t="shared" si="417"/>
        <v>0</v>
      </c>
      <c r="FF266" s="404">
        <f t="shared" si="397"/>
        <v>1843.1163924959094</v>
      </c>
      <c r="FG266" s="404">
        <f t="shared" si="397"/>
        <v>2096.5448964640973</v>
      </c>
      <c r="FH266" s="404">
        <f t="shared" si="397"/>
        <v>25.598838784665407</v>
      </c>
      <c r="FI266" s="404">
        <f t="shared" si="397"/>
        <v>0</v>
      </c>
      <c r="FJ266" s="404">
        <f t="shared" si="397"/>
        <v>62.290507709352497</v>
      </c>
      <c r="FK266" s="392">
        <f t="shared" si="477"/>
        <v>10797</v>
      </c>
      <c r="FL266" s="384">
        <f t="shared" si="478"/>
        <v>0</v>
      </c>
      <c r="FM266" s="384">
        <f t="shared" si="478"/>
        <v>3014.9530094617157</v>
      </c>
      <c r="FN266" s="405">
        <f t="shared" si="388"/>
        <v>0</v>
      </c>
      <c r="FO266" s="405">
        <f t="shared" si="388"/>
        <v>0</v>
      </c>
      <c r="FP266" s="405">
        <f t="shared" si="388"/>
        <v>0</v>
      </c>
      <c r="FQ266" s="405">
        <f t="shared" si="388"/>
        <v>0</v>
      </c>
      <c r="FR266" s="405">
        <f t="shared" si="388"/>
        <v>0</v>
      </c>
      <c r="FS266" s="405">
        <f t="shared" si="388"/>
        <v>0</v>
      </c>
      <c r="FT266" s="405">
        <f t="shared" si="419"/>
        <v>0</v>
      </c>
      <c r="FU266" s="405">
        <f t="shared" si="419"/>
        <v>0</v>
      </c>
      <c r="FV266" s="405">
        <f t="shared" si="419"/>
        <v>0</v>
      </c>
      <c r="FW266" s="397">
        <f t="shared" si="479"/>
        <v>10905.860100000004</v>
      </c>
      <c r="FX266" s="406">
        <f t="shared" si="480"/>
        <v>10905.860100000004</v>
      </c>
      <c r="FY266" s="331">
        <f t="shared" si="481"/>
        <v>14417.860100000004</v>
      </c>
      <c r="FZ266" s="382">
        <f t="shared" si="482"/>
        <v>0</v>
      </c>
      <c r="GA266" s="331">
        <f t="shared" si="483"/>
        <v>-7.1054273576010019E-15</v>
      </c>
      <c r="GB266" s="407">
        <f t="shared" si="484"/>
        <v>0</v>
      </c>
      <c r="GC266" s="407">
        <f t="shared" si="485"/>
        <v>0</v>
      </c>
      <c r="GD266" s="407">
        <f t="shared" si="486"/>
        <v>0</v>
      </c>
      <c r="GE266" s="407">
        <f t="shared" si="487"/>
        <v>0</v>
      </c>
      <c r="GF266" s="407">
        <f t="shared" si="488"/>
        <v>0</v>
      </c>
      <c r="GG266" s="407">
        <f t="shared" si="489"/>
        <v>0</v>
      </c>
      <c r="GH266" s="407">
        <f t="shared" si="490"/>
        <v>0</v>
      </c>
      <c r="GI266" s="407">
        <f t="shared" si="491"/>
        <v>-9.0949470177292824E-13</v>
      </c>
      <c r="GJ266">
        <f t="shared" si="492"/>
        <v>0</v>
      </c>
      <c r="GK266" s="382">
        <f t="shared" si="493"/>
        <v>-9.1660012913052924E-13</v>
      </c>
      <c r="GL266">
        <v>3</v>
      </c>
      <c r="GM266">
        <f t="shared" si="405"/>
        <v>55</v>
      </c>
      <c r="GN266">
        <f t="shared" si="405"/>
        <v>0</v>
      </c>
      <c r="GO266">
        <f t="shared" si="405"/>
        <v>1780</v>
      </c>
      <c r="GP266">
        <f t="shared" si="405"/>
        <v>0</v>
      </c>
      <c r="GQ266">
        <f t="shared" si="405"/>
        <v>0</v>
      </c>
      <c r="GR266">
        <f t="shared" si="404"/>
        <v>0</v>
      </c>
      <c r="GS266">
        <f t="shared" si="404"/>
        <v>0</v>
      </c>
      <c r="GT266">
        <f t="shared" si="404"/>
        <v>0</v>
      </c>
      <c r="GU266">
        <f t="shared" si="404"/>
        <v>10797</v>
      </c>
      <c r="GV266">
        <f t="shared" si="404"/>
        <v>10905.860100000004</v>
      </c>
    </row>
    <row r="267" spans="1:204" customFormat="1" x14ac:dyDescent="0.25">
      <c r="A267" s="378">
        <v>50010</v>
      </c>
      <c r="B267" s="32" t="s">
        <v>1492</v>
      </c>
      <c r="C267" t="s">
        <v>895</v>
      </c>
      <c r="D267">
        <v>3</v>
      </c>
      <c r="E267" s="379">
        <v>23699</v>
      </c>
      <c r="F267" s="379">
        <v>564</v>
      </c>
      <c r="G267" s="379">
        <v>43628</v>
      </c>
      <c r="H267" s="379">
        <v>1084940</v>
      </c>
      <c r="I267" s="379">
        <v>17678</v>
      </c>
      <c r="J267" s="379">
        <v>6108</v>
      </c>
      <c r="K267" s="379">
        <v>34312</v>
      </c>
      <c r="L267" s="379">
        <v>345</v>
      </c>
      <c r="M267" s="380">
        <v>5844.6555240980215</v>
      </c>
      <c r="N267" s="381">
        <f t="shared" si="422"/>
        <v>1217118.6555240981</v>
      </c>
      <c r="O267" s="379">
        <v>9611</v>
      </c>
      <c r="P267" s="379">
        <v>380</v>
      </c>
      <c r="Q267" s="379">
        <v>107063</v>
      </c>
      <c r="R267" s="379">
        <v>1012100</v>
      </c>
      <c r="S267" s="379">
        <v>20550</v>
      </c>
      <c r="T267" s="379">
        <v>1180</v>
      </c>
      <c r="U267" s="379">
        <v>23190</v>
      </c>
      <c r="V267" s="379">
        <v>1930</v>
      </c>
      <c r="W267" s="480">
        <f>(VLOOKUP(A267,'[1]floresta plant'!$A$4:$F$573,6,0))*1000</f>
        <v>3635.1274689606953</v>
      </c>
      <c r="X267" s="24">
        <f t="shared" si="423"/>
        <v>1179639.1274689606</v>
      </c>
      <c r="Y267" s="53">
        <f t="shared" si="409"/>
        <v>63435</v>
      </c>
      <c r="Z267" s="53">
        <f t="shared" si="409"/>
        <v>-72840</v>
      </c>
      <c r="AA267" s="53">
        <f t="shared" si="409"/>
        <v>2872</v>
      </c>
      <c r="AB267" s="53">
        <f t="shared" si="406"/>
        <v>-4928</v>
      </c>
      <c r="AC267" s="53">
        <f t="shared" si="406"/>
        <v>-11122</v>
      </c>
      <c r="AD267" s="53">
        <f t="shared" si="406"/>
        <v>1585</v>
      </c>
      <c r="AE267" s="53">
        <f t="shared" si="406"/>
        <v>-2209.5280551373262</v>
      </c>
      <c r="AF267" s="53">
        <f t="shared" si="424"/>
        <v>-184</v>
      </c>
      <c r="AG267" s="53">
        <f t="shared" si="425"/>
        <v>-14088</v>
      </c>
      <c r="AH267" s="53">
        <f t="shared" si="426"/>
        <v>41565.129455137489</v>
      </c>
      <c r="AI267" s="53">
        <f t="shared" si="494"/>
        <v>-37479.528055137489</v>
      </c>
      <c r="AJ267" s="469">
        <v>3785.9713999999999</v>
      </c>
      <c r="AK267" s="469">
        <v>0</v>
      </c>
      <c r="AL267" s="469">
        <v>299.62999999999994</v>
      </c>
      <c r="AM267" s="470">
        <f t="shared" si="427"/>
        <v>4085.6014</v>
      </c>
      <c r="AN267" s="53">
        <f t="shared" si="428"/>
        <v>41565.129455137489</v>
      </c>
      <c r="AO267" s="382">
        <f t="shared" si="429"/>
        <v>3</v>
      </c>
      <c r="AP267">
        <v>3</v>
      </c>
      <c r="AQ267" s="383">
        <f t="shared" si="430"/>
        <v>67892</v>
      </c>
      <c r="AR267" s="383">
        <f t="shared" si="431"/>
        <v>-105371.52805513733</v>
      </c>
      <c r="AS267" s="383">
        <f t="shared" si="432"/>
        <v>63435</v>
      </c>
      <c r="AT267" s="383">
        <f t="shared" si="433"/>
        <v>105371.52805513733</v>
      </c>
      <c r="AU267" s="383">
        <f t="shared" si="434"/>
        <v>0</v>
      </c>
      <c r="AV267" s="383">
        <f t="shared" si="435"/>
        <v>1</v>
      </c>
      <c r="AW267" s="383">
        <f t="shared" si="436"/>
        <v>0</v>
      </c>
      <c r="AX267" s="383">
        <f t="shared" si="437"/>
        <v>1</v>
      </c>
      <c r="AY267" s="383">
        <f t="shared" si="438"/>
        <v>63435</v>
      </c>
      <c r="AZ267">
        <f t="shared" si="439"/>
        <v>0</v>
      </c>
      <c r="BA267">
        <f t="shared" si="440"/>
        <v>0</v>
      </c>
      <c r="BB267" s="383">
        <f t="shared" si="441"/>
        <v>0</v>
      </c>
      <c r="BC267" s="384">
        <f t="shared" si="387"/>
        <v>63435</v>
      </c>
      <c r="BD267" s="384">
        <f t="shared" si="387"/>
        <v>0.69126832783411196</v>
      </c>
      <c r="BE267" s="384">
        <f t="shared" si="387"/>
        <v>2872</v>
      </c>
      <c r="BF267" s="384">
        <f t="shared" si="387"/>
        <v>4.676785172386743E-2</v>
      </c>
      <c r="BG267" s="384">
        <f t="shared" si="387"/>
        <v>0.10555033418686152</v>
      </c>
      <c r="BH267" s="384">
        <f t="shared" si="387"/>
        <v>1585</v>
      </c>
      <c r="BI267" s="384">
        <f t="shared" si="418"/>
        <v>2.0968928665257236E-2</v>
      </c>
      <c r="BJ267" s="384">
        <f t="shared" si="418"/>
        <v>1.7462022559236218E-3</v>
      </c>
      <c r="BK267" s="384">
        <f t="shared" si="418"/>
        <v>0.13369835533397817</v>
      </c>
      <c r="BL267" s="474">
        <f t="shared" si="442"/>
        <v>41936.528055137329</v>
      </c>
      <c r="BM267" s="409">
        <f t="shared" si="443"/>
        <v>41565.129455137489</v>
      </c>
      <c r="BN267" s="473">
        <f t="shared" si="444"/>
        <v>4457</v>
      </c>
      <c r="BO267" s="387">
        <f t="shared" si="445"/>
        <v>1</v>
      </c>
      <c r="BP267" s="387">
        <f t="shared" si="446"/>
        <v>0</v>
      </c>
      <c r="BQ267" s="388">
        <f t="shared" si="447"/>
        <v>0</v>
      </c>
      <c r="BR267" s="389">
        <f t="shared" si="448"/>
        <v>37479.528055137329</v>
      </c>
      <c r="BS267" s="390">
        <f t="shared" si="449"/>
        <v>63435</v>
      </c>
      <c r="BT267" s="391">
        <f t="shared" si="412"/>
        <v>43850.606376156895</v>
      </c>
      <c r="BU267" s="391">
        <f t="shared" si="413"/>
        <v>0</v>
      </c>
      <c r="BV267" s="391">
        <f t="shared" si="414"/>
        <v>2966.7186741035302</v>
      </c>
      <c r="BW267" s="391">
        <f t="shared" si="396"/>
        <v>6695.5854491435603</v>
      </c>
      <c r="BX267" s="391">
        <f t="shared" si="396"/>
        <v>0</v>
      </c>
      <c r="BY267" s="391">
        <f t="shared" si="396"/>
        <v>1330.1639898805927</v>
      </c>
      <c r="BZ267" s="391">
        <f t="shared" si="396"/>
        <v>110.77034010451494</v>
      </c>
      <c r="CA267" s="391">
        <f t="shared" si="396"/>
        <v>8481.1551706109058</v>
      </c>
      <c r="CB267" s="391">
        <f t="shared" si="450"/>
        <v>0</v>
      </c>
      <c r="CC267" s="391">
        <f t="shared" si="450"/>
        <v>0</v>
      </c>
      <c r="CD267" s="392">
        <f t="shared" si="451"/>
        <v>0</v>
      </c>
      <c r="CE267" s="393">
        <f t="shared" si="452"/>
        <v>-72840</v>
      </c>
      <c r="CF267" s="392">
        <f t="shared" si="410"/>
        <v>0</v>
      </c>
      <c r="CG267" s="392">
        <f t="shared" si="410"/>
        <v>0</v>
      </c>
      <c r="CH267" s="392">
        <f t="shared" si="410"/>
        <v>0</v>
      </c>
      <c r="CI267" s="392">
        <f t="shared" si="407"/>
        <v>0</v>
      </c>
      <c r="CJ267" s="392">
        <f t="shared" si="407"/>
        <v>0</v>
      </c>
      <c r="CK267" s="392">
        <f t="shared" si="407"/>
        <v>0</v>
      </c>
      <c r="CL267" s="392">
        <f t="shared" si="407"/>
        <v>0</v>
      </c>
      <c r="CM267" s="392">
        <f t="shared" si="453"/>
        <v>0</v>
      </c>
      <c r="CN267" s="392">
        <f t="shared" si="454"/>
        <v>0</v>
      </c>
      <c r="CO267" s="394">
        <f t="shared" si="455"/>
        <v>0</v>
      </c>
      <c r="CP267" s="394">
        <f t="shared" si="455"/>
        <v>1985.3226375395695</v>
      </c>
      <c r="CQ267" s="395">
        <f t="shared" si="456"/>
        <v>2872</v>
      </c>
      <c r="CR267" s="394">
        <f t="shared" si="495"/>
        <v>134.31727015094725</v>
      </c>
      <c r="CS267" s="394">
        <f t="shared" si="495"/>
        <v>303.14055978466627</v>
      </c>
      <c r="CT267" s="394">
        <f t="shared" si="495"/>
        <v>0</v>
      </c>
      <c r="CU267" s="394">
        <f t="shared" si="457"/>
        <v>60.22276312661878</v>
      </c>
      <c r="CV267" s="394">
        <f t="shared" si="457"/>
        <v>5.0150928790126414</v>
      </c>
      <c r="CW267" s="394">
        <f t="shared" si="457"/>
        <v>383.98167651918533</v>
      </c>
      <c r="CX267" s="396">
        <f t="shared" si="458"/>
        <v>0</v>
      </c>
      <c r="CY267" s="396">
        <f t="shared" si="458"/>
        <v>0</v>
      </c>
      <c r="CZ267" s="397">
        <f t="shared" si="459"/>
        <v>0</v>
      </c>
      <c r="DA267" s="397">
        <f t="shared" si="459"/>
        <v>0</v>
      </c>
      <c r="DB267" s="397">
        <f t="shared" si="459"/>
        <v>0</v>
      </c>
      <c r="DC267" s="397">
        <f t="shared" si="460"/>
        <v>-4928</v>
      </c>
      <c r="DD267" s="397">
        <f t="shared" si="420"/>
        <v>0</v>
      </c>
      <c r="DE267" s="397">
        <f t="shared" si="420"/>
        <v>0</v>
      </c>
      <c r="DF267" s="397">
        <f t="shared" si="420"/>
        <v>0</v>
      </c>
      <c r="DG267" s="397">
        <f t="shared" si="420"/>
        <v>0</v>
      </c>
      <c r="DH267" s="397">
        <f t="shared" si="420"/>
        <v>0</v>
      </c>
      <c r="DI267" s="398">
        <f t="shared" si="461"/>
        <v>0</v>
      </c>
      <c r="DJ267" s="398">
        <f t="shared" si="461"/>
        <v>0</v>
      </c>
      <c r="DK267" s="399">
        <f t="shared" si="462"/>
        <v>0</v>
      </c>
      <c r="DL267" s="399">
        <f t="shared" si="462"/>
        <v>0</v>
      </c>
      <c r="DM267" s="399">
        <f t="shared" si="462"/>
        <v>0</v>
      </c>
      <c r="DN267" s="399">
        <f t="shared" si="462"/>
        <v>0</v>
      </c>
      <c r="DO267" s="399">
        <f t="shared" si="463"/>
        <v>-11122</v>
      </c>
      <c r="DP267" s="399">
        <f t="shared" si="464"/>
        <v>0</v>
      </c>
      <c r="DQ267" s="399">
        <f t="shared" si="464"/>
        <v>0</v>
      </c>
      <c r="DR267" s="399">
        <f t="shared" si="464"/>
        <v>0</v>
      </c>
      <c r="DS267" s="399">
        <f t="shared" si="464"/>
        <v>0</v>
      </c>
      <c r="DT267" s="400">
        <f t="shared" si="465"/>
        <v>0</v>
      </c>
      <c r="DU267" s="400">
        <f t="shared" si="465"/>
        <v>0</v>
      </c>
      <c r="DV267" s="386">
        <f t="shared" si="421"/>
        <v>0</v>
      </c>
      <c r="DW267" s="386">
        <f t="shared" si="421"/>
        <v>1095.6602996170675</v>
      </c>
      <c r="DX267" s="386">
        <f t="shared" si="421"/>
        <v>0</v>
      </c>
      <c r="DY267" s="386">
        <f t="shared" si="421"/>
        <v>74.127044982329878</v>
      </c>
      <c r="DZ267" s="386">
        <f t="shared" si="421"/>
        <v>167.2972796861755</v>
      </c>
      <c r="EA267" s="401">
        <f t="shared" si="466"/>
        <v>1585</v>
      </c>
      <c r="EB267" s="386">
        <f t="shared" si="467"/>
        <v>33.23575193443272</v>
      </c>
      <c r="EC267" s="386">
        <f t="shared" si="467"/>
        <v>2.7677305756389403</v>
      </c>
      <c r="ED267" s="386">
        <f t="shared" si="467"/>
        <v>211.91189320435541</v>
      </c>
      <c r="EE267" s="385">
        <f t="shared" si="468"/>
        <v>0</v>
      </c>
      <c r="EF267" s="385">
        <f t="shared" si="468"/>
        <v>0</v>
      </c>
      <c r="EG267" s="402">
        <f t="shared" si="496"/>
        <v>0</v>
      </c>
      <c r="EH267" s="402">
        <f t="shared" si="496"/>
        <v>0</v>
      </c>
      <c r="EI267" s="402">
        <f t="shared" si="496"/>
        <v>0</v>
      </c>
      <c r="EJ267" s="402">
        <f t="shared" si="469"/>
        <v>0</v>
      </c>
      <c r="EK267" s="402">
        <f t="shared" si="469"/>
        <v>0</v>
      </c>
      <c r="EL267" s="402">
        <f t="shared" si="469"/>
        <v>0</v>
      </c>
      <c r="EM267" s="402">
        <f t="shared" si="470"/>
        <v>-2209.5280551373262</v>
      </c>
      <c r="EN267" s="402">
        <f t="shared" si="471"/>
        <v>0</v>
      </c>
      <c r="EO267" s="402">
        <f t="shared" si="471"/>
        <v>0</v>
      </c>
      <c r="EP267" s="402">
        <f t="shared" si="472"/>
        <v>0</v>
      </c>
      <c r="EQ267" s="402">
        <f t="shared" si="473"/>
        <v>0</v>
      </c>
      <c r="ER267" s="394">
        <f t="shared" si="411"/>
        <v>0</v>
      </c>
      <c r="ES267" s="394">
        <f t="shared" si="411"/>
        <v>0</v>
      </c>
      <c r="ET267" s="394">
        <f t="shared" si="411"/>
        <v>0</v>
      </c>
      <c r="EU267" s="394">
        <f t="shared" si="408"/>
        <v>0</v>
      </c>
      <c r="EV267" s="394">
        <f t="shared" si="408"/>
        <v>0</v>
      </c>
      <c r="EW267" s="394">
        <f t="shared" si="408"/>
        <v>0</v>
      </c>
      <c r="EX267" s="394">
        <f t="shared" si="408"/>
        <v>0</v>
      </c>
      <c r="EY267" s="403">
        <f t="shared" si="474"/>
        <v>-184</v>
      </c>
      <c r="EZ267" s="394">
        <f t="shared" si="475"/>
        <v>0</v>
      </c>
      <c r="FA267" s="396">
        <f t="shared" si="476"/>
        <v>0</v>
      </c>
      <c r="FB267" s="396">
        <f t="shared" si="476"/>
        <v>0</v>
      </c>
      <c r="FC267" s="404">
        <f t="shared" si="415"/>
        <v>0</v>
      </c>
      <c r="FD267" s="404">
        <f t="shared" si="416"/>
        <v>0</v>
      </c>
      <c r="FE267" s="404">
        <f t="shared" si="417"/>
        <v>0</v>
      </c>
      <c r="FF267" s="404">
        <f t="shared" si="397"/>
        <v>0</v>
      </c>
      <c r="FG267" s="404">
        <f t="shared" si="397"/>
        <v>0</v>
      </c>
      <c r="FH267" s="404">
        <f t="shared" si="397"/>
        <v>0</v>
      </c>
      <c r="FI267" s="404">
        <f t="shared" si="397"/>
        <v>0</v>
      </c>
      <c r="FJ267" s="404">
        <f t="shared" si="397"/>
        <v>0</v>
      </c>
      <c r="FK267" s="392">
        <f t="shared" si="477"/>
        <v>-14088</v>
      </c>
      <c r="FL267" s="384">
        <f t="shared" si="478"/>
        <v>0</v>
      </c>
      <c r="FM267" s="384">
        <f t="shared" si="478"/>
        <v>0</v>
      </c>
      <c r="FN267" s="405">
        <f t="shared" si="388"/>
        <v>0</v>
      </c>
      <c r="FO267" s="405">
        <f t="shared" si="388"/>
        <v>25908.410686686468</v>
      </c>
      <c r="FP267" s="405">
        <f t="shared" si="388"/>
        <v>0</v>
      </c>
      <c r="FQ267" s="405">
        <f t="shared" si="388"/>
        <v>1752.837010763192</v>
      </c>
      <c r="FR267" s="405">
        <f t="shared" si="388"/>
        <v>3955.9767113855974</v>
      </c>
      <c r="FS267" s="405">
        <f t="shared" si="388"/>
        <v>0</v>
      </c>
      <c r="FT267" s="405">
        <f t="shared" si="419"/>
        <v>785.90555019568194</v>
      </c>
      <c r="FU267" s="405">
        <f t="shared" si="419"/>
        <v>65.446836440833479</v>
      </c>
      <c r="FV267" s="405">
        <f t="shared" si="419"/>
        <v>5010.9512596655541</v>
      </c>
      <c r="FW267" s="397">
        <f t="shared" si="479"/>
        <v>41565.129455137489</v>
      </c>
      <c r="FX267" s="406">
        <f t="shared" si="480"/>
        <v>4085.6014000001596</v>
      </c>
      <c r="FY267" s="331">
        <f t="shared" si="481"/>
        <v>4085.6014000001596</v>
      </c>
      <c r="FZ267" s="382">
        <f t="shared" si="482"/>
        <v>-1.5961632016114891E-10</v>
      </c>
      <c r="GA267" s="331">
        <f t="shared" si="483"/>
        <v>0</v>
      </c>
      <c r="GB267" s="407">
        <f t="shared" si="484"/>
        <v>0</v>
      </c>
      <c r="GC267" s="407">
        <f t="shared" si="485"/>
        <v>2.2737367544323206E-13</v>
      </c>
      <c r="GD267" s="407">
        <f t="shared" si="486"/>
        <v>0</v>
      </c>
      <c r="GE267" s="407">
        <f t="shared" si="487"/>
        <v>0</v>
      </c>
      <c r="GF267" s="407">
        <f t="shared" si="488"/>
        <v>2.2737367544323206E-13</v>
      </c>
      <c r="GG267" s="407">
        <f t="shared" si="489"/>
        <v>0</v>
      </c>
      <c r="GH267" s="407">
        <f t="shared" si="490"/>
        <v>0</v>
      </c>
      <c r="GI267" s="407">
        <f t="shared" si="491"/>
        <v>0</v>
      </c>
      <c r="GJ267">
        <f t="shared" si="492"/>
        <v>0</v>
      </c>
      <c r="GK267" s="382">
        <f t="shared" si="493"/>
        <v>4.5474735088646412E-13</v>
      </c>
      <c r="GL267">
        <v>3</v>
      </c>
      <c r="GM267">
        <f t="shared" si="405"/>
        <v>63435</v>
      </c>
      <c r="GN267">
        <f t="shared" si="405"/>
        <v>0</v>
      </c>
      <c r="GO267">
        <f t="shared" si="405"/>
        <v>2872</v>
      </c>
      <c r="GP267">
        <f t="shared" si="405"/>
        <v>0</v>
      </c>
      <c r="GQ267">
        <f t="shared" si="405"/>
        <v>0</v>
      </c>
      <c r="GR267">
        <f t="shared" si="404"/>
        <v>1585</v>
      </c>
      <c r="GS267">
        <f t="shared" si="404"/>
        <v>0</v>
      </c>
      <c r="GT267">
        <f t="shared" si="404"/>
        <v>0</v>
      </c>
      <c r="GU267">
        <f t="shared" si="404"/>
        <v>0</v>
      </c>
      <c r="GV267">
        <f t="shared" si="404"/>
        <v>41565.129455137489</v>
      </c>
    </row>
    <row r="268" spans="1:204" customFormat="1" x14ac:dyDescent="0.25">
      <c r="A268" s="378">
        <v>50011</v>
      </c>
      <c r="B268" s="32" t="s">
        <v>1493</v>
      </c>
      <c r="C268" t="s">
        <v>895</v>
      </c>
      <c r="D268">
        <v>3</v>
      </c>
      <c r="E268" s="379">
        <v>27376</v>
      </c>
      <c r="F268" s="379">
        <v>1989</v>
      </c>
      <c r="G268" s="379">
        <v>25610</v>
      </c>
      <c r="H268" s="379">
        <v>223152</v>
      </c>
      <c r="I268" s="379">
        <v>10264</v>
      </c>
      <c r="J268" s="379">
        <v>7591</v>
      </c>
      <c r="K268" s="379">
        <v>1978</v>
      </c>
      <c r="L268" s="379">
        <v>330</v>
      </c>
      <c r="M268" s="380">
        <v>1449.2612752813925</v>
      </c>
      <c r="N268" s="381">
        <f t="shared" si="422"/>
        <v>299739.26127528137</v>
      </c>
      <c r="O268" s="379">
        <v>20699</v>
      </c>
      <c r="P268" s="379">
        <v>2025</v>
      </c>
      <c r="Q268" s="379">
        <v>53877</v>
      </c>
      <c r="R268" s="379">
        <v>149201</v>
      </c>
      <c r="S268" s="379">
        <v>8820</v>
      </c>
      <c r="T268" s="379">
        <v>968</v>
      </c>
      <c r="U268" s="379">
        <v>1948</v>
      </c>
      <c r="V268" s="379">
        <v>135</v>
      </c>
      <c r="W268" s="480">
        <f>(VLOOKUP(A268,'[1]floresta plant'!$A$4:$F$573,6,0))*1000</f>
        <v>1935.0773622991078</v>
      </c>
      <c r="X268" s="24">
        <f t="shared" si="423"/>
        <v>239608.07736229911</v>
      </c>
      <c r="Y268" s="53">
        <f t="shared" si="409"/>
        <v>28267</v>
      </c>
      <c r="Z268" s="53">
        <f t="shared" si="409"/>
        <v>-73951</v>
      </c>
      <c r="AA268" s="53">
        <f t="shared" si="409"/>
        <v>-1444</v>
      </c>
      <c r="AB268" s="53">
        <f t="shared" si="406"/>
        <v>-6623</v>
      </c>
      <c r="AC268" s="53">
        <f t="shared" si="406"/>
        <v>-30</v>
      </c>
      <c r="AD268" s="53">
        <f t="shared" si="406"/>
        <v>-195</v>
      </c>
      <c r="AE268" s="53">
        <f t="shared" si="406"/>
        <v>485.81608701771529</v>
      </c>
      <c r="AF268" s="53">
        <f t="shared" si="424"/>
        <v>36</v>
      </c>
      <c r="AG268" s="53">
        <f t="shared" si="425"/>
        <v>-6677</v>
      </c>
      <c r="AH268" s="53">
        <f t="shared" si="426"/>
        <v>60791.713912982261</v>
      </c>
      <c r="AI268" s="53">
        <f t="shared" si="494"/>
        <v>-60131.183912982262</v>
      </c>
      <c r="AJ268" s="469">
        <v>0</v>
      </c>
      <c r="AK268" s="469">
        <v>0</v>
      </c>
      <c r="AL268" s="469">
        <v>660.52999999999986</v>
      </c>
      <c r="AM268" s="470">
        <f t="shared" si="427"/>
        <v>660.52999999999986</v>
      </c>
      <c r="AN268" s="53">
        <f t="shared" si="428"/>
        <v>60791.713912982261</v>
      </c>
      <c r="AO268" s="382">
        <f t="shared" si="429"/>
        <v>3</v>
      </c>
      <c r="AP268">
        <v>3</v>
      </c>
      <c r="AQ268" s="383">
        <f t="shared" si="430"/>
        <v>28788.816087017716</v>
      </c>
      <c r="AR268" s="383">
        <f t="shared" si="431"/>
        <v>-88920</v>
      </c>
      <c r="AS268" s="383">
        <f t="shared" si="432"/>
        <v>28267</v>
      </c>
      <c r="AT268" s="383">
        <f t="shared" si="433"/>
        <v>88920</v>
      </c>
      <c r="AU268" s="383">
        <f t="shared" si="434"/>
        <v>0</v>
      </c>
      <c r="AV268" s="383">
        <f t="shared" si="435"/>
        <v>1</v>
      </c>
      <c r="AW268" s="383">
        <f t="shared" si="436"/>
        <v>0</v>
      </c>
      <c r="AX268" s="383">
        <f t="shared" si="437"/>
        <v>1</v>
      </c>
      <c r="AY268" s="383">
        <f t="shared" si="438"/>
        <v>28267</v>
      </c>
      <c r="AZ268">
        <f t="shared" si="439"/>
        <v>0</v>
      </c>
      <c r="BA268">
        <f t="shared" si="440"/>
        <v>0</v>
      </c>
      <c r="BB268" s="383">
        <f t="shared" si="441"/>
        <v>0</v>
      </c>
      <c r="BC268" s="384">
        <f t="shared" ref="BC268:BH310" si="497">IF(Y268&gt;0,Y268,IF(Y268=0,0,Y268/$AR268))</f>
        <v>28267</v>
      </c>
      <c r="BD268" s="384">
        <f t="shared" si="497"/>
        <v>0.83165766981556455</v>
      </c>
      <c r="BE268" s="384">
        <f t="shared" si="497"/>
        <v>1.6239316239316241E-2</v>
      </c>
      <c r="BF268" s="384">
        <f t="shared" si="497"/>
        <v>7.4482681061628433E-2</v>
      </c>
      <c r="BG268" s="384">
        <f t="shared" si="497"/>
        <v>3.3738191632928474E-4</v>
      </c>
      <c r="BH268" s="384">
        <f t="shared" si="497"/>
        <v>2.1929824561403508E-3</v>
      </c>
      <c r="BI268" s="384">
        <f t="shared" si="418"/>
        <v>485.81608701771529</v>
      </c>
      <c r="BJ268" s="384">
        <f t="shared" si="418"/>
        <v>36</v>
      </c>
      <c r="BK268" s="384">
        <f t="shared" si="418"/>
        <v>7.5089968511021149E-2</v>
      </c>
      <c r="BL268" s="474">
        <f t="shared" si="442"/>
        <v>60653</v>
      </c>
      <c r="BM268" s="409">
        <f t="shared" si="443"/>
        <v>60791.713912982261</v>
      </c>
      <c r="BN268" s="473">
        <f t="shared" si="444"/>
        <v>521.81608701771529</v>
      </c>
      <c r="BO268" s="387">
        <f t="shared" si="445"/>
        <v>1</v>
      </c>
      <c r="BP268" s="387">
        <f t="shared" si="446"/>
        <v>0</v>
      </c>
      <c r="BQ268" s="388">
        <f t="shared" si="447"/>
        <v>0</v>
      </c>
      <c r="BR268" s="389">
        <f t="shared" si="448"/>
        <v>60131.183912982284</v>
      </c>
      <c r="BS268" s="390">
        <f t="shared" si="449"/>
        <v>28267</v>
      </c>
      <c r="BT268" s="391">
        <f t="shared" si="412"/>
        <v>23508.467352676562</v>
      </c>
      <c r="BU268" s="391">
        <f t="shared" si="413"/>
        <v>459.03675213675217</v>
      </c>
      <c r="BV268" s="391">
        <f t="shared" si="414"/>
        <v>2105.4019455690509</v>
      </c>
      <c r="BW268" s="391">
        <f t="shared" si="396"/>
        <v>9.5367746288798916</v>
      </c>
      <c r="BX268" s="391">
        <f t="shared" si="396"/>
        <v>61.989035087719294</v>
      </c>
      <c r="BY268" s="391">
        <f t="shared" si="396"/>
        <v>0</v>
      </c>
      <c r="BZ268" s="391">
        <f t="shared" si="396"/>
        <v>0</v>
      </c>
      <c r="CA268" s="391">
        <f t="shared" si="396"/>
        <v>2122.568139901035</v>
      </c>
      <c r="CB268" s="391">
        <f t="shared" si="450"/>
        <v>0</v>
      </c>
      <c r="CC268" s="391">
        <f t="shared" si="450"/>
        <v>0</v>
      </c>
      <c r="CD268" s="392">
        <f t="shared" si="451"/>
        <v>0</v>
      </c>
      <c r="CE268" s="393">
        <f t="shared" si="452"/>
        <v>-73951</v>
      </c>
      <c r="CF268" s="392">
        <f t="shared" si="410"/>
        <v>0</v>
      </c>
      <c r="CG268" s="392">
        <f t="shared" si="410"/>
        <v>0</v>
      </c>
      <c r="CH268" s="392">
        <f t="shared" si="410"/>
        <v>0</v>
      </c>
      <c r="CI268" s="392">
        <f t="shared" si="407"/>
        <v>0</v>
      </c>
      <c r="CJ268" s="392">
        <f t="shared" si="407"/>
        <v>0</v>
      </c>
      <c r="CK268" s="392">
        <f t="shared" si="407"/>
        <v>0</v>
      </c>
      <c r="CL268" s="392">
        <f t="shared" si="407"/>
        <v>0</v>
      </c>
      <c r="CM268" s="392">
        <f t="shared" si="453"/>
        <v>0</v>
      </c>
      <c r="CN268" s="392">
        <f t="shared" si="454"/>
        <v>0</v>
      </c>
      <c r="CO268" s="394">
        <f t="shared" si="455"/>
        <v>0</v>
      </c>
      <c r="CP268" s="394">
        <f t="shared" si="455"/>
        <v>0</v>
      </c>
      <c r="CQ268" s="395">
        <f t="shared" si="456"/>
        <v>-1444</v>
      </c>
      <c r="CR268" s="394">
        <f t="shared" si="495"/>
        <v>0</v>
      </c>
      <c r="CS268" s="394">
        <f t="shared" si="495"/>
        <v>0</v>
      </c>
      <c r="CT268" s="394">
        <f t="shared" si="495"/>
        <v>0</v>
      </c>
      <c r="CU268" s="394">
        <f t="shared" si="457"/>
        <v>0</v>
      </c>
      <c r="CV268" s="394">
        <f t="shared" si="457"/>
        <v>0</v>
      </c>
      <c r="CW268" s="394">
        <f t="shared" si="457"/>
        <v>0</v>
      </c>
      <c r="CX268" s="396">
        <f t="shared" si="458"/>
        <v>0</v>
      </c>
      <c r="CY268" s="396">
        <f t="shared" si="458"/>
        <v>0</v>
      </c>
      <c r="CZ268" s="397">
        <f t="shared" si="459"/>
        <v>0</v>
      </c>
      <c r="DA268" s="397">
        <f t="shared" si="459"/>
        <v>0</v>
      </c>
      <c r="DB268" s="397">
        <f t="shared" si="459"/>
        <v>0</v>
      </c>
      <c r="DC268" s="397">
        <f t="shared" si="460"/>
        <v>-6623</v>
      </c>
      <c r="DD268" s="397">
        <f t="shared" si="420"/>
        <v>0</v>
      </c>
      <c r="DE268" s="397">
        <f t="shared" si="420"/>
        <v>0</v>
      </c>
      <c r="DF268" s="397">
        <f t="shared" si="420"/>
        <v>0</v>
      </c>
      <c r="DG268" s="397">
        <f t="shared" si="420"/>
        <v>0</v>
      </c>
      <c r="DH268" s="397">
        <f t="shared" si="420"/>
        <v>0</v>
      </c>
      <c r="DI268" s="398">
        <f t="shared" si="461"/>
        <v>0</v>
      </c>
      <c r="DJ268" s="398">
        <f t="shared" si="461"/>
        <v>0</v>
      </c>
      <c r="DK268" s="399">
        <f t="shared" si="462"/>
        <v>0</v>
      </c>
      <c r="DL268" s="399">
        <f t="shared" si="462"/>
        <v>0</v>
      </c>
      <c r="DM268" s="399">
        <f t="shared" si="462"/>
        <v>0</v>
      </c>
      <c r="DN268" s="399">
        <f t="shared" si="462"/>
        <v>0</v>
      </c>
      <c r="DO268" s="399">
        <f t="shared" si="463"/>
        <v>-30</v>
      </c>
      <c r="DP268" s="399">
        <f t="shared" si="464"/>
        <v>0</v>
      </c>
      <c r="DQ268" s="399">
        <f t="shared" si="464"/>
        <v>0</v>
      </c>
      <c r="DR268" s="399">
        <f t="shared" si="464"/>
        <v>0</v>
      </c>
      <c r="DS268" s="399">
        <f t="shared" si="464"/>
        <v>0</v>
      </c>
      <c r="DT268" s="400">
        <f t="shared" si="465"/>
        <v>0</v>
      </c>
      <c r="DU268" s="400">
        <f t="shared" si="465"/>
        <v>0</v>
      </c>
      <c r="DV268" s="386">
        <f t="shared" si="421"/>
        <v>0</v>
      </c>
      <c r="DW268" s="386">
        <f t="shared" si="421"/>
        <v>0</v>
      </c>
      <c r="DX268" s="386">
        <f t="shared" si="421"/>
        <v>0</v>
      </c>
      <c r="DY268" s="386">
        <f t="shared" si="421"/>
        <v>0</v>
      </c>
      <c r="DZ268" s="386">
        <f t="shared" si="421"/>
        <v>0</v>
      </c>
      <c r="EA268" s="401">
        <f t="shared" si="466"/>
        <v>-195</v>
      </c>
      <c r="EB268" s="386">
        <f t="shared" si="467"/>
        <v>0</v>
      </c>
      <c r="EC268" s="386">
        <f t="shared" si="467"/>
        <v>0</v>
      </c>
      <c r="ED268" s="386">
        <f t="shared" si="467"/>
        <v>0</v>
      </c>
      <c r="EE268" s="385">
        <f t="shared" si="468"/>
        <v>0</v>
      </c>
      <c r="EF268" s="385">
        <f t="shared" si="468"/>
        <v>0</v>
      </c>
      <c r="EG268" s="402">
        <f t="shared" si="496"/>
        <v>0</v>
      </c>
      <c r="EH268" s="402">
        <f t="shared" si="496"/>
        <v>404.03267488806864</v>
      </c>
      <c r="EI268" s="402">
        <f t="shared" si="496"/>
        <v>7.8893210712278554</v>
      </c>
      <c r="EJ268" s="402">
        <f t="shared" si="469"/>
        <v>36.184884663948814</v>
      </c>
      <c r="EK268" s="402">
        <f t="shared" si="469"/>
        <v>0.16390556242163135</v>
      </c>
      <c r="EL268" s="402">
        <f t="shared" si="469"/>
        <v>1.0653861557406037</v>
      </c>
      <c r="EM268" s="402">
        <f t="shared" si="470"/>
        <v>485.81608701771529</v>
      </c>
      <c r="EN268" s="402">
        <f t="shared" si="471"/>
        <v>0</v>
      </c>
      <c r="EO268" s="402">
        <f t="shared" si="471"/>
        <v>36.47991467630775</v>
      </c>
      <c r="EP268" s="402">
        <f t="shared" si="472"/>
        <v>0</v>
      </c>
      <c r="EQ268" s="402">
        <f t="shared" si="473"/>
        <v>0</v>
      </c>
      <c r="ER268" s="394">
        <f t="shared" si="411"/>
        <v>0</v>
      </c>
      <c r="ES268" s="394">
        <f t="shared" si="411"/>
        <v>29.939676113360324</v>
      </c>
      <c r="ET268" s="394">
        <f t="shared" si="411"/>
        <v>0.58461538461538465</v>
      </c>
      <c r="EU268" s="394">
        <f t="shared" si="408"/>
        <v>2.6813765182186238</v>
      </c>
      <c r="EV268" s="394">
        <f t="shared" si="408"/>
        <v>1.2145748987854251E-2</v>
      </c>
      <c r="EW268" s="394">
        <f t="shared" si="408"/>
        <v>7.8947368421052627E-2</v>
      </c>
      <c r="EX268" s="394">
        <f t="shared" si="408"/>
        <v>0</v>
      </c>
      <c r="EY268" s="403">
        <f t="shared" si="474"/>
        <v>36</v>
      </c>
      <c r="EZ268" s="394">
        <f t="shared" si="475"/>
        <v>2.7032388663967613</v>
      </c>
      <c r="FA268" s="396">
        <f t="shared" si="476"/>
        <v>0</v>
      </c>
      <c r="FB268" s="396">
        <f t="shared" si="476"/>
        <v>0</v>
      </c>
      <c r="FC268" s="404">
        <f t="shared" si="415"/>
        <v>0</v>
      </c>
      <c r="FD268" s="404">
        <f t="shared" si="416"/>
        <v>0</v>
      </c>
      <c r="FE268" s="404">
        <f t="shared" si="417"/>
        <v>0</v>
      </c>
      <c r="FF268" s="404">
        <f t="shared" si="397"/>
        <v>0</v>
      </c>
      <c r="FG268" s="404">
        <f t="shared" si="397"/>
        <v>0</v>
      </c>
      <c r="FH268" s="404">
        <f t="shared" si="397"/>
        <v>0</v>
      </c>
      <c r="FI268" s="404">
        <f t="shared" si="397"/>
        <v>0</v>
      </c>
      <c r="FJ268" s="404">
        <f t="shared" si="397"/>
        <v>0</v>
      </c>
      <c r="FK268" s="392">
        <f t="shared" si="477"/>
        <v>-6677</v>
      </c>
      <c r="FL268" s="384">
        <f t="shared" si="478"/>
        <v>0</v>
      </c>
      <c r="FM268" s="384">
        <f t="shared" si="478"/>
        <v>0</v>
      </c>
      <c r="FN268" s="405">
        <f t="shared" ref="FN268:FS310" si="498">IF($AO268=3,IF(Y268&gt;0,0,$BR268*BC268),0)</f>
        <v>0</v>
      </c>
      <c r="FO268" s="405">
        <f t="shared" si="498"/>
        <v>50008.560296322008</v>
      </c>
      <c r="FP268" s="405">
        <f t="shared" si="498"/>
        <v>976.48931140740467</v>
      </c>
      <c r="FQ268" s="405">
        <f t="shared" si="498"/>
        <v>4478.7317932487822</v>
      </c>
      <c r="FR268" s="405">
        <f t="shared" si="498"/>
        <v>20.287174059710622</v>
      </c>
      <c r="FS268" s="405">
        <f t="shared" si="498"/>
        <v>131.86663138811903</v>
      </c>
      <c r="FT268" s="405">
        <f t="shared" si="419"/>
        <v>0</v>
      </c>
      <c r="FU268" s="405">
        <f t="shared" si="419"/>
        <v>0</v>
      </c>
      <c r="FV268" s="405">
        <f t="shared" si="419"/>
        <v>4515.2487065562609</v>
      </c>
      <c r="FW268" s="397">
        <f t="shared" si="479"/>
        <v>60791.713912982261</v>
      </c>
      <c r="FX268" s="406">
        <f t="shared" si="480"/>
        <v>660.52999999996973</v>
      </c>
      <c r="FY268" s="331">
        <f t="shared" si="481"/>
        <v>660.52999999996973</v>
      </c>
      <c r="FZ268" s="382">
        <f t="shared" si="482"/>
        <v>3.0127011996228248E-11</v>
      </c>
      <c r="GA268" s="331">
        <f t="shared" si="483"/>
        <v>3.637978807091713E-12</v>
      </c>
      <c r="GB268" s="407">
        <f t="shared" si="484"/>
        <v>0</v>
      </c>
      <c r="GC268" s="407">
        <f t="shared" si="485"/>
        <v>0</v>
      </c>
      <c r="GD268" s="407">
        <f t="shared" si="486"/>
        <v>0</v>
      </c>
      <c r="GE268" s="407">
        <f t="shared" si="487"/>
        <v>0</v>
      </c>
      <c r="GF268" s="407">
        <f t="shared" si="488"/>
        <v>0</v>
      </c>
      <c r="GG268" s="407">
        <f t="shared" si="489"/>
        <v>-5.6843418860808015E-14</v>
      </c>
      <c r="GH268" s="407">
        <f t="shared" si="490"/>
        <v>-7.1054273576010019E-15</v>
      </c>
      <c r="GI268" s="407">
        <f t="shared" si="491"/>
        <v>0</v>
      </c>
      <c r="GJ268">
        <f t="shared" si="492"/>
        <v>0</v>
      </c>
      <c r="GK268" s="382">
        <f t="shared" si="493"/>
        <v>3.5740299608733039E-12</v>
      </c>
      <c r="GL268">
        <v>3</v>
      </c>
      <c r="GM268">
        <f t="shared" si="405"/>
        <v>28267</v>
      </c>
      <c r="GN268">
        <f t="shared" si="405"/>
        <v>0</v>
      </c>
      <c r="GO268">
        <f t="shared" si="405"/>
        <v>0</v>
      </c>
      <c r="GP268">
        <f t="shared" si="405"/>
        <v>0</v>
      </c>
      <c r="GQ268">
        <f t="shared" si="405"/>
        <v>0</v>
      </c>
      <c r="GR268">
        <f t="shared" si="404"/>
        <v>0</v>
      </c>
      <c r="GS268">
        <f t="shared" si="404"/>
        <v>485.81608701771529</v>
      </c>
      <c r="GT268">
        <f t="shared" si="404"/>
        <v>36</v>
      </c>
      <c r="GU268">
        <f t="shared" si="404"/>
        <v>0</v>
      </c>
      <c r="GV268">
        <f t="shared" si="404"/>
        <v>60791.713912982261</v>
      </c>
    </row>
    <row r="269" spans="1:204" customFormat="1" x14ac:dyDescent="0.25">
      <c r="A269" s="378">
        <v>51011</v>
      </c>
      <c r="B269" s="32" t="s">
        <v>1496</v>
      </c>
      <c r="C269" t="s">
        <v>896</v>
      </c>
      <c r="D269">
        <v>3</v>
      </c>
      <c r="E269" s="379">
        <v>976</v>
      </c>
      <c r="F269" s="379">
        <v>193</v>
      </c>
      <c r="G269" s="379">
        <v>140</v>
      </c>
      <c r="H269" s="379">
        <v>21611</v>
      </c>
      <c r="I269" s="379">
        <v>300</v>
      </c>
      <c r="J269" s="379">
        <v>0</v>
      </c>
      <c r="K269" s="379">
        <v>5217</v>
      </c>
      <c r="L269" s="379">
        <v>7</v>
      </c>
      <c r="M269" s="380">
        <v>0</v>
      </c>
      <c r="N269" s="381">
        <f t="shared" si="422"/>
        <v>28444</v>
      </c>
      <c r="O269" s="379">
        <v>765</v>
      </c>
      <c r="P269" s="379">
        <v>348</v>
      </c>
      <c r="Q269" s="379">
        <v>70</v>
      </c>
      <c r="R269" s="379">
        <v>20006</v>
      </c>
      <c r="S269" s="379">
        <v>860</v>
      </c>
      <c r="T269" s="379">
        <v>0</v>
      </c>
      <c r="U269" s="379">
        <v>600</v>
      </c>
      <c r="V269" s="379">
        <v>0</v>
      </c>
      <c r="W269" s="480">
        <f>(VLOOKUP(A269,'[1]floresta plant'!$A$4:$F$573,6,0))*1000</f>
        <v>0</v>
      </c>
      <c r="X269" s="24">
        <f t="shared" si="423"/>
        <v>22649</v>
      </c>
      <c r="Y269" s="53">
        <f t="shared" si="409"/>
        <v>-70</v>
      </c>
      <c r="Z269" s="53">
        <f t="shared" si="409"/>
        <v>-1605</v>
      </c>
      <c r="AA269" s="53">
        <f t="shared" si="409"/>
        <v>560</v>
      </c>
      <c r="AB269" s="53">
        <f t="shared" si="406"/>
        <v>0</v>
      </c>
      <c r="AC269" s="53">
        <f t="shared" si="406"/>
        <v>-4617</v>
      </c>
      <c r="AD269" s="53">
        <f t="shared" si="406"/>
        <v>-7</v>
      </c>
      <c r="AE269" s="53">
        <f t="shared" si="406"/>
        <v>0</v>
      </c>
      <c r="AF269" s="53">
        <f t="shared" si="424"/>
        <v>155</v>
      </c>
      <c r="AG269" s="53">
        <f t="shared" si="425"/>
        <v>-211</v>
      </c>
      <c r="AH269" s="53">
        <f t="shared" si="426"/>
        <v>41971.060924111036</v>
      </c>
      <c r="AI269" s="53">
        <f t="shared" si="494"/>
        <v>-5795</v>
      </c>
      <c r="AJ269" s="469">
        <v>31603.472099999999</v>
      </c>
      <c r="AK269" s="469">
        <v>4572.588824111037</v>
      </c>
      <c r="AL269" s="469">
        <v>0</v>
      </c>
      <c r="AM269" s="470">
        <f t="shared" si="427"/>
        <v>36176.060924111036</v>
      </c>
      <c r="AN269" s="53">
        <f t="shared" si="428"/>
        <v>41971.060924111036</v>
      </c>
      <c r="AO269" s="382">
        <f t="shared" si="429"/>
        <v>3</v>
      </c>
      <c r="AP269">
        <v>4</v>
      </c>
      <c r="AQ269" s="383">
        <f t="shared" si="430"/>
        <v>715</v>
      </c>
      <c r="AR269" s="383">
        <f t="shared" si="431"/>
        <v>-6510</v>
      </c>
      <c r="AS269" s="383">
        <f t="shared" si="432"/>
        <v>0</v>
      </c>
      <c r="AT269" s="383">
        <f t="shared" si="433"/>
        <v>6440</v>
      </c>
      <c r="AU269" s="383">
        <f t="shared" si="434"/>
        <v>0</v>
      </c>
      <c r="AV269" s="383">
        <f t="shared" si="435"/>
        <v>1</v>
      </c>
      <c r="AW269" s="383">
        <f t="shared" si="436"/>
        <v>0</v>
      </c>
      <c r="AX269" s="383">
        <f t="shared" si="437"/>
        <v>1</v>
      </c>
      <c r="AY269" s="383">
        <f t="shared" si="438"/>
        <v>0</v>
      </c>
      <c r="AZ269">
        <f t="shared" si="439"/>
        <v>0</v>
      </c>
      <c r="BA269">
        <f t="shared" si="440"/>
        <v>0</v>
      </c>
      <c r="BB269" s="383">
        <f t="shared" si="441"/>
        <v>0</v>
      </c>
      <c r="BC269" s="384">
        <f t="shared" si="497"/>
        <v>1.0752688172043012E-2</v>
      </c>
      <c r="BD269" s="384">
        <f t="shared" si="497"/>
        <v>0.24654377880184331</v>
      </c>
      <c r="BE269" s="384">
        <f t="shared" si="497"/>
        <v>560</v>
      </c>
      <c r="BF269" s="384">
        <f t="shared" si="497"/>
        <v>0</v>
      </c>
      <c r="BG269" s="384">
        <f t="shared" si="497"/>
        <v>0.70921658986175118</v>
      </c>
      <c r="BH269" s="384">
        <f t="shared" si="497"/>
        <v>1.0752688172043011E-3</v>
      </c>
      <c r="BI269" s="384">
        <f t="shared" si="418"/>
        <v>0</v>
      </c>
      <c r="BJ269" s="384">
        <f t="shared" si="418"/>
        <v>155</v>
      </c>
      <c r="BK269" s="384">
        <f t="shared" si="418"/>
        <v>3.241167434715822E-2</v>
      </c>
      <c r="BL269" s="474">
        <f t="shared" si="442"/>
        <v>6510</v>
      </c>
      <c r="BM269" s="409">
        <f t="shared" si="443"/>
        <v>41971.060924111036</v>
      </c>
      <c r="BN269" s="473">
        <f t="shared" si="444"/>
        <v>715</v>
      </c>
      <c r="BO269" s="387">
        <f t="shared" si="445"/>
        <v>1</v>
      </c>
      <c r="BP269" s="387">
        <f t="shared" si="446"/>
        <v>0</v>
      </c>
      <c r="BQ269" s="388">
        <f t="shared" si="447"/>
        <v>0</v>
      </c>
      <c r="BR269" s="389">
        <f t="shared" si="448"/>
        <v>5795</v>
      </c>
      <c r="BS269" s="390">
        <f t="shared" si="449"/>
        <v>-70</v>
      </c>
      <c r="BT269" s="391">
        <f t="shared" si="412"/>
        <v>0</v>
      </c>
      <c r="BU269" s="391">
        <f t="shared" si="413"/>
        <v>0</v>
      </c>
      <c r="BV269" s="391">
        <f t="shared" si="414"/>
        <v>0</v>
      </c>
      <c r="BW269" s="391">
        <f t="shared" si="396"/>
        <v>0</v>
      </c>
      <c r="BX269" s="391">
        <f t="shared" si="396"/>
        <v>0</v>
      </c>
      <c r="BY269" s="391">
        <f t="shared" si="396"/>
        <v>0</v>
      </c>
      <c r="BZ269" s="391">
        <f t="shared" si="396"/>
        <v>0</v>
      </c>
      <c r="CA269" s="391">
        <f t="shared" si="396"/>
        <v>0</v>
      </c>
      <c r="CB269" s="391">
        <f t="shared" si="450"/>
        <v>0</v>
      </c>
      <c r="CC269" s="391">
        <f t="shared" si="450"/>
        <v>0</v>
      </c>
      <c r="CD269" s="392">
        <f t="shared" si="451"/>
        <v>0</v>
      </c>
      <c r="CE269" s="393">
        <f t="shared" si="452"/>
        <v>-1605</v>
      </c>
      <c r="CF269" s="392">
        <f t="shared" si="410"/>
        <v>0</v>
      </c>
      <c r="CG269" s="392">
        <f t="shared" si="410"/>
        <v>0</v>
      </c>
      <c r="CH269" s="392">
        <f t="shared" si="410"/>
        <v>0</v>
      </c>
      <c r="CI269" s="392">
        <f t="shared" si="407"/>
        <v>0</v>
      </c>
      <c r="CJ269" s="392">
        <f t="shared" si="407"/>
        <v>0</v>
      </c>
      <c r="CK269" s="392">
        <f t="shared" si="407"/>
        <v>0</v>
      </c>
      <c r="CL269" s="392">
        <f t="shared" si="407"/>
        <v>0</v>
      </c>
      <c r="CM269" s="392">
        <f t="shared" si="453"/>
        <v>0</v>
      </c>
      <c r="CN269" s="392">
        <f t="shared" si="454"/>
        <v>0</v>
      </c>
      <c r="CO269" s="394">
        <f t="shared" si="455"/>
        <v>6.0215053763440869</v>
      </c>
      <c r="CP269" s="394">
        <f t="shared" si="455"/>
        <v>138.06451612903226</v>
      </c>
      <c r="CQ269" s="395">
        <f t="shared" si="456"/>
        <v>560</v>
      </c>
      <c r="CR269" s="394">
        <f t="shared" si="495"/>
        <v>0</v>
      </c>
      <c r="CS269" s="394">
        <f t="shared" si="495"/>
        <v>397.16129032258067</v>
      </c>
      <c r="CT269" s="394">
        <f t="shared" si="495"/>
        <v>0.60215053763440862</v>
      </c>
      <c r="CU269" s="394">
        <f t="shared" si="457"/>
        <v>0</v>
      </c>
      <c r="CV269" s="394">
        <f t="shared" si="457"/>
        <v>0</v>
      </c>
      <c r="CW269" s="394">
        <f t="shared" si="457"/>
        <v>18.150537634408604</v>
      </c>
      <c r="CX269" s="396">
        <f t="shared" si="458"/>
        <v>0</v>
      </c>
      <c r="CY269" s="396">
        <f t="shared" si="458"/>
        <v>0</v>
      </c>
      <c r="CZ269" s="397">
        <f t="shared" si="459"/>
        <v>0</v>
      </c>
      <c r="DA269" s="397">
        <f t="shared" si="459"/>
        <v>0</v>
      </c>
      <c r="DB269" s="397">
        <f t="shared" si="459"/>
        <v>0</v>
      </c>
      <c r="DC269" s="397">
        <f t="shared" si="460"/>
        <v>0</v>
      </c>
      <c r="DD269" s="397">
        <f t="shared" si="420"/>
        <v>0</v>
      </c>
      <c r="DE269" s="397">
        <f t="shared" si="420"/>
        <v>0</v>
      </c>
      <c r="DF269" s="397">
        <f t="shared" si="420"/>
        <v>0</v>
      </c>
      <c r="DG269" s="397">
        <f t="shared" si="420"/>
        <v>0</v>
      </c>
      <c r="DH269" s="397">
        <f t="shared" si="420"/>
        <v>0</v>
      </c>
      <c r="DI269" s="398">
        <f t="shared" si="461"/>
        <v>0</v>
      </c>
      <c r="DJ269" s="398">
        <f t="shared" si="461"/>
        <v>0</v>
      </c>
      <c r="DK269" s="399">
        <f t="shared" si="462"/>
        <v>0</v>
      </c>
      <c r="DL269" s="399">
        <f t="shared" si="462"/>
        <v>0</v>
      </c>
      <c r="DM269" s="399">
        <f t="shared" si="462"/>
        <v>0</v>
      </c>
      <c r="DN269" s="399">
        <f t="shared" si="462"/>
        <v>0</v>
      </c>
      <c r="DO269" s="399">
        <f t="shared" si="463"/>
        <v>-4617</v>
      </c>
      <c r="DP269" s="399">
        <f t="shared" si="464"/>
        <v>0</v>
      </c>
      <c r="DQ269" s="399">
        <f t="shared" si="464"/>
        <v>0</v>
      </c>
      <c r="DR269" s="399">
        <f t="shared" si="464"/>
        <v>0</v>
      </c>
      <c r="DS269" s="399">
        <f t="shared" si="464"/>
        <v>0</v>
      </c>
      <c r="DT269" s="400">
        <f t="shared" si="465"/>
        <v>0</v>
      </c>
      <c r="DU269" s="400">
        <f t="shared" si="465"/>
        <v>0</v>
      </c>
      <c r="DV269" s="386">
        <f t="shared" si="421"/>
        <v>0</v>
      </c>
      <c r="DW269" s="386">
        <f t="shared" si="421"/>
        <v>0</v>
      </c>
      <c r="DX269" s="386">
        <f t="shared" si="421"/>
        <v>0</v>
      </c>
      <c r="DY269" s="386">
        <f t="shared" si="421"/>
        <v>0</v>
      </c>
      <c r="DZ269" s="386">
        <f t="shared" si="421"/>
        <v>0</v>
      </c>
      <c r="EA269" s="401">
        <f t="shared" si="466"/>
        <v>-7</v>
      </c>
      <c r="EB269" s="386">
        <f t="shared" si="467"/>
        <v>0</v>
      </c>
      <c r="EC269" s="386">
        <f t="shared" si="467"/>
        <v>0</v>
      </c>
      <c r="ED269" s="386">
        <f t="shared" si="467"/>
        <v>0</v>
      </c>
      <c r="EE269" s="385">
        <f t="shared" si="468"/>
        <v>0</v>
      </c>
      <c r="EF269" s="385">
        <f t="shared" si="468"/>
        <v>0</v>
      </c>
      <c r="EG269" s="402">
        <f t="shared" si="496"/>
        <v>0</v>
      </c>
      <c r="EH269" s="402">
        <f t="shared" si="496"/>
        <v>0</v>
      </c>
      <c r="EI269" s="402">
        <f t="shared" si="496"/>
        <v>0</v>
      </c>
      <c r="EJ269" s="402">
        <f t="shared" si="469"/>
        <v>0</v>
      </c>
      <c r="EK269" s="402">
        <f t="shared" si="469"/>
        <v>0</v>
      </c>
      <c r="EL269" s="402">
        <f t="shared" si="469"/>
        <v>0</v>
      </c>
      <c r="EM269" s="402">
        <f t="shared" si="470"/>
        <v>0</v>
      </c>
      <c r="EN269" s="402">
        <f t="shared" si="471"/>
        <v>0</v>
      </c>
      <c r="EO269" s="402">
        <f t="shared" si="471"/>
        <v>0</v>
      </c>
      <c r="EP269" s="402">
        <f t="shared" si="472"/>
        <v>0</v>
      </c>
      <c r="EQ269" s="402">
        <f t="shared" si="473"/>
        <v>0</v>
      </c>
      <c r="ER269" s="394">
        <f t="shared" si="411"/>
        <v>1.6666666666666667</v>
      </c>
      <c r="ES269" s="394">
        <f t="shared" si="411"/>
        <v>38.214285714285715</v>
      </c>
      <c r="ET269" s="394">
        <f t="shared" si="411"/>
        <v>0</v>
      </c>
      <c r="EU269" s="394">
        <f t="shared" si="408"/>
        <v>0</v>
      </c>
      <c r="EV269" s="394">
        <f t="shared" si="408"/>
        <v>109.92857142857143</v>
      </c>
      <c r="EW269" s="394">
        <f t="shared" si="408"/>
        <v>0.16666666666666666</v>
      </c>
      <c r="EX269" s="394">
        <f t="shared" si="408"/>
        <v>0</v>
      </c>
      <c r="EY269" s="403">
        <f t="shared" si="474"/>
        <v>155</v>
      </c>
      <c r="EZ269" s="394">
        <f t="shared" si="475"/>
        <v>5.0238095238095237</v>
      </c>
      <c r="FA269" s="396">
        <f t="shared" si="476"/>
        <v>0</v>
      </c>
      <c r="FB269" s="396">
        <f t="shared" si="476"/>
        <v>0</v>
      </c>
      <c r="FC269" s="404">
        <f t="shared" si="415"/>
        <v>0</v>
      </c>
      <c r="FD269" s="404">
        <f t="shared" si="416"/>
        <v>0</v>
      </c>
      <c r="FE269" s="404">
        <f t="shared" si="417"/>
        <v>0</v>
      </c>
      <c r="FF269" s="404">
        <f t="shared" si="397"/>
        <v>0</v>
      </c>
      <c r="FG269" s="404">
        <f t="shared" si="397"/>
        <v>0</v>
      </c>
      <c r="FH269" s="404">
        <f t="shared" si="397"/>
        <v>0</v>
      </c>
      <c r="FI269" s="404">
        <f t="shared" si="397"/>
        <v>0</v>
      </c>
      <c r="FJ269" s="404">
        <f t="shared" si="397"/>
        <v>0</v>
      </c>
      <c r="FK269" s="392">
        <f t="shared" si="477"/>
        <v>-211</v>
      </c>
      <c r="FL269" s="384">
        <f t="shared" si="478"/>
        <v>0</v>
      </c>
      <c r="FM269" s="384">
        <f t="shared" si="478"/>
        <v>0</v>
      </c>
      <c r="FN269" s="405">
        <f t="shared" si="498"/>
        <v>62.311827956989255</v>
      </c>
      <c r="FO269" s="405">
        <f t="shared" si="498"/>
        <v>1428.721198156682</v>
      </c>
      <c r="FP269" s="405">
        <f t="shared" si="498"/>
        <v>0</v>
      </c>
      <c r="FQ269" s="405">
        <f t="shared" si="498"/>
        <v>0</v>
      </c>
      <c r="FR269" s="405">
        <f t="shared" si="498"/>
        <v>4109.9101382488479</v>
      </c>
      <c r="FS269" s="405">
        <f t="shared" si="498"/>
        <v>6.231182795698925</v>
      </c>
      <c r="FT269" s="405">
        <f t="shared" si="419"/>
        <v>0</v>
      </c>
      <c r="FU269" s="405">
        <f t="shared" si="419"/>
        <v>0</v>
      </c>
      <c r="FV269" s="405">
        <f t="shared" si="419"/>
        <v>187.82565284178187</v>
      </c>
      <c r="FW269" s="397">
        <f t="shared" si="479"/>
        <v>41971.060924111036</v>
      </c>
      <c r="FX269" s="406">
        <f t="shared" si="480"/>
        <v>36176.060924111036</v>
      </c>
      <c r="FY269" s="331">
        <f t="shared" si="481"/>
        <v>36176.060924111036</v>
      </c>
      <c r="FZ269" s="382">
        <f t="shared" si="482"/>
        <v>0</v>
      </c>
      <c r="GA269" s="331">
        <f t="shared" si="483"/>
        <v>0</v>
      </c>
      <c r="GB269" s="407">
        <f t="shared" si="484"/>
        <v>0</v>
      </c>
      <c r="GC269" s="407">
        <f t="shared" si="485"/>
        <v>-2.042810365310288E-14</v>
      </c>
      <c r="GD269" s="407">
        <f t="shared" si="486"/>
        <v>0</v>
      </c>
      <c r="GE269" s="407">
        <f t="shared" si="487"/>
        <v>0</v>
      </c>
      <c r="GF269" s="407">
        <f t="shared" si="488"/>
        <v>0</v>
      </c>
      <c r="GG269" s="407">
        <f t="shared" si="489"/>
        <v>0</v>
      </c>
      <c r="GH269" s="407">
        <f t="shared" si="490"/>
        <v>2.8421709430404007E-14</v>
      </c>
      <c r="GI269" s="407">
        <f t="shared" si="491"/>
        <v>0</v>
      </c>
      <c r="GJ269">
        <f t="shared" si="492"/>
        <v>0</v>
      </c>
      <c r="GK269" s="382">
        <f t="shared" si="493"/>
        <v>7.9936057773011271E-15</v>
      </c>
      <c r="GL269">
        <v>3</v>
      </c>
      <c r="GM269">
        <f t="shared" si="405"/>
        <v>0</v>
      </c>
      <c r="GN269">
        <f t="shared" si="405"/>
        <v>0</v>
      </c>
      <c r="GO269">
        <f t="shared" si="405"/>
        <v>560</v>
      </c>
      <c r="GP269">
        <f t="shared" si="405"/>
        <v>0</v>
      </c>
      <c r="GQ269">
        <f t="shared" si="405"/>
        <v>0</v>
      </c>
      <c r="GR269">
        <f t="shared" si="404"/>
        <v>0</v>
      </c>
      <c r="GS269">
        <f t="shared" si="404"/>
        <v>0</v>
      </c>
      <c r="GT269">
        <f t="shared" si="404"/>
        <v>155</v>
      </c>
      <c r="GU269">
        <f t="shared" si="404"/>
        <v>0</v>
      </c>
      <c r="GV269">
        <f t="shared" si="404"/>
        <v>41971.060924111036</v>
      </c>
    </row>
    <row r="270" spans="1:204" customFormat="1" x14ac:dyDescent="0.25">
      <c r="A270" s="378">
        <v>51016</v>
      </c>
      <c r="B270" s="32" t="s">
        <v>1497</v>
      </c>
      <c r="C270" t="s">
        <v>896</v>
      </c>
      <c r="D270">
        <v>3</v>
      </c>
      <c r="E270" s="379">
        <v>2565</v>
      </c>
      <c r="F270" s="379">
        <v>578</v>
      </c>
      <c r="G270" s="379">
        <v>557</v>
      </c>
      <c r="H270" s="379">
        <v>4800</v>
      </c>
      <c r="I270" s="379">
        <v>1850</v>
      </c>
      <c r="J270" s="379">
        <v>1040</v>
      </c>
      <c r="K270" s="379">
        <v>3195</v>
      </c>
      <c r="L270" s="379">
        <v>0</v>
      </c>
      <c r="M270" s="380">
        <v>741.10384398916415</v>
      </c>
      <c r="N270" s="381">
        <f t="shared" si="422"/>
        <v>15326.103843989164</v>
      </c>
      <c r="O270" s="379">
        <v>2689</v>
      </c>
      <c r="P270" s="379">
        <v>1314</v>
      </c>
      <c r="Q270" s="379">
        <v>689</v>
      </c>
      <c r="R270" s="379">
        <v>1920</v>
      </c>
      <c r="S270" s="379">
        <v>1815</v>
      </c>
      <c r="T270" s="379">
        <v>0</v>
      </c>
      <c r="U270" s="379">
        <v>650</v>
      </c>
      <c r="V270" s="379">
        <v>0</v>
      </c>
      <c r="W270" s="480">
        <f>(VLOOKUP(A270,'[1]floresta plant'!$A$4:$F$573,6,0))*1000</f>
        <v>15328.994537995912</v>
      </c>
      <c r="X270" s="24">
        <f t="shared" si="423"/>
        <v>24405.99453799591</v>
      </c>
      <c r="Y270" s="53">
        <f t="shared" si="409"/>
        <v>132</v>
      </c>
      <c r="Z270" s="53">
        <f t="shared" si="409"/>
        <v>-2880</v>
      </c>
      <c r="AA270" s="53">
        <f t="shared" si="409"/>
        <v>-35</v>
      </c>
      <c r="AB270" s="53">
        <f t="shared" si="406"/>
        <v>-1040</v>
      </c>
      <c r="AC270" s="53">
        <f t="shared" si="406"/>
        <v>-2545</v>
      </c>
      <c r="AD270" s="53">
        <f t="shared" si="406"/>
        <v>0</v>
      </c>
      <c r="AE270" s="53">
        <f t="shared" si="406"/>
        <v>14587.890694006748</v>
      </c>
      <c r="AF270" s="53">
        <f t="shared" si="424"/>
        <v>736</v>
      </c>
      <c r="AG270" s="53">
        <f t="shared" si="425"/>
        <v>124</v>
      </c>
      <c r="AH270" s="53">
        <f t="shared" si="426"/>
        <v>-2364.0327011275094</v>
      </c>
      <c r="AI270" s="53">
        <f t="shared" si="494"/>
        <v>9079.8906940067463</v>
      </c>
      <c r="AJ270" s="469">
        <v>6616.7552999999998</v>
      </c>
      <c r="AK270" s="469">
        <v>99.102692879237338</v>
      </c>
      <c r="AL270" s="469">
        <v>0</v>
      </c>
      <c r="AM270" s="470">
        <f t="shared" si="427"/>
        <v>6715.8579928792369</v>
      </c>
      <c r="AN270" s="53">
        <f t="shared" si="428"/>
        <v>-2364.0327011275094</v>
      </c>
      <c r="AO270" s="382">
        <f t="shared" si="429"/>
        <v>2</v>
      </c>
      <c r="AP270">
        <v>3</v>
      </c>
      <c r="AQ270" s="383">
        <f t="shared" si="430"/>
        <v>15579.890694006748</v>
      </c>
      <c r="AR270" s="383">
        <f t="shared" si="431"/>
        <v>-6500</v>
      </c>
      <c r="AS270" s="383">
        <f t="shared" si="432"/>
        <v>132</v>
      </c>
      <c r="AT270" s="383">
        <f t="shared" si="433"/>
        <v>6500</v>
      </c>
      <c r="AU270" s="383">
        <f t="shared" si="434"/>
        <v>2364.0327011275094</v>
      </c>
      <c r="AV270" s="383">
        <f t="shared" si="435"/>
        <v>1</v>
      </c>
      <c r="AW270" s="383">
        <f t="shared" si="436"/>
        <v>1</v>
      </c>
      <c r="AX270" s="383">
        <f t="shared" si="437"/>
        <v>1</v>
      </c>
      <c r="AY270" s="383">
        <f t="shared" si="438"/>
        <v>66</v>
      </c>
      <c r="AZ270">
        <f t="shared" si="439"/>
        <v>66</v>
      </c>
      <c r="BA270">
        <f t="shared" si="440"/>
        <v>0</v>
      </c>
      <c r="BB270" s="383">
        <f t="shared" si="441"/>
        <v>0</v>
      </c>
      <c r="BC270" s="384">
        <f t="shared" si="497"/>
        <v>132</v>
      </c>
      <c r="BD270" s="384">
        <f t="shared" si="497"/>
        <v>0.44307692307692309</v>
      </c>
      <c r="BE270" s="384">
        <f t="shared" si="497"/>
        <v>5.3846153846153844E-3</v>
      </c>
      <c r="BF270" s="384">
        <f t="shared" si="497"/>
        <v>0.16</v>
      </c>
      <c r="BG270" s="384">
        <f t="shared" si="497"/>
        <v>0.39153846153846156</v>
      </c>
      <c r="BH270" s="384">
        <f t="shared" si="497"/>
        <v>0</v>
      </c>
      <c r="BI270" s="384">
        <f t="shared" si="418"/>
        <v>14587.890694006748</v>
      </c>
      <c r="BJ270" s="384">
        <f t="shared" si="418"/>
        <v>736</v>
      </c>
      <c r="BK270" s="384">
        <f t="shared" si="418"/>
        <v>124</v>
      </c>
      <c r="BL270" s="474">
        <f t="shared" si="442"/>
        <v>6434</v>
      </c>
      <c r="BM270" s="409">
        <f t="shared" si="443"/>
        <v>-2298.0327011275094</v>
      </c>
      <c r="BN270" s="473">
        <f t="shared" si="444"/>
        <v>15447.890694006748</v>
      </c>
      <c r="BO270" s="387">
        <f t="shared" si="445"/>
        <v>0.41649699155990089</v>
      </c>
      <c r="BP270" s="387">
        <f t="shared" si="446"/>
        <v>0.14876029010349401</v>
      </c>
      <c r="BQ270" s="388">
        <f t="shared" si="447"/>
        <v>0.43474271833660511</v>
      </c>
      <c r="BR270" s="389">
        <f t="shared" si="448"/>
        <v>0</v>
      </c>
      <c r="BS270" s="390">
        <f t="shared" si="449"/>
        <v>132</v>
      </c>
      <c r="BT270" s="391">
        <f t="shared" si="412"/>
        <v>29.243076923076924</v>
      </c>
      <c r="BU270" s="391">
        <f t="shared" si="413"/>
        <v>0.35538461538461535</v>
      </c>
      <c r="BV270" s="391">
        <f t="shared" si="414"/>
        <v>10.56</v>
      </c>
      <c r="BW270" s="391">
        <f t="shared" si="396"/>
        <v>25.841538461538462</v>
      </c>
      <c r="BX270" s="391">
        <f t="shared" si="396"/>
        <v>0</v>
      </c>
      <c r="BY270" s="391">
        <f t="shared" si="396"/>
        <v>0</v>
      </c>
      <c r="BZ270" s="391">
        <f t="shared" si="396"/>
        <v>0</v>
      </c>
      <c r="CA270" s="391">
        <f t="shared" si="396"/>
        <v>0</v>
      </c>
      <c r="CB270" s="391">
        <f t="shared" si="450"/>
        <v>66</v>
      </c>
      <c r="CC270" s="391">
        <f t="shared" si="450"/>
        <v>0</v>
      </c>
      <c r="CD270" s="392">
        <f t="shared" si="451"/>
        <v>0</v>
      </c>
      <c r="CE270" s="393">
        <f t="shared" si="452"/>
        <v>-2880</v>
      </c>
      <c r="CF270" s="392">
        <f t="shared" si="410"/>
        <v>0</v>
      </c>
      <c r="CG270" s="392">
        <f t="shared" si="410"/>
        <v>0</v>
      </c>
      <c r="CH270" s="392">
        <f t="shared" si="410"/>
        <v>0</v>
      </c>
      <c r="CI270" s="392">
        <f t="shared" si="407"/>
        <v>0</v>
      </c>
      <c r="CJ270" s="392">
        <f t="shared" si="407"/>
        <v>0</v>
      </c>
      <c r="CK270" s="392">
        <f t="shared" si="407"/>
        <v>0</v>
      </c>
      <c r="CL270" s="392">
        <f t="shared" si="407"/>
        <v>0</v>
      </c>
      <c r="CM270" s="392">
        <f t="shared" si="453"/>
        <v>0</v>
      </c>
      <c r="CN270" s="392">
        <f t="shared" si="454"/>
        <v>0</v>
      </c>
      <c r="CO270" s="394">
        <f t="shared" si="455"/>
        <v>0</v>
      </c>
      <c r="CP270" s="394">
        <f t="shared" si="455"/>
        <v>0</v>
      </c>
      <c r="CQ270" s="395">
        <f t="shared" si="456"/>
        <v>-35</v>
      </c>
      <c r="CR270" s="394">
        <f t="shared" si="495"/>
        <v>0</v>
      </c>
      <c r="CS270" s="394">
        <f t="shared" si="495"/>
        <v>0</v>
      </c>
      <c r="CT270" s="394">
        <f t="shared" si="495"/>
        <v>0</v>
      </c>
      <c r="CU270" s="394">
        <f t="shared" si="457"/>
        <v>0</v>
      </c>
      <c r="CV270" s="394">
        <f t="shared" si="457"/>
        <v>0</v>
      </c>
      <c r="CW270" s="394">
        <f t="shared" si="457"/>
        <v>0</v>
      </c>
      <c r="CX270" s="396">
        <f t="shared" si="458"/>
        <v>0</v>
      </c>
      <c r="CY270" s="396">
        <f t="shared" si="458"/>
        <v>0</v>
      </c>
      <c r="CZ270" s="397">
        <f t="shared" si="459"/>
        <v>0</v>
      </c>
      <c r="DA270" s="397">
        <f t="shared" si="459"/>
        <v>0</v>
      </c>
      <c r="DB270" s="397">
        <f t="shared" si="459"/>
        <v>0</v>
      </c>
      <c r="DC270" s="397">
        <f t="shared" si="460"/>
        <v>-1040</v>
      </c>
      <c r="DD270" s="397">
        <f t="shared" si="420"/>
        <v>0</v>
      </c>
      <c r="DE270" s="397">
        <f t="shared" si="420"/>
        <v>0</v>
      </c>
      <c r="DF270" s="397">
        <f t="shared" si="420"/>
        <v>0</v>
      </c>
      <c r="DG270" s="397">
        <f t="shared" si="420"/>
        <v>0</v>
      </c>
      <c r="DH270" s="397">
        <f t="shared" si="420"/>
        <v>0</v>
      </c>
      <c r="DI270" s="398">
        <f t="shared" si="461"/>
        <v>0</v>
      </c>
      <c r="DJ270" s="398">
        <f t="shared" si="461"/>
        <v>0</v>
      </c>
      <c r="DK270" s="399">
        <f t="shared" si="462"/>
        <v>0</v>
      </c>
      <c r="DL270" s="399">
        <f t="shared" si="462"/>
        <v>0</v>
      </c>
      <c r="DM270" s="399">
        <f t="shared" si="462"/>
        <v>0</v>
      </c>
      <c r="DN270" s="399">
        <f t="shared" si="462"/>
        <v>0</v>
      </c>
      <c r="DO270" s="399">
        <f t="shared" si="463"/>
        <v>-2545</v>
      </c>
      <c r="DP270" s="399">
        <f t="shared" si="464"/>
        <v>0</v>
      </c>
      <c r="DQ270" s="399">
        <f t="shared" si="464"/>
        <v>0</v>
      </c>
      <c r="DR270" s="399">
        <f t="shared" si="464"/>
        <v>0</v>
      </c>
      <c r="DS270" s="399">
        <f t="shared" si="464"/>
        <v>0</v>
      </c>
      <c r="DT270" s="400">
        <f t="shared" si="465"/>
        <v>0</v>
      </c>
      <c r="DU270" s="400">
        <f t="shared" si="465"/>
        <v>0</v>
      </c>
      <c r="DV270" s="386">
        <f t="shared" si="421"/>
        <v>0</v>
      </c>
      <c r="DW270" s="386">
        <f t="shared" si="421"/>
        <v>0</v>
      </c>
      <c r="DX270" s="386">
        <f t="shared" si="421"/>
        <v>0</v>
      </c>
      <c r="DY270" s="386">
        <f t="shared" si="421"/>
        <v>0</v>
      </c>
      <c r="DZ270" s="386">
        <f t="shared" si="421"/>
        <v>0</v>
      </c>
      <c r="EA270" s="401">
        <f t="shared" si="466"/>
        <v>0</v>
      </c>
      <c r="EB270" s="386">
        <f t="shared" si="467"/>
        <v>0</v>
      </c>
      <c r="EC270" s="386">
        <f t="shared" si="467"/>
        <v>0</v>
      </c>
      <c r="ED270" s="386">
        <f t="shared" si="467"/>
        <v>0</v>
      </c>
      <c r="EE270" s="385">
        <f t="shared" si="468"/>
        <v>0</v>
      </c>
      <c r="EF270" s="385">
        <f t="shared" si="468"/>
        <v>0</v>
      </c>
      <c r="EG270" s="402">
        <f t="shared" si="496"/>
        <v>0</v>
      </c>
      <c r="EH270" s="402">
        <f t="shared" si="496"/>
        <v>2692.0523463545287</v>
      </c>
      <c r="EI270" s="402">
        <f t="shared" si="496"/>
        <v>32.715913931391839</v>
      </c>
      <c r="EJ270" s="402">
        <f t="shared" si="469"/>
        <v>972.13001396135769</v>
      </c>
      <c r="EK270" s="402">
        <f t="shared" si="469"/>
        <v>2378.914313011207</v>
      </c>
      <c r="EL270" s="402">
        <f t="shared" si="469"/>
        <v>0</v>
      </c>
      <c r="EM270" s="402">
        <f t="shared" si="470"/>
        <v>14587.890694006748</v>
      </c>
      <c r="EN270" s="402">
        <f t="shared" si="471"/>
        <v>0</v>
      </c>
      <c r="EO270" s="402">
        <f t="shared" si="471"/>
        <v>0</v>
      </c>
      <c r="EP270" s="402">
        <f t="shared" si="472"/>
        <v>2170.0988516385046</v>
      </c>
      <c r="EQ270" s="402">
        <f t="shared" si="473"/>
        <v>6341.9792551097589</v>
      </c>
      <c r="ER270" s="394">
        <f t="shared" si="411"/>
        <v>0</v>
      </c>
      <c r="ES270" s="394">
        <f t="shared" si="411"/>
        <v>135.82159124149089</v>
      </c>
      <c r="ET270" s="394">
        <f t="shared" si="411"/>
        <v>1.6506096157820072</v>
      </c>
      <c r="EU270" s="394">
        <f t="shared" si="408"/>
        <v>49.046685726093926</v>
      </c>
      <c r="EV270" s="394">
        <f t="shared" si="408"/>
        <v>120.02289920472025</v>
      </c>
      <c r="EW270" s="394">
        <f t="shared" si="408"/>
        <v>0</v>
      </c>
      <c r="EX270" s="394">
        <f t="shared" si="408"/>
        <v>0</v>
      </c>
      <c r="EY270" s="403">
        <f t="shared" si="474"/>
        <v>736</v>
      </c>
      <c r="EZ270" s="394">
        <f t="shared" si="475"/>
        <v>0</v>
      </c>
      <c r="FA270" s="396">
        <f t="shared" si="476"/>
        <v>109.48757351617159</v>
      </c>
      <c r="FB270" s="396">
        <f t="shared" si="476"/>
        <v>319.97064069574134</v>
      </c>
      <c r="FC270" s="404">
        <f t="shared" si="415"/>
        <v>0</v>
      </c>
      <c r="FD270" s="404">
        <f t="shared" si="416"/>
        <v>22.882985480903354</v>
      </c>
      <c r="FE270" s="404">
        <f t="shared" si="417"/>
        <v>0.27809183744153382</v>
      </c>
      <c r="FF270" s="404">
        <f t="shared" si="397"/>
        <v>8.2633003125484343</v>
      </c>
      <c r="FG270" s="404">
        <f t="shared" si="397"/>
        <v>20.221249322534387</v>
      </c>
      <c r="FH270" s="404">
        <f t="shared" si="397"/>
        <v>0</v>
      </c>
      <c r="FI270" s="404">
        <f t="shared" si="397"/>
        <v>0</v>
      </c>
      <c r="FJ270" s="404">
        <f t="shared" si="397"/>
        <v>0</v>
      </c>
      <c r="FK270" s="392">
        <f t="shared" si="477"/>
        <v>124</v>
      </c>
      <c r="FL270" s="384">
        <f t="shared" si="478"/>
        <v>18.446275972833256</v>
      </c>
      <c r="FM270" s="384">
        <f t="shared" si="478"/>
        <v>53.908097073739036</v>
      </c>
      <c r="FN270" s="405">
        <f t="shared" si="498"/>
        <v>0</v>
      </c>
      <c r="FO270" s="405">
        <f t="shared" si="498"/>
        <v>0</v>
      </c>
      <c r="FP270" s="405">
        <f t="shared" si="498"/>
        <v>0</v>
      </c>
      <c r="FQ270" s="405">
        <f t="shared" si="498"/>
        <v>0</v>
      </c>
      <c r="FR270" s="405">
        <f t="shared" si="498"/>
        <v>0</v>
      </c>
      <c r="FS270" s="405">
        <f t="shared" si="498"/>
        <v>0</v>
      </c>
      <c r="FT270" s="405">
        <f t="shared" si="419"/>
        <v>0</v>
      </c>
      <c r="FU270" s="405">
        <f t="shared" si="419"/>
        <v>0</v>
      </c>
      <c r="FV270" s="405">
        <f t="shared" si="419"/>
        <v>0</v>
      </c>
      <c r="FW270" s="397">
        <f t="shared" si="479"/>
        <v>-2364.0327011275094</v>
      </c>
      <c r="FX270" s="406">
        <f t="shared" si="480"/>
        <v>0</v>
      </c>
      <c r="FY270" s="331">
        <f t="shared" si="481"/>
        <v>373.87873776948038</v>
      </c>
      <c r="FZ270" s="382">
        <f t="shared" si="482"/>
        <v>6341.9792551097562</v>
      </c>
      <c r="GA270" s="331">
        <f t="shared" si="483"/>
        <v>0</v>
      </c>
      <c r="GB270" s="407">
        <f t="shared" si="484"/>
        <v>0</v>
      </c>
      <c r="GC270" s="407">
        <f t="shared" si="485"/>
        <v>0</v>
      </c>
      <c r="GD270" s="407">
        <f t="shared" si="486"/>
        <v>0</v>
      </c>
      <c r="GE270" s="407">
        <f t="shared" si="487"/>
        <v>0</v>
      </c>
      <c r="GF270" s="407">
        <f t="shared" si="488"/>
        <v>0</v>
      </c>
      <c r="GG270" s="407">
        <f t="shared" si="489"/>
        <v>-9.0949470177292824E-13</v>
      </c>
      <c r="GH270" s="407">
        <f t="shared" si="490"/>
        <v>5.6843418860808015E-14</v>
      </c>
      <c r="GI270" s="407">
        <f t="shared" si="491"/>
        <v>0</v>
      </c>
      <c r="GJ270">
        <f t="shared" si="492"/>
        <v>0</v>
      </c>
      <c r="GK270" s="382">
        <f t="shared" si="493"/>
        <v>-8.5265128291212022E-13</v>
      </c>
      <c r="GL270">
        <v>3</v>
      </c>
      <c r="GM270">
        <f t="shared" si="405"/>
        <v>132</v>
      </c>
      <c r="GN270">
        <f t="shared" si="405"/>
        <v>0</v>
      </c>
      <c r="GO270">
        <f t="shared" si="405"/>
        <v>0</v>
      </c>
      <c r="GP270">
        <f t="shared" si="405"/>
        <v>0</v>
      </c>
      <c r="GQ270">
        <f t="shared" si="405"/>
        <v>0</v>
      </c>
      <c r="GR270">
        <f t="shared" si="404"/>
        <v>0</v>
      </c>
      <c r="GS270">
        <f t="shared" si="404"/>
        <v>14587.890694006748</v>
      </c>
      <c r="GT270">
        <f t="shared" si="404"/>
        <v>736</v>
      </c>
      <c r="GU270">
        <f t="shared" si="404"/>
        <v>124</v>
      </c>
      <c r="GV270">
        <f t="shared" si="404"/>
        <v>0</v>
      </c>
    </row>
    <row r="271" spans="1:204" customFormat="1" x14ac:dyDescent="0.25">
      <c r="A271" s="378">
        <v>51017</v>
      </c>
      <c r="B271" s="32" t="s">
        <v>1498</v>
      </c>
      <c r="C271" t="s">
        <v>896</v>
      </c>
      <c r="D271">
        <v>3</v>
      </c>
      <c r="E271" s="379">
        <v>3169</v>
      </c>
      <c r="F271" s="379">
        <v>1364</v>
      </c>
      <c r="G271" s="379">
        <v>1805</v>
      </c>
      <c r="H271" s="379">
        <v>44879</v>
      </c>
      <c r="I271" s="379">
        <v>2370</v>
      </c>
      <c r="J271" s="379">
        <v>580</v>
      </c>
      <c r="K271" s="379">
        <v>437</v>
      </c>
      <c r="L271" s="379">
        <v>0</v>
      </c>
      <c r="M271" s="380">
        <v>5252.0009789369578</v>
      </c>
      <c r="N271" s="381">
        <f t="shared" si="422"/>
        <v>59856.000978936958</v>
      </c>
      <c r="O271" s="379">
        <v>4328</v>
      </c>
      <c r="P271" s="379">
        <v>761</v>
      </c>
      <c r="Q271" s="379">
        <v>3253</v>
      </c>
      <c r="R271" s="379">
        <v>29730</v>
      </c>
      <c r="S271" s="379">
        <v>2580</v>
      </c>
      <c r="T271" s="379">
        <v>3740</v>
      </c>
      <c r="U271" s="379">
        <v>175</v>
      </c>
      <c r="V271" s="379">
        <v>0</v>
      </c>
      <c r="W271" s="480">
        <f>(VLOOKUP(A271,'[1]floresta plant'!$A$4:$F$573,6,0))*1000</f>
        <v>5793.4678421663384</v>
      </c>
      <c r="X271" s="24">
        <f t="shared" si="423"/>
        <v>50360.467842166341</v>
      </c>
      <c r="Y271" s="53">
        <f t="shared" si="409"/>
        <v>1448</v>
      </c>
      <c r="Z271" s="53">
        <f t="shared" si="409"/>
        <v>-15149</v>
      </c>
      <c r="AA271" s="53">
        <f t="shared" si="409"/>
        <v>210</v>
      </c>
      <c r="AB271" s="53">
        <f t="shared" si="406"/>
        <v>3160</v>
      </c>
      <c r="AC271" s="53">
        <f t="shared" si="406"/>
        <v>-262</v>
      </c>
      <c r="AD271" s="53">
        <f t="shared" si="406"/>
        <v>0</v>
      </c>
      <c r="AE271" s="53">
        <f t="shared" si="406"/>
        <v>541.46686322938058</v>
      </c>
      <c r="AF271" s="53">
        <f t="shared" si="424"/>
        <v>-603</v>
      </c>
      <c r="AG271" s="53">
        <f t="shared" si="425"/>
        <v>1159</v>
      </c>
      <c r="AH271" s="53">
        <f t="shared" si="426"/>
        <v>22619.4942139825</v>
      </c>
      <c r="AI271" s="53">
        <f t="shared" si="494"/>
        <v>-9495.5331367706167</v>
      </c>
      <c r="AJ271" s="469">
        <v>6126.0674000000008</v>
      </c>
      <c r="AK271" s="469">
        <v>6997.8936772118841</v>
      </c>
      <c r="AL271" s="469">
        <v>0</v>
      </c>
      <c r="AM271" s="470">
        <f t="shared" si="427"/>
        <v>13123.961077211885</v>
      </c>
      <c r="AN271" s="53">
        <f t="shared" si="428"/>
        <v>22619.4942139825</v>
      </c>
      <c r="AO271" s="382">
        <f t="shared" si="429"/>
        <v>3</v>
      </c>
      <c r="AP271">
        <v>3</v>
      </c>
      <c r="AQ271" s="383">
        <f t="shared" si="430"/>
        <v>6518.4668632293806</v>
      </c>
      <c r="AR271" s="383">
        <f t="shared" si="431"/>
        <v>-16014</v>
      </c>
      <c r="AS271" s="383">
        <f t="shared" si="432"/>
        <v>1448</v>
      </c>
      <c r="AT271" s="383">
        <f t="shared" si="433"/>
        <v>16014</v>
      </c>
      <c r="AU271" s="383">
        <f t="shared" si="434"/>
        <v>0</v>
      </c>
      <c r="AV271" s="383">
        <f t="shared" si="435"/>
        <v>1</v>
      </c>
      <c r="AW271" s="383">
        <f t="shared" si="436"/>
        <v>0</v>
      </c>
      <c r="AX271" s="383">
        <f t="shared" si="437"/>
        <v>1</v>
      </c>
      <c r="AY271" s="383">
        <f t="shared" si="438"/>
        <v>1448</v>
      </c>
      <c r="AZ271">
        <f t="shared" si="439"/>
        <v>0</v>
      </c>
      <c r="BA271">
        <f t="shared" si="440"/>
        <v>0</v>
      </c>
      <c r="BB271" s="383">
        <f t="shared" si="441"/>
        <v>0</v>
      </c>
      <c r="BC271" s="384">
        <f t="shared" si="497"/>
        <v>1448</v>
      </c>
      <c r="BD271" s="384">
        <f t="shared" si="497"/>
        <v>0.94598476333208448</v>
      </c>
      <c r="BE271" s="384">
        <f t="shared" si="497"/>
        <v>210</v>
      </c>
      <c r="BF271" s="384">
        <f t="shared" si="497"/>
        <v>3160</v>
      </c>
      <c r="BG271" s="384">
        <f t="shared" si="497"/>
        <v>1.6360684401148996E-2</v>
      </c>
      <c r="BH271" s="384">
        <f t="shared" si="497"/>
        <v>0</v>
      </c>
      <c r="BI271" s="384">
        <f t="shared" si="418"/>
        <v>541.46686322938058</v>
      </c>
      <c r="BJ271" s="384">
        <f t="shared" si="418"/>
        <v>3.7654552266766582E-2</v>
      </c>
      <c r="BK271" s="384">
        <f t="shared" si="418"/>
        <v>1159</v>
      </c>
      <c r="BL271" s="474">
        <f t="shared" si="442"/>
        <v>14566</v>
      </c>
      <c r="BM271" s="409">
        <f t="shared" si="443"/>
        <v>22619.4942139825</v>
      </c>
      <c r="BN271" s="473">
        <f t="shared" si="444"/>
        <v>5070.4668632293806</v>
      </c>
      <c r="BO271" s="387">
        <f t="shared" si="445"/>
        <v>1</v>
      </c>
      <c r="BP271" s="387">
        <f t="shared" si="446"/>
        <v>0</v>
      </c>
      <c r="BQ271" s="388">
        <f t="shared" si="447"/>
        <v>0</v>
      </c>
      <c r="BR271" s="389">
        <f t="shared" si="448"/>
        <v>9495.5331367706203</v>
      </c>
      <c r="BS271" s="390">
        <f t="shared" si="449"/>
        <v>1448</v>
      </c>
      <c r="BT271" s="391">
        <f t="shared" si="412"/>
        <v>1369.7859373048584</v>
      </c>
      <c r="BU271" s="391">
        <f t="shared" si="413"/>
        <v>0</v>
      </c>
      <c r="BV271" s="391">
        <f t="shared" si="414"/>
        <v>0</v>
      </c>
      <c r="BW271" s="391">
        <f t="shared" si="396"/>
        <v>23.690271012863747</v>
      </c>
      <c r="BX271" s="391">
        <f t="shared" si="396"/>
        <v>0</v>
      </c>
      <c r="BY271" s="391">
        <f t="shared" si="396"/>
        <v>0</v>
      </c>
      <c r="BZ271" s="391">
        <f t="shared" si="396"/>
        <v>54.523791682278009</v>
      </c>
      <c r="CA271" s="391">
        <f t="shared" si="396"/>
        <v>0</v>
      </c>
      <c r="CB271" s="391">
        <f t="shared" si="450"/>
        <v>0</v>
      </c>
      <c r="CC271" s="391">
        <f t="shared" si="450"/>
        <v>0</v>
      </c>
      <c r="CD271" s="392">
        <f t="shared" si="451"/>
        <v>0</v>
      </c>
      <c r="CE271" s="393">
        <f t="shared" si="452"/>
        <v>-15149</v>
      </c>
      <c r="CF271" s="392">
        <f t="shared" si="410"/>
        <v>0</v>
      </c>
      <c r="CG271" s="392">
        <f t="shared" si="410"/>
        <v>0</v>
      </c>
      <c r="CH271" s="392">
        <f t="shared" si="410"/>
        <v>0</v>
      </c>
      <c r="CI271" s="392">
        <f t="shared" si="407"/>
        <v>0</v>
      </c>
      <c r="CJ271" s="392">
        <f t="shared" si="407"/>
        <v>0</v>
      </c>
      <c r="CK271" s="392">
        <f t="shared" si="407"/>
        <v>0</v>
      </c>
      <c r="CL271" s="392">
        <f t="shared" si="407"/>
        <v>0</v>
      </c>
      <c r="CM271" s="392">
        <f t="shared" si="453"/>
        <v>0</v>
      </c>
      <c r="CN271" s="392">
        <f t="shared" si="454"/>
        <v>0</v>
      </c>
      <c r="CO271" s="394">
        <f t="shared" si="455"/>
        <v>0</v>
      </c>
      <c r="CP271" s="394">
        <f t="shared" si="455"/>
        <v>198.65680029973774</v>
      </c>
      <c r="CQ271" s="395">
        <f t="shared" si="456"/>
        <v>210</v>
      </c>
      <c r="CR271" s="394">
        <f t="shared" si="495"/>
        <v>0</v>
      </c>
      <c r="CS271" s="394">
        <f t="shared" si="495"/>
        <v>3.4357437242412892</v>
      </c>
      <c r="CT271" s="394">
        <f t="shared" si="495"/>
        <v>0</v>
      </c>
      <c r="CU271" s="394">
        <f t="shared" si="457"/>
        <v>0</v>
      </c>
      <c r="CV271" s="394">
        <f t="shared" si="457"/>
        <v>7.9074559760209819</v>
      </c>
      <c r="CW271" s="394">
        <f t="shared" si="457"/>
        <v>0</v>
      </c>
      <c r="CX271" s="396">
        <f t="shared" si="458"/>
        <v>0</v>
      </c>
      <c r="CY271" s="396">
        <f t="shared" si="458"/>
        <v>0</v>
      </c>
      <c r="CZ271" s="397">
        <f t="shared" si="459"/>
        <v>0</v>
      </c>
      <c r="DA271" s="397">
        <f t="shared" si="459"/>
        <v>2989.3118521293868</v>
      </c>
      <c r="DB271" s="397">
        <f t="shared" si="459"/>
        <v>0</v>
      </c>
      <c r="DC271" s="397">
        <f t="shared" si="460"/>
        <v>3160</v>
      </c>
      <c r="DD271" s="397">
        <f t="shared" si="420"/>
        <v>51.699762707630825</v>
      </c>
      <c r="DE271" s="397">
        <f t="shared" si="420"/>
        <v>0</v>
      </c>
      <c r="DF271" s="397">
        <f t="shared" si="420"/>
        <v>0</v>
      </c>
      <c r="DG271" s="397">
        <f t="shared" si="420"/>
        <v>118.9883851629824</v>
      </c>
      <c r="DH271" s="397">
        <f t="shared" si="420"/>
        <v>0</v>
      </c>
      <c r="DI271" s="398">
        <f t="shared" si="461"/>
        <v>0</v>
      </c>
      <c r="DJ271" s="398">
        <f t="shared" si="461"/>
        <v>0</v>
      </c>
      <c r="DK271" s="399">
        <f t="shared" si="462"/>
        <v>0</v>
      </c>
      <c r="DL271" s="399">
        <f t="shared" si="462"/>
        <v>0</v>
      </c>
      <c r="DM271" s="399">
        <f t="shared" si="462"/>
        <v>0</v>
      </c>
      <c r="DN271" s="399">
        <f t="shared" si="462"/>
        <v>0</v>
      </c>
      <c r="DO271" s="399">
        <f t="shared" si="463"/>
        <v>-262</v>
      </c>
      <c r="DP271" s="399">
        <f t="shared" si="464"/>
        <v>0</v>
      </c>
      <c r="DQ271" s="399">
        <f t="shared" si="464"/>
        <v>0</v>
      </c>
      <c r="DR271" s="399">
        <f t="shared" si="464"/>
        <v>0</v>
      </c>
      <c r="DS271" s="399">
        <f t="shared" si="464"/>
        <v>0</v>
      </c>
      <c r="DT271" s="400">
        <f t="shared" si="465"/>
        <v>0</v>
      </c>
      <c r="DU271" s="400">
        <f t="shared" si="465"/>
        <v>0</v>
      </c>
      <c r="DV271" s="386">
        <f t="shared" si="421"/>
        <v>0</v>
      </c>
      <c r="DW271" s="386">
        <f t="shared" si="421"/>
        <v>0</v>
      </c>
      <c r="DX271" s="386">
        <f t="shared" si="421"/>
        <v>0</v>
      </c>
      <c r="DY271" s="386">
        <f t="shared" si="421"/>
        <v>0</v>
      </c>
      <c r="DZ271" s="386">
        <f t="shared" si="421"/>
        <v>0</v>
      </c>
      <c r="EA271" s="401">
        <f t="shared" si="466"/>
        <v>0</v>
      </c>
      <c r="EB271" s="386">
        <f t="shared" si="467"/>
        <v>0</v>
      </c>
      <c r="EC271" s="386">
        <f t="shared" si="467"/>
        <v>0</v>
      </c>
      <c r="ED271" s="386">
        <f t="shared" si="467"/>
        <v>0</v>
      </c>
      <c r="EE271" s="385">
        <f t="shared" si="468"/>
        <v>0</v>
      </c>
      <c r="EF271" s="385">
        <f t="shared" si="468"/>
        <v>0</v>
      </c>
      <c r="EG271" s="402">
        <f t="shared" si="496"/>
        <v>0</v>
      </c>
      <c r="EH271" s="402">
        <f t="shared" si="496"/>
        <v>512.21940246421173</v>
      </c>
      <c r="EI271" s="402">
        <f t="shared" si="496"/>
        <v>0</v>
      </c>
      <c r="EJ271" s="402">
        <f t="shared" si="469"/>
        <v>0</v>
      </c>
      <c r="EK271" s="402">
        <f t="shared" si="469"/>
        <v>8.8587684629760037</v>
      </c>
      <c r="EL271" s="402">
        <f t="shared" si="469"/>
        <v>0</v>
      </c>
      <c r="EM271" s="402">
        <f t="shared" si="470"/>
        <v>541.46686322938058</v>
      </c>
      <c r="EN271" s="402">
        <f t="shared" si="471"/>
        <v>20.388692302192862</v>
      </c>
      <c r="EO271" s="402">
        <f t="shared" si="471"/>
        <v>0</v>
      </c>
      <c r="EP271" s="402">
        <f t="shared" si="472"/>
        <v>0</v>
      </c>
      <c r="EQ271" s="402">
        <f t="shared" si="473"/>
        <v>0</v>
      </c>
      <c r="ER271" s="394">
        <f t="shared" si="411"/>
        <v>0</v>
      </c>
      <c r="ES271" s="394">
        <f t="shared" si="411"/>
        <v>0</v>
      </c>
      <c r="ET271" s="394">
        <f t="shared" si="411"/>
        <v>0</v>
      </c>
      <c r="EU271" s="394">
        <f t="shared" si="408"/>
        <v>0</v>
      </c>
      <c r="EV271" s="394">
        <f t="shared" si="408"/>
        <v>0</v>
      </c>
      <c r="EW271" s="394">
        <f t="shared" si="408"/>
        <v>0</v>
      </c>
      <c r="EX271" s="394">
        <f t="shared" si="408"/>
        <v>0</v>
      </c>
      <c r="EY271" s="403">
        <f t="shared" si="474"/>
        <v>-603</v>
      </c>
      <c r="EZ271" s="394">
        <f t="shared" si="475"/>
        <v>0</v>
      </c>
      <c r="FA271" s="396">
        <f t="shared" si="476"/>
        <v>0</v>
      </c>
      <c r="FB271" s="396">
        <f t="shared" si="476"/>
        <v>0</v>
      </c>
      <c r="FC271" s="404">
        <f t="shared" si="415"/>
        <v>0</v>
      </c>
      <c r="FD271" s="404">
        <f t="shared" si="416"/>
        <v>1096.3963407018859</v>
      </c>
      <c r="FE271" s="404">
        <f t="shared" si="417"/>
        <v>0</v>
      </c>
      <c r="FF271" s="404">
        <f t="shared" si="397"/>
        <v>0</v>
      </c>
      <c r="FG271" s="404">
        <f t="shared" si="397"/>
        <v>18.962033220931687</v>
      </c>
      <c r="FH271" s="404">
        <f t="shared" si="397"/>
        <v>0</v>
      </c>
      <c r="FI271" s="404">
        <f t="shared" si="397"/>
        <v>0</v>
      </c>
      <c r="FJ271" s="404">
        <f t="shared" si="397"/>
        <v>43.641626077182465</v>
      </c>
      <c r="FK271" s="392">
        <f t="shared" si="477"/>
        <v>1159</v>
      </c>
      <c r="FL271" s="384">
        <f t="shared" si="478"/>
        <v>0</v>
      </c>
      <c r="FM271" s="384">
        <f t="shared" si="478"/>
        <v>0</v>
      </c>
      <c r="FN271" s="405">
        <f t="shared" si="498"/>
        <v>0</v>
      </c>
      <c r="FO271" s="405">
        <f t="shared" si="498"/>
        <v>8982.6296670999218</v>
      </c>
      <c r="FP271" s="405">
        <f t="shared" si="498"/>
        <v>0</v>
      </c>
      <c r="FQ271" s="405">
        <f t="shared" si="498"/>
        <v>0</v>
      </c>
      <c r="FR271" s="405">
        <f t="shared" si="498"/>
        <v>155.35342087135649</v>
      </c>
      <c r="FS271" s="405">
        <f t="shared" si="498"/>
        <v>0</v>
      </c>
      <c r="FT271" s="405">
        <f t="shared" si="419"/>
        <v>0</v>
      </c>
      <c r="FU271" s="405">
        <f t="shared" si="419"/>
        <v>357.55004879934336</v>
      </c>
      <c r="FV271" s="405">
        <f t="shared" si="419"/>
        <v>0</v>
      </c>
      <c r="FW271" s="397">
        <f t="shared" si="479"/>
        <v>22619.4942139825</v>
      </c>
      <c r="FX271" s="406">
        <f t="shared" si="480"/>
        <v>13123.961077211878</v>
      </c>
      <c r="FY271" s="331">
        <f t="shared" si="481"/>
        <v>13123.961077211878</v>
      </c>
      <c r="FZ271" s="382">
        <f t="shared" si="482"/>
        <v>0</v>
      </c>
      <c r="GA271" s="331">
        <f t="shared" si="483"/>
        <v>-2.2737367544323206E-13</v>
      </c>
      <c r="GB271" s="407">
        <f t="shared" si="484"/>
        <v>0</v>
      </c>
      <c r="GC271" s="407">
        <f t="shared" si="485"/>
        <v>0</v>
      </c>
      <c r="GD271" s="407">
        <f t="shared" si="486"/>
        <v>0</v>
      </c>
      <c r="GE271" s="407">
        <f t="shared" si="487"/>
        <v>0</v>
      </c>
      <c r="GF271" s="407">
        <f t="shared" si="488"/>
        <v>0</v>
      </c>
      <c r="GG271" s="407">
        <f t="shared" si="489"/>
        <v>-1.1368683772161603E-13</v>
      </c>
      <c r="GH271" s="407">
        <f t="shared" si="490"/>
        <v>0</v>
      </c>
      <c r="GI271" s="407">
        <f t="shared" si="491"/>
        <v>-2.2737367544323206E-13</v>
      </c>
      <c r="GJ271">
        <f t="shared" si="492"/>
        <v>0</v>
      </c>
      <c r="GK271" s="382">
        <f t="shared" si="493"/>
        <v>-5.6843418860808015E-13</v>
      </c>
      <c r="GL271">
        <v>3</v>
      </c>
      <c r="GM271">
        <f t="shared" si="405"/>
        <v>1448</v>
      </c>
      <c r="GN271">
        <f t="shared" si="405"/>
        <v>0</v>
      </c>
      <c r="GO271">
        <f t="shared" si="405"/>
        <v>210</v>
      </c>
      <c r="GP271">
        <f t="shared" si="405"/>
        <v>3160</v>
      </c>
      <c r="GQ271">
        <f t="shared" si="405"/>
        <v>0</v>
      </c>
      <c r="GR271">
        <f t="shared" si="404"/>
        <v>0</v>
      </c>
      <c r="GS271">
        <f t="shared" si="404"/>
        <v>541.46686322938058</v>
      </c>
      <c r="GT271">
        <f t="shared" si="404"/>
        <v>0</v>
      </c>
      <c r="GU271">
        <f t="shared" si="404"/>
        <v>1159</v>
      </c>
      <c r="GV271">
        <f t="shared" si="404"/>
        <v>22619.4942139825</v>
      </c>
    </row>
    <row r="272" spans="1:204" customFormat="1" x14ac:dyDescent="0.25">
      <c r="A272" s="378">
        <v>51019</v>
      </c>
      <c r="B272" s="32" t="s">
        <v>1499</v>
      </c>
      <c r="C272" t="s">
        <v>896</v>
      </c>
      <c r="D272">
        <v>3</v>
      </c>
      <c r="E272" s="379">
        <v>12861</v>
      </c>
      <c r="F272" s="379">
        <v>377</v>
      </c>
      <c r="G272" s="379">
        <v>120</v>
      </c>
      <c r="H272" s="379">
        <v>439395</v>
      </c>
      <c r="I272" s="379">
        <v>5625</v>
      </c>
      <c r="J272" s="379">
        <v>102685</v>
      </c>
      <c r="K272" s="379">
        <v>3542</v>
      </c>
      <c r="L272" s="379">
        <v>0</v>
      </c>
      <c r="M272" s="380">
        <v>299.56478134265842</v>
      </c>
      <c r="N272" s="381">
        <f t="shared" si="422"/>
        <v>564904.56478134263</v>
      </c>
      <c r="O272" s="379">
        <v>13142</v>
      </c>
      <c r="P272" s="379">
        <v>416</v>
      </c>
      <c r="Q272" s="379">
        <v>7</v>
      </c>
      <c r="R272" s="379">
        <v>147000</v>
      </c>
      <c r="S272" s="379">
        <v>8200</v>
      </c>
      <c r="T272" s="379">
        <v>103495</v>
      </c>
      <c r="U272" s="379">
        <v>1050</v>
      </c>
      <c r="V272" s="379">
        <v>0</v>
      </c>
      <c r="W272" s="480">
        <f>(VLOOKUP(A272,'[1]floresta plant'!$A$4:$F$573,6,0))*1000</f>
        <v>1311.236183618028</v>
      </c>
      <c r="X272" s="24">
        <f t="shared" si="423"/>
        <v>274621.23618361802</v>
      </c>
      <c r="Y272" s="53">
        <f t="shared" si="409"/>
        <v>-113</v>
      </c>
      <c r="Z272" s="53">
        <f t="shared" si="409"/>
        <v>-292395</v>
      </c>
      <c r="AA272" s="53">
        <f t="shared" si="409"/>
        <v>2575</v>
      </c>
      <c r="AB272" s="53">
        <f t="shared" si="406"/>
        <v>810</v>
      </c>
      <c r="AC272" s="53">
        <f t="shared" si="406"/>
        <v>-2492</v>
      </c>
      <c r="AD272" s="53">
        <f t="shared" si="406"/>
        <v>0</v>
      </c>
      <c r="AE272" s="53">
        <f t="shared" si="406"/>
        <v>1011.6714022753696</v>
      </c>
      <c r="AF272" s="53">
        <f t="shared" si="424"/>
        <v>39</v>
      </c>
      <c r="AG272" s="53">
        <f t="shared" si="425"/>
        <v>281</v>
      </c>
      <c r="AH272" s="53">
        <f t="shared" si="426"/>
        <v>296564.72480914753</v>
      </c>
      <c r="AI272" s="53">
        <f t="shared" si="494"/>
        <v>-290283.32859772461</v>
      </c>
      <c r="AJ272" s="469">
        <v>5527.0928999999996</v>
      </c>
      <c r="AK272" s="469">
        <v>754.30331142291925</v>
      </c>
      <c r="AL272" s="469">
        <v>0</v>
      </c>
      <c r="AM272" s="470">
        <f t="shared" si="427"/>
        <v>6281.3962114229189</v>
      </c>
      <c r="AN272" s="53">
        <f t="shared" si="428"/>
        <v>296564.72480914753</v>
      </c>
      <c r="AO272" s="382">
        <f t="shared" si="429"/>
        <v>3</v>
      </c>
      <c r="AP272">
        <v>3</v>
      </c>
      <c r="AQ272" s="383">
        <f t="shared" si="430"/>
        <v>4716.6714022753695</v>
      </c>
      <c r="AR272" s="383">
        <f t="shared" si="431"/>
        <v>-295000</v>
      </c>
      <c r="AS272" s="383">
        <f t="shared" si="432"/>
        <v>0</v>
      </c>
      <c r="AT272" s="383">
        <f t="shared" si="433"/>
        <v>294887</v>
      </c>
      <c r="AU272" s="383">
        <f t="shared" si="434"/>
        <v>0</v>
      </c>
      <c r="AV272" s="383">
        <f t="shared" si="435"/>
        <v>1</v>
      </c>
      <c r="AW272" s="383">
        <f t="shared" si="436"/>
        <v>0</v>
      </c>
      <c r="AX272" s="383">
        <f t="shared" si="437"/>
        <v>1</v>
      </c>
      <c r="AY272" s="383">
        <f t="shared" si="438"/>
        <v>0</v>
      </c>
      <c r="AZ272">
        <f t="shared" si="439"/>
        <v>0</v>
      </c>
      <c r="BA272">
        <f t="shared" si="440"/>
        <v>0</v>
      </c>
      <c r="BB272" s="383">
        <f t="shared" si="441"/>
        <v>0</v>
      </c>
      <c r="BC272" s="384">
        <f t="shared" si="497"/>
        <v>3.8305084745762714E-4</v>
      </c>
      <c r="BD272" s="384">
        <f t="shared" si="497"/>
        <v>0.99116949152542377</v>
      </c>
      <c r="BE272" s="384">
        <f t="shared" si="497"/>
        <v>2575</v>
      </c>
      <c r="BF272" s="384">
        <f t="shared" si="497"/>
        <v>810</v>
      </c>
      <c r="BG272" s="384">
        <f t="shared" si="497"/>
        <v>8.4474576271186437E-3</v>
      </c>
      <c r="BH272" s="384">
        <f t="shared" si="497"/>
        <v>0</v>
      </c>
      <c r="BI272" s="384">
        <f t="shared" si="418"/>
        <v>1011.6714022753696</v>
      </c>
      <c r="BJ272" s="384">
        <f t="shared" si="418"/>
        <v>39</v>
      </c>
      <c r="BK272" s="384">
        <f t="shared" si="418"/>
        <v>281</v>
      </c>
      <c r="BL272" s="474">
        <f t="shared" si="442"/>
        <v>295000</v>
      </c>
      <c r="BM272" s="409">
        <f t="shared" si="443"/>
        <v>296564.72480914753</v>
      </c>
      <c r="BN272" s="473">
        <f t="shared" si="444"/>
        <v>4716.6714022753695</v>
      </c>
      <c r="BO272" s="387">
        <f t="shared" si="445"/>
        <v>1</v>
      </c>
      <c r="BP272" s="387">
        <f t="shared" si="446"/>
        <v>0</v>
      </c>
      <c r="BQ272" s="388">
        <f t="shared" si="447"/>
        <v>0</v>
      </c>
      <c r="BR272" s="389">
        <f t="shared" si="448"/>
        <v>290283.32859772461</v>
      </c>
      <c r="BS272" s="390">
        <f t="shared" si="449"/>
        <v>-113</v>
      </c>
      <c r="BT272" s="391">
        <f t="shared" si="412"/>
        <v>0</v>
      </c>
      <c r="BU272" s="391">
        <f t="shared" si="413"/>
        <v>0</v>
      </c>
      <c r="BV272" s="391">
        <f t="shared" si="414"/>
        <v>0</v>
      </c>
      <c r="BW272" s="391">
        <f t="shared" ref="BW272:BW284" si="499">IF($BS272&gt;0,IF(AC272
&gt;0,0,$AY272*BG272),0)</f>
        <v>0</v>
      </c>
      <c r="BX272" s="391">
        <f t="shared" ref="BX272:BX284" si="500">IF($BS272&gt;0,IF(AD272
&gt;0,0,$AY272*BH272),0)</f>
        <v>0</v>
      </c>
      <c r="BY272" s="391">
        <f t="shared" ref="BY272:BY284" si="501">IF($BS272&gt;0,IF(AE272
&gt;0,0,$AY272*BI272),0)</f>
        <v>0</v>
      </c>
      <c r="BZ272" s="391">
        <f t="shared" ref="BZ272:BZ284" si="502">IF($BS272&gt;0,IF(AF272
&gt;0,0,$AY272*BJ272),0)</f>
        <v>0</v>
      </c>
      <c r="CA272" s="391">
        <f t="shared" ref="CA272:CA284" si="503">IF($BS272&gt;0,IF(AG272
&gt;0,0,$AY272*BK272),0)</f>
        <v>0</v>
      </c>
      <c r="CB272" s="391">
        <f t="shared" si="450"/>
        <v>0</v>
      </c>
      <c r="CC272" s="391">
        <f t="shared" si="450"/>
        <v>0</v>
      </c>
      <c r="CD272" s="392">
        <f t="shared" si="451"/>
        <v>0</v>
      </c>
      <c r="CE272" s="393">
        <f t="shared" si="452"/>
        <v>-292395</v>
      </c>
      <c r="CF272" s="392">
        <f t="shared" si="410"/>
        <v>0</v>
      </c>
      <c r="CG272" s="392">
        <f t="shared" si="410"/>
        <v>0</v>
      </c>
      <c r="CH272" s="392">
        <f t="shared" si="410"/>
        <v>0</v>
      </c>
      <c r="CI272" s="392">
        <f t="shared" si="407"/>
        <v>0</v>
      </c>
      <c r="CJ272" s="392">
        <f t="shared" si="407"/>
        <v>0</v>
      </c>
      <c r="CK272" s="392">
        <f t="shared" si="407"/>
        <v>0</v>
      </c>
      <c r="CL272" s="392">
        <f t="shared" si="407"/>
        <v>0</v>
      </c>
      <c r="CM272" s="392">
        <f t="shared" si="453"/>
        <v>0</v>
      </c>
      <c r="CN272" s="392">
        <f t="shared" si="454"/>
        <v>0</v>
      </c>
      <c r="CO272" s="394">
        <f t="shared" si="455"/>
        <v>0.98635593220338991</v>
      </c>
      <c r="CP272" s="394">
        <f t="shared" si="455"/>
        <v>2552.2614406779662</v>
      </c>
      <c r="CQ272" s="395">
        <f t="shared" si="456"/>
        <v>2575</v>
      </c>
      <c r="CR272" s="394">
        <f t="shared" si="495"/>
        <v>0</v>
      </c>
      <c r="CS272" s="394">
        <f t="shared" si="495"/>
        <v>21.752203389830509</v>
      </c>
      <c r="CT272" s="394">
        <f t="shared" si="495"/>
        <v>0</v>
      </c>
      <c r="CU272" s="394">
        <f t="shared" si="457"/>
        <v>0</v>
      </c>
      <c r="CV272" s="394">
        <f t="shared" si="457"/>
        <v>0</v>
      </c>
      <c r="CW272" s="394">
        <f t="shared" si="457"/>
        <v>0</v>
      </c>
      <c r="CX272" s="396">
        <f t="shared" si="458"/>
        <v>0</v>
      </c>
      <c r="CY272" s="396">
        <f t="shared" si="458"/>
        <v>0</v>
      </c>
      <c r="CZ272" s="397">
        <f t="shared" si="459"/>
        <v>0.31027118644067797</v>
      </c>
      <c r="DA272" s="397">
        <f t="shared" si="459"/>
        <v>802.8472881355932</v>
      </c>
      <c r="DB272" s="397">
        <f t="shared" si="459"/>
        <v>0</v>
      </c>
      <c r="DC272" s="397">
        <f t="shared" si="460"/>
        <v>810</v>
      </c>
      <c r="DD272" s="397">
        <f t="shared" si="420"/>
        <v>6.8424406779661018</v>
      </c>
      <c r="DE272" s="397">
        <f t="shared" si="420"/>
        <v>0</v>
      </c>
      <c r="DF272" s="397">
        <f t="shared" si="420"/>
        <v>0</v>
      </c>
      <c r="DG272" s="397">
        <f t="shared" si="420"/>
        <v>0</v>
      </c>
      <c r="DH272" s="397">
        <f t="shared" si="420"/>
        <v>0</v>
      </c>
      <c r="DI272" s="398">
        <f t="shared" si="461"/>
        <v>0</v>
      </c>
      <c r="DJ272" s="398">
        <f t="shared" si="461"/>
        <v>0</v>
      </c>
      <c r="DK272" s="399">
        <f t="shared" si="462"/>
        <v>0</v>
      </c>
      <c r="DL272" s="399">
        <f t="shared" si="462"/>
        <v>0</v>
      </c>
      <c r="DM272" s="399">
        <f t="shared" si="462"/>
        <v>0</v>
      </c>
      <c r="DN272" s="399">
        <f t="shared" si="462"/>
        <v>0</v>
      </c>
      <c r="DO272" s="399">
        <f t="shared" si="463"/>
        <v>-2492</v>
      </c>
      <c r="DP272" s="399">
        <f t="shared" si="464"/>
        <v>0</v>
      </c>
      <c r="DQ272" s="399">
        <f t="shared" si="464"/>
        <v>0</v>
      </c>
      <c r="DR272" s="399">
        <f t="shared" si="464"/>
        <v>0</v>
      </c>
      <c r="DS272" s="399">
        <f t="shared" si="464"/>
        <v>0</v>
      </c>
      <c r="DT272" s="400">
        <f t="shared" si="465"/>
        <v>0</v>
      </c>
      <c r="DU272" s="400">
        <f t="shared" si="465"/>
        <v>0</v>
      </c>
      <c r="DV272" s="386">
        <f t="shared" si="421"/>
        <v>0</v>
      </c>
      <c r="DW272" s="386">
        <f t="shared" si="421"/>
        <v>0</v>
      </c>
      <c r="DX272" s="386">
        <f t="shared" si="421"/>
        <v>0</v>
      </c>
      <c r="DY272" s="386">
        <f t="shared" si="421"/>
        <v>0</v>
      </c>
      <c r="DZ272" s="386">
        <f t="shared" si="421"/>
        <v>0</v>
      </c>
      <c r="EA272" s="401">
        <f t="shared" si="466"/>
        <v>0</v>
      </c>
      <c r="EB272" s="386">
        <f t="shared" si="467"/>
        <v>0</v>
      </c>
      <c r="EC272" s="386">
        <f t="shared" si="467"/>
        <v>0</v>
      </c>
      <c r="ED272" s="386">
        <f t="shared" si="467"/>
        <v>0</v>
      </c>
      <c r="EE272" s="385">
        <f t="shared" si="468"/>
        <v>0</v>
      </c>
      <c r="EF272" s="385">
        <f t="shared" si="468"/>
        <v>0</v>
      </c>
      <c r="EG272" s="402">
        <f t="shared" si="496"/>
        <v>0.38752158799022635</v>
      </c>
      <c r="EH272" s="402">
        <f t="shared" si="496"/>
        <v>1002.7378293840906</v>
      </c>
      <c r="EI272" s="402">
        <f t="shared" si="496"/>
        <v>0</v>
      </c>
      <c r="EJ272" s="402">
        <f t="shared" si="469"/>
        <v>0</v>
      </c>
      <c r="EK272" s="402">
        <f t="shared" si="469"/>
        <v>8.5460513032888841</v>
      </c>
      <c r="EL272" s="402">
        <f t="shared" si="469"/>
        <v>0</v>
      </c>
      <c r="EM272" s="402">
        <f t="shared" si="470"/>
        <v>1011.6714022753696</v>
      </c>
      <c r="EN272" s="402">
        <f t="shared" si="471"/>
        <v>0</v>
      </c>
      <c r="EO272" s="402">
        <f t="shared" si="471"/>
        <v>0</v>
      </c>
      <c r="EP272" s="402">
        <f t="shared" si="472"/>
        <v>0</v>
      </c>
      <c r="EQ272" s="402">
        <f t="shared" si="473"/>
        <v>0</v>
      </c>
      <c r="ER272" s="394">
        <f t="shared" si="411"/>
        <v>1.4938983050847459E-2</v>
      </c>
      <c r="ES272" s="394">
        <f t="shared" si="411"/>
        <v>38.655610169491524</v>
      </c>
      <c r="ET272" s="394">
        <f t="shared" si="411"/>
        <v>0</v>
      </c>
      <c r="EU272" s="394">
        <f t="shared" si="408"/>
        <v>0</v>
      </c>
      <c r="EV272" s="394">
        <f t="shared" si="408"/>
        <v>0.32945084745762709</v>
      </c>
      <c r="EW272" s="394">
        <f t="shared" si="408"/>
        <v>0</v>
      </c>
      <c r="EX272" s="394">
        <f t="shared" si="408"/>
        <v>0</v>
      </c>
      <c r="EY272" s="403">
        <f t="shared" si="474"/>
        <v>39</v>
      </c>
      <c r="EZ272" s="394">
        <f t="shared" si="475"/>
        <v>0</v>
      </c>
      <c r="FA272" s="396">
        <f t="shared" si="476"/>
        <v>0</v>
      </c>
      <c r="FB272" s="396">
        <f t="shared" si="476"/>
        <v>0</v>
      </c>
      <c r="FC272" s="404">
        <f t="shared" si="415"/>
        <v>0.10763728813559323</v>
      </c>
      <c r="FD272" s="404">
        <f t="shared" si="416"/>
        <v>278.51862711864408</v>
      </c>
      <c r="FE272" s="404">
        <f t="shared" si="417"/>
        <v>0</v>
      </c>
      <c r="FF272" s="404">
        <f t="shared" ref="FF272:FF284" si="504">IF($FK272&gt;0,IF(AB272&gt;0,0,$FK272*$BO272*BF272),0)</f>
        <v>0</v>
      </c>
      <c r="FG272" s="404">
        <f t="shared" ref="FG272:FG284" si="505">IF($FK272&gt;0,IF(AC272&gt;0,0,$FK272*$BO272*BG272),0)</f>
        <v>2.373735593220339</v>
      </c>
      <c r="FH272" s="404">
        <f t="shared" ref="FH272:FH284" si="506">IF($FK272&gt;0,IF(AD272&gt;0,0,$FK272*$BO272*BH272),0)</f>
        <v>0</v>
      </c>
      <c r="FI272" s="404">
        <f t="shared" ref="FI272:FI284" si="507">IF($FK272&gt;0,IF(AE272&gt;0,0,$FK272*$BO272*BI272),0)</f>
        <v>0</v>
      </c>
      <c r="FJ272" s="404">
        <f t="shared" ref="FJ272:FJ284" si="508">IF($FK272&gt;0,IF(AF272&gt;0,0,$FK272*$BO272*BJ272),0)</f>
        <v>0</v>
      </c>
      <c r="FK272" s="392">
        <f t="shared" si="477"/>
        <v>281</v>
      </c>
      <c r="FL272" s="384">
        <f t="shared" si="478"/>
        <v>0</v>
      </c>
      <c r="FM272" s="384">
        <f t="shared" si="478"/>
        <v>0</v>
      </c>
      <c r="FN272" s="405">
        <f t="shared" si="498"/>
        <v>111.19327502217926</v>
      </c>
      <c r="FO272" s="405">
        <f t="shared" si="498"/>
        <v>287719.97920451424</v>
      </c>
      <c r="FP272" s="405">
        <f t="shared" si="498"/>
        <v>0</v>
      </c>
      <c r="FQ272" s="405">
        <f t="shared" si="498"/>
        <v>0</v>
      </c>
      <c r="FR272" s="405">
        <f t="shared" si="498"/>
        <v>2452.1561181882362</v>
      </c>
      <c r="FS272" s="405">
        <f t="shared" si="498"/>
        <v>0</v>
      </c>
      <c r="FT272" s="405">
        <f t="shared" si="419"/>
        <v>0</v>
      </c>
      <c r="FU272" s="405">
        <f t="shared" si="419"/>
        <v>0</v>
      </c>
      <c r="FV272" s="405">
        <f t="shared" si="419"/>
        <v>0</v>
      </c>
      <c r="FW272" s="397">
        <f t="shared" si="479"/>
        <v>296564.72480914753</v>
      </c>
      <c r="FX272" s="406">
        <f t="shared" si="480"/>
        <v>6281.3962114228634</v>
      </c>
      <c r="FY272" s="331">
        <f t="shared" si="481"/>
        <v>6281.3962114228634</v>
      </c>
      <c r="FZ272" s="382">
        <f t="shared" si="482"/>
        <v>5.5479176808148623E-11</v>
      </c>
      <c r="GA272" s="331">
        <f t="shared" si="483"/>
        <v>0</v>
      </c>
      <c r="GB272" s="407">
        <f t="shared" si="484"/>
        <v>0</v>
      </c>
      <c r="GC272" s="407">
        <f t="shared" si="485"/>
        <v>3.3528735343679728E-14</v>
      </c>
      <c r="GD272" s="407">
        <f t="shared" si="486"/>
        <v>-5.1070259132757201E-15</v>
      </c>
      <c r="GE272" s="407">
        <f t="shared" si="487"/>
        <v>0</v>
      </c>
      <c r="GF272" s="407">
        <f t="shared" si="488"/>
        <v>0</v>
      </c>
      <c r="GG272" s="407">
        <f t="shared" si="489"/>
        <v>-1.1368683772161603E-13</v>
      </c>
      <c r="GH272" s="407">
        <f t="shared" si="490"/>
        <v>0</v>
      </c>
      <c r="GI272" s="407">
        <f t="shared" si="491"/>
        <v>0</v>
      </c>
      <c r="GJ272">
        <f t="shared" si="492"/>
        <v>0</v>
      </c>
      <c r="GK272" s="382">
        <f t="shared" si="493"/>
        <v>-8.5265128291212022E-14</v>
      </c>
      <c r="GL272">
        <v>3</v>
      </c>
      <c r="GM272">
        <f t="shared" si="405"/>
        <v>0</v>
      </c>
      <c r="GN272">
        <f t="shared" si="405"/>
        <v>0</v>
      </c>
      <c r="GO272">
        <f t="shared" si="405"/>
        <v>2575</v>
      </c>
      <c r="GP272">
        <f t="shared" si="405"/>
        <v>810</v>
      </c>
      <c r="GQ272">
        <f t="shared" si="405"/>
        <v>0</v>
      </c>
      <c r="GR272">
        <f t="shared" si="404"/>
        <v>0</v>
      </c>
      <c r="GS272">
        <f t="shared" si="404"/>
        <v>1011.6714022753696</v>
      </c>
      <c r="GT272">
        <f t="shared" si="404"/>
        <v>39</v>
      </c>
      <c r="GU272">
        <f t="shared" si="404"/>
        <v>281</v>
      </c>
      <c r="GV272">
        <f t="shared" si="404"/>
        <v>296564.72480914753</v>
      </c>
    </row>
    <row r="273" spans="1:204" customFormat="1" x14ac:dyDescent="0.25">
      <c r="A273" s="378">
        <v>51020</v>
      </c>
      <c r="B273" s="32" t="s">
        <v>1500</v>
      </c>
      <c r="C273" t="s">
        <v>896</v>
      </c>
      <c r="D273">
        <v>3</v>
      </c>
      <c r="E273" s="379">
        <v>10957</v>
      </c>
      <c r="F273" s="379">
        <v>572</v>
      </c>
      <c r="G273" s="379">
        <v>305</v>
      </c>
      <c r="H273" s="379">
        <v>237894</v>
      </c>
      <c r="I273" s="379">
        <v>4687</v>
      </c>
      <c r="J273" s="379">
        <v>18109</v>
      </c>
      <c r="K273" s="379">
        <v>7895</v>
      </c>
      <c r="L273" s="379">
        <v>0</v>
      </c>
      <c r="M273" s="380">
        <v>1978.5939578890973</v>
      </c>
      <c r="N273" s="381">
        <f t="shared" si="422"/>
        <v>282397.59395788907</v>
      </c>
      <c r="O273" s="379">
        <v>12450</v>
      </c>
      <c r="P273" s="379">
        <v>602</v>
      </c>
      <c r="Q273" s="379">
        <v>310</v>
      </c>
      <c r="R273" s="379">
        <v>197535</v>
      </c>
      <c r="S273" s="379">
        <v>11077</v>
      </c>
      <c r="T273" s="379">
        <v>26016</v>
      </c>
      <c r="U273" s="379">
        <v>1820</v>
      </c>
      <c r="V273" s="379">
        <v>0</v>
      </c>
      <c r="W273" s="480">
        <f>(VLOOKUP(A273,'[1]floresta plant'!$A$4:$F$573,6,0))*1000</f>
        <v>4009.191779011237</v>
      </c>
      <c r="X273" s="24">
        <f t="shared" si="423"/>
        <v>253819.19177901125</v>
      </c>
      <c r="Y273" s="53">
        <f t="shared" si="409"/>
        <v>5</v>
      </c>
      <c r="Z273" s="53">
        <f t="shared" si="409"/>
        <v>-40359</v>
      </c>
      <c r="AA273" s="53">
        <f t="shared" si="409"/>
        <v>6390</v>
      </c>
      <c r="AB273" s="53">
        <f t="shared" si="406"/>
        <v>7907</v>
      </c>
      <c r="AC273" s="53">
        <f t="shared" si="406"/>
        <v>-6075</v>
      </c>
      <c r="AD273" s="53">
        <f t="shared" si="406"/>
        <v>0</v>
      </c>
      <c r="AE273" s="53">
        <f t="shared" si="406"/>
        <v>2030.5978211221397</v>
      </c>
      <c r="AF273" s="53">
        <f t="shared" si="424"/>
        <v>30</v>
      </c>
      <c r="AG273" s="53">
        <f t="shared" si="425"/>
        <v>1493</v>
      </c>
      <c r="AH273" s="53">
        <f t="shared" si="426"/>
        <v>47078.683622428398</v>
      </c>
      <c r="AI273" s="53">
        <f t="shared" si="494"/>
        <v>-28578.402178877819</v>
      </c>
      <c r="AJ273" s="469">
        <v>17656.9915</v>
      </c>
      <c r="AK273" s="469">
        <v>843.28994355057989</v>
      </c>
      <c r="AL273" s="469">
        <v>0</v>
      </c>
      <c r="AM273" s="470">
        <f t="shared" si="427"/>
        <v>18500.281443550579</v>
      </c>
      <c r="AN273" s="53">
        <f t="shared" si="428"/>
        <v>47078.683622428398</v>
      </c>
      <c r="AO273" s="382">
        <f t="shared" si="429"/>
        <v>3</v>
      </c>
      <c r="AP273">
        <v>3</v>
      </c>
      <c r="AQ273" s="383">
        <f t="shared" si="430"/>
        <v>17855.597821122137</v>
      </c>
      <c r="AR273" s="383">
        <f t="shared" si="431"/>
        <v>-46434</v>
      </c>
      <c r="AS273" s="383">
        <f t="shared" si="432"/>
        <v>5</v>
      </c>
      <c r="AT273" s="383">
        <f t="shared" si="433"/>
        <v>46434</v>
      </c>
      <c r="AU273" s="383">
        <f t="shared" si="434"/>
        <v>0</v>
      </c>
      <c r="AV273" s="383">
        <f t="shared" si="435"/>
        <v>1</v>
      </c>
      <c r="AW273" s="383">
        <f t="shared" si="436"/>
        <v>0</v>
      </c>
      <c r="AX273" s="383">
        <f t="shared" si="437"/>
        <v>1</v>
      </c>
      <c r="AY273" s="383">
        <f t="shared" si="438"/>
        <v>5</v>
      </c>
      <c r="AZ273">
        <f t="shared" si="439"/>
        <v>0</v>
      </c>
      <c r="BA273">
        <f t="shared" si="440"/>
        <v>0</v>
      </c>
      <c r="BB273" s="383">
        <f t="shared" si="441"/>
        <v>0</v>
      </c>
      <c r="BC273" s="384">
        <f t="shared" si="497"/>
        <v>5</v>
      </c>
      <c r="BD273" s="384">
        <f t="shared" si="497"/>
        <v>0.86916914330016803</v>
      </c>
      <c r="BE273" s="384">
        <f t="shared" si="497"/>
        <v>6390</v>
      </c>
      <c r="BF273" s="384">
        <f t="shared" si="497"/>
        <v>7907</v>
      </c>
      <c r="BG273" s="384">
        <f t="shared" si="497"/>
        <v>0.13083085669983202</v>
      </c>
      <c r="BH273" s="384">
        <f t="shared" si="497"/>
        <v>0</v>
      </c>
      <c r="BI273" s="384">
        <f t="shared" si="418"/>
        <v>2030.5978211221397</v>
      </c>
      <c r="BJ273" s="384">
        <f t="shared" si="418"/>
        <v>30</v>
      </c>
      <c r="BK273" s="384">
        <f t="shared" si="418"/>
        <v>1493</v>
      </c>
      <c r="BL273" s="474">
        <f t="shared" si="442"/>
        <v>46429</v>
      </c>
      <c r="BM273" s="409">
        <f t="shared" si="443"/>
        <v>47078.683622428398</v>
      </c>
      <c r="BN273" s="473">
        <f t="shared" si="444"/>
        <v>17850.597821122137</v>
      </c>
      <c r="BO273" s="387">
        <f t="shared" si="445"/>
        <v>1</v>
      </c>
      <c r="BP273" s="387">
        <f t="shared" si="446"/>
        <v>0</v>
      </c>
      <c r="BQ273" s="388">
        <f t="shared" si="447"/>
        <v>0</v>
      </c>
      <c r="BR273" s="389">
        <f t="shared" si="448"/>
        <v>28578.402178877863</v>
      </c>
      <c r="BS273" s="390">
        <f t="shared" si="449"/>
        <v>5</v>
      </c>
      <c r="BT273" s="391">
        <f t="shared" si="412"/>
        <v>4.3458457165008397</v>
      </c>
      <c r="BU273" s="391">
        <f t="shared" si="413"/>
        <v>0</v>
      </c>
      <c r="BV273" s="391">
        <f t="shared" si="414"/>
        <v>0</v>
      </c>
      <c r="BW273" s="391">
        <f t="shared" si="499"/>
        <v>0.65415428349916005</v>
      </c>
      <c r="BX273" s="391">
        <f t="shared" si="500"/>
        <v>0</v>
      </c>
      <c r="BY273" s="391">
        <f t="shared" si="501"/>
        <v>0</v>
      </c>
      <c r="BZ273" s="391">
        <f t="shared" si="502"/>
        <v>0</v>
      </c>
      <c r="CA273" s="391">
        <f t="shared" si="503"/>
        <v>0</v>
      </c>
      <c r="CB273" s="391">
        <f t="shared" si="450"/>
        <v>0</v>
      </c>
      <c r="CC273" s="391">
        <f t="shared" si="450"/>
        <v>0</v>
      </c>
      <c r="CD273" s="392">
        <f t="shared" si="451"/>
        <v>0</v>
      </c>
      <c r="CE273" s="393">
        <f t="shared" si="452"/>
        <v>-40359</v>
      </c>
      <c r="CF273" s="392">
        <f t="shared" si="410"/>
        <v>0</v>
      </c>
      <c r="CG273" s="392">
        <f t="shared" si="410"/>
        <v>0</v>
      </c>
      <c r="CH273" s="392">
        <f t="shared" si="410"/>
        <v>0</v>
      </c>
      <c r="CI273" s="392">
        <f t="shared" si="407"/>
        <v>0</v>
      </c>
      <c r="CJ273" s="392">
        <f t="shared" si="407"/>
        <v>0</v>
      </c>
      <c r="CK273" s="392">
        <f t="shared" si="407"/>
        <v>0</v>
      </c>
      <c r="CL273" s="392">
        <f t="shared" si="407"/>
        <v>0</v>
      </c>
      <c r="CM273" s="392">
        <f t="shared" si="453"/>
        <v>0</v>
      </c>
      <c r="CN273" s="392">
        <f t="shared" si="454"/>
        <v>0</v>
      </c>
      <c r="CO273" s="394">
        <f t="shared" si="455"/>
        <v>0</v>
      </c>
      <c r="CP273" s="394">
        <f t="shared" si="455"/>
        <v>5553.9908256880735</v>
      </c>
      <c r="CQ273" s="395">
        <f t="shared" si="456"/>
        <v>6390</v>
      </c>
      <c r="CR273" s="394">
        <f t="shared" si="495"/>
        <v>0</v>
      </c>
      <c r="CS273" s="394">
        <f t="shared" si="495"/>
        <v>836.00917431192659</v>
      </c>
      <c r="CT273" s="394">
        <f t="shared" si="495"/>
        <v>0</v>
      </c>
      <c r="CU273" s="394">
        <f t="shared" si="457"/>
        <v>0</v>
      </c>
      <c r="CV273" s="394">
        <f t="shared" si="457"/>
        <v>0</v>
      </c>
      <c r="CW273" s="394">
        <f t="shared" si="457"/>
        <v>0</v>
      </c>
      <c r="CX273" s="396">
        <f t="shared" si="458"/>
        <v>0</v>
      </c>
      <c r="CY273" s="396">
        <f t="shared" si="458"/>
        <v>0</v>
      </c>
      <c r="CZ273" s="397">
        <f t="shared" si="459"/>
        <v>0</v>
      </c>
      <c r="DA273" s="397">
        <f t="shared" si="459"/>
        <v>6872.5204160744288</v>
      </c>
      <c r="DB273" s="397">
        <f t="shared" si="459"/>
        <v>0</v>
      </c>
      <c r="DC273" s="397">
        <f t="shared" si="460"/>
        <v>7907</v>
      </c>
      <c r="DD273" s="397">
        <f t="shared" si="420"/>
        <v>1034.4795839255719</v>
      </c>
      <c r="DE273" s="397">
        <f t="shared" si="420"/>
        <v>0</v>
      </c>
      <c r="DF273" s="397">
        <f t="shared" si="420"/>
        <v>0</v>
      </c>
      <c r="DG273" s="397">
        <f t="shared" si="420"/>
        <v>0</v>
      </c>
      <c r="DH273" s="397">
        <f t="shared" si="420"/>
        <v>0</v>
      </c>
      <c r="DI273" s="398">
        <f t="shared" si="461"/>
        <v>0</v>
      </c>
      <c r="DJ273" s="398">
        <f t="shared" si="461"/>
        <v>0</v>
      </c>
      <c r="DK273" s="399">
        <f t="shared" si="462"/>
        <v>0</v>
      </c>
      <c r="DL273" s="399">
        <f t="shared" si="462"/>
        <v>0</v>
      </c>
      <c r="DM273" s="399">
        <f t="shared" si="462"/>
        <v>0</v>
      </c>
      <c r="DN273" s="399">
        <f t="shared" si="462"/>
        <v>0</v>
      </c>
      <c r="DO273" s="399">
        <f t="shared" si="463"/>
        <v>-6075</v>
      </c>
      <c r="DP273" s="399">
        <f t="shared" si="464"/>
        <v>0</v>
      </c>
      <c r="DQ273" s="399">
        <f t="shared" si="464"/>
        <v>0</v>
      </c>
      <c r="DR273" s="399">
        <f t="shared" si="464"/>
        <v>0</v>
      </c>
      <c r="DS273" s="399">
        <f t="shared" si="464"/>
        <v>0</v>
      </c>
      <c r="DT273" s="400">
        <f t="shared" si="465"/>
        <v>0</v>
      </c>
      <c r="DU273" s="400">
        <f t="shared" si="465"/>
        <v>0</v>
      </c>
      <c r="DV273" s="386">
        <f t="shared" si="421"/>
        <v>0</v>
      </c>
      <c r="DW273" s="386">
        <f t="shared" si="421"/>
        <v>0</v>
      </c>
      <c r="DX273" s="386">
        <f t="shared" si="421"/>
        <v>0</v>
      </c>
      <c r="DY273" s="386">
        <f t="shared" si="421"/>
        <v>0</v>
      </c>
      <c r="DZ273" s="386">
        <f t="shared" si="421"/>
        <v>0</v>
      </c>
      <c r="EA273" s="401">
        <f t="shared" si="466"/>
        <v>0</v>
      </c>
      <c r="EB273" s="386">
        <f t="shared" si="467"/>
        <v>0</v>
      </c>
      <c r="EC273" s="386">
        <f t="shared" si="467"/>
        <v>0</v>
      </c>
      <c r="ED273" s="386">
        <f t="shared" si="467"/>
        <v>0</v>
      </c>
      <c r="EE273" s="385">
        <f t="shared" si="468"/>
        <v>0</v>
      </c>
      <c r="EF273" s="385">
        <f t="shared" si="468"/>
        <v>0</v>
      </c>
      <c r="EG273" s="402">
        <f t="shared" si="496"/>
        <v>0</v>
      </c>
      <c r="EH273" s="402">
        <f t="shared" si="496"/>
        <v>1764.9329685719181</v>
      </c>
      <c r="EI273" s="402">
        <f t="shared" si="496"/>
        <v>0</v>
      </c>
      <c r="EJ273" s="402">
        <f t="shared" si="469"/>
        <v>0</v>
      </c>
      <c r="EK273" s="402">
        <f t="shared" si="469"/>
        <v>265.66485255022178</v>
      </c>
      <c r="EL273" s="402">
        <f t="shared" si="469"/>
        <v>0</v>
      </c>
      <c r="EM273" s="402">
        <f t="shared" si="470"/>
        <v>2030.5978211221397</v>
      </c>
      <c r="EN273" s="402">
        <f t="shared" si="471"/>
        <v>0</v>
      </c>
      <c r="EO273" s="402">
        <f t="shared" si="471"/>
        <v>0</v>
      </c>
      <c r="EP273" s="402">
        <f t="shared" si="472"/>
        <v>0</v>
      </c>
      <c r="EQ273" s="402">
        <f t="shared" si="473"/>
        <v>0</v>
      </c>
      <c r="ER273" s="394">
        <f t="shared" si="411"/>
        <v>0</v>
      </c>
      <c r="ES273" s="394">
        <f t="shared" si="411"/>
        <v>26.075074299005042</v>
      </c>
      <c r="ET273" s="394">
        <f t="shared" si="411"/>
        <v>0</v>
      </c>
      <c r="EU273" s="394">
        <f t="shared" si="408"/>
        <v>0</v>
      </c>
      <c r="EV273" s="394">
        <f t="shared" si="408"/>
        <v>3.9249257009949607</v>
      </c>
      <c r="EW273" s="394">
        <f t="shared" si="408"/>
        <v>0</v>
      </c>
      <c r="EX273" s="394">
        <f t="shared" si="408"/>
        <v>0</v>
      </c>
      <c r="EY273" s="403">
        <f t="shared" si="474"/>
        <v>30</v>
      </c>
      <c r="EZ273" s="394">
        <f t="shared" si="475"/>
        <v>0</v>
      </c>
      <c r="FA273" s="396">
        <f t="shared" si="476"/>
        <v>0</v>
      </c>
      <c r="FB273" s="396">
        <f t="shared" si="476"/>
        <v>0</v>
      </c>
      <c r="FC273" s="404">
        <f t="shared" si="415"/>
        <v>0</v>
      </c>
      <c r="FD273" s="404">
        <f t="shared" si="416"/>
        <v>1297.6695309471509</v>
      </c>
      <c r="FE273" s="404">
        <f t="shared" si="417"/>
        <v>0</v>
      </c>
      <c r="FF273" s="404">
        <f t="shared" si="504"/>
        <v>0</v>
      </c>
      <c r="FG273" s="404">
        <f t="shared" si="505"/>
        <v>195.3304690528492</v>
      </c>
      <c r="FH273" s="404">
        <f t="shared" si="506"/>
        <v>0</v>
      </c>
      <c r="FI273" s="404">
        <f t="shared" si="507"/>
        <v>0</v>
      </c>
      <c r="FJ273" s="404">
        <f t="shared" si="508"/>
        <v>0</v>
      </c>
      <c r="FK273" s="392">
        <f t="shared" si="477"/>
        <v>1493</v>
      </c>
      <c r="FL273" s="384">
        <f t="shared" si="478"/>
        <v>0</v>
      </c>
      <c r="FM273" s="384">
        <f t="shared" si="478"/>
        <v>0</v>
      </c>
      <c r="FN273" s="405">
        <f t="shared" si="498"/>
        <v>0</v>
      </c>
      <c r="FO273" s="405">
        <f t="shared" si="498"/>
        <v>24839.465338702928</v>
      </c>
      <c r="FP273" s="405">
        <f t="shared" si="498"/>
        <v>0</v>
      </c>
      <c r="FQ273" s="405">
        <f t="shared" si="498"/>
        <v>0</v>
      </c>
      <c r="FR273" s="405">
        <f t="shared" si="498"/>
        <v>3738.9368401749371</v>
      </c>
      <c r="FS273" s="405">
        <f t="shared" si="498"/>
        <v>0</v>
      </c>
      <c r="FT273" s="405">
        <f t="shared" si="419"/>
        <v>0</v>
      </c>
      <c r="FU273" s="405">
        <f t="shared" si="419"/>
        <v>0</v>
      </c>
      <c r="FV273" s="405">
        <f t="shared" si="419"/>
        <v>0</v>
      </c>
      <c r="FW273" s="397">
        <f t="shared" si="479"/>
        <v>47078.683622428398</v>
      </c>
      <c r="FX273" s="406">
        <f t="shared" si="480"/>
        <v>18500.281443550532</v>
      </c>
      <c r="FY273" s="331">
        <f t="shared" si="481"/>
        <v>18500.281443550532</v>
      </c>
      <c r="FZ273" s="382">
        <f t="shared" si="482"/>
        <v>4.7293724492192268E-11</v>
      </c>
      <c r="GA273" s="331">
        <f t="shared" si="483"/>
        <v>0</v>
      </c>
      <c r="GB273" s="407">
        <f t="shared" si="484"/>
        <v>0</v>
      </c>
      <c r="GC273" s="407">
        <f t="shared" si="485"/>
        <v>0</v>
      </c>
      <c r="GD273" s="407">
        <f t="shared" si="486"/>
        <v>-9.0949470177292824E-13</v>
      </c>
      <c r="GE273" s="407">
        <f t="shared" si="487"/>
        <v>0</v>
      </c>
      <c r="GF273" s="407">
        <f t="shared" si="488"/>
        <v>0</v>
      </c>
      <c r="GG273" s="407">
        <f t="shared" si="489"/>
        <v>-2.2737367544323206E-13</v>
      </c>
      <c r="GH273" s="407">
        <f t="shared" si="490"/>
        <v>-3.5527136788005009E-15</v>
      </c>
      <c r="GI273" s="407">
        <f t="shared" si="491"/>
        <v>0</v>
      </c>
      <c r="GJ273">
        <f t="shared" si="492"/>
        <v>0</v>
      </c>
      <c r="GK273" s="382">
        <f t="shared" si="493"/>
        <v>-1.1404210908949608E-12</v>
      </c>
      <c r="GL273">
        <v>3</v>
      </c>
      <c r="GM273">
        <f t="shared" si="405"/>
        <v>5</v>
      </c>
      <c r="GN273">
        <f t="shared" si="405"/>
        <v>0</v>
      </c>
      <c r="GO273">
        <f t="shared" si="405"/>
        <v>6390</v>
      </c>
      <c r="GP273">
        <f t="shared" si="405"/>
        <v>7907</v>
      </c>
      <c r="GQ273">
        <f t="shared" si="405"/>
        <v>0</v>
      </c>
      <c r="GR273">
        <f t="shared" si="404"/>
        <v>0</v>
      </c>
      <c r="GS273">
        <f t="shared" si="404"/>
        <v>2030.5978211221397</v>
      </c>
      <c r="GT273">
        <f t="shared" si="404"/>
        <v>30</v>
      </c>
      <c r="GU273">
        <f t="shared" si="404"/>
        <v>1493</v>
      </c>
      <c r="GV273">
        <f t="shared" si="404"/>
        <v>47078.683622428398</v>
      </c>
    </row>
    <row r="274" spans="1:204" customFormat="1" x14ac:dyDescent="0.25">
      <c r="A274" s="378">
        <v>51021</v>
      </c>
      <c r="B274" s="32" t="s">
        <v>1501</v>
      </c>
      <c r="C274" t="s">
        <v>896</v>
      </c>
      <c r="D274">
        <v>3</v>
      </c>
      <c r="E274" s="379">
        <v>23204</v>
      </c>
      <c r="F274" s="379">
        <v>10018</v>
      </c>
      <c r="G274" s="379">
        <v>28920</v>
      </c>
      <c r="H274" s="379">
        <v>413208</v>
      </c>
      <c r="I274" s="379">
        <v>8070</v>
      </c>
      <c r="J274" s="379">
        <v>82670</v>
      </c>
      <c r="K274" s="379">
        <v>3580</v>
      </c>
      <c r="L274" s="379">
        <v>15</v>
      </c>
      <c r="M274" s="380">
        <v>7437.1289516805446</v>
      </c>
      <c r="N274" s="381">
        <f t="shared" si="422"/>
        <v>577122.1289516805</v>
      </c>
      <c r="O274" s="379">
        <v>15663</v>
      </c>
      <c r="P274" s="379">
        <v>9727</v>
      </c>
      <c r="Q274" s="379">
        <v>29089</v>
      </c>
      <c r="R274" s="379">
        <v>365850</v>
      </c>
      <c r="S274" s="379">
        <v>9870</v>
      </c>
      <c r="T274" s="379">
        <v>64270</v>
      </c>
      <c r="U274" s="379">
        <v>3320</v>
      </c>
      <c r="V274" s="379">
        <v>0</v>
      </c>
      <c r="W274" s="480">
        <f>(VLOOKUP(A274,'[1]floresta plant'!$A$4:$F$573,6,0))*1000</f>
        <v>10361.866771282568</v>
      </c>
      <c r="X274" s="24">
        <f t="shared" si="423"/>
        <v>508150.86677128257</v>
      </c>
      <c r="Y274" s="53">
        <f t="shared" si="409"/>
        <v>169</v>
      </c>
      <c r="Z274" s="53">
        <f t="shared" si="409"/>
        <v>-47358</v>
      </c>
      <c r="AA274" s="53">
        <f t="shared" si="409"/>
        <v>1800</v>
      </c>
      <c r="AB274" s="53">
        <f t="shared" si="406"/>
        <v>-18400</v>
      </c>
      <c r="AC274" s="53">
        <f t="shared" si="406"/>
        <v>-260</v>
      </c>
      <c r="AD274" s="53">
        <f t="shared" si="406"/>
        <v>-15</v>
      </c>
      <c r="AE274" s="53">
        <f t="shared" si="406"/>
        <v>2924.7378196020236</v>
      </c>
      <c r="AF274" s="53">
        <f t="shared" si="424"/>
        <v>-291</v>
      </c>
      <c r="AG274" s="53">
        <f t="shared" si="425"/>
        <v>-7541</v>
      </c>
      <c r="AH274" s="53">
        <f t="shared" si="426"/>
        <v>78598.307671193543</v>
      </c>
      <c r="AI274" s="53">
        <f t="shared" si="494"/>
        <v>-68971.262180397927</v>
      </c>
      <c r="AJ274" s="469">
        <v>6650.796699999999</v>
      </c>
      <c r="AK274" s="469">
        <v>2976.2487907956111</v>
      </c>
      <c r="AL274" s="469">
        <v>0</v>
      </c>
      <c r="AM274" s="470">
        <f t="shared" si="427"/>
        <v>9627.04549079561</v>
      </c>
      <c r="AN274" s="53">
        <f t="shared" si="428"/>
        <v>78598.307671193543</v>
      </c>
      <c r="AO274" s="382">
        <f t="shared" si="429"/>
        <v>3</v>
      </c>
      <c r="AP274">
        <v>3</v>
      </c>
      <c r="AQ274" s="383">
        <f t="shared" si="430"/>
        <v>4893.7378196020236</v>
      </c>
      <c r="AR274" s="383">
        <f t="shared" si="431"/>
        <v>-73865</v>
      </c>
      <c r="AS274" s="383">
        <f t="shared" si="432"/>
        <v>169</v>
      </c>
      <c r="AT274" s="383">
        <f t="shared" si="433"/>
        <v>73865</v>
      </c>
      <c r="AU274" s="383">
        <f t="shared" si="434"/>
        <v>0</v>
      </c>
      <c r="AV274" s="383">
        <f t="shared" si="435"/>
        <v>1</v>
      </c>
      <c r="AW274" s="383">
        <f t="shared" si="436"/>
        <v>0</v>
      </c>
      <c r="AX274" s="383">
        <f t="shared" si="437"/>
        <v>1</v>
      </c>
      <c r="AY274" s="383">
        <f t="shared" si="438"/>
        <v>169</v>
      </c>
      <c r="AZ274">
        <f t="shared" si="439"/>
        <v>0</v>
      </c>
      <c r="BA274">
        <f t="shared" si="440"/>
        <v>0</v>
      </c>
      <c r="BB274" s="383">
        <f t="shared" si="441"/>
        <v>0</v>
      </c>
      <c r="BC274" s="384">
        <f t="shared" si="497"/>
        <v>169</v>
      </c>
      <c r="BD274" s="384">
        <f t="shared" si="497"/>
        <v>0.6411426250592297</v>
      </c>
      <c r="BE274" s="384">
        <f t="shared" si="497"/>
        <v>1800</v>
      </c>
      <c r="BF274" s="384">
        <f t="shared" si="497"/>
        <v>0.24910309348135112</v>
      </c>
      <c r="BG274" s="384">
        <f t="shared" si="497"/>
        <v>3.5199350165843091E-3</v>
      </c>
      <c r="BH274" s="384">
        <f t="shared" si="497"/>
        <v>2.0307317403371014E-4</v>
      </c>
      <c r="BI274" s="384">
        <f t="shared" si="418"/>
        <v>2924.7378196020236</v>
      </c>
      <c r="BJ274" s="384">
        <f t="shared" si="418"/>
        <v>3.9396195762539769E-3</v>
      </c>
      <c r="BK274" s="384">
        <f t="shared" si="418"/>
        <v>0.10209165369254722</v>
      </c>
      <c r="BL274" s="474">
        <f t="shared" si="442"/>
        <v>73696</v>
      </c>
      <c r="BM274" s="409">
        <f t="shared" si="443"/>
        <v>78598.307671193543</v>
      </c>
      <c r="BN274" s="473">
        <f t="shared" si="444"/>
        <v>4724.7378196020236</v>
      </c>
      <c r="BO274" s="387">
        <f t="shared" si="445"/>
        <v>1</v>
      </c>
      <c r="BP274" s="387">
        <f t="shared" si="446"/>
        <v>0</v>
      </c>
      <c r="BQ274" s="388">
        <f t="shared" si="447"/>
        <v>0</v>
      </c>
      <c r="BR274" s="389">
        <f t="shared" si="448"/>
        <v>68971.262180397971</v>
      </c>
      <c r="BS274" s="390">
        <f t="shared" si="449"/>
        <v>169</v>
      </c>
      <c r="BT274" s="391">
        <f t="shared" si="412"/>
        <v>108.35310363500982</v>
      </c>
      <c r="BU274" s="391">
        <f t="shared" si="413"/>
        <v>0</v>
      </c>
      <c r="BV274" s="391">
        <f t="shared" si="414"/>
        <v>42.098422798348338</v>
      </c>
      <c r="BW274" s="391">
        <f t="shared" si="499"/>
        <v>0.59486901780274826</v>
      </c>
      <c r="BX274" s="391">
        <f t="shared" si="500"/>
        <v>3.4319366411697014E-2</v>
      </c>
      <c r="BY274" s="391">
        <f t="shared" si="501"/>
        <v>0</v>
      </c>
      <c r="BZ274" s="391">
        <f t="shared" si="502"/>
        <v>0.66579570838692215</v>
      </c>
      <c r="CA274" s="391">
        <f t="shared" si="503"/>
        <v>17.253489474040482</v>
      </c>
      <c r="CB274" s="391">
        <f t="shared" si="450"/>
        <v>0</v>
      </c>
      <c r="CC274" s="391">
        <f t="shared" si="450"/>
        <v>0</v>
      </c>
      <c r="CD274" s="392">
        <f t="shared" si="451"/>
        <v>0</v>
      </c>
      <c r="CE274" s="393">
        <f t="shared" si="452"/>
        <v>-47358</v>
      </c>
      <c r="CF274" s="392">
        <f t="shared" si="410"/>
        <v>0</v>
      </c>
      <c r="CG274" s="392">
        <f t="shared" si="410"/>
        <v>0</v>
      </c>
      <c r="CH274" s="392">
        <f t="shared" si="410"/>
        <v>0</v>
      </c>
      <c r="CI274" s="392">
        <f t="shared" si="407"/>
        <v>0</v>
      </c>
      <c r="CJ274" s="392">
        <f t="shared" si="407"/>
        <v>0</v>
      </c>
      <c r="CK274" s="392">
        <f t="shared" si="407"/>
        <v>0</v>
      </c>
      <c r="CL274" s="392">
        <f t="shared" si="407"/>
        <v>0</v>
      </c>
      <c r="CM274" s="392">
        <f t="shared" si="453"/>
        <v>0</v>
      </c>
      <c r="CN274" s="392">
        <f t="shared" si="454"/>
        <v>0</v>
      </c>
      <c r="CO274" s="394">
        <f t="shared" si="455"/>
        <v>0</v>
      </c>
      <c r="CP274" s="394">
        <f t="shared" si="455"/>
        <v>1154.0567251066134</v>
      </c>
      <c r="CQ274" s="395">
        <f t="shared" si="456"/>
        <v>1800</v>
      </c>
      <c r="CR274" s="394">
        <f t="shared" si="495"/>
        <v>448.38556826643202</v>
      </c>
      <c r="CS274" s="394">
        <f t="shared" si="495"/>
        <v>6.3358830298517566</v>
      </c>
      <c r="CT274" s="394">
        <f t="shared" si="495"/>
        <v>0.36553171326067824</v>
      </c>
      <c r="CU274" s="394">
        <f t="shared" si="457"/>
        <v>0</v>
      </c>
      <c r="CV274" s="394">
        <f t="shared" si="457"/>
        <v>7.0913152372571586</v>
      </c>
      <c r="CW274" s="394">
        <f t="shared" si="457"/>
        <v>183.76497664658498</v>
      </c>
      <c r="CX274" s="396">
        <f t="shared" si="458"/>
        <v>0</v>
      </c>
      <c r="CY274" s="396">
        <f t="shared" si="458"/>
        <v>0</v>
      </c>
      <c r="CZ274" s="397">
        <f t="shared" si="459"/>
        <v>0</v>
      </c>
      <c r="DA274" s="397">
        <f t="shared" si="459"/>
        <v>0</v>
      </c>
      <c r="DB274" s="397">
        <f t="shared" si="459"/>
        <v>0</v>
      </c>
      <c r="DC274" s="397">
        <f t="shared" si="460"/>
        <v>-18400</v>
      </c>
      <c r="DD274" s="397">
        <f t="shared" si="420"/>
        <v>0</v>
      </c>
      <c r="DE274" s="397">
        <f t="shared" si="420"/>
        <v>0</v>
      </c>
      <c r="DF274" s="397">
        <f t="shared" si="420"/>
        <v>0</v>
      </c>
      <c r="DG274" s="397">
        <f t="shared" si="420"/>
        <v>0</v>
      </c>
      <c r="DH274" s="397">
        <f t="shared" si="420"/>
        <v>0</v>
      </c>
      <c r="DI274" s="398">
        <f t="shared" si="461"/>
        <v>0</v>
      </c>
      <c r="DJ274" s="398">
        <f t="shared" si="461"/>
        <v>0</v>
      </c>
      <c r="DK274" s="399">
        <f t="shared" si="462"/>
        <v>0</v>
      </c>
      <c r="DL274" s="399">
        <f t="shared" si="462"/>
        <v>0</v>
      </c>
      <c r="DM274" s="399">
        <f t="shared" si="462"/>
        <v>0</v>
      </c>
      <c r="DN274" s="399">
        <f t="shared" si="462"/>
        <v>0</v>
      </c>
      <c r="DO274" s="399">
        <f t="shared" si="463"/>
        <v>-260</v>
      </c>
      <c r="DP274" s="399">
        <f t="shared" si="464"/>
        <v>0</v>
      </c>
      <c r="DQ274" s="399">
        <f t="shared" si="464"/>
        <v>0</v>
      </c>
      <c r="DR274" s="399">
        <f t="shared" si="464"/>
        <v>0</v>
      </c>
      <c r="DS274" s="399">
        <f t="shared" si="464"/>
        <v>0</v>
      </c>
      <c r="DT274" s="400">
        <f t="shared" si="465"/>
        <v>0</v>
      </c>
      <c r="DU274" s="400">
        <f t="shared" si="465"/>
        <v>0</v>
      </c>
      <c r="DV274" s="386">
        <f t="shared" si="421"/>
        <v>0</v>
      </c>
      <c r="DW274" s="386">
        <f t="shared" si="421"/>
        <v>0</v>
      </c>
      <c r="DX274" s="386">
        <f t="shared" si="421"/>
        <v>0</v>
      </c>
      <c r="DY274" s="386">
        <f t="shared" si="421"/>
        <v>0</v>
      </c>
      <c r="DZ274" s="386">
        <f t="shared" si="421"/>
        <v>0</v>
      </c>
      <c r="EA274" s="401">
        <f t="shared" si="466"/>
        <v>-15</v>
      </c>
      <c r="EB274" s="386">
        <f t="shared" si="467"/>
        <v>0</v>
      </c>
      <c r="EC274" s="386">
        <f t="shared" si="467"/>
        <v>0</v>
      </c>
      <c r="ED274" s="386">
        <f t="shared" si="467"/>
        <v>0</v>
      </c>
      <c r="EE274" s="385">
        <f t="shared" si="468"/>
        <v>0</v>
      </c>
      <c r="EF274" s="385">
        <f t="shared" si="468"/>
        <v>0</v>
      </c>
      <c r="EG274" s="402">
        <f t="shared" si="496"/>
        <v>0</v>
      </c>
      <c r="EH274" s="402">
        <f t="shared" si="496"/>
        <v>1875.1740832696491</v>
      </c>
      <c r="EI274" s="402">
        <f t="shared" si="496"/>
        <v>0</v>
      </c>
      <c r="EJ274" s="402">
        <f t="shared" si="469"/>
        <v>728.56123848476591</v>
      </c>
      <c r="EK274" s="402">
        <f t="shared" si="469"/>
        <v>10.294887065545606</v>
      </c>
      <c r="EL274" s="402">
        <f t="shared" si="469"/>
        <v>0.59393579224301563</v>
      </c>
      <c r="EM274" s="402">
        <f t="shared" si="470"/>
        <v>2924.7378196020236</v>
      </c>
      <c r="EN274" s="402">
        <f t="shared" si="471"/>
        <v>11.522354369514504</v>
      </c>
      <c r="EO274" s="402">
        <f t="shared" si="471"/>
        <v>298.59132062030545</v>
      </c>
      <c r="EP274" s="402">
        <f t="shared" si="472"/>
        <v>0</v>
      </c>
      <c r="EQ274" s="402">
        <f t="shared" si="473"/>
        <v>0</v>
      </c>
      <c r="ER274" s="394">
        <f t="shared" si="411"/>
        <v>0</v>
      </c>
      <c r="ES274" s="394">
        <f t="shared" si="411"/>
        <v>0</v>
      </c>
      <c r="ET274" s="394">
        <f t="shared" si="411"/>
        <v>0</v>
      </c>
      <c r="EU274" s="394">
        <f t="shared" si="408"/>
        <v>0</v>
      </c>
      <c r="EV274" s="394">
        <f t="shared" si="408"/>
        <v>0</v>
      </c>
      <c r="EW274" s="394">
        <f t="shared" si="408"/>
        <v>0</v>
      </c>
      <c r="EX274" s="394">
        <f t="shared" si="408"/>
        <v>0</v>
      </c>
      <c r="EY274" s="403">
        <f t="shared" si="474"/>
        <v>-291</v>
      </c>
      <c r="EZ274" s="394">
        <f t="shared" si="475"/>
        <v>0</v>
      </c>
      <c r="FA274" s="396">
        <f t="shared" si="476"/>
        <v>0</v>
      </c>
      <c r="FB274" s="396">
        <f t="shared" si="476"/>
        <v>0</v>
      </c>
      <c r="FC274" s="404">
        <f t="shared" si="415"/>
        <v>0</v>
      </c>
      <c r="FD274" s="404">
        <f t="shared" si="416"/>
        <v>0</v>
      </c>
      <c r="FE274" s="404">
        <f t="shared" si="417"/>
        <v>0</v>
      </c>
      <c r="FF274" s="404">
        <f t="shared" si="504"/>
        <v>0</v>
      </c>
      <c r="FG274" s="404">
        <f t="shared" si="505"/>
        <v>0</v>
      </c>
      <c r="FH274" s="404">
        <f t="shared" si="506"/>
        <v>0</v>
      </c>
      <c r="FI274" s="404">
        <f t="shared" si="507"/>
        <v>0</v>
      </c>
      <c r="FJ274" s="404">
        <f t="shared" si="508"/>
        <v>0</v>
      </c>
      <c r="FK274" s="392">
        <f t="shared" si="477"/>
        <v>-7541</v>
      </c>
      <c r="FL274" s="384">
        <f t="shared" si="478"/>
        <v>0</v>
      </c>
      <c r="FM274" s="384">
        <f t="shared" si="478"/>
        <v>0</v>
      </c>
      <c r="FN274" s="405">
        <f t="shared" si="498"/>
        <v>0</v>
      </c>
      <c r="FO274" s="405">
        <f t="shared" si="498"/>
        <v>44220.416087988728</v>
      </c>
      <c r="FP274" s="405">
        <f t="shared" si="498"/>
        <v>0</v>
      </c>
      <c r="FQ274" s="405">
        <f t="shared" si="498"/>
        <v>17180.954770450455</v>
      </c>
      <c r="FR274" s="405">
        <f t="shared" si="498"/>
        <v>242.77436088679985</v>
      </c>
      <c r="FS274" s="405">
        <f t="shared" si="498"/>
        <v>14.006213128084608</v>
      </c>
      <c r="FT274" s="405">
        <f t="shared" si="419"/>
        <v>0</v>
      </c>
      <c r="FU274" s="405">
        <f t="shared" si="419"/>
        <v>271.72053468484143</v>
      </c>
      <c r="FV274" s="405">
        <f t="shared" si="419"/>
        <v>7041.3902132590692</v>
      </c>
      <c r="FW274" s="397">
        <f t="shared" si="479"/>
        <v>78598.307671193543</v>
      </c>
      <c r="FX274" s="406">
        <f t="shared" si="480"/>
        <v>9627.0454907955573</v>
      </c>
      <c r="FY274" s="331">
        <f t="shared" si="481"/>
        <v>9627.0454907955573</v>
      </c>
      <c r="FZ274" s="382">
        <f t="shared" si="482"/>
        <v>5.2750692702829838E-11</v>
      </c>
      <c r="GA274" s="331">
        <f t="shared" si="483"/>
        <v>0</v>
      </c>
      <c r="GB274" s="407">
        <f t="shared" si="484"/>
        <v>0</v>
      </c>
      <c r="GC274" s="407">
        <f t="shared" si="485"/>
        <v>0</v>
      </c>
      <c r="GD274" s="407">
        <f t="shared" si="486"/>
        <v>0</v>
      </c>
      <c r="GE274" s="407">
        <f t="shared" si="487"/>
        <v>0</v>
      </c>
      <c r="GF274" s="407">
        <f t="shared" si="488"/>
        <v>0</v>
      </c>
      <c r="GG274" s="407">
        <f t="shared" si="489"/>
        <v>0</v>
      </c>
      <c r="GH274" s="407">
        <f t="shared" si="490"/>
        <v>0</v>
      </c>
      <c r="GI274" s="407">
        <f t="shared" si="491"/>
        <v>0</v>
      </c>
      <c r="GJ274">
        <f t="shared" si="492"/>
        <v>0</v>
      </c>
      <c r="GK274" s="382">
        <f t="shared" si="493"/>
        <v>0</v>
      </c>
      <c r="GL274">
        <v>3</v>
      </c>
      <c r="GM274">
        <f t="shared" si="405"/>
        <v>169</v>
      </c>
      <c r="GN274">
        <f t="shared" si="405"/>
        <v>0</v>
      </c>
      <c r="GO274">
        <f t="shared" si="405"/>
        <v>1800</v>
      </c>
      <c r="GP274">
        <f t="shared" si="405"/>
        <v>0</v>
      </c>
      <c r="GQ274">
        <f t="shared" si="405"/>
        <v>0</v>
      </c>
      <c r="GR274">
        <f t="shared" si="404"/>
        <v>0</v>
      </c>
      <c r="GS274">
        <f t="shared" si="404"/>
        <v>2924.7378196020236</v>
      </c>
      <c r="GT274">
        <f t="shared" si="404"/>
        <v>0</v>
      </c>
      <c r="GU274">
        <f t="shared" si="404"/>
        <v>0</v>
      </c>
      <c r="GV274">
        <f t="shared" si="404"/>
        <v>78598.307671193543</v>
      </c>
    </row>
    <row r="275" spans="1:204" customFormat="1" x14ac:dyDescent="0.25">
      <c r="A275" s="378">
        <v>51022</v>
      </c>
      <c r="B275" s="32" t="s">
        <v>1502</v>
      </c>
      <c r="C275" t="s">
        <v>896</v>
      </c>
      <c r="D275">
        <v>3</v>
      </c>
      <c r="E275" s="379">
        <v>3167</v>
      </c>
      <c r="F275" s="379">
        <v>229</v>
      </c>
      <c r="G275" s="379">
        <v>192</v>
      </c>
      <c r="H275" s="379">
        <v>210048</v>
      </c>
      <c r="I275" s="379">
        <v>5100</v>
      </c>
      <c r="J275" s="379">
        <v>39007</v>
      </c>
      <c r="K275" s="379">
        <v>2623</v>
      </c>
      <c r="L275" s="379">
        <v>0</v>
      </c>
      <c r="M275" s="380">
        <v>0</v>
      </c>
      <c r="N275" s="381">
        <f t="shared" si="422"/>
        <v>260366</v>
      </c>
      <c r="O275" s="379">
        <v>9055</v>
      </c>
      <c r="P275" s="379">
        <v>100</v>
      </c>
      <c r="Q275" s="379">
        <v>115</v>
      </c>
      <c r="R275" s="379">
        <v>132888</v>
      </c>
      <c r="S275" s="379">
        <v>10080</v>
      </c>
      <c r="T275" s="379">
        <v>40184</v>
      </c>
      <c r="U275" s="379">
        <v>450</v>
      </c>
      <c r="V275" s="379">
        <v>0</v>
      </c>
      <c r="W275" s="480">
        <f>(VLOOKUP(A275,'[1]floresta plant'!$A$4:$F$573,6,0))*1000</f>
        <v>0</v>
      </c>
      <c r="X275" s="24">
        <f t="shared" si="423"/>
        <v>192872</v>
      </c>
      <c r="Y275" s="53">
        <f t="shared" si="409"/>
        <v>-77</v>
      </c>
      <c r="Z275" s="53">
        <f t="shared" si="409"/>
        <v>-77160</v>
      </c>
      <c r="AA275" s="53">
        <f t="shared" si="409"/>
        <v>4980</v>
      </c>
      <c r="AB275" s="53">
        <f t="shared" si="406"/>
        <v>1177</v>
      </c>
      <c r="AC275" s="53">
        <f t="shared" si="406"/>
        <v>-2173</v>
      </c>
      <c r="AD275" s="53">
        <f t="shared" si="406"/>
        <v>0</v>
      </c>
      <c r="AE275" s="53">
        <f t="shared" si="406"/>
        <v>0</v>
      </c>
      <c r="AF275" s="53">
        <f t="shared" si="424"/>
        <v>-129</v>
      </c>
      <c r="AG275" s="53">
        <f t="shared" si="425"/>
        <v>5888</v>
      </c>
      <c r="AH275" s="53">
        <f t="shared" si="426"/>
        <v>73174.726999999999</v>
      </c>
      <c r="AI275" s="53">
        <f t="shared" si="494"/>
        <v>-67494</v>
      </c>
      <c r="AJ275" s="469">
        <v>5680.726999999999</v>
      </c>
      <c r="AK275" s="469">
        <v>0</v>
      </c>
      <c r="AL275" s="469">
        <v>0</v>
      </c>
      <c r="AM275" s="470">
        <f t="shared" si="427"/>
        <v>5680.726999999999</v>
      </c>
      <c r="AN275" s="53">
        <f t="shared" si="428"/>
        <v>73174.726999999999</v>
      </c>
      <c r="AO275" s="382">
        <f t="shared" si="429"/>
        <v>3</v>
      </c>
      <c r="AP275">
        <v>3</v>
      </c>
      <c r="AQ275" s="383">
        <f t="shared" si="430"/>
        <v>12045</v>
      </c>
      <c r="AR275" s="383">
        <f t="shared" si="431"/>
        <v>-79539</v>
      </c>
      <c r="AS275" s="383">
        <f t="shared" si="432"/>
        <v>0</v>
      </c>
      <c r="AT275" s="383">
        <f t="shared" si="433"/>
        <v>79462</v>
      </c>
      <c r="AU275" s="383">
        <f t="shared" si="434"/>
        <v>0</v>
      </c>
      <c r="AV275" s="383">
        <f t="shared" si="435"/>
        <v>1</v>
      </c>
      <c r="AW275" s="383">
        <f t="shared" si="436"/>
        <v>0</v>
      </c>
      <c r="AX275" s="383">
        <f t="shared" si="437"/>
        <v>1</v>
      </c>
      <c r="AY275" s="383">
        <f t="shared" si="438"/>
        <v>0</v>
      </c>
      <c r="AZ275">
        <f t="shared" si="439"/>
        <v>0</v>
      </c>
      <c r="BA275">
        <f t="shared" si="440"/>
        <v>0</v>
      </c>
      <c r="BB275" s="383">
        <f t="shared" si="441"/>
        <v>0</v>
      </c>
      <c r="BC275" s="384">
        <f t="shared" si="497"/>
        <v>9.6807855265970157E-4</v>
      </c>
      <c r="BD275" s="384">
        <f t="shared" si="497"/>
        <v>0.97009014445743602</v>
      </c>
      <c r="BE275" s="384">
        <f t="shared" si="497"/>
        <v>4980</v>
      </c>
      <c r="BF275" s="384">
        <f t="shared" si="497"/>
        <v>1177</v>
      </c>
      <c r="BG275" s="384">
        <f t="shared" si="497"/>
        <v>2.7319931102980928E-2</v>
      </c>
      <c r="BH275" s="384">
        <f t="shared" si="497"/>
        <v>0</v>
      </c>
      <c r="BI275" s="384">
        <f t="shared" si="418"/>
        <v>0</v>
      </c>
      <c r="BJ275" s="384">
        <f t="shared" si="418"/>
        <v>1.6218458869233961E-3</v>
      </c>
      <c r="BK275" s="384">
        <f t="shared" si="418"/>
        <v>5888</v>
      </c>
      <c r="BL275" s="474">
        <f t="shared" si="442"/>
        <v>79539</v>
      </c>
      <c r="BM275" s="409">
        <f t="shared" si="443"/>
        <v>73174.726999999999</v>
      </c>
      <c r="BN275" s="473">
        <f t="shared" si="444"/>
        <v>12045</v>
      </c>
      <c r="BO275" s="387">
        <f t="shared" si="445"/>
        <v>1</v>
      </c>
      <c r="BP275" s="387">
        <f t="shared" si="446"/>
        <v>0</v>
      </c>
      <c r="BQ275" s="388">
        <f t="shared" si="447"/>
        <v>0</v>
      </c>
      <c r="BR275" s="389">
        <f t="shared" si="448"/>
        <v>67494</v>
      </c>
      <c r="BS275" s="390">
        <f t="shared" si="449"/>
        <v>-77</v>
      </c>
      <c r="BT275" s="391">
        <f t="shared" si="412"/>
        <v>0</v>
      </c>
      <c r="BU275" s="391">
        <f t="shared" si="413"/>
        <v>0</v>
      </c>
      <c r="BV275" s="391">
        <f t="shared" si="414"/>
        <v>0</v>
      </c>
      <c r="BW275" s="391">
        <f t="shared" si="499"/>
        <v>0</v>
      </c>
      <c r="BX275" s="391">
        <f t="shared" si="500"/>
        <v>0</v>
      </c>
      <c r="BY275" s="391">
        <f t="shared" si="501"/>
        <v>0</v>
      </c>
      <c r="BZ275" s="391">
        <f t="shared" si="502"/>
        <v>0</v>
      </c>
      <c r="CA275" s="391">
        <f t="shared" si="503"/>
        <v>0</v>
      </c>
      <c r="CB275" s="391">
        <f t="shared" si="450"/>
        <v>0</v>
      </c>
      <c r="CC275" s="391">
        <f t="shared" si="450"/>
        <v>0</v>
      </c>
      <c r="CD275" s="392">
        <f t="shared" si="451"/>
        <v>0</v>
      </c>
      <c r="CE275" s="393">
        <f t="shared" si="452"/>
        <v>-77160</v>
      </c>
      <c r="CF275" s="392">
        <f t="shared" si="410"/>
        <v>0</v>
      </c>
      <c r="CG275" s="392">
        <f t="shared" si="410"/>
        <v>0</v>
      </c>
      <c r="CH275" s="392">
        <f t="shared" si="410"/>
        <v>0</v>
      </c>
      <c r="CI275" s="392">
        <f t="shared" si="407"/>
        <v>0</v>
      </c>
      <c r="CJ275" s="392">
        <f t="shared" si="407"/>
        <v>0</v>
      </c>
      <c r="CK275" s="392">
        <f t="shared" si="407"/>
        <v>0</v>
      </c>
      <c r="CL275" s="392">
        <f t="shared" si="407"/>
        <v>0</v>
      </c>
      <c r="CM275" s="392">
        <f t="shared" si="453"/>
        <v>0</v>
      </c>
      <c r="CN275" s="392">
        <f t="shared" si="454"/>
        <v>0</v>
      </c>
      <c r="CO275" s="394">
        <f t="shared" si="455"/>
        <v>4.8210311922453135</v>
      </c>
      <c r="CP275" s="394">
        <f t="shared" si="455"/>
        <v>4831.0489193980311</v>
      </c>
      <c r="CQ275" s="395">
        <f t="shared" si="456"/>
        <v>4980</v>
      </c>
      <c r="CR275" s="394">
        <f t="shared" si="495"/>
        <v>0</v>
      </c>
      <c r="CS275" s="394">
        <f t="shared" si="495"/>
        <v>136.05325689284501</v>
      </c>
      <c r="CT275" s="394">
        <f t="shared" si="495"/>
        <v>0</v>
      </c>
      <c r="CU275" s="394">
        <f t="shared" si="457"/>
        <v>0</v>
      </c>
      <c r="CV275" s="394">
        <f t="shared" si="457"/>
        <v>8.0767925168785126</v>
      </c>
      <c r="CW275" s="394">
        <f t="shared" si="457"/>
        <v>0</v>
      </c>
      <c r="CX275" s="396">
        <f t="shared" si="458"/>
        <v>0</v>
      </c>
      <c r="CY275" s="396">
        <f t="shared" si="458"/>
        <v>0</v>
      </c>
      <c r="CZ275" s="397">
        <f t="shared" si="459"/>
        <v>1.1394284564804686</v>
      </c>
      <c r="DA275" s="397">
        <f t="shared" si="459"/>
        <v>1141.7961000264022</v>
      </c>
      <c r="DB275" s="397">
        <f t="shared" si="459"/>
        <v>0</v>
      </c>
      <c r="DC275" s="397">
        <f t="shared" si="460"/>
        <v>1177</v>
      </c>
      <c r="DD275" s="397">
        <f t="shared" si="420"/>
        <v>32.155558908208555</v>
      </c>
      <c r="DE275" s="397">
        <f t="shared" si="420"/>
        <v>0</v>
      </c>
      <c r="DF275" s="397">
        <f t="shared" si="420"/>
        <v>0</v>
      </c>
      <c r="DG275" s="397">
        <f t="shared" si="420"/>
        <v>1.9089126089088371</v>
      </c>
      <c r="DH275" s="397">
        <f t="shared" si="420"/>
        <v>0</v>
      </c>
      <c r="DI275" s="398">
        <f t="shared" si="461"/>
        <v>0</v>
      </c>
      <c r="DJ275" s="398">
        <f t="shared" si="461"/>
        <v>0</v>
      </c>
      <c r="DK275" s="399">
        <f t="shared" si="462"/>
        <v>0</v>
      </c>
      <c r="DL275" s="399">
        <f t="shared" si="462"/>
        <v>0</v>
      </c>
      <c r="DM275" s="399">
        <f t="shared" si="462"/>
        <v>0</v>
      </c>
      <c r="DN275" s="399">
        <f t="shared" si="462"/>
        <v>0</v>
      </c>
      <c r="DO275" s="399">
        <f t="shared" si="463"/>
        <v>-2173</v>
      </c>
      <c r="DP275" s="399">
        <f t="shared" si="464"/>
        <v>0</v>
      </c>
      <c r="DQ275" s="399">
        <f t="shared" si="464"/>
        <v>0</v>
      </c>
      <c r="DR275" s="399">
        <f t="shared" si="464"/>
        <v>0</v>
      </c>
      <c r="DS275" s="399">
        <f t="shared" si="464"/>
        <v>0</v>
      </c>
      <c r="DT275" s="400">
        <f t="shared" si="465"/>
        <v>0</v>
      </c>
      <c r="DU275" s="400">
        <f t="shared" si="465"/>
        <v>0</v>
      </c>
      <c r="DV275" s="386">
        <f t="shared" si="421"/>
        <v>0</v>
      </c>
      <c r="DW275" s="386">
        <f t="shared" si="421"/>
        <v>0</v>
      </c>
      <c r="DX275" s="386">
        <f t="shared" si="421"/>
        <v>0</v>
      </c>
      <c r="DY275" s="386">
        <f t="shared" si="421"/>
        <v>0</v>
      </c>
      <c r="DZ275" s="386">
        <f t="shared" si="421"/>
        <v>0</v>
      </c>
      <c r="EA275" s="401">
        <f t="shared" si="466"/>
        <v>0</v>
      </c>
      <c r="EB275" s="386">
        <f t="shared" si="467"/>
        <v>0</v>
      </c>
      <c r="EC275" s="386">
        <f t="shared" si="467"/>
        <v>0</v>
      </c>
      <c r="ED275" s="386">
        <f t="shared" si="467"/>
        <v>0</v>
      </c>
      <c r="EE275" s="385">
        <f t="shared" si="468"/>
        <v>0</v>
      </c>
      <c r="EF275" s="385">
        <f t="shared" si="468"/>
        <v>0</v>
      </c>
      <c r="EG275" s="402">
        <f t="shared" si="496"/>
        <v>0</v>
      </c>
      <c r="EH275" s="402">
        <f t="shared" si="496"/>
        <v>0</v>
      </c>
      <c r="EI275" s="402">
        <f t="shared" si="496"/>
        <v>0</v>
      </c>
      <c r="EJ275" s="402">
        <f t="shared" si="469"/>
        <v>0</v>
      </c>
      <c r="EK275" s="402">
        <f t="shared" si="469"/>
        <v>0</v>
      </c>
      <c r="EL275" s="402">
        <f t="shared" si="469"/>
        <v>0</v>
      </c>
      <c r="EM275" s="402">
        <f t="shared" si="470"/>
        <v>0</v>
      </c>
      <c r="EN275" s="402">
        <f t="shared" si="471"/>
        <v>0</v>
      </c>
      <c r="EO275" s="402">
        <f t="shared" si="471"/>
        <v>0</v>
      </c>
      <c r="EP275" s="402">
        <f t="shared" si="472"/>
        <v>0</v>
      </c>
      <c r="EQ275" s="402">
        <f t="shared" si="473"/>
        <v>0</v>
      </c>
      <c r="ER275" s="394">
        <f t="shared" si="411"/>
        <v>0</v>
      </c>
      <c r="ES275" s="394">
        <f t="shared" si="411"/>
        <v>0</v>
      </c>
      <c r="ET275" s="394">
        <f t="shared" si="411"/>
        <v>0</v>
      </c>
      <c r="EU275" s="394">
        <f t="shared" si="408"/>
        <v>0</v>
      </c>
      <c r="EV275" s="394">
        <f t="shared" si="408"/>
        <v>0</v>
      </c>
      <c r="EW275" s="394">
        <f t="shared" si="408"/>
        <v>0</v>
      </c>
      <c r="EX275" s="394">
        <f t="shared" si="408"/>
        <v>0</v>
      </c>
      <c r="EY275" s="403">
        <f t="shared" si="474"/>
        <v>-129</v>
      </c>
      <c r="EZ275" s="394">
        <f t="shared" si="475"/>
        <v>0</v>
      </c>
      <c r="FA275" s="396">
        <f t="shared" si="476"/>
        <v>0</v>
      </c>
      <c r="FB275" s="396">
        <f t="shared" si="476"/>
        <v>0</v>
      </c>
      <c r="FC275" s="404">
        <f t="shared" si="415"/>
        <v>5.700046518060323</v>
      </c>
      <c r="FD275" s="404">
        <f t="shared" si="416"/>
        <v>5711.8907705653837</v>
      </c>
      <c r="FE275" s="404">
        <f t="shared" si="417"/>
        <v>0</v>
      </c>
      <c r="FF275" s="404">
        <f t="shared" si="504"/>
        <v>0</v>
      </c>
      <c r="FG275" s="404">
        <f t="shared" si="505"/>
        <v>160.85975433435169</v>
      </c>
      <c r="FH275" s="404">
        <f t="shared" si="506"/>
        <v>0</v>
      </c>
      <c r="FI275" s="404">
        <f t="shared" si="507"/>
        <v>0</v>
      </c>
      <c r="FJ275" s="404">
        <f t="shared" si="508"/>
        <v>9.5494285822049569</v>
      </c>
      <c r="FK275" s="392">
        <f t="shared" si="477"/>
        <v>5888</v>
      </c>
      <c r="FL275" s="384">
        <f t="shared" si="478"/>
        <v>0</v>
      </c>
      <c r="FM275" s="384">
        <f t="shared" si="478"/>
        <v>0</v>
      </c>
      <c r="FN275" s="405">
        <f t="shared" si="498"/>
        <v>65.339493833213893</v>
      </c>
      <c r="FO275" s="405">
        <f t="shared" si="498"/>
        <v>65475.264210010188</v>
      </c>
      <c r="FP275" s="405">
        <f t="shared" si="498"/>
        <v>0</v>
      </c>
      <c r="FQ275" s="405">
        <f t="shared" si="498"/>
        <v>0</v>
      </c>
      <c r="FR275" s="405">
        <f t="shared" si="498"/>
        <v>1843.9314298645947</v>
      </c>
      <c r="FS275" s="405">
        <f t="shared" si="498"/>
        <v>0</v>
      </c>
      <c r="FT275" s="405">
        <f t="shared" si="419"/>
        <v>0</v>
      </c>
      <c r="FU275" s="405">
        <f t="shared" si="419"/>
        <v>109.4648662920077</v>
      </c>
      <c r="FV275" s="405">
        <f t="shared" si="419"/>
        <v>0</v>
      </c>
      <c r="FW275" s="397">
        <f t="shared" si="479"/>
        <v>73174.726999999999</v>
      </c>
      <c r="FX275" s="406">
        <f t="shared" si="480"/>
        <v>5680.726999999999</v>
      </c>
      <c r="FY275" s="331">
        <f t="shared" si="481"/>
        <v>5680.726999999999</v>
      </c>
      <c r="FZ275" s="382">
        <f t="shared" si="482"/>
        <v>0</v>
      </c>
      <c r="GA275" s="331">
        <f t="shared" si="483"/>
        <v>0</v>
      </c>
      <c r="GB275" s="407">
        <f t="shared" si="484"/>
        <v>0</v>
      </c>
      <c r="GC275" s="407">
        <f t="shared" si="485"/>
        <v>4.4142467459096224E-13</v>
      </c>
      <c r="GD275" s="407">
        <f t="shared" si="486"/>
        <v>-1.2301271112846734E-13</v>
      </c>
      <c r="GE275" s="407">
        <f t="shared" si="487"/>
        <v>0</v>
      </c>
      <c r="GF275" s="407">
        <f t="shared" si="488"/>
        <v>0</v>
      </c>
      <c r="GG275" s="407">
        <f t="shared" si="489"/>
        <v>0</v>
      </c>
      <c r="GH275" s="407">
        <f t="shared" si="490"/>
        <v>0</v>
      </c>
      <c r="GI275" s="407">
        <f t="shared" si="491"/>
        <v>-9.0949470177292824E-13</v>
      </c>
      <c r="GJ275">
        <f t="shared" si="492"/>
        <v>0</v>
      </c>
      <c r="GK275" s="382">
        <f t="shared" si="493"/>
        <v>-5.9108273831043334E-13</v>
      </c>
      <c r="GL275">
        <v>3</v>
      </c>
      <c r="GM275">
        <f t="shared" si="405"/>
        <v>0</v>
      </c>
      <c r="GN275">
        <f t="shared" si="405"/>
        <v>0</v>
      </c>
      <c r="GO275">
        <f t="shared" si="405"/>
        <v>4980</v>
      </c>
      <c r="GP275">
        <f t="shared" si="405"/>
        <v>1177</v>
      </c>
      <c r="GQ275">
        <f t="shared" si="405"/>
        <v>0</v>
      </c>
      <c r="GR275">
        <f t="shared" si="404"/>
        <v>0</v>
      </c>
      <c r="GS275">
        <f t="shared" si="404"/>
        <v>0</v>
      </c>
      <c r="GT275">
        <f t="shared" si="404"/>
        <v>0</v>
      </c>
      <c r="GU275">
        <f t="shared" si="404"/>
        <v>5888</v>
      </c>
      <c r="GV275">
        <f t="shared" si="404"/>
        <v>73174.726999999999</v>
      </c>
    </row>
    <row r="276" spans="1:204" customFormat="1" x14ac:dyDescent="0.25">
      <c r="A276" s="378">
        <v>52001</v>
      </c>
      <c r="B276" s="32" t="s">
        <v>1503</v>
      </c>
      <c r="C276" t="s">
        <v>897</v>
      </c>
      <c r="D276">
        <v>3</v>
      </c>
      <c r="E276" s="379">
        <v>588</v>
      </c>
      <c r="F276" s="379">
        <v>344</v>
      </c>
      <c r="G276" s="379">
        <v>107</v>
      </c>
      <c r="H276" s="379">
        <v>2210</v>
      </c>
      <c r="I276" s="379">
        <v>5050</v>
      </c>
      <c r="J276" s="379">
        <v>6</v>
      </c>
      <c r="K276" s="379">
        <v>6120</v>
      </c>
      <c r="L276" s="379">
        <v>0</v>
      </c>
      <c r="M276" s="380">
        <v>0</v>
      </c>
      <c r="N276" s="381">
        <f t="shared" si="422"/>
        <v>14425</v>
      </c>
      <c r="O276" s="379">
        <v>2857</v>
      </c>
      <c r="P276" s="379">
        <v>637</v>
      </c>
      <c r="Q276" s="379">
        <v>147</v>
      </c>
      <c r="R276" s="379">
        <v>1950</v>
      </c>
      <c r="S276" s="379">
        <v>5550</v>
      </c>
      <c r="T276" s="379">
        <v>0</v>
      </c>
      <c r="U276" s="379">
        <v>4200</v>
      </c>
      <c r="V276" s="379">
        <v>0</v>
      </c>
      <c r="W276" s="480">
        <f>(VLOOKUP(A276,'[1]floresta plant'!$A$4:$F$573,6,0))*1000</f>
        <v>0</v>
      </c>
      <c r="X276" s="24">
        <f t="shared" si="423"/>
        <v>15341</v>
      </c>
      <c r="Y276" s="53">
        <f t="shared" si="409"/>
        <v>40</v>
      </c>
      <c r="Z276" s="53">
        <f t="shared" si="409"/>
        <v>-260</v>
      </c>
      <c r="AA276" s="53">
        <f t="shared" si="409"/>
        <v>500</v>
      </c>
      <c r="AB276" s="53">
        <f t="shared" si="406"/>
        <v>-6</v>
      </c>
      <c r="AC276" s="53">
        <f t="shared" si="406"/>
        <v>-1920</v>
      </c>
      <c r="AD276" s="53">
        <f t="shared" si="406"/>
        <v>0</v>
      </c>
      <c r="AE276" s="53">
        <f t="shared" si="406"/>
        <v>0</v>
      </c>
      <c r="AF276" s="53">
        <f t="shared" si="424"/>
        <v>293</v>
      </c>
      <c r="AG276" s="53">
        <f t="shared" si="425"/>
        <v>2269</v>
      </c>
      <c r="AH276" s="53">
        <f t="shared" si="426"/>
        <v>24507.087800000005</v>
      </c>
      <c r="AI276" s="53">
        <f t="shared" si="494"/>
        <v>916</v>
      </c>
      <c r="AJ276" s="469">
        <v>25423.087800000005</v>
      </c>
      <c r="AK276" s="469">
        <v>0</v>
      </c>
      <c r="AL276" s="469">
        <v>0</v>
      </c>
      <c r="AM276" s="470">
        <f t="shared" si="427"/>
        <v>25423.087800000005</v>
      </c>
      <c r="AN276" s="53">
        <f t="shared" si="428"/>
        <v>24507.087800000005</v>
      </c>
      <c r="AO276" s="382">
        <f t="shared" si="429"/>
        <v>1</v>
      </c>
      <c r="AP276">
        <v>3</v>
      </c>
      <c r="AQ276" s="383">
        <f t="shared" si="430"/>
        <v>3102</v>
      </c>
      <c r="AR276" s="383">
        <f t="shared" si="431"/>
        <v>-2186</v>
      </c>
      <c r="AS276" s="383">
        <f t="shared" si="432"/>
        <v>40</v>
      </c>
      <c r="AT276" s="383">
        <f t="shared" si="433"/>
        <v>2186</v>
      </c>
      <c r="AU276" s="383">
        <f t="shared" si="434"/>
        <v>0</v>
      </c>
      <c r="AV276" s="383">
        <f t="shared" si="435"/>
        <v>1</v>
      </c>
      <c r="AW276" s="383">
        <f t="shared" si="436"/>
        <v>0</v>
      </c>
      <c r="AX276" s="383">
        <f t="shared" si="437"/>
        <v>1</v>
      </c>
      <c r="AY276" s="383">
        <f t="shared" si="438"/>
        <v>40</v>
      </c>
      <c r="AZ276">
        <f t="shared" si="439"/>
        <v>0</v>
      </c>
      <c r="BA276">
        <f t="shared" si="440"/>
        <v>0</v>
      </c>
      <c r="BB276" s="383">
        <f t="shared" si="441"/>
        <v>0</v>
      </c>
      <c r="BC276" s="384">
        <f t="shared" si="497"/>
        <v>40</v>
      </c>
      <c r="BD276" s="384">
        <f t="shared" si="497"/>
        <v>0.11893870082342177</v>
      </c>
      <c r="BE276" s="384">
        <f t="shared" si="497"/>
        <v>500</v>
      </c>
      <c r="BF276" s="384">
        <f t="shared" si="497"/>
        <v>2.7447392497712718E-3</v>
      </c>
      <c r="BG276" s="384">
        <f t="shared" si="497"/>
        <v>0.87831655992680691</v>
      </c>
      <c r="BH276" s="384">
        <f t="shared" si="497"/>
        <v>0</v>
      </c>
      <c r="BI276" s="384">
        <f t="shared" si="418"/>
        <v>0</v>
      </c>
      <c r="BJ276" s="384">
        <f t="shared" si="418"/>
        <v>293</v>
      </c>
      <c r="BK276" s="384">
        <f t="shared" si="418"/>
        <v>2269</v>
      </c>
      <c r="BL276" s="474">
        <f t="shared" si="442"/>
        <v>2146</v>
      </c>
      <c r="BM276" s="409">
        <f t="shared" si="443"/>
        <v>24507.087800000005</v>
      </c>
      <c r="BN276" s="473">
        <f t="shared" si="444"/>
        <v>3062</v>
      </c>
      <c r="BO276" s="387">
        <f t="shared" si="445"/>
        <v>0.70084911822338336</v>
      </c>
      <c r="BP276" s="387">
        <f t="shared" si="446"/>
        <v>0</v>
      </c>
      <c r="BQ276" s="388">
        <f t="shared" si="447"/>
        <v>0.29915088177661664</v>
      </c>
      <c r="BR276" s="389">
        <f t="shared" si="448"/>
        <v>0</v>
      </c>
      <c r="BS276" s="390">
        <f t="shared" si="449"/>
        <v>40</v>
      </c>
      <c r="BT276" s="391">
        <f t="shared" si="412"/>
        <v>4.7575480329368709</v>
      </c>
      <c r="BU276" s="391">
        <f t="shared" si="413"/>
        <v>0</v>
      </c>
      <c r="BV276" s="391">
        <f t="shared" si="414"/>
        <v>0.10978956999085088</v>
      </c>
      <c r="BW276" s="391">
        <f t="shared" si="499"/>
        <v>35.132662397072274</v>
      </c>
      <c r="BX276" s="391">
        <f t="shared" si="500"/>
        <v>0</v>
      </c>
      <c r="BY276" s="391">
        <f t="shared" si="501"/>
        <v>0</v>
      </c>
      <c r="BZ276" s="391">
        <f t="shared" si="502"/>
        <v>0</v>
      </c>
      <c r="CA276" s="391">
        <f t="shared" si="503"/>
        <v>0</v>
      </c>
      <c r="CB276" s="391">
        <f t="shared" si="450"/>
        <v>0</v>
      </c>
      <c r="CC276" s="391">
        <f t="shared" si="450"/>
        <v>0</v>
      </c>
      <c r="CD276" s="392">
        <f t="shared" si="451"/>
        <v>0</v>
      </c>
      <c r="CE276" s="393">
        <f t="shared" si="452"/>
        <v>-260</v>
      </c>
      <c r="CF276" s="392">
        <f t="shared" si="410"/>
        <v>0</v>
      </c>
      <c r="CG276" s="392">
        <f t="shared" si="410"/>
        <v>0</v>
      </c>
      <c r="CH276" s="392">
        <f t="shared" si="410"/>
        <v>0</v>
      </c>
      <c r="CI276" s="392">
        <f t="shared" si="407"/>
        <v>0</v>
      </c>
      <c r="CJ276" s="392">
        <f t="shared" si="407"/>
        <v>0</v>
      </c>
      <c r="CK276" s="392">
        <f t="shared" si="407"/>
        <v>0</v>
      </c>
      <c r="CL276" s="392">
        <f t="shared" si="407"/>
        <v>0</v>
      </c>
      <c r="CM276" s="392">
        <f t="shared" si="453"/>
        <v>0</v>
      </c>
      <c r="CN276" s="392">
        <f t="shared" si="454"/>
        <v>0</v>
      </c>
      <c r="CO276" s="394">
        <f t="shared" si="455"/>
        <v>0</v>
      </c>
      <c r="CP276" s="394">
        <f t="shared" si="455"/>
        <v>41.679041797364974</v>
      </c>
      <c r="CQ276" s="395">
        <f t="shared" si="456"/>
        <v>500</v>
      </c>
      <c r="CR276" s="394">
        <f t="shared" si="495"/>
        <v>0.96182404147765332</v>
      </c>
      <c r="CS276" s="394">
        <f t="shared" si="495"/>
        <v>307.78369327284906</v>
      </c>
      <c r="CT276" s="394">
        <f t="shared" si="495"/>
        <v>0</v>
      </c>
      <c r="CU276" s="394">
        <f t="shared" si="457"/>
        <v>0</v>
      </c>
      <c r="CV276" s="394">
        <f t="shared" si="457"/>
        <v>0</v>
      </c>
      <c r="CW276" s="394">
        <f t="shared" si="457"/>
        <v>0</v>
      </c>
      <c r="CX276" s="396">
        <f t="shared" si="458"/>
        <v>0</v>
      </c>
      <c r="CY276" s="396">
        <f t="shared" si="458"/>
        <v>149.57544088830832</v>
      </c>
      <c r="CZ276" s="397">
        <f t="shared" si="459"/>
        <v>0</v>
      </c>
      <c r="DA276" s="397">
        <f t="shared" si="459"/>
        <v>0</v>
      </c>
      <c r="DB276" s="397">
        <f t="shared" si="459"/>
        <v>0</v>
      </c>
      <c r="DC276" s="397">
        <f t="shared" si="460"/>
        <v>-6</v>
      </c>
      <c r="DD276" s="397">
        <f t="shared" si="420"/>
        <v>0</v>
      </c>
      <c r="DE276" s="397">
        <f t="shared" si="420"/>
        <v>0</v>
      </c>
      <c r="DF276" s="397">
        <f t="shared" si="420"/>
        <v>0</v>
      </c>
      <c r="DG276" s="397">
        <f t="shared" si="420"/>
        <v>0</v>
      </c>
      <c r="DH276" s="397">
        <f t="shared" si="420"/>
        <v>0</v>
      </c>
      <c r="DI276" s="398">
        <f t="shared" si="461"/>
        <v>0</v>
      </c>
      <c r="DJ276" s="398">
        <f t="shared" si="461"/>
        <v>0</v>
      </c>
      <c r="DK276" s="399">
        <f t="shared" si="462"/>
        <v>0</v>
      </c>
      <c r="DL276" s="399">
        <f t="shared" si="462"/>
        <v>0</v>
      </c>
      <c r="DM276" s="399">
        <f t="shared" si="462"/>
        <v>0</v>
      </c>
      <c r="DN276" s="399">
        <f t="shared" si="462"/>
        <v>0</v>
      </c>
      <c r="DO276" s="399">
        <f t="shared" si="463"/>
        <v>-1920</v>
      </c>
      <c r="DP276" s="399">
        <f t="shared" si="464"/>
        <v>0</v>
      </c>
      <c r="DQ276" s="399">
        <f t="shared" si="464"/>
        <v>0</v>
      </c>
      <c r="DR276" s="399">
        <f t="shared" si="464"/>
        <v>0</v>
      </c>
      <c r="DS276" s="399">
        <f t="shared" si="464"/>
        <v>0</v>
      </c>
      <c r="DT276" s="400">
        <f t="shared" si="465"/>
        <v>0</v>
      </c>
      <c r="DU276" s="400">
        <f t="shared" si="465"/>
        <v>0</v>
      </c>
      <c r="DV276" s="386">
        <f t="shared" si="421"/>
        <v>0</v>
      </c>
      <c r="DW276" s="386">
        <f t="shared" si="421"/>
        <v>0</v>
      </c>
      <c r="DX276" s="386">
        <f t="shared" si="421"/>
        <v>0</v>
      </c>
      <c r="DY276" s="386">
        <f t="shared" si="421"/>
        <v>0</v>
      </c>
      <c r="DZ276" s="386">
        <f t="shared" si="421"/>
        <v>0</v>
      </c>
      <c r="EA276" s="401">
        <f t="shared" si="466"/>
        <v>0</v>
      </c>
      <c r="EB276" s="386">
        <f t="shared" si="467"/>
        <v>0</v>
      </c>
      <c r="EC276" s="386">
        <f t="shared" si="467"/>
        <v>0</v>
      </c>
      <c r="ED276" s="386">
        <f t="shared" si="467"/>
        <v>0</v>
      </c>
      <c r="EE276" s="385">
        <f t="shared" si="468"/>
        <v>0</v>
      </c>
      <c r="EF276" s="385">
        <f t="shared" si="468"/>
        <v>0</v>
      </c>
      <c r="EG276" s="402">
        <f t="shared" si="496"/>
        <v>0</v>
      </c>
      <c r="EH276" s="402">
        <f t="shared" si="496"/>
        <v>0</v>
      </c>
      <c r="EI276" s="402">
        <f t="shared" si="496"/>
        <v>0</v>
      </c>
      <c r="EJ276" s="402">
        <f t="shared" si="469"/>
        <v>0</v>
      </c>
      <c r="EK276" s="402">
        <f t="shared" si="469"/>
        <v>0</v>
      </c>
      <c r="EL276" s="402">
        <f t="shared" si="469"/>
        <v>0</v>
      </c>
      <c r="EM276" s="402">
        <f t="shared" si="470"/>
        <v>0</v>
      </c>
      <c r="EN276" s="402">
        <f t="shared" si="471"/>
        <v>0</v>
      </c>
      <c r="EO276" s="402">
        <f t="shared" si="471"/>
        <v>0</v>
      </c>
      <c r="EP276" s="402">
        <f t="shared" si="472"/>
        <v>0</v>
      </c>
      <c r="EQ276" s="402">
        <f t="shared" si="473"/>
        <v>0</v>
      </c>
      <c r="ER276" s="394">
        <f t="shared" si="411"/>
        <v>0</v>
      </c>
      <c r="ES276" s="394">
        <f t="shared" si="411"/>
        <v>24.423918493255876</v>
      </c>
      <c r="ET276" s="394">
        <f t="shared" si="411"/>
        <v>0</v>
      </c>
      <c r="EU276" s="394">
        <f t="shared" si="408"/>
        <v>0.56362888830590485</v>
      </c>
      <c r="EV276" s="394">
        <f t="shared" si="408"/>
        <v>180.36124425788952</v>
      </c>
      <c r="EW276" s="394">
        <f t="shared" si="408"/>
        <v>0</v>
      </c>
      <c r="EX276" s="394">
        <f t="shared" si="408"/>
        <v>0</v>
      </c>
      <c r="EY276" s="403">
        <f t="shared" si="474"/>
        <v>293</v>
      </c>
      <c r="EZ276" s="394">
        <f t="shared" si="475"/>
        <v>0</v>
      </c>
      <c r="FA276" s="396">
        <f t="shared" si="476"/>
        <v>0</v>
      </c>
      <c r="FB276" s="396">
        <f t="shared" si="476"/>
        <v>87.651208360548679</v>
      </c>
      <c r="FC276" s="404">
        <f t="shared" si="415"/>
        <v>0</v>
      </c>
      <c r="FD276" s="404">
        <f t="shared" si="416"/>
        <v>189.13949167644225</v>
      </c>
      <c r="FE276" s="404">
        <f t="shared" si="417"/>
        <v>0</v>
      </c>
      <c r="FF276" s="404">
        <f t="shared" si="504"/>
        <v>4.3647575002255907</v>
      </c>
      <c r="FG276" s="404">
        <f t="shared" si="505"/>
        <v>1396.722400072189</v>
      </c>
      <c r="FH276" s="404">
        <f t="shared" si="506"/>
        <v>0</v>
      </c>
      <c r="FI276" s="404">
        <f t="shared" si="507"/>
        <v>0</v>
      </c>
      <c r="FJ276" s="404">
        <f t="shared" si="508"/>
        <v>0</v>
      </c>
      <c r="FK276" s="392">
        <f t="shared" si="477"/>
        <v>2269</v>
      </c>
      <c r="FL276" s="384">
        <f t="shared" si="478"/>
        <v>0</v>
      </c>
      <c r="FM276" s="384">
        <f t="shared" si="478"/>
        <v>678.7733507511432</v>
      </c>
      <c r="FN276" s="405">
        <f t="shared" si="498"/>
        <v>0</v>
      </c>
      <c r="FO276" s="405">
        <f t="shared" si="498"/>
        <v>0</v>
      </c>
      <c r="FP276" s="405">
        <f t="shared" si="498"/>
        <v>0</v>
      </c>
      <c r="FQ276" s="405">
        <f t="shared" si="498"/>
        <v>0</v>
      </c>
      <c r="FR276" s="405">
        <f t="shared" si="498"/>
        <v>0</v>
      </c>
      <c r="FS276" s="405">
        <f t="shared" si="498"/>
        <v>0</v>
      </c>
      <c r="FT276" s="405">
        <f t="shared" si="419"/>
        <v>0</v>
      </c>
      <c r="FU276" s="405">
        <f t="shared" si="419"/>
        <v>0</v>
      </c>
      <c r="FV276" s="405">
        <f t="shared" si="419"/>
        <v>0</v>
      </c>
      <c r="FW276" s="397">
        <f t="shared" si="479"/>
        <v>24507.087800000005</v>
      </c>
      <c r="FX276" s="406">
        <f t="shared" si="480"/>
        <v>24507.087800000005</v>
      </c>
      <c r="FY276" s="331">
        <f t="shared" si="481"/>
        <v>25423.087800000005</v>
      </c>
      <c r="FZ276" s="382">
        <f t="shared" si="482"/>
        <v>0</v>
      </c>
      <c r="GA276" s="331">
        <f t="shared" si="483"/>
        <v>7.1054273576010019E-15</v>
      </c>
      <c r="GB276" s="407">
        <f t="shared" si="484"/>
        <v>0</v>
      </c>
      <c r="GC276" s="407">
        <f t="shared" si="485"/>
        <v>-1.4210854715202004E-14</v>
      </c>
      <c r="GD276" s="407">
        <f t="shared" si="486"/>
        <v>0</v>
      </c>
      <c r="GE276" s="407">
        <f t="shared" si="487"/>
        <v>0</v>
      </c>
      <c r="GF276" s="407">
        <f t="shared" si="488"/>
        <v>0</v>
      </c>
      <c r="GG276" s="407">
        <f t="shared" si="489"/>
        <v>0</v>
      </c>
      <c r="GH276" s="407">
        <f t="shared" si="490"/>
        <v>2.8421709430404007E-14</v>
      </c>
      <c r="GI276" s="407">
        <f t="shared" si="491"/>
        <v>0</v>
      </c>
      <c r="GJ276">
        <f t="shared" si="492"/>
        <v>0</v>
      </c>
      <c r="GK276" s="382">
        <f t="shared" si="493"/>
        <v>2.1316282072803006E-14</v>
      </c>
      <c r="GL276">
        <v>3</v>
      </c>
      <c r="GM276">
        <f t="shared" si="405"/>
        <v>40</v>
      </c>
      <c r="GN276">
        <f t="shared" si="405"/>
        <v>0</v>
      </c>
      <c r="GO276">
        <f t="shared" si="405"/>
        <v>500</v>
      </c>
      <c r="GP276">
        <f t="shared" si="405"/>
        <v>0</v>
      </c>
      <c r="GQ276">
        <f t="shared" si="405"/>
        <v>0</v>
      </c>
      <c r="GR276">
        <f t="shared" si="404"/>
        <v>0</v>
      </c>
      <c r="GS276">
        <f t="shared" si="404"/>
        <v>0</v>
      </c>
      <c r="GT276">
        <f t="shared" si="404"/>
        <v>293</v>
      </c>
      <c r="GU276">
        <f t="shared" si="404"/>
        <v>2269</v>
      </c>
      <c r="GV276">
        <f t="shared" si="404"/>
        <v>24507.087800000005</v>
      </c>
    </row>
    <row r="277" spans="1:204" customFormat="1" x14ac:dyDescent="0.25">
      <c r="A277" s="378">
        <v>52002</v>
      </c>
      <c r="B277" s="32" t="s">
        <v>1504</v>
      </c>
      <c r="C277" t="s">
        <v>897</v>
      </c>
      <c r="D277">
        <v>3</v>
      </c>
      <c r="E277" s="379">
        <v>1039</v>
      </c>
      <c r="F277" s="379">
        <v>1918</v>
      </c>
      <c r="G277" s="379">
        <v>185</v>
      </c>
      <c r="H277" s="379">
        <v>10500</v>
      </c>
      <c r="I277" s="379">
        <v>7495</v>
      </c>
      <c r="J277" s="379">
        <v>1600</v>
      </c>
      <c r="K277" s="379">
        <v>5570</v>
      </c>
      <c r="L277" s="379">
        <v>150</v>
      </c>
      <c r="M277" s="380">
        <v>0</v>
      </c>
      <c r="N277" s="381">
        <f t="shared" si="422"/>
        <v>28457</v>
      </c>
      <c r="O277" s="379">
        <v>1381</v>
      </c>
      <c r="P277" s="379">
        <v>1621</v>
      </c>
      <c r="Q277" s="379">
        <v>215</v>
      </c>
      <c r="R277" s="379">
        <v>2540</v>
      </c>
      <c r="S277" s="379">
        <v>6670</v>
      </c>
      <c r="T277" s="379">
        <v>850</v>
      </c>
      <c r="U277" s="379">
        <v>4540</v>
      </c>
      <c r="V277" s="379">
        <v>150</v>
      </c>
      <c r="W277" s="480">
        <f>(VLOOKUP(A277,'[1]floresta plant'!$A$4:$F$573,6,0))*1000</f>
        <v>0</v>
      </c>
      <c r="X277" s="24">
        <f t="shared" si="423"/>
        <v>17967</v>
      </c>
      <c r="Y277" s="53">
        <f t="shared" si="409"/>
        <v>30</v>
      </c>
      <c r="Z277" s="53">
        <f t="shared" si="409"/>
        <v>-7960</v>
      </c>
      <c r="AA277" s="53">
        <f t="shared" si="409"/>
        <v>-825</v>
      </c>
      <c r="AB277" s="53">
        <f t="shared" si="406"/>
        <v>-750</v>
      </c>
      <c r="AC277" s="53">
        <f t="shared" si="406"/>
        <v>-1030</v>
      </c>
      <c r="AD277" s="53">
        <f t="shared" si="406"/>
        <v>0</v>
      </c>
      <c r="AE277" s="53">
        <f t="shared" si="406"/>
        <v>0</v>
      </c>
      <c r="AF277" s="53">
        <f t="shared" si="424"/>
        <v>-297</v>
      </c>
      <c r="AG277" s="53">
        <f t="shared" si="425"/>
        <v>342</v>
      </c>
      <c r="AH277" s="53">
        <f t="shared" si="426"/>
        <v>17543.893700000001</v>
      </c>
      <c r="AI277" s="53">
        <f t="shared" si="494"/>
        <v>-10490</v>
      </c>
      <c r="AJ277" s="469">
        <v>7053.8936999999987</v>
      </c>
      <c r="AK277" s="469">
        <v>0</v>
      </c>
      <c r="AL277" s="469">
        <v>0</v>
      </c>
      <c r="AM277" s="470">
        <f t="shared" si="427"/>
        <v>7053.8936999999987</v>
      </c>
      <c r="AN277" s="53">
        <f t="shared" si="428"/>
        <v>17543.893700000001</v>
      </c>
      <c r="AO277" s="382">
        <f t="shared" si="429"/>
        <v>3</v>
      </c>
      <c r="AP277">
        <v>3</v>
      </c>
      <c r="AQ277" s="383">
        <f t="shared" si="430"/>
        <v>372</v>
      </c>
      <c r="AR277" s="383">
        <f t="shared" si="431"/>
        <v>-10862</v>
      </c>
      <c r="AS277" s="383">
        <f t="shared" si="432"/>
        <v>30</v>
      </c>
      <c r="AT277" s="383">
        <f t="shared" si="433"/>
        <v>10862</v>
      </c>
      <c r="AU277" s="383">
        <f t="shared" si="434"/>
        <v>0</v>
      </c>
      <c r="AV277" s="383">
        <f t="shared" si="435"/>
        <v>1</v>
      </c>
      <c r="AW277" s="383">
        <f t="shared" si="436"/>
        <v>0</v>
      </c>
      <c r="AX277" s="383">
        <f t="shared" si="437"/>
        <v>1</v>
      </c>
      <c r="AY277" s="383">
        <f t="shared" si="438"/>
        <v>30</v>
      </c>
      <c r="AZ277">
        <f t="shared" si="439"/>
        <v>0</v>
      </c>
      <c r="BA277">
        <f t="shared" si="440"/>
        <v>0</v>
      </c>
      <c r="BB277" s="383">
        <f t="shared" si="441"/>
        <v>0</v>
      </c>
      <c r="BC277" s="384">
        <f t="shared" si="497"/>
        <v>30</v>
      </c>
      <c r="BD277" s="384">
        <f t="shared" si="497"/>
        <v>0.73283004971460142</v>
      </c>
      <c r="BE277" s="384">
        <f t="shared" si="497"/>
        <v>7.5952863192782175E-2</v>
      </c>
      <c r="BF277" s="384">
        <f t="shared" si="497"/>
        <v>6.9048057447983799E-2</v>
      </c>
      <c r="BG277" s="384">
        <f t="shared" si="497"/>
        <v>9.4825998895231078E-2</v>
      </c>
      <c r="BH277" s="384">
        <f t="shared" si="497"/>
        <v>0</v>
      </c>
      <c r="BI277" s="384">
        <f t="shared" si="418"/>
        <v>0</v>
      </c>
      <c r="BJ277" s="384">
        <f t="shared" si="418"/>
        <v>2.7343030749401583E-2</v>
      </c>
      <c r="BK277" s="384">
        <f t="shared" si="418"/>
        <v>342</v>
      </c>
      <c r="BL277" s="474">
        <f t="shared" si="442"/>
        <v>10832</v>
      </c>
      <c r="BM277" s="409">
        <f t="shared" si="443"/>
        <v>17543.893700000001</v>
      </c>
      <c r="BN277" s="473">
        <f t="shared" si="444"/>
        <v>342</v>
      </c>
      <c r="BO277" s="387">
        <f t="shared" si="445"/>
        <v>1</v>
      </c>
      <c r="BP277" s="387">
        <f t="shared" si="446"/>
        <v>0</v>
      </c>
      <c r="BQ277" s="388">
        <f t="shared" si="447"/>
        <v>0</v>
      </c>
      <c r="BR277" s="389">
        <f t="shared" si="448"/>
        <v>10490</v>
      </c>
      <c r="BS277" s="390">
        <f t="shared" si="449"/>
        <v>30</v>
      </c>
      <c r="BT277" s="391">
        <f t="shared" si="412"/>
        <v>21.984901491438041</v>
      </c>
      <c r="BU277" s="391">
        <f t="shared" si="413"/>
        <v>2.2785858957834653</v>
      </c>
      <c r="BV277" s="391">
        <f t="shared" si="414"/>
        <v>2.0714417234395142</v>
      </c>
      <c r="BW277" s="391">
        <f t="shared" si="499"/>
        <v>2.8447799668569322</v>
      </c>
      <c r="BX277" s="391">
        <f t="shared" si="500"/>
        <v>0</v>
      </c>
      <c r="BY277" s="391">
        <f t="shared" si="501"/>
        <v>0</v>
      </c>
      <c r="BZ277" s="391">
        <f t="shared" si="502"/>
        <v>0.82029092248204749</v>
      </c>
      <c r="CA277" s="391">
        <f t="shared" si="503"/>
        <v>0</v>
      </c>
      <c r="CB277" s="391">
        <f t="shared" si="450"/>
        <v>0</v>
      </c>
      <c r="CC277" s="391">
        <f t="shared" si="450"/>
        <v>0</v>
      </c>
      <c r="CD277" s="392">
        <f t="shared" si="451"/>
        <v>0</v>
      </c>
      <c r="CE277" s="393">
        <f t="shared" si="452"/>
        <v>-7960</v>
      </c>
      <c r="CF277" s="392">
        <f t="shared" si="410"/>
        <v>0</v>
      </c>
      <c r="CG277" s="392">
        <f t="shared" si="410"/>
        <v>0</v>
      </c>
      <c r="CH277" s="392">
        <f t="shared" si="410"/>
        <v>0</v>
      </c>
      <c r="CI277" s="392">
        <f t="shared" si="407"/>
        <v>0</v>
      </c>
      <c r="CJ277" s="392">
        <f t="shared" si="407"/>
        <v>0</v>
      </c>
      <c r="CK277" s="392">
        <f t="shared" si="407"/>
        <v>0</v>
      </c>
      <c r="CL277" s="392">
        <f t="shared" si="407"/>
        <v>0</v>
      </c>
      <c r="CM277" s="392">
        <f t="shared" si="453"/>
        <v>0</v>
      </c>
      <c r="CN277" s="392">
        <f t="shared" si="454"/>
        <v>0</v>
      </c>
      <c r="CO277" s="394">
        <f t="shared" si="455"/>
        <v>0</v>
      </c>
      <c r="CP277" s="394">
        <f t="shared" si="455"/>
        <v>0</v>
      </c>
      <c r="CQ277" s="395">
        <f t="shared" si="456"/>
        <v>-825</v>
      </c>
      <c r="CR277" s="394">
        <f t="shared" si="495"/>
        <v>0</v>
      </c>
      <c r="CS277" s="394">
        <f t="shared" si="495"/>
        <v>0</v>
      </c>
      <c r="CT277" s="394">
        <f t="shared" si="495"/>
        <v>0</v>
      </c>
      <c r="CU277" s="394">
        <f t="shared" si="457"/>
        <v>0</v>
      </c>
      <c r="CV277" s="394">
        <f t="shared" si="457"/>
        <v>0</v>
      </c>
      <c r="CW277" s="394">
        <f t="shared" si="457"/>
        <v>0</v>
      </c>
      <c r="CX277" s="396">
        <f t="shared" si="458"/>
        <v>0</v>
      </c>
      <c r="CY277" s="396">
        <f t="shared" si="458"/>
        <v>0</v>
      </c>
      <c r="CZ277" s="397">
        <f t="shared" si="459"/>
        <v>0</v>
      </c>
      <c r="DA277" s="397">
        <f t="shared" si="459"/>
        <v>0</v>
      </c>
      <c r="DB277" s="397">
        <f t="shared" si="459"/>
        <v>0</v>
      </c>
      <c r="DC277" s="397">
        <f t="shared" si="460"/>
        <v>-750</v>
      </c>
      <c r="DD277" s="397">
        <f t="shared" si="420"/>
        <v>0</v>
      </c>
      <c r="DE277" s="397">
        <f t="shared" si="420"/>
        <v>0</v>
      </c>
      <c r="DF277" s="397">
        <f t="shared" si="420"/>
        <v>0</v>
      </c>
      <c r="DG277" s="397">
        <f t="shared" si="420"/>
        <v>0</v>
      </c>
      <c r="DH277" s="397">
        <f t="shared" si="420"/>
        <v>0</v>
      </c>
      <c r="DI277" s="398">
        <f t="shared" si="461"/>
        <v>0</v>
      </c>
      <c r="DJ277" s="398">
        <f t="shared" si="461"/>
        <v>0</v>
      </c>
      <c r="DK277" s="399">
        <f t="shared" si="462"/>
        <v>0</v>
      </c>
      <c r="DL277" s="399">
        <f t="shared" si="462"/>
        <v>0</v>
      </c>
      <c r="DM277" s="399">
        <f t="shared" si="462"/>
        <v>0</v>
      </c>
      <c r="DN277" s="399">
        <f t="shared" si="462"/>
        <v>0</v>
      </c>
      <c r="DO277" s="399">
        <f t="shared" si="463"/>
        <v>-1030</v>
      </c>
      <c r="DP277" s="399">
        <f t="shared" si="464"/>
        <v>0</v>
      </c>
      <c r="DQ277" s="399">
        <f t="shared" si="464"/>
        <v>0</v>
      </c>
      <c r="DR277" s="399">
        <f t="shared" si="464"/>
        <v>0</v>
      </c>
      <c r="DS277" s="399">
        <f t="shared" si="464"/>
        <v>0</v>
      </c>
      <c r="DT277" s="400">
        <f t="shared" si="465"/>
        <v>0</v>
      </c>
      <c r="DU277" s="400">
        <f t="shared" si="465"/>
        <v>0</v>
      </c>
      <c r="DV277" s="386">
        <f t="shared" si="421"/>
        <v>0</v>
      </c>
      <c r="DW277" s="386">
        <f t="shared" si="421"/>
        <v>0</v>
      </c>
      <c r="DX277" s="386">
        <f t="shared" si="421"/>
        <v>0</v>
      </c>
      <c r="DY277" s="386">
        <f t="shared" si="421"/>
        <v>0</v>
      </c>
      <c r="DZ277" s="386">
        <f t="shared" si="421"/>
        <v>0</v>
      </c>
      <c r="EA277" s="401">
        <f t="shared" si="466"/>
        <v>0</v>
      </c>
      <c r="EB277" s="386">
        <f t="shared" si="467"/>
        <v>0</v>
      </c>
      <c r="EC277" s="386">
        <f t="shared" si="467"/>
        <v>0</v>
      </c>
      <c r="ED277" s="386">
        <f t="shared" si="467"/>
        <v>0</v>
      </c>
      <c r="EE277" s="385">
        <f t="shared" si="468"/>
        <v>0</v>
      </c>
      <c r="EF277" s="385">
        <f t="shared" si="468"/>
        <v>0</v>
      </c>
      <c r="EG277" s="402">
        <f t="shared" si="496"/>
        <v>0</v>
      </c>
      <c r="EH277" s="402">
        <f t="shared" si="496"/>
        <v>0</v>
      </c>
      <c r="EI277" s="402">
        <f t="shared" si="496"/>
        <v>0</v>
      </c>
      <c r="EJ277" s="402">
        <f t="shared" si="469"/>
        <v>0</v>
      </c>
      <c r="EK277" s="402">
        <f t="shared" si="469"/>
        <v>0</v>
      </c>
      <c r="EL277" s="402">
        <f t="shared" si="469"/>
        <v>0</v>
      </c>
      <c r="EM277" s="402">
        <f t="shared" si="470"/>
        <v>0</v>
      </c>
      <c r="EN277" s="402">
        <f t="shared" si="471"/>
        <v>0</v>
      </c>
      <c r="EO277" s="402">
        <f t="shared" si="471"/>
        <v>0</v>
      </c>
      <c r="EP277" s="402">
        <f t="shared" si="472"/>
        <v>0</v>
      </c>
      <c r="EQ277" s="402">
        <f t="shared" si="473"/>
        <v>0</v>
      </c>
      <c r="ER277" s="394">
        <f t="shared" si="411"/>
        <v>0</v>
      </c>
      <c r="ES277" s="394">
        <f t="shared" si="411"/>
        <v>0</v>
      </c>
      <c r="ET277" s="394">
        <f t="shared" si="411"/>
        <v>0</v>
      </c>
      <c r="EU277" s="394">
        <f t="shared" si="408"/>
        <v>0</v>
      </c>
      <c r="EV277" s="394">
        <f t="shared" si="408"/>
        <v>0</v>
      </c>
      <c r="EW277" s="394">
        <f t="shared" si="408"/>
        <v>0</v>
      </c>
      <c r="EX277" s="394">
        <f t="shared" si="408"/>
        <v>0</v>
      </c>
      <c r="EY277" s="403">
        <f t="shared" si="474"/>
        <v>-297</v>
      </c>
      <c r="EZ277" s="394">
        <f t="shared" si="475"/>
        <v>0</v>
      </c>
      <c r="FA277" s="396">
        <f t="shared" si="476"/>
        <v>0</v>
      </c>
      <c r="FB277" s="396">
        <f t="shared" si="476"/>
        <v>0</v>
      </c>
      <c r="FC277" s="404">
        <f t="shared" si="415"/>
        <v>0</v>
      </c>
      <c r="FD277" s="404">
        <f t="shared" si="416"/>
        <v>250.62787700239369</v>
      </c>
      <c r="FE277" s="404">
        <f t="shared" si="417"/>
        <v>25.975879211931503</v>
      </c>
      <c r="FF277" s="404">
        <f t="shared" si="504"/>
        <v>23.61443564721046</v>
      </c>
      <c r="FG277" s="404">
        <f t="shared" si="505"/>
        <v>32.430491622169029</v>
      </c>
      <c r="FH277" s="404">
        <f t="shared" si="506"/>
        <v>0</v>
      </c>
      <c r="FI277" s="404">
        <f t="shared" si="507"/>
        <v>0</v>
      </c>
      <c r="FJ277" s="404">
        <f t="shared" si="508"/>
        <v>9.3513165162953413</v>
      </c>
      <c r="FK277" s="392">
        <f t="shared" si="477"/>
        <v>342</v>
      </c>
      <c r="FL277" s="384">
        <f t="shared" si="478"/>
        <v>0</v>
      </c>
      <c r="FM277" s="384">
        <f t="shared" si="478"/>
        <v>0</v>
      </c>
      <c r="FN277" s="405">
        <f t="shared" si="498"/>
        <v>0</v>
      </c>
      <c r="FO277" s="405">
        <f t="shared" si="498"/>
        <v>7687.3872215061692</v>
      </c>
      <c r="FP277" s="405">
        <f t="shared" si="498"/>
        <v>796.74553489228504</v>
      </c>
      <c r="FQ277" s="405">
        <f t="shared" si="498"/>
        <v>724.31412262935009</v>
      </c>
      <c r="FR277" s="405">
        <f t="shared" si="498"/>
        <v>994.72472841097397</v>
      </c>
      <c r="FS277" s="405">
        <f t="shared" si="498"/>
        <v>0</v>
      </c>
      <c r="FT277" s="405">
        <f t="shared" si="419"/>
        <v>0</v>
      </c>
      <c r="FU277" s="405">
        <f t="shared" si="419"/>
        <v>286.82839256122259</v>
      </c>
      <c r="FV277" s="405">
        <f t="shared" si="419"/>
        <v>0</v>
      </c>
      <c r="FW277" s="397">
        <f t="shared" si="479"/>
        <v>17543.893700000001</v>
      </c>
      <c r="FX277" s="406">
        <f t="shared" si="480"/>
        <v>7053.8936999999987</v>
      </c>
      <c r="FY277" s="331">
        <f t="shared" si="481"/>
        <v>7053.8936999999987</v>
      </c>
      <c r="FZ277" s="382">
        <f t="shared" si="482"/>
        <v>0</v>
      </c>
      <c r="GA277" s="331">
        <f t="shared" si="483"/>
        <v>0</v>
      </c>
      <c r="GB277" s="407">
        <f t="shared" si="484"/>
        <v>0</v>
      </c>
      <c r="GC277" s="407">
        <f t="shared" si="485"/>
        <v>0</v>
      </c>
      <c r="GD277" s="407">
        <f t="shared" si="486"/>
        <v>0</v>
      </c>
      <c r="GE277" s="407">
        <f t="shared" si="487"/>
        <v>0</v>
      </c>
      <c r="GF277" s="407">
        <f t="shared" si="488"/>
        <v>0</v>
      </c>
      <c r="GG277" s="407">
        <f t="shared" si="489"/>
        <v>0</v>
      </c>
      <c r="GH277" s="407">
        <f t="shared" si="490"/>
        <v>0</v>
      </c>
      <c r="GI277" s="407">
        <f t="shared" si="491"/>
        <v>-5.6843418860808015E-14</v>
      </c>
      <c r="GJ277">
        <f t="shared" si="492"/>
        <v>0</v>
      </c>
      <c r="GK277" s="382">
        <f t="shared" si="493"/>
        <v>-5.6843418860808015E-14</v>
      </c>
      <c r="GL277">
        <v>3</v>
      </c>
      <c r="GM277">
        <f t="shared" si="405"/>
        <v>30</v>
      </c>
      <c r="GN277">
        <f t="shared" si="405"/>
        <v>0</v>
      </c>
      <c r="GO277">
        <f t="shared" si="405"/>
        <v>0</v>
      </c>
      <c r="GP277">
        <f t="shared" si="405"/>
        <v>0</v>
      </c>
      <c r="GQ277">
        <f t="shared" si="405"/>
        <v>0</v>
      </c>
      <c r="GR277">
        <f t="shared" si="404"/>
        <v>0</v>
      </c>
      <c r="GS277">
        <f t="shared" si="404"/>
        <v>0</v>
      </c>
      <c r="GT277">
        <f t="shared" si="404"/>
        <v>0</v>
      </c>
      <c r="GU277">
        <f t="shared" si="404"/>
        <v>342</v>
      </c>
      <c r="GV277">
        <f t="shared" si="404"/>
        <v>17543.893700000001</v>
      </c>
    </row>
    <row r="278" spans="1:204" customFormat="1" x14ac:dyDescent="0.25">
      <c r="A278" s="378">
        <v>52003</v>
      </c>
      <c r="B278" s="32" t="s">
        <v>1505</v>
      </c>
      <c r="C278" t="s">
        <v>897</v>
      </c>
      <c r="D278">
        <v>3</v>
      </c>
      <c r="E278" s="379">
        <v>621</v>
      </c>
      <c r="F278" s="379">
        <v>444</v>
      </c>
      <c r="G278" s="379">
        <v>78</v>
      </c>
      <c r="H278" s="379">
        <v>26200</v>
      </c>
      <c r="I278" s="379">
        <v>2260</v>
      </c>
      <c r="J278" s="379">
        <v>0</v>
      </c>
      <c r="K278" s="379">
        <v>5208</v>
      </c>
      <c r="L278" s="379">
        <v>0</v>
      </c>
      <c r="M278" s="380">
        <v>0</v>
      </c>
      <c r="N278" s="381">
        <f t="shared" si="422"/>
        <v>34811</v>
      </c>
      <c r="O278" s="379">
        <v>2442</v>
      </c>
      <c r="P278" s="379">
        <v>330</v>
      </c>
      <c r="Q278" s="379">
        <v>87</v>
      </c>
      <c r="R278" s="379">
        <v>13450</v>
      </c>
      <c r="S278" s="379">
        <v>2950</v>
      </c>
      <c r="T278" s="379">
        <v>0</v>
      </c>
      <c r="U278" s="379">
        <v>1595</v>
      </c>
      <c r="V278" s="379">
        <v>0</v>
      </c>
      <c r="W278" s="480">
        <f>(VLOOKUP(A278,'[1]floresta plant'!$A$4:$F$573,6,0))*1000</f>
        <v>0</v>
      </c>
      <c r="X278" s="24">
        <f t="shared" si="423"/>
        <v>20854</v>
      </c>
      <c r="Y278" s="53">
        <f t="shared" si="409"/>
        <v>9</v>
      </c>
      <c r="Z278" s="53">
        <f t="shared" si="409"/>
        <v>-12750</v>
      </c>
      <c r="AA278" s="53">
        <f t="shared" si="409"/>
        <v>690</v>
      </c>
      <c r="AB278" s="53">
        <f t="shared" si="406"/>
        <v>0</v>
      </c>
      <c r="AC278" s="53">
        <f t="shared" si="406"/>
        <v>-3613</v>
      </c>
      <c r="AD278" s="53">
        <f t="shared" si="406"/>
        <v>0</v>
      </c>
      <c r="AE278" s="53">
        <f t="shared" si="406"/>
        <v>0</v>
      </c>
      <c r="AF278" s="53">
        <f t="shared" si="424"/>
        <v>-114</v>
      </c>
      <c r="AG278" s="53">
        <f t="shared" si="425"/>
        <v>1821</v>
      </c>
      <c r="AH278" s="53">
        <f t="shared" si="426"/>
        <v>18459.775699999998</v>
      </c>
      <c r="AI278" s="53">
        <f t="shared" si="494"/>
        <v>-13957</v>
      </c>
      <c r="AJ278" s="469">
        <v>4502.7757000000001</v>
      </c>
      <c r="AK278" s="469">
        <v>0</v>
      </c>
      <c r="AL278" s="469">
        <v>0</v>
      </c>
      <c r="AM278" s="470">
        <f t="shared" si="427"/>
        <v>4502.7757000000001</v>
      </c>
      <c r="AN278" s="53">
        <f t="shared" si="428"/>
        <v>18459.775699999998</v>
      </c>
      <c r="AO278" s="382">
        <f t="shared" si="429"/>
        <v>3</v>
      </c>
      <c r="AP278">
        <v>3</v>
      </c>
      <c r="AQ278" s="383">
        <f t="shared" si="430"/>
        <v>2520</v>
      </c>
      <c r="AR278" s="383">
        <f t="shared" si="431"/>
        <v>-16477</v>
      </c>
      <c r="AS278" s="383">
        <f t="shared" si="432"/>
        <v>9</v>
      </c>
      <c r="AT278" s="383">
        <f t="shared" si="433"/>
        <v>16477</v>
      </c>
      <c r="AU278" s="383">
        <f t="shared" si="434"/>
        <v>0</v>
      </c>
      <c r="AV278" s="383">
        <f t="shared" si="435"/>
        <v>1</v>
      </c>
      <c r="AW278" s="383">
        <f t="shared" si="436"/>
        <v>0</v>
      </c>
      <c r="AX278" s="383">
        <f t="shared" si="437"/>
        <v>1</v>
      </c>
      <c r="AY278" s="383">
        <f t="shared" si="438"/>
        <v>9</v>
      </c>
      <c r="AZ278">
        <f t="shared" si="439"/>
        <v>0</v>
      </c>
      <c r="BA278">
        <f t="shared" si="440"/>
        <v>0</v>
      </c>
      <c r="BB278" s="383">
        <f t="shared" si="441"/>
        <v>0</v>
      </c>
      <c r="BC278" s="384">
        <f t="shared" si="497"/>
        <v>9</v>
      </c>
      <c r="BD278" s="384">
        <f t="shared" si="497"/>
        <v>0.77380591127025555</v>
      </c>
      <c r="BE278" s="384">
        <f t="shared" si="497"/>
        <v>690</v>
      </c>
      <c r="BF278" s="384">
        <f t="shared" si="497"/>
        <v>0</v>
      </c>
      <c r="BG278" s="384">
        <f t="shared" si="497"/>
        <v>0.2192753535230928</v>
      </c>
      <c r="BH278" s="384">
        <f t="shared" si="497"/>
        <v>0</v>
      </c>
      <c r="BI278" s="384">
        <f t="shared" si="418"/>
        <v>0</v>
      </c>
      <c r="BJ278" s="384">
        <f t="shared" si="418"/>
        <v>6.9187352066516963E-3</v>
      </c>
      <c r="BK278" s="384">
        <f t="shared" si="418"/>
        <v>1821</v>
      </c>
      <c r="BL278" s="474">
        <f t="shared" si="442"/>
        <v>16468</v>
      </c>
      <c r="BM278" s="409">
        <f t="shared" si="443"/>
        <v>18459.775699999998</v>
      </c>
      <c r="BN278" s="473">
        <f t="shared" si="444"/>
        <v>2511</v>
      </c>
      <c r="BO278" s="387">
        <f t="shared" si="445"/>
        <v>1</v>
      </c>
      <c r="BP278" s="387">
        <f t="shared" si="446"/>
        <v>0</v>
      </c>
      <c r="BQ278" s="388">
        <f t="shared" si="447"/>
        <v>0</v>
      </c>
      <c r="BR278" s="389">
        <f t="shared" si="448"/>
        <v>13957</v>
      </c>
      <c r="BS278" s="390">
        <f t="shared" si="449"/>
        <v>9</v>
      </c>
      <c r="BT278" s="391">
        <f t="shared" si="412"/>
        <v>6.9642532014322995</v>
      </c>
      <c r="BU278" s="391">
        <f t="shared" si="413"/>
        <v>0</v>
      </c>
      <c r="BV278" s="391">
        <f t="shared" si="414"/>
        <v>0</v>
      </c>
      <c r="BW278" s="391">
        <f t="shared" si="499"/>
        <v>1.9734781817078351</v>
      </c>
      <c r="BX278" s="391">
        <f t="shared" si="500"/>
        <v>0</v>
      </c>
      <c r="BY278" s="391">
        <f t="shared" si="501"/>
        <v>0</v>
      </c>
      <c r="BZ278" s="391">
        <f t="shared" si="502"/>
        <v>6.2268616859865268E-2</v>
      </c>
      <c r="CA278" s="391">
        <f t="shared" si="503"/>
        <v>0</v>
      </c>
      <c r="CB278" s="391">
        <f t="shared" si="450"/>
        <v>0</v>
      </c>
      <c r="CC278" s="391">
        <f t="shared" si="450"/>
        <v>0</v>
      </c>
      <c r="CD278" s="392">
        <f t="shared" si="451"/>
        <v>0</v>
      </c>
      <c r="CE278" s="393">
        <f t="shared" si="452"/>
        <v>-12750</v>
      </c>
      <c r="CF278" s="392">
        <f t="shared" si="410"/>
        <v>0</v>
      </c>
      <c r="CG278" s="392">
        <f t="shared" si="410"/>
        <v>0</v>
      </c>
      <c r="CH278" s="392">
        <f t="shared" si="410"/>
        <v>0</v>
      </c>
      <c r="CI278" s="392">
        <f t="shared" si="407"/>
        <v>0</v>
      </c>
      <c r="CJ278" s="392">
        <f t="shared" si="407"/>
        <v>0</v>
      </c>
      <c r="CK278" s="392">
        <f t="shared" si="407"/>
        <v>0</v>
      </c>
      <c r="CL278" s="392">
        <f t="shared" si="407"/>
        <v>0</v>
      </c>
      <c r="CM278" s="392">
        <f t="shared" si="453"/>
        <v>0</v>
      </c>
      <c r="CN278" s="392">
        <f t="shared" si="454"/>
        <v>0</v>
      </c>
      <c r="CO278" s="394">
        <f t="shared" si="455"/>
        <v>0</v>
      </c>
      <c r="CP278" s="394">
        <f t="shared" si="455"/>
        <v>533.92607877647629</v>
      </c>
      <c r="CQ278" s="395">
        <f t="shared" si="456"/>
        <v>690</v>
      </c>
      <c r="CR278" s="394">
        <f t="shared" si="495"/>
        <v>0</v>
      </c>
      <c r="CS278" s="394">
        <f t="shared" si="495"/>
        <v>151.29999393093402</v>
      </c>
      <c r="CT278" s="394">
        <f t="shared" si="495"/>
        <v>0</v>
      </c>
      <c r="CU278" s="394">
        <f t="shared" si="457"/>
        <v>0</v>
      </c>
      <c r="CV278" s="394">
        <f t="shared" si="457"/>
        <v>4.7739272925896703</v>
      </c>
      <c r="CW278" s="394">
        <f t="shared" si="457"/>
        <v>0</v>
      </c>
      <c r="CX278" s="396">
        <f t="shared" si="458"/>
        <v>0</v>
      </c>
      <c r="CY278" s="396">
        <f t="shared" si="458"/>
        <v>0</v>
      </c>
      <c r="CZ278" s="397">
        <f t="shared" si="459"/>
        <v>0</v>
      </c>
      <c r="DA278" s="397">
        <f t="shared" si="459"/>
        <v>0</v>
      </c>
      <c r="DB278" s="397">
        <f t="shared" si="459"/>
        <v>0</v>
      </c>
      <c r="DC278" s="397">
        <f t="shared" si="460"/>
        <v>0</v>
      </c>
      <c r="DD278" s="397">
        <f t="shared" si="420"/>
        <v>0</v>
      </c>
      <c r="DE278" s="397">
        <f t="shared" si="420"/>
        <v>0</v>
      </c>
      <c r="DF278" s="397">
        <f t="shared" si="420"/>
        <v>0</v>
      </c>
      <c r="DG278" s="397">
        <f t="shared" si="420"/>
        <v>0</v>
      </c>
      <c r="DH278" s="397">
        <f t="shared" si="420"/>
        <v>0</v>
      </c>
      <c r="DI278" s="398">
        <f t="shared" si="461"/>
        <v>0</v>
      </c>
      <c r="DJ278" s="398">
        <f t="shared" si="461"/>
        <v>0</v>
      </c>
      <c r="DK278" s="399">
        <f t="shared" si="462"/>
        <v>0</v>
      </c>
      <c r="DL278" s="399">
        <f t="shared" si="462"/>
        <v>0</v>
      </c>
      <c r="DM278" s="399">
        <f t="shared" si="462"/>
        <v>0</v>
      </c>
      <c r="DN278" s="399">
        <f t="shared" si="462"/>
        <v>0</v>
      </c>
      <c r="DO278" s="399">
        <f t="shared" si="463"/>
        <v>-3613</v>
      </c>
      <c r="DP278" s="399">
        <f t="shared" si="464"/>
        <v>0</v>
      </c>
      <c r="DQ278" s="399">
        <f t="shared" si="464"/>
        <v>0</v>
      </c>
      <c r="DR278" s="399">
        <f t="shared" si="464"/>
        <v>0</v>
      </c>
      <c r="DS278" s="399">
        <f t="shared" si="464"/>
        <v>0</v>
      </c>
      <c r="DT278" s="400">
        <f t="shared" si="465"/>
        <v>0</v>
      </c>
      <c r="DU278" s="400">
        <f t="shared" si="465"/>
        <v>0</v>
      </c>
      <c r="DV278" s="386">
        <f t="shared" si="421"/>
        <v>0</v>
      </c>
      <c r="DW278" s="386">
        <f t="shared" si="421"/>
        <v>0</v>
      </c>
      <c r="DX278" s="386">
        <f t="shared" si="421"/>
        <v>0</v>
      </c>
      <c r="DY278" s="386">
        <f t="shared" si="421"/>
        <v>0</v>
      </c>
      <c r="DZ278" s="386">
        <f t="shared" si="421"/>
        <v>0</v>
      </c>
      <c r="EA278" s="401">
        <f t="shared" si="466"/>
        <v>0</v>
      </c>
      <c r="EB278" s="386">
        <f t="shared" si="467"/>
        <v>0</v>
      </c>
      <c r="EC278" s="386">
        <f t="shared" si="467"/>
        <v>0</v>
      </c>
      <c r="ED278" s="386">
        <f t="shared" si="467"/>
        <v>0</v>
      </c>
      <c r="EE278" s="385">
        <f t="shared" si="468"/>
        <v>0</v>
      </c>
      <c r="EF278" s="385">
        <f t="shared" si="468"/>
        <v>0</v>
      </c>
      <c r="EG278" s="402">
        <f t="shared" si="496"/>
        <v>0</v>
      </c>
      <c r="EH278" s="402">
        <f t="shared" si="496"/>
        <v>0</v>
      </c>
      <c r="EI278" s="402">
        <f t="shared" si="496"/>
        <v>0</v>
      </c>
      <c r="EJ278" s="402">
        <f t="shared" si="469"/>
        <v>0</v>
      </c>
      <c r="EK278" s="402">
        <f t="shared" si="469"/>
        <v>0</v>
      </c>
      <c r="EL278" s="402">
        <f t="shared" si="469"/>
        <v>0</v>
      </c>
      <c r="EM278" s="402">
        <f t="shared" si="470"/>
        <v>0</v>
      </c>
      <c r="EN278" s="402">
        <f t="shared" si="471"/>
        <v>0</v>
      </c>
      <c r="EO278" s="402">
        <f t="shared" si="471"/>
        <v>0</v>
      </c>
      <c r="EP278" s="402">
        <f t="shared" si="472"/>
        <v>0</v>
      </c>
      <c r="EQ278" s="402">
        <f t="shared" si="473"/>
        <v>0</v>
      </c>
      <c r="ER278" s="394">
        <f t="shared" si="411"/>
        <v>0</v>
      </c>
      <c r="ES278" s="394">
        <f t="shared" si="411"/>
        <v>0</v>
      </c>
      <c r="ET278" s="394">
        <f t="shared" si="411"/>
        <v>0</v>
      </c>
      <c r="EU278" s="394">
        <f t="shared" si="408"/>
        <v>0</v>
      </c>
      <c r="EV278" s="394">
        <f t="shared" si="408"/>
        <v>0</v>
      </c>
      <c r="EW278" s="394">
        <f t="shared" si="408"/>
        <v>0</v>
      </c>
      <c r="EX278" s="394">
        <f t="shared" si="408"/>
        <v>0</v>
      </c>
      <c r="EY278" s="403">
        <f t="shared" si="474"/>
        <v>-114</v>
      </c>
      <c r="EZ278" s="394">
        <f t="shared" si="475"/>
        <v>0</v>
      </c>
      <c r="FA278" s="396">
        <f t="shared" si="476"/>
        <v>0</v>
      </c>
      <c r="FB278" s="396">
        <f t="shared" si="476"/>
        <v>0</v>
      </c>
      <c r="FC278" s="404">
        <f t="shared" si="415"/>
        <v>0</v>
      </c>
      <c r="FD278" s="404">
        <f t="shared" si="416"/>
        <v>1409.1005644231354</v>
      </c>
      <c r="FE278" s="404">
        <f t="shared" si="417"/>
        <v>0</v>
      </c>
      <c r="FF278" s="404">
        <f t="shared" si="504"/>
        <v>0</v>
      </c>
      <c r="FG278" s="404">
        <f t="shared" si="505"/>
        <v>399.30041876555197</v>
      </c>
      <c r="FH278" s="404">
        <f t="shared" si="506"/>
        <v>0</v>
      </c>
      <c r="FI278" s="404">
        <f t="shared" si="507"/>
        <v>0</v>
      </c>
      <c r="FJ278" s="404">
        <f t="shared" si="508"/>
        <v>12.599016811312739</v>
      </c>
      <c r="FK278" s="392">
        <f t="shared" si="477"/>
        <v>1821</v>
      </c>
      <c r="FL278" s="384">
        <f t="shared" si="478"/>
        <v>0</v>
      </c>
      <c r="FM278" s="384">
        <f t="shared" si="478"/>
        <v>0</v>
      </c>
      <c r="FN278" s="405">
        <f t="shared" si="498"/>
        <v>0</v>
      </c>
      <c r="FO278" s="405">
        <f t="shared" si="498"/>
        <v>10800.009103598957</v>
      </c>
      <c r="FP278" s="405">
        <f t="shared" si="498"/>
        <v>0</v>
      </c>
      <c r="FQ278" s="405">
        <f t="shared" si="498"/>
        <v>0</v>
      </c>
      <c r="FR278" s="405">
        <f t="shared" si="498"/>
        <v>3060.4261091218063</v>
      </c>
      <c r="FS278" s="405">
        <f t="shared" si="498"/>
        <v>0</v>
      </c>
      <c r="FT278" s="405">
        <f t="shared" si="419"/>
        <v>0</v>
      </c>
      <c r="FU278" s="405">
        <f t="shared" si="419"/>
        <v>96.56478727923772</v>
      </c>
      <c r="FV278" s="405">
        <f t="shared" si="419"/>
        <v>0</v>
      </c>
      <c r="FW278" s="397">
        <f t="shared" si="479"/>
        <v>18459.775699999998</v>
      </c>
      <c r="FX278" s="406">
        <f t="shared" si="480"/>
        <v>4502.7756999999965</v>
      </c>
      <c r="FY278" s="331">
        <f t="shared" si="481"/>
        <v>4502.7756999999965</v>
      </c>
      <c r="FZ278" s="382">
        <f t="shared" si="482"/>
        <v>0</v>
      </c>
      <c r="GA278" s="331">
        <f t="shared" si="483"/>
        <v>0</v>
      </c>
      <c r="GB278" s="407">
        <f t="shared" si="484"/>
        <v>0</v>
      </c>
      <c r="GC278" s="407">
        <f t="shared" si="485"/>
        <v>0</v>
      </c>
      <c r="GD278" s="407">
        <f t="shared" si="486"/>
        <v>0</v>
      </c>
      <c r="GE278" s="407">
        <f t="shared" si="487"/>
        <v>0</v>
      </c>
      <c r="GF278" s="407">
        <f t="shared" si="488"/>
        <v>0</v>
      </c>
      <c r="GG278" s="407">
        <f t="shared" si="489"/>
        <v>0</v>
      </c>
      <c r="GH278" s="407">
        <f t="shared" si="490"/>
        <v>0</v>
      </c>
      <c r="GI278" s="407">
        <f t="shared" si="491"/>
        <v>-2.2737367544323206E-13</v>
      </c>
      <c r="GJ278">
        <f t="shared" si="492"/>
        <v>0</v>
      </c>
      <c r="GK278" s="382">
        <f t="shared" si="493"/>
        <v>-2.2737367544323206E-13</v>
      </c>
      <c r="GL278">
        <v>3</v>
      </c>
      <c r="GM278">
        <f t="shared" si="405"/>
        <v>9</v>
      </c>
      <c r="GN278">
        <f t="shared" si="405"/>
        <v>0</v>
      </c>
      <c r="GO278">
        <f t="shared" si="405"/>
        <v>690</v>
      </c>
      <c r="GP278">
        <f t="shared" si="405"/>
        <v>0</v>
      </c>
      <c r="GQ278">
        <f t="shared" si="405"/>
        <v>0</v>
      </c>
      <c r="GR278">
        <f t="shared" si="404"/>
        <v>0</v>
      </c>
      <c r="GS278">
        <f t="shared" si="404"/>
        <v>0</v>
      </c>
      <c r="GT278">
        <f t="shared" si="404"/>
        <v>0</v>
      </c>
      <c r="GU278">
        <f t="shared" si="404"/>
        <v>1821</v>
      </c>
      <c r="GV278">
        <f t="shared" si="404"/>
        <v>18459.775699999998</v>
      </c>
    </row>
    <row r="279" spans="1:204" customFormat="1" x14ac:dyDescent="0.25">
      <c r="A279" s="378">
        <v>52004</v>
      </c>
      <c r="B279" s="32" t="s">
        <v>1506</v>
      </c>
      <c r="C279" t="s">
        <v>897</v>
      </c>
      <c r="D279">
        <v>3</v>
      </c>
      <c r="E279" s="379">
        <v>4043</v>
      </c>
      <c r="F279" s="379">
        <v>1149</v>
      </c>
      <c r="G279" s="379">
        <v>384</v>
      </c>
      <c r="H279" s="379">
        <v>45253</v>
      </c>
      <c r="I279" s="379">
        <v>19150</v>
      </c>
      <c r="J279" s="379">
        <v>0</v>
      </c>
      <c r="K279" s="379">
        <v>16920</v>
      </c>
      <c r="L279" s="379">
        <v>600</v>
      </c>
      <c r="M279" s="380">
        <v>15121.070336050274</v>
      </c>
      <c r="N279" s="381">
        <f t="shared" si="422"/>
        <v>102620.07033605027</v>
      </c>
      <c r="O279" s="379">
        <v>15287</v>
      </c>
      <c r="P279" s="379">
        <v>873</v>
      </c>
      <c r="Q279" s="379">
        <v>2194</v>
      </c>
      <c r="R279" s="379">
        <v>46300</v>
      </c>
      <c r="S279" s="379">
        <v>17900</v>
      </c>
      <c r="T279" s="379">
        <v>0</v>
      </c>
      <c r="U279" s="379">
        <v>9010</v>
      </c>
      <c r="V279" s="379">
        <v>150</v>
      </c>
      <c r="W279" s="480">
        <f>(VLOOKUP(A279,'[1]floresta plant'!$A$4:$F$573,6,0))*1000</f>
        <v>26572.467651485611</v>
      </c>
      <c r="X279" s="24">
        <f t="shared" si="423"/>
        <v>118286.46765148561</v>
      </c>
      <c r="Y279" s="53">
        <f t="shared" si="409"/>
        <v>1810</v>
      </c>
      <c r="Z279" s="53">
        <f t="shared" si="409"/>
        <v>1047</v>
      </c>
      <c r="AA279" s="53">
        <f t="shared" si="409"/>
        <v>-1250</v>
      </c>
      <c r="AB279" s="53">
        <f t="shared" si="406"/>
        <v>0</v>
      </c>
      <c r="AC279" s="53">
        <f t="shared" si="406"/>
        <v>-7910</v>
      </c>
      <c r="AD279" s="53">
        <f t="shared" si="406"/>
        <v>-450</v>
      </c>
      <c r="AE279" s="53">
        <f t="shared" si="406"/>
        <v>11451.397315435337</v>
      </c>
      <c r="AF279" s="53">
        <f t="shared" si="424"/>
        <v>-276</v>
      </c>
      <c r="AG279" s="53">
        <f t="shared" si="425"/>
        <v>11244</v>
      </c>
      <c r="AH279" s="53">
        <f t="shared" si="426"/>
        <v>4236.399984564654</v>
      </c>
      <c r="AI279" s="53">
        <f t="shared" si="494"/>
        <v>15666.397315435344</v>
      </c>
      <c r="AJ279" s="469">
        <v>19902.797299999998</v>
      </c>
      <c r="AK279" s="469">
        <v>0</v>
      </c>
      <c r="AL279" s="469">
        <v>0</v>
      </c>
      <c r="AM279" s="470">
        <f t="shared" si="427"/>
        <v>19902.797299999998</v>
      </c>
      <c r="AN279" s="53">
        <f t="shared" si="428"/>
        <v>4236.399984564654</v>
      </c>
      <c r="AO279" s="382">
        <f t="shared" si="429"/>
        <v>1</v>
      </c>
      <c r="AP279">
        <v>3</v>
      </c>
      <c r="AQ279" s="383">
        <f t="shared" si="430"/>
        <v>25552.397315435337</v>
      </c>
      <c r="AR279" s="383">
        <f t="shared" si="431"/>
        <v>-9886</v>
      </c>
      <c r="AS279" s="383">
        <f t="shared" si="432"/>
        <v>1810</v>
      </c>
      <c r="AT279" s="383">
        <f t="shared" si="433"/>
        <v>9886</v>
      </c>
      <c r="AU279" s="383">
        <f t="shared" si="434"/>
        <v>0</v>
      </c>
      <c r="AV279" s="383">
        <f t="shared" si="435"/>
        <v>1</v>
      </c>
      <c r="AW279" s="383">
        <f t="shared" si="436"/>
        <v>0</v>
      </c>
      <c r="AX279" s="383">
        <f t="shared" si="437"/>
        <v>1</v>
      </c>
      <c r="AY279" s="383">
        <f t="shared" si="438"/>
        <v>1810</v>
      </c>
      <c r="AZ279">
        <f t="shared" si="439"/>
        <v>0</v>
      </c>
      <c r="BA279">
        <f t="shared" si="440"/>
        <v>0</v>
      </c>
      <c r="BB279" s="383">
        <f t="shared" si="441"/>
        <v>0</v>
      </c>
      <c r="BC279" s="384">
        <f t="shared" si="497"/>
        <v>1810</v>
      </c>
      <c r="BD279" s="384">
        <f t="shared" si="497"/>
        <v>1047</v>
      </c>
      <c r="BE279" s="384">
        <f t="shared" si="497"/>
        <v>0.12644143232854541</v>
      </c>
      <c r="BF279" s="384">
        <f t="shared" si="497"/>
        <v>0</v>
      </c>
      <c r="BG279" s="384">
        <f t="shared" si="497"/>
        <v>0.80012138377503539</v>
      </c>
      <c r="BH279" s="384">
        <f t="shared" si="497"/>
        <v>4.5518915638276349E-2</v>
      </c>
      <c r="BI279" s="384">
        <f t="shared" si="418"/>
        <v>11451.397315435337</v>
      </c>
      <c r="BJ279" s="384">
        <f t="shared" si="418"/>
        <v>2.791826825814283E-2</v>
      </c>
      <c r="BK279" s="384">
        <f t="shared" si="418"/>
        <v>11244</v>
      </c>
      <c r="BL279" s="474">
        <f t="shared" si="442"/>
        <v>8076</v>
      </c>
      <c r="BM279" s="409">
        <f t="shared" si="443"/>
        <v>4236.399984564654</v>
      </c>
      <c r="BN279" s="473">
        <f t="shared" si="444"/>
        <v>23742.397315435337</v>
      </c>
      <c r="BO279" s="387">
        <f t="shared" si="445"/>
        <v>0.34015099202933713</v>
      </c>
      <c r="BP279" s="387">
        <f t="shared" si="446"/>
        <v>0</v>
      </c>
      <c r="BQ279" s="388">
        <f t="shared" si="447"/>
        <v>0.65984900797066293</v>
      </c>
      <c r="BR279" s="389">
        <f t="shared" si="448"/>
        <v>0</v>
      </c>
      <c r="BS279" s="390">
        <f t="shared" si="449"/>
        <v>1810</v>
      </c>
      <c r="BT279" s="391">
        <f t="shared" si="412"/>
        <v>0</v>
      </c>
      <c r="BU279" s="391">
        <f t="shared" si="413"/>
        <v>228.85899251466719</v>
      </c>
      <c r="BV279" s="391">
        <f t="shared" si="414"/>
        <v>0</v>
      </c>
      <c r="BW279" s="391">
        <f t="shared" si="499"/>
        <v>1448.219704632814</v>
      </c>
      <c r="BX279" s="391">
        <f t="shared" si="500"/>
        <v>82.38923730528019</v>
      </c>
      <c r="BY279" s="391">
        <f t="shared" si="501"/>
        <v>0</v>
      </c>
      <c r="BZ279" s="391">
        <f t="shared" si="502"/>
        <v>50.532065547238524</v>
      </c>
      <c r="CA279" s="391">
        <f t="shared" si="503"/>
        <v>0</v>
      </c>
      <c r="CB279" s="391">
        <f t="shared" si="450"/>
        <v>0</v>
      </c>
      <c r="CC279" s="391">
        <f t="shared" si="450"/>
        <v>0</v>
      </c>
      <c r="CD279" s="392">
        <f t="shared" si="451"/>
        <v>0</v>
      </c>
      <c r="CE279" s="393">
        <f t="shared" si="452"/>
        <v>1047</v>
      </c>
      <c r="CF279" s="392">
        <f t="shared" si="410"/>
        <v>45.030610036252774</v>
      </c>
      <c r="CG279" s="392">
        <f t="shared" si="410"/>
        <v>0</v>
      </c>
      <c r="CH279" s="392">
        <f t="shared" si="410"/>
        <v>284.95370030940757</v>
      </c>
      <c r="CI279" s="392">
        <f t="shared" si="407"/>
        <v>16.211019613051</v>
      </c>
      <c r="CJ279" s="392">
        <f t="shared" si="407"/>
        <v>0</v>
      </c>
      <c r="CK279" s="392">
        <f t="shared" si="407"/>
        <v>9.9427586960046135</v>
      </c>
      <c r="CL279" s="392">
        <f t="shared" si="407"/>
        <v>0</v>
      </c>
      <c r="CM279" s="392">
        <f t="shared" si="453"/>
        <v>0</v>
      </c>
      <c r="CN279" s="392">
        <f t="shared" si="454"/>
        <v>690.86191134528406</v>
      </c>
      <c r="CO279" s="394">
        <f t="shared" si="455"/>
        <v>0</v>
      </c>
      <c r="CP279" s="394">
        <f t="shared" si="455"/>
        <v>0</v>
      </c>
      <c r="CQ279" s="395">
        <f t="shared" si="456"/>
        <v>-1250</v>
      </c>
      <c r="CR279" s="394">
        <f t="shared" si="495"/>
        <v>0</v>
      </c>
      <c r="CS279" s="394">
        <f t="shared" si="495"/>
        <v>0</v>
      </c>
      <c r="CT279" s="394">
        <f t="shared" si="495"/>
        <v>0</v>
      </c>
      <c r="CU279" s="394">
        <f t="shared" si="457"/>
        <v>0</v>
      </c>
      <c r="CV279" s="394">
        <f t="shared" si="457"/>
        <v>0</v>
      </c>
      <c r="CW279" s="394">
        <f t="shared" si="457"/>
        <v>0</v>
      </c>
      <c r="CX279" s="396">
        <f t="shared" si="458"/>
        <v>0</v>
      </c>
      <c r="CY279" s="396">
        <f t="shared" si="458"/>
        <v>0</v>
      </c>
      <c r="CZ279" s="397">
        <f t="shared" si="459"/>
        <v>0</v>
      </c>
      <c r="DA279" s="397">
        <f t="shared" si="459"/>
        <v>0</v>
      </c>
      <c r="DB279" s="397">
        <f t="shared" si="459"/>
        <v>0</v>
      </c>
      <c r="DC279" s="397">
        <f t="shared" si="460"/>
        <v>0</v>
      </c>
      <c r="DD279" s="397">
        <f t="shared" si="420"/>
        <v>0</v>
      </c>
      <c r="DE279" s="397">
        <f t="shared" si="420"/>
        <v>0</v>
      </c>
      <c r="DF279" s="397">
        <f t="shared" si="420"/>
        <v>0</v>
      </c>
      <c r="DG279" s="397">
        <f t="shared" si="420"/>
        <v>0</v>
      </c>
      <c r="DH279" s="397">
        <f t="shared" si="420"/>
        <v>0</v>
      </c>
      <c r="DI279" s="398">
        <f t="shared" si="461"/>
        <v>0</v>
      </c>
      <c r="DJ279" s="398">
        <f t="shared" si="461"/>
        <v>0</v>
      </c>
      <c r="DK279" s="399">
        <f t="shared" si="462"/>
        <v>0</v>
      </c>
      <c r="DL279" s="399">
        <f t="shared" si="462"/>
        <v>0</v>
      </c>
      <c r="DM279" s="399">
        <f t="shared" si="462"/>
        <v>0</v>
      </c>
      <c r="DN279" s="399">
        <f t="shared" si="462"/>
        <v>0</v>
      </c>
      <c r="DO279" s="399">
        <f t="shared" si="463"/>
        <v>-7910</v>
      </c>
      <c r="DP279" s="399">
        <f t="shared" si="464"/>
        <v>0</v>
      </c>
      <c r="DQ279" s="399">
        <f t="shared" si="464"/>
        <v>0</v>
      </c>
      <c r="DR279" s="399">
        <f t="shared" si="464"/>
        <v>0</v>
      </c>
      <c r="DS279" s="399">
        <f t="shared" si="464"/>
        <v>0</v>
      </c>
      <c r="DT279" s="400">
        <f t="shared" si="465"/>
        <v>0</v>
      </c>
      <c r="DU279" s="400">
        <f t="shared" si="465"/>
        <v>0</v>
      </c>
      <c r="DV279" s="386">
        <f t="shared" si="421"/>
        <v>0</v>
      </c>
      <c r="DW279" s="386">
        <f t="shared" si="421"/>
        <v>0</v>
      </c>
      <c r="DX279" s="386">
        <f t="shared" si="421"/>
        <v>0</v>
      </c>
      <c r="DY279" s="386">
        <f t="shared" si="421"/>
        <v>0</v>
      </c>
      <c r="DZ279" s="386">
        <f t="shared" si="421"/>
        <v>0</v>
      </c>
      <c r="EA279" s="401">
        <f t="shared" si="466"/>
        <v>-450</v>
      </c>
      <c r="EB279" s="386">
        <f t="shared" si="467"/>
        <v>0</v>
      </c>
      <c r="EC279" s="386">
        <f t="shared" si="467"/>
        <v>0</v>
      </c>
      <c r="ED279" s="386">
        <f t="shared" si="467"/>
        <v>0</v>
      </c>
      <c r="EE279" s="385">
        <f t="shared" si="468"/>
        <v>0</v>
      </c>
      <c r="EF279" s="385">
        <f t="shared" si="468"/>
        <v>0</v>
      </c>
      <c r="EG279" s="402">
        <f t="shared" si="496"/>
        <v>0</v>
      </c>
      <c r="EH279" s="402">
        <f t="shared" si="496"/>
        <v>0</v>
      </c>
      <c r="EI279" s="402">
        <f t="shared" si="496"/>
        <v>492.51519281906451</v>
      </c>
      <c r="EJ279" s="402">
        <f t="shared" si="469"/>
        <v>0</v>
      </c>
      <c r="EK279" s="402">
        <f t="shared" si="469"/>
        <v>3116.6361401590407</v>
      </c>
      <c r="EL279" s="402">
        <f t="shared" si="469"/>
        <v>177.30546941486321</v>
      </c>
      <c r="EM279" s="402">
        <f t="shared" si="470"/>
        <v>11451.397315435337</v>
      </c>
      <c r="EN279" s="402">
        <f t="shared" si="471"/>
        <v>108.74735457444946</v>
      </c>
      <c r="EO279" s="402">
        <f t="shared" si="471"/>
        <v>0</v>
      </c>
      <c r="EP279" s="402">
        <f t="shared" si="472"/>
        <v>0</v>
      </c>
      <c r="EQ279" s="402">
        <f t="shared" si="473"/>
        <v>7556.1931584679196</v>
      </c>
      <c r="ER279" s="394">
        <f t="shared" si="411"/>
        <v>0</v>
      </c>
      <c r="ES279" s="394">
        <f t="shared" si="411"/>
        <v>0</v>
      </c>
      <c r="ET279" s="394">
        <f t="shared" si="411"/>
        <v>0</v>
      </c>
      <c r="EU279" s="394">
        <f t="shared" si="408"/>
        <v>0</v>
      </c>
      <c r="EV279" s="394">
        <f t="shared" si="408"/>
        <v>0</v>
      </c>
      <c r="EW279" s="394">
        <f t="shared" si="408"/>
        <v>0</v>
      </c>
      <c r="EX279" s="394">
        <f t="shared" si="408"/>
        <v>0</v>
      </c>
      <c r="EY279" s="403">
        <f t="shared" si="474"/>
        <v>-276</v>
      </c>
      <c r="EZ279" s="394">
        <f t="shared" si="475"/>
        <v>0</v>
      </c>
      <c r="FA279" s="396">
        <f t="shared" si="476"/>
        <v>0</v>
      </c>
      <c r="FB279" s="396">
        <f t="shared" si="476"/>
        <v>0</v>
      </c>
      <c r="FC279" s="404">
        <f t="shared" si="415"/>
        <v>0</v>
      </c>
      <c r="FD279" s="404">
        <f t="shared" si="416"/>
        <v>0</v>
      </c>
      <c r="FE279" s="404">
        <f t="shared" si="417"/>
        <v>483.59520463001547</v>
      </c>
      <c r="FF279" s="404">
        <f t="shared" si="504"/>
        <v>0</v>
      </c>
      <c r="FG279" s="404">
        <f t="shared" si="505"/>
        <v>3060.1904548987382</v>
      </c>
      <c r="FH279" s="404">
        <f t="shared" si="506"/>
        <v>174.09427366680558</v>
      </c>
      <c r="FI279" s="404">
        <f t="shared" si="507"/>
        <v>0</v>
      </c>
      <c r="FJ279" s="404">
        <f t="shared" si="508"/>
        <v>106.77782118230743</v>
      </c>
      <c r="FK279" s="392">
        <f t="shared" si="477"/>
        <v>11244</v>
      </c>
      <c r="FL279" s="384">
        <f t="shared" si="478"/>
        <v>0</v>
      </c>
      <c r="FM279" s="384">
        <f t="shared" si="478"/>
        <v>7419.3422456221342</v>
      </c>
      <c r="FN279" s="405">
        <f t="shared" si="498"/>
        <v>0</v>
      </c>
      <c r="FO279" s="405">
        <f t="shared" si="498"/>
        <v>0</v>
      </c>
      <c r="FP279" s="405">
        <f t="shared" si="498"/>
        <v>0</v>
      </c>
      <c r="FQ279" s="405">
        <f t="shared" si="498"/>
        <v>0</v>
      </c>
      <c r="FR279" s="405">
        <f t="shared" si="498"/>
        <v>0</v>
      </c>
      <c r="FS279" s="405">
        <f t="shared" si="498"/>
        <v>0</v>
      </c>
      <c r="FT279" s="405">
        <f t="shared" si="419"/>
        <v>0</v>
      </c>
      <c r="FU279" s="405">
        <f t="shared" si="419"/>
        <v>0</v>
      </c>
      <c r="FV279" s="405">
        <f t="shared" si="419"/>
        <v>0</v>
      </c>
      <c r="FW279" s="397">
        <f t="shared" si="479"/>
        <v>4236.399984564654</v>
      </c>
      <c r="FX279" s="406">
        <f t="shared" si="480"/>
        <v>4236.399984564654</v>
      </c>
      <c r="FY279" s="331">
        <f t="shared" si="481"/>
        <v>12346.604141532072</v>
      </c>
      <c r="FZ279" s="382">
        <f t="shared" si="482"/>
        <v>7556.193158467926</v>
      </c>
      <c r="GA279" s="331">
        <f t="shared" si="483"/>
        <v>0</v>
      </c>
      <c r="GB279" s="407">
        <f t="shared" si="484"/>
        <v>0</v>
      </c>
      <c r="GC279" s="407">
        <f t="shared" si="485"/>
        <v>0</v>
      </c>
      <c r="GD279" s="407">
        <f t="shared" si="486"/>
        <v>0</v>
      </c>
      <c r="GE279" s="407">
        <f t="shared" si="487"/>
        <v>0</v>
      </c>
      <c r="GF279" s="407">
        <f t="shared" si="488"/>
        <v>0</v>
      </c>
      <c r="GG279" s="407">
        <f t="shared" si="489"/>
        <v>-4.5474735088646412E-13</v>
      </c>
      <c r="GH279" s="407">
        <f t="shared" si="490"/>
        <v>0</v>
      </c>
      <c r="GI279" s="407">
        <f t="shared" si="491"/>
        <v>-9.0949470177292824E-13</v>
      </c>
      <c r="GJ279">
        <f t="shared" si="492"/>
        <v>0</v>
      </c>
      <c r="GK279" s="382">
        <f t="shared" si="493"/>
        <v>-1.3642420526593924E-12</v>
      </c>
      <c r="GL279">
        <v>3</v>
      </c>
      <c r="GM279">
        <f t="shared" si="405"/>
        <v>1810</v>
      </c>
      <c r="GN279">
        <f t="shared" si="405"/>
        <v>1047</v>
      </c>
      <c r="GO279">
        <f t="shared" si="405"/>
        <v>0</v>
      </c>
      <c r="GP279">
        <f t="shared" si="405"/>
        <v>0</v>
      </c>
      <c r="GQ279">
        <f t="shared" si="405"/>
        <v>0</v>
      </c>
      <c r="GR279">
        <f t="shared" si="404"/>
        <v>0</v>
      </c>
      <c r="GS279">
        <f t="shared" si="404"/>
        <v>11451.397315435337</v>
      </c>
      <c r="GT279">
        <f t="shared" si="404"/>
        <v>0</v>
      </c>
      <c r="GU279">
        <f t="shared" si="404"/>
        <v>11244</v>
      </c>
      <c r="GV279">
        <f t="shared" si="404"/>
        <v>4236.399984564654</v>
      </c>
    </row>
    <row r="280" spans="1:204" customFormat="1" x14ac:dyDescent="0.25">
      <c r="A280" s="378">
        <v>52005</v>
      </c>
      <c r="B280" s="32" t="s">
        <v>1507</v>
      </c>
      <c r="C280" t="s">
        <v>897</v>
      </c>
      <c r="D280">
        <v>3</v>
      </c>
      <c r="E280" s="379">
        <v>1210</v>
      </c>
      <c r="F280" s="379">
        <v>475</v>
      </c>
      <c r="G280" s="379">
        <v>644</v>
      </c>
      <c r="H280" s="379">
        <v>19500</v>
      </c>
      <c r="I280" s="379">
        <v>13550</v>
      </c>
      <c r="J280" s="379">
        <v>0</v>
      </c>
      <c r="K280" s="379">
        <v>3640</v>
      </c>
      <c r="L280" s="379">
        <v>2845</v>
      </c>
      <c r="M280" s="380">
        <v>926.4988310438863</v>
      </c>
      <c r="N280" s="381">
        <f t="shared" si="422"/>
        <v>42790.498831043886</v>
      </c>
      <c r="O280" s="379">
        <v>1323</v>
      </c>
      <c r="P280" s="379">
        <v>500</v>
      </c>
      <c r="Q280" s="379">
        <v>641</v>
      </c>
      <c r="R280" s="379">
        <v>24500</v>
      </c>
      <c r="S280" s="379">
        <v>18280</v>
      </c>
      <c r="T280" s="379">
        <v>0</v>
      </c>
      <c r="U280" s="379">
        <v>2740</v>
      </c>
      <c r="V280" s="379">
        <v>3355</v>
      </c>
      <c r="W280" s="480">
        <f>(VLOOKUP(A280,'[1]floresta plant'!$A$4:$F$573,6,0))*1000</f>
        <v>348.59039646287044</v>
      </c>
      <c r="X280" s="24">
        <f t="shared" si="423"/>
        <v>51687.590396462867</v>
      </c>
      <c r="Y280" s="53">
        <f t="shared" si="409"/>
        <v>-3</v>
      </c>
      <c r="Z280" s="53">
        <f t="shared" si="409"/>
        <v>5000</v>
      </c>
      <c r="AA280" s="53">
        <f t="shared" si="409"/>
        <v>4730</v>
      </c>
      <c r="AB280" s="53">
        <f t="shared" si="406"/>
        <v>0</v>
      </c>
      <c r="AC280" s="53">
        <f t="shared" si="406"/>
        <v>-900</v>
      </c>
      <c r="AD280" s="53">
        <f t="shared" si="406"/>
        <v>510</v>
      </c>
      <c r="AE280" s="53">
        <f t="shared" si="406"/>
        <v>-577.90843458101585</v>
      </c>
      <c r="AF280" s="53">
        <f t="shared" si="424"/>
        <v>25</v>
      </c>
      <c r="AG280" s="53">
        <f t="shared" si="425"/>
        <v>113</v>
      </c>
      <c r="AH280" s="53">
        <f t="shared" si="426"/>
        <v>-3214.1723654189809</v>
      </c>
      <c r="AI280" s="53">
        <f t="shared" si="494"/>
        <v>8897.0915654189812</v>
      </c>
      <c r="AJ280" s="469">
        <v>5682.9192000000003</v>
      </c>
      <c r="AK280" s="469">
        <v>0</v>
      </c>
      <c r="AL280" s="469">
        <v>0</v>
      </c>
      <c r="AM280" s="470">
        <f t="shared" si="427"/>
        <v>5682.9192000000003</v>
      </c>
      <c r="AN280" s="53">
        <f t="shared" si="428"/>
        <v>-3214.1723654189809</v>
      </c>
      <c r="AO280" s="382">
        <f t="shared" si="429"/>
        <v>2</v>
      </c>
      <c r="AP280">
        <v>3</v>
      </c>
      <c r="AQ280" s="383">
        <f t="shared" si="430"/>
        <v>10378</v>
      </c>
      <c r="AR280" s="383">
        <f t="shared" si="431"/>
        <v>-1480.9084345810159</v>
      </c>
      <c r="AS280" s="383">
        <f t="shared" si="432"/>
        <v>0</v>
      </c>
      <c r="AT280" s="383">
        <f t="shared" si="433"/>
        <v>1477.9084345810159</v>
      </c>
      <c r="AU280" s="383">
        <f t="shared" si="434"/>
        <v>3214.1723654189809</v>
      </c>
      <c r="AV280" s="383">
        <f t="shared" si="435"/>
        <v>1</v>
      </c>
      <c r="AW280" s="383">
        <f t="shared" si="436"/>
        <v>1</v>
      </c>
      <c r="AX280" s="383">
        <f t="shared" si="437"/>
        <v>1</v>
      </c>
      <c r="AY280" s="383">
        <f t="shared" si="438"/>
        <v>0</v>
      </c>
      <c r="AZ280">
        <f t="shared" si="439"/>
        <v>0</v>
      </c>
      <c r="BA280">
        <f t="shared" si="440"/>
        <v>0</v>
      </c>
      <c r="BB280" s="383">
        <f t="shared" si="441"/>
        <v>0</v>
      </c>
      <c r="BC280" s="384">
        <f t="shared" si="497"/>
        <v>2.0257835865785797E-3</v>
      </c>
      <c r="BD280" s="384">
        <f t="shared" si="497"/>
        <v>5000</v>
      </c>
      <c r="BE280" s="384">
        <f t="shared" si="497"/>
        <v>4730</v>
      </c>
      <c r="BF280" s="384">
        <f t="shared" si="497"/>
        <v>0</v>
      </c>
      <c r="BG280" s="384">
        <f t="shared" si="497"/>
        <v>0.6077350759735739</v>
      </c>
      <c r="BH280" s="384">
        <f t="shared" si="497"/>
        <v>510</v>
      </c>
      <c r="BI280" s="384">
        <f t="shared" si="418"/>
        <v>0.39023914043984759</v>
      </c>
      <c r="BJ280" s="384">
        <f t="shared" si="418"/>
        <v>25</v>
      </c>
      <c r="BK280" s="384">
        <f t="shared" si="418"/>
        <v>113</v>
      </c>
      <c r="BL280" s="474">
        <f t="shared" si="442"/>
        <v>1480.9084345810159</v>
      </c>
      <c r="BM280" s="409">
        <f t="shared" si="443"/>
        <v>-3214.1723654189809</v>
      </c>
      <c r="BN280" s="473">
        <f t="shared" si="444"/>
        <v>10378</v>
      </c>
      <c r="BO280" s="387">
        <f t="shared" si="445"/>
        <v>0.14269690061485987</v>
      </c>
      <c r="BP280" s="387">
        <f t="shared" si="446"/>
        <v>0.30971019131036626</v>
      </c>
      <c r="BQ280" s="388">
        <f t="shared" si="447"/>
        <v>0.5475929080747739</v>
      </c>
      <c r="BR280" s="389">
        <f t="shared" si="448"/>
        <v>0</v>
      </c>
      <c r="BS280" s="390">
        <f t="shared" si="449"/>
        <v>-3</v>
      </c>
      <c r="BT280" s="391">
        <f t="shared" si="412"/>
        <v>0</v>
      </c>
      <c r="BU280" s="391">
        <f t="shared" si="413"/>
        <v>0</v>
      </c>
      <c r="BV280" s="391">
        <f t="shared" si="414"/>
        <v>0</v>
      </c>
      <c r="BW280" s="391">
        <f t="shared" si="499"/>
        <v>0</v>
      </c>
      <c r="BX280" s="391">
        <f t="shared" si="500"/>
        <v>0</v>
      </c>
      <c r="BY280" s="391">
        <f t="shared" si="501"/>
        <v>0</v>
      </c>
      <c r="BZ280" s="391">
        <f t="shared" si="502"/>
        <v>0</v>
      </c>
      <c r="CA280" s="391">
        <f t="shared" si="503"/>
        <v>0</v>
      </c>
      <c r="CB280" s="391">
        <f t="shared" si="450"/>
        <v>0</v>
      </c>
      <c r="CC280" s="391">
        <f t="shared" si="450"/>
        <v>0</v>
      </c>
      <c r="CD280" s="392">
        <f t="shared" si="451"/>
        <v>1.4453651956060898</v>
      </c>
      <c r="CE280" s="393">
        <f t="shared" si="452"/>
        <v>5000</v>
      </c>
      <c r="CF280" s="392">
        <f t="shared" si="410"/>
        <v>0</v>
      </c>
      <c r="CG280" s="392">
        <f t="shared" si="410"/>
        <v>0</v>
      </c>
      <c r="CH280" s="392">
        <f t="shared" si="410"/>
        <v>433.60955868182691</v>
      </c>
      <c r="CI280" s="392">
        <f t="shared" si="407"/>
        <v>0</v>
      </c>
      <c r="CJ280" s="392">
        <f t="shared" si="407"/>
        <v>278.42957919686637</v>
      </c>
      <c r="CK280" s="392">
        <f t="shared" si="407"/>
        <v>0</v>
      </c>
      <c r="CL280" s="392">
        <f t="shared" si="407"/>
        <v>0</v>
      </c>
      <c r="CM280" s="392">
        <f t="shared" si="453"/>
        <v>1548.5509565518312</v>
      </c>
      <c r="CN280" s="392">
        <f t="shared" si="454"/>
        <v>2737.9645403738696</v>
      </c>
      <c r="CO280" s="394">
        <f t="shared" si="455"/>
        <v>1.3673154750433609</v>
      </c>
      <c r="CP280" s="394">
        <f t="shared" si="455"/>
        <v>0</v>
      </c>
      <c r="CQ280" s="395">
        <f t="shared" si="456"/>
        <v>4730</v>
      </c>
      <c r="CR280" s="394">
        <f t="shared" si="495"/>
        <v>0</v>
      </c>
      <c r="CS280" s="394">
        <f t="shared" si="495"/>
        <v>410.19464251300826</v>
      </c>
      <c r="CT280" s="394">
        <f t="shared" si="495"/>
        <v>0</v>
      </c>
      <c r="CU280" s="394">
        <f t="shared" si="457"/>
        <v>263.39438192023562</v>
      </c>
      <c r="CV280" s="394">
        <f t="shared" si="457"/>
        <v>0</v>
      </c>
      <c r="CW280" s="394">
        <f t="shared" si="457"/>
        <v>0</v>
      </c>
      <c r="CX280" s="396">
        <f t="shared" si="458"/>
        <v>1464.9292048980324</v>
      </c>
      <c r="CY280" s="396">
        <f t="shared" si="458"/>
        <v>2590.1144551936804</v>
      </c>
      <c r="CZ280" s="397">
        <f t="shared" si="459"/>
        <v>0</v>
      </c>
      <c r="DA280" s="397">
        <f t="shared" si="459"/>
        <v>0</v>
      </c>
      <c r="DB280" s="397">
        <f t="shared" si="459"/>
        <v>0</v>
      </c>
      <c r="DC280" s="397">
        <f t="shared" si="460"/>
        <v>0</v>
      </c>
      <c r="DD280" s="397">
        <f t="shared" si="420"/>
        <v>0</v>
      </c>
      <c r="DE280" s="397">
        <f t="shared" si="420"/>
        <v>0</v>
      </c>
      <c r="DF280" s="397">
        <f t="shared" si="420"/>
        <v>0</v>
      </c>
      <c r="DG280" s="397">
        <f t="shared" si="420"/>
        <v>0</v>
      </c>
      <c r="DH280" s="397">
        <f t="shared" si="420"/>
        <v>0</v>
      </c>
      <c r="DI280" s="398">
        <f t="shared" si="461"/>
        <v>0</v>
      </c>
      <c r="DJ280" s="398">
        <f t="shared" si="461"/>
        <v>0</v>
      </c>
      <c r="DK280" s="399">
        <f t="shared" si="462"/>
        <v>0</v>
      </c>
      <c r="DL280" s="399">
        <f t="shared" si="462"/>
        <v>0</v>
      </c>
      <c r="DM280" s="399">
        <f t="shared" si="462"/>
        <v>0</v>
      </c>
      <c r="DN280" s="399">
        <f t="shared" si="462"/>
        <v>0</v>
      </c>
      <c r="DO280" s="399">
        <f t="shared" si="463"/>
        <v>-900</v>
      </c>
      <c r="DP280" s="399">
        <f t="shared" si="464"/>
        <v>0</v>
      </c>
      <c r="DQ280" s="399">
        <f t="shared" si="464"/>
        <v>0</v>
      </c>
      <c r="DR280" s="399">
        <f t="shared" si="464"/>
        <v>0</v>
      </c>
      <c r="DS280" s="399">
        <f t="shared" si="464"/>
        <v>0</v>
      </c>
      <c r="DT280" s="400">
        <f t="shared" si="465"/>
        <v>0</v>
      </c>
      <c r="DU280" s="400">
        <f t="shared" si="465"/>
        <v>0</v>
      </c>
      <c r="DV280" s="386">
        <f t="shared" si="421"/>
        <v>0.14742724995182116</v>
      </c>
      <c r="DW280" s="386">
        <f t="shared" si="421"/>
        <v>0</v>
      </c>
      <c r="DX280" s="386">
        <f t="shared" si="421"/>
        <v>0</v>
      </c>
      <c r="DY280" s="386">
        <f t="shared" si="421"/>
        <v>0</v>
      </c>
      <c r="DZ280" s="386">
        <f t="shared" si="421"/>
        <v>44.228174985546353</v>
      </c>
      <c r="EA280" s="401">
        <f t="shared" si="466"/>
        <v>510</v>
      </c>
      <c r="EB280" s="386">
        <f t="shared" si="467"/>
        <v>28.399817078080371</v>
      </c>
      <c r="EC280" s="386">
        <f t="shared" si="467"/>
        <v>0</v>
      </c>
      <c r="ED280" s="386">
        <f t="shared" si="467"/>
        <v>0</v>
      </c>
      <c r="EE280" s="385">
        <f t="shared" si="468"/>
        <v>157.95219756828678</v>
      </c>
      <c r="EF280" s="385">
        <f t="shared" si="468"/>
        <v>279.27238311813471</v>
      </c>
      <c r="EG280" s="402">
        <f t="shared" si="496"/>
        <v>0</v>
      </c>
      <c r="EH280" s="402">
        <f t="shared" si="496"/>
        <v>0</v>
      </c>
      <c r="EI280" s="402">
        <f t="shared" si="496"/>
        <v>0</v>
      </c>
      <c r="EJ280" s="402">
        <f t="shared" si="469"/>
        <v>0</v>
      </c>
      <c r="EK280" s="402">
        <f t="shared" si="469"/>
        <v>0</v>
      </c>
      <c r="EL280" s="402">
        <f t="shared" si="469"/>
        <v>0</v>
      </c>
      <c r="EM280" s="402">
        <f t="shared" si="470"/>
        <v>-577.90843458101585</v>
      </c>
      <c r="EN280" s="402">
        <f t="shared" si="471"/>
        <v>0</v>
      </c>
      <c r="EO280" s="402">
        <f t="shared" si="471"/>
        <v>0</v>
      </c>
      <c r="EP280" s="402">
        <f t="shared" si="472"/>
        <v>0</v>
      </c>
      <c r="EQ280" s="402">
        <f t="shared" si="473"/>
        <v>0</v>
      </c>
      <c r="ER280" s="394">
        <f t="shared" si="411"/>
        <v>7.2268259780304493E-3</v>
      </c>
      <c r="ES280" s="394">
        <f t="shared" si="411"/>
        <v>0</v>
      </c>
      <c r="ET280" s="394">
        <f t="shared" si="411"/>
        <v>0</v>
      </c>
      <c r="EU280" s="394">
        <f t="shared" si="408"/>
        <v>0</v>
      </c>
      <c r="EV280" s="394">
        <f t="shared" si="408"/>
        <v>2.1680477934091344</v>
      </c>
      <c r="EW280" s="394">
        <f t="shared" si="408"/>
        <v>0</v>
      </c>
      <c r="EX280" s="394">
        <f t="shared" si="408"/>
        <v>1.3921478959843319</v>
      </c>
      <c r="EY280" s="403">
        <f t="shared" si="474"/>
        <v>25</v>
      </c>
      <c r="EZ280" s="394">
        <f t="shared" si="475"/>
        <v>0</v>
      </c>
      <c r="FA280" s="396">
        <f t="shared" si="476"/>
        <v>7.7427547827591567</v>
      </c>
      <c r="FB280" s="396">
        <f t="shared" si="476"/>
        <v>13.689822701869348</v>
      </c>
      <c r="FC280" s="404">
        <f t="shared" si="415"/>
        <v>3.2665253420697635E-2</v>
      </c>
      <c r="FD280" s="404">
        <f t="shared" si="416"/>
        <v>0</v>
      </c>
      <c r="FE280" s="404">
        <f t="shared" si="417"/>
        <v>0</v>
      </c>
      <c r="FF280" s="404">
        <f t="shared" si="504"/>
        <v>0</v>
      </c>
      <c r="FG280" s="404">
        <f t="shared" si="505"/>
        <v>9.799576026209289</v>
      </c>
      <c r="FH280" s="404">
        <f t="shared" si="506"/>
        <v>0</v>
      </c>
      <c r="FI280" s="404">
        <f t="shared" si="507"/>
        <v>6.2925084898491805</v>
      </c>
      <c r="FJ280" s="404">
        <f t="shared" si="508"/>
        <v>0</v>
      </c>
      <c r="FK280" s="392">
        <f t="shared" si="477"/>
        <v>113</v>
      </c>
      <c r="FL280" s="384">
        <f t="shared" si="478"/>
        <v>34.997251618071388</v>
      </c>
      <c r="FM280" s="384">
        <f t="shared" si="478"/>
        <v>61.877998612449453</v>
      </c>
      <c r="FN280" s="405">
        <f t="shared" si="498"/>
        <v>0</v>
      </c>
      <c r="FO280" s="405">
        <f t="shared" si="498"/>
        <v>0</v>
      </c>
      <c r="FP280" s="405">
        <f t="shared" si="498"/>
        <v>0</v>
      </c>
      <c r="FQ280" s="405">
        <f t="shared" si="498"/>
        <v>0</v>
      </c>
      <c r="FR280" s="405">
        <f t="shared" si="498"/>
        <v>0</v>
      </c>
      <c r="FS280" s="405">
        <f t="shared" si="498"/>
        <v>0</v>
      </c>
      <c r="FT280" s="405">
        <f t="shared" si="419"/>
        <v>0</v>
      </c>
      <c r="FU280" s="405">
        <f t="shared" si="419"/>
        <v>0</v>
      </c>
      <c r="FV280" s="405">
        <f t="shared" si="419"/>
        <v>0</v>
      </c>
      <c r="FW280" s="397">
        <f t="shared" si="479"/>
        <v>-3214.1723654189809</v>
      </c>
      <c r="FX280" s="406">
        <f t="shared" si="480"/>
        <v>0</v>
      </c>
      <c r="FY280" s="331">
        <f t="shared" si="481"/>
        <v>5682.9192000000039</v>
      </c>
      <c r="FZ280" s="382">
        <f t="shared" si="482"/>
        <v>0</v>
      </c>
      <c r="GA280" s="331">
        <f t="shared" si="483"/>
        <v>0</v>
      </c>
      <c r="GB280" s="407">
        <f t="shared" si="484"/>
        <v>3.3795188869589765E-13</v>
      </c>
      <c r="GC280" s="407">
        <f t="shared" si="485"/>
        <v>-2.1871393585115584E-13</v>
      </c>
      <c r="GD280" s="407">
        <f t="shared" si="486"/>
        <v>0</v>
      </c>
      <c r="GE280" s="407">
        <f t="shared" si="487"/>
        <v>0</v>
      </c>
      <c r="GF280" s="407">
        <f t="shared" si="488"/>
        <v>-2.1316282072803006E-14</v>
      </c>
      <c r="GG280" s="407">
        <f t="shared" si="489"/>
        <v>0</v>
      </c>
      <c r="GH280" s="407">
        <f t="shared" si="490"/>
        <v>-1.7763568394002505E-15</v>
      </c>
      <c r="GI280" s="407">
        <f t="shared" si="491"/>
        <v>-7.1054273576010019E-15</v>
      </c>
      <c r="GJ280">
        <f t="shared" si="492"/>
        <v>0</v>
      </c>
      <c r="GK280" s="382">
        <f t="shared" si="493"/>
        <v>8.9039886574937555E-14</v>
      </c>
      <c r="GL280">
        <v>3</v>
      </c>
      <c r="GM280">
        <f t="shared" si="405"/>
        <v>0</v>
      </c>
      <c r="GN280">
        <f t="shared" si="405"/>
        <v>5000</v>
      </c>
      <c r="GO280">
        <f t="shared" si="405"/>
        <v>4730</v>
      </c>
      <c r="GP280">
        <f t="shared" si="405"/>
        <v>0</v>
      </c>
      <c r="GQ280">
        <f t="shared" si="405"/>
        <v>0</v>
      </c>
      <c r="GR280">
        <f t="shared" si="404"/>
        <v>510</v>
      </c>
      <c r="GS280">
        <f t="shared" si="404"/>
        <v>0</v>
      </c>
      <c r="GT280">
        <f t="shared" si="404"/>
        <v>25</v>
      </c>
      <c r="GU280">
        <f t="shared" si="404"/>
        <v>113</v>
      </c>
      <c r="GV280">
        <f t="shared" si="404"/>
        <v>0</v>
      </c>
    </row>
    <row r="281" spans="1:204" customFormat="1" x14ac:dyDescent="0.25">
      <c r="A281" s="378">
        <v>52006</v>
      </c>
      <c r="B281" s="32" t="s">
        <v>1508</v>
      </c>
      <c r="C281" t="s">
        <v>897</v>
      </c>
      <c r="D281">
        <v>3</v>
      </c>
      <c r="E281" s="379">
        <v>4634</v>
      </c>
      <c r="F281" s="379">
        <v>2650</v>
      </c>
      <c r="G281" s="379">
        <v>61510</v>
      </c>
      <c r="H281" s="379">
        <v>14355</v>
      </c>
      <c r="I281" s="379">
        <v>22350</v>
      </c>
      <c r="J281" s="379">
        <v>525</v>
      </c>
      <c r="K281" s="379">
        <v>12120</v>
      </c>
      <c r="L281" s="379">
        <v>0</v>
      </c>
      <c r="M281" s="380">
        <v>790.33302134267808</v>
      </c>
      <c r="N281" s="381">
        <f t="shared" si="422"/>
        <v>118934.33302134268</v>
      </c>
      <c r="O281" s="379">
        <v>8163</v>
      </c>
      <c r="P281" s="379">
        <v>4440</v>
      </c>
      <c r="Q281" s="379">
        <v>78990</v>
      </c>
      <c r="R281" s="379">
        <v>6400</v>
      </c>
      <c r="S281" s="379">
        <v>19150</v>
      </c>
      <c r="T281" s="379">
        <v>0</v>
      </c>
      <c r="U281" s="379">
        <v>7280</v>
      </c>
      <c r="V281" s="379">
        <v>130</v>
      </c>
      <c r="W281" s="480">
        <f>(VLOOKUP(A281,'[1]floresta plant'!$A$4:$F$573,6,0))*1000</f>
        <v>721.31397421932434</v>
      </c>
      <c r="X281" s="24">
        <f t="shared" si="423"/>
        <v>125274.31397421933</v>
      </c>
      <c r="Y281" s="53">
        <f t="shared" si="409"/>
        <v>17480</v>
      </c>
      <c r="Z281" s="53">
        <f t="shared" si="409"/>
        <v>-7955</v>
      </c>
      <c r="AA281" s="53">
        <f t="shared" si="409"/>
        <v>-3200</v>
      </c>
      <c r="AB281" s="53">
        <f t="shared" si="406"/>
        <v>-525</v>
      </c>
      <c r="AC281" s="53">
        <f t="shared" si="406"/>
        <v>-4840</v>
      </c>
      <c r="AD281" s="53">
        <f t="shared" si="406"/>
        <v>130</v>
      </c>
      <c r="AE281" s="53">
        <f t="shared" si="406"/>
        <v>-69.019047123353744</v>
      </c>
      <c r="AF281" s="53">
        <f t="shared" si="424"/>
        <v>1790</v>
      </c>
      <c r="AG281" s="53">
        <f t="shared" si="425"/>
        <v>3529</v>
      </c>
      <c r="AH281" s="53">
        <f t="shared" si="426"/>
        <v>-3017.1365528766487</v>
      </c>
      <c r="AI281" s="53">
        <f t="shared" si="494"/>
        <v>6339.9809528766491</v>
      </c>
      <c r="AJ281" s="469">
        <v>3322.8444000000004</v>
      </c>
      <c r="AK281" s="469">
        <v>0</v>
      </c>
      <c r="AL281" s="469">
        <v>0</v>
      </c>
      <c r="AM281" s="470">
        <f t="shared" si="427"/>
        <v>3322.8444000000004</v>
      </c>
      <c r="AN281" s="53">
        <f t="shared" si="428"/>
        <v>-3017.1365528766487</v>
      </c>
      <c r="AO281" s="382">
        <f t="shared" si="429"/>
        <v>2</v>
      </c>
      <c r="AP281">
        <v>3</v>
      </c>
      <c r="AQ281" s="383">
        <f t="shared" si="430"/>
        <v>22929</v>
      </c>
      <c r="AR281" s="383">
        <f t="shared" si="431"/>
        <v>-16589.019047123355</v>
      </c>
      <c r="AS281" s="383">
        <f t="shared" si="432"/>
        <v>17480</v>
      </c>
      <c r="AT281" s="383">
        <f t="shared" si="433"/>
        <v>16589.019047123355</v>
      </c>
      <c r="AU281" s="383">
        <f t="shared" si="434"/>
        <v>3017.1365528766487</v>
      </c>
      <c r="AV281" s="383">
        <f t="shared" si="435"/>
        <v>1</v>
      </c>
      <c r="AW281" s="383">
        <f t="shared" si="436"/>
        <v>0</v>
      </c>
      <c r="AX281" s="383">
        <f t="shared" si="437"/>
        <v>1</v>
      </c>
      <c r="AY281" s="383">
        <f t="shared" si="438"/>
        <v>14462.863447123351</v>
      </c>
      <c r="AZ281">
        <f t="shared" si="439"/>
        <v>3017.1365528766487</v>
      </c>
      <c r="BA281">
        <f t="shared" si="440"/>
        <v>0</v>
      </c>
      <c r="BB281" s="383">
        <f t="shared" si="441"/>
        <v>0</v>
      </c>
      <c r="BC281" s="384">
        <f t="shared" si="497"/>
        <v>17480</v>
      </c>
      <c r="BD281" s="384">
        <f t="shared" si="497"/>
        <v>0.47953408079180243</v>
      </c>
      <c r="BE281" s="384">
        <f t="shared" si="497"/>
        <v>0.19289868743353461</v>
      </c>
      <c r="BF281" s="384">
        <f t="shared" si="497"/>
        <v>3.164744090706427E-2</v>
      </c>
      <c r="BG281" s="384">
        <f t="shared" si="497"/>
        <v>0.29175926474322111</v>
      </c>
      <c r="BH281" s="384">
        <f t="shared" si="497"/>
        <v>130</v>
      </c>
      <c r="BI281" s="384">
        <f t="shared" si="418"/>
        <v>4.160526124377565E-3</v>
      </c>
      <c r="BJ281" s="384">
        <f t="shared" si="418"/>
        <v>1790</v>
      </c>
      <c r="BK281" s="384">
        <f t="shared" si="418"/>
        <v>3529</v>
      </c>
      <c r="BL281" s="474">
        <f t="shared" si="442"/>
        <v>2126.1556000000037</v>
      </c>
      <c r="BM281" s="409">
        <f t="shared" si="443"/>
        <v>0</v>
      </c>
      <c r="BN281" s="473">
        <f t="shared" si="444"/>
        <v>5449</v>
      </c>
      <c r="BO281" s="387">
        <f t="shared" si="445"/>
        <v>0.39019188841989422</v>
      </c>
      <c r="BP281" s="387">
        <f t="shared" si="446"/>
        <v>0</v>
      </c>
      <c r="BQ281" s="388">
        <f t="shared" si="447"/>
        <v>0.60980811158010573</v>
      </c>
      <c r="BR281" s="389">
        <f t="shared" si="448"/>
        <v>0</v>
      </c>
      <c r="BS281" s="390">
        <f t="shared" si="449"/>
        <v>17480</v>
      </c>
      <c r="BT281" s="391">
        <f t="shared" si="412"/>
        <v>6935.4359287336547</v>
      </c>
      <c r="BU281" s="391">
        <f t="shared" si="413"/>
        <v>2789.86737548054</v>
      </c>
      <c r="BV281" s="391">
        <f t="shared" si="414"/>
        <v>457.71261628977607</v>
      </c>
      <c r="BW281" s="391">
        <f t="shared" si="499"/>
        <v>4219.6744054143173</v>
      </c>
      <c r="BX281" s="391">
        <f t="shared" si="500"/>
        <v>0</v>
      </c>
      <c r="BY281" s="391">
        <f t="shared" si="501"/>
        <v>60.173121205062067</v>
      </c>
      <c r="BZ281" s="391">
        <f t="shared" si="502"/>
        <v>0</v>
      </c>
      <c r="CA281" s="391">
        <f t="shared" si="503"/>
        <v>0</v>
      </c>
      <c r="CB281" s="391">
        <f t="shared" si="450"/>
        <v>3017.1365528766487</v>
      </c>
      <c r="CC281" s="391">
        <f t="shared" si="450"/>
        <v>0</v>
      </c>
      <c r="CD281" s="392">
        <f t="shared" si="451"/>
        <v>0</v>
      </c>
      <c r="CE281" s="393">
        <f t="shared" si="452"/>
        <v>-7955</v>
      </c>
      <c r="CF281" s="392">
        <f t="shared" si="410"/>
        <v>0</v>
      </c>
      <c r="CG281" s="392">
        <f t="shared" si="410"/>
        <v>0</v>
      </c>
      <c r="CH281" s="392">
        <f t="shared" si="410"/>
        <v>0</v>
      </c>
      <c r="CI281" s="392">
        <f t="shared" si="407"/>
        <v>0</v>
      </c>
      <c r="CJ281" s="392">
        <f t="shared" si="407"/>
        <v>0</v>
      </c>
      <c r="CK281" s="392">
        <f t="shared" si="407"/>
        <v>0</v>
      </c>
      <c r="CL281" s="392">
        <f t="shared" si="407"/>
        <v>0</v>
      </c>
      <c r="CM281" s="392">
        <f t="shared" si="453"/>
        <v>0</v>
      </c>
      <c r="CN281" s="392">
        <f t="shared" si="454"/>
        <v>0</v>
      </c>
      <c r="CO281" s="394">
        <f t="shared" si="455"/>
        <v>0</v>
      </c>
      <c r="CP281" s="394">
        <f t="shared" si="455"/>
        <v>0</v>
      </c>
      <c r="CQ281" s="395">
        <f t="shared" si="456"/>
        <v>-3200</v>
      </c>
      <c r="CR281" s="394">
        <f t="shared" si="495"/>
        <v>0</v>
      </c>
      <c r="CS281" s="394">
        <f t="shared" si="495"/>
        <v>0</v>
      </c>
      <c r="CT281" s="394">
        <f t="shared" si="495"/>
        <v>0</v>
      </c>
      <c r="CU281" s="394">
        <f t="shared" si="457"/>
        <v>0</v>
      </c>
      <c r="CV281" s="394">
        <f t="shared" si="457"/>
        <v>0</v>
      </c>
      <c r="CW281" s="394">
        <f t="shared" si="457"/>
        <v>0</v>
      </c>
      <c r="CX281" s="396">
        <f t="shared" si="458"/>
        <v>0</v>
      </c>
      <c r="CY281" s="396">
        <f t="shared" si="458"/>
        <v>0</v>
      </c>
      <c r="CZ281" s="397">
        <f t="shared" si="459"/>
        <v>0</v>
      </c>
      <c r="DA281" s="397">
        <f t="shared" si="459"/>
        <v>0</v>
      </c>
      <c r="DB281" s="397">
        <f t="shared" si="459"/>
        <v>0</v>
      </c>
      <c r="DC281" s="397">
        <f t="shared" si="460"/>
        <v>-525</v>
      </c>
      <c r="DD281" s="397">
        <f t="shared" si="420"/>
        <v>0</v>
      </c>
      <c r="DE281" s="397">
        <f t="shared" si="420"/>
        <v>0</v>
      </c>
      <c r="DF281" s="397">
        <f t="shared" si="420"/>
        <v>0</v>
      </c>
      <c r="DG281" s="397">
        <f t="shared" si="420"/>
        <v>0</v>
      </c>
      <c r="DH281" s="397">
        <f t="shared" si="420"/>
        <v>0</v>
      </c>
      <c r="DI281" s="398">
        <f t="shared" si="461"/>
        <v>0</v>
      </c>
      <c r="DJ281" s="398">
        <f t="shared" si="461"/>
        <v>0</v>
      </c>
      <c r="DK281" s="399">
        <f t="shared" si="462"/>
        <v>0</v>
      </c>
      <c r="DL281" s="399">
        <f t="shared" si="462"/>
        <v>0</v>
      </c>
      <c r="DM281" s="399">
        <f t="shared" si="462"/>
        <v>0</v>
      </c>
      <c r="DN281" s="399">
        <f t="shared" si="462"/>
        <v>0</v>
      </c>
      <c r="DO281" s="399">
        <f t="shared" si="463"/>
        <v>-4840</v>
      </c>
      <c r="DP281" s="399">
        <f t="shared" si="464"/>
        <v>0</v>
      </c>
      <c r="DQ281" s="399">
        <f t="shared" si="464"/>
        <v>0</v>
      </c>
      <c r="DR281" s="399">
        <f t="shared" si="464"/>
        <v>0</v>
      </c>
      <c r="DS281" s="399">
        <f t="shared" si="464"/>
        <v>0</v>
      </c>
      <c r="DT281" s="400">
        <f t="shared" si="465"/>
        <v>0</v>
      </c>
      <c r="DU281" s="400">
        <f t="shared" si="465"/>
        <v>0</v>
      </c>
      <c r="DV281" s="386">
        <f t="shared" si="421"/>
        <v>0</v>
      </c>
      <c r="DW281" s="386">
        <f t="shared" si="421"/>
        <v>24.324340110960698</v>
      </c>
      <c r="DX281" s="386">
        <f t="shared" si="421"/>
        <v>9.7847754060432734</v>
      </c>
      <c r="DY281" s="386">
        <f t="shared" si="421"/>
        <v>1.6053147150539744</v>
      </c>
      <c r="DZ281" s="386">
        <f t="shared" si="421"/>
        <v>14.799472801640452</v>
      </c>
      <c r="EA281" s="401">
        <f t="shared" si="466"/>
        <v>130</v>
      </c>
      <c r="EB281" s="386">
        <f t="shared" si="467"/>
        <v>0.21104246088785417</v>
      </c>
      <c r="EC281" s="386">
        <f t="shared" si="467"/>
        <v>0</v>
      </c>
      <c r="ED281" s="386">
        <f t="shared" si="467"/>
        <v>0</v>
      </c>
      <c r="EE281" s="385">
        <f t="shared" si="468"/>
        <v>0</v>
      </c>
      <c r="EF281" s="385">
        <f t="shared" si="468"/>
        <v>79.275054505413749</v>
      </c>
      <c r="EG281" s="402">
        <f t="shared" si="496"/>
        <v>0</v>
      </c>
      <c r="EH281" s="402">
        <f t="shared" si="496"/>
        <v>0</v>
      </c>
      <c r="EI281" s="402">
        <f t="shared" si="496"/>
        <v>0</v>
      </c>
      <c r="EJ281" s="402">
        <f t="shared" si="469"/>
        <v>0</v>
      </c>
      <c r="EK281" s="402">
        <f t="shared" si="469"/>
        <v>0</v>
      </c>
      <c r="EL281" s="402">
        <f t="shared" si="469"/>
        <v>0</v>
      </c>
      <c r="EM281" s="402">
        <f t="shared" si="470"/>
        <v>-69.019047123353744</v>
      </c>
      <c r="EN281" s="402">
        <f t="shared" si="471"/>
        <v>0</v>
      </c>
      <c r="EO281" s="402">
        <f t="shared" si="471"/>
        <v>0</v>
      </c>
      <c r="EP281" s="402">
        <f t="shared" si="472"/>
        <v>0</v>
      </c>
      <c r="EQ281" s="402">
        <f t="shared" si="473"/>
        <v>0</v>
      </c>
      <c r="ER281" s="394">
        <f t="shared" si="411"/>
        <v>0</v>
      </c>
      <c r="ES281" s="394">
        <f t="shared" si="411"/>
        <v>334.92745229707418</v>
      </c>
      <c r="ET281" s="394">
        <f t="shared" si="411"/>
        <v>134.7288305909035</v>
      </c>
      <c r="EU281" s="394">
        <f t="shared" si="408"/>
        <v>22.103948768820107</v>
      </c>
      <c r="EV281" s="394">
        <f t="shared" si="408"/>
        <v>203.77735626874158</v>
      </c>
      <c r="EW281" s="394">
        <f t="shared" si="408"/>
        <v>0</v>
      </c>
      <c r="EX281" s="394">
        <f t="shared" si="408"/>
        <v>2.9058923460712225</v>
      </c>
      <c r="EY281" s="403">
        <f t="shared" si="474"/>
        <v>1790</v>
      </c>
      <c r="EZ281" s="394">
        <f t="shared" si="475"/>
        <v>0</v>
      </c>
      <c r="FA281" s="396">
        <f t="shared" si="476"/>
        <v>0</v>
      </c>
      <c r="FB281" s="396">
        <f t="shared" si="476"/>
        <v>1091.5565197283893</v>
      </c>
      <c r="FC281" s="404">
        <f t="shared" si="415"/>
        <v>0</v>
      </c>
      <c r="FD281" s="404">
        <f t="shared" si="416"/>
        <v>660.31227885830992</v>
      </c>
      <c r="FE281" s="404">
        <f t="shared" si="417"/>
        <v>265.6190185225131</v>
      </c>
      <c r="FF281" s="404">
        <f t="shared" si="504"/>
        <v>43.57812022634981</v>
      </c>
      <c r="FG281" s="404">
        <f t="shared" si="505"/>
        <v>401.7487655153011</v>
      </c>
      <c r="FH281" s="404">
        <f t="shared" si="506"/>
        <v>0</v>
      </c>
      <c r="FI281" s="404">
        <f t="shared" si="507"/>
        <v>5.7289911113325944</v>
      </c>
      <c r="FJ281" s="404">
        <f t="shared" si="508"/>
        <v>0</v>
      </c>
      <c r="FK281" s="392">
        <f t="shared" si="477"/>
        <v>3529</v>
      </c>
      <c r="FL281" s="384">
        <f t="shared" si="478"/>
        <v>0</v>
      </c>
      <c r="FM281" s="384">
        <f t="shared" si="478"/>
        <v>2152.0128257661931</v>
      </c>
      <c r="FN281" s="405">
        <f t="shared" si="498"/>
        <v>0</v>
      </c>
      <c r="FO281" s="405">
        <f t="shared" si="498"/>
        <v>0</v>
      </c>
      <c r="FP281" s="405">
        <f t="shared" si="498"/>
        <v>0</v>
      </c>
      <c r="FQ281" s="405">
        <f t="shared" si="498"/>
        <v>0</v>
      </c>
      <c r="FR281" s="405">
        <f t="shared" si="498"/>
        <v>0</v>
      </c>
      <c r="FS281" s="405">
        <f t="shared" si="498"/>
        <v>0</v>
      </c>
      <c r="FT281" s="405">
        <f t="shared" si="419"/>
        <v>0</v>
      </c>
      <c r="FU281" s="405">
        <f t="shared" si="419"/>
        <v>0</v>
      </c>
      <c r="FV281" s="405">
        <f t="shared" si="419"/>
        <v>0</v>
      </c>
      <c r="FW281" s="397">
        <f t="shared" si="479"/>
        <v>-3017.1365528766487</v>
      </c>
      <c r="FX281" s="406">
        <f t="shared" si="480"/>
        <v>0</v>
      </c>
      <c r="FY281" s="331">
        <f t="shared" si="481"/>
        <v>3322.8443999999959</v>
      </c>
      <c r="FZ281" s="382">
        <f t="shared" si="482"/>
        <v>4.5474735088646412E-12</v>
      </c>
      <c r="GA281" s="331">
        <f t="shared" si="483"/>
        <v>3.637978807091713E-12</v>
      </c>
      <c r="GB281" s="407">
        <f t="shared" si="484"/>
        <v>0</v>
      </c>
      <c r="GC281" s="407">
        <f t="shared" si="485"/>
        <v>0</v>
      </c>
      <c r="GD281" s="407">
        <f t="shared" si="486"/>
        <v>0</v>
      </c>
      <c r="GE281" s="407">
        <f t="shared" si="487"/>
        <v>0</v>
      </c>
      <c r="GF281" s="407">
        <f t="shared" si="488"/>
        <v>0</v>
      </c>
      <c r="GG281" s="407">
        <f t="shared" si="489"/>
        <v>0</v>
      </c>
      <c r="GH281" s="407">
        <f t="shared" si="490"/>
        <v>1.1368683772161603E-13</v>
      </c>
      <c r="GI281" s="407">
        <f t="shared" si="491"/>
        <v>4.5474735088646412E-13</v>
      </c>
      <c r="GJ281">
        <f t="shared" si="492"/>
        <v>0</v>
      </c>
      <c r="GK281" s="382">
        <f t="shared" si="493"/>
        <v>4.2064129956997931E-12</v>
      </c>
      <c r="GL281">
        <v>3</v>
      </c>
      <c r="GM281">
        <f t="shared" si="405"/>
        <v>17480</v>
      </c>
      <c r="GN281">
        <f t="shared" si="405"/>
        <v>0</v>
      </c>
      <c r="GO281">
        <f t="shared" si="405"/>
        <v>0</v>
      </c>
      <c r="GP281">
        <f t="shared" si="405"/>
        <v>0</v>
      </c>
      <c r="GQ281">
        <f t="shared" si="405"/>
        <v>0</v>
      </c>
      <c r="GR281">
        <f t="shared" si="404"/>
        <v>130</v>
      </c>
      <c r="GS281">
        <f t="shared" si="404"/>
        <v>0</v>
      </c>
      <c r="GT281">
        <f t="shared" si="404"/>
        <v>1790</v>
      </c>
      <c r="GU281">
        <f t="shared" si="404"/>
        <v>3529</v>
      </c>
      <c r="GV281">
        <f t="shared" si="404"/>
        <v>0</v>
      </c>
    </row>
    <row r="282" spans="1:204" customFormat="1" x14ac:dyDescent="0.25">
      <c r="A282" s="378">
        <v>52007</v>
      </c>
      <c r="B282" s="32" t="s">
        <v>1509</v>
      </c>
      <c r="C282" t="s">
        <v>897</v>
      </c>
      <c r="D282">
        <v>3</v>
      </c>
      <c r="E282" s="379">
        <v>12701</v>
      </c>
      <c r="F282" s="379">
        <v>6120</v>
      </c>
      <c r="G282" s="379">
        <v>11954</v>
      </c>
      <c r="H282" s="379">
        <v>14425</v>
      </c>
      <c r="I282" s="379">
        <v>40900</v>
      </c>
      <c r="J282" s="379">
        <v>0</v>
      </c>
      <c r="K282" s="379">
        <v>15320</v>
      </c>
      <c r="L282" s="379">
        <v>275</v>
      </c>
      <c r="M282" s="380">
        <v>247.57419945674255</v>
      </c>
      <c r="N282" s="381">
        <f t="shared" si="422"/>
        <v>101942.57419945674</v>
      </c>
      <c r="O282" s="379">
        <v>10222</v>
      </c>
      <c r="P282" s="379">
        <v>6625</v>
      </c>
      <c r="Q282" s="379">
        <v>20647</v>
      </c>
      <c r="R282" s="379">
        <v>6420</v>
      </c>
      <c r="S282" s="379">
        <v>41800</v>
      </c>
      <c r="T282" s="379">
        <v>0</v>
      </c>
      <c r="U282" s="379">
        <v>7450</v>
      </c>
      <c r="V282" s="379">
        <v>505</v>
      </c>
      <c r="W282" s="480">
        <f>(VLOOKUP(A282,'[1]floresta plant'!$A$4:$F$573,6,0))*1000</f>
        <v>265.16643139612745</v>
      </c>
      <c r="X282" s="24">
        <f t="shared" si="423"/>
        <v>93934.166431396123</v>
      </c>
      <c r="Y282" s="53">
        <f t="shared" si="409"/>
        <v>8693</v>
      </c>
      <c r="Z282" s="53">
        <f t="shared" si="409"/>
        <v>-8005</v>
      </c>
      <c r="AA282" s="53">
        <f t="shared" si="409"/>
        <v>900</v>
      </c>
      <c r="AB282" s="53">
        <f t="shared" si="406"/>
        <v>0</v>
      </c>
      <c r="AC282" s="53">
        <f t="shared" si="406"/>
        <v>-7870</v>
      </c>
      <c r="AD282" s="53">
        <f t="shared" si="406"/>
        <v>230</v>
      </c>
      <c r="AE282" s="53">
        <f t="shared" si="406"/>
        <v>17.592231939384902</v>
      </c>
      <c r="AF282" s="53">
        <f t="shared" si="424"/>
        <v>505</v>
      </c>
      <c r="AG282" s="53">
        <f t="shared" si="425"/>
        <v>-2479</v>
      </c>
      <c r="AH282" s="53">
        <f t="shared" si="426"/>
        <v>8511.1830680606126</v>
      </c>
      <c r="AI282" s="53">
        <f t="shared" si="494"/>
        <v>-8008.4077680606133</v>
      </c>
      <c r="AJ282" s="469">
        <v>502.77530000000002</v>
      </c>
      <c r="AK282" s="469">
        <v>0</v>
      </c>
      <c r="AL282" s="469">
        <v>0</v>
      </c>
      <c r="AM282" s="470">
        <f t="shared" si="427"/>
        <v>502.77530000000002</v>
      </c>
      <c r="AN282" s="53">
        <f t="shared" si="428"/>
        <v>8511.1830680606126</v>
      </c>
      <c r="AO282" s="382">
        <f t="shared" si="429"/>
        <v>3</v>
      </c>
      <c r="AP282">
        <v>3</v>
      </c>
      <c r="AQ282" s="383">
        <f t="shared" si="430"/>
        <v>10345.592231939385</v>
      </c>
      <c r="AR282" s="383">
        <f t="shared" si="431"/>
        <v>-18354</v>
      </c>
      <c r="AS282" s="383">
        <f t="shared" si="432"/>
        <v>8693</v>
      </c>
      <c r="AT282" s="383">
        <f t="shared" si="433"/>
        <v>18354</v>
      </c>
      <c r="AU282" s="383">
        <f t="shared" si="434"/>
        <v>0</v>
      </c>
      <c r="AV282" s="383">
        <f t="shared" si="435"/>
        <v>1</v>
      </c>
      <c r="AW282" s="383">
        <f t="shared" si="436"/>
        <v>0</v>
      </c>
      <c r="AX282" s="383">
        <f t="shared" si="437"/>
        <v>1</v>
      </c>
      <c r="AY282" s="383">
        <f t="shared" si="438"/>
        <v>8693</v>
      </c>
      <c r="AZ282">
        <f t="shared" si="439"/>
        <v>0</v>
      </c>
      <c r="BA282">
        <f t="shared" si="440"/>
        <v>0</v>
      </c>
      <c r="BB282" s="383">
        <f t="shared" si="441"/>
        <v>0</v>
      </c>
      <c r="BC282" s="384">
        <f t="shared" si="497"/>
        <v>8693</v>
      </c>
      <c r="BD282" s="384">
        <f t="shared" si="497"/>
        <v>0.43614470960008717</v>
      </c>
      <c r="BE282" s="384">
        <f t="shared" si="497"/>
        <v>900</v>
      </c>
      <c r="BF282" s="384">
        <f t="shared" si="497"/>
        <v>0</v>
      </c>
      <c r="BG282" s="384">
        <f t="shared" si="497"/>
        <v>0.42878936471613815</v>
      </c>
      <c r="BH282" s="384">
        <f t="shared" si="497"/>
        <v>230</v>
      </c>
      <c r="BI282" s="384">
        <f t="shared" si="418"/>
        <v>17.592231939384902</v>
      </c>
      <c r="BJ282" s="384">
        <f t="shared" si="418"/>
        <v>505</v>
      </c>
      <c r="BK282" s="384">
        <f t="shared" si="418"/>
        <v>0.13506592568377465</v>
      </c>
      <c r="BL282" s="474">
        <f t="shared" si="442"/>
        <v>9661</v>
      </c>
      <c r="BM282" s="409">
        <f t="shared" si="443"/>
        <v>8511.1830680606126</v>
      </c>
      <c r="BN282" s="473">
        <f t="shared" si="444"/>
        <v>1652.5922319393849</v>
      </c>
      <c r="BO282" s="387">
        <f t="shared" si="445"/>
        <v>1</v>
      </c>
      <c r="BP282" s="387">
        <f t="shared" si="446"/>
        <v>0</v>
      </c>
      <c r="BQ282" s="388">
        <f t="shared" si="447"/>
        <v>0</v>
      </c>
      <c r="BR282" s="389">
        <f t="shared" si="448"/>
        <v>8008.4077680606151</v>
      </c>
      <c r="BS282" s="390">
        <f t="shared" si="449"/>
        <v>8693</v>
      </c>
      <c r="BT282" s="391">
        <f t="shared" si="412"/>
        <v>3791.4059605535576</v>
      </c>
      <c r="BU282" s="391">
        <f t="shared" si="413"/>
        <v>0</v>
      </c>
      <c r="BV282" s="391">
        <f t="shared" si="414"/>
        <v>0</v>
      </c>
      <c r="BW282" s="391">
        <f t="shared" si="499"/>
        <v>3727.4659474773889</v>
      </c>
      <c r="BX282" s="391">
        <f t="shared" si="500"/>
        <v>0</v>
      </c>
      <c r="BY282" s="391">
        <f t="shared" si="501"/>
        <v>0</v>
      </c>
      <c r="BZ282" s="391">
        <f t="shared" si="502"/>
        <v>0</v>
      </c>
      <c r="CA282" s="391">
        <f t="shared" si="503"/>
        <v>1174.128091969053</v>
      </c>
      <c r="CB282" s="391">
        <f t="shared" si="450"/>
        <v>0</v>
      </c>
      <c r="CC282" s="391">
        <f t="shared" si="450"/>
        <v>0</v>
      </c>
      <c r="CD282" s="392">
        <f t="shared" si="451"/>
        <v>0</v>
      </c>
      <c r="CE282" s="393">
        <f t="shared" si="452"/>
        <v>-8005</v>
      </c>
      <c r="CF282" s="392">
        <f t="shared" si="410"/>
        <v>0</v>
      </c>
      <c r="CG282" s="392">
        <f t="shared" si="410"/>
        <v>0</v>
      </c>
      <c r="CH282" s="392">
        <f t="shared" si="410"/>
        <v>0</v>
      </c>
      <c r="CI282" s="392">
        <f t="shared" si="407"/>
        <v>0</v>
      </c>
      <c r="CJ282" s="392">
        <f t="shared" si="407"/>
        <v>0</v>
      </c>
      <c r="CK282" s="392">
        <f t="shared" si="407"/>
        <v>0</v>
      </c>
      <c r="CL282" s="392">
        <f t="shared" si="407"/>
        <v>0</v>
      </c>
      <c r="CM282" s="392">
        <f t="shared" si="453"/>
        <v>0</v>
      </c>
      <c r="CN282" s="392">
        <f t="shared" si="454"/>
        <v>0</v>
      </c>
      <c r="CO282" s="394">
        <f t="shared" si="455"/>
        <v>0</v>
      </c>
      <c r="CP282" s="394">
        <f t="shared" si="455"/>
        <v>392.53023864007844</v>
      </c>
      <c r="CQ282" s="395">
        <f t="shared" si="456"/>
        <v>900</v>
      </c>
      <c r="CR282" s="394">
        <f t="shared" si="495"/>
        <v>0</v>
      </c>
      <c r="CS282" s="394">
        <f t="shared" si="495"/>
        <v>385.91042824452433</v>
      </c>
      <c r="CT282" s="394">
        <f t="shared" si="495"/>
        <v>0</v>
      </c>
      <c r="CU282" s="394">
        <f t="shared" si="457"/>
        <v>0</v>
      </c>
      <c r="CV282" s="394">
        <f t="shared" si="457"/>
        <v>0</v>
      </c>
      <c r="CW282" s="394">
        <f t="shared" si="457"/>
        <v>121.55933311539718</v>
      </c>
      <c r="CX282" s="396">
        <f t="shared" si="458"/>
        <v>0</v>
      </c>
      <c r="CY282" s="396">
        <f t="shared" si="458"/>
        <v>0</v>
      </c>
      <c r="CZ282" s="397">
        <f t="shared" si="459"/>
        <v>0</v>
      </c>
      <c r="DA282" s="397">
        <f t="shared" si="459"/>
        <v>0</v>
      </c>
      <c r="DB282" s="397">
        <f t="shared" si="459"/>
        <v>0</v>
      </c>
      <c r="DC282" s="397">
        <f t="shared" si="460"/>
        <v>0</v>
      </c>
      <c r="DD282" s="397">
        <f t="shared" si="420"/>
        <v>0</v>
      </c>
      <c r="DE282" s="397">
        <f t="shared" si="420"/>
        <v>0</v>
      </c>
      <c r="DF282" s="397">
        <f t="shared" si="420"/>
        <v>0</v>
      </c>
      <c r="DG282" s="397">
        <f t="shared" si="420"/>
        <v>0</v>
      </c>
      <c r="DH282" s="397">
        <f t="shared" si="420"/>
        <v>0</v>
      </c>
      <c r="DI282" s="398">
        <f t="shared" si="461"/>
        <v>0</v>
      </c>
      <c r="DJ282" s="398">
        <f t="shared" si="461"/>
        <v>0</v>
      </c>
      <c r="DK282" s="399">
        <f t="shared" si="462"/>
        <v>0</v>
      </c>
      <c r="DL282" s="399">
        <f t="shared" si="462"/>
        <v>0</v>
      </c>
      <c r="DM282" s="399">
        <f t="shared" si="462"/>
        <v>0</v>
      </c>
      <c r="DN282" s="399">
        <f t="shared" si="462"/>
        <v>0</v>
      </c>
      <c r="DO282" s="399">
        <f t="shared" si="463"/>
        <v>-7870</v>
      </c>
      <c r="DP282" s="399">
        <f t="shared" si="464"/>
        <v>0</v>
      </c>
      <c r="DQ282" s="399">
        <f t="shared" si="464"/>
        <v>0</v>
      </c>
      <c r="DR282" s="399">
        <f t="shared" si="464"/>
        <v>0</v>
      </c>
      <c r="DS282" s="399">
        <f t="shared" si="464"/>
        <v>0</v>
      </c>
      <c r="DT282" s="400">
        <f t="shared" si="465"/>
        <v>0</v>
      </c>
      <c r="DU282" s="400">
        <f t="shared" si="465"/>
        <v>0</v>
      </c>
      <c r="DV282" s="386">
        <f t="shared" si="421"/>
        <v>0</v>
      </c>
      <c r="DW282" s="386">
        <f t="shared" si="421"/>
        <v>100.31328320802005</v>
      </c>
      <c r="DX282" s="386">
        <f t="shared" si="421"/>
        <v>0</v>
      </c>
      <c r="DY282" s="386">
        <f t="shared" si="421"/>
        <v>0</v>
      </c>
      <c r="DZ282" s="386">
        <f t="shared" si="421"/>
        <v>98.621553884711773</v>
      </c>
      <c r="EA282" s="401">
        <f t="shared" si="466"/>
        <v>230</v>
      </c>
      <c r="EB282" s="386">
        <f t="shared" si="467"/>
        <v>0</v>
      </c>
      <c r="EC282" s="386">
        <f t="shared" si="467"/>
        <v>0</v>
      </c>
      <c r="ED282" s="386">
        <f t="shared" si="467"/>
        <v>31.065162907268171</v>
      </c>
      <c r="EE282" s="385">
        <f t="shared" si="468"/>
        <v>0</v>
      </c>
      <c r="EF282" s="385">
        <f t="shared" si="468"/>
        <v>0</v>
      </c>
      <c r="EG282" s="402">
        <f t="shared" si="496"/>
        <v>0</v>
      </c>
      <c r="EH282" s="402">
        <f t="shared" si="496"/>
        <v>7.6727588904204067</v>
      </c>
      <c r="EI282" s="402">
        <f t="shared" si="496"/>
        <v>0</v>
      </c>
      <c r="EJ282" s="402">
        <f t="shared" si="469"/>
        <v>0</v>
      </c>
      <c r="EK282" s="402">
        <f t="shared" si="469"/>
        <v>7.5433619572278072</v>
      </c>
      <c r="EL282" s="402">
        <f t="shared" si="469"/>
        <v>0</v>
      </c>
      <c r="EM282" s="402">
        <f t="shared" si="470"/>
        <v>17.592231939384902</v>
      </c>
      <c r="EN282" s="402">
        <f t="shared" si="471"/>
        <v>0</v>
      </c>
      <c r="EO282" s="402">
        <f t="shared" si="471"/>
        <v>2.3761110917366879</v>
      </c>
      <c r="EP282" s="402">
        <f t="shared" si="472"/>
        <v>0</v>
      </c>
      <c r="EQ282" s="402">
        <f t="shared" si="473"/>
        <v>0</v>
      </c>
      <c r="ER282" s="394">
        <f t="shared" si="411"/>
        <v>0</v>
      </c>
      <c r="ES282" s="394">
        <f t="shared" si="411"/>
        <v>220.25307834804403</v>
      </c>
      <c r="ET282" s="394">
        <f t="shared" si="411"/>
        <v>0</v>
      </c>
      <c r="EU282" s="394">
        <f t="shared" si="408"/>
        <v>0</v>
      </c>
      <c r="EV282" s="394">
        <f t="shared" si="408"/>
        <v>216.53862918164978</v>
      </c>
      <c r="EW282" s="394">
        <f t="shared" si="408"/>
        <v>0</v>
      </c>
      <c r="EX282" s="394">
        <f t="shared" si="408"/>
        <v>0</v>
      </c>
      <c r="EY282" s="403">
        <f t="shared" si="474"/>
        <v>505</v>
      </c>
      <c r="EZ282" s="394">
        <f t="shared" si="475"/>
        <v>68.208292470306205</v>
      </c>
      <c r="FA282" s="396">
        <f t="shared" si="476"/>
        <v>0</v>
      </c>
      <c r="FB282" s="396">
        <f t="shared" si="476"/>
        <v>0</v>
      </c>
      <c r="FC282" s="404">
        <f t="shared" si="415"/>
        <v>0</v>
      </c>
      <c r="FD282" s="404">
        <f t="shared" si="416"/>
        <v>0</v>
      </c>
      <c r="FE282" s="404">
        <f t="shared" si="417"/>
        <v>0</v>
      </c>
      <c r="FF282" s="404">
        <f t="shared" si="504"/>
        <v>0</v>
      </c>
      <c r="FG282" s="404">
        <f t="shared" si="505"/>
        <v>0</v>
      </c>
      <c r="FH282" s="404">
        <f t="shared" si="506"/>
        <v>0</v>
      </c>
      <c r="FI282" s="404">
        <f t="shared" si="507"/>
        <v>0</v>
      </c>
      <c r="FJ282" s="404">
        <f t="shared" si="508"/>
        <v>0</v>
      </c>
      <c r="FK282" s="392">
        <f t="shared" si="477"/>
        <v>-2479</v>
      </c>
      <c r="FL282" s="384">
        <f t="shared" si="478"/>
        <v>0</v>
      </c>
      <c r="FM282" s="384">
        <f t="shared" si="478"/>
        <v>0</v>
      </c>
      <c r="FN282" s="405">
        <f t="shared" si="498"/>
        <v>0</v>
      </c>
      <c r="FO282" s="405">
        <f t="shared" si="498"/>
        <v>3492.824680359879</v>
      </c>
      <c r="FP282" s="405">
        <f t="shared" si="498"/>
        <v>0</v>
      </c>
      <c r="FQ282" s="405">
        <f t="shared" si="498"/>
        <v>0</v>
      </c>
      <c r="FR282" s="405">
        <f t="shared" si="498"/>
        <v>3433.9200792544971</v>
      </c>
      <c r="FS282" s="405">
        <f t="shared" si="498"/>
        <v>0</v>
      </c>
      <c r="FT282" s="405">
        <f t="shared" si="419"/>
        <v>0</v>
      </c>
      <c r="FU282" s="405">
        <f t="shared" si="419"/>
        <v>0</v>
      </c>
      <c r="FV282" s="405">
        <f t="shared" si="419"/>
        <v>1081.6630084462386</v>
      </c>
      <c r="FW282" s="397">
        <f t="shared" si="479"/>
        <v>8511.1830680606126</v>
      </c>
      <c r="FX282" s="406">
        <f t="shared" si="480"/>
        <v>502.77529999999842</v>
      </c>
      <c r="FY282" s="331">
        <f t="shared" si="481"/>
        <v>502.77529999999842</v>
      </c>
      <c r="FZ282" s="382">
        <f t="shared" si="482"/>
        <v>1.5916157281026244E-12</v>
      </c>
      <c r="GA282" s="331">
        <f t="shared" si="483"/>
        <v>0</v>
      </c>
      <c r="GB282" s="407">
        <f t="shared" si="484"/>
        <v>0</v>
      </c>
      <c r="GC282" s="407">
        <f t="shared" si="485"/>
        <v>5.6843418860808015E-14</v>
      </c>
      <c r="GD282" s="407">
        <f t="shared" si="486"/>
        <v>0</v>
      </c>
      <c r="GE282" s="407">
        <f t="shared" si="487"/>
        <v>0</v>
      </c>
      <c r="GF282" s="407">
        <f t="shared" si="488"/>
        <v>2.8421709430404007E-14</v>
      </c>
      <c r="GG282" s="407">
        <f t="shared" si="489"/>
        <v>1.7763568394002505E-15</v>
      </c>
      <c r="GH282" s="407">
        <f t="shared" si="490"/>
        <v>0</v>
      </c>
      <c r="GI282" s="407">
        <f t="shared" si="491"/>
        <v>0</v>
      </c>
      <c r="GJ282">
        <f t="shared" si="492"/>
        <v>0</v>
      </c>
      <c r="GK282" s="382">
        <f t="shared" si="493"/>
        <v>8.7041485130612273E-14</v>
      </c>
      <c r="GL282">
        <v>3</v>
      </c>
      <c r="GM282">
        <f t="shared" si="405"/>
        <v>8693</v>
      </c>
      <c r="GN282">
        <f t="shared" si="405"/>
        <v>0</v>
      </c>
      <c r="GO282">
        <f t="shared" si="405"/>
        <v>900</v>
      </c>
      <c r="GP282">
        <f t="shared" si="405"/>
        <v>0</v>
      </c>
      <c r="GQ282">
        <f t="shared" si="405"/>
        <v>0</v>
      </c>
      <c r="GR282">
        <f t="shared" si="404"/>
        <v>230</v>
      </c>
      <c r="GS282">
        <f t="shared" si="404"/>
        <v>17.592231939384902</v>
      </c>
      <c r="GT282">
        <f t="shared" si="404"/>
        <v>505</v>
      </c>
      <c r="GU282">
        <f t="shared" si="404"/>
        <v>0</v>
      </c>
      <c r="GV282">
        <f t="shared" si="404"/>
        <v>8511.1830680606126</v>
      </c>
    </row>
    <row r="283" spans="1:204" customFormat="1" x14ac:dyDescent="0.25">
      <c r="A283" s="378">
        <v>52008</v>
      </c>
      <c r="B283" s="32" t="s">
        <v>1510</v>
      </c>
      <c r="C283" t="s">
        <v>897</v>
      </c>
      <c r="D283">
        <v>3</v>
      </c>
      <c r="E283" s="379">
        <v>1110</v>
      </c>
      <c r="F283" s="379">
        <v>498</v>
      </c>
      <c r="G283" s="379">
        <v>70</v>
      </c>
      <c r="H283" s="379">
        <v>6340</v>
      </c>
      <c r="I283" s="379">
        <v>6740</v>
      </c>
      <c r="J283" s="379">
        <v>0</v>
      </c>
      <c r="K283" s="379">
        <v>2980</v>
      </c>
      <c r="L283" s="379">
        <v>0</v>
      </c>
      <c r="M283" s="380">
        <v>0</v>
      </c>
      <c r="N283" s="381">
        <f t="shared" si="422"/>
        <v>17738</v>
      </c>
      <c r="O283" s="379">
        <v>1610</v>
      </c>
      <c r="P283" s="379">
        <v>458</v>
      </c>
      <c r="Q283" s="379">
        <v>80</v>
      </c>
      <c r="R283" s="379">
        <v>2600</v>
      </c>
      <c r="S283" s="379">
        <v>5290</v>
      </c>
      <c r="T283" s="379">
        <v>0</v>
      </c>
      <c r="U283" s="379">
        <v>1950</v>
      </c>
      <c r="V283" s="379">
        <v>0</v>
      </c>
      <c r="W283" s="480">
        <f>(VLOOKUP(A283,'[1]floresta plant'!$A$4:$F$573,6,0))*1000</f>
        <v>0</v>
      </c>
      <c r="X283" s="24">
        <f t="shared" si="423"/>
        <v>11988</v>
      </c>
      <c r="Y283" s="53">
        <f t="shared" si="409"/>
        <v>10</v>
      </c>
      <c r="Z283" s="53">
        <f t="shared" si="409"/>
        <v>-3740</v>
      </c>
      <c r="AA283" s="53">
        <f t="shared" si="409"/>
        <v>-1450</v>
      </c>
      <c r="AB283" s="53">
        <f t="shared" si="406"/>
        <v>0</v>
      </c>
      <c r="AC283" s="53">
        <f t="shared" si="406"/>
        <v>-1030</v>
      </c>
      <c r="AD283" s="53">
        <f t="shared" si="406"/>
        <v>0</v>
      </c>
      <c r="AE283" s="53">
        <f t="shared" si="406"/>
        <v>0</v>
      </c>
      <c r="AF283" s="53">
        <f t="shared" si="424"/>
        <v>-40</v>
      </c>
      <c r="AG283" s="53">
        <f t="shared" si="425"/>
        <v>500</v>
      </c>
      <c r="AH283" s="53">
        <f t="shared" si="426"/>
        <v>7942.3017</v>
      </c>
      <c r="AI283" s="53">
        <f t="shared" si="494"/>
        <v>-5750</v>
      </c>
      <c r="AJ283" s="469">
        <v>2192.3017</v>
      </c>
      <c r="AK283" s="469">
        <v>0</v>
      </c>
      <c r="AL283" s="469">
        <v>0</v>
      </c>
      <c r="AM283" s="470">
        <f t="shared" si="427"/>
        <v>2192.3017</v>
      </c>
      <c r="AN283" s="53">
        <f t="shared" si="428"/>
        <v>7942.3017</v>
      </c>
      <c r="AO283" s="382">
        <f t="shared" si="429"/>
        <v>3</v>
      </c>
      <c r="AP283">
        <v>3</v>
      </c>
      <c r="AQ283" s="383">
        <f t="shared" si="430"/>
        <v>510</v>
      </c>
      <c r="AR283" s="383">
        <f t="shared" si="431"/>
        <v>-6260</v>
      </c>
      <c r="AS283" s="383">
        <f t="shared" si="432"/>
        <v>10</v>
      </c>
      <c r="AT283" s="383">
        <f t="shared" si="433"/>
        <v>6260</v>
      </c>
      <c r="AU283" s="383">
        <f t="shared" si="434"/>
        <v>0</v>
      </c>
      <c r="AV283" s="383">
        <f t="shared" si="435"/>
        <v>1</v>
      </c>
      <c r="AW283" s="383">
        <f t="shared" si="436"/>
        <v>0</v>
      </c>
      <c r="AX283" s="383">
        <f t="shared" si="437"/>
        <v>1</v>
      </c>
      <c r="AY283" s="383">
        <f t="shared" si="438"/>
        <v>10</v>
      </c>
      <c r="AZ283">
        <f t="shared" si="439"/>
        <v>0</v>
      </c>
      <c r="BA283">
        <f t="shared" si="440"/>
        <v>0</v>
      </c>
      <c r="BB283" s="383">
        <f t="shared" si="441"/>
        <v>0</v>
      </c>
      <c r="BC283" s="384">
        <f t="shared" si="497"/>
        <v>10</v>
      </c>
      <c r="BD283" s="384">
        <f t="shared" si="497"/>
        <v>0.597444089456869</v>
      </c>
      <c r="BE283" s="384">
        <f t="shared" si="497"/>
        <v>0.23162939297124602</v>
      </c>
      <c r="BF283" s="384">
        <f t="shared" si="497"/>
        <v>0</v>
      </c>
      <c r="BG283" s="384">
        <f t="shared" si="497"/>
        <v>0.16453674121405751</v>
      </c>
      <c r="BH283" s="384">
        <f t="shared" si="497"/>
        <v>0</v>
      </c>
      <c r="BI283" s="384">
        <f t="shared" si="418"/>
        <v>0</v>
      </c>
      <c r="BJ283" s="384">
        <f t="shared" si="418"/>
        <v>6.3897763578274758E-3</v>
      </c>
      <c r="BK283" s="384">
        <f t="shared" si="418"/>
        <v>500</v>
      </c>
      <c r="BL283" s="474">
        <f t="shared" si="442"/>
        <v>6250</v>
      </c>
      <c r="BM283" s="409">
        <f t="shared" si="443"/>
        <v>7942.3017</v>
      </c>
      <c r="BN283" s="473">
        <f t="shared" si="444"/>
        <v>500</v>
      </c>
      <c r="BO283" s="387">
        <f t="shared" si="445"/>
        <v>1</v>
      </c>
      <c r="BP283" s="387">
        <f t="shared" si="446"/>
        <v>0</v>
      </c>
      <c r="BQ283" s="388">
        <f t="shared" si="447"/>
        <v>0</v>
      </c>
      <c r="BR283" s="389">
        <f t="shared" si="448"/>
        <v>5750</v>
      </c>
      <c r="BS283" s="390">
        <f t="shared" si="449"/>
        <v>10</v>
      </c>
      <c r="BT283" s="391">
        <f t="shared" si="412"/>
        <v>5.9744408945686898</v>
      </c>
      <c r="BU283" s="391">
        <f t="shared" si="413"/>
        <v>2.3162939297124603</v>
      </c>
      <c r="BV283" s="391">
        <f t="shared" si="414"/>
        <v>0</v>
      </c>
      <c r="BW283" s="391">
        <f t="shared" si="499"/>
        <v>1.645367412140575</v>
      </c>
      <c r="BX283" s="391">
        <f t="shared" si="500"/>
        <v>0</v>
      </c>
      <c r="BY283" s="391">
        <f t="shared" si="501"/>
        <v>0</v>
      </c>
      <c r="BZ283" s="391">
        <f t="shared" si="502"/>
        <v>6.3897763578274758E-2</v>
      </c>
      <c r="CA283" s="391">
        <f t="shared" si="503"/>
        <v>0</v>
      </c>
      <c r="CB283" s="391">
        <f t="shared" si="450"/>
        <v>0</v>
      </c>
      <c r="CC283" s="391">
        <f t="shared" si="450"/>
        <v>0</v>
      </c>
      <c r="CD283" s="392">
        <f t="shared" si="451"/>
        <v>0</v>
      </c>
      <c r="CE283" s="393">
        <f t="shared" si="452"/>
        <v>-3740</v>
      </c>
      <c r="CF283" s="392">
        <f t="shared" si="410"/>
        <v>0</v>
      </c>
      <c r="CG283" s="392">
        <f t="shared" si="410"/>
        <v>0</v>
      </c>
      <c r="CH283" s="392">
        <f t="shared" si="410"/>
        <v>0</v>
      </c>
      <c r="CI283" s="392">
        <f t="shared" si="407"/>
        <v>0</v>
      </c>
      <c r="CJ283" s="392">
        <f t="shared" si="407"/>
        <v>0</v>
      </c>
      <c r="CK283" s="392">
        <f t="shared" si="407"/>
        <v>0</v>
      </c>
      <c r="CL283" s="392">
        <f t="shared" si="407"/>
        <v>0</v>
      </c>
      <c r="CM283" s="392">
        <f t="shared" si="453"/>
        <v>0</v>
      </c>
      <c r="CN283" s="392">
        <f t="shared" si="454"/>
        <v>0</v>
      </c>
      <c r="CO283" s="394">
        <f t="shared" si="455"/>
        <v>0</v>
      </c>
      <c r="CP283" s="394">
        <f t="shared" si="455"/>
        <v>0</v>
      </c>
      <c r="CQ283" s="395">
        <f t="shared" si="456"/>
        <v>-1450</v>
      </c>
      <c r="CR283" s="394">
        <f t="shared" si="495"/>
        <v>0</v>
      </c>
      <c r="CS283" s="394">
        <f t="shared" si="495"/>
        <v>0</v>
      </c>
      <c r="CT283" s="394">
        <f t="shared" si="495"/>
        <v>0</v>
      </c>
      <c r="CU283" s="394">
        <f t="shared" si="457"/>
        <v>0</v>
      </c>
      <c r="CV283" s="394">
        <f t="shared" si="457"/>
        <v>0</v>
      </c>
      <c r="CW283" s="394">
        <f t="shared" si="457"/>
        <v>0</v>
      </c>
      <c r="CX283" s="396">
        <f t="shared" si="458"/>
        <v>0</v>
      </c>
      <c r="CY283" s="396">
        <f t="shared" si="458"/>
        <v>0</v>
      </c>
      <c r="CZ283" s="397">
        <f t="shared" si="459"/>
        <v>0</v>
      </c>
      <c r="DA283" s="397">
        <f t="shared" si="459"/>
        <v>0</v>
      </c>
      <c r="DB283" s="397">
        <f t="shared" si="459"/>
        <v>0</v>
      </c>
      <c r="DC283" s="397">
        <f t="shared" si="460"/>
        <v>0</v>
      </c>
      <c r="DD283" s="397">
        <f t="shared" si="420"/>
        <v>0</v>
      </c>
      <c r="DE283" s="397">
        <f t="shared" si="420"/>
        <v>0</v>
      </c>
      <c r="DF283" s="397">
        <f t="shared" si="420"/>
        <v>0</v>
      </c>
      <c r="DG283" s="397">
        <f t="shared" si="420"/>
        <v>0</v>
      </c>
      <c r="DH283" s="397">
        <f t="shared" si="420"/>
        <v>0</v>
      </c>
      <c r="DI283" s="398">
        <f t="shared" si="461"/>
        <v>0</v>
      </c>
      <c r="DJ283" s="398">
        <f t="shared" si="461"/>
        <v>0</v>
      </c>
      <c r="DK283" s="399">
        <f t="shared" si="462"/>
        <v>0</v>
      </c>
      <c r="DL283" s="399">
        <f t="shared" si="462"/>
        <v>0</v>
      </c>
      <c r="DM283" s="399">
        <f t="shared" si="462"/>
        <v>0</v>
      </c>
      <c r="DN283" s="399">
        <f t="shared" si="462"/>
        <v>0</v>
      </c>
      <c r="DO283" s="399">
        <f t="shared" si="463"/>
        <v>-1030</v>
      </c>
      <c r="DP283" s="399">
        <f t="shared" si="464"/>
        <v>0</v>
      </c>
      <c r="DQ283" s="399">
        <f t="shared" si="464"/>
        <v>0</v>
      </c>
      <c r="DR283" s="399">
        <f t="shared" si="464"/>
        <v>0</v>
      </c>
      <c r="DS283" s="399">
        <f t="shared" si="464"/>
        <v>0</v>
      </c>
      <c r="DT283" s="400">
        <f t="shared" si="465"/>
        <v>0</v>
      </c>
      <c r="DU283" s="400">
        <f t="shared" si="465"/>
        <v>0</v>
      </c>
      <c r="DV283" s="386">
        <f t="shared" si="421"/>
        <v>0</v>
      </c>
      <c r="DW283" s="386">
        <f t="shared" si="421"/>
        <v>0</v>
      </c>
      <c r="DX283" s="386">
        <f t="shared" si="421"/>
        <v>0</v>
      </c>
      <c r="DY283" s="386">
        <f t="shared" si="421"/>
        <v>0</v>
      </c>
      <c r="DZ283" s="386">
        <f t="shared" si="421"/>
        <v>0</v>
      </c>
      <c r="EA283" s="401">
        <f t="shared" si="466"/>
        <v>0</v>
      </c>
      <c r="EB283" s="386">
        <f t="shared" si="467"/>
        <v>0</v>
      </c>
      <c r="EC283" s="386">
        <f t="shared" si="467"/>
        <v>0</v>
      </c>
      <c r="ED283" s="386">
        <f t="shared" si="467"/>
        <v>0</v>
      </c>
      <c r="EE283" s="385">
        <f t="shared" si="468"/>
        <v>0</v>
      </c>
      <c r="EF283" s="385">
        <f t="shared" si="468"/>
        <v>0</v>
      </c>
      <c r="EG283" s="402">
        <f t="shared" si="496"/>
        <v>0</v>
      </c>
      <c r="EH283" s="402">
        <f t="shared" si="496"/>
        <v>0</v>
      </c>
      <c r="EI283" s="402">
        <f t="shared" si="496"/>
        <v>0</v>
      </c>
      <c r="EJ283" s="402">
        <f t="shared" si="469"/>
        <v>0</v>
      </c>
      <c r="EK283" s="402">
        <f t="shared" si="469"/>
        <v>0</v>
      </c>
      <c r="EL283" s="402">
        <f t="shared" si="469"/>
        <v>0</v>
      </c>
      <c r="EM283" s="402">
        <f t="shared" si="470"/>
        <v>0</v>
      </c>
      <c r="EN283" s="402">
        <f t="shared" si="471"/>
        <v>0</v>
      </c>
      <c r="EO283" s="402">
        <f t="shared" si="471"/>
        <v>0</v>
      </c>
      <c r="EP283" s="402">
        <f t="shared" si="472"/>
        <v>0</v>
      </c>
      <c r="EQ283" s="402">
        <f t="shared" si="473"/>
        <v>0</v>
      </c>
      <c r="ER283" s="394">
        <f t="shared" si="411"/>
        <v>0</v>
      </c>
      <c r="ES283" s="394">
        <f t="shared" si="411"/>
        <v>0</v>
      </c>
      <c r="ET283" s="394">
        <f t="shared" si="411"/>
        <v>0</v>
      </c>
      <c r="EU283" s="394">
        <f t="shared" si="408"/>
        <v>0</v>
      </c>
      <c r="EV283" s="394">
        <f t="shared" si="408"/>
        <v>0</v>
      </c>
      <c r="EW283" s="394">
        <f t="shared" si="408"/>
        <v>0</v>
      </c>
      <c r="EX283" s="394">
        <f t="shared" si="408"/>
        <v>0</v>
      </c>
      <c r="EY283" s="403">
        <f t="shared" si="474"/>
        <v>-40</v>
      </c>
      <c r="EZ283" s="394">
        <f t="shared" si="475"/>
        <v>0</v>
      </c>
      <c r="FA283" s="396">
        <f t="shared" si="476"/>
        <v>0</v>
      </c>
      <c r="FB283" s="396">
        <f t="shared" si="476"/>
        <v>0</v>
      </c>
      <c r="FC283" s="404">
        <f t="shared" si="415"/>
        <v>0</v>
      </c>
      <c r="FD283" s="404">
        <f t="shared" si="416"/>
        <v>298.72204472843453</v>
      </c>
      <c r="FE283" s="404">
        <f t="shared" si="417"/>
        <v>115.814696485623</v>
      </c>
      <c r="FF283" s="404">
        <f t="shared" si="504"/>
        <v>0</v>
      </c>
      <c r="FG283" s="404">
        <f t="shared" si="505"/>
        <v>82.268370607028757</v>
      </c>
      <c r="FH283" s="404">
        <f t="shared" si="506"/>
        <v>0</v>
      </c>
      <c r="FI283" s="404">
        <f t="shared" si="507"/>
        <v>0</v>
      </c>
      <c r="FJ283" s="404">
        <f t="shared" si="508"/>
        <v>3.1948881789137378</v>
      </c>
      <c r="FK283" s="392">
        <f t="shared" si="477"/>
        <v>500</v>
      </c>
      <c r="FL283" s="384">
        <f t="shared" si="478"/>
        <v>0</v>
      </c>
      <c r="FM283" s="384">
        <f t="shared" si="478"/>
        <v>0</v>
      </c>
      <c r="FN283" s="405">
        <f t="shared" si="498"/>
        <v>0</v>
      </c>
      <c r="FO283" s="405">
        <f t="shared" si="498"/>
        <v>3435.3035143769966</v>
      </c>
      <c r="FP283" s="405">
        <f t="shared" si="498"/>
        <v>1331.8690095846646</v>
      </c>
      <c r="FQ283" s="405">
        <f t="shared" si="498"/>
        <v>0</v>
      </c>
      <c r="FR283" s="405">
        <f t="shared" si="498"/>
        <v>946.08626198083073</v>
      </c>
      <c r="FS283" s="405">
        <f t="shared" si="498"/>
        <v>0</v>
      </c>
      <c r="FT283" s="405">
        <f t="shared" si="419"/>
        <v>0</v>
      </c>
      <c r="FU283" s="405">
        <f t="shared" si="419"/>
        <v>36.741214057507989</v>
      </c>
      <c r="FV283" s="405">
        <f t="shared" si="419"/>
        <v>0</v>
      </c>
      <c r="FW283" s="397">
        <f t="shared" si="479"/>
        <v>7942.3017</v>
      </c>
      <c r="FX283" s="406">
        <f t="shared" si="480"/>
        <v>2192.3017000000009</v>
      </c>
      <c r="FY283" s="331">
        <f t="shared" si="481"/>
        <v>2192.3017000000009</v>
      </c>
      <c r="FZ283" s="382">
        <f t="shared" si="482"/>
        <v>0</v>
      </c>
      <c r="GA283" s="331">
        <f t="shared" si="483"/>
        <v>0</v>
      </c>
      <c r="GB283" s="407">
        <f t="shared" si="484"/>
        <v>0</v>
      </c>
      <c r="GC283" s="407">
        <f t="shared" si="485"/>
        <v>0</v>
      </c>
      <c r="GD283" s="407">
        <f t="shared" si="486"/>
        <v>0</v>
      </c>
      <c r="GE283" s="407">
        <f t="shared" si="487"/>
        <v>0</v>
      </c>
      <c r="GF283" s="407">
        <f t="shared" si="488"/>
        <v>0</v>
      </c>
      <c r="GG283" s="407">
        <f t="shared" si="489"/>
        <v>0</v>
      </c>
      <c r="GH283" s="407">
        <f t="shared" si="490"/>
        <v>0</v>
      </c>
      <c r="GI283" s="407">
        <f t="shared" si="491"/>
        <v>-5.6843418860808015E-14</v>
      </c>
      <c r="GJ283">
        <f t="shared" si="492"/>
        <v>0</v>
      </c>
      <c r="GK283" s="382">
        <f t="shared" si="493"/>
        <v>-5.6843418860808015E-14</v>
      </c>
      <c r="GL283">
        <v>3</v>
      </c>
      <c r="GM283">
        <f t="shared" si="405"/>
        <v>10</v>
      </c>
      <c r="GN283">
        <f t="shared" si="405"/>
        <v>0</v>
      </c>
      <c r="GO283">
        <f t="shared" si="405"/>
        <v>0</v>
      </c>
      <c r="GP283">
        <f t="shared" si="405"/>
        <v>0</v>
      </c>
      <c r="GQ283">
        <f t="shared" si="405"/>
        <v>0</v>
      </c>
      <c r="GR283">
        <f t="shared" si="404"/>
        <v>0</v>
      </c>
      <c r="GS283">
        <f t="shared" si="404"/>
        <v>0</v>
      </c>
      <c r="GT283">
        <f t="shared" si="404"/>
        <v>0</v>
      </c>
      <c r="GU283">
        <f t="shared" si="404"/>
        <v>500</v>
      </c>
      <c r="GV283">
        <f t="shared" si="404"/>
        <v>7942.3017</v>
      </c>
    </row>
    <row r="284" spans="1:204" customFormat="1" x14ac:dyDescent="0.25">
      <c r="A284" s="378">
        <v>52009</v>
      </c>
      <c r="B284" s="32" t="s">
        <v>1511</v>
      </c>
      <c r="C284" t="s">
        <v>897</v>
      </c>
      <c r="D284">
        <v>3</v>
      </c>
      <c r="E284" s="379">
        <v>2412</v>
      </c>
      <c r="F284" s="379">
        <v>2895</v>
      </c>
      <c r="G284" s="379">
        <v>10572</v>
      </c>
      <c r="H284" s="379">
        <v>4920</v>
      </c>
      <c r="I284" s="379">
        <v>16900</v>
      </c>
      <c r="J284" s="379">
        <v>25</v>
      </c>
      <c r="K284" s="379">
        <v>6750</v>
      </c>
      <c r="L284" s="379">
        <v>120</v>
      </c>
      <c r="M284" s="380">
        <v>0</v>
      </c>
      <c r="N284" s="381">
        <f t="shared" si="422"/>
        <v>44594</v>
      </c>
      <c r="O284" s="379">
        <v>1883</v>
      </c>
      <c r="P284" s="379">
        <v>2991</v>
      </c>
      <c r="Q284" s="379">
        <v>21329</v>
      </c>
      <c r="R284" s="379">
        <v>2590</v>
      </c>
      <c r="S284" s="379">
        <v>16950</v>
      </c>
      <c r="T284" s="379">
        <v>0</v>
      </c>
      <c r="U284" s="379">
        <v>4760</v>
      </c>
      <c r="V284" s="379">
        <v>27</v>
      </c>
      <c r="W284" s="480">
        <f>(VLOOKUP(A284,'[1]floresta plant'!$A$4:$F$573,6,0))*1000</f>
        <v>0</v>
      </c>
      <c r="X284" s="24">
        <f t="shared" si="423"/>
        <v>50530</v>
      </c>
      <c r="Y284" s="53">
        <f t="shared" si="409"/>
        <v>10757</v>
      </c>
      <c r="Z284" s="53">
        <f t="shared" si="409"/>
        <v>-2330</v>
      </c>
      <c r="AA284" s="53">
        <f t="shared" si="409"/>
        <v>50</v>
      </c>
      <c r="AB284" s="53">
        <f t="shared" si="406"/>
        <v>-25</v>
      </c>
      <c r="AC284" s="53">
        <f t="shared" si="406"/>
        <v>-1990</v>
      </c>
      <c r="AD284" s="53">
        <f t="shared" si="406"/>
        <v>-93</v>
      </c>
      <c r="AE284" s="53">
        <f t="shared" si="406"/>
        <v>0</v>
      </c>
      <c r="AF284" s="53">
        <f t="shared" si="424"/>
        <v>96</v>
      </c>
      <c r="AG284" s="53">
        <f t="shared" si="425"/>
        <v>-529</v>
      </c>
      <c r="AH284" s="53">
        <f t="shared" si="426"/>
        <v>-5149.9781000000003</v>
      </c>
      <c r="AI284" s="53">
        <f t="shared" si="494"/>
        <v>5936</v>
      </c>
      <c r="AJ284" s="469">
        <v>786.02189999999996</v>
      </c>
      <c r="AK284" s="469">
        <v>0</v>
      </c>
      <c r="AL284" s="469">
        <v>0</v>
      </c>
      <c r="AM284" s="470">
        <f t="shared" si="427"/>
        <v>786.02189999999996</v>
      </c>
      <c r="AN284" s="53">
        <f t="shared" si="428"/>
        <v>-5149.9781000000003</v>
      </c>
      <c r="AO284" s="382">
        <f t="shared" si="429"/>
        <v>2</v>
      </c>
      <c r="AP284">
        <v>3</v>
      </c>
      <c r="AQ284" s="383">
        <f t="shared" si="430"/>
        <v>10903</v>
      </c>
      <c r="AR284" s="383">
        <f t="shared" si="431"/>
        <v>-4967</v>
      </c>
      <c r="AS284" s="383">
        <f t="shared" si="432"/>
        <v>10757</v>
      </c>
      <c r="AT284" s="383">
        <f t="shared" si="433"/>
        <v>4967</v>
      </c>
      <c r="AU284" s="383">
        <f t="shared" si="434"/>
        <v>5149.9781000000003</v>
      </c>
      <c r="AV284" s="383">
        <f t="shared" si="435"/>
        <v>0</v>
      </c>
      <c r="AW284" s="383">
        <f t="shared" si="436"/>
        <v>0</v>
      </c>
      <c r="AX284" s="383">
        <f t="shared" si="437"/>
        <v>0</v>
      </c>
      <c r="AY284" s="383">
        <f t="shared" si="438"/>
        <v>4967</v>
      </c>
      <c r="AZ284">
        <f t="shared" si="439"/>
        <v>5149.9781000000003</v>
      </c>
      <c r="BA284">
        <f t="shared" si="440"/>
        <v>640.02189999999973</v>
      </c>
      <c r="BB284" s="383">
        <f t="shared" si="441"/>
        <v>0</v>
      </c>
      <c r="BC284" s="384">
        <f t="shared" si="497"/>
        <v>10757</v>
      </c>
      <c r="BD284" s="384">
        <f t="shared" si="497"/>
        <v>0.46909603382323334</v>
      </c>
      <c r="BE284" s="384">
        <f t="shared" si="497"/>
        <v>50</v>
      </c>
      <c r="BF284" s="384">
        <f t="shared" si="497"/>
        <v>5.0332192470304007E-3</v>
      </c>
      <c r="BG284" s="384">
        <f t="shared" si="497"/>
        <v>0.40064425206361987</v>
      </c>
      <c r="BH284" s="384">
        <f t="shared" si="497"/>
        <v>1.8723575598953091E-2</v>
      </c>
      <c r="BI284" s="384">
        <f t="shared" si="418"/>
        <v>0</v>
      </c>
      <c r="BJ284" s="384">
        <f t="shared" si="418"/>
        <v>96</v>
      </c>
      <c r="BK284" s="384">
        <f t="shared" si="418"/>
        <v>0.10650291926716328</v>
      </c>
      <c r="BL284" s="474">
        <f t="shared" si="442"/>
        <v>0</v>
      </c>
      <c r="BM284" s="409">
        <f t="shared" si="443"/>
        <v>0</v>
      </c>
      <c r="BN284" s="473">
        <f t="shared" si="444"/>
        <v>146</v>
      </c>
      <c r="BO284" s="387">
        <f t="shared" si="445"/>
        <v>0</v>
      </c>
      <c r="BP284" s="387">
        <f t="shared" si="446"/>
        <v>0</v>
      </c>
      <c r="BQ284" s="388">
        <f t="shared" si="447"/>
        <v>1</v>
      </c>
      <c r="BR284" s="389">
        <f t="shared" si="448"/>
        <v>0</v>
      </c>
      <c r="BS284" s="390">
        <f t="shared" si="449"/>
        <v>10757</v>
      </c>
      <c r="BT284" s="391">
        <f t="shared" si="412"/>
        <v>2330</v>
      </c>
      <c r="BU284" s="391">
        <f t="shared" si="413"/>
        <v>0</v>
      </c>
      <c r="BV284" s="391">
        <f t="shared" si="414"/>
        <v>25</v>
      </c>
      <c r="BW284" s="391">
        <f t="shared" si="499"/>
        <v>1989.9999999999998</v>
      </c>
      <c r="BX284" s="391">
        <f t="shared" si="500"/>
        <v>93</v>
      </c>
      <c r="BY284" s="391">
        <f t="shared" si="501"/>
        <v>0</v>
      </c>
      <c r="BZ284" s="391">
        <f t="shared" si="502"/>
        <v>0</v>
      </c>
      <c r="CA284" s="391">
        <f t="shared" si="503"/>
        <v>529</v>
      </c>
      <c r="CB284" s="391">
        <f t="shared" si="450"/>
        <v>5149.9781000000003</v>
      </c>
      <c r="CC284" s="391">
        <f t="shared" si="450"/>
        <v>640.02189999999973</v>
      </c>
      <c r="CD284" s="392">
        <f t="shared" si="451"/>
        <v>0</v>
      </c>
      <c r="CE284" s="393">
        <f t="shared" si="452"/>
        <v>-2330</v>
      </c>
      <c r="CF284" s="392">
        <f t="shared" si="410"/>
        <v>0</v>
      </c>
      <c r="CG284" s="392">
        <f t="shared" si="410"/>
        <v>0</v>
      </c>
      <c r="CH284" s="392">
        <f t="shared" si="410"/>
        <v>0</v>
      </c>
      <c r="CI284" s="392">
        <f t="shared" si="407"/>
        <v>0</v>
      </c>
      <c r="CJ284" s="392">
        <f t="shared" si="407"/>
        <v>0</v>
      </c>
      <c r="CK284" s="392">
        <f t="shared" si="407"/>
        <v>0</v>
      </c>
      <c r="CL284" s="392">
        <f t="shared" si="407"/>
        <v>0</v>
      </c>
      <c r="CM284" s="392">
        <f t="shared" si="453"/>
        <v>0</v>
      </c>
      <c r="CN284" s="392">
        <f t="shared" si="454"/>
        <v>0</v>
      </c>
      <c r="CO284" s="394">
        <f t="shared" si="455"/>
        <v>0</v>
      </c>
      <c r="CP284" s="394">
        <f t="shared" si="455"/>
        <v>0</v>
      </c>
      <c r="CQ284" s="395">
        <f t="shared" si="456"/>
        <v>50</v>
      </c>
      <c r="CR284" s="394">
        <f t="shared" si="495"/>
        <v>0</v>
      </c>
      <c r="CS284" s="394">
        <f t="shared" si="495"/>
        <v>0</v>
      </c>
      <c r="CT284" s="394">
        <f t="shared" si="495"/>
        <v>0</v>
      </c>
      <c r="CU284" s="394">
        <f t="shared" si="457"/>
        <v>0</v>
      </c>
      <c r="CV284" s="394">
        <f t="shared" si="457"/>
        <v>0</v>
      </c>
      <c r="CW284" s="394">
        <f t="shared" si="457"/>
        <v>0</v>
      </c>
      <c r="CX284" s="396">
        <f t="shared" si="458"/>
        <v>0</v>
      </c>
      <c r="CY284" s="396">
        <f t="shared" si="458"/>
        <v>50</v>
      </c>
      <c r="CZ284" s="397">
        <f t="shared" si="459"/>
        <v>0</v>
      </c>
      <c r="DA284" s="397">
        <f t="shared" si="459"/>
        <v>0</v>
      </c>
      <c r="DB284" s="397">
        <f t="shared" si="459"/>
        <v>0</v>
      </c>
      <c r="DC284" s="397">
        <f t="shared" si="460"/>
        <v>-25</v>
      </c>
      <c r="DD284" s="397">
        <f t="shared" si="420"/>
        <v>0</v>
      </c>
      <c r="DE284" s="397">
        <f t="shared" si="420"/>
        <v>0</v>
      </c>
      <c r="DF284" s="397">
        <f t="shared" si="420"/>
        <v>0</v>
      </c>
      <c r="DG284" s="397">
        <f t="shared" si="420"/>
        <v>0</v>
      </c>
      <c r="DH284" s="397">
        <f t="shared" si="420"/>
        <v>0</v>
      </c>
      <c r="DI284" s="398">
        <f t="shared" si="461"/>
        <v>0</v>
      </c>
      <c r="DJ284" s="398">
        <f t="shared" si="461"/>
        <v>0</v>
      </c>
      <c r="DK284" s="399">
        <f t="shared" si="462"/>
        <v>0</v>
      </c>
      <c r="DL284" s="399">
        <f t="shared" si="462"/>
        <v>0</v>
      </c>
      <c r="DM284" s="399">
        <f t="shared" si="462"/>
        <v>0</v>
      </c>
      <c r="DN284" s="399">
        <f t="shared" si="462"/>
        <v>0</v>
      </c>
      <c r="DO284" s="399">
        <f t="shared" si="463"/>
        <v>-1990</v>
      </c>
      <c r="DP284" s="399">
        <f t="shared" si="464"/>
        <v>0</v>
      </c>
      <c r="DQ284" s="399">
        <f t="shared" si="464"/>
        <v>0</v>
      </c>
      <c r="DR284" s="399">
        <f t="shared" si="464"/>
        <v>0</v>
      </c>
      <c r="DS284" s="399">
        <f t="shared" si="464"/>
        <v>0</v>
      </c>
      <c r="DT284" s="400">
        <f t="shared" si="465"/>
        <v>0</v>
      </c>
      <c r="DU284" s="400">
        <f t="shared" si="465"/>
        <v>0</v>
      </c>
      <c r="DV284" s="386">
        <f t="shared" si="421"/>
        <v>0</v>
      </c>
      <c r="DW284" s="386">
        <f t="shared" si="421"/>
        <v>0</v>
      </c>
      <c r="DX284" s="386">
        <f t="shared" si="421"/>
        <v>0</v>
      </c>
      <c r="DY284" s="386">
        <f t="shared" si="421"/>
        <v>0</v>
      </c>
      <c r="DZ284" s="386">
        <f t="shared" si="421"/>
        <v>0</v>
      </c>
      <c r="EA284" s="401">
        <f t="shared" si="466"/>
        <v>-93</v>
      </c>
      <c r="EB284" s="386">
        <f t="shared" si="467"/>
        <v>0</v>
      </c>
      <c r="EC284" s="386">
        <f t="shared" si="467"/>
        <v>0</v>
      </c>
      <c r="ED284" s="386">
        <f t="shared" si="467"/>
        <v>0</v>
      </c>
      <c r="EE284" s="385">
        <f t="shared" si="468"/>
        <v>0</v>
      </c>
      <c r="EF284" s="385">
        <f t="shared" si="468"/>
        <v>0</v>
      </c>
      <c r="EG284" s="402">
        <f t="shared" si="496"/>
        <v>0</v>
      </c>
      <c r="EH284" s="402">
        <f t="shared" si="496"/>
        <v>0</v>
      </c>
      <c r="EI284" s="402">
        <f t="shared" si="496"/>
        <v>0</v>
      </c>
      <c r="EJ284" s="402">
        <f t="shared" si="469"/>
        <v>0</v>
      </c>
      <c r="EK284" s="402">
        <f t="shared" si="469"/>
        <v>0</v>
      </c>
      <c r="EL284" s="402">
        <f t="shared" si="469"/>
        <v>0</v>
      </c>
      <c r="EM284" s="402">
        <f t="shared" si="470"/>
        <v>0</v>
      </c>
      <c r="EN284" s="402">
        <f t="shared" si="471"/>
        <v>0</v>
      </c>
      <c r="EO284" s="402">
        <f t="shared" si="471"/>
        <v>0</v>
      </c>
      <c r="EP284" s="402">
        <f t="shared" si="472"/>
        <v>0</v>
      </c>
      <c r="EQ284" s="402">
        <f t="shared" si="473"/>
        <v>0</v>
      </c>
      <c r="ER284" s="394">
        <f t="shared" si="411"/>
        <v>0</v>
      </c>
      <c r="ES284" s="394">
        <f t="shared" si="411"/>
        <v>0</v>
      </c>
      <c r="ET284" s="394">
        <f t="shared" si="411"/>
        <v>0</v>
      </c>
      <c r="EU284" s="394">
        <f t="shared" si="408"/>
        <v>0</v>
      </c>
      <c r="EV284" s="394">
        <f t="shared" si="408"/>
        <v>0</v>
      </c>
      <c r="EW284" s="394">
        <f t="shared" si="408"/>
        <v>0</v>
      </c>
      <c r="EX284" s="394">
        <f t="shared" si="408"/>
        <v>0</v>
      </c>
      <c r="EY284" s="403">
        <f t="shared" si="474"/>
        <v>96</v>
      </c>
      <c r="EZ284" s="394">
        <f t="shared" si="475"/>
        <v>0</v>
      </c>
      <c r="FA284" s="396">
        <f t="shared" si="476"/>
        <v>0</v>
      </c>
      <c r="FB284" s="396">
        <f t="shared" si="476"/>
        <v>96</v>
      </c>
      <c r="FC284" s="404">
        <f t="shared" si="415"/>
        <v>0</v>
      </c>
      <c r="FD284" s="404">
        <f t="shared" si="416"/>
        <v>0</v>
      </c>
      <c r="FE284" s="404">
        <f t="shared" si="417"/>
        <v>0</v>
      </c>
      <c r="FF284" s="404">
        <f t="shared" si="504"/>
        <v>0</v>
      </c>
      <c r="FG284" s="404">
        <f t="shared" si="505"/>
        <v>0</v>
      </c>
      <c r="FH284" s="404">
        <f t="shared" si="506"/>
        <v>0</v>
      </c>
      <c r="FI284" s="404">
        <f t="shared" si="507"/>
        <v>0</v>
      </c>
      <c r="FJ284" s="404">
        <f t="shared" si="508"/>
        <v>0</v>
      </c>
      <c r="FK284" s="392">
        <f t="shared" si="477"/>
        <v>-529</v>
      </c>
      <c r="FL284" s="384">
        <f t="shared" si="478"/>
        <v>0</v>
      </c>
      <c r="FM284" s="384">
        <f t="shared" si="478"/>
        <v>0</v>
      </c>
      <c r="FN284" s="405">
        <f t="shared" si="498"/>
        <v>0</v>
      </c>
      <c r="FO284" s="405">
        <f t="shared" si="498"/>
        <v>0</v>
      </c>
      <c r="FP284" s="405">
        <f t="shared" si="498"/>
        <v>0</v>
      </c>
      <c r="FQ284" s="405">
        <f t="shared" si="498"/>
        <v>0</v>
      </c>
      <c r="FR284" s="405">
        <f t="shared" si="498"/>
        <v>0</v>
      </c>
      <c r="FS284" s="405">
        <f t="shared" si="498"/>
        <v>0</v>
      </c>
      <c r="FT284" s="405">
        <f t="shared" si="419"/>
        <v>0</v>
      </c>
      <c r="FU284" s="405">
        <f t="shared" si="419"/>
        <v>0</v>
      </c>
      <c r="FV284" s="405">
        <f t="shared" si="419"/>
        <v>0</v>
      </c>
      <c r="FW284" s="397">
        <f t="shared" si="479"/>
        <v>-5149.9781000000003</v>
      </c>
      <c r="FX284" s="406">
        <f t="shared" si="480"/>
        <v>0</v>
      </c>
      <c r="FY284" s="331">
        <f t="shared" si="481"/>
        <v>786.02189999999973</v>
      </c>
      <c r="FZ284" s="382">
        <f t="shared" si="482"/>
        <v>0</v>
      </c>
      <c r="GA284" s="331">
        <f t="shared" si="483"/>
        <v>0</v>
      </c>
      <c r="GB284" s="407">
        <f t="shared" si="484"/>
        <v>0</v>
      </c>
      <c r="GC284" s="407">
        <f t="shared" si="485"/>
        <v>0</v>
      </c>
      <c r="GD284" s="407">
        <f t="shared" si="486"/>
        <v>0</v>
      </c>
      <c r="GE284" s="407">
        <f t="shared" si="487"/>
        <v>0</v>
      </c>
      <c r="GF284" s="407">
        <f t="shared" si="488"/>
        <v>0</v>
      </c>
      <c r="GG284" s="407">
        <f t="shared" si="489"/>
        <v>0</v>
      </c>
      <c r="GH284" s="407">
        <f t="shared" si="490"/>
        <v>0</v>
      </c>
      <c r="GI284" s="407">
        <f t="shared" si="491"/>
        <v>0</v>
      </c>
      <c r="GJ284">
        <f t="shared" si="492"/>
        <v>0</v>
      </c>
      <c r="GK284" s="382">
        <f t="shared" si="493"/>
        <v>0</v>
      </c>
      <c r="GL284">
        <v>3</v>
      </c>
      <c r="GM284">
        <f t="shared" si="405"/>
        <v>10757</v>
      </c>
      <c r="GN284">
        <f t="shared" si="405"/>
        <v>0</v>
      </c>
      <c r="GO284">
        <f t="shared" si="405"/>
        <v>50</v>
      </c>
      <c r="GP284">
        <f t="shared" si="405"/>
        <v>0</v>
      </c>
      <c r="GQ284">
        <f t="shared" si="405"/>
        <v>0</v>
      </c>
      <c r="GR284">
        <f t="shared" ref="GR284:GV334" si="509">SUMIF(AD284,"&gt;0")</f>
        <v>0</v>
      </c>
      <c r="GS284">
        <f t="shared" si="509"/>
        <v>0</v>
      </c>
      <c r="GT284">
        <f t="shared" si="509"/>
        <v>96</v>
      </c>
      <c r="GU284">
        <f t="shared" si="509"/>
        <v>0</v>
      </c>
      <c r="GV284">
        <f t="shared" si="509"/>
        <v>0</v>
      </c>
    </row>
    <row r="285" spans="1:204" customFormat="1" x14ac:dyDescent="0.25">
      <c r="A285" s="378">
        <v>52010</v>
      </c>
      <c r="B285" s="32" t="s">
        <v>1512</v>
      </c>
      <c r="C285" t="s">
        <v>897</v>
      </c>
      <c r="D285">
        <v>3</v>
      </c>
      <c r="E285" s="379">
        <v>3719</v>
      </c>
      <c r="F285" s="379">
        <v>2164</v>
      </c>
      <c r="G285" s="379">
        <v>1019</v>
      </c>
      <c r="H285" s="379">
        <v>12567</v>
      </c>
      <c r="I285" s="379">
        <v>9190</v>
      </c>
      <c r="J285" s="379">
        <v>0</v>
      </c>
      <c r="K285" s="379">
        <v>5130</v>
      </c>
      <c r="L285" s="379">
        <v>130</v>
      </c>
      <c r="M285" s="380">
        <v>0</v>
      </c>
      <c r="N285" s="381">
        <f t="shared" si="422"/>
        <v>33919</v>
      </c>
      <c r="O285" s="379">
        <v>2768</v>
      </c>
      <c r="P285" s="379">
        <v>2513</v>
      </c>
      <c r="Q285" s="379">
        <v>2602</v>
      </c>
      <c r="R285" s="379">
        <v>9322</v>
      </c>
      <c r="S285" s="379">
        <v>11940</v>
      </c>
      <c r="T285" s="379">
        <v>0</v>
      </c>
      <c r="U285" s="379">
        <v>3385</v>
      </c>
      <c r="V285" s="379">
        <v>113</v>
      </c>
      <c r="W285" s="480">
        <f>(VLOOKUP(A285,'[1]floresta plant'!$A$4:$F$573,6,0))*1000</f>
        <v>1072.5858352703708</v>
      </c>
      <c r="X285" s="24">
        <f t="shared" si="423"/>
        <v>33715.585835270373</v>
      </c>
      <c r="Y285" s="53">
        <f t="shared" si="409"/>
        <v>1583</v>
      </c>
      <c r="Z285" s="53">
        <f t="shared" si="409"/>
        <v>-3245</v>
      </c>
      <c r="AA285" s="53">
        <f t="shared" si="409"/>
        <v>2750</v>
      </c>
      <c r="AB285" s="53">
        <f t="shared" si="406"/>
        <v>0</v>
      </c>
      <c r="AC285" s="53">
        <f t="shared" si="406"/>
        <v>-1745</v>
      </c>
      <c r="AD285" s="53">
        <f t="shared" si="406"/>
        <v>-17</v>
      </c>
      <c r="AE285" s="53">
        <f t="shared" si="406"/>
        <v>1072.5858352703708</v>
      </c>
      <c r="AF285" s="53">
        <f t="shared" si="424"/>
        <v>349</v>
      </c>
      <c r="AG285" s="53">
        <f t="shared" si="425"/>
        <v>-951</v>
      </c>
      <c r="AH285" s="53">
        <f t="shared" si="426"/>
        <v>900.26566472962747</v>
      </c>
      <c r="AI285" s="53">
        <f t="shared" si="494"/>
        <v>-203.41416472962737</v>
      </c>
      <c r="AJ285" s="469">
        <v>696.8515000000001</v>
      </c>
      <c r="AK285" s="469">
        <v>0</v>
      </c>
      <c r="AL285" s="469">
        <v>0</v>
      </c>
      <c r="AM285" s="470">
        <f t="shared" si="427"/>
        <v>696.8515000000001</v>
      </c>
      <c r="AN285" s="53">
        <f t="shared" si="428"/>
        <v>900.26566472962747</v>
      </c>
      <c r="AO285" s="382">
        <f t="shared" si="429"/>
        <v>3</v>
      </c>
      <c r="AP285">
        <v>3</v>
      </c>
      <c r="AQ285" s="383">
        <f t="shared" si="430"/>
        <v>5754.5858352703708</v>
      </c>
      <c r="AR285" s="383">
        <f t="shared" si="431"/>
        <v>-5958</v>
      </c>
      <c r="AS285" s="383">
        <f t="shared" si="432"/>
        <v>1583</v>
      </c>
      <c r="AT285" s="383">
        <f t="shared" si="433"/>
        <v>5958</v>
      </c>
      <c r="AU285" s="383">
        <f t="shared" si="434"/>
        <v>0</v>
      </c>
      <c r="AV285" s="383">
        <f t="shared" si="435"/>
        <v>1</v>
      </c>
      <c r="AW285" s="383">
        <f t="shared" si="436"/>
        <v>0</v>
      </c>
      <c r="AX285" s="383">
        <f t="shared" si="437"/>
        <v>1</v>
      </c>
      <c r="AY285" s="383">
        <f t="shared" si="438"/>
        <v>1583</v>
      </c>
      <c r="AZ285">
        <f t="shared" si="439"/>
        <v>0</v>
      </c>
      <c r="BA285">
        <f t="shared" si="440"/>
        <v>0</v>
      </c>
      <c r="BB285" s="383">
        <f t="shared" si="441"/>
        <v>0</v>
      </c>
      <c r="BC285" s="384">
        <f t="shared" si="497"/>
        <v>1583</v>
      </c>
      <c r="BD285" s="384">
        <f t="shared" si="497"/>
        <v>0.54464585431352808</v>
      </c>
      <c r="BE285" s="384">
        <f t="shared" si="497"/>
        <v>2750</v>
      </c>
      <c r="BF285" s="384">
        <f t="shared" si="497"/>
        <v>0</v>
      </c>
      <c r="BG285" s="384">
        <f t="shared" si="497"/>
        <v>0.29288351795904666</v>
      </c>
      <c r="BH285" s="384">
        <f t="shared" si="497"/>
        <v>2.8533064786841222E-3</v>
      </c>
      <c r="BI285" s="384">
        <f t="shared" si="418"/>
        <v>1072.5858352703708</v>
      </c>
      <c r="BJ285" s="384">
        <f t="shared" si="418"/>
        <v>349</v>
      </c>
      <c r="BK285" s="384">
        <f t="shared" si="418"/>
        <v>0.1596173212487412</v>
      </c>
      <c r="BL285" s="474">
        <f t="shared" si="442"/>
        <v>4375</v>
      </c>
      <c r="BM285" s="409">
        <f t="shared" si="443"/>
        <v>900.26566472962747</v>
      </c>
      <c r="BN285" s="473">
        <f t="shared" si="444"/>
        <v>4171.5858352703708</v>
      </c>
      <c r="BO285" s="387">
        <f t="shared" si="445"/>
        <v>1</v>
      </c>
      <c r="BP285" s="387">
        <f t="shared" si="446"/>
        <v>0</v>
      </c>
      <c r="BQ285" s="388">
        <f t="shared" si="447"/>
        <v>0</v>
      </c>
      <c r="BR285" s="389">
        <f t="shared" si="448"/>
        <v>203.41416472962919</v>
      </c>
      <c r="BS285" s="390">
        <f t="shared" si="449"/>
        <v>1583</v>
      </c>
      <c r="BT285" s="391">
        <f>IF($BS285&gt;0,IF(Z285
&gt;0,0,$AY285*BD285),0)</f>
        <v>862.17438737831492</v>
      </c>
      <c r="BU285" s="391">
        <f t="shared" ref="BU285:CA321" si="510">IF($BS285&gt;0,IF(AA285
&gt;0,0,$AY285*BE285),0)</f>
        <v>0</v>
      </c>
      <c r="BV285" s="391">
        <f t="shared" si="510"/>
        <v>0</v>
      </c>
      <c r="BW285" s="391">
        <f t="shared" si="510"/>
        <v>463.63460892917084</v>
      </c>
      <c r="BX285" s="391">
        <f t="shared" si="510"/>
        <v>4.516784155756965</v>
      </c>
      <c r="BY285" s="391">
        <f t="shared" si="510"/>
        <v>0</v>
      </c>
      <c r="BZ285" s="391">
        <f t="shared" si="510"/>
        <v>0</v>
      </c>
      <c r="CA285" s="391">
        <f t="shared" si="510"/>
        <v>252.67421953675733</v>
      </c>
      <c r="CB285" s="391">
        <f t="shared" si="450"/>
        <v>0</v>
      </c>
      <c r="CC285" s="391">
        <f t="shared" si="450"/>
        <v>0</v>
      </c>
      <c r="CD285" s="392">
        <f t="shared" si="451"/>
        <v>0</v>
      </c>
      <c r="CE285" s="393">
        <f t="shared" si="452"/>
        <v>-3245</v>
      </c>
      <c r="CF285" s="392">
        <f t="shared" si="410"/>
        <v>0</v>
      </c>
      <c r="CG285" s="392">
        <f t="shared" si="410"/>
        <v>0</v>
      </c>
      <c r="CH285" s="392">
        <f t="shared" si="410"/>
        <v>0</v>
      </c>
      <c r="CI285" s="392">
        <f t="shared" si="407"/>
        <v>0</v>
      </c>
      <c r="CJ285" s="392">
        <f t="shared" si="407"/>
        <v>0</v>
      </c>
      <c r="CK285" s="392">
        <f t="shared" si="407"/>
        <v>0</v>
      </c>
      <c r="CL285" s="392">
        <f t="shared" si="407"/>
        <v>0</v>
      </c>
      <c r="CM285" s="392">
        <f t="shared" si="453"/>
        <v>0</v>
      </c>
      <c r="CN285" s="392">
        <f t="shared" si="454"/>
        <v>0</v>
      </c>
      <c r="CO285" s="394">
        <f t="shared" si="455"/>
        <v>0</v>
      </c>
      <c r="CP285" s="394">
        <f t="shared" si="455"/>
        <v>1497.7760993622021</v>
      </c>
      <c r="CQ285" s="395">
        <f t="shared" si="456"/>
        <v>2750</v>
      </c>
      <c r="CR285" s="394">
        <f t="shared" si="495"/>
        <v>0</v>
      </c>
      <c r="CS285" s="394">
        <f t="shared" si="495"/>
        <v>805.42967438737833</v>
      </c>
      <c r="CT285" s="394">
        <f t="shared" si="495"/>
        <v>7.8465928163813361</v>
      </c>
      <c r="CU285" s="394">
        <f t="shared" si="457"/>
        <v>0</v>
      </c>
      <c r="CV285" s="394">
        <f t="shared" si="457"/>
        <v>0</v>
      </c>
      <c r="CW285" s="394">
        <f t="shared" si="457"/>
        <v>438.94763343403832</v>
      </c>
      <c r="CX285" s="396">
        <f t="shared" si="458"/>
        <v>0</v>
      </c>
      <c r="CY285" s="396">
        <f t="shared" si="458"/>
        <v>0</v>
      </c>
      <c r="CZ285" s="397">
        <f t="shared" si="459"/>
        <v>0</v>
      </c>
      <c r="DA285" s="397">
        <f t="shared" si="459"/>
        <v>0</v>
      </c>
      <c r="DB285" s="397">
        <f t="shared" si="459"/>
        <v>0</v>
      </c>
      <c r="DC285" s="397">
        <f t="shared" si="460"/>
        <v>0</v>
      </c>
      <c r="DD285" s="397">
        <f t="shared" si="420"/>
        <v>0</v>
      </c>
      <c r="DE285" s="397">
        <f t="shared" si="420"/>
        <v>0</v>
      </c>
      <c r="DF285" s="397">
        <f t="shared" si="420"/>
        <v>0</v>
      </c>
      <c r="DG285" s="397">
        <f t="shared" si="420"/>
        <v>0</v>
      </c>
      <c r="DH285" s="397">
        <f t="shared" si="420"/>
        <v>0</v>
      </c>
      <c r="DI285" s="398">
        <f t="shared" si="461"/>
        <v>0</v>
      </c>
      <c r="DJ285" s="398">
        <f t="shared" si="461"/>
        <v>0</v>
      </c>
      <c r="DK285" s="399">
        <f t="shared" si="462"/>
        <v>0</v>
      </c>
      <c r="DL285" s="399">
        <f t="shared" si="462"/>
        <v>0</v>
      </c>
      <c r="DM285" s="399">
        <f t="shared" si="462"/>
        <v>0</v>
      </c>
      <c r="DN285" s="399">
        <f t="shared" si="462"/>
        <v>0</v>
      </c>
      <c r="DO285" s="399">
        <f t="shared" si="463"/>
        <v>-1745</v>
      </c>
      <c r="DP285" s="399">
        <f t="shared" si="464"/>
        <v>0</v>
      </c>
      <c r="DQ285" s="399">
        <f t="shared" si="464"/>
        <v>0</v>
      </c>
      <c r="DR285" s="399">
        <f t="shared" si="464"/>
        <v>0</v>
      </c>
      <c r="DS285" s="399">
        <f t="shared" si="464"/>
        <v>0</v>
      </c>
      <c r="DT285" s="400">
        <f t="shared" si="465"/>
        <v>0</v>
      </c>
      <c r="DU285" s="400">
        <f t="shared" si="465"/>
        <v>0</v>
      </c>
      <c r="DV285" s="386">
        <f t="shared" si="421"/>
        <v>0</v>
      </c>
      <c r="DW285" s="386">
        <f t="shared" si="421"/>
        <v>0</v>
      </c>
      <c r="DX285" s="386">
        <f t="shared" si="421"/>
        <v>0</v>
      </c>
      <c r="DY285" s="386">
        <f t="shared" si="421"/>
        <v>0</v>
      </c>
      <c r="DZ285" s="386">
        <f t="shared" si="421"/>
        <v>0</v>
      </c>
      <c r="EA285" s="401">
        <f t="shared" si="466"/>
        <v>-17</v>
      </c>
      <c r="EB285" s="386">
        <f t="shared" si="467"/>
        <v>0</v>
      </c>
      <c r="EC285" s="386">
        <f t="shared" si="467"/>
        <v>0</v>
      </c>
      <c r="ED285" s="386">
        <f t="shared" si="467"/>
        <v>0</v>
      </c>
      <c r="EE285" s="385">
        <f t="shared" si="468"/>
        <v>0</v>
      </c>
      <c r="EF285" s="385">
        <f t="shared" si="468"/>
        <v>0</v>
      </c>
      <c r="EG285" s="402">
        <f t="shared" si="496"/>
        <v>0</v>
      </c>
      <c r="EH285" s="402">
        <f t="shared" si="496"/>
        <v>584.17942857542016</v>
      </c>
      <c r="EI285" s="402">
        <f t="shared" si="496"/>
        <v>0</v>
      </c>
      <c r="EJ285" s="402">
        <f t="shared" si="469"/>
        <v>0</v>
      </c>
      <c r="EK285" s="402">
        <f t="shared" si="469"/>
        <v>314.14271274702872</v>
      </c>
      <c r="EL285" s="402">
        <f t="shared" si="469"/>
        <v>3.0604161127217697</v>
      </c>
      <c r="EM285" s="402">
        <f t="shared" si="470"/>
        <v>1072.5858352703708</v>
      </c>
      <c r="EN285" s="402">
        <f t="shared" si="471"/>
        <v>0</v>
      </c>
      <c r="EO285" s="402">
        <f t="shared" si="471"/>
        <v>171.2032778352002</v>
      </c>
      <c r="EP285" s="402">
        <f t="shared" si="472"/>
        <v>0</v>
      </c>
      <c r="EQ285" s="402">
        <f t="shared" si="473"/>
        <v>0</v>
      </c>
      <c r="ER285" s="394">
        <f t="shared" si="411"/>
        <v>0</v>
      </c>
      <c r="ES285" s="394">
        <f t="shared" si="411"/>
        <v>190.0814031554213</v>
      </c>
      <c r="ET285" s="394">
        <f t="shared" si="411"/>
        <v>0</v>
      </c>
      <c r="EU285" s="394">
        <f t="shared" si="408"/>
        <v>0</v>
      </c>
      <c r="EV285" s="394">
        <f t="shared" si="408"/>
        <v>102.21634776770729</v>
      </c>
      <c r="EW285" s="394">
        <f t="shared" si="408"/>
        <v>0.99580396106075864</v>
      </c>
      <c r="EX285" s="394">
        <f t="shared" si="408"/>
        <v>0</v>
      </c>
      <c r="EY285" s="403">
        <f t="shared" si="474"/>
        <v>349</v>
      </c>
      <c r="EZ285" s="394">
        <f t="shared" si="475"/>
        <v>55.706445115810681</v>
      </c>
      <c r="FA285" s="396">
        <f t="shared" si="476"/>
        <v>0</v>
      </c>
      <c r="FB285" s="396">
        <f t="shared" si="476"/>
        <v>0</v>
      </c>
      <c r="FC285" s="404">
        <f>IF($FK285&gt;0,IF(Y285&gt;0,0,$FK285*$BO285*BC285),0)</f>
        <v>0</v>
      </c>
      <c r="FD285" s="404">
        <f t="shared" ref="FD285:FJ321" si="511">IF($FK285&gt;0,IF(Z285&gt;0,0,$FK285*$BO285*BD285),0)</f>
        <v>0</v>
      </c>
      <c r="FE285" s="404">
        <f t="shared" si="511"/>
        <v>0</v>
      </c>
      <c r="FF285" s="404">
        <f t="shared" si="511"/>
        <v>0</v>
      </c>
      <c r="FG285" s="404">
        <f t="shared" si="511"/>
        <v>0</v>
      </c>
      <c r="FH285" s="404">
        <f t="shared" si="511"/>
        <v>0</v>
      </c>
      <c r="FI285" s="404">
        <f t="shared" si="511"/>
        <v>0</v>
      </c>
      <c r="FJ285" s="404">
        <f t="shared" si="511"/>
        <v>0</v>
      </c>
      <c r="FK285" s="392">
        <f t="shared" si="477"/>
        <v>-951</v>
      </c>
      <c r="FL285" s="384">
        <f t="shared" si="478"/>
        <v>0</v>
      </c>
      <c r="FM285" s="384">
        <f t="shared" si="478"/>
        <v>0</v>
      </c>
      <c r="FN285" s="405">
        <f t="shared" si="498"/>
        <v>0</v>
      </c>
      <c r="FO285" s="405">
        <f t="shared" si="498"/>
        <v>110.78868152864162</v>
      </c>
      <c r="FP285" s="405">
        <f t="shared" si="498"/>
        <v>0</v>
      </c>
      <c r="FQ285" s="405">
        <f t="shared" si="498"/>
        <v>0</v>
      </c>
      <c r="FR285" s="405">
        <f t="shared" si="498"/>
        <v>59.576656168714827</v>
      </c>
      <c r="FS285" s="405">
        <f t="shared" si="498"/>
        <v>0.5804029540791702</v>
      </c>
      <c r="FT285" s="405">
        <f t="shared" si="419"/>
        <v>0</v>
      </c>
      <c r="FU285" s="405">
        <f t="shared" si="419"/>
        <v>0</v>
      </c>
      <c r="FV285" s="405">
        <f t="shared" si="419"/>
        <v>32.468424078193586</v>
      </c>
      <c r="FW285" s="397">
        <f t="shared" si="479"/>
        <v>900.26566472962747</v>
      </c>
      <c r="FX285" s="406">
        <f t="shared" si="480"/>
        <v>696.85149999999828</v>
      </c>
      <c r="FY285" s="331">
        <f t="shared" si="481"/>
        <v>696.85149999999828</v>
      </c>
      <c r="FZ285" s="382">
        <f t="shared" si="482"/>
        <v>1.8189894035458565E-12</v>
      </c>
      <c r="GA285" s="331">
        <f t="shared" si="483"/>
        <v>-2.2737367544323206E-13</v>
      </c>
      <c r="GB285" s="407">
        <f t="shared" si="484"/>
        <v>0</v>
      </c>
      <c r="GC285" s="407">
        <f t="shared" si="485"/>
        <v>0</v>
      </c>
      <c r="GD285" s="407">
        <f t="shared" si="486"/>
        <v>0</v>
      </c>
      <c r="GE285" s="407">
        <f t="shared" si="487"/>
        <v>0</v>
      </c>
      <c r="GF285" s="407">
        <f t="shared" si="488"/>
        <v>0</v>
      </c>
      <c r="GG285" s="407">
        <f t="shared" si="489"/>
        <v>-1.1368683772161603E-13</v>
      </c>
      <c r="GH285" s="407">
        <f t="shared" si="490"/>
        <v>0</v>
      </c>
      <c r="GI285" s="407">
        <f t="shared" si="491"/>
        <v>0</v>
      </c>
      <c r="GJ285">
        <f t="shared" si="492"/>
        <v>0</v>
      </c>
      <c r="GK285" s="382">
        <f t="shared" si="493"/>
        <v>-3.4106051316484809E-13</v>
      </c>
      <c r="GL285">
        <v>3</v>
      </c>
      <c r="GM285">
        <f t="shared" ref="GM285:GQ335" si="512">SUMIF(Y285,"&gt;0")</f>
        <v>1583</v>
      </c>
      <c r="GN285">
        <f t="shared" si="512"/>
        <v>0</v>
      </c>
      <c r="GO285">
        <f t="shared" si="512"/>
        <v>2750</v>
      </c>
      <c r="GP285">
        <f t="shared" si="512"/>
        <v>0</v>
      </c>
      <c r="GQ285">
        <f t="shared" si="512"/>
        <v>0</v>
      </c>
      <c r="GR285">
        <f t="shared" si="509"/>
        <v>0</v>
      </c>
      <c r="GS285">
        <f t="shared" si="509"/>
        <v>1072.5858352703708</v>
      </c>
      <c r="GT285">
        <f t="shared" si="509"/>
        <v>349</v>
      </c>
      <c r="GU285">
        <f t="shared" si="509"/>
        <v>0</v>
      </c>
      <c r="GV285">
        <f t="shared" si="509"/>
        <v>900.26566472962747</v>
      </c>
    </row>
    <row r="286" spans="1:204" customFormat="1" x14ac:dyDescent="0.25">
      <c r="A286" s="378">
        <v>52011</v>
      </c>
      <c r="B286" s="32" t="s">
        <v>1513</v>
      </c>
      <c r="C286" t="s">
        <v>897</v>
      </c>
      <c r="D286">
        <v>3</v>
      </c>
      <c r="E286" s="379">
        <v>568</v>
      </c>
      <c r="F286" s="379">
        <v>331</v>
      </c>
      <c r="G286" s="379">
        <v>1342</v>
      </c>
      <c r="H286" s="379">
        <v>4960</v>
      </c>
      <c r="I286" s="379">
        <v>15850</v>
      </c>
      <c r="J286" s="379">
        <v>0</v>
      </c>
      <c r="K286" s="379">
        <v>14000</v>
      </c>
      <c r="L286" s="379">
        <v>1020</v>
      </c>
      <c r="M286" s="380">
        <v>0</v>
      </c>
      <c r="N286" s="381">
        <f t="shared" si="422"/>
        <v>38071</v>
      </c>
      <c r="O286" s="379">
        <v>2502</v>
      </c>
      <c r="P286" s="379">
        <v>559</v>
      </c>
      <c r="Q286" s="379">
        <v>1429</v>
      </c>
      <c r="R286" s="379">
        <v>4900</v>
      </c>
      <c r="S286" s="379">
        <v>18650</v>
      </c>
      <c r="T286" s="379">
        <v>0</v>
      </c>
      <c r="U286" s="379">
        <v>12360</v>
      </c>
      <c r="V286" s="379">
        <v>1310</v>
      </c>
      <c r="W286" s="480">
        <f>(VLOOKUP(A286,'[1]floresta plant'!$A$4:$F$573,6,0))*1000</f>
        <v>0</v>
      </c>
      <c r="X286" s="24">
        <f t="shared" si="423"/>
        <v>41710</v>
      </c>
      <c r="Y286" s="53">
        <f t="shared" si="409"/>
        <v>87</v>
      </c>
      <c r="Z286" s="53">
        <f t="shared" si="409"/>
        <v>-60</v>
      </c>
      <c r="AA286" s="53">
        <f t="shared" si="409"/>
        <v>2800</v>
      </c>
      <c r="AB286" s="53">
        <f t="shared" si="406"/>
        <v>0</v>
      </c>
      <c r="AC286" s="53">
        <f t="shared" si="406"/>
        <v>-1640</v>
      </c>
      <c r="AD286" s="53">
        <f t="shared" si="406"/>
        <v>290</v>
      </c>
      <c r="AE286" s="53">
        <f t="shared" si="406"/>
        <v>0</v>
      </c>
      <c r="AF286" s="53">
        <f t="shared" si="424"/>
        <v>228</v>
      </c>
      <c r="AG286" s="53">
        <f t="shared" si="425"/>
        <v>1934</v>
      </c>
      <c r="AH286" s="53">
        <f t="shared" si="426"/>
        <v>6393.7430999999997</v>
      </c>
      <c r="AI286" s="53">
        <f t="shared" si="494"/>
        <v>3639</v>
      </c>
      <c r="AJ286" s="469">
        <v>10032.7431</v>
      </c>
      <c r="AK286" s="469">
        <v>0</v>
      </c>
      <c r="AL286" s="469">
        <v>0</v>
      </c>
      <c r="AM286" s="470">
        <f t="shared" si="427"/>
        <v>10032.7431</v>
      </c>
      <c r="AN286" s="53">
        <f t="shared" si="428"/>
        <v>6393.7430999999997</v>
      </c>
      <c r="AO286" s="382">
        <f t="shared" si="429"/>
        <v>1</v>
      </c>
      <c r="AP286">
        <v>3</v>
      </c>
      <c r="AQ286" s="383">
        <f t="shared" si="430"/>
        <v>5339</v>
      </c>
      <c r="AR286" s="383">
        <f t="shared" si="431"/>
        <v>-1700</v>
      </c>
      <c r="AS286" s="383">
        <f t="shared" si="432"/>
        <v>87</v>
      </c>
      <c r="AT286" s="383">
        <f t="shared" si="433"/>
        <v>1700</v>
      </c>
      <c r="AU286" s="383">
        <f t="shared" si="434"/>
        <v>0</v>
      </c>
      <c r="AV286" s="383">
        <f t="shared" si="435"/>
        <v>1</v>
      </c>
      <c r="AW286" s="383">
        <f t="shared" si="436"/>
        <v>0</v>
      </c>
      <c r="AX286" s="383">
        <f t="shared" si="437"/>
        <v>1</v>
      </c>
      <c r="AY286" s="383">
        <f t="shared" si="438"/>
        <v>87</v>
      </c>
      <c r="AZ286">
        <f t="shared" si="439"/>
        <v>0</v>
      </c>
      <c r="BA286">
        <f t="shared" si="440"/>
        <v>0</v>
      </c>
      <c r="BB286" s="383">
        <f t="shared" si="441"/>
        <v>0</v>
      </c>
      <c r="BC286" s="384">
        <f t="shared" si="497"/>
        <v>87</v>
      </c>
      <c r="BD286" s="384">
        <f t="shared" si="497"/>
        <v>3.5294117647058823E-2</v>
      </c>
      <c r="BE286" s="384">
        <f t="shared" si="497"/>
        <v>2800</v>
      </c>
      <c r="BF286" s="384">
        <f t="shared" si="497"/>
        <v>0</v>
      </c>
      <c r="BG286" s="384">
        <f t="shared" si="497"/>
        <v>0.96470588235294119</v>
      </c>
      <c r="BH286" s="384">
        <f t="shared" si="497"/>
        <v>290</v>
      </c>
      <c r="BI286" s="384">
        <f t="shared" si="418"/>
        <v>0</v>
      </c>
      <c r="BJ286" s="384">
        <f t="shared" si="418"/>
        <v>228</v>
      </c>
      <c r="BK286" s="384">
        <f t="shared" si="418"/>
        <v>1934</v>
      </c>
      <c r="BL286" s="474">
        <f t="shared" si="442"/>
        <v>1613</v>
      </c>
      <c r="BM286" s="409">
        <f t="shared" si="443"/>
        <v>6393.7430999999997</v>
      </c>
      <c r="BN286" s="473">
        <f t="shared" si="444"/>
        <v>5252</v>
      </c>
      <c r="BO286" s="387">
        <f t="shared" si="445"/>
        <v>0.30712109672505711</v>
      </c>
      <c r="BP286" s="387">
        <f t="shared" si="446"/>
        <v>0</v>
      </c>
      <c r="BQ286" s="388">
        <f t="shared" si="447"/>
        <v>0.69287890327494295</v>
      </c>
      <c r="BR286" s="389">
        <f t="shared" si="448"/>
        <v>0</v>
      </c>
      <c r="BS286" s="390">
        <f t="shared" si="449"/>
        <v>87</v>
      </c>
      <c r="BT286" s="391">
        <f t="shared" ref="BT286:BW349" si="513">IF($BS286&gt;0,IF(Z286
&gt;0,0,$AY286*BD286),0)</f>
        <v>3.0705882352941174</v>
      </c>
      <c r="BU286" s="391">
        <f t="shared" si="510"/>
        <v>0</v>
      </c>
      <c r="BV286" s="391">
        <f t="shared" si="510"/>
        <v>0</v>
      </c>
      <c r="BW286" s="391">
        <f t="shared" si="510"/>
        <v>83.92941176470589</v>
      </c>
      <c r="BX286" s="391">
        <f t="shared" si="510"/>
        <v>0</v>
      </c>
      <c r="BY286" s="391">
        <f t="shared" si="510"/>
        <v>0</v>
      </c>
      <c r="BZ286" s="391">
        <f t="shared" si="510"/>
        <v>0</v>
      </c>
      <c r="CA286" s="391">
        <f t="shared" si="510"/>
        <v>0</v>
      </c>
      <c r="CB286" s="391">
        <f t="shared" si="450"/>
        <v>0</v>
      </c>
      <c r="CC286" s="391">
        <f t="shared" si="450"/>
        <v>0</v>
      </c>
      <c r="CD286" s="392">
        <f t="shared" si="451"/>
        <v>0</v>
      </c>
      <c r="CE286" s="393">
        <f t="shared" si="452"/>
        <v>-60</v>
      </c>
      <c r="CF286" s="392">
        <f t="shared" si="410"/>
        <v>0</v>
      </c>
      <c r="CG286" s="392">
        <f t="shared" si="410"/>
        <v>0</v>
      </c>
      <c r="CH286" s="392">
        <f t="shared" si="410"/>
        <v>0</v>
      </c>
      <c r="CI286" s="392">
        <f t="shared" si="407"/>
        <v>0</v>
      </c>
      <c r="CJ286" s="392">
        <f t="shared" si="407"/>
        <v>0</v>
      </c>
      <c r="CK286" s="392">
        <f t="shared" si="407"/>
        <v>0</v>
      </c>
      <c r="CL286" s="392">
        <f t="shared" si="407"/>
        <v>0</v>
      </c>
      <c r="CM286" s="392">
        <f t="shared" si="453"/>
        <v>0</v>
      </c>
      <c r="CN286" s="392">
        <f t="shared" si="454"/>
        <v>0</v>
      </c>
      <c r="CO286" s="394">
        <f t="shared" si="455"/>
        <v>0</v>
      </c>
      <c r="CP286" s="394">
        <f t="shared" si="455"/>
        <v>30.350790735182116</v>
      </c>
      <c r="CQ286" s="395">
        <f t="shared" si="456"/>
        <v>2800</v>
      </c>
      <c r="CR286" s="394">
        <f t="shared" si="495"/>
        <v>0</v>
      </c>
      <c r="CS286" s="394">
        <f t="shared" si="495"/>
        <v>829.58828009497779</v>
      </c>
      <c r="CT286" s="394">
        <f t="shared" si="495"/>
        <v>0</v>
      </c>
      <c r="CU286" s="394">
        <f t="shared" si="457"/>
        <v>0</v>
      </c>
      <c r="CV286" s="394">
        <f t="shared" si="457"/>
        <v>0</v>
      </c>
      <c r="CW286" s="394">
        <f t="shared" si="457"/>
        <v>0</v>
      </c>
      <c r="CX286" s="396">
        <f t="shared" si="458"/>
        <v>0</v>
      </c>
      <c r="CY286" s="396">
        <f t="shared" si="458"/>
        <v>1940.0609291698402</v>
      </c>
      <c r="CZ286" s="397">
        <f t="shared" si="459"/>
        <v>0</v>
      </c>
      <c r="DA286" s="397">
        <f t="shared" si="459"/>
        <v>0</v>
      </c>
      <c r="DB286" s="397">
        <f t="shared" si="459"/>
        <v>0</v>
      </c>
      <c r="DC286" s="397">
        <f t="shared" si="460"/>
        <v>0</v>
      </c>
      <c r="DD286" s="397">
        <f t="shared" si="420"/>
        <v>0</v>
      </c>
      <c r="DE286" s="397">
        <f t="shared" si="420"/>
        <v>0</v>
      </c>
      <c r="DF286" s="397">
        <f t="shared" si="420"/>
        <v>0</v>
      </c>
      <c r="DG286" s="397">
        <f t="shared" si="420"/>
        <v>0</v>
      </c>
      <c r="DH286" s="397">
        <f t="shared" si="420"/>
        <v>0</v>
      </c>
      <c r="DI286" s="398">
        <f t="shared" si="461"/>
        <v>0</v>
      </c>
      <c r="DJ286" s="398">
        <f t="shared" si="461"/>
        <v>0</v>
      </c>
      <c r="DK286" s="399">
        <f t="shared" si="462"/>
        <v>0</v>
      </c>
      <c r="DL286" s="399">
        <f t="shared" si="462"/>
        <v>0</v>
      </c>
      <c r="DM286" s="399">
        <f t="shared" si="462"/>
        <v>0</v>
      </c>
      <c r="DN286" s="399">
        <f t="shared" si="462"/>
        <v>0</v>
      </c>
      <c r="DO286" s="399">
        <f t="shared" si="463"/>
        <v>-1640</v>
      </c>
      <c r="DP286" s="399">
        <f t="shared" si="464"/>
        <v>0</v>
      </c>
      <c r="DQ286" s="399">
        <f t="shared" si="464"/>
        <v>0</v>
      </c>
      <c r="DR286" s="399">
        <f t="shared" si="464"/>
        <v>0</v>
      </c>
      <c r="DS286" s="399">
        <f t="shared" si="464"/>
        <v>0</v>
      </c>
      <c r="DT286" s="400">
        <f t="shared" si="465"/>
        <v>0</v>
      </c>
      <c r="DU286" s="400">
        <f t="shared" si="465"/>
        <v>0</v>
      </c>
      <c r="DV286" s="386">
        <f t="shared" si="421"/>
        <v>0</v>
      </c>
      <c r="DW286" s="386">
        <f t="shared" si="421"/>
        <v>3.1434747547152906</v>
      </c>
      <c r="DX286" s="386">
        <f t="shared" si="421"/>
        <v>0</v>
      </c>
      <c r="DY286" s="386">
        <f t="shared" si="421"/>
        <v>0</v>
      </c>
      <c r="DZ286" s="386">
        <f t="shared" si="421"/>
        <v>85.921643295551277</v>
      </c>
      <c r="EA286" s="401">
        <f t="shared" si="466"/>
        <v>290</v>
      </c>
      <c r="EB286" s="386">
        <f t="shared" si="467"/>
        <v>0</v>
      </c>
      <c r="EC286" s="386">
        <f t="shared" si="467"/>
        <v>0</v>
      </c>
      <c r="ED286" s="386">
        <f t="shared" si="467"/>
        <v>0</v>
      </c>
      <c r="EE286" s="385">
        <f t="shared" si="468"/>
        <v>0</v>
      </c>
      <c r="EF286" s="385">
        <f t="shared" si="468"/>
        <v>200.93488194973347</v>
      </c>
      <c r="EG286" s="402">
        <f t="shared" si="496"/>
        <v>0</v>
      </c>
      <c r="EH286" s="402">
        <f t="shared" si="496"/>
        <v>0</v>
      </c>
      <c r="EI286" s="402">
        <f t="shared" si="496"/>
        <v>0</v>
      </c>
      <c r="EJ286" s="402">
        <f t="shared" si="469"/>
        <v>0</v>
      </c>
      <c r="EK286" s="402">
        <f t="shared" si="469"/>
        <v>0</v>
      </c>
      <c r="EL286" s="402">
        <f t="shared" si="469"/>
        <v>0</v>
      </c>
      <c r="EM286" s="402">
        <f t="shared" si="470"/>
        <v>0</v>
      </c>
      <c r="EN286" s="402">
        <f t="shared" si="471"/>
        <v>0</v>
      </c>
      <c r="EO286" s="402">
        <f t="shared" si="471"/>
        <v>0</v>
      </c>
      <c r="EP286" s="402">
        <f t="shared" si="472"/>
        <v>0</v>
      </c>
      <c r="EQ286" s="402">
        <f t="shared" si="473"/>
        <v>0</v>
      </c>
      <c r="ER286" s="394">
        <f t="shared" si="411"/>
        <v>0</v>
      </c>
      <c r="ES286" s="394">
        <f t="shared" si="411"/>
        <v>2.4714215312934007</v>
      </c>
      <c r="ET286" s="394">
        <f t="shared" si="411"/>
        <v>0</v>
      </c>
      <c r="EU286" s="394">
        <f t="shared" si="408"/>
        <v>0</v>
      </c>
      <c r="EV286" s="394">
        <f t="shared" si="408"/>
        <v>67.55218852201962</v>
      </c>
      <c r="EW286" s="394">
        <f t="shared" si="408"/>
        <v>0</v>
      </c>
      <c r="EX286" s="394">
        <f t="shared" si="408"/>
        <v>0</v>
      </c>
      <c r="EY286" s="403">
        <f t="shared" si="474"/>
        <v>228</v>
      </c>
      <c r="EZ286" s="394">
        <f t="shared" si="475"/>
        <v>0</v>
      </c>
      <c r="FA286" s="396">
        <f t="shared" si="476"/>
        <v>0</v>
      </c>
      <c r="FB286" s="396">
        <f t="shared" si="476"/>
        <v>157.97638994668699</v>
      </c>
      <c r="FC286" s="404">
        <f t="shared" ref="FC286:FF349" si="514">IF($FK286&gt;0,IF(Y286&gt;0,0,$FK286*$BO286*BC286),0)</f>
        <v>0</v>
      </c>
      <c r="FD286" s="404">
        <f t="shared" si="511"/>
        <v>20.963724743515076</v>
      </c>
      <c r="FE286" s="404">
        <f t="shared" si="511"/>
        <v>0</v>
      </c>
      <c r="FF286" s="404">
        <f t="shared" si="511"/>
        <v>0</v>
      </c>
      <c r="FG286" s="404">
        <f t="shared" si="511"/>
        <v>573.00847632274542</v>
      </c>
      <c r="FH286" s="404">
        <f t="shared" si="511"/>
        <v>0</v>
      </c>
      <c r="FI286" s="404">
        <f t="shared" si="511"/>
        <v>0</v>
      </c>
      <c r="FJ286" s="404">
        <f t="shared" si="511"/>
        <v>0</v>
      </c>
      <c r="FK286" s="392">
        <f t="shared" si="477"/>
        <v>1934</v>
      </c>
      <c r="FL286" s="384">
        <f t="shared" si="478"/>
        <v>0</v>
      </c>
      <c r="FM286" s="384">
        <f t="shared" si="478"/>
        <v>1340.0277989337396</v>
      </c>
      <c r="FN286" s="405">
        <f t="shared" si="498"/>
        <v>0</v>
      </c>
      <c r="FO286" s="405">
        <f t="shared" si="498"/>
        <v>0</v>
      </c>
      <c r="FP286" s="405">
        <f t="shared" si="498"/>
        <v>0</v>
      </c>
      <c r="FQ286" s="405">
        <f t="shared" si="498"/>
        <v>0</v>
      </c>
      <c r="FR286" s="405">
        <f t="shared" si="498"/>
        <v>0</v>
      </c>
      <c r="FS286" s="405">
        <f t="shared" si="498"/>
        <v>0</v>
      </c>
      <c r="FT286" s="405">
        <f t="shared" si="419"/>
        <v>0</v>
      </c>
      <c r="FU286" s="405">
        <f t="shared" si="419"/>
        <v>0</v>
      </c>
      <c r="FV286" s="405">
        <f t="shared" si="419"/>
        <v>0</v>
      </c>
      <c r="FW286" s="397">
        <f t="shared" si="479"/>
        <v>6393.7430999999997</v>
      </c>
      <c r="FX286" s="406">
        <f t="shared" si="480"/>
        <v>6393.7430999999997</v>
      </c>
      <c r="FY286" s="331">
        <f t="shared" si="481"/>
        <v>10032.7431</v>
      </c>
      <c r="FZ286" s="382">
        <f t="shared" si="482"/>
        <v>0</v>
      </c>
      <c r="GA286" s="331">
        <f t="shared" si="483"/>
        <v>0</v>
      </c>
      <c r="GB286" s="407">
        <f t="shared" si="484"/>
        <v>0</v>
      </c>
      <c r="GC286" s="407">
        <f t="shared" si="485"/>
        <v>1.5631940186722204E-13</v>
      </c>
      <c r="GD286" s="407">
        <f t="shared" si="486"/>
        <v>0</v>
      </c>
      <c r="GE286" s="407">
        <f t="shared" si="487"/>
        <v>0</v>
      </c>
      <c r="GF286" s="407">
        <f t="shared" si="488"/>
        <v>-2.8421709430404007E-14</v>
      </c>
      <c r="GG286" s="407">
        <f t="shared" si="489"/>
        <v>0</v>
      </c>
      <c r="GH286" s="407">
        <f t="shared" si="490"/>
        <v>-1.4210854715202004E-14</v>
      </c>
      <c r="GI286" s="407">
        <f t="shared" si="491"/>
        <v>0</v>
      </c>
      <c r="GJ286">
        <f t="shared" si="492"/>
        <v>0</v>
      </c>
      <c r="GK286" s="382">
        <f t="shared" si="493"/>
        <v>1.1368683772161603E-13</v>
      </c>
      <c r="GL286">
        <v>3</v>
      </c>
      <c r="GM286">
        <f t="shared" si="512"/>
        <v>87</v>
      </c>
      <c r="GN286">
        <f t="shared" si="512"/>
        <v>0</v>
      </c>
      <c r="GO286">
        <f t="shared" si="512"/>
        <v>2800</v>
      </c>
      <c r="GP286">
        <f t="shared" si="512"/>
        <v>0</v>
      </c>
      <c r="GQ286">
        <f t="shared" si="512"/>
        <v>0</v>
      </c>
      <c r="GR286">
        <f t="shared" si="509"/>
        <v>290</v>
      </c>
      <c r="GS286">
        <f t="shared" si="509"/>
        <v>0</v>
      </c>
      <c r="GT286">
        <f t="shared" si="509"/>
        <v>228</v>
      </c>
      <c r="GU286">
        <f t="shared" si="509"/>
        <v>1934</v>
      </c>
      <c r="GV286">
        <f t="shared" si="509"/>
        <v>6393.7430999999997</v>
      </c>
    </row>
    <row r="287" spans="1:204" customFormat="1" x14ac:dyDescent="0.25">
      <c r="A287" s="378">
        <v>52012</v>
      </c>
      <c r="B287" s="32" t="s">
        <v>1514</v>
      </c>
      <c r="C287" t="s">
        <v>897</v>
      </c>
      <c r="D287">
        <v>3</v>
      </c>
      <c r="E287" s="379">
        <v>22129</v>
      </c>
      <c r="F287" s="379">
        <v>6717</v>
      </c>
      <c r="G287" s="379">
        <v>5772</v>
      </c>
      <c r="H287" s="379">
        <v>279250</v>
      </c>
      <c r="I287" s="379">
        <v>67950</v>
      </c>
      <c r="J287" s="379">
        <v>7625</v>
      </c>
      <c r="K287" s="379">
        <v>11965</v>
      </c>
      <c r="L287" s="379">
        <v>23814</v>
      </c>
      <c r="M287" s="380">
        <v>0</v>
      </c>
      <c r="N287" s="381">
        <f t="shared" si="422"/>
        <v>425222</v>
      </c>
      <c r="O287" s="379">
        <v>31613</v>
      </c>
      <c r="P287" s="379">
        <v>6939</v>
      </c>
      <c r="Q287" s="379">
        <v>16552</v>
      </c>
      <c r="R287" s="379">
        <v>266350</v>
      </c>
      <c r="S287" s="379">
        <v>117270</v>
      </c>
      <c r="T287" s="379">
        <v>6770</v>
      </c>
      <c r="U287" s="379">
        <v>9550</v>
      </c>
      <c r="V287" s="379">
        <v>23600</v>
      </c>
      <c r="W287" s="480">
        <f>(VLOOKUP(A287,'[1]floresta plant'!$A$4:$F$573,6,0))*1000</f>
        <v>0</v>
      </c>
      <c r="X287" s="24">
        <f t="shared" si="423"/>
        <v>478644</v>
      </c>
      <c r="Y287" s="53">
        <f t="shared" si="409"/>
        <v>10780</v>
      </c>
      <c r="Z287" s="53">
        <f t="shared" si="409"/>
        <v>-12900</v>
      </c>
      <c r="AA287" s="53">
        <f t="shared" si="409"/>
        <v>49320</v>
      </c>
      <c r="AB287" s="53">
        <f t="shared" si="406"/>
        <v>-855</v>
      </c>
      <c r="AC287" s="53">
        <f t="shared" si="406"/>
        <v>-2415</v>
      </c>
      <c r="AD287" s="53">
        <f t="shared" si="406"/>
        <v>-214</v>
      </c>
      <c r="AE287" s="53">
        <f t="shared" si="406"/>
        <v>0</v>
      </c>
      <c r="AF287" s="53">
        <f t="shared" si="424"/>
        <v>222</v>
      </c>
      <c r="AG287" s="53">
        <f t="shared" si="425"/>
        <v>9484</v>
      </c>
      <c r="AH287" s="53">
        <f t="shared" si="426"/>
        <v>-42780.916100000002</v>
      </c>
      <c r="AI287" s="53">
        <f t="shared" si="494"/>
        <v>53422</v>
      </c>
      <c r="AJ287" s="469">
        <v>10641.0839</v>
      </c>
      <c r="AK287" s="469">
        <v>0</v>
      </c>
      <c r="AL287" s="469">
        <v>0</v>
      </c>
      <c r="AM287" s="470">
        <f t="shared" si="427"/>
        <v>10641.0839</v>
      </c>
      <c r="AN287" s="53">
        <f t="shared" si="428"/>
        <v>-42780.916100000002</v>
      </c>
      <c r="AO287" s="382">
        <f t="shared" si="429"/>
        <v>2</v>
      </c>
      <c r="AP287">
        <v>3</v>
      </c>
      <c r="AQ287" s="383">
        <f t="shared" si="430"/>
        <v>69806</v>
      </c>
      <c r="AR287" s="383">
        <f t="shared" si="431"/>
        <v>-16384</v>
      </c>
      <c r="AS287" s="383">
        <f t="shared" si="432"/>
        <v>10780</v>
      </c>
      <c r="AT287" s="383">
        <f t="shared" si="433"/>
        <v>16384</v>
      </c>
      <c r="AU287" s="383">
        <f t="shared" si="434"/>
        <v>42780.916100000002</v>
      </c>
      <c r="AV287" s="383">
        <f t="shared" si="435"/>
        <v>1</v>
      </c>
      <c r="AW287" s="383">
        <f t="shared" si="436"/>
        <v>1</v>
      </c>
      <c r="AX287" s="383">
        <f t="shared" si="437"/>
        <v>1</v>
      </c>
      <c r="AY287" s="383">
        <f t="shared" si="438"/>
        <v>5390</v>
      </c>
      <c r="AZ287">
        <f t="shared" si="439"/>
        <v>5390</v>
      </c>
      <c r="BA287">
        <f t="shared" si="440"/>
        <v>0</v>
      </c>
      <c r="BB287" s="383">
        <f t="shared" si="441"/>
        <v>0</v>
      </c>
      <c r="BC287" s="384">
        <f t="shared" si="497"/>
        <v>10780</v>
      </c>
      <c r="BD287" s="384">
        <f t="shared" si="497"/>
        <v>0.787353515625</v>
      </c>
      <c r="BE287" s="384">
        <f t="shared" si="497"/>
        <v>49320</v>
      </c>
      <c r="BF287" s="384">
        <f t="shared" si="497"/>
        <v>5.218505859375E-2</v>
      </c>
      <c r="BG287" s="384">
        <f t="shared" si="497"/>
        <v>0.14739990234375</v>
      </c>
      <c r="BH287" s="384">
        <f t="shared" si="497"/>
        <v>1.30615234375E-2</v>
      </c>
      <c r="BI287" s="384">
        <f t="shared" si="418"/>
        <v>0</v>
      </c>
      <c r="BJ287" s="384">
        <f t="shared" si="418"/>
        <v>222</v>
      </c>
      <c r="BK287" s="384">
        <f t="shared" si="418"/>
        <v>9484</v>
      </c>
      <c r="BL287" s="474">
        <f t="shared" si="442"/>
        <v>10994</v>
      </c>
      <c r="BM287" s="409">
        <f t="shared" si="443"/>
        <v>-37390.916100000002</v>
      </c>
      <c r="BN287" s="473">
        <f t="shared" si="444"/>
        <v>59026</v>
      </c>
      <c r="BO287" s="387">
        <f t="shared" si="445"/>
        <v>0.18625690373733608</v>
      </c>
      <c r="BP287" s="387">
        <f t="shared" si="446"/>
        <v>0.63346518652797079</v>
      </c>
      <c r="BQ287" s="388">
        <f t="shared" si="447"/>
        <v>0.18027790973469313</v>
      </c>
      <c r="BR287" s="389">
        <f t="shared" si="448"/>
        <v>0</v>
      </c>
      <c r="BS287" s="390">
        <f t="shared" si="449"/>
        <v>10780</v>
      </c>
      <c r="BT287" s="391">
        <f t="shared" si="513"/>
        <v>4243.83544921875</v>
      </c>
      <c r="BU287" s="391">
        <f t="shared" si="510"/>
        <v>0</v>
      </c>
      <c r="BV287" s="391">
        <f t="shared" si="510"/>
        <v>281.2774658203125</v>
      </c>
      <c r="BW287" s="391">
        <f t="shared" si="510"/>
        <v>794.4854736328125</v>
      </c>
      <c r="BX287" s="391">
        <f t="shared" si="510"/>
        <v>70.401611328125</v>
      </c>
      <c r="BY287" s="391">
        <f t="shared" si="510"/>
        <v>0</v>
      </c>
      <c r="BZ287" s="391">
        <f t="shared" si="510"/>
        <v>0</v>
      </c>
      <c r="CA287" s="391">
        <f t="shared" si="510"/>
        <v>0</v>
      </c>
      <c r="CB287" s="391">
        <f t="shared" si="450"/>
        <v>5390</v>
      </c>
      <c r="CC287" s="391">
        <f t="shared" si="450"/>
        <v>0</v>
      </c>
      <c r="CD287" s="392">
        <f t="shared" si="451"/>
        <v>0</v>
      </c>
      <c r="CE287" s="393">
        <f t="shared" si="452"/>
        <v>-12900</v>
      </c>
      <c r="CF287" s="392">
        <f t="shared" si="410"/>
        <v>0</v>
      </c>
      <c r="CG287" s="392">
        <f t="shared" si="410"/>
        <v>0</v>
      </c>
      <c r="CH287" s="392">
        <f t="shared" si="410"/>
        <v>0</v>
      </c>
      <c r="CI287" s="392">
        <f t="shared" si="407"/>
        <v>0</v>
      </c>
      <c r="CJ287" s="392">
        <f t="shared" si="407"/>
        <v>0</v>
      </c>
      <c r="CK287" s="392">
        <f t="shared" si="407"/>
        <v>0</v>
      </c>
      <c r="CL287" s="392">
        <f t="shared" si="407"/>
        <v>0</v>
      </c>
      <c r="CM287" s="392">
        <f t="shared" si="453"/>
        <v>0</v>
      </c>
      <c r="CN287" s="392">
        <f t="shared" si="454"/>
        <v>0</v>
      </c>
      <c r="CO287" s="394">
        <f t="shared" si="455"/>
        <v>0</v>
      </c>
      <c r="CP287" s="394">
        <f t="shared" si="455"/>
        <v>7232.7793793333658</v>
      </c>
      <c r="CQ287" s="395">
        <f t="shared" si="456"/>
        <v>49320</v>
      </c>
      <c r="CR287" s="394">
        <f t="shared" si="495"/>
        <v>479.38188909535097</v>
      </c>
      <c r="CS287" s="394">
        <f t="shared" si="495"/>
        <v>1354.0435814798509</v>
      </c>
      <c r="CT287" s="394">
        <f t="shared" si="495"/>
        <v>119.98564241684808</v>
      </c>
      <c r="CU287" s="394">
        <f t="shared" si="457"/>
        <v>0</v>
      </c>
      <c r="CV287" s="394">
        <f t="shared" si="457"/>
        <v>0</v>
      </c>
      <c r="CW287" s="394">
        <f t="shared" si="457"/>
        <v>0</v>
      </c>
      <c r="CX287" s="396">
        <f t="shared" si="458"/>
        <v>31242.502999559518</v>
      </c>
      <c r="CY287" s="396">
        <f t="shared" si="458"/>
        <v>8891.3065081150653</v>
      </c>
      <c r="CZ287" s="397">
        <f t="shared" si="459"/>
        <v>0</v>
      </c>
      <c r="DA287" s="397">
        <f t="shared" si="459"/>
        <v>0</v>
      </c>
      <c r="DB287" s="397">
        <f t="shared" si="459"/>
        <v>0</v>
      </c>
      <c r="DC287" s="397">
        <f t="shared" si="460"/>
        <v>-855</v>
      </c>
      <c r="DD287" s="397">
        <f t="shared" si="420"/>
        <v>0</v>
      </c>
      <c r="DE287" s="397">
        <f t="shared" si="420"/>
        <v>0</v>
      </c>
      <c r="DF287" s="397">
        <f t="shared" si="420"/>
        <v>0</v>
      </c>
      <c r="DG287" s="397">
        <f t="shared" si="420"/>
        <v>0</v>
      </c>
      <c r="DH287" s="397">
        <f t="shared" si="420"/>
        <v>0</v>
      </c>
      <c r="DI287" s="398">
        <f t="shared" si="461"/>
        <v>0</v>
      </c>
      <c r="DJ287" s="398">
        <f t="shared" si="461"/>
        <v>0</v>
      </c>
      <c r="DK287" s="399">
        <f t="shared" si="462"/>
        <v>0</v>
      </c>
      <c r="DL287" s="399">
        <f t="shared" si="462"/>
        <v>0</v>
      </c>
      <c r="DM287" s="399">
        <f t="shared" si="462"/>
        <v>0</v>
      </c>
      <c r="DN287" s="399">
        <f t="shared" si="462"/>
        <v>0</v>
      </c>
      <c r="DO287" s="399">
        <f t="shared" si="463"/>
        <v>-2415</v>
      </c>
      <c r="DP287" s="399">
        <f t="shared" si="464"/>
        <v>0</v>
      </c>
      <c r="DQ287" s="399">
        <f t="shared" si="464"/>
        <v>0</v>
      </c>
      <c r="DR287" s="399">
        <f t="shared" si="464"/>
        <v>0</v>
      </c>
      <c r="DS287" s="399">
        <f t="shared" si="464"/>
        <v>0</v>
      </c>
      <c r="DT287" s="400">
        <f t="shared" si="465"/>
        <v>0</v>
      </c>
      <c r="DU287" s="400">
        <f t="shared" si="465"/>
        <v>0</v>
      </c>
      <c r="DV287" s="386">
        <f t="shared" si="421"/>
        <v>0</v>
      </c>
      <c r="DW287" s="386">
        <f t="shared" si="421"/>
        <v>0</v>
      </c>
      <c r="DX287" s="386">
        <f t="shared" si="421"/>
        <v>0</v>
      </c>
      <c r="DY287" s="386">
        <f t="shared" si="421"/>
        <v>0</v>
      </c>
      <c r="DZ287" s="386">
        <f t="shared" si="421"/>
        <v>0</v>
      </c>
      <c r="EA287" s="401">
        <f t="shared" si="466"/>
        <v>-214</v>
      </c>
      <c r="EB287" s="386">
        <f t="shared" si="467"/>
        <v>0</v>
      </c>
      <c r="EC287" s="386">
        <f t="shared" si="467"/>
        <v>0</v>
      </c>
      <c r="ED287" s="386">
        <f t="shared" si="467"/>
        <v>0</v>
      </c>
      <c r="EE287" s="385">
        <f t="shared" si="468"/>
        <v>0</v>
      </c>
      <c r="EF287" s="385">
        <f t="shared" si="468"/>
        <v>0</v>
      </c>
      <c r="EG287" s="402">
        <f t="shared" si="496"/>
        <v>0</v>
      </c>
      <c r="EH287" s="402">
        <f t="shared" si="496"/>
        <v>0</v>
      </c>
      <c r="EI287" s="402">
        <f t="shared" si="496"/>
        <v>0</v>
      </c>
      <c r="EJ287" s="402">
        <f t="shared" si="469"/>
        <v>0</v>
      </c>
      <c r="EK287" s="402">
        <f t="shared" si="469"/>
        <v>0</v>
      </c>
      <c r="EL287" s="402">
        <f t="shared" si="469"/>
        <v>0</v>
      </c>
      <c r="EM287" s="402">
        <f t="shared" si="470"/>
        <v>0</v>
      </c>
      <c r="EN287" s="402">
        <f t="shared" si="471"/>
        <v>0</v>
      </c>
      <c r="EO287" s="402">
        <f t="shared" si="471"/>
        <v>0</v>
      </c>
      <c r="EP287" s="402">
        <f t="shared" si="472"/>
        <v>0</v>
      </c>
      <c r="EQ287" s="402">
        <f t="shared" si="473"/>
        <v>0</v>
      </c>
      <c r="ER287" s="394">
        <f t="shared" si="411"/>
        <v>0</v>
      </c>
      <c r="ES287" s="394">
        <f t="shared" si="411"/>
        <v>32.556306208678166</v>
      </c>
      <c r="ET287" s="394">
        <f t="shared" si="411"/>
        <v>0</v>
      </c>
      <c r="EU287" s="394">
        <f t="shared" si="408"/>
        <v>2.1578016905751807</v>
      </c>
      <c r="EV287" s="394">
        <f t="shared" si="408"/>
        <v>6.0948433716246333</v>
      </c>
      <c r="EW287" s="394">
        <f t="shared" si="408"/>
        <v>0.54008135881063002</v>
      </c>
      <c r="EX287" s="394">
        <f t="shared" si="408"/>
        <v>0</v>
      </c>
      <c r="EY287" s="403">
        <f t="shared" si="474"/>
        <v>222</v>
      </c>
      <c r="EZ287" s="394">
        <f t="shared" si="475"/>
        <v>0</v>
      </c>
      <c r="FA287" s="396">
        <f t="shared" si="476"/>
        <v>140.62927140920951</v>
      </c>
      <c r="FB287" s="396">
        <f t="shared" si="476"/>
        <v>40.021695961101877</v>
      </c>
      <c r="FC287" s="404">
        <f t="shared" si="514"/>
        <v>0</v>
      </c>
      <c r="FD287" s="404">
        <f t="shared" si="511"/>
        <v>1390.8288652392059</v>
      </c>
      <c r="FE287" s="404">
        <f t="shared" si="511"/>
        <v>0</v>
      </c>
      <c r="FF287" s="404">
        <f t="shared" si="511"/>
        <v>92.182843393761331</v>
      </c>
      <c r="FG287" s="404">
        <f t="shared" si="511"/>
        <v>260.37610151571181</v>
      </c>
      <c r="FH287" s="404">
        <f t="shared" si="511"/>
        <v>23.072664896216285</v>
      </c>
      <c r="FI287" s="404">
        <f t="shared" si="511"/>
        <v>0</v>
      </c>
      <c r="FJ287" s="404">
        <f t="shared" si="511"/>
        <v>0</v>
      </c>
      <c r="FK287" s="392">
        <f t="shared" si="477"/>
        <v>9484</v>
      </c>
      <c r="FL287" s="384">
        <f t="shared" si="478"/>
        <v>6007.7838290312748</v>
      </c>
      <c r="FM287" s="384">
        <f t="shared" si="478"/>
        <v>1709.7556959238295</v>
      </c>
      <c r="FN287" s="405">
        <f t="shared" si="498"/>
        <v>0</v>
      </c>
      <c r="FO287" s="405">
        <f t="shared" si="498"/>
        <v>0</v>
      </c>
      <c r="FP287" s="405">
        <f t="shared" si="498"/>
        <v>0</v>
      </c>
      <c r="FQ287" s="405">
        <f t="shared" si="498"/>
        <v>0</v>
      </c>
      <c r="FR287" s="405">
        <f t="shared" si="498"/>
        <v>0</v>
      </c>
      <c r="FS287" s="405">
        <f t="shared" si="498"/>
        <v>0</v>
      </c>
      <c r="FT287" s="405">
        <f t="shared" si="419"/>
        <v>0</v>
      </c>
      <c r="FU287" s="405">
        <f t="shared" si="419"/>
        <v>0</v>
      </c>
      <c r="FV287" s="405">
        <f t="shared" si="419"/>
        <v>0</v>
      </c>
      <c r="FW287" s="397">
        <f t="shared" si="479"/>
        <v>-42780.916100000002</v>
      </c>
      <c r="FX287" s="406">
        <f t="shared" si="480"/>
        <v>0</v>
      </c>
      <c r="FY287" s="331">
        <f t="shared" si="481"/>
        <v>10641.083899999996</v>
      </c>
      <c r="FZ287" s="382">
        <f t="shared" si="482"/>
        <v>0</v>
      </c>
      <c r="GA287" s="331">
        <f t="shared" si="483"/>
        <v>0</v>
      </c>
      <c r="GB287" s="407">
        <f t="shared" si="484"/>
        <v>0</v>
      </c>
      <c r="GC287" s="407">
        <f t="shared" si="485"/>
        <v>3.637978807091713E-12</v>
      </c>
      <c r="GD287" s="407">
        <f t="shared" si="486"/>
        <v>0</v>
      </c>
      <c r="GE287" s="407">
        <f t="shared" si="487"/>
        <v>0</v>
      </c>
      <c r="GF287" s="407">
        <f t="shared" si="488"/>
        <v>0</v>
      </c>
      <c r="GG287" s="407">
        <f t="shared" si="489"/>
        <v>0</v>
      </c>
      <c r="GH287" s="407">
        <f t="shared" si="490"/>
        <v>0</v>
      </c>
      <c r="GI287" s="407">
        <f t="shared" si="491"/>
        <v>4.5474735088646412E-13</v>
      </c>
      <c r="GJ287">
        <f t="shared" si="492"/>
        <v>0</v>
      </c>
      <c r="GK287" s="382">
        <f t="shared" si="493"/>
        <v>4.0927261579781771E-12</v>
      </c>
      <c r="GL287">
        <v>3</v>
      </c>
      <c r="GM287">
        <f t="shared" si="512"/>
        <v>10780</v>
      </c>
      <c r="GN287">
        <f t="shared" si="512"/>
        <v>0</v>
      </c>
      <c r="GO287">
        <f t="shared" si="512"/>
        <v>49320</v>
      </c>
      <c r="GP287">
        <f t="shared" si="512"/>
        <v>0</v>
      </c>
      <c r="GQ287">
        <f t="shared" si="512"/>
        <v>0</v>
      </c>
      <c r="GR287">
        <f t="shared" si="509"/>
        <v>0</v>
      </c>
      <c r="GS287">
        <f t="shared" si="509"/>
        <v>0</v>
      </c>
      <c r="GT287">
        <f t="shared" si="509"/>
        <v>222</v>
      </c>
      <c r="GU287">
        <f t="shared" si="509"/>
        <v>9484</v>
      </c>
      <c r="GV287">
        <f t="shared" si="509"/>
        <v>0</v>
      </c>
    </row>
    <row r="288" spans="1:204" customFormat="1" x14ac:dyDescent="0.25">
      <c r="A288" s="378">
        <v>52013</v>
      </c>
      <c r="B288" s="32" t="s">
        <v>1515</v>
      </c>
      <c r="C288" t="s">
        <v>897</v>
      </c>
      <c r="D288">
        <v>3</v>
      </c>
      <c r="E288" s="379">
        <v>186193</v>
      </c>
      <c r="F288" s="379">
        <v>1924</v>
      </c>
      <c r="G288" s="379">
        <v>41184</v>
      </c>
      <c r="H288" s="379">
        <v>1126138</v>
      </c>
      <c r="I288" s="379">
        <v>63003</v>
      </c>
      <c r="J288" s="379">
        <v>43630</v>
      </c>
      <c r="K288" s="379">
        <v>38264</v>
      </c>
      <c r="L288" s="379">
        <v>3265</v>
      </c>
      <c r="M288" s="380">
        <v>8798.6918278466837</v>
      </c>
      <c r="N288" s="381">
        <f t="shared" si="422"/>
        <v>1512399.6918278467</v>
      </c>
      <c r="O288" s="379">
        <v>218318</v>
      </c>
      <c r="P288" s="379">
        <v>2095</v>
      </c>
      <c r="Q288" s="379">
        <v>69671</v>
      </c>
      <c r="R288" s="379">
        <v>940200</v>
      </c>
      <c r="S288" s="379">
        <v>134900</v>
      </c>
      <c r="T288" s="379">
        <v>48710</v>
      </c>
      <c r="U288" s="379">
        <v>13670</v>
      </c>
      <c r="V288" s="379">
        <v>8440</v>
      </c>
      <c r="W288" s="480">
        <f>(VLOOKUP(A288,'[1]floresta plant'!$A$4:$F$573,6,0))*1000</f>
        <v>20947.450273895662</v>
      </c>
      <c r="X288" s="24">
        <f t="shared" si="423"/>
        <v>1456951.4502738956</v>
      </c>
      <c r="Y288" s="53">
        <f t="shared" si="409"/>
        <v>28487</v>
      </c>
      <c r="Z288" s="53">
        <f t="shared" si="409"/>
        <v>-185938</v>
      </c>
      <c r="AA288" s="53">
        <f t="shared" si="409"/>
        <v>71897</v>
      </c>
      <c r="AB288" s="53">
        <f t="shared" si="406"/>
        <v>5080</v>
      </c>
      <c r="AC288" s="53">
        <f t="shared" si="406"/>
        <v>-24594</v>
      </c>
      <c r="AD288" s="53">
        <f t="shared" si="406"/>
        <v>5175</v>
      </c>
      <c r="AE288" s="53">
        <f t="shared" si="406"/>
        <v>12148.758446048978</v>
      </c>
      <c r="AF288" s="53">
        <f t="shared" si="424"/>
        <v>171</v>
      </c>
      <c r="AG288" s="53">
        <f t="shared" si="425"/>
        <v>32125</v>
      </c>
      <c r="AH288" s="53">
        <f t="shared" si="426"/>
        <v>69644.511353951064</v>
      </c>
      <c r="AI288" s="53">
        <f t="shared" si="494"/>
        <v>-55448.241553951055</v>
      </c>
      <c r="AJ288" s="469">
        <v>14196.269800000002</v>
      </c>
      <c r="AK288" s="469">
        <v>0</v>
      </c>
      <c r="AL288" s="469">
        <v>0</v>
      </c>
      <c r="AM288" s="470">
        <f t="shared" si="427"/>
        <v>14196.269800000002</v>
      </c>
      <c r="AN288" s="53">
        <f t="shared" si="428"/>
        <v>69644.511353951064</v>
      </c>
      <c r="AO288" s="382">
        <f t="shared" si="429"/>
        <v>3</v>
      </c>
      <c r="AP288">
        <v>3</v>
      </c>
      <c r="AQ288" s="383">
        <f t="shared" si="430"/>
        <v>155083.75844604897</v>
      </c>
      <c r="AR288" s="383">
        <f t="shared" si="431"/>
        <v>-210532</v>
      </c>
      <c r="AS288" s="383">
        <f t="shared" si="432"/>
        <v>28487</v>
      </c>
      <c r="AT288" s="383">
        <f t="shared" si="433"/>
        <v>210532</v>
      </c>
      <c r="AU288" s="383">
        <f t="shared" si="434"/>
        <v>0</v>
      </c>
      <c r="AV288" s="383">
        <f t="shared" si="435"/>
        <v>1</v>
      </c>
      <c r="AW288" s="383">
        <f t="shared" si="436"/>
        <v>0</v>
      </c>
      <c r="AX288" s="383">
        <f t="shared" si="437"/>
        <v>1</v>
      </c>
      <c r="AY288" s="383">
        <f t="shared" si="438"/>
        <v>28487</v>
      </c>
      <c r="AZ288">
        <f t="shared" si="439"/>
        <v>0</v>
      </c>
      <c r="BA288">
        <f t="shared" si="440"/>
        <v>0</v>
      </c>
      <c r="BB288" s="383">
        <f t="shared" si="441"/>
        <v>0</v>
      </c>
      <c r="BC288" s="384">
        <f t="shared" si="497"/>
        <v>28487</v>
      </c>
      <c r="BD288" s="384">
        <f t="shared" si="497"/>
        <v>0.88318165409533944</v>
      </c>
      <c r="BE288" s="384">
        <f t="shared" si="497"/>
        <v>71897</v>
      </c>
      <c r="BF288" s="384">
        <f t="shared" si="497"/>
        <v>5080</v>
      </c>
      <c r="BG288" s="384">
        <f t="shared" si="497"/>
        <v>0.11681834590466057</v>
      </c>
      <c r="BH288" s="384">
        <f t="shared" si="497"/>
        <v>5175</v>
      </c>
      <c r="BI288" s="384">
        <f t="shared" si="418"/>
        <v>12148.758446048978</v>
      </c>
      <c r="BJ288" s="384">
        <f t="shared" si="418"/>
        <v>171</v>
      </c>
      <c r="BK288" s="384">
        <f t="shared" si="418"/>
        <v>32125</v>
      </c>
      <c r="BL288" s="474">
        <f t="shared" si="442"/>
        <v>182045</v>
      </c>
      <c r="BM288" s="409">
        <f t="shared" si="443"/>
        <v>69644.511353951064</v>
      </c>
      <c r="BN288" s="473">
        <f t="shared" si="444"/>
        <v>126596.75844604897</v>
      </c>
      <c r="BO288" s="387">
        <f t="shared" si="445"/>
        <v>1</v>
      </c>
      <c r="BP288" s="387">
        <f t="shared" si="446"/>
        <v>0</v>
      </c>
      <c r="BQ288" s="388">
        <f t="shared" si="447"/>
        <v>0</v>
      </c>
      <c r="BR288" s="389">
        <f t="shared" si="448"/>
        <v>55448.241553951026</v>
      </c>
      <c r="BS288" s="390">
        <f t="shared" si="449"/>
        <v>28487</v>
      </c>
      <c r="BT288" s="391">
        <f t="shared" si="513"/>
        <v>25159.195780213933</v>
      </c>
      <c r="BU288" s="391">
        <f t="shared" si="510"/>
        <v>0</v>
      </c>
      <c r="BV288" s="391">
        <f t="shared" si="510"/>
        <v>0</v>
      </c>
      <c r="BW288" s="391">
        <f t="shared" si="510"/>
        <v>3327.8042197860659</v>
      </c>
      <c r="BX288" s="391">
        <f t="shared" si="510"/>
        <v>0</v>
      </c>
      <c r="BY288" s="391">
        <f t="shared" si="510"/>
        <v>0</v>
      </c>
      <c r="BZ288" s="391">
        <f t="shared" si="510"/>
        <v>0</v>
      </c>
      <c r="CA288" s="391">
        <f t="shared" si="510"/>
        <v>0</v>
      </c>
      <c r="CB288" s="391">
        <f t="shared" si="450"/>
        <v>0</v>
      </c>
      <c r="CC288" s="391">
        <f t="shared" si="450"/>
        <v>0</v>
      </c>
      <c r="CD288" s="392">
        <f t="shared" si="451"/>
        <v>0</v>
      </c>
      <c r="CE288" s="393">
        <f t="shared" si="452"/>
        <v>-185938</v>
      </c>
      <c r="CF288" s="392">
        <f t="shared" si="410"/>
        <v>0</v>
      </c>
      <c r="CG288" s="392">
        <f t="shared" si="410"/>
        <v>0</v>
      </c>
      <c r="CH288" s="392">
        <f t="shared" si="410"/>
        <v>0</v>
      </c>
      <c r="CI288" s="392">
        <f t="shared" si="407"/>
        <v>0</v>
      </c>
      <c r="CJ288" s="392">
        <f t="shared" si="407"/>
        <v>0</v>
      </c>
      <c r="CK288" s="392">
        <f t="shared" si="407"/>
        <v>0</v>
      </c>
      <c r="CL288" s="392">
        <f t="shared" si="407"/>
        <v>0</v>
      </c>
      <c r="CM288" s="392">
        <f t="shared" si="453"/>
        <v>0</v>
      </c>
      <c r="CN288" s="392">
        <f t="shared" si="454"/>
        <v>0</v>
      </c>
      <c r="CO288" s="394">
        <f t="shared" si="455"/>
        <v>0</v>
      </c>
      <c r="CP288" s="394">
        <f t="shared" si="455"/>
        <v>63498.111384492622</v>
      </c>
      <c r="CQ288" s="395">
        <f t="shared" si="456"/>
        <v>71897</v>
      </c>
      <c r="CR288" s="394">
        <f t="shared" si="495"/>
        <v>0</v>
      </c>
      <c r="CS288" s="394">
        <f t="shared" si="495"/>
        <v>8398.8886155073815</v>
      </c>
      <c r="CT288" s="394">
        <f t="shared" si="495"/>
        <v>0</v>
      </c>
      <c r="CU288" s="394">
        <f t="shared" si="457"/>
        <v>0</v>
      </c>
      <c r="CV288" s="394">
        <f t="shared" si="457"/>
        <v>0</v>
      </c>
      <c r="CW288" s="394">
        <f t="shared" si="457"/>
        <v>0</v>
      </c>
      <c r="CX288" s="396">
        <f t="shared" si="458"/>
        <v>0</v>
      </c>
      <c r="CY288" s="396">
        <f t="shared" si="458"/>
        <v>0</v>
      </c>
      <c r="CZ288" s="397">
        <f t="shared" si="459"/>
        <v>0</v>
      </c>
      <c r="DA288" s="397">
        <f t="shared" si="459"/>
        <v>4486.5628028043247</v>
      </c>
      <c r="DB288" s="397">
        <f t="shared" si="459"/>
        <v>0</v>
      </c>
      <c r="DC288" s="397">
        <f t="shared" si="460"/>
        <v>5080</v>
      </c>
      <c r="DD288" s="397">
        <f t="shared" si="420"/>
        <v>593.43719719567571</v>
      </c>
      <c r="DE288" s="397">
        <f t="shared" si="420"/>
        <v>0</v>
      </c>
      <c r="DF288" s="397">
        <f t="shared" si="420"/>
        <v>0</v>
      </c>
      <c r="DG288" s="397">
        <f t="shared" si="420"/>
        <v>0</v>
      </c>
      <c r="DH288" s="397">
        <f t="shared" si="420"/>
        <v>0</v>
      </c>
      <c r="DI288" s="398">
        <f t="shared" si="461"/>
        <v>0</v>
      </c>
      <c r="DJ288" s="398">
        <f t="shared" si="461"/>
        <v>0</v>
      </c>
      <c r="DK288" s="399">
        <f t="shared" si="462"/>
        <v>0</v>
      </c>
      <c r="DL288" s="399">
        <f t="shared" si="462"/>
        <v>0</v>
      </c>
      <c r="DM288" s="399">
        <f t="shared" si="462"/>
        <v>0</v>
      </c>
      <c r="DN288" s="399">
        <f t="shared" si="462"/>
        <v>0</v>
      </c>
      <c r="DO288" s="399">
        <f t="shared" si="463"/>
        <v>-24594</v>
      </c>
      <c r="DP288" s="399">
        <f t="shared" si="464"/>
        <v>0</v>
      </c>
      <c r="DQ288" s="399">
        <f t="shared" si="464"/>
        <v>0</v>
      </c>
      <c r="DR288" s="399">
        <f t="shared" si="464"/>
        <v>0</v>
      </c>
      <c r="DS288" s="399">
        <f t="shared" si="464"/>
        <v>0</v>
      </c>
      <c r="DT288" s="400">
        <f t="shared" si="465"/>
        <v>0</v>
      </c>
      <c r="DU288" s="400">
        <f t="shared" si="465"/>
        <v>0</v>
      </c>
      <c r="DV288" s="386">
        <f t="shared" si="421"/>
        <v>0</v>
      </c>
      <c r="DW288" s="386">
        <f t="shared" si="421"/>
        <v>4570.4650599433817</v>
      </c>
      <c r="DX288" s="386">
        <f t="shared" si="421"/>
        <v>0</v>
      </c>
      <c r="DY288" s="386">
        <f t="shared" si="421"/>
        <v>0</v>
      </c>
      <c r="DZ288" s="386">
        <f t="shared" si="421"/>
        <v>604.53494005661844</v>
      </c>
      <c r="EA288" s="401">
        <f t="shared" si="466"/>
        <v>5175</v>
      </c>
      <c r="EB288" s="386">
        <f t="shared" si="467"/>
        <v>0</v>
      </c>
      <c r="EC288" s="386">
        <f t="shared" si="467"/>
        <v>0</v>
      </c>
      <c r="ED288" s="386">
        <f t="shared" si="467"/>
        <v>0</v>
      </c>
      <c r="EE288" s="385">
        <f t="shared" si="468"/>
        <v>0</v>
      </c>
      <c r="EF288" s="385">
        <f t="shared" si="468"/>
        <v>0</v>
      </c>
      <c r="EG288" s="402">
        <f t="shared" si="496"/>
        <v>0</v>
      </c>
      <c r="EH288" s="402">
        <f t="shared" si="496"/>
        <v>10729.560579586261</v>
      </c>
      <c r="EI288" s="402">
        <f t="shared" si="496"/>
        <v>0</v>
      </c>
      <c r="EJ288" s="402">
        <f t="shared" si="469"/>
        <v>0</v>
      </c>
      <c r="EK288" s="402">
        <f t="shared" si="469"/>
        <v>1419.1978664627161</v>
      </c>
      <c r="EL288" s="402">
        <f t="shared" si="469"/>
        <v>0</v>
      </c>
      <c r="EM288" s="402">
        <f t="shared" si="470"/>
        <v>12148.758446048978</v>
      </c>
      <c r="EN288" s="402">
        <f t="shared" si="471"/>
        <v>0</v>
      </c>
      <c r="EO288" s="402">
        <f t="shared" si="471"/>
        <v>0</v>
      </c>
      <c r="EP288" s="402">
        <f t="shared" si="472"/>
        <v>0</v>
      </c>
      <c r="EQ288" s="402">
        <f t="shared" si="473"/>
        <v>0</v>
      </c>
      <c r="ER288" s="394">
        <f t="shared" si="411"/>
        <v>0</v>
      </c>
      <c r="ES288" s="394">
        <f t="shared" si="411"/>
        <v>151.02406285030304</v>
      </c>
      <c r="ET288" s="394">
        <f t="shared" si="411"/>
        <v>0</v>
      </c>
      <c r="EU288" s="394">
        <f t="shared" si="408"/>
        <v>0</v>
      </c>
      <c r="EV288" s="394">
        <f t="shared" si="408"/>
        <v>19.975937149696957</v>
      </c>
      <c r="EW288" s="394">
        <f t="shared" si="408"/>
        <v>0</v>
      </c>
      <c r="EX288" s="394">
        <f t="shared" si="408"/>
        <v>0</v>
      </c>
      <c r="EY288" s="403">
        <f t="shared" si="474"/>
        <v>171</v>
      </c>
      <c r="EZ288" s="394">
        <f t="shared" si="475"/>
        <v>0</v>
      </c>
      <c r="FA288" s="396">
        <f t="shared" si="476"/>
        <v>0</v>
      </c>
      <c r="FB288" s="396">
        <f t="shared" si="476"/>
        <v>0</v>
      </c>
      <c r="FC288" s="404">
        <f t="shared" si="514"/>
        <v>0</v>
      </c>
      <c r="FD288" s="404">
        <f t="shared" si="511"/>
        <v>28372.210637812779</v>
      </c>
      <c r="FE288" s="404">
        <f t="shared" si="511"/>
        <v>0</v>
      </c>
      <c r="FF288" s="404">
        <f t="shared" si="511"/>
        <v>0</v>
      </c>
      <c r="FG288" s="404">
        <f t="shared" si="511"/>
        <v>3752.7893621872208</v>
      </c>
      <c r="FH288" s="404">
        <f t="shared" si="511"/>
        <v>0</v>
      </c>
      <c r="FI288" s="404">
        <f t="shared" si="511"/>
        <v>0</v>
      </c>
      <c r="FJ288" s="404">
        <f t="shared" si="511"/>
        <v>0</v>
      </c>
      <c r="FK288" s="392">
        <f t="shared" si="477"/>
        <v>32125</v>
      </c>
      <c r="FL288" s="384">
        <f t="shared" si="478"/>
        <v>0</v>
      </c>
      <c r="FM288" s="384">
        <f t="shared" si="478"/>
        <v>0</v>
      </c>
      <c r="FN288" s="405">
        <f t="shared" si="498"/>
        <v>0</v>
      </c>
      <c r="FO288" s="405">
        <f t="shared" si="498"/>
        <v>48970.869692296401</v>
      </c>
      <c r="FP288" s="405">
        <f t="shared" si="498"/>
        <v>0</v>
      </c>
      <c r="FQ288" s="405">
        <f t="shared" si="498"/>
        <v>0</v>
      </c>
      <c r="FR288" s="405">
        <f t="shared" si="498"/>
        <v>6477.3718616546248</v>
      </c>
      <c r="FS288" s="405">
        <f t="shared" si="498"/>
        <v>0</v>
      </c>
      <c r="FT288" s="405">
        <f t="shared" si="419"/>
        <v>0</v>
      </c>
      <c r="FU288" s="405">
        <f t="shared" si="419"/>
        <v>0</v>
      </c>
      <c r="FV288" s="405">
        <f t="shared" si="419"/>
        <v>0</v>
      </c>
      <c r="FW288" s="397">
        <f t="shared" si="479"/>
        <v>69644.511353951064</v>
      </c>
      <c r="FX288" s="406">
        <f t="shared" si="480"/>
        <v>14196.269800000038</v>
      </c>
      <c r="FY288" s="331">
        <f t="shared" si="481"/>
        <v>14196.269800000038</v>
      </c>
      <c r="FZ288" s="382">
        <f t="shared" si="482"/>
        <v>-3.637978807091713E-11</v>
      </c>
      <c r="GA288" s="331">
        <f t="shared" si="483"/>
        <v>0</v>
      </c>
      <c r="GB288" s="407">
        <f t="shared" si="484"/>
        <v>0</v>
      </c>
      <c r="GC288" s="407">
        <f t="shared" si="485"/>
        <v>-7.2759576141834259E-12</v>
      </c>
      <c r="GD288" s="407">
        <f t="shared" si="486"/>
        <v>0</v>
      </c>
      <c r="GE288" s="407">
        <f t="shared" si="487"/>
        <v>0</v>
      </c>
      <c r="GF288" s="407">
        <f t="shared" si="488"/>
        <v>0</v>
      </c>
      <c r="GG288" s="407">
        <f t="shared" si="489"/>
        <v>0</v>
      </c>
      <c r="GH288" s="407">
        <f t="shared" si="490"/>
        <v>0</v>
      </c>
      <c r="GI288" s="407">
        <f t="shared" si="491"/>
        <v>0</v>
      </c>
      <c r="GJ288">
        <f t="shared" si="492"/>
        <v>0</v>
      </c>
      <c r="GK288" s="382">
        <f t="shared" si="493"/>
        <v>-7.2759576141834259E-12</v>
      </c>
      <c r="GL288">
        <v>3</v>
      </c>
      <c r="GM288">
        <f t="shared" si="512"/>
        <v>28487</v>
      </c>
      <c r="GN288">
        <f t="shared" si="512"/>
        <v>0</v>
      </c>
      <c r="GO288">
        <f t="shared" si="512"/>
        <v>71897</v>
      </c>
      <c r="GP288">
        <f t="shared" si="512"/>
        <v>5080</v>
      </c>
      <c r="GQ288">
        <f t="shared" si="512"/>
        <v>0</v>
      </c>
      <c r="GR288">
        <f t="shared" si="509"/>
        <v>5175</v>
      </c>
      <c r="GS288">
        <f t="shared" si="509"/>
        <v>12148.758446048978</v>
      </c>
      <c r="GT288">
        <f t="shared" si="509"/>
        <v>171</v>
      </c>
      <c r="GU288">
        <f t="shared" si="509"/>
        <v>32125</v>
      </c>
      <c r="GV288">
        <f t="shared" si="509"/>
        <v>69644.511353951064</v>
      </c>
    </row>
    <row r="289" spans="1:204" customFormat="1" x14ac:dyDescent="0.25">
      <c r="A289" s="378">
        <v>52014</v>
      </c>
      <c r="B289" s="32" t="s">
        <v>1516</v>
      </c>
      <c r="C289" t="s">
        <v>897</v>
      </c>
      <c r="D289">
        <v>3</v>
      </c>
      <c r="E289" s="379">
        <v>9453</v>
      </c>
      <c r="F289" s="379">
        <v>1060</v>
      </c>
      <c r="G289" s="379">
        <v>27361</v>
      </c>
      <c r="H289" s="379">
        <v>225448</v>
      </c>
      <c r="I289" s="379">
        <v>32450</v>
      </c>
      <c r="J289" s="379">
        <v>61524</v>
      </c>
      <c r="K289" s="379">
        <v>15200</v>
      </c>
      <c r="L289" s="379">
        <v>20</v>
      </c>
      <c r="M289" s="380">
        <v>0</v>
      </c>
      <c r="N289" s="381">
        <f t="shared" si="422"/>
        <v>372516</v>
      </c>
      <c r="O289" s="379">
        <v>11200</v>
      </c>
      <c r="P289" s="379">
        <v>1176</v>
      </c>
      <c r="Q289" s="379">
        <v>48560</v>
      </c>
      <c r="R289" s="379">
        <v>167290</v>
      </c>
      <c r="S289" s="379">
        <v>55960</v>
      </c>
      <c r="T289" s="379">
        <v>5210</v>
      </c>
      <c r="U289" s="379">
        <v>3100</v>
      </c>
      <c r="V289" s="379">
        <v>15</v>
      </c>
      <c r="W289" s="480">
        <f>(VLOOKUP(A289,'[1]floresta plant'!$A$4:$F$573,6,0))*1000</f>
        <v>469.25630293078717</v>
      </c>
      <c r="X289" s="24">
        <f t="shared" si="423"/>
        <v>292980.25630293076</v>
      </c>
      <c r="Y289" s="53">
        <f t="shared" si="409"/>
        <v>21199</v>
      </c>
      <c r="Z289" s="53">
        <f t="shared" si="409"/>
        <v>-58158</v>
      </c>
      <c r="AA289" s="53">
        <f t="shared" si="409"/>
        <v>23510</v>
      </c>
      <c r="AB289" s="53">
        <f t="shared" si="406"/>
        <v>-56314</v>
      </c>
      <c r="AC289" s="53">
        <f t="shared" si="406"/>
        <v>-12100</v>
      </c>
      <c r="AD289" s="53">
        <f t="shared" si="406"/>
        <v>-5</v>
      </c>
      <c r="AE289" s="53">
        <f t="shared" si="406"/>
        <v>469.25630293078717</v>
      </c>
      <c r="AF289" s="53">
        <f t="shared" si="424"/>
        <v>116</v>
      </c>
      <c r="AG289" s="53">
        <f t="shared" si="425"/>
        <v>1747</v>
      </c>
      <c r="AH289" s="53">
        <f t="shared" si="426"/>
        <v>81699.437597069234</v>
      </c>
      <c r="AI289" s="53">
        <f t="shared" si="494"/>
        <v>-79535.743697069236</v>
      </c>
      <c r="AJ289" s="469">
        <v>2163.6939000000002</v>
      </c>
      <c r="AK289" s="469">
        <v>0</v>
      </c>
      <c r="AL289" s="469">
        <v>0</v>
      </c>
      <c r="AM289" s="470">
        <f t="shared" si="427"/>
        <v>2163.6939000000002</v>
      </c>
      <c r="AN289" s="53">
        <f t="shared" si="428"/>
        <v>81699.437597069234</v>
      </c>
      <c r="AO289" s="382">
        <f t="shared" si="429"/>
        <v>3</v>
      </c>
      <c r="AP289">
        <v>3</v>
      </c>
      <c r="AQ289" s="383">
        <f t="shared" si="430"/>
        <v>47041.256302930786</v>
      </c>
      <c r="AR289" s="383">
        <f t="shared" si="431"/>
        <v>-126577</v>
      </c>
      <c r="AS289" s="383">
        <f t="shared" si="432"/>
        <v>21199</v>
      </c>
      <c r="AT289" s="383">
        <f t="shared" si="433"/>
        <v>126577</v>
      </c>
      <c r="AU289" s="383">
        <f t="shared" si="434"/>
        <v>0</v>
      </c>
      <c r="AV289" s="383">
        <f t="shared" si="435"/>
        <v>1</v>
      </c>
      <c r="AW289" s="383">
        <f t="shared" si="436"/>
        <v>0</v>
      </c>
      <c r="AX289" s="383">
        <f t="shared" si="437"/>
        <v>1</v>
      </c>
      <c r="AY289" s="383">
        <f t="shared" si="438"/>
        <v>21199</v>
      </c>
      <c r="AZ289">
        <f t="shared" si="439"/>
        <v>0</v>
      </c>
      <c r="BA289">
        <f t="shared" si="440"/>
        <v>0</v>
      </c>
      <c r="BB289" s="383">
        <f t="shared" si="441"/>
        <v>0</v>
      </c>
      <c r="BC289" s="384">
        <f t="shared" si="497"/>
        <v>21199</v>
      </c>
      <c r="BD289" s="384">
        <f t="shared" si="497"/>
        <v>0.45946735978890318</v>
      </c>
      <c r="BE289" s="384">
        <f t="shared" si="497"/>
        <v>23510</v>
      </c>
      <c r="BF289" s="384">
        <f t="shared" si="497"/>
        <v>0.44489915229465071</v>
      </c>
      <c r="BG289" s="384">
        <f t="shared" si="497"/>
        <v>9.5593986269227424E-2</v>
      </c>
      <c r="BH289" s="384">
        <f t="shared" si="497"/>
        <v>3.9501647218689016E-5</v>
      </c>
      <c r="BI289" s="384">
        <f t="shared" si="418"/>
        <v>469.25630293078717</v>
      </c>
      <c r="BJ289" s="384">
        <f t="shared" si="418"/>
        <v>116</v>
      </c>
      <c r="BK289" s="384">
        <f t="shared" si="418"/>
        <v>1747</v>
      </c>
      <c r="BL289" s="474">
        <f t="shared" si="442"/>
        <v>105378</v>
      </c>
      <c r="BM289" s="409">
        <f t="shared" si="443"/>
        <v>81699.437597069234</v>
      </c>
      <c r="BN289" s="473">
        <f t="shared" si="444"/>
        <v>25842.256302930786</v>
      </c>
      <c r="BO289" s="387">
        <f t="shared" si="445"/>
        <v>1</v>
      </c>
      <c r="BP289" s="387">
        <f t="shared" si="446"/>
        <v>0</v>
      </c>
      <c r="BQ289" s="388">
        <f t="shared" si="447"/>
        <v>0</v>
      </c>
      <c r="BR289" s="389">
        <f t="shared" si="448"/>
        <v>79535.743697069207</v>
      </c>
      <c r="BS289" s="390">
        <f t="shared" si="449"/>
        <v>21199</v>
      </c>
      <c r="BT289" s="391">
        <f t="shared" si="513"/>
        <v>9740.2485601649587</v>
      </c>
      <c r="BU289" s="391">
        <f t="shared" si="510"/>
        <v>0</v>
      </c>
      <c r="BV289" s="391">
        <f t="shared" si="510"/>
        <v>9431.4171294943008</v>
      </c>
      <c r="BW289" s="391">
        <f t="shared" si="510"/>
        <v>2026.4969149213521</v>
      </c>
      <c r="BX289" s="391">
        <f t="shared" si="510"/>
        <v>0.83739541938898843</v>
      </c>
      <c r="BY289" s="391">
        <f t="shared" si="510"/>
        <v>0</v>
      </c>
      <c r="BZ289" s="391">
        <f t="shared" si="510"/>
        <v>0</v>
      </c>
      <c r="CA289" s="391">
        <f t="shared" si="510"/>
        <v>0</v>
      </c>
      <c r="CB289" s="391">
        <f t="shared" si="450"/>
        <v>0</v>
      </c>
      <c r="CC289" s="391">
        <f t="shared" si="450"/>
        <v>0</v>
      </c>
      <c r="CD289" s="392">
        <f t="shared" si="451"/>
        <v>0</v>
      </c>
      <c r="CE289" s="393">
        <f t="shared" si="452"/>
        <v>-58158</v>
      </c>
      <c r="CF289" s="392">
        <f t="shared" si="410"/>
        <v>0</v>
      </c>
      <c r="CG289" s="392">
        <f t="shared" si="410"/>
        <v>0</v>
      </c>
      <c r="CH289" s="392">
        <f t="shared" si="410"/>
        <v>0</v>
      </c>
      <c r="CI289" s="392">
        <f t="shared" si="407"/>
        <v>0</v>
      </c>
      <c r="CJ289" s="392">
        <f t="shared" si="407"/>
        <v>0</v>
      </c>
      <c r="CK289" s="392">
        <f t="shared" si="407"/>
        <v>0</v>
      </c>
      <c r="CL289" s="392">
        <f t="shared" si="407"/>
        <v>0</v>
      </c>
      <c r="CM289" s="392">
        <f t="shared" si="453"/>
        <v>0</v>
      </c>
      <c r="CN289" s="392">
        <f t="shared" si="454"/>
        <v>0</v>
      </c>
      <c r="CO289" s="394">
        <f t="shared" si="455"/>
        <v>0</v>
      </c>
      <c r="CP289" s="394">
        <f t="shared" si="455"/>
        <v>10802.077628637115</v>
      </c>
      <c r="CQ289" s="395">
        <f t="shared" si="456"/>
        <v>23510</v>
      </c>
      <c r="CR289" s="394">
        <f t="shared" si="495"/>
        <v>10459.579070447238</v>
      </c>
      <c r="CS289" s="394">
        <f t="shared" si="495"/>
        <v>2247.4146171895368</v>
      </c>
      <c r="CT289" s="394">
        <f t="shared" si="495"/>
        <v>0.92868372611137873</v>
      </c>
      <c r="CU289" s="394">
        <f t="shared" si="457"/>
        <v>0</v>
      </c>
      <c r="CV289" s="394">
        <f t="shared" si="457"/>
        <v>0</v>
      </c>
      <c r="CW289" s="394">
        <f t="shared" si="457"/>
        <v>0</v>
      </c>
      <c r="CX289" s="396">
        <f t="shared" si="458"/>
        <v>0</v>
      </c>
      <c r="CY289" s="396">
        <f t="shared" si="458"/>
        <v>0</v>
      </c>
      <c r="CZ289" s="397">
        <f t="shared" si="459"/>
        <v>0</v>
      </c>
      <c r="DA289" s="397">
        <f t="shared" si="459"/>
        <v>0</v>
      </c>
      <c r="DB289" s="397">
        <f t="shared" si="459"/>
        <v>0</v>
      </c>
      <c r="DC289" s="397">
        <f t="shared" si="460"/>
        <v>-56314</v>
      </c>
      <c r="DD289" s="397">
        <f t="shared" si="420"/>
        <v>0</v>
      </c>
      <c r="DE289" s="397">
        <f t="shared" si="420"/>
        <v>0</v>
      </c>
      <c r="DF289" s="397">
        <f t="shared" si="420"/>
        <v>0</v>
      </c>
      <c r="DG289" s="397">
        <f t="shared" si="420"/>
        <v>0</v>
      </c>
      <c r="DH289" s="397">
        <f t="shared" si="420"/>
        <v>0</v>
      </c>
      <c r="DI289" s="398">
        <f t="shared" si="461"/>
        <v>0</v>
      </c>
      <c r="DJ289" s="398">
        <f t="shared" si="461"/>
        <v>0</v>
      </c>
      <c r="DK289" s="399">
        <f t="shared" si="462"/>
        <v>0</v>
      </c>
      <c r="DL289" s="399">
        <f t="shared" si="462"/>
        <v>0</v>
      </c>
      <c r="DM289" s="399">
        <f t="shared" si="462"/>
        <v>0</v>
      </c>
      <c r="DN289" s="399">
        <f t="shared" si="462"/>
        <v>0</v>
      </c>
      <c r="DO289" s="399">
        <f t="shared" si="463"/>
        <v>-12100</v>
      </c>
      <c r="DP289" s="399">
        <f t="shared" si="464"/>
        <v>0</v>
      </c>
      <c r="DQ289" s="399">
        <f t="shared" si="464"/>
        <v>0</v>
      </c>
      <c r="DR289" s="399">
        <f t="shared" si="464"/>
        <v>0</v>
      </c>
      <c r="DS289" s="399">
        <f t="shared" si="464"/>
        <v>0</v>
      </c>
      <c r="DT289" s="400">
        <f t="shared" si="465"/>
        <v>0</v>
      </c>
      <c r="DU289" s="400">
        <f t="shared" si="465"/>
        <v>0</v>
      </c>
      <c r="DV289" s="386">
        <f t="shared" si="421"/>
        <v>0</v>
      </c>
      <c r="DW289" s="386">
        <f t="shared" si="421"/>
        <v>0</v>
      </c>
      <c r="DX289" s="386">
        <f t="shared" si="421"/>
        <v>0</v>
      </c>
      <c r="DY289" s="386">
        <f t="shared" si="421"/>
        <v>0</v>
      </c>
      <c r="DZ289" s="386">
        <f t="shared" si="421"/>
        <v>0</v>
      </c>
      <c r="EA289" s="401">
        <f t="shared" si="466"/>
        <v>-5</v>
      </c>
      <c r="EB289" s="386">
        <f t="shared" si="467"/>
        <v>0</v>
      </c>
      <c r="EC289" s="386">
        <f t="shared" si="467"/>
        <v>0</v>
      </c>
      <c r="ED289" s="386">
        <f t="shared" si="467"/>
        <v>0</v>
      </c>
      <c r="EE289" s="385">
        <f t="shared" si="468"/>
        <v>0</v>
      </c>
      <c r="EF289" s="385">
        <f t="shared" si="468"/>
        <v>0</v>
      </c>
      <c r="EG289" s="402">
        <f t="shared" si="496"/>
        <v>0</v>
      </c>
      <c r="EH289" s="402">
        <f t="shared" si="496"/>
        <v>215.60795457191054</v>
      </c>
      <c r="EI289" s="402">
        <f t="shared" si="496"/>
        <v>0</v>
      </c>
      <c r="EJ289" s="402">
        <f t="shared" si="469"/>
        <v>208.77173138282902</v>
      </c>
      <c r="EK289" s="402">
        <f t="shared" si="469"/>
        <v>44.858080579114095</v>
      </c>
      <c r="EL289" s="402">
        <f t="shared" si="469"/>
        <v>1.8536396933518221E-2</v>
      </c>
      <c r="EM289" s="402">
        <f t="shared" si="470"/>
        <v>469.25630293078717</v>
      </c>
      <c r="EN289" s="402">
        <f t="shared" si="471"/>
        <v>0</v>
      </c>
      <c r="EO289" s="402">
        <f t="shared" si="471"/>
        <v>0</v>
      </c>
      <c r="EP289" s="402">
        <f t="shared" si="472"/>
        <v>0</v>
      </c>
      <c r="EQ289" s="402">
        <f t="shared" si="473"/>
        <v>0</v>
      </c>
      <c r="ER289" s="394">
        <f t="shared" si="411"/>
        <v>0</v>
      </c>
      <c r="ES289" s="394">
        <f t="shared" si="411"/>
        <v>53.298213735512768</v>
      </c>
      <c r="ET289" s="394">
        <f t="shared" si="411"/>
        <v>0</v>
      </c>
      <c r="EU289" s="394">
        <f t="shared" si="408"/>
        <v>51.608301666179486</v>
      </c>
      <c r="EV289" s="394">
        <f t="shared" si="408"/>
        <v>11.088902407230382</v>
      </c>
      <c r="EW289" s="394">
        <f t="shared" si="408"/>
        <v>4.5821910773679256E-3</v>
      </c>
      <c r="EX289" s="394">
        <f t="shared" si="408"/>
        <v>0</v>
      </c>
      <c r="EY289" s="403">
        <f t="shared" si="474"/>
        <v>116</v>
      </c>
      <c r="EZ289" s="394">
        <f t="shared" si="475"/>
        <v>0</v>
      </c>
      <c r="FA289" s="396">
        <f t="shared" si="476"/>
        <v>0</v>
      </c>
      <c r="FB289" s="396">
        <f t="shared" si="476"/>
        <v>0</v>
      </c>
      <c r="FC289" s="404">
        <f t="shared" si="514"/>
        <v>0</v>
      </c>
      <c r="FD289" s="404">
        <f t="shared" si="511"/>
        <v>802.68947755121383</v>
      </c>
      <c r="FE289" s="404">
        <f t="shared" si="511"/>
        <v>0</v>
      </c>
      <c r="FF289" s="404">
        <f t="shared" si="511"/>
        <v>777.23881905875476</v>
      </c>
      <c r="FG289" s="404">
        <f t="shared" si="511"/>
        <v>167.0026940123403</v>
      </c>
      <c r="FH289" s="404">
        <f t="shared" si="511"/>
        <v>6.9009377691049714E-2</v>
      </c>
      <c r="FI289" s="404">
        <f t="shared" si="511"/>
        <v>0</v>
      </c>
      <c r="FJ289" s="404">
        <f t="shared" si="511"/>
        <v>0</v>
      </c>
      <c r="FK289" s="392">
        <f t="shared" si="477"/>
        <v>1747</v>
      </c>
      <c r="FL289" s="384">
        <f t="shared" si="478"/>
        <v>0</v>
      </c>
      <c r="FM289" s="384">
        <f t="shared" si="478"/>
        <v>0</v>
      </c>
      <c r="FN289" s="405">
        <f t="shared" si="498"/>
        <v>0</v>
      </c>
      <c r="FO289" s="405">
        <f t="shared" si="498"/>
        <v>36544.078165339284</v>
      </c>
      <c r="FP289" s="405">
        <f t="shared" si="498"/>
        <v>0</v>
      </c>
      <c r="FQ289" s="405">
        <f t="shared" si="498"/>
        <v>35385.384947950697</v>
      </c>
      <c r="FR289" s="405">
        <f t="shared" si="498"/>
        <v>7603.1387908904253</v>
      </c>
      <c r="FS289" s="405">
        <f t="shared" si="498"/>
        <v>3.1417928887976965</v>
      </c>
      <c r="FT289" s="405">
        <f t="shared" si="419"/>
        <v>0</v>
      </c>
      <c r="FU289" s="405">
        <f t="shared" si="419"/>
        <v>0</v>
      </c>
      <c r="FV289" s="405">
        <f t="shared" si="419"/>
        <v>0</v>
      </c>
      <c r="FW289" s="397">
        <f t="shared" si="479"/>
        <v>81699.437597069234</v>
      </c>
      <c r="FX289" s="406">
        <f t="shared" si="480"/>
        <v>2163.6939000000275</v>
      </c>
      <c r="FY289" s="331">
        <f t="shared" si="481"/>
        <v>2163.6939000000275</v>
      </c>
      <c r="FZ289" s="382">
        <f t="shared" si="482"/>
        <v>-2.7284841053187847E-11</v>
      </c>
      <c r="GA289" s="331">
        <f t="shared" si="483"/>
        <v>0</v>
      </c>
      <c r="GB289" s="407">
        <f t="shared" si="484"/>
        <v>0</v>
      </c>
      <c r="GC289" s="407">
        <f t="shared" si="485"/>
        <v>-1.8189894035458565E-12</v>
      </c>
      <c r="GD289" s="407">
        <f t="shared" si="486"/>
        <v>0</v>
      </c>
      <c r="GE289" s="407">
        <f t="shared" si="487"/>
        <v>0</v>
      </c>
      <c r="GF289" s="407">
        <f t="shared" si="488"/>
        <v>0</v>
      </c>
      <c r="GG289" s="407">
        <f t="shared" si="489"/>
        <v>0</v>
      </c>
      <c r="GH289" s="407">
        <f t="shared" si="490"/>
        <v>1.4210854715202004E-14</v>
      </c>
      <c r="GI289" s="407">
        <f t="shared" si="491"/>
        <v>0</v>
      </c>
      <c r="GJ289">
        <f t="shared" si="492"/>
        <v>0</v>
      </c>
      <c r="GK289" s="382">
        <f t="shared" si="493"/>
        <v>-1.8047785488306545E-12</v>
      </c>
      <c r="GL289">
        <v>3</v>
      </c>
      <c r="GM289">
        <f t="shared" si="512"/>
        <v>21199</v>
      </c>
      <c r="GN289">
        <f t="shared" si="512"/>
        <v>0</v>
      </c>
      <c r="GO289">
        <f t="shared" si="512"/>
        <v>23510</v>
      </c>
      <c r="GP289">
        <f t="shared" si="512"/>
        <v>0</v>
      </c>
      <c r="GQ289">
        <f t="shared" si="512"/>
        <v>0</v>
      </c>
      <c r="GR289">
        <f t="shared" si="509"/>
        <v>0</v>
      </c>
      <c r="GS289">
        <f t="shared" si="509"/>
        <v>469.25630293078717</v>
      </c>
      <c r="GT289">
        <f t="shared" si="509"/>
        <v>116</v>
      </c>
      <c r="GU289">
        <f t="shared" si="509"/>
        <v>1747</v>
      </c>
      <c r="GV289">
        <f t="shared" si="509"/>
        <v>81699.437597069234</v>
      </c>
    </row>
    <row r="290" spans="1:204" customFormat="1" x14ac:dyDescent="0.25">
      <c r="A290" s="378">
        <v>52015</v>
      </c>
      <c r="B290" s="32" t="s">
        <v>1517</v>
      </c>
      <c r="C290" t="s">
        <v>897</v>
      </c>
      <c r="D290">
        <v>3</v>
      </c>
      <c r="E290" s="379">
        <v>68624</v>
      </c>
      <c r="F290" s="379">
        <v>2387</v>
      </c>
      <c r="G290" s="379">
        <v>34232</v>
      </c>
      <c r="H290" s="379">
        <v>450330</v>
      </c>
      <c r="I290" s="379">
        <v>51861</v>
      </c>
      <c r="J290" s="379">
        <v>19367</v>
      </c>
      <c r="K290" s="379">
        <v>16555</v>
      </c>
      <c r="L290" s="379">
        <v>460</v>
      </c>
      <c r="M290" s="380">
        <v>285.6625378347029</v>
      </c>
      <c r="N290" s="381">
        <f t="shared" si="422"/>
        <v>644101.66253783472</v>
      </c>
      <c r="O290" s="379">
        <v>40240</v>
      </c>
      <c r="P290" s="379">
        <v>3027</v>
      </c>
      <c r="Q290" s="379">
        <v>94301</v>
      </c>
      <c r="R290" s="379">
        <v>301821</v>
      </c>
      <c r="S290" s="379">
        <v>85880</v>
      </c>
      <c r="T290" s="379">
        <v>4500</v>
      </c>
      <c r="U290" s="379">
        <v>10660</v>
      </c>
      <c r="V290" s="379">
        <v>100</v>
      </c>
      <c r="W290" s="480">
        <f>(VLOOKUP(A290,'[1]floresta plant'!$A$4:$F$573,6,0))*1000</f>
        <v>0</v>
      </c>
      <c r="X290" s="24">
        <f t="shared" si="423"/>
        <v>540529</v>
      </c>
      <c r="Y290" s="53">
        <f t="shared" si="409"/>
        <v>60069</v>
      </c>
      <c r="Z290" s="53">
        <f t="shared" si="409"/>
        <v>-148509</v>
      </c>
      <c r="AA290" s="53">
        <f t="shared" si="409"/>
        <v>34019</v>
      </c>
      <c r="AB290" s="53">
        <f t="shared" si="406"/>
        <v>-14867</v>
      </c>
      <c r="AC290" s="53">
        <f t="shared" si="406"/>
        <v>-5895</v>
      </c>
      <c r="AD290" s="53">
        <f t="shared" si="406"/>
        <v>-360</v>
      </c>
      <c r="AE290" s="53">
        <f t="shared" si="406"/>
        <v>-285.6625378347029</v>
      </c>
      <c r="AF290" s="53">
        <f t="shared" si="424"/>
        <v>640</v>
      </c>
      <c r="AG290" s="53">
        <f t="shared" si="425"/>
        <v>-28384</v>
      </c>
      <c r="AH290" s="53">
        <f t="shared" si="426"/>
        <v>105556.39273783473</v>
      </c>
      <c r="AI290" s="53">
        <f t="shared" si="494"/>
        <v>-103572.66253783472</v>
      </c>
      <c r="AJ290" s="469">
        <v>1792.3202000000001</v>
      </c>
      <c r="AK290" s="469">
        <v>0</v>
      </c>
      <c r="AL290" s="469">
        <v>191.41</v>
      </c>
      <c r="AM290" s="470">
        <f t="shared" si="427"/>
        <v>1983.7302000000002</v>
      </c>
      <c r="AN290" s="53">
        <f t="shared" si="428"/>
        <v>105556.39273783473</v>
      </c>
      <c r="AO290" s="382">
        <f t="shared" si="429"/>
        <v>3</v>
      </c>
      <c r="AP290">
        <v>3</v>
      </c>
      <c r="AQ290" s="383">
        <f t="shared" si="430"/>
        <v>94728</v>
      </c>
      <c r="AR290" s="383">
        <f t="shared" si="431"/>
        <v>-198300.66253783469</v>
      </c>
      <c r="AS290" s="383">
        <f t="shared" si="432"/>
        <v>60069</v>
      </c>
      <c r="AT290" s="383">
        <f t="shared" si="433"/>
        <v>198300.66253783469</v>
      </c>
      <c r="AU290" s="383">
        <f t="shared" si="434"/>
        <v>0</v>
      </c>
      <c r="AV290" s="383">
        <f t="shared" si="435"/>
        <v>1</v>
      </c>
      <c r="AW290" s="383">
        <f t="shared" si="436"/>
        <v>0</v>
      </c>
      <c r="AX290" s="383">
        <f t="shared" si="437"/>
        <v>1</v>
      </c>
      <c r="AY290" s="383">
        <f t="shared" si="438"/>
        <v>60069</v>
      </c>
      <c r="AZ290">
        <f t="shared" si="439"/>
        <v>0</v>
      </c>
      <c r="BA290">
        <f t="shared" si="440"/>
        <v>0</v>
      </c>
      <c r="BB290" s="383">
        <f t="shared" si="441"/>
        <v>0</v>
      </c>
      <c r="BC290" s="384">
        <f t="shared" si="497"/>
        <v>60069</v>
      </c>
      <c r="BD290" s="384">
        <f t="shared" si="497"/>
        <v>0.74890823913240978</v>
      </c>
      <c r="BE290" s="384">
        <f t="shared" si="497"/>
        <v>34019</v>
      </c>
      <c r="BF290" s="384">
        <f t="shared" si="497"/>
        <v>7.4972013757964404E-2</v>
      </c>
      <c r="BG290" s="384">
        <f t="shared" si="497"/>
        <v>2.9727586002771252E-2</v>
      </c>
      <c r="BH290" s="384">
        <f t="shared" si="497"/>
        <v>1.8154250994058779E-3</v>
      </c>
      <c r="BI290" s="384">
        <f t="shared" si="418"/>
        <v>1.4405526142919468E-3</v>
      </c>
      <c r="BJ290" s="384">
        <f t="shared" si="418"/>
        <v>640</v>
      </c>
      <c r="BK290" s="384">
        <f t="shared" si="418"/>
        <v>0.14313618339315679</v>
      </c>
      <c r="BL290" s="474">
        <f t="shared" si="442"/>
        <v>138231.66253783469</v>
      </c>
      <c r="BM290" s="409">
        <f t="shared" si="443"/>
        <v>105556.39273783473</v>
      </c>
      <c r="BN290" s="473">
        <f t="shared" si="444"/>
        <v>34659</v>
      </c>
      <c r="BO290" s="387">
        <f t="shared" si="445"/>
        <v>1</v>
      </c>
      <c r="BP290" s="387">
        <f t="shared" si="446"/>
        <v>0</v>
      </c>
      <c r="BQ290" s="388">
        <f t="shared" si="447"/>
        <v>0</v>
      </c>
      <c r="BR290" s="389">
        <f t="shared" si="448"/>
        <v>103572.66253783469</v>
      </c>
      <c r="BS290" s="390">
        <f t="shared" si="449"/>
        <v>60069</v>
      </c>
      <c r="BT290" s="391">
        <f t="shared" si="513"/>
        <v>44986.169016444721</v>
      </c>
      <c r="BU290" s="391">
        <f t="shared" si="510"/>
        <v>0</v>
      </c>
      <c r="BV290" s="391">
        <f t="shared" si="510"/>
        <v>4503.4938944271635</v>
      </c>
      <c r="BW290" s="391">
        <f t="shared" si="510"/>
        <v>1785.7063636004664</v>
      </c>
      <c r="BX290" s="391">
        <f t="shared" si="510"/>
        <v>109.05077029621168</v>
      </c>
      <c r="BY290" s="391">
        <f t="shared" si="510"/>
        <v>86.532554987902955</v>
      </c>
      <c r="BZ290" s="391">
        <f t="shared" si="510"/>
        <v>0</v>
      </c>
      <c r="CA290" s="391">
        <f t="shared" si="510"/>
        <v>8598.0474002435349</v>
      </c>
      <c r="CB290" s="391">
        <f t="shared" si="450"/>
        <v>0</v>
      </c>
      <c r="CC290" s="391">
        <f t="shared" si="450"/>
        <v>0</v>
      </c>
      <c r="CD290" s="392">
        <f t="shared" si="451"/>
        <v>0</v>
      </c>
      <c r="CE290" s="393">
        <f t="shared" si="452"/>
        <v>-148509</v>
      </c>
      <c r="CF290" s="392">
        <f t="shared" si="410"/>
        <v>0</v>
      </c>
      <c r="CG290" s="392">
        <f t="shared" si="410"/>
        <v>0</v>
      </c>
      <c r="CH290" s="392">
        <f t="shared" si="410"/>
        <v>0</v>
      </c>
      <c r="CI290" s="392">
        <f t="shared" si="407"/>
        <v>0</v>
      </c>
      <c r="CJ290" s="392">
        <f t="shared" si="407"/>
        <v>0</v>
      </c>
      <c r="CK290" s="392">
        <f t="shared" si="407"/>
        <v>0</v>
      </c>
      <c r="CL290" s="392">
        <f t="shared" si="407"/>
        <v>0</v>
      </c>
      <c r="CM290" s="392">
        <f t="shared" si="453"/>
        <v>0</v>
      </c>
      <c r="CN290" s="392">
        <f t="shared" si="454"/>
        <v>0</v>
      </c>
      <c r="CO290" s="394">
        <f t="shared" si="455"/>
        <v>0</v>
      </c>
      <c r="CP290" s="394">
        <f t="shared" si="455"/>
        <v>25477.10938704545</v>
      </c>
      <c r="CQ290" s="395">
        <f t="shared" si="456"/>
        <v>34019</v>
      </c>
      <c r="CR290" s="394">
        <f t="shared" si="495"/>
        <v>2550.4729360321912</v>
      </c>
      <c r="CS290" s="394">
        <f t="shared" si="495"/>
        <v>1011.3027482282753</v>
      </c>
      <c r="CT290" s="394">
        <f t="shared" si="495"/>
        <v>61.758946456688562</v>
      </c>
      <c r="CU290" s="394">
        <f t="shared" si="457"/>
        <v>49.006159385597741</v>
      </c>
      <c r="CV290" s="394">
        <f t="shared" si="457"/>
        <v>0</v>
      </c>
      <c r="CW290" s="394">
        <f t="shared" si="457"/>
        <v>4869.349822851801</v>
      </c>
      <c r="CX290" s="396">
        <f t="shared" si="458"/>
        <v>0</v>
      </c>
      <c r="CY290" s="396">
        <f t="shared" si="458"/>
        <v>0</v>
      </c>
      <c r="CZ290" s="397">
        <f t="shared" si="459"/>
        <v>0</v>
      </c>
      <c r="DA290" s="397">
        <f t="shared" si="459"/>
        <v>0</v>
      </c>
      <c r="DB290" s="397">
        <f t="shared" si="459"/>
        <v>0</v>
      </c>
      <c r="DC290" s="397">
        <f t="shared" si="460"/>
        <v>-14867</v>
      </c>
      <c r="DD290" s="397">
        <f t="shared" si="420"/>
        <v>0</v>
      </c>
      <c r="DE290" s="397">
        <f t="shared" si="420"/>
        <v>0</v>
      </c>
      <c r="DF290" s="397">
        <f t="shared" si="420"/>
        <v>0</v>
      </c>
      <c r="DG290" s="397">
        <f t="shared" si="420"/>
        <v>0</v>
      </c>
      <c r="DH290" s="397">
        <f t="shared" si="420"/>
        <v>0</v>
      </c>
      <c r="DI290" s="398">
        <f t="shared" si="461"/>
        <v>0</v>
      </c>
      <c r="DJ290" s="398">
        <f t="shared" si="461"/>
        <v>0</v>
      </c>
      <c r="DK290" s="399">
        <f t="shared" si="462"/>
        <v>0</v>
      </c>
      <c r="DL290" s="399">
        <f t="shared" si="462"/>
        <v>0</v>
      </c>
      <c r="DM290" s="399">
        <f t="shared" si="462"/>
        <v>0</v>
      </c>
      <c r="DN290" s="399">
        <f t="shared" si="462"/>
        <v>0</v>
      </c>
      <c r="DO290" s="399">
        <f t="shared" si="463"/>
        <v>-5895</v>
      </c>
      <c r="DP290" s="399">
        <f t="shared" si="464"/>
        <v>0</v>
      </c>
      <c r="DQ290" s="399">
        <f t="shared" si="464"/>
        <v>0</v>
      </c>
      <c r="DR290" s="399">
        <f t="shared" si="464"/>
        <v>0</v>
      </c>
      <c r="DS290" s="399">
        <f t="shared" si="464"/>
        <v>0</v>
      </c>
      <c r="DT290" s="400">
        <f t="shared" si="465"/>
        <v>0</v>
      </c>
      <c r="DU290" s="400">
        <f t="shared" si="465"/>
        <v>0</v>
      </c>
      <c r="DV290" s="386">
        <f t="shared" si="421"/>
        <v>0</v>
      </c>
      <c r="DW290" s="386">
        <f t="shared" si="421"/>
        <v>0</v>
      </c>
      <c r="DX290" s="386">
        <f t="shared" si="421"/>
        <v>0</v>
      </c>
      <c r="DY290" s="386">
        <f t="shared" si="421"/>
        <v>0</v>
      </c>
      <c r="DZ290" s="386">
        <f t="shared" si="421"/>
        <v>0</v>
      </c>
      <c r="EA290" s="401">
        <f t="shared" si="466"/>
        <v>-360</v>
      </c>
      <c r="EB290" s="386">
        <f t="shared" si="467"/>
        <v>0</v>
      </c>
      <c r="EC290" s="386">
        <f t="shared" si="467"/>
        <v>0</v>
      </c>
      <c r="ED290" s="386">
        <f t="shared" si="467"/>
        <v>0</v>
      </c>
      <c r="EE290" s="385">
        <f t="shared" si="468"/>
        <v>0</v>
      </c>
      <c r="EF290" s="385">
        <f t="shared" si="468"/>
        <v>0</v>
      </c>
      <c r="EG290" s="402">
        <f t="shared" si="496"/>
        <v>0</v>
      </c>
      <c r="EH290" s="402">
        <f t="shared" si="496"/>
        <v>0</v>
      </c>
      <c r="EI290" s="402">
        <f t="shared" si="496"/>
        <v>0</v>
      </c>
      <c r="EJ290" s="402">
        <f t="shared" si="469"/>
        <v>0</v>
      </c>
      <c r="EK290" s="402">
        <f t="shared" si="469"/>
        <v>0</v>
      </c>
      <c r="EL290" s="402">
        <f t="shared" si="469"/>
        <v>0</v>
      </c>
      <c r="EM290" s="402">
        <f t="shared" si="470"/>
        <v>-285.6625378347029</v>
      </c>
      <c r="EN290" s="402">
        <f t="shared" si="471"/>
        <v>0</v>
      </c>
      <c r="EO290" s="402">
        <f t="shared" si="471"/>
        <v>0</v>
      </c>
      <c r="EP290" s="402">
        <f t="shared" si="472"/>
        <v>0</v>
      </c>
      <c r="EQ290" s="402">
        <f t="shared" si="473"/>
        <v>0</v>
      </c>
      <c r="ER290" s="394">
        <f t="shared" si="411"/>
        <v>0</v>
      </c>
      <c r="ES290" s="394">
        <f t="shared" si="411"/>
        <v>479.30127304474229</v>
      </c>
      <c r="ET290" s="394">
        <f t="shared" si="411"/>
        <v>0</v>
      </c>
      <c r="EU290" s="394">
        <f t="shared" si="408"/>
        <v>47.98208880509722</v>
      </c>
      <c r="EV290" s="394">
        <f t="shared" si="408"/>
        <v>19.0256550417736</v>
      </c>
      <c r="EW290" s="394">
        <f t="shared" si="408"/>
        <v>1.1618720636197619</v>
      </c>
      <c r="EX290" s="394">
        <f t="shared" si="408"/>
        <v>0.92195367314684595</v>
      </c>
      <c r="EY290" s="403">
        <f t="shared" si="474"/>
        <v>640</v>
      </c>
      <c r="EZ290" s="394">
        <f t="shared" si="475"/>
        <v>91.607157371620346</v>
      </c>
      <c r="FA290" s="396">
        <f t="shared" si="476"/>
        <v>0</v>
      </c>
      <c r="FB290" s="396">
        <f t="shared" si="476"/>
        <v>0</v>
      </c>
      <c r="FC290" s="404">
        <f t="shared" si="514"/>
        <v>0</v>
      </c>
      <c r="FD290" s="404">
        <f t="shared" si="511"/>
        <v>0</v>
      </c>
      <c r="FE290" s="404">
        <f t="shared" si="511"/>
        <v>0</v>
      </c>
      <c r="FF290" s="404">
        <f t="shared" si="511"/>
        <v>0</v>
      </c>
      <c r="FG290" s="404">
        <f t="shared" si="511"/>
        <v>0</v>
      </c>
      <c r="FH290" s="404">
        <f t="shared" si="511"/>
        <v>0</v>
      </c>
      <c r="FI290" s="404">
        <f t="shared" si="511"/>
        <v>0</v>
      </c>
      <c r="FJ290" s="404">
        <f t="shared" si="511"/>
        <v>0</v>
      </c>
      <c r="FK290" s="392">
        <f t="shared" si="477"/>
        <v>-28384</v>
      </c>
      <c r="FL290" s="384">
        <f t="shared" si="478"/>
        <v>0</v>
      </c>
      <c r="FM290" s="384">
        <f t="shared" si="478"/>
        <v>0</v>
      </c>
      <c r="FN290" s="405">
        <f t="shared" si="498"/>
        <v>0</v>
      </c>
      <c r="FO290" s="405">
        <f t="shared" si="498"/>
        <v>77566.420323465092</v>
      </c>
      <c r="FP290" s="405">
        <f t="shared" si="498"/>
        <v>0</v>
      </c>
      <c r="FQ290" s="405">
        <f t="shared" si="498"/>
        <v>7765.0510807355467</v>
      </c>
      <c r="FR290" s="405">
        <f t="shared" si="498"/>
        <v>3078.9652331294851</v>
      </c>
      <c r="FS290" s="405">
        <f t="shared" si="498"/>
        <v>188.02841118347999</v>
      </c>
      <c r="FT290" s="405">
        <f t="shared" si="419"/>
        <v>149.20186978805535</v>
      </c>
      <c r="FU290" s="405">
        <f t="shared" si="419"/>
        <v>0</v>
      </c>
      <c r="FV290" s="405">
        <f t="shared" si="419"/>
        <v>14824.995619533047</v>
      </c>
      <c r="FW290" s="397">
        <f t="shared" si="479"/>
        <v>105556.39273783473</v>
      </c>
      <c r="FX290" s="406">
        <f t="shared" si="480"/>
        <v>1983.7302000000345</v>
      </c>
      <c r="FY290" s="331">
        <f t="shared" si="481"/>
        <v>1983.7302000000345</v>
      </c>
      <c r="FZ290" s="382">
        <f t="shared" si="482"/>
        <v>-3.4333424991928041E-11</v>
      </c>
      <c r="GA290" s="331">
        <f t="shared" si="483"/>
        <v>-7.2759576141834259E-12</v>
      </c>
      <c r="GB290" s="407">
        <f t="shared" si="484"/>
        <v>0</v>
      </c>
      <c r="GC290" s="407">
        <f t="shared" si="485"/>
        <v>-3.637978807091713E-12</v>
      </c>
      <c r="GD290" s="407">
        <f t="shared" si="486"/>
        <v>0</v>
      </c>
      <c r="GE290" s="407">
        <f t="shared" si="487"/>
        <v>0</v>
      </c>
      <c r="GF290" s="407">
        <f t="shared" si="488"/>
        <v>0</v>
      </c>
      <c r="GG290" s="407">
        <f t="shared" si="489"/>
        <v>0</v>
      </c>
      <c r="GH290" s="407">
        <f t="shared" si="490"/>
        <v>0</v>
      </c>
      <c r="GI290" s="407">
        <f t="shared" si="491"/>
        <v>0</v>
      </c>
      <c r="GJ290">
        <f t="shared" si="492"/>
        <v>0</v>
      </c>
      <c r="GK290" s="382">
        <f t="shared" si="493"/>
        <v>-1.0913936421275139E-11</v>
      </c>
      <c r="GL290">
        <v>3</v>
      </c>
      <c r="GM290">
        <f t="shared" si="512"/>
        <v>60069</v>
      </c>
      <c r="GN290">
        <f t="shared" si="512"/>
        <v>0</v>
      </c>
      <c r="GO290">
        <f t="shared" si="512"/>
        <v>34019</v>
      </c>
      <c r="GP290">
        <f t="shared" si="512"/>
        <v>0</v>
      </c>
      <c r="GQ290">
        <f t="shared" si="512"/>
        <v>0</v>
      </c>
      <c r="GR290">
        <f t="shared" si="509"/>
        <v>0</v>
      </c>
      <c r="GS290">
        <f t="shared" si="509"/>
        <v>0</v>
      </c>
      <c r="GT290">
        <f t="shared" si="509"/>
        <v>640</v>
      </c>
      <c r="GU290">
        <f t="shared" si="509"/>
        <v>0</v>
      </c>
      <c r="GV290">
        <f t="shared" si="509"/>
        <v>105556.39273783473</v>
      </c>
    </row>
    <row r="291" spans="1:204" customFormat="1" x14ac:dyDescent="0.25">
      <c r="A291" s="378">
        <v>52016</v>
      </c>
      <c r="B291" s="32" t="s">
        <v>1518</v>
      </c>
      <c r="C291" t="s">
        <v>897</v>
      </c>
      <c r="D291">
        <v>3</v>
      </c>
      <c r="E291" s="379">
        <v>12108</v>
      </c>
      <c r="F291" s="379">
        <v>804</v>
      </c>
      <c r="G291" s="379">
        <v>294</v>
      </c>
      <c r="H291" s="379">
        <v>158000</v>
      </c>
      <c r="I291" s="379">
        <v>12700</v>
      </c>
      <c r="J291" s="379">
        <v>290</v>
      </c>
      <c r="K291" s="379">
        <v>2340</v>
      </c>
      <c r="L291" s="379">
        <v>1750</v>
      </c>
      <c r="M291" s="380">
        <v>4219.2356838185615</v>
      </c>
      <c r="N291" s="381">
        <f t="shared" si="422"/>
        <v>192505.23568381855</v>
      </c>
      <c r="O291" s="379">
        <v>22732</v>
      </c>
      <c r="P291" s="379">
        <v>551</v>
      </c>
      <c r="Q291" s="379">
        <v>402</v>
      </c>
      <c r="R291" s="379">
        <v>152850</v>
      </c>
      <c r="S291" s="379">
        <v>20550</v>
      </c>
      <c r="T291" s="379">
        <v>730</v>
      </c>
      <c r="U291" s="379">
        <v>1630</v>
      </c>
      <c r="V291" s="379">
        <v>2880</v>
      </c>
      <c r="W291" s="480">
        <f>(VLOOKUP(A291,'[1]floresta plant'!$A$4:$F$573,6,0))*1000</f>
        <v>11206.770758478438</v>
      </c>
      <c r="X291" s="24">
        <f t="shared" si="423"/>
        <v>213531.77075847844</v>
      </c>
      <c r="Y291" s="53">
        <f t="shared" si="409"/>
        <v>108</v>
      </c>
      <c r="Z291" s="53">
        <f t="shared" si="409"/>
        <v>-5150</v>
      </c>
      <c r="AA291" s="53">
        <f t="shared" si="409"/>
        <v>7850</v>
      </c>
      <c r="AB291" s="53">
        <f t="shared" si="406"/>
        <v>440</v>
      </c>
      <c r="AC291" s="53">
        <f t="shared" si="406"/>
        <v>-710</v>
      </c>
      <c r="AD291" s="53">
        <f t="shared" si="406"/>
        <v>1130</v>
      </c>
      <c r="AE291" s="53">
        <f t="shared" si="406"/>
        <v>6987.535074659877</v>
      </c>
      <c r="AF291" s="53">
        <f t="shared" si="424"/>
        <v>-253</v>
      </c>
      <c r="AG291" s="53">
        <f t="shared" si="425"/>
        <v>10624</v>
      </c>
      <c r="AH291" s="53">
        <f t="shared" si="426"/>
        <v>-18427.672774659884</v>
      </c>
      <c r="AI291" s="53">
        <f t="shared" si="494"/>
        <v>21026.535074659885</v>
      </c>
      <c r="AJ291" s="469">
        <v>2598.8622999999998</v>
      </c>
      <c r="AK291" s="469">
        <v>0</v>
      </c>
      <c r="AL291" s="469">
        <v>0</v>
      </c>
      <c r="AM291" s="470">
        <f t="shared" si="427"/>
        <v>2598.8622999999998</v>
      </c>
      <c r="AN291" s="53">
        <f t="shared" si="428"/>
        <v>-18427.672774659884</v>
      </c>
      <c r="AO291" s="382">
        <f t="shared" si="429"/>
        <v>2</v>
      </c>
      <c r="AP291">
        <v>3</v>
      </c>
      <c r="AQ291" s="383">
        <f t="shared" si="430"/>
        <v>27139.535074659878</v>
      </c>
      <c r="AR291" s="383">
        <f t="shared" si="431"/>
        <v>-6113</v>
      </c>
      <c r="AS291" s="383">
        <f t="shared" si="432"/>
        <v>108</v>
      </c>
      <c r="AT291" s="383">
        <f t="shared" si="433"/>
        <v>6113</v>
      </c>
      <c r="AU291" s="383">
        <f t="shared" si="434"/>
        <v>18427.672774659884</v>
      </c>
      <c r="AV291" s="383">
        <f t="shared" si="435"/>
        <v>1</v>
      </c>
      <c r="AW291" s="383">
        <f t="shared" si="436"/>
        <v>1</v>
      </c>
      <c r="AX291" s="383">
        <f t="shared" si="437"/>
        <v>1</v>
      </c>
      <c r="AY291" s="383">
        <f t="shared" si="438"/>
        <v>54</v>
      </c>
      <c r="AZ291">
        <f t="shared" si="439"/>
        <v>54</v>
      </c>
      <c r="BA291">
        <f t="shared" si="440"/>
        <v>0</v>
      </c>
      <c r="BB291" s="383">
        <f t="shared" si="441"/>
        <v>0</v>
      </c>
      <c r="BC291" s="384">
        <f t="shared" si="497"/>
        <v>108</v>
      </c>
      <c r="BD291" s="384">
        <f t="shared" si="497"/>
        <v>0.84246687387534758</v>
      </c>
      <c r="BE291" s="384">
        <f t="shared" si="497"/>
        <v>7850</v>
      </c>
      <c r="BF291" s="384">
        <f t="shared" si="497"/>
        <v>440</v>
      </c>
      <c r="BG291" s="384">
        <f t="shared" si="497"/>
        <v>0.11614591853427123</v>
      </c>
      <c r="BH291" s="384">
        <f t="shared" si="497"/>
        <v>1130</v>
      </c>
      <c r="BI291" s="384">
        <f t="shared" si="418"/>
        <v>6987.535074659877</v>
      </c>
      <c r="BJ291" s="384">
        <f t="shared" si="418"/>
        <v>4.1387207590381156E-2</v>
      </c>
      <c r="BK291" s="384">
        <f t="shared" si="418"/>
        <v>10624</v>
      </c>
      <c r="BL291" s="474">
        <f t="shared" si="442"/>
        <v>6059</v>
      </c>
      <c r="BM291" s="409">
        <f t="shared" si="443"/>
        <v>-18373.672774659884</v>
      </c>
      <c r="BN291" s="473">
        <f t="shared" si="444"/>
        <v>27031.535074659878</v>
      </c>
      <c r="BO291" s="387">
        <f t="shared" si="445"/>
        <v>0.22414561301329414</v>
      </c>
      <c r="BP291" s="387">
        <f t="shared" si="446"/>
        <v>0.67971251813530498</v>
      </c>
      <c r="BQ291" s="388">
        <f t="shared" si="447"/>
        <v>9.6141868851400886E-2</v>
      </c>
      <c r="BR291" s="389">
        <f t="shared" si="448"/>
        <v>0</v>
      </c>
      <c r="BS291" s="390">
        <f t="shared" si="449"/>
        <v>108</v>
      </c>
      <c r="BT291" s="391">
        <f t="shared" si="513"/>
        <v>45.49321118926877</v>
      </c>
      <c r="BU291" s="391">
        <f t="shared" si="510"/>
        <v>0</v>
      </c>
      <c r="BV291" s="391">
        <f t="shared" si="510"/>
        <v>0</v>
      </c>
      <c r="BW291" s="391">
        <f t="shared" si="510"/>
        <v>6.2718796008506459</v>
      </c>
      <c r="BX291" s="391">
        <f t="shared" si="510"/>
        <v>0</v>
      </c>
      <c r="BY291" s="391">
        <f t="shared" si="510"/>
        <v>0</v>
      </c>
      <c r="BZ291" s="391">
        <f t="shared" si="510"/>
        <v>2.2349092098805823</v>
      </c>
      <c r="CA291" s="391">
        <f t="shared" si="510"/>
        <v>0</v>
      </c>
      <c r="CB291" s="391">
        <f t="shared" si="450"/>
        <v>54</v>
      </c>
      <c r="CC291" s="391">
        <f t="shared" si="450"/>
        <v>0</v>
      </c>
      <c r="CD291" s="392">
        <f t="shared" si="451"/>
        <v>0</v>
      </c>
      <c r="CE291" s="393">
        <f t="shared" si="452"/>
        <v>-5150</v>
      </c>
      <c r="CF291" s="392">
        <f t="shared" si="410"/>
        <v>0</v>
      </c>
      <c r="CG291" s="392">
        <f t="shared" si="410"/>
        <v>0</v>
      </c>
      <c r="CH291" s="392">
        <f t="shared" si="410"/>
        <v>0</v>
      </c>
      <c r="CI291" s="392">
        <f t="shared" si="407"/>
        <v>0</v>
      </c>
      <c r="CJ291" s="392">
        <f t="shared" si="407"/>
        <v>0</v>
      </c>
      <c r="CK291" s="392">
        <f t="shared" si="407"/>
        <v>0</v>
      </c>
      <c r="CL291" s="392">
        <f t="shared" si="407"/>
        <v>0</v>
      </c>
      <c r="CM291" s="392">
        <f t="shared" si="453"/>
        <v>0</v>
      </c>
      <c r="CN291" s="392">
        <f t="shared" si="454"/>
        <v>0</v>
      </c>
      <c r="CO291" s="394">
        <f t="shared" si="455"/>
        <v>0</v>
      </c>
      <c r="CP291" s="394">
        <f t="shared" si="455"/>
        <v>1482.3567430222392</v>
      </c>
      <c r="CQ291" s="395">
        <f t="shared" si="456"/>
        <v>7850</v>
      </c>
      <c r="CR291" s="394">
        <f t="shared" si="495"/>
        <v>0</v>
      </c>
      <c r="CS291" s="394">
        <f t="shared" si="495"/>
        <v>204.36374515452229</v>
      </c>
      <c r="CT291" s="394">
        <f t="shared" si="495"/>
        <v>0</v>
      </c>
      <c r="CU291" s="394">
        <f t="shared" si="457"/>
        <v>0</v>
      </c>
      <c r="CV291" s="394">
        <f t="shared" si="457"/>
        <v>72.822573977597386</v>
      </c>
      <c r="CW291" s="394">
        <f t="shared" si="457"/>
        <v>0</v>
      </c>
      <c r="CX291" s="396">
        <f t="shared" si="458"/>
        <v>5335.7432673621443</v>
      </c>
      <c r="CY291" s="396">
        <f t="shared" si="458"/>
        <v>754.71367048349691</v>
      </c>
      <c r="CZ291" s="397">
        <f t="shared" si="459"/>
        <v>0</v>
      </c>
      <c r="DA291" s="397">
        <f t="shared" si="459"/>
        <v>83.087511710800669</v>
      </c>
      <c r="DB291" s="397">
        <f t="shared" si="459"/>
        <v>0</v>
      </c>
      <c r="DC291" s="397">
        <f t="shared" si="460"/>
        <v>440</v>
      </c>
      <c r="DD291" s="397">
        <f t="shared" si="420"/>
        <v>11.454783167896791</v>
      </c>
      <c r="DE291" s="397">
        <f t="shared" si="420"/>
        <v>0</v>
      </c>
      <c r="DF291" s="397">
        <f t="shared" si="420"/>
        <v>0</v>
      </c>
      <c r="DG291" s="397">
        <f t="shared" si="420"/>
        <v>4.081774847151955</v>
      </c>
      <c r="DH291" s="397">
        <f t="shared" si="420"/>
        <v>0</v>
      </c>
      <c r="DI291" s="398">
        <f t="shared" si="461"/>
        <v>299.07350797953421</v>
      </c>
      <c r="DJ291" s="398">
        <f t="shared" si="461"/>
        <v>42.302422294616392</v>
      </c>
      <c r="DK291" s="399">
        <f t="shared" si="462"/>
        <v>0</v>
      </c>
      <c r="DL291" s="399">
        <f t="shared" si="462"/>
        <v>0</v>
      </c>
      <c r="DM291" s="399">
        <f t="shared" si="462"/>
        <v>0</v>
      </c>
      <c r="DN291" s="399">
        <f t="shared" si="462"/>
        <v>0</v>
      </c>
      <c r="DO291" s="399">
        <f t="shared" si="463"/>
        <v>-710</v>
      </c>
      <c r="DP291" s="399">
        <f t="shared" si="464"/>
        <v>0</v>
      </c>
      <c r="DQ291" s="399">
        <f t="shared" si="464"/>
        <v>0</v>
      </c>
      <c r="DR291" s="399">
        <f t="shared" si="464"/>
        <v>0</v>
      </c>
      <c r="DS291" s="399">
        <f t="shared" si="464"/>
        <v>0</v>
      </c>
      <c r="DT291" s="400">
        <f t="shared" si="465"/>
        <v>0</v>
      </c>
      <c r="DU291" s="400">
        <f t="shared" si="465"/>
        <v>0</v>
      </c>
      <c r="DV291" s="386">
        <f t="shared" si="421"/>
        <v>0</v>
      </c>
      <c r="DW291" s="386">
        <f t="shared" si="421"/>
        <v>213.38383689364719</v>
      </c>
      <c r="DX291" s="386">
        <f t="shared" si="421"/>
        <v>0</v>
      </c>
      <c r="DY291" s="386">
        <f t="shared" si="421"/>
        <v>0</v>
      </c>
      <c r="DZ291" s="386">
        <f t="shared" si="421"/>
        <v>29.417965863007669</v>
      </c>
      <c r="EA291" s="401">
        <f t="shared" si="466"/>
        <v>1130</v>
      </c>
      <c r="EB291" s="386">
        <f t="shared" si="467"/>
        <v>0</v>
      </c>
      <c r="EC291" s="386">
        <f t="shared" si="467"/>
        <v>10.482739948367522</v>
      </c>
      <c r="ED291" s="386">
        <f t="shared" si="467"/>
        <v>0</v>
      </c>
      <c r="EE291" s="385">
        <f t="shared" si="468"/>
        <v>768.07514549289465</v>
      </c>
      <c r="EF291" s="385">
        <f t="shared" si="468"/>
        <v>108.640311802083</v>
      </c>
      <c r="EG291" s="402">
        <f t="shared" si="496"/>
        <v>0</v>
      </c>
      <c r="EH291" s="402">
        <f t="shared" si="496"/>
        <v>1319.4929598759841</v>
      </c>
      <c r="EI291" s="402">
        <f t="shared" si="496"/>
        <v>0</v>
      </c>
      <c r="EJ291" s="402">
        <f t="shared" si="469"/>
        <v>0</v>
      </c>
      <c r="EK291" s="402">
        <f t="shared" si="469"/>
        <v>181.91067990523274</v>
      </c>
      <c r="EL291" s="402">
        <f t="shared" si="469"/>
        <v>0</v>
      </c>
      <c r="EM291" s="402">
        <f t="shared" si="470"/>
        <v>6987.535074659877</v>
      </c>
      <c r="EN291" s="402">
        <f t="shared" si="471"/>
        <v>64.821692980315333</v>
      </c>
      <c r="EO291" s="402">
        <f t="shared" si="471"/>
        <v>0</v>
      </c>
      <c r="EP291" s="402">
        <f t="shared" si="472"/>
        <v>4749.5150611558311</v>
      </c>
      <c r="EQ291" s="402">
        <f t="shared" si="473"/>
        <v>671.79468074251361</v>
      </c>
      <c r="ER291" s="394">
        <f t="shared" si="411"/>
        <v>0</v>
      </c>
      <c r="ES291" s="394">
        <f t="shared" si="411"/>
        <v>0</v>
      </c>
      <c r="ET291" s="394">
        <f t="shared" si="411"/>
        <v>0</v>
      </c>
      <c r="EU291" s="394">
        <f t="shared" si="408"/>
        <v>0</v>
      </c>
      <c r="EV291" s="394">
        <f t="shared" si="408"/>
        <v>0</v>
      </c>
      <c r="EW291" s="394">
        <f t="shared" si="408"/>
        <v>0</v>
      </c>
      <c r="EX291" s="394">
        <f t="shared" si="408"/>
        <v>0</v>
      </c>
      <c r="EY291" s="403">
        <f t="shared" si="474"/>
        <v>-253</v>
      </c>
      <c r="EZ291" s="394">
        <f t="shared" si="475"/>
        <v>0</v>
      </c>
      <c r="FA291" s="396">
        <f t="shared" si="476"/>
        <v>0</v>
      </c>
      <c r="FB291" s="396">
        <f t="shared" si="476"/>
        <v>0</v>
      </c>
      <c r="FC291" s="404">
        <f t="shared" si="514"/>
        <v>0</v>
      </c>
      <c r="FD291" s="404">
        <f t="shared" si="511"/>
        <v>2006.1857373080595</v>
      </c>
      <c r="FE291" s="404">
        <f t="shared" si="511"/>
        <v>0</v>
      </c>
      <c r="FF291" s="404">
        <f t="shared" si="511"/>
        <v>0</v>
      </c>
      <c r="FG291" s="404">
        <f t="shared" si="511"/>
        <v>276.58094630848979</v>
      </c>
      <c r="FH291" s="404">
        <f t="shared" si="511"/>
        <v>0</v>
      </c>
      <c r="FI291" s="404">
        <f t="shared" si="511"/>
        <v>0</v>
      </c>
      <c r="FJ291" s="404">
        <f t="shared" si="511"/>
        <v>98.55630903668721</v>
      </c>
      <c r="FK291" s="392">
        <f t="shared" si="477"/>
        <v>10624</v>
      </c>
      <c r="FL291" s="384">
        <f t="shared" si="478"/>
        <v>7221.2657926694801</v>
      </c>
      <c r="FM291" s="384">
        <f t="shared" si="478"/>
        <v>1021.4112146772831</v>
      </c>
      <c r="FN291" s="405">
        <f t="shared" si="498"/>
        <v>0</v>
      </c>
      <c r="FO291" s="405">
        <f t="shared" si="498"/>
        <v>0</v>
      </c>
      <c r="FP291" s="405">
        <f t="shared" si="498"/>
        <v>0</v>
      </c>
      <c r="FQ291" s="405">
        <f t="shared" si="498"/>
        <v>0</v>
      </c>
      <c r="FR291" s="405">
        <f t="shared" si="498"/>
        <v>0</v>
      </c>
      <c r="FS291" s="405">
        <f t="shared" si="498"/>
        <v>0</v>
      </c>
      <c r="FT291" s="405">
        <f t="shared" si="419"/>
        <v>0</v>
      </c>
      <c r="FU291" s="405">
        <f t="shared" si="419"/>
        <v>0</v>
      </c>
      <c r="FV291" s="405">
        <f t="shared" si="419"/>
        <v>0</v>
      </c>
      <c r="FW291" s="397">
        <f t="shared" si="479"/>
        <v>-18427.672774659884</v>
      </c>
      <c r="FX291" s="406">
        <f t="shared" si="480"/>
        <v>0</v>
      </c>
      <c r="FY291" s="331">
        <f t="shared" si="481"/>
        <v>1927.0676192574792</v>
      </c>
      <c r="FZ291" s="382">
        <f t="shared" si="482"/>
        <v>671.79468074252054</v>
      </c>
      <c r="GA291" s="331">
        <f t="shared" si="483"/>
        <v>0</v>
      </c>
      <c r="GB291" s="407">
        <f t="shared" si="484"/>
        <v>0</v>
      </c>
      <c r="GC291" s="407">
        <f t="shared" si="485"/>
        <v>0</v>
      </c>
      <c r="GD291" s="407">
        <f t="shared" si="486"/>
        <v>-2.8421709430404007E-14</v>
      </c>
      <c r="GE291" s="407">
        <f t="shared" si="487"/>
        <v>0</v>
      </c>
      <c r="GF291" s="407">
        <f t="shared" si="488"/>
        <v>-1.1368683772161603E-13</v>
      </c>
      <c r="GG291" s="407">
        <f t="shared" si="489"/>
        <v>2.2737367544323206E-13</v>
      </c>
      <c r="GH291" s="407">
        <f t="shared" si="490"/>
        <v>0</v>
      </c>
      <c r="GI291" s="407">
        <f t="shared" si="491"/>
        <v>1.1368683772161603E-13</v>
      </c>
      <c r="GJ291">
        <f t="shared" si="492"/>
        <v>0</v>
      </c>
      <c r="GK291" s="382">
        <f t="shared" si="493"/>
        <v>1.9895196601282805E-13</v>
      </c>
      <c r="GL291">
        <v>3</v>
      </c>
      <c r="GM291">
        <f t="shared" si="512"/>
        <v>108</v>
      </c>
      <c r="GN291">
        <f t="shared" si="512"/>
        <v>0</v>
      </c>
      <c r="GO291">
        <f t="shared" si="512"/>
        <v>7850</v>
      </c>
      <c r="GP291">
        <f t="shared" si="512"/>
        <v>440</v>
      </c>
      <c r="GQ291">
        <f t="shared" si="512"/>
        <v>0</v>
      </c>
      <c r="GR291">
        <f t="shared" si="509"/>
        <v>1130</v>
      </c>
      <c r="GS291">
        <f t="shared" si="509"/>
        <v>6987.535074659877</v>
      </c>
      <c r="GT291">
        <f t="shared" si="509"/>
        <v>0</v>
      </c>
      <c r="GU291">
        <f t="shared" si="509"/>
        <v>10624</v>
      </c>
      <c r="GV291">
        <f t="shared" si="509"/>
        <v>0</v>
      </c>
    </row>
    <row r="292" spans="1:204" customFormat="1" x14ac:dyDescent="0.25">
      <c r="A292" s="378">
        <v>52017</v>
      </c>
      <c r="B292" s="32" t="s">
        <v>1519</v>
      </c>
      <c r="C292" t="s">
        <v>897</v>
      </c>
      <c r="D292">
        <v>3</v>
      </c>
      <c r="E292" s="379">
        <v>6240</v>
      </c>
      <c r="F292" s="379">
        <v>2349</v>
      </c>
      <c r="G292" s="379">
        <v>3340</v>
      </c>
      <c r="H292" s="379">
        <v>202100</v>
      </c>
      <c r="I292" s="379">
        <v>30660</v>
      </c>
      <c r="J292" s="379">
        <v>12980</v>
      </c>
      <c r="K292" s="379">
        <v>5640</v>
      </c>
      <c r="L292" s="379">
        <v>930</v>
      </c>
      <c r="M292" s="380">
        <v>72870.608984713806</v>
      </c>
      <c r="N292" s="381">
        <f t="shared" si="422"/>
        <v>337109.60898471379</v>
      </c>
      <c r="O292" s="379">
        <v>13816</v>
      </c>
      <c r="P292" s="379">
        <v>3105</v>
      </c>
      <c r="Q292" s="379">
        <v>4590</v>
      </c>
      <c r="R292" s="379">
        <v>205618</v>
      </c>
      <c r="S292" s="379">
        <v>42430</v>
      </c>
      <c r="T292" s="379">
        <v>4775</v>
      </c>
      <c r="U292" s="379">
        <v>1440</v>
      </c>
      <c r="V292" s="379">
        <v>1372</v>
      </c>
      <c r="W292" s="480">
        <f>(VLOOKUP(A292,'[1]floresta plant'!$A$4:$F$573,6,0))*1000</f>
        <v>70943.185300838668</v>
      </c>
      <c r="X292" s="24">
        <f t="shared" si="423"/>
        <v>348089.18530083867</v>
      </c>
      <c r="Y292" s="53">
        <f t="shared" si="409"/>
        <v>1250</v>
      </c>
      <c r="Z292" s="53">
        <f t="shared" si="409"/>
        <v>3518</v>
      </c>
      <c r="AA292" s="53">
        <f t="shared" si="409"/>
        <v>11770</v>
      </c>
      <c r="AB292" s="53">
        <f t="shared" si="406"/>
        <v>-8205</v>
      </c>
      <c r="AC292" s="53">
        <f t="shared" si="406"/>
        <v>-4200</v>
      </c>
      <c r="AD292" s="53">
        <f t="shared" si="406"/>
        <v>442</v>
      </c>
      <c r="AE292" s="53">
        <f t="shared" si="406"/>
        <v>-1927.4236838751385</v>
      </c>
      <c r="AF292" s="53">
        <f t="shared" si="424"/>
        <v>756</v>
      </c>
      <c r="AG292" s="53">
        <f t="shared" si="425"/>
        <v>7576</v>
      </c>
      <c r="AH292" s="53">
        <f t="shared" si="426"/>
        <v>-1973.7564161248774</v>
      </c>
      <c r="AI292" s="53">
        <f t="shared" si="494"/>
        <v>10979.576316124876</v>
      </c>
      <c r="AJ292" s="469">
        <v>8519.6498999999985</v>
      </c>
      <c r="AK292" s="469">
        <v>0</v>
      </c>
      <c r="AL292" s="469">
        <v>486.17</v>
      </c>
      <c r="AM292" s="470">
        <f t="shared" si="427"/>
        <v>9005.8198999999986</v>
      </c>
      <c r="AN292" s="53">
        <f t="shared" si="428"/>
        <v>-1973.7564161248774</v>
      </c>
      <c r="AO292" s="382">
        <f t="shared" si="429"/>
        <v>2</v>
      </c>
      <c r="AP292">
        <v>3</v>
      </c>
      <c r="AQ292" s="383">
        <f t="shared" si="430"/>
        <v>25312</v>
      </c>
      <c r="AR292" s="383">
        <f t="shared" si="431"/>
        <v>-14332.423683875139</v>
      </c>
      <c r="AS292" s="383">
        <f t="shared" si="432"/>
        <v>1250</v>
      </c>
      <c r="AT292" s="383">
        <f t="shared" si="433"/>
        <v>14332.423683875139</v>
      </c>
      <c r="AU292" s="383">
        <f t="shared" si="434"/>
        <v>1973.7564161248774</v>
      </c>
      <c r="AV292" s="383">
        <f t="shared" si="435"/>
        <v>1</v>
      </c>
      <c r="AW292" s="383">
        <f t="shared" si="436"/>
        <v>1</v>
      </c>
      <c r="AX292" s="383">
        <f t="shared" si="437"/>
        <v>1</v>
      </c>
      <c r="AY292" s="383">
        <f t="shared" si="438"/>
        <v>625</v>
      </c>
      <c r="AZ292">
        <f t="shared" si="439"/>
        <v>625</v>
      </c>
      <c r="BA292">
        <f t="shared" si="440"/>
        <v>0</v>
      </c>
      <c r="BB292" s="383">
        <f t="shared" si="441"/>
        <v>0</v>
      </c>
      <c r="BC292" s="384">
        <f t="shared" si="497"/>
        <v>1250</v>
      </c>
      <c r="BD292" s="384">
        <f t="shared" si="497"/>
        <v>3518</v>
      </c>
      <c r="BE292" s="384">
        <f t="shared" si="497"/>
        <v>11770</v>
      </c>
      <c r="BF292" s="384">
        <f t="shared" si="497"/>
        <v>0.57247819217283757</v>
      </c>
      <c r="BG292" s="384">
        <f t="shared" si="497"/>
        <v>0.29304185339743055</v>
      </c>
      <c r="BH292" s="384">
        <f t="shared" si="497"/>
        <v>442</v>
      </c>
      <c r="BI292" s="384">
        <f t="shared" si="418"/>
        <v>0.13447995442973187</v>
      </c>
      <c r="BJ292" s="384">
        <f t="shared" si="418"/>
        <v>756</v>
      </c>
      <c r="BK292" s="384">
        <f t="shared" si="418"/>
        <v>7576</v>
      </c>
      <c r="BL292" s="474">
        <f t="shared" si="442"/>
        <v>13707.423683875139</v>
      </c>
      <c r="BM292" s="409">
        <f t="shared" si="443"/>
        <v>-1348.7564161248774</v>
      </c>
      <c r="BN292" s="473">
        <f t="shared" si="444"/>
        <v>24062</v>
      </c>
      <c r="BO292" s="387">
        <f t="shared" si="445"/>
        <v>0.56967100340267385</v>
      </c>
      <c r="BP292" s="387">
        <f t="shared" si="446"/>
        <v>5.6053379441645644E-2</v>
      </c>
      <c r="BQ292" s="388">
        <f t="shared" si="447"/>
        <v>0.37427561715568047</v>
      </c>
      <c r="BR292" s="389">
        <f t="shared" si="448"/>
        <v>0</v>
      </c>
      <c r="BS292" s="390">
        <f t="shared" si="449"/>
        <v>1250</v>
      </c>
      <c r="BT292" s="391">
        <f t="shared" si="513"/>
        <v>0</v>
      </c>
      <c r="BU292" s="391">
        <f t="shared" si="510"/>
        <v>0</v>
      </c>
      <c r="BV292" s="391">
        <f t="shared" si="510"/>
        <v>357.79887010802349</v>
      </c>
      <c r="BW292" s="391">
        <f t="shared" si="510"/>
        <v>183.15115837339408</v>
      </c>
      <c r="BX292" s="391">
        <f t="shared" si="510"/>
        <v>0</v>
      </c>
      <c r="BY292" s="391">
        <f t="shared" si="510"/>
        <v>84.049971518582424</v>
      </c>
      <c r="BZ292" s="391">
        <f t="shared" si="510"/>
        <v>0</v>
      </c>
      <c r="CA292" s="391">
        <f t="shared" si="510"/>
        <v>0</v>
      </c>
      <c r="CB292" s="391">
        <f t="shared" si="450"/>
        <v>625</v>
      </c>
      <c r="CC292" s="391">
        <f t="shared" si="450"/>
        <v>0</v>
      </c>
      <c r="CD292" s="392">
        <f t="shared" si="451"/>
        <v>0</v>
      </c>
      <c r="CE292" s="393">
        <f t="shared" si="452"/>
        <v>3518</v>
      </c>
      <c r="CF292" s="392">
        <f t="shared" si="410"/>
        <v>0</v>
      </c>
      <c r="CG292" s="392">
        <f t="shared" si="410"/>
        <v>1147.3050276352744</v>
      </c>
      <c r="CH292" s="392">
        <f t="shared" si="410"/>
        <v>587.28593736357743</v>
      </c>
      <c r="CI292" s="392">
        <f t="shared" si="407"/>
        <v>0</v>
      </c>
      <c r="CJ292" s="392">
        <f t="shared" si="407"/>
        <v>269.51162497175477</v>
      </c>
      <c r="CK292" s="392">
        <f t="shared" si="407"/>
        <v>0</v>
      </c>
      <c r="CL292" s="392">
        <f t="shared" si="407"/>
        <v>0</v>
      </c>
      <c r="CM292" s="392">
        <f t="shared" si="453"/>
        <v>197.19578887570938</v>
      </c>
      <c r="CN292" s="392">
        <f t="shared" si="454"/>
        <v>1316.7016211536838</v>
      </c>
      <c r="CO292" s="394">
        <f t="shared" si="455"/>
        <v>0</v>
      </c>
      <c r="CP292" s="394">
        <f t="shared" si="455"/>
        <v>0</v>
      </c>
      <c r="CQ292" s="395">
        <f t="shared" si="456"/>
        <v>11770</v>
      </c>
      <c r="CR292" s="394">
        <f t="shared" si="495"/>
        <v>3838.482141917902</v>
      </c>
      <c r="CS292" s="394">
        <f t="shared" si="495"/>
        <v>1964.8537472340267</v>
      </c>
      <c r="CT292" s="394">
        <f t="shared" si="495"/>
        <v>0</v>
      </c>
      <c r="CU292" s="394">
        <f t="shared" si="457"/>
        <v>901.69182089754224</v>
      </c>
      <c r="CV292" s="394">
        <f t="shared" si="457"/>
        <v>0</v>
      </c>
      <c r="CW292" s="394">
        <f t="shared" si="457"/>
        <v>0</v>
      </c>
      <c r="CX292" s="396">
        <f t="shared" si="458"/>
        <v>659.74827602816924</v>
      </c>
      <c r="CY292" s="396">
        <f t="shared" si="458"/>
        <v>4405.2240139223595</v>
      </c>
      <c r="CZ292" s="397">
        <f t="shared" si="459"/>
        <v>0</v>
      </c>
      <c r="DA292" s="397">
        <f t="shared" si="459"/>
        <v>0</v>
      </c>
      <c r="DB292" s="397">
        <f t="shared" si="459"/>
        <v>0</v>
      </c>
      <c r="DC292" s="397">
        <f t="shared" si="460"/>
        <v>-8205</v>
      </c>
      <c r="DD292" s="397">
        <f t="shared" si="420"/>
        <v>0</v>
      </c>
      <c r="DE292" s="397">
        <f t="shared" si="420"/>
        <v>0</v>
      </c>
      <c r="DF292" s="397">
        <f t="shared" si="420"/>
        <v>0</v>
      </c>
      <c r="DG292" s="397">
        <f t="shared" si="420"/>
        <v>0</v>
      </c>
      <c r="DH292" s="397">
        <f t="shared" si="420"/>
        <v>0</v>
      </c>
      <c r="DI292" s="398">
        <f t="shared" si="461"/>
        <v>0</v>
      </c>
      <c r="DJ292" s="398">
        <f t="shared" si="461"/>
        <v>0</v>
      </c>
      <c r="DK292" s="399">
        <f t="shared" si="462"/>
        <v>0</v>
      </c>
      <c r="DL292" s="399">
        <f t="shared" si="462"/>
        <v>0</v>
      </c>
      <c r="DM292" s="399">
        <f t="shared" si="462"/>
        <v>0</v>
      </c>
      <c r="DN292" s="399">
        <f t="shared" si="462"/>
        <v>0</v>
      </c>
      <c r="DO292" s="399">
        <f t="shared" si="463"/>
        <v>-4200</v>
      </c>
      <c r="DP292" s="399">
        <f t="shared" si="464"/>
        <v>0</v>
      </c>
      <c r="DQ292" s="399">
        <f t="shared" si="464"/>
        <v>0</v>
      </c>
      <c r="DR292" s="399">
        <f t="shared" si="464"/>
        <v>0</v>
      </c>
      <c r="DS292" s="399">
        <f t="shared" si="464"/>
        <v>0</v>
      </c>
      <c r="DT292" s="400">
        <f t="shared" si="465"/>
        <v>0</v>
      </c>
      <c r="DU292" s="400">
        <f t="shared" si="465"/>
        <v>0</v>
      </c>
      <c r="DV292" s="386">
        <f t="shared" si="421"/>
        <v>0</v>
      </c>
      <c r="DW292" s="386">
        <f t="shared" si="421"/>
        <v>0</v>
      </c>
      <c r="DX292" s="386">
        <f t="shared" si="421"/>
        <v>0</v>
      </c>
      <c r="DY292" s="386">
        <f t="shared" si="421"/>
        <v>144.14690796327213</v>
      </c>
      <c r="DZ292" s="386">
        <f t="shared" si="421"/>
        <v>73.786351425440927</v>
      </c>
      <c r="EA292" s="401">
        <f t="shared" si="466"/>
        <v>442</v>
      </c>
      <c r="EB292" s="386">
        <f t="shared" si="467"/>
        <v>33.861324115268793</v>
      </c>
      <c r="EC292" s="386">
        <f t="shared" si="467"/>
        <v>0</v>
      </c>
      <c r="ED292" s="386">
        <f t="shared" si="467"/>
        <v>0</v>
      </c>
      <c r="EE292" s="385">
        <f t="shared" si="468"/>
        <v>24.775593713207375</v>
      </c>
      <c r="EF292" s="385">
        <f t="shared" si="468"/>
        <v>165.42982278281076</v>
      </c>
      <c r="EG292" s="402">
        <f t="shared" si="496"/>
        <v>0</v>
      </c>
      <c r="EH292" s="402">
        <f t="shared" si="496"/>
        <v>0</v>
      </c>
      <c r="EI292" s="402">
        <f t="shared" si="496"/>
        <v>0</v>
      </c>
      <c r="EJ292" s="402">
        <f t="shared" si="469"/>
        <v>0</v>
      </c>
      <c r="EK292" s="402">
        <f t="shared" si="469"/>
        <v>0</v>
      </c>
      <c r="EL292" s="402">
        <f t="shared" si="469"/>
        <v>0</v>
      </c>
      <c r="EM292" s="402">
        <f t="shared" si="470"/>
        <v>-1927.4236838751385</v>
      </c>
      <c r="EN292" s="402">
        <f t="shared" si="471"/>
        <v>0</v>
      </c>
      <c r="EO292" s="402">
        <f t="shared" si="471"/>
        <v>0</v>
      </c>
      <c r="EP292" s="402">
        <f t="shared" si="472"/>
        <v>0</v>
      </c>
      <c r="EQ292" s="402">
        <f t="shared" si="473"/>
        <v>0</v>
      </c>
      <c r="ER292" s="394">
        <f t="shared" si="411"/>
        <v>0</v>
      </c>
      <c r="ES292" s="394">
        <f t="shared" si="411"/>
        <v>0</v>
      </c>
      <c r="ET292" s="394">
        <f t="shared" si="411"/>
        <v>0</v>
      </c>
      <c r="EU292" s="394">
        <f t="shared" si="408"/>
        <v>246.54991497790434</v>
      </c>
      <c r="EV292" s="394">
        <f t="shared" si="408"/>
        <v>126.20470967790349</v>
      </c>
      <c r="EW292" s="394">
        <f t="shared" si="408"/>
        <v>0</v>
      </c>
      <c r="EX292" s="394">
        <f t="shared" si="408"/>
        <v>57.916653916613598</v>
      </c>
      <c r="EY292" s="403">
        <f t="shared" si="474"/>
        <v>756</v>
      </c>
      <c r="EZ292" s="394">
        <f t="shared" si="475"/>
        <v>0</v>
      </c>
      <c r="FA292" s="396">
        <f t="shared" si="476"/>
        <v>42.37635485788411</v>
      </c>
      <c r="FB292" s="396">
        <f t="shared" si="476"/>
        <v>282.95236656969445</v>
      </c>
      <c r="FC292" s="404">
        <f t="shared" si="514"/>
        <v>0</v>
      </c>
      <c r="FD292" s="404">
        <f t="shared" si="511"/>
        <v>0</v>
      </c>
      <c r="FE292" s="404">
        <f t="shared" si="511"/>
        <v>0</v>
      </c>
      <c r="FF292" s="404">
        <f t="shared" si="511"/>
        <v>2470.717137397623</v>
      </c>
      <c r="FG292" s="404">
        <f t="shared" si="511"/>
        <v>1264.7180959256571</v>
      </c>
      <c r="FH292" s="404">
        <f t="shared" si="511"/>
        <v>0</v>
      </c>
      <c r="FI292" s="404">
        <f t="shared" si="511"/>
        <v>580.39228845537639</v>
      </c>
      <c r="FJ292" s="404">
        <f t="shared" si="511"/>
        <v>0</v>
      </c>
      <c r="FK292" s="392">
        <f t="shared" si="477"/>
        <v>7576</v>
      </c>
      <c r="FL292" s="384">
        <f t="shared" si="478"/>
        <v>424.66040264990738</v>
      </c>
      <c r="FM292" s="384">
        <f t="shared" si="478"/>
        <v>2835.5120755714352</v>
      </c>
      <c r="FN292" s="405">
        <f t="shared" si="498"/>
        <v>0</v>
      </c>
      <c r="FO292" s="405">
        <f t="shared" si="498"/>
        <v>0</v>
      </c>
      <c r="FP292" s="405">
        <f t="shared" si="498"/>
        <v>0</v>
      </c>
      <c r="FQ292" s="405">
        <f t="shared" si="498"/>
        <v>0</v>
      </c>
      <c r="FR292" s="405">
        <f t="shared" si="498"/>
        <v>0</v>
      </c>
      <c r="FS292" s="405">
        <f t="shared" si="498"/>
        <v>0</v>
      </c>
      <c r="FT292" s="405">
        <f t="shared" si="419"/>
        <v>0</v>
      </c>
      <c r="FU292" s="405">
        <f t="shared" si="419"/>
        <v>0</v>
      </c>
      <c r="FV292" s="405">
        <f t="shared" si="419"/>
        <v>0</v>
      </c>
      <c r="FW292" s="397">
        <f t="shared" si="479"/>
        <v>-1973.7564161248774</v>
      </c>
      <c r="FX292" s="406">
        <f t="shared" si="480"/>
        <v>0</v>
      </c>
      <c r="FY292" s="331">
        <f t="shared" si="481"/>
        <v>9005.819899999984</v>
      </c>
      <c r="FZ292" s="382">
        <f t="shared" si="482"/>
        <v>1.4551915228366852E-11</v>
      </c>
      <c r="GA292" s="331">
        <f t="shared" si="483"/>
        <v>0</v>
      </c>
      <c r="GB292" s="407">
        <f t="shared" si="484"/>
        <v>0</v>
      </c>
      <c r="GC292" s="407">
        <f t="shared" si="485"/>
        <v>0</v>
      </c>
      <c r="GD292" s="407">
        <f t="shared" si="486"/>
        <v>0</v>
      </c>
      <c r="GE292" s="407">
        <f t="shared" si="487"/>
        <v>0</v>
      </c>
      <c r="GF292" s="407">
        <f t="shared" si="488"/>
        <v>0</v>
      </c>
      <c r="GG292" s="407">
        <f t="shared" si="489"/>
        <v>0</v>
      </c>
      <c r="GH292" s="407">
        <f t="shared" si="490"/>
        <v>5.6843418860808015E-14</v>
      </c>
      <c r="GI292" s="407">
        <f t="shared" si="491"/>
        <v>9.0949470177292824E-13</v>
      </c>
      <c r="GJ292">
        <f t="shared" si="492"/>
        <v>2.2737367544323206E-13</v>
      </c>
      <c r="GK292" s="382">
        <f t="shared" si="493"/>
        <v>1.1937117960769683E-12</v>
      </c>
      <c r="GL292">
        <v>3</v>
      </c>
      <c r="GM292">
        <f t="shared" si="512"/>
        <v>1250</v>
      </c>
      <c r="GN292">
        <f t="shared" si="512"/>
        <v>3518</v>
      </c>
      <c r="GO292">
        <f t="shared" si="512"/>
        <v>11770</v>
      </c>
      <c r="GP292">
        <f t="shared" si="512"/>
        <v>0</v>
      </c>
      <c r="GQ292">
        <f t="shared" si="512"/>
        <v>0</v>
      </c>
      <c r="GR292">
        <f t="shared" si="509"/>
        <v>442</v>
      </c>
      <c r="GS292">
        <f t="shared" si="509"/>
        <v>0</v>
      </c>
      <c r="GT292">
        <f t="shared" si="509"/>
        <v>756</v>
      </c>
      <c r="GU292">
        <f t="shared" si="509"/>
        <v>7576</v>
      </c>
      <c r="GV292">
        <f t="shared" si="509"/>
        <v>0</v>
      </c>
    </row>
    <row r="293" spans="1:204" customFormat="1" x14ac:dyDescent="0.25">
      <c r="A293" s="378">
        <v>52018</v>
      </c>
      <c r="B293" s="32" t="s">
        <v>1520</v>
      </c>
      <c r="C293" t="s">
        <v>897</v>
      </c>
      <c r="D293">
        <v>3</v>
      </c>
      <c r="E293" s="379">
        <v>4271</v>
      </c>
      <c r="F293" s="379">
        <v>186</v>
      </c>
      <c r="G293" s="379">
        <v>0</v>
      </c>
      <c r="H293" s="379">
        <v>61150</v>
      </c>
      <c r="I293" s="379">
        <v>12140</v>
      </c>
      <c r="J293" s="379">
        <v>1542</v>
      </c>
      <c r="K293" s="379">
        <v>3280</v>
      </c>
      <c r="L293" s="379">
        <v>0</v>
      </c>
      <c r="M293" s="380">
        <v>0</v>
      </c>
      <c r="N293" s="381">
        <f t="shared" si="422"/>
        <v>82569</v>
      </c>
      <c r="O293" s="379">
        <v>4555</v>
      </c>
      <c r="P293" s="379">
        <v>156</v>
      </c>
      <c r="Q293" s="379">
        <v>53700</v>
      </c>
      <c r="R293" s="379">
        <v>25470</v>
      </c>
      <c r="S293" s="379">
        <v>10030</v>
      </c>
      <c r="T293" s="379">
        <v>485</v>
      </c>
      <c r="U293" s="379">
        <v>1550</v>
      </c>
      <c r="V293" s="379">
        <v>0</v>
      </c>
      <c r="W293" s="480">
        <f>(VLOOKUP(A293,'[1]floresta plant'!$A$4:$F$573,6,0))*1000</f>
        <v>0</v>
      </c>
      <c r="X293" s="24">
        <f t="shared" si="423"/>
        <v>95946</v>
      </c>
      <c r="Y293" s="53">
        <f t="shared" si="409"/>
        <v>53700</v>
      </c>
      <c r="Z293" s="53">
        <f t="shared" si="409"/>
        <v>-35680</v>
      </c>
      <c r="AA293" s="53">
        <f t="shared" si="409"/>
        <v>-2110</v>
      </c>
      <c r="AB293" s="53">
        <f t="shared" si="406"/>
        <v>-1057</v>
      </c>
      <c r="AC293" s="53">
        <f t="shared" si="406"/>
        <v>-1730</v>
      </c>
      <c r="AD293" s="53">
        <f t="shared" si="406"/>
        <v>0</v>
      </c>
      <c r="AE293" s="53">
        <f t="shared" si="406"/>
        <v>0</v>
      </c>
      <c r="AF293" s="53">
        <f t="shared" si="424"/>
        <v>-30</v>
      </c>
      <c r="AG293" s="53">
        <f t="shared" si="425"/>
        <v>284</v>
      </c>
      <c r="AH293" s="53">
        <f t="shared" si="426"/>
        <v>-11530.0731</v>
      </c>
      <c r="AI293" s="53">
        <f t="shared" si="494"/>
        <v>13377</v>
      </c>
      <c r="AJ293" s="469">
        <v>1803.1768999999997</v>
      </c>
      <c r="AK293" s="469">
        <v>0</v>
      </c>
      <c r="AL293" s="469">
        <v>43.75</v>
      </c>
      <c r="AM293" s="470">
        <f t="shared" si="427"/>
        <v>1846.9268999999997</v>
      </c>
      <c r="AN293" s="53">
        <f t="shared" si="428"/>
        <v>-11530.0731</v>
      </c>
      <c r="AO293" s="382">
        <f t="shared" si="429"/>
        <v>2</v>
      </c>
      <c r="AP293">
        <v>3</v>
      </c>
      <c r="AQ293" s="383">
        <f t="shared" si="430"/>
        <v>53984</v>
      </c>
      <c r="AR293" s="383">
        <f t="shared" si="431"/>
        <v>-40607</v>
      </c>
      <c r="AS293" s="383">
        <f t="shared" si="432"/>
        <v>53700</v>
      </c>
      <c r="AT293" s="383">
        <f t="shared" si="433"/>
        <v>40607</v>
      </c>
      <c r="AU293" s="383">
        <f t="shared" si="434"/>
        <v>11530.0731</v>
      </c>
      <c r="AV293" s="383">
        <f t="shared" si="435"/>
        <v>1</v>
      </c>
      <c r="AW293" s="383">
        <f t="shared" si="436"/>
        <v>0</v>
      </c>
      <c r="AX293" s="383">
        <f t="shared" si="437"/>
        <v>0</v>
      </c>
      <c r="AY293" s="383">
        <f t="shared" si="438"/>
        <v>40607</v>
      </c>
      <c r="AZ293">
        <f t="shared" si="439"/>
        <v>11530.0731</v>
      </c>
      <c r="BA293">
        <f t="shared" si="440"/>
        <v>1562.9269000000004</v>
      </c>
      <c r="BB293" s="383">
        <f t="shared" si="441"/>
        <v>0</v>
      </c>
      <c r="BC293" s="384">
        <f t="shared" si="497"/>
        <v>53700</v>
      </c>
      <c r="BD293" s="384">
        <f t="shared" si="497"/>
        <v>0.87866623981087</v>
      </c>
      <c r="BE293" s="384">
        <f t="shared" si="497"/>
        <v>5.1961484473120399E-2</v>
      </c>
      <c r="BF293" s="384">
        <f t="shared" si="497"/>
        <v>2.602999482847785E-2</v>
      </c>
      <c r="BG293" s="384">
        <f t="shared" si="497"/>
        <v>4.2603492008766959E-2</v>
      </c>
      <c r="BH293" s="384">
        <f t="shared" si="497"/>
        <v>0</v>
      </c>
      <c r="BI293" s="384">
        <f t="shared" si="418"/>
        <v>0</v>
      </c>
      <c r="BJ293" s="384">
        <f t="shared" si="418"/>
        <v>7.3878887876474499E-4</v>
      </c>
      <c r="BK293" s="384">
        <f t="shared" si="418"/>
        <v>284</v>
      </c>
      <c r="BL293" s="474">
        <f t="shared" si="442"/>
        <v>0</v>
      </c>
      <c r="BM293" s="409">
        <f t="shared" si="443"/>
        <v>0</v>
      </c>
      <c r="BN293" s="473">
        <f t="shared" si="444"/>
        <v>284</v>
      </c>
      <c r="BO293" s="387">
        <f t="shared" si="445"/>
        <v>0</v>
      </c>
      <c r="BP293" s="387">
        <f t="shared" si="446"/>
        <v>0</v>
      </c>
      <c r="BQ293" s="388">
        <f t="shared" si="447"/>
        <v>1</v>
      </c>
      <c r="BR293" s="389">
        <f t="shared" si="448"/>
        <v>0</v>
      </c>
      <c r="BS293" s="390">
        <f t="shared" si="449"/>
        <v>53700</v>
      </c>
      <c r="BT293" s="391">
        <f t="shared" si="513"/>
        <v>35680</v>
      </c>
      <c r="BU293" s="391">
        <f t="shared" si="510"/>
        <v>2110</v>
      </c>
      <c r="BV293" s="391">
        <f t="shared" si="510"/>
        <v>1057</v>
      </c>
      <c r="BW293" s="391">
        <f t="shared" si="510"/>
        <v>1730</v>
      </c>
      <c r="BX293" s="391">
        <f t="shared" si="510"/>
        <v>0</v>
      </c>
      <c r="BY293" s="391">
        <f t="shared" si="510"/>
        <v>0</v>
      </c>
      <c r="BZ293" s="391">
        <f t="shared" si="510"/>
        <v>30</v>
      </c>
      <c r="CA293" s="391">
        <f t="shared" si="510"/>
        <v>0</v>
      </c>
      <c r="CB293" s="391">
        <f t="shared" si="450"/>
        <v>11530.0731</v>
      </c>
      <c r="CC293" s="391">
        <f t="shared" si="450"/>
        <v>1562.9269000000004</v>
      </c>
      <c r="CD293" s="392">
        <f t="shared" si="451"/>
        <v>0</v>
      </c>
      <c r="CE293" s="393">
        <f t="shared" si="452"/>
        <v>-35680</v>
      </c>
      <c r="CF293" s="392">
        <f t="shared" si="410"/>
        <v>0</v>
      </c>
      <c r="CG293" s="392">
        <f t="shared" si="410"/>
        <v>0</v>
      </c>
      <c r="CH293" s="392">
        <f t="shared" si="410"/>
        <v>0</v>
      </c>
      <c r="CI293" s="392">
        <f t="shared" si="407"/>
        <v>0</v>
      </c>
      <c r="CJ293" s="392">
        <f t="shared" si="407"/>
        <v>0</v>
      </c>
      <c r="CK293" s="392">
        <f t="shared" si="407"/>
        <v>0</v>
      </c>
      <c r="CL293" s="392">
        <f t="shared" si="407"/>
        <v>0</v>
      </c>
      <c r="CM293" s="392">
        <f t="shared" si="453"/>
        <v>0</v>
      </c>
      <c r="CN293" s="392">
        <f t="shared" si="454"/>
        <v>0</v>
      </c>
      <c r="CO293" s="394">
        <f t="shared" si="455"/>
        <v>0</v>
      </c>
      <c r="CP293" s="394">
        <f t="shared" si="455"/>
        <v>0</v>
      </c>
      <c r="CQ293" s="395">
        <f t="shared" si="456"/>
        <v>-2110</v>
      </c>
      <c r="CR293" s="394">
        <f t="shared" si="495"/>
        <v>0</v>
      </c>
      <c r="CS293" s="394">
        <f t="shared" si="495"/>
        <v>0</v>
      </c>
      <c r="CT293" s="394">
        <f t="shared" si="495"/>
        <v>0</v>
      </c>
      <c r="CU293" s="394">
        <f t="shared" si="457"/>
        <v>0</v>
      </c>
      <c r="CV293" s="394">
        <f t="shared" si="457"/>
        <v>0</v>
      </c>
      <c r="CW293" s="394">
        <f t="shared" si="457"/>
        <v>0</v>
      </c>
      <c r="CX293" s="396">
        <f t="shared" si="458"/>
        <v>0</v>
      </c>
      <c r="CY293" s="396">
        <f t="shared" si="458"/>
        <v>0</v>
      </c>
      <c r="CZ293" s="397">
        <f t="shared" si="459"/>
        <v>0</v>
      </c>
      <c r="DA293" s="397">
        <f t="shared" si="459"/>
        <v>0</v>
      </c>
      <c r="DB293" s="397">
        <f t="shared" si="459"/>
        <v>0</v>
      </c>
      <c r="DC293" s="397">
        <f t="shared" si="460"/>
        <v>-1057</v>
      </c>
      <c r="DD293" s="397">
        <f t="shared" si="420"/>
        <v>0</v>
      </c>
      <c r="DE293" s="397">
        <f t="shared" si="420"/>
        <v>0</v>
      </c>
      <c r="DF293" s="397">
        <f t="shared" si="420"/>
        <v>0</v>
      </c>
      <c r="DG293" s="397">
        <f t="shared" si="420"/>
        <v>0</v>
      </c>
      <c r="DH293" s="397">
        <f t="shared" si="420"/>
        <v>0</v>
      </c>
      <c r="DI293" s="398">
        <f t="shared" si="461"/>
        <v>0</v>
      </c>
      <c r="DJ293" s="398">
        <f t="shared" si="461"/>
        <v>0</v>
      </c>
      <c r="DK293" s="399">
        <f t="shared" si="462"/>
        <v>0</v>
      </c>
      <c r="DL293" s="399">
        <f t="shared" si="462"/>
        <v>0</v>
      </c>
      <c r="DM293" s="399">
        <f t="shared" si="462"/>
        <v>0</v>
      </c>
      <c r="DN293" s="399">
        <f t="shared" si="462"/>
        <v>0</v>
      </c>
      <c r="DO293" s="399">
        <f t="shared" si="463"/>
        <v>-1730</v>
      </c>
      <c r="DP293" s="399">
        <f t="shared" si="464"/>
        <v>0</v>
      </c>
      <c r="DQ293" s="399">
        <f t="shared" si="464"/>
        <v>0</v>
      </c>
      <c r="DR293" s="399">
        <f t="shared" si="464"/>
        <v>0</v>
      </c>
      <c r="DS293" s="399">
        <f t="shared" si="464"/>
        <v>0</v>
      </c>
      <c r="DT293" s="400">
        <f t="shared" si="465"/>
        <v>0</v>
      </c>
      <c r="DU293" s="400">
        <f t="shared" si="465"/>
        <v>0</v>
      </c>
      <c r="DV293" s="386">
        <f t="shared" si="421"/>
        <v>0</v>
      </c>
      <c r="DW293" s="386">
        <f t="shared" si="421"/>
        <v>0</v>
      </c>
      <c r="DX293" s="386">
        <f t="shared" si="421"/>
        <v>0</v>
      </c>
      <c r="DY293" s="386">
        <f t="shared" si="421"/>
        <v>0</v>
      </c>
      <c r="DZ293" s="386">
        <f t="shared" si="421"/>
        <v>0</v>
      </c>
      <c r="EA293" s="401">
        <f t="shared" si="466"/>
        <v>0</v>
      </c>
      <c r="EB293" s="386">
        <f t="shared" si="467"/>
        <v>0</v>
      </c>
      <c r="EC293" s="386">
        <f t="shared" si="467"/>
        <v>0</v>
      </c>
      <c r="ED293" s="386">
        <f t="shared" si="467"/>
        <v>0</v>
      </c>
      <c r="EE293" s="385">
        <f t="shared" si="468"/>
        <v>0</v>
      </c>
      <c r="EF293" s="385">
        <f t="shared" si="468"/>
        <v>0</v>
      </c>
      <c r="EG293" s="402">
        <f t="shared" si="496"/>
        <v>0</v>
      </c>
      <c r="EH293" s="402">
        <f t="shared" si="496"/>
        <v>0</v>
      </c>
      <c r="EI293" s="402">
        <f t="shared" si="496"/>
        <v>0</v>
      </c>
      <c r="EJ293" s="402">
        <f t="shared" si="469"/>
        <v>0</v>
      </c>
      <c r="EK293" s="402">
        <f t="shared" si="469"/>
        <v>0</v>
      </c>
      <c r="EL293" s="402">
        <f t="shared" si="469"/>
        <v>0</v>
      </c>
      <c r="EM293" s="402">
        <f t="shared" si="470"/>
        <v>0</v>
      </c>
      <c r="EN293" s="402">
        <f t="shared" si="471"/>
        <v>0</v>
      </c>
      <c r="EO293" s="402">
        <f t="shared" si="471"/>
        <v>0</v>
      </c>
      <c r="EP293" s="402">
        <f t="shared" si="472"/>
        <v>0</v>
      </c>
      <c r="EQ293" s="402">
        <f t="shared" si="473"/>
        <v>0</v>
      </c>
      <c r="ER293" s="394">
        <f t="shared" si="411"/>
        <v>0</v>
      </c>
      <c r="ES293" s="394">
        <f t="shared" si="411"/>
        <v>0</v>
      </c>
      <c r="ET293" s="394">
        <f t="shared" si="411"/>
        <v>0</v>
      </c>
      <c r="EU293" s="394">
        <f t="shared" si="408"/>
        <v>0</v>
      </c>
      <c r="EV293" s="394">
        <f t="shared" si="408"/>
        <v>0</v>
      </c>
      <c r="EW293" s="394">
        <f t="shared" si="408"/>
        <v>0</v>
      </c>
      <c r="EX293" s="394">
        <f t="shared" si="408"/>
        <v>0</v>
      </c>
      <c r="EY293" s="403">
        <f t="shared" si="474"/>
        <v>-30</v>
      </c>
      <c r="EZ293" s="394">
        <f t="shared" si="475"/>
        <v>0</v>
      </c>
      <c r="FA293" s="396">
        <f t="shared" si="476"/>
        <v>0</v>
      </c>
      <c r="FB293" s="396">
        <f t="shared" si="476"/>
        <v>0</v>
      </c>
      <c r="FC293" s="404">
        <f t="shared" si="514"/>
        <v>0</v>
      </c>
      <c r="FD293" s="404">
        <f t="shared" si="511"/>
        <v>0</v>
      </c>
      <c r="FE293" s="404">
        <f t="shared" si="511"/>
        <v>0</v>
      </c>
      <c r="FF293" s="404">
        <f t="shared" si="511"/>
        <v>0</v>
      </c>
      <c r="FG293" s="404">
        <f t="shared" si="511"/>
        <v>0</v>
      </c>
      <c r="FH293" s="404">
        <f t="shared" si="511"/>
        <v>0</v>
      </c>
      <c r="FI293" s="404">
        <f t="shared" si="511"/>
        <v>0</v>
      </c>
      <c r="FJ293" s="404">
        <f t="shared" si="511"/>
        <v>0</v>
      </c>
      <c r="FK293" s="392">
        <f t="shared" si="477"/>
        <v>284</v>
      </c>
      <c r="FL293" s="384">
        <f t="shared" si="478"/>
        <v>0</v>
      </c>
      <c r="FM293" s="384">
        <f t="shared" si="478"/>
        <v>284</v>
      </c>
      <c r="FN293" s="405">
        <f t="shared" si="498"/>
        <v>0</v>
      </c>
      <c r="FO293" s="405">
        <f t="shared" si="498"/>
        <v>0</v>
      </c>
      <c r="FP293" s="405">
        <f t="shared" si="498"/>
        <v>0</v>
      </c>
      <c r="FQ293" s="405">
        <f t="shared" si="498"/>
        <v>0</v>
      </c>
      <c r="FR293" s="405">
        <f t="shared" si="498"/>
        <v>0</v>
      </c>
      <c r="FS293" s="405">
        <f t="shared" si="498"/>
        <v>0</v>
      </c>
      <c r="FT293" s="405">
        <f t="shared" si="419"/>
        <v>0</v>
      </c>
      <c r="FU293" s="405">
        <f t="shared" si="419"/>
        <v>0</v>
      </c>
      <c r="FV293" s="405">
        <f t="shared" si="419"/>
        <v>0</v>
      </c>
      <c r="FW293" s="397">
        <f t="shared" si="479"/>
        <v>-11530.0731</v>
      </c>
      <c r="FX293" s="406">
        <f t="shared" si="480"/>
        <v>0</v>
      </c>
      <c r="FY293" s="331">
        <f t="shared" si="481"/>
        <v>1846.9269000000004</v>
      </c>
      <c r="FZ293" s="382">
        <f t="shared" si="482"/>
        <v>0</v>
      </c>
      <c r="GA293" s="331">
        <f t="shared" si="483"/>
        <v>0</v>
      </c>
      <c r="GB293" s="407">
        <f t="shared" si="484"/>
        <v>0</v>
      </c>
      <c r="GC293" s="407">
        <f t="shared" si="485"/>
        <v>0</v>
      </c>
      <c r="GD293" s="407">
        <f t="shared" si="486"/>
        <v>0</v>
      </c>
      <c r="GE293" s="407">
        <f t="shared" si="487"/>
        <v>0</v>
      </c>
      <c r="GF293" s="407">
        <f t="shared" si="488"/>
        <v>0</v>
      </c>
      <c r="GG293" s="407">
        <f t="shared" si="489"/>
        <v>0</v>
      </c>
      <c r="GH293" s="407">
        <f t="shared" si="490"/>
        <v>0</v>
      </c>
      <c r="GI293" s="407">
        <f t="shared" si="491"/>
        <v>0</v>
      </c>
      <c r="GJ293">
        <f t="shared" si="492"/>
        <v>0</v>
      </c>
      <c r="GK293" s="382">
        <f t="shared" si="493"/>
        <v>0</v>
      </c>
      <c r="GL293">
        <v>3</v>
      </c>
      <c r="GM293">
        <f t="shared" si="512"/>
        <v>53700</v>
      </c>
      <c r="GN293">
        <f t="shared" si="512"/>
        <v>0</v>
      </c>
      <c r="GO293">
        <f t="shared" si="512"/>
        <v>0</v>
      </c>
      <c r="GP293">
        <f t="shared" si="512"/>
        <v>0</v>
      </c>
      <c r="GQ293">
        <f t="shared" si="512"/>
        <v>0</v>
      </c>
      <c r="GR293">
        <f t="shared" si="509"/>
        <v>0</v>
      </c>
      <c r="GS293">
        <f t="shared" si="509"/>
        <v>0</v>
      </c>
      <c r="GT293">
        <f t="shared" si="509"/>
        <v>0</v>
      </c>
      <c r="GU293">
        <f t="shared" si="509"/>
        <v>284</v>
      </c>
      <c r="GV293">
        <f t="shared" si="509"/>
        <v>0</v>
      </c>
    </row>
    <row r="294" spans="1:204" customFormat="1" x14ac:dyDescent="0.25">
      <c r="A294" s="378">
        <v>53001</v>
      </c>
      <c r="B294" s="32" t="s">
        <v>1521</v>
      </c>
      <c r="C294" t="s">
        <v>898</v>
      </c>
      <c r="D294">
        <v>3</v>
      </c>
      <c r="E294" s="379">
        <v>5730</v>
      </c>
      <c r="F294" s="379">
        <v>2604</v>
      </c>
      <c r="G294" s="379">
        <v>498</v>
      </c>
      <c r="H294" s="379">
        <v>59020</v>
      </c>
      <c r="I294" s="379">
        <v>30023</v>
      </c>
      <c r="J294" s="379">
        <v>4780</v>
      </c>
      <c r="K294" s="379">
        <v>150</v>
      </c>
      <c r="L294" s="379">
        <v>9710</v>
      </c>
      <c r="M294" s="380">
        <v>555.1375318587726</v>
      </c>
      <c r="N294" s="381">
        <f t="shared" si="422"/>
        <v>113070.13753185877</v>
      </c>
      <c r="O294" s="379">
        <v>10763</v>
      </c>
      <c r="P294" s="379">
        <v>2488</v>
      </c>
      <c r="Q294" s="379">
        <v>757</v>
      </c>
      <c r="R294" s="379">
        <v>48712</v>
      </c>
      <c r="S294" s="379">
        <v>40211</v>
      </c>
      <c r="T294" s="379">
        <v>0</v>
      </c>
      <c r="U294" s="379">
        <v>0</v>
      </c>
      <c r="V294" s="379">
        <v>11838</v>
      </c>
      <c r="W294" s="480">
        <f>(VLOOKUP(A294,'[1]floresta plant'!$A$4:$F$573,6,0))*1000</f>
        <v>1744.5159960271542</v>
      </c>
      <c r="X294" s="24">
        <f t="shared" si="423"/>
        <v>116513.51599602716</v>
      </c>
      <c r="Y294" s="53">
        <f t="shared" si="409"/>
        <v>259</v>
      </c>
      <c r="Z294" s="53">
        <f t="shared" si="409"/>
        <v>-10308</v>
      </c>
      <c r="AA294" s="53">
        <f t="shared" si="409"/>
        <v>10188</v>
      </c>
      <c r="AB294" s="53">
        <f t="shared" si="406"/>
        <v>-4780</v>
      </c>
      <c r="AC294" s="53">
        <f t="shared" si="406"/>
        <v>-150</v>
      </c>
      <c r="AD294" s="53">
        <f t="shared" si="406"/>
        <v>2128</v>
      </c>
      <c r="AE294" s="53">
        <f t="shared" si="406"/>
        <v>1189.3784641683815</v>
      </c>
      <c r="AF294" s="53">
        <f t="shared" si="424"/>
        <v>-116</v>
      </c>
      <c r="AG294" s="53">
        <f t="shared" si="425"/>
        <v>5033</v>
      </c>
      <c r="AH294" s="53">
        <f t="shared" si="426"/>
        <v>-2996.3440641683887</v>
      </c>
      <c r="AI294" s="53">
        <f t="shared" si="494"/>
        <v>3443.3784641683887</v>
      </c>
      <c r="AJ294" s="469">
        <v>447.03440000000001</v>
      </c>
      <c r="AK294" s="469">
        <v>0</v>
      </c>
      <c r="AL294" s="469">
        <v>0</v>
      </c>
      <c r="AM294" s="470">
        <f t="shared" si="427"/>
        <v>447.03440000000001</v>
      </c>
      <c r="AN294" s="53">
        <f t="shared" si="428"/>
        <v>-2996.3440641683887</v>
      </c>
      <c r="AO294" s="382">
        <f t="shared" si="429"/>
        <v>2</v>
      </c>
      <c r="AP294">
        <v>3</v>
      </c>
      <c r="AQ294" s="383">
        <f t="shared" si="430"/>
        <v>18797.378464168381</v>
      </c>
      <c r="AR294" s="383">
        <f t="shared" si="431"/>
        <v>-15354</v>
      </c>
      <c r="AS294" s="383">
        <f t="shared" si="432"/>
        <v>259</v>
      </c>
      <c r="AT294" s="383">
        <f t="shared" si="433"/>
        <v>15354</v>
      </c>
      <c r="AU294" s="383">
        <f t="shared" si="434"/>
        <v>2996.3440641683887</v>
      </c>
      <c r="AV294" s="383">
        <f t="shared" si="435"/>
        <v>1</v>
      </c>
      <c r="AW294" s="383">
        <f t="shared" si="436"/>
        <v>1</v>
      </c>
      <c r="AX294" s="383">
        <f t="shared" si="437"/>
        <v>1</v>
      </c>
      <c r="AY294" s="383">
        <f t="shared" si="438"/>
        <v>129.5</v>
      </c>
      <c r="AZ294">
        <f t="shared" si="439"/>
        <v>129.5</v>
      </c>
      <c r="BA294">
        <f t="shared" si="440"/>
        <v>0</v>
      </c>
      <c r="BB294" s="383">
        <f t="shared" si="441"/>
        <v>0</v>
      </c>
      <c r="BC294" s="384">
        <f t="shared" si="497"/>
        <v>259</v>
      </c>
      <c r="BD294" s="384">
        <f t="shared" si="497"/>
        <v>0.67135599843688942</v>
      </c>
      <c r="BE294" s="384">
        <f t="shared" si="497"/>
        <v>10188</v>
      </c>
      <c r="BF294" s="384">
        <f t="shared" si="497"/>
        <v>0.31131952585645434</v>
      </c>
      <c r="BG294" s="384">
        <f t="shared" si="497"/>
        <v>9.7694411879640491E-3</v>
      </c>
      <c r="BH294" s="384">
        <f t="shared" si="497"/>
        <v>2128</v>
      </c>
      <c r="BI294" s="384">
        <f t="shared" si="418"/>
        <v>1189.3784641683815</v>
      </c>
      <c r="BJ294" s="384">
        <f t="shared" si="418"/>
        <v>7.5550345186921972E-3</v>
      </c>
      <c r="BK294" s="384">
        <f t="shared" si="418"/>
        <v>5033</v>
      </c>
      <c r="BL294" s="474">
        <f t="shared" si="442"/>
        <v>15224.5</v>
      </c>
      <c r="BM294" s="409">
        <f t="shared" si="443"/>
        <v>-2866.8440641683887</v>
      </c>
      <c r="BN294" s="473">
        <f t="shared" si="444"/>
        <v>18538.378464168381</v>
      </c>
      <c r="BO294" s="387">
        <f t="shared" si="445"/>
        <v>0.82124226935092726</v>
      </c>
      <c r="BP294" s="387">
        <f t="shared" si="446"/>
        <v>0.15464373379308896</v>
      </c>
      <c r="BQ294" s="388">
        <f t="shared" si="447"/>
        <v>2.411399685598381E-2</v>
      </c>
      <c r="BR294" s="389">
        <f t="shared" si="448"/>
        <v>0</v>
      </c>
      <c r="BS294" s="390">
        <f t="shared" si="449"/>
        <v>259</v>
      </c>
      <c r="BT294" s="391">
        <f t="shared" si="513"/>
        <v>86.940601797577173</v>
      </c>
      <c r="BU294" s="391">
        <f t="shared" si="510"/>
        <v>0</v>
      </c>
      <c r="BV294" s="391">
        <f t="shared" si="510"/>
        <v>40.315878598410833</v>
      </c>
      <c r="BW294" s="391">
        <f t="shared" si="510"/>
        <v>1.2651426338413443</v>
      </c>
      <c r="BX294" s="391">
        <f t="shared" si="510"/>
        <v>0</v>
      </c>
      <c r="BY294" s="391">
        <f t="shared" si="510"/>
        <v>0</v>
      </c>
      <c r="BZ294" s="391">
        <f t="shared" si="510"/>
        <v>0.97837697017063951</v>
      </c>
      <c r="CA294" s="391">
        <f t="shared" si="510"/>
        <v>0</v>
      </c>
      <c r="CB294" s="391">
        <f t="shared" si="450"/>
        <v>129.5</v>
      </c>
      <c r="CC294" s="391">
        <f t="shared" si="450"/>
        <v>0</v>
      </c>
      <c r="CD294" s="392">
        <f t="shared" si="451"/>
        <v>0</v>
      </c>
      <c r="CE294" s="393">
        <f t="shared" si="452"/>
        <v>-10308</v>
      </c>
      <c r="CF294" s="392">
        <f t="shared" si="410"/>
        <v>0</v>
      </c>
      <c r="CG294" s="392">
        <f t="shared" si="410"/>
        <v>0</v>
      </c>
      <c r="CH294" s="392">
        <f t="shared" si="410"/>
        <v>0</v>
      </c>
      <c r="CI294" s="392">
        <f t="shared" si="407"/>
        <v>0</v>
      </c>
      <c r="CJ294" s="392">
        <f t="shared" si="407"/>
        <v>0</v>
      </c>
      <c r="CK294" s="392">
        <f t="shared" si="407"/>
        <v>0</v>
      </c>
      <c r="CL294" s="392">
        <f t="shared" si="407"/>
        <v>0</v>
      </c>
      <c r="CM294" s="392">
        <f t="shared" si="453"/>
        <v>0</v>
      </c>
      <c r="CN294" s="392">
        <f t="shared" si="454"/>
        <v>0</v>
      </c>
      <c r="CO294" s="394">
        <f t="shared" si="455"/>
        <v>0</v>
      </c>
      <c r="CP294" s="394">
        <f t="shared" si="455"/>
        <v>5617.1122706420365</v>
      </c>
      <c r="CQ294" s="395">
        <f t="shared" si="456"/>
        <v>10188</v>
      </c>
      <c r="CR294" s="394">
        <f t="shared" si="495"/>
        <v>2604.7532648107226</v>
      </c>
      <c r="CS294" s="394">
        <f t="shared" si="495"/>
        <v>81.739119188621018</v>
      </c>
      <c r="CT294" s="394">
        <f t="shared" si="495"/>
        <v>0</v>
      </c>
      <c r="CU294" s="394">
        <f t="shared" si="457"/>
        <v>0</v>
      </c>
      <c r="CV294" s="394">
        <f t="shared" si="457"/>
        <v>63.211585505866914</v>
      </c>
      <c r="CW294" s="394">
        <f t="shared" si="457"/>
        <v>0</v>
      </c>
      <c r="CX294" s="396">
        <f t="shared" si="458"/>
        <v>1575.5103598839903</v>
      </c>
      <c r="CY294" s="396">
        <f t="shared" si="458"/>
        <v>245.67339996876305</v>
      </c>
      <c r="CZ294" s="397">
        <f t="shared" si="459"/>
        <v>0</v>
      </c>
      <c r="DA294" s="397">
        <f t="shared" si="459"/>
        <v>0</v>
      </c>
      <c r="DB294" s="397">
        <f t="shared" si="459"/>
        <v>0</v>
      </c>
      <c r="DC294" s="397">
        <f t="shared" si="460"/>
        <v>-4780</v>
      </c>
      <c r="DD294" s="397">
        <f t="shared" si="420"/>
        <v>0</v>
      </c>
      <c r="DE294" s="397">
        <f t="shared" si="420"/>
        <v>0</v>
      </c>
      <c r="DF294" s="397">
        <f t="shared" si="420"/>
        <v>0</v>
      </c>
      <c r="DG294" s="397">
        <f t="shared" si="420"/>
        <v>0</v>
      </c>
      <c r="DH294" s="397">
        <f t="shared" si="420"/>
        <v>0</v>
      </c>
      <c r="DI294" s="398">
        <f t="shared" si="461"/>
        <v>0</v>
      </c>
      <c r="DJ294" s="398">
        <f t="shared" si="461"/>
        <v>0</v>
      </c>
      <c r="DK294" s="399">
        <f t="shared" si="462"/>
        <v>0</v>
      </c>
      <c r="DL294" s="399">
        <f t="shared" si="462"/>
        <v>0</v>
      </c>
      <c r="DM294" s="399">
        <f t="shared" si="462"/>
        <v>0</v>
      </c>
      <c r="DN294" s="399">
        <f t="shared" si="462"/>
        <v>0</v>
      </c>
      <c r="DO294" s="399">
        <f t="shared" si="463"/>
        <v>-150</v>
      </c>
      <c r="DP294" s="399">
        <f t="shared" si="464"/>
        <v>0</v>
      </c>
      <c r="DQ294" s="399">
        <f t="shared" si="464"/>
        <v>0</v>
      </c>
      <c r="DR294" s="399">
        <f t="shared" si="464"/>
        <v>0</v>
      </c>
      <c r="DS294" s="399">
        <f t="shared" si="464"/>
        <v>0</v>
      </c>
      <c r="DT294" s="400">
        <f t="shared" si="465"/>
        <v>0</v>
      </c>
      <c r="DU294" s="400">
        <f t="shared" si="465"/>
        <v>0</v>
      </c>
      <c r="DV294" s="386">
        <f t="shared" si="421"/>
        <v>0</v>
      </c>
      <c r="DW294" s="386">
        <f t="shared" si="421"/>
        <v>1173.2641256307668</v>
      </c>
      <c r="DX294" s="386">
        <f t="shared" si="421"/>
        <v>0</v>
      </c>
      <c r="DY294" s="386">
        <f t="shared" si="421"/>
        <v>544.06310831539247</v>
      </c>
      <c r="DZ294" s="386">
        <f t="shared" si="421"/>
        <v>17.073110093579263</v>
      </c>
      <c r="EA294" s="401">
        <f t="shared" si="466"/>
        <v>2128</v>
      </c>
      <c r="EB294" s="386">
        <f t="shared" si="467"/>
        <v>0</v>
      </c>
      <c r="EC294" s="386">
        <f t="shared" si="467"/>
        <v>13.203205139034628</v>
      </c>
      <c r="ED294" s="386">
        <f t="shared" si="467"/>
        <v>0</v>
      </c>
      <c r="EE294" s="385">
        <f t="shared" si="468"/>
        <v>329.08186551169331</v>
      </c>
      <c r="EF294" s="385">
        <f t="shared" si="468"/>
        <v>51.314585309533548</v>
      </c>
      <c r="EG294" s="402">
        <f t="shared" si="496"/>
        <v>0</v>
      </c>
      <c r="EH294" s="402">
        <f t="shared" si="496"/>
        <v>655.75896795422011</v>
      </c>
      <c r="EI294" s="402">
        <f t="shared" si="496"/>
        <v>0</v>
      </c>
      <c r="EJ294" s="402">
        <f t="shared" si="469"/>
        <v>304.08690985847613</v>
      </c>
      <c r="EK294" s="402">
        <f t="shared" si="469"/>
        <v>9.5424762507890009</v>
      </c>
      <c r="EL294" s="402">
        <f t="shared" si="469"/>
        <v>0</v>
      </c>
      <c r="EM294" s="402">
        <f t="shared" si="470"/>
        <v>1189.3784641683815</v>
      </c>
      <c r="EN294" s="402">
        <f t="shared" si="471"/>
        <v>7.379514967276827</v>
      </c>
      <c r="EO294" s="402">
        <f t="shared" si="471"/>
        <v>0</v>
      </c>
      <c r="EP294" s="402">
        <f t="shared" si="472"/>
        <v>183.92992659208818</v>
      </c>
      <c r="EQ294" s="402">
        <f t="shared" si="473"/>
        <v>28.680668545531205</v>
      </c>
      <c r="ER294" s="394">
        <f t="shared" si="411"/>
        <v>0</v>
      </c>
      <c r="ES294" s="394">
        <f t="shared" si="411"/>
        <v>0</v>
      </c>
      <c r="ET294" s="394">
        <f t="shared" si="411"/>
        <v>0</v>
      </c>
      <c r="EU294" s="394">
        <f t="shared" si="408"/>
        <v>0</v>
      </c>
      <c r="EV294" s="394">
        <f t="shared" si="408"/>
        <v>0</v>
      </c>
      <c r="EW294" s="394">
        <f t="shared" si="408"/>
        <v>0</v>
      </c>
      <c r="EX294" s="394">
        <f t="shared" si="408"/>
        <v>0</v>
      </c>
      <c r="EY294" s="403">
        <f t="shared" si="474"/>
        <v>-116</v>
      </c>
      <c r="EZ294" s="394">
        <f t="shared" si="475"/>
        <v>0</v>
      </c>
      <c r="FA294" s="396">
        <f t="shared" si="476"/>
        <v>0</v>
      </c>
      <c r="FB294" s="396">
        <f t="shared" si="476"/>
        <v>0</v>
      </c>
      <c r="FC294" s="404">
        <f t="shared" si="514"/>
        <v>0</v>
      </c>
      <c r="FD294" s="404">
        <f t="shared" si="511"/>
        <v>2774.9240339753997</v>
      </c>
      <c r="FE294" s="404">
        <f t="shared" si="511"/>
        <v>0</v>
      </c>
      <c r="FF294" s="404">
        <f t="shared" si="511"/>
        <v>1286.7808384169973</v>
      </c>
      <c r="FG294" s="404">
        <f t="shared" si="511"/>
        <v>40.380151833169379</v>
      </c>
      <c r="FH294" s="404">
        <f t="shared" si="511"/>
        <v>0</v>
      </c>
      <c r="FI294" s="404">
        <f t="shared" si="511"/>
        <v>0</v>
      </c>
      <c r="FJ294" s="404">
        <f t="shared" si="511"/>
        <v>31.227317417650983</v>
      </c>
      <c r="FK294" s="392">
        <f t="shared" si="477"/>
        <v>5033</v>
      </c>
      <c r="FL294" s="384">
        <f t="shared" si="478"/>
        <v>778.32191218061678</v>
      </c>
      <c r="FM294" s="384">
        <f t="shared" si="478"/>
        <v>121.36574617616651</v>
      </c>
      <c r="FN294" s="405">
        <f t="shared" si="498"/>
        <v>0</v>
      </c>
      <c r="FO294" s="405">
        <f t="shared" si="498"/>
        <v>0</v>
      </c>
      <c r="FP294" s="405">
        <f t="shared" si="498"/>
        <v>0</v>
      </c>
      <c r="FQ294" s="405">
        <f t="shared" si="498"/>
        <v>0</v>
      </c>
      <c r="FR294" s="405">
        <f t="shared" si="498"/>
        <v>0</v>
      </c>
      <c r="FS294" s="405">
        <f t="shared" si="498"/>
        <v>0</v>
      </c>
      <c r="FT294" s="405">
        <f t="shared" si="419"/>
        <v>0</v>
      </c>
      <c r="FU294" s="405">
        <f t="shared" si="419"/>
        <v>0</v>
      </c>
      <c r="FV294" s="405">
        <f t="shared" si="419"/>
        <v>0</v>
      </c>
      <c r="FW294" s="397">
        <f t="shared" si="479"/>
        <v>-2996.3440641683887</v>
      </c>
      <c r="FX294" s="406">
        <f t="shared" si="480"/>
        <v>0</v>
      </c>
      <c r="FY294" s="331">
        <f t="shared" si="481"/>
        <v>418.35373145446312</v>
      </c>
      <c r="FZ294" s="382">
        <f t="shared" si="482"/>
        <v>28.680668545536889</v>
      </c>
      <c r="GA294" s="331">
        <f t="shared" si="483"/>
        <v>0</v>
      </c>
      <c r="GB294" s="407">
        <f t="shared" si="484"/>
        <v>0</v>
      </c>
      <c r="GC294" s="407">
        <f t="shared" si="485"/>
        <v>0</v>
      </c>
      <c r="GD294" s="407">
        <f t="shared" si="486"/>
        <v>0</v>
      </c>
      <c r="GE294" s="407">
        <f t="shared" si="487"/>
        <v>0</v>
      </c>
      <c r="GF294" s="407">
        <f t="shared" si="488"/>
        <v>0</v>
      </c>
      <c r="GG294" s="407">
        <f t="shared" si="489"/>
        <v>0</v>
      </c>
      <c r="GH294" s="407">
        <f t="shared" si="490"/>
        <v>0</v>
      </c>
      <c r="GI294" s="407">
        <f t="shared" si="491"/>
        <v>-5.1159076974727213E-13</v>
      </c>
      <c r="GJ294">
        <f t="shared" si="492"/>
        <v>-4.5474735088646412E-13</v>
      </c>
      <c r="GK294" s="382">
        <f t="shared" si="493"/>
        <v>-9.6633812063373625E-13</v>
      </c>
      <c r="GL294">
        <v>3</v>
      </c>
      <c r="GM294">
        <f t="shared" si="512"/>
        <v>259</v>
      </c>
      <c r="GN294">
        <f t="shared" si="512"/>
        <v>0</v>
      </c>
      <c r="GO294">
        <f t="shared" si="512"/>
        <v>10188</v>
      </c>
      <c r="GP294">
        <f t="shared" si="512"/>
        <v>0</v>
      </c>
      <c r="GQ294">
        <f t="shared" si="512"/>
        <v>0</v>
      </c>
      <c r="GR294">
        <f t="shared" si="509"/>
        <v>2128</v>
      </c>
      <c r="GS294">
        <f t="shared" si="509"/>
        <v>1189.3784641683815</v>
      </c>
      <c r="GT294">
        <f t="shared" si="509"/>
        <v>0</v>
      </c>
      <c r="GU294">
        <f t="shared" si="509"/>
        <v>5033</v>
      </c>
      <c r="GV294">
        <f t="shared" si="509"/>
        <v>0</v>
      </c>
    </row>
    <row r="295" spans="1:204" customFormat="1" x14ac:dyDescent="0.25">
      <c r="A295" s="378" t="s">
        <v>1523</v>
      </c>
      <c r="B295" s="32" t="s">
        <v>1522</v>
      </c>
      <c r="C295" t="s">
        <v>896</v>
      </c>
      <c r="D295">
        <v>3</v>
      </c>
      <c r="E295" s="379">
        <v>4341</v>
      </c>
      <c r="F295" s="379">
        <v>1135</v>
      </c>
      <c r="G295" s="379">
        <v>6.5</v>
      </c>
      <c r="H295" s="379">
        <v>79919.5</v>
      </c>
      <c r="I295" s="379">
        <v>3000</v>
      </c>
      <c r="J295" s="379">
        <v>2415</v>
      </c>
      <c r="K295" s="379">
        <v>6000</v>
      </c>
      <c r="L295" s="379">
        <v>200</v>
      </c>
      <c r="M295" s="380">
        <v>1142.6501513388116</v>
      </c>
      <c r="N295" s="381">
        <f t="shared" si="422"/>
        <v>98159.650151338807</v>
      </c>
      <c r="O295" s="379">
        <v>2922.5</v>
      </c>
      <c r="P295" s="379">
        <v>1750.5</v>
      </c>
      <c r="Q295" s="379">
        <v>0</v>
      </c>
      <c r="R295" s="379">
        <v>73191</v>
      </c>
      <c r="S295" s="379">
        <v>1940</v>
      </c>
      <c r="T295" s="379">
        <v>3465</v>
      </c>
      <c r="U295" s="379">
        <v>2395</v>
      </c>
      <c r="V295" s="379">
        <v>0</v>
      </c>
      <c r="W295" s="480">
        <f>(VLOOKUP(A295,'[1]floresta plant'!$B$520:$F$554,5,0))*1000</f>
        <v>805.37788905863977</v>
      </c>
      <c r="X295" s="24">
        <f t="shared" si="423"/>
        <v>86469.37788905864</v>
      </c>
      <c r="Y295" s="53">
        <f t="shared" si="409"/>
        <v>-6.5</v>
      </c>
      <c r="Z295" s="53">
        <f t="shared" si="409"/>
        <v>-6728.5</v>
      </c>
      <c r="AA295" s="53">
        <f t="shared" si="409"/>
        <v>-1060</v>
      </c>
      <c r="AB295" s="53">
        <f t="shared" si="406"/>
        <v>1050</v>
      </c>
      <c r="AC295" s="53">
        <f t="shared" si="406"/>
        <v>-3605</v>
      </c>
      <c r="AD295" s="53">
        <f t="shared" si="406"/>
        <v>-200</v>
      </c>
      <c r="AE295" s="53">
        <f t="shared" si="406"/>
        <v>-337.27226228017184</v>
      </c>
      <c r="AF295" s="53">
        <f t="shared" si="424"/>
        <v>615.5</v>
      </c>
      <c r="AG295" s="53">
        <f t="shared" si="425"/>
        <v>-1418.5</v>
      </c>
      <c r="AH295" s="53">
        <f t="shared" si="426"/>
        <v>51988.857287548082</v>
      </c>
      <c r="AI295" s="53">
        <f t="shared" si="494"/>
        <v>-11690.272262280167</v>
      </c>
      <c r="AJ295" s="469">
        <v>11925.421699999999</v>
      </c>
      <c r="AK295" s="469">
        <v>28373.163325267917</v>
      </c>
      <c r="AL295" s="469">
        <v>0</v>
      </c>
      <c r="AM295" s="470">
        <f t="shared" si="427"/>
        <v>40298.585025267916</v>
      </c>
      <c r="AN295" s="53">
        <f t="shared" si="428"/>
        <v>51988.857287548082</v>
      </c>
      <c r="AO295" s="382">
        <f t="shared" si="429"/>
        <v>3</v>
      </c>
      <c r="AP295">
        <v>3</v>
      </c>
      <c r="AQ295" s="383">
        <f t="shared" si="430"/>
        <v>1665.5</v>
      </c>
      <c r="AR295" s="383">
        <f t="shared" si="431"/>
        <v>-13355.772262280172</v>
      </c>
      <c r="AS295" s="383">
        <f t="shared" si="432"/>
        <v>0</v>
      </c>
      <c r="AT295" s="383">
        <f t="shared" si="433"/>
        <v>13349.272262280172</v>
      </c>
      <c r="AU295" s="383">
        <f t="shared" si="434"/>
        <v>0</v>
      </c>
      <c r="AV295" s="383">
        <f t="shared" si="435"/>
        <v>1</v>
      </c>
      <c r="AW295" s="383">
        <f t="shared" si="436"/>
        <v>0</v>
      </c>
      <c r="AX295" s="383">
        <f t="shared" si="437"/>
        <v>1</v>
      </c>
      <c r="AY295" s="383">
        <f t="shared" si="438"/>
        <v>0</v>
      </c>
      <c r="AZ295">
        <f t="shared" si="439"/>
        <v>0</v>
      </c>
      <c r="BA295">
        <f t="shared" si="440"/>
        <v>0</v>
      </c>
      <c r="BB295" s="383">
        <f t="shared" si="441"/>
        <v>0</v>
      </c>
      <c r="BC295" s="384">
        <f t="shared" si="497"/>
        <v>4.8668095504724362E-4</v>
      </c>
      <c r="BD295" s="384">
        <f t="shared" si="497"/>
        <v>0.50378966246698131</v>
      </c>
      <c r="BE295" s="384">
        <f t="shared" si="497"/>
        <v>7.9366432669242815E-2</v>
      </c>
      <c r="BF295" s="384">
        <f t="shared" si="497"/>
        <v>1050</v>
      </c>
      <c r="BG295" s="384">
        <f t="shared" si="497"/>
        <v>0.26992074506850977</v>
      </c>
      <c r="BH295" s="384">
        <f t="shared" si="497"/>
        <v>1.4974798616838265E-2</v>
      </c>
      <c r="BI295" s="384">
        <f t="shared" si="418"/>
        <v>2.5252921033455149E-2</v>
      </c>
      <c r="BJ295" s="384">
        <f t="shared" si="418"/>
        <v>615.5</v>
      </c>
      <c r="BK295" s="384">
        <f t="shared" si="418"/>
        <v>0.10620875918992541</v>
      </c>
      <c r="BL295" s="474">
        <f t="shared" si="442"/>
        <v>13355.772262280172</v>
      </c>
      <c r="BM295" s="409">
        <f t="shared" si="443"/>
        <v>51988.857287548082</v>
      </c>
      <c r="BN295" s="473">
        <f t="shared" si="444"/>
        <v>1665.5</v>
      </c>
      <c r="BO295" s="387">
        <f t="shared" si="445"/>
        <v>1</v>
      </c>
      <c r="BP295" s="387">
        <f t="shared" si="446"/>
        <v>0</v>
      </c>
      <c r="BQ295" s="388">
        <f t="shared" si="447"/>
        <v>0</v>
      </c>
      <c r="BR295" s="389">
        <f t="shared" si="448"/>
        <v>11690.272262280172</v>
      </c>
      <c r="BS295" s="390">
        <f t="shared" si="449"/>
        <v>-6.5</v>
      </c>
      <c r="BT295" s="391">
        <f t="shared" si="513"/>
        <v>0</v>
      </c>
      <c r="BU295" s="391">
        <f t="shared" si="510"/>
        <v>0</v>
      </c>
      <c r="BV295" s="391">
        <f t="shared" si="510"/>
        <v>0</v>
      </c>
      <c r="BW295" s="391">
        <f t="shared" si="510"/>
        <v>0</v>
      </c>
      <c r="BX295" s="391">
        <f t="shared" si="510"/>
        <v>0</v>
      </c>
      <c r="BY295" s="391">
        <f t="shared" si="510"/>
        <v>0</v>
      </c>
      <c r="BZ295" s="391">
        <f t="shared" si="510"/>
        <v>0</v>
      </c>
      <c r="CA295" s="391">
        <f t="shared" si="510"/>
        <v>0</v>
      </c>
      <c r="CB295" s="391">
        <f t="shared" si="450"/>
        <v>0</v>
      </c>
      <c r="CC295" s="391">
        <f t="shared" si="450"/>
        <v>0</v>
      </c>
      <c r="CD295" s="392">
        <f t="shared" si="451"/>
        <v>0</v>
      </c>
      <c r="CE295" s="393">
        <f t="shared" si="452"/>
        <v>-6728.5</v>
      </c>
      <c r="CF295" s="392">
        <f t="shared" si="410"/>
        <v>0</v>
      </c>
      <c r="CG295" s="392">
        <f t="shared" si="410"/>
        <v>0</v>
      </c>
      <c r="CH295" s="392">
        <f t="shared" si="410"/>
        <v>0</v>
      </c>
      <c r="CI295" s="392">
        <f t="shared" si="407"/>
        <v>0</v>
      </c>
      <c r="CJ295" s="392">
        <f t="shared" si="407"/>
        <v>0</v>
      </c>
      <c r="CK295" s="392">
        <f t="shared" si="407"/>
        <v>0</v>
      </c>
      <c r="CL295" s="392">
        <f t="shared" si="407"/>
        <v>0</v>
      </c>
      <c r="CM295" s="392">
        <f t="shared" si="453"/>
        <v>0</v>
      </c>
      <c r="CN295" s="392">
        <f t="shared" si="454"/>
        <v>0</v>
      </c>
      <c r="CO295" s="394">
        <f t="shared" si="455"/>
        <v>0</v>
      </c>
      <c r="CP295" s="394">
        <f t="shared" si="455"/>
        <v>0</v>
      </c>
      <c r="CQ295" s="395">
        <f t="shared" si="456"/>
        <v>-1060</v>
      </c>
      <c r="CR295" s="394">
        <f t="shared" si="495"/>
        <v>0</v>
      </c>
      <c r="CS295" s="394">
        <f t="shared" si="495"/>
        <v>0</v>
      </c>
      <c r="CT295" s="394">
        <f t="shared" si="495"/>
        <v>0</v>
      </c>
      <c r="CU295" s="394">
        <f t="shared" si="457"/>
        <v>0</v>
      </c>
      <c r="CV295" s="394">
        <f t="shared" si="457"/>
        <v>0</v>
      </c>
      <c r="CW295" s="394">
        <f t="shared" si="457"/>
        <v>0</v>
      </c>
      <c r="CX295" s="396">
        <f t="shared" si="458"/>
        <v>0</v>
      </c>
      <c r="CY295" s="396">
        <f t="shared" si="458"/>
        <v>0</v>
      </c>
      <c r="CZ295" s="397">
        <f t="shared" si="459"/>
        <v>0.51101500279960577</v>
      </c>
      <c r="DA295" s="397">
        <f t="shared" si="459"/>
        <v>528.9791455903304</v>
      </c>
      <c r="DB295" s="397">
        <f t="shared" si="459"/>
        <v>83.334754302704951</v>
      </c>
      <c r="DC295" s="397">
        <f t="shared" si="460"/>
        <v>1050</v>
      </c>
      <c r="DD295" s="397">
        <f t="shared" si="420"/>
        <v>283.41678232193527</v>
      </c>
      <c r="DE295" s="397">
        <f t="shared" si="420"/>
        <v>15.723538547680178</v>
      </c>
      <c r="DF295" s="397">
        <f t="shared" si="420"/>
        <v>26.515567085127906</v>
      </c>
      <c r="DG295" s="397">
        <f t="shared" si="420"/>
        <v>0</v>
      </c>
      <c r="DH295" s="397">
        <f t="shared" si="420"/>
        <v>111.51919714942169</v>
      </c>
      <c r="DI295" s="398">
        <f t="shared" si="461"/>
        <v>0</v>
      </c>
      <c r="DJ295" s="398">
        <f t="shared" si="461"/>
        <v>0</v>
      </c>
      <c r="DK295" s="399">
        <f t="shared" si="462"/>
        <v>0</v>
      </c>
      <c r="DL295" s="399">
        <f t="shared" si="462"/>
        <v>0</v>
      </c>
      <c r="DM295" s="399">
        <f t="shared" si="462"/>
        <v>0</v>
      </c>
      <c r="DN295" s="399">
        <f t="shared" si="462"/>
        <v>0</v>
      </c>
      <c r="DO295" s="399">
        <f t="shared" si="463"/>
        <v>-3605</v>
      </c>
      <c r="DP295" s="399">
        <f t="shared" si="464"/>
        <v>0</v>
      </c>
      <c r="DQ295" s="399">
        <f t="shared" si="464"/>
        <v>0</v>
      </c>
      <c r="DR295" s="399">
        <f t="shared" si="464"/>
        <v>0</v>
      </c>
      <c r="DS295" s="399">
        <f t="shared" si="464"/>
        <v>0</v>
      </c>
      <c r="DT295" s="400">
        <f t="shared" si="465"/>
        <v>0</v>
      </c>
      <c r="DU295" s="400">
        <f t="shared" si="465"/>
        <v>0</v>
      </c>
      <c r="DV295" s="386">
        <f t="shared" si="421"/>
        <v>0</v>
      </c>
      <c r="DW295" s="386">
        <f t="shared" si="421"/>
        <v>0</v>
      </c>
      <c r="DX295" s="386">
        <f t="shared" si="421"/>
        <v>0</v>
      </c>
      <c r="DY295" s="386">
        <f t="shared" si="421"/>
        <v>0</v>
      </c>
      <c r="DZ295" s="386">
        <f t="shared" si="421"/>
        <v>0</v>
      </c>
      <c r="EA295" s="401">
        <f t="shared" si="466"/>
        <v>-200</v>
      </c>
      <c r="EB295" s="386">
        <f t="shared" si="467"/>
        <v>0</v>
      </c>
      <c r="EC295" s="386">
        <f t="shared" si="467"/>
        <v>0</v>
      </c>
      <c r="ED295" s="386">
        <f t="shared" si="467"/>
        <v>0</v>
      </c>
      <c r="EE295" s="385">
        <f t="shared" si="468"/>
        <v>0</v>
      </c>
      <c r="EF295" s="385">
        <f t="shared" si="468"/>
        <v>0</v>
      </c>
      <c r="EG295" s="402">
        <f t="shared" si="496"/>
        <v>0</v>
      </c>
      <c r="EH295" s="402">
        <f t="shared" si="496"/>
        <v>0</v>
      </c>
      <c r="EI295" s="402">
        <f t="shared" si="496"/>
        <v>0</v>
      </c>
      <c r="EJ295" s="402">
        <f t="shared" si="469"/>
        <v>0</v>
      </c>
      <c r="EK295" s="402">
        <f t="shared" si="469"/>
        <v>0</v>
      </c>
      <c r="EL295" s="402">
        <f t="shared" si="469"/>
        <v>0</v>
      </c>
      <c r="EM295" s="402">
        <f t="shared" si="470"/>
        <v>-337.27226228017184</v>
      </c>
      <c r="EN295" s="402">
        <f t="shared" si="471"/>
        <v>0</v>
      </c>
      <c r="EO295" s="402">
        <f t="shared" si="471"/>
        <v>0</v>
      </c>
      <c r="EP295" s="402">
        <f t="shared" si="472"/>
        <v>0</v>
      </c>
      <c r="EQ295" s="402">
        <f t="shared" si="473"/>
        <v>0</v>
      </c>
      <c r="ER295" s="394">
        <f t="shared" si="411"/>
        <v>0.29955212783157847</v>
      </c>
      <c r="ES295" s="394">
        <f t="shared" si="411"/>
        <v>310.082537248427</v>
      </c>
      <c r="ET295" s="394">
        <f t="shared" si="411"/>
        <v>48.850039307918955</v>
      </c>
      <c r="EU295" s="394">
        <f t="shared" si="408"/>
        <v>0</v>
      </c>
      <c r="EV295" s="394">
        <f t="shared" si="408"/>
        <v>166.13621858966778</v>
      </c>
      <c r="EW295" s="394">
        <f t="shared" si="408"/>
        <v>9.2169885486639522</v>
      </c>
      <c r="EX295" s="394">
        <f t="shared" si="408"/>
        <v>15.543172896091644</v>
      </c>
      <c r="EY295" s="403">
        <f t="shared" si="474"/>
        <v>615.5</v>
      </c>
      <c r="EZ295" s="394">
        <f t="shared" si="475"/>
        <v>65.371491281399088</v>
      </c>
      <c r="FA295" s="396">
        <f t="shared" si="476"/>
        <v>0</v>
      </c>
      <c r="FB295" s="396">
        <f t="shared" si="476"/>
        <v>0</v>
      </c>
      <c r="FC295" s="404">
        <f t="shared" si="514"/>
        <v>0</v>
      </c>
      <c r="FD295" s="404">
        <f t="shared" si="511"/>
        <v>0</v>
      </c>
      <c r="FE295" s="404">
        <f t="shared" si="511"/>
        <v>0</v>
      </c>
      <c r="FF295" s="404">
        <f t="shared" si="511"/>
        <v>0</v>
      </c>
      <c r="FG295" s="404">
        <f t="shared" si="511"/>
        <v>0</v>
      </c>
      <c r="FH295" s="404">
        <f t="shared" si="511"/>
        <v>0</v>
      </c>
      <c r="FI295" s="404">
        <f t="shared" si="511"/>
        <v>0</v>
      </c>
      <c r="FJ295" s="404">
        <f t="shared" si="511"/>
        <v>0</v>
      </c>
      <c r="FK295" s="392">
        <f t="shared" si="477"/>
        <v>-1418.5</v>
      </c>
      <c r="FL295" s="384">
        <f t="shared" si="478"/>
        <v>0</v>
      </c>
      <c r="FM295" s="384">
        <f t="shared" si="478"/>
        <v>0</v>
      </c>
      <c r="FN295" s="405">
        <f t="shared" si="498"/>
        <v>5.6894328693688152</v>
      </c>
      <c r="FO295" s="405">
        <f t="shared" si="498"/>
        <v>5889.4383171612417</v>
      </c>
      <c r="FP295" s="405">
        <f t="shared" si="498"/>
        <v>927.81520638937616</v>
      </c>
      <c r="FQ295" s="405">
        <f t="shared" si="498"/>
        <v>0</v>
      </c>
      <c r="FR295" s="405">
        <f t="shared" si="498"/>
        <v>3155.4469990883972</v>
      </c>
      <c r="FS295" s="405">
        <f t="shared" si="498"/>
        <v>175.05947290365586</v>
      </c>
      <c r="FT295" s="405">
        <f t="shared" si="419"/>
        <v>295.21352229895228</v>
      </c>
      <c r="FU295" s="405">
        <f t="shared" si="419"/>
        <v>0</v>
      </c>
      <c r="FV295" s="405">
        <f t="shared" si="419"/>
        <v>1241.6093115691792</v>
      </c>
      <c r="FW295" s="397">
        <f t="shared" si="479"/>
        <v>51988.857287548082</v>
      </c>
      <c r="FX295" s="406">
        <f t="shared" si="480"/>
        <v>40298.585025267908</v>
      </c>
      <c r="FY295" s="331">
        <f t="shared" si="481"/>
        <v>40298.585025267908</v>
      </c>
      <c r="FZ295" s="382">
        <f t="shared" si="482"/>
        <v>0</v>
      </c>
      <c r="GA295" s="331">
        <f t="shared" si="483"/>
        <v>0</v>
      </c>
      <c r="GB295" s="407">
        <f t="shared" si="484"/>
        <v>0</v>
      </c>
      <c r="GC295" s="407">
        <f t="shared" si="485"/>
        <v>0</v>
      </c>
      <c r="GD295" s="407">
        <f t="shared" si="486"/>
        <v>8.9372953482325102E-14</v>
      </c>
      <c r="GE295" s="407">
        <f t="shared" si="487"/>
        <v>0</v>
      </c>
      <c r="GF295" s="407">
        <f t="shared" si="488"/>
        <v>0</v>
      </c>
      <c r="GG295" s="407">
        <f t="shared" si="489"/>
        <v>0</v>
      </c>
      <c r="GH295" s="407">
        <f t="shared" si="490"/>
        <v>0</v>
      </c>
      <c r="GI295" s="407">
        <f t="shared" si="491"/>
        <v>0</v>
      </c>
      <c r="GJ295">
        <f t="shared" si="492"/>
        <v>0</v>
      </c>
      <c r="GK295" s="382">
        <f t="shared" si="493"/>
        <v>8.9372953482325102E-14</v>
      </c>
      <c r="GL295">
        <v>3</v>
      </c>
      <c r="GM295">
        <f t="shared" si="512"/>
        <v>0</v>
      </c>
      <c r="GN295">
        <f t="shared" si="512"/>
        <v>0</v>
      </c>
      <c r="GO295">
        <f t="shared" si="512"/>
        <v>0</v>
      </c>
      <c r="GP295">
        <f t="shared" si="512"/>
        <v>1050</v>
      </c>
      <c r="GQ295">
        <f t="shared" si="512"/>
        <v>0</v>
      </c>
      <c r="GR295">
        <f t="shared" si="509"/>
        <v>0</v>
      </c>
      <c r="GS295">
        <f t="shared" si="509"/>
        <v>0</v>
      </c>
      <c r="GT295">
        <f t="shared" si="509"/>
        <v>615.5</v>
      </c>
      <c r="GU295">
        <f t="shared" si="509"/>
        <v>0</v>
      </c>
      <c r="GV295">
        <f t="shared" si="509"/>
        <v>51988.857287548082</v>
      </c>
    </row>
    <row r="296" spans="1:204" customFormat="1" x14ac:dyDescent="0.25">
      <c r="A296" s="378" t="s">
        <v>1526</v>
      </c>
      <c r="B296" s="32" t="s">
        <v>1525</v>
      </c>
      <c r="C296" t="s">
        <v>896</v>
      </c>
      <c r="D296">
        <v>3</v>
      </c>
      <c r="E296" s="379">
        <v>20175.5</v>
      </c>
      <c r="F296" s="379">
        <v>197</v>
      </c>
      <c r="G296" s="379">
        <v>17080.5</v>
      </c>
      <c r="H296" s="379">
        <v>825985</v>
      </c>
      <c r="I296" s="379">
        <v>1560</v>
      </c>
      <c r="J296" s="379">
        <v>91919</v>
      </c>
      <c r="K296" s="379">
        <v>18561</v>
      </c>
      <c r="L296" s="379">
        <v>420</v>
      </c>
      <c r="M296" s="380">
        <v>0</v>
      </c>
      <c r="N296" s="381">
        <f t="shared" si="422"/>
        <v>975898</v>
      </c>
      <c r="O296" s="379">
        <v>37223.5</v>
      </c>
      <c r="P296" s="379">
        <v>425.5</v>
      </c>
      <c r="Q296" s="379">
        <v>20763.5</v>
      </c>
      <c r="R296" s="379">
        <v>738922</v>
      </c>
      <c r="S296" s="379">
        <v>13830</v>
      </c>
      <c r="T296" s="379">
        <v>101125</v>
      </c>
      <c r="U296" s="379">
        <v>5687.5</v>
      </c>
      <c r="V296" s="379">
        <v>965</v>
      </c>
      <c r="W296" s="480">
        <f>(VLOOKUP(A296,'[1]floresta plant'!$B$520:$F$554,5,0))*1000</f>
        <v>2160.9252749962743</v>
      </c>
      <c r="X296" s="24">
        <f t="shared" si="423"/>
        <v>921102.92527499632</v>
      </c>
      <c r="Y296" s="53">
        <f t="shared" si="409"/>
        <v>3683</v>
      </c>
      <c r="Z296" s="53">
        <f t="shared" si="409"/>
        <v>-87063</v>
      </c>
      <c r="AA296" s="53">
        <f t="shared" si="409"/>
        <v>12270</v>
      </c>
      <c r="AB296" s="53">
        <f t="shared" si="406"/>
        <v>9206</v>
      </c>
      <c r="AC296" s="53">
        <f t="shared" si="406"/>
        <v>-12873.5</v>
      </c>
      <c r="AD296" s="53">
        <f t="shared" si="406"/>
        <v>545</v>
      </c>
      <c r="AE296" s="53">
        <f t="shared" si="406"/>
        <v>2160.9252749962743</v>
      </c>
      <c r="AF296" s="53">
        <f t="shared" si="424"/>
        <v>228.5</v>
      </c>
      <c r="AG296" s="53">
        <f t="shared" si="425"/>
        <v>17048</v>
      </c>
      <c r="AH296" s="53">
        <f t="shared" si="426"/>
        <v>89299.734322273784</v>
      </c>
      <c r="AI296" s="53">
        <f t="shared" si="494"/>
        <v>-54795.07472500368</v>
      </c>
      <c r="AJ296" s="469">
        <v>22225.602149999999</v>
      </c>
      <c r="AK296" s="469">
        <v>12279.057447270108</v>
      </c>
      <c r="AL296" s="469">
        <v>0</v>
      </c>
      <c r="AM296" s="470">
        <f t="shared" si="427"/>
        <v>34504.659597270103</v>
      </c>
      <c r="AN296" s="53">
        <f t="shared" si="428"/>
        <v>89299.734322273784</v>
      </c>
      <c r="AO296" s="382">
        <f t="shared" si="429"/>
        <v>3</v>
      </c>
      <c r="AP296">
        <v>3</v>
      </c>
      <c r="AQ296" s="383">
        <f t="shared" si="430"/>
        <v>45141.425274996276</v>
      </c>
      <c r="AR296" s="383">
        <f t="shared" si="431"/>
        <v>-99936.5</v>
      </c>
      <c r="AS296" s="383">
        <f t="shared" si="432"/>
        <v>3683</v>
      </c>
      <c r="AT296" s="383">
        <f t="shared" si="433"/>
        <v>99936.5</v>
      </c>
      <c r="AU296" s="383">
        <f t="shared" si="434"/>
        <v>0</v>
      </c>
      <c r="AV296" s="383">
        <f t="shared" si="435"/>
        <v>1</v>
      </c>
      <c r="AW296" s="383">
        <f t="shared" si="436"/>
        <v>0</v>
      </c>
      <c r="AX296" s="383">
        <f t="shared" si="437"/>
        <v>1</v>
      </c>
      <c r="AY296" s="383">
        <f t="shared" si="438"/>
        <v>3683</v>
      </c>
      <c r="AZ296">
        <f t="shared" si="439"/>
        <v>0</v>
      </c>
      <c r="BA296">
        <f t="shared" si="440"/>
        <v>0</v>
      </c>
      <c r="BB296" s="383">
        <f t="shared" si="441"/>
        <v>0</v>
      </c>
      <c r="BC296" s="384">
        <f t="shared" si="497"/>
        <v>3683</v>
      </c>
      <c r="BD296" s="384">
        <f t="shared" si="497"/>
        <v>0.87118320133284632</v>
      </c>
      <c r="BE296" s="384">
        <f t="shared" si="497"/>
        <v>12270</v>
      </c>
      <c r="BF296" s="384">
        <f t="shared" si="497"/>
        <v>9206</v>
      </c>
      <c r="BG296" s="384">
        <f t="shared" si="497"/>
        <v>0.12881679866715365</v>
      </c>
      <c r="BH296" s="384">
        <f t="shared" si="497"/>
        <v>545</v>
      </c>
      <c r="BI296" s="384">
        <f t="shared" si="418"/>
        <v>2160.9252749962743</v>
      </c>
      <c r="BJ296" s="384">
        <f t="shared" si="418"/>
        <v>228.5</v>
      </c>
      <c r="BK296" s="384">
        <f t="shared" si="418"/>
        <v>17048</v>
      </c>
      <c r="BL296" s="474">
        <f t="shared" si="442"/>
        <v>96253.5</v>
      </c>
      <c r="BM296" s="409">
        <f t="shared" si="443"/>
        <v>89299.734322273784</v>
      </c>
      <c r="BN296" s="473">
        <f t="shared" si="444"/>
        <v>41458.425274996276</v>
      </c>
      <c r="BO296" s="387">
        <f t="shared" si="445"/>
        <v>1</v>
      </c>
      <c r="BP296" s="387">
        <f t="shared" si="446"/>
        <v>0</v>
      </c>
      <c r="BQ296" s="388">
        <f t="shared" si="447"/>
        <v>0</v>
      </c>
      <c r="BR296" s="389">
        <f t="shared" si="448"/>
        <v>54795.074725003724</v>
      </c>
      <c r="BS296" s="390">
        <f t="shared" si="449"/>
        <v>3683</v>
      </c>
      <c r="BT296" s="391">
        <f t="shared" si="513"/>
        <v>3208.567730508873</v>
      </c>
      <c r="BU296" s="391">
        <f t="shared" si="510"/>
        <v>0</v>
      </c>
      <c r="BV296" s="391">
        <f t="shared" si="510"/>
        <v>0</v>
      </c>
      <c r="BW296" s="391">
        <f t="shared" si="510"/>
        <v>474.43226949112687</v>
      </c>
      <c r="BX296" s="391">
        <f t="shared" si="510"/>
        <v>0</v>
      </c>
      <c r="BY296" s="391">
        <f t="shared" si="510"/>
        <v>0</v>
      </c>
      <c r="BZ296" s="391">
        <f t="shared" si="510"/>
        <v>0</v>
      </c>
      <c r="CA296" s="391">
        <f t="shared" si="510"/>
        <v>0</v>
      </c>
      <c r="CB296" s="391">
        <f t="shared" si="450"/>
        <v>0</v>
      </c>
      <c r="CC296" s="391">
        <f t="shared" si="450"/>
        <v>0</v>
      </c>
      <c r="CD296" s="392">
        <f t="shared" si="451"/>
        <v>0</v>
      </c>
      <c r="CE296" s="393">
        <f t="shared" si="452"/>
        <v>-87063</v>
      </c>
      <c r="CF296" s="392">
        <f t="shared" si="410"/>
        <v>0</v>
      </c>
      <c r="CG296" s="392">
        <f t="shared" si="410"/>
        <v>0</v>
      </c>
      <c r="CH296" s="392">
        <f t="shared" si="410"/>
        <v>0</v>
      </c>
      <c r="CI296" s="392">
        <f t="shared" si="407"/>
        <v>0</v>
      </c>
      <c r="CJ296" s="392">
        <f t="shared" si="407"/>
        <v>0</v>
      </c>
      <c r="CK296" s="392">
        <f t="shared" si="407"/>
        <v>0</v>
      </c>
      <c r="CL296" s="392">
        <f t="shared" si="407"/>
        <v>0</v>
      </c>
      <c r="CM296" s="392">
        <f t="shared" si="453"/>
        <v>0</v>
      </c>
      <c r="CN296" s="392">
        <f t="shared" si="454"/>
        <v>0</v>
      </c>
      <c r="CO296" s="394">
        <f t="shared" si="455"/>
        <v>0</v>
      </c>
      <c r="CP296" s="394">
        <f t="shared" si="455"/>
        <v>10689.417880354024</v>
      </c>
      <c r="CQ296" s="395">
        <f t="shared" si="456"/>
        <v>12270</v>
      </c>
      <c r="CR296" s="394">
        <f t="shared" si="495"/>
        <v>0</v>
      </c>
      <c r="CS296" s="394">
        <f t="shared" si="495"/>
        <v>1580.5821196459754</v>
      </c>
      <c r="CT296" s="394">
        <f t="shared" si="495"/>
        <v>0</v>
      </c>
      <c r="CU296" s="394">
        <f t="shared" si="457"/>
        <v>0</v>
      </c>
      <c r="CV296" s="394">
        <f t="shared" si="457"/>
        <v>0</v>
      </c>
      <c r="CW296" s="394">
        <f t="shared" si="457"/>
        <v>0</v>
      </c>
      <c r="CX296" s="396">
        <f t="shared" si="458"/>
        <v>0</v>
      </c>
      <c r="CY296" s="396">
        <f t="shared" si="458"/>
        <v>0</v>
      </c>
      <c r="CZ296" s="397">
        <f t="shared" si="459"/>
        <v>0</v>
      </c>
      <c r="DA296" s="397">
        <f t="shared" si="459"/>
        <v>8020.1125514701835</v>
      </c>
      <c r="DB296" s="397">
        <f t="shared" si="459"/>
        <v>0</v>
      </c>
      <c r="DC296" s="397">
        <f t="shared" si="460"/>
        <v>9206</v>
      </c>
      <c r="DD296" s="397">
        <f t="shared" si="420"/>
        <v>1185.8874485298165</v>
      </c>
      <c r="DE296" s="397">
        <f t="shared" si="420"/>
        <v>0</v>
      </c>
      <c r="DF296" s="397">
        <f t="shared" si="420"/>
        <v>0</v>
      </c>
      <c r="DG296" s="397">
        <f t="shared" si="420"/>
        <v>0</v>
      </c>
      <c r="DH296" s="397">
        <f t="shared" si="420"/>
        <v>0</v>
      </c>
      <c r="DI296" s="398">
        <f t="shared" si="461"/>
        <v>0</v>
      </c>
      <c r="DJ296" s="398">
        <f t="shared" si="461"/>
        <v>0</v>
      </c>
      <c r="DK296" s="399">
        <f t="shared" si="462"/>
        <v>0</v>
      </c>
      <c r="DL296" s="399">
        <f t="shared" si="462"/>
        <v>0</v>
      </c>
      <c r="DM296" s="399">
        <f t="shared" si="462"/>
        <v>0</v>
      </c>
      <c r="DN296" s="399">
        <f t="shared" si="462"/>
        <v>0</v>
      </c>
      <c r="DO296" s="399">
        <f t="shared" si="463"/>
        <v>-12873.5</v>
      </c>
      <c r="DP296" s="399">
        <f t="shared" si="464"/>
        <v>0</v>
      </c>
      <c r="DQ296" s="399">
        <f t="shared" si="464"/>
        <v>0</v>
      </c>
      <c r="DR296" s="399">
        <f t="shared" si="464"/>
        <v>0</v>
      </c>
      <c r="DS296" s="399">
        <f t="shared" si="464"/>
        <v>0</v>
      </c>
      <c r="DT296" s="400">
        <f t="shared" si="465"/>
        <v>0</v>
      </c>
      <c r="DU296" s="400">
        <f t="shared" si="465"/>
        <v>0</v>
      </c>
      <c r="DV296" s="386">
        <f t="shared" si="421"/>
        <v>0</v>
      </c>
      <c r="DW296" s="386">
        <f t="shared" si="421"/>
        <v>474.79484472640127</v>
      </c>
      <c r="DX296" s="386">
        <f t="shared" si="421"/>
        <v>0</v>
      </c>
      <c r="DY296" s="386">
        <f t="shared" si="421"/>
        <v>0</v>
      </c>
      <c r="DZ296" s="386">
        <f t="shared" si="421"/>
        <v>70.205155273598734</v>
      </c>
      <c r="EA296" s="401">
        <f t="shared" si="466"/>
        <v>545</v>
      </c>
      <c r="EB296" s="386">
        <f t="shared" si="467"/>
        <v>0</v>
      </c>
      <c r="EC296" s="386">
        <f t="shared" si="467"/>
        <v>0</v>
      </c>
      <c r="ED296" s="386">
        <f t="shared" si="467"/>
        <v>0</v>
      </c>
      <c r="EE296" s="385">
        <f t="shared" si="468"/>
        <v>0</v>
      </c>
      <c r="EF296" s="385">
        <f t="shared" si="468"/>
        <v>0</v>
      </c>
      <c r="EG296" s="402">
        <f t="shared" si="496"/>
        <v>0</v>
      </c>
      <c r="EH296" s="402">
        <f t="shared" si="496"/>
        <v>1882.5617989123155</v>
      </c>
      <c r="EI296" s="402">
        <f t="shared" si="496"/>
        <v>0</v>
      </c>
      <c r="EJ296" s="402">
        <f t="shared" si="469"/>
        <v>0</v>
      </c>
      <c r="EK296" s="402">
        <f t="shared" si="469"/>
        <v>278.36347608395869</v>
      </c>
      <c r="EL296" s="402">
        <f t="shared" si="469"/>
        <v>0</v>
      </c>
      <c r="EM296" s="402">
        <f t="shared" si="470"/>
        <v>2160.9252749962743</v>
      </c>
      <c r="EN296" s="402">
        <f t="shared" si="471"/>
        <v>0</v>
      </c>
      <c r="EO296" s="402">
        <f t="shared" si="471"/>
        <v>0</v>
      </c>
      <c r="EP296" s="402">
        <f t="shared" si="472"/>
        <v>0</v>
      </c>
      <c r="EQ296" s="402">
        <f t="shared" si="473"/>
        <v>0</v>
      </c>
      <c r="ER296" s="394">
        <f t="shared" si="411"/>
        <v>0</v>
      </c>
      <c r="ES296" s="394">
        <f t="shared" si="411"/>
        <v>199.0653615045554</v>
      </c>
      <c r="ET296" s="394">
        <f t="shared" si="411"/>
        <v>0</v>
      </c>
      <c r="EU296" s="394">
        <f t="shared" si="408"/>
        <v>0</v>
      </c>
      <c r="EV296" s="394">
        <f t="shared" si="408"/>
        <v>29.434638495444609</v>
      </c>
      <c r="EW296" s="394">
        <f t="shared" si="408"/>
        <v>0</v>
      </c>
      <c r="EX296" s="394">
        <f t="shared" si="408"/>
        <v>0</v>
      </c>
      <c r="EY296" s="403">
        <f t="shared" si="474"/>
        <v>228.5</v>
      </c>
      <c r="EZ296" s="394">
        <f t="shared" si="475"/>
        <v>0</v>
      </c>
      <c r="FA296" s="396">
        <f t="shared" si="476"/>
        <v>0</v>
      </c>
      <c r="FB296" s="396">
        <f t="shared" si="476"/>
        <v>0</v>
      </c>
      <c r="FC296" s="404">
        <f t="shared" si="514"/>
        <v>0</v>
      </c>
      <c r="FD296" s="404">
        <f t="shared" si="511"/>
        <v>14851.931216322364</v>
      </c>
      <c r="FE296" s="404">
        <f t="shared" si="511"/>
        <v>0</v>
      </c>
      <c r="FF296" s="404">
        <f t="shared" si="511"/>
        <v>0</v>
      </c>
      <c r="FG296" s="404">
        <f t="shared" si="511"/>
        <v>2196.0687836776356</v>
      </c>
      <c r="FH296" s="404">
        <f t="shared" si="511"/>
        <v>0</v>
      </c>
      <c r="FI296" s="404">
        <f t="shared" si="511"/>
        <v>0</v>
      </c>
      <c r="FJ296" s="404">
        <f t="shared" si="511"/>
        <v>0</v>
      </c>
      <c r="FK296" s="392">
        <f t="shared" si="477"/>
        <v>17048</v>
      </c>
      <c r="FL296" s="384">
        <f t="shared" si="478"/>
        <v>0</v>
      </c>
      <c r="FM296" s="384">
        <f t="shared" si="478"/>
        <v>0</v>
      </c>
      <c r="FN296" s="405">
        <f t="shared" si="498"/>
        <v>0</v>
      </c>
      <c r="FO296" s="405">
        <f t="shared" si="498"/>
        <v>47736.548616201275</v>
      </c>
      <c r="FP296" s="405">
        <f t="shared" si="498"/>
        <v>0</v>
      </c>
      <c r="FQ296" s="405">
        <f t="shared" si="498"/>
        <v>0</v>
      </c>
      <c r="FR296" s="405">
        <f t="shared" si="498"/>
        <v>7058.5261088024445</v>
      </c>
      <c r="FS296" s="405">
        <f t="shared" si="498"/>
        <v>0</v>
      </c>
      <c r="FT296" s="405">
        <f t="shared" si="419"/>
        <v>0</v>
      </c>
      <c r="FU296" s="405">
        <f t="shared" si="419"/>
        <v>0</v>
      </c>
      <c r="FV296" s="405">
        <f t="shared" si="419"/>
        <v>0</v>
      </c>
      <c r="FW296" s="397">
        <f t="shared" si="479"/>
        <v>89299.734322273784</v>
      </c>
      <c r="FX296" s="406">
        <f t="shared" si="480"/>
        <v>34504.659597270067</v>
      </c>
      <c r="FY296" s="331">
        <f t="shared" si="481"/>
        <v>34504.659597270067</v>
      </c>
      <c r="FZ296" s="382">
        <f t="shared" si="482"/>
        <v>0</v>
      </c>
      <c r="GA296" s="331">
        <f t="shared" si="483"/>
        <v>0</v>
      </c>
      <c r="GB296" s="407">
        <f t="shared" si="484"/>
        <v>0</v>
      </c>
      <c r="GC296" s="407">
        <f t="shared" si="485"/>
        <v>1.8189894035458565E-12</v>
      </c>
      <c r="GD296" s="407">
        <f t="shared" si="486"/>
        <v>0</v>
      </c>
      <c r="GE296" s="407">
        <f t="shared" si="487"/>
        <v>0</v>
      </c>
      <c r="GF296" s="407">
        <f t="shared" si="488"/>
        <v>0</v>
      </c>
      <c r="GG296" s="407">
        <f t="shared" si="489"/>
        <v>0</v>
      </c>
      <c r="GH296" s="407">
        <f t="shared" si="490"/>
        <v>0</v>
      </c>
      <c r="GI296" s="407">
        <f t="shared" si="491"/>
        <v>0</v>
      </c>
      <c r="GJ296">
        <f t="shared" si="492"/>
        <v>0</v>
      </c>
      <c r="GK296" s="382">
        <f t="shared" si="493"/>
        <v>1.8189894035458565E-12</v>
      </c>
      <c r="GL296">
        <v>3</v>
      </c>
      <c r="GM296">
        <f t="shared" si="512"/>
        <v>3683</v>
      </c>
      <c r="GN296">
        <f t="shared" si="512"/>
        <v>0</v>
      </c>
      <c r="GO296">
        <f t="shared" si="512"/>
        <v>12270</v>
      </c>
      <c r="GP296">
        <f t="shared" si="512"/>
        <v>9206</v>
      </c>
      <c r="GQ296">
        <f t="shared" si="512"/>
        <v>0</v>
      </c>
      <c r="GR296">
        <f t="shared" si="509"/>
        <v>545</v>
      </c>
      <c r="GS296">
        <f t="shared" si="509"/>
        <v>2160.9252749962743</v>
      </c>
      <c r="GT296">
        <f t="shared" si="509"/>
        <v>228.5</v>
      </c>
      <c r="GU296">
        <f t="shared" si="509"/>
        <v>17048</v>
      </c>
      <c r="GV296">
        <f t="shared" si="509"/>
        <v>89299.734322273784</v>
      </c>
    </row>
    <row r="297" spans="1:204" customFormat="1" x14ac:dyDescent="0.25">
      <c r="A297" s="378" t="s">
        <v>1529</v>
      </c>
      <c r="B297" s="32" t="s">
        <v>1528</v>
      </c>
      <c r="C297" t="s">
        <v>896</v>
      </c>
      <c r="D297">
        <v>3</v>
      </c>
      <c r="E297" s="379">
        <v>2264</v>
      </c>
      <c r="F297" s="379">
        <v>2240.5</v>
      </c>
      <c r="G297" s="379">
        <v>3362.5</v>
      </c>
      <c r="H297" s="379">
        <v>70633.5</v>
      </c>
      <c r="I297" s="379">
        <v>50</v>
      </c>
      <c r="J297" s="379">
        <v>3991</v>
      </c>
      <c r="K297" s="379">
        <v>12617.5</v>
      </c>
      <c r="L297" s="379">
        <v>0</v>
      </c>
      <c r="M297" s="380">
        <v>0</v>
      </c>
      <c r="N297" s="381">
        <f t="shared" si="422"/>
        <v>95159</v>
      </c>
      <c r="O297" s="379">
        <v>2985</v>
      </c>
      <c r="P297" s="379">
        <v>3145</v>
      </c>
      <c r="Q297" s="379">
        <v>4635.5</v>
      </c>
      <c r="R297" s="379">
        <v>91150</v>
      </c>
      <c r="S297" s="379">
        <v>800</v>
      </c>
      <c r="T297" s="379">
        <v>4017.5</v>
      </c>
      <c r="U297" s="379">
        <v>3200</v>
      </c>
      <c r="V297" s="379">
        <v>2.5</v>
      </c>
      <c r="W297" s="480">
        <f>(VLOOKUP(A297,'[1]floresta plant'!$B$520:$F$554,5,0))*1000</f>
        <v>0</v>
      </c>
      <c r="X297" s="24">
        <f t="shared" si="423"/>
        <v>109935.5</v>
      </c>
      <c r="Y297" s="53">
        <f t="shared" si="409"/>
        <v>1273</v>
      </c>
      <c r="Z297" s="53">
        <f t="shared" si="409"/>
        <v>20516.5</v>
      </c>
      <c r="AA297" s="53">
        <f t="shared" si="409"/>
        <v>750</v>
      </c>
      <c r="AB297" s="53">
        <f t="shared" si="406"/>
        <v>26.5</v>
      </c>
      <c r="AC297" s="53">
        <f t="shared" si="406"/>
        <v>-9417.5</v>
      </c>
      <c r="AD297" s="53">
        <f t="shared" si="406"/>
        <v>2.5</v>
      </c>
      <c r="AE297" s="53">
        <f t="shared" si="406"/>
        <v>0</v>
      </c>
      <c r="AF297" s="53">
        <f t="shared" si="424"/>
        <v>904.5</v>
      </c>
      <c r="AG297" s="53">
        <f t="shared" si="425"/>
        <v>721</v>
      </c>
      <c r="AH297" s="53">
        <f t="shared" si="426"/>
        <v>18272.880832763505</v>
      </c>
      <c r="AI297" s="53">
        <f t="shared" si="494"/>
        <v>14776.5</v>
      </c>
      <c r="AJ297" s="469">
        <v>7151.0665500000005</v>
      </c>
      <c r="AK297" s="469">
        <v>25898.314282763502</v>
      </c>
      <c r="AL297" s="469">
        <v>0</v>
      </c>
      <c r="AM297" s="470">
        <f t="shared" si="427"/>
        <v>33049.380832763505</v>
      </c>
      <c r="AN297" s="53">
        <f t="shared" si="428"/>
        <v>18272.880832763505</v>
      </c>
      <c r="AO297" s="382">
        <f t="shared" si="429"/>
        <v>1</v>
      </c>
      <c r="AP297">
        <v>3</v>
      </c>
      <c r="AQ297" s="383">
        <f t="shared" si="430"/>
        <v>24194</v>
      </c>
      <c r="AR297" s="383">
        <f t="shared" si="431"/>
        <v>-9417.5</v>
      </c>
      <c r="AS297" s="383">
        <f t="shared" si="432"/>
        <v>1273</v>
      </c>
      <c r="AT297" s="383">
        <f t="shared" si="433"/>
        <v>9417.5</v>
      </c>
      <c r="AU297" s="383">
        <f t="shared" si="434"/>
        <v>0</v>
      </c>
      <c r="AV297" s="383">
        <f t="shared" si="435"/>
        <v>1</v>
      </c>
      <c r="AW297" s="383">
        <f t="shared" si="436"/>
        <v>0</v>
      </c>
      <c r="AX297" s="383">
        <f t="shared" si="437"/>
        <v>1</v>
      </c>
      <c r="AY297" s="383">
        <f t="shared" si="438"/>
        <v>1273</v>
      </c>
      <c r="AZ297">
        <f t="shared" si="439"/>
        <v>0</v>
      </c>
      <c r="BA297">
        <f t="shared" si="440"/>
        <v>0</v>
      </c>
      <c r="BB297" s="383">
        <f t="shared" si="441"/>
        <v>0</v>
      </c>
      <c r="BC297" s="384">
        <f t="shared" si="497"/>
        <v>1273</v>
      </c>
      <c r="BD297" s="384">
        <f t="shared" si="497"/>
        <v>20516.5</v>
      </c>
      <c r="BE297" s="384">
        <f t="shared" si="497"/>
        <v>750</v>
      </c>
      <c r="BF297" s="384">
        <f t="shared" si="497"/>
        <v>26.5</v>
      </c>
      <c r="BG297" s="384">
        <f t="shared" si="497"/>
        <v>1</v>
      </c>
      <c r="BH297" s="384">
        <f t="shared" si="497"/>
        <v>2.5</v>
      </c>
      <c r="BI297" s="384">
        <f t="shared" si="418"/>
        <v>0</v>
      </c>
      <c r="BJ297" s="384">
        <f t="shared" si="418"/>
        <v>904.5</v>
      </c>
      <c r="BK297" s="384">
        <f t="shared" si="418"/>
        <v>721</v>
      </c>
      <c r="BL297" s="474">
        <f t="shared" si="442"/>
        <v>8144.5</v>
      </c>
      <c r="BM297" s="409">
        <f t="shared" si="443"/>
        <v>18272.880832763505</v>
      </c>
      <c r="BN297" s="473">
        <f t="shared" si="444"/>
        <v>22921</v>
      </c>
      <c r="BO297" s="387">
        <f t="shared" si="445"/>
        <v>0.3553291741198028</v>
      </c>
      <c r="BP297" s="387">
        <f t="shared" si="446"/>
        <v>0</v>
      </c>
      <c r="BQ297" s="388">
        <f t="shared" si="447"/>
        <v>0.6446708258801972</v>
      </c>
      <c r="BR297" s="389">
        <f t="shared" si="448"/>
        <v>0</v>
      </c>
      <c r="BS297" s="390">
        <f t="shared" si="449"/>
        <v>1273</v>
      </c>
      <c r="BT297" s="391">
        <f t="shared" si="513"/>
        <v>0</v>
      </c>
      <c r="BU297" s="391">
        <f t="shared" si="510"/>
        <v>0</v>
      </c>
      <c r="BV297" s="391">
        <f t="shared" si="510"/>
        <v>0</v>
      </c>
      <c r="BW297" s="391">
        <f t="shared" si="510"/>
        <v>1273</v>
      </c>
      <c r="BX297" s="391">
        <f t="shared" si="510"/>
        <v>0</v>
      </c>
      <c r="BY297" s="391">
        <f t="shared" si="510"/>
        <v>0</v>
      </c>
      <c r="BZ297" s="391">
        <f t="shared" si="510"/>
        <v>0</v>
      </c>
      <c r="CA297" s="391">
        <f t="shared" si="510"/>
        <v>0</v>
      </c>
      <c r="CB297" s="391">
        <f t="shared" si="450"/>
        <v>0</v>
      </c>
      <c r="CC297" s="391">
        <f t="shared" si="450"/>
        <v>0</v>
      </c>
      <c r="CD297" s="392">
        <f t="shared" si="451"/>
        <v>0</v>
      </c>
      <c r="CE297" s="393">
        <f t="shared" si="452"/>
        <v>20516.5</v>
      </c>
      <c r="CF297" s="392">
        <f t="shared" si="410"/>
        <v>0</v>
      </c>
      <c r="CG297" s="392">
        <f t="shared" si="410"/>
        <v>0</v>
      </c>
      <c r="CH297" s="392">
        <f t="shared" si="410"/>
        <v>7290.1110008289343</v>
      </c>
      <c r="CI297" s="392">
        <f t="shared" si="407"/>
        <v>0</v>
      </c>
      <c r="CJ297" s="392">
        <f t="shared" si="407"/>
        <v>0</v>
      </c>
      <c r="CK297" s="392">
        <f t="shared" si="407"/>
        <v>0</v>
      </c>
      <c r="CL297" s="392">
        <f t="shared" si="407"/>
        <v>0</v>
      </c>
      <c r="CM297" s="392">
        <f t="shared" si="453"/>
        <v>0</v>
      </c>
      <c r="CN297" s="392">
        <f t="shared" si="454"/>
        <v>13226.388999171066</v>
      </c>
      <c r="CO297" s="394">
        <f t="shared" si="455"/>
        <v>0</v>
      </c>
      <c r="CP297" s="394">
        <f t="shared" si="455"/>
        <v>0</v>
      </c>
      <c r="CQ297" s="395">
        <f t="shared" si="456"/>
        <v>750</v>
      </c>
      <c r="CR297" s="394">
        <f t="shared" si="495"/>
        <v>0</v>
      </c>
      <c r="CS297" s="394">
        <f t="shared" si="495"/>
        <v>266.49688058985208</v>
      </c>
      <c r="CT297" s="394">
        <f t="shared" si="495"/>
        <v>0</v>
      </c>
      <c r="CU297" s="394">
        <f t="shared" si="457"/>
        <v>0</v>
      </c>
      <c r="CV297" s="394">
        <f t="shared" si="457"/>
        <v>0</v>
      </c>
      <c r="CW297" s="394">
        <f t="shared" si="457"/>
        <v>0</v>
      </c>
      <c r="CX297" s="396">
        <f t="shared" si="458"/>
        <v>0</v>
      </c>
      <c r="CY297" s="396">
        <f t="shared" si="458"/>
        <v>483.50311941014792</v>
      </c>
      <c r="CZ297" s="397">
        <f t="shared" si="459"/>
        <v>0</v>
      </c>
      <c r="DA297" s="397">
        <f t="shared" si="459"/>
        <v>0</v>
      </c>
      <c r="DB297" s="397">
        <f t="shared" si="459"/>
        <v>0</v>
      </c>
      <c r="DC297" s="397">
        <f t="shared" si="460"/>
        <v>26.5</v>
      </c>
      <c r="DD297" s="397">
        <f t="shared" si="420"/>
        <v>9.416223114174775</v>
      </c>
      <c r="DE297" s="397">
        <f t="shared" si="420"/>
        <v>0</v>
      </c>
      <c r="DF297" s="397">
        <f t="shared" si="420"/>
        <v>0</v>
      </c>
      <c r="DG297" s="397">
        <f t="shared" si="420"/>
        <v>0</v>
      </c>
      <c r="DH297" s="397">
        <f t="shared" si="420"/>
        <v>0</v>
      </c>
      <c r="DI297" s="398">
        <f t="shared" si="461"/>
        <v>0</v>
      </c>
      <c r="DJ297" s="398">
        <f t="shared" si="461"/>
        <v>17.083776885825227</v>
      </c>
      <c r="DK297" s="399">
        <f t="shared" si="462"/>
        <v>0</v>
      </c>
      <c r="DL297" s="399">
        <f t="shared" si="462"/>
        <v>0</v>
      </c>
      <c r="DM297" s="399">
        <f t="shared" si="462"/>
        <v>0</v>
      </c>
      <c r="DN297" s="399">
        <f t="shared" si="462"/>
        <v>0</v>
      </c>
      <c r="DO297" s="399">
        <f t="shared" si="463"/>
        <v>-9417.5</v>
      </c>
      <c r="DP297" s="399">
        <f t="shared" si="464"/>
        <v>0</v>
      </c>
      <c r="DQ297" s="399">
        <f t="shared" si="464"/>
        <v>0</v>
      </c>
      <c r="DR297" s="399">
        <f t="shared" si="464"/>
        <v>0</v>
      </c>
      <c r="DS297" s="399">
        <f t="shared" si="464"/>
        <v>0</v>
      </c>
      <c r="DT297" s="400">
        <f t="shared" si="465"/>
        <v>0</v>
      </c>
      <c r="DU297" s="400">
        <f t="shared" si="465"/>
        <v>0</v>
      </c>
      <c r="DV297" s="386">
        <f t="shared" si="421"/>
        <v>0</v>
      </c>
      <c r="DW297" s="386">
        <f t="shared" si="421"/>
        <v>0</v>
      </c>
      <c r="DX297" s="386">
        <f t="shared" si="421"/>
        <v>0</v>
      </c>
      <c r="DY297" s="386">
        <f t="shared" si="421"/>
        <v>0</v>
      </c>
      <c r="DZ297" s="386">
        <f t="shared" si="421"/>
        <v>0.88832293529950701</v>
      </c>
      <c r="EA297" s="401">
        <f t="shared" si="466"/>
        <v>2.5</v>
      </c>
      <c r="EB297" s="386">
        <f t="shared" si="467"/>
        <v>0</v>
      </c>
      <c r="EC297" s="386">
        <f t="shared" si="467"/>
        <v>0</v>
      </c>
      <c r="ED297" s="386">
        <f t="shared" si="467"/>
        <v>0</v>
      </c>
      <c r="EE297" s="385">
        <f t="shared" si="468"/>
        <v>0</v>
      </c>
      <c r="EF297" s="385">
        <f t="shared" si="468"/>
        <v>1.611677064700493</v>
      </c>
      <c r="EG297" s="402">
        <f t="shared" si="496"/>
        <v>0</v>
      </c>
      <c r="EH297" s="402">
        <f t="shared" si="496"/>
        <v>0</v>
      </c>
      <c r="EI297" s="402">
        <f t="shared" si="496"/>
        <v>0</v>
      </c>
      <c r="EJ297" s="402">
        <f t="shared" si="469"/>
        <v>0</v>
      </c>
      <c r="EK297" s="402">
        <f t="shared" si="469"/>
        <v>0</v>
      </c>
      <c r="EL297" s="402">
        <f t="shared" si="469"/>
        <v>0</v>
      </c>
      <c r="EM297" s="402">
        <f t="shared" si="470"/>
        <v>0</v>
      </c>
      <c r="EN297" s="402">
        <f t="shared" si="471"/>
        <v>0</v>
      </c>
      <c r="EO297" s="402">
        <f t="shared" si="471"/>
        <v>0</v>
      </c>
      <c r="EP297" s="402">
        <f t="shared" si="472"/>
        <v>0</v>
      </c>
      <c r="EQ297" s="402">
        <f t="shared" si="473"/>
        <v>0</v>
      </c>
      <c r="ER297" s="394">
        <f t="shared" si="411"/>
        <v>0</v>
      </c>
      <c r="ES297" s="394">
        <f t="shared" si="411"/>
        <v>0</v>
      </c>
      <c r="ET297" s="394">
        <f t="shared" si="411"/>
        <v>0</v>
      </c>
      <c r="EU297" s="394">
        <f t="shared" si="408"/>
        <v>0</v>
      </c>
      <c r="EV297" s="394">
        <f t="shared" si="408"/>
        <v>321.39523799136163</v>
      </c>
      <c r="EW297" s="394">
        <f t="shared" si="408"/>
        <v>0</v>
      </c>
      <c r="EX297" s="394">
        <f t="shared" si="408"/>
        <v>0</v>
      </c>
      <c r="EY297" s="403">
        <f t="shared" si="474"/>
        <v>904.5</v>
      </c>
      <c r="EZ297" s="394">
        <f t="shared" si="475"/>
        <v>0</v>
      </c>
      <c r="FA297" s="396">
        <f t="shared" si="476"/>
        <v>0</v>
      </c>
      <c r="FB297" s="396">
        <f t="shared" si="476"/>
        <v>583.10476200863832</v>
      </c>
      <c r="FC297" s="404">
        <f t="shared" si="514"/>
        <v>0</v>
      </c>
      <c r="FD297" s="404">
        <f t="shared" si="511"/>
        <v>0</v>
      </c>
      <c r="FE297" s="404">
        <f t="shared" si="511"/>
        <v>0</v>
      </c>
      <c r="FF297" s="404">
        <f t="shared" si="511"/>
        <v>0</v>
      </c>
      <c r="FG297" s="404">
        <f t="shared" si="511"/>
        <v>256.19233454037783</v>
      </c>
      <c r="FH297" s="404">
        <f t="shared" si="511"/>
        <v>0</v>
      </c>
      <c r="FI297" s="404">
        <f t="shared" si="511"/>
        <v>0</v>
      </c>
      <c r="FJ297" s="404">
        <f t="shared" si="511"/>
        <v>0</v>
      </c>
      <c r="FK297" s="392">
        <f t="shared" si="477"/>
        <v>721</v>
      </c>
      <c r="FL297" s="384">
        <f t="shared" si="478"/>
        <v>0</v>
      </c>
      <c r="FM297" s="384">
        <f t="shared" si="478"/>
        <v>464.80766545962217</v>
      </c>
      <c r="FN297" s="405">
        <f t="shared" si="498"/>
        <v>0</v>
      </c>
      <c r="FO297" s="405">
        <f t="shared" si="498"/>
        <v>0</v>
      </c>
      <c r="FP297" s="405">
        <f t="shared" si="498"/>
        <v>0</v>
      </c>
      <c r="FQ297" s="405">
        <f t="shared" si="498"/>
        <v>0</v>
      </c>
      <c r="FR297" s="405">
        <f t="shared" si="498"/>
        <v>0</v>
      </c>
      <c r="FS297" s="405">
        <f t="shared" si="498"/>
        <v>0</v>
      </c>
      <c r="FT297" s="405">
        <f t="shared" si="419"/>
        <v>0</v>
      </c>
      <c r="FU297" s="405">
        <f t="shared" si="419"/>
        <v>0</v>
      </c>
      <c r="FV297" s="405">
        <f t="shared" si="419"/>
        <v>0</v>
      </c>
      <c r="FW297" s="397">
        <f t="shared" si="479"/>
        <v>18272.880832763505</v>
      </c>
      <c r="FX297" s="406">
        <f t="shared" si="480"/>
        <v>18272.880832763505</v>
      </c>
      <c r="FY297" s="331">
        <f t="shared" si="481"/>
        <v>33049.380832763505</v>
      </c>
      <c r="FZ297" s="382">
        <f t="shared" si="482"/>
        <v>0</v>
      </c>
      <c r="GA297" s="331">
        <f t="shared" si="483"/>
        <v>0</v>
      </c>
      <c r="GB297" s="407">
        <f t="shared" si="484"/>
        <v>0</v>
      </c>
      <c r="GC297" s="407">
        <f t="shared" si="485"/>
        <v>0</v>
      </c>
      <c r="GD297" s="407">
        <f t="shared" si="486"/>
        <v>0</v>
      </c>
      <c r="GE297" s="407">
        <f t="shared" si="487"/>
        <v>0</v>
      </c>
      <c r="GF297" s="407">
        <f t="shared" si="488"/>
        <v>0</v>
      </c>
      <c r="GG297" s="407">
        <f t="shared" si="489"/>
        <v>0</v>
      </c>
      <c r="GH297" s="407">
        <f t="shared" si="490"/>
        <v>5.6843418860808015E-14</v>
      </c>
      <c r="GI297" s="407">
        <f t="shared" si="491"/>
        <v>0</v>
      </c>
      <c r="GJ297">
        <f t="shared" si="492"/>
        <v>0</v>
      </c>
      <c r="GK297" s="382">
        <f t="shared" si="493"/>
        <v>5.6843418860808015E-14</v>
      </c>
      <c r="GL297">
        <v>3</v>
      </c>
      <c r="GM297">
        <f t="shared" si="512"/>
        <v>1273</v>
      </c>
      <c r="GN297">
        <f t="shared" si="512"/>
        <v>20516.5</v>
      </c>
      <c r="GO297">
        <f t="shared" si="512"/>
        <v>750</v>
      </c>
      <c r="GP297">
        <f t="shared" si="512"/>
        <v>26.5</v>
      </c>
      <c r="GQ297">
        <f t="shared" si="512"/>
        <v>0</v>
      </c>
      <c r="GR297">
        <f t="shared" si="509"/>
        <v>2.5</v>
      </c>
      <c r="GS297">
        <f t="shared" si="509"/>
        <v>0</v>
      </c>
      <c r="GT297">
        <f t="shared" si="509"/>
        <v>904.5</v>
      </c>
      <c r="GU297">
        <f t="shared" si="509"/>
        <v>721</v>
      </c>
      <c r="GV297">
        <f t="shared" si="509"/>
        <v>18272.880832763505</v>
      </c>
    </row>
    <row r="298" spans="1:204" customFormat="1" x14ac:dyDescent="0.25">
      <c r="A298" s="378" t="s">
        <v>1532</v>
      </c>
      <c r="B298" s="32" t="s">
        <v>1531</v>
      </c>
      <c r="C298" t="s">
        <v>896</v>
      </c>
      <c r="D298">
        <v>3</v>
      </c>
      <c r="E298" s="379">
        <v>18091.5</v>
      </c>
      <c r="F298" s="379">
        <v>1481</v>
      </c>
      <c r="G298" s="379">
        <v>81</v>
      </c>
      <c r="H298" s="379">
        <v>949333.5</v>
      </c>
      <c r="I298" s="379">
        <v>935</v>
      </c>
      <c r="J298" s="379">
        <v>32002</v>
      </c>
      <c r="K298" s="379">
        <v>72664.5</v>
      </c>
      <c r="L298" s="379">
        <v>0</v>
      </c>
      <c r="M298" s="380">
        <v>0</v>
      </c>
      <c r="N298" s="381">
        <f t="shared" si="422"/>
        <v>1074588.5</v>
      </c>
      <c r="O298" s="379">
        <v>33631</v>
      </c>
      <c r="P298" s="379">
        <v>2731</v>
      </c>
      <c r="Q298" s="379">
        <v>200</v>
      </c>
      <c r="R298" s="379">
        <v>962651</v>
      </c>
      <c r="S298" s="379">
        <v>7255</v>
      </c>
      <c r="T298" s="379">
        <v>52074</v>
      </c>
      <c r="U298" s="379">
        <v>10470</v>
      </c>
      <c r="V298" s="379">
        <v>0</v>
      </c>
      <c r="W298" s="480">
        <f>(VLOOKUP(A298,'[1]floresta plant'!$B$520:$F$554,5,0))*1000</f>
        <v>0</v>
      </c>
      <c r="X298" s="24">
        <f t="shared" si="423"/>
        <v>1069012</v>
      </c>
      <c r="Y298" s="53">
        <f t="shared" si="409"/>
        <v>119</v>
      </c>
      <c r="Z298" s="53">
        <f t="shared" si="409"/>
        <v>13317.5</v>
      </c>
      <c r="AA298" s="53">
        <f t="shared" si="409"/>
        <v>6320</v>
      </c>
      <c r="AB298" s="53">
        <f t="shared" si="406"/>
        <v>20072</v>
      </c>
      <c r="AC298" s="53">
        <f t="shared" si="406"/>
        <v>-62194.5</v>
      </c>
      <c r="AD298" s="53">
        <f t="shared" si="406"/>
        <v>0</v>
      </c>
      <c r="AE298" s="53">
        <f t="shared" si="406"/>
        <v>0</v>
      </c>
      <c r="AF298" s="53">
        <f t="shared" si="424"/>
        <v>1250</v>
      </c>
      <c r="AG298" s="53">
        <f t="shared" si="425"/>
        <v>15539.5</v>
      </c>
      <c r="AH298" s="53">
        <f t="shared" si="426"/>
        <v>79641.801317411097</v>
      </c>
      <c r="AI298" s="53">
        <f t="shared" si="494"/>
        <v>-5576.5</v>
      </c>
      <c r="AJ298" s="469">
        <v>29496.101099999996</v>
      </c>
      <c r="AK298" s="469">
        <v>44569.200217411097</v>
      </c>
      <c r="AL298" s="469">
        <v>0</v>
      </c>
      <c r="AM298" s="470">
        <f t="shared" si="427"/>
        <v>74065.301317411097</v>
      </c>
      <c r="AN298" s="53">
        <f t="shared" si="428"/>
        <v>79641.801317411097</v>
      </c>
      <c r="AO298" s="382">
        <f t="shared" si="429"/>
        <v>3</v>
      </c>
      <c r="AP298">
        <v>3</v>
      </c>
      <c r="AQ298" s="383">
        <f t="shared" si="430"/>
        <v>56618</v>
      </c>
      <c r="AR298" s="383">
        <f t="shared" si="431"/>
        <v>-62194.5</v>
      </c>
      <c r="AS298" s="383">
        <f t="shared" si="432"/>
        <v>119</v>
      </c>
      <c r="AT298" s="383">
        <f t="shared" si="433"/>
        <v>62194.5</v>
      </c>
      <c r="AU298" s="383">
        <f t="shared" si="434"/>
        <v>0</v>
      </c>
      <c r="AV298" s="383">
        <f t="shared" si="435"/>
        <v>1</v>
      </c>
      <c r="AW298" s="383">
        <f t="shared" si="436"/>
        <v>0</v>
      </c>
      <c r="AX298" s="383">
        <f t="shared" si="437"/>
        <v>1</v>
      </c>
      <c r="AY298" s="383">
        <f t="shared" si="438"/>
        <v>119</v>
      </c>
      <c r="AZ298">
        <f t="shared" si="439"/>
        <v>0</v>
      </c>
      <c r="BA298">
        <f t="shared" si="440"/>
        <v>0</v>
      </c>
      <c r="BB298" s="383">
        <f t="shared" si="441"/>
        <v>0</v>
      </c>
      <c r="BC298" s="384">
        <f t="shared" si="497"/>
        <v>119</v>
      </c>
      <c r="BD298" s="384">
        <f t="shared" si="497"/>
        <v>13317.5</v>
      </c>
      <c r="BE298" s="384">
        <f t="shared" si="497"/>
        <v>6320</v>
      </c>
      <c r="BF298" s="384">
        <f t="shared" si="497"/>
        <v>20072</v>
      </c>
      <c r="BG298" s="384">
        <f t="shared" si="497"/>
        <v>1</v>
      </c>
      <c r="BH298" s="384">
        <f t="shared" si="497"/>
        <v>0</v>
      </c>
      <c r="BI298" s="384">
        <f t="shared" si="418"/>
        <v>0</v>
      </c>
      <c r="BJ298" s="384">
        <f t="shared" si="418"/>
        <v>1250</v>
      </c>
      <c r="BK298" s="384">
        <f t="shared" si="418"/>
        <v>15539.5</v>
      </c>
      <c r="BL298" s="474">
        <f t="shared" si="442"/>
        <v>62075.5</v>
      </c>
      <c r="BM298" s="409">
        <f t="shared" si="443"/>
        <v>79641.801317411097</v>
      </c>
      <c r="BN298" s="473">
        <f t="shared" si="444"/>
        <v>56499</v>
      </c>
      <c r="BO298" s="387">
        <f t="shared" si="445"/>
        <v>1</v>
      </c>
      <c r="BP298" s="387">
        <f t="shared" si="446"/>
        <v>0</v>
      </c>
      <c r="BQ298" s="388">
        <f t="shared" si="447"/>
        <v>0</v>
      </c>
      <c r="BR298" s="389">
        <f t="shared" si="448"/>
        <v>5576.5</v>
      </c>
      <c r="BS298" s="390">
        <f t="shared" si="449"/>
        <v>119</v>
      </c>
      <c r="BT298" s="391">
        <f t="shared" si="513"/>
        <v>0</v>
      </c>
      <c r="BU298" s="391">
        <f t="shared" si="510"/>
        <v>0</v>
      </c>
      <c r="BV298" s="391">
        <f t="shared" si="510"/>
        <v>0</v>
      </c>
      <c r="BW298" s="391">
        <f t="shared" si="510"/>
        <v>119</v>
      </c>
      <c r="BX298" s="391">
        <f t="shared" si="510"/>
        <v>0</v>
      </c>
      <c r="BY298" s="391">
        <f t="shared" si="510"/>
        <v>0</v>
      </c>
      <c r="BZ298" s="391">
        <f t="shared" si="510"/>
        <v>0</v>
      </c>
      <c r="CA298" s="391">
        <f t="shared" si="510"/>
        <v>0</v>
      </c>
      <c r="CB298" s="391">
        <f t="shared" si="450"/>
        <v>0</v>
      </c>
      <c r="CC298" s="391">
        <f t="shared" si="450"/>
        <v>0</v>
      </c>
      <c r="CD298" s="392">
        <f t="shared" si="451"/>
        <v>0</v>
      </c>
      <c r="CE298" s="393">
        <f t="shared" si="452"/>
        <v>13317.5</v>
      </c>
      <c r="CF298" s="392">
        <f t="shared" si="410"/>
        <v>0</v>
      </c>
      <c r="CG298" s="392">
        <f t="shared" si="410"/>
        <v>0</v>
      </c>
      <c r="CH298" s="392">
        <f t="shared" si="410"/>
        <v>13317.5</v>
      </c>
      <c r="CI298" s="392">
        <f t="shared" si="407"/>
        <v>0</v>
      </c>
      <c r="CJ298" s="392">
        <f t="shared" si="407"/>
        <v>0</v>
      </c>
      <c r="CK298" s="392">
        <f t="shared" si="407"/>
        <v>0</v>
      </c>
      <c r="CL298" s="392">
        <f t="shared" si="407"/>
        <v>0</v>
      </c>
      <c r="CM298" s="392">
        <f t="shared" si="453"/>
        <v>0</v>
      </c>
      <c r="CN298" s="392">
        <f t="shared" si="454"/>
        <v>0</v>
      </c>
      <c r="CO298" s="394">
        <f t="shared" si="455"/>
        <v>0</v>
      </c>
      <c r="CP298" s="394">
        <f t="shared" si="455"/>
        <v>0</v>
      </c>
      <c r="CQ298" s="395">
        <f t="shared" si="456"/>
        <v>6320</v>
      </c>
      <c r="CR298" s="394">
        <f t="shared" si="495"/>
        <v>0</v>
      </c>
      <c r="CS298" s="394">
        <f t="shared" si="495"/>
        <v>6320</v>
      </c>
      <c r="CT298" s="394">
        <f t="shared" si="495"/>
        <v>0</v>
      </c>
      <c r="CU298" s="394">
        <f t="shared" si="457"/>
        <v>0</v>
      </c>
      <c r="CV298" s="394">
        <f t="shared" si="457"/>
        <v>0</v>
      </c>
      <c r="CW298" s="394">
        <f t="shared" si="457"/>
        <v>0</v>
      </c>
      <c r="CX298" s="396">
        <f t="shared" si="458"/>
        <v>0</v>
      </c>
      <c r="CY298" s="396">
        <f t="shared" si="458"/>
        <v>0</v>
      </c>
      <c r="CZ298" s="397">
        <f t="shared" si="459"/>
        <v>0</v>
      </c>
      <c r="DA298" s="397">
        <f t="shared" si="459"/>
        <v>0</v>
      </c>
      <c r="DB298" s="397">
        <f t="shared" si="459"/>
        <v>0</v>
      </c>
      <c r="DC298" s="397">
        <f t="shared" si="460"/>
        <v>20072</v>
      </c>
      <c r="DD298" s="397">
        <f t="shared" si="420"/>
        <v>20072</v>
      </c>
      <c r="DE298" s="397">
        <f t="shared" si="420"/>
        <v>0</v>
      </c>
      <c r="DF298" s="397">
        <f t="shared" si="420"/>
        <v>0</v>
      </c>
      <c r="DG298" s="397">
        <f t="shared" si="420"/>
        <v>0</v>
      </c>
      <c r="DH298" s="397">
        <f t="shared" si="420"/>
        <v>0</v>
      </c>
      <c r="DI298" s="398">
        <f t="shared" si="461"/>
        <v>0</v>
      </c>
      <c r="DJ298" s="398">
        <f t="shared" si="461"/>
        <v>0</v>
      </c>
      <c r="DK298" s="399">
        <f t="shared" si="462"/>
        <v>0</v>
      </c>
      <c r="DL298" s="399">
        <f t="shared" si="462"/>
        <v>0</v>
      </c>
      <c r="DM298" s="399">
        <f t="shared" si="462"/>
        <v>0</v>
      </c>
      <c r="DN298" s="399">
        <f t="shared" si="462"/>
        <v>0</v>
      </c>
      <c r="DO298" s="399">
        <f t="shared" si="463"/>
        <v>-62194.5</v>
      </c>
      <c r="DP298" s="399">
        <f t="shared" si="464"/>
        <v>0</v>
      </c>
      <c r="DQ298" s="399">
        <f t="shared" si="464"/>
        <v>0</v>
      </c>
      <c r="DR298" s="399">
        <f t="shared" si="464"/>
        <v>0</v>
      </c>
      <c r="DS298" s="399">
        <f t="shared" si="464"/>
        <v>0</v>
      </c>
      <c r="DT298" s="400">
        <f t="shared" si="465"/>
        <v>0</v>
      </c>
      <c r="DU298" s="400">
        <f t="shared" si="465"/>
        <v>0</v>
      </c>
      <c r="DV298" s="386">
        <f t="shared" si="421"/>
        <v>0</v>
      </c>
      <c r="DW298" s="386">
        <f t="shared" si="421"/>
        <v>0</v>
      </c>
      <c r="DX298" s="386">
        <f t="shared" si="421"/>
        <v>0</v>
      </c>
      <c r="DY298" s="386">
        <f t="shared" si="421"/>
        <v>0</v>
      </c>
      <c r="DZ298" s="386">
        <f t="shared" si="421"/>
        <v>0</v>
      </c>
      <c r="EA298" s="401">
        <f t="shared" si="466"/>
        <v>0</v>
      </c>
      <c r="EB298" s="386">
        <f t="shared" si="467"/>
        <v>0</v>
      </c>
      <c r="EC298" s="386">
        <f t="shared" si="467"/>
        <v>0</v>
      </c>
      <c r="ED298" s="386">
        <f t="shared" si="467"/>
        <v>0</v>
      </c>
      <c r="EE298" s="385">
        <f t="shared" si="468"/>
        <v>0</v>
      </c>
      <c r="EF298" s="385">
        <f t="shared" si="468"/>
        <v>0</v>
      </c>
      <c r="EG298" s="402">
        <f t="shared" si="496"/>
        <v>0</v>
      </c>
      <c r="EH298" s="402">
        <f t="shared" si="496"/>
        <v>0</v>
      </c>
      <c r="EI298" s="402">
        <f t="shared" si="496"/>
        <v>0</v>
      </c>
      <c r="EJ298" s="402">
        <f t="shared" si="469"/>
        <v>0</v>
      </c>
      <c r="EK298" s="402">
        <f t="shared" si="469"/>
        <v>0</v>
      </c>
      <c r="EL298" s="402">
        <f t="shared" si="469"/>
        <v>0</v>
      </c>
      <c r="EM298" s="402">
        <f t="shared" si="470"/>
        <v>0</v>
      </c>
      <c r="EN298" s="402">
        <f t="shared" si="471"/>
        <v>0</v>
      </c>
      <c r="EO298" s="402">
        <f t="shared" si="471"/>
        <v>0</v>
      </c>
      <c r="EP298" s="402">
        <f t="shared" si="472"/>
        <v>0</v>
      </c>
      <c r="EQ298" s="402">
        <f t="shared" si="473"/>
        <v>0</v>
      </c>
      <c r="ER298" s="394">
        <f t="shared" si="411"/>
        <v>0</v>
      </c>
      <c r="ES298" s="394">
        <f t="shared" si="411"/>
        <v>0</v>
      </c>
      <c r="ET298" s="394">
        <f t="shared" si="411"/>
        <v>0</v>
      </c>
      <c r="EU298" s="394">
        <f t="shared" si="408"/>
        <v>0</v>
      </c>
      <c r="EV298" s="394">
        <f t="shared" si="408"/>
        <v>1250</v>
      </c>
      <c r="EW298" s="394">
        <f t="shared" si="408"/>
        <v>0</v>
      </c>
      <c r="EX298" s="394">
        <f t="shared" si="408"/>
        <v>0</v>
      </c>
      <c r="EY298" s="403">
        <f t="shared" si="474"/>
        <v>1250</v>
      </c>
      <c r="EZ298" s="394">
        <f t="shared" si="475"/>
        <v>0</v>
      </c>
      <c r="FA298" s="396">
        <f t="shared" si="476"/>
        <v>0</v>
      </c>
      <c r="FB298" s="396">
        <f t="shared" si="476"/>
        <v>0</v>
      </c>
      <c r="FC298" s="404">
        <f t="shared" si="514"/>
        <v>0</v>
      </c>
      <c r="FD298" s="404">
        <f t="shared" si="511"/>
        <v>0</v>
      </c>
      <c r="FE298" s="404">
        <f t="shared" si="511"/>
        <v>0</v>
      </c>
      <c r="FF298" s="404">
        <f t="shared" si="511"/>
        <v>0</v>
      </c>
      <c r="FG298" s="404">
        <f t="shared" si="511"/>
        <v>15539.5</v>
      </c>
      <c r="FH298" s="404">
        <f t="shared" si="511"/>
        <v>0</v>
      </c>
      <c r="FI298" s="404">
        <f t="shared" si="511"/>
        <v>0</v>
      </c>
      <c r="FJ298" s="404">
        <f t="shared" si="511"/>
        <v>0</v>
      </c>
      <c r="FK298" s="392">
        <f t="shared" si="477"/>
        <v>15539.5</v>
      </c>
      <c r="FL298" s="384">
        <f t="shared" si="478"/>
        <v>0</v>
      </c>
      <c r="FM298" s="384">
        <f t="shared" si="478"/>
        <v>0</v>
      </c>
      <c r="FN298" s="405">
        <f t="shared" si="498"/>
        <v>0</v>
      </c>
      <c r="FO298" s="405">
        <f t="shared" si="498"/>
        <v>0</v>
      </c>
      <c r="FP298" s="405">
        <f t="shared" si="498"/>
        <v>0</v>
      </c>
      <c r="FQ298" s="405">
        <f t="shared" si="498"/>
        <v>0</v>
      </c>
      <c r="FR298" s="405">
        <f t="shared" si="498"/>
        <v>5576.5</v>
      </c>
      <c r="FS298" s="405">
        <f t="shared" si="498"/>
        <v>0</v>
      </c>
      <c r="FT298" s="405">
        <f t="shared" si="419"/>
        <v>0</v>
      </c>
      <c r="FU298" s="405">
        <f t="shared" si="419"/>
        <v>0</v>
      </c>
      <c r="FV298" s="405">
        <f t="shared" si="419"/>
        <v>0</v>
      </c>
      <c r="FW298" s="397">
        <f t="shared" si="479"/>
        <v>79641.801317411097</v>
      </c>
      <c r="FX298" s="406">
        <f t="shared" si="480"/>
        <v>74065.301317411097</v>
      </c>
      <c r="FY298" s="331">
        <f t="shared" si="481"/>
        <v>74065.301317411097</v>
      </c>
      <c r="FZ298" s="382">
        <f t="shared" si="482"/>
        <v>0</v>
      </c>
      <c r="GA298" s="331">
        <f t="shared" si="483"/>
        <v>0</v>
      </c>
      <c r="GB298" s="407">
        <f t="shared" si="484"/>
        <v>0</v>
      </c>
      <c r="GC298" s="407">
        <f t="shared" si="485"/>
        <v>0</v>
      </c>
      <c r="GD298" s="407">
        <f t="shared" si="486"/>
        <v>0</v>
      </c>
      <c r="GE298" s="407">
        <f t="shared" si="487"/>
        <v>0</v>
      </c>
      <c r="GF298" s="407">
        <f t="shared" si="488"/>
        <v>0</v>
      </c>
      <c r="GG298" s="407">
        <f t="shared" si="489"/>
        <v>0</v>
      </c>
      <c r="GH298" s="407">
        <f t="shared" si="490"/>
        <v>0</v>
      </c>
      <c r="GI298" s="407">
        <f t="shared" si="491"/>
        <v>0</v>
      </c>
      <c r="GJ298">
        <f t="shared" si="492"/>
        <v>0</v>
      </c>
      <c r="GK298" s="382">
        <f t="shared" si="493"/>
        <v>0</v>
      </c>
      <c r="GL298">
        <v>3</v>
      </c>
      <c r="GM298">
        <f t="shared" si="512"/>
        <v>119</v>
      </c>
      <c r="GN298">
        <f t="shared" si="512"/>
        <v>13317.5</v>
      </c>
      <c r="GO298">
        <f t="shared" si="512"/>
        <v>6320</v>
      </c>
      <c r="GP298">
        <f t="shared" si="512"/>
        <v>20072</v>
      </c>
      <c r="GQ298">
        <f t="shared" si="512"/>
        <v>0</v>
      </c>
      <c r="GR298">
        <f t="shared" si="509"/>
        <v>0</v>
      </c>
      <c r="GS298">
        <f t="shared" si="509"/>
        <v>0</v>
      </c>
      <c r="GT298">
        <f t="shared" si="509"/>
        <v>1250</v>
      </c>
      <c r="GU298">
        <f t="shared" si="509"/>
        <v>15539.5</v>
      </c>
      <c r="GV298">
        <f t="shared" si="509"/>
        <v>79641.801317411097</v>
      </c>
    </row>
    <row r="299" spans="1:204" customFormat="1" x14ac:dyDescent="0.25">
      <c r="A299" s="378" t="s">
        <v>1535</v>
      </c>
      <c r="B299" s="32" t="s">
        <v>1534</v>
      </c>
      <c r="C299" t="s">
        <v>896</v>
      </c>
      <c r="D299">
        <v>3</v>
      </c>
      <c r="E299" s="379">
        <v>66</v>
      </c>
      <c r="F299" s="379">
        <v>176</v>
      </c>
      <c r="G299" s="379">
        <v>32</v>
      </c>
      <c r="H299" s="379">
        <v>52778.5</v>
      </c>
      <c r="I299" s="379">
        <v>200</v>
      </c>
      <c r="J299" s="379">
        <v>1692</v>
      </c>
      <c r="K299" s="379">
        <v>25149.5</v>
      </c>
      <c r="L299" s="379">
        <v>10</v>
      </c>
      <c r="M299" s="380">
        <v>0</v>
      </c>
      <c r="N299" s="381">
        <f t="shared" si="422"/>
        <v>80104</v>
      </c>
      <c r="O299" s="379">
        <v>1639</v>
      </c>
      <c r="P299" s="379">
        <v>1921</v>
      </c>
      <c r="Q299" s="379">
        <v>32</v>
      </c>
      <c r="R299" s="379">
        <v>68419.5</v>
      </c>
      <c r="S299" s="379">
        <v>350</v>
      </c>
      <c r="T299" s="379">
        <v>950</v>
      </c>
      <c r="U299" s="379">
        <v>2262.5</v>
      </c>
      <c r="V299" s="379">
        <v>0</v>
      </c>
      <c r="W299" s="480">
        <f>(VLOOKUP(A299,'[1]floresta plant'!$B$520:$F$554,5,0))*1000</f>
        <v>0</v>
      </c>
      <c r="X299" s="24">
        <f t="shared" si="423"/>
        <v>75574</v>
      </c>
      <c r="Y299" s="53">
        <f t="shared" si="409"/>
        <v>0</v>
      </c>
      <c r="Z299" s="53">
        <f t="shared" si="409"/>
        <v>15641</v>
      </c>
      <c r="AA299" s="53">
        <f t="shared" si="409"/>
        <v>150</v>
      </c>
      <c r="AB299" s="53">
        <f t="shared" si="406"/>
        <v>-742</v>
      </c>
      <c r="AC299" s="53">
        <f t="shared" si="406"/>
        <v>-22887</v>
      </c>
      <c r="AD299" s="53">
        <f t="shared" si="406"/>
        <v>-10</v>
      </c>
      <c r="AE299" s="53">
        <f t="shared" si="406"/>
        <v>0</v>
      </c>
      <c r="AF299" s="53">
        <f t="shared" si="424"/>
        <v>1745</v>
      </c>
      <c r="AG299" s="53">
        <f t="shared" si="425"/>
        <v>1573</v>
      </c>
      <c r="AH299" s="53">
        <f t="shared" si="426"/>
        <v>18204.320959133325</v>
      </c>
      <c r="AI299" s="53">
        <f t="shared" si="494"/>
        <v>-4530</v>
      </c>
      <c r="AJ299" s="469">
        <v>0</v>
      </c>
      <c r="AK299" s="469">
        <v>13674.320959133325</v>
      </c>
      <c r="AL299" s="469">
        <v>0</v>
      </c>
      <c r="AM299" s="470">
        <f t="shared" si="427"/>
        <v>13674.320959133325</v>
      </c>
      <c r="AN299" s="53">
        <f t="shared" si="428"/>
        <v>18204.320959133325</v>
      </c>
      <c r="AO299" s="382">
        <f t="shared" si="429"/>
        <v>3</v>
      </c>
      <c r="AP299">
        <v>3</v>
      </c>
      <c r="AQ299" s="383">
        <f t="shared" si="430"/>
        <v>19109</v>
      </c>
      <c r="AR299" s="383">
        <f t="shared" si="431"/>
        <v>-23639</v>
      </c>
      <c r="AS299" s="383">
        <f t="shared" si="432"/>
        <v>0</v>
      </c>
      <c r="AT299" s="383">
        <f t="shared" si="433"/>
        <v>23639</v>
      </c>
      <c r="AU299" s="383">
        <f t="shared" si="434"/>
        <v>0</v>
      </c>
      <c r="AV299" s="383">
        <f t="shared" si="435"/>
        <v>1</v>
      </c>
      <c r="AW299" s="383">
        <f t="shared" si="436"/>
        <v>0</v>
      </c>
      <c r="AX299" s="383">
        <f t="shared" si="437"/>
        <v>1</v>
      </c>
      <c r="AY299" s="383">
        <f t="shared" si="438"/>
        <v>0</v>
      </c>
      <c r="AZ299">
        <f t="shared" si="439"/>
        <v>0</v>
      </c>
      <c r="BA299">
        <f t="shared" si="440"/>
        <v>0</v>
      </c>
      <c r="BB299" s="383">
        <f t="shared" si="441"/>
        <v>0</v>
      </c>
      <c r="BC299" s="384">
        <f t="shared" si="497"/>
        <v>0</v>
      </c>
      <c r="BD299" s="384">
        <f t="shared" si="497"/>
        <v>15641</v>
      </c>
      <c r="BE299" s="384">
        <f t="shared" si="497"/>
        <v>150</v>
      </c>
      <c r="BF299" s="384">
        <f t="shared" si="497"/>
        <v>3.1388806633106309E-2</v>
      </c>
      <c r="BG299" s="384">
        <f t="shared" si="497"/>
        <v>0.96818816362790305</v>
      </c>
      <c r="BH299" s="384">
        <f t="shared" si="497"/>
        <v>4.2302973899065107E-4</v>
      </c>
      <c r="BI299" s="384">
        <f t="shared" si="418"/>
        <v>0</v>
      </c>
      <c r="BJ299" s="384">
        <f t="shared" si="418"/>
        <v>1745</v>
      </c>
      <c r="BK299" s="384">
        <f t="shared" si="418"/>
        <v>1573</v>
      </c>
      <c r="BL299" s="474">
        <f t="shared" si="442"/>
        <v>23639</v>
      </c>
      <c r="BM299" s="409">
        <f t="shared" si="443"/>
        <v>18204.320959133325</v>
      </c>
      <c r="BN299" s="473">
        <f t="shared" si="444"/>
        <v>19109</v>
      </c>
      <c r="BO299" s="387">
        <f t="shared" si="445"/>
        <v>1</v>
      </c>
      <c r="BP299" s="387">
        <f t="shared" si="446"/>
        <v>0</v>
      </c>
      <c r="BQ299" s="388">
        <f t="shared" si="447"/>
        <v>0</v>
      </c>
      <c r="BR299" s="389">
        <f t="shared" si="448"/>
        <v>4530</v>
      </c>
      <c r="BS299" s="390">
        <f t="shared" si="449"/>
        <v>0</v>
      </c>
      <c r="BT299" s="391">
        <f t="shared" si="513"/>
        <v>0</v>
      </c>
      <c r="BU299" s="391">
        <f t="shared" si="510"/>
        <v>0</v>
      </c>
      <c r="BV299" s="391">
        <f t="shared" si="510"/>
        <v>0</v>
      </c>
      <c r="BW299" s="391">
        <f t="shared" si="510"/>
        <v>0</v>
      </c>
      <c r="BX299" s="391">
        <f t="shared" si="510"/>
        <v>0</v>
      </c>
      <c r="BY299" s="391">
        <f t="shared" si="510"/>
        <v>0</v>
      </c>
      <c r="BZ299" s="391">
        <f t="shared" si="510"/>
        <v>0</v>
      </c>
      <c r="CA299" s="391">
        <f t="shared" si="510"/>
        <v>0</v>
      </c>
      <c r="CB299" s="391">
        <f t="shared" si="450"/>
        <v>0</v>
      </c>
      <c r="CC299" s="391">
        <f t="shared" si="450"/>
        <v>0</v>
      </c>
      <c r="CD299" s="392">
        <f t="shared" si="451"/>
        <v>0</v>
      </c>
      <c r="CE299" s="393">
        <f t="shared" si="452"/>
        <v>15641</v>
      </c>
      <c r="CF299" s="392">
        <f t="shared" si="410"/>
        <v>0</v>
      </c>
      <c r="CG299" s="392">
        <f t="shared" si="410"/>
        <v>490.95232454841579</v>
      </c>
      <c r="CH299" s="392">
        <f t="shared" si="410"/>
        <v>15143.431067304031</v>
      </c>
      <c r="CI299" s="392">
        <f t="shared" si="407"/>
        <v>6.6166081475527729</v>
      </c>
      <c r="CJ299" s="392">
        <f t="shared" si="407"/>
        <v>0</v>
      </c>
      <c r="CK299" s="392">
        <f t="shared" si="407"/>
        <v>0</v>
      </c>
      <c r="CL299" s="392">
        <f t="shared" si="407"/>
        <v>0</v>
      </c>
      <c r="CM299" s="392">
        <f t="shared" si="453"/>
        <v>0</v>
      </c>
      <c r="CN299" s="392">
        <f t="shared" si="454"/>
        <v>0</v>
      </c>
      <c r="CO299" s="394">
        <f t="shared" si="455"/>
        <v>0</v>
      </c>
      <c r="CP299" s="394">
        <f t="shared" si="455"/>
        <v>0</v>
      </c>
      <c r="CQ299" s="395">
        <f t="shared" si="456"/>
        <v>150</v>
      </c>
      <c r="CR299" s="394">
        <f t="shared" si="495"/>
        <v>4.7083209949659466</v>
      </c>
      <c r="CS299" s="394">
        <f t="shared" si="495"/>
        <v>145.22822454418545</v>
      </c>
      <c r="CT299" s="394">
        <f t="shared" si="495"/>
        <v>6.3454460848597655E-2</v>
      </c>
      <c r="CU299" s="394">
        <f t="shared" si="457"/>
        <v>0</v>
      </c>
      <c r="CV299" s="394">
        <f t="shared" si="457"/>
        <v>0</v>
      </c>
      <c r="CW299" s="394">
        <f t="shared" si="457"/>
        <v>0</v>
      </c>
      <c r="CX299" s="396">
        <f t="shared" si="458"/>
        <v>0</v>
      </c>
      <c r="CY299" s="396">
        <f t="shared" si="458"/>
        <v>0</v>
      </c>
      <c r="CZ299" s="397">
        <f t="shared" si="459"/>
        <v>0</v>
      </c>
      <c r="DA299" s="397">
        <f t="shared" si="459"/>
        <v>0</v>
      </c>
      <c r="DB299" s="397">
        <f t="shared" si="459"/>
        <v>0</v>
      </c>
      <c r="DC299" s="397">
        <f t="shared" si="460"/>
        <v>-742</v>
      </c>
      <c r="DD299" s="397">
        <f t="shared" si="420"/>
        <v>0</v>
      </c>
      <c r="DE299" s="397">
        <f t="shared" si="420"/>
        <v>0</v>
      </c>
      <c r="DF299" s="397">
        <f t="shared" si="420"/>
        <v>0</v>
      </c>
      <c r="DG299" s="397">
        <f t="shared" si="420"/>
        <v>0</v>
      </c>
      <c r="DH299" s="397">
        <f t="shared" si="420"/>
        <v>0</v>
      </c>
      <c r="DI299" s="398">
        <f t="shared" si="461"/>
        <v>0</v>
      </c>
      <c r="DJ299" s="398">
        <f t="shared" si="461"/>
        <v>0</v>
      </c>
      <c r="DK299" s="399">
        <f t="shared" si="462"/>
        <v>0</v>
      </c>
      <c r="DL299" s="399">
        <f t="shared" si="462"/>
        <v>0</v>
      </c>
      <c r="DM299" s="399">
        <f t="shared" si="462"/>
        <v>0</v>
      </c>
      <c r="DN299" s="399">
        <f t="shared" si="462"/>
        <v>0</v>
      </c>
      <c r="DO299" s="399">
        <f t="shared" si="463"/>
        <v>-22887</v>
      </c>
      <c r="DP299" s="399">
        <f t="shared" si="464"/>
        <v>0</v>
      </c>
      <c r="DQ299" s="399">
        <f t="shared" si="464"/>
        <v>0</v>
      </c>
      <c r="DR299" s="399">
        <f t="shared" si="464"/>
        <v>0</v>
      </c>
      <c r="DS299" s="399">
        <f t="shared" si="464"/>
        <v>0</v>
      </c>
      <c r="DT299" s="400">
        <f t="shared" si="465"/>
        <v>0</v>
      </c>
      <c r="DU299" s="400">
        <f t="shared" si="465"/>
        <v>0</v>
      </c>
      <c r="DV299" s="386">
        <f t="shared" si="421"/>
        <v>0</v>
      </c>
      <c r="DW299" s="386">
        <f t="shared" si="421"/>
        <v>0</v>
      </c>
      <c r="DX299" s="386">
        <f t="shared" si="421"/>
        <v>0</v>
      </c>
      <c r="DY299" s="386">
        <f t="shared" si="421"/>
        <v>0</v>
      </c>
      <c r="DZ299" s="386">
        <f t="shared" si="421"/>
        <v>0</v>
      </c>
      <c r="EA299" s="401">
        <f t="shared" si="466"/>
        <v>-10</v>
      </c>
      <c r="EB299" s="386">
        <f t="shared" si="467"/>
        <v>0</v>
      </c>
      <c r="EC299" s="386">
        <f t="shared" si="467"/>
        <v>0</v>
      </c>
      <c r="ED299" s="386">
        <f t="shared" si="467"/>
        <v>0</v>
      </c>
      <c r="EE299" s="385">
        <f t="shared" si="468"/>
        <v>0</v>
      </c>
      <c r="EF299" s="385">
        <f t="shared" si="468"/>
        <v>0</v>
      </c>
      <c r="EG299" s="402">
        <f t="shared" si="496"/>
        <v>0</v>
      </c>
      <c r="EH299" s="402">
        <f t="shared" si="496"/>
        <v>0</v>
      </c>
      <c r="EI299" s="402">
        <f t="shared" si="496"/>
        <v>0</v>
      </c>
      <c r="EJ299" s="402">
        <f t="shared" si="469"/>
        <v>0</v>
      </c>
      <c r="EK299" s="402">
        <f t="shared" si="469"/>
        <v>0</v>
      </c>
      <c r="EL299" s="402">
        <f t="shared" si="469"/>
        <v>0</v>
      </c>
      <c r="EM299" s="402">
        <f t="shared" si="470"/>
        <v>0</v>
      </c>
      <c r="EN299" s="402">
        <f t="shared" si="471"/>
        <v>0</v>
      </c>
      <c r="EO299" s="402">
        <f t="shared" si="471"/>
        <v>0</v>
      </c>
      <c r="EP299" s="402">
        <f t="shared" si="472"/>
        <v>0</v>
      </c>
      <c r="EQ299" s="402">
        <f t="shared" si="473"/>
        <v>0</v>
      </c>
      <c r="ER299" s="394">
        <f t="shared" si="411"/>
        <v>0</v>
      </c>
      <c r="ES299" s="394">
        <f t="shared" si="411"/>
        <v>0</v>
      </c>
      <c r="ET299" s="394">
        <f t="shared" si="411"/>
        <v>0</v>
      </c>
      <c r="EU299" s="394">
        <f t="shared" si="408"/>
        <v>54.773467574770507</v>
      </c>
      <c r="EV299" s="394">
        <f t="shared" si="408"/>
        <v>1689.4883455306908</v>
      </c>
      <c r="EW299" s="394">
        <f t="shared" si="408"/>
        <v>0.73818689453868613</v>
      </c>
      <c r="EX299" s="394">
        <f t="shared" si="408"/>
        <v>0</v>
      </c>
      <c r="EY299" s="403">
        <f t="shared" si="474"/>
        <v>1745</v>
      </c>
      <c r="EZ299" s="394">
        <f t="shared" si="475"/>
        <v>0</v>
      </c>
      <c r="FA299" s="396">
        <f t="shared" si="476"/>
        <v>0</v>
      </c>
      <c r="FB299" s="396">
        <f t="shared" si="476"/>
        <v>0</v>
      </c>
      <c r="FC299" s="404">
        <f t="shared" si="514"/>
        <v>0</v>
      </c>
      <c r="FD299" s="404">
        <f t="shared" si="511"/>
        <v>0</v>
      </c>
      <c r="FE299" s="404">
        <f t="shared" si="511"/>
        <v>0</v>
      </c>
      <c r="FF299" s="404">
        <f t="shared" si="511"/>
        <v>49.374592833876221</v>
      </c>
      <c r="FG299" s="404">
        <f t="shared" si="511"/>
        <v>1522.9599813866914</v>
      </c>
      <c r="FH299" s="404">
        <f t="shared" si="511"/>
        <v>0.66542577943229408</v>
      </c>
      <c r="FI299" s="404">
        <f t="shared" si="511"/>
        <v>0</v>
      </c>
      <c r="FJ299" s="404">
        <f t="shared" si="511"/>
        <v>0</v>
      </c>
      <c r="FK299" s="392">
        <f t="shared" si="477"/>
        <v>1573</v>
      </c>
      <c r="FL299" s="384">
        <f t="shared" si="478"/>
        <v>0</v>
      </c>
      <c r="FM299" s="384">
        <f t="shared" si="478"/>
        <v>0</v>
      </c>
      <c r="FN299" s="405">
        <f t="shared" si="498"/>
        <v>0</v>
      </c>
      <c r="FO299" s="405">
        <f t="shared" si="498"/>
        <v>0</v>
      </c>
      <c r="FP299" s="405">
        <f t="shared" si="498"/>
        <v>0</v>
      </c>
      <c r="FQ299" s="405">
        <f t="shared" si="498"/>
        <v>142.19129404797158</v>
      </c>
      <c r="FR299" s="405">
        <f t="shared" si="498"/>
        <v>4385.892381234401</v>
      </c>
      <c r="FS299" s="405">
        <f t="shared" si="498"/>
        <v>1.9163247176276492</v>
      </c>
      <c r="FT299" s="405">
        <f t="shared" si="419"/>
        <v>0</v>
      </c>
      <c r="FU299" s="405">
        <f t="shared" si="419"/>
        <v>0</v>
      </c>
      <c r="FV299" s="405">
        <f t="shared" si="419"/>
        <v>0</v>
      </c>
      <c r="FW299" s="397">
        <f t="shared" si="479"/>
        <v>18204.320959133325</v>
      </c>
      <c r="FX299" s="406">
        <f t="shared" si="480"/>
        <v>13674.320959133325</v>
      </c>
      <c r="FY299" s="331">
        <f t="shared" si="481"/>
        <v>13674.320959133325</v>
      </c>
      <c r="FZ299" s="382">
        <f t="shared" si="482"/>
        <v>0</v>
      </c>
      <c r="GA299" s="331">
        <f t="shared" si="483"/>
        <v>0</v>
      </c>
      <c r="GB299" s="407">
        <f t="shared" si="484"/>
        <v>0</v>
      </c>
      <c r="GC299" s="407">
        <f t="shared" si="485"/>
        <v>0</v>
      </c>
      <c r="GD299" s="407">
        <f t="shared" si="486"/>
        <v>0</v>
      </c>
      <c r="GE299" s="407">
        <f t="shared" si="487"/>
        <v>0</v>
      </c>
      <c r="GF299" s="407">
        <f t="shared" si="488"/>
        <v>0</v>
      </c>
      <c r="GG299" s="407">
        <f t="shared" si="489"/>
        <v>0</v>
      </c>
      <c r="GH299" s="407">
        <f t="shared" si="490"/>
        <v>-2.2737367544323206E-13</v>
      </c>
      <c r="GI299" s="407">
        <f t="shared" si="491"/>
        <v>0</v>
      </c>
      <c r="GJ299">
        <f t="shared" si="492"/>
        <v>0</v>
      </c>
      <c r="GK299" s="382">
        <f t="shared" si="493"/>
        <v>-2.2737367544323206E-13</v>
      </c>
      <c r="GL299">
        <v>3</v>
      </c>
      <c r="GM299">
        <f t="shared" si="512"/>
        <v>0</v>
      </c>
      <c r="GN299">
        <f t="shared" si="512"/>
        <v>15641</v>
      </c>
      <c r="GO299">
        <f t="shared" si="512"/>
        <v>150</v>
      </c>
      <c r="GP299">
        <f t="shared" si="512"/>
        <v>0</v>
      </c>
      <c r="GQ299">
        <f t="shared" si="512"/>
        <v>0</v>
      </c>
      <c r="GR299">
        <f t="shared" si="509"/>
        <v>0</v>
      </c>
      <c r="GS299">
        <f t="shared" si="509"/>
        <v>0</v>
      </c>
      <c r="GT299">
        <f t="shared" si="509"/>
        <v>1745</v>
      </c>
      <c r="GU299">
        <f t="shared" si="509"/>
        <v>1573</v>
      </c>
      <c r="GV299">
        <f t="shared" si="509"/>
        <v>18204.320959133325</v>
      </c>
    </row>
    <row r="300" spans="1:204" customFormat="1" x14ac:dyDescent="0.25">
      <c r="A300" s="378" t="s">
        <v>1538</v>
      </c>
      <c r="B300" s="32" t="s">
        <v>1537</v>
      </c>
      <c r="C300" t="s">
        <v>896</v>
      </c>
      <c r="D300">
        <v>3</v>
      </c>
      <c r="E300" s="379">
        <v>812</v>
      </c>
      <c r="F300" s="379">
        <v>719</v>
      </c>
      <c r="G300" s="379">
        <v>100</v>
      </c>
      <c r="H300" s="379">
        <v>53941</v>
      </c>
      <c r="I300" s="379">
        <v>800</v>
      </c>
      <c r="J300" s="379">
        <v>72.5</v>
      </c>
      <c r="K300" s="379">
        <v>46380</v>
      </c>
      <c r="L300" s="379">
        <v>0</v>
      </c>
      <c r="M300" s="380">
        <v>0</v>
      </c>
      <c r="N300" s="381">
        <f t="shared" si="422"/>
        <v>102824.5</v>
      </c>
      <c r="O300" s="379">
        <v>2710</v>
      </c>
      <c r="P300" s="379">
        <v>1124</v>
      </c>
      <c r="Q300" s="379">
        <v>90</v>
      </c>
      <c r="R300" s="379">
        <v>59280</v>
      </c>
      <c r="S300" s="379">
        <v>798</v>
      </c>
      <c r="T300" s="379">
        <v>0</v>
      </c>
      <c r="U300" s="379">
        <v>15326.5</v>
      </c>
      <c r="V300" s="379">
        <v>5</v>
      </c>
      <c r="W300" s="480">
        <f>(VLOOKUP(A300,'[1]floresta plant'!$B$520:$F$554,5,0))*1000</f>
        <v>0</v>
      </c>
      <c r="X300" s="24">
        <f t="shared" si="423"/>
        <v>79333.5</v>
      </c>
      <c r="Y300" s="53">
        <f t="shared" si="409"/>
        <v>-10</v>
      </c>
      <c r="Z300" s="53">
        <f t="shared" si="409"/>
        <v>5339</v>
      </c>
      <c r="AA300" s="53">
        <f t="shared" si="409"/>
        <v>-2</v>
      </c>
      <c r="AB300" s="53">
        <f t="shared" si="406"/>
        <v>-72.5</v>
      </c>
      <c r="AC300" s="53">
        <f t="shared" si="406"/>
        <v>-31053.5</v>
      </c>
      <c r="AD300" s="53">
        <f t="shared" si="406"/>
        <v>5</v>
      </c>
      <c r="AE300" s="53">
        <f t="shared" si="406"/>
        <v>0</v>
      </c>
      <c r="AF300" s="53">
        <f t="shared" si="424"/>
        <v>405</v>
      </c>
      <c r="AG300" s="53">
        <f t="shared" si="425"/>
        <v>1898</v>
      </c>
      <c r="AH300" s="53">
        <f t="shared" si="426"/>
        <v>62405.94928434219</v>
      </c>
      <c r="AI300" s="53">
        <f t="shared" si="494"/>
        <v>-23491</v>
      </c>
      <c r="AJ300" s="469">
        <v>14368.545250000001</v>
      </c>
      <c r="AK300" s="469">
        <v>24546.404034342191</v>
      </c>
      <c r="AL300" s="469">
        <v>0</v>
      </c>
      <c r="AM300" s="470">
        <f t="shared" si="427"/>
        <v>38914.94928434219</v>
      </c>
      <c r="AN300" s="53">
        <f t="shared" si="428"/>
        <v>62405.94928434219</v>
      </c>
      <c r="AO300" s="382">
        <f t="shared" si="429"/>
        <v>3</v>
      </c>
      <c r="AP300">
        <v>3</v>
      </c>
      <c r="AQ300" s="383">
        <f t="shared" si="430"/>
        <v>7647</v>
      </c>
      <c r="AR300" s="383">
        <f t="shared" si="431"/>
        <v>-31138</v>
      </c>
      <c r="AS300" s="383">
        <f t="shared" si="432"/>
        <v>0</v>
      </c>
      <c r="AT300" s="383">
        <f t="shared" si="433"/>
        <v>31128</v>
      </c>
      <c r="AU300" s="383">
        <f t="shared" si="434"/>
        <v>0</v>
      </c>
      <c r="AV300" s="383">
        <f t="shared" si="435"/>
        <v>1</v>
      </c>
      <c r="AW300" s="383">
        <f t="shared" si="436"/>
        <v>0</v>
      </c>
      <c r="AX300" s="383">
        <f t="shared" si="437"/>
        <v>1</v>
      </c>
      <c r="AY300" s="383">
        <f t="shared" si="438"/>
        <v>0</v>
      </c>
      <c r="AZ300">
        <f t="shared" si="439"/>
        <v>0</v>
      </c>
      <c r="BA300">
        <f t="shared" si="440"/>
        <v>0</v>
      </c>
      <c r="BB300" s="383">
        <f t="shared" si="441"/>
        <v>0</v>
      </c>
      <c r="BC300" s="384">
        <f t="shared" si="497"/>
        <v>3.211510052026463E-4</v>
      </c>
      <c r="BD300" s="384">
        <f t="shared" si="497"/>
        <v>5339</v>
      </c>
      <c r="BE300" s="384">
        <f t="shared" si="497"/>
        <v>6.4230201040529263E-5</v>
      </c>
      <c r="BF300" s="384">
        <f t="shared" si="497"/>
        <v>2.3283447877191854E-3</v>
      </c>
      <c r="BG300" s="384">
        <f t="shared" si="497"/>
        <v>0.99728627400603764</v>
      </c>
      <c r="BH300" s="384">
        <f t="shared" si="497"/>
        <v>5</v>
      </c>
      <c r="BI300" s="384">
        <f t="shared" si="418"/>
        <v>0</v>
      </c>
      <c r="BJ300" s="384">
        <f t="shared" si="418"/>
        <v>405</v>
      </c>
      <c r="BK300" s="384">
        <f t="shared" si="418"/>
        <v>1898</v>
      </c>
      <c r="BL300" s="474">
        <f t="shared" si="442"/>
        <v>31138</v>
      </c>
      <c r="BM300" s="409">
        <f t="shared" si="443"/>
        <v>62405.94928434219</v>
      </c>
      <c r="BN300" s="473">
        <f t="shared" si="444"/>
        <v>7647</v>
      </c>
      <c r="BO300" s="387">
        <f t="shared" si="445"/>
        <v>1</v>
      </c>
      <c r="BP300" s="387">
        <f t="shared" si="446"/>
        <v>0</v>
      </c>
      <c r="BQ300" s="388">
        <f t="shared" si="447"/>
        <v>0</v>
      </c>
      <c r="BR300" s="389">
        <f t="shared" si="448"/>
        <v>23491</v>
      </c>
      <c r="BS300" s="390">
        <f t="shared" si="449"/>
        <v>-10</v>
      </c>
      <c r="BT300" s="391">
        <f t="shared" si="513"/>
        <v>0</v>
      </c>
      <c r="BU300" s="391">
        <f t="shared" si="510"/>
        <v>0</v>
      </c>
      <c r="BV300" s="391">
        <f t="shared" si="510"/>
        <v>0</v>
      </c>
      <c r="BW300" s="391">
        <f t="shared" si="510"/>
        <v>0</v>
      </c>
      <c r="BX300" s="391">
        <f t="shared" si="510"/>
        <v>0</v>
      </c>
      <c r="BY300" s="391">
        <f t="shared" si="510"/>
        <v>0</v>
      </c>
      <c r="BZ300" s="391">
        <f t="shared" si="510"/>
        <v>0</v>
      </c>
      <c r="CA300" s="391">
        <f t="shared" si="510"/>
        <v>0</v>
      </c>
      <c r="CB300" s="391">
        <f t="shared" si="450"/>
        <v>0</v>
      </c>
      <c r="CC300" s="391">
        <f t="shared" si="450"/>
        <v>0</v>
      </c>
      <c r="CD300" s="392">
        <f t="shared" si="451"/>
        <v>1.7146252167769287</v>
      </c>
      <c r="CE300" s="393">
        <f t="shared" si="452"/>
        <v>5339</v>
      </c>
      <c r="CF300" s="392">
        <f t="shared" si="410"/>
        <v>0.34292504335538571</v>
      </c>
      <c r="CG300" s="392">
        <f t="shared" si="410"/>
        <v>12.431032821632732</v>
      </c>
      <c r="CH300" s="392">
        <f t="shared" si="410"/>
        <v>5324.5114169182352</v>
      </c>
      <c r="CI300" s="392">
        <f t="shared" si="407"/>
        <v>0</v>
      </c>
      <c r="CJ300" s="392">
        <f t="shared" si="407"/>
        <v>0</v>
      </c>
      <c r="CK300" s="392">
        <f t="shared" si="407"/>
        <v>0</v>
      </c>
      <c r="CL300" s="392">
        <f t="shared" si="407"/>
        <v>0</v>
      </c>
      <c r="CM300" s="392">
        <f t="shared" si="453"/>
        <v>0</v>
      </c>
      <c r="CN300" s="392">
        <f t="shared" si="454"/>
        <v>0</v>
      </c>
      <c r="CO300" s="394">
        <f t="shared" si="455"/>
        <v>0</v>
      </c>
      <c r="CP300" s="394">
        <f t="shared" si="455"/>
        <v>0</v>
      </c>
      <c r="CQ300" s="395">
        <f t="shared" si="456"/>
        <v>-2</v>
      </c>
      <c r="CR300" s="394">
        <f t="shared" si="495"/>
        <v>0</v>
      </c>
      <c r="CS300" s="394">
        <f t="shared" si="495"/>
        <v>0</v>
      </c>
      <c r="CT300" s="394">
        <f t="shared" si="495"/>
        <v>0</v>
      </c>
      <c r="CU300" s="394">
        <f t="shared" si="457"/>
        <v>0</v>
      </c>
      <c r="CV300" s="394">
        <f t="shared" si="457"/>
        <v>0</v>
      </c>
      <c r="CW300" s="394">
        <f t="shared" si="457"/>
        <v>0</v>
      </c>
      <c r="CX300" s="396">
        <f t="shared" si="458"/>
        <v>0</v>
      </c>
      <c r="CY300" s="396">
        <f t="shared" si="458"/>
        <v>0</v>
      </c>
      <c r="CZ300" s="397">
        <f t="shared" si="459"/>
        <v>0</v>
      </c>
      <c r="DA300" s="397">
        <f t="shared" si="459"/>
        <v>0</v>
      </c>
      <c r="DB300" s="397">
        <f t="shared" si="459"/>
        <v>0</v>
      </c>
      <c r="DC300" s="397">
        <f t="shared" si="460"/>
        <v>-72.5</v>
      </c>
      <c r="DD300" s="397">
        <f t="shared" si="420"/>
        <v>0</v>
      </c>
      <c r="DE300" s="397">
        <f t="shared" si="420"/>
        <v>0</v>
      </c>
      <c r="DF300" s="397">
        <f t="shared" si="420"/>
        <v>0</v>
      </c>
      <c r="DG300" s="397">
        <f t="shared" si="420"/>
        <v>0</v>
      </c>
      <c r="DH300" s="397">
        <f t="shared" si="420"/>
        <v>0</v>
      </c>
      <c r="DI300" s="398">
        <f t="shared" si="461"/>
        <v>0</v>
      </c>
      <c r="DJ300" s="398">
        <f t="shared" si="461"/>
        <v>0</v>
      </c>
      <c r="DK300" s="399">
        <f t="shared" si="462"/>
        <v>0</v>
      </c>
      <c r="DL300" s="399">
        <f t="shared" si="462"/>
        <v>0</v>
      </c>
      <c r="DM300" s="399">
        <f t="shared" si="462"/>
        <v>0</v>
      </c>
      <c r="DN300" s="399">
        <f t="shared" si="462"/>
        <v>0</v>
      </c>
      <c r="DO300" s="399">
        <f t="shared" si="463"/>
        <v>-31053.5</v>
      </c>
      <c r="DP300" s="399">
        <f t="shared" si="464"/>
        <v>0</v>
      </c>
      <c r="DQ300" s="399">
        <f t="shared" si="464"/>
        <v>0</v>
      </c>
      <c r="DR300" s="399">
        <f t="shared" si="464"/>
        <v>0</v>
      </c>
      <c r="DS300" s="399">
        <f t="shared" si="464"/>
        <v>0</v>
      </c>
      <c r="DT300" s="400">
        <f t="shared" si="465"/>
        <v>0</v>
      </c>
      <c r="DU300" s="400">
        <f t="shared" si="465"/>
        <v>0</v>
      </c>
      <c r="DV300" s="386">
        <f t="shared" si="421"/>
        <v>1.6057550260132314E-3</v>
      </c>
      <c r="DW300" s="386">
        <f t="shared" si="421"/>
        <v>0</v>
      </c>
      <c r="DX300" s="386">
        <f t="shared" si="421"/>
        <v>3.211510052026463E-4</v>
      </c>
      <c r="DY300" s="386">
        <f t="shared" si="421"/>
        <v>1.1641723938595926E-2</v>
      </c>
      <c r="DZ300" s="386">
        <f t="shared" si="421"/>
        <v>4.9864313700301883</v>
      </c>
      <c r="EA300" s="401">
        <f t="shared" si="466"/>
        <v>5</v>
      </c>
      <c r="EB300" s="386">
        <f t="shared" si="467"/>
        <v>0</v>
      </c>
      <c r="EC300" s="386">
        <f t="shared" si="467"/>
        <v>0</v>
      </c>
      <c r="ED300" s="386">
        <f t="shared" si="467"/>
        <v>0</v>
      </c>
      <c r="EE300" s="385">
        <f t="shared" si="468"/>
        <v>0</v>
      </c>
      <c r="EF300" s="385">
        <f t="shared" si="468"/>
        <v>0</v>
      </c>
      <c r="EG300" s="402">
        <f t="shared" si="496"/>
        <v>0</v>
      </c>
      <c r="EH300" s="402">
        <f t="shared" si="496"/>
        <v>0</v>
      </c>
      <c r="EI300" s="402">
        <f t="shared" si="496"/>
        <v>0</v>
      </c>
      <c r="EJ300" s="402">
        <f t="shared" si="469"/>
        <v>0</v>
      </c>
      <c r="EK300" s="402">
        <f t="shared" si="469"/>
        <v>0</v>
      </c>
      <c r="EL300" s="402">
        <f t="shared" si="469"/>
        <v>0</v>
      </c>
      <c r="EM300" s="402">
        <f t="shared" si="470"/>
        <v>0</v>
      </c>
      <c r="EN300" s="402">
        <f t="shared" si="471"/>
        <v>0</v>
      </c>
      <c r="EO300" s="402">
        <f t="shared" si="471"/>
        <v>0</v>
      </c>
      <c r="EP300" s="402">
        <f t="shared" si="472"/>
        <v>0</v>
      </c>
      <c r="EQ300" s="402">
        <f t="shared" si="473"/>
        <v>0</v>
      </c>
      <c r="ER300" s="394">
        <f t="shared" si="411"/>
        <v>0.13006615710707176</v>
      </c>
      <c r="ES300" s="394">
        <f t="shared" si="411"/>
        <v>0</v>
      </c>
      <c r="ET300" s="394">
        <f t="shared" si="411"/>
        <v>2.6013231421414353E-2</v>
      </c>
      <c r="EU300" s="394">
        <f t="shared" si="408"/>
        <v>0.94297963902627013</v>
      </c>
      <c r="EV300" s="394">
        <f t="shared" si="408"/>
        <v>403.90094097244526</v>
      </c>
      <c r="EW300" s="394">
        <f t="shared" si="408"/>
        <v>0</v>
      </c>
      <c r="EX300" s="394">
        <f t="shared" si="408"/>
        <v>0</v>
      </c>
      <c r="EY300" s="403">
        <f t="shared" si="474"/>
        <v>405</v>
      </c>
      <c r="EZ300" s="394">
        <f t="shared" si="475"/>
        <v>0</v>
      </c>
      <c r="FA300" s="396">
        <f t="shared" si="476"/>
        <v>0</v>
      </c>
      <c r="FB300" s="396">
        <f t="shared" si="476"/>
        <v>0</v>
      </c>
      <c r="FC300" s="404">
        <f t="shared" si="514"/>
        <v>0.60954460787462272</v>
      </c>
      <c r="FD300" s="404">
        <f t="shared" si="511"/>
        <v>0</v>
      </c>
      <c r="FE300" s="404">
        <f t="shared" si="511"/>
        <v>0.12190892157492454</v>
      </c>
      <c r="FF300" s="404">
        <f t="shared" si="511"/>
        <v>4.419198407091014</v>
      </c>
      <c r="FG300" s="404">
        <f t="shared" si="511"/>
        <v>1892.8493480634595</v>
      </c>
      <c r="FH300" s="404">
        <f t="shared" si="511"/>
        <v>0</v>
      </c>
      <c r="FI300" s="404">
        <f t="shared" si="511"/>
        <v>0</v>
      </c>
      <c r="FJ300" s="404">
        <f t="shared" si="511"/>
        <v>0</v>
      </c>
      <c r="FK300" s="392">
        <f t="shared" si="477"/>
        <v>1898</v>
      </c>
      <c r="FL300" s="384">
        <f t="shared" si="478"/>
        <v>0</v>
      </c>
      <c r="FM300" s="384">
        <f t="shared" si="478"/>
        <v>0</v>
      </c>
      <c r="FN300" s="405">
        <f t="shared" si="498"/>
        <v>7.5441582632153645</v>
      </c>
      <c r="FO300" s="405">
        <f t="shared" si="498"/>
        <v>0</v>
      </c>
      <c r="FP300" s="405">
        <f t="shared" si="498"/>
        <v>1.508831652643073</v>
      </c>
      <c r="FQ300" s="405">
        <f t="shared" si="498"/>
        <v>54.695147408311385</v>
      </c>
      <c r="FR300" s="405">
        <f t="shared" si="498"/>
        <v>23427.251862675832</v>
      </c>
      <c r="FS300" s="405">
        <f t="shared" si="498"/>
        <v>0</v>
      </c>
      <c r="FT300" s="405">
        <f t="shared" si="419"/>
        <v>0</v>
      </c>
      <c r="FU300" s="405">
        <f t="shared" si="419"/>
        <v>0</v>
      </c>
      <c r="FV300" s="405">
        <f t="shared" si="419"/>
        <v>0</v>
      </c>
      <c r="FW300" s="397">
        <f t="shared" si="479"/>
        <v>62405.94928434219</v>
      </c>
      <c r="FX300" s="406">
        <f t="shared" si="480"/>
        <v>38914.94928434219</v>
      </c>
      <c r="FY300" s="331">
        <f t="shared" si="481"/>
        <v>38914.94928434219</v>
      </c>
      <c r="FZ300" s="382">
        <f t="shared" si="482"/>
        <v>0</v>
      </c>
      <c r="GA300" s="331">
        <f t="shared" si="483"/>
        <v>0</v>
      </c>
      <c r="GB300" s="407">
        <f t="shared" si="484"/>
        <v>-1.6164847238542279E-13</v>
      </c>
      <c r="GC300" s="407">
        <f t="shared" si="485"/>
        <v>0</v>
      </c>
      <c r="GD300" s="407">
        <f t="shared" si="486"/>
        <v>0</v>
      </c>
      <c r="GE300" s="407">
        <f t="shared" si="487"/>
        <v>0</v>
      </c>
      <c r="GF300" s="407">
        <f t="shared" si="488"/>
        <v>0</v>
      </c>
      <c r="GG300" s="407">
        <f t="shared" si="489"/>
        <v>0</v>
      </c>
      <c r="GH300" s="407">
        <f t="shared" si="490"/>
        <v>0</v>
      </c>
      <c r="GI300" s="407">
        <f t="shared" si="491"/>
        <v>0</v>
      </c>
      <c r="GJ300">
        <f t="shared" si="492"/>
        <v>0</v>
      </c>
      <c r="GK300" s="382">
        <f t="shared" si="493"/>
        <v>-1.6164847238542279E-13</v>
      </c>
      <c r="GL300">
        <v>3</v>
      </c>
      <c r="GM300">
        <f t="shared" si="512"/>
        <v>0</v>
      </c>
      <c r="GN300">
        <f t="shared" si="512"/>
        <v>5339</v>
      </c>
      <c r="GO300">
        <f t="shared" si="512"/>
        <v>0</v>
      </c>
      <c r="GP300">
        <f t="shared" si="512"/>
        <v>0</v>
      </c>
      <c r="GQ300">
        <f t="shared" si="512"/>
        <v>0</v>
      </c>
      <c r="GR300">
        <f t="shared" si="509"/>
        <v>5</v>
      </c>
      <c r="GS300">
        <f t="shared" si="509"/>
        <v>0</v>
      </c>
      <c r="GT300">
        <f t="shared" si="509"/>
        <v>405</v>
      </c>
      <c r="GU300">
        <f t="shared" si="509"/>
        <v>1898</v>
      </c>
      <c r="GV300">
        <f t="shared" si="509"/>
        <v>62405.94928434219</v>
      </c>
    </row>
    <row r="301" spans="1:204" customFormat="1" x14ac:dyDescent="0.25">
      <c r="A301" s="378" t="s">
        <v>1541</v>
      </c>
      <c r="B301" s="32" t="s">
        <v>1540</v>
      </c>
      <c r="C301" t="s">
        <v>896</v>
      </c>
      <c r="D301">
        <v>3</v>
      </c>
      <c r="E301" s="379">
        <v>7084</v>
      </c>
      <c r="F301" s="379">
        <v>1114.5</v>
      </c>
      <c r="G301" s="379">
        <v>2472</v>
      </c>
      <c r="H301" s="379">
        <v>46075</v>
      </c>
      <c r="I301" s="379">
        <v>9001.5</v>
      </c>
      <c r="J301" s="379">
        <v>0</v>
      </c>
      <c r="K301" s="379">
        <v>34725.5</v>
      </c>
      <c r="L301" s="379">
        <v>0</v>
      </c>
      <c r="M301" s="380">
        <v>0</v>
      </c>
      <c r="N301" s="381">
        <f t="shared" si="422"/>
        <v>100472.5</v>
      </c>
      <c r="O301" s="379">
        <v>6203</v>
      </c>
      <c r="P301" s="379">
        <v>1427.5</v>
      </c>
      <c r="Q301" s="379">
        <v>2427.5</v>
      </c>
      <c r="R301" s="379">
        <v>35800</v>
      </c>
      <c r="S301" s="379">
        <v>8260</v>
      </c>
      <c r="T301" s="379">
        <v>1350</v>
      </c>
      <c r="U301" s="379">
        <v>16232.5</v>
      </c>
      <c r="V301" s="379">
        <v>0</v>
      </c>
      <c r="W301" s="480">
        <f>(VLOOKUP(A301,'[1]floresta plant'!$B$520:$F$554,5,0))*1000</f>
        <v>0</v>
      </c>
      <c r="X301" s="24">
        <f t="shared" si="423"/>
        <v>71700.5</v>
      </c>
      <c r="Y301" s="53">
        <f t="shared" si="409"/>
        <v>-44.5</v>
      </c>
      <c r="Z301" s="53">
        <f t="shared" si="409"/>
        <v>-10275</v>
      </c>
      <c r="AA301" s="53">
        <f t="shared" si="409"/>
        <v>-741.5</v>
      </c>
      <c r="AB301" s="53">
        <f t="shared" si="406"/>
        <v>1350</v>
      </c>
      <c r="AC301" s="53">
        <f t="shared" si="406"/>
        <v>-18493</v>
      </c>
      <c r="AD301" s="53">
        <f t="shared" si="406"/>
        <v>0</v>
      </c>
      <c r="AE301" s="53">
        <f t="shared" si="406"/>
        <v>0</v>
      </c>
      <c r="AF301" s="53">
        <f t="shared" si="424"/>
        <v>313</v>
      </c>
      <c r="AG301" s="53">
        <f t="shared" si="425"/>
        <v>-881</v>
      </c>
      <c r="AH301" s="53">
        <f t="shared" si="426"/>
        <v>116758.28769775454</v>
      </c>
      <c r="AI301" s="53">
        <f t="shared" si="494"/>
        <v>-28772</v>
      </c>
      <c r="AJ301" s="469">
        <v>12278.930699999999</v>
      </c>
      <c r="AK301" s="469">
        <v>75707.356997754541</v>
      </c>
      <c r="AL301" s="469">
        <v>0</v>
      </c>
      <c r="AM301" s="470">
        <f t="shared" si="427"/>
        <v>87986.287697754538</v>
      </c>
      <c r="AN301" s="53">
        <f t="shared" si="428"/>
        <v>116758.28769775454</v>
      </c>
      <c r="AO301" s="382">
        <f t="shared" si="429"/>
        <v>3</v>
      </c>
      <c r="AP301">
        <v>3</v>
      </c>
      <c r="AQ301" s="383">
        <f t="shared" si="430"/>
        <v>1663</v>
      </c>
      <c r="AR301" s="383">
        <f t="shared" si="431"/>
        <v>-30435</v>
      </c>
      <c r="AS301" s="383">
        <f t="shared" si="432"/>
        <v>0</v>
      </c>
      <c r="AT301" s="383">
        <f t="shared" si="433"/>
        <v>30390.5</v>
      </c>
      <c r="AU301" s="383">
        <f t="shared" si="434"/>
        <v>0</v>
      </c>
      <c r="AV301" s="383">
        <f t="shared" si="435"/>
        <v>1</v>
      </c>
      <c r="AW301" s="383">
        <f t="shared" si="436"/>
        <v>0</v>
      </c>
      <c r="AX301" s="383">
        <f t="shared" si="437"/>
        <v>1</v>
      </c>
      <c r="AY301" s="383">
        <f t="shared" si="438"/>
        <v>0</v>
      </c>
      <c r="AZ301">
        <f t="shared" si="439"/>
        <v>0</v>
      </c>
      <c r="BA301">
        <f t="shared" si="440"/>
        <v>0</v>
      </c>
      <c r="BB301" s="383">
        <f t="shared" si="441"/>
        <v>0</v>
      </c>
      <c r="BC301" s="384">
        <f t="shared" si="497"/>
        <v>1.4621324133399047E-3</v>
      </c>
      <c r="BD301" s="384">
        <f t="shared" si="497"/>
        <v>0.33760473139477576</v>
      </c>
      <c r="BE301" s="384">
        <f t="shared" si="497"/>
        <v>2.4363397404304255E-2</v>
      </c>
      <c r="BF301" s="384">
        <f t="shared" si="497"/>
        <v>1350</v>
      </c>
      <c r="BG301" s="384">
        <f t="shared" si="497"/>
        <v>0.6076228026942665</v>
      </c>
      <c r="BH301" s="384">
        <f t="shared" si="497"/>
        <v>0</v>
      </c>
      <c r="BI301" s="384">
        <f t="shared" si="418"/>
        <v>0</v>
      </c>
      <c r="BJ301" s="384">
        <f t="shared" si="418"/>
        <v>313</v>
      </c>
      <c r="BK301" s="384">
        <f t="shared" si="418"/>
        <v>2.894693609331362E-2</v>
      </c>
      <c r="BL301" s="474">
        <f t="shared" si="442"/>
        <v>30435</v>
      </c>
      <c r="BM301" s="409">
        <f t="shared" si="443"/>
        <v>116758.28769775454</v>
      </c>
      <c r="BN301" s="473">
        <f t="shared" si="444"/>
        <v>1663</v>
      </c>
      <c r="BO301" s="387">
        <f t="shared" si="445"/>
        <v>1</v>
      </c>
      <c r="BP301" s="387">
        <f t="shared" si="446"/>
        <v>0</v>
      </c>
      <c r="BQ301" s="388">
        <f t="shared" si="447"/>
        <v>0</v>
      </c>
      <c r="BR301" s="389">
        <f t="shared" si="448"/>
        <v>28772</v>
      </c>
      <c r="BS301" s="390">
        <f t="shared" si="449"/>
        <v>-44.5</v>
      </c>
      <c r="BT301" s="391">
        <f t="shared" si="513"/>
        <v>0</v>
      </c>
      <c r="BU301" s="391">
        <f t="shared" si="510"/>
        <v>0</v>
      </c>
      <c r="BV301" s="391">
        <f t="shared" si="510"/>
        <v>0</v>
      </c>
      <c r="BW301" s="391">
        <f t="shared" si="510"/>
        <v>0</v>
      </c>
      <c r="BX301" s="391">
        <f t="shared" si="510"/>
        <v>0</v>
      </c>
      <c r="BY301" s="391">
        <f t="shared" si="510"/>
        <v>0</v>
      </c>
      <c r="BZ301" s="391">
        <f t="shared" si="510"/>
        <v>0</v>
      </c>
      <c r="CA301" s="391">
        <f t="shared" si="510"/>
        <v>0</v>
      </c>
      <c r="CB301" s="391">
        <f t="shared" si="450"/>
        <v>0</v>
      </c>
      <c r="CC301" s="391">
        <f t="shared" si="450"/>
        <v>0</v>
      </c>
      <c r="CD301" s="392">
        <f t="shared" si="451"/>
        <v>0</v>
      </c>
      <c r="CE301" s="393">
        <f t="shared" si="452"/>
        <v>-10275</v>
      </c>
      <c r="CF301" s="392">
        <f t="shared" si="410"/>
        <v>0</v>
      </c>
      <c r="CG301" s="392">
        <f t="shared" si="410"/>
        <v>0</v>
      </c>
      <c r="CH301" s="392">
        <f t="shared" si="410"/>
        <v>0</v>
      </c>
      <c r="CI301" s="392">
        <f t="shared" si="407"/>
        <v>0</v>
      </c>
      <c r="CJ301" s="392">
        <f t="shared" si="407"/>
        <v>0</v>
      </c>
      <c r="CK301" s="392">
        <f t="shared" si="407"/>
        <v>0</v>
      </c>
      <c r="CL301" s="392">
        <f t="shared" si="407"/>
        <v>0</v>
      </c>
      <c r="CM301" s="392">
        <f t="shared" si="453"/>
        <v>0</v>
      </c>
      <c r="CN301" s="392">
        <f t="shared" si="454"/>
        <v>0</v>
      </c>
      <c r="CO301" s="394">
        <f t="shared" si="455"/>
        <v>0</v>
      </c>
      <c r="CP301" s="394">
        <f t="shared" si="455"/>
        <v>0</v>
      </c>
      <c r="CQ301" s="395">
        <f t="shared" si="456"/>
        <v>-741.5</v>
      </c>
      <c r="CR301" s="394">
        <f t="shared" si="495"/>
        <v>0</v>
      </c>
      <c r="CS301" s="394">
        <f t="shared" si="495"/>
        <v>0</v>
      </c>
      <c r="CT301" s="394">
        <f t="shared" si="495"/>
        <v>0</v>
      </c>
      <c r="CU301" s="394">
        <f t="shared" si="457"/>
        <v>0</v>
      </c>
      <c r="CV301" s="394">
        <f t="shared" si="457"/>
        <v>0</v>
      </c>
      <c r="CW301" s="394">
        <f t="shared" si="457"/>
        <v>0</v>
      </c>
      <c r="CX301" s="396">
        <f t="shared" si="458"/>
        <v>0</v>
      </c>
      <c r="CY301" s="396">
        <f t="shared" si="458"/>
        <v>0</v>
      </c>
      <c r="CZ301" s="397">
        <f t="shared" si="459"/>
        <v>1.9738787580088715</v>
      </c>
      <c r="DA301" s="397">
        <f t="shared" si="459"/>
        <v>455.7663873829473</v>
      </c>
      <c r="DB301" s="397">
        <f t="shared" si="459"/>
        <v>32.890586495810744</v>
      </c>
      <c r="DC301" s="397">
        <f t="shared" si="460"/>
        <v>1350</v>
      </c>
      <c r="DD301" s="397">
        <f t="shared" si="420"/>
        <v>820.29078363725978</v>
      </c>
      <c r="DE301" s="397">
        <f t="shared" si="420"/>
        <v>0</v>
      </c>
      <c r="DF301" s="397">
        <f t="shared" si="420"/>
        <v>0</v>
      </c>
      <c r="DG301" s="397">
        <f t="shared" si="420"/>
        <v>0</v>
      </c>
      <c r="DH301" s="397">
        <f t="shared" si="420"/>
        <v>39.078363725973389</v>
      </c>
      <c r="DI301" s="398">
        <f t="shared" si="461"/>
        <v>0</v>
      </c>
      <c r="DJ301" s="398">
        <f t="shared" si="461"/>
        <v>0</v>
      </c>
      <c r="DK301" s="399">
        <f t="shared" si="462"/>
        <v>0</v>
      </c>
      <c r="DL301" s="399">
        <f t="shared" si="462"/>
        <v>0</v>
      </c>
      <c r="DM301" s="399">
        <f t="shared" si="462"/>
        <v>0</v>
      </c>
      <c r="DN301" s="399">
        <f t="shared" si="462"/>
        <v>0</v>
      </c>
      <c r="DO301" s="399">
        <f t="shared" si="463"/>
        <v>-18493</v>
      </c>
      <c r="DP301" s="399">
        <f t="shared" si="464"/>
        <v>0</v>
      </c>
      <c r="DQ301" s="399">
        <f t="shared" si="464"/>
        <v>0</v>
      </c>
      <c r="DR301" s="399">
        <f t="shared" si="464"/>
        <v>0</v>
      </c>
      <c r="DS301" s="399">
        <f t="shared" si="464"/>
        <v>0</v>
      </c>
      <c r="DT301" s="400">
        <f t="shared" si="465"/>
        <v>0</v>
      </c>
      <c r="DU301" s="400">
        <f t="shared" si="465"/>
        <v>0</v>
      </c>
      <c r="DV301" s="386">
        <f t="shared" si="421"/>
        <v>0</v>
      </c>
      <c r="DW301" s="386">
        <f t="shared" si="421"/>
        <v>0</v>
      </c>
      <c r="DX301" s="386">
        <f t="shared" si="421"/>
        <v>0</v>
      </c>
      <c r="DY301" s="386">
        <f t="shared" si="421"/>
        <v>0</v>
      </c>
      <c r="DZ301" s="386">
        <f t="shared" si="421"/>
        <v>0</v>
      </c>
      <c r="EA301" s="401">
        <f t="shared" si="466"/>
        <v>0</v>
      </c>
      <c r="EB301" s="386">
        <f t="shared" si="467"/>
        <v>0</v>
      </c>
      <c r="EC301" s="386">
        <f t="shared" si="467"/>
        <v>0</v>
      </c>
      <c r="ED301" s="386">
        <f t="shared" si="467"/>
        <v>0</v>
      </c>
      <c r="EE301" s="385">
        <f t="shared" si="468"/>
        <v>0</v>
      </c>
      <c r="EF301" s="385">
        <f t="shared" si="468"/>
        <v>0</v>
      </c>
      <c r="EG301" s="402">
        <f t="shared" si="496"/>
        <v>0</v>
      </c>
      <c r="EH301" s="402">
        <f t="shared" si="496"/>
        <v>0</v>
      </c>
      <c r="EI301" s="402">
        <f t="shared" si="496"/>
        <v>0</v>
      </c>
      <c r="EJ301" s="402">
        <f t="shared" si="469"/>
        <v>0</v>
      </c>
      <c r="EK301" s="402">
        <f t="shared" si="469"/>
        <v>0</v>
      </c>
      <c r="EL301" s="402">
        <f t="shared" si="469"/>
        <v>0</v>
      </c>
      <c r="EM301" s="402">
        <f t="shared" si="470"/>
        <v>0</v>
      </c>
      <c r="EN301" s="402">
        <f t="shared" si="471"/>
        <v>0</v>
      </c>
      <c r="EO301" s="402">
        <f t="shared" si="471"/>
        <v>0</v>
      </c>
      <c r="EP301" s="402">
        <f t="shared" si="472"/>
        <v>0</v>
      </c>
      <c r="EQ301" s="402">
        <f t="shared" si="473"/>
        <v>0</v>
      </c>
      <c r="ER301" s="394">
        <f t="shared" si="411"/>
        <v>0.4576474453753902</v>
      </c>
      <c r="ES301" s="394">
        <f t="shared" si="411"/>
        <v>105.67028092656481</v>
      </c>
      <c r="ET301" s="394">
        <f t="shared" si="411"/>
        <v>7.6257433875472316</v>
      </c>
      <c r="EU301" s="394">
        <f t="shared" si="408"/>
        <v>0</v>
      </c>
      <c r="EV301" s="394">
        <f t="shared" si="408"/>
        <v>190.1859372433054</v>
      </c>
      <c r="EW301" s="394">
        <f t="shared" si="408"/>
        <v>0</v>
      </c>
      <c r="EX301" s="394">
        <f t="shared" si="408"/>
        <v>0</v>
      </c>
      <c r="EY301" s="403">
        <f t="shared" si="474"/>
        <v>313</v>
      </c>
      <c r="EZ301" s="394">
        <f t="shared" si="475"/>
        <v>9.060390997207163</v>
      </c>
      <c r="FA301" s="396">
        <f t="shared" si="476"/>
        <v>0</v>
      </c>
      <c r="FB301" s="396">
        <f t="shared" si="476"/>
        <v>0</v>
      </c>
      <c r="FC301" s="404">
        <f t="shared" si="514"/>
        <v>0</v>
      </c>
      <c r="FD301" s="404">
        <f t="shared" si="511"/>
        <v>0</v>
      </c>
      <c r="FE301" s="404">
        <f t="shared" si="511"/>
        <v>0</v>
      </c>
      <c r="FF301" s="404">
        <f t="shared" si="511"/>
        <v>0</v>
      </c>
      <c r="FG301" s="404">
        <f t="shared" si="511"/>
        <v>0</v>
      </c>
      <c r="FH301" s="404">
        <f t="shared" si="511"/>
        <v>0</v>
      </c>
      <c r="FI301" s="404">
        <f t="shared" si="511"/>
        <v>0</v>
      </c>
      <c r="FJ301" s="404">
        <f t="shared" si="511"/>
        <v>0</v>
      </c>
      <c r="FK301" s="392">
        <f t="shared" si="477"/>
        <v>-881</v>
      </c>
      <c r="FL301" s="384">
        <f t="shared" si="478"/>
        <v>0</v>
      </c>
      <c r="FM301" s="384">
        <f t="shared" si="478"/>
        <v>0</v>
      </c>
      <c r="FN301" s="405">
        <f t="shared" si="498"/>
        <v>42.068473796615741</v>
      </c>
      <c r="FO301" s="405">
        <f t="shared" si="498"/>
        <v>9713.5633316904878</v>
      </c>
      <c r="FP301" s="405">
        <f t="shared" si="498"/>
        <v>700.98367011664197</v>
      </c>
      <c r="FQ301" s="405">
        <f t="shared" si="498"/>
        <v>0</v>
      </c>
      <c r="FR301" s="405">
        <f t="shared" si="498"/>
        <v>17482.523279119436</v>
      </c>
      <c r="FS301" s="405">
        <f t="shared" si="498"/>
        <v>0</v>
      </c>
      <c r="FT301" s="405">
        <f t="shared" si="419"/>
        <v>0</v>
      </c>
      <c r="FU301" s="405">
        <f t="shared" si="419"/>
        <v>0</v>
      </c>
      <c r="FV301" s="405">
        <f t="shared" si="419"/>
        <v>832.86124527681943</v>
      </c>
      <c r="FW301" s="397">
        <f t="shared" si="479"/>
        <v>116758.28769775454</v>
      </c>
      <c r="FX301" s="406">
        <f t="shared" si="480"/>
        <v>87986.287697754538</v>
      </c>
      <c r="FY301" s="331">
        <f t="shared" si="481"/>
        <v>87986.287697754538</v>
      </c>
      <c r="FZ301" s="382">
        <f t="shared" si="482"/>
        <v>0</v>
      </c>
      <c r="GA301" s="331">
        <f t="shared" si="483"/>
        <v>0</v>
      </c>
      <c r="GB301" s="407">
        <f t="shared" si="484"/>
        <v>0</v>
      </c>
      <c r="GC301" s="407">
        <f t="shared" si="485"/>
        <v>0</v>
      </c>
      <c r="GD301" s="407">
        <f t="shared" si="486"/>
        <v>-1.0547118733938987E-13</v>
      </c>
      <c r="GE301" s="407">
        <f t="shared" si="487"/>
        <v>0</v>
      </c>
      <c r="GF301" s="407">
        <f t="shared" si="488"/>
        <v>0</v>
      </c>
      <c r="GG301" s="407">
        <f t="shared" si="489"/>
        <v>0</v>
      </c>
      <c r="GH301" s="407">
        <f t="shared" si="490"/>
        <v>0</v>
      </c>
      <c r="GI301" s="407">
        <f t="shared" si="491"/>
        <v>0</v>
      </c>
      <c r="GJ301">
        <f t="shared" si="492"/>
        <v>0</v>
      </c>
      <c r="GK301" s="382">
        <f t="shared" si="493"/>
        <v>-1.0547118733938987E-13</v>
      </c>
      <c r="GL301">
        <v>3</v>
      </c>
      <c r="GM301">
        <f t="shared" si="512"/>
        <v>0</v>
      </c>
      <c r="GN301">
        <f t="shared" si="512"/>
        <v>0</v>
      </c>
      <c r="GO301">
        <f t="shared" si="512"/>
        <v>0</v>
      </c>
      <c r="GP301">
        <f t="shared" si="512"/>
        <v>1350</v>
      </c>
      <c r="GQ301">
        <f t="shared" si="512"/>
        <v>0</v>
      </c>
      <c r="GR301">
        <f t="shared" si="509"/>
        <v>0</v>
      </c>
      <c r="GS301">
        <f t="shared" si="509"/>
        <v>0</v>
      </c>
      <c r="GT301">
        <f t="shared" si="509"/>
        <v>313</v>
      </c>
      <c r="GU301">
        <f t="shared" si="509"/>
        <v>0</v>
      </c>
      <c r="GV301">
        <f t="shared" si="509"/>
        <v>116758.28769775454</v>
      </c>
    </row>
    <row r="302" spans="1:204" customFormat="1" x14ac:dyDescent="0.25">
      <c r="A302" s="378" t="s">
        <v>1544</v>
      </c>
      <c r="B302" s="32" t="s">
        <v>1543</v>
      </c>
      <c r="C302" t="s">
        <v>896</v>
      </c>
      <c r="D302">
        <v>3</v>
      </c>
      <c r="E302" s="379">
        <v>8353</v>
      </c>
      <c r="F302" s="379">
        <v>2722.5</v>
      </c>
      <c r="G302" s="379">
        <v>455</v>
      </c>
      <c r="H302" s="379">
        <v>354612.5</v>
      </c>
      <c r="I302" s="379">
        <v>5950</v>
      </c>
      <c r="J302" s="379">
        <v>28707</v>
      </c>
      <c r="K302" s="379">
        <v>59760</v>
      </c>
      <c r="L302" s="379">
        <v>0</v>
      </c>
      <c r="M302" s="380">
        <v>0</v>
      </c>
      <c r="N302" s="381">
        <f t="shared" si="422"/>
        <v>460560</v>
      </c>
      <c r="O302" s="379">
        <v>8057</v>
      </c>
      <c r="P302" s="379">
        <v>2162.5</v>
      </c>
      <c r="Q302" s="379">
        <v>581.5</v>
      </c>
      <c r="R302" s="379">
        <v>293330</v>
      </c>
      <c r="S302" s="379">
        <v>9568</v>
      </c>
      <c r="T302" s="379">
        <v>26751</v>
      </c>
      <c r="U302" s="379">
        <v>14133</v>
      </c>
      <c r="V302" s="379">
        <v>0</v>
      </c>
      <c r="W302" s="480">
        <f>(VLOOKUP(A302,'[1]floresta plant'!$B$520:$F$554,5,0))*1000</f>
        <v>64.355150116222248</v>
      </c>
      <c r="X302" s="24">
        <f t="shared" si="423"/>
        <v>354647.3551501162</v>
      </c>
      <c r="Y302" s="53">
        <f t="shared" si="409"/>
        <v>126.5</v>
      </c>
      <c r="Z302" s="53">
        <f t="shared" si="409"/>
        <v>-61282.5</v>
      </c>
      <c r="AA302" s="53">
        <f t="shared" si="409"/>
        <v>3618</v>
      </c>
      <c r="AB302" s="53">
        <f t="shared" si="406"/>
        <v>-1956</v>
      </c>
      <c r="AC302" s="53">
        <f t="shared" si="406"/>
        <v>-45627</v>
      </c>
      <c r="AD302" s="53">
        <f t="shared" si="406"/>
        <v>0</v>
      </c>
      <c r="AE302" s="53">
        <f t="shared" si="406"/>
        <v>64.355150116222248</v>
      </c>
      <c r="AF302" s="53">
        <f t="shared" si="424"/>
        <v>-560</v>
      </c>
      <c r="AG302" s="53">
        <f t="shared" si="425"/>
        <v>-296</v>
      </c>
      <c r="AH302" s="53">
        <f t="shared" si="426"/>
        <v>142351.30425039871</v>
      </c>
      <c r="AI302" s="53">
        <f t="shared" si="494"/>
        <v>-105912.6448498838</v>
      </c>
      <c r="AJ302" s="469">
        <v>31241.395150000004</v>
      </c>
      <c r="AK302" s="469">
        <v>5197.2642505148879</v>
      </c>
      <c r="AL302" s="469">
        <v>0</v>
      </c>
      <c r="AM302" s="470">
        <f t="shared" si="427"/>
        <v>36438.659400514895</v>
      </c>
      <c r="AN302" s="53">
        <f t="shared" si="428"/>
        <v>142351.30425039871</v>
      </c>
      <c r="AO302" s="382">
        <f t="shared" si="429"/>
        <v>3</v>
      </c>
      <c r="AP302">
        <v>4</v>
      </c>
      <c r="AQ302" s="383">
        <f t="shared" si="430"/>
        <v>3808.8551501162224</v>
      </c>
      <c r="AR302" s="383">
        <f t="shared" si="431"/>
        <v>-109721.5</v>
      </c>
      <c r="AS302" s="383">
        <f t="shared" si="432"/>
        <v>126.5</v>
      </c>
      <c r="AT302" s="383">
        <f t="shared" si="433"/>
        <v>109721.5</v>
      </c>
      <c r="AU302" s="383">
        <f t="shared" si="434"/>
        <v>0</v>
      </c>
      <c r="AV302" s="383">
        <f t="shared" si="435"/>
        <v>1</v>
      </c>
      <c r="AW302" s="383">
        <f t="shared" si="436"/>
        <v>0</v>
      </c>
      <c r="AX302" s="383">
        <f t="shared" si="437"/>
        <v>1</v>
      </c>
      <c r="AY302" s="383">
        <f t="shared" si="438"/>
        <v>126.5</v>
      </c>
      <c r="AZ302">
        <f t="shared" si="439"/>
        <v>0</v>
      </c>
      <c r="BA302">
        <f t="shared" si="440"/>
        <v>0</v>
      </c>
      <c r="BB302" s="383">
        <f t="shared" si="441"/>
        <v>0</v>
      </c>
      <c r="BC302" s="384">
        <f t="shared" si="497"/>
        <v>126.5</v>
      </c>
      <c r="BD302" s="384">
        <f t="shared" si="497"/>
        <v>0.55852772701794995</v>
      </c>
      <c r="BE302" s="384">
        <f t="shared" si="497"/>
        <v>3618</v>
      </c>
      <c r="BF302" s="384">
        <f t="shared" si="497"/>
        <v>1.7826952785005675E-2</v>
      </c>
      <c r="BG302" s="384">
        <f t="shared" si="497"/>
        <v>0.41584374985759398</v>
      </c>
      <c r="BH302" s="384">
        <f t="shared" si="497"/>
        <v>0</v>
      </c>
      <c r="BI302" s="384">
        <f t="shared" si="418"/>
        <v>64.355150116222248</v>
      </c>
      <c r="BJ302" s="384">
        <f t="shared" si="418"/>
        <v>5.1038310631918082E-3</v>
      </c>
      <c r="BK302" s="384">
        <f t="shared" si="418"/>
        <v>2.6977392762585271E-3</v>
      </c>
      <c r="BL302" s="474">
        <f t="shared" si="442"/>
        <v>109595</v>
      </c>
      <c r="BM302" s="409">
        <f t="shared" si="443"/>
        <v>142351.30425039871</v>
      </c>
      <c r="BN302" s="473">
        <f t="shared" si="444"/>
        <v>3682.3551501162224</v>
      </c>
      <c r="BO302" s="387">
        <f t="shared" si="445"/>
        <v>1</v>
      </c>
      <c r="BP302" s="387">
        <f t="shared" si="446"/>
        <v>0</v>
      </c>
      <c r="BQ302" s="388">
        <f t="shared" si="447"/>
        <v>0</v>
      </c>
      <c r="BR302" s="389">
        <f t="shared" si="448"/>
        <v>105912.64484988377</v>
      </c>
      <c r="BS302" s="390">
        <f t="shared" si="449"/>
        <v>126.5</v>
      </c>
      <c r="BT302" s="391">
        <f t="shared" si="513"/>
        <v>70.653757467770674</v>
      </c>
      <c r="BU302" s="391">
        <f t="shared" si="510"/>
        <v>0</v>
      </c>
      <c r="BV302" s="391">
        <f t="shared" si="510"/>
        <v>2.255109527303218</v>
      </c>
      <c r="BW302" s="391">
        <f t="shared" si="510"/>
        <v>52.604234356985636</v>
      </c>
      <c r="BX302" s="391">
        <f t="shared" si="510"/>
        <v>0</v>
      </c>
      <c r="BY302" s="391">
        <f t="shared" si="510"/>
        <v>0</v>
      </c>
      <c r="BZ302" s="391">
        <f t="shared" si="510"/>
        <v>0.64563462949376371</v>
      </c>
      <c r="CA302" s="391">
        <f t="shared" si="510"/>
        <v>0.34126401844670368</v>
      </c>
      <c r="CB302" s="391">
        <f t="shared" si="450"/>
        <v>0</v>
      </c>
      <c r="CC302" s="391">
        <f t="shared" si="450"/>
        <v>0</v>
      </c>
      <c r="CD302" s="392">
        <f t="shared" si="451"/>
        <v>0</v>
      </c>
      <c r="CE302" s="393">
        <f t="shared" si="452"/>
        <v>-61282.5</v>
      </c>
      <c r="CF302" s="392">
        <f t="shared" si="410"/>
        <v>0</v>
      </c>
      <c r="CG302" s="392">
        <f t="shared" si="410"/>
        <v>0</v>
      </c>
      <c r="CH302" s="392">
        <f t="shared" si="410"/>
        <v>0</v>
      </c>
      <c r="CI302" s="392">
        <f t="shared" si="407"/>
        <v>0</v>
      </c>
      <c r="CJ302" s="392">
        <f t="shared" si="407"/>
        <v>0</v>
      </c>
      <c r="CK302" s="392">
        <f t="shared" si="407"/>
        <v>0</v>
      </c>
      <c r="CL302" s="392">
        <f t="shared" si="407"/>
        <v>0</v>
      </c>
      <c r="CM302" s="392">
        <f t="shared" si="453"/>
        <v>0</v>
      </c>
      <c r="CN302" s="392">
        <f t="shared" si="454"/>
        <v>0</v>
      </c>
      <c r="CO302" s="394">
        <f t="shared" si="455"/>
        <v>0</v>
      </c>
      <c r="CP302" s="394">
        <f t="shared" si="455"/>
        <v>2020.7533163509429</v>
      </c>
      <c r="CQ302" s="395">
        <f t="shared" si="456"/>
        <v>3618</v>
      </c>
      <c r="CR302" s="394">
        <f t="shared" si="495"/>
        <v>64.497915176150528</v>
      </c>
      <c r="CS302" s="394">
        <f t="shared" si="495"/>
        <v>1504.522686984775</v>
      </c>
      <c r="CT302" s="394">
        <f t="shared" si="495"/>
        <v>0</v>
      </c>
      <c r="CU302" s="394">
        <f t="shared" si="457"/>
        <v>0</v>
      </c>
      <c r="CV302" s="394">
        <f t="shared" si="457"/>
        <v>18.465660786627961</v>
      </c>
      <c r="CW302" s="394">
        <f t="shared" si="457"/>
        <v>9.7604207015033513</v>
      </c>
      <c r="CX302" s="396">
        <f t="shared" si="458"/>
        <v>0</v>
      </c>
      <c r="CY302" s="396">
        <f t="shared" si="458"/>
        <v>0</v>
      </c>
      <c r="CZ302" s="397">
        <f t="shared" si="459"/>
        <v>0</v>
      </c>
      <c r="DA302" s="397">
        <f t="shared" si="459"/>
        <v>0</v>
      </c>
      <c r="DB302" s="397">
        <f t="shared" si="459"/>
        <v>0</v>
      </c>
      <c r="DC302" s="397">
        <f t="shared" si="460"/>
        <v>-1956</v>
      </c>
      <c r="DD302" s="397">
        <f t="shared" si="420"/>
        <v>0</v>
      </c>
      <c r="DE302" s="397">
        <f t="shared" si="420"/>
        <v>0</v>
      </c>
      <c r="DF302" s="397">
        <f t="shared" si="420"/>
        <v>0</v>
      </c>
      <c r="DG302" s="397">
        <f t="shared" si="420"/>
        <v>0</v>
      </c>
      <c r="DH302" s="397">
        <f t="shared" si="420"/>
        <v>0</v>
      </c>
      <c r="DI302" s="398">
        <f t="shared" si="461"/>
        <v>0</v>
      </c>
      <c r="DJ302" s="398">
        <f t="shared" si="461"/>
        <v>0</v>
      </c>
      <c r="DK302" s="399">
        <f t="shared" si="462"/>
        <v>0</v>
      </c>
      <c r="DL302" s="399">
        <f t="shared" si="462"/>
        <v>0</v>
      </c>
      <c r="DM302" s="399">
        <f t="shared" si="462"/>
        <v>0</v>
      </c>
      <c r="DN302" s="399">
        <f t="shared" si="462"/>
        <v>0</v>
      </c>
      <c r="DO302" s="399">
        <f t="shared" si="463"/>
        <v>-45627</v>
      </c>
      <c r="DP302" s="399">
        <f t="shared" si="464"/>
        <v>0</v>
      </c>
      <c r="DQ302" s="399">
        <f t="shared" si="464"/>
        <v>0</v>
      </c>
      <c r="DR302" s="399">
        <f t="shared" si="464"/>
        <v>0</v>
      </c>
      <c r="DS302" s="399">
        <f t="shared" si="464"/>
        <v>0</v>
      </c>
      <c r="DT302" s="400">
        <f t="shared" si="465"/>
        <v>0</v>
      </c>
      <c r="DU302" s="400">
        <f t="shared" si="465"/>
        <v>0</v>
      </c>
      <c r="DV302" s="386">
        <f t="shared" si="421"/>
        <v>0</v>
      </c>
      <c r="DW302" s="386">
        <f t="shared" si="421"/>
        <v>0</v>
      </c>
      <c r="DX302" s="386">
        <f t="shared" si="421"/>
        <v>0</v>
      </c>
      <c r="DY302" s="386">
        <f t="shared" si="421"/>
        <v>0</v>
      </c>
      <c r="DZ302" s="386">
        <f t="shared" si="421"/>
        <v>0</v>
      </c>
      <c r="EA302" s="401">
        <f t="shared" si="466"/>
        <v>0</v>
      </c>
      <c r="EB302" s="386">
        <f t="shared" si="467"/>
        <v>0</v>
      </c>
      <c r="EC302" s="386">
        <f t="shared" si="467"/>
        <v>0</v>
      </c>
      <c r="ED302" s="386">
        <f t="shared" si="467"/>
        <v>0</v>
      </c>
      <c r="EE302" s="385">
        <f t="shared" si="468"/>
        <v>0</v>
      </c>
      <c r="EF302" s="385">
        <f t="shared" si="468"/>
        <v>0</v>
      </c>
      <c r="EG302" s="402">
        <f t="shared" si="496"/>
        <v>0</v>
      </c>
      <c r="EH302" s="402">
        <f t="shared" si="496"/>
        <v>35.944135716312573</v>
      </c>
      <c r="EI302" s="402">
        <f t="shared" si="496"/>
        <v>0</v>
      </c>
      <c r="EJ302" s="402">
        <f t="shared" si="469"/>
        <v>1.1472562225938465</v>
      </c>
      <c r="EK302" s="402">
        <f t="shared" si="469"/>
        <v>26.761686946978234</v>
      </c>
      <c r="EL302" s="402">
        <f t="shared" si="469"/>
        <v>0</v>
      </c>
      <c r="EM302" s="402">
        <f t="shared" si="470"/>
        <v>64.355150116222248</v>
      </c>
      <c r="EN302" s="402">
        <f t="shared" si="471"/>
        <v>0.32845781423954701</v>
      </c>
      <c r="EO302" s="402">
        <f t="shared" si="471"/>
        <v>0.17361341609804629</v>
      </c>
      <c r="EP302" s="402">
        <f t="shared" si="472"/>
        <v>0</v>
      </c>
      <c r="EQ302" s="402">
        <f t="shared" si="473"/>
        <v>0</v>
      </c>
      <c r="ER302" s="394">
        <f t="shared" si="411"/>
        <v>0</v>
      </c>
      <c r="ES302" s="394">
        <f t="shared" si="411"/>
        <v>0</v>
      </c>
      <c r="ET302" s="394">
        <f t="shared" si="411"/>
        <v>0</v>
      </c>
      <c r="EU302" s="394">
        <f t="shared" si="408"/>
        <v>0</v>
      </c>
      <c r="EV302" s="394">
        <f t="shared" si="408"/>
        <v>0</v>
      </c>
      <c r="EW302" s="394">
        <f t="shared" si="408"/>
        <v>0</v>
      </c>
      <c r="EX302" s="394">
        <f t="shared" si="408"/>
        <v>0</v>
      </c>
      <c r="EY302" s="403">
        <f t="shared" si="474"/>
        <v>-560</v>
      </c>
      <c r="EZ302" s="394">
        <f t="shared" si="475"/>
        <v>0</v>
      </c>
      <c r="FA302" s="396">
        <f t="shared" si="476"/>
        <v>0</v>
      </c>
      <c r="FB302" s="396">
        <f t="shared" si="476"/>
        <v>0</v>
      </c>
      <c r="FC302" s="404">
        <f t="shared" si="514"/>
        <v>0</v>
      </c>
      <c r="FD302" s="404">
        <f t="shared" si="511"/>
        <v>0</v>
      </c>
      <c r="FE302" s="404">
        <f t="shared" si="511"/>
        <v>0</v>
      </c>
      <c r="FF302" s="404">
        <f t="shared" si="511"/>
        <v>0</v>
      </c>
      <c r="FG302" s="404">
        <f t="shared" si="511"/>
        <v>0</v>
      </c>
      <c r="FH302" s="404">
        <f t="shared" si="511"/>
        <v>0</v>
      </c>
      <c r="FI302" s="404">
        <f t="shared" si="511"/>
        <v>0</v>
      </c>
      <c r="FJ302" s="404">
        <f t="shared" si="511"/>
        <v>0</v>
      </c>
      <c r="FK302" s="392">
        <f t="shared" si="477"/>
        <v>-296</v>
      </c>
      <c r="FL302" s="384">
        <f t="shared" si="478"/>
        <v>0</v>
      </c>
      <c r="FM302" s="384">
        <f t="shared" si="478"/>
        <v>0</v>
      </c>
      <c r="FN302" s="405">
        <f t="shared" si="498"/>
        <v>0</v>
      </c>
      <c r="FO302" s="405">
        <f t="shared" si="498"/>
        <v>59155.148790464962</v>
      </c>
      <c r="FP302" s="405">
        <f t="shared" si="498"/>
        <v>0</v>
      </c>
      <c r="FQ302" s="405">
        <f t="shared" si="498"/>
        <v>1888.0997190739524</v>
      </c>
      <c r="FR302" s="405">
        <f t="shared" si="498"/>
        <v>44043.11139171126</v>
      </c>
      <c r="FS302" s="405">
        <f t="shared" si="498"/>
        <v>0</v>
      </c>
      <c r="FT302" s="405">
        <f t="shared" si="419"/>
        <v>0</v>
      </c>
      <c r="FU302" s="405">
        <f t="shared" si="419"/>
        <v>540.56024676963864</v>
      </c>
      <c r="FV302" s="405">
        <f t="shared" si="419"/>
        <v>285.72470186395185</v>
      </c>
      <c r="FW302" s="397">
        <f t="shared" si="479"/>
        <v>142351.30425039871</v>
      </c>
      <c r="FX302" s="406">
        <f t="shared" si="480"/>
        <v>36438.659400514953</v>
      </c>
      <c r="FY302" s="331">
        <f t="shared" si="481"/>
        <v>36438.659400514953</v>
      </c>
      <c r="FZ302" s="382">
        <f t="shared" si="482"/>
        <v>-5.8207660913467407E-11</v>
      </c>
      <c r="GA302" s="331">
        <f t="shared" si="483"/>
        <v>0</v>
      </c>
      <c r="GB302" s="407">
        <f t="shared" si="484"/>
        <v>0</v>
      </c>
      <c r="GC302" s="407">
        <f t="shared" si="485"/>
        <v>2.2737367544323206E-13</v>
      </c>
      <c r="GD302" s="407">
        <f t="shared" si="486"/>
        <v>0</v>
      </c>
      <c r="GE302" s="407">
        <f t="shared" si="487"/>
        <v>0</v>
      </c>
      <c r="GF302" s="407">
        <f t="shared" si="488"/>
        <v>0</v>
      </c>
      <c r="GG302" s="407">
        <f t="shared" si="489"/>
        <v>0</v>
      </c>
      <c r="GH302" s="407">
        <f t="shared" si="490"/>
        <v>0</v>
      </c>
      <c r="GI302" s="407">
        <f t="shared" si="491"/>
        <v>0</v>
      </c>
      <c r="GJ302">
        <f t="shared" si="492"/>
        <v>0</v>
      </c>
      <c r="GK302" s="382">
        <f t="shared" si="493"/>
        <v>2.2737367544323206E-13</v>
      </c>
      <c r="GL302">
        <v>4</v>
      </c>
      <c r="GM302">
        <f t="shared" si="512"/>
        <v>126.5</v>
      </c>
      <c r="GN302">
        <f t="shared" si="512"/>
        <v>0</v>
      </c>
      <c r="GO302">
        <f t="shared" si="512"/>
        <v>3618</v>
      </c>
      <c r="GP302">
        <f t="shared" si="512"/>
        <v>0</v>
      </c>
      <c r="GQ302">
        <f t="shared" si="512"/>
        <v>0</v>
      </c>
      <c r="GR302">
        <f t="shared" si="509"/>
        <v>0</v>
      </c>
      <c r="GS302">
        <f t="shared" si="509"/>
        <v>64.355150116222248</v>
      </c>
      <c r="GT302">
        <f t="shared" si="509"/>
        <v>0</v>
      </c>
      <c r="GU302">
        <f t="shared" si="509"/>
        <v>0</v>
      </c>
      <c r="GV302">
        <f t="shared" si="509"/>
        <v>142351.30425039871</v>
      </c>
    </row>
    <row r="303" spans="1:204" customFormat="1" x14ac:dyDescent="0.25">
      <c r="A303" s="378" t="s">
        <v>1547</v>
      </c>
      <c r="B303" s="32" t="s">
        <v>1546</v>
      </c>
      <c r="C303" t="s">
        <v>896</v>
      </c>
      <c r="D303">
        <v>3</v>
      </c>
      <c r="E303" s="379">
        <v>650</v>
      </c>
      <c r="F303" s="379">
        <v>1500</v>
      </c>
      <c r="G303" s="379">
        <v>15</v>
      </c>
      <c r="H303" s="379">
        <v>6765</v>
      </c>
      <c r="I303" s="379">
        <v>1475</v>
      </c>
      <c r="J303" s="379">
        <v>0</v>
      </c>
      <c r="K303" s="379">
        <v>2200</v>
      </c>
      <c r="L303" s="379">
        <v>0</v>
      </c>
      <c r="M303" s="380">
        <v>0</v>
      </c>
      <c r="N303" s="381">
        <f t="shared" si="422"/>
        <v>12605</v>
      </c>
      <c r="O303" s="379">
        <v>1016</v>
      </c>
      <c r="P303" s="379">
        <v>2010</v>
      </c>
      <c r="Q303" s="379">
        <v>115</v>
      </c>
      <c r="R303" s="379">
        <v>7675</v>
      </c>
      <c r="S303" s="379">
        <v>4007.5</v>
      </c>
      <c r="T303" s="379">
        <v>0</v>
      </c>
      <c r="U303" s="379">
        <v>530</v>
      </c>
      <c r="V303" s="379">
        <v>0</v>
      </c>
      <c r="W303" s="480">
        <f>(VLOOKUP(A303,'[1]floresta plant'!$B$520:$F$554,5,0))*1000</f>
        <v>0</v>
      </c>
      <c r="X303" s="24">
        <f t="shared" si="423"/>
        <v>15353.5</v>
      </c>
      <c r="Y303" s="53">
        <f t="shared" si="409"/>
        <v>100</v>
      </c>
      <c r="Z303" s="53">
        <f t="shared" si="409"/>
        <v>910</v>
      </c>
      <c r="AA303" s="53">
        <f t="shared" si="409"/>
        <v>2532.5</v>
      </c>
      <c r="AB303" s="53">
        <f t="shared" si="406"/>
        <v>0</v>
      </c>
      <c r="AC303" s="53">
        <f t="shared" si="406"/>
        <v>-1670</v>
      </c>
      <c r="AD303" s="53">
        <f t="shared" si="406"/>
        <v>0</v>
      </c>
      <c r="AE303" s="53">
        <f t="shared" si="406"/>
        <v>0</v>
      </c>
      <c r="AF303" s="53">
        <f t="shared" si="424"/>
        <v>510</v>
      </c>
      <c r="AG303" s="53">
        <f t="shared" si="425"/>
        <v>366</v>
      </c>
      <c r="AH303" s="53">
        <f t="shared" si="426"/>
        <v>15785.763751469</v>
      </c>
      <c r="AI303" s="53">
        <f t="shared" si="494"/>
        <v>2748.5</v>
      </c>
      <c r="AJ303" s="469">
        <v>3654.4741000000004</v>
      </c>
      <c r="AK303" s="469">
        <v>14879.789651469</v>
      </c>
      <c r="AL303" s="469">
        <v>0</v>
      </c>
      <c r="AM303" s="470">
        <f t="shared" si="427"/>
        <v>18534.263751469</v>
      </c>
      <c r="AN303" s="53">
        <f t="shared" si="428"/>
        <v>15785.763751469</v>
      </c>
      <c r="AO303" s="382">
        <f t="shared" si="429"/>
        <v>1</v>
      </c>
      <c r="AP303">
        <v>4</v>
      </c>
      <c r="AQ303" s="383">
        <f t="shared" si="430"/>
        <v>4418.5</v>
      </c>
      <c r="AR303" s="383">
        <f t="shared" si="431"/>
        <v>-1670</v>
      </c>
      <c r="AS303" s="383">
        <f t="shared" si="432"/>
        <v>100</v>
      </c>
      <c r="AT303" s="383">
        <f t="shared" si="433"/>
        <v>1670</v>
      </c>
      <c r="AU303" s="383">
        <f t="shared" si="434"/>
        <v>0</v>
      </c>
      <c r="AV303" s="383">
        <f t="shared" si="435"/>
        <v>1</v>
      </c>
      <c r="AW303" s="383">
        <f t="shared" si="436"/>
        <v>0</v>
      </c>
      <c r="AX303" s="383">
        <f t="shared" si="437"/>
        <v>1</v>
      </c>
      <c r="AY303" s="383">
        <f t="shared" si="438"/>
        <v>100</v>
      </c>
      <c r="AZ303">
        <f t="shared" si="439"/>
        <v>0</v>
      </c>
      <c r="BA303">
        <f t="shared" si="440"/>
        <v>0</v>
      </c>
      <c r="BB303" s="383">
        <f t="shared" si="441"/>
        <v>0</v>
      </c>
      <c r="BC303" s="384">
        <f t="shared" si="497"/>
        <v>100</v>
      </c>
      <c r="BD303" s="384">
        <f t="shared" si="497"/>
        <v>910</v>
      </c>
      <c r="BE303" s="384">
        <f t="shared" si="497"/>
        <v>2532.5</v>
      </c>
      <c r="BF303" s="384">
        <f t="shared" si="497"/>
        <v>0</v>
      </c>
      <c r="BG303" s="384">
        <f t="shared" si="497"/>
        <v>1</v>
      </c>
      <c r="BH303" s="384">
        <f t="shared" si="497"/>
        <v>0</v>
      </c>
      <c r="BI303" s="384">
        <f t="shared" si="418"/>
        <v>0</v>
      </c>
      <c r="BJ303" s="384">
        <f t="shared" si="418"/>
        <v>510</v>
      </c>
      <c r="BK303" s="384">
        <f t="shared" si="418"/>
        <v>366</v>
      </c>
      <c r="BL303" s="474">
        <f t="shared" si="442"/>
        <v>1570</v>
      </c>
      <c r="BM303" s="409">
        <f t="shared" si="443"/>
        <v>15785.763751469</v>
      </c>
      <c r="BN303" s="473">
        <f t="shared" si="444"/>
        <v>4318.5</v>
      </c>
      <c r="BO303" s="387">
        <f t="shared" si="445"/>
        <v>0.36355215931457679</v>
      </c>
      <c r="BP303" s="387">
        <f t="shared" si="446"/>
        <v>0</v>
      </c>
      <c r="BQ303" s="388">
        <f t="shared" si="447"/>
        <v>0.63644784068542326</v>
      </c>
      <c r="BR303" s="389">
        <f t="shared" si="448"/>
        <v>0</v>
      </c>
      <c r="BS303" s="390">
        <f t="shared" si="449"/>
        <v>100</v>
      </c>
      <c r="BT303" s="391">
        <f t="shared" si="513"/>
        <v>0</v>
      </c>
      <c r="BU303" s="391">
        <f t="shared" si="510"/>
        <v>0</v>
      </c>
      <c r="BV303" s="391">
        <f t="shared" si="510"/>
        <v>0</v>
      </c>
      <c r="BW303" s="391">
        <f t="shared" si="510"/>
        <v>100</v>
      </c>
      <c r="BX303" s="391">
        <f t="shared" si="510"/>
        <v>0</v>
      </c>
      <c r="BY303" s="391">
        <f t="shared" si="510"/>
        <v>0</v>
      </c>
      <c r="BZ303" s="391">
        <f t="shared" si="510"/>
        <v>0</v>
      </c>
      <c r="CA303" s="391">
        <f t="shared" si="510"/>
        <v>0</v>
      </c>
      <c r="CB303" s="391">
        <f t="shared" si="450"/>
        <v>0</v>
      </c>
      <c r="CC303" s="391">
        <f t="shared" si="450"/>
        <v>0</v>
      </c>
      <c r="CD303" s="392">
        <f t="shared" si="451"/>
        <v>0</v>
      </c>
      <c r="CE303" s="393">
        <f t="shared" si="452"/>
        <v>910</v>
      </c>
      <c r="CF303" s="392">
        <f t="shared" si="410"/>
        <v>0</v>
      </c>
      <c r="CG303" s="392">
        <f t="shared" si="410"/>
        <v>0</v>
      </c>
      <c r="CH303" s="392">
        <f t="shared" si="410"/>
        <v>330.83246497626487</v>
      </c>
      <c r="CI303" s="392">
        <f t="shared" si="407"/>
        <v>0</v>
      </c>
      <c r="CJ303" s="392">
        <f t="shared" si="407"/>
        <v>0</v>
      </c>
      <c r="CK303" s="392">
        <f t="shared" si="407"/>
        <v>0</v>
      </c>
      <c r="CL303" s="392">
        <f t="shared" si="407"/>
        <v>0</v>
      </c>
      <c r="CM303" s="392">
        <f t="shared" si="453"/>
        <v>0</v>
      </c>
      <c r="CN303" s="392">
        <f t="shared" si="454"/>
        <v>579.16753502373513</v>
      </c>
      <c r="CO303" s="394">
        <f t="shared" si="455"/>
        <v>0</v>
      </c>
      <c r="CP303" s="394">
        <f t="shared" si="455"/>
        <v>0</v>
      </c>
      <c r="CQ303" s="395">
        <f t="shared" si="456"/>
        <v>2532.5</v>
      </c>
      <c r="CR303" s="394">
        <f t="shared" si="495"/>
        <v>0</v>
      </c>
      <c r="CS303" s="394">
        <f t="shared" si="495"/>
        <v>920.6958434641657</v>
      </c>
      <c r="CT303" s="394">
        <f t="shared" si="495"/>
        <v>0</v>
      </c>
      <c r="CU303" s="394">
        <f t="shared" si="457"/>
        <v>0</v>
      </c>
      <c r="CV303" s="394">
        <f t="shared" si="457"/>
        <v>0</v>
      </c>
      <c r="CW303" s="394">
        <f t="shared" si="457"/>
        <v>0</v>
      </c>
      <c r="CX303" s="396">
        <f t="shared" si="458"/>
        <v>0</v>
      </c>
      <c r="CY303" s="396">
        <f t="shared" si="458"/>
        <v>1611.8041565358344</v>
      </c>
      <c r="CZ303" s="397">
        <f t="shared" si="459"/>
        <v>0</v>
      </c>
      <c r="DA303" s="397">
        <f t="shared" si="459"/>
        <v>0</v>
      </c>
      <c r="DB303" s="397">
        <f t="shared" si="459"/>
        <v>0</v>
      </c>
      <c r="DC303" s="397">
        <f t="shared" si="460"/>
        <v>0</v>
      </c>
      <c r="DD303" s="397">
        <f t="shared" si="420"/>
        <v>0</v>
      </c>
      <c r="DE303" s="397">
        <f t="shared" si="420"/>
        <v>0</v>
      </c>
      <c r="DF303" s="397">
        <f t="shared" si="420"/>
        <v>0</v>
      </c>
      <c r="DG303" s="397">
        <f t="shared" si="420"/>
        <v>0</v>
      </c>
      <c r="DH303" s="397">
        <f t="shared" si="420"/>
        <v>0</v>
      </c>
      <c r="DI303" s="398">
        <f t="shared" si="461"/>
        <v>0</v>
      </c>
      <c r="DJ303" s="398">
        <f t="shared" si="461"/>
        <v>0</v>
      </c>
      <c r="DK303" s="399">
        <f t="shared" si="462"/>
        <v>0</v>
      </c>
      <c r="DL303" s="399">
        <f t="shared" si="462"/>
        <v>0</v>
      </c>
      <c r="DM303" s="399">
        <f t="shared" si="462"/>
        <v>0</v>
      </c>
      <c r="DN303" s="399">
        <f t="shared" si="462"/>
        <v>0</v>
      </c>
      <c r="DO303" s="399">
        <f t="shared" si="463"/>
        <v>-1670</v>
      </c>
      <c r="DP303" s="399">
        <f t="shared" si="464"/>
        <v>0</v>
      </c>
      <c r="DQ303" s="399">
        <f t="shared" si="464"/>
        <v>0</v>
      </c>
      <c r="DR303" s="399">
        <f t="shared" si="464"/>
        <v>0</v>
      </c>
      <c r="DS303" s="399">
        <f t="shared" si="464"/>
        <v>0</v>
      </c>
      <c r="DT303" s="400">
        <f t="shared" si="465"/>
        <v>0</v>
      </c>
      <c r="DU303" s="400">
        <f t="shared" si="465"/>
        <v>0</v>
      </c>
      <c r="DV303" s="386">
        <f t="shared" si="421"/>
        <v>0</v>
      </c>
      <c r="DW303" s="386">
        <f t="shared" si="421"/>
        <v>0</v>
      </c>
      <c r="DX303" s="386">
        <f t="shared" si="421"/>
        <v>0</v>
      </c>
      <c r="DY303" s="386">
        <f t="shared" si="421"/>
        <v>0</v>
      </c>
      <c r="DZ303" s="386">
        <f t="shared" si="421"/>
        <v>0</v>
      </c>
      <c r="EA303" s="401">
        <f t="shared" si="466"/>
        <v>0</v>
      </c>
      <c r="EB303" s="386">
        <f t="shared" si="467"/>
        <v>0</v>
      </c>
      <c r="EC303" s="386">
        <f t="shared" si="467"/>
        <v>0</v>
      </c>
      <c r="ED303" s="386">
        <f t="shared" si="467"/>
        <v>0</v>
      </c>
      <c r="EE303" s="385">
        <f t="shared" si="468"/>
        <v>0</v>
      </c>
      <c r="EF303" s="385">
        <f t="shared" si="468"/>
        <v>0</v>
      </c>
      <c r="EG303" s="402">
        <f t="shared" si="496"/>
        <v>0</v>
      </c>
      <c r="EH303" s="402">
        <f t="shared" si="496"/>
        <v>0</v>
      </c>
      <c r="EI303" s="402">
        <f t="shared" si="496"/>
        <v>0</v>
      </c>
      <c r="EJ303" s="402">
        <f t="shared" si="469"/>
        <v>0</v>
      </c>
      <c r="EK303" s="402">
        <f t="shared" si="469"/>
        <v>0</v>
      </c>
      <c r="EL303" s="402">
        <f t="shared" si="469"/>
        <v>0</v>
      </c>
      <c r="EM303" s="402">
        <f t="shared" si="470"/>
        <v>0</v>
      </c>
      <c r="EN303" s="402">
        <f t="shared" si="471"/>
        <v>0</v>
      </c>
      <c r="EO303" s="402">
        <f t="shared" si="471"/>
        <v>0</v>
      </c>
      <c r="EP303" s="402">
        <f t="shared" si="472"/>
        <v>0</v>
      </c>
      <c r="EQ303" s="402">
        <f t="shared" si="473"/>
        <v>0</v>
      </c>
      <c r="ER303" s="394">
        <f t="shared" si="411"/>
        <v>0</v>
      </c>
      <c r="ES303" s="394">
        <f t="shared" si="411"/>
        <v>0</v>
      </c>
      <c r="ET303" s="394">
        <f t="shared" si="411"/>
        <v>0</v>
      </c>
      <c r="EU303" s="394">
        <f t="shared" si="408"/>
        <v>0</v>
      </c>
      <c r="EV303" s="394">
        <f t="shared" si="408"/>
        <v>185.41160125043416</v>
      </c>
      <c r="EW303" s="394">
        <f t="shared" si="408"/>
        <v>0</v>
      </c>
      <c r="EX303" s="394">
        <f t="shared" si="408"/>
        <v>0</v>
      </c>
      <c r="EY303" s="403">
        <f t="shared" si="474"/>
        <v>510</v>
      </c>
      <c r="EZ303" s="394">
        <f t="shared" si="475"/>
        <v>0</v>
      </c>
      <c r="FA303" s="396">
        <f t="shared" si="476"/>
        <v>0</v>
      </c>
      <c r="FB303" s="396">
        <f t="shared" si="476"/>
        <v>324.58839874956584</v>
      </c>
      <c r="FC303" s="404">
        <f t="shared" si="514"/>
        <v>0</v>
      </c>
      <c r="FD303" s="404">
        <f t="shared" si="511"/>
        <v>0</v>
      </c>
      <c r="FE303" s="404">
        <f t="shared" si="511"/>
        <v>0</v>
      </c>
      <c r="FF303" s="404">
        <f t="shared" si="511"/>
        <v>0</v>
      </c>
      <c r="FG303" s="404">
        <f t="shared" si="511"/>
        <v>133.06009030913512</v>
      </c>
      <c r="FH303" s="404">
        <f t="shared" si="511"/>
        <v>0</v>
      </c>
      <c r="FI303" s="404">
        <f t="shared" si="511"/>
        <v>0</v>
      </c>
      <c r="FJ303" s="404">
        <f t="shared" si="511"/>
        <v>0</v>
      </c>
      <c r="FK303" s="392">
        <f t="shared" si="477"/>
        <v>366</v>
      </c>
      <c r="FL303" s="384">
        <f t="shared" si="478"/>
        <v>0</v>
      </c>
      <c r="FM303" s="384">
        <f t="shared" si="478"/>
        <v>232.93990969086491</v>
      </c>
      <c r="FN303" s="405">
        <f t="shared" si="498"/>
        <v>0</v>
      </c>
      <c r="FO303" s="405">
        <f t="shared" si="498"/>
        <v>0</v>
      </c>
      <c r="FP303" s="405">
        <f t="shared" si="498"/>
        <v>0</v>
      </c>
      <c r="FQ303" s="405">
        <f t="shared" si="498"/>
        <v>0</v>
      </c>
      <c r="FR303" s="405">
        <f t="shared" si="498"/>
        <v>0</v>
      </c>
      <c r="FS303" s="405">
        <f t="shared" si="498"/>
        <v>0</v>
      </c>
      <c r="FT303" s="405">
        <f t="shared" si="419"/>
        <v>0</v>
      </c>
      <c r="FU303" s="405">
        <f t="shared" si="419"/>
        <v>0</v>
      </c>
      <c r="FV303" s="405">
        <f t="shared" si="419"/>
        <v>0</v>
      </c>
      <c r="FW303" s="397">
        <f t="shared" si="479"/>
        <v>15785.763751469</v>
      </c>
      <c r="FX303" s="406">
        <f t="shared" si="480"/>
        <v>15785.763751469</v>
      </c>
      <c r="FY303" s="331">
        <f t="shared" si="481"/>
        <v>18534.263751469</v>
      </c>
      <c r="FZ303" s="382">
        <f t="shared" si="482"/>
        <v>0</v>
      </c>
      <c r="GA303" s="331">
        <f t="shared" si="483"/>
        <v>0</v>
      </c>
      <c r="GB303" s="407">
        <f t="shared" si="484"/>
        <v>0</v>
      </c>
      <c r="GC303" s="407">
        <f t="shared" si="485"/>
        <v>0</v>
      </c>
      <c r="GD303" s="407">
        <f t="shared" si="486"/>
        <v>0</v>
      </c>
      <c r="GE303" s="407">
        <f t="shared" si="487"/>
        <v>0</v>
      </c>
      <c r="GF303" s="407">
        <f t="shared" si="488"/>
        <v>0</v>
      </c>
      <c r="GG303" s="407">
        <f t="shared" si="489"/>
        <v>0</v>
      </c>
      <c r="GH303" s="407">
        <f t="shared" si="490"/>
        <v>0</v>
      </c>
      <c r="GI303" s="407">
        <f t="shared" si="491"/>
        <v>-2.8421709430404007E-14</v>
      </c>
      <c r="GJ303">
        <f t="shared" si="492"/>
        <v>0</v>
      </c>
      <c r="GK303" s="382">
        <f t="shared" si="493"/>
        <v>-2.8421709430404007E-14</v>
      </c>
      <c r="GL303">
        <v>4</v>
      </c>
      <c r="GM303">
        <f t="shared" si="512"/>
        <v>100</v>
      </c>
      <c r="GN303">
        <f t="shared" si="512"/>
        <v>910</v>
      </c>
      <c r="GO303">
        <f t="shared" si="512"/>
        <v>2532.5</v>
      </c>
      <c r="GP303">
        <f t="shared" si="512"/>
        <v>0</v>
      </c>
      <c r="GQ303">
        <f t="shared" si="512"/>
        <v>0</v>
      </c>
      <c r="GR303">
        <f t="shared" si="509"/>
        <v>0</v>
      </c>
      <c r="GS303">
        <f t="shared" si="509"/>
        <v>0</v>
      </c>
      <c r="GT303">
        <f t="shared" si="509"/>
        <v>510</v>
      </c>
      <c r="GU303">
        <f t="shared" si="509"/>
        <v>366</v>
      </c>
      <c r="GV303">
        <f t="shared" si="509"/>
        <v>15785.763751469</v>
      </c>
    </row>
    <row r="304" spans="1:204" customFormat="1" x14ac:dyDescent="0.25">
      <c r="A304" s="378" t="s">
        <v>1550</v>
      </c>
      <c r="B304" s="32" t="s">
        <v>1549</v>
      </c>
      <c r="C304" t="s">
        <v>896</v>
      </c>
      <c r="D304">
        <v>3</v>
      </c>
      <c r="E304" s="379">
        <v>1761.5</v>
      </c>
      <c r="F304" s="379">
        <v>1447.5</v>
      </c>
      <c r="G304" s="379">
        <v>43904</v>
      </c>
      <c r="H304" s="379">
        <v>38624</v>
      </c>
      <c r="I304" s="379">
        <v>2087.5</v>
      </c>
      <c r="J304" s="379">
        <v>778.5</v>
      </c>
      <c r="K304" s="379">
        <v>7452</v>
      </c>
      <c r="L304" s="379">
        <v>40</v>
      </c>
      <c r="M304" s="380">
        <v>0</v>
      </c>
      <c r="N304" s="381">
        <f t="shared" si="422"/>
        <v>96095</v>
      </c>
      <c r="O304" s="379">
        <v>2751.5</v>
      </c>
      <c r="P304" s="379">
        <v>1489.5</v>
      </c>
      <c r="Q304" s="379">
        <v>40918</v>
      </c>
      <c r="R304" s="379">
        <v>27599</v>
      </c>
      <c r="S304" s="379">
        <v>1477.5</v>
      </c>
      <c r="T304" s="379">
        <v>2089</v>
      </c>
      <c r="U304" s="379">
        <v>955</v>
      </c>
      <c r="V304" s="379">
        <v>0</v>
      </c>
      <c r="W304" s="480">
        <f>(VLOOKUP(A304,'[1]floresta plant'!$B$520:$F$554,5,0))*1000</f>
        <v>0</v>
      </c>
      <c r="X304" s="24">
        <f t="shared" si="423"/>
        <v>77279.5</v>
      </c>
      <c r="Y304" s="53">
        <f t="shared" si="409"/>
        <v>-2986</v>
      </c>
      <c r="Z304" s="53">
        <f t="shared" si="409"/>
        <v>-11025</v>
      </c>
      <c r="AA304" s="53">
        <f t="shared" si="409"/>
        <v>-610</v>
      </c>
      <c r="AB304" s="53">
        <f t="shared" si="406"/>
        <v>1310.5</v>
      </c>
      <c r="AC304" s="53">
        <f t="shared" si="406"/>
        <v>-6497</v>
      </c>
      <c r="AD304" s="53">
        <f t="shared" si="406"/>
        <v>-40</v>
      </c>
      <c r="AE304" s="53">
        <f t="shared" si="406"/>
        <v>0</v>
      </c>
      <c r="AF304" s="53">
        <f t="shared" si="424"/>
        <v>42</v>
      </c>
      <c r="AG304" s="53">
        <f t="shared" si="425"/>
        <v>990</v>
      </c>
      <c r="AH304" s="53">
        <f t="shared" si="426"/>
        <v>33863.127530838996</v>
      </c>
      <c r="AI304" s="53">
        <f t="shared" si="494"/>
        <v>-18815.5</v>
      </c>
      <c r="AJ304" s="469">
        <v>9051.0922499999997</v>
      </c>
      <c r="AK304" s="469">
        <v>5996.5352808389971</v>
      </c>
      <c r="AL304" s="469">
        <v>0</v>
      </c>
      <c r="AM304" s="470">
        <f t="shared" si="427"/>
        <v>15047.627530838996</v>
      </c>
      <c r="AN304" s="53">
        <f t="shared" si="428"/>
        <v>33863.127530838996</v>
      </c>
      <c r="AO304" s="382">
        <f t="shared" si="429"/>
        <v>3</v>
      </c>
      <c r="AP304">
        <v>4</v>
      </c>
      <c r="AQ304" s="383">
        <f t="shared" si="430"/>
        <v>2342.5</v>
      </c>
      <c r="AR304" s="383">
        <f t="shared" si="431"/>
        <v>-21158</v>
      </c>
      <c r="AS304" s="383">
        <f t="shared" si="432"/>
        <v>0</v>
      </c>
      <c r="AT304" s="383">
        <f t="shared" si="433"/>
        <v>18172</v>
      </c>
      <c r="AU304" s="383">
        <f t="shared" si="434"/>
        <v>0</v>
      </c>
      <c r="AV304" s="383">
        <f t="shared" si="435"/>
        <v>1</v>
      </c>
      <c r="AW304" s="383">
        <f t="shared" si="436"/>
        <v>0</v>
      </c>
      <c r="AX304" s="383">
        <f t="shared" si="437"/>
        <v>1</v>
      </c>
      <c r="AY304" s="383">
        <f t="shared" si="438"/>
        <v>0</v>
      </c>
      <c r="AZ304">
        <f t="shared" si="439"/>
        <v>0</v>
      </c>
      <c r="BA304">
        <f t="shared" si="440"/>
        <v>0</v>
      </c>
      <c r="BB304" s="383">
        <f t="shared" si="441"/>
        <v>0</v>
      </c>
      <c r="BC304" s="384">
        <f t="shared" si="497"/>
        <v>0.14112865110123829</v>
      </c>
      <c r="BD304" s="384">
        <f t="shared" si="497"/>
        <v>0.5210794971169298</v>
      </c>
      <c r="BE304" s="384">
        <f t="shared" si="497"/>
        <v>2.8830702334814256E-2</v>
      </c>
      <c r="BF304" s="384">
        <f t="shared" si="497"/>
        <v>1310.5</v>
      </c>
      <c r="BG304" s="384">
        <f t="shared" si="497"/>
        <v>0.30707061158899707</v>
      </c>
      <c r="BH304" s="384">
        <f t="shared" si="497"/>
        <v>1.8905378580206069E-3</v>
      </c>
      <c r="BI304" s="384">
        <f t="shared" si="418"/>
        <v>0</v>
      </c>
      <c r="BJ304" s="384">
        <f t="shared" si="418"/>
        <v>42</v>
      </c>
      <c r="BK304" s="384">
        <f t="shared" si="418"/>
        <v>990</v>
      </c>
      <c r="BL304" s="474">
        <f t="shared" si="442"/>
        <v>21158</v>
      </c>
      <c r="BM304" s="409">
        <f t="shared" si="443"/>
        <v>33863.127530838996</v>
      </c>
      <c r="BN304" s="473">
        <f t="shared" si="444"/>
        <v>2342.5</v>
      </c>
      <c r="BO304" s="387">
        <f t="shared" si="445"/>
        <v>1</v>
      </c>
      <c r="BP304" s="387">
        <f t="shared" si="446"/>
        <v>0</v>
      </c>
      <c r="BQ304" s="388">
        <f t="shared" si="447"/>
        <v>0</v>
      </c>
      <c r="BR304" s="389">
        <f t="shared" si="448"/>
        <v>18815.5</v>
      </c>
      <c r="BS304" s="390">
        <f t="shared" si="449"/>
        <v>-2986</v>
      </c>
      <c r="BT304" s="391">
        <f t="shared" si="513"/>
        <v>0</v>
      </c>
      <c r="BU304" s="391">
        <f t="shared" si="510"/>
        <v>0</v>
      </c>
      <c r="BV304" s="391">
        <f t="shared" si="510"/>
        <v>0</v>
      </c>
      <c r="BW304" s="391">
        <f t="shared" si="510"/>
        <v>0</v>
      </c>
      <c r="BX304" s="391">
        <f t="shared" si="510"/>
        <v>0</v>
      </c>
      <c r="BY304" s="391">
        <f t="shared" si="510"/>
        <v>0</v>
      </c>
      <c r="BZ304" s="391">
        <f t="shared" si="510"/>
        <v>0</v>
      </c>
      <c r="CA304" s="391">
        <f t="shared" si="510"/>
        <v>0</v>
      </c>
      <c r="CB304" s="391">
        <f t="shared" si="450"/>
        <v>0</v>
      </c>
      <c r="CC304" s="391">
        <f t="shared" si="450"/>
        <v>0</v>
      </c>
      <c r="CD304" s="392">
        <f t="shared" si="451"/>
        <v>0</v>
      </c>
      <c r="CE304" s="393">
        <f t="shared" si="452"/>
        <v>-11025</v>
      </c>
      <c r="CF304" s="392">
        <f t="shared" si="410"/>
        <v>0</v>
      </c>
      <c r="CG304" s="392">
        <f t="shared" si="410"/>
        <v>0</v>
      </c>
      <c r="CH304" s="392">
        <f t="shared" si="410"/>
        <v>0</v>
      </c>
      <c r="CI304" s="392">
        <f t="shared" si="407"/>
        <v>0</v>
      </c>
      <c r="CJ304" s="392">
        <f t="shared" si="407"/>
        <v>0</v>
      </c>
      <c r="CK304" s="392">
        <f t="shared" si="407"/>
        <v>0</v>
      </c>
      <c r="CL304" s="392">
        <f t="shared" si="407"/>
        <v>0</v>
      </c>
      <c r="CM304" s="392">
        <f t="shared" si="453"/>
        <v>0</v>
      </c>
      <c r="CN304" s="392">
        <f t="shared" si="454"/>
        <v>0</v>
      </c>
      <c r="CO304" s="394">
        <f t="shared" si="455"/>
        <v>0</v>
      </c>
      <c r="CP304" s="394">
        <f t="shared" si="455"/>
        <v>0</v>
      </c>
      <c r="CQ304" s="395">
        <f t="shared" si="456"/>
        <v>-610</v>
      </c>
      <c r="CR304" s="394">
        <f t="shared" si="495"/>
        <v>0</v>
      </c>
      <c r="CS304" s="394">
        <f t="shared" si="495"/>
        <v>0</v>
      </c>
      <c r="CT304" s="394">
        <f t="shared" si="495"/>
        <v>0</v>
      </c>
      <c r="CU304" s="394">
        <f t="shared" si="457"/>
        <v>0</v>
      </c>
      <c r="CV304" s="394">
        <f t="shared" si="457"/>
        <v>0</v>
      </c>
      <c r="CW304" s="394">
        <f t="shared" si="457"/>
        <v>0</v>
      </c>
      <c r="CX304" s="396">
        <f t="shared" si="458"/>
        <v>0</v>
      </c>
      <c r="CY304" s="396">
        <f t="shared" si="458"/>
        <v>0</v>
      </c>
      <c r="CZ304" s="397">
        <f t="shared" si="459"/>
        <v>184.94909726817278</v>
      </c>
      <c r="DA304" s="397">
        <f t="shared" si="459"/>
        <v>682.87468097173655</v>
      </c>
      <c r="DB304" s="397">
        <f t="shared" si="459"/>
        <v>37.78263540977408</v>
      </c>
      <c r="DC304" s="397">
        <f t="shared" si="460"/>
        <v>1310.5</v>
      </c>
      <c r="DD304" s="397">
        <f t="shared" si="420"/>
        <v>402.41603648738067</v>
      </c>
      <c r="DE304" s="397">
        <f t="shared" si="420"/>
        <v>2.4775498629360055</v>
      </c>
      <c r="DF304" s="397">
        <f t="shared" si="420"/>
        <v>0</v>
      </c>
      <c r="DG304" s="397">
        <f t="shared" si="420"/>
        <v>0</v>
      </c>
      <c r="DH304" s="397">
        <f t="shared" si="420"/>
        <v>0</v>
      </c>
      <c r="DI304" s="398">
        <f t="shared" si="461"/>
        <v>0</v>
      </c>
      <c r="DJ304" s="398">
        <f t="shared" si="461"/>
        <v>0</v>
      </c>
      <c r="DK304" s="399">
        <f t="shared" si="462"/>
        <v>0</v>
      </c>
      <c r="DL304" s="399">
        <f t="shared" si="462"/>
        <v>0</v>
      </c>
      <c r="DM304" s="399">
        <f t="shared" si="462"/>
        <v>0</v>
      </c>
      <c r="DN304" s="399">
        <f t="shared" si="462"/>
        <v>0</v>
      </c>
      <c r="DO304" s="399">
        <f t="shared" si="463"/>
        <v>-6497</v>
      </c>
      <c r="DP304" s="399">
        <f t="shared" si="464"/>
        <v>0</v>
      </c>
      <c r="DQ304" s="399">
        <f t="shared" si="464"/>
        <v>0</v>
      </c>
      <c r="DR304" s="399">
        <f t="shared" si="464"/>
        <v>0</v>
      </c>
      <c r="DS304" s="399">
        <f t="shared" si="464"/>
        <v>0</v>
      </c>
      <c r="DT304" s="400">
        <f t="shared" si="465"/>
        <v>0</v>
      </c>
      <c r="DU304" s="400">
        <f t="shared" si="465"/>
        <v>0</v>
      </c>
      <c r="DV304" s="386">
        <f t="shared" si="421"/>
        <v>0</v>
      </c>
      <c r="DW304" s="386">
        <f t="shared" si="421"/>
        <v>0</v>
      </c>
      <c r="DX304" s="386">
        <f t="shared" si="421"/>
        <v>0</v>
      </c>
      <c r="DY304" s="386">
        <f t="shared" si="421"/>
        <v>0</v>
      </c>
      <c r="DZ304" s="386">
        <f t="shared" si="421"/>
        <v>0</v>
      </c>
      <c r="EA304" s="401">
        <f t="shared" si="466"/>
        <v>-40</v>
      </c>
      <c r="EB304" s="386">
        <f t="shared" si="467"/>
        <v>0</v>
      </c>
      <c r="EC304" s="386">
        <f t="shared" si="467"/>
        <v>0</v>
      </c>
      <c r="ED304" s="386">
        <f t="shared" si="467"/>
        <v>0</v>
      </c>
      <c r="EE304" s="385">
        <f t="shared" si="468"/>
        <v>0</v>
      </c>
      <c r="EF304" s="385">
        <f t="shared" si="468"/>
        <v>0</v>
      </c>
      <c r="EG304" s="402">
        <f t="shared" si="496"/>
        <v>0</v>
      </c>
      <c r="EH304" s="402">
        <f t="shared" si="496"/>
        <v>0</v>
      </c>
      <c r="EI304" s="402">
        <f t="shared" si="496"/>
        <v>0</v>
      </c>
      <c r="EJ304" s="402">
        <f t="shared" si="469"/>
        <v>0</v>
      </c>
      <c r="EK304" s="402">
        <f t="shared" si="469"/>
        <v>0</v>
      </c>
      <c r="EL304" s="402">
        <f t="shared" si="469"/>
        <v>0</v>
      </c>
      <c r="EM304" s="402">
        <f t="shared" si="470"/>
        <v>0</v>
      </c>
      <c r="EN304" s="402">
        <f t="shared" si="471"/>
        <v>0</v>
      </c>
      <c r="EO304" s="402">
        <f t="shared" si="471"/>
        <v>0</v>
      </c>
      <c r="EP304" s="402">
        <f t="shared" si="472"/>
        <v>0</v>
      </c>
      <c r="EQ304" s="402">
        <f t="shared" si="473"/>
        <v>0</v>
      </c>
      <c r="ER304" s="394">
        <f t="shared" si="411"/>
        <v>5.9274033462520084</v>
      </c>
      <c r="ES304" s="394">
        <f t="shared" si="411"/>
        <v>21.885338878911053</v>
      </c>
      <c r="ET304" s="394">
        <f t="shared" si="411"/>
        <v>1.2108894980621987</v>
      </c>
      <c r="EU304" s="394">
        <f t="shared" si="408"/>
        <v>0</v>
      </c>
      <c r="EV304" s="394">
        <f t="shared" si="408"/>
        <v>12.896965686737877</v>
      </c>
      <c r="EW304" s="394">
        <f t="shared" si="408"/>
        <v>7.9402590036865492E-2</v>
      </c>
      <c r="EX304" s="394">
        <f t="shared" si="408"/>
        <v>0</v>
      </c>
      <c r="EY304" s="403">
        <f t="shared" si="474"/>
        <v>42</v>
      </c>
      <c r="EZ304" s="394">
        <f t="shared" si="475"/>
        <v>0</v>
      </c>
      <c r="FA304" s="396">
        <f t="shared" si="476"/>
        <v>0</v>
      </c>
      <c r="FB304" s="396">
        <f t="shared" si="476"/>
        <v>0</v>
      </c>
      <c r="FC304" s="404">
        <f t="shared" si="514"/>
        <v>139.71736459022591</v>
      </c>
      <c r="FD304" s="404">
        <f t="shared" si="511"/>
        <v>515.86870214576049</v>
      </c>
      <c r="FE304" s="404">
        <f t="shared" si="511"/>
        <v>28.542395311466112</v>
      </c>
      <c r="FF304" s="404">
        <f t="shared" si="511"/>
        <v>0</v>
      </c>
      <c r="FG304" s="404">
        <f t="shared" si="511"/>
        <v>303.99990547310711</v>
      </c>
      <c r="FH304" s="404">
        <f t="shared" si="511"/>
        <v>1.8716324794404009</v>
      </c>
      <c r="FI304" s="404">
        <f t="shared" si="511"/>
        <v>0</v>
      </c>
      <c r="FJ304" s="404">
        <f t="shared" si="511"/>
        <v>0</v>
      </c>
      <c r="FK304" s="392">
        <f t="shared" si="477"/>
        <v>990</v>
      </c>
      <c r="FL304" s="384">
        <f t="shared" si="478"/>
        <v>0</v>
      </c>
      <c r="FM304" s="384">
        <f t="shared" si="478"/>
        <v>0</v>
      </c>
      <c r="FN304" s="405">
        <f t="shared" si="498"/>
        <v>2655.4061347953489</v>
      </c>
      <c r="FO304" s="405">
        <f t="shared" si="498"/>
        <v>9804.371278003593</v>
      </c>
      <c r="FP304" s="405">
        <f t="shared" si="498"/>
        <v>542.4640797806976</v>
      </c>
      <c r="FQ304" s="405">
        <f t="shared" si="498"/>
        <v>0</v>
      </c>
      <c r="FR304" s="405">
        <f t="shared" si="498"/>
        <v>5777.687092352774</v>
      </c>
      <c r="FS304" s="405">
        <f t="shared" si="498"/>
        <v>35.571415067586727</v>
      </c>
      <c r="FT304" s="405">
        <f t="shared" si="419"/>
        <v>0</v>
      </c>
      <c r="FU304" s="405">
        <f t="shared" si="419"/>
        <v>0</v>
      </c>
      <c r="FV304" s="405">
        <f t="shared" si="419"/>
        <v>0</v>
      </c>
      <c r="FW304" s="397">
        <f t="shared" si="479"/>
        <v>33863.127530838996</v>
      </c>
      <c r="FX304" s="406">
        <f t="shared" si="480"/>
        <v>15047.627530838996</v>
      </c>
      <c r="FY304" s="331">
        <f t="shared" si="481"/>
        <v>15047.627530838996</v>
      </c>
      <c r="FZ304" s="382">
        <f t="shared" si="482"/>
        <v>0</v>
      </c>
      <c r="GA304" s="331">
        <f t="shared" si="483"/>
        <v>0</v>
      </c>
      <c r="GB304" s="407">
        <f t="shared" si="484"/>
        <v>0</v>
      </c>
      <c r="GC304" s="407">
        <f t="shared" si="485"/>
        <v>0</v>
      </c>
      <c r="GD304" s="407">
        <f t="shared" si="486"/>
        <v>-1.4210854715202004E-13</v>
      </c>
      <c r="GE304" s="407">
        <f t="shared" si="487"/>
        <v>0</v>
      </c>
      <c r="GF304" s="407">
        <f t="shared" si="488"/>
        <v>0</v>
      </c>
      <c r="GG304" s="407">
        <f t="shared" si="489"/>
        <v>0</v>
      </c>
      <c r="GH304" s="407">
        <f t="shared" si="490"/>
        <v>0</v>
      </c>
      <c r="GI304" s="407">
        <f t="shared" si="491"/>
        <v>0</v>
      </c>
      <c r="GJ304">
        <f t="shared" si="492"/>
        <v>0</v>
      </c>
      <c r="GK304" s="382">
        <f t="shared" si="493"/>
        <v>-1.4210854715202004E-13</v>
      </c>
      <c r="GL304">
        <v>4</v>
      </c>
      <c r="GM304">
        <f t="shared" si="512"/>
        <v>0</v>
      </c>
      <c r="GN304">
        <f t="shared" si="512"/>
        <v>0</v>
      </c>
      <c r="GO304">
        <f t="shared" si="512"/>
        <v>0</v>
      </c>
      <c r="GP304">
        <f t="shared" si="512"/>
        <v>1310.5</v>
      </c>
      <c r="GQ304">
        <f t="shared" si="512"/>
        <v>0</v>
      </c>
      <c r="GR304">
        <f t="shared" si="509"/>
        <v>0</v>
      </c>
      <c r="GS304">
        <f t="shared" si="509"/>
        <v>0</v>
      </c>
      <c r="GT304">
        <f t="shared" si="509"/>
        <v>42</v>
      </c>
      <c r="GU304">
        <f t="shared" si="509"/>
        <v>990</v>
      </c>
      <c r="GV304">
        <f t="shared" si="509"/>
        <v>33863.127530838996</v>
      </c>
    </row>
    <row r="305" spans="1:204" customFormat="1" x14ac:dyDescent="0.25">
      <c r="A305" s="378" t="s">
        <v>1553</v>
      </c>
      <c r="B305" s="32" t="s">
        <v>1552</v>
      </c>
      <c r="C305" t="s">
        <v>896</v>
      </c>
      <c r="D305">
        <v>3</v>
      </c>
      <c r="E305" s="379">
        <v>367.5</v>
      </c>
      <c r="F305" s="379">
        <v>299.5</v>
      </c>
      <c r="G305" s="379">
        <v>4467.5</v>
      </c>
      <c r="H305" s="379">
        <v>2051</v>
      </c>
      <c r="I305" s="379">
        <v>5380</v>
      </c>
      <c r="J305" s="379">
        <v>9.5</v>
      </c>
      <c r="K305" s="379">
        <v>2350</v>
      </c>
      <c r="L305" s="379">
        <v>0</v>
      </c>
      <c r="M305" s="380">
        <v>250.00233102833749</v>
      </c>
      <c r="N305" s="381">
        <f t="shared" si="422"/>
        <v>15175.002331028338</v>
      </c>
      <c r="O305" s="379">
        <v>487.5</v>
      </c>
      <c r="P305" s="379">
        <v>493</v>
      </c>
      <c r="Q305" s="379">
        <v>8772.5</v>
      </c>
      <c r="R305" s="379">
        <v>1285</v>
      </c>
      <c r="S305" s="379">
        <v>3012</v>
      </c>
      <c r="T305" s="379">
        <v>22.5</v>
      </c>
      <c r="U305" s="379">
        <v>935</v>
      </c>
      <c r="V305" s="379">
        <v>0</v>
      </c>
      <c r="W305" s="480">
        <f>(VLOOKUP(A305,'[1]floresta plant'!$B$520:$F$554,5,0))*1000</f>
        <v>483.44027281904499</v>
      </c>
      <c r="X305" s="24">
        <f t="shared" si="423"/>
        <v>15490.940272819045</v>
      </c>
      <c r="Y305" s="53">
        <f t="shared" si="409"/>
        <v>4305</v>
      </c>
      <c r="Z305" s="53">
        <f t="shared" si="409"/>
        <v>-766</v>
      </c>
      <c r="AA305" s="53">
        <f t="shared" si="409"/>
        <v>-2368</v>
      </c>
      <c r="AB305" s="53">
        <f t="shared" si="406"/>
        <v>13</v>
      </c>
      <c r="AC305" s="53">
        <f t="shared" si="406"/>
        <v>-1415</v>
      </c>
      <c r="AD305" s="53">
        <f t="shared" si="406"/>
        <v>0</v>
      </c>
      <c r="AE305" s="53">
        <f t="shared" si="406"/>
        <v>233.4379417907075</v>
      </c>
      <c r="AF305" s="53">
        <f t="shared" si="424"/>
        <v>193.5</v>
      </c>
      <c r="AG305" s="53">
        <f t="shared" si="425"/>
        <v>120</v>
      </c>
      <c r="AH305" s="53">
        <f t="shared" si="426"/>
        <v>4007.5701392976443</v>
      </c>
      <c r="AI305" s="53">
        <f t="shared" si="494"/>
        <v>315.93794179070755</v>
      </c>
      <c r="AJ305" s="469">
        <v>941.55320000000006</v>
      </c>
      <c r="AK305" s="469">
        <v>3381.9548810883516</v>
      </c>
      <c r="AL305" s="469">
        <v>0</v>
      </c>
      <c r="AM305" s="470">
        <f t="shared" si="427"/>
        <v>4323.5080810883519</v>
      </c>
      <c r="AN305" s="53">
        <f t="shared" si="428"/>
        <v>4007.5701392976443</v>
      </c>
      <c r="AO305" s="382">
        <f t="shared" si="429"/>
        <v>1</v>
      </c>
      <c r="AP305">
        <v>4</v>
      </c>
      <c r="AQ305" s="383">
        <f t="shared" si="430"/>
        <v>4864.9379417907076</v>
      </c>
      <c r="AR305" s="383">
        <f t="shared" si="431"/>
        <v>-4549</v>
      </c>
      <c r="AS305" s="383">
        <f t="shared" si="432"/>
        <v>4305</v>
      </c>
      <c r="AT305" s="383">
        <f t="shared" si="433"/>
        <v>4549</v>
      </c>
      <c r="AU305" s="383">
        <f t="shared" si="434"/>
        <v>0</v>
      </c>
      <c r="AV305" s="383">
        <f t="shared" si="435"/>
        <v>1</v>
      </c>
      <c r="AW305" s="383">
        <f t="shared" si="436"/>
        <v>0</v>
      </c>
      <c r="AX305" s="383">
        <f t="shared" si="437"/>
        <v>1</v>
      </c>
      <c r="AY305" s="383">
        <f t="shared" si="438"/>
        <v>4305</v>
      </c>
      <c r="AZ305">
        <f t="shared" si="439"/>
        <v>0</v>
      </c>
      <c r="BA305">
        <f t="shared" si="440"/>
        <v>0</v>
      </c>
      <c r="BB305" s="383">
        <f t="shared" si="441"/>
        <v>0</v>
      </c>
      <c r="BC305" s="384">
        <f t="shared" si="497"/>
        <v>4305</v>
      </c>
      <c r="BD305" s="384">
        <f t="shared" si="497"/>
        <v>0.16838865684765883</v>
      </c>
      <c r="BE305" s="384">
        <f t="shared" si="497"/>
        <v>0.52055396790503405</v>
      </c>
      <c r="BF305" s="384">
        <f t="shared" si="497"/>
        <v>13</v>
      </c>
      <c r="BG305" s="384">
        <f t="shared" si="497"/>
        <v>0.31105737524730709</v>
      </c>
      <c r="BH305" s="384">
        <f t="shared" si="497"/>
        <v>0</v>
      </c>
      <c r="BI305" s="384">
        <f t="shared" si="418"/>
        <v>233.4379417907075</v>
      </c>
      <c r="BJ305" s="384">
        <f t="shared" si="418"/>
        <v>193.5</v>
      </c>
      <c r="BK305" s="384">
        <f t="shared" si="418"/>
        <v>120</v>
      </c>
      <c r="BL305" s="474">
        <f t="shared" si="442"/>
        <v>244</v>
      </c>
      <c r="BM305" s="409">
        <f t="shared" si="443"/>
        <v>4007.5701392976443</v>
      </c>
      <c r="BN305" s="473">
        <f t="shared" si="444"/>
        <v>559.93794179070755</v>
      </c>
      <c r="BO305" s="387">
        <f t="shared" si="445"/>
        <v>0.43576257615205832</v>
      </c>
      <c r="BP305" s="387">
        <f t="shared" si="446"/>
        <v>0</v>
      </c>
      <c r="BQ305" s="388">
        <f t="shared" si="447"/>
        <v>0.56423742384794173</v>
      </c>
      <c r="BR305" s="389">
        <f t="shared" si="448"/>
        <v>0</v>
      </c>
      <c r="BS305" s="390">
        <f t="shared" si="449"/>
        <v>4305</v>
      </c>
      <c r="BT305" s="391">
        <f t="shared" si="513"/>
        <v>724.91316772917128</v>
      </c>
      <c r="BU305" s="391">
        <f t="shared" si="510"/>
        <v>2240.9848318311715</v>
      </c>
      <c r="BV305" s="391">
        <f t="shared" si="510"/>
        <v>0</v>
      </c>
      <c r="BW305" s="391">
        <f t="shared" si="510"/>
        <v>1339.1020004396571</v>
      </c>
      <c r="BX305" s="391">
        <f t="shared" si="510"/>
        <v>0</v>
      </c>
      <c r="BY305" s="391">
        <f t="shared" si="510"/>
        <v>0</v>
      </c>
      <c r="BZ305" s="391">
        <f t="shared" si="510"/>
        <v>0</v>
      </c>
      <c r="CA305" s="391">
        <f t="shared" si="510"/>
        <v>0</v>
      </c>
      <c r="CB305" s="391">
        <f t="shared" si="450"/>
        <v>0</v>
      </c>
      <c r="CC305" s="391">
        <f t="shared" si="450"/>
        <v>0</v>
      </c>
      <c r="CD305" s="392">
        <f t="shared" si="451"/>
        <v>0</v>
      </c>
      <c r="CE305" s="393">
        <f t="shared" si="452"/>
        <v>-766</v>
      </c>
      <c r="CF305" s="392">
        <f t="shared" si="410"/>
        <v>0</v>
      </c>
      <c r="CG305" s="392">
        <f t="shared" si="410"/>
        <v>0</v>
      </c>
      <c r="CH305" s="392">
        <f t="shared" si="410"/>
        <v>0</v>
      </c>
      <c r="CI305" s="392">
        <f t="shared" si="407"/>
        <v>0</v>
      </c>
      <c r="CJ305" s="392">
        <f t="shared" si="407"/>
        <v>0</v>
      </c>
      <c r="CK305" s="392">
        <f t="shared" si="407"/>
        <v>0</v>
      </c>
      <c r="CL305" s="392">
        <f t="shared" si="407"/>
        <v>0</v>
      </c>
      <c r="CM305" s="392">
        <f t="shared" si="453"/>
        <v>0</v>
      </c>
      <c r="CN305" s="392">
        <f t="shared" si="454"/>
        <v>0</v>
      </c>
      <c r="CO305" s="394">
        <f t="shared" si="455"/>
        <v>0</v>
      </c>
      <c r="CP305" s="394">
        <f t="shared" si="455"/>
        <v>0</v>
      </c>
      <c r="CQ305" s="395">
        <f t="shared" si="456"/>
        <v>-2368</v>
      </c>
      <c r="CR305" s="394">
        <f t="shared" si="495"/>
        <v>0</v>
      </c>
      <c r="CS305" s="394">
        <f t="shared" si="495"/>
        <v>0</v>
      </c>
      <c r="CT305" s="394">
        <f t="shared" si="495"/>
        <v>0</v>
      </c>
      <c r="CU305" s="394">
        <f t="shared" si="457"/>
        <v>0</v>
      </c>
      <c r="CV305" s="394">
        <f t="shared" si="457"/>
        <v>0</v>
      </c>
      <c r="CW305" s="394">
        <f t="shared" si="457"/>
        <v>0</v>
      </c>
      <c r="CX305" s="396">
        <f t="shared" si="458"/>
        <v>0</v>
      </c>
      <c r="CY305" s="396">
        <f t="shared" si="458"/>
        <v>0</v>
      </c>
      <c r="CZ305" s="397">
        <f t="shared" si="459"/>
        <v>0</v>
      </c>
      <c r="DA305" s="397">
        <f t="shared" si="459"/>
        <v>0.95390717373536971</v>
      </c>
      <c r="DB305" s="397">
        <f t="shared" si="459"/>
        <v>2.9488931950461561</v>
      </c>
      <c r="DC305" s="397">
        <f t="shared" si="460"/>
        <v>13</v>
      </c>
      <c r="DD305" s="397">
        <f t="shared" si="420"/>
        <v>1.7621131211952323</v>
      </c>
      <c r="DE305" s="397">
        <f t="shared" si="420"/>
        <v>0</v>
      </c>
      <c r="DF305" s="397">
        <f t="shared" si="420"/>
        <v>0</v>
      </c>
      <c r="DG305" s="397">
        <f t="shared" si="420"/>
        <v>0</v>
      </c>
      <c r="DH305" s="397">
        <f t="shared" si="420"/>
        <v>0</v>
      </c>
      <c r="DI305" s="398">
        <f t="shared" si="461"/>
        <v>0</v>
      </c>
      <c r="DJ305" s="398">
        <f t="shared" si="461"/>
        <v>7.3350865100232427</v>
      </c>
      <c r="DK305" s="399">
        <f t="shared" si="462"/>
        <v>0</v>
      </c>
      <c r="DL305" s="399">
        <f t="shared" si="462"/>
        <v>0</v>
      </c>
      <c r="DM305" s="399">
        <f t="shared" si="462"/>
        <v>0</v>
      </c>
      <c r="DN305" s="399">
        <f t="shared" si="462"/>
        <v>0</v>
      </c>
      <c r="DO305" s="399">
        <f t="shared" si="463"/>
        <v>-1415</v>
      </c>
      <c r="DP305" s="399">
        <f t="shared" si="464"/>
        <v>0</v>
      </c>
      <c r="DQ305" s="399">
        <f t="shared" si="464"/>
        <v>0</v>
      </c>
      <c r="DR305" s="399">
        <f t="shared" si="464"/>
        <v>0</v>
      </c>
      <c r="DS305" s="399">
        <f t="shared" si="464"/>
        <v>0</v>
      </c>
      <c r="DT305" s="400">
        <f t="shared" si="465"/>
        <v>0</v>
      </c>
      <c r="DU305" s="400">
        <f t="shared" si="465"/>
        <v>0</v>
      </c>
      <c r="DV305" s="386">
        <f t="shared" si="421"/>
        <v>0</v>
      </c>
      <c r="DW305" s="386">
        <f t="shared" si="421"/>
        <v>0</v>
      </c>
      <c r="DX305" s="386">
        <f t="shared" si="421"/>
        <v>0</v>
      </c>
      <c r="DY305" s="386">
        <f t="shared" si="421"/>
        <v>0</v>
      </c>
      <c r="DZ305" s="386">
        <f t="shared" si="421"/>
        <v>0</v>
      </c>
      <c r="EA305" s="401">
        <f t="shared" si="466"/>
        <v>0</v>
      </c>
      <c r="EB305" s="386">
        <f t="shared" si="467"/>
        <v>0</v>
      </c>
      <c r="EC305" s="386">
        <f t="shared" si="467"/>
        <v>0</v>
      </c>
      <c r="ED305" s="386">
        <f t="shared" si="467"/>
        <v>0</v>
      </c>
      <c r="EE305" s="385">
        <f t="shared" si="468"/>
        <v>0</v>
      </c>
      <c r="EF305" s="385">
        <f t="shared" si="468"/>
        <v>0</v>
      </c>
      <c r="EG305" s="402">
        <f t="shared" si="496"/>
        <v>0</v>
      </c>
      <c r="EH305" s="402">
        <f t="shared" si="496"/>
        <v>17.129086715090427</v>
      </c>
      <c r="EI305" s="402">
        <f t="shared" si="496"/>
        <v>52.952581385553692</v>
      </c>
      <c r="EJ305" s="402">
        <f t="shared" si="469"/>
        <v>0</v>
      </c>
      <c r="EK305" s="402">
        <f t="shared" si="469"/>
        <v>31.641850785708812</v>
      </c>
      <c r="EL305" s="402">
        <f t="shared" si="469"/>
        <v>0</v>
      </c>
      <c r="EM305" s="402">
        <f t="shared" si="470"/>
        <v>233.4379417907075</v>
      </c>
      <c r="EN305" s="402">
        <f t="shared" si="471"/>
        <v>0</v>
      </c>
      <c r="EO305" s="402">
        <f t="shared" si="471"/>
        <v>0</v>
      </c>
      <c r="EP305" s="402">
        <f t="shared" si="472"/>
        <v>0</v>
      </c>
      <c r="EQ305" s="402">
        <f t="shared" si="473"/>
        <v>131.71442290435456</v>
      </c>
      <c r="ER305" s="394">
        <f t="shared" si="411"/>
        <v>0</v>
      </c>
      <c r="ES305" s="394">
        <f t="shared" si="411"/>
        <v>14.198541393676464</v>
      </c>
      <c r="ET305" s="394">
        <f t="shared" si="411"/>
        <v>43.893141018571626</v>
      </c>
      <c r="EU305" s="394">
        <f t="shared" si="408"/>
        <v>0</v>
      </c>
      <c r="EV305" s="394">
        <f t="shared" si="408"/>
        <v>26.228376073175191</v>
      </c>
      <c r="EW305" s="394">
        <f t="shared" si="408"/>
        <v>0</v>
      </c>
      <c r="EX305" s="394">
        <f t="shared" si="408"/>
        <v>0</v>
      </c>
      <c r="EY305" s="403">
        <f t="shared" si="474"/>
        <v>193.5</v>
      </c>
      <c r="EZ305" s="394">
        <f t="shared" si="475"/>
        <v>0</v>
      </c>
      <c r="FA305" s="396">
        <f t="shared" si="476"/>
        <v>0</v>
      </c>
      <c r="FB305" s="396">
        <f t="shared" si="476"/>
        <v>109.17994151457673</v>
      </c>
      <c r="FC305" s="404">
        <f t="shared" si="514"/>
        <v>0</v>
      </c>
      <c r="FD305" s="404">
        <f t="shared" si="511"/>
        <v>8.8052969883264893</v>
      </c>
      <c r="FE305" s="404">
        <f t="shared" si="511"/>
        <v>27.220552569656824</v>
      </c>
      <c r="FF305" s="404">
        <f t="shared" si="511"/>
        <v>0</v>
      </c>
      <c r="FG305" s="404">
        <f t="shared" si="511"/>
        <v>16.265659580263684</v>
      </c>
      <c r="FH305" s="404">
        <f t="shared" si="511"/>
        <v>0</v>
      </c>
      <c r="FI305" s="404">
        <f t="shared" si="511"/>
        <v>0</v>
      </c>
      <c r="FJ305" s="404">
        <f t="shared" si="511"/>
        <v>0</v>
      </c>
      <c r="FK305" s="392">
        <f t="shared" si="477"/>
        <v>120</v>
      </c>
      <c r="FL305" s="384">
        <f t="shared" si="478"/>
        <v>0</v>
      </c>
      <c r="FM305" s="384">
        <f t="shared" si="478"/>
        <v>67.708490861753006</v>
      </c>
      <c r="FN305" s="405">
        <f t="shared" si="498"/>
        <v>0</v>
      </c>
      <c r="FO305" s="405">
        <f t="shared" si="498"/>
        <v>0</v>
      </c>
      <c r="FP305" s="405">
        <f t="shared" si="498"/>
        <v>0</v>
      </c>
      <c r="FQ305" s="405">
        <f t="shared" si="498"/>
        <v>0</v>
      </c>
      <c r="FR305" s="405">
        <f t="shared" si="498"/>
        <v>0</v>
      </c>
      <c r="FS305" s="405">
        <f t="shared" si="498"/>
        <v>0</v>
      </c>
      <c r="FT305" s="405">
        <f t="shared" si="419"/>
        <v>0</v>
      </c>
      <c r="FU305" s="405">
        <f t="shared" si="419"/>
        <v>0</v>
      </c>
      <c r="FV305" s="405">
        <f t="shared" si="419"/>
        <v>0</v>
      </c>
      <c r="FW305" s="397">
        <f t="shared" si="479"/>
        <v>4007.5701392976443</v>
      </c>
      <c r="FX305" s="406">
        <f t="shared" si="480"/>
        <v>4007.5701392976443</v>
      </c>
      <c r="FY305" s="331">
        <f t="shared" si="481"/>
        <v>4191.7936581839967</v>
      </c>
      <c r="FZ305" s="382">
        <f t="shared" si="482"/>
        <v>131.71442290435516</v>
      </c>
      <c r="GA305" s="331">
        <f t="shared" si="483"/>
        <v>0</v>
      </c>
      <c r="GB305" s="407">
        <f t="shared" si="484"/>
        <v>0</v>
      </c>
      <c r="GC305" s="407">
        <f t="shared" si="485"/>
        <v>0</v>
      </c>
      <c r="GD305" s="407">
        <f t="shared" si="486"/>
        <v>-4.4408920985006262E-16</v>
      </c>
      <c r="GE305" s="407">
        <f t="shared" si="487"/>
        <v>0</v>
      </c>
      <c r="GF305" s="407">
        <f t="shared" si="488"/>
        <v>0</v>
      </c>
      <c r="GG305" s="407">
        <f t="shared" si="489"/>
        <v>0</v>
      </c>
      <c r="GH305" s="407">
        <f t="shared" si="490"/>
        <v>-1.4210854715202004E-14</v>
      </c>
      <c r="GI305" s="407">
        <f t="shared" si="491"/>
        <v>0</v>
      </c>
      <c r="GJ305">
        <f t="shared" si="492"/>
        <v>0</v>
      </c>
      <c r="GK305" s="382">
        <f t="shared" si="493"/>
        <v>-1.4654943925052066E-14</v>
      </c>
      <c r="GL305">
        <v>4</v>
      </c>
      <c r="GM305">
        <f t="shared" si="512"/>
        <v>4305</v>
      </c>
      <c r="GN305">
        <f t="shared" si="512"/>
        <v>0</v>
      </c>
      <c r="GO305">
        <f t="shared" si="512"/>
        <v>0</v>
      </c>
      <c r="GP305">
        <f t="shared" si="512"/>
        <v>13</v>
      </c>
      <c r="GQ305">
        <f t="shared" si="512"/>
        <v>0</v>
      </c>
      <c r="GR305">
        <f t="shared" si="509"/>
        <v>0</v>
      </c>
      <c r="GS305">
        <f t="shared" si="509"/>
        <v>233.4379417907075</v>
      </c>
      <c r="GT305">
        <f t="shared" si="509"/>
        <v>193.5</v>
      </c>
      <c r="GU305">
        <f t="shared" si="509"/>
        <v>120</v>
      </c>
      <c r="GV305">
        <f t="shared" si="509"/>
        <v>4007.5701392976443</v>
      </c>
    </row>
    <row r="306" spans="1:204" customFormat="1" x14ac:dyDescent="0.25">
      <c r="A306" s="378" t="s">
        <v>1556</v>
      </c>
      <c r="B306" s="32" t="s">
        <v>1555</v>
      </c>
      <c r="C306" t="s">
        <v>896</v>
      </c>
      <c r="D306">
        <v>3</v>
      </c>
      <c r="E306" s="379">
        <v>441.5</v>
      </c>
      <c r="F306" s="379">
        <v>109.5</v>
      </c>
      <c r="G306" s="379">
        <v>2540</v>
      </c>
      <c r="H306" s="379">
        <v>11868</v>
      </c>
      <c r="I306" s="379">
        <v>414.5</v>
      </c>
      <c r="J306" s="379">
        <v>0</v>
      </c>
      <c r="K306" s="379">
        <v>1388.5</v>
      </c>
      <c r="L306" s="379">
        <v>0</v>
      </c>
      <c r="M306" s="380">
        <v>0</v>
      </c>
      <c r="N306" s="381">
        <f t="shared" si="422"/>
        <v>16762</v>
      </c>
      <c r="O306" s="379">
        <v>606.5</v>
      </c>
      <c r="P306" s="379">
        <v>79</v>
      </c>
      <c r="Q306" s="379">
        <v>267</v>
      </c>
      <c r="R306" s="379">
        <v>9620</v>
      </c>
      <c r="S306" s="379">
        <v>425</v>
      </c>
      <c r="T306" s="379">
        <v>200</v>
      </c>
      <c r="U306" s="379">
        <v>375</v>
      </c>
      <c r="V306" s="379">
        <v>0</v>
      </c>
      <c r="W306" s="480">
        <f>(VLOOKUP(A306,'[1]floresta plant'!$B$520:$F$554,5,0))*1000</f>
        <v>0</v>
      </c>
      <c r="X306" s="24">
        <f t="shared" si="423"/>
        <v>11572.5</v>
      </c>
      <c r="Y306" s="53">
        <f t="shared" si="409"/>
        <v>-2273</v>
      </c>
      <c r="Z306" s="53">
        <f t="shared" si="409"/>
        <v>-2248</v>
      </c>
      <c r="AA306" s="53">
        <f t="shared" si="409"/>
        <v>10.5</v>
      </c>
      <c r="AB306" s="53">
        <f t="shared" si="406"/>
        <v>200</v>
      </c>
      <c r="AC306" s="53">
        <f t="shared" si="406"/>
        <v>-1013.5</v>
      </c>
      <c r="AD306" s="53">
        <f t="shared" si="406"/>
        <v>0</v>
      </c>
      <c r="AE306" s="53">
        <f t="shared" si="406"/>
        <v>0</v>
      </c>
      <c r="AF306" s="53">
        <f t="shared" si="424"/>
        <v>-30.5</v>
      </c>
      <c r="AG306" s="53">
        <f t="shared" si="425"/>
        <v>165</v>
      </c>
      <c r="AH306" s="53">
        <f t="shared" si="426"/>
        <v>6451.6179377333046</v>
      </c>
      <c r="AI306" s="53">
        <f t="shared" si="494"/>
        <v>-5189.5</v>
      </c>
      <c r="AJ306" s="469">
        <v>516.34704999999985</v>
      </c>
      <c r="AK306" s="469">
        <v>745.77088773330468</v>
      </c>
      <c r="AL306" s="469">
        <v>0</v>
      </c>
      <c r="AM306" s="470">
        <f t="shared" si="427"/>
        <v>1262.1179377333046</v>
      </c>
      <c r="AN306" s="53">
        <f t="shared" si="428"/>
        <v>6451.6179377333046</v>
      </c>
      <c r="AO306" s="382">
        <f t="shared" si="429"/>
        <v>3</v>
      </c>
      <c r="AP306">
        <v>4</v>
      </c>
      <c r="AQ306" s="383">
        <f t="shared" si="430"/>
        <v>375.5</v>
      </c>
      <c r="AR306" s="383">
        <f t="shared" si="431"/>
        <v>-5565</v>
      </c>
      <c r="AS306" s="383">
        <f t="shared" si="432"/>
        <v>0</v>
      </c>
      <c r="AT306" s="383">
        <f t="shared" si="433"/>
        <v>3292</v>
      </c>
      <c r="AU306" s="383">
        <f t="shared" si="434"/>
        <v>0</v>
      </c>
      <c r="AV306" s="383">
        <f t="shared" si="435"/>
        <v>1</v>
      </c>
      <c r="AW306" s="383">
        <f t="shared" si="436"/>
        <v>0</v>
      </c>
      <c r="AX306" s="383">
        <f t="shared" si="437"/>
        <v>1</v>
      </c>
      <c r="AY306" s="383">
        <f t="shared" si="438"/>
        <v>0</v>
      </c>
      <c r="AZ306">
        <f t="shared" si="439"/>
        <v>0</v>
      </c>
      <c r="BA306">
        <f t="shared" si="440"/>
        <v>0</v>
      </c>
      <c r="BB306" s="383">
        <f t="shared" si="441"/>
        <v>0</v>
      </c>
      <c r="BC306" s="384">
        <f t="shared" si="497"/>
        <v>0.40844564240790654</v>
      </c>
      <c r="BD306" s="384">
        <f t="shared" si="497"/>
        <v>0.40395327942497755</v>
      </c>
      <c r="BE306" s="384">
        <f t="shared" si="497"/>
        <v>10.5</v>
      </c>
      <c r="BF306" s="384">
        <f t="shared" si="497"/>
        <v>200</v>
      </c>
      <c r="BG306" s="384">
        <f t="shared" si="497"/>
        <v>0.1821203953279425</v>
      </c>
      <c r="BH306" s="384">
        <f t="shared" si="497"/>
        <v>0</v>
      </c>
      <c r="BI306" s="384">
        <f t="shared" si="418"/>
        <v>0</v>
      </c>
      <c r="BJ306" s="384">
        <f t="shared" si="418"/>
        <v>5.480682839173405E-3</v>
      </c>
      <c r="BK306" s="384">
        <f t="shared" si="418"/>
        <v>165</v>
      </c>
      <c r="BL306" s="474">
        <f t="shared" si="442"/>
        <v>5565</v>
      </c>
      <c r="BM306" s="409">
        <f t="shared" si="443"/>
        <v>6451.6179377333046</v>
      </c>
      <c r="BN306" s="473">
        <f t="shared" si="444"/>
        <v>375.5</v>
      </c>
      <c r="BO306" s="387">
        <f t="shared" si="445"/>
        <v>1</v>
      </c>
      <c r="BP306" s="387">
        <f t="shared" si="446"/>
        <v>0</v>
      </c>
      <c r="BQ306" s="388">
        <f t="shared" si="447"/>
        <v>0</v>
      </c>
      <c r="BR306" s="389">
        <f t="shared" si="448"/>
        <v>5189.5</v>
      </c>
      <c r="BS306" s="390">
        <f t="shared" si="449"/>
        <v>-2273</v>
      </c>
      <c r="BT306" s="391">
        <f t="shared" si="513"/>
        <v>0</v>
      </c>
      <c r="BU306" s="391">
        <f t="shared" si="510"/>
        <v>0</v>
      </c>
      <c r="BV306" s="391">
        <f t="shared" si="510"/>
        <v>0</v>
      </c>
      <c r="BW306" s="391">
        <f t="shared" si="510"/>
        <v>0</v>
      </c>
      <c r="BX306" s="391">
        <f t="shared" si="510"/>
        <v>0</v>
      </c>
      <c r="BY306" s="391">
        <f t="shared" si="510"/>
        <v>0</v>
      </c>
      <c r="BZ306" s="391">
        <f t="shared" si="510"/>
        <v>0</v>
      </c>
      <c r="CA306" s="391">
        <f t="shared" si="510"/>
        <v>0</v>
      </c>
      <c r="CB306" s="391">
        <f t="shared" si="450"/>
        <v>0</v>
      </c>
      <c r="CC306" s="391">
        <f t="shared" si="450"/>
        <v>0</v>
      </c>
      <c r="CD306" s="392">
        <f t="shared" si="451"/>
        <v>0</v>
      </c>
      <c r="CE306" s="393">
        <f t="shared" si="452"/>
        <v>-2248</v>
      </c>
      <c r="CF306" s="392">
        <f t="shared" si="410"/>
        <v>0</v>
      </c>
      <c r="CG306" s="392">
        <f t="shared" si="410"/>
        <v>0</v>
      </c>
      <c r="CH306" s="392">
        <f t="shared" si="410"/>
        <v>0</v>
      </c>
      <c r="CI306" s="392">
        <f t="shared" si="407"/>
        <v>0</v>
      </c>
      <c r="CJ306" s="392">
        <f t="shared" si="407"/>
        <v>0</v>
      </c>
      <c r="CK306" s="392">
        <f t="shared" si="407"/>
        <v>0</v>
      </c>
      <c r="CL306" s="392">
        <f t="shared" si="407"/>
        <v>0</v>
      </c>
      <c r="CM306" s="392">
        <f t="shared" si="453"/>
        <v>0</v>
      </c>
      <c r="CN306" s="392">
        <f t="shared" si="454"/>
        <v>0</v>
      </c>
      <c r="CO306" s="394">
        <f t="shared" si="455"/>
        <v>4.2886792452830189</v>
      </c>
      <c r="CP306" s="394">
        <f t="shared" si="455"/>
        <v>4.2415094339622641</v>
      </c>
      <c r="CQ306" s="395">
        <f t="shared" si="456"/>
        <v>10.5</v>
      </c>
      <c r="CR306" s="394">
        <f t="shared" si="495"/>
        <v>0</v>
      </c>
      <c r="CS306" s="394">
        <f t="shared" si="495"/>
        <v>1.9122641509433962</v>
      </c>
      <c r="CT306" s="394">
        <f t="shared" si="495"/>
        <v>0</v>
      </c>
      <c r="CU306" s="394">
        <f t="shared" si="457"/>
        <v>0</v>
      </c>
      <c r="CV306" s="394">
        <f t="shared" si="457"/>
        <v>5.7547169811320756E-2</v>
      </c>
      <c r="CW306" s="394">
        <f t="shared" si="457"/>
        <v>0</v>
      </c>
      <c r="CX306" s="396">
        <f t="shared" si="458"/>
        <v>0</v>
      </c>
      <c r="CY306" s="396">
        <f t="shared" si="458"/>
        <v>0</v>
      </c>
      <c r="CZ306" s="397">
        <f t="shared" si="459"/>
        <v>81.689128481581307</v>
      </c>
      <c r="DA306" s="397">
        <f t="shared" si="459"/>
        <v>80.790655884995516</v>
      </c>
      <c r="DB306" s="397">
        <f t="shared" si="459"/>
        <v>0</v>
      </c>
      <c r="DC306" s="397">
        <f t="shared" si="460"/>
        <v>200</v>
      </c>
      <c r="DD306" s="397">
        <f t="shared" si="420"/>
        <v>36.424079065588501</v>
      </c>
      <c r="DE306" s="397">
        <f t="shared" si="420"/>
        <v>0</v>
      </c>
      <c r="DF306" s="397">
        <f t="shared" si="420"/>
        <v>0</v>
      </c>
      <c r="DG306" s="397">
        <f t="shared" si="420"/>
        <v>1.0961365678346811</v>
      </c>
      <c r="DH306" s="397">
        <f t="shared" si="420"/>
        <v>0</v>
      </c>
      <c r="DI306" s="398">
        <f t="shared" si="461"/>
        <v>0</v>
      </c>
      <c r="DJ306" s="398">
        <f t="shared" si="461"/>
        <v>0</v>
      </c>
      <c r="DK306" s="399">
        <f t="shared" si="462"/>
        <v>0</v>
      </c>
      <c r="DL306" s="399">
        <f t="shared" si="462"/>
        <v>0</v>
      </c>
      <c r="DM306" s="399">
        <f t="shared" si="462"/>
        <v>0</v>
      </c>
      <c r="DN306" s="399">
        <f t="shared" si="462"/>
        <v>0</v>
      </c>
      <c r="DO306" s="399">
        <f t="shared" si="463"/>
        <v>-1013.5</v>
      </c>
      <c r="DP306" s="399">
        <f t="shared" si="464"/>
        <v>0</v>
      </c>
      <c r="DQ306" s="399">
        <f t="shared" si="464"/>
        <v>0</v>
      </c>
      <c r="DR306" s="399">
        <f t="shared" si="464"/>
        <v>0</v>
      </c>
      <c r="DS306" s="399">
        <f t="shared" si="464"/>
        <v>0</v>
      </c>
      <c r="DT306" s="400">
        <f t="shared" si="465"/>
        <v>0</v>
      </c>
      <c r="DU306" s="400">
        <f t="shared" si="465"/>
        <v>0</v>
      </c>
      <c r="DV306" s="386">
        <f t="shared" si="421"/>
        <v>0</v>
      </c>
      <c r="DW306" s="386">
        <f t="shared" si="421"/>
        <v>0</v>
      </c>
      <c r="DX306" s="386">
        <f t="shared" si="421"/>
        <v>0</v>
      </c>
      <c r="DY306" s="386">
        <f t="shared" si="421"/>
        <v>0</v>
      </c>
      <c r="DZ306" s="386">
        <f t="shared" si="421"/>
        <v>0</v>
      </c>
      <c r="EA306" s="401">
        <f t="shared" si="466"/>
        <v>0</v>
      </c>
      <c r="EB306" s="386">
        <f t="shared" si="467"/>
        <v>0</v>
      </c>
      <c r="EC306" s="386">
        <f t="shared" si="467"/>
        <v>0</v>
      </c>
      <c r="ED306" s="386">
        <f t="shared" si="467"/>
        <v>0</v>
      </c>
      <c r="EE306" s="385">
        <f t="shared" si="468"/>
        <v>0</v>
      </c>
      <c r="EF306" s="385">
        <f t="shared" si="468"/>
        <v>0</v>
      </c>
      <c r="EG306" s="402">
        <f t="shared" si="496"/>
        <v>0</v>
      </c>
      <c r="EH306" s="402">
        <f t="shared" si="496"/>
        <v>0</v>
      </c>
      <c r="EI306" s="402">
        <f t="shared" si="496"/>
        <v>0</v>
      </c>
      <c r="EJ306" s="402">
        <f t="shared" si="469"/>
        <v>0</v>
      </c>
      <c r="EK306" s="402">
        <f t="shared" si="469"/>
        <v>0</v>
      </c>
      <c r="EL306" s="402">
        <f t="shared" si="469"/>
        <v>0</v>
      </c>
      <c r="EM306" s="402">
        <f t="shared" si="470"/>
        <v>0</v>
      </c>
      <c r="EN306" s="402">
        <f t="shared" si="471"/>
        <v>0</v>
      </c>
      <c r="EO306" s="402">
        <f t="shared" si="471"/>
        <v>0</v>
      </c>
      <c r="EP306" s="402">
        <f t="shared" si="472"/>
        <v>0</v>
      </c>
      <c r="EQ306" s="402">
        <f t="shared" si="473"/>
        <v>0</v>
      </c>
      <c r="ER306" s="394">
        <f t="shared" si="411"/>
        <v>0</v>
      </c>
      <c r="ES306" s="394">
        <f t="shared" si="411"/>
        <v>0</v>
      </c>
      <c r="ET306" s="394">
        <f t="shared" si="411"/>
        <v>0</v>
      </c>
      <c r="EU306" s="394">
        <f t="shared" si="408"/>
        <v>0</v>
      </c>
      <c r="EV306" s="394">
        <f t="shared" si="408"/>
        <v>0</v>
      </c>
      <c r="EW306" s="394">
        <f t="shared" si="408"/>
        <v>0</v>
      </c>
      <c r="EX306" s="394">
        <f t="shared" si="408"/>
        <v>0</v>
      </c>
      <c r="EY306" s="403">
        <f t="shared" si="474"/>
        <v>-30.5</v>
      </c>
      <c r="EZ306" s="394">
        <f t="shared" si="475"/>
        <v>0</v>
      </c>
      <c r="FA306" s="396">
        <f t="shared" si="476"/>
        <v>0</v>
      </c>
      <c r="FB306" s="396">
        <f t="shared" si="476"/>
        <v>0</v>
      </c>
      <c r="FC306" s="404">
        <f t="shared" si="514"/>
        <v>67.39353099730458</v>
      </c>
      <c r="FD306" s="404">
        <f t="shared" si="511"/>
        <v>66.652291105121293</v>
      </c>
      <c r="FE306" s="404">
        <f t="shared" si="511"/>
        <v>0</v>
      </c>
      <c r="FF306" s="404">
        <f t="shared" si="511"/>
        <v>0</v>
      </c>
      <c r="FG306" s="404">
        <f t="shared" si="511"/>
        <v>30.049865229110512</v>
      </c>
      <c r="FH306" s="404">
        <f t="shared" si="511"/>
        <v>0</v>
      </c>
      <c r="FI306" s="404">
        <f t="shared" si="511"/>
        <v>0</v>
      </c>
      <c r="FJ306" s="404">
        <f t="shared" si="511"/>
        <v>0.9043126684636118</v>
      </c>
      <c r="FK306" s="392">
        <f t="shared" si="477"/>
        <v>165</v>
      </c>
      <c r="FL306" s="384">
        <f t="shared" si="478"/>
        <v>0</v>
      </c>
      <c r="FM306" s="384">
        <f t="shared" si="478"/>
        <v>0</v>
      </c>
      <c r="FN306" s="405">
        <f t="shared" si="498"/>
        <v>2119.6286612758308</v>
      </c>
      <c r="FO306" s="405">
        <f t="shared" si="498"/>
        <v>2096.3155435759209</v>
      </c>
      <c r="FP306" s="405">
        <f t="shared" si="498"/>
        <v>0</v>
      </c>
      <c r="FQ306" s="405">
        <f t="shared" si="498"/>
        <v>0</v>
      </c>
      <c r="FR306" s="405">
        <f t="shared" si="498"/>
        <v>945.11379155435759</v>
      </c>
      <c r="FS306" s="405">
        <f t="shared" si="498"/>
        <v>0</v>
      </c>
      <c r="FT306" s="405">
        <f t="shared" si="419"/>
        <v>0</v>
      </c>
      <c r="FU306" s="405">
        <f t="shared" si="419"/>
        <v>28.442003593890384</v>
      </c>
      <c r="FV306" s="405">
        <f t="shared" si="419"/>
        <v>0</v>
      </c>
      <c r="FW306" s="397">
        <f t="shared" si="479"/>
        <v>6451.6179377333046</v>
      </c>
      <c r="FX306" s="406">
        <f t="shared" si="480"/>
        <v>1262.1179377333046</v>
      </c>
      <c r="FY306" s="331">
        <f t="shared" si="481"/>
        <v>1262.1179377333046</v>
      </c>
      <c r="FZ306" s="382">
        <f t="shared" si="482"/>
        <v>0</v>
      </c>
      <c r="GA306" s="331">
        <f t="shared" si="483"/>
        <v>0</v>
      </c>
      <c r="GB306" s="407">
        <f t="shared" si="484"/>
        <v>0</v>
      </c>
      <c r="GC306" s="407">
        <f t="shared" si="485"/>
        <v>0</v>
      </c>
      <c r="GD306" s="407">
        <f t="shared" si="486"/>
        <v>-1.4210854715202004E-14</v>
      </c>
      <c r="GE306" s="407">
        <f t="shared" si="487"/>
        <v>0</v>
      </c>
      <c r="GF306" s="407">
        <f t="shared" si="488"/>
        <v>0</v>
      </c>
      <c r="GG306" s="407">
        <f t="shared" si="489"/>
        <v>0</v>
      </c>
      <c r="GH306" s="407">
        <f t="shared" si="490"/>
        <v>0</v>
      </c>
      <c r="GI306" s="407">
        <f t="shared" si="491"/>
        <v>2.8421709430404007E-14</v>
      </c>
      <c r="GJ306">
        <f t="shared" si="492"/>
        <v>0</v>
      </c>
      <c r="GK306" s="382">
        <f t="shared" si="493"/>
        <v>1.4210854715202004E-14</v>
      </c>
      <c r="GL306">
        <v>4</v>
      </c>
      <c r="GM306">
        <f t="shared" si="512"/>
        <v>0</v>
      </c>
      <c r="GN306">
        <f t="shared" si="512"/>
        <v>0</v>
      </c>
      <c r="GO306">
        <f t="shared" si="512"/>
        <v>10.5</v>
      </c>
      <c r="GP306">
        <f t="shared" si="512"/>
        <v>200</v>
      </c>
      <c r="GQ306">
        <f t="shared" si="512"/>
        <v>0</v>
      </c>
      <c r="GR306">
        <f t="shared" si="509"/>
        <v>0</v>
      </c>
      <c r="GS306">
        <f t="shared" si="509"/>
        <v>0</v>
      </c>
      <c r="GT306">
        <f t="shared" si="509"/>
        <v>0</v>
      </c>
      <c r="GU306">
        <f t="shared" si="509"/>
        <v>165</v>
      </c>
      <c r="GV306">
        <f t="shared" si="509"/>
        <v>6451.6179377333046</v>
      </c>
    </row>
    <row r="307" spans="1:204" customFormat="1" x14ac:dyDescent="0.25">
      <c r="A307" s="378" t="s">
        <v>1559</v>
      </c>
      <c r="B307" s="32" t="s">
        <v>1558</v>
      </c>
      <c r="C307" t="s">
        <v>896</v>
      </c>
      <c r="D307">
        <v>3</v>
      </c>
      <c r="E307" s="379">
        <v>3255.5</v>
      </c>
      <c r="F307" s="379">
        <v>685.5</v>
      </c>
      <c r="G307" s="379">
        <v>5615.5</v>
      </c>
      <c r="H307" s="379">
        <v>1835</v>
      </c>
      <c r="I307" s="379">
        <v>3556</v>
      </c>
      <c r="J307" s="379">
        <v>0</v>
      </c>
      <c r="K307" s="379">
        <v>2721</v>
      </c>
      <c r="L307" s="379">
        <v>0</v>
      </c>
      <c r="M307" s="380">
        <v>165.87471363601747</v>
      </c>
      <c r="N307" s="381">
        <f t="shared" si="422"/>
        <v>17834.374713636018</v>
      </c>
      <c r="O307" s="379">
        <v>2379</v>
      </c>
      <c r="P307" s="379">
        <v>1240</v>
      </c>
      <c r="Q307" s="379">
        <v>1879.5</v>
      </c>
      <c r="R307" s="379">
        <v>1400</v>
      </c>
      <c r="S307" s="379">
        <v>3158</v>
      </c>
      <c r="T307" s="379">
        <v>0</v>
      </c>
      <c r="U307" s="379">
        <v>1918.5</v>
      </c>
      <c r="V307" s="379">
        <v>0</v>
      </c>
      <c r="W307" s="480">
        <f>(VLOOKUP(A307,'[1]floresta plant'!$B$520:$F$554,5,0))*1000</f>
        <v>293.49737117160834</v>
      </c>
      <c r="X307" s="24">
        <f t="shared" si="423"/>
        <v>12268.497371171608</v>
      </c>
      <c r="Y307" s="53">
        <f t="shared" si="409"/>
        <v>-3736</v>
      </c>
      <c r="Z307" s="53">
        <f t="shared" si="409"/>
        <v>-435</v>
      </c>
      <c r="AA307" s="53">
        <f t="shared" si="409"/>
        <v>-398</v>
      </c>
      <c r="AB307" s="53">
        <f t="shared" si="406"/>
        <v>0</v>
      </c>
      <c r="AC307" s="53">
        <f t="shared" si="406"/>
        <v>-802.5</v>
      </c>
      <c r="AD307" s="53">
        <f t="shared" si="406"/>
        <v>0</v>
      </c>
      <c r="AE307" s="53">
        <f t="shared" si="406"/>
        <v>127.62265753559086</v>
      </c>
      <c r="AF307" s="53">
        <f t="shared" si="424"/>
        <v>554.5</v>
      </c>
      <c r="AG307" s="53">
        <f t="shared" si="425"/>
        <v>-876.5</v>
      </c>
      <c r="AH307" s="53">
        <f t="shared" si="426"/>
        <v>18266.692078074975</v>
      </c>
      <c r="AI307" s="53">
        <f t="shared" si="494"/>
        <v>-5565.8773424644096</v>
      </c>
      <c r="AJ307" s="469">
        <v>3150.2136</v>
      </c>
      <c r="AK307" s="469">
        <v>9550.6011356105664</v>
      </c>
      <c r="AL307" s="469">
        <v>0</v>
      </c>
      <c r="AM307" s="470">
        <f t="shared" si="427"/>
        <v>12700.814735610566</v>
      </c>
      <c r="AN307" s="53">
        <f t="shared" si="428"/>
        <v>18266.692078074975</v>
      </c>
      <c r="AO307" s="382">
        <f t="shared" si="429"/>
        <v>3</v>
      </c>
      <c r="AP307">
        <v>4</v>
      </c>
      <c r="AQ307" s="383">
        <f t="shared" si="430"/>
        <v>682.12265753559086</v>
      </c>
      <c r="AR307" s="383">
        <f t="shared" si="431"/>
        <v>-6248</v>
      </c>
      <c r="AS307" s="383">
        <f t="shared" si="432"/>
        <v>0</v>
      </c>
      <c r="AT307" s="383">
        <f t="shared" si="433"/>
        <v>2512</v>
      </c>
      <c r="AU307" s="383">
        <f t="shared" si="434"/>
        <v>0</v>
      </c>
      <c r="AV307" s="383">
        <f t="shared" si="435"/>
        <v>1</v>
      </c>
      <c r="AW307" s="383">
        <f t="shared" si="436"/>
        <v>0</v>
      </c>
      <c r="AX307" s="383">
        <f t="shared" si="437"/>
        <v>1</v>
      </c>
      <c r="AY307" s="383">
        <f t="shared" si="438"/>
        <v>0</v>
      </c>
      <c r="AZ307">
        <f t="shared" si="439"/>
        <v>0</v>
      </c>
      <c r="BA307">
        <f t="shared" si="440"/>
        <v>0</v>
      </c>
      <c r="BB307" s="383">
        <f t="shared" si="441"/>
        <v>0</v>
      </c>
      <c r="BC307" s="384">
        <f t="shared" si="497"/>
        <v>0.59795134443021769</v>
      </c>
      <c r="BD307" s="384">
        <f t="shared" si="497"/>
        <v>6.9622279129321382E-2</v>
      </c>
      <c r="BE307" s="384">
        <f t="shared" si="497"/>
        <v>6.370038412291934E-2</v>
      </c>
      <c r="BF307" s="384">
        <f t="shared" si="497"/>
        <v>0</v>
      </c>
      <c r="BG307" s="384">
        <f t="shared" si="497"/>
        <v>0.12844110115236876</v>
      </c>
      <c r="BH307" s="384">
        <f t="shared" si="497"/>
        <v>0</v>
      </c>
      <c r="BI307" s="384">
        <f t="shared" si="418"/>
        <v>127.62265753559086</v>
      </c>
      <c r="BJ307" s="384">
        <f t="shared" si="418"/>
        <v>554.5</v>
      </c>
      <c r="BK307" s="384">
        <f t="shared" si="418"/>
        <v>0.14028489116517284</v>
      </c>
      <c r="BL307" s="474">
        <f t="shared" si="442"/>
        <v>6248</v>
      </c>
      <c r="BM307" s="409">
        <f t="shared" si="443"/>
        <v>18266.692078074975</v>
      </c>
      <c r="BN307" s="473">
        <f t="shared" si="444"/>
        <v>682.12265753559086</v>
      </c>
      <c r="BO307" s="387">
        <f t="shared" si="445"/>
        <v>1</v>
      </c>
      <c r="BP307" s="387">
        <f t="shared" si="446"/>
        <v>0</v>
      </c>
      <c r="BQ307" s="388">
        <f t="shared" si="447"/>
        <v>0</v>
      </c>
      <c r="BR307" s="389">
        <f t="shared" si="448"/>
        <v>5565.8773424644096</v>
      </c>
      <c r="BS307" s="390">
        <f t="shared" si="449"/>
        <v>-3736</v>
      </c>
      <c r="BT307" s="391">
        <f t="shared" si="513"/>
        <v>0</v>
      </c>
      <c r="BU307" s="391">
        <f t="shared" si="510"/>
        <v>0</v>
      </c>
      <c r="BV307" s="391">
        <f t="shared" si="510"/>
        <v>0</v>
      </c>
      <c r="BW307" s="391">
        <f t="shared" si="510"/>
        <v>0</v>
      </c>
      <c r="BX307" s="391">
        <f t="shared" si="510"/>
        <v>0</v>
      </c>
      <c r="BY307" s="391">
        <f t="shared" si="510"/>
        <v>0</v>
      </c>
      <c r="BZ307" s="391">
        <f t="shared" si="510"/>
        <v>0</v>
      </c>
      <c r="CA307" s="391">
        <f t="shared" si="510"/>
        <v>0</v>
      </c>
      <c r="CB307" s="391">
        <f t="shared" si="450"/>
        <v>0</v>
      </c>
      <c r="CC307" s="391">
        <f t="shared" si="450"/>
        <v>0</v>
      </c>
      <c r="CD307" s="392">
        <f t="shared" si="451"/>
        <v>0</v>
      </c>
      <c r="CE307" s="393">
        <f t="shared" si="452"/>
        <v>-435</v>
      </c>
      <c r="CF307" s="392">
        <f t="shared" si="410"/>
        <v>0</v>
      </c>
      <c r="CG307" s="392">
        <f t="shared" si="410"/>
        <v>0</v>
      </c>
      <c r="CH307" s="392">
        <f t="shared" si="410"/>
        <v>0</v>
      </c>
      <c r="CI307" s="392">
        <f t="shared" si="407"/>
        <v>0</v>
      </c>
      <c r="CJ307" s="392">
        <f t="shared" si="407"/>
        <v>0</v>
      </c>
      <c r="CK307" s="392">
        <f t="shared" si="407"/>
        <v>0</v>
      </c>
      <c r="CL307" s="392">
        <f t="shared" si="407"/>
        <v>0</v>
      </c>
      <c r="CM307" s="392">
        <f t="shared" si="453"/>
        <v>0</v>
      </c>
      <c r="CN307" s="392">
        <f t="shared" si="454"/>
        <v>0</v>
      </c>
      <c r="CO307" s="394">
        <f t="shared" si="455"/>
        <v>0</v>
      </c>
      <c r="CP307" s="394">
        <f t="shared" si="455"/>
        <v>0</v>
      </c>
      <c r="CQ307" s="395">
        <f t="shared" si="456"/>
        <v>-398</v>
      </c>
      <c r="CR307" s="394">
        <f t="shared" si="495"/>
        <v>0</v>
      </c>
      <c r="CS307" s="394">
        <f t="shared" si="495"/>
        <v>0</v>
      </c>
      <c r="CT307" s="394">
        <f t="shared" si="495"/>
        <v>0</v>
      </c>
      <c r="CU307" s="394">
        <f t="shared" si="457"/>
        <v>0</v>
      </c>
      <c r="CV307" s="394">
        <f t="shared" si="457"/>
        <v>0</v>
      </c>
      <c r="CW307" s="394">
        <f t="shared" si="457"/>
        <v>0</v>
      </c>
      <c r="CX307" s="396">
        <f t="shared" si="458"/>
        <v>0</v>
      </c>
      <c r="CY307" s="396">
        <f t="shared" si="458"/>
        <v>0</v>
      </c>
      <c r="CZ307" s="397">
        <f t="shared" si="459"/>
        <v>0</v>
      </c>
      <c r="DA307" s="397">
        <f t="shared" si="459"/>
        <v>0</v>
      </c>
      <c r="DB307" s="397">
        <f t="shared" si="459"/>
        <v>0</v>
      </c>
      <c r="DC307" s="397">
        <f t="shared" si="460"/>
        <v>0</v>
      </c>
      <c r="DD307" s="397">
        <f t="shared" si="420"/>
        <v>0</v>
      </c>
      <c r="DE307" s="397">
        <f t="shared" si="420"/>
        <v>0</v>
      </c>
      <c r="DF307" s="397">
        <f t="shared" si="420"/>
        <v>0</v>
      </c>
      <c r="DG307" s="397">
        <f t="shared" si="420"/>
        <v>0</v>
      </c>
      <c r="DH307" s="397">
        <f t="shared" si="420"/>
        <v>0</v>
      </c>
      <c r="DI307" s="398">
        <f t="shared" si="461"/>
        <v>0</v>
      </c>
      <c r="DJ307" s="398">
        <f t="shared" si="461"/>
        <v>0</v>
      </c>
      <c r="DK307" s="399">
        <f t="shared" si="462"/>
        <v>0</v>
      </c>
      <c r="DL307" s="399">
        <f t="shared" si="462"/>
        <v>0</v>
      </c>
      <c r="DM307" s="399">
        <f t="shared" si="462"/>
        <v>0</v>
      </c>
      <c r="DN307" s="399">
        <f t="shared" si="462"/>
        <v>0</v>
      </c>
      <c r="DO307" s="399">
        <f t="shared" si="463"/>
        <v>-802.5</v>
      </c>
      <c r="DP307" s="399">
        <f t="shared" si="464"/>
        <v>0</v>
      </c>
      <c r="DQ307" s="399">
        <f t="shared" si="464"/>
        <v>0</v>
      </c>
      <c r="DR307" s="399">
        <f t="shared" si="464"/>
        <v>0</v>
      </c>
      <c r="DS307" s="399">
        <f t="shared" si="464"/>
        <v>0</v>
      </c>
      <c r="DT307" s="400">
        <f t="shared" si="465"/>
        <v>0</v>
      </c>
      <c r="DU307" s="400">
        <f t="shared" si="465"/>
        <v>0</v>
      </c>
      <c r="DV307" s="386">
        <f t="shared" si="421"/>
        <v>0</v>
      </c>
      <c r="DW307" s="386">
        <f t="shared" si="421"/>
        <v>0</v>
      </c>
      <c r="DX307" s="386">
        <f t="shared" si="421"/>
        <v>0</v>
      </c>
      <c r="DY307" s="386">
        <f t="shared" si="421"/>
        <v>0</v>
      </c>
      <c r="DZ307" s="386">
        <f t="shared" si="421"/>
        <v>0</v>
      </c>
      <c r="EA307" s="401">
        <f t="shared" si="466"/>
        <v>0</v>
      </c>
      <c r="EB307" s="386">
        <f t="shared" si="467"/>
        <v>0</v>
      </c>
      <c r="EC307" s="386">
        <f t="shared" si="467"/>
        <v>0</v>
      </c>
      <c r="ED307" s="386">
        <f t="shared" si="467"/>
        <v>0</v>
      </c>
      <c r="EE307" s="385">
        <f t="shared" si="468"/>
        <v>0</v>
      </c>
      <c r="EF307" s="385">
        <f t="shared" si="468"/>
        <v>0</v>
      </c>
      <c r="EG307" s="402">
        <f t="shared" si="496"/>
        <v>76.312139653163811</v>
      </c>
      <c r="EH307" s="402">
        <f t="shared" si="496"/>
        <v>8.8853802861686972</v>
      </c>
      <c r="EI307" s="402">
        <f t="shared" si="496"/>
        <v>8.1296123078049245</v>
      </c>
      <c r="EJ307" s="402">
        <f t="shared" si="469"/>
        <v>0</v>
      </c>
      <c r="EK307" s="402">
        <f t="shared" si="469"/>
        <v>16.391994665862942</v>
      </c>
      <c r="EL307" s="402">
        <f t="shared" si="469"/>
        <v>0</v>
      </c>
      <c r="EM307" s="402">
        <f t="shared" si="470"/>
        <v>127.62265753559086</v>
      </c>
      <c r="EN307" s="402">
        <f t="shared" si="471"/>
        <v>0</v>
      </c>
      <c r="EO307" s="402">
        <f t="shared" si="471"/>
        <v>17.903530622590491</v>
      </c>
      <c r="EP307" s="402">
        <f t="shared" si="472"/>
        <v>0</v>
      </c>
      <c r="EQ307" s="402">
        <f t="shared" si="473"/>
        <v>0</v>
      </c>
      <c r="ER307" s="394">
        <f t="shared" si="411"/>
        <v>331.56402048655571</v>
      </c>
      <c r="ES307" s="394">
        <f t="shared" si="411"/>
        <v>38.605553777208705</v>
      </c>
      <c r="ET307" s="394">
        <f t="shared" si="411"/>
        <v>35.321862996158771</v>
      </c>
      <c r="EU307" s="394">
        <f t="shared" si="408"/>
        <v>0</v>
      </c>
      <c r="EV307" s="394">
        <f t="shared" si="408"/>
        <v>71.220590588988472</v>
      </c>
      <c r="EW307" s="394">
        <f t="shared" si="408"/>
        <v>0</v>
      </c>
      <c r="EX307" s="394">
        <f t="shared" si="408"/>
        <v>0</v>
      </c>
      <c r="EY307" s="403">
        <f t="shared" si="474"/>
        <v>554.5</v>
      </c>
      <c r="EZ307" s="394">
        <f t="shared" si="475"/>
        <v>77.78797215108834</v>
      </c>
      <c r="FA307" s="396">
        <f t="shared" si="476"/>
        <v>0</v>
      </c>
      <c r="FB307" s="396">
        <f t="shared" si="476"/>
        <v>0</v>
      </c>
      <c r="FC307" s="404">
        <f t="shared" si="514"/>
        <v>0</v>
      </c>
      <c r="FD307" s="404">
        <f t="shared" si="511"/>
        <v>0</v>
      </c>
      <c r="FE307" s="404">
        <f t="shared" si="511"/>
        <v>0</v>
      </c>
      <c r="FF307" s="404">
        <f t="shared" si="511"/>
        <v>0</v>
      </c>
      <c r="FG307" s="404">
        <f t="shared" si="511"/>
        <v>0</v>
      </c>
      <c r="FH307" s="404">
        <f t="shared" si="511"/>
        <v>0</v>
      </c>
      <c r="FI307" s="404">
        <f t="shared" si="511"/>
        <v>0</v>
      </c>
      <c r="FJ307" s="404">
        <f t="shared" si="511"/>
        <v>0</v>
      </c>
      <c r="FK307" s="392">
        <f t="shared" si="477"/>
        <v>-876.5</v>
      </c>
      <c r="FL307" s="384">
        <f t="shared" si="478"/>
        <v>0</v>
      </c>
      <c r="FM307" s="384">
        <f t="shared" si="478"/>
        <v>0</v>
      </c>
      <c r="FN307" s="405">
        <f t="shared" si="498"/>
        <v>3328.1238398602809</v>
      </c>
      <c r="FO307" s="405">
        <f t="shared" si="498"/>
        <v>387.50906593662262</v>
      </c>
      <c r="FP307" s="405">
        <f t="shared" si="498"/>
        <v>354.5485246960364</v>
      </c>
      <c r="FQ307" s="405">
        <f t="shared" si="498"/>
        <v>0</v>
      </c>
      <c r="FR307" s="405">
        <f t="shared" si="498"/>
        <v>714.88741474514859</v>
      </c>
      <c r="FS307" s="405">
        <f t="shared" si="498"/>
        <v>0</v>
      </c>
      <c r="FT307" s="405">
        <f t="shared" si="419"/>
        <v>0</v>
      </c>
      <c r="FU307" s="405">
        <f t="shared" si="419"/>
        <v>0</v>
      </c>
      <c r="FV307" s="405">
        <f t="shared" si="419"/>
        <v>780.80849722632115</v>
      </c>
      <c r="FW307" s="397">
        <f t="shared" si="479"/>
        <v>18266.692078074975</v>
      </c>
      <c r="FX307" s="406">
        <f t="shared" si="480"/>
        <v>12700.814735610566</v>
      </c>
      <c r="FY307" s="331">
        <f t="shared" si="481"/>
        <v>12700.814735610566</v>
      </c>
      <c r="FZ307" s="382">
        <f t="shared" si="482"/>
        <v>0</v>
      </c>
      <c r="GA307" s="331">
        <f t="shared" si="483"/>
        <v>0</v>
      </c>
      <c r="GB307" s="407">
        <f t="shared" si="484"/>
        <v>0</v>
      </c>
      <c r="GC307" s="407">
        <f t="shared" si="485"/>
        <v>0</v>
      </c>
      <c r="GD307" s="407">
        <f t="shared" si="486"/>
        <v>0</v>
      </c>
      <c r="GE307" s="407">
        <f t="shared" si="487"/>
        <v>0</v>
      </c>
      <c r="GF307" s="407">
        <f t="shared" si="488"/>
        <v>0</v>
      </c>
      <c r="GG307" s="407">
        <f t="shared" si="489"/>
        <v>0</v>
      </c>
      <c r="GH307" s="407">
        <f t="shared" si="490"/>
        <v>5.6843418860808015E-14</v>
      </c>
      <c r="GI307" s="407">
        <f t="shared" si="491"/>
        <v>0</v>
      </c>
      <c r="GJ307">
        <f t="shared" si="492"/>
        <v>0</v>
      </c>
      <c r="GK307" s="382">
        <f t="shared" si="493"/>
        <v>5.6843418860808015E-14</v>
      </c>
      <c r="GL307">
        <v>4</v>
      </c>
      <c r="GM307">
        <f t="shared" si="512"/>
        <v>0</v>
      </c>
      <c r="GN307">
        <f t="shared" si="512"/>
        <v>0</v>
      </c>
      <c r="GO307">
        <f t="shared" si="512"/>
        <v>0</v>
      </c>
      <c r="GP307">
        <f t="shared" si="512"/>
        <v>0</v>
      </c>
      <c r="GQ307">
        <f t="shared" si="512"/>
        <v>0</v>
      </c>
      <c r="GR307">
        <f t="shared" si="509"/>
        <v>0</v>
      </c>
      <c r="GS307">
        <f t="shared" si="509"/>
        <v>127.62265753559086</v>
      </c>
      <c r="GT307">
        <f t="shared" si="509"/>
        <v>554.5</v>
      </c>
      <c r="GU307">
        <f t="shared" si="509"/>
        <v>0</v>
      </c>
      <c r="GV307">
        <f t="shared" si="509"/>
        <v>18266.692078074975</v>
      </c>
    </row>
    <row r="308" spans="1:204" customFormat="1" x14ac:dyDescent="0.25">
      <c r="A308" s="378">
        <v>11001</v>
      </c>
      <c r="B308" s="32" t="s">
        <v>980</v>
      </c>
      <c r="C308" t="s">
        <v>872</v>
      </c>
      <c r="D308">
        <v>4</v>
      </c>
      <c r="E308" s="379">
        <v>11213</v>
      </c>
      <c r="F308" s="379">
        <v>18445</v>
      </c>
      <c r="G308" s="379">
        <v>92</v>
      </c>
      <c r="H308" s="379">
        <v>455</v>
      </c>
      <c r="I308" s="379">
        <v>10604</v>
      </c>
      <c r="J308" s="379">
        <v>0</v>
      </c>
      <c r="K308" s="379">
        <v>9831</v>
      </c>
      <c r="L308" s="379">
        <v>3713</v>
      </c>
      <c r="M308" s="380">
        <v>0</v>
      </c>
      <c r="N308" s="381">
        <f t="shared" si="422"/>
        <v>54353</v>
      </c>
      <c r="O308" s="379">
        <v>12586</v>
      </c>
      <c r="P308" s="379">
        <v>23360</v>
      </c>
      <c r="Q308" s="379">
        <v>78</v>
      </c>
      <c r="R308" s="379">
        <v>380</v>
      </c>
      <c r="S308" s="379">
        <v>11111</v>
      </c>
      <c r="T308" s="379">
        <v>0</v>
      </c>
      <c r="U308" s="379">
        <v>8485</v>
      </c>
      <c r="V308" s="379">
        <v>3840</v>
      </c>
      <c r="W308" s="480">
        <f>(VLOOKUP(A308,'[1]floresta plant'!$A$4:$F$573,6,0))*1000</f>
        <v>0</v>
      </c>
      <c r="X308" s="24">
        <f t="shared" si="423"/>
        <v>59840</v>
      </c>
      <c r="Y308" s="53">
        <f t="shared" si="409"/>
        <v>-14</v>
      </c>
      <c r="Z308" s="53">
        <f t="shared" si="409"/>
        <v>-75</v>
      </c>
      <c r="AA308" s="53">
        <f t="shared" si="409"/>
        <v>507</v>
      </c>
      <c r="AB308" s="53">
        <f t="shared" si="406"/>
        <v>0</v>
      </c>
      <c r="AC308" s="53">
        <f t="shared" si="406"/>
        <v>-1346</v>
      </c>
      <c r="AD308" s="53">
        <f t="shared" si="406"/>
        <v>127</v>
      </c>
      <c r="AE308" s="53">
        <f t="shared" si="406"/>
        <v>0</v>
      </c>
      <c r="AF308" s="53">
        <f t="shared" si="424"/>
        <v>4915</v>
      </c>
      <c r="AG308" s="53">
        <f t="shared" si="425"/>
        <v>1373</v>
      </c>
      <c r="AH308" s="53">
        <f t="shared" si="426"/>
        <v>303244.52581116412</v>
      </c>
      <c r="AI308" s="53">
        <f t="shared" si="494"/>
        <v>5487</v>
      </c>
      <c r="AJ308" s="469">
        <v>0</v>
      </c>
      <c r="AK308" s="469">
        <v>308731.52581116412</v>
      </c>
      <c r="AL308" s="469">
        <v>0</v>
      </c>
      <c r="AM308" s="470">
        <f t="shared" si="427"/>
        <v>308731.52581116412</v>
      </c>
      <c r="AN308" s="53">
        <f t="shared" si="428"/>
        <v>303244.52581116412</v>
      </c>
      <c r="AO308" s="382">
        <f t="shared" si="429"/>
        <v>1</v>
      </c>
      <c r="AP308">
        <v>4</v>
      </c>
      <c r="AQ308" s="383">
        <f t="shared" si="430"/>
        <v>6922</v>
      </c>
      <c r="AR308" s="383">
        <f t="shared" si="431"/>
        <v>-1435</v>
      </c>
      <c r="AS308" s="383">
        <f t="shared" si="432"/>
        <v>0</v>
      </c>
      <c r="AT308" s="383">
        <f t="shared" si="433"/>
        <v>1421</v>
      </c>
      <c r="AU308" s="383">
        <f t="shared" si="434"/>
        <v>0</v>
      </c>
      <c r="AV308" s="383">
        <f t="shared" si="435"/>
        <v>1</v>
      </c>
      <c r="AW308" s="383">
        <f t="shared" si="436"/>
        <v>0</v>
      </c>
      <c r="AX308" s="383">
        <f t="shared" si="437"/>
        <v>1</v>
      </c>
      <c r="AY308" s="383">
        <f t="shared" si="438"/>
        <v>0</v>
      </c>
      <c r="AZ308">
        <f t="shared" si="439"/>
        <v>0</v>
      </c>
      <c r="BA308">
        <f t="shared" si="440"/>
        <v>0</v>
      </c>
      <c r="BB308" s="383">
        <f t="shared" si="441"/>
        <v>0</v>
      </c>
      <c r="BC308" s="384">
        <f t="shared" si="497"/>
        <v>9.7560975609756097E-3</v>
      </c>
      <c r="BD308" s="384">
        <f t="shared" si="497"/>
        <v>5.2264808362369339E-2</v>
      </c>
      <c r="BE308" s="384">
        <f t="shared" si="497"/>
        <v>507</v>
      </c>
      <c r="BF308" s="384">
        <f t="shared" si="497"/>
        <v>0</v>
      </c>
      <c r="BG308" s="384">
        <f t="shared" si="497"/>
        <v>0.93797909407665503</v>
      </c>
      <c r="BH308" s="384">
        <f t="shared" si="497"/>
        <v>127</v>
      </c>
      <c r="BI308" s="384">
        <f t="shared" si="418"/>
        <v>0</v>
      </c>
      <c r="BJ308" s="384">
        <f t="shared" si="418"/>
        <v>4915</v>
      </c>
      <c r="BK308" s="384">
        <f t="shared" si="418"/>
        <v>1373</v>
      </c>
      <c r="BL308" s="474">
        <f t="shared" si="442"/>
        <v>1435</v>
      </c>
      <c r="BM308" s="409">
        <f t="shared" si="443"/>
        <v>303244.52581116412</v>
      </c>
      <c r="BN308" s="473">
        <f t="shared" si="444"/>
        <v>6922</v>
      </c>
      <c r="BO308" s="387">
        <f t="shared" si="445"/>
        <v>0.20731002600404508</v>
      </c>
      <c r="BP308" s="387">
        <f t="shared" si="446"/>
        <v>0</v>
      </c>
      <c r="BQ308" s="388">
        <f t="shared" si="447"/>
        <v>0.79268997399595498</v>
      </c>
      <c r="BR308" s="389">
        <f t="shared" si="448"/>
        <v>0</v>
      </c>
      <c r="BS308" s="390">
        <f t="shared" si="449"/>
        <v>-14</v>
      </c>
      <c r="BT308" s="391">
        <f t="shared" si="513"/>
        <v>0</v>
      </c>
      <c r="BU308" s="391">
        <f t="shared" si="510"/>
        <v>0</v>
      </c>
      <c r="BV308" s="391">
        <f t="shared" si="510"/>
        <v>0</v>
      </c>
      <c r="BW308" s="391">
        <f t="shared" si="510"/>
        <v>0</v>
      </c>
      <c r="BX308" s="391">
        <f t="shared" si="510"/>
        <v>0</v>
      </c>
      <c r="BY308" s="391">
        <f t="shared" si="510"/>
        <v>0</v>
      </c>
      <c r="BZ308" s="391">
        <f t="shared" si="510"/>
        <v>0</v>
      </c>
      <c r="CA308" s="391">
        <f t="shared" si="510"/>
        <v>0</v>
      </c>
      <c r="CB308" s="391">
        <f t="shared" si="450"/>
        <v>0</v>
      </c>
      <c r="CC308" s="391">
        <f t="shared" si="450"/>
        <v>0</v>
      </c>
      <c r="CD308" s="392">
        <f t="shared" si="451"/>
        <v>0</v>
      </c>
      <c r="CE308" s="393">
        <f t="shared" si="452"/>
        <v>-75</v>
      </c>
      <c r="CF308" s="392">
        <f t="shared" si="410"/>
        <v>0</v>
      </c>
      <c r="CG308" s="392">
        <f t="shared" si="410"/>
        <v>0</v>
      </c>
      <c r="CH308" s="392">
        <f t="shared" si="410"/>
        <v>0</v>
      </c>
      <c r="CI308" s="392">
        <f t="shared" si="407"/>
        <v>0</v>
      </c>
      <c r="CJ308" s="392">
        <f t="shared" si="407"/>
        <v>0</v>
      </c>
      <c r="CK308" s="392">
        <f t="shared" si="407"/>
        <v>0</v>
      </c>
      <c r="CL308" s="392">
        <f t="shared" si="407"/>
        <v>0</v>
      </c>
      <c r="CM308" s="392">
        <f t="shared" si="453"/>
        <v>0</v>
      </c>
      <c r="CN308" s="392">
        <f t="shared" si="454"/>
        <v>0</v>
      </c>
      <c r="CO308" s="394">
        <f t="shared" si="455"/>
        <v>1.0254261774053741</v>
      </c>
      <c r="CP308" s="394">
        <f t="shared" si="455"/>
        <v>5.4933545218145046</v>
      </c>
      <c r="CQ308" s="395">
        <f t="shared" si="456"/>
        <v>507</v>
      </c>
      <c r="CR308" s="394">
        <f t="shared" si="495"/>
        <v>0</v>
      </c>
      <c r="CS308" s="394">
        <f t="shared" si="495"/>
        <v>98.587402484830974</v>
      </c>
      <c r="CT308" s="394">
        <f t="shared" si="495"/>
        <v>0</v>
      </c>
      <c r="CU308" s="394">
        <f t="shared" si="457"/>
        <v>0</v>
      </c>
      <c r="CV308" s="394">
        <f t="shared" si="457"/>
        <v>0</v>
      </c>
      <c r="CW308" s="394">
        <f t="shared" si="457"/>
        <v>0</v>
      </c>
      <c r="CX308" s="396">
        <f t="shared" si="458"/>
        <v>0</v>
      </c>
      <c r="CY308" s="396">
        <f t="shared" si="458"/>
        <v>401.89381681594915</v>
      </c>
      <c r="CZ308" s="397">
        <f t="shared" si="459"/>
        <v>0</v>
      </c>
      <c r="DA308" s="397">
        <f t="shared" si="459"/>
        <v>0</v>
      </c>
      <c r="DB308" s="397">
        <f t="shared" si="459"/>
        <v>0</v>
      </c>
      <c r="DC308" s="397">
        <f t="shared" si="460"/>
        <v>0</v>
      </c>
      <c r="DD308" s="397">
        <f t="shared" si="420"/>
        <v>0</v>
      </c>
      <c r="DE308" s="397">
        <f t="shared" si="420"/>
        <v>0</v>
      </c>
      <c r="DF308" s="397">
        <f t="shared" si="420"/>
        <v>0</v>
      </c>
      <c r="DG308" s="397">
        <f t="shared" si="420"/>
        <v>0</v>
      </c>
      <c r="DH308" s="397">
        <f t="shared" si="420"/>
        <v>0</v>
      </c>
      <c r="DI308" s="398">
        <f t="shared" si="461"/>
        <v>0</v>
      </c>
      <c r="DJ308" s="398">
        <f t="shared" si="461"/>
        <v>0</v>
      </c>
      <c r="DK308" s="399">
        <f t="shared" si="462"/>
        <v>0</v>
      </c>
      <c r="DL308" s="399">
        <f t="shared" si="462"/>
        <v>0</v>
      </c>
      <c r="DM308" s="399">
        <f t="shared" si="462"/>
        <v>0</v>
      </c>
      <c r="DN308" s="399">
        <f t="shared" si="462"/>
        <v>0</v>
      </c>
      <c r="DO308" s="399">
        <f t="shared" si="463"/>
        <v>-1346</v>
      </c>
      <c r="DP308" s="399">
        <f t="shared" si="464"/>
        <v>0</v>
      </c>
      <c r="DQ308" s="399">
        <f t="shared" si="464"/>
        <v>0</v>
      </c>
      <c r="DR308" s="399">
        <f t="shared" si="464"/>
        <v>0</v>
      </c>
      <c r="DS308" s="399">
        <f t="shared" si="464"/>
        <v>0</v>
      </c>
      <c r="DT308" s="400">
        <f t="shared" si="465"/>
        <v>0</v>
      </c>
      <c r="DU308" s="400">
        <f t="shared" si="465"/>
        <v>0</v>
      </c>
      <c r="DV308" s="386">
        <f t="shared" si="421"/>
        <v>0.25686217856110949</v>
      </c>
      <c r="DW308" s="386">
        <f t="shared" si="421"/>
        <v>1.3760473851488011</v>
      </c>
      <c r="DX308" s="386">
        <f t="shared" si="421"/>
        <v>0</v>
      </c>
      <c r="DY308" s="386">
        <f t="shared" si="421"/>
        <v>0</v>
      </c>
      <c r="DZ308" s="386">
        <f t="shared" si="421"/>
        <v>24.695463738803813</v>
      </c>
      <c r="EA308" s="401">
        <f t="shared" si="466"/>
        <v>127</v>
      </c>
      <c r="EB308" s="386">
        <f t="shared" si="467"/>
        <v>0</v>
      </c>
      <c r="EC308" s="386">
        <f t="shared" si="467"/>
        <v>0</v>
      </c>
      <c r="ED308" s="386">
        <f t="shared" si="467"/>
        <v>0</v>
      </c>
      <c r="EE308" s="385">
        <f t="shared" si="468"/>
        <v>0</v>
      </c>
      <c r="EF308" s="385">
        <f t="shared" si="468"/>
        <v>100.67162669748629</v>
      </c>
      <c r="EG308" s="402">
        <f t="shared" si="496"/>
        <v>0</v>
      </c>
      <c r="EH308" s="402">
        <f t="shared" si="496"/>
        <v>0</v>
      </c>
      <c r="EI308" s="402">
        <f t="shared" si="496"/>
        <v>0</v>
      </c>
      <c r="EJ308" s="402">
        <f t="shared" si="469"/>
        <v>0</v>
      </c>
      <c r="EK308" s="402">
        <f t="shared" si="469"/>
        <v>0</v>
      </c>
      <c r="EL308" s="402">
        <f t="shared" si="469"/>
        <v>0</v>
      </c>
      <c r="EM308" s="402">
        <f t="shared" si="470"/>
        <v>0</v>
      </c>
      <c r="EN308" s="402">
        <f t="shared" si="471"/>
        <v>0</v>
      </c>
      <c r="EO308" s="402">
        <f t="shared" si="471"/>
        <v>0</v>
      </c>
      <c r="EP308" s="402">
        <f t="shared" si="472"/>
        <v>0</v>
      </c>
      <c r="EQ308" s="402">
        <f t="shared" si="473"/>
        <v>0</v>
      </c>
      <c r="ER308" s="394">
        <f t="shared" si="411"/>
        <v>9.9407685639988443</v>
      </c>
      <c r="ES308" s="394">
        <f t="shared" si="411"/>
        <v>53.254117307136667</v>
      </c>
      <c r="ET308" s="394">
        <f t="shared" si="411"/>
        <v>0</v>
      </c>
      <c r="EU308" s="394">
        <f t="shared" si="408"/>
        <v>0</v>
      </c>
      <c r="EV308" s="394">
        <f t="shared" si="408"/>
        <v>955.73389193874607</v>
      </c>
      <c r="EW308" s="394">
        <f t="shared" si="408"/>
        <v>0</v>
      </c>
      <c r="EX308" s="394">
        <f t="shared" si="408"/>
        <v>0</v>
      </c>
      <c r="EY308" s="403">
        <f t="shared" si="474"/>
        <v>4915</v>
      </c>
      <c r="EZ308" s="394">
        <f t="shared" si="475"/>
        <v>0</v>
      </c>
      <c r="FA308" s="396">
        <f t="shared" si="476"/>
        <v>0</v>
      </c>
      <c r="FB308" s="396">
        <f t="shared" si="476"/>
        <v>3896.0712221901185</v>
      </c>
      <c r="FC308" s="404">
        <f t="shared" si="514"/>
        <v>2.7769430800346719</v>
      </c>
      <c r="FD308" s="404">
        <f t="shared" si="511"/>
        <v>14.876480785900029</v>
      </c>
      <c r="FE308" s="404">
        <f t="shared" si="511"/>
        <v>0</v>
      </c>
      <c r="FF308" s="404">
        <f t="shared" si="511"/>
        <v>0</v>
      </c>
      <c r="FG308" s="404">
        <f t="shared" si="511"/>
        <v>266.98324183761918</v>
      </c>
      <c r="FH308" s="404">
        <f t="shared" si="511"/>
        <v>0</v>
      </c>
      <c r="FI308" s="404">
        <f t="shared" si="511"/>
        <v>0</v>
      </c>
      <c r="FJ308" s="404">
        <f t="shared" si="511"/>
        <v>0</v>
      </c>
      <c r="FK308" s="392">
        <f t="shared" si="477"/>
        <v>1373</v>
      </c>
      <c r="FL308" s="384">
        <f t="shared" si="478"/>
        <v>0</v>
      </c>
      <c r="FM308" s="384">
        <f t="shared" si="478"/>
        <v>1088.3633342964463</v>
      </c>
      <c r="FN308" s="405">
        <f t="shared" si="498"/>
        <v>0</v>
      </c>
      <c r="FO308" s="405">
        <f t="shared" si="498"/>
        <v>0</v>
      </c>
      <c r="FP308" s="405">
        <f t="shared" si="498"/>
        <v>0</v>
      </c>
      <c r="FQ308" s="405">
        <f t="shared" si="498"/>
        <v>0</v>
      </c>
      <c r="FR308" s="405">
        <f t="shared" si="498"/>
        <v>0</v>
      </c>
      <c r="FS308" s="405">
        <f t="shared" si="498"/>
        <v>0</v>
      </c>
      <c r="FT308" s="405">
        <f t="shared" si="419"/>
        <v>0</v>
      </c>
      <c r="FU308" s="405">
        <f t="shared" si="419"/>
        <v>0</v>
      </c>
      <c r="FV308" s="405">
        <f t="shared" si="419"/>
        <v>0</v>
      </c>
      <c r="FW308" s="397">
        <f t="shared" si="479"/>
        <v>303244.52581116412</v>
      </c>
      <c r="FX308" s="406">
        <f t="shared" si="480"/>
        <v>303244.52581116412</v>
      </c>
      <c r="FY308" s="331">
        <f t="shared" si="481"/>
        <v>308731.52581116406</v>
      </c>
      <c r="FZ308" s="382">
        <f t="shared" si="482"/>
        <v>0</v>
      </c>
      <c r="GA308" s="331">
        <f t="shared" si="483"/>
        <v>0</v>
      </c>
      <c r="GB308" s="407">
        <f t="shared" si="484"/>
        <v>0</v>
      </c>
      <c r="GC308" s="407">
        <f t="shared" si="485"/>
        <v>-1.8429702208777599E-14</v>
      </c>
      <c r="GD308" s="407">
        <f t="shared" si="486"/>
        <v>0</v>
      </c>
      <c r="GE308" s="407">
        <f t="shared" si="487"/>
        <v>0</v>
      </c>
      <c r="GF308" s="407">
        <f t="shared" si="488"/>
        <v>-1.4210854715202004E-14</v>
      </c>
      <c r="GG308" s="407">
        <f t="shared" si="489"/>
        <v>0</v>
      </c>
      <c r="GH308" s="407">
        <f t="shared" si="490"/>
        <v>-1.1368683772161603E-13</v>
      </c>
      <c r="GI308" s="407">
        <f t="shared" si="491"/>
        <v>-2.2737367544323206E-13</v>
      </c>
      <c r="GJ308">
        <f t="shared" si="492"/>
        <v>0</v>
      </c>
      <c r="GK308" s="382">
        <f t="shared" si="493"/>
        <v>-3.7370107008882769E-13</v>
      </c>
      <c r="GL308">
        <v>4</v>
      </c>
      <c r="GM308">
        <f t="shared" si="512"/>
        <v>0</v>
      </c>
      <c r="GN308">
        <f t="shared" si="512"/>
        <v>0</v>
      </c>
      <c r="GO308">
        <f t="shared" si="512"/>
        <v>507</v>
      </c>
      <c r="GP308">
        <f t="shared" si="512"/>
        <v>0</v>
      </c>
      <c r="GQ308">
        <f t="shared" si="512"/>
        <v>0</v>
      </c>
      <c r="GR308">
        <f t="shared" si="509"/>
        <v>127</v>
      </c>
      <c r="GS308">
        <f t="shared" si="509"/>
        <v>0</v>
      </c>
      <c r="GT308">
        <f t="shared" si="509"/>
        <v>4915</v>
      </c>
      <c r="GU308">
        <f t="shared" si="509"/>
        <v>1373</v>
      </c>
      <c r="GV308">
        <f t="shared" si="509"/>
        <v>303244.52581116412</v>
      </c>
    </row>
    <row r="309" spans="1:204" customFormat="1" x14ac:dyDescent="0.25">
      <c r="A309" s="378">
        <v>11002</v>
      </c>
      <c r="B309" s="32" t="s">
        <v>981</v>
      </c>
      <c r="C309" t="s">
        <v>872</v>
      </c>
      <c r="D309">
        <v>4</v>
      </c>
      <c r="E309" s="379">
        <v>1670</v>
      </c>
      <c r="F309" s="379">
        <v>1581</v>
      </c>
      <c r="G309" s="379">
        <v>42</v>
      </c>
      <c r="H309" s="379">
        <v>0</v>
      </c>
      <c r="I309" s="379">
        <v>5326</v>
      </c>
      <c r="J309" s="379">
        <v>0</v>
      </c>
      <c r="K309" s="379">
        <v>4566</v>
      </c>
      <c r="L309" s="379">
        <v>2196</v>
      </c>
      <c r="M309" s="380">
        <v>0</v>
      </c>
      <c r="N309" s="381">
        <f t="shared" si="422"/>
        <v>15381</v>
      </c>
      <c r="O309" s="379">
        <v>1735</v>
      </c>
      <c r="P309" s="379">
        <v>860</v>
      </c>
      <c r="Q309" s="379">
        <v>18</v>
      </c>
      <c r="R309" s="379">
        <v>0</v>
      </c>
      <c r="S309" s="379">
        <v>5420</v>
      </c>
      <c r="T309" s="379">
        <v>0</v>
      </c>
      <c r="U309" s="379">
        <v>3808</v>
      </c>
      <c r="V309" s="379">
        <v>1530</v>
      </c>
      <c r="W309" s="480">
        <f>(VLOOKUP(A309,'[1]floresta plant'!$A$4:$F$573,6,0))*1000</f>
        <v>0</v>
      </c>
      <c r="X309" s="24">
        <f t="shared" si="423"/>
        <v>13371</v>
      </c>
      <c r="Y309" s="53">
        <f t="shared" si="409"/>
        <v>-24</v>
      </c>
      <c r="Z309" s="53">
        <f t="shared" si="409"/>
        <v>0</v>
      </c>
      <c r="AA309" s="53">
        <f t="shared" si="409"/>
        <v>94</v>
      </c>
      <c r="AB309" s="53">
        <f t="shared" si="406"/>
        <v>0</v>
      </c>
      <c r="AC309" s="53">
        <f t="shared" si="406"/>
        <v>-758</v>
      </c>
      <c r="AD309" s="53">
        <f t="shared" si="406"/>
        <v>-666</v>
      </c>
      <c r="AE309" s="53">
        <f t="shared" si="406"/>
        <v>0</v>
      </c>
      <c r="AF309" s="53">
        <f t="shared" si="424"/>
        <v>-721</v>
      </c>
      <c r="AG309" s="53">
        <f t="shared" si="425"/>
        <v>65</v>
      </c>
      <c r="AH309" s="53">
        <f t="shared" si="426"/>
        <v>65694.327804343688</v>
      </c>
      <c r="AI309" s="53">
        <f t="shared" si="494"/>
        <v>-2010</v>
      </c>
      <c r="AJ309" s="469">
        <v>0</v>
      </c>
      <c r="AK309" s="469">
        <v>63684.32780434368</v>
      </c>
      <c r="AL309" s="469">
        <v>0</v>
      </c>
      <c r="AM309" s="470">
        <f t="shared" si="427"/>
        <v>63684.32780434368</v>
      </c>
      <c r="AN309" s="53">
        <f t="shared" si="428"/>
        <v>65694.327804343688</v>
      </c>
      <c r="AO309" s="382">
        <f t="shared" si="429"/>
        <v>3</v>
      </c>
      <c r="AP309">
        <v>4</v>
      </c>
      <c r="AQ309" s="383">
        <f t="shared" si="430"/>
        <v>159</v>
      </c>
      <c r="AR309" s="383">
        <f t="shared" si="431"/>
        <v>-2169</v>
      </c>
      <c r="AS309" s="383">
        <f t="shared" si="432"/>
        <v>0</v>
      </c>
      <c r="AT309" s="383">
        <f t="shared" si="433"/>
        <v>2145</v>
      </c>
      <c r="AU309" s="383">
        <f t="shared" si="434"/>
        <v>0</v>
      </c>
      <c r="AV309" s="383">
        <f t="shared" si="435"/>
        <v>1</v>
      </c>
      <c r="AW309" s="383">
        <f t="shared" si="436"/>
        <v>0</v>
      </c>
      <c r="AX309" s="383">
        <f t="shared" si="437"/>
        <v>1</v>
      </c>
      <c r="AY309" s="383">
        <f t="shared" si="438"/>
        <v>0</v>
      </c>
      <c r="AZ309">
        <f t="shared" si="439"/>
        <v>0</v>
      </c>
      <c r="BA309">
        <f t="shared" si="440"/>
        <v>0</v>
      </c>
      <c r="BB309" s="383">
        <f t="shared" si="441"/>
        <v>0</v>
      </c>
      <c r="BC309" s="384">
        <f t="shared" si="497"/>
        <v>1.1065006915629323E-2</v>
      </c>
      <c r="BD309" s="384">
        <f t="shared" si="497"/>
        <v>0</v>
      </c>
      <c r="BE309" s="384">
        <f t="shared" si="497"/>
        <v>94</v>
      </c>
      <c r="BF309" s="384">
        <f t="shared" si="497"/>
        <v>0</v>
      </c>
      <c r="BG309" s="384">
        <f t="shared" si="497"/>
        <v>0.34946980175195941</v>
      </c>
      <c r="BH309" s="384">
        <f t="shared" si="497"/>
        <v>0.30705394190871371</v>
      </c>
      <c r="BI309" s="384">
        <f t="shared" si="418"/>
        <v>0</v>
      </c>
      <c r="BJ309" s="384">
        <f t="shared" si="418"/>
        <v>0.33241124942369754</v>
      </c>
      <c r="BK309" s="384">
        <f t="shared" si="418"/>
        <v>65</v>
      </c>
      <c r="BL309" s="474">
        <f t="shared" si="442"/>
        <v>2169</v>
      </c>
      <c r="BM309" s="409">
        <f t="shared" si="443"/>
        <v>65694.327804343688</v>
      </c>
      <c r="BN309" s="473">
        <f t="shared" si="444"/>
        <v>159</v>
      </c>
      <c r="BO309" s="387">
        <f t="shared" si="445"/>
        <v>1</v>
      </c>
      <c r="BP309" s="387">
        <f t="shared" si="446"/>
        <v>0</v>
      </c>
      <c r="BQ309" s="388">
        <f t="shared" si="447"/>
        <v>0</v>
      </c>
      <c r="BR309" s="389">
        <f t="shared" si="448"/>
        <v>2010</v>
      </c>
      <c r="BS309" s="390">
        <f t="shared" si="449"/>
        <v>-24</v>
      </c>
      <c r="BT309" s="391">
        <f t="shared" si="513"/>
        <v>0</v>
      </c>
      <c r="BU309" s="391">
        <f t="shared" si="510"/>
        <v>0</v>
      </c>
      <c r="BV309" s="391">
        <f t="shared" si="510"/>
        <v>0</v>
      </c>
      <c r="BW309" s="391">
        <f t="shared" si="510"/>
        <v>0</v>
      </c>
      <c r="BX309" s="391">
        <f t="shared" si="510"/>
        <v>0</v>
      </c>
      <c r="BY309" s="391">
        <f t="shared" si="510"/>
        <v>0</v>
      </c>
      <c r="BZ309" s="391">
        <f t="shared" si="510"/>
        <v>0</v>
      </c>
      <c r="CA309" s="391">
        <f t="shared" si="510"/>
        <v>0</v>
      </c>
      <c r="CB309" s="391">
        <f t="shared" si="450"/>
        <v>0</v>
      </c>
      <c r="CC309" s="391">
        <f t="shared" si="450"/>
        <v>0</v>
      </c>
      <c r="CD309" s="392">
        <f t="shared" si="451"/>
        <v>0</v>
      </c>
      <c r="CE309" s="393">
        <f t="shared" si="452"/>
        <v>0</v>
      </c>
      <c r="CF309" s="392">
        <f t="shared" si="410"/>
        <v>0</v>
      </c>
      <c r="CG309" s="392">
        <f t="shared" si="410"/>
        <v>0</v>
      </c>
      <c r="CH309" s="392">
        <f t="shared" si="410"/>
        <v>0</v>
      </c>
      <c r="CI309" s="392">
        <f t="shared" si="407"/>
        <v>0</v>
      </c>
      <c r="CJ309" s="392">
        <f t="shared" si="407"/>
        <v>0</v>
      </c>
      <c r="CK309" s="392">
        <f t="shared" si="407"/>
        <v>0</v>
      </c>
      <c r="CL309" s="392">
        <f t="shared" si="407"/>
        <v>0</v>
      </c>
      <c r="CM309" s="392">
        <f t="shared" si="453"/>
        <v>0</v>
      </c>
      <c r="CN309" s="392">
        <f t="shared" si="454"/>
        <v>0</v>
      </c>
      <c r="CO309" s="394">
        <f t="shared" si="455"/>
        <v>1.0401106500691564</v>
      </c>
      <c r="CP309" s="394">
        <f t="shared" si="455"/>
        <v>0</v>
      </c>
      <c r="CQ309" s="395">
        <f t="shared" si="456"/>
        <v>94</v>
      </c>
      <c r="CR309" s="394">
        <f t="shared" si="495"/>
        <v>0</v>
      </c>
      <c r="CS309" s="394">
        <f t="shared" si="495"/>
        <v>32.850161364684183</v>
      </c>
      <c r="CT309" s="394">
        <f t="shared" si="495"/>
        <v>28.863070539419088</v>
      </c>
      <c r="CU309" s="394">
        <f t="shared" si="457"/>
        <v>0</v>
      </c>
      <c r="CV309" s="394">
        <f t="shared" si="457"/>
        <v>31.246657445827569</v>
      </c>
      <c r="CW309" s="394">
        <f t="shared" si="457"/>
        <v>0</v>
      </c>
      <c r="CX309" s="396">
        <f t="shared" si="458"/>
        <v>0</v>
      </c>
      <c r="CY309" s="396">
        <f t="shared" si="458"/>
        <v>0</v>
      </c>
      <c r="CZ309" s="397">
        <f t="shared" si="459"/>
        <v>0</v>
      </c>
      <c r="DA309" s="397">
        <f t="shared" si="459"/>
        <v>0</v>
      </c>
      <c r="DB309" s="397">
        <f t="shared" si="459"/>
        <v>0</v>
      </c>
      <c r="DC309" s="397">
        <f t="shared" si="460"/>
        <v>0</v>
      </c>
      <c r="DD309" s="397">
        <f t="shared" si="420"/>
        <v>0</v>
      </c>
      <c r="DE309" s="397">
        <f t="shared" si="420"/>
        <v>0</v>
      </c>
      <c r="DF309" s="397">
        <f t="shared" si="420"/>
        <v>0</v>
      </c>
      <c r="DG309" s="397">
        <f t="shared" si="420"/>
        <v>0</v>
      </c>
      <c r="DH309" s="397">
        <f t="shared" si="420"/>
        <v>0</v>
      </c>
      <c r="DI309" s="398">
        <f t="shared" si="461"/>
        <v>0</v>
      </c>
      <c r="DJ309" s="398">
        <f t="shared" si="461"/>
        <v>0</v>
      </c>
      <c r="DK309" s="399">
        <f t="shared" si="462"/>
        <v>0</v>
      </c>
      <c r="DL309" s="399">
        <f t="shared" si="462"/>
        <v>0</v>
      </c>
      <c r="DM309" s="399">
        <f t="shared" si="462"/>
        <v>0</v>
      </c>
      <c r="DN309" s="399">
        <f t="shared" si="462"/>
        <v>0</v>
      </c>
      <c r="DO309" s="399">
        <f t="shared" si="463"/>
        <v>-758</v>
      </c>
      <c r="DP309" s="399">
        <f t="shared" si="464"/>
        <v>0</v>
      </c>
      <c r="DQ309" s="399">
        <f t="shared" si="464"/>
        <v>0</v>
      </c>
      <c r="DR309" s="399">
        <f t="shared" si="464"/>
        <v>0</v>
      </c>
      <c r="DS309" s="399">
        <f t="shared" si="464"/>
        <v>0</v>
      </c>
      <c r="DT309" s="400">
        <f t="shared" si="465"/>
        <v>0</v>
      </c>
      <c r="DU309" s="400">
        <f t="shared" si="465"/>
        <v>0</v>
      </c>
      <c r="DV309" s="386">
        <f t="shared" si="421"/>
        <v>0</v>
      </c>
      <c r="DW309" s="386">
        <f t="shared" si="421"/>
        <v>0</v>
      </c>
      <c r="DX309" s="386">
        <f t="shared" si="421"/>
        <v>0</v>
      </c>
      <c r="DY309" s="386">
        <f t="shared" si="421"/>
        <v>0</v>
      </c>
      <c r="DZ309" s="386">
        <f t="shared" si="421"/>
        <v>0</v>
      </c>
      <c r="EA309" s="401">
        <f t="shared" si="466"/>
        <v>-666</v>
      </c>
      <c r="EB309" s="386">
        <f t="shared" si="467"/>
        <v>0</v>
      </c>
      <c r="EC309" s="386">
        <f t="shared" si="467"/>
        <v>0</v>
      </c>
      <c r="ED309" s="386">
        <f t="shared" si="467"/>
        <v>0</v>
      </c>
      <c r="EE309" s="385">
        <f t="shared" si="468"/>
        <v>0</v>
      </c>
      <c r="EF309" s="385">
        <f t="shared" si="468"/>
        <v>0</v>
      </c>
      <c r="EG309" s="402">
        <f t="shared" si="496"/>
        <v>0</v>
      </c>
      <c r="EH309" s="402">
        <f t="shared" si="496"/>
        <v>0</v>
      </c>
      <c r="EI309" s="402">
        <f t="shared" si="496"/>
        <v>0</v>
      </c>
      <c r="EJ309" s="402">
        <f t="shared" si="469"/>
        <v>0</v>
      </c>
      <c r="EK309" s="402">
        <f t="shared" si="469"/>
        <v>0</v>
      </c>
      <c r="EL309" s="402">
        <f t="shared" si="469"/>
        <v>0</v>
      </c>
      <c r="EM309" s="402">
        <f t="shared" si="470"/>
        <v>0</v>
      </c>
      <c r="EN309" s="402">
        <f t="shared" si="471"/>
        <v>0</v>
      </c>
      <c r="EO309" s="402">
        <f t="shared" si="471"/>
        <v>0</v>
      </c>
      <c r="EP309" s="402">
        <f t="shared" si="472"/>
        <v>0</v>
      </c>
      <c r="EQ309" s="402">
        <f t="shared" si="473"/>
        <v>0</v>
      </c>
      <c r="ER309" s="394">
        <f t="shared" si="411"/>
        <v>0</v>
      </c>
      <c r="ES309" s="394">
        <f t="shared" si="411"/>
        <v>0</v>
      </c>
      <c r="ET309" s="394">
        <f t="shared" si="411"/>
        <v>0</v>
      </c>
      <c r="EU309" s="394">
        <f t="shared" si="408"/>
        <v>0</v>
      </c>
      <c r="EV309" s="394">
        <f t="shared" si="408"/>
        <v>0</v>
      </c>
      <c r="EW309" s="394">
        <f t="shared" si="408"/>
        <v>0</v>
      </c>
      <c r="EX309" s="394">
        <f t="shared" si="408"/>
        <v>0</v>
      </c>
      <c r="EY309" s="403">
        <f t="shared" si="474"/>
        <v>-721</v>
      </c>
      <c r="EZ309" s="394">
        <f t="shared" si="475"/>
        <v>0</v>
      </c>
      <c r="FA309" s="396">
        <f t="shared" si="476"/>
        <v>0</v>
      </c>
      <c r="FB309" s="396">
        <f t="shared" si="476"/>
        <v>0</v>
      </c>
      <c r="FC309" s="404">
        <f t="shared" si="514"/>
        <v>0.71922544951590595</v>
      </c>
      <c r="FD309" s="404">
        <f t="shared" si="511"/>
        <v>0</v>
      </c>
      <c r="FE309" s="404">
        <f t="shared" si="511"/>
        <v>0</v>
      </c>
      <c r="FF309" s="404">
        <f t="shared" si="511"/>
        <v>0</v>
      </c>
      <c r="FG309" s="404">
        <f t="shared" si="511"/>
        <v>22.71553711387736</v>
      </c>
      <c r="FH309" s="404">
        <f t="shared" si="511"/>
        <v>19.95850622406639</v>
      </c>
      <c r="FI309" s="404">
        <f t="shared" si="511"/>
        <v>0</v>
      </c>
      <c r="FJ309" s="404">
        <f t="shared" si="511"/>
        <v>21.606731212540339</v>
      </c>
      <c r="FK309" s="392">
        <f t="shared" si="477"/>
        <v>65</v>
      </c>
      <c r="FL309" s="384">
        <f t="shared" si="478"/>
        <v>0</v>
      </c>
      <c r="FM309" s="384">
        <f t="shared" si="478"/>
        <v>0</v>
      </c>
      <c r="FN309" s="405">
        <f t="shared" si="498"/>
        <v>22.24066390041494</v>
      </c>
      <c r="FO309" s="405">
        <f t="shared" si="498"/>
        <v>0</v>
      </c>
      <c r="FP309" s="405">
        <f t="shared" si="498"/>
        <v>0</v>
      </c>
      <c r="FQ309" s="405">
        <f t="shared" si="498"/>
        <v>0</v>
      </c>
      <c r="FR309" s="405">
        <f t="shared" si="498"/>
        <v>702.43430152143844</v>
      </c>
      <c r="FS309" s="405">
        <f t="shared" si="498"/>
        <v>617.17842323651462</v>
      </c>
      <c r="FT309" s="405">
        <f t="shared" si="419"/>
        <v>0</v>
      </c>
      <c r="FU309" s="405">
        <f t="shared" si="419"/>
        <v>668.14661134163202</v>
      </c>
      <c r="FV309" s="405">
        <f t="shared" si="419"/>
        <v>0</v>
      </c>
      <c r="FW309" s="397">
        <f t="shared" si="479"/>
        <v>65694.327804343688</v>
      </c>
      <c r="FX309" s="406">
        <f t="shared" si="480"/>
        <v>63684.327804343688</v>
      </c>
      <c r="FY309" s="331">
        <f t="shared" si="481"/>
        <v>63684.327804343688</v>
      </c>
      <c r="FZ309" s="382">
        <f t="shared" si="482"/>
        <v>0</v>
      </c>
      <c r="GA309" s="331">
        <f t="shared" si="483"/>
        <v>0</v>
      </c>
      <c r="GB309" s="407">
        <f t="shared" si="484"/>
        <v>0</v>
      </c>
      <c r="GC309" s="407">
        <f t="shared" si="485"/>
        <v>1.0436096431476471E-14</v>
      </c>
      <c r="GD309" s="407">
        <f t="shared" si="486"/>
        <v>0</v>
      </c>
      <c r="GE309" s="407">
        <f t="shared" si="487"/>
        <v>0</v>
      </c>
      <c r="GF309" s="407">
        <f t="shared" si="488"/>
        <v>0</v>
      </c>
      <c r="GG309" s="407">
        <f t="shared" si="489"/>
        <v>0</v>
      </c>
      <c r="GH309" s="407">
        <f t="shared" si="490"/>
        <v>0</v>
      </c>
      <c r="GI309" s="407">
        <f t="shared" si="491"/>
        <v>0</v>
      </c>
      <c r="GJ309">
        <f t="shared" si="492"/>
        <v>0</v>
      </c>
      <c r="GK309" s="382">
        <f t="shared" si="493"/>
        <v>1.0436096431476471E-14</v>
      </c>
      <c r="GL309">
        <v>4</v>
      </c>
      <c r="GM309">
        <f t="shared" si="512"/>
        <v>0</v>
      </c>
      <c r="GN309">
        <f t="shared" si="512"/>
        <v>0</v>
      </c>
      <c r="GO309">
        <f t="shared" si="512"/>
        <v>94</v>
      </c>
      <c r="GP309">
        <f t="shared" si="512"/>
        <v>0</v>
      </c>
      <c r="GQ309">
        <f t="shared" si="512"/>
        <v>0</v>
      </c>
      <c r="GR309">
        <f t="shared" si="509"/>
        <v>0</v>
      </c>
      <c r="GS309">
        <f t="shared" si="509"/>
        <v>0</v>
      </c>
      <c r="GT309">
        <f t="shared" si="509"/>
        <v>0</v>
      </c>
      <c r="GU309">
        <f t="shared" si="509"/>
        <v>65</v>
      </c>
      <c r="GV309">
        <f t="shared" si="509"/>
        <v>65694.327804343688</v>
      </c>
    </row>
    <row r="310" spans="1:204" customFormat="1" x14ac:dyDescent="0.25">
      <c r="A310" s="378">
        <v>11003</v>
      </c>
      <c r="B310" s="32" t="s">
        <v>982</v>
      </c>
      <c r="C310" t="s">
        <v>872</v>
      </c>
      <c r="D310">
        <v>4</v>
      </c>
      <c r="E310" s="379">
        <v>5480</v>
      </c>
      <c r="F310" s="379">
        <v>49055</v>
      </c>
      <c r="G310" s="379">
        <v>30</v>
      </c>
      <c r="H310" s="379">
        <v>0</v>
      </c>
      <c r="I310" s="379">
        <v>12376</v>
      </c>
      <c r="J310" s="379">
        <v>0</v>
      </c>
      <c r="K310" s="379">
        <v>12458</v>
      </c>
      <c r="L310" s="379">
        <v>4168</v>
      </c>
      <c r="M310" s="380">
        <v>0</v>
      </c>
      <c r="N310" s="381">
        <f t="shared" si="422"/>
        <v>83567</v>
      </c>
      <c r="O310" s="379">
        <v>5972</v>
      </c>
      <c r="P310" s="379">
        <v>47754</v>
      </c>
      <c r="Q310" s="379">
        <v>52</v>
      </c>
      <c r="R310" s="379">
        <v>20</v>
      </c>
      <c r="S310" s="379">
        <v>11017</v>
      </c>
      <c r="T310" s="379">
        <v>0</v>
      </c>
      <c r="U310" s="379">
        <v>10893</v>
      </c>
      <c r="V310" s="379">
        <v>4777</v>
      </c>
      <c r="W310" s="480">
        <f>(VLOOKUP(A310,'[1]floresta plant'!$A$4:$F$573,6,0))*1000</f>
        <v>0</v>
      </c>
      <c r="X310" s="24">
        <f t="shared" si="423"/>
        <v>80485</v>
      </c>
      <c r="Y310" s="53">
        <f t="shared" si="409"/>
        <v>22</v>
      </c>
      <c r="Z310" s="53">
        <f t="shared" si="409"/>
        <v>20</v>
      </c>
      <c r="AA310" s="53">
        <f t="shared" si="409"/>
        <v>-1359</v>
      </c>
      <c r="AB310" s="53">
        <f t="shared" si="406"/>
        <v>0</v>
      </c>
      <c r="AC310" s="53">
        <f t="shared" si="406"/>
        <v>-1565</v>
      </c>
      <c r="AD310" s="53">
        <f t="shared" si="406"/>
        <v>609</v>
      </c>
      <c r="AE310" s="53">
        <f t="shared" si="406"/>
        <v>0</v>
      </c>
      <c r="AF310" s="53">
        <f t="shared" si="424"/>
        <v>-1301</v>
      </c>
      <c r="AG310" s="53">
        <f t="shared" si="425"/>
        <v>492</v>
      </c>
      <c r="AH310" s="53">
        <f t="shared" si="426"/>
        <v>114443.28961589203</v>
      </c>
      <c r="AI310" s="53">
        <f t="shared" si="494"/>
        <v>-3082</v>
      </c>
      <c r="AJ310" s="469">
        <v>0</v>
      </c>
      <c r="AK310" s="469">
        <v>111361.28961589203</v>
      </c>
      <c r="AL310" s="469">
        <v>0</v>
      </c>
      <c r="AM310" s="470">
        <f t="shared" si="427"/>
        <v>111361.28961589203</v>
      </c>
      <c r="AN310" s="53">
        <f t="shared" si="428"/>
        <v>114443.28961589203</v>
      </c>
      <c r="AO310" s="382">
        <f t="shared" si="429"/>
        <v>3</v>
      </c>
      <c r="AP310">
        <v>4</v>
      </c>
      <c r="AQ310" s="383">
        <f t="shared" si="430"/>
        <v>1143</v>
      </c>
      <c r="AR310" s="383">
        <f t="shared" si="431"/>
        <v>-4225</v>
      </c>
      <c r="AS310" s="383">
        <f t="shared" si="432"/>
        <v>22</v>
      </c>
      <c r="AT310" s="383">
        <f t="shared" si="433"/>
        <v>4225</v>
      </c>
      <c r="AU310" s="383">
        <f t="shared" si="434"/>
        <v>0</v>
      </c>
      <c r="AV310" s="383">
        <f t="shared" si="435"/>
        <v>1</v>
      </c>
      <c r="AW310" s="383">
        <f t="shared" si="436"/>
        <v>0</v>
      </c>
      <c r="AX310" s="383">
        <f t="shared" si="437"/>
        <v>1</v>
      </c>
      <c r="AY310" s="383">
        <f t="shared" si="438"/>
        <v>22</v>
      </c>
      <c r="AZ310">
        <f t="shared" si="439"/>
        <v>0</v>
      </c>
      <c r="BA310">
        <f t="shared" si="440"/>
        <v>0</v>
      </c>
      <c r="BB310" s="383">
        <f t="shared" si="441"/>
        <v>0</v>
      </c>
      <c r="BC310" s="384">
        <f t="shared" si="497"/>
        <v>22</v>
      </c>
      <c r="BD310" s="384">
        <f t="shared" si="497"/>
        <v>20</v>
      </c>
      <c r="BE310" s="384">
        <f t="shared" si="497"/>
        <v>0.32165680473372782</v>
      </c>
      <c r="BF310" s="384">
        <f t="shared" ref="BF310:BK356" si="515">IF(AB310&gt;0,AB310,IF(AB310=0,0,AB310/$AR310))</f>
        <v>0</v>
      </c>
      <c r="BG310" s="384">
        <f t="shared" si="515"/>
        <v>0.37041420118343193</v>
      </c>
      <c r="BH310" s="384">
        <f t="shared" si="515"/>
        <v>609</v>
      </c>
      <c r="BI310" s="384">
        <f t="shared" si="418"/>
        <v>0</v>
      </c>
      <c r="BJ310" s="384">
        <f t="shared" si="418"/>
        <v>0.30792899408284025</v>
      </c>
      <c r="BK310" s="384">
        <f t="shared" si="418"/>
        <v>492</v>
      </c>
      <c r="BL310" s="474">
        <f t="shared" si="442"/>
        <v>4203</v>
      </c>
      <c r="BM310" s="409">
        <f t="shared" si="443"/>
        <v>114443.28961589203</v>
      </c>
      <c r="BN310" s="473">
        <f t="shared" si="444"/>
        <v>1121</v>
      </c>
      <c r="BO310" s="387">
        <f t="shared" si="445"/>
        <v>1</v>
      </c>
      <c r="BP310" s="387">
        <f t="shared" si="446"/>
        <v>0</v>
      </c>
      <c r="BQ310" s="388">
        <f t="shared" si="447"/>
        <v>0</v>
      </c>
      <c r="BR310" s="389">
        <f t="shared" si="448"/>
        <v>3082</v>
      </c>
      <c r="BS310" s="390">
        <f t="shared" si="449"/>
        <v>22</v>
      </c>
      <c r="BT310" s="391">
        <f t="shared" si="513"/>
        <v>0</v>
      </c>
      <c r="BU310" s="391">
        <f t="shared" si="510"/>
        <v>7.0764497041420125</v>
      </c>
      <c r="BV310" s="391">
        <f t="shared" si="510"/>
        <v>0</v>
      </c>
      <c r="BW310" s="391">
        <f t="shared" si="510"/>
        <v>8.1491124260355026</v>
      </c>
      <c r="BX310" s="391">
        <f t="shared" si="510"/>
        <v>0</v>
      </c>
      <c r="BY310" s="391">
        <f t="shared" si="510"/>
        <v>0</v>
      </c>
      <c r="BZ310" s="391">
        <f t="shared" si="510"/>
        <v>6.774437869822485</v>
      </c>
      <c r="CA310" s="391">
        <f t="shared" si="510"/>
        <v>0</v>
      </c>
      <c r="CB310" s="391">
        <f t="shared" si="450"/>
        <v>0</v>
      </c>
      <c r="CC310" s="391">
        <f t="shared" si="450"/>
        <v>0</v>
      </c>
      <c r="CD310" s="392">
        <f t="shared" si="451"/>
        <v>0</v>
      </c>
      <c r="CE310" s="393">
        <f t="shared" si="452"/>
        <v>20</v>
      </c>
      <c r="CF310" s="392">
        <f t="shared" si="410"/>
        <v>6.4331360946745564</v>
      </c>
      <c r="CG310" s="392">
        <f t="shared" si="410"/>
        <v>0</v>
      </c>
      <c r="CH310" s="392">
        <f t="shared" si="410"/>
        <v>7.4082840236686387</v>
      </c>
      <c r="CI310" s="392">
        <f t="shared" si="407"/>
        <v>0</v>
      </c>
      <c r="CJ310" s="392">
        <f t="shared" si="407"/>
        <v>0</v>
      </c>
      <c r="CK310" s="392">
        <f t="shared" si="407"/>
        <v>6.1585798816568049</v>
      </c>
      <c r="CL310" s="392">
        <f t="shared" si="407"/>
        <v>0</v>
      </c>
      <c r="CM310" s="392">
        <f t="shared" si="453"/>
        <v>0</v>
      </c>
      <c r="CN310" s="392">
        <f t="shared" si="454"/>
        <v>0</v>
      </c>
      <c r="CO310" s="394">
        <f t="shared" si="455"/>
        <v>0</v>
      </c>
      <c r="CP310" s="394">
        <f t="shared" si="455"/>
        <v>0</v>
      </c>
      <c r="CQ310" s="395">
        <f t="shared" si="456"/>
        <v>-1359</v>
      </c>
      <c r="CR310" s="394">
        <f t="shared" si="495"/>
        <v>0</v>
      </c>
      <c r="CS310" s="394">
        <f t="shared" si="495"/>
        <v>0</v>
      </c>
      <c r="CT310" s="394">
        <f t="shared" si="495"/>
        <v>0</v>
      </c>
      <c r="CU310" s="394">
        <f t="shared" si="457"/>
        <v>0</v>
      </c>
      <c r="CV310" s="394">
        <f t="shared" si="457"/>
        <v>0</v>
      </c>
      <c r="CW310" s="394">
        <f t="shared" si="457"/>
        <v>0</v>
      </c>
      <c r="CX310" s="396">
        <f t="shared" si="458"/>
        <v>0</v>
      </c>
      <c r="CY310" s="396">
        <f t="shared" si="458"/>
        <v>0</v>
      </c>
      <c r="CZ310" s="397">
        <f t="shared" si="459"/>
        <v>0</v>
      </c>
      <c r="DA310" s="397">
        <f t="shared" si="459"/>
        <v>0</v>
      </c>
      <c r="DB310" s="397">
        <f t="shared" si="459"/>
        <v>0</v>
      </c>
      <c r="DC310" s="397">
        <f t="shared" si="460"/>
        <v>0</v>
      </c>
      <c r="DD310" s="397">
        <f t="shared" ref="DD310:DH360" si="516">IF($DC310&gt;0,IF(AC310&gt;0,0,$DC310*BG310*$BO310),0)</f>
        <v>0</v>
      </c>
      <c r="DE310" s="397">
        <f t="shared" si="516"/>
        <v>0</v>
      </c>
      <c r="DF310" s="397">
        <f t="shared" si="516"/>
        <v>0</v>
      </c>
      <c r="DG310" s="397">
        <f t="shared" si="516"/>
        <v>0</v>
      </c>
      <c r="DH310" s="397">
        <f t="shared" si="516"/>
        <v>0</v>
      </c>
      <c r="DI310" s="398">
        <f t="shared" si="461"/>
        <v>0</v>
      </c>
      <c r="DJ310" s="398">
        <f t="shared" si="461"/>
        <v>0</v>
      </c>
      <c r="DK310" s="399">
        <f t="shared" si="462"/>
        <v>0</v>
      </c>
      <c r="DL310" s="399">
        <f t="shared" si="462"/>
        <v>0</v>
      </c>
      <c r="DM310" s="399">
        <f t="shared" si="462"/>
        <v>0</v>
      </c>
      <c r="DN310" s="399">
        <f t="shared" si="462"/>
        <v>0</v>
      </c>
      <c r="DO310" s="399">
        <f t="shared" si="463"/>
        <v>-1565</v>
      </c>
      <c r="DP310" s="399">
        <f t="shared" si="464"/>
        <v>0</v>
      </c>
      <c r="DQ310" s="399">
        <f t="shared" si="464"/>
        <v>0</v>
      </c>
      <c r="DR310" s="399">
        <f t="shared" si="464"/>
        <v>0</v>
      </c>
      <c r="DS310" s="399">
        <f t="shared" si="464"/>
        <v>0</v>
      </c>
      <c r="DT310" s="400">
        <f t="shared" si="465"/>
        <v>0</v>
      </c>
      <c r="DU310" s="400">
        <f t="shared" si="465"/>
        <v>0</v>
      </c>
      <c r="DV310" s="386">
        <f t="shared" ref="DV310:DZ360" si="517">IF($EA310&gt;0,IF(Y310&gt;0,0,$EA310*$BO310*BC310),0)</f>
        <v>0</v>
      </c>
      <c r="DW310" s="386">
        <f t="shared" si="517"/>
        <v>0</v>
      </c>
      <c r="DX310" s="386">
        <f t="shared" si="517"/>
        <v>195.88899408284024</v>
      </c>
      <c r="DY310" s="386">
        <f t="shared" si="517"/>
        <v>0</v>
      </c>
      <c r="DZ310" s="386">
        <f t="shared" si="517"/>
        <v>225.58224852071004</v>
      </c>
      <c r="EA310" s="401">
        <f t="shared" si="466"/>
        <v>609</v>
      </c>
      <c r="EB310" s="386">
        <f t="shared" si="467"/>
        <v>0</v>
      </c>
      <c r="EC310" s="386">
        <f t="shared" si="467"/>
        <v>187.52875739644972</v>
      </c>
      <c r="ED310" s="386">
        <f t="shared" si="467"/>
        <v>0</v>
      </c>
      <c r="EE310" s="385">
        <f t="shared" si="468"/>
        <v>0</v>
      </c>
      <c r="EF310" s="385">
        <f t="shared" si="468"/>
        <v>0</v>
      </c>
      <c r="EG310" s="402">
        <f t="shared" si="496"/>
        <v>0</v>
      </c>
      <c r="EH310" s="402">
        <f t="shared" si="496"/>
        <v>0</v>
      </c>
      <c r="EI310" s="402">
        <f t="shared" si="496"/>
        <v>0</v>
      </c>
      <c r="EJ310" s="402">
        <f t="shared" si="469"/>
        <v>0</v>
      </c>
      <c r="EK310" s="402">
        <f t="shared" si="469"/>
        <v>0</v>
      </c>
      <c r="EL310" s="402">
        <f t="shared" si="469"/>
        <v>0</v>
      </c>
      <c r="EM310" s="402">
        <f t="shared" si="470"/>
        <v>0</v>
      </c>
      <c r="EN310" s="402">
        <f t="shared" si="471"/>
        <v>0</v>
      </c>
      <c r="EO310" s="402">
        <f t="shared" si="471"/>
        <v>0</v>
      </c>
      <c r="EP310" s="402">
        <f t="shared" si="472"/>
        <v>0</v>
      </c>
      <c r="EQ310" s="402">
        <f t="shared" si="473"/>
        <v>0</v>
      </c>
      <c r="ER310" s="394">
        <f t="shared" si="411"/>
        <v>0</v>
      </c>
      <c r="ES310" s="394">
        <f t="shared" si="411"/>
        <v>0</v>
      </c>
      <c r="ET310" s="394">
        <f t="shared" si="411"/>
        <v>0</v>
      </c>
      <c r="EU310" s="394">
        <f t="shared" si="408"/>
        <v>0</v>
      </c>
      <c r="EV310" s="394">
        <f t="shared" si="408"/>
        <v>0</v>
      </c>
      <c r="EW310" s="394">
        <f t="shared" si="408"/>
        <v>0</v>
      </c>
      <c r="EX310" s="394">
        <f t="shared" si="408"/>
        <v>0</v>
      </c>
      <c r="EY310" s="403">
        <f t="shared" si="474"/>
        <v>-1301</v>
      </c>
      <c r="EZ310" s="394">
        <f t="shared" si="475"/>
        <v>0</v>
      </c>
      <c r="FA310" s="396">
        <f t="shared" si="476"/>
        <v>0</v>
      </c>
      <c r="FB310" s="396">
        <f t="shared" si="476"/>
        <v>0</v>
      </c>
      <c r="FC310" s="404">
        <f t="shared" si="514"/>
        <v>0</v>
      </c>
      <c r="FD310" s="404">
        <f t="shared" si="511"/>
        <v>0</v>
      </c>
      <c r="FE310" s="404">
        <f t="shared" si="511"/>
        <v>158.25514792899409</v>
      </c>
      <c r="FF310" s="404">
        <f t="shared" si="511"/>
        <v>0</v>
      </c>
      <c r="FG310" s="404">
        <f t="shared" si="511"/>
        <v>182.24378698224851</v>
      </c>
      <c r="FH310" s="404">
        <f t="shared" si="511"/>
        <v>0</v>
      </c>
      <c r="FI310" s="404">
        <f t="shared" si="511"/>
        <v>0</v>
      </c>
      <c r="FJ310" s="404">
        <f t="shared" si="511"/>
        <v>151.5010650887574</v>
      </c>
      <c r="FK310" s="392">
        <f t="shared" si="477"/>
        <v>492</v>
      </c>
      <c r="FL310" s="384">
        <f t="shared" si="478"/>
        <v>0</v>
      </c>
      <c r="FM310" s="384">
        <f t="shared" si="478"/>
        <v>0</v>
      </c>
      <c r="FN310" s="405">
        <f t="shared" si="498"/>
        <v>0</v>
      </c>
      <c r="FO310" s="405">
        <f t="shared" si="498"/>
        <v>0</v>
      </c>
      <c r="FP310" s="405">
        <f t="shared" si="498"/>
        <v>991.34627218934918</v>
      </c>
      <c r="FQ310" s="405">
        <f t="shared" ref="FQ310:FV356" si="518">IF($AO310=3,IF(AB310&gt;0,0,$BR310*BF310),0)</f>
        <v>0</v>
      </c>
      <c r="FR310" s="405">
        <f t="shared" si="518"/>
        <v>1141.6165680473373</v>
      </c>
      <c r="FS310" s="405">
        <f t="shared" si="518"/>
        <v>0</v>
      </c>
      <c r="FT310" s="405">
        <f t="shared" si="419"/>
        <v>0</v>
      </c>
      <c r="FU310" s="405">
        <f t="shared" si="419"/>
        <v>949.03715976331364</v>
      </c>
      <c r="FV310" s="405">
        <f t="shared" si="419"/>
        <v>0</v>
      </c>
      <c r="FW310" s="397">
        <f t="shared" si="479"/>
        <v>114443.28961589203</v>
      </c>
      <c r="FX310" s="406">
        <f t="shared" si="480"/>
        <v>111361.28961589203</v>
      </c>
      <c r="FY310" s="331">
        <f t="shared" si="481"/>
        <v>111361.28961589203</v>
      </c>
      <c r="FZ310" s="382">
        <f t="shared" si="482"/>
        <v>0</v>
      </c>
      <c r="GA310" s="331">
        <f t="shared" si="483"/>
        <v>0</v>
      </c>
      <c r="GB310" s="407">
        <f t="shared" si="484"/>
        <v>0</v>
      </c>
      <c r="GC310" s="407">
        <f t="shared" si="485"/>
        <v>0</v>
      </c>
      <c r="GD310" s="407">
        <f t="shared" si="486"/>
        <v>0</v>
      </c>
      <c r="GE310" s="407">
        <f t="shared" si="487"/>
        <v>0</v>
      </c>
      <c r="GF310" s="407">
        <f t="shared" si="488"/>
        <v>0</v>
      </c>
      <c r="GG310" s="407">
        <f t="shared" si="489"/>
        <v>0</v>
      </c>
      <c r="GH310" s="407">
        <f t="shared" si="490"/>
        <v>0</v>
      </c>
      <c r="GI310" s="407">
        <f t="shared" si="491"/>
        <v>0</v>
      </c>
      <c r="GJ310">
        <f t="shared" si="492"/>
        <v>0</v>
      </c>
      <c r="GK310" s="382">
        <f t="shared" si="493"/>
        <v>0</v>
      </c>
      <c r="GL310">
        <v>4</v>
      </c>
      <c r="GM310">
        <f t="shared" si="512"/>
        <v>22</v>
      </c>
      <c r="GN310">
        <f t="shared" si="512"/>
        <v>20</v>
      </c>
      <c r="GO310">
        <f t="shared" si="512"/>
        <v>0</v>
      </c>
      <c r="GP310">
        <f t="shared" si="512"/>
        <v>0</v>
      </c>
      <c r="GQ310">
        <f t="shared" si="512"/>
        <v>0</v>
      </c>
      <c r="GR310">
        <f t="shared" si="509"/>
        <v>609</v>
      </c>
      <c r="GS310">
        <f t="shared" si="509"/>
        <v>0</v>
      </c>
      <c r="GT310">
        <f t="shared" si="509"/>
        <v>0</v>
      </c>
      <c r="GU310">
        <f t="shared" si="509"/>
        <v>492</v>
      </c>
      <c r="GV310">
        <f t="shared" si="509"/>
        <v>114443.28961589203</v>
      </c>
    </row>
    <row r="311" spans="1:204" customFormat="1" x14ac:dyDescent="0.25">
      <c r="A311" s="378">
        <v>11004</v>
      </c>
      <c r="B311" s="32" t="s">
        <v>983</v>
      </c>
      <c r="C311" t="s">
        <v>872</v>
      </c>
      <c r="D311">
        <v>4</v>
      </c>
      <c r="E311" s="379">
        <v>3661</v>
      </c>
      <c r="F311" s="379">
        <v>50780</v>
      </c>
      <c r="G311" s="379">
        <v>99</v>
      </c>
      <c r="H311" s="379">
        <v>0</v>
      </c>
      <c r="I311" s="379">
        <v>21587</v>
      </c>
      <c r="J311" s="379">
        <v>0</v>
      </c>
      <c r="K311" s="379">
        <v>11387</v>
      </c>
      <c r="L311" s="379">
        <v>14520</v>
      </c>
      <c r="M311" s="380">
        <v>0</v>
      </c>
      <c r="N311" s="381">
        <f t="shared" si="422"/>
        <v>102034</v>
      </c>
      <c r="O311" s="379">
        <v>4916</v>
      </c>
      <c r="P311" s="379">
        <v>45759</v>
      </c>
      <c r="Q311" s="379">
        <v>104</v>
      </c>
      <c r="R311" s="379">
        <v>0</v>
      </c>
      <c r="S311" s="379">
        <v>19462</v>
      </c>
      <c r="T311" s="379">
        <v>0</v>
      </c>
      <c r="U311" s="379">
        <v>9425</v>
      </c>
      <c r="V311" s="379">
        <v>15245</v>
      </c>
      <c r="W311" s="480">
        <f>(VLOOKUP(A311,'[1]floresta plant'!$A$4:$F$573,6,0))*1000</f>
        <v>0</v>
      </c>
      <c r="X311" s="24">
        <f t="shared" si="423"/>
        <v>94911</v>
      </c>
      <c r="Y311" s="53">
        <f t="shared" si="409"/>
        <v>5</v>
      </c>
      <c r="Z311" s="53">
        <f t="shared" si="409"/>
        <v>0</v>
      </c>
      <c r="AA311" s="53">
        <f t="shared" si="409"/>
        <v>-2125</v>
      </c>
      <c r="AB311" s="53">
        <f t="shared" si="406"/>
        <v>0</v>
      </c>
      <c r="AC311" s="53">
        <f t="shared" si="406"/>
        <v>-1962</v>
      </c>
      <c r="AD311" s="53">
        <f t="shared" si="406"/>
        <v>725</v>
      </c>
      <c r="AE311" s="53">
        <f t="shared" ref="AE311:AE374" si="519">W311-M311</f>
        <v>0</v>
      </c>
      <c r="AF311" s="53">
        <f t="shared" si="424"/>
        <v>-5021</v>
      </c>
      <c r="AG311" s="53">
        <f t="shared" si="425"/>
        <v>1255</v>
      </c>
      <c r="AH311" s="53">
        <f t="shared" si="426"/>
        <v>31640.523474680253</v>
      </c>
      <c r="AI311" s="53">
        <f t="shared" si="494"/>
        <v>-7123</v>
      </c>
      <c r="AJ311" s="469">
        <v>0</v>
      </c>
      <c r="AK311" s="469">
        <v>24517.523474680253</v>
      </c>
      <c r="AL311" s="469">
        <v>0</v>
      </c>
      <c r="AM311" s="470">
        <f t="shared" si="427"/>
        <v>24517.523474680253</v>
      </c>
      <c r="AN311" s="53">
        <f t="shared" si="428"/>
        <v>31640.523474680253</v>
      </c>
      <c r="AO311" s="382">
        <f t="shared" si="429"/>
        <v>3</v>
      </c>
      <c r="AP311">
        <v>4</v>
      </c>
      <c r="AQ311" s="383">
        <f t="shared" si="430"/>
        <v>1985</v>
      </c>
      <c r="AR311" s="383">
        <f t="shared" si="431"/>
        <v>-9108</v>
      </c>
      <c r="AS311" s="383">
        <f t="shared" si="432"/>
        <v>5</v>
      </c>
      <c r="AT311" s="383">
        <f t="shared" si="433"/>
        <v>9108</v>
      </c>
      <c r="AU311" s="383">
        <f t="shared" si="434"/>
        <v>0</v>
      </c>
      <c r="AV311" s="383">
        <f t="shared" si="435"/>
        <v>1</v>
      </c>
      <c r="AW311" s="383">
        <f t="shared" si="436"/>
        <v>0</v>
      </c>
      <c r="AX311" s="383">
        <f t="shared" si="437"/>
        <v>1</v>
      </c>
      <c r="AY311" s="383">
        <f t="shared" si="438"/>
        <v>5</v>
      </c>
      <c r="AZ311">
        <f t="shared" si="439"/>
        <v>0</v>
      </c>
      <c r="BA311">
        <f t="shared" si="440"/>
        <v>0</v>
      </c>
      <c r="BB311" s="383">
        <f t="shared" si="441"/>
        <v>0</v>
      </c>
      <c r="BC311" s="384">
        <f t="shared" ref="BC311:BC342" si="520">IF(Y311&gt;0,Y311,IF(Y311=0,0,Y311/$AR311))</f>
        <v>5</v>
      </c>
      <c r="BD311" s="384">
        <f t="shared" ref="BD311:BD342" si="521">IF(Z311&gt;0,Z311,IF(Z311=0,0,Z311/$AR311))</f>
        <v>0</v>
      </c>
      <c r="BE311" s="384">
        <f t="shared" ref="BE311:BE342" si="522">IF(AA311&gt;0,AA311,IF(AA311=0,0,AA311/$AR311))</f>
        <v>0.23331137461572243</v>
      </c>
      <c r="BF311" s="384">
        <f t="shared" si="515"/>
        <v>0</v>
      </c>
      <c r="BG311" s="384">
        <f t="shared" si="515"/>
        <v>0.21541501976284586</v>
      </c>
      <c r="BH311" s="384">
        <f t="shared" si="515"/>
        <v>725</v>
      </c>
      <c r="BI311" s="384">
        <f t="shared" si="418"/>
        <v>0</v>
      </c>
      <c r="BJ311" s="384">
        <f t="shared" si="418"/>
        <v>0.55127360562143168</v>
      </c>
      <c r="BK311" s="384">
        <f t="shared" si="418"/>
        <v>1255</v>
      </c>
      <c r="BL311" s="474">
        <f t="shared" si="442"/>
        <v>9103</v>
      </c>
      <c r="BM311" s="409">
        <f t="shared" si="443"/>
        <v>31640.523474680253</v>
      </c>
      <c r="BN311" s="473">
        <f t="shared" si="444"/>
        <v>1980</v>
      </c>
      <c r="BO311" s="387">
        <f t="shared" si="445"/>
        <v>1</v>
      </c>
      <c r="BP311" s="387">
        <f t="shared" si="446"/>
        <v>0</v>
      </c>
      <c r="BQ311" s="388">
        <f t="shared" si="447"/>
        <v>0</v>
      </c>
      <c r="BR311" s="389">
        <f t="shared" si="448"/>
        <v>7123</v>
      </c>
      <c r="BS311" s="390">
        <f t="shared" si="449"/>
        <v>5</v>
      </c>
      <c r="BT311" s="391">
        <f t="shared" si="513"/>
        <v>0</v>
      </c>
      <c r="BU311" s="391">
        <f t="shared" si="510"/>
        <v>1.1665568730786122</v>
      </c>
      <c r="BV311" s="391">
        <f t="shared" si="510"/>
        <v>0</v>
      </c>
      <c r="BW311" s="391">
        <f t="shared" si="510"/>
        <v>1.0770750988142292</v>
      </c>
      <c r="BX311" s="391">
        <f t="shared" si="510"/>
        <v>0</v>
      </c>
      <c r="BY311" s="391">
        <f t="shared" si="510"/>
        <v>0</v>
      </c>
      <c r="BZ311" s="391">
        <f t="shared" si="510"/>
        <v>2.7563680281071585</v>
      </c>
      <c r="CA311" s="391">
        <f t="shared" si="510"/>
        <v>0</v>
      </c>
      <c r="CB311" s="391">
        <f t="shared" si="450"/>
        <v>0</v>
      </c>
      <c r="CC311" s="391">
        <f t="shared" si="450"/>
        <v>0</v>
      </c>
      <c r="CD311" s="392">
        <f t="shared" si="451"/>
        <v>0</v>
      </c>
      <c r="CE311" s="393">
        <f t="shared" si="452"/>
        <v>0</v>
      </c>
      <c r="CF311" s="392">
        <f t="shared" si="410"/>
        <v>0</v>
      </c>
      <c r="CG311" s="392">
        <f t="shared" si="410"/>
        <v>0</v>
      </c>
      <c r="CH311" s="392">
        <f t="shared" si="410"/>
        <v>0</v>
      </c>
      <c r="CI311" s="392">
        <f t="shared" si="407"/>
        <v>0</v>
      </c>
      <c r="CJ311" s="392">
        <f t="shared" si="407"/>
        <v>0</v>
      </c>
      <c r="CK311" s="392">
        <f t="shared" si="407"/>
        <v>0</v>
      </c>
      <c r="CL311" s="392">
        <f t="shared" ref="CL311:CL374" si="523">IF($CE311&gt;0,IF(AG311&gt;0,0,$BO311*BK311*$CE311),0)</f>
        <v>0</v>
      </c>
      <c r="CM311" s="392">
        <f t="shared" si="453"/>
        <v>0</v>
      </c>
      <c r="CN311" s="392">
        <f t="shared" si="454"/>
        <v>0</v>
      </c>
      <c r="CO311" s="394">
        <f t="shared" si="455"/>
        <v>0</v>
      </c>
      <c r="CP311" s="394">
        <f t="shared" si="455"/>
        <v>0</v>
      </c>
      <c r="CQ311" s="395">
        <f t="shared" si="456"/>
        <v>-2125</v>
      </c>
      <c r="CR311" s="394">
        <f t="shared" si="495"/>
        <v>0</v>
      </c>
      <c r="CS311" s="394">
        <f t="shared" si="495"/>
        <v>0</v>
      </c>
      <c r="CT311" s="394">
        <f t="shared" si="495"/>
        <v>0</v>
      </c>
      <c r="CU311" s="394">
        <f t="shared" si="457"/>
        <v>0</v>
      </c>
      <c r="CV311" s="394">
        <f t="shared" si="457"/>
        <v>0</v>
      </c>
      <c r="CW311" s="394">
        <f t="shared" si="457"/>
        <v>0</v>
      </c>
      <c r="CX311" s="396">
        <f t="shared" si="458"/>
        <v>0</v>
      </c>
      <c r="CY311" s="396">
        <f t="shared" si="458"/>
        <v>0</v>
      </c>
      <c r="CZ311" s="397">
        <f t="shared" si="459"/>
        <v>0</v>
      </c>
      <c r="DA311" s="397">
        <f t="shared" si="459"/>
        <v>0</v>
      </c>
      <c r="DB311" s="397">
        <f t="shared" si="459"/>
        <v>0</v>
      </c>
      <c r="DC311" s="397">
        <f t="shared" si="460"/>
        <v>0</v>
      </c>
      <c r="DD311" s="397">
        <f t="shared" si="516"/>
        <v>0</v>
      </c>
      <c r="DE311" s="397">
        <f t="shared" si="516"/>
        <v>0</v>
      </c>
      <c r="DF311" s="397">
        <f t="shared" si="516"/>
        <v>0</v>
      </c>
      <c r="DG311" s="397">
        <f t="shared" si="516"/>
        <v>0</v>
      </c>
      <c r="DH311" s="397">
        <f t="shared" si="516"/>
        <v>0</v>
      </c>
      <c r="DI311" s="398">
        <f t="shared" si="461"/>
        <v>0</v>
      </c>
      <c r="DJ311" s="398">
        <f t="shared" si="461"/>
        <v>0</v>
      </c>
      <c r="DK311" s="399">
        <f t="shared" si="462"/>
        <v>0</v>
      </c>
      <c r="DL311" s="399">
        <f t="shared" si="462"/>
        <v>0</v>
      </c>
      <c r="DM311" s="399">
        <f t="shared" si="462"/>
        <v>0</v>
      </c>
      <c r="DN311" s="399">
        <f t="shared" si="462"/>
        <v>0</v>
      </c>
      <c r="DO311" s="399">
        <f t="shared" si="463"/>
        <v>-1962</v>
      </c>
      <c r="DP311" s="399">
        <f t="shared" si="464"/>
        <v>0</v>
      </c>
      <c r="DQ311" s="399">
        <f t="shared" si="464"/>
        <v>0</v>
      </c>
      <c r="DR311" s="399">
        <f t="shared" si="464"/>
        <v>0</v>
      </c>
      <c r="DS311" s="399">
        <f t="shared" si="464"/>
        <v>0</v>
      </c>
      <c r="DT311" s="400">
        <f t="shared" si="465"/>
        <v>0</v>
      </c>
      <c r="DU311" s="400">
        <f t="shared" si="465"/>
        <v>0</v>
      </c>
      <c r="DV311" s="386">
        <f t="shared" si="517"/>
        <v>0</v>
      </c>
      <c r="DW311" s="386">
        <f t="shared" si="517"/>
        <v>0</v>
      </c>
      <c r="DX311" s="386">
        <f t="shared" si="517"/>
        <v>169.15074659639876</v>
      </c>
      <c r="DY311" s="386">
        <f t="shared" si="517"/>
        <v>0</v>
      </c>
      <c r="DZ311" s="386">
        <f t="shared" si="517"/>
        <v>156.17588932806325</v>
      </c>
      <c r="EA311" s="401">
        <f t="shared" si="466"/>
        <v>725</v>
      </c>
      <c r="EB311" s="386">
        <f t="shared" si="467"/>
        <v>0</v>
      </c>
      <c r="EC311" s="386">
        <f t="shared" si="467"/>
        <v>399.67336407553796</v>
      </c>
      <c r="ED311" s="386">
        <f t="shared" si="467"/>
        <v>0</v>
      </c>
      <c r="EE311" s="385">
        <f t="shared" si="468"/>
        <v>0</v>
      </c>
      <c r="EF311" s="385">
        <f t="shared" si="468"/>
        <v>0</v>
      </c>
      <c r="EG311" s="402">
        <f t="shared" si="496"/>
        <v>0</v>
      </c>
      <c r="EH311" s="402">
        <f t="shared" si="496"/>
        <v>0</v>
      </c>
      <c r="EI311" s="402">
        <f t="shared" si="496"/>
        <v>0</v>
      </c>
      <c r="EJ311" s="402">
        <f t="shared" si="469"/>
        <v>0</v>
      </c>
      <c r="EK311" s="402">
        <f t="shared" si="469"/>
        <v>0</v>
      </c>
      <c r="EL311" s="402">
        <f t="shared" si="469"/>
        <v>0</v>
      </c>
      <c r="EM311" s="402">
        <f t="shared" si="470"/>
        <v>0</v>
      </c>
      <c r="EN311" s="402">
        <f t="shared" si="471"/>
        <v>0</v>
      </c>
      <c r="EO311" s="402">
        <f t="shared" si="471"/>
        <v>0</v>
      </c>
      <c r="EP311" s="402">
        <f t="shared" si="472"/>
        <v>0</v>
      </c>
      <c r="EQ311" s="402">
        <f t="shared" si="473"/>
        <v>0</v>
      </c>
      <c r="ER311" s="394">
        <f t="shared" si="411"/>
        <v>0</v>
      </c>
      <c r="ES311" s="394">
        <f t="shared" si="411"/>
        <v>0</v>
      </c>
      <c r="ET311" s="394">
        <f t="shared" si="411"/>
        <v>0</v>
      </c>
      <c r="EU311" s="394">
        <f t="shared" si="408"/>
        <v>0</v>
      </c>
      <c r="EV311" s="394">
        <f t="shared" si="408"/>
        <v>0</v>
      </c>
      <c r="EW311" s="394">
        <f t="shared" si="408"/>
        <v>0</v>
      </c>
      <c r="EX311" s="394">
        <f t="shared" ref="EX311:EX374" si="524">IF($EY311&gt;0,IF(AE311&gt;0,0,$EY311*$BO311*BI311),0)</f>
        <v>0</v>
      </c>
      <c r="EY311" s="403">
        <f t="shared" si="474"/>
        <v>-5021</v>
      </c>
      <c r="EZ311" s="394">
        <f t="shared" si="475"/>
        <v>0</v>
      </c>
      <c r="FA311" s="396">
        <f t="shared" si="476"/>
        <v>0</v>
      </c>
      <c r="FB311" s="396">
        <f t="shared" si="476"/>
        <v>0</v>
      </c>
      <c r="FC311" s="404">
        <f t="shared" si="514"/>
        <v>0</v>
      </c>
      <c r="FD311" s="404">
        <f t="shared" si="511"/>
        <v>0</v>
      </c>
      <c r="FE311" s="404">
        <f t="shared" si="511"/>
        <v>292.80577514273165</v>
      </c>
      <c r="FF311" s="404">
        <f t="shared" si="511"/>
        <v>0</v>
      </c>
      <c r="FG311" s="404">
        <f t="shared" si="511"/>
        <v>270.34584980237156</v>
      </c>
      <c r="FH311" s="404">
        <f t="shared" si="511"/>
        <v>0</v>
      </c>
      <c r="FI311" s="404">
        <f t="shared" si="511"/>
        <v>0</v>
      </c>
      <c r="FJ311" s="404">
        <f t="shared" si="511"/>
        <v>691.84837505489679</v>
      </c>
      <c r="FK311" s="392">
        <f t="shared" si="477"/>
        <v>1255</v>
      </c>
      <c r="FL311" s="384">
        <f t="shared" si="478"/>
        <v>0</v>
      </c>
      <c r="FM311" s="384">
        <f t="shared" si="478"/>
        <v>0</v>
      </c>
      <c r="FN311" s="405">
        <f t="shared" ref="FN311:FN342" si="525">IF($AO311=3,IF(Y311&gt;0,0,$BR311*BC311),0)</f>
        <v>0</v>
      </c>
      <c r="FO311" s="405">
        <f t="shared" ref="FO311:FO342" si="526">IF($AO311=3,IF(Z311&gt;0,0,$BR311*BD311),0)</f>
        <v>0</v>
      </c>
      <c r="FP311" s="405">
        <f t="shared" ref="FP311:FP342" si="527">IF($AO311=3,IF(AA311&gt;0,0,$BR311*BE311),0)</f>
        <v>1661.8769213877908</v>
      </c>
      <c r="FQ311" s="405">
        <f t="shared" si="518"/>
        <v>0</v>
      </c>
      <c r="FR311" s="405">
        <f t="shared" si="518"/>
        <v>1534.401185770751</v>
      </c>
      <c r="FS311" s="405">
        <f t="shared" si="518"/>
        <v>0</v>
      </c>
      <c r="FT311" s="405">
        <f t="shared" si="419"/>
        <v>0</v>
      </c>
      <c r="FU311" s="405">
        <f t="shared" si="419"/>
        <v>3926.7218928414577</v>
      </c>
      <c r="FV311" s="405">
        <f t="shared" si="419"/>
        <v>0</v>
      </c>
      <c r="FW311" s="397">
        <f t="shared" si="479"/>
        <v>31640.523474680253</v>
      </c>
      <c r="FX311" s="406">
        <f t="shared" si="480"/>
        <v>24517.523474680253</v>
      </c>
      <c r="FY311" s="331">
        <f t="shared" si="481"/>
        <v>24517.523474680253</v>
      </c>
      <c r="FZ311" s="382">
        <f t="shared" si="482"/>
        <v>0</v>
      </c>
      <c r="GA311" s="331">
        <f t="shared" si="483"/>
        <v>0</v>
      </c>
      <c r="GB311" s="407">
        <f t="shared" si="484"/>
        <v>0</v>
      </c>
      <c r="GC311" s="407">
        <f t="shared" si="485"/>
        <v>0</v>
      </c>
      <c r="GD311" s="407">
        <f t="shared" si="486"/>
        <v>0</v>
      </c>
      <c r="GE311" s="407">
        <f t="shared" si="487"/>
        <v>0</v>
      </c>
      <c r="GF311" s="407">
        <f t="shared" si="488"/>
        <v>0</v>
      </c>
      <c r="GG311" s="407">
        <f t="shared" si="489"/>
        <v>0</v>
      </c>
      <c r="GH311" s="407">
        <f t="shared" si="490"/>
        <v>0</v>
      </c>
      <c r="GI311" s="407">
        <f t="shared" si="491"/>
        <v>0</v>
      </c>
      <c r="GJ311">
        <f t="shared" si="492"/>
        <v>0</v>
      </c>
      <c r="GK311" s="382">
        <f t="shared" si="493"/>
        <v>0</v>
      </c>
      <c r="GL311">
        <v>4</v>
      </c>
      <c r="GM311">
        <f t="shared" si="512"/>
        <v>5</v>
      </c>
      <c r="GN311">
        <f t="shared" si="512"/>
        <v>0</v>
      </c>
      <c r="GO311">
        <f t="shared" si="512"/>
        <v>0</v>
      </c>
      <c r="GP311">
        <f t="shared" si="512"/>
        <v>0</v>
      </c>
      <c r="GQ311">
        <f t="shared" si="512"/>
        <v>0</v>
      </c>
      <c r="GR311">
        <f t="shared" si="509"/>
        <v>725</v>
      </c>
      <c r="GS311">
        <f t="shared" si="509"/>
        <v>0</v>
      </c>
      <c r="GT311">
        <f t="shared" si="509"/>
        <v>0</v>
      </c>
      <c r="GU311">
        <f t="shared" si="509"/>
        <v>1255</v>
      </c>
      <c r="GV311">
        <f t="shared" si="509"/>
        <v>31640.523474680253</v>
      </c>
    </row>
    <row r="312" spans="1:204" customFormat="1" x14ac:dyDescent="0.25">
      <c r="A312" s="378">
        <v>11005</v>
      </c>
      <c r="B312" s="32" t="s">
        <v>984</v>
      </c>
      <c r="C312" t="s">
        <v>872</v>
      </c>
      <c r="D312">
        <v>4</v>
      </c>
      <c r="E312" s="379">
        <v>1461</v>
      </c>
      <c r="F312" s="379">
        <v>30313</v>
      </c>
      <c r="G312" s="379">
        <v>55</v>
      </c>
      <c r="H312" s="379">
        <v>100</v>
      </c>
      <c r="I312" s="379">
        <v>6008</v>
      </c>
      <c r="J312" s="379">
        <v>0</v>
      </c>
      <c r="K312" s="379">
        <v>5216</v>
      </c>
      <c r="L312" s="379">
        <v>4484</v>
      </c>
      <c r="M312" s="380">
        <v>0</v>
      </c>
      <c r="N312" s="381">
        <f t="shared" si="422"/>
        <v>47637</v>
      </c>
      <c r="O312" s="379">
        <v>2011</v>
      </c>
      <c r="P312" s="379">
        <v>29463</v>
      </c>
      <c r="Q312" s="379">
        <v>55</v>
      </c>
      <c r="R312" s="379">
        <v>0</v>
      </c>
      <c r="S312" s="379">
        <v>5452</v>
      </c>
      <c r="T312" s="379">
        <v>0</v>
      </c>
      <c r="U312" s="379">
        <v>4441</v>
      </c>
      <c r="V312" s="379">
        <v>4910</v>
      </c>
      <c r="W312" s="480">
        <f>(VLOOKUP(A312,'[1]floresta plant'!$A$4:$F$573,6,0))*1000</f>
        <v>0</v>
      </c>
      <c r="X312" s="24">
        <f t="shared" si="423"/>
        <v>46332</v>
      </c>
      <c r="Y312" s="53">
        <f t="shared" si="409"/>
        <v>0</v>
      </c>
      <c r="Z312" s="53">
        <f t="shared" si="409"/>
        <v>-100</v>
      </c>
      <c r="AA312" s="53">
        <f t="shared" si="409"/>
        <v>-556</v>
      </c>
      <c r="AB312" s="53">
        <f t="shared" si="409"/>
        <v>0</v>
      </c>
      <c r="AC312" s="53">
        <f t="shared" si="409"/>
        <v>-775</v>
      </c>
      <c r="AD312" s="53">
        <f t="shared" si="409"/>
        <v>426</v>
      </c>
      <c r="AE312" s="53">
        <f t="shared" si="519"/>
        <v>0</v>
      </c>
      <c r="AF312" s="53">
        <f t="shared" si="424"/>
        <v>-850</v>
      </c>
      <c r="AG312" s="53">
        <f t="shared" si="425"/>
        <v>550</v>
      </c>
      <c r="AH312" s="53">
        <f t="shared" si="426"/>
        <v>25939.111556851643</v>
      </c>
      <c r="AI312" s="53">
        <f t="shared" si="494"/>
        <v>-1305</v>
      </c>
      <c r="AJ312" s="469">
        <v>0</v>
      </c>
      <c r="AK312" s="469">
        <v>24634.111556851643</v>
      </c>
      <c r="AL312" s="469">
        <v>0</v>
      </c>
      <c r="AM312" s="470">
        <f t="shared" si="427"/>
        <v>24634.111556851643</v>
      </c>
      <c r="AN312" s="53">
        <f t="shared" si="428"/>
        <v>25939.111556851643</v>
      </c>
      <c r="AO312" s="382">
        <f t="shared" si="429"/>
        <v>3</v>
      </c>
      <c r="AP312">
        <v>4</v>
      </c>
      <c r="AQ312" s="383">
        <f t="shared" si="430"/>
        <v>976</v>
      </c>
      <c r="AR312" s="383">
        <f t="shared" si="431"/>
        <v>-2281</v>
      </c>
      <c r="AS312" s="383">
        <f t="shared" si="432"/>
        <v>0</v>
      </c>
      <c r="AT312" s="383">
        <f t="shared" si="433"/>
        <v>2281</v>
      </c>
      <c r="AU312" s="383">
        <f t="shared" si="434"/>
        <v>0</v>
      </c>
      <c r="AV312" s="383">
        <f t="shared" si="435"/>
        <v>1</v>
      </c>
      <c r="AW312" s="383">
        <f t="shared" si="436"/>
        <v>0</v>
      </c>
      <c r="AX312" s="383">
        <f t="shared" si="437"/>
        <v>1</v>
      </c>
      <c r="AY312" s="383">
        <f t="shared" si="438"/>
        <v>0</v>
      </c>
      <c r="AZ312">
        <f t="shared" si="439"/>
        <v>0</v>
      </c>
      <c r="BA312">
        <f t="shared" si="440"/>
        <v>0</v>
      </c>
      <c r="BB312" s="383">
        <f t="shared" si="441"/>
        <v>0</v>
      </c>
      <c r="BC312" s="384">
        <f t="shared" si="520"/>
        <v>0</v>
      </c>
      <c r="BD312" s="384">
        <f t="shared" si="521"/>
        <v>4.3840420868040332E-2</v>
      </c>
      <c r="BE312" s="384">
        <f t="shared" si="522"/>
        <v>0.24375274002630426</v>
      </c>
      <c r="BF312" s="384">
        <f t="shared" si="515"/>
        <v>0</v>
      </c>
      <c r="BG312" s="384">
        <f t="shared" si="515"/>
        <v>0.33976326172731258</v>
      </c>
      <c r="BH312" s="384">
        <f t="shared" si="515"/>
        <v>426</v>
      </c>
      <c r="BI312" s="384">
        <f t="shared" si="418"/>
        <v>0</v>
      </c>
      <c r="BJ312" s="384">
        <f t="shared" si="418"/>
        <v>0.37264357737834281</v>
      </c>
      <c r="BK312" s="384">
        <f t="shared" si="418"/>
        <v>550</v>
      </c>
      <c r="BL312" s="474">
        <f t="shared" si="442"/>
        <v>2281</v>
      </c>
      <c r="BM312" s="409">
        <f t="shared" si="443"/>
        <v>25939.111556851643</v>
      </c>
      <c r="BN312" s="473">
        <f t="shared" si="444"/>
        <v>976</v>
      </c>
      <c r="BO312" s="387">
        <f t="shared" si="445"/>
        <v>1</v>
      </c>
      <c r="BP312" s="387">
        <f t="shared" si="446"/>
        <v>0</v>
      </c>
      <c r="BQ312" s="388">
        <f t="shared" si="447"/>
        <v>0</v>
      </c>
      <c r="BR312" s="389">
        <f t="shared" si="448"/>
        <v>1305</v>
      </c>
      <c r="BS312" s="390">
        <f t="shared" si="449"/>
        <v>0</v>
      </c>
      <c r="BT312" s="391">
        <f t="shared" si="513"/>
        <v>0</v>
      </c>
      <c r="BU312" s="391">
        <f t="shared" si="510"/>
        <v>0</v>
      </c>
      <c r="BV312" s="391">
        <f t="shared" si="510"/>
        <v>0</v>
      </c>
      <c r="BW312" s="391">
        <f t="shared" si="510"/>
        <v>0</v>
      </c>
      <c r="BX312" s="391">
        <f t="shared" si="510"/>
        <v>0</v>
      </c>
      <c r="BY312" s="391">
        <f t="shared" si="510"/>
        <v>0</v>
      </c>
      <c r="BZ312" s="391">
        <f t="shared" si="510"/>
        <v>0</v>
      </c>
      <c r="CA312" s="391">
        <f t="shared" si="510"/>
        <v>0</v>
      </c>
      <c r="CB312" s="391">
        <f t="shared" si="450"/>
        <v>0</v>
      </c>
      <c r="CC312" s="391">
        <f t="shared" si="450"/>
        <v>0</v>
      </c>
      <c r="CD312" s="392">
        <f t="shared" si="451"/>
        <v>0</v>
      </c>
      <c r="CE312" s="393">
        <f t="shared" si="452"/>
        <v>-100</v>
      </c>
      <c r="CF312" s="392">
        <f t="shared" si="410"/>
        <v>0</v>
      </c>
      <c r="CG312" s="392">
        <f t="shared" si="410"/>
        <v>0</v>
      </c>
      <c r="CH312" s="392">
        <f t="shared" si="410"/>
        <v>0</v>
      </c>
      <c r="CI312" s="392">
        <f t="shared" si="410"/>
        <v>0</v>
      </c>
      <c r="CJ312" s="392">
        <f t="shared" si="410"/>
        <v>0</v>
      </c>
      <c r="CK312" s="392">
        <f t="shared" si="410"/>
        <v>0</v>
      </c>
      <c r="CL312" s="392">
        <f t="shared" si="523"/>
        <v>0</v>
      </c>
      <c r="CM312" s="392">
        <f t="shared" si="453"/>
        <v>0</v>
      </c>
      <c r="CN312" s="392">
        <f t="shared" si="454"/>
        <v>0</v>
      </c>
      <c r="CO312" s="394">
        <f t="shared" si="455"/>
        <v>0</v>
      </c>
      <c r="CP312" s="394">
        <f t="shared" si="455"/>
        <v>0</v>
      </c>
      <c r="CQ312" s="395">
        <f t="shared" si="456"/>
        <v>-556</v>
      </c>
      <c r="CR312" s="394">
        <f t="shared" si="495"/>
        <v>0</v>
      </c>
      <c r="CS312" s="394">
        <f t="shared" si="495"/>
        <v>0</v>
      </c>
      <c r="CT312" s="394">
        <f t="shared" si="495"/>
        <v>0</v>
      </c>
      <c r="CU312" s="394">
        <f t="shared" si="457"/>
        <v>0</v>
      </c>
      <c r="CV312" s="394">
        <f t="shared" si="457"/>
        <v>0</v>
      </c>
      <c r="CW312" s="394">
        <f t="shared" si="457"/>
        <v>0</v>
      </c>
      <c r="CX312" s="396">
        <f t="shared" si="458"/>
        <v>0</v>
      </c>
      <c r="CY312" s="396">
        <f t="shared" si="458"/>
        <v>0</v>
      </c>
      <c r="CZ312" s="397">
        <f t="shared" si="459"/>
        <v>0</v>
      </c>
      <c r="DA312" s="397">
        <f t="shared" si="459"/>
        <v>0</v>
      </c>
      <c r="DB312" s="397">
        <f t="shared" si="459"/>
        <v>0</v>
      </c>
      <c r="DC312" s="397">
        <f t="shared" si="460"/>
        <v>0</v>
      </c>
      <c r="DD312" s="397">
        <f t="shared" si="516"/>
        <v>0</v>
      </c>
      <c r="DE312" s="397">
        <f t="shared" si="516"/>
        <v>0</v>
      </c>
      <c r="DF312" s="397">
        <f t="shared" si="516"/>
        <v>0</v>
      </c>
      <c r="DG312" s="397">
        <f t="shared" si="516"/>
        <v>0</v>
      </c>
      <c r="DH312" s="397">
        <f t="shared" si="516"/>
        <v>0</v>
      </c>
      <c r="DI312" s="398">
        <f t="shared" si="461"/>
        <v>0</v>
      </c>
      <c r="DJ312" s="398">
        <f t="shared" si="461"/>
        <v>0</v>
      </c>
      <c r="DK312" s="399">
        <f t="shared" si="462"/>
        <v>0</v>
      </c>
      <c r="DL312" s="399">
        <f t="shared" si="462"/>
        <v>0</v>
      </c>
      <c r="DM312" s="399">
        <f t="shared" si="462"/>
        <v>0</v>
      </c>
      <c r="DN312" s="399">
        <f t="shared" si="462"/>
        <v>0</v>
      </c>
      <c r="DO312" s="399">
        <f t="shared" si="463"/>
        <v>-775</v>
      </c>
      <c r="DP312" s="399">
        <f t="shared" si="464"/>
        <v>0</v>
      </c>
      <c r="DQ312" s="399">
        <f t="shared" si="464"/>
        <v>0</v>
      </c>
      <c r="DR312" s="399">
        <f t="shared" si="464"/>
        <v>0</v>
      </c>
      <c r="DS312" s="399">
        <f t="shared" si="464"/>
        <v>0</v>
      </c>
      <c r="DT312" s="400">
        <f t="shared" si="465"/>
        <v>0</v>
      </c>
      <c r="DU312" s="400">
        <f t="shared" si="465"/>
        <v>0</v>
      </c>
      <c r="DV312" s="386">
        <f t="shared" si="517"/>
        <v>0</v>
      </c>
      <c r="DW312" s="386">
        <f t="shared" si="517"/>
        <v>18.676019289785181</v>
      </c>
      <c r="DX312" s="386">
        <f t="shared" si="517"/>
        <v>103.83866725120562</v>
      </c>
      <c r="DY312" s="386">
        <f t="shared" si="517"/>
        <v>0</v>
      </c>
      <c r="DZ312" s="386">
        <f t="shared" si="517"/>
        <v>144.73914949583516</v>
      </c>
      <c r="EA312" s="401">
        <f t="shared" si="466"/>
        <v>426</v>
      </c>
      <c r="EB312" s="386">
        <f t="shared" si="467"/>
        <v>0</v>
      </c>
      <c r="EC312" s="386">
        <f t="shared" si="467"/>
        <v>158.74616396317404</v>
      </c>
      <c r="ED312" s="386">
        <f t="shared" si="467"/>
        <v>0</v>
      </c>
      <c r="EE312" s="385">
        <f t="shared" si="468"/>
        <v>0</v>
      </c>
      <c r="EF312" s="385">
        <f t="shared" si="468"/>
        <v>0</v>
      </c>
      <c r="EG312" s="402">
        <f t="shared" si="496"/>
        <v>0</v>
      </c>
      <c r="EH312" s="402">
        <f t="shared" si="496"/>
        <v>0</v>
      </c>
      <c r="EI312" s="402">
        <f t="shared" si="496"/>
        <v>0</v>
      </c>
      <c r="EJ312" s="402">
        <f t="shared" si="469"/>
        <v>0</v>
      </c>
      <c r="EK312" s="402">
        <f t="shared" si="469"/>
        <v>0</v>
      </c>
      <c r="EL312" s="402">
        <f t="shared" si="469"/>
        <v>0</v>
      </c>
      <c r="EM312" s="402">
        <f t="shared" si="470"/>
        <v>0</v>
      </c>
      <c r="EN312" s="402">
        <f t="shared" si="471"/>
        <v>0</v>
      </c>
      <c r="EO312" s="402">
        <f t="shared" si="471"/>
        <v>0</v>
      </c>
      <c r="EP312" s="402">
        <f t="shared" si="472"/>
        <v>0</v>
      </c>
      <c r="EQ312" s="402">
        <f t="shared" si="473"/>
        <v>0</v>
      </c>
      <c r="ER312" s="394">
        <f t="shared" si="411"/>
        <v>0</v>
      </c>
      <c r="ES312" s="394">
        <f t="shared" si="411"/>
        <v>0</v>
      </c>
      <c r="ET312" s="394">
        <f t="shared" si="411"/>
        <v>0</v>
      </c>
      <c r="EU312" s="394">
        <f t="shared" si="411"/>
        <v>0</v>
      </c>
      <c r="EV312" s="394">
        <f t="shared" si="411"/>
        <v>0</v>
      </c>
      <c r="EW312" s="394">
        <f t="shared" si="411"/>
        <v>0</v>
      </c>
      <c r="EX312" s="394">
        <f t="shared" si="524"/>
        <v>0</v>
      </c>
      <c r="EY312" s="403">
        <f t="shared" si="474"/>
        <v>-850</v>
      </c>
      <c r="EZ312" s="394">
        <f t="shared" si="475"/>
        <v>0</v>
      </c>
      <c r="FA312" s="396">
        <f t="shared" si="476"/>
        <v>0</v>
      </c>
      <c r="FB312" s="396">
        <f t="shared" si="476"/>
        <v>0</v>
      </c>
      <c r="FC312" s="404">
        <f t="shared" si="514"/>
        <v>0</v>
      </c>
      <c r="FD312" s="404">
        <f t="shared" si="511"/>
        <v>24.112231477422181</v>
      </c>
      <c r="FE312" s="404">
        <f t="shared" si="511"/>
        <v>134.06400701446734</v>
      </c>
      <c r="FF312" s="404">
        <f t="shared" si="511"/>
        <v>0</v>
      </c>
      <c r="FG312" s="404">
        <f t="shared" si="511"/>
        <v>186.86979395002191</v>
      </c>
      <c r="FH312" s="404">
        <f t="shared" si="511"/>
        <v>0</v>
      </c>
      <c r="FI312" s="404">
        <f t="shared" si="511"/>
        <v>0</v>
      </c>
      <c r="FJ312" s="404">
        <f t="shared" si="511"/>
        <v>204.95396755808855</v>
      </c>
      <c r="FK312" s="392">
        <f t="shared" si="477"/>
        <v>550</v>
      </c>
      <c r="FL312" s="384">
        <f t="shared" si="478"/>
        <v>0</v>
      </c>
      <c r="FM312" s="384">
        <f t="shared" si="478"/>
        <v>0</v>
      </c>
      <c r="FN312" s="405">
        <f t="shared" si="525"/>
        <v>0</v>
      </c>
      <c r="FO312" s="405">
        <f t="shared" si="526"/>
        <v>57.211749232792634</v>
      </c>
      <c r="FP312" s="405">
        <f t="shared" si="527"/>
        <v>318.09732573432706</v>
      </c>
      <c r="FQ312" s="405">
        <f t="shared" si="518"/>
        <v>0</v>
      </c>
      <c r="FR312" s="405">
        <f t="shared" si="518"/>
        <v>443.39105655414289</v>
      </c>
      <c r="FS312" s="405">
        <f t="shared" si="518"/>
        <v>0</v>
      </c>
      <c r="FT312" s="405">
        <f t="shared" si="419"/>
        <v>0</v>
      </c>
      <c r="FU312" s="405">
        <f t="shared" si="419"/>
        <v>486.29986847873738</v>
      </c>
      <c r="FV312" s="405">
        <f t="shared" si="419"/>
        <v>0</v>
      </c>
      <c r="FW312" s="397">
        <f t="shared" si="479"/>
        <v>25939.111556851643</v>
      </c>
      <c r="FX312" s="406">
        <f t="shared" si="480"/>
        <v>24634.111556851643</v>
      </c>
      <c r="FY312" s="331">
        <f t="shared" si="481"/>
        <v>24634.111556851643</v>
      </c>
      <c r="FZ312" s="382">
        <f t="shared" si="482"/>
        <v>0</v>
      </c>
      <c r="GA312" s="331">
        <f t="shared" si="483"/>
        <v>0</v>
      </c>
      <c r="GB312" s="407">
        <f t="shared" si="484"/>
        <v>0</v>
      </c>
      <c r="GC312" s="407">
        <f t="shared" si="485"/>
        <v>0</v>
      </c>
      <c r="GD312" s="407">
        <f t="shared" si="486"/>
        <v>0</v>
      </c>
      <c r="GE312" s="407">
        <f t="shared" si="487"/>
        <v>0</v>
      </c>
      <c r="GF312" s="407">
        <f t="shared" si="488"/>
        <v>0</v>
      </c>
      <c r="GG312" s="407">
        <f t="shared" si="489"/>
        <v>0</v>
      </c>
      <c r="GH312" s="407">
        <f t="shared" si="490"/>
        <v>0</v>
      </c>
      <c r="GI312" s="407">
        <f t="shared" si="491"/>
        <v>0</v>
      </c>
      <c r="GJ312">
        <f t="shared" si="492"/>
        <v>0</v>
      </c>
      <c r="GK312" s="382">
        <f t="shared" si="493"/>
        <v>0</v>
      </c>
      <c r="GL312">
        <v>4</v>
      </c>
      <c r="GM312">
        <f t="shared" si="512"/>
        <v>0</v>
      </c>
      <c r="GN312">
        <f t="shared" si="512"/>
        <v>0</v>
      </c>
      <c r="GO312">
        <f t="shared" si="512"/>
        <v>0</v>
      </c>
      <c r="GP312">
        <f t="shared" si="512"/>
        <v>0</v>
      </c>
      <c r="GQ312">
        <f t="shared" si="512"/>
        <v>0</v>
      </c>
      <c r="GR312">
        <f t="shared" si="509"/>
        <v>426</v>
      </c>
      <c r="GS312">
        <f t="shared" si="509"/>
        <v>0</v>
      </c>
      <c r="GT312">
        <f t="shared" si="509"/>
        <v>0</v>
      </c>
      <c r="GU312">
        <f t="shared" si="509"/>
        <v>550</v>
      </c>
      <c r="GV312">
        <f t="shared" si="509"/>
        <v>25939.111556851643</v>
      </c>
    </row>
    <row r="313" spans="1:204" customFormat="1" x14ac:dyDescent="0.25">
      <c r="A313" s="378">
        <v>11006</v>
      </c>
      <c r="B313" s="32" t="s">
        <v>985</v>
      </c>
      <c r="C313" t="s">
        <v>872</v>
      </c>
      <c r="D313">
        <v>4</v>
      </c>
      <c r="E313" s="379">
        <v>3032</v>
      </c>
      <c r="F313" s="379">
        <v>55544</v>
      </c>
      <c r="G313" s="379">
        <v>342</v>
      </c>
      <c r="H313" s="379">
        <v>0</v>
      </c>
      <c r="I313" s="379">
        <v>28371</v>
      </c>
      <c r="J313" s="379">
        <v>0</v>
      </c>
      <c r="K313" s="379">
        <v>18398</v>
      </c>
      <c r="L313" s="379">
        <v>28278</v>
      </c>
      <c r="M313" s="380">
        <v>0</v>
      </c>
      <c r="N313" s="381">
        <f t="shared" si="422"/>
        <v>133965</v>
      </c>
      <c r="O313" s="379">
        <v>3274</v>
      </c>
      <c r="P313" s="379">
        <v>57587</v>
      </c>
      <c r="Q313" s="379">
        <v>2546</v>
      </c>
      <c r="R313" s="379">
        <v>0</v>
      </c>
      <c r="S313" s="379">
        <v>30613</v>
      </c>
      <c r="T313" s="379">
        <v>0</v>
      </c>
      <c r="U313" s="379">
        <v>11769</v>
      </c>
      <c r="V313" s="379">
        <v>29924</v>
      </c>
      <c r="W313" s="480">
        <f>(VLOOKUP(A313,'[1]floresta plant'!$A$4:$F$573,6,0))*1000</f>
        <v>0</v>
      </c>
      <c r="X313" s="24">
        <f t="shared" si="423"/>
        <v>135713</v>
      </c>
      <c r="Y313" s="53">
        <f t="shared" ref="Y313:AD355" si="528">Q313-G313</f>
        <v>2204</v>
      </c>
      <c r="Z313" s="53">
        <f t="shared" si="528"/>
        <v>0</v>
      </c>
      <c r="AA313" s="53">
        <f t="shared" si="528"/>
        <v>2242</v>
      </c>
      <c r="AB313" s="53">
        <f t="shared" si="528"/>
        <v>0</v>
      </c>
      <c r="AC313" s="53">
        <f t="shared" si="528"/>
        <v>-6629</v>
      </c>
      <c r="AD313" s="53">
        <f t="shared" si="528"/>
        <v>1646</v>
      </c>
      <c r="AE313" s="53">
        <f t="shared" si="519"/>
        <v>0</v>
      </c>
      <c r="AF313" s="53">
        <f t="shared" si="424"/>
        <v>2043</v>
      </c>
      <c r="AG313" s="53">
        <f t="shared" si="425"/>
        <v>242</v>
      </c>
      <c r="AH313" s="53">
        <f t="shared" si="426"/>
        <v>39557.02766147381</v>
      </c>
      <c r="AI313" s="53">
        <f t="shared" si="494"/>
        <v>1748</v>
      </c>
      <c r="AJ313" s="469">
        <v>0</v>
      </c>
      <c r="AK313" s="469">
        <v>41305.02766147381</v>
      </c>
      <c r="AL313" s="469">
        <v>0</v>
      </c>
      <c r="AM313" s="470">
        <f t="shared" si="427"/>
        <v>41305.02766147381</v>
      </c>
      <c r="AN313" s="53">
        <f t="shared" si="428"/>
        <v>39557.02766147381</v>
      </c>
      <c r="AO313" s="382">
        <f t="shared" si="429"/>
        <v>1</v>
      </c>
      <c r="AP313">
        <v>4</v>
      </c>
      <c r="AQ313" s="383">
        <f t="shared" si="430"/>
        <v>8377</v>
      </c>
      <c r="AR313" s="383">
        <f t="shared" si="431"/>
        <v>-6629</v>
      </c>
      <c r="AS313" s="383">
        <f t="shared" si="432"/>
        <v>2204</v>
      </c>
      <c r="AT313" s="383">
        <f t="shared" si="433"/>
        <v>6629</v>
      </c>
      <c r="AU313" s="383">
        <f t="shared" si="434"/>
        <v>0</v>
      </c>
      <c r="AV313" s="383">
        <f t="shared" si="435"/>
        <v>1</v>
      </c>
      <c r="AW313" s="383">
        <f t="shared" si="436"/>
        <v>0</v>
      </c>
      <c r="AX313" s="383">
        <f t="shared" si="437"/>
        <v>1</v>
      </c>
      <c r="AY313" s="383">
        <f t="shared" si="438"/>
        <v>2204</v>
      </c>
      <c r="AZ313">
        <f t="shared" si="439"/>
        <v>0</v>
      </c>
      <c r="BA313">
        <f t="shared" si="440"/>
        <v>0</v>
      </c>
      <c r="BB313" s="383">
        <f t="shared" si="441"/>
        <v>0</v>
      </c>
      <c r="BC313" s="384">
        <f t="shared" si="520"/>
        <v>2204</v>
      </c>
      <c r="BD313" s="384">
        <f t="shared" si="521"/>
        <v>0</v>
      </c>
      <c r="BE313" s="384">
        <f t="shared" si="522"/>
        <v>2242</v>
      </c>
      <c r="BF313" s="384">
        <f t="shared" si="515"/>
        <v>0</v>
      </c>
      <c r="BG313" s="384">
        <f t="shared" si="515"/>
        <v>1</v>
      </c>
      <c r="BH313" s="384">
        <f t="shared" si="515"/>
        <v>1646</v>
      </c>
      <c r="BI313" s="384">
        <f t="shared" si="418"/>
        <v>0</v>
      </c>
      <c r="BJ313" s="384">
        <f t="shared" si="418"/>
        <v>2043</v>
      </c>
      <c r="BK313" s="384">
        <f t="shared" si="418"/>
        <v>242</v>
      </c>
      <c r="BL313" s="474">
        <f t="shared" si="442"/>
        <v>4425</v>
      </c>
      <c r="BM313" s="409">
        <f t="shared" si="443"/>
        <v>39557.02766147381</v>
      </c>
      <c r="BN313" s="473">
        <f t="shared" si="444"/>
        <v>6173</v>
      </c>
      <c r="BO313" s="387">
        <f t="shared" si="445"/>
        <v>0.71683136238457801</v>
      </c>
      <c r="BP313" s="387">
        <f t="shared" si="446"/>
        <v>0</v>
      </c>
      <c r="BQ313" s="388">
        <f t="shared" si="447"/>
        <v>0.28316863761542199</v>
      </c>
      <c r="BR313" s="389">
        <f t="shared" si="448"/>
        <v>0</v>
      </c>
      <c r="BS313" s="390">
        <f t="shared" si="449"/>
        <v>2204</v>
      </c>
      <c r="BT313" s="391">
        <f t="shared" si="513"/>
        <v>0</v>
      </c>
      <c r="BU313" s="391">
        <f t="shared" si="510"/>
        <v>0</v>
      </c>
      <c r="BV313" s="391">
        <f t="shared" si="510"/>
        <v>0</v>
      </c>
      <c r="BW313" s="391">
        <f t="shared" si="510"/>
        <v>2204</v>
      </c>
      <c r="BX313" s="391">
        <f t="shared" si="510"/>
        <v>0</v>
      </c>
      <c r="BY313" s="391">
        <f t="shared" si="510"/>
        <v>0</v>
      </c>
      <c r="BZ313" s="391">
        <f t="shared" si="510"/>
        <v>0</v>
      </c>
      <c r="CA313" s="391">
        <f t="shared" si="510"/>
        <v>0</v>
      </c>
      <c r="CB313" s="391">
        <f t="shared" si="450"/>
        <v>0</v>
      </c>
      <c r="CC313" s="391">
        <f t="shared" si="450"/>
        <v>0</v>
      </c>
      <c r="CD313" s="392">
        <f t="shared" si="451"/>
        <v>0</v>
      </c>
      <c r="CE313" s="393">
        <f t="shared" si="452"/>
        <v>0</v>
      </c>
      <c r="CF313" s="392">
        <f t="shared" ref="CF313:CK355" si="529">IF($CE313&gt;0,IF(AA313&gt;0,0,$BO313*BE313*$CE313),0)</f>
        <v>0</v>
      </c>
      <c r="CG313" s="392">
        <f t="shared" si="529"/>
        <v>0</v>
      </c>
      <c r="CH313" s="392">
        <f t="shared" si="529"/>
        <v>0</v>
      </c>
      <c r="CI313" s="392">
        <f t="shared" si="529"/>
        <v>0</v>
      </c>
      <c r="CJ313" s="392">
        <f t="shared" si="529"/>
        <v>0</v>
      </c>
      <c r="CK313" s="392">
        <f t="shared" si="529"/>
        <v>0</v>
      </c>
      <c r="CL313" s="392">
        <f t="shared" si="523"/>
        <v>0</v>
      </c>
      <c r="CM313" s="392">
        <f t="shared" si="453"/>
        <v>0</v>
      </c>
      <c r="CN313" s="392">
        <f t="shared" si="454"/>
        <v>0</v>
      </c>
      <c r="CO313" s="394">
        <f t="shared" si="455"/>
        <v>0</v>
      </c>
      <c r="CP313" s="394">
        <f t="shared" si="455"/>
        <v>0</v>
      </c>
      <c r="CQ313" s="395">
        <f t="shared" si="456"/>
        <v>2242</v>
      </c>
      <c r="CR313" s="394">
        <f t="shared" si="495"/>
        <v>0</v>
      </c>
      <c r="CS313" s="394">
        <f t="shared" si="495"/>
        <v>1607.135914466224</v>
      </c>
      <c r="CT313" s="394">
        <f t="shared" si="495"/>
        <v>0</v>
      </c>
      <c r="CU313" s="394">
        <f t="shared" si="457"/>
        <v>0</v>
      </c>
      <c r="CV313" s="394">
        <f t="shared" si="457"/>
        <v>0</v>
      </c>
      <c r="CW313" s="394">
        <f t="shared" si="457"/>
        <v>0</v>
      </c>
      <c r="CX313" s="396">
        <f t="shared" si="458"/>
        <v>0</v>
      </c>
      <c r="CY313" s="396">
        <f t="shared" si="458"/>
        <v>634.86408553377612</v>
      </c>
      <c r="CZ313" s="397">
        <f t="shared" si="459"/>
        <v>0</v>
      </c>
      <c r="DA313" s="397">
        <f t="shared" si="459"/>
        <v>0</v>
      </c>
      <c r="DB313" s="397">
        <f t="shared" si="459"/>
        <v>0</v>
      </c>
      <c r="DC313" s="397">
        <f t="shared" si="460"/>
        <v>0</v>
      </c>
      <c r="DD313" s="397">
        <f t="shared" si="516"/>
        <v>0</v>
      </c>
      <c r="DE313" s="397">
        <f t="shared" si="516"/>
        <v>0</v>
      </c>
      <c r="DF313" s="397">
        <f t="shared" si="516"/>
        <v>0</v>
      </c>
      <c r="DG313" s="397">
        <f t="shared" si="516"/>
        <v>0</v>
      </c>
      <c r="DH313" s="397">
        <f t="shared" si="516"/>
        <v>0</v>
      </c>
      <c r="DI313" s="398">
        <f t="shared" si="461"/>
        <v>0</v>
      </c>
      <c r="DJ313" s="398">
        <f t="shared" si="461"/>
        <v>0</v>
      </c>
      <c r="DK313" s="399">
        <f t="shared" si="462"/>
        <v>0</v>
      </c>
      <c r="DL313" s="399">
        <f t="shared" si="462"/>
        <v>0</v>
      </c>
      <c r="DM313" s="399">
        <f t="shared" si="462"/>
        <v>0</v>
      </c>
      <c r="DN313" s="399">
        <f t="shared" si="462"/>
        <v>0</v>
      </c>
      <c r="DO313" s="399">
        <f t="shared" si="463"/>
        <v>-6629</v>
      </c>
      <c r="DP313" s="399">
        <f t="shared" si="464"/>
        <v>0</v>
      </c>
      <c r="DQ313" s="399">
        <f t="shared" si="464"/>
        <v>0</v>
      </c>
      <c r="DR313" s="399">
        <f t="shared" si="464"/>
        <v>0</v>
      </c>
      <c r="DS313" s="399">
        <f t="shared" si="464"/>
        <v>0</v>
      </c>
      <c r="DT313" s="400">
        <f t="shared" si="465"/>
        <v>0</v>
      </c>
      <c r="DU313" s="400">
        <f t="shared" si="465"/>
        <v>0</v>
      </c>
      <c r="DV313" s="386">
        <f t="shared" si="517"/>
        <v>0</v>
      </c>
      <c r="DW313" s="386">
        <f t="shared" si="517"/>
        <v>0</v>
      </c>
      <c r="DX313" s="386">
        <f t="shared" si="517"/>
        <v>0</v>
      </c>
      <c r="DY313" s="386">
        <f t="shared" si="517"/>
        <v>0</v>
      </c>
      <c r="DZ313" s="386">
        <f t="shared" si="517"/>
        <v>1179.9044224850154</v>
      </c>
      <c r="EA313" s="401">
        <f t="shared" si="466"/>
        <v>1646</v>
      </c>
      <c r="EB313" s="386">
        <f t="shared" si="467"/>
        <v>0</v>
      </c>
      <c r="EC313" s="386">
        <f t="shared" si="467"/>
        <v>0</v>
      </c>
      <c r="ED313" s="386">
        <f t="shared" si="467"/>
        <v>0</v>
      </c>
      <c r="EE313" s="385">
        <f t="shared" si="468"/>
        <v>0</v>
      </c>
      <c r="EF313" s="385">
        <f t="shared" si="468"/>
        <v>466.0955775149846</v>
      </c>
      <c r="EG313" s="402">
        <f t="shared" si="496"/>
        <v>0</v>
      </c>
      <c r="EH313" s="402">
        <f t="shared" si="496"/>
        <v>0</v>
      </c>
      <c r="EI313" s="402">
        <f t="shared" si="496"/>
        <v>0</v>
      </c>
      <c r="EJ313" s="402">
        <f t="shared" si="469"/>
        <v>0</v>
      </c>
      <c r="EK313" s="402">
        <f t="shared" si="469"/>
        <v>0</v>
      </c>
      <c r="EL313" s="402">
        <f t="shared" si="469"/>
        <v>0</v>
      </c>
      <c r="EM313" s="402">
        <f t="shared" si="470"/>
        <v>0</v>
      </c>
      <c r="EN313" s="402">
        <f t="shared" si="471"/>
        <v>0</v>
      </c>
      <c r="EO313" s="402">
        <f t="shared" si="471"/>
        <v>0</v>
      </c>
      <c r="EP313" s="402">
        <f t="shared" si="472"/>
        <v>0</v>
      </c>
      <c r="EQ313" s="402">
        <f t="shared" si="473"/>
        <v>0</v>
      </c>
      <c r="ER313" s="394">
        <f t="shared" ref="ER313:EW355" si="530">IF($EY313&gt;0,IF(Y313&gt;0,0,$EY313*$BO313*BC313),0)</f>
        <v>0</v>
      </c>
      <c r="ES313" s="394">
        <f t="shared" si="530"/>
        <v>0</v>
      </c>
      <c r="ET313" s="394">
        <f t="shared" si="530"/>
        <v>0</v>
      </c>
      <c r="EU313" s="394">
        <f t="shared" si="530"/>
        <v>0</v>
      </c>
      <c r="EV313" s="394">
        <f t="shared" si="530"/>
        <v>1464.4864733516929</v>
      </c>
      <c r="EW313" s="394">
        <f t="shared" si="530"/>
        <v>0</v>
      </c>
      <c r="EX313" s="394">
        <f t="shared" si="524"/>
        <v>0</v>
      </c>
      <c r="EY313" s="403">
        <f t="shared" si="474"/>
        <v>2043</v>
      </c>
      <c r="EZ313" s="394">
        <f t="shared" si="475"/>
        <v>0</v>
      </c>
      <c r="FA313" s="396">
        <f t="shared" si="476"/>
        <v>0</v>
      </c>
      <c r="FB313" s="396">
        <f t="shared" si="476"/>
        <v>578.51352664830711</v>
      </c>
      <c r="FC313" s="404">
        <f t="shared" si="514"/>
        <v>0</v>
      </c>
      <c r="FD313" s="404">
        <f t="shared" si="511"/>
        <v>0</v>
      </c>
      <c r="FE313" s="404">
        <f t="shared" si="511"/>
        <v>0</v>
      </c>
      <c r="FF313" s="404">
        <f t="shared" si="511"/>
        <v>0</v>
      </c>
      <c r="FG313" s="404">
        <f t="shared" si="511"/>
        <v>173.47318969706788</v>
      </c>
      <c r="FH313" s="404">
        <f t="shared" si="511"/>
        <v>0</v>
      </c>
      <c r="FI313" s="404">
        <f t="shared" si="511"/>
        <v>0</v>
      </c>
      <c r="FJ313" s="404">
        <f t="shared" si="511"/>
        <v>0</v>
      </c>
      <c r="FK313" s="392">
        <f t="shared" si="477"/>
        <v>242</v>
      </c>
      <c r="FL313" s="384">
        <f t="shared" si="478"/>
        <v>0</v>
      </c>
      <c r="FM313" s="384">
        <f t="shared" si="478"/>
        <v>68.52681030293212</v>
      </c>
      <c r="FN313" s="405">
        <f t="shared" si="525"/>
        <v>0</v>
      </c>
      <c r="FO313" s="405">
        <f t="shared" si="526"/>
        <v>0</v>
      </c>
      <c r="FP313" s="405">
        <f t="shared" si="527"/>
        <v>0</v>
      </c>
      <c r="FQ313" s="405">
        <f t="shared" si="518"/>
        <v>0</v>
      </c>
      <c r="FR313" s="405">
        <f t="shared" si="518"/>
        <v>0</v>
      </c>
      <c r="FS313" s="405">
        <f t="shared" si="518"/>
        <v>0</v>
      </c>
      <c r="FT313" s="405">
        <f t="shared" si="419"/>
        <v>0</v>
      </c>
      <c r="FU313" s="405">
        <f t="shared" si="419"/>
        <v>0</v>
      </c>
      <c r="FV313" s="405">
        <f t="shared" si="419"/>
        <v>0</v>
      </c>
      <c r="FW313" s="397">
        <f t="shared" si="479"/>
        <v>39557.02766147381</v>
      </c>
      <c r="FX313" s="406">
        <f t="shared" si="480"/>
        <v>39557.02766147381</v>
      </c>
      <c r="FY313" s="331">
        <f t="shared" si="481"/>
        <v>41305.027661473803</v>
      </c>
      <c r="FZ313" s="382">
        <f t="shared" si="482"/>
        <v>0</v>
      </c>
      <c r="GA313" s="331">
        <f t="shared" si="483"/>
        <v>0</v>
      </c>
      <c r="GB313" s="407">
        <f t="shared" si="484"/>
        <v>0</v>
      </c>
      <c r="GC313" s="407">
        <f t="shared" si="485"/>
        <v>0</v>
      </c>
      <c r="GD313" s="407">
        <f t="shared" si="486"/>
        <v>0</v>
      </c>
      <c r="GE313" s="407">
        <f t="shared" si="487"/>
        <v>0</v>
      </c>
      <c r="GF313" s="407">
        <f t="shared" si="488"/>
        <v>0</v>
      </c>
      <c r="GG313" s="407">
        <f t="shared" si="489"/>
        <v>0</v>
      </c>
      <c r="GH313" s="407">
        <f t="shared" si="490"/>
        <v>0</v>
      </c>
      <c r="GI313" s="407">
        <f t="shared" si="491"/>
        <v>0</v>
      </c>
      <c r="GJ313">
        <f t="shared" si="492"/>
        <v>0</v>
      </c>
      <c r="GK313" s="382">
        <f t="shared" si="493"/>
        <v>0</v>
      </c>
      <c r="GL313">
        <v>4</v>
      </c>
      <c r="GM313">
        <f t="shared" si="512"/>
        <v>2204</v>
      </c>
      <c r="GN313">
        <f t="shared" si="512"/>
        <v>0</v>
      </c>
      <c r="GO313">
        <f t="shared" si="512"/>
        <v>2242</v>
      </c>
      <c r="GP313">
        <f t="shared" si="512"/>
        <v>0</v>
      </c>
      <c r="GQ313">
        <f t="shared" si="512"/>
        <v>0</v>
      </c>
      <c r="GR313">
        <f t="shared" si="509"/>
        <v>1646</v>
      </c>
      <c r="GS313">
        <f t="shared" si="509"/>
        <v>0</v>
      </c>
      <c r="GT313">
        <f t="shared" si="509"/>
        <v>2043</v>
      </c>
      <c r="GU313">
        <f t="shared" si="509"/>
        <v>242</v>
      </c>
      <c r="GV313">
        <f t="shared" si="509"/>
        <v>39557.02766147381</v>
      </c>
    </row>
    <row r="314" spans="1:204" customFormat="1" x14ac:dyDescent="0.25">
      <c r="A314" s="378">
        <v>11007</v>
      </c>
      <c r="B314" s="32" t="s">
        <v>986</v>
      </c>
      <c r="C314" t="s">
        <v>872</v>
      </c>
      <c r="D314">
        <v>4</v>
      </c>
      <c r="E314" s="379">
        <v>1651</v>
      </c>
      <c r="F314" s="379">
        <v>5462</v>
      </c>
      <c r="G314" s="379">
        <v>17</v>
      </c>
      <c r="H314" s="379">
        <v>44500</v>
      </c>
      <c r="I314" s="379">
        <v>24476</v>
      </c>
      <c r="J314" s="379">
        <v>0</v>
      </c>
      <c r="K314" s="379">
        <v>13269</v>
      </c>
      <c r="L314" s="379">
        <v>4095</v>
      </c>
      <c r="M314" s="380">
        <v>0</v>
      </c>
      <c r="N314" s="381">
        <f t="shared" si="422"/>
        <v>93470</v>
      </c>
      <c r="O314" s="379">
        <v>1734</v>
      </c>
      <c r="P314" s="379">
        <v>5650</v>
      </c>
      <c r="Q314" s="379">
        <v>280</v>
      </c>
      <c r="R314" s="379">
        <v>49306</v>
      </c>
      <c r="S314" s="379">
        <v>33870</v>
      </c>
      <c r="T314" s="379">
        <v>0</v>
      </c>
      <c r="U314" s="379">
        <v>10715</v>
      </c>
      <c r="V314" s="379">
        <v>4444</v>
      </c>
      <c r="W314" s="480">
        <f>(VLOOKUP(A314,'[1]floresta plant'!$A$4:$F$573,6,0))*1000</f>
        <v>0</v>
      </c>
      <c r="X314" s="24">
        <f t="shared" si="423"/>
        <v>105999</v>
      </c>
      <c r="Y314" s="53">
        <f t="shared" si="528"/>
        <v>263</v>
      </c>
      <c r="Z314" s="53">
        <f t="shared" si="528"/>
        <v>4806</v>
      </c>
      <c r="AA314" s="53">
        <f t="shared" si="528"/>
        <v>9394</v>
      </c>
      <c r="AB314" s="53">
        <f t="shared" si="528"/>
        <v>0</v>
      </c>
      <c r="AC314" s="53">
        <f t="shared" si="528"/>
        <v>-2554</v>
      </c>
      <c r="AD314" s="53">
        <f t="shared" si="528"/>
        <v>349</v>
      </c>
      <c r="AE314" s="53">
        <f t="shared" si="519"/>
        <v>0</v>
      </c>
      <c r="AF314" s="53">
        <f t="shared" si="424"/>
        <v>188</v>
      </c>
      <c r="AG314" s="53">
        <f t="shared" si="425"/>
        <v>83</v>
      </c>
      <c r="AH314" s="53">
        <f t="shared" si="426"/>
        <v>35854.668982980373</v>
      </c>
      <c r="AI314" s="53">
        <f t="shared" si="494"/>
        <v>12529</v>
      </c>
      <c r="AJ314" s="469">
        <v>0</v>
      </c>
      <c r="AK314" s="469">
        <v>48383.668982980373</v>
      </c>
      <c r="AL314" s="469">
        <v>0</v>
      </c>
      <c r="AM314" s="470">
        <f t="shared" si="427"/>
        <v>48383.668982980373</v>
      </c>
      <c r="AN314" s="53">
        <f t="shared" si="428"/>
        <v>35854.668982980373</v>
      </c>
      <c r="AO314" s="382">
        <f t="shared" si="429"/>
        <v>1</v>
      </c>
      <c r="AP314">
        <v>4</v>
      </c>
      <c r="AQ314" s="383">
        <f t="shared" si="430"/>
        <v>15083</v>
      </c>
      <c r="AR314" s="383">
        <f t="shared" si="431"/>
        <v>-2554</v>
      </c>
      <c r="AS314" s="383">
        <f t="shared" si="432"/>
        <v>263</v>
      </c>
      <c r="AT314" s="383">
        <f t="shared" si="433"/>
        <v>2554</v>
      </c>
      <c r="AU314" s="383">
        <f t="shared" si="434"/>
        <v>0</v>
      </c>
      <c r="AV314" s="383">
        <f t="shared" si="435"/>
        <v>1</v>
      </c>
      <c r="AW314" s="383">
        <f t="shared" si="436"/>
        <v>0</v>
      </c>
      <c r="AX314" s="383">
        <f t="shared" si="437"/>
        <v>1</v>
      </c>
      <c r="AY314" s="383">
        <f t="shared" si="438"/>
        <v>263</v>
      </c>
      <c r="AZ314">
        <f t="shared" si="439"/>
        <v>0</v>
      </c>
      <c r="BA314">
        <f t="shared" si="440"/>
        <v>0</v>
      </c>
      <c r="BB314" s="383">
        <f t="shared" si="441"/>
        <v>0</v>
      </c>
      <c r="BC314" s="384">
        <f t="shared" si="520"/>
        <v>263</v>
      </c>
      <c r="BD314" s="384">
        <f t="shared" si="521"/>
        <v>4806</v>
      </c>
      <c r="BE314" s="384">
        <f t="shared" si="522"/>
        <v>9394</v>
      </c>
      <c r="BF314" s="384">
        <f t="shared" si="515"/>
        <v>0</v>
      </c>
      <c r="BG314" s="384">
        <f t="shared" si="515"/>
        <v>1</v>
      </c>
      <c r="BH314" s="384">
        <f t="shared" si="515"/>
        <v>349</v>
      </c>
      <c r="BI314" s="384">
        <f t="shared" si="418"/>
        <v>0</v>
      </c>
      <c r="BJ314" s="384">
        <f t="shared" si="418"/>
        <v>188</v>
      </c>
      <c r="BK314" s="384">
        <f t="shared" si="418"/>
        <v>83</v>
      </c>
      <c r="BL314" s="474">
        <f t="shared" si="442"/>
        <v>2291</v>
      </c>
      <c r="BM314" s="409">
        <f t="shared" si="443"/>
        <v>35854.668982980373</v>
      </c>
      <c r="BN314" s="473">
        <f t="shared" si="444"/>
        <v>14820</v>
      </c>
      <c r="BO314" s="387">
        <f t="shared" si="445"/>
        <v>0.15458839406207828</v>
      </c>
      <c r="BP314" s="387">
        <f t="shared" si="446"/>
        <v>0</v>
      </c>
      <c r="BQ314" s="388">
        <f t="shared" si="447"/>
        <v>0.84541160593792175</v>
      </c>
      <c r="BR314" s="389">
        <f t="shared" si="448"/>
        <v>0</v>
      </c>
      <c r="BS314" s="390">
        <f t="shared" si="449"/>
        <v>263</v>
      </c>
      <c r="BT314" s="391">
        <f t="shared" si="513"/>
        <v>0</v>
      </c>
      <c r="BU314" s="391">
        <f t="shared" si="510"/>
        <v>0</v>
      </c>
      <c r="BV314" s="391">
        <f t="shared" si="510"/>
        <v>0</v>
      </c>
      <c r="BW314" s="391">
        <f t="shared" si="510"/>
        <v>263</v>
      </c>
      <c r="BX314" s="391">
        <f t="shared" si="510"/>
        <v>0</v>
      </c>
      <c r="BY314" s="391">
        <f t="shared" si="510"/>
        <v>0</v>
      </c>
      <c r="BZ314" s="391">
        <f t="shared" si="510"/>
        <v>0</v>
      </c>
      <c r="CA314" s="391">
        <f t="shared" si="510"/>
        <v>0</v>
      </c>
      <c r="CB314" s="391">
        <f t="shared" si="450"/>
        <v>0</v>
      </c>
      <c r="CC314" s="391">
        <f t="shared" si="450"/>
        <v>0</v>
      </c>
      <c r="CD314" s="392">
        <f t="shared" si="451"/>
        <v>0</v>
      </c>
      <c r="CE314" s="393">
        <f t="shared" si="452"/>
        <v>4806</v>
      </c>
      <c r="CF314" s="392">
        <f t="shared" si="529"/>
        <v>0</v>
      </c>
      <c r="CG314" s="392">
        <f t="shared" si="529"/>
        <v>0</v>
      </c>
      <c r="CH314" s="392">
        <f t="shared" si="529"/>
        <v>742.9518218623482</v>
      </c>
      <c r="CI314" s="392">
        <f t="shared" si="529"/>
        <v>0</v>
      </c>
      <c r="CJ314" s="392">
        <f t="shared" si="529"/>
        <v>0</v>
      </c>
      <c r="CK314" s="392">
        <f t="shared" si="529"/>
        <v>0</v>
      </c>
      <c r="CL314" s="392">
        <f t="shared" si="523"/>
        <v>0</v>
      </c>
      <c r="CM314" s="392">
        <f t="shared" si="453"/>
        <v>0</v>
      </c>
      <c r="CN314" s="392">
        <f t="shared" si="454"/>
        <v>4063.048178137652</v>
      </c>
      <c r="CO314" s="394">
        <f t="shared" si="455"/>
        <v>0</v>
      </c>
      <c r="CP314" s="394">
        <f t="shared" si="455"/>
        <v>0</v>
      </c>
      <c r="CQ314" s="395">
        <f t="shared" si="456"/>
        <v>9394</v>
      </c>
      <c r="CR314" s="394">
        <f t="shared" si="495"/>
        <v>0</v>
      </c>
      <c r="CS314" s="394">
        <f t="shared" si="495"/>
        <v>1452.2033738191633</v>
      </c>
      <c r="CT314" s="394">
        <f t="shared" si="495"/>
        <v>0</v>
      </c>
      <c r="CU314" s="394">
        <f t="shared" si="457"/>
        <v>0</v>
      </c>
      <c r="CV314" s="394">
        <f t="shared" si="457"/>
        <v>0</v>
      </c>
      <c r="CW314" s="394">
        <f t="shared" si="457"/>
        <v>0</v>
      </c>
      <c r="CX314" s="396">
        <f t="shared" si="458"/>
        <v>0</v>
      </c>
      <c r="CY314" s="396">
        <f t="shared" si="458"/>
        <v>7941.7966261808369</v>
      </c>
      <c r="CZ314" s="397">
        <f t="shared" si="459"/>
        <v>0</v>
      </c>
      <c r="DA314" s="397">
        <f t="shared" si="459"/>
        <v>0</v>
      </c>
      <c r="DB314" s="397">
        <f t="shared" si="459"/>
        <v>0</v>
      </c>
      <c r="DC314" s="397">
        <f t="shared" si="460"/>
        <v>0</v>
      </c>
      <c r="DD314" s="397">
        <f t="shared" si="516"/>
        <v>0</v>
      </c>
      <c r="DE314" s="397">
        <f t="shared" si="516"/>
        <v>0</v>
      </c>
      <c r="DF314" s="397">
        <f t="shared" si="516"/>
        <v>0</v>
      </c>
      <c r="DG314" s="397">
        <f t="shared" si="516"/>
        <v>0</v>
      </c>
      <c r="DH314" s="397">
        <f t="shared" si="516"/>
        <v>0</v>
      </c>
      <c r="DI314" s="398">
        <f t="shared" si="461"/>
        <v>0</v>
      </c>
      <c r="DJ314" s="398">
        <f t="shared" si="461"/>
        <v>0</v>
      </c>
      <c r="DK314" s="399">
        <f t="shared" si="462"/>
        <v>0</v>
      </c>
      <c r="DL314" s="399">
        <f t="shared" si="462"/>
        <v>0</v>
      </c>
      <c r="DM314" s="399">
        <f t="shared" si="462"/>
        <v>0</v>
      </c>
      <c r="DN314" s="399">
        <f t="shared" si="462"/>
        <v>0</v>
      </c>
      <c r="DO314" s="399">
        <f t="shared" si="463"/>
        <v>-2554</v>
      </c>
      <c r="DP314" s="399">
        <f t="shared" si="464"/>
        <v>0</v>
      </c>
      <c r="DQ314" s="399">
        <f t="shared" si="464"/>
        <v>0</v>
      </c>
      <c r="DR314" s="399">
        <f t="shared" si="464"/>
        <v>0</v>
      </c>
      <c r="DS314" s="399">
        <f t="shared" si="464"/>
        <v>0</v>
      </c>
      <c r="DT314" s="400">
        <f t="shared" si="465"/>
        <v>0</v>
      </c>
      <c r="DU314" s="400">
        <f t="shared" si="465"/>
        <v>0</v>
      </c>
      <c r="DV314" s="386">
        <f t="shared" si="517"/>
        <v>0</v>
      </c>
      <c r="DW314" s="386">
        <f t="shared" si="517"/>
        <v>0</v>
      </c>
      <c r="DX314" s="386">
        <f t="shared" si="517"/>
        <v>0</v>
      </c>
      <c r="DY314" s="386">
        <f t="shared" si="517"/>
        <v>0</v>
      </c>
      <c r="DZ314" s="386">
        <f t="shared" si="517"/>
        <v>53.951349527665322</v>
      </c>
      <c r="EA314" s="401">
        <f t="shared" si="466"/>
        <v>349</v>
      </c>
      <c r="EB314" s="386">
        <f t="shared" si="467"/>
        <v>0</v>
      </c>
      <c r="EC314" s="386">
        <f t="shared" si="467"/>
        <v>0</v>
      </c>
      <c r="ED314" s="386">
        <f t="shared" si="467"/>
        <v>0</v>
      </c>
      <c r="EE314" s="385">
        <f t="shared" si="468"/>
        <v>0</v>
      </c>
      <c r="EF314" s="385">
        <f t="shared" si="468"/>
        <v>295.04865047233471</v>
      </c>
      <c r="EG314" s="402">
        <f t="shared" si="496"/>
        <v>0</v>
      </c>
      <c r="EH314" s="402">
        <f t="shared" si="496"/>
        <v>0</v>
      </c>
      <c r="EI314" s="402">
        <f t="shared" si="496"/>
        <v>0</v>
      </c>
      <c r="EJ314" s="402">
        <f t="shared" si="469"/>
        <v>0</v>
      </c>
      <c r="EK314" s="402">
        <f t="shared" si="469"/>
        <v>0</v>
      </c>
      <c r="EL314" s="402">
        <f t="shared" si="469"/>
        <v>0</v>
      </c>
      <c r="EM314" s="402">
        <f t="shared" si="470"/>
        <v>0</v>
      </c>
      <c r="EN314" s="402">
        <f t="shared" si="471"/>
        <v>0</v>
      </c>
      <c r="EO314" s="402">
        <f t="shared" si="471"/>
        <v>0</v>
      </c>
      <c r="EP314" s="402">
        <f t="shared" si="472"/>
        <v>0</v>
      </c>
      <c r="EQ314" s="402">
        <f t="shared" si="473"/>
        <v>0</v>
      </c>
      <c r="ER314" s="394">
        <f t="shared" si="530"/>
        <v>0</v>
      </c>
      <c r="ES314" s="394">
        <f t="shared" si="530"/>
        <v>0</v>
      </c>
      <c r="ET314" s="394">
        <f t="shared" si="530"/>
        <v>0</v>
      </c>
      <c r="EU314" s="394">
        <f t="shared" si="530"/>
        <v>0</v>
      </c>
      <c r="EV314" s="394">
        <f t="shared" si="530"/>
        <v>29.062618083670717</v>
      </c>
      <c r="EW314" s="394">
        <f t="shared" si="530"/>
        <v>0</v>
      </c>
      <c r="EX314" s="394">
        <f t="shared" si="524"/>
        <v>0</v>
      </c>
      <c r="EY314" s="403">
        <f t="shared" si="474"/>
        <v>188</v>
      </c>
      <c r="EZ314" s="394">
        <f t="shared" si="475"/>
        <v>0</v>
      </c>
      <c r="FA314" s="396">
        <f t="shared" si="476"/>
        <v>0</v>
      </c>
      <c r="FB314" s="396">
        <f t="shared" si="476"/>
        <v>158.93738191632929</v>
      </c>
      <c r="FC314" s="404">
        <f t="shared" si="514"/>
        <v>0</v>
      </c>
      <c r="FD314" s="404">
        <f t="shared" si="511"/>
        <v>0</v>
      </c>
      <c r="FE314" s="404">
        <f t="shared" si="511"/>
        <v>0</v>
      </c>
      <c r="FF314" s="404">
        <f t="shared" si="511"/>
        <v>0</v>
      </c>
      <c r="FG314" s="404">
        <f t="shared" si="511"/>
        <v>12.830836707152496</v>
      </c>
      <c r="FH314" s="404">
        <f t="shared" si="511"/>
        <v>0</v>
      </c>
      <c r="FI314" s="404">
        <f t="shared" si="511"/>
        <v>0</v>
      </c>
      <c r="FJ314" s="404">
        <f t="shared" si="511"/>
        <v>0</v>
      </c>
      <c r="FK314" s="392">
        <f t="shared" si="477"/>
        <v>83</v>
      </c>
      <c r="FL314" s="384">
        <f t="shared" si="478"/>
        <v>0</v>
      </c>
      <c r="FM314" s="384">
        <f t="shared" si="478"/>
        <v>70.1691632928475</v>
      </c>
      <c r="FN314" s="405">
        <f t="shared" si="525"/>
        <v>0</v>
      </c>
      <c r="FO314" s="405">
        <f t="shared" si="526"/>
        <v>0</v>
      </c>
      <c r="FP314" s="405">
        <f t="shared" si="527"/>
        <v>0</v>
      </c>
      <c r="FQ314" s="405">
        <f t="shared" si="518"/>
        <v>0</v>
      </c>
      <c r="FR314" s="405">
        <f t="shared" si="518"/>
        <v>0</v>
      </c>
      <c r="FS314" s="405">
        <f t="shared" si="518"/>
        <v>0</v>
      </c>
      <c r="FT314" s="405">
        <f t="shared" si="419"/>
        <v>0</v>
      </c>
      <c r="FU314" s="405">
        <f t="shared" si="419"/>
        <v>0</v>
      </c>
      <c r="FV314" s="405">
        <f t="shared" si="419"/>
        <v>0</v>
      </c>
      <c r="FW314" s="397">
        <f t="shared" si="479"/>
        <v>35854.668982980373</v>
      </c>
      <c r="FX314" s="406">
        <f t="shared" si="480"/>
        <v>35854.668982980373</v>
      </c>
      <c r="FY314" s="331">
        <f t="shared" si="481"/>
        <v>48383.66898298038</v>
      </c>
      <c r="FZ314" s="382">
        <f t="shared" si="482"/>
        <v>0</v>
      </c>
      <c r="GA314" s="331">
        <f t="shared" si="483"/>
        <v>0</v>
      </c>
      <c r="GB314" s="407">
        <f t="shared" si="484"/>
        <v>0</v>
      </c>
      <c r="GC314" s="407">
        <f t="shared" si="485"/>
        <v>0</v>
      </c>
      <c r="GD314" s="407">
        <f t="shared" si="486"/>
        <v>0</v>
      </c>
      <c r="GE314" s="407">
        <f t="shared" si="487"/>
        <v>0</v>
      </c>
      <c r="GF314" s="407">
        <f t="shared" si="488"/>
        <v>-3.5527136788005009E-14</v>
      </c>
      <c r="GG314" s="407">
        <f t="shared" si="489"/>
        <v>0</v>
      </c>
      <c r="GH314" s="407">
        <f t="shared" si="490"/>
        <v>-3.5527136788005009E-15</v>
      </c>
      <c r="GI314" s="407">
        <f t="shared" si="491"/>
        <v>0</v>
      </c>
      <c r="GJ314">
        <f t="shared" si="492"/>
        <v>0</v>
      </c>
      <c r="GK314" s="382">
        <f t="shared" si="493"/>
        <v>-3.907985046680551E-14</v>
      </c>
      <c r="GL314">
        <v>4</v>
      </c>
      <c r="GM314">
        <f t="shared" si="512"/>
        <v>263</v>
      </c>
      <c r="GN314">
        <f t="shared" si="512"/>
        <v>4806</v>
      </c>
      <c r="GO314">
        <f t="shared" si="512"/>
        <v>9394</v>
      </c>
      <c r="GP314">
        <f t="shared" si="512"/>
        <v>0</v>
      </c>
      <c r="GQ314">
        <f t="shared" si="512"/>
        <v>0</v>
      </c>
      <c r="GR314">
        <f t="shared" si="509"/>
        <v>349</v>
      </c>
      <c r="GS314">
        <f t="shared" si="509"/>
        <v>0</v>
      </c>
      <c r="GT314">
        <f t="shared" si="509"/>
        <v>188</v>
      </c>
      <c r="GU314">
        <f t="shared" si="509"/>
        <v>83</v>
      </c>
      <c r="GV314">
        <f t="shared" si="509"/>
        <v>35854.668982980373</v>
      </c>
    </row>
    <row r="315" spans="1:204" customFormat="1" x14ac:dyDescent="0.25">
      <c r="A315" s="378">
        <v>11008</v>
      </c>
      <c r="B315" s="32" t="s">
        <v>987</v>
      </c>
      <c r="C315" t="s">
        <v>872</v>
      </c>
      <c r="D315">
        <v>4</v>
      </c>
      <c r="E315" s="379">
        <v>1390</v>
      </c>
      <c r="F315" s="379">
        <v>2744</v>
      </c>
      <c r="G315" s="379">
        <v>23</v>
      </c>
      <c r="H315" s="379">
        <v>30220</v>
      </c>
      <c r="I315" s="379">
        <v>13302</v>
      </c>
      <c r="J315" s="379">
        <v>0</v>
      </c>
      <c r="K315" s="379">
        <v>20414</v>
      </c>
      <c r="L315" s="379">
        <v>1578</v>
      </c>
      <c r="M315" s="380">
        <v>0</v>
      </c>
      <c r="N315" s="381">
        <f t="shared" si="422"/>
        <v>69671</v>
      </c>
      <c r="O315" s="379">
        <v>1256</v>
      </c>
      <c r="P315" s="379">
        <v>2679</v>
      </c>
      <c r="Q315" s="379">
        <v>71</v>
      </c>
      <c r="R315" s="379">
        <v>49500</v>
      </c>
      <c r="S315" s="379">
        <v>18900</v>
      </c>
      <c r="T315" s="379">
        <v>0</v>
      </c>
      <c r="U315" s="379">
        <v>11495</v>
      </c>
      <c r="V315" s="379">
        <v>1380</v>
      </c>
      <c r="W315" s="480">
        <f>(VLOOKUP(A315,'[1]floresta plant'!$A$4:$F$573,6,0))*1000</f>
        <v>0</v>
      </c>
      <c r="X315" s="24">
        <f t="shared" si="423"/>
        <v>85281</v>
      </c>
      <c r="Y315" s="53">
        <f t="shared" si="528"/>
        <v>48</v>
      </c>
      <c r="Z315" s="53">
        <f t="shared" si="528"/>
        <v>19280</v>
      </c>
      <c r="AA315" s="53">
        <f t="shared" si="528"/>
        <v>5598</v>
      </c>
      <c r="AB315" s="53">
        <f t="shared" si="528"/>
        <v>0</v>
      </c>
      <c r="AC315" s="53">
        <f t="shared" si="528"/>
        <v>-8919</v>
      </c>
      <c r="AD315" s="53">
        <f t="shared" si="528"/>
        <v>-198</v>
      </c>
      <c r="AE315" s="53">
        <f t="shared" si="519"/>
        <v>0</v>
      </c>
      <c r="AF315" s="53">
        <f t="shared" si="424"/>
        <v>-65</v>
      </c>
      <c r="AG315" s="53">
        <f t="shared" si="425"/>
        <v>-134</v>
      </c>
      <c r="AH315" s="53">
        <f t="shared" si="426"/>
        <v>3004.5798419146886</v>
      </c>
      <c r="AI315" s="53">
        <f t="shared" si="494"/>
        <v>15610</v>
      </c>
      <c r="AJ315" s="469">
        <v>0</v>
      </c>
      <c r="AK315" s="469">
        <v>18614.579841914689</v>
      </c>
      <c r="AL315" s="469">
        <v>0</v>
      </c>
      <c r="AM315" s="470">
        <f t="shared" si="427"/>
        <v>18614.579841914689</v>
      </c>
      <c r="AN315" s="53">
        <f t="shared" si="428"/>
        <v>3004.5798419146886</v>
      </c>
      <c r="AO315" s="382">
        <f t="shared" si="429"/>
        <v>1</v>
      </c>
      <c r="AP315">
        <v>4</v>
      </c>
      <c r="AQ315" s="383">
        <f t="shared" si="430"/>
        <v>24926</v>
      </c>
      <c r="AR315" s="383">
        <f t="shared" si="431"/>
        <v>-9316</v>
      </c>
      <c r="AS315" s="383">
        <f t="shared" si="432"/>
        <v>48</v>
      </c>
      <c r="AT315" s="383">
        <f t="shared" si="433"/>
        <v>9316</v>
      </c>
      <c r="AU315" s="383">
        <f t="shared" si="434"/>
        <v>0</v>
      </c>
      <c r="AV315" s="383">
        <f t="shared" si="435"/>
        <v>1</v>
      </c>
      <c r="AW315" s="383">
        <f t="shared" si="436"/>
        <v>0</v>
      </c>
      <c r="AX315" s="383">
        <f t="shared" si="437"/>
        <v>1</v>
      </c>
      <c r="AY315" s="383">
        <f t="shared" si="438"/>
        <v>48</v>
      </c>
      <c r="AZ315">
        <f t="shared" si="439"/>
        <v>0</v>
      </c>
      <c r="BA315">
        <f t="shared" si="440"/>
        <v>0</v>
      </c>
      <c r="BB315" s="383">
        <f t="shared" si="441"/>
        <v>0</v>
      </c>
      <c r="BC315" s="384">
        <f t="shared" si="520"/>
        <v>48</v>
      </c>
      <c r="BD315" s="384">
        <f t="shared" si="521"/>
        <v>19280</v>
      </c>
      <c r="BE315" s="384">
        <f t="shared" si="522"/>
        <v>5598</v>
      </c>
      <c r="BF315" s="384">
        <f t="shared" si="515"/>
        <v>0</v>
      </c>
      <c r="BG315" s="384">
        <f t="shared" si="515"/>
        <v>0.95738514383855733</v>
      </c>
      <c r="BH315" s="384">
        <f t="shared" si="515"/>
        <v>2.1253756977243451E-2</v>
      </c>
      <c r="BI315" s="384">
        <f t="shared" si="418"/>
        <v>0</v>
      </c>
      <c r="BJ315" s="384">
        <f t="shared" si="418"/>
        <v>6.9772434521253755E-3</v>
      </c>
      <c r="BK315" s="384">
        <f t="shared" si="418"/>
        <v>1.4383855732073852E-2</v>
      </c>
      <c r="BL315" s="474">
        <f t="shared" si="442"/>
        <v>9268</v>
      </c>
      <c r="BM315" s="409">
        <f t="shared" si="443"/>
        <v>3004.5798419146886</v>
      </c>
      <c r="BN315" s="473">
        <f t="shared" si="444"/>
        <v>24878</v>
      </c>
      <c r="BO315" s="387">
        <f t="shared" si="445"/>
        <v>0.37253798536859878</v>
      </c>
      <c r="BP315" s="387">
        <f t="shared" si="446"/>
        <v>0</v>
      </c>
      <c r="BQ315" s="388">
        <f t="shared" si="447"/>
        <v>0.62746201463140117</v>
      </c>
      <c r="BR315" s="389">
        <f t="shared" si="448"/>
        <v>0</v>
      </c>
      <c r="BS315" s="390">
        <f t="shared" si="449"/>
        <v>48</v>
      </c>
      <c r="BT315" s="391">
        <f t="shared" si="513"/>
        <v>0</v>
      </c>
      <c r="BU315" s="391">
        <f t="shared" si="510"/>
        <v>0</v>
      </c>
      <c r="BV315" s="391">
        <f t="shared" si="510"/>
        <v>0</v>
      </c>
      <c r="BW315" s="391">
        <f t="shared" si="510"/>
        <v>45.95448690425075</v>
      </c>
      <c r="BX315" s="391">
        <f t="shared" si="510"/>
        <v>1.0201803349076857</v>
      </c>
      <c r="BY315" s="391">
        <f t="shared" si="510"/>
        <v>0</v>
      </c>
      <c r="BZ315" s="391">
        <f t="shared" si="510"/>
        <v>0.33490768570201801</v>
      </c>
      <c r="CA315" s="391">
        <f t="shared" si="510"/>
        <v>0.69042507513954487</v>
      </c>
      <c r="CB315" s="391">
        <f t="shared" si="450"/>
        <v>0</v>
      </c>
      <c r="CC315" s="391">
        <f t="shared" si="450"/>
        <v>0</v>
      </c>
      <c r="CD315" s="392">
        <f t="shared" si="451"/>
        <v>0</v>
      </c>
      <c r="CE315" s="393">
        <f t="shared" si="452"/>
        <v>19280</v>
      </c>
      <c r="CF315" s="392">
        <f t="shared" si="529"/>
        <v>0</v>
      </c>
      <c r="CG315" s="392">
        <f t="shared" si="529"/>
        <v>0</v>
      </c>
      <c r="CH315" s="392">
        <f t="shared" si="529"/>
        <v>6876.4497745994877</v>
      </c>
      <c r="CI315" s="392">
        <f t="shared" si="529"/>
        <v>152.65579721613395</v>
      </c>
      <c r="CJ315" s="392">
        <f t="shared" si="529"/>
        <v>0</v>
      </c>
      <c r="CK315" s="392">
        <f t="shared" si="529"/>
        <v>50.114276863882353</v>
      </c>
      <c r="CL315" s="392">
        <f t="shared" si="523"/>
        <v>103.31250922708055</v>
      </c>
      <c r="CM315" s="392">
        <f t="shared" si="453"/>
        <v>0</v>
      </c>
      <c r="CN315" s="392">
        <f t="shared" si="454"/>
        <v>12097.467642093414</v>
      </c>
      <c r="CO315" s="394">
        <f t="shared" si="455"/>
        <v>0</v>
      </c>
      <c r="CP315" s="394">
        <f t="shared" si="455"/>
        <v>0</v>
      </c>
      <c r="CQ315" s="395">
        <f t="shared" si="456"/>
        <v>5598</v>
      </c>
      <c r="CR315" s="394">
        <f t="shared" si="495"/>
        <v>0</v>
      </c>
      <c r="CS315" s="394">
        <f t="shared" si="495"/>
        <v>1996.5957384962621</v>
      </c>
      <c r="CT315" s="394">
        <f t="shared" si="495"/>
        <v>44.324022448958388</v>
      </c>
      <c r="CU315" s="394">
        <f t="shared" si="457"/>
        <v>0</v>
      </c>
      <c r="CV315" s="394">
        <f t="shared" si="457"/>
        <v>14.550815450415632</v>
      </c>
      <c r="CW315" s="394">
        <f t="shared" si="457"/>
        <v>29.99706569777992</v>
      </c>
      <c r="CX315" s="396">
        <f t="shared" si="458"/>
        <v>0</v>
      </c>
      <c r="CY315" s="396">
        <f t="shared" si="458"/>
        <v>3512.5323579065839</v>
      </c>
      <c r="CZ315" s="397">
        <f t="shared" si="459"/>
        <v>0</v>
      </c>
      <c r="DA315" s="397">
        <f t="shared" si="459"/>
        <v>0</v>
      </c>
      <c r="DB315" s="397">
        <f t="shared" si="459"/>
        <v>0</v>
      </c>
      <c r="DC315" s="397">
        <f t="shared" si="460"/>
        <v>0</v>
      </c>
      <c r="DD315" s="397">
        <f t="shared" si="516"/>
        <v>0</v>
      </c>
      <c r="DE315" s="397">
        <f t="shared" si="516"/>
        <v>0</v>
      </c>
      <c r="DF315" s="397">
        <f t="shared" si="516"/>
        <v>0</v>
      </c>
      <c r="DG315" s="397">
        <f t="shared" si="516"/>
        <v>0</v>
      </c>
      <c r="DH315" s="397">
        <f t="shared" si="516"/>
        <v>0</v>
      </c>
      <c r="DI315" s="398">
        <f t="shared" si="461"/>
        <v>0</v>
      </c>
      <c r="DJ315" s="398">
        <f t="shared" si="461"/>
        <v>0</v>
      </c>
      <c r="DK315" s="399">
        <f t="shared" si="462"/>
        <v>0</v>
      </c>
      <c r="DL315" s="399">
        <f t="shared" si="462"/>
        <v>0</v>
      </c>
      <c r="DM315" s="399">
        <f t="shared" si="462"/>
        <v>0</v>
      </c>
      <c r="DN315" s="399">
        <f t="shared" si="462"/>
        <v>0</v>
      </c>
      <c r="DO315" s="399">
        <f t="shared" si="463"/>
        <v>-8919</v>
      </c>
      <c r="DP315" s="399">
        <f t="shared" si="464"/>
        <v>0</v>
      </c>
      <c r="DQ315" s="399">
        <f t="shared" si="464"/>
        <v>0</v>
      </c>
      <c r="DR315" s="399">
        <f t="shared" si="464"/>
        <v>0</v>
      </c>
      <c r="DS315" s="399">
        <f t="shared" si="464"/>
        <v>0</v>
      </c>
      <c r="DT315" s="400">
        <f t="shared" si="465"/>
        <v>0</v>
      </c>
      <c r="DU315" s="400">
        <f t="shared" si="465"/>
        <v>0</v>
      </c>
      <c r="DV315" s="386">
        <f t="shared" si="517"/>
        <v>0</v>
      </c>
      <c r="DW315" s="386">
        <f t="shared" si="517"/>
        <v>0</v>
      </c>
      <c r="DX315" s="386">
        <f t="shared" si="517"/>
        <v>0</v>
      </c>
      <c r="DY315" s="386">
        <f t="shared" si="517"/>
        <v>0</v>
      </c>
      <c r="DZ315" s="386">
        <f t="shared" si="517"/>
        <v>0</v>
      </c>
      <c r="EA315" s="401">
        <f t="shared" si="466"/>
        <v>-198</v>
      </c>
      <c r="EB315" s="386">
        <f t="shared" si="467"/>
        <v>0</v>
      </c>
      <c r="EC315" s="386">
        <f t="shared" si="467"/>
        <v>0</v>
      </c>
      <c r="ED315" s="386">
        <f t="shared" si="467"/>
        <v>0</v>
      </c>
      <c r="EE315" s="385">
        <f t="shared" si="468"/>
        <v>0</v>
      </c>
      <c r="EF315" s="385">
        <f t="shared" si="468"/>
        <v>0</v>
      </c>
      <c r="EG315" s="402">
        <f t="shared" si="496"/>
        <v>0</v>
      </c>
      <c r="EH315" s="402">
        <f t="shared" si="496"/>
        <v>0</v>
      </c>
      <c r="EI315" s="402">
        <f t="shared" si="496"/>
        <v>0</v>
      </c>
      <c r="EJ315" s="402">
        <f t="shared" si="469"/>
        <v>0</v>
      </c>
      <c r="EK315" s="402">
        <f t="shared" si="469"/>
        <v>0</v>
      </c>
      <c r="EL315" s="402">
        <f t="shared" si="469"/>
        <v>0</v>
      </c>
      <c r="EM315" s="402">
        <f t="shared" si="470"/>
        <v>0</v>
      </c>
      <c r="EN315" s="402">
        <f t="shared" si="471"/>
        <v>0</v>
      </c>
      <c r="EO315" s="402">
        <f t="shared" si="471"/>
        <v>0</v>
      </c>
      <c r="EP315" s="402">
        <f t="shared" si="472"/>
        <v>0</v>
      </c>
      <c r="EQ315" s="402">
        <f t="shared" si="473"/>
        <v>0</v>
      </c>
      <c r="ER315" s="394">
        <f t="shared" si="530"/>
        <v>0</v>
      </c>
      <c r="ES315" s="394">
        <f t="shared" si="530"/>
        <v>0</v>
      </c>
      <c r="ET315" s="394">
        <f t="shared" si="530"/>
        <v>0</v>
      </c>
      <c r="EU315" s="394">
        <f t="shared" si="530"/>
        <v>0</v>
      </c>
      <c r="EV315" s="394">
        <f t="shared" si="530"/>
        <v>0</v>
      </c>
      <c r="EW315" s="394">
        <f t="shared" si="530"/>
        <v>0</v>
      </c>
      <c r="EX315" s="394">
        <f t="shared" si="524"/>
        <v>0</v>
      </c>
      <c r="EY315" s="403">
        <f t="shared" si="474"/>
        <v>-65</v>
      </c>
      <c r="EZ315" s="394">
        <f t="shared" si="475"/>
        <v>0</v>
      </c>
      <c r="FA315" s="396">
        <f t="shared" si="476"/>
        <v>0</v>
      </c>
      <c r="FB315" s="396">
        <f t="shared" si="476"/>
        <v>0</v>
      </c>
      <c r="FC315" s="404">
        <f t="shared" si="514"/>
        <v>0</v>
      </c>
      <c r="FD315" s="404">
        <f t="shared" si="511"/>
        <v>0</v>
      </c>
      <c r="FE315" s="404">
        <f t="shared" si="511"/>
        <v>0</v>
      </c>
      <c r="FF315" s="404">
        <f t="shared" si="511"/>
        <v>0</v>
      </c>
      <c r="FG315" s="404">
        <f t="shared" si="511"/>
        <v>0</v>
      </c>
      <c r="FH315" s="404">
        <f t="shared" si="511"/>
        <v>0</v>
      </c>
      <c r="FI315" s="404">
        <f t="shared" si="511"/>
        <v>0</v>
      </c>
      <c r="FJ315" s="404">
        <f t="shared" si="511"/>
        <v>0</v>
      </c>
      <c r="FK315" s="392">
        <f t="shared" si="477"/>
        <v>-134</v>
      </c>
      <c r="FL315" s="384">
        <f t="shared" si="478"/>
        <v>0</v>
      </c>
      <c r="FM315" s="384">
        <f t="shared" si="478"/>
        <v>0</v>
      </c>
      <c r="FN315" s="405">
        <f t="shared" si="525"/>
        <v>0</v>
      </c>
      <c r="FO315" s="405">
        <f t="shared" si="526"/>
        <v>0</v>
      </c>
      <c r="FP315" s="405">
        <f t="shared" si="527"/>
        <v>0</v>
      </c>
      <c r="FQ315" s="405">
        <f t="shared" si="518"/>
        <v>0</v>
      </c>
      <c r="FR315" s="405">
        <f t="shared" si="518"/>
        <v>0</v>
      </c>
      <c r="FS315" s="405">
        <f t="shared" si="518"/>
        <v>0</v>
      </c>
      <c r="FT315" s="405">
        <f t="shared" si="419"/>
        <v>0</v>
      </c>
      <c r="FU315" s="405">
        <f t="shared" si="419"/>
        <v>0</v>
      </c>
      <c r="FV315" s="405">
        <f t="shared" si="419"/>
        <v>0</v>
      </c>
      <c r="FW315" s="397">
        <f t="shared" si="479"/>
        <v>3004.5798419146886</v>
      </c>
      <c r="FX315" s="406">
        <f t="shared" si="480"/>
        <v>3004.5798419146886</v>
      </c>
      <c r="FY315" s="331">
        <f t="shared" si="481"/>
        <v>18614.579841914689</v>
      </c>
      <c r="FZ315" s="382">
        <f t="shared" si="482"/>
        <v>0</v>
      </c>
      <c r="GA315" s="331">
        <f t="shared" si="483"/>
        <v>0</v>
      </c>
      <c r="GB315" s="407">
        <f t="shared" si="484"/>
        <v>3.637978807091713E-12</v>
      </c>
      <c r="GC315" s="407">
        <f t="shared" si="485"/>
        <v>0</v>
      </c>
      <c r="GD315" s="407">
        <f t="shared" si="486"/>
        <v>0</v>
      </c>
      <c r="GE315" s="407">
        <f t="shared" si="487"/>
        <v>0</v>
      </c>
      <c r="GF315" s="407">
        <f t="shared" si="488"/>
        <v>0</v>
      </c>
      <c r="GG315" s="407">
        <f t="shared" si="489"/>
        <v>0</v>
      </c>
      <c r="GH315" s="407">
        <f t="shared" si="490"/>
        <v>0</v>
      </c>
      <c r="GI315" s="407">
        <f t="shared" si="491"/>
        <v>0</v>
      </c>
      <c r="GJ315">
        <f t="shared" si="492"/>
        <v>0</v>
      </c>
      <c r="GK315" s="382">
        <f t="shared" si="493"/>
        <v>3.637978807091713E-12</v>
      </c>
      <c r="GL315">
        <v>4</v>
      </c>
      <c r="GM315">
        <f t="shared" si="512"/>
        <v>48</v>
      </c>
      <c r="GN315">
        <f t="shared" si="512"/>
        <v>19280</v>
      </c>
      <c r="GO315">
        <f t="shared" si="512"/>
        <v>5598</v>
      </c>
      <c r="GP315">
        <f t="shared" si="512"/>
        <v>0</v>
      </c>
      <c r="GQ315">
        <f t="shared" si="512"/>
        <v>0</v>
      </c>
      <c r="GR315">
        <f t="shared" si="509"/>
        <v>0</v>
      </c>
      <c r="GS315">
        <f t="shared" si="509"/>
        <v>0</v>
      </c>
      <c r="GT315">
        <f t="shared" si="509"/>
        <v>0</v>
      </c>
      <c r="GU315">
        <f t="shared" si="509"/>
        <v>0</v>
      </c>
      <c r="GV315">
        <f t="shared" si="509"/>
        <v>3004.5798419146886</v>
      </c>
    </row>
    <row r="316" spans="1:204" customFormat="1" x14ac:dyDescent="0.25">
      <c r="A316" s="378">
        <v>12001</v>
      </c>
      <c r="B316" s="32" t="s">
        <v>988</v>
      </c>
      <c r="C316" t="s">
        <v>873</v>
      </c>
      <c r="D316">
        <v>4</v>
      </c>
      <c r="E316" s="379">
        <v>8807</v>
      </c>
      <c r="F316" s="379">
        <v>1540</v>
      </c>
      <c r="G316" s="379">
        <v>271</v>
      </c>
      <c r="H316" s="379">
        <v>0</v>
      </c>
      <c r="I316" s="379">
        <v>5330</v>
      </c>
      <c r="J316" s="379">
        <v>0</v>
      </c>
      <c r="K316" s="379">
        <v>4964</v>
      </c>
      <c r="L316" s="379">
        <v>0</v>
      </c>
      <c r="M316" s="380">
        <v>0</v>
      </c>
      <c r="N316" s="381">
        <f t="shared" si="422"/>
        <v>20912</v>
      </c>
      <c r="O316" s="379">
        <v>11572</v>
      </c>
      <c r="P316" s="379">
        <v>1141</v>
      </c>
      <c r="Q316" s="379">
        <v>274</v>
      </c>
      <c r="R316" s="379">
        <v>0</v>
      </c>
      <c r="S316" s="379">
        <v>0</v>
      </c>
      <c r="T316" s="379">
        <v>0</v>
      </c>
      <c r="U316" s="379">
        <v>3590</v>
      </c>
      <c r="V316" s="379">
        <v>0</v>
      </c>
      <c r="W316" s="480">
        <f>(VLOOKUP(A316,'[1]floresta plant'!$A$4:$F$573,6,0))*1000</f>
        <v>0</v>
      </c>
      <c r="X316" s="24">
        <f t="shared" si="423"/>
        <v>16577</v>
      </c>
      <c r="Y316" s="53">
        <f t="shared" si="528"/>
        <v>3</v>
      </c>
      <c r="Z316" s="53">
        <f t="shared" si="528"/>
        <v>0</v>
      </c>
      <c r="AA316" s="53">
        <f t="shared" si="528"/>
        <v>-5330</v>
      </c>
      <c r="AB316" s="53">
        <f t="shared" si="528"/>
        <v>0</v>
      </c>
      <c r="AC316" s="53">
        <f t="shared" si="528"/>
        <v>-1374</v>
      </c>
      <c r="AD316" s="53">
        <f t="shared" si="528"/>
        <v>0</v>
      </c>
      <c r="AE316" s="53">
        <f t="shared" si="519"/>
        <v>0</v>
      </c>
      <c r="AF316" s="53">
        <f t="shared" si="424"/>
        <v>-399</v>
      </c>
      <c r="AG316" s="53">
        <f t="shared" si="425"/>
        <v>2765</v>
      </c>
      <c r="AH316" s="53">
        <f t="shared" si="426"/>
        <v>20572.554093902239</v>
      </c>
      <c r="AI316" s="53">
        <f t="shared" si="494"/>
        <v>-4335</v>
      </c>
      <c r="AJ316" s="469">
        <v>0</v>
      </c>
      <c r="AK316" s="469">
        <v>16237.554093902241</v>
      </c>
      <c r="AL316" s="469">
        <v>0</v>
      </c>
      <c r="AM316" s="470">
        <f t="shared" si="427"/>
        <v>16237.554093902241</v>
      </c>
      <c r="AN316" s="53">
        <f t="shared" si="428"/>
        <v>20572.554093902239</v>
      </c>
      <c r="AO316" s="382">
        <f t="shared" si="429"/>
        <v>3</v>
      </c>
      <c r="AP316">
        <v>4</v>
      </c>
      <c r="AQ316" s="383">
        <f t="shared" si="430"/>
        <v>2768</v>
      </c>
      <c r="AR316" s="383">
        <f t="shared" si="431"/>
        <v>-7103</v>
      </c>
      <c r="AS316" s="383">
        <f t="shared" si="432"/>
        <v>3</v>
      </c>
      <c r="AT316" s="383">
        <f t="shared" si="433"/>
        <v>7103</v>
      </c>
      <c r="AU316" s="383">
        <f t="shared" si="434"/>
        <v>0</v>
      </c>
      <c r="AV316" s="383">
        <f t="shared" si="435"/>
        <v>1</v>
      </c>
      <c r="AW316" s="383">
        <f t="shared" si="436"/>
        <v>0</v>
      </c>
      <c r="AX316" s="383">
        <f t="shared" si="437"/>
        <v>1</v>
      </c>
      <c r="AY316" s="383">
        <f t="shared" si="438"/>
        <v>3</v>
      </c>
      <c r="AZ316">
        <f t="shared" si="439"/>
        <v>0</v>
      </c>
      <c r="BA316">
        <f t="shared" si="440"/>
        <v>0</v>
      </c>
      <c r="BB316" s="383">
        <f t="shared" si="441"/>
        <v>0</v>
      </c>
      <c r="BC316" s="384">
        <f t="shared" si="520"/>
        <v>3</v>
      </c>
      <c r="BD316" s="384">
        <f t="shared" si="521"/>
        <v>0</v>
      </c>
      <c r="BE316" s="384">
        <f t="shared" si="522"/>
        <v>0.7503871603547797</v>
      </c>
      <c r="BF316" s="384">
        <f t="shared" si="515"/>
        <v>0</v>
      </c>
      <c r="BG316" s="384">
        <f t="shared" si="515"/>
        <v>0.19343939180627903</v>
      </c>
      <c r="BH316" s="384">
        <f t="shared" si="515"/>
        <v>0</v>
      </c>
      <c r="BI316" s="384">
        <f t="shared" si="418"/>
        <v>0</v>
      </c>
      <c r="BJ316" s="384">
        <f t="shared" si="418"/>
        <v>5.6173447838941293E-2</v>
      </c>
      <c r="BK316" s="384">
        <f t="shared" si="418"/>
        <v>2765</v>
      </c>
      <c r="BL316" s="474">
        <f t="shared" si="442"/>
        <v>7100</v>
      </c>
      <c r="BM316" s="409">
        <f t="shared" si="443"/>
        <v>20572.554093902239</v>
      </c>
      <c r="BN316" s="473">
        <f t="shared" si="444"/>
        <v>2765</v>
      </c>
      <c r="BO316" s="387">
        <f t="shared" si="445"/>
        <v>1</v>
      </c>
      <c r="BP316" s="387">
        <f t="shared" si="446"/>
        <v>0</v>
      </c>
      <c r="BQ316" s="388">
        <f t="shared" si="447"/>
        <v>0</v>
      </c>
      <c r="BR316" s="389">
        <f t="shared" si="448"/>
        <v>4335</v>
      </c>
      <c r="BS316" s="390">
        <f t="shared" si="449"/>
        <v>3</v>
      </c>
      <c r="BT316" s="391">
        <f t="shared" si="513"/>
        <v>0</v>
      </c>
      <c r="BU316" s="391">
        <f t="shared" si="510"/>
        <v>2.2511614810643392</v>
      </c>
      <c r="BV316" s="391">
        <f t="shared" si="510"/>
        <v>0</v>
      </c>
      <c r="BW316" s="391">
        <f t="shared" si="510"/>
        <v>0.58031817541883712</v>
      </c>
      <c r="BX316" s="391">
        <f t="shared" si="510"/>
        <v>0</v>
      </c>
      <c r="BY316" s="391">
        <f t="shared" si="510"/>
        <v>0</v>
      </c>
      <c r="BZ316" s="391">
        <f t="shared" si="510"/>
        <v>0.16852034351682388</v>
      </c>
      <c r="CA316" s="391">
        <f t="shared" si="510"/>
        <v>0</v>
      </c>
      <c r="CB316" s="391">
        <f t="shared" si="450"/>
        <v>0</v>
      </c>
      <c r="CC316" s="391">
        <f t="shared" si="450"/>
        <v>0</v>
      </c>
      <c r="CD316" s="392">
        <f t="shared" si="451"/>
        <v>0</v>
      </c>
      <c r="CE316" s="393">
        <f t="shared" si="452"/>
        <v>0</v>
      </c>
      <c r="CF316" s="392">
        <f t="shared" si="529"/>
        <v>0</v>
      </c>
      <c r="CG316" s="392">
        <f t="shared" si="529"/>
        <v>0</v>
      </c>
      <c r="CH316" s="392">
        <f t="shared" si="529"/>
        <v>0</v>
      </c>
      <c r="CI316" s="392">
        <f t="shared" si="529"/>
        <v>0</v>
      </c>
      <c r="CJ316" s="392">
        <f t="shared" si="529"/>
        <v>0</v>
      </c>
      <c r="CK316" s="392">
        <f t="shared" si="529"/>
        <v>0</v>
      </c>
      <c r="CL316" s="392">
        <f t="shared" si="523"/>
        <v>0</v>
      </c>
      <c r="CM316" s="392">
        <f t="shared" si="453"/>
        <v>0</v>
      </c>
      <c r="CN316" s="392">
        <f t="shared" si="454"/>
        <v>0</v>
      </c>
      <c r="CO316" s="394">
        <f t="shared" si="455"/>
        <v>0</v>
      </c>
      <c r="CP316" s="394">
        <f t="shared" si="455"/>
        <v>0</v>
      </c>
      <c r="CQ316" s="395">
        <f t="shared" si="456"/>
        <v>-5330</v>
      </c>
      <c r="CR316" s="394">
        <f t="shared" si="495"/>
        <v>0</v>
      </c>
      <c r="CS316" s="394">
        <f t="shared" si="495"/>
        <v>0</v>
      </c>
      <c r="CT316" s="394">
        <f t="shared" si="495"/>
        <v>0</v>
      </c>
      <c r="CU316" s="394">
        <f t="shared" si="457"/>
        <v>0</v>
      </c>
      <c r="CV316" s="394">
        <f t="shared" si="457"/>
        <v>0</v>
      </c>
      <c r="CW316" s="394">
        <f t="shared" si="457"/>
        <v>0</v>
      </c>
      <c r="CX316" s="396">
        <f t="shared" si="458"/>
        <v>0</v>
      </c>
      <c r="CY316" s="396">
        <f t="shared" si="458"/>
        <v>0</v>
      </c>
      <c r="CZ316" s="397">
        <f t="shared" si="459"/>
        <v>0</v>
      </c>
      <c r="DA316" s="397">
        <f t="shared" si="459"/>
        <v>0</v>
      </c>
      <c r="DB316" s="397">
        <f t="shared" si="459"/>
        <v>0</v>
      </c>
      <c r="DC316" s="397">
        <f t="shared" si="460"/>
        <v>0</v>
      </c>
      <c r="DD316" s="397">
        <f t="shared" si="516"/>
        <v>0</v>
      </c>
      <c r="DE316" s="397">
        <f t="shared" si="516"/>
        <v>0</v>
      </c>
      <c r="DF316" s="397">
        <f t="shared" si="516"/>
        <v>0</v>
      </c>
      <c r="DG316" s="397">
        <f t="shared" si="516"/>
        <v>0</v>
      </c>
      <c r="DH316" s="397">
        <f t="shared" si="516"/>
        <v>0</v>
      </c>
      <c r="DI316" s="398">
        <f t="shared" si="461"/>
        <v>0</v>
      </c>
      <c r="DJ316" s="398">
        <f t="shared" si="461"/>
        <v>0</v>
      </c>
      <c r="DK316" s="399">
        <f t="shared" si="462"/>
        <v>0</v>
      </c>
      <c r="DL316" s="399">
        <f t="shared" si="462"/>
        <v>0</v>
      </c>
      <c r="DM316" s="399">
        <f t="shared" si="462"/>
        <v>0</v>
      </c>
      <c r="DN316" s="399">
        <f t="shared" si="462"/>
        <v>0</v>
      </c>
      <c r="DO316" s="399">
        <f t="shared" si="463"/>
        <v>-1374</v>
      </c>
      <c r="DP316" s="399">
        <f t="shared" si="464"/>
        <v>0</v>
      </c>
      <c r="DQ316" s="399">
        <f t="shared" si="464"/>
        <v>0</v>
      </c>
      <c r="DR316" s="399">
        <f t="shared" si="464"/>
        <v>0</v>
      </c>
      <c r="DS316" s="399">
        <f t="shared" si="464"/>
        <v>0</v>
      </c>
      <c r="DT316" s="400">
        <f t="shared" si="465"/>
        <v>0</v>
      </c>
      <c r="DU316" s="400">
        <f t="shared" si="465"/>
        <v>0</v>
      </c>
      <c r="DV316" s="386">
        <f t="shared" si="517"/>
        <v>0</v>
      </c>
      <c r="DW316" s="386">
        <f t="shared" si="517"/>
        <v>0</v>
      </c>
      <c r="DX316" s="386">
        <f t="shared" si="517"/>
        <v>0</v>
      </c>
      <c r="DY316" s="386">
        <f t="shared" si="517"/>
        <v>0</v>
      </c>
      <c r="DZ316" s="386">
        <f t="shared" si="517"/>
        <v>0</v>
      </c>
      <c r="EA316" s="401">
        <f t="shared" si="466"/>
        <v>0</v>
      </c>
      <c r="EB316" s="386">
        <f t="shared" si="467"/>
        <v>0</v>
      </c>
      <c r="EC316" s="386">
        <f t="shared" si="467"/>
        <v>0</v>
      </c>
      <c r="ED316" s="386">
        <f t="shared" si="467"/>
        <v>0</v>
      </c>
      <c r="EE316" s="385">
        <f t="shared" si="468"/>
        <v>0</v>
      </c>
      <c r="EF316" s="385">
        <f t="shared" si="468"/>
        <v>0</v>
      </c>
      <c r="EG316" s="402">
        <f t="shared" si="496"/>
        <v>0</v>
      </c>
      <c r="EH316" s="402">
        <f t="shared" si="496"/>
        <v>0</v>
      </c>
      <c r="EI316" s="402">
        <f t="shared" si="496"/>
        <v>0</v>
      </c>
      <c r="EJ316" s="402">
        <f t="shared" si="469"/>
        <v>0</v>
      </c>
      <c r="EK316" s="402">
        <f t="shared" si="469"/>
        <v>0</v>
      </c>
      <c r="EL316" s="402">
        <f t="shared" si="469"/>
        <v>0</v>
      </c>
      <c r="EM316" s="402">
        <f t="shared" si="470"/>
        <v>0</v>
      </c>
      <c r="EN316" s="402">
        <f t="shared" si="471"/>
        <v>0</v>
      </c>
      <c r="EO316" s="402">
        <f t="shared" si="471"/>
        <v>0</v>
      </c>
      <c r="EP316" s="402">
        <f t="shared" si="472"/>
        <v>0</v>
      </c>
      <c r="EQ316" s="402">
        <f t="shared" si="473"/>
        <v>0</v>
      </c>
      <c r="ER316" s="394">
        <f t="shared" si="530"/>
        <v>0</v>
      </c>
      <c r="ES316" s="394">
        <f t="shared" si="530"/>
        <v>0</v>
      </c>
      <c r="ET316" s="394">
        <f t="shared" si="530"/>
        <v>0</v>
      </c>
      <c r="EU316" s="394">
        <f t="shared" si="530"/>
        <v>0</v>
      </c>
      <c r="EV316" s="394">
        <f t="shared" si="530"/>
        <v>0</v>
      </c>
      <c r="EW316" s="394">
        <f t="shared" si="530"/>
        <v>0</v>
      </c>
      <c r="EX316" s="394">
        <f t="shared" si="524"/>
        <v>0</v>
      </c>
      <c r="EY316" s="403">
        <f t="shared" si="474"/>
        <v>-399</v>
      </c>
      <c r="EZ316" s="394">
        <f t="shared" si="475"/>
        <v>0</v>
      </c>
      <c r="FA316" s="396">
        <f t="shared" si="476"/>
        <v>0</v>
      </c>
      <c r="FB316" s="396">
        <f t="shared" si="476"/>
        <v>0</v>
      </c>
      <c r="FC316" s="404">
        <f t="shared" si="514"/>
        <v>0</v>
      </c>
      <c r="FD316" s="404">
        <f t="shared" si="511"/>
        <v>0</v>
      </c>
      <c r="FE316" s="404">
        <f t="shared" si="511"/>
        <v>2074.820498380966</v>
      </c>
      <c r="FF316" s="404">
        <f t="shared" si="511"/>
        <v>0</v>
      </c>
      <c r="FG316" s="404">
        <f t="shared" si="511"/>
        <v>534.85991834436152</v>
      </c>
      <c r="FH316" s="404">
        <f t="shared" si="511"/>
        <v>0</v>
      </c>
      <c r="FI316" s="404">
        <f t="shared" si="511"/>
        <v>0</v>
      </c>
      <c r="FJ316" s="404">
        <f t="shared" si="511"/>
        <v>155.31958327467268</v>
      </c>
      <c r="FK316" s="392">
        <f t="shared" si="477"/>
        <v>2765</v>
      </c>
      <c r="FL316" s="384">
        <f t="shared" si="478"/>
        <v>0</v>
      </c>
      <c r="FM316" s="384">
        <f t="shared" si="478"/>
        <v>0</v>
      </c>
      <c r="FN316" s="405">
        <f t="shared" si="525"/>
        <v>0</v>
      </c>
      <c r="FO316" s="405">
        <f t="shared" si="526"/>
        <v>0</v>
      </c>
      <c r="FP316" s="405">
        <f t="shared" si="527"/>
        <v>3252.9283401379698</v>
      </c>
      <c r="FQ316" s="405">
        <f t="shared" si="518"/>
        <v>0</v>
      </c>
      <c r="FR316" s="405">
        <f t="shared" si="518"/>
        <v>838.55976348021966</v>
      </c>
      <c r="FS316" s="405">
        <f t="shared" si="518"/>
        <v>0</v>
      </c>
      <c r="FT316" s="405">
        <f t="shared" si="419"/>
        <v>0</v>
      </c>
      <c r="FU316" s="405">
        <f t="shared" si="419"/>
        <v>243.51189638181052</v>
      </c>
      <c r="FV316" s="405">
        <f t="shared" si="419"/>
        <v>0</v>
      </c>
      <c r="FW316" s="397">
        <f t="shared" si="479"/>
        <v>20572.554093902239</v>
      </c>
      <c r="FX316" s="406">
        <f t="shared" si="480"/>
        <v>16237.554093902239</v>
      </c>
      <c r="FY316" s="331">
        <f t="shared" si="481"/>
        <v>16237.554093902239</v>
      </c>
      <c r="FZ316" s="382">
        <f t="shared" si="482"/>
        <v>0</v>
      </c>
      <c r="GA316" s="331">
        <f t="shared" si="483"/>
        <v>0</v>
      </c>
      <c r="GB316" s="407">
        <f t="shared" si="484"/>
        <v>0</v>
      </c>
      <c r="GC316" s="407">
        <f t="shared" si="485"/>
        <v>0</v>
      </c>
      <c r="GD316" s="407">
        <f t="shared" si="486"/>
        <v>0</v>
      </c>
      <c r="GE316" s="407">
        <f t="shared" si="487"/>
        <v>0</v>
      </c>
      <c r="GF316" s="407">
        <f t="shared" si="488"/>
        <v>0</v>
      </c>
      <c r="GG316" s="407">
        <f t="shared" si="489"/>
        <v>0</v>
      </c>
      <c r="GH316" s="407">
        <f t="shared" si="490"/>
        <v>0</v>
      </c>
      <c r="GI316" s="407">
        <f t="shared" si="491"/>
        <v>-4.5474735088646412E-13</v>
      </c>
      <c r="GJ316">
        <f t="shared" si="492"/>
        <v>0</v>
      </c>
      <c r="GK316" s="382">
        <f t="shared" si="493"/>
        <v>-4.5474735088646412E-13</v>
      </c>
      <c r="GL316">
        <v>4</v>
      </c>
      <c r="GM316">
        <f t="shared" si="512"/>
        <v>3</v>
      </c>
      <c r="GN316">
        <f t="shared" si="512"/>
        <v>0</v>
      </c>
      <c r="GO316">
        <f t="shared" si="512"/>
        <v>0</v>
      </c>
      <c r="GP316">
        <f t="shared" si="512"/>
        <v>0</v>
      </c>
      <c r="GQ316">
        <f t="shared" si="512"/>
        <v>0</v>
      </c>
      <c r="GR316">
        <f t="shared" si="509"/>
        <v>0</v>
      </c>
      <c r="GS316">
        <f t="shared" si="509"/>
        <v>0</v>
      </c>
      <c r="GT316">
        <f t="shared" si="509"/>
        <v>0</v>
      </c>
      <c r="GU316">
        <f t="shared" si="509"/>
        <v>2765</v>
      </c>
      <c r="GV316">
        <f t="shared" si="509"/>
        <v>20572.554093902239</v>
      </c>
    </row>
    <row r="317" spans="1:204" customFormat="1" x14ac:dyDescent="0.25">
      <c r="A317" s="378">
        <v>12002</v>
      </c>
      <c r="B317" s="32" t="s">
        <v>989</v>
      </c>
      <c r="C317" t="s">
        <v>873</v>
      </c>
      <c r="D317">
        <v>4</v>
      </c>
      <c r="E317" s="379">
        <v>3569</v>
      </c>
      <c r="F317" s="379">
        <v>1312</v>
      </c>
      <c r="G317" s="379">
        <v>192</v>
      </c>
      <c r="H317" s="379">
        <v>0</v>
      </c>
      <c r="I317" s="379">
        <v>6500</v>
      </c>
      <c r="J317" s="379">
        <v>0</v>
      </c>
      <c r="K317" s="379">
        <v>3085</v>
      </c>
      <c r="L317" s="379">
        <v>0</v>
      </c>
      <c r="M317" s="380">
        <v>0</v>
      </c>
      <c r="N317" s="381">
        <f t="shared" si="422"/>
        <v>14658</v>
      </c>
      <c r="O317" s="379">
        <v>5777</v>
      </c>
      <c r="P317" s="379">
        <v>1616</v>
      </c>
      <c r="Q317" s="379">
        <v>205</v>
      </c>
      <c r="R317" s="379">
        <v>0</v>
      </c>
      <c r="S317" s="379">
        <v>0</v>
      </c>
      <c r="T317" s="379">
        <v>0</v>
      </c>
      <c r="U317" s="379">
        <v>4024</v>
      </c>
      <c r="V317" s="379">
        <v>0</v>
      </c>
      <c r="W317" s="480">
        <f>(VLOOKUP(A317,'[1]floresta plant'!$A$4:$F$573,6,0))*1000</f>
        <v>0</v>
      </c>
      <c r="X317" s="24">
        <f t="shared" si="423"/>
        <v>11622</v>
      </c>
      <c r="Y317" s="53">
        <f t="shared" si="528"/>
        <v>13</v>
      </c>
      <c r="Z317" s="53">
        <f t="shared" si="528"/>
        <v>0</v>
      </c>
      <c r="AA317" s="53">
        <f t="shared" si="528"/>
        <v>-6500</v>
      </c>
      <c r="AB317" s="53">
        <f t="shared" si="528"/>
        <v>0</v>
      </c>
      <c r="AC317" s="53">
        <f t="shared" si="528"/>
        <v>939</v>
      </c>
      <c r="AD317" s="53">
        <f t="shared" si="528"/>
        <v>0</v>
      </c>
      <c r="AE317" s="53">
        <f t="shared" si="519"/>
        <v>0</v>
      </c>
      <c r="AF317" s="53">
        <f t="shared" si="424"/>
        <v>304</v>
      </c>
      <c r="AG317" s="53">
        <f t="shared" si="425"/>
        <v>2208</v>
      </c>
      <c r="AH317" s="53">
        <f t="shared" si="426"/>
        <v>16697.0783705338</v>
      </c>
      <c r="AI317" s="53">
        <f t="shared" si="494"/>
        <v>-3036</v>
      </c>
      <c r="AJ317" s="469">
        <v>0</v>
      </c>
      <c r="AK317" s="469">
        <v>13661.0783705338</v>
      </c>
      <c r="AL317" s="469">
        <v>0</v>
      </c>
      <c r="AM317" s="470">
        <f t="shared" si="427"/>
        <v>13661.0783705338</v>
      </c>
      <c r="AN317" s="53">
        <f t="shared" si="428"/>
        <v>16697.0783705338</v>
      </c>
      <c r="AO317" s="382">
        <f t="shared" si="429"/>
        <v>3</v>
      </c>
      <c r="AP317">
        <v>4</v>
      </c>
      <c r="AQ317" s="383">
        <f t="shared" si="430"/>
        <v>3464</v>
      </c>
      <c r="AR317" s="383">
        <f t="shared" si="431"/>
        <v>-6500</v>
      </c>
      <c r="AS317" s="383">
        <f t="shared" si="432"/>
        <v>13</v>
      </c>
      <c r="AT317" s="383">
        <f t="shared" si="433"/>
        <v>6500</v>
      </c>
      <c r="AU317" s="383">
        <f t="shared" si="434"/>
        <v>0</v>
      </c>
      <c r="AV317" s="383">
        <f t="shared" si="435"/>
        <v>1</v>
      </c>
      <c r="AW317" s="383">
        <f t="shared" si="436"/>
        <v>0</v>
      </c>
      <c r="AX317" s="383">
        <f t="shared" si="437"/>
        <v>1</v>
      </c>
      <c r="AY317" s="383">
        <f t="shared" si="438"/>
        <v>13</v>
      </c>
      <c r="AZ317">
        <f t="shared" si="439"/>
        <v>0</v>
      </c>
      <c r="BA317">
        <f t="shared" si="440"/>
        <v>0</v>
      </c>
      <c r="BB317" s="383">
        <f t="shared" si="441"/>
        <v>0</v>
      </c>
      <c r="BC317" s="384">
        <f t="shared" si="520"/>
        <v>13</v>
      </c>
      <c r="BD317" s="384">
        <f t="shared" si="521"/>
        <v>0</v>
      </c>
      <c r="BE317" s="384">
        <f t="shared" si="522"/>
        <v>1</v>
      </c>
      <c r="BF317" s="384">
        <f t="shared" si="515"/>
        <v>0</v>
      </c>
      <c r="BG317" s="384">
        <f t="shared" si="515"/>
        <v>939</v>
      </c>
      <c r="BH317" s="384">
        <f t="shared" si="515"/>
        <v>0</v>
      </c>
      <c r="BI317" s="384">
        <f t="shared" si="418"/>
        <v>0</v>
      </c>
      <c r="BJ317" s="384">
        <f t="shared" si="418"/>
        <v>304</v>
      </c>
      <c r="BK317" s="384">
        <f t="shared" si="418"/>
        <v>2208</v>
      </c>
      <c r="BL317" s="474">
        <f t="shared" si="442"/>
        <v>6487</v>
      </c>
      <c r="BM317" s="409">
        <f t="shared" si="443"/>
        <v>16697.0783705338</v>
      </c>
      <c r="BN317" s="473">
        <f t="shared" si="444"/>
        <v>3451</v>
      </c>
      <c r="BO317" s="387">
        <f t="shared" si="445"/>
        <v>1</v>
      </c>
      <c r="BP317" s="387">
        <f t="shared" si="446"/>
        <v>0</v>
      </c>
      <c r="BQ317" s="388">
        <f t="shared" si="447"/>
        <v>0</v>
      </c>
      <c r="BR317" s="389">
        <f t="shared" si="448"/>
        <v>3036</v>
      </c>
      <c r="BS317" s="390">
        <f t="shared" si="449"/>
        <v>13</v>
      </c>
      <c r="BT317" s="391">
        <f t="shared" si="513"/>
        <v>0</v>
      </c>
      <c r="BU317" s="391">
        <f t="shared" si="510"/>
        <v>13</v>
      </c>
      <c r="BV317" s="391">
        <f t="shared" si="510"/>
        <v>0</v>
      </c>
      <c r="BW317" s="391">
        <f t="shared" si="510"/>
        <v>0</v>
      </c>
      <c r="BX317" s="391">
        <f t="shared" si="510"/>
        <v>0</v>
      </c>
      <c r="BY317" s="391">
        <f t="shared" si="510"/>
        <v>0</v>
      </c>
      <c r="BZ317" s="391">
        <f t="shared" si="510"/>
        <v>0</v>
      </c>
      <c r="CA317" s="391">
        <f t="shared" si="510"/>
        <v>0</v>
      </c>
      <c r="CB317" s="391">
        <f t="shared" si="450"/>
        <v>0</v>
      </c>
      <c r="CC317" s="391">
        <f t="shared" si="450"/>
        <v>0</v>
      </c>
      <c r="CD317" s="392">
        <f t="shared" si="451"/>
        <v>0</v>
      </c>
      <c r="CE317" s="393">
        <f t="shared" si="452"/>
        <v>0</v>
      </c>
      <c r="CF317" s="392">
        <f t="shared" si="529"/>
        <v>0</v>
      </c>
      <c r="CG317" s="392">
        <f t="shared" si="529"/>
        <v>0</v>
      </c>
      <c r="CH317" s="392">
        <f t="shared" si="529"/>
        <v>0</v>
      </c>
      <c r="CI317" s="392">
        <f t="shared" si="529"/>
        <v>0</v>
      </c>
      <c r="CJ317" s="392">
        <f t="shared" si="529"/>
        <v>0</v>
      </c>
      <c r="CK317" s="392">
        <f t="shared" si="529"/>
        <v>0</v>
      </c>
      <c r="CL317" s="392">
        <f t="shared" si="523"/>
        <v>0</v>
      </c>
      <c r="CM317" s="392">
        <f t="shared" si="453"/>
        <v>0</v>
      </c>
      <c r="CN317" s="392">
        <f t="shared" si="454"/>
        <v>0</v>
      </c>
      <c r="CO317" s="394">
        <f t="shared" si="455"/>
        <v>0</v>
      </c>
      <c r="CP317" s="394">
        <f t="shared" si="455"/>
        <v>0</v>
      </c>
      <c r="CQ317" s="395">
        <f t="shared" si="456"/>
        <v>-6500</v>
      </c>
      <c r="CR317" s="394">
        <f t="shared" si="495"/>
        <v>0</v>
      </c>
      <c r="CS317" s="394">
        <f t="shared" si="495"/>
        <v>0</v>
      </c>
      <c r="CT317" s="394">
        <f t="shared" si="495"/>
        <v>0</v>
      </c>
      <c r="CU317" s="394">
        <f t="shared" si="457"/>
        <v>0</v>
      </c>
      <c r="CV317" s="394">
        <f t="shared" si="457"/>
        <v>0</v>
      </c>
      <c r="CW317" s="394">
        <f t="shared" si="457"/>
        <v>0</v>
      </c>
      <c r="CX317" s="396">
        <f t="shared" si="458"/>
        <v>0</v>
      </c>
      <c r="CY317" s="396">
        <f t="shared" si="458"/>
        <v>0</v>
      </c>
      <c r="CZ317" s="397">
        <f t="shared" si="459"/>
        <v>0</v>
      </c>
      <c r="DA317" s="397">
        <f t="shared" si="459"/>
        <v>0</v>
      </c>
      <c r="DB317" s="397">
        <f t="shared" si="459"/>
        <v>0</v>
      </c>
      <c r="DC317" s="397">
        <f t="shared" si="460"/>
        <v>0</v>
      </c>
      <c r="DD317" s="397">
        <f t="shared" si="516"/>
        <v>0</v>
      </c>
      <c r="DE317" s="397">
        <f t="shared" si="516"/>
        <v>0</v>
      </c>
      <c r="DF317" s="397">
        <f t="shared" si="516"/>
        <v>0</v>
      </c>
      <c r="DG317" s="397">
        <f t="shared" si="516"/>
        <v>0</v>
      </c>
      <c r="DH317" s="397">
        <f t="shared" si="516"/>
        <v>0</v>
      </c>
      <c r="DI317" s="398">
        <f t="shared" si="461"/>
        <v>0</v>
      </c>
      <c r="DJ317" s="398">
        <f t="shared" si="461"/>
        <v>0</v>
      </c>
      <c r="DK317" s="399">
        <f t="shared" si="462"/>
        <v>0</v>
      </c>
      <c r="DL317" s="399">
        <f t="shared" si="462"/>
        <v>0</v>
      </c>
      <c r="DM317" s="399">
        <f t="shared" si="462"/>
        <v>939</v>
      </c>
      <c r="DN317" s="399">
        <f t="shared" si="462"/>
        <v>0</v>
      </c>
      <c r="DO317" s="399">
        <f t="shared" si="463"/>
        <v>939</v>
      </c>
      <c r="DP317" s="399">
        <f t="shared" si="464"/>
        <v>0</v>
      </c>
      <c r="DQ317" s="399">
        <f t="shared" si="464"/>
        <v>0</v>
      </c>
      <c r="DR317" s="399">
        <f t="shared" si="464"/>
        <v>0</v>
      </c>
      <c r="DS317" s="399">
        <f t="shared" si="464"/>
        <v>0</v>
      </c>
      <c r="DT317" s="400">
        <f t="shared" si="465"/>
        <v>0</v>
      </c>
      <c r="DU317" s="400">
        <f t="shared" si="465"/>
        <v>0</v>
      </c>
      <c r="DV317" s="386">
        <f t="shared" si="517"/>
        <v>0</v>
      </c>
      <c r="DW317" s="386">
        <f t="shared" si="517"/>
        <v>0</v>
      </c>
      <c r="DX317" s="386">
        <f t="shared" si="517"/>
        <v>0</v>
      </c>
      <c r="DY317" s="386">
        <f t="shared" si="517"/>
        <v>0</v>
      </c>
      <c r="DZ317" s="386">
        <f t="shared" si="517"/>
        <v>0</v>
      </c>
      <c r="EA317" s="401">
        <f t="shared" si="466"/>
        <v>0</v>
      </c>
      <c r="EB317" s="386">
        <f t="shared" si="467"/>
        <v>0</v>
      </c>
      <c r="EC317" s="386">
        <f t="shared" si="467"/>
        <v>0</v>
      </c>
      <c r="ED317" s="386">
        <f t="shared" si="467"/>
        <v>0</v>
      </c>
      <c r="EE317" s="385">
        <f t="shared" si="468"/>
        <v>0</v>
      </c>
      <c r="EF317" s="385">
        <f t="shared" si="468"/>
        <v>0</v>
      </c>
      <c r="EG317" s="402">
        <f t="shared" si="496"/>
        <v>0</v>
      </c>
      <c r="EH317" s="402">
        <f t="shared" si="496"/>
        <v>0</v>
      </c>
      <c r="EI317" s="402">
        <f t="shared" si="496"/>
        <v>0</v>
      </c>
      <c r="EJ317" s="402">
        <f t="shared" si="469"/>
        <v>0</v>
      </c>
      <c r="EK317" s="402">
        <f t="shared" si="469"/>
        <v>0</v>
      </c>
      <c r="EL317" s="402">
        <f t="shared" si="469"/>
        <v>0</v>
      </c>
      <c r="EM317" s="402">
        <f t="shared" si="470"/>
        <v>0</v>
      </c>
      <c r="EN317" s="402">
        <f t="shared" si="471"/>
        <v>0</v>
      </c>
      <c r="EO317" s="402">
        <f t="shared" si="471"/>
        <v>0</v>
      </c>
      <c r="EP317" s="402">
        <f t="shared" si="472"/>
        <v>0</v>
      </c>
      <c r="EQ317" s="402">
        <f t="shared" si="473"/>
        <v>0</v>
      </c>
      <c r="ER317" s="394">
        <f t="shared" si="530"/>
        <v>0</v>
      </c>
      <c r="ES317" s="394">
        <f t="shared" si="530"/>
        <v>0</v>
      </c>
      <c r="ET317" s="394">
        <f t="shared" si="530"/>
        <v>304</v>
      </c>
      <c r="EU317" s="394">
        <f t="shared" si="530"/>
        <v>0</v>
      </c>
      <c r="EV317" s="394">
        <f t="shared" si="530"/>
        <v>0</v>
      </c>
      <c r="EW317" s="394">
        <f t="shared" si="530"/>
        <v>0</v>
      </c>
      <c r="EX317" s="394">
        <f t="shared" si="524"/>
        <v>0</v>
      </c>
      <c r="EY317" s="403">
        <f t="shared" si="474"/>
        <v>304</v>
      </c>
      <c r="EZ317" s="394">
        <f t="shared" si="475"/>
        <v>0</v>
      </c>
      <c r="FA317" s="396">
        <f t="shared" si="476"/>
        <v>0</v>
      </c>
      <c r="FB317" s="396">
        <f t="shared" si="476"/>
        <v>0</v>
      </c>
      <c r="FC317" s="404">
        <f t="shared" si="514"/>
        <v>0</v>
      </c>
      <c r="FD317" s="404">
        <f t="shared" si="511"/>
        <v>0</v>
      </c>
      <c r="FE317" s="404">
        <f t="shared" si="511"/>
        <v>2208</v>
      </c>
      <c r="FF317" s="404">
        <f t="shared" si="511"/>
        <v>0</v>
      </c>
      <c r="FG317" s="404">
        <f t="shared" si="511"/>
        <v>0</v>
      </c>
      <c r="FH317" s="404">
        <f t="shared" si="511"/>
        <v>0</v>
      </c>
      <c r="FI317" s="404">
        <f t="shared" si="511"/>
        <v>0</v>
      </c>
      <c r="FJ317" s="404">
        <f t="shared" si="511"/>
        <v>0</v>
      </c>
      <c r="FK317" s="392">
        <f t="shared" si="477"/>
        <v>2208</v>
      </c>
      <c r="FL317" s="384">
        <f t="shared" si="478"/>
        <v>0</v>
      </c>
      <c r="FM317" s="384">
        <f t="shared" si="478"/>
        <v>0</v>
      </c>
      <c r="FN317" s="405">
        <f t="shared" si="525"/>
        <v>0</v>
      </c>
      <c r="FO317" s="405">
        <f t="shared" si="526"/>
        <v>0</v>
      </c>
      <c r="FP317" s="405">
        <f t="shared" si="527"/>
        <v>3036</v>
      </c>
      <c r="FQ317" s="405">
        <f t="shared" si="518"/>
        <v>0</v>
      </c>
      <c r="FR317" s="405">
        <f t="shared" si="518"/>
        <v>0</v>
      </c>
      <c r="FS317" s="405">
        <f t="shared" si="518"/>
        <v>0</v>
      </c>
      <c r="FT317" s="405">
        <f t="shared" si="419"/>
        <v>0</v>
      </c>
      <c r="FU317" s="405">
        <f t="shared" si="419"/>
        <v>0</v>
      </c>
      <c r="FV317" s="405">
        <f t="shared" si="419"/>
        <v>0</v>
      </c>
      <c r="FW317" s="397">
        <f t="shared" si="479"/>
        <v>16697.0783705338</v>
      </c>
      <c r="FX317" s="406">
        <f t="shared" si="480"/>
        <v>13661.0783705338</v>
      </c>
      <c r="FY317" s="331">
        <f t="shared" si="481"/>
        <v>13661.0783705338</v>
      </c>
      <c r="FZ317" s="382">
        <f t="shared" si="482"/>
        <v>0</v>
      </c>
      <c r="GA317" s="331">
        <f t="shared" si="483"/>
        <v>0</v>
      </c>
      <c r="GB317" s="407">
        <f t="shared" si="484"/>
        <v>0</v>
      </c>
      <c r="GC317" s="407">
        <f t="shared" si="485"/>
        <v>0</v>
      </c>
      <c r="GD317" s="407">
        <f t="shared" si="486"/>
        <v>0</v>
      </c>
      <c r="GE317" s="407">
        <f t="shared" si="487"/>
        <v>0</v>
      </c>
      <c r="GF317" s="407">
        <f t="shared" si="488"/>
        <v>0</v>
      </c>
      <c r="GG317" s="407">
        <f t="shared" si="489"/>
        <v>0</v>
      </c>
      <c r="GH317" s="407">
        <f t="shared" si="490"/>
        <v>0</v>
      </c>
      <c r="GI317" s="407">
        <f t="shared" si="491"/>
        <v>0</v>
      </c>
      <c r="GJ317">
        <f t="shared" si="492"/>
        <v>0</v>
      </c>
      <c r="GK317" s="382">
        <f t="shared" si="493"/>
        <v>0</v>
      </c>
      <c r="GL317">
        <v>4</v>
      </c>
      <c r="GM317">
        <f t="shared" si="512"/>
        <v>13</v>
      </c>
      <c r="GN317">
        <f t="shared" si="512"/>
        <v>0</v>
      </c>
      <c r="GO317">
        <f t="shared" si="512"/>
        <v>0</v>
      </c>
      <c r="GP317">
        <f t="shared" si="512"/>
        <v>0</v>
      </c>
      <c r="GQ317">
        <f t="shared" si="512"/>
        <v>939</v>
      </c>
      <c r="GR317">
        <f t="shared" si="509"/>
        <v>0</v>
      </c>
      <c r="GS317">
        <f t="shared" si="509"/>
        <v>0</v>
      </c>
      <c r="GT317">
        <f t="shared" si="509"/>
        <v>304</v>
      </c>
      <c r="GU317">
        <f t="shared" si="509"/>
        <v>2208</v>
      </c>
      <c r="GV317">
        <f t="shared" si="509"/>
        <v>16697.0783705338</v>
      </c>
    </row>
    <row r="318" spans="1:204" customFormat="1" x14ac:dyDescent="0.25">
      <c r="A318" s="378">
        <v>12003</v>
      </c>
      <c r="B318" s="32" t="s">
        <v>990</v>
      </c>
      <c r="C318" t="s">
        <v>873</v>
      </c>
      <c r="D318">
        <v>4</v>
      </c>
      <c r="E318" s="379">
        <v>4280</v>
      </c>
      <c r="F318" s="379">
        <v>1032</v>
      </c>
      <c r="G318" s="379">
        <v>46</v>
      </c>
      <c r="H318" s="379">
        <v>0</v>
      </c>
      <c r="I318" s="379">
        <v>5210</v>
      </c>
      <c r="J318" s="379">
        <v>0</v>
      </c>
      <c r="K318" s="379">
        <v>3468</v>
      </c>
      <c r="L318" s="379">
        <v>0</v>
      </c>
      <c r="M318" s="380">
        <v>0</v>
      </c>
      <c r="N318" s="381">
        <f t="shared" si="422"/>
        <v>14036</v>
      </c>
      <c r="O318" s="379">
        <v>4531</v>
      </c>
      <c r="P318" s="379">
        <v>1687</v>
      </c>
      <c r="Q318" s="379">
        <v>62</v>
      </c>
      <c r="R318" s="379">
        <v>0</v>
      </c>
      <c r="S318" s="379">
        <v>0</v>
      </c>
      <c r="T318" s="379">
        <v>0</v>
      </c>
      <c r="U318" s="379">
        <v>2415</v>
      </c>
      <c r="V318" s="379">
        <v>0</v>
      </c>
      <c r="W318" s="480">
        <f>(VLOOKUP(A318,'[1]floresta plant'!$A$4:$F$573,6,0))*1000</f>
        <v>0</v>
      </c>
      <c r="X318" s="24">
        <f t="shared" si="423"/>
        <v>8695</v>
      </c>
      <c r="Y318" s="53">
        <f t="shared" si="528"/>
        <v>16</v>
      </c>
      <c r="Z318" s="53">
        <f t="shared" si="528"/>
        <v>0</v>
      </c>
      <c r="AA318" s="53">
        <f t="shared" si="528"/>
        <v>-5210</v>
      </c>
      <c r="AB318" s="53">
        <f t="shared" si="528"/>
        <v>0</v>
      </c>
      <c r="AC318" s="53">
        <f t="shared" si="528"/>
        <v>-1053</v>
      </c>
      <c r="AD318" s="53">
        <f t="shared" si="528"/>
        <v>0</v>
      </c>
      <c r="AE318" s="53">
        <f t="shared" si="519"/>
        <v>0</v>
      </c>
      <c r="AF318" s="53">
        <f t="shared" si="424"/>
        <v>655</v>
      </c>
      <c r="AG318" s="53">
        <f t="shared" si="425"/>
        <v>251</v>
      </c>
      <c r="AH318" s="53">
        <f t="shared" si="426"/>
        <v>23492.493089329972</v>
      </c>
      <c r="AI318" s="53">
        <f t="shared" si="494"/>
        <v>-5341</v>
      </c>
      <c r="AJ318" s="469">
        <v>0</v>
      </c>
      <c r="AK318" s="469">
        <v>18151.493089329972</v>
      </c>
      <c r="AL318" s="469">
        <v>0</v>
      </c>
      <c r="AM318" s="470">
        <f t="shared" si="427"/>
        <v>18151.493089329972</v>
      </c>
      <c r="AN318" s="53">
        <f t="shared" si="428"/>
        <v>23492.493089329972</v>
      </c>
      <c r="AO318" s="382">
        <f t="shared" si="429"/>
        <v>3</v>
      </c>
      <c r="AP318">
        <v>4</v>
      </c>
      <c r="AQ318" s="383">
        <f t="shared" si="430"/>
        <v>922</v>
      </c>
      <c r="AR318" s="383">
        <f t="shared" si="431"/>
        <v>-6263</v>
      </c>
      <c r="AS318" s="383">
        <f t="shared" si="432"/>
        <v>16</v>
      </c>
      <c r="AT318" s="383">
        <f t="shared" si="433"/>
        <v>6263</v>
      </c>
      <c r="AU318" s="383">
        <f t="shared" si="434"/>
        <v>0</v>
      </c>
      <c r="AV318" s="383">
        <f t="shared" si="435"/>
        <v>1</v>
      </c>
      <c r="AW318" s="383">
        <f t="shared" si="436"/>
        <v>0</v>
      </c>
      <c r="AX318" s="383">
        <f t="shared" si="437"/>
        <v>1</v>
      </c>
      <c r="AY318" s="383">
        <f t="shared" si="438"/>
        <v>16</v>
      </c>
      <c r="AZ318">
        <f t="shared" si="439"/>
        <v>0</v>
      </c>
      <c r="BA318">
        <f t="shared" si="440"/>
        <v>0</v>
      </c>
      <c r="BB318" s="383">
        <f t="shared" si="441"/>
        <v>0</v>
      </c>
      <c r="BC318" s="384">
        <f t="shared" si="520"/>
        <v>16</v>
      </c>
      <c r="BD318" s="384">
        <f t="shared" si="521"/>
        <v>0</v>
      </c>
      <c r="BE318" s="384">
        <f t="shared" si="522"/>
        <v>0.83186971100111773</v>
      </c>
      <c r="BF318" s="384">
        <f t="shared" si="515"/>
        <v>0</v>
      </c>
      <c r="BG318" s="384">
        <f t="shared" si="515"/>
        <v>0.16813028899888233</v>
      </c>
      <c r="BH318" s="384">
        <f t="shared" si="515"/>
        <v>0</v>
      </c>
      <c r="BI318" s="384">
        <f t="shared" si="418"/>
        <v>0</v>
      </c>
      <c r="BJ318" s="384">
        <f t="shared" si="418"/>
        <v>655</v>
      </c>
      <c r="BK318" s="384">
        <f t="shared" si="418"/>
        <v>251</v>
      </c>
      <c r="BL318" s="474">
        <f t="shared" si="442"/>
        <v>6247</v>
      </c>
      <c r="BM318" s="409">
        <f t="shared" si="443"/>
        <v>23492.493089329972</v>
      </c>
      <c r="BN318" s="473">
        <f t="shared" si="444"/>
        <v>906</v>
      </c>
      <c r="BO318" s="387">
        <f t="shared" si="445"/>
        <v>1</v>
      </c>
      <c r="BP318" s="387">
        <f t="shared" si="446"/>
        <v>0</v>
      </c>
      <c r="BQ318" s="388">
        <f t="shared" si="447"/>
        <v>0</v>
      </c>
      <c r="BR318" s="389">
        <f t="shared" si="448"/>
        <v>5341</v>
      </c>
      <c r="BS318" s="390">
        <f t="shared" si="449"/>
        <v>16</v>
      </c>
      <c r="BT318" s="391">
        <f t="shared" si="513"/>
        <v>0</v>
      </c>
      <c r="BU318" s="391">
        <f t="shared" si="510"/>
        <v>13.309915376017884</v>
      </c>
      <c r="BV318" s="391">
        <f t="shared" si="510"/>
        <v>0</v>
      </c>
      <c r="BW318" s="391">
        <f t="shared" si="510"/>
        <v>2.6900846239821172</v>
      </c>
      <c r="BX318" s="391">
        <f t="shared" si="510"/>
        <v>0</v>
      </c>
      <c r="BY318" s="391">
        <f t="shared" si="510"/>
        <v>0</v>
      </c>
      <c r="BZ318" s="391">
        <f t="shared" si="510"/>
        <v>0</v>
      </c>
      <c r="CA318" s="391">
        <f t="shared" si="510"/>
        <v>0</v>
      </c>
      <c r="CB318" s="391">
        <f t="shared" si="450"/>
        <v>0</v>
      </c>
      <c r="CC318" s="391">
        <f t="shared" si="450"/>
        <v>0</v>
      </c>
      <c r="CD318" s="392">
        <f t="shared" si="451"/>
        <v>0</v>
      </c>
      <c r="CE318" s="393">
        <f t="shared" si="452"/>
        <v>0</v>
      </c>
      <c r="CF318" s="392">
        <f t="shared" si="529"/>
        <v>0</v>
      </c>
      <c r="CG318" s="392">
        <f t="shared" si="529"/>
        <v>0</v>
      </c>
      <c r="CH318" s="392">
        <f t="shared" si="529"/>
        <v>0</v>
      </c>
      <c r="CI318" s="392">
        <f t="shared" si="529"/>
        <v>0</v>
      </c>
      <c r="CJ318" s="392">
        <f t="shared" si="529"/>
        <v>0</v>
      </c>
      <c r="CK318" s="392">
        <f t="shared" si="529"/>
        <v>0</v>
      </c>
      <c r="CL318" s="392">
        <f t="shared" si="523"/>
        <v>0</v>
      </c>
      <c r="CM318" s="392">
        <f t="shared" si="453"/>
        <v>0</v>
      </c>
      <c r="CN318" s="392">
        <f t="shared" si="454"/>
        <v>0</v>
      </c>
      <c r="CO318" s="394">
        <f t="shared" si="455"/>
        <v>0</v>
      </c>
      <c r="CP318" s="394">
        <f t="shared" si="455"/>
        <v>0</v>
      </c>
      <c r="CQ318" s="395">
        <f t="shared" si="456"/>
        <v>-5210</v>
      </c>
      <c r="CR318" s="394">
        <f t="shared" si="495"/>
        <v>0</v>
      </c>
      <c r="CS318" s="394">
        <f t="shared" si="495"/>
        <v>0</v>
      </c>
      <c r="CT318" s="394">
        <f t="shared" si="495"/>
        <v>0</v>
      </c>
      <c r="CU318" s="394">
        <f t="shared" si="457"/>
        <v>0</v>
      </c>
      <c r="CV318" s="394">
        <f t="shared" si="457"/>
        <v>0</v>
      </c>
      <c r="CW318" s="394">
        <f t="shared" si="457"/>
        <v>0</v>
      </c>
      <c r="CX318" s="396">
        <f t="shared" si="458"/>
        <v>0</v>
      </c>
      <c r="CY318" s="396">
        <f t="shared" si="458"/>
        <v>0</v>
      </c>
      <c r="CZ318" s="397">
        <f t="shared" si="459"/>
        <v>0</v>
      </c>
      <c r="DA318" s="397">
        <f t="shared" si="459"/>
        <v>0</v>
      </c>
      <c r="DB318" s="397">
        <f t="shared" si="459"/>
        <v>0</v>
      </c>
      <c r="DC318" s="397">
        <f t="shared" si="460"/>
        <v>0</v>
      </c>
      <c r="DD318" s="397">
        <f t="shared" si="516"/>
        <v>0</v>
      </c>
      <c r="DE318" s="397">
        <f t="shared" si="516"/>
        <v>0</v>
      </c>
      <c r="DF318" s="397">
        <f t="shared" si="516"/>
        <v>0</v>
      </c>
      <c r="DG318" s="397">
        <f t="shared" si="516"/>
        <v>0</v>
      </c>
      <c r="DH318" s="397">
        <f t="shared" si="516"/>
        <v>0</v>
      </c>
      <c r="DI318" s="398">
        <f t="shared" si="461"/>
        <v>0</v>
      </c>
      <c r="DJ318" s="398">
        <f t="shared" si="461"/>
        <v>0</v>
      </c>
      <c r="DK318" s="399">
        <f t="shared" si="462"/>
        <v>0</v>
      </c>
      <c r="DL318" s="399">
        <f t="shared" si="462"/>
        <v>0</v>
      </c>
      <c r="DM318" s="399">
        <f t="shared" si="462"/>
        <v>0</v>
      </c>
      <c r="DN318" s="399">
        <f t="shared" si="462"/>
        <v>0</v>
      </c>
      <c r="DO318" s="399">
        <f t="shared" si="463"/>
        <v>-1053</v>
      </c>
      <c r="DP318" s="399">
        <f t="shared" si="464"/>
        <v>0</v>
      </c>
      <c r="DQ318" s="399">
        <f t="shared" si="464"/>
        <v>0</v>
      </c>
      <c r="DR318" s="399">
        <f t="shared" si="464"/>
        <v>0</v>
      </c>
      <c r="DS318" s="399">
        <f t="shared" si="464"/>
        <v>0</v>
      </c>
      <c r="DT318" s="400">
        <f t="shared" si="465"/>
        <v>0</v>
      </c>
      <c r="DU318" s="400">
        <f t="shared" si="465"/>
        <v>0</v>
      </c>
      <c r="DV318" s="386">
        <f t="shared" si="517"/>
        <v>0</v>
      </c>
      <c r="DW318" s="386">
        <f t="shared" si="517"/>
        <v>0</v>
      </c>
      <c r="DX318" s="386">
        <f t="shared" si="517"/>
        <v>0</v>
      </c>
      <c r="DY318" s="386">
        <f t="shared" si="517"/>
        <v>0</v>
      </c>
      <c r="DZ318" s="386">
        <f t="shared" si="517"/>
        <v>0</v>
      </c>
      <c r="EA318" s="401">
        <f t="shared" si="466"/>
        <v>0</v>
      </c>
      <c r="EB318" s="386">
        <f t="shared" si="467"/>
        <v>0</v>
      </c>
      <c r="EC318" s="386">
        <f t="shared" si="467"/>
        <v>0</v>
      </c>
      <c r="ED318" s="386">
        <f t="shared" si="467"/>
        <v>0</v>
      </c>
      <c r="EE318" s="385">
        <f t="shared" si="468"/>
        <v>0</v>
      </c>
      <c r="EF318" s="385">
        <f t="shared" si="468"/>
        <v>0</v>
      </c>
      <c r="EG318" s="402">
        <f t="shared" si="496"/>
        <v>0</v>
      </c>
      <c r="EH318" s="402">
        <f t="shared" si="496"/>
        <v>0</v>
      </c>
      <c r="EI318" s="402">
        <f t="shared" si="496"/>
        <v>0</v>
      </c>
      <c r="EJ318" s="402">
        <f t="shared" si="469"/>
        <v>0</v>
      </c>
      <c r="EK318" s="402">
        <f t="shared" si="469"/>
        <v>0</v>
      </c>
      <c r="EL318" s="402">
        <f t="shared" si="469"/>
        <v>0</v>
      </c>
      <c r="EM318" s="402">
        <f t="shared" si="470"/>
        <v>0</v>
      </c>
      <c r="EN318" s="402">
        <f t="shared" si="471"/>
        <v>0</v>
      </c>
      <c r="EO318" s="402">
        <f t="shared" si="471"/>
        <v>0</v>
      </c>
      <c r="EP318" s="402">
        <f t="shared" si="472"/>
        <v>0</v>
      </c>
      <c r="EQ318" s="402">
        <f t="shared" si="473"/>
        <v>0</v>
      </c>
      <c r="ER318" s="394">
        <f t="shared" si="530"/>
        <v>0</v>
      </c>
      <c r="ES318" s="394">
        <f t="shared" si="530"/>
        <v>0</v>
      </c>
      <c r="ET318" s="394">
        <f t="shared" si="530"/>
        <v>544.87466070573214</v>
      </c>
      <c r="EU318" s="394">
        <f t="shared" si="530"/>
        <v>0</v>
      </c>
      <c r="EV318" s="394">
        <f t="shared" si="530"/>
        <v>110.12533929426792</v>
      </c>
      <c r="EW318" s="394">
        <f t="shared" si="530"/>
        <v>0</v>
      </c>
      <c r="EX318" s="394">
        <f t="shared" si="524"/>
        <v>0</v>
      </c>
      <c r="EY318" s="403">
        <f t="shared" si="474"/>
        <v>655</v>
      </c>
      <c r="EZ318" s="394">
        <f t="shared" si="475"/>
        <v>0</v>
      </c>
      <c r="FA318" s="396">
        <f t="shared" si="476"/>
        <v>0</v>
      </c>
      <c r="FB318" s="396">
        <f t="shared" si="476"/>
        <v>0</v>
      </c>
      <c r="FC318" s="404">
        <f t="shared" si="514"/>
        <v>0</v>
      </c>
      <c r="FD318" s="404">
        <f t="shared" si="511"/>
        <v>0</v>
      </c>
      <c r="FE318" s="404">
        <f t="shared" si="511"/>
        <v>208.79929746128056</v>
      </c>
      <c r="FF318" s="404">
        <f t="shared" si="511"/>
        <v>0</v>
      </c>
      <c r="FG318" s="404">
        <f t="shared" si="511"/>
        <v>42.200702538719462</v>
      </c>
      <c r="FH318" s="404">
        <f t="shared" si="511"/>
        <v>0</v>
      </c>
      <c r="FI318" s="404">
        <f t="shared" si="511"/>
        <v>0</v>
      </c>
      <c r="FJ318" s="404">
        <f t="shared" si="511"/>
        <v>0</v>
      </c>
      <c r="FK318" s="392">
        <f t="shared" si="477"/>
        <v>251</v>
      </c>
      <c r="FL318" s="384">
        <f t="shared" si="478"/>
        <v>0</v>
      </c>
      <c r="FM318" s="384">
        <f t="shared" si="478"/>
        <v>0</v>
      </c>
      <c r="FN318" s="405">
        <f t="shared" si="525"/>
        <v>0</v>
      </c>
      <c r="FO318" s="405">
        <f t="shared" si="526"/>
        <v>0</v>
      </c>
      <c r="FP318" s="405">
        <f t="shared" si="527"/>
        <v>4443.0161264569697</v>
      </c>
      <c r="FQ318" s="405">
        <f t="shared" si="518"/>
        <v>0</v>
      </c>
      <c r="FR318" s="405">
        <f t="shared" si="518"/>
        <v>897.98387354303054</v>
      </c>
      <c r="FS318" s="405">
        <f t="shared" si="518"/>
        <v>0</v>
      </c>
      <c r="FT318" s="405">
        <f t="shared" si="419"/>
        <v>0</v>
      </c>
      <c r="FU318" s="405">
        <f t="shared" si="419"/>
        <v>0</v>
      </c>
      <c r="FV318" s="405">
        <f t="shared" si="419"/>
        <v>0</v>
      </c>
      <c r="FW318" s="397">
        <f t="shared" si="479"/>
        <v>23492.493089329972</v>
      </c>
      <c r="FX318" s="406">
        <f t="shared" si="480"/>
        <v>18151.493089329972</v>
      </c>
      <c r="FY318" s="331">
        <f t="shared" si="481"/>
        <v>18151.493089329972</v>
      </c>
      <c r="FZ318" s="382">
        <f t="shared" si="482"/>
        <v>0</v>
      </c>
      <c r="GA318" s="331">
        <f t="shared" si="483"/>
        <v>0</v>
      </c>
      <c r="GB318" s="407">
        <f t="shared" si="484"/>
        <v>0</v>
      </c>
      <c r="GC318" s="407">
        <f t="shared" si="485"/>
        <v>0</v>
      </c>
      <c r="GD318" s="407">
        <f t="shared" si="486"/>
        <v>0</v>
      </c>
      <c r="GE318" s="407">
        <f t="shared" si="487"/>
        <v>0</v>
      </c>
      <c r="GF318" s="407">
        <f t="shared" si="488"/>
        <v>0</v>
      </c>
      <c r="GG318" s="407">
        <f t="shared" si="489"/>
        <v>0</v>
      </c>
      <c r="GH318" s="407">
        <f t="shared" si="490"/>
        <v>0</v>
      </c>
      <c r="GI318" s="407">
        <f t="shared" si="491"/>
        <v>-2.8421709430404007E-14</v>
      </c>
      <c r="GJ318">
        <f t="shared" si="492"/>
        <v>0</v>
      </c>
      <c r="GK318" s="382">
        <f t="shared" si="493"/>
        <v>-2.8421709430404007E-14</v>
      </c>
      <c r="GL318">
        <v>4</v>
      </c>
      <c r="GM318">
        <f t="shared" si="512"/>
        <v>16</v>
      </c>
      <c r="GN318">
        <f t="shared" si="512"/>
        <v>0</v>
      </c>
      <c r="GO318">
        <f t="shared" si="512"/>
        <v>0</v>
      </c>
      <c r="GP318">
        <f t="shared" si="512"/>
        <v>0</v>
      </c>
      <c r="GQ318">
        <f t="shared" si="512"/>
        <v>0</v>
      </c>
      <c r="GR318">
        <f t="shared" si="509"/>
        <v>0</v>
      </c>
      <c r="GS318">
        <f t="shared" si="509"/>
        <v>0</v>
      </c>
      <c r="GT318">
        <f t="shared" si="509"/>
        <v>655</v>
      </c>
      <c r="GU318">
        <f t="shared" si="509"/>
        <v>251</v>
      </c>
      <c r="GV318">
        <f t="shared" si="509"/>
        <v>23492.493089329972</v>
      </c>
    </row>
    <row r="319" spans="1:204" customFormat="1" x14ac:dyDescent="0.25">
      <c r="A319" s="378">
        <v>12004</v>
      </c>
      <c r="B319" s="32" t="s">
        <v>991</v>
      </c>
      <c r="C319" t="s">
        <v>873</v>
      </c>
      <c r="D319">
        <v>4</v>
      </c>
      <c r="E319" s="379">
        <v>13091</v>
      </c>
      <c r="F319" s="379">
        <v>6850</v>
      </c>
      <c r="G319" s="379">
        <v>250</v>
      </c>
      <c r="H319" s="379">
        <v>55</v>
      </c>
      <c r="I319" s="379">
        <v>15507</v>
      </c>
      <c r="J319" s="379">
        <v>105</v>
      </c>
      <c r="K319" s="379">
        <v>8659</v>
      </c>
      <c r="L319" s="379">
        <v>0</v>
      </c>
      <c r="M319" s="380">
        <v>0</v>
      </c>
      <c r="N319" s="381">
        <f t="shared" si="422"/>
        <v>44517</v>
      </c>
      <c r="O319" s="379">
        <v>10010</v>
      </c>
      <c r="P319" s="379">
        <v>8592</v>
      </c>
      <c r="Q319" s="379">
        <v>2285</v>
      </c>
      <c r="R319" s="379">
        <v>50</v>
      </c>
      <c r="S319" s="379">
        <v>0</v>
      </c>
      <c r="T319" s="379">
        <v>0</v>
      </c>
      <c r="U319" s="379">
        <v>5225</v>
      </c>
      <c r="V319" s="379">
        <v>0</v>
      </c>
      <c r="W319" s="480">
        <f>(VLOOKUP(A319,'[1]floresta plant'!$A$4:$F$573,6,0))*1000</f>
        <v>0</v>
      </c>
      <c r="X319" s="24">
        <f t="shared" si="423"/>
        <v>26162</v>
      </c>
      <c r="Y319" s="53">
        <f t="shared" si="528"/>
        <v>2035</v>
      </c>
      <c r="Z319" s="53">
        <f t="shared" si="528"/>
        <v>-5</v>
      </c>
      <c r="AA319" s="53">
        <f t="shared" si="528"/>
        <v>-15507</v>
      </c>
      <c r="AB319" s="53">
        <f t="shared" si="528"/>
        <v>-105</v>
      </c>
      <c r="AC319" s="53">
        <f t="shared" si="528"/>
        <v>-3434</v>
      </c>
      <c r="AD319" s="53">
        <f t="shared" si="528"/>
        <v>0</v>
      </c>
      <c r="AE319" s="53">
        <f t="shared" si="519"/>
        <v>0</v>
      </c>
      <c r="AF319" s="53">
        <f t="shared" si="424"/>
        <v>1742</v>
      </c>
      <c r="AG319" s="53">
        <f t="shared" si="425"/>
        <v>-3081</v>
      </c>
      <c r="AH319" s="53">
        <f t="shared" si="426"/>
        <v>75006.602102449266</v>
      </c>
      <c r="AI319" s="53">
        <f t="shared" si="494"/>
        <v>-18355</v>
      </c>
      <c r="AJ319" s="469">
        <v>0</v>
      </c>
      <c r="AK319" s="469">
        <v>56651.602102449266</v>
      </c>
      <c r="AL319" s="469">
        <v>0</v>
      </c>
      <c r="AM319" s="470">
        <f t="shared" si="427"/>
        <v>56651.602102449266</v>
      </c>
      <c r="AN319" s="53">
        <f t="shared" si="428"/>
        <v>75006.602102449266</v>
      </c>
      <c r="AO319" s="382">
        <f t="shared" si="429"/>
        <v>3</v>
      </c>
      <c r="AP319">
        <v>4</v>
      </c>
      <c r="AQ319" s="383">
        <f t="shared" si="430"/>
        <v>3777</v>
      </c>
      <c r="AR319" s="383">
        <f t="shared" si="431"/>
        <v>-22132</v>
      </c>
      <c r="AS319" s="383">
        <f t="shared" si="432"/>
        <v>2035</v>
      </c>
      <c r="AT319" s="383">
        <f t="shared" si="433"/>
        <v>22132</v>
      </c>
      <c r="AU319" s="383">
        <f t="shared" si="434"/>
        <v>0</v>
      </c>
      <c r="AV319" s="383">
        <f t="shared" si="435"/>
        <v>1</v>
      </c>
      <c r="AW319" s="383">
        <f t="shared" si="436"/>
        <v>0</v>
      </c>
      <c r="AX319" s="383">
        <f t="shared" si="437"/>
        <v>1</v>
      </c>
      <c r="AY319" s="383">
        <f t="shared" si="438"/>
        <v>2035</v>
      </c>
      <c r="AZ319">
        <f t="shared" si="439"/>
        <v>0</v>
      </c>
      <c r="BA319">
        <f t="shared" si="440"/>
        <v>0</v>
      </c>
      <c r="BB319" s="383">
        <f t="shared" si="441"/>
        <v>0</v>
      </c>
      <c r="BC319" s="384">
        <f t="shared" si="520"/>
        <v>2035</v>
      </c>
      <c r="BD319" s="384">
        <f t="shared" si="521"/>
        <v>2.2591722392915236E-4</v>
      </c>
      <c r="BE319" s="384">
        <f t="shared" si="522"/>
        <v>0.7006596782938731</v>
      </c>
      <c r="BF319" s="384">
        <f t="shared" si="515"/>
        <v>4.7442617025121999E-3</v>
      </c>
      <c r="BG319" s="384">
        <f t="shared" si="515"/>
        <v>0.15515994939454184</v>
      </c>
      <c r="BH319" s="384">
        <f t="shared" si="515"/>
        <v>0</v>
      </c>
      <c r="BI319" s="384">
        <f t="shared" si="515"/>
        <v>0</v>
      </c>
      <c r="BJ319" s="384">
        <f t="shared" si="515"/>
        <v>1742</v>
      </c>
      <c r="BK319" s="384">
        <f t="shared" si="515"/>
        <v>0.13921019338514368</v>
      </c>
      <c r="BL319" s="474">
        <f t="shared" si="442"/>
        <v>20097</v>
      </c>
      <c r="BM319" s="409">
        <f t="shared" si="443"/>
        <v>75006.602102449266</v>
      </c>
      <c r="BN319" s="473">
        <f t="shared" si="444"/>
        <v>1742</v>
      </c>
      <c r="BO319" s="387">
        <f t="shared" si="445"/>
        <v>1</v>
      </c>
      <c r="BP319" s="387">
        <f t="shared" si="446"/>
        <v>0</v>
      </c>
      <c r="BQ319" s="388">
        <f t="shared" si="447"/>
        <v>0</v>
      </c>
      <c r="BR319" s="389">
        <f t="shared" si="448"/>
        <v>18355</v>
      </c>
      <c r="BS319" s="390">
        <f t="shared" si="449"/>
        <v>2035</v>
      </c>
      <c r="BT319" s="391">
        <f t="shared" si="513"/>
        <v>0.45974155069582506</v>
      </c>
      <c r="BU319" s="391">
        <f t="shared" si="510"/>
        <v>1425.8424453280318</v>
      </c>
      <c r="BV319" s="391">
        <f t="shared" si="510"/>
        <v>9.6545725646123266</v>
      </c>
      <c r="BW319" s="391">
        <f t="shared" si="510"/>
        <v>315.75049701789266</v>
      </c>
      <c r="BX319" s="391">
        <f t="shared" si="510"/>
        <v>0</v>
      </c>
      <c r="BY319" s="391">
        <f t="shared" si="510"/>
        <v>0</v>
      </c>
      <c r="BZ319" s="391">
        <f t="shared" si="510"/>
        <v>0</v>
      </c>
      <c r="CA319" s="391">
        <f t="shared" si="510"/>
        <v>283.29274353876735</v>
      </c>
      <c r="CB319" s="391">
        <f t="shared" si="450"/>
        <v>0</v>
      </c>
      <c r="CC319" s="391">
        <f t="shared" si="450"/>
        <v>0</v>
      </c>
      <c r="CD319" s="392">
        <f t="shared" si="451"/>
        <v>0</v>
      </c>
      <c r="CE319" s="393">
        <f t="shared" si="452"/>
        <v>-5</v>
      </c>
      <c r="CF319" s="392">
        <f t="shared" si="529"/>
        <v>0</v>
      </c>
      <c r="CG319" s="392">
        <f t="shared" si="529"/>
        <v>0</v>
      </c>
      <c r="CH319" s="392">
        <f t="shared" si="529"/>
        <v>0</v>
      </c>
      <c r="CI319" s="392">
        <f t="shared" si="529"/>
        <v>0</v>
      </c>
      <c r="CJ319" s="392">
        <f t="shared" si="529"/>
        <v>0</v>
      </c>
      <c r="CK319" s="392">
        <f t="shared" si="529"/>
        <v>0</v>
      </c>
      <c r="CL319" s="392">
        <f t="shared" si="523"/>
        <v>0</v>
      </c>
      <c r="CM319" s="392">
        <f t="shared" si="453"/>
        <v>0</v>
      </c>
      <c r="CN319" s="392">
        <f t="shared" si="454"/>
        <v>0</v>
      </c>
      <c r="CO319" s="394">
        <f t="shared" si="455"/>
        <v>0</v>
      </c>
      <c r="CP319" s="394">
        <f t="shared" si="455"/>
        <v>0</v>
      </c>
      <c r="CQ319" s="395">
        <f t="shared" si="456"/>
        <v>-15507</v>
      </c>
      <c r="CR319" s="394">
        <f t="shared" si="495"/>
        <v>0</v>
      </c>
      <c r="CS319" s="394">
        <f t="shared" si="495"/>
        <v>0</v>
      </c>
      <c r="CT319" s="394">
        <f t="shared" si="495"/>
        <v>0</v>
      </c>
      <c r="CU319" s="394">
        <f t="shared" si="457"/>
        <v>0</v>
      </c>
      <c r="CV319" s="394">
        <f t="shared" si="457"/>
        <v>0</v>
      </c>
      <c r="CW319" s="394">
        <f t="shared" si="457"/>
        <v>0</v>
      </c>
      <c r="CX319" s="396">
        <f t="shared" si="458"/>
        <v>0</v>
      </c>
      <c r="CY319" s="396">
        <f t="shared" si="458"/>
        <v>0</v>
      </c>
      <c r="CZ319" s="397">
        <f t="shared" si="459"/>
        <v>0</v>
      </c>
      <c r="DA319" s="397">
        <f t="shared" si="459"/>
        <v>0</v>
      </c>
      <c r="DB319" s="397">
        <f t="shared" si="459"/>
        <v>0</v>
      </c>
      <c r="DC319" s="397">
        <f t="shared" si="460"/>
        <v>-105</v>
      </c>
      <c r="DD319" s="397">
        <f t="shared" si="516"/>
        <v>0</v>
      </c>
      <c r="DE319" s="397">
        <f t="shared" si="516"/>
        <v>0</v>
      </c>
      <c r="DF319" s="397">
        <f t="shared" si="516"/>
        <v>0</v>
      </c>
      <c r="DG319" s="397">
        <f t="shared" si="516"/>
        <v>0</v>
      </c>
      <c r="DH319" s="397">
        <f t="shared" si="516"/>
        <v>0</v>
      </c>
      <c r="DI319" s="398">
        <f t="shared" si="461"/>
        <v>0</v>
      </c>
      <c r="DJ319" s="398">
        <f t="shared" si="461"/>
        <v>0</v>
      </c>
      <c r="DK319" s="399">
        <f t="shared" si="462"/>
        <v>0</v>
      </c>
      <c r="DL319" s="399">
        <f t="shared" si="462"/>
        <v>0</v>
      </c>
      <c r="DM319" s="399">
        <f t="shared" si="462"/>
        <v>0</v>
      </c>
      <c r="DN319" s="399">
        <f t="shared" si="462"/>
        <v>0</v>
      </c>
      <c r="DO319" s="399">
        <f t="shared" si="463"/>
        <v>-3434</v>
      </c>
      <c r="DP319" s="399">
        <f t="shared" si="464"/>
        <v>0</v>
      </c>
      <c r="DQ319" s="399">
        <f t="shared" si="464"/>
        <v>0</v>
      </c>
      <c r="DR319" s="399">
        <f t="shared" si="464"/>
        <v>0</v>
      </c>
      <c r="DS319" s="399">
        <f t="shared" si="464"/>
        <v>0</v>
      </c>
      <c r="DT319" s="400">
        <f t="shared" si="465"/>
        <v>0</v>
      </c>
      <c r="DU319" s="400">
        <f t="shared" si="465"/>
        <v>0</v>
      </c>
      <c r="DV319" s="386">
        <f t="shared" si="517"/>
        <v>0</v>
      </c>
      <c r="DW319" s="386">
        <f t="shared" si="517"/>
        <v>0</v>
      </c>
      <c r="DX319" s="386">
        <f t="shared" si="517"/>
        <v>0</v>
      </c>
      <c r="DY319" s="386">
        <f t="shared" si="517"/>
        <v>0</v>
      </c>
      <c r="DZ319" s="386">
        <f t="shared" si="517"/>
        <v>0</v>
      </c>
      <c r="EA319" s="401">
        <f t="shared" si="466"/>
        <v>0</v>
      </c>
      <c r="EB319" s="386">
        <f t="shared" si="467"/>
        <v>0</v>
      </c>
      <c r="EC319" s="386">
        <f t="shared" si="467"/>
        <v>0</v>
      </c>
      <c r="ED319" s="386">
        <f t="shared" si="467"/>
        <v>0</v>
      </c>
      <c r="EE319" s="385">
        <f t="shared" si="468"/>
        <v>0</v>
      </c>
      <c r="EF319" s="385">
        <f t="shared" si="468"/>
        <v>0</v>
      </c>
      <c r="EG319" s="402">
        <f t="shared" si="496"/>
        <v>0</v>
      </c>
      <c r="EH319" s="402">
        <f t="shared" si="496"/>
        <v>0</v>
      </c>
      <c r="EI319" s="402">
        <f t="shared" si="496"/>
        <v>0</v>
      </c>
      <c r="EJ319" s="402">
        <f t="shared" si="469"/>
        <v>0</v>
      </c>
      <c r="EK319" s="402">
        <f t="shared" si="469"/>
        <v>0</v>
      </c>
      <c r="EL319" s="402">
        <f t="shared" si="469"/>
        <v>0</v>
      </c>
      <c r="EM319" s="402">
        <f t="shared" si="470"/>
        <v>0</v>
      </c>
      <c r="EN319" s="402">
        <f t="shared" si="471"/>
        <v>0</v>
      </c>
      <c r="EO319" s="402">
        <f t="shared" si="471"/>
        <v>0</v>
      </c>
      <c r="EP319" s="402">
        <f t="shared" si="472"/>
        <v>0</v>
      </c>
      <c r="EQ319" s="402">
        <f t="shared" si="473"/>
        <v>0</v>
      </c>
      <c r="ER319" s="394">
        <f t="shared" si="530"/>
        <v>0</v>
      </c>
      <c r="ES319" s="394">
        <f t="shared" si="530"/>
        <v>0.3935478040845834</v>
      </c>
      <c r="ET319" s="394">
        <f t="shared" si="530"/>
        <v>1220.5491595879269</v>
      </c>
      <c r="EU319" s="394">
        <f t="shared" si="530"/>
        <v>8.2645038857762518</v>
      </c>
      <c r="EV319" s="394">
        <f t="shared" si="530"/>
        <v>270.28863184529189</v>
      </c>
      <c r="EW319" s="394">
        <f t="shared" si="530"/>
        <v>0</v>
      </c>
      <c r="EX319" s="394">
        <f t="shared" si="524"/>
        <v>0</v>
      </c>
      <c r="EY319" s="403">
        <f t="shared" si="474"/>
        <v>1742</v>
      </c>
      <c r="EZ319" s="394">
        <f t="shared" si="475"/>
        <v>242.50415687692029</v>
      </c>
      <c r="FA319" s="396">
        <f t="shared" si="476"/>
        <v>0</v>
      </c>
      <c r="FB319" s="396">
        <f t="shared" si="476"/>
        <v>0</v>
      </c>
      <c r="FC319" s="404">
        <f t="shared" si="514"/>
        <v>0</v>
      </c>
      <c r="FD319" s="404">
        <f t="shared" si="511"/>
        <v>0</v>
      </c>
      <c r="FE319" s="404">
        <f t="shared" si="511"/>
        <v>0</v>
      </c>
      <c r="FF319" s="404">
        <f t="shared" si="511"/>
        <v>0</v>
      </c>
      <c r="FG319" s="404">
        <f t="shared" si="511"/>
        <v>0</v>
      </c>
      <c r="FH319" s="404">
        <f t="shared" si="511"/>
        <v>0</v>
      </c>
      <c r="FI319" s="404">
        <f t="shared" si="511"/>
        <v>0</v>
      </c>
      <c r="FJ319" s="404">
        <f t="shared" si="511"/>
        <v>0</v>
      </c>
      <c r="FK319" s="392">
        <f t="shared" si="477"/>
        <v>-3081</v>
      </c>
      <c r="FL319" s="384">
        <f t="shared" si="478"/>
        <v>0</v>
      </c>
      <c r="FM319" s="384">
        <f t="shared" si="478"/>
        <v>0</v>
      </c>
      <c r="FN319" s="405">
        <f t="shared" si="525"/>
        <v>0</v>
      </c>
      <c r="FO319" s="405">
        <f t="shared" si="526"/>
        <v>4.1467106452195912</v>
      </c>
      <c r="FP319" s="405">
        <f t="shared" si="527"/>
        <v>12860.60839508404</v>
      </c>
      <c r="FQ319" s="405">
        <f t="shared" si="518"/>
        <v>87.080923549611427</v>
      </c>
      <c r="FR319" s="405">
        <f t="shared" si="518"/>
        <v>2847.9608711368155</v>
      </c>
      <c r="FS319" s="405">
        <f t="shared" si="518"/>
        <v>0</v>
      </c>
      <c r="FT319" s="405">
        <f t="shared" si="518"/>
        <v>0</v>
      </c>
      <c r="FU319" s="405">
        <f t="shared" si="518"/>
        <v>0</v>
      </c>
      <c r="FV319" s="405">
        <f t="shared" si="518"/>
        <v>2555.203099584312</v>
      </c>
      <c r="FW319" s="397">
        <f t="shared" si="479"/>
        <v>75006.602102449266</v>
      </c>
      <c r="FX319" s="406">
        <f t="shared" si="480"/>
        <v>56651.602102449266</v>
      </c>
      <c r="FY319" s="331">
        <f t="shared" si="481"/>
        <v>56651.602102449266</v>
      </c>
      <c r="FZ319" s="382">
        <f t="shared" si="482"/>
        <v>0</v>
      </c>
      <c r="GA319" s="331">
        <f t="shared" si="483"/>
        <v>0</v>
      </c>
      <c r="GB319" s="407">
        <f t="shared" si="484"/>
        <v>0</v>
      </c>
      <c r="GC319" s="407">
        <f t="shared" si="485"/>
        <v>0</v>
      </c>
      <c r="GD319" s="407">
        <f t="shared" si="486"/>
        <v>0</v>
      </c>
      <c r="GE319" s="407">
        <f t="shared" si="487"/>
        <v>0</v>
      </c>
      <c r="GF319" s="407">
        <f t="shared" si="488"/>
        <v>0</v>
      </c>
      <c r="GG319" s="407">
        <f t="shared" si="489"/>
        <v>0</v>
      </c>
      <c r="GH319" s="407">
        <f t="shared" si="490"/>
        <v>0</v>
      </c>
      <c r="GI319" s="407">
        <f t="shared" si="491"/>
        <v>0</v>
      </c>
      <c r="GJ319">
        <f t="shared" si="492"/>
        <v>0</v>
      </c>
      <c r="GK319" s="382">
        <f t="shared" si="493"/>
        <v>0</v>
      </c>
      <c r="GL319">
        <v>4</v>
      </c>
      <c r="GM319">
        <f t="shared" si="512"/>
        <v>2035</v>
      </c>
      <c r="GN319">
        <f t="shared" si="512"/>
        <v>0</v>
      </c>
      <c r="GO319">
        <f t="shared" si="512"/>
        <v>0</v>
      </c>
      <c r="GP319">
        <f t="shared" si="512"/>
        <v>0</v>
      </c>
      <c r="GQ319">
        <f t="shared" si="512"/>
        <v>0</v>
      </c>
      <c r="GR319">
        <f t="shared" si="509"/>
        <v>0</v>
      </c>
      <c r="GS319">
        <f t="shared" si="509"/>
        <v>0</v>
      </c>
      <c r="GT319">
        <f t="shared" si="509"/>
        <v>1742</v>
      </c>
      <c r="GU319">
        <f t="shared" si="509"/>
        <v>0</v>
      </c>
      <c r="GV319">
        <f t="shared" si="509"/>
        <v>75006.602102449266</v>
      </c>
    </row>
    <row r="320" spans="1:204" customFormat="1" x14ac:dyDescent="0.25">
      <c r="A320" s="378">
        <v>12005</v>
      </c>
      <c r="B320" s="32" t="s">
        <v>992</v>
      </c>
      <c r="C320" t="s">
        <v>873</v>
      </c>
      <c r="D320">
        <v>4</v>
      </c>
      <c r="E320" s="379">
        <v>2517</v>
      </c>
      <c r="F320" s="379">
        <v>2011</v>
      </c>
      <c r="G320" s="379">
        <v>39</v>
      </c>
      <c r="H320" s="379">
        <v>0</v>
      </c>
      <c r="I320" s="379">
        <v>8290</v>
      </c>
      <c r="J320" s="379">
        <v>0</v>
      </c>
      <c r="K320" s="379">
        <v>7075</v>
      </c>
      <c r="L320" s="379">
        <v>0</v>
      </c>
      <c r="M320" s="380">
        <v>0</v>
      </c>
      <c r="N320" s="381">
        <f t="shared" si="422"/>
        <v>19932</v>
      </c>
      <c r="O320" s="379">
        <v>2968</v>
      </c>
      <c r="P320" s="379">
        <v>1594</v>
      </c>
      <c r="Q320" s="379">
        <v>60</v>
      </c>
      <c r="R320" s="379">
        <v>0</v>
      </c>
      <c r="S320" s="379">
        <v>0</v>
      </c>
      <c r="T320" s="379">
        <v>0</v>
      </c>
      <c r="U320" s="379">
        <v>2930</v>
      </c>
      <c r="V320" s="379">
        <v>0</v>
      </c>
      <c r="W320" s="480">
        <f>(VLOOKUP(A320,'[1]floresta plant'!$A$4:$F$573,6,0))*1000</f>
        <v>0</v>
      </c>
      <c r="X320" s="24">
        <f t="shared" si="423"/>
        <v>7552</v>
      </c>
      <c r="Y320" s="53">
        <f t="shared" si="528"/>
        <v>21</v>
      </c>
      <c r="Z320" s="53">
        <f t="shared" si="528"/>
        <v>0</v>
      </c>
      <c r="AA320" s="53">
        <f t="shared" si="528"/>
        <v>-8290</v>
      </c>
      <c r="AB320" s="53">
        <f t="shared" si="528"/>
        <v>0</v>
      </c>
      <c r="AC320" s="53">
        <f t="shared" si="528"/>
        <v>-4145</v>
      </c>
      <c r="AD320" s="53">
        <f t="shared" si="528"/>
        <v>0</v>
      </c>
      <c r="AE320" s="53">
        <f t="shared" si="519"/>
        <v>0</v>
      </c>
      <c r="AF320" s="53">
        <f t="shared" si="424"/>
        <v>-417</v>
      </c>
      <c r="AG320" s="53">
        <f t="shared" si="425"/>
        <v>451</v>
      </c>
      <c r="AH320" s="53">
        <f t="shared" si="426"/>
        <v>36770.138730313774</v>
      </c>
      <c r="AI320" s="53">
        <f t="shared" si="494"/>
        <v>-12380</v>
      </c>
      <c r="AJ320" s="469">
        <v>0</v>
      </c>
      <c r="AK320" s="469">
        <v>24390.138730313771</v>
      </c>
      <c r="AL320" s="469">
        <v>0</v>
      </c>
      <c r="AM320" s="470">
        <f t="shared" si="427"/>
        <v>24390.138730313771</v>
      </c>
      <c r="AN320" s="53">
        <f t="shared" si="428"/>
        <v>36770.138730313774</v>
      </c>
      <c r="AO320" s="382">
        <f t="shared" si="429"/>
        <v>3</v>
      </c>
      <c r="AP320">
        <v>4</v>
      </c>
      <c r="AQ320" s="383">
        <f t="shared" si="430"/>
        <v>472</v>
      </c>
      <c r="AR320" s="383">
        <f t="shared" si="431"/>
        <v>-12852</v>
      </c>
      <c r="AS320" s="383">
        <f t="shared" si="432"/>
        <v>21</v>
      </c>
      <c r="AT320" s="383">
        <f t="shared" si="433"/>
        <v>12852</v>
      </c>
      <c r="AU320" s="383">
        <f t="shared" si="434"/>
        <v>0</v>
      </c>
      <c r="AV320" s="383">
        <f t="shared" si="435"/>
        <v>1</v>
      </c>
      <c r="AW320" s="383">
        <f t="shared" si="436"/>
        <v>0</v>
      </c>
      <c r="AX320" s="383">
        <f t="shared" si="437"/>
        <v>1</v>
      </c>
      <c r="AY320" s="383">
        <f t="shared" si="438"/>
        <v>21</v>
      </c>
      <c r="AZ320">
        <f t="shared" si="439"/>
        <v>0</v>
      </c>
      <c r="BA320">
        <f t="shared" si="440"/>
        <v>0</v>
      </c>
      <c r="BB320" s="383">
        <f t="shared" si="441"/>
        <v>0</v>
      </c>
      <c r="BC320" s="384">
        <f t="shared" si="520"/>
        <v>21</v>
      </c>
      <c r="BD320" s="384">
        <f t="shared" si="521"/>
        <v>0</v>
      </c>
      <c r="BE320" s="384">
        <f t="shared" si="522"/>
        <v>0.64503579209461559</v>
      </c>
      <c r="BF320" s="384">
        <f t="shared" si="515"/>
        <v>0</v>
      </c>
      <c r="BG320" s="384">
        <f t="shared" si="515"/>
        <v>0.32251789604730779</v>
      </c>
      <c r="BH320" s="384">
        <f t="shared" si="515"/>
        <v>0</v>
      </c>
      <c r="BI320" s="384">
        <f t="shared" si="515"/>
        <v>0</v>
      </c>
      <c r="BJ320" s="384">
        <f t="shared" si="515"/>
        <v>3.2446311858076567E-2</v>
      </c>
      <c r="BK320" s="384">
        <f t="shared" si="515"/>
        <v>451</v>
      </c>
      <c r="BL320" s="474">
        <f t="shared" si="442"/>
        <v>12831</v>
      </c>
      <c r="BM320" s="409">
        <f t="shared" si="443"/>
        <v>36770.138730313774</v>
      </c>
      <c r="BN320" s="473">
        <f t="shared" si="444"/>
        <v>451</v>
      </c>
      <c r="BO320" s="387">
        <f t="shared" si="445"/>
        <v>1</v>
      </c>
      <c r="BP320" s="387">
        <f t="shared" si="446"/>
        <v>0</v>
      </c>
      <c r="BQ320" s="388">
        <f t="shared" si="447"/>
        <v>0</v>
      </c>
      <c r="BR320" s="389">
        <f t="shared" si="448"/>
        <v>12380</v>
      </c>
      <c r="BS320" s="390">
        <f t="shared" si="449"/>
        <v>21</v>
      </c>
      <c r="BT320" s="391">
        <f t="shared" si="513"/>
        <v>0</v>
      </c>
      <c r="BU320" s="391">
        <f t="shared" si="510"/>
        <v>13.545751633986928</v>
      </c>
      <c r="BV320" s="391">
        <f t="shared" si="510"/>
        <v>0</v>
      </c>
      <c r="BW320" s="391">
        <f t="shared" si="510"/>
        <v>6.772875816993464</v>
      </c>
      <c r="BX320" s="391">
        <f t="shared" si="510"/>
        <v>0</v>
      </c>
      <c r="BY320" s="391">
        <f t="shared" si="510"/>
        <v>0</v>
      </c>
      <c r="BZ320" s="391">
        <f t="shared" si="510"/>
        <v>0.68137254901960786</v>
      </c>
      <c r="CA320" s="391">
        <f t="shared" si="510"/>
        <v>0</v>
      </c>
      <c r="CB320" s="391">
        <f t="shared" si="450"/>
        <v>0</v>
      </c>
      <c r="CC320" s="391">
        <f t="shared" si="450"/>
        <v>0</v>
      </c>
      <c r="CD320" s="392">
        <f t="shared" si="451"/>
        <v>0</v>
      </c>
      <c r="CE320" s="393">
        <f t="shared" si="452"/>
        <v>0</v>
      </c>
      <c r="CF320" s="392">
        <f t="shared" si="529"/>
        <v>0</v>
      </c>
      <c r="CG320" s="392">
        <f t="shared" si="529"/>
        <v>0</v>
      </c>
      <c r="CH320" s="392">
        <f t="shared" si="529"/>
        <v>0</v>
      </c>
      <c r="CI320" s="392">
        <f t="shared" si="529"/>
        <v>0</v>
      </c>
      <c r="CJ320" s="392">
        <f t="shared" si="529"/>
        <v>0</v>
      </c>
      <c r="CK320" s="392">
        <f t="shared" si="529"/>
        <v>0</v>
      </c>
      <c r="CL320" s="392">
        <f t="shared" si="523"/>
        <v>0</v>
      </c>
      <c r="CM320" s="392">
        <f t="shared" si="453"/>
        <v>0</v>
      </c>
      <c r="CN320" s="392">
        <f t="shared" si="454"/>
        <v>0</v>
      </c>
      <c r="CO320" s="394">
        <f t="shared" si="455"/>
        <v>0</v>
      </c>
      <c r="CP320" s="394">
        <f t="shared" si="455"/>
        <v>0</v>
      </c>
      <c r="CQ320" s="395">
        <f t="shared" si="456"/>
        <v>-8290</v>
      </c>
      <c r="CR320" s="394">
        <f t="shared" si="495"/>
        <v>0</v>
      </c>
      <c r="CS320" s="394">
        <f t="shared" si="495"/>
        <v>0</v>
      </c>
      <c r="CT320" s="394">
        <f t="shared" si="495"/>
        <v>0</v>
      </c>
      <c r="CU320" s="394">
        <f t="shared" si="457"/>
        <v>0</v>
      </c>
      <c r="CV320" s="394">
        <f t="shared" si="457"/>
        <v>0</v>
      </c>
      <c r="CW320" s="394">
        <f t="shared" si="457"/>
        <v>0</v>
      </c>
      <c r="CX320" s="396">
        <f t="shared" si="458"/>
        <v>0</v>
      </c>
      <c r="CY320" s="396">
        <f t="shared" si="458"/>
        <v>0</v>
      </c>
      <c r="CZ320" s="397">
        <f t="shared" si="459"/>
        <v>0</v>
      </c>
      <c r="DA320" s="397">
        <f t="shared" si="459"/>
        <v>0</v>
      </c>
      <c r="DB320" s="397">
        <f t="shared" si="459"/>
        <v>0</v>
      </c>
      <c r="DC320" s="397">
        <f t="shared" si="460"/>
        <v>0</v>
      </c>
      <c r="DD320" s="397">
        <f t="shared" si="516"/>
        <v>0</v>
      </c>
      <c r="DE320" s="397">
        <f t="shared" si="516"/>
        <v>0</v>
      </c>
      <c r="DF320" s="397">
        <f t="shared" si="516"/>
        <v>0</v>
      </c>
      <c r="DG320" s="397">
        <f t="shared" si="516"/>
        <v>0</v>
      </c>
      <c r="DH320" s="397">
        <f t="shared" si="516"/>
        <v>0</v>
      </c>
      <c r="DI320" s="398">
        <f t="shared" si="461"/>
        <v>0</v>
      </c>
      <c r="DJ320" s="398">
        <f t="shared" si="461"/>
        <v>0</v>
      </c>
      <c r="DK320" s="399">
        <f t="shared" si="462"/>
        <v>0</v>
      </c>
      <c r="DL320" s="399">
        <f t="shared" si="462"/>
        <v>0</v>
      </c>
      <c r="DM320" s="399">
        <f t="shared" si="462"/>
        <v>0</v>
      </c>
      <c r="DN320" s="399">
        <f t="shared" si="462"/>
        <v>0</v>
      </c>
      <c r="DO320" s="399">
        <f t="shared" si="463"/>
        <v>-4145</v>
      </c>
      <c r="DP320" s="399">
        <f t="shared" si="464"/>
        <v>0</v>
      </c>
      <c r="DQ320" s="399">
        <f t="shared" si="464"/>
        <v>0</v>
      </c>
      <c r="DR320" s="399">
        <f t="shared" si="464"/>
        <v>0</v>
      </c>
      <c r="DS320" s="399">
        <f t="shared" si="464"/>
        <v>0</v>
      </c>
      <c r="DT320" s="400">
        <f t="shared" si="465"/>
        <v>0</v>
      </c>
      <c r="DU320" s="400">
        <f t="shared" si="465"/>
        <v>0</v>
      </c>
      <c r="DV320" s="386">
        <f t="shared" si="517"/>
        <v>0</v>
      </c>
      <c r="DW320" s="386">
        <f t="shared" si="517"/>
        <v>0</v>
      </c>
      <c r="DX320" s="386">
        <f t="shared" si="517"/>
        <v>0</v>
      </c>
      <c r="DY320" s="386">
        <f t="shared" si="517"/>
        <v>0</v>
      </c>
      <c r="DZ320" s="386">
        <f t="shared" si="517"/>
        <v>0</v>
      </c>
      <c r="EA320" s="401">
        <f t="shared" si="466"/>
        <v>0</v>
      </c>
      <c r="EB320" s="386">
        <f t="shared" si="467"/>
        <v>0</v>
      </c>
      <c r="EC320" s="386">
        <f t="shared" si="467"/>
        <v>0</v>
      </c>
      <c r="ED320" s="386">
        <f t="shared" si="467"/>
        <v>0</v>
      </c>
      <c r="EE320" s="385">
        <f t="shared" si="468"/>
        <v>0</v>
      </c>
      <c r="EF320" s="385">
        <f t="shared" si="468"/>
        <v>0</v>
      </c>
      <c r="EG320" s="402">
        <f t="shared" si="496"/>
        <v>0</v>
      </c>
      <c r="EH320" s="402">
        <f t="shared" si="496"/>
        <v>0</v>
      </c>
      <c r="EI320" s="402">
        <f t="shared" si="496"/>
        <v>0</v>
      </c>
      <c r="EJ320" s="402">
        <f t="shared" si="469"/>
        <v>0</v>
      </c>
      <c r="EK320" s="402">
        <f t="shared" si="469"/>
        <v>0</v>
      </c>
      <c r="EL320" s="402">
        <f t="shared" si="469"/>
        <v>0</v>
      </c>
      <c r="EM320" s="402">
        <f t="shared" si="470"/>
        <v>0</v>
      </c>
      <c r="EN320" s="402">
        <f t="shared" si="471"/>
        <v>0</v>
      </c>
      <c r="EO320" s="402">
        <f t="shared" si="471"/>
        <v>0</v>
      </c>
      <c r="EP320" s="402">
        <f t="shared" si="472"/>
        <v>0</v>
      </c>
      <c r="EQ320" s="402">
        <f t="shared" si="473"/>
        <v>0</v>
      </c>
      <c r="ER320" s="394">
        <f t="shared" si="530"/>
        <v>0</v>
      </c>
      <c r="ES320" s="394">
        <f t="shared" si="530"/>
        <v>0</v>
      </c>
      <c r="ET320" s="394">
        <f t="shared" si="530"/>
        <v>0</v>
      </c>
      <c r="EU320" s="394">
        <f t="shared" si="530"/>
        <v>0</v>
      </c>
      <c r="EV320" s="394">
        <f t="shared" si="530"/>
        <v>0</v>
      </c>
      <c r="EW320" s="394">
        <f t="shared" si="530"/>
        <v>0</v>
      </c>
      <c r="EX320" s="394">
        <f t="shared" si="524"/>
        <v>0</v>
      </c>
      <c r="EY320" s="403">
        <f t="shared" si="474"/>
        <v>-417</v>
      </c>
      <c r="EZ320" s="394">
        <f t="shared" si="475"/>
        <v>0</v>
      </c>
      <c r="FA320" s="396">
        <f t="shared" si="476"/>
        <v>0</v>
      </c>
      <c r="FB320" s="396">
        <f t="shared" si="476"/>
        <v>0</v>
      </c>
      <c r="FC320" s="404">
        <f t="shared" si="514"/>
        <v>0</v>
      </c>
      <c r="FD320" s="404">
        <f t="shared" si="511"/>
        <v>0</v>
      </c>
      <c r="FE320" s="404">
        <f t="shared" si="511"/>
        <v>290.91114223467162</v>
      </c>
      <c r="FF320" s="404">
        <f t="shared" si="511"/>
        <v>0</v>
      </c>
      <c r="FG320" s="404">
        <f t="shared" si="511"/>
        <v>145.45557111733581</v>
      </c>
      <c r="FH320" s="404">
        <f t="shared" si="511"/>
        <v>0</v>
      </c>
      <c r="FI320" s="404">
        <f t="shared" si="511"/>
        <v>0</v>
      </c>
      <c r="FJ320" s="404">
        <f t="shared" si="511"/>
        <v>14.633286647992531</v>
      </c>
      <c r="FK320" s="392">
        <f t="shared" si="477"/>
        <v>451</v>
      </c>
      <c r="FL320" s="384">
        <f t="shared" si="478"/>
        <v>0</v>
      </c>
      <c r="FM320" s="384">
        <f t="shared" si="478"/>
        <v>0</v>
      </c>
      <c r="FN320" s="405">
        <f t="shared" si="525"/>
        <v>0</v>
      </c>
      <c r="FO320" s="405">
        <f t="shared" si="526"/>
        <v>0</v>
      </c>
      <c r="FP320" s="405">
        <f t="shared" si="527"/>
        <v>7985.5431061313411</v>
      </c>
      <c r="FQ320" s="405">
        <f t="shared" si="518"/>
        <v>0</v>
      </c>
      <c r="FR320" s="405">
        <f t="shared" si="518"/>
        <v>3992.7715530656706</v>
      </c>
      <c r="FS320" s="405">
        <f t="shared" si="518"/>
        <v>0</v>
      </c>
      <c r="FT320" s="405">
        <f t="shared" si="518"/>
        <v>0</v>
      </c>
      <c r="FU320" s="405">
        <f t="shared" si="518"/>
        <v>401.68534080298792</v>
      </c>
      <c r="FV320" s="405">
        <f t="shared" si="518"/>
        <v>0</v>
      </c>
      <c r="FW320" s="397">
        <f t="shared" si="479"/>
        <v>36770.138730313774</v>
      </c>
      <c r="FX320" s="406">
        <f t="shared" si="480"/>
        <v>24390.138730313774</v>
      </c>
      <c r="FY320" s="331">
        <f t="shared" si="481"/>
        <v>24390.138730313774</v>
      </c>
      <c r="FZ320" s="382">
        <f t="shared" si="482"/>
        <v>0</v>
      </c>
      <c r="GA320" s="331">
        <f t="shared" si="483"/>
        <v>0</v>
      </c>
      <c r="GB320" s="407">
        <f t="shared" si="484"/>
        <v>0</v>
      </c>
      <c r="GC320" s="407">
        <f t="shared" si="485"/>
        <v>0</v>
      </c>
      <c r="GD320" s="407">
        <f t="shared" si="486"/>
        <v>0</v>
      </c>
      <c r="GE320" s="407">
        <f t="shared" si="487"/>
        <v>0</v>
      </c>
      <c r="GF320" s="407">
        <f t="shared" si="488"/>
        <v>0</v>
      </c>
      <c r="GG320" s="407">
        <f t="shared" si="489"/>
        <v>0</v>
      </c>
      <c r="GH320" s="407">
        <f t="shared" si="490"/>
        <v>0</v>
      </c>
      <c r="GI320" s="407">
        <f t="shared" si="491"/>
        <v>5.6843418860808015E-14</v>
      </c>
      <c r="GJ320">
        <f t="shared" si="492"/>
        <v>0</v>
      </c>
      <c r="GK320" s="382">
        <f t="shared" si="493"/>
        <v>5.6843418860808015E-14</v>
      </c>
      <c r="GL320">
        <v>4</v>
      </c>
      <c r="GM320">
        <f t="shared" si="512"/>
        <v>21</v>
      </c>
      <c r="GN320">
        <f t="shared" si="512"/>
        <v>0</v>
      </c>
      <c r="GO320">
        <f t="shared" si="512"/>
        <v>0</v>
      </c>
      <c r="GP320">
        <f t="shared" si="512"/>
        <v>0</v>
      </c>
      <c r="GQ320">
        <f t="shared" si="512"/>
        <v>0</v>
      </c>
      <c r="GR320">
        <f t="shared" si="509"/>
        <v>0</v>
      </c>
      <c r="GS320">
        <f t="shared" si="509"/>
        <v>0</v>
      </c>
      <c r="GT320">
        <f t="shared" si="509"/>
        <v>0</v>
      </c>
      <c r="GU320">
        <f t="shared" si="509"/>
        <v>451</v>
      </c>
      <c r="GV320">
        <f t="shared" si="509"/>
        <v>36770.138730313774</v>
      </c>
    </row>
    <row r="321" spans="1:204" customFormat="1" x14ac:dyDescent="0.25">
      <c r="A321" s="378">
        <v>13001</v>
      </c>
      <c r="B321" s="32" t="s">
        <v>993</v>
      </c>
      <c r="C321" t="s">
        <v>874</v>
      </c>
      <c r="D321">
        <v>4</v>
      </c>
      <c r="E321" s="379">
        <v>4941</v>
      </c>
      <c r="F321" s="379">
        <v>1818</v>
      </c>
      <c r="G321" s="379">
        <v>12</v>
      </c>
      <c r="H321" s="379">
        <v>0</v>
      </c>
      <c r="I321" s="379">
        <v>168</v>
      </c>
      <c r="J321" s="379">
        <v>0</v>
      </c>
      <c r="K321" s="379">
        <v>20</v>
      </c>
      <c r="L321" s="379">
        <v>0</v>
      </c>
      <c r="M321" s="380">
        <v>0</v>
      </c>
      <c r="N321" s="381">
        <f t="shared" si="422"/>
        <v>6959</v>
      </c>
      <c r="O321" s="379">
        <v>3432</v>
      </c>
      <c r="P321" s="379">
        <v>677</v>
      </c>
      <c r="Q321" s="379">
        <v>12</v>
      </c>
      <c r="R321" s="379">
        <v>0</v>
      </c>
      <c r="S321" s="379">
        <v>76</v>
      </c>
      <c r="T321" s="379">
        <v>0</v>
      </c>
      <c r="U321" s="379">
        <v>20</v>
      </c>
      <c r="V321" s="379">
        <v>0</v>
      </c>
      <c r="W321" s="480">
        <f>(VLOOKUP(A321,'[1]floresta plant'!$A$4:$F$573,6,0))*1000</f>
        <v>0</v>
      </c>
      <c r="X321" s="24">
        <f t="shared" si="423"/>
        <v>4217</v>
      </c>
      <c r="Y321" s="53">
        <f t="shared" si="528"/>
        <v>0</v>
      </c>
      <c r="Z321" s="53">
        <f t="shared" si="528"/>
        <v>0</v>
      </c>
      <c r="AA321" s="53">
        <f t="shared" si="528"/>
        <v>-92</v>
      </c>
      <c r="AB321" s="53">
        <f t="shared" si="528"/>
        <v>0</v>
      </c>
      <c r="AC321" s="53">
        <f t="shared" si="528"/>
        <v>0</v>
      </c>
      <c r="AD321" s="53">
        <f t="shared" si="528"/>
        <v>0</v>
      </c>
      <c r="AE321" s="53">
        <f t="shared" si="519"/>
        <v>0</v>
      </c>
      <c r="AF321" s="53">
        <f t="shared" si="424"/>
        <v>-1141</v>
      </c>
      <c r="AG321" s="53">
        <f t="shared" si="425"/>
        <v>-1509</v>
      </c>
      <c r="AH321" s="53">
        <f t="shared" si="426"/>
        <v>6399.6895901271091</v>
      </c>
      <c r="AI321" s="53">
        <f t="shared" si="494"/>
        <v>-2742</v>
      </c>
      <c r="AJ321" s="469">
        <v>0</v>
      </c>
      <c r="AK321" s="469">
        <v>3657.6895901271091</v>
      </c>
      <c r="AL321" s="469">
        <v>0</v>
      </c>
      <c r="AM321" s="470">
        <f t="shared" si="427"/>
        <v>3657.6895901271091</v>
      </c>
      <c r="AN321" s="53">
        <f t="shared" si="428"/>
        <v>6399.6895901271091</v>
      </c>
      <c r="AO321" s="382">
        <f t="shared" si="429"/>
        <v>3</v>
      </c>
      <c r="AP321">
        <v>4</v>
      </c>
      <c r="AQ321" s="383">
        <f t="shared" si="430"/>
        <v>0</v>
      </c>
      <c r="AR321" s="383">
        <f t="shared" si="431"/>
        <v>-2742</v>
      </c>
      <c r="AS321" s="383">
        <f t="shared" si="432"/>
        <v>0</v>
      </c>
      <c r="AT321" s="383">
        <f t="shared" si="433"/>
        <v>2742</v>
      </c>
      <c r="AU321" s="383">
        <f t="shared" si="434"/>
        <v>0</v>
      </c>
      <c r="AV321" s="383">
        <f t="shared" si="435"/>
        <v>1</v>
      </c>
      <c r="AW321" s="383">
        <f t="shared" si="436"/>
        <v>0</v>
      </c>
      <c r="AX321" s="383">
        <f t="shared" si="437"/>
        <v>1</v>
      </c>
      <c r="AY321" s="383">
        <f t="shared" si="438"/>
        <v>0</v>
      </c>
      <c r="AZ321">
        <f t="shared" si="439"/>
        <v>0</v>
      </c>
      <c r="BA321">
        <f t="shared" si="440"/>
        <v>0</v>
      </c>
      <c r="BB321" s="383">
        <f t="shared" si="441"/>
        <v>0</v>
      </c>
      <c r="BC321" s="384">
        <f t="shared" si="520"/>
        <v>0</v>
      </c>
      <c r="BD321" s="384">
        <f t="shared" si="521"/>
        <v>0</v>
      </c>
      <c r="BE321" s="384">
        <f t="shared" si="522"/>
        <v>3.3552151714077313E-2</v>
      </c>
      <c r="BF321" s="384">
        <f t="shared" si="515"/>
        <v>0</v>
      </c>
      <c r="BG321" s="384">
        <f t="shared" si="515"/>
        <v>0</v>
      </c>
      <c r="BH321" s="384">
        <f t="shared" si="515"/>
        <v>0</v>
      </c>
      <c r="BI321" s="384">
        <f t="shared" si="515"/>
        <v>0</v>
      </c>
      <c r="BJ321" s="384">
        <f t="shared" si="515"/>
        <v>0.41611962071480674</v>
      </c>
      <c r="BK321" s="384">
        <f t="shared" si="515"/>
        <v>0.55032822757111599</v>
      </c>
      <c r="BL321" s="474">
        <f t="shared" si="442"/>
        <v>2742</v>
      </c>
      <c r="BM321" s="409">
        <f t="shared" si="443"/>
        <v>6399.6895901271091</v>
      </c>
      <c r="BN321" s="473">
        <f t="shared" si="444"/>
        <v>0</v>
      </c>
      <c r="BO321" s="387">
        <f t="shared" si="445"/>
        <v>1</v>
      </c>
      <c r="BP321" s="387">
        <f t="shared" si="446"/>
        <v>0</v>
      </c>
      <c r="BQ321" s="388">
        <f t="shared" si="447"/>
        <v>0</v>
      </c>
      <c r="BR321" s="389">
        <f t="shared" si="448"/>
        <v>2742</v>
      </c>
      <c r="BS321" s="390">
        <f t="shared" si="449"/>
        <v>0</v>
      </c>
      <c r="BT321" s="391">
        <f t="shared" si="513"/>
        <v>0</v>
      </c>
      <c r="BU321" s="391">
        <f t="shared" si="510"/>
        <v>0</v>
      </c>
      <c r="BV321" s="391">
        <f t="shared" si="510"/>
        <v>0</v>
      </c>
      <c r="BW321" s="391">
        <f t="shared" si="510"/>
        <v>0</v>
      </c>
      <c r="BX321" s="391">
        <f t="shared" ref="BX321:CA384" si="531">IF($BS321&gt;0,IF(AD321
&gt;0,0,$AY321*BH321),0)</f>
        <v>0</v>
      </c>
      <c r="BY321" s="391">
        <f t="shared" si="531"/>
        <v>0</v>
      </c>
      <c r="BZ321" s="391">
        <f t="shared" si="531"/>
        <v>0</v>
      </c>
      <c r="CA321" s="391">
        <f t="shared" si="531"/>
        <v>0</v>
      </c>
      <c r="CB321" s="391">
        <f t="shared" si="450"/>
        <v>0</v>
      </c>
      <c r="CC321" s="391">
        <f t="shared" si="450"/>
        <v>0</v>
      </c>
      <c r="CD321" s="392">
        <f t="shared" si="451"/>
        <v>0</v>
      </c>
      <c r="CE321" s="393">
        <f t="shared" si="452"/>
        <v>0</v>
      </c>
      <c r="CF321" s="392">
        <f t="shared" si="529"/>
        <v>0</v>
      </c>
      <c r="CG321" s="392">
        <f t="shared" si="529"/>
        <v>0</v>
      </c>
      <c r="CH321" s="392">
        <f t="shared" si="529"/>
        <v>0</v>
      </c>
      <c r="CI321" s="392">
        <f t="shared" si="529"/>
        <v>0</v>
      </c>
      <c r="CJ321" s="392">
        <f t="shared" si="529"/>
        <v>0</v>
      </c>
      <c r="CK321" s="392">
        <f t="shared" si="529"/>
        <v>0</v>
      </c>
      <c r="CL321" s="392">
        <f t="shared" si="523"/>
        <v>0</v>
      </c>
      <c r="CM321" s="392">
        <f t="shared" si="453"/>
        <v>0</v>
      </c>
      <c r="CN321" s="392">
        <f t="shared" si="454"/>
        <v>0</v>
      </c>
      <c r="CO321" s="394">
        <f t="shared" si="455"/>
        <v>0</v>
      </c>
      <c r="CP321" s="394">
        <f t="shared" si="455"/>
        <v>0</v>
      </c>
      <c r="CQ321" s="395">
        <f t="shared" si="456"/>
        <v>-92</v>
      </c>
      <c r="CR321" s="394">
        <f t="shared" si="495"/>
        <v>0</v>
      </c>
      <c r="CS321" s="394">
        <f t="shared" si="495"/>
        <v>0</v>
      </c>
      <c r="CT321" s="394">
        <f t="shared" si="495"/>
        <v>0</v>
      </c>
      <c r="CU321" s="394">
        <f t="shared" si="457"/>
        <v>0</v>
      </c>
      <c r="CV321" s="394">
        <f t="shared" si="457"/>
        <v>0</v>
      </c>
      <c r="CW321" s="394">
        <f t="shared" si="457"/>
        <v>0</v>
      </c>
      <c r="CX321" s="396">
        <f t="shared" si="458"/>
        <v>0</v>
      </c>
      <c r="CY321" s="396">
        <f t="shared" si="458"/>
        <v>0</v>
      </c>
      <c r="CZ321" s="397">
        <f t="shared" si="459"/>
        <v>0</v>
      </c>
      <c r="DA321" s="397">
        <f t="shared" si="459"/>
        <v>0</v>
      </c>
      <c r="DB321" s="397">
        <f t="shared" si="459"/>
        <v>0</v>
      </c>
      <c r="DC321" s="397">
        <f t="shared" si="460"/>
        <v>0</v>
      </c>
      <c r="DD321" s="397">
        <f t="shared" si="516"/>
        <v>0</v>
      </c>
      <c r="DE321" s="397">
        <f t="shared" si="516"/>
        <v>0</v>
      </c>
      <c r="DF321" s="397">
        <f t="shared" si="516"/>
        <v>0</v>
      </c>
      <c r="DG321" s="397">
        <f t="shared" si="516"/>
        <v>0</v>
      </c>
      <c r="DH321" s="397">
        <f t="shared" si="516"/>
        <v>0</v>
      </c>
      <c r="DI321" s="398">
        <f t="shared" si="461"/>
        <v>0</v>
      </c>
      <c r="DJ321" s="398">
        <f t="shared" si="461"/>
        <v>0</v>
      </c>
      <c r="DK321" s="399">
        <f t="shared" si="462"/>
        <v>0</v>
      </c>
      <c r="DL321" s="399">
        <f t="shared" si="462"/>
        <v>0</v>
      </c>
      <c r="DM321" s="399">
        <f t="shared" si="462"/>
        <v>0</v>
      </c>
      <c r="DN321" s="399">
        <f t="shared" si="462"/>
        <v>0</v>
      </c>
      <c r="DO321" s="399">
        <f t="shared" si="463"/>
        <v>0</v>
      </c>
      <c r="DP321" s="399">
        <f t="shared" si="464"/>
        <v>0</v>
      </c>
      <c r="DQ321" s="399">
        <f t="shared" si="464"/>
        <v>0</v>
      </c>
      <c r="DR321" s="399">
        <f t="shared" si="464"/>
        <v>0</v>
      </c>
      <c r="DS321" s="399">
        <f t="shared" si="464"/>
        <v>0</v>
      </c>
      <c r="DT321" s="400">
        <f t="shared" si="465"/>
        <v>0</v>
      </c>
      <c r="DU321" s="400">
        <f t="shared" si="465"/>
        <v>0</v>
      </c>
      <c r="DV321" s="386">
        <f t="shared" si="517"/>
        <v>0</v>
      </c>
      <c r="DW321" s="386">
        <f t="shared" si="517"/>
        <v>0</v>
      </c>
      <c r="DX321" s="386">
        <f t="shared" si="517"/>
        <v>0</v>
      </c>
      <c r="DY321" s="386">
        <f t="shared" si="517"/>
        <v>0</v>
      </c>
      <c r="DZ321" s="386">
        <f t="shared" si="517"/>
        <v>0</v>
      </c>
      <c r="EA321" s="401">
        <f t="shared" si="466"/>
        <v>0</v>
      </c>
      <c r="EB321" s="386">
        <f t="shared" si="467"/>
        <v>0</v>
      </c>
      <c r="EC321" s="386">
        <f t="shared" si="467"/>
        <v>0</v>
      </c>
      <c r="ED321" s="386">
        <f t="shared" si="467"/>
        <v>0</v>
      </c>
      <c r="EE321" s="385">
        <f t="shared" si="468"/>
        <v>0</v>
      </c>
      <c r="EF321" s="385">
        <f t="shared" si="468"/>
        <v>0</v>
      </c>
      <c r="EG321" s="402">
        <f t="shared" si="496"/>
        <v>0</v>
      </c>
      <c r="EH321" s="402">
        <f t="shared" si="496"/>
        <v>0</v>
      </c>
      <c r="EI321" s="402">
        <f t="shared" si="496"/>
        <v>0</v>
      </c>
      <c r="EJ321" s="402">
        <f t="shared" si="469"/>
        <v>0</v>
      </c>
      <c r="EK321" s="402">
        <f t="shared" si="469"/>
        <v>0</v>
      </c>
      <c r="EL321" s="402">
        <f t="shared" si="469"/>
        <v>0</v>
      </c>
      <c r="EM321" s="402">
        <f t="shared" si="470"/>
        <v>0</v>
      </c>
      <c r="EN321" s="402">
        <f t="shared" si="471"/>
        <v>0</v>
      </c>
      <c r="EO321" s="402">
        <f t="shared" si="471"/>
        <v>0</v>
      </c>
      <c r="EP321" s="402">
        <f t="shared" si="472"/>
        <v>0</v>
      </c>
      <c r="EQ321" s="402">
        <f t="shared" si="473"/>
        <v>0</v>
      </c>
      <c r="ER321" s="394">
        <f t="shared" si="530"/>
        <v>0</v>
      </c>
      <c r="ES321" s="394">
        <f t="shared" si="530"/>
        <v>0</v>
      </c>
      <c r="ET321" s="394">
        <f t="shared" si="530"/>
        <v>0</v>
      </c>
      <c r="EU321" s="394">
        <f t="shared" si="530"/>
        <v>0</v>
      </c>
      <c r="EV321" s="394">
        <f t="shared" si="530"/>
        <v>0</v>
      </c>
      <c r="EW321" s="394">
        <f t="shared" si="530"/>
        <v>0</v>
      </c>
      <c r="EX321" s="394">
        <f t="shared" si="524"/>
        <v>0</v>
      </c>
      <c r="EY321" s="403">
        <f t="shared" si="474"/>
        <v>-1141</v>
      </c>
      <c r="EZ321" s="394">
        <f t="shared" si="475"/>
        <v>0</v>
      </c>
      <c r="FA321" s="396">
        <f t="shared" si="476"/>
        <v>0</v>
      </c>
      <c r="FB321" s="396">
        <f t="shared" si="476"/>
        <v>0</v>
      </c>
      <c r="FC321" s="404">
        <f t="shared" si="514"/>
        <v>0</v>
      </c>
      <c r="FD321" s="404">
        <f t="shared" si="511"/>
        <v>0</v>
      </c>
      <c r="FE321" s="404">
        <f t="shared" si="511"/>
        <v>0</v>
      </c>
      <c r="FF321" s="404">
        <f t="shared" si="511"/>
        <v>0</v>
      </c>
      <c r="FG321" s="404">
        <f t="shared" ref="FG321:FJ384" si="532">IF($FK321&gt;0,IF(AC321&gt;0,0,$FK321*$BO321*BG321),0)</f>
        <v>0</v>
      </c>
      <c r="FH321" s="404">
        <f t="shared" si="532"/>
        <v>0</v>
      </c>
      <c r="FI321" s="404">
        <f t="shared" si="532"/>
        <v>0</v>
      </c>
      <c r="FJ321" s="404">
        <f t="shared" si="532"/>
        <v>0</v>
      </c>
      <c r="FK321" s="392">
        <f t="shared" si="477"/>
        <v>-1509</v>
      </c>
      <c r="FL321" s="384">
        <f t="shared" si="478"/>
        <v>0</v>
      </c>
      <c r="FM321" s="384">
        <f t="shared" si="478"/>
        <v>0</v>
      </c>
      <c r="FN321" s="405">
        <f t="shared" si="525"/>
        <v>0</v>
      </c>
      <c r="FO321" s="405">
        <f t="shared" si="526"/>
        <v>0</v>
      </c>
      <c r="FP321" s="405">
        <f t="shared" si="527"/>
        <v>92</v>
      </c>
      <c r="FQ321" s="405">
        <f t="shared" si="518"/>
        <v>0</v>
      </c>
      <c r="FR321" s="405">
        <f t="shared" si="518"/>
        <v>0</v>
      </c>
      <c r="FS321" s="405">
        <f t="shared" si="518"/>
        <v>0</v>
      </c>
      <c r="FT321" s="405">
        <f t="shared" si="518"/>
        <v>0</v>
      </c>
      <c r="FU321" s="405">
        <f t="shared" si="518"/>
        <v>1141</v>
      </c>
      <c r="FV321" s="405">
        <f t="shared" si="518"/>
        <v>1509</v>
      </c>
      <c r="FW321" s="397">
        <f t="shared" si="479"/>
        <v>6399.6895901271091</v>
      </c>
      <c r="FX321" s="406">
        <f t="shared" si="480"/>
        <v>3657.6895901271091</v>
      </c>
      <c r="FY321" s="331">
        <f t="shared" si="481"/>
        <v>3657.6895901271091</v>
      </c>
      <c r="FZ321" s="382">
        <f t="shared" si="482"/>
        <v>0</v>
      </c>
      <c r="GA321" s="331">
        <f t="shared" si="483"/>
        <v>0</v>
      </c>
      <c r="GB321" s="407">
        <f t="shared" si="484"/>
        <v>0</v>
      </c>
      <c r="GC321" s="407">
        <f t="shared" si="485"/>
        <v>0</v>
      </c>
      <c r="GD321" s="407">
        <f t="shared" si="486"/>
        <v>0</v>
      </c>
      <c r="GE321" s="407">
        <f t="shared" si="487"/>
        <v>0</v>
      </c>
      <c r="GF321" s="407">
        <f t="shared" si="488"/>
        <v>0</v>
      </c>
      <c r="GG321" s="407">
        <f t="shared" si="489"/>
        <v>0</v>
      </c>
      <c r="GH321" s="407">
        <f t="shared" si="490"/>
        <v>0</v>
      </c>
      <c r="GI321" s="407">
        <f t="shared" si="491"/>
        <v>0</v>
      </c>
      <c r="GJ321">
        <f t="shared" si="492"/>
        <v>0</v>
      </c>
      <c r="GK321" s="382">
        <f t="shared" si="493"/>
        <v>0</v>
      </c>
      <c r="GL321">
        <v>4</v>
      </c>
      <c r="GM321">
        <f t="shared" si="512"/>
        <v>0</v>
      </c>
      <c r="GN321">
        <f t="shared" si="512"/>
        <v>0</v>
      </c>
      <c r="GO321">
        <f t="shared" si="512"/>
        <v>0</v>
      </c>
      <c r="GP321">
        <f t="shared" si="512"/>
        <v>0</v>
      </c>
      <c r="GQ321">
        <f t="shared" si="512"/>
        <v>0</v>
      </c>
      <c r="GR321">
        <f t="shared" si="509"/>
        <v>0</v>
      </c>
      <c r="GS321">
        <f t="shared" si="509"/>
        <v>0</v>
      </c>
      <c r="GT321">
        <f t="shared" si="509"/>
        <v>0</v>
      </c>
      <c r="GU321">
        <f t="shared" si="509"/>
        <v>0</v>
      </c>
      <c r="GV321">
        <f t="shared" si="509"/>
        <v>6399.6895901271091</v>
      </c>
    </row>
    <row r="322" spans="1:204" customFormat="1" x14ac:dyDescent="0.25">
      <c r="A322" s="378">
        <v>13002</v>
      </c>
      <c r="B322" s="32" t="s">
        <v>994</v>
      </c>
      <c r="C322" t="s">
        <v>874</v>
      </c>
      <c r="D322">
        <v>4</v>
      </c>
      <c r="E322" s="379">
        <v>762</v>
      </c>
      <c r="F322" s="379">
        <v>393</v>
      </c>
      <c r="G322" s="379">
        <v>2</v>
      </c>
      <c r="H322" s="379">
        <v>0</v>
      </c>
      <c r="I322" s="379">
        <v>20</v>
      </c>
      <c r="J322" s="379">
        <v>0</v>
      </c>
      <c r="K322" s="379">
        <v>0</v>
      </c>
      <c r="L322" s="379">
        <v>0</v>
      </c>
      <c r="M322" s="380">
        <v>0</v>
      </c>
      <c r="N322" s="381">
        <f t="shared" si="422"/>
        <v>1177</v>
      </c>
      <c r="O322" s="379">
        <v>691</v>
      </c>
      <c r="P322" s="379">
        <v>316</v>
      </c>
      <c r="Q322" s="379">
        <v>10</v>
      </c>
      <c r="R322" s="379">
        <v>0</v>
      </c>
      <c r="S322" s="379">
        <v>0</v>
      </c>
      <c r="T322" s="379">
        <v>0</v>
      </c>
      <c r="U322" s="379">
        <v>0</v>
      </c>
      <c r="V322" s="379">
        <v>0</v>
      </c>
      <c r="W322" s="480">
        <f>(VLOOKUP(A322,'[1]floresta plant'!$A$4:$F$573,6,0))*1000</f>
        <v>0</v>
      </c>
      <c r="X322" s="24">
        <f t="shared" si="423"/>
        <v>1017</v>
      </c>
      <c r="Y322" s="53">
        <f t="shared" si="528"/>
        <v>8</v>
      </c>
      <c r="Z322" s="53">
        <f t="shared" si="528"/>
        <v>0</v>
      </c>
      <c r="AA322" s="53">
        <f t="shared" si="528"/>
        <v>-20</v>
      </c>
      <c r="AB322" s="53">
        <f t="shared" si="528"/>
        <v>0</v>
      </c>
      <c r="AC322" s="53">
        <f t="shared" si="528"/>
        <v>0</v>
      </c>
      <c r="AD322" s="53">
        <f t="shared" si="528"/>
        <v>0</v>
      </c>
      <c r="AE322" s="53">
        <f t="shared" si="519"/>
        <v>0</v>
      </c>
      <c r="AF322" s="53">
        <f t="shared" si="424"/>
        <v>-77</v>
      </c>
      <c r="AG322" s="53">
        <f t="shared" si="425"/>
        <v>-71</v>
      </c>
      <c r="AH322" s="53">
        <f t="shared" si="426"/>
        <v>1049.1733248393136</v>
      </c>
      <c r="AI322" s="53">
        <f t="shared" si="494"/>
        <v>-160</v>
      </c>
      <c r="AJ322" s="469">
        <v>0</v>
      </c>
      <c r="AK322" s="469">
        <v>889.17332483931364</v>
      </c>
      <c r="AL322" s="469">
        <v>0</v>
      </c>
      <c r="AM322" s="470">
        <f t="shared" si="427"/>
        <v>889.17332483931364</v>
      </c>
      <c r="AN322" s="53">
        <f t="shared" si="428"/>
        <v>1049.1733248393136</v>
      </c>
      <c r="AO322" s="382">
        <f t="shared" si="429"/>
        <v>3</v>
      </c>
      <c r="AP322">
        <v>4</v>
      </c>
      <c r="AQ322" s="383">
        <f t="shared" si="430"/>
        <v>8</v>
      </c>
      <c r="AR322" s="383">
        <f t="shared" si="431"/>
        <v>-168</v>
      </c>
      <c r="AS322" s="383">
        <f t="shared" si="432"/>
        <v>8</v>
      </c>
      <c r="AT322" s="383">
        <f t="shared" si="433"/>
        <v>168</v>
      </c>
      <c r="AU322" s="383">
        <f t="shared" si="434"/>
        <v>0</v>
      </c>
      <c r="AV322" s="383">
        <f t="shared" si="435"/>
        <v>1</v>
      </c>
      <c r="AW322" s="383">
        <f t="shared" si="436"/>
        <v>0</v>
      </c>
      <c r="AX322" s="383">
        <f t="shared" si="437"/>
        <v>1</v>
      </c>
      <c r="AY322" s="383">
        <f t="shared" si="438"/>
        <v>8</v>
      </c>
      <c r="AZ322">
        <f t="shared" si="439"/>
        <v>0</v>
      </c>
      <c r="BA322">
        <f t="shared" si="440"/>
        <v>0</v>
      </c>
      <c r="BB322" s="383">
        <f t="shared" si="441"/>
        <v>0</v>
      </c>
      <c r="BC322" s="384">
        <f t="shared" si="520"/>
        <v>8</v>
      </c>
      <c r="BD322" s="384">
        <f t="shared" si="521"/>
        <v>0</v>
      </c>
      <c r="BE322" s="384">
        <f t="shared" si="522"/>
        <v>0.11904761904761904</v>
      </c>
      <c r="BF322" s="384">
        <f t="shared" si="515"/>
        <v>0</v>
      </c>
      <c r="BG322" s="384">
        <f t="shared" si="515"/>
        <v>0</v>
      </c>
      <c r="BH322" s="384">
        <f t="shared" si="515"/>
        <v>0</v>
      </c>
      <c r="BI322" s="384">
        <f t="shared" si="515"/>
        <v>0</v>
      </c>
      <c r="BJ322" s="384">
        <f t="shared" si="515"/>
        <v>0.45833333333333331</v>
      </c>
      <c r="BK322" s="384">
        <f t="shared" si="515"/>
        <v>0.42261904761904762</v>
      </c>
      <c r="BL322" s="474">
        <f t="shared" si="442"/>
        <v>160</v>
      </c>
      <c r="BM322" s="409">
        <f t="shared" si="443"/>
        <v>1049.1733248393136</v>
      </c>
      <c r="BN322" s="473">
        <f t="shared" si="444"/>
        <v>0</v>
      </c>
      <c r="BO322" s="387">
        <f t="shared" si="445"/>
        <v>1</v>
      </c>
      <c r="BP322" s="387">
        <f t="shared" si="446"/>
        <v>0</v>
      </c>
      <c r="BQ322" s="388">
        <f t="shared" si="447"/>
        <v>0</v>
      </c>
      <c r="BR322" s="389">
        <f t="shared" si="448"/>
        <v>160</v>
      </c>
      <c r="BS322" s="390">
        <f t="shared" si="449"/>
        <v>8</v>
      </c>
      <c r="BT322" s="391">
        <f t="shared" si="513"/>
        <v>0</v>
      </c>
      <c r="BU322" s="391">
        <f t="shared" si="513"/>
        <v>0.95238095238095233</v>
      </c>
      <c r="BV322" s="391">
        <f t="shared" si="513"/>
        <v>0</v>
      </c>
      <c r="BW322" s="391">
        <f t="shared" si="513"/>
        <v>0</v>
      </c>
      <c r="BX322" s="391">
        <f t="shared" si="531"/>
        <v>0</v>
      </c>
      <c r="BY322" s="391">
        <f t="shared" si="531"/>
        <v>0</v>
      </c>
      <c r="BZ322" s="391">
        <f t="shared" si="531"/>
        <v>3.6666666666666665</v>
      </c>
      <c r="CA322" s="391">
        <f t="shared" si="531"/>
        <v>3.3809523809523809</v>
      </c>
      <c r="CB322" s="391">
        <f t="shared" si="450"/>
        <v>0</v>
      </c>
      <c r="CC322" s="391">
        <f t="shared" si="450"/>
        <v>0</v>
      </c>
      <c r="CD322" s="392">
        <f t="shared" si="451"/>
        <v>0</v>
      </c>
      <c r="CE322" s="393">
        <f t="shared" si="452"/>
        <v>0</v>
      </c>
      <c r="CF322" s="392">
        <f t="shared" si="529"/>
        <v>0</v>
      </c>
      <c r="CG322" s="392">
        <f t="shared" si="529"/>
        <v>0</v>
      </c>
      <c r="CH322" s="392">
        <f t="shared" si="529"/>
        <v>0</v>
      </c>
      <c r="CI322" s="392">
        <f t="shared" si="529"/>
        <v>0</v>
      </c>
      <c r="CJ322" s="392">
        <f t="shared" si="529"/>
        <v>0</v>
      </c>
      <c r="CK322" s="392">
        <f t="shared" si="529"/>
        <v>0</v>
      </c>
      <c r="CL322" s="392">
        <f t="shared" si="523"/>
        <v>0</v>
      </c>
      <c r="CM322" s="392">
        <f t="shared" si="453"/>
        <v>0</v>
      </c>
      <c r="CN322" s="392">
        <f t="shared" si="454"/>
        <v>0</v>
      </c>
      <c r="CO322" s="394">
        <f t="shared" si="455"/>
        <v>0</v>
      </c>
      <c r="CP322" s="394">
        <f t="shared" si="455"/>
        <v>0</v>
      </c>
      <c r="CQ322" s="395">
        <f t="shared" si="456"/>
        <v>-20</v>
      </c>
      <c r="CR322" s="394">
        <f t="shared" si="495"/>
        <v>0</v>
      </c>
      <c r="CS322" s="394">
        <f t="shared" si="495"/>
        <v>0</v>
      </c>
      <c r="CT322" s="394">
        <f t="shared" si="495"/>
        <v>0</v>
      </c>
      <c r="CU322" s="394">
        <f t="shared" si="457"/>
        <v>0</v>
      </c>
      <c r="CV322" s="394">
        <f t="shared" si="457"/>
        <v>0</v>
      </c>
      <c r="CW322" s="394">
        <f t="shared" si="457"/>
        <v>0</v>
      </c>
      <c r="CX322" s="396">
        <f t="shared" si="458"/>
        <v>0</v>
      </c>
      <c r="CY322" s="396">
        <f t="shared" si="458"/>
        <v>0</v>
      </c>
      <c r="CZ322" s="397">
        <f t="shared" si="459"/>
        <v>0</v>
      </c>
      <c r="DA322" s="397">
        <f t="shared" si="459"/>
        <v>0</v>
      </c>
      <c r="DB322" s="397">
        <f t="shared" si="459"/>
        <v>0</v>
      </c>
      <c r="DC322" s="397">
        <f t="shared" si="460"/>
        <v>0</v>
      </c>
      <c r="DD322" s="397">
        <f t="shared" si="516"/>
        <v>0</v>
      </c>
      <c r="DE322" s="397">
        <f t="shared" si="516"/>
        <v>0</v>
      </c>
      <c r="DF322" s="397">
        <f t="shared" si="516"/>
        <v>0</v>
      </c>
      <c r="DG322" s="397">
        <f t="shared" si="516"/>
        <v>0</v>
      </c>
      <c r="DH322" s="397">
        <f t="shared" si="516"/>
        <v>0</v>
      </c>
      <c r="DI322" s="398">
        <f t="shared" si="461"/>
        <v>0</v>
      </c>
      <c r="DJ322" s="398">
        <f t="shared" si="461"/>
        <v>0</v>
      </c>
      <c r="DK322" s="399">
        <f t="shared" si="462"/>
        <v>0</v>
      </c>
      <c r="DL322" s="399">
        <f t="shared" si="462"/>
        <v>0</v>
      </c>
      <c r="DM322" s="399">
        <f t="shared" si="462"/>
        <v>0</v>
      </c>
      <c r="DN322" s="399">
        <f t="shared" si="462"/>
        <v>0</v>
      </c>
      <c r="DO322" s="399">
        <f t="shared" si="463"/>
        <v>0</v>
      </c>
      <c r="DP322" s="399">
        <f t="shared" si="464"/>
        <v>0</v>
      </c>
      <c r="DQ322" s="399">
        <f t="shared" si="464"/>
        <v>0</v>
      </c>
      <c r="DR322" s="399">
        <f t="shared" si="464"/>
        <v>0</v>
      </c>
      <c r="DS322" s="399">
        <f t="shared" si="464"/>
        <v>0</v>
      </c>
      <c r="DT322" s="400">
        <f t="shared" si="465"/>
        <v>0</v>
      </c>
      <c r="DU322" s="400">
        <f t="shared" si="465"/>
        <v>0</v>
      </c>
      <c r="DV322" s="386">
        <f t="shared" si="517"/>
        <v>0</v>
      </c>
      <c r="DW322" s="386">
        <f t="shared" si="517"/>
        <v>0</v>
      </c>
      <c r="DX322" s="386">
        <f t="shared" si="517"/>
        <v>0</v>
      </c>
      <c r="DY322" s="386">
        <f t="shared" si="517"/>
        <v>0</v>
      </c>
      <c r="DZ322" s="386">
        <f t="shared" si="517"/>
        <v>0</v>
      </c>
      <c r="EA322" s="401">
        <f t="shared" si="466"/>
        <v>0</v>
      </c>
      <c r="EB322" s="386">
        <f t="shared" si="467"/>
        <v>0</v>
      </c>
      <c r="EC322" s="386">
        <f t="shared" si="467"/>
        <v>0</v>
      </c>
      <c r="ED322" s="386">
        <f t="shared" si="467"/>
        <v>0</v>
      </c>
      <c r="EE322" s="385">
        <f t="shared" si="468"/>
        <v>0</v>
      </c>
      <c r="EF322" s="385">
        <f t="shared" si="468"/>
        <v>0</v>
      </c>
      <c r="EG322" s="402">
        <f t="shared" si="496"/>
        <v>0</v>
      </c>
      <c r="EH322" s="402">
        <f t="shared" si="496"/>
        <v>0</v>
      </c>
      <c r="EI322" s="402">
        <f t="shared" si="496"/>
        <v>0</v>
      </c>
      <c r="EJ322" s="402">
        <f t="shared" si="469"/>
        <v>0</v>
      </c>
      <c r="EK322" s="402">
        <f t="shared" si="469"/>
        <v>0</v>
      </c>
      <c r="EL322" s="402">
        <f t="shared" si="469"/>
        <v>0</v>
      </c>
      <c r="EM322" s="402">
        <f t="shared" si="470"/>
        <v>0</v>
      </c>
      <c r="EN322" s="402">
        <f t="shared" si="471"/>
        <v>0</v>
      </c>
      <c r="EO322" s="402">
        <f t="shared" si="471"/>
        <v>0</v>
      </c>
      <c r="EP322" s="402">
        <f t="shared" si="472"/>
        <v>0</v>
      </c>
      <c r="EQ322" s="402">
        <f t="shared" si="473"/>
        <v>0</v>
      </c>
      <c r="ER322" s="394">
        <f t="shared" si="530"/>
        <v>0</v>
      </c>
      <c r="ES322" s="394">
        <f t="shared" si="530"/>
        <v>0</v>
      </c>
      <c r="ET322" s="394">
        <f t="shared" si="530"/>
        <v>0</v>
      </c>
      <c r="EU322" s="394">
        <f t="shared" si="530"/>
        <v>0</v>
      </c>
      <c r="EV322" s="394">
        <f t="shared" si="530"/>
        <v>0</v>
      </c>
      <c r="EW322" s="394">
        <f t="shared" si="530"/>
        <v>0</v>
      </c>
      <c r="EX322" s="394">
        <f t="shared" si="524"/>
        <v>0</v>
      </c>
      <c r="EY322" s="403">
        <f t="shared" si="474"/>
        <v>-77</v>
      </c>
      <c r="EZ322" s="394">
        <f t="shared" si="475"/>
        <v>0</v>
      </c>
      <c r="FA322" s="396">
        <f t="shared" si="476"/>
        <v>0</v>
      </c>
      <c r="FB322" s="396">
        <f t="shared" si="476"/>
        <v>0</v>
      </c>
      <c r="FC322" s="404">
        <f t="shared" si="514"/>
        <v>0</v>
      </c>
      <c r="FD322" s="404">
        <f t="shared" si="514"/>
        <v>0</v>
      </c>
      <c r="FE322" s="404">
        <f t="shared" si="514"/>
        <v>0</v>
      </c>
      <c r="FF322" s="404">
        <f t="shared" si="514"/>
        <v>0</v>
      </c>
      <c r="FG322" s="404">
        <f t="shared" si="532"/>
        <v>0</v>
      </c>
      <c r="FH322" s="404">
        <f t="shared" si="532"/>
        <v>0</v>
      </c>
      <c r="FI322" s="404">
        <f t="shared" si="532"/>
        <v>0</v>
      </c>
      <c r="FJ322" s="404">
        <f t="shared" si="532"/>
        <v>0</v>
      </c>
      <c r="FK322" s="392">
        <f t="shared" si="477"/>
        <v>-71</v>
      </c>
      <c r="FL322" s="384">
        <f t="shared" si="478"/>
        <v>0</v>
      </c>
      <c r="FM322" s="384">
        <f t="shared" si="478"/>
        <v>0</v>
      </c>
      <c r="FN322" s="405">
        <f t="shared" si="525"/>
        <v>0</v>
      </c>
      <c r="FO322" s="405">
        <f t="shared" si="526"/>
        <v>0</v>
      </c>
      <c r="FP322" s="405">
        <f t="shared" si="527"/>
        <v>19.047619047619047</v>
      </c>
      <c r="FQ322" s="405">
        <f t="shared" si="518"/>
        <v>0</v>
      </c>
      <c r="FR322" s="405">
        <f t="shared" si="518"/>
        <v>0</v>
      </c>
      <c r="FS322" s="405">
        <f t="shared" si="518"/>
        <v>0</v>
      </c>
      <c r="FT322" s="405">
        <f t="shared" si="518"/>
        <v>0</v>
      </c>
      <c r="FU322" s="405">
        <f t="shared" si="518"/>
        <v>73.333333333333329</v>
      </c>
      <c r="FV322" s="405">
        <f t="shared" si="518"/>
        <v>67.61904761904762</v>
      </c>
      <c r="FW322" s="397">
        <f t="shared" si="479"/>
        <v>1049.1733248393136</v>
      </c>
      <c r="FX322" s="406">
        <f t="shared" si="480"/>
        <v>889.17332483931364</v>
      </c>
      <c r="FY322" s="331">
        <f t="shared" si="481"/>
        <v>889.17332483931364</v>
      </c>
      <c r="FZ322" s="382">
        <f t="shared" si="482"/>
        <v>0</v>
      </c>
      <c r="GA322" s="331">
        <f t="shared" si="483"/>
        <v>0</v>
      </c>
      <c r="GB322" s="407">
        <f t="shared" si="484"/>
        <v>0</v>
      </c>
      <c r="GC322" s="407">
        <f t="shared" si="485"/>
        <v>0</v>
      </c>
      <c r="GD322" s="407">
        <f t="shared" si="486"/>
        <v>0</v>
      </c>
      <c r="GE322" s="407">
        <f t="shared" si="487"/>
        <v>0</v>
      </c>
      <c r="GF322" s="407">
        <f t="shared" si="488"/>
        <v>0</v>
      </c>
      <c r="GG322" s="407">
        <f t="shared" si="489"/>
        <v>0</v>
      </c>
      <c r="GH322" s="407">
        <f t="shared" si="490"/>
        <v>0</v>
      </c>
      <c r="GI322" s="407">
        <f t="shared" si="491"/>
        <v>0</v>
      </c>
      <c r="GJ322">
        <f t="shared" si="492"/>
        <v>0</v>
      </c>
      <c r="GK322" s="382">
        <f t="shared" si="493"/>
        <v>0</v>
      </c>
      <c r="GL322">
        <v>4</v>
      </c>
      <c r="GM322">
        <f t="shared" si="512"/>
        <v>8</v>
      </c>
      <c r="GN322">
        <f t="shared" si="512"/>
        <v>0</v>
      </c>
      <c r="GO322">
        <f t="shared" si="512"/>
        <v>0</v>
      </c>
      <c r="GP322">
        <f t="shared" si="512"/>
        <v>0</v>
      </c>
      <c r="GQ322">
        <f t="shared" si="512"/>
        <v>0</v>
      </c>
      <c r="GR322">
        <f t="shared" si="509"/>
        <v>0</v>
      </c>
      <c r="GS322">
        <f t="shared" si="509"/>
        <v>0</v>
      </c>
      <c r="GT322">
        <f t="shared" si="509"/>
        <v>0</v>
      </c>
      <c r="GU322">
        <f t="shared" si="509"/>
        <v>0</v>
      </c>
      <c r="GV322">
        <f t="shared" si="509"/>
        <v>1049.1733248393136</v>
      </c>
    </row>
    <row r="323" spans="1:204" customFormat="1" x14ac:dyDescent="0.25">
      <c r="A323" s="378">
        <v>13003</v>
      </c>
      <c r="B323" s="32" t="s">
        <v>995</v>
      </c>
      <c r="C323" t="s">
        <v>874</v>
      </c>
      <c r="D323">
        <v>4</v>
      </c>
      <c r="E323" s="379">
        <v>8984</v>
      </c>
      <c r="F323" s="379">
        <v>7588</v>
      </c>
      <c r="G323" s="379">
        <v>44</v>
      </c>
      <c r="H323" s="379">
        <v>0</v>
      </c>
      <c r="I323" s="379">
        <v>1183</v>
      </c>
      <c r="J323" s="379">
        <v>0</v>
      </c>
      <c r="K323" s="379">
        <v>154</v>
      </c>
      <c r="L323" s="379">
        <v>0</v>
      </c>
      <c r="M323" s="380">
        <v>0</v>
      </c>
      <c r="N323" s="381">
        <f t="shared" si="422"/>
        <v>17953</v>
      </c>
      <c r="O323" s="379">
        <v>8633</v>
      </c>
      <c r="P323" s="379">
        <v>865</v>
      </c>
      <c r="Q323" s="379">
        <v>100</v>
      </c>
      <c r="R323" s="379">
        <v>0</v>
      </c>
      <c r="S323" s="379">
        <v>761</v>
      </c>
      <c r="T323" s="379">
        <v>0</v>
      </c>
      <c r="U323" s="379">
        <v>67</v>
      </c>
      <c r="V323" s="379">
        <v>0</v>
      </c>
      <c r="W323" s="480">
        <f>(VLOOKUP(A323,'[1]floresta plant'!$A$4:$F$573,6,0))*1000</f>
        <v>0</v>
      </c>
      <c r="X323" s="24">
        <f t="shared" si="423"/>
        <v>10426</v>
      </c>
      <c r="Y323" s="53">
        <f t="shared" si="528"/>
        <v>56</v>
      </c>
      <c r="Z323" s="53">
        <f t="shared" si="528"/>
        <v>0</v>
      </c>
      <c r="AA323" s="53">
        <f t="shared" si="528"/>
        <v>-422</v>
      </c>
      <c r="AB323" s="53">
        <f t="shared" si="528"/>
        <v>0</v>
      </c>
      <c r="AC323" s="53">
        <f t="shared" si="528"/>
        <v>-87</v>
      </c>
      <c r="AD323" s="53">
        <f t="shared" si="528"/>
        <v>0</v>
      </c>
      <c r="AE323" s="53">
        <f t="shared" si="519"/>
        <v>0</v>
      </c>
      <c r="AF323" s="53">
        <f t="shared" si="424"/>
        <v>-6723</v>
      </c>
      <c r="AG323" s="53">
        <f t="shared" si="425"/>
        <v>-351</v>
      </c>
      <c r="AH323" s="53">
        <f t="shared" si="426"/>
        <v>11824.140128300112</v>
      </c>
      <c r="AI323" s="53">
        <f t="shared" si="494"/>
        <v>-7527</v>
      </c>
      <c r="AJ323" s="469">
        <v>0</v>
      </c>
      <c r="AK323" s="469">
        <v>4297.1401283001123</v>
      </c>
      <c r="AL323" s="469">
        <v>0</v>
      </c>
      <c r="AM323" s="470">
        <f t="shared" si="427"/>
        <v>4297.1401283001123</v>
      </c>
      <c r="AN323" s="53">
        <f t="shared" si="428"/>
        <v>11824.140128300112</v>
      </c>
      <c r="AO323" s="382">
        <f t="shared" si="429"/>
        <v>3</v>
      </c>
      <c r="AP323">
        <v>4</v>
      </c>
      <c r="AQ323" s="383">
        <f t="shared" si="430"/>
        <v>56</v>
      </c>
      <c r="AR323" s="383">
        <f t="shared" si="431"/>
        <v>-7583</v>
      </c>
      <c r="AS323" s="383">
        <f t="shared" si="432"/>
        <v>56</v>
      </c>
      <c r="AT323" s="383">
        <f t="shared" si="433"/>
        <v>7583</v>
      </c>
      <c r="AU323" s="383">
        <f t="shared" si="434"/>
        <v>0</v>
      </c>
      <c r="AV323" s="383">
        <f t="shared" si="435"/>
        <v>1</v>
      </c>
      <c r="AW323" s="383">
        <f t="shared" si="436"/>
        <v>0</v>
      </c>
      <c r="AX323" s="383">
        <f t="shared" si="437"/>
        <v>1</v>
      </c>
      <c r="AY323" s="383">
        <f t="shared" si="438"/>
        <v>56</v>
      </c>
      <c r="AZ323">
        <f t="shared" si="439"/>
        <v>0</v>
      </c>
      <c r="BA323">
        <f t="shared" si="440"/>
        <v>0</v>
      </c>
      <c r="BB323" s="383">
        <f t="shared" si="441"/>
        <v>0</v>
      </c>
      <c r="BC323" s="384">
        <f t="shared" si="520"/>
        <v>56</v>
      </c>
      <c r="BD323" s="384">
        <f t="shared" si="521"/>
        <v>0</v>
      </c>
      <c r="BE323" s="384">
        <f t="shared" si="522"/>
        <v>5.565079783726757E-2</v>
      </c>
      <c r="BF323" s="384">
        <f t="shared" si="515"/>
        <v>0</v>
      </c>
      <c r="BG323" s="384">
        <f t="shared" si="515"/>
        <v>1.1473031781616775E-2</v>
      </c>
      <c r="BH323" s="384">
        <f t="shared" si="515"/>
        <v>0</v>
      </c>
      <c r="BI323" s="384">
        <f t="shared" si="515"/>
        <v>0</v>
      </c>
      <c r="BJ323" s="384">
        <f t="shared" si="515"/>
        <v>0.88658842146907557</v>
      </c>
      <c r="BK323" s="384">
        <f t="shared" si="515"/>
        <v>4.6287748912040093E-2</v>
      </c>
      <c r="BL323" s="474">
        <f t="shared" si="442"/>
        <v>7527</v>
      </c>
      <c r="BM323" s="409">
        <f t="shared" si="443"/>
        <v>11824.140128300112</v>
      </c>
      <c r="BN323" s="473">
        <f t="shared" si="444"/>
        <v>0</v>
      </c>
      <c r="BO323" s="387">
        <f t="shared" si="445"/>
        <v>1</v>
      </c>
      <c r="BP323" s="387">
        <f t="shared" si="446"/>
        <v>0</v>
      </c>
      <c r="BQ323" s="388">
        <f t="shared" si="447"/>
        <v>0</v>
      </c>
      <c r="BR323" s="389">
        <f t="shared" si="448"/>
        <v>7527</v>
      </c>
      <c r="BS323" s="390">
        <f t="shared" si="449"/>
        <v>56</v>
      </c>
      <c r="BT323" s="391">
        <f t="shared" si="513"/>
        <v>0</v>
      </c>
      <c r="BU323" s="391">
        <f t="shared" si="513"/>
        <v>3.116444678886984</v>
      </c>
      <c r="BV323" s="391">
        <f t="shared" si="513"/>
        <v>0</v>
      </c>
      <c r="BW323" s="391">
        <f t="shared" si="513"/>
        <v>0.64248977977053934</v>
      </c>
      <c r="BX323" s="391">
        <f t="shared" si="531"/>
        <v>0</v>
      </c>
      <c r="BY323" s="391">
        <f t="shared" si="531"/>
        <v>0</v>
      </c>
      <c r="BZ323" s="391">
        <f t="shared" si="531"/>
        <v>49.648951602268234</v>
      </c>
      <c r="CA323" s="391">
        <f t="shared" si="531"/>
        <v>2.5921139390742454</v>
      </c>
      <c r="CB323" s="391">
        <f t="shared" si="450"/>
        <v>0</v>
      </c>
      <c r="CC323" s="391">
        <f t="shared" si="450"/>
        <v>0</v>
      </c>
      <c r="CD323" s="392">
        <f t="shared" si="451"/>
        <v>0</v>
      </c>
      <c r="CE323" s="393">
        <f t="shared" si="452"/>
        <v>0</v>
      </c>
      <c r="CF323" s="392">
        <f t="shared" si="529"/>
        <v>0</v>
      </c>
      <c r="CG323" s="392">
        <f t="shared" si="529"/>
        <v>0</v>
      </c>
      <c r="CH323" s="392">
        <f t="shared" si="529"/>
        <v>0</v>
      </c>
      <c r="CI323" s="392">
        <f t="shared" si="529"/>
        <v>0</v>
      </c>
      <c r="CJ323" s="392">
        <f t="shared" si="529"/>
        <v>0</v>
      </c>
      <c r="CK323" s="392">
        <f t="shared" si="529"/>
        <v>0</v>
      </c>
      <c r="CL323" s="392">
        <f t="shared" si="523"/>
        <v>0</v>
      </c>
      <c r="CM323" s="392">
        <f t="shared" si="453"/>
        <v>0</v>
      </c>
      <c r="CN323" s="392">
        <f t="shared" si="454"/>
        <v>0</v>
      </c>
      <c r="CO323" s="394">
        <f t="shared" si="455"/>
        <v>0</v>
      </c>
      <c r="CP323" s="394">
        <f t="shared" si="455"/>
        <v>0</v>
      </c>
      <c r="CQ323" s="395">
        <f t="shared" si="456"/>
        <v>-422</v>
      </c>
      <c r="CR323" s="394">
        <f t="shared" si="495"/>
        <v>0</v>
      </c>
      <c r="CS323" s="394">
        <f t="shared" si="495"/>
        <v>0</v>
      </c>
      <c r="CT323" s="394">
        <f t="shared" si="495"/>
        <v>0</v>
      </c>
      <c r="CU323" s="394">
        <f t="shared" si="457"/>
        <v>0</v>
      </c>
      <c r="CV323" s="394">
        <f t="shared" si="457"/>
        <v>0</v>
      </c>
      <c r="CW323" s="394">
        <f t="shared" si="457"/>
        <v>0</v>
      </c>
      <c r="CX323" s="396">
        <f t="shared" si="458"/>
        <v>0</v>
      </c>
      <c r="CY323" s="396">
        <f t="shared" si="458"/>
        <v>0</v>
      </c>
      <c r="CZ323" s="397">
        <f t="shared" si="459"/>
        <v>0</v>
      </c>
      <c r="DA323" s="397">
        <f t="shared" si="459"/>
        <v>0</v>
      </c>
      <c r="DB323" s="397">
        <f t="shared" si="459"/>
        <v>0</v>
      </c>
      <c r="DC323" s="397">
        <f t="shared" si="460"/>
        <v>0</v>
      </c>
      <c r="DD323" s="397">
        <f t="shared" si="516"/>
        <v>0</v>
      </c>
      <c r="DE323" s="397">
        <f t="shared" si="516"/>
        <v>0</v>
      </c>
      <c r="DF323" s="397">
        <f t="shared" si="516"/>
        <v>0</v>
      </c>
      <c r="DG323" s="397">
        <f t="shared" si="516"/>
        <v>0</v>
      </c>
      <c r="DH323" s="397">
        <f t="shared" si="516"/>
        <v>0</v>
      </c>
      <c r="DI323" s="398">
        <f t="shared" si="461"/>
        <v>0</v>
      </c>
      <c r="DJ323" s="398">
        <f t="shared" si="461"/>
        <v>0</v>
      </c>
      <c r="DK323" s="399">
        <f t="shared" si="462"/>
        <v>0</v>
      </c>
      <c r="DL323" s="399">
        <f t="shared" si="462"/>
        <v>0</v>
      </c>
      <c r="DM323" s="399">
        <f t="shared" si="462"/>
        <v>0</v>
      </c>
      <c r="DN323" s="399">
        <f t="shared" ref="DN323:DN386" si="533">IF($DO323&gt;0,IF(AB323&gt;0,0,$DO323*$BO323*BF323),0)</f>
        <v>0</v>
      </c>
      <c r="DO323" s="399">
        <f t="shared" si="463"/>
        <v>-87</v>
      </c>
      <c r="DP323" s="399">
        <f t="shared" si="464"/>
        <v>0</v>
      </c>
      <c r="DQ323" s="399">
        <f t="shared" si="464"/>
        <v>0</v>
      </c>
      <c r="DR323" s="399">
        <f t="shared" si="464"/>
        <v>0</v>
      </c>
      <c r="DS323" s="399">
        <f t="shared" ref="DS323:DS386" si="534">IF($DO323&gt;0,IF(AG323&gt;0,0,$DO323*$BO323*BK323),0)</f>
        <v>0</v>
      </c>
      <c r="DT323" s="400">
        <f t="shared" si="465"/>
        <v>0</v>
      </c>
      <c r="DU323" s="400">
        <f t="shared" si="465"/>
        <v>0</v>
      </c>
      <c r="DV323" s="386">
        <f t="shared" si="517"/>
        <v>0</v>
      </c>
      <c r="DW323" s="386">
        <f t="shared" si="517"/>
        <v>0</v>
      </c>
      <c r="DX323" s="386">
        <f t="shared" si="517"/>
        <v>0</v>
      </c>
      <c r="DY323" s="386">
        <f t="shared" si="517"/>
        <v>0</v>
      </c>
      <c r="DZ323" s="386">
        <f t="shared" si="517"/>
        <v>0</v>
      </c>
      <c r="EA323" s="401">
        <f t="shared" si="466"/>
        <v>0</v>
      </c>
      <c r="EB323" s="386">
        <f t="shared" si="467"/>
        <v>0</v>
      </c>
      <c r="EC323" s="386">
        <f t="shared" si="467"/>
        <v>0</v>
      </c>
      <c r="ED323" s="386">
        <f t="shared" si="467"/>
        <v>0</v>
      </c>
      <c r="EE323" s="385">
        <f t="shared" si="468"/>
        <v>0</v>
      </c>
      <c r="EF323" s="385">
        <f t="shared" si="468"/>
        <v>0</v>
      </c>
      <c r="EG323" s="402">
        <f t="shared" si="496"/>
        <v>0</v>
      </c>
      <c r="EH323" s="402">
        <f t="shared" si="496"/>
        <v>0</v>
      </c>
      <c r="EI323" s="402">
        <f t="shared" si="496"/>
        <v>0</v>
      </c>
      <c r="EJ323" s="402">
        <f t="shared" si="469"/>
        <v>0</v>
      </c>
      <c r="EK323" s="402">
        <f t="shared" si="469"/>
        <v>0</v>
      </c>
      <c r="EL323" s="402">
        <f t="shared" si="469"/>
        <v>0</v>
      </c>
      <c r="EM323" s="402">
        <f t="shared" si="470"/>
        <v>0</v>
      </c>
      <c r="EN323" s="402">
        <f t="shared" si="471"/>
        <v>0</v>
      </c>
      <c r="EO323" s="402">
        <f t="shared" si="471"/>
        <v>0</v>
      </c>
      <c r="EP323" s="402">
        <f t="shared" si="472"/>
        <v>0</v>
      </c>
      <c r="EQ323" s="402">
        <f t="shared" si="473"/>
        <v>0</v>
      </c>
      <c r="ER323" s="394">
        <f t="shared" si="530"/>
        <v>0</v>
      </c>
      <c r="ES323" s="394">
        <f t="shared" si="530"/>
        <v>0</v>
      </c>
      <c r="ET323" s="394">
        <f t="shared" si="530"/>
        <v>0</v>
      </c>
      <c r="EU323" s="394">
        <f t="shared" si="530"/>
        <v>0</v>
      </c>
      <c r="EV323" s="394">
        <f t="shared" si="530"/>
        <v>0</v>
      </c>
      <c r="EW323" s="394">
        <f t="shared" si="530"/>
        <v>0</v>
      </c>
      <c r="EX323" s="394">
        <f t="shared" si="524"/>
        <v>0</v>
      </c>
      <c r="EY323" s="403">
        <f t="shared" si="474"/>
        <v>-6723</v>
      </c>
      <c r="EZ323" s="394">
        <f t="shared" si="475"/>
        <v>0</v>
      </c>
      <c r="FA323" s="396">
        <f t="shared" si="476"/>
        <v>0</v>
      </c>
      <c r="FB323" s="396">
        <f t="shared" si="476"/>
        <v>0</v>
      </c>
      <c r="FC323" s="404">
        <f t="shared" si="514"/>
        <v>0</v>
      </c>
      <c r="FD323" s="404">
        <f t="shared" si="514"/>
        <v>0</v>
      </c>
      <c r="FE323" s="404">
        <f t="shared" si="514"/>
        <v>0</v>
      </c>
      <c r="FF323" s="404">
        <f t="shared" si="514"/>
        <v>0</v>
      </c>
      <c r="FG323" s="404">
        <f t="shared" si="532"/>
        <v>0</v>
      </c>
      <c r="FH323" s="404">
        <f t="shared" si="532"/>
        <v>0</v>
      </c>
      <c r="FI323" s="404">
        <f t="shared" si="532"/>
        <v>0</v>
      </c>
      <c r="FJ323" s="404">
        <f t="shared" si="532"/>
        <v>0</v>
      </c>
      <c r="FK323" s="392">
        <f t="shared" si="477"/>
        <v>-351</v>
      </c>
      <c r="FL323" s="384">
        <f t="shared" si="478"/>
        <v>0</v>
      </c>
      <c r="FM323" s="384">
        <f t="shared" si="478"/>
        <v>0</v>
      </c>
      <c r="FN323" s="405">
        <f t="shared" si="525"/>
        <v>0</v>
      </c>
      <c r="FO323" s="405">
        <f t="shared" si="526"/>
        <v>0</v>
      </c>
      <c r="FP323" s="405">
        <f t="shared" si="527"/>
        <v>418.88355532111302</v>
      </c>
      <c r="FQ323" s="405">
        <f t="shared" si="518"/>
        <v>0</v>
      </c>
      <c r="FR323" s="405">
        <f t="shared" si="518"/>
        <v>86.357510220229457</v>
      </c>
      <c r="FS323" s="405">
        <f t="shared" si="518"/>
        <v>0</v>
      </c>
      <c r="FT323" s="405">
        <f t="shared" si="518"/>
        <v>0</v>
      </c>
      <c r="FU323" s="405">
        <f t="shared" si="518"/>
        <v>6673.3510483977316</v>
      </c>
      <c r="FV323" s="405">
        <f t="shared" si="518"/>
        <v>348.40788606092576</v>
      </c>
      <c r="FW323" s="397">
        <f t="shared" si="479"/>
        <v>11824.140128300112</v>
      </c>
      <c r="FX323" s="406">
        <f t="shared" si="480"/>
        <v>4297.1401283001123</v>
      </c>
      <c r="FY323" s="331">
        <f t="shared" si="481"/>
        <v>4297.1401283001123</v>
      </c>
      <c r="FZ323" s="382">
        <f t="shared" si="482"/>
        <v>0</v>
      </c>
      <c r="GA323" s="331">
        <f t="shared" si="483"/>
        <v>0</v>
      </c>
      <c r="GB323" s="407">
        <f t="shared" si="484"/>
        <v>0</v>
      </c>
      <c r="GC323" s="407">
        <f t="shared" si="485"/>
        <v>0</v>
      </c>
      <c r="GD323" s="407">
        <f t="shared" si="486"/>
        <v>0</v>
      </c>
      <c r="GE323" s="407">
        <f t="shared" si="487"/>
        <v>0</v>
      </c>
      <c r="GF323" s="407">
        <f t="shared" si="488"/>
        <v>0</v>
      </c>
      <c r="GG323" s="407">
        <f t="shared" si="489"/>
        <v>0</v>
      </c>
      <c r="GH323" s="407">
        <f t="shared" si="490"/>
        <v>0</v>
      </c>
      <c r="GI323" s="407">
        <f t="shared" si="491"/>
        <v>0</v>
      </c>
      <c r="GJ323">
        <f t="shared" si="492"/>
        <v>0</v>
      </c>
      <c r="GK323" s="382">
        <f t="shared" si="493"/>
        <v>0</v>
      </c>
      <c r="GL323">
        <v>4</v>
      </c>
      <c r="GM323">
        <f t="shared" si="512"/>
        <v>56</v>
      </c>
      <c r="GN323">
        <f t="shared" si="512"/>
        <v>0</v>
      </c>
      <c r="GO323">
        <f t="shared" si="512"/>
        <v>0</v>
      </c>
      <c r="GP323">
        <f t="shared" si="512"/>
        <v>0</v>
      </c>
      <c r="GQ323">
        <f t="shared" si="512"/>
        <v>0</v>
      </c>
      <c r="GR323">
        <f t="shared" si="509"/>
        <v>0</v>
      </c>
      <c r="GS323">
        <f t="shared" si="509"/>
        <v>0</v>
      </c>
      <c r="GT323">
        <f t="shared" si="509"/>
        <v>0</v>
      </c>
      <c r="GU323">
        <f t="shared" si="509"/>
        <v>0</v>
      </c>
      <c r="GV323">
        <f t="shared" si="509"/>
        <v>11824.140128300112</v>
      </c>
    </row>
    <row r="324" spans="1:204" customFormat="1" x14ac:dyDescent="0.25">
      <c r="A324" s="378">
        <v>13004</v>
      </c>
      <c r="B324" s="32" t="s">
        <v>996</v>
      </c>
      <c r="C324" t="s">
        <v>874</v>
      </c>
      <c r="D324">
        <v>4</v>
      </c>
      <c r="E324" s="379">
        <v>6739</v>
      </c>
      <c r="F324" s="379">
        <v>774</v>
      </c>
      <c r="G324" s="379">
        <v>311</v>
      </c>
      <c r="H324" s="379">
        <v>0</v>
      </c>
      <c r="I324" s="379">
        <v>2290</v>
      </c>
      <c r="J324" s="379">
        <v>0</v>
      </c>
      <c r="K324" s="379">
        <v>1559</v>
      </c>
      <c r="L324" s="379">
        <v>0</v>
      </c>
      <c r="M324" s="380">
        <v>0</v>
      </c>
      <c r="N324" s="381">
        <f t="shared" ref="N324:N387" si="535">SUM(E324:M324)</f>
        <v>11673</v>
      </c>
      <c r="O324" s="379">
        <v>7598</v>
      </c>
      <c r="P324" s="379">
        <v>806</v>
      </c>
      <c r="Q324" s="379">
        <v>621</v>
      </c>
      <c r="R324" s="379">
        <v>0</v>
      </c>
      <c r="S324" s="379">
        <v>1510</v>
      </c>
      <c r="T324" s="379">
        <v>0</v>
      </c>
      <c r="U324" s="379">
        <v>205</v>
      </c>
      <c r="V324" s="379">
        <v>0</v>
      </c>
      <c r="W324" s="480">
        <f>(VLOOKUP(A324,'[1]floresta plant'!$A$4:$F$573,6,0))*1000</f>
        <v>0</v>
      </c>
      <c r="X324" s="24">
        <f t="shared" ref="X324:X387" si="536">SUM(O324:W324)</f>
        <v>10740</v>
      </c>
      <c r="Y324" s="53">
        <f t="shared" si="528"/>
        <v>310</v>
      </c>
      <c r="Z324" s="53">
        <f t="shared" si="528"/>
        <v>0</v>
      </c>
      <c r="AA324" s="53">
        <f t="shared" si="528"/>
        <v>-780</v>
      </c>
      <c r="AB324" s="53">
        <f t="shared" si="528"/>
        <v>0</v>
      </c>
      <c r="AC324" s="53">
        <f t="shared" si="528"/>
        <v>-1354</v>
      </c>
      <c r="AD324" s="53">
        <f t="shared" si="528"/>
        <v>0</v>
      </c>
      <c r="AE324" s="53">
        <f t="shared" si="519"/>
        <v>0</v>
      </c>
      <c r="AF324" s="53">
        <f t="shared" ref="AF324:AF387" si="537">P324-F324</f>
        <v>32</v>
      </c>
      <c r="AG324" s="53">
        <f t="shared" ref="AG324:AG387" si="538">O324-E324</f>
        <v>859</v>
      </c>
      <c r="AH324" s="53">
        <f t="shared" ref="AH324:AH387" si="539">AN324</f>
        <v>14424.662755268513</v>
      </c>
      <c r="AI324" s="53">
        <f t="shared" si="494"/>
        <v>-933</v>
      </c>
      <c r="AJ324" s="469">
        <v>0</v>
      </c>
      <c r="AK324" s="469">
        <v>13491.662755268513</v>
      </c>
      <c r="AL324" s="469">
        <v>0</v>
      </c>
      <c r="AM324" s="470">
        <f t="shared" ref="AM324:AM387" si="540">SUM(AJ324:AL324)</f>
        <v>13491.662755268513</v>
      </c>
      <c r="AN324" s="53">
        <f t="shared" ref="AN324:AN387" si="541">AM324-AI324</f>
        <v>14424.662755268513</v>
      </c>
      <c r="AO324" s="382">
        <f t="shared" ref="AO324:AO387" si="542">IF(AI324&gt;0,IF(AN324&gt;0,1,2),IF(AN324&gt;0,3,"na"))</f>
        <v>3</v>
      </c>
      <c r="AP324">
        <v>4</v>
      </c>
      <c r="AQ324" s="383">
        <f t="shared" ref="AQ324:AQ387" si="543">SUMIF(Y324:AG324,"&gt;0")</f>
        <v>1201</v>
      </c>
      <c r="AR324" s="383">
        <f t="shared" ref="AR324:AR387" si="544">SUMIF(Y324:AG324,"&lt;0")</f>
        <v>-2134</v>
      </c>
      <c r="AS324" s="383">
        <f t="shared" ref="AS324:AS387" si="545">IF(Y324&gt;0,Y324,0)</f>
        <v>310</v>
      </c>
      <c r="AT324" s="383">
        <f t="shared" ref="AT324:AT387" si="546">-SUMIF(Z324:AG324,"&lt;0")</f>
        <v>2134</v>
      </c>
      <c r="AU324" s="383">
        <f t="shared" ref="AU324:AU387" si="547">IF(AN324&lt;0,-AN324,0)</f>
        <v>0</v>
      </c>
      <c r="AV324" s="383">
        <f t="shared" ref="AV324:AV387" si="548">IF(AS324/2&lt;AT324,1,0)</f>
        <v>1</v>
      </c>
      <c r="AW324" s="383">
        <f t="shared" ref="AW324:AW387" si="549">IF(AS324/2&lt;AU324,1,0)</f>
        <v>0</v>
      </c>
      <c r="AX324" s="383">
        <f t="shared" ref="AX324:AX387" si="550">IF(AS324&lt;(AT324+AU324),1,0)</f>
        <v>1</v>
      </c>
      <c r="AY324" s="383">
        <f t="shared" ref="AY324:AY387" si="551">IF(AX324=1,IF(AV324=1,IF(AW324=1,(1/2)*AS324,AS324-AU324),AT324),AT324)</f>
        <v>310</v>
      </c>
      <c r="AZ324">
        <f t="shared" ref="AZ324:AZ387" si="552">IF(AX324=1,IF(AW324=1,IF(AV324=1,AS324/2,AS324-AT324),AU324),AU324)</f>
        <v>0</v>
      </c>
      <c r="BA324">
        <f t="shared" ref="BA324:BA387" si="553">IF(AX324=1,0,(AS324-AT324-AU324))</f>
        <v>0</v>
      </c>
      <c r="BB324" s="383">
        <f t="shared" ref="BB324:BB387" si="554">AS324-SUM(AY324:BA324)</f>
        <v>0</v>
      </c>
      <c r="BC324" s="384">
        <f t="shared" si="520"/>
        <v>310</v>
      </c>
      <c r="BD324" s="384">
        <f t="shared" si="521"/>
        <v>0</v>
      </c>
      <c r="BE324" s="384">
        <f t="shared" si="522"/>
        <v>0.36551077788191189</v>
      </c>
      <c r="BF324" s="384">
        <f t="shared" si="515"/>
        <v>0</v>
      </c>
      <c r="BG324" s="384">
        <f t="shared" si="515"/>
        <v>0.63448922211808811</v>
      </c>
      <c r="BH324" s="384">
        <f t="shared" si="515"/>
        <v>0</v>
      </c>
      <c r="BI324" s="384">
        <f t="shared" si="515"/>
        <v>0</v>
      </c>
      <c r="BJ324" s="384">
        <f t="shared" si="515"/>
        <v>32</v>
      </c>
      <c r="BK324" s="384">
        <f t="shared" si="515"/>
        <v>859</v>
      </c>
      <c r="BL324" s="474">
        <f t="shared" ref="BL324:BL387" si="555">-AR324-AY324</f>
        <v>1824</v>
      </c>
      <c r="BM324" s="409">
        <f t="shared" ref="BM324:BM387" si="556">AN324+AZ324</f>
        <v>14424.662755268513</v>
      </c>
      <c r="BN324" s="473">
        <f t="shared" ref="BN324:BN387" si="557">SUMIF(Z324:AG324,"&gt;0")</f>
        <v>891</v>
      </c>
      <c r="BO324" s="387">
        <f t="shared" ref="BO324:BO387" si="558">IF(AO324=3,1,(BL324)/BN324)</f>
        <v>1</v>
      </c>
      <c r="BP324" s="387">
        <f t="shared" ref="BP324:BP387" si="559">IF(AO324=2,(BM324*(-1))/(BN324),0)</f>
        <v>0</v>
      </c>
      <c r="BQ324" s="388">
        <f t="shared" ref="BQ324:BQ387" si="560">1-BP324-BO324</f>
        <v>0</v>
      </c>
      <c r="BR324" s="389">
        <f t="shared" ref="BR324:BR387" si="561">IF(AO324=3,BL324-BN324,0)</f>
        <v>933</v>
      </c>
      <c r="BS324" s="390">
        <f t="shared" ref="BS324:BS387" si="562">Y324</f>
        <v>310</v>
      </c>
      <c r="BT324" s="391">
        <f t="shared" si="513"/>
        <v>0</v>
      </c>
      <c r="BU324" s="391">
        <f t="shared" si="513"/>
        <v>113.30834114339268</v>
      </c>
      <c r="BV324" s="391">
        <f t="shared" si="513"/>
        <v>0</v>
      </c>
      <c r="BW324" s="391">
        <f t="shared" si="513"/>
        <v>196.69165885660732</v>
      </c>
      <c r="BX324" s="391">
        <f t="shared" si="531"/>
        <v>0</v>
      </c>
      <c r="BY324" s="391">
        <f t="shared" si="531"/>
        <v>0</v>
      </c>
      <c r="BZ324" s="391">
        <f t="shared" si="531"/>
        <v>0</v>
      </c>
      <c r="CA324" s="391">
        <f t="shared" si="531"/>
        <v>0</v>
      </c>
      <c r="CB324" s="391">
        <f t="shared" ref="CB324:CC387" si="563">AZ324</f>
        <v>0</v>
      </c>
      <c r="CC324" s="391">
        <f t="shared" si="563"/>
        <v>0</v>
      </c>
      <c r="CD324" s="392">
        <f t="shared" ref="CD324:CD387" si="564">IF($CE324&gt;0,IF(Y324&gt;0,0,CE324*BO324*BC324),0)</f>
        <v>0</v>
      </c>
      <c r="CE324" s="393">
        <f t="shared" ref="CE324:CE387" si="565">Z324</f>
        <v>0</v>
      </c>
      <c r="CF324" s="392">
        <f t="shared" si="529"/>
        <v>0</v>
      </c>
      <c r="CG324" s="392">
        <f t="shared" si="529"/>
        <v>0</v>
      </c>
      <c r="CH324" s="392">
        <f t="shared" si="529"/>
        <v>0</v>
      </c>
      <c r="CI324" s="392">
        <f t="shared" si="529"/>
        <v>0</v>
      </c>
      <c r="CJ324" s="392">
        <f t="shared" si="529"/>
        <v>0</v>
      </c>
      <c r="CK324" s="392">
        <f t="shared" si="529"/>
        <v>0</v>
      </c>
      <c r="CL324" s="392">
        <f t="shared" si="523"/>
        <v>0</v>
      </c>
      <c r="CM324" s="392">
        <f t="shared" ref="CM324:CM387" si="566">IF($CE324&gt;0,BP324*CE324,0)</f>
        <v>0</v>
      </c>
      <c r="CN324" s="392">
        <f t="shared" ref="CN324:CN387" si="567">IF(CE324&gt;0,CE324*BQ324,0)</f>
        <v>0</v>
      </c>
      <c r="CO324" s="394">
        <f t="shared" ref="CO324:CP387" si="568">IF($CQ324&gt;0,IF(Y324&gt;0,0,$CQ324*BC324*$BO324),0)</f>
        <v>0</v>
      </c>
      <c r="CP324" s="394">
        <f t="shared" si="568"/>
        <v>0</v>
      </c>
      <c r="CQ324" s="395">
        <f t="shared" ref="CQ324:CQ387" si="569">AA324</f>
        <v>-780</v>
      </c>
      <c r="CR324" s="394">
        <f t="shared" si="495"/>
        <v>0</v>
      </c>
      <c r="CS324" s="394">
        <f t="shared" si="495"/>
        <v>0</v>
      </c>
      <c r="CT324" s="394">
        <f t="shared" si="495"/>
        <v>0</v>
      </c>
      <c r="CU324" s="394">
        <f t="shared" si="495"/>
        <v>0</v>
      </c>
      <c r="CV324" s="394">
        <f t="shared" si="495"/>
        <v>0</v>
      </c>
      <c r="CW324" s="394">
        <f t="shared" si="495"/>
        <v>0</v>
      </c>
      <c r="CX324" s="396">
        <f t="shared" ref="CX324:CY387" si="570">IF($CQ324&gt;0,$CQ324*BP324,0)</f>
        <v>0</v>
      </c>
      <c r="CY324" s="396">
        <f t="shared" si="570"/>
        <v>0</v>
      </c>
      <c r="CZ324" s="397">
        <f t="shared" ref="CZ324:DB387" si="571">IF($DC324&gt;0,IF(Y324&gt;0,0,$DC324*BC324*$BO324),0)</f>
        <v>0</v>
      </c>
      <c r="DA324" s="397">
        <f t="shared" si="571"/>
        <v>0</v>
      </c>
      <c r="DB324" s="397">
        <f t="shared" si="571"/>
        <v>0</v>
      </c>
      <c r="DC324" s="397">
        <f t="shared" ref="DC324:DC387" si="572">AB324</f>
        <v>0</v>
      </c>
      <c r="DD324" s="397">
        <f t="shared" si="516"/>
        <v>0</v>
      </c>
      <c r="DE324" s="397">
        <f t="shared" si="516"/>
        <v>0</v>
      </c>
      <c r="DF324" s="397">
        <f t="shared" si="516"/>
        <v>0</v>
      </c>
      <c r="DG324" s="397">
        <f t="shared" si="516"/>
        <v>0</v>
      </c>
      <c r="DH324" s="397">
        <f t="shared" si="516"/>
        <v>0</v>
      </c>
      <c r="DI324" s="398">
        <f t="shared" ref="DI324:DJ387" si="573">IF($DC324&gt;0,$DC324*BP324,0)</f>
        <v>0</v>
      </c>
      <c r="DJ324" s="398">
        <f t="shared" si="573"/>
        <v>0</v>
      </c>
      <c r="DK324" s="399">
        <f t="shared" ref="DK324:DN387" si="574">IF($DO324&gt;0,IF(Y324&gt;0,0,$DO324*$BO324*BC324),0)</f>
        <v>0</v>
      </c>
      <c r="DL324" s="399">
        <f t="shared" si="574"/>
        <v>0</v>
      </c>
      <c r="DM324" s="399">
        <f t="shared" si="574"/>
        <v>0</v>
      </c>
      <c r="DN324" s="399">
        <f t="shared" si="533"/>
        <v>0</v>
      </c>
      <c r="DO324" s="399">
        <f t="shared" ref="DO324:DO387" si="575">AC324</f>
        <v>-1354</v>
      </c>
      <c r="DP324" s="399">
        <f t="shared" ref="DP324:DS387" si="576">IF($DO324&gt;0,IF(AD324&gt;0,0,$DO324*$BO324*BH324),0)</f>
        <v>0</v>
      </c>
      <c r="DQ324" s="399">
        <f t="shared" si="576"/>
        <v>0</v>
      </c>
      <c r="DR324" s="399">
        <f t="shared" si="576"/>
        <v>0</v>
      </c>
      <c r="DS324" s="399">
        <f t="shared" si="534"/>
        <v>0</v>
      </c>
      <c r="DT324" s="400">
        <f t="shared" ref="DT324:DU387" si="577">IF($DO324&gt;0,$DO324*BP324,0)</f>
        <v>0</v>
      </c>
      <c r="DU324" s="400">
        <f t="shared" si="577"/>
        <v>0</v>
      </c>
      <c r="DV324" s="386">
        <f t="shared" si="517"/>
        <v>0</v>
      </c>
      <c r="DW324" s="386">
        <f t="shared" si="517"/>
        <v>0</v>
      </c>
      <c r="DX324" s="386">
        <f t="shared" si="517"/>
        <v>0</v>
      </c>
      <c r="DY324" s="386">
        <f t="shared" si="517"/>
        <v>0</v>
      </c>
      <c r="DZ324" s="386">
        <f t="shared" si="517"/>
        <v>0</v>
      </c>
      <c r="EA324" s="401">
        <f t="shared" ref="EA324:EA387" si="578">AD324</f>
        <v>0</v>
      </c>
      <c r="EB324" s="386">
        <f t="shared" ref="EB324:ED387" si="579">IF($EA324&gt;0,IF(AE324&gt;0,0,$EA324*$BO324*BI324),0)</f>
        <v>0</v>
      </c>
      <c r="EC324" s="386">
        <f t="shared" si="579"/>
        <v>0</v>
      </c>
      <c r="ED324" s="386">
        <f t="shared" si="579"/>
        <v>0</v>
      </c>
      <c r="EE324" s="385">
        <f t="shared" ref="EE324:EF387" si="580">IF($EA324&gt;0,$EA324*BP324,0)</f>
        <v>0</v>
      </c>
      <c r="EF324" s="385">
        <f t="shared" si="580"/>
        <v>0</v>
      </c>
      <c r="EG324" s="402">
        <f t="shared" si="496"/>
        <v>0</v>
      </c>
      <c r="EH324" s="402">
        <f t="shared" si="496"/>
        <v>0</v>
      </c>
      <c r="EI324" s="402">
        <f t="shared" si="496"/>
        <v>0</v>
      </c>
      <c r="EJ324" s="402">
        <f t="shared" si="496"/>
        <v>0</v>
      </c>
      <c r="EK324" s="402">
        <f t="shared" si="496"/>
        <v>0</v>
      </c>
      <c r="EL324" s="402">
        <f t="shared" si="496"/>
        <v>0</v>
      </c>
      <c r="EM324" s="402">
        <f t="shared" ref="EM324:EM387" si="581">AE324</f>
        <v>0</v>
      </c>
      <c r="EN324" s="402">
        <f t="shared" ref="EN324:EO387" si="582">IF($EM324&gt;0,IF(AF324&gt;0,0,$EM324*BJ324*$BO324),0)</f>
        <v>0</v>
      </c>
      <c r="EO324" s="402">
        <f t="shared" si="582"/>
        <v>0</v>
      </c>
      <c r="EP324" s="402">
        <f t="shared" ref="EP324:EP387" si="583">IF($EM324&gt;0,EM324*BP324,0)</f>
        <v>0</v>
      </c>
      <c r="EQ324" s="402">
        <f t="shared" ref="EQ324:EQ387" si="584">IF($EM324&gt;0,EM324*BQ324,0)</f>
        <v>0</v>
      </c>
      <c r="ER324" s="394">
        <f t="shared" si="530"/>
        <v>0</v>
      </c>
      <c r="ES324" s="394">
        <f t="shared" si="530"/>
        <v>0</v>
      </c>
      <c r="ET324" s="394">
        <f t="shared" si="530"/>
        <v>11.69634489222118</v>
      </c>
      <c r="EU324" s="394">
        <f t="shared" si="530"/>
        <v>0</v>
      </c>
      <c r="EV324" s="394">
        <f t="shared" si="530"/>
        <v>20.30365510777882</v>
      </c>
      <c r="EW324" s="394">
        <f t="shared" si="530"/>
        <v>0</v>
      </c>
      <c r="EX324" s="394">
        <f t="shared" si="524"/>
        <v>0</v>
      </c>
      <c r="EY324" s="403">
        <f t="shared" ref="EY324:EY387" si="585">AF324</f>
        <v>32</v>
      </c>
      <c r="EZ324" s="394">
        <f t="shared" ref="EZ324:EZ387" si="586">IF($EY324&gt;0,IF(AG324&gt;0,0,$EY324*$BO324*BK324),0)</f>
        <v>0</v>
      </c>
      <c r="FA324" s="396">
        <f t="shared" ref="FA324:FB387" si="587">IF($EY324&gt;0,$EY324*BP324,0)</f>
        <v>0</v>
      </c>
      <c r="FB324" s="396">
        <f t="shared" si="587"/>
        <v>0</v>
      </c>
      <c r="FC324" s="404">
        <f t="shared" si="514"/>
        <v>0</v>
      </c>
      <c r="FD324" s="404">
        <f t="shared" si="514"/>
        <v>0</v>
      </c>
      <c r="FE324" s="404">
        <f t="shared" si="514"/>
        <v>313.97375820056232</v>
      </c>
      <c r="FF324" s="404">
        <f t="shared" si="514"/>
        <v>0</v>
      </c>
      <c r="FG324" s="404">
        <f t="shared" si="532"/>
        <v>545.02624179943768</v>
      </c>
      <c r="FH324" s="404">
        <f t="shared" si="532"/>
        <v>0</v>
      </c>
      <c r="FI324" s="404">
        <f t="shared" si="532"/>
        <v>0</v>
      </c>
      <c r="FJ324" s="404">
        <f t="shared" si="532"/>
        <v>0</v>
      </c>
      <c r="FK324" s="392">
        <f t="shared" ref="FK324:FK387" si="588">AG324</f>
        <v>859</v>
      </c>
      <c r="FL324" s="384">
        <f t="shared" ref="FL324:FM387" si="589">IF($FK324&gt;0,$FK324*BP324,0)</f>
        <v>0</v>
      </c>
      <c r="FM324" s="384">
        <f t="shared" si="589"/>
        <v>0</v>
      </c>
      <c r="FN324" s="405">
        <f t="shared" si="525"/>
        <v>0</v>
      </c>
      <c r="FO324" s="405">
        <f t="shared" si="526"/>
        <v>0</v>
      </c>
      <c r="FP324" s="405">
        <f t="shared" si="527"/>
        <v>341.02155576382381</v>
      </c>
      <c r="FQ324" s="405">
        <f t="shared" si="518"/>
        <v>0</v>
      </c>
      <c r="FR324" s="405">
        <f t="shared" si="518"/>
        <v>591.97844423617619</v>
      </c>
      <c r="FS324" s="405">
        <f t="shared" si="518"/>
        <v>0</v>
      </c>
      <c r="FT324" s="405">
        <f t="shared" si="518"/>
        <v>0</v>
      </c>
      <c r="FU324" s="405">
        <f t="shared" si="518"/>
        <v>0</v>
      </c>
      <c r="FV324" s="405">
        <f t="shared" si="518"/>
        <v>0</v>
      </c>
      <c r="FW324" s="397">
        <f t="shared" ref="FW324:FW387" si="590">AN324</f>
        <v>14424.662755268513</v>
      </c>
      <c r="FX324" s="406">
        <f t="shared" ref="FX324:FX387" si="591">IF(FW324&gt;0,FW324-SUM(FN324:FV324),0)</f>
        <v>13491.662755268513</v>
      </c>
      <c r="FY324" s="331">
        <f t="shared" ref="FY324:FY387" si="592">FX324+FM324+FB324+EF324+DU324+DJ324+CY324++CN324+CC324</f>
        <v>13491.662755268513</v>
      </c>
      <c r="FZ324" s="382">
        <f t="shared" ref="FZ324:FZ387" si="593">AM324-FY324</f>
        <v>0</v>
      </c>
      <c r="GA324" s="331">
        <f t="shared" ref="GA324:GA387" si="594">IF(BS324&gt;0,BS324-SUM(BT324:CC324),0)</f>
        <v>0</v>
      </c>
      <c r="GB324" s="407">
        <f t="shared" ref="GB324:GB387" si="595">IF(CE324&gt;0,CE324-SUM(CF324:CN324)-CD324,0)</f>
        <v>0</v>
      </c>
      <c r="GC324" s="407">
        <f t="shared" ref="GC324:GC387" si="596">IF(CQ324&gt;0,CQ324-SUM(CR324:CY324)-CP324-CO324,0)</f>
        <v>0</v>
      </c>
      <c r="GD324" s="407">
        <f t="shared" ref="GD324:GD387" si="597">IF(DC324&gt;0,DC324-SUM(DD324:DJ324)-DB324-DA324-CZ324,0)</f>
        <v>0</v>
      </c>
      <c r="GE324" s="407">
        <f t="shared" ref="GE324:GE387" si="598">IF(DO324&gt;0,DO324-SUM(DP324:DU324)-DN324-DM324-DL324-DK324,0)</f>
        <v>0</v>
      </c>
      <c r="GF324" s="407">
        <f t="shared" ref="GF324:GF387" si="599">IF(EA324&gt;0,EA324-SUM(EB324:EF324)-SUM(DV324:DZ324),0)</f>
        <v>0</v>
      </c>
      <c r="GG324" s="407">
        <f t="shared" ref="GG324:GG387" si="600">IF(EM324&gt;0,EM324-SUM(EN324:EQ324)-SUM(EG324:EL324),0)</f>
        <v>0</v>
      </c>
      <c r="GH324" s="407">
        <f t="shared" ref="GH324:GH387" si="601">IF(EY324&gt;0,EY324-EZ324-FA324-FB324-SUM(ER324:EX324),0)</f>
        <v>0</v>
      </c>
      <c r="GI324" s="407">
        <f t="shared" ref="GI324:GI387" si="602">IF(FK324&gt;0,FK324-SUM(FC324:FJ324)-FL324-FM324,0)</f>
        <v>0</v>
      </c>
      <c r="GJ324">
        <f t="shared" ref="GJ324:GJ387" si="603">IF(AN324&lt;0,FL324+FA324+EE324+EP324+DT324+DI324+CX324+CM324+CB324+AN324,0)</f>
        <v>0</v>
      </c>
      <c r="GK324" s="382">
        <f t="shared" ref="GK324:GK387" si="604">SUM(GA324:GJ324)</f>
        <v>0</v>
      </c>
      <c r="GL324">
        <v>4</v>
      </c>
      <c r="GM324">
        <f t="shared" si="512"/>
        <v>310</v>
      </c>
      <c r="GN324">
        <f t="shared" si="512"/>
        <v>0</v>
      </c>
      <c r="GO324">
        <f t="shared" si="512"/>
        <v>0</v>
      </c>
      <c r="GP324">
        <f t="shared" si="512"/>
        <v>0</v>
      </c>
      <c r="GQ324">
        <f t="shared" si="512"/>
        <v>0</v>
      </c>
      <c r="GR324">
        <f t="shared" si="509"/>
        <v>0</v>
      </c>
      <c r="GS324">
        <f t="shared" si="509"/>
        <v>0</v>
      </c>
      <c r="GT324">
        <f t="shared" si="509"/>
        <v>32</v>
      </c>
      <c r="GU324">
        <f t="shared" si="509"/>
        <v>859</v>
      </c>
      <c r="GV324">
        <f t="shared" si="509"/>
        <v>14424.662755268513</v>
      </c>
    </row>
    <row r="325" spans="1:204" customFormat="1" x14ac:dyDescent="0.25">
      <c r="A325" s="378">
        <v>13005</v>
      </c>
      <c r="B325" s="32" t="s">
        <v>997</v>
      </c>
      <c r="C325" t="s">
        <v>874</v>
      </c>
      <c r="D325">
        <v>4</v>
      </c>
      <c r="E325" s="379">
        <v>17263</v>
      </c>
      <c r="F325" s="379">
        <v>225</v>
      </c>
      <c r="G325" s="379">
        <v>22</v>
      </c>
      <c r="H325" s="379">
        <v>0</v>
      </c>
      <c r="I325" s="379">
        <v>406</v>
      </c>
      <c r="J325" s="379">
        <v>0</v>
      </c>
      <c r="K325" s="379">
        <v>82</v>
      </c>
      <c r="L325" s="379">
        <v>0</v>
      </c>
      <c r="M325" s="380">
        <v>0</v>
      </c>
      <c r="N325" s="381">
        <f t="shared" si="535"/>
        <v>17998</v>
      </c>
      <c r="O325" s="379">
        <v>17058</v>
      </c>
      <c r="P325" s="379">
        <v>233</v>
      </c>
      <c r="Q325" s="379">
        <v>47</v>
      </c>
      <c r="R325" s="379">
        <v>0</v>
      </c>
      <c r="S325" s="379">
        <v>268</v>
      </c>
      <c r="T325" s="379">
        <v>0</v>
      </c>
      <c r="U325" s="379">
        <v>5</v>
      </c>
      <c r="V325" s="379">
        <v>0</v>
      </c>
      <c r="W325" s="480">
        <f>(VLOOKUP(A325,'[1]floresta plant'!$A$4:$F$573,6,0))*1000</f>
        <v>0</v>
      </c>
      <c r="X325" s="24">
        <f t="shared" si="536"/>
        <v>17611</v>
      </c>
      <c r="Y325" s="53">
        <f t="shared" si="528"/>
        <v>25</v>
      </c>
      <c r="Z325" s="53">
        <f t="shared" si="528"/>
        <v>0</v>
      </c>
      <c r="AA325" s="53">
        <f t="shared" si="528"/>
        <v>-138</v>
      </c>
      <c r="AB325" s="53">
        <f t="shared" si="528"/>
        <v>0</v>
      </c>
      <c r="AC325" s="53">
        <f t="shared" si="528"/>
        <v>-77</v>
      </c>
      <c r="AD325" s="53">
        <f t="shared" si="528"/>
        <v>0</v>
      </c>
      <c r="AE325" s="53">
        <f t="shared" si="519"/>
        <v>0</v>
      </c>
      <c r="AF325" s="53">
        <f t="shared" si="537"/>
        <v>8</v>
      </c>
      <c r="AG325" s="53">
        <f t="shared" si="538"/>
        <v>-205</v>
      </c>
      <c r="AH325" s="53">
        <f t="shared" si="539"/>
        <v>5318.9662913939528</v>
      </c>
      <c r="AI325" s="53">
        <f t="shared" ref="AI325:AI388" si="605">X325-N325</f>
        <v>-387</v>
      </c>
      <c r="AJ325" s="469">
        <v>0</v>
      </c>
      <c r="AK325" s="469">
        <v>4931.9662913939528</v>
      </c>
      <c r="AL325" s="469">
        <v>0</v>
      </c>
      <c r="AM325" s="470">
        <f t="shared" si="540"/>
        <v>4931.9662913939528</v>
      </c>
      <c r="AN325" s="53">
        <f t="shared" si="541"/>
        <v>5318.9662913939528</v>
      </c>
      <c r="AO325" s="382">
        <f t="shared" si="542"/>
        <v>3</v>
      </c>
      <c r="AP325">
        <v>4</v>
      </c>
      <c r="AQ325" s="383">
        <f t="shared" si="543"/>
        <v>33</v>
      </c>
      <c r="AR325" s="383">
        <f t="shared" si="544"/>
        <v>-420</v>
      </c>
      <c r="AS325" s="383">
        <f t="shared" si="545"/>
        <v>25</v>
      </c>
      <c r="AT325" s="383">
        <f t="shared" si="546"/>
        <v>420</v>
      </c>
      <c r="AU325" s="383">
        <f t="shared" si="547"/>
        <v>0</v>
      </c>
      <c r="AV325" s="383">
        <f t="shared" si="548"/>
        <v>1</v>
      </c>
      <c r="AW325" s="383">
        <f t="shared" si="549"/>
        <v>0</v>
      </c>
      <c r="AX325" s="383">
        <f t="shared" si="550"/>
        <v>1</v>
      </c>
      <c r="AY325" s="383">
        <f t="shared" si="551"/>
        <v>25</v>
      </c>
      <c r="AZ325">
        <f t="shared" si="552"/>
        <v>0</v>
      </c>
      <c r="BA325">
        <f t="shared" si="553"/>
        <v>0</v>
      </c>
      <c r="BB325" s="383">
        <f t="shared" si="554"/>
        <v>0</v>
      </c>
      <c r="BC325" s="384">
        <f t="shared" si="520"/>
        <v>25</v>
      </c>
      <c r="BD325" s="384">
        <f t="shared" si="521"/>
        <v>0</v>
      </c>
      <c r="BE325" s="384">
        <f t="shared" si="522"/>
        <v>0.32857142857142857</v>
      </c>
      <c r="BF325" s="384">
        <f t="shared" si="515"/>
        <v>0</v>
      </c>
      <c r="BG325" s="384">
        <f t="shared" si="515"/>
        <v>0.18333333333333332</v>
      </c>
      <c r="BH325" s="384">
        <f t="shared" si="515"/>
        <v>0</v>
      </c>
      <c r="BI325" s="384">
        <f t="shared" si="515"/>
        <v>0</v>
      </c>
      <c r="BJ325" s="384">
        <f t="shared" si="515"/>
        <v>8</v>
      </c>
      <c r="BK325" s="384">
        <f t="shared" si="515"/>
        <v>0.48809523809523808</v>
      </c>
      <c r="BL325" s="474">
        <f t="shared" si="555"/>
        <v>395</v>
      </c>
      <c r="BM325" s="409">
        <f t="shared" si="556"/>
        <v>5318.9662913939528</v>
      </c>
      <c r="BN325" s="473">
        <f t="shared" si="557"/>
        <v>8</v>
      </c>
      <c r="BO325" s="387">
        <f t="shared" si="558"/>
        <v>1</v>
      </c>
      <c r="BP325" s="387">
        <f t="shared" si="559"/>
        <v>0</v>
      </c>
      <c r="BQ325" s="388">
        <f t="shared" si="560"/>
        <v>0</v>
      </c>
      <c r="BR325" s="389">
        <f t="shared" si="561"/>
        <v>387</v>
      </c>
      <c r="BS325" s="390">
        <f t="shared" si="562"/>
        <v>25</v>
      </c>
      <c r="BT325" s="391">
        <f t="shared" si="513"/>
        <v>0</v>
      </c>
      <c r="BU325" s="391">
        <f t="shared" si="513"/>
        <v>8.2142857142857135</v>
      </c>
      <c r="BV325" s="391">
        <f t="shared" si="513"/>
        <v>0</v>
      </c>
      <c r="BW325" s="391">
        <f t="shared" si="513"/>
        <v>4.583333333333333</v>
      </c>
      <c r="BX325" s="391">
        <f t="shared" si="531"/>
        <v>0</v>
      </c>
      <c r="BY325" s="391">
        <f t="shared" si="531"/>
        <v>0</v>
      </c>
      <c r="BZ325" s="391">
        <f t="shared" si="531"/>
        <v>0</v>
      </c>
      <c r="CA325" s="391">
        <f t="shared" si="531"/>
        <v>12.202380952380953</v>
      </c>
      <c r="CB325" s="391">
        <f t="shared" si="563"/>
        <v>0</v>
      </c>
      <c r="CC325" s="391">
        <f t="shared" si="563"/>
        <v>0</v>
      </c>
      <c r="CD325" s="392">
        <f t="shared" si="564"/>
        <v>0</v>
      </c>
      <c r="CE325" s="393">
        <f t="shared" si="565"/>
        <v>0</v>
      </c>
      <c r="CF325" s="392">
        <f t="shared" si="529"/>
        <v>0</v>
      </c>
      <c r="CG325" s="392">
        <f t="shared" si="529"/>
        <v>0</v>
      </c>
      <c r="CH325" s="392">
        <f t="shared" si="529"/>
        <v>0</v>
      </c>
      <c r="CI325" s="392">
        <f t="shared" si="529"/>
        <v>0</v>
      </c>
      <c r="CJ325" s="392">
        <f t="shared" si="529"/>
        <v>0</v>
      </c>
      <c r="CK325" s="392">
        <f t="shared" si="529"/>
        <v>0</v>
      </c>
      <c r="CL325" s="392">
        <f t="shared" si="523"/>
        <v>0</v>
      </c>
      <c r="CM325" s="392">
        <f t="shared" si="566"/>
        <v>0</v>
      </c>
      <c r="CN325" s="392">
        <f t="shared" si="567"/>
        <v>0</v>
      </c>
      <c r="CO325" s="394">
        <f t="shared" si="568"/>
        <v>0</v>
      </c>
      <c r="CP325" s="394">
        <f t="shared" si="568"/>
        <v>0</v>
      </c>
      <c r="CQ325" s="395">
        <f t="shared" si="569"/>
        <v>-138</v>
      </c>
      <c r="CR325" s="394">
        <f t="shared" ref="CR325:CW367" si="606">IF($CQ325&gt;0,IF(AB325&gt;0,0,$CQ325*BF325*$BO325),0)</f>
        <v>0</v>
      </c>
      <c r="CS325" s="394">
        <f t="shared" si="606"/>
        <v>0</v>
      </c>
      <c r="CT325" s="394">
        <f t="shared" si="606"/>
        <v>0</v>
      </c>
      <c r="CU325" s="394">
        <f t="shared" si="606"/>
        <v>0</v>
      </c>
      <c r="CV325" s="394">
        <f t="shared" si="606"/>
        <v>0</v>
      </c>
      <c r="CW325" s="394">
        <f t="shared" si="606"/>
        <v>0</v>
      </c>
      <c r="CX325" s="396">
        <f t="shared" si="570"/>
        <v>0</v>
      </c>
      <c r="CY325" s="396">
        <f t="shared" si="570"/>
        <v>0</v>
      </c>
      <c r="CZ325" s="397">
        <f t="shared" si="571"/>
        <v>0</v>
      </c>
      <c r="DA325" s="397">
        <f t="shared" si="571"/>
        <v>0</v>
      </c>
      <c r="DB325" s="397">
        <f t="shared" si="571"/>
        <v>0</v>
      </c>
      <c r="DC325" s="397">
        <f t="shared" si="572"/>
        <v>0</v>
      </c>
      <c r="DD325" s="397">
        <f t="shared" si="516"/>
        <v>0</v>
      </c>
      <c r="DE325" s="397">
        <f t="shared" si="516"/>
        <v>0</v>
      </c>
      <c r="DF325" s="397">
        <f t="shared" si="516"/>
        <v>0</v>
      </c>
      <c r="DG325" s="397">
        <f t="shared" si="516"/>
        <v>0</v>
      </c>
      <c r="DH325" s="397">
        <f t="shared" si="516"/>
        <v>0</v>
      </c>
      <c r="DI325" s="398">
        <f t="shared" si="573"/>
        <v>0</v>
      </c>
      <c r="DJ325" s="398">
        <f t="shared" si="573"/>
        <v>0</v>
      </c>
      <c r="DK325" s="399">
        <f t="shared" si="574"/>
        <v>0</v>
      </c>
      <c r="DL325" s="399">
        <f t="shared" si="574"/>
        <v>0</v>
      </c>
      <c r="DM325" s="399">
        <f t="shared" si="574"/>
        <v>0</v>
      </c>
      <c r="DN325" s="399">
        <f t="shared" si="533"/>
        <v>0</v>
      </c>
      <c r="DO325" s="399">
        <f t="shared" si="575"/>
        <v>-77</v>
      </c>
      <c r="DP325" s="399">
        <f t="shared" si="576"/>
        <v>0</v>
      </c>
      <c r="DQ325" s="399">
        <f t="shared" si="576"/>
        <v>0</v>
      </c>
      <c r="DR325" s="399">
        <f t="shared" si="576"/>
        <v>0</v>
      </c>
      <c r="DS325" s="399">
        <f t="shared" si="534"/>
        <v>0</v>
      </c>
      <c r="DT325" s="400">
        <f t="shared" si="577"/>
        <v>0</v>
      </c>
      <c r="DU325" s="400">
        <f t="shared" si="577"/>
        <v>0</v>
      </c>
      <c r="DV325" s="386">
        <f t="shared" si="517"/>
        <v>0</v>
      </c>
      <c r="DW325" s="386">
        <f t="shared" si="517"/>
        <v>0</v>
      </c>
      <c r="DX325" s="386">
        <f t="shared" si="517"/>
        <v>0</v>
      </c>
      <c r="DY325" s="386">
        <f t="shared" si="517"/>
        <v>0</v>
      </c>
      <c r="DZ325" s="386">
        <f t="shared" si="517"/>
        <v>0</v>
      </c>
      <c r="EA325" s="401">
        <f t="shared" si="578"/>
        <v>0</v>
      </c>
      <c r="EB325" s="386">
        <f t="shared" si="579"/>
        <v>0</v>
      </c>
      <c r="EC325" s="386">
        <f t="shared" si="579"/>
        <v>0</v>
      </c>
      <c r="ED325" s="386">
        <f t="shared" si="579"/>
        <v>0</v>
      </c>
      <c r="EE325" s="385">
        <f t="shared" si="580"/>
        <v>0</v>
      </c>
      <c r="EF325" s="385">
        <f t="shared" si="580"/>
        <v>0</v>
      </c>
      <c r="EG325" s="402">
        <f t="shared" ref="EG325:EL367" si="607">IF($EM325&gt;0,IF(Y325&gt;0,0,$EM325*BC325*$BO325),0)</f>
        <v>0</v>
      </c>
      <c r="EH325" s="402">
        <f t="shared" si="607"/>
        <v>0</v>
      </c>
      <c r="EI325" s="402">
        <f t="shared" si="607"/>
        <v>0</v>
      </c>
      <c r="EJ325" s="402">
        <f t="shared" si="607"/>
        <v>0</v>
      </c>
      <c r="EK325" s="402">
        <f t="shared" si="607"/>
        <v>0</v>
      </c>
      <c r="EL325" s="402">
        <f t="shared" si="607"/>
        <v>0</v>
      </c>
      <c r="EM325" s="402">
        <f t="shared" si="581"/>
        <v>0</v>
      </c>
      <c r="EN325" s="402">
        <f t="shared" si="582"/>
        <v>0</v>
      </c>
      <c r="EO325" s="402">
        <f t="shared" si="582"/>
        <v>0</v>
      </c>
      <c r="EP325" s="402">
        <f t="shared" si="583"/>
        <v>0</v>
      </c>
      <c r="EQ325" s="402">
        <f t="shared" si="584"/>
        <v>0</v>
      </c>
      <c r="ER325" s="394">
        <f t="shared" si="530"/>
        <v>0</v>
      </c>
      <c r="ES325" s="394">
        <f t="shared" si="530"/>
        <v>0</v>
      </c>
      <c r="ET325" s="394">
        <f t="shared" si="530"/>
        <v>2.6285714285714286</v>
      </c>
      <c r="EU325" s="394">
        <f t="shared" si="530"/>
        <v>0</v>
      </c>
      <c r="EV325" s="394">
        <f t="shared" si="530"/>
        <v>1.4666666666666666</v>
      </c>
      <c r="EW325" s="394">
        <f t="shared" si="530"/>
        <v>0</v>
      </c>
      <c r="EX325" s="394">
        <f t="shared" si="524"/>
        <v>0</v>
      </c>
      <c r="EY325" s="403">
        <f t="shared" si="585"/>
        <v>8</v>
      </c>
      <c r="EZ325" s="394">
        <f t="shared" si="586"/>
        <v>3.9047619047619047</v>
      </c>
      <c r="FA325" s="396">
        <f t="shared" si="587"/>
        <v>0</v>
      </c>
      <c r="FB325" s="396">
        <f t="shared" si="587"/>
        <v>0</v>
      </c>
      <c r="FC325" s="404">
        <f t="shared" si="514"/>
        <v>0</v>
      </c>
      <c r="FD325" s="404">
        <f t="shared" si="514"/>
        <v>0</v>
      </c>
      <c r="FE325" s="404">
        <f t="shared" si="514"/>
        <v>0</v>
      </c>
      <c r="FF325" s="404">
        <f t="shared" si="514"/>
        <v>0</v>
      </c>
      <c r="FG325" s="404">
        <f t="shared" si="532"/>
        <v>0</v>
      </c>
      <c r="FH325" s="404">
        <f t="shared" si="532"/>
        <v>0</v>
      </c>
      <c r="FI325" s="404">
        <f t="shared" si="532"/>
        <v>0</v>
      </c>
      <c r="FJ325" s="404">
        <f t="shared" si="532"/>
        <v>0</v>
      </c>
      <c r="FK325" s="392">
        <f t="shared" si="588"/>
        <v>-205</v>
      </c>
      <c r="FL325" s="384">
        <f t="shared" si="589"/>
        <v>0</v>
      </c>
      <c r="FM325" s="384">
        <f t="shared" si="589"/>
        <v>0</v>
      </c>
      <c r="FN325" s="405">
        <f t="shared" si="525"/>
        <v>0</v>
      </c>
      <c r="FO325" s="405">
        <f t="shared" si="526"/>
        <v>0</v>
      </c>
      <c r="FP325" s="405">
        <f t="shared" si="527"/>
        <v>127.15714285714286</v>
      </c>
      <c r="FQ325" s="405">
        <f t="shared" si="518"/>
        <v>0</v>
      </c>
      <c r="FR325" s="405">
        <f t="shared" si="518"/>
        <v>70.949999999999989</v>
      </c>
      <c r="FS325" s="405">
        <f t="shared" si="518"/>
        <v>0</v>
      </c>
      <c r="FT325" s="405">
        <f t="shared" si="518"/>
        <v>0</v>
      </c>
      <c r="FU325" s="405">
        <f t="shared" si="518"/>
        <v>0</v>
      </c>
      <c r="FV325" s="405">
        <f t="shared" si="518"/>
        <v>188.89285714285714</v>
      </c>
      <c r="FW325" s="397">
        <f t="shared" si="590"/>
        <v>5318.9662913939528</v>
      </c>
      <c r="FX325" s="406">
        <f t="shared" si="591"/>
        <v>4931.9662913939528</v>
      </c>
      <c r="FY325" s="331">
        <f t="shared" si="592"/>
        <v>4931.9662913939528</v>
      </c>
      <c r="FZ325" s="382">
        <f t="shared" si="593"/>
        <v>0</v>
      </c>
      <c r="GA325" s="331">
        <f t="shared" si="594"/>
        <v>0</v>
      </c>
      <c r="GB325" s="407">
        <f t="shared" si="595"/>
        <v>0</v>
      </c>
      <c r="GC325" s="407">
        <f t="shared" si="596"/>
        <v>0</v>
      </c>
      <c r="GD325" s="407">
        <f t="shared" si="597"/>
        <v>0</v>
      </c>
      <c r="GE325" s="407">
        <f t="shared" si="598"/>
        <v>0</v>
      </c>
      <c r="GF325" s="407">
        <f t="shared" si="599"/>
        <v>0</v>
      </c>
      <c r="GG325" s="407">
        <f t="shared" si="600"/>
        <v>0</v>
      </c>
      <c r="GH325" s="407">
        <f t="shared" si="601"/>
        <v>0</v>
      </c>
      <c r="GI325" s="407">
        <f t="shared" si="602"/>
        <v>0</v>
      </c>
      <c r="GJ325">
        <f t="shared" si="603"/>
        <v>0</v>
      </c>
      <c r="GK325" s="382">
        <f t="shared" si="604"/>
        <v>0</v>
      </c>
      <c r="GL325">
        <v>4</v>
      </c>
      <c r="GM325">
        <f t="shared" si="512"/>
        <v>25</v>
      </c>
      <c r="GN325">
        <f t="shared" si="512"/>
        <v>0</v>
      </c>
      <c r="GO325">
        <f t="shared" si="512"/>
        <v>0</v>
      </c>
      <c r="GP325">
        <f t="shared" si="512"/>
        <v>0</v>
      </c>
      <c r="GQ325">
        <f t="shared" si="512"/>
        <v>0</v>
      </c>
      <c r="GR325">
        <f t="shared" si="509"/>
        <v>0</v>
      </c>
      <c r="GS325">
        <f t="shared" si="509"/>
        <v>0</v>
      </c>
      <c r="GT325">
        <f t="shared" si="509"/>
        <v>8</v>
      </c>
      <c r="GU325">
        <f t="shared" si="509"/>
        <v>0</v>
      </c>
      <c r="GV325">
        <f t="shared" si="509"/>
        <v>5318.9662913939528</v>
      </c>
    </row>
    <row r="326" spans="1:204" customFormat="1" x14ac:dyDescent="0.25">
      <c r="A326" s="378">
        <v>13006</v>
      </c>
      <c r="B326" s="32" t="s">
        <v>998</v>
      </c>
      <c r="C326" t="s">
        <v>874</v>
      </c>
      <c r="D326">
        <v>4</v>
      </c>
      <c r="E326" s="379">
        <v>7071</v>
      </c>
      <c r="F326" s="379">
        <v>2282</v>
      </c>
      <c r="G326" s="379">
        <v>36</v>
      </c>
      <c r="H326" s="379">
        <v>0</v>
      </c>
      <c r="I326" s="379">
        <v>688</v>
      </c>
      <c r="J326" s="379">
        <v>0</v>
      </c>
      <c r="K326" s="379">
        <v>50</v>
      </c>
      <c r="L326" s="379">
        <v>0</v>
      </c>
      <c r="M326" s="380">
        <v>0</v>
      </c>
      <c r="N326" s="381">
        <f t="shared" si="535"/>
        <v>10127</v>
      </c>
      <c r="O326" s="379">
        <v>5150</v>
      </c>
      <c r="P326" s="379">
        <v>1848</v>
      </c>
      <c r="Q326" s="379">
        <v>90</v>
      </c>
      <c r="R326" s="379">
        <v>0</v>
      </c>
      <c r="S326" s="379">
        <v>712</v>
      </c>
      <c r="T326" s="379">
        <v>0</v>
      </c>
      <c r="U326" s="379">
        <v>40</v>
      </c>
      <c r="V326" s="379">
        <v>0</v>
      </c>
      <c r="W326" s="480">
        <f>(VLOOKUP(A326,'[1]floresta plant'!$A$4:$F$573,6,0))*1000</f>
        <v>0</v>
      </c>
      <c r="X326" s="24">
        <f t="shared" si="536"/>
        <v>7840</v>
      </c>
      <c r="Y326" s="53">
        <f t="shared" si="528"/>
        <v>54</v>
      </c>
      <c r="Z326" s="53">
        <f t="shared" si="528"/>
        <v>0</v>
      </c>
      <c r="AA326" s="53">
        <f t="shared" si="528"/>
        <v>24</v>
      </c>
      <c r="AB326" s="53">
        <f t="shared" si="528"/>
        <v>0</v>
      </c>
      <c r="AC326" s="53">
        <f t="shared" si="528"/>
        <v>-10</v>
      </c>
      <c r="AD326" s="53">
        <f t="shared" si="528"/>
        <v>0</v>
      </c>
      <c r="AE326" s="53">
        <f t="shared" si="519"/>
        <v>0</v>
      </c>
      <c r="AF326" s="53">
        <f t="shared" si="537"/>
        <v>-434</v>
      </c>
      <c r="AG326" s="53">
        <f t="shared" si="538"/>
        <v>-1921</v>
      </c>
      <c r="AH326" s="53">
        <f t="shared" si="539"/>
        <v>5034.6024487970199</v>
      </c>
      <c r="AI326" s="53">
        <f t="shared" si="605"/>
        <v>-2287</v>
      </c>
      <c r="AJ326" s="469">
        <v>0</v>
      </c>
      <c r="AK326" s="469">
        <v>2747.6024487970199</v>
      </c>
      <c r="AL326" s="469">
        <v>0</v>
      </c>
      <c r="AM326" s="470">
        <f t="shared" si="540"/>
        <v>2747.6024487970199</v>
      </c>
      <c r="AN326" s="53">
        <f t="shared" si="541"/>
        <v>5034.6024487970199</v>
      </c>
      <c r="AO326" s="382">
        <f t="shared" si="542"/>
        <v>3</v>
      </c>
      <c r="AP326">
        <v>4</v>
      </c>
      <c r="AQ326" s="383">
        <f t="shared" si="543"/>
        <v>78</v>
      </c>
      <c r="AR326" s="383">
        <f t="shared" si="544"/>
        <v>-2365</v>
      </c>
      <c r="AS326" s="383">
        <f t="shared" si="545"/>
        <v>54</v>
      </c>
      <c r="AT326" s="383">
        <f t="shared" si="546"/>
        <v>2365</v>
      </c>
      <c r="AU326" s="383">
        <f t="shared" si="547"/>
        <v>0</v>
      </c>
      <c r="AV326" s="383">
        <f t="shared" si="548"/>
        <v>1</v>
      </c>
      <c r="AW326" s="383">
        <f t="shared" si="549"/>
        <v>0</v>
      </c>
      <c r="AX326" s="383">
        <f t="shared" si="550"/>
        <v>1</v>
      </c>
      <c r="AY326" s="383">
        <f t="shared" si="551"/>
        <v>54</v>
      </c>
      <c r="AZ326">
        <f t="shared" si="552"/>
        <v>0</v>
      </c>
      <c r="BA326">
        <f t="shared" si="553"/>
        <v>0</v>
      </c>
      <c r="BB326" s="383">
        <f t="shared" si="554"/>
        <v>0</v>
      </c>
      <c r="BC326" s="384">
        <f t="shared" si="520"/>
        <v>54</v>
      </c>
      <c r="BD326" s="384">
        <f t="shared" si="521"/>
        <v>0</v>
      </c>
      <c r="BE326" s="384">
        <f t="shared" si="522"/>
        <v>24</v>
      </c>
      <c r="BF326" s="384">
        <f t="shared" si="515"/>
        <v>0</v>
      </c>
      <c r="BG326" s="384">
        <f t="shared" si="515"/>
        <v>4.2283298097251587E-3</v>
      </c>
      <c r="BH326" s="384">
        <f t="shared" si="515"/>
        <v>0</v>
      </c>
      <c r="BI326" s="384">
        <f t="shared" si="515"/>
        <v>0</v>
      </c>
      <c r="BJ326" s="384">
        <f t="shared" si="515"/>
        <v>0.18350951374207189</v>
      </c>
      <c r="BK326" s="384">
        <f t="shared" si="515"/>
        <v>0.81226215644820299</v>
      </c>
      <c r="BL326" s="474">
        <f t="shared" si="555"/>
        <v>2311</v>
      </c>
      <c r="BM326" s="409">
        <f t="shared" si="556"/>
        <v>5034.6024487970199</v>
      </c>
      <c r="BN326" s="473">
        <f t="shared" si="557"/>
        <v>24</v>
      </c>
      <c r="BO326" s="387">
        <f t="shared" si="558"/>
        <v>1</v>
      </c>
      <c r="BP326" s="387">
        <f t="shared" si="559"/>
        <v>0</v>
      </c>
      <c r="BQ326" s="388">
        <f t="shared" si="560"/>
        <v>0</v>
      </c>
      <c r="BR326" s="389">
        <f t="shared" si="561"/>
        <v>2287</v>
      </c>
      <c r="BS326" s="390">
        <f t="shared" si="562"/>
        <v>54</v>
      </c>
      <c r="BT326" s="391">
        <f t="shared" si="513"/>
        <v>0</v>
      </c>
      <c r="BU326" s="391">
        <f t="shared" si="513"/>
        <v>0</v>
      </c>
      <c r="BV326" s="391">
        <f t="shared" si="513"/>
        <v>0</v>
      </c>
      <c r="BW326" s="391">
        <f t="shared" si="513"/>
        <v>0.22832980972515857</v>
      </c>
      <c r="BX326" s="391">
        <f t="shared" si="531"/>
        <v>0</v>
      </c>
      <c r="BY326" s="391">
        <f t="shared" si="531"/>
        <v>0</v>
      </c>
      <c r="BZ326" s="391">
        <f t="shared" si="531"/>
        <v>9.9095137420718817</v>
      </c>
      <c r="CA326" s="391">
        <f t="shared" si="531"/>
        <v>43.86215644820296</v>
      </c>
      <c r="CB326" s="391">
        <f t="shared" si="563"/>
        <v>0</v>
      </c>
      <c r="CC326" s="391">
        <f t="shared" si="563"/>
        <v>0</v>
      </c>
      <c r="CD326" s="392">
        <f t="shared" si="564"/>
        <v>0</v>
      </c>
      <c r="CE326" s="393">
        <f t="shared" si="565"/>
        <v>0</v>
      </c>
      <c r="CF326" s="392">
        <f t="shared" si="529"/>
        <v>0</v>
      </c>
      <c r="CG326" s="392">
        <f t="shared" si="529"/>
        <v>0</v>
      </c>
      <c r="CH326" s="392">
        <f t="shared" si="529"/>
        <v>0</v>
      </c>
      <c r="CI326" s="392">
        <f t="shared" si="529"/>
        <v>0</v>
      </c>
      <c r="CJ326" s="392">
        <f t="shared" si="529"/>
        <v>0</v>
      </c>
      <c r="CK326" s="392">
        <f t="shared" si="529"/>
        <v>0</v>
      </c>
      <c r="CL326" s="392">
        <f t="shared" si="523"/>
        <v>0</v>
      </c>
      <c r="CM326" s="392">
        <f t="shared" si="566"/>
        <v>0</v>
      </c>
      <c r="CN326" s="392">
        <f t="shared" si="567"/>
        <v>0</v>
      </c>
      <c r="CO326" s="394">
        <f t="shared" si="568"/>
        <v>0</v>
      </c>
      <c r="CP326" s="394">
        <f t="shared" si="568"/>
        <v>0</v>
      </c>
      <c r="CQ326" s="395">
        <f t="shared" si="569"/>
        <v>24</v>
      </c>
      <c r="CR326" s="394">
        <f t="shared" si="606"/>
        <v>0</v>
      </c>
      <c r="CS326" s="394">
        <f t="shared" si="606"/>
        <v>0.10147991543340382</v>
      </c>
      <c r="CT326" s="394">
        <f t="shared" si="606"/>
        <v>0</v>
      </c>
      <c r="CU326" s="394">
        <f t="shared" si="606"/>
        <v>0</v>
      </c>
      <c r="CV326" s="394">
        <f t="shared" si="606"/>
        <v>4.4042283298097251</v>
      </c>
      <c r="CW326" s="394">
        <f t="shared" si="606"/>
        <v>19.494291754756873</v>
      </c>
      <c r="CX326" s="396">
        <f t="shared" si="570"/>
        <v>0</v>
      </c>
      <c r="CY326" s="396">
        <f t="shared" si="570"/>
        <v>0</v>
      </c>
      <c r="CZ326" s="397">
        <f t="shared" si="571"/>
        <v>0</v>
      </c>
      <c r="DA326" s="397">
        <f t="shared" si="571"/>
        <v>0</v>
      </c>
      <c r="DB326" s="397">
        <f t="shared" si="571"/>
        <v>0</v>
      </c>
      <c r="DC326" s="397">
        <f t="shared" si="572"/>
        <v>0</v>
      </c>
      <c r="DD326" s="397">
        <f t="shared" si="516"/>
        <v>0</v>
      </c>
      <c r="DE326" s="397">
        <f t="shared" si="516"/>
        <v>0</v>
      </c>
      <c r="DF326" s="397">
        <f t="shared" si="516"/>
        <v>0</v>
      </c>
      <c r="DG326" s="397">
        <f t="shared" si="516"/>
        <v>0</v>
      </c>
      <c r="DH326" s="397">
        <f t="shared" si="516"/>
        <v>0</v>
      </c>
      <c r="DI326" s="398">
        <f t="shared" si="573"/>
        <v>0</v>
      </c>
      <c r="DJ326" s="398">
        <f t="shared" si="573"/>
        <v>0</v>
      </c>
      <c r="DK326" s="399">
        <f t="shared" si="574"/>
        <v>0</v>
      </c>
      <c r="DL326" s="399">
        <f t="shared" si="574"/>
        <v>0</v>
      </c>
      <c r="DM326" s="399">
        <f t="shared" si="574"/>
        <v>0</v>
      </c>
      <c r="DN326" s="399">
        <f t="shared" si="533"/>
        <v>0</v>
      </c>
      <c r="DO326" s="399">
        <f t="shared" si="575"/>
        <v>-10</v>
      </c>
      <c r="DP326" s="399">
        <f t="shared" si="576"/>
        <v>0</v>
      </c>
      <c r="DQ326" s="399">
        <f t="shared" si="576"/>
        <v>0</v>
      </c>
      <c r="DR326" s="399">
        <f t="shared" si="576"/>
        <v>0</v>
      </c>
      <c r="DS326" s="399">
        <f t="shared" si="534"/>
        <v>0</v>
      </c>
      <c r="DT326" s="400">
        <f t="shared" si="577"/>
        <v>0</v>
      </c>
      <c r="DU326" s="400">
        <f t="shared" si="577"/>
        <v>0</v>
      </c>
      <c r="DV326" s="386">
        <f t="shared" si="517"/>
        <v>0</v>
      </c>
      <c r="DW326" s="386">
        <f t="shared" si="517"/>
        <v>0</v>
      </c>
      <c r="DX326" s="386">
        <f t="shared" si="517"/>
        <v>0</v>
      </c>
      <c r="DY326" s="386">
        <f t="shared" si="517"/>
        <v>0</v>
      </c>
      <c r="DZ326" s="386">
        <f t="shared" si="517"/>
        <v>0</v>
      </c>
      <c r="EA326" s="401">
        <f t="shared" si="578"/>
        <v>0</v>
      </c>
      <c r="EB326" s="386">
        <f t="shared" si="579"/>
        <v>0</v>
      </c>
      <c r="EC326" s="386">
        <f t="shared" si="579"/>
        <v>0</v>
      </c>
      <c r="ED326" s="386">
        <f t="shared" si="579"/>
        <v>0</v>
      </c>
      <c r="EE326" s="385">
        <f t="shared" si="580"/>
        <v>0</v>
      </c>
      <c r="EF326" s="385">
        <f t="shared" si="580"/>
        <v>0</v>
      </c>
      <c r="EG326" s="402">
        <f t="shared" si="607"/>
        <v>0</v>
      </c>
      <c r="EH326" s="402">
        <f t="shared" si="607"/>
        <v>0</v>
      </c>
      <c r="EI326" s="402">
        <f t="shared" si="607"/>
        <v>0</v>
      </c>
      <c r="EJ326" s="402">
        <f t="shared" si="607"/>
        <v>0</v>
      </c>
      <c r="EK326" s="402">
        <f t="shared" si="607"/>
        <v>0</v>
      </c>
      <c r="EL326" s="402">
        <f t="shared" si="607"/>
        <v>0</v>
      </c>
      <c r="EM326" s="402">
        <f t="shared" si="581"/>
        <v>0</v>
      </c>
      <c r="EN326" s="402">
        <f t="shared" si="582"/>
        <v>0</v>
      </c>
      <c r="EO326" s="402">
        <f t="shared" si="582"/>
        <v>0</v>
      </c>
      <c r="EP326" s="402">
        <f t="shared" si="583"/>
        <v>0</v>
      </c>
      <c r="EQ326" s="402">
        <f t="shared" si="584"/>
        <v>0</v>
      </c>
      <c r="ER326" s="394">
        <f t="shared" si="530"/>
        <v>0</v>
      </c>
      <c r="ES326" s="394">
        <f t="shared" si="530"/>
        <v>0</v>
      </c>
      <c r="ET326" s="394">
        <f t="shared" si="530"/>
        <v>0</v>
      </c>
      <c r="EU326" s="394">
        <f t="shared" si="530"/>
        <v>0</v>
      </c>
      <c r="EV326" s="394">
        <f t="shared" si="530"/>
        <v>0</v>
      </c>
      <c r="EW326" s="394">
        <f t="shared" si="530"/>
        <v>0</v>
      </c>
      <c r="EX326" s="394">
        <f t="shared" si="524"/>
        <v>0</v>
      </c>
      <c r="EY326" s="403">
        <f t="shared" si="585"/>
        <v>-434</v>
      </c>
      <c r="EZ326" s="394">
        <f t="shared" si="586"/>
        <v>0</v>
      </c>
      <c r="FA326" s="396">
        <f t="shared" si="587"/>
        <v>0</v>
      </c>
      <c r="FB326" s="396">
        <f t="shared" si="587"/>
        <v>0</v>
      </c>
      <c r="FC326" s="404">
        <f t="shared" si="514"/>
        <v>0</v>
      </c>
      <c r="FD326" s="404">
        <f t="shared" si="514"/>
        <v>0</v>
      </c>
      <c r="FE326" s="404">
        <f t="shared" si="514"/>
        <v>0</v>
      </c>
      <c r="FF326" s="404">
        <f t="shared" si="514"/>
        <v>0</v>
      </c>
      <c r="FG326" s="404">
        <f t="shared" si="532"/>
        <v>0</v>
      </c>
      <c r="FH326" s="404">
        <f t="shared" si="532"/>
        <v>0</v>
      </c>
      <c r="FI326" s="404">
        <f t="shared" si="532"/>
        <v>0</v>
      </c>
      <c r="FJ326" s="404">
        <f t="shared" si="532"/>
        <v>0</v>
      </c>
      <c r="FK326" s="392">
        <f t="shared" si="588"/>
        <v>-1921</v>
      </c>
      <c r="FL326" s="384">
        <f t="shared" si="589"/>
        <v>0</v>
      </c>
      <c r="FM326" s="384">
        <f t="shared" si="589"/>
        <v>0</v>
      </c>
      <c r="FN326" s="405">
        <f t="shared" si="525"/>
        <v>0</v>
      </c>
      <c r="FO326" s="405">
        <f t="shared" si="526"/>
        <v>0</v>
      </c>
      <c r="FP326" s="405">
        <f t="shared" si="527"/>
        <v>0</v>
      </c>
      <c r="FQ326" s="405">
        <f t="shared" si="518"/>
        <v>0</v>
      </c>
      <c r="FR326" s="405">
        <f t="shared" si="518"/>
        <v>9.6701902748414383</v>
      </c>
      <c r="FS326" s="405">
        <f t="shared" si="518"/>
        <v>0</v>
      </c>
      <c r="FT326" s="405">
        <f t="shared" si="518"/>
        <v>0</v>
      </c>
      <c r="FU326" s="405">
        <f t="shared" si="518"/>
        <v>419.68625792811844</v>
      </c>
      <c r="FV326" s="405">
        <f t="shared" si="518"/>
        <v>1857.6435517970403</v>
      </c>
      <c r="FW326" s="397">
        <f t="shared" si="590"/>
        <v>5034.6024487970199</v>
      </c>
      <c r="FX326" s="406">
        <f t="shared" si="591"/>
        <v>2747.6024487970199</v>
      </c>
      <c r="FY326" s="331">
        <f t="shared" si="592"/>
        <v>2747.6024487970199</v>
      </c>
      <c r="FZ326" s="382">
        <f t="shared" si="593"/>
        <v>0</v>
      </c>
      <c r="GA326" s="331">
        <f t="shared" si="594"/>
        <v>0</v>
      </c>
      <c r="GB326" s="407">
        <f t="shared" si="595"/>
        <v>0</v>
      </c>
      <c r="GC326" s="407">
        <f t="shared" si="596"/>
        <v>0</v>
      </c>
      <c r="GD326" s="407">
        <f t="shared" si="597"/>
        <v>0</v>
      </c>
      <c r="GE326" s="407">
        <f t="shared" si="598"/>
        <v>0</v>
      </c>
      <c r="GF326" s="407">
        <f t="shared" si="599"/>
        <v>0</v>
      </c>
      <c r="GG326" s="407">
        <f t="shared" si="600"/>
        <v>0</v>
      </c>
      <c r="GH326" s="407">
        <f t="shared" si="601"/>
        <v>0</v>
      </c>
      <c r="GI326" s="407">
        <f t="shared" si="602"/>
        <v>0</v>
      </c>
      <c r="GJ326">
        <f t="shared" si="603"/>
        <v>0</v>
      </c>
      <c r="GK326" s="382">
        <f t="shared" si="604"/>
        <v>0</v>
      </c>
      <c r="GL326">
        <v>4</v>
      </c>
      <c r="GM326">
        <f t="shared" si="512"/>
        <v>54</v>
      </c>
      <c r="GN326">
        <f t="shared" si="512"/>
        <v>0</v>
      </c>
      <c r="GO326">
        <f t="shared" si="512"/>
        <v>24</v>
      </c>
      <c r="GP326">
        <f t="shared" si="512"/>
        <v>0</v>
      </c>
      <c r="GQ326">
        <f t="shared" si="512"/>
        <v>0</v>
      </c>
      <c r="GR326">
        <f t="shared" si="509"/>
        <v>0</v>
      </c>
      <c r="GS326">
        <f t="shared" si="509"/>
        <v>0</v>
      </c>
      <c r="GT326">
        <f t="shared" si="509"/>
        <v>0</v>
      </c>
      <c r="GU326">
        <f t="shared" si="509"/>
        <v>0</v>
      </c>
      <c r="GV326">
        <f t="shared" si="509"/>
        <v>5034.6024487970199</v>
      </c>
    </row>
    <row r="327" spans="1:204" customFormat="1" x14ac:dyDescent="0.25">
      <c r="A327" s="378">
        <v>13007</v>
      </c>
      <c r="B327" s="32" t="s">
        <v>999</v>
      </c>
      <c r="C327" t="s">
        <v>874</v>
      </c>
      <c r="D327">
        <v>4</v>
      </c>
      <c r="E327" s="379">
        <v>14957</v>
      </c>
      <c r="F327" s="379">
        <v>4665</v>
      </c>
      <c r="G327" s="379">
        <v>164</v>
      </c>
      <c r="H327" s="379">
        <v>6</v>
      </c>
      <c r="I327" s="379">
        <v>2428</v>
      </c>
      <c r="J327" s="379">
        <v>0</v>
      </c>
      <c r="K327" s="379">
        <v>399</v>
      </c>
      <c r="L327" s="379">
        <v>0</v>
      </c>
      <c r="M327" s="380">
        <v>0</v>
      </c>
      <c r="N327" s="381">
        <f t="shared" si="535"/>
        <v>22619</v>
      </c>
      <c r="O327" s="379">
        <v>13496</v>
      </c>
      <c r="P327" s="379">
        <v>8146</v>
      </c>
      <c r="Q327" s="379">
        <v>147</v>
      </c>
      <c r="R327" s="379">
        <v>0</v>
      </c>
      <c r="S327" s="379">
        <v>1536</v>
      </c>
      <c r="T327" s="379">
        <v>0</v>
      </c>
      <c r="U327" s="379">
        <v>149</v>
      </c>
      <c r="V327" s="379">
        <v>0</v>
      </c>
      <c r="W327" s="480">
        <f>(VLOOKUP(A327,'[1]floresta plant'!$A$4:$F$573,6,0))*1000</f>
        <v>0</v>
      </c>
      <c r="X327" s="24">
        <f t="shared" si="536"/>
        <v>23474</v>
      </c>
      <c r="Y327" s="53">
        <f t="shared" si="528"/>
        <v>-17</v>
      </c>
      <c r="Z327" s="53">
        <f t="shared" si="528"/>
        <v>-6</v>
      </c>
      <c r="AA327" s="53">
        <f t="shared" si="528"/>
        <v>-892</v>
      </c>
      <c r="AB327" s="53">
        <f t="shared" si="528"/>
        <v>0</v>
      </c>
      <c r="AC327" s="53">
        <f t="shared" si="528"/>
        <v>-250</v>
      </c>
      <c r="AD327" s="53">
        <f t="shared" si="528"/>
        <v>0</v>
      </c>
      <c r="AE327" s="53">
        <f t="shared" si="519"/>
        <v>0</v>
      </c>
      <c r="AF327" s="53">
        <f t="shared" si="537"/>
        <v>3481</v>
      </c>
      <c r="AG327" s="53">
        <f t="shared" si="538"/>
        <v>-1461</v>
      </c>
      <c r="AH327" s="53">
        <f t="shared" si="539"/>
        <v>18410.713889206938</v>
      </c>
      <c r="AI327" s="53">
        <f t="shared" si="605"/>
        <v>855</v>
      </c>
      <c r="AJ327" s="469">
        <v>0</v>
      </c>
      <c r="AK327" s="469">
        <v>19265.713889206938</v>
      </c>
      <c r="AL327" s="469">
        <v>0</v>
      </c>
      <c r="AM327" s="470">
        <f t="shared" si="540"/>
        <v>19265.713889206938</v>
      </c>
      <c r="AN327" s="53">
        <f t="shared" si="541"/>
        <v>18410.713889206938</v>
      </c>
      <c r="AO327" s="382">
        <f t="shared" si="542"/>
        <v>1</v>
      </c>
      <c r="AP327">
        <v>4</v>
      </c>
      <c r="AQ327" s="383">
        <f t="shared" si="543"/>
        <v>3481</v>
      </c>
      <c r="AR327" s="383">
        <f t="shared" si="544"/>
        <v>-2626</v>
      </c>
      <c r="AS327" s="383">
        <f t="shared" si="545"/>
        <v>0</v>
      </c>
      <c r="AT327" s="383">
        <f t="shared" si="546"/>
        <v>2609</v>
      </c>
      <c r="AU327" s="383">
        <f t="shared" si="547"/>
        <v>0</v>
      </c>
      <c r="AV327" s="383">
        <f t="shared" si="548"/>
        <v>1</v>
      </c>
      <c r="AW327" s="383">
        <f t="shared" si="549"/>
        <v>0</v>
      </c>
      <c r="AX327" s="383">
        <f t="shared" si="550"/>
        <v>1</v>
      </c>
      <c r="AY327" s="383">
        <f t="shared" si="551"/>
        <v>0</v>
      </c>
      <c r="AZ327">
        <f t="shared" si="552"/>
        <v>0</v>
      </c>
      <c r="BA327">
        <f t="shared" si="553"/>
        <v>0</v>
      </c>
      <c r="BB327" s="383">
        <f t="shared" si="554"/>
        <v>0</v>
      </c>
      <c r="BC327" s="384">
        <f t="shared" si="520"/>
        <v>6.4737242955064736E-3</v>
      </c>
      <c r="BD327" s="384">
        <f t="shared" si="521"/>
        <v>2.284843869002285E-3</v>
      </c>
      <c r="BE327" s="384">
        <f t="shared" si="522"/>
        <v>0.33968012185833968</v>
      </c>
      <c r="BF327" s="384">
        <f t="shared" si="515"/>
        <v>0</v>
      </c>
      <c r="BG327" s="384">
        <f t="shared" si="515"/>
        <v>9.5201827875095207E-2</v>
      </c>
      <c r="BH327" s="384">
        <f t="shared" si="515"/>
        <v>0</v>
      </c>
      <c r="BI327" s="384">
        <f t="shared" si="515"/>
        <v>0</v>
      </c>
      <c r="BJ327" s="384">
        <f t="shared" si="515"/>
        <v>3481</v>
      </c>
      <c r="BK327" s="384">
        <f t="shared" si="515"/>
        <v>0.55635948210205632</v>
      </c>
      <c r="BL327" s="474">
        <f t="shared" si="555"/>
        <v>2626</v>
      </c>
      <c r="BM327" s="409">
        <f t="shared" si="556"/>
        <v>18410.713889206938</v>
      </c>
      <c r="BN327" s="473">
        <f t="shared" si="557"/>
        <v>3481</v>
      </c>
      <c r="BO327" s="387">
        <f t="shared" si="558"/>
        <v>0.75438092502154552</v>
      </c>
      <c r="BP327" s="387">
        <f t="shared" si="559"/>
        <v>0</v>
      </c>
      <c r="BQ327" s="388">
        <f t="shared" si="560"/>
        <v>0.24561907497845448</v>
      </c>
      <c r="BR327" s="389">
        <f t="shared" si="561"/>
        <v>0</v>
      </c>
      <c r="BS327" s="390">
        <f t="shared" si="562"/>
        <v>-17</v>
      </c>
      <c r="BT327" s="391">
        <f t="shared" si="513"/>
        <v>0</v>
      </c>
      <c r="BU327" s="391">
        <f t="shared" si="513"/>
        <v>0</v>
      </c>
      <c r="BV327" s="391">
        <f t="shared" si="513"/>
        <v>0</v>
      </c>
      <c r="BW327" s="391">
        <f t="shared" si="513"/>
        <v>0</v>
      </c>
      <c r="BX327" s="391">
        <f t="shared" si="531"/>
        <v>0</v>
      </c>
      <c r="BY327" s="391">
        <f t="shared" si="531"/>
        <v>0</v>
      </c>
      <c r="BZ327" s="391">
        <f t="shared" si="531"/>
        <v>0</v>
      </c>
      <c r="CA327" s="391">
        <f t="shared" si="531"/>
        <v>0</v>
      </c>
      <c r="CB327" s="391">
        <f t="shared" si="563"/>
        <v>0</v>
      </c>
      <c r="CC327" s="391">
        <f t="shared" si="563"/>
        <v>0</v>
      </c>
      <c r="CD327" s="392">
        <f t="shared" si="564"/>
        <v>0</v>
      </c>
      <c r="CE327" s="393">
        <f t="shared" si="565"/>
        <v>-6</v>
      </c>
      <c r="CF327" s="392">
        <f t="shared" si="529"/>
        <v>0</v>
      </c>
      <c r="CG327" s="392">
        <f t="shared" si="529"/>
        <v>0</v>
      </c>
      <c r="CH327" s="392">
        <f t="shared" si="529"/>
        <v>0</v>
      </c>
      <c r="CI327" s="392">
        <f t="shared" si="529"/>
        <v>0</v>
      </c>
      <c r="CJ327" s="392">
        <f t="shared" si="529"/>
        <v>0</v>
      </c>
      <c r="CK327" s="392">
        <f t="shared" si="529"/>
        <v>0</v>
      </c>
      <c r="CL327" s="392">
        <f t="shared" si="523"/>
        <v>0</v>
      </c>
      <c r="CM327" s="392">
        <f t="shared" si="566"/>
        <v>0</v>
      </c>
      <c r="CN327" s="392">
        <f t="shared" si="567"/>
        <v>0</v>
      </c>
      <c r="CO327" s="394">
        <f t="shared" si="568"/>
        <v>0</v>
      </c>
      <c r="CP327" s="394">
        <f t="shared" si="568"/>
        <v>0</v>
      </c>
      <c r="CQ327" s="395">
        <f t="shared" si="569"/>
        <v>-892</v>
      </c>
      <c r="CR327" s="394">
        <f t="shared" si="606"/>
        <v>0</v>
      </c>
      <c r="CS327" s="394">
        <f t="shared" si="606"/>
        <v>0</v>
      </c>
      <c r="CT327" s="394">
        <f t="shared" si="606"/>
        <v>0</v>
      </c>
      <c r="CU327" s="394">
        <f t="shared" si="606"/>
        <v>0</v>
      </c>
      <c r="CV327" s="394">
        <f t="shared" si="606"/>
        <v>0</v>
      </c>
      <c r="CW327" s="394">
        <f t="shared" si="606"/>
        <v>0</v>
      </c>
      <c r="CX327" s="396">
        <f t="shared" si="570"/>
        <v>0</v>
      </c>
      <c r="CY327" s="396">
        <f t="shared" si="570"/>
        <v>0</v>
      </c>
      <c r="CZ327" s="397">
        <f t="shared" si="571"/>
        <v>0</v>
      </c>
      <c r="DA327" s="397">
        <f t="shared" si="571"/>
        <v>0</v>
      </c>
      <c r="DB327" s="397">
        <f t="shared" si="571"/>
        <v>0</v>
      </c>
      <c r="DC327" s="397">
        <f t="shared" si="572"/>
        <v>0</v>
      </c>
      <c r="DD327" s="397">
        <f t="shared" si="516"/>
        <v>0</v>
      </c>
      <c r="DE327" s="397">
        <f t="shared" si="516"/>
        <v>0</v>
      </c>
      <c r="DF327" s="397">
        <f t="shared" si="516"/>
        <v>0</v>
      </c>
      <c r="DG327" s="397">
        <f t="shared" si="516"/>
        <v>0</v>
      </c>
      <c r="DH327" s="397">
        <f t="shared" si="516"/>
        <v>0</v>
      </c>
      <c r="DI327" s="398">
        <f t="shared" si="573"/>
        <v>0</v>
      </c>
      <c r="DJ327" s="398">
        <f t="shared" si="573"/>
        <v>0</v>
      </c>
      <c r="DK327" s="399">
        <f t="shared" si="574"/>
        <v>0</v>
      </c>
      <c r="DL327" s="399">
        <f t="shared" si="574"/>
        <v>0</v>
      </c>
      <c r="DM327" s="399">
        <f t="shared" si="574"/>
        <v>0</v>
      </c>
      <c r="DN327" s="399">
        <f t="shared" si="533"/>
        <v>0</v>
      </c>
      <c r="DO327" s="399">
        <f t="shared" si="575"/>
        <v>-250</v>
      </c>
      <c r="DP327" s="399">
        <f t="shared" si="576"/>
        <v>0</v>
      </c>
      <c r="DQ327" s="399">
        <f t="shared" si="576"/>
        <v>0</v>
      </c>
      <c r="DR327" s="399">
        <f t="shared" si="576"/>
        <v>0</v>
      </c>
      <c r="DS327" s="399">
        <f t="shared" si="534"/>
        <v>0</v>
      </c>
      <c r="DT327" s="400">
        <f t="shared" si="577"/>
        <v>0</v>
      </c>
      <c r="DU327" s="400">
        <f t="shared" si="577"/>
        <v>0</v>
      </c>
      <c r="DV327" s="386">
        <f t="shared" si="517"/>
        <v>0</v>
      </c>
      <c r="DW327" s="386">
        <f t="shared" si="517"/>
        <v>0</v>
      </c>
      <c r="DX327" s="386">
        <f t="shared" si="517"/>
        <v>0</v>
      </c>
      <c r="DY327" s="386">
        <f t="shared" si="517"/>
        <v>0</v>
      </c>
      <c r="DZ327" s="386">
        <f t="shared" si="517"/>
        <v>0</v>
      </c>
      <c r="EA327" s="401">
        <f t="shared" si="578"/>
        <v>0</v>
      </c>
      <c r="EB327" s="386">
        <f t="shared" si="579"/>
        <v>0</v>
      </c>
      <c r="EC327" s="386">
        <f t="shared" si="579"/>
        <v>0</v>
      </c>
      <c r="ED327" s="386">
        <f t="shared" si="579"/>
        <v>0</v>
      </c>
      <c r="EE327" s="385">
        <f t="shared" si="580"/>
        <v>0</v>
      </c>
      <c r="EF327" s="385">
        <f t="shared" si="580"/>
        <v>0</v>
      </c>
      <c r="EG327" s="402">
        <f t="shared" si="607"/>
        <v>0</v>
      </c>
      <c r="EH327" s="402">
        <f t="shared" si="607"/>
        <v>0</v>
      </c>
      <c r="EI327" s="402">
        <f t="shared" si="607"/>
        <v>0</v>
      </c>
      <c r="EJ327" s="402">
        <f t="shared" si="607"/>
        <v>0</v>
      </c>
      <c r="EK327" s="402">
        <f t="shared" si="607"/>
        <v>0</v>
      </c>
      <c r="EL327" s="402">
        <f t="shared" si="607"/>
        <v>0</v>
      </c>
      <c r="EM327" s="402">
        <f t="shared" si="581"/>
        <v>0</v>
      </c>
      <c r="EN327" s="402">
        <f t="shared" si="582"/>
        <v>0</v>
      </c>
      <c r="EO327" s="402">
        <f t="shared" si="582"/>
        <v>0</v>
      </c>
      <c r="EP327" s="402">
        <f t="shared" si="583"/>
        <v>0</v>
      </c>
      <c r="EQ327" s="402">
        <f t="shared" si="584"/>
        <v>0</v>
      </c>
      <c r="ER327" s="394">
        <f t="shared" si="530"/>
        <v>17</v>
      </c>
      <c r="ES327" s="394">
        <f t="shared" si="530"/>
        <v>6</v>
      </c>
      <c r="ET327" s="394">
        <f t="shared" si="530"/>
        <v>892</v>
      </c>
      <c r="EU327" s="394">
        <f t="shared" si="530"/>
        <v>0</v>
      </c>
      <c r="EV327" s="394">
        <f t="shared" si="530"/>
        <v>250.00000000000003</v>
      </c>
      <c r="EW327" s="394">
        <f t="shared" si="530"/>
        <v>0</v>
      </c>
      <c r="EX327" s="394">
        <f t="shared" si="524"/>
        <v>0</v>
      </c>
      <c r="EY327" s="403">
        <f t="shared" si="585"/>
        <v>3481</v>
      </c>
      <c r="EZ327" s="394">
        <f t="shared" si="586"/>
        <v>1461</v>
      </c>
      <c r="FA327" s="396">
        <f t="shared" si="587"/>
        <v>0</v>
      </c>
      <c r="FB327" s="396">
        <f t="shared" si="587"/>
        <v>855</v>
      </c>
      <c r="FC327" s="404">
        <f t="shared" si="514"/>
        <v>0</v>
      </c>
      <c r="FD327" s="404">
        <f t="shared" si="514"/>
        <v>0</v>
      </c>
      <c r="FE327" s="404">
        <f t="shared" si="514"/>
        <v>0</v>
      </c>
      <c r="FF327" s="404">
        <f t="shared" si="514"/>
        <v>0</v>
      </c>
      <c r="FG327" s="404">
        <f t="shared" si="532"/>
        <v>0</v>
      </c>
      <c r="FH327" s="404">
        <f t="shared" si="532"/>
        <v>0</v>
      </c>
      <c r="FI327" s="404">
        <f t="shared" si="532"/>
        <v>0</v>
      </c>
      <c r="FJ327" s="404">
        <f t="shared" si="532"/>
        <v>0</v>
      </c>
      <c r="FK327" s="392">
        <f t="shared" si="588"/>
        <v>-1461</v>
      </c>
      <c r="FL327" s="384">
        <f t="shared" si="589"/>
        <v>0</v>
      </c>
      <c r="FM327" s="384">
        <f t="shared" si="589"/>
        <v>0</v>
      </c>
      <c r="FN327" s="405">
        <f t="shared" si="525"/>
        <v>0</v>
      </c>
      <c r="FO327" s="405">
        <f t="shared" si="526"/>
        <v>0</v>
      </c>
      <c r="FP327" s="405">
        <f t="shared" si="527"/>
        <v>0</v>
      </c>
      <c r="FQ327" s="405">
        <f t="shared" si="518"/>
        <v>0</v>
      </c>
      <c r="FR327" s="405">
        <f t="shared" si="518"/>
        <v>0</v>
      </c>
      <c r="FS327" s="405">
        <f t="shared" si="518"/>
        <v>0</v>
      </c>
      <c r="FT327" s="405">
        <f t="shared" si="518"/>
        <v>0</v>
      </c>
      <c r="FU327" s="405">
        <f t="shared" si="518"/>
        <v>0</v>
      </c>
      <c r="FV327" s="405">
        <f t="shared" si="518"/>
        <v>0</v>
      </c>
      <c r="FW327" s="397">
        <f t="shared" si="590"/>
        <v>18410.713889206938</v>
      </c>
      <c r="FX327" s="406">
        <f t="shared" si="591"/>
        <v>18410.713889206938</v>
      </c>
      <c r="FY327" s="331">
        <f t="shared" si="592"/>
        <v>19265.713889206938</v>
      </c>
      <c r="FZ327" s="382">
        <f t="shared" si="593"/>
        <v>0</v>
      </c>
      <c r="GA327" s="331">
        <f t="shared" si="594"/>
        <v>0</v>
      </c>
      <c r="GB327" s="407">
        <f t="shared" si="595"/>
        <v>0</v>
      </c>
      <c r="GC327" s="407">
        <f t="shared" si="596"/>
        <v>0</v>
      </c>
      <c r="GD327" s="407">
        <f t="shared" si="597"/>
        <v>0</v>
      </c>
      <c r="GE327" s="407">
        <f t="shared" si="598"/>
        <v>0</v>
      </c>
      <c r="GF327" s="407">
        <f t="shared" si="599"/>
        <v>0</v>
      </c>
      <c r="GG327" s="407">
        <f t="shared" si="600"/>
        <v>0</v>
      </c>
      <c r="GH327" s="407">
        <f t="shared" si="601"/>
        <v>0</v>
      </c>
      <c r="GI327" s="407">
        <f t="shared" si="602"/>
        <v>0</v>
      </c>
      <c r="GJ327">
        <f t="shared" si="603"/>
        <v>0</v>
      </c>
      <c r="GK327" s="382">
        <f t="shared" si="604"/>
        <v>0</v>
      </c>
      <c r="GL327">
        <v>4</v>
      </c>
      <c r="GM327">
        <f t="shared" si="512"/>
        <v>0</v>
      </c>
      <c r="GN327">
        <f t="shared" si="512"/>
        <v>0</v>
      </c>
      <c r="GO327">
        <f t="shared" si="512"/>
        <v>0</v>
      </c>
      <c r="GP327">
        <f t="shared" si="512"/>
        <v>0</v>
      </c>
      <c r="GQ327">
        <f t="shared" si="512"/>
        <v>0</v>
      </c>
      <c r="GR327">
        <f t="shared" si="509"/>
        <v>0</v>
      </c>
      <c r="GS327">
        <f t="shared" si="509"/>
        <v>0</v>
      </c>
      <c r="GT327">
        <f t="shared" si="509"/>
        <v>3481</v>
      </c>
      <c r="GU327">
        <f t="shared" si="509"/>
        <v>0</v>
      </c>
      <c r="GV327">
        <f t="shared" si="509"/>
        <v>18410.713889206938</v>
      </c>
    </row>
    <row r="328" spans="1:204" customFormat="1" x14ac:dyDescent="0.25">
      <c r="A328" s="378">
        <v>13008</v>
      </c>
      <c r="B328" s="32" t="s">
        <v>1000</v>
      </c>
      <c r="C328" t="s">
        <v>874</v>
      </c>
      <c r="D328">
        <v>4</v>
      </c>
      <c r="E328" s="379">
        <v>1114</v>
      </c>
      <c r="F328" s="379">
        <v>4007</v>
      </c>
      <c r="G328" s="379">
        <v>4000</v>
      </c>
      <c r="H328" s="379">
        <v>0</v>
      </c>
      <c r="I328" s="379">
        <v>52</v>
      </c>
      <c r="J328" s="379">
        <v>0</v>
      </c>
      <c r="K328" s="379">
        <v>78</v>
      </c>
      <c r="L328" s="379">
        <v>0</v>
      </c>
      <c r="M328" s="380">
        <v>0</v>
      </c>
      <c r="N328" s="381">
        <f t="shared" si="535"/>
        <v>9251</v>
      </c>
      <c r="O328" s="379">
        <v>1278</v>
      </c>
      <c r="P328" s="379">
        <v>4971</v>
      </c>
      <c r="Q328" s="379">
        <v>4000</v>
      </c>
      <c r="R328" s="379">
        <v>0</v>
      </c>
      <c r="S328" s="379">
        <v>112</v>
      </c>
      <c r="T328" s="379">
        <v>0</v>
      </c>
      <c r="U328" s="379">
        <v>38</v>
      </c>
      <c r="V328" s="379">
        <v>0</v>
      </c>
      <c r="W328" s="480">
        <f>(VLOOKUP(A328,'[1]floresta plant'!$A$4:$F$573,6,0))*1000</f>
        <v>0</v>
      </c>
      <c r="X328" s="24">
        <f t="shared" si="536"/>
        <v>10399</v>
      </c>
      <c r="Y328" s="53">
        <f t="shared" si="528"/>
        <v>0</v>
      </c>
      <c r="Z328" s="53">
        <f t="shared" si="528"/>
        <v>0</v>
      </c>
      <c r="AA328" s="53">
        <f t="shared" si="528"/>
        <v>60</v>
      </c>
      <c r="AB328" s="53">
        <f t="shared" si="528"/>
        <v>0</v>
      </c>
      <c r="AC328" s="53">
        <f t="shared" si="528"/>
        <v>-40</v>
      </c>
      <c r="AD328" s="53">
        <f t="shared" si="528"/>
        <v>0</v>
      </c>
      <c r="AE328" s="53">
        <f t="shared" si="519"/>
        <v>0</v>
      </c>
      <c r="AF328" s="53">
        <f t="shared" si="537"/>
        <v>964</v>
      </c>
      <c r="AG328" s="53">
        <f t="shared" si="538"/>
        <v>164</v>
      </c>
      <c r="AH328" s="53">
        <f t="shared" si="539"/>
        <v>3811.1974221457695</v>
      </c>
      <c r="AI328" s="53">
        <f t="shared" si="605"/>
        <v>1148</v>
      </c>
      <c r="AJ328" s="469">
        <v>0</v>
      </c>
      <c r="AK328" s="469">
        <v>4959.1974221457695</v>
      </c>
      <c r="AL328" s="469">
        <v>0</v>
      </c>
      <c r="AM328" s="470">
        <f t="shared" si="540"/>
        <v>4959.1974221457695</v>
      </c>
      <c r="AN328" s="53">
        <f t="shared" si="541"/>
        <v>3811.1974221457695</v>
      </c>
      <c r="AO328" s="382">
        <f t="shared" si="542"/>
        <v>1</v>
      </c>
      <c r="AP328">
        <v>4</v>
      </c>
      <c r="AQ328" s="383">
        <f t="shared" si="543"/>
        <v>1188</v>
      </c>
      <c r="AR328" s="383">
        <f t="shared" si="544"/>
        <v>-40</v>
      </c>
      <c r="AS328" s="383">
        <f t="shared" si="545"/>
        <v>0</v>
      </c>
      <c r="AT328" s="383">
        <f t="shared" si="546"/>
        <v>40</v>
      </c>
      <c r="AU328" s="383">
        <f t="shared" si="547"/>
        <v>0</v>
      </c>
      <c r="AV328" s="383">
        <f t="shared" si="548"/>
        <v>1</v>
      </c>
      <c r="AW328" s="383">
        <f t="shared" si="549"/>
        <v>0</v>
      </c>
      <c r="AX328" s="383">
        <f t="shared" si="550"/>
        <v>1</v>
      </c>
      <c r="AY328" s="383">
        <f t="shared" si="551"/>
        <v>0</v>
      </c>
      <c r="AZ328">
        <f t="shared" si="552"/>
        <v>0</v>
      </c>
      <c r="BA328">
        <f t="shared" si="553"/>
        <v>0</v>
      </c>
      <c r="BB328" s="383">
        <f t="shared" si="554"/>
        <v>0</v>
      </c>
      <c r="BC328" s="384">
        <f t="shared" si="520"/>
        <v>0</v>
      </c>
      <c r="BD328" s="384">
        <f t="shared" si="521"/>
        <v>0</v>
      </c>
      <c r="BE328" s="384">
        <f t="shared" si="522"/>
        <v>60</v>
      </c>
      <c r="BF328" s="384">
        <f t="shared" si="515"/>
        <v>0</v>
      </c>
      <c r="BG328" s="384">
        <f t="shared" si="515"/>
        <v>1</v>
      </c>
      <c r="BH328" s="384">
        <f t="shared" si="515"/>
        <v>0</v>
      </c>
      <c r="BI328" s="384">
        <f t="shared" si="515"/>
        <v>0</v>
      </c>
      <c r="BJ328" s="384">
        <f t="shared" si="515"/>
        <v>964</v>
      </c>
      <c r="BK328" s="384">
        <f t="shared" si="515"/>
        <v>164</v>
      </c>
      <c r="BL328" s="474">
        <f t="shared" si="555"/>
        <v>40</v>
      </c>
      <c r="BM328" s="409">
        <f t="shared" si="556"/>
        <v>3811.1974221457695</v>
      </c>
      <c r="BN328" s="473">
        <f t="shared" si="557"/>
        <v>1188</v>
      </c>
      <c r="BO328" s="387">
        <f t="shared" si="558"/>
        <v>3.3670033670033669E-2</v>
      </c>
      <c r="BP328" s="387">
        <f t="shared" si="559"/>
        <v>0</v>
      </c>
      <c r="BQ328" s="388">
        <f t="shared" si="560"/>
        <v>0.96632996632996637</v>
      </c>
      <c r="BR328" s="389">
        <f t="shared" si="561"/>
        <v>0</v>
      </c>
      <c r="BS328" s="390">
        <f t="shared" si="562"/>
        <v>0</v>
      </c>
      <c r="BT328" s="391">
        <f t="shared" si="513"/>
        <v>0</v>
      </c>
      <c r="BU328" s="391">
        <f t="shared" si="513"/>
        <v>0</v>
      </c>
      <c r="BV328" s="391">
        <f t="shared" si="513"/>
        <v>0</v>
      </c>
      <c r="BW328" s="391">
        <f t="shared" si="513"/>
        <v>0</v>
      </c>
      <c r="BX328" s="391">
        <f t="shared" si="531"/>
        <v>0</v>
      </c>
      <c r="BY328" s="391">
        <f t="shared" si="531"/>
        <v>0</v>
      </c>
      <c r="BZ328" s="391">
        <f t="shared" si="531"/>
        <v>0</v>
      </c>
      <c r="CA328" s="391">
        <f t="shared" si="531"/>
        <v>0</v>
      </c>
      <c r="CB328" s="391">
        <f t="shared" si="563"/>
        <v>0</v>
      </c>
      <c r="CC328" s="391">
        <f t="shared" si="563"/>
        <v>0</v>
      </c>
      <c r="CD328" s="392">
        <f t="shared" si="564"/>
        <v>0</v>
      </c>
      <c r="CE328" s="393">
        <f t="shared" si="565"/>
        <v>0</v>
      </c>
      <c r="CF328" s="392">
        <f t="shared" si="529"/>
        <v>0</v>
      </c>
      <c r="CG328" s="392">
        <f t="shared" si="529"/>
        <v>0</v>
      </c>
      <c r="CH328" s="392">
        <f t="shared" si="529"/>
        <v>0</v>
      </c>
      <c r="CI328" s="392">
        <f t="shared" si="529"/>
        <v>0</v>
      </c>
      <c r="CJ328" s="392">
        <f t="shared" si="529"/>
        <v>0</v>
      </c>
      <c r="CK328" s="392">
        <f t="shared" si="529"/>
        <v>0</v>
      </c>
      <c r="CL328" s="392">
        <f t="shared" si="523"/>
        <v>0</v>
      </c>
      <c r="CM328" s="392">
        <f t="shared" si="566"/>
        <v>0</v>
      </c>
      <c r="CN328" s="392">
        <f t="shared" si="567"/>
        <v>0</v>
      </c>
      <c r="CO328" s="394">
        <f t="shared" si="568"/>
        <v>0</v>
      </c>
      <c r="CP328" s="394">
        <f t="shared" si="568"/>
        <v>0</v>
      </c>
      <c r="CQ328" s="395">
        <f t="shared" si="569"/>
        <v>60</v>
      </c>
      <c r="CR328" s="394">
        <f t="shared" si="606"/>
        <v>0</v>
      </c>
      <c r="CS328" s="394">
        <f t="shared" si="606"/>
        <v>2.0202020202020203</v>
      </c>
      <c r="CT328" s="394">
        <f t="shared" si="606"/>
        <v>0</v>
      </c>
      <c r="CU328" s="394">
        <f t="shared" si="606"/>
        <v>0</v>
      </c>
      <c r="CV328" s="394">
        <f t="shared" si="606"/>
        <v>0</v>
      </c>
      <c r="CW328" s="394">
        <f t="shared" si="606"/>
        <v>0</v>
      </c>
      <c r="CX328" s="396">
        <f t="shared" si="570"/>
        <v>0</v>
      </c>
      <c r="CY328" s="396">
        <f t="shared" si="570"/>
        <v>57.979797979797979</v>
      </c>
      <c r="CZ328" s="397">
        <f t="shared" si="571"/>
        <v>0</v>
      </c>
      <c r="DA328" s="397">
        <f t="shared" si="571"/>
        <v>0</v>
      </c>
      <c r="DB328" s="397">
        <f t="shared" si="571"/>
        <v>0</v>
      </c>
      <c r="DC328" s="397">
        <f t="shared" si="572"/>
        <v>0</v>
      </c>
      <c r="DD328" s="397">
        <f t="shared" si="516"/>
        <v>0</v>
      </c>
      <c r="DE328" s="397">
        <f t="shared" si="516"/>
        <v>0</v>
      </c>
      <c r="DF328" s="397">
        <f t="shared" si="516"/>
        <v>0</v>
      </c>
      <c r="DG328" s="397">
        <f t="shared" si="516"/>
        <v>0</v>
      </c>
      <c r="DH328" s="397">
        <f t="shared" si="516"/>
        <v>0</v>
      </c>
      <c r="DI328" s="398">
        <f t="shared" si="573"/>
        <v>0</v>
      </c>
      <c r="DJ328" s="398">
        <f t="shared" si="573"/>
        <v>0</v>
      </c>
      <c r="DK328" s="399">
        <f t="shared" si="574"/>
        <v>0</v>
      </c>
      <c r="DL328" s="399">
        <f t="shared" si="574"/>
        <v>0</v>
      </c>
      <c r="DM328" s="399">
        <f t="shared" si="574"/>
        <v>0</v>
      </c>
      <c r="DN328" s="399">
        <f t="shared" si="533"/>
        <v>0</v>
      </c>
      <c r="DO328" s="399">
        <f t="shared" si="575"/>
        <v>-40</v>
      </c>
      <c r="DP328" s="399">
        <f t="shared" si="576"/>
        <v>0</v>
      </c>
      <c r="DQ328" s="399">
        <f t="shared" si="576"/>
        <v>0</v>
      </c>
      <c r="DR328" s="399">
        <f t="shared" si="576"/>
        <v>0</v>
      </c>
      <c r="DS328" s="399">
        <f t="shared" si="534"/>
        <v>0</v>
      </c>
      <c r="DT328" s="400">
        <f t="shared" si="577"/>
        <v>0</v>
      </c>
      <c r="DU328" s="400">
        <f t="shared" si="577"/>
        <v>0</v>
      </c>
      <c r="DV328" s="386">
        <f t="shared" si="517"/>
        <v>0</v>
      </c>
      <c r="DW328" s="386">
        <f t="shared" si="517"/>
        <v>0</v>
      </c>
      <c r="DX328" s="386">
        <f t="shared" si="517"/>
        <v>0</v>
      </c>
      <c r="DY328" s="386">
        <f t="shared" si="517"/>
        <v>0</v>
      </c>
      <c r="DZ328" s="386">
        <f t="shared" si="517"/>
        <v>0</v>
      </c>
      <c r="EA328" s="401">
        <f t="shared" si="578"/>
        <v>0</v>
      </c>
      <c r="EB328" s="386">
        <f t="shared" si="579"/>
        <v>0</v>
      </c>
      <c r="EC328" s="386">
        <f t="shared" si="579"/>
        <v>0</v>
      </c>
      <c r="ED328" s="386">
        <f t="shared" si="579"/>
        <v>0</v>
      </c>
      <c r="EE328" s="385">
        <f t="shared" si="580"/>
        <v>0</v>
      </c>
      <c r="EF328" s="385">
        <f t="shared" si="580"/>
        <v>0</v>
      </c>
      <c r="EG328" s="402">
        <f t="shared" si="607"/>
        <v>0</v>
      </c>
      <c r="EH328" s="402">
        <f t="shared" si="607"/>
        <v>0</v>
      </c>
      <c r="EI328" s="402">
        <f t="shared" si="607"/>
        <v>0</v>
      </c>
      <c r="EJ328" s="402">
        <f t="shared" si="607"/>
        <v>0</v>
      </c>
      <c r="EK328" s="402">
        <f t="shared" si="607"/>
        <v>0</v>
      </c>
      <c r="EL328" s="402">
        <f t="shared" si="607"/>
        <v>0</v>
      </c>
      <c r="EM328" s="402">
        <f t="shared" si="581"/>
        <v>0</v>
      </c>
      <c r="EN328" s="402">
        <f t="shared" si="582"/>
        <v>0</v>
      </c>
      <c r="EO328" s="402">
        <f t="shared" si="582"/>
        <v>0</v>
      </c>
      <c r="EP328" s="402">
        <f t="shared" si="583"/>
        <v>0</v>
      </c>
      <c r="EQ328" s="402">
        <f t="shared" si="584"/>
        <v>0</v>
      </c>
      <c r="ER328" s="394">
        <f t="shared" si="530"/>
        <v>0</v>
      </c>
      <c r="ES328" s="394">
        <f t="shared" si="530"/>
        <v>0</v>
      </c>
      <c r="ET328" s="394">
        <f t="shared" si="530"/>
        <v>0</v>
      </c>
      <c r="EU328" s="394">
        <f t="shared" si="530"/>
        <v>0</v>
      </c>
      <c r="EV328" s="394">
        <f t="shared" si="530"/>
        <v>32.457912457912457</v>
      </c>
      <c r="EW328" s="394">
        <f t="shared" si="530"/>
        <v>0</v>
      </c>
      <c r="EX328" s="394">
        <f t="shared" si="524"/>
        <v>0</v>
      </c>
      <c r="EY328" s="403">
        <f t="shared" si="585"/>
        <v>964</v>
      </c>
      <c r="EZ328" s="394">
        <f t="shared" si="586"/>
        <v>0</v>
      </c>
      <c r="FA328" s="396">
        <f t="shared" si="587"/>
        <v>0</v>
      </c>
      <c r="FB328" s="396">
        <f t="shared" si="587"/>
        <v>931.54208754208753</v>
      </c>
      <c r="FC328" s="404">
        <f t="shared" si="514"/>
        <v>0</v>
      </c>
      <c r="FD328" s="404">
        <f t="shared" si="514"/>
        <v>0</v>
      </c>
      <c r="FE328" s="404">
        <f t="shared" si="514"/>
        <v>0</v>
      </c>
      <c r="FF328" s="404">
        <f t="shared" si="514"/>
        <v>0</v>
      </c>
      <c r="FG328" s="404">
        <f t="shared" si="532"/>
        <v>5.5218855218855216</v>
      </c>
      <c r="FH328" s="404">
        <f t="shared" si="532"/>
        <v>0</v>
      </c>
      <c r="FI328" s="404">
        <f t="shared" si="532"/>
        <v>0</v>
      </c>
      <c r="FJ328" s="404">
        <f t="shared" si="532"/>
        <v>0</v>
      </c>
      <c r="FK328" s="392">
        <f t="shared" si="588"/>
        <v>164</v>
      </c>
      <c r="FL328" s="384">
        <f t="shared" si="589"/>
        <v>0</v>
      </c>
      <c r="FM328" s="384">
        <f t="shared" si="589"/>
        <v>158.47811447811449</v>
      </c>
      <c r="FN328" s="405">
        <f t="shared" si="525"/>
        <v>0</v>
      </c>
      <c r="FO328" s="405">
        <f t="shared" si="526"/>
        <v>0</v>
      </c>
      <c r="FP328" s="405">
        <f t="shared" si="527"/>
        <v>0</v>
      </c>
      <c r="FQ328" s="405">
        <f t="shared" si="518"/>
        <v>0</v>
      </c>
      <c r="FR328" s="405">
        <f t="shared" si="518"/>
        <v>0</v>
      </c>
      <c r="FS328" s="405">
        <f t="shared" si="518"/>
        <v>0</v>
      </c>
      <c r="FT328" s="405">
        <f t="shared" si="518"/>
        <v>0</v>
      </c>
      <c r="FU328" s="405">
        <f t="shared" si="518"/>
        <v>0</v>
      </c>
      <c r="FV328" s="405">
        <f t="shared" si="518"/>
        <v>0</v>
      </c>
      <c r="FW328" s="397">
        <f t="shared" si="590"/>
        <v>3811.1974221457695</v>
      </c>
      <c r="FX328" s="406">
        <f t="shared" si="591"/>
        <v>3811.1974221457695</v>
      </c>
      <c r="FY328" s="331">
        <f t="shared" si="592"/>
        <v>4959.1974221457695</v>
      </c>
      <c r="FZ328" s="382">
        <f t="shared" si="593"/>
        <v>0</v>
      </c>
      <c r="GA328" s="331">
        <f t="shared" si="594"/>
        <v>0</v>
      </c>
      <c r="GB328" s="407">
        <f t="shared" si="595"/>
        <v>0</v>
      </c>
      <c r="GC328" s="407">
        <f t="shared" si="596"/>
        <v>0</v>
      </c>
      <c r="GD328" s="407">
        <f t="shared" si="597"/>
        <v>0</v>
      </c>
      <c r="GE328" s="407">
        <f t="shared" si="598"/>
        <v>0</v>
      </c>
      <c r="GF328" s="407">
        <f t="shared" si="599"/>
        <v>0</v>
      </c>
      <c r="GG328" s="407">
        <f t="shared" si="600"/>
        <v>0</v>
      </c>
      <c r="GH328" s="407">
        <f t="shared" si="601"/>
        <v>1.4210854715202004E-14</v>
      </c>
      <c r="GI328" s="407">
        <f t="shared" si="602"/>
        <v>0</v>
      </c>
      <c r="GJ328">
        <f t="shared" si="603"/>
        <v>0</v>
      </c>
      <c r="GK328" s="382">
        <f t="shared" si="604"/>
        <v>1.4210854715202004E-14</v>
      </c>
      <c r="GL328">
        <v>4</v>
      </c>
      <c r="GM328">
        <f t="shared" si="512"/>
        <v>0</v>
      </c>
      <c r="GN328">
        <f t="shared" si="512"/>
        <v>0</v>
      </c>
      <c r="GO328">
        <f t="shared" si="512"/>
        <v>60</v>
      </c>
      <c r="GP328">
        <f t="shared" si="512"/>
        <v>0</v>
      </c>
      <c r="GQ328">
        <f t="shared" si="512"/>
        <v>0</v>
      </c>
      <c r="GR328">
        <f t="shared" si="509"/>
        <v>0</v>
      </c>
      <c r="GS328">
        <f t="shared" si="509"/>
        <v>0</v>
      </c>
      <c r="GT328">
        <f t="shared" si="509"/>
        <v>964</v>
      </c>
      <c r="GU328">
        <f t="shared" si="509"/>
        <v>164</v>
      </c>
      <c r="GV328">
        <f t="shared" si="509"/>
        <v>3811.1974221457695</v>
      </c>
    </row>
    <row r="329" spans="1:204" customFormat="1" x14ac:dyDescent="0.25">
      <c r="A329" s="378">
        <v>13009</v>
      </c>
      <c r="B329" s="32" t="s">
        <v>1001</v>
      </c>
      <c r="C329" t="s">
        <v>874</v>
      </c>
      <c r="D329">
        <v>4</v>
      </c>
      <c r="E329" s="379">
        <v>10206</v>
      </c>
      <c r="F329" s="379">
        <v>4022</v>
      </c>
      <c r="G329" s="379">
        <v>6</v>
      </c>
      <c r="H329" s="379">
        <v>250</v>
      </c>
      <c r="I329" s="379">
        <v>1967</v>
      </c>
      <c r="J329" s="379">
        <v>0</v>
      </c>
      <c r="K329" s="379">
        <v>189</v>
      </c>
      <c r="L329" s="379">
        <v>0</v>
      </c>
      <c r="M329" s="380">
        <v>0</v>
      </c>
      <c r="N329" s="381">
        <f t="shared" si="535"/>
        <v>16640</v>
      </c>
      <c r="O329" s="379">
        <v>8910</v>
      </c>
      <c r="P329" s="379">
        <v>3180</v>
      </c>
      <c r="Q329" s="379">
        <v>6</v>
      </c>
      <c r="R329" s="379">
        <v>0</v>
      </c>
      <c r="S329" s="379">
        <v>760</v>
      </c>
      <c r="T329" s="379">
        <v>0</v>
      </c>
      <c r="U329" s="379">
        <v>56</v>
      </c>
      <c r="V329" s="379">
        <v>0</v>
      </c>
      <c r="W329" s="480">
        <f>(VLOOKUP(A329,'[1]floresta plant'!$A$4:$F$573,6,0))*1000</f>
        <v>0</v>
      </c>
      <c r="X329" s="24">
        <f t="shared" si="536"/>
        <v>12912</v>
      </c>
      <c r="Y329" s="53">
        <f t="shared" si="528"/>
        <v>0</v>
      </c>
      <c r="Z329" s="53">
        <f t="shared" si="528"/>
        <v>-250</v>
      </c>
      <c r="AA329" s="53">
        <f t="shared" si="528"/>
        <v>-1207</v>
      </c>
      <c r="AB329" s="53">
        <f t="shared" si="528"/>
        <v>0</v>
      </c>
      <c r="AC329" s="53">
        <f t="shared" si="528"/>
        <v>-133</v>
      </c>
      <c r="AD329" s="53">
        <f t="shared" si="528"/>
        <v>0</v>
      </c>
      <c r="AE329" s="53">
        <f t="shared" si="519"/>
        <v>0</v>
      </c>
      <c r="AF329" s="53">
        <f t="shared" si="537"/>
        <v>-842</v>
      </c>
      <c r="AG329" s="53">
        <f t="shared" si="538"/>
        <v>-1296</v>
      </c>
      <c r="AH329" s="53">
        <f t="shared" si="539"/>
        <v>11433.321196792938</v>
      </c>
      <c r="AI329" s="53">
        <f t="shared" si="605"/>
        <v>-3728</v>
      </c>
      <c r="AJ329" s="469">
        <v>0</v>
      </c>
      <c r="AK329" s="469">
        <v>7705.3211967929383</v>
      </c>
      <c r="AL329" s="469">
        <v>0</v>
      </c>
      <c r="AM329" s="470">
        <f t="shared" si="540"/>
        <v>7705.3211967929383</v>
      </c>
      <c r="AN329" s="53">
        <f t="shared" si="541"/>
        <v>11433.321196792938</v>
      </c>
      <c r="AO329" s="382">
        <f t="shared" si="542"/>
        <v>3</v>
      </c>
      <c r="AP329">
        <v>4</v>
      </c>
      <c r="AQ329" s="383">
        <f t="shared" si="543"/>
        <v>0</v>
      </c>
      <c r="AR329" s="383">
        <f t="shared" si="544"/>
        <v>-3728</v>
      </c>
      <c r="AS329" s="383">
        <f t="shared" si="545"/>
        <v>0</v>
      </c>
      <c r="AT329" s="383">
        <f t="shared" si="546"/>
        <v>3728</v>
      </c>
      <c r="AU329" s="383">
        <f t="shared" si="547"/>
        <v>0</v>
      </c>
      <c r="AV329" s="383">
        <f t="shared" si="548"/>
        <v>1</v>
      </c>
      <c r="AW329" s="383">
        <f t="shared" si="549"/>
        <v>0</v>
      </c>
      <c r="AX329" s="383">
        <f t="shared" si="550"/>
        <v>1</v>
      </c>
      <c r="AY329" s="383">
        <f t="shared" si="551"/>
        <v>0</v>
      </c>
      <c r="AZ329">
        <f t="shared" si="552"/>
        <v>0</v>
      </c>
      <c r="BA329">
        <f t="shared" si="553"/>
        <v>0</v>
      </c>
      <c r="BB329" s="383">
        <f t="shared" si="554"/>
        <v>0</v>
      </c>
      <c r="BC329" s="384">
        <f t="shared" si="520"/>
        <v>0</v>
      </c>
      <c r="BD329" s="384">
        <f t="shared" si="521"/>
        <v>6.7060085836909866E-2</v>
      </c>
      <c r="BE329" s="384">
        <f t="shared" si="522"/>
        <v>0.32376609442060084</v>
      </c>
      <c r="BF329" s="384">
        <f t="shared" si="515"/>
        <v>0</v>
      </c>
      <c r="BG329" s="384">
        <f t="shared" si="515"/>
        <v>3.5675965665236051E-2</v>
      </c>
      <c r="BH329" s="384">
        <f t="shared" si="515"/>
        <v>0</v>
      </c>
      <c r="BI329" s="384">
        <f t="shared" si="515"/>
        <v>0</v>
      </c>
      <c r="BJ329" s="384">
        <f t="shared" si="515"/>
        <v>0.22585836909871246</v>
      </c>
      <c r="BK329" s="384">
        <f t="shared" si="515"/>
        <v>0.34763948497854075</v>
      </c>
      <c r="BL329" s="474">
        <f t="shared" si="555"/>
        <v>3728</v>
      </c>
      <c r="BM329" s="409">
        <f t="shared" si="556"/>
        <v>11433.321196792938</v>
      </c>
      <c r="BN329" s="473">
        <f t="shared" si="557"/>
        <v>0</v>
      </c>
      <c r="BO329" s="387">
        <f t="shared" si="558"/>
        <v>1</v>
      </c>
      <c r="BP329" s="387">
        <f t="shared" si="559"/>
        <v>0</v>
      </c>
      <c r="BQ329" s="388">
        <f t="shared" si="560"/>
        <v>0</v>
      </c>
      <c r="BR329" s="389">
        <f t="shared" si="561"/>
        <v>3728</v>
      </c>
      <c r="BS329" s="390">
        <f t="shared" si="562"/>
        <v>0</v>
      </c>
      <c r="BT329" s="391">
        <f t="shared" si="513"/>
        <v>0</v>
      </c>
      <c r="BU329" s="391">
        <f t="shared" si="513"/>
        <v>0</v>
      </c>
      <c r="BV329" s="391">
        <f t="shared" si="513"/>
        <v>0</v>
      </c>
      <c r="BW329" s="391">
        <f t="shared" si="513"/>
        <v>0</v>
      </c>
      <c r="BX329" s="391">
        <f t="shared" si="531"/>
        <v>0</v>
      </c>
      <c r="BY329" s="391">
        <f t="shared" si="531"/>
        <v>0</v>
      </c>
      <c r="BZ329" s="391">
        <f t="shared" si="531"/>
        <v>0</v>
      </c>
      <c r="CA329" s="391">
        <f t="shared" si="531"/>
        <v>0</v>
      </c>
      <c r="CB329" s="391">
        <f t="shared" si="563"/>
        <v>0</v>
      </c>
      <c r="CC329" s="391">
        <f t="shared" si="563"/>
        <v>0</v>
      </c>
      <c r="CD329" s="392">
        <f t="shared" si="564"/>
        <v>0</v>
      </c>
      <c r="CE329" s="393">
        <f t="shared" si="565"/>
        <v>-250</v>
      </c>
      <c r="CF329" s="392">
        <f t="shared" si="529"/>
        <v>0</v>
      </c>
      <c r="CG329" s="392">
        <f t="shared" si="529"/>
        <v>0</v>
      </c>
      <c r="CH329" s="392">
        <f t="shared" si="529"/>
        <v>0</v>
      </c>
      <c r="CI329" s="392">
        <f t="shared" si="529"/>
        <v>0</v>
      </c>
      <c r="CJ329" s="392">
        <f t="shared" si="529"/>
        <v>0</v>
      </c>
      <c r="CK329" s="392">
        <f t="shared" si="529"/>
        <v>0</v>
      </c>
      <c r="CL329" s="392">
        <f t="shared" si="523"/>
        <v>0</v>
      </c>
      <c r="CM329" s="392">
        <f t="shared" si="566"/>
        <v>0</v>
      </c>
      <c r="CN329" s="392">
        <f t="shared" si="567"/>
        <v>0</v>
      </c>
      <c r="CO329" s="394">
        <f t="shared" si="568"/>
        <v>0</v>
      </c>
      <c r="CP329" s="394">
        <f t="shared" si="568"/>
        <v>0</v>
      </c>
      <c r="CQ329" s="395">
        <f t="shared" si="569"/>
        <v>-1207</v>
      </c>
      <c r="CR329" s="394">
        <f t="shared" si="606"/>
        <v>0</v>
      </c>
      <c r="CS329" s="394">
        <f t="shared" si="606"/>
        <v>0</v>
      </c>
      <c r="CT329" s="394">
        <f t="shared" si="606"/>
        <v>0</v>
      </c>
      <c r="CU329" s="394">
        <f t="shared" si="606"/>
        <v>0</v>
      </c>
      <c r="CV329" s="394">
        <f t="shared" si="606"/>
        <v>0</v>
      </c>
      <c r="CW329" s="394">
        <f t="shared" si="606"/>
        <v>0</v>
      </c>
      <c r="CX329" s="396">
        <f t="shared" si="570"/>
        <v>0</v>
      </c>
      <c r="CY329" s="396">
        <f t="shared" si="570"/>
        <v>0</v>
      </c>
      <c r="CZ329" s="397">
        <f t="shared" si="571"/>
        <v>0</v>
      </c>
      <c r="DA329" s="397">
        <f t="shared" si="571"/>
        <v>0</v>
      </c>
      <c r="DB329" s="397">
        <f t="shared" si="571"/>
        <v>0</v>
      </c>
      <c r="DC329" s="397">
        <f t="shared" si="572"/>
        <v>0</v>
      </c>
      <c r="DD329" s="397">
        <f t="shared" si="516"/>
        <v>0</v>
      </c>
      <c r="DE329" s="397">
        <f t="shared" si="516"/>
        <v>0</v>
      </c>
      <c r="DF329" s="397">
        <f t="shared" si="516"/>
        <v>0</v>
      </c>
      <c r="DG329" s="397">
        <f t="shared" si="516"/>
        <v>0</v>
      </c>
      <c r="DH329" s="397">
        <f t="shared" si="516"/>
        <v>0</v>
      </c>
      <c r="DI329" s="398">
        <f t="shared" si="573"/>
        <v>0</v>
      </c>
      <c r="DJ329" s="398">
        <f t="shared" si="573"/>
        <v>0</v>
      </c>
      <c r="DK329" s="399">
        <f t="shared" si="574"/>
        <v>0</v>
      </c>
      <c r="DL329" s="399">
        <f t="shared" si="574"/>
        <v>0</v>
      </c>
      <c r="DM329" s="399">
        <f t="shared" si="574"/>
        <v>0</v>
      </c>
      <c r="DN329" s="399">
        <f t="shared" si="533"/>
        <v>0</v>
      </c>
      <c r="DO329" s="399">
        <f t="shared" si="575"/>
        <v>-133</v>
      </c>
      <c r="DP329" s="399">
        <f t="shared" si="576"/>
        <v>0</v>
      </c>
      <c r="DQ329" s="399">
        <f t="shared" si="576"/>
        <v>0</v>
      </c>
      <c r="DR329" s="399">
        <f t="shared" si="576"/>
        <v>0</v>
      </c>
      <c r="DS329" s="399">
        <f t="shared" si="534"/>
        <v>0</v>
      </c>
      <c r="DT329" s="400">
        <f t="shared" si="577"/>
        <v>0</v>
      </c>
      <c r="DU329" s="400">
        <f t="shared" si="577"/>
        <v>0</v>
      </c>
      <c r="DV329" s="386">
        <f t="shared" si="517"/>
        <v>0</v>
      </c>
      <c r="DW329" s="386">
        <f t="shared" si="517"/>
        <v>0</v>
      </c>
      <c r="DX329" s="386">
        <f t="shared" si="517"/>
        <v>0</v>
      </c>
      <c r="DY329" s="386">
        <f t="shared" si="517"/>
        <v>0</v>
      </c>
      <c r="DZ329" s="386">
        <f t="shared" si="517"/>
        <v>0</v>
      </c>
      <c r="EA329" s="401">
        <f t="shared" si="578"/>
        <v>0</v>
      </c>
      <c r="EB329" s="386">
        <f t="shared" si="579"/>
        <v>0</v>
      </c>
      <c r="EC329" s="386">
        <f t="shared" si="579"/>
        <v>0</v>
      </c>
      <c r="ED329" s="386">
        <f t="shared" si="579"/>
        <v>0</v>
      </c>
      <c r="EE329" s="385">
        <f t="shared" si="580"/>
        <v>0</v>
      </c>
      <c r="EF329" s="385">
        <f t="shared" si="580"/>
        <v>0</v>
      </c>
      <c r="EG329" s="402">
        <f t="shared" si="607"/>
        <v>0</v>
      </c>
      <c r="EH329" s="402">
        <f t="shared" si="607"/>
        <v>0</v>
      </c>
      <c r="EI329" s="402">
        <f t="shared" si="607"/>
        <v>0</v>
      </c>
      <c r="EJ329" s="402">
        <f t="shared" si="607"/>
        <v>0</v>
      </c>
      <c r="EK329" s="402">
        <f t="shared" si="607"/>
        <v>0</v>
      </c>
      <c r="EL329" s="402">
        <f t="shared" si="607"/>
        <v>0</v>
      </c>
      <c r="EM329" s="402">
        <f t="shared" si="581"/>
        <v>0</v>
      </c>
      <c r="EN329" s="402">
        <f t="shared" si="582"/>
        <v>0</v>
      </c>
      <c r="EO329" s="402">
        <f t="shared" si="582"/>
        <v>0</v>
      </c>
      <c r="EP329" s="402">
        <f t="shared" si="583"/>
        <v>0</v>
      </c>
      <c r="EQ329" s="402">
        <f t="shared" si="584"/>
        <v>0</v>
      </c>
      <c r="ER329" s="394">
        <f t="shared" si="530"/>
        <v>0</v>
      </c>
      <c r="ES329" s="394">
        <f t="shared" si="530"/>
        <v>0</v>
      </c>
      <c r="ET329" s="394">
        <f t="shared" si="530"/>
        <v>0</v>
      </c>
      <c r="EU329" s="394">
        <f t="shared" si="530"/>
        <v>0</v>
      </c>
      <c r="EV329" s="394">
        <f t="shared" si="530"/>
        <v>0</v>
      </c>
      <c r="EW329" s="394">
        <f t="shared" si="530"/>
        <v>0</v>
      </c>
      <c r="EX329" s="394">
        <f t="shared" si="524"/>
        <v>0</v>
      </c>
      <c r="EY329" s="403">
        <f t="shared" si="585"/>
        <v>-842</v>
      </c>
      <c r="EZ329" s="394">
        <f t="shared" si="586"/>
        <v>0</v>
      </c>
      <c r="FA329" s="396">
        <f t="shared" si="587"/>
        <v>0</v>
      </c>
      <c r="FB329" s="396">
        <f t="shared" si="587"/>
        <v>0</v>
      </c>
      <c r="FC329" s="404">
        <f t="shared" si="514"/>
        <v>0</v>
      </c>
      <c r="FD329" s="404">
        <f t="shared" si="514"/>
        <v>0</v>
      </c>
      <c r="FE329" s="404">
        <f t="shared" si="514"/>
        <v>0</v>
      </c>
      <c r="FF329" s="404">
        <f t="shared" si="514"/>
        <v>0</v>
      </c>
      <c r="FG329" s="404">
        <f t="shared" si="532"/>
        <v>0</v>
      </c>
      <c r="FH329" s="404">
        <f t="shared" si="532"/>
        <v>0</v>
      </c>
      <c r="FI329" s="404">
        <f t="shared" si="532"/>
        <v>0</v>
      </c>
      <c r="FJ329" s="404">
        <f t="shared" si="532"/>
        <v>0</v>
      </c>
      <c r="FK329" s="392">
        <f t="shared" si="588"/>
        <v>-1296</v>
      </c>
      <c r="FL329" s="384">
        <f t="shared" si="589"/>
        <v>0</v>
      </c>
      <c r="FM329" s="384">
        <f t="shared" si="589"/>
        <v>0</v>
      </c>
      <c r="FN329" s="405">
        <f t="shared" si="525"/>
        <v>0</v>
      </c>
      <c r="FO329" s="405">
        <f t="shared" si="526"/>
        <v>249.99999999999997</v>
      </c>
      <c r="FP329" s="405">
        <f t="shared" si="527"/>
        <v>1207</v>
      </c>
      <c r="FQ329" s="405">
        <f t="shared" si="518"/>
        <v>0</v>
      </c>
      <c r="FR329" s="405">
        <f t="shared" si="518"/>
        <v>133</v>
      </c>
      <c r="FS329" s="405">
        <f t="shared" si="518"/>
        <v>0</v>
      </c>
      <c r="FT329" s="405">
        <f t="shared" si="518"/>
        <v>0</v>
      </c>
      <c r="FU329" s="405">
        <f t="shared" si="518"/>
        <v>842</v>
      </c>
      <c r="FV329" s="405">
        <f t="shared" si="518"/>
        <v>1296</v>
      </c>
      <c r="FW329" s="397">
        <f t="shared" si="590"/>
        <v>11433.321196792938</v>
      </c>
      <c r="FX329" s="406">
        <f t="shared" si="591"/>
        <v>7705.3211967929383</v>
      </c>
      <c r="FY329" s="331">
        <f t="shared" si="592"/>
        <v>7705.3211967929383</v>
      </c>
      <c r="FZ329" s="382">
        <f t="shared" si="593"/>
        <v>0</v>
      </c>
      <c r="GA329" s="331">
        <f t="shared" si="594"/>
        <v>0</v>
      </c>
      <c r="GB329" s="407">
        <f t="shared" si="595"/>
        <v>0</v>
      </c>
      <c r="GC329" s="407">
        <f t="shared" si="596"/>
        <v>0</v>
      </c>
      <c r="GD329" s="407">
        <f t="shared" si="597"/>
        <v>0</v>
      </c>
      <c r="GE329" s="407">
        <f t="shared" si="598"/>
        <v>0</v>
      </c>
      <c r="GF329" s="407">
        <f t="shared" si="599"/>
        <v>0</v>
      </c>
      <c r="GG329" s="407">
        <f t="shared" si="600"/>
        <v>0</v>
      </c>
      <c r="GH329" s="407">
        <f t="shared" si="601"/>
        <v>0</v>
      </c>
      <c r="GI329" s="407">
        <f t="shared" si="602"/>
        <v>0</v>
      </c>
      <c r="GJ329">
        <f t="shared" si="603"/>
        <v>0</v>
      </c>
      <c r="GK329" s="382">
        <f t="shared" si="604"/>
        <v>0</v>
      </c>
      <c r="GL329">
        <v>4</v>
      </c>
      <c r="GM329">
        <f t="shared" si="512"/>
        <v>0</v>
      </c>
      <c r="GN329">
        <f t="shared" si="512"/>
        <v>0</v>
      </c>
      <c r="GO329">
        <f t="shared" si="512"/>
        <v>0</v>
      </c>
      <c r="GP329">
        <f t="shared" si="512"/>
        <v>0</v>
      </c>
      <c r="GQ329">
        <f t="shared" si="512"/>
        <v>0</v>
      </c>
      <c r="GR329">
        <f t="shared" si="509"/>
        <v>0</v>
      </c>
      <c r="GS329">
        <f t="shared" si="509"/>
        <v>0</v>
      </c>
      <c r="GT329">
        <f t="shared" si="509"/>
        <v>0</v>
      </c>
      <c r="GU329">
        <f t="shared" si="509"/>
        <v>0</v>
      </c>
      <c r="GV329">
        <f t="shared" si="509"/>
        <v>11433.321196792938</v>
      </c>
    </row>
    <row r="330" spans="1:204" customFormat="1" x14ac:dyDescent="0.25">
      <c r="A330" s="378">
        <v>13010</v>
      </c>
      <c r="B330" s="32" t="s">
        <v>1002</v>
      </c>
      <c r="C330" t="s">
        <v>874</v>
      </c>
      <c r="D330">
        <v>4</v>
      </c>
      <c r="E330" s="379">
        <v>11685</v>
      </c>
      <c r="F330" s="379">
        <v>5008</v>
      </c>
      <c r="G330" s="379">
        <v>405</v>
      </c>
      <c r="H330" s="379">
        <v>0</v>
      </c>
      <c r="I330" s="379">
        <v>1434</v>
      </c>
      <c r="J330" s="379">
        <v>0</v>
      </c>
      <c r="K330" s="379">
        <v>716</v>
      </c>
      <c r="L330" s="379">
        <v>0</v>
      </c>
      <c r="M330" s="380">
        <v>0</v>
      </c>
      <c r="N330" s="381">
        <f t="shared" si="535"/>
        <v>19248</v>
      </c>
      <c r="O330" s="379">
        <v>13818</v>
      </c>
      <c r="P330" s="379">
        <v>7862</v>
      </c>
      <c r="Q330" s="379">
        <v>403</v>
      </c>
      <c r="R330" s="379">
        <v>0</v>
      </c>
      <c r="S330" s="379">
        <v>1005</v>
      </c>
      <c r="T330" s="379">
        <v>0</v>
      </c>
      <c r="U330" s="379">
        <v>240</v>
      </c>
      <c r="V330" s="379">
        <v>0</v>
      </c>
      <c r="W330" s="480">
        <f>(VLOOKUP(A330,'[1]floresta plant'!$A$4:$F$573,6,0))*1000</f>
        <v>0</v>
      </c>
      <c r="X330" s="24">
        <f t="shared" si="536"/>
        <v>23328</v>
      </c>
      <c r="Y330" s="53">
        <f t="shared" si="528"/>
        <v>-2</v>
      </c>
      <c r="Z330" s="53">
        <f t="shared" si="528"/>
        <v>0</v>
      </c>
      <c r="AA330" s="53">
        <f t="shared" si="528"/>
        <v>-429</v>
      </c>
      <c r="AB330" s="53">
        <f t="shared" si="528"/>
        <v>0</v>
      </c>
      <c r="AC330" s="53">
        <f t="shared" si="528"/>
        <v>-476</v>
      </c>
      <c r="AD330" s="53">
        <f t="shared" si="528"/>
        <v>0</v>
      </c>
      <c r="AE330" s="53">
        <f t="shared" si="519"/>
        <v>0</v>
      </c>
      <c r="AF330" s="53">
        <f t="shared" si="537"/>
        <v>2854</v>
      </c>
      <c r="AG330" s="53">
        <f t="shared" si="538"/>
        <v>2133</v>
      </c>
      <c r="AH330" s="53">
        <f t="shared" si="539"/>
        <v>12336.58243015104</v>
      </c>
      <c r="AI330" s="53">
        <f t="shared" si="605"/>
        <v>4080</v>
      </c>
      <c r="AJ330" s="469">
        <v>0</v>
      </c>
      <c r="AK330" s="469">
        <v>16416.58243015104</v>
      </c>
      <c r="AL330" s="469">
        <v>0</v>
      </c>
      <c r="AM330" s="470">
        <f t="shared" si="540"/>
        <v>16416.58243015104</v>
      </c>
      <c r="AN330" s="53">
        <f t="shared" si="541"/>
        <v>12336.58243015104</v>
      </c>
      <c r="AO330" s="382">
        <f t="shared" si="542"/>
        <v>1</v>
      </c>
      <c r="AP330">
        <v>4</v>
      </c>
      <c r="AQ330" s="383">
        <f t="shared" si="543"/>
        <v>4987</v>
      </c>
      <c r="AR330" s="383">
        <f t="shared" si="544"/>
        <v>-907</v>
      </c>
      <c r="AS330" s="383">
        <f t="shared" si="545"/>
        <v>0</v>
      </c>
      <c r="AT330" s="383">
        <f t="shared" si="546"/>
        <v>905</v>
      </c>
      <c r="AU330" s="383">
        <f t="shared" si="547"/>
        <v>0</v>
      </c>
      <c r="AV330" s="383">
        <f t="shared" si="548"/>
        <v>1</v>
      </c>
      <c r="AW330" s="383">
        <f t="shared" si="549"/>
        <v>0</v>
      </c>
      <c r="AX330" s="383">
        <f t="shared" si="550"/>
        <v>1</v>
      </c>
      <c r="AY330" s="383">
        <f t="shared" si="551"/>
        <v>0</v>
      </c>
      <c r="AZ330">
        <f t="shared" si="552"/>
        <v>0</v>
      </c>
      <c r="BA330">
        <f t="shared" si="553"/>
        <v>0</v>
      </c>
      <c r="BB330" s="383">
        <f t="shared" si="554"/>
        <v>0</v>
      </c>
      <c r="BC330" s="384">
        <f t="shared" si="520"/>
        <v>2.205071664829107E-3</v>
      </c>
      <c r="BD330" s="384">
        <f t="shared" si="521"/>
        <v>0</v>
      </c>
      <c r="BE330" s="384">
        <f t="shared" si="522"/>
        <v>0.47298787210584342</v>
      </c>
      <c r="BF330" s="384">
        <f t="shared" si="515"/>
        <v>0</v>
      </c>
      <c r="BG330" s="384">
        <f t="shared" si="515"/>
        <v>0.52480705622932744</v>
      </c>
      <c r="BH330" s="384">
        <f t="shared" si="515"/>
        <v>0</v>
      </c>
      <c r="BI330" s="384">
        <f t="shared" si="515"/>
        <v>0</v>
      </c>
      <c r="BJ330" s="384">
        <f t="shared" si="515"/>
        <v>2854</v>
      </c>
      <c r="BK330" s="384">
        <f t="shared" si="515"/>
        <v>2133</v>
      </c>
      <c r="BL330" s="474">
        <f t="shared" si="555"/>
        <v>907</v>
      </c>
      <c r="BM330" s="409">
        <f t="shared" si="556"/>
        <v>12336.58243015104</v>
      </c>
      <c r="BN330" s="473">
        <f t="shared" si="557"/>
        <v>4987</v>
      </c>
      <c r="BO330" s="387">
        <f t="shared" si="558"/>
        <v>0.18187286946059755</v>
      </c>
      <c r="BP330" s="387">
        <f t="shared" si="559"/>
        <v>0</v>
      </c>
      <c r="BQ330" s="388">
        <f t="shared" si="560"/>
        <v>0.81812713053940245</v>
      </c>
      <c r="BR330" s="389">
        <f t="shared" si="561"/>
        <v>0</v>
      </c>
      <c r="BS330" s="390">
        <f t="shared" si="562"/>
        <v>-2</v>
      </c>
      <c r="BT330" s="391">
        <f t="shared" si="513"/>
        <v>0</v>
      </c>
      <c r="BU330" s="391">
        <f t="shared" si="513"/>
        <v>0</v>
      </c>
      <c r="BV330" s="391">
        <f t="shared" si="513"/>
        <v>0</v>
      </c>
      <c r="BW330" s="391">
        <f t="shared" si="513"/>
        <v>0</v>
      </c>
      <c r="BX330" s="391">
        <f t="shared" si="531"/>
        <v>0</v>
      </c>
      <c r="BY330" s="391">
        <f t="shared" si="531"/>
        <v>0</v>
      </c>
      <c r="BZ330" s="391">
        <f t="shared" si="531"/>
        <v>0</v>
      </c>
      <c r="CA330" s="391">
        <f t="shared" si="531"/>
        <v>0</v>
      </c>
      <c r="CB330" s="391">
        <f t="shared" si="563"/>
        <v>0</v>
      </c>
      <c r="CC330" s="391">
        <f t="shared" si="563"/>
        <v>0</v>
      </c>
      <c r="CD330" s="392">
        <f t="shared" si="564"/>
        <v>0</v>
      </c>
      <c r="CE330" s="393">
        <f t="shared" si="565"/>
        <v>0</v>
      </c>
      <c r="CF330" s="392">
        <f t="shared" si="529"/>
        <v>0</v>
      </c>
      <c r="CG330" s="392">
        <f t="shared" si="529"/>
        <v>0</v>
      </c>
      <c r="CH330" s="392">
        <f t="shared" si="529"/>
        <v>0</v>
      </c>
      <c r="CI330" s="392">
        <f t="shared" si="529"/>
        <v>0</v>
      </c>
      <c r="CJ330" s="392">
        <f t="shared" si="529"/>
        <v>0</v>
      </c>
      <c r="CK330" s="392">
        <f t="shared" si="529"/>
        <v>0</v>
      </c>
      <c r="CL330" s="392">
        <f t="shared" si="523"/>
        <v>0</v>
      </c>
      <c r="CM330" s="392">
        <f t="shared" si="566"/>
        <v>0</v>
      </c>
      <c r="CN330" s="392">
        <f t="shared" si="567"/>
        <v>0</v>
      </c>
      <c r="CO330" s="394">
        <f t="shared" si="568"/>
        <v>0</v>
      </c>
      <c r="CP330" s="394">
        <f t="shared" si="568"/>
        <v>0</v>
      </c>
      <c r="CQ330" s="395">
        <f t="shared" si="569"/>
        <v>-429</v>
      </c>
      <c r="CR330" s="394">
        <f t="shared" si="606"/>
        <v>0</v>
      </c>
      <c r="CS330" s="394">
        <f t="shared" si="606"/>
        <v>0</v>
      </c>
      <c r="CT330" s="394">
        <f t="shared" si="606"/>
        <v>0</v>
      </c>
      <c r="CU330" s="394">
        <f t="shared" si="606"/>
        <v>0</v>
      </c>
      <c r="CV330" s="394">
        <f t="shared" si="606"/>
        <v>0</v>
      </c>
      <c r="CW330" s="394">
        <f t="shared" si="606"/>
        <v>0</v>
      </c>
      <c r="CX330" s="396">
        <f t="shared" si="570"/>
        <v>0</v>
      </c>
      <c r="CY330" s="396">
        <f t="shared" si="570"/>
        <v>0</v>
      </c>
      <c r="CZ330" s="397">
        <f t="shared" si="571"/>
        <v>0</v>
      </c>
      <c r="DA330" s="397">
        <f t="shared" si="571"/>
        <v>0</v>
      </c>
      <c r="DB330" s="397">
        <f t="shared" si="571"/>
        <v>0</v>
      </c>
      <c r="DC330" s="397">
        <f t="shared" si="572"/>
        <v>0</v>
      </c>
      <c r="DD330" s="397">
        <f t="shared" si="516"/>
        <v>0</v>
      </c>
      <c r="DE330" s="397">
        <f t="shared" si="516"/>
        <v>0</v>
      </c>
      <c r="DF330" s="397">
        <f t="shared" si="516"/>
        <v>0</v>
      </c>
      <c r="DG330" s="397">
        <f t="shared" si="516"/>
        <v>0</v>
      </c>
      <c r="DH330" s="397">
        <f t="shared" si="516"/>
        <v>0</v>
      </c>
      <c r="DI330" s="398">
        <f t="shared" si="573"/>
        <v>0</v>
      </c>
      <c r="DJ330" s="398">
        <f t="shared" si="573"/>
        <v>0</v>
      </c>
      <c r="DK330" s="399">
        <f t="shared" si="574"/>
        <v>0</v>
      </c>
      <c r="DL330" s="399">
        <f t="shared" si="574"/>
        <v>0</v>
      </c>
      <c r="DM330" s="399">
        <f t="shared" si="574"/>
        <v>0</v>
      </c>
      <c r="DN330" s="399">
        <f t="shared" si="533"/>
        <v>0</v>
      </c>
      <c r="DO330" s="399">
        <f t="shared" si="575"/>
        <v>-476</v>
      </c>
      <c r="DP330" s="399">
        <f t="shared" si="576"/>
        <v>0</v>
      </c>
      <c r="DQ330" s="399">
        <f t="shared" si="576"/>
        <v>0</v>
      </c>
      <c r="DR330" s="399">
        <f t="shared" si="576"/>
        <v>0</v>
      </c>
      <c r="DS330" s="399">
        <f t="shared" si="534"/>
        <v>0</v>
      </c>
      <c r="DT330" s="400">
        <f t="shared" si="577"/>
        <v>0</v>
      </c>
      <c r="DU330" s="400">
        <f t="shared" si="577"/>
        <v>0</v>
      </c>
      <c r="DV330" s="386">
        <f t="shared" si="517"/>
        <v>0</v>
      </c>
      <c r="DW330" s="386">
        <f t="shared" si="517"/>
        <v>0</v>
      </c>
      <c r="DX330" s="386">
        <f t="shared" si="517"/>
        <v>0</v>
      </c>
      <c r="DY330" s="386">
        <f t="shared" si="517"/>
        <v>0</v>
      </c>
      <c r="DZ330" s="386">
        <f t="shared" si="517"/>
        <v>0</v>
      </c>
      <c r="EA330" s="401">
        <f t="shared" si="578"/>
        <v>0</v>
      </c>
      <c r="EB330" s="386">
        <f t="shared" si="579"/>
        <v>0</v>
      </c>
      <c r="EC330" s="386">
        <f t="shared" si="579"/>
        <v>0</v>
      </c>
      <c r="ED330" s="386">
        <f t="shared" si="579"/>
        <v>0</v>
      </c>
      <c r="EE330" s="385">
        <f t="shared" si="580"/>
        <v>0</v>
      </c>
      <c r="EF330" s="385">
        <f t="shared" si="580"/>
        <v>0</v>
      </c>
      <c r="EG330" s="402">
        <f t="shared" si="607"/>
        <v>0</v>
      </c>
      <c r="EH330" s="402">
        <f t="shared" si="607"/>
        <v>0</v>
      </c>
      <c r="EI330" s="402">
        <f t="shared" si="607"/>
        <v>0</v>
      </c>
      <c r="EJ330" s="402">
        <f t="shared" si="607"/>
        <v>0</v>
      </c>
      <c r="EK330" s="402">
        <f t="shared" si="607"/>
        <v>0</v>
      </c>
      <c r="EL330" s="402">
        <f t="shared" si="607"/>
        <v>0</v>
      </c>
      <c r="EM330" s="402">
        <f t="shared" si="581"/>
        <v>0</v>
      </c>
      <c r="EN330" s="402">
        <f t="shared" si="582"/>
        <v>0</v>
      </c>
      <c r="EO330" s="402">
        <f t="shared" si="582"/>
        <v>0</v>
      </c>
      <c r="EP330" s="402">
        <f t="shared" si="583"/>
        <v>0</v>
      </c>
      <c r="EQ330" s="402">
        <f t="shared" si="584"/>
        <v>0</v>
      </c>
      <c r="ER330" s="394">
        <f t="shared" si="530"/>
        <v>1.144575897333066</v>
      </c>
      <c r="ES330" s="394">
        <f t="shared" si="530"/>
        <v>0</v>
      </c>
      <c r="ET330" s="394">
        <f t="shared" si="530"/>
        <v>245.51152997794264</v>
      </c>
      <c r="EU330" s="394">
        <f t="shared" si="530"/>
        <v>0</v>
      </c>
      <c r="EV330" s="394">
        <f t="shared" si="530"/>
        <v>272.40906356526972</v>
      </c>
      <c r="EW330" s="394">
        <f t="shared" si="530"/>
        <v>0</v>
      </c>
      <c r="EX330" s="394">
        <f t="shared" si="524"/>
        <v>0</v>
      </c>
      <c r="EY330" s="403">
        <f t="shared" si="585"/>
        <v>2854</v>
      </c>
      <c r="EZ330" s="394">
        <f t="shared" si="586"/>
        <v>0</v>
      </c>
      <c r="FA330" s="396">
        <f t="shared" si="587"/>
        <v>0</v>
      </c>
      <c r="FB330" s="396">
        <f t="shared" si="587"/>
        <v>2334.9348305594544</v>
      </c>
      <c r="FC330" s="404">
        <f t="shared" si="514"/>
        <v>0.85542410266693403</v>
      </c>
      <c r="FD330" s="404">
        <f t="shared" si="514"/>
        <v>0</v>
      </c>
      <c r="FE330" s="404">
        <f t="shared" si="514"/>
        <v>183.48847002205733</v>
      </c>
      <c r="FF330" s="404">
        <f t="shared" si="514"/>
        <v>0</v>
      </c>
      <c r="FG330" s="404">
        <f t="shared" si="532"/>
        <v>203.59093643473028</v>
      </c>
      <c r="FH330" s="404">
        <f t="shared" si="532"/>
        <v>0</v>
      </c>
      <c r="FI330" s="404">
        <f t="shared" si="532"/>
        <v>0</v>
      </c>
      <c r="FJ330" s="404">
        <f t="shared" si="532"/>
        <v>0</v>
      </c>
      <c r="FK330" s="392">
        <f t="shared" si="588"/>
        <v>2133</v>
      </c>
      <c r="FL330" s="384">
        <f t="shared" si="589"/>
        <v>0</v>
      </c>
      <c r="FM330" s="384">
        <f t="shared" si="589"/>
        <v>1745.0651694405453</v>
      </c>
      <c r="FN330" s="405">
        <f t="shared" si="525"/>
        <v>0</v>
      </c>
      <c r="FO330" s="405">
        <f t="shared" si="526"/>
        <v>0</v>
      </c>
      <c r="FP330" s="405">
        <f t="shared" si="527"/>
        <v>0</v>
      </c>
      <c r="FQ330" s="405">
        <f t="shared" si="518"/>
        <v>0</v>
      </c>
      <c r="FR330" s="405">
        <f t="shared" si="518"/>
        <v>0</v>
      </c>
      <c r="FS330" s="405">
        <f t="shared" si="518"/>
        <v>0</v>
      </c>
      <c r="FT330" s="405">
        <f t="shared" si="518"/>
        <v>0</v>
      </c>
      <c r="FU330" s="405">
        <f t="shared" si="518"/>
        <v>0</v>
      </c>
      <c r="FV330" s="405">
        <f t="shared" si="518"/>
        <v>0</v>
      </c>
      <c r="FW330" s="397">
        <f t="shared" si="590"/>
        <v>12336.58243015104</v>
      </c>
      <c r="FX330" s="406">
        <f t="shared" si="591"/>
        <v>12336.58243015104</v>
      </c>
      <c r="FY330" s="331">
        <f t="shared" si="592"/>
        <v>16416.58243015104</v>
      </c>
      <c r="FZ330" s="382">
        <f t="shared" si="593"/>
        <v>0</v>
      </c>
      <c r="GA330" s="331">
        <f t="shared" si="594"/>
        <v>0</v>
      </c>
      <c r="GB330" s="407">
        <f t="shared" si="595"/>
        <v>0</v>
      </c>
      <c r="GC330" s="407">
        <f t="shared" si="596"/>
        <v>0</v>
      </c>
      <c r="GD330" s="407">
        <f t="shared" si="597"/>
        <v>0</v>
      </c>
      <c r="GE330" s="407">
        <f t="shared" si="598"/>
        <v>0</v>
      </c>
      <c r="GF330" s="407">
        <f t="shared" si="599"/>
        <v>0</v>
      </c>
      <c r="GG330" s="407">
        <f t="shared" si="600"/>
        <v>0</v>
      </c>
      <c r="GH330" s="407">
        <f t="shared" si="601"/>
        <v>1.1368683772161603E-13</v>
      </c>
      <c r="GI330" s="407">
        <f t="shared" si="602"/>
        <v>2.2737367544323206E-13</v>
      </c>
      <c r="GJ330">
        <f t="shared" si="603"/>
        <v>0</v>
      </c>
      <c r="GK330" s="382">
        <f t="shared" si="604"/>
        <v>3.4106051316484809E-13</v>
      </c>
      <c r="GL330">
        <v>4</v>
      </c>
      <c r="GM330">
        <f t="shared" si="512"/>
        <v>0</v>
      </c>
      <c r="GN330">
        <f t="shared" si="512"/>
        <v>0</v>
      </c>
      <c r="GO330">
        <f t="shared" si="512"/>
        <v>0</v>
      </c>
      <c r="GP330">
        <f t="shared" si="512"/>
        <v>0</v>
      </c>
      <c r="GQ330">
        <f t="shared" si="512"/>
        <v>0</v>
      </c>
      <c r="GR330">
        <f t="shared" si="509"/>
        <v>0</v>
      </c>
      <c r="GS330">
        <f t="shared" si="509"/>
        <v>0</v>
      </c>
      <c r="GT330">
        <f t="shared" si="509"/>
        <v>2854</v>
      </c>
      <c r="GU330">
        <f t="shared" si="509"/>
        <v>2133</v>
      </c>
      <c r="GV330">
        <f t="shared" si="509"/>
        <v>12336.58243015104</v>
      </c>
    </row>
    <row r="331" spans="1:204" customFormat="1" x14ac:dyDescent="0.25">
      <c r="A331" s="378">
        <v>13011</v>
      </c>
      <c r="B331" s="32" t="s">
        <v>1003</v>
      </c>
      <c r="C331" t="s">
        <v>874</v>
      </c>
      <c r="D331">
        <v>4</v>
      </c>
      <c r="E331" s="379">
        <v>1209</v>
      </c>
      <c r="F331" s="379">
        <v>2787</v>
      </c>
      <c r="G331" s="379">
        <v>124</v>
      </c>
      <c r="H331" s="379">
        <v>0</v>
      </c>
      <c r="I331" s="379">
        <v>770</v>
      </c>
      <c r="J331" s="379">
        <v>0</v>
      </c>
      <c r="K331" s="379">
        <v>1099</v>
      </c>
      <c r="L331" s="379">
        <v>0</v>
      </c>
      <c r="M331" s="380">
        <v>0</v>
      </c>
      <c r="N331" s="381">
        <f t="shared" si="535"/>
        <v>5989</v>
      </c>
      <c r="O331" s="379">
        <v>1753</v>
      </c>
      <c r="P331" s="379">
        <v>1512</v>
      </c>
      <c r="Q331" s="379">
        <v>110</v>
      </c>
      <c r="R331" s="379">
        <v>0</v>
      </c>
      <c r="S331" s="379">
        <v>570</v>
      </c>
      <c r="T331" s="379">
        <v>0</v>
      </c>
      <c r="U331" s="379">
        <v>334</v>
      </c>
      <c r="V331" s="379">
        <v>0</v>
      </c>
      <c r="W331" s="480">
        <f>(VLOOKUP(A331,'[1]floresta plant'!$A$4:$F$573,6,0))*1000</f>
        <v>0</v>
      </c>
      <c r="X331" s="24">
        <f t="shared" si="536"/>
        <v>4279</v>
      </c>
      <c r="Y331" s="53">
        <f t="shared" si="528"/>
        <v>-14</v>
      </c>
      <c r="Z331" s="53">
        <f t="shared" si="528"/>
        <v>0</v>
      </c>
      <c r="AA331" s="53">
        <f t="shared" si="528"/>
        <v>-200</v>
      </c>
      <c r="AB331" s="53">
        <f t="shared" si="528"/>
        <v>0</v>
      </c>
      <c r="AC331" s="53">
        <f t="shared" si="528"/>
        <v>-765</v>
      </c>
      <c r="AD331" s="53">
        <f t="shared" si="528"/>
        <v>0</v>
      </c>
      <c r="AE331" s="53">
        <f t="shared" si="519"/>
        <v>0</v>
      </c>
      <c r="AF331" s="53">
        <f t="shared" si="537"/>
        <v>-1275</v>
      </c>
      <c r="AG331" s="53">
        <f t="shared" si="538"/>
        <v>544</v>
      </c>
      <c r="AH331" s="53">
        <f t="shared" si="539"/>
        <v>20034.434972752118</v>
      </c>
      <c r="AI331" s="53">
        <f t="shared" si="605"/>
        <v>-1710</v>
      </c>
      <c r="AJ331" s="469">
        <v>0</v>
      </c>
      <c r="AK331" s="469">
        <v>18324.434972752118</v>
      </c>
      <c r="AL331" s="469">
        <v>0</v>
      </c>
      <c r="AM331" s="470">
        <f t="shared" si="540"/>
        <v>18324.434972752118</v>
      </c>
      <c r="AN331" s="53">
        <f t="shared" si="541"/>
        <v>20034.434972752118</v>
      </c>
      <c r="AO331" s="382">
        <f t="shared" si="542"/>
        <v>3</v>
      </c>
      <c r="AP331">
        <v>4</v>
      </c>
      <c r="AQ331" s="383">
        <f t="shared" si="543"/>
        <v>544</v>
      </c>
      <c r="AR331" s="383">
        <f t="shared" si="544"/>
        <v>-2254</v>
      </c>
      <c r="AS331" s="383">
        <f t="shared" si="545"/>
        <v>0</v>
      </c>
      <c r="AT331" s="383">
        <f t="shared" si="546"/>
        <v>2240</v>
      </c>
      <c r="AU331" s="383">
        <f t="shared" si="547"/>
        <v>0</v>
      </c>
      <c r="AV331" s="383">
        <f t="shared" si="548"/>
        <v>1</v>
      </c>
      <c r="AW331" s="383">
        <f t="shared" si="549"/>
        <v>0</v>
      </c>
      <c r="AX331" s="383">
        <f t="shared" si="550"/>
        <v>1</v>
      </c>
      <c r="AY331" s="383">
        <f t="shared" si="551"/>
        <v>0</v>
      </c>
      <c r="AZ331">
        <f t="shared" si="552"/>
        <v>0</v>
      </c>
      <c r="BA331">
        <f t="shared" si="553"/>
        <v>0</v>
      </c>
      <c r="BB331" s="383">
        <f t="shared" si="554"/>
        <v>0</v>
      </c>
      <c r="BC331" s="384">
        <f t="shared" si="520"/>
        <v>6.2111801242236021E-3</v>
      </c>
      <c r="BD331" s="384">
        <f t="shared" si="521"/>
        <v>0</v>
      </c>
      <c r="BE331" s="384">
        <f t="shared" si="522"/>
        <v>8.8731144631765749E-2</v>
      </c>
      <c r="BF331" s="384">
        <f t="shared" si="515"/>
        <v>0</v>
      </c>
      <c r="BG331" s="384">
        <f t="shared" si="515"/>
        <v>0.33939662821650401</v>
      </c>
      <c r="BH331" s="384">
        <f t="shared" si="515"/>
        <v>0</v>
      </c>
      <c r="BI331" s="384">
        <f t="shared" si="515"/>
        <v>0</v>
      </c>
      <c r="BJ331" s="384">
        <f t="shared" si="515"/>
        <v>0.56566104702750664</v>
      </c>
      <c r="BK331" s="384">
        <f t="shared" si="515"/>
        <v>544</v>
      </c>
      <c r="BL331" s="474">
        <f t="shared" si="555"/>
        <v>2254</v>
      </c>
      <c r="BM331" s="409">
        <f t="shared" si="556"/>
        <v>20034.434972752118</v>
      </c>
      <c r="BN331" s="473">
        <f t="shared" si="557"/>
        <v>544</v>
      </c>
      <c r="BO331" s="387">
        <f t="shared" si="558"/>
        <v>1</v>
      </c>
      <c r="BP331" s="387">
        <f t="shared" si="559"/>
        <v>0</v>
      </c>
      <c r="BQ331" s="388">
        <f t="shared" si="560"/>
        <v>0</v>
      </c>
      <c r="BR331" s="389">
        <f t="shared" si="561"/>
        <v>1710</v>
      </c>
      <c r="BS331" s="390">
        <f t="shared" si="562"/>
        <v>-14</v>
      </c>
      <c r="BT331" s="391">
        <f t="shared" si="513"/>
        <v>0</v>
      </c>
      <c r="BU331" s="391">
        <f t="shared" si="513"/>
        <v>0</v>
      </c>
      <c r="BV331" s="391">
        <f t="shared" si="513"/>
        <v>0</v>
      </c>
      <c r="BW331" s="391">
        <f t="shared" si="513"/>
        <v>0</v>
      </c>
      <c r="BX331" s="391">
        <f t="shared" si="531"/>
        <v>0</v>
      </c>
      <c r="BY331" s="391">
        <f t="shared" si="531"/>
        <v>0</v>
      </c>
      <c r="BZ331" s="391">
        <f t="shared" si="531"/>
        <v>0</v>
      </c>
      <c r="CA331" s="391">
        <f t="shared" si="531"/>
        <v>0</v>
      </c>
      <c r="CB331" s="391">
        <f t="shared" si="563"/>
        <v>0</v>
      </c>
      <c r="CC331" s="391">
        <f t="shared" si="563"/>
        <v>0</v>
      </c>
      <c r="CD331" s="392">
        <f t="shared" si="564"/>
        <v>0</v>
      </c>
      <c r="CE331" s="393">
        <f t="shared" si="565"/>
        <v>0</v>
      </c>
      <c r="CF331" s="392">
        <f t="shared" si="529"/>
        <v>0</v>
      </c>
      <c r="CG331" s="392">
        <f t="shared" si="529"/>
        <v>0</v>
      </c>
      <c r="CH331" s="392">
        <f t="shared" si="529"/>
        <v>0</v>
      </c>
      <c r="CI331" s="392">
        <f t="shared" si="529"/>
        <v>0</v>
      </c>
      <c r="CJ331" s="392">
        <f t="shared" si="529"/>
        <v>0</v>
      </c>
      <c r="CK331" s="392">
        <f t="shared" si="529"/>
        <v>0</v>
      </c>
      <c r="CL331" s="392">
        <f t="shared" si="523"/>
        <v>0</v>
      </c>
      <c r="CM331" s="392">
        <f t="shared" si="566"/>
        <v>0</v>
      </c>
      <c r="CN331" s="392">
        <f t="shared" si="567"/>
        <v>0</v>
      </c>
      <c r="CO331" s="394">
        <f t="shared" si="568"/>
        <v>0</v>
      </c>
      <c r="CP331" s="394">
        <f t="shared" si="568"/>
        <v>0</v>
      </c>
      <c r="CQ331" s="395">
        <f t="shared" si="569"/>
        <v>-200</v>
      </c>
      <c r="CR331" s="394">
        <f t="shared" si="606"/>
        <v>0</v>
      </c>
      <c r="CS331" s="394">
        <f t="shared" si="606"/>
        <v>0</v>
      </c>
      <c r="CT331" s="394">
        <f t="shared" si="606"/>
        <v>0</v>
      </c>
      <c r="CU331" s="394">
        <f t="shared" si="606"/>
        <v>0</v>
      </c>
      <c r="CV331" s="394">
        <f t="shared" si="606"/>
        <v>0</v>
      </c>
      <c r="CW331" s="394">
        <f t="shared" si="606"/>
        <v>0</v>
      </c>
      <c r="CX331" s="396">
        <f t="shared" si="570"/>
        <v>0</v>
      </c>
      <c r="CY331" s="396">
        <f t="shared" si="570"/>
        <v>0</v>
      </c>
      <c r="CZ331" s="397">
        <f t="shared" si="571"/>
        <v>0</v>
      </c>
      <c r="DA331" s="397">
        <f t="shared" si="571"/>
        <v>0</v>
      </c>
      <c r="DB331" s="397">
        <f t="shared" si="571"/>
        <v>0</v>
      </c>
      <c r="DC331" s="397">
        <f t="shared" si="572"/>
        <v>0</v>
      </c>
      <c r="DD331" s="397">
        <f t="shared" si="516"/>
        <v>0</v>
      </c>
      <c r="DE331" s="397">
        <f t="shared" si="516"/>
        <v>0</v>
      </c>
      <c r="DF331" s="397">
        <f t="shared" si="516"/>
        <v>0</v>
      </c>
      <c r="DG331" s="397">
        <f t="shared" si="516"/>
        <v>0</v>
      </c>
      <c r="DH331" s="397">
        <f t="shared" si="516"/>
        <v>0</v>
      </c>
      <c r="DI331" s="398">
        <f t="shared" si="573"/>
        <v>0</v>
      </c>
      <c r="DJ331" s="398">
        <f t="shared" si="573"/>
        <v>0</v>
      </c>
      <c r="DK331" s="399">
        <f t="shared" si="574"/>
        <v>0</v>
      </c>
      <c r="DL331" s="399">
        <f t="shared" si="574"/>
        <v>0</v>
      </c>
      <c r="DM331" s="399">
        <f t="shared" si="574"/>
        <v>0</v>
      </c>
      <c r="DN331" s="399">
        <f t="shared" si="533"/>
        <v>0</v>
      </c>
      <c r="DO331" s="399">
        <f t="shared" si="575"/>
        <v>-765</v>
      </c>
      <c r="DP331" s="399">
        <f t="shared" si="576"/>
        <v>0</v>
      </c>
      <c r="DQ331" s="399">
        <f t="shared" si="576"/>
        <v>0</v>
      </c>
      <c r="DR331" s="399">
        <f t="shared" si="576"/>
        <v>0</v>
      </c>
      <c r="DS331" s="399">
        <f t="shared" si="534"/>
        <v>0</v>
      </c>
      <c r="DT331" s="400">
        <f t="shared" si="577"/>
        <v>0</v>
      </c>
      <c r="DU331" s="400">
        <f t="shared" si="577"/>
        <v>0</v>
      </c>
      <c r="DV331" s="386">
        <f t="shared" si="517"/>
        <v>0</v>
      </c>
      <c r="DW331" s="386">
        <f t="shared" si="517"/>
        <v>0</v>
      </c>
      <c r="DX331" s="386">
        <f t="shared" si="517"/>
        <v>0</v>
      </c>
      <c r="DY331" s="386">
        <f t="shared" si="517"/>
        <v>0</v>
      </c>
      <c r="DZ331" s="386">
        <f t="shared" si="517"/>
        <v>0</v>
      </c>
      <c r="EA331" s="401">
        <f t="shared" si="578"/>
        <v>0</v>
      </c>
      <c r="EB331" s="386">
        <f t="shared" si="579"/>
        <v>0</v>
      </c>
      <c r="EC331" s="386">
        <f t="shared" si="579"/>
        <v>0</v>
      </c>
      <c r="ED331" s="386">
        <f t="shared" si="579"/>
        <v>0</v>
      </c>
      <c r="EE331" s="385">
        <f t="shared" si="580"/>
        <v>0</v>
      </c>
      <c r="EF331" s="385">
        <f t="shared" si="580"/>
        <v>0</v>
      </c>
      <c r="EG331" s="402">
        <f t="shared" si="607"/>
        <v>0</v>
      </c>
      <c r="EH331" s="402">
        <f t="shared" si="607"/>
        <v>0</v>
      </c>
      <c r="EI331" s="402">
        <f t="shared" si="607"/>
        <v>0</v>
      </c>
      <c r="EJ331" s="402">
        <f t="shared" si="607"/>
        <v>0</v>
      </c>
      <c r="EK331" s="402">
        <f t="shared" si="607"/>
        <v>0</v>
      </c>
      <c r="EL331" s="402">
        <f t="shared" si="607"/>
        <v>0</v>
      </c>
      <c r="EM331" s="402">
        <f t="shared" si="581"/>
        <v>0</v>
      </c>
      <c r="EN331" s="402">
        <f t="shared" si="582"/>
        <v>0</v>
      </c>
      <c r="EO331" s="402">
        <f t="shared" si="582"/>
        <v>0</v>
      </c>
      <c r="EP331" s="402">
        <f t="shared" si="583"/>
        <v>0</v>
      </c>
      <c r="EQ331" s="402">
        <f t="shared" si="584"/>
        <v>0</v>
      </c>
      <c r="ER331" s="394">
        <f t="shared" si="530"/>
        <v>0</v>
      </c>
      <c r="ES331" s="394">
        <f t="shared" si="530"/>
        <v>0</v>
      </c>
      <c r="ET331" s="394">
        <f t="shared" si="530"/>
        <v>0</v>
      </c>
      <c r="EU331" s="394">
        <f t="shared" si="530"/>
        <v>0</v>
      </c>
      <c r="EV331" s="394">
        <f t="shared" si="530"/>
        <v>0</v>
      </c>
      <c r="EW331" s="394">
        <f t="shared" si="530"/>
        <v>0</v>
      </c>
      <c r="EX331" s="394">
        <f t="shared" si="524"/>
        <v>0</v>
      </c>
      <c r="EY331" s="403">
        <f t="shared" si="585"/>
        <v>-1275</v>
      </c>
      <c r="EZ331" s="394">
        <f t="shared" si="586"/>
        <v>0</v>
      </c>
      <c r="FA331" s="396">
        <f t="shared" si="587"/>
        <v>0</v>
      </c>
      <c r="FB331" s="396">
        <f t="shared" si="587"/>
        <v>0</v>
      </c>
      <c r="FC331" s="404">
        <f t="shared" si="514"/>
        <v>3.3788819875776395</v>
      </c>
      <c r="FD331" s="404">
        <f t="shared" si="514"/>
        <v>0</v>
      </c>
      <c r="FE331" s="404">
        <f t="shared" si="514"/>
        <v>48.269742679680569</v>
      </c>
      <c r="FF331" s="404">
        <f t="shared" si="514"/>
        <v>0</v>
      </c>
      <c r="FG331" s="404">
        <f t="shared" si="532"/>
        <v>184.6317657497782</v>
      </c>
      <c r="FH331" s="404">
        <f t="shared" si="532"/>
        <v>0</v>
      </c>
      <c r="FI331" s="404">
        <f t="shared" si="532"/>
        <v>0</v>
      </c>
      <c r="FJ331" s="404">
        <f t="shared" si="532"/>
        <v>307.71960958296359</v>
      </c>
      <c r="FK331" s="392">
        <f t="shared" si="588"/>
        <v>544</v>
      </c>
      <c r="FL331" s="384">
        <f t="shared" si="589"/>
        <v>0</v>
      </c>
      <c r="FM331" s="384">
        <f t="shared" si="589"/>
        <v>0</v>
      </c>
      <c r="FN331" s="405">
        <f t="shared" si="525"/>
        <v>10.621118012422359</v>
      </c>
      <c r="FO331" s="405">
        <f t="shared" si="526"/>
        <v>0</v>
      </c>
      <c r="FP331" s="405">
        <f t="shared" si="527"/>
        <v>151.73025732031942</v>
      </c>
      <c r="FQ331" s="405">
        <f t="shared" si="518"/>
        <v>0</v>
      </c>
      <c r="FR331" s="405">
        <f t="shared" si="518"/>
        <v>580.36823425022192</v>
      </c>
      <c r="FS331" s="405">
        <f t="shared" si="518"/>
        <v>0</v>
      </c>
      <c r="FT331" s="405">
        <f t="shared" si="518"/>
        <v>0</v>
      </c>
      <c r="FU331" s="405">
        <f t="shared" si="518"/>
        <v>967.2803904170363</v>
      </c>
      <c r="FV331" s="405">
        <f t="shared" si="518"/>
        <v>0</v>
      </c>
      <c r="FW331" s="397">
        <f t="shared" si="590"/>
        <v>20034.434972752118</v>
      </c>
      <c r="FX331" s="406">
        <f t="shared" si="591"/>
        <v>18324.434972752118</v>
      </c>
      <c r="FY331" s="331">
        <f t="shared" si="592"/>
        <v>18324.434972752118</v>
      </c>
      <c r="FZ331" s="382">
        <f t="shared" si="593"/>
        <v>0</v>
      </c>
      <c r="GA331" s="331">
        <f t="shared" si="594"/>
        <v>0</v>
      </c>
      <c r="GB331" s="407">
        <f t="shared" si="595"/>
        <v>0</v>
      </c>
      <c r="GC331" s="407">
        <f t="shared" si="596"/>
        <v>0</v>
      </c>
      <c r="GD331" s="407">
        <f t="shared" si="597"/>
        <v>0</v>
      </c>
      <c r="GE331" s="407">
        <f t="shared" si="598"/>
        <v>0</v>
      </c>
      <c r="GF331" s="407">
        <f t="shared" si="599"/>
        <v>0</v>
      </c>
      <c r="GG331" s="407">
        <f t="shared" si="600"/>
        <v>0</v>
      </c>
      <c r="GH331" s="407">
        <f t="shared" si="601"/>
        <v>0</v>
      </c>
      <c r="GI331" s="407">
        <f t="shared" si="602"/>
        <v>0</v>
      </c>
      <c r="GJ331">
        <f t="shared" si="603"/>
        <v>0</v>
      </c>
      <c r="GK331" s="382">
        <f t="shared" si="604"/>
        <v>0</v>
      </c>
      <c r="GL331">
        <v>4</v>
      </c>
      <c r="GM331">
        <f t="shared" si="512"/>
        <v>0</v>
      </c>
      <c r="GN331">
        <f t="shared" si="512"/>
        <v>0</v>
      </c>
      <c r="GO331">
        <f t="shared" si="512"/>
        <v>0</v>
      </c>
      <c r="GP331">
        <f t="shared" si="512"/>
        <v>0</v>
      </c>
      <c r="GQ331">
        <f t="shared" si="512"/>
        <v>0</v>
      </c>
      <c r="GR331">
        <f t="shared" si="509"/>
        <v>0</v>
      </c>
      <c r="GS331">
        <f t="shared" si="509"/>
        <v>0</v>
      </c>
      <c r="GT331">
        <f t="shared" si="509"/>
        <v>0</v>
      </c>
      <c r="GU331">
        <f t="shared" si="509"/>
        <v>544</v>
      </c>
      <c r="GV331">
        <f t="shared" si="509"/>
        <v>20034.434972752118</v>
      </c>
    </row>
    <row r="332" spans="1:204" customFormat="1" x14ac:dyDescent="0.25">
      <c r="A332" s="378">
        <v>13012</v>
      </c>
      <c r="B332" s="32" t="s">
        <v>1004</v>
      </c>
      <c r="C332" t="s">
        <v>874</v>
      </c>
      <c r="D332">
        <v>4</v>
      </c>
      <c r="E332" s="379">
        <v>4311</v>
      </c>
      <c r="F332" s="379">
        <v>643</v>
      </c>
      <c r="G332" s="379">
        <v>370</v>
      </c>
      <c r="H332" s="379">
        <v>0</v>
      </c>
      <c r="I332" s="379">
        <v>1140</v>
      </c>
      <c r="J332" s="379">
        <v>0</v>
      </c>
      <c r="K332" s="379">
        <v>207</v>
      </c>
      <c r="L332" s="379">
        <v>0</v>
      </c>
      <c r="M332" s="380">
        <v>0</v>
      </c>
      <c r="N332" s="381">
        <f t="shared" si="535"/>
        <v>6671</v>
      </c>
      <c r="O332" s="379">
        <v>4620</v>
      </c>
      <c r="P332" s="379">
        <v>1563</v>
      </c>
      <c r="Q332" s="379">
        <v>370</v>
      </c>
      <c r="R332" s="379">
        <v>0</v>
      </c>
      <c r="S332" s="379">
        <v>865</v>
      </c>
      <c r="T332" s="379">
        <v>0</v>
      </c>
      <c r="U332" s="379">
        <v>111</v>
      </c>
      <c r="V332" s="379">
        <v>0</v>
      </c>
      <c r="W332" s="480">
        <f>(VLOOKUP(A332,'[1]floresta plant'!$A$4:$F$573,6,0))*1000</f>
        <v>0</v>
      </c>
      <c r="X332" s="24">
        <f t="shared" si="536"/>
        <v>7529</v>
      </c>
      <c r="Y332" s="53">
        <f t="shared" si="528"/>
        <v>0</v>
      </c>
      <c r="Z332" s="53">
        <f t="shared" si="528"/>
        <v>0</v>
      </c>
      <c r="AA332" s="53">
        <f t="shared" si="528"/>
        <v>-275</v>
      </c>
      <c r="AB332" s="53">
        <f t="shared" si="528"/>
        <v>0</v>
      </c>
      <c r="AC332" s="53">
        <f t="shared" si="528"/>
        <v>-96</v>
      </c>
      <c r="AD332" s="53">
        <f t="shared" si="528"/>
        <v>0</v>
      </c>
      <c r="AE332" s="53">
        <f t="shared" si="519"/>
        <v>0</v>
      </c>
      <c r="AF332" s="53">
        <f t="shared" si="537"/>
        <v>920</v>
      </c>
      <c r="AG332" s="53">
        <f t="shared" si="538"/>
        <v>309</v>
      </c>
      <c r="AH332" s="53">
        <f t="shared" si="539"/>
        <v>72964.999900973417</v>
      </c>
      <c r="AI332" s="53">
        <f t="shared" si="605"/>
        <v>858</v>
      </c>
      <c r="AJ332" s="469">
        <v>0</v>
      </c>
      <c r="AK332" s="469">
        <v>73822.999900973417</v>
      </c>
      <c r="AL332" s="469">
        <v>0</v>
      </c>
      <c r="AM332" s="470">
        <f t="shared" si="540"/>
        <v>73822.999900973417</v>
      </c>
      <c r="AN332" s="53">
        <f t="shared" si="541"/>
        <v>72964.999900973417</v>
      </c>
      <c r="AO332" s="382">
        <f t="shared" si="542"/>
        <v>1</v>
      </c>
      <c r="AP332">
        <v>4</v>
      </c>
      <c r="AQ332" s="383">
        <f t="shared" si="543"/>
        <v>1229</v>
      </c>
      <c r="AR332" s="383">
        <f t="shared" si="544"/>
        <v>-371</v>
      </c>
      <c r="AS332" s="383">
        <f t="shared" si="545"/>
        <v>0</v>
      </c>
      <c r="AT332" s="383">
        <f t="shared" si="546"/>
        <v>371</v>
      </c>
      <c r="AU332" s="383">
        <f t="shared" si="547"/>
        <v>0</v>
      </c>
      <c r="AV332" s="383">
        <f t="shared" si="548"/>
        <v>1</v>
      </c>
      <c r="AW332" s="383">
        <f t="shared" si="549"/>
        <v>0</v>
      </c>
      <c r="AX332" s="383">
        <f t="shared" si="550"/>
        <v>1</v>
      </c>
      <c r="AY332" s="383">
        <f t="shared" si="551"/>
        <v>0</v>
      </c>
      <c r="AZ332">
        <f t="shared" si="552"/>
        <v>0</v>
      </c>
      <c r="BA332">
        <f t="shared" si="553"/>
        <v>0</v>
      </c>
      <c r="BB332" s="383">
        <f t="shared" si="554"/>
        <v>0</v>
      </c>
      <c r="BC332" s="384">
        <f t="shared" si="520"/>
        <v>0</v>
      </c>
      <c r="BD332" s="384">
        <f t="shared" si="521"/>
        <v>0</v>
      </c>
      <c r="BE332" s="384">
        <f t="shared" si="522"/>
        <v>0.74123989218328845</v>
      </c>
      <c r="BF332" s="384">
        <f t="shared" si="515"/>
        <v>0</v>
      </c>
      <c r="BG332" s="384">
        <f t="shared" si="515"/>
        <v>0.2587601078167116</v>
      </c>
      <c r="BH332" s="384">
        <f t="shared" si="515"/>
        <v>0</v>
      </c>
      <c r="BI332" s="384">
        <f t="shared" si="515"/>
        <v>0</v>
      </c>
      <c r="BJ332" s="384">
        <f t="shared" si="515"/>
        <v>920</v>
      </c>
      <c r="BK332" s="384">
        <f t="shared" si="515"/>
        <v>309</v>
      </c>
      <c r="BL332" s="474">
        <f t="shared" si="555"/>
        <v>371</v>
      </c>
      <c r="BM332" s="409">
        <f t="shared" si="556"/>
        <v>72964.999900973417</v>
      </c>
      <c r="BN332" s="473">
        <f t="shared" si="557"/>
        <v>1229</v>
      </c>
      <c r="BO332" s="387">
        <f t="shared" si="558"/>
        <v>0.30187144019528073</v>
      </c>
      <c r="BP332" s="387">
        <f t="shared" si="559"/>
        <v>0</v>
      </c>
      <c r="BQ332" s="388">
        <f t="shared" si="560"/>
        <v>0.69812855980471933</v>
      </c>
      <c r="BR332" s="389">
        <f t="shared" si="561"/>
        <v>0</v>
      </c>
      <c r="BS332" s="390">
        <f t="shared" si="562"/>
        <v>0</v>
      </c>
      <c r="BT332" s="391">
        <f t="shared" si="513"/>
        <v>0</v>
      </c>
      <c r="BU332" s="391">
        <f t="shared" si="513"/>
        <v>0</v>
      </c>
      <c r="BV332" s="391">
        <f t="shared" si="513"/>
        <v>0</v>
      </c>
      <c r="BW332" s="391">
        <f t="shared" si="513"/>
        <v>0</v>
      </c>
      <c r="BX332" s="391">
        <f t="shared" si="531"/>
        <v>0</v>
      </c>
      <c r="BY332" s="391">
        <f t="shared" si="531"/>
        <v>0</v>
      </c>
      <c r="BZ332" s="391">
        <f t="shared" si="531"/>
        <v>0</v>
      </c>
      <c r="CA332" s="391">
        <f t="shared" si="531"/>
        <v>0</v>
      </c>
      <c r="CB332" s="391">
        <f t="shared" si="563"/>
        <v>0</v>
      </c>
      <c r="CC332" s="391">
        <f t="shared" si="563"/>
        <v>0</v>
      </c>
      <c r="CD332" s="392">
        <f t="shared" si="564"/>
        <v>0</v>
      </c>
      <c r="CE332" s="393">
        <f t="shared" si="565"/>
        <v>0</v>
      </c>
      <c r="CF332" s="392">
        <f t="shared" si="529"/>
        <v>0</v>
      </c>
      <c r="CG332" s="392">
        <f t="shared" si="529"/>
        <v>0</v>
      </c>
      <c r="CH332" s="392">
        <f t="shared" si="529"/>
        <v>0</v>
      </c>
      <c r="CI332" s="392">
        <f t="shared" si="529"/>
        <v>0</v>
      </c>
      <c r="CJ332" s="392">
        <f t="shared" si="529"/>
        <v>0</v>
      </c>
      <c r="CK332" s="392">
        <f t="shared" si="529"/>
        <v>0</v>
      </c>
      <c r="CL332" s="392">
        <f t="shared" si="523"/>
        <v>0</v>
      </c>
      <c r="CM332" s="392">
        <f t="shared" si="566"/>
        <v>0</v>
      </c>
      <c r="CN332" s="392">
        <f t="shared" si="567"/>
        <v>0</v>
      </c>
      <c r="CO332" s="394">
        <f t="shared" si="568"/>
        <v>0</v>
      </c>
      <c r="CP332" s="394">
        <f t="shared" si="568"/>
        <v>0</v>
      </c>
      <c r="CQ332" s="395">
        <f t="shared" si="569"/>
        <v>-275</v>
      </c>
      <c r="CR332" s="394">
        <f t="shared" si="606"/>
        <v>0</v>
      </c>
      <c r="CS332" s="394">
        <f t="shared" si="606"/>
        <v>0</v>
      </c>
      <c r="CT332" s="394">
        <f t="shared" si="606"/>
        <v>0</v>
      </c>
      <c r="CU332" s="394">
        <f t="shared" si="606"/>
        <v>0</v>
      </c>
      <c r="CV332" s="394">
        <f t="shared" si="606"/>
        <v>0</v>
      </c>
      <c r="CW332" s="394">
        <f t="shared" si="606"/>
        <v>0</v>
      </c>
      <c r="CX332" s="396">
        <f t="shared" si="570"/>
        <v>0</v>
      </c>
      <c r="CY332" s="396">
        <f t="shared" si="570"/>
        <v>0</v>
      </c>
      <c r="CZ332" s="397">
        <f t="shared" si="571"/>
        <v>0</v>
      </c>
      <c r="DA332" s="397">
        <f t="shared" si="571"/>
        <v>0</v>
      </c>
      <c r="DB332" s="397">
        <f t="shared" si="571"/>
        <v>0</v>
      </c>
      <c r="DC332" s="397">
        <f t="shared" si="572"/>
        <v>0</v>
      </c>
      <c r="DD332" s="397">
        <f t="shared" si="516"/>
        <v>0</v>
      </c>
      <c r="DE332" s="397">
        <f t="shared" si="516"/>
        <v>0</v>
      </c>
      <c r="DF332" s="397">
        <f t="shared" si="516"/>
        <v>0</v>
      </c>
      <c r="DG332" s="397">
        <f t="shared" si="516"/>
        <v>0</v>
      </c>
      <c r="DH332" s="397">
        <f t="shared" si="516"/>
        <v>0</v>
      </c>
      <c r="DI332" s="398">
        <f t="shared" si="573"/>
        <v>0</v>
      </c>
      <c r="DJ332" s="398">
        <f t="shared" si="573"/>
        <v>0</v>
      </c>
      <c r="DK332" s="399">
        <f t="shared" si="574"/>
        <v>0</v>
      </c>
      <c r="DL332" s="399">
        <f t="shared" si="574"/>
        <v>0</v>
      </c>
      <c r="DM332" s="399">
        <f t="shared" si="574"/>
        <v>0</v>
      </c>
      <c r="DN332" s="399">
        <f t="shared" si="533"/>
        <v>0</v>
      </c>
      <c r="DO332" s="399">
        <f t="shared" si="575"/>
        <v>-96</v>
      </c>
      <c r="DP332" s="399">
        <f t="shared" si="576"/>
        <v>0</v>
      </c>
      <c r="DQ332" s="399">
        <f t="shared" si="576"/>
        <v>0</v>
      </c>
      <c r="DR332" s="399">
        <f t="shared" si="576"/>
        <v>0</v>
      </c>
      <c r="DS332" s="399">
        <f t="shared" si="534"/>
        <v>0</v>
      </c>
      <c r="DT332" s="400">
        <f t="shared" si="577"/>
        <v>0</v>
      </c>
      <c r="DU332" s="400">
        <f t="shared" si="577"/>
        <v>0</v>
      </c>
      <c r="DV332" s="386">
        <f t="shared" si="517"/>
        <v>0</v>
      </c>
      <c r="DW332" s="386">
        <f t="shared" si="517"/>
        <v>0</v>
      </c>
      <c r="DX332" s="386">
        <f t="shared" si="517"/>
        <v>0</v>
      </c>
      <c r="DY332" s="386">
        <f t="shared" si="517"/>
        <v>0</v>
      </c>
      <c r="DZ332" s="386">
        <f t="shared" si="517"/>
        <v>0</v>
      </c>
      <c r="EA332" s="401">
        <f t="shared" si="578"/>
        <v>0</v>
      </c>
      <c r="EB332" s="386">
        <f t="shared" si="579"/>
        <v>0</v>
      </c>
      <c r="EC332" s="386">
        <f t="shared" si="579"/>
        <v>0</v>
      </c>
      <c r="ED332" s="386">
        <f t="shared" si="579"/>
        <v>0</v>
      </c>
      <c r="EE332" s="385">
        <f t="shared" si="580"/>
        <v>0</v>
      </c>
      <c r="EF332" s="385">
        <f t="shared" si="580"/>
        <v>0</v>
      </c>
      <c r="EG332" s="402">
        <f t="shared" si="607"/>
        <v>0</v>
      </c>
      <c r="EH332" s="402">
        <f t="shared" si="607"/>
        <v>0</v>
      </c>
      <c r="EI332" s="402">
        <f t="shared" si="607"/>
        <v>0</v>
      </c>
      <c r="EJ332" s="402">
        <f t="shared" si="607"/>
        <v>0</v>
      </c>
      <c r="EK332" s="402">
        <f t="shared" si="607"/>
        <v>0</v>
      </c>
      <c r="EL332" s="402">
        <f t="shared" si="607"/>
        <v>0</v>
      </c>
      <c r="EM332" s="402">
        <f t="shared" si="581"/>
        <v>0</v>
      </c>
      <c r="EN332" s="402">
        <f t="shared" si="582"/>
        <v>0</v>
      </c>
      <c r="EO332" s="402">
        <f t="shared" si="582"/>
        <v>0</v>
      </c>
      <c r="EP332" s="402">
        <f t="shared" si="583"/>
        <v>0</v>
      </c>
      <c r="EQ332" s="402">
        <f t="shared" si="584"/>
        <v>0</v>
      </c>
      <c r="ER332" s="394">
        <f t="shared" si="530"/>
        <v>0</v>
      </c>
      <c r="ES332" s="394">
        <f t="shared" si="530"/>
        <v>0</v>
      </c>
      <c r="ET332" s="394">
        <f t="shared" si="530"/>
        <v>205.8584214808788</v>
      </c>
      <c r="EU332" s="394">
        <f t="shared" si="530"/>
        <v>0</v>
      </c>
      <c r="EV332" s="394">
        <f t="shared" si="530"/>
        <v>71.863303498779501</v>
      </c>
      <c r="EW332" s="394">
        <f t="shared" si="530"/>
        <v>0</v>
      </c>
      <c r="EX332" s="394">
        <f t="shared" si="524"/>
        <v>0</v>
      </c>
      <c r="EY332" s="403">
        <f t="shared" si="585"/>
        <v>920</v>
      </c>
      <c r="EZ332" s="394">
        <f t="shared" si="586"/>
        <v>0</v>
      </c>
      <c r="FA332" s="396">
        <f t="shared" si="587"/>
        <v>0</v>
      </c>
      <c r="FB332" s="396">
        <f t="shared" si="587"/>
        <v>642.27827502034177</v>
      </c>
      <c r="FC332" s="404">
        <f t="shared" si="514"/>
        <v>0</v>
      </c>
      <c r="FD332" s="404">
        <f t="shared" si="514"/>
        <v>0</v>
      </c>
      <c r="FE332" s="404">
        <f t="shared" si="514"/>
        <v>69.141578519121239</v>
      </c>
      <c r="FF332" s="404">
        <f t="shared" si="514"/>
        <v>0</v>
      </c>
      <c r="FG332" s="404">
        <f t="shared" si="532"/>
        <v>24.136696501220506</v>
      </c>
      <c r="FH332" s="404">
        <f t="shared" si="532"/>
        <v>0</v>
      </c>
      <c r="FI332" s="404">
        <f t="shared" si="532"/>
        <v>0</v>
      </c>
      <c r="FJ332" s="404">
        <f t="shared" si="532"/>
        <v>0</v>
      </c>
      <c r="FK332" s="392">
        <f t="shared" si="588"/>
        <v>309</v>
      </c>
      <c r="FL332" s="384">
        <f t="shared" si="589"/>
        <v>0</v>
      </c>
      <c r="FM332" s="384">
        <f t="shared" si="589"/>
        <v>215.72172497965826</v>
      </c>
      <c r="FN332" s="405">
        <f t="shared" si="525"/>
        <v>0</v>
      </c>
      <c r="FO332" s="405">
        <f t="shared" si="526"/>
        <v>0</v>
      </c>
      <c r="FP332" s="405">
        <f t="shared" si="527"/>
        <v>0</v>
      </c>
      <c r="FQ332" s="405">
        <f t="shared" si="518"/>
        <v>0</v>
      </c>
      <c r="FR332" s="405">
        <f t="shared" si="518"/>
        <v>0</v>
      </c>
      <c r="FS332" s="405">
        <f t="shared" si="518"/>
        <v>0</v>
      </c>
      <c r="FT332" s="405">
        <f t="shared" si="518"/>
        <v>0</v>
      </c>
      <c r="FU332" s="405">
        <f t="shared" si="518"/>
        <v>0</v>
      </c>
      <c r="FV332" s="405">
        <f t="shared" si="518"/>
        <v>0</v>
      </c>
      <c r="FW332" s="397">
        <f t="shared" si="590"/>
        <v>72964.999900973417</v>
      </c>
      <c r="FX332" s="406">
        <f t="shared" si="591"/>
        <v>72964.999900973417</v>
      </c>
      <c r="FY332" s="331">
        <f t="shared" si="592"/>
        <v>73822.999900973417</v>
      </c>
      <c r="FZ332" s="382">
        <f t="shared" si="593"/>
        <v>0</v>
      </c>
      <c r="GA332" s="331">
        <f t="shared" si="594"/>
        <v>0</v>
      </c>
      <c r="GB332" s="407">
        <f t="shared" si="595"/>
        <v>0</v>
      </c>
      <c r="GC332" s="407">
        <f t="shared" si="596"/>
        <v>0</v>
      </c>
      <c r="GD332" s="407">
        <f t="shared" si="597"/>
        <v>0</v>
      </c>
      <c r="GE332" s="407">
        <f t="shared" si="598"/>
        <v>0</v>
      </c>
      <c r="GF332" s="407">
        <f t="shared" si="599"/>
        <v>0</v>
      </c>
      <c r="GG332" s="407">
        <f t="shared" si="600"/>
        <v>0</v>
      </c>
      <c r="GH332" s="407">
        <f t="shared" si="601"/>
        <v>-5.6843418860808015E-14</v>
      </c>
      <c r="GI332" s="407">
        <f t="shared" si="602"/>
        <v>0</v>
      </c>
      <c r="GJ332">
        <f t="shared" si="603"/>
        <v>0</v>
      </c>
      <c r="GK332" s="382">
        <f t="shared" si="604"/>
        <v>-5.6843418860808015E-14</v>
      </c>
      <c r="GL332">
        <v>4</v>
      </c>
      <c r="GM332">
        <f t="shared" si="512"/>
        <v>0</v>
      </c>
      <c r="GN332">
        <f t="shared" si="512"/>
        <v>0</v>
      </c>
      <c r="GO332">
        <f t="shared" si="512"/>
        <v>0</v>
      </c>
      <c r="GP332">
        <f t="shared" si="512"/>
        <v>0</v>
      </c>
      <c r="GQ332">
        <f t="shared" si="512"/>
        <v>0</v>
      </c>
      <c r="GR332">
        <f t="shared" si="509"/>
        <v>0</v>
      </c>
      <c r="GS332">
        <f t="shared" si="509"/>
        <v>0</v>
      </c>
      <c r="GT332">
        <f t="shared" si="509"/>
        <v>920</v>
      </c>
      <c r="GU332">
        <f t="shared" si="509"/>
        <v>309</v>
      </c>
      <c r="GV332">
        <f t="shared" si="509"/>
        <v>72964.999900973417</v>
      </c>
    </row>
    <row r="333" spans="1:204" customFormat="1" x14ac:dyDescent="0.25">
      <c r="A333" s="378">
        <v>13013</v>
      </c>
      <c r="B333" s="32" t="s">
        <v>1005</v>
      </c>
      <c r="C333" t="s">
        <v>874</v>
      </c>
      <c r="D333">
        <v>4</v>
      </c>
      <c r="E333" s="379">
        <v>19642</v>
      </c>
      <c r="F333" s="379">
        <v>7597</v>
      </c>
      <c r="G333" s="379">
        <v>260</v>
      </c>
      <c r="H333" s="379">
        <v>2000</v>
      </c>
      <c r="I333" s="379">
        <v>6487</v>
      </c>
      <c r="J333" s="379">
        <v>2</v>
      </c>
      <c r="K333" s="379">
        <v>7698</v>
      </c>
      <c r="L333" s="379">
        <v>0</v>
      </c>
      <c r="M333" s="380">
        <v>0</v>
      </c>
      <c r="N333" s="381">
        <f t="shared" si="535"/>
        <v>43686</v>
      </c>
      <c r="O333" s="379">
        <v>18884</v>
      </c>
      <c r="P333" s="379">
        <v>10693</v>
      </c>
      <c r="Q333" s="379">
        <v>134</v>
      </c>
      <c r="R333" s="379">
        <v>200</v>
      </c>
      <c r="S333" s="379">
        <v>3730</v>
      </c>
      <c r="T333" s="379">
        <v>0</v>
      </c>
      <c r="U333" s="379">
        <v>3636</v>
      </c>
      <c r="V333" s="379">
        <v>0</v>
      </c>
      <c r="W333" s="480">
        <f>(VLOOKUP(A333,'[1]floresta plant'!$A$4:$F$573,6,0))*1000</f>
        <v>0</v>
      </c>
      <c r="X333" s="24">
        <f t="shared" si="536"/>
        <v>37277</v>
      </c>
      <c r="Y333" s="53">
        <f t="shared" si="528"/>
        <v>-126</v>
      </c>
      <c r="Z333" s="53">
        <f t="shared" si="528"/>
        <v>-1800</v>
      </c>
      <c r="AA333" s="53">
        <f t="shared" si="528"/>
        <v>-2757</v>
      </c>
      <c r="AB333" s="53">
        <f t="shared" si="528"/>
        <v>-2</v>
      </c>
      <c r="AC333" s="53">
        <f t="shared" si="528"/>
        <v>-4062</v>
      </c>
      <c r="AD333" s="53">
        <f t="shared" si="528"/>
        <v>0</v>
      </c>
      <c r="AE333" s="53">
        <f t="shared" si="519"/>
        <v>0</v>
      </c>
      <c r="AF333" s="53">
        <f t="shared" si="537"/>
        <v>3096</v>
      </c>
      <c r="AG333" s="53">
        <f t="shared" si="538"/>
        <v>-758</v>
      </c>
      <c r="AH333" s="53">
        <f t="shared" si="539"/>
        <v>78558.476786491083</v>
      </c>
      <c r="AI333" s="53">
        <f t="shared" si="605"/>
        <v>-6409</v>
      </c>
      <c r="AJ333" s="469">
        <v>0</v>
      </c>
      <c r="AK333" s="469">
        <v>72149.476786491083</v>
      </c>
      <c r="AL333" s="469">
        <v>0</v>
      </c>
      <c r="AM333" s="470">
        <f t="shared" si="540"/>
        <v>72149.476786491083</v>
      </c>
      <c r="AN333" s="53">
        <f t="shared" si="541"/>
        <v>78558.476786491083</v>
      </c>
      <c r="AO333" s="382">
        <f t="shared" si="542"/>
        <v>3</v>
      </c>
      <c r="AP333">
        <v>4</v>
      </c>
      <c r="AQ333" s="383">
        <f t="shared" si="543"/>
        <v>3096</v>
      </c>
      <c r="AR333" s="383">
        <f t="shared" si="544"/>
        <v>-9505</v>
      </c>
      <c r="AS333" s="383">
        <f t="shared" si="545"/>
        <v>0</v>
      </c>
      <c r="AT333" s="383">
        <f t="shared" si="546"/>
        <v>9379</v>
      </c>
      <c r="AU333" s="383">
        <f t="shared" si="547"/>
        <v>0</v>
      </c>
      <c r="AV333" s="383">
        <f t="shared" si="548"/>
        <v>1</v>
      </c>
      <c r="AW333" s="383">
        <f t="shared" si="549"/>
        <v>0</v>
      </c>
      <c r="AX333" s="383">
        <f t="shared" si="550"/>
        <v>1</v>
      </c>
      <c r="AY333" s="383">
        <f t="shared" si="551"/>
        <v>0</v>
      </c>
      <c r="AZ333">
        <f t="shared" si="552"/>
        <v>0</v>
      </c>
      <c r="BA333">
        <f t="shared" si="553"/>
        <v>0</v>
      </c>
      <c r="BB333" s="383">
        <f t="shared" si="554"/>
        <v>0</v>
      </c>
      <c r="BC333" s="384">
        <f t="shared" si="520"/>
        <v>1.3256180957390847E-2</v>
      </c>
      <c r="BD333" s="384">
        <f t="shared" si="521"/>
        <v>0.18937401367701209</v>
      </c>
      <c r="BE333" s="384">
        <f t="shared" si="522"/>
        <v>0.29005786428195685</v>
      </c>
      <c r="BF333" s="384">
        <f t="shared" si="515"/>
        <v>2.1041557075223566E-4</v>
      </c>
      <c r="BG333" s="384">
        <f t="shared" si="515"/>
        <v>0.42735402419779062</v>
      </c>
      <c r="BH333" s="384">
        <f t="shared" si="515"/>
        <v>0</v>
      </c>
      <c r="BI333" s="384">
        <f t="shared" si="515"/>
        <v>0</v>
      </c>
      <c r="BJ333" s="384">
        <f t="shared" si="515"/>
        <v>3096</v>
      </c>
      <c r="BK333" s="384">
        <f t="shared" si="515"/>
        <v>7.9747501315097322E-2</v>
      </c>
      <c r="BL333" s="474">
        <f t="shared" si="555"/>
        <v>9505</v>
      </c>
      <c r="BM333" s="409">
        <f t="shared" si="556"/>
        <v>78558.476786491083</v>
      </c>
      <c r="BN333" s="473">
        <f t="shared" si="557"/>
        <v>3096</v>
      </c>
      <c r="BO333" s="387">
        <f t="shared" si="558"/>
        <v>1</v>
      </c>
      <c r="BP333" s="387">
        <f t="shared" si="559"/>
        <v>0</v>
      </c>
      <c r="BQ333" s="388">
        <f t="shared" si="560"/>
        <v>0</v>
      </c>
      <c r="BR333" s="389">
        <f t="shared" si="561"/>
        <v>6409</v>
      </c>
      <c r="BS333" s="390">
        <f t="shared" si="562"/>
        <v>-126</v>
      </c>
      <c r="BT333" s="391">
        <f t="shared" si="513"/>
        <v>0</v>
      </c>
      <c r="BU333" s="391">
        <f t="shared" si="513"/>
        <v>0</v>
      </c>
      <c r="BV333" s="391">
        <f t="shared" si="513"/>
        <v>0</v>
      </c>
      <c r="BW333" s="391">
        <f t="shared" si="513"/>
        <v>0</v>
      </c>
      <c r="BX333" s="391">
        <f t="shared" si="531"/>
        <v>0</v>
      </c>
      <c r="BY333" s="391">
        <f t="shared" si="531"/>
        <v>0</v>
      </c>
      <c r="BZ333" s="391">
        <f t="shared" si="531"/>
        <v>0</v>
      </c>
      <c r="CA333" s="391">
        <f t="shared" si="531"/>
        <v>0</v>
      </c>
      <c r="CB333" s="391">
        <f t="shared" si="563"/>
        <v>0</v>
      </c>
      <c r="CC333" s="391">
        <f t="shared" si="563"/>
        <v>0</v>
      </c>
      <c r="CD333" s="392">
        <f t="shared" si="564"/>
        <v>0</v>
      </c>
      <c r="CE333" s="393">
        <f t="shared" si="565"/>
        <v>-1800</v>
      </c>
      <c r="CF333" s="392">
        <f t="shared" si="529"/>
        <v>0</v>
      </c>
      <c r="CG333" s="392">
        <f t="shared" si="529"/>
        <v>0</v>
      </c>
      <c r="CH333" s="392">
        <f t="shared" si="529"/>
        <v>0</v>
      </c>
      <c r="CI333" s="392">
        <f t="shared" si="529"/>
        <v>0</v>
      </c>
      <c r="CJ333" s="392">
        <f t="shared" si="529"/>
        <v>0</v>
      </c>
      <c r="CK333" s="392">
        <f t="shared" si="529"/>
        <v>0</v>
      </c>
      <c r="CL333" s="392">
        <f t="shared" si="523"/>
        <v>0</v>
      </c>
      <c r="CM333" s="392">
        <f t="shared" si="566"/>
        <v>0</v>
      </c>
      <c r="CN333" s="392">
        <f t="shared" si="567"/>
        <v>0</v>
      </c>
      <c r="CO333" s="394">
        <f t="shared" si="568"/>
        <v>0</v>
      </c>
      <c r="CP333" s="394">
        <f t="shared" si="568"/>
        <v>0</v>
      </c>
      <c r="CQ333" s="395">
        <f t="shared" si="569"/>
        <v>-2757</v>
      </c>
      <c r="CR333" s="394">
        <f t="shared" si="606"/>
        <v>0</v>
      </c>
      <c r="CS333" s="394">
        <f t="shared" si="606"/>
        <v>0</v>
      </c>
      <c r="CT333" s="394">
        <f t="shared" si="606"/>
        <v>0</v>
      </c>
      <c r="CU333" s="394">
        <f t="shared" si="606"/>
        <v>0</v>
      </c>
      <c r="CV333" s="394">
        <f t="shared" si="606"/>
        <v>0</v>
      </c>
      <c r="CW333" s="394">
        <f t="shared" si="606"/>
        <v>0</v>
      </c>
      <c r="CX333" s="396">
        <f t="shared" si="570"/>
        <v>0</v>
      </c>
      <c r="CY333" s="396">
        <f t="shared" si="570"/>
        <v>0</v>
      </c>
      <c r="CZ333" s="397">
        <f t="shared" si="571"/>
        <v>0</v>
      </c>
      <c r="DA333" s="397">
        <f t="shared" si="571"/>
        <v>0</v>
      </c>
      <c r="DB333" s="397">
        <f t="shared" si="571"/>
        <v>0</v>
      </c>
      <c r="DC333" s="397">
        <f t="shared" si="572"/>
        <v>-2</v>
      </c>
      <c r="DD333" s="397">
        <f t="shared" si="516"/>
        <v>0</v>
      </c>
      <c r="DE333" s="397">
        <f t="shared" si="516"/>
        <v>0</v>
      </c>
      <c r="DF333" s="397">
        <f t="shared" si="516"/>
        <v>0</v>
      </c>
      <c r="DG333" s="397">
        <f t="shared" si="516"/>
        <v>0</v>
      </c>
      <c r="DH333" s="397">
        <f t="shared" si="516"/>
        <v>0</v>
      </c>
      <c r="DI333" s="398">
        <f t="shared" si="573"/>
        <v>0</v>
      </c>
      <c r="DJ333" s="398">
        <f t="shared" si="573"/>
        <v>0</v>
      </c>
      <c r="DK333" s="399">
        <f t="shared" si="574"/>
        <v>0</v>
      </c>
      <c r="DL333" s="399">
        <f t="shared" si="574"/>
        <v>0</v>
      </c>
      <c r="DM333" s="399">
        <f t="shared" si="574"/>
        <v>0</v>
      </c>
      <c r="DN333" s="399">
        <f t="shared" si="533"/>
        <v>0</v>
      </c>
      <c r="DO333" s="399">
        <f t="shared" si="575"/>
        <v>-4062</v>
      </c>
      <c r="DP333" s="399">
        <f t="shared" si="576"/>
        <v>0</v>
      </c>
      <c r="DQ333" s="399">
        <f t="shared" si="576"/>
        <v>0</v>
      </c>
      <c r="DR333" s="399">
        <f t="shared" si="576"/>
        <v>0</v>
      </c>
      <c r="DS333" s="399">
        <f t="shared" si="534"/>
        <v>0</v>
      </c>
      <c r="DT333" s="400">
        <f t="shared" si="577"/>
        <v>0</v>
      </c>
      <c r="DU333" s="400">
        <f t="shared" si="577"/>
        <v>0</v>
      </c>
      <c r="DV333" s="386">
        <f t="shared" si="517"/>
        <v>0</v>
      </c>
      <c r="DW333" s="386">
        <f t="shared" si="517"/>
        <v>0</v>
      </c>
      <c r="DX333" s="386">
        <f t="shared" si="517"/>
        <v>0</v>
      </c>
      <c r="DY333" s="386">
        <f t="shared" si="517"/>
        <v>0</v>
      </c>
      <c r="DZ333" s="386">
        <f t="shared" si="517"/>
        <v>0</v>
      </c>
      <c r="EA333" s="401">
        <f t="shared" si="578"/>
        <v>0</v>
      </c>
      <c r="EB333" s="386">
        <f t="shared" si="579"/>
        <v>0</v>
      </c>
      <c r="EC333" s="386">
        <f t="shared" si="579"/>
        <v>0</v>
      </c>
      <c r="ED333" s="386">
        <f t="shared" si="579"/>
        <v>0</v>
      </c>
      <c r="EE333" s="385">
        <f t="shared" si="580"/>
        <v>0</v>
      </c>
      <c r="EF333" s="385">
        <f t="shared" si="580"/>
        <v>0</v>
      </c>
      <c r="EG333" s="402">
        <f t="shared" si="607"/>
        <v>0</v>
      </c>
      <c r="EH333" s="402">
        <f t="shared" si="607"/>
        <v>0</v>
      </c>
      <c r="EI333" s="402">
        <f t="shared" si="607"/>
        <v>0</v>
      </c>
      <c r="EJ333" s="402">
        <f t="shared" si="607"/>
        <v>0</v>
      </c>
      <c r="EK333" s="402">
        <f t="shared" si="607"/>
        <v>0</v>
      </c>
      <c r="EL333" s="402">
        <f t="shared" si="607"/>
        <v>0</v>
      </c>
      <c r="EM333" s="402">
        <f t="shared" si="581"/>
        <v>0</v>
      </c>
      <c r="EN333" s="402">
        <f t="shared" si="582"/>
        <v>0</v>
      </c>
      <c r="EO333" s="402">
        <f t="shared" si="582"/>
        <v>0</v>
      </c>
      <c r="EP333" s="402">
        <f t="shared" si="583"/>
        <v>0</v>
      </c>
      <c r="EQ333" s="402">
        <f t="shared" si="584"/>
        <v>0</v>
      </c>
      <c r="ER333" s="394">
        <f t="shared" si="530"/>
        <v>41.041136244082061</v>
      </c>
      <c r="ES333" s="394">
        <f t="shared" si="530"/>
        <v>586.30194634402949</v>
      </c>
      <c r="ET333" s="394">
        <f t="shared" si="530"/>
        <v>898.01914781693836</v>
      </c>
      <c r="EU333" s="394">
        <f t="shared" si="530"/>
        <v>0.65144660704892154</v>
      </c>
      <c r="EV333" s="394">
        <f t="shared" si="530"/>
        <v>1323.0880589163598</v>
      </c>
      <c r="EW333" s="394">
        <f t="shared" si="530"/>
        <v>0</v>
      </c>
      <c r="EX333" s="394">
        <f t="shared" si="524"/>
        <v>0</v>
      </c>
      <c r="EY333" s="403">
        <f t="shared" si="585"/>
        <v>3096</v>
      </c>
      <c r="EZ333" s="394">
        <f t="shared" si="586"/>
        <v>246.89826407154132</v>
      </c>
      <c r="FA333" s="396">
        <f t="shared" si="587"/>
        <v>0</v>
      </c>
      <c r="FB333" s="396">
        <f t="shared" si="587"/>
        <v>0</v>
      </c>
      <c r="FC333" s="404">
        <f t="shared" si="514"/>
        <v>0</v>
      </c>
      <c r="FD333" s="404">
        <f t="shared" si="514"/>
        <v>0</v>
      </c>
      <c r="FE333" s="404">
        <f t="shared" si="514"/>
        <v>0</v>
      </c>
      <c r="FF333" s="404">
        <f t="shared" si="514"/>
        <v>0</v>
      </c>
      <c r="FG333" s="404">
        <f t="shared" si="532"/>
        <v>0</v>
      </c>
      <c r="FH333" s="404">
        <f t="shared" si="532"/>
        <v>0</v>
      </c>
      <c r="FI333" s="404">
        <f t="shared" si="532"/>
        <v>0</v>
      </c>
      <c r="FJ333" s="404">
        <f t="shared" si="532"/>
        <v>0</v>
      </c>
      <c r="FK333" s="392">
        <f t="shared" si="588"/>
        <v>-758</v>
      </c>
      <c r="FL333" s="384">
        <f t="shared" si="589"/>
        <v>0</v>
      </c>
      <c r="FM333" s="384">
        <f t="shared" si="589"/>
        <v>0</v>
      </c>
      <c r="FN333" s="405">
        <f t="shared" si="525"/>
        <v>84.958863755917932</v>
      </c>
      <c r="FO333" s="405">
        <f t="shared" si="526"/>
        <v>1213.6980536559704</v>
      </c>
      <c r="FP333" s="405">
        <f t="shared" si="527"/>
        <v>1858.9808521830614</v>
      </c>
      <c r="FQ333" s="405">
        <f t="shared" si="518"/>
        <v>1.3485533929510782</v>
      </c>
      <c r="FR333" s="405">
        <f t="shared" si="518"/>
        <v>2738.9119410836402</v>
      </c>
      <c r="FS333" s="405">
        <f t="shared" si="518"/>
        <v>0</v>
      </c>
      <c r="FT333" s="405">
        <f t="shared" si="518"/>
        <v>0</v>
      </c>
      <c r="FU333" s="405">
        <f t="shared" si="518"/>
        <v>0</v>
      </c>
      <c r="FV333" s="405">
        <f t="shared" si="518"/>
        <v>511.10173592845871</v>
      </c>
      <c r="FW333" s="397">
        <f t="shared" si="590"/>
        <v>78558.476786491083</v>
      </c>
      <c r="FX333" s="406">
        <f t="shared" si="591"/>
        <v>72149.476786491083</v>
      </c>
      <c r="FY333" s="331">
        <f t="shared" si="592"/>
        <v>72149.476786491083</v>
      </c>
      <c r="FZ333" s="382">
        <f t="shared" si="593"/>
        <v>0</v>
      </c>
      <c r="GA333" s="331">
        <f t="shared" si="594"/>
        <v>0</v>
      </c>
      <c r="GB333" s="407">
        <f t="shared" si="595"/>
        <v>0</v>
      </c>
      <c r="GC333" s="407">
        <f t="shared" si="596"/>
        <v>0</v>
      </c>
      <c r="GD333" s="407">
        <f t="shared" si="597"/>
        <v>0</v>
      </c>
      <c r="GE333" s="407">
        <f t="shared" si="598"/>
        <v>0</v>
      </c>
      <c r="GF333" s="407">
        <f t="shared" si="599"/>
        <v>0</v>
      </c>
      <c r="GG333" s="407">
        <f t="shared" si="600"/>
        <v>0</v>
      </c>
      <c r="GH333" s="407">
        <f t="shared" si="601"/>
        <v>0</v>
      </c>
      <c r="GI333" s="407">
        <f t="shared" si="602"/>
        <v>0</v>
      </c>
      <c r="GJ333">
        <f t="shared" si="603"/>
        <v>0</v>
      </c>
      <c r="GK333" s="382">
        <f t="shared" si="604"/>
        <v>0</v>
      </c>
      <c r="GL333">
        <v>4</v>
      </c>
      <c r="GM333">
        <f t="shared" si="512"/>
        <v>0</v>
      </c>
      <c r="GN333">
        <f t="shared" si="512"/>
        <v>0</v>
      </c>
      <c r="GO333">
        <f t="shared" si="512"/>
        <v>0</v>
      </c>
      <c r="GP333">
        <f t="shared" si="512"/>
        <v>0</v>
      </c>
      <c r="GQ333">
        <f t="shared" si="512"/>
        <v>0</v>
      </c>
      <c r="GR333">
        <f t="shared" si="509"/>
        <v>0</v>
      </c>
      <c r="GS333">
        <f t="shared" si="509"/>
        <v>0</v>
      </c>
      <c r="GT333">
        <f t="shared" si="509"/>
        <v>3096</v>
      </c>
      <c r="GU333">
        <f t="shared" si="509"/>
        <v>0</v>
      </c>
      <c r="GV333">
        <f t="shared" si="509"/>
        <v>78558.476786491083</v>
      </c>
    </row>
    <row r="334" spans="1:204" customFormat="1" x14ac:dyDescent="0.25">
      <c r="A334" s="378">
        <v>14001</v>
      </c>
      <c r="B334" s="32" t="s">
        <v>1006</v>
      </c>
      <c r="C334" t="s">
        <v>875</v>
      </c>
      <c r="D334">
        <v>4</v>
      </c>
      <c r="E334" s="379">
        <v>1892</v>
      </c>
      <c r="F334" s="379">
        <v>1001</v>
      </c>
      <c r="G334" s="379">
        <v>185</v>
      </c>
      <c r="H334" s="379">
        <v>7200</v>
      </c>
      <c r="I334" s="379">
        <v>3900</v>
      </c>
      <c r="J334" s="379">
        <v>0</v>
      </c>
      <c r="K334" s="379">
        <v>7533</v>
      </c>
      <c r="L334" s="379">
        <v>0</v>
      </c>
      <c r="M334" s="380">
        <v>0</v>
      </c>
      <c r="N334" s="381">
        <f t="shared" si="535"/>
        <v>21711</v>
      </c>
      <c r="O334" s="379">
        <v>1891</v>
      </c>
      <c r="P334" s="379">
        <v>1287</v>
      </c>
      <c r="Q334" s="379">
        <v>195</v>
      </c>
      <c r="R334" s="379">
        <v>4300</v>
      </c>
      <c r="S334" s="379">
        <v>2150</v>
      </c>
      <c r="T334" s="379">
        <v>0</v>
      </c>
      <c r="U334" s="379">
        <v>5810</v>
      </c>
      <c r="V334" s="379">
        <v>0</v>
      </c>
      <c r="W334" s="480">
        <f>(VLOOKUP(A334,'[1]floresta plant'!$A$4:$F$573,6,0))*1000</f>
        <v>0</v>
      </c>
      <c r="X334" s="24">
        <f t="shared" si="536"/>
        <v>15633</v>
      </c>
      <c r="Y334" s="53">
        <f t="shared" si="528"/>
        <v>10</v>
      </c>
      <c r="Z334" s="53">
        <f t="shared" si="528"/>
        <v>-2900</v>
      </c>
      <c r="AA334" s="53">
        <f t="shared" si="528"/>
        <v>-1750</v>
      </c>
      <c r="AB334" s="53">
        <f t="shared" si="528"/>
        <v>0</v>
      </c>
      <c r="AC334" s="53">
        <f t="shared" si="528"/>
        <v>-1723</v>
      </c>
      <c r="AD334" s="53">
        <f t="shared" si="528"/>
        <v>0</v>
      </c>
      <c r="AE334" s="53">
        <f t="shared" si="519"/>
        <v>0</v>
      </c>
      <c r="AF334" s="53">
        <f t="shared" si="537"/>
        <v>286</v>
      </c>
      <c r="AG334" s="53">
        <f t="shared" si="538"/>
        <v>-1</v>
      </c>
      <c r="AH334" s="53">
        <f t="shared" si="539"/>
        <v>13348.941188866444</v>
      </c>
      <c r="AI334" s="53">
        <f t="shared" si="605"/>
        <v>-6078</v>
      </c>
      <c r="AJ334" s="469">
        <v>0</v>
      </c>
      <c r="AK334" s="469">
        <v>7270.9411888664436</v>
      </c>
      <c r="AL334" s="469">
        <v>0</v>
      </c>
      <c r="AM334" s="470">
        <f t="shared" si="540"/>
        <v>7270.9411888664436</v>
      </c>
      <c r="AN334" s="53">
        <f t="shared" si="541"/>
        <v>13348.941188866444</v>
      </c>
      <c r="AO334" s="382">
        <f t="shared" si="542"/>
        <v>3</v>
      </c>
      <c r="AP334">
        <v>4</v>
      </c>
      <c r="AQ334" s="383">
        <f t="shared" si="543"/>
        <v>296</v>
      </c>
      <c r="AR334" s="383">
        <f t="shared" si="544"/>
        <v>-6374</v>
      </c>
      <c r="AS334" s="383">
        <f t="shared" si="545"/>
        <v>10</v>
      </c>
      <c r="AT334" s="383">
        <f t="shared" si="546"/>
        <v>6374</v>
      </c>
      <c r="AU334" s="383">
        <f t="shared" si="547"/>
        <v>0</v>
      </c>
      <c r="AV334" s="383">
        <f t="shared" si="548"/>
        <v>1</v>
      </c>
      <c r="AW334" s="383">
        <f t="shared" si="549"/>
        <v>0</v>
      </c>
      <c r="AX334" s="383">
        <f t="shared" si="550"/>
        <v>1</v>
      </c>
      <c r="AY334" s="383">
        <f t="shared" si="551"/>
        <v>10</v>
      </c>
      <c r="AZ334">
        <f t="shared" si="552"/>
        <v>0</v>
      </c>
      <c r="BA334">
        <f t="shared" si="553"/>
        <v>0</v>
      </c>
      <c r="BB334" s="383">
        <f t="shared" si="554"/>
        <v>0</v>
      </c>
      <c r="BC334" s="384">
        <f t="shared" si="520"/>
        <v>10</v>
      </c>
      <c r="BD334" s="384">
        <f t="shared" si="521"/>
        <v>0.45497332914967054</v>
      </c>
      <c r="BE334" s="384">
        <f t="shared" si="522"/>
        <v>0.27455287103859427</v>
      </c>
      <c r="BF334" s="384">
        <f t="shared" si="515"/>
        <v>0</v>
      </c>
      <c r="BG334" s="384">
        <f t="shared" si="515"/>
        <v>0.27031691245685596</v>
      </c>
      <c r="BH334" s="384">
        <f t="shared" si="515"/>
        <v>0</v>
      </c>
      <c r="BI334" s="384">
        <f t="shared" si="515"/>
        <v>0</v>
      </c>
      <c r="BJ334" s="384">
        <f t="shared" si="515"/>
        <v>286</v>
      </c>
      <c r="BK334" s="384">
        <f t="shared" si="515"/>
        <v>1.5688735487919673E-4</v>
      </c>
      <c r="BL334" s="474">
        <f t="shared" si="555"/>
        <v>6364</v>
      </c>
      <c r="BM334" s="409">
        <f t="shared" si="556"/>
        <v>13348.941188866444</v>
      </c>
      <c r="BN334" s="473">
        <f t="shared" si="557"/>
        <v>286</v>
      </c>
      <c r="BO334" s="387">
        <f t="shared" si="558"/>
        <v>1</v>
      </c>
      <c r="BP334" s="387">
        <f t="shared" si="559"/>
        <v>0</v>
      </c>
      <c r="BQ334" s="388">
        <f t="shared" si="560"/>
        <v>0</v>
      </c>
      <c r="BR334" s="389">
        <f t="shared" si="561"/>
        <v>6078</v>
      </c>
      <c r="BS334" s="390">
        <f t="shared" si="562"/>
        <v>10</v>
      </c>
      <c r="BT334" s="391">
        <f t="shared" si="513"/>
        <v>4.5497332914967057</v>
      </c>
      <c r="BU334" s="391">
        <f t="shared" si="513"/>
        <v>2.7455287103859427</v>
      </c>
      <c r="BV334" s="391">
        <f t="shared" si="513"/>
        <v>0</v>
      </c>
      <c r="BW334" s="391">
        <f t="shared" si="513"/>
        <v>2.7031691245685598</v>
      </c>
      <c r="BX334" s="391">
        <f t="shared" si="531"/>
        <v>0</v>
      </c>
      <c r="BY334" s="391">
        <f t="shared" si="531"/>
        <v>0</v>
      </c>
      <c r="BZ334" s="391">
        <f t="shared" si="531"/>
        <v>0</v>
      </c>
      <c r="CA334" s="391">
        <f t="shared" si="531"/>
        <v>1.5688735487919673E-3</v>
      </c>
      <c r="CB334" s="391">
        <f t="shared" si="563"/>
        <v>0</v>
      </c>
      <c r="CC334" s="391">
        <f t="shared" si="563"/>
        <v>0</v>
      </c>
      <c r="CD334" s="392">
        <f t="shared" si="564"/>
        <v>0</v>
      </c>
      <c r="CE334" s="393">
        <f t="shared" si="565"/>
        <v>-2900</v>
      </c>
      <c r="CF334" s="392">
        <f t="shared" si="529"/>
        <v>0</v>
      </c>
      <c r="CG334" s="392">
        <f t="shared" si="529"/>
        <v>0</v>
      </c>
      <c r="CH334" s="392">
        <f t="shared" si="529"/>
        <v>0</v>
      </c>
      <c r="CI334" s="392">
        <f t="shared" si="529"/>
        <v>0</v>
      </c>
      <c r="CJ334" s="392">
        <f t="shared" si="529"/>
        <v>0</v>
      </c>
      <c r="CK334" s="392">
        <f t="shared" si="529"/>
        <v>0</v>
      </c>
      <c r="CL334" s="392">
        <f t="shared" si="523"/>
        <v>0</v>
      </c>
      <c r="CM334" s="392">
        <f t="shared" si="566"/>
        <v>0</v>
      </c>
      <c r="CN334" s="392">
        <f t="shared" si="567"/>
        <v>0</v>
      </c>
      <c r="CO334" s="394">
        <f t="shared" si="568"/>
        <v>0</v>
      </c>
      <c r="CP334" s="394">
        <f t="shared" si="568"/>
        <v>0</v>
      </c>
      <c r="CQ334" s="395">
        <f t="shared" si="569"/>
        <v>-1750</v>
      </c>
      <c r="CR334" s="394">
        <f t="shared" si="606"/>
        <v>0</v>
      </c>
      <c r="CS334" s="394">
        <f t="shared" si="606"/>
        <v>0</v>
      </c>
      <c r="CT334" s="394">
        <f t="shared" si="606"/>
        <v>0</v>
      </c>
      <c r="CU334" s="394">
        <f t="shared" si="606"/>
        <v>0</v>
      </c>
      <c r="CV334" s="394">
        <f t="shared" si="606"/>
        <v>0</v>
      </c>
      <c r="CW334" s="394">
        <f t="shared" si="606"/>
        <v>0</v>
      </c>
      <c r="CX334" s="396">
        <f t="shared" si="570"/>
        <v>0</v>
      </c>
      <c r="CY334" s="396">
        <f t="shared" si="570"/>
        <v>0</v>
      </c>
      <c r="CZ334" s="397">
        <f t="shared" si="571"/>
        <v>0</v>
      </c>
      <c r="DA334" s="397">
        <f t="shared" si="571"/>
        <v>0</v>
      </c>
      <c r="DB334" s="397">
        <f t="shared" si="571"/>
        <v>0</v>
      </c>
      <c r="DC334" s="397">
        <f t="shared" si="572"/>
        <v>0</v>
      </c>
      <c r="DD334" s="397">
        <f t="shared" si="516"/>
        <v>0</v>
      </c>
      <c r="DE334" s="397">
        <f t="shared" si="516"/>
        <v>0</v>
      </c>
      <c r="DF334" s="397">
        <f t="shared" si="516"/>
        <v>0</v>
      </c>
      <c r="DG334" s="397">
        <f t="shared" si="516"/>
        <v>0</v>
      </c>
      <c r="DH334" s="397">
        <f t="shared" si="516"/>
        <v>0</v>
      </c>
      <c r="DI334" s="398">
        <f t="shared" si="573"/>
        <v>0</v>
      </c>
      <c r="DJ334" s="398">
        <f t="shared" si="573"/>
        <v>0</v>
      </c>
      <c r="DK334" s="399">
        <f t="shared" si="574"/>
        <v>0</v>
      </c>
      <c r="DL334" s="399">
        <f t="shared" si="574"/>
        <v>0</v>
      </c>
      <c r="DM334" s="399">
        <f t="shared" si="574"/>
        <v>0</v>
      </c>
      <c r="DN334" s="399">
        <f t="shared" si="533"/>
        <v>0</v>
      </c>
      <c r="DO334" s="399">
        <f t="shared" si="575"/>
        <v>-1723</v>
      </c>
      <c r="DP334" s="399">
        <f t="shared" si="576"/>
        <v>0</v>
      </c>
      <c r="DQ334" s="399">
        <f t="shared" si="576"/>
        <v>0</v>
      </c>
      <c r="DR334" s="399">
        <f t="shared" si="576"/>
        <v>0</v>
      </c>
      <c r="DS334" s="399">
        <f t="shared" si="534"/>
        <v>0</v>
      </c>
      <c r="DT334" s="400">
        <f t="shared" si="577"/>
        <v>0</v>
      </c>
      <c r="DU334" s="400">
        <f t="shared" si="577"/>
        <v>0</v>
      </c>
      <c r="DV334" s="386">
        <f t="shared" si="517"/>
        <v>0</v>
      </c>
      <c r="DW334" s="386">
        <f t="shared" si="517"/>
        <v>0</v>
      </c>
      <c r="DX334" s="386">
        <f t="shared" si="517"/>
        <v>0</v>
      </c>
      <c r="DY334" s="386">
        <f t="shared" si="517"/>
        <v>0</v>
      </c>
      <c r="DZ334" s="386">
        <f t="shared" si="517"/>
        <v>0</v>
      </c>
      <c r="EA334" s="401">
        <f t="shared" si="578"/>
        <v>0</v>
      </c>
      <c r="EB334" s="386">
        <f t="shared" si="579"/>
        <v>0</v>
      </c>
      <c r="EC334" s="386">
        <f t="shared" si="579"/>
        <v>0</v>
      </c>
      <c r="ED334" s="386">
        <f t="shared" si="579"/>
        <v>0</v>
      </c>
      <c r="EE334" s="385">
        <f t="shared" si="580"/>
        <v>0</v>
      </c>
      <c r="EF334" s="385">
        <f t="shared" si="580"/>
        <v>0</v>
      </c>
      <c r="EG334" s="402">
        <f t="shared" si="607"/>
        <v>0</v>
      </c>
      <c r="EH334" s="402">
        <f t="shared" si="607"/>
        <v>0</v>
      </c>
      <c r="EI334" s="402">
        <f t="shared" si="607"/>
        <v>0</v>
      </c>
      <c r="EJ334" s="402">
        <f t="shared" si="607"/>
        <v>0</v>
      </c>
      <c r="EK334" s="402">
        <f t="shared" si="607"/>
        <v>0</v>
      </c>
      <c r="EL334" s="402">
        <f t="shared" si="607"/>
        <v>0</v>
      </c>
      <c r="EM334" s="402">
        <f t="shared" si="581"/>
        <v>0</v>
      </c>
      <c r="EN334" s="402">
        <f t="shared" si="582"/>
        <v>0</v>
      </c>
      <c r="EO334" s="402">
        <f t="shared" si="582"/>
        <v>0</v>
      </c>
      <c r="EP334" s="402">
        <f t="shared" si="583"/>
        <v>0</v>
      </c>
      <c r="EQ334" s="402">
        <f t="shared" si="584"/>
        <v>0</v>
      </c>
      <c r="ER334" s="394">
        <f t="shared" si="530"/>
        <v>0</v>
      </c>
      <c r="ES334" s="394">
        <f t="shared" si="530"/>
        <v>130.12237213680578</v>
      </c>
      <c r="ET334" s="394">
        <f t="shared" si="530"/>
        <v>78.522121117037955</v>
      </c>
      <c r="EU334" s="394">
        <f t="shared" si="530"/>
        <v>0</v>
      </c>
      <c r="EV334" s="394">
        <f t="shared" si="530"/>
        <v>77.310636962660809</v>
      </c>
      <c r="EW334" s="394">
        <f t="shared" si="530"/>
        <v>0</v>
      </c>
      <c r="EX334" s="394">
        <f t="shared" si="524"/>
        <v>0</v>
      </c>
      <c r="EY334" s="403">
        <f t="shared" si="585"/>
        <v>286</v>
      </c>
      <c r="EZ334" s="394">
        <f t="shared" si="586"/>
        <v>4.4869783495450261E-2</v>
      </c>
      <c r="FA334" s="396">
        <f t="shared" si="587"/>
        <v>0</v>
      </c>
      <c r="FB334" s="396">
        <f t="shared" si="587"/>
        <v>0</v>
      </c>
      <c r="FC334" s="404">
        <f t="shared" si="514"/>
        <v>0</v>
      </c>
      <c r="FD334" s="404">
        <f t="shared" si="514"/>
        <v>0</v>
      </c>
      <c r="FE334" s="404">
        <f t="shared" si="514"/>
        <v>0</v>
      </c>
      <c r="FF334" s="404">
        <f t="shared" si="514"/>
        <v>0</v>
      </c>
      <c r="FG334" s="404">
        <f t="shared" si="532"/>
        <v>0</v>
      </c>
      <c r="FH334" s="404">
        <f t="shared" si="532"/>
        <v>0</v>
      </c>
      <c r="FI334" s="404">
        <f t="shared" si="532"/>
        <v>0</v>
      </c>
      <c r="FJ334" s="404">
        <f t="shared" si="532"/>
        <v>0</v>
      </c>
      <c r="FK334" s="392">
        <f t="shared" si="588"/>
        <v>-1</v>
      </c>
      <c r="FL334" s="384">
        <f t="shared" si="589"/>
        <v>0</v>
      </c>
      <c r="FM334" s="384">
        <f t="shared" si="589"/>
        <v>0</v>
      </c>
      <c r="FN334" s="405">
        <f t="shared" si="525"/>
        <v>0</v>
      </c>
      <c r="FO334" s="405">
        <f t="shared" si="526"/>
        <v>2765.3278945716975</v>
      </c>
      <c r="FP334" s="405">
        <f t="shared" si="527"/>
        <v>1668.7323501725759</v>
      </c>
      <c r="FQ334" s="405">
        <f t="shared" si="518"/>
        <v>0</v>
      </c>
      <c r="FR334" s="405">
        <f t="shared" si="518"/>
        <v>1642.9861939127704</v>
      </c>
      <c r="FS334" s="405">
        <f t="shared" si="518"/>
        <v>0</v>
      </c>
      <c r="FT334" s="405">
        <f t="shared" si="518"/>
        <v>0</v>
      </c>
      <c r="FU334" s="405">
        <f t="shared" si="518"/>
        <v>0</v>
      </c>
      <c r="FV334" s="405">
        <f t="shared" si="518"/>
        <v>0.95356134295575767</v>
      </c>
      <c r="FW334" s="397">
        <f t="shared" si="590"/>
        <v>13348.941188866444</v>
      </c>
      <c r="FX334" s="406">
        <f t="shared" si="591"/>
        <v>7270.9411888664436</v>
      </c>
      <c r="FY334" s="331">
        <f t="shared" si="592"/>
        <v>7270.9411888664436</v>
      </c>
      <c r="FZ334" s="382">
        <f t="shared" si="593"/>
        <v>0</v>
      </c>
      <c r="GA334" s="331">
        <f t="shared" si="594"/>
        <v>0</v>
      </c>
      <c r="GB334" s="407">
        <f t="shared" si="595"/>
        <v>0</v>
      </c>
      <c r="GC334" s="407">
        <f t="shared" si="596"/>
        <v>0</v>
      </c>
      <c r="GD334" s="407">
        <f t="shared" si="597"/>
        <v>0</v>
      </c>
      <c r="GE334" s="407">
        <f t="shared" si="598"/>
        <v>0</v>
      </c>
      <c r="GF334" s="407">
        <f t="shared" si="599"/>
        <v>0</v>
      </c>
      <c r="GG334" s="407">
        <f t="shared" si="600"/>
        <v>0</v>
      </c>
      <c r="GH334" s="407">
        <f t="shared" si="601"/>
        <v>0</v>
      </c>
      <c r="GI334" s="407">
        <f t="shared" si="602"/>
        <v>0</v>
      </c>
      <c r="GJ334">
        <f t="shared" si="603"/>
        <v>0</v>
      </c>
      <c r="GK334" s="382">
        <f t="shared" si="604"/>
        <v>0</v>
      </c>
      <c r="GL334">
        <v>4</v>
      </c>
      <c r="GM334">
        <f t="shared" si="512"/>
        <v>10</v>
      </c>
      <c r="GN334">
        <f t="shared" si="512"/>
        <v>0</v>
      </c>
      <c r="GO334">
        <f t="shared" si="512"/>
        <v>0</v>
      </c>
      <c r="GP334">
        <f t="shared" si="512"/>
        <v>0</v>
      </c>
      <c r="GQ334">
        <f t="shared" si="512"/>
        <v>0</v>
      </c>
      <c r="GR334">
        <f t="shared" si="509"/>
        <v>0</v>
      </c>
      <c r="GS334">
        <f t="shared" si="509"/>
        <v>0</v>
      </c>
      <c r="GT334">
        <f t="shared" si="509"/>
        <v>286</v>
      </c>
      <c r="GU334">
        <f t="shared" si="509"/>
        <v>0</v>
      </c>
      <c r="GV334">
        <f t="shared" si="509"/>
        <v>13348.941188866444</v>
      </c>
    </row>
    <row r="335" spans="1:204" customFormat="1" x14ac:dyDescent="0.25">
      <c r="A335" s="378">
        <v>14002</v>
      </c>
      <c r="B335" s="32" t="s">
        <v>1007</v>
      </c>
      <c r="C335" t="s">
        <v>875</v>
      </c>
      <c r="D335">
        <v>4</v>
      </c>
      <c r="E335" s="379">
        <v>1924</v>
      </c>
      <c r="F335" s="379">
        <v>375</v>
      </c>
      <c r="G335" s="379">
        <v>41</v>
      </c>
      <c r="H335" s="379">
        <v>4800</v>
      </c>
      <c r="I335" s="379">
        <v>3500</v>
      </c>
      <c r="J335" s="379">
        <v>0</v>
      </c>
      <c r="K335" s="379">
        <v>11550</v>
      </c>
      <c r="L335" s="379">
        <v>0</v>
      </c>
      <c r="M335" s="380">
        <v>0</v>
      </c>
      <c r="N335" s="381">
        <f t="shared" si="535"/>
        <v>22190</v>
      </c>
      <c r="O335" s="379">
        <v>2049</v>
      </c>
      <c r="P335" s="379">
        <v>544</v>
      </c>
      <c r="Q335" s="379">
        <v>41</v>
      </c>
      <c r="R335" s="379">
        <v>3100</v>
      </c>
      <c r="S335" s="379">
        <v>1300</v>
      </c>
      <c r="T335" s="379">
        <v>0</v>
      </c>
      <c r="U335" s="379">
        <v>11950</v>
      </c>
      <c r="V335" s="379">
        <v>0</v>
      </c>
      <c r="W335" s="480">
        <f>(VLOOKUP(A335,'[1]floresta plant'!$A$4:$F$573,6,0))*1000</f>
        <v>0</v>
      </c>
      <c r="X335" s="24">
        <f t="shared" si="536"/>
        <v>18984</v>
      </c>
      <c r="Y335" s="53">
        <f t="shared" si="528"/>
        <v>0</v>
      </c>
      <c r="Z335" s="53">
        <f t="shared" si="528"/>
        <v>-1700</v>
      </c>
      <c r="AA335" s="53">
        <f t="shared" si="528"/>
        <v>-2200</v>
      </c>
      <c r="AB335" s="53">
        <f t="shared" si="528"/>
        <v>0</v>
      </c>
      <c r="AC335" s="53">
        <f t="shared" si="528"/>
        <v>400</v>
      </c>
      <c r="AD335" s="53">
        <f t="shared" si="528"/>
        <v>0</v>
      </c>
      <c r="AE335" s="53">
        <f t="shared" si="519"/>
        <v>0</v>
      </c>
      <c r="AF335" s="53">
        <f t="shared" si="537"/>
        <v>169</v>
      </c>
      <c r="AG335" s="53">
        <f t="shared" si="538"/>
        <v>125</v>
      </c>
      <c r="AH335" s="53">
        <f t="shared" si="539"/>
        <v>17897.60751612977</v>
      </c>
      <c r="AI335" s="53">
        <f t="shared" si="605"/>
        <v>-3206</v>
      </c>
      <c r="AJ335" s="469">
        <v>0</v>
      </c>
      <c r="AK335" s="469">
        <v>14691.60751612977</v>
      </c>
      <c r="AL335" s="469">
        <v>0</v>
      </c>
      <c r="AM335" s="470">
        <f t="shared" si="540"/>
        <v>14691.60751612977</v>
      </c>
      <c r="AN335" s="53">
        <f t="shared" si="541"/>
        <v>17897.60751612977</v>
      </c>
      <c r="AO335" s="382">
        <f t="shared" si="542"/>
        <v>3</v>
      </c>
      <c r="AP335">
        <v>4</v>
      </c>
      <c r="AQ335" s="383">
        <f t="shared" si="543"/>
        <v>694</v>
      </c>
      <c r="AR335" s="383">
        <f t="shared" si="544"/>
        <v>-3900</v>
      </c>
      <c r="AS335" s="383">
        <f t="shared" si="545"/>
        <v>0</v>
      </c>
      <c r="AT335" s="383">
        <f t="shared" si="546"/>
        <v>3900</v>
      </c>
      <c r="AU335" s="383">
        <f t="shared" si="547"/>
        <v>0</v>
      </c>
      <c r="AV335" s="383">
        <f t="shared" si="548"/>
        <v>1</v>
      </c>
      <c r="AW335" s="383">
        <f t="shared" si="549"/>
        <v>0</v>
      </c>
      <c r="AX335" s="383">
        <f t="shared" si="550"/>
        <v>1</v>
      </c>
      <c r="AY335" s="383">
        <f t="shared" si="551"/>
        <v>0</v>
      </c>
      <c r="AZ335">
        <f t="shared" si="552"/>
        <v>0</v>
      </c>
      <c r="BA335">
        <f t="shared" si="553"/>
        <v>0</v>
      </c>
      <c r="BB335" s="383">
        <f t="shared" si="554"/>
        <v>0</v>
      </c>
      <c r="BC335" s="384">
        <f t="shared" si="520"/>
        <v>0</v>
      </c>
      <c r="BD335" s="384">
        <f t="shared" si="521"/>
        <v>0.4358974358974359</v>
      </c>
      <c r="BE335" s="384">
        <f t="shared" si="522"/>
        <v>0.5641025641025641</v>
      </c>
      <c r="BF335" s="384">
        <f t="shared" si="515"/>
        <v>0</v>
      </c>
      <c r="BG335" s="384">
        <f t="shared" si="515"/>
        <v>400</v>
      </c>
      <c r="BH335" s="384">
        <f t="shared" si="515"/>
        <v>0</v>
      </c>
      <c r="BI335" s="384">
        <f t="shared" si="515"/>
        <v>0</v>
      </c>
      <c r="BJ335" s="384">
        <f t="shared" si="515"/>
        <v>169</v>
      </c>
      <c r="BK335" s="384">
        <f t="shared" si="515"/>
        <v>125</v>
      </c>
      <c r="BL335" s="474">
        <f t="shared" si="555"/>
        <v>3900</v>
      </c>
      <c r="BM335" s="409">
        <f t="shared" si="556"/>
        <v>17897.60751612977</v>
      </c>
      <c r="BN335" s="473">
        <f t="shared" si="557"/>
        <v>694</v>
      </c>
      <c r="BO335" s="387">
        <f t="shared" si="558"/>
        <v>1</v>
      </c>
      <c r="BP335" s="387">
        <f t="shared" si="559"/>
        <v>0</v>
      </c>
      <c r="BQ335" s="388">
        <f t="shared" si="560"/>
        <v>0</v>
      </c>
      <c r="BR335" s="389">
        <f t="shared" si="561"/>
        <v>3206</v>
      </c>
      <c r="BS335" s="390">
        <f t="shared" si="562"/>
        <v>0</v>
      </c>
      <c r="BT335" s="391">
        <f t="shared" si="513"/>
        <v>0</v>
      </c>
      <c r="BU335" s="391">
        <f t="shared" si="513"/>
        <v>0</v>
      </c>
      <c r="BV335" s="391">
        <f t="shared" si="513"/>
        <v>0</v>
      </c>
      <c r="BW335" s="391">
        <f t="shared" si="513"/>
        <v>0</v>
      </c>
      <c r="BX335" s="391">
        <f t="shared" si="531"/>
        <v>0</v>
      </c>
      <c r="BY335" s="391">
        <f t="shared" si="531"/>
        <v>0</v>
      </c>
      <c r="BZ335" s="391">
        <f t="shared" si="531"/>
        <v>0</v>
      </c>
      <c r="CA335" s="391">
        <f t="shared" si="531"/>
        <v>0</v>
      </c>
      <c r="CB335" s="391">
        <f t="shared" si="563"/>
        <v>0</v>
      </c>
      <c r="CC335" s="391">
        <f t="shared" si="563"/>
        <v>0</v>
      </c>
      <c r="CD335" s="392">
        <f t="shared" si="564"/>
        <v>0</v>
      </c>
      <c r="CE335" s="393">
        <f t="shared" si="565"/>
        <v>-1700</v>
      </c>
      <c r="CF335" s="392">
        <f t="shared" si="529"/>
        <v>0</v>
      </c>
      <c r="CG335" s="392">
        <f t="shared" si="529"/>
        <v>0</v>
      </c>
      <c r="CH335" s="392">
        <f t="shared" si="529"/>
        <v>0</v>
      </c>
      <c r="CI335" s="392">
        <f t="shared" si="529"/>
        <v>0</v>
      </c>
      <c r="CJ335" s="392">
        <f t="shared" si="529"/>
        <v>0</v>
      </c>
      <c r="CK335" s="392">
        <f t="shared" si="529"/>
        <v>0</v>
      </c>
      <c r="CL335" s="392">
        <f t="shared" si="523"/>
        <v>0</v>
      </c>
      <c r="CM335" s="392">
        <f t="shared" si="566"/>
        <v>0</v>
      </c>
      <c r="CN335" s="392">
        <f t="shared" si="567"/>
        <v>0</v>
      </c>
      <c r="CO335" s="394">
        <f t="shared" si="568"/>
        <v>0</v>
      </c>
      <c r="CP335" s="394">
        <f t="shared" si="568"/>
        <v>0</v>
      </c>
      <c r="CQ335" s="395">
        <f t="shared" si="569"/>
        <v>-2200</v>
      </c>
      <c r="CR335" s="394">
        <f t="shared" si="606"/>
        <v>0</v>
      </c>
      <c r="CS335" s="394">
        <f t="shared" si="606"/>
        <v>0</v>
      </c>
      <c r="CT335" s="394">
        <f t="shared" si="606"/>
        <v>0</v>
      </c>
      <c r="CU335" s="394">
        <f t="shared" si="606"/>
        <v>0</v>
      </c>
      <c r="CV335" s="394">
        <f t="shared" si="606"/>
        <v>0</v>
      </c>
      <c r="CW335" s="394">
        <f t="shared" si="606"/>
        <v>0</v>
      </c>
      <c r="CX335" s="396">
        <f t="shared" si="570"/>
        <v>0</v>
      </c>
      <c r="CY335" s="396">
        <f t="shared" si="570"/>
        <v>0</v>
      </c>
      <c r="CZ335" s="397">
        <f t="shared" si="571"/>
        <v>0</v>
      </c>
      <c r="DA335" s="397">
        <f t="shared" si="571"/>
        <v>0</v>
      </c>
      <c r="DB335" s="397">
        <f t="shared" si="571"/>
        <v>0</v>
      </c>
      <c r="DC335" s="397">
        <f t="shared" si="572"/>
        <v>0</v>
      </c>
      <c r="DD335" s="397">
        <f t="shared" si="516"/>
        <v>0</v>
      </c>
      <c r="DE335" s="397">
        <f t="shared" si="516"/>
        <v>0</v>
      </c>
      <c r="DF335" s="397">
        <f t="shared" si="516"/>
        <v>0</v>
      </c>
      <c r="DG335" s="397">
        <f t="shared" si="516"/>
        <v>0</v>
      </c>
      <c r="DH335" s="397">
        <f t="shared" si="516"/>
        <v>0</v>
      </c>
      <c r="DI335" s="398">
        <f t="shared" si="573"/>
        <v>0</v>
      </c>
      <c r="DJ335" s="398">
        <f t="shared" si="573"/>
        <v>0</v>
      </c>
      <c r="DK335" s="399">
        <f t="shared" si="574"/>
        <v>0</v>
      </c>
      <c r="DL335" s="399">
        <f t="shared" si="574"/>
        <v>174.35897435897436</v>
      </c>
      <c r="DM335" s="399">
        <f t="shared" si="574"/>
        <v>225.64102564102564</v>
      </c>
      <c r="DN335" s="399">
        <f t="shared" si="533"/>
        <v>0</v>
      </c>
      <c r="DO335" s="399">
        <f t="shared" si="575"/>
        <v>400</v>
      </c>
      <c r="DP335" s="399">
        <f t="shared" si="576"/>
        <v>0</v>
      </c>
      <c r="DQ335" s="399">
        <f t="shared" si="576"/>
        <v>0</v>
      </c>
      <c r="DR335" s="399">
        <f t="shared" si="576"/>
        <v>0</v>
      </c>
      <c r="DS335" s="399">
        <f t="shared" si="534"/>
        <v>0</v>
      </c>
      <c r="DT335" s="400">
        <f t="shared" si="577"/>
        <v>0</v>
      </c>
      <c r="DU335" s="400">
        <f t="shared" si="577"/>
        <v>0</v>
      </c>
      <c r="DV335" s="386">
        <f t="shared" si="517"/>
        <v>0</v>
      </c>
      <c r="DW335" s="386">
        <f t="shared" si="517"/>
        <v>0</v>
      </c>
      <c r="DX335" s="386">
        <f t="shared" si="517"/>
        <v>0</v>
      </c>
      <c r="DY335" s="386">
        <f t="shared" si="517"/>
        <v>0</v>
      </c>
      <c r="DZ335" s="386">
        <f t="shared" si="517"/>
        <v>0</v>
      </c>
      <c r="EA335" s="401">
        <f t="shared" si="578"/>
        <v>0</v>
      </c>
      <c r="EB335" s="386">
        <f t="shared" si="579"/>
        <v>0</v>
      </c>
      <c r="EC335" s="386">
        <f t="shared" si="579"/>
        <v>0</v>
      </c>
      <c r="ED335" s="386">
        <f t="shared" si="579"/>
        <v>0</v>
      </c>
      <c r="EE335" s="385">
        <f t="shared" si="580"/>
        <v>0</v>
      </c>
      <c r="EF335" s="385">
        <f t="shared" si="580"/>
        <v>0</v>
      </c>
      <c r="EG335" s="402">
        <f t="shared" si="607"/>
        <v>0</v>
      </c>
      <c r="EH335" s="402">
        <f t="shared" si="607"/>
        <v>0</v>
      </c>
      <c r="EI335" s="402">
        <f t="shared" si="607"/>
        <v>0</v>
      </c>
      <c r="EJ335" s="402">
        <f t="shared" si="607"/>
        <v>0</v>
      </c>
      <c r="EK335" s="402">
        <f t="shared" si="607"/>
        <v>0</v>
      </c>
      <c r="EL335" s="402">
        <f t="shared" si="607"/>
        <v>0</v>
      </c>
      <c r="EM335" s="402">
        <f t="shared" si="581"/>
        <v>0</v>
      </c>
      <c r="EN335" s="402">
        <f t="shared" si="582"/>
        <v>0</v>
      </c>
      <c r="EO335" s="402">
        <f t="shared" si="582"/>
        <v>0</v>
      </c>
      <c r="EP335" s="402">
        <f t="shared" si="583"/>
        <v>0</v>
      </c>
      <c r="EQ335" s="402">
        <f t="shared" si="584"/>
        <v>0</v>
      </c>
      <c r="ER335" s="394">
        <f t="shared" si="530"/>
        <v>0</v>
      </c>
      <c r="ES335" s="394">
        <f t="shared" si="530"/>
        <v>73.666666666666671</v>
      </c>
      <c r="ET335" s="394">
        <f t="shared" si="530"/>
        <v>95.333333333333329</v>
      </c>
      <c r="EU335" s="394">
        <f t="shared" si="530"/>
        <v>0</v>
      </c>
      <c r="EV335" s="394">
        <f t="shared" si="530"/>
        <v>0</v>
      </c>
      <c r="EW335" s="394">
        <f t="shared" si="530"/>
        <v>0</v>
      </c>
      <c r="EX335" s="394">
        <f t="shared" si="524"/>
        <v>0</v>
      </c>
      <c r="EY335" s="403">
        <f t="shared" si="585"/>
        <v>169</v>
      </c>
      <c r="EZ335" s="394">
        <f t="shared" si="586"/>
        <v>0</v>
      </c>
      <c r="FA335" s="396">
        <f t="shared" si="587"/>
        <v>0</v>
      </c>
      <c r="FB335" s="396">
        <f t="shared" si="587"/>
        <v>0</v>
      </c>
      <c r="FC335" s="404">
        <f t="shared" si="514"/>
        <v>0</v>
      </c>
      <c r="FD335" s="404">
        <f t="shared" si="514"/>
        <v>54.487179487179489</v>
      </c>
      <c r="FE335" s="404">
        <f t="shared" si="514"/>
        <v>70.512820512820511</v>
      </c>
      <c r="FF335" s="404">
        <f t="shared" si="514"/>
        <v>0</v>
      </c>
      <c r="FG335" s="404">
        <f t="shared" si="532"/>
        <v>0</v>
      </c>
      <c r="FH335" s="404">
        <f t="shared" si="532"/>
        <v>0</v>
      </c>
      <c r="FI335" s="404">
        <f t="shared" si="532"/>
        <v>0</v>
      </c>
      <c r="FJ335" s="404">
        <f t="shared" si="532"/>
        <v>0</v>
      </c>
      <c r="FK335" s="392">
        <f t="shared" si="588"/>
        <v>125</v>
      </c>
      <c r="FL335" s="384">
        <f t="shared" si="589"/>
        <v>0</v>
      </c>
      <c r="FM335" s="384">
        <f t="shared" si="589"/>
        <v>0</v>
      </c>
      <c r="FN335" s="405">
        <f t="shared" si="525"/>
        <v>0</v>
      </c>
      <c r="FO335" s="405">
        <f t="shared" si="526"/>
        <v>1397.4871794871794</v>
      </c>
      <c r="FP335" s="405">
        <f t="shared" si="527"/>
        <v>1808.5128205128206</v>
      </c>
      <c r="FQ335" s="405">
        <f t="shared" si="518"/>
        <v>0</v>
      </c>
      <c r="FR335" s="405">
        <f t="shared" si="518"/>
        <v>0</v>
      </c>
      <c r="FS335" s="405">
        <f t="shared" si="518"/>
        <v>0</v>
      </c>
      <c r="FT335" s="405">
        <f t="shared" si="518"/>
        <v>0</v>
      </c>
      <c r="FU335" s="405">
        <f t="shared" si="518"/>
        <v>0</v>
      </c>
      <c r="FV335" s="405">
        <f t="shared" si="518"/>
        <v>0</v>
      </c>
      <c r="FW335" s="397">
        <f t="shared" si="590"/>
        <v>17897.60751612977</v>
      </c>
      <c r="FX335" s="406">
        <f t="shared" si="591"/>
        <v>14691.60751612977</v>
      </c>
      <c r="FY335" s="331">
        <f t="shared" si="592"/>
        <v>14691.60751612977</v>
      </c>
      <c r="FZ335" s="382">
        <f t="shared" si="593"/>
        <v>0</v>
      </c>
      <c r="GA335" s="331">
        <f t="shared" si="594"/>
        <v>0</v>
      </c>
      <c r="GB335" s="407">
        <f t="shared" si="595"/>
        <v>0</v>
      </c>
      <c r="GC335" s="407">
        <f t="shared" si="596"/>
        <v>0</v>
      </c>
      <c r="GD335" s="407">
        <f t="shared" si="597"/>
        <v>0</v>
      </c>
      <c r="GE335" s="407">
        <f t="shared" si="598"/>
        <v>0</v>
      </c>
      <c r="GF335" s="407">
        <f t="shared" si="599"/>
        <v>0</v>
      </c>
      <c r="GG335" s="407">
        <f t="shared" si="600"/>
        <v>0</v>
      </c>
      <c r="GH335" s="407">
        <f t="shared" si="601"/>
        <v>0</v>
      </c>
      <c r="GI335" s="407">
        <f t="shared" si="602"/>
        <v>0</v>
      </c>
      <c r="GJ335">
        <f t="shared" si="603"/>
        <v>0</v>
      </c>
      <c r="GK335" s="382">
        <f t="shared" si="604"/>
        <v>0</v>
      </c>
      <c r="GL335">
        <v>4</v>
      </c>
      <c r="GM335">
        <f t="shared" si="512"/>
        <v>0</v>
      </c>
      <c r="GN335">
        <f t="shared" si="512"/>
        <v>0</v>
      </c>
      <c r="GO335">
        <f t="shared" si="512"/>
        <v>0</v>
      </c>
      <c r="GP335">
        <f t="shared" si="512"/>
        <v>0</v>
      </c>
      <c r="GQ335">
        <f t="shared" si="512"/>
        <v>400</v>
      </c>
      <c r="GR335">
        <f t="shared" ref="GR335:GV385" si="608">SUMIF(AD335,"&gt;0")</f>
        <v>0</v>
      </c>
      <c r="GS335">
        <f t="shared" si="608"/>
        <v>0</v>
      </c>
      <c r="GT335">
        <f t="shared" si="608"/>
        <v>169</v>
      </c>
      <c r="GU335">
        <f t="shared" si="608"/>
        <v>125</v>
      </c>
      <c r="GV335">
        <f t="shared" si="608"/>
        <v>17897.60751612977</v>
      </c>
    </row>
    <row r="336" spans="1:204" customFormat="1" x14ac:dyDescent="0.25">
      <c r="A336" s="378">
        <v>14003</v>
      </c>
      <c r="B336" s="32" t="s">
        <v>1008</v>
      </c>
      <c r="C336" t="s">
        <v>875</v>
      </c>
      <c r="D336">
        <v>4</v>
      </c>
      <c r="E336" s="379">
        <v>2068</v>
      </c>
      <c r="F336" s="379">
        <v>684</v>
      </c>
      <c r="G336" s="379">
        <v>170</v>
      </c>
      <c r="H336" s="379">
        <v>1000</v>
      </c>
      <c r="I336" s="379">
        <v>2600</v>
      </c>
      <c r="J336" s="379">
        <v>0</v>
      </c>
      <c r="K336" s="379">
        <v>2950</v>
      </c>
      <c r="L336" s="379">
        <v>0</v>
      </c>
      <c r="M336" s="380">
        <v>0</v>
      </c>
      <c r="N336" s="381">
        <f t="shared" si="535"/>
        <v>9472</v>
      </c>
      <c r="O336" s="379">
        <v>2068</v>
      </c>
      <c r="P336" s="379">
        <v>1148</v>
      </c>
      <c r="Q336" s="379">
        <v>170</v>
      </c>
      <c r="R336" s="379">
        <v>600</v>
      </c>
      <c r="S336" s="379">
        <v>1450</v>
      </c>
      <c r="T336" s="379">
        <v>0</v>
      </c>
      <c r="U336" s="379">
        <v>3000</v>
      </c>
      <c r="V336" s="379">
        <v>0</v>
      </c>
      <c r="W336" s="480">
        <f>(VLOOKUP(A336,'[1]floresta plant'!$A$4:$F$573,6,0))*1000</f>
        <v>0</v>
      </c>
      <c r="X336" s="24">
        <f t="shared" si="536"/>
        <v>8436</v>
      </c>
      <c r="Y336" s="53">
        <f t="shared" si="528"/>
        <v>0</v>
      </c>
      <c r="Z336" s="53">
        <f t="shared" si="528"/>
        <v>-400</v>
      </c>
      <c r="AA336" s="53">
        <f t="shared" si="528"/>
        <v>-1150</v>
      </c>
      <c r="AB336" s="53">
        <f t="shared" si="528"/>
        <v>0</v>
      </c>
      <c r="AC336" s="53">
        <f t="shared" si="528"/>
        <v>50</v>
      </c>
      <c r="AD336" s="53">
        <f t="shared" si="528"/>
        <v>0</v>
      </c>
      <c r="AE336" s="53">
        <f t="shared" si="519"/>
        <v>0</v>
      </c>
      <c r="AF336" s="53">
        <f t="shared" si="537"/>
        <v>464</v>
      </c>
      <c r="AG336" s="53">
        <f t="shared" si="538"/>
        <v>0</v>
      </c>
      <c r="AH336" s="53">
        <f t="shared" si="539"/>
        <v>27750.269096506618</v>
      </c>
      <c r="AI336" s="53">
        <f t="shared" si="605"/>
        <v>-1036</v>
      </c>
      <c r="AJ336" s="469">
        <v>0</v>
      </c>
      <c r="AK336" s="469">
        <v>26714.269096506618</v>
      </c>
      <c r="AL336" s="469">
        <v>0</v>
      </c>
      <c r="AM336" s="470">
        <f t="shared" si="540"/>
        <v>26714.269096506618</v>
      </c>
      <c r="AN336" s="53">
        <f t="shared" si="541"/>
        <v>27750.269096506618</v>
      </c>
      <c r="AO336" s="382">
        <f t="shared" si="542"/>
        <v>3</v>
      </c>
      <c r="AP336">
        <v>4</v>
      </c>
      <c r="AQ336" s="383">
        <f t="shared" si="543"/>
        <v>514</v>
      </c>
      <c r="AR336" s="383">
        <f t="shared" si="544"/>
        <v>-1550</v>
      </c>
      <c r="AS336" s="383">
        <f t="shared" si="545"/>
        <v>0</v>
      </c>
      <c r="AT336" s="383">
        <f t="shared" si="546"/>
        <v>1550</v>
      </c>
      <c r="AU336" s="383">
        <f t="shared" si="547"/>
        <v>0</v>
      </c>
      <c r="AV336" s="383">
        <f t="shared" si="548"/>
        <v>1</v>
      </c>
      <c r="AW336" s="383">
        <f t="shared" si="549"/>
        <v>0</v>
      </c>
      <c r="AX336" s="383">
        <f t="shared" si="550"/>
        <v>1</v>
      </c>
      <c r="AY336" s="383">
        <f t="shared" si="551"/>
        <v>0</v>
      </c>
      <c r="AZ336">
        <f t="shared" si="552"/>
        <v>0</v>
      </c>
      <c r="BA336">
        <f t="shared" si="553"/>
        <v>0</v>
      </c>
      <c r="BB336" s="383">
        <f t="shared" si="554"/>
        <v>0</v>
      </c>
      <c r="BC336" s="384">
        <f t="shared" si="520"/>
        <v>0</v>
      </c>
      <c r="BD336" s="384">
        <f t="shared" si="521"/>
        <v>0.25806451612903225</v>
      </c>
      <c r="BE336" s="384">
        <f t="shared" si="522"/>
        <v>0.74193548387096775</v>
      </c>
      <c r="BF336" s="384">
        <f t="shared" si="515"/>
        <v>0</v>
      </c>
      <c r="BG336" s="384">
        <f t="shared" si="515"/>
        <v>50</v>
      </c>
      <c r="BH336" s="384">
        <f t="shared" si="515"/>
        <v>0</v>
      </c>
      <c r="BI336" s="384">
        <f t="shared" si="515"/>
        <v>0</v>
      </c>
      <c r="BJ336" s="384">
        <f t="shared" si="515"/>
        <v>464</v>
      </c>
      <c r="BK336" s="384">
        <f t="shared" si="515"/>
        <v>0</v>
      </c>
      <c r="BL336" s="474">
        <f t="shared" si="555"/>
        <v>1550</v>
      </c>
      <c r="BM336" s="409">
        <f t="shared" si="556"/>
        <v>27750.269096506618</v>
      </c>
      <c r="BN336" s="473">
        <f t="shared" si="557"/>
        <v>514</v>
      </c>
      <c r="BO336" s="387">
        <f t="shared" si="558"/>
        <v>1</v>
      </c>
      <c r="BP336" s="387">
        <f t="shared" si="559"/>
        <v>0</v>
      </c>
      <c r="BQ336" s="388">
        <f t="shared" si="560"/>
        <v>0</v>
      </c>
      <c r="BR336" s="389">
        <f t="shared" si="561"/>
        <v>1036</v>
      </c>
      <c r="BS336" s="390">
        <f t="shared" si="562"/>
        <v>0</v>
      </c>
      <c r="BT336" s="391">
        <f t="shared" si="513"/>
        <v>0</v>
      </c>
      <c r="BU336" s="391">
        <f t="shared" si="513"/>
        <v>0</v>
      </c>
      <c r="BV336" s="391">
        <f t="shared" si="513"/>
        <v>0</v>
      </c>
      <c r="BW336" s="391">
        <f t="shared" si="513"/>
        <v>0</v>
      </c>
      <c r="BX336" s="391">
        <f t="shared" si="531"/>
        <v>0</v>
      </c>
      <c r="BY336" s="391">
        <f t="shared" si="531"/>
        <v>0</v>
      </c>
      <c r="BZ336" s="391">
        <f t="shared" si="531"/>
        <v>0</v>
      </c>
      <c r="CA336" s="391">
        <f t="shared" si="531"/>
        <v>0</v>
      </c>
      <c r="CB336" s="391">
        <f t="shared" si="563"/>
        <v>0</v>
      </c>
      <c r="CC336" s="391">
        <f t="shared" si="563"/>
        <v>0</v>
      </c>
      <c r="CD336" s="392">
        <f t="shared" si="564"/>
        <v>0</v>
      </c>
      <c r="CE336" s="393">
        <f t="shared" si="565"/>
        <v>-400</v>
      </c>
      <c r="CF336" s="392">
        <f t="shared" si="529"/>
        <v>0</v>
      </c>
      <c r="CG336" s="392">
        <f t="shared" si="529"/>
        <v>0</v>
      </c>
      <c r="CH336" s="392">
        <f t="shared" si="529"/>
        <v>0</v>
      </c>
      <c r="CI336" s="392">
        <f t="shared" si="529"/>
        <v>0</v>
      </c>
      <c r="CJ336" s="392">
        <f t="shared" si="529"/>
        <v>0</v>
      </c>
      <c r="CK336" s="392">
        <f t="shared" si="529"/>
        <v>0</v>
      </c>
      <c r="CL336" s="392">
        <f t="shared" si="523"/>
        <v>0</v>
      </c>
      <c r="CM336" s="392">
        <f t="shared" si="566"/>
        <v>0</v>
      </c>
      <c r="CN336" s="392">
        <f t="shared" si="567"/>
        <v>0</v>
      </c>
      <c r="CO336" s="394">
        <f t="shared" si="568"/>
        <v>0</v>
      </c>
      <c r="CP336" s="394">
        <f t="shared" si="568"/>
        <v>0</v>
      </c>
      <c r="CQ336" s="395">
        <f t="shared" si="569"/>
        <v>-1150</v>
      </c>
      <c r="CR336" s="394">
        <f t="shared" si="606"/>
        <v>0</v>
      </c>
      <c r="CS336" s="394">
        <f t="shared" si="606"/>
        <v>0</v>
      </c>
      <c r="CT336" s="394">
        <f t="shared" si="606"/>
        <v>0</v>
      </c>
      <c r="CU336" s="394">
        <f t="shared" si="606"/>
        <v>0</v>
      </c>
      <c r="CV336" s="394">
        <f t="shared" si="606"/>
        <v>0</v>
      </c>
      <c r="CW336" s="394">
        <f t="shared" si="606"/>
        <v>0</v>
      </c>
      <c r="CX336" s="396">
        <f t="shared" si="570"/>
        <v>0</v>
      </c>
      <c r="CY336" s="396">
        <f t="shared" si="570"/>
        <v>0</v>
      </c>
      <c r="CZ336" s="397">
        <f t="shared" si="571"/>
        <v>0</v>
      </c>
      <c r="DA336" s="397">
        <f t="shared" si="571"/>
        <v>0</v>
      </c>
      <c r="DB336" s="397">
        <f t="shared" si="571"/>
        <v>0</v>
      </c>
      <c r="DC336" s="397">
        <f t="shared" si="572"/>
        <v>0</v>
      </c>
      <c r="DD336" s="397">
        <f t="shared" si="516"/>
        <v>0</v>
      </c>
      <c r="DE336" s="397">
        <f t="shared" si="516"/>
        <v>0</v>
      </c>
      <c r="DF336" s="397">
        <f t="shared" si="516"/>
        <v>0</v>
      </c>
      <c r="DG336" s="397">
        <f t="shared" si="516"/>
        <v>0</v>
      </c>
      <c r="DH336" s="397">
        <f t="shared" si="516"/>
        <v>0</v>
      </c>
      <c r="DI336" s="398">
        <f t="shared" si="573"/>
        <v>0</v>
      </c>
      <c r="DJ336" s="398">
        <f t="shared" si="573"/>
        <v>0</v>
      </c>
      <c r="DK336" s="399">
        <f t="shared" si="574"/>
        <v>0</v>
      </c>
      <c r="DL336" s="399">
        <f t="shared" si="574"/>
        <v>12.903225806451612</v>
      </c>
      <c r="DM336" s="399">
        <f t="shared" si="574"/>
        <v>37.096774193548384</v>
      </c>
      <c r="DN336" s="399">
        <f t="shared" si="533"/>
        <v>0</v>
      </c>
      <c r="DO336" s="399">
        <f t="shared" si="575"/>
        <v>50</v>
      </c>
      <c r="DP336" s="399">
        <f t="shared" si="576"/>
        <v>0</v>
      </c>
      <c r="DQ336" s="399">
        <f t="shared" si="576"/>
        <v>0</v>
      </c>
      <c r="DR336" s="399">
        <f t="shared" si="576"/>
        <v>0</v>
      </c>
      <c r="DS336" s="399">
        <f t="shared" si="534"/>
        <v>0</v>
      </c>
      <c r="DT336" s="400">
        <f t="shared" si="577"/>
        <v>0</v>
      </c>
      <c r="DU336" s="400">
        <f t="shared" si="577"/>
        <v>0</v>
      </c>
      <c r="DV336" s="386">
        <f t="shared" si="517"/>
        <v>0</v>
      </c>
      <c r="DW336" s="386">
        <f t="shared" si="517"/>
        <v>0</v>
      </c>
      <c r="DX336" s="386">
        <f t="shared" si="517"/>
        <v>0</v>
      </c>
      <c r="DY336" s="386">
        <f t="shared" si="517"/>
        <v>0</v>
      </c>
      <c r="DZ336" s="386">
        <f t="shared" si="517"/>
        <v>0</v>
      </c>
      <c r="EA336" s="401">
        <f t="shared" si="578"/>
        <v>0</v>
      </c>
      <c r="EB336" s="386">
        <f t="shared" si="579"/>
        <v>0</v>
      </c>
      <c r="EC336" s="386">
        <f t="shared" si="579"/>
        <v>0</v>
      </c>
      <c r="ED336" s="386">
        <f t="shared" si="579"/>
        <v>0</v>
      </c>
      <c r="EE336" s="385">
        <f t="shared" si="580"/>
        <v>0</v>
      </c>
      <c r="EF336" s="385">
        <f t="shared" si="580"/>
        <v>0</v>
      </c>
      <c r="EG336" s="402">
        <f t="shared" si="607"/>
        <v>0</v>
      </c>
      <c r="EH336" s="402">
        <f t="shared" si="607"/>
        <v>0</v>
      </c>
      <c r="EI336" s="402">
        <f t="shared" si="607"/>
        <v>0</v>
      </c>
      <c r="EJ336" s="402">
        <f t="shared" si="607"/>
        <v>0</v>
      </c>
      <c r="EK336" s="402">
        <f t="shared" si="607"/>
        <v>0</v>
      </c>
      <c r="EL336" s="402">
        <f t="shared" si="607"/>
        <v>0</v>
      </c>
      <c r="EM336" s="402">
        <f t="shared" si="581"/>
        <v>0</v>
      </c>
      <c r="EN336" s="402">
        <f t="shared" si="582"/>
        <v>0</v>
      </c>
      <c r="EO336" s="402">
        <f t="shared" si="582"/>
        <v>0</v>
      </c>
      <c r="EP336" s="402">
        <f t="shared" si="583"/>
        <v>0</v>
      </c>
      <c r="EQ336" s="402">
        <f t="shared" si="584"/>
        <v>0</v>
      </c>
      <c r="ER336" s="394">
        <f t="shared" si="530"/>
        <v>0</v>
      </c>
      <c r="ES336" s="394">
        <f t="shared" si="530"/>
        <v>119.74193548387096</v>
      </c>
      <c r="ET336" s="394">
        <f t="shared" si="530"/>
        <v>344.25806451612902</v>
      </c>
      <c r="EU336" s="394">
        <f t="shared" si="530"/>
        <v>0</v>
      </c>
      <c r="EV336" s="394">
        <f t="shared" si="530"/>
        <v>0</v>
      </c>
      <c r="EW336" s="394">
        <f t="shared" si="530"/>
        <v>0</v>
      </c>
      <c r="EX336" s="394">
        <f t="shared" si="524"/>
        <v>0</v>
      </c>
      <c r="EY336" s="403">
        <f t="shared" si="585"/>
        <v>464</v>
      </c>
      <c r="EZ336" s="394">
        <f t="shared" si="586"/>
        <v>0</v>
      </c>
      <c r="FA336" s="396">
        <f t="shared" si="587"/>
        <v>0</v>
      </c>
      <c r="FB336" s="396">
        <f t="shared" si="587"/>
        <v>0</v>
      </c>
      <c r="FC336" s="404">
        <f t="shared" si="514"/>
        <v>0</v>
      </c>
      <c r="FD336" s="404">
        <f t="shared" si="514"/>
        <v>0</v>
      </c>
      <c r="FE336" s="404">
        <f t="shared" si="514"/>
        <v>0</v>
      </c>
      <c r="FF336" s="404">
        <f t="shared" si="514"/>
        <v>0</v>
      </c>
      <c r="FG336" s="404">
        <f t="shared" si="532"/>
        <v>0</v>
      </c>
      <c r="FH336" s="404">
        <f t="shared" si="532"/>
        <v>0</v>
      </c>
      <c r="FI336" s="404">
        <f t="shared" si="532"/>
        <v>0</v>
      </c>
      <c r="FJ336" s="404">
        <f t="shared" si="532"/>
        <v>0</v>
      </c>
      <c r="FK336" s="392">
        <f t="shared" si="588"/>
        <v>0</v>
      </c>
      <c r="FL336" s="384">
        <f t="shared" si="589"/>
        <v>0</v>
      </c>
      <c r="FM336" s="384">
        <f t="shared" si="589"/>
        <v>0</v>
      </c>
      <c r="FN336" s="405">
        <f t="shared" si="525"/>
        <v>0</v>
      </c>
      <c r="FO336" s="405">
        <f t="shared" si="526"/>
        <v>267.35483870967744</v>
      </c>
      <c r="FP336" s="405">
        <f t="shared" si="527"/>
        <v>768.64516129032256</v>
      </c>
      <c r="FQ336" s="405">
        <f t="shared" si="518"/>
        <v>0</v>
      </c>
      <c r="FR336" s="405">
        <f t="shared" si="518"/>
        <v>0</v>
      </c>
      <c r="FS336" s="405">
        <f t="shared" si="518"/>
        <v>0</v>
      </c>
      <c r="FT336" s="405">
        <f t="shared" si="518"/>
        <v>0</v>
      </c>
      <c r="FU336" s="405">
        <f t="shared" si="518"/>
        <v>0</v>
      </c>
      <c r="FV336" s="405">
        <f t="shared" si="518"/>
        <v>0</v>
      </c>
      <c r="FW336" s="397">
        <f t="shared" si="590"/>
        <v>27750.269096506618</v>
      </c>
      <c r="FX336" s="406">
        <f t="shared" si="591"/>
        <v>26714.269096506618</v>
      </c>
      <c r="FY336" s="331">
        <f t="shared" si="592"/>
        <v>26714.269096506618</v>
      </c>
      <c r="FZ336" s="382">
        <f t="shared" si="593"/>
        <v>0</v>
      </c>
      <c r="GA336" s="331">
        <f t="shared" si="594"/>
        <v>0</v>
      </c>
      <c r="GB336" s="407">
        <f t="shared" si="595"/>
        <v>0</v>
      </c>
      <c r="GC336" s="407">
        <f t="shared" si="596"/>
        <v>0</v>
      </c>
      <c r="GD336" s="407">
        <f t="shared" si="597"/>
        <v>0</v>
      </c>
      <c r="GE336" s="407">
        <f t="shared" si="598"/>
        <v>3.5527136788005009E-15</v>
      </c>
      <c r="GF336" s="407">
        <f t="shared" si="599"/>
        <v>0</v>
      </c>
      <c r="GG336" s="407">
        <f t="shared" si="600"/>
        <v>0</v>
      </c>
      <c r="GH336" s="407">
        <f t="shared" si="601"/>
        <v>0</v>
      </c>
      <c r="GI336" s="407">
        <f t="shared" si="602"/>
        <v>0</v>
      </c>
      <c r="GJ336">
        <f t="shared" si="603"/>
        <v>0</v>
      </c>
      <c r="GK336" s="382">
        <f t="shared" si="604"/>
        <v>3.5527136788005009E-15</v>
      </c>
      <c r="GL336">
        <v>4</v>
      </c>
      <c r="GM336">
        <f t="shared" ref="GM336:GQ386" si="609">SUMIF(Y336,"&gt;0")</f>
        <v>0</v>
      </c>
      <c r="GN336">
        <f t="shared" si="609"/>
        <v>0</v>
      </c>
      <c r="GO336">
        <f t="shared" si="609"/>
        <v>0</v>
      </c>
      <c r="GP336">
        <f t="shared" si="609"/>
        <v>0</v>
      </c>
      <c r="GQ336">
        <f t="shared" si="609"/>
        <v>50</v>
      </c>
      <c r="GR336">
        <f t="shared" si="608"/>
        <v>0</v>
      </c>
      <c r="GS336">
        <f t="shared" si="608"/>
        <v>0</v>
      </c>
      <c r="GT336">
        <f t="shared" si="608"/>
        <v>464</v>
      </c>
      <c r="GU336">
        <f t="shared" si="608"/>
        <v>0</v>
      </c>
      <c r="GV336">
        <f t="shared" si="608"/>
        <v>27750.269096506618</v>
      </c>
    </row>
    <row r="337" spans="1:204" customFormat="1" x14ac:dyDescent="0.25">
      <c r="A337" s="378">
        <v>14004</v>
      </c>
      <c r="B337" s="32" t="s">
        <v>1009</v>
      </c>
      <c r="C337" t="s">
        <v>875</v>
      </c>
      <c r="D337">
        <v>4</v>
      </c>
      <c r="E337" s="379">
        <v>1856</v>
      </c>
      <c r="F337" s="379">
        <v>2895</v>
      </c>
      <c r="G337" s="379">
        <v>152</v>
      </c>
      <c r="H337" s="379">
        <v>0</v>
      </c>
      <c r="I337" s="379">
        <v>2200</v>
      </c>
      <c r="J337" s="379">
        <v>0</v>
      </c>
      <c r="K337" s="379">
        <v>1402</v>
      </c>
      <c r="L337" s="379">
        <v>0</v>
      </c>
      <c r="M337" s="380">
        <v>0</v>
      </c>
      <c r="N337" s="381">
        <f t="shared" si="535"/>
        <v>8505</v>
      </c>
      <c r="O337" s="379">
        <v>1866</v>
      </c>
      <c r="P337" s="379">
        <v>4531</v>
      </c>
      <c r="Q337" s="379">
        <v>153</v>
      </c>
      <c r="R337" s="379">
        <v>0</v>
      </c>
      <c r="S337" s="379">
        <v>1600</v>
      </c>
      <c r="T337" s="379">
        <v>0</v>
      </c>
      <c r="U337" s="379">
        <v>1440</v>
      </c>
      <c r="V337" s="379">
        <v>0</v>
      </c>
      <c r="W337" s="480">
        <f>(VLOOKUP(A337,'[1]floresta plant'!$A$4:$F$573,6,0))*1000</f>
        <v>0</v>
      </c>
      <c r="X337" s="24">
        <f t="shared" si="536"/>
        <v>9590</v>
      </c>
      <c r="Y337" s="53">
        <f t="shared" si="528"/>
        <v>1</v>
      </c>
      <c r="Z337" s="53">
        <f t="shared" si="528"/>
        <v>0</v>
      </c>
      <c r="AA337" s="53">
        <f t="shared" si="528"/>
        <v>-600</v>
      </c>
      <c r="AB337" s="53">
        <f t="shared" si="528"/>
        <v>0</v>
      </c>
      <c r="AC337" s="53">
        <f t="shared" si="528"/>
        <v>38</v>
      </c>
      <c r="AD337" s="53">
        <f t="shared" si="528"/>
        <v>0</v>
      </c>
      <c r="AE337" s="53">
        <f t="shared" si="519"/>
        <v>0</v>
      </c>
      <c r="AF337" s="53">
        <f t="shared" si="537"/>
        <v>1636</v>
      </c>
      <c r="AG337" s="53">
        <f t="shared" si="538"/>
        <v>10</v>
      </c>
      <c r="AH337" s="53">
        <f t="shared" si="539"/>
        <v>27912.729881070423</v>
      </c>
      <c r="AI337" s="53">
        <f t="shared" si="605"/>
        <v>1085</v>
      </c>
      <c r="AJ337" s="469">
        <v>0</v>
      </c>
      <c r="AK337" s="469">
        <v>28997.729881070423</v>
      </c>
      <c r="AL337" s="469">
        <v>0</v>
      </c>
      <c r="AM337" s="470">
        <f t="shared" si="540"/>
        <v>28997.729881070423</v>
      </c>
      <c r="AN337" s="53">
        <f t="shared" si="541"/>
        <v>27912.729881070423</v>
      </c>
      <c r="AO337" s="382">
        <f t="shared" si="542"/>
        <v>1</v>
      </c>
      <c r="AP337">
        <v>4</v>
      </c>
      <c r="AQ337" s="383">
        <f t="shared" si="543"/>
        <v>1685</v>
      </c>
      <c r="AR337" s="383">
        <f t="shared" si="544"/>
        <v>-600</v>
      </c>
      <c r="AS337" s="383">
        <f t="shared" si="545"/>
        <v>1</v>
      </c>
      <c r="AT337" s="383">
        <f t="shared" si="546"/>
        <v>600</v>
      </c>
      <c r="AU337" s="383">
        <f t="shared" si="547"/>
        <v>0</v>
      </c>
      <c r="AV337" s="383">
        <f t="shared" si="548"/>
        <v>1</v>
      </c>
      <c r="AW337" s="383">
        <f t="shared" si="549"/>
        <v>0</v>
      </c>
      <c r="AX337" s="383">
        <f t="shared" si="550"/>
        <v>1</v>
      </c>
      <c r="AY337" s="383">
        <f t="shared" si="551"/>
        <v>1</v>
      </c>
      <c r="AZ337">
        <f t="shared" si="552"/>
        <v>0</v>
      </c>
      <c r="BA337">
        <f t="shared" si="553"/>
        <v>0</v>
      </c>
      <c r="BB337" s="383">
        <f t="shared" si="554"/>
        <v>0</v>
      </c>
      <c r="BC337" s="384">
        <f t="shared" si="520"/>
        <v>1</v>
      </c>
      <c r="BD337" s="384">
        <f t="shared" si="521"/>
        <v>0</v>
      </c>
      <c r="BE337" s="384">
        <f t="shared" si="522"/>
        <v>1</v>
      </c>
      <c r="BF337" s="384">
        <f t="shared" si="515"/>
        <v>0</v>
      </c>
      <c r="BG337" s="384">
        <f t="shared" si="515"/>
        <v>38</v>
      </c>
      <c r="BH337" s="384">
        <f t="shared" si="515"/>
        <v>0</v>
      </c>
      <c r="BI337" s="384">
        <f t="shared" si="515"/>
        <v>0</v>
      </c>
      <c r="BJ337" s="384">
        <f t="shared" si="515"/>
        <v>1636</v>
      </c>
      <c r="BK337" s="384">
        <f t="shared" si="515"/>
        <v>10</v>
      </c>
      <c r="BL337" s="474">
        <f t="shared" si="555"/>
        <v>599</v>
      </c>
      <c r="BM337" s="409">
        <f t="shared" si="556"/>
        <v>27912.729881070423</v>
      </c>
      <c r="BN337" s="473">
        <f t="shared" si="557"/>
        <v>1684</v>
      </c>
      <c r="BO337" s="387">
        <f t="shared" si="558"/>
        <v>0.35570071258907365</v>
      </c>
      <c r="BP337" s="387">
        <f t="shared" si="559"/>
        <v>0</v>
      </c>
      <c r="BQ337" s="388">
        <f t="shared" si="560"/>
        <v>0.64429928741092635</v>
      </c>
      <c r="BR337" s="389">
        <f t="shared" si="561"/>
        <v>0</v>
      </c>
      <c r="BS337" s="390">
        <f t="shared" si="562"/>
        <v>1</v>
      </c>
      <c r="BT337" s="391">
        <f t="shared" si="513"/>
        <v>0</v>
      </c>
      <c r="BU337" s="391">
        <f t="shared" si="513"/>
        <v>1</v>
      </c>
      <c r="BV337" s="391">
        <f t="shared" si="513"/>
        <v>0</v>
      </c>
      <c r="BW337" s="391">
        <f t="shared" si="513"/>
        <v>0</v>
      </c>
      <c r="BX337" s="391">
        <f t="shared" si="531"/>
        <v>0</v>
      </c>
      <c r="BY337" s="391">
        <f t="shared" si="531"/>
        <v>0</v>
      </c>
      <c r="BZ337" s="391">
        <f t="shared" si="531"/>
        <v>0</v>
      </c>
      <c r="CA337" s="391">
        <f t="shared" si="531"/>
        <v>0</v>
      </c>
      <c r="CB337" s="391">
        <f t="shared" si="563"/>
        <v>0</v>
      </c>
      <c r="CC337" s="391">
        <f t="shared" si="563"/>
        <v>0</v>
      </c>
      <c r="CD337" s="392">
        <f t="shared" si="564"/>
        <v>0</v>
      </c>
      <c r="CE337" s="393">
        <f t="shared" si="565"/>
        <v>0</v>
      </c>
      <c r="CF337" s="392">
        <f t="shared" si="529"/>
        <v>0</v>
      </c>
      <c r="CG337" s="392">
        <f t="shared" si="529"/>
        <v>0</v>
      </c>
      <c r="CH337" s="392">
        <f t="shared" si="529"/>
        <v>0</v>
      </c>
      <c r="CI337" s="392">
        <f t="shared" si="529"/>
        <v>0</v>
      </c>
      <c r="CJ337" s="392">
        <f t="shared" si="529"/>
        <v>0</v>
      </c>
      <c r="CK337" s="392">
        <f t="shared" si="529"/>
        <v>0</v>
      </c>
      <c r="CL337" s="392">
        <f t="shared" si="523"/>
        <v>0</v>
      </c>
      <c r="CM337" s="392">
        <f t="shared" si="566"/>
        <v>0</v>
      </c>
      <c r="CN337" s="392">
        <f t="shared" si="567"/>
        <v>0</v>
      </c>
      <c r="CO337" s="394">
        <f t="shared" si="568"/>
        <v>0</v>
      </c>
      <c r="CP337" s="394">
        <f t="shared" si="568"/>
        <v>0</v>
      </c>
      <c r="CQ337" s="395">
        <f t="shared" si="569"/>
        <v>-600</v>
      </c>
      <c r="CR337" s="394">
        <f t="shared" si="606"/>
        <v>0</v>
      </c>
      <c r="CS337" s="394">
        <f t="shared" si="606"/>
        <v>0</v>
      </c>
      <c r="CT337" s="394">
        <f t="shared" si="606"/>
        <v>0</v>
      </c>
      <c r="CU337" s="394">
        <f t="shared" si="606"/>
        <v>0</v>
      </c>
      <c r="CV337" s="394">
        <f t="shared" si="606"/>
        <v>0</v>
      </c>
      <c r="CW337" s="394">
        <f t="shared" si="606"/>
        <v>0</v>
      </c>
      <c r="CX337" s="396">
        <f t="shared" si="570"/>
        <v>0</v>
      </c>
      <c r="CY337" s="396">
        <f t="shared" si="570"/>
        <v>0</v>
      </c>
      <c r="CZ337" s="397">
        <f t="shared" si="571"/>
        <v>0</v>
      </c>
      <c r="DA337" s="397">
        <f t="shared" si="571"/>
        <v>0</v>
      </c>
      <c r="DB337" s="397">
        <f t="shared" si="571"/>
        <v>0</v>
      </c>
      <c r="DC337" s="397">
        <f t="shared" si="572"/>
        <v>0</v>
      </c>
      <c r="DD337" s="397">
        <f t="shared" si="516"/>
        <v>0</v>
      </c>
      <c r="DE337" s="397">
        <f t="shared" si="516"/>
        <v>0</v>
      </c>
      <c r="DF337" s="397">
        <f t="shared" si="516"/>
        <v>0</v>
      </c>
      <c r="DG337" s="397">
        <f t="shared" si="516"/>
        <v>0</v>
      </c>
      <c r="DH337" s="397">
        <f t="shared" si="516"/>
        <v>0</v>
      </c>
      <c r="DI337" s="398">
        <f t="shared" si="573"/>
        <v>0</v>
      </c>
      <c r="DJ337" s="398">
        <f t="shared" si="573"/>
        <v>0</v>
      </c>
      <c r="DK337" s="399">
        <f t="shared" si="574"/>
        <v>0</v>
      </c>
      <c r="DL337" s="399">
        <f t="shared" si="574"/>
        <v>0</v>
      </c>
      <c r="DM337" s="399">
        <f t="shared" si="574"/>
        <v>13.516627078384799</v>
      </c>
      <c r="DN337" s="399">
        <f t="shared" si="533"/>
        <v>0</v>
      </c>
      <c r="DO337" s="399">
        <f t="shared" si="575"/>
        <v>38</v>
      </c>
      <c r="DP337" s="399">
        <f t="shared" si="576"/>
        <v>0</v>
      </c>
      <c r="DQ337" s="399">
        <f t="shared" si="576"/>
        <v>0</v>
      </c>
      <c r="DR337" s="399">
        <f t="shared" si="576"/>
        <v>0</v>
      </c>
      <c r="DS337" s="399">
        <f t="shared" si="534"/>
        <v>0</v>
      </c>
      <c r="DT337" s="400">
        <f t="shared" si="577"/>
        <v>0</v>
      </c>
      <c r="DU337" s="400">
        <f t="shared" si="577"/>
        <v>24.483372921615199</v>
      </c>
      <c r="DV337" s="386">
        <f t="shared" si="517"/>
        <v>0</v>
      </c>
      <c r="DW337" s="386">
        <f t="shared" si="517"/>
        <v>0</v>
      </c>
      <c r="DX337" s="386">
        <f t="shared" si="517"/>
        <v>0</v>
      </c>
      <c r="DY337" s="386">
        <f t="shared" si="517"/>
        <v>0</v>
      </c>
      <c r="DZ337" s="386">
        <f t="shared" si="517"/>
        <v>0</v>
      </c>
      <c r="EA337" s="401">
        <f t="shared" si="578"/>
        <v>0</v>
      </c>
      <c r="EB337" s="386">
        <f t="shared" si="579"/>
        <v>0</v>
      </c>
      <c r="EC337" s="386">
        <f t="shared" si="579"/>
        <v>0</v>
      </c>
      <c r="ED337" s="386">
        <f t="shared" si="579"/>
        <v>0</v>
      </c>
      <c r="EE337" s="385">
        <f t="shared" si="580"/>
        <v>0</v>
      </c>
      <c r="EF337" s="385">
        <f t="shared" si="580"/>
        <v>0</v>
      </c>
      <c r="EG337" s="402">
        <f t="shared" si="607"/>
        <v>0</v>
      </c>
      <c r="EH337" s="402">
        <f t="shared" si="607"/>
        <v>0</v>
      </c>
      <c r="EI337" s="402">
        <f t="shared" si="607"/>
        <v>0</v>
      </c>
      <c r="EJ337" s="402">
        <f t="shared" si="607"/>
        <v>0</v>
      </c>
      <c r="EK337" s="402">
        <f t="shared" si="607"/>
        <v>0</v>
      </c>
      <c r="EL337" s="402">
        <f t="shared" si="607"/>
        <v>0</v>
      </c>
      <c r="EM337" s="402">
        <f t="shared" si="581"/>
        <v>0</v>
      </c>
      <c r="EN337" s="402">
        <f t="shared" si="582"/>
        <v>0</v>
      </c>
      <c r="EO337" s="402">
        <f t="shared" si="582"/>
        <v>0</v>
      </c>
      <c r="EP337" s="402">
        <f t="shared" si="583"/>
        <v>0</v>
      </c>
      <c r="EQ337" s="402">
        <f t="shared" si="584"/>
        <v>0</v>
      </c>
      <c r="ER337" s="394">
        <f t="shared" si="530"/>
        <v>0</v>
      </c>
      <c r="ES337" s="394">
        <f t="shared" si="530"/>
        <v>0</v>
      </c>
      <c r="ET337" s="394">
        <f t="shared" si="530"/>
        <v>581.92636579572445</v>
      </c>
      <c r="EU337" s="394">
        <f t="shared" si="530"/>
        <v>0</v>
      </c>
      <c r="EV337" s="394">
        <f t="shared" si="530"/>
        <v>0</v>
      </c>
      <c r="EW337" s="394">
        <f t="shared" si="530"/>
        <v>0</v>
      </c>
      <c r="EX337" s="394">
        <f t="shared" si="524"/>
        <v>0</v>
      </c>
      <c r="EY337" s="403">
        <f t="shared" si="585"/>
        <v>1636</v>
      </c>
      <c r="EZ337" s="394">
        <f t="shared" si="586"/>
        <v>0</v>
      </c>
      <c r="FA337" s="396">
        <f t="shared" si="587"/>
        <v>0</v>
      </c>
      <c r="FB337" s="396">
        <f t="shared" si="587"/>
        <v>1054.0736342042755</v>
      </c>
      <c r="FC337" s="404">
        <f t="shared" si="514"/>
        <v>0</v>
      </c>
      <c r="FD337" s="404">
        <f t="shared" si="514"/>
        <v>0</v>
      </c>
      <c r="FE337" s="404">
        <f t="shared" si="514"/>
        <v>3.5570071258907365</v>
      </c>
      <c r="FF337" s="404">
        <f t="shared" si="514"/>
        <v>0</v>
      </c>
      <c r="FG337" s="404">
        <f t="shared" si="532"/>
        <v>0</v>
      </c>
      <c r="FH337" s="404">
        <f t="shared" si="532"/>
        <v>0</v>
      </c>
      <c r="FI337" s="404">
        <f t="shared" si="532"/>
        <v>0</v>
      </c>
      <c r="FJ337" s="404">
        <f t="shared" si="532"/>
        <v>0</v>
      </c>
      <c r="FK337" s="392">
        <f t="shared" si="588"/>
        <v>10</v>
      </c>
      <c r="FL337" s="384">
        <f t="shared" si="589"/>
        <v>0</v>
      </c>
      <c r="FM337" s="384">
        <f t="shared" si="589"/>
        <v>6.4429928741092635</v>
      </c>
      <c r="FN337" s="405">
        <f t="shared" si="525"/>
        <v>0</v>
      </c>
      <c r="FO337" s="405">
        <f t="shared" si="526"/>
        <v>0</v>
      </c>
      <c r="FP337" s="405">
        <f t="shared" si="527"/>
        <v>0</v>
      </c>
      <c r="FQ337" s="405">
        <f t="shared" si="518"/>
        <v>0</v>
      </c>
      <c r="FR337" s="405">
        <f t="shared" si="518"/>
        <v>0</v>
      </c>
      <c r="FS337" s="405">
        <f t="shared" si="518"/>
        <v>0</v>
      </c>
      <c r="FT337" s="405">
        <f t="shared" si="518"/>
        <v>0</v>
      </c>
      <c r="FU337" s="405">
        <f t="shared" si="518"/>
        <v>0</v>
      </c>
      <c r="FV337" s="405">
        <f t="shared" si="518"/>
        <v>0</v>
      </c>
      <c r="FW337" s="397">
        <f t="shared" si="590"/>
        <v>27912.729881070423</v>
      </c>
      <c r="FX337" s="406">
        <f t="shared" si="591"/>
        <v>27912.729881070423</v>
      </c>
      <c r="FY337" s="331">
        <f t="shared" si="592"/>
        <v>28997.729881070423</v>
      </c>
      <c r="FZ337" s="382">
        <f t="shared" si="593"/>
        <v>0</v>
      </c>
      <c r="GA337" s="331">
        <f t="shared" si="594"/>
        <v>0</v>
      </c>
      <c r="GB337" s="407">
        <f t="shared" si="595"/>
        <v>0</v>
      </c>
      <c r="GC337" s="407">
        <f t="shared" si="596"/>
        <v>0</v>
      </c>
      <c r="GD337" s="407">
        <f t="shared" si="597"/>
        <v>0</v>
      </c>
      <c r="GE337" s="407">
        <f t="shared" si="598"/>
        <v>1.7763568394002505E-15</v>
      </c>
      <c r="GF337" s="407">
        <f t="shared" si="599"/>
        <v>0</v>
      </c>
      <c r="GG337" s="407">
        <f t="shared" si="600"/>
        <v>0</v>
      </c>
      <c r="GH337" s="407">
        <f t="shared" si="601"/>
        <v>0</v>
      </c>
      <c r="GI337" s="407">
        <f t="shared" si="602"/>
        <v>0</v>
      </c>
      <c r="GJ337">
        <f t="shared" si="603"/>
        <v>0</v>
      </c>
      <c r="GK337" s="382">
        <f t="shared" si="604"/>
        <v>1.7763568394002505E-15</v>
      </c>
      <c r="GL337">
        <v>4</v>
      </c>
      <c r="GM337">
        <f t="shared" si="609"/>
        <v>1</v>
      </c>
      <c r="GN337">
        <f t="shared" si="609"/>
        <v>0</v>
      </c>
      <c r="GO337">
        <f t="shared" si="609"/>
        <v>0</v>
      </c>
      <c r="GP337">
        <f t="shared" si="609"/>
        <v>0</v>
      </c>
      <c r="GQ337">
        <f t="shared" si="609"/>
        <v>38</v>
      </c>
      <c r="GR337">
        <f t="shared" si="608"/>
        <v>0</v>
      </c>
      <c r="GS337">
        <f t="shared" si="608"/>
        <v>0</v>
      </c>
      <c r="GT337">
        <f t="shared" si="608"/>
        <v>1636</v>
      </c>
      <c r="GU337">
        <f t="shared" si="608"/>
        <v>10</v>
      </c>
      <c r="GV337">
        <f t="shared" si="608"/>
        <v>27912.729881070423</v>
      </c>
    </row>
    <row r="338" spans="1:204" customFormat="1" x14ac:dyDescent="0.25">
      <c r="A338" s="378">
        <v>15001</v>
      </c>
      <c r="B338" s="32" t="s">
        <v>1010</v>
      </c>
      <c r="C338" t="s">
        <v>876</v>
      </c>
      <c r="D338">
        <v>4</v>
      </c>
      <c r="E338" s="379">
        <v>24753</v>
      </c>
      <c r="F338" s="379">
        <v>808</v>
      </c>
      <c r="G338" s="379">
        <v>98</v>
      </c>
      <c r="H338" s="379">
        <v>0</v>
      </c>
      <c r="I338" s="379">
        <v>4851</v>
      </c>
      <c r="J338" s="379">
        <v>0</v>
      </c>
      <c r="K338" s="379">
        <v>1552</v>
      </c>
      <c r="L338" s="379">
        <v>0</v>
      </c>
      <c r="M338" s="380">
        <v>0</v>
      </c>
      <c r="N338" s="381">
        <f t="shared" si="535"/>
        <v>32062</v>
      </c>
      <c r="O338" s="379">
        <v>25838</v>
      </c>
      <c r="P338" s="379">
        <v>595</v>
      </c>
      <c r="Q338" s="379">
        <v>120</v>
      </c>
      <c r="R338" s="379">
        <v>0</v>
      </c>
      <c r="S338" s="379">
        <v>3380</v>
      </c>
      <c r="T338" s="379">
        <v>0</v>
      </c>
      <c r="U338" s="379">
        <v>1008</v>
      </c>
      <c r="V338" s="379">
        <v>0</v>
      </c>
      <c r="W338" s="480">
        <f>(VLOOKUP(A338,'[1]floresta plant'!$A$4:$F$573,6,0))*1000</f>
        <v>0</v>
      </c>
      <c r="X338" s="24">
        <f t="shared" si="536"/>
        <v>30941</v>
      </c>
      <c r="Y338" s="53">
        <f t="shared" si="528"/>
        <v>22</v>
      </c>
      <c r="Z338" s="53">
        <f t="shared" si="528"/>
        <v>0</v>
      </c>
      <c r="AA338" s="53">
        <f t="shared" si="528"/>
        <v>-1471</v>
      </c>
      <c r="AB338" s="53">
        <f t="shared" si="528"/>
        <v>0</v>
      </c>
      <c r="AC338" s="53">
        <f t="shared" si="528"/>
        <v>-544</v>
      </c>
      <c r="AD338" s="53">
        <f t="shared" si="528"/>
        <v>0</v>
      </c>
      <c r="AE338" s="53">
        <f t="shared" si="519"/>
        <v>0</v>
      </c>
      <c r="AF338" s="53">
        <f t="shared" si="537"/>
        <v>-213</v>
      </c>
      <c r="AG338" s="53">
        <f t="shared" si="538"/>
        <v>1085</v>
      </c>
      <c r="AH338" s="53">
        <f t="shared" si="539"/>
        <v>24669.065325754636</v>
      </c>
      <c r="AI338" s="53">
        <f t="shared" si="605"/>
        <v>-1121</v>
      </c>
      <c r="AJ338" s="469">
        <v>0</v>
      </c>
      <c r="AK338" s="469">
        <v>23548.065325754636</v>
      </c>
      <c r="AL338" s="469">
        <v>0</v>
      </c>
      <c r="AM338" s="470">
        <f t="shared" si="540"/>
        <v>23548.065325754636</v>
      </c>
      <c r="AN338" s="53">
        <f t="shared" si="541"/>
        <v>24669.065325754636</v>
      </c>
      <c r="AO338" s="382">
        <f t="shared" si="542"/>
        <v>3</v>
      </c>
      <c r="AP338">
        <v>4</v>
      </c>
      <c r="AQ338" s="383">
        <f t="shared" si="543"/>
        <v>1107</v>
      </c>
      <c r="AR338" s="383">
        <f t="shared" si="544"/>
        <v>-2228</v>
      </c>
      <c r="AS338" s="383">
        <f t="shared" si="545"/>
        <v>22</v>
      </c>
      <c r="AT338" s="383">
        <f t="shared" si="546"/>
        <v>2228</v>
      </c>
      <c r="AU338" s="383">
        <f t="shared" si="547"/>
        <v>0</v>
      </c>
      <c r="AV338" s="383">
        <f t="shared" si="548"/>
        <v>1</v>
      </c>
      <c r="AW338" s="383">
        <f t="shared" si="549"/>
        <v>0</v>
      </c>
      <c r="AX338" s="383">
        <f t="shared" si="550"/>
        <v>1</v>
      </c>
      <c r="AY338" s="383">
        <f t="shared" si="551"/>
        <v>22</v>
      </c>
      <c r="AZ338">
        <f t="shared" si="552"/>
        <v>0</v>
      </c>
      <c r="BA338">
        <f t="shared" si="553"/>
        <v>0</v>
      </c>
      <c r="BB338" s="383">
        <f t="shared" si="554"/>
        <v>0</v>
      </c>
      <c r="BC338" s="384">
        <f t="shared" si="520"/>
        <v>22</v>
      </c>
      <c r="BD338" s="384">
        <f t="shared" si="521"/>
        <v>0</v>
      </c>
      <c r="BE338" s="384">
        <f t="shared" si="522"/>
        <v>0.66023339317773788</v>
      </c>
      <c r="BF338" s="384">
        <f t="shared" si="515"/>
        <v>0</v>
      </c>
      <c r="BG338" s="384">
        <f t="shared" si="515"/>
        <v>0.24416517055655296</v>
      </c>
      <c r="BH338" s="384">
        <f t="shared" si="515"/>
        <v>0</v>
      </c>
      <c r="BI338" s="384">
        <f t="shared" si="515"/>
        <v>0</v>
      </c>
      <c r="BJ338" s="384">
        <f t="shared" si="515"/>
        <v>9.5601436265709161E-2</v>
      </c>
      <c r="BK338" s="384">
        <f t="shared" si="515"/>
        <v>1085</v>
      </c>
      <c r="BL338" s="474">
        <f t="shared" si="555"/>
        <v>2206</v>
      </c>
      <c r="BM338" s="409">
        <f t="shared" si="556"/>
        <v>24669.065325754636</v>
      </c>
      <c r="BN338" s="473">
        <f t="shared" si="557"/>
        <v>1085</v>
      </c>
      <c r="BO338" s="387">
        <f t="shared" si="558"/>
        <v>1</v>
      </c>
      <c r="BP338" s="387">
        <f t="shared" si="559"/>
        <v>0</v>
      </c>
      <c r="BQ338" s="388">
        <f t="shared" si="560"/>
        <v>0</v>
      </c>
      <c r="BR338" s="389">
        <f t="shared" si="561"/>
        <v>1121</v>
      </c>
      <c r="BS338" s="390">
        <f t="shared" si="562"/>
        <v>22</v>
      </c>
      <c r="BT338" s="391">
        <f t="shared" si="513"/>
        <v>0</v>
      </c>
      <c r="BU338" s="391">
        <f t="shared" si="513"/>
        <v>14.525134649910234</v>
      </c>
      <c r="BV338" s="391">
        <f t="shared" si="513"/>
        <v>0</v>
      </c>
      <c r="BW338" s="391">
        <f t="shared" si="513"/>
        <v>5.3716337522441648</v>
      </c>
      <c r="BX338" s="391">
        <f t="shared" si="531"/>
        <v>0</v>
      </c>
      <c r="BY338" s="391">
        <f t="shared" si="531"/>
        <v>0</v>
      </c>
      <c r="BZ338" s="391">
        <f t="shared" si="531"/>
        <v>2.1032315978456015</v>
      </c>
      <c r="CA338" s="391">
        <f t="shared" si="531"/>
        <v>0</v>
      </c>
      <c r="CB338" s="391">
        <f t="shared" si="563"/>
        <v>0</v>
      </c>
      <c r="CC338" s="391">
        <f t="shared" si="563"/>
        <v>0</v>
      </c>
      <c r="CD338" s="392">
        <f t="shared" si="564"/>
        <v>0</v>
      </c>
      <c r="CE338" s="393">
        <f t="shared" si="565"/>
        <v>0</v>
      </c>
      <c r="CF338" s="392">
        <f t="shared" si="529"/>
        <v>0</v>
      </c>
      <c r="CG338" s="392">
        <f t="shared" si="529"/>
        <v>0</v>
      </c>
      <c r="CH338" s="392">
        <f t="shared" si="529"/>
        <v>0</v>
      </c>
      <c r="CI338" s="392">
        <f t="shared" si="529"/>
        <v>0</v>
      </c>
      <c r="CJ338" s="392">
        <f t="shared" si="529"/>
        <v>0</v>
      </c>
      <c r="CK338" s="392">
        <f t="shared" si="529"/>
        <v>0</v>
      </c>
      <c r="CL338" s="392">
        <f t="shared" si="523"/>
        <v>0</v>
      </c>
      <c r="CM338" s="392">
        <f t="shared" si="566"/>
        <v>0</v>
      </c>
      <c r="CN338" s="392">
        <f t="shared" si="567"/>
        <v>0</v>
      </c>
      <c r="CO338" s="394">
        <f t="shared" si="568"/>
        <v>0</v>
      </c>
      <c r="CP338" s="394">
        <f t="shared" si="568"/>
        <v>0</v>
      </c>
      <c r="CQ338" s="395">
        <f t="shared" si="569"/>
        <v>-1471</v>
      </c>
      <c r="CR338" s="394">
        <f t="shared" si="606"/>
        <v>0</v>
      </c>
      <c r="CS338" s="394">
        <f t="shared" si="606"/>
        <v>0</v>
      </c>
      <c r="CT338" s="394">
        <f t="shared" si="606"/>
        <v>0</v>
      </c>
      <c r="CU338" s="394">
        <f t="shared" si="606"/>
        <v>0</v>
      </c>
      <c r="CV338" s="394">
        <f t="shared" si="606"/>
        <v>0</v>
      </c>
      <c r="CW338" s="394">
        <f t="shared" si="606"/>
        <v>0</v>
      </c>
      <c r="CX338" s="396">
        <f t="shared" si="570"/>
        <v>0</v>
      </c>
      <c r="CY338" s="396">
        <f t="shared" si="570"/>
        <v>0</v>
      </c>
      <c r="CZ338" s="397">
        <f t="shared" si="571"/>
        <v>0</v>
      </c>
      <c r="DA338" s="397">
        <f t="shared" si="571"/>
        <v>0</v>
      </c>
      <c r="DB338" s="397">
        <f t="shared" si="571"/>
        <v>0</v>
      </c>
      <c r="DC338" s="397">
        <f t="shared" si="572"/>
        <v>0</v>
      </c>
      <c r="DD338" s="397">
        <f t="shared" si="516"/>
        <v>0</v>
      </c>
      <c r="DE338" s="397">
        <f t="shared" si="516"/>
        <v>0</v>
      </c>
      <c r="DF338" s="397">
        <f t="shared" si="516"/>
        <v>0</v>
      </c>
      <c r="DG338" s="397">
        <f t="shared" si="516"/>
        <v>0</v>
      </c>
      <c r="DH338" s="397">
        <f t="shared" si="516"/>
        <v>0</v>
      </c>
      <c r="DI338" s="398">
        <f t="shared" si="573"/>
        <v>0</v>
      </c>
      <c r="DJ338" s="398">
        <f t="shared" si="573"/>
        <v>0</v>
      </c>
      <c r="DK338" s="399">
        <f t="shared" si="574"/>
        <v>0</v>
      </c>
      <c r="DL338" s="399">
        <f t="shared" si="574"/>
        <v>0</v>
      </c>
      <c r="DM338" s="399">
        <f t="shared" si="574"/>
        <v>0</v>
      </c>
      <c r="DN338" s="399">
        <f t="shared" si="533"/>
        <v>0</v>
      </c>
      <c r="DO338" s="399">
        <f t="shared" si="575"/>
        <v>-544</v>
      </c>
      <c r="DP338" s="399">
        <f t="shared" si="576"/>
        <v>0</v>
      </c>
      <c r="DQ338" s="399">
        <f t="shared" si="576"/>
        <v>0</v>
      </c>
      <c r="DR338" s="399">
        <f t="shared" si="576"/>
        <v>0</v>
      </c>
      <c r="DS338" s="399">
        <f t="shared" si="534"/>
        <v>0</v>
      </c>
      <c r="DT338" s="400">
        <f t="shared" si="577"/>
        <v>0</v>
      </c>
      <c r="DU338" s="400">
        <f t="shared" si="577"/>
        <v>0</v>
      </c>
      <c r="DV338" s="386">
        <f t="shared" si="517"/>
        <v>0</v>
      </c>
      <c r="DW338" s="386">
        <f t="shared" si="517"/>
        <v>0</v>
      </c>
      <c r="DX338" s="386">
        <f t="shared" si="517"/>
        <v>0</v>
      </c>
      <c r="DY338" s="386">
        <f t="shared" si="517"/>
        <v>0</v>
      </c>
      <c r="DZ338" s="386">
        <f t="shared" si="517"/>
        <v>0</v>
      </c>
      <c r="EA338" s="401">
        <f t="shared" si="578"/>
        <v>0</v>
      </c>
      <c r="EB338" s="386">
        <f t="shared" si="579"/>
        <v>0</v>
      </c>
      <c r="EC338" s="386">
        <f t="shared" si="579"/>
        <v>0</v>
      </c>
      <c r="ED338" s="386">
        <f t="shared" si="579"/>
        <v>0</v>
      </c>
      <c r="EE338" s="385">
        <f t="shared" si="580"/>
        <v>0</v>
      </c>
      <c r="EF338" s="385">
        <f t="shared" si="580"/>
        <v>0</v>
      </c>
      <c r="EG338" s="402">
        <f t="shared" si="607"/>
        <v>0</v>
      </c>
      <c r="EH338" s="402">
        <f t="shared" si="607"/>
        <v>0</v>
      </c>
      <c r="EI338" s="402">
        <f t="shared" si="607"/>
        <v>0</v>
      </c>
      <c r="EJ338" s="402">
        <f t="shared" si="607"/>
        <v>0</v>
      </c>
      <c r="EK338" s="402">
        <f t="shared" si="607"/>
        <v>0</v>
      </c>
      <c r="EL338" s="402">
        <f t="shared" si="607"/>
        <v>0</v>
      </c>
      <c r="EM338" s="402">
        <f t="shared" si="581"/>
        <v>0</v>
      </c>
      <c r="EN338" s="402">
        <f t="shared" si="582"/>
        <v>0</v>
      </c>
      <c r="EO338" s="402">
        <f t="shared" si="582"/>
        <v>0</v>
      </c>
      <c r="EP338" s="402">
        <f t="shared" si="583"/>
        <v>0</v>
      </c>
      <c r="EQ338" s="402">
        <f t="shared" si="584"/>
        <v>0</v>
      </c>
      <c r="ER338" s="394">
        <f t="shared" si="530"/>
        <v>0</v>
      </c>
      <c r="ES338" s="394">
        <f t="shared" si="530"/>
        <v>0</v>
      </c>
      <c r="ET338" s="394">
        <f t="shared" si="530"/>
        <v>0</v>
      </c>
      <c r="EU338" s="394">
        <f t="shared" si="530"/>
        <v>0</v>
      </c>
      <c r="EV338" s="394">
        <f t="shared" si="530"/>
        <v>0</v>
      </c>
      <c r="EW338" s="394">
        <f t="shared" si="530"/>
        <v>0</v>
      </c>
      <c r="EX338" s="394">
        <f t="shared" si="524"/>
        <v>0</v>
      </c>
      <c r="EY338" s="403">
        <f t="shared" si="585"/>
        <v>-213</v>
      </c>
      <c r="EZ338" s="394">
        <f t="shared" si="586"/>
        <v>0</v>
      </c>
      <c r="FA338" s="396">
        <f t="shared" si="587"/>
        <v>0</v>
      </c>
      <c r="FB338" s="396">
        <f t="shared" si="587"/>
        <v>0</v>
      </c>
      <c r="FC338" s="404">
        <f t="shared" si="514"/>
        <v>0</v>
      </c>
      <c r="FD338" s="404">
        <f t="shared" si="514"/>
        <v>0</v>
      </c>
      <c r="FE338" s="404">
        <f t="shared" si="514"/>
        <v>716.35323159784559</v>
      </c>
      <c r="FF338" s="404">
        <f t="shared" si="514"/>
        <v>0</v>
      </c>
      <c r="FG338" s="404">
        <f t="shared" si="532"/>
        <v>264.91921005385996</v>
      </c>
      <c r="FH338" s="404">
        <f t="shared" si="532"/>
        <v>0</v>
      </c>
      <c r="FI338" s="404">
        <f t="shared" si="532"/>
        <v>0</v>
      </c>
      <c r="FJ338" s="404">
        <f t="shared" si="532"/>
        <v>103.72755834829444</v>
      </c>
      <c r="FK338" s="392">
        <f t="shared" si="588"/>
        <v>1085</v>
      </c>
      <c r="FL338" s="384">
        <f t="shared" si="589"/>
        <v>0</v>
      </c>
      <c r="FM338" s="384">
        <f t="shared" si="589"/>
        <v>0</v>
      </c>
      <c r="FN338" s="405">
        <f t="shared" si="525"/>
        <v>0</v>
      </c>
      <c r="FO338" s="405">
        <f t="shared" si="526"/>
        <v>0</v>
      </c>
      <c r="FP338" s="405">
        <f t="shared" si="527"/>
        <v>740.12163375224418</v>
      </c>
      <c r="FQ338" s="405">
        <f t="shared" si="518"/>
        <v>0</v>
      </c>
      <c r="FR338" s="405">
        <f t="shared" si="518"/>
        <v>273.70915619389586</v>
      </c>
      <c r="FS338" s="405">
        <f t="shared" si="518"/>
        <v>0</v>
      </c>
      <c r="FT338" s="405">
        <f t="shared" si="518"/>
        <v>0</v>
      </c>
      <c r="FU338" s="405">
        <f t="shared" si="518"/>
        <v>107.16921005385997</v>
      </c>
      <c r="FV338" s="405">
        <f t="shared" si="518"/>
        <v>0</v>
      </c>
      <c r="FW338" s="397">
        <f t="shared" si="590"/>
        <v>24669.065325754636</v>
      </c>
      <c r="FX338" s="406">
        <f t="shared" si="591"/>
        <v>23548.065325754636</v>
      </c>
      <c r="FY338" s="331">
        <f t="shared" si="592"/>
        <v>23548.065325754636</v>
      </c>
      <c r="FZ338" s="382">
        <f t="shared" si="593"/>
        <v>0</v>
      </c>
      <c r="GA338" s="331">
        <f t="shared" si="594"/>
        <v>0</v>
      </c>
      <c r="GB338" s="407">
        <f t="shared" si="595"/>
        <v>0</v>
      </c>
      <c r="GC338" s="407">
        <f t="shared" si="596"/>
        <v>0</v>
      </c>
      <c r="GD338" s="407">
        <f t="shared" si="597"/>
        <v>0</v>
      </c>
      <c r="GE338" s="407">
        <f t="shared" si="598"/>
        <v>0</v>
      </c>
      <c r="GF338" s="407">
        <f t="shared" si="599"/>
        <v>0</v>
      </c>
      <c r="GG338" s="407">
        <f t="shared" si="600"/>
        <v>0</v>
      </c>
      <c r="GH338" s="407">
        <f t="shared" si="601"/>
        <v>0</v>
      </c>
      <c r="GI338" s="407">
        <f t="shared" si="602"/>
        <v>0</v>
      </c>
      <c r="GJ338">
        <f t="shared" si="603"/>
        <v>0</v>
      </c>
      <c r="GK338" s="382">
        <f t="shared" si="604"/>
        <v>0</v>
      </c>
      <c r="GL338">
        <v>4</v>
      </c>
      <c r="GM338">
        <f t="shared" si="609"/>
        <v>22</v>
      </c>
      <c r="GN338">
        <f t="shared" si="609"/>
        <v>0</v>
      </c>
      <c r="GO338">
        <f t="shared" si="609"/>
        <v>0</v>
      </c>
      <c r="GP338">
        <f t="shared" si="609"/>
        <v>0</v>
      </c>
      <c r="GQ338">
        <f t="shared" si="609"/>
        <v>0</v>
      </c>
      <c r="GR338">
        <f t="shared" si="608"/>
        <v>0</v>
      </c>
      <c r="GS338">
        <f t="shared" si="608"/>
        <v>0</v>
      </c>
      <c r="GT338">
        <f t="shared" si="608"/>
        <v>0</v>
      </c>
      <c r="GU338">
        <f t="shared" si="608"/>
        <v>1085</v>
      </c>
      <c r="GV338">
        <f t="shared" si="608"/>
        <v>24669.065325754636</v>
      </c>
    </row>
    <row r="339" spans="1:204" customFormat="1" x14ac:dyDescent="0.25">
      <c r="A339" s="378">
        <v>15002</v>
      </c>
      <c r="B339" s="32" t="s">
        <v>1011</v>
      </c>
      <c r="C339" t="s">
        <v>876</v>
      </c>
      <c r="D339">
        <v>4</v>
      </c>
      <c r="E339" s="379">
        <v>37421</v>
      </c>
      <c r="F339" s="379">
        <v>11882</v>
      </c>
      <c r="G339" s="379">
        <v>162</v>
      </c>
      <c r="H339" s="379">
        <v>36600</v>
      </c>
      <c r="I339" s="379">
        <v>56450</v>
      </c>
      <c r="J339" s="379">
        <v>0</v>
      </c>
      <c r="K339" s="379">
        <v>74385</v>
      </c>
      <c r="L339" s="379">
        <v>0</v>
      </c>
      <c r="M339" s="380">
        <v>0</v>
      </c>
      <c r="N339" s="381">
        <f t="shared" si="535"/>
        <v>216900</v>
      </c>
      <c r="O339" s="379">
        <v>44496</v>
      </c>
      <c r="P339" s="379">
        <v>12668</v>
      </c>
      <c r="Q339" s="379">
        <v>127</v>
      </c>
      <c r="R339" s="379">
        <v>32410</v>
      </c>
      <c r="S339" s="379">
        <v>59263</v>
      </c>
      <c r="T339" s="379">
        <v>0</v>
      </c>
      <c r="U339" s="379">
        <v>32892</v>
      </c>
      <c r="V339" s="379">
        <v>0</v>
      </c>
      <c r="W339" s="480">
        <f>(VLOOKUP(A339,'[1]floresta plant'!$A$4:$F$573,6,0))*1000</f>
        <v>0</v>
      </c>
      <c r="X339" s="24">
        <f t="shared" si="536"/>
        <v>181856</v>
      </c>
      <c r="Y339" s="53">
        <f t="shared" si="528"/>
        <v>-35</v>
      </c>
      <c r="Z339" s="53">
        <f t="shared" si="528"/>
        <v>-4190</v>
      </c>
      <c r="AA339" s="53">
        <f t="shared" si="528"/>
        <v>2813</v>
      </c>
      <c r="AB339" s="53">
        <f t="shared" si="528"/>
        <v>0</v>
      </c>
      <c r="AC339" s="53">
        <f t="shared" si="528"/>
        <v>-41493</v>
      </c>
      <c r="AD339" s="53">
        <f t="shared" si="528"/>
        <v>0</v>
      </c>
      <c r="AE339" s="53">
        <f t="shared" si="519"/>
        <v>0</v>
      </c>
      <c r="AF339" s="53">
        <f t="shared" si="537"/>
        <v>786</v>
      </c>
      <c r="AG339" s="53">
        <f t="shared" si="538"/>
        <v>7075</v>
      </c>
      <c r="AH339" s="53">
        <f t="shared" si="539"/>
        <v>103556.08706503063</v>
      </c>
      <c r="AI339" s="53">
        <f t="shared" si="605"/>
        <v>-35044</v>
      </c>
      <c r="AJ339" s="469">
        <v>0</v>
      </c>
      <c r="AK339" s="469">
        <v>68512.087065030631</v>
      </c>
      <c r="AL339" s="469">
        <v>0</v>
      </c>
      <c r="AM339" s="470">
        <f t="shared" si="540"/>
        <v>68512.087065030631</v>
      </c>
      <c r="AN339" s="53">
        <f t="shared" si="541"/>
        <v>103556.08706503063</v>
      </c>
      <c r="AO339" s="382">
        <f t="shared" si="542"/>
        <v>3</v>
      </c>
      <c r="AP339">
        <v>4</v>
      </c>
      <c r="AQ339" s="383">
        <f t="shared" si="543"/>
        <v>10674</v>
      </c>
      <c r="AR339" s="383">
        <f t="shared" si="544"/>
        <v>-45718</v>
      </c>
      <c r="AS339" s="383">
        <f t="shared" si="545"/>
        <v>0</v>
      </c>
      <c r="AT339" s="383">
        <f t="shared" si="546"/>
        <v>45683</v>
      </c>
      <c r="AU339" s="383">
        <f t="shared" si="547"/>
        <v>0</v>
      </c>
      <c r="AV339" s="383">
        <f t="shared" si="548"/>
        <v>1</v>
      </c>
      <c r="AW339" s="383">
        <f t="shared" si="549"/>
        <v>0</v>
      </c>
      <c r="AX339" s="383">
        <f t="shared" si="550"/>
        <v>1</v>
      </c>
      <c r="AY339" s="383">
        <f t="shared" si="551"/>
        <v>0</v>
      </c>
      <c r="AZ339">
        <f t="shared" si="552"/>
        <v>0</v>
      </c>
      <c r="BA339">
        <f t="shared" si="553"/>
        <v>0</v>
      </c>
      <c r="BB339" s="383">
        <f t="shared" si="554"/>
        <v>0</v>
      </c>
      <c r="BC339" s="384">
        <f t="shared" si="520"/>
        <v>7.6556279802266066E-4</v>
      </c>
      <c r="BD339" s="384">
        <f t="shared" si="521"/>
        <v>9.1648803534712803E-2</v>
      </c>
      <c r="BE339" s="384">
        <f t="shared" si="522"/>
        <v>2813</v>
      </c>
      <c r="BF339" s="384">
        <f t="shared" si="515"/>
        <v>0</v>
      </c>
      <c r="BG339" s="384">
        <f t="shared" si="515"/>
        <v>0.90758563366726452</v>
      </c>
      <c r="BH339" s="384">
        <f t="shared" si="515"/>
        <v>0</v>
      </c>
      <c r="BI339" s="384">
        <f t="shared" si="515"/>
        <v>0</v>
      </c>
      <c r="BJ339" s="384">
        <f t="shared" si="515"/>
        <v>786</v>
      </c>
      <c r="BK339" s="384">
        <f t="shared" si="515"/>
        <v>7075</v>
      </c>
      <c r="BL339" s="474">
        <f t="shared" si="555"/>
        <v>45718</v>
      </c>
      <c r="BM339" s="409">
        <f t="shared" si="556"/>
        <v>103556.08706503063</v>
      </c>
      <c r="BN339" s="473">
        <f t="shared" si="557"/>
        <v>10674</v>
      </c>
      <c r="BO339" s="387">
        <f t="shared" si="558"/>
        <v>1</v>
      </c>
      <c r="BP339" s="387">
        <f t="shared" si="559"/>
        <v>0</v>
      </c>
      <c r="BQ339" s="388">
        <f t="shared" si="560"/>
        <v>0</v>
      </c>
      <c r="BR339" s="389">
        <f t="shared" si="561"/>
        <v>35044</v>
      </c>
      <c r="BS339" s="390">
        <f t="shared" si="562"/>
        <v>-35</v>
      </c>
      <c r="BT339" s="391">
        <f t="shared" si="513"/>
        <v>0</v>
      </c>
      <c r="BU339" s="391">
        <f t="shared" si="513"/>
        <v>0</v>
      </c>
      <c r="BV339" s="391">
        <f t="shared" si="513"/>
        <v>0</v>
      </c>
      <c r="BW339" s="391">
        <f t="shared" si="513"/>
        <v>0</v>
      </c>
      <c r="BX339" s="391">
        <f t="shared" si="531"/>
        <v>0</v>
      </c>
      <c r="BY339" s="391">
        <f t="shared" si="531"/>
        <v>0</v>
      </c>
      <c r="BZ339" s="391">
        <f t="shared" si="531"/>
        <v>0</v>
      </c>
      <c r="CA339" s="391">
        <f t="shared" si="531"/>
        <v>0</v>
      </c>
      <c r="CB339" s="391">
        <f t="shared" si="563"/>
        <v>0</v>
      </c>
      <c r="CC339" s="391">
        <f t="shared" si="563"/>
        <v>0</v>
      </c>
      <c r="CD339" s="392">
        <f t="shared" si="564"/>
        <v>0</v>
      </c>
      <c r="CE339" s="393">
        <f t="shared" si="565"/>
        <v>-4190</v>
      </c>
      <c r="CF339" s="392">
        <f t="shared" si="529"/>
        <v>0</v>
      </c>
      <c r="CG339" s="392">
        <f t="shared" si="529"/>
        <v>0</v>
      </c>
      <c r="CH339" s="392">
        <f t="shared" si="529"/>
        <v>0</v>
      </c>
      <c r="CI339" s="392">
        <f t="shared" si="529"/>
        <v>0</v>
      </c>
      <c r="CJ339" s="392">
        <f t="shared" si="529"/>
        <v>0</v>
      </c>
      <c r="CK339" s="392">
        <f t="shared" si="529"/>
        <v>0</v>
      </c>
      <c r="CL339" s="392">
        <f t="shared" si="523"/>
        <v>0</v>
      </c>
      <c r="CM339" s="392">
        <f t="shared" si="566"/>
        <v>0</v>
      </c>
      <c r="CN339" s="392">
        <f t="shared" si="567"/>
        <v>0</v>
      </c>
      <c r="CO339" s="394">
        <f t="shared" si="568"/>
        <v>2.1535281508377446</v>
      </c>
      <c r="CP339" s="394">
        <f t="shared" si="568"/>
        <v>257.80808434314713</v>
      </c>
      <c r="CQ339" s="395">
        <f t="shared" si="569"/>
        <v>2813</v>
      </c>
      <c r="CR339" s="394">
        <f t="shared" si="606"/>
        <v>0</v>
      </c>
      <c r="CS339" s="394">
        <f t="shared" si="606"/>
        <v>2553.0383875060152</v>
      </c>
      <c r="CT339" s="394">
        <f t="shared" si="606"/>
        <v>0</v>
      </c>
      <c r="CU339" s="394">
        <f t="shared" si="606"/>
        <v>0</v>
      </c>
      <c r="CV339" s="394">
        <f t="shared" si="606"/>
        <v>0</v>
      </c>
      <c r="CW339" s="394">
        <f t="shared" si="606"/>
        <v>0</v>
      </c>
      <c r="CX339" s="396">
        <f t="shared" si="570"/>
        <v>0</v>
      </c>
      <c r="CY339" s="396">
        <f t="shared" si="570"/>
        <v>0</v>
      </c>
      <c r="CZ339" s="397">
        <f t="shared" si="571"/>
        <v>0</v>
      </c>
      <c r="DA339" s="397">
        <f t="shared" si="571"/>
        <v>0</v>
      </c>
      <c r="DB339" s="397">
        <f t="shared" si="571"/>
        <v>0</v>
      </c>
      <c r="DC339" s="397">
        <f t="shared" si="572"/>
        <v>0</v>
      </c>
      <c r="DD339" s="397">
        <f t="shared" si="516"/>
        <v>0</v>
      </c>
      <c r="DE339" s="397">
        <f t="shared" si="516"/>
        <v>0</v>
      </c>
      <c r="DF339" s="397">
        <f t="shared" si="516"/>
        <v>0</v>
      </c>
      <c r="DG339" s="397">
        <f t="shared" si="516"/>
        <v>0</v>
      </c>
      <c r="DH339" s="397">
        <f t="shared" si="516"/>
        <v>0</v>
      </c>
      <c r="DI339" s="398">
        <f t="shared" si="573"/>
        <v>0</v>
      </c>
      <c r="DJ339" s="398">
        <f t="shared" si="573"/>
        <v>0</v>
      </c>
      <c r="DK339" s="399">
        <f t="shared" si="574"/>
        <v>0</v>
      </c>
      <c r="DL339" s="399">
        <f t="shared" si="574"/>
        <v>0</v>
      </c>
      <c r="DM339" s="399">
        <f t="shared" si="574"/>
        <v>0</v>
      </c>
      <c r="DN339" s="399">
        <f t="shared" si="533"/>
        <v>0</v>
      </c>
      <c r="DO339" s="399">
        <f t="shared" si="575"/>
        <v>-41493</v>
      </c>
      <c r="DP339" s="399">
        <f t="shared" si="576"/>
        <v>0</v>
      </c>
      <c r="DQ339" s="399">
        <f t="shared" si="576"/>
        <v>0</v>
      </c>
      <c r="DR339" s="399">
        <f t="shared" si="576"/>
        <v>0</v>
      </c>
      <c r="DS339" s="399">
        <f t="shared" si="534"/>
        <v>0</v>
      </c>
      <c r="DT339" s="400">
        <f t="shared" si="577"/>
        <v>0</v>
      </c>
      <c r="DU339" s="400">
        <f t="shared" si="577"/>
        <v>0</v>
      </c>
      <c r="DV339" s="386">
        <f t="shared" si="517"/>
        <v>0</v>
      </c>
      <c r="DW339" s="386">
        <f t="shared" si="517"/>
        <v>0</v>
      </c>
      <c r="DX339" s="386">
        <f t="shared" si="517"/>
        <v>0</v>
      </c>
      <c r="DY339" s="386">
        <f t="shared" si="517"/>
        <v>0</v>
      </c>
      <c r="DZ339" s="386">
        <f t="shared" si="517"/>
        <v>0</v>
      </c>
      <c r="EA339" s="401">
        <f t="shared" si="578"/>
        <v>0</v>
      </c>
      <c r="EB339" s="386">
        <f t="shared" si="579"/>
        <v>0</v>
      </c>
      <c r="EC339" s="386">
        <f t="shared" si="579"/>
        <v>0</v>
      </c>
      <c r="ED339" s="386">
        <f t="shared" si="579"/>
        <v>0</v>
      </c>
      <c r="EE339" s="385">
        <f t="shared" si="580"/>
        <v>0</v>
      </c>
      <c r="EF339" s="385">
        <f t="shared" si="580"/>
        <v>0</v>
      </c>
      <c r="EG339" s="402">
        <f t="shared" si="607"/>
        <v>0</v>
      </c>
      <c r="EH339" s="402">
        <f t="shared" si="607"/>
        <v>0</v>
      </c>
      <c r="EI339" s="402">
        <f t="shared" si="607"/>
        <v>0</v>
      </c>
      <c r="EJ339" s="402">
        <f t="shared" si="607"/>
        <v>0</v>
      </c>
      <c r="EK339" s="402">
        <f t="shared" si="607"/>
        <v>0</v>
      </c>
      <c r="EL339" s="402">
        <f t="shared" si="607"/>
        <v>0</v>
      </c>
      <c r="EM339" s="402">
        <f t="shared" si="581"/>
        <v>0</v>
      </c>
      <c r="EN339" s="402">
        <f t="shared" si="582"/>
        <v>0</v>
      </c>
      <c r="EO339" s="402">
        <f t="shared" si="582"/>
        <v>0</v>
      </c>
      <c r="EP339" s="402">
        <f t="shared" si="583"/>
        <v>0</v>
      </c>
      <c r="EQ339" s="402">
        <f t="shared" si="584"/>
        <v>0</v>
      </c>
      <c r="ER339" s="394">
        <f t="shared" si="530"/>
        <v>0.60173235924581125</v>
      </c>
      <c r="ES339" s="394">
        <f t="shared" si="530"/>
        <v>72.035959578284263</v>
      </c>
      <c r="ET339" s="394">
        <f t="shared" si="530"/>
        <v>0</v>
      </c>
      <c r="EU339" s="394">
        <f t="shared" si="530"/>
        <v>0</v>
      </c>
      <c r="EV339" s="394">
        <f t="shared" si="530"/>
        <v>713.36230806246988</v>
      </c>
      <c r="EW339" s="394">
        <f t="shared" si="530"/>
        <v>0</v>
      </c>
      <c r="EX339" s="394">
        <f t="shared" si="524"/>
        <v>0</v>
      </c>
      <c r="EY339" s="403">
        <f t="shared" si="585"/>
        <v>786</v>
      </c>
      <c r="EZ339" s="394">
        <f t="shared" si="586"/>
        <v>0</v>
      </c>
      <c r="FA339" s="396">
        <f t="shared" si="587"/>
        <v>0</v>
      </c>
      <c r="FB339" s="396">
        <f t="shared" si="587"/>
        <v>0</v>
      </c>
      <c r="FC339" s="404">
        <f t="shared" si="514"/>
        <v>5.4163567960103238</v>
      </c>
      <c r="FD339" s="404">
        <f t="shared" si="514"/>
        <v>648.41528500809306</v>
      </c>
      <c r="FE339" s="404">
        <f t="shared" si="514"/>
        <v>0</v>
      </c>
      <c r="FF339" s="404">
        <f t="shared" si="514"/>
        <v>0</v>
      </c>
      <c r="FG339" s="404">
        <f t="shared" si="532"/>
        <v>6421.1683581958969</v>
      </c>
      <c r="FH339" s="404">
        <f t="shared" si="532"/>
        <v>0</v>
      </c>
      <c r="FI339" s="404">
        <f t="shared" si="532"/>
        <v>0</v>
      </c>
      <c r="FJ339" s="404">
        <f t="shared" si="532"/>
        <v>0</v>
      </c>
      <c r="FK339" s="392">
        <f t="shared" si="588"/>
        <v>7075</v>
      </c>
      <c r="FL339" s="384">
        <f t="shared" si="589"/>
        <v>0</v>
      </c>
      <c r="FM339" s="384">
        <f t="shared" si="589"/>
        <v>0</v>
      </c>
      <c r="FN339" s="405">
        <f t="shared" si="525"/>
        <v>26.828382693906121</v>
      </c>
      <c r="FO339" s="405">
        <f t="shared" si="526"/>
        <v>3211.7406710704754</v>
      </c>
      <c r="FP339" s="405">
        <f t="shared" si="527"/>
        <v>0</v>
      </c>
      <c r="FQ339" s="405">
        <f t="shared" si="518"/>
        <v>0</v>
      </c>
      <c r="FR339" s="405">
        <f t="shared" si="518"/>
        <v>31805.430946235618</v>
      </c>
      <c r="FS339" s="405">
        <f t="shared" si="518"/>
        <v>0</v>
      </c>
      <c r="FT339" s="405">
        <f t="shared" si="518"/>
        <v>0</v>
      </c>
      <c r="FU339" s="405">
        <f t="shared" si="518"/>
        <v>0</v>
      </c>
      <c r="FV339" s="405">
        <f t="shared" si="518"/>
        <v>0</v>
      </c>
      <c r="FW339" s="397">
        <f t="shared" si="590"/>
        <v>103556.08706503063</v>
      </c>
      <c r="FX339" s="406">
        <f t="shared" si="591"/>
        <v>68512.087065030631</v>
      </c>
      <c r="FY339" s="331">
        <f t="shared" si="592"/>
        <v>68512.087065030631</v>
      </c>
      <c r="FZ339" s="382">
        <f t="shared" si="593"/>
        <v>0</v>
      </c>
      <c r="GA339" s="331">
        <f t="shared" si="594"/>
        <v>0</v>
      </c>
      <c r="GB339" s="407">
        <f t="shared" si="595"/>
        <v>0</v>
      </c>
      <c r="GC339" s="407">
        <f t="shared" si="596"/>
        <v>-4.3520742565306136E-14</v>
      </c>
      <c r="GD339" s="407">
        <f t="shared" si="597"/>
        <v>0</v>
      </c>
      <c r="GE339" s="407">
        <f t="shared" si="598"/>
        <v>0</v>
      </c>
      <c r="GF339" s="407">
        <f t="shared" si="599"/>
        <v>0</v>
      </c>
      <c r="GG339" s="407">
        <f t="shared" si="600"/>
        <v>0</v>
      </c>
      <c r="GH339" s="407">
        <f t="shared" si="601"/>
        <v>0</v>
      </c>
      <c r="GI339" s="407">
        <f t="shared" si="602"/>
        <v>0</v>
      </c>
      <c r="GJ339">
        <f t="shared" si="603"/>
        <v>0</v>
      </c>
      <c r="GK339" s="382">
        <f t="shared" si="604"/>
        <v>-4.3520742565306136E-14</v>
      </c>
      <c r="GL339">
        <v>4</v>
      </c>
      <c r="GM339">
        <f t="shared" si="609"/>
        <v>0</v>
      </c>
      <c r="GN339">
        <f t="shared" si="609"/>
        <v>0</v>
      </c>
      <c r="GO339">
        <f t="shared" si="609"/>
        <v>2813</v>
      </c>
      <c r="GP339">
        <f t="shared" si="609"/>
        <v>0</v>
      </c>
      <c r="GQ339">
        <f t="shared" si="609"/>
        <v>0</v>
      </c>
      <c r="GR339">
        <f t="shared" si="608"/>
        <v>0</v>
      </c>
      <c r="GS339">
        <f t="shared" si="608"/>
        <v>0</v>
      </c>
      <c r="GT339">
        <f t="shared" si="608"/>
        <v>786</v>
      </c>
      <c r="GU339">
        <f t="shared" si="608"/>
        <v>7075</v>
      </c>
      <c r="GV339">
        <f t="shared" si="608"/>
        <v>103556.08706503063</v>
      </c>
    </row>
    <row r="340" spans="1:204" customFormat="1" x14ac:dyDescent="0.25">
      <c r="A340" s="378">
        <v>15003</v>
      </c>
      <c r="B340" s="32" t="s">
        <v>1012</v>
      </c>
      <c r="C340" t="s">
        <v>876</v>
      </c>
      <c r="D340">
        <v>4</v>
      </c>
      <c r="E340" s="379">
        <v>500</v>
      </c>
      <c r="F340" s="379">
        <v>369</v>
      </c>
      <c r="G340" s="379">
        <v>9</v>
      </c>
      <c r="H340" s="379">
        <v>0</v>
      </c>
      <c r="I340" s="379">
        <v>250</v>
      </c>
      <c r="J340" s="379">
        <v>0</v>
      </c>
      <c r="K340" s="379">
        <v>460</v>
      </c>
      <c r="L340" s="379">
        <v>0</v>
      </c>
      <c r="M340" s="380">
        <v>57425.27019267268</v>
      </c>
      <c r="N340" s="381">
        <f t="shared" si="535"/>
        <v>59013.27019267268</v>
      </c>
      <c r="O340" s="379">
        <v>636</v>
      </c>
      <c r="P340" s="379">
        <v>397</v>
      </c>
      <c r="Q340" s="379">
        <v>12</v>
      </c>
      <c r="R340" s="379">
        <v>0</v>
      </c>
      <c r="S340" s="379">
        <v>320</v>
      </c>
      <c r="T340" s="379">
        <v>0</v>
      </c>
      <c r="U340" s="379">
        <v>418</v>
      </c>
      <c r="V340" s="379">
        <v>0</v>
      </c>
      <c r="W340" s="480">
        <f>(VLOOKUP(A340,'[1]floresta plant'!$A$4:$F$573,6,0))*1000</f>
        <v>74974.066464856747</v>
      </c>
      <c r="X340" s="24">
        <f t="shared" si="536"/>
        <v>76757.066464856747</v>
      </c>
      <c r="Y340" s="53">
        <f t="shared" si="528"/>
        <v>3</v>
      </c>
      <c r="Z340" s="53">
        <f t="shared" si="528"/>
        <v>0</v>
      </c>
      <c r="AA340" s="53">
        <f t="shared" si="528"/>
        <v>70</v>
      </c>
      <c r="AB340" s="53">
        <f t="shared" si="528"/>
        <v>0</v>
      </c>
      <c r="AC340" s="53">
        <f t="shared" si="528"/>
        <v>-42</v>
      </c>
      <c r="AD340" s="53">
        <f t="shared" si="528"/>
        <v>0</v>
      </c>
      <c r="AE340" s="53">
        <f t="shared" si="519"/>
        <v>17548.796272184067</v>
      </c>
      <c r="AF340" s="53">
        <f t="shared" si="537"/>
        <v>28</v>
      </c>
      <c r="AG340" s="53">
        <f t="shared" si="538"/>
        <v>136</v>
      </c>
      <c r="AH340" s="53">
        <f t="shared" si="539"/>
        <v>14839.307357233629</v>
      </c>
      <c r="AI340" s="53">
        <f t="shared" si="605"/>
        <v>17743.796272184067</v>
      </c>
      <c r="AJ340" s="469">
        <v>0</v>
      </c>
      <c r="AK340" s="469">
        <v>32583.103629417696</v>
      </c>
      <c r="AL340" s="469">
        <v>0</v>
      </c>
      <c r="AM340" s="470">
        <f t="shared" si="540"/>
        <v>32583.103629417696</v>
      </c>
      <c r="AN340" s="53">
        <f t="shared" si="541"/>
        <v>14839.307357233629</v>
      </c>
      <c r="AO340" s="382">
        <f t="shared" si="542"/>
        <v>1</v>
      </c>
      <c r="AP340">
        <v>4</v>
      </c>
      <c r="AQ340" s="383">
        <f t="shared" si="543"/>
        <v>17785.796272184067</v>
      </c>
      <c r="AR340" s="383">
        <f t="shared" si="544"/>
        <v>-42</v>
      </c>
      <c r="AS340" s="383">
        <f t="shared" si="545"/>
        <v>3</v>
      </c>
      <c r="AT340" s="383">
        <f t="shared" si="546"/>
        <v>42</v>
      </c>
      <c r="AU340" s="383">
        <f t="shared" si="547"/>
        <v>0</v>
      </c>
      <c r="AV340" s="383">
        <f t="shared" si="548"/>
        <v>1</v>
      </c>
      <c r="AW340" s="383">
        <f t="shared" si="549"/>
        <v>0</v>
      </c>
      <c r="AX340" s="383">
        <f t="shared" si="550"/>
        <v>1</v>
      </c>
      <c r="AY340" s="383">
        <f t="shared" si="551"/>
        <v>3</v>
      </c>
      <c r="AZ340">
        <f t="shared" si="552"/>
        <v>0</v>
      </c>
      <c r="BA340">
        <f t="shared" si="553"/>
        <v>0</v>
      </c>
      <c r="BB340" s="383">
        <f t="shared" si="554"/>
        <v>0</v>
      </c>
      <c r="BC340" s="384">
        <f t="shared" si="520"/>
        <v>3</v>
      </c>
      <c r="BD340" s="384">
        <f t="shared" si="521"/>
        <v>0</v>
      </c>
      <c r="BE340" s="384">
        <f t="shared" si="522"/>
        <v>70</v>
      </c>
      <c r="BF340" s="384">
        <f t="shared" si="515"/>
        <v>0</v>
      </c>
      <c r="BG340" s="384">
        <f t="shared" si="515"/>
        <v>1</v>
      </c>
      <c r="BH340" s="384">
        <f t="shared" si="515"/>
        <v>0</v>
      </c>
      <c r="BI340" s="384">
        <f t="shared" si="515"/>
        <v>17548.796272184067</v>
      </c>
      <c r="BJ340" s="384">
        <f t="shared" si="515"/>
        <v>28</v>
      </c>
      <c r="BK340" s="384">
        <f t="shared" si="515"/>
        <v>136</v>
      </c>
      <c r="BL340" s="474">
        <f t="shared" si="555"/>
        <v>39</v>
      </c>
      <c r="BM340" s="409">
        <f t="shared" si="556"/>
        <v>14839.307357233629</v>
      </c>
      <c r="BN340" s="473">
        <f t="shared" si="557"/>
        <v>17782.796272184067</v>
      </c>
      <c r="BO340" s="387">
        <f t="shared" si="558"/>
        <v>2.1931309003974803E-3</v>
      </c>
      <c r="BP340" s="387">
        <f t="shared" si="559"/>
        <v>0</v>
      </c>
      <c r="BQ340" s="388">
        <f t="shared" si="560"/>
        <v>0.99780686909960248</v>
      </c>
      <c r="BR340" s="389">
        <f t="shared" si="561"/>
        <v>0</v>
      </c>
      <c r="BS340" s="390">
        <f t="shared" si="562"/>
        <v>3</v>
      </c>
      <c r="BT340" s="391">
        <f t="shared" si="513"/>
        <v>0</v>
      </c>
      <c r="BU340" s="391">
        <f t="shared" si="513"/>
        <v>0</v>
      </c>
      <c r="BV340" s="391">
        <f t="shared" si="513"/>
        <v>0</v>
      </c>
      <c r="BW340" s="391">
        <f t="shared" si="513"/>
        <v>3</v>
      </c>
      <c r="BX340" s="391">
        <f t="shared" si="531"/>
        <v>0</v>
      </c>
      <c r="BY340" s="391">
        <f t="shared" si="531"/>
        <v>0</v>
      </c>
      <c r="BZ340" s="391">
        <f t="shared" si="531"/>
        <v>0</v>
      </c>
      <c r="CA340" s="391">
        <f t="shared" si="531"/>
        <v>0</v>
      </c>
      <c r="CB340" s="391">
        <f t="shared" si="563"/>
        <v>0</v>
      </c>
      <c r="CC340" s="391">
        <f t="shared" si="563"/>
        <v>0</v>
      </c>
      <c r="CD340" s="392">
        <f t="shared" si="564"/>
        <v>0</v>
      </c>
      <c r="CE340" s="393">
        <f t="shared" si="565"/>
        <v>0</v>
      </c>
      <c r="CF340" s="392">
        <f t="shared" si="529"/>
        <v>0</v>
      </c>
      <c r="CG340" s="392">
        <f t="shared" si="529"/>
        <v>0</v>
      </c>
      <c r="CH340" s="392">
        <f t="shared" si="529"/>
        <v>0</v>
      </c>
      <c r="CI340" s="392">
        <f t="shared" si="529"/>
        <v>0</v>
      </c>
      <c r="CJ340" s="392">
        <f t="shared" si="529"/>
        <v>0</v>
      </c>
      <c r="CK340" s="392">
        <f t="shared" si="529"/>
        <v>0</v>
      </c>
      <c r="CL340" s="392">
        <f t="shared" si="523"/>
        <v>0</v>
      </c>
      <c r="CM340" s="392">
        <f t="shared" si="566"/>
        <v>0</v>
      </c>
      <c r="CN340" s="392">
        <f t="shared" si="567"/>
        <v>0</v>
      </c>
      <c r="CO340" s="394">
        <f t="shared" si="568"/>
        <v>0</v>
      </c>
      <c r="CP340" s="394">
        <f t="shared" si="568"/>
        <v>0</v>
      </c>
      <c r="CQ340" s="395">
        <f t="shared" si="569"/>
        <v>70</v>
      </c>
      <c r="CR340" s="394">
        <f t="shared" si="606"/>
        <v>0</v>
      </c>
      <c r="CS340" s="394">
        <f t="shared" si="606"/>
        <v>0.15351916302782362</v>
      </c>
      <c r="CT340" s="394">
        <f t="shared" si="606"/>
        <v>0</v>
      </c>
      <c r="CU340" s="394">
        <f t="shared" si="606"/>
        <v>0</v>
      </c>
      <c r="CV340" s="394">
        <f t="shared" si="606"/>
        <v>0</v>
      </c>
      <c r="CW340" s="394">
        <f t="shared" si="606"/>
        <v>0</v>
      </c>
      <c r="CX340" s="396">
        <f t="shared" si="570"/>
        <v>0</v>
      </c>
      <c r="CY340" s="396">
        <f t="shared" si="570"/>
        <v>69.846480836972177</v>
      </c>
      <c r="CZ340" s="397">
        <f t="shared" si="571"/>
        <v>0</v>
      </c>
      <c r="DA340" s="397">
        <f t="shared" si="571"/>
        <v>0</v>
      </c>
      <c r="DB340" s="397">
        <f t="shared" si="571"/>
        <v>0</v>
      </c>
      <c r="DC340" s="397">
        <f t="shared" si="572"/>
        <v>0</v>
      </c>
      <c r="DD340" s="397">
        <f t="shared" si="516"/>
        <v>0</v>
      </c>
      <c r="DE340" s="397">
        <f t="shared" si="516"/>
        <v>0</v>
      </c>
      <c r="DF340" s="397">
        <f t="shared" si="516"/>
        <v>0</v>
      </c>
      <c r="DG340" s="397">
        <f t="shared" si="516"/>
        <v>0</v>
      </c>
      <c r="DH340" s="397">
        <f t="shared" si="516"/>
        <v>0</v>
      </c>
      <c r="DI340" s="398">
        <f t="shared" si="573"/>
        <v>0</v>
      </c>
      <c r="DJ340" s="398">
        <f t="shared" si="573"/>
        <v>0</v>
      </c>
      <c r="DK340" s="399">
        <f t="shared" si="574"/>
        <v>0</v>
      </c>
      <c r="DL340" s="399">
        <f t="shared" si="574"/>
        <v>0</v>
      </c>
      <c r="DM340" s="399">
        <f t="shared" si="574"/>
        <v>0</v>
      </c>
      <c r="DN340" s="399">
        <f t="shared" si="533"/>
        <v>0</v>
      </c>
      <c r="DO340" s="399">
        <f t="shared" si="575"/>
        <v>-42</v>
      </c>
      <c r="DP340" s="399">
        <f t="shared" si="576"/>
        <v>0</v>
      </c>
      <c r="DQ340" s="399">
        <f t="shared" si="576"/>
        <v>0</v>
      </c>
      <c r="DR340" s="399">
        <f t="shared" si="576"/>
        <v>0</v>
      </c>
      <c r="DS340" s="399">
        <f t="shared" si="534"/>
        <v>0</v>
      </c>
      <c r="DT340" s="400">
        <f t="shared" si="577"/>
        <v>0</v>
      </c>
      <c r="DU340" s="400">
        <f t="shared" si="577"/>
        <v>0</v>
      </c>
      <c r="DV340" s="386">
        <f t="shared" si="517"/>
        <v>0</v>
      </c>
      <c r="DW340" s="386">
        <f t="shared" si="517"/>
        <v>0</v>
      </c>
      <c r="DX340" s="386">
        <f t="shared" si="517"/>
        <v>0</v>
      </c>
      <c r="DY340" s="386">
        <f t="shared" si="517"/>
        <v>0</v>
      </c>
      <c r="DZ340" s="386">
        <f t="shared" si="517"/>
        <v>0</v>
      </c>
      <c r="EA340" s="401">
        <f t="shared" si="578"/>
        <v>0</v>
      </c>
      <c r="EB340" s="386">
        <f t="shared" si="579"/>
        <v>0</v>
      </c>
      <c r="EC340" s="386">
        <f t="shared" si="579"/>
        <v>0</v>
      </c>
      <c r="ED340" s="386">
        <f t="shared" si="579"/>
        <v>0</v>
      </c>
      <c r="EE340" s="385">
        <f t="shared" si="580"/>
        <v>0</v>
      </c>
      <c r="EF340" s="385">
        <f t="shared" si="580"/>
        <v>0</v>
      </c>
      <c r="EG340" s="402">
        <f t="shared" si="607"/>
        <v>0</v>
      </c>
      <c r="EH340" s="402">
        <f t="shared" si="607"/>
        <v>0</v>
      </c>
      <c r="EI340" s="402">
        <f t="shared" si="607"/>
        <v>0</v>
      </c>
      <c r="EJ340" s="402">
        <f t="shared" si="607"/>
        <v>0</v>
      </c>
      <c r="EK340" s="402">
        <f t="shared" si="607"/>
        <v>38.486807369306987</v>
      </c>
      <c r="EL340" s="402">
        <f t="shared" si="607"/>
        <v>0</v>
      </c>
      <c r="EM340" s="402">
        <f t="shared" si="581"/>
        <v>17548.796272184067</v>
      </c>
      <c r="EN340" s="402">
        <f t="shared" si="582"/>
        <v>0</v>
      </c>
      <c r="EO340" s="402">
        <f t="shared" si="582"/>
        <v>0</v>
      </c>
      <c r="EP340" s="402">
        <f t="shared" si="583"/>
        <v>0</v>
      </c>
      <c r="EQ340" s="402">
        <f t="shared" si="584"/>
        <v>17510.30946481476</v>
      </c>
      <c r="ER340" s="394">
        <f t="shared" si="530"/>
        <v>0</v>
      </c>
      <c r="ES340" s="394">
        <f t="shared" si="530"/>
        <v>0</v>
      </c>
      <c r="ET340" s="394">
        <f t="shared" si="530"/>
        <v>0</v>
      </c>
      <c r="EU340" s="394">
        <f t="shared" si="530"/>
        <v>0</v>
      </c>
      <c r="EV340" s="394">
        <f t="shared" si="530"/>
        <v>6.1407665211129447E-2</v>
      </c>
      <c r="EW340" s="394">
        <f t="shared" si="530"/>
        <v>0</v>
      </c>
      <c r="EX340" s="394">
        <f t="shared" si="524"/>
        <v>0</v>
      </c>
      <c r="EY340" s="403">
        <f t="shared" si="585"/>
        <v>28</v>
      </c>
      <c r="EZ340" s="394">
        <f t="shared" si="586"/>
        <v>0</v>
      </c>
      <c r="FA340" s="396">
        <f t="shared" si="587"/>
        <v>0</v>
      </c>
      <c r="FB340" s="396">
        <f t="shared" si="587"/>
        <v>27.938592334788868</v>
      </c>
      <c r="FC340" s="404">
        <f t="shared" si="514"/>
        <v>0</v>
      </c>
      <c r="FD340" s="404">
        <f t="shared" si="514"/>
        <v>0</v>
      </c>
      <c r="FE340" s="404">
        <f t="shared" si="514"/>
        <v>0</v>
      </c>
      <c r="FF340" s="404">
        <f t="shared" si="514"/>
        <v>0</v>
      </c>
      <c r="FG340" s="404">
        <f t="shared" si="532"/>
        <v>0.29826580245405732</v>
      </c>
      <c r="FH340" s="404">
        <f t="shared" si="532"/>
        <v>0</v>
      </c>
      <c r="FI340" s="404">
        <f t="shared" si="532"/>
        <v>0</v>
      </c>
      <c r="FJ340" s="404">
        <f t="shared" si="532"/>
        <v>0</v>
      </c>
      <c r="FK340" s="392">
        <f t="shared" si="588"/>
        <v>136</v>
      </c>
      <c r="FL340" s="384">
        <f t="shared" si="589"/>
        <v>0</v>
      </c>
      <c r="FM340" s="384">
        <f t="shared" si="589"/>
        <v>135.70173419754593</v>
      </c>
      <c r="FN340" s="405">
        <f t="shared" si="525"/>
        <v>0</v>
      </c>
      <c r="FO340" s="405">
        <f t="shared" si="526"/>
        <v>0</v>
      </c>
      <c r="FP340" s="405">
        <f t="shared" si="527"/>
        <v>0</v>
      </c>
      <c r="FQ340" s="405">
        <f t="shared" si="518"/>
        <v>0</v>
      </c>
      <c r="FR340" s="405">
        <f t="shared" si="518"/>
        <v>0</v>
      </c>
      <c r="FS340" s="405">
        <f t="shared" si="518"/>
        <v>0</v>
      </c>
      <c r="FT340" s="405">
        <f t="shared" si="518"/>
        <v>0</v>
      </c>
      <c r="FU340" s="405">
        <f t="shared" si="518"/>
        <v>0</v>
      </c>
      <c r="FV340" s="405">
        <f t="shared" si="518"/>
        <v>0</v>
      </c>
      <c r="FW340" s="397">
        <f t="shared" si="590"/>
        <v>14839.307357233629</v>
      </c>
      <c r="FX340" s="406">
        <f t="shared" si="591"/>
        <v>14839.307357233629</v>
      </c>
      <c r="FY340" s="331">
        <f t="shared" si="592"/>
        <v>15072.794164602936</v>
      </c>
      <c r="FZ340" s="382">
        <f t="shared" si="593"/>
        <v>17510.30946481476</v>
      </c>
      <c r="GA340" s="331">
        <f t="shared" si="594"/>
        <v>0</v>
      </c>
      <c r="GB340" s="407">
        <f t="shared" si="595"/>
        <v>0</v>
      </c>
      <c r="GC340" s="407">
        <f t="shared" si="596"/>
        <v>0</v>
      </c>
      <c r="GD340" s="407">
        <f t="shared" si="597"/>
        <v>0</v>
      </c>
      <c r="GE340" s="407">
        <f t="shared" si="598"/>
        <v>0</v>
      </c>
      <c r="GF340" s="407">
        <f t="shared" si="599"/>
        <v>0</v>
      </c>
      <c r="GG340" s="407">
        <f t="shared" si="600"/>
        <v>-7.1054273576010019E-14</v>
      </c>
      <c r="GH340" s="407">
        <f t="shared" si="601"/>
        <v>2.0539125955565396E-15</v>
      </c>
      <c r="GI340" s="407">
        <f t="shared" si="602"/>
        <v>0</v>
      </c>
      <c r="GJ340">
        <f t="shared" si="603"/>
        <v>0</v>
      </c>
      <c r="GK340" s="382">
        <f t="shared" si="604"/>
        <v>-6.9000360980453479E-14</v>
      </c>
      <c r="GL340">
        <v>4</v>
      </c>
      <c r="GM340">
        <f t="shared" si="609"/>
        <v>3</v>
      </c>
      <c r="GN340">
        <f t="shared" si="609"/>
        <v>0</v>
      </c>
      <c r="GO340">
        <f t="shared" si="609"/>
        <v>70</v>
      </c>
      <c r="GP340">
        <f t="shared" si="609"/>
        <v>0</v>
      </c>
      <c r="GQ340">
        <f t="shared" si="609"/>
        <v>0</v>
      </c>
      <c r="GR340">
        <f t="shared" si="608"/>
        <v>0</v>
      </c>
      <c r="GS340">
        <f t="shared" si="608"/>
        <v>17548.796272184067</v>
      </c>
      <c r="GT340">
        <f t="shared" si="608"/>
        <v>28</v>
      </c>
      <c r="GU340">
        <f t="shared" si="608"/>
        <v>136</v>
      </c>
      <c r="GV340">
        <f t="shared" si="608"/>
        <v>14839.307357233629</v>
      </c>
    </row>
    <row r="341" spans="1:204" customFormat="1" x14ac:dyDescent="0.25">
      <c r="A341" s="378">
        <v>15004</v>
      </c>
      <c r="B341" s="32" t="s">
        <v>1013</v>
      </c>
      <c r="C341" t="s">
        <v>876</v>
      </c>
      <c r="D341">
        <v>4</v>
      </c>
      <c r="E341" s="379">
        <v>1050</v>
      </c>
      <c r="F341" s="379">
        <v>265</v>
      </c>
      <c r="G341" s="379">
        <v>1</v>
      </c>
      <c r="H341" s="379">
        <v>0</v>
      </c>
      <c r="I341" s="379">
        <v>320</v>
      </c>
      <c r="J341" s="379">
        <v>0</v>
      </c>
      <c r="K341" s="379">
        <v>270</v>
      </c>
      <c r="L341" s="379">
        <v>0</v>
      </c>
      <c r="M341" s="380">
        <v>0</v>
      </c>
      <c r="N341" s="381">
        <f t="shared" si="535"/>
        <v>1906</v>
      </c>
      <c r="O341" s="379">
        <v>1036</v>
      </c>
      <c r="P341" s="379">
        <v>284</v>
      </c>
      <c r="Q341" s="379">
        <v>2</v>
      </c>
      <c r="R341" s="379">
        <v>0</v>
      </c>
      <c r="S341" s="379">
        <v>340</v>
      </c>
      <c r="T341" s="379">
        <v>0</v>
      </c>
      <c r="U341" s="379">
        <v>240</v>
      </c>
      <c r="V341" s="379">
        <v>0</v>
      </c>
      <c r="W341" s="480">
        <f>(VLOOKUP(A341,'[1]floresta plant'!$A$4:$F$573,6,0))*1000</f>
        <v>0</v>
      </c>
      <c r="X341" s="24">
        <f t="shared" si="536"/>
        <v>1902</v>
      </c>
      <c r="Y341" s="53">
        <f t="shared" si="528"/>
        <v>1</v>
      </c>
      <c r="Z341" s="53">
        <f t="shared" si="528"/>
        <v>0</v>
      </c>
      <c r="AA341" s="53">
        <f t="shared" si="528"/>
        <v>20</v>
      </c>
      <c r="AB341" s="53">
        <f t="shared" si="528"/>
        <v>0</v>
      </c>
      <c r="AC341" s="53">
        <f t="shared" si="528"/>
        <v>-30</v>
      </c>
      <c r="AD341" s="53">
        <f t="shared" si="528"/>
        <v>0</v>
      </c>
      <c r="AE341" s="53">
        <f t="shared" si="519"/>
        <v>0</v>
      </c>
      <c r="AF341" s="53">
        <f t="shared" si="537"/>
        <v>19</v>
      </c>
      <c r="AG341" s="53">
        <f t="shared" si="538"/>
        <v>-14</v>
      </c>
      <c r="AH341" s="53">
        <f t="shared" si="539"/>
        <v>18852.931519579026</v>
      </c>
      <c r="AI341" s="53">
        <f t="shared" si="605"/>
        <v>-4</v>
      </c>
      <c r="AJ341" s="469">
        <v>0</v>
      </c>
      <c r="AK341" s="469">
        <v>18848.931519579026</v>
      </c>
      <c r="AL341" s="469">
        <v>0</v>
      </c>
      <c r="AM341" s="470">
        <f t="shared" si="540"/>
        <v>18848.931519579026</v>
      </c>
      <c r="AN341" s="53">
        <f t="shared" si="541"/>
        <v>18852.931519579026</v>
      </c>
      <c r="AO341" s="382">
        <f t="shared" si="542"/>
        <v>3</v>
      </c>
      <c r="AP341">
        <v>4</v>
      </c>
      <c r="AQ341" s="383">
        <f t="shared" si="543"/>
        <v>40</v>
      </c>
      <c r="AR341" s="383">
        <f t="shared" si="544"/>
        <v>-44</v>
      </c>
      <c r="AS341" s="383">
        <f t="shared" si="545"/>
        <v>1</v>
      </c>
      <c r="AT341" s="383">
        <f t="shared" si="546"/>
        <v>44</v>
      </c>
      <c r="AU341" s="383">
        <f t="shared" si="547"/>
        <v>0</v>
      </c>
      <c r="AV341" s="383">
        <f t="shared" si="548"/>
        <v>1</v>
      </c>
      <c r="AW341" s="383">
        <f t="shared" si="549"/>
        <v>0</v>
      </c>
      <c r="AX341" s="383">
        <f t="shared" si="550"/>
        <v>1</v>
      </c>
      <c r="AY341" s="383">
        <f t="shared" si="551"/>
        <v>1</v>
      </c>
      <c r="AZ341">
        <f t="shared" si="552"/>
        <v>0</v>
      </c>
      <c r="BA341">
        <f t="shared" si="553"/>
        <v>0</v>
      </c>
      <c r="BB341" s="383">
        <f t="shared" si="554"/>
        <v>0</v>
      </c>
      <c r="BC341" s="384">
        <f t="shared" si="520"/>
        <v>1</v>
      </c>
      <c r="BD341" s="384">
        <f t="shared" si="521"/>
        <v>0</v>
      </c>
      <c r="BE341" s="384">
        <f t="shared" si="522"/>
        <v>20</v>
      </c>
      <c r="BF341" s="384">
        <f t="shared" si="515"/>
        <v>0</v>
      </c>
      <c r="BG341" s="384">
        <f t="shared" si="515"/>
        <v>0.68181818181818177</v>
      </c>
      <c r="BH341" s="384">
        <f t="shared" si="515"/>
        <v>0</v>
      </c>
      <c r="BI341" s="384">
        <f t="shared" si="515"/>
        <v>0</v>
      </c>
      <c r="BJ341" s="384">
        <f t="shared" si="515"/>
        <v>19</v>
      </c>
      <c r="BK341" s="384">
        <f t="shared" si="515"/>
        <v>0.31818181818181818</v>
      </c>
      <c r="BL341" s="474">
        <f t="shared" si="555"/>
        <v>43</v>
      </c>
      <c r="BM341" s="409">
        <f t="shared" si="556"/>
        <v>18852.931519579026</v>
      </c>
      <c r="BN341" s="473">
        <f t="shared" si="557"/>
        <v>39</v>
      </c>
      <c r="BO341" s="387">
        <f t="shared" si="558"/>
        <v>1</v>
      </c>
      <c r="BP341" s="387">
        <f t="shared" si="559"/>
        <v>0</v>
      </c>
      <c r="BQ341" s="388">
        <f t="shared" si="560"/>
        <v>0</v>
      </c>
      <c r="BR341" s="389">
        <f t="shared" si="561"/>
        <v>4</v>
      </c>
      <c r="BS341" s="390">
        <f t="shared" si="562"/>
        <v>1</v>
      </c>
      <c r="BT341" s="391">
        <f t="shared" si="513"/>
        <v>0</v>
      </c>
      <c r="BU341" s="391">
        <f t="shared" si="513"/>
        <v>0</v>
      </c>
      <c r="BV341" s="391">
        <f t="shared" si="513"/>
        <v>0</v>
      </c>
      <c r="BW341" s="391">
        <f t="shared" si="513"/>
        <v>0.68181818181818177</v>
      </c>
      <c r="BX341" s="391">
        <f t="shared" si="531"/>
        <v>0</v>
      </c>
      <c r="BY341" s="391">
        <f t="shared" si="531"/>
        <v>0</v>
      </c>
      <c r="BZ341" s="391">
        <f t="shared" si="531"/>
        <v>0</v>
      </c>
      <c r="CA341" s="391">
        <f t="shared" si="531"/>
        <v>0.31818181818181818</v>
      </c>
      <c r="CB341" s="391">
        <f t="shared" si="563"/>
        <v>0</v>
      </c>
      <c r="CC341" s="391">
        <f t="shared" si="563"/>
        <v>0</v>
      </c>
      <c r="CD341" s="392">
        <f t="shared" si="564"/>
        <v>0</v>
      </c>
      <c r="CE341" s="393">
        <f t="shared" si="565"/>
        <v>0</v>
      </c>
      <c r="CF341" s="392">
        <f t="shared" si="529"/>
        <v>0</v>
      </c>
      <c r="CG341" s="392">
        <f t="shared" si="529"/>
        <v>0</v>
      </c>
      <c r="CH341" s="392">
        <f t="shared" si="529"/>
        <v>0</v>
      </c>
      <c r="CI341" s="392">
        <f t="shared" si="529"/>
        <v>0</v>
      </c>
      <c r="CJ341" s="392">
        <f t="shared" si="529"/>
        <v>0</v>
      </c>
      <c r="CK341" s="392">
        <f t="shared" si="529"/>
        <v>0</v>
      </c>
      <c r="CL341" s="392">
        <f t="shared" si="523"/>
        <v>0</v>
      </c>
      <c r="CM341" s="392">
        <f t="shared" si="566"/>
        <v>0</v>
      </c>
      <c r="CN341" s="392">
        <f t="shared" si="567"/>
        <v>0</v>
      </c>
      <c r="CO341" s="394">
        <f t="shared" si="568"/>
        <v>0</v>
      </c>
      <c r="CP341" s="394">
        <f t="shared" si="568"/>
        <v>0</v>
      </c>
      <c r="CQ341" s="395">
        <f t="shared" si="569"/>
        <v>20</v>
      </c>
      <c r="CR341" s="394">
        <f t="shared" si="606"/>
        <v>0</v>
      </c>
      <c r="CS341" s="394">
        <f t="shared" si="606"/>
        <v>13.636363636363635</v>
      </c>
      <c r="CT341" s="394">
        <f t="shared" si="606"/>
        <v>0</v>
      </c>
      <c r="CU341" s="394">
        <f t="shared" si="606"/>
        <v>0</v>
      </c>
      <c r="CV341" s="394">
        <f t="shared" si="606"/>
        <v>0</v>
      </c>
      <c r="CW341" s="394">
        <f t="shared" si="606"/>
        <v>6.3636363636363633</v>
      </c>
      <c r="CX341" s="396">
        <f t="shared" si="570"/>
        <v>0</v>
      </c>
      <c r="CY341" s="396">
        <f t="shared" si="570"/>
        <v>0</v>
      </c>
      <c r="CZ341" s="397">
        <f t="shared" si="571"/>
        <v>0</v>
      </c>
      <c r="DA341" s="397">
        <f t="shared" si="571"/>
        <v>0</v>
      </c>
      <c r="DB341" s="397">
        <f t="shared" si="571"/>
        <v>0</v>
      </c>
      <c r="DC341" s="397">
        <f t="shared" si="572"/>
        <v>0</v>
      </c>
      <c r="DD341" s="397">
        <f t="shared" si="516"/>
        <v>0</v>
      </c>
      <c r="DE341" s="397">
        <f t="shared" si="516"/>
        <v>0</v>
      </c>
      <c r="DF341" s="397">
        <f t="shared" si="516"/>
        <v>0</v>
      </c>
      <c r="DG341" s="397">
        <f t="shared" si="516"/>
        <v>0</v>
      </c>
      <c r="DH341" s="397">
        <f t="shared" si="516"/>
        <v>0</v>
      </c>
      <c r="DI341" s="398">
        <f t="shared" si="573"/>
        <v>0</v>
      </c>
      <c r="DJ341" s="398">
        <f t="shared" si="573"/>
        <v>0</v>
      </c>
      <c r="DK341" s="399">
        <f t="shared" si="574"/>
        <v>0</v>
      </c>
      <c r="DL341" s="399">
        <f t="shared" si="574"/>
        <v>0</v>
      </c>
      <c r="DM341" s="399">
        <f t="shared" si="574"/>
        <v>0</v>
      </c>
      <c r="DN341" s="399">
        <f t="shared" si="533"/>
        <v>0</v>
      </c>
      <c r="DO341" s="399">
        <f t="shared" si="575"/>
        <v>-30</v>
      </c>
      <c r="DP341" s="399">
        <f t="shared" si="576"/>
        <v>0</v>
      </c>
      <c r="DQ341" s="399">
        <f t="shared" si="576"/>
        <v>0</v>
      </c>
      <c r="DR341" s="399">
        <f t="shared" si="576"/>
        <v>0</v>
      </c>
      <c r="DS341" s="399">
        <f t="shared" si="534"/>
        <v>0</v>
      </c>
      <c r="DT341" s="400">
        <f t="shared" si="577"/>
        <v>0</v>
      </c>
      <c r="DU341" s="400">
        <f t="shared" si="577"/>
        <v>0</v>
      </c>
      <c r="DV341" s="386">
        <f t="shared" si="517"/>
        <v>0</v>
      </c>
      <c r="DW341" s="386">
        <f t="shared" si="517"/>
        <v>0</v>
      </c>
      <c r="DX341" s="386">
        <f t="shared" si="517"/>
        <v>0</v>
      </c>
      <c r="DY341" s="386">
        <f t="shared" si="517"/>
        <v>0</v>
      </c>
      <c r="DZ341" s="386">
        <f t="shared" si="517"/>
        <v>0</v>
      </c>
      <c r="EA341" s="401">
        <f t="shared" si="578"/>
        <v>0</v>
      </c>
      <c r="EB341" s="386">
        <f t="shared" si="579"/>
        <v>0</v>
      </c>
      <c r="EC341" s="386">
        <f t="shared" si="579"/>
        <v>0</v>
      </c>
      <c r="ED341" s="386">
        <f t="shared" si="579"/>
        <v>0</v>
      </c>
      <c r="EE341" s="385">
        <f t="shared" si="580"/>
        <v>0</v>
      </c>
      <c r="EF341" s="385">
        <f t="shared" si="580"/>
        <v>0</v>
      </c>
      <c r="EG341" s="402">
        <f t="shared" si="607"/>
        <v>0</v>
      </c>
      <c r="EH341" s="402">
        <f t="shared" si="607"/>
        <v>0</v>
      </c>
      <c r="EI341" s="402">
        <f t="shared" si="607"/>
        <v>0</v>
      </c>
      <c r="EJ341" s="402">
        <f t="shared" si="607"/>
        <v>0</v>
      </c>
      <c r="EK341" s="402">
        <f t="shared" si="607"/>
        <v>0</v>
      </c>
      <c r="EL341" s="402">
        <f t="shared" si="607"/>
        <v>0</v>
      </c>
      <c r="EM341" s="402">
        <f t="shared" si="581"/>
        <v>0</v>
      </c>
      <c r="EN341" s="402">
        <f t="shared" si="582"/>
        <v>0</v>
      </c>
      <c r="EO341" s="402">
        <f t="shared" si="582"/>
        <v>0</v>
      </c>
      <c r="EP341" s="402">
        <f t="shared" si="583"/>
        <v>0</v>
      </c>
      <c r="EQ341" s="402">
        <f t="shared" si="584"/>
        <v>0</v>
      </c>
      <c r="ER341" s="394">
        <f t="shared" si="530"/>
        <v>0</v>
      </c>
      <c r="ES341" s="394">
        <f t="shared" si="530"/>
        <v>0</v>
      </c>
      <c r="ET341" s="394">
        <f t="shared" si="530"/>
        <v>0</v>
      </c>
      <c r="EU341" s="394">
        <f t="shared" si="530"/>
        <v>0</v>
      </c>
      <c r="EV341" s="394">
        <f t="shared" si="530"/>
        <v>12.954545454545453</v>
      </c>
      <c r="EW341" s="394">
        <f t="shared" si="530"/>
        <v>0</v>
      </c>
      <c r="EX341" s="394">
        <f t="shared" si="524"/>
        <v>0</v>
      </c>
      <c r="EY341" s="403">
        <f t="shared" si="585"/>
        <v>19</v>
      </c>
      <c r="EZ341" s="394">
        <f t="shared" si="586"/>
        <v>6.045454545454545</v>
      </c>
      <c r="FA341" s="396">
        <f t="shared" si="587"/>
        <v>0</v>
      </c>
      <c r="FB341" s="396">
        <f t="shared" si="587"/>
        <v>0</v>
      </c>
      <c r="FC341" s="404">
        <f t="shared" si="514"/>
        <v>0</v>
      </c>
      <c r="FD341" s="404">
        <f t="shared" si="514"/>
        <v>0</v>
      </c>
      <c r="FE341" s="404">
        <f t="shared" si="514"/>
        <v>0</v>
      </c>
      <c r="FF341" s="404">
        <f t="shared" si="514"/>
        <v>0</v>
      </c>
      <c r="FG341" s="404">
        <f t="shared" si="532"/>
        <v>0</v>
      </c>
      <c r="FH341" s="404">
        <f t="shared" si="532"/>
        <v>0</v>
      </c>
      <c r="FI341" s="404">
        <f t="shared" si="532"/>
        <v>0</v>
      </c>
      <c r="FJ341" s="404">
        <f t="shared" si="532"/>
        <v>0</v>
      </c>
      <c r="FK341" s="392">
        <f t="shared" si="588"/>
        <v>-14</v>
      </c>
      <c r="FL341" s="384">
        <f t="shared" si="589"/>
        <v>0</v>
      </c>
      <c r="FM341" s="384">
        <f t="shared" si="589"/>
        <v>0</v>
      </c>
      <c r="FN341" s="405">
        <f t="shared" si="525"/>
        <v>0</v>
      </c>
      <c r="FO341" s="405">
        <f t="shared" si="526"/>
        <v>0</v>
      </c>
      <c r="FP341" s="405">
        <f t="shared" si="527"/>
        <v>0</v>
      </c>
      <c r="FQ341" s="405">
        <f t="shared" si="518"/>
        <v>0</v>
      </c>
      <c r="FR341" s="405">
        <f t="shared" si="518"/>
        <v>2.7272727272727271</v>
      </c>
      <c r="FS341" s="405">
        <f t="shared" si="518"/>
        <v>0</v>
      </c>
      <c r="FT341" s="405">
        <f t="shared" si="518"/>
        <v>0</v>
      </c>
      <c r="FU341" s="405">
        <f t="shared" si="518"/>
        <v>0</v>
      </c>
      <c r="FV341" s="405">
        <f t="shared" si="518"/>
        <v>1.2727272727272727</v>
      </c>
      <c r="FW341" s="397">
        <f t="shared" si="590"/>
        <v>18852.931519579026</v>
      </c>
      <c r="FX341" s="406">
        <f t="shared" si="591"/>
        <v>18848.931519579026</v>
      </c>
      <c r="FY341" s="331">
        <f t="shared" si="592"/>
        <v>18848.931519579026</v>
      </c>
      <c r="FZ341" s="382">
        <f t="shared" si="593"/>
        <v>0</v>
      </c>
      <c r="GA341" s="331">
        <f t="shared" si="594"/>
        <v>0</v>
      </c>
      <c r="GB341" s="407">
        <f t="shared" si="595"/>
        <v>0</v>
      </c>
      <c r="GC341" s="407">
        <f t="shared" si="596"/>
        <v>0</v>
      </c>
      <c r="GD341" s="407">
        <f t="shared" si="597"/>
        <v>0</v>
      </c>
      <c r="GE341" s="407">
        <f t="shared" si="598"/>
        <v>0</v>
      </c>
      <c r="GF341" s="407">
        <f t="shared" si="599"/>
        <v>0</v>
      </c>
      <c r="GG341" s="407">
        <f t="shared" si="600"/>
        <v>0</v>
      </c>
      <c r="GH341" s="407">
        <f t="shared" si="601"/>
        <v>1.7763568394002505E-15</v>
      </c>
      <c r="GI341" s="407">
        <f t="shared" si="602"/>
        <v>0</v>
      </c>
      <c r="GJ341">
        <f t="shared" si="603"/>
        <v>0</v>
      </c>
      <c r="GK341" s="382">
        <f t="shared" si="604"/>
        <v>1.7763568394002505E-15</v>
      </c>
      <c r="GL341">
        <v>4</v>
      </c>
      <c r="GM341">
        <f t="shared" si="609"/>
        <v>1</v>
      </c>
      <c r="GN341">
        <f t="shared" si="609"/>
        <v>0</v>
      </c>
      <c r="GO341">
        <f t="shared" si="609"/>
        <v>20</v>
      </c>
      <c r="GP341">
        <f t="shared" si="609"/>
        <v>0</v>
      </c>
      <c r="GQ341">
        <f t="shared" si="609"/>
        <v>0</v>
      </c>
      <c r="GR341">
        <f t="shared" si="608"/>
        <v>0</v>
      </c>
      <c r="GS341">
        <f t="shared" si="608"/>
        <v>0</v>
      </c>
      <c r="GT341">
        <f t="shared" si="608"/>
        <v>19</v>
      </c>
      <c r="GU341">
        <f t="shared" si="608"/>
        <v>0</v>
      </c>
      <c r="GV341">
        <f t="shared" si="608"/>
        <v>18852.931519579026</v>
      </c>
    </row>
    <row r="342" spans="1:204" customFormat="1" x14ac:dyDescent="0.25">
      <c r="A342" s="378">
        <v>15005</v>
      </c>
      <c r="B342" s="32" t="s">
        <v>1014</v>
      </c>
      <c r="C342" t="s">
        <v>876</v>
      </c>
      <c r="D342">
        <v>4</v>
      </c>
      <c r="E342" s="379">
        <v>1313</v>
      </c>
      <c r="F342" s="379">
        <v>352</v>
      </c>
      <c r="G342" s="379">
        <v>10</v>
      </c>
      <c r="H342" s="379">
        <v>0</v>
      </c>
      <c r="I342" s="379">
        <v>390</v>
      </c>
      <c r="J342" s="379">
        <v>0</v>
      </c>
      <c r="K342" s="379">
        <v>0</v>
      </c>
      <c r="L342" s="379">
        <v>0</v>
      </c>
      <c r="M342" s="380">
        <v>0</v>
      </c>
      <c r="N342" s="381">
        <f t="shared" si="535"/>
        <v>2065</v>
      </c>
      <c r="O342" s="379">
        <v>1120</v>
      </c>
      <c r="P342" s="379">
        <v>345</v>
      </c>
      <c r="Q342" s="379">
        <v>0</v>
      </c>
      <c r="R342" s="379">
        <v>0</v>
      </c>
      <c r="S342" s="379">
        <v>285</v>
      </c>
      <c r="T342" s="379">
        <v>0</v>
      </c>
      <c r="U342" s="379">
        <v>10</v>
      </c>
      <c r="V342" s="379">
        <v>0</v>
      </c>
      <c r="W342" s="480">
        <f>(VLOOKUP(A342,'[1]floresta plant'!$A$4:$F$573,6,0))*1000</f>
        <v>0</v>
      </c>
      <c r="X342" s="24">
        <f t="shared" si="536"/>
        <v>1760</v>
      </c>
      <c r="Y342" s="53">
        <f t="shared" si="528"/>
        <v>-10</v>
      </c>
      <c r="Z342" s="53">
        <f t="shared" si="528"/>
        <v>0</v>
      </c>
      <c r="AA342" s="53">
        <f t="shared" si="528"/>
        <v>-105</v>
      </c>
      <c r="AB342" s="53">
        <f t="shared" si="528"/>
        <v>0</v>
      </c>
      <c r="AC342" s="53">
        <f t="shared" si="528"/>
        <v>10</v>
      </c>
      <c r="AD342" s="53">
        <f t="shared" si="528"/>
        <v>0</v>
      </c>
      <c r="AE342" s="53">
        <f t="shared" si="519"/>
        <v>0</v>
      </c>
      <c r="AF342" s="53">
        <f t="shared" si="537"/>
        <v>-7</v>
      </c>
      <c r="AG342" s="53">
        <f t="shared" si="538"/>
        <v>-193</v>
      </c>
      <c r="AH342" s="53">
        <f t="shared" si="539"/>
        <v>1401.7613931515987</v>
      </c>
      <c r="AI342" s="53">
        <f t="shared" si="605"/>
        <v>-305</v>
      </c>
      <c r="AJ342" s="469">
        <v>0</v>
      </c>
      <c r="AK342" s="469">
        <v>1096.7613931515987</v>
      </c>
      <c r="AL342" s="469">
        <v>0</v>
      </c>
      <c r="AM342" s="470">
        <f t="shared" si="540"/>
        <v>1096.7613931515987</v>
      </c>
      <c r="AN342" s="53">
        <f t="shared" si="541"/>
        <v>1401.7613931515987</v>
      </c>
      <c r="AO342" s="382">
        <f t="shared" si="542"/>
        <v>3</v>
      </c>
      <c r="AP342">
        <v>4</v>
      </c>
      <c r="AQ342" s="383">
        <f t="shared" si="543"/>
        <v>10</v>
      </c>
      <c r="AR342" s="383">
        <f t="shared" si="544"/>
        <v>-315</v>
      </c>
      <c r="AS342" s="383">
        <f t="shared" si="545"/>
        <v>0</v>
      </c>
      <c r="AT342" s="383">
        <f t="shared" si="546"/>
        <v>305</v>
      </c>
      <c r="AU342" s="383">
        <f t="shared" si="547"/>
        <v>0</v>
      </c>
      <c r="AV342" s="383">
        <f t="shared" si="548"/>
        <v>1</v>
      </c>
      <c r="AW342" s="383">
        <f t="shared" si="549"/>
        <v>0</v>
      </c>
      <c r="AX342" s="383">
        <f t="shared" si="550"/>
        <v>1</v>
      </c>
      <c r="AY342" s="383">
        <f t="shared" si="551"/>
        <v>0</v>
      </c>
      <c r="AZ342">
        <f t="shared" si="552"/>
        <v>0</v>
      </c>
      <c r="BA342">
        <f t="shared" si="553"/>
        <v>0</v>
      </c>
      <c r="BB342" s="383">
        <f t="shared" si="554"/>
        <v>0</v>
      </c>
      <c r="BC342" s="384">
        <f t="shared" si="520"/>
        <v>3.1746031746031744E-2</v>
      </c>
      <c r="BD342" s="384">
        <f t="shared" si="521"/>
        <v>0</v>
      </c>
      <c r="BE342" s="384">
        <f t="shared" si="522"/>
        <v>0.33333333333333331</v>
      </c>
      <c r="BF342" s="384">
        <f t="shared" si="515"/>
        <v>0</v>
      </c>
      <c r="BG342" s="384">
        <f t="shared" si="515"/>
        <v>10</v>
      </c>
      <c r="BH342" s="384">
        <f t="shared" si="515"/>
        <v>0</v>
      </c>
      <c r="BI342" s="384">
        <f t="shared" si="515"/>
        <v>0</v>
      </c>
      <c r="BJ342" s="384">
        <f t="shared" si="515"/>
        <v>2.2222222222222223E-2</v>
      </c>
      <c r="BK342" s="384">
        <f t="shared" si="515"/>
        <v>0.61269841269841274</v>
      </c>
      <c r="BL342" s="474">
        <f t="shared" si="555"/>
        <v>315</v>
      </c>
      <c r="BM342" s="409">
        <f t="shared" si="556"/>
        <v>1401.7613931515987</v>
      </c>
      <c r="BN342" s="473">
        <f t="shared" si="557"/>
        <v>10</v>
      </c>
      <c r="BO342" s="387">
        <f t="shared" si="558"/>
        <v>1</v>
      </c>
      <c r="BP342" s="387">
        <f t="shared" si="559"/>
        <v>0</v>
      </c>
      <c r="BQ342" s="388">
        <f t="shared" si="560"/>
        <v>0</v>
      </c>
      <c r="BR342" s="389">
        <f t="shared" si="561"/>
        <v>305</v>
      </c>
      <c r="BS342" s="390">
        <f t="shared" si="562"/>
        <v>-10</v>
      </c>
      <c r="BT342" s="391">
        <f t="shared" si="513"/>
        <v>0</v>
      </c>
      <c r="BU342" s="391">
        <f t="shared" si="513"/>
        <v>0</v>
      </c>
      <c r="BV342" s="391">
        <f t="shared" si="513"/>
        <v>0</v>
      </c>
      <c r="BW342" s="391">
        <f t="shared" si="513"/>
        <v>0</v>
      </c>
      <c r="BX342" s="391">
        <f t="shared" si="531"/>
        <v>0</v>
      </c>
      <c r="BY342" s="391">
        <f t="shared" si="531"/>
        <v>0</v>
      </c>
      <c r="BZ342" s="391">
        <f t="shared" si="531"/>
        <v>0</v>
      </c>
      <c r="CA342" s="391">
        <f t="shared" si="531"/>
        <v>0</v>
      </c>
      <c r="CB342" s="391">
        <f t="shared" si="563"/>
        <v>0</v>
      </c>
      <c r="CC342" s="391">
        <f t="shared" si="563"/>
        <v>0</v>
      </c>
      <c r="CD342" s="392">
        <f t="shared" si="564"/>
        <v>0</v>
      </c>
      <c r="CE342" s="393">
        <f t="shared" si="565"/>
        <v>0</v>
      </c>
      <c r="CF342" s="392">
        <f t="shared" si="529"/>
        <v>0</v>
      </c>
      <c r="CG342" s="392">
        <f t="shared" si="529"/>
        <v>0</v>
      </c>
      <c r="CH342" s="392">
        <f t="shared" si="529"/>
        <v>0</v>
      </c>
      <c r="CI342" s="392">
        <f t="shared" si="529"/>
        <v>0</v>
      </c>
      <c r="CJ342" s="392">
        <f t="shared" si="529"/>
        <v>0</v>
      </c>
      <c r="CK342" s="392">
        <f t="shared" si="529"/>
        <v>0</v>
      </c>
      <c r="CL342" s="392">
        <f t="shared" si="523"/>
        <v>0</v>
      </c>
      <c r="CM342" s="392">
        <f t="shared" si="566"/>
        <v>0</v>
      </c>
      <c r="CN342" s="392">
        <f t="shared" si="567"/>
        <v>0</v>
      </c>
      <c r="CO342" s="394">
        <f t="shared" si="568"/>
        <v>0</v>
      </c>
      <c r="CP342" s="394">
        <f t="shared" si="568"/>
        <v>0</v>
      </c>
      <c r="CQ342" s="395">
        <f t="shared" si="569"/>
        <v>-105</v>
      </c>
      <c r="CR342" s="394">
        <f t="shared" si="606"/>
        <v>0</v>
      </c>
      <c r="CS342" s="394">
        <f t="shared" si="606"/>
        <v>0</v>
      </c>
      <c r="CT342" s="394">
        <f t="shared" si="606"/>
        <v>0</v>
      </c>
      <c r="CU342" s="394">
        <f t="shared" si="606"/>
        <v>0</v>
      </c>
      <c r="CV342" s="394">
        <f t="shared" si="606"/>
        <v>0</v>
      </c>
      <c r="CW342" s="394">
        <f t="shared" si="606"/>
        <v>0</v>
      </c>
      <c r="CX342" s="396">
        <f t="shared" si="570"/>
        <v>0</v>
      </c>
      <c r="CY342" s="396">
        <f t="shared" si="570"/>
        <v>0</v>
      </c>
      <c r="CZ342" s="397">
        <f t="shared" si="571"/>
        <v>0</v>
      </c>
      <c r="DA342" s="397">
        <f t="shared" si="571"/>
        <v>0</v>
      </c>
      <c r="DB342" s="397">
        <f t="shared" si="571"/>
        <v>0</v>
      </c>
      <c r="DC342" s="397">
        <f t="shared" si="572"/>
        <v>0</v>
      </c>
      <c r="DD342" s="397">
        <f t="shared" si="516"/>
        <v>0</v>
      </c>
      <c r="DE342" s="397">
        <f t="shared" si="516"/>
        <v>0</v>
      </c>
      <c r="DF342" s="397">
        <f t="shared" si="516"/>
        <v>0</v>
      </c>
      <c r="DG342" s="397">
        <f t="shared" si="516"/>
        <v>0</v>
      </c>
      <c r="DH342" s="397">
        <f t="shared" si="516"/>
        <v>0</v>
      </c>
      <c r="DI342" s="398">
        <f t="shared" si="573"/>
        <v>0</v>
      </c>
      <c r="DJ342" s="398">
        <f t="shared" si="573"/>
        <v>0</v>
      </c>
      <c r="DK342" s="399">
        <f t="shared" si="574"/>
        <v>0.31746031746031744</v>
      </c>
      <c r="DL342" s="399">
        <f t="shared" si="574"/>
        <v>0</v>
      </c>
      <c r="DM342" s="399">
        <f t="shared" si="574"/>
        <v>3.333333333333333</v>
      </c>
      <c r="DN342" s="399">
        <f t="shared" si="533"/>
        <v>0</v>
      </c>
      <c r="DO342" s="399">
        <f t="shared" si="575"/>
        <v>10</v>
      </c>
      <c r="DP342" s="399">
        <f t="shared" si="576"/>
        <v>0</v>
      </c>
      <c r="DQ342" s="399">
        <f t="shared" si="576"/>
        <v>0</v>
      </c>
      <c r="DR342" s="399">
        <f t="shared" si="576"/>
        <v>0.22222222222222224</v>
      </c>
      <c r="DS342" s="399">
        <f t="shared" si="534"/>
        <v>6.1269841269841274</v>
      </c>
      <c r="DT342" s="400">
        <f t="shared" si="577"/>
        <v>0</v>
      </c>
      <c r="DU342" s="400">
        <f t="shared" si="577"/>
        <v>0</v>
      </c>
      <c r="DV342" s="386">
        <f t="shared" si="517"/>
        <v>0</v>
      </c>
      <c r="DW342" s="386">
        <f t="shared" si="517"/>
        <v>0</v>
      </c>
      <c r="DX342" s="386">
        <f t="shared" si="517"/>
        <v>0</v>
      </c>
      <c r="DY342" s="386">
        <f t="shared" si="517"/>
        <v>0</v>
      </c>
      <c r="DZ342" s="386">
        <f t="shared" si="517"/>
        <v>0</v>
      </c>
      <c r="EA342" s="401">
        <f t="shared" si="578"/>
        <v>0</v>
      </c>
      <c r="EB342" s="386">
        <f t="shared" si="579"/>
        <v>0</v>
      </c>
      <c r="EC342" s="386">
        <f t="shared" si="579"/>
        <v>0</v>
      </c>
      <c r="ED342" s="386">
        <f t="shared" si="579"/>
        <v>0</v>
      </c>
      <c r="EE342" s="385">
        <f t="shared" si="580"/>
        <v>0</v>
      </c>
      <c r="EF342" s="385">
        <f t="shared" si="580"/>
        <v>0</v>
      </c>
      <c r="EG342" s="402">
        <f t="shared" si="607"/>
        <v>0</v>
      </c>
      <c r="EH342" s="402">
        <f t="shared" si="607"/>
        <v>0</v>
      </c>
      <c r="EI342" s="402">
        <f t="shared" si="607"/>
        <v>0</v>
      </c>
      <c r="EJ342" s="402">
        <f t="shared" si="607"/>
        <v>0</v>
      </c>
      <c r="EK342" s="402">
        <f t="shared" si="607"/>
        <v>0</v>
      </c>
      <c r="EL342" s="402">
        <f t="shared" si="607"/>
        <v>0</v>
      </c>
      <c r="EM342" s="402">
        <f t="shared" si="581"/>
        <v>0</v>
      </c>
      <c r="EN342" s="402">
        <f t="shared" si="582"/>
        <v>0</v>
      </c>
      <c r="EO342" s="402">
        <f t="shared" si="582"/>
        <v>0</v>
      </c>
      <c r="EP342" s="402">
        <f t="shared" si="583"/>
        <v>0</v>
      </c>
      <c r="EQ342" s="402">
        <f t="shared" si="584"/>
        <v>0</v>
      </c>
      <c r="ER342" s="394">
        <f t="shared" si="530"/>
        <v>0</v>
      </c>
      <c r="ES342" s="394">
        <f t="shared" si="530"/>
        <v>0</v>
      </c>
      <c r="ET342" s="394">
        <f t="shared" si="530"/>
        <v>0</v>
      </c>
      <c r="EU342" s="394">
        <f t="shared" si="530"/>
        <v>0</v>
      </c>
      <c r="EV342" s="394">
        <f t="shared" si="530"/>
        <v>0</v>
      </c>
      <c r="EW342" s="394">
        <f t="shared" si="530"/>
        <v>0</v>
      </c>
      <c r="EX342" s="394">
        <f t="shared" si="524"/>
        <v>0</v>
      </c>
      <c r="EY342" s="403">
        <f t="shared" si="585"/>
        <v>-7</v>
      </c>
      <c r="EZ342" s="394">
        <f t="shared" si="586"/>
        <v>0</v>
      </c>
      <c r="FA342" s="396">
        <f t="shared" si="587"/>
        <v>0</v>
      </c>
      <c r="FB342" s="396">
        <f t="shared" si="587"/>
        <v>0</v>
      </c>
      <c r="FC342" s="404">
        <f t="shared" si="514"/>
        <v>0</v>
      </c>
      <c r="FD342" s="404">
        <f t="shared" si="514"/>
        <v>0</v>
      </c>
      <c r="FE342" s="404">
        <f t="shared" si="514"/>
        <v>0</v>
      </c>
      <c r="FF342" s="404">
        <f t="shared" si="514"/>
        <v>0</v>
      </c>
      <c r="FG342" s="404">
        <f t="shared" si="532"/>
        <v>0</v>
      </c>
      <c r="FH342" s="404">
        <f t="shared" si="532"/>
        <v>0</v>
      </c>
      <c r="FI342" s="404">
        <f t="shared" si="532"/>
        <v>0</v>
      </c>
      <c r="FJ342" s="404">
        <f t="shared" si="532"/>
        <v>0</v>
      </c>
      <c r="FK342" s="392">
        <f t="shared" si="588"/>
        <v>-193</v>
      </c>
      <c r="FL342" s="384">
        <f t="shared" si="589"/>
        <v>0</v>
      </c>
      <c r="FM342" s="384">
        <f t="shared" si="589"/>
        <v>0</v>
      </c>
      <c r="FN342" s="405">
        <f t="shared" si="525"/>
        <v>9.6825396825396819</v>
      </c>
      <c r="FO342" s="405">
        <f t="shared" si="526"/>
        <v>0</v>
      </c>
      <c r="FP342" s="405">
        <f t="shared" si="527"/>
        <v>101.66666666666666</v>
      </c>
      <c r="FQ342" s="405">
        <f t="shared" si="518"/>
        <v>0</v>
      </c>
      <c r="FR342" s="405">
        <f t="shared" si="518"/>
        <v>0</v>
      </c>
      <c r="FS342" s="405">
        <f t="shared" si="518"/>
        <v>0</v>
      </c>
      <c r="FT342" s="405">
        <f t="shared" si="518"/>
        <v>0</v>
      </c>
      <c r="FU342" s="405">
        <f t="shared" si="518"/>
        <v>6.7777777777777777</v>
      </c>
      <c r="FV342" s="405">
        <f t="shared" si="518"/>
        <v>186.87301587301587</v>
      </c>
      <c r="FW342" s="397">
        <f t="shared" si="590"/>
        <v>1401.7613931515987</v>
      </c>
      <c r="FX342" s="406">
        <f t="shared" si="591"/>
        <v>1096.7613931515987</v>
      </c>
      <c r="FY342" s="331">
        <f t="shared" si="592"/>
        <v>1096.7613931515987</v>
      </c>
      <c r="FZ342" s="382">
        <f t="shared" si="593"/>
        <v>0</v>
      </c>
      <c r="GA342" s="331">
        <f t="shared" si="594"/>
        <v>0</v>
      </c>
      <c r="GB342" s="407">
        <f t="shared" si="595"/>
        <v>0</v>
      </c>
      <c r="GC342" s="407">
        <f t="shared" si="596"/>
        <v>0</v>
      </c>
      <c r="GD342" s="407">
        <f t="shared" si="597"/>
        <v>0</v>
      </c>
      <c r="GE342" s="407">
        <f t="shared" si="598"/>
        <v>-2.2204460492503131E-16</v>
      </c>
      <c r="GF342" s="407">
        <f t="shared" si="599"/>
        <v>0</v>
      </c>
      <c r="GG342" s="407">
        <f t="shared" si="600"/>
        <v>0</v>
      </c>
      <c r="GH342" s="407">
        <f t="shared" si="601"/>
        <v>0</v>
      </c>
      <c r="GI342" s="407">
        <f t="shared" si="602"/>
        <v>0</v>
      </c>
      <c r="GJ342">
        <f t="shared" si="603"/>
        <v>0</v>
      </c>
      <c r="GK342" s="382">
        <f t="shared" si="604"/>
        <v>-2.2204460492503131E-16</v>
      </c>
      <c r="GL342">
        <v>4</v>
      </c>
      <c r="GM342">
        <f t="shared" si="609"/>
        <v>0</v>
      </c>
      <c r="GN342">
        <f t="shared" si="609"/>
        <v>0</v>
      </c>
      <c r="GO342">
        <f t="shared" si="609"/>
        <v>0</v>
      </c>
      <c r="GP342">
        <f t="shared" si="609"/>
        <v>0</v>
      </c>
      <c r="GQ342">
        <f t="shared" si="609"/>
        <v>10</v>
      </c>
      <c r="GR342">
        <f t="shared" si="608"/>
        <v>0</v>
      </c>
      <c r="GS342">
        <f t="shared" si="608"/>
        <v>0</v>
      </c>
      <c r="GT342">
        <f t="shared" si="608"/>
        <v>0</v>
      </c>
      <c r="GU342">
        <f t="shared" si="608"/>
        <v>0</v>
      </c>
      <c r="GV342">
        <f t="shared" si="608"/>
        <v>1401.7613931515987</v>
      </c>
    </row>
    <row r="343" spans="1:204" customFormat="1" x14ac:dyDescent="0.25">
      <c r="A343" s="378">
        <v>15006</v>
      </c>
      <c r="B343" s="32" t="s">
        <v>1015</v>
      </c>
      <c r="C343" t="s">
        <v>876</v>
      </c>
      <c r="D343">
        <v>4</v>
      </c>
      <c r="E343" s="379">
        <v>709</v>
      </c>
      <c r="F343" s="379">
        <v>530</v>
      </c>
      <c r="G343" s="379">
        <v>0</v>
      </c>
      <c r="H343" s="379">
        <v>0</v>
      </c>
      <c r="I343" s="379">
        <v>120</v>
      </c>
      <c r="J343" s="379">
        <v>0</v>
      </c>
      <c r="K343" s="379">
        <v>35</v>
      </c>
      <c r="L343" s="379">
        <v>0</v>
      </c>
      <c r="M343" s="380">
        <v>0</v>
      </c>
      <c r="N343" s="381">
        <f t="shared" si="535"/>
        <v>1394</v>
      </c>
      <c r="O343" s="379">
        <v>663</v>
      </c>
      <c r="P343" s="379">
        <v>479</v>
      </c>
      <c r="Q343" s="379">
        <v>0</v>
      </c>
      <c r="R343" s="379">
        <v>0</v>
      </c>
      <c r="S343" s="379">
        <v>32</v>
      </c>
      <c r="T343" s="379">
        <v>0</v>
      </c>
      <c r="U343" s="379">
        <v>11</v>
      </c>
      <c r="V343" s="379">
        <v>0</v>
      </c>
      <c r="W343" s="480">
        <f>(VLOOKUP(A343,'[1]floresta plant'!$A$4:$F$573,6,0))*1000</f>
        <v>0</v>
      </c>
      <c r="X343" s="24">
        <f t="shared" si="536"/>
        <v>1185</v>
      </c>
      <c r="Y343" s="53">
        <f t="shared" si="528"/>
        <v>0</v>
      </c>
      <c r="Z343" s="53">
        <f t="shared" si="528"/>
        <v>0</v>
      </c>
      <c r="AA343" s="53">
        <f t="shared" si="528"/>
        <v>-88</v>
      </c>
      <c r="AB343" s="53">
        <f t="shared" si="528"/>
        <v>0</v>
      </c>
      <c r="AC343" s="53">
        <f t="shared" si="528"/>
        <v>-24</v>
      </c>
      <c r="AD343" s="53">
        <f t="shared" si="528"/>
        <v>0</v>
      </c>
      <c r="AE343" s="53">
        <f t="shared" si="519"/>
        <v>0</v>
      </c>
      <c r="AF343" s="53">
        <f t="shared" si="537"/>
        <v>-51</v>
      </c>
      <c r="AG343" s="53">
        <f t="shared" si="538"/>
        <v>-46</v>
      </c>
      <c r="AH343" s="53">
        <f t="shared" si="539"/>
        <v>745.20160659501823</v>
      </c>
      <c r="AI343" s="53">
        <f t="shared" si="605"/>
        <v>-209</v>
      </c>
      <c r="AJ343" s="469">
        <v>0</v>
      </c>
      <c r="AK343" s="469">
        <v>536.20160659501823</v>
      </c>
      <c r="AL343" s="469">
        <v>0</v>
      </c>
      <c r="AM343" s="470">
        <f t="shared" si="540"/>
        <v>536.20160659501823</v>
      </c>
      <c r="AN343" s="53">
        <f t="shared" si="541"/>
        <v>745.20160659501823</v>
      </c>
      <c r="AO343" s="382">
        <f t="shared" si="542"/>
        <v>3</v>
      </c>
      <c r="AP343">
        <v>4</v>
      </c>
      <c r="AQ343" s="383">
        <f t="shared" si="543"/>
        <v>0</v>
      </c>
      <c r="AR343" s="383">
        <f t="shared" si="544"/>
        <v>-209</v>
      </c>
      <c r="AS343" s="383">
        <f t="shared" si="545"/>
        <v>0</v>
      </c>
      <c r="AT343" s="383">
        <f t="shared" si="546"/>
        <v>209</v>
      </c>
      <c r="AU343" s="383">
        <f t="shared" si="547"/>
        <v>0</v>
      </c>
      <c r="AV343" s="383">
        <f t="shared" si="548"/>
        <v>1</v>
      </c>
      <c r="AW343" s="383">
        <f t="shared" si="549"/>
        <v>0</v>
      </c>
      <c r="AX343" s="383">
        <f t="shared" si="550"/>
        <v>1</v>
      </c>
      <c r="AY343" s="383">
        <f t="shared" si="551"/>
        <v>0</v>
      </c>
      <c r="AZ343">
        <f t="shared" si="552"/>
        <v>0</v>
      </c>
      <c r="BA343">
        <f t="shared" si="553"/>
        <v>0</v>
      </c>
      <c r="BB343" s="383">
        <f t="shared" si="554"/>
        <v>0</v>
      </c>
      <c r="BC343" s="384">
        <f t="shared" ref="BC343:BC369" si="610">IF(Y343&gt;0,Y343,IF(Y343=0,0,Y343/$AR343))</f>
        <v>0</v>
      </c>
      <c r="BD343" s="384">
        <f t="shared" ref="BD343:BD369" si="611">IF(Z343&gt;0,Z343,IF(Z343=0,0,Z343/$AR343))</f>
        <v>0</v>
      </c>
      <c r="BE343" s="384">
        <f t="shared" ref="BE343:BE369" si="612">IF(AA343&gt;0,AA343,IF(AA343=0,0,AA343/$AR343))</f>
        <v>0.42105263157894735</v>
      </c>
      <c r="BF343" s="384">
        <f t="shared" si="515"/>
        <v>0</v>
      </c>
      <c r="BG343" s="384">
        <f t="shared" si="515"/>
        <v>0.11483253588516747</v>
      </c>
      <c r="BH343" s="384">
        <f t="shared" si="515"/>
        <v>0</v>
      </c>
      <c r="BI343" s="384">
        <f t="shared" si="515"/>
        <v>0</v>
      </c>
      <c r="BJ343" s="384">
        <f t="shared" si="515"/>
        <v>0.24401913875598086</v>
      </c>
      <c r="BK343" s="384">
        <f t="shared" si="515"/>
        <v>0.22009569377990432</v>
      </c>
      <c r="BL343" s="474">
        <f t="shared" si="555"/>
        <v>209</v>
      </c>
      <c r="BM343" s="409">
        <f t="shared" si="556"/>
        <v>745.20160659501823</v>
      </c>
      <c r="BN343" s="473">
        <f t="shared" si="557"/>
        <v>0</v>
      </c>
      <c r="BO343" s="387">
        <f t="shared" si="558"/>
        <v>1</v>
      </c>
      <c r="BP343" s="387">
        <f t="shared" si="559"/>
        <v>0</v>
      </c>
      <c r="BQ343" s="388">
        <f t="shared" si="560"/>
        <v>0</v>
      </c>
      <c r="BR343" s="389">
        <f t="shared" si="561"/>
        <v>209</v>
      </c>
      <c r="BS343" s="390">
        <f t="shared" si="562"/>
        <v>0</v>
      </c>
      <c r="BT343" s="391">
        <f t="shared" si="513"/>
        <v>0</v>
      </c>
      <c r="BU343" s="391">
        <f t="shared" si="513"/>
        <v>0</v>
      </c>
      <c r="BV343" s="391">
        <f t="shared" si="513"/>
        <v>0</v>
      </c>
      <c r="BW343" s="391">
        <f t="shared" si="513"/>
        <v>0</v>
      </c>
      <c r="BX343" s="391">
        <f t="shared" si="531"/>
        <v>0</v>
      </c>
      <c r="BY343" s="391">
        <f t="shared" si="531"/>
        <v>0</v>
      </c>
      <c r="BZ343" s="391">
        <f t="shared" si="531"/>
        <v>0</v>
      </c>
      <c r="CA343" s="391">
        <f t="shared" si="531"/>
        <v>0</v>
      </c>
      <c r="CB343" s="391">
        <f t="shared" si="563"/>
        <v>0</v>
      </c>
      <c r="CC343" s="391">
        <f t="shared" si="563"/>
        <v>0</v>
      </c>
      <c r="CD343" s="392">
        <f t="shared" si="564"/>
        <v>0</v>
      </c>
      <c r="CE343" s="393">
        <f t="shared" si="565"/>
        <v>0</v>
      </c>
      <c r="CF343" s="392">
        <f t="shared" si="529"/>
        <v>0</v>
      </c>
      <c r="CG343" s="392">
        <f t="shared" si="529"/>
        <v>0</v>
      </c>
      <c r="CH343" s="392">
        <f t="shared" si="529"/>
        <v>0</v>
      </c>
      <c r="CI343" s="392">
        <f t="shared" si="529"/>
        <v>0</v>
      </c>
      <c r="CJ343" s="392">
        <f t="shared" si="529"/>
        <v>0</v>
      </c>
      <c r="CK343" s="392">
        <f t="shared" si="529"/>
        <v>0</v>
      </c>
      <c r="CL343" s="392">
        <f t="shared" si="523"/>
        <v>0</v>
      </c>
      <c r="CM343" s="392">
        <f t="shared" si="566"/>
        <v>0</v>
      </c>
      <c r="CN343" s="392">
        <f t="shared" si="567"/>
        <v>0</v>
      </c>
      <c r="CO343" s="394">
        <f t="shared" si="568"/>
        <v>0</v>
      </c>
      <c r="CP343" s="394">
        <f t="shared" si="568"/>
        <v>0</v>
      </c>
      <c r="CQ343" s="395">
        <f t="shared" si="569"/>
        <v>-88</v>
      </c>
      <c r="CR343" s="394">
        <f t="shared" si="606"/>
        <v>0</v>
      </c>
      <c r="CS343" s="394">
        <f t="shared" si="606"/>
        <v>0</v>
      </c>
      <c r="CT343" s="394">
        <f t="shared" si="606"/>
        <v>0</v>
      </c>
      <c r="CU343" s="394">
        <f t="shared" si="606"/>
        <v>0</v>
      </c>
      <c r="CV343" s="394">
        <f t="shared" si="606"/>
        <v>0</v>
      </c>
      <c r="CW343" s="394">
        <f t="shared" si="606"/>
        <v>0</v>
      </c>
      <c r="CX343" s="396">
        <f t="shared" si="570"/>
        <v>0</v>
      </c>
      <c r="CY343" s="396">
        <f t="shared" si="570"/>
        <v>0</v>
      </c>
      <c r="CZ343" s="397">
        <f t="shared" si="571"/>
        <v>0</v>
      </c>
      <c r="DA343" s="397">
        <f t="shared" si="571"/>
        <v>0</v>
      </c>
      <c r="DB343" s="397">
        <f t="shared" si="571"/>
        <v>0</v>
      </c>
      <c r="DC343" s="397">
        <f t="shared" si="572"/>
        <v>0</v>
      </c>
      <c r="DD343" s="397">
        <f t="shared" si="516"/>
        <v>0</v>
      </c>
      <c r="DE343" s="397">
        <f t="shared" si="516"/>
        <v>0</v>
      </c>
      <c r="DF343" s="397">
        <f t="shared" si="516"/>
        <v>0</v>
      </c>
      <c r="DG343" s="397">
        <f t="shared" si="516"/>
        <v>0</v>
      </c>
      <c r="DH343" s="397">
        <f t="shared" si="516"/>
        <v>0</v>
      </c>
      <c r="DI343" s="398">
        <f t="shared" si="573"/>
        <v>0</v>
      </c>
      <c r="DJ343" s="398">
        <f t="shared" si="573"/>
        <v>0</v>
      </c>
      <c r="DK343" s="399">
        <f t="shared" si="574"/>
        <v>0</v>
      </c>
      <c r="DL343" s="399">
        <f t="shared" si="574"/>
        <v>0</v>
      </c>
      <c r="DM343" s="399">
        <f t="shared" si="574"/>
        <v>0</v>
      </c>
      <c r="DN343" s="399">
        <f t="shared" si="533"/>
        <v>0</v>
      </c>
      <c r="DO343" s="399">
        <f t="shared" si="575"/>
        <v>-24</v>
      </c>
      <c r="DP343" s="399">
        <f t="shared" si="576"/>
        <v>0</v>
      </c>
      <c r="DQ343" s="399">
        <f t="shared" si="576"/>
        <v>0</v>
      </c>
      <c r="DR343" s="399">
        <f t="shared" si="576"/>
        <v>0</v>
      </c>
      <c r="DS343" s="399">
        <f t="shared" si="534"/>
        <v>0</v>
      </c>
      <c r="DT343" s="400">
        <f t="shared" si="577"/>
        <v>0</v>
      </c>
      <c r="DU343" s="400">
        <f t="shared" si="577"/>
        <v>0</v>
      </c>
      <c r="DV343" s="386">
        <f t="shared" si="517"/>
        <v>0</v>
      </c>
      <c r="DW343" s="386">
        <f t="shared" si="517"/>
        <v>0</v>
      </c>
      <c r="DX343" s="386">
        <f t="shared" si="517"/>
        <v>0</v>
      </c>
      <c r="DY343" s="386">
        <f t="shared" si="517"/>
        <v>0</v>
      </c>
      <c r="DZ343" s="386">
        <f t="shared" si="517"/>
        <v>0</v>
      </c>
      <c r="EA343" s="401">
        <f t="shared" si="578"/>
        <v>0</v>
      </c>
      <c r="EB343" s="386">
        <f t="shared" si="579"/>
        <v>0</v>
      </c>
      <c r="EC343" s="386">
        <f t="shared" si="579"/>
        <v>0</v>
      </c>
      <c r="ED343" s="386">
        <f t="shared" si="579"/>
        <v>0</v>
      </c>
      <c r="EE343" s="385">
        <f t="shared" si="580"/>
        <v>0</v>
      </c>
      <c r="EF343" s="385">
        <f t="shared" si="580"/>
        <v>0</v>
      </c>
      <c r="EG343" s="402">
        <f t="shared" si="607"/>
        <v>0</v>
      </c>
      <c r="EH343" s="402">
        <f t="shared" si="607"/>
        <v>0</v>
      </c>
      <c r="EI343" s="402">
        <f t="shared" si="607"/>
        <v>0</v>
      </c>
      <c r="EJ343" s="402">
        <f t="shared" si="607"/>
        <v>0</v>
      </c>
      <c r="EK343" s="402">
        <f t="shared" si="607"/>
        <v>0</v>
      </c>
      <c r="EL343" s="402">
        <f t="shared" si="607"/>
        <v>0</v>
      </c>
      <c r="EM343" s="402">
        <f t="shared" si="581"/>
        <v>0</v>
      </c>
      <c r="EN343" s="402">
        <f t="shared" si="582"/>
        <v>0</v>
      </c>
      <c r="EO343" s="402">
        <f t="shared" si="582"/>
        <v>0</v>
      </c>
      <c r="EP343" s="402">
        <f t="shared" si="583"/>
        <v>0</v>
      </c>
      <c r="EQ343" s="402">
        <f t="shared" si="584"/>
        <v>0</v>
      </c>
      <c r="ER343" s="394">
        <f t="shared" si="530"/>
        <v>0</v>
      </c>
      <c r="ES343" s="394">
        <f t="shared" si="530"/>
        <v>0</v>
      </c>
      <c r="ET343" s="394">
        <f t="shared" si="530"/>
        <v>0</v>
      </c>
      <c r="EU343" s="394">
        <f t="shared" si="530"/>
        <v>0</v>
      </c>
      <c r="EV343" s="394">
        <f t="shared" si="530"/>
        <v>0</v>
      </c>
      <c r="EW343" s="394">
        <f t="shared" si="530"/>
        <v>0</v>
      </c>
      <c r="EX343" s="394">
        <f t="shared" si="524"/>
        <v>0</v>
      </c>
      <c r="EY343" s="403">
        <f t="shared" si="585"/>
        <v>-51</v>
      </c>
      <c r="EZ343" s="394">
        <f t="shared" si="586"/>
        <v>0</v>
      </c>
      <c r="FA343" s="396">
        <f t="shared" si="587"/>
        <v>0</v>
      </c>
      <c r="FB343" s="396">
        <f t="shared" si="587"/>
        <v>0</v>
      </c>
      <c r="FC343" s="404">
        <f t="shared" si="514"/>
        <v>0</v>
      </c>
      <c r="FD343" s="404">
        <f t="shared" si="514"/>
        <v>0</v>
      </c>
      <c r="FE343" s="404">
        <f t="shared" si="514"/>
        <v>0</v>
      </c>
      <c r="FF343" s="404">
        <f t="shared" si="514"/>
        <v>0</v>
      </c>
      <c r="FG343" s="404">
        <f t="shared" si="532"/>
        <v>0</v>
      </c>
      <c r="FH343" s="404">
        <f t="shared" si="532"/>
        <v>0</v>
      </c>
      <c r="FI343" s="404">
        <f t="shared" si="532"/>
        <v>0</v>
      </c>
      <c r="FJ343" s="404">
        <f t="shared" si="532"/>
        <v>0</v>
      </c>
      <c r="FK343" s="392">
        <f t="shared" si="588"/>
        <v>-46</v>
      </c>
      <c r="FL343" s="384">
        <f t="shared" si="589"/>
        <v>0</v>
      </c>
      <c r="FM343" s="384">
        <f t="shared" si="589"/>
        <v>0</v>
      </c>
      <c r="FN343" s="405">
        <f t="shared" ref="FN343:FN369" si="613">IF($AO343=3,IF(Y343&gt;0,0,$BR343*BC343),0)</f>
        <v>0</v>
      </c>
      <c r="FO343" s="405">
        <f t="shared" ref="FO343:FO369" si="614">IF($AO343=3,IF(Z343&gt;0,0,$BR343*BD343),0)</f>
        <v>0</v>
      </c>
      <c r="FP343" s="405">
        <f t="shared" ref="FP343:FP369" si="615">IF($AO343=3,IF(AA343&gt;0,0,$BR343*BE343),0)</f>
        <v>88</v>
      </c>
      <c r="FQ343" s="405">
        <f t="shared" si="518"/>
        <v>0</v>
      </c>
      <c r="FR343" s="405">
        <f t="shared" si="518"/>
        <v>24</v>
      </c>
      <c r="FS343" s="405">
        <f t="shared" si="518"/>
        <v>0</v>
      </c>
      <c r="FT343" s="405">
        <f t="shared" si="518"/>
        <v>0</v>
      </c>
      <c r="FU343" s="405">
        <f t="shared" si="518"/>
        <v>51</v>
      </c>
      <c r="FV343" s="405">
        <f t="shared" si="518"/>
        <v>46</v>
      </c>
      <c r="FW343" s="397">
        <f t="shared" si="590"/>
        <v>745.20160659501823</v>
      </c>
      <c r="FX343" s="406">
        <f t="shared" si="591"/>
        <v>536.20160659501823</v>
      </c>
      <c r="FY343" s="331">
        <f t="shared" si="592"/>
        <v>536.20160659501823</v>
      </c>
      <c r="FZ343" s="382">
        <f t="shared" si="593"/>
        <v>0</v>
      </c>
      <c r="GA343" s="331">
        <f t="shared" si="594"/>
        <v>0</v>
      </c>
      <c r="GB343" s="407">
        <f t="shared" si="595"/>
        <v>0</v>
      </c>
      <c r="GC343" s="407">
        <f t="shared" si="596"/>
        <v>0</v>
      </c>
      <c r="GD343" s="407">
        <f t="shared" si="597"/>
        <v>0</v>
      </c>
      <c r="GE343" s="407">
        <f t="shared" si="598"/>
        <v>0</v>
      </c>
      <c r="GF343" s="407">
        <f t="shared" si="599"/>
        <v>0</v>
      </c>
      <c r="GG343" s="407">
        <f t="shared" si="600"/>
        <v>0</v>
      </c>
      <c r="GH343" s="407">
        <f t="shared" si="601"/>
        <v>0</v>
      </c>
      <c r="GI343" s="407">
        <f t="shared" si="602"/>
        <v>0</v>
      </c>
      <c r="GJ343">
        <f t="shared" si="603"/>
        <v>0</v>
      </c>
      <c r="GK343" s="382">
        <f t="shared" si="604"/>
        <v>0</v>
      </c>
      <c r="GL343">
        <v>4</v>
      </c>
      <c r="GM343">
        <f t="shared" si="609"/>
        <v>0</v>
      </c>
      <c r="GN343">
        <f t="shared" si="609"/>
        <v>0</v>
      </c>
      <c r="GO343">
        <f t="shared" si="609"/>
        <v>0</v>
      </c>
      <c r="GP343">
        <f t="shared" si="609"/>
        <v>0</v>
      </c>
      <c r="GQ343">
        <f t="shared" si="609"/>
        <v>0</v>
      </c>
      <c r="GR343">
        <f t="shared" si="608"/>
        <v>0</v>
      </c>
      <c r="GS343">
        <f t="shared" si="608"/>
        <v>0</v>
      </c>
      <c r="GT343">
        <f t="shared" si="608"/>
        <v>0</v>
      </c>
      <c r="GU343">
        <f t="shared" si="608"/>
        <v>0</v>
      </c>
      <c r="GV343">
        <f t="shared" si="608"/>
        <v>745.20160659501823</v>
      </c>
    </row>
    <row r="344" spans="1:204" customFormat="1" x14ac:dyDescent="0.25">
      <c r="A344" s="378">
        <v>15007</v>
      </c>
      <c r="B344" s="32" t="s">
        <v>1016</v>
      </c>
      <c r="C344" t="s">
        <v>876</v>
      </c>
      <c r="D344">
        <v>4</v>
      </c>
      <c r="E344" s="379">
        <v>756</v>
      </c>
      <c r="F344" s="379">
        <v>4101</v>
      </c>
      <c r="G344" s="379">
        <v>20</v>
      </c>
      <c r="H344" s="379">
        <v>0</v>
      </c>
      <c r="I344" s="379">
        <v>300</v>
      </c>
      <c r="J344" s="379">
        <v>0</v>
      </c>
      <c r="K344" s="379">
        <v>94</v>
      </c>
      <c r="L344" s="379">
        <v>0</v>
      </c>
      <c r="M344" s="380">
        <v>0</v>
      </c>
      <c r="N344" s="381">
        <f t="shared" si="535"/>
        <v>5271</v>
      </c>
      <c r="O344" s="379">
        <v>909</v>
      </c>
      <c r="P344" s="379">
        <v>4160</v>
      </c>
      <c r="Q344" s="379">
        <v>20</v>
      </c>
      <c r="R344" s="379">
        <v>0</v>
      </c>
      <c r="S344" s="379">
        <v>320</v>
      </c>
      <c r="T344" s="379">
        <v>0</v>
      </c>
      <c r="U344" s="379">
        <v>115</v>
      </c>
      <c r="V344" s="379">
        <v>0</v>
      </c>
      <c r="W344" s="480">
        <f>(VLOOKUP(A344,'[1]floresta plant'!$A$4:$F$573,6,0))*1000</f>
        <v>0</v>
      </c>
      <c r="X344" s="24">
        <f t="shared" si="536"/>
        <v>5524</v>
      </c>
      <c r="Y344" s="53">
        <f t="shared" si="528"/>
        <v>0</v>
      </c>
      <c r="Z344" s="53">
        <f t="shared" si="528"/>
        <v>0</v>
      </c>
      <c r="AA344" s="53">
        <f t="shared" si="528"/>
        <v>20</v>
      </c>
      <c r="AB344" s="53">
        <f t="shared" si="528"/>
        <v>0</v>
      </c>
      <c r="AC344" s="53">
        <f t="shared" si="528"/>
        <v>21</v>
      </c>
      <c r="AD344" s="53">
        <f t="shared" si="528"/>
        <v>0</v>
      </c>
      <c r="AE344" s="53">
        <f t="shared" si="519"/>
        <v>0</v>
      </c>
      <c r="AF344" s="53">
        <f t="shared" si="537"/>
        <v>59</v>
      </c>
      <c r="AG344" s="53">
        <f t="shared" si="538"/>
        <v>153</v>
      </c>
      <c r="AH344" s="53">
        <f t="shared" si="539"/>
        <v>-153.54082213196631</v>
      </c>
      <c r="AI344" s="53">
        <f t="shared" si="605"/>
        <v>253</v>
      </c>
      <c r="AJ344" s="469">
        <v>0</v>
      </c>
      <c r="AK344" s="469">
        <v>99.459177868033692</v>
      </c>
      <c r="AL344" s="469">
        <v>0</v>
      </c>
      <c r="AM344" s="470">
        <f t="shared" si="540"/>
        <v>99.459177868033692</v>
      </c>
      <c r="AN344" s="53">
        <f t="shared" si="541"/>
        <v>-153.54082213196631</v>
      </c>
      <c r="AO344" s="382">
        <f t="shared" si="542"/>
        <v>2</v>
      </c>
      <c r="AP344">
        <v>4</v>
      </c>
      <c r="AQ344" s="383">
        <f t="shared" si="543"/>
        <v>253</v>
      </c>
      <c r="AR344" s="383">
        <f t="shared" si="544"/>
        <v>0</v>
      </c>
      <c r="AS344" s="383">
        <f t="shared" si="545"/>
        <v>0</v>
      </c>
      <c r="AT344" s="383">
        <f t="shared" si="546"/>
        <v>0</v>
      </c>
      <c r="AU344" s="383">
        <f t="shared" si="547"/>
        <v>153.54082213196631</v>
      </c>
      <c r="AV344" s="383">
        <f t="shared" si="548"/>
        <v>0</v>
      </c>
      <c r="AW344" s="383">
        <f t="shared" si="549"/>
        <v>1</v>
      </c>
      <c r="AX344" s="383">
        <f t="shared" si="550"/>
        <v>1</v>
      </c>
      <c r="AY344" s="383">
        <f t="shared" si="551"/>
        <v>0</v>
      </c>
      <c r="AZ344">
        <f t="shared" si="552"/>
        <v>0</v>
      </c>
      <c r="BA344">
        <f t="shared" si="553"/>
        <v>0</v>
      </c>
      <c r="BB344" s="383">
        <f t="shared" si="554"/>
        <v>0</v>
      </c>
      <c r="BC344" s="384">
        <f t="shared" si="610"/>
        <v>0</v>
      </c>
      <c r="BD344" s="384">
        <f t="shared" si="611"/>
        <v>0</v>
      </c>
      <c r="BE344" s="384">
        <f t="shared" si="612"/>
        <v>20</v>
      </c>
      <c r="BF344" s="384">
        <f t="shared" si="515"/>
        <v>0</v>
      </c>
      <c r="BG344" s="384">
        <f t="shared" si="515"/>
        <v>21</v>
      </c>
      <c r="BH344" s="384">
        <f t="shared" si="515"/>
        <v>0</v>
      </c>
      <c r="BI344" s="384">
        <f t="shared" si="515"/>
        <v>0</v>
      </c>
      <c r="BJ344" s="384">
        <f t="shared" si="515"/>
        <v>59</v>
      </c>
      <c r="BK344" s="384">
        <f t="shared" si="515"/>
        <v>153</v>
      </c>
      <c r="BL344" s="474">
        <f t="shared" si="555"/>
        <v>0</v>
      </c>
      <c r="BM344" s="409">
        <f t="shared" si="556"/>
        <v>-153.54082213196631</v>
      </c>
      <c r="BN344" s="473">
        <f t="shared" si="557"/>
        <v>253</v>
      </c>
      <c r="BO344" s="387">
        <f t="shared" si="558"/>
        <v>0</v>
      </c>
      <c r="BP344" s="387">
        <f t="shared" si="559"/>
        <v>0.6068807198891949</v>
      </c>
      <c r="BQ344" s="388">
        <f t="shared" si="560"/>
        <v>0.3931192801108051</v>
      </c>
      <c r="BR344" s="389">
        <f t="shared" si="561"/>
        <v>0</v>
      </c>
      <c r="BS344" s="390">
        <f t="shared" si="562"/>
        <v>0</v>
      </c>
      <c r="BT344" s="391">
        <f t="shared" si="513"/>
        <v>0</v>
      </c>
      <c r="BU344" s="391">
        <f t="shared" si="513"/>
        <v>0</v>
      </c>
      <c r="BV344" s="391">
        <f t="shared" si="513"/>
        <v>0</v>
      </c>
      <c r="BW344" s="391">
        <f t="shared" si="513"/>
        <v>0</v>
      </c>
      <c r="BX344" s="391">
        <f t="shared" si="531"/>
        <v>0</v>
      </c>
      <c r="BY344" s="391">
        <f t="shared" si="531"/>
        <v>0</v>
      </c>
      <c r="BZ344" s="391">
        <f t="shared" si="531"/>
        <v>0</v>
      </c>
      <c r="CA344" s="391">
        <f t="shared" si="531"/>
        <v>0</v>
      </c>
      <c r="CB344" s="391">
        <f t="shared" si="563"/>
        <v>0</v>
      </c>
      <c r="CC344" s="391">
        <f t="shared" si="563"/>
        <v>0</v>
      </c>
      <c r="CD344" s="392">
        <f t="shared" si="564"/>
        <v>0</v>
      </c>
      <c r="CE344" s="393">
        <f t="shared" si="565"/>
        <v>0</v>
      </c>
      <c r="CF344" s="392">
        <f t="shared" si="529"/>
        <v>0</v>
      </c>
      <c r="CG344" s="392">
        <f t="shared" si="529"/>
        <v>0</v>
      </c>
      <c r="CH344" s="392">
        <f t="shared" si="529"/>
        <v>0</v>
      </c>
      <c r="CI344" s="392">
        <f t="shared" si="529"/>
        <v>0</v>
      </c>
      <c r="CJ344" s="392">
        <f t="shared" si="529"/>
        <v>0</v>
      </c>
      <c r="CK344" s="392">
        <f t="shared" si="529"/>
        <v>0</v>
      </c>
      <c r="CL344" s="392">
        <f t="shared" si="523"/>
        <v>0</v>
      </c>
      <c r="CM344" s="392">
        <f t="shared" si="566"/>
        <v>0</v>
      </c>
      <c r="CN344" s="392">
        <f t="shared" si="567"/>
        <v>0</v>
      </c>
      <c r="CO344" s="394">
        <f t="shared" si="568"/>
        <v>0</v>
      </c>
      <c r="CP344" s="394">
        <f t="shared" si="568"/>
        <v>0</v>
      </c>
      <c r="CQ344" s="395">
        <f t="shared" si="569"/>
        <v>20</v>
      </c>
      <c r="CR344" s="394">
        <f t="shared" si="606"/>
        <v>0</v>
      </c>
      <c r="CS344" s="394">
        <f t="shared" si="606"/>
        <v>0</v>
      </c>
      <c r="CT344" s="394">
        <f t="shared" si="606"/>
        <v>0</v>
      </c>
      <c r="CU344" s="394">
        <f t="shared" si="606"/>
        <v>0</v>
      </c>
      <c r="CV344" s="394">
        <f t="shared" si="606"/>
        <v>0</v>
      </c>
      <c r="CW344" s="394">
        <f t="shared" si="606"/>
        <v>0</v>
      </c>
      <c r="CX344" s="396">
        <f t="shared" si="570"/>
        <v>12.137614397783898</v>
      </c>
      <c r="CY344" s="396">
        <f t="shared" si="570"/>
        <v>7.8623856022161025</v>
      </c>
      <c r="CZ344" s="397">
        <f t="shared" si="571"/>
        <v>0</v>
      </c>
      <c r="DA344" s="397">
        <f t="shared" si="571"/>
        <v>0</v>
      </c>
      <c r="DB344" s="397">
        <f t="shared" si="571"/>
        <v>0</v>
      </c>
      <c r="DC344" s="397">
        <f t="shared" si="572"/>
        <v>0</v>
      </c>
      <c r="DD344" s="397">
        <f t="shared" si="516"/>
        <v>0</v>
      </c>
      <c r="DE344" s="397">
        <f t="shared" si="516"/>
        <v>0</v>
      </c>
      <c r="DF344" s="397">
        <f t="shared" si="516"/>
        <v>0</v>
      </c>
      <c r="DG344" s="397">
        <f t="shared" si="516"/>
        <v>0</v>
      </c>
      <c r="DH344" s="397">
        <f t="shared" si="516"/>
        <v>0</v>
      </c>
      <c r="DI344" s="398">
        <f t="shared" si="573"/>
        <v>0</v>
      </c>
      <c r="DJ344" s="398">
        <f t="shared" si="573"/>
        <v>0</v>
      </c>
      <c r="DK344" s="399">
        <f t="shared" si="574"/>
        <v>0</v>
      </c>
      <c r="DL344" s="399">
        <f t="shared" si="574"/>
        <v>0</v>
      </c>
      <c r="DM344" s="399">
        <f t="shared" si="574"/>
        <v>0</v>
      </c>
      <c r="DN344" s="399">
        <f t="shared" si="533"/>
        <v>0</v>
      </c>
      <c r="DO344" s="399">
        <f t="shared" si="575"/>
        <v>21</v>
      </c>
      <c r="DP344" s="399">
        <f t="shared" si="576"/>
        <v>0</v>
      </c>
      <c r="DQ344" s="399">
        <f t="shared" si="576"/>
        <v>0</v>
      </c>
      <c r="DR344" s="399">
        <f t="shared" si="576"/>
        <v>0</v>
      </c>
      <c r="DS344" s="399">
        <f t="shared" si="534"/>
        <v>0</v>
      </c>
      <c r="DT344" s="400">
        <f t="shared" si="577"/>
        <v>12.744495117673093</v>
      </c>
      <c r="DU344" s="400">
        <f t="shared" si="577"/>
        <v>8.2555048823269068</v>
      </c>
      <c r="DV344" s="386">
        <f t="shared" si="517"/>
        <v>0</v>
      </c>
      <c r="DW344" s="386">
        <f t="shared" si="517"/>
        <v>0</v>
      </c>
      <c r="DX344" s="386">
        <f t="shared" si="517"/>
        <v>0</v>
      </c>
      <c r="DY344" s="386">
        <f t="shared" si="517"/>
        <v>0</v>
      </c>
      <c r="DZ344" s="386">
        <f t="shared" si="517"/>
        <v>0</v>
      </c>
      <c r="EA344" s="401">
        <f t="shared" si="578"/>
        <v>0</v>
      </c>
      <c r="EB344" s="386">
        <f t="shared" si="579"/>
        <v>0</v>
      </c>
      <c r="EC344" s="386">
        <f t="shared" si="579"/>
        <v>0</v>
      </c>
      <c r="ED344" s="386">
        <f t="shared" si="579"/>
        <v>0</v>
      </c>
      <c r="EE344" s="385">
        <f t="shared" si="580"/>
        <v>0</v>
      </c>
      <c r="EF344" s="385">
        <f t="shared" si="580"/>
        <v>0</v>
      </c>
      <c r="EG344" s="402">
        <f t="shared" si="607"/>
        <v>0</v>
      </c>
      <c r="EH344" s="402">
        <f t="shared" si="607"/>
        <v>0</v>
      </c>
      <c r="EI344" s="402">
        <f t="shared" si="607"/>
        <v>0</v>
      </c>
      <c r="EJ344" s="402">
        <f t="shared" si="607"/>
        <v>0</v>
      </c>
      <c r="EK344" s="402">
        <f t="shared" si="607"/>
        <v>0</v>
      </c>
      <c r="EL344" s="402">
        <f t="shared" si="607"/>
        <v>0</v>
      </c>
      <c r="EM344" s="402">
        <f t="shared" si="581"/>
        <v>0</v>
      </c>
      <c r="EN344" s="402">
        <f t="shared" si="582"/>
        <v>0</v>
      </c>
      <c r="EO344" s="402">
        <f t="shared" si="582"/>
        <v>0</v>
      </c>
      <c r="EP344" s="402">
        <f t="shared" si="583"/>
        <v>0</v>
      </c>
      <c r="EQ344" s="402">
        <f t="shared" si="584"/>
        <v>0</v>
      </c>
      <c r="ER344" s="394">
        <f t="shared" si="530"/>
        <v>0</v>
      </c>
      <c r="ES344" s="394">
        <f t="shared" si="530"/>
        <v>0</v>
      </c>
      <c r="ET344" s="394">
        <f t="shared" si="530"/>
        <v>0</v>
      </c>
      <c r="EU344" s="394">
        <f t="shared" si="530"/>
        <v>0</v>
      </c>
      <c r="EV344" s="394">
        <f t="shared" si="530"/>
        <v>0</v>
      </c>
      <c r="EW344" s="394">
        <f t="shared" si="530"/>
        <v>0</v>
      </c>
      <c r="EX344" s="394">
        <f t="shared" si="524"/>
        <v>0</v>
      </c>
      <c r="EY344" s="403">
        <f t="shared" si="585"/>
        <v>59</v>
      </c>
      <c r="EZ344" s="394">
        <f t="shared" si="586"/>
        <v>0</v>
      </c>
      <c r="FA344" s="396">
        <f t="shared" si="587"/>
        <v>35.8059624734625</v>
      </c>
      <c r="FB344" s="396">
        <f t="shared" si="587"/>
        <v>23.1940375265375</v>
      </c>
      <c r="FC344" s="404">
        <f t="shared" si="514"/>
        <v>0</v>
      </c>
      <c r="FD344" s="404">
        <f t="shared" si="514"/>
        <v>0</v>
      </c>
      <c r="FE344" s="404">
        <f t="shared" si="514"/>
        <v>0</v>
      </c>
      <c r="FF344" s="404">
        <f t="shared" si="514"/>
        <v>0</v>
      </c>
      <c r="FG344" s="404">
        <f t="shared" si="532"/>
        <v>0</v>
      </c>
      <c r="FH344" s="404">
        <f t="shared" si="532"/>
        <v>0</v>
      </c>
      <c r="FI344" s="404">
        <f t="shared" si="532"/>
        <v>0</v>
      </c>
      <c r="FJ344" s="404">
        <f t="shared" si="532"/>
        <v>0</v>
      </c>
      <c r="FK344" s="392">
        <f t="shared" si="588"/>
        <v>153</v>
      </c>
      <c r="FL344" s="384">
        <f t="shared" si="589"/>
        <v>92.852750143046819</v>
      </c>
      <c r="FM344" s="384">
        <f t="shared" si="589"/>
        <v>60.147249856953181</v>
      </c>
      <c r="FN344" s="405">
        <f t="shared" si="613"/>
        <v>0</v>
      </c>
      <c r="FO344" s="405">
        <f t="shared" si="614"/>
        <v>0</v>
      </c>
      <c r="FP344" s="405">
        <f t="shared" si="615"/>
        <v>0</v>
      </c>
      <c r="FQ344" s="405">
        <f t="shared" si="518"/>
        <v>0</v>
      </c>
      <c r="FR344" s="405">
        <f t="shared" si="518"/>
        <v>0</v>
      </c>
      <c r="FS344" s="405">
        <f t="shared" si="518"/>
        <v>0</v>
      </c>
      <c r="FT344" s="405">
        <f t="shared" si="518"/>
        <v>0</v>
      </c>
      <c r="FU344" s="405">
        <f t="shared" si="518"/>
        <v>0</v>
      </c>
      <c r="FV344" s="405">
        <f t="shared" si="518"/>
        <v>0</v>
      </c>
      <c r="FW344" s="397">
        <f t="shared" si="590"/>
        <v>-153.54082213196631</v>
      </c>
      <c r="FX344" s="406">
        <f t="shared" si="591"/>
        <v>0</v>
      </c>
      <c r="FY344" s="331">
        <f t="shared" si="592"/>
        <v>99.459177868033692</v>
      </c>
      <c r="FZ344" s="382">
        <f t="shared" si="593"/>
        <v>0</v>
      </c>
      <c r="GA344" s="331">
        <f t="shared" si="594"/>
        <v>0</v>
      </c>
      <c r="GB344" s="407">
        <f t="shared" si="595"/>
        <v>0</v>
      </c>
      <c r="GC344" s="407">
        <f t="shared" si="596"/>
        <v>0</v>
      </c>
      <c r="GD344" s="407">
        <f t="shared" si="597"/>
        <v>0</v>
      </c>
      <c r="GE344" s="407">
        <f t="shared" si="598"/>
        <v>0</v>
      </c>
      <c r="GF344" s="407">
        <f t="shared" si="599"/>
        <v>0</v>
      </c>
      <c r="GG344" s="407">
        <f t="shared" si="600"/>
        <v>0</v>
      </c>
      <c r="GH344" s="407">
        <f t="shared" si="601"/>
        <v>0</v>
      </c>
      <c r="GI344" s="407">
        <f t="shared" si="602"/>
        <v>0</v>
      </c>
      <c r="GJ344">
        <f t="shared" si="603"/>
        <v>0</v>
      </c>
      <c r="GK344" s="382">
        <f t="shared" si="604"/>
        <v>0</v>
      </c>
      <c r="GL344">
        <v>4</v>
      </c>
      <c r="GM344">
        <f t="shared" si="609"/>
        <v>0</v>
      </c>
      <c r="GN344">
        <f t="shared" si="609"/>
        <v>0</v>
      </c>
      <c r="GO344">
        <f t="shared" si="609"/>
        <v>20</v>
      </c>
      <c r="GP344">
        <f t="shared" si="609"/>
        <v>0</v>
      </c>
      <c r="GQ344">
        <f t="shared" si="609"/>
        <v>21</v>
      </c>
      <c r="GR344">
        <f t="shared" si="608"/>
        <v>0</v>
      </c>
      <c r="GS344">
        <f t="shared" si="608"/>
        <v>0</v>
      </c>
      <c r="GT344">
        <f t="shared" si="608"/>
        <v>59</v>
      </c>
      <c r="GU344">
        <f t="shared" si="608"/>
        <v>153</v>
      </c>
      <c r="GV344">
        <f t="shared" si="608"/>
        <v>0</v>
      </c>
    </row>
    <row r="345" spans="1:204" customFormat="1" x14ac:dyDescent="0.25">
      <c r="A345" s="378">
        <v>15008</v>
      </c>
      <c r="B345" s="32" t="s">
        <v>1017</v>
      </c>
      <c r="C345" t="s">
        <v>876</v>
      </c>
      <c r="D345">
        <v>4</v>
      </c>
      <c r="E345" s="379">
        <v>17777</v>
      </c>
      <c r="F345" s="379">
        <v>10450</v>
      </c>
      <c r="G345" s="379">
        <v>0</v>
      </c>
      <c r="H345" s="379">
        <v>0</v>
      </c>
      <c r="I345" s="379">
        <v>2550</v>
      </c>
      <c r="J345" s="379">
        <v>0</v>
      </c>
      <c r="K345" s="379">
        <v>105</v>
      </c>
      <c r="L345" s="379">
        <v>0</v>
      </c>
      <c r="M345" s="380">
        <v>0</v>
      </c>
      <c r="N345" s="381">
        <f t="shared" si="535"/>
        <v>30882</v>
      </c>
      <c r="O345" s="379">
        <v>12992</v>
      </c>
      <c r="P345" s="379">
        <v>9405</v>
      </c>
      <c r="Q345" s="379">
        <v>0</v>
      </c>
      <c r="R345" s="379">
        <v>0</v>
      </c>
      <c r="S345" s="379">
        <v>1640</v>
      </c>
      <c r="T345" s="379">
        <v>0</v>
      </c>
      <c r="U345" s="379">
        <v>90</v>
      </c>
      <c r="V345" s="379">
        <v>0</v>
      </c>
      <c r="W345" s="480">
        <f>(VLOOKUP(A345,'[1]floresta plant'!$A$4:$F$573,6,0))*1000</f>
        <v>0</v>
      </c>
      <c r="X345" s="24">
        <f t="shared" si="536"/>
        <v>24127</v>
      </c>
      <c r="Y345" s="53">
        <f t="shared" si="528"/>
        <v>0</v>
      </c>
      <c r="Z345" s="53">
        <f t="shared" si="528"/>
        <v>0</v>
      </c>
      <c r="AA345" s="53">
        <f t="shared" si="528"/>
        <v>-910</v>
      </c>
      <c r="AB345" s="53">
        <f t="shared" si="528"/>
        <v>0</v>
      </c>
      <c r="AC345" s="53">
        <f t="shared" si="528"/>
        <v>-15</v>
      </c>
      <c r="AD345" s="53">
        <f t="shared" si="528"/>
        <v>0</v>
      </c>
      <c r="AE345" s="53">
        <f t="shared" si="519"/>
        <v>0</v>
      </c>
      <c r="AF345" s="53">
        <f t="shared" si="537"/>
        <v>-1045</v>
      </c>
      <c r="AG345" s="53">
        <f t="shared" si="538"/>
        <v>-4785</v>
      </c>
      <c r="AH345" s="53">
        <f t="shared" si="539"/>
        <v>6755</v>
      </c>
      <c r="AI345" s="53">
        <f t="shared" si="605"/>
        <v>-6755</v>
      </c>
      <c r="AJ345" s="469">
        <v>0</v>
      </c>
      <c r="AK345" s="469">
        <v>0</v>
      </c>
      <c r="AL345" s="469">
        <v>0</v>
      </c>
      <c r="AM345" s="470">
        <f t="shared" si="540"/>
        <v>0</v>
      </c>
      <c r="AN345" s="53">
        <f t="shared" si="541"/>
        <v>6755</v>
      </c>
      <c r="AO345" s="382">
        <f t="shared" si="542"/>
        <v>3</v>
      </c>
      <c r="AP345">
        <v>4</v>
      </c>
      <c r="AQ345" s="383">
        <f t="shared" si="543"/>
        <v>0</v>
      </c>
      <c r="AR345" s="383">
        <f t="shared" si="544"/>
        <v>-6755</v>
      </c>
      <c r="AS345" s="383">
        <f t="shared" si="545"/>
        <v>0</v>
      </c>
      <c r="AT345" s="383">
        <f t="shared" si="546"/>
        <v>6755</v>
      </c>
      <c r="AU345" s="383">
        <f t="shared" si="547"/>
        <v>0</v>
      </c>
      <c r="AV345" s="383">
        <f t="shared" si="548"/>
        <v>1</v>
      </c>
      <c r="AW345" s="383">
        <f t="shared" si="549"/>
        <v>0</v>
      </c>
      <c r="AX345" s="383">
        <f t="shared" si="550"/>
        <v>1</v>
      </c>
      <c r="AY345" s="383">
        <f t="shared" si="551"/>
        <v>0</v>
      </c>
      <c r="AZ345">
        <f t="shared" si="552"/>
        <v>0</v>
      </c>
      <c r="BA345">
        <f t="shared" si="553"/>
        <v>0</v>
      </c>
      <c r="BB345" s="383">
        <f t="shared" si="554"/>
        <v>0</v>
      </c>
      <c r="BC345" s="384">
        <f t="shared" si="610"/>
        <v>0</v>
      </c>
      <c r="BD345" s="384">
        <f t="shared" si="611"/>
        <v>0</v>
      </c>
      <c r="BE345" s="384">
        <f t="shared" si="612"/>
        <v>0.13471502590673576</v>
      </c>
      <c r="BF345" s="384">
        <f t="shared" si="515"/>
        <v>0</v>
      </c>
      <c r="BG345" s="384">
        <f t="shared" si="515"/>
        <v>2.2205773501110288E-3</v>
      </c>
      <c r="BH345" s="384">
        <f t="shared" si="515"/>
        <v>0</v>
      </c>
      <c r="BI345" s="384">
        <f t="shared" si="515"/>
        <v>0</v>
      </c>
      <c r="BJ345" s="384">
        <f t="shared" si="515"/>
        <v>0.15470022205773501</v>
      </c>
      <c r="BK345" s="384">
        <f t="shared" si="515"/>
        <v>0.70836417468541824</v>
      </c>
      <c r="BL345" s="474">
        <f t="shared" si="555"/>
        <v>6755</v>
      </c>
      <c r="BM345" s="409">
        <f t="shared" si="556"/>
        <v>6755</v>
      </c>
      <c r="BN345" s="473">
        <f t="shared" si="557"/>
        <v>0</v>
      </c>
      <c r="BO345" s="387">
        <f t="shared" si="558"/>
        <v>1</v>
      </c>
      <c r="BP345" s="387">
        <f t="shared" si="559"/>
        <v>0</v>
      </c>
      <c r="BQ345" s="388">
        <f t="shared" si="560"/>
        <v>0</v>
      </c>
      <c r="BR345" s="389">
        <f t="shared" si="561"/>
        <v>6755</v>
      </c>
      <c r="BS345" s="390">
        <f t="shared" si="562"/>
        <v>0</v>
      </c>
      <c r="BT345" s="391">
        <f t="shared" si="513"/>
        <v>0</v>
      </c>
      <c r="BU345" s="391">
        <f t="shared" si="513"/>
        <v>0</v>
      </c>
      <c r="BV345" s="391">
        <f t="shared" si="513"/>
        <v>0</v>
      </c>
      <c r="BW345" s="391">
        <f t="shared" si="513"/>
        <v>0</v>
      </c>
      <c r="BX345" s="391">
        <f t="shared" si="531"/>
        <v>0</v>
      </c>
      <c r="BY345" s="391">
        <f t="shared" si="531"/>
        <v>0</v>
      </c>
      <c r="BZ345" s="391">
        <f t="shared" si="531"/>
        <v>0</v>
      </c>
      <c r="CA345" s="391">
        <f t="shared" si="531"/>
        <v>0</v>
      </c>
      <c r="CB345" s="391">
        <f t="shared" si="563"/>
        <v>0</v>
      </c>
      <c r="CC345" s="391">
        <f t="shared" si="563"/>
        <v>0</v>
      </c>
      <c r="CD345" s="392">
        <f t="shared" si="564"/>
        <v>0</v>
      </c>
      <c r="CE345" s="393">
        <f t="shared" si="565"/>
        <v>0</v>
      </c>
      <c r="CF345" s="392">
        <f t="shared" si="529"/>
        <v>0</v>
      </c>
      <c r="CG345" s="392">
        <f t="shared" si="529"/>
        <v>0</v>
      </c>
      <c r="CH345" s="392">
        <f t="shared" si="529"/>
        <v>0</v>
      </c>
      <c r="CI345" s="392">
        <f t="shared" si="529"/>
        <v>0</v>
      </c>
      <c r="CJ345" s="392">
        <f t="shared" si="529"/>
        <v>0</v>
      </c>
      <c r="CK345" s="392">
        <f t="shared" si="529"/>
        <v>0</v>
      </c>
      <c r="CL345" s="392">
        <f t="shared" si="523"/>
        <v>0</v>
      </c>
      <c r="CM345" s="392">
        <f t="shared" si="566"/>
        <v>0</v>
      </c>
      <c r="CN345" s="392">
        <f t="shared" si="567"/>
        <v>0</v>
      </c>
      <c r="CO345" s="394">
        <f t="shared" si="568"/>
        <v>0</v>
      </c>
      <c r="CP345" s="394">
        <f t="shared" si="568"/>
        <v>0</v>
      </c>
      <c r="CQ345" s="395">
        <f t="shared" si="569"/>
        <v>-910</v>
      </c>
      <c r="CR345" s="394">
        <f t="shared" si="606"/>
        <v>0</v>
      </c>
      <c r="CS345" s="394">
        <f t="shared" si="606"/>
        <v>0</v>
      </c>
      <c r="CT345" s="394">
        <f t="shared" si="606"/>
        <v>0</v>
      </c>
      <c r="CU345" s="394">
        <f t="shared" si="606"/>
        <v>0</v>
      </c>
      <c r="CV345" s="394">
        <f t="shared" si="606"/>
        <v>0</v>
      </c>
      <c r="CW345" s="394">
        <f t="shared" si="606"/>
        <v>0</v>
      </c>
      <c r="CX345" s="396">
        <f t="shared" si="570"/>
        <v>0</v>
      </c>
      <c r="CY345" s="396">
        <f t="shared" si="570"/>
        <v>0</v>
      </c>
      <c r="CZ345" s="397">
        <f t="shared" si="571"/>
        <v>0</v>
      </c>
      <c r="DA345" s="397">
        <f t="shared" si="571"/>
        <v>0</v>
      </c>
      <c r="DB345" s="397">
        <f t="shared" si="571"/>
        <v>0</v>
      </c>
      <c r="DC345" s="397">
        <f t="shared" si="572"/>
        <v>0</v>
      </c>
      <c r="DD345" s="397">
        <f t="shared" si="516"/>
        <v>0</v>
      </c>
      <c r="DE345" s="397">
        <f t="shared" si="516"/>
        <v>0</v>
      </c>
      <c r="DF345" s="397">
        <f t="shared" si="516"/>
        <v>0</v>
      </c>
      <c r="DG345" s="397">
        <f t="shared" si="516"/>
        <v>0</v>
      </c>
      <c r="DH345" s="397">
        <f t="shared" si="516"/>
        <v>0</v>
      </c>
      <c r="DI345" s="398">
        <f t="shared" si="573"/>
        <v>0</v>
      </c>
      <c r="DJ345" s="398">
        <f t="shared" si="573"/>
        <v>0</v>
      </c>
      <c r="DK345" s="399">
        <f t="shared" si="574"/>
        <v>0</v>
      </c>
      <c r="DL345" s="399">
        <f t="shared" si="574"/>
        <v>0</v>
      </c>
      <c r="DM345" s="399">
        <f t="shared" si="574"/>
        <v>0</v>
      </c>
      <c r="DN345" s="399">
        <f t="shared" si="533"/>
        <v>0</v>
      </c>
      <c r="DO345" s="399">
        <f t="shared" si="575"/>
        <v>-15</v>
      </c>
      <c r="DP345" s="399">
        <f t="shared" si="576"/>
        <v>0</v>
      </c>
      <c r="DQ345" s="399">
        <f t="shared" si="576"/>
        <v>0</v>
      </c>
      <c r="DR345" s="399">
        <f t="shared" si="576"/>
        <v>0</v>
      </c>
      <c r="DS345" s="399">
        <f t="shared" si="534"/>
        <v>0</v>
      </c>
      <c r="DT345" s="400">
        <f t="shared" si="577"/>
        <v>0</v>
      </c>
      <c r="DU345" s="400">
        <f t="shared" si="577"/>
        <v>0</v>
      </c>
      <c r="DV345" s="386">
        <f t="shared" si="517"/>
        <v>0</v>
      </c>
      <c r="DW345" s="386">
        <f t="shared" si="517"/>
        <v>0</v>
      </c>
      <c r="DX345" s="386">
        <f t="shared" si="517"/>
        <v>0</v>
      </c>
      <c r="DY345" s="386">
        <f t="shared" si="517"/>
        <v>0</v>
      </c>
      <c r="DZ345" s="386">
        <f t="shared" si="517"/>
        <v>0</v>
      </c>
      <c r="EA345" s="401">
        <f t="shared" si="578"/>
        <v>0</v>
      </c>
      <c r="EB345" s="386">
        <f t="shared" si="579"/>
        <v>0</v>
      </c>
      <c r="EC345" s="386">
        <f t="shared" si="579"/>
        <v>0</v>
      </c>
      <c r="ED345" s="386">
        <f t="shared" si="579"/>
        <v>0</v>
      </c>
      <c r="EE345" s="385">
        <f t="shared" si="580"/>
        <v>0</v>
      </c>
      <c r="EF345" s="385">
        <f t="shared" si="580"/>
        <v>0</v>
      </c>
      <c r="EG345" s="402">
        <f t="shared" si="607"/>
        <v>0</v>
      </c>
      <c r="EH345" s="402">
        <f t="shared" si="607"/>
        <v>0</v>
      </c>
      <c r="EI345" s="402">
        <f t="shared" si="607"/>
        <v>0</v>
      </c>
      <c r="EJ345" s="402">
        <f t="shared" si="607"/>
        <v>0</v>
      </c>
      <c r="EK345" s="402">
        <f t="shared" si="607"/>
        <v>0</v>
      </c>
      <c r="EL345" s="402">
        <f t="shared" si="607"/>
        <v>0</v>
      </c>
      <c r="EM345" s="402">
        <f t="shared" si="581"/>
        <v>0</v>
      </c>
      <c r="EN345" s="402">
        <f t="shared" si="582"/>
        <v>0</v>
      </c>
      <c r="EO345" s="402">
        <f t="shared" si="582"/>
        <v>0</v>
      </c>
      <c r="EP345" s="402">
        <f t="shared" si="583"/>
        <v>0</v>
      </c>
      <c r="EQ345" s="402">
        <f t="shared" si="584"/>
        <v>0</v>
      </c>
      <c r="ER345" s="394">
        <f t="shared" si="530"/>
        <v>0</v>
      </c>
      <c r="ES345" s="394">
        <f t="shared" si="530"/>
        <v>0</v>
      </c>
      <c r="ET345" s="394">
        <f t="shared" si="530"/>
        <v>0</v>
      </c>
      <c r="EU345" s="394">
        <f t="shared" si="530"/>
        <v>0</v>
      </c>
      <c r="EV345" s="394">
        <f t="shared" si="530"/>
        <v>0</v>
      </c>
      <c r="EW345" s="394">
        <f t="shared" si="530"/>
        <v>0</v>
      </c>
      <c r="EX345" s="394">
        <f t="shared" si="524"/>
        <v>0</v>
      </c>
      <c r="EY345" s="403">
        <f t="shared" si="585"/>
        <v>-1045</v>
      </c>
      <c r="EZ345" s="394">
        <f t="shared" si="586"/>
        <v>0</v>
      </c>
      <c r="FA345" s="396">
        <f t="shared" si="587"/>
        <v>0</v>
      </c>
      <c r="FB345" s="396">
        <f t="shared" si="587"/>
        <v>0</v>
      </c>
      <c r="FC345" s="404">
        <f t="shared" si="514"/>
        <v>0</v>
      </c>
      <c r="FD345" s="404">
        <f t="shared" si="514"/>
        <v>0</v>
      </c>
      <c r="FE345" s="404">
        <f t="shared" si="514"/>
        <v>0</v>
      </c>
      <c r="FF345" s="404">
        <f t="shared" si="514"/>
        <v>0</v>
      </c>
      <c r="FG345" s="404">
        <f t="shared" si="532"/>
        <v>0</v>
      </c>
      <c r="FH345" s="404">
        <f t="shared" si="532"/>
        <v>0</v>
      </c>
      <c r="FI345" s="404">
        <f t="shared" si="532"/>
        <v>0</v>
      </c>
      <c r="FJ345" s="404">
        <f t="shared" si="532"/>
        <v>0</v>
      </c>
      <c r="FK345" s="392">
        <f t="shared" si="588"/>
        <v>-4785</v>
      </c>
      <c r="FL345" s="384">
        <f t="shared" si="589"/>
        <v>0</v>
      </c>
      <c r="FM345" s="384">
        <f t="shared" si="589"/>
        <v>0</v>
      </c>
      <c r="FN345" s="405">
        <f t="shared" si="613"/>
        <v>0</v>
      </c>
      <c r="FO345" s="405">
        <f t="shared" si="614"/>
        <v>0</v>
      </c>
      <c r="FP345" s="405">
        <f t="shared" si="615"/>
        <v>910</v>
      </c>
      <c r="FQ345" s="405">
        <f t="shared" si="518"/>
        <v>0</v>
      </c>
      <c r="FR345" s="405">
        <f t="shared" si="518"/>
        <v>15</v>
      </c>
      <c r="FS345" s="405">
        <f t="shared" si="518"/>
        <v>0</v>
      </c>
      <c r="FT345" s="405">
        <f t="shared" si="518"/>
        <v>0</v>
      </c>
      <c r="FU345" s="405">
        <f t="shared" si="518"/>
        <v>1045</v>
      </c>
      <c r="FV345" s="405">
        <f t="shared" si="518"/>
        <v>4785</v>
      </c>
      <c r="FW345" s="397">
        <f t="shared" si="590"/>
        <v>6755</v>
      </c>
      <c r="FX345" s="406">
        <f t="shared" si="591"/>
        <v>0</v>
      </c>
      <c r="FY345" s="331">
        <f t="shared" si="592"/>
        <v>0</v>
      </c>
      <c r="FZ345" s="382">
        <f t="shared" si="593"/>
        <v>0</v>
      </c>
      <c r="GA345" s="331">
        <f t="shared" si="594"/>
        <v>0</v>
      </c>
      <c r="GB345" s="407">
        <f t="shared" si="595"/>
        <v>0</v>
      </c>
      <c r="GC345" s="407">
        <f t="shared" si="596"/>
        <v>0</v>
      </c>
      <c r="GD345" s="407">
        <f t="shared" si="597"/>
        <v>0</v>
      </c>
      <c r="GE345" s="407">
        <f t="shared" si="598"/>
        <v>0</v>
      </c>
      <c r="GF345" s="407">
        <f t="shared" si="599"/>
        <v>0</v>
      </c>
      <c r="GG345" s="407">
        <f t="shared" si="600"/>
        <v>0</v>
      </c>
      <c r="GH345" s="407">
        <f t="shared" si="601"/>
        <v>0</v>
      </c>
      <c r="GI345" s="407">
        <f t="shared" si="602"/>
        <v>0</v>
      </c>
      <c r="GJ345">
        <f t="shared" si="603"/>
        <v>0</v>
      </c>
      <c r="GK345" s="382">
        <f t="shared" si="604"/>
        <v>0</v>
      </c>
      <c r="GL345">
        <v>4</v>
      </c>
      <c r="GM345">
        <f t="shared" si="609"/>
        <v>0</v>
      </c>
      <c r="GN345">
        <f t="shared" si="609"/>
        <v>0</v>
      </c>
      <c r="GO345">
        <f t="shared" si="609"/>
        <v>0</v>
      </c>
      <c r="GP345">
        <f t="shared" si="609"/>
        <v>0</v>
      </c>
      <c r="GQ345">
        <f t="shared" si="609"/>
        <v>0</v>
      </c>
      <c r="GR345">
        <f t="shared" si="608"/>
        <v>0</v>
      </c>
      <c r="GS345">
        <f t="shared" si="608"/>
        <v>0</v>
      </c>
      <c r="GT345">
        <f t="shared" si="608"/>
        <v>0</v>
      </c>
      <c r="GU345">
        <f t="shared" si="608"/>
        <v>0</v>
      </c>
      <c r="GV345">
        <f t="shared" si="608"/>
        <v>6755</v>
      </c>
    </row>
    <row r="346" spans="1:204" customFormat="1" x14ac:dyDescent="0.25">
      <c r="A346" s="378">
        <v>15009</v>
      </c>
      <c r="B346" s="32" t="s">
        <v>1018</v>
      </c>
      <c r="C346" t="s">
        <v>876</v>
      </c>
      <c r="D346">
        <v>4</v>
      </c>
      <c r="E346" s="379">
        <v>14817</v>
      </c>
      <c r="F346" s="379">
        <v>3734</v>
      </c>
      <c r="G346" s="379">
        <v>20</v>
      </c>
      <c r="H346" s="379">
        <v>0</v>
      </c>
      <c r="I346" s="379">
        <v>1463</v>
      </c>
      <c r="J346" s="379">
        <v>0</v>
      </c>
      <c r="K346" s="379">
        <v>493</v>
      </c>
      <c r="L346" s="379">
        <v>0</v>
      </c>
      <c r="M346" s="380">
        <v>0</v>
      </c>
      <c r="N346" s="381">
        <f t="shared" si="535"/>
        <v>20527</v>
      </c>
      <c r="O346" s="379">
        <v>9101</v>
      </c>
      <c r="P346" s="379">
        <v>3327</v>
      </c>
      <c r="Q346" s="379">
        <v>0</v>
      </c>
      <c r="R346" s="379">
        <v>0</v>
      </c>
      <c r="S346" s="379">
        <v>1210</v>
      </c>
      <c r="T346" s="379">
        <v>0</v>
      </c>
      <c r="U346" s="379">
        <v>333</v>
      </c>
      <c r="V346" s="379">
        <v>0</v>
      </c>
      <c r="W346" s="480">
        <f>(VLOOKUP(A346,'[1]floresta plant'!$A$4:$F$573,6,0))*1000</f>
        <v>0</v>
      </c>
      <c r="X346" s="24">
        <f t="shared" si="536"/>
        <v>13971</v>
      </c>
      <c r="Y346" s="53">
        <f t="shared" si="528"/>
        <v>-20</v>
      </c>
      <c r="Z346" s="53">
        <f t="shared" si="528"/>
        <v>0</v>
      </c>
      <c r="AA346" s="53">
        <f t="shared" si="528"/>
        <v>-253</v>
      </c>
      <c r="AB346" s="53">
        <f t="shared" si="528"/>
        <v>0</v>
      </c>
      <c r="AC346" s="53">
        <f t="shared" si="528"/>
        <v>-160</v>
      </c>
      <c r="AD346" s="53">
        <f t="shared" si="528"/>
        <v>0</v>
      </c>
      <c r="AE346" s="53">
        <f t="shared" si="519"/>
        <v>0</v>
      </c>
      <c r="AF346" s="53">
        <f t="shared" si="537"/>
        <v>-407</v>
      </c>
      <c r="AG346" s="53">
        <f t="shared" si="538"/>
        <v>-5716</v>
      </c>
      <c r="AH346" s="53">
        <f t="shared" si="539"/>
        <v>7585.0867019485449</v>
      </c>
      <c r="AI346" s="53">
        <f t="shared" si="605"/>
        <v>-6556</v>
      </c>
      <c r="AJ346" s="469">
        <v>0</v>
      </c>
      <c r="AK346" s="469">
        <v>1029.0867019485454</v>
      </c>
      <c r="AL346" s="469">
        <v>0</v>
      </c>
      <c r="AM346" s="470">
        <f t="shared" si="540"/>
        <v>1029.0867019485454</v>
      </c>
      <c r="AN346" s="53">
        <f t="shared" si="541"/>
        <v>7585.0867019485449</v>
      </c>
      <c r="AO346" s="382">
        <f t="shared" si="542"/>
        <v>3</v>
      </c>
      <c r="AP346">
        <v>4</v>
      </c>
      <c r="AQ346" s="383">
        <f t="shared" si="543"/>
        <v>0</v>
      </c>
      <c r="AR346" s="383">
        <f t="shared" si="544"/>
        <v>-6556</v>
      </c>
      <c r="AS346" s="383">
        <f t="shared" si="545"/>
        <v>0</v>
      </c>
      <c r="AT346" s="383">
        <f t="shared" si="546"/>
        <v>6536</v>
      </c>
      <c r="AU346" s="383">
        <f t="shared" si="547"/>
        <v>0</v>
      </c>
      <c r="AV346" s="383">
        <f t="shared" si="548"/>
        <v>1</v>
      </c>
      <c r="AW346" s="383">
        <f t="shared" si="549"/>
        <v>0</v>
      </c>
      <c r="AX346" s="383">
        <f t="shared" si="550"/>
        <v>1</v>
      </c>
      <c r="AY346" s="383">
        <f t="shared" si="551"/>
        <v>0</v>
      </c>
      <c r="AZ346">
        <f t="shared" si="552"/>
        <v>0</v>
      </c>
      <c r="BA346">
        <f t="shared" si="553"/>
        <v>0</v>
      </c>
      <c r="BB346" s="383">
        <f t="shared" si="554"/>
        <v>0</v>
      </c>
      <c r="BC346" s="384">
        <f t="shared" si="610"/>
        <v>3.0506406345332522E-3</v>
      </c>
      <c r="BD346" s="384">
        <f t="shared" si="611"/>
        <v>0</v>
      </c>
      <c r="BE346" s="384">
        <f t="shared" si="612"/>
        <v>3.8590604026845637E-2</v>
      </c>
      <c r="BF346" s="384">
        <f t="shared" si="515"/>
        <v>0</v>
      </c>
      <c r="BG346" s="384">
        <f t="shared" si="515"/>
        <v>2.4405125076266018E-2</v>
      </c>
      <c r="BH346" s="384">
        <f t="shared" si="515"/>
        <v>0</v>
      </c>
      <c r="BI346" s="384">
        <f t="shared" si="515"/>
        <v>0</v>
      </c>
      <c r="BJ346" s="384">
        <f t="shared" si="515"/>
        <v>6.2080536912751678E-2</v>
      </c>
      <c r="BK346" s="384">
        <f t="shared" si="515"/>
        <v>0.87187309334960339</v>
      </c>
      <c r="BL346" s="474">
        <f t="shared" si="555"/>
        <v>6556</v>
      </c>
      <c r="BM346" s="409">
        <f t="shared" si="556"/>
        <v>7585.0867019485449</v>
      </c>
      <c r="BN346" s="473">
        <f t="shared" si="557"/>
        <v>0</v>
      </c>
      <c r="BO346" s="387">
        <f t="shared" si="558"/>
        <v>1</v>
      </c>
      <c r="BP346" s="387">
        <f t="shared" si="559"/>
        <v>0</v>
      </c>
      <c r="BQ346" s="388">
        <f t="shared" si="560"/>
        <v>0</v>
      </c>
      <c r="BR346" s="389">
        <f t="shared" si="561"/>
        <v>6556</v>
      </c>
      <c r="BS346" s="390">
        <f t="shared" si="562"/>
        <v>-20</v>
      </c>
      <c r="BT346" s="391">
        <f t="shared" si="513"/>
        <v>0</v>
      </c>
      <c r="BU346" s="391">
        <f t="shared" si="513"/>
        <v>0</v>
      </c>
      <c r="BV346" s="391">
        <f t="shared" si="513"/>
        <v>0</v>
      </c>
      <c r="BW346" s="391">
        <f t="shared" si="513"/>
        <v>0</v>
      </c>
      <c r="BX346" s="391">
        <f t="shared" si="531"/>
        <v>0</v>
      </c>
      <c r="BY346" s="391">
        <f t="shared" si="531"/>
        <v>0</v>
      </c>
      <c r="BZ346" s="391">
        <f t="shared" si="531"/>
        <v>0</v>
      </c>
      <c r="CA346" s="391">
        <f t="shared" si="531"/>
        <v>0</v>
      </c>
      <c r="CB346" s="391">
        <f t="shared" si="563"/>
        <v>0</v>
      </c>
      <c r="CC346" s="391">
        <f t="shared" si="563"/>
        <v>0</v>
      </c>
      <c r="CD346" s="392">
        <f t="shared" si="564"/>
        <v>0</v>
      </c>
      <c r="CE346" s="393">
        <f t="shared" si="565"/>
        <v>0</v>
      </c>
      <c r="CF346" s="392">
        <f t="shared" si="529"/>
        <v>0</v>
      </c>
      <c r="CG346" s="392">
        <f t="shared" si="529"/>
        <v>0</v>
      </c>
      <c r="CH346" s="392">
        <f t="shared" si="529"/>
        <v>0</v>
      </c>
      <c r="CI346" s="392">
        <f t="shared" si="529"/>
        <v>0</v>
      </c>
      <c r="CJ346" s="392">
        <f t="shared" si="529"/>
        <v>0</v>
      </c>
      <c r="CK346" s="392">
        <f t="shared" si="529"/>
        <v>0</v>
      </c>
      <c r="CL346" s="392">
        <f t="shared" si="523"/>
        <v>0</v>
      </c>
      <c r="CM346" s="392">
        <f t="shared" si="566"/>
        <v>0</v>
      </c>
      <c r="CN346" s="392">
        <f t="shared" si="567"/>
        <v>0</v>
      </c>
      <c r="CO346" s="394">
        <f t="shared" si="568"/>
        <v>0</v>
      </c>
      <c r="CP346" s="394">
        <f t="shared" si="568"/>
        <v>0</v>
      </c>
      <c r="CQ346" s="395">
        <f t="shared" si="569"/>
        <v>-253</v>
      </c>
      <c r="CR346" s="394">
        <f t="shared" si="606"/>
        <v>0</v>
      </c>
      <c r="CS346" s="394">
        <f t="shared" si="606"/>
        <v>0</v>
      </c>
      <c r="CT346" s="394">
        <f t="shared" si="606"/>
        <v>0</v>
      </c>
      <c r="CU346" s="394">
        <f t="shared" si="606"/>
        <v>0</v>
      </c>
      <c r="CV346" s="394">
        <f t="shared" si="606"/>
        <v>0</v>
      </c>
      <c r="CW346" s="394">
        <f t="shared" si="606"/>
        <v>0</v>
      </c>
      <c r="CX346" s="396">
        <f t="shared" si="570"/>
        <v>0</v>
      </c>
      <c r="CY346" s="396">
        <f t="shared" si="570"/>
        <v>0</v>
      </c>
      <c r="CZ346" s="397">
        <f t="shared" si="571"/>
        <v>0</v>
      </c>
      <c r="DA346" s="397">
        <f t="shared" si="571"/>
        <v>0</v>
      </c>
      <c r="DB346" s="397">
        <f t="shared" si="571"/>
        <v>0</v>
      </c>
      <c r="DC346" s="397">
        <f t="shared" si="572"/>
        <v>0</v>
      </c>
      <c r="DD346" s="397">
        <f t="shared" si="516"/>
        <v>0</v>
      </c>
      <c r="DE346" s="397">
        <f t="shared" si="516"/>
        <v>0</v>
      </c>
      <c r="DF346" s="397">
        <f t="shared" si="516"/>
        <v>0</v>
      </c>
      <c r="DG346" s="397">
        <f t="shared" si="516"/>
        <v>0</v>
      </c>
      <c r="DH346" s="397">
        <f t="shared" si="516"/>
        <v>0</v>
      </c>
      <c r="DI346" s="398">
        <f t="shared" si="573"/>
        <v>0</v>
      </c>
      <c r="DJ346" s="398">
        <f t="shared" si="573"/>
        <v>0</v>
      </c>
      <c r="DK346" s="399">
        <f t="shared" si="574"/>
        <v>0</v>
      </c>
      <c r="DL346" s="399">
        <f t="shared" si="574"/>
        <v>0</v>
      </c>
      <c r="DM346" s="399">
        <f t="shared" si="574"/>
        <v>0</v>
      </c>
      <c r="DN346" s="399">
        <f t="shared" si="533"/>
        <v>0</v>
      </c>
      <c r="DO346" s="399">
        <f t="shared" si="575"/>
        <v>-160</v>
      </c>
      <c r="DP346" s="399">
        <f t="shared" si="576"/>
        <v>0</v>
      </c>
      <c r="DQ346" s="399">
        <f t="shared" si="576"/>
        <v>0</v>
      </c>
      <c r="DR346" s="399">
        <f t="shared" si="576"/>
        <v>0</v>
      </c>
      <c r="DS346" s="399">
        <f t="shared" si="534"/>
        <v>0</v>
      </c>
      <c r="DT346" s="400">
        <f t="shared" si="577"/>
        <v>0</v>
      </c>
      <c r="DU346" s="400">
        <f t="shared" si="577"/>
        <v>0</v>
      </c>
      <c r="DV346" s="386">
        <f t="shared" si="517"/>
        <v>0</v>
      </c>
      <c r="DW346" s="386">
        <f t="shared" si="517"/>
        <v>0</v>
      </c>
      <c r="DX346" s="386">
        <f t="shared" si="517"/>
        <v>0</v>
      </c>
      <c r="DY346" s="386">
        <f t="shared" si="517"/>
        <v>0</v>
      </c>
      <c r="DZ346" s="386">
        <f t="shared" si="517"/>
        <v>0</v>
      </c>
      <c r="EA346" s="401">
        <f t="shared" si="578"/>
        <v>0</v>
      </c>
      <c r="EB346" s="386">
        <f t="shared" si="579"/>
        <v>0</v>
      </c>
      <c r="EC346" s="386">
        <f t="shared" si="579"/>
        <v>0</v>
      </c>
      <c r="ED346" s="386">
        <f t="shared" si="579"/>
        <v>0</v>
      </c>
      <c r="EE346" s="385">
        <f t="shared" si="580"/>
        <v>0</v>
      </c>
      <c r="EF346" s="385">
        <f t="shared" si="580"/>
        <v>0</v>
      </c>
      <c r="EG346" s="402">
        <f t="shared" si="607"/>
        <v>0</v>
      </c>
      <c r="EH346" s="402">
        <f t="shared" si="607"/>
        <v>0</v>
      </c>
      <c r="EI346" s="402">
        <f t="shared" si="607"/>
        <v>0</v>
      </c>
      <c r="EJ346" s="402">
        <f t="shared" si="607"/>
        <v>0</v>
      </c>
      <c r="EK346" s="402">
        <f t="shared" si="607"/>
        <v>0</v>
      </c>
      <c r="EL346" s="402">
        <f t="shared" si="607"/>
        <v>0</v>
      </c>
      <c r="EM346" s="402">
        <f t="shared" si="581"/>
        <v>0</v>
      </c>
      <c r="EN346" s="402">
        <f t="shared" si="582"/>
        <v>0</v>
      </c>
      <c r="EO346" s="402">
        <f t="shared" si="582"/>
        <v>0</v>
      </c>
      <c r="EP346" s="402">
        <f t="shared" si="583"/>
        <v>0</v>
      </c>
      <c r="EQ346" s="402">
        <f t="shared" si="584"/>
        <v>0</v>
      </c>
      <c r="ER346" s="394">
        <f t="shared" si="530"/>
        <v>0</v>
      </c>
      <c r="ES346" s="394">
        <f t="shared" si="530"/>
        <v>0</v>
      </c>
      <c r="ET346" s="394">
        <f t="shared" si="530"/>
        <v>0</v>
      </c>
      <c r="EU346" s="394">
        <f t="shared" si="530"/>
        <v>0</v>
      </c>
      <c r="EV346" s="394">
        <f t="shared" si="530"/>
        <v>0</v>
      </c>
      <c r="EW346" s="394">
        <f t="shared" si="530"/>
        <v>0</v>
      </c>
      <c r="EX346" s="394">
        <f t="shared" si="524"/>
        <v>0</v>
      </c>
      <c r="EY346" s="403">
        <f t="shared" si="585"/>
        <v>-407</v>
      </c>
      <c r="EZ346" s="394">
        <f t="shared" si="586"/>
        <v>0</v>
      </c>
      <c r="FA346" s="396">
        <f t="shared" si="587"/>
        <v>0</v>
      </c>
      <c r="FB346" s="396">
        <f t="shared" si="587"/>
        <v>0</v>
      </c>
      <c r="FC346" s="404">
        <f t="shared" si="514"/>
        <v>0</v>
      </c>
      <c r="FD346" s="404">
        <f t="shared" si="514"/>
        <v>0</v>
      </c>
      <c r="FE346" s="404">
        <f t="shared" si="514"/>
        <v>0</v>
      </c>
      <c r="FF346" s="404">
        <f t="shared" si="514"/>
        <v>0</v>
      </c>
      <c r="FG346" s="404">
        <f t="shared" si="532"/>
        <v>0</v>
      </c>
      <c r="FH346" s="404">
        <f t="shared" si="532"/>
        <v>0</v>
      </c>
      <c r="FI346" s="404">
        <f t="shared" si="532"/>
        <v>0</v>
      </c>
      <c r="FJ346" s="404">
        <f t="shared" si="532"/>
        <v>0</v>
      </c>
      <c r="FK346" s="392">
        <f t="shared" si="588"/>
        <v>-5716</v>
      </c>
      <c r="FL346" s="384">
        <f t="shared" si="589"/>
        <v>0</v>
      </c>
      <c r="FM346" s="384">
        <f t="shared" si="589"/>
        <v>0</v>
      </c>
      <c r="FN346" s="405">
        <f t="shared" si="613"/>
        <v>20</v>
      </c>
      <c r="FO346" s="405">
        <f t="shared" si="614"/>
        <v>0</v>
      </c>
      <c r="FP346" s="405">
        <f t="shared" si="615"/>
        <v>253</v>
      </c>
      <c r="FQ346" s="405">
        <f t="shared" si="518"/>
        <v>0</v>
      </c>
      <c r="FR346" s="405">
        <f t="shared" si="518"/>
        <v>160</v>
      </c>
      <c r="FS346" s="405">
        <f t="shared" si="518"/>
        <v>0</v>
      </c>
      <c r="FT346" s="405">
        <f t="shared" si="518"/>
        <v>0</v>
      </c>
      <c r="FU346" s="405">
        <f t="shared" si="518"/>
        <v>407</v>
      </c>
      <c r="FV346" s="405">
        <f t="shared" si="518"/>
        <v>5716</v>
      </c>
      <c r="FW346" s="397">
        <f t="shared" si="590"/>
        <v>7585.0867019485449</v>
      </c>
      <c r="FX346" s="406">
        <f t="shared" si="591"/>
        <v>1029.0867019485449</v>
      </c>
      <c r="FY346" s="331">
        <f t="shared" si="592"/>
        <v>1029.0867019485449</v>
      </c>
      <c r="FZ346" s="382">
        <f t="shared" si="593"/>
        <v>0</v>
      </c>
      <c r="GA346" s="331">
        <f t="shared" si="594"/>
        <v>0</v>
      </c>
      <c r="GB346" s="407">
        <f t="shared" si="595"/>
        <v>0</v>
      </c>
      <c r="GC346" s="407">
        <f t="shared" si="596"/>
        <v>0</v>
      </c>
      <c r="GD346" s="407">
        <f t="shared" si="597"/>
        <v>0</v>
      </c>
      <c r="GE346" s="407">
        <f t="shared" si="598"/>
        <v>0</v>
      </c>
      <c r="GF346" s="407">
        <f t="shared" si="599"/>
        <v>0</v>
      </c>
      <c r="GG346" s="407">
        <f t="shared" si="600"/>
        <v>0</v>
      </c>
      <c r="GH346" s="407">
        <f t="shared" si="601"/>
        <v>0</v>
      </c>
      <c r="GI346" s="407">
        <f t="shared" si="602"/>
        <v>0</v>
      </c>
      <c r="GJ346">
        <f t="shared" si="603"/>
        <v>0</v>
      </c>
      <c r="GK346" s="382">
        <f t="shared" si="604"/>
        <v>0</v>
      </c>
      <c r="GL346">
        <v>4</v>
      </c>
      <c r="GM346">
        <f t="shared" si="609"/>
        <v>0</v>
      </c>
      <c r="GN346">
        <f t="shared" si="609"/>
        <v>0</v>
      </c>
      <c r="GO346">
        <f t="shared" si="609"/>
        <v>0</v>
      </c>
      <c r="GP346">
        <f t="shared" si="609"/>
        <v>0</v>
      </c>
      <c r="GQ346">
        <f t="shared" si="609"/>
        <v>0</v>
      </c>
      <c r="GR346">
        <f t="shared" si="608"/>
        <v>0</v>
      </c>
      <c r="GS346">
        <f t="shared" si="608"/>
        <v>0</v>
      </c>
      <c r="GT346">
        <f t="shared" si="608"/>
        <v>0</v>
      </c>
      <c r="GU346">
        <f t="shared" si="608"/>
        <v>0</v>
      </c>
      <c r="GV346">
        <f t="shared" si="608"/>
        <v>7585.0867019485449</v>
      </c>
    </row>
    <row r="347" spans="1:204" customFormat="1" x14ac:dyDescent="0.25">
      <c r="A347" s="378">
        <v>15010</v>
      </c>
      <c r="B347" s="32" t="s">
        <v>1019</v>
      </c>
      <c r="C347" t="s">
        <v>876</v>
      </c>
      <c r="D347">
        <v>4</v>
      </c>
      <c r="E347" s="379">
        <v>24940</v>
      </c>
      <c r="F347" s="379">
        <v>12851</v>
      </c>
      <c r="G347" s="379">
        <v>0</v>
      </c>
      <c r="H347" s="379">
        <v>750</v>
      </c>
      <c r="I347" s="379">
        <v>11220</v>
      </c>
      <c r="J347" s="379">
        <v>0</v>
      </c>
      <c r="K347" s="379">
        <v>746</v>
      </c>
      <c r="L347" s="379">
        <v>0</v>
      </c>
      <c r="M347" s="380">
        <v>0</v>
      </c>
      <c r="N347" s="381">
        <f t="shared" si="535"/>
        <v>50507</v>
      </c>
      <c r="O347" s="379">
        <v>30985</v>
      </c>
      <c r="P347" s="379">
        <v>14964</v>
      </c>
      <c r="Q347" s="379">
        <v>0</v>
      </c>
      <c r="R347" s="379">
        <v>0</v>
      </c>
      <c r="S347" s="379">
        <v>9353</v>
      </c>
      <c r="T347" s="379">
        <v>0</v>
      </c>
      <c r="U347" s="379">
        <v>407</v>
      </c>
      <c r="V347" s="379">
        <v>0</v>
      </c>
      <c r="W347" s="480">
        <f>(VLOOKUP(A347,'[1]floresta plant'!$A$4:$F$573,6,0))*1000</f>
        <v>0</v>
      </c>
      <c r="X347" s="24">
        <f t="shared" si="536"/>
        <v>55709</v>
      </c>
      <c r="Y347" s="53">
        <f t="shared" si="528"/>
        <v>0</v>
      </c>
      <c r="Z347" s="53">
        <f t="shared" si="528"/>
        <v>-750</v>
      </c>
      <c r="AA347" s="53">
        <f t="shared" si="528"/>
        <v>-1867</v>
      </c>
      <c r="AB347" s="53">
        <f t="shared" si="528"/>
        <v>0</v>
      </c>
      <c r="AC347" s="53">
        <f t="shared" si="528"/>
        <v>-339</v>
      </c>
      <c r="AD347" s="53">
        <f t="shared" si="528"/>
        <v>0</v>
      </c>
      <c r="AE347" s="53">
        <f t="shared" si="519"/>
        <v>0</v>
      </c>
      <c r="AF347" s="53">
        <f t="shared" si="537"/>
        <v>2113</v>
      </c>
      <c r="AG347" s="53">
        <f t="shared" si="538"/>
        <v>6045</v>
      </c>
      <c r="AH347" s="53">
        <f t="shared" si="539"/>
        <v>-2731.2484905256342</v>
      </c>
      <c r="AI347" s="53">
        <f t="shared" si="605"/>
        <v>5202</v>
      </c>
      <c r="AJ347" s="469">
        <v>0</v>
      </c>
      <c r="AK347" s="469">
        <v>2470.7515094743658</v>
      </c>
      <c r="AL347" s="469">
        <v>0</v>
      </c>
      <c r="AM347" s="470">
        <f t="shared" si="540"/>
        <v>2470.7515094743658</v>
      </c>
      <c r="AN347" s="53">
        <f t="shared" si="541"/>
        <v>-2731.2484905256342</v>
      </c>
      <c r="AO347" s="382">
        <f t="shared" si="542"/>
        <v>2</v>
      </c>
      <c r="AP347">
        <v>4</v>
      </c>
      <c r="AQ347" s="383">
        <f t="shared" si="543"/>
        <v>8158</v>
      </c>
      <c r="AR347" s="383">
        <f t="shared" si="544"/>
        <v>-2956</v>
      </c>
      <c r="AS347" s="383">
        <f t="shared" si="545"/>
        <v>0</v>
      </c>
      <c r="AT347" s="383">
        <f t="shared" si="546"/>
        <v>2956</v>
      </c>
      <c r="AU347" s="383">
        <f t="shared" si="547"/>
        <v>2731.2484905256342</v>
      </c>
      <c r="AV347" s="383">
        <f t="shared" si="548"/>
        <v>1</v>
      </c>
      <c r="AW347" s="383">
        <f t="shared" si="549"/>
        <v>1</v>
      </c>
      <c r="AX347" s="383">
        <f t="shared" si="550"/>
        <v>1</v>
      </c>
      <c r="AY347" s="383">
        <f t="shared" si="551"/>
        <v>0</v>
      </c>
      <c r="AZ347">
        <f t="shared" si="552"/>
        <v>0</v>
      </c>
      <c r="BA347">
        <f t="shared" si="553"/>
        <v>0</v>
      </c>
      <c r="BB347" s="383">
        <f t="shared" si="554"/>
        <v>0</v>
      </c>
      <c r="BC347" s="384">
        <f t="shared" si="610"/>
        <v>0</v>
      </c>
      <c r="BD347" s="384">
        <f t="shared" si="611"/>
        <v>0.25372124492557513</v>
      </c>
      <c r="BE347" s="384">
        <f t="shared" si="612"/>
        <v>0.63159675236806501</v>
      </c>
      <c r="BF347" s="384">
        <f t="shared" si="515"/>
        <v>0</v>
      </c>
      <c r="BG347" s="384">
        <f t="shared" si="515"/>
        <v>0.11468200270635995</v>
      </c>
      <c r="BH347" s="384">
        <f t="shared" si="515"/>
        <v>0</v>
      </c>
      <c r="BI347" s="384">
        <f t="shared" si="515"/>
        <v>0</v>
      </c>
      <c r="BJ347" s="384">
        <f t="shared" si="515"/>
        <v>2113</v>
      </c>
      <c r="BK347" s="384">
        <f t="shared" si="515"/>
        <v>6045</v>
      </c>
      <c r="BL347" s="474">
        <f t="shared" si="555"/>
        <v>2956</v>
      </c>
      <c r="BM347" s="409">
        <f t="shared" si="556"/>
        <v>-2731.2484905256342</v>
      </c>
      <c r="BN347" s="473">
        <f t="shared" si="557"/>
        <v>8158</v>
      </c>
      <c r="BO347" s="387">
        <f t="shared" si="558"/>
        <v>0.36234371169404267</v>
      </c>
      <c r="BP347" s="387">
        <f t="shared" si="559"/>
        <v>0.33479388214337269</v>
      </c>
      <c r="BQ347" s="388">
        <f t="shared" si="560"/>
        <v>0.30286240616258464</v>
      </c>
      <c r="BR347" s="389">
        <f t="shared" si="561"/>
        <v>0</v>
      </c>
      <c r="BS347" s="390">
        <f t="shared" si="562"/>
        <v>0</v>
      </c>
      <c r="BT347" s="391">
        <f t="shared" si="513"/>
        <v>0</v>
      </c>
      <c r="BU347" s="391">
        <f t="shared" si="513"/>
        <v>0</v>
      </c>
      <c r="BV347" s="391">
        <f t="shared" si="513"/>
        <v>0</v>
      </c>
      <c r="BW347" s="391">
        <f t="shared" si="513"/>
        <v>0</v>
      </c>
      <c r="BX347" s="391">
        <f t="shared" si="531"/>
        <v>0</v>
      </c>
      <c r="BY347" s="391">
        <f t="shared" si="531"/>
        <v>0</v>
      </c>
      <c r="BZ347" s="391">
        <f t="shared" si="531"/>
        <v>0</v>
      </c>
      <c r="CA347" s="391">
        <f t="shared" si="531"/>
        <v>0</v>
      </c>
      <c r="CB347" s="391">
        <f t="shared" si="563"/>
        <v>0</v>
      </c>
      <c r="CC347" s="391">
        <f t="shared" si="563"/>
        <v>0</v>
      </c>
      <c r="CD347" s="392">
        <f t="shared" si="564"/>
        <v>0</v>
      </c>
      <c r="CE347" s="393">
        <f t="shared" si="565"/>
        <v>-750</v>
      </c>
      <c r="CF347" s="392">
        <f t="shared" si="529"/>
        <v>0</v>
      </c>
      <c r="CG347" s="392">
        <f t="shared" si="529"/>
        <v>0</v>
      </c>
      <c r="CH347" s="392">
        <f t="shared" si="529"/>
        <v>0</v>
      </c>
      <c r="CI347" s="392">
        <f t="shared" si="529"/>
        <v>0</v>
      </c>
      <c r="CJ347" s="392">
        <f t="shared" si="529"/>
        <v>0</v>
      </c>
      <c r="CK347" s="392">
        <f t="shared" si="529"/>
        <v>0</v>
      </c>
      <c r="CL347" s="392">
        <f t="shared" si="523"/>
        <v>0</v>
      </c>
      <c r="CM347" s="392">
        <f t="shared" si="566"/>
        <v>0</v>
      </c>
      <c r="CN347" s="392">
        <f t="shared" si="567"/>
        <v>0</v>
      </c>
      <c r="CO347" s="394">
        <f t="shared" si="568"/>
        <v>0</v>
      </c>
      <c r="CP347" s="394">
        <f t="shared" si="568"/>
        <v>0</v>
      </c>
      <c r="CQ347" s="395">
        <f t="shared" si="569"/>
        <v>-1867</v>
      </c>
      <c r="CR347" s="394">
        <f t="shared" si="606"/>
        <v>0</v>
      </c>
      <c r="CS347" s="394">
        <f t="shared" si="606"/>
        <v>0</v>
      </c>
      <c r="CT347" s="394">
        <f t="shared" si="606"/>
        <v>0</v>
      </c>
      <c r="CU347" s="394">
        <f t="shared" si="606"/>
        <v>0</v>
      </c>
      <c r="CV347" s="394">
        <f t="shared" si="606"/>
        <v>0</v>
      </c>
      <c r="CW347" s="394">
        <f t="shared" si="606"/>
        <v>0</v>
      </c>
      <c r="CX347" s="396">
        <f t="shared" si="570"/>
        <v>0</v>
      </c>
      <c r="CY347" s="396">
        <f t="shared" si="570"/>
        <v>0</v>
      </c>
      <c r="CZ347" s="397">
        <f t="shared" si="571"/>
        <v>0</v>
      </c>
      <c r="DA347" s="397">
        <f t="shared" si="571"/>
        <v>0</v>
      </c>
      <c r="DB347" s="397">
        <f t="shared" si="571"/>
        <v>0</v>
      </c>
      <c r="DC347" s="397">
        <f t="shared" si="572"/>
        <v>0</v>
      </c>
      <c r="DD347" s="397">
        <f t="shared" si="516"/>
        <v>0</v>
      </c>
      <c r="DE347" s="397">
        <f t="shared" si="516"/>
        <v>0</v>
      </c>
      <c r="DF347" s="397">
        <f t="shared" si="516"/>
        <v>0</v>
      </c>
      <c r="DG347" s="397">
        <f t="shared" si="516"/>
        <v>0</v>
      </c>
      <c r="DH347" s="397">
        <f t="shared" si="516"/>
        <v>0</v>
      </c>
      <c r="DI347" s="398">
        <f t="shared" si="573"/>
        <v>0</v>
      </c>
      <c r="DJ347" s="398">
        <f t="shared" si="573"/>
        <v>0</v>
      </c>
      <c r="DK347" s="399">
        <f t="shared" si="574"/>
        <v>0</v>
      </c>
      <c r="DL347" s="399">
        <f t="shared" si="574"/>
        <v>0</v>
      </c>
      <c r="DM347" s="399">
        <f t="shared" si="574"/>
        <v>0</v>
      </c>
      <c r="DN347" s="399">
        <f t="shared" si="533"/>
        <v>0</v>
      </c>
      <c r="DO347" s="399">
        <f t="shared" si="575"/>
        <v>-339</v>
      </c>
      <c r="DP347" s="399">
        <f t="shared" si="576"/>
        <v>0</v>
      </c>
      <c r="DQ347" s="399">
        <f t="shared" si="576"/>
        <v>0</v>
      </c>
      <c r="DR347" s="399">
        <f t="shared" si="576"/>
        <v>0</v>
      </c>
      <c r="DS347" s="399">
        <f t="shared" si="534"/>
        <v>0</v>
      </c>
      <c r="DT347" s="400">
        <f t="shared" si="577"/>
        <v>0</v>
      </c>
      <c r="DU347" s="400">
        <f t="shared" si="577"/>
        <v>0</v>
      </c>
      <c r="DV347" s="386">
        <f t="shared" si="517"/>
        <v>0</v>
      </c>
      <c r="DW347" s="386">
        <f t="shared" si="517"/>
        <v>0</v>
      </c>
      <c r="DX347" s="386">
        <f t="shared" si="517"/>
        <v>0</v>
      </c>
      <c r="DY347" s="386">
        <f t="shared" si="517"/>
        <v>0</v>
      </c>
      <c r="DZ347" s="386">
        <f t="shared" si="517"/>
        <v>0</v>
      </c>
      <c r="EA347" s="401">
        <f t="shared" si="578"/>
        <v>0</v>
      </c>
      <c r="EB347" s="386">
        <f t="shared" si="579"/>
        <v>0</v>
      </c>
      <c r="EC347" s="386">
        <f t="shared" si="579"/>
        <v>0</v>
      </c>
      <c r="ED347" s="386">
        <f t="shared" si="579"/>
        <v>0</v>
      </c>
      <c r="EE347" s="385">
        <f t="shared" si="580"/>
        <v>0</v>
      </c>
      <c r="EF347" s="385">
        <f t="shared" si="580"/>
        <v>0</v>
      </c>
      <c r="EG347" s="402">
        <f t="shared" si="607"/>
        <v>0</v>
      </c>
      <c r="EH347" s="402">
        <f t="shared" si="607"/>
        <v>0</v>
      </c>
      <c r="EI347" s="402">
        <f t="shared" si="607"/>
        <v>0</v>
      </c>
      <c r="EJ347" s="402">
        <f t="shared" si="607"/>
        <v>0</v>
      </c>
      <c r="EK347" s="402">
        <f t="shared" si="607"/>
        <v>0</v>
      </c>
      <c r="EL347" s="402">
        <f t="shared" si="607"/>
        <v>0</v>
      </c>
      <c r="EM347" s="402">
        <f t="shared" si="581"/>
        <v>0</v>
      </c>
      <c r="EN347" s="402">
        <f t="shared" si="582"/>
        <v>0</v>
      </c>
      <c r="EO347" s="402">
        <f t="shared" si="582"/>
        <v>0</v>
      </c>
      <c r="EP347" s="402">
        <f t="shared" si="583"/>
        <v>0</v>
      </c>
      <c r="EQ347" s="402">
        <f t="shared" si="584"/>
        <v>0</v>
      </c>
      <c r="ER347" s="394">
        <f t="shared" si="530"/>
        <v>0</v>
      </c>
      <c r="ES347" s="394">
        <f t="shared" si="530"/>
        <v>194.25717087521454</v>
      </c>
      <c r="ET347" s="394">
        <f t="shared" si="530"/>
        <v>483.57085069870072</v>
      </c>
      <c r="EU347" s="394">
        <f t="shared" si="530"/>
        <v>0</v>
      </c>
      <c r="EV347" s="394">
        <f t="shared" si="530"/>
        <v>87.804241235596976</v>
      </c>
      <c r="EW347" s="394">
        <f t="shared" si="530"/>
        <v>0</v>
      </c>
      <c r="EX347" s="394">
        <f t="shared" si="524"/>
        <v>0</v>
      </c>
      <c r="EY347" s="403">
        <f t="shared" si="585"/>
        <v>2113</v>
      </c>
      <c r="EZ347" s="394">
        <f t="shared" si="586"/>
        <v>0</v>
      </c>
      <c r="FA347" s="396">
        <f t="shared" si="587"/>
        <v>707.41947296894648</v>
      </c>
      <c r="FB347" s="396">
        <f t="shared" si="587"/>
        <v>639.94826422154131</v>
      </c>
      <c r="FC347" s="404">
        <f t="shared" si="514"/>
        <v>0</v>
      </c>
      <c r="FD347" s="404">
        <f t="shared" si="514"/>
        <v>555.74282912478554</v>
      </c>
      <c r="FE347" s="404">
        <f t="shared" si="514"/>
        <v>1383.4291493012995</v>
      </c>
      <c r="FF347" s="404">
        <f t="shared" si="514"/>
        <v>0</v>
      </c>
      <c r="FG347" s="404">
        <f t="shared" si="532"/>
        <v>251.19575876440302</v>
      </c>
      <c r="FH347" s="404">
        <f t="shared" si="532"/>
        <v>0</v>
      </c>
      <c r="FI347" s="404">
        <f t="shared" si="532"/>
        <v>0</v>
      </c>
      <c r="FJ347" s="404">
        <f t="shared" si="532"/>
        <v>0</v>
      </c>
      <c r="FK347" s="392">
        <f t="shared" si="588"/>
        <v>6045</v>
      </c>
      <c r="FL347" s="384">
        <f t="shared" si="589"/>
        <v>2023.8290175566879</v>
      </c>
      <c r="FM347" s="384">
        <f t="shared" si="589"/>
        <v>1830.8032452528241</v>
      </c>
      <c r="FN347" s="405">
        <f t="shared" si="613"/>
        <v>0</v>
      </c>
      <c r="FO347" s="405">
        <f t="shared" si="614"/>
        <v>0</v>
      </c>
      <c r="FP347" s="405">
        <f t="shared" si="615"/>
        <v>0</v>
      </c>
      <c r="FQ347" s="405">
        <f t="shared" si="518"/>
        <v>0</v>
      </c>
      <c r="FR347" s="405">
        <f t="shared" si="518"/>
        <v>0</v>
      </c>
      <c r="FS347" s="405">
        <f t="shared" si="518"/>
        <v>0</v>
      </c>
      <c r="FT347" s="405">
        <f t="shared" si="518"/>
        <v>0</v>
      </c>
      <c r="FU347" s="405">
        <f t="shared" si="518"/>
        <v>0</v>
      </c>
      <c r="FV347" s="405">
        <f t="shared" si="518"/>
        <v>0</v>
      </c>
      <c r="FW347" s="397">
        <f t="shared" si="590"/>
        <v>-2731.2484905256342</v>
      </c>
      <c r="FX347" s="406">
        <f t="shared" si="591"/>
        <v>0</v>
      </c>
      <c r="FY347" s="331">
        <f t="shared" si="592"/>
        <v>2470.7515094743653</v>
      </c>
      <c r="FZ347" s="382">
        <f t="shared" si="593"/>
        <v>0</v>
      </c>
      <c r="GA347" s="331">
        <f t="shared" si="594"/>
        <v>0</v>
      </c>
      <c r="GB347" s="407">
        <f t="shared" si="595"/>
        <v>0</v>
      </c>
      <c r="GC347" s="407">
        <f t="shared" si="596"/>
        <v>0</v>
      </c>
      <c r="GD347" s="407">
        <f t="shared" si="597"/>
        <v>0</v>
      </c>
      <c r="GE347" s="407">
        <f t="shared" si="598"/>
        <v>0</v>
      </c>
      <c r="GF347" s="407">
        <f t="shared" si="599"/>
        <v>0</v>
      </c>
      <c r="GG347" s="407">
        <f t="shared" si="600"/>
        <v>0</v>
      </c>
      <c r="GH347" s="407">
        <f t="shared" si="601"/>
        <v>-1.1368683772161603E-13</v>
      </c>
      <c r="GI347" s="407">
        <f t="shared" si="602"/>
        <v>2.2737367544323206E-13</v>
      </c>
      <c r="GJ347">
        <f t="shared" si="603"/>
        <v>0</v>
      </c>
      <c r="GK347" s="382">
        <f t="shared" si="604"/>
        <v>1.1368683772161603E-13</v>
      </c>
      <c r="GL347">
        <v>4</v>
      </c>
      <c r="GM347">
        <f t="shared" si="609"/>
        <v>0</v>
      </c>
      <c r="GN347">
        <f t="shared" si="609"/>
        <v>0</v>
      </c>
      <c r="GO347">
        <f t="shared" si="609"/>
        <v>0</v>
      </c>
      <c r="GP347">
        <f t="shared" si="609"/>
        <v>0</v>
      </c>
      <c r="GQ347">
        <f t="shared" si="609"/>
        <v>0</v>
      </c>
      <c r="GR347">
        <f t="shared" si="608"/>
        <v>0</v>
      </c>
      <c r="GS347">
        <f t="shared" si="608"/>
        <v>0</v>
      </c>
      <c r="GT347">
        <f t="shared" si="608"/>
        <v>2113</v>
      </c>
      <c r="GU347">
        <f t="shared" si="608"/>
        <v>6045</v>
      </c>
      <c r="GV347">
        <f t="shared" si="608"/>
        <v>0</v>
      </c>
    </row>
    <row r="348" spans="1:204" customFormat="1" x14ac:dyDescent="0.25">
      <c r="A348" s="378">
        <v>15011</v>
      </c>
      <c r="B348" s="32" t="s">
        <v>1020</v>
      </c>
      <c r="C348" t="s">
        <v>876</v>
      </c>
      <c r="D348">
        <v>4</v>
      </c>
      <c r="E348" s="379">
        <v>7327</v>
      </c>
      <c r="F348" s="379">
        <v>14399</v>
      </c>
      <c r="G348" s="379">
        <v>115</v>
      </c>
      <c r="H348" s="379">
        <v>0</v>
      </c>
      <c r="I348" s="379">
        <v>795</v>
      </c>
      <c r="J348" s="379">
        <v>0</v>
      </c>
      <c r="K348" s="379">
        <v>2122</v>
      </c>
      <c r="L348" s="379">
        <v>0</v>
      </c>
      <c r="M348" s="380">
        <v>0</v>
      </c>
      <c r="N348" s="381">
        <f t="shared" si="535"/>
        <v>24758</v>
      </c>
      <c r="O348" s="379">
        <v>7971</v>
      </c>
      <c r="P348" s="379">
        <v>12309</v>
      </c>
      <c r="Q348" s="379">
        <v>125</v>
      </c>
      <c r="R348" s="379">
        <v>0</v>
      </c>
      <c r="S348" s="379">
        <v>1560</v>
      </c>
      <c r="T348" s="379">
        <v>0</v>
      </c>
      <c r="U348" s="379">
        <v>1760</v>
      </c>
      <c r="V348" s="379">
        <v>0</v>
      </c>
      <c r="W348" s="480">
        <f>(VLOOKUP(A348,'[1]floresta plant'!$A$4:$F$573,6,0))*1000</f>
        <v>0</v>
      </c>
      <c r="X348" s="24">
        <f t="shared" si="536"/>
        <v>23725</v>
      </c>
      <c r="Y348" s="53">
        <f t="shared" si="528"/>
        <v>10</v>
      </c>
      <c r="Z348" s="53">
        <f t="shared" si="528"/>
        <v>0</v>
      </c>
      <c r="AA348" s="53">
        <f t="shared" si="528"/>
        <v>765</v>
      </c>
      <c r="AB348" s="53">
        <f t="shared" si="528"/>
        <v>0</v>
      </c>
      <c r="AC348" s="53">
        <f t="shared" si="528"/>
        <v>-362</v>
      </c>
      <c r="AD348" s="53">
        <f t="shared" si="528"/>
        <v>0</v>
      </c>
      <c r="AE348" s="53">
        <f t="shared" si="519"/>
        <v>0</v>
      </c>
      <c r="AF348" s="53">
        <f t="shared" si="537"/>
        <v>-2090</v>
      </c>
      <c r="AG348" s="53">
        <f t="shared" si="538"/>
        <v>644</v>
      </c>
      <c r="AH348" s="53">
        <f t="shared" si="539"/>
        <v>7880.4858179181165</v>
      </c>
      <c r="AI348" s="53">
        <f t="shared" si="605"/>
        <v>-1033</v>
      </c>
      <c r="AJ348" s="469">
        <v>0</v>
      </c>
      <c r="AK348" s="469">
        <v>6847.4858179181165</v>
      </c>
      <c r="AL348" s="469">
        <v>0</v>
      </c>
      <c r="AM348" s="470">
        <f t="shared" si="540"/>
        <v>6847.4858179181165</v>
      </c>
      <c r="AN348" s="53">
        <f t="shared" si="541"/>
        <v>7880.4858179181165</v>
      </c>
      <c r="AO348" s="382">
        <f t="shared" si="542"/>
        <v>3</v>
      </c>
      <c r="AP348">
        <v>4</v>
      </c>
      <c r="AQ348" s="383">
        <f t="shared" si="543"/>
        <v>1419</v>
      </c>
      <c r="AR348" s="383">
        <f t="shared" si="544"/>
        <v>-2452</v>
      </c>
      <c r="AS348" s="383">
        <f t="shared" si="545"/>
        <v>10</v>
      </c>
      <c r="AT348" s="383">
        <f t="shared" si="546"/>
        <v>2452</v>
      </c>
      <c r="AU348" s="383">
        <f t="shared" si="547"/>
        <v>0</v>
      </c>
      <c r="AV348" s="383">
        <f t="shared" si="548"/>
        <v>1</v>
      </c>
      <c r="AW348" s="383">
        <f t="shared" si="549"/>
        <v>0</v>
      </c>
      <c r="AX348" s="383">
        <f t="shared" si="550"/>
        <v>1</v>
      </c>
      <c r="AY348" s="383">
        <f t="shared" si="551"/>
        <v>10</v>
      </c>
      <c r="AZ348">
        <f t="shared" si="552"/>
        <v>0</v>
      </c>
      <c r="BA348">
        <f t="shared" si="553"/>
        <v>0</v>
      </c>
      <c r="BB348" s="383">
        <f t="shared" si="554"/>
        <v>0</v>
      </c>
      <c r="BC348" s="384">
        <f t="shared" si="610"/>
        <v>10</v>
      </c>
      <c r="BD348" s="384">
        <f t="shared" si="611"/>
        <v>0</v>
      </c>
      <c r="BE348" s="384">
        <f t="shared" si="612"/>
        <v>765</v>
      </c>
      <c r="BF348" s="384">
        <f t="shared" si="515"/>
        <v>0</v>
      </c>
      <c r="BG348" s="384">
        <f t="shared" si="515"/>
        <v>0.14763458401305057</v>
      </c>
      <c r="BH348" s="384">
        <f t="shared" si="515"/>
        <v>0</v>
      </c>
      <c r="BI348" s="384">
        <f t="shared" si="515"/>
        <v>0</v>
      </c>
      <c r="BJ348" s="384">
        <f t="shared" si="515"/>
        <v>0.85236541598694948</v>
      </c>
      <c r="BK348" s="384">
        <f t="shared" si="515"/>
        <v>644</v>
      </c>
      <c r="BL348" s="474">
        <f t="shared" si="555"/>
        <v>2442</v>
      </c>
      <c r="BM348" s="409">
        <f t="shared" si="556"/>
        <v>7880.4858179181165</v>
      </c>
      <c r="BN348" s="473">
        <f t="shared" si="557"/>
        <v>1409</v>
      </c>
      <c r="BO348" s="387">
        <f t="shared" si="558"/>
        <v>1</v>
      </c>
      <c r="BP348" s="387">
        <f t="shared" si="559"/>
        <v>0</v>
      </c>
      <c r="BQ348" s="388">
        <f t="shared" si="560"/>
        <v>0</v>
      </c>
      <c r="BR348" s="389">
        <f t="shared" si="561"/>
        <v>1033</v>
      </c>
      <c r="BS348" s="390">
        <f t="shared" si="562"/>
        <v>10</v>
      </c>
      <c r="BT348" s="391">
        <f t="shared" si="513"/>
        <v>0</v>
      </c>
      <c r="BU348" s="391">
        <f t="shared" si="513"/>
        <v>0</v>
      </c>
      <c r="BV348" s="391">
        <f t="shared" si="513"/>
        <v>0</v>
      </c>
      <c r="BW348" s="391">
        <f t="shared" si="513"/>
        <v>1.4763458401305058</v>
      </c>
      <c r="BX348" s="391">
        <f t="shared" si="531"/>
        <v>0</v>
      </c>
      <c r="BY348" s="391">
        <f t="shared" si="531"/>
        <v>0</v>
      </c>
      <c r="BZ348" s="391">
        <f t="shared" si="531"/>
        <v>8.5236541598694942</v>
      </c>
      <c r="CA348" s="391">
        <f t="shared" si="531"/>
        <v>0</v>
      </c>
      <c r="CB348" s="391">
        <f t="shared" si="563"/>
        <v>0</v>
      </c>
      <c r="CC348" s="391">
        <f t="shared" si="563"/>
        <v>0</v>
      </c>
      <c r="CD348" s="392">
        <f t="shared" si="564"/>
        <v>0</v>
      </c>
      <c r="CE348" s="393">
        <f t="shared" si="565"/>
        <v>0</v>
      </c>
      <c r="CF348" s="392">
        <f t="shared" si="529"/>
        <v>0</v>
      </c>
      <c r="CG348" s="392">
        <f t="shared" si="529"/>
        <v>0</v>
      </c>
      <c r="CH348" s="392">
        <f t="shared" si="529"/>
        <v>0</v>
      </c>
      <c r="CI348" s="392">
        <f t="shared" si="529"/>
        <v>0</v>
      </c>
      <c r="CJ348" s="392">
        <f t="shared" si="529"/>
        <v>0</v>
      </c>
      <c r="CK348" s="392">
        <f t="shared" si="529"/>
        <v>0</v>
      </c>
      <c r="CL348" s="392">
        <f t="shared" si="523"/>
        <v>0</v>
      </c>
      <c r="CM348" s="392">
        <f t="shared" si="566"/>
        <v>0</v>
      </c>
      <c r="CN348" s="392">
        <f t="shared" si="567"/>
        <v>0</v>
      </c>
      <c r="CO348" s="394">
        <f t="shared" si="568"/>
        <v>0</v>
      </c>
      <c r="CP348" s="394">
        <f t="shared" si="568"/>
        <v>0</v>
      </c>
      <c r="CQ348" s="395">
        <f t="shared" si="569"/>
        <v>765</v>
      </c>
      <c r="CR348" s="394">
        <f t="shared" si="606"/>
        <v>0</v>
      </c>
      <c r="CS348" s="394">
        <f t="shared" si="606"/>
        <v>112.94045676998368</v>
      </c>
      <c r="CT348" s="394">
        <f t="shared" si="606"/>
        <v>0</v>
      </c>
      <c r="CU348" s="394">
        <f t="shared" si="606"/>
        <v>0</v>
      </c>
      <c r="CV348" s="394">
        <f t="shared" si="606"/>
        <v>652.0595432300164</v>
      </c>
      <c r="CW348" s="394">
        <f t="shared" si="606"/>
        <v>0</v>
      </c>
      <c r="CX348" s="396">
        <f t="shared" si="570"/>
        <v>0</v>
      </c>
      <c r="CY348" s="396">
        <f t="shared" si="570"/>
        <v>0</v>
      </c>
      <c r="CZ348" s="397">
        <f t="shared" si="571"/>
        <v>0</v>
      </c>
      <c r="DA348" s="397">
        <f t="shared" si="571"/>
        <v>0</v>
      </c>
      <c r="DB348" s="397">
        <f t="shared" si="571"/>
        <v>0</v>
      </c>
      <c r="DC348" s="397">
        <f t="shared" si="572"/>
        <v>0</v>
      </c>
      <c r="DD348" s="397">
        <f t="shared" si="516"/>
        <v>0</v>
      </c>
      <c r="DE348" s="397">
        <f t="shared" si="516"/>
        <v>0</v>
      </c>
      <c r="DF348" s="397">
        <f t="shared" si="516"/>
        <v>0</v>
      </c>
      <c r="DG348" s="397">
        <f t="shared" si="516"/>
        <v>0</v>
      </c>
      <c r="DH348" s="397">
        <f t="shared" si="516"/>
        <v>0</v>
      </c>
      <c r="DI348" s="398">
        <f t="shared" si="573"/>
        <v>0</v>
      </c>
      <c r="DJ348" s="398">
        <f t="shared" si="573"/>
        <v>0</v>
      </c>
      <c r="DK348" s="399">
        <f t="shared" si="574"/>
        <v>0</v>
      </c>
      <c r="DL348" s="399">
        <f t="shared" si="574"/>
        <v>0</v>
      </c>
      <c r="DM348" s="399">
        <f t="shared" si="574"/>
        <v>0</v>
      </c>
      <c r="DN348" s="399">
        <f t="shared" si="533"/>
        <v>0</v>
      </c>
      <c r="DO348" s="399">
        <f t="shared" si="575"/>
        <v>-362</v>
      </c>
      <c r="DP348" s="399">
        <f t="shared" si="576"/>
        <v>0</v>
      </c>
      <c r="DQ348" s="399">
        <f t="shared" si="576"/>
        <v>0</v>
      </c>
      <c r="DR348" s="399">
        <f t="shared" si="576"/>
        <v>0</v>
      </c>
      <c r="DS348" s="399">
        <f t="shared" si="534"/>
        <v>0</v>
      </c>
      <c r="DT348" s="400">
        <f t="shared" si="577"/>
        <v>0</v>
      </c>
      <c r="DU348" s="400">
        <f t="shared" si="577"/>
        <v>0</v>
      </c>
      <c r="DV348" s="386">
        <f t="shared" si="517"/>
        <v>0</v>
      </c>
      <c r="DW348" s="386">
        <f t="shared" si="517"/>
        <v>0</v>
      </c>
      <c r="DX348" s="386">
        <f t="shared" si="517"/>
        <v>0</v>
      </c>
      <c r="DY348" s="386">
        <f t="shared" si="517"/>
        <v>0</v>
      </c>
      <c r="DZ348" s="386">
        <f t="shared" si="517"/>
        <v>0</v>
      </c>
      <c r="EA348" s="401">
        <f t="shared" si="578"/>
        <v>0</v>
      </c>
      <c r="EB348" s="386">
        <f t="shared" si="579"/>
        <v>0</v>
      </c>
      <c r="EC348" s="386">
        <f t="shared" si="579"/>
        <v>0</v>
      </c>
      <c r="ED348" s="386">
        <f t="shared" si="579"/>
        <v>0</v>
      </c>
      <c r="EE348" s="385">
        <f t="shared" si="580"/>
        <v>0</v>
      </c>
      <c r="EF348" s="385">
        <f t="shared" si="580"/>
        <v>0</v>
      </c>
      <c r="EG348" s="402">
        <f t="shared" si="607"/>
        <v>0</v>
      </c>
      <c r="EH348" s="402">
        <f t="shared" si="607"/>
        <v>0</v>
      </c>
      <c r="EI348" s="402">
        <f t="shared" si="607"/>
        <v>0</v>
      </c>
      <c r="EJ348" s="402">
        <f t="shared" si="607"/>
        <v>0</v>
      </c>
      <c r="EK348" s="402">
        <f t="shared" si="607"/>
        <v>0</v>
      </c>
      <c r="EL348" s="402">
        <f t="shared" si="607"/>
        <v>0</v>
      </c>
      <c r="EM348" s="402">
        <f t="shared" si="581"/>
        <v>0</v>
      </c>
      <c r="EN348" s="402">
        <f t="shared" si="582"/>
        <v>0</v>
      </c>
      <c r="EO348" s="402">
        <f t="shared" si="582"/>
        <v>0</v>
      </c>
      <c r="EP348" s="402">
        <f t="shared" si="583"/>
        <v>0</v>
      </c>
      <c r="EQ348" s="402">
        <f t="shared" si="584"/>
        <v>0</v>
      </c>
      <c r="ER348" s="394">
        <f t="shared" si="530"/>
        <v>0</v>
      </c>
      <c r="ES348" s="394">
        <f t="shared" si="530"/>
        <v>0</v>
      </c>
      <c r="ET348" s="394">
        <f t="shared" si="530"/>
        <v>0</v>
      </c>
      <c r="EU348" s="394">
        <f t="shared" si="530"/>
        <v>0</v>
      </c>
      <c r="EV348" s="394">
        <f t="shared" si="530"/>
        <v>0</v>
      </c>
      <c r="EW348" s="394">
        <f t="shared" si="530"/>
        <v>0</v>
      </c>
      <c r="EX348" s="394">
        <f t="shared" si="524"/>
        <v>0</v>
      </c>
      <c r="EY348" s="403">
        <f t="shared" si="585"/>
        <v>-2090</v>
      </c>
      <c r="EZ348" s="394">
        <f t="shared" si="586"/>
        <v>0</v>
      </c>
      <c r="FA348" s="396">
        <f t="shared" si="587"/>
        <v>0</v>
      </c>
      <c r="FB348" s="396">
        <f t="shared" si="587"/>
        <v>0</v>
      </c>
      <c r="FC348" s="404">
        <f t="shared" si="514"/>
        <v>0</v>
      </c>
      <c r="FD348" s="404">
        <f t="shared" si="514"/>
        <v>0</v>
      </c>
      <c r="FE348" s="404">
        <f t="shared" si="514"/>
        <v>0</v>
      </c>
      <c r="FF348" s="404">
        <f t="shared" si="514"/>
        <v>0</v>
      </c>
      <c r="FG348" s="404">
        <f t="shared" si="532"/>
        <v>95.076672104404565</v>
      </c>
      <c r="FH348" s="404">
        <f t="shared" si="532"/>
        <v>0</v>
      </c>
      <c r="FI348" s="404">
        <f t="shared" si="532"/>
        <v>0</v>
      </c>
      <c r="FJ348" s="404">
        <f t="shared" si="532"/>
        <v>548.92332789559543</v>
      </c>
      <c r="FK348" s="392">
        <f t="shared" si="588"/>
        <v>644</v>
      </c>
      <c r="FL348" s="384">
        <f t="shared" si="589"/>
        <v>0</v>
      </c>
      <c r="FM348" s="384">
        <f t="shared" si="589"/>
        <v>0</v>
      </c>
      <c r="FN348" s="405">
        <f t="shared" si="613"/>
        <v>0</v>
      </c>
      <c r="FO348" s="405">
        <f t="shared" si="614"/>
        <v>0</v>
      </c>
      <c r="FP348" s="405">
        <f t="shared" si="615"/>
        <v>0</v>
      </c>
      <c r="FQ348" s="405">
        <f t="shared" si="518"/>
        <v>0</v>
      </c>
      <c r="FR348" s="405">
        <f t="shared" si="518"/>
        <v>152.50652528548125</v>
      </c>
      <c r="FS348" s="405">
        <f t="shared" si="518"/>
        <v>0</v>
      </c>
      <c r="FT348" s="405">
        <f t="shared" si="518"/>
        <v>0</v>
      </c>
      <c r="FU348" s="405">
        <f t="shared" si="518"/>
        <v>880.49347471451881</v>
      </c>
      <c r="FV348" s="405">
        <f t="shared" si="518"/>
        <v>0</v>
      </c>
      <c r="FW348" s="397">
        <f t="shared" si="590"/>
        <v>7880.4858179181165</v>
      </c>
      <c r="FX348" s="406">
        <f t="shared" si="591"/>
        <v>6847.4858179181165</v>
      </c>
      <c r="FY348" s="331">
        <f t="shared" si="592"/>
        <v>6847.4858179181165</v>
      </c>
      <c r="FZ348" s="382">
        <f t="shared" si="593"/>
        <v>0</v>
      </c>
      <c r="GA348" s="331">
        <f t="shared" si="594"/>
        <v>0</v>
      </c>
      <c r="GB348" s="407">
        <f t="shared" si="595"/>
        <v>0</v>
      </c>
      <c r="GC348" s="407">
        <f t="shared" si="596"/>
        <v>-1.1368683772161603E-13</v>
      </c>
      <c r="GD348" s="407">
        <f t="shared" si="597"/>
        <v>0</v>
      </c>
      <c r="GE348" s="407">
        <f t="shared" si="598"/>
        <v>0</v>
      </c>
      <c r="GF348" s="407">
        <f t="shared" si="599"/>
        <v>0</v>
      </c>
      <c r="GG348" s="407">
        <f t="shared" si="600"/>
        <v>0</v>
      </c>
      <c r="GH348" s="407">
        <f t="shared" si="601"/>
        <v>0</v>
      </c>
      <c r="GI348" s="407">
        <f t="shared" si="602"/>
        <v>0</v>
      </c>
      <c r="GJ348">
        <f t="shared" si="603"/>
        <v>0</v>
      </c>
      <c r="GK348" s="382">
        <f t="shared" si="604"/>
        <v>-1.1368683772161603E-13</v>
      </c>
      <c r="GL348">
        <v>4</v>
      </c>
      <c r="GM348">
        <f t="shared" si="609"/>
        <v>10</v>
      </c>
      <c r="GN348">
        <f t="shared" si="609"/>
        <v>0</v>
      </c>
      <c r="GO348">
        <f t="shared" si="609"/>
        <v>765</v>
      </c>
      <c r="GP348">
        <f t="shared" si="609"/>
        <v>0</v>
      </c>
      <c r="GQ348">
        <f t="shared" si="609"/>
        <v>0</v>
      </c>
      <c r="GR348">
        <f t="shared" si="608"/>
        <v>0</v>
      </c>
      <c r="GS348">
        <f t="shared" si="608"/>
        <v>0</v>
      </c>
      <c r="GT348">
        <f t="shared" si="608"/>
        <v>0</v>
      </c>
      <c r="GU348">
        <f t="shared" si="608"/>
        <v>644</v>
      </c>
      <c r="GV348">
        <f t="shared" si="608"/>
        <v>7880.4858179181165</v>
      </c>
    </row>
    <row r="349" spans="1:204" customFormat="1" x14ac:dyDescent="0.25">
      <c r="A349" s="378">
        <v>15012</v>
      </c>
      <c r="B349" s="32" t="s">
        <v>1021</v>
      </c>
      <c r="C349" t="s">
        <v>876</v>
      </c>
      <c r="D349">
        <v>4</v>
      </c>
      <c r="E349" s="379">
        <v>59042</v>
      </c>
      <c r="F349" s="379">
        <v>57213</v>
      </c>
      <c r="G349" s="379">
        <v>0</v>
      </c>
      <c r="H349" s="379">
        <v>0</v>
      </c>
      <c r="I349" s="379">
        <v>5670</v>
      </c>
      <c r="J349" s="379">
        <v>0</v>
      </c>
      <c r="K349" s="379">
        <v>7315</v>
      </c>
      <c r="L349" s="379">
        <v>0</v>
      </c>
      <c r="M349" s="380">
        <v>0</v>
      </c>
      <c r="N349" s="381">
        <f t="shared" si="535"/>
        <v>129240</v>
      </c>
      <c r="O349" s="379">
        <v>52793</v>
      </c>
      <c r="P349" s="379">
        <v>59622</v>
      </c>
      <c r="Q349" s="379">
        <v>0</v>
      </c>
      <c r="R349" s="379">
        <v>0</v>
      </c>
      <c r="S349" s="379">
        <v>6100</v>
      </c>
      <c r="T349" s="379">
        <v>0</v>
      </c>
      <c r="U349" s="379">
        <v>1730</v>
      </c>
      <c r="V349" s="379">
        <v>0</v>
      </c>
      <c r="W349" s="480">
        <f>(VLOOKUP(A349,'[1]floresta plant'!$A$4:$F$573,6,0))*1000</f>
        <v>0</v>
      </c>
      <c r="X349" s="24">
        <f t="shared" si="536"/>
        <v>120245</v>
      </c>
      <c r="Y349" s="53">
        <f t="shared" si="528"/>
        <v>0</v>
      </c>
      <c r="Z349" s="53">
        <f t="shared" si="528"/>
        <v>0</v>
      </c>
      <c r="AA349" s="53">
        <f t="shared" si="528"/>
        <v>430</v>
      </c>
      <c r="AB349" s="53">
        <f t="shared" si="528"/>
        <v>0</v>
      </c>
      <c r="AC349" s="53">
        <f t="shared" si="528"/>
        <v>-5585</v>
      </c>
      <c r="AD349" s="53">
        <f t="shared" si="528"/>
        <v>0</v>
      </c>
      <c r="AE349" s="53">
        <f t="shared" si="519"/>
        <v>0</v>
      </c>
      <c r="AF349" s="53">
        <f t="shared" si="537"/>
        <v>2409</v>
      </c>
      <c r="AG349" s="53">
        <f t="shared" si="538"/>
        <v>-6249</v>
      </c>
      <c r="AH349" s="53">
        <f t="shared" si="539"/>
        <v>71505.640076257216</v>
      </c>
      <c r="AI349" s="53">
        <f t="shared" si="605"/>
        <v>-8995</v>
      </c>
      <c r="AJ349" s="469">
        <v>0</v>
      </c>
      <c r="AK349" s="469">
        <v>62510.640076257216</v>
      </c>
      <c r="AL349" s="469">
        <v>0</v>
      </c>
      <c r="AM349" s="470">
        <f t="shared" si="540"/>
        <v>62510.640076257216</v>
      </c>
      <c r="AN349" s="53">
        <f t="shared" si="541"/>
        <v>71505.640076257216</v>
      </c>
      <c r="AO349" s="382">
        <f t="shared" si="542"/>
        <v>3</v>
      </c>
      <c r="AP349">
        <v>4</v>
      </c>
      <c r="AQ349" s="383">
        <f t="shared" si="543"/>
        <v>2839</v>
      </c>
      <c r="AR349" s="383">
        <f t="shared" si="544"/>
        <v>-11834</v>
      </c>
      <c r="AS349" s="383">
        <f t="shared" si="545"/>
        <v>0</v>
      </c>
      <c r="AT349" s="383">
        <f t="shared" si="546"/>
        <v>11834</v>
      </c>
      <c r="AU349" s="383">
        <f t="shared" si="547"/>
        <v>0</v>
      </c>
      <c r="AV349" s="383">
        <f t="shared" si="548"/>
        <v>1</v>
      </c>
      <c r="AW349" s="383">
        <f t="shared" si="549"/>
        <v>0</v>
      </c>
      <c r="AX349" s="383">
        <f t="shared" si="550"/>
        <v>1</v>
      </c>
      <c r="AY349" s="383">
        <f t="shared" si="551"/>
        <v>0</v>
      </c>
      <c r="AZ349">
        <f t="shared" si="552"/>
        <v>0</v>
      </c>
      <c r="BA349">
        <f t="shared" si="553"/>
        <v>0</v>
      </c>
      <c r="BB349" s="383">
        <f t="shared" si="554"/>
        <v>0</v>
      </c>
      <c r="BC349" s="384">
        <f t="shared" si="610"/>
        <v>0</v>
      </c>
      <c r="BD349" s="384">
        <f t="shared" si="611"/>
        <v>0</v>
      </c>
      <c r="BE349" s="384">
        <f t="shared" si="612"/>
        <v>430</v>
      </c>
      <c r="BF349" s="384">
        <f t="shared" si="515"/>
        <v>0</v>
      </c>
      <c r="BG349" s="384">
        <f t="shared" si="515"/>
        <v>0.47194524252154807</v>
      </c>
      <c r="BH349" s="384">
        <f t="shared" si="515"/>
        <v>0</v>
      </c>
      <c r="BI349" s="384">
        <f t="shared" si="515"/>
        <v>0</v>
      </c>
      <c r="BJ349" s="384">
        <f t="shared" si="515"/>
        <v>2409</v>
      </c>
      <c r="BK349" s="384">
        <f t="shared" si="515"/>
        <v>0.52805475747845187</v>
      </c>
      <c r="BL349" s="474">
        <f t="shared" si="555"/>
        <v>11834</v>
      </c>
      <c r="BM349" s="409">
        <f t="shared" si="556"/>
        <v>71505.640076257216</v>
      </c>
      <c r="BN349" s="473">
        <f t="shared" si="557"/>
        <v>2839</v>
      </c>
      <c r="BO349" s="387">
        <f t="shared" si="558"/>
        <v>1</v>
      </c>
      <c r="BP349" s="387">
        <f t="shared" si="559"/>
        <v>0</v>
      </c>
      <c r="BQ349" s="388">
        <f t="shared" si="560"/>
        <v>0</v>
      </c>
      <c r="BR349" s="389">
        <f t="shared" si="561"/>
        <v>8995</v>
      </c>
      <c r="BS349" s="390">
        <f t="shared" si="562"/>
        <v>0</v>
      </c>
      <c r="BT349" s="391">
        <f t="shared" si="513"/>
        <v>0</v>
      </c>
      <c r="BU349" s="391">
        <f t="shared" si="513"/>
        <v>0</v>
      </c>
      <c r="BV349" s="391">
        <f t="shared" si="513"/>
        <v>0</v>
      </c>
      <c r="BW349" s="391">
        <f t="shared" si="513"/>
        <v>0</v>
      </c>
      <c r="BX349" s="391">
        <f t="shared" si="531"/>
        <v>0</v>
      </c>
      <c r="BY349" s="391">
        <f t="shared" si="531"/>
        <v>0</v>
      </c>
      <c r="BZ349" s="391">
        <f t="shared" si="531"/>
        <v>0</v>
      </c>
      <c r="CA349" s="391">
        <f t="shared" si="531"/>
        <v>0</v>
      </c>
      <c r="CB349" s="391">
        <f t="shared" si="563"/>
        <v>0</v>
      </c>
      <c r="CC349" s="391">
        <f t="shared" si="563"/>
        <v>0</v>
      </c>
      <c r="CD349" s="392">
        <f t="shared" si="564"/>
        <v>0</v>
      </c>
      <c r="CE349" s="393">
        <f t="shared" si="565"/>
        <v>0</v>
      </c>
      <c r="CF349" s="392">
        <f t="shared" si="529"/>
        <v>0</v>
      </c>
      <c r="CG349" s="392">
        <f t="shared" si="529"/>
        <v>0</v>
      </c>
      <c r="CH349" s="392">
        <f t="shared" si="529"/>
        <v>0</v>
      </c>
      <c r="CI349" s="392">
        <f t="shared" si="529"/>
        <v>0</v>
      </c>
      <c r="CJ349" s="392">
        <f t="shared" si="529"/>
        <v>0</v>
      </c>
      <c r="CK349" s="392">
        <f t="shared" si="529"/>
        <v>0</v>
      </c>
      <c r="CL349" s="392">
        <f t="shared" si="523"/>
        <v>0</v>
      </c>
      <c r="CM349" s="392">
        <f t="shared" si="566"/>
        <v>0</v>
      </c>
      <c r="CN349" s="392">
        <f t="shared" si="567"/>
        <v>0</v>
      </c>
      <c r="CO349" s="394">
        <f t="shared" si="568"/>
        <v>0</v>
      </c>
      <c r="CP349" s="394">
        <f t="shared" si="568"/>
        <v>0</v>
      </c>
      <c r="CQ349" s="395">
        <f t="shared" si="569"/>
        <v>430</v>
      </c>
      <c r="CR349" s="394">
        <f t="shared" si="606"/>
        <v>0</v>
      </c>
      <c r="CS349" s="394">
        <f t="shared" si="606"/>
        <v>202.93645428426566</v>
      </c>
      <c r="CT349" s="394">
        <f t="shared" si="606"/>
        <v>0</v>
      </c>
      <c r="CU349" s="394">
        <f t="shared" si="606"/>
        <v>0</v>
      </c>
      <c r="CV349" s="394">
        <f t="shared" si="606"/>
        <v>0</v>
      </c>
      <c r="CW349" s="394">
        <f t="shared" si="606"/>
        <v>227.06354571573431</v>
      </c>
      <c r="CX349" s="396">
        <f t="shared" si="570"/>
        <v>0</v>
      </c>
      <c r="CY349" s="396">
        <f t="shared" si="570"/>
        <v>0</v>
      </c>
      <c r="CZ349" s="397">
        <f t="shared" si="571"/>
        <v>0</v>
      </c>
      <c r="DA349" s="397">
        <f t="shared" si="571"/>
        <v>0</v>
      </c>
      <c r="DB349" s="397">
        <f t="shared" si="571"/>
        <v>0</v>
      </c>
      <c r="DC349" s="397">
        <f t="shared" si="572"/>
        <v>0</v>
      </c>
      <c r="DD349" s="397">
        <f t="shared" si="516"/>
        <v>0</v>
      </c>
      <c r="DE349" s="397">
        <f t="shared" si="516"/>
        <v>0</v>
      </c>
      <c r="DF349" s="397">
        <f t="shared" si="516"/>
        <v>0</v>
      </c>
      <c r="DG349" s="397">
        <f t="shared" si="516"/>
        <v>0</v>
      </c>
      <c r="DH349" s="397">
        <f t="shared" si="516"/>
        <v>0</v>
      </c>
      <c r="DI349" s="398">
        <f t="shared" si="573"/>
        <v>0</v>
      </c>
      <c r="DJ349" s="398">
        <f t="shared" si="573"/>
        <v>0</v>
      </c>
      <c r="DK349" s="399">
        <f t="shared" si="574"/>
        <v>0</v>
      </c>
      <c r="DL349" s="399">
        <f t="shared" si="574"/>
        <v>0</v>
      </c>
      <c r="DM349" s="399">
        <f t="shared" si="574"/>
        <v>0</v>
      </c>
      <c r="DN349" s="399">
        <f t="shared" si="533"/>
        <v>0</v>
      </c>
      <c r="DO349" s="399">
        <f t="shared" si="575"/>
        <v>-5585</v>
      </c>
      <c r="DP349" s="399">
        <f t="shared" si="576"/>
        <v>0</v>
      </c>
      <c r="DQ349" s="399">
        <f t="shared" si="576"/>
        <v>0</v>
      </c>
      <c r="DR349" s="399">
        <f t="shared" si="576"/>
        <v>0</v>
      </c>
      <c r="DS349" s="399">
        <f t="shared" si="534"/>
        <v>0</v>
      </c>
      <c r="DT349" s="400">
        <f t="shared" si="577"/>
        <v>0</v>
      </c>
      <c r="DU349" s="400">
        <f t="shared" si="577"/>
        <v>0</v>
      </c>
      <c r="DV349" s="386">
        <f t="shared" si="517"/>
        <v>0</v>
      </c>
      <c r="DW349" s="386">
        <f t="shared" si="517"/>
        <v>0</v>
      </c>
      <c r="DX349" s="386">
        <f t="shared" si="517"/>
        <v>0</v>
      </c>
      <c r="DY349" s="386">
        <f t="shared" si="517"/>
        <v>0</v>
      </c>
      <c r="DZ349" s="386">
        <f t="shared" si="517"/>
        <v>0</v>
      </c>
      <c r="EA349" s="401">
        <f t="shared" si="578"/>
        <v>0</v>
      </c>
      <c r="EB349" s="386">
        <f t="shared" si="579"/>
        <v>0</v>
      </c>
      <c r="EC349" s="386">
        <f t="shared" si="579"/>
        <v>0</v>
      </c>
      <c r="ED349" s="386">
        <f t="shared" si="579"/>
        <v>0</v>
      </c>
      <c r="EE349" s="385">
        <f t="shared" si="580"/>
        <v>0</v>
      </c>
      <c r="EF349" s="385">
        <f t="shared" si="580"/>
        <v>0</v>
      </c>
      <c r="EG349" s="402">
        <f t="shared" si="607"/>
        <v>0</v>
      </c>
      <c r="EH349" s="402">
        <f t="shared" si="607"/>
        <v>0</v>
      </c>
      <c r="EI349" s="402">
        <f t="shared" si="607"/>
        <v>0</v>
      </c>
      <c r="EJ349" s="402">
        <f t="shared" si="607"/>
        <v>0</v>
      </c>
      <c r="EK349" s="402">
        <f t="shared" si="607"/>
        <v>0</v>
      </c>
      <c r="EL349" s="402">
        <f t="shared" si="607"/>
        <v>0</v>
      </c>
      <c r="EM349" s="402">
        <f t="shared" si="581"/>
        <v>0</v>
      </c>
      <c r="EN349" s="402">
        <f t="shared" si="582"/>
        <v>0</v>
      </c>
      <c r="EO349" s="402">
        <f t="shared" si="582"/>
        <v>0</v>
      </c>
      <c r="EP349" s="402">
        <f t="shared" si="583"/>
        <v>0</v>
      </c>
      <c r="EQ349" s="402">
        <f t="shared" si="584"/>
        <v>0</v>
      </c>
      <c r="ER349" s="394">
        <f t="shared" si="530"/>
        <v>0</v>
      </c>
      <c r="ES349" s="394">
        <f t="shared" si="530"/>
        <v>0</v>
      </c>
      <c r="ET349" s="394">
        <f t="shared" si="530"/>
        <v>0</v>
      </c>
      <c r="EU349" s="394">
        <f t="shared" si="530"/>
        <v>0</v>
      </c>
      <c r="EV349" s="394">
        <f t="shared" si="530"/>
        <v>1136.9160892344094</v>
      </c>
      <c r="EW349" s="394">
        <f t="shared" si="530"/>
        <v>0</v>
      </c>
      <c r="EX349" s="394">
        <f t="shared" si="524"/>
        <v>0</v>
      </c>
      <c r="EY349" s="403">
        <f t="shared" si="585"/>
        <v>2409</v>
      </c>
      <c r="EZ349" s="394">
        <f t="shared" si="586"/>
        <v>1272.0839107655906</v>
      </c>
      <c r="FA349" s="396">
        <f t="shared" si="587"/>
        <v>0</v>
      </c>
      <c r="FB349" s="396">
        <f t="shared" si="587"/>
        <v>0</v>
      </c>
      <c r="FC349" s="404">
        <f t="shared" si="514"/>
        <v>0</v>
      </c>
      <c r="FD349" s="404">
        <f t="shared" si="514"/>
        <v>0</v>
      </c>
      <c r="FE349" s="404">
        <f t="shared" si="514"/>
        <v>0</v>
      </c>
      <c r="FF349" s="404">
        <f t="shared" si="514"/>
        <v>0</v>
      </c>
      <c r="FG349" s="404">
        <f t="shared" si="532"/>
        <v>0</v>
      </c>
      <c r="FH349" s="404">
        <f t="shared" si="532"/>
        <v>0</v>
      </c>
      <c r="FI349" s="404">
        <f t="shared" si="532"/>
        <v>0</v>
      </c>
      <c r="FJ349" s="404">
        <f t="shared" si="532"/>
        <v>0</v>
      </c>
      <c r="FK349" s="392">
        <f t="shared" si="588"/>
        <v>-6249</v>
      </c>
      <c r="FL349" s="384">
        <f t="shared" si="589"/>
        <v>0</v>
      </c>
      <c r="FM349" s="384">
        <f t="shared" si="589"/>
        <v>0</v>
      </c>
      <c r="FN349" s="405">
        <f t="shared" si="613"/>
        <v>0</v>
      </c>
      <c r="FO349" s="405">
        <f t="shared" si="614"/>
        <v>0</v>
      </c>
      <c r="FP349" s="405">
        <f t="shared" si="615"/>
        <v>0</v>
      </c>
      <c r="FQ349" s="405">
        <f t="shared" si="518"/>
        <v>0</v>
      </c>
      <c r="FR349" s="405">
        <f t="shared" si="518"/>
        <v>4245.1474564813252</v>
      </c>
      <c r="FS349" s="405">
        <f t="shared" si="518"/>
        <v>0</v>
      </c>
      <c r="FT349" s="405">
        <f t="shared" si="518"/>
        <v>0</v>
      </c>
      <c r="FU349" s="405">
        <f t="shared" si="518"/>
        <v>0</v>
      </c>
      <c r="FV349" s="405">
        <f t="shared" si="518"/>
        <v>4749.8525435186748</v>
      </c>
      <c r="FW349" s="397">
        <f t="shared" si="590"/>
        <v>71505.640076257216</v>
      </c>
      <c r="FX349" s="406">
        <f t="shared" si="591"/>
        <v>62510.640076257216</v>
      </c>
      <c r="FY349" s="331">
        <f t="shared" si="592"/>
        <v>62510.640076257216</v>
      </c>
      <c r="FZ349" s="382">
        <f t="shared" si="593"/>
        <v>0</v>
      </c>
      <c r="GA349" s="331">
        <f t="shared" si="594"/>
        <v>0</v>
      </c>
      <c r="GB349" s="407">
        <f t="shared" si="595"/>
        <v>0</v>
      </c>
      <c r="GC349" s="407">
        <f t="shared" si="596"/>
        <v>0</v>
      </c>
      <c r="GD349" s="407">
        <f t="shared" si="597"/>
        <v>0</v>
      </c>
      <c r="GE349" s="407">
        <f t="shared" si="598"/>
        <v>0</v>
      </c>
      <c r="GF349" s="407">
        <f t="shared" si="599"/>
        <v>0</v>
      </c>
      <c r="GG349" s="407">
        <f t="shared" si="600"/>
        <v>0</v>
      </c>
      <c r="GH349" s="407">
        <f t="shared" si="601"/>
        <v>0</v>
      </c>
      <c r="GI349" s="407">
        <f t="shared" si="602"/>
        <v>0</v>
      </c>
      <c r="GJ349">
        <f t="shared" si="603"/>
        <v>0</v>
      </c>
      <c r="GK349" s="382">
        <f t="shared" si="604"/>
        <v>0</v>
      </c>
      <c r="GL349">
        <v>4</v>
      </c>
      <c r="GM349">
        <f t="shared" si="609"/>
        <v>0</v>
      </c>
      <c r="GN349">
        <f t="shared" si="609"/>
        <v>0</v>
      </c>
      <c r="GO349">
        <f t="shared" si="609"/>
        <v>430</v>
      </c>
      <c r="GP349">
        <f t="shared" si="609"/>
        <v>0</v>
      </c>
      <c r="GQ349">
        <f t="shared" si="609"/>
        <v>0</v>
      </c>
      <c r="GR349">
        <f t="shared" si="608"/>
        <v>0</v>
      </c>
      <c r="GS349">
        <f t="shared" si="608"/>
        <v>0</v>
      </c>
      <c r="GT349">
        <f t="shared" si="608"/>
        <v>2409</v>
      </c>
      <c r="GU349">
        <f t="shared" si="608"/>
        <v>0</v>
      </c>
      <c r="GV349">
        <f t="shared" si="608"/>
        <v>71505.640076257216</v>
      </c>
    </row>
    <row r="350" spans="1:204" customFormat="1" x14ac:dyDescent="0.25">
      <c r="A350" s="378">
        <v>15013</v>
      </c>
      <c r="B350" s="32" t="s">
        <v>1022</v>
      </c>
      <c r="C350" t="s">
        <v>876</v>
      </c>
      <c r="D350">
        <v>4</v>
      </c>
      <c r="E350" s="379">
        <v>50826</v>
      </c>
      <c r="F350" s="379">
        <v>20581</v>
      </c>
      <c r="G350" s="379">
        <v>0</v>
      </c>
      <c r="H350" s="379">
        <v>1300</v>
      </c>
      <c r="I350" s="379">
        <v>20480</v>
      </c>
      <c r="J350" s="379">
        <v>0</v>
      </c>
      <c r="K350" s="379">
        <v>5337</v>
      </c>
      <c r="L350" s="379">
        <v>0</v>
      </c>
      <c r="M350" s="380">
        <v>0</v>
      </c>
      <c r="N350" s="381">
        <f t="shared" si="535"/>
        <v>98524</v>
      </c>
      <c r="O350" s="379">
        <v>48457</v>
      </c>
      <c r="P350" s="379">
        <v>21684</v>
      </c>
      <c r="Q350" s="379">
        <v>0</v>
      </c>
      <c r="R350" s="379">
        <v>500</v>
      </c>
      <c r="S350" s="379">
        <v>15690</v>
      </c>
      <c r="T350" s="379">
        <v>0</v>
      </c>
      <c r="U350" s="379">
        <v>4485</v>
      </c>
      <c r="V350" s="379">
        <v>0</v>
      </c>
      <c r="W350" s="480">
        <f>(VLOOKUP(A350,'[1]floresta plant'!$A$4:$F$573,6,0))*1000</f>
        <v>0</v>
      </c>
      <c r="X350" s="24">
        <f t="shared" si="536"/>
        <v>90816</v>
      </c>
      <c r="Y350" s="53">
        <f t="shared" si="528"/>
        <v>0</v>
      </c>
      <c r="Z350" s="53">
        <f t="shared" si="528"/>
        <v>-800</v>
      </c>
      <c r="AA350" s="53">
        <f t="shared" si="528"/>
        <v>-4790</v>
      </c>
      <c r="AB350" s="53">
        <f t="shared" si="528"/>
        <v>0</v>
      </c>
      <c r="AC350" s="53">
        <f t="shared" si="528"/>
        <v>-852</v>
      </c>
      <c r="AD350" s="53">
        <f t="shared" si="528"/>
        <v>0</v>
      </c>
      <c r="AE350" s="53">
        <f t="shared" si="519"/>
        <v>0</v>
      </c>
      <c r="AF350" s="53">
        <f t="shared" si="537"/>
        <v>1103</v>
      </c>
      <c r="AG350" s="53">
        <f t="shared" si="538"/>
        <v>-2369</v>
      </c>
      <c r="AH350" s="53">
        <f t="shared" si="539"/>
        <v>55290.46398859295</v>
      </c>
      <c r="AI350" s="53">
        <f t="shared" si="605"/>
        <v>-7708</v>
      </c>
      <c r="AJ350" s="469">
        <v>0</v>
      </c>
      <c r="AK350" s="469">
        <v>47582.46398859295</v>
      </c>
      <c r="AL350" s="469">
        <v>0</v>
      </c>
      <c r="AM350" s="470">
        <f t="shared" si="540"/>
        <v>47582.46398859295</v>
      </c>
      <c r="AN350" s="53">
        <f t="shared" si="541"/>
        <v>55290.46398859295</v>
      </c>
      <c r="AO350" s="382">
        <f t="shared" si="542"/>
        <v>3</v>
      </c>
      <c r="AP350">
        <v>4</v>
      </c>
      <c r="AQ350" s="383">
        <f t="shared" si="543"/>
        <v>1103</v>
      </c>
      <c r="AR350" s="383">
        <f t="shared" si="544"/>
        <v>-8811</v>
      </c>
      <c r="AS350" s="383">
        <f t="shared" si="545"/>
        <v>0</v>
      </c>
      <c r="AT350" s="383">
        <f t="shared" si="546"/>
        <v>8811</v>
      </c>
      <c r="AU350" s="383">
        <f t="shared" si="547"/>
        <v>0</v>
      </c>
      <c r="AV350" s="383">
        <f t="shared" si="548"/>
        <v>1</v>
      </c>
      <c r="AW350" s="383">
        <f t="shared" si="549"/>
        <v>0</v>
      </c>
      <c r="AX350" s="383">
        <f t="shared" si="550"/>
        <v>1</v>
      </c>
      <c r="AY350" s="383">
        <f t="shared" si="551"/>
        <v>0</v>
      </c>
      <c r="AZ350">
        <f t="shared" si="552"/>
        <v>0</v>
      </c>
      <c r="BA350">
        <f t="shared" si="553"/>
        <v>0</v>
      </c>
      <c r="BB350" s="383">
        <f t="shared" si="554"/>
        <v>0</v>
      </c>
      <c r="BC350" s="384">
        <f t="shared" si="610"/>
        <v>0</v>
      </c>
      <c r="BD350" s="384">
        <f t="shared" si="611"/>
        <v>9.0795596413573945E-2</v>
      </c>
      <c r="BE350" s="384">
        <f t="shared" si="612"/>
        <v>0.54363863352627395</v>
      </c>
      <c r="BF350" s="384">
        <f t="shared" si="515"/>
        <v>0</v>
      </c>
      <c r="BG350" s="384">
        <f t="shared" si="515"/>
        <v>9.6697310180456242E-2</v>
      </c>
      <c r="BH350" s="384">
        <f t="shared" si="515"/>
        <v>0</v>
      </c>
      <c r="BI350" s="384">
        <f t="shared" si="515"/>
        <v>0</v>
      </c>
      <c r="BJ350" s="384">
        <f t="shared" si="515"/>
        <v>1103</v>
      </c>
      <c r="BK350" s="384">
        <f t="shared" si="515"/>
        <v>0.26886845987969582</v>
      </c>
      <c r="BL350" s="474">
        <f t="shared" si="555"/>
        <v>8811</v>
      </c>
      <c r="BM350" s="409">
        <f t="shared" si="556"/>
        <v>55290.46398859295</v>
      </c>
      <c r="BN350" s="473">
        <f t="shared" si="557"/>
        <v>1103</v>
      </c>
      <c r="BO350" s="387">
        <f t="shared" si="558"/>
        <v>1</v>
      </c>
      <c r="BP350" s="387">
        <f t="shared" si="559"/>
        <v>0</v>
      </c>
      <c r="BQ350" s="388">
        <f t="shared" si="560"/>
        <v>0</v>
      </c>
      <c r="BR350" s="389">
        <f t="shared" si="561"/>
        <v>7708</v>
      </c>
      <c r="BS350" s="390">
        <f t="shared" si="562"/>
        <v>0</v>
      </c>
      <c r="BT350" s="391">
        <f t="shared" ref="BT350:BZ401" si="616">IF($BS350&gt;0,IF(Z350
&gt;0,0,$AY350*BD350),0)</f>
        <v>0</v>
      </c>
      <c r="BU350" s="391">
        <f t="shared" si="616"/>
        <v>0</v>
      </c>
      <c r="BV350" s="391">
        <f t="shared" si="616"/>
        <v>0</v>
      </c>
      <c r="BW350" s="391">
        <f t="shared" si="616"/>
        <v>0</v>
      </c>
      <c r="BX350" s="391">
        <f t="shared" si="531"/>
        <v>0</v>
      </c>
      <c r="BY350" s="391">
        <f t="shared" si="531"/>
        <v>0</v>
      </c>
      <c r="BZ350" s="391">
        <f t="shared" si="531"/>
        <v>0</v>
      </c>
      <c r="CA350" s="391">
        <f t="shared" si="531"/>
        <v>0</v>
      </c>
      <c r="CB350" s="391">
        <f t="shared" si="563"/>
        <v>0</v>
      </c>
      <c r="CC350" s="391">
        <f t="shared" si="563"/>
        <v>0</v>
      </c>
      <c r="CD350" s="392">
        <f t="shared" si="564"/>
        <v>0</v>
      </c>
      <c r="CE350" s="393">
        <f t="shared" si="565"/>
        <v>-800</v>
      </c>
      <c r="CF350" s="392">
        <f t="shared" si="529"/>
        <v>0</v>
      </c>
      <c r="CG350" s="392">
        <f t="shared" si="529"/>
        <v>0</v>
      </c>
      <c r="CH350" s="392">
        <f t="shared" si="529"/>
        <v>0</v>
      </c>
      <c r="CI350" s="392">
        <f t="shared" si="529"/>
        <v>0</v>
      </c>
      <c r="CJ350" s="392">
        <f t="shared" si="529"/>
        <v>0</v>
      </c>
      <c r="CK350" s="392">
        <f t="shared" si="529"/>
        <v>0</v>
      </c>
      <c r="CL350" s="392">
        <f t="shared" si="523"/>
        <v>0</v>
      </c>
      <c r="CM350" s="392">
        <f t="shared" si="566"/>
        <v>0</v>
      </c>
      <c r="CN350" s="392">
        <f t="shared" si="567"/>
        <v>0</v>
      </c>
      <c r="CO350" s="394">
        <f t="shared" si="568"/>
        <v>0</v>
      </c>
      <c r="CP350" s="394">
        <f t="shared" si="568"/>
        <v>0</v>
      </c>
      <c r="CQ350" s="395">
        <f t="shared" si="569"/>
        <v>-4790</v>
      </c>
      <c r="CR350" s="394">
        <f t="shared" si="606"/>
        <v>0</v>
      </c>
      <c r="CS350" s="394">
        <f t="shared" si="606"/>
        <v>0</v>
      </c>
      <c r="CT350" s="394">
        <f t="shared" si="606"/>
        <v>0</v>
      </c>
      <c r="CU350" s="394">
        <f t="shared" si="606"/>
        <v>0</v>
      </c>
      <c r="CV350" s="394">
        <f t="shared" si="606"/>
        <v>0</v>
      </c>
      <c r="CW350" s="394">
        <f t="shared" si="606"/>
        <v>0</v>
      </c>
      <c r="CX350" s="396">
        <f t="shared" si="570"/>
        <v>0</v>
      </c>
      <c r="CY350" s="396">
        <f t="shared" si="570"/>
        <v>0</v>
      </c>
      <c r="CZ350" s="397">
        <f t="shared" si="571"/>
        <v>0</v>
      </c>
      <c r="DA350" s="397">
        <f t="shared" si="571"/>
        <v>0</v>
      </c>
      <c r="DB350" s="397">
        <f t="shared" si="571"/>
        <v>0</v>
      </c>
      <c r="DC350" s="397">
        <f t="shared" si="572"/>
        <v>0</v>
      </c>
      <c r="DD350" s="397">
        <f t="shared" si="516"/>
        <v>0</v>
      </c>
      <c r="DE350" s="397">
        <f t="shared" si="516"/>
        <v>0</v>
      </c>
      <c r="DF350" s="397">
        <f t="shared" si="516"/>
        <v>0</v>
      </c>
      <c r="DG350" s="397">
        <f t="shared" si="516"/>
        <v>0</v>
      </c>
      <c r="DH350" s="397">
        <f t="shared" si="516"/>
        <v>0</v>
      </c>
      <c r="DI350" s="398">
        <f t="shared" si="573"/>
        <v>0</v>
      </c>
      <c r="DJ350" s="398">
        <f t="shared" si="573"/>
        <v>0</v>
      </c>
      <c r="DK350" s="399">
        <f t="shared" si="574"/>
        <v>0</v>
      </c>
      <c r="DL350" s="399">
        <f t="shared" si="574"/>
        <v>0</v>
      </c>
      <c r="DM350" s="399">
        <f t="shared" si="574"/>
        <v>0</v>
      </c>
      <c r="DN350" s="399">
        <f t="shared" si="533"/>
        <v>0</v>
      </c>
      <c r="DO350" s="399">
        <f t="shared" si="575"/>
        <v>-852</v>
      </c>
      <c r="DP350" s="399">
        <f t="shared" si="576"/>
        <v>0</v>
      </c>
      <c r="DQ350" s="399">
        <f t="shared" si="576"/>
        <v>0</v>
      </c>
      <c r="DR350" s="399">
        <f t="shared" si="576"/>
        <v>0</v>
      </c>
      <c r="DS350" s="399">
        <f t="shared" si="534"/>
        <v>0</v>
      </c>
      <c r="DT350" s="400">
        <f t="shared" si="577"/>
        <v>0</v>
      </c>
      <c r="DU350" s="400">
        <f t="shared" si="577"/>
        <v>0</v>
      </c>
      <c r="DV350" s="386">
        <f t="shared" si="517"/>
        <v>0</v>
      </c>
      <c r="DW350" s="386">
        <f t="shared" si="517"/>
        <v>0</v>
      </c>
      <c r="DX350" s="386">
        <f t="shared" si="517"/>
        <v>0</v>
      </c>
      <c r="DY350" s="386">
        <f t="shared" si="517"/>
        <v>0</v>
      </c>
      <c r="DZ350" s="386">
        <f t="shared" si="517"/>
        <v>0</v>
      </c>
      <c r="EA350" s="401">
        <f t="shared" si="578"/>
        <v>0</v>
      </c>
      <c r="EB350" s="386">
        <f t="shared" si="579"/>
        <v>0</v>
      </c>
      <c r="EC350" s="386">
        <f t="shared" si="579"/>
        <v>0</v>
      </c>
      <c r="ED350" s="386">
        <f t="shared" si="579"/>
        <v>0</v>
      </c>
      <c r="EE350" s="385">
        <f t="shared" si="580"/>
        <v>0</v>
      </c>
      <c r="EF350" s="385">
        <f t="shared" si="580"/>
        <v>0</v>
      </c>
      <c r="EG350" s="402">
        <f t="shared" si="607"/>
        <v>0</v>
      </c>
      <c r="EH350" s="402">
        <f t="shared" si="607"/>
        <v>0</v>
      </c>
      <c r="EI350" s="402">
        <f t="shared" si="607"/>
        <v>0</v>
      </c>
      <c r="EJ350" s="402">
        <f t="shared" si="607"/>
        <v>0</v>
      </c>
      <c r="EK350" s="402">
        <f t="shared" si="607"/>
        <v>0</v>
      </c>
      <c r="EL350" s="402">
        <f t="shared" si="607"/>
        <v>0</v>
      </c>
      <c r="EM350" s="402">
        <f t="shared" si="581"/>
        <v>0</v>
      </c>
      <c r="EN350" s="402">
        <f t="shared" si="582"/>
        <v>0</v>
      </c>
      <c r="EO350" s="402">
        <f t="shared" si="582"/>
        <v>0</v>
      </c>
      <c r="EP350" s="402">
        <f t="shared" si="583"/>
        <v>0</v>
      </c>
      <c r="EQ350" s="402">
        <f t="shared" si="584"/>
        <v>0</v>
      </c>
      <c r="ER350" s="394">
        <f t="shared" si="530"/>
        <v>0</v>
      </c>
      <c r="ES350" s="394">
        <f t="shared" si="530"/>
        <v>100.14754284417207</v>
      </c>
      <c r="ET350" s="394">
        <f t="shared" si="530"/>
        <v>599.63341277948018</v>
      </c>
      <c r="EU350" s="394">
        <f t="shared" si="530"/>
        <v>0</v>
      </c>
      <c r="EV350" s="394">
        <f t="shared" si="530"/>
        <v>106.65713312904323</v>
      </c>
      <c r="EW350" s="394">
        <f t="shared" si="530"/>
        <v>0</v>
      </c>
      <c r="EX350" s="394">
        <f t="shared" si="524"/>
        <v>0</v>
      </c>
      <c r="EY350" s="403">
        <f t="shared" si="585"/>
        <v>1103</v>
      </c>
      <c r="EZ350" s="394">
        <f t="shared" si="586"/>
        <v>296.56191124730447</v>
      </c>
      <c r="FA350" s="396">
        <f t="shared" si="587"/>
        <v>0</v>
      </c>
      <c r="FB350" s="396">
        <f t="shared" si="587"/>
        <v>0</v>
      </c>
      <c r="FC350" s="404">
        <f t="shared" ref="FC350:FI401" si="617">IF($FK350&gt;0,IF(Y350&gt;0,0,$FK350*$BO350*BC350),0)</f>
        <v>0</v>
      </c>
      <c r="FD350" s="404">
        <f t="shared" si="617"/>
        <v>0</v>
      </c>
      <c r="FE350" s="404">
        <f t="shared" si="617"/>
        <v>0</v>
      </c>
      <c r="FF350" s="404">
        <f t="shared" si="617"/>
        <v>0</v>
      </c>
      <c r="FG350" s="404">
        <f t="shared" si="532"/>
        <v>0</v>
      </c>
      <c r="FH350" s="404">
        <f t="shared" si="532"/>
        <v>0</v>
      </c>
      <c r="FI350" s="404">
        <f t="shared" si="532"/>
        <v>0</v>
      </c>
      <c r="FJ350" s="404">
        <f t="shared" si="532"/>
        <v>0</v>
      </c>
      <c r="FK350" s="392">
        <f t="shared" si="588"/>
        <v>-2369</v>
      </c>
      <c r="FL350" s="384">
        <f t="shared" si="589"/>
        <v>0</v>
      </c>
      <c r="FM350" s="384">
        <f t="shared" si="589"/>
        <v>0</v>
      </c>
      <c r="FN350" s="405">
        <f t="shared" si="613"/>
        <v>0</v>
      </c>
      <c r="FO350" s="405">
        <f t="shared" si="614"/>
        <v>699.85245715582801</v>
      </c>
      <c r="FP350" s="405">
        <f t="shared" si="615"/>
        <v>4190.3665872205192</v>
      </c>
      <c r="FQ350" s="405">
        <f t="shared" si="518"/>
        <v>0</v>
      </c>
      <c r="FR350" s="405">
        <f t="shared" si="518"/>
        <v>745.34286687095675</v>
      </c>
      <c r="FS350" s="405">
        <f t="shared" si="518"/>
        <v>0</v>
      </c>
      <c r="FT350" s="405">
        <f t="shared" si="518"/>
        <v>0</v>
      </c>
      <c r="FU350" s="405">
        <f t="shared" si="518"/>
        <v>0</v>
      </c>
      <c r="FV350" s="405">
        <f t="shared" si="518"/>
        <v>2072.4380887526954</v>
      </c>
      <c r="FW350" s="397">
        <f t="shared" si="590"/>
        <v>55290.46398859295</v>
      </c>
      <c r="FX350" s="406">
        <f t="shared" si="591"/>
        <v>47582.46398859295</v>
      </c>
      <c r="FY350" s="331">
        <f t="shared" si="592"/>
        <v>47582.46398859295</v>
      </c>
      <c r="FZ350" s="382">
        <f t="shared" si="593"/>
        <v>0</v>
      </c>
      <c r="GA350" s="331">
        <f t="shared" si="594"/>
        <v>0</v>
      </c>
      <c r="GB350" s="407">
        <f t="shared" si="595"/>
        <v>0</v>
      </c>
      <c r="GC350" s="407">
        <f t="shared" si="596"/>
        <v>0</v>
      </c>
      <c r="GD350" s="407">
        <f t="shared" si="597"/>
        <v>0</v>
      </c>
      <c r="GE350" s="407">
        <f t="shared" si="598"/>
        <v>0</v>
      </c>
      <c r="GF350" s="407">
        <f t="shared" si="599"/>
        <v>0</v>
      </c>
      <c r="GG350" s="407">
        <f t="shared" si="600"/>
        <v>0</v>
      </c>
      <c r="GH350" s="407">
        <f t="shared" si="601"/>
        <v>0</v>
      </c>
      <c r="GI350" s="407">
        <f t="shared" si="602"/>
        <v>0</v>
      </c>
      <c r="GJ350">
        <f t="shared" si="603"/>
        <v>0</v>
      </c>
      <c r="GK350" s="382">
        <f t="shared" si="604"/>
        <v>0</v>
      </c>
      <c r="GL350">
        <v>4</v>
      </c>
      <c r="GM350">
        <f t="shared" si="609"/>
        <v>0</v>
      </c>
      <c r="GN350">
        <f t="shared" si="609"/>
        <v>0</v>
      </c>
      <c r="GO350">
        <f t="shared" si="609"/>
        <v>0</v>
      </c>
      <c r="GP350">
        <f t="shared" si="609"/>
        <v>0</v>
      </c>
      <c r="GQ350">
        <f t="shared" si="609"/>
        <v>0</v>
      </c>
      <c r="GR350">
        <f t="shared" si="608"/>
        <v>0</v>
      </c>
      <c r="GS350">
        <f t="shared" si="608"/>
        <v>0</v>
      </c>
      <c r="GT350">
        <f t="shared" si="608"/>
        <v>1103</v>
      </c>
      <c r="GU350">
        <f t="shared" si="608"/>
        <v>0</v>
      </c>
      <c r="GV350">
        <f t="shared" si="608"/>
        <v>55290.46398859295</v>
      </c>
    </row>
    <row r="351" spans="1:204" customFormat="1" x14ac:dyDescent="0.25">
      <c r="A351" s="378">
        <v>15014</v>
      </c>
      <c r="B351" s="32" t="s">
        <v>1023</v>
      </c>
      <c r="C351" t="s">
        <v>876</v>
      </c>
      <c r="D351">
        <v>4</v>
      </c>
      <c r="E351" s="379">
        <v>15808</v>
      </c>
      <c r="F351" s="379">
        <v>9531</v>
      </c>
      <c r="G351" s="379">
        <v>276</v>
      </c>
      <c r="H351" s="379">
        <v>350</v>
      </c>
      <c r="I351" s="379">
        <v>9926</v>
      </c>
      <c r="J351" s="379">
        <v>0</v>
      </c>
      <c r="K351" s="379">
        <v>24125</v>
      </c>
      <c r="L351" s="379">
        <v>0</v>
      </c>
      <c r="M351" s="380">
        <v>0</v>
      </c>
      <c r="N351" s="381">
        <f t="shared" si="535"/>
        <v>60016</v>
      </c>
      <c r="O351" s="379">
        <v>15724</v>
      </c>
      <c r="P351" s="379">
        <v>9517</v>
      </c>
      <c r="Q351" s="379">
        <v>266</v>
      </c>
      <c r="R351" s="379">
        <v>1070</v>
      </c>
      <c r="S351" s="379">
        <v>11386</v>
      </c>
      <c r="T351" s="379">
        <v>0</v>
      </c>
      <c r="U351" s="379">
        <v>18860</v>
      </c>
      <c r="V351" s="379">
        <v>0</v>
      </c>
      <c r="W351" s="480">
        <f>(VLOOKUP(A351,'[1]floresta plant'!$A$4:$F$573,6,0))*1000</f>
        <v>0</v>
      </c>
      <c r="X351" s="24">
        <f t="shared" si="536"/>
        <v>56823</v>
      </c>
      <c r="Y351" s="53">
        <f t="shared" si="528"/>
        <v>-10</v>
      </c>
      <c r="Z351" s="53">
        <f t="shared" si="528"/>
        <v>720</v>
      </c>
      <c r="AA351" s="53">
        <f t="shared" si="528"/>
        <v>1460</v>
      </c>
      <c r="AB351" s="53">
        <f t="shared" si="528"/>
        <v>0</v>
      </c>
      <c r="AC351" s="53">
        <f t="shared" si="528"/>
        <v>-5265</v>
      </c>
      <c r="AD351" s="53">
        <f t="shared" si="528"/>
        <v>0</v>
      </c>
      <c r="AE351" s="53">
        <f t="shared" si="519"/>
        <v>0</v>
      </c>
      <c r="AF351" s="53">
        <f t="shared" si="537"/>
        <v>-14</v>
      </c>
      <c r="AG351" s="53">
        <f t="shared" si="538"/>
        <v>-84</v>
      </c>
      <c r="AH351" s="53">
        <f t="shared" si="539"/>
        <v>176837.40640108535</v>
      </c>
      <c r="AI351" s="53">
        <f t="shared" si="605"/>
        <v>-3193</v>
      </c>
      <c r="AJ351" s="469">
        <v>0</v>
      </c>
      <c r="AK351" s="469">
        <v>173644.40640108535</v>
      </c>
      <c r="AL351" s="469">
        <v>0</v>
      </c>
      <c r="AM351" s="470">
        <f t="shared" si="540"/>
        <v>173644.40640108535</v>
      </c>
      <c r="AN351" s="53">
        <f t="shared" si="541"/>
        <v>176837.40640108535</v>
      </c>
      <c r="AO351" s="382">
        <f t="shared" si="542"/>
        <v>3</v>
      </c>
      <c r="AP351">
        <v>4</v>
      </c>
      <c r="AQ351" s="383">
        <f t="shared" si="543"/>
        <v>2180</v>
      </c>
      <c r="AR351" s="383">
        <f t="shared" si="544"/>
        <v>-5373</v>
      </c>
      <c r="AS351" s="383">
        <f t="shared" si="545"/>
        <v>0</v>
      </c>
      <c r="AT351" s="383">
        <f t="shared" si="546"/>
        <v>5363</v>
      </c>
      <c r="AU351" s="383">
        <f t="shared" si="547"/>
        <v>0</v>
      </c>
      <c r="AV351" s="383">
        <f t="shared" si="548"/>
        <v>1</v>
      </c>
      <c r="AW351" s="383">
        <f t="shared" si="549"/>
        <v>0</v>
      </c>
      <c r="AX351" s="383">
        <f t="shared" si="550"/>
        <v>1</v>
      </c>
      <c r="AY351" s="383">
        <f t="shared" si="551"/>
        <v>0</v>
      </c>
      <c r="AZ351">
        <f t="shared" si="552"/>
        <v>0</v>
      </c>
      <c r="BA351">
        <f t="shared" si="553"/>
        <v>0</v>
      </c>
      <c r="BB351" s="383">
        <f t="shared" si="554"/>
        <v>0</v>
      </c>
      <c r="BC351" s="384">
        <f t="shared" si="610"/>
        <v>1.8611576400521124E-3</v>
      </c>
      <c r="BD351" s="384">
        <f t="shared" si="611"/>
        <v>720</v>
      </c>
      <c r="BE351" s="384">
        <f t="shared" si="612"/>
        <v>1460</v>
      </c>
      <c r="BF351" s="384">
        <f t="shared" si="515"/>
        <v>0</v>
      </c>
      <c r="BG351" s="384">
        <f t="shared" si="515"/>
        <v>0.97989949748743721</v>
      </c>
      <c r="BH351" s="384">
        <f t="shared" si="515"/>
        <v>0</v>
      </c>
      <c r="BI351" s="384">
        <f t="shared" si="515"/>
        <v>0</v>
      </c>
      <c r="BJ351" s="384">
        <f t="shared" si="515"/>
        <v>2.6056206960729574E-3</v>
      </c>
      <c r="BK351" s="384">
        <f t="shared" si="515"/>
        <v>1.5633724176437745E-2</v>
      </c>
      <c r="BL351" s="474">
        <f t="shared" si="555"/>
        <v>5373</v>
      </c>
      <c r="BM351" s="409">
        <f t="shared" si="556"/>
        <v>176837.40640108535</v>
      </c>
      <c r="BN351" s="473">
        <f t="shared" si="557"/>
        <v>2180</v>
      </c>
      <c r="BO351" s="387">
        <f t="shared" si="558"/>
        <v>1</v>
      </c>
      <c r="BP351" s="387">
        <f t="shared" si="559"/>
        <v>0</v>
      </c>
      <c r="BQ351" s="388">
        <f t="shared" si="560"/>
        <v>0</v>
      </c>
      <c r="BR351" s="389">
        <f t="shared" si="561"/>
        <v>3193</v>
      </c>
      <c r="BS351" s="390">
        <f t="shared" si="562"/>
        <v>-10</v>
      </c>
      <c r="BT351" s="391">
        <f t="shared" si="616"/>
        <v>0</v>
      </c>
      <c r="BU351" s="391">
        <f t="shared" si="616"/>
        <v>0</v>
      </c>
      <c r="BV351" s="391">
        <f t="shared" si="616"/>
        <v>0</v>
      </c>
      <c r="BW351" s="391">
        <f t="shared" si="616"/>
        <v>0</v>
      </c>
      <c r="BX351" s="391">
        <f t="shared" si="531"/>
        <v>0</v>
      </c>
      <c r="BY351" s="391">
        <f t="shared" si="531"/>
        <v>0</v>
      </c>
      <c r="BZ351" s="391">
        <f t="shared" si="531"/>
        <v>0</v>
      </c>
      <c r="CA351" s="391">
        <f t="shared" si="531"/>
        <v>0</v>
      </c>
      <c r="CB351" s="391">
        <f t="shared" si="563"/>
        <v>0</v>
      </c>
      <c r="CC351" s="391">
        <f t="shared" si="563"/>
        <v>0</v>
      </c>
      <c r="CD351" s="392">
        <f t="shared" si="564"/>
        <v>1.340033500837521</v>
      </c>
      <c r="CE351" s="393">
        <f t="shared" si="565"/>
        <v>720</v>
      </c>
      <c r="CF351" s="392">
        <f t="shared" si="529"/>
        <v>0</v>
      </c>
      <c r="CG351" s="392">
        <f t="shared" si="529"/>
        <v>0</v>
      </c>
      <c r="CH351" s="392">
        <f t="shared" si="529"/>
        <v>705.5276381909548</v>
      </c>
      <c r="CI351" s="392">
        <f t="shared" si="529"/>
        <v>0</v>
      </c>
      <c r="CJ351" s="392">
        <f t="shared" si="529"/>
        <v>0</v>
      </c>
      <c r="CK351" s="392">
        <f t="shared" si="529"/>
        <v>1.8760469011725294</v>
      </c>
      <c r="CL351" s="392">
        <f t="shared" si="523"/>
        <v>11.256281407035177</v>
      </c>
      <c r="CM351" s="392">
        <f t="shared" si="566"/>
        <v>0</v>
      </c>
      <c r="CN351" s="392">
        <f t="shared" si="567"/>
        <v>0</v>
      </c>
      <c r="CO351" s="394">
        <f t="shared" si="568"/>
        <v>2.7172901544760841</v>
      </c>
      <c r="CP351" s="394">
        <f t="shared" si="568"/>
        <v>0</v>
      </c>
      <c r="CQ351" s="395">
        <f t="shared" si="569"/>
        <v>1460</v>
      </c>
      <c r="CR351" s="394">
        <f t="shared" si="606"/>
        <v>0</v>
      </c>
      <c r="CS351" s="394">
        <f t="shared" si="606"/>
        <v>1430.6532663316584</v>
      </c>
      <c r="CT351" s="394">
        <f t="shared" si="606"/>
        <v>0</v>
      </c>
      <c r="CU351" s="394">
        <f t="shared" si="606"/>
        <v>0</v>
      </c>
      <c r="CV351" s="394">
        <f t="shared" si="606"/>
        <v>3.8042062162665178</v>
      </c>
      <c r="CW351" s="394">
        <f t="shared" si="606"/>
        <v>22.825237297599106</v>
      </c>
      <c r="CX351" s="396">
        <f t="shared" si="570"/>
        <v>0</v>
      </c>
      <c r="CY351" s="396">
        <f t="shared" si="570"/>
        <v>0</v>
      </c>
      <c r="CZ351" s="397">
        <f t="shared" si="571"/>
        <v>0</v>
      </c>
      <c r="DA351" s="397">
        <f t="shared" si="571"/>
        <v>0</v>
      </c>
      <c r="DB351" s="397">
        <f t="shared" si="571"/>
        <v>0</v>
      </c>
      <c r="DC351" s="397">
        <f t="shared" si="572"/>
        <v>0</v>
      </c>
      <c r="DD351" s="397">
        <f t="shared" si="516"/>
        <v>0</v>
      </c>
      <c r="DE351" s="397">
        <f t="shared" si="516"/>
        <v>0</v>
      </c>
      <c r="DF351" s="397">
        <f t="shared" si="516"/>
        <v>0</v>
      </c>
      <c r="DG351" s="397">
        <f t="shared" si="516"/>
        <v>0</v>
      </c>
      <c r="DH351" s="397">
        <f t="shared" si="516"/>
        <v>0</v>
      </c>
      <c r="DI351" s="398">
        <f t="shared" si="573"/>
        <v>0</v>
      </c>
      <c r="DJ351" s="398">
        <f t="shared" si="573"/>
        <v>0</v>
      </c>
      <c r="DK351" s="399">
        <f t="shared" si="574"/>
        <v>0</v>
      </c>
      <c r="DL351" s="399">
        <f t="shared" si="574"/>
        <v>0</v>
      </c>
      <c r="DM351" s="399">
        <f t="shared" si="574"/>
        <v>0</v>
      </c>
      <c r="DN351" s="399">
        <f t="shared" si="533"/>
        <v>0</v>
      </c>
      <c r="DO351" s="399">
        <f t="shared" si="575"/>
        <v>-5265</v>
      </c>
      <c r="DP351" s="399">
        <f t="shared" si="576"/>
        <v>0</v>
      </c>
      <c r="DQ351" s="399">
        <f t="shared" si="576"/>
        <v>0</v>
      </c>
      <c r="DR351" s="399">
        <f t="shared" si="576"/>
        <v>0</v>
      </c>
      <c r="DS351" s="399">
        <f t="shared" si="534"/>
        <v>0</v>
      </c>
      <c r="DT351" s="400">
        <f t="shared" si="577"/>
        <v>0</v>
      </c>
      <c r="DU351" s="400">
        <f t="shared" si="577"/>
        <v>0</v>
      </c>
      <c r="DV351" s="386">
        <f t="shared" si="517"/>
        <v>0</v>
      </c>
      <c r="DW351" s="386">
        <f t="shared" si="517"/>
        <v>0</v>
      </c>
      <c r="DX351" s="386">
        <f t="shared" si="517"/>
        <v>0</v>
      </c>
      <c r="DY351" s="386">
        <f t="shared" si="517"/>
        <v>0</v>
      </c>
      <c r="DZ351" s="386">
        <f t="shared" si="517"/>
        <v>0</v>
      </c>
      <c r="EA351" s="401">
        <f t="shared" si="578"/>
        <v>0</v>
      </c>
      <c r="EB351" s="386">
        <f t="shared" si="579"/>
        <v>0</v>
      </c>
      <c r="EC351" s="386">
        <f t="shared" si="579"/>
        <v>0</v>
      </c>
      <c r="ED351" s="386">
        <f t="shared" si="579"/>
        <v>0</v>
      </c>
      <c r="EE351" s="385">
        <f t="shared" si="580"/>
        <v>0</v>
      </c>
      <c r="EF351" s="385">
        <f t="shared" si="580"/>
        <v>0</v>
      </c>
      <c r="EG351" s="402">
        <f t="shared" si="607"/>
        <v>0</v>
      </c>
      <c r="EH351" s="402">
        <f t="shared" si="607"/>
        <v>0</v>
      </c>
      <c r="EI351" s="402">
        <f t="shared" si="607"/>
        <v>0</v>
      </c>
      <c r="EJ351" s="402">
        <f t="shared" si="607"/>
        <v>0</v>
      </c>
      <c r="EK351" s="402">
        <f t="shared" si="607"/>
        <v>0</v>
      </c>
      <c r="EL351" s="402">
        <f t="shared" si="607"/>
        <v>0</v>
      </c>
      <c r="EM351" s="402">
        <f t="shared" si="581"/>
        <v>0</v>
      </c>
      <c r="EN351" s="402">
        <f t="shared" si="582"/>
        <v>0</v>
      </c>
      <c r="EO351" s="402">
        <f t="shared" si="582"/>
        <v>0</v>
      </c>
      <c r="EP351" s="402">
        <f t="shared" si="583"/>
        <v>0</v>
      </c>
      <c r="EQ351" s="402">
        <f t="shared" si="584"/>
        <v>0</v>
      </c>
      <c r="ER351" s="394">
        <f t="shared" si="530"/>
        <v>0</v>
      </c>
      <c r="ES351" s="394">
        <f t="shared" si="530"/>
        <v>0</v>
      </c>
      <c r="ET351" s="394">
        <f t="shared" si="530"/>
        <v>0</v>
      </c>
      <c r="EU351" s="394">
        <f t="shared" si="530"/>
        <v>0</v>
      </c>
      <c r="EV351" s="394">
        <f t="shared" si="530"/>
        <v>0</v>
      </c>
      <c r="EW351" s="394">
        <f t="shared" si="530"/>
        <v>0</v>
      </c>
      <c r="EX351" s="394">
        <f t="shared" si="524"/>
        <v>0</v>
      </c>
      <c r="EY351" s="403">
        <f t="shared" si="585"/>
        <v>-14</v>
      </c>
      <c r="EZ351" s="394">
        <f t="shared" si="586"/>
        <v>0</v>
      </c>
      <c r="FA351" s="396">
        <f t="shared" si="587"/>
        <v>0</v>
      </c>
      <c r="FB351" s="396">
        <f t="shared" si="587"/>
        <v>0</v>
      </c>
      <c r="FC351" s="404">
        <f t="shared" si="617"/>
        <v>0</v>
      </c>
      <c r="FD351" s="404">
        <f t="shared" si="617"/>
        <v>0</v>
      </c>
      <c r="FE351" s="404">
        <f t="shared" si="617"/>
        <v>0</v>
      </c>
      <c r="FF351" s="404">
        <f t="shared" si="617"/>
        <v>0</v>
      </c>
      <c r="FG351" s="404">
        <f t="shared" si="532"/>
        <v>0</v>
      </c>
      <c r="FH351" s="404">
        <f t="shared" si="532"/>
        <v>0</v>
      </c>
      <c r="FI351" s="404">
        <f t="shared" si="532"/>
        <v>0</v>
      </c>
      <c r="FJ351" s="404">
        <f t="shared" si="532"/>
        <v>0</v>
      </c>
      <c r="FK351" s="392">
        <f t="shared" si="588"/>
        <v>-84</v>
      </c>
      <c r="FL351" s="384">
        <f t="shared" si="589"/>
        <v>0</v>
      </c>
      <c r="FM351" s="384">
        <f t="shared" si="589"/>
        <v>0</v>
      </c>
      <c r="FN351" s="405">
        <f t="shared" si="613"/>
        <v>5.9426763446863946</v>
      </c>
      <c r="FO351" s="405">
        <f t="shared" si="614"/>
        <v>0</v>
      </c>
      <c r="FP351" s="405">
        <f t="shared" si="615"/>
        <v>0</v>
      </c>
      <c r="FQ351" s="405">
        <f t="shared" si="518"/>
        <v>0</v>
      </c>
      <c r="FR351" s="405">
        <f t="shared" si="518"/>
        <v>3128.8190954773872</v>
      </c>
      <c r="FS351" s="405">
        <f t="shared" si="518"/>
        <v>0</v>
      </c>
      <c r="FT351" s="405">
        <f t="shared" si="518"/>
        <v>0</v>
      </c>
      <c r="FU351" s="405">
        <f t="shared" si="518"/>
        <v>8.3197468825609526</v>
      </c>
      <c r="FV351" s="405">
        <f t="shared" si="518"/>
        <v>49.918481295365716</v>
      </c>
      <c r="FW351" s="397">
        <f t="shared" si="590"/>
        <v>176837.40640108535</v>
      </c>
      <c r="FX351" s="406">
        <f t="shared" si="591"/>
        <v>173644.40640108535</v>
      </c>
      <c r="FY351" s="331">
        <f t="shared" si="592"/>
        <v>173644.40640108535</v>
      </c>
      <c r="FZ351" s="382">
        <f t="shared" si="593"/>
        <v>0</v>
      </c>
      <c r="GA351" s="331">
        <f t="shared" si="594"/>
        <v>0</v>
      </c>
      <c r="GB351" s="407">
        <f t="shared" si="595"/>
        <v>-9.9698027611339057E-14</v>
      </c>
      <c r="GC351" s="407">
        <f t="shared" si="596"/>
        <v>-1.7985612998927536E-13</v>
      </c>
      <c r="GD351" s="407">
        <f t="shared" si="597"/>
        <v>0</v>
      </c>
      <c r="GE351" s="407">
        <f t="shared" si="598"/>
        <v>0</v>
      </c>
      <c r="GF351" s="407">
        <f t="shared" si="599"/>
        <v>0</v>
      </c>
      <c r="GG351" s="407">
        <f t="shared" si="600"/>
        <v>0</v>
      </c>
      <c r="GH351" s="407">
        <f t="shared" si="601"/>
        <v>0</v>
      </c>
      <c r="GI351" s="407">
        <f t="shared" si="602"/>
        <v>0</v>
      </c>
      <c r="GJ351">
        <f t="shared" si="603"/>
        <v>0</v>
      </c>
      <c r="GK351" s="382">
        <f t="shared" si="604"/>
        <v>-2.7955415760061442E-13</v>
      </c>
      <c r="GL351">
        <v>4</v>
      </c>
      <c r="GM351">
        <f t="shared" si="609"/>
        <v>0</v>
      </c>
      <c r="GN351">
        <f t="shared" si="609"/>
        <v>720</v>
      </c>
      <c r="GO351">
        <f t="shared" si="609"/>
        <v>1460</v>
      </c>
      <c r="GP351">
        <f t="shared" si="609"/>
        <v>0</v>
      </c>
      <c r="GQ351">
        <f t="shared" si="609"/>
        <v>0</v>
      </c>
      <c r="GR351">
        <f t="shared" si="608"/>
        <v>0</v>
      </c>
      <c r="GS351">
        <f t="shared" si="608"/>
        <v>0</v>
      </c>
      <c r="GT351">
        <f t="shared" si="608"/>
        <v>0</v>
      </c>
      <c r="GU351">
        <f t="shared" si="608"/>
        <v>0</v>
      </c>
      <c r="GV351">
        <f t="shared" si="608"/>
        <v>176837.40640108535</v>
      </c>
    </row>
    <row r="352" spans="1:204" customFormat="1" x14ac:dyDescent="0.25">
      <c r="A352" s="378">
        <v>15015</v>
      </c>
      <c r="B352" s="32" t="s">
        <v>1024</v>
      </c>
      <c r="C352" t="s">
        <v>876</v>
      </c>
      <c r="D352">
        <v>4</v>
      </c>
      <c r="E352" s="379">
        <v>10205</v>
      </c>
      <c r="F352" s="379">
        <v>56745</v>
      </c>
      <c r="G352" s="379">
        <v>2880</v>
      </c>
      <c r="H352" s="379">
        <v>550</v>
      </c>
      <c r="I352" s="379">
        <v>17895</v>
      </c>
      <c r="J352" s="379">
        <v>0</v>
      </c>
      <c r="K352" s="379">
        <v>22450</v>
      </c>
      <c r="L352" s="379">
        <v>0</v>
      </c>
      <c r="M352" s="380">
        <v>0</v>
      </c>
      <c r="N352" s="381">
        <f t="shared" si="535"/>
        <v>110725</v>
      </c>
      <c r="O352" s="379">
        <v>11444</v>
      </c>
      <c r="P352" s="379">
        <v>67118</v>
      </c>
      <c r="Q352" s="379">
        <v>1067</v>
      </c>
      <c r="R352" s="379">
        <v>320</v>
      </c>
      <c r="S352" s="379">
        <v>12999</v>
      </c>
      <c r="T352" s="379">
        <v>0</v>
      </c>
      <c r="U352" s="379">
        <v>11393</v>
      </c>
      <c r="V352" s="379">
        <v>0</v>
      </c>
      <c r="W352" s="480">
        <f>(VLOOKUP(A352,'[1]floresta plant'!$A$4:$F$573,6,0))*1000</f>
        <v>0</v>
      </c>
      <c r="X352" s="24">
        <f t="shared" si="536"/>
        <v>104341</v>
      </c>
      <c r="Y352" s="53">
        <f t="shared" si="528"/>
        <v>-1813</v>
      </c>
      <c r="Z352" s="53">
        <f t="shared" si="528"/>
        <v>-230</v>
      </c>
      <c r="AA352" s="53">
        <f t="shared" si="528"/>
        <v>-4896</v>
      </c>
      <c r="AB352" s="53">
        <f t="shared" si="528"/>
        <v>0</v>
      </c>
      <c r="AC352" s="53">
        <f t="shared" si="528"/>
        <v>-11057</v>
      </c>
      <c r="AD352" s="53">
        <f t="shared" si="528"/>
        <v>0</v>
      </c>
      <c r="AE352" s="53">
        <f t="shared" si="519"/>
        <v>0</v>
      </c>
      <c r="AF352" s="53">
        <f t="shared" si="537"/>
        <v>10373</v>
      </c>
      <c r="AG352" s="53">
        <f t="shared" si="538"/>
        <v>1239</v>
      </c>
      <c r="AH352" s="53">
        <f t="shared" si="539"/>
        <v>320567.51109895314</v>
      </c>
      <c r="AI352" s="53">
        <f t="shared" si="605"/>
        <v>-6384</v>
      </c>
      <c r="AJ352" s="469">
        <v>0</v>
      </c>
      <c r="AK352" s="469">
        <v>314183.51109895314</v>
      </c>
      <c r="AL352" s="469">
        <v>0</v>
      </c>
      <c r="AM352" s="470">
        <f t="shared" si="540"/>
        <v>314183.51109895314</v>
      </c>
      <c r="AN352" s="53">
        <f t="shared" si="541"/>
        <v>320567.51109895314</v>
      </c>
      <c r="AO352" s="382">
        <f t="shared" si="542"/>
        <v>3</v>
      </c>
      <c r="AP352">
        <v>4</v>
      </c>
      <c r="AQ352" s="383">
        <f t="shared" si="543"/>
        <v>11612</v>
      </c>
      <c r="AR352" s="383">
        <f t="shared" si="544"/>
        <v>-17996</v>
      </c>
      <c r="AS352" s="383">
        <f t="shared" si="545"/>
        <v>0</v>
      </c>
      <c r="AT352" s="383">
        <f t="shared" si="546"/>
        <v>16183</v>
      </c>
      <c r="AU352" s="383">
        <f t="shared" si="547"/>
        <v>0</v>
      </c>
      <c r="AV352" s="383">
        <f t="shared" si="548"/>
        <v>1</v>
      </c>
      <c r="AW352" s="383">
        <f t="shared" si="549"/>
        <v>0</v>
      </c>
      <c r="AX352" s="383">
        <f t="shared" si="550"/>
        <v>1</v>
      </c>
      <c r="AY352" s="383">
        <f t="shared" si="551"/>
        <v>0</v>
      </c>
      <c r="AZ352">
        <f t="shared" si="552"/>
        <v>0</v>
      </c>
      <c r="BA352">
        <f t="shared" si="553"/>
        <v>0</v>
      </c>
      <c r="BB352" s="383">
        <f t="shared" si="554"/>
        <v>0</v>
      </c>
      <c r="BC352" s="384">
        <f t="shared" si="610"/>
        <v>0.10074460991331408</v>
      </c>
      <c r="BD352" s="384">
        <f t="shared" si="611"/>
        <v>1.2780617915092243E-2</v>
      </c>
      <c r="BE352" s="384">
        <f t="shared" si="612"/>
        <v>0.27206045787952876</v>
      </c>
      <c r="BF352" s="384">
        <f t="shared" si="515"/>
        <v>0</v>
      </c>
      <c r="BG352" s="384">
        <f t="shared" si="515"/>
        <v>0.61441431429206494</v>
      </c>
      <c r="BH352" s="384">
        <f t="shared" si="515"/>
        <v>0</v>
      </c>
      <c r="BI352" s="384">
        <f t="shared" si="515"/>
        <v>0</v>
      </c>
      <c r="BJ352" s="384">
        <f t="shared" si="515"/>
        <v>10373</v>
      </c>
      <c r="BK352" s="384">
        <f t="shared" si="515"/>
        <v>1239</v>
      </c>
      <c r="BL352" s="474">
        <f t="shared" si="555"/>
        <v>17996</v>
      </c>
      <c r="BM352" s="409">
        <f t="shared" si="556"/>
        <v>320567.51109895314</v>
      </c>
      <c r="BN352" s="473">
        <f t="shared" si="557"/>
        <v>11612</v>
      </c>
      <c r="BO352" s="387">
        <f t="shared" si="558"/>
        <v>1</v>
      </c>
      <c r="BP352" s="387">
        <f t="shared" si="559"/>
        <v>0</v>
      </c>
      <c r="BQ352" s="388">
        <f t="shared" si="560"/>
        <v>0</v>
      </c>
      <c r="BR352" s="389">
        <f t="shared" si="561"/>
        <v>6384</v>
      </c>
      <c r="BS352" s="390">
        <f t="shared" si="562"/>
        <v>-1813</v>
      </c>
      <c r="BT352" s="391">
        <f t="shared" si="616"/>
        <v>0</v>
      </c>
      <c r="BU352" s="391">
        <f t="shared" si="616"/>
        <v>0</v>
      </c>
      <c r="BV352" s="391">
        <f t="shared" si="616"/>
        <v>0</v>
      </c>
      <c r="BW352" s="391">
        <f t="shared" si="616"/>
        <v>0</v>
      </c>
      <c r="BX352" s="391">
        <f t="shared" si="531"/>
        <v>0</v>
      </c>
      <c r="BY352" s="391">
        <f t="shared" si="531"/>
        <v>0</v>
      </c>
      <c r="BZ352" s="391">
        <f t="shared" si="531"/>
        <v>0</v>
      </c>
      <c r="CA352" s="391">
        <f t="shared" si="531"/>
        <v>0</v>
      </c>
      <c r="CB352" s="391">
        <f t="shared" si="563"/>
        <v>0</v>
      </c>
      <c r="CC352" s="391">
        <f t="shared" si="563"/>
        <v>0</v>
      </c>
      <c r="CD352" s="392">
        <f t="shared" si="564"/>
        <v>0</v>
      </c>
      <c r="CE352" s="393">
        <f t="shared" si="565"/>
        <v>-230</v>
      </c>
      <c r="CF352" s="392">
        <f t="shared" si="529"/>
        <v>0</v>
      </c>
      <c r="CG352" s="392">
        <f t="shared" si="529"/>
        <v>0</v>
      </c>
      <c r="CH352" s="392">
        <f t="shared" si="529"/>
        <v>0</v>
      </c>
      <c r="CI352" s="392">
        <f t="shared" si="529"/>
        <v>0</v>
      </c>
      <c r="CJ352" s="392">
        <f t="shared" si="529"/>
        <v>0</v>
      </c>
      <c r="CK352" s="392">
        <f t="shared" si="529"/>
        <v>0</v>
      </c>
      <c r="CL352" s="392">
        <f t="shared" si="523"/>
        <v>0</v>
      </c>
      <c r="CM352" s="392">
        <f t="shared" si="566"/>
        <v>0</v>
      </c>
      <c r="CN352" s="392">
        <f t="shared" si="567"/>
        <v>0</v>
      </c>
      <c r="CO352" s="394">
        <f t="shared" si="568"/>
        <v>0</v>
      </c>
      <c r="CP352" s="394">
        <f t="shared" si="568"/>
        <v>0</v>
      </c>
      <c r="CQ352" s="395">
        <f t="shared" si="569"/>
        <v>-4896</v>
      </c>
      <c r="CR352" s="394">
        <f t="shared" si="606"/>
        <v>0</v>
      </c>
      <c r="CS352" s="394">
        <f t="shared" si="606"/>
        <v>0</v>
      </c>
      <c r="CT352" s="394">
        <f t="shared" si="606"/>
        <v>0</v>
      </c>
      <c r="CU352" s="394">
        <f t="shared" si="606"/>
        <v>0</v>
      </c>
      <c r="CV352" s="394">
        <f t="shared" si="606"/>
        <v>0</v>
      </c>
      <c r="CW352" s="394">
        <f t="shared" si="606"/>
        <v>0</v>
      </c>
      <c r="CX352" s="396">
        <f t="shared" si="570"/>
        <v>0</v>
      </c>
      <c r="CY352" s="396">
        <f t="shared" si="570"/>
        <v>0</v>
      </c>
      <c r="CZ352" s="397">
        <f t="shared" si="571"/>
        <v>0</v>
      </c>
      <c r="DA352" s="397">
        <f t="shared" si="571"/>
        <v>0</v>
      </c>
      <c r="DB352" s="397">
        <f t="shared" si="571"/>
        <v>0</v>
      </c>
      <c r="DC352" s="397">
        <f t="shared" si="572"/>
        <v>0</v>
      </c>
      <c r="DD352" s="397">
        <f t="shared" si="516"/>
        <v>0</v>
      </c>
      <c r="DE352" s="397">
        <f t="shared" si="516"/>
        <v>0</v>
      </c>
      <c r="DF352" s="397">
        <f t="shared" si="516"/>
        <v>0</v>
      </c>
      <c r="DG352" s="397">
        <f t="shared" si="516"/>
        <v>0</v>
      </c>
      <c r="DH352" s="397">
        <f t="shared" si="516"/>
        <v>0</v>
      </c>
      <c r="DI352" s="398">
        <f t="shared" si="573"/>
        <v>0</v>
      </c>
      <c r="DJ352" s="398">
        <f t="shared" si="573"/>
        <v>0</v>
      </c>
      <c r="DK352" s="399">
        <f t="shared" si="574"/>
        <v>0</v>
      </c>
      <c r="DL352" s="399">
        <f t="shared" si="574"/>
        <v>0</v>
      </c>
      <c r="DM352" s="399">
        <f t="shared" si="574"/>
        <v>0</v>
      </c>
      <c r="DN352" s="399">
        <f t="shared" si="533"/>
        <v>0</v>
      </c>
      <c r="DO352" s="399">
        <f t="shared" si="575"/>
        <v>-11057</v>
      </c>
      <c r="DP352" s="399">
        <f t="shared" si="576"/>
        <v>0</v>
      </c>
      <c r="DQ352" s="399">
        <f t="shared" si="576"/>
        <v>0</v>
      </c>
      <c r="DR352" s="399">
        <f t="shared" si="576"/>
        <v>0</v>
      </c>
      <c r="DS352" s="399">
        <f t="shared" si="534"/>
        <v>0</v>
      </c>
      <c r="DT352" s="400">
        <f t="shared" si="577"/>
        <v>0</v>
      </c>
      <c r="DU352" s="400">
        <f t="shared" si="577"/>
        <v>0</v>
      </c>
      <c r="DV352" s="386">
        <f t="shared" si="517"/>
        <v>0</v>
      </c>
      <c r="DW352" s="386">
        <f t="shared" si="517"/>
        <v>0</v>
      </c>
      <c r="DX352" s="386">
        <f t="shared" si="517"/>
        <v>0</v>
      </c>
      <c r="DY352" s="386">
        <f t="shared" si="517"/>
        <v>0</v>
      </c>
      <c r="DZ352" s="386">
        <f t="shared" si="517"/>
        <v>0</v>
      </c>
      <c r="EA352" s="401">
        <f t="shared" si="578"/>
        <v>0</v>
      </c>
      <c r="EB352" s="386">
        <f t="shared" si="579"/>
        <v>0</v>
      </c>
      <c r="EC352" s="386">
        <f t="shared" si="579"/>
        <v>0</v>
      </c>
      <c r="ED352" s="386">
        <f t="shared" si="579"/>
        <v>0</v>
      </c>
      <c r="EE352" s="385">
        <f t="shared" si="580"/>
        <v>0</v>
      </c>
      <c r="EF352" s="385">
        <f t="shared" si="580"/>
        <v>0</v>
      </c>
      <c r="EG352" s="402">
        <f t="shared" si="607"/>
        <v>0</v>
      </c>
      <c r="EH352" s="402">
        <f t="shared" si="607"/>
        <v>0</v>
      </c>
      <c r="EI352" s="402">
        <f t="shared" si="607"/>
        <v>0</v>
      </c>
      <c r="EJ352" s="402">
        <f t="shared" si="607"/>
        <v>0</v>
      </c>
      <c r="EK352" s="402">
        <f t="shared" si="607"/>
        <v>0</v>
      </c>
      <c r="EL352" s="402">
        <f t="shared" si="607"/>
        <v>0</v>
      </c>
      <c r="EM352" s="402">
        <f t="shared" si="581"/>
        <v>0</v>
      </c>
      <c r="EN352" s="402">
        <f t="shared" si="582"/>
        <v>0</v>
      </c>
      <c r="EO352" s="402">
        <f t="shared" si="582"/>
        <v>0</v>
      </c>
      <c r="EP352" s="402">
        <f t="shared" si="583"/>
        <v>0</v>
      </c>
      <c r="EQ352" s="402">
        <f t="shared" si="584"/>
        <v>0</v>
      </c>
      <c r="ER352" s="394">
        <f t="shared" si="530"/>
        <v>1045.0238386308069</v>
      </c>
      <c r="ES352" s="394">
        <f t="shared" si="530"/>
        <v>132.57334963325184</v>
      </c>
      <c r="ET352" s="394">
        <f t="shared" si="530"/>
        <v>2822.0831295843518</v>
      </c>
      <c r="EU352" s="394">
        <f t="shared" si="530"/>
        <v>0</v>
      </c>
      <c r="EV352" s="394">
        <f t="shared" si="530"/>
        <v>6373.3196821515894</v>
      </c>
      <c r="EW352" s="394">
        <f t="shared" si="530"/>
        <v>0</v>
      </c>
      <c r="EX352" s="394">
        <f t="shared" si="524"/>
        <v>0</v>
      </c>
      <c r="EY352" s="403">
        <f t="shared" si="585"/>
        <v>10373</v>
      </c>
      <c r="EZ352" s="394">
        <f t="shared" si="586"/>
        <v>0</v>
      </c>
      <c r="FA352" s="396">
        <f t="shared" si="587"/>
        <v>0</v>
      </c>
      <c r="FB352" s="396">
        <f t="shared" si="587"/>
        <v>0</v>
      </c>
      <c r="FC352" s="404">
        <f t="shared" si="617"/>
        <v>124.82257168259613</v>
      </c>
      <c r="FD352" s="404">
        <f t="shared" si="617"/>
        <v>15.835185596799288</v>
      </c>
      <c r="FE352" s="404">
        <f t="shared" si="617"/>
        <v>337.08290731273615</v>
      </c>
      <c r="FF352" s="404">
        <f t="shared" si="617"/>
        <v>0</v>
      </c>
      <c r="FG352" s="404">
        <f t="shared" si="532"/>
        <v>761.25933540786843</v>
      </c>
      <c r="FH352" s="404">
        <f t="shared" si="532"/>
        <v>0</v>
      </c>
      <c r="FI352" s="404">
        <f t="shared" si="532"/>
        <v>0</v>
      </c>
      <c r="FJ352" s="404">
        <f t="shared" si="532"/>
        <v>0</v>
      </c>
      <c r="FK352" s="392">
        <f t="shared" si="588"/>
        <v>1239</v>
      </c>
      <c r="FL352" s="384">
        <f t="shared" si="589"/>
        <v>0</v>
      </c>
      <c r="FM352" s="384">
        <f t="shared" si="589"/>
        <v>0</v>
      </c>
      <c r="FN352" s="405">
        <f t="shared" si="613"/>
        <v>643.15358968659712</v>
      </c>
      <c r="FO352" s="405">
        <f t="shared" si="614"/>
        <v>81.591464769948871</v>
      </c>
      <c r="FP352" s="405">
        <f t="shared" si="615"/>
        <v>1736.8339631029116</v>
      </c>
      <c r="FQ352" s="405">
        <f t="shared" si="518"/>
        <v>0</v>
      </c>
      <c r="FR352" s="405">
        <f t="shared" si="518"/>
        <v>3922.4209824405425</v>
      </c>
      <c r="FS352" s="405">
        <f t="shared" si="518"/>
        <v>0</v>
      </c>
      <c r="FT352" s="405">
        <f t="shared" si="518"/>
        <v>0</v>
      </c>
      <c r="FU352" s="405">
        <f t="shared" si="518"/>
        <v>0</v>
      </c>
      <c r="FV352" s="405">
        <f t="shared" si="518"/>
        <v>0</v>
      </c>
      <c r="FW352" s="397">
        <f t="shared" si="590"/>
        <v>320567.51109895314</v>
      </c>
      <c r="FX352" s="406">
        <f t="shared" si="591"/>
        <v>314183.51109895314</v>
      </c>
      <c r="FY352" s="331">
        <f t="shared" si="592"/>
        <v>314183.51109895314</v>
      </c>
      <c r="FZ352" s="382">
        <f t="shared" si="593"/>
        <v>0</v>
      </c>
      <c r="GA352" s="331">
        <f t="shared" si="594"/>
        <v>0</v>
      </c>
      <c r="GB352" s="407">
        <f t="shared" si="595"/>
        <v>0</v>
      </c>
      <c r="GC352" s="407">
        <f t="shared" si="596"/>
        <v>0</v>
      </c>
      <c r="GD352" s="407">
        <f t="shared" si="597"/>
        <v>0</v>
      </c>
      <c r="GE352" s="407">
        <f t="shared" si="598"/>
        <v>0</v>
      </c>
      <c r="GF352" s="407">
        <f t="shared" si="599"/>
        <v>0</v>
      </c>
      <c r="GG352" s="407">
        <f t="shared" si="600"/>
        <v>0</v>
      </c>
      <c r="GH352" s="407">
        <f t="shared" si="601"/>
        <v>0</v>
      </c>
      <c r="GI352" s="407">
        <f t="shared" si="602"/>
        <v>0</v>
      </c>
      <c r="GJ352">
        <f t="shared" si="603"/>
        <v>0</v>
      </c>
      <c r="GK352" s="382">
        <f t="shared" si="604"/>
        <v>0</v>
      </c>
      <c r="GL352">
        <v>4</v>
      </c>
      <c r="GM352">
        <f t="shared" si="609"/>
        <v>0</v>
      </c>
      <c r="GN352">
        <f t="shared" si="609"/>
        <v>0</v>
      </c>
      <c r="GO352">
        <f t="shared" si="609"/>
        <v>0</v>
      </c>
      <c r="GP352">
        <f t="shared" si="609"/>
        <v>0</v>
      </c>
      <c r="GQ352">
        <f t="shared" si="609"/>
        <v>0</v>
      </c>
      <c r="GR352">
        <f t="shared" si="608"/>
        <v>0</v>
      </c>
      <c r="GS352">
        <f t="shared" si="608"/>
        <v>0</v>
      </c>
      <c r="GT352">
        <f t="shared" si="608"/>
        <v>10373</v>
      </c>
      <c r="GU352">
        <f t="shared" si="608"/>
        <v>1239</v>
      </c>
      <c r="GV352">
        <f t="shared" si="608"/>
        <v>320567.51109895314</v>
      </c>
    </row>
    <row r="353" spans="1:204" customFormat="1" x14ac:dyDescent="0.25">
      <c r="A353" s="378">
        <v>15016</v>
      </c>
      <c r="B353" s="32" t="s">
        <v>1025</v>
      </c>
      <c r="C353" t="s">
        <v>876</v>
      </c>
      <c r="D353">
        <v>4</v>
      </c>
      <c r="E353" s="379">
        <v>13015</v>
      </c>
      <c r="F353" s="379">
        <v>9969</v>
      </c>
      <c r="G353" s="379">
        <v>0</v>
      </c>
      <c r="H353" s="379">
        <v>0</v>
      </c>
      <c r="I353" s="379">
        <v>19320</v>
      </c>
      <c r="J353" s="379">
        <v>0</v>
      </c>
      <c r="K353" s="379">
        <v>28395</v>
      </c>
      <c r="L353" s="379">
        <v>0</v>
      </c>
      <c r="M353" s="380">
        <v>2000.199651662489</v>
      </c>
      <c r="N353" s="381">
        <f t="shared" si="535"/>
        <v>72699.199651662493</v>
      </c>
      <c r="O353" s="379">
        <v>16543</v>
      </c>
      <c r="P353" s="379">
        <v>13069</v>
      </c>
      <c r="Q353" s="379">
        <v>0</v>
      </c>
      <c r="R353" s="379">
        <v>0</v>
      </c>
      <c r="S353" s="379">
        <v>17870</v>
      </c>
      <c r="T353" s="379">
        <v>0</v>
      </c>
      <c r="U353" s="379">
        <v>16510</v>
      </c>
      <c r="V353" s="379">
        <v>0</v>
      </c>
      <c r="W353" s="480">
        <f>(VLOOKUP(A353,'[1]floresta plant'!$A$4:$F$573,6,0))*1000</f>
        <v>10420.418699638991</v>
      </c>
      <c r="X353" s="24">
        <f t="shared" si="536"/>
        <v>74412.418699638991</v>
      </c>
      <c r="Y353" s="53">
        <f t="shared" si="528"/>
        <v>0</v>
      </c>
      <c r="Z353" s="53">
        <f t="shared" si="528"/>
        <v>0</v>
      </c>
      <c r="AA353" s="53">
        <f t="shared" si="528"/>
        <v>-1450</v>
      </c>
      <c r="AB353" s="53">
        <f t="shared" si="528"/>
        <v>0</v>
      </c>
      <c r="AC353" s="53">
        <f t="shared" si="528"/>
        <v>-11885</v>
      </c>
      <c r="AD353" s="53">
        <f t="shared" si="528"/>
        <v>0</v>
      </c>
      <c r="AE353" s="53">
        <f t="shared" si="519"/>
        <v>8420.2190479765013</v>
      </c>
      <c r="AF353" s="53">
        <f t="shared" si="537"/>
        <v>3100</v>
      </c>
      <c r="AG353" s="53">
        <f t="shared" si="538"/>
        <v>3528</v>
      </c>
      <c r="AH353" s="53">
        <f t="shared" si="539"/>
        <v>167569.04563351237</v>
      </c>
      <c r="AI353" s="53">
        <f t="shared" si="605"/>
        <v>1713.2190479764977</v>
      </c>
      <c r="AJ353" s="469">
        <v>0</v>
      </c>
      <c r="AK353" s="469">
        <v>169282.26468148889</v>
      </c>
      <c r="AL353" s="469">
        <v>0</v>
      </c>
      <c r="AM353" s="470">
        <f t="shared" si="540"/>
        <v>169282.26468148889</v>
      </c>
      <c r="AN353" s="53">
        <f t="shared" si="541"/>
        <v>167569.04563351237</v>
      </c>
      <c r="AO353" s="382">
        <f t="shared" si="542"/>
        <v>1</v>
      </c>
      <c r="AP353">
        <v>4</v>
      </c>
      <c r="AQ353" s="383">
        <f t="shared" si="543"/>
        <v>15048.219047976501</v>
      </c>
      <c r="AR353" s="383">
        <f t="shared" si="544"/>
        <v>-13335</v>
      </c>
      <c r="AS353" s="383">
        <f t="shared" si="545"/>
        <v>0</v>
      </c>
      <c r="AT353" s="383">
        <f t="shared" si="546"/>
        <v>13335</v>
      </c>
      <c r="AU353" s="383">
        <f t="shared" si="547"/>
        <v>0</v>
      </c>
      <c r="AV353" s="383">
        <f t="shared" si="548"/>
        <v>1</v>
      </c>
      <c r="AW353" s="383">
        <f t="shared" si="549"/>
        <v>0</v>
      </c>
      <c r="AX353" s="383">
        <f t="shared" si="550"/>
        <v>1</v>
      </c>
      <c r="AY353" s="383">
        <f t="shared" si="551"/>
        <v>0</v>
      </c>
      <c r="AZ353">
        <f t="shared" si="552"/>
        <v>0</v>
      </c>
      <c r="BA353">
        <f t="shared" si="553"/>
        <v>0</v>
      </c>
      <c r="BB353" s="383">
        <f t="shared" si="554"/>
        <v>0</v>
      </c>
      <c r="BC353" s="384">
        <f t="shared" si="610"/>
        <v>0</v>
      </c>
      <c r="BD353" s="384">
        <f t="shared" si="611"/>
        <v>0</v>
      </c>
      <c r="BE353" s="384">
        <f t="shared" si="612"/>
        <v>0.10873640794900638</v>
      </c>
      <c r="BF353" s="384">
        <f t="shared" si="515"/>
        <v>0</v>
      </c>
      <c r="BG353" s="384">
        <f t="shared" si="515"/>
        <v>0.89126359205099359</v>
      </c>
      <c r="BH353" s="384">
        <f t="shared" si="515"/>
        <v>0</v>
      </c>
      <c r="BI353" s="384">
        <f t="shared" si="515"/>
        <v>8420.2190479765013</v>
      </c>
      <c r="BJ353" s="384">
        <f t="shared" si="515"/>
        <v>3100</v>
      </c>
      <c r="BK353" s="384">
        <f t="shared" si="515"/>
        <v>3528</v>
      </c>
      <c r="BL353" s="474">
        <f t="shared" si="555"/>
        <v>13335</v>
      </c>
      <c r="BM353" s="409">
        <f t="shared" si="556"/>
        <v>167569.04563351237</v>
      </c>
      <c r="BN353" s="473">
        <f t="shared" si="557"/>
        <v>15048.219047976501</v>
      </c>
      <c r="BO353" s="387">
        <f t="shared" si="558"/>
        <v>0.88615137495577101</v>
      </c>
      <c r="BP353" s="387">
        <f t="shared" si="559"/>
        <v>0</v>
      </c>
      <c r="BQ353" s="388">
        <f t="shared" si="560"/>
        <v>0.11384862504422899</v>
      </c>
      <c r="BR353" s="389">
        <f t="shared" si="561"/>
        <v>0</v>
      </c>
      <c r="BS353" s="390">
        <f t="shared" si="562"/>
        <v>0</v>
      </c>
      <c r="BT353" s="391">
        <f t="shared" si="616"/>
        <v>0</v>
      </c>
      <c r="BU353" s="391">
        <f t="shared" si="616"/>
        <v>0</v>
      </c>
      <c r="BV353" s="391">
        <f t="shared" si="616"/>
        <v>0</v>
      </c>
      <c r="BW353" s="391">
        <f t="shared" si="616"/>
        <v>0</v>
      </c>
      <c r="BX353" s="391">
        <f t="shared" si="531"/>
        <v>0</v>
      </c>
      <c r="BY353" s="391">
        <f t="shared" si="531"/>
        <v>0</v>
      </c>
      <c r="BZ353" s="391">
        <f t="shared" si="531"/>
        <v>0</v>
      </c>
      <c r="CA353" s="391">
        <f t="shared" si="531"/>
        <v>0</v>
      </c>
      <c r="CB353" s="391">
        <f t="shared" si="563"/>
        <v>0</v>
      </c>
      <c r="CC353" s="391">
        <f t="shared" si="563"/>
        <v>0</v>
      </c>
      <c r="CD353" s="392">
        <f t="shared" si="564"/>
        <v>0</v>
      </c>
      <c r="CE353" s="393">
        <f t="shared" si="565"/>
        <v>0</v>
      </c>
      <c r="CF353" s="392">
        <f t="shared" si="529"/>
        <v>0</v>
      </c>
      <c r="CG353" s="392">
        <f t="shared" si="529"/>
        <v>0</v>
      </c>
      <c r="CH353" s="392">
        <f t="shared" si="529"/>
        <v>0</v>
      </c>
      <c r="CI353" s="392">
        <f t="shared" si="529"/>
        <v>0</v>
      </c>
      <c r="CJ353" s="392">
        <f t="shared" si="529"/>
        <v>0</v>
      </c>
      <c r="CK353" s="392">
        <f t="shared" si="529"/>
        <v>0</v>
      </c>
      <c r="CL353" s="392">
        <f t="shared" si="523"/>
        <v>0</v>
      </c>
      <c r="CM353" s="392">
        <f t="shared" si="566"/>
        <v>0</v>
      </c>
      <c r="CN353" s="392">
        <f t="shared" si="567"/>
        <v>0</v>
      </c>
      <c r="CO353" s="394">
        <f t="shared" si="568"/>
        <v>0</v>
      </c>
      <c r="CP353" s="394">
        <f t="shared" si="568"/>
        <v>0</v>
      </c>
      <c r="CQ353" s="395">
        <f t="shared" si="569"/>
        <v>-1450</v>
      </c>
      <c r="CR353" s="394">
        <f t="shared" si="606"/>
        <v>0</v>
      </c>
      <c r="CS353" s="394">
        <f t="shared" si="606"/>
        <v>0</v>
      </c>
      <c r="CT353" s="394">
        <f t="shared" si="606"/>
        <v>0</v>
      </c>
      <c r="CU353" s="394">
        <f t="shared" si="606"/>
        <v>0</v>
      </c>
      <c r="CV353" s="394">
        <f t="shared" si="606"/>
        <v>0</v>
      </c>
      <c r="CW353" s="394">
        <f t="shared" si="606"/>
        <v>0</v>
      </c>
      <c r="CX353" s="396">
        <f t="shared" si="570"/>
        <v>0</v>
      </c>
      <c r="CY353" s="396">
        <f t="shared" si="570"/>
        <v>0</v>
      </c>
      <c r="CZ353" s="397">
        <f t="shared" si="571"/>
        <v>0</v>
      </c>
      <c r="DA353" s="397">
        <f t="shared" si="571"/>
        <v>0</v>
      </c>
      <c r="DB353" s="397">
        <f t="shared" si="571"/>
        <v>0</v>
      </c>
      <c r="DC353" s="397">
        <f t="shared" si="572"/>
        <v>0</v>
      </c>
      <c r="DD353" s="397">
        <f t="shared" si="516"/>
        <v>0</v>
      </c>
      <c r="DE353" s="397">
        <f t="shared" si="516"/>
        <v>0</v>
      </c>
      <c r="DF353" s="397">
        <f t="shared" si="516"/>
        <v>0</v>
      </c>
      <c r="DG353" s="397">
        <f t="shared" si="516"/>
        <v>0</v>
      </c>
      <c r="DH353" s="397">
        <f t="shared" si="516"/>
        <v>0</v>
      </c>
      <c r="DI353" s="398">
        <f t="shared" si="573"/>
        <v>0</v>
      </c>
      <c r="DJ353" s="398">
        <f t="shared" si="573"/>
        <v>0</v>
      </c>
      <c r="DK353" s="399">
        <f t="shared" si="574"/>
        <v>0</v>
      </c>
      <c r="DL353" s="399">
        <f t="shared" si="574"/>
        <v>0</v>
      </c>
      <c r="DM353" s="399">
        <f t="shared" si="574"/>
        <v>0</v>
      </c>
      <c r="DN353" s="399">
        <f t="shared" si="533"/>
        <v>0</v>
      </c>
      <c r="DO353" s="399">
        <f t="shared" si="575"/>
        <v>-11885</v>
      </c>
      <c r="DP353" s="399">
        <f t="shared" si="576"/>
        <v>0</v>
      </c>
      <c r="DQ353" s="399">
        <f t="shared" si="576"/>
        <v>0</v>
      </c>
      <c r="DR353" s="399">
        <f t="shared" si="576"/>
        <v>0</v>
      </c>
      <c r="DS353" s="399">
        <f t="shared" si="534"/>
        <v>0</v>
      </c>
      <c r="DT353" s="400">
        <f t="shared" si="577"/>
        <v>0</v>
      </c>
      <c r="DU353" s="400">
        <f t="shared" si="577"/>
        <v>0</v>
      </c>
      <c r="DV353" s="386">
        <f t="shared" si="517"/>
        <v>0</v>
      </c>
      <c r="DW353" s="386">
        <f t="shared" si="517"/>
        <v>0</v>
      </c>
      <c r="DX353" s="386">
        <f t="shared" si="517"/>
        <v>0</v>
      </c>
      <c r="DY353" s="386">
        <f t="shared" si="517"/>
        <v>0</v>
      </c>
      <c r="DZ353" s="386">
        <f t="shared" si="517"/>
        <v>0</v>
      </c>
      <c r="EA353" s="401">
        <f t="shared" si="578"/>
        <v>0</v>
      </c>
      <c r="EB353" s="386">
        <f t="shared" si="579"/>
        <v>0</v>
      </c>
      <c r="EC353" s="386">
        <f t="shared" si="579"/>
        <v>0</v>
      </c>
      <c r="ED353" s="386">
        <f t="shared" si="579"/>
        <v>0</v>
      </c>
      <c r="EE353" s="385">
        <f t="shared" si="580"/>
        <v>0</v>
      </c>
      <c r="EF353" s="385">
        <f t="shared" si="580"/>
        <v>0</v>
      </c>
      <c r="EG353" s="402">
        <f t="shared" si="607"/>
        <v>0</v>
      </c>
      <c r="EH353" s="402">
        <f t="shared" si="607"/>
        <v>0</v>
      </c>
      <c r="EI353" s="402">
        <f t="shared" si="607"/>
        <v>811.34635139483066</v>
      </c>
      <c r="EJ353" s="402">
        <f t="shared" si="607"/>
        <v>0</v>
      </c>
      <c r="EK353" s="402">
        <f t="shared" si="607"/>
        <v>6650.2423353983186</v>
      </c>
      <c r="EL353" s="402">
        <f t="shared" si="607"/>
        <v>0</v>
      </c>
      <c r="EM353" s="402">
        <f t="shared" si="581"/>
        <v>8420.2190479765013</v>
      </c>
      <c r="EN353" s="402">
        <f t="shared" si="582"/>
        <v>0</v>
      </c>
      <c r="EO353" s="402">
        <f t="shared" si="582"/>
        <v>0</v>
      </c>
      <c r="EP353" s="402">
        <f t="shared" si="583"/>
        <v>0</v>
      </c>
      <c r="EQ353" s="402">
        <f t="shared" si="584"/>
        <v>958.63036118335151</v>
      </c>
      <c r="ER353" s="394">
        <f t="shared" si="530"/>
        <v>0</v>
      </c>
      <c r="ES353" s="394">
        <f t="shared" si="530"/>
        <v>0</v>
      </c>
      <c r="ET353" s="394">
        <f t="shared" si="530"/>
        <v>298.70644397646726</v>
      </c>
      <c r="EU353" s="394">
        <f t="shared" si="530"/>
        <v>0</v>
      </c>
      <c r="EV353" s="394">
        <f t="shared" si="530"/>
        <v>2448.362818386423</v>
      </c>
      <c r="EW353" s="394">
        <f t="shared" si="530"/>
        <v>0</v>
      </c>
      <c r="EX353" s="394">
        <f t="shared" si="524"/>
        <v>0</v>
      </c>
      <c r="EY353" s="403">
        <f t="shared" si="585"/>
        <v>3100</v>
      </c>
      <c r="EZ353" s="394">
        <f t="shared" si="586"/>
        <v>0</v>
      </c>
      <c r="FA353" s="396">
        <f t="shared" si="587"/>
        <v>0</v>
      </c>
      <c r="FB353" s="396">
        <f t="shared" si="587"/>
        <v>352.93073763710987</v>
      </c>
      <c r="FC353" s="404">
        <f t="shared" si="617"/>
        <v>0</v>
      </c>
      <c r="FD353" s="404">
        <f t="shared" si="617"/>
        <v>0</v>
      </c>
      <c r="FE353" s="404">
        <f t="shared" si="617"/>
        <v>339.94720462870208</v>
      </c>
      <c r="FF353" s="404">
        <f t="shared" si="617"/>
        <v>0</v>
      </c>
      <c r="FG353" s="404">
        <f t="shared" si="532"/>
        <v>2786.3948462152575</v>
      </c>
      <c r="FH353" s="404">
        <f t="shared" si="532"/>
        <v>0</v>
      </c>
      <c r="FI353" s="404">
        <f t="shared" si="532"/>
        <v>0</v>
      </c>
      <c r="FJ353" s="404">
        <f t="shared" si="532"/>
        <v>0</v>
      </c>
      <c r="FK353" s="392">
        <f t="shared" si="588"/>
        <v>3528</v>
      </c>
      <c r="FL353" s="384">
        <f t="shared" si="589"/>
        <v>0</v>
      </c>
      <c r="FM353" s="384">
        <f t="shared" si="589"/>
        <v>401.65794915603988</v>
      </c>
      <c r="FN353" s="405">
        <f t="shared" si="613"/>
        <v>0</v>
      </c>
      <c r="FO353" s="405">
        <f t="shared" si="614"/>
        <v>0</v>
      </c>
      <c r="FP353" s="405">
        <f t="shared" si="615"/>
        <v>0</v>
      </c>
      <c r="FQ353" s="405">
        <f t="shared" si="518"/>
        <v>0</v>
      </c>
      <c r="FR353" s="405">
        <f t="shared" si="518"/>
        <v>0</v>
      </c>
      <c r="FS353" s="405">
        <f t="shared" si="518"/>
        <v>0</v>
      </c>
      <c r="FT353" s="405">
        <f t="shared" si="518"/>
        <v>0</v>
      </c>
      <c r="FU353" s="405">
        <f t="shared" si="518"/>
        <v>0</v>
      </c>
      <c r="FV353" s="405">
        <f t="shared" si="518"/>
        <v>0</v>
      </c>
      <c r="FW353" s="397">
        <f t="shared" si="590"/>
        <v>167569.04563351237</v>
      </c>
      <c r="FX353" s="406">
        <f t="shared" si="591"/>
        <v>167569.04563351237</v>
      </c>
      <c r="FY353" s="331">
        <f t="shared" si="592"/>
        <v>168323.63432030551</v>
      </c>
      <c r="FZ353" s="382">
        <f t="shared" si="593"/>
        <v>958.63036118337186</v>
      </c>
      <c r="GA353" s="331">
        <f t="shared" si="594"/>
        <v>0</v>
      </c>
      <c r="GB353" s="407">
        <f t="shared" si="595"/>
        <v>0</v>
      </c>
      <c r="GC353" s="407">
        <f t="shared" si="596"/>
        <v>0</v>
      </c>
      <c r="GD353" s="407">
        <f t="shared" si="597"/>
        <v>0</v>
      </c>
      <c r="GE353" s="407">
        <f t="shared" si="598"/>
        <v>0</v>
      </c>
      <c r="GF353" s="407">
        <f t="shared" si="599"/>
        <v>0</v>
      </c>
      <c r="GG353" s="407">
        <f t="shared" si="600"/>
        <v>0</v>
      </c>
      <c r="GH353" s="407">
        <f t="shared" si="601"/>
        <v>0</v>
      </c>
      <c r="GI353" s="407">
        <f t="shared" si="602"/>
        <v>6.8212102632969618E-13</v>
      </c>
      <c r="GJ353">
        <f t="shared" si="603"/>
        <v>0</v>
      </c>
      <c r="GK353" s="382">
        <f t="shared" si="604"/>
        <v>6.8212102632969618E-13</v>
      </c>
      <c r="GL353">
        <v>4</v>
      </c>
      <c r="GM353">
        <f t="shared" si="609"/>
        <v>0</v>
      </c>
      <c r="GN353">
        <f t="shared" si="609"/>
        <v>0</v>
      </c>
      <c r="GO353">
        <f t="shared" si="609"/>
        <v>0</v>
      </c>
      <c r="GP353">
        <f t="shared" si="609"/>
        <v>0</v>
      </c>
      <c r="GQ353">
        <f t="shared" si="609"/>
        <v>0</v>
      </c>
      <c r="GR353">
        <f t="shared" si="608"/>
        <v>0</v>
      </c>
      <c r="GS353">
        <f t="shared" si="608"/>
        <v>8420.2190479765013</v>
      </c>
      <c r="GT353">
        <f t="shared" si="608"/>
        <v>3100</v>
      </c>
      <c r="GU353">
        <f t="shared" si="608"/>
        <v>3528</v>
      </c>
      <c r="GV353">
        <f t="shared" si="608"/>
        <v>167569.04563351237</v>
      </c>
    </row>
    <row r="354" spans="1:204" customFormat="1" x14ac:dyDescent="0.25">
      <c r="A354" s="378">
        <v>15017</v>
      </c>
      <c r="B354" s="32" t="s">
        <v>1026</v>
      </c>
      <c r="C354" t="s">
        <v>876</v>
      </c>
      <c r="D354">
        <v>4</v>
      </c>
      <c r="E354" s="379">
        <v>14258</v>
      </c>
      <c r="F354" s="379">
        <v>5398</v>
      </c>
      <c r="G354" s="379">
        <v>6000</v>
      </c>
      <c r="H354" s="379">
        <v>16090</v>
      </c>
      <c r="I354" s="379">
        <v>36323</v>
      </c>
      <c r="J354" s="379">
        <v>0</v>
      </c>
      <c r="K354" s="379">
        <v>46783</v>
      </c>
      <c r="L354" s="379">
        <v>0</v>
      </c>
      <c r="M354" s="380">
        <v>6711.2037951596249</v>
      </c>
      <c r="N354" s="381">
        <f t="shared" si="535"/>
        <v>131563.20379515961</v>
      </c>
      <c r="O354" s="379">
        <v>13135</v>
      </c>
      <c r="P354" s="379">
        <v>5754</v>
      </c>
      <c r="Q354" s="379">
        <v>6800</v>
      </c>
      <c r="R354" s="379">
        <v>24370</v>
      </c>
      <c r="S354" s="379">
        <v>48440</v>
      </c>
      <c r="T354" s="379">
        <v>0</v>
      </c>
      <c r="U354" s="379">
        <v>28790</v>
      </c>
      <c r="V354" s="379">
        <v>0</v>
      </c>
      <c r="W354" s="480">
        <f>(VLOOKUP(A354,'[1]floresta plant'!$A$4:$F$573,6,0))*1000</f>
        <v>2552.9752885391072</v>
      </c>
      <c r="X354" s="24">
        <f t="shared" si="536"/>
        <v>129841.97528853911</v>
      </c>
      <c r="Y354" s="53">
        <f t="shared" si="528"/>
        <v>800</v>
      </c>
      <c r="Z354" s="53">
        <f t="shared" si="528"/>
        <v>8280</v>
      </c>
      <c r="AA354" s="53">
        <f t="shared" si="528"/>
        <v>12117</v>
      </c>
      <c r="AB354" s="53">
        <f t="shared" si="528"/>
        <v>0</v>
      </c>
      <c r="AC354" s="53">
        <f t="shared" si="528"/>
        <v>-17993</v>
      </c>
      <c r="AD354" s="53">
        <f t="shared" si="528"/>
        <v>0</v>
      </c>
      <c r="AE354" s="53">
        <f t="shared" si="519"/>
        <v>-4158.2285066205177</v>
      </c>
      <c r="AF354" s="53">
        <f t="shared" si="537"/>
        <v>356</v>
      </c>
      <c r="AG354" s="53">
        <f t="shared" si="538"/>
        <v>-1123</v>
      </c>
      <c r="AH354" s="53">
        <f t="shared" si="539"/>
        <v>149353.04266289822</v>
      </c>
      <c r="AI354" s="53">
        <f t="shared" si="605"/>
        <v>-1721.2285066205077</v>
      </c>
      <c r="AJ354" s="469">
        <v>0</v>
      </c>
      <c r="AK354" s="469">
        <v>147631.81415627772</v>
      </c>
      <c r="AL354" s="469">
        <v>0</v>
      </c>
      <c r="AM354" s="470">
        <f t="shared" si="540"/>
        <v>147631.81415627772</v>
      </c>
      <c r="AN354" s="53">
        <f t="shared" si="541"/>
        <v>149353.04266289822</v>
      </c>
      <c r="AO354" s="382">
        <f t="shared" si="542"/>
        <v>3</v>
      </c>
      <c r="AP354">
        <v>4</v>
      </c>
      <c r="AQ354" s="383">
        <f t="shared" si="543"/>
        <v>21553</v>
      </c>
      <c r="AR354" s="383">
        <f t="shared" si="544"/>
        <v>-23274.228506620519</v>
      </c>
      <c r="AS354" s="383">
        <f t="shared" si="545"/>
        <v>800</v>
      </c>
      <c r="AT354" s="383">
        <f t="shared" si="546"/>
        <v>23274.228506620519</v>
      </c>
      <c r="AU354" s="383">
        <f t="shared" si="547"/>
        <v>0</v>
      </c>
      <c r="AV354" s="383">
        <f t="shared" si="548"/>
        <v>1</v>
      </c>
      <c r="AW354" s="383">
        <f t="shared" si="549"/>
        <v>0</v>
      </c>
      <c r="AX354" s="383">
        <f t="shared" si="550"/>
        <v>1</v>
      </c>
      <c r="AY354" s="383">
        <f t="shared" si="551"/>
        <v>800</v>
      </c>
      <c r="AZ354">
        <f t="shared" si="552"/>
        <v>0</v>
      </c>
      <c r="BA354">
        <f t="shared" si="553"/>
        <v>0</v>
      </c>
      <c r="BB354" s="383">
        <f t="shared" si="554"/>
        <v>0</v>
      </c>
      <c r="BC354" s="384">
        <f t="shared" si="610"/>
        <v>800</v>
      </c>
      <c r="BD354" s="384">
        <f t="shared" si="611"/>
        <v>8280</v>
      </c>
      <c r="BE354" s="384">
        <f t="shared" si="612"/>
        <v>12117</v>
      </c>
      <c r="BF354" s="384">
        <f t="shared" si="515"/>
        <v>0</v>
      </c>
      <c r="BG354" s="384">
        <f t="shared" si="515"/>
        <v>0.77308684989845156</v>
      </c>
      <c r="BH354" s="384">
        <f t="shared" si="515"/>
        <v>0</v>
      </c>
      <c r="BI354" s="384">
        <f t="shared" si="515"/>
        <v>0.17866235632419267</v>
      </c>
      <c r="BJ354" s="384">
        <f t="shared" si="515"/>
        <v>356</v>
      </c>
      <c r="BK354" s="384">
        <f t="shared" si="515"/>
        <v>4.8250793777355701E-2</v>
      </c>
      <c r="BL354" s="474">
        <f t="shared" si="555"/>
        <v>22474.228506620519</v>
      </c>
      <c r="BM354" s="409">
        <f t="shared" si="556"/>
        <v>149353.04266289822</v>
      </c>
      <c r="BN354" s="473">
        <f t="shared" si="557"/>
        <v>20753</v>
      </c>
      <c r="BO354" s="387">
        <f t="shared" si="558"/>
        <v>1</v>
      </c>
      <c r="BP354" s="387">
        <f t="shared" si="559"/>
        <v>0</v>
      </c>
      <c r="BQ354" s="388">
        <f t="shared" si="560"/>
        <v>0</v>
      </c>
      <c r="BR354" s="389">
        <f t="shared" si="561"/>
        <v>1721.2285066205186</v>
      </c>
      <c r="BS354" s="390">
        <f t="shared" si="562"/>
        <v>800</v>
      </c>
      <c r="BT354" s="391">
        <f t="shared" si="616"/>
        <v>0</v>
      </c>
      <c r="BU354" s="391">
        <f t="shared" si="616"/>
        <v>0</v>
      </c>
      <c r="BV354" s="391">
        <f t="shared" si="616"/>
        <v>0</v>
      </c>
      <c r="BW354" s="391">
        <f t="shared" si="616"/>
        <v>618.46947991876129</v>
      </c>
      <c r="BX354" s="391">
        <f t="shared" si="531"/>
        <v>0</v>
      </c>
      <c r="BY354" s="391">
        <f t="shared" si="531"/>
        <v>142.92988505935412</v>
      </c>
      <c r="BZ354" s="391">
        <f t="shared" si="531"/>
        <v>0</v>
      </c>
      <c r="CA354" s="391">
        <f t="shared" si="531"/>
        <v>38.600635021884564</v>
      </c>
      <c r="CB354" s="391">
        <f t="shared" si="563"/>
        <v>0</v>
      </c>
      <c r="CC354" s="391">
        <f t="shared" si="563"/>
        <v>0</v>
      </c>
      <c r="CD354" s="392">
        <f t="shared" si="564"/>
        <v>0</v>
      </c>
      <c r="CE354" s="393">
        <f t="shared" si="565"/>
        <v>8280</v>
      </c>
      <c r="CF354" s="392">
        <f t="shared" si="529"/>
        <v>0</v>
      </c>
      <c r="CG354" s="392">
        <f t="shared" si="529"/>
        <v>0</v>
      </c>
      <c r="CH354" s="392">
        <f t="shared" si="529"/>
        <v>6401.159117159179</v>
      </c>
      <c r="CI354" s="392">
        <f t="shared" si="529"/>
        <v>0</v>
      </c>
      <c r="CJ354" s="392">
        <f t="shared" si="529"/>
        <v>1479.3243103643154</v>
      </c>
      <c r="CK354" s="392">
        <f t="shared" si="529"/>
        <v>0</v>
      </c>
      <c r="CL354" s="392">
        <f t="shared" si="523"/>
        <v>399.51657247650519</v>
      </c>
      <c r="CM354" s="392">
        <f t="shared" si="566"/>
        <v>0</v>
      </c>
      <c r="CN354" s="392">
        <f t="shared" si="567"/>
        <v>0</v>
      </c>
      <c r="CO354" s="394">
        <f t="shared" si="568"/>
        <v>0</v>
      </c>
      <c r="CP354" s="394">
        <f t="shared" si="568"/>
        <v>0</v>
      </c>
      <c r="CQ354" s="395">
        <f t="shared" si="569"/>
        <v>12117</v>
      </c>
      <c r="CR354" s="394">
        <f t="shared" si="606"/>
        <v>0</v>
      </c>
      <c r="CS354" s="394">
        <f t="shared" si="606"/>
        <v>9367.4933602195379</v>
      </c>
      <c r="CT354" s="394">
        <f t="shared" si="606"/>
        <v>0</v>
      </c>
      <c r="CU354" s="394">
        <f t="shared" si="606"/>
        <v>2164.8517715802427</v>
      </c>
      <c r="CV354" s="394">
        <f t="shared" si="606"/>
        <v>0</v>
      </c>
      <c r="CW354" s="394">
        <f t="shared" si="606"/>
        <v>584.65486820021897</v>
      </c>
      <c r="CX354" s="396">
        <f t="shared" si="570"/>
        <v>0</v>
      </c>
      <c r="CY354" s="396">
        <f t="shared" si="570"/>
        <v>0</v>
      </c>
      <c r="CZ354" s="397">
        <f t="shared" si="571"/>
        <v>0</v>
      </c>
      <c r="DA354" s="397">
        <f t="shared" si="571"/>
        <v>0</v>
      </c>
      <c r="DB354" s="397">
        <f t="shared" si="571"/>
        <v>0</v>
      </c>
      <c r="DC354" s="397">
        <f t="shared" si="572"/>
        <v>0</v>
      </c>
      <c r="DD354" s="397">
        <f t="shared" si="516"/>
        <v>0</v>
      </c>
      <c r="DE354" s="397">
        <f t="shared" si="516"/>
        <v>0</v>
      </c>
      <c r="DF354" s="397">
        <f t="shared" si="516"/>
        <v>0</v>
      </c>
      <c r="DG354" s="397">
        <f t="shared" si="516"/>
        <v>0</v>
      </c>
      <c r="DH354" s="397">
        <f t="shared" si="516"/>
        <v>0</v>
      </c>
      <c r="DI354" s="398">
        <f t="shared" si="573"/>
        <v>0</v>
      </c>
      <c r="DJ354" s="398">
        <f t="shared" si="573"/>
        <v>0</v>
      </c>
      <c r="DK354" s="399">
        <f t="shared" si="574"/>
        <v>0</v>
      </c>
      <c r="DL354" s="399">
        <f t="shared" si="574"/>
        <v>0</v>
      </c>
      <c r="DM354" s="399">
        <f t="shared" si="574"/>
        <v>0</v>
      </c>
      <c r="DN354" s="399">
        <f t="shared" si="533"/>
        <v>0</v>
      </c>
      <c r="DO354" s="399">
        <f t="shared" si="575"/>
        <v>-17993</v>
      </c>
      <c r="DP354" s="399">
        <f t="shared" si="576"/>
        <v>0</v>
      </c>
      <c r="DQ354" s="399">
        <f t="shared" si="576"/>
        <v>0</v>
      </c>
      <c r="DR354" s="399">
        <f t="shared" si="576"/>
        <v>0</v>
      </c>
      <c r="DS354" s="399">
        <f t="shared" si="534"/>
        <v>0</v>
      </c>
      <c r="DT354" s="400">
        <f t="shared" si="577"/>
        <v>0</v>
      </c>
      <c r="DU354" s="400">
        <f t="shared" si="577"/>
        <v>0</v>
      </c>
      <c r="DV354" s="386">
        <f t="shared" si="517"/>
        <v>0</v>
      </c>
      <c r="DW354" s="386">
        <f t="shared" si="517"/>
        <v>0</v>
      </c>
      <c r="DX354" s="386">
        <f t="shared" si="517"/>
        <v>0</v>
      </c>
      <c r="DY354" s="386">
        <f t="shared" si="517"/>
        <v>0</v>
      </c>
      <c r="DZ354" s="386">
        <f t="shared" si="517"/>
        <v>0</v>
      </c>
      <c r="EA354" s="401">
        <f t="shared" si="578"/>
        <v>0</v>
      </c>
      <c r="EB354" s="386">
        <f t="shared" si="579"/>
        <v>0</v>
      </c>
      <c r="EC354" s="386">
        <f t="shared" si="579"/>
        <v>0</v>
      </c>
      <c r="ED354" s="386">
        <f t="shared" si="579"/>
        <v>0</v>
      </c>
      <c r="EE354" s="385">
        <f t="shared" si="580"/>
        <v>0</v>
      </c>
      <c r="EF354" s="385">
        <f t="shared" si="580"/>
        <v>0</v>
      </c>
      <c r="EG354" s="402">
        <f t="shared" si="607"/>
        <v>0</v>
      </c>
      <c r="EH354" s="402">
        <f t="shared" si="607"/>
        <v>0</v>
      </c>
      <c r="EI354" s="402">
        <f t="shared" si="607"/>
        <v>0</v>
      </c>
      <c r="EJ354" s="402">
        <f t="shared" si="607"/>
        <v>0</v>
      </c>
      <c r="EK354" s="402">
        <f t="shared" si="607"/>
        <v>0</v>
      </c>
      <c r="EL354" s="402">
        <f t="shared" si="607"/>
        <v>0</v>
      </c>
      <c r="EM354" s="402">
        <f t="shared" si="581"/>
        <v>-4158.2285066205177</v>
      </c>
      <c r="EN354" s="402">
        <f t="shared" si="582"/>
        <v>0</v>
      </c>
      <c r="EO354" s="402">
        <f t="shared" si="582"/>
        <v>0</v>
      </c>
      <c r="EP354" s="402">
        <f t="shared" si="583"/>
        <v>0</v>
      </c>
      <c r="EQ354" s="402">
        <f t="shared" si="584"/>
        <v>0</v>
      </c>
      <c r="ER354" s="394">
        <f t="shared" si="530"/>
        <v>0</v>
      </c>
      <c r="ES354" s="394">
        <f t="shared" si="530"/>
        <v>0</v>
      </c>
      <c r="ET354" s="394">
        <f t="shared" si="530"/>
        <v>0</v>
      </c>
      <c r="EU354" s="394">
        <f t="shared" si="530"/>
        <v>0</v>
      </c>
      <c r="EV354" s="394">
        <f t="shared" si="530"/>
        <v>275.21891856384877</v>
      </c>
      <c r="EW354" s="394">
        <f t="shared" si="530"/>
        <v>0</v>
      </c>
      <c r="EX354" s="394">
        <f t="shared" si="524"/>
        <v>63.603798851412591</v>
      </c>
      <c r="EY354" s="403">
        <f t="shared" si="585"/>
        <v>356</v>
      </c>
      <c r="EZ354" s="394">
        <f t="shared" si="586"/>
        <v>17.177282584738631</v>
      </c>
      <c r="FA354" s="396">
        <f t="shared" si="587"/>
        <v>0</v>
      </c>
      <c r="FB354" s="396">
        <f t="shared" si="587"/>
        <v>0</v>
      </c>
      <c r="FC354" s="404">
        <f t="shared" si="617"/>
        <v>0</v>
      </c>
      <c r="FD354" s="404">
        <f t="shared" si="617"/>
        <v>0</v>
      </c>
      <c r="FE354" s="404">
        <f t="shared" si="617"/>
        <v>0</v>
      </c>
      <c r="FF354" s="404">
        <f t="shared" si="617"/>
        <v>0</v>
      </c>
      <c r="FG354" s="404">
        <f t="shared" si="532"/>
        <v>0</v>
      </c>
      <c r="FH354" s="404">
        <f t="shared" si="532"/>
        <v>0</v>
      </c>
      <c r="FI354" s="404">
        <f t="shared" si="532"/>
        <v>0</v>
      </c>
      <c r="FJ354" s="404">
        <f t="shared" si="532"/>
        <v>0</v>
      </c>
      <c r="FK354" s="392">
        <f t="shared" si="588"/>
        <v>-1123</v>
      </c>
      <c r="FL354" s="384">
        <f t="shared" si="589"/>
        <v>0</v>
      </c>
      <c r="FM354" s="384">
        <f t="shared" si="589"/>
        <v>0</v>
      </c>
      <c r="FN354" s="405">
        <f t="shared" si="613"/>
        <v>0</v>
      </c>
      <c r="FO354" s="405">
        <f t="shared" si="614"/>
        <v>0</v>
      </c>
      <c r="FP354" s="405">
        <f t="shared" si="615"/>
        <v>0</v>
      </c>
      <c r="FQ354" s="405">
        <f t="shared" si="518"/>
        <v>0</v>
      </c>
      <c r="FR354" s="405">
        <f t="shared" si="518"/>
        <v>1330.6591241386727</v>
      </c>
      <c r="FS354" s="405">
        <f t="shared" si="518"/>
        <v>0</v>
      </c>
      <c r="FT354" s="405">
        <f t="shared" si="518"/>
        <v>307.51874076519312</v>
      </c>
      <c r="FU354" s="405">
        <f t="shared" si="518"/>
        <v>0</v>
      </c>
      <c r="FV354" s="405">
        <f t="shared" si="518"/>
        <v>83.050641716652564</v>
      </c>
      <c r="FW354" s="397">
        <f t="shared" si="590"/>
        <v>149353.04266289822</v>
      </c>
      <c r="FX354" s="406">
        <f t="shared" si="591"/>
        <v>147631.81415627772</v>
      </c>
      <c r="FY354" s="331">
        <f t="shared" si="592"/>
        <v>147631.81415627772</v>
      </c>
      <c r="FZ354" s="382">
        <f t="shared" si="593"/>
        <v>0</v>
      </c>
      <c r="GA354" s="331">
        <f t="shared" si="594"/>
        <v>0</v>
      </c>
      <c r="GB354" s="407">
        <f t="shared" si="595"/>
        <v>0</v>
      </c>
      <c r="GC354" s="407">
        <f t="shared" si="596"/>
        <v>0</v>
      </c>
      <c r="GD354" s="407">
        <f t="shared" si="597"/>
        <v>0</v>
      </c>
      <c r="GE354" s="407">
        <f t="shared" si="598"/>
        <v>0</v>
      </c>
      <c r="GF354" s="407">
        <f t="shared" si="599"/>
        <v>0</v>
      </c>
      <c r="GG354" s="407">
        <f t="shared" si="600"/>
        <v>0</v>
      </c>
      <c r="GH354" s="407">
        <f t="shared" si="601"/>
        <v>0</v>
      </c>
      <c r="GI354" s="407">
        <f t="shared" si="602"/>
        <v>0</v>
      </c>
      <c r="GJ354">
        <f t="shared" si="603"/>
        <v>0</v>
      </c>
      <c r="GK354" s="382">
        <f t="shared" si="604"/>
        <v>0</v>
      </c>
      <c r="GL354">
        <v>4</v>
      </c>
      <c r="GM354">
        <f t="shared" si="609"/>
        <v>800</v>
      </c>
      <c r="GN354">
        <f t="shared" si="609"/>
        <v>8280</v>
      </c>
      <c r="GO354">
        <f t="shared" si="609"/>
        <v>12117</v>
      </c>
      <c r="GP354">
        <f t="shared" si="609"/>
        <v>0</v>
      </c>
      <c r="GQ354">
        <f t="shared" si="609"/>
        <v>0</v>
      </c>
      <c r="GR354">
        <f t="shared" si="608"/>
        <v>0</v>
      </c>
      <c r="GS354">
        <f t="shared" si="608"/>
        <v>0</v>
      </c>
      <c r="GT354">
        <f t="shared" si="608"/>
        <v>356</v>
      </c>
      <c r="GU354">
        <f t="shared" si="608"/>
        <v>0</v>
      </c>
      <c r="GV354">
        <f t="shared" si="608"/>
        <v>149353.04266289822</v>
      </c>
    </row>
    <row r="355" spans="1:204" customFormat="1" x14ac:dyDescent="0.25">
      <c r="A355" s="378">
        <v>15018</v>
      </c>
      <c r="B355" s="32" t="s">
        <v>1027</v>
      </c>
      <c r="C355" t="s">
        <v>876</v>
      </c>
      <c r="D355">
        <v>4</v>
      </c>
      <c r="E355" s="379">
        <v>4008</v>
      </c>
      <c r="F355" s="379">
        <v>5663</v>
      </c>
      <c r="G355" s="379">
        <v>70</v>
      </c>
      <c r="H355" s="379">
        <v>0</v>
      </c>
      <c r="I355" s="379">
        <v>16213</v>
      </c>
      <c r="J355" s="379">
        <v>0</v>
      </c>
      <c r="K355" s="379">
        <v>10958</v>
      </c>
      <c r="L355" s="379">
        <v>0</v>
      </c>
      <c r="M355" s="380">
        <v>0</v>
      </c>
      <c r="N355" s="381">
        <f t="shared" si="535"/>
        <v>36912</v>
      </c>
      <c r="O355" s="379">
        <v>2076</v>
      </c>
      <c r="P355" s="379">
        <v>6546</v>
      </c>
      <c r="Q355" s="379">
        <v>70</v>
      </c>
      <c r="R355" s="379">
        <v>0</v>
      </c>
      <c r="S355" s="379">
        <v>20246</v>
      </c>
      <c r="T355" s="379">
        <v>0</v>
      </c>
      <c r="U355" s="379">
        <v>7405</v>
      </c>
      <c r="V355" s="379">
        <v>0</v>
      </c>
      <c r="W355" s="480">
        <f>(VLOOKUP(A355,'[1]floresta plant'!$A$4:$F$573,6,0))*1000</f>
        <v>0</v>
      </c>
      <c r="X355" s="24">
        <f t="shared" si="536"/>
        <v>36343</v>
      </c>
      <c r="Y355" s="53">
        <f t="shared" si="528"/>
        <v>0</v>
      </c>
      <c r="Z355" s="53">
        <f t="shared" si="528"/>
        <v>0</v>
      </c>
      <c r="AA355" s="53">
        <f t="shared" si="528"/>
        <v>4033</v>
      </c>
      <c r="AB355" s="53">
        <f t="shared" ref="AB355:AE418" si="618">T355-J355</f>
        <v>0</v>
      </c>
      <c r="AC355" s="53">
        <f t="shared" si="618"/>
        <v>-3553</v>
      </c>
      <c r="AD355" s="53">
        <f t="shared" si="618"/>
        <v>0</v>
      </c>
      <c r="AE355" s="53">
        <f t="shared" si="519"/>
        <v>0</v>
      </c>
      <c r="AF355" s="53">
        <f t="shared" si="537"/>
        <v>883</v>
      </c>
      <c r="AG355" s="53">
        <f t="shared" si="538"/>
        <v>-1932</v>
      </c>
      <c r="AH355" s="53">
        <f t="shared" si="539"/>
        <v>414965.40962833876</v>
      </c>
      <c r="AI355" s="53">
        <f t="shared" si="605"/>
        <v>-569</v>
      </c>
      <c r="AJ355" s="469">
        <v>0</v>
      </c>
      <c r="AK355" s="469">
        <v>414396.40962833876</v>
      </c>
      <c r="AL355" s="469">
        <v>0</v>
      </c>
      <c r="AM355" s="470">
        <f t="shared" si="540"/>
        <v>414396.40962833876</v>
      </c>
      <c r="AN355" s="53">
        <f t="shared" si="541"/>
        <v>414965.40962833876</v>
      </c>
      <c r="AO355" s="382">
        <f t="shared" si="542"/>
        <v>3</v>
      </c>
      <c r="AP355">
        <v>4</v>
      </c>
      <c r="AQ355" s="383">
        <f t="shared" si="543"/>
        <v>4916</v>
      </c>
      <c r="AR355" s="383">
        <f t="shared" si="544"/>
        <v>-5485</v>
      </c>
      <c r="AS355" s="383">
        <f t="shared" si="545"/>
        <v>0</v>
      </c>
      <c r="AT355" s="383">
        <f t="shared" si="546"/>
        <v>5485</v>
      </c>
      <c r="AU355" s="383">
        <f t="shared" si="547"/>
        <v>0</v>
      </c>
      <c r="AV355" s="383">
        <f t="shared" si="548"/>
        <v>1</v>
      </c>
      <c r="AW355" s="383">
        <f t="shared" si="549"/>
        <v>0</v>
      </c>
      <c r="AX355" s="383">
        <f t="shared" si="550"/>
        <v>1</v>
      </c>
      <c r="AY355" s="383">
        <f t="shared" si="551"/>
        <v>0</v>
      </c>
      <c r="AZ355">
        <f t="shared" si="552"/>
        <v>0</v>
      </c>
      <c r="BA355">
        <f t="shared" si="553"/>
        <v>0</v>
      </c>
      <c r="BB355" s="383">
        <f t="shared" si="554"/>
        <v>0</v>
      </c>
      <c r="BC355" s="384">
        <f t="shared" si="610"/>
        <v>0</v>
      </c>
      <c r="BD355" s="384">
        <f t="shared" si="611"/>
        <v>0</v>
      </c>
      <c r="BE355" s="384">
        <f t="shared" si="612"/>
        <v>4033</v>
      </c>
      <c r="BF355" s="384">
        <f t="shared" si="515"/>
        <v>0</v>
      </c>
      <c r="BG355" s="384">
        <f t="shared" si="515"/>
        <v>0.6477666362807657</v>
      </c>
      <c r="BH355" s="384">
        <f t="shared" si="515"/>
        <v>0</v>
      </c>
      <c r="BI355" s="384">
        <f t="shared" si="515"/>
        <v>0</v>
      </c>
      <c r="BJ355" s="384">
        <f t="shared" si="515"/>
        <v>883</v>
      </c>
      <c r="BK355" s="384">
        <f t="shared" si="515"/>
        <v>0.35223336371923425</v>
      </c>
      <c r="BL355" s="474">
        <f t="shared" si="555"/>
        <v>5485</v>
      </c>
      <c r="BM355" s="409">
        <f t="shared" si="556"/>
        <v>414965.40962833876</v>
      </c>
      <c r="BN355" s="473">
        <f t="shared" si="557"/>
        <v>4916</v>
      </c>
      <c r="BO355" s="387">
        <f t="shared" si="558"/>
        <v>1</v>
      </c>
      <c r="BP355" s="387">
        <f t="shared" si="559"/>
        <v>0</v>
      </c>
      <c r="BQ355" s="388">
        <f t="shared" si="560"/>
        <v>0</v>
      </c>
      <c r="BR355" s="389">
        <f t="shared" si="561"/>
        <v>569</v>
      </c>
      <c r="BS355" s="390">
        <f t="shared" si="562"/>
        <v>0</v>
      </c>
      <c r="BT355" s="391">
        <f t="shared" si="616"/>
        <v>0</v>
      </c>
      <c r="BU355" s="391">
        <f t="shared" si="616"/>
        <v>0</v>
      </c>
      <c r="BV355" s="391">
        <f t="shared" si="616"/>
        <v>0</v>
      </c>
      <c r="BW355" s="391">
        <f t="shared" si="616"/>
        <v>0</v>
      </c>
      <c r="BX355" s="391">
        <f t="shared" si="531"/>
        <v>0</v>
      </c>
      <c r="BY355" s="391">
        <f t="shared" si="531"/>
        <v>0</v>
      </c>
      <c r="BZ355" s="391">
        <f t="shared" si="531"/>
        <v>0</v>
      </c>
      <c r="CA355" s="391">
        <f t="shared" si="531"/>
        <v>0</v>
      </c>
      <c r="CB355" s="391">
        <f t="shared" si="563"/>
        <v>0</v>
      </c>
      <c r="CC355" s="391">
        <f t="shared" si="563"/>
        <v>0</v>
      </c>
      <c r="CD355" s="392">
        <f t="shared" si="564"/>
        <v>0</v>
      </c>
      <c r="CE355" s="393">
        <f t="shared" si="565"/>
        <v>0</v>
      </c>
      <c r="CF355" s="392">
        <f t="shared" si="529"/>
        <v>0</v>
      </c>
      <c r="CG355" s="392">
        <f t="shared" si="529"/>
        <v>0</v>
      </c>
      <c r="CH355" s="392">
        <f t="shared" si="529"/>
        <v>0</v>
      </c>
      <c r="CI355" s="392">
        <f t="shared" ref="CI355:CL418" si="619">IF($CE355&gt;0,IF(AD355&gt;0,0,$BO355*BH355*$CE355),0)</f>
        <v>0</v>
      </c>
      <c r="CJ355" s="392">
        <f t="shared" si="619"/>
        <v>0</v>
      </c>
      <c r="CK355" s="392">
        <f t="shared" si="619"/>
        <v>0</v>
      </c>
      <c r="CL355" s="392">
        <f t="shared" si="523"/>
        <v>0</v>
      </c>
      <c r="CM355" s="392">
        <f t="shared" si="566"/>
        <v>0</v>
      </c>
      <c r="CN355" s="392">
        <f t="shared" si="567"/>
        <v>0</v>
      </c>
      <c r="CO355" s="394">
        <f t="shared" si="568"/>
        <v>0</v>
      </c>
      <c r="CP355" s="394">
        <f t="shared" si="568"/>
        <v>0</v>
      </c>
      <c r="CQ355" s="395">
        <f t="shared" si="569"/>
        <v>4033</v>
      </c>
      <c r="CR355" s="394">
        <f t="shared" si="606"/>
        <v>0</v>
      </c>
      <c r="CS355" s="394">
        <f t="shared" si="606"/>
        <v>2612.4428441203281</v>
      </c>
      <c r="CT355" s="394">
        <f t="shared" si="606"/>
        <v>0</v>
      </c>
      <c r="CU355" s="394">
        <f t="shared" si="606"/>
        <v>0</v>
      </c>
      <c r="CV355" s="394">
        <f t="shared" si="606"/>
        <v>0</v>
      </c>
      <c r="CW355" s="394">
        <f t="shared" si="606"/>
        <v>1420.5571558796717</v>
      </c>
      <c r="CX355" s="396">
        <f t="shared" si="570"/>
        <v>0</v>
      </c>
      <c r="CY355" s="396">
        <f t="shared" si="570"/>
        <v>0</v>
      </c>
      <c r="CZ355" s="397">
        <f t="shared" si="571"/>
        <v>0</v>
      </c>
      <c r="DA355" s="397">
        <f t="shared" si="571"/>
        <v>0</v>
      </c>
      <c r="DB355" s="397">
        <f t="shared" si="571"/>
        <v>0</v>
      </c>
      <c r="DC355" s="397">
        <f t="shared" si="572"/>
        <v>0</v>
      </c>
      <c r="DD355" s="397">
        <f t="shared" si="516"/>
        <v>0</v>
      </c>
      <c r="DE355" s="397">
        <f t="shared" si="516"/>
        <v>0</v>
      </c>
      <c r="DF355" s="397">
        <f t="shared" si="516"/>
        <v>0</v>
      </c>
      <c r="DG355" s="397">
        <f t="shared" si="516"/>
        <v>0</v>
      </c>
      <c r="DH355" s="397">
        <f t="shared" si="516"/>
        <v>0</v>
      </c>
      <c r="DI355" s="398">
        <f t="shared" si="573"/>
        <v>0</v>
      </c>
      <c r="DJ355" s="398">
        <f t="shared" si="573"/>
        <v>0</v>
      </c>
      <c r="DK355" s="399">
        <f t="shared" si="574"/>
        <v>0</v>
      </c>
      <c r="DL355" s="399">
        <f t="shared" si="574"/>
        <v>0</v>
      </c>
      <c r="DM355" s="399">
        <f t="shared" si="574"/>
        <v>0</v>
      </c>
      <c r="DN355" s="399">
        <f t="shared" si="533"/>
        <v>0</v>
      </c>
      <c r="DO355" s="399">
        <f t="shared" si="575"/>
        <v>-3553</v>
      </c>
      <c r="DP355" s="399">
        <f t="shared" si="576"/>
        <v>0</v>
      </c>
      <c r="DQ355" s="399">
        <f t="shared" si="576"/>
        <v>0</v>
      </c>
      <c r="DR355" s="399">
        <f t="shared" si="576"/>
        <v>0</v>
      </c>
      <c r="DS355" s="399">
        <f t="shared" si="534"/>
        <v>0</v>
      </c>
      <c r="DT355" s="400">
        <f t="shared" si="577"/>
        <v>0</v>
      </c>
      <c r="DU355" s="400">
        <f t="shared" si="577"/>
        <v>0</v>
      </c>
      <c r="DV355" s="386">
        <f t="shared" si="517"/>
        <v>0</v>
      </c>
      <c r="DW355" s="386">
        <f t="shared" si="517"/>
        <v>0</v>
      </c>
      <c r="DX355" s="386">
        <f t="shared" si="517"/>
        <v>0</v>
      </c>
      <c r="DY355" s="386">
        <f t="shared" si="517"/>
        <v>0</v>
      </c>
      <c r="DZ355" s="386">
        <f t="shared" si="517"/>
        <v>0</v>
      </c>
      <c r="EA355" s="401">
        <f t="shared" si="578"/>
        <v>0</v>
      </c>
      <c r="EB355" s="386">
        <f t="shared" si="579"/>
        <v>0</v>
      </c>
      <c r="EC355" s="386">
        <f t="shared" si="579"/>
        <v>0</v>
      </c>
      <c r="ED355" s="386">
        <f t="shared" si="579"/>
        <v>0</v>
      </c>
      <c r="EE355" s="385">
        <f t="shared" si="580"/>
        <v>0</v>
      </c>
      <c r="EF355" s="385">
        <f t="shared" si="580"/>
        <v>0</v>
      </c>
      <c r="EG355" s="402">
        <f t="shared" si="607"/>
        <v>0</v>
      </c>
      <c r="EH355" s="402">
        <f t="shared" si="607"/>
        <v>0</v>
      </c>
      <c r="EI355" s="402">
        <f t="shared" si="607"/>
        <v>0</v>
      </c>
      <c r="EJ355" s="402">
        <f t="shared" si="607"/>
        <v>0</v>
      </c>
      <c r="EK355" s="402">
        <f t="shared" si="607"/>
        <v>0</v>
      </c>
      <c r="EL355" s="402">
        <f t="shared" si="607"/>
        <v>0</v>
      </c>
      <c r="EM355" s="402">
        <f t="shared" si="581"/>
        <v>0</v>
      </c>
      <c r="EN355" s="402">
        <f t="shared" si="582"/>
        <v>0</v>
      </c>
      <c r="EO355" s="402">
        <f t="shared" si="582"/>
        <v>0</v>
      </c>
      <c r="EP355" s="402">
        <f t="shared" si="583"/>
        <v>0</v>
      </c>
      <c r="EQ355" s="402">
        <f t="shared" si="584"/>
        <v>0</v>
      </c>
      <c r="ER355" s="394">
        <f t="shared" si="530"/>
        <v>0</v>
      </c>
      <c r="ES355" s="394">
        <f t="shared" si="530"/>
        <v>0</v>
      </c>
      <c r="ET355" s="394">
        <f t="shared" si="530"/>
        <v>0</v>
      </c>
      <c r="EU355" s="394">
        <f t="shared" ref="EU355:EX418" si="620">IF($EY355&gt;0,IF(AB355&gt;0,0,$EY355*$BO355*BF355),0)</f>
        <v>0</v>
      </c>
      <c r="EV355" s="394">
        <f t="shared" si="620"/>
        <v>571.97793983591612</v>
      </c>
      <c r="EW355" s="394">
        <f t="shared" si="620"/>
        <v>0</v>
      </c>
      <c r="EX355" s="394">
        <f t="shared" si="524"/>
        <v>0</v>
      </c>
      <c r="EY355" s="403">
        <f t="shared" si="585"/>
        <v>883</v>
      </c>
      <c r="EZ355" s="394">
        <f t="shared" si="586"/>
        <v>311.02206016408383</v>
      </c>
      <c r="FA355" s="396">
        <f t="shared" si="587"/>
        <v>0</v>
      </c>
      <c r="FB355" s="396">
        <f t="shared" si="587"/>
        <v>0</v>
      </c>
      <c r="FC355" s="404">
        <f t="shared" si="617"/>
        <v>0</v>
      </c>
      <c r="FD355" s="404">
        <f t="shared" si="617"/>
        <v>0</v>
      </c>
      <c r="FE355" s="404">
        <f t="shared" si="617"/>
        <v>0</v>
      </c>
      <c r="FF355" s="404">
        <f t="shared" si="617"/>
        <v>0</v>
      </c>
      <c r="FG355" s="404">
        <f t="shared" si="532"/>
        <v>0</v>
      </c>
      <c r="FH355" s="404">
        <f t="shared" si="532"/>
        <v>0</v>
      </c>
      <c r="FI355" s="404">
        <f t="shared" si="532"/>
        <v>0</v>
      </c>
      <c r="FJ355" s="404">
        <f t="shared" si="532"/>
        <v>0</v>
      </c>
      <c r="FK355" s="392">
        <f t="shared" si="588"/>
        <v>-1932</v>
      </c>
      <c r="FL355" s="384">
        <f t="shared" si="589"/>
        <v>0</v>
      </c>
      <c r="FM355" s="384">
        <f t="shared" si="589"/>
        <v>0</v>
      </c>
      <c r="FN355" s="405">
        <f t="shared" si="613"/>
        <v>0</v>
      </c>
      <c r="FO355" s="405">
        <f t="shared" si="614"/>
        <v>0</v>
      </c>
      <c r="FP355" s="405">
        <f t="shared" si="615"/>
        <v>0</v>
      </c>
      <c r="FQ355" s="405">
        <f t="shared" si="518"/>
        <v>0</v>
      </c>
      <c r="FR355" s="405">
        <f t="shared" si="518"/>
        <v>368.57921604375571</v>
      </c>
      <c r="FS355" s="405">
        <f t="shared" si="518"/>
        <v>0</v>
      </c>
      <c r="FT355" s="405">
        <f t="shared" si="518"/>
        <v>0</v>
      </c>
      <c r="FU355" s="405">
        <f t="shared" si="518"/>
        <v>0</v>
      </c>
      <c r="FV355" s="405">
        <f t="shared" si="518"/>
        <v>200.42078395624429</v>
      </c>
      <c r="FW355" s="397">
        <f t="shared" si="590"/>
        <v>414965.40962833876</v>
      </c>
      <c r="FX355" s="406">
        <f t="shared" si="591"/>
        <v>414396.40962833876</v>
      </c>
      <c r="FY355" s="331">
        <f t="shared" si="592"/>
        <v>414396.40962833876</v>
      </c>
      <c r="FZ355" s="382">
        <f t="shared" si="593"/>
        <v>0</v>
      </c>
      <c r="GA355" s="331">
        <f t="shared" si="594"/>
        <v>0</v>
      </c>
      <c r="GB355" s="407">
        <f t="shared" si="595"/>
        <v>0</v>
      </c>
      <c r="GC355" s="407">
        <f t="shared" si="596"/>
        <v>0</v>
      </c>
      <c r="GD355" s="407">
        <f t="shared" si="597"/>
        <v>0</v>
      </c>
      <c r="GE355" s="407">
        <f t="shared" si="598"/>
        <v>0</v>
      </c>
      <c r="GF355" s="407">
        <f t="shared" si="599"/>
        <v>0</v>
      </c>
      <c r="GG355" s="407">
        <f t="shared" si="600"/>
        <v>0</v>
      </c>
      <c r="GH355" s="407">
        <f t="shared" si="601"/>
        <v>1.1368683772161603E-13</v>
      </c>
      <c r="GI355" s="407">
        <f t="shared" si="602"/>
        <v>0</v>
      </c>
      <c r="GJ355">
        <f t="shared" si="603"/>
        <v>0</v>
      </c>
      <c r="GK355" s="382">
        <f t="shared" si="604"/>
        <v>1.1368683772161603E-13</v>
      </c>
      <c r="GL355">
        <v>4</v>
      </c>
      <c r="GM355">
        <f t="shared" si="609"/>
        <v>0</v>
      </c>
      <c r="GN355">
        <f t="shared" si="609"/>
        <v>0</v>
      </c>
      <c r="GO355">
        <f t="shared" si="609"/>
        <v>4033</v>
      </c>
      <c r="GP355">
        <f t="shared" si="609"/>
        <v>0</v>
      </c>
      <c r="GQ355">
        <f t="shared" si="609"/>
        <v>0</v>
      </c>
      <c r="GR355">
        <f t="shared" si="608"/>
        <v>0</v>
      </c>
      <c r="GS355">
        <f t="shared" si="608"/>
        <v>0</v>
      </c>
      <c r="GT355">
        <f t="shared" si="608"/>
        <v>883</v>
      </c>
      <c r="GU355">
        <f t="shared" si="608"/>
        <v>0</v>
      </c>
      <c r="GV355">
        <f t="shared" si="608"/>
        <v>414965.40962833876</v>
      </c>
    </row>
    <row r="356" spans="1:204" customFormat="1" x14ac:dyDescent="0.25">
      <c r="A356" s="378">
        <v>15019</v>
      </c>
      <c r="B356" s="32" t="s">
        <v>1028</v>
      </c>
      <c r="C356" t="s">
        <v>876</v>
      </c>
      <c r="D356">
        <v>4</v>
      </c>
      <c r="E356" s="379">
        <v>5343</v>
      </c>
      <c r="F356" s="379">
        <v>3962</v>
      </c>
      <c r="G356" s="379">
        <v>0</v>
      </c>
      <c r="H356" s="379">
        <v>0</v>
      </c>
      <c r="I356" s="379">
        <v>19511</v>
      </c>
      <c r="J356" s="379">
        <v>0</v>
      </c>
      <c r="K356" s="379">
        <v>7450</v>
      </c>
      <c r="L356" s="379">
        <v>0</v>
      </c>
      <c r="M356" s="380">
        <v>0</v>
      </c>
      <c r="N356" s="381">
        <f t="shared" si="535"/>
        <v>36266</v>
      </c>
      <c r="O356" s="379">
        <v>5198</v>
      </c>
      <c r="P356" s="379">
        <v>4115</v>
      </c>
      <c r="Q356" s="379">
        <v>0</v>
      </c>
      <c r="R356" s="379">
        <v>300</v>
      </c>
      <c r="S356" s="379">
        <v>10150</v>
      </c>
      <c r="T356" s="379">
        <v>0</v>
      </c>
      <c r="U356" s="379">
        <v>5964</v>
      </c>
      <c r="V356" s="379">
        <v>0</v>
      </c>
      <c r="W356" s="480">
        <f>(VLOOKUP(A356,'[1]floresta plant'!$A$4:$F$573,6,0))*1000</f>
        <v>0</v>
      </c>
      <c r="X356" s="24">
        <f t="shared" si="536"/>
        <v>25727</v>
      </c>
      <c r="Y356" s="53">
        <f t="shared" ref="Y356:Y387" si="621">Q356-G356</f>
        <v>0</v>
      </c>
      <c r="Z356" s="53">
        <f t="shared" ref="Z356:Z387" si="622">R356-H356</f>
        <v>300</v>
      </c>
      <c r="AA356" s="53">
        <f t="shared" ref="AA356:AA387" si="623">S356-I356</f>
        <v>-9361</v>
      </c>
      <c r="AB356" s="53">
        <f t="shared" si="618"/>
        <v>0</v>
      </c>
      <c r="AC356" s="53">
        <f t="shared" si="618"/>
        <v>-1486</v>
      </c>
      <c r="AD356" s="53">
        <f t="shared" si="618"/>
        <v>0</v>
      </c>
      <c r="AE356" s="53">
        <f t="shared" si="519"/>
        <v>0</v>
      </c>
      <c r="AF356" s="53">
        <f t="shared" si="537"/>
        <v>153</v>
      </c>
      <c r="AG356" s="53">
        <f t="shared" si="538"/>
        <v>-145</v>
      </c>
      <c r="AH356" s="53">
        <f t="shared" si="539"/>
        <v>40720.030911474008</v>
      </c>
      <c r="AI356" s="53">
        <f t="shared" si="605"/>
        <v>-10539</v>
      </c>
      <c r="AJ356" s="469">
        <v>0</v>
      </c>
      <c r="AK356" s="469">
        <v>30181.030911474005</v>
      </c>
      <c r="AL356" s="469">
        <v>0</v>
      </c>
      <c r="AM356" s="470">
        <f t="shared" si="540"/>
        <v>30181.030911474005</v>
      </c>
      <c r="AN356" s="53">
        <f t="shared" si="541"/>
        <v>40720.030911474008</v>
      </c>
      <c r="AO356" s="382">
        <f t="shared" si="542"/>
        <v>3</v>
      </c>
      <c r="AP356">
        <v>4</v>
      </c>
      <c r="AQ356" s="383">
        <f t="shared" si="543"/>
        <v>453</v>
      </c>
      <c r="AR356" s="383">
        <f t="shared" si="544"/>
        <v>-10992</v>
      </c>
      <c r="AS356" s="383">
        <f t="shared" si="545"/>
        <v>0</v>
      </c>
      <c r="AT356" s="383">
        <f t="shared" si="546"/>
        <v>10992</v>
      </c>
      <c r="AU356" s="383">
        <f t="shared" si="547"/>
        <v>0</v>
      </c>
      <c r="AV356" s="383">
        <f t="shared" si="548"/>
        <v>1</v>
      </c>
      <c r="AW356" s="383">
        <f t="shared" si="549"/>
        <v>0</v>
      </c>
      <c r="AX356" s="383">
        <f t="shared" si="550"/>
        <v>1</v>
      </c>
      <c r="AY356" s="383">
        <f t="shared" si="551"/>
        <v>0</v>
      </c>
      <c r="AZ356">
        <f t="shared" si="552"/>
        <v>0</v>
      </c>
      <c r="BA356">
        <f t="shared" si="553"/>
        <v>0</v>
      </c>
      <c r="BB356" s="383">
        <f t="shared" si="554"/>
        <v>0</v>
      </c>
      <c r="BC356" s="384">
        <f t="shared" si="610"/>
        <v>0</v>
      </c>
      <c r="BD356" s="384">
        <f t="shared" si="611"/>
        <v>300</v>
      </c>
      <c r="BE356" s="384">
        <f t="shared" si="612"/>
        <v>0.85161935953420664</v>
      </c>
      <c r="BF356" s="384">
        <f t="shared" si="515"/>
        <v>0</v>
      </c>
      <c r="BG356" s="384">
        <f t="shared" si="515"/>
        <v>0.13518922852983989</v>
      </c>
      <c r="BH356" s="384">
        <f t="shared" si="515"/>
        <v>0</v>
      </c>
      <c r="BI356" s="384">
        <f t="shared" si="515"/>
        <v>0</v>
      </c>
      <c r="BJ356" s="384">
        <f t="shared" si="515"/>
        <v>153</v>
      </c>
      <c r="BK356" s="384">
        <f t="shared" si="515"/>
        <v>1.3191411935953421E-2</v>
      </c>
      <c r="BL356" s="474">
        <f t="shared" si="555"/>
        <v>10992</v>
      </c>
      <c r="BM356" s="409">
        <f t="shared" si="556"/>
        <v>40720.030911474008</v>
      </c>
      <c r="BN356" s="473">
        <f t="shared" si="557"/>
        <v>453</v>
      </c>
      <c r="BO356" s="387">
        <f t="shared" si="558"/>
        <v>1</v>
      </c>
      <c r="BP356" s="387">
        <f t="shared" si="559"/>
        <v>0</v>
      </c>
      <c r="BQ356" s="388">
        <f t="shared" si="560"/>
        <v>0</v>
      </c>
      <c r="BR356" s="389">
        <f t="shared" si="561"/>
        <v>10539</v>
      </c>
      <c r="BS356" s="390">
        <f t="shared" si="562"/>
        <v>0</v>
      </c>
      <c r="BT356" s="391">
        <f t="shared" si="616"/>
        <v>0</v>
      </c>
      <c r="BU356" s="391">
        <f t="shared" si="616"/>
        <v>0</v>
      </c>
      <c r="BV356" s="391">
        <f t="shared" si="616"/>
        <v>0</v>
      </c>
      <c r="BW356" s="391">
        <f t="shared" si="616"/>
        <v>0</v>
      </c>
      <c r="BX356" s="391">
        <f t="shared" si="531"/>
        <v>0</v>
      </c>
      <c r="BY356" s="391">
        <f t="shared" si="531"/>
        <v>0</v>
      </c>
      <c r="BZ356" s="391">
        <f t="shared" si="531"/>
        <v>0</v>
      </c>
      <c r="CA356" s="391">
        <f t="shared" si="531"/>
        <v>0</v>
      </c>
      <c r="CB356" s="391">
        <f t="shared" si="563"/>
        <v>0</v>
      </c>
      <c r="CC356" s="391">
        <f t="shared" si="563"/>
        <v>0</v>
      </c>
      <c r="CD356" s="392">
        <f t="shared" si="564"/>
        <v>0</v>
      </c>
      <c r="CE356" s="393">
        <f t="shared" si="565"/>
        <v>300</v>
      </c>
      <c r="CF356" s="392">
        <f t="shared" ref="CF356:CF387" si="624">IF($CE356&gt;0,IF(AA356&gt;0,0,$BO356*BE356*$CE356),0)</f>
        <v>255.48580786026199</v>
      </c>
      <c r="CG356" s="392">
        <f t="shared" ref="CG356:CG387" si="625">IF($CE356&gt;0,IF(AB356&gt;0,0,$BO356*BF356*$CE356),0)</f>
        <v>0</v>
      </c>
      <c r="CH356" s="392">
        <f t="shared" ref="CH356:CH387" si="626">IF($CE356&gt;0,IF(AC356&gt;0,0,$BO356*BG356*$CE356),0)</f>
        <v>40.556768558951966</v>
      </c>
      <c r="CI356" s="392">
        <f t="shared" si="619"/>
        <v>0</v>
      </c>
      <c r="CJ356" s="392">
        <f t="shared" si="619"/>
        <v>0</v>
      </c>
      <c r="CK356" s="392">
        <f t="shared" si="619"/>
        <v>0</v>
      </c>
      <c r="CL356" s="392">
        <f t="shared" si="523"/>
        <v>3.9574235807860263</v>
      </c>
      <c r="CM356" s="392">
        <f t="shared" si="566"/>
        <v>0</v>
      </c>
      <c r="CN356" s="392">
        <f t="shared" si="567"/>
        <v>0</v>
      </c>
      <c r="CO356" s="394">
        <f t="shared" si="568"/>
        <v>0</v>
      </c>
      <c r="CP356" s="394">
        <f t="shared" si="568"/>
        <v>0</v>
      </c>
      <c r="CQ356" s="395">
        <f t="shared" si="569"/>
        <v>-9361</v>
      </c>
      <c r="CR356" s="394">
        <f t="shared" si="606"/>
        <v>0</v>
      </c>
      <c r="CS356" s="394">
        <f t="shared" si="606"/>
        <v>0</v>
      </c>
      <c r="CT356" s="394">
        <f t="shared" si="606"/>
        <v>0</v>
      </c>
      <c r="CU356" s="394">
        <f t="shared" si="606"/>
        <v>0</v>
      </c>
      <c r="CV356" s="394">
        <f t="shared" si="606"/>
        <v>0</v>
      </c>
      <c r="CW356" s="394">
        <f t="shared" si="606"/>
        <v>0</v>
      </c>
      <c r="CX356" s="396">
        <f t="shared" si="570"/>
        <v>0</v>
      </c>
      <c r="CY356" s="396">
        <f t="shared" si="570"/>
        <v>0</v>
      </c>
      <c r="CZ356" s="397">
        <f t="shared" si="571"/>
        <v>0</v>
      </c>
      <c r="DA356" s="397">
        <f t="shared" si="571"/>
        <v>0</v>
      </c>
      <c r="DB356" s="397">
        <f t="shared" si="571"/>
        <v>0</v>
      </c>
      <c r="DC356" s="397">
        <f t="shared" si="572"/>
        <v>0</v>
      </c>
      <c r="DD356" s="397">
        <f t="shared" si="516"/>
        <v>0</v>
      </c>
      <c r="DE356" s="397">
        <f t="shared" si="516"/>
        <v>0</v>
      </c>
      <c r="DF356" s="397">
        <f t="shared" si="516"/>
        <v>0</v>
      </c>
      <c r="DG356" s="397">
        <f t="shared" si="516"/>
        <v>0</v>
      </c>
      <c r="DH356" s="397">
        <f t="shared" si="516"/>
        <v>0</v>
      </c>
      <c r="DI356" s="398">
        <f t="shared" si="573"/>
        <v>0</v>
      </c>
      <c r="DJ356" s="398">
        <f t="shared" si="573"/>
        <v>0</v>
      </c>
      <c r="DK356" s="399">
        <f t="shared" si="574"/>
        <v>0</v>
      </c>
      <c r="DL356" s="399">
        <f t="shared" si="574"/>
        <v>0</v>
      </c>
      <c r="DM356" s="399">
        <f t="shared" si="574"/>
        <v>0</v>
      </c>
      <c r="DN356" s="399">
        <f t="shared" si="533"/>
        <v>0</v>
      </c>
      <c r="DO356" s="399">
        <f t="shared" si="575"/>
        <v>-1486</v>
      </c>
      <c r="DP356" s="399">
        <f t="shared" si="576"/>
        <v>0</v>
      </c>
      <c r="DQ356" s="399">
        <f t="shared" si="576"/>
        <v>0</v>
      </c>
      <c r="DR356" s="399">
        <f t="shared" si="576"/>
        <v>0</v>
      </c>
      <c r="DS356" s="399">
        <f t="shared" si="534"/>
        <v>0</v>
      </c>
      <c r="DT356" s="400">
        <f t="shared" si="577"/>
        <v>0</v>
      </c>
      <c r="DU356" s="400">
        <f t="shared" si="577"/>
        <v>0</v>
      </c>
      <c r="DV356" s="386">
        <f t="shared" si="517"/>
        <v>0</v>
      </c>
      <c r="DW356" s="386">
        <f t="shared" si="517"/>
        <v>0</v>
      </c>
      <c r="DX356" s="386">
        <f t="shared" si="517"/>
        <v>0</v>
      </c>
      <c r="DY356" s="386">
        <f t="shared" si="517"/>
        <v>0</v>
      </c>
      <c r="DZ356" s="386">
        <f t="shared" si="517"/>
        <v>0</v>
      </c>
      <c r="EA356" s="401">
        <f t="shared" si="578"/>
        <v>0</v>
      </c>
      <c r="EB356" s="386">
        <f t="shared" si="579"/>
        <v>0</v>
      </c>
      <c r="EC356" s="386">
        <f t="shared" si="579"/>
        <v>0</v>
      </c>
      <c r="ED356" s="386">
        <f t="shared" si="579"/>
        <v>0</v>
      </c>
      <c r="EE356" s="385">
        <f t="shared" si="580"/>
        <v>0</v>
      </c>
      <c r="EF356" s="385">
        <f t="shared" si="580"/>
        <v>0</v>
      </c>
      <c r="EG356" s="402">
        <f t="shared" si="607"/>
        <v>0</v>
      </c>
      <c r="EH356" s="402">
        <f t="shared" si="607"/>
        <v>0</v>
      </c>
      <c r="EI356" s="402">
        <f t="shared" si="607"/>
        <v>0</v>
      </c>
      <c r="EJ356" s="402">
        <f t="shared" si="607"/>
        <v>0</v>
      </c>
      <c r="EK356" s="402">
        <f t="shared" si="607"/>
        <v>0</v>
      </c>
      <c r="EL356" s="402">
        <f t="shared" si="607"/>
        <v>0</v>
      </c>
      <c r="EM356" s="402">
        <f t="shared" si="581"/>
        <v>0</v>
      </c>
      <c r="EN356" s="402">
        <f t="shared" si="582"/>
        <v>0</v>
      </c>
      <c r="EO356" s="402">
        <f t="shared" si="582"/>
        <v>0</v>
      </c>
      <c r="EP356" s="402">
        <f t="shared" si="583"/>
        <v>0</v>
      </c>
      <c r="EQ356" s="402">
        <f t="shared" si="584"/>
        <v>0</v>
      </c>
      <c r="ER356" s="394">
        <f t="shared" ref="ER356:ER387" si="627">IF($EY356&gt;0,IF(Y356&gt;0,0,$EY356*$BO356*BC356),0)</f>
        <v>0</v>
      </c>
      <c r="ES356" s="394">
        <f t="shared" ref="ES356:ES387" si="628">IF($EY356&gt;0,IF(Z356&gt;0,0,$EY356*$BO356*BD356),0)</f>
        <v>0</v>
      </c>
      <c r="ET356" s="394">
        <f t="shared" ref="ET356:ET387" si="629">IF($EY356&gt;0,IF(AA356&gt;0,0,$EY356*$BO356*BE356),0)</f>
        <v>130.29776200873363</v>
      </c>
      <c r="EU356" s="394">
        <f t="shared" si="620"/>
        <v>0</v>
      </c>
      <c r="EV356" s="394">
        <f t="shared" si="620"/>
        <v>20.683951965065503</v>
      </c>
      <c r="EW356" s="394">
        <f t="shared" si="620"/>
        <v>0</v>
      </c>
      <c r="EX356" s="394">
        <f t="shared" si="524"/>
        <v>0</v>
      </c>
      <c r="EY356" s="403">
        <f t="shared" si="585"/>
        <v>153</v>
      </c>
      <c r="EZ356" s="394">
        <f t="shared" si="586"/>
        <v>2.0182860262008733</v>
      </c>
      <c r="FA356" s="396">
        <f t="shared" si="587"/>
        <v>0</v>
      </c>
      <c r="FB356" s="396">
        <f t="shared" si="587"/>
        <v>0</v>
      </c>
      <c r="FC356" s="404">
        <f t="shared" si="617"/>
        <v>0</v>
      </c>
      <c r="FD356" s="404">
        <f t="shared" si="617"/>
        <v>0</v>
      </c>
      <c r="FE356" s="404">
        <f t="shared" si="617"/>
        <v>0</v>
      </c>
      <c r="FF356" s="404">
        <f t="shared" si="617"/>
        <v>0</v>
      </c>
      <c r="FG356" s="404">
        <f t="shared" si="532"/>
        <v>0</v>
      </c>
      <c r="FH356" s="404">
        <f t="shared" si="532"/>
        <v>0</v>
      </c>
      <c r="FI356" s="404">
        <f t="shared" si="532"/>
        <v>0</v>
      </c>
      <c r="FJ356" s="404">
        <f t="shared" si="532"/>
        <v>0</v>
      </c>
      <c r="FK356" s="392">
        <f t="shared" si="588"/>
        <v>-145</v>
      </c>
      <c r="FL356" s="384">
        <f t="shared" si="589"/>
        <v>0</v>
      </c>
      <c r="FM356" s="384">
        <f t="shared" si="589"/>
        <v>0</v>
      </c>
      <c r="FN356" s="405">
        <f t="shared" si="613"/>
        <v>0</v>
      </c>
      <c r="FO356" s="405">
        <f t="shared" si="614"/>
        <v>0</v>
      </c>
      <c r="FP356" s="405">
        <f t="shared" si="615"/>
        <v>8975.216430131004</v>
      </c>
      <c r="FQ356" s="405">
        <f t="shared" si="518"/>
        <v>0</v>
      </c>
      <c r="FR356" s="405">
        <f t="shared" si="518"/>
        <v>1424.7592794759826</v>
      </c>
      <c r="FS356" s="405">
        <f t="shared" si="518"/>
        <v>0</v>
      </c>
      <c r="FT356" s="405">
        <f t="shared" si="518"/>
        <v>0</v>
      </c>
      <c r="FU356" s="405">
        <f t="shared" si="518"/>
        <v>0</v>
      </c>
      <c r="FV356" s="405">
        <f t="shared" si="518"/>
        <v>139.0242903930131</v>
      </c>
      <c r="FW356" s="397">
        <f t="shared" si="590"/>
        <v>40720.030911474008</v>
      </c>
      <c r="FX356" s="406">
        <f t="shared" si="591"/>
        <v>30181.030911474008</v>
      </c>
      <c r="FY356" s="331">
        <f t="shared" si="592"/>
        <v>30181.030911474008</v>
      </c>
      <c r="FZ356" s="382">
        <f t="shared" si="593"/>
        <v>0</v>
      </c>
      <c r="GA356" s="331">
        <f t="shared" si="594"/>
        <v>0</v>
      </c>
      <c r="GB356" s="407">
        <f t="shared" si="595"/>
        <v>0</v>
      </c>
      <c r="GC356" s="407">
        <f t="shared" si="596"/>
        <v>0</v>
      </c>
      <c r="GD356" s="407">
        <f t="shared" si="597"/>
        <v>0</v>
      </c>
      <c r="GE356" s="407">
        <f t="shared" si="598"/>
        <v>0</v>
      </c>
      <c r="GF356" s="407">
        <f t="shared" si="599"/>
        <v>0</v>
      </c>
      <c r="GG356" s="407">
        <f t="shared" si="600"/>
        <v>0</v>
      </c>
      <c r="GH356" s="407">
        <f t="shared" si="601"/>
        <v>0</v>
      </c>
      <c r="GI356" s="407">
        <f t="shared" si="602"/>
        <v>0</v>
      </c>
      <c r="GJ356">
        <f t="shared" si="603"/>
        <v>0</v>
      </c>
      <c r="GK356" s="382">
        <f t="shared" si="604"/>
        <v>0</v>
      </c>
      <c r="GL356">
        <v>4</v>
      </c>
      <c r="GM356">
        <f t="shared" si="609"/>
        <v>0</v>
      </c>
      <c r="GN356">
        <f t="shared" si="609"/>
        <v>300</v>
      </c>
      <c r="GO356">
        <f t="shared" si="609"/>
        <v>0</v>
      </c>
      <c r="GP356">
        <f t="shared" si="609"/>
        <v>0</v>
      </c>
      <c r="GQ356">
        <f t="shared" si="609"/>
        <v>0</v>
      </c>
      <c r="GR356">
        <f t="shared" si="608"/>
        <v>0</v>
      </c>
      <c r="GS356">
        <f t="shared" si="608"/>
        <v>0</v>
      </c>
      <c r="GT356">
        <f t="shared" si="608"/>
        <v>153</v>
      </c>
      <c r="GU356">
        <f t="shared" si="608"/>
        <v>0</v>
      </c>
      <c r="GV356">
        <f t="shared" si="608"/>
        <v>40720.030911474008</v>
      </c>
    </row>
    <row r="357" spans="1:204" customFormat="1" x14ac:dyDescent="0.25">
      <c r="A357" s="378">
        <v>15020</v>
      </c>
      <c r="B357" s="32" t="s">
        <v>1029</v>
      </c>
      <c r="C357" t="s">
        <v>876</v>
      </c>
      <c r="D357">
        <v>4</v>
      </c>
      <c r="E357" s="379">
        <v>6415</v>
      </c>
      <c r="F357" s="379">
        <v>1845</v>
      </c>
      <c r="G357" s="379">
        <v>0</v>
      </c>
      <c r="H357" s="379">
        <v>0</v>
      </c>
      <c r="I357" s="379">
        <v>9617</v>
      </c>
      <c r="J357" s="379">
        <v>0</v>
      </c>
      <c r="K357" s="379">
        <v>13330</v>
      </c>
      <c r="L357" s="379">
        <v>0</v>
      </c>
      <c r="M357" s="380">
        <v>0</v>
      </c>
      <c r="N357" s="381">
        <f t="shared" si="535"/>
        <v>31207</v>
      </c>
      <c r="O357" s="379">
        <v>5480</v>
      </c>
      <c r="P357" s="379">
        <v>2540</v>
      </c>
      <c r="Q357" s="379">
        <v>0</v>
      </c>
      <c r="R357" s="379">
        <v>0</v>
      </c>
      <c r="S357" s="379">
        <v>10380</v>
      </c>
      <c r="T357" s="379">
        <v>0</v>
      </c>
      <c r="U357" s="379">
        <v>11045</v>
      </c>
      <c r="V357" s="379">
        <v>0</v>
      </c>
      <c r="W357" s="480">
        <f>(VLOOKUP(A357,'[1]floresta plant'!$A$4:$F$573,6,0))*1000</f>
        <v>0</v>
      </c>
      <c r="X357" s="24">
        <f t="shared" si="536"/>
        <v>29445</v>
      </c>
      <c r="Y357" s="53">
        <f t="shared" si="621"/>
        <v>0</v>
      </c>
      <c r="Z357" s="53">
        <f t="shared" si="622"/>
        <v>0</v>
      </c>
      <c r="AA357" s="53">
        <f t="shared" si="623"/>
        <v>763</v>
      </c>
      <c r="AB357" s="53">
        <f t="shared" si="618"/>
        <v>0</v>
      </c>
      <c r="AC357" s="53">
        <f t="shared" si="618"/>
        <v>-2285</v>
      </c>
      <c r="AD357" s="53">
        <f t="shared" si="618"/>
        <v>0</v>
      </c>
      <c r="AE357" s="53">
        <f t="shared" si="519"/>
        <v>0</v>
      </c>
      <c r="AF357" s="53">
        <f t="shared" si="537"/>
        <v>695</v>
      </c>
      <c r="AG357" s="53">
        <f t="shared" si="538"/>
        <v>-935</v>
      </c>
      <c r="AH357" s="53">
        <f t="shared" si="539"/>
        <v>71344.122769167516</v>
      </c>
      <c r="AI357" s="53">
        <f t="shared" si="605"/>
        <v>-1762</v>
      </c>
      <c r="AJ357" s="469">
        <v>0</v>
      </c>
      <c r="AK357" s="469">
        <v>69582.122769167516</v>
      </c>
      <c r="AL357" s="469">
        <v>0</v>
      </c>
      <c r="AM357" s="470">
        <f t="shared" si="540"/>
        <v>69582.122769167516</v>
      </c>
      <c r="AN357" s="53">
        <f t="shared" si="541"/>
        <v>71344.122769167516</v>
      </c>
      <c r="AO357" s="382">
        <f t="shared" si="542"/>
        <v>3</v>
      </c>
      <c r="AP357">
        <v>4</v>
      </c>
      <c r="AQ357" s="383">
        <f t="shared" si="543"/>
        <v>1458</v>
      </c>
      <c r="AR357" s="383">
        <f t="shared" si="544"/>
        <v>-3220</v>
      </c>
      <c r="AS357" s="383">
        <f t="shared" si="545"/>
        <v>0</v>
      </c>
      <c r="AT357" s="383">
        <f t="shared" si="546"/>
        <v>3220</v>
      </c>
      <c r="AU357" s="383">
        <f t="shared" si="547"/>
        <v>0</v>
      </c>
      <c r="AV357" s="383">
        <f t="shared" si="548"/>
        <v>1</v>
      </c>
      <c r="AW357" s="383">
        <f t="shared" si="549"/>
        <v>0</v>
      </c>
      <c r="AX357" s="383">
        <f t="shared" si="550"/>
        <v>1</v>
      </c>
      <c r="AY357" s="383">
        <f t="shared" si="551"/>
        <v>0</v>
      </c>
      <c r="AZ357">
        <f t="shared" si="552"/>
        <v>0</v>
      </c>
      <c r="BA357">
        <f t="shared" si="553"/>
        <v>0</v>
      </c>
      <c r="BB357" s="383">
        <f t="shared" si="554"/>
        <v>0</v>
      </c>
      <c r="BC357" s="384">
        <f t="shared" si="610"/>
        <v>0</v>
      </c>
      <c r="BD357" s="384">
        <f t="shared" si="611"/>
        <v>0</v>
      </c>
      <c r="BE357" s="384">
        <f t="shared" si="612"/>
        <v>763</v>
      </c>
      <c r="BF357" s="384">
        <f t="shared" ref="BF357:BF369" si="630">IF(AB357&gt;0,AB357,IF(AB357=0,0,AB357/$AR357))</f>
        <v>0</v>
      </c>
      <c r="BG357" s="384">
        <f t="shared" ref="BG357:BG369" si="631">IF(AC357&gt;0,AC357,IF(AC357=0,0,AC357/$AR357))</f>
        <v>0.70962732919254656</v>
      </c>
      <c r="BH357" s="384">
        <f t="shared" ref="BH357:BH369" si="632">IF(AD357&gt;0,AD357,IF(AD357=0,0,AD357/$AR357))</f>
        <v>0</v>
      </c>
      <c r="BI357" s="384">
        <f t="shared" ref="BI357:BI369" si="633">IF(AE357&gt;0,AE357,IF(AE357=0,0,AE357/$AR357))</f>
        <v>0</v>
      </c>
      <c r="BJ357" s="384">
        <f t="shared" ref="BJ357:BJ369" si="634">IF(AF357&gt;0,AF357,IF(AF357=0,0,AF357/$AR357))</f>
        <v>695</v>
      </c>
      <c r="BK357" s="384">
        <f t="shared" ref="BK357:BK369" si="635">IF(AG357&gt;0,AG357,IF(AG357=0,0,AG357/$AR357))</f>
        <v>0.29037267080745344</v>
      </c>
      <c r="BL357" s="474">
        <f t="shared" si="555"/>
        <v>3220</v>
      </c>
      <c r="BM357" s="409">
        <f t="shared" si="556"/>
        <v>71344.122769167516</v>
      </c>
      <c r="BN357" s="473">
        <f t="shared" si="557"/>
        <v>1458</v>
      </c>
      <c r="BO357" s="387">
        <f t="shared" si="558"/>
        <v>1</v>
      </c>
      <c r="BP357" s="387">
        <f t="shared" si="559"/>
        <v>0</v>
      </c>
      <c r="BQ357" s="388">
        <f t="shared" si="560"/>
        <v>0</v>
      </c>
      <c r="BR357" s="389">
        <f t="shared" si="561"/>
        <v>1762</v>
      </c>
      <c r="BS357" s="390">
        <f t="shared" si="562"/>
        <v>0</v>
      </c>
      <c r="BT357" s="391">
        <f t="shared" si="616"/>
        <v>0</v>
      </c>
      <c r="BU357" s="391">
        <f t="shared" si="616"/>
        <v>0</v>
      </c>
      <c r="BV357" s="391">
        <f t="shared" si="616"/>
        <v>0</v>
      </c>
      <c r="BW357" s="391">
        <f t="shared" si="616"/>
        <v>0</v>
      </c>
      <c r="BX357" s="391">
        <f t="shared" si="531"/>
        <v>0</v>
      </c>
      <c r="BY357" s="391">
        <f t="shared" si="531"/>
        <v>0</v>
      </c>
      <c r="BZ357" s="391">
        <f t="shared" si="531"/>
        <v>0</v>
      </c>
      <c r="CA357" s="391">
        <f t="shared" si="531"/>
        <v>0</v>
      </c>
      <c r="CB357" s="391">
        <f t="shared" si="563"/>
        <v>0</v>
      </c>
      <c r="CC357" s="391">
        <f t="shared" si="563"/>
        <v>0</v>
      </c>
      <c r="CD357" s="392">
        <f t="shared" si="564"/>
        <v>0</v>
      </c>
      <c r="CE357" s="393">
        <f t="shared" si="565"/>
        <v>0</v>
      </c>
      <c r="CF357" s="392">
        <f t="shared" si="624"/>
        <v>0</v>
      </c>
      <c r="CG357" s="392">
        <f t="shared" si="625"/>
        <v>0</v>
      </c>
      <c r="CH357" s="392">
        <f t="shared" si="626"/>
        <v>0</v>
      </c>
      <c r="CI357" s="392">
        <f t="shared" si="619"/>
        <v>0</v>
      </c>
      <c r="CJ357" s="392">
        <f t="shared" si="619"/>
        <v>0</v>
      </c>
      <c r="CK357" s="392">
        <f t="shared" si="619"/>
        <v>0</v>
      </c>
      <c r="CL357" s="392">
        <f t="shared" si="523"/>
        <v>0</v>
      </c>
      <c r="CM357" s="392">
        <f t="shared" si="566"/>
        <v>0</v>
      </c>
      <c r="CN357" s="392">
        <f t="shared" si="567"/>
        <v>0</v>
      </c>
      <c r="CO357" s="394">
        <f t="shared" si="568"/>
        <v>0</v>
      </c>
      <c r="CP357" s="394">
        <f t="shared" si="568"/>
        <v>0</v>
      </c>
      <c r="CQ357" s="395">
        <f t="shared" si="569"/>
        <v>763</v>
      </c>
      <c r="CR357" s="394">
        <f t="shared" si="606"/>
        <v>0</v>
      </c>
      <c r="CS357" s="394">
        <f t="shared" si="606"/>
        <v>541.445652173913</v>
      </c>
      <c r="CT357" s="394">
        <f t="shared" si="606"/>
        <v>0</v>
      </c>
      <c r="CU357" s="394">
        <f t="shared" si="606"/>
        <v>0</v>
      </c>
      <c r="CV357" s="394">
        <f t="shared" si="606"/>
        <v>0</v>
      </c>
      <c r="CW357" s="394">
        <f t="shared" si="606"/>
        <v>221.55434782608697</v>
      </c>
      <c r="CX357" s="396">
        <f t="shared" si="570"/>
        <v>0</v>
      </c>
      <c r="CY357" s="396">
        <f t="shared" si="570"/>
        <v>0</v>
      </c>
      <c r="CZ357" s="397">
        <f t="shared" si="571"/>
        <v>0</v>
      </c>
      <c r="DA357" s="397">
        <f t="shared" si="571"/>
        <v>0</v>
      </c>
      <c r="DB357" s="397">
        <f t="shared" si="571"/>
        <v>0</v>
      </c>
      <c r="DC357" s="397">
        <f t="shared" si="572"/>
        <v>0</v>
      </c>
      <c r="DD357" s="397">
        <f t="shared" si="516"/>
        <v>0</v>
      </c>
      <c r="DE357" s="397">
        <f t="shared" si="516"/>
        <v>0</v>
      </c>
      <c r="DF357" s="397">
        <f t="shared" si="516"/>
        <v>0</v>
      </c>
      <c r="DG357" s="397">
        <f t="shared" si="516"/>
        <v>0</v>
      </c>
      <c r="DH357" s="397">
        <f t="shared" si="516"/>
        <v>0</v>
      </c>
      <c r="DI357" s="398">
        <f t="shared" si="573"/>
        <v>0</v>
      </c>
      <c r="DJ357" s="398">
        <f t="shared" si="573"/>
        <v>0</v>
      </c>
      <c r="DK357" s="399">
        <f t="shared" si="574"/>
        <v>0</v>
      </c>
      <c r="DL357" s="399">
        <f t="shared" si="574"/>
        <v>0</v>
      </c>
      <c r="DM357" s="399">
        <f t="shared" si="574"/>
        <v>0</v>
      </c>
      <c r="DN357" s="399">
        <f t="shared" si="533"/>
        <v>0</v>
      </c>
      <c r="DO357" s="399">
        <f t="shared" si="575"/>
        <v>-2285</v>
      </c>
      <c r="DP357" s="399">
        <f t="shared" si="576"/>
        <v>0</v>
      </c>
      <c r="DQ357" s="399">
        <f t="shared" si="576"/>
        <v>0</v>
      </c>
      <c r="DR357" s="399">
        <f t="shared" si="576"/>
        <v>0</v>
      </c>
      <c r="DS357" s="399">
        <f t="shared" si="534"/>
        <v>0</v>
      </c>
      <c r="DT357" s="400">
        <f t="shared" si="577"/>
        <v>0</v>
      </c>
      <c r="DU357" s="400">
        <f t="shared" si="577"/>
        <v>0</v>
      </c>
      <c r="DV357" s="386">
        <f t="shared" si="517"/>
        <v>0</v>
      </c>
      <c r="DW357" s="386">
        <f t="shared" si="517"/>
        <v>0</v>
      </c>
      <c r="DX357" s="386">
        <f t="shared" si="517"/>
        <v>0</v>
      </c>
      <c r="DY357" s="386">
        <f t="shared" si="517"/>
        <v>0</v>
      </c>
      <c r="DZ357" s="386">
        <f t="shared" si="517"/>
        <v>0</v>
      </c>
      <c r="EA357" s="401">
        <f t="shared" si="578"/>
        <v>0</v>
      </c>
      <c r="EB357" s="386">
        <f t="shared" si="579"/>
        <v>0</v>
      </c>
      <c r="EC357" s="386">
        <f t="shared" si="579"/>
        <v>0</v>
      </c>
      <c r="ED357" s="386">
        <f t="shared" si="579"/>
        <v>0</v>
      </c>
      <c r="EE357" s="385">
        <f t="shared" si="580"/>
        <v>0</v>
      </c>
      <c r="EF357" s="385">
        <f t="shared" si="580"/>
        <v>0</v>
      </c>
      <c r="EG357" s="402">
        <f t="shared" si="607"/>
        <v>0</v>
      </c>
      <c r="EH357" s="402">
        <f t="shared" si="607"/>
        <v>0</v>
      </c>
      <c r="EI357" s="402">
        <f t="shared" si="607"/>
        <v>0</v>
      </c>
      <c r="EJ357" s="402">
        <f t="shared" si="607"/>
        <v>0</v>
      </c>
      <c r="EK357" s="402">
        <f t="shared" si="607"/>
        <v>0</v>
      </c>
      <c r="EL357" s="402">
        <f t="shared" si="607"/>
        <v>0</v>
      </c>
      <c r="EM357" s="402">
        <f t="shared" si="581"/>
        <v>0</v>
      </c>
      <c r="EN357" s="402">
        <f t="shared" si="582"/>
        <v>0</v>
      </c>
      <c r="EO357" s="402">
        <f t="shared" si="582"/>
        <v>0</v>
      </c>
      <c r="EP357" s="402">
        <f t="shared" si="583"/>
        <v>0</v>
      </c>
      <c r="EQ357" s="402">
        <f t="shared" si="584"/>
        <v>0</v>
      </c>
      <c r="ER357" s="394">
        <f t="shared" si="627"/>
        <v>0</v>
      </c>
      <c r="ES357" s="394">
        <f t="shared" si="628"/>
        <v>0</v>
      </c>
      <c r="ET357" s="394">
        <f t="shared" si="629"/>
        <v>0</v>
      </c>
      <c r="EU357" s="394">
        <f t="shared" si="620"/>
        <v>0</v>
      </c>
      <c r="EV357" s="394">
        <f t="shared" si="620"/>
        <v>493.19099378881987</v>
      </c>
      <c r="EW357" s="394">
        <f t="shared" si="620"/>
        <v>0</v>
      </c>
      <c r="EX357" s="394">
        <f t="shared" si="524"/>
        <v>0</v>
      </c>
      <c r="EY357" s="403">
        <f t="shared" si="585"/>
        <v>695</v>
      </c>
      <c r="EZ357" s="394">
        <f t="shared" si="586"/>
        <v>201.80900621118013</v>
      </c>
      <c r="FA357" s="396">
        <f t="shared" si="587"/>
        <v>0</v>
      </c>
      <c r="FB357" s="396">
        <f t="shared" si="587"/>
        <v>0</v>
      </c>
      <c r="FC357" s="404">
        <f t="shared" si="617"/>
        <v>0</v>
      </c>
      <c r="FD357" s="404">
        <f t="shared" si="617"/>
        <v>0</v>
      </c>
      <c r="FE357" s="404">
        <f t="shared" si="617"/>
        <v>0</v>
      </c>
      <c r="FF357" s="404">
        <f t="shared" si="617"/>
        <v>0</v>
      </c>
      <c r="FG357" s="404">
        <f t="shared" si="532"/>
        <v>0</v>
      </c>
      <c r="FH357" s="404">
        <f t="shared" si="532"/>
        <v>0</v>
      </c>
      <c r="FI357" s="404">
        <f t="shared" si="532"/>
        <v>0</v>
      </c>
      <c r="FJ357" s="404">
        <f t="shared" si="532"/>
        <v>0</v>
      </c>
      <c r="FK357" s="392">
        <f t="shared" si="588"/>
        <v>-935</v>
      </c>
      <c r="FL357" s="384">
        <f t="shared" si="589"/>
        <v>0</v>
      </c>
      <c r="FM357" s="384">
        <f t="shared" si="589"/>
        <v>0</v>
      </c>
      <c r="FN357" s="405">
        <f t="shared" si="613"/>
        <v>0</v>
      </c>
      <c r="FO357" s="405">
        <f t="shared" si="614"/>
        <v>0</v>
      </c>
      <c r="FP357" s="405">
        <f t="shared" si="615"/>
        <v>0</v>
      </c>
      <c r="FQ357" s="405">
        <f t="shared" ref="FQ357:FQ369" si="636">IF($AO357=3,IF(AB357&gt;0,0,$BR357*BF357),0)</f>
        <v>0</v>
      </c>
      <c r="FR357" s="405">
        <f t="shared" ref="FR357:FR369" si="637">IF($AO357=3,IF(AC357&gt;0,0,$BR357*BG357),0)</f>
        <v>1250.3633540372671</v>
      </c>
      <c r="FS357" s="405">
        <f t="shared" ref="FS357:FS369" si="638">IF($AO357=3,IF(AD357&gt;0,0,$BR357*BH357),0)</f>
        <v>0</v>
      </c>
      <c r="FT357" s="405">
        <f t="shared" ref="FT357:FT369" si="639">IF($AO357=3,IF(AE357&gt;0,0,$BR357*BI357),0)</f>
        <v>0</v>
      </c>
      <c r="FU357" s="405">
        <f t="shared" ref="FU357:FU369" si="640">IF($AO357=3,IF(AF357&gt;0,0,$BR357*BJ357),0)</f>
        <v>0</v>
      </c>
      <c r="FV357" s="405">
        <f t="shared" ref="FV357:FV369" si="641">IF($AO357=3,IF(AG357&gt;0,0,$BR357*BK357),0)</f>
        <v>511.63664596273293</v>
      </c>
      <c r="FW357" s="397">
        <f t="shared" si="590"/>
        <v>71344.122769167516</v>
      </c>
      <c r="FX357" s="406">
        <f t="shared" si="591"/>
        <v>69582.122769167516</v>
      </c>
      <c r="FY357" s="331">
        <f t="shared" si="592"/>
        <v>69582.122769167516</v>
      </c>
      <c r="FZ357" s="382">
        <f t="shared" si="593"/>
        <v>0</v>
      </c>
      <c r="GA357" s="331">
        <f t="shared" si="594"/>
        <v>0</v>
      </c>
      <c r="GB357" s="407">
        <f t="shared" si="595"/>
        <v>0</v>
      </c>
      <c r="GC357" s="407">
        <f t="shared" si="596"/>
        <v>0</v>
      </c>
      <c r="GD357" s="407">
        <f t="shared" si="597"/>
        <v>0</v>
      </c>
      <c r="GE357" s="407">
        <f t="shared" si="598"/>
        <v>0</v>
      </c>
      <c r="GF357" s="407">
        <f t="shared" si="599"/>
        <v>0</v>
      </c>
      <c r="GG357" s="407">
        <f t="shared" si="600"/>
        <v>0</v>
      </c>
      <c r="GH357" s="407">
        <f t="shared" si="601"/>
        <v>0</v>
      </c>
      <c r="GI357" s="407">
        <f t="shared" si="602"/>
        <v>0</v>
      </c>
      <c r="GJ357">
        <f t="shared" si="603"/>
        <v>0</v>
      </c>
      <c r="GK357" s="382">
        <f t="shared" si="604"/>
        <v>0</v>
      </c>
      <c r="GL357">
        <v>4</v>
      </c>
      <c r="GM357">
        <f t="shared" si="609"/>
        <v>0</v>
      </c>
      <c r="GN357">
        <f t="shared" si="609"/>
        <v>0</v>
      </c>
      <c r="GO357">
        <f t="shared" si="609"/>
        <v>763</v>
      </c>
      <c r="GP357">
        <f t="shared" si="609"/>
        <v>0</v>
      </c>
      <c r="GQ357">
        <f t="shared" si="609"/>
        <v>0</v>
      </c>
      <c r="GR357">
        <f t="shared" si="608"/>
        <v>0</v>
      </c>
      <c r="GS357">
        <f t="shared" si="608"/>
        <v>0</v>
      </c>
      <c r="GT357">
        <f t="shared" si="608"/>
        <v>695</v>
      </c>
      <c r="GU357">
        <f t="shared" si="608"/>
        <v>0</v>
      </c>
      <c r="GV357">
        <f t="shared" si="608"/>
        <v>71344.122769167516</v>
      </c>
    </row>
    <row r="358" spans="1:204" customFormat="1" x14ac:dyDescent="0.25">
      <c r="A358" s="378">
        <v>15021</v>
      </c>
      <c r="B358" s="32" t="s">
        <v>1030</v>
      </c>
      <c r="C358" t="s">
        <v>876</v>
      </c>
      <c r="D358">
        <v>4</v>
      </c>
      <c r="E358" s="379">
        <v>8202</v>
      </c>
      <c r="F358" s="379">
        <v>3252</v>
      </c>
      <c r="G358" s="379">
        <v>106</v>
      </c>
      <c r="H358" s="379">
        <v>670</v>
      </c>
      <c r="I358" s="379">
        <v>15110</v>
      </c>
      <c r="J358" s="379">
        <v>0</v>
      </c>
      <c r="K358" s="379">
        <v>13847</v>
      </c>
      <c r="L358" s="379">
        <v>0</v>
      </c>
      <c r="M358" s="380">
        <v>0</v>
      </c>
      <c r="N358" s="381">
        <f t="shared" si="535"/>
        <v>41187</v>
      </c>
      <c r="O358" s="379">
        <v>5640</v>
      </c>
      <c r="P358" s="379">
        <v>3763</v>
      </c>
      <c r="Q358" s="379">
        <v>95</v>
      </c>
      <c r="R358" s="379">
        <v>1860</v>
      </c>
      <c r="S358" s="379">
        <v>18086</v>
      </c>
      <c r="T358" s="379">
        <v>0</v>
      </c>
      <c r="U358" s="379">
        <v>6585</v>
      </c>
      <c r="V358" s="379">
        <v>0</v>
      </c>
      <c r="W358" s="480">
        <f>(VLOOKUP(A358,'[1]floresta plant'!$A$4:$F$573,6,0))*1000</f>
        <v>0</v>
      </c>
      <c r="X358" s="24">
        <f t="shared" si="536"/>
        <v>36029</v>
      </c>
      <c r="Y358" s="53">
        <f t="shared" si="621"/>
        <v>-11</v>
      </c>
      <c r="Z358" s="53">
        <f t="shared" si="622"/>
        <v>1190</v>
      </c>
      <c r="AA358" s="53">
        <f t="shared" si="623"/>
        <v>2976</v>
      </c>
      <c r="AB358" s="53">
        <f t="shared" si="618"/>
        <v>0</v>
      </c>
      <c r="AC358" s="53">
        <f t="shared" si="618"/>
        <v>-7262</v>
      </c>
      <c r="AD358" s="53">
        <f t="shared" si="618"/>
        <v>0</v>
      </c>
      <c r="AE358" s="53">
        <f t="shared" si="519"/>
        <v>0</v>
      </c>
      <c r="AF358" s="53">
        <f t="shared" si="537"/>
        <v>511</v>
      </c>
      <c r="AG358" s="53">
        <f t="shared" si="538"/>
        <v>-2562</v>
      </c>
      <c r="AH358" s="53">
        <f t="shared" si="539"/>
        <v>48044.121114531605</v>
      </c>
      <c r="AI358" s="53">
        <f t="shared" si="605"/>
        <v>-5158</v>
      </c>
      <c r="AJ358" s="469">
        <v>0</v>
      </c>
      <c r="AK358" s="469">
        <v>42886.121114531605</v>
      </c>
      <c r="AL358" s="469">
        <v>0</v>
      </c>
      <c r="AM358" s="470">
        <f t="shared" si="540"/>
        <v>42886.121114531605</v>
      </c>
      <c r="AN358" s="53">
        <f t="shared" si="541"/>
        <v>48044.121114531605</v>
      </c>
      <c r="AO358" s="382">
        <f t="shared" si="542"/>
        <v>3</v>
      </c>
      <c r="AP358">
        <v>4</v>
      </c>
      <c r="AQ358" s="383">
        <f t="shared" si="543"/>
        <v>4677</v>
      </c>
      <c r="AR358" s="383">
        <f t="shared" si="544"/>
        <v>-9835</v>
      </c>
      <c r="AS358" s="383">
        <f t="shared" si="545"/>
        <v>0</v>
      </c>
      <c r="AT358" s="383">
        <f t="shared" si="546"/>
        <v>9824</v>
      </c>
      <c r="AU358" s="383">
        <f t="shared" si="547"/>
        <v>0</v>
      </c>
      <c r="AV358" s="383">
        <f t="shared" si="548"/>
        <v>1</v>
      </c>
      <c r="AW358" s="383">
        <f t="shared" si="549"/>
        <v>0</v>
      </c>
      <c r="AX358" s="383">
        <f t="shared" si="550"/>
        <v>1</v>
      </c>
      <c r="AY358" s="383">
        <f t="shared" si="551"/>
        <v>0</v>
      </c>
      <c r="AZ358">
        <f t="shared" si="552"/>
        <v>0</v>
      </c>
      <c r="BA358">
        <f t="shared" si="553"/>
        <v>0</v>
      </c>
      <c r="BB358" s="383">
        <f t="shared" si="554"/>
        <v>0</v>
      </c>
      <c r="BC358" s="384">
        <f t="shared" si="610"/>
        <v>1.1184544992374173E-3</v>
      </c>
      <c r="BD358" s="384">
        <f t="shared" si="611"/>
        <v>1190</v>
      </c>
      <c r="BE358" s="384">
        <f t="shared" si="612"/>
        <v>2976</v>
      </c>
      <c r="BF358" s="384">
        <f t="shared" si="630"/>
        <v>0</v>
      </c>
      <c r="BG358" s="384">
        <f t="shared" si="631"/>
        <v>0.7383833248601932</v>
      </c>
      <c r="BH358" s="384">
        <f t="shared" si="632"/>
        <v>0</v>
      </c>
      <c r="BI358" s="384">
        <f t="shared" si="633"/>
        <v>0</v>
      </c>
      <c r="BJ358" s="384">
        <f t="shared" si="634"/>
        <v>511</v>
      </c>
      <c r="BK358" s="384">
        <f t="shared" si="635"/>
        <v>0.26049822064056938</v>
      </c>
      <c r="BL358" s="474">
        <f t="shared" si="555"/>
        <v>9835</v>
      </c>
      <c r="BM358" s="409">
        <f t="shared" si="556"/>
        <v>48044.121114531605</v>
      </c>
      <c r="BN358" s="473">
        <f t="shared" si="557"/>
        <v>4677</v>
      </c>
      <c r="BO358" s="387">
        <f t="shared" si="558"/>
        <v>1</v>
      </c>
      <c r="BP358" s="387">
        <f t="shared" si="559"/>
        <v>0</v>
      </c>
      <c r="BQ358" s="388">
        <f t="shared" si="560"/>
        <v>0</v>
      </c>
      <c r="BR358" s="389">
        <f t="shared" si="561"/>
        <v>5158</v>
      </c>
      <c r="BS358" s="390">
        <f t="shared" si="562"/>
        <v>-11</v>
      </c>
      <c r="BT358" s="391">
        <f t="shared" si="616"/>
        <v>0</v>
      </c>
      <c r="BU358" s="391">
        <f t="shared" si="616"/>
        <v>0</v>
      </c>
      <c r="BV358" s="391">
        <f t="shared" si="616"/>
        <v>0</v>
      </c>
      <c r="BW358" s="391">
        <f t="shared" si="616"/>
        <v>0</v>
      </c>
      <c r="BX358" s="391">
        <f t="shared" si="531"/>
        <v>0</v>
      </c>
      <c r="BY358" s="391">
        <f t="shared" si="531"/>
        <v>0</v>
      </c>
      <c r="BZ358" s="391">
        <f t="shared" si="531"/>
        <v>0</v>
      </c>
      <c r="CA358" s="391">
        <f t="shared" si="531"/>
        <v>0</v>
      </c>
      <c r="CB358" s="391">
        <f t="shared" si="563"/>
        <v>0</v>
      </c>
      <c r="CC358" s="391">
        <f t="shared" si="563"/>
        <v>0</v>
      </c>
      <c r="CD358" s="392">
        <f t="shared" si="564"/>
        <v>1.3309608540925266</v>
      </c>
      <c r="CE358" s="393">
        <f t="shared" si="565"/>
        <v>1190</v>
      </c>
      <c r="CF358" s="392">
        <f t="shared" si="624"/>
        <v>0</v>
      </c>
      <c r="CG358" s="392">
        <f t="shared" si="625"/>
        <v>0</v>
      </c>
      <c r="CH358" s="392">
        <f t="shared" si="626"/>
        <v>878.6761565836299</v>
      </c>
      <c r="CI358" s="392">
        <f t="shared" si="619"/>
        <v>0</v>
      </c>
      <c r="CJ358" s="392">
        <f t="shared" si="619"/>
        <v>0</v>
      </c>
      <c r="CK358" s="392">
        <f t="shared" si="619"/>
        <v>0</v>
      </c>
      <c r="CL358" s="392">
        <f t="shared" si="523"/>
        <v>309.99288256227754</v>
      </c>
      <c r="CM358" s="392">
        <f t="shared" si="566"/>
        <v>0</v>
      </c>
      <c r="CN358" s="392">
        <f t="shared" si="567"/>
        <v>0</v>
      </c>
      <c r="CO358" s="394">
        <f t="shared" si="568"/>
        <v>3.3285205897305539</v>
      </c>
      <c r="CP358" s="394">
        <f t="shared" si="568"/>
        <v>0</v>
      </c>
      <c r="CQ358" s="395">
        <f t="shared" si="569"/>
        <v>2976</v>
      </c>
      <c r="CR358" s="394">
        <f t="shared" si="606"/>
        <v>0</v>
      </c>
      <c r="CS358" s="394">
        <f t="shared" si="606"/>
        <v>2197.4287747839348</v>
      </c>
      <c r="CT358" s="394">
        <f t="shared" si="606"/>
        <v>0</v>
      </c>
      <c r="CU358" s="394">
        <f t="shared" si="606"/>
        <v>0</v>
      </c>
      <c r="CV358" s="394">
        <f t="shared" si="606"/>
        <v>0</v>
      </c>
      <c r="CW358" s="394">
        <f t="shared" si="606"/>
        <v>775.24270462633444</v>
      </c>
      <c r="CX358" s="396">
        <f t="shared" si="570"/>
        <v>0</v>
      </c>
      <c r="CY358" s="396">
        <f t="shared" si="570"/>
        <v>0</v>
      </c>
      <c r="CZ358" s="397">
        <f t="shared" si="571"/>
        <v>0</v>
      </c>
      <c r="DA358" s="397">
        <f t="shared" si="571"/>
        <v>0</v>
      </c>
      <c r="DB358" s="397">
        <f t="shared" si="571"/>
        <v>0</v>
      </c>
      <c r="DC358" s="397">
        <f t="shared" si="572"/>
        <v>0</v>
      </c>
      <c r="DD358" s="397">
        <f t="shared" si="516"/>
        <v>0</v>
      </c>
      <c r="DE358" s="397">
        <f t="shared" si="516"/>
        <v>0</v>
      </c>
      <c r="DF358" s="397">
        <f t="shared" si="516"/>
        <v>0</v>
      </c>
      <c r="DG358" s="397">
        <f t="shared" si="516"/>
        <v>0</v>
      </c>
      <c r="DH358" s="397">
        <f t="shared" si="516"/>
        <v>0</v>
      </c>
      <c r="DI358" s="398">
        <f t="shared" si="573"/>
        <v>0</v>
      </c>
      <c r="DJ358" s="398">
        <f t="shared" si="573"/>
        <v>0</v>
      </c>
      <c r="DK358" s="399">
        <f t="shared" si="574"/>
        <v>0</v>
      </c>
      <c r="DL358" s="399">
        <f t="shared" si="574"/>
        <v>0</v>
      </c>
      <c r="DM358" s="399">
        <f t="shared" si="574"/>
        <v>0</v>
      </c>
      <c r="DN358" s="399">
        <f t="shared" si="533"/>
        <v>0</v>
      </c>
      <c r="DO358" s="399">
        <f t="shared" si="575"/>
        <v>-7262</v>
      </c>
      <c r="DP358" s="399">
        <f t="shared" si="576"/>
        <v>0</v>
      </c>
      <c r="DQ358" s="399">
        <f t="shared" si="576"/>
        <v>0</v>
      </c>
      <c r="DR358" s="399">
        <f t="shared" si="576"/>
        <v>0</v>
      </c>
      <c r="DS358" s="399">
        <f t="shared" si="534"/>
        <v>0</v>
      </c>
      <c r="DT358" s="400">
        <f t="shared" si="577"/>
        <v>0</v>
      </c>
      <c r="DU358" s="400">
        <f t="shared" si="577"/>
        <v>0</v>
      </c>
      <c r="DV358" s="386">
        <f t="shared" si="517"/>
        <v>0</v>
      </c>
      <c r="DW358" s="386">
        <f t="shared" si="517"/>
        <v>0</v>
      </c>
      <c r="DX358" s="386">
        <f t="shared" si="517"/>
        <v>0</v>
      </c>
      <c r="DY358" s="386">
        <f t="shared" si="517"/>
        <v>0</v>
      </c>
      <c r="DZ358" s="386">
        <f t="shared" si="517"/>
        <v>0</v>
      </c>
      <c r="EA358" s="401">
        <f t="shared" si="578"/>
        <v>0</v>
      </c>
      <c r="EB358" s="386">
        <f t="shared" si="579"/>
        <v>0</v>
      </c>
      <c r="EC358" s="386">
        <f t="shared" si="579"/>
        <v>0</v>
      </c>
      <c r="ED358" s="386">
        <f t="shared" si="579"/>
        <v>0</v>
      </c>
      <c r="EE358" s="385">
        <f t="shared" si="580"/>
        <v>0</v>
      </c>
      <c r="EF358" s="385">
        <f t="shared" si="580"/>
        <v>0</v>
      </c>
      <c r="EG358" s="402">
        <f t="shared" si="607"/>
        <v>0</v>
      </c>
      <c r="EH358" s="402">
        <f t="shared" si="607"/>
        <v>0</v>
      </c>
      <c r="EI358" s="402">
        <f t="shared" si="607"/>
        <v>0</v>
      </c>
      <c r="EJ358" s="402">
        <f t="shared" si="607"/>
        <v>0</v>
      </c>
      <c r="EK358" s="402">
        <f t="shared" si="607"/>
        <v>0</v>
      </c>
      <c r="EL358" s="402">
        <f t="shared" si="607"/>
        <v>0</v>
      </c>
      <c r="EM358" s="402">
        <f t="shared" si="581"/>
        <v>0</v>
      </c>
      <c r="EN358" s="402">
        <f t="shared" si="582"/>
        <v>0</v>
      </c>
      <c r="EO358" s="402">
        <f t="shared" si="582"/>
        <v>0</v>
      </c>
      <c r="EP358" s="402">
        <f t="shared" si="583"/>
        <v>0</v>
      </c>
      <c r="EQ358" s="402">
        <f t="shared" si="584"/>
        <v>0</v>
      </c>
      <c r="ER358" s="394">
        <f t="shared" si="627"/>
        <v>0.57153024911032024</v>
      </c>
      <c r="ES358" s="394">
        <f t="shared" si="628"/>
        <v>0</v>
      </c>
      <c r="ET358" s="394">
        <f t="shared" si="629"/>
        <v>0</v>
      </c>
      <c r="EU358" s="394">
        <f t="shared" si="620"/>
        <v>0</v>
      </c>
      <c r="EV358" s="394">
        <f t="shared" si="620"/>
        <v>377.31387900355872</v>
      </c>
      <c r="EW358" s="394">
        <f t="shared" si="620"/>
        <v>0</v>
      </c>
      <c r="EX358" s="394">
        <f t="shared" si="524"/>
        <v>0</v>
      </c>
      <c r="EY358" s="403">
        <f t="shared" si="585"/>
        <v>511</v>
      </c>
      <c r="EZ358" s="394">
        <f t="shared" si="586"/>
        <v>133.11459074733096</v>
      </c>
      <c r="FA358" s="396">
        <f t="shared" si="587"/>
        <v>0</v>
      </c>
      <c r="FB358" s="396">
        <f t="shared" si="587"/>
        <v>0</v>
      </c>
      <c r="FC358" s="404">
        <f t="shared" si="617"/>
        <v>0</v>
      </c>
      <c r="FD358" s="404">
        <f t="shared" si="617"/>
        <v>0</v>
      </c>
      <c r="FE358" s="404">
        <f t="shared" si="617"/>
        <v>0</v>
      </c>
      <c r="FF358" s="404">
        <f t="shared" si="617"/>
        <v>0</v>
      </c>
      <c r="FG358" s="404">
        <f t="shared" si="532"/>
        <v>0</v>
      </c>
      <c r="FH358" s="404">
        <f t="shared" si="532"/>
        <v>0</v>
      </c>
      <c r="FI358" s="404">
        <f t="shared" si="532"/>
        <v>0</v>
      </c>
      <c r="FJ358" s="404">
        <f t="shared" si="532"/>
        <v>0</v>
      </c>
      <c r="FK358" s="392">
        <f t="shared" si="588"/>
        <v>-2562</v>
      </c>
      <c r="FL358" s="384">
        <f t="shared" si="589"/>
        <v>0</v>
      </c>
      <c r="FM358" s="384">
        <f t="shared" si="589"/>
        <v>0</v>
      </c>
      <c r="FN358" s="405">
        <f t="shared" si="613"/>
        <v>5.7689883070665982</v>
      </c>
      <c r="FO358" s="405">
        <f t="shared" si="614"/>
        <v>0</v>
      </c>
      <c r="FP358" s="405">
        <f t="shared" si="615"/>
        <v>0</v>
      </c>
      <c r="FQ358" s="405">
        <f t="shared" si="636"/>
        <v>0</v>
      </c>
      <c r="FR358" s="405">
        <f t="shared" si="637"/>
        <v>3808.5811896288765</v>
      </c>
      <c r="FS358" s="405">
        <f t="shared" si="638"/>
        <v>0</v>
      </c>
      <c r="FT358" s="405">
        <f t="shared" si="639"/>
        <v>0</v>
      </c>
      <c r="FU358" s="405">
        <f t="shared" si="640"/>
        <v>0</v>
      </c>
      <c r="FV358" s="405">
        <f t="shared" si="641"/>
        <v>1343.6498220640569</v>
      </c>
      <c r="FW358" s="397">
        <f t="shared" si="590"/>
        <v>48044.121114531605</v>
      </c>
      <c r="FX358" s="406">
        <f t="shared" si="591"/>
        <v>42886.121114531605</v>
      </c>
      <c r="FY358" s="331">
        <f t="shared" si="592"/>
        <v>42886.121114531605</v>
      </c>
      <c r="FZ358" s="382">
        <f t="shared" si="593"/>
        <v>0</v>
      </c>
      <c r="GA358" s="331">
        <f t="shared" si="594"/>
        <v>0</v>
      </c>
      <c r="GB358" s="407">
        <f t="shared" si="595"/>
        <v>8.2600593032111647E-14</v>
      </c>
      <c r="GC358" s="407">
        <f t="shared" si="596"/>
        <v>3.8857805861880479E-13</v>
      </c>
      <c r="GD358" s="407">
        <f t="shared" si="597"/>
        <v>0</v>
      </c>
      <c r="GE358" s="407">
        <f t="shared" si="598"/>
        <v>0</v>
      </c>
      <c r="GF358" s="407">
        <f t="shared" si="599"/>
        <v>0</v>
      </c>
      <c r="GG358" s="407">
        <f t="shared" si="600"/>
        <v>0</v>
      </c>
      <c r="GH358" s="407">
        <f t="shared" si="601"/>
        <v>0</v>
      </c>
      <c r="GI358" s="407">
        <f t="shared" si="602"/>
        <v>0</v>
      </c>
      <c r="GJ358">
        <f t="shared" si="603"/>
        <v>0</v>
      </c>
      <c r="GK358" s="382">
        <f t="shared" si="604"/>
        <v>4.7117865165091644E-13</v>
      </c>
      <c r="GL358">
        <v>4</v>
      </c>
      <c r="GM358">
        <f t="shared" si="609"/>
        <v>0</v>
      </c>
      <c r="GN358">
        <f t="shared" si="609"/>
        <v>1190</v>
      </c>
      <c r="GO358">
        <f t="shared" si="609"/>
        <v>2976</v>
      </c>
      <c r="GP358">
        <f t="shared" si="609"/>
        <v>0</v>
      </c>
      <c r="GQ358">
        <f t="shared" si="609"/>
        <v>0</v>
      </c>
      <c r="GR358">
        <f t="shared" si="608"/>
        <v>0</v>
      </c>
      <c r="GS358">
        <f t="shared" si="608"/>
        <v>0</v>
      </c>
      <c r="GT358">
        <f t="shared" si="608"/>
        <v>511</v>
      </c>
      <c r="GU358">
        <f t="shared" si="608"/>
        <v>0</v>
      </c>
      <c r="GV358">
        <f t="shared" si="608"/>
        <v>48044.121114531605</v>
      </c>
    </row>
    <row r="359" spans="1:204" customFormat="1" x14ac:dyDescent="0.25">
      <c r="A359" s="378">
        <v>15022</v>
      </c>
      <c r="B359" s="32" t="s">
        <v>1031</v>
      </c>
      <c r="C359" t="s">
        <v>876</v>
      </c>
      <c r="D359">
        <v>4</v>
      </c>
      <c r="E359" s="379">
        <v>12815</v>
      </c>
      <c r="F359" s="379">
        <v>647</v>
      </c>
      <c r="G359" s="379">
        <v>185</v>
      </c>
      <c r="H359" s="379">
        <v>12100</v>
      </c>
      <c r="I359" s="379">
        <v>29730</v>
      </c>
      <c r="J359" s="379">
        <v>0</v>
      </c>
      <c r="K359" s="379">
        <v>38300</v>
      </c>
      <c r="L359" s="379">
        <v>0</v>
      </c>
      <c r="M359" s="380">
        <v>0</v>
      </c>
      <c r="N359" s="381">
        <f t="shared" si="535"/>
        <v>93777</v>
      </c>
      <c r="O359" s="379">
        <v>10522</v>
      </c>
      <c r="P359" s="379">
        <v>757</v>
      </c>
      <c r="Q359" s="379">
        <v>185</v>
      </c>
      <c r="R359" s="379">
        <v>10230</v>
      </c>
      <c r="S359" s="379">
        <v>17360</v>
      </c>
      <c r="T359" s="379">
        <v>0</v>
      </c>
      <c r="U359" s="379">
        <v>8700</v>
      </c>
      <c r="V359" s="379">
        <v>0</v>
      </c>
      <c r="W359" s="480">
        <f>(VLOOKUP(A359,'[1]floresta plant'!$A$4:$F$573,6,0))*1000</f>
        <v>0</v>
      </c>
      <c r="X359" s="24">
        <f t="shared" si="536"/>
        <v>47754</v>
      </c>
      <c r="Y359" s="53">
        <f t="shared" si="621"/>
        <v>0</v>
      </c>
      <c r="Z359" s="53">
        <f t="shared" si="622"/>
        <v>-1870</v>
      </c>
      <c r="AA359" s="53">
        <f t="shared" si="623"/>
        <v>-12370</v>
      </c>
      <c r="AB359" s="53">
        <f t="shared" si="618"/>
        <v>0</v>
      </c>
      <c r="AC359" s="53">
        <f t="shared" si="618"/>
        <v>-29600</v>
      </c>
      <c r="AD359" s="53">
        <f t="shared" si="618"/>
        <v>0</v>
      </c>
      <c r="AE359" s="53">
        <f t="shared" si="519"/>
        <v>0</v>
      </c>
      <c r="AF359" s="53">
        <f t="shared" si="537"/>
        <v>110</v>
      </c>
      <c r="AG359" s="53">
        <f t="shared" si="538"/>
        <v>-2293</v>
      </c>
      <c r="AH359" s="53">
        <f t="shared" si="539"/>
        <v>191838.92710472277</v>
      </c>
      <c r="AI359" s="53">
        <f t="shared" si="605"/>
        <v>-46023</v>
      </c>
      <c r="AJ359" s="469">
        <v>0</v>
      </c>
      <c r="AK359" s="469">
        <v>145815.92710472277</v>
      </c>
      <c r="AL359" s="469">
        <v>0</v>
      </c>
      <c r="AM359" s="470">
        <f t="shared" si="540"/>
        <v>145815.92710472277</v>
      </c>
      <c r="AN359" s="53">
        <f t="shared" si="541"/>
        <v>191838.92710472277</v>
      </c>
      <c r="AO359" s="382">
        <f t="shared" si="542"/>
        <v>3</v>
      </c>
      <c r="AP359">
        <v>4</v>
      </c>
      <c r="AQ359" s="383">
        <f t="shared" si="543"/>
        <v>110</v>
      </c>
      <c r="AR359" s="383">
        <f t="shared" si="544"/>
        <v>-46133</v>
      </c>
      <c r="AS359" s="383">
        <f t="shared" si="545"/>
        <v>0</v>
      </c>
      <c r="AT359" s="383">
        <f t="shared" si="546"/>
        <v>46133</v>
      </c>
      <c r="AU359" s="383">
        <f t="shared" si="547"/>
        <v>0</v>
      </c>
      <c r="AV359" s="383">
        <f t="shared" si="548"/>
        <v>1</v>
      </c>
      <c r="AW359" s="383">
        <f t="shared" si="549"/>
        <v>0</v>
      </c>
      <c r="AX359" s="383">
        <f t="shared" si="550"/>
        <v>1</v>
      </c>
      <c r="AY359" s="383">
        <f t="shared" si="551"/>
        <v>0</v>
      </c>
      <c r="AZ359">
        <f t="shared" si="552"/>
        <v>0</v>
      </c>
      <c r="BA359">
        <f t="shared" si="553"/>
        <v>0</v>
      </c>
      <c r="BB359" s="383">
        <f t="shared" si="554"/>
        <v>0</v>
      </c>
      <c r="BC359" s="384">
        <f t="shared" si="610"/>
        <v>0</v>
      </c>
      <c r="BD359" s="384">
        <f t="shared" si="611"/>
        <v>4.0534974963691933E-2</v>
      </c>
      <c r="BE359" s="384">
        <f t="shared" si="612"/>
        <v>0.26813777556196217</v>
      </c>
      <c r="BF359" s="384">
        <f t="shared" si="630"/>
        <v>0</v>
      </c>
      <c r="BG359" s="384">
        <f t="shared" si="631"/>
        <v>0.64162313311512364</v>
      </c>
      <c r="BH359" s="384">
        <f t="shared" si="632"/>
        <v>0</v>
      </c>
      <c r="BI359" s="384">
        <f t="shared" si="633"/>
        <v>0</v>
      </c>
      <c r="BJ359" s="384">
        <f t="shared" si="634"/>
        <v>110</v>
      </c>
      <c r="BK359" s="384">
        <f t="shared" si="635"/>
        <v>4.9704116359222249E-2</v>
      </c>
      <c r="BL359" s="474">
        <f t="shared" si="555"/>
        <v>46133</v>
      </c>
      <c r="BM359" s="409">
        <f t="shared" si="556"/>
        <v>191838.92710472277</v>
      </c>
      <c r="BN359" s="473">
        <f t="shared" si="557"/>
        <v>110</v>
      </c>
      <c r="BO359" s="387">
        <f t="shared" si="558"/>
        <v>1</v>
      </c>
      <c r="BP359" s="387">
        <f t="shared" si="559"/>
        <v>0</v>
      </c>
      <c r="BQ359" s="388">
        <f t="shared" si="560"/>
        <v>0</v>
      </c>
      <c r="BR359" s="389">
        <f t="shared" si="561"/>
        <v>46023</v>
      </c>
      <c r="BS359" s="390">
        <f t="shared" si="562"/>
        <v>0</v>
      </c>
      <c r="BT359" s="391">
        <f t="shared" si="616"/>
        <v>0</v>
      </c>
      <c r="BU359" s="391">
        <f t="shared" si="616"/>
        <v>0</v>
      </c>
      <c r="BV359" s="391">
        <f t="shared" si="616"/>
        <v>0</v>
      </c>
      <c r="BW359" s="391">
        <f t="shared" si="616"/>
        <v>0</v>
      </c>
      <c r="BX359" s="391">
        <f t="shared" si="531"/>
        <v>0</v>
      </c>
      <c r="BY359" s="391">
        <f t="shared" si="531"/>
        <v>0</v>
      </c>
      <c r="BZ359" s="391">
        <f t="shared" si="531"/>
        <v>0</v>
      </c>
      <c r="CA359" s="391">
        <f t="shared" si="531"/>
        <v>0</v>
      </c>
      <c r="CB359" s="391">
        <f t="shared" si="563"/>
        <v>0</v>
      </c>
      <c r="CC359" s="391">
        <f t="shared" si="563"/>
        <v>0</v>
      </c>
      <c r="CD359" s="392">
        <f t="shared" si="564"/>
        <v>0</v>
      </c>
      <c r="CE359" s="393">
        <f t="shared" si="565"/>
        <v>-1870</v>
      </c>
      <c r="CF359" s="392">
        <f t="shared" si="624"/>
        <v>0</v>
      </c>
      <c r="CG359" s="392">
        <f t="shared" si="625"/>
        <v>0</v>
      </c>
      <c r="CH359" s="392">
        <f t="shared" si="626"/>
        <v>0</v>
      </c>
      <c r="CI359" s="392">
        <f t="shared" si="619"/>
        <v>0</v>
      </c>
      <c r="CJ359" s="392">
        <f t="shared" si="619"/>
        <v>0</v>
      </c>
      <c r="CK359" s="392">
        <f t="shared" si="619"/>
        <v>0</v>
      </c>
      <c r="CL359" s="392">
        <f t="shared" si="523"/>
        <v>0</v>
      </c>
      <c r="CM359" s="392">
        <f t="shared" si="566"/>
        <v>0</v>
      </c>
      <c r="CN359" s="392">
        <f t="shared" si="567"/>
        <v>0</v>
      </c>
      <c r="CO359" s="394">
        <f t="shared" si="568"/>
        <v>0</v>
      </c>
      <c r="CP359" s="394">
        <f t="shared" si="568"/>
        <v>0</v>
      </c>
      <c r="CQ359" s="395">
        <f t="shared" si="569"/>
        <v>-12370</v>
      </c>
      <c r="CR359" s="394">
        <f t="shared" si="606"/>
        <v>0</v>
      </c>
      <c r="CS359" s="394">
        <f t="shared" si="606"/>
        <v>0</v>
      </c>
      <c r="CT359" s="394">
        <f t="shared" si="606"/>
        <v>0</v>
      </c>
      <c r="CU359" s="394">
        <f t="shared" si="606"/>
        <v>0</v>
      </c>
      <c r="CV359" s="394">
        <f t="shared" si="606"/>
        <v>0</v>
      </c>
      <c r="CW359" s="394">
        <f t="shared" si="606"/>
        <v>0</v>
      </c>
      <c r="CX359" s="396">
        <f t="shared" si="570"/>
        <v>0</v>
      </c>
      <c r="CY359" s="396">
        <f t="shared" si="570"/>
        <v>0</v>
      </c>
      <c r="CZ359" s="397">
        <f t="shared" si="571"/>
        <v>0</v>
      </c>
      <c r="DA359" s="397">
        <f t="shared" si="571"/>
        <v>0</v>
      </c>
      <c r="DB359" s="397">
        <f t="shared" si="571"/>
        <v>0</v>
      </c>
      <c r="DC359" s="397">
        <f t="shared" si="572"/>
        <v>0</v>
      </c>
      <c r="DD359" s="397">
        <f t="shared" si="516"/>
        <v>0</v>
      </c>
      <c r="DE359" s="397">
        <f t="shared" si="516"/>
        <v>0</v>
      </c>
      <c r="DF359" s="397">
        <f t="shared" si="516"/>
        <v>0</v>
      </c>
      <c r="DG359" s="397">
        <f t="shared" si="516"/>
        <v>0</v>
      </c>
      <c r="DH359" s="397">
        <f t="shared" si="516"/>
        <v>0</v>
      </c>
      <c r="DI359" s="398">
        <f t="shared" si="573"/>
        <v>0</v>
      </c>
      <c r="DJ359" s="398">
        <f t="shared" si="573"/>
        <v>0</v>
      </c>
      <c r="DK359" s="399">
        <f t="shared" si="574"/>
        <v>0</v>
      </c>
      <c r="DL359" s="399">
        <f t="shared" si="574"/>
        <v>0</v>
      </c>
      <c r="DM359" s="399">
        <f t="shared" si="574"/>
        <v>0</v>
      </c>
      <c r="DN359" s="399">
        <f t="shared" si="533"/>
        <v>0</v>
      </c>
      <c r="DO359" s="399">
        <f t="shared" si="575"/>
        <v>-29600</v>
      </c>
      <c r="DP359" s="399">
        <f t="shared" si="576"/>
        <v>0</v>
      </c>
      <c r="DQ359" s="399">
        <f t="shared" si="576"/>
        <v>0</v>
      </c>
      <c r="DR359" s="399">
        <f t="shared" si="576"/>
        <v>0</v>
      </c>
      <c r="DS359" s="399">
        <f t="shared" si="534"/>
        <v>0</v>
      </c>
      <c r="DT359" s="400">
        <f t="shared" si="577"/>
        <v>0</v>
      </c>
      <c r="DU359" s="400">
        <f t="shared" si="577"/>
        <v>0</v>
      </c>
      <c r="DV359" s="386">
        <f t="shared" si="517"/>
        <v>0</v>
      </c>
      <c r="DW359" s="386">
        <f t="shared" si="517"/>
        <v>0</v>
      </c>
      <c r="DX359" s="386">
        <f t="shared" si="517"/>
        <v>0</v>
      </c>
      <c r="DY359" s="386">
        <f t="shared" si="517"/>
        <v>0</v>
      </c>
      <c r="DZ359" s="386">
        <f t="shared" si="517"/>
        <v>0</v>
      </c>
      <c r="EA359" s="401">
        <f t="shared" si="578"/>
        <v>0</v>
      </c>
      <c r="EB359" s="386">
        <f t="shared" si="579"/>
        <v>0</v>
      </c>
      <c r="EC359" s="386">
        <f t="shared" si="579"/>
        <v>0</v>
      </c>
      <c r="ED359" s="386">
        <f t="shared" si="579"/>
        <v>0</v>
      </c>
      <c r="EE359" s="385">
        <f t="shared" si="580"/>
        <v>0</v>
      </c>
      <c r="EF359" s="385">
        <f t="shared" si="580"/>
        <v>0</v>
      </c>
      <c r="EG359" s="402">
        <f t="shared" si="607"/>
        <v>0</v>
      </c>
      <c r="EH359" s="402">
        <f t="shared" si="607"/>
        <v>0</v>
      </c>
      <c r="EI359" s="402">
        <f t="shared" si="607"/>
        <v>0</v>
      </c>
      <c r="EJ359" s="402">
        <f t="shared" si="607"/>
        <v>0</v>
      </c>
      <c r="EK359" s="402">
        <f t="shared" si="607"/>
        <v>0</v>
      </c>
      <c r="EL359" s="402">
        <f t="shared" si="607"/>
        <v>0</v>
      </c>
      <c r="EM359" s="402">
        <f t="shared" si="581"/>
        <v>0</v>
      </c>
      <c r="EN359" s="402">
        <f t="shared" si="582"/>
        <v>0</v>
      </c>
      <c r="EO359" s="402">
        <f t="shared" si="582"/>
        <v>0</v>
      </c>
      <c r="EP359" s="402">
        <f t="shared" si="583"/>
        <v>0</v>
      </c>
      <c r="EQ359" s="402">
        <f t="shared" si="584"/>
        <v>0</v>
      </c>
      <c r="ER359" s="394">
        <f t="shared" si="627"/>
        <v>0</v>
      </c>
      <c r="ES359" s="394">
        <f t="shared" si="628"/>
        <v>4.4588472460061128</v>
      </c>
      <c r="ET359" s="394">
        <f t="shared" si="629"/>
        <v>29.495155311815839</v>
      </c>
      <c r="EU359" s="394">
        <f t="shared" si="620"/>
        <v>0</v>
      </c>
      <c r="EV359" s="394">
        <f t="shared" si="620"/>
        <v>70.578544642663601</v>
      </c>
      <c r="EW359" s="394">
        <f t="shared" si="620"/>
        <v>0</v>
      </c>
      <c r="EX359" s="394">
        <f t="shared" si="524"/>
        <v>0</v>
      </c>
      <c r="EY359" s="403">
        <f t="shared" si="585"/>
        <v>110</v>
      </c>
      <c r="EZ359" s="394">
        <f t="shared" si="586"/>
        <v>5.4674527995144473</v>
      </c>
      <c r="FA359" s="396">
        <f t="shared" si="587"/>
        <v>0</v>
      </c>
      <c r="FB359" s="396">
        <f t="shared" si="587"/>
        <v>0</v>
      </c>
      <c r="FC359" s="404">
        <f t="shared" si="617"/>
        <v>0</v>
      </c>
      <c r="FD359" s="404">
        <f t="shared" si="617"/>
        <v>0</v>
      </c>
      <c r="FE359" s="404">
        <f t="shared" si="617"/>
        <v>0</v>
      </c>
      <c r="FF359" s="404">
        <f t="shared" si="617"/>
        <v>0</v>
      </c>
      <c r="FG359" s="404">
        <f t="shared" si="532"/>
        <v>0</v>
      </c>
      <c r="FH359" s="404">
        <f t="shared" si="532"/>
        <v>0</v>
      </c>
      <c r="FI359" s="404">
        <f t="shared" si="532"/>
        <v>0</v>
      </c>
      <c r="FJ359" s="404">
        <f t="shared" si="532"/>
        <v>0</v>
      </c>
      <c r="FK359" s="392">
        <f t="shared" si="588"/>
        <v>-2293</v>
      </c>
      <c r="FL359" s="384">
        <f t="shared" si="589"/>
        <v>0</v>
      </c>
      <c r="FM359" s="384">
        <f t="shared" si="589"/>
        <v>0</v>
      </c>
      <c r="FN359" s="405">
        <f t="shared" si="613"/>
        <v>0</v>
      </c>
      <c r="FO359" s="405">
        <f t="shared" si="614"/>
        <v>1865.5411527539939</v>
      </c>
      <c r="FP359" s="405">
        <f t="shared" si="615"/>
        <v>12340.504844688185</v>
      </c>
      <c r="FQ359" s="405">
        <f t="shared" si="636"/>
        <v>0</v>
      </c>
      <c r="FR359" s="405">
        <f t="shared" si="637"/>
        <v>29529.421455357337</v>
      </c>
      <c r="FS359" s="405">
        <f t="shared" si="638"/>
        <v>0</v>
      </c>
      <c r="FT359" s="405">
        <f t="shared" si="639"/>
        <v>0</v>
      </c>
      <c r="FU359" s="405">
        <f t="shared" si="640"/>
        <v>0</v>
      </c>
      <c r="FV359" s="405">
        <f t="shared" si="641"/>
        <v>2287.5325472004856</v>
      </c>
      <c r="FW359" s="397">
        <f t="shared" si="590"/>
        <v>191838.92710472277</v>
      </c>
      <c r="FX359" s="406">
        <f t="shared" si="591"/>
        <v>145815.92710472277</v>
      </c>
      <c r="FY359" s="331">
        <f t="shared" si="592"/>
        <v>145815.92710472277</v>
      </c>
      <c r="FZ359" s="382">
        <f t="shared" si="593"/>
        <v>0</v>
      </c>
      <c r="GA359" s="331">
        <f t="shared" si="594"/>
        <v>0</v>
      </c>
      <c r="GB359" s="407">
        <f t="shared" si="595"/>
        <v>0</v>
      </c>
      <c r="GC359" s="407">
        <f t="shared" si="596"/>
        <v>0</v>
      </c>
      <c r="GD359" s="407">
        <f t="shared" si="597"/>
        <v>0</v>
      </c>
      <c r="GE359" s="407">
        <f t="shared" si="598"/>
        <v>0</v>
      </c>
      <c r="GF359" s="407">
        <f t="shared" si="599"/>
        <v>0</v>
      </c>
      <c r="GG359" s="407">
        <f t="shared" si="600"/>
        <v>0</v>
      </c>
      <c r="GH359" s="407">
        <f t="shared" si="601"/>
        <v>0</v>
      </c>
      <c r="GI359" s="407">
        <f t="shared" si="602"/>
        <v>0</v>
      </c>
      <c r="GJ359">
        <f t="shared" si="603"/>
        <v>0</v>
      </c>
      <c r="GK359" s="382">
        <f t="shared" si="604"/>
        <v>0</v>
      </c>
      <c r="GL359">
        <v>4</v>
      </c>
      <c r="GM359">
        <f t="shared" si="609"/>
        <v>0</v>
      </c>
      <c r="GN359">
        <f t="shared" si="609"/>
        <v>0</v>
      </c>
      <c r="GO359">
        <f t="shared" si="609"/>
        <v>0</v>
      </c>
      <c r="GP359">
        <f t="shared" si="609"/>
        <v>0</v>
      </c>
      <c r="GQ359">
        <f t="shared" si="609"/>
        <v>0</v>
      </c>
      <c r="GR359">
        <f t="shared" si="608"/>
        <v>0</v>
      </c>
      <c r="GS359">
        <f t="shared" si="608"/>
        <v>0</v>
      </c>
      <c r="GT359">
        <f t="shared" si="608"/>
        <v>110</v>
      </c>
      <c r="GU359">
        <f t="shared" si="608"/>
        <v>0</v>
      </c>
      <c r="GV359">
        <f t="shared" si="608"/>
        <v>191838.92710472277</v>
      </c>
    </row>
    <row r="360" spans="1:204" customFormat="1" x14ac:dyDescent="0.25">
      <c r="A360" s="378">
        <v>16001</v>
      </c>
      <c r="B360" s="32" t="s">
        <v>1032</v>
      </c>
      <c r="C360" t="s">
        <v>877</v>
      </c>
      <c r="D360">
        <v>4</v>
      </c>
      <c r="E360" s="379">
        <v>1850</v>
      </c>
      <c r="F360" s="379">
        <v>603</v>
      </c>
      <c r="G360" s="379">
        <v>0</v>
      </c>
      <c r="H360" s="379">
        <v>0</v>
      </c>
      <c r="I360" s="379">
        <v>210</v>
      </c>
      <c r="J360" s="379">
        <v>0</v>
      </c>
      <c r="K360" s="379">
        <v>160</v>
      </c>
      <c r="L360" s="379">
        <v>0</v>
      </c>
      <c r="M360" s="380">
        <v>0</v>
      </c>
      <c r="N360" s="381">
        <f t="shared" si="535"/>
        <v>2823</v>
      </c>
      <c r="O360" s="379">
        <v>2095</v>
      </c>
      <c r="P360" s="379">
        <v>748</v>
      </c>
      <c r="Q360" s="379">
        <v>0</v>
      </c>
      <c r="R360" s="379">
        <v>0</v>
      </c>
      <c r="S360" s="379">
        <v>428</v>
      </c>
      <c r="T360" s="379">
        <v>0</v>
      </c>
      <c r="U360" s="379">
        <v>205</v>
      </c>
      <c r="V360" s="379">
        <v>0</v>
      </c>
      <c r="W360" s="480">
        <f>(VLOOKUP(A360,'[1]floresta plant'!$A$4:$F$573,6,0))*1000</f>
        <v>0</v>
      </c>
      <c r="X360" s="24">
        <f t="shared" si="536"/>
        <v>3476</v>
      </c>
      <c r="Y360" s="53">
        <f t="shared" si="621"/>
        <v>0</v>
      </c>
      <c r="Z360" s="53">
        <f t="shared" si="622"/>
        <v>0</v>
      </c>
      <c r="AA360" s="53">
        <f t="shared" si="623"/>
        <v>218</v>
      </c>
      <c r="AB360" s="53">
        <f t="shared" si="618"/>
        <v>0</v>
      </c>
      <c r="AC360" s="53">
        <f t="shared" si="618"/>
        <v>45</v>
      </c>
      <c r="AD360" s="53">
        <f t="shared" si="618"/>
        <v>0</v>
      </c>
      <c r="AE360" s="53">
        <f t="shared" si="519"/>
        <v>0</v>
      </c>
      <c r="AF360" s="53">
        <f t="shared" si="537"/>
        <v>145</v>
      </c>
      <c r="AG360" s="53">
        <f t="shared" si="538"/>
        <v>245</v>
      </c>
      <c r="AH360" s="53">
        <f t="shared" si="539"/>
        <v>3355.2985919562225</v>
      </c>
      <c r="AI360" s="53">
        <f t="shared" si="605"/>
        <v>653</v>
      </c>
      <c r="AJ360" s="469">
        <v>0</v>
      </c>
      <c r="AK360" s="469">
        <v>4008.2985919562225</v>
      </c>
      <c r="AL360" s="469">
        <v>0</v>
      </c>
      <c r="AM360" s="470">
        <f t="shared" si="540"/>
        <v>4008.2985919562225</v>
      </c>
      <c r="AN360" s="53">
        <f t="shared" si="541"/>
        <v>3355.2985919562225</v>
      </c>
      <c r="AO360" s="382">
        <f t="shared" si="542"/>
        <v>1</v>
      </c>
      <c r="AP360">
        <v>4</v>
      </c>
      <c r="AQ360" s="383">
        <f t="shared" si="543"/>
        <v>653</v>
      </c>
      <c r="AR360" s="383">
        <f t="shared" si="544"/>
        <v>0</v>
      </c>
      <c r="AS360" s="383">
        <f t="shared" si="545"/>
        <v>0</v>
      </c>
      <c r="AT360" s="383">
        <f t="shared" si="546"/>
        <v>0</v>
      </c>
      <c r="AU360" s="383">
        <f t="shared" si="547"/>
        <v>0</v>
      </c>
      <c r="AV360" s="383">
        <f t="shared" si="548"/>
        <v>0</v>
      </c>
      <c r="AW360" s="383">
        <f t="shared" si="549"/>
        <v>0</v>
      </c>
      <c r="AX360" s="383">
        <f t="shared" si="550"/>
        <v>0</v>
      </c>
      <c r="AY360" s="383">
        <f t="shared" si="551"/>
        <v>0</v>
      </c>
      <c r="AZ360">
        <f t="shared" si="552"/>
        <v>0</v>
      </c>
      <c r="BA360">
        <f t="shared" si="553"/>
        <v>0</v>
      </c>
      <c r="BB360" s="383">
        <f t="shared" si="554"/>
        <v>0</v>
      </c>
      <c r="BC360" s="384">
        <f t="shared" si="610"/>
        <v>0</v>
      </c>
      <c r="BD360" s="384">
        <f t="shared" si="611"/>
        <v>0</v>
      </c>
      <c r="BE360" s="384">
        <f t="shared" si="612"/>
        <v>218</v>
      </c>
      <c r="BF360" s="384">
        <f t="shared" si="630"/>
        <v>0</v>
      </c>
      <c r="BG360" s="384">
        <f t="shared" si="631"/>
        <v>45</v>
      </c>
      <c r="BH360" s="384">
        <f t="shared" si="632"/>
        <v>0</v>
      </c>
      <c r="BI360" s="384">
        <f t="shared" si="633"/>
        <v>0</v>
      </c>
      <c r="BJ360" s="384">
        <f t="shared" si="634"/>
        <v>145</v>
      </c>
      <c r="BK360" s="384">
        <f t="shared" si="635"/>
        <v>245</v>
      </c>
      <c r="BL360" s="474">
        <f t="shared" si="555"/>
        <v>0</v>
      </c>
      <c r="BM360" s="409">
        <f t="shared" si="556"/>
        <v>3355.2985919562225</v>
      </c>
      <c r="BN360" s="473">
        <f t="shared" si="557"/>
        <v>653</v>
      </c>
      <c r="BO360" s="387">
        <f t="shared" si="558"/>
        <v>0</v>
      </c>
      <c r="BP360" s="387">
        <f t="shared" si="559"/>
        <v>0</v>
      </c>
      <c r="BQ360" s="388">
        <f t="shared" si="560"/>
        <v>1</v>
      </c>
      <c r="BR360" s="389">
        <f t="shared" si="561"/>
        <v>0</v>
      </c>
      <c r="BS360" s="390">
        <f t="shared" si="562"/>
        <v>0</v>
      </c>
      <c r="BT360" s="391">
        <f t="shared" si="616"/>
        <v>0</v>
      </c>
      <c r="BU360" s="391">
        <f t="shared" si="616"/>
        <v>0</v>
      </c>
      <c r="BV360" s="391">
        <f t="shared" si="616"/>
        <v>0</v>
      </c>
      <c r="BW360" s="391">
        <f t="shared" si="616"/>
        <v>0</v>
      </c>
      <c r="BX360" s="391">
        <f t="shared" si="531"/>
        <v>0</v>
      </c>
      <c r="BY360" s="391">
        <f t="shared" si="531"/>
        <v>0</v>
      </c>
      <c r="BZ360" s="391">
        <f t="shared" si="531"/>
        <v>0</v>
      </c>
      <c r="CA360" s="391">
        <f t="shared" si="531"/>
        <v>0</v>
      </c>
      <c r="CB360" s="391">
        <f t="shared" si="563"/>
        <v>0</v>
      </c>
      <c r="CC360" s="391">
        <f t="shared" si="563"/>
        <v>0</v>
      </c>
      <c r="CD360" s="392">
        <f t="shared" si="564"/>
        <v>0</v>
      </c>
      <c r="CE360" s="393">
        <f t="shared" si="565"/>
        <v>0</v>
      </c>
      <c r="CF360" s="392">
        <f t="shared" si="624"/>
        <v>0</v>
      </c>
      <c r="CG360" s="392">
        <f t="shared" si="625"/>
        <v>0</v>
      </c>
      <c r="CH360" s="392">
        <f t="shared" si="626"/>
        <v>0</v>
      </c>
      <c r="CI360" s="392">
        <f t="shared" si="619"/>
        <v>0</v>
      </c>
      <c r="CJ360" s="392">
        <f t="shared" si="619"/>
        <v>0</v>
      </c>
      <c r="CK360" s="392">
        <f t="shared" si="619"/>
        <v>0</v>
      </c>
      <c r="CL360" s="392">
        <f t="shared" si="523"/>
        <v>0</v>
      </c>
      <c r="CM360" s="392">
        <f t="shared" si="566"/>
        <v>0</v>
      </c>
      <c r="CN360" s="392">
        <f t="shared" si="567"/>
        <v>0</v>
      </c>
      <c r="CO360" s="394">
        <f t="shared" si="568"/>
        <v>0</v>
      </c>
      <c r="CP360" s="394">
        <f t="shared" si="568"/>
        <v>0</v>
      </c>
      <c r="CQ360" s="395">
        <f t="shared" si="569"/>
        <v>218</v>
      </c>
      <c r="CR360" s="394">
        <f t="shared" si="606"/>
        <v>0</v>
      </c>
      <c r="CS360" s="394">
        <f t="shared" si="606"/>
        <v>0</v>
      </c>
      <c r="CT360" s="394">
        <f t="shared" si="606"/>
        <v>0</v>
      </c>
      <c r="CU360" s="394">
        <f t="shared" si="606"/>
        <v>0</v>
      </c>
      <c r="CV360" s="394">
        <f t="shared" si="606"/>
        <v>0</v>
      </c>
      <c r="CW360" s="394">
        <f t="shared" si="606"/>
        <v>0</v>
      </c>
      <c r="CX360" s="396">
        <f t="shared" si="570"/>
        <v>0</v>
      </c>
      <c r="CY360" s="396">
        <f t="shared" si="570"/>
        <v>218</v>
      </c>
      <c r="CZ360" s="397">
        <f t="shared" si="571"/>
        <v>0</v>
      </c>
      <c r="DA360" s="397">
        <f t="shared" si="571"/>
        <v>0</v>
      </c>
      <c r="DB360" s="397">
        <f t="shared" si="571"/>
        <v>0</v>
      </c>
      <c r="DC360" s="397">
        <f t="shared" si="572"/>
        <v>0</v>
      </c>
      <c r="DD360" s="397">
        <f t="shared" si="516"/>
        <v>0</v>
      </c>
      <c r="DE360" s="397">
        <f t="shared" si="516"/>
        <v>0</v>
      </c>
      <c r="DF360" s="397">
        <f t="shared" si="516"/>
        <v>0</v>
      </c>
      <c r="DG360" s="397">
        <f t="shared" si="516"/>
        <v>0</v>
      </c>
      <c r="DH360" s="397">
        <f t="shared" si="516"/>
        <v>0</v>
      </c>
      <c r="DI360" s="398">
        <f t="shared" si="573"/>
        <v>0</v>
      </c>
      <c r="DJ360" s="398">
        <f t="shared" si="573"/>
        <v>0</v>
      </c>
      <c r="DK360" s="399">
        <f t="shared" si="574"/>
        <v>0</v>
      </c>
      <c r="DL360" s="399">
        <f t="shared" si="574"/>
        <v>0</v>
      </c>
      <c r="DM360" s="399">
        <f t="shared" si="574"/>
        <v>0</v>
      </c>
      <c r="DN360" s="399">
        <f t="shared" si="533"/>
        <v>0</v>
      </c>
      <c r="DO360" s="399">
        <f t="shared" si="575"/>
        <v>45</v>
      </c>
      <c r="DP360" s="399">
        <f t="shared" si="576"/>
        <v>0</v>
      </c>
      <c r="DQ360" s="399">
        <f t="shared" si="576"/>
        <v>0</v>
      </c>
      <c r="DR360" s="399">
        <f t="shared" si="576"/>
        <v>0</v>
      </c>
      <c r="DS360" s="399">
        <f t="shared" si="534"/>
        <v>0</v>
      </c>
      <c r="DT360" s="400">
        <f t="shared" si="577"/>
        <v>0</v>
      </c>
      <c r="DU360" s="400">
        <f t="shared" si="577"/>
        <v>45</v>
      </c>
      <c r="DV360" s="386">
        <f t="shared" si="517"/>
        <v>0</v>
      </c>
      <c r="DW360" s="386">
        <f t="shared" si="517"/>
        <v>0</v>
      </c>
      <c r="DX360" s="386">
        <f t="shared" si="517"/>
        <v>0</v>
      </c>
      <c r="DY360" s="386">
        <f t="shared" si="517"/>
        <v>0</v>
      </c>
      <c r="DZ360" s="386">
        <f t="shared" si="517"/>
        <v>0</v>
      </c>
      <c r="EA360" s="401">
        <f t="shared" si="578"/>
        <v>0</v>
      </c>
      <c r="EB360" s="386">
        <f t="shared" si="579"/>
        <v>0</v>
      </c>
      <c r="EC360" s="386">
        <f t="shared" si="579"/>
        <v>0</v>
      </c>
      <c r="ED360" s="386">
        <f t="shared" si="579"/>
        <v>0</v>
      </c>
      <c r="EE360" s="385">
        <f t="shared" si="580"/>
        <v>0</v>
      </c>
      <c r="EF360" s="385">
        <f t="shared" si="580"/>
        <v>0</v>
      </c>
      <c r="EG360" s="402">
        <f t="shared" si="607"/>
        <v>0</v>
      </c>
      <c r="EH360" s="402">
        <f t="shared" si="607"/>
        <v>0</v>
      </c>
      <c r="EI360" s="402">
        <f t="shared" si="607"/>
        <v>0</v>
      </c>
      <c r="EJ360" s="402">
        <f t="shared" si="607"/>
        <v>0</v>
      </c>
      <c r="EK360" s="402">
        <f t="shared" si="607"/>
        <v>0</v>
      </c>
      <c r="EL360" s="402">
        <f t="shared" si="607"/>
        <v>0</v>
      </c>
      <c r="EM360" s="402">
        <f t="shared" si="581"/>
        <v>0</v>
      </c>
      <c r="EN360" s="402">
        <f t="shared" si="582"/>
        <v>0</v>
      </c>
      <c r="EO360" s="402">
        <f t="shared" si="582"/>
        <v>0</v>
      </c>
      <c r="EP360" s="402">
        <f t="shared" si="583"/>
        <v>0</v>
      </c>
      <c r="EQ360" s="402">
        <f t="shared" si="584"/>
        <v>0</v>
      </c>
      <c r="ER360" s="394">
        <f t="shared" si="627"/>
        <v>0</v>
      </c>
      <c r="ES360" s="394">
        <f t="shared" si="628"/>
        <v>0</v>
      </c>
      <c r="ET360" s="394">
        <f t="shared" si="629"/>
        <v>0</v>
      </c>
      <c r="EU360" s="394">
        <f t="shared" si="620"/>
        <v>0</v>
      </c>
      <c r="EV360" s="394">
        <f t="shared" si="620"/>
        <v>0</v>
      </c>
      <c r="EW360" s="394">
        <f t="shared" si="620"/>
        <v>0</v>
      </c>
      <c r="EX360" s="394">
        <f t="shared" si="524"/>
        <v>0</v>
      </c>
      <c r="EY360" s="403">
        <f t="shared" si="585"/>
        <v>145</v>
      </c>
      <c r="EZ360" s="394">
        <f t="shared" si="586"/>
        <v>0</v>
      </c>
      <c r="FA360" s="396">
        <f t="shared" si="587"/>
        <v>0</v>
      </c>
      <c r="FB360" s="396">
        <f t="shared" si="587"/>
        <v>145</v>
      </c>
      <c r="FC360" s="404">
        <f t="shared" si="617"/>
        <v>0</v>
      </c>
      <c r="FD360" s="404">
        <f t="shared" si="617"/>
        <v>0</v>
      </c>
      <c r="FE360" s="404">
        <f t="shared" si="617"/>
        <v>0</v>
      </c>
      <c r="FF360" s="404">
        <f t="shared" si="617"/>
        <v>0</v>
      </c>
      <c r="FG360" s="404">
        <f t="shared" si="532"/>
        <v>0</v>
      </c>
      <c r="FH360" s="404">
        <f t="shared" si="532"/>
        <v>0</v>
      </c>
      <c r="FI360" s="404">
        <f t="shared" si="532"/>
        <v>0</v>
      </c>
      <c r="FJ360" s="404">
        <f t="shared" si="532"/>
        <v>0</v>
      </c>
      <c r="FK360" s="392">
        <f t="shared" si="588"/>
        <v>245</v>
      </c>
      <c r="FL360" s="384">
        <f t="shared" si="589"/>
        <v>0</v>
      </c>
      <c r="FM360" s="384">
        <f t="shared" si="589"/>
        <v>245</v>
      </c>
      <c r="FN360" s="405">
        <f t="shared" si="613"/>
        <v>0</v>
      </c>
      <c r="FO360" s="405">
        <f t="shared" si="614"/>
        <v>0</v>
      </c>
      <c r="FP360" s="405">
        <f t="shared" si="615"/>
        <v>0</v>
      </c>
      <c r="FQ360" s="405">
        <f t="shared" si="636"/>
        <v>0</v>
      </c>
      <c r="FR360" s="405">
        <f t="shared" si="637"/>
        <v>0</v>
      </c>
      <c r="FS360" s="405">
        <f t="shared" si="638"/>
        <v>0</v>
      </c>
      <c r="FT360" s="405">
        <f t="shared" si="639"/>
        <v>0</v>
      </c>
      <c r="FU360" s="405">
        <f t="shared" si="640"/>
        <v>0</v>
      </c>
      <c r="FV360" s="405">
        <f t="shared" si="641"/>
        <v>0</v>
      </c>
      <c r="FW360" s="397">
        <f t="shared" si="590"/>
        <v>3355.2985919562225</v>
      </c>
      <c r="FX360" s="406">
        <f t="shared" si="591"/>
        <v>3355.2985919562225</v>
      </c>
      <c r="FY360" s="331">
        <f t="shared" si="592"/>
        <v>4008.2985919562225</v>
      </c>
      <c r="FZ360" s="382">
        <f t="shared" si="593"/>
        <v>0</v>
      </c>
      <c r="GA360" s="331">
        <f t="shared" si="594"/>
        <v>0</v>
      </c>
      <c r="GB360" s="407">
        <f t="shared" si="595"/>
        <v>0</v>
      </c>
      <c r="GC360" s="407">
        <f t="shared" si="596"/>
        <v>0</v>
      </c>
      <c r="GD360" s="407">
        <f t="shared" si="597"/>
        <v>0</v>
      </c>
      <c r="GE360" s="407">
        <f t="shared" si="598"/>
        <v>0</v>
      </c>
      <c r="GF360" s="407">
        <f t="shared" si="599"/>
        <v>0</v>
      </c>
      <c r="GG360" s="407">
        <f t="shared" si="600"/>
        <v>0</v>
      </c>
      <c r="GH360" s="407">
        <f t="shared" si="601"/>
        <v>0</v>
      </c>
      <c r="GI360" s="407">
        <f t="shared" si="602"/>
        <v>0</v>
      </c>
      <c r="GJ360">
        <f t="shared" si="603"/>
        <v>0</v>
      </c>
      <c r="GK360" s="382">
        <f t="shared" si="604"/>
        <v>0</v>
      </c>
      <c r="GL360">
        <v>4</v>
      </c>
      <c r="GM360">
        <f t="shared" si="609"/>
        <v>0</v>
      </c>
      <c r="GN360">
        <f t="shared" si="609"/>
        <v>0</v>
      </c>
      <c r="GO360">
        <f t="shared" si="609"/>
        <v>218</v>
      </c>
      <c r="GP360">
        <f t="shared" si="609"/>
        <v>0</v>
      </c>
      <c r="GQ360">
        <f t="shared" si="609"/>
        <v>45</v>
      </c>
      <c r="GR360">
        <f t="shared" si="608"/>
        <v>0</v>
      </c>
      <c r="GS360">
        <f t="shared" si="608"/>
        <v>0</v>
      </c>
      <c r="GT360">
        <f t="shared" si="608"/>
        <v>145</v>
      </c>
      <c r="GU360">
        <f t="shared" si="608"/>
        <v>245</v>
      </c>
      <c r="GV360">
        <f t="shared" si="608"/>
        <v>3355.2985919562225</v>
      </c>
    </row>
    <row r="361" spans="1:204" customFormat="1" x14ac:dyDescent="0.25">
      <c r="A361" s="378">
        <v>16002</v>
      </c>
      <c r="B361" s="32" t="s">
        <v>952</v>
      </c>
      <c r="C361" t="s">
        <v>877</v>
      </c>
      <c r="D361">
        <v>4</v>
      </c>
      <c r="E361" s="379">
        <v>1330</v>
      </c>
      <c r="F361" s="379">
        <v>155</v>
      </c>
      <c r="G361" s="379">
        <v>0</v>
      </c>
      <c r="H361" s="379">
        <v>0</v>
      </c>
      <c r="I361" s="379">
        <v>600</v>
      </c>
      <c r="J361" s="379">
        <v>0</v>
      </c>
      <c r="K361" s="379">
        <v>438</v>
      </c>
      <c r="L361" s="379">
        <v>0</v>
      </c>
      <c r="M361" s="380">
        <v>0</v>
      </c>
      <c r="N361" s="381">
        <f t="shared" si="535"/>
        <v>2523</v>
      </c>
      <c r="O361" s="379">
        <v>1524</v>
      </c>
      <c r="P361" s="379">
        <v>224</v>
      </c>
      <c r="Q361" s="379">
        <v>0</v>
      </c>
      <c r="R361" s="379">
        <v>0</v>
      </c>
      <c r="S361" s="379">
        <v>1016</v>
      </c>
      <c r="T361" s="379">
        <v>0</v>
      </c>
      <c r="U361" s="379">
        <v>453</v>
      </c>
      <c r="V361" s="379">
        <v>0</v>
      </c>
      <c r="W361" s="480">
        <f>(VLOOKUP(A361,'[1]floresta plant'!$A$4:$F$573,6,0))*1000</f>
        <v>0</v>
      </c>
      <c r="X361" s="24">
        <f t="shared" si="536"/>
        <v>3217</v>
      </c>
      <c r="Y361" s="53">
        <f t="shared" si="621"/>
        <v>0</v>
      </c>
      <c r="Z361" s="53">
        <f t="shared" si="622"/>
        <v>0</v>
      </c>
      <c r="AA361" s="53">
        <f t="shared" si="623"/>
        <v>416</v>
      </c>
      <c r="AB361" s="53">
        <f t="shared" si="618"/>
        <v>0</v>
      </c>
      <c r="AC361" s="53">
        <f t="shared" si="618"/>
        <v>15</v>
      </c>
      <c r="AD361" s="53">
        <f t="shared" si="618"/>
        <v>0</v>
      </c>
      <c r="AE361" s="53">
        <f t="shared" si="519"/>
        <v>0</v>
      </c>
      <c r="AF361" s="53">
        <f t="shared" si="537"/>
        <v>69</v>
      </c>
      <c r="AG361" s="53">
        <f t="shared" si="538"/>
        <v>194</v>
      </c>
      <c r="AH361" s="53">
        <f t="shared" si="539"/>
        <v>3761.1461006750706</v>
      </c>
      <c r="AI361" s="53">
        <f t="shared" si="605"/>
        <v>694</v>
      </c>
      <c r="AJ361" s="469">
        <v>0</v>
      </c>
      <c r="AK361" s="469">
        <v>4455.1461006750706</v>
      </c>
      <c r="AL361" s="469">
        <v>0</v>
      </c>
      <c r="AM361" s="470">
        <f t="shared" si="540"/>
        <v>4455.1461006750706</v>
      </c>
      <c r="AN361" s="53">
        <f t="shared" si="541"/>
        <v>3761.1461006750706</v>
      </c>
      <c r="AO361" s="382">
        <f t="shared" si="542"/>
        <v>1</v>
      </c>
      <c r="AP361">
        <v>4</v>
      </c>
      <c r="AQ361" s="383">
        <f t="shared" si="543"/>
        <v>694</v>
      </c>
      <c r="AR361" s="383">
        <f t="shared" si="544"/>
        <v>0</v>
      </c>
      <c r="AS361" s="383">
        <f t="shared" si="545"/>
        <v>0</v>
      </c>
      <c r="AT361" s="383">
        <f t="shared" si="546"/>
        <v>0</v>
      </c>
      <c r="AU361" s="383">
        <f t="shared" si="547"/>
        <v>0</v>
      </c>
      <c r="AV361" s="383">
        <f t="shared" si="548"/>
        <v>0</v>
      </c>
      <c r="AW361" s="383">
        <f t="shared" si="549"/>
        <v>0</v>
      </c>
      <c r="AX361" s="383">
        <f t="shared" si="550"/>
        <v>0</v>
      </c>
      <c r="AY361" s="383">
        <f t="shared" si="551"/>
        <v>0</v>
      </c>
      <c r="AZ361">
        <f t="shared" si="552"/>
        <v>0</v>
      </c>
      <c r="BA361">
        <f t="shared" si="553"/>
        <v>0</v>
      </c>
      <c r="BB361" s="383">
        <f t="shared" si="554"/>
        <v>0</v>
      </c>
      <c r="BC361" s="384">
        <f t="shared" si="610"/>
        <v>0</v>
      </c>
      <c r="BD361" s="384">
        <f t="shared" si="611"/>
        <v>0</v>
      </c>
      <c r="BE361" s="384">
        <f t="shared" si="612"/>
        <v>416</v>
      </c>
      <c r="BF361" s="384">
        <f t="shared" si="630"/>
        <v>0</v>
      </c>
      <c r="BG361" s="384">
        <f t="shared" si="631"/>
        <v>15</v>
      </c>
      <c r="BH361" s="384">
        <f t="shared" si="632"/>
        <v>0</v>
      </c>
      <c r="BI361" s="384">
        <f t="shared" si="633"/>
        <v>0</v>
      </c>
      <c r="BJ361" s="384">
        <f t="shared" si="634"/>
        <v>69</v>
      </c>
      <c r="BK361" s="384">
        <f t="shared" si="635"/>
        <v>194</v>
      </c>
      <c r="BL361" s="474">
        <f t="shared" si="555"/>
        <v>0</v>
      </c>
      <c r="BM361" s="409">
        <f t="shared" si="556"/>
        <v>3761.1461006750706</v>
      </c>
      <c r="BN361" s="473">
        <f t="shared" si="557"/>
        <v>694</v>
      </c>
      <c r="BO361" s="387">
        <f t="shared" si="558"/>
        <v>0</v>
      </c>
      <c r="BP361" s="387">
        <f t="shared" si="559"/>
        <v>0</v>
      </c>
      <c r="BQ361" s="388">
        <f t="shared" si="560"/>
        <v>1</v>
      </c>
      <c r="BR361" s="389">
        <f t="shared" si="561"/>
        <v>0</v>
      </c>
      <c r="BS361" s="390">
        <f t="shared" si="562"/>
        <v>0</v>
      </c>
      <c r="BT361" s="391">
        <f t="shared" si="616"/>
        <v>0</v>
      </c>
      <c r="BU361" s="391">
        <f t="shared" si="616"/>
        <v>0</v>
      </c>
      <c r="BV361" s="391">
        <f t="shared" si="616"/>
        <v>0</v>
      </c>
      <c r="BW361" s="391">
        <f t="shared" si="616"/>
        <v>0</v>
      </c>
      <c r="BX361" s="391">
        <f t="shared" si="531"/>
        <v>0</v>
      </c>
      <c r="BY361" s="391">
        <f t="shared" si="531"/>
        <v>0</v>
      </c>
      <c r="BZ361" s="391">
        <f t="shared" si="531"/>
        <v>0</v>
      </c>
      <c r="CA361" s="391">
        <f t="shared" si="531"/>
        <v>0</v>
      </c>
      <c r="CB361" s="391">
        <f t="shared" si="563"/>
        <v>0</v>
      </c>
      <c r="CC361" s="391">
        <f t="shared" si="563"/>
        <v>0</v>
      </c>
      <c r="CD361" s="392">
        <f t="shared" si="564"/>
        <v>0</v>
      </c>
      <c r="CE361" s="393">
        <f t="shared" si="565"/>
        <v>0</v>
      </c>
      <c r="CF361" s="392">
        <f t="shared" si="624"/>
        <v>0</v>
      </c>
      <c r="CG361" s="392">
        <f t="shared" si="625"/>
        <v>0</v>
      </c>
      <c r="CH361" s="392">
        <f t="shared" si="626"/>
        <v>0</v>
      </c>
      <c r="CI361" s="392">
        <f t="shared" si="619"/>
        <v>0</v>
      </c>
      <c r="CJ361" s="392">
        <f t="shared" si="619"/>
        <v>0</v>
      </c>
      <c r="CK361" s="392">
        <f t="shared" si="619"/>
        <v>0</v>
      </c>
      <c r="CL361" s="392">
        <f t="shared" si="523"/>
        <v>0</v>
      </c>
      <c r="CM361" s="392">
        <f t="shared" si="566"/>
        <v>0</v>
      </c>
      <c r="CN361" s="392">
        <f t="shared" si="567"/>
        <v>0</v>
      </c>
      <c r="CO361" s="394">
        <f t="shared" si="568"/>
        <v>0</v>
      </c>
      <c r="CP361" s="394">
        <f t="shared" si="568"/>
        <v>0</v>
      </c>
      <c r="CQ361" s="395">
        <f t="shared" si="569"/>
        <v>416</v>
      </c>
      <c r="CR361" s="394">
        <f t="shared" si="606"/>
        <v>0</v>
      </c>
      <c r="CS361" s="394">
        <f t="shared" si="606"/>
        <v>0</v>
      </c>
      <c r="CT361" s="394">
        <f t="shared" si="606"/>
        <v>0</v>
      </c>
      <c r="CU361" s="394">
        <f t="shared" si="606"/>
        <v>0</v>
      </c>
      <c r="CV361" s="394">
        <f t="shared" si="606"/>
        <v>0</v>
      </c>
      <c r="CW361" s="394">
        <f t="shared" si="606"/>
        <v>0</v>
      </c>
      <c r="CX361" s="396">
        <f t="shared" si="570"/>
        <v>0</v>
      </c>
      <c r="CY361" s="396">
        <f t="shared" si="570"/>
        <v>416</v>
      </c>
      <c r="CZ361" s="397">
        <f t="shared" si="571"/>
        <v>0</v>
      </c>
      <c r="DA361" s="397">
        <f t="shared" si="571"/>
        <v>0</v>
      </c>
      <c r="DB361" s="397">
        <f t="shared" si="571"/>
        <v>0</v>
      </c>
      <c r="DC361" s="397">
        <f t="shared" si="572"/>
        <v>0</v>
      </c>
      <c r="DD361" s="397">
        <f t="shared" ref="DD361:DH411" si="642">IF($DC361&gt;0,IF(AC361&gt;0,0,$DC361*BG361*$BO361),0)</f>
        <v>0</v>
      </c>
      <c r="DE361" s="397">
        <f t="shared" si="642"/>
        <v>0</v>
      </c>
      <c r="DF361" s="397">
        <f t="shared" si="642"/>
        <v>0</v>
      </c>
      <c r="DG361" s="397">
        <f t="shared" si="642"/>
        <v>0</v>
      </c>
      <c r="DH361" s="397">
        <f t="shared" si="642"/>
        <v>0</v>
      </c>
      <c r="DI361" s="398">
        <f t="shared" si="573"/>
        <v>0</v>
      </c>
      <c r="DJ361" s="398">
        <f t="shared" si="573"/>
        <v>0</v>
      </c>
      <c r="DK361" s="399">
        <f t="shared" si="574"/>
        <v>0</v>
      </c>
      <c r="DL361" s="399">
        <f t="shared" si="574"/>
        <v>0</v>
      </c>
      <c r="DM361" s="399">
        <f t="shared" si="574"/>
        <v>0</v>
      </c>
      <c r="DN361" s="399">
        <f t="shared" si="533"/>
        <v>0</v>
      </c>
      <c r="DO361" s="399">
        <f t="shared" si="575"/>
        <v>15</v>
      </c>
      <c r="DP361" s="399">
        <f t="shared" si="576"/>
        <v>0</v>
      </c>
      <c r="DQ361" s="399">
        <f t="shared" si="576"/>
        <v>0</v>
      </c>
      <c r="DR361" s="399">
        <f t="shared" si="576"/>
        <v>0</v>
      </c>
      <c r="DS361" s="399">
        <f t="shared" si="534"/>
        <v>0</v>
      </c>
      <c r="DT361" s="400">
        <f t="shared" si="577"/>
        <v>0</v>
      </c>
      <c r="DU361" s="400">
        <f t="shared" si="577"/>
        <v>15</v>
      </c>
      <c r="DV361" s="386">
        <f t="shared" ref="DV361:DZ411" si="643">IF($EA361&gt;0,IF(Y361&gt;0,0,$EA361*$BO361*BC361),0)</f>
        <v>0</v>
      </c>
      <c r="DW361" s="386">
        <f t="shared" si="643"/>
        <v>0</v>
      </c>
      <c r="DX361" s="386">
        <f t="shared" si="643"/>
        <v>0</v>
      </c>
      <c r="DY361" s="386">
        <f t="shared" si="643"/>
        <v>0</v>
      </c>
      <c r="DZ361" s="386">
        <f t="shared" si="643"/>
        <v>0</v>
      </c>
      <c r="EA361" s="401">
        <f t="shared" si="578"/>
        <v>0</v>
      </c>
      <c r="EB361" s="386">
        <f t="shared" si="579"/>
        <v>0</v>
      </c>
      <c r="EC361" s="386">
        <f t="shared" si="579"/>
        <v>0</v>
      </c>
      <c r="ED361" s="386">
        <f t="shared" si="579"/>
        <v>0</v>
      </c>
      <c r="EE361" s="385">
        <f t="shared" si="580"/>
        <v>0</v>
      </c>
      <c r="EF361" s="385">
        <f t="shared" si="580"/>
        <v>0</v>
      </c>
      <c r="EG361" s="402">
        <f t="shared" si="607"/>
        <v>0</v>
      </c>
      <c r="EH361" s="402">
        <f t="shared" si="607"/>
        <v>0</v>
      </c>
      <c r="EI361" s="402">
        <f t="shared" si="607"/>
        <v>0</v>
      </c>
      <c r="EJ361" s="402">
        <f t="shared" si="607"/>
        <v>0</v>
      </c>
      <c r="EK361" s="402">
        <f t="shared" si="607"/>
        <v>0</v>
      </c>
      <c r="EL361" s="402">
        <f t="shared" si="607"/>
        <v>0</v>
      </c>
      <c r="EM361" s="402">
        <f t="shared" si="581"/>
        <v>0</v>
      </c>
      <c r="EN361" s="402">
        <f t="shared" si="582"/>
        <v>0</v>
      </c>
      <c r="EO361" s="402">
        <f t="shared" si="582"/>
        <v>0</v>
      </c>
      <c r="EP361" s="402">
        <f t="shared" si="583"/>
        <v>0</v>
      </c>
      <c r="EQ361" s="402">
        <f t="shared" si="584"/>
        <v>0</v>
      </c>
      <c r="ER361" s="394">
        <f t="shared" si="627"/>
        <v>0</v>
      </c>
      <c r="ES361" s="394">
        <f t="shared" si="628"/>
        <v>0</v>
      </c>
      <c r="ET361" s="394">
        <f t="shared" si="629"/>
        <v>0</v>
      </c>
      <c r="EU361" s="394">
        <f t="shared" si="620"/>
        <v>0</v>
      </c>
      <c r="EV361" s="394">
        <f t="shared" si="620"/>
        <v>0</v>
      </c>
      <c r="EW361" s="394">
        <f t="shared" si="620"/>
        <v>0</v>
      </c>
      <c r="EX361" s="394">
        <f t="shared" si="524"/>
        <v>0</v>
      </c>
      <c r="EY361" s="403">
        <f t="shared" si="585"/>
        <v>69</v>
      </c>
      <c r="EZ361" s="394">
        <f t="shared" si="586"/>
        <v>0</v>
      </c>
      <c r="FA361" s="396">
        <f t="shared" si="587"/>
        <v>0</v>
      </c>
      <c r="FB361" s="396">
        <f t="shared" si="587"/>
        <v>69</v>
      </c>
      <c r="FC361" s="404">
        <f t="shared" si="617"/>
        <v>0</v>
      </c>
      <c r="FD361" s="404">
        <f t="shared" si="617"/>
        <v>0</v>
      </c>
      <c r="FE361" s="404">
        <f t="shared" si="617"/>
        <v>0</v>
      </c>
      <c r="FF361" s="404">
        <f t="shared" si="617"/>
        <v>0</v>
      </c>
      <c r="FG361" s="404">
        <f t="shared" si="532"/>
        <v>0</v>
      </c>
      <c r="FH361" s="404">
        <f t="shared" si="532"/>
        <v>0</v>
      </c>
      <c r="FI361" s="404">
        <f t="shared" si="532"/>
        <v>0</v>
      </c>
      <c r="FJ361" s="404">
        <f t="shared" si="532"/>
        <v>0</v>
      </c>
      <c r="FK361" s="392">
        <f t="shared" si="588"/>
        <v>194</v>
      </c>
      <c r="FL361" s="384">
        <f t="shared" si="589"/>
        <v>0</v>
      </c>
      <c r="FM361" s="384">
        <f t="shared" si="589"/>
        <v>194</v>
      </c>
      <c r="FN361" s="405">
        <f t="shared" si="613"/>
        <v>0</v>
      </c>
      <c r="FO361" s="405">
        <f t="shared" si="614"/>
        <v>0</v>
      </c>
      <c r="FP361" s="405">
        <f t="shared" si="615"/>
        <v>0</v>
      </c>
      <c r="FQ361" s="405">
        <f t="shared" si="636"/>
        <v>0</v>
      </c>
      <c r="FR361" s="405">
        <f t="shared" si="637"/>
        <v>0</v>
      </c>
      <c r="FS361" s="405">
        <f t="shared" si="638"/>
        <v>0</v>
      </c>
      <c r="FT361" s="405">
        <f t="shared" si="639"/>
        <v>0</v>
      </c>
      <c r="FU361" s="405">
        <f t="shared" si="640"/>
        <v>0</v>
      </c>
      <c r="FV361" s="405">
        <f t="shared" si="641"/>
        <v>0</v>
      </c>
      <c r="FW361" s="397">
        <f t="shared" si="590"/>
        <v>3761.1461006750706</v>
      </c>
      <c r="FX361" s="406">
        <f t="shared" si="591"/>
        <v>3761.1461006750706</v>
      </c>
      <c r="FY361" s="331">
        <f t="shared" si="592"/>
        <v>4455.1461006750706</v>
      </c>
      <c r="FZ361" s="382">
        <f t="shared" si="593"/>
        <v>0</v>
      </c>
      <c r="GA361" s="331">
        <f t="shared" si="594"/>
        <v>0</v>
      </c>
      <c r="GB361" s="407">
        <f t="shared" si="595"/>
        <v>0</v>
      </c>
      <c r="GC361" s="407">
        <f t="shared" si="596"/>
        <v>0</v>
      </c>
      <c r="GD361" s="407">
        <f t="shared" si="597"/>
        <v>0</v>
      </c>
      <c r="GE361" s="407">
        <f t="shared" si="598"/>
        <v>0</v>
      </c>
      <c r="GF361" s="407">
        <f t="shared" si="599"/>
        <v>0</v>
      </c>
      <c r="GG361" s="407">
        <f t="shared" si="600"/>
        <v>0</v>
      </c>
      <c r="GH361" s="407">
        <f t="shared" si="601"/>
        <v>0</v>
      </c>
      <c r="GI361" s="407">
        <f t="shared" si="602"/>
        <v>0</v>
      </c>
      <c r="GJ361">
        <f t="shared" si="603"/>
        <v>0</v>
      </c>
      <c r="GK361" s="382">
        <f t="shared" si="604"/>
        <v>0</v>
      </c>
      <c r="GL361">
        <v>4</v>
      </c>
      <c r="GM361">
        <f t="shared" si="609"/>
        <v>0</v>
      </c>
      <c r="GN361">
        <f t="shared" si="609"/>
        <v>0</v>
      </c>
      <c r="GO361">
        <f t="shared" si="609"/>
        <v>416</v>
      </c>
      <c r="GP361">
        <f t="shared" si="609"/>
        <v>0</v>
      </c>
      <c r="GQ361">
        <f t="shared" si="609"/>
        <v>15</v>
      </c>
      <c r="GR361">
        <f t="shared" si="608"/>
        <v>0</v>
      </c>
      <c r="GS361">
        <f t="shared" si="608"/>
        <v>0</v>
      </c>
      <c r="GT361">
        <f t="shared" si="608"/>
        <v>69</v>
      </c>
      <c r="GU361">
        <f t="shared" si="608"/>
        <v>194</v>
      </c>
      <c r="GV361">
        <f t="shared" si="608"/>
        <v>3761.1461006750706</v>
      </c>
    </row>
    <row r="362" spans="1:204" customFormat="1" x14ac:dyDescent="0.25">
      <c r="A362" s="378">
        <v>16003</v>
      </c>
      <c r="B362" s="32" t="s">
        <v>1033</v>
      </c>
      <c r="C362" t="s">
        <v>877</v>
      </c>
      <c r="D362">
        <v>4</v>
      </c>
      <c r="E362" s="379">
        <v>3753</v>
      </c>
      <c r="F362" s="379">
        <v>788</v>
      </c>
      <c r="G362" s="379">
        <v>75</v>
      </c>
      <c r="H362" s="379">
        <v>0</v>
      </c>
      <c r="I362" s="379">
        <v>538</v>
      </c>
      <c r="J362" s="379">
        <v>0</v>
      </c>
      <c r="K362" s="379">
        <v>2426</v>
      </c>
      <c r="L362" s="379">
        <v>0</v>
      </c>
      <c r="M362" s="380">
        <v>52697.583287290116</v>
      </c>
      <c r="N362" s="381">
        <f t="shared" si="535"/>
        <v>60277.583287290116</v>
      </c>
      <c r="O362" s="379">
        <v>4524</v>
      </c>
      <c r="P362" s="379">
        <v>1181</v>
      </c>
      <c r="Q362" s="379">
        <v>110</v>
      </c>
      <c r="R362" s="379">
        <v>0</v>
      </c>
      <c r="S362" s="379">
        <v>1247</v>
      </c>
      <c r="T362" s="379">
        <v>0</v>
      </c>
      <c r="U362" s="379">
        <v>2201</v>
      </c>
      <c r="V362" s="379">
        <v>0</v>
      </c>
      <c r="W362" s="480">
        <f>(VLOOKUP(A362,'[1]floresta plant'!$A$4:$F$573,6,0))*1000</f>
        <v>61558.928238526307</v>
      </c>
      <c r="X362" s="24">
        <f t="shared" si="536"/>
        <v>70821.928238526307</v>
      </c>
      <c r="Y362" s="53">
        <f t="shared" si="621"/>
        <v>35</v>
      </c>
      <c r="Z362" s="53">
        <f t="shared" si="622"/>
        <v>0</v>
      </c>
      <c r="AA362" s="53">
        <f t="shared" si="623"/>
        <v>709</v>
      </c>
      <c r="AB362" s="53">
        <f t="shared" si="618"/>
        <v>0</v>
      </c>
      <c r="AC362" s="53">
        <f t="shared" si="618"/>
        <v>-225</v>
      </c>
      <c r="AD362" s="53">
        <f t="shared" si="618"/>
        <v>0</v>
      </c>
      <c r="AE362" s="53">
        <f t="shared" si="519"/>
        <v>8861.3449512361913</v>
      </c>
      <c r="AF362" s="53">
        <f t="shared" si="537"/>
        <v>393</v>
      </c>
      <c r="AG362" s="53">
        <f t="shared" si="538"/>
        <v>771</v>
      </c>
      <c r="AH362" s="53">
        <f t="shared" si="539"/>
        <v>1485.8488814728753</v>
      </c>
      <c r="AI362" s="53">
        <f t="shared" si="605"/>
        <v>10544.344951236191</v>
      </c>
      <c r="AJ362" s="469">
        <v>0</v>
      </c>
      <c r="AK362" s="469">
        <v>12030.193832709067</v>
      </c>
      <c r="AL362" s="469">
        <v>0</v>
      </c>
      <c r="AM362" s="470">
        <f t="shared" si="540"/>
        <v>12030.193832709067</v>
      </c>
      <c r="AN362" s="53">
        <f t="shared" si="541"/>
        <v>1485.8488814728753</v>
      </c>
      <c r="AO362" s="382">
        <f t="shared" si="542"/>
        <v>1</v>
      </c>
      <c r="AP362">
        <v>4</v>
      </c>
      <c r="AQ362" s="383">
        <f t="shared" si="543"/>
        <v>10769.344951236191</v>
      </c>
      <c r="AR362" s="383">
        <f t="shared" si="544"/>
        <v>-225</v>
      </c>
      <c r="AS362" s="383">
        <f t="shared" si="545"/>
        <v>35</v>
      </c>
      <c r="AT362" s="383">
        <f t="shared" si="546"/>
        <v>225</v>
      </c>
      <c r="AU362" s="383">
        <f t="shared" si="547"/>
        <v>0</v>
      </c>
      <c r="AV362" s="383">
        <f t="shared" si="548"/>
        <v>1</v>
      </c>
      <c r="AW362" s="383">
        <f t="shared" si="549"/>
        <v>0</v>
      </c>
      <c r="AX362" s="383">
        <f t="shared" si="550"/>
        <v>1</v>
      </c>
      <c r="AY362" s="383">
        <f t="shared" si="551"/>
        <v>35</v>
      </c>
      <c r="AZ362">
        <f t="shared" si="552"/>
        <v>0</v>
      </c>
      <c r="BA362">
        <f t="shared" si="553"/>
        <v>0</v>
      </c>
      <c r="BB362" s="383">
        <f t="shared" si="554"/>
        <v>0</v>
      </c>
      <c r="BC362" s="384">
        <f t="shared" si="610"/>
        <v>35</v>
      </c>
      <c r="BD362" s="384">
        <f t="shared" si="611"/>
        <v>0</v>
      </c>
      <c r="BE362" s="384">
        <f t="shared" si="612"/>
        <v>709</v>
      </c>
      <c r="BF362" s="384">
        <f t="shared" si="630"/>
        <v>0</v>
      </c>
      <c r="BG362" s="384">
        <f t="shared" si="631"/>
        <v>1</v>
      </c>
      <c r="BH362" s="384">
        <f t="shared" si="632"/>
        <v>0</v>
      </c>
      <c r="BI362" s="384">
        <f t="shared" si="633"/>
        <v>8861.3449512361913</v>
      </c>
      <c r="BJ362" s="384">
        <f t="shared" si="634"/>
        <v>393</v>
      </c>
      <c r="BK362" s="384">
        <f t="shared" si="635"/>
        <v>771</v>
      </c>
      <c r="BL362" s="474">
        <f t="shared" si="555"/>
        <v>190</v>
      </c>
      <c r="BM362" s="409">
        <f t="shared" si="556"/>
        <v>1485.8488814728753</v>
      </c>
      <c r="BN362" s="473">
        <f t="shared" si="557"/>
        <v>10734.344951236191</v>
      </c>
      <c r="BO362" s="387">
        <f t="shared" si="558"/>
        <v>1.7700195108609693E-2</v>
      </c>
      <c r="BP362" s="387">
        <f t="shared" si="559"/>
        <v>0</v>
      </c>
      <c r="BQ362" s="388">
        <f t="shared" si="560"/>
        <v>0.98229980489139035</v>
      </c>
      <c r="BR362" s="389">
        <f t="shared" si="561"/>
        <v>0</v>
      </c>
      <c r="BS362" s="390">
        <f t="shared" si="562"/>
        <v>35</v>
      </c>
      <c r="BT362" s="391">
        <f t="shared" si="616"/>
        <v>0</v>
      </c>
      <c r="BU362" s="391">
        <f t="shared" si="616"/>
        <v>0</v>
      </c>
      <c r="BV362" s="391">
        <f t="shared" si="616"/>
        <v>0</v>
      </c>
      <c r="BW362" s="391">
        <f t="shared" si="616"/>
        <v>35</v>
      </c>
      <c r="BX362" s="391">
        <f t="shared" si="531"/>
        <v>0</v>
      </c>
      <c r="BY362" s="391">
        <f t="shared" si="531"/>
        <v>0</v>
      </c>
      <c r="BZ362" s="391">
        <f t="shared" si="531"/>
        <v>0</v>
      </c>
      <c r="CA362" s="391">
        <f t="shared" si="531"/>
        <v>0</v>
      </c>
      <c r="CB362" s="391">
        <f t="shared" si="563"/>
        <v>0</v>
      </c>
      <c r="CC362" s="391">
        <f t="shared" si="563"/>
        <v>0</v>
      </c>
      <c r="CD362" s="392">
        <f t="shared" si="564"/>
        <v>0</v>
      </c>
      <c r="CE362" s="393">
        <f t="shared" si="565"/>
        <v>0</v>
      </c>
      <c r="CF362" s="392">
        <f t="shared" si="624"/>
        <v>0</v>
      </c>
      <c r="CG362" s="392">
        <f t="shared" si="625"/>
        <v>0</v>
      </c>
      <c r="CH362" s="392">
        <f t="shared" si="626"/>
        <v>0</v>
      </c>
      <c r="CI362" s="392">
        <f t="shared" si="619"/>
        <v>0</v>
      </c>
      <c r="CJ362" s="392">
        <f t="shared" si="619"/>
        <v>0</v>
      </c>
      <c r="CK362" s="392">
        <f t="shared" si="619"/>
        <v>0</v>
      </c>
      <c r="CL362" s="392">
        <f t="shared" si="523"/>
        <v>0</v>
      </c>
      <c r="CM362" s="392">
        <f t="shared" si="566"/>
        <v>0</v>
      </c>
      <c r="CN362" s="392">
        <f t="shared" si="567"/>
        <v>0</v>
      </c>
      <c r="CO362" s="394">
        <f t="shared" si="568"/>
        <v>0</v>
      </c>
      <c r="CP362" s="394">
        <f t="shared" si="568"/>
        <v>0</v>
      </c>
      <c r="CQ362" s="395">
        <f t="shared" si="569"/>
        <v>709</v>
      </c>
      <c r="CR362" s="394">
        <f t="shared" si="606"/>
        <v>0</v>
      </c>
      <c r="CS362" s="394">
        <f t="shared" si="606"/>
        <v>12.549438332004272</v>
      </c>
      <c r="CT362" s="394">
        <f t="shared" si="606"/>
        <v>0</v>
      </c>
      <c r="CU362" s="394">
        <f t="shared" si="606"/>
        <v>0</v>
      </c>
      <c r="CV362" s="394">
        <f t="shared" si="606"/>
        <v>0</v>
      </c>
      <c r="CW362" s="394">
        <f t="shared" si="606"/>
        <v>0</v>
      </c>
      <c r="CX362" s="396">
        <f t="shared" si="570"/>
        <v>0</v>
      </c>
      <c r="CY362" s="396">
        <f t="shared" si="570"/>
        <v>696.45056166799577</v>
      </c>
      <c r="CZ362" s="397">
        <f t="shared" si="571"/>
        <v>0</v>
      </c>
      <c r="DA362" s="397">
        <f t="shared" si="571"/>
        <v>0</v>
      </c>
      <c r="DB362" s="397">
        <f t="shared" si="571"/>
        <v>0</v>
      </c>
      <c r="DC362" s="397">
        <f t="shared" si="572"/>
        <v>0</v>
      </c>
      <c r="DD362" s="397">
        <f t="shared" si="642"/>
        <v>0</v>
      </c>
      <c r="DE362" s="397">
        <f t="shared" si="642"/>
        <v>0</v>
      </c>
      <c r="DF362" s="397">
        <f t="shared" si="642"/>
        <v>0</v>
      </c>
      <c r="DG362" s="397">
        <f t="shared" si="642"/>
        <v>0</v>
      </c>
      <c r="DH362" s="397">
        <f t="shared" si="642"/>
        <v>0</v>
      </c>
      <c r="DI362" s="398">
        <f t="shared" si="573"/>
        <v>0</v>
      </c>
      <c r="DJ362" s="398">
        <f t="shared" si="573"/>
        <v>0</v>
      </c>
      <c r="DK362" s="399">
        <f t="shared" si="574"/>
        <v>0</v>
      </c>
      <c r="DL362" s="399">
        <f t="shared" si="574"/>
        <v>0</v>
      </c>
      <c r="DM362" s="399">
        <f t="shared" si="574"/>
        <v>0</v>
      </c>
      <c r="DN362" s="399">
        <f t="shared" si="533"/>
        <v>0</v>
      </c>
      <c r="DO362" s="399">
        <f t="shared" si="575"/>
        <v>-225</v>
      </c>
      <c r="DP362" s="399">
        <f t="shared" si="576"/>
        <v>0</v>
      </c>
      <c r="DQ362" s="399">
        <f t="shared" si="576"/>
        <v>0</v>
      </c>
      <c r="DR362" s="399">
        <f t="shared" si="576"/>
        <v>0</v>
      </c>
      <c r="DS362" s="399">
        <f t="shared" si="534"/>
        <v>0</v>
      </c>
      <c r="DT362" s="400">
        <f t="shared" si="577"/>
        <v>0</v>
      </c>
      <c r="DU362" s="400">
        <f t="shared" si="577"/>
        <v>0</v>
      </c>
      <c r="DV362" s="386">
        <f t="shared" si="643"/>
        <v>0</v>
      </c>
      <c r="DW362" s="386">
        <f t="shared" si="643"/>
        <v>0</v>
      </c>
      <c r="DX362" s="386">
        <f t="shared" si="643"/>
        <v>0</v>
      </c>
      <c r="DY362" s="386">
        <f t="shared" si="643"/>
        <v>0</v>
      </c>
      <c r="DZ362" s="386">
        <f t="shared" si="643"/>
        <v>0</v>
      </c>
      <c r="EA362" s="401">
        <f t="shared" si="578"/>
        <v>0</v>
      </c>
      <c r="EB362" s="386">
        <f t="shared" si="579"/>
        <v>0</v>
      </c>
      <c r="EC362" s="386">
        <f t="shared" si="579"/>
        <v>0</v>
      </c>
      <c r="ED362" s="386">
        <f t="shared" si="579"/>
        <v>0</v>
      </c>
      <c r="EE362" s="385">
        <f t="shared" si="580"/>
        <v>0</v>
      </c>
      <c r="EF362" s="385">
        <f t="shared" si="580"/>
        <v>0</v>
      </c>
      <c r="EG362" s="402">
        <f t="shared" si="607"/>
        <v>0</v>
      </c>
      <c r="EH362" s="402">
        <f t="shared" si="607"/>
        <v>0</v>
      </c>
      <c r="EI362" s="402">
        <f t="shared" si="607"/>
        <v>0</v>
      </c>
      <c r="EJ362" s="402">
        <f t="shared" si="607"/>
        <v>0</v>
      </c>
      <c r="EK362" s="402">
        <f t="shared" si="607"/>
        <v>156.84753456157404</v>
      </c>
      <c r="EL362" s="402">
        <f t="shared" si="607"/>
        <v>0</v>
      </c>
      <c r="EM362" s="402">
        <f t="shared" si="581"/>
        <v>8861.3449512361913</v>
      </c>
      <c r="EN362" s="402">
        <f t="shared" si="582"/>
        <v>0</v>
      </c>
      <c r="EO362" s="402">
        <f t="shared" si="582"/>
        <v>0</v>
      </c>
      <c r="EP362" s="402">
        <f t="shared" si="583"/>
        <v>0</v>
      </c>
      <c r="EQ362" s="402">
        <f t="shared" si="584"/>
        <v>8704.4974166746179</v>
      </c>
      <c r="ER362" s="394">
        <f t="shared" si="627"/>
        <v>0</v>
      </c>
      <c r="ES362" s="394">
        <f t="shared" si="628"/>
        <v>0</v>
      </c>
      <c r="ET362" s="394">
        <f t="shared" si="629"/>
        <v>0</v>
      </c>
      <c r="EU362" s="394">
        <f t="shared" si="620"/>
        <v>0</v>
      </c>
      <c r="EV362" s="394">
        <f t="shared" si="620"/>
        <v>6.9561766776836089</v>
      </c>
      <c r="EW362" s="394">
        <f t="shared" si="620"/>
        <v>0</v>
      </c>
      <c r="EX362" s="394">
        <f t="shared" si="524"/>
        <v>0</v>
      </c>
      <c r="EY362" s="403">
        <f t="shared" si="585"/>
        <v>393</v>
      </c>
      <c r="EZ362" s="394">
        <f t="shared" si="586"/>
        <v>0</v>
      </c>
      <c r="FA362" s="396">
        <f t="shared" si="587"/>
        <v>0</v>
      </c>
      <c r="FB362" s="396">
        <f t="shared" si="587"/>
        <v>386.04382332231643</v>
      </c>
      <c r="FC362" s="404">
        <f t="shared" si="617"/>
        <v>0</v>
      </c>
      <c r="FD362" s="404">
        <f t="shared" si="617"/>
        <v>0</v>
      </c>
      <c r="FE362" s="404">
        <f t="shared" si="617"/>
        <v>0</v>
      </c>
      <c r="FF362" s="404">
        <f t="shared" si="617"/>
        <v>0</v>
      </c>
      <c r="FG362" s="404">
        <f t="shared" si="532"/>
        <v>13.646850428738073</v>
      </c>
      <c r="FH362" s="404">
        <f t="shared" si="532"/>
        <v>0</v>
      </c>
      <c r="FI362" s="404">
        <f t="shared" si="532"/>
        <v>0</v>
      </c>
      <c r="FJ362" s="404">
        <f t="shared" si="532"/>
        <v>0</v>
      </c>
      <c r="FK362" s="392">
        <f t="shared" si="588"/>
        <v>771</v>
      </c>
      <c r="FL362" s="384">
        <f t="shared" si="589"/>
        <v>0</v>
      </c>
      <c r="FM362" s="384">
        <f t="shared" si="589"/>
        <v>757.35314957126195</v>
      </c>
      <c r="FN362" s="405">
        <f t="shared" si="613"/>
        <v>0</v>
      </c>
      <c r="FO362" s="405">
        <f t="shared" si="614"/>
        <v>0</v>
      </c>
      <c r="FP362" s="405">
        <f t="shared" si="615"/>
        <v>0</v>
      </c>
      <c r="FQ362" s="405">
        <f t="shared" si="636"/>
        <v>0</v>
      </c>
      <c r="FR362" s="405">
        <f t="shared" si="637"/>
        <v>0</v>
      </c>
      <c r="FS362" s="405">
        <f t="shared" si="638"/>
        <v>0</v>
      </c>
      <c r="FT362" s="405">
        <f t="shared" si="639"/>
        <v>0</v>
      </c>
      <c r="FU362" s="405">
        <f t="shared" si="640"/>
        <v>0</v>
      </c>
      <c r="FV362" s="405">
        <f t="shared" si="641"/>
        <v>0</v>
      </c>
      <c r="FW362" s="397">
        <f t="shared" si="590"/>
        <v>1485.8488814728753</v>
      </c>
      <c r="FX362" s="406">
        <f t="shared" si="591"/>
        <v>1485.8488814728753</v>
      </c>
      <c r="FY362" s="331">
        <f t="shared" si="592"/>
        <v>3325.6964160344492</v>
      </c>
      <c r="FZ362" s="382">
        <f t="shared" si="593"/>
        <v>8704.4974166746179</v>
      </c>
      <c r="GA362" s="331">
        <f t="shared" si="594"/>
        <v>0</v>
      </c>
      <c r="GB362" s="407">
        <f t="shared" si="595"/>
        <v>0</v>
      </c>
      <c r="GC362" s="407">
        <f t="shared" si="596"/>
        <v>0</v>
      </c>
      <c r="GD362" s="407">
        <f t="shared" si="597"/>
        <v>0</v>
      </c>
      <c r="GE362" s="407">
        <f t="shared" si="598"/>
        <v>0</v>
      </c>
      <c r="GF362" s="407">
        <f t="shared" si="599"/>
        <v>0</v>
      </c>
      <c r="GG362" s="407">
        <f t="shared" si="600"/>
        <v>-6.2527760746888816E-13</v>
      </c>
      <c r="GH362" s="407">
        <f t="shared" si="601"/>
        <v>-3.6415315207705135E-14</v>
      </c>
      <c r="GI362" s="407">
        <f t="shared" si="602"/>
        <v>0</v>
      </c>
      <c r="GJ362">
        <f t="shared" si="603"/>
        <v>0</v>
      </c>
      <c r="GK362" s="382">
        <f t="shared" si="604"/>
        <v>-6.616929226765933E-13</v>
      </c>
      <c r="GL362">
        <v>4</v>
      </c>
      <c r="GM362">
        <f t="shared" si="609"/>
        <v>35</v>
      </c>
      <c r="GN362">
        <f t="shared" si="609"/>
        <v>0</v>
      </c>
      <c r="GO362">
        <f t="shared" si="609"/>
        <v>709</v>
      </c>
      <c r="GP362">
        <f t="shared" si="609"/>
        <v>0</v>
      </c>
      <c r="GQ362">
        <f t="shared" si="609"/>
        <v>0</v>
      </c>
      <c r="GR362">
        <f t="shared" si="608"/>
        <v>0</v>
      </c>
      <c r="GS362">
        <f t="shared" si="608"/>
        <v>8861.3449512361913</v>
      </c>
      <c r="GT362">
        <f t="shared" si="608"/>
        <v>393</v>
      </c>
      <c r="GU362">
        <f t="shared" si="608"/>
        <v>771</v>
      </c>
      <c r="GV362">
        <f t="shared" si="608"/>
        <v>1485.8488814728753</v>
      </c>
    </row>
    <row r="363" spans="1:204" customFormat="1" x14ac:dyDescent="0.25">
      <c r="A363" s="378">
        <v>16004</v>
      </c>
      <c r="B363" s="32" t="s">
        <v>1034</v>
      </c>
      <c r="C363" t="s">
        <v>877</v>
      </c>
      <c r="D363">
        <v>4</v>
      </c>
      <c r="E363" s="379">
        <v>1822</v>
      </c>
      <c r="F363" s="379">
        <v>268</v>
      </c>
      <c r="G363" s="379">
        <v>0</v>
      </c>
      <c r="H363" s="379">
        <v>0</v>
      </c>
      <c r="I363" s="379">
        <v>220</v>
      </c>
      <c r="J363" s="379">
        <v>0</v>
      </c>
      <c r="K363" s="379">
        <v>240</v>
      </c>
      <c r="L363" s="379">
        <v>0</v>
      </c>
      <c r="M363" s="380">
        <v>3969.0253203328125</v>
      </c>
      <c r="N363" s="381">
        <f t="shared" si="535"/>
        <v>6519.025320332812</v>
      </c>
      <c r="O363" s="379">
        <v>2167</v>
      </c>
      <c r="P363" s="379">
        <v>463</v>
      </c>
      <c r="Q363" s="379">
        <v>0</v>
      </c>
      <c r="R363" s="379">
        <v>0</v>
      </c>
      <c r="S363" s="379">
        <v>499</v>
      </c>
      <c r="T363" s="379">
        <v>0</v>
      </c>
      <c r="U363" s="379">
        <v>360</v>
      </c>
      <c r="V363" s="379">
        <v>0</v>
      </c>
      <c r="W363" s="480">
        <f>(VLOOKUP(A363,'[1]floresta plant'!$A$4:$F$573,6,0))*1000</f>
        <v>4029.0830018740344</v>
      </c>
      <c r="X363" s="24">
        <f t="shared" si="536"/>
        <v>7518.0830018740344</v>
      </c>
      <c r="Y363" s="53">
        <f t="shared" si="621"/>
        <v>0</v>
      </c>
      <c r="Z363" s="53">
        <f t="shared" si="622"/>
        <v>0</v>
      </c>
      <c r="AA363" s="53">
        <f t="shared" si="623"/>
        <v>279</v>
      </c>
      <c r="AB363" s="53">
        <f t="shared" si="618"/>
        <v>0</v>
      </c>
      <c r="AC363" s="53">
        <f t="shared" si="618"/>
        <v>120</v>
      </c>
      <c r="AD363" s="53">
        <f t="shared" si="618"/>
        <v>0</v>
      </c>
      <c r="AE363" s="53">
        <f t="shared" si="519"/>
        <v>60.057681541221882</v>
      </c>
      <c r="AF363" s="53">
        <f t="shared" si="537"/>
        <v>195</v>
      </c>
      <c r="AG363" s="53">
        <f t="shared" si="538"/>
        <v>345</v>
      </c>
      <c r="AH363" s="53">
        <f t="shared" si="539"/>
        <v>5342.1139236329172</v>
      </c>
      <c r="AI363" s="53">
        <f t="shared" si="605"/>
        <v>999.05768154122234</v>
      </c>
      <c r="AJ363" s="469">
        <v>0</v>
      </c>
      <c r="AK363" s="469">
        <v>6341.1716051741396</v>
      </c>
      <c r="AL363" s="469">
        <v>0</v>
      </c>
      <c r="AM363" s="470">
        <f t="shared" si="540"/>
        <v>6341.1716051741396</v>
      </c>
      <c r="AN363" s="53">
        <f t="shared" si="541"/>
        <v>5342.1139236329172</v>
      </c>
      <c r="AO363" s="382">
        <f t="shared" si="542"/>
        <v>1</v>
      </c>
      <c r="AP363">
        <v>4</v>
      </c>
      <c r="AQ363" s="383">
        <f t="shared" si="543"/>
        <v>999.05768154122188</v>
      </c>
      <c r="AR363" s="383">
        <f t="shared" si="544"/>
        <v>0</v>
      </c>
      <c r="AS363" s="383">
        <f t="shared" si="545"/>
        <v>0</v>
      </c>
      <c r="AT363" s="383">
        <f t="shared" si="546"/>
        <v>0</v>
      </c>
      <c r="AU363" s="383">
        <f t="shared" si="547"/>
        <v>0</v>
      </c>
      <c r="AV363" s="383">
        <f t="shared" si="548"/>
        <v>0</v>
      </c>
      <c r="AW363" s="383">
        <f t="shared" si="549"/>
        <v>0</v>
      </c>
      <c r="AX363" s="383">
        <f t="shared" si="550"/>
        <v>0</v>
      </c>
      <c r="AY363" s="383">
        <f t="shared" si="551"/>
        <v>0</v>
      </c>
      <c r="AZ363">
        <f t="shared" si="552"/>
        <v>0</v>
      </c>
      <c r="BA363">
        <f t="shared" si="553"/>
        <v>0</v>
      </c>
      <c r="BB363" s="383">
        <f t="shared" si="554"/>
        <v>0</v>
      </c>
      <c r="BC363" s="384">
        <f t="shared" si="610"/>
        <v>0</v>
      </c>
      <c r="BD363" s="384">
        <f t="shared" si="611"/>
        <v>0</v>
      </c>
      <c r="BE363" s="384">
        <f t="shared" si="612"/>
        <v>279</v>
      </c>
      <c r="BF363" s="384">
        <f t="shared" si="630"/>
        <v>0</v>
      </c>
      <c r="BG363" s="384">
        <f t="shared" si="631"/>
        <v>120</v>
      </c>
      <c r="BH363" s="384">
        <f t="shared" si="632"/>
        <v>0</v>
      </c>
      <c r="BI363" s="384">
        <f t="shared" si="633"/>
        <v>60.057681541221882</v>
      </c>
      <c r="BJ363" s="384">
        <f t="shared" si="634"/>
        <v>195</v>
      </c>
      <c r="BK363" s="384">
        <f t="shared" si="635"/>
        <v>345</v>
      </c>
      <c r="BL363" s="474">
        <f t="shared" si="555"/>
        <v>0</v>
      </c>
      <c r="BM363" s="409">
        <f t="shared" si="556"/>
        <v>5342.1139236329172</v>
      </c>
      <c r="BN363" s="473">
        <f t="shared" si="557"/>
        <v>999.05768154122188</v>
      </c>
      <c r="BO363" s="387">
        <f t="shared" si="558"/>
        <v>0</v>
      </c>
      <c r="BP363" s="387">
        <f t="shared" si="559"/>
        <v>0</v>
      </c>
      <c r="BQ363" s="388">
        <f t="shared" si="560"/>
        <v>1</v>
      </c>
      <c r="BR363" s="389">
        <f t="shared" si="561"/>
        <v>0</v>
      </c>
      <c r="BS363" s="390">
        <f t="shared" si="562"/>
        <v>0</v>
      </c>
      <c r="BT363" s="391">
        <f t="shared" si="616"/>
        <v>0</v>
      </c>
      <c r="BU363" s="391">
        <f t="shared" si="616"/>
        <v>0</v>
      </c>
      <c r="BV363" s="391">
        <f t="shared" si="616"/>
        <v>0</v>
      </c>
      <c r="BW363" s="391">
        <f t="shared" si="616"/>
        <v>0</v>
      </c>
      <c r="BX363" s="391">
        <f t="shared" si="531"/>
        <v>0</v>
      </c>
      <c r="BY363" s="391">
        <f t="shared" si="531"/>
        <v>0</v>
      </c>
      <c r="BZ363" s="391">
        <f t="shared" si="531"/>
        <v>0</v>
      </c>
      <c r="CA363" s="391">
        <f t="shared" si="531"/>
        <v>0</v>
      </c>
      <c r="CB363" s="391">
        <f t="shared" si="563"/>
        <v>0</v>
      </c>
      <c r="CC363" s="391">
        <f t="shared" si="563"/>
        <v>0</v>
      </c>
      <c r="CD363" s="392">
        <f t="shared" si="564"/>
        <v>0</v>
      </c>
      <c r="CE363" s="393">
        <f t="shared" si="565"/>
        <v>0</v>
      </c>
      <c r="CF363" s="392">
        <f t="shared" si="624"/>
        <v>0</v>
      </c>
      <c r="CG363" s="392">
        <f t="shared" si="625"/>
        <v>0</v>
      </c>
      <c r="CH363" s="392">
        <f t="shared" si="626"/>
        <v>0</v>
      </c>
      <c r="CI363" s="392">
        <f t="shared" si="619"/>
        <v>0</v>
      </c>
      <c r="CJ363" s="392">
        <f t="shared" si="619"/>
        <v>0</v>
      </c>
      <c r="CK363" s="392">
        <f t="shared" si="619"/>
        <v>0</v>
      </c>
      <c r="CL363" s="392">
        <f t="shared" si="523"/>
        <v>0</v>
      </c>
      <c r="CM363" s="392">
        <f t="shared" si="566"/>
        <v>0</v>
      </c>
      <c r="CN363" s="392">
        <f t="shared" si="567"/>
        <v>0</v>
      </c>
      <c r="CO363" s="394">
        <f t="shared" si="568"/>
        <v>0</v>
      </c>
      <c r="CP363" s="394">
        <f t="shared" si="568"/>
        <v>0</v>
      </c>
      <c r="CQ363" s="395">
        <f t="shared" si="569"/>
        <v>279</v>
      </c>
      <c r="CR363" s="394">
        <f t="shared" si="606"/>
        <v>0</v>
      </c>
      <c r="CS363" s="394">
        <f t="shared" si="606"/>
        <v>0</v>
      </c>
      <c r="CT363" s="394">
        <f t="shared" si="606"/>
        <v>0</v>
      </c>
      <c r="CU363" s="394">
        <f t="shared" si="606"/>
        <v>0</v>
      </c>
      <c r="CV363" s="394">
        <f t="shared" si="606"/>
        <v>0</v>
      </c>
      <c r="CW363" s="394">
        <f t="shared" si="606"/>
        <v>0</v>
      </c>
      <c r="CX363" s="396">
        <f t="shared" si="570"/>
        <v>0</v>
      </c>
      <c r="CY363" s="396">
        <f t="shared" si="570"/>
        <v>279</v>
      </c>
      <c r="CZ363" s="397">
        <f t="shared" si="571"/>
        <v>0</v>
      </c>
      <c r="DA363" s="397">
        <f t="shared" si="571"/>
        <v>0</v>
      </c>
      <c r="DB363" s="397">
        <f t="shared" si="571"/>
        <v>0</v>
      </c>
      <c r="DC363" s="397">
        <f t="shared" si="572"/>
        <v>0</v>
      </c>
      <c r="DD363" s="397">
        <f t="shared" si="642"/>
        <v>0</v>
      </c>
      <c r="DE363" s="397">
        <f t="shared" si="642"/>
        <v>0</v>
      </c>
      <c r="DF363" s="397">
        <f t="shared" si="642"/>
        <v>0</v>
      </c>
      <c r="DG363" s="397">
        <f t="shared" si="642"/>
        <v>0</v>
      </c>
      <c r="DH363" s="397">
        <f t="shared" si="642"/>
        <v>0</v>
      </c>
      <c r="DI363" s="398">
        <f t="shared" si="573"/>
        <v>0</v>
      </c>
      <c r="DJ363" s="398">
        <f t="shared" si="573"/>
        <v>0</v>
      </c>
      <c r="DK363" s="399">
        <f t="shared" si="574"/>
        <v>0</v>
      </c>
      <c r="DL363" s="399">
        <f t="shared" si="574"/>
        <v>0</v>
      </c>
      <c r="DM363" s="399">
        <f t="shared" si="574"/>
        <v>0</v>
      </c>
      <c r="DN363" s="399">
        <f t="shared" si="533"/>
        <v>0</v>
      </c>
      <c r="DO363" s="399">
        <f t="shared" si="575"/>
        <v>120</v>
      </c>
      <c r="DP363" s="399">
        <f t="shared" si="576"/>
        <v>0</v>
      </c>
      <c r="DQ363" s="399">
        <f t="shared" si="576"/>
        <v>0</v>
      </c>
      <c r="DR363" s="399">
        <f t="shared" si="576"/>
        <v>0</v>
      </c>
      <c r="DS363" s="399">
        <f t="shared" si="534"/>
        <v>0</v>
      </c>
      <c r="DT363" s="400">
        <f t="shared" si="577"/>
        <v>0</v>
      </c>
      <c r="DU363" s="400">
        <f t="shared" si="577"/>
        <v>120</v>
      </c>
      <c r="DV363" s="386">
        <f t="shared" si="643"/>
        <v>0</v>
      </c>
      <c r="DW363" s="386">
        <f t="shared" si="643"/>
        <v>0</v>
      </c>
      <c r="DX363" s="386">
        <f t="shared" si="643"/>
        <v>0</v>
      </c>
      <c r="DY363" s="386">
        <f t="shared" si="643"/>
        <v>0</v>
      </c>
      <c r="DZ363" s="386">
        <f t="shared" si="643"/>
        <v>0</v>
      </c>
      <c r="EA363" s="401">
        <f t="shared" si="578"/>
        <v>0</v>
      </c>
      <c r="EB363" s="386">
        <f t="shared" si="579"/>
        <v>0</v>
      </c>
      <c r="EC363" s="386">
        <f t="shared" si="579"/>
        <v>0</v>
      </c>
      <c r="ED363" s="386">
        <f t="shared" si="579"/>
        <v>0</v>
      </c>
      <c r="EE363" s="385">
        <f t="shared" si="580"/>
        <v>0</v>
      </c>
      <c r="EF363" s="385">
        <f t="shared" si="580"/>
        <v>0</v>
      </c>
      <c r="EG363" s="402">
        <f t="shared" si="607"/>
        <v>0</v>
      </c>
      <c r="EH363" s="402">
        <f t="shared" si="607"/>
        <v>0</v>
      </c>
      <c r="EI363" s="402">
        <f t="shared" si="607"/>
        <v>0</v>
      </c>
      <c r="EJ363" s="402">
        <f t="shared" si="607"/>
        <v>0</v>
      </c>
      <c r="EK363" s="402">
        <f t="shared" si="607"/>
        <v>0</v>
      </c>
      <c r="EL363" s="402">
        <f t="shared" si="607"/>
        <v>0</v>
      </c>
      <c r="EM363" s="402">
        <f t="shared" si="581"/>
        <v>60.057681541221882</v>
      </c>
      <c r="EN363" s="402">
        <f t="shared" si="582"/>
        <v>0</v>
      </c>
      <c r="EO363" s="402">
        <f t="shared" si="582"/>
        <v>0</v>
      </c>
      <c r="EP363" s="402">
        <f t="shared" si="583"/>
        <v>0</v>
      </c>
      <c r="EQ363" s="402">
        <f t="shared" si="584"/>
        <v>60.057681541221882</v>
      </c>
      <c r="ER363" s="394">
        <f t="shared" si="627"/>
        <v>0</v>
      </c>
      <c r="ES363" s="394">
        <f t="shared" si="628"/>
        <v>0</v>
      </c>
      <c r="ET363" s="394">
        <f t="shared" si="629"/>
        <v>0</v>
      </c>
      <c r="EU363" s="394">
        <f t="shared" si="620"/>
        <v>0</v>
      </c>
      <c r="EV363" s="394">
        <f t="shared" si="620"/>
        <v>0</v>
      </c>
      <c r="EW363" s="394">
        <f t="shared" si="620"/>
        <v>0</v>
      </c>
      <c r="EX363" s="394">
        <f t="shared" si="524"/>
        <v>0</v>
      </c>
      <c r="EY363" s="403">
        <f t="shared" si="585"/>
        <v>195</v>
      </c>
      <c r="EZ363" s="394">
        <f t="shared" si="586"/>
        <v>0</v>
      </c>
      <c r="FA363" s="396">
        <f t="shared" si="587"/>
        <v>0</v>
      </c>
      <c r="FB363" s="396">
        <f t="shared" si="587"/>
        <v>195</v>
      </c>
      <c r="FC363" s="404">
        <f t="shared" si="617"/>
        <v>0</v>
      </c>
      <c r="FD363" s="404">
        <f t="shared" si="617"/>
        <v>0</v>
      </c>
      <c r="FE363" s="404">
        <f t="shared" si="617"/>
        <v>0</v>
      </c>
      <c r="FF363" s="404">
        <f t="shared" si="617"/>
        <v>0</v>
      </c>
      <c r="FG363" s="404">
        <f t="shared" si="532"/>
        <v>0</v>
      </c>
      <c r="FH363" s="404">
        <f t="shared" si="532"/>
        <v>0</v>
      </c>
      <c r="FI363" s="404">
        <f t="shared" si="532"/>
        <v>0</v>
      </c>
      <c r="FJ363" s="404">
        <f t="shared" si="532"/>
        <v>0</v>
      </c>
      <c r="FK363" s="392">
        <f t="shared" si="588"/>
        <v>345</v>
      </c>
      <c r="FL363" s="384">
        <f t="shared" si="589"/>
        <v>0</v>
      </c>
      <c r="FM363" s="384">
        <f t="shared" si="589"/>
        <v>345</v>
      </c>
      <c r="FN363" s="405">
        <f t="shared" si="613"/>
        <v>0</v>
      </c>
      <c r="FO363" s="405">
        <f t="shared" si="614"/>
        <v>0</v>
      </c>
      <c r="FP363" s="405">
        <f t="shared" si="615"/>
        <v>0</v>
      </c>
      <c r="FQ363" s="405">
        <f t="shared" si="636"/>
        <v>0</v>
      </c>
      <c r="FR363" s="405">
        <f t="shared" si="637"/>
        <v>0</v>
      </c>
      <c r="FS363" s="405">
        <f t="shared" si="638"/>
        <v>0</v>
      </c>
      <c r="FT363" s="405">
        <f t="shared" si="639"/>
        <v>0</v>
      </c>
      <c r="FU363" s="405">
        <f t="shared" si="640"/>
        <v>0</v>
      </c>
      <c r="FV363" s="405">
        <f t="shared" si="641"/>
        <v>0</v>
      </c>
      <c r="FW363" s="397">
        <f t="shared" si="590"/>
        <v>5342.1139236329172</v>
      </c>
      <c r="FX363" s="406">
        <f t="shared" si="591"/>
        <v>5342.1139236329172</v>
      </c>
      <c r="FY363" s="331">
        <f t="shared" si="592"/>
        <v>6281.1139236329172</v>
      </c>
      <c r="FZ363" s="382">
        <f t="shared" si="593"/>
        <v>60.057681541222337</v>
      </c>
      <c r="GA363" s="331">
        <f t="shared" si="594"/>
        <v>0</v>
      </c>
      <c r="GB363" s="407">
        <f t="shared" si="595"/>
        <v>0</v>
      </c>
      <c r="GC363" s="407">
        <f t="shared" si="596"/>
        <v>0</v>
      </c>
      <c r="GD363" s="407">
        <f t="shared" si="597"/>
        <v>0</v>
      </c>
      <c r="GE363" s="407">
        <f t="shared" si="598"/>
        <v>0</v>
      </c>
      <c r="GF363" s="407">
        <f t="shared" si="599"/>
        <v>0</v>
      </c>
      <c r="GG363" s="407">
        <f t="shared" si="600"/>
        <v>0</v>
      </c>
      <c r="GH363" s="407">
        <f t="shared" si="601"/>
        <v>0</v>
      </c>
      <c r="GI363" s="407">
        <f t="shared" si="602"/>
        <v>0</v>
      </c>
      <c r="GJ363">
        <f t="shared" si="603"/>
        <v>0</v>
      </c>
      <c r="GK363" s="382">
        <f t="shared" si="604"/>
        <v>0</v>
      </c>
      <c r="GL363">
        <v>4</v>
      </c>
      <c r="GM363">
        <f t="shared" si="609"/>
        <v>0</v>
      </c>
      <c r="GN363">
        <f t="shared" si="609"/>
        <v>0</v>
      </c>
      <c r="GO363">
        <f t="shared" si="609"/>
        <v>279</v>
      </c>
      <c r="GP363">
        <f t="shared" si="609"/>
        <v>0</v>
      </c>
      <c r="GQ363">
        <f t="shared" si="609"/>
        <v>120</v>
      </c>
      <c r="GR363">
        <f t="shared" si="608"/>
        <v>0</v>
      </c>
      <c r="GS363">
        <f t="shared" si="608"/>
        <v>60.057681541221882</v>
      </c>
      <c r="GT363">
        <f t="shared" si="608"/>
        <v>195</v>
      </c>
      <c r="GU363">
        <f t="shared" si="608"/>
        <v>345</v>
      </c>
      <c r="GV363">
        <f t="shared" si="608"/>
        <v>5342.1139236329172</v>
      </c>
    </row>
    <row r="364" spans="1:204" customFormat="1" x14ac:dyDescent="0.25">
      <c r="A364" s="378">
        <v>51002</v>
      </c>
      <c r="B364" s="32" t="s">
        <v>1494</v>
      </c>
      <c r="C364" t="s">
        <v>896</v>
      </c>
      <c r="D364">
        <v>4</v>
      </c>
      <c r="E364" s="379">
        <v>1469</v>
      </c>
      <c r="F364" s="379">
        <v>14031</v>
      </c>
      <c r="G364" s="379">
        <v>170</v>
      </c>
      <c r="H364" s="379">
        <v>1748</v>
      </c>
      <c r="I364" s="379">
        <v>7600</v>
      </c>
      <c r="J364" s="379">
        <v>50</v>
      </c>
      <c r="K364" s="379">
        <v>18093</v>
      </c>
      <c r="L364" s="379">
        <v>560</v>
      </c>
      <c r="M364" s="380">
        <v>0</v>
      </c>
      <c r="N364" s="381">
        <f t="shared" si="535"/>
        <v>43721</v>
      </c>
      <c r="O364" s="379">
        <v>1762</v>
      </c>
      <c r="P364" s="379">
        <v>8328</v>
      </c>
      <c r="Q364" s="379">
        <v>70</v>
      </c>
      <c r="R364" s="379">
        <v>730</v>
      </c>
      <c r="S364" s="379">
        <v>4870</v>
      </c>
      <c r="T364" s="379">
        <v>0</v>
      </c>
      <c r="U364" s="379">
        <v>6398</v>
      </c>
      <c r="V364" s="379">
        <v>165</v>
      </c>
      <c r="W364" s="480">
        <f>(VLOOKUP(A364,'[1]floresta plant'!$A$4:$F$573,6,0))*1000</f>
        <v>0</v>
      </c>
      <c r="X364" s="24">
        <f t="shared" si="536"/>
        <v>22323</v>
      </c>
      <c r="Y364" s="53">
        <f t="shared" si="621"/>
        <v>-100</v>
      </c>
      <c r="Z364" s="53">
        <f t="shared" si="622"/>
        <v>-1018</v>
      </c>
      <c r="AA364" s="53">
        <f t="shared" si="623"/>
        <v>-2730</v>
      </c>
      <c r="AB364" s="53">
        <f t="shared" si="618"/>
        <v>-50</v>
      </c>
      <c r="AC364" s="53">
        <f t="shared" si="618"/>
        <v>-11695</v>
      </c>
      <c r="AD364" s="53">
        <f t="shared" si="618"/>
        <v>-395</v>
      </c>
      <c r="AE364" s="53">
        <f t="shared" si="519"/>
        <v>0</v>
      </c>
      <c r="AF364" s="53">
        <f t="shared" si="537"/>
        <v>-5703</v>
      </c>
      <c r="AG364" s="53">
        <f t="shared" si="538"/>
        <v>293</v>
      </c>
      <c r="AH364" s="53">
        <f t="shared" si="539"/>
        <v>176750.19887565137</v>
      </c>
      <c r="AI364" s="53">
        <f t="shared" si="605"/>
        <v>-21398</v>
      </c>
      <c r="AJ364" s="469">
        <v>0</v>
      </c>
      <c r="AK364" s="469">
        <v>155352.19887565137</v>
      </c>
      <c r="AL364" s="469">
        <v>0</v>
      </c>
      <c r="AM364" s="470">
        <f t="shared" si="540"/>
        <v>155352.19887565137</v>
      </c>
      <c r="AN364" s="53">
        <f t="shared" si="541"/>
        <v>176750.19887565137</v>
      </c>
      <c r="AO364" s="382">
        <f t="shared" si="542"/>
        <v>3</v>
      </c>
      <c r="AP364">
        <v>4</v>
      </c>
      <c r="AQ364" s="383">
        <f t="shared" si="543"/>
        <v>293</v>
      </c>
      <c r="AR364" s="383">
        <f t="shared" si="544"/>
        <v>-21691</v>
      </c>
      <c r="AS364" s="383">
        <f t="shared" si="545"/>
        <v>0</v>
      </c>
      <c r="AT364" s="383">
        <f t="shared" si="546"/>
        <v>21591</v>
      </c>
      <c r="AU364" s="383">
        <f t="shared" si="547"/>
        <v>0</v>
      </c>
      <c r="AV364" s="383">
        <f t="shared" si="548"/>
        <v>1</v>
      </c>
      <c r="AW364" s="383">
        <f t="shared" si="549"/>
        <v>0</v>
      </c>
      <c r="AX364" s="383">
        <f t="shared" si="550"/>
        <v>1</v>
      </c>
      <c r="AY364" s="383">
        <f t="shared" si="551"/>
        <v>0</v>
      </c>
      <c r="AZ364">
        <f t="shared" si="552"/>
        <v>0</v>
      </c>
      <c r="BA364">
        <f t="shared" si="553"/>
        <v>0</v>
      </c>
      <c r="BB364" s="383">
        <f t="shared" si="554"/>
        <v>0</v>
      </c>
      <c r="BC364" s="384">
        <f t="shared" si="610"/>
        <v>4.6102069982942237E-3</v>
      </c>
      <c r="BD364" s="384">
        <f t="shared" si="611"/>
        <v>4.6931907242635192E-2</v>
      </c>
      <c r="BE364" s="384">
        <f t="shared" si="612"/>
        <v>0.1258586510534323</v>
      </c>
      <c r="BF364" s="384">
        <f t="shared" si="630"/>
        <v>2.3051034991471119E-3</v>
      </c>
      <c r="BG364" s="384">
        <f t="shared" si="631"/>
        <v>0.53916370845050943</v>
      </c>
      <c r="BH364" s="384">
        <f t="shared" si="632"/>
        <v>1.8210317643262183E-2</v>
      </c>
      <c r="BI364" s="384">
        <f t="shared" si="633"/>
        <v>0</v>
      </c>
      <c r="BJ364" s="384">
        <f t="shared" si="634"/>
        <v>0.26292010511271957</v>
      </c>
      <c r="BK364" s="384">
        <f t="shared" si="635"/>
        <v>293</v>
      </c>
      <c r="BL364" s="474">
        <f t="shared" si="555"/>
        <v>21691</v>
      </c>
      <c r="BM364" s="409">
        <f t="shared" si="556"/>
        <v>176750.19887565137</v>
      </c>
      <c r="BN364" s="473">
        <f t="shared" si="557"/>
        <v>293</v>
      </c>
      <c r="BO364" s="387">
        <f t="shared" si="558"/>
        <v>1</v>
      </c>
      <c r="BP364" s="387">
        <f t="shared" si="559"/>
        <v>0</v>
      </c>
      <c r="BQ364" s="388">
        <f t="shared" si="560"/>
        <v>0</v>
      </c>
      <c r="BR364" s="389">
        <f t="shared" si="561"/>
        <v>21398</v>
      </c>
      <c r="BS364" s="390">
        <f t="shared" si="562"/>
        <v>-100</v>
      </c>
      <c r="BT364" s="391">
        <f t="shared" si="616"/>
        <v>0</v>
      </c>
      <c r="BU364" s="391">
        <f t="shared" si="616"/>
        <v>0</v>
      </c>
      <c r="BV364" s="391">
        <f t="shared" si="616"/>
        <v>0</v>
      </c>
      <c r="BW364" s="391">
        <f t="shared" si="616"/>
        <v>0</v>
      </c>
      <c r="BX364" s="391">
        <f t="shared" si="531"/>
        <v>0</v>
      </c>
      <c r="BY364" s="391">
        <f t="shared" si="531"/>
        <v>0</v>
      </c>
      <c r="BZ364" s="391">
        <f t="shared" si="531"/>
        <v>0</v>
      </c>
      <c r="CA364" s="391">
        <f t="shared" si="531"/>
        <v>0</v>
      </c>
      <c r="CB364" s="391">
        <f t="shared" si="563"/>
        <v>0</v>
      </c>
      <c r="CC364" s="391">
        <f t="shared" si="563"/>
        <v>0</v>
      </c>
      <c r="CD364" s="392">
        <f t="shared" si="564"/>
        <v>0</v>
      </c>
      <c r="CE364" s="393">
        <f t="shared" si="565"/>
        <v>-1018</v>
      </c>
      <c r="CF364" s="392">
        <f t="shared" si="624"/>
        <v>0</v>
      </c>
      <c r="CG364" s="392">
        <f t="shared" si="625"/>
        <v>0</v>
      </c>
      <c r="CH364" s="392">
        <f t="shared" si="626"/>
        <v>0</v>
      </c>
      <c r="CI364" s="392">
        <f t="shared" si="619"/>
        <v>0</v>
      </c>
      <c r="CJ364" s="392">
        <f t="shared" si="619"/>
        <v>0</v>
      </c>
      <c r="CK364" s="392">
        <f t="shared" si="619"/>
        <v>0</v>
      </c>
      <c r="CL364" s="392">
        <f t="shared" si="523"/>
        <v>0</v>
      </c>
      <c r="CM364" s="392">
        <f t="shared" si="566"/>
        <v>0</v>
      </c>
      <c r="CN364" s="392">
        <f t="shared" si="567"/>
        <v>0</v>
      </c>
      <c r="CO364" s="394">
        <f t="shared" si="568"/>
        <v>0</v>
      </c>
      <c r="CP364" s="394">
        <f t="shared" si="568"/>
        <v>0</v>
      </c>
      <c r="CQ364" s="395">
        <f t="shared" si="569"/>
        <v>-2730</v>
      </c>
      <c r="CR364" s="394">
        <f t="shared" si="606"/>
        <v>0</v>
      </c>
      <c r="CS364" s="394">
        <f t="shared" si="606"/>
        <v>0</v>
      </c>
      <c r="CT364" s="394">
        <f t="shared" si="606"/>
        <v>0</v>
      </c>
      <c r="CU364" s="394">
        <f t="shared" si="606"/>
        <v>0</v>
      </c>
      <c r="CV364" s="394">
        <f t="shared" si="606"/>
        <v>0</v>
      </c>
      <c r="CW364" s="394">
        <f t="shared" si="606"/>
        <v>0</v>
      </c>
      <c r="CX364" s="396">
        <f t="shared" si="570"/>
        <v>0</v>
      </c>
      <c r="CY364" s="396">
        <f t="shared" si="570"/>
        <v>0</v>
      </c>
      <c r="CZ364" s="397">
        <f t="shared" si="571"/>
        <v>0</v>
      </c>
      <c r="DA364" s="397">
        <f t="shared" si="571"/>
        <v>0</v>
      </c>
      <c r="DB364" s="397">
        <f t="shared" si="571"/>
        <v>0</v>
      </c>
      <c r="DC364" s="397">
        <f t="shared" si="572"/>
        <v>-50</v>
      </c>
      <c r="DD364" s="397">
        <f t="shared" si="642"/>
        <v>0</v>
      </c>
      <c r="DE364" s="397">
        <f t="shared" si="642"/>
        <v>0</v>
      </c>
      <c r="DF364" s="397">
        <f t="shared" si="642"/>
        <v>0</v>
      </c>
      <c r="DG364" s="397">
        <f t="shared" si="642"/>
        <v>0</v>
      </c>
      <c r="DH364" s="397">
        <f t="shared" si="642"/>
        <v>0</v>
      </c>
      <c r="DI364" s="398">
        <f t="shared" si="573"/>
        <v>0</v>
      </c>
      <c r="DJ364" s="398">
        <f t="shared" si="573"/>
        <v>0</v>
      </c>
      <c r="DK364" s="399">
        <f t="shared" si="574"/>
        <v>0</v>
      </c>
      <c r="DL364" s="399">
        <f t="shared" si="574"/>
        <v>0</v>
      </c>
      <c r="DM364" s="399">
        <f t="shared" si="574"/>
        <v>0</v>
      </c>
      <c r="DN364" s="399">
        <f t="shared" si="533"/>
        <v>0</v>
      </c>
      <c r="DO364" s="399">
        <f t="shared" si="575"/>
        <v>-11695</v>
      </c>
      <c r="DP364" s="399">
        <f t="shared" si="576"/>
        <v>0</v>
      </c>
      <c r="DQ364" s="399">
        <f t="shared" si="576"/>
        <v>0</v>
      </c>
      <c r="DR364" s="399">
        <f t="shared" si="576"/>
        <v>0</v>
      </c>
      <c r="DS364" s="399">
        <f t="shared" si="534"/>
        <v>0</v>
      </c>
      <c r="DT364" s="400">
        <f t="shared" si="577"/>
        <v>0</v>
      </c>
      <c r="DU364" s="400">
        <f t="shared" si="577"/>
        <v>0</v>
      </c>
      <c r="DV364" s="386">
        <f t="shared" si="643"/>
        <v>0</v>
      </c>
      <c r="DW364" s="386">
        <f t="shared" si="643"/>
        <v>0</v>
      </c>
      <c r="DX364" s="386">
        <f t="shared" si="643"/>
        <v>0</v>
      </c>
      <c r="DY364" s="386">
        <f t="shared" si="643"/>
        <v>0</v>
      </c>
      <c r="DZ364" s="386">
        <f t="shared" si="643"/>
        <v>0</v>
      </c>
      <c r="EA364" s="401">
        <f t="shared" si="578"/>
        <v>-395</v>
      </c>
      <c r="EB364" s="386">
        <f t="shared" si="579"/>
        <v>0</v>
      </c>
      <c r="EC364" s="386">
        <f t="shared" si="579"/>
        <v>0</v>
      </c>
      <c r="ED364" s="386">
        <f t="shared" si="579"/>
        <v>0</v>
      </c>
      <c r="EE364" s="385">
        <f t="shared" si="580"/>
        <v>0</v>
      </c>
      <c r="EF364" s="385">
        <f t="shared" si="580"/>
        <v>0</v>
      </c>
      <c r="EG364" s="402">
        <f t="shared" si="607"/>
        <v>0</v>
      </c>
      <c r="EH364" s="402">
        <f t="shared" si="607"/>
        <v>0</v>
      </c>
      <c r="EI364" s="402">
        <f t="shared" si="607"/>
        <v>0</v>
      </c>
      <c r="EJ364" s="402">
        <f t="shared" si="607"/>
        <v>0</v>
      </c>
      <c r="EK364" s="402">
        <f t="shared" si="607"/>
        <v>0</v>
      </c>
      <c r="EL364" s="402">
        <f t="shared" si="607"/>
        <v>0</v>
      </c>
      <c r="EM364" s="402">
        <f t="shared" si="581"/>
        <v>0</v>
      </c>
      <c r="EN364" s="402">
        <f t="shared" si="582"/>
        <v>0</v>
      </c>
      <c r="EO364" s="402">
        <f t="shared" si="582"/>
        <v>0</v>
      </c>
      <c r="EP364" s="402">
        <f t="shared" si="583"/>
        <v>0</v>
      </c>
      <c r="EQ364" s="402">
        <f t="shared" si="584"/>
        <v>0</v>
      </c>
      <c r="ER364" s="394">
        <f t="shared" si="627"/>
        <v>0</v>
      </c>
      <c r="ES364" s="394">
        <f t="shared" si="628"/>
        <v>0</v>
      </c>
      <c r="ET364" s="394">
        <f t="shared" si="629"/>
        <v>0</v>
      </c>
      <c r="EU364" s="394">
        <f t="shared" si="620"/>
        <v>0</v>
      </c>
      <c r="EV364" s="394">
        <f t="shared" si="620"/>
        <v>0</v>
      </c>
      <c r="EW364" s="394">
        <f t="shared" si="620"/>
        <v>0</v>
      </c>
      <c r="EX364" s="394">
        <f t="shared" si="524"/>
        <v>0</v>
      </c>
      <c r="EY364" s="403">
        <f t="shared" si="585"/>
        <v>-5703</v>
      </c>
      <c r="EZ364" s="394">
        <f t="shared" si="586"/>
        <v>0</v>
      </c>
      <c r="FA364" s="396">
        <f t="shared" si="587"/>
        <v>0</v>
      </c>
      <c r="FB364" s="396">
        <f t="shared" si="587"/>
        <v>0</v>
      </c>
      <c r="FC364" s="404">
        <f t="shared" si="617"/>
        <v>1.3507906505002076</v>
      </c>
      <c r="FD364" s="404">
        <f t="shared" si="617"/>
        <v>13.751048822092111</v>
      </c>
      <c r="FE364" s="404">
        <f t="shared" si="617"/>
        <v>36.876584758655667</v>
      </c>
      <c r="FF364" s="404">
        <f t="shared" si="617"/>
        <v>0.67539532525010382</v>
      </c>
      <c r="FG364" s="404">
        <f t="shared" si="532"/>
        <v>157.97496657599928</v>
      </c>
      <c r="FH364" s="404">
        <f t="shared" si="532"/>
        <v>5.3356230694758198</v>
      </c>
      <c r="FI364" s="404">
        <f t="shared" si="532"/>
        <v>0</v>
      </c>
      <c r="FJ364" s="404">
        <f t="shared" si="532"/>
        <v>77.035590798026831</v>
      </c>
      <c r="FK364" s="392">
        <f t="shared" si="588"/>
        <v>293</v>
      </c>
      <c r="FL364" s="384">
        <f t="shared" si="589"/>
        <v>0</v>
      </c>
      <c r="FM364" s="384">
        <f t="shared" si="589"/>
        <v>0</v>
      </c>
      <c r="FN364" s="405">
        <f t="shared" si="613"/>
        <v>98.649209349499799</v>
      </c>
      <c r="FO364" s="405">
        <f t="shared" si="614"/>
        <v>1004.2489511779079</v>
      </c>
      <c r="FP364" s="405">
        <f t="shared" si="615"/>
        <v>2693.1234152413444</v>
      </c>
      <c r="FQ364" s="405">
        <f t="shared" si="636"/>
        <v>49.324604674749899</v>
      </c>
      <c r="FR364" s="405">
        <f t="shared" si="637"/>
        <v>11537.025033424001</v>
      </c>
      <c r="FS364" s="405">
        <f t="shared" si="638"/>
        <v>389.66437693052421</v>
      </c>
      <c r="FT364" s="405">
        <f t="shared" si="639"/>
        <v>0</v>
      </c>
      <c r="FU364" s="405">
        <f t="shared" si="640"/>
        <v>5625.9644092019735</v>
      </c>
      <c r="FV364" s="405">
        <f t="shared" si="641"/>
        <v>0</v>
      </c>
      <c r="FW364" s="397">
        <f t="shared" si="590"/>
        <v>176750.19887565137</v>
      </c>
      <c r="FX364" s="406">
        <f t="shared" si="591"/>
        <v>155352.19887565137</v>
      </c>
      <c r="FY364" s="331">
        <f t="shared" si="592"/>
        <v>155352.19887565137</v>
      </c>
      <c r="FZ364" s="382">
        <f t="shared" si="593"/>
        <v>0</v>
      </c>
      <c r="GA364" s="331">
        <f t="shared" si="594"/>
        <v>0</v>
      </c>
      <c r="GB364" s="407">
        <f t="shared" si="595"/>
        <v>0</v>
      </c>
      <c r="GC364" s="407">
        <f t="shared" si="596"/>
        <v>0</v>
      </c>
      <c r="GD364" s="407">
        <f t="shared" si="597"/>
        <v>0</v>
      </c>
      <c r="GE364" s="407">
        <f t="shared" si="598"/>
        <v>0</v>
      </c>
      <c r="GF364" s="407">
        <f t="shared" si="599"/>
        <v>0</v>
      </c>
      <c r="GG364" s="407">
        <f t="shared" si="600"/>
        <v>0</v>
      </c>
      <c r="GH364" s="407">
        <f t="shared" si="601"/>
        <v>0</v>
      </c>
      <c r="GI364" s="407">
        <f t="shared" si="602"/>
        <v>0</v>
      </c>
      <c r="GJ364">
        <f t="shared" si="603"/>
        <v>0</v>
      </c>
      <c r="GK364" s="382">
        <f t="shared" si="604"/>
        <v>0</v>
      </c>
      <c r="GL364">
        <v>3</v>
      </c>
      <c r="GM364">
        <f t="shared" si="609"/>
        <v>0</v>
      </c>
      <c r="GN364">
        <f t="shared" si="609"/>
        <v>0</v>
      </c>
      <c r="GO364">
        <f t="shared" si="609"/>
        <v>0</v>
      </c>
      <c r="GP364">
        <f t="shared" si="609"/>
        <v>0</v>
      </c>
      <c r="GQ364">
        <f t="shared" si="609"/>
        <v>0</v>
      </c>
      <c r="GR364">
        <f t="shared" si="608"/>
        <v>0</v>
      </c>
      <c r="GS364">
        <f t="shared" si="608"/>
        <v>0</v>
      </c>
      <c r="GT364">
        <f t="shared" si="608"/>
        <v>0</v>
      </c>
      <c r="GU364">
        <f t="shared" si="608"/>
        <v>293</v>
      </c>
      <c r="GV364">
        <f t="shared" si="608"/>
        <v>176750.19887565137</v>
      </c>
    </row>
    <row r="365" spans="1:204" customFormat="1" x14ac:dyDescent="0.25">
      <c r="A365" s="378">
        <v>51003</v>
      </c>
      <c r="B365" s="32" t="s">
        <v>1495</v>
      </c>
      <c r="C365" t="s">
        <v>896</v>
      </c>
      <c r="D365">
        <v>4</v>
      </c>
      <c r="E365" s="379">
        <v>4048</v>
      </c>
      <c r="F365" s="379">
        <v>2117</v>
      </c>
      <c r="G365" s="379">
        <v>125</v>
      </c>
      <c r="H365" s="379">
        <v>28289</v>
      </c>
      <c r="I365" s="379">
        <v>10800</v>
      </c>
      <c r="J365" s="379">
        <v>30</v>
      </c>
      <c r="K365" s="379">
        <v>32659</v>
      </c>
      <c r="L365" s="379">
        <v>810</v>
      </c>
      <c r="M365" s="380">
        <v>0</v>
      </c>
      <c r="N365" s="381">
        <f t="shared" si="535"/>
        <v>78878</v>
      </c>
      <c r="O365" s="379">
        <v>2648</v>
      </c>
      <c r="P365" s="379">
        <v>2652</v>
      </c>
      <c r="Q365" s="379">
        <v>24</v>
      </c>
      <c r="R365" s="379">
        <v>13860</v>
      </c>
      <c r="S365" s="379">
        <v>11000</v>
      </c>
      <c r="T365" s="379">
        <v>0</v>
      </c>
      <c r="U365" s="379">
        <v>16600</v>
      </c>
      <c r="V365" s="379">
        <v>205</v>
      </c>
      <c r="W365" s="480">
        <f>(VLOOKUP(A365,'[1]floresta plant'!$A$4:$F$573,6,0))*1000</f>
        <v>0</v>
      </c>
      <c r="X365" s="24">
        <f t="shared" si="536"/>
        <v>46989</v>
      </c>
      <c r="Y365" s="53">
        <f t="shared" si="621"/>
        <v>-101</v>
      </c>
      <c r="Z365" s="53">
        <f t="shared" si="622"/>
        <v>-14429</v>
      </c>
      <c r="AA365" s="53">
        <f t="shared" si="623"/>
        <v>200</v>
      </c>
      <c r="AB365" s="53">
        <f t="shared" si="618"/>
        <v>-30</v>
      </c>
      <c r="AC365" s="53">
        <f t="shared" si="618"/>
        <v>-16059</v>
      </c>
      <c r="AD365" s="53">
        <f t="shared" si="618"/>
        <v>-605</v>
      </c>
      <c r="AE365" s="53">
        <f t="shared" si="519"/>
        <v>0</v>
      </c>
      <c r="AF365" s="53">
        <f t="shared" si="537"/>
        <v>535</v>
      </c>
      <c r="AG365" s="53">
        <f t="shared" si="538"/>
        <v>-1400</v>
      </c>
      <c r="AH365" s="53">
        <f t="shared" si="539"/>
        <v>148126.87481611944</v>
      </c>
      <c r="AI365" s="53">
        <f t="shared" si="605"/>
        <v>-31889</v>
      </c>
      <c r="AJ365" s="469">
        <v>0</v>
      </c>
      <c r="AK365" s="469">
        <v>116237.87481611942</v>
      </c>
      <c r="AL365" s="469">
        <v>0</v>
      </c>
      <c r="AM365" s="470">
        <f t="shared" si="540"/>
        <v>116237.87481611942</v>
      </c>
      <c r="AN365" s="53">
        <f t="shared" si="541"/>
        <v>148126.87481611944</v>
      </c>
      <c r="AO365" s="382">
        <f t="shared" si="542"/>
        <v>3</v>
      </c>
      <c r="AP365">
        <v>4</v>
      </c>
      <c r="AQ365" s="383">
        <f t="shared" si="543"/>
        <v>735</v>
      </c>
      <c r="AR365" s="383">
        <f t="shared" si="544"/>
        <v>-32624</v>
      </c>
      <c r="AS365" s="383">
        <f t="shared" si="545"/>
        <v>0</v>
      </c>
      <c r="AT365" s="383">
        <f t="shared" si="546"/>
        <v>32523</v>
      </c>
      <c r="AU365" s="383">
        <f t="shared" si="547"/>
        <v>0</v>
      </c>
      <c r="AV365" s="383">
        <f t="shared" si="548"/>
        <v>1</v>
      </c>
      <c r="AW365" s="383">
        <f t="shared" si="549"/>
        <v>0</v>
      </c>
      <c r="AX365" s="383">
        <f t="shared" si="550"/>
        <v>1</v>
      </c>
      <c r="AY365" s="383">
        <f t="shared" si="551"/>
        <v>0</v>
      </c>
      <c r="AZ365">
        <f t="shared" si="552"/>
        <v>0</v>
      </c>
      <c r="BA365">
        <f t="shared" si="553"/>
        <v>0</v>
      </c>
      <c r="BB365" s="383">
        <f t="shared" si="554"/>
        <v>0</v>
      </c>
      <c r="BC365" s="384">
        <f t="shared" si="610"/>
        <v>3.0958803334968123E-3</v>
      </c>
      <c r="BD365" s="384">
        <f t="shared" si="611"/>
        <v>0.44228175576262874</v>
      </c>
      <c r="BE365" s="384">
        <f t="shared" si="612"/>
        <v>200</v>
      </c>
      <c r="BF365" s="384">
        <f t="shared" si="630"/>
        <v>9.1956841589014226E-4</v>
      </c>
      <c r="BG365" s="384">
        <f t="shared" si="631"/>
        <v>0.49224497302599313</v>
      </c>
      <c r="BH365" s="384">
        <f t="shared" si="632"/>
        <v>1.8544629720451202E-2</v>
      </c>
      <c r="BI365" s="384">
        <f t="shared" si="633"/>
        <v>0</v>
      </c>
      <c r="BJ365" s="384">
        <f t="shared" si="634"/>
        <v>535</v>
      </c>
      <c r="BK365" s="384">
        <f t="shared" si="635"/>
        <v>4.2913192741539971E-2</v>
      </c>
      <c r="BL365" s="474">
        <f t="shared" si="555"/>
        <v>32624</v>
      </c>
      <c r="BM365" s="409">
        <f t="shared" si="556"/>
        <v>148126.87481611944</v>
      </c>
      <c r="BN365" s="473">
        <f t="shared" si="557"/>
        <v>735</v>
      </c>
      <c r="BO365" s="387">
        <f t="shared" si="558"/>
        <v>1</v>
      </c>
      <c r="BP365" s="387">
        <f t="shared" si="559"/>
        <v>0</v>
      </c>
      <c r="BQ365" s="388">
        <f t="shared" si="560"/>
        <v>0</v>
      </c>
      <c r="BR365" s="389">
        <f t="shared" si="561"/>
        <v>31889</v>
      </c>
      <c r="BS365" s="390">
        <f t="shared" si="562"/>
        <v>-101</v>
      </c>
      <c r="BT365" s="391">
        <f t="shared" si="616"/>
        <v>0</v>
      </c>
      <c r="BU365" s="391">
        <f t="shared" si="616"/>
        <v>0</v>
      </c>
      <c r="BV365" s="391">
        <f t="shared" si="616"/>
        <v>0</v>
      </c>
      <c r="BW365" s="391">
        <f t="shared" si="616"/>
        <v>0</v>
      </c>
      <c r="BX365" s="391">
        <f t="shared" si="531"/>
        <v>0</v>
      </c>
      <c r="BY365" s="391">
        <f t="shared" si="531"/>
        <v>0</v>
      </c>
      <c r="BZ365" s="391">
        <f t="shared" si="531"/>
        <v>0</v>
      </c>
      <c r="CA365" s="391">
        <f t="shared" si="531"/>
        <v>0</v>
      </c>
      <c r="CB365" s="391">
        <f t="shared" si="563"/>
        <v>0</v>
      </c>
      <c r="CC365" s="391">
        <f t="shared" si="563"/>
        <v>0</v>
      </c>
      <c r="CD365" s="392">
        <f t="shared" si="564"/>
        <v>0</v>
      </c>
      <c r="CE365" s="393">
        <f t="shared" si="565"/>
        <v>-14429</v>
      </c>
      <c r="CF365" s="392">
        <f t="shared" si="624"/>
        <v>0</v>
      </c>
      <c r="CG365" s="392">
        <f t="shared" si="625"/>
        <v>0</v>
      </c>
      <c r="CH365" s="392">
        <f t="shared" si="626"/>
        <v>0</v>
      </c>
      <c r="CI365" s="392">
        <f t="shared" si="619"/>
        <v>0</v>
      </c>
      <c r="CJ365" s="392">
        <f t="shared" si="619"/>
        <v>0</v>
      </c>
      <c r="CK365" s="392">
        <f t="shared" si="619"/>
        <v>0</v>
      </c>
      <c r="CL365" s="392">
        <f t="shared" si="523"/>
        <v>0</v>
      </c>
      <c r="CM365" s="392">
        <f t="shared" si="566"/>
        <v>0</v>
      </c>
      <c r="CN365" s="392">
        <f t="shared" si="567"/>
        <v>0</v>
      </c>
      <c r="CO365" s="394">
        <f t="shared" si="568"/>
        <v>0.61917606669936243</v>
      </c>
      <c r="CP365" s="394">
        <f t="shared" si="568"/>
        <v>88.456351152525741</v>
      </c>
      <c r="CQ365" s="395">
        <f t="shared" si="569"/>
        <v>200</v>
      </c>
      <c r="CR365" s="394">
        <f t="shared" si="606"/>
        <v>0.18391368317802845</v>
      </c>
      <c r="CS365" s="394">
        <f t="shared" si="606"/>
        <v>98.448994605198621</v>
      </c>
      <c r="CT365" s="394">
        <f t="shared" si="606"/>
        <v>3.7089259440902405</v>
      </c>
      <c r="CU365" s="394">
        <f t="shared" si="606"/>
        <v>0</v>
      </c>
      <c r="CV365" s="394">
        <f t="shared" si="606"/>
        <v>0</v>
      </c>
      <c r="CW365" s="394">
        <f t="shared" si="606"/>
        <v>8.5826385483079939</v>
      </c>
      <c r="CX365" s="396">
        <f t="shared" si="570"/>
        <v>0</v>
      </c>
      <c r="CY365" s="396">
        <f t="shared" si="570"/>
        <v>0</v>
      </c>
      <c r="CZ365" s="397">
        <f t="shared" si="571"/>
        <v>0</v>
      </c>
      <c r="DA365" s="397">
        <f t="shared" si="571"/>
        <v>0</v>
      </c>
      <c r="DB365" s="397">
        <f t="shared" si="571"/>
        <v>0</v>
      </c>
      <c r="DC365" s="397">
        <f t="shared" si="572"/>
        <v>-30</v>
      </c>
      <c r="DD365" s="397">
        <f t="shared" si="642"/>
        <v>0</v>
      </c>
      <c r="DE365" s="397">
        <f t="shared" si="642"/>
        <v>0</v>
      </c>
      <c r="DF365" s="397">
        <f t="shared" si="642"/>
        <v>0</v>
      </c>
      <c r="DG365" s="397">
        <f t="shared" si="642"/>
        <v>0</v>
      </c>
      <c r="DH365" s="397">
        <f t="shared" si="642"/>
        <v>0</v>
      </c>
      <c r="DI365" s="398">
        <f t="shared" si="573"/>
        <v>0</v>
      </c>
      <c r="DJ365" s="398">
        <f t="shared" si="573"/>
        <v>0</v>
      </c>
      <c r="DK365" s="399">
        <f t="shared" si="574"/>
        <v>0</v>
      </c>
      <c r="DL365" s="399">
        <f t="shared" si="574"/>
        <v>0</v>
      </c>
      <c r="DM365" s="399">
        <f t="shared" si="574"/>
        <v>0</v>
      </c>
      <c r="DN365" s="399">
        <f t="shared" si="533"/>
        <v>0</v>
      </c>
      <c r="DO365" s="399">
        <f t="shared" si="575"/>
        <v>-16059</v>
      </c>
      <c r="DP365" s="399">
        <f t="shared" si="576"/>
        <v>0</v>
      </c>
      <c r="DQ365" s="399">
        <f t="shared" si="576"/>
        <v>0</v>
      </c>
      <c r="DR365" s="399">
        <f t="shared" si="576"/>
        <v>0</v>
      </c>
      <c r="DS365" s="399">
        <f t="shared" si="534"/>
        <v>0</v>
      </c>
      <c r="DT365" s="400">
        <f t="shared" si="577"/>
        <v>0</v>
      </c>
      <c r="DU365" s="400">
        <f t="shared" si="577"/>
        <v>0</v>
      </c>
      <c r="DV365" s="386">
        <f t="shared" si="643"/>
        <v>0</v>
      </c>
      <c r="DW365" s="386">
        <f t="shared" si="643"/>
        <v>0</v>
      </c>
      <c r="DX365" s="386">
        <f t="shared" si="643"/>
        <v>0</v>
      </c>
      <c r="DY365" s="386">
        <f t="shared" si="643"/>
        <v>0</v>
      </c>
      <c r="DZ365" s="386">
        <f t="shared" si="643"/>
        <v>0</v>
      </c>
      <c r="EA365" s="401">
        <f t="shared" si="578"/>
        <v>-605</v>
      </c>
      <c r="EB365" s="386">
        <f t="shared" si="579"/>
        <v>0</v>
      </c>
      <c r="EC365" s="386">
        <f t="shared" si="579"/>
        <v>0</v>
      </c>
      <c r="ED365" s="386">
        <f t="shared" si="579"/>
        <v>0</v>
      </c>
      <c r="EE365" s="385">
        <f t="shared" si="580"/>
        <v>0</v>
      </c>
      <c r="EF365" s="385">
        <f t="shared" si="580"/>
        <v>0</v>
      </c>
      <c r="EG365" s="402">
        <f t="shared" si="607"/>
        <v>0</v>
      </c>
      <c r="EH365" s="402">
        <f t="shared" si="607"/>
        <v>0</v>
      </c>
      <c r="EI365" s="402">
        <f t="shared" si="607"/>
        <v>0</v>
      </c>
      <c r="EJ365" s="402">
        <f t="shared" si="607"/>
        <v>0</v>
      </c>
      <c r="EK365" s="402">
        <f t="shared" si="607"/>
        <v>0</v>
      </c>
      <c r="EL365" s="402">
        <f t="shared" si="607"/>
        <v>0</v>
      </c>
      <c r="EM365" s="402">
        <f t="shared" si="581"/>
        <v>0</v>
      </c>
      <c r="EN365" s="402">
        <f t="shared" si="582"/>
        <v>0</v>
      </c>
      <c r="EO365" s="402">
        <f t="shared" si="582"/>
        <v>0</v>
      </c>
      <c r="EP365" s="402">
        <f t="shared" si="583"/>
        <v>0</v>
      </c>
      <c r="EQ365" s="402">
        <f t="shared" si="584"/>
        <v>0</v>
      </c>
      <c r="ER365" s="394">
        <f t="shared" si="627"/>
        <v>1.6562959784207945</v>
      </c>
      <c r="ES365" s="394">
        <f t="shared" si="628"/>
        <v>236.62073933300638</v>
      </c>
      <c r="ET365" s="394">
        <f t="shared" si="629"/>
        <v>0</v>
      </c>
      <c r="EU365" s="394">
        <f t="shared" si="620"/>
        <v>0.49196910250122611</v>
      </c>
      <c r="EV365" s="394">
        <f t="shared" si="620"/>
        <v>263.35106056890635</v>
      </c>
      <c r="EW365" s="394">
        <f t="shared" si="620"/>
        <v>9.921376900441393</v>
      </c>
      <c r="EX365" s="394">
        <f t="shared" si="524"/>
        <v>0</v>
      </c>
      <c r="EY365" s="403">
        <f t="shared" si="585"/>
        <v>535</v>
      </c>
      <c r="EZ365" s="394">
        <f t="shared" si="586"/>
        <v>22.958558116723886</v>
      </c>
      <c r="FA365" s="396">
        <f t="shared" si="587"/>
        <v>0</v>
      </c>
      <c r="FB365" s="396">
        <f t="shared" si="587"/>
        <v>0</v>
      </c>
      <c r="FC365" s="404">
        <f t="shared" si="617"/>
        <v>0</v>
      </c>
      <c r="FD365" s="404">
        <f t="shared" si="617"/>
        <v>0</v>
      </c>
      <c r="FE365" s="404">
        <f t="shared" si="617"/>
        <v>0</v>
      </c>
      <c r="FF365" s="404">
        <f t="shared" si="617"/>
        <v>0</v>
      </c>
      <c r="FG365" s="404">
        <f t="shared" si="532"/>
        <v>0</v>
      </c>
      <c r="FH365" s="404">
        <f t="shared" si="532"/>
        <v>0</v>
      </c>
      <c r="FI365" s="404">
        <f t="shared" si="532"/>
        <v>0</v>
      </c>
      <c r="FJ365" s="404">
        <f t="shared" si="532"/>
        <v>0</v>
      </c>
      <c r="FK365" s="392">
        <f t="shared" si="588"/>
        <v>-1400</v>
      </c>
      <c r="FL365" s="384">
        <f t="shared" si="589"/>
        <v>0</v>
      </c>
      <c r="FM365" s="384">
        <f t="shared" si="589"/>
        <v>0</v>
      </c>
      <c r="FN365" s="405">
        <f t="shared" si="613"/>
        <v>98.724527954879846</v>
      </c>
      <c r="FO365" s="405">
        <f t="shared" si="614"/>
        <v>14103.922909514467</v>
      </c>
      <c r="FP365" s="405">
        <f t="shared" si="615"/>
        <v>0</v>
      </c>
      <c r="FQ365" s="405">
        <f t="shared" si="636"/>
        <v>29.324117214320747</v>
      </c>
      <c r="FR365" s="405">
        <f t="shared" si="637"/>
        <v>15697.199944825894</v>
      </c>
      <c r="FS365" s="405">
        <f t="shared" si="638"/>
        <v>591.36969715546843</v>
      </c>
      <c r="FT365" s="405">
        <f t="shared" si="639"/>
        <v>0</v>
      </c>
      <c r="FU365" s="405">
        <f t="shared" si="640"/>
        <v>0</v>
      </c>
      <c r="FV365" s="405">
        <f t="shared" si="641"/>
        <v>1368.4588033349683</v>
      </c>
      <c r="FW365" s="397">
        <f t="shared" si="590"/>
        <v>148126.87481611944</v>
      </c>
      <c r="FX365" s="406">
        <f t="shared" si="591"/>
        <v>116237.87481611944</v>
      </c>
      <c r="FY365" s="331">
        <f t="shared" si="592"/>
        <v>116237.87481611944</v>
      </c>
      <c r="FZ365" s="382">
        <f t="shared" si="593"/>
        <v>0</v>
      </c>
      <c r="GA365" s="331">
        <f t="shared" si="594"/>
        <v>0</v>
      </c>
      <c r="GB365" s="407">
        <f t="shared" si="595"/>
        <v>0</v>
      </c>
      <c r="GC365" s="407">
        <f t="shared" si="596"/>
        <v>4.8849813083506888E-15</v>
      </c>
      <c r="GD365" s="407">
        <f t="shared" si="597"/>
        <v>0</v>
      </c>
      <c r="GE365" s="407">
        <f t="shared" si="598"/>
        <v>0</v>
      </c>
      <c r="GF365" s="407">
        <f t="shared" si="599"/>
        <v>0</v>
      </c>
      <c r="GG365" s="407">
        <f t="shared" si="600"/>
        <v>0</v>
      </c>
      <c r="GH365" s="407">
        <f t="shared" si="601"/>
        <v>0</v>
      </c>
      <c r="GI365" s="407">
        <f t="shared" si="602"/>
        <v>0</v>
      </c>
      <c r="GJ365">
        <f t="shared" si="603"/>
        <v>0</v>
      </c>
      <c r="GK365" s="382">
        <f t="shared" si="604"/>
        <v>4.8849813083506888E-15</v>
      </c>
      <c r="GL365">
        <v>3</v>
      </c>
      <c r="GM365">
        <f t="shared" si="609"/>
        <v>0</v>
      </c>
      <c r="GN365">
        <f t="shared" si="609"/>
        <v>0</v>
      </c>
      <c r="GO365">
        <f t="shared" si="609"/>
        <v>200</v>
      </c>
      <c r="GP365">
        <f t="shared" si="609"/>
        <v>0</v>
      </c>
      <c r="GQ365">
        <f t="shared" si="609"/>
        <v>0</v>
      </c>
      <c r="GR365">
        <f t="shared" si="608"/>
        <v>0</v>
      </c>
      <c r="GS365">
        <f t="shared" si="608"/>
        <v>0</v>
      </c>
      <c r="GT365">
        <f t="shared" si="608"/>
        <v>535</v>
      </c>
      <c r="GU365">
        <f t="shared" si="608"/>
        <v>0</v>
      </c>
      <c r="GV365">
        <f t="shared" si="608"/>
        <v>148126.87481611944</v>
      </c>
    </row>
    <row r="366" spans="1:204" customFormat="1" x14ac:dyDescent="0.25">
      <c r="A366" s="378" t="s">
        <v>1524</v>
      </c>
      <c r="B366" s="32" t="s">
        <v>1522</v>
      </c>
      <c r="C366" t="s">
        <v>896</v>
      </c>
      <c r="D366">
        <v>4</v>
      </c>
      <c r="E366" s="379">
        <v>7119</v>
      </c>
      <c r="F366" s="379">
        <v>15212</v>
      </c>
      <c r="G366" s="379">
        <v>426.5</v>
      </c>
      <c r="H366" s="379">
        <v>79919.5</v>
      </c>
      <c r="I366" s="379">
        <v>17900</v>
      </c>
      <c r="J366" s="379">
        <v>2415</v>
      </c>
      <c r="K366" s="379">
        <v>19300</v>
      </c>
      <c r="L366" s="379">
        <v>250</v>
      </c>
      <c r="M366" s="380">
        <v>346.35491803679469</v>
      </c>
      <c r="N366" s="381">
        <f t="shared" si="535"/>
        <v>142888.35491803678</v>
      </c>
      <c r="O366" s="379">
        <v>5493.5</v>
      </c>
      <c r="P366" s="379">
        <v>16289.5</v>
      </c>
      <c r="Q366" s="379">
        <v>250</v>
      </c>
      <c r="R366" s="379">
        <v>73191</v>
      </c>
      <c r="S366" s="379">
        <v>10264</v>
      </c>
      <c r="T366" s="379">
        <v>3465</v>
      </c>
      <c r="U366" s="379">
        <v>9131</v>
      </c>
      <c r="V366" s="379">
        <v>0</v>
      </c>
      <c r="W366" s="480">
        <f>(VLOOKUP(A366,'[1]floresta plant'!$B$520:$F$554,5,0))*1000</f>
        <v>155.38742045559104</v>
      </c>
      <c r="X366" s="24">
        <f t="shared" si="536"/>
        <v>118239.38742045559</v>
      </c>
      <c r="Y366" s="53">
        <f t="shared" si="621"/>
        <v>-176.5</v>
      </c>
      <c r="Z366" s="53">
        <f t="shared" si="622"/>
        <v>-6728.5</v>
      </c>
      <c r="AA366" s="53">
        <f t="shared" si="623"/>
        <v>-7636</v>
      </c>
      <c r="AB366" s="53">
        <f t="shared" si="618"/>
        <v>1050</v>
      </c>
      <c r="AC366" s="53">
        <f t="shared" si="618"/>
        <v>-10169</v>
      </c>
      <c r="AD366" s="53">
        <f t="shared" si="618"/>
        <v>-250</v>
      </c>
      <c r="AE366" s="53">
        <f t="shared" si="519"/>
        <v>-190.96749758120365</v>
      </c>
      <c r="AF366" s="53">
        <f t="shared" si="537"/>
        <v>1077.5</v>
      </c>
      <c r="AG366" s="53">
        <f t="shared" si="538"/>
        <v>-1625.5</v>
      </c>
      <c r="AH366" s="53">
        <f t="shared" si="539"/>
        <v>281197.89199798624</v>
      </c>
      <c r="AI366" s="53">
        <f t="shared" si="605"/>
        <v>-24648.967497581194</v>
      </c>
      <c r="AJ366" s="469">
        <v>11925.421699999999</v>
      </c>
      <c r="AK366" s="469">
        <v>244623.50280040503</v>
      </c>
      <c r="AL366" s="469">
        <v>0</v>
      </c>
      <c r="AM366" s="470">
        <f t="shared" si="540"/>
        <v>256548.92450040503</v>
      </c>
      <c r="AN366" s="53">
        <f t="shared" si="541"/>
        <v>281197.89199798624</v>
      </c>
      <c r="AO366" s="382">
        <f t="shared" si="542"/>
        <v>3</v>
      </c>
      <c r="AP366">
        <v>3</v>
      </c>
      <c r="AQ366" s="383">
        <f t="shared" si="543"/>
        <v>2127.5</v>
      </c>
      <c r="AR366" s="383">
        <f t="shared" si="544"/>
        <v>-26776.467497581205</v>
      </c>
      <c r="AS366" s="383">
        <f t="shared" si="545"/>
        <v>0</v>
      </c>
      <c r="AT366" s="383">
        <f t="shared" si="546"/>
        <v>26599.967497581205</v>
      </c>
      <c r="AU366" s="383">
        <f t="shared" si="547"/>
        <v>0</v>
      </c>
      <c r="AV366" s="383">
        <f t="shared" si="548"/>
        <v>1</v>
      </c>
      <c r="AW366" s="383">
        <f t="shared" si="549"/>
        <v>0</v>
      </c>
      <c r="AX366" s="383">
        <f t="shared" si="550"/>
        <v>1</v>
      </c>
      <c r="AY366" s="383">
        <f t="shared" si="551"/>
        <v>0</v>
      </c>
      <c r="AZ366">
        <f t="shared" si="552"/>
        <v>0</v>
      </c>
      <c r="BA366">
        <f t="shared" si="553"/>
        <v>0</v>
      </c>
      <c r="BB366" s="383">
        <f t="shared" si="554"/>
        <v>0</v>
      </c>
      <c r="BC366" s="384">
        <f t="shared" si="610"/>
        <v>6.5916088451900444E-3</v>
      </c>
      <c r="BD366" s="384">
        <f t="shared" si="611"/>
        <v>0.25128407997088503</v>
      </c>
      <c r="BE366" s="384">
        <f t="shared" si="612"/>
        <v>0.28517577984062992</v>
      </c>
      <c r="BF366" s="384">
        <f t="shared" si="630"/>
        <v>1050</v>
      </c>
      <c r="BG366" s="384">
        <f t="shared" si="631"/>
        <v>0.37977376966990117</v>
      </c>
      <c r="BH366" s="384">
        <f t="shared" si="632"/>
        <v>9.3365564379462376E-3</v>
      </c>
      <c r="BI366" s="384">
        <f t="shared" si="633"/>
        <v>7.1319152759210785E-3</v>
      </c>
      <c r="BJ366" s="384">
        <f t="shared" si="634"/>
        <v>1077.5</v>
      </c>
      <c r="BK366" s="384">
        <f t="shared" si="635"/>
        <v>6.0706289959526441E-2</v>
      </c>
      <c r="BL366" s="474">
        <f t="shared" si="555"/>
        <v>26776.467497581205</v>
      </c>
      <c r="BM366" s="409">
        <f t="shared" si="556"/>
        <v>281197.89199798624</v>
      </c>
      <c r="BN366" s="473">
        <f t="shared" si="557"/>
        <v>2127.5</v>
      </c>
      <c r="BO366" s="387">
        <f t="shared" si="558"/>
        <v>1</v>
      </c>
      <c r="BP366" s="387">
        <f t="shared" si="559"/>
        <v>0</v>
      </c>
      <c r="BQ366" s="388">
        <f t="shared" si="560"/>
        <v>0</v>
      </c>
      <c r="BR366" s="389">
        <f t="shared" si="561"/>
        <v>24648.967497581205</v>
      </c>
      <c r="BS366" s="390">
        <f t="shared" si="562"/>
        <v>-176.5</v>
      </c>
      <c r="BT366" s="391">
        <f t="shared" si="616"/>
        <v>0</v>
      </c>
      <c r="BU366" s="391">
        <f t="shared" si="616"/>
        <v>0</v>
      </c>
      <c r="BV366" s="391">
        <f t="shared" si="616"/>
        <v>0</v>
      </c>
      <c r="BW366" s="391">
        <f t="shared" si="616"/>
        <v>0</v>
      </c>
      <c r="BX366" s="391">
        <f t="shared" si="531"/>
        <v>0</v>
      </c>
      <c r="BY366" s="391">
        <f t="shared" si="531"/>
        <v>0</v>
      </c>
      <c r="BZ366" s="391">
        <f t="shared" si="531"/>
        <v>0</v>
      </c>
      <c r="CA366" s="391">
        <f t="shared" si="531"/>
        <v>0</v>
      </c>
      <c r="CB366" s="391">
        <f t="shared" si="563"/>
        <v>0</v>
      </c>
      <c r="CC366" s="391">
        <f t="shared" si="563"/>
        <v>0</v>
      </c>
      <c r="CD366" s="392">
        <f t="shared" si="564"/>
        <v>0</v>
      </c>
      <c r="CE366" s="393">
        <f t="shared" si="565"/>
        <v>-6728.5</v>
      </c>
      <c r="CF366" s="392">
        <f t="shared" si="624"/>
        <v>0</v>
      </c>
      <c r="CG366" s="392">
        <f t="shared" si="625"/>
        <v>0</v>
      </c>
      <c r="CH366" s="392">
        <f t="shared" si="626"/>
        <v>0</v>
      </c>
      <c r="CI366" s="392">
        <f t="shared" si="619"/>
        <v>0</v>
      </c>
      <c r="CJ366" s="392">
        <f t="shared" si="619"/>
        <v>0</v>
      </c>
      <c r="CK366" s="392">
        <f t="shared" si="619"/>
        <v>0</v>
      </c>
      <c r="CL366" s="392">
        <f t="shared" si="523"/>
        <v>0</v>
      </c>
      <c r="CM366" s="392">
        <f t="shared" si="566"/>
        <v>0</v>
      </c>
      <c r="CN366" s="392">
        <f t="shared" si="567"/>
        <v>0</v>
      </c>
      <c r="CO366" s="394">
        <f t="shared" si="568"/>
        <v>0</v>
      </c>
      <c r="CP366" s="394">
        <f t="shared" si="568"/>
        <v>0</v>
      </c>
      <c r="CQ366" s="395">
        <f t="shared" si="569"/>
        <v>-7636</v>
      </c>
      <c r="CR366" s="394">
        <f t="shared" si="606"/>
        <v>0</v>
      </c>
      <c r="CS366" s="394">
        <f t="shared" si="606"/>
        <v>0</v>
      </c>
      <c r="CT366" s="394">
        <f t="shared" si="606"/>
        <v>0</v>
      </c>
      <c r="CU366" s="394">
        <f t="shared" si="606"/>
        <v>0</v>
      </c>
      <c r="CV366" s="394">
        <f t="shared" si="606"/>
        <v>0</v>
      </c>
      <c r="CW366" s="394">
        <f t="shared" si="606"/>
        <v>0</v>
      </c>
      <c r="CX366" s="396">
        <f t="shared" si="570"/>
        <v>0</v>
      </c>
      <c r="CY366" s="396">
        <f t="shared" si="570"/>
        <v>0</v>
      </c>
      <c r="CZ366" s="397">
        <f t="shared" si="571"/>
        <v>6.9211892874495469</v>
      </c>
      <c r="DA366" s="397">
        <f t="shared" si="571"/>
        <v>263.8482839694293</v>
      </c>
      <c r="DB366" s="397">
        <f t="shared" si="571"/>
        <v>299.4345688326614</v>
      </c>
      <c r="DC366" s="397">
        <f t="shared" si="572"/>
        <v>1050</v>
      </c>
      <c r="DD366" s="397">
        <f t="shared" si="642"/>
        <v>398.76245815339621</v>
      </c>
      <c r="DE366" s="397">
        <f t="shared" si="642"/>
        <v>9.8033842598435488</v>
      </c>
      <c r="DF366" s="397">
        <f t="shared" si="642"/>
        <v>7.4885110397171326</v>
      </c>
      <c r="DG366" s="397">
        <f t="shared" si="642"/>
        <v>0</v>
      </c>
      <c r="DH366" s="397">
        <f t="shared" si="642"/>
        <v>63.74160445750276</v>
      </c>
      <c r="DI366" s="398">
        <f t="shared" si="573"/>
        <v>0</v>
      </c>
      <c r="DJ366" s="398">
        <f t="shared" si="573"/>
        <v>0</v>
      </c>
      <c r="DK366" s="399">
        <f t="shared" si="574"/>
        <v>0</v>
      </c>
      <c r="DL366" s="399">
        <f t="shared" si="574"/>
        <v>0</v>
      </c>
      <c r="DM366" s="399">
        <f t="shared" si="574"/>
        <v>0</v>
      </c>
      <c r="DN366" s="399">
        <f t="shared" si="533"/>
        <v>0</v>
      </c>
      <c r="DO366" s="399">
        <f t="shared" si="575"/>
        <v>-10169</v>
      </c>
      <c r="DP366" s="399">
        <f t="shared" si="576"/>
        <v>0</v>
      </c>
      <c r="DQ366" s="399">
        <f t="shared" si="576"/>
        <v>0</v>
      </c>
      <c r="DR366" s="399">
        <f t="shared" si="576"/>
        <v>0</v>
      </c>
      <c r="DS366" s="399">
        <f t="shared" si="534"/>
        <v>0</v>
      </c>
      <c r="DT366" s="400">
        <f t="shared" si="577"/>
        <v>0</v>
      </c>
      <c r="DU366" s="400">
        <f t="shared" si="577"/>
        <v>0</v>
      </c>
      <c r="DV366" s="386">
        <f t="shared" si="643"/>
        <v>0</v>
      </c>
      <c r="DW366" s="386">
        <f t="shared" si="643"/>
        <v>0</v>
      </c>
      <c r="DX366" s="386">
        <f t="shared" si="643"/>
        <v>0</v>
      </c>
      <c r="DY366" s="386">
        <f t="shared" si="643"/>
        <v>0</v>
      </c>
      <c r="DZ366" s="386">
        <f t="shared" si="643"/>
        <v>0</v>
      </c>
      <c r="EA366" s="401">
        <f t="shared" si="578"/>
        <v>-250</v>
      </c>
      <c r="EB366" s="386">
        <f t="shared" si="579"/>
        <v>0</v>
      </c>
      <c r="EC366" s="386">
        <f t="shared" si="579"/>
        <v>0</v>
      </c>
      <c r="ED366" s="386">
        <f t="shared" si="579"/>
        <v>0</v>
      </c>
      <c r="EE366" s="385">
        <f t="shared" si="580"/>
        <v>0</v>
      </c>
      <c r="EF366" s="385">
        <f t="shared" si="580"/>
        <v>0</v>
      </c>
      <c r="EG366" s="402">
        <f t="shared" si="607"/>
        <v>0</v>
      </c>
      <c r="EH366" s="402">
        <f t="shared" si="607"/>
        <v>0</v>
      </c>
      <c r="EI366" s="402">
        <f t="shared" si="607"/>
        <v>0</v>
      </c>
      <c r="EJ366" s="402">
        <f t="shared" si="607"/>
        <v>0</v>
      </c>
      <c r="EK366" s="402">
        <f t="shared" si="607"/>
        <v>0</v>
      </c>
      <c r="EL366" s="402">
        <f t="shared" si="607"/>
        <v>0</v>
      </c>
      <c r="EM366" s="402">
        <f t="shared" si="581"/>
        <v>-190.96749758120365</v>
      </c>
      <c r="EN366" s="402">
        <f t="shared" si="582"/>
        <v>0</v>
      </c>
      <c r="EO366" s="402">
        <f t="shared" si="582"/>
        <v>0</v>
      </c>
      <c r="EP366" s="402">
        <f t="shared" si="583"/>
        <v>0</v>
      </c>
      <c r="EQ366" s="402">
        <f t="shared" si="584"/>
        <v>0</v>
      </c>
      <c r="ER366" s="394">
        <f t="shared" si="627"/>
        <v>7.1024585306922727</v>
      </c>
      <c r="ES366" s="394">
        <f t="shared" si="628"/>
        <v>270.75859616862863</v>
      </c>
      <c r="ET366" s="394">
        <f t="shared" si="629"/>
        <v>307.27690277827872</v>
      </c>
      <c r="EU366" s="394">
        <f t="shared" si="620"/>
        <v>0</v>
      </c>
      <c r="EV366" s="394">
        <f t="shared" si="620"/>
        <v>409.20623681931852</v>
      </c>
      <c r="EW366" s="394">
        <f t="shared" si="620"/>
        <v>10.060139561887071</v>
      </c>
      <c r="EX366" s="394">
        <f t="shared" si="524"/>
        <v>7.684638709804962</v>
      </c>
      <c r="EY366" s="403">
        <f t="shared" si="585"/>
        <v>1077.5</v>
      </c>
      <c r="EZ366" s="394">
        <f t="shared" si="586"/>
        <v>65.411027431389741</v>
      </c>
      <c r="FA366" s="396">
        <f t="shared" si="587"/>
        <v>0</v>
      </c>
      <c r="FB366" s="396">
        <f t="shared" si="587"/>
        <v>0</v>
      </c>
      <c r="FC366" s="404">
        <f t="shared" si="617"/>
        <v>0</v>
      </c>
      <c r="FD366" s="404">
        <f t="shared" si="617"/>
        <v>0</v>
      </c>
      <c r="FE366" s="404">
        <f t="shared" si="617"/>
        <v>0</v>
      </c>
      <c r="FF366" s="404">
        <f t="shared" si="617"/>
        <v>0</v>
      </c>
      <c r="FG366" s="404">
        <f t="shared" si="532"/>
        <v>0</v>
      </c>
      <c r="FH366" s="404">
        <f t="shared" si="532"/>
        <v>0</v>
      </c>
      <c r="FI366" s="404">
        <f t="shared" si="532"/>
        <v>0</v>
      </c>
      <c r="FJ366" s="404">
        <f t="shared" si="532"/>
        <v>0</v>
      </c>
      <c r="FK366" s="392">
        <f t="shared" si="588"/>
        <v>-1625.5</v>
      </c>
      <c r="FL366" s="384">
        <f t="shared" si="589"/>
        <v>0</v>
      </c>
      <c r="FM366" s="384">
        <f t="shared" si="589"/>
        <v>0</v>
      </c>
      <c r="FN366" s="405">
        <f t="shared" si="613"/>
        <v>162.47635218185818</v>
      </c>
      <c r="FO366" s="405">
        <f t="shared" si="614"/>
        <v>6193.8931198619412</v>
      </c>
      <c r="FP366" s="405">
        <f t="shared" si="615"/>
        <v>7029.28852838906</v>
      </c>
      <c r="FQ366" s="405">
        <f t="shared" si="636"/>
        <v>0</v>
      </c>
      <c r="FR366" s="405">
        <f t="shared" si="637"/>
        <v>9361.0313050272853</v>
      </c>
      <c r="FS366" s="405">
        <f t="shared" si="638"/>
        <v>230.13647617826936</v>
      </c>
      <c r="FT366" s="405">
        <f t="shared" si="639"/>
        <v>175.79434783168156</v>
      </c>
      <c r="FU366" s="405">
        <f t="shared" si="640"/>
        <v>0</v>
      </c>
      <c r="FV366" s="405">
        <f t="shared" si="641"/>
        <v>1496.3473681111075</v>
      </c>
      <c r="FW366" s="397">
        <f t="shared" si="590"/>
        <v>281197.89199798624</v>
      </c>
      <c r="FX366" s="406">
        <f t="shared" si="591"/>
        <v>256548.92450040503</v>
      </c>
      <c r="FY366" s="331">
        <f t="shared" si="592"/>
        <v>256548.92450040503</v>
      </c>
      <c r="FZ366" s="382">
        <f t="shared" si="593"/>
        <v>0</v>
      </c>
      <c r="GA366" s="331">
        <f t="shared" si="594"/>
        <v>0</v>
      </c>
      <c r="GB366" s="407">
        <f t="shared" si="595"/>
        <v>0</v>
      </c>
      <c r="GC366" s="407">
        <f t="shared" si="596"/>
        <v>0</v>
      </c>
      <c r="GD366" s="407">
        <f t="shared" si="597"/>
        <v>3.1974423109204508E-14</v>
      </c>
      <c r="GE366" s="407">
        <f t="shared" si="598"/>
        <v>0</v>
      </c>
      <c r="GF366" s="407">
        <f t="shared" si="599"/>
        <v>0</v>
      </c>
      <c r="GG366" s="407">
        <f t="shared" si="600"/>
        <v>0</v>
      </c>
      <c r="GH366" s="407">
        <f t="shared" si="601"/>
        <v>0</v>
      </c>
      <c r="GI366" s="407">
        <f t="shared" si="602"/>
        <v>0</v>
      </c>
      <c r="GJ366">
        <f t="shared" si="603"/>
        <v>0</v>
      </c>
      <c r="GK366" s="382">
        <f t="shared" si="604"/>
        <v>3.1974423109204508E-14</v>
      </c>
      <c r="GL366">
        <v>3</v>
      </c>
      <c r="GM366">
        <f t="shared" si="609"/>
        <v>0</v>
      </c>
      <c r="GN366">
        <f t="shared" si="609"/>
        <v>0</v>
      </c>
      <c r="GO366">
        <f t="shared" si="609"/>
        <v>0</v>
      </c>
      <c r="GP366">
        <f t="shared" si="609"/>
        <v>1050</v>
      </c>
      <c r="GQ366">
        <f t="shared" si="609"/>
        <v>0</v>
      </c>
      <c r="GR366">
        <f t="shared" si="608"/>
        <v>0</v>
      </c>
      <c r="GS366">
        <f t="shared" si="608"/>
        <v>0</v>
      </c>
      <c r="GT366">
        <f t="shared" si="608"/>
        <v>1077.5</v>
      </c>
      <c r="GU366">
        <f t="shared" si="608"/>
        <v>0</v>
      </c>
      <c r="GV366">
        <f t="shared" si="608"/>
        <v>281197.89199798624</v>
      </c>
    </row>
    <row r="367" spans="1:204" customFormat="1" x14ac:dyDescent="0.25">
      <c r="A367" s="378" t="s">
        <v>1527</v>
      </c>
      <c r="B367" s="32" t="s">
        <v>1525</v>
      </c>
      <c r="C367" t="s">
        <v>896</v>
      </c>
      <c r="D367">
        <v>4</v>
      </c>
      <c r="E367" s="379">
        <v>11375.5</v>
      </c>
      <c r="F367" s="379">
        <v>197</v>
      </c>
      <c r="G367" s="379">
        <v>17080.5</v>
      </c>
      <c r="H367" s="379">
        <v>449108</v>
      </c>
      <c r="I367" s="379">
        <v>1560</v>
      </c>
      <c r="J367" s="379">
        <v>38446</v>
      </c>
      <c r="K367" s="379">
        <v>9870</v>
      </c>
      <c r="L367" s="379">
        <v>400</v>
      </c>
      <c r="M367" s="380">
        <v>0</v>
      </c>
      <c r="N367" s="381">
        <f t="shared" si="535"/>
        <v>528037</v>
      </c>
      <c r="O367" s="379">
        <v>34423.5</v>
      </c>
      <c r="P367" s="379">
        <v>425.5</v>
      </c>
      <c r="Q367" s="379">
        <v>20763.5</v>
      </c>
      <c r="R367" s="379">
        <v>407857</v>
      </c>
      <c r="S367" s="379">
        <v>6980</v>
      </c>
      <c r="T367" s="379">
        <v>42656</v>
      </c>
      <c r="U367" s="379">
        <v>3917.5</v>
      </c>
      <c r="V367" s="379">
        <v>900</v>
      </c>
      <c r="W367" s="480">
        <f>(VLOOKUP(A367,'[1]floresta plant'!$B$520:$F$554,5,0))*1000</f>
        <v>0</v>
      </c>
      <c r="X367" s="24">
        <f t="shared" si="536"/>
        <v>517923</v>
      </c>
      <c r="Y367" s="53">
        <f t="shared" si="621"/>
        <v>3683</v>
      </c>
      <c r="Z367" s="53">
        <f t="shared" si="622"/>
        <v>-41251</v>
      </c>
      <c r="AA367" s="53">
        <f t="shared" si="623"/>
        <v>5420</v>
      </c>
      <c r="AB367" s="53">
        <f t="shared" si="618"/>
        <v>4210</v>
      </c>
      <c r="AC367" s="53">
        <f t="shared" si="618"/>
        <v>-5952.5</v>
      </c>
      <c r="AD367" s="53">
        <f t="shared" si="618"/>
        <v>500</v>
      </c>
      <c r="AE367" s="53">
        <f t="shared" si="519"/>
        <v>0</v>
      </c>
      <c r="AF367" s="53">
        <f t="shared" si="537"/>
        <v>228.5</v>
      </c>
      <c r="AG367" s="53">
        <f t="shared" si="538"/>
        <v>23048</v>
      </c>
      <c r="AH367" s="53">
        <f t="shared" si="539"/>
        <v>33259.567827234212</v>
      </c>
      <c r="AI367" s="53">
        <f t="shared" si="605"/>
        <v>-10114</v>
      </c>
      <c r="AJ367" s="469">
        <v>12485.25345</v>
      </c>
      <c r="AK367" s="469">
        <v>10660.314377234214</v>
      </c>
      <c r="AL367" s="469">
        <v>0</v>
      </c>
      <c r="AM367" s="470">
        <f t="shared" si="540"/>
        <v>23145.567827234212</v>
      </c>
      <c r="AN367" s="53">
        <f t="shared" si="541"/>
        <v>33259.567827234212</v>
      </c>
      <c r="AO367" s="382">
        <f t="shared" si="542"/>
        <v>3</v>
      </c>
      <c r="AP367">
        <v>3</v>
      </c>
      <c r="AQ367" s="383">
        <f t="shared" si="543"/>
        <v>37089.5</v>
      </c>
      <c r="AR367" s="383">
        <f t="shared" si="544"/>
        <v>-47203.5</v>
      </c>
      <c r="AS367" s="383">
        <f t="shared" si="545"/>
        <v>3683</v>
      </c>
      <c r="AT367" s="383">
        <f t="shared" si="546"/>
        <v>47203.5</v>
      </c>
      <c r="AU367" s="383">
        <f t="shared" si="547"/>
        <v>0</v>
      </c>
      <c r="AV367" s="383">
        <f t="shared" si="548"/>
        <v>1</v>
      </c>
      <c r="AW367" s="383">
        <f t="shared" si="549"/>
        <v>0</v>
      </c>
      <c r="AX367" s="383">
        <f t="shared" si="550"/>
        <v>1</v>
      </c>
      <c r="AY367" s="383">
        <f t="shared" si="551"/>
        <v>3683</v>
      </c>
      <c r="AZ367">
        <f t="shared" si="552"/>
        <v>0</v>
      </c>
      <c r="BA367">
        <f t="shared" si="553"/>
        <v>0</v>
      </c>
      <c r="BB367" s="383">
        <f t="shared" si="554"/>
        <v>0</v>
      </c>
      <c r="BC367" s="384">
        <f t="shared" si="610"/>
        <v>3683</v>
      </c>
      <c r="BD367" s="384">
        <f t="shared" si="611"/>
        <v>0.87389706271780698</v>
      </c>
      <c r="BE367" s="384">
        <f t="shared" si="612"/>
        <v>5420</v>
      </c>
      <c r="BF367" s="384">
        <f t="shared" si="630"/>
        <v>4210</v>
      </c>
      <c r="BG367" s="384">
        <f t="shared" si="631"/>
        <v>0.12610293728219304</v>
      </c>
      <c r="BH367" s="384">
        <f t="shared" si="632"/>
        <v>500</v>
      </c>
      <c r="BI367" s="384">
        <f t="shared" si="633"/>
        <v>0</v>
      </c>
      <c r="BJ367" s="384">
        <f t="shared" si="634"/>
        <v>228.5</v>
      </c>
      <c r="BK367" s="384">
        <f t="shared" si="635"/>
        <v>23048</v>
      </c>
      <c r="BL367" s="474">
        <f t="shared" si="555"/>
        <v>43520.5</v>
      </c>
      <c r="BM367" s="409">
        <f t="shared" si="556"/>
        <v>33259.567827234212</v>
      </c>
      <c r="BN367" s="473">
        <f t="shared" si="557"/>
        <v>33406.5</v>
      </c>
      <c r="BO367" s="387">
        <f t="shared" si="558"/>
        <v>1</v>
      </c>
      <c r="BP367" s="387">
        <f t="shared" si="559"/>
        <v>0</v>
      </c>
      <c r="BQ367" s="388">
        <f t="shared" si="560"/>
        <v>0</v>
      </c>
      <c r="BR367" s="389">
        <f t="shared" si="561"/>
        <v>10114</v>
      </c>
      <c r="BS367" s="390">
        <f t="shared" si="562"/>
        <v>3683</v>
      </c>
      <c r="BT367" s="391">
        <f t="shared" si="616"/>
        <v>3218.5628819896833</v>
      </c>
      <c r="BU367" s="391">
        <f t="shared" si="616"/>
        <v>0</v>
      </c>
      <c r="BV367" s="391">
        <f t="shared" si="616"/>
        <v>0</v>
      </c>
      <c r="BW367" s="391">
        <f t="shared" si="616"/>
        <v>464.43711801031696</v>
      </c>
      <c r="BX367" s="391">
        <f t="shared" si="531"/>
        <v>0</v>
      </c>
      <c r="BY367" s="391">
        <f t="shared" si="531"/>
        <v>0</v>
      </c>
      <c r="BZ367" s="391">
        <f t="shared" si="531"/>
        <v>0</v>
      </c>
      <c r="CA367" s="391">
        <f t="shared" si="531"/>
        <v>0</v>
      </c>
      <c r="CB367" s="391">
        <f t="shared" si="563"/>
        <v>0</v>
      </c>
      <c r="CC367" s="391">
        <f t="shared" si="563"/>
        <v>0</v>
      </c>
      <c r="CD367" s="392">
        <f t="shared" si="564"/>
        <v>0</v>
      </c>
      <c r="CE367" s="393">
        <f t="shared" si="565"/>
        <v>-41251</v>
      </c>
      <c r="CF367" s="392">
        <f t="shared" si="624"/>
        <v>0</v>
      </c>
      <c r="CG367" s="392">
        <f t="shared" si="625"/>
        <v>0</v>
      </c>
      <c r="CH367" s="392">
        <f t="shared" si="626"/>
        <v>0</v>
      </c>
      <c r="CI367" s="392">
        <f t="shared" si="619"/>
        <v>0</v>
      </c>
      <c r="CJ367" s="392">
        <f t="shared" si="619"/>
        <v>0</v>
      </c>
      <c r="CK367" s="392">
        <f t="shared" si="619"/>
        <v>0</v>
      </c>
      <c r="CL367" s="392">
        <f t="shared" si="523"/>
        <v>0</v>
      </c>
      <c r="CM367" s="392">
        <f t="shared" si="566"/>
        <v>0</v>
      </c>
      <c r="CN367" s="392">
        <f t="shared" si="567"/>
        <v>0</v>
      </c>
      <c r="CO367" s="394">
        <f t="shared" si="568"/>
        <v>0</v>
      </c>
      <c r="CP367" s="394">
        <f t="shared" si="568"/>
        <v>4736.5220799305134</v>
      </c>
      <c r="CQ367" s="395">
        <f t="shared" si="569"/>
        <v>5420</v>
      </c>
      <c r="CR367" s="394">
        <f t="shared" si="606"/>
        <v>0</v>
      </c>
      <c r="CS367" s="394">
        <f t="shared" si="606"/>
        <v>683.47792006948634</v>
      </c>
      <c r="CT367" s="394">
        <f t="shared" si="606"/>
        <v>0</v>
      </c>
      <c r="CU367" s="394">
        <f t="shared" ref="CU367:CW430" si="644">IF($CQ367&gt;0,IF(AE367&gt;0,0,$CQ367*BI367*$BO367),0)</f>
        <v>0</v>
      </c>
      <c r="CV367" s="394">
        <f t="shared" si="644"/>
        <v>0</v>
      </c>
      <c r="CW367" s="394">
        <f t="shared" si="644"/>
        <v>0</v>
      </c>
      <c r="CX367" s="396">
        <f t="shared" si="570"/>
        <v>0</v>
      </c>
      <c r="CY367" s="396">
        <f t="shared" si="570"/>
        <v>0</v>
      </c>
      <c r="CZ367" s="397">
        <f t="shared" si="571"/>
        <v>0</v>
      </c>
      <c r="DA367" s="397">
        <f t="shared" si="571"/>
        <v>3679.1066340419675</v>
      </c>
      <c r="DB367" s="397">
        <f t="shared" si="571"/>
        <v>0</v>
      </c>
      <c r="DC367" s="397">
        <f t="shared" si="572"/>
        <v>4210</v>
      </c>
      <c r="DD367" s="397">
        <f t="shared" si="642"/>
        <v>530.89336595803275</v>
      </c>
      <c r="DE367" s="397">
        <f t="shared" si="642"/>
        <v>0</v>
      </c>
      <c r="DF367" s="397">
        <f t="shared" si="642"/>
        <v>0</v>
      </c>
      <c r="DG367" s="397">
        <f t="shared" si="642"/>
        <v>0</v>
      </c>
      <c r="DH367" s="397">
        <f t="shared" si="642"/>
        <v>0</v>
      </c>
      <c r="DI367" s="398">
        <f t="shared" si="573"/>
        <v>0</v>
      </c>
      <c r="DJ367" s="398">
        <f t="shared" si="573"/>
        <v>0</v>
      </c>
      <c r="DK367" s="399">
        <f t="shared" si="574"/>
        <v>0</v>
      </c>
      <c r="DL367" s="399">
        <f t="shared" si="574"/>
        <v>0</v>
      </c>
      <c r="DM367" s="399">
        <f t="shared" si="574"/>
        <v>0</v>
      </c>
      <c r="DN367" s="399">
        <f t="shared" si="533"/>
        <v>0</v>
      </c>
      <c r="DO367" s="399">
        <f t="shared" si="575"/>
        <v>-5952.5</v>
      </c>
      <c r="DP367" s="399">
        <f t="shared" si="576"/>
        <v>0</v>
      </c>
      <c r="DQ367" s="399">
        <f t="shared" si="576"/>
        <v>0</v>
      </c>
      <c r="DR367" s="399">
        <f t="shared" si="576"/>
        <v>0</v>
      </c>
      <c r="DS367" s="399">
        <f t="shared" si="534"/>
        <v>0</v>
      </c>
      <c r="DT367" s="400">
        <f t="shared" si="577"/>
        <v>0</v>
      </c>
      <c r="DU367" s="400">
        <f t="shared" si="577"/>
        <v>0</v>
      </c>
      <c r="DV367" s="386">
        <f t="shared" si="643"/>
        <v>0</v>
      </c>
      <c r="DW367" s="386">
        <f t="shared" si="643"/>
        <v>436.94853135890349</v>
      </c>
      <c r="DX367" s="386">
        <f t="shared" si="643"/>
        <v>0</v>
      </c>
      <c r="DY367" s="386">
        <f t="shared" si="643"/>
        <v>0</v>
      </c>
      <c r="DZ367" s="386">
        <f t="shared" si="643"/>
        <v>63.05146864109652</v>
      </c>
      <c r="EA367" s="401">
        <f t="shared" si="578"/>
        <v>500</v>
      </c>
      <c r="EB367" s="386">
        <f t="shared" si="579"/>
        <v>0</v>
      </c>
      <c r="EC367" s="386">
        <f t="shared" si="579"/>
        <v>0</v>
      </c>
      <c r="ED367" s="386">
        <f t="shared" si="579"/>
        <v>0</v>
      </c>
      <c r="EE367" s="385">
        <f t="shared" si="580"/>
        <v>0</v>
      </c>
      <c r="EF367" s="385">
        <f t="shared" si="580"/>
        <v>0</v>
      </c>
      <c r="EG367" s="402">
        <f t="shared" si="607"/>
        <v>0</v>
      </c>
      <c r="EH367" s="402">
        <f t="shared" si="607"/>
        <v>0</v>
      </c>
      <c r="EI367" s="402">
        <f t="shared" si="607"/>
        <v>0</v>
      </c>
      <c r="EJ367" s="402">
        <f t="shared" ref="EJ367:EL430" si="645">IF($EM367&gt;0,IF(AB367&gt;0,0,$EM367*BF367*$BO367),0)</f>
        <v>0</v>
      </c>
      <c r="EK367" s="402">
        <f t="shared" si="645"/>
        <v>0</v>
      </c>
      <c r="EL367" s="402">
        <f t="shared" si="645"/>
        <v>0</v>
      </c>
      <c r="EM367" s="402">
        <f t="shared" si="581"/>
        <v>0</v>
      </c>
      <c r="EN367" s="402">
        <f t="shared" si="582"/>
        <v>0</v>
      </c>
      <c r="EO367" s="402">
        <f t="shared" si="582"/>
        <v>0</v>
      </c>
      <c r="EP367" s="402">
        <f t="shared" si="583"/>
        <v>0</v>
      </c>
      <c r="EQ367" s="402">
        <f t="shared" si="584"/>
        <v>0</v>
      </c>
      <c r="ER367" s="394">
        <f t="shared" si="627"/>
        <v>0</v>
      </c>
      <c r="ES367" s="394">
        <f t="shared" si="628"/>
        <v>199.68547883101888</v>
      </c>
      <c r="ET367" s="394">
        <f t="shared" si="629"/>
        <v>0</v>
      </c>
      <c r="EU367" s="394">
        <f t="shared" si="620"/>
        <v>0</v>
      </c>
      <c r="EV367" s="394">
        <f t="shared" si="620"/>
        <v>28.814521168981109</v>
      </c>
      <c r="EW367" s="394">
        <f t="shared" si="620"/>
        <v>0</v>
      </c>
      <c r="EX367" s="394">
        <f t="shared" si="524"/>
        <v>0</v>
      </c>
      <c r="EY367" s="403">
        <f t="shared" si="585"/>
        <v>228.5</v>
      </c>
      <c r="EZ367" s="394">
        <f t="shared" si="586"/>
        <v>0</v>
      </c>
      <c r="FA367" s="396">
        <f t="shared" si="587"/>
        <v>0</v>
      </c>
      <c r="FB367" s="396">
        <f t="shared" si="587"/>
        <v>0</v>
      </c>
      <c r="FC367" s="404">
        <f t="shared" si="617"/>
        <v>0</v>
      </c>
      <c r="FD367" s="404">
        <f t="shared" si="617"/>
        <v>20141.579501520016</v>
      </c>
      <c r="FE367" s="404">
        <f t="shared" si="617"/>
        <v>0</v>
      </c>
      <c r="FF367" s="404">
        <f t="shared" si="617"/>
        <v>0</v>
      </c>
      <c r="FG367" s="404">
        <f t="shared" si="532"/>
        <v>2906.4204984799853</v>
      </c>
      <c r="FH367" s="404">
        <f t="shared" si="532"/>
        <v>0</v>
      </c>
      <c r="FI367" s="404">
        <f t="shared" si="532"/>
        <v>0</v>
      </c>
      <c r="FJ367" s="404">
        <f t="shared" si="532"/>
        <v>0</v>
      </c>
      <c r="FK367" s="392">
        <f t="shared" si="588"/>
        <v>23048</v>
      </c>
      <c r="FL367" s="384">
        <f t="shared" si="589"/>
        <v>0</v>
      </c>
      <c r="FM367" s="384">
        <f t="shared" si="589"/>
        <v>0</v>
      </c>
      <c r="FN367" s="405">
        <f t="shared" si="613"/>
        <v>0</v>
      </c>
      <c r="FO367" s="405">
        <f t="shared" si="614"/>
        <v>8838.5948923278993</v>
      </c>
      <c r="FP367" s="405">
        <f t="shared" si="615"/>
        <v>0</v>
      </c>
      <c r="FQ367" s="405">
        <f t="shared" si="636"/>
        <v>0</v>
      </c>
      <c r="FR367" s="405">
        <f t="shared" si="637"/>
        <v>1275.4051076721005</v>
      </c>
      <c r="FS367" s="405">
        <f t="shared" si="638"/>
        <v>0</v>
      </c>
      <c r="FT367" s="405">
        <f t="shared" si="639"/>
        <v>0</v>
      </c>
      <c r="FU367" s="405">
        <f t="shared" si="640"/>
        <v>0</v>
      </c>
      <c r="FV367" s="405">
        <f t="shared" si="641"/>
        <v>0</v>
      </c>
      <c r="FW367" s="397">
        <f t="shared" si="590"/>
        <v>33259.567827234212</v>
      </c>
      <c r="FX367" s="406">
        <f t="shared" si="591"/>
        <v>23145.567827234212</v>
      </c>
      <c r="FY367" s="331">
        <f t="shared" si="592"/>
        <v>23145.567827234212</v>
      </c>
      <c r="FZ367" s="382">
        <f t="shared" si="593"/>
        <v>0</v>
      </c>
      <c r="GA367" s="331">
        <f t="shared" si="594"/>
        <v>-4.5474735088646412E-13</v>
      </c>
      <c r="GB367" s="407">
        <f t="shared" si="595"/>
        <v>0</v>
      </c>
      <c r="GC367" s="407">
        <f t="shared" si="596"/>
        <v>0</v>
      </c>
      <c r="GD367" s="407">
        <f t="shared" si="597"/>
        <v>0</v>
      </c>
      <c r="GE367" s="407">
        <f t="shared" si="598"/>
        <v>0</v>
      </c>
      <c r="GF367" s="407">
        <f t="shared" si="599"/>
        <v>0</v>
      </c>
      <c r="GG367" s="407">
        <f t="shared" si="600"/>
        <v>0</v>
      </c>
      <c r="GH367" s="407">
        <f t="shared" si="601"/>
        <v>0</v>
      </c>
      <c r="GI367" s="407">
        <f t="shared" si="602"/>
        <v>0</v>
      </c>
      <c r="GJ367">
        <f t="shared" si="603"/>
        <v>0</v>
      </c>
      <c r="GK367" s="382">
        <f t="shared" si="604"/>
        <v>-4.5474735088646412E-13</v>
      </c>
      <c r="GL367">
        <v>3</v>
      </c>
      <c r="GM367">
        <f t="shared" si="609"/>
        <v>3683</v>
      </c>
      <c r="GN367">
        <f t="shared" si="609"/>
        <v>0</v>
      </c>
      <c r="GO367">
        <f t="shared" si="609"/>
        <v>5420</v>
      </c>
      <c r="GP367">
        <f t="shared" si="609"/>
        <v>4210</v>
      </c>
      <c r="GQ367">
        <f t="shared" si="609"/>
        <v>0</v>
      </c>
      <c r="GR367">
        <f t="shared" si="608"/>
        <v>500</v>
      </c>
      <c r="GS367">
        <f t="shared" si="608"/>
        <v>0</v>
      </c>
      <c r="GT367">
        <f t="shared" si="608"/>
        <v>228.5</v>
      </c>
      <c r="GU367">
        <f t="shared" si="608"/>
        <v>23048</v>
      </c>
      <c r="GV367">
        <f t="shared" si="608"/>
        <v>33259.567827234212</v>
      </c>
    </row>
    <row r="368" spans="1:204" customFormat="1" x14ac:dyDescent="0.25">
      <c r="A368" s="378" t="s">
        <v>1530</v>
      </c>
      <c r="B368" s="32" t="s">
        <v>1528</v>
      </c>
      <c r="C368" t="s">
        <v>896</v>
      </c>
      <c r="D368">
        <v>4</v>
      </c>
      <c r="E368" s="379">
        <v>2585</v>
      </c>
      <c r="F368" s="379">
        <v>3113.5</v>
      </c>
      <c r="G368" s="379">
        <v>3377.5</v>
      </c>
      <c r="H368" s="379">
        <v>187548.5</v>
      </c>
      <c r="I368" s="379">
        <v>3150</v>
      </c>
      <c r="J368" s="379">
        <v>6591</v>
      </c>
      <c r="K368" s="379">
        <v>84261.5</v>
      </c>
      <c r="L368" s="379">
        <v>170</v>
      </c>
      <c r="M368" s="380">
        <v>0</v>
      </c>
      <c r="N368" s="381">
        <f t="shared" si="535"/>
        <v>290797</v>
      </c>
      <c r="O368" s="379">
        <v>3858</v>
      </c>
      <c r="P368" s="379">
        <v>6481</v>
      </c>
      <c r="Q368" s="379">
        <v>4645.5</v>
      </c>
      <c r="R368" s="379">
        <v>226150</v>
      </c>
      <c r="S368" s="379">
        <v>8080</v>
      </c>
      <c r="T368" s="379">
        <v>13667.5</v>
      </c>
      <c r="U368" s="379">
        <v>14235</v>
      </c>
      <c r="V368" s="379">
        <v>22.5</v>
      </c>
      <c r="W368" s="480">
        <f>(VLOOKUP(A368,'[1]floresta plant'!$B$520:$F$554,5,0))*1000</f>
        <v>0</v>
      </c>
      <c r="X368" s="24">
        <f t="shared" si="536"/>
        <v>277139.5</v>
      </c>
      <c r="Y368" s="53">
        <f t="shared" si="621"/>
        <v>1268</v>
      </c>
      <c r="Z368" s="53">
        <f t="shared" si="622"/>
        <v>38601.5</v>
      </c>
      <c r="AA368" s="53">
        <f t="shared" si="623"/>
        <v>4930</v>
      </c>
      <c r="AB368" s="53">
        <f t="shared" si="618"/>
        <v>7076.5</v>
      </c>
      <c r="AC368" s="53">
        <f t="shared" si="618"/>
        <v>-70026.5</v>
      </c>
      <c r="AD368" s="53">
        <f t="shared" si="618"/>
        <v>-147.5</v>
      </c>
      <c r="AE368" s="53">
        <f t="shared" si="519"/>
        <v>0</v>
      </c>
      <c r="AF368" s="53">
        <f t="shared" si="537"/>
        <v>3367.5</v>
      </c>
      <c r="AG368" s="53">
        <f t="shared" si="538"/>
        <v>1273</v>
      </c>
      <c r="AH368" s="53">
        <f t="shared" si="539"/>
        <v>165334.65703827949</v>
      </c>
      <c r="AI368" s="53">
        <f t="shared" si="605"/>
        <v>-13657.5</v>
      </c>
      <c r="AJ368" s="469">
        <v>7151.0665500000005</v>
      </c>
      <c r="AK368" s="469">
        <v>144526.0904882795</v>
      </c>
      <c r="AL368" s="469">
        <v>0</v>
      </c>
      <c r="AM368" s="470">
        <f t="shared" si="540"/>
        <v>151677.15703827949</v>
      </c>
      <c r="AN368" s="53">
        <f t="shared" si="541"/>
        <v>165334.65703827949</v>
      </c>
      <c r="AO368" s="382">
        <f t="shared" si="542"/>
        <v>3</v>
      </c>
      <c r="AP368">
        <v>3</v>
      </c>
      <c r="AQ368" s="383">
        <f t="shared" si="543"/>
        <v>56516.5</v>
      </c>
      <c r="AR368" s="383">
        <f t="shared" si="544"/>
        <v>-70174</v>
      </c>
      <c r="AS368" s="383">
        <f t="shared" si="545"/>
        <v>1268</v>
      </c>
      <c r="AT368" s="383">
        <f t="shared" si="546"/>
        <v>70174</v>
      </c>
      <c r="AU368" s="383">
        <f t="shared" si="547"/>
        <v>0</v>
      </c>
      <c r="AV368" s="383">
        <f t="shared" si="548"/>
        <v>1</v>
      </c>
      <c r="AW368" s="383">
        <f t="shared" si="549"/>
        <v>0</v>
      </c>
      <c r="AX368" s="383">
        <f t="shared" si="550"/>
        <v>1</v>
      </c>
      <c r="AY368" s="383">
        <f t="shared" si="551"/>
        <v>1268</v>
      </c>
      <c r="AZ368">
        <f t="shared" si="552"/>
        <v>0</v>
      </c>
      <c r="BA368">
        <f t="shared" si="553"/>
        <v>0</v>
      </c>
      <c r="BB368" s="383">
        <f t="shared" si="554"/>
        <v>0</v>
      </c>
      <c r="BC368" s="384">
        <f t="shared" si="610"/>
        <v>1268</v>
      </c>
      <c r="BD368" s="384">
        <f t="shared" si="611"/>
        <v>38601.5</v>
      </c>
      <c r="BE368" s="384">
        <f t="shared" si="612"/>
        <v>4930</v>
      </c>
      <c r="BF368" s="384">
        <f t="shared" si="630"/>
        <v>7076.5</v>
      </c>
      <c r="BG368" s="384">
        <f t="shared" si="631"/>
        <v>0.99789808191067919</v>
      </c>
      <c r="BH368" s="384">
        <f t="shared" si="632"/>
        <v>2.101918089320831E-3</v>
      </c>
      <c r="BI368" s="384">
        <f t="shared" si="633"/>
        <v>0</v>
      </c>
      <c r="BJ368" s="384">
        <f t="shared" si="634"/>
        <v>3367.5</v>
      </c>
      <c r="BK368" s="384">
        <f t="shared" si="635"/>
        <v>1273</v>
      </c>
      <c r="BL368" s="474">
        <f t="shared" si="555"/>
        <v>68906</v>
      </c>
      <c r="BM368" s="409">
        <f t="shared" si="556"/>
        <v>165334.65703827949</v>
      </c>
      <c r="BN368" s="473">
        <f t="shared" si="557"/>
        <v>55248.5</v>
      </c>
      <c r="BO368" s="387">
        <f t="shared" si="558"/>
        <v>1</v>
      </c>
      <c r="BP368" s="387">
        <f t="shared" si="559"/>
        <v>0</v>
      </c>
      <c r="BQ368" s="388">
        <f t="shared" si="560"/>
        <v>0</v>
      </c>
      <c r="BR368" s="389">
        <f t="shared" si="561"/>
        <v>13657.5</v>
      </c>
      <c r="BS368" s="390">
        <f t="shared" si="562"/>
        <v>1268</v>
      </c>
      <c r="BT368" s="391">
        <f t="shared" si="616"/>
        <v>0</v>
      </c>
      <c r="BU368" s="391">
        <f t="shared" si="616"/>
        <v>0</v>
      </c>
      <c r="BV368" s="391">
        <f t="shared" si="616"/>
        <v>0</v>
      </c>
      <c r="BW368" s="391">
        <f t="shared" si="616"/>
        <v>1265.3347678627413</v>
      </c>
      <c r="BX368" s="391">
        <f t="shared" si="531"/>
        <v>2.6652321372588137</v>
      </c>
      <c r="BY368" s="391">
        <f t="shared" si="531"/>
        <v>0</v>
      </c>
      <c r="BZ368" s="391">
        <f t="shared" si="531"/>
        <v>0</v>
      </c>
      <c r="CA368" s="391">
        <f t="shared" si="531"/>
        <v>0</v>
      </c>
      <c r="CB368" s="391">
        <f t="shared" si="563"/>
        <v>0</v>
      </c>
      <c r="CC368" s="391">
        <f t="shared" si="563"/>
        <v>0</v>
      </c>
      <c r="CD368" s="392">
        <f t="shared" si="564"/>
        <v>0</v>
      </c>
      <c r="CE368" s="393">
        <f t="shared" si="565"/>
        <v>38601.5</v>
      </c>
      <c r="CF368" s="392">
        <f t="shared" si="624"/>
        <v>0</v>
      </c>
      <c r="CG368" s="392">
        <f t="shared" si="625"/>
        <v>0</v>
      </c>
      <c r="CH368" s="392">
        <f t="shared" si="626"/>
        <v>38520.362808875085</v>
      </c>
      <c r="CI368" s="392">
        <f t="shared" si="619"/>
        <v>81.137191124918061</v>
      </c>
      <c r="CJ368" s="392">
        <f t="shared" si="619"/>
        <v>0</v>
      </c>
      <c r="CK368" s="392">
        <f t="shared" si="619"/>
        <v>0</v>
      </c>
      <c r="CL368" s="392">
        <f t="shared" si="523"/>
        <v>0</v>
      </c>
      <c r="CM368" s="392">
        <f t="shared" si="566"/>
        <v>0</v>
      </c>
      <c r="CN368" s="392">
        <f t="shared" si="567"/>
        <v>0</v>
      </c>
      <c r="CO368" s="394">
        <f t="shared" si="568"/>
        <v>0</v>
      </c>
      <c r="CP368" s="394">
        <f t="shared" si="568"/>
        <v>0</v>
      </c>
      <c r="CQ368" s="395">
        <f t="shared" si="569"/>
        <v>4930</v>
      </c>
      <c r="CR368" s="394">
        <f t="shared" ref="CR368:CW431" si="646">IF($CQ368&gt;0,IF(AB368&gt;0,0,$CQ368*BF368*$BO368),0)</f>
        <v>0</v>
      </c>
      <c r="CS368" s="394">
        <f t="shared" si="646"/>
        <v>4919.6375438196483</v>
      </c>
      <c r="CT368" s="394">
        <f t="shared" si="646"/>
        <v>10.362456180351698</v>
      </c>
      <c r="CU368" s="394">
        <f t="shared" si="644"/>
        <v>0</v>
      </c>
      <c r="CV368" s="394">
        <f t="shared" si="644"/>
        <v>0</v>
      </c>
      <c r="CW368" s="394">
        <f t="shared" si="644"/>
        <v>0</v>
      </c>
      <c r="CX368" s="396">
        <f t="shared" si="570"/>
        <v>0</v>
      </c>
      <c r="CY368" s="396">
        <f t="shared" si="570"/>
        <v>0</v>
      </c>
      <c r="CZ368" s="397">
        <f t="shared" si="571"/>
        <v>0</v>
      </c>
      <c r="DA368" s="397">
        <f t="shared" si="571"/>
        <v>0</v>
      </c>
      <c r="DB368" s="397">
        <f t="shared" si="571"/>
        <v>0</v>
      </c>
      <c r="DC368" s="397">
        <f t="shared" si="572"/>
        <v>7076.5</v>
      </c>
      <c r="DD368" s="397">
        <f t="shared" si="642"/>
        <v>7061.6257766409217</v>
      </c>
      <c r="DE368" s="397">
        <f t="shared" si="642"/>
        <v>14.874223359078862</v>
      </c>
      <c r="DF368" s="397">
        <f t="shared" si="642"/>
        <v>0</v>
      </c>
      <c r="DG368" s="397">
        <f t="shared" si="642"/>
        <v>0</v>
      </c>
      <c r="DH368" s="397">
        <f t="shared" si="642"/>
        <v>0</v>
      </c>
      <c r="DI368" s="398">
        <f t="shared" si="573"/>
        <v>0</v>
      </c>
      <c r="DJ368" s="398">
        <f t="shared" si="573"/>
        <v>0</v>
      </c>
      <c r="DK368" s="399">
        <f t="shared" si="574"/>
        <v>0</v>
      </c>
      <c r="DL368" s="399">
        <f t="shared" si="574"/>
        <v>0</v>
      </c>
      <c r="DM368" s="399">
        <f t="shared" si="574"/>
        <v>0</v>
      </c>
      <c r="DN368" s="399">
        <f t="shared" si="533"/>
        <v>0</v>
      </c>
      <c r="DO368" s="399">
        <f t="shared" si="575"/>
        <v>-70026.5</v>
      </c>
      <c r="DP368" s="399">
        <f t="shared" si="576"/>
        <v>0</v>
      </c>
      <c r="DQ368" s="399">
        <f t="shared" si="576"/>
        <v>0</v>
      </c>
      <c r="DR368" s="399">
        <f t="shared" si="576"/>
        <v>0</v>
      </c>
      <c r="DS368" s="399">
        <f t="shared" si="534"/>
        <v>0</v>
      </c>
      <c r="DT368" s="400">
        <f t="shared" si="577"/>
        <v>0</v>
      </c>
      <c r="DU368" s="400">
        <f t="shared" si="577"/>
        <v>0</v>
      </c>
      <c r="DV368" s="386">
        <f t="shared" si="643"/>
        <v>0</v>
      </c>
      <c r="DW368" s="386">
        <f t="shared" si="643"/>
        <v>0</v>
      </c>
      <c r="DX368" s="386">
        <f t="shared" si="643"/>
        <v>0</v>
      </c>
      <c r="DY368" s="386">
        <f t="shared" si="643"/>
        <v>0</v>
      </c>
      <c r="DZ368" s="386">
        <f t="shared" si="643"/>
        <v>0</v>
      </c>
      <c r="EA368" s="401">
        <f t="shared" si="578"/>
        <v>-147.5</v>
      </c>
      <c r="EB368" s="386">
        <f t="shared" si="579"/>
        <v>0</v>
      </c>
      <c r="EC368" s="386">
        <f t="shared" si="579"/>
        <v>0</v>
      </c>
      <c r="ED368" s="386">
        <f t="shared" si="579"/>
        <v>0</v>
      </c>
      <c r="EE368" s="385">
        <f t="shared" si="580"/>
        <v>0</v>
      </c>
      <c r="EF368" s="385">
        <f t="shared" si="580"/>
        <v>0</v>
      </c>
      <c r="EG368" s="402">
        <f t="shared" ref="EG368:EL431" si="647">IF($EM368&gt;0,IF(Y368&gt;0,0,$EM368*BC368*$BO368),0)</f>
        <v>0</v>
      </c>
      <c r="EH368" s="402">
        <f t="shared" si="647"/>
        <v>0</v>
      </c>
      <c r="EI368" s="402">
        <f t="shared" si="647"/>
        <v>0</v>
      </c>
      <c r="EJ368" s="402">
        <f t="shared" si="645"/>
        <v>0</v>
      </c>
      <c r="EK368" s="402">
        <f t="shared" si="645"/>
        <v>0</v>
      </c>
      <c r="EL368" s="402">
        <f t="shared" si="645"/>
        <v>0</v>
      </c>
      <c r="EM368" s="402">
        <f t="shared" si="581"/>
        <v>0</v>
      </c>
      <c r="EN368" s="402">
        <f t="shared" si="582"/>
        <v>0</v>
      </c>
      <c r="EO368" s="402">
        <f t="shared" si="582"/>
        <v>0</v>
      </c>
      <c r="EP368" s="402">
        <f t="shared" si="583"/>
        <v>0</v>
      </c>
      <c r="EQ368" s="402">
        <f t="shared" si="584"/>
        <v>0</v>
      </c>
      <c r="ER368" s="394">
        <f t="shared" si="627"/>
        <v>0</v>
      </c>
      <c r="ES368" s="394">
        <f t="shared" si="628"/>
        <v>0</v>
      </c>
      <c r="ET368" s="394">
        <f t="shared" si="629"/>
        <v>0</v>
      </c>
      <c r="EU368" s="394">
        <f t="shared" si="620"/>
        <v>0</v>
      </c>
      <c r="EV368" s="394">
        <f t="shared" si="620"/>
        <v>3360.4217908342121</v>
      </c>
      <c r="EW368" s="394">
        <f t="shared" si="620"/>
        <v>7.0782091657878983</v>
      </c>
      <c r="EX368" s="394">
        <f t="shared" si="524"/>
        <v>0</v>
      </c>
      <c r="EY368" s="403">
        <f t="shared" si="585"/>
        <v>3367.5</v>
      </c>
      <c r="EZ368" s="394">
        <f t="shared" si="586"/>
        <v>0</v>
      </c>
      <c r="FA368" s="396">
        <f t="shared" si="587"/>
        <v>0</v>
      </c>
      <c r="FB368" s="396">
        <f t="shared" si="587"/>
        <v>0</v>
      </c>
      <c r="FC368" s="404">
        <f t="shared" si="617"/>
        <v>0</v>
      </c>
      <c r="FD368" s="404">
        <f t="shared" si="617"/>
        <v>0</v>
      </c>
      <c r="FE368" s="404">
        <f t="shared" si="617"/>
        <v>0</v>
      </c>
      <c r="FF368" s="404">
        <f t="shared" si="617"/>
        <v>0</v>
      </c>
      <c r="FG368" s="404">
        <f t="shared" si="532"/>
        <v>1270.3242582722946</v>
      </c>
      <c r="FH368" s="404">
        <f t="shared" si="532"/>
        <v>2.6757417277054181</v>
      </c>
      <c r="FI368" s="404">
        <f t="shared" si="532"/>
        <v>0</v>
      </c>
      <c r="FJ368" s="404">
        <f t="shared" si="532"/>
        <v>0</v>
      </c>
      <c r="FK368" s="392">
        <f t="shared" si="588"/>
        <v>1273</v>
      </c>
      <c r="FL368" s="384">
        <f t="shared" si="589"/>
        <v>0</v>
      </c>
      <c r="FM368" s="384">
        <f t="shared" si="589"/>
        <v>0</v>
      </c>
      <c r="FN368" s="405">
        <f t="shared" si="613"/>
        <v>0</v>
      </c>
      <c r="FO368" s="405">
        <f t="shared" si="614"/>
        <v>0</v>
      </c>
      <c r="FP368" s="405">
        <f t="shared" si="615"/>
        <v>0</v>
      </c>
      <c r="FQ368" s="405">
        <f t="shared" si="636"/>
        <v>0</v>
      </c>
      <c r="FR368" s="405">
        <f t="shared" si="637"/>
        <v>13628.793053695101</v>
      </c>
      <c r="FS368" s="405">
        <f t="shared" si="638"/>
        <v>28.706946304899251</v>
      </c>
      <c r="FT368" s="405">
        <f t="shared" si="639"/>
        <v>0</v>
      </c>
      <c r="FU368" s="405">
        <f t="shared" si="640"/>
        <v>0</v>
      </c>
      <c r="FV368" s="405">
        <f t="shared" si="641"/>
        <v>0</v>
      </c>
      <c r="FW368" s="397">
        <f t="shared" si="590"/>
        <v>165334.65703827949</v>
      </c>
      <c r="FX368" s="406">
        <f t="shared" si="591"/>
        <v>151677.15703827949</v>
      </c>
      <c r="FY368" s="331">
        <f t="shared" si="592"/>
        <v>151677.15703827949</v>
      </c>
      <c r="FZ368" s="382">
        <f t="shared" si="593"/>
        <v>0</v>
      </c>
      <c r="GA368" s="331">
        <f t="shared" si="594"/>
        <v>0</v>
      </c>
      <c r="GB368" s="407">
        <f t="shared" si="595"/>
        <v>0</v>
      </c>
      <c r="GC368" s="407">
        <f t="shared" si="596"/>
        <v>0</v>
      </c>
      <c r="GD368" s="407">
        <f t="shared" si="597"/>
        <v>-9.0949470177292824E-13</v>
      </c>
      <c r="GE368" s="407">
        <f t="shared" si="598"/>
        <v>0</v>
      </c>
      <c r="GF368" s="407">
        <f t="shared" si="599"/>
        <v>0</v>
      </c>
      <c r="GG368" s="407">
        <f t="shared" si="600"/>
        <v>0</v>
      </c>
      <c r="GH368" s="407">
        <f t="shared" si="601"/>
        <v>0</v>
      </c>
      <c r="GI368" s="407">
        <f t="shared" si="602"/>
        <v>0</v>
      </c>
      <c r="GJ368">
        <f t="shared" si="603"/>
        <v>0</v>
      </c>
      <c r="GK368" s="382">
        <f t="shared" si="604"/>
        <v>-9.0949470177292824E-13</v>
      </c>
      <c r="GL368">
        <v>3</v>
      </c>
      <c r="GM368">
        <f t="shared" si="609"/>
        <v>1268</v>
      </c>
      <c r="GN368">
        <f t="shared" si="609"/>
        <v>38601.5</v>
      </c>
      <c r="GO368">
        <f t="shared" si="609"/>
        <v>4930</v>
      </c>
      <c r="GP368">
        <f t="shared" si="609"/>
        <v>7076.5</v>
      </c>
      <c r="GQ368">
        <f t="shared" si="609"/>
        <v>0</v>
      </c>
      <c r="GR368">
        <f t="shared" si="608"/>
        <v>0</v>
      </c>
      <c r="GS368">
        <f t="shared" si="608"/>
        <v>0</v>
      </c>
      <c r="GT368">
        <f t="shared" si="608"/>
        <v>3367.5</v>
      </c>
      <c r="GU368">
        <f t="shared" si="608"/>
        <v>1273</v>
      </c>
      <c r="GV368">
        <f t="shared" si="608"/>
        <v>165334.65703827949</v>
      </c>
    </row>
    <row r="369" spans="1:204" customFormat="1" x14ac:dyDescent="0.25">
      <c r="A369" s="378" t="s">
        <v>1533</v>
      </c>
      <c r="B369" s="32" t="s">
        <v>1531</v>
      </c>
      <c r="C369" t="s">
        <v>896</v>
      </c>
      <c r="D369">
        <v>4</v>
      </c>
      <c r="E369" s="379">
        <v>16833.5</v>
      </c>
      <c r="F369" s="379">
        <v>1347</v>
      </c>
      <c r="G369" s="379">
        <v>0</v>
      </c>
      <c r="H369" s="379">
        <v>836073.5</v>
      </c>
      <c r="I369" s="379">
        <v>0</v>
      </c>
      <c r="J369" s="379">
        <v>25302</v>
      </c>
      <c r="K369" s="379">
        <v>75958.5</v>
      </c>
      <c r="L369" s="379">
        <v>0</v>
      </c>
      <c r="M369" s="380">
        <v>0</v>
      </c>
      <c r="N369" s="381">
        <f t="shared" si="535"/>
        <v>955514.5</v>
      </c>
      <c r="O369" s="379">
        <v>28022</v>
      </c>
      <c r="P369" s="379">
        <v>2664</v>
      </c>
      <c r="Q369" s="379">
        <v>190</v>
      </c>
      <c r="R369" s="379">
        <v>858061</v>
      </c>
      <c r="S369" s="379">
        <v>5170</v>
      </c>
      <c r="T369" s="379">
        <v>41107</v>
      </c>
      <c r="U369" s="379">
        <v>10400</v>
      </c>
      <c r="V369" s="379">
        <v>0</v>
      </c>
      <c r="W369" s="480">
        <f>(VLOOKUP(A369,'[1]floresta plant'!$B$520:$F$554,5,0))*1000</f>
        <v>0</v>
      </c>
      <c r="X369" s="24">
        <f t="shared" si="536"/>
        <v>945614</v>
      </c>
      <c r="Y369" s="53">
        <f t="shared" si="621"/>
        <v>190</v>
      </c>
      <c r="Z369" s="53">
        <f t="shared" si="622"/>
        <v>21987.5</v>
      </c>
      <c r="AA369" s="53">
        <f t="shared" si="623"/>
        <v>5170</v>
      </c>
      <c r="AB369" s="53">
        <f t="shared" si="618"/>
        <v>15805</v>
      </c>
      <c r="AC369" s="53">
        <f t="shared" si="618"/>
        <v>-65558.5</v>
      </c>
      <c r="AD369" s="53">
        <f t="shared" si="618"/>
        <v>0</v>
      </c>
      <c r="AE369" s="53">
        <f t="shared" si="519"/>
        <v>0</v>
      </c>
      <c r="AF369" s="53">
        <f t="shared" si="537"/>
        <v>1317</v>
      </c>
      <c r="AG369" s="53">
        <f t="shared" si="538"/>
        <v>11188.5</v>
      </c>
      <c r="AH369" s="53">
        <f t="shared" si="539"/>
        <v>73899.791252053517</v>
      </c>
      <c r="AI369" s="53">
        <f t="shared" si="605"/>
        <v>-9900.5</v>
      </c>
      <c r="AJ369" s="469">
        <v>21856.141800000001</v>
      </c>
      <c r="AK369" s="469">
        <v>42143.14945205352</v>
      </c>
      <c r="AL369" s="469">
        <v>0</v>
      </c>
      <c r="AM369" s="470">
        <f t="shared" si="540"/>
        <v>63999.291252053517</v>
      </c>
      <c r="AN369" s="53">
        <f t="shared" si="541"/>
        <v>73899.791252053517</v>
      </c>
      <c r="AO369" s="382">
        <f t="shared" si="542"/>
        <v>3</v>
      </c>
      <c r="AP369">
        <v>3</v>
      </c>
      <c r="AQ369" s="383">
        <f t="shared" si="543"/>
        <v>55658</v>
      </c>
      <c r="AR369" s="383">
        <f t="shared" si="544"/>
        <v>-65558.5</v>
      </c>
      <c r="AS369" s="383">
        <f t="shared" si="545"/>
        <v>190</v>
      </c>
      <c r="AT369" s="383">
        <f t="shared" si="546"/>
        <v>65558.5</v>
      </c>
      <c r="AU369" s="383">
        <f t="shared" si="547"/>
        <v>0</v>
      </c>
      <c r="AV369" s="383">
        <f t="shared" si="548"/>
        <v>1</v>
      </c>
      <c r="AW369" s="383">
        <f t="shared" si="549"/>
        <v>0</v>
      </c>
      <c r="AX369" s="383">
        <f t="shared" si="550"/>
        <v>1</v>
      </c>
      <c r="AY369" s="383">
        <f t="shared" si="551"/>
        <v>190</v>
      </c>
      <c r="AZ369">
        <f t="shared" si="552"/>
        <v>0</v>
      </c>
      <c r="BA369">
        <f t="shared" si="553"/>
        <v>0</v>
      </c>
      <c r="BB369" s="383">
        <f t="shared" si="554"/>
        <v>0</v>
      </c>
      <c r="BC369" s="384">
        <f t="shared" si="610"/>
        <v>190</v>
      </c>
      <c r="BD369" s="384">
        <f t="shared" si="611"/>
        <v>21987.5</v>
      </c>
      <c r="BE369" s="384">
        <f t="shared" si="612"/>
        <v>5170</v>
      </c>
      <c r="BF369" s="384">
        <f t="shared" si="630"/>
        <v>15805</v>
      </c>
      <c r="BG369" s="384">
        <f t="shared" si="631"/>
        <v>1</v>
      </c>
      <c r="BH369" s="384">
        <f t="shared" si="632"/>
        <v>0</v>
      </c>
      <c r="BI369" s="384">
        <f t="shared" si="633"/>
        <v>0</v>
      </c>
      <c r="BJ369" s="384">
        <f t="shared" si="634"/>
        <v>1317</v>
      </c>
      <c r="BK369" s="384">
        <f t="shared" si="635"/>
        <v>11188.5</v>
      </c>
      <c r="BL369" s="474">
        <f t="shared" si="555"/>
        <v>65368.5</v>
      </c>
      <c r="BM369" s="409">
        <f t="shared" si="556"/>
        <v>73899.791252053517</v>
      </c>
      <c r="BN369" s="473">
        <f t="shared" si="557"/>
        <v>55468</v>
      </c>
      <c r="BO369" s="387">
        <f t="shared" si="558"/>
        <v>1</v>
      </c>
      <c r="BP369" s="387">
        <f t="shared" si="559"/>
        <v>0</v>
      </c>
      <c r="BQ369" s="388">
        <f t="shared" si="560"/>
        <v>0</v>
      </c>
      <c r="BR369" s="389">
        <f t="shared" si="561"/>
        <v>9900.5</v>
      </c>
      <c r="BS369" s="390">
        <f t="shared" si="562"/>
        <v>190</v>
      </c>
      <c r="BT369" s="391">
        <f t="shared" si="616"/>
        <v>0</v>
      </c>
      <c r="BU369" s="391">
        <f t="shared" si="616"/>
        <v>0</v>
      </c>
      <c r="BV369" s="391">
        <f t="shared" si="616"/>
        <v>0</v>
      </c>
      <c r="BW369" s="391">
        <f t="shared" si="616"/>
        <v>190</v>
      </c>
      <c r="BX369" s="391">
        <f t="shared" si="531"/>
        <v>0</v>
      </c>
      <c r="BY369" s="391">
        <f t="shared" si="531"/>
        <v>0</v>
      </c>
      <c r="BZ369" s="391">
        <f t="shared" si="531"/>
        <v>0</v>
      </c>
      <c r="CA369" s="391">
        <f t="shared" si="531"/>
        <v>0</v>
      </c>
      <c r="CB369" s="391">
        <f t="shared" si="563"/>
        <v>0</v>
      </c>
      <c r="CC369" s="391">
        <f t="shared" si="563"/>
        <v>0</v>
      </c>
      <c r="CD369" s="392">
        <f t="shared" si="564"/>
        <v>0</v>
      </c>
      <c r="CE369" s="393">
        <f t="shared" si="565"/>
        <v>21987.5</v>
      </c>
      <c r="CF369" s="392">
        <f t="shared" si="624"/>
        <v>0</v>
      </c>
      <c r="CG369" s="392">
        <f t="shared" si="625"/>
        <v>0</v>
      </c>
      <c r="CH369" s="392">
        <f t="shared" si="626"/>
        <v>21987.5</v>
      </c>
      <c r="CI369" s="392">
        <f t="shared" si="619"/>
        <v>0</v>
      </c>
      <c r="CJ369" s="392">
        <f t="shared" si="619"/>
        <v>0</v>
      </c>
      <c r="CK369" s="392">
        <f t="shared" si="619"/>
        <v>0</v>
      </c>
      <c r="CL369" s="392">
        <f t="shared" si="523"/>
        <v>0</v>
      </c>
      <c r="CM369" s="392">
        <f t="shared" si="566"/>
        <v>0</v>
      </c>
      <c r="CN369" s="392">
        <f t="shared" si="567"/>
        <v>0</v>
      </c>
      <c r="CO369" s="394">
        <f t="shared" si="568"/>
        <v>0</v>
      </c>
      <c r="CP369" s="394">
        <f t="shared" si="568"/>
        <v>0</v>
      </c>
      <c r="CQ369" s="395">
        <f t="shared" si="569"/>
        <v>5170</v>
      </c>
      <c r="CR369" s="394">
        <f t="shared" si="646"/>
        <v>0</v>
      </c>
      <c r="CS369" s="394">
        <f t="shared" si="646"/>
        <v>5170</v>
      </c>
      <c r="CT369" s="394">
        <f t="shared" si="646"/>
        <v>0</v>
      </c>
      <c r="CU369" s="394">
        <f t="shared" si="644"/>
        <v>0</v>
      </c>
      <c r="CV369" s="394">
        <f t="shared" si="644"/>
        <v>0</v>
      </c>
      <c r="CW369" s="394">
        <f t="shared" si="644"/>
        <v>0</v>
      </c>
      <c r="CX369" s="396">
        <f t="shared" si="570"/>
        <v>0</v>
      </c>
      <c r="CY369" s="396">
        <f t="shared" si="570"/>
        <v>0</v>
      </c>
      <c r="CZ369" s="397">
        <f t="shared" si="571"/>
        <v>0</v>
      </c>
      <c r="DA369" s="397">
        <f t="shared" si="571"/>
        <v>0</v>
      </c>
      <c r="DB369" s="397">
        <f t="shared" si="571"/>
        <v>0</v>
      </c>
      <c r="DC369" s="397">
        <f t="shared" si="572"/>
        <v>15805</v>
      </c>
      <c r="DD369" s="397">
        <f t="shared" si="642"/>
        <v>15805</v>
      </c>
      <c r="DE369" s="397">
        <f t="shared" si="642"/>
        <v>0</v>
      </c>
      <c r="DF369" s="397">
        <f t="shared" si="642"/>
        <v>0</v>
      </c>
      <c r="DG369" s="397">
        <f t="shared" si="642"/>
        <v>0</v>
      </c>
      <c r="DH369" s="397">
        <f t="shared" si="642"/>
        <v>0</v>
      </c>
      <c r="DI369" s="398">
        <f t="shared" si="573"/>
        <v>0</v>
      </c>
      <c r="DJ369" s="398">
        <f t="shared" si="573"/>
        <v>0</v>
      </c>
      <c r="DK369" s="399">
        <f t="shared" si="574"/>
        <v>0</v>
      </c>
      <c r="DL369" s="399">
        <f t="shared" si="574"/>
        <v>0</v>
      </c>
      <c r="DM369" s="399">
        <f t="shared" si="574"/>
        <v>0</v>
      </c>
      <c r="DN369" s="399">
        <f t="shared" si="533"/>
        <v>0</v>
      </c>
      <c r="DO369" s="399">
        <f t="shared" si="575"/>
        <v>-65558.5</v>
      </c>
      <c r="DP369" s="399">
        <f t="shared" si="576"/>
        <v>0</v>
      </c>
      <c r="DQ369" s="399">
        <f t="shared" si="576"/>
        <v>0</v>
      </c>
      <c r="DR369" s="399">
        <f t="shared" si="576"/>
        <v>0</v>
      </c>
      <c r="DS369" s="399">
        <f t="shared" si="534"/>
        <v>0</v>
      </c>
      <c r="DT369" s="400">
        <f t="shared" si="577"/>
        <v>0</v>
      </c>
      <c r="DU369" s="400">
        <f t="shared" si="577"/>
        <v>0</v>
      </c>
      <c r="DV369" s="386">
        <f t="shared" si="643"/>
        <v>0</v>
      </c>
      <c r="DW369" s="386">
        <f t="shared" si="643"/>
        <v>0</v>
      </c>
      <c r="DX369" s="386">
        <f t="shared" si="643"/>
        <v>0</v>
      </c>
      <c r="DY369" s="386">
        <f t="shared" si="643"/>
        <v>0</v>
      </c>
      <c r="DZ369" s="386">
        <f t="shared" si="643"/>
        <v>0</v>
      </c>
      <c r="EA369" s="401">
        <f t="shared" si="578"/>
        <v>0</v>
      </c>
      <c r="EB369" s="386">
        <f t="shared" si="579"/>
        <v>0</v>
      </c>
      <c r="EC369" s="386">
        <f t="shared" si="579"/>
        <v>0</v>
      </c>
      <c r="ED369" s="386">
        <f t="shared" si="579"/>
        <v>0</v>
      </c>
      <c r="EE369" s="385">
        <f t="shared" si="580"/>
        <v>0</v>
      </c>
      <c r="EF369" s="385">
        <f t="shared" si="580"/>
        <v>0</v>
      </c>
      <c r="EG369" s="402">
        <f t="shared" si="647"/>
        <v>0</v>
      </c>
      <c r="EH369" s="402">
        <f t="shared" si="647"/>
        <v>0</v>
      </c>
      <c r="EI369" s="402">
        <f t="shared" si="647"/>
        <v>0</v>
      </c>
      <c r="EJ369" s="402">
        <f t="shared" si="645"/>
        <v>0</v>
      </c>
      <c r="EK369" s="402">
        <f t="shared" si="645"/>
        <v>0</v>
      </c>
      <c r="EL369" s="402">
        <f t="shared" si="645"/>
        <v>0</v>
      </c>
      <c r="EM369" s="402">
        <f t="shared" si="581"/>
        <v>0</v>
      </c>
      <c r="EN369" s="402">
        <f t="shared" si="582"/>
        <v>0</v>
      </c>
      <c r="EO369" s="402">
        <f t="shared" si="582"/>
        <v>0</v>
      </c>
      <c r="EP369" s="402">
        <f t="shared" si="583"/>
        <v>0</v>
      </c>
      <c r="EQ369" s="402">
        <f t="shared" si="584"/>
        <v>0</v>
      </c>
      <c r="ER369" s="394">
        <f t="shared" si="627"/>
        <v>0</v>
      </c>
      <c r="ES369" s="394">
        <f t="shared" si="628"/>
        <v>0</v>
      </c>
      <c r="ET369" s="394">
        <f t="shared" si="629"/>
        <v>0</v>
      </c>
      <c r="EU369" s="394">
        <f t="shared" si="620"/>
        <v>0</v>
      </c>
      <c r="EV369" s="394">
        <f t="shared" si="620"/>
        <v>1317</v>
      </c>
      <c r="EW369" s="394">
        <f t="shared" si="620"/>
        <v>0</v>
      </c>
      <c r="EX369" s="394">
        <f t="shared" si="524"/>
        <v>0</v>
      </c>
      <c r="EY369" s="403">
        <f t="shared" si="585"/>
        <v>1317</v>
      </c>
      <c r="EZ369" s="394">
        <f t="shared" si="586"/>
        <v>0</v>
      </c>
      <c r="FA369" s="396">
        <f t="shared" si="587"/>
        <v>0</v>
      </c>
      <c r="FB369" s="396">
        <f t="shared" si="587"/>
        <v>0</v>
      </c>
      <c r="FC369" s="404">
        <f t="shared" si="617"/>
        <v>0</v>
      </c>
      <c r="FD369" s="404">
        <f t="shared" si="617"/>
        <v>0</v>
      </c>
      <c r="FE369" s="404">
        <f t="shared" si="617"/>
        <v>0</v>
      </c>
      <c r="FF369" s="404">
        <f t="shared" si="617"/>
        <v>0</v>
      </c>
      <c r="FG369" s="404">
        <f t="shared" si="532"/>
        <v>11188.5</v>
      </c>
      <c r="FH369" s="404">
        <f t="shared" si="532"/>
        <v>0</v>
      </c>
      <c r="FI369" s="404">
        <f t="shared" si="532"/>
        <v>0</v>
      </c>
      <c r="FJ369" s="404">
        <f t="shared" si="532"/>
        <v>0</v>
      </c>
      <c r="FK369" s="392">
        <f t="shared" si="588"/>
        <v>11188.5</v>
      </c>
      <c r="FL369" s="384">
        <f t="shared" si="589"/>
        <v>0</v>
      </c>
      <c r="FM369" s="384">
        <f t="shared" si="589"/>
        <v>0</v>
      </c>
      <c r="FN369" s="405">
        <f t="shared" si="613"/>
        <v>0</v>
      </c>
      <c r="FO369" s="405">
        <f t="shared" si="614"/>
        <v>0</v>
      </c>
      <c r="FP369" s="405">
        <f t="shared" si="615"/>
        <v>0</v>
      </c>
      <c r="FQ369" s="405">
        <f t="shared" si="636"/>
        <v>0</v>
      </c>
      <c r="FR369" s="405">
        <f t="shared" si="637"/>
        <v>9900.5</v>
      </c>
      <c r="FS369" s="405">
        <f t="shared" si="638"/>
        <v>0</v>
      </c>
      <c r="FT369" s="405">
        <f t="shared" si="639"/>
        <v>0</v>
      </c>
      <c r="FU369" s="405">
        <f t="shared" si="640"/>
        <v>0</v>
      </c>
      <c r="FV369" s="405">
        <f t="shared" si="641"/>
        <v>0</v>
      </c>
      <c r="FW369" s="397">
        <f t="shared" si="590"/>
        <v>73899.791252053517</v>
      </c>
      <c r="FX369" s="406">
        <f t="shared" si="591"/>
        <v>63999.291252053517</v>
      </c>
      <c r="FY369" s="331">
        <f t="shared" si="592"/>
        <v>63999.291252053517</v>
      </c>
      <c r="FZ369" s="382">
        <f t="shared" si="593"/>
        <v>0</v>
      </c>
      <c r="GA369" s="331">
        <f t="shared" si="594"/>
        <v>0</v>
      </c>
      <c r="GB369" s="407">
        <f t="shared" si="595"/>
        <v>0</v>
      </c>
      <c r="GC369" s="407">
        <f t="shared" si="596"/>
        <v>0</v>
      </c>
      <c r="GD369" s="407">
        <f t="shared" si="597"/>
        <v>0</v>
      </c>
      <c r="GE369" s="407">
        <f t="shared" si="598"/>
        <v>0</v>
      </c>
      <c r="GF369" s="407">
        <f t="shared" si="599"/>
        <v>0</v>
      </c>
      <c r="GG369" s="407">
        <f t="shared" si="600"/>
        <v>0</v>
      </c>
      <c r="GH369" s="407">
        <f t="shared" si="601"/>
        <v>0</v>
      </c>
      <c r="GI369" s="407">
        <f t="shared" si="602"/>
        <v>0</v>
      </c>
      <c r="GJ369">
        <f t="shared" si="603"/>
        <v>0</v>
      </c>
      <c r="GK369" s="382">
        <f t="shared" si="604"/>
        <v>0</v>
      </c>
      <c r="GL369">
        <v>3</v>
      </c>
      <c r="GM369">
        <f t="shared" si="609"/>
        <v>190</v>
      </c>
      <c r="GN369">
        <f t="shared" si="609"/>
        <v>21987.5</v>
      </c>
      <c r="GO369">
        <f t="shared" si="609"/>
        <v>5170</v>
      </c>
      <c r="GP369">
        <f t="shared" si="609"/>
        <v>15805</v>
      </c>
      <c r="GQ369">
        <f t="shared" si="609"/>
        <v>0</v>
      </c>
      <c r="GR369">
        <f t="shared" si="608"/>
        <v>0</v>
      </c>
      <c r="GS369">
        <f t="shared" si="608"/>
        <v>0</v>
      </c>
      <c r="GT369">
        <f t="shared" si="608"/>
        <v>1317</v>
      </c>
      <c r="GU369">
        <f t="shared" si="608"/>
        <v>11188.5</v>
      </c>
      <c r="GV369">
        <f t="shared" si="608"/>
        <v>73899.791252053517</v>
      </c>
    </row>
    <row r="370" spans="1:204" customFormat="1" x14ac:dyDescent="0.25">
      <c r="A370" s="378" t="s">
        <v>1536</v>
      </c>
      <c r="B370" s="32" t="s">
        <v>1534</v>
      </c>
      <c r="C370" t="s">
        <v>896</v>
      </c>
      <c r="D370">
        <v>4</v>
      </c>
      <c r="E370" s="379">
        <v>1602</v>
      </c>
      <c r="F370" s="379">
        <v>1452</v>
      </c>
      <c r="G370" s="379">
        <v>152</v>
      </c>
      <c r="H370" s="379">
        <v>313666.5</v>
      </c>
      <c r="I370" s="379">
        <v>1155</v>
      </c>
      <c r="J370" s="379">
        <v>2103</v>
      </c>
      <c r="K370" s="379">
        <v>158598.5</v>
      </c>
      <c r="L370" s="379">
        <v>134</v>
      </c>
      <c r="M370" s="380">
        <v>0</v>
      </c>
      <c r="N370" s="381">
        <f t="shared" si="535"/>
        <v>478863</v>
      </c>
      <c r="O370" s="379">
        <v>11076</v>
      </c>
      <c r="P370" s="379">
        <v>4167</v>
      </c>
      <c r="Q370" s="379">
        <v>140</v>
      </c>
      <c r="R370" s="379">
        <v>255674.5</v>
      </c>
      <c r="S370" s="379">
        <v>2630</v>
      </c>
      <c r="T370" s="379">
        <v>5280</v>
      </c>
      <c r="U370" s="379">
        <v>38741.5</v>
      </c>
      <c r="V370" s="379">
        <v>50</v>
      </c>
      <c r="W370" s="480">
        <f>(VLOOKUP(A370,'[1]floresta plant'!$B$520:$F$554,5,0))*1000</f>
        <v>0</v>
      </c>
      <c r="X370" s="24">
        <f t="shared" si="536"/>
        <v>317759</v>
      </c>
      <c r="Y370" s="53">
        <f t="shared" si="621"/>
        <v>-12</v>
      </c>
      <c r="Z370" s="53">
        <f t="shared" si="622"/>
        <v>-57992</v>
      </c>
      <c r="AA370" s="53">
        <f t="shared" si="623"/>
        <v>1475</v>
      </c>
      <c r="AB370" s="53">
        <f t="shared" si="618"/>
        <v>3177</v>
      </c>
      <c r="AC370" s="53">
        <f t="shared" si="618"/>
        <v>-119857</v>
      </c>
      <c r="AD370" s="53">
        <f t="shared" si="618"/>
        <v>-84</v>
      </c>
      <c r="AE370" s="53">
        <f t="shared" si="519"/>
        <v>0</v>
      </c>
      <c r="AF370" s="53">
        <f t="shared" si="537"/>
        <v>2715</v>
      </c>
      <c r="AG370" s="53">
        <f t="shared" si="538"/>
        <v>9474</v>
      </c>
      <c r="AH370" s="53">
        <f t="shared" si="539"/>
        <v>257110.29437950032</v>
      </c>
      <c r="AI370" s="53">
        <f t="shared" si="605"/>
        <v>-161104</v>
      </c>
      <c r="AJ370" s="469">
        <v>0</v>
      </c>
      <c r="AK370" s="469">
        <v>96006.294379500308</v>
      </c>
      <c r="AL370" s="469">
        <v>0</v>
      </c>
      <c r="AM370" s="470">
        <f t="shared" si="540"/>
        <v>96006.294379500308</v>
      </c>
      <c r="AN370" s="53">
        <f t="shared" si="541"/>
        <v>257110.29437950032</v>
      </c>
      <c r="AO370" s="382">
        <f t="shared" si="542"/>
        <v>3</v>
      </c>
      <c r="AP370">
        <v>3</v>
      </c>
      <c r="AQ370" s="383">
        <f t="shared" si="543"/>
        <v>16841</v>
      </c>
      <c r="AR370" s="383">
        <f t="shared" si="544"/>
        <v>-177945</v>
      </c>
      <c r="AS370" s="383">
        <f t="shared" si="545"/>
        <v>0</v>
      </c>
      <c r="AT370" s="383">
        <f t="shared" si="546"/>
        <v>177933</v>
      </c>
      <c r="AU370" s="383">
        <f t="shared" si="547"/>
        <v>0</v>
      </c>
      <c r="AV370" s="383">
        <f t="shared" si="548"/>
        <v>1</v>
      </c>
      <c r="AW370" s="383">
        <f t="shared" si="549"/>
        <v>0</v>
      </c>
      <c r="AX370" s="383">
        <f t="shared" si="550"/>
        <v>1</v>
      </c>
      <c r="AY370" s="383">
        <f t="shared" si="551"/>
        <v>0</v>
      </c>
      <c r="AZ370">
        <f t="shared" si="552"/>
        <v>0</v>
      </c>
      <c r="BA370">
        <f t="shared" si="553"/>
        <v>0</v>
      </c>
      <c r="BB370" s="383">
        <f t="shared" si="554"/>
        <v>0</v>
      </c>
      <c r="BC370" s="384">
        <f t="shared" ref="BC370:BK398" si="648">IF(Y370&gt;0,Y370,IF(Y370=0,0,Y370/$AR370))</f>
        <v>6.7436567478715328E-5</v>
      </c>
      <c r="BD370" s="384">
        <f t="shared" si="648"/>
        <v>0.32589845176880494</v>
      </c>
      <c r="BE370" s="384">
        <f t="shared" si="648"/>
        <v>1475</v>
      </c>
      <c r="BF370" s="384">
        <f t="shared" si="648"/>
        <v>3177</v>
      </c>
      <c r="BG370" s="384">
        <f t="shared" si="648"/>
        <v>0.67356205569136529</v>
      </c>
      <c r="BH370" s="384">
        <f t="shared" si="648"/>
        <v>4.7205597235100731E-4</v>
      </c>
      <c r="BI370" s="384">
        <f t="shared" si="648"/>
        <v>0</v>
      </c>
      <c r="BJ370" s="384">
        <f t="shared" si="648"/>
        <v>2715</v>
      </c>
      <c r="BK370" s="384">
        <f t="shared" si="648"/>
        <v>9474</v>
      </c>
      <c r="BL370" s="474">
        <f t="shared" si="555"/>
        <v>177945</v>
      </c>
      <c r="BM370" s="409">
        <f t="shared" si="556"/>
        <v>257110.29437950032</v>
      </c>
      <c r="BN370" s="473">
        <f t="shared" si="557"/>
        <v>16841</v>
      </c>
      <c r="BO370" s="387">
        <f t="shared" si="558"/>
        <v>1</v>
      </c>
      <c r="BP370" s="387">
        <f t="shared" si="559"/>
        <v>0</v>
      </c>
      <c r="BQ370" s="388">
        <f t="shared" si="560"/>
        <v>0</v>
      </c>
      <c r="BR370" s="389">
        <f t="shared" si="561"/>
        <v>161104</v>
      </c>
      <c r="BS370" s="390">
        <f t="shared" si="562"/>
        <v>-12</v>
      </c>
      <c r="BT370" s="391">
        <f t="shared" si="616"/>
        <v>0</v>
      </c>
      <c r="BU370" s="391">
        <f t="shared" si="616"/>
        <v>0</v>
      </c>
      <c r="BV370" s="391">
        <f t="shared" si="616"/>
        <v>0</v>
      </c>
      <c r="BW370" s="391">
        <f t="shared" si="616"/>
        <v>0</v>
      </c>
      <c r="BX370" s="391">
        <f t="shared" si="531"/>
        <v>0</v>
      </c>
      <c r="BY370" s="391">
        <f t="shared" si="531"/>
        <v>0</v>
      </c>
      <c r="BZ370" s="391">
        <f t="shared" si="531"/>
        <v>0</v>
      </c>
      <c r="CA370" s="391">
        <f t="shared" si="531"/>
        <v>0</v>
      </c>
      <c r="CB370" s="391">
        <f t="shared" si="563"/>
        <v>0</v>
      </c>
      <c r="CC370" s="391">
        <f t="shared" si="563"/>
        <v>0</v>
      </c>
      <c r="CD370" s="392">
        <f t="shared" si="564"/>
        <v>0</v>
      </c>
      <c r="CE370" s="393">
        <f t="shared" si="565"/>
        <v>-57992</v>
      </c>
      <c r="CF370" s="392">
        <f t="shared" si="624"/>
        <v>0</v>
      </c>
      <c r="CG370" s="392">
        <f t="shared" si="625"/>
        <v>0</v>
      </c>
      <c r="CH370" s="392">
        <f t="shared" si="626"/>
        <v>0</v>
      </c>
      <c r="CI370" s="392">
        <f t="shared" si="619"/>
        <v>0</v>
      </c>
      <c r="CJ370" s="392">
        <f t="shared" si="619"/>
        <v>0</v>
      </c>
      <c r="CK370" s="392">
        <f t="shared" si="619"/>
        <v>0</v>
      </c>
      <c r="CL370" s="392">
        <f t="shared" si="523"/>
        <v>0</v>
      </c>
      <c r="CM370" s="392">
        <f t="shared" si="566"/>
        <v>0</v>
      </c>
      <c r="CN370" s="392">
        <f t="shared" si="567"/>
        <v>0</v>
      </c>
      <c r="CO370" s="394">
        <f t="shared" si="568"/>
        <v>9.9468937031105112E-2</v>
      </c>
      <c r="CP370" s="394">
        <f t="shared" si="568"/>
        <v>480.70021635898729</v>
      </c>
      <c r="CQ370" s="395">
        <f t="shared" si="569"/>
        <v>1475</v>
      </c>
      <c r="CR370" s="394">
        <f t="shared" si="646"/>
        <v>0</v>
      </c>
      <c r="CS370" s="394">
        <f t="shared" si="646"/>
        <v>993.50403214476376</v>
      </c>
      <c r="CT370" s="394">
        <f t="shared" si="646"/>
        <v>0.69628255921773574</v>
      </c>
      <c r="CU370" s="394">
        <f t="shared" si="644"/>
        <v>0</v>
      </c>
      <c r="CV370" s="394">
        <f t="shared" si="644"/>
        <v>0</v>
      </c>
      <c r="CW370" s="394">
        <f t="shared" si="644"/>
        <v>0</v>
      </c>
      <c r="CX370" s="396">
        <f t="shared" si="570"/>
        <v>0</v>
      </c>
      <c r="CY370" s="396">
        <f t="shared" si="570"/>
        <v>0</v>
      </c>
      <c r="CZ370" s="397">
        <f t="shared" si="571"/>
        <v>0.21424597487987859</v>
      </c>
      <c r="DA370" s="397">
        <f t="shared" si="571"/>
        <v>1035.3793812694933</v>
      </c>
      <c r="DB370" s="397">
        <f t="shared" si="571"/>
        <v>0</v>
      </c>
      <c r="DC370" s="397">
        <f t="shared" si="572"/>
        <v>3177</v>
      </c>
      <c r="DD370" s="397">
        <f t="shared" si="642"/>
        <v>2139.9066509314675</v>
      </c>
      <c r="DE370" s="397">
        <f t="shared" si="642"/>
        <v>1.4997218241591501</v>
      </c>
      <c r="DF370" s="397">
        <f t="shared" si="642"/>
        <v>0</v>
      </c>
      <c r="DG370" s="397">
        <f t="shared" si="642"/>
        <v>0</v>
      </c>
      <c r="DH370" s="397">
        <f t="shared" si="642"/>
        <v>0</v>
      </c>
      <c r="DI370" s="398">
        <f t="shared" si="573"/>
        <v>0</v>
      </c>
      <c r="DJ370" s="398">
        <f t="shared" si="573"/>
        <v>0</v>
      </c>
      <c r="DK370" s="399">
        <f t="shared" si="574"/>
        <v>0</v>
      </c>
      <c r="DL370" s="399">
        <f t="shared" si="574"/>
        <v>0</v>
      </c>
      <c r="DM370" s="399">
        <f t="shared" si="574"/>
        <v>0</v>
      </c>
      <c r="DN370" s="399">
        <f t="shared" si="533"/>
        <v>0</v>
      </c>
      <c r="DO370" s="399">
        <f t="shared" si="575"/>
        <v>-119857</v>
      </c>
      <c r="DP370" s="399">
        <f t="shared" si="576"/>
        <v>0</v>
      </c>
      <c r="DQ370" s="399">
        <f t="shared" si="576"/>
        <v>0</v>
      </c>
      <c r="DR370" s="399">
        <f t="shared" si="576"/>
        <v>0</v>
      </c>
      <c r="DS370" s="399">
        <f t="shared" si="534"/>
        <v>0</v>
      </c>
      <c r="DT370" s="400">
        <f t="shared" si="577"/>
        <v>0</v>
      </c>
      <c r="DU370" s="400">
        <f t="shared" si="577"/>
        <v>0</v>
      </c>
      <c r="DV370" s="386">
        <f t="shared" si="643"/>
        <v>0</v>
      </c>
      <c r="DW370" s="386">
        <f t="shared" si="643"/>
        <v>0</v>
      </c>
      <c r="DX370" s="386">
        <f t="shared" si="643"/>
        <v>0</v>
      </c>
      <c r="DY370" s="386">
        <f t="shared" si="643"/>
        <v>0</v>
      </c>
      <c r="DZ370" s="386">
        <f t="shared" si="643"/>
        <v>0</v>
      </c>
      <c r="EA370" s="401">
        <f t="shared" si="578"/>
        <v>-84</v>
      </c>
      <c r="EB370" s="386">
        <f t="shared" si="579"/>
        <v>0</v>
      </c>
      <c r="EC370" s="386">
        <f t="shared" si="579"/>
        <v>0</v>
      </c>
      <c r="ED370" s="386">
        <f t="shared" si="579"/>
        <v>0</v>
      </c>
      <c r="EE370" s="385">
        <f t="shared" si="580"/>
        <v>0</v>
      </c>
      <c r="EF370" s="385">
        <f t="shared" si="580"/>
        <v>0</v>
      </c>
      <c r="EG370" s="402">
        <f t="shared" si="647"/>
        <v>0</v>
      </c>
      <c r="EH370" s="402">
        <f t="shared" si="647"/>
        <v>0</v>
      </c>
      <c r="EI370" s="402">
        <f t="shared" si="647"/>
        <v>0</v>
      </c>
      <c r="EJ370" s="402">
        <f t="shared" si="645"/>
        <v>0</v>
      </c>
      <c r="EK370" s="402">
        <f t="shared" si="645"/>
        <v>0</v>
      </c>
      <c r="EL370" s="402">
        <f t="shared" si="645"/>
        <v>0</v>
      </c>
      <c r="EM370" s="402">
        <f t="shared" si="581"/>
        <v>0</v>
      </c>
      <c r="EN370" s="402">
        <f t="shared" si="582"/>
        <v>0</v>
      </c>
      <c r="EO370" s="402">
        <f t="shared" si="582"/>
        <v>0</v>
      </c>
      <c r="EP370" s="402">
        <f t="shared" si="583"/>
        <v>0</v>
      </c>
      <c r="EQ370" s="402">
        <f t="shared" si="584"/>
        <v>0</v>
      </c>
      <c r="ER370" s="394">
        <f t="shared" si="627"/>
        <v>0.18309028070471212</v>
      </c>
      <c r="ES370" s="394">
        <f t="shared" si="628"/>
        <v>884.81429655230545</v>
      </c>
      <c r="ET370" s="394">
        <f t="shared" si="629"/>
        <v>0</v>
      </c>
      <c r="EU370" s="394">
        <f t="shared" si="620"/>
        <v>0</v>
      </c>
      <c r="EV370" s="394">
        <f t="shared" si="620"/>
        <v>1828.7209812020567</v>
      </c>
      <c r="EW370" s="394">
        <f t="shared" si="620"/>
        <v>1.2816319649329848</v>
      </c>
      <c r="EX370" s="394">
        <f t="shared" si="524"/>
        <v>0</v>
      </c>
      <c r="EY370" s="403">
        <f t="shared" si="585"/>
        <v>2715</v>
      </c>
      <c r="EZ370" s="394">
        <f t="shared" si="586"/>
        <v>0</v>
      </c>
      <c r="FA370" s="396">
        <f t="shared" si="587"/>
        <v>0</v>
      </c>
      <c r="FB370" s="396">
        <f t="shared" si="587"/>
        <v>0</v>
      </c>
      <c r="FC370" s="404">
        <f t="shared" si="617"/>
        <v>0.63889404029334906</v>
      </c>
      <c r="FD370" s="404">
        <f t="shared" si="617"/>
        <v>3087.5619320576579</v>
      </c>
      <c r="FE370" s="404">
        <f t="shared" si="617"/>
        <v>0</v>
      </c>
      <c r="FF370" s="404">
        <f t="shared" si="617"/>
        <v>0</v>
      </c>
      <c r="FG370" s="404">
        <f t="shared" si="532"/>
        <v>6381.3269156199949</v>
      </c>
      <c r="FH370" s="404">
        <f t="shared" si="532"/>
        <v>4.4722582820534429</v>
      </c>
      <c r="FI370" s="404">
        <f t="shared" si="532"/>
        <v>0</v>
      </c>
      <c r="FJ370" s="404">
        <f t="shared" si="532"/>
        <v>0</v>
      </c>
      <c r="FK370" s="392">
        <f t="shared" si="588"/>
        <v>9474</v>
      </c>
      <c r="FL370" s="384">
        <f t="shared" si="589"/>
        <v>0</v>
      </c>
      <c r="FM370" s="384">
        <f t="shared" si="589"/>
        <v>0</v>
      </c>
      <c r="FN370" s="405">
        <f t="shared" ref="FN370:FV398" si="649">IF($AO370=3,IF(Y370&gt;0,0,$BR370*BC370),0)</f>
        <v>10.864300767090954</v>
      </c>
      <c r="FO370" s="405">
        <f t="shared" si="649"/>
        <v>52503.544173761555</v>
      </c>
      <c r="FP370" s="405">
        <f t="shared" si="649"/>
        <v>0</v>
      </c>
      <c r="FQ370" s="405">
        <f t="shared" si="649"/>
        <v>0</v>
      </c>
      <c r="FR370" s="405">
        <f t="shared" si="649"/>
        <v>108513.54142010171</v>
      </c>
      <c r="FS370" s="405">
        <f t="shared" si="649"/>
        <v>76.050105369636682</v>
      </c>
      <c r="FT370" s="405">
        <f t="shared" si="649"/>
        <v>0</v>
      </c>
      <c r="FU370" s="405">
        <f t="shared" si="649"/>
        <v>0</v>
      </c>
      <c r="FV370" s="405">
        <f t="shared" si="649"/>
        <v>0</v>
      </c>
      <c r="FW370" s="397">
        <f t="shared" si="590"/>
        <v>257110.29437950032</v>
      </c>
      <c r="FX370" s="406">
        <f t="shared" si="591"/>
        <v>96006.294379500323</v>
      </c>
      <c r="FY370" s="331">
        <f t="shared" si="592"/>
        <v>96006.294379500323</v>
      </c>
      <c r="FZ370" s="382">
        <f t="shared" si="593"/>
        <v>0</v>
      </c>
      <c r="GA370" s="331">
        <f t="shared" si="594"/>
        <v>0</v>
      </c>
      <c r="GB370" s="407">
        <f t="shared" si="595"/>
        <v>0</v>
      </c>
      <c r="GC370" s="407">
        <f t="shared" si="596"/>
        <v>1.4203915821298096E-13</v>
      </c>
      <c r="GD370" s="407">
        <f t="shared" si="597"/>
        <v>1.0794143356918084E-13</v>
      </c>
      <c r="GE370" s="407">
        <f t="shared" si="598"/>
        <v>0</v>
      </c>
      <c r="GF370" s="407">
        <f t="shared" si="599"/>
        <v>0</v>
      </c>
      <c r="GG370" s="407">
        <f t="shared" si="600"/>
        <v>0</v>
      </c>
      <c r="GH370" s="407">
        <f t="shared" si="601"/>
        <v>4.5474735088646412E-13</v>
      </c>
      <c r="GI370" s="407">
        <f t="shared" si="602"/>
        <v>0</v>
      </c>
      <c r="GJ370">
        <f t="shared" si="603"/>
        <v>0</v>
      </c>
      <c r="GK370" s="382">
        <f t="shared" si="604"/>
        <v>7.0472794266862593E-13</v>
      </c>
      <c r="GL370">
        <v>3</v>
      </c>
      <c r="GM370">
        <f t="shared" si="609"/>
        <v>0</v>
      </c>
      <c r="GN370">
        <f t="shared" si="609"/>
        <v>0</v>
      </c>
      <c r="GO370">
        <f t="shared" si="609"/>
        <v>1475</v>
      </c>
      <c r="GP370">
        <f t="shared" si="609"/>
        <v>3177</v>
      </c>
      <c r="GQ370">
        <f t="shared" si="609"/>
        <v>0</v>
      </c>
      <c r="GR370">
        <f t="shared" si="608"/>
        <v>0</v>
      </c>
      <c r="GS370">
        <f t="shared" si="608"/>
        <v>0</v>
      </c>
      <c r="GT370">
        <f t="shared" si="608"/>
        <v>2715</v>
      </c>
      <c r="GU370">
        <f t="shared" si="608"/>
        <v>9474</v>
      </c>
      <c r="GV370">
        <f t="shared" si="608"/>
        <v>257110.29437950032</v>
      </c>
    </row>
    <row r="371" spans="1:204" customFormat="1" x14ac:dyDescent="0.25">
      <c r="A371" s="378" t="s">
        <v>1539</v>
      </c>
      <c r="B371" s="32" t="s">
        <v>1537</v>
      </c>
      <c r="C371" t="s">
        <v>896</v>
      </c>
      <c r="D371">
        <v>4</v>
      </c>
      <c r="E371" s="379">
        <v>163</v>
      </c>
      <c r="F371" s="379">
        <v>638</v>
      </c>
      <c r="G371" s="379">
        <v>55</v>
      </c>
      <c r="H371" s="379">
        <v>49641</v>
      </c>
      <c r="I371" s="379">
        <v>250</v>
      </c>
      <c r="J371" s="379">
        <v>72.5</v>
      </c>
      <c r="K371" s="379">
        <v>34750</v>
      </c>
      <c r="L371" s="379">
        <v>0</v>
      </c>
      <c r="M371" s="380">
        <v>0</v>
      </c>
      <c r="N371" s="381">
        <f t="shared" si="535"/>
        <v>85569.5</v>
      </c>
      <c r="O371" s="379">
        <v>1140</v>
      </c>
      <c r="P371" s="379">
        <v>1057</v>
      </c>
      <c r="Q371" s="379">
        <v>90</v>
      </c>
      <c r="R371" s="379">
        <v>55000</v>
      </c>
      <c r="S371" s="379">
        <v>418</v>
      </c>
      <c r="T371" s="379">
        <v>0</v>
      </c>
      <c r="U371" s="379">
        <v>12526.5</v>
      </c>
      <c r="V371" s="379">
        <v>5</v>
      </c>
      <c r="W371" s="480">
        <f>(VLOOKUP(A371,'[1]floresta plant'!$B$520:$F$554,5,0))*1000</f>
        <v>50.946695231341323</v>
      </c>
      <c r="X371" s="24">
        <f t="shared" si="536"/>
        <v>70287.446695231338</v>
      </c>
      <c r="Y371" s="53">
        <f t="shared" si="621"/>
        <v>35</v>
      </c>
      <c r="Z371" s="53">
        <f t="shared" si="622"/>
        <v>5359</v>
      </c>
      <c r="AA371" s="53">
        <f t="shared" si="623"/>
        <v>168</v>
      </c>
      <c r="AB371" s="53">
        <f t="shared" si="618"/>
        <v>-72.5</v>
      </c>
      <c r="AC371" s="53">
        <f t="shared" si="618"/>
        <v>-22223.5</v>
      </c>
      <c r="AD371" s="53">
        <f t="shared" si="618"/>
        <v>5</v>
      </c>
      <c r="AE371" s="53">
        <f t="shared" si="519"/>
        <v>50.946695231341323</v>
      </c>
      <c r="AF371" s="53">
        <f t="shared" si="537"/>
        <v>419</v>
      </c>
      <c r="AG371" s="53">
        <f t="shared" si="538"/>
        <v>977</v>
      </c>
      <c r="AH371" s="53">
        <f t="shared" si="539"/>
        <v>52707.579003225692</v>
      </c>
      <c r="AI371" s="53">
        <f t="shared" si="605"/>
        <v>-15282.053304768662</v>
      </c>
      <c r="AJ371" s="469">
        <v>13376.43835</v>
      </c>
      <c r="AK371" s="469">
        <v>24049.087348457033</v>
      </c>
      <c r="AL371" s="469">
        <v>0</v>
      </c>
      <c r="AM371" s="470">
        <f t="shared" si="540"/>
        <v>37425.52569845703</v>
      </c>
      <c r="AN371" s="53">
        <f t="shared" si="541"/>
        <v>52707.579003225692</v>
      </c>
      <c r="AO371" s="382">
        <f t="shared" si="542"/>
        <v>3</v>
      </c>
      <c r="AP371">
        <v>3</v>
      </c>
      <c r="AQ371" s="383">
        <f t="shared" si="543"/>
        <v>7013.9466952313414</v>
      </c>
      <c r="AR371" s="383">
        <f t="shared" si="544"/>
        <v>-22296</v>
      </c>
      <c r="AS371" s="383">
        <f t="shared" si="545"/>
        <v>35</v>
      </c>
      <c r="AT371" s="383">
        <f t="shared" si="546"/>
        <v>22296</v>
      </c>
      <c r="AU371" s="383">
        <f t="shared" si="547"/>
        <v>0</v>
      </c>
      <c r="AV371" s="383">
        <f t="shared" si="548"/>
        <v>1</v>
      </c>
      <c r="AW371" s="383">
        <f t="shared" si="549"/>
        <v>0</v>
      </c>
      <c r="AX371" s="383">
        <f t="shared" si="550"/>
        <v>1</v>
      </c>
      <c r="AY371" s="383">
        <f t="shared" si="551"/>
        <v>35</v>
      </c>
      <c r="AZ371">
        <f t="shared" si="552"/>
        <v>0</v>
      </c>
      <c r="BA371">
        <f t="shared" si="553"/>
        <v>0</v>
      </c>
      <c r="BB371" s="383">
        <f t="shared" si="554"/>
        <v>0</v>
      </c>
      <c r="BC371" s="384">
        <f t="shared" si="648"/>
        <v>35</v>
      </c>
      <c r="BD371" s="384">
        <f t="shared" si="648"/>
        <v>5359</v>
      </c>
      <c r="BE371" s="384">
        <f t="shared" si="648"/>
        <v>168</v>
      </c>
      <c r="BF371" s="384">
        <f t="shared" si="648"/>
        <v>3.2517043415859347E-3</v>
      </c>
      <c r="BG371" s="384">
        <f t="shared" si="648"/>
        <v>0.99674829565841405</v>
      </c>
      <c r="BH371" s="384">
        <f t="shared" si="648"/>
        <v>5</v>
      </c>
      <c r="BI371" s="384">
        <f t="shared" si="648"/>
        <v>50.946695231341323</v>
      </c>
      <c r="BJ371" s="384">
        <f t="shared" si="648"/>
        <v>419</v>
      </c>
      <c r="BK371" s="384">
        <f t="shared" si="648"/>
        <v>977</v>
      </c>
      <c r="BL371" s="474">
        <f t="shared" si="555"/>
        <v>22261</v>
      </c>
      <c r="BM371" s="409">
        <f t="shared" si="556"/>
        <v>52707.579003225692</v>
      </c>
      <c r="BN371" s="473">
        <f t="shared" si="557"/>
        <v>6978.9466952313414</v>
      </c>
      <c r="BO371" s="387">
        <f t="shared" si="558"/>
        <v>1</v>
      </c>
      <c r="BP371" s="387">
        <f t="shared" si="559"/>
        <v>0</v>
      </c>
      <c r="BQ371" s="388">
        <f t="shared" si="560"/>
        <v>0</v>
      </c>
      <c r="BR371" s="389">
        <f t="shared" si="561"/>
        <v>15282.053304768659</v>
      </c>
      <c r="BS371" s="390">
        <f t="shared" si="562"/>
        <v>35</v>
      </c>
      <c r="BT371" s="391">
        <f t="shared" si="616"/>
        <v>0</v>
      </c>
      <c r="BU371" s="391">
        <f t="shared" si="616"/>
        <v>0</v>
      </c>
      <c r="BV371" s="391">
        <f t="shared" si="616"/>
        <v>0.11380965195550771</v>
      </c>
      <c r="BW371" s="391">
        <f t="shared" si="616"/>
        <v>34.886190348044494</v>
      </c>
      <c r="BX371" s="391">
        <f t="shared" si="531"/>
        <v>0</v>
      </c>
      <c r="BY371" s="391">
        <f t="shared" si="531"/>
        <v>0</v>
      </c>
      <c r="BZ371" s="391">
        <f t="shared" si="531"/>
        <v>0</v>
      </c>
      <c r="CA371" s="391">
        <f t="shared" si="531"/>
        <v>0</v>
      </c>
      <c r="CB371" s="391">
        <f t="shared" si="563"/>
        <v>0</v>
      </c>
      <c r="CC371" s="391">
        <f t="shared" si="563"/>
        <v>0</v>
      </c>
      <c r="CD371" s="392">
        <f t="shared" si="564"/>
        <v>0</v>
      </c>
      <c r="CE371" s="393">
        <f t="shared" si="565"/>
        <v>5359</v>
      </c>
      <c r="CF371" s="392">
        <f t="shared" si="624"/>
        <v>0</v>
      </c>
      <c r="CG371" s="392">
        <f t="shared" si="625"/>
        <v>17.425883566559023</v>
      </c>
      <c r="CH371" s="392">
        <f t="shared" si="626"/>
        <v>5341.5741164334413</v>
      </c>
      <c r="CI371" s="392">
        <f t="shared" si="619"/>
        <v>0</v>
      </c>
      <c r="CJ371" s="392">
        <f t="shared" si="619"/>
        <v>0</v>
      </c>
      <c r="CK371" s="392">
        <f t="shared" si="619"/>
        <v>0</v>
      </c>
      <c r="CL371" s="392">
        <f t="shared" si="523"/>
        <v>0</v>
      </c>
      <c r="CM371" s="392">
        <f t="shared" si="566"/>
        <v>0</v>
      </c>
      <c r="CN371" s="392">
        <f t="shared" si="567"/>
        <v>0</v>
      </c>
      <c r="CO371" s="394">
        <f t="shared" si="568"/>
        <v>0</v>
      </c>
      <c r="CP371" s="394">
        <f t="shared" si="568"/>
        <v>0</v>
      </c>
      <c r="CQ371" s="395">
        <f t="shared" si="569"/>
        <v>168</v>
      </c>
      <c r="CR371" s="394">
        <f t="shared" si="646"/>
        <v>0.54628632938643706</v>
      </c>
      <c r="CS371" s="394">
        <f t="shared" si="646"/>
        <v>167.45371367061355</v>
      </c>
      <c r="CT371" s="394">
        <f t="shared" si="646"/>
        <v>0</v>
      </c>
      <c r="CU371" s="394">
        <f t="shared" si="644"/>
        <v>0</v>
      </c>
      <c r="CV371" s="394">
        <f t="shared" si="644"/>
        <v>0</v>
      </c>
      <c r="CW371" s="394">
        <f t="shared" si="644"/>
        <v>0</v>
      </c>
      <c r="CX371" s="396">
        <f t="shared" si="570"/>
        <v>0</v>
      </c>
      <c r="CY371" s="396">
        <f t="shared" si="570"/>
        <v>0</v>
      </c>
      <c r="CZ371" s="397">
        <f t="shared" si="571"/>
        <v>0</v>
      </c>
      <c r="DA371" s="397">
        <f t="shared" si="571"/>
        <v>0</v>
      </c>
      <c r="DB371" s="397">
        <f t="shared" si="571"/>
        <v>0</v>
      </c>
      <c r="DC371" s="397">
        <f t="shared" si="572"/>
        <v>-72.5</v>
      </c>
      <c r="DD371" s="397">
        <f t="shared" si="642"/>
        <v>0</v>
      </c>
      <c r="DE371" s="397">
        <f t="shared" si="642"/>
        <v>0</v>
      </c>
      <c r="DF371" s="397">
        <f t="shared" si="642"/>
        <v>0</v>
      </c>
      <c r="DG371" s="397">
        <f t="shared" si="642"/>
        <v>0</v>
      </c>
      <c r="DH371" s="397">
        <f t="shared" si="642"/>
        <v>0</v>
      </c>
      <c r="DI371" s="398">
        <f t="shared" si="573"/>
        <v>0</v>
      </c>
      <c r="DJ371" s="398">
        <f t="shared" si="573"/>
        <v>0</v>
      </c>
      <c r="DK371" s="399">
        <f t="shared" si="574"/>
        <v>0</v>
      </c>
      <c r="DL371" s="399">
        <f t="shared" si="574"/>
        <v>0</v>
      </c>
      <c r="DM371" s="399">
        <f t="shared" si="574"/>
        <v>0</v>
      </c>
      <c r="DN371" s="399">
        <f t="shared" si="533"/>
        <v>0</v>
      </c>
      <c r="DO371" s="399">
        <f t="shared" si="575"/>
        <v>-22223.5</v>
      </c>
      <c r="DP371" s="399">
        <f t="shared" si="576"/>
        <v>0</v>
      </c>
      <c r="DQ371" s="399">
        <f t="shared" si="576"/>
        <v>0</v>
      </c>
      <c r="DR371" s="399">
        <f t="shared" si="576"/>
        <v>0</v>
      </c>
      <c r="DS371" s="399">
        <f t="shared" si="534"/>
        <v>0</v>
      </c>
      <c r="DT371" s="400">
        <f t="shared" si="577"/>
        <v>0</v>
      </c>
      <c r="DU371" s="400">
        <f t="shared" si="577"/>
        <v>0</v>
      </c>
      <c r="DV371" s="386">
        <f t="shared" si="643"/>
        <v>0</v>
      </c>
      <c r="DW371" s="386">
        <f t="shared" si="643"/>
        <v>0</v>
      </c>
      <c r="DX371" s="386">
        <f t="shared" si="643"/>
        <v>0</v>
      </c>
      <c r="DY371" s="386">
        <f t="shared" si="643"/>
        <v>1.6258521707929675E-2</v>
      </c>
      <c r="DZ371" s="386">
        <f t="shared" si="643"/>
        <v>4.9837414782920701</v>
      </c>
      <c r="EA371" s="401">
        <f t="shared" si="578"/>
        <v>5</v>
      </c>
      <c r="EB371" s="386">
        <f t="shared" si="579"/>
        <v>0</v>
      </c>
      <c r="EC371" s="386">
        <f t="shared" si="579"/>
        <v>0</v>
      </c>
      <c r="ED371" s="386">
        <f t="shared" si="579"/>
        <v>0</v>
      </c>
      <c r="EE371" s="385">
        <f t="shared" si="580"/>
        <v>0</v>
      </c>
      <c r="EF371" s="385">
        <f t="shared" si="580"/>
        <v>0</v>
      </c>
      <c r="EG371" s="402">
        <f t="shared" si="647"/>
        <v>0</v>
      </c>
      <c r="EH371" s="402">
        <f t="shared" si="647"/>
        <v>0</v>
      </c>
      <c r="EI371" s="402">
        <f t="shared" si="647"/>
        <v>0</v>
      </c>
      <c r="EJ371" s="402">
        <f t="shared" si="645"/>
        <v>0.16566359007320802</v>
      </c>
      <c r="EK371" s="402">
        <f t="shared" si="645"/>
        <v>50.781031641268115</v>
      </c>
      <c r="EL371" s="402">
        <f t="shared" si="645"/>
        <v>0</v>
      </c>
      <c r="EM371" s="402">
        <f t="shared" si="581"/>
        <v>50.946695231341323</v>
      </c>
      <c r="EN371" s="402">
        <f t="shared" si="582"/>
        <v>0</v>
      </c>
      <c r="EO371" s="402">
        <f t="shared" si="582"/>
        <v>0</v>
      </c>
      <c r="EP371" s="402">
        <f t="shared" si="583"/>
        <v>0</v>
      </c>
      <c r="EQ371" s="402">
        <f t="shared" si="584"/>
        <v>0</v>
      </c>
      <c r="ER371" s="394">
        <f t="shared" si="627"/>
        <v>0</v>
      </c>
      <c r="ES371" s="394">
        <f t="shared" si="628"/>
        <v>0</v>
      </c>
      <c r="ET371" s="394">
        <f t="shared" si="629"/>
        <v>0</v>
      </c>
      <c r="EU371" s="394">
        <f t="shared" si="620"/>
        <v>1.3624641191245066</v>
      </c>
      <c r="EV371" s="394">
        <f t="shared" si="620"/>
        <v>417.63753588087548</v>
      </c>
      <c r="EW371" s="394">
        <f t="shared" si="620"/>
        <v>0</v>
      </c>
      <c r="EX371" s="394">
        <f t="shared" si="524"/>
        <v>0</v>
      </c>
      <c r="EY371" s="403">
        <f t="shared" si="585"/>
        <v>419</v>
      </c>
      <c r="EZ371" s="394">
        <f t="shared" si="586"/>
        <v>0</v>
      </c>
      <c r="FA371" s="396">
        <f t="shared" si="587"/>
        <v>0</v>
      </c>
      <c r="FB371" s="396">
        <f t="shared" si="587"/>
        <v>0</v>
      </c>
      <c r="FC371" s="404">
        <f t="shared" si="617"/>
        <v>0</v>
      </c>
      <c r="FD371" s="404">
        <f t="shared" si="617"/>
        <v>0</v>
      </c>
      <c r="FE371" s="404">
        <f t="shared" si="617"/>
        <v>0</v>
      </c>
      <c r="FF371" s="404">
        <f t="shared" si="617"/>
        <v>3.1769151417294581</v>
      </c>
      <c r="FG371" s="404">
        <f t="shared" si="532"/>
        <v>973.82308485827048</v>
      </c>
      <c r="FH371" s="404">
        <f t="shared" si="532"/>
        <v>0</v>
      </c>
      <c r="FI371" s="404">
        <f t="shared" si="532"/>
        <v>0</v>
      </c>
      <c r="FJ371" s="404">
        <f t="shared" si="532"/>
        <v>0</v>
      </c>
      <c r="FK371" s="392">
        <f t="shared" si="588"/>
        <v>977</v>
      </c>
      <c r="FL371" s="384">
        <f t="shared" si="589"/>
        <v>0</v>
      </c>
      <c r="FM371" s="384">
        <f t="shared" si="589"/>
        <v>0</v>
      </c>
      <c r="FN371" s="405">
        <f t="shared" si="649"/>
        <v>0</v>
      </c>
      <c r="FO371" s="405">
        <f t="shared" si="649"/>
        <v>0</v>
      </c>
      <c r="FP371" s="405">
        <f t="shared" si="649"/>
        <v>0</v>
      </c>
      <c r="FQ371" s="405">
        <f t="shared" si="649"/>
        <v>49.692719079463927</v>
      </c>
      <c r="FR371" s="405">
        <f t="shared" si="649"/>
        <v>15232.360585689194</v>
      </c>
      <c r="FS371" s="405">
        <f t="shared" si="649"/>
        <v>0</v>
      </c>
      <c r="FT371" s="405">
        <f t="shared" si="649"/>
        <v>0</v>
      </c>
      <c r="FU371" s="405">
        <f t="shared" si="649"/>
        <v>0</v>
      </c>
      <c r="FV371" s="405">
        <f t="shared" si="649"/>
        <v>0</v>
      </c>
      <c r="FW371" s="397">
        <f t="shared" si="590"/>
        <v>52707.579003225692</v>
      </c>
      <c r="FX371" s="406">
        <f t="shared" si="591"/>
        <v>37425.525698457037</v>
      </c>
      <c r="FY371" s="331">
        <f t="shared" si="592"/>
        <v>37425.525698457037</v>
      </c>
      <c r="FZ371" s="382">
        <f t="shared" si="593"/>
        <v>0</v>
      </c>
      <c r="GA371" s="331">
        <f t="shared" si="594"/>
        <v>0</v>
      </c>
      <c r="GB371" s="407">
        <f t="shared" si="595"/>
        <v>0</v>
      </c>
      <c r="GC371" s="407">
        <f t="shared" si="596"/>
        <v>0</v>
      </c>
      <c r="GD371" s="407">
        <f t="shared" si="597"/>
        <v>0</v>
      </c>
      <c r="GE371" s="407">
        <f t="shared" si="598"/>
        <v>0</v>
      </c>
      <c r="GF371" s="407">
        <f t="shared" si="599"/>
        <v>0</v>
      </c>
      <c r="GG371" s="407">
        <f t="shared" si="600"/>
        <v>0</v>
      </c>
      <c r="GH371" s="407">
        <f t="shared" si="601"/>
        <v>0</v>
      </c>
      <c r="GI371" s="407">
        <f t="shared" si="602"/>
        <v>1.1368683772161603E-13</v>
      </c>
      <c r="GJ371">
        <f t="shared" si="603"/>
        <v>0</v>
      </c>
      <c r="GK371" s="382">
        <f t="shared" si="604"/>
        <v>1.1368683772161603E-13</v>
      </c>
      <c r="GL371">
        <v>3</v>
      </c>
      <c r="GM371">
        <f t="shared" si="609"/>
        <v>35</v>
      </c>
      <c r="GN371">
        <f t="shared" si="609"/>
        <v>5359</v>
      </c>
      <c r="GO371">
        <f t="shared" si="609"/>
        <v>168</v>
      </c>
      <c r="GP371">
        <f t="shared" si="609"/>
        <v>0</v>
      </c>
      <c r="GQ371">
        <f t="shared" si="609"/>
        <v>0</v>
      </c>
      <c r="GR371">
        <f t="shared" si="608"/>
        <v>5</v>
      </c>
      <c r="GS371">
        <f t="shared" si="608"/>
        <v>50.946695231341323</v>
      </c>
      <c r="GT371">
        <f t="shared" si="608"/>
        <v>419</v>
      </c>
      <c r="GU371">
        <f t="shared" si="608"/>
        <v>977</v>
      </c>
      <c r="GV371">
        <f t="shared" si="608"/>
        <v>52707.579003225692</v>
      </c>
    </row>
    <row r="372" spans="1:204" customFormat="1" x14ac:dyDescent="0.25">
      <c r="A372" s="378" t="s">
        <v>1542</v>
      </c>
      <c r="B372" s="32" t="s">
        <v>1540</v>
      </c>
      <c r="C372" t="s">
        <v>896</v>
      </c>
      <c r="D372">
        <v>4</v>
      </c>
      <c r="E372" s="379">
        <v>7574</v>
      </c>
      <c r="F372" s="379">
        <v>1398.5</v>
      </c>
      <c r="G372" s="379">
        <v>2472</v>
      </c>
      <c r="H372" s="379">
        <v>58575</v>
      </c>
      <c r="I372" s="379">
        <v>9991.5</v>
      </c>
      <c r="J372" s="379">
        <v>0</v>
      </c>
      <c r="K372" s="379">
        <v>48075.5</v>
      </c>
      <c r="L372" s="379">
        <v>0</v>
      </c>
      <c r="M372" s="380">
        <v>0</v>
      </c>
      <c r="N372" s="381">
        <f t="shared" si="535"/>
        <v>128086.5</v>
      </c>
      <c r="O372" s="379">
        <v>6503</v>
      </c>
      <c r="P372" s="379">
        <v>1697.5</v>
      </c>
      <c r="Q372" s="379">
        <v>2427.5</v>
      </c>
      <c r="R372" s="379">
        <v>50690</v>
      </c>
      <c r="S372" s="379">
        <v>10220</v>
      </c>
      <c r="T372" s="379">
        <v>1350</v>
      </c>
      <c r="U372" s="379">
        <v>19432.5</v>
      </c>
      <c r="V372" s="379">
        <v>0</v>
      </c>
      <c r="W372" s="480">
        <f>(VLOOKUP(A372,'[1]floresta plant'!$B$520:$F$554,5,0))*1000</f>
        <v>0</v>
      </c>
      <c r="X372" s="24">
        <f t="shared" si="536"/>
        <v>92320.5</v>
      </c>
      <c r="Y372" s="53">
        <f t="shared" si="621"/>
        <v>-44.5</v>
      </c>
      <c r="Z372" s="53">
        <f t="shared" si="622"/>
        <v>-7885</v>
      </c>
      <c r="AA372" s="53">
        <f t="shared" si="623"/>
        <v>228.5</v>
      </c>
      <c r="AB372" s="53">
        <f t="shared" si="618"/>
        <v>1350</v>
      </c>
      <c r="AC372" s="53">
        <f t="shared" si="618"/>
        <v>-28643</v>
      </c>
      <c r="AD372" s="53">
        <f t="shared" si="618"/>
        <v>0</v>
      </c>
      <c r="AE372" s="53">
        <f t="shared" si="519"/>
        <v>0</v>
      </c>
      <c r="AF372" s="53">
        <f t="shared" si="537"/>
        <v>299</v>
      </c>
      <c r="AG372" s="53">
        <f t="shared" si="538"/>
        <v>-1071</v>
      </c>
      <c r="AH372" s="53">
        <f t="shared" si="539"/>
        <v>139464.9998941691</v>
      </c>
      <c r="AI372" s="53">
        <f t="shared" si="605"/>
        <v>-35766</v>
      </c>
      <c r="AJ372" s="469">
        <v>9814.0488999999998</v>
      </c>
      <c r="AK372" s="469">
        <v>93884.950994169092</v>
      </c>
      <c r="AL372" s="469">
        <v>0</v>
      </c>
      <c r="AM372" s="470">
        <f t="shared" si="540"/>
        <v>103698.99989416909</v>
      </c>
      <c r="AN372" s="53">
        <f t="shared" si="541"/>
        <v>139464.9998941691</v>
      </c>
      <c r="AO372" s="382">
        <f t="shared" si="542"/>
        <v>3</v>
      </c>
      <c r="AP372">
        <v>3</v>
      </c>
      <c r="AQ372" s="383">
        <f t="shared" si="543"/>
        <v>1877.5</v>
      </c>
      <c r="AR372" s="383">
        <f t="shared" si="544"/>
        <v>-37643.5</v>
      </c>
      <c r="AS372" s="383">
        <f t="shared" si="545"/>
        <v>0</v>
      </c>
      <c r="AT372" s="383">
        <f t="shared" si="546"/>
        <v>37599</v>
      </c>
      <c r="AU372" s="383">
        <f t="shared" si="547"/>
        <v>0</v>
      </c>
      <c r="AV372" s="383">
        <f t="shared" si="548"/>
        <v>1</v>
      </c>
      <c r="AW372" s="383">
        <f t="shared" si="549"/>
        <v>0</v>
      </c>
      <c r="AX372" s="383">
        <f t="shared" si="550"/>
        <v>1</v>
      </c>
      <c r="AY372" s="383">
        <f t="shared" si="551"/>
        <v>0</v>
      </c>
      <c r="AZ372">
        <f t="shared" si="552"/>
        <v>0</v>
      </c>
      <c r="BA372">
        <f t="shared" si="553"/>
        <v>0</v>
      </c>
      <c r="BB372" s="383">
        <f t="shared" si="554"/>
        <v>0</v>
      </c>
      <c r="BC372" s="384">
        <f t="shared" si="648"/>
        <v>1.1821429994554173E-3</v>
      </c>
      <c r="BD372" s="384">
        <f t="shared" si="648"/>
        <v>0.20946511349901045</v>
      </c>
      <c r="BE372" s="384">
        <f t="shared" si="648"/>
        <v>228.5</v>
      </c>
      <c r="BF372" s="384">
        <f t="shared" si="648"/>
        <v>1350</v>
      </c>
      <c r="BG372" s="384">
        <f t="shared" si="648"/>
        <v>0.76090161648093302</v>
      </c>
      <c r="BH372" s="384">
        <f t="shared" si="648"/>
        <v>0</v>
      </c>
      <c r="BI372" s="384">
        <f t="shared" si="648"/>
        <v>0</v>
      </c>
      <c r="BJ372" s="384">
        <f t="shared" si="648"/>
        <v>299</v>
      </c>
      <c r="BK372" s="384">
        <f t="shared" si="648"/>
        <v>2.8451127020601166E-2</v>
      </c>
      <c r="BL372" s="474">
        <f t="shared" si="555"/>
        <v>37643.5</v>
      </c>
      <c r="BM372" s="409">
        <f t="shared" si="556"/>
        <v>139464.9998941691</v>
      </c>
      <c r="BN372" s="473">
        <f t="shared" si="557"/>
        <v>1877.5</v>
      </c>
      <c r="BO372" s="387">
        <f t="shared" si="558"/>
        <v>1</v>
      </c>
      <c r="BP372" s="387">
        <f t="shared" si="559"/>
        <v>0</v>
      </c>
      <c r="BQ372" s="388">
        <f t="shared" si="560"/>
        <v>0</v>
      </c>
      <c r="BR372" s="389">
        <f t="shared" si="561"/>
        <v>35766</v>
      </c>
      <c r="BS372" s="390">
        <f t="shared" si="562"/>
        <v>-44.5</v>
      </c>
      <c r="BT372" s="391">
        <f t="shared" si="616"/>
        <v>0</v>
      </c>
      <c r="BU372" s="391">
        <f t="shared" si="616"/>
        <v>0</v>
      </c>
      <c r="BV372" s="391">
        <f t="shared" si="616"/>
        <v>0</v>
      </c>
      <c r="BW372" s="391">
        <f t="shared" si="616"/>
        <v>0</v>
      </c>
      <c r="BX372" s="391">
        <f t="shared" si="531"/>
        <v>0</v>
      </c>
      <c r="BY372" s="391">
        <f t="shared" si="531"/>
        <v>0</v>
      </c>
      <c r="BZ372" s="391">
        <f t="shared" si="531"/>
        <v>0</v>
      </c>
      <c r="CA372" s="391">
        <f t="shared" si="531"/>
        <v>0</v>
      </c>
      <c r="CB372" s="391">
        <f t="shared" si="563"/>
        <v>0</v>
      </c>
      <c r="CC372" s="391">
        <f t="shared" si="563"/>
        <v>0</v>
      </c>
      <c r="CD372" s="392">
        <f t="shared" si="564"/>
        <v>0</v>
      </c>
      <c r="CE372" s="393">
        <f t="shared" si="565"/>
        <v>-7885</v>
      </c>
      <c r="CF372" s="392">
        <f t="shared" si="624"/>
        <v>0</v>
      </c>
      <c r="CG372" s="392">
        <f t="shared" si="625"/>
        <v>0</v>
      </c>
      <c r="CH372" s="392">
        <f t="shared" si="626"/>
        <v>0</v>
      </c>
      <c r="CI372" s="392">
        <f t="shared" si="619"/>
        <v>0</v>
      </c>
      <c r="CJ372" s="392">
        <f t="shared" si="619"/>
        <v>0</v>
      </c>
      <c r="CK372" s="392">
        <f t="shared" si="619"/>
        <v>0</v>
      </c>
      <c r="CL372" s="392">
        <f t="shared" si="523"/>
        <v>0</v>
      </c>
      <c r="CM372" s="392">
        <f t="shared" si="566"/>
        <v>0</v>
      </c>
      <c r="CN372" s="392">
        <f t="shared" si="567"/>
        <v>0</v>
      </c>
      <c r="CO372" s="394">
        <f t="shared" si="568"/>
        <v>0.27011967537556286</v>
      </c>
      <c r="CP372" s="394">
        <f t="shared" si="568"/>
        <v>47.862778434523889</v>
      </c>
      <c r="CQ372" s="395">
        <f t="shared" si="569"/>
        <v>228.5</v>
      </c>
      <c r="CR372" s="394">
        <f t="shared" si="646"/>
        <v>0</v>
      </c>
      <c r="CS372" s="394">
        <f t="shared" si="646"/>
        <v>173.86601936589321</v>
      </c>
      <c r="CT372" s="394">
        <f t="shared" si="646"/>
        <v>0</v>
      </c>
      <c r="CU372" s="394">
        <f t="shared" si="644"/>
        <v>0</v>
      </c>
      <c r="CV372" s="394">
        <f t="shared" si="644"/>
        <v>0</v>
      </c>
      <c r="CW372" s="394">
        <f t="shared" si="644"/>
        <v>6.5010825242073667</v>
      </c>
      <c r="CX372" s="396">
        <f t="shared" si="570"/>
        <v>0</v>
      </c>
      <c r="CY372" s="396">
        <f t="shared" si="570"/>
        <v>0</v>
      </c>
      <c r="CZ372" s="397">
        <f t="shared" si="571"/>
        <v>1.5958930492648133</v>
      </c>
      <c r="DA372" s="397">
        <f t="shared" si="571"/>
        <v>282.77790322366411</v>
      </c>
      <c r="DB372" s="397">
        <f t="shared" si="571"/>
        <v>0</v>
      </c>
      <c r="DC372" s="397">
        <f t="shared" si="572"/>
        <v>1350</v>
      </c>
      <c r="DD372" s="397">
        <f t="shared" si="642"/>
        <v>1027.2171822492596</v>
      </c>
      <c r="DE372" s="397">
        <f t="shared" si="642"/>
        <v>0</v>
      </c>
      <c r="DF372" s="397">
        <f t="shared" si="642"/>
        <v>0</v>
      </c>
      <c r="DG372" s="397">
        <f t="shared" si="642"/>
        <v>0</v>
      </c>
      <c r="DH372" s="397">
        <f t="shared" si="642"/>
        <v>38.409021477811578</v>
      </c>
      <c r="DI372" s="398">
        <f t="shared" si="573"/>
        <v>0</v>
      </c>
      <c r="DJ372" s="398">
        <f t="shared" si="573"/>
        <v>0</v>
      </c>
      <c r="DK372" s="399">
        <f t="shared" si="574"/>
        <v>0</v>
      </c>
      <c r="DL372" s="399">
        <f t="shared" si="574"/>
        <v>0</v>
      </c>
      <c r="DM372" s="399">
        <f t="shared" si="574"/>
        <v>0</v>
      </c>
      <c r="DN372" s="399">
        <f t="shared" si="533"/>
        <v>0</v>
      </c>
      <c r="DO372" s="399">
        <f t="shared" si="575"/>
        <v>-28643</v>
      </c>
      <c r="DP372" s="399">
        <f t="shared" si="576"/>
        <v>0</v>
      </c>
      <c r="DQ372" s="399">
        <f t="shared" si="576"/>
        <v>0</v>
      </c>
      <c r="DR372" s="399">
        <f t="shared" si="576"/>
        <v>0</v>
      </c>
      <c r="DS372" s="399">
        <f t="shared" si="534"/>
        <v>0</v>
      </c>
      <c r="DT372" s="400">
        <f t="shared" si="577"/>
        <v>0</v>
      </c>
      <c r="DU372" s="400">
        <f t="shared" si="577"/>
        <v>0</v>
      </c>
      <c r="DV372" s="386">
        <f t="shared" si="643"/>
        <v>0</v>
      </c>
      <c r="DW372" s="386">
        <f t="shared" si="643"/>
        <v>0</v>
      </c>
      <c r="DX372" s="386">
        <f t="shared" si="643"/>
        <v>0</v>
      </c>
      <c r="DY372" s="386">
        <f t="shared" si="643"/>
        <v>0</v>
      </c>
      <c r="DZ372" s="386">
        <f t="shared" si="643"/>
        <v>0</v>
      </c>
      <c r="EA372" s="401">
        <f t="shared" si="578"/>
        <v>0</v>
      </c>
      <c r="EB372" s="386">
        <f t="shared" si="579"/>
        <v>0</v>
      </c>
      <c r="EC372" s="386">
        <f t="shared" si="579"/>
        <v>0</v>
      </c>
      <c r="ED372" s="386">
        <f t="shared" si="579"/>
        <v>0</v>
      </c>
      <c r="EE372" s="385">
        <f t="shared" si="580"/>
        <v>0</v>
      </c>
      <c r="EF372" s="385">
        <f t="shared" si="580"/>
        <v>0</v>
      </c>
      <c r="EG372" s="402">
        <f t="shared" si="647"/>
        <v>0</v>
      </c>
      <c r="EH372" s="402">
        <f t="shared" si="647"/>
        <v>0</v>
      </c>
      <c r="EI372" s="402">
        <f t="shared" si="647"/>
        <v>0</v>
      </c>
      <c r="EJ372" s="402">
        <f t="shared" si="645"/>
        <v>0</v>
      </c>
      <c r="EK372" s="402">
        <f t="shared" si="645"/>
        <v>0</v>
      </c>
      <c r="EL372" s="402">
        <f t="shared" si="645"/>
        <v>0</v>
      </c>
      <c r="EM372" s="402">
        <f t="shared" si="581"/>
        <v>0</v>
      </c>
      <c r="EN372" s="402">
        <f t="shared" si="582"/>
        <v>0</v>
      </c>
      <c r="EO372" s="402">
        <f t="shared" si="582"/>
        <v>0</v>
      </c>
      <c r="EP372" s="402">
        <f t="shared" si="583"/>
        <v>0</v>
      </c>
      <c r="EQ372" s="402">
        <f t="shared" si="584"/>
        <v>0</v>
      </c>
      <c r="ER372" s="394">
        <f t="shared" si="627"/>
        <v>0.35346075683716977</v>
      </c>
      <c r="ES372" s="394">
        <f t="shared" si="628"/>
        <v>62.630068936204125</v>
      </c>
      <c r="ET372" s="394">
        <f t="shared" si="629"/>
        <v>0</v>
      </c>
      <c r="EU372" s="394">
        <f t="shared" si="620"/>
        <v>0</v>
      </c>
      <c r="EV372" s="394">
        <f t="shared" si="620"/>
        <v>227.50958332779896</v>
      </c>
      <c r="EW372" s="394">
        <f t="shared" si="620"/>
        <v>0</v>
      </c>
      <c r="EX372" s="394">
        <f t="shared" si="524"/>
        <v>0</v>
      </c>
      <c r="EY372" s="403">
        <f t="shared" si="585"/>
        <v>299</v>
      </c>
      <c r="EZ372" s="394">
        <f t="shared" si="586"/>
        <v>8.5068869791597486</v>
      </c>
      <c r="FA372" s="396">
        <f t="shared" si="587"/>
        <v>0</v>
      </c>
      <c r="FB372" s="396">
        <f t="shared" si="587"/>
        <v>0</v>
      </c>
      <c r="FC372" s="404">
        <f t="shared" si="617"/>
        <v>0</v>
      </c>
      <c r="FD372" s="404">
        <f t="shared" si="617"/>
        <v>0</v>
      </c>
      <c r="FE372" s="404">
        <f t="shared" si="617"/>
        <v>0</v>
      </c>
      <c r="FF372" s="404">
        <f t="shared" si="617"/>
        <v>0</v>
      </c>
      <c r="FG372" s="404">
        <f t="shared" si="532"/>
        <v>0</v>
      </c>
      <c r="FH372" s="404">
        <f t="shared" si="532"/>
        <v>0</v>
      </c>
      <c r="FI372" s="404">
        <f t="shared" si="532"/>
        <v>0</v>
      </c>
      <c r="FJ372" s="404">
        <f t="shared" si="532"/>
        <v>0</v>
      </c>
      <c r="FK372" s="392">
        <f t="shared" si="588"/>
        <v>-1071</v>
      </c>
      <c r="FL372" s="384">
        <f t="shared" si="589"/>
        <v>0</v>
      </c>
      <c r="FM372" s="384">
        <f t="shared" si="589"/>
        <v>0</v>
      </c>
      <c r="FN372" s="405">
        <f t="shared" si="649"/>
        <v>42.280526518522457</v>
      </c>
      <c r="FO372" s="405">
        <f t="shared" si="649"/>
        <v>7491.7292494056082</v>
      </c>
      <c r="FP372" s="405">
        <f t="shared" si="649"/>
        <v>0</v>
      </c>
      <c r="FQ372" s="405">
        <f t="shared" si="649"/>
        <v>0</v>
      </c>
      <c r="FR372" s="405">
        <f t="shared" si="649"/>
        <v>27214.40721505705</v>
      </c>
      <c r="FS372" s="405">
        <f t="shared" si="649"/>
        <v>0</v>
      </c>
      <c r="FT372" s="405">
        <f t="shared" si="649"/>
        <v>0</v>
      </c>
      <c r="FU372" s="405">
        <f t="shared" si="649"/>
        <v>0</v>
      </c>
      <c r="FV372" s="405">
        <f t="shared" si="649"/>
        <v>1017.5830090188213</v>
      </c>
      <c r="FW372" s="397">
        <f t="shared" si="590"/>
        <v>139464.9998941691</v>
      </c>
      <c r="FX372" s="406">
        <f t="shared" si="591"/>
        <v>103698.9998941691</v>
      </c>
      <c r="FY372" s="331">
        <f t="shared" si="592"/>
        <v>103698.9998941691</v>
      </c>
      <c r="FZ372" s="382">
        <f t="shared" si="593"/>
        <v>0</v>
      </c>
      <c r="GA372" s="331">
        <f t="shared" si="594"/>
        <v>0</v>
      </c>
      <c r="GB372" s="407">
        <f t="shared" si="595"/>
        <v>0</v>
      </c>
      <c r="GC372" s="407">
        <f t="shared" si="596"/>
        <v>-2.3148150063434514E-14</v>
      </c>
      <c r="GD372" s="407">
        <f t="shared" si="597"/>
        <v>-1.6742163211347361E-13</v>
      </c>
      <c r="GE372" s="407">
        <f t="shared" si="598"/>
        <v>0</v>
      </c>
      <c r="GF372" s="407">
        <f t="shared" si="599"/>
        <v>0</v>
      </c>
      <c r="GG372" s="407">
        <f t="shared" si="600"/>
        <v>0</v>
      </c>
      <c r="GH372" s="407">
        <f t="shared" si="601"/>
        <v>0</v>
      </c>
      <c r="GI372" s="407">
        <f t="shared" si="602"/>
        <v>0</v>
      </c>
      <c r="GJ372">
        <f t="shared" si="603"/>
        <v>0</v>
      </c>
      <c r="GK372" s="382">
        <f t="shared" si="604"/>
        <v>-1.9056978217690812E-13</v>
      </c>
      <c r="GL372">
        <v>3</v>
      </c>
      <c r="GM372">
        <f t="shared" si="609"/>
        <v>0</v>
      </c>
      <c r="GN372">
        <f t="shared" si="609"/>
        <v>0</v>
      </c>
      <c r="GO372">
        <f t="shared" si="609"/>
        <v>228.5</v>
      </c>
      <c r="GP372">
        <f t="shared" si="609"/>
        <v>1350</v>
      </c>
      <c r="GQ372">
        <f t="shared" si="609"/>
        <v>0</v>
      </c>
      <c r="GR372">
        <f t="shared" si="608"/>
        <v>0</v>
      </c>
      <c r="GS372">
        <f t="shared" si="608"/>
        <v>0</v>
      </c>
      <c r="GT372">
        <f t="shared" si="608"/>
        <v>299</v>
      </c>
      <c r="GU372">
        <f t="shared" si="608"/>
        <v>0</v>
      </c>
      <c r="GV372">
        <f t="shared" si="608"/>
        <v>139464.9998941691</v>
      </c>
    </row>
    <row r="373" spans="1:204" customFormat="1" x14ac:dyDescent="0.25">
      <c r="A373" s="378" t="s">
        <v>1545</v>
      </c>
      <c r="B373" s="32" t="s">
        <v>1543</v>
      </c>
      <c r="C373" t="s">
        <v>896</v>
      </c>
      <c r="D373">
        <v>4</v>
      </c>
      <c r="E373" s="379">
        <v>2320</v>
      </c>
      <c r="F373" s="379">
        <v>1692.5</v>
      </c>
      <c r="G373" s="379">
        <v>45</v>
      </c>
      <c r="H373" s="379">
        <v>170774.5</v>
      </c>
      <c r="I373" s="379">
        <v>1250</v>
      </c>
      <c r="J373" s="379">
        <v>50</v>
      </c>
      <c r="K373" s="379">
        <v>36000</v>
      </c>
      <c r="L373" s="379">
        <v>0</v>
      </c>
      <c r="M373" s="380">
        <v>0</v>
      </c>
      <c r="N373" s="381">
        <f t="shared" si="535"/>
        <v>212132</v>
      </c>
      <c r="O373" s="379">
        <v>3349</v>
      </c>
      <c r="P373" s="379">
        <v>2551.5</v>
      </c>
      <c r="Q373" s="379">
        <v>86.5</v>
      </c>
      <c r="R373" s="379">
        <v>208525</v>
      </c>
      <c r="S373" s="379">
        <v>2750</v>
      </c>
      <c r="T373" s="379">
        <v>0</v>
      </c>
      <c r="U373" s="379">
        <v>19738</v>
      </c>
      <c r="V373" s="379">
        <v>0</v>
      </c>
      <c r="W373" s="480">
        <f>(VLOOKUP(A373,'[1]floresta plant'!$B$520:$F$554,5,0))*1000</f>
        <v>0</v>
      </c>
      <c r="X373" s="24">
        <f t="shared" si="536"/>
        <v>237000</v>
      </c>
      <c r="Y373" s="53">
        <f t="shared" si="621"/>
        <v>41.5</v>
      </c>
      <c r="Z373" s="53">
        <f t="shared" si="622"/>
        <v>37750.5</v>
      </c>
      <c r="AA373" s="53">
        <f t="shared" si="623"/>
        <v>1500</v>
      </c>
      <c r="AB373" s="53">
        <f t="shared" si="618"/>
        <v>-50</v>
      </c>
      <c r="AC373" s="53">
        <f t="shared" si="618"/>
        <v>-16262</v>
      </c>
      <c r="AD373" s="53">
        <f t="shared" si="618"/>
        <v>0</v>
      </c>
      <c r="AE373" s="53">
        <f t="shared" si="519"/>
        <v>0</v>
      </c>
      <c r="AF373" s="53">
        <f t="shared" si="537"/>
        <v>859</v>
      </c>
      <c r="AG373" s="53">
        <f t="shared" si="538"/>
        <v>1029</v>
      </c>
      <c r="AH373" s="53">
        <f t="shared" si="539"/>
        <v>4065.8691217785672</v>
      </c>
      <c r="AI373" s="53">
        <f t="shared" si="605"/>
        <v>24868</v>
      </c>
      <c r="AJ373" s="469">
        <v>1910.1746500000002</v>
      </c>
      <c r="AK373" s="469">
        <v>27023.694471778566</v>
      </c>
      <c r="AL373" s="469">
        <v>0</v>
      </c>
      <c r="AM373" s="470">
        <f t="shared" si="540"/>
        <v>28933.869121778567</v>
      </c>
      <c r="AN373" s="53">
        <f t="shared" si="541"/>
        <v>4065.8691217785672</v>
      </c>
      <c r="AO373" s="382">
        <f t="shared" si="542"/>
        <v>1</v>
      </c>
      <c r="AP373">
        <v>3</v>
      </c>
      <c r="AQ373" s="383">
        <f t="shared" si="543"/>
        <v>41180</v>
      </c>
      <c r="AR373" s="383">
        <f t="shared" si="544"/>
        <v>-16312</v>
      </c>
      <c r="AS373" s="383">
        <f t="shared" si="545"/>
        <v>41.5</v>
      </c>
      <c r="AT373" s="383">
        <f t="shared" si="546"/>
        <v>16312</v>
      </c>
      <c r="AU373" s="383">
        <f t="shared" si="547"/>
        <v>0</v>
      </c>
      <c r="AV373" s="383">
        <f t="shared" si="548"/>
        <v>1</v>
      </c>
      <c r="AW373" s="383">
        <f t="shared" si="549"/>
        <v>0</v>
      </c>
      <c r="AX373" s="383">
        <f t="shared" si="550"/>
        <v>1</v>
      </c>
      <c r="AY373" s="383">
        <f t="shared" si="551"/>
        <v>41.5</v>
      </c>
      <c r="AZ373">
        <f t="shared" si="552"/>
        <v>0</v>
      </c>
      <c r="BA373">
        <f t="shared" si="553"/>
        <v>0</v>
      </c>
      <c r="BB373" s="383">
        <f t="shared" si="554"/>
        <v>0</v>
      </c>
      <c r="BC373" s="384">
        <f t="shared" si="648"/>
        <v>41.5</v>
      </c>
      <c r="BD373" s="384">
        <f t="shared" si="648"/>
        <v>37750.5</v>
      </c>
      <c r="BE373" s="384">
        <f t="shared" si="648"/>
        <v>1500</v>
      </c>
      <c r="BF373" s="384">
        <f t="shared" si="648"/>
        <v>3.0652280529671408E-3</v>
      </c>
      <c r="BG373" s="384">
        <f t="shared" si="648"/>
        <v>0.99693477194703284</v>
      </c>
      <c r="BH373" s="384">
        <f t="shared" si="648"/>
        <v>0</v>
      </c>
      <c r="BI373" s="384">
        <f t="shared" si="648"/>
        <v>0</v>
      </c>
      <c r="BJ373" s="384">
        <f t="shared" si="648"/>
        <v>859</v>
      </c>
      <c r="BK373" s="384">
        <f t="shared" si="648"/>
        <v>1029</v>
      </c>
      <c r="BL373" s="474">
        <f t="shared" si="555"/>
        <v>16270.5</v>
      </c>
      <c r="BM373" s="409">
        <f t="shared" si="556"/>
        <v>4065.8691217785672</v>
      </c>
      <c r="BN373" s="473">
        <f t="shared" si="557"/>
        <v>41138.5</v>
      </c>
      <c r="BO373" s="387">
        <f t="shared" si="558"/>
        <v>0.3955054267899899</v>
      </c>
      <c r="BP373" s="387">
        <f t="shared" si="559"/>
        <v>0</v>
      </c>
      <c r="BQ373" s="388">
        <f t="shared" si="560"/>
        <v>0.6044945732100101</v>
      </c>
      <c r="BR373" s="389">
        <f t="shared" si="561"/>
        <v>0</v>
      </c>
      <c r="BS373" s="390">
        <f t="shared" si="562"/>
        <v>41.5</v>
      </c>
      <c r="BT373" s="391">
        <f t="shared" si="616"/>
        <v>0</v>
      </c>
      <c r="BU373" s="391">
        <f t="shared" si="616"/>
        <v>0</v>
      </c>
      <c r="BV373" s="391">
        <f t="shared" si="616"/>
        <v>0.12720696419813635</v>
      </c>
      <c r="BW373" s="391">
        <f t="shared" si="616"/>
        <v>41.372793035801863</v>
      </c>
      <c r="BX373" s="391">
        <f t="shared" si="531"/>
        <v>0</v>
      </c>
      <c r="BY373" s="391">
        <f t="shared" si="531"/>
        <v>0</v>
      </c>
      <c r="BZ373" s="391">
        <f t="shared" si="531"/>
        <v>0</v>
      </c>
      <c r="CA373" s="391">
        <f t="shared" si="531"/>
        <v>0</v>
      </c>
      <c r="CB373" s="391">
        <f t="shared" si="563"/>
        <v>0</v>
      </c>
      <c r="CC373" s="391">
        <f t="shared" si="563"/>
        <v>0</v>
      </c>
      <c r="CD373" s="392">
        <f t="shared" si="564"/>
        <v>0</v>
      </c>
      <c r="CE373" s="393">
        <f t="shared" si="565"/>
        <v>37750.5</v>
      </c>
      <c r="CF373" s="392">
        <f t="shared" si="624"/>
        <v>0</v>
      </c>
      <c r="CG373" s="392">
        <f t="shared" si="625"/>
        <v>45.765472088142204</v>
      </c>
      <c r="CH373" s="392">
        <f t="shared" si="626"/>
        <v>14884.762141947371</v>
      </c>
      <c r="CI373" s="392">
        <f t="shared" si="619"/>
        <v>0</v>
      </c>
      <c r="CJ373" s="392">
        <f t="shared" si="619"/>
        <v>0</v>
      </c>
      <c r="CK373" s="392">
        <f t="shared" si="619"/>
        <v>0</v>
      </c>
      <c r="CL373" s="392">
        <f t="shared" si="523"/>
        <v>0</v>
      </c>
      <c r="CM373" s="392">
        <f t="shared" si="566"/>
        <v>0</v>
      </c>
      <c r="CN373" s="392">
        <f t="shared" si="567"/>
        <v>22819.972385964487</v>
      </c>
      <c r="CO373" s="394">
        <f t="shared" si="568"/>
        <v>0</v>
      </c>
      <c r="CP373" s="394">
        <f t="shared" si="568"/>
        <v>0</v>
      </c>
      <c r="CQ373" s="395">
        <f t="shared" si="569"/>
        <v>1500</v>
      </c>
      <c r="CR373" s="394">
        <f t="shared" si="646"/>
        <v>1.8184714939461279</v>
      </c>
      <c r="CS373" s="394">
        <f t="shared" si="646"/>
        <v>591.43966869103872</v>
      </c>
      <c r="CT373" s="394">
        <f t="shared" si="646"/>
        <v>0</v>
      </c>
      <c r="CU373" s="394">
        <f t="shared" si="644"/>
        <v>0</v>
      </c>
      <c r="CV373" s="394">
        <f t="shared" si="644"/>
        <v>0</v>
      </c>
      <c r="CW373" s="394">
        <f t="shared" si="644"/>
        <v>0</v>
      </c>
      <c r="CX373" s="396">
        <f t="shared" si="570"/>
        <v>0</v>
      </c>
      <c r="CY373" s="396">
        <f t="shared" si="570"/>
        <v>906.74185981501512</v>
      </c>
      <c r="CZ373" s="397">
        <f t="shared" si="571"/>
        <v>0</v>
      </c>
      <c r="DA373" s="397">
        <f t="shared" si="571"/>
        <v>0</v>
      </c>
      <c r="DB373" s="397">
        <f t="shared" si="571"/>
        <v>0</v>
      </c>
      <c r="DC373" s="397">
        <f t="shared" si="572"/>
        <v>-50</v>
      </c>
      <c r="DD373" s="397">
        <f t="shared" si="642"/>
        <v>0</v>
      </c>
      <c r="DE373" s="397">
        <f t="shared" si="642"/>
        <v>0</v>
      </c>
      <c r="DF373" s="397">
        <f t="shared" si="642"/>
        <v>0</v>
      </c>
      <c r="DG373" s="397">
        <f t="shared" si="642"/>
        <v>0</v>
      </c>
      <c r="DH373" s="397">
        <f t="shared" si="642"/>
        <v>0</v>
      </c>
      <c r="DI373" s="398">
        <f t="shared" si="573"/>
        <v>0</v>
      </c>
      <c r="DJ373" s="398">
        <f t="shared" si="573"/>
        <v>0</v>
      </c>
      <c r="DK373" s="399">
        <f t="shared" si="574"/>
        <v>0</v>
      </c>
      <c r="DL373" s="399">
        <f t="shared" si="574"/>
        <v>0</v>
      </c>
      <c r="DM373" s="399">
        <f t="shared" si="574"/>
        <v>0</v>
      </c>
      <c r="DN373" s="399">
        <f t="shared" si="533"/>
        <v>0</v>
      </c>
      <c r="DO373" s="399">
        <f t="shared" si="575"/>
        <v>-16262</v>
      </c>
      <c r="DP373" s="399">
        <f t="shared" si="576"/>
        <v>0</v>
      </c>
      <c r="DQ373" s="399">
        <f t="shared" si="576"/>
        <v>0</v>
      </c>
      <c r="DR373" s="399">
        <f t="shared" si="576"/>
        <v>0</v>
      </c>
      <c r="DS373" s="399">
        <f t="shared" si="534"/>
        <v>0</v>
      </c>
      <c r="DT373" s="400">
        <f t="shared" si="577"/>
        <v>0</v>
      </c>
      <c r="DU373" s="400">
        <f t="shared" si="577"/>
        <v>0</v>
      </c>
      <c r="DV373" s="386">
        <f t="shared" si="643"/>
        <v>0</v>
      </c>
      <c r="DW373" s="386">
        <f t="shared" si="643"/>
        <v>0</v>
      </c>
      <c r="DX373" s="386">
        <f t="shared" si="643"/>
        <v>0</v>
      </c>
      <c r="DY373" s="386">
        <f t="shared" si="643"/>
        <v>0</v>
      </c>
      <c r="DZ373" s="386">
        <f t="shared" si="643"/>
        <v>0</v>
      </c>
      <c r="EA373" s="401">
        <f t="shared" si="578"/>
        <v>0</v>
      </c>
      <c r="EB373" s="386">
        <f t="shared" si="579"/>
        <v>0</v>
      </c>
      <c r="EC373" s="386">
        <f t="shared" si="579"/>
        <v>0</v>
      </c>
      <c r="ED373" s="386">
        <f t="shared" si="579"/>
        <v>0</v>
      </c>
      <c r="EE373" s="385">
        <f t="shared" si="580"/>
        <v>0</v>
      </c>
      <c r="EF373" s="385">
        <f t="shared" si="580"/>
        <v>0</v>
      </c>
      <c r="EG373" s="402">
        <f t="shared" si="647"/>
        <v>0</v>
      </c>
      <c r="EH373" s="402">
        <f t="shared" si="647"/>
        <v>0</v>
      </c>
      <c r="EI373" s="402">
        <f t="shared" si="647"/>
        <v>0</v>
      </c>
      <c r="EJ373" s="402">
        <f t="shared" si="645"/>
        <v>0</v>
      </c>
      <c r="EK373" s="402">
        <f t="shared" si="645"/>
        <v>0</v>
      </c>
      <c r="EL373" s="402">
        <f t="shared" si="645"/>
        <v>0</v>
      </c>
      <c r="EM373" s="402">
        <f t="shared" si="581"/>
        <v>0</v>
      </c>
      <c r="EN373" s="402">
        <f t="shared" si="582"/>
        <v>0</v>
      </c>
      <c r="EO373" s="402">
        <f t="shared" si="582"/>
        <v>0</v>
      </c>
      <c r="EP373" s="402">
        <f t="shared" si="583"/>
        <v>0</v>
      </c>
      <c r="EQ373" s="402">
        <f t="shared" si="584"/>
        <v>0</v>
      </c>
      <c r="ER373" s="394">
        <f t="shared" si="627"/>
        <v>0</v>
      </c>
      <c r="ES373" s="394">
        <f t="shared" si="628"/>
        <v>0</v>
      </c>
      <c r="ET373" s="394">
        <f t="shared" si="629"/>
        <v>0</v>
      </c>
      <c r="EU373" s="394">
        <f t="shared" si="620"/>
        <v>1.0413780088664828</v>
      </c>
      <c r="EV373" s="394">
        <f t="shared" si="620"/>
        <v>338.69778360373482</v>
      </c>
      <c r="EW373" s="394">
        <f t="shared" si="620"/>
        <v>0</v>
      </c>
      <c r="EX373" s="394">
        <f t="shared" si="524"/>
        <v>0</v>
      </c>
      <c r="EY373" s="403">
        <f t="shared" si="585"/>
        <v>859</v>
      </c>
      <c r="EZ373" s="394">
        <f t="shared" si="586"/>
        <v>0</v>
      </c>
      <c r="FA373" s="396">
        <f t="shared" si="587"/>
        <v>0</v>
      </c>
      <c r="FB373" s="396">
        <f t="shared" si="587"/>
        <v>519.26083838739862</v>
      </c>
      <c r="FC373" s="404">
        <f t="shared" si="617"/>
        <v>0</v>
      </c>
      <c r="FD373" s="404">
        <f t="shared" si="617"/>
        <v>0</v>
      </c>
      <c r="FE373" s="404">
        <f t="shared" si="617"/>
        <v>0</v>
      </c>
      <c r="FF373" s="404">
        <f t="shared" si="617"/>
        <v>1.2474714448470439</v>
      </c>
      <c r="FG373" s="404">
        <f t="shared" si="532"/>
        <v>405.72761272205253</v>
      </c>
      <c r="FH373" s="404">
        <f t="shared" si="532"/>
        <v>0</v>
      </c>
      <c r="FI373" s="404">
        <f t="shared" si="532"/>
        <v>0</v>
      </c>
      <c r="FJ373" s="404">
        <f t="shared" si="532"/>
        <v>0</v>
      </c>
      <c r="FK373" s="392">
        <f t="shared" si="588"/>
        <v>1029</v>
      </c>
      <c r="FL373" s="384">
        <f t="shared" si="589"/>
        <v>0</v>
      </c>
      <c r="FM373" s="384">
        <f t="shared" si="589"/>
        <v>622.02491583310041</v>
      </c>
      <c r="FN373" s="405">
        <f t="shared" si="649"/>
        <v>0</v>
      </c>
      <c r="FO373" s="405">
        <f t="shared" si="649"/>
        <v>0</v>
      </c>
      <c r="FP373" s="405">
        <f t="shared" si="649"/>
        <v>0</v>
      </c>
      <c r="FQ373" s="405">
        <f t="shared" si="649"/>
        <v>0</v>
      </c>
      <c r="FR373" s="405">
        <f t="shared" si="649"/>
        <v>0</v>
      </c>
      <c r="FS373" s="405">
        <f t="shared" si="649"/>
        <v>0</v>
      </c>
      <c r="FT373" s="405">
        <f t="shared" si="649"/>
        <v>0</v>
      </c>
      <c r="FU373" s="405">
        <f t="shared" si="649"/>
        <v>0</v>
      </c>
      <c r="FV373" s="405">
        <f t="shared" si="649"/>
        <v>0</v>
      </c>
      <c r="FW373" s="397">
        <f t="shared" si="590"/>
        <v>4065.8691217785672</v>
      </c>
      <c r="FX373" s="406">
        <f t="shared" si="591"/>
        <v>4065.8691217785672</v>
      </c>
      <c r="FY373" s="331">
        <f t="shared" si="592"/>
        <v>28933.869121778567</v>
      </c>
      <c r="FZ373" s="382">
        <f t="shared" si="593"/>
        <v>0</v>
      </c>
      <c r="GA373" s="331">
        <f t="shared" si="594"/>
        <v>0</v>
      </c>
      <c r="GB373" s="407">
        <f t="shared" si="595"/>
        <v>0</v>
      </c>
      <c r="GC373" s="407">
        <f t="shared" si="596"/>
        <v>0</v>
      </c>
      <c r="GD373" s="407">
        <f t="shared" si="597"/>
        <v>0</v>
      </c>
      <c r="GE373" s="407">
        <f t="shared" si="598"/>
        <v>0</v>
      </c>
      <c r="GF373" s="407">
        <f t="shared" si="599"/>
        <v>0</v>
      </c>
      <c r="GG373" s="407">
        <f t="shared" si="600"/>
        <v>0</v>
      </c>
      <c r="GH373" s="407">
        <f t="shared" si="601"/>
        <v>5.6843418860808015E-14</v>
      </c>
      <c r="GI373" s="407">
        <f t="shared" si="602"/>
        <v>0</v>
      </c>
      <c r="GJ373">
        <f t="shared" si="603"/>
        <v>0</v>
      </c>
      <c r="GK373" s="382">
        <f t="shared" si="604"/>
        <v>5.6843418860808015E-14</v>
      </c>
      <c r="GL373">
        <v>3</v>
      </c>
      <c r="GM373">
        <f t="shared" si="609"/>
        <v>41.5</v>
      </c>
      <c r="GN373">
        <f t="shared" si="609"/>
        <v>37750.5</v>
      </c>
      <c r="GO373">
        <f t="shared" si="609"/>
        <v>1500</v>
      </c>
      <c r="GP373">
        <f t="shared" si="609"/>
        <v>0</v>
      </c>
      <c r="GQ373">
        <f t="shared" si="609"/>
        <v>0</v>
      </c>
      <c r="GR373">
        <f t="shared" si="608"/>
        <v>0</v>
      </c>
      <c r="GS373">
        <f t="shared" si="608"/>
        <v>0</v>
      </c>
      <c r="GT373">
        <f t="shared" si="608"/>
        <v>859</v>
      </c>
      <c r="GU373">
        <f t="shared" si="608"/>
        <v>1029</v>
      </c>
      <c r="GV373">
        <f t="shared" si="608"/>
        <v>4065.8691217785672</v>
      </c>
    </row>
    <row r="374" spans="1:204" customFormat="1" x14ac:dyDescent="0.25">
      <c r="A374" s="378" t="s">
        <v>1548</v>
      </c>
      <c r="B374" s="32" t="s">
        <v>1546</v>
      </c>
      <c r="C374" t="s">
        <v>896</v>
      </c>
      <c r="D374">
        <v>4</v>
      </c>
      <c r="E374" s="379">
        <v>650</v>
      </c>
      <c r="F374" s="379">
        <v>1500</v>
      </c>
      <c r="G374" s="379">
        <v>15</v>
      </c>
      <c r="H374" s="379">
        <v>6765</v>
      </c>
      <c r="I374" s="379">
        <v>1475</v>
      </c>
      <c r="J374" s="379">
        <v>0</v>
      </c>
      <c r="K374" s="379">
        <v>2200</v>
      </c>
      <c r="L374" s="379">
        <v>0</v>
      </c>
      <c r="M374" s="380">
        <v>0</v>
      </c>
      <c r="N374" s="381">
        <f t="shared" si="535"/>
        <v>12605</v>
      </c>
      <c r="O374" s="379">
        <v>1016</v>
      </c>
      <c r="P374" s="379">
        <v>2010</v>
      </c>
      <c r="Q374" s="379">
        <v>115</v>
      </c>
      <c r="R374" s="379">
        <v>7675</v>
      </c>
      <c r="S374" s="379">
        <v>4007.5</v>
      </c>
      <c r="T374" s="379">
        <v>0</v>
      </c>
      <c r="U374" s="379">
        <v>530</v>
      </c>
      <c r="V374" s="379">
        <v>0</v>
      </c>
      <c r="W374" s="480">
        <f>(VLOOKUP(A374,'[1]floresta plant'!$B$520:$F$554,5,0))*1000</f>
        <v>0</v>
      </c>
      <c r="X374" s="24">
        <f t="shared" si="536"/>
        <v>15353.5</v>
      </c>
      <c r="Y374" s="53">
        <f t="shared" si="621"/>
        <v>100</v>
      </c>
      <c r="Z374" s="53">
        <f t="shared" si="622"/>
        <v>910</v>
      </c>
      <c r="AA374" s="53">
        <f t="shared" si="623"/>
        <v>2532.5</v>
      </c>
      <c r="AB374" s="53">
        <f t="shared" si="618"/>
        <v>0</v>
      </c>
      <c r="AC374" s="53">
        <f t="shared" si="618"/>
        <v>-1670</v>
      </c>
      <c r="AD374" s="53">
        <f t="shared" si="618"/>
        <v>0</v>
      </c>
      <c r="AE374" s="53">
        <f t="shared" si="519"/>
        <v>0</v>
      </c>
      <c r="AF374" s="53">
        <f t="shared" si="537"/>
        <v>510</v>
      </c>
      <c r="AG374" s="53">
        <f t="shared" si="538"/>
        <v>366</v>
      </c>
      <c r="AH374" s="53">
        <f t="shared" si="539"/>
        <v>15785.763751469</v>
      </c>
      <c r="AI374" s="53">
        <f t="shared" si="605"/>
        <v>2748.5</v>
      </c>
      <c r="AJ374" s="469">
        <v>3654.4741000000004</v>
      </c>
      <c r="AK374" s="469">
        <v>14879.789651469</v>
      </c>
      <c r="AL374" s="469">
        <v>0</v>
      </c>
      <c r="AM374" s="470">
        <f t="shared" si="540"/>
        <v>18534.263751469</v>
      </c>
      <c r="AN374" s="53">
        <f t="shared" si="541"/>
        <v>15785.763751469</v>
      </c>
      <c r="AO374" s="382">
        <f t="shared" si="542"/>
        <v>1</v>
      </c>
      <c r="AP374">
        <v>3</v>
      </c>
      <c r="AQ374" s="383">
        <f t="shared" si="543"/>
        <v>4418.5</v>
      </c>
      <c r="AR374" s="383">
        <f t="shared" si="544"/>
        <v>-1670</v>
      </c>
      <c r="AS374" s="383">
        <f t="shared" si="545"/>
        <v>100</v>
      </c>
      <c r="AT374" s="383">
        <f t="shared" si="546"/>
        <v>1670</v>
      </c>
      <c r="AU374" s="383">
        <f t="shared" si="547"/>
        <v>0</v>
      </c>
      <c r="AV374" s="383">
        <f t="shared" si="548"/>
        <v>1</v>
      </c>
      <c r="AW374" s="383">
        <f t="shared" si="549"/>
        <v>0</v>
      </c>
      <c r="AX374" s="383">
        <f t="shared" si="550"/>
        <v>1</v>
      </c>
      <c r="AY374" s="383">
        <f t="shared" si="551"/>
        <v>100</v>
      </c>
      <c r="AZ374">
        <f t="shared" si="552"/>
        <v>0</v>
      </c>
      <c r="BA374">
        <f t="shared" si="553"/>
        <v>0</v>
      </c>
      <c r="BB374" s="383">
        <f t="shared" si="554"/>
        <v>0</v>
      </c>
      <c r="BC374" s="384">
        <f t="shared" si="648"/>
        <v>100</v>
      </c>
      <c r="BD374" s="384">
        <f t="shared" si="648"/>
        <v>910</v>
      </c>
      <c r="BE374" s="384">
        <f t="shared" si="648"/>
        <v>2532.5</v>
      </c>
      <c r="BF374" s="384">
        <f t="shared" si="648"/>
        <v>0</v>
      </c>
      <c r="BG374" s="384">
        <f t="shared" si="648"/>
        <v>1</v>
      </c>
      <c r="BH374" s="384">
        <f t="shared" si="648"/>
        <v>0</v>
      </c>
      <c r="BI374" s="384">
        <f t="shared" si="648"/>
        <v>0</v>
      </c>
      <c r="BJ374" s="384">
        <f t="shared" si="648"/>
        <v>510</v>
      </c>
      <c r="BK374" s="384">
        <f t="shared" si="648"/>
        <v>366</v>
      </c>
      <c r="BL374" s="474">
        <f t="shared" si="555"/>
        <v>1570</v>
      </c>
      <c r="BM374" s="409">
        <f t="shared" si="556"/>
        <v>15785.763751469</v>
      </c>
      <c r="BN374" s="473">
        <f t="shared" si="557"/>
        <v>4318.5</v>
      </c>
      <c r="BO374" s="387">
        <f t="shared" si="558"/>
        <v>0.36355215931457679</v>
      </c>
      <c r="BP374" s="387">
        <f t="shared" si="559"/>
        <v>0</v>
      </c>
      <c r="BQ374" s="388">
        <f t="shared" si="560"/>
        <v>0.63644784068542326</v>
      </c>
      <c r="BR374" s="389">
        <f t="shared" si="561"/>
        <v>0</v>
      </c>
      <c r="BS374" s="390">
        <f t="shared" si="562"/>
        <v>100</v>
      </c>
      <c r="BT374" s="391">
        <f t="shared" si="616"/>
        <v>0</v>
      </c>
      <c r="BU374" s="391">
        <f t="shared" si="616"/>
        <v>0</v>
      </c>
      <c r="BV374" s="391">
        <f t="shared" si="616"/>
        <v>0</v>
      </c>
      <c r="BW374" s="391">
        <f t="shared" si="616"/>
        <v>100</v>
      </c>
      <c r="BX374" s="391">
        <f t="shared" si="531"/>
        <v>0</v>
      </c>
      <c r="BY374" s="391">
        <f t="shared" si="531"/>
        <v>0</v>
      </c>
      <c r="BZ374" s="391">
        <f t="shared" si="531"/>
        <v>0</v>
      </c>
      <c r="CA374" s="391">
        <f t="shared" si="531"/>
        <v>0</v>
      </c>
      <c r="CB374" s="391">
        <f t="shared" si="563"/>
        <v>0</v>
      </c>
      <c r="CC374" s="391">
        <f t="shared" si="563"/>
        <v>0</v>
      </c>
      <c r="CD374" s="392">
        <f t="shared" si="564"/>
        <v>0</v>
      </c>
      <c r="CE374" s="393">
        <f t="shared" si="565"/>
        <v>910</v>
      </c>
      <c r="CF374" s="392">
        <f t="shared" si="624"/>
        <v>0</v>
      </c>
      <c r="CG374" s="392">
        <f t="shared" si="625"/>
        <v>0</v>
      </c>
      <c r="CH374" s="392">
        <f t="shared" si="626"/>
        <v>330.83246497626487</v>
      </c>
      <c r="CI374" s="392">
        <f t="shared" si="619"/>
        <v>0</v>
      </c>
      <c r="CJ374" s="392">
        <f t="shared" si="619"/>
        <v>0</v>
      </c>
      <c r="CK374" s="392">
        <f t="shared" si="619"/>
        <v>0</v>
      </c>
      <c r="CL374" s="392">
        <f t="shared" si="523"/>
        <v>0</v>
      </c>
      <c r="CM374" s="392">
        <f t="shared" si="566"/>
        <v>0</v>
      </c>
      <c r="CN374" s="392">
        <f t="shared" si="567"/>
        <v>579.16753502373513</v>
      </c>
      <c r="CO374" s="394">
        <f t="shared" si="568"/>
        <v>0</v>
      </c>
      <c r="CP374" s="394">
        <f t="shared" si="568"/>
        <v>0</v>
      </c>
      <c r="CQ374" s="395">
        <f t="shared" si="569"/>
        <v>2532.5</v>
      </c>
      <c r="CR374" s="394">
        <f t="shared" si="646"/>
        <v>0</v>
      </c>
      <c r="CS374" s="394">
        <f t="shared" si="646"/>
        <v>920.6958434641657</v>
      </c>
      <c r="CT374" s="394">
        <f t="shared" si="646"/>
        <v>0</v>
      </c>
      <c r="CU374" s="394">
        <f t="shared" si="644"/>
        <v>0</v>
      </c>
      <c r="CV374" s="394">
        <f t="shared" si="644"/>
        <v>0</v>
      </c>
      <c r="CW374" s="394">
        <f t="shared" si="644"/>
        <v>0</v>
      </c>
      <c r="CX374" s="396">
        <f t="shared" si="570"/>
        <v>0</v>
      </c>
      <c r="CY374" s="396">
        <f t="shared" si="570"/>
        <v>1611.8041565358344</v>
      </c>
      <c r="CZ374" s="397">
        <f t="shared" si="571"/>
        <v>0</v>
      </c>
      <c r="DA374" s="397">
        <f t="shared" si="571"/>
        <v>0</v>
      </c>
      <c r="DB374" s="397">
        <f t="shared" si="571"/>
        <v>0</v>
      </c>
      <c r="DC374" s="397">
        <f t="shared" si="572"/>
        <v>0</v>
      </c>
      <c r="DD374" s="397">
        <f t="shared" si="642"/>
        <v>0</v>
      </c>
      <c r="DE374" s="397">
        <f t="shared" si="642"/>
        <v>0</v>
      </c>
      <c r="DF374" s="397">
        <f t="shared" si="642"/>
        <v>0</v>
      </c>
      <c r="DG374" s="397">
        <f t="shared" si="642"/>
        <v>0</v>
      </c>
      <c r="DH374" s="397">
        <f t="shared" si="642"/>
        <v>0</v>
      </c>
      <c r="DI374" s="398">
        <f t="shared" si="573"/>
        <v>0</v>
      </c>
      <c r="DJ374" s="398">
        <f t="shared" si="573"/>
        <v>0</v>
      </c>
      <c r="DK374" s="399">
        <f t="shared" si="574"/>
        <v>0</v>
      </c>
      <c r="DL374" s="399">
        <f t="shared" si="574"/>
        <v>0</v>
      </c>
      <c r="DM374" s="399">
        <f t="shared" si="574"/>
        <v>0</v>
      </c>
      <c r="DN374" s="399">
        <f t="shared" si="533"/>
        <v>0</v>
      </c>
      <c r="DO374" s="399">
        <f t="shared" si="575"/>
        <v>-1670</v>
      </c>
      <c r="DP374" s="399">
        <f t="shared" si="576"/>
        <v>0</v>
      </c>
      <c r="DQ374" s="399">
        <f t="shared" si="576"/>
        <v>0</v>
      </c>
      <c r="DR374" s="399">
        <f t="shared" si="576"/>
        <v>0</v>
      </c>
      <c r="DS374" s="399">
        <f t="shared" si="534"/>
        <v>0</v>
      </c>
      <c r="DT374" s="400">
        <f t="shared" si="577"/>
        <v>0</v>
      </c>
      <c r="DU374" s="400">
        <f t="shared" si="577"/>
        <v>0</v>
      </c>
      <c r="DV374" s="386">
        <f t="shared" si="643"/>
        <v>0</v>
      </c>
      <c r="DW374" s="386">
        <f t="shared" si="643"/>
        <v>0</v>
      </c>
      <c r="DX374" s="386">
        <f t="shared" si="643"/>
        <v>0</v>
      </c>
      <c r="DY374" s="386">
        <f t="shared" si="643"/>
        <v>0</v>
      </c>
      <c r="DZ374" s="386">
        <f t="shared" si="643"/>
        <v>0</v>
      </c>
      <c r="EA374" s="401">
        <f t="shared" si="578"/>
        <v>0</v>
      </c>
      <c r="EB374" s="386">
        <f t="shared" si="579"/>
        <v>0</v>
      </c>
      <c r="EC374" s="386">
        <f t="shared" si="579"/>
        <v>0</v>
      </c>
      <c r="ED374" s="386">
        <f t="shared" si="579"/>
        <v>0</v>
      </c>
      <c r="EE374" s="385">
        <f t="shared" si="580"/>
        <v>0</v>
      </c>
      <c r="EF374" s="385">
        <f t="shared" si="580"/>
        <v>0</v>
      </c>
      <c r="EG374" s="402">
        <f t="shared" si="647"/>
        <v>0</v>
      </c>
      <c r="EH374" s="402">
        <f t="shared" si="647"/>
        <v>0</v>
      </c>
      <c r="EI374" s="402">
        <f t="shared" si="647"/>
        <v>0</v>
      </c>
      <c r="EJ374" s="402">
        <f t="shared" si="645"/>
        <v>0</v>
      </c>
      <c r="EK374" s="402">
        <f t="shared" si="645"/>
        <v>0</v>
      </c>
      <c r="EL374" s="402">
        <f t="shared" si="645"/>
        <v>0</v>
      </c>
      <c r="EM374" s="402">
        <f t="shared" si="581"/>
        <v>0</v>
      </c>
      <c r="EN374" s="402">
        <f t="shared" si="582"/>
        <v>0</v>
      </c>
      <c r="EO374" s="402">
        <f t="shared" si="582"/>
        <v>0</v>
      </c>
      <c r="EP374" s="402">
        <f t="shared" si="583"/>
        <v>0</v>
      </c>
      <c r="EQ374" s="402">
        <f t="shared" si="584"/>
        <v>0</v>
      </c>
      <c r="ER374" s="394">
        <f t="shared" si="627"/>
        <v>0</v>
      </c>
      <c r="ES374" s="394">
        <f t="shared" si="628"/>
        <v>0</v>
      </c>
      <c r="ET374" s="394">
        <f t="shared" si="629"/>
        <v>0</v>
      </c>
      <c r="EU374" s="394">
        <f t="shared" si="620"/>
        <v>0</v>
      </c>
      <c r="EV374" s="394">
        <f t="shared" si="620"/>
        <v>185.41160125043416</v>
      </c>
      <c r="EW374" s="394">
        <f t="shared" si="620"/>
        <v>0</v>
      </c>
      <c r="EX374" s="394">
        <f t="shared" si="524"/>
        <v>0</v>
      </c>
      <c r="EY374" s="403">
        <f t="shared" si="585"/>
        <v>510</v>
      </c>
      <c r="EZ374" s="394">
        <f t="shared" si="586"/>
        <v>0</v>
      </c>
      <c r="FA374" s="396">
        <f t="shared" si="587"/>
        <v>0</v>
      </c>
      <c r="FB374" s="396">
        <f t="shared" si="587"/>
        <v>324.58839874956584</v>
      </c>
      <c r="FC374" s="404">
        <f t="shared" si="617"/>
        <v>0</v>
      </c>
      <c r="FD374" s="404">
        <f t="shared" si="617"/>
        <v>0</v>
      </c>
      <c r="FE374" s="404">
        <f t="shared" si="617"/>
        <v>0</v>
      </c>
      <c r="FF374" s="404">
        <f t="shared" si="617"/>
        <v>0</v>
      </c>
      <c r="FG374" s="404">
        <f t="shared" si="532"/>
        <v>133.06009030913512</v>
      </c>
      <c r="FH374" s="404">
        <f t="shared" si="532"/>
        <v>0</v>
      </c>
      <c r="FI374" s="404">
        <f t="shared" si="532"/>
        <v>0</v>
      </c>
      <c r="FJ374" s="404">
        <f t="shared" si="532"/>
        <v>0</v>
      </c>
      <c r="FK374" s="392">
        <f t="shared" si="588"/>
        <v>366</v>
      </c>
      <c r="FL374" s="384">
        <f t="shared" si="589"/>
        <v>0</v>
      </c>
      <c r="FM374" s="384">
        <f t="shared" si="589"/>
        <v>232.93990969086491</v>
      </c>
      <c r="FN374" s="405">
        <f t="shared" si="649"/>
        <v>0</v>
      </c>
      <c r="FO374" s="405">
        <f t="shared" si="649"/>
        <v>0</v>
      </c>
      <c r="FP374" s="405">
        <f t="shared" si="649"/>
        <v>0</v>
      </c>
      <c r="FQ374" s="405">
        <f t="shared" si="649"/>
        <v>0</v>
      </c>
      <c r="FR374" s="405">
        <f t="shared" si="649"/>
        <v>0</v>
      </c>
      <c r="FS374" s="405">
        <f t="shared" si="649"/>
        <v>0</v>
      </c>
      <c r="FT374" s="405">
        <f t="shared" si="649"/>
        <v>0</v>
      </c>
      <c r="FU374" s="405">
        <f t="shared" si="649"/>
        <v>0</v>
      </c>
      <c r="FV374" s="405">
        <f t="shared" si="649"/>
        <v>0</v>
      </c>
      <c r="FW374" s="397">
        <f t="shared" si="590"/>
        <v>15785.763751469</v>
      </c>
      <c r="FX374" s="406">
        <f t="shared" si="591"/>
        <v>15785.763751469</v>
      </c>
      <c r="FY374" s="331">
        <f t="shared" si="592"/>
        <v>18534.263751469</v>
      </c>
      <c r="FZ374" s="382">
        <f t="shared" si="593"/>
        <v>0</v>
      </c>
      <c r="GA374" s="331">
        <f t="shared" si="594"/>
        <v>0</v>
      </c>
      <c r="GB374" s="407">
        <f t="shared" si="595"/>
        <v>0</v>
      </c>
      <c r="GC374" s="407">
        <f t="shared" si="596"/>
        <v>0</v>
      </c>
      <c r="GD374" s="407">
        <f t="shared" si="597"/>
        <v>0</v>
      </c>
      <c r="GE374" s="407">
        <f t="shared" si="598"/>
        <v>0</v>
      </c>
      <c r="GF374" s="407">
        <f t="shared" si="599"/>
        <v>0</v>
      </c>
      <c r="GG374" s="407">
        <f t="shared" si="600"/>
        <v>0</v>
      </c>
      <c r="GH374" s="407">
        <f t="shared" si="601"/>
        <v>0</v>
      </c>
      <c r="GI374" s="407">
        <f t="shared" si="602"/>
        <v>-2.8421709430404007E-14</v>
      </c>
      <c r="GJ374">
        <f t="shared" si="603"/>
        <v>0</v>
      </c>
      <c r="GK374" s="382">
        <f t="shared" si="604"/>
        <v>-2.8421709430404007E-14</v>
      </c>
      <c r="GL374">
        <v>3</v>
      </c>
      <c r="GM374">
        <f t="shared" si="609"/>
        <v>100</v>
      </c>
      <c r="GN374">
        <f t="shared" si="609"/>
        <v>910</v>
      </c>
      <c r="GO374">
        <f t="shared" si="609"/>
        <v>2532.5</v>
      </c>
      <c r="GP374">
        <f t="shared" si="609"/>
        <v>0</v>
      </c>
      <c r="GQ374">
        <f t="shared" si="609"/>
        <v>0</v>
      </c>
      <c r="GR374">
        <f t="shared" si="608"/>
        <v>0</v>
      </c>
      <c r="GS374">
        <f t="shared" si="608"/>
        <v>0</v>
      </c>
      <c r="GT374">
        <f t="shared" si="608"/>
        <v>510</v>
      </c>
      <c r="GU374">
        <f t="shared" si="608"/>
        <v>366</v>
      </c>
      <c r="GV374">
        <f t="shared" si="608"/>
        <v>15785.763751469</v>
      </c>
    </row>
    <row r="375" spans="1:204" customFormat="1" x14ac:dyDescent="0.25">
      <c r="A375" s="378" t="s">
        <v>1551</v>
      </c>
      <c r="B375" s="32" t="s">
        <v>1549</v>
      </c>
      <c r="C375" t="s">
        <v>896</v>
      </c>
      <c r="D375">
        <v>4</v>
      </c>
      <c r="E375" s="379">
        <v>1916.5</v>
      </c>
      <c r="F375" s="379">
        <v>1857.5</v>
      </c>
      <c r="G375" s="379">
        <v>60791</v>
      </c>
      <c r="H375" s="379">
        <v>38624</v>
      </c>
      <c r="I375" s="379">
        <v>3187.5</v>
      </c>
      <c r="J375" s="379">
        <v>778.5</v>
      </c>
      <c r="K375" s="379">
        <v>8502</v>
      </c>
      <c r="L375" s="379">
        <v>40</v>
      </c>
      <c r="M375" s="380">
        <v>0</v>
      </c>
      <c r="N375" s="381">
        <f t="shared" si="535"/>
        <v>115697</v>
      </c>
      <c r="O375" s="379">
        <v>3036.5</v>
      </c>
      <c r="P375" s="379">
        <v>1931.5</v>
      </c>
      <c r="Q375" s="379">
        <v>66134</v>
      </c>
      <c r="R375" s="379">
        <v>27599</v>
      </c>
      <c r="S375" s="379">
        <v>2727.5</v>
      </c>
      <c r="T375" s="379">
        <v>2089</v>
      </c>
      <c r="U375" s="379">
        <v>1955</v>
      </c>
      <c r="V375" s="379">
        <v>50</v>
      </c>
      <c r="W375" s="480">
        <f>(VLOOKUP(A375,'[1]floresta plant'!$B$520:$F$554,5,0))*1000</f>
        <v>0</v>
      </c>
      <c r="X375" s="24">
        <f t="shared" si="536"/>
        <v>105522.5</v>
      </c>
      <c r="Y375" s="53">
        <f t="shared" si="621"/>
        <v>5343</v>
      </c>
      <c r="Z375" s="53">
        <f t="shared" si="622"/>
        <v>-11025</v>
      </c>
      <c r="AA375" s="53">
        <f t="shared" si="623"/>
        <v>-460</v>
      </c>
      <c r="AB375" s="53">
        <f t="shared" si="618"/>
        <v>1310.5</v>
      </c>
      <c r="AC375" s="53">
        <f t="shared" si="618"/>
        <v>-6547</v>
      </c>
      <c r="AD375" s="53">
        <f t="shared" si="618"/>
        <v>10</v>
      </c>
      <c r="AE375" s="53">
        <f t="shared" si="618"/>
        <v>0</v>
      </c>
      <c r="AF375" s="53">
        <f t="shared" si="537"/>
        <v>74</v>
      </c>
      <c r="AG375" s="53">
        <f t="shared" si="538"/>
        <v>1120</v>
      </c>
      <c r="AH375" s="53">
        <f t="shared" si="539"/>
        <v>26032.257224035362</v>
      </c>
      <c r="AI375" s="53">
        <f t="shared" si="605"/>
        <v>-10174.5</v>
      </c>
      <c r="AJ375" s="469">
        <v>9051.0922499999997</v>
      </c>
      <c r="AK375" s="469">
        <v>6806.6649740353605</v>
      </c>
      <c r="AL375" s="469">
        <v>0</v>
      </c>
      <c r="AM375" s="470">
        <f t="shared" si="540"/>
        <v>15857.75722403536</v>
      </c>
      <c r="AN375" s="53">
        <f t="shared" si="541"/>
        <v>26032.257224035362</v>
      </c>
      <c r="AO375" s="382">
        <f t="shared" si="542"/>
        <v>3</v>
      </c>
      <c r="AP375">
        <v>3</v>
      </c>
      <c r="AQ375" s="383">
        <f t="shared" si="543"/>
        <v>7857.5</v>
      </c>
      <c r="AR375" s="383">
        <f t="shared" si="544"/>
        <v>-18032</v>
      </c>
      <c r="AS375" s="383">
        <f t="shared" si="545"/>
        <v>5343</v>
      </c>
      <c r="AT375" s="383">
        <f t="shared" si="546"/>
        <v>18032</v>
      </c>
      <c r="AU375" s="383">
        <f t="shared" si="547"/>
        <v>0</v>
      </c>
      <c r="AV375" s="383">
        <f t="shared" si="548"/>
        <v>1</v>
      </c>
      <c r="AW375" s="383">
        <f t="shared" si="549"/>
        <v>0</v>
      </c>
      <c r="AX375" s="383">
        <f t="shared" si="550"/>
        <v>1</v>
      </c>
      <c r="AY375" s="383">
        <f t="shared" si="551"/>
        <v>5343</v>
      </c>
      <c r="AZ375">
        <f t="shared" si="552"/>
        <v>0</v>
      </c>
      <c r="BA375">
        <f t="shared" si="553"/>
        <v>0</v>
      </c>
      <c r="BB375" s="383">
        <f t="shared" si="554"/>
        <v>0</v>
      </c>
      <c r="BC375" s="384">
        <f t="shared" si="648"/>
        <v>5343</v>
      </c>
      <c r="BD375" s="384">
        <f t="shared" si="648"/>
        <v>0.61141304347826086</v>
      </c>
      <c r="BE375" s="384">
        <f t="shared" si="648"/>
        <v>2.5510204081632654E-2</v>
      </c>
      <c r="BF375" s="384">
        <f t="shared" si="648"/>
        <v>1310.5</v>
      </c>
      <c r="BG375" s="384">
        <f t="shared" si="648"/>
        <v>0.36307675244010645</v>
      </c>
      <c r="BH375" s="384">
        <f t="shared" si="648"/>
        <v>10</v>
      </c>
      <c r="BI375" s="384">
        <f t="shared" si="648"/>
        <v>0</v>
      </c>
      <c r="BJ375" s="384">
        <f t="shared" si="648"/>
        <v>74</v>
      </c>
      <c r="BK375" s="384">
        <f t="shared" si="648"/>
        <v>1120</v>
      </c>
      <c r="BL375" s="474">
        <f t="shared" si="555"/>
        <v>12689</v>
      </c>
      <c r="BM375" s="409">
        <f t="shared" si="556"/>
        <v>26032.257224035362</v>
      </c>
      <c r="BN375" s="473">
        <f t="shared" si="557"/>
        <v>2514.5</v>
      </c>
      <c r="BO375" s="387">
        <f t="shared" si="558"/>
        <v>1</v>
      </c>
      <c r="BP375" s="387">
        <f t="shared" si="559"/>
        <v>0</v>
      </c>
      <c r="BQ375" s="388">
        <f t="shared" si="560"/>
        <v>0</v>
      </c>
      <c r="BR375" s="389">
        <f t="shared" si="561"/>
        <v>10174.5</v>
      </c>
      <c r="BS375" s="390">
        <f t="shared" si="562"/>
        <v>5343</v>
      </c>
      <c r="BT375" s="391">
        <f t="shared" si="616"/>
        <v>3266.779891304348</v>
      </c>
      <c r="BU375" s="391">
        <f t="shared" si="616"/>
        <v>136.30102040816328</v>
      </c>
      <c r="BV375" s="391">
        <f t="shared" si="616"/>
        <v>0</v>
      </c>
      <c r="BW375" s="391">
        <f t="shared" si="616"/>
        <v>1939.9190882874889</v>
      </c>
      <c r="BX375" s="391">
        <f t="shared" si="531"/>
        <v>0</v>
      </c>
      <c r="BY375" s="391">
        <f t="shared" si="531"/>
        <v>0</v>
      </c>
      <c r="BZ375" s="391">
        <f t="shared" si="531"/>
        <v>0</v>
      </c>
      <c r="CA375" s="391">
        <f t="shared" si="531"/>
        <v>0</v>
      </c>
      <c r="CB375" s="391">
        <f t="shared" si="563"/>
        <v>0</v>
      </c>
      <c r="CC375" s="391">
        <f t="shared" si="563"/>
        <v>0</v>
      </c>
      <c r="CD375" s="392">
        <f t="shared" si="564"/>
        <v>0</v>
      </c>
      <c r="CE375" s="393">
        <f t="shared" si="565"/>
        <v>-11025</v>
      </c>
      <c r="CF375" s="392">
        <f t="shared" si="624"/>
        <v>0</v>
      </c>
      <c r="CG375" s="392">
        <f t="shared" si="625"/>
        <v>0</v>
      </c>
      <c r="CH375" s="392">
        <f t="shared" si="626"/>
        <v>0</v>
      </c>
      <c r="CI375" s="392">
        <f t="shared" si="619"/>
        <v>0</v>
      </c>
      <c r="CJ375" s="392">
        <f t="shared" si="619"/>
        <v>0</v>
      </c>
      <c r="CK375" s="392">
        <f t="shared" si="619"/>
        <v>0</v>
      </c>
      <c r="CL375" s="392">
        <f t="shared" si="619"/>
        <v>0</v>
      </c>
      <c r="CM375" s="392">
        <f t="shared" si="566"/>
        <v>0</v>
      </c>
      <c r="CN375" s="392">
        <f t="shared" si="567"/>
        <v>0</v>
      </c>
      <c r="CO375" s="394">
        <f t="shared" si="568"/>
        <v>0</v>
      </c>
      <c r="CP375" s="394">
        <f t="shared" si="568"/>
        <v>0</v>
      </c>
      <c r="CQ375" s="395">
        <f t="shared" si="569"/>
        <v>-460</v>
      </c>
      <c r="CR375" s="394">
        <f t="shared" si="646"/>
        <v>0</v>
      </c>
      <c r="CS375" s="394">
        <f t="shared" si="646"/>
        <v>0</v>
      </c>
      <c r="CT375" s="394">
        <f t="shared" si="646"/>
        <v>0</v>
      </c>
      <c r="CU375" s="394">
        <f t="shared" si="644"/>
        <v>0</v>
      </c>
      <c r="CV375" s="394">
        <f t="shared" si="644"/>
        <v>0</v>
      </c>
      <c r="CW375" s="394">
        <f t="shared" si="644"/>
        <v>0</v>
      </c>
      <c r="CX375" s="396">
        <f t="shared" si="570"/>
        <v>0</v>
      </c>
      <c r="CY375" s="396">
        <f t="shared" si="570"/>
        <v>0</v>
      </c>
      <c r="CZ375" s="397">
        <f t="shared" si="571"/>
        <v>0</v>
      </c>
      <c r="DA375" s="397">
        <f t="shared" si="571"/>
        <v>801.25679347826087</v>
      </c>
      <c r="DB375" s="397">
        <f t="shared" si="571"/>
        <v>33.431122448979593</v>
      </c>
      <c r="DC375" s="397">
        <f t="shared" si="572"/>
        <v>1310.5</v>
      </c>
      <c r="DD375" s="397">
        <f t="shared" si="642"/>
        <v>475.81208407275949</v>
      </c>
      <c r="DE375" s="397">
        <f t="shared" si="642"/>
        <v>0</v>
      </c>
      <c r="DF375" s="397">
        <f t="shared" si="642"/>
        <v>0</v>
      </c>
      <c r="DG375" s="397">
        <f t="shared" si="642"/>
        <v>0</v>
      </c>
      <c r="DH375" s="397">
        <f t="shared" si="642"/>
        <v>0</v>
      </c>
      <c r="DI375" s="398">
        <f t="shared" si="573"/>
        <v>0</v>
      </c>
      <c r="DJ375" s="398">
        <f t="shared" si="573"/>
        <v>0</v>
      </c>
      <c r="DK375" s="399">
        <f t="shared" si="574"/>
        <v>0</v>
      </c>
      <c r="DL375" s="399">
        <f t="shared" si="574"/>
        <v>0</v>
      </c>
      <c r="DM375" s="399">
        <f t="shared" si="574"/>
        <v>0</v>
      </c>
      <c r="DN375" s="399">
        <f t="shared" si="533"/>
        <v>0</v>
      </c>
      <c r="DO375" s="399">
        <f t="shared" si="575"/>
        <v>-6547</v>
      </c>
      <c r="DP375" s="399">
        <f t="shared" si="576"/>
        <v>0</v>
      </c>
      <c r="DQ375" s="399">
        <f t="shared" si="576"/>
        <v>0</v>
      </c>
      <c r="DR375" s="399">
        <f t="shared" si="576"/>
        <v>0</v>
      </c>
      <c r="DS375" s="399">
        <f t="shared" si="534"/>
        <v>0</v>
      </c>
      <c r="DT375" s="400">
        <f t="shared" si="577"/>
        <v>0</v>
      </c>
      <c r="DU375" s="400">
        <f t="shared" si="577"/>
        <v>0</v>
      </c>
      <c r="DV375" s="386">
        <f t="shared" si="643"/>
        <v>0</v>
      </c>
      <c r="DW375" s="386">
        <f t="shared" si="643"/>
        <v>6.1141304347826084</v>
      </c>
      <c r="DX375" s="386">
        <f t="shared" si="643"/>
        <v>0.25510204081632654</v>
      </c>
      <c r="DY375" s="386">
        <f t="shared" si="643"/>
        <v>0</v>
      </c>
      <c r="DZ375" s="386">
        <f t="shared" si="643"/>
        <v>3.6307675244010644</v>
      </c>
      <c r="EA375" s="401">
        <f t="shared" si="578"/>
        <v>10</v>
      </c>
      <c r="EB375" s="386">
        <f t="shared" si="579"/>
        <v>0</v>
      </c>
      <c r="EC375" s="386">
        <f t="shared" si="579"/>
        <v>0</v>
      </c>
      <c r="ED375" s="386">
        <f t="shared" si="579"/>
        <v>0</v>
      </c>
      <c r="EE375" s="385">
        <f t="shared" si="580"/>
        <v>0</v>
      </c>
      <c r="EF375" s="385">
        <f t="shared" si="580"/>
        <v>0</v>
      </c>
      <c r="EG375" s="402">
        <f t="shared" si="647"/>
        <v>0</v>
      </c>
      <c r="EH375" s="402">
        <f t="shared" si="647"/>
        <v>0</v>
      </c>
      <c r="EI375" s="402">
        <f t="shared" si="647"/>
        <v>0</v>
      </c>
      <c r="EJ375" s="402">
        <f t="shared" si="645"/>
        <v>0</v>
      </c>
      <c r="EK375" s="402">
        <f t="shared" si="645"/>
        <v>0</v>
      </c>
      <c r="EL375" s="402">
        <f t="shared" si="645"/>
        <v>0</v>
      </c>
      <c r="EM375" s="402">
        <f t="shared" si="581"/>
        <v>0</v>
      </c>
      <c r="EN375" s="402">
        <f t="shared" si="582"/>
        <v>0</v>
      </c>
      <c r="EO375" s="402">
        <f t="shared" si="582"/>
        <v>0</v>
      </c>
      <c r="EP375" s="402">
        <f t="shared" si="583"/>
        <v>0</v>
      </c>
      <c r="EQ375" s="402">
        <f t="shared" si="584"/>
        <v>0</v>
      </c>
      <c r="ER375" s="394">
        <f t="shared" si="627"/>
        <v>0</v>
      </c>
      <c r="ES375" s="394">
        <f t="shared" si="628"/>
        <v>45.244565217391305</v>
      </c>
      <c r="ET375" s="394">
        <f t="shared" si="629"/>
        <v>1.8877551020408163</v>
      </c>
      <c r="EU375" s="394">
        <f t="shared" si="620"/>
        <v>0</v>
      </c>
      <c r="EV375" s="394">
        <f t="shared" si="620"/>
        <v>26.867679680567878</v>
      </c>
      <c r="EW375" s="394">
        <f t="shared" si="620"/>
        <v>0</v>
      </c>
      <c r="EX375" s="394">
        <f t="shared" si="620"/>
        <v>0</v>
      </c>
      <c r="EY375" s="403">
        <f t="shared" si="585"/>
        <v>74</v>
      </c>
      <c r="EZ375" s="394">
        <f t="shared" si="586"/>
        <v>0</v>
      </c>
      <c r="FA375" s="396">
        <f t="shared" si="587"/>
        <v>0</v>
      </c>
      <c r="FB375" s="396">
        <f t="shared" si="587"/>
        <v>0</v>
      </c>
      <c r="FC375" s="404">
        <f t="shared" si="617"/>
        <v>0</v>
      </c>
      <c r="FD375" s="404">
        <f t="shared" si="617"/>
        <v>684.78260869565213</v>
      </c>
      <c r="FE375" s="404">
        <f t="shared" si="617"/>
        <v>28.571428571428573</v>
      </c>
      <c r="FF375" s="404">
        <f t="shared" si="617"/>
        <v>0</v>
      </c>
      <c r="FG375" s="404">
        <f t="shared" si="532"/>
        <v>406.6459627329192</v>
      </c>
      <c r="FH375" s="404">
        <f t="shared" si="532"/>
        <v>0</v>
      </c>
      <c r="FI375" s="404">
        <f t="shared" si="532"/>
        <v>0</v>
      </c>
      <c r="FJ375" s="404">
        <f t="shared" si="532"/>
        <v>0</v>
      </c>
      <c r="FK375" s="392">
        <f t="shared" si="588"/>
        <v>1120</v>
      </c>
      <c r="FL375" s="384">
        <f t="shared" si="589"/>
        <v>0</v>
      </c>
      <c r="FM375" s="384">
        <f t="shared" si="589"/>
        <v>0</v>
      </c>
      <c r="FN375" s="405">
        <f t="shared" si="649"/>
        <v>0</v>
      </c>
      <c r="FO375" s="405">
        <f t="shared" si="649"/>
        <v>6220.822010869565</v>
      </c>
      <c r="FP375" s="405">
        <f t="shared" si="649"/>
        <v>259.55357142857144</v>
      </c>
      <c r="FQ375" s="405">
        <f t="shared" si="649"/>
        <v>0</v>
      </c>
      <c r="FR375" s="405">
        <f t="shared" si="649"/>
        <v>3694.124417701863</v>
      </c>
      <c r="FS375" s="405">
        <f t="shared" si="649"/>
        <v>0</v>
      </c>
      <c r="FT375" s="405">
        <f t="shared" si="649"/>
        <v>0</v>
      </c>
      <c r="FU375" s="405">
        <f t="shared" si="649"/>
        <v>0</v>
      </c>
      <c r="FV375" s="405">
        <f t="shared" si="649"/>
        <v>0</v>
      </c>
      <c r="FW375" s="397">
        <f t="shared" si="590"/>
        <v>26032.257224035362</v>
      </c>
      <c r="FX375" s="406">
        <f t="shared" si="591"/>
        <v>15857.757224035362</v>
      </c>
      <c r="FY375" s="331">
        <f t="shared" si="592"/>
        <v>15857.757224035362</v>
      </c>
      <c r="FZ375" s="382">
        <f t="shared" si="593"/>
        <v>0</v>
      </c>
      <c r="GA375" s="331">
        <f t="shared" si="594"/>
        <v>0</v>
      </c>
      <c r="GB375" s="407">
        <f t="shared" si="595"/>
        <v>0</v>
      </c>
      <c r="GC375" s="407">
        <f t="shared" si="596"/>
        <v>0</v>
      </c>
      <c r="GD375" s="407">
        <f t="shared" si="597"/>
        <v>0</v>
      </c>
      <c r="GE375" s="407">
        <f t="shared" si="598"/>
        <v>0</v>
      </c>
      <c r="GF375" s="407">
        <f t="shared" si="599"/>
        <v>0</v>
      </c>
      <c r="GG375" s="407">
        <f t="shared" si="600"/>
        <v>0</v>
      </c>
      <c r="GH375" s="407">
        <f t="shared" si="601"/>
        <v>0</v>
      </c>
      <c r="GI375" s="407">
        <f t="shared" si="602"/>
        <v>0</v>
      </c>
      <c r="GJ375">
        <f t="shared" si="603"/>
        <v>0</v>
      </c>
      <c r="GK375" s="382">
        <f t="shared" si="604"/>
        <v>0</v>
      </c>
      <c r="GL375">
        <v>3</v>
      </c>
      <c r="GM375">
        <f t="shared" si="609"/>
        <v>5343</v>
      </c>
      <c r="GN375">
        <f t="shared" si="609"/>
        <v>0</v>
      </c>
      <c r="GO375">
        <f t="shared" si="609"/>
        <v>0</v>
      </c>
      <c r="GP375">
        <f t="shared" si="609"/>
        <v>1310.5</v>
      </c>
      <c r="GQ375">
        <f t="shared" si="609"/>
        <v>0</v>
      </c>
      <c r="GR375">
        <f t="shared" si="608"/>
        <v>10</v>
      </c>
      <c r="GS375">
        <f t="shared" si="608"/>
        <v>0</v>
      </c>
      <c r="GT375">
        <f t="shared" si="608"/>
        <v>74</v>
      </c>
      <c r="GU375">
        <f t="shared" si="608"/>
        <v>1120</v>
      </c>
      <c r="GV375">
        <f t="shared" si="608"/>
        <v>26032.257224035362</v>
      </c>
    </row>
    <row r="376" spans="1:204" customFormat="1" x14ac:dyDescent="0.25">
      <c r="A376" s="378" t="s">
        <v>1554</v>
      </c>
      <c r="B376" s="32" t="s">
        <v>1552</v>
      </c>
      <c r="C376" t="s">
        <v>896</v>
      </c>
      <c r="D376">
        <v>4</v>
      </c>
      <c r="E376" s="379">
        <v>562.5</v>
      </c>
      <c r="F376" s="379">
        <v>543.5</v>
      </c>
      <c r="G376" s="379">
        <v>4480.5</v>
      </c>
      <c r="H376" s="379">
        <v>3572</v>
      </c>
      <c r="I376" s="379">
        <v>6530</v>
      </c>
      <c r="J376" s="379">
        <v>9.5</v>
      </c>
      <c r="K376" s="379">
        <v>3060</v>
      </c>
      <c r="L376" s="379">
        <v>0</v>
      </c>
      <c r="M376" s="380">
        <v>75.779569775467039</v>
      </c>
      <c r="N376" s="381">
        <f t="shared" si="535"/>
        <v>18833.779569775466</v>
      </c>
      <c r="O376" s="379">
        <v>698.5</v>
      </c>
      <c r="P376" s="379">
        <v>728</v>
      </c>
      <c r="Q376" s="379">
        <v>8812.5</v>
      </c>
      <c r="R376" s="379">
        <v>1465</v>
      </c>
      <c r="S376" s="379">
        <v>4882</v>
      </c>
      <c r="T376" s="379">
        <v>22.5</v>
      </c>
      <c r="U376" s="379">
        <v>1150</v>
      </c>
      <c r="V376" s="379">
        <v>0</v>
      </c>
      <c r="W376" s="480">
        <f>(VLOOKUP(A376,'[1]floresta plant'!$B$520:$F$554,5,0))*1000</f>
        <v>43.668595912578276</v>
      </c>
      <c r="X376" s="24">
        <f t="shared" si="536"/>
        <v>17802.168595912579</v>
      </c>
      <c r="Y376" s="53">
        <f t="shared" si="621"/>
        <v>4332</v>
      </c>
      <c r="Z376" s="53">
        <f t="shared" si="622"/>
        <v>-2107</v>
      </c>
      <c r="AA376" s="53">
        <f t="shared" si="623"/>
        <v>-1648</v>
      </c>
      <c r="AB376" s="53">
        <f t="shared" si="618"/>
        <v>13</v>
      </c>
      <c r="AC376" s="53">
        <f t="shared" si="618"/>
        <v>-1910</v>
      </c>
      <c r="AD376" s="53">
        <f t="shared" si="618"/>
        <v>0</v>
      </c>
      <c r="AE376" s="53">
        <f t="shared" si="618"/>
        <v>-32.110973862888763</v>
      </c>
      <c r="AF376" s="53">
        <f t="shared" si="537"/>
        <v>184.5</v>
      </c>
      <c r="AG376" s="53">
        <f t="shared" si="538"/>
        <v>136</v>
      </c>
      <c r="AH376" s="53">
        <f t="shared" si="539"/>
        <v>6371.2167453579541</v>
      </c>
      <c r="AI376" s="53">
        <f t="shared" si="605"/>
        <v>-1031.6109738628875</v>
      </c>
      <c r="AJ376" s="469">
        <v>941.55320000000006</v>
      </c>
      <c r="AK376" s="469">
        <v>4398.0525714950663</v>
      </c>
      <c r="AL376" s="469">
        <v>0</v>
      </c>
      <c r="AM376" s="470">
        <f t="shared" si="540"/>
        <v>5339.6057714950666</v>
      </c>
      <c r="AN376" s="53">
        <f t="shared" si="541"/>
        <v>6371.2167453579541</v>
      </c>
      <c r="AO376" s="382">
        <f t="shared" si="542"/>
        <v>3</v>
      </c>
      <c r="AP376">
        <v>3</v>
      </c>
      <c r="AQ376" s="383">
        <f t="shared" si="543"/>
        <v>4665.5</v>
      </c>
      <c r="AR376" s="383">
        <f t="shared" si="544"/>
        <v>-5697.1109738628884</v>
      </c>
      <c r="AS376" s="383">
        <f t="shared" si="545"/>
        <v>4332</v>
      </c>
      <c r="AT376" s="383">
        <f t="shared" si="546"/>
        <v>5697.1109738628884</v>
      </c>
      <c r="AU376" s="383">
        <f t="shared" si="547"/>
        <v>0</v>
      </c>
      <c r="AV376" s="383">
        <f t="shared" si="548"/>
        <v>1</v>
      </c>
      <c r="AW376" s="383">
        <f t="shared" si="549"/>
        <v>0</v>
      </c>
      <c r="AX376" s="383">
        <f t="shared" si="550"/>
        <v>1</v>
      </c>
      <c r="AY376" s="383">
        <f t="shared" si="551"/>
        <v>4332</v>
      </c>
      <c r="AZ376">
        <f t="shared" si="552"/>
        <v>0</v>
      </c>
      <c r="BA376">
        <f t="shared" si="553"/>
        <v>0</v>
      </c>
      <c r="BB376" s="383">
        <f t="shared" si="554"/>
        <v>0</v>
      </c>
      <c r="BC376" s="384">
        <f t="shared" si="648"/>
        <v>4332</v>
      </c>
      <c r="BD376" s="384">
        <f t="shared" si="648"/>
        <v>0.36983657325027719</v>
      </c>
      <c r="BE376" s="384">
        <f t="shared" si="648"/>
        <v>0.28926942226694674</v>
      </c>
      <c r="BF376" s="384">
        <f t="shared" si="648"/>
        <v>13</v>
      </c>
      <c r="BG376" s="384">
        <f t="shared" si="648"/>
        <v>0.33525764352540549</v>
      </c>
      <c r="BH376" s="384">
        <f t="shared" si="648"/>
        <v>0</v>
      </c>
      <c r="BI376" s="384">
        <f t="shared" si="648"/>
        <v>5.6363609573706671E-3</v>
      </c>
      <c r="BJ376" s="384">
        <f t="shared" si="648"/>
        <v>184.5</v>
      </c>
      <c r="BK376" s="384">
        <f t="shared" si="648"/>
        <v>136</v>
      </c>
      <c r="BL376" s="474">
        <f t="shared" si="555"/>
        <v>1365.1109738628884</v>
      </c>
      <c r="BM376" s="409">
        <f t="shared" si="556"/>
        <v>6371.2167453579541</v>
      </c>
      <c r="BN376" s="473">
        <f t="shared" si="557"/>
        <v>333.5</v>
      </c>
      <c r="BO376" s="387">
        <f t="shared" si="558"/>
        <v>1</v>
      </c>
      <c r="BP376" s="387">
        <f t="shared" si="559"/>
        <v>0</v>
      </c>
      <c r="BQ376" s="388">
        <f t="shared" si="560"/>
        <v>0</v>
      </c>
      <c r="BR376" s="389">
        <f t="shared" si="561"/>
        <v>1031.6109738628884</v>
      </c>
      <c r="BS376" s="390">
        <f t="shared" si="562"/>
        <v>4332</v>
      </c>
      <c r="BT376" s="391">
        <f t="shared" si="616"/>
        <v>1602.1320353202009</v>
      </c>
      <c r="BU376" s="391">
        <f t="shared" si="616"/>
        <v>1253.1151372604133</v>
      </c>
      <c r="BV376" s="391">
        <f t="shared" si="616"/>
        <v>0</v>
      </c>
      <c r="BW376" s="391">
        <f t="shared" si="616"/>
        <v>1452.3361117520567</v>
      </c>
      <c r="BX376" s="391">
        <f t="shared" si="531"/>
        <v>0</v>
      </c>
      <c r="BY376" s="391">
        <f t="shared" si="531"/>
        <v>24.416715667329729</v>
      </c>
      <c r="BZ376" s="391">
        <f t="shared" si="531"/>
        <v>0</v>
      </c>
      <c r="CA376" s="391">
        <f t="shared" si="531"/>
        <v>0</v>
      </c>
      <c r="CB376" s="391">
        <f t="shared" si="563"/>
        <v>0</v>
      </c>
      <c r="CC376" s="391">
        <f t="shared" si="563"/>
        <v>0</v>
      </c>
      <c r="CD376" s="392">
        <f t="shared" si="564"/>
        <v>0</v>
      </c>
      <c r="CE376" s="393">
        <f t="shared" si="565"/>
        <v>-2107</v>
      </c>
      <c r="CF376" s="392">
        <f t="shared" si="624"/>
        <v>0</v>
      </c>
      <c r="CG376" s="392">
        <f t="shared" si="625"/>
        <v>0</v>
      </c>
      <c r="CH376" s="392">
        <f t="shared" si="626"/>
        <v>0</v>
      </c>
      <c r="CI376" s="392">
        <f t="shared" si="619"/>
        <v>0</v>
      </c>
      <c r="CJ376" s="392">
        <f t="shared" si="619"/>
        <v>0</v>
      </c>
      <c r="CK376" s="392">
        <f t="shared" si="619"/>
        <v>0</v>
      </c>
      <c r="CL376" s="392">
        <f t="shared" si="619"/>
        <v>0</v>
      </c>
      <c r="CM376" s="392">
        <f t="shared" si="566"/>
        <v>0</v>
      </c>
      <c r="CN376" s="392">
        <f t="shared" si="567"/>
        <v>0</v>
      </c>
      <c r="CO376" s="394">
        <f t="shared" si="568"/>
        <v>0</v>
      </c>
      <c r="CP376" s="394">
        <f t="shared" si="568"/>
        <v>0</v>
      </c>
      <c r="CQ376" s="395">
        <f t="shared" si="569"/>
        <v>-1648</v>
      </c>
      <c r="CR376" s="394">
        <f t="shared" si="646"/>
        <v>0</v>
      </c>
      <c r="CS376" s="394">
        <f t="shared" si="646"/>
        <v>0</v>
      </c>
      <c r="CT376" s="394">
        <f t="shared" si="646"/>
        <v>0</v>
      </c>
      <c r="CU376" s="394">
        <f t="shared" si="644"/>
        <v>0</v>
      </c>
      <c r="CV376" s="394">
        <f t="shared" si="644"/>
        <v>0</v>
      </c>
      <c r="CW376" s="394">
        <f t="shared" si="644"/>
        <v>0</v>
      </c>
      <c r="CX376" s="396">
        <f t="shared" si="570"/>
        <v>0</v>
      </c>
      <c r="CY376" s="396">
        <f t="shared" si="570"/>
        <v>0</v>
      </c>
      <c r="CZ376" s="397">
        <f t="shared" si="571"/>
        <v>0</v>
      </c>
      <c r="DA376" s="397">
        <f t="shared" si="571"/>
        <v>4.8078754522536036</v>
      </c>
      <c r="DB376" s="397">
        <f t="shared" si="571"/>
        <v>3.7605024894703076</v>
      </c>
      <c r="DC376" s="397">
        <f t="shared" si="572"/>
        <v>13</v>
      </c>
      <c r="DD376" s="397">
        <f t="shared" si="642"/>
        <v>4.3583493658302714</v>
      </c>
      <c r="DE376" s="397">
        <f t="shared" si="642"/>
        <v>0</v>
      </c>
      <c r="DF376" s="397">
        <f t="shared" si="642"/>
        <v>7.3272692445818674E-2</v>
      </c>
      <c r="DG376" s="397">
        <f t="shared" si="642"/>
        <v>0</v>
      </c>
      <c r="DH376" s="397">
        <f t="shared" si="642"/>
        <v>0</v>
      </c>
      <c r="DI376" s="398">
        <f t="shared" si="573"/>
        <v>0</v>
      </c>
      <c r="DJ376" s="398">
        <f t="shared" si="573"/>
        <v>0</v>
      </c>
      <c r="DK376" s="399">
        <f t="shared" si="574"/>
        <v>0</v>
      </c>
      <c r="DL376" s="399">
        <f t="shared" si="574"/>
        <v>0</v>
      </c>
      <c r="DM376" s="399">
        <f t="shared" si="574"/>
        <v>0</v>
      </c>
      <c r="DN376" s="399">
        <f t="shared" si="533"/>
        <v>0</v>
      </c>
      <c r="DO376" s="399">
        <f t="shared" si="575"/>
        <v>-1910</v>
      </c>
      <c r="DP376" s="399">
        <f t="shared" si="576"/>
        <v>0</v>
      </c>
      <c r="DQ376" s="399">
        <f t="shared" si="576"/>
        <v>0</v>
      </c>
      <c r="DR376" s="399">
        <f t="shared" si="576"/>
        <v>0</v>
      </c>
      <c r="DS376" s="399">
        <f t="shared" si="534"/>
        <v>0</v>
      </c>
      <c r="DT376" s="400">
        <f t="shared" si="577"/>
        <v>0</v>
      </c>
      <c r="DU376" s="400">
        <f t="shared" si="577"/>
        <v>0</v>
      </c>
      <c r="DV376" s="386">
        <f t="shared" si="643"/>
        <v>0</v>
      </c>
      <c r="DW376" s="386">
        <f t="shared" si="643"/>
        <v>0</v>
      </c>
      <c r="DX376" s="386">
        <f t="shared" si="643"/>
        <v>0</v>
      </c>
      <c r="DY376" s="386">
        <f t="shared" si="643"/>
        <v>0</v>
      </c>
      <c r="DZ376" s="386">
        <f t="shared" si="643"/>
        <v>0</v>
      </c>
      <c r="EA376" s="401">
        <f t="shared" si="578"/>
        <v>0</v>
      </c>
      <c r="EB376" s="386">
        <f t="shared" si="579"/>
        <v>0</v>
      </c>
      <c r="EC376" s="386">
        <f t="shared" si="579"/>
        <v>0</v>
      </c>
      <c r="ED376" s="386">
        <f t="shared" si="579"/>
        <v>0</v>
      </c>
      <c r="EE376" s="385">
        <f t="shared" si="580"/>
        <v>0</v>
      </c>
      <c r="EF376" s="385">
        <f t="shared" si="580"/>
        <v>0</v>
      </c>
      <c r="EG376" s="402">
        <f t="shared" si="647"/>
        <v>0</v>
      </c>
      <c r="EH376" s="402">
        <f t="shared" si="647"/>
        <v>0</v>
      </c>
      <c r="EI376" s="402">
        <f t="shared" si="647"/>
        <v>0</v>
      </c>
      <c r="EJ376" s="402">
        <f t="shared" si="645"/>
        <v>0</v>
      </c>
      <c r="EK376" s="402">
        <f t="shared" si="645"/>
        <v>0</v>
      </c>
      <c r="EL376" s="402">
        <f t="shared" si="645"/>
        <v>0</v>
      </c>
      <c r="EM376" s="402">
        <f t="shared" si="581"/>
        <v>-32.110973862888763</v>
      </c>
      <c r="EN376" s="402">
        <f t="shared" si="582"/>
        <v>0</v>
      </c>
      <c r="EO376" s="402">
        <f t="shared" si="582"/>
        <v>0</v>
      </c>
      <c r="EP376" s="402">
        <f t="shared" si="583"/>
        <v>0</v>
      </c>
      <c r="EQ376" s="402">
        <f t="shared" si="584"/>
        <v>0</v>
      </c>
      <c r="ER376" s="394">
        <f t="shared" si="627"/>
        <v>0</v>
      </c>
      <c r="ES376" s="394">
        <f t="shared" si="628"/>
        <v>68.234847764676147</v>
      </c>
      <c r="ET376" s="394">
        <f t="shared" si="629"/>
        <v>53.370208408251671</v>
      </c>
      <c r="EU376" s="394">
        <f t="shared" si="620"/>
        <v>0</v>
      </c>
      <c r="EV376" s="394">
        <f t="shared" si="620"/>
        <v>61.855035230437316</v>
      </c>
      <c r="EW376" s="394">
        <f t="shared" si="620"/>
        <v>0</v>
      </c>
      <c r="EX376" s="394">
        <f t="shared" si="620"/>
        <v>1.039908596634888</v>
      </c>
      <c r="EY376" s="403">
        <f t="shared" si="585"/>
        <v>184.5</v>
      </c>
      <c r="EZ376" s="394">
        <f t="shared" si="586"/>
        <v>0</v>
      </c>
      <c r="FA376" s="396">
        <f t="shared" si="587"/>
        <v>0</v>
      </c>
      <c r="FB376" s="396">
        <f t="shared" si="587"/>
        <v>0</v>
      </c>
      <c r="FC376" s="404">
        <f t="shared" si="617"/>
        <v>0</v>
      </c>
      <c r="FD376" s="404">
        <f t="shared" si="617"/>
        <v>50.297773962037695</v>
      </c>
      <c r="FE376" s="404">
        <f t="shared" si="617"/>
        <v>39.340641428304757</v>
      </c>
      <c r="FF376" s="404">
        <f t="shared" si="617"/>
        <v>0</v>
      </c>
      <c r="FG376" s="404">
        <f t="shared" si="532"/>
        <v>45.595039519455149</v>
      </c>
      <c r="FH376" s="404">
        <f t="shared" si="532"/>
        <v>0</v>
      </c>
      <c r="FI376" s="404">
        <f t="shared" si="532"/>
        <v>0.76654509020241068</v>
      </c>
      <c r="FJ376" s="404">
        <f t="shared" si="532"/>
        <v>0</v>
      </c>
      <c r="FK376" s="392">
        <f t="shared" si="588"/>
        <v>136</v>
      </c>
      <c r="FL376" s="384">
        <f t="shared" si="589"/>
        <v>0</v>
      </c>
      <c r="FM376" s="384">
        <f t="shared" si="589"/>
        <v>0</v>
      </c>
      <c r="FN376" s="405">
        <f t="shared" si="649"/>
        <v>0</v>
      </c>
      <c r="FO376" s="405">
        <f t="shared" si="649"/>
        <v>381.5274675008319</v>
      </c>
      <c r="FP376" s="405">
        <f t="shared" si="649"/>
        <v>298.41351041356</v>
      </c>
      <c r="FQ376" s="405">
        <f t="shared" si="649"/>
        <v>0</v>
      </c>
      <c r="FR376" s="405">
        <f t="shared" si="649"/>
        <v>345.85546413222062</v>
      </c>
      <c r="FS376" s="405">
        <f t="shared" si="649"/>
        <v>0</v>
      </c>
      <c r="FT376" s="405">
        <f t="shared" si="649"/>
        <v>5.8145318162759159</v>
      </c>
      <c r="FU376" s="405">
        <f t="shared" si="649"/>
        <v>0</v>
      </c>
      <c r="FV376" s="405">
        <f t="shared" si="649"/>
        <v>0</v>
      </c>
      <c r="FW376" s="397">
        <f t="shared" si="590"/>
        <v>6371.2167453579541</v>
      </c>
      <c r="FX376" s="406">
        <f t="shared" si="591"/>
        <v>5339.6057714950657</v>
      </c>
      <c r="FY376" s="331">
        <f t="shared" si="592"/>
        <v>5339.6057714950657</v>
      </c>
      <c r="FZ376" s="382">
        <f t="shared" si="593"/>
        <v>0</v>
      </c>
      <c r="GA376" s="331">
        <f t="shared" si="594"/>
        <v>-9.0949470177292824E-13</v>
      </c>
      <c r="GB376" s="407">
        <f t="shared" si="595"/>
        <v>0</v>
      </c>
      <c r="GC376" s="407">
        <f t="shared" si="596"/>
        <v>0</v>
      </c>
      <c r="GD376" s="407">
        <f t="shared" si="597"/>
        <v>-1.7763568394002505E-15</v>
      </c>
      <c r="GE376" s="407">
        <f t="shared" si="598"/>
        <v>0</v>
      </c>
      <c r="GF376" s="407">
        <f t="shared" si="599"/>
        <v>0</v>
      </c>
      <c r="GG376" s="407">
        <f t="shared" si="600"/>
        <v>0</v>
      </c>
      <c r="GH376" s="407">
        <f t="shared" si="601"/>
        <v>-2.8421709430404007E-14</v>
      </c>
      <c r="GI376" s="407">
        <f t="shared" si="602"/>
        <v>-2.8421709430404007E-14</v>
      </c>
      <c r="GJ376">
        <f t="shared" si="603"/>
        <v>0</v>
      </c>
      <c r="GK376" s="382">
        <f t="shared" si="604"/>
        <v>-9.681144774731365E-13</v>
      </c>
      <c r="GL376">
        <v>3</v>
      </c>
      <c r="GM376">
        <f t="shared" si="609"/>
        <v>4332</v>
      </c>
      <c r="GN376">
        <f t="shared" si="609"/>
        <v>0</v>
      </c>
      <c r="GO376">
        <f t="shared" si="609"/>
        <v>0</v>
      </c>
      <c r="GP376">
        <f t="shared" si="609"/>
        <v>13</v>
      </c>
      <c r="GQ376">
        <f t="shared" si="609"/>
        <v>0</v>
      </c>
      <c r="GR376">
        <f t="shared" si="608"/>
        <v>0</v>
      </c>
      <c r="GS376">
        <f t="shared" si="608"/>
        <v>0</v>
      </c>
      <c r="GT376">
        <f t="shared" si="608"/>
        <v>184.5</v>
      </c>
      <c r="GU376">
        <f t="shared" si="608"/>
        <v>136</v>
      </c>
      <c r="GV376">
        <f t="shared" si="608"/>
        <v>6371.2167453579541</v>
      </c>
    </row>
    <row r="377" spans="1:204" customFormat="1" x14ac:dyDescent="0.25">
      <c r="A377" s="378" t="s">
        <v>1557</v>
      </c>
      <c r="B377" s="32" t="s">
        <v>1555</v>
      </c>
      <c r="C377" t="s">
        <v>896</v>
      </c>
      <c r="D377">
        <v>4</v>
      </c>
      <c r="E377" s="379">
        <v>1524.5</v>
      </c>
      <c r="F377" s="379">
        <v>285.5</v>
      </c>
      <c r="G377" s="379">
        <v>4255</v>
      </c>
      <c r="H377" s="379">
        <v>29628</v>
      </c>
      <c r="I377" s="379">
        <v>1034.5</v>
      </c>
      <c r="J377" s="379">
        <v>2000</v>
      </c>
      <c r="K377" s="379">
        <v>3240.5</v>
      </c>
      <c r="L377" s="379">
        <v>0</v>
      </c>
      <c r="M377" s="380">
        <v>0</v>
      </c>
      <c r="N377" s="381">
        <f t="shared" si="535"/>
        <v>41968</v>
      </c>
      <c r="O377" s="379">
        <v>1213.5</v>
      </c>
      <c r="P377" s="379">
        <v>279</v>
      </c>
      <c r="Q377" s="379">
        <v>267</v>
      </c>
      <c r="R377" s="379">
        <v>17020</v>
      </c>
      <c r="S377" s="379">
        <v>1025</v>
      </c>
      <c r="T377" s="379">
        <v>200</v>
      </c>
      <c r="U377" s="379">
        <v>1305</v>
      </c>
      <c r="V377" s="379">
        <v>5</v>
      </c>
      <c r="W377" s="480">
        <f>(VLOOKUP(A377,'[1]floresta plant'!$B$520:$F$554,5,0))*1000</f>
        <v>0</v>
      </c>
      <c r="X377" s="24">
        <f t="shared" si="536"/>
        <v>21314.5</v>
      </c>
      <c r="Y377" s="53">
        <f t="shared" si="621"/>
        <v>-3988</v>
      </c>
      <c r="Z377" s="53">
        <f t="shared" si="622"/>
        <v>-12608</v>
      </c>
      <c r="AA377" s="53">
        <f t="shared" si="623"/>
        <v>-9.5</v>
      </c>
      <c r="AB377" s="53">
        <f t="shared" si="618"/>
        <v>-1800</v>
      </c>
      <c r="AC377" s="53">
        <f t="shared" si="618"/>
        <v>-1935.5</v>
      </c>
      <c r="AD377" s="53">
        <f t="shared" si="618"/>
        <v>5</v>
      </c>
      <c r="AE377" s="53">
        <f t="shared" si="618"/>
        <v>0</v>
      </c>
      <c r="AF377" s="53">
        <f t="shared" si="537"/>
        <v>-6.5</v>
      </c>
      <c r="AG377" s="53">
        <f t="shared" si="538"/>
        <v>-311</v>
      </c>
      <c r="AH377" s="53">
        <f t="shared" si="539"/>
        <v>29392.57467704199</v>
      </c>
      <c r="AI377" s="53">
        <f t="shared" si="605"/>
        <v>-20653.5</v>
      </c>
      <c r="AJ377" s="469">
        <v>516.34704999999985</v>
      </c>
      <c r="AK377" s="469">
        <v>8222.7276270419898</v>
      </c>
      <c r="AL377" s="469">
        <v>0</v>
      </c>
      <c r="AM377" s="470">
        <f t="shared" si="540"/>
        <v>8739.0746770419901</v>
      </c>
      <c r="AN377" s="53">
        <f t="shared" si="541"/>
        <v>29392.57467704199</v>
      </c>
      <c r="AO377" s="382">
        <f t="shared" si="542"/>
        <v>3</v>
      </c>
      <c r="AP377">
        <v>3</v>
      </c>
      <c r="AQ377" s="383">
        <f t="shared" si="543"/>
        <v>5</v>
      </c>
      <c r="AR377" s="383">
        <f t="shared" si="544"/>
        <v>-20658.5</v>
      </c>
      <c r="AS377" s="383">
        <f t="shared" si="545"/>
        <v>0</v>
      </c>
      <c r="AT377" s="383">
        <f t="shared" si="546"/>
        <v>16670.5</v>
      </c>
      <c r="AU377" s="383">
        <f t="shared" si="547"/>
        <v>0</v>
      </c>
      <c r="AV377" s="383">
        <f t="shared" si="548"/>
        <v>1</v>
      </c>
      <c r="AW377" s="383">
        <f t="shared" si="549"/>
        <v>0</v>
      </c>
      <c r="AX377" s="383">
        <f t="shared" si="550"/>
        <v>1</v>
      </c>
      <c r="AY377" s="383">
        <f t="shared" si="551"/>
        <v>0</v>
      </c>
      <c r="AZ377">
        <f t="shared" si="552"/>
        <v>0</v>
      </c>
      <c r="BA377">
        <f t="shared" si="553"/>
        <v>0</v>
      </c>
      <c r="BB377" s="383">
        <f t="shared" si="554"/>
        <v>0</v>
      </c>
      <c r="BC377" s="384">
        <f t="shared" si="648"/>
        <v>0.19304402546167437</v>
      </c>
      <c r="BD377" s="384">
        <f t="shared" si="648"/>
        <v>0.61030568531113105</v>
      </c>
      <c r="BE377" s="384">
        <f t="shared" si="648"/>
        <v>4.5985913788513204E-4</v>
      </c>
      <c r="BF377" s="384">
        <f t="shared" si="648"/>
        <v>8.7131205072972381E-2</v>
      </c>
      <c r="BG377" s="384">
        <f t="shared" si="648"/>
        <v>9.3690248565965584E-2</v>
      </c>
      <c r="BH377" s="384">
        <f t="shared" si="648"/>
        <v>5</v>
      </c>
      <c r="BI377" s="384">
        <f t="shared" si="648"/>
        <v>0</v>
      </c>
      <c r="BJ377" s="384">
        <f t="shared" si="648"/>
        <v>3.1464046276351141E-4</v>
      </c>
      <c r="BK377" s="384">
        <f t="shared" si="648"/>
        <v>1.5054335987608006E-2</v>
      </c>
      <c r="BL377" s="474">
        <f t="shared" si="555"/>
        <v>20658.5</v>
      </c>
      <c r="BM377" s="409">
        <f t="shared" si="556"/>
        <v>29392.57467704199</v>
      </c>
      <c r="BN377" s="473">
        <f t="shared" si="557"/>
        <v>5</v>
      </c>
      <c r="BO377" s="387">
        <f t="shared" si="558"/>
        <v>1</v>
      </c>
      <c r="BP377" s="387">
        <f t="shared" si="559"/>
        <v>0</v>
      </c>
      <c r="BQ377" s="388">
        <f t="shared" si="560"/>
        <v>0</v>
      </c>
      <c r="BR377" s="389">
        <f t="shared" si="561"/>
        <v>20653.5</v>
      </c>
      <c r="BS377" s="390">
        <f t="shared" si="562"/>
        <v>-3988</v>
      </c>
      <c r="BT377" s="391">
        <f t="shared" si="616"/>
        <v>0</v>
      </c>
      <c r="BU377" s="391">
        <f t="shared" si="616"/>
        <v>0</v>
      </c>
      <c r="BV377" s="391">
        <f t="shared" si="616"/>
        <v>0</v>
      </c>
      <c r="BW377" s="391">
        <f t="shared" si="616"/>
        <v>0</v>
      </c>
      <c r="BX377" s="391">
        <f t="shared" si="531"/>
        <v>0</v>
      </c>
      <c r="BY377" s="391">
        <f t="shared" si="531"/>
        <v>0</v>
      </c>
      <c r="BZ377" s="391">
        <f t="shared" si="531"/>
        <v>0</v>
      </c>
      <c r="CA377" s="391">
        <f t="shared" si="531"/>
        <v>0</v>
      </c>
      <c r="CB377" s="391">
        <f t="shared" si="563"/>
        <v>0</v>
      </c>
      <c r="CC377" s="391">
        <f t="shared" si="563"/>
        <v>0</v>
      </c>
      <c r="CD377" s="392">
        <f t="shared" si="564"/>
        <v>0</v>
      </c>
      <c r="CE377" s="393">
        <f t="shared" si="565"/>
        <v>-12608</v>
      </c>
      <c r="CF377" s="392">
        <f t="shared" si="624"/>
        <v>0</v>
      </c>
      <c r="CG377" s="392">
        <f t="shared" si="625"/>
        <v>0</v>
      </c>
      <c r="CH377" s="392">
        <f t="shared" si="626"/>
        <v>0</v>
      </c>
      <c r="CI377" s="392">
        <f t="shared" si="619"/>
        <v>0</v>
      </c>
      <c r="CJ377" s="392">
        <f t="shared" si="619"/>
        <v>0</v>
      </c>
      <c r="CK377" s="392">
        <f t="shared" si="619"/>
        <v>0</v>
      </c>
      <c r="CL377" s="392">
        <f t="shared" si="619"/>
        <v>0</v>
      </c>
      <c r="CM377" s="392">
        <f t="shared" si="566"/>
        <v>0</v>
      </c>
      <c r="CN377" s="392">
        <f t="shared" si="567"/>
        <v>0</v>
      </c>
      <c r="CO377" s="394">
        <f t="shared" si="568"/>
        <v>0</v>
      </c>
      <c r="CP377" s="394">
        <f t="shared" si="568"/>
        <v>0</v>
      </c>
      <c r="CQ377" s="395">
        <f t="shared" si="569"/>
        <v>-9.5</v>
      </c>
      <c r="CR377" s="394">
        <f t="shared" si="646"/>
        <v>0</v>
      </c>
      <c r="CS377" s="394">
        <f t="shared" si="646"/>
        <v>0</v>
      </c>
      <c r="CT377" s="394">
        <f t="shared" si="646"/>
        <v>0</v>
      </c>
      <c r="CU377" s="394">
        <f t="shared" si="644"/>
        <v>0</v>
      </c>
      <c r="CV377" s="394">
        <f t="shared" si="644"/>
        <v>0</v>
      </c>
      <c r="CW377" s="394">
        <f t="shared" si="644"/>
        <v>0</v>
      </c>
      <c r="CX377" s="396">
        <f t="shared" si="570"/>
        <v>0</v>
      </c>
      <c r="CY377" s="396">
        <f t="shared" si="570"/>
        <v>0</v>
      </c>
      <c r="CZ377" s="397">
        <f t="shared" si="571"/>
        <v>0</v>
      </c>
      <c r="DA377" s="397">
        <f t="shared" si="571"/>
        <v>0</v>
      </c>
      <c r="DB377" s="397">
        <f t="shared" si="571"/>
        <v>0</v>
      </c>
      <c r="DC377" s="397">
        <f t="shared" si="572"/>
        <v>-1800</v>
      </c>
      <c r="DD377" s="397">
        <f t="shared" si="642"/>
        <v>0</v>
      </c>
      <c r="DE377" s="397">
        <f t="shared" si="642"/>
        <v>0</v>
      </c>
      <c r="DF377" s="397">
        <f t="shared" si="642"/>
        <v>0</v>
      </c>
      <c r="DG377" s="397">
        <f t="shared" si="642"/>
        <v>0</v>
      </c>
      <c r="DH377" s="397">
        <f t="shared" si="642"/>
        <v>0</v>
      </c>
      <c r="DI377" s="398">
        <f t="shared" si="573"/>
        <v>0</v>
      </c>
      <c r="DJ377" s="398">
        <f t="shared" si="573"/>
        <v>0</v>
      </c>
      <c r="DK377" s="399">
        <f t="shared" si="574"/>
        <v>0</v>
      </c>
      <c r="DL377" s="399">
        <f t="shared" si="574"/>
        <v>0</v>
      </c>
      <c r="DM377" s="399">
        <f t="shared" si="574"/>
        <v>0</v>
      </c>
      <c r="DN377" s="399">
        <f t="shared" si="533"/>
        <v>0</v>
      </c>
      <c r="DO377" s="399">
        <f t="shared" si="575"/>
        <v>-1935.5</v>
      </c>
      <c r="DP377" s="399">
        <f t="shared" si="576"/>
        <v>0</v>
      </c>
      <c r="DQ377" s="399">
        <f t="shared" si="576"/>
        <v>0</v>
      </c>
      <c r="DR377" s="399">
        <f t="shared" si="576"/>
        <v>0</v>
      </c>
      <c r="DS377" s="399">
        <f t="shared" si="534"/>
        <v>0</v>
      </c>
      <c r="DT377" s="400">
        <f t="shared" si="577"/>
        <v>0</v>
      </c>
      <c r="DU377" s="400">
        <f t="shared" si="577"/>
        <v>0</v>
      </c>
      <c r="DV377" s="386">
        <f t="shared" si="643"/>
        <v>0.96522012730837181</v>
      </c>
      <c r="DW377" s="386">
        <f t="shared" si="643"/>
        <v>3.051528426555655</v>
      </c>
      <c r="DX377" s="386">
        <f t="shared" si="643"/>
        <v>2.29929568942566E-3</v>
      </c>
      <c r="DY377" s="386">
        <f t="shared" si="643"/>
        <v>0.43565602536486192</v>
      </c>
      <c r="DZ377" s="386">
        <f t="shared" si="643"/>
        <v>0.46845124282982792</v>
      </c>
      <c r="EA377" s="401">
        <f t="shared" si="578"/>
        <v>5</v>
      </c>
      <c r="EB377" s="386">
        <f t="shared" si="579"/>
        <v>0</v>
      </c>
      <c r="EC377" s="386">
        <f t="shared" si="579"/>
        <v>1.5732023138175571E-3</v>
      </c>
      <c r="ED377" s="386">
        <f t="shared" si="579"/>
        <v>7.5271679938040029E-2</v>
      </c>
      <c r="EE377" s="385">
        <f t="shared" si="580"/>
        <v>0</v>
      </c>
      <c r="EF377" s="385">
        <f t="shared" si="580"/>
        <v>0</v>
      </c>
      <c r="EG377" s="402">
        <f t="shared" si="647"/>
        <v>0</v>
      </c>
      <c r="EH377" s="402">
        <f t="shared" si="647"/>
        <v>0</v>
      </c>
      <c r="EI377" s="402">
        <f t="shared" si="647"/>
        <v>0</v>
      </c>
      <c r="EJ377" s="402">
        <f t="shared" si="645"/>
        <v>0</v>
      </c>
      <c r="EK377" s="402">
        <f t="shared" si="645"/>
        <v>0</v>
      </c>
      <c r="EL377" s="402">
        <f t="shared" si="645"/>
        <v>0</v>
      </c>
      <c r="EM377" s="402">
        <f t="shared" si="581"/>
        <v>0</v>
      </c>
      <c r="EN377" s="402">
        <f t="shared" si="582"/>
        <v>0</v>
      </c>
      <c r="EO377" s="402">
        <f t="shared" si="582"/>
        <v>0</v>
      </c>
      <c r="EP377" s="402">
        <f t="shared" si="583"/>
        <v>0</v>
      </c>
      <c r="EQ377" s="402">
        <f t="shared" si="584"/>
        <v>0</v>
      </c>
      <c r="ER377" s="394">
        <f t="shared" si="627"/>
        <v>0</v>
      </c>
      <c r="ES377" s="394">
        <f t="shared" si="628"/>
        <v>0</v>
      </c>
      <c r="ET377" s="394">
        <f t="shared" si="629"/>
        <v>0</v>
      </c>
      <c r="EU377" s="394">
        <f t="shared" si="620"/>
        <v>0</v>
      </c>
      <c r="EV377" s="394">
        <f t="shared" si="620"/>
        <v>0</v>
      </c>
      <c r="EW377" s="394">
        <f t="shared" si="620"/>
        <v>0</v>
      </c>
      <c r="EX377" s="394">
        <f t="shared" si="620"/>
        <v>0</v>
      </c>
      <c r="EY377" s="403">
        <f t="shared" si="585"/>
        <v>-6.5</v>
      </c>
      <c r="EZ377" s="394">
        <f t="shared" si="586"/>
        <v>0</v>
      </c>
      <c r="FA377" s="396">
        <f t="shared" si="587"/>
        <v>0</v>
      </c>
      <c r="FB377" s="396">
        <f t="shared" si="587"/>
        <v>0</v>
      </c>
      <c r="FC377" s="404">
        <f t="shared" si="617"/>
        <v>0</v>
      </c>
      <c r="FD377" s="404">
        <f t="shared" si="617"/>
        <v>0</v>
      </c>
      <c r="FE377" s="404">
        <f t="shared" si="617"/>
        <v>0</v>
      </c>
      <c r="FF377" s="404">
        <f t="shared" si="617"/>
        <v>0</v>
      </c>
      <c r="FG377" s="404">
        <f t="shared" si="532"/>
        <v>0</v>
      </c>
      <c r="FH377" s="404">
        <f t="shared" si="532"/>
        <v>0</v>
      </c>
      <c r="FI377" s="404">
        <f t="shared" si="532"/>
        <v>0</v>
      </c>
      <c r="FJ377" s="404">
        <f t="shared" si="532"/>
        <v>0</v>
      </c>
      <c r="FK377" s="392">
        <f t="shared" si="588"/>
        <v>-311</v>
      </c>
      <c r="FL377" s="384">
        <f t="shared" si="589"/>
        <v>0</v>
      </c>
      <c r="FM377" s="384">
        <f t="shared" si="589"/>
        <v>0</v>
      </c>
      <c r="FN377" s="405">
        <f t="shared" si="649"/>
        <v>3987.0347798726916</v>
      </c>
      <c r="FO377" s="405">
        <f t="shared" si="649"/>
        <v>12604.948471573445</v>
      </c>
      <c r="FP377" s="405">
        <f t="shared" si="649"/>
        <v>9.4977007043105743</v>
      </c>
      <c r="FQ377" s="405">
        <f t="shared" si="649"/>
        <v>1799.564343974635</v>
      </c>
      <c r="FR377" s="405">
        <f t="shared" si="649"/>
        <v>1935.0315487571702</v>
      </c>
      <c r="FS377" s="405">
        <f t="shared" si="649"/>
        <v>0</v>
      </c>
      <c r="FT377" s="405">
        <f t="shared" si="649"/>
        <v>0</v>
      </c>
      <c r="FU377" s="405">
        <f t="shared" si="649"/>
        <v>6.4984267976861831</v>
      </c>
      <c r="FV377" s="405">
        <f t="shared" si="649"/>
        <v>310.92472832006194</v>
      </c>
      <c r="FW377" s="397">
        <f t="shared" si="590"/>
        <v>29392.57467704199</v>
      </c>
      <c r="FX377" s="406">
        <f t="shared" si="591"/>
        <v>8739.0746770419901</v>
      </c>
      <c r="FY377" s="331">
        <f t="shared" si="592"/>
        <v>8739.0746770419901</v>
      </c>
      <c r="FZ377" s="382">
        <f t="shared" si="593"/>
        <v>0</v>
      </c>
      <c r="GA377" s="331">
        <f t="shared" si="594"/>
        <v>0</v>
      </c>
      <c r="GB377" s="407">
        <f t="shared" si="595"/>
        <v>0</v>
      </c>
      <c r="GC377" s="407">
        <f t="shared" si="596"/>
        <v>0</v>
      </c>
      <c r="GD377" s="407">
        <f t="shared" si="597"/>
        <v>0</v>
      </c>
      <c r="GE377" s="407">
        <f t="shared" si="598"/>
        <v>0</v>
      </c>
      <c r="GF377" s="407">
        <f t="shared" si="599"/>
        <v>0</v>
      </c>
      <c r="GG377" s="407">
        <f t="shared" si="600"/>
        <v>0</v>
      </c>
      <c r="GH377" s="407">
        <f t="shared" si="601"/>
        <v>0</v>
      </c>
      <c r="GI377" s="407">
        <f t="shared" si="602"/>
        <v>0</v>
      </c>
      <c r="GJ377">
        <f t="shared" si="603"/>
        <v>0</v>
      </c>
      <c r="GK377" s="382">
        <f t="shared" si="604"/>
        <v>0</v>
      </c>
      <c r="GL377">
        <v>3</v>
      </c>
      <c r="GM377">
        <f t="shared" si="609"/>
        <v>0</v>
      </c>
      <c r="GN377">
        <f t="shared" si="609"/>
        <v>0</v>
      </c>
      <c r="GO377">
        <f t="shared" si="609"/>
        <v>0</v>
      </c>
      <c r="GP377">
        <f t="shared" si="609"/>
        <v>0</v>
      </c>
      <c r="GQ377">
        <f t="shared" si="609"/>
        <v>0</v>
      </c>
      <c r="GR377">
        <f t="shared" si="608"/>
        <v>5</v>
      </c>
      <c r="GS377">
        <f t="shared" si="608"/>
        <v>0</v>
      </c>
      <c r="GT377">
        <f t="shared" si="608"/>
        <v>0</v>
      </c>
      <c r="GU377">
        <f t="shared" si="608"/>
        <v>0</v>
      </c>
      <c r="GV377">
        <f t="shared" si="608"/>
        <v>29392.57467704199</v>
      </c>
    </row>
    <row r="378" spans="1:204" customFormat="1" x14ac:dyDescent="0.25">
      <c r="A378" s="378" t="s">
        <v>1560</v>
      </c>
      <c r="B378" s="32" t="s">
        <v>1558</v>
      </c>
      <c r="C378" t="s">
        <v>896</v>
      </c>
      <c r="D378">
        <v>4</v>
      </c>
      <c r="E378" s="379">
        <v>2193.5</v>
      </c>
      <c r="F378" s="379">
        <v>438.5</v>
      </c>
      <c r="G378" s="379">
        <v>345.5</v>
      </c>
      <c r="H378" s="379">
        <v>1535</v>
      </c>
      <c r="I378" s="379">
        <v>2650</v>
      </c>
      <c r="J378" s="379">
        <v>0</v>
      </c>
      <c r="K378" s="379">
        <v>2040</v>
      </c>
      <c r="L378" s="379">
        <v>0</v>
      </c>
      <c r="M378" s="380">
        <v>50.27918893500803</v>
      </c>
      <c r="N378" s="381">
        <f t="shared" si="535"/>
        <v>9252.7791889350083</v>
      </c>
      <c r="O378" s="379">
        <v>871</v>
      </c>
      <c r="P378" s="379">
        <v>836</v>
      </c>
      <c r="Q378" s="379">
        <v>642.5</v>
      </c>
      <c r="R378" s="379">
        <v>1400</v>
      </c>
      <c r="S378" s="379">
        <v>2325</v>
      </c>
      <c r="T378" s="379">
        <v>0</v>
      </c>
      <c r="U378" s="379">
        <v>1262.5</v>
      </c>
      <c r="V378" s="379">
        <v>0</v>
      </c>
      <c r="W378" s="480">
        <f>(VLOOKUP(A378,'[1]floresta plant'!$B$520:$F$554,5,0))*1000</f>
        <v>3.8755878872413216</v>
      </c>
      <c r="X378" s="24">
        <f t="shared" si="536"/>
        <v>7340.8755878872416</v>
      </c>
      <c r="Y378" s="53">
        <f t="shared" si="621"/>
        <v>297</v>
      </c>
      <c r="Z378" s="53">
        <f t="shared" si="622"/>
        <v>-135</v>
      </c>
      <c r="AA378" s="53">
        <f t="shared" si="623"/>
        <v>-325</v>
      </c>
      <c r="AB378" s="53">
        <f t="shared" si="618"/>
        <v>0</v>
      </c>
      <c r="AC378" s="53">
        <f t="shared" si="618"/>
        <v>-777.5</v>
      </c>
      <c r="AD378" s="53">
        <f t="shared" si="618"/>
        <v>0</v>
      </c>
      <c r="AE378" s="53">
        <f t="shared" si="618"/>
        <v>-46.403601047766706</v>
      </c>
      <c r="AF378" s="53">
        <f t="shared" si="537"/>
        <v>397.5</v>
      </c>
      <c r="AG378" s="53">
        <f t="shared" si="538"/>
        <v>-1322.5</v>
      </c>
      <c r="AH378" s="53">
        <f t="shared" si="539"/>
        <v>9741.1805960769652</v>
      </c>
      <c r="AI378" s="53">
        <f t="shared" si="605"/>
        <v>-1911.9036010477666</v>
      </c>
      <c r="AJ378" s="469">
        <v>1183.7233000000001</v>
      </c>
      <c r="AK378" s="469">
        <v>6645.553695029198</v>
      </c>
      <c r="AL378" s="469">
        <v>0</v>
      </c>
      <c r="AM378" s="470">
        <f t="shared" si="540"/>
        <v>7829.2769950291986</v>
      </c>
      <c r="AN378" s="53">
        <f t="shared" si="541"/>
        <v>9741.1805960769652</v>
      </c>
      <c r="AO378" s="382">
        <f t="shared" si="542"/>
        <v>3</v>
      </c>
      <c r="AP378">
        <v>3</v>
      </c>
      <c r="AQ378" s="383">
        <f t="shared" si="543"/>
        <v>694.5</v>
      </c>
      <c r="AR378" s="383">
        <f t="shared" si="544"/>
        <v>-2606.4036010477666</v>
      </c>
      <c r="AS378" s="383">
        <f t="shared" si="545"/>
        <v>297</v>
      </c>
      <c r="AT378" s="383">
        <f t="shared" si="546"/>
        <v>2606.4036010477666</v>
      </c>
      <c r="AU378" s="383">
        <f t="shared" si="547"/>
        <v>0</v>
      </c>
      <c r="AV378" s="383">
        <f t="shared" si="548"/>
        <v>1</v>
      </c>
      <c r="AW378" s="383">
        <f t="shared" si="549"/>
        <v>0</v>
      </c>
      <c r="AX378" s="383">
        <f t="shared" si="550"/>
        <v>1</v>
      </c>
      <c r="AY378" s="383">
        <f t="shared" si="551"/>
        <v>297</v>
      </c>
      <c r="AZ378">
        <f t="shared" si="552"/>
        <v>0</v>
      </c>
      <c r="BA378">
        <f t="shared" si="553"/>
        <v>0</v>
      </c>
      <c r="BB378" s="383">
        <f t="shared" si="554"/>
        <v>0</v>
      </c>
      <c r="BC378" s="384">
        <f t="shared" si="648"/>
        <v>297</v>
      </c>
      <c r="BD378" s="384">
        <f t="shared" si="648"/>
        <v>5.1795508548917901E-2</v>
      </c>
      <c r="BE378" s="384">
        <f t="shared" si="648"/>
        <v>0.12469289095109864</v>
      </c>
      <c r="BF378" s="384">
        <f t="shared" si="648"/>
        <v>0</v>
      </c>
      <c r="BG378" s="384">
        <f t="shared" si="648"/>
        <v>0.29830376219839755</v>
      </c>
      <c r="BH378" s="384">
        <f t="shared" si="648"/>
        <v>0</v>
      </c>
      <c r="BI378" s="384">
        <f t="shared" si="648"/>
        <v>1.7803689739038342E-2</v>
      </c>
      <c r="BJ378" s="384">
        <f t="shared" si="648"/>
        <v>397.5</v>
      </c>
      <c r="BK378" s="384">
        <f t="shared" si="648"/>
        <v>0.50740414856254756</v>
      </c>
      <c r="BL378" s="474">
        <f t="shared" si="555"/>
        <v>2309.4036010477666</v>
      </c>
      <c r="BM378" s="409">
        <f t="shared" si="556"/>
        <v>9741.1805960769652</v>
      </c>
      <c r="BN378" s="473">
        <f t="shared" si="557"/>
        <v>397.5</v>
      </c>
      <c r="BO378" s="387">
        <f t="shared" si="558"/>
        <v>1</v>
      </c>
      <c r="BP378" s="387">
        <f t="shared" si="559"/>
        <v>0</v>
      </c>
      <c r="BQ378" s="388">
        <f t="shared" si="560"/>
        <v>0</v>
      </c>
      <c r="BR378" s="389">
        <f t="shared" si="561"/>
        <v>1911.9036010477666</v>
      </c>
      <c r="BS378" s="390">
        <f t="shared" si="562"/>
        <v>297</v>
      </c>
      <c r="BT378" s="391">
        <f t="shared" si="616"/>
        <v>15.383266039028616</v>
      </c>
      <c r="BU378" s="391">
        <f t="shared" si="616"/>
        <v>37.0337886124763</v>
      </c>
      <c r="BV378" s="391">
        <f t="shared" si="616"/>
        <v>0</v>
      </c>
      <c r="BW378" s="391">
        <f t="shared" si="616"/>
        <v>88.596217372924073</v>
      </c>
      <c r="BX378" s="391">
        <f t="shared" si="531"/>
        <v>0</v>
      </c>
      <c r="BY378" s="391">
        <f t="shared" si="531"/>
        <v>5.2876958524943873</v>
      </c>
      <c r="BZ378" s="391">
        <f t="shared" si="531"/>
        <v>0</v>
      </c>
      <c r="CA378" s="391">
        <f t="shared" si="531"/>
        <v>150.69903212307662</v>
      </c>
      <c r="CB378" s="391">
        <f t="shared" si="563"/>
        <v>0</v>
      </c>
      <c r="CC378" s="391">
        <f t="shared" si="563"/>
        <v>0</v>
      </c>
      <c r="CD378" s="392">
        <f t="shared" si="564"/>
        <v>0</v>
      </c>
      <c r="CE378" s="393">
        <f t="shared" si="565"/>
        <v>-135</v>
      </c>
      <c r="CF378" s="392">
        <f t="shared" si="624"/>
        <v>0</v>
      </c>
      <c r="CG378" s="392">
        <f t="shared" si="625"/>
        <v>0</v>
      </c>
      <c r="CH378" s="392">
        <f t="shared" si="626"/>
        <v>0</v>
      </c>
      <c r="CI378" s="392">
        <f t="shared" si="619"/>
        <v>0</v>
      </c>
      <c r="CJ378" s="392">
        <f t="shared" si="619"/>
        <v>0</v>
      </c>
      <c r="CK378" s="392">
        <f t="shared" si="619"/>
        <v>0</v>
      </c>
      <c r="CL378" s="392">
        <f t="shared" si="619"/>
        <v>0</v>
      </c>
      <c r="CM378" s="392">
        <f t="shared" si="566"/>
        <v>0</v>
      </c>
      <c r="CN378" s="392">
        <f t="shared" si="567"/>
        <v>0</v>
      </c>
      <c r="CO378" s="394">
        <f t="shared" si="568"/>
        <v>0</v>
      </c>
      <c r="CP378" s="394">
        <f t="shared" si="568"/>
        <v>0</v>
      </c>
      <c r="CQ378" s="395">
        <f t="shared" si="569"/>
        <v>-325</v>
      </c>
      <c r="CR378" s="394">
        <f t="shared" si="646"/>
        <v>0</v>
      </c>
      <c r="CS378" s="394">
        <f t="shared" si="646"/>
        <v>0</v>
      </c>
      <c r="CT378" s="394">
        <f t="shared" si="646"/>
        <v>0</v>
      </c>
      <c r="CU378" s="394">
        <f t="shared" si="644"/>
        <v>0</v>
      </c>
      <c r="CV378" s="394">
        <f t="shared" si="644"/>
        <v>0</v>
      </c>
      <c r="CW378" s="394">
        <f t="shared" si="644"/>
        <v>0</v>
      </c>
      <c r="CX378" s="396">
        <f t="shared" si="570"/>
        <v>0</v>
      </c>
      <c r="CY378" s="396">
        <f t="shared" si="570"/>
        <v>0</v>
      </c>
      <c r="CZ378" s="397">
        <f t="shared" si="571"/>
        <v>0</v>
      </c>
      <c r="DA378" s="397">
        <f t="shared" si="571"/>
        <v>0</v>
      </c>
      <c r="DB378" s="397">
        <f t="shared" si="571"/>
        <v>0</v>
      </c>
      <c r="DC378" s="397">
        <f t="shared" si="572"/>
        <v>0</v>
      </c>
      <c r="DD378" s="397">
        <f t="shared" si="642"/>
        <v>0</v>
      </c>
      <c r="DE378" s="397">
        <f t="shared" si="642"/>
        <v>0</v>
      </c>
      <c r="DF378" s="397">
        <f t="shared" si="642"/>
        <v>0</v>
      </c>
      <c r="DG378" s="397">
        <f t="shared" si="642"/>
        <v>0</v>
      </c>
      <c r="DH378" s="397">
        <f t="shared" si="642"/>
        <v>0</v>
      </c>
      <c r="DI378" s="398">
        <f t="shared" si="573"/>
        <v>0</v>
      </c>
      <c r="DJ378" s="398">
        <f t="shared" si="573"/>
        <v>0</v>
      </c>
      <c r="DK378" s="399">
        <f t="shared" si="574"/>
        <v>0</v>
      </c>
      <c r="DL378" s="399">
        <f t="shared" si="574"/>
        <v>0</v>
      </c>
      <c r="DM378" s="399">
        <f t="shared" si="574"/>
        <v>0</v>
      </c>
      <c r="DN378" s="399">
        <f t="shared" si="533"/>
        <v>0</v>
      </c>
      <c r="DO378" s="399">
        <f t="shared" si="575"/>
        <v>-777.5</v>
      </c>
      <c r="DP378" s="399">
        <f t="shared" si="576"/>
        <v>0</v>
      </c>
      <c r="DQ378" s="399">
        <f t="shared" si="576"/>
        <v>0</v>
      </c>
      <c r="DR378" s="399">
        <f t="shared" si="576"/>
        <v>0</v>
      </c>
      <c r="DS378" s="399">
        <f t="shared" si="534"/>
        <v>0</v>
      </c>
      <c r="DT378" s="400">
        <f t="shared" si="577"/>
        <v>0</v>
      </c>
      <c r="DU378" s="400">
        <f t="shared" si="577"/>
        <v>0</v>
      </c>
      <c r="DV378" s="386">
        <f t="shared" si="643"/>
        <v>0</v>
      </c>
      <c r="DW378" s="386">
        <f t="shared" si="643"/>
        <v>0</v>
      </c>
      <c r="DX378" s="386">
        <f t="shared" si="643"/>
        <v>0</v>
      </c>
      <c r="DY378" s="386">
        <f t="shared" si="643"/>
        <v>0</v>
      </c>
      <c r="DZ378" s="386">
        <f t="shared" si="643"/>
        <v>0</v>
      </c>
      <c r="EA378" s="401">
        <f t="shared" si="578"/>
        <v>0</v>
      </c>
      <c r="EB378" s="386">
        <f t="shared" si="579"/>
        <v>0</v>
      </c>
      <c r="EC378" s="386">
        <f t="shared" si="579"/>
        <v>0</v>
      </c>
      <c r="ED378" s="386">
        <f t="shared" si="579"/>
        <v>0</v>
      </c>
      <c r="EE378" s="385">
        <f t="shared" si="580"/>
        <v>0</v>
      </c>
      <c r="EF378" s="385">
        <f t="shared" si="580"/>
        <v>0</v>
      </c>
      <c r="EG378" s="402">
        <f t="shared" si="647"/>
        <v>0</v>
      </c>
      <c r="EH378" s="402">
        <f t="shared" si="647"/>
        <v>0</v>
      </c>
      <c r="EI378" s="402">
        <f t="shared" si="647"/>
        <v>0</v>
      </c>
      <c r="EJ378" s="402">
        <f t="shared" si="645"/>
        <v>0</v>
      </c>
      <c r="EK378" s="402">
        <f t="shared" si="645"/>
        <v>0</v>
      </c>
      <c r="EL378" s="402">
        <f t="shared" si="645"/>
        <v>0</v>
      </c>
      <c r="EM378" s="402">
        <f t="shared" si="581"/>
        <v>-46.403601047766706</v>
      </c>
      <c r="EN378" s="402">
        <f t="shared" si="582"/>
        <v>0</v>
      </c>
      <c r="EO378" s="402">
        <f t="shared" si="582"/>
        <v>0</v>
      </c>
      <c r="EP378" s="402">
        <f t="shared" si="583"/>
        <v>0</v>
      </c>
      <c r="EQ378" s="402">
        <f t="shared" si="584"/>
        <v>0</v>
      </c>
      <c r="ER378" s="394">
        <f t="shared" si="627"/>
        <v>0</v>
      </c>
      <c r="ES378" s="394">
        <f t="shared" si="628"/>
        <v>20.588714648194866</v>
      </c>
      <c r="ET378" s="394">
        <f t="shared" si="629"/>
        <v>49.565424153061713</v>
      </c>
      <c r="EU378" s="394">
        <f t="shared" si="620"/>
        <v>0</v>
      </c>
      <c r="EV378" s="394">
        <f t="shared" si="620"/>
        <v>118.57574547386302</v>
      </c>
      <c r="EW378" s="394">
        <f t="shared" si="620"/>
        <v>0</v>
      </c>
      <c r="EX378" s="394">
        <f t="shared" si="620"/>
        <v>7.0769666712677406</v>
      </c>
      <c r="EY378" s="403">
        <f t="shared" si="585"/>
        <v>397.5</v>
      </c>
      <c r="EZ378" s="394">
        <f t="shared" si="586"/>
        <v>201.69314905361264</v>
      </c>
      <c r="FA378" s="396">
        <f t="shared" si="587"/>
        <v>0</v>
      </c>
      <c r="FB378" s="396">
        <f t="shared" si="587"/>
        <v>0</v>
      </c>
      <c r="FC378" s="404">
        <f t="shared" si="617"/>
        <v>0</v>
      </c>
      <c r="FD378" s="404">
        <f t="shared" si="617"/>
        <v>0</v>
      </c>
      <c r="FE378" s="404">
        <f t="shared" si="617"/>
        <v>0</v>
      </c>
      <c r="FF378" s="404">
        <f t="shared" si="617"/>
        <v>0</v>
      </c>
      <c r="FG378" s="404">
        <f t="shared" si="532"/>
        <v>0</v>
      </c>
      <c r="FH378" s="404">
        <f t="shared" si="532"/>
        <v>0</v>
      </c>
      <c r="FI378" s="404">
        <f t="shared" si="532"/>
        <v>0</v>
      </c>
      <c r="FJ378" s="404">
        <f t="shared" si="532"/>
        <v>0</v>
      </c>
      <c r="FK378" s="392">
        <f t="shared" si="588"/>
        <v>-1322.5</v>
      </c>
      <c r="FL378" s="384">
        <f t="shared" si="589"/>
        <v>0</v>
      </c>
      <c r="FM378" s="384">
        <f t="shared" si="589"/>
        <v>0</v>
      </c>
      <c r="FN378" s="405">
        <f t="shared" si="649"/>
        <v>0</v>
      </c>
      <c r="FO378" s="405">
        <f t="shared" si="649"/>
        <v>99.028019312776522</v>
      </c>
      <c r="FP378" s="405">
        <f t="shared" si="649"/>
        <v>238.40078723446197</v>
      </c>
      <c r="FQ378" s="405">
        <f t="shared" si="649"/>
        <v>0</v>
      </c>
      <c r="FR378" s="405">
        <f t="shared" si="649"/>
        <v>570.3280371532129</v>
      </c>
      <c r="FS378" s="405">
        <f t="shared" si="649"/>
        <v>0</v>
      </c>
      <c r="FT378" s="405">
        <f t="shared" si="649"/>
        <v>34.038938524004578</v>
      </c>
      <c r="FU378" s="405">
        <f t="shared" si="649"/>
        <v>0</v>
      </c>
      <c r="FV378" s="405">
        <f t="shared" si="649"/>
        <v>970.10781882331071</v>
      </c>
      <c r="FW378" s="397">
        <f t="shared" si="590"/>
        <v>9741.1805960769652</v>
      </c>
      <c r="FX378" s="406">
        <f t="shared" si="591"/>
        <v>7829.2769950291986</v>
      </c>
      <c r="FY378" s="331">
        <f t="shared" si="592"/>
        <v>7829.2769950291986</v>
      </c>
      <c r="FZ378" s="382">
        <f t="shared" si="593"/>
        <v>0</v>
      </c>
      <c r="GA378" s="331">
        <f t="shared" si="594"/>
        <v>0</v>
      </c>
      <c r="GB378" s="407">
        <f t="shared" si="595"/>
        <v>0</v>
      </c>
      <c r="GC378" s="407">
        <f t="shared" si="596"/>
        <v>0</v>
      </c>
      <c r="GD378" s="407">
        <f t="shared" si="597"/>
        <v>0</v>
      </c>
      <c r="GE378" s="407">
        <f t="shared" si="598"/>
        <v>0</v>
      </c>
      <c r="GF378" s="407">
        <f t="shared" si="599"/>
        <v>0</v>
      </c>
      <c r="GG378" s="407">
        <f t="shared" si="600"/>
        <v>0</v>
      </c>
      <c r="GH378" s="407">
        <f t="shared" si="601"/>
        <v>0</v>
      </c>
      <c r="GI378" s="407">
        <f t="shared" si="602"/>
        <v>0</v>
      </c>
      <c r="GJ378">
        <f t="shared" si="603"/>
        <v>0</v>
      </c>
      <c r="GK378" s="382">
        <f t="shared" si="604"/>
        <v>0</v>
      </c>
      <c r="GL378">
        <v>3</v>
      </c>
      <c r="GM378">
        <f t="shared" si="609"/>
        <v>297</v>
      </c>
      <c r="GN378">
        <f t="shared" si="609"/>
        <v>0</v>
      </c>
      <c r="GO378">
        <f t="shared" si="609"/>
        <v>0</v>
      </c>
      <c r="GP378">
        <f t="shared" si="609"/>
        <v>0</v>
      </c>
      <c r="GQ378">
        <f t="shared" si="609"/>
        <v>0</v>
      </c>
      <c r="GR378">
        <f t="shared" si="608"/>
        <v>0</v>
      </c>
      <c r="GS378">
        <f t="shared" si="608"/>
        <v>0</v>
      </c>
      <c r="GT378">
        <f t="shared" si="608"/>
        <v>397.5</v>
      </c>
      <c r="GU378">
        <f t="shared" si="608"/>
        <v>0</v>
      </c>
      <c r="GV378">
        <f t="shared" si="608"/>
        <v>9741.1805960769652</v>
      </c>
    </row>
    <row r="379" spans="1:204" customFormat="1" x14ac:dyDescent="0.25">
      <c r="A379" s="378">
        <v>23001</v>
      </c>
      <c r="B379" s="32" t="s">
        <v>1078</v>
      </c>
      <c r="C379" t="s">
        <v>881</v>
      </c>
      <c r="D379">
        <v>5</v>
      </c>
      <c r="E379" s="379">
        <v>20605</v>
      </c>
      <c r="F379" s="379">
        <v>106285</v>
      </c>
      <c r="G379" s="379">
        <v>87</v>
      </c>
      <c r="H379" s="379">
        <v>0</v>
      </c>
      <c r="I379" s="379">
        <v>19925</v>
      </c>
      <c r="J379" s="379">
        <v>0</v>
      </c>
      <c r="K379" s="379">
        <v>500</v>
      </c>
      <c r="L379" s="379">
        <v>23430</v>
      </c>
      <c r="M379" s="380">
        <v>0</v>
      </c>
      <c r="N379" s="381">
        <f t="shared" si="535"/>
        <v>170832</v>
      </c>
      <c r="O379" s="379">
        <v>19791</v>
      </c>
      <c r="P379" s="379">
        <v>108936</v>
      </c>
      <c r="Q379" s="379">
        <v>93</v>
      </c>
      <c r="R379" s="379">
        <v>0</v>
      </c>
      <c r="S379" s="379">
        <v>27979</v>
      </c>
      <c r="T379" s="379">
        <v>0</v>
      </c>
      <c r="U379" s="379">
        <v>1291</v>
      </c>
      <c r="V379" s="379">
        <v>28012</v>
      </c>
      <c r="W379" s="480">
        <f>(VLOOKUP(A379,'[1]floresta plant'!$A$4:$F$573,6,0))*1000</f>
        <v>0</v>
      </c>
      <c r="X379" s="24">
        <f t="shared" si="536"/>
        <v>186102</v>
      </c>
      <c r="Y379" s="53">
        <f t="shared" si="621"/>
        <v>6</v>
      </c>
      <c r="Z379" s="53">
        <f t="shared" si="622"/>
        <v>0</v>
      </c>
      <c r="AA379" s="53">
        <f t="shared" si="623"/>
        <v>8054</v>
      </c>
      <c r="AB379" s="53">
        <f t="shared" si="618"/>
        <v>0</v>
      </c>
      <c r="AC379" s="53">
        <f t="shared" si="618"/>
        <v>791</v>
      </c>
      <c r="AD379" s="53">
        <f t="shared" si="618"/>
        <v>4582</v>
      </c>
      <c r="AE379" s="53">
        <f t="shared" si="618"/>
        <v>0</v>
      </c>
      <c r="AF379" s="53">
        <f t="shared" si="537"/>
        <v>2651</v>
      </c>
      <c r="AG379" s="53">
        <f t="shared" si="538"/>
        <v>-814</v>
      </c>
      <c r="AH379" s="53">
        <f t="shared" si="539"/>
        <v>-15270</v>
      </c>
      <c r="AI379" s="53">
        <f t="shared" si="605"/>
        <v>15270</v>
      </c>
      <c r="AJ379" s="469">
        <v>0</v>
      </c>
      <c r="AK379" s="469">
        <v>0</v>
      </c>
      <c r="AL379" s="469">
        <v>0</v>
      </c>
      <c r="AM379" s="470">
        <f t="shared" si="540"/>
        <v>0</v>
      </c>
      <c r="AN379" s="53">
        <f t="shared" si="541"/>
        <v>-15270</v>
      </c>
      <c r="AO379" s="382">
        <f t="shared" si="542"/>
        <v>2</v>
      </c>
      <c r="AP379">
        <v>5</v>
      </c>
      <c r="AQ379" s="383">
        <f t="shared" si="543"/>
        <v>16084</v>
      </c>
      <c r="AR379" s="383">
        <f t="shared" si="544"/>
        <v>-814</v>
      </c>
      <c r="AS379" s="383">
        <f t="shared" si="545"/>
        <v>6</v>
      </c>
      <c r="AT379" s="383">
        <f t="shared" si="546"/>
        <v>814</v>
      </c>
      <c r="AU379" s="383">
        <f t="shared" si="547"/>
        <v>15270</v>
      </c>
      <c r="AV379" s="383">
        <f t="shared" si="548"/>
        <v>1</v>
      </c>
      <c r="AW379" s="383">
        <f t="shared" si="549"/>
        <v>1</v>
      </c>
      <c r="AX379" s="383">
        <f t="shared" si="550"/>
        <v>1</v>
      </c>
      <c r="AY379" s="383">
        <f t="shared" si="551"/>
        <v>3</v>
      </c>
      <c r="AZ379">
        <f t="shared" si="552"/>
        <v>3</v>
      </c>
      <c r="BA379">
        <f t="shared" si="553"/>
        <v>0</v>
      </c>
      <c r="BB379" s="383">
        <f t="shared" si="554"/>
        <v>0</v>
      </c>
      <c r="BC379" s="384">
        <f t="shared" si="648"/>
        <v>6</v>
      </c>
      <c r="BD379" s="384">
        <f t="shared" si="648"/>
        <v>0</v>
      </c>
      <c r="BE379" s="384">
        <f t="shared" si="648"/>
        <v>8054</v>
      </c>
      <c r="BF379" s="384">
        <f t="shared" si="648"/>
        <v>0</v>
      </c>
      <c r="BG379" s="384">
        <f t="shared" si="648"/>
        <v>791</v>
      </c>
      <c r="BH379" s="384">
        <f t="shared" si="648"/>
        <v>4582</v>
      </c>
      <c r="BI379" s="384">
        <f t="shared" si="648"/>
        <v>0</v>
      </c>
      <c r="BJ379" s="384">
        <f t="shared" si="648"/>
        <v>2651</v>
      </c>
      <c r="BK379" s="384">
        <f t="shared" si="648"/>
        <v>1</v>
      </c>
      <c r="BL379" s="474">
        <f t="shared" si="555"/>
        <v>811</v>
      </c>
      <c r="BM379" s="409">
        <f t="shared" si="556"/>
        <v>-15267</v>
      </c>
      <c r="BN379" s="473">
        <f t="shared" si="557"/>
        <v>16078</v>
      </c>
      <c r="BO379" s="387">
        <f t="shared" si="558"/>
        <v>5.044159721358378E-2</v>
      </c>
      <c r="BP379" s="387">
        <f t="shared" si="559"/>
        <v>0.94955840278641623</v>
      </c>
      <c r="BQ379" s="388">
        <f t="shared" si="560"/>
        <v>0</v>
      </c>
      <c r="BR379" s="389">
        <f t="shared" si="561"/>
        <v>0</v>
      </c>
      <c r="BS379" s="390">
        <f t="shared" si="562"/>
        <v>6</v>
      </c>
      <c r="BT379" s="391">
        <f t="shared" si="616"/>
        <v>0</v>
      </c>
      <c r="BU379" s="391">
        <f t="shared" si="616"/>
        <v>0</v>
      </c>
      <c r="BV379" s="391">
        <f t="shared" si="616"/>
        <v>0</v>
      </c>
      <c r="BW379" s="391">
        <f t="shared" si="616"/>
        <v>0</v>
      </c>
      <c r="BX379" s="391">
        <f t="shared" si="531"/>
        <v>0</v>
      </c>
      <c r="BY379" s="391">
        <f t="shared" si="531"/>
        <v>0</v>
      </c>
      <c r="BZ379" s="391">
        <f t="shared" si="531"/>
        <v>0</v>
      </c>
      <c r="CA379" s="391">
        <f t="shared" si="531"/>
        <v>3</v>
      </c>
      <c r="CB379" s="391">
        <f t="shared" si="563"/>
        <v>3</v>
      </c>
      <c r="CC379" s="391">
        <f t="shared" si="563"/>
        <v>0</v>
      </c>
      <c r="CD379" s="392">
        <f t="shared" si="564"/>
        <v>0</v>
      </c>
      <c r="CE379" s="393">
        <f t="shared" si="565"/>
        <v>0</v>
      </c>
      <c r="CF379" s="392">
        <f t="shared" si="624"/>
        <v>0</v>
      </c>
      <c r="CG379" s="392">
        <f t="shared" si="625"/>
        <v>0</v>
      </c>
      <c r="CH379" s="392">
        <f t="shared" si="626"/>
        <v>0</v>
      </c>
      <c r="CI379" s="392">
        <f t="shared" si="619"/>
        <v>0</v>
      </c>
      <c r="CJ379" s="392">
        <f t="shared" si="619"/>
        <v>0</v>
      </c>
      <c r="CK379" s="392">
        <f t="shared" si="619"/>
        <v>0</v>
      </c>
      <c r="CL379" s="392">
        <f t="shared" si="619"/>
        <v>0</v>
      </c>
      <c r="CM379" s="392">
        <f t="shared" si="566"/>
        <v>0</v>
      </c>
      <c r="CN379" s="392">
        <f t="shared" si="567"/>
        <v>0</v>
      </c>
      <c r="CO379" s="394">
        <f t="shared" si="568"/>
        <v>0</v>
      </c>
      <c r="CP379" s="394">
        <f t="shared" si="568"/>
        <v>0</v>
      </c>
      <c r="CQ379" s="395">
        <f t="shared" si="569"/>
        <v>8054</v>
      </c>
      <c r="CR379" s="394">
        <f t="shared" si="646"/>
        <v>0</v>
      </c>
      <c r="CS379" s="394">
        <f t="shared" si="646"/>
        <v>0</v>
      </c>
      <c r="CT379" s="394">
        <f t="shared" si="646"/>
        <v>0</v>
      </c>
      <c r="CU379" s="394">
        <f t="shared" si="644"/>
        <v>0</v>
      </c>
      <c r="CV379" s="394">
        <f t="shared" si="644"/>
        <v>0</v>
      </c>
      <c r="CW379" s="394">
        <f t="shared" si="644"/>
        <v>406.25662395820376</v>
      </c>
      <c r="CX379" s="396">
        <f t="shared" si="570"/>
        <v>7647.7433760417962</v>
      </c>
      <c r="CY379" s="396">
        <f t="shared" si="570"/>
        <v>0</v>
      </c>
      <c r="CZ379" s="397">
        <f t="shared" si="571"/>
        <v>0</v>
      </c>
      <c r="DA379" s="397">
        <f t="shared" si="571"/>
        <v>0</v>
      </c>
      <c r="DB379" s="397">
        <f t="shared" si="571"/>
        <v>0</v>
      </c>
      <c r="DC379" s="397">
        <f t="shared" si="572"/>
        <v>0</v>
      </c>
      <c r="DD379" s="397">
        <f t="shared" si="642"/>
        <v>0</v>
      </c>
      <c r="DE379" s="397">
        <f t="shared" si="642"/>
        <v>0</v>
      </c>
      <c r="DF379" s="397">
        <f t="shared" si="642"/>
        <v>0</v>
      </c>
      <c r="DG379" s="397">
        <f t="shared" si="642"/>
        <v>0</v>
      </c>
      <c r="DH379" s="397">
        <f t="shared" si="642"/>
        <v>0</v>
      </c>
      <c r="DI379" s="398">
        <f t="shared" si="573"/>
        <v>0</v>
      </c>
      <c r="DJ379" s="398">
        <f t="shared" si="573"/>
        <v>0</v>
      </c>
      <c r="DK379" s="399">
        <f t="shared" si="574"/>
        <v>0</v>
      </c>
      <c r="DL379" s="399">
        <f t="shared" si="574"/>
        <v>0</v>
      </c>
      <c r="DM379" s="399">
        <f t="shared" si="574"/>
        <v>0</v>
      </c>
      <c r="DN379" s="399">
        <f t="shared" si="533"/>
        <v>0</v>
      </c>
      <c r="DO379" s="399">
        <f t="shared" si="575"/>
        <v>791</v>
      </c>
      <c r="DP379" s="399">
        <f t="shared" si="576"/>
        <v>0</v>
      </c>
      <c r="DQ379" s="399">
        <f t="shared" si="576"/>
        <v>0</v>
      </c>
      <c r="DR379" s="399">
        <f t="shared" si="576"/>
        <v>0</v>
      </c>
      <c r="DS379" s="399">
        <f t="shared" si="534"/>
        <v>39.89930339594477</v>
      </c>
      <c r="DT379" s="400">
        <f t="shared" si="577"/>
        <v>751.1006966040552</v>
      </c>
      <c r="DU379" s="400">
        <f t="shared" si="577"/>
        <v>0</v>
      </c>
      <c r="DV379" s="386">
        <f t="shared" si="643"/>
        <v>0</v>
      </c>
      <c r="DW379" s="386">
        <f t="shared" si="643"/>
        <v>0</v>
      </c>
      <c r="DX379" s="386">
        <f t="shared" si="643"/>
        <v>0</v>
      </c>
      <c r="DY379" s="386">
        <f t="shared" si="643"/>
        <v>0</v>
      </c>
      <c r="DZ379" s="386">
        <f t="shared" si="643"/>
        <v>0</v>
      </c>
      <c r="EA379" s="401">
        <f t="shared" si="578"/>
        <v>4582</v>
      </c>
      <c r="EB379" s="386">
        <f t="shared" si="579"/>
        <v>0</v>
      </c>
      <c r="EC379" s="386">
        <f t="shared" si="579"/>
        <v>0</v>
      </c>
      <c r="ED379" s="386">
        <f t="shared" si="579"/>
        <v>231.12339843264087</v>
      </c>
      <c r="EE379" s="385">
        <f t="shared" si="580"/>
        <v>4350.8766015673591</v>
      </c>
      <c r="EF379" s="385">
        <f t="shared" si="580"/>
        <v>0</v>
      </c>
      <c r="EG379" s="402">
        <f t="shared" si="647"/>
        <v>0</v>
      </c>
      <c r="EH379" s="402">
        <f t="shared" si="647"/>
        <v>0</v>
      </c>
      <c r="EI379" s="402">
        <f t="shared" si="647"/>
        <v>0</v>
      </c>
      <c r="EJ379" s="402">
        <f t="shared" si="645"/>
        <v>0</v>
      </c>
      <c r="EK379" s="402">
        <f t="shared" si="645"/>
        <v>0</v>
      </c>
      <c r="EL379" s="402">
        <f t="shared" si="645"/>
        <v>0</v>
      </c>
      <c r="EM379" s="402">
        <f t="shared" si="581"/>
        <v>0</v>
      </c>
      <c r="EN379" s="402">
        <f t="shared" si="582"/>
        <v>0</v>
      </c>
      <c r="EO379" s="402">
        <f t="shared" si="582"/>
        <v>0</v>
      </c>
      <c r="EP379" s="402">
        <f t="shared" si="583"/>
        <v>0</v>
      </c>
      <c r="EQ379" s="402">
        <f t="shared" si="584"/>
        <v>0</v>
      </c>
      <c r="ER379" s="394">
        <f t="shared" si="627"/>
        <v>0</v>
      </c>
      <c r="ES379" s="394">
        <f t="shared" si="628"/>
        <v>0</v>
      </c>
      <c r="ET379" s="394">
        <f t="shared" si="629"/>
        <v>0</v>
      </c>
      <c r="EU379" s="394">
        <f t="shared" si="620"/>
        <v>0</v>
      </c>
      <c r="EV379" s="394">
        <f t="shared" si="620"/>
        <v>0</v>
      </c>
      <c r="EW379" s="394">
        <f t="shared" si="620"/>
        <v>0</v>
      </c>
      <c r="EX379" s="394">
        <f t="shared" si="620"/>
        <v>0</v>
      </c>
      <c r="EY379" s="403">
        <f t="shared" si="585"/>
        <v>2651</v>
      </c>
      <c r="EZ379" s="394">
        <f t="shared" si="586"/>
        <v>133.7206742132106</v>
      </c>
      <c r="FA379" s="396">
        <f t="shared" si="587"/>
        <v>2517.2793257867893</v>
      </c>
      <c r="FB379" s="396">
        <f t="shared" si="587"/>
        <v>0</v>
      </c>
      <c r="FC379" s="404">
        <f t="shared" si="617"/>
        <v>0</v>
      </c>
      <c r="FD379" s="404">
        <f t="shared" si="617"/>
        <v>0</v>
      </c>
      <c r="FE379" s="404">
        <f t="shared" si="617"/>
        <v>0</v>
      </c>
      <c r="FF379" s="404">
        <f t="shared" si="617"/>
        <v>0</v>
      </c>
      <c r="FG379" s="404">
        <f t="shared" si="532"/>
        <v>0</v>
      </c>
      <c r="FH379" s="404">
        <f t="shared" si="532"/>
        <v>0</v>
      </c>
      <c r="FI379" s="404">
        <f t="shared" si="532"/>
        <v>0</v>
      </c>
      <c r="FJ379" s="404">
        <f t="shared" si="532"/>
        <v>0</v>
      </c>
      <c r="FK379" s="392">
        <f t="shared" si="588"/>
        <v>-814</v>
      </c>
      <c r="FL379" s="384">
        <f t="shared" si="589"/>
        <v>0</v>
      </c>
      <c r="FM379" s="384">
        <f t="shared" si="589"/>
        <v>0</v>
      </c>
      <c r="FN379" s="405">
        <f t="shared" si="649"/>
        <v>0</v>
      </c>
      <c r="FO379" s="405">
        <f t="shared" si="649"/>
        <v>0</v>
      </c>
      <c r="FP379" s="405">
        <f t="shared" si="649"/>
        <v>0</v>
      </c>
      <c r="FQ379" s="405">
        <f t="shared" si="649"/>
        <v>0</v>
      </c>
      <c r="FR379" s="405">
        <f t="shared" si="649"/>
        <v>0</v>
      </c>
      <c r="FS379" s="405">
        <f t="shared" si="649"/>
        <v>0</v>
      </c>
      <c r="FT379" s="405">
        <f t="shared" si="649"/>
        <v>0</v>
      </c>
      <c r="FU379" s="405">
        <f t="shared" si="649"/>
        <v>0</v>
      </c>
      <c r="FV379" s="405">
        <f t="shared" si="649"/>
        <v>0</v>
      </c>
      <c r="FW379" s="397">
        <f t="shared" si="590"/>
        <v>-15270</v>
      </c>
      <c r="FX379" s="406">
        <f t="shared" si="591"/>
        <v>0</v>
      </c>
      <c r="FY379" s="331">
        <f t="shared" si="592"/>
        <v>0</v>
      </c>
      <c r="FZ379" s="382">
        <f t="shared" si="593"/>
        <v>0</v>
      </c>
      <c r="GA379" s="331">
        <f t="shared" si="594"/>
        <v>0</v>
      </c>
      <c r="GB379" s="407">
        <f t="shared" si="595"/>
        <v>0</v>
      </c>
      <c r="GC379" s="407">
        <f t="shared" si="596"/>
        <v>0</v>
      </c>
      <c r="GD379" s="407">
        <f t="shared" si="597"/>
        <v>0</v>
      </c>
      <c r="GE379" s="407">
        <f t="shared" si="598"/>
        <v>0</v>
      </c>
      <c r="GF379" s="407">
        <f t="shared" si="599"/>
        <v>0</v>
      </c>
      <c r="GG379" s="407">
        <f t="shared" si="600"/>
        <v>0</v>
      </c>
      <c r="GH379" s="407">
        <f t="shared" si="601"/>
        <v>0</v>
      </c>
      <c r="GI379" s="407">
        <f t="shared" si="602"/>
        <v>0</v>
      </c>
      <c r="GJ379">
        <f t="shared" si="603"/>
        <v>0</v>
      </c>
      <c r="GK379" s="382">
        <f t="shared" si="604"/>
        <v>0</v>
      </c>
      <c r="GL379">
        <v>5</v>
      </c>
      <c r="GM379">
        <f t="shared" si="609"/>
        <v>6</v>
      </c>
      <c r="GN379">
        <f t="shared" si="609"/>
        <v>0</v>
      </c>
      <c r="GO379">
        <f t="shared" si="609"/>
        <v>8054</v>
      </c>
      <c r="GP379">
        <f t="shared" si="609"/>
        <v>0</v>
      </c>
      <c r="GQ379">
        <f t="shared" si="609"/>
        <v>791</v>
      </c>
      <c r="GR379">
        <f t="shared" si="608"/>
        <v>4582</v>
      </c>
      <c r="GS379">
        <f t="shared" si="608"/>
        <v>0</v>
      </c>
      <c r="GT379">
        <f t="shared" si="608"/>
        <v>2651</v>
      </c>
      <c r="GU379">
        <f t="shared" si="608"/>
        <v>0</v>
      </c>
      <c r="GV379">
        <f t="shared" si="608"/>
        <v>0</v>
      </c>
    </row>
    <row r="380" spans="1:204" customFormat="1" x14ac:dyDescent="0.25">
      <c r="A380" s="378">
        <v>23002</v>
      </c>
      <c r="B380" s="32" t="s">
        <v>1079</v>
      </c>
      <c r="C380" t="s">
        <v>881</v>
      </c>
      <c r="D380">
        <v>5</v>
      </c>
      <c r="E380" s="379">
        <v>13013</v>
      </c>
      <c r="F380" s="379">
        <v>11601</v>
      </c>
      <c r="G380" s="379">
        <v>12555</v>
      </c>
      <c r="H380" s="379">
        <v>0</v>
      </c>
      <c r="I380" s="379">
        <v>18579</v>
      </c>
      <c r="J380" s="379">
        <v>0</v>
      </c>
      <c r="K380" s="379">
        <v>773</v>
      </c>
      <c r="L380" s="379">
        <v>22795</v>
      </c>
      <c r="M380" s="380">
        <v>0</v>
      </c>
      <c r="N380" s="381">
        <f t="shared" si="535"/>
        <v>79316</v>
      </c>
      <c r="O380" s="379">
        <v>13800</v>
      </c>
      <c r="P380" s="379">
        <v>14851</v>
      </c>
      <c r="Q380" s="379">
        <v>17989</v>
      </c>
      <c r="R380" s="379">
        <v>0</v>
      </c>
      <c r="S380" s="379">
        <v>22295</v>
      </c>
      <c r="T380" s="379">
        <v>0</v>
      </c>
      <c r="U380" s="379">
        <v>1905</v>
      </c>
      <c r="V380" s="379">
        <v>26850</v>
      </c>
      <c r="W380" s="480">
        <f>(VLOOKUP(A380,'[1]floresta plant'!$A$4:$F$573,6,0))*1000</f>
        <v>0</v>
      </c>
      <c r="X380" s="24">
        <f t="shared" si="536"/>
        <v>97690</v>
      </c>
      <c r="Y380" s="53">
        <f t="shared" si="621"/>
        <v>5434</v>
      </c>
      <c r="Z380" s="53">
        <f t="shared" si="622"/>
        <v>0</v>
      </c>
      <c r="AA380" s="53">
        <f t="shared" si="623"/>
        <v>3716</v>
      </c>
      <c r="AB380" s="53">
        <f t="shared" si="618"/>
        <v>0</v>
      </c>
      <c r="AC380" s="53">
        <f t="shared" si="618"/>
        <v>1132</v>
      </c>
      <c r="AD380" s="53">
        <f t="shared" si="618"/>
        <v>4055</v>
      </c>
      <c r="AE380" s="53">
        <f t="shared" si="618"/>
        <v>0</v>
      </c>
      <c r="AF380" s="53">
        <f t="shared" si="537"/>
        <v>3250</v>
      </c>
      <c r="AG380" s="53">
        <f t="shared" si="538"/>
        <v>787</v>
      </c>
      <c r="AH380" s="53">
        <f t="shared" si="539"/>
        <v>-18374</v>
      </c>
      <c r="AI380" s="53">
        <f t="shared" si="605"/>
        <v>18374</v>
      </c>
      <c r="AJ380" s="469">
        <v>0</v>
      </c>
      <c r="AK380" s="469">
        <v>0</v>
      </c>
      <c r="AL380" s="469">
        <v>0</v>
      </c>
      <c r="AM380" s="470">
        <f t="shared" si="540"/>
        <v>0</v>
      </c>
      <c r="AN380" s="53">
        <f t="shared" si="541"/>
        <v>-18374</v>
      </c>
      <c r="AO380" s="382">
        <f t="shared" si="542"/>
        <v>2</v>
      </c>
      <c r="AP380">
        <v>5</v>
      </c>
      <c r="AQ380" s="383">
        <f t="shared" si="543"/>
        <v>18374</v>
      </c>
      <c r="AR380" s="383">
        <f t="shared" si="544"/>
        <v>0</v>
      </c>
      <c r="AS380" s="383">
        <f t="shared" si="545"/>
        <v>5434</v>
      </c>
      <c r="AT380" s="383">
        <f t="shared" si="546"/>
        <v>0</v>
      </c>
      <c r="AU380" s="383">
        <f t="shared" si="547"/>
        <v>18374</v>
      </c>
      <c r="AV380" s="383">
        <f t="shared" si="548"/>
        <v>0</v>
      </c>
      <c r="AW380" s="383">
        <f t="shared" si="549"/>
        <v>1</v>
      </c>
      <c r="AX380" s="383">
        <f t="shared" si="550"/>
        <v>1</v>
      </c>
      <c r="AY380" s="383">
        <f t="shared" si="551"/>
        <v>0</v>
      </c>
      <c r="AZ380">
        <f t="shared" si="552"/>
        <v>5434</v>
      </c>
      <c r="BA380">
        <f t="shared" si="553"/>
        <v>0</v>
      </c>
      <c r="BB380" s="383">
        <f t="shared" si="554"/>
        <v>0</v>
      </c>
      <c r="BC380" s="384">
        <f t="shared" si="648"/>
        <v>5434</v>
      </c>
      <c r="BD380" s="384">
        <f t="shared" si="648"/>
        <v>0</v>
      </c>
      <c r="BE380" s="384">
        <f t="shared" si="648"/>
        <v>3716</v>
      </c>
      <c r="BF380" s="384">
        <f t="shared" si="648"/>
        <v>0</v>
      </c>
      <c r="BG380" s="384">
        <f t="shared" si="648"/>
        <v>1132</v>
      </c>
      <c r="BH380" s="384">
        <f t="shared" si="648"/>
        <v>4055</v>
      </c>
      <c r="BI380" s="384">
        <f t="shared" si="648"/>
        <v>0</v>
      </c>
      <c r="BJ380" s="384">
        <f t="shared" si="648"/>
        <v>3250</v>
      </c>
      <c r="BK380" s="384">
        <f t="shared" si="648"/>
        <v>787</v>
      </c>
      <c r="BL380" s="474">
        <f t="shared" si="555"/>
        <v>0</v>
      </c>
      <c r="BM380" s="409">
        <f t="shared" si="556"/>
        <v>-12940</v>
      </c>
      <c r="BN380" s="473">
        <f t="shared" si="557"/>
        <v>12940</v>
      </c>
      <c r="BO380" s="387">
        <f t="shared" si="558"/>
        <v>0</v>
      </c>
      <c r="BP380" s="387">
        <f t="shared" si="559"/>
        <v>1</v>
      </c>
      <c r="BQ380" s="388">
        <f t="shared" si="560"/>
        <v>0</v>
      </c>
      <c r="BR380" s="389">
        <f t="shared" si="561"/>
        <v>0</v>
      </c>
      <c r="BS380" s="390">
        <f t="shared" si="562"/>
        <v>5434</v>
      </c>
      <c r="BT380" s="391">
        <f t="shared" si="616"/>
        <v>0</v>
      </c>
      <c r="BU380" s="391">
        <f t="shared" si="616"/>
        <v>0</v>
      </c>
      <c r="BV380" s="391">
        <f t="shared" si="616"/>
        <v>0</v>
      </c>
      <c r="BW380" s="391">
        <f t="shared" si="616"/>
        <v>0</v>
      </c>
      <c r="BX380" s="391">
        <f t="shared" si="531"/>
        <v>0</v>
      </c>
      <c r="BY380" s="391">
        <f t="shared" si="531"/>
        <v>0</v>
      </c>
      <c r="BZ380" s="391">
        <f t="shared" si="531"/>
        <v>0</v>
      </c>
      <c r="CA380" s="391">
        <f t="shared" si="531"/>
        <v>0</v>
      </c>
      <c r="CB380" s="391">
        <f t="shared" si="563"/>
        <v>5434</v>
      </c>
      <c r="CC380" s="391">
        <f t="shared" si="563"/>
        <v>0</v>
      </c>
      <c r="CD380" s="392">
        <f t="shared" si="564"/>
        <v>0</v>
      </c>
      <c r="CE380" s="393">
        <f t="shared" si="565"/>
        <v>0</v>
      </c>
      <c r="CF380" s="392">
        <f t="shared" si="624"/>
        <v>0</v>
      </c>
      <c r="CG380" s="392">
        <f t="shared" si="625"/>
        <v>0</v>
      </c>
      <c r="CH380" s="392">
        <f t="shared" si="626"/>
        <v>0</v>
      </c>
      <c r="CI380" s="392">
        <f t="shared" si="619"/>
        <v>0</v>
      </c>
      <c r="CJ380" s="392">
        <f t="shared" si="619"/>
        <v>0</v>
      </c>
      <c r="CK380" s="392">
        <f t="shared" si="619"/>
        <v>0</v>
      </c>
      <c r="CL380" s="392">
        <f t="shared" si="619"/>
        <v>0</v>
      </c>
      <c r="CM380" s="392">
        <f t="shared" si="566"/>
        <v>0</v>
      </c>
      <c r="CN380" s="392">
        <f t="shared" si="567"/>
        <v>0</v>
      </c>
      <c r="CO380" s="394">
        <f t="shared" si="568"/>
        <v>0</v>
      </c>
      <c r="CP380" s="394">
        <f t="shared" si="568"/>
        <v>0</v>
      </c>
      <c r="CQ380" s="395">
        <f t="shared" si="569"/>
        <v>3716</v>
      </c>
      <c r="CR380" s="394">
        <f t="shared" si="646"/>
        <v>0</v>
      </c>
      <c r="CS380" s="394">
        <f t="shared" si="646"/>
        <v>0</v>
      </c>
      <c r="CT380" s="394">
        <f t="shared" si="646"/>
        <v>0</v>
      </c>
      <c r="CU380" s="394">
        <f t="shared" si="644"/>
        <v>0</v>
      </c>
      <c r="CV380" s="394">
        <f t="shared" si="644"/>
        <v>0</v>
      </c>
      <c r="CW380" s="394">
        <f t="shared" si="644"/>
        <v>0</v>
      </c>
      <c r="CX380" s="396">
        <f t="shared" si="570"/>
        <v>3716</v>
      </c>
      <c r="CY380" s="396">
        <f t="shared" si="570"/>
        <v>0</v>
      </c>
      <c r="CZ380" s="397">
        <f t="shared" si="571"/>
        <v>0</v>
      </c>
      <c r="DA380" s="397">
        <f t="shared" si="571"/>
        <v>0</v>
      </c>
      <c r="DB380" s="397">
        <f t="shared" si="571"/>
        <v>0</v>
      </c>
      <c r="DC380" s="397">
        <f t="shared" si="572"/>
        <v>0</v>
      </c>
      <c r="DD380" s="397">
        <f t="shared" si="642"/>
        <v>0</v>
      </c>
      <c r="DE380" s="397">
        <f t="shared" si="642"/>
        <v>0</v>
      </c>
      <c r="DF380" s="397">
        <f t="shared" si="642"/>
        <v>0</v>
      </c>
      <c r="DG380" s="397">
        <f t="shared" si="642"/>
        <v>0</v>
      </c>
      <c r="DH380" s="397">
        <f t="shared" si="642"/>
        <v>0</v>
      </c>
      <c r="DI380" s="398">
        <f t="shared" si="573"/>
        <v>0</v>
      </c>
      <c r="DJ380" s="398">
        <f t="shared" si="573"/>
        <v>0</v>
      </c>
      <c r="DK380" s="399">
        <f t="shared" si="574"/>
        <v>0</v>
      </c>
      <c r="DL380" s="399">
        <f t="shared" si="574"/>
        <v>0</v>
      </c>
      <c r="DM380" s="399">
        <f t="shared" si="574"/>
        <v>0</v>
      </c>
      <c r="DN380" s="399">
        <f t="shared" si="533"/>
        <v>0</v>
      </c>
      <c r="DO380" s="399">
        <f t="shared" si="575"/>
        <v>1132</v>
      </c>
      <c r="DP380" s="399">
        <f t="shared" si="576"/>
        <v>0</v>
      </c>
      <c r="DQ380" s="399">
        <f t="shared" si="576"/>
        <v>0</v>
      </c>
      <c r="DR380" s="399">
        <f t="shared" si="576"/>
        <v>0</v>
      </c>
      <c r="DS380" s="399">
        <f t="shared" si="534"/>
        <v>0</v>
      </c>
      <c r="DT380" s="400">
        <f t="shared" si="577"/>
        <v>1132</v>
      </c>
      <c r="DU380" s="400">
        <f t="shared" si="577"/>
        <v>0</v>
      </c>
      <c r="DV380" s="386">
        <f t="shared" si="643"/>
        <v>0</v>
      </c>
      <c r="DW380" s="386">
        <f t="shared" si="643"/>
        <v>0</v>
      </c>
      <c r="DX380" s="386">
        <f t="shared" si="643"/>
        <v>0</v>
      </c>
      <c r="DY380" s="386">
        <f t="shared" si="643"/>
        <v>0</v>
      </c>
      <c r="DZ380" s="386">
        <f t="shared" si="643"/>
        <v>0</v>
      </c>
      <c r="EA380" s="401">
        <f t="shared" si="578"/>
        <v>4055</v>
      </c>
      <c r="EB380" s="386">
        <f t="shared" si="579"/>
        <v>0</v>
      </c>
      <c r="EC380" s="386">
        <f t="shared" si="579"/>
        <v>0</v>
      </c>
      <c r="ED380" s="386">
        <f t="shared" si="579"/>
        <v>0</v>
      </c>
      <c r="EE380" s="385">
        <f t="shared" si="580"/>
        <v>4055</v>
      </c>
      <c r="EF380" s="385">
        <f t="shared" si="580"/>
        <v>0</v>
      </c>
      <c r="EG380" s="402">
        <f t="shared" si="647"/>
        <v>0</v>
      </c>
      <c r="EH380" s="402">
        <f t="shared" si="647"/>
        <v>0</v>
      </c>
      <c r="EI380" s="402">
        <f t="shared" si="647"/>
        <v>0</v>
      </c>
      <c r="EJ380" s="402">
        <f t="shared" si="645"/>
        <v>0</v>
      </c>
      <c r="EK380" s="402">
        <f t="shared" si="645"/>
        <v>0</v>
      </c>
      <c r="EL380" s="402">
        <f t="shared" si="645"/>
        <v>0</v>
      </c>
      <c r="EM380" s="402">
        <f t="shared" si="581"/>
        <v>0</v>
      </c>
      <c r="EN380" s="402">
        <f t="shared" si="582"/>
        <v>0</v>
      </c>
      <c r="EO380" s="402">
        <f t="shared" si="582"/>
        <v>0</v>
      </c>
      <c r="EP380" s="402">
        <f t="shared" si="583"/>
        <v>0</v>
      </c>
      <c r="EQ380" s="402">
        <f t="shared" si="584"/>
        <v>0</v>
      </c>
      <c r="ER380" s="394">
        <f t="shared" si="627"/>
        <v>0</v>
      </c>
      <c r="ES380" s="394">
        <f t="shared" si="628"/>
        <v>0</v>
      </c>
      <c r="ET380" s="394">
        <f t="shared" si="629"/>
        <v>0</v>
      </c>
      <c r="EU380" s="394">
        <f t="shared" si="620"/>
        <v>0</v>
      </c>
      <c r="EV380" s="394">
        <f t="shared" si="620"/>
        <v>0</v>
      </c>
      <c r="EW380" s="394">
        <f t="shared" si="620"/>
        <v>0</v>
      </c>
      <c r="EX380" s="394">
        <f t="shared" si="620"/>
        <v>0</v>
      </c>
      <c r="EY380" s="403">
        <f t="shared" si="585"/>
        <v>3250</v>
      </c>
      <c r="EZ380" s="394">
        <f t="shared" si="586"/>
        <v>0</v>
      </c>
      <c r="FA380" s="396">
        <f t="shared" si="587"/>
        <v>3250</v>
      </c>
      <c r="FB380" s="396">
        <f t="shared" si="587"/>
        <v>0</v>
      </c>
      <c r="FC380" s="404">
        <f t="shared" si="617"/>
        <v>0</v>
      </c>
      <c r="FD380" s="404">
        <f t="shared" si="617"/>
        <v>0</v>
      </c>
      <c r="FE380" s="404">
        <f t="shared" si="617"/>
        <v>0</v>
      </c>
      <c r="FF380" s="404">
        <f t="shared" si="617"/>
        <v>0</v>
      </c>
      <c r="FG380" s="404">
        <f t="shared" si="532"/>
        <v>0</v>
      </c>
      <c r="FH380" s="404">
        <f t="shared" si="532"/>
        <v>0</v>
      </c>
      <c r="FI380" s="404">
        <f t="shared" si="532"/>
        <v>0</v>
      </c>
      <c r="FJ380" s="404">
        <f t="shared" si="532"/>
        <v>0</v>
      </c>
      <c r="FK380" s="392">
        <f t="shared" si="588"/>
        <v>787</v>
      </c>
      <c r="FL380" s="384">
        <f t="shared" si="589"/>
        <v>787</v>
      </c>
      <c r="FM380" s="384">
        <f t="shared" si="589"/>
        <v>0</v>
      </c>
      <c r="FN380" s="405">
        <f t="shared" si="649"/>
        <v>0</v>
      </c>
      <c r="FO380" s="405">
        <f t="shared" si="649"/>
        <v>0</v>
      </c>
      <c r="FP380" s="405">
        <f t="shared" si="649"/>
        <v>0</v>
      </c>
      <c r="FQ380" s="405">
        <f t="shared" si="649"/>
        <v>0</v>
      </c>
      <c r="FR380" s="405">
        <f t="shared" si="649"/>
        <v>0</v>
      </c>
      <c r="FS380" s="405">
        <f t="shared" si="649"/>
        <v>0</v>
      </c>
      <c r="FT380" s="405">
        <f t="shared" si="649"/>
        <v>0</v>
      </c>
      <c r="FU380" s="405">
        <f t="shared" si="649"/>
        <v>0</v>
      </c>
      <c r="FV380" s="405">
        <f t="shared" si="649"/>
        <v>0</v>
      </c>
      <c r="FW380" s="397">
        <f t="shared" si="590"/>
        <v>-18374</v>
      </c>
      <c r="FX380" s="406">
        <f t="shared" si="591"/>
        <v>0</v>
      </c>
      <c r="FY380" s="331">
        <f t="shared" si="592"/>
        <v>0</v>
      </c>
      <c r="FZ380" s="382">
        <f t="shared" si="593"/>
        <v>0</v>
      </c>
      <c r="GA380" s="331">
        <f t="shared" si="594"/>
        <v>0</v>
      </c>
      <c r="GB380" s="407">
        <f t="shared" si="595"/>
        <v>0</v>
      </c>
      <c r="GC380" s="407">
        <f t="shared" si="596"/>
        <v>0</v>
      </c>
      <c r="GD380" s="407">
        <f t="shared" si="597"/>
        <v>0</v>
      </c>
      <c r="GE380" s="407">
        <f t="shared" si="598"/>
        <v>0</v>
      </c>
      <c r="GF380" s="407">
        <f t="shared" si="599"/>
        <v>0</v>
      </c>
      <c r="GG380" s="407">
        <f t="shared" si="600"/>
        <v>0</v>
      </c>
      <c r="GH380" s="407">
        <f t="shared" si="601"/>
        <v>0</v>
      </c>
      <c r="GI380" s="407">
        <f t="shared" si="602"/>
        <v>0</v>
      </c>
      <c r="GJ380">
        <f t="shared" si="603"/>
        <v>0</v>
      </c>
      <c r="GK380" s="382">
        <f t="shared" si="604"/>
        <v>0</v>
      </c>
      <c r="GL380">
        <v>5</v>
      </c>
      <c r="GM380">
        <f t="shared" si="609"/>
        <v>5434</v>
      </c>
      <c r="GN380">
        <f t="shared" si="609"/>
        <v>0</v>
      </c>
      <c r="GO380">
        <f t="shared" si="609"/>
        <v>3716</v>
      </c>
      <c r="GP380">
        <f t="shared" si="609"/>
        <v>0</v>
      </c>
      <c r="GQ380">
        <f t="shared" si="609"/>
        <v>1132</v>
      </c>
      <c r="GR380">
        <f t="shared" si="608"/>
        <v>4055</v>
      </c>
      <c r="GS380">
        <f t="shared" si="608"/>
        <v>0</v>
      </c>
      <c r="GT380">
        <f t="shared" si="608"/>
        <v>3250</v>
      </c>
      <c r="GU380">
        <f t="shared" si="608"/>
        <v>787</v>
      </c>
      <c r="GV380">
        <f t="shared" si="608"/>
        <v>0</v>
      </c>
    </row>
    <row r="381" spans="1:204" customFormat="1" x14ac:dyDescent="0.25">
      <c r="A381" s="378">
        <v>23003</v>
      </c>
      <c r="B381" s="32" t="s">
        <v>1080</v>
      </c>
      <c r="C381" t="s">
        <v>881</v>
      </c>
      <c r="D381">
        <v>5</v>
      </c>
      <c r="E381" s="379">
        <v>577</v>
      </c>
      <c r="F381" s="379">
        <v>5053</v>
      </c>
      <c r="G381" s="379">
        <v>55</v>
      </c>
      <c r="H381" s="379">
        <v>0</v>
      </c>
      <c r="I381" s="379">
        <v>5092</v>
      </c>
      <c r="J381" s="379">
        <v>13</v>
      </c>
      <c r="K381" s="379">
        <v>622</v>
      </c>
      <c r="L381" s="379">
        <v>5092</v>
      </c>
      <c r="M381" s="380">
        <v>0</v>
      </c>
      <c r="N381" s="381">
        <f t="shared" si="535"/>
        <v>16504</v>
      </c>
      <c r="O381" s="379">
        <v>1001</v>
      </c>
      <c r="P381" s="379">
        <v>5128</v>
      </c>
      <c r="Q381" s="379">
        <v>77</v>
      </c>
      <c r="R381" s="379">
        <v>0</v>
      </c>
      <c r="S381" s="379">
        <v>4273</v>
      </c>
      <c r="T381" s="379">
        <v>5</v>
      </c>
      <c r="U381" s="379">
        <v>489</v>
      </c>
      <c r="V381" s="379">
        <v>4328</v>
      </c>
      <c r="W381" s="480">
        <f>(VLOOKUP(A381,'[1]floresta plant'!$A$4:$F$573,6,0))*1000</f>
        <v>0</v>
      </c>
      <c r="X381" s="24">
        <f t="shared" si="536"/>
        <v>15301</v>
      </c>
      <c r="Y381" s="53">
        <f t="shared" si="621"/>
        <v>22</v>
      </c>
      <c r="Z381" s="53">
        <f t="shared" si="622"/>
        <v>0</v>
      </c>
      <c r="AA381" s="53">
        <f t="shared" si="623"/>
        <v>-819</v>
      </c>
      <c r="AB381" s="53">
        <f t="shared" si="618"/>
        <v>-8</v>
      </c>
      <c r="AC381" s="53">
        <f t="shared" si="618"/>
        <v>-133</v>
      </c>
      <c r="AD381" s="53">
        <f t="shared" si="618"/>
        <v>-764</v>
      </c>
      <c r="AE381" s="53">
        <f t="shared" si="618"/>
        <v>0</v>
      </c>
      <c r="AF381" s="53">
        <f t="shared" si="537"/>
        <v>75</v>
      </c>
      <c r="AG381" s="53">
        <f t="shared" si="538"/>
        <v>424</v>
      </c>
      <c r="AH381" s="53">
        <f t="shared" si="539"/>
        <v>1203</v>
      </c>
      <c r="AI381" s="53">
        <f t="shared" si="605"/>
        <v>-1203</v>
      </c>
      <c r="AJ381" s="469">
        <v>0</v>
      </c>
      <c r="AK381" s="469">
        <v>0</v>
      </c>
      <c r="AL381" s="469">
        <v>0</v>
      </c>
      <c r="AM381" s="470">
        <f t="shared" si="540"/>
        <v>0</v>
      </c>
      <c r="AN381" s="53">
        <f t="shared" si="541"/>
        <v>1203</v>
      </c>
      <c r="AO381" s="382">
        <f t="shared" si="542"/>
        <v>3</v>
      </c>
      <c r="AP381">
        <v>5</v>
      </c>
      <c r="AQ381" s="383">
        <f t="shared" si="543"/>
        <v>521</v>
      </c>
      <c r="AR381" s="383">
        <f t="shared" si="544"/>
        <v>-1724</v>
      </c>
      <c r="AS381" s="383">
        <f t="shared" si="545"/>
        <v>22</v>
      </c>
      <c r="AT381" s="383">
        <f t="shared" si="546"/>
        <v>1724</v>
      </c>
      <c r="AU381" s="383">
        <f t="shared" si="547"/>
        <v>0</v>
      </c>
      <c r="AV381" s="383">
        <f t="shared" si="548"/>
        <v>1</v>
      </c>
      <c r="AW381" s="383">
        <f t="shared" si="549"/>
        <v>0</v>
      </c>
      <c r="AX381" s="383">
        <f t="shared" si="550"/>
        <v>1</v>
      </c>
      <c r="AY381" s="383">
        <f t="shared" si="551"/>
        <v>22</v>
      </c>
      <c r="AZ381">
        <f t="shared" si="552"/>
        <v>0</v>
      </c>
      <c r="BA381">
        <f t="shared" si="553"/>
        <v>0</v>
      </c>
      <c r="BB381" s="383">
        <f t="shared" si="554"/>
        <v>0</v>
      </c>
      <c r="BC381" s="384">
        <f t="shared" si="648"/>
        <v>22</v>
      </c>
      <c r="BD381" s="384">
        <f t="shared" si="648"/>
        <v>0</v>
      </c>
      <c r="BE381" s="384">
        <f t="shared" si="648"/>
        <v>0.47505800464037123</v>
      </c>
      <c r="BF381" s="384">
        <f t="shared" si="648"/>
        <v>4.6403712296983757E-3</v>
      </c>
      <c r="BG381" s="384">
        <f t="shared" si="648"/>
        <v>7.7146171693735499E-2</v>
      </c>
      <c r="BH381" s="384">
        <f t="shared" si="648"/>
        <v>0.44315545243619492</v>
      </c>
      <c r="BI381" s="384">
        <f t="shared" si="648"/>
        <v>0</v>
      </c>
      <c r="BJ381" s="384">
        <f t="shared" si="648"/>
        <v>75</v>
      </c>
      <c r="BK381" s="384">
        <f t="shared" si="648"/>
        <v>424</v>
      </c>
      <c r="BL381" s="474">
        <f t="shared" si="555"/>
        <v>1702</v>
      </c>
      <c r="BM381" s="409">
        <f t="shared" si="556"/>
        <v>1203</v>
      </c>
      <c r="BN381" s="473">
        <f t="shared" si="557"/>
        <v>499</v>
      </c>
      <c r="BO381" s="387">
        <f t="shared" si="558"/>
        <v>1</v>
      </c>
      <c r="BP381" s="387">
        <f t="shared" si="559"/>
        <v>0</v>
      </c>
      <c r="BQ381" s="388">
        <f t="shared" si="560"/>
        <v>0</v>
      </c>
      <c r="BR381" s="389">
        <f t="shared" si="561"/>
        <v>1203</v>
      </c>
      <c r="BS381" s="390">
        <f t="shared" si="562"/>
        <v>22</v>
      </c>
      <c r="BT381" s="391">
        <f t="shared" si="616"/>
        <v>0</v>
      </c>
      <c r="BU381" s="391">
        <f t="shared" si="616"/>
        <v>10.451276102088167</v>
      </c>
      <c r="BV381" s="391">
        <f t="shared" si="616"/>
        <v>0.10208816705336426</v>
      </c>
      <c r="BW381" s="391">
        <f t="shared" si="616"/>
        <v>1.697215777262181</v>
      </c>
      <c r="BX381" s="391">
        <f t="shared" si="531"/>
        <v>9.7494199535962878</v>
      </c>
      <c r="BY381" s="391">
        <f t="shared" si="531"/>
        <v>0</v>
      </c>
      <c r="BZ381" s="391">
        <f t="shared" si="531"/>
        <v>0</v>
      </c>
      <c r="CA381" s="391">
        <f t="shared" si="531"/>
        <v>0</v>
      </c>
      <c r="CB381" s="391">
        <f t="shared" si="563"/>
        <v>0</v>
      </c>
      <c r="CC381" s="391">
        <f t="shared" si="563"/>
        <v>0</v>
      </c>
      <c r="CD381" s="392">
        <f t="shared" si="564"/>
        <v>0</v>
      </c>
      <c r="CE381" s="393">
        <f t="shared" si="565"/>
        <v>0</v>
      </c>
      <c r="CF381" s="392">
        <f t="shared" si="624"/>
        <v>0</v>
      </c>
      <c r="CG381" s="392">
        <f t="shared" si="625"/>
        <v>0</v>
      </c>
      <c r="CH381" s="392">
        <f t="shared" si="626"/>
        <v>0</v>
      </c>
      <c r="CI381" s="392">
        <f t="shared" si="619"/>
        <v>0</v>
      </c>
      <c r="CJ381" s="392">
        <f t="shared" si="619"/>
        <v>0</v>
      </c>
      <c r="CK381" s="392">
        <f t="shared" si="619"/>
        <v>0</v>
      </c>
      <c r="CL381" s="392">
        <f t="shared" si="619"/>
        <v>0</v>
      </c>
      <c r="CM381" s="392">
        <f t="shared" si="566"/>
        <v>0</v>
      </c>
      <c r="CN381" s="392">
        <f t="shared" si="567"/>
        <v>0</v>
      </c>
      <c r="CO381" s="394">
        <f t="shared" si="568"/>
        <v>0</v>
      </c>
      <c r="CP381" s="394">
        <f t="shared" si="568"/>
        <v>0</v>
      </c>
      <c r="CQ381" s="395">
        <f t="shared" si="569"/>
        <v>-819</v>
      </c>
      <c r="CR381" s="394">
        <f t="shared" si="646"/>
        <v>0</v>
      </c>
      <c r="CS381" s="394">
        <f t="shared" si="646"/>
        <v>0</v>
      </c>
      <c r="CT381" s="394">
        <f t="shared" si="646"/>
        <v>0</v>
      </c>
      <c r="CU381" s="394">
        <f t="shared" si="644"/>
        <v>0</v>
      </c>
      <c r="CV381" s="394">
        <f t="shared" si="644"/>
        <v>0</v>
      </c>
      <c r="CW381" s="394">
        <f t="shared" si="644"/>
        <v>0</v>
      </c>
      <c r="CX381" s="396">
        <f t="shared" si="570"/>
        <v>0</v>
      </c>
      <c r="CY381" s="396">
        <f t="shared" si="570"/>
        <v>0</v>
      </c>
      <c r="CZ381" s="397">
        <f t="shared" si="571"/>
        <v>0</v>
      </c>
      <c r="DA381" s="397">
        <f t="shared" si="571"/>
        <v>0</v>
      </c>
      <c r="DB381" s="397">
        <f t="shared" si="571"/>
        <v>0</v>
      </c>
      <c r="DC381" s="397">
        <f t="shared" si="572"/>
        <v>-8</v>
      </c>
      <c r="DD381" s="397">
        <f t="shared" si="642"/>
        <v>0</v>
      </c>
      <c r="DE381" s="397">
        <f t="shared" si="642"/>
        <v>0</v>
      </c>
      <c r="DF381" s="397">
        <f t="shared" si="642"/>
        <v>0</v>
      </c>
      <c r="DG381" s="397">
        <f t="shared" si="642"/>
        <v>0</v>
      </c>
      <c r="DH381" s="397">
        <f t="shared" si="642"/>
        <v>0</v>
      </c>
      <c r="DI381" s="398">
        <f t="shared" si="573"/>
        <v>0</v>
      </c>
      <c r="DJ381" s="398">
        <f t="shared" si="573"/>
        <v>0</v>
      </c>
      <c r="DK381" s="399">
        <f t="shared" si="574"/>
        <v>0</v>
      </c>
      <c r="DL381" s="399">
        <f t="shared" si="574"/>
        <v>0</v>
      </c>
      <c r="DM381" s="399">
        <f t="shared" si="574"/>
        <v>0</v>
      </c>
      <c r="DN381" s="399">
        <f t="shared" si="533"/>
        <v>0</v>
      </c>
      <c r="DO381" s="399">
        <f t="shared" si="575"/>
        <v>-133</v>
      </c>
      <c r="DP381" s="399">
        <f t="shared" si="576"/>
        <v>0</v>
      </c>
      <c r="DQ381" s="399">
        <f t="shared" si="576"/>
        <v>0</v>
      </c>
      <c r="DR381" s="399">
        <f t="shared" si="576"/>
        <v>0</v>
      </c>
      <c r="DS381" s="399">
        <f t="shared" si="534"/>
        <v>0</v>
      </c>
      <c r="DT381" s="400">
        <f t="shared" si="577"/>
        <v>0</v>
      </c>
      <c r="DU381" s="400">
        <f t="shared" si="577"/>
        <v>0</v>
      </c>
      <c r="DV381" s="386">
        <f t="shared" si="643"/>
        <v>0</v>
      </c>
      <c r="DW381" s="386">
        <f t="shared" si="643"/>
        <v>0</v>
      </c>
      <c r="DX381" s="386">
        <f t="shared" si="643"/>
        <v>0</v>
      </c>
      <c r="DY381" s="386">
        <f t="shared" si="643"/>
        <v>0</v>
      </c>
      <c r="DZ381" s="386">
        <f t="shared" si="643"/>
        <v>0</v>
      </c>
      <c r="EA381" s="401">
        <f t="shared" si="578"/>
        <v>-764</v>
      </c>
      <c r="EB381" s="386">
        <f t="shared" si="579"/>
        <v>0</v>
      </c>
      <c r="EC381" s="386">
        <f t="shared" si="579"/>
        <v>0</v>
      </c>
      <c r="ED381" s="386">
        <f t="shared" si="579"/>
        <v>0</v>
      </c>
      <c r="EE381" s="385">
        <f t="shared" si="580"/>
        <v>0</v>
      </c>
      <c r="EF381" s="385">
        <f t="shared" si="580"/>
        <v>0</v>
      </c>
      <c r="EG381" s="402">
        <f t="shared" si="647"/>
        <v>0</v>
      </c>
      <c r="EH381" s="402">
        <f t="shared" si="647"/>
        <v>0</v>
      </c>
      <c r="EI381" s="402">
        <f t="shared" si="647"/>
        <v>0</v>
      </c>
      <c r="EJ381" s="402">
        <f t="shared" si="645"/>
        <v>0</v>
      </c>
      <c r="EK381" s="402">
        <f t="shared" si="645"/>
        <v>0</v>
      </c>
      <c r="EL381" s="402">
        <f t="shared" si="645"/>
        <v>0</v>
      </c>
      <c r="EM381" s="402">
        <f t="shared" si="581"/>
        <v>0</v>
      </c>
      <c r="EN381" s="402">
        <f t="shared" si="582"/>
        <v>0</v>
      </c>
      <c r="EO381" s="402">
        <f t="shared" si="582"/>
        <v>0</v>
      </c>
      <c r="EP381" s="402">
        <f t="shared" si="583"/>
        <v>0</v>
      </c>
      <c r="EQ381" s="402">
        <f t="shared" si="584"/>
        <v>0</v>
      </c>
      <c r="ER381" s="394">
        <f t="shared" si="627"/>
        <v>0</v>
      </c>
      <c r="ES381" s="394">
        <f t="shared" si="628"/>
        <v>0</v>
      </c>
      <c r="ET381" s="394">
        <f t="shared" si="629"/>
        <v>35.629350348027842</v>
      </c>
      <c r="EU381" s="394">
        <f t="shared" si="620"/>
        <v>0.34802784222737815</v>
      </c>
      <c r="EV381" s="394">
        <f t="shared" si="620"/>
        <v>5.7859628770301628</v>
      </c>
      <c r="EW381" s="394">
        <f t="shared" si="620"/>
        <v>33.236658932714619</v>
      </c>
      <c r="EX381" s="394">
        <f t="shared" si="620"/>
        <v>0</v>
      </c>
      <c r="EY381" s="403">
        <f t="shared" si="585"/>
        <v>75</v>
      </c>
      <c r="EZ381" s="394">
        <f t="shared" si="586"/>
        <v>0</v>
      </c>
      <c r="FA381" s="396">
        <f t="shared" si="587"/>
        <v>0</v>
      </c>
      <c r="FB381" s="396">
        <f t="shared" si="587"/>
        <v>0</v>
      </c>
      <c r="FC381" s="404">
        <f t="shared" si="617"/>
        <v>0</v>
      </c>
      <c r="FD381" s="404">
        <f t="shared" si="617"/>
        <v>0</v>
      </c>
      <c r="FE381" s="404">
        <f t="shared" si="617"/>
        <v>201.42459396751741</v>
      </c>
      <c r="FF381" s="404">
        <f t="shared" si="617"/>
        <v>1.9675174013921113</v>
      </c>
      <c r="FG381" s="404">
        <f t="shared" si="532"/>
        <v>32.709976798143849</v>
      </c>
      <c r="FH381" s="404">
        <f t="shared" si="532"/>
        <v>187.89791183294665</v>
      </c>
      <c r="FI381" s="404">
        <f t="shared" si="532"/>
        <v>0</v>
      </c>
      <c r="FJ381" s="404">
        <f t="shared" si="532"/>
        <v>0</v>
      </c>
      <c r="FK381" s="392">
        <f t="shared" si="588"/>
        <v>424</v>
      </c>
      <c r="FL381" s="384">
        <f t="shared" si="589"/>
        <v>0</v>
      </c>
      <c r="FM381" s="384">
        <f t="shared" si="589"/>
        <v>0</v>
      </c>
      <c r="FN381" s="405">
        <f t="shared" si="649"/>
        <v>0</v>
      </c>
      <c r="FO381" s="405">
        <f t="shared" si="649"/>
        <v>0</v>
      </c>
      <c r="FP381" s="405">
        <f t="shared" si="649"/>
        <v>571.49477958236662</v>
      </c>
      <c r="FQ381" s="405">
        <f t="shared" si="649"/>
        <v>5.5823665893271457</v>
      </c>
      <c r="FR381" s="405">
        <f t="shared" si="649"/>
        <v>92.806844547563799</v>
      </c>
      <c r="FS381" s="405">
        <f t="shared" si="649"/>
        <v>533.11600928074245</v>
      </c>
      <c r="FT381" s="405">
        <f t="shared" si="649"/>
        <v>0</v>
      </c>
      <c r="FU381" s="405">
        <f t="shared" si="649"/>
        <v>0</v>
      </c>
      <c r="FV381" s="405">
        <f t="shared" si="649"/>
        <v>0</v>
      </c>
      <c r="FW381" s="397">
        <f t="shared" si="590"/>
        <v>1203</v>
      </c>
      <c r="FX381" s="406">
        <f t="shared" si="591"/>
        <v>0</v>
      </c>
      <c r="FY381" s="331">
        <f t="shared" si="592"/>
        <v>0</v>
      </c>
      <c r="FZ381" s="382">
        <f t="shared" si="593"/>
        <v>0</v>
      </c>
      <c r="GA381" s="331">
        <f t="shared" si="594"/>
        <v>0</v>
      </c>
      <c r="GB381" s="407">
        <f t="shared" si="595"/>
        <v>0</v>
      </c>
      <c r="GC381" s="407">
        <f t="shared" si="596"/>
        <v>0</v>
      </c>
      <c r="GD381" s="407">
        <f t="shared" si="597"/>
        <v>0</v>
      </c>
      <c r="GE381" s="407">
        <f t="shared" si="598"/>
        <v>0</v>
      </c>
      <c r="GF381" s="407">
        <f t="shared" si="599"/>
        <v>0</v>
      </c>
      <c r="GG381" s="407">
        <f t="shared" si="600"/>
        <v>0</v>
      </c>
      <c r="GH381" s="407">
        <f t="shared" si="601"/>
        <v>0</v>
      </c>
      <c r="GI381" s="407">
        <f t="shared" si="602"/>
        <v>0</v>
      </c>
      <c r="GJ381">
        <f t="shared" si="603"/>
        <v>0</v>
      </c>
      <c r="GK381" s="382">
        <f t="shared" si="604"/>
        <v>0</v>
      </c>
      <c r="GL381">
        <v>5</v>
      </c>
      <c r="GM381">
        <f t="shared" si="609"/>
        <v>22</v>
      </c>
      <c r="GN381">
        <f t="shared" si="609"/>
        <v>0</v>
      </c>
      <c r="GO381">
        <f t="shared" si="609"/>
        <v>0</v>
      </c>
      <c r="GP381">
        <f t="shared" si="609"/>
        <v>0</v>
      </c>
      <c r="GQ381">
        <f t="shared" si="609"/>
        <v>0</v>
      </c>
      <c r="GR381">
        <f t="shared" si="608"/>
        <v>0</v>
      </c>
      <c r="GS381">
        <f t="shared" si="608"/>
        <v>0</v>
      </c>
      <c r="GT381">
        <f t="shared" si="608"/>
        <v>75</v>
      </c>
      <c r="GU381">
        <f t="shared" si="608"/>
        <v>424</v>
      </c>
      <c r="GV381">
        <f t="shared" si="608"/>
        <v>1203</v>
      </c>
    </row>
    <row r="382" spans="1:204" customFormat="1" x14ac:dyDescent="0.25">
      <c r="A382" s="378">
        <v>23004</v>
      </c>
      <c r="B382" s="32" t="s">
        <v>1081</v>
      </c>
      <c r="C382" t="s">
        <v>881</v>
      </c>
      <c r="D382">
        <v>5</v>
      </c>
      <c r="E382" s="379">
        <v>424</v>
      </c>
      <c r="F382" s="379">
        <v>4916</v>
      </c>
      <c r="G382" s="379">
        <v>248</v>
      </c>
      <c r="H382" s="379">
        <v>0</v>
      </c>
      <c r="I382" s="379">
        <v>1673</v>
      </c>
      <c r="J382" s="379">
        <v>0</v>
      </c>
      <c r="K382" s="379">
        <v>0</v>
      </c>
      <c r="L382" s="379">
        <v>2699</v>
      </c>
      <c r="M382" s="380">
        <v>0</v>
      </c>
      <c r="N382" s="381">
        <f t="shared" si="535"/>
        <v>9960</v>
      </c>
      <c r="O382" s="379">
        <v>444</v>
      </c>
      <c r="P382" s="379">
        <v>5358</v>
      </c>
      <c r="Q382" s="379">
        <v>260</v>
      </c>
      <c r="R382" s="379">
        <v>0</v>
      </c>
      <c r="S382" s="379">
        <v>1711</v>
      </c>
      <c r="T382" s="379">
        <v>0</v>
      </c>
      <c r="U382" s="379">
        <v>0</v>
      </c>
      <c r="V382" s="379">
        <v>2860</v>
      </c>
      <c r="W382" s="480">
        <f>(VLOOKUP(A382,'[1]floresta plant'!$A$4:$F$573,6,0))*1000</f>
        <v>0</v>
      </c>
      <c r="X382" s="24">
        <f t="shared" si="536"/>
        <v>10633</v>
      </c>
      <c r="Y382" s="53">
        <f t="shared" si="621"/>
        <v>12</v>
      </c>
      <c r="Z382" s="53">
        <f t="shared" si="622"/>
        <v>0</v>
      </c>
      <c r="AA382" s="53">
        <f t="shared" si="623"/>
        <v>38</v>
      </c>
      <c r="AB382" s="53">
        <f t="shared" si="618"/>
        <v>0</v>
      </c>
      <c r="AC382" s="53">
        <f t="shared" si="618"/>
        <v>0</v>
      </c>
      <c r="AD382" s="53">
        <f t="shared" si="618"/>
        <v>161</v>
      </c>
      <c r="AE382" s="53">
        <f t="shared" si="618"/>
        <v>0</v>
      </c>
      <c r="AF382" s="53">
        <f t="shared" si="537"/>
        <v>442</v>
      </c>
      <c r="AG382" s="53">
        <f t="shared" si="538"/>
        <v>20</v>
      </c>
      <c r="AH382" s="53">
        <f t="shared" si="539"/>
        <v>-673</v>
      </c>
      <c r="AI382" s="53">
        <f t="shared" si="605"/>
        <v>673</v>
      </c>
      <c r="AJ382" s="469">
        <v>0</v>
      </c>
      <c r="AK382" s="469">
        <v>0</v>
      </c>
      <c r="AL382" s="469">
        <v>0</v>
      </c>
      <c r="AM382" s="470">
        <f t="shared" si="540"/>
        <v>0</v>
      </c>
      <c r="AN382" s="53">
        <f t="shared" si="541"/>
        <v>-673</v>
      </c>
      <c r="AO382" s="382">
        <f t="shared" si="542"/>
        <v>2</v>
      </c>
      <c r="AP382">
        <v>5</v>
      </c>
      <c r="AQ382" s="383">
        <f t="shared" si="543"/>
        <v>673</v>
      </c>
      <c r="AR382" s="383">
        <f t="shared" si="544"/>
        <v>0</v>
      </c>
      <c r="AS382" s="383">
        <f t="shared" si="545"/>
        <v>12</v>
      </c>
      <c r="AT382" s="383">
        <f t="shared" si="546"/>
        <v>0</v>
      </c>
      <c r="AU382" s="383">
        <f t="shared" si="547"/>
        <v>673</v>
      </c>
      <c r="AV382" s="383">
        <f t="shared" si="548"/>
        <v>0</v>
      </c>
      <c r="AW382" s="383">
        <f t="shared" si="549"/>
        <v>1</v>
      </c>
      <c r="AX382" s="383">
        <f t="shared" si="550"/>
        <v>1</v>
      </c>
      <c r="AY382" s="383">
        <f t="shared" si="551"/>
        <v>0</v>
      </c>
      <c r="AZ382">
        <f t="shared" si="552"/>
        <v>12</v>
      </c>
      <c r="BA382">
        <f t="shared" si="553"/>
        <v>0</v>
      </c>
      <c r="BB382" s="383">
        <f t="shared" si="554"/>
        <v>0</v>
      </c>
      <c r="BC382" s="384">
        <f t="shared" si="648"/>
        <v>12</v>
      </c>
      <c r="BD382" s="384">
        <f t="shared" si="648"/>
        <v>0</v>
      </c>
      <c r="BE382" s="384">
        <f t="shared" si="648"/>
        <v>38</v>
      </c>
      <c r="BF382" s="384">
        <f t="shared" si="648"/>
        <v>0</v>
      </c>
      <c r="BG382" s="384">
        <f t="shared" si="648"/>
        <v>0</v>
      </c>
      <c r="BH382" s="384">
        <f t="shared" si="648"/>
        <v>161</v>
      </c>
      <c r="BI382" s="384">
        <f t="shared" si="648"/>
        <v>0</v>
      </c>
      <c r="BJ382" s="384">
        <f t="shared" si="648"/>
        <v>442</v>
      </c>
      <c r="BK382" s="384">
        <f t="shared" si="648"/>
        <v>20</v>
      </c>
      <c r="BL382" s="474">
        <f t="shared" si="555"/>
        <v>0</v>
      </c>
      <c r="BM382" s="409">
        <f t="shared" si="556"/>
        <v>-661</v>
      </c>
      <c r="BN382" s="473">
        <f t="shared" si="557"/>
        <v>661</v>
      </c>
      <c r="BO382" s="387">
        <f t="shared" si="558"/>
        <v>0</v>
      </c>
      <c r="BP382" s="387">
        <f t="shared" si="559"/>
        <v>1</v>
      </c>
      <c r="BQ382" s="388">
        <f t="shared" si="560"/>
        <v>0</v>
      </c>
      <c r="BR382" s="389">
        <f t="shared" si="561"/>
        <v>0</v>
      </c>
      <c r="BS382" s="390">
        <f t="shared" si="562"/>
        <v>12</v>
      </c>
      <c r="BT382" s="391">
        <f t="shared" si="616"/>
        <v>0</v>
      </c>
      <c r="BU382" s="391">
        <f t="shared" si="616"/>
        <v>0</v>
      </c>
      <c r="BV382" s="391">
        <f t="shared" si="616"/>
        <v>0</v>
      </c>
      <c r="BW382" s="391">
        <f t="shared" si="616"/>
        <v>0</v>
      </c>
      <c r="BX382" s="391">
        <f t="shared" si="531"/>
        <v>0</v>
      </c>
      <c r="BY382" s="391">
        <f t="shared" si="531"/>
        <v>0</v>
      </c>
      <c r="BZ382" s="391">
        <f t="shared" si="531"/>
        <v>0</v>
      </c>
      <c r="CA382" s="391">
        <f t="shared" si="531"/>
        <v>0</v>
      </c>
      <c r="CB382" s="391">
        <f t="shared" si="563"/>
        <v>12</v>
      </c>
      <c r="CC382" s="391">
        <f t="shared" si="563"/>
        <v>0</v>
      </c>
      <c r="CD382" s="392">
        <f t="shared" si="564"/>
        <v>0</v>
      </c>
      <c r="CE382" s="393">
        <f t="shared" si="565"/>
        <v>0</v>
      </c>
      <c r="CF382" s="392">
        <f t="shared" si="624"/>
        <v>0</v>
      </c>
      <c r="CG382" s="392">
        <f t="shared" si="625"/>
        <v>0</v>
      </c>
      <c r="CH382" s="392">
        <f t="shared" si="626"/>
        <v>0</v>
      </c>
      <c r="CI382" s="392">
        <f t="shared" si="619"/>
        <v>0</v>
      </c>
      <c r="CJ382" s="392">
        <f t="shared" si="619"/>
        <v>0</v>
      </c>
      <c r="CK382" s="392">
        <f t="shared" si="619"/>
        <v>0</v>
      </c>
      <c r="CL382" s="392">
        <f t="shared" si="619"/>
        <v>0</v>
      </c>
      <c r="CM382" s="392">
        <f t="shared" si="566"/>
        <v>0</v>
      </c>
      <c r="CN382" s="392">
        <f t="shared" si="567"/>
        <v>0</v>
      </c>
      <c r="CO382" s="394">
        <f t="shared" si="568"/>
        <v>0</v>
      </c>
      <c r="CP382" s="394">
        <f t="shared" si="568"/>
        <v>0</v>
      </c>
      <c r="CQ382" s="395">
        <f t="shared" si="569"/>
        <v>38</v>
      </c>
      <c r="CR382" s="394">
        <f t="shared" si="646"/>
        <v>0</v>
      </c>
      <c r="CS382" s="394">
        <f t="shared" si="646"/>
        <v>0</v>
      </c>
      <c r="CT382" s="394">
        <f t="shared" si="646"/>
        <v>0</v>
      </c>
      <c r="CU382" s="394">
        <f t="shared" si="644"/>
        <v>0</v>
      </c>
      <c r="CV382" s="394">
        <f t="shared" si="644"/>
        <v>0</v>
      </c>
      <c r="CW382" s="394">
        <f t="shared" si="644"/>
        <v>0</v>
      </c>
      <c r="CX382" s="396">
        <f t="shared" si="570"/>
        <v>38</v>
      </c>
      <c r="CY382" s="396">
        <f t="shared" si="570"/>
        <v>0</v>
      </c>
      <c r="CZ382" s="397">
        <f t="shared" si="571"/>
        <v>0</v>
      </c>
      <c r="DA382" s="397">
        <f t="shared" si="571"/>
        <v>0</v>
      </c>
      <c r="DB382" s="397">
        <f t="shared" si="571"/>
        <v>0</v>
      </c>
      <c r="DC382" s="397">
        <f t="shared" si="572"/>
        <v>0</v>
      </c>
      <c r="DD382" s="397">
        <f t="shared" si="642"/>
        <v>0</v>
      </c>
      <c r="DE382" s="397">
        <f t="shared" si="642"/>
        <v>0</v>
      </c>
      <c r="DF382" s="397">
        <f t="shared" si="642"/>
        <v>0</v>
      </c>
      <c r="DG382" s="397">
        <f t="shared" si="642"/>
        <v>0</v>
      </c>
      <c r="DH382" s="397">
        <f t="shared" si="642"/>
        <v>0</v>
      </c>
      <c r="DI382" s="398">
        <f t="shared" si="573"/>
        <v>0</v>
      </c>
      <c r="DJ382" s="398">
        <f t="shared" si="573"/>
        <v>0</v>
      </c>
      <c r="DK382" s="399">
        <f t="shared" si="574"/>
        <v>0</v>
      </c>
      <c r="DL382" s="399">
        <f t="shared" si="574"/>
        <v>0</v>
      </c>
      <c r="DM382" s="399">
        <f t="shared" si="574"/>
        <v>0</v>
      </c>
      <c r="DN382" s="399">
        <f t="shared" si="533"/>
        <v>0</v>
      </c>
      <c r="DO382" s="399">
        <f t="shared" si="575"/>
        <v>0</v>
      </c>
      <c r="DP382" s="399">
        <f t="shared" si="576"/>
        <v>0</v>
      </c>
      <c r="DQ382" s="399">
        <f t="shared" si="576"/>
        <v>0</v>
      </c>
      <c r="DR382" s="399">
        <f t="shared" si="576"/>
        <v>0</v>
      </c>
      <c r="DS382" s="399">
        <f t="shared" si="534"/>
        <v>0</v>
      </c>
      <c r="DT382" s="400">
        <f t="shared" si="577"/>
        <v>0</v>
      </c>
      <c r="DU382" s="400">
        <f t="shared" si="577"/>
        <v>0</v>
      </c>
      <c r="DV382" s="386">
        <f t="shared" si="643"/>
        <v>0</v>
      </c>
      <c r="DW382" s="386">
        <f t="shared" si="643"/>
        <v>0</v>
      </c>
      <c r="DX382" s="386">
        <f t="shared" si="643"/>
        <v>0</v>
      </c>
      <c r="DY382" s="386">
        <f t="shared" si="643"/>
        <v>0</v>
      </c>
      <c r="DZ382" s="386">
        <f t="shared" si="643"/>
        <v>0</v>
      </c>
      <c r="EA382" s="401">
        <f t="shared" si="578"/>
        <v>161</v>
      </c>
      <c r="EB382" s="386">
        <f t="shared" si="579"/>
        <v>0</v>
      </c>
      <c r="EC382" s="386">
        <f t="shared" si="579"/>
        <v>0</v>
      </c>
      <c r="ED382" s="386">
        <f t="shared" si="579"/>
        <v>0</v>
      </c>
      <c r="EE382" s="385">
        <f t="shared" si="580"/>
        <v>161</v>
      </c>
      <c r="EF382" s="385">
        <f t="shared" si="580"/>
        <v>0</v>
      </c>
      <c r="EG382" s="402">
        <f t="shared" si="647"/>
        <v>0</v>
      </c>
      <c r="EH382" s="402">
        <f t="shared" si="647"/>
        <v>0</v>
      </c>
      <c r="EI382" s="402">
        <f t="shared" si="647"/>
        <v>0</v>
      </c>
      <c r="EJ382" s="402">
        <f t="shared" si="645"/>
        <v>0</v>
      </c>
      <c r="EK382" s="402">
        <f t="shared" si="645"/>
        <v>0</v>
      </c>
      <c r="EL382" s="402">
        <f t="shared" si="645"/>
        <v>0</v>
      </c>
      <c r="EM382" s="402">
        <f t="shared" si="581"/>
        <v>0</v>
      </c>
      <c r="EN382" s="402">
        <f t="shared" si="582"/>
        <v>0</v>
      </c>
      <c r="EO382" s="402">
        <f t="shared" si="582"/>
        <v>0</v>
      </c>
      <c r="EP382" s="402">
        <f t="shared" si="583"/>
        <v>0</v>
      </c>
      <c r="EQ382" s="402">
        <f t="shared" si="584"/>
        <v>0</v>
      </c>
      <c r="ER382" s="394">
        <f t="shared" si="627"/>
        <v>0</v>
      </c>
      <c r="ES382" s="394">
        <f t="shared" si="628"/>
        <v>0</v>
      </c>
      <c r="ET382" s="394">
        <f t="shared" si="629"/>
        <v>0</v>
      </c>
      <c r="EU382" s="394">
        <f t="shared" si="620"/>
        <v>0</v>
      </c>
      <c r="EV382" s="394">
        <f t="shared" si="620"/>
        <v>0</v>
      </c>
      <c r="EW382" s="394">
        <f t="shared" si="620"/>
        <v>0</v>
      </c>
      <c r="EX382" s="394">
        <f t="shared" si="620"/>
        <v>0</v>
      </c>
      <c r="EY382" s="403">
        <f t="shared" si="585"/>
        <v>442</v>
      </c>
      <c r="EZ382" s="394">
        <f t="shared" si="586"/>
        <v>0</v>
      </c>
      <c r="FA382" s="396">
        <f t="shared" si="587"/>
        <v>442</v>
      </c>
      <c r="FB382" s="396">
        <f t="shared" si="587"/>
        <v>0</v>
      </c>
      <c r="FC382" s="404">
        <f t="shared" si="617"/>
        <v>0</v>
      </c>
      <c r="FD382" s="404">
        <f t="shared" si="617"/>
        <v>0</v>
      </c>
      <c r="FE382" s="404">
        <f t="shared" si="617"/>
        <v>0</v>
      </c>
      <c r="FF382" s="404">
        <f t="shared" si="617"/>
        <v>0</v>
      </c>
      <c r="FG382" s="404">
        <f t="shared" si="532"/>
        <v>0</v>
      </c>
      <c r="FH382" s="404">
        <f t="shared" si="532"/>
        <v>0</v>
      </c>
      <c r="FI382" s="404">
        <f t="shared" si="532"/>
        <v>0</v>
      </c>
      <c r="FJ382" s="404">
        <f t="shared" si="532"/>
        <v>0</v>
      </c>
      <c r="FK382" s="392">
        <f t="shared" si="588"/>
        <v>20</v>
      </c>
      <c r="FL382" s="384">
        <f t="shared" si="589"/>
        <v>20</v>
      </c>
      <c r="FM382" s="384">
        <f t="shared" si="589"/>
        <v>0</v>
      </c>
      <c r="FN382" s="405">
        <f t="shared" si="649"/>
        <v>0</v>
      </c>
      <c r="FO382" s="405">
        <f t="shared" si="649"/>
        <v>0</v>
      </c>
      <c r="FP382" s="405">
        <f t="shared" si="649"/>
        <v>0</v>
      </c>
      <c r="FQ382" s="405">
        <f t="shared" si="649"/>
        <v>0</v>
      </c>
      <c r="FR382" s="405">
        <f t="shared" si="649"/>
        <v>0</v>
      </c>
      <c r="FS382" s="405">
        <f t="shared" si="649"/>
        <v>0</v>
      </c>
      <c r="FT382" s="405">
        <f t="shared" si="649"/>
        <v>0</v>
      </c>
      <c r="FU382" s="405">
        <f t="shared" si="649"/>
        <v>0</v>
      </c>
      <c r="FV382" s="405">
        <f t="shared" si="649"/>
        <v>0</v>
      </c>
      <c r="FW382" s="397">
        <f t="shared" si="590"/>
        <v>-673</v>
      </c>
      <c r="FX382" s="406">
        <f t="shared" si="591"/>
        <v>0</v>
      </c>
      <c r="FY382" s="331">
        <f t="shared" si="592"/>
        <v>0</v>
      </c>
      <c r="FZ382" s="382">
        <f t="shared" si="593"/>
        <v>0</v>
      </c>
      <c r="GA382" s="331">
        <f t="shared" si="594"/>
        <v>0</v>
      </c>
      <c r="GB382" s="407">
        <f t="shared" si="595"/>
        <v>0</v>
      </c>
      <c r="GC382" s="407">
        <f t="shared" si="596"/>
        <v>0</v>
      </c>
      <c r="GD382" s="407">
        <f t="shared" si="597"/>
        <v>0</v>
      </c>
      <c r="GE382" s="407">
        <f t="shared" si="598"/>
        <v>0</v>
      </c>
      <c r="GF382" s="407">
        <f t="shared" si="599"/>
        <v>0</v>
      </c>
      <c r="GG382" s="407">
        <f t="shared" si="600"/>
        <v>0</v>
      </c>
      <c r="GH382" s="407">
        <f t="shared" si="601"/>
        <v>0</v>
      </c>
      <c r="GI382" s="407">
        <f t="shared" si="602"/>
        <v>0</v>
      </c>
      <c r="GJ382">
        <f t="shared" si="603"/>
        <v>0</v>
      </c>
      <c r="GK382" s="382">
        <f t="shared" si="604"/>
        <v>0</v>
      </c>
      <c r="GL382">
        <v>5</v>
      </c>
      <c r="GM382">
        <f t="shared" si="609"/>
        <v>12</v>
      </c>
      <c r="GN382">
        <f t="shared" si="609"/>
        <v>0</v>
      </c>
      <c r="GO382">
        <f t="shared" si="609"/>
        <v>38</v>
      </c>
      <c r="GP382">
        <f t="shared" si="609"/>
        <v>0</v>
      </c>
      <c r="GQ382">
        <f t="shared" si="609"/>
        <v>0</v>
      </c>
      <c r="GR382">
        <f t="shared" si="608"/>
        <v>161</v>
      </c>
      <c r="GS382">
        <f t="shared" si="608"/>
        <v>0</v>
      </c>
      <c r="GT382">
        <f t="shared" si="608"/>
        <v>442</v>
      </c>
      <c r="GU382">
        <f t="shared" si="608"/>
        <v>20</v>
      </c>
      <c r="GV382">
        <f t="shared" si="608"/>
        <v>0</v>
      </c>
    </row>
    <row r="383" spans="1:204" customFormat="1" x14ac:dyDescent="0.25">
      <c r="A383" s="378">
        <v>23005</v>
      </c>
      <c r="B383" s="32" t="s">
        <v>1082</v>
      </c>
      <c r="C383" t="s">
        <v>881</v>
      </c>
      <c r="D383">
        <v>5</v>
      </c>
      <c r="E383" s="379">
        <v>6094</v>
      </c>
      <c r="F383" s="379">
        <v>15091</v>
      </c>
      <c r="G383" s="379">
        <v>107</v>
      </c>
      <c r="H383" s="379">
        <v>0</v>
      </c>
      <c r="I383" s="379">
        <v>32574</v>
      </c>
      <c r="J383" s="379">
        <v>52</v>
      </c>
      <c r="K383" s="379">
        <v>1449</v>
      </c>
      <c r="L383" s="379">
        <v>32634</v>
      </c>
      <c r="M383" s="380">
        <v>0</v>
      </c>
      <c r="N383" s="381">
        <f t="shared" si="535"/>
        <v>88001</v>
      </c>
      <c r="O383" s="379">
        <v>5505</v>
      </c>
      <c r="P383" s="379">
        <v>15021</v>
      </c>
      <c r="Q383" s="379">
        <v>166</v>
      </c>
      <c r="R383" s="379">
        <v>0</v>
      </c>
      <c r="S383" s="379">
        <v>37570</v>
      </c>
      <c r="T383" s="379">
        <v>66</v>
      </c>
      <c r="U383" s="379">
        <v>1593</v>
      </c>
      <c r="V383" s="379">
        <v>37857</v>
      </c>
      <c r="W383" s="480">
        <f>(VLOOKUP(A383,'[1]floresta plant'!$A$4:$F$573,6,0))*1000</f>
        <v>0</v>
      </c>
      <c r="X383" s="24">
        <f t="shared" si="536"/>
        <v>97778</v>
      </c>
      <c r="Y383" s="53">
        <f t="shared" si="621"/>
        <v>59</v>
      </c>
      <c r="Z383" s="53">
        <f t="shared" si="622"/>
        <v>0</v>
      </c>
      <c r="AA383" s="53">
        <f t="shared" si="623"/>
        <v>4996</v>
      </c>
      <c r="AB383" s="53">
        <f t="shared" si="618"/>
        <v>14</v>
      </c>
      <c r="AC383" s="53">
        <f t="shared" si="618"/>
        <v>144</v>
      </c>
      <c r="AD383" s="53">
        <f t="shared" si="618"/>
        <v>5223</v>
      </c>
      <c r="AE383" s="53">
        <f t="shared" si="618"/>
        <v>0</v>
      </c>
      <c r="AF383" s="53">
        <f t="shared" si="537"/>
        <v>-70</v>
      </c>
      <c r="AG383" s="53">
        <f t="shared" si="538"/>
        <v>-589</v>
      </c>
      <c r="AH383" s="53">
        <f t="shared" si="539"/>
        <v>-9777</v>
      </c>
      <c r="AI383" s="53">
        <f t="shared" si="605"/>
        <v>9777</v>
      </c>
      <c r="AJ383" s="469">
        <v>0</v>
      </c>
      <c r="AK383" s="469">
        <v>0</v>
      </c>
      <c r="AL383" s="469">
        <v>0</v>
      </c>
      <c r="AM383" s="470">
        <f t="shared" si="540"/>
        <v>0</v>
      </c>
      <c r="AN383" s="53">
        <f t="shared" si="541"/>
        <v>-9777</v>
      </c>
      <c r="AO383" s="382">
        <f t="shared" si="542"/>
        <v>2</v>
      </c>
      <c r="AP383">
        <v>5</v>
      </c>
      <c r="AQ383" s="383">
        <f t="shared" si="543"/>
        <v>10436</v>
      </c>
      <c r="AR383" s="383">
        <f t="shared" si="544"/>
        <v>-659</v>
      </c>
      <c r="AS383" s="383">
        <f t="shared" si="545"/>
        <v>59</v>
      </c>
      <c r="AT383" s="383">
        <f t="shared" si="546"/>
        <v>659</v>
      </c>
      <c r="AU383" s="383">
        <f t="shared" si="547"/>
        <v>9777</v>
      </c>
      <c r="AV383" s="383">
        <f t="shared" si="548"/>
        <v>1</v>
      </c>
      <c r="AW383" s="383">
        <f t="shared" si="549"/>
        <v>1</v>
      </c>
      <c r="AX383" s="383">
        <f t="shared" si="550"/>
        <v>1</v>
      </c>
      <c r="AY383" s="383">
        <f t="shared" si="551"/>
        <v>29.5</v>
      </c>
      <c r="AZ383">
        <f t="shared" si="552"/>
        <v>29.5</v>
      </c>
      <c r="BA383">
        <f t="shared" si="553"/>
        <v>0</v>
      </c>
      <c r="BB383" s="383">
        <f t="shared" si="554"/>
        <v>0</v>
      </c>
      <c r="BC383" s="384">
        <f t="shared" si="648"/>
        <v>59</v>
      </c>
      <c r="BD383" s="384">
        <f t="shared" si="648"/>
        <v>0</v>
      </c>
      <c r="BE383" s="384">
        <f t="shared" si="648"/>
        <v>4996</v>
      </c>
      <c r="BF383" s="384">
        <f t="shared" si="648"/>
        <v>14</v>
      </c>
      <c r="BG383" s="384">
        <f t="shared" si="648"/>
        <v>144</v>
      </c>
      <c r="BH383" s="384">
        <f t="shared" si="648"/>
        <v>5223</v>
      </c>
      <c r="BI383" s="384">
        <f t="shared" si="648"/>
        <v>0</v>
      </c>
      <c r="BJ383" s="384">
        <f t="shared" si="648"/>
        <v>0.1062215477996965</v>
      </c>
      <c r="BK383" s="384">
        <f t="shared" si="648"/>
        <v>0.8937784522003035</v>
      </c>
      <c r="BL383" s="474">
        <f t="shared" si="555"/>
        <v>629.5</v>
      </c>
      <c r="BM383" s="409">
        <f t="shared" si="556"/>
        <v>-9747.5</v>
      </c>
      <c r="BN383" s="473">
        <f t="shared" si="557"/>
        <v>10377</v>
      </c>
      <c r="BO383" s="387">
        <f t="shared" si="558"/>
        <v>6.0663004721981308E-2</v>
      </c>
      <c r="BP383" s="387">
        <f t="shared" si="559"/>
        <v>0.93933699527801873</v>
      </c>
      <c r="BQ383" s="388">
        <f t="shared" si="560"/>
        <v>0</v>
      </c>
      <c r="BR383" s="389">
        <f t="shared" si="561"/>
        <v>0</v>
      </c>
      <c r="BS383" s="390">
        <f t="shared" si="562"/>
        <v>59</v>
      </c>
      <c r="BT383" s="391">
        <f t="shared" si="616"/>
        <v>0</v>
      </c>
      <c r="BU383" s="391">
        <f t="shared" si="616"/>
        <v>0</v>
      </c>
      <c r="BV383" s="391">
        <f t="shared" si="616"/>
        <v>0</v>
      </c>
      <c r="BW383" s="391">
        <f t="shared" si="616"/>
        <v>0</v>
      </c>
      <c r="BX383" s="391">
        <f t="shared" si="531"/>
        <v>0</v>
      </c>
      <c r="BY383" s="391">
        <f t="shared" si="531"/>
        <v>0</v>
      </c>
      <c r="BZ383" s="391">
        <f t="shared" si="531"/>
        <v>3.1335356600910469</v>
      </c>
      <c r="CA383" s="391">
        <f t="shared" si="531"/>
        <v>26.366464339908955</v>
      </c>
      <c r="CB383" s="391">
        <f t="shared" si="563"/>
        <v>29.5</v>
      </c>
      <c r="CC383" s="391">
        <f t="shared" si="563"/>
        <v>0</v>
      </c>
      <c r="CD383" s="392">
        <f t="shared" si="564"/>
        <v>0</v>
      </c>
      <c r="CE383" s="393">
        <f t="shared" si="565"/>
        <v>0</v>
      </c>
      <c r="CF383" s="392">
        <f t="shared" si="624"/>
        <v>0</v>
      </c>
      <c r="CG383" s="392">
        <f t="shared" si="625"/>
        <v>0</v>
      </c>
      <c r="CH383" s="392">
        <f t="shared" si="626"/>
        <v>0</v>
      </c>
      <c r="CI383" s="392">
        <f t="shared" si="619"/>
        <v>0</v>
      </c>
      <c r="CJ383" s="392">
        <f t="shared" si="619"/>
        <v>0</v>
      </c>
      <c r="CK383" s="392">
        <f t="shared" si="619"/>
        <v>0</v>
      </c>
      <c r="CL383" s="392">
        <f t="shared" si="619"/>
        <v>0</v>
      </c>
      <c r="CM383" s="392">
        <f t="shared" si="566"/>
        <v>0</v>
      </c>
      <c r="CN383" s="392">
        <f t="shared" si="567"/>
        <v>0</v>
      </c>
      <c r="CO383" s="394">
        <f t="shared" si="568"/>
        <v>0</v>
      </c>
      <c r="CP383" s="394">
        <f t="shared" si="568"/>
        <v>0</v>
      </c>
      <c r="CQ383" s="395">
        <f t="shared" si="569"/>
        <v>4996</v>
      </c>
      <c r="CR383" s="394">
        <f t="shared" si="646"/>
        <v>0</v>
      </c>
      <c r="CS383" s="394">
        <f t="shared" si="646"/>
        <v>0</v>
      </c>
      <c r="CT383" s="394">
        <f t="shared" si="646"/>
        <v>0</v>
      </c>
      <c r="CU383" s="394">
        <f t="shared" si="644"/>
        <v>0</v>
      </c>
      <c r="CV383" s="394">
        <f t="shared" si="644"/>
        <v>32.192816405722766</v>
      </c>
      <c r="CW383" s="394">
        <f t="shared" si="644"/>
        <v>270.87955518529583</v>
      </c>
      <c r="CX383" s="396">
        <f t="shared" si="570"/>
        <v>4692.9276284089819</v>
      </c>
      <c r="CY383" s="396">
        <f t="shared" si="570"/>
        <v>0</v>
      </c>
      <c r="CZ383" s="397">
        <f t="shared" si="571"/>
        <v>0</v>
      </c>
      <c r="DA383" s="397">
        <f t="shared" si="571"/>
        <v>0</v>
      </c>
      <c r="DB383" s="397">
        <f t="shared" si="571"/>
        <v>0</v>
      </c>
      <c r="DC383" s="397">
        <f t="shared" si="572"/>
        <v>14</v>
      </c>
      <c r="DD383" s="397">
        <f t="shared" si="642"/>
        <v>0</v>
      </c>
      <c r="DE383" s="397">
        <f t="shared" si="642"/>
        <v>0</v>
      </c>
      <c r="DF383" s="397">
        <f t="shared" si="642"/>
        <v>0</v>
      </c>
      <c r="DG383" s="397">
        <f t="shared" si="642"/>
        <v>9.0212055580488129E-2</v>
      </c>
      <c r="DH383" s="397">
        <f t="shared" si="642"/>
        <v>0.75907001052725021</v>
      </c>
      <c r="DI383" s="398">
        <f t="shared" si="573"/>
        <v>13.150717933892262</v>
      </c>
      <c r="DJ383" s="398">
        <f t="shared" si="573"/>
        <v>0</v>
      </c>
      <c r="DK383" s="399">
        <f t="shared" si="574"/>
        <v>0</v>
      </c>
      <c r="DL383" s="399">
        <f t="shared" si="574"/>
        <v>0</v>
      </c>
      <c r="DM383" s="399">
        <f t="shared" si="574"/>
        <v>0</v>
      </c>
      <c r="DN383" s="399">
        <f t="shared" si="533"/>
        <v>0</v>
      </c>
      <c r="DO383" s="399">
        <f t="shared" si="575"/>
        <v>144</v>
      </c>
      <c r="DP383" s="399">
        <f t="shared" si="576"/>
        <v>0</v>
      </c>
      <c r="DQ383" s="399">
        <f t="shared" si="576"/>
        <v>0</v>
      </c>
      <c r="DR383" s="399">
        <f t="shared" si="576"/>
        <v>0.9278954288278779</v>
      </c>
      <c r="DS383" s="399">
        <f t="shared" si="534"/>
        <v>7.8075772511374311</v>
      </c>
      <c r="DT383" s="400">
        <f t="shared" si="577"/>
        <v>135.26452732003469</v>
      </c>
      <c r="DU383" s="400">
        <f t="shared" si="577"/>
        <v>0</v>
      </c>
      <c r="DV383" s="386">
        <f t="shared" si="643"/>
        <v>0</v>
      </c>
      <c r="DW383" s="386">
        <f t="shared" si="643"/>
        <v>0</v>
      </c>
      <c r="DX383" s="386">
        <f t="shared" si="643"/>
        <v>0</v>
      </c>
      <c r="DY383" s="386">
        <f t="shared" si="643"/>
        <v>0</v>
      </c>
      <c r="DZ383" s="386">
        <f t="shared" si="643"/>
        <v>0</v>
      </c>
      <c r="EA383" s="401">
        <f t="shared" si="578"/>
        <v>5223</v>
      </c>
      <c r="EB383" s="386">
        <f t="shared" si="579"/>
        <v>0</v>
      </c>
      <c r="EC383" s="386">
        <f t="shared" si="579"/>
        <v>33.655540449777817</v>
      </c>
      <c r="ED383" s="386">
        <f t="shared" si="579"/>
        <v>283.1873332131305</v>
      </c>
      <c r="EE383" s="385">
        <f t="shared" si="580"/>
        <v>4906.1571263370915</v>
      </c>
      <c r="EF383" s="385">
        <f t="shared" si="580"/>
        <v>0</v>
      </c>
      <c r="EG383" s="402">
        <f t="shared" si="647"/>
        <v>0</v>
      </c>
      <c r="EH383" s="402">
        <f t="shared" si="647"/>
        <v>0</v>
      </c>
      <c r="EI383" s="402">
        <f t="shared" si="647"/>
        <v>0</v>
      </c>
      <c r="EJ383" s="402">
        <f t="shared" si="645"/>
        <v>0</v>
      </c>
      <c r="EK383" s="402">
        <f t="shared" si="645"/>
        <v>0</v>
      </c>
      <c r="EL383" s="402">
        <f t="shared" si="645"/>
        <v>0</v>
      </c>
      <c r="EM383" s="402">
        <f t="shared" si="581"/>
        <v>0</v>
      </c>
      <c r="EN383" s="402">
        <f t="shared" si="582"/>
        <v>0</v>
      </c>
      <c r="EO383" s="402">
        <f t="shared" si="582"/>
        <v>0</v>
      </c>
      <c r="EP383" s="402">
        <f t="shared" si="583"/>
        <v>0</v>
      </c>
      <c r="EQ383" s="402">
        <f t="shared" si="584"/>
        <v>0</v>
      </c>
      <c r="ER383" s="394">
        <f t="shared" si="627"/>
        <v>0</v>
      </c>
      <c r="ES383" s="394">
        <f t="shared" si="628"/>
        <v>0</v>
      </c>
      <c r="ET383" s="394">
        <f t="shared" si="629"/>
        <v>0</v>
      </c>
      <c r="EU383" s="394">
        <f t="shared" si="620"/>
        <v>0</v>
      </c>
      <c r="EV383" s="394">
        <f t="shared" si="620"/>
        <v>0</v>
      </c>
      <c r="EW383" s="394">
        <f t="shared" si="620"/>
        <v>0</v>
      </c>
      <c r="EX383" s="394">
        <f t="shared" si="620"/>
        <v>0</v>
      </c>
      <c r="EY383" s="403">
        <f t="shared" si="585"/>
        <v>-70</v>
      </c>
      <c r="EZ383" s="394">
        <f t="shared" si="586"/>
        <v>0</v>
      </c>
      <c r="FA383" s="396">
        <f t="shared" si="587"/>
        <v>0</v>
      </c>
      <c r="FB383" s="396">
        <f t="shared" si="587"/>
        <v>0</v>
      </c>
      <c r="FC383" s="404">
        <f t="shared" si="617"/>
        <v>0</v>
      </c>
      <c r="FD383" s="404">
        <f t="shared" si="617"/>
        <v>0</v>
      </c>
      <c r="FE383" s="404">
        <f t="shared" si="617"/>
        <v>0</v>
      </c>
      <c r="FF383" s="404">
        <f t="shared" si="617"/>
        <v>0</v>
      </c>
      <c r="FG383" s="404">
        <f t="shared" si="532"/>
        <v>0</v>
      </c>
      <c r="FH383" s="404">
        <f t="shared" si="532"/>
        <v>0</v>
      </c>
      <c r="FI383" s="404">
        <f t="shared" si="532"/>
        <v>0</v>
      </c>
      <c r="FJ383" s="404">
        <f t="shared" si="532"/>
        <v>0</v>
      </c>
      <c r="FK383" s="392">
        <f t="shared" si="588"/>
        <v>-589</v>
      </c>
      <c r="FL383" s="384">
        <f t="shared" si="589"/>
        <v>0</v>
      </c>
      <c r="FM383" s="384">
        <f t="shared" si="589"/>
        <v>0</v>
      </c>
      <c r="FN383" s="405">
        <f t="shared" si="649"/>
        <v>0</v>
      </c>
      <c r="FO383" s="405">
        <f t="shared" si="649"/>
        <v>0</v>
      </c>
      <c r="FP383" s="405">
        <f t="shared" si="649"/>
        <v>0</v>
      </c>
      <c r="FQ383" s="405">
        <f t="shared" si="649"/>
        <v>0</v>
      </c>
      <c r="FR383" s="405">
        <f t="shared" si="649"/>
        <v>0</v>
      </c>
      <c r="FS383" s="405">
        <f t="shared" si="649"/>
        <v>0</v>
      </c>
      <c r="FT383" s="405">
        <f t="shared" si="649"/>
        <v>0</v>
      </c>
      <c r="FU383" s="405">
        <f t="shared" si="649"/>
        <v>0</v>
      </c>
      <c r="FV383" s="405">
        <f t="shared" si="649"/>
        <v>0</v>
      </c>
      <c r="FW383" s="397">
        <f t="shared" si="590"/>
        <v>-9777</v>
      </c>
      <c r="FX383" s="406">
        <f t="shared" si="591"/>
        <v>0</v>
      </c>
      <c r="FY383" s="331">
        <f t="shared" si="592"/>
        <v>0</v>
      </c>
      <c r="FZ383" s="382">
        <f t="shared" si="593"/>
        <v>0</v>
      </c>
      <c r="GA383" s="331">
        <f t="shared" si="594"/>
        <v>0</v>
      </c>
      <c r="GB383" s="407">
        <f t="shared" si="595"/>
        <v>0</v>
      </c>
      <c r="GC383" s="407">
        <f t="shared" si="596"/>
        <v>-9.0949470177292824E-13</v>
      </c>
      <c r="GD383" s="407">
        <f t="shared" si="597"/>
        <v>0</v>
      </c>
      <c r="GE383" s="407">
        <f t="shared" si="598"/>
        <v>0</v>
      </c>
      <c r="GF383" s="407">
        <f t="shared" si="599"/>
        <v>0</v>
      </c>
      <c r="GG383" s="407">
        <f t="shared" si="600"/>
        <v>0</v>
      </c>
      <c r="GH383" s="407">
        <f t="shared" si="601"/>
        <v>0</v>
      </c>
      <c r="GI383" s="407">
        <f t="shared" si="602"/>
        <v>0</v>
      </c>
      <c r="GJ383">
        <f t="shared" si="603"/>
        <v>0</v>
      </c>
      <c r="GK383" s="382">
        <f t="shared" si="604"/>
        <v>-9.0949470177292824E-13</v>
      </c>
      <c r="GL383">
        <v>5</v>
      </c>
      <c r="GM383">
        <f t="shared" si="609"/>
        <v>59</v>
      </c>
      <c r="GN383">
        <f t="shared" si="609"/>
        <v>0</v>
      </c>
      <c r="GO383">
        <f t="shared" si="609"/>
        <v>4996</v>
      </c>
      <c r="GP383">
        <f t="shared" si="609"/>
        <v>14</v>
      </c>
      <c r="GQ383">
        <f t="shared" si="609"/>
        <v>144</v>
      </c>
      <c r="GR383">
        <f t="shared" si="608"/>
        <v>5223</v>
      </c>
      <c r="GS383">
        <f t="shared" si="608"/>
        <v>0</v>
      </c>
      <c r="GT383">
        <f t="shared" si="608"/>
        <v>0</v>
      </c>
      <c r="GU383">
        <f t="shared" si="608"/>
        <v>0</v>
      </c>
      <c r="GV383">
        <f t="shared" si="608"/>
        <v>0</v>
      </c>
    </row>
    <row r="384" spans="1:204" customFormat="1" x14ac:dyDescent="0.25">
      <c r="A384" s="378">
        <v>23006</v>
      </c>
      <c r="B384" s="32" t="s">
        <v>1083</v>
      </c>
      <c r="C384" t="s">
        <v>881</v>
      </c>
      <c r="D384">
        <v>5</v>
      </c>
      <c r="E384" s="379">
        <v>1280</v>
      </c>
      <c r="F384" s="379">
        <v>4145</v>
      </c>
      <c r="G384" s="379">
        <v>306</v>
      </c>
      <c r="H384" s="379">
        <v>0</v>
      </c>
      <c r="I384" s="379">
        <v>25219</v>
      </c>
      <c r="J384" s="379">
        <v>35</v>
      </c>
      <c r="K384" s="379">
        <v>444</v>
      </c>
      <c r="L384" s="379">
        <v>24963</v>
      </c>
      <c r="M384" s="380">
        <v>0</v>
      </c>
      <c r="N384" s="381">
        <f t="shared" si="535"/>
        <v>56392</v>
      </c>
      <c r="O384" s="379">
        <v>1678</v>
      </c>
      <c r="P384" s="379">
        <v>5129</v>
      </c>
      <c r="Q384" s="379">
        <v>382</v>
      </c>
      <c r="R384" s="379">
        <v>0</v>
      </c>
      <c r="S384" s="379">
        <v>21272</v>
      </c>
      <c r="T384" s="379">
        <v>43</v>
      </c>
      <c r="U384" s="379">
        <v>167</v>
      </c>
      <c r="V384" s="379">
        <v>20147</v>
      </c>
      <c r="W384" s="480">
        <f>(VLOOKUP(A384,'[1]floresta plant'!$A$4:$F$573,6,0))*1000</f>
        <v>0</v>
      </c>
      <c r="X384" s="24">
        <f t="shared" si="536"/>
        <v>48818</v>
      </c>
      <c r="Y384" s="53">
        <f t="shared" si="621"/>
        <v>76</v>
      </c>
      <c r="Z384" s="53">
        <f t="shared" si="622"/>
        <v>0</v>
      </c>
      <c r="AA384" s="53">
        <f t="shared" si="623"/>
        <v>-3947</v>
      </c>
      <c r="AB384" s="53">
        <f t="shared" si="618"/>
        <v>8</v>
      </c>
      <c r="AC384" s="53">
        <f t="shared" si="618"/>
        <v>-277</v>
      </c>
      <c r="AD384" s="53">
        <f t="shared" si="618"/>
        <v>-4816</v>
      </c>
      <c r="AE384" s="53">
        <f t="shared" si="618"/>
        <v>0</v>
      </c>
      <c r="AF384" s="53">
        <f t="shared" si="537"/>
        <v>984</v>
      </c>
      <c r="AG384" s="53">
        <f t="shared" si="538"/>
        <v>398</v>
      </c>
      <c r="AH384" s="53">
        <f t="shared" si="539"/>
        <v>7574</v>
      </c>
      <c r="AI384" s="53">
        <f t="shared" si="605"/>
        <v>-7574</v>
      </c>
      <c r="AJ384" s="469">
        <v>0</v>
      </c>
      <c r="AK384" s="469">
        <v>0</v>
      </c>
      <c r="AL384" s="469">
        <v>0</v>
      </c>
      <c r="AM384" s="470">
        <f t="shared" si="540"/>
        <v>0</v>
      </c>
      <c r="AN384" s="53">
        <f t="shared" si="541"/>
        <v>7574</v>
      </c>
      <c r="AO384" s="382">
        <f t="shared" si="542"/>
        <v>3</v>
      </c>
      <c r="AP384">
        <v>5</v>
      </c>
      <c r="AQ384" s="383">
        <f t="shared" si="543"/>
        <v>1466</v>
      </c>
      <c r="AR384" s="383">
        <f t="shared" si="544"/>
        <v>-9040</v>
      </c>
      <c r="AS384" s="383">
        <f t="shared" si="545"/>
        <v>76</v>
      </c>
      <c r="AT384" s="383">
        <f t="shared" si="546"/>
        <v>9040</v>
      </c>
      <c r="AU384" s="383">
        <f t="shared" si="547"/>
        <v>0</v>
      </c>
      <c r="AV384" s="383">
        <f t="shared" si="548"/>
        <v>1</v>
      </c>
      <c r="AW384" s="383">
        <f t="shared" si="549"/>
        <v>0</v>
      </c>
      <c r="AX384" s="383">
        <f t="shared" si="550"/>
        <v>1</v>
      </c>
      <c r="AY384" s="383">
        <f t="shared" si="551"/>
        <v>76</v>
      </c>
      <c r="AZ384">
        <f t="shared" si="552"/>
        <v>0</v>
      </c>
      <c r="BA384">
        <f t="shared" si="553"/>
        <v>0</v>
      </c>
      <c r="BB384" s="383">
        <f t="shared" si="554"/>
        <v>0</v>
      </c>
      <c r="BC384" s="384">
        <f t="shared" si="648"/>
        <v>76</v>
      </c>
      <c r="BD384" s="384">
        <f t="shared" si="648"/>
        <v>0</v>
      </c>
      <c r="BE384" s="384">
        <f t="shared" si="648"/>
        <v>0.43661504424778763</v>
      </c>
      <c r="BF384" s="384">
        <f t="shared" si="648"/>
        <v>8</v>
      </c>
      <c r="BG384" s="384">
        <f t="shared" si="648"/>
        <v>3.0641592920353983E-2</v>
      </c>
      <c r="BH384" s="384">
        <f t="shared" si="648"/>
        <v>0.53274336283185841</v>
      </c>
      <c r="BI384" s="384">
        <f t="shared" si="648"/>
        <v>0</v>
      </c>
      <c r="BJ384" s="384">
        <f t="shared" si="648"/>
        <v>984</v>
      </c>
      <c r="BK384" s="384">
        <f t="shared" si="648"/>
        <v>398</v>
      </c>
      <c r="BL384" s="474">
        <f t="shared" si="555"/>
        <v>8964</v>
      </c>
      <c r="BM384" s="409">
        <f t="shared" si="556"/>
        <v>7574</v>
      </c>
      <c r="BN384" s="473">
        <f t="shared" si="557"/>
        <v>1390</v>
      </c>
      <c r="BO384" s="387">
        <f t="shared" si="558"/>
        <v>1</v>
      </c>
      <c r="BP384" s="387">
        <f t="shared" si="559"/>
        <v>0</v>
      </c>
      <c r="BQ384" s="388">
        <f t="shared" si="560"/>
        <v>0</v>
      </c>
      <c r="BR384" s="389">
        <f t="shared" si="561"/>
        <v>7574</v>
      </c>
      <c r="BS384" s="390">
        <f t="shared" si="562"/>
        <v>76</v>
      </c>
      <c r="BT384" s="391">
        <f t="shared" si="616"/>
        <v>0</v>
      </c>
      <c r="BU384" s="391">
        <f t="shared" si="616"/>
        <v>33.182743362831857</v>
      </c>
      <c r="BV384" s="391">
        <f t="shared" si="616"/>
        <v>0</v>
      </c>
      <c r="BW384" s="391">
        <f t="shared" si="616"/>
        <v>2.3287610619469028</v>
      </c>
      <c r="BX384" s="391">
        <f t="shared" si="531"/>
        <v>40.488495575221236</v>
      </c>
      <c r="BY384" s="391">
        <f t="shared" si="531"/>
        <v>0</v>
      </c>
      <c r="BZ384" s="391">
        <f t="shared" si="531"/>
        <v>0</v>
      </c>
      <c r="CA384" s="391">
        <f t="shared" ref="CA384:CA447" si="650">IF($BS384&gt;0,IF(AG384
&gt;0,0,$AY384*BK384),0)</f>
        <v>0</v>
      </c>
      <c r="CB384" s="391">
        <f t="shared" si="563"/>
        <v>0</v>
      </c>
      <c r="CC384" s="391">
        <f t="shared" si="563"/>
        <v>0</v>
      </c>
      <c r="CD384" s="392">
        <f t="shared" si="564"/>
        <v>0</v>
      </c>
      <c r="CE384" s="393">
        <f t="shared" si="565"/>
        <v>0</v>
      </c>
      <c r="CF384" s="392">
        <f t="shared" si="624"/>
        <v>0</v>
      </c>
      <c r="CG384" s="392">
        <f t="shared" si="625"/>
        <v>0</v>
      </c>
      <c r="CH384" s="392">
        <f t="shared" si="626"/>
        <v>0</v>
      </c>
      <c r="CI384" s="392">
        <f t="shared" si="619"/>
        <v>0</v>
      </c>
      <c r="CJ384" s="392">
        <f t="shared" si="619"/>
        <v>0</v>
      </c>
      <c r="CK384" s="392">
        <f t="shared" si="619"/>
        <v>0</v>
      </c>
      <c r="CL384" s="392">
        <f t="shared" si="619"/>
        <v>0</v>
      </c>
      <c r="CM384" s="392">
        <f t="shared" si="566"/>
        <v>0</v>
      </c>
      <c r="CN384" s="392">
        <f t="shared" si="567"/>
        <v>0</v>
      </c>
      <c r="CO384" s="394">
        <f t="shared" si="568"/>
        <v>0</v>
      </c>
      <c r="CP384" s="394">
        <f t="shared" si="568"/>
        <v>0</v>
      </c>
      <c r="CQ384" s="395">
        <f t="shared" si="569"/>
        <v>-3947</v>
      </c>
      <c r="CR384" s="394">
        <f t="shared" si="646"/>
        <v>0</v>
      </c>
      <c r="CS384" s="394">
        <f t="shared" si="646"/>
        <v>0</v>
      </c>
      <c r="CT384" s="394">
        <f t="shared" si="646"/>
        <v>0</v>
      </c>
      <c r="CU384" s="394">
        <f t="shared" si="644"/>
        <v>0</v>
      </c>
      <c r="CV384" s="394">
        <f t="shared" si="644"/>
        <v>0</v>
      </c>
      <c r="CW384" s="394">
        <f t="shared" si="644"/>
        <v>0</v>
      </c>
      <c r="CX384" s="396">
        <f t="shared" si="570"/>
        <v>0</v>
      </c>
      <c r="CY384" s="396">
        <f t="shared" si="570"/>
        <v>0</v>
      </c>
      <c r="CZ384" s="397">
        <f t="shared" si="571"/>
        <v>0</v>
      </c>
      <c r="DA384" s="397">
        <f t="shared" si="571"/>
        <v>0</v>
      </c>
      <c r="DB384" s="397">
        <f t="shared" si="571"/>
        <v>3.4929203539823011</v>
      </c>
      <c r="DC384" s="397">
        <f t="shared" si="572"/>
        <v>8</v>
      </c>
      <c r="DD384" s="397">
        <f t="shared" si="642"/>
        <v>0.24513274336283186</v>
      </c>
      <c r="DE384" s="397">
        <f t="shared" si="642"/>
        <v>4.2619469026548673</v>
      </c>
      <c r="DF384" s="397">
        <f t="shared" si="642"/>
        <v>0</v>
      </c>
      <c r="DG384" s="397">
        <f t="shared" si="642"/>
        <v>0</v>
      </c>
      <c r="DH384" s="397">
        <f t="shared" si="642"/>
        <v>0</v>
      </c>
      <c r="DI384" s="398">
        <f t="shared" si="573"/>
        <v>0</v>
      </c>
      <c r="DJ384" s="398">
        <f t="shared" si="573"/>
        <v>0</v>
      </c>
      <c r="DK384" s="399">
        <f t="shared" si="574"/>
        <v>0</v>
      </c>
      <c r="DL384" s="399">
        <f t="shared" si="574"/>
        <v>0</v>
      </c>
      <c r="DM384" s="399">
        <f t="shared" si="574"/>
        <v>0</v>
      </c>
      <c r="DN384" s="399">
        <f t="shared" si="533"/>
        <v>0</v>
      </c>
      <c r="DO384" s="399">
        <f t="shared" si="575"/>
        <v>-277</v>
      </c>
      <c r="DP384" s="399">
        <f t="shared" si="576"/>
        <v>0</v>
      </c>
      <c r="DQ384" s="399">
        <f t="shared" si="576"/>
        <v>0</v>
      </c>
      <c r="DR384" s="399">
        <f t="shared" si="576"/>
        <v>0</v>
      </c>
      <c r="DS384" s="399">
        <f t="shared" si="534"/>
        <v>0</v>
      </c>
      <c r="DT384" s="400">
        <f t="shared" si="577"/>
        <v>0</v>
      </c>
      <c r="DU384" s="400">
        <f t="shared" si="577"/>
        <v>0</v>
      </c>
      <c r="DV384" s="386">
        <f t="shared" si="643"/>
        <v>0</v>
      </c>
      <c r="DW384" s="386">
        <f t="shared" si="643"/>
        <v>0</v>
      </c>
      <c r="DX384" s="386">
        <f t="shared" si="643"/>
        <v>0</v>
      </c>
      <c r="DY384" s="386">
        <f t="shared" si="643"/>
        <v>0</v>
      </c>
      <c r="DZ384" s="386">
        <f t="shared" si="643"/>
        <v>0</v>
      </c>
      <c r="EA384" s="401">
        <f t="shared" si="578"/>
        <v>-4816</v>
      </c>
      <c r="EB384" s="386">
        <f t="shared" si="579"/>
        <v>0</v>
      </c>
      <c r="EC384" s="386">
        <f t="shared" si="579"/>
        <v>0</v>
      </c>
      <c r="ED384" s="386">
        <f t="shared" si="579"/>
        <v>0</v>
      </c>
      <c r="EE384" s="385">
        <f t="shared" si="580"/>
        <v>0</v>
      </c>
      <c r="EF384" s="385">
        <f t="shared" si="580"/>
        <v>0</v>
      </c>
      <c r="EG384" s="402">
        <f t="shared" si="647"/>
        <v>0</v>
      </c>
      <c r="EH384" s="402">
        <f t="shared" si="647"/>
        <v>0</v>
      </c>
      <c r="EI384" s="402">
        <f t="shared" si="647"/>
        <v>0</v>
      </c>
      <c r="EJ384" s="402">
        <f t="shared" si="645"/>
        <v>0</v>
      </c>
      <c r="EK384" s="402">
        <f t="shared" si="645"/>
        <v>0</v>
      </c>
      <c r="EL384" s="402">
        <f t="shared" si="645"/>
        <v>0</v>
      </c>
      <c r="EM384" s="402">
        <f t="shared" si="581"/>
        <v>0</v>
      </c>
      <c r="EN384" s="402">
        <f t="shared" si="582"/>
        <v>0</v>
      </c>
      <c r="EO384" s="402">
        <f t="shared" si="582"/>
        <v>0</v>
      </c>
      <c r="EP384" s="402">
        <f t="shared" si="583"/>
        <v>0</v>
      </c>
      <c r="EQ384" s="402">
        <f t="shared" si="584"/>
        <v>0</v>
      </c>
      <c r="ER384" s="394">
        <f t="shared" si="627"/>
        <v>0</v>
      </c>
      <c r="ES384" s="394">
        <f t="shared" si="628"/>
        <v>0</v>
      </c>
      <c r="ET384" s="394">
        <f t="shared" si="629"/>
        <v>429.62920353982304</v>
      </c>
      <c r="EU384" s="394">
        <f t="shared" si="620"/>
        <v>0</v>
      </c>
      <c r="EV384" s="394">
        <f t="shared" si="620"/>
        <v>30.151327433628317</v>
      </c>
      <c r="EW384" s="394">
        <f t="shared" si="620"/>
        <v>524.21946902654872</v>
      </c>
      <c r="EX384" s="394">
        <f t="shared" si="620"/>
        <v>0</v>
      </c>
      <c r="EY384" s="403">
        <f t="shared" si="585"/>
        <v>984</v>
      </c>
      <c r="EZ384" s="394">
        <f t="shared" si="586"/>
        <v>0</v>
      </c>
      <c r="FA384" s="396">
        <f t="shared" si="587"/>
        <v>0</v>
      </c>
      <c r="FB384" s="396">
        <f t="shared" si="587"/>
        <v>0</v>
      </c>
      <c r="FC384" s="404">
        <f t="shared" si="617"/>
        <v>0</v>
      </c>
      <c r="FD384" s="404">
        <f t="shared" si="617"/>
        <v>0</v>
      </c>
      <c r="FE384" s="404">
        <f t="shared" si="617"/>
        <v>173.77278761061947</v>
      </c>
      <c r="FF384" s="404">
        <f t="shared" si="617"/>
        <v>0</v>
      </c>
      <c r="FG384" s="404">
        <f t="shared" si="532"/>
        <v>12.195353982300885</v>
      </c>
      <c r="FH384" s="404">
        <f t="shared" si="532"/>
        <v>212.03185840707965</v>
      </c>
      <c r="FI384" s="404">
        <f t="shared" si="532"/>
        <v>0</v>
      </c>
      <c r="FJ384" s="404">
        <f t="shared" ref="FJ384:FJ447" si="651">IF($FK384&gt;0,IF(AF384&gt;0,0,$FK384*$BO384*BJ384),0)</f>
        <v>0</v>
      </c>
      <c r="FK384" s="392">
        <f t="shared" si="588"/>
        <v>398</v>
      </c>
      <c r="FL384" s="384">
        <f t="shared" si="589"/>
        <v>0</v>
      </c>
      <c r="FM384" s="384">
        <f t="shared" si="589"/>
        <v>0</v>
      </c>
      <c r="FN384" s="405">
        <f t="shared" si="649"/>
        <v>0</v>
      </c>
      <c r="FO384" s="405">
        <f t="shared" si="649"/>
        <v>0</v>
      </c>
      <c r="FP384" s="405">
        <f t="shared" si="649"/>
        <v>3306.9223451327434</v>
      </c>
      <c r="FQ384" s="405">
        <f t="shared" si="649"/>
        <v>0</v>
      </c>
      <c r="FR384" s="405">
        <f t="shared" si="649"/>
        <v>232.07942477876105</v>
      </c>
      <c r="FS384" s="405">
        <f t="shared" si="649"/>
        <v>4034.9982300884958</v>
      </c>
      <c r="FT384" s="405">
        <f t="shared" si="649"/>
        <v>0</v>
      </c>
      <c r="FU384" s="405">
        <f t="shared" si="649"/>
        <v>0</v>
      </c>
      <c r="FV384" s="405">
        <f t="shared" si="649"/>
        <v>0</v>
      </c>
      <c r="FW384" s="397">
        <f t="shared" si="590"/>
        <v>7574</v>
      </c>
      <c r="FX384" s="406">
        <f t="shared" si="591"/>
        <v>0</v>
      </c>
      <c r="FY384" s="331">
        <f t="shared" si="592"/>
        <v>0</v>
      </c>
      <c r="FZ384" s="382">
        <f t="shared" si="593"/>
        <v>0</v>
      </c>
      <c r="GA384" s="331">
        <f t="shared" si="594"/>
        <v>0</v>
      </c>
      <c r="GB384" s="407">
        <f t="shared" si="595"/>
        <v>0</v>
      </c>
      <c r="GC384" s="407">
        <f t="shared" si="596"/>
        <v>0</v>
      </c>
      <c r="GD384" s="407">
        <f t="shared" si="597"/>
        <v>0</v>
      </c>
      <c r="GE384" s="407">
        <f t="shared" si="598"/>
        <v>0</v>
      </c>
      <c r="GF384" s="407">
        <f t="shared" si="599"/>
        <v>0</v>
      </c>
      <c r="GG384" s="407">
        <f t="shared" si="600"/>
        <v>0</v>
      </c>
      <c r="GH384" s="407">
        <f t="shared" si="601"/>
        <v>0</v>
      </c>
      <c r="GI384" s="407">
        <f t="shared" si="602"/>
        <v>0</v>
      </c>
      <c r="GJ384">
        <f t="shared" si="603"/>
        <v>0</v>
      </c>
      <c r="GK384" s="382">
        <f t="shared" si="604"/>
        <v>0</v>
      </c>
      <c r="GL384">
        <v>5</v>
      </c>
      <c r="GM384">
        <f t="shared" si="609"/>
        <v>76</v>
      </c>
      <c r="GN384">
        <f t="shared" si="609"/>
        <v>0</v>
      </c>
      <c r="GO384">
        <f t="shared" si="609"/>
        <v>0</v>
      </c>
      <c r="GP384">
        <f t="shared" si="609"/>
        <v>8</v>
      </c>
      <c r="GQ384">
        <f t="shared" si="609"/>
        <v>0</v>
      </c>
      <c r="GR384">
        <f t="shared" si="608"/>
        <v>0</v>
      </c>
      <c r="GS384">
        <f t="shared" si="608"/>
        <v>0</v>
      </c>
      <c r="GT384">
        <f t="shared" si="608"/>
        <v>984</v>
      </c>
      <c r="GU384">
        <f t="shared" si="608"/>
        <v>398</v>
      </c>
      <c r="GV384">
        <f t="shared" si="608"/>
        <v>7574</v>
      </c>
    </row>
    <row r="385" spans="1:204" customFormat="1" x14ac:dyDescent="0.25">
      <c r="A385" s="378">
        <v>23007</v>
      </c>
      <c r="B385" s="32" t="s">
        <v>1084</v>
      </c>
      <c r="C385" t="s">
        <v>881</v>
      </c>
      <c r="D385">
        <v>5</v>
      </c>
      <c r="E385" s="379">
        <v>1362</v>
      </c>
      <c r="F385" s="379">
        <v>299</v>
      </c>
      <c r="G385" s="379">
        <v>66</v>
      </c>
      <c r="H385" s="379">
        <v>0</v>
      </c>
      <c r="I385" s="379">
        <v>25179</v>
      </c>
      <c r="J385" s="379">
        <v>0</v>
      </c>
      <c r="K385" s="379">
        <v>0</v>
      </c>
      <c r="L385" s="379">
        <v>22349</v>
      </c>
      <c r="M385" s="380">
        <v>0</v>
      </c>
      <c r="N385" s="381">
        <f t="shared" si="535"/>
        <v>49255</v>
      </c>
      <c r="O385" s="379">
        <v>2155</v>
      </c>
      <c r="P385" s="379">
        <v>516</v>
      </c>
      <c r="Q385" s="379">
        <v>171</v>
      </c>
      <c r="R385" s="379">
        <v>0</v>
      </c>
      <c r="S385" s="379">
        <v>26604</v>
      </c>
      <c r="T385" s="379">
        <v>0</v>
      </c>
      <c r="U385" s="379">
        <v>0</v>
      </c>
      <c r="V385" s="379">
        <v>24765</v>
      </c>
      <c r="W385" s="480">
        <f>(VLOOKUP(A385,'[1]floresta plant'!$A$4:$F$573,6,0))*1000</f>
        <v>0</v>
      </c>
      <c r="X385" s="24">
        <f t="shared" si="536"/>
        <v>54211</v>
      </c>
      <c r="Y385" s="53">
        <f t="shared" si="621"/>
        <v>105</v>
      </c>
      <c r="Z385" s="53">
        <f t="shared" si="622"/>
        <v>0</v>
      </c>
      <c r="AA385" s="53">
        <f t="shared" si="623"/>
        <v>1425</v>
      </c>
      <c r="AB385" s="53">
        <f t="shared" si="618"/>
        <v>0</v>
      </c>
      <c r="AC385" s="53">
        <f t="shared" si="618"/>
        <v>0</v>
      </c>
      <c r="AD385" s="53">
        <f t="shared" si="618"/>
        <v>2416</v>
      </c>
      <c r="AE385" s="53">
        <f t="shared" si="618"/>
        <v>0</v>
      </c>
      <c r="AF385" s="53">
        <f t="shared" si="537"/>
        <v>217</v>
      </c>
      <c r="AG385" s="53">
        <f t="shared" si="538"/>
        <v>793</v>
      </c>
      <c r="AH385" s="53">
        <f t="shared" si="539"/>
        <v>-4956</v>
      </c>
      <c r="AI385" s="53">
        <f t="shared" si="605"/>
        <v>4956</v>
      </c>
      <c r="AJ385" s="469">
        <v>0</v>
      </c>
      <c r="AK385" s="469">
        <v>0</v>
      </c>
      <c r="AL385" s="469">
        <v>0</v>
      </c>
      <c r="AM385" s="470">
        <f t="shared" si="540"/>
        <v>0</v>
      </c>
      <c r="AN385" s="53">
        <f t="shared" si="541"/>
        <v>-4956</v>
      </c>
      <c r="AO385" s="382">
        <f t="shared" si="542"/>
        <v>2</v>
      </c>
      <c r="AP385">
        <v>5</v>
      </c>
      <c r="AQ385" s="383">
        <f t="shared" si="543"/>
        <v>4956</v>
      </c>
      <c r="AR385" s="383">
        <f t="shared" si="544"/>
        <v>0</v>
      </c>
      <c r="AS385" s="383">
        <f t="shared" si="545"/>
        <v>105</v>
      </c>
      <c r="AT385" s="383">
        <f t="shared" si="546"/>
        <v>0</v>
      </c>
      <c r="AU385" s="383">
        <f t="shared" si="547"/>
        <v>4956</v>
      </c>
      <c r="AV385" s="383">
        <f t="shared" si="548"/>
        <v>0</v>
      </c>
      <c r="AW385" s="383">
        <f t="shared" si="549"/>
        <v>1</v>
      </c>
      <c r="AX385" s="383">
        <f t="shared" si="550"/>
        <v>1</v>
      </c>
      <c r="AY385" s="383">
        <f t="shared" si="551"/>
        <v>0</v>
      </c>
      <c r="AZ385">
        <f t="shared" si="552"/>
        <v>105</v>
      </c>
      <c r="BA385">
        <f t="shared" si="553"/>
        <v>0</v>
      </c>
      <c r="BB385" s="383">
        <f t="shared" si="554"/>
        <v>0</v>
      </c>
      <c r="BC385" s="384">
        <f t="shared" si="648"/>
        <v>105</v>
      </c>
      <c r="BD385" s="384">
        <f t="shared" si="648"/>
        <v>0</v>
      </c>
      <c r="BE385" s="384">
        <f t="shared" si="648"/>
        <v>1425</v>
      </c>
      <c r="BF385" s="384">
        <f t="shared" si="648"/>
        <v>0</v>
      </c>
      <c r="BG385" s="384">
        <f t="shared" si="648"/>
        <v>0</v>
      </c>
      <c r="BH385" s="384">
        <f t="shared" si="648"/>
        <v>2416</v>
      </c>
      <c r="BI385" s="384">
        <f t="shared" si="648"/>
        <v>0</v>
      </c>
      <c r="BJ385" s="384">
        <f t="shared" si="648"/>
        <v>217</v>
      </c>
      <c r="BK385" s="384">
        <f t="shared" si="648"/>
        <v>793</v>
      </c>
      <c r="BL385" s="474">
        <f t="shared" si="555"/>
        <v>0</v>
      </c>
      <c r="BM385" s="409">
        <f t="shared" si="556"/>
        <v>-4851</v>
      </c>
      <c r="BN385" s="473">
        <f t="shared" si="557"/>
        <v>4851</v>
      </c>
      <c r="BO385" s="387">
        <f t="shared" si="558"/>
        <v>0</v>
      </c>
      <c r="BP385" s="387">
        <f t="shared" si="559"/>
        <v>1</v>
      </c>
      <c r="BQ385" s="388">
        <f t="shared" si="560"/>
        <v>0</v>
      </c>
      <c r="BR385" s="389">
        <f t="shared" si="561"/>
        <v>0</v>
      </c>
      <c r="BS385" s="390">
        <f t="shared" si="562"/>
        <v>105</v>
      </c>
      <c r="BT385" s="391">
        <f t="shared" si="616"/>
        <v>0</v>
      </c>
      <c r="BU385" s="391">
        <f t="shared" si="616"/>
        <v>0</v>
      </c>
      <c r="BV385" s="391">
        <f t="shared" si="616"/>
        <v>0</v>
      </c>
      <c r="BW385" s="391">
        <f t="shared" si="616"/>
        <v>0</v>
      </c>
      <c r="BX385" s="391">
        <f t="shared" si="616"/>
        <v>0</v>
      </c>
      <c r="BY385" s="391">
        <f t="shared" si="616"/>
        <v>0</v>
      </c>
      <c r="BZ385" s="391">
        <f t="shared" si="616"/>
        <v>0</v>
      </c>
      <c r="CA385" s="391">
        <f t="shared" si="650"/>
        <v>0</v>
      </c>
      <c r="CB385" s="391">
        <f t="shared" si="563"/>
        <v>105</v>
      </c>
      <c r="CC385" s="391">
        <f t="shared" si="563"/>
        <v>0</v>
      </c>
      <c r="CD385" s="392">
        <f t="shared" si="564"/>
        <v>0</v>
      </c>
      <c r="CE385" s="393">
        <f t="shared" si="565"/>
        <v>0</v>
      </c>
      <c r="CF385" s="392">
        <f t="shared" si="624"/>
        <v>0</v>
      </c>
      <c r="CG385" s="392">
        <f t="shared" si="625"/>
        <v>0</v>
      </c>
      <c r="CH385" s="392">
        <f t="shared" si="626"/>
        <v>0</v>
      </c>
      <c r="CI385" s="392">
        <f t="shared" si="619"/>
        <v>0</v>
      </c>
      <c r="CJ385" s="392">
        <f t="shared" si="619"/>
        <v>0</v>
      </c>
      <c r="CK385" s="392">
        <f t="shared" si="619"/>
        <v>0</v>
      </c>
      <c r="CL385" s="392">
        <f t="shared" si="619"/>
        <v>0</v>
      </c>
      <c r="CM385" s="392">
        <f t="shared" si="566"/>
        <v>0</v>
      </c>
      <c r="CN385" s="392">
        <f t="shared" si="567"/>
        <v>0</v>
      </c>
      <c r="CO385" s="394">
        <f t="shared" si="568"/>
        <v>0</v>
      </c>
      <c r="CP385" s="394">
        <f t="shared" si="568"/>
        <v>0</v>
      </c>
      <c r="CQ385" s="395">
        <f t="shared" si="569"/>
        <v>1425</v>
      </c>
      <c r="CR385" s="394">
        <f t="shared" si="646"/>
        <v>0</v>
      </c>
      <c r="CS385" s="394">
        <f t="shared" si="646"/>
        <v>0</v>
      </c>
      <c r="CT385" s="394">
        <f t="shared" si="646"/>
        <v>0</v>
      </c>
      <c r="CU385" s="394">
        <f t="shared" si="644"/>
        <v>0</v>
      </c>
      <c r="CV385" s="394">
        <f t="shared" si="644"/>
        <v>0</v>
      </c>
      <c r="CW385" s="394">
        <f t="shared" si="644"/>
        <v>0</v>
      </c>
      <c r="CX385" s="396">
        <f t="shared" si="570"/>
        <v>1425</v>
      </c>
      <c r="CY385" s="396">
        <f t="shared" si="570"/>
        <v>0</v>
      </c>
      <c r="CZ385" s="397">
        <f t="shared" si="571"/>
        <v>0</v>
      </c>
      <c r="DA385" s="397">
        <f t="shared" si="571"/>
        <v>0</v>
      </c>
      <c r="DB385" s="397">
        <f t="shared" si="571"/>
        <v>0</v>
      </c>
      <c r="DC385" s="397">
        <f t="shared" si="572"/>
        <v>0</v>
      </c>
      <c r="DD385" s="397">
        <f t="shared" si="642"/>
        <v>0</v>
      </c>
      <c r="DE385" s="397">
        <f t="shared" si="642"/>
        <v>0</v>
      </c>
      <c r="DF385" s="397">
        <f t="shared" si="642"/>
        <v>0</v>
      </c>
      <c r="DG385" s="397">
        <f t="shared" si="642"/>
        <v>0</v>
      </c>
      <c r="DH385" s="397">
        <f t="shared" si="642"/>
        <v>0</v>
      </c>
      <c r="DI385" s="398">
        <f t="shared" si="573"/>
        <v>0</v>
      </c>
      <c r="DJ385" s="398">
        <f t="shared" si="573"/>
        <v>0</v>
      </c>
      <c r="DK385" s="399">
        <f t="shared" si="574"/>
        <v>0</v>
      </c>
      <c r="DL385" s="399">
        <f t="shared" si="574"/>
        <v>0</v>
      </c>
      <c r="DM385" s="399">
        <f t="shared" si="574"/>
        <v>0</v>
      </c>
      <c r="DN385" s="399">
        <f t="shared" si="533"/>
        <v>0</v>
      </c>
      <c r="DO385" s="399">
        <f t="shared" si="575"/>
        <v>0</v>
      </c>
      <c r="DP385" s="399">
        <f t="shared" si="576"/>
        <v>0</v>
      </c>
      <c r="DQ385" s="399">
        <f t="shared" si="576"/>
        <v>0</v>
      </c>
      <c r="DR385" s="399">
        <f t="shared" si="576"/>
        <v>0</v>
      </c>
      <c r="DS385" s="399">
        <f t="shared" si="534"/>
        <v>0</v>
      </c>
      <c r="DT385" s="400">
        <f t="shared" si="577"/>
        <v>0</v>
      </c>
      <c r="DU385" s="400">
        <f t="shared" si="577"/>
        <v>0</v>
      </c>
      <c r="DV385" s="386">
        <f t="shared" si="643"/>
        <v>0</v>
      </c>
      <c r="DW385" s="386">
        <f t="shared" si="643"/>
        <v>0</v>
      </c>
      <c r="DX385" s="386">
        <f t="shared" si="643"/>
        <v>0</v>
      </c>
      <c r="DY385" s="386">
        <f t="shared" si="643"/>
        <v>0</v>
      </c>
      <c r="DZ385" s="386">
        <f t="shared" si="643"/>
        <v>0</v>
      </c>
      <c r="EA385" s="401">
        <f t="shared" si="578"/>
        <v>2416</v>
      </c>
      <c r="EB385" s="386">
        <f t="shared" si="579"/>
        <v>0</v>
      </c>
      <c r="EC385" s="386">
        <f t="shared" si="579"/>
        <v>0</v>
      </c>
      <c r="ED385" s="386">
        <f t="shared" si="579"/>
        <v>0</v>
      </c>
      <c r="EE385" s="385">
        <f t="shared" si="580"/>
        <v>2416</v>
      </c>
      <c r="EF385" s="385">
        <f t="shared" si="580"/>
        <v>0</v>
      </c>
      <c r="EG385" s="402">
        <f t="shared" si="647"/>
        <v>0</v>
      </c>
      <c r="EH385" s="402">
        <f t="shared" si="647"/>
        <v>0</v>
      </c>
      <c r="EI385" s="402">
        <f t="shared" si="647"/>
        <v>0</v>
      </c>
      <c r="EJ385" s="402">
        <f t="shared" si="645"/>
        <v>0</v>
      </c>
      <c r="EK385" s="402">
        <f t="shared" si="645"/>
        <v>0</v>
      </c>
      <c r="EL385" s="402">
        <f t="shared" si="645"/>
        <v>0</v>
      </c>
      <c r="EM385" s="402">
        <f t="shared" si="581"/>
        <v>0</v>
      </c>
      <c r="EN385" s="402">
        <f t="shared" si="582"/>
        <v>0</v>
      </c>
      <c r="EO385" s="402">
        <f t="shared" si="582"/>
        <v>0</v>
      </c>
      <c r="EP385" s="402">
        <f t="shared" si="583"/>
        <v>0</v>
      </c>
      <c r="EQ385" s="402">
        <f t="shared" si="584"/>
        <v>0</v>
      </c>
      <c r="ER385" s="394">
        <f t="shared" si="627"/>
        <v>0</v>
      </c>
      <c r="ES385" s="394">
        <f t="shared" si="628"/>
        <v>0</v>
      </c>
      <c r="ET385" s="394">
        <f t="shared" si="629"/>
        <v>0</v>
      </c>
      <c r="EU385" s="394">
        <f t="shared" si="620"/>
        <v>0</v>
      </c>
      <c r="EV385" s="394">
        <f t="shared" si="620"/>
        <v>0</v>
      </c>
      <c r="EW385" s="394">
        <f t="shared" si="620"/>
        <v>0</v>
      </c>
      <c r="EX385" s="394">
        <f t="shared" si="620"/>
        <v>0</v>
      </c>
      <c r="EY385" s="403">
        <f t="shared" si="585"/>
        <v>217</v>
      </c>
      <c r="EZ385" s="394">
        <f t="shared" si="586"/>
        <v>0</v>
      </c>
      <c r="FA385" s="396">
        <f t="shared" si="587"/>
        <v>217</v>
      </c>
      <c r="FB385" s="396">
        <f t="shared" si="587"/>
        <v>0</v>
      </c>
      <c r="FC385" s="404">
        <f t="shared" si="617"/>
        <v>0</v>
      </c>
      <c r="FD385" s="404">
        <f t="shared" si="617"/>
        <v>0</v>
      </c>
      <c r="FE385" s="404">
        <f t="shared" si="617"/>
        <v>0</v>
      </c>
      <c r="FF385" s="404">
        <f t="shared" si="617"/>
        <v>0</v>
      </c>
      <c r="FG385" s="404">
        <f t="shared" si="617"/>
        <v>0</v>
      </c>
      <c r="FH385" s="404">
        <f t="shared" si="617"/>
        <v>0</v>
      </c>
      <c r="FI385" s="404">
        <f t="shared" si="617"/>
        <v>0</v>
      </c>
      <c r="FJ385" s="404">
        <f t="shared" si="651"/>
        <v>0</v>
      </c>
      <c r="FK385" s="392">
        <f t="shared" si="588"/>
        <v>793</v>
      </c>
      <c r="FL385" s="384">
        <f t="shared" si="589"/>
        <v>793</v>
      </c>
      <c r="FM385" s="384">
        <f t="shared" si="589"/>
        <v>0</v>
      </c>
      <c r="FN385" s="405">
        <f t="shared" si="649"/>
        <v>0</v>
      </c>
      <c r="FO385" s="405">
        <f t="shared" si="649"/>
        <v>0</v>
      </c>
      <c r="FP385" s="405">
        <f t="shared" si="649"/>
        <v>0</v>
      </c>
      <c r="FQ385" s="405">
        <f t="shared" si="649"/>
        <v>0</v>
      </c>
      <c r="FR385" s="405">
        <f t="shared" si="649"/>
        <v>0</v>
      </c>
      <c r="FS385" s="405">
        <f t="shared" si="649"/>
        <v>0</v>
      </c>
      <c r="FT385" s="405">
        <f t="shared" si="649"/>
        <v>0</v>
      </c>
      <c r="FU385" s="405">
        <f t="shared" si="649"/>
        <v>0</v>
      </c>
      <c r="FV385" s="405">
        <f t="shared" si="649"/>
        <v>0</v>
      </c>
      <c r="FW385" s="397">
        <f t="shared" si="590"/>
        <v>-4956</v>
      </c>
      <c r="FX385" s="406">
        <f t="shared" si="591"/>
        <v>0</v>
      </c>
      <c r="FY385" s="331">
        <f t="shared" si="592"/>
        <v>0</v>
      </c>
      <c r="FZ385" s="382">
        <f t="shared" si="593"/>
        <v>0</v>
      </c>
      <c r="GA385" s="331">
        <f t="shared" si="594"/>
        <v>0</v>
      </c>
      <c r="GB385" s="407">
        <f t="shared" si="595"/>
        <v>0</v>
      </c>
      <c r="GC385" s="407">
        <f t="shared" si="596"/>
        <v>0</v>
      </c>
      <c r="GD385" s="407">
        <f t="shared" si="597"/>
        <v>0</v>
      </c>
      <c r="GE385" s="407">
        <f t="shared" si="598"/>
        <v>0</v>
      </c>
      <c r="GF385" s="407">
        <f t="shared" si="599"/>
        <v>0</v>
      </c>
      <c r="GG385" s="407">
        <f t="shared" si="600"/>
        <v>0</v>
      </c>
      <c r="GH385" s="407">
        <f t="shared" si="601"/>
        <v>0</v>
      </c>
      <c r="GI385" s="407">
        <f t="shared" si="602"/>
        <v>0</v>
      </c>
      <c r="GJ385">
        <f t="shared" si="603"/>
        <v>0</v>
      </c>
      <c r="GK385" s="382">
        <f t="shared" si="604"/>
        <v>0</v>
      </c>
      <c r="GL385">
        <v>5</v>
      </c>
      <c r="GM385">
        <f t="shared" si="609"/>
        <v>105</v>
      </c>
      <c r="GN385">
        <f t="shared" si="609"/>
        <v>0</v>
      </c>
      <c r="GO385">
        <f t="shared" si="609"/>
        <v>1425</v>
      </c>
      <c r="GP385">
        <f t="shared" si="609"/>
        <v>0</v>
      </c>
      <c r="GQ385">
        <f t="shared" si="609"/>
        <v>0</v>
      </c>
      <c r="GR385">
        <f t="shared" si="608"/>
        <v>2416</v>
      </c>
      <c r="GS385">
        <f t="shared" si="608"/>
        <v>0</v>
      </c>
      <c r="GT385">
        <f t="shared" si="608"/>
        <v>217</v>
      </c>
      <c r="GU385">
        <f t="shared" si="608"/>
        <v>793</v>
      </c>
      <c r="GV385">
        <f t="shared" si="608"/>
        <v>0</v>
      </c>
    </row>
    <row r="386" spans="1:204" customFormat="1" x14ac:dyDescent="0.25">
      <c r="A386" s="378">
        <v>23008</v>
      </c>
      <c r="B386" s="32" t="s">
        <v>1085</v>
      </c>
      <c r="C386" t="s">
        <v>881</v>
      </c>
      <c r="D386">
        <v>5</v>
      </c>
      <c r="E386" s="379">
        <v>17309</v>
      </c>
      <c r="F386" s="379">
        <v>48498</v>
      </c>
      <c r="G386" s="379">
        <v>270</v>
      </c>
      <c r="H386" s="379">
        <v>0</v>
      </c>
      <c r="I386" s="379">
        <v>21061</v>
      </c>
      <c r="J386" s="379">
        <v>20</v>
      </c>
      <c r="K386" s="379">
        <v>52</v>
      </c>
      <c r="L386" s="379">
        <v>21226</v>
      </c>
      <c r="M386" s="380">
        <v>0</v>
      </c>
      <c r="N386" s="381">
        <f t="shared" si="535"/>
        <v>108436</v>
      </c>
      <c r="O386" s="379">
        <v>18179</v>
      </c>
      <c r="P386" s="379">
        <v>49695</v>
      </c>
      <c r="Q386" s="379">
        <v>270</v>
      </c>
      <c r="R386" s="379">
        <v>0</v>
      </c>
      <c r="S386" s="379">
        <v>21663</v>
      </c>
      <c r="T386" s="379">
        <v>30</v>
      </c>
      <c r="U386" s="379">
        <v>58</v>
      </c>
      <c r="V386" s="379">
        <v>21836</v>
      </c>
      <c r="W386" s="480">
        <f>(VLOOKUP(A386,'[1]floresta plant'!$A$4:$F$573,6,0))*1000</f>
        <v>0</v>
      </c>
      <c r="X386" s="24">
        <f t="shared" si="536"/>
        <v>111731</v>
      </c>
      <c r="Y386" s="53">
        <f t="shared" si="621"/>
        <v>0</v>
      </c>
      <c r="Z386" s="53">
        <f t="shared" si="622"/>
        <v>0</v>
      </c>
      <c r="AA386" s="53">
        <f t="shared" si="623"/>
        <v>602</v>
      </c>
      <c r="AB386" s="53">
        <f t="shared" si="618"/>
        <v>10</v>
      </c>
      <c r="AC386" s="53">
        <f t="shared" si="618"/>
        <v>6</v>
      </c>
      <c r="AD386" s="53">
        <f t="shared" si="618"/>
        <v>610</v>
      </c>
      <c r="AE386" s="53">
        <f t="shared" si="618"/>
        <v>0</v>
      </c>
      <c r="AF386" s="53">
        <f t="shared" si="537"/>
        <v>1197</v>
      </c>
      <c r="AG386" s="53">
        <f t="shared" si="538"/>
        <v>870</v>
      </c>
      <c r="AH386" s="53">
        <f t="shared" si="539"/>
        <v>-3295</v>
      </c>
      <c r="AI386" s="53">
        <f t="shared" si="605"/>
        <v>3295</v>
      </c>
      <c r="AJ386" s="469">
        <v>0</v>
      </c>
      <c r="AK386" s="469">
        <v>0</v>
      </c>
      <c r="AL386" s="469">
        <v>0</v>
      </c>
      <c r="AM386" s="470">
        <f t="shared" si="540"/>
        <v>0</v>
      </c>
      <c r="AN386" s="53">
        <f t="shared" si="541"/>
        <v>-3295</v>
      </c>
      <c r="AO386" s="382">
        <f t="shared" si="542"/>
        <v>2</v>
      </c>
      <c r="AP386">
        <v>5</v>
      </c>
      <c r="AQ386" s="383">
        <f t="shared" si="543"/>
        <v>3295</v>
      </c>
      <c r="AR386" s="383">
        <f t="shared" si="544"/>
        <v>0</v>
      </c>
      <c r="AS386" s="383">
        <f t="shared" si="545"/>
        <v>0</v>
      </c>
      <c r="AT386" s="383">
        <f t="shared" si="546"/>
        <v>0</v>
      </c>
      <c r="AU386" s="383">
        <f t="shared" si="547"/>
        <v>3295</v>
      </c>
      <c r="AV386" s="383">
        <f t="shared" si="548"/>
        <v>0</v>
      </c>
      <c r="AW386" s="383">
        <f t="shared" si="549"/>
        <v>1</v>
      </c>
      <c r="AX386" s="383">
        <f t="shared" si="550"/>
        <v>1</v>
      </c>
      <c r="AY386" s="383">
        <f t="shared" si="551"/>
        <v>0</v>
      </c>
      <c r="AZ386">
        <f t="shared" si="552"/>
        <v>0</v>
      </c>
      <c r="BA386">
        <f t="shared" si="553"/>
        <v>0</v>
      </c>
      <c r="BB386" s="383">
        <f t="shared" si="554"/>
        <v>0</v>
      </c>
      <c r="BC386" s="384">
        <f t="shared" si="648"/>
        <v>0</v>
      </c>
      <c r="BD386" s="384">
        <f t="shared" si="648"/>
        <v>0</v>
      </c>
      <c r="BE386" s="384">
        <f t="shared" si="648"/>
        <v>602</v>
      </c>
      <c r="BF386" s="384">
        <f t="shared" si="648"/>
        <v>10</v>
      </c>
      <c r="BG386" s="384">
        <f t="shared" si="648"/>
        <v>6</v>
      </c>
      <c r="BH386" s="384">
        <f t="shared" si="648"/>
        <v>610</v>
      </c>
      <c r="BI386" s="384">
        <f t="shared" si="648"/>
        <v>0</v>
      </c>
      <c r="BJ386" s="384">
        <f t="shared" si="648"/>
        <v>1197</v>
      </c>
      <c r="BK386" s="384">
        <f t="shared" si="648"/>
        <v>870</v>
      </c>
      <c r="BL386" s="474">
        <f t="shared" si="555"/>
        <v>0</v>
      </c>
      <c r="BM386" s="409">
        <f t="shared" si="556"/>
        <v>-3295</v>
      </c>
      <c r="BN386" s="473">
        <f t="shared" si="557"/>
        <v>3295</v>
      </c>
      <c r="BO386" s="387">
        <f t="shared" si="558"/>
        <v>0</v>
      </c>
      <c r="BP386" s="387">
        <f t="shared" si="559"/>
        <v>1</v>
      </c>
      <c r="BQ386" s="388">
        <f t="shared" si="560"/>
        <v>0</v>
      </c>
      <c r="BR386" s="389">
        <f t="shared" si="561"/>
        <v>0</v>
      </c>
      <c r="BS386" s="390">
        <f t="shared" si="562"/>
        <v>0</v>
      </c>
      <c r="BT386" s="391">
        <f t="shared" si="616"/>
        <v>0</v>
      </c>
      <c r="BU386" s="391">
        <f t="shared" si="616"/>
        <v>0</v>
      </c>
      <c r="BV386" s="391">
        <f t="shared" si="616"/>
        <v>0</v>
      </c>
      <c r="BW386" s="391">
        <f t="shared" si="616"/>
        <v>0</v>
      </c>
      <c r="BX386" s="391">
        <f t="shared" si="616"/>
        <v>0</v>
      </c>
      <c r="BY386" s="391">
        <f t="shared" si="616"/>
        <v>0</v>
      </c>
      <c r="BZ386" s="391">
        <f t="shared" si="616"/>
        <v>0</v>
      </c>
      <c r="CA386" s="391">
        <f t="shared" si="650"/>
        <v>0</v>
      </c>
      <c r="CB386" s="391">
        <f t="shared" si="563"/>
        <v>0</v>
      </c>
      <c r="CC386" s="391">
        <f t="shared" si="563"/>
        <v>0</v>
      </c>
      <c r="CD386" s="392">
        <f t="shared" si="564"/>
        <v>0</v>
      </c>
      <c r="CE386" s="393">
        <f t="shared" si="565"/>
        <v>0</v>
      </c>
      <c r="CF386" s="392">
        <f t="shared" si="624"/>
        <v>0</v>
      </c>
      <c r="CG386" s="392">
        <f t="shared" si="625"/>
        <v>0</v>
      </c>
      <c r="CH386" s="392">
        <f t="shared" si="626"/>
        <v>0</v>
      </c>
      <c r="CI386" s="392">
        <f t="shared" si="619"/>
        <v>0</v>
      </c>
      <c r="CJ386" s="392">
        <f t="shared" si="619"/>
        <v>0</v>
      </c>
      <c r="CK386" s="392">
        <f t="shared" si="619"/>
        <v>0</v>
      </c>
      <c r="CL386" s="392">
        <f t="shared" si="619"/>
        <v>0</v>
      </c>
      <c r="CM386" s="392">
        <f t="shared" si="566"/>
        <v>0</v>
      </c>
      <c r="CN386" s="392">
        <f t="shared" si="567"/>
        <v>0</v>
      </c>
      <c r="CO386" s="394">
        <f t="shared" si="568"/>
        <v>0</v>
      </c>
      <c r="CP386" s="394">
        <f t="shared" si="568"/>
        <v>0</v>
      </c>
      <c r="CQ386" s="395">
        <f t="shared" si="569"/>
        <v>602</v>
      </c>
      <c r="CR386" s="394">
        <f t="shared" si="646"/>
        <v>0</v>
      </c>
      <c r="CS386" s="394">
        <f t="shared" si="646"/>
        <v>0</v>
      </c>
      <c r="CT386" s="394">
        <f t="shared" si="646"/>
        <v>0</v>
      </c>
      <c r="CU386" s="394">
        <f t="shared" si="644"/>
        <v>0</v>
      </c>
      <c r="CV386" s="394">
        <f t="shared" si="644"/>
        <v>0</v>
      </c>
      <c r="CW386" s="394">
        <f t="shared" si="644"/>
        <v>0</v>
      </c>
      <c r="CX386" s="396">
        <f t="shared" si="570"/>
        <v>602</v>
      </c>
      <c r="CY386" s="396">
        <f t="shared" si="570"/>
        <v>0</v>
      </c>
      <c r="CZ386" s="397">
        <f t="shared" si="571"/>
        <v>0</v>
      </c>
      <c r="DA386" s="397">
        <f t="shared" si="571"/>
        <v>0</v>
      </c>
      <c r="DB386" s="397">
        <f t="shared" si="571"/>
        <v>0</v>
      </c>
      <c r="DC386" s="397">
        <f t="shared" si="572"/>
        <v>10</v>
      </c>
      <c r="DD386" s="397">
        <f t="shared" si="642"/>
        <v>0</v>
      </c>
      <c r="DE386" s="397">
        <f t="shared" si="642"/>
        <v>0</v>
      </c>
      <c r="DF386" s="397">
        <f t="shared" si="642"/>
        <v>0</v>
      </c>
      <c r="DG386" s="397">
        <f t="shared" si="642"/>
        <v>0</v>
      </c>
      <c r="DH386" s="397">
        <f t="shared" si="642"/>
        <v>0</v>
      </c>
      <c r="DI386" s="398">
        <f t="shared" si="573"/>
        <v>10</v>
      </c>
      <c r="DJ386" s="398">
        <f t="shared" si="573"/>
        <v>0</v>
      </c>
      <c r="DK386" s="399">
        <f t="shared" si="574"/>
        <v>0</v>
      </c>
      <c r="DL386" s="399">
        <f t="shared" si="574"/>
        <v>0</v>
      </c>
      <c r="DM386" s="399">
        <f t="shared" si="574"/>
        <v>0</v>
      </c>
      <c r="DN386" s="399">
        <f t="shared" si="533"/>
        <v>0</v>
      </c>
      <c r="DO386" s="399">
        <f t="shared" si="575"/>
        <v>6</v>
      </c>
      <c r="DP386" s="399">
        <f t="shared" si="576"/>
        <v>0</v>
      </c>
      <c r="DQ386" s="399">
        <f t="shared" si="576"/>
        <v>0</v>
      </c>
      <c r="DR386" s="399">
        <f t="shared" si="576"/>
        <v>0</v>
      </c>
      <c r="DS386" s="399">
        <f t="shared" si="534"/>
        <v>0</v>
      </c>
      <c r="DT386" s="400">
        <f t="shared" si="577"/>
        <v>6</v>
      </c>
      <c r="DU386" s="400">
        <f t="shared" si="577"/>
        <v>0</v>
      </c>
      <c r="DV386" s="386">
        <f t="shared" si="643"/>
        <v>0</v>
      </c>
      <c r="DW386" s="386">
        <f t="shared" si="643"/>
        <v>0</v>
      </c>
      <c r="DX386" s="386">
        <f t="shared" si="643"/>
        <v>0</v>
      </c>
      <c r="DY386" s="386">
        <f t="shared" si="643"/>
        <v>0</v>
      </c>
      <c r="DZ386" s="386">
        <f t="shared" si="643"/>
        <v>0</v>
      </c>
      <c r="EA386" s="401">
        <f t="shared" si="578"/>
        <v>610</v>
      </c>
      <c r="EB386" s="386">
        <f t="shared" si="579"/>
        <v>0</v>
      </c>
      <c r="EC386" s="386">
        <f t="shared" si="579"/>
        <v>0</v>
      </c>
      <c r="ED386" s="386">
        <f t="shared" si="579"/>
        <v>0</v>
      </c>
      <c r="EE386" s="385">
        <f t="shared" si="580"/>
        <v>610</v>
      </c>
      <c r="EF386" s="385">
        <f t="shared" si="580"/>
        <v>0</v>
      </c>
      <c r="EG386" s="402">
        <f t="shared" si="647"/>
        <v>0</v>
      </c>
      <c r="EH386" s="402">
        <f t="shared" si="647"/>
        <v>0</v>
      </c>
      <c r="EI386" s="402">
        <f t="shared" si="647"/>
        <v>0</v>
      </c>
      <c r="EJ386" s="402">
        <f t="shared" si="645"/>
        <v>0</v>
      </c>
      <c r="EK386" s="402">
        <f t="shared" si="645"/>
        <v>0</v>
      </c>
      <c r="EL386" s="402">
        <f t="shared" si="645"/>
        <v>0</v>
      </c>
      <c r="EM386" s="402">
        <f t="shared" si="581"/>
        <v>0</v>
      </c>
      <c r="EN386" s="402">
        <f t="shared" si="582"/>
        <v>0</v>
      </c>
      <c r="EO386" s="402">
        <f t="shared" si="582"/>
        <v>0</v>
      </c>
      <c r="EP386" s="402">
        <f t="shared" si="583"/>
        <v>0</v>
      </c>
      <c r="EQ386" s="402">
        <f t="shared" si="584"/>
        <v>0</v>
      </c>
      <c r="ER386" s="394">
        <f t="shared" si="627"/>
        <v>0</v>
      </c>
      <c r="ES386" s="394">
        <f t="shared" si="628"/>
        <v>0</v>
      </c>
      <c r="ET386" s="394">
        <f t="shared" si="629"/>
        <v>0</v>
      </c>
      <c r="EU386" s="394">
        <f t="shared" si="620"/>
        <v>0</v>
      </c>
      <c r="EV386" s="394">
        <f t="shared" si="620"/>
        <v>0</v>
      </c>
      <c r="EW386" s="394">
        <f t="shared" si="620"/>
        <v>0</v>
      </c>
      <c r="EX386" s="394">
        <f t="shared" si="620"/>
        <v>0</v>
      </c>
      <c r="EY386" s="403">
        <f t="shared" si="585"/>
        <v>1197</v>
      </c>
      <c r="EZ386" s="394">
        <f t="shared" si="586"/>
        <v>0</v>
      </c>
      <c r="FA386" s="396">
        <f t="shared" si="587"/>
        <v>1197</v>
      </c>
      <c r="FB386" s="396">
        <f t="shared" si="587"/>
        <v>0</v>
      </c>
      <c r="FC386" s="404">
        <f t="shared" si="617"/>
        <v>0</v>
      </c>
      <c r="FD386" s="404">
        <f t="shared" si="617"/>
        <v>0</v>
      </c>
      <c r="FE386" s="404">
        <f t="shared" si="617"/>
        <v>0</v>
      </c>
      <c r="FF386" s="404">
        <f t="shared" si="617"/>
        <v>0</v>
      </c>
      <c r="FG386" s="404">
        <f t="shared" si="617"/>
        <v>0</v>
      </c>
      <c r="FH386" s="404">
        <f t="shared" si="617"/>
        <v>0</v>
      </c>
      <c r="FI386" s="404">
        <f t="shared" si="617"/>
        <v>0</v>
      </c>
      <c r="FJ386" s="404">
        <f t="shared" si="651"/>
        <v>0</v>
      </c>
      <c r="FK386" s="392">
        <f t="shared" si="588"/>
        <v>870</v>
      </c>
      <c r="FL386" s="384">
        <f t="shared" si="589"/>
        <v>870</v>
      </c>
      <c r="FM386" s="384">
        <f t="shared" si="589"/>
        <v>0</v>
      </c>
      <c r="FN386" s="405">
        <f t="shared" si="649"/>
        <v>0</v>
      </c>
      <c r="FO386" s="405">
        <f t="shared" si="649"/>
        <v>0</v>
      </c>
      <c r="FP386" s="405">
        <f t="shared" si="649"/>
        <v>0</v>
      </c>
      <c r="FQ386" s="405">
        <f t="shared" si="649"/>
        <v>0</v>
      </c>
      <c r="FR386" s="405">
        <f t="shared" si="649"/>
        <v>0</v>
      </c>
      <c r="FS386" s="405">
        <f t="shared" si="649"/>
        <v>0</v>
      </c>
      <c r="FT386" s="405">
        <f t="shared" si="649"/>
        <v>0</v>
      </c>
      <c r="FU386" s="405">
        <f t="shared" si="649"/>
        <v>0</v>
      </c>
      <c r="FV386" s="405">
        <f t="shared" si="649"/>
        <v>0</v>
      </c>
      <c r="FW386" s="397">
        <f t="shared" si="590"/>
        <v>-3295</v>
      </c>
      <c r="FX386" s="406">
        <f t="shared" si="591"/>
        <v>0</v>
      </c>
      <c r="FY386" s="331">
        <f t="shared" si="592"/>
        <v>0</v>
      </c>
      <c r="FZ386" s="382">
        <f t="shared" si="593"/>
        <v>0</v>
      </c>
      <c r="GA386" s="331">
        <f t="shared" si="594"/>
        <v>0</v>
      </c>
      <c r="GB386" s="407">
        <f t="shared" si="595"/>
        <v>0</v>
      </c>
      <c r="GC386" s="407">
        <f t="shared" si="596"/>
        <v>0</v>
      </c>
      <c r="GD386" s="407">
        <f t="shared" si="597"/>
        <v>0</v>
      </c>
      <c r="GE386" s="407">
        <f t="shared" si="598"/>
        <v>0</v>
      </c>
      <c r="GF386" s="407">
        <f t="shared" si="599"/>
        <v>0</v>
      </c>
      <c r="GG386" s="407">
        <f t="shared" si="600"/>
        <v>0</v>
      </c>
      <c r="GH386" s="407">
        <f t="shared" si="601"/>
        <v>0</v>
      </c>
      <c r="GI386" s="407">
        <f t="shared" si="602"/>
        <v>0</v>
      </c>
      <c r="GJ386">
        <f t="shared" si="603"/>
        <v>0</v>
      </c>
      <c r="GK386" s="382">
        <f t="shared" si="604"/>
        <v>0</v>
      </c>
      <c r="GL386">
        <v>5</v>
      </c>
      <c r="GM386">
        <f t="shared" si="609"/>
        <v>0</v>
      </c>
      <c r="GN386">
        <f t="shared" si="609"/>
        <v>0</v>
      </c>
      <c r="GO386">
        <f t="shared" si="609"/>
        <v>602</v>
      </c>
      <c r="GP386">
        <f t="shared" si="609"/>
        <v>10</v>
      </c>
      <c r="GQ386">
        <f t="shared" si="609"/>
        <v>6</v>
      </c>
      <c r="GR386">
        <f t="shared" ref="GR386:GV436" si="652">SUMIF(AD386,"&gt;0")</f>
        <v>610</v>
      </c>
      <c r="GS386">
        <f t="shared" si="652"/>
        <v>0</v>
      </c>
      <c r="GT386">
        <f t="shared" si="652"/>
        <v>1197</v>
      </c>
      <c r="GU386">
        <f t="shared" si="652"/>
        <v>870</v>
      </c>
      <c r="GV386">
        <f t="shared" si="652"/>
        <v>0</v>
      </c>
    </row>
    <row r="387" spans="1:204" customFormat="1" x14ac:dyDescent="0.25">
      <c r="A387" s="378">
        <v>23009</v>
      </c>
      <c r="B387" s="32" t="s">
        <v>1086</v>
      </c>
      <c r="C387" t="s">
        <v>881</v>
      </c>
      <c r="D387">
        <v>5</v>
      </c>
      <c r="E387" s="379">
        <v>5194</v>
      </c>
      <c r="F387" s="379">
        <v>12985</v>
      </c>
      <c r="G387" s="379">
        <v>8580</v>
      </c>
      <c r="H387" s="379">
        <v>0</v>
      </c>
      <c r="I387" s="379">
        <v>5695</v>
      </c>
      <c r="J387" s="379">
        <v>0</v>
      </c>
      <c r="K387" s="379">
        <v>0</v>
      </c>
      <c r="L387" s="379">
        <v>6935</v>
      </c>
      <c r="M387" s="380">
        <v>0</v>
      </c>
      <c r="N387" s="381">
        <f t="shared" si="535"/>
        <v>39389</v>
      </c>
      <c r="O387" s="379">
        <v>5952</v>
      </c>
      <c r="P387" s="379">
        <v>12392</v>
      </c>
      <c r="Q387" s="379">
        <v>8268</v>
      </c>
      <c r="R387" s="379">
        <v>0</v>
      </c>
      <c r="S387" s="379">
        <v>6470</v>
      </c>
      <c r="T387" s="379">
        <v>0</v>
      </c>
      <c r="U387" s="379">
        <v>0</v>
      </c>
      <c r="V387" s="379">
        <v>7389</v>
      </c>
      <c r="W387" s="480">
        <f>(VLOOKUP(A387,'[1]floresta plant'!$A$4:$F$573,6,0))*1000</f>
        <v>0</v>
      </c>
      <c r="X387" s="24">
        <f t="shared" si="536"/>
        <v>40471</v>
      </c>
      <c r="Y387" s="53">
        <f t="shared" si="621"/>
        <v>-312</v>
      </c>
      <c r="Z387" s="53">
        <f t="shared" si="622"/>
        <v>0</v>
      </c>
      <c r="AA387" s="53">
        <f t="shared" si="623"/>
        <v>775</v>
      </c>
      <c r="AB387" s="53">
        <f t="shared" si="618"/>
        <v>0</v>
      </c>
      <c r="AC387" s="53">
        <f t="shared" si="618"/>
        <v>0</v>
      </c>
      <c r="AD387" s="53">
        <f t="shared" si="618"/>
        <v>454</v>
      </c>
      <c r="AE387" s="53">
        <f t="shared" si="618"/>
        <v>0</v>
      </c>
      <c r="AF387" s="53">
        <f t="shared" si="537"/>
        <v>-593</v>
      </c>
      <c r="AG387" s="53">
        <f t="shared" si="538"/>
        <v>758</v>
      </c>
      <c r="AH387" s="53">
        <f t="shared" si="539"/>
        <v>-1082</v>
      </c>
      <c r="AI387" s="53">
        <f t="shared" si="605"/>
        <v>1082</v>
      </c>
      <c r="AJ387" s="469">
        <v>0</v>
      </c>
      <c r="AK387" s="469">
        <v>0</v>
      </c>
      <c r="AL387" s="469">
        <v>0</v>
      </c>
      <c r="AM387" s="470">
        <f t="shared" si="540"/>
        <v>0</v>
      </c>
      <c r="AN387" s="53">
        <f t="shared" si="541"/>
        <v>-1082</v>
      </c>
      <c r="AO387" s="382">
        <f t="shared" si="542"/>
        <v>2</v>
      </c>
      <c r="AP387">
        <v>5</v>
      </c>
      <c r="AQ387" s="383">
        <f t="shared" si="543"/>
        <v>1987</v>
      </c>
      <c r="AR387" s="383">
        <f t="shared" si="544"/>
        <v>-905</v>
      </c>
      <c r="AS387" s="383">
        <f t="shared" si="545"/>
        <v>0</v>
      </c>
      <c r="AT387" s="383">
        <f t="shared" si="546"/>
        <v>593</v>
      </c>
      <c r="AU387" s="383">
        <f t="shared" si="547"/>
        <v>1082</v>
      </c>
      <c r="AV387" s="383">
        <f t="shared" si="548"/>
        <v>1</v>
      </c>
      <c r="AW387" s="383">
        <f t="shared" si="549"/>
        <v>1</v>
      </c>
      <c r="AX387" s="383">
        <f t="shared" si="550"/>
        <v>1</v>
      </c>
      <c r="AY387" s="383">
        <f t="shared" si="551"/>
        <v>0</v>
      </c>
      <c r="AZ387">
        <f t="shared" si="552"/>
        <v>0</v>
      </c>
      <c r="BA387">
        <f t="shared" si="553"/>
        <v>0</v>
      </c>
      <c r="BB387" s="383">
        <f t="shared" si="554"/>
        <v>0</v>
      </c>
      <c r="BC387" s="384">
        <f t="shared" si="648"/>
        <v>0.34475138121546961</v>
      </c>
      <c r="BD387" s="384">
        <f t="shared" si="648"/>
        <v>0</v>
      </c>
      <c r="BE387" s="384">
        <f t="shared" si="648"/>
        <v>775</v>
      </c>
      <c r="BF387" s="384">
        <f t="shared" si="648"/>
        <v>0</v>
      </c>
      <c r="BG387" s="384">
        <f t="shared" si="648"/>
        <v>0</v>
      </c>
      <c r="BH387" s="384">
        <f t="shared" si="648"/>
        <v>454</v>
      </c>
      <c r="BI387" s="384">
        <f t="shared" si="648"/>
        <v>0</v>
      </c>
      <c r="BJ387" s="384">
        <f t="shared" si="648"/>
        <v>0.65524861878453033</v>
      </c>
      <c r="BK387" s="384">
        <f t="shared" si="648"/>
        <v>758</v>
      </c>
      <c r="BL387" s="474">
        <f t="shared" si="555"/>
        <v>905</v>
      </c>
      <c r="BM387" s="409">
        <f t="shared" si="556"/>
        <v>-1082</v>
      </c>
      <c r="BN387" s="473">
        <f t="shared" si="557"/>
        <v>1987</v>
      </c>
      <c r="BO387" s="387">
        <f t="shared" si="558"/>
        <v>0.45546049320583792</v>
      </c>
      <c r="BP387" s="387">
        <f t="shared" si="559"/>
        <v>0.54453950679416208</v>
      </c>
      <c r="BQ387" s="388">
        <f t="shared" si="560"/>
        <v>0</v>
      </c>
      <c r="BR387" s="389">
        <f t="shared" si="561"/>
        <v>0</v>
      </c>
      <c r="BS387" s="390">
        <f t="shared" si="562"/>
        <v>-312</v>
      </c>
      <c r="BT387" s="391">
        <f t="shared" si="616"/>
        <v>0</v>
      </c>
      <c r="BU387" s="391">
        <f t="shared" si="616"/>
        <v>0</v>
      </c>
      <c r="BV387" s="391">
        <f t="shared" si="616"/>
        <v>0</v>
      </c>
      <c r="BW387" s="391">
        <f t="shared" si="616"/>
        <v>0</v>
      </c>
      <c r="BX387" s="391">
        <f t="shared" si="616"/>
        <v>0</v>
      </c>
      <c r="BY387" s="391">
        <f t="shared" si="616"/>
        <v>0</v>
      </c>
      <c r="BZ387" s="391">
        <f t="shared" si="616"/>
        <v>0</v>
      </c>
      <c r="CA387" s="391">
        <f t="shared" si="650"/>
        <v>0</v>
      </c>
      <c r="CB387" s="391">
        <f t="shared" si="563"/>
        <v>0</v>
      </c>
      <c r="CC387" s="391">
        <f t="shared" si="563"/>
        <v>0</v>
      </c>
      <c r="CD387" s="392">
        <f t="shared" si="564"/>
        <v>0</v>
      </c>
      <c r="CE387" s="393">
        <f t="shared" si="565"/>
        <v>0</v>
      </c>
      <c r="CF387" s="392">
        <f t="shared" si="624"/>
        <v>0</v>
      </c>
      <c r="CG387" s="392">
        <f t="shared" si="625"/>
        <v>0</v>
      </c>
      <c r="CH387" s="392">
        <f t="shared" si="626"/>
        <v>0</v>
      </c>
      <c r="CI387" s="392">
        <f t="shared" si="619"/>
        <v>0</v>
      </c>
      <c r="CJ387" s="392">
        <f t="shared" si="619"/>
        <v>0</v>
      </c>
      <c r="CK387" s="392">
        <f t="shared" si="619"/>
        <v>0</v>
      </c>
      <c r="CL387" s="392">
        <f t="shared" si="619"/>
        <v>0</v>
      </c>
      <c r="CM387" s="392">
        <f t="shared" si="566"/>
        <v>0</v>
      </c>
      <c r="CN387" s="392">
        <f t="shared" si="567"/>
        <v>0</v>
      </c>
      <c r="CO387" s="394">
        <f t="shared" si="568"/>
        <v>121.69099144438853</v>
      </c>
      <c r="CP387" s="394">
        <f t="shared" si="568"/>
        <v>0</v>
      </c>
      <c r="CQ387" s="395">
        <f t="shared" si="569"/>
        <v>775</v>
      </c>
      <c r="CR387" s="394">
        <f t="shared" si="646"/>
        <v>0</v>
      </c>
      <c r="CS387" s="394">
        <f t="shared" si="646"/>
        <v>0</v>
      </c>
      <c r="CT387" s="394">
        <f t="shared" si="646"/>
        <v>0</v>
      </c>
      <c r="CU387" s="394">
        <f t="shared" si="644"/>
        <v>0</v>
      </c>
      <c r="CV387" s="394">
        <f t="shared" si="644"/>
        <v>231.29089079013588</v>
      </c>
      <c r="CW387" s="394">
        <f t="shared" si="644"/>
        <v>0</v>
      </c>
      <c r="CX387" s="396">
        <f t="shared" si="570"/>
        <v>422.01811776547561</v>
      </c>
      <c r="CY387" s="396">
        <f t="shared" si="570"/>
        <v>0</v>
      </c>
      <c r="CZ387" s="397">
        <f t="shared" si="571"/>
        <v>0</v>
      </c>
      <c r="DA387" s="397">
        <f t="shared" si="571"/>
        <v>0</v>
      </c>
      <c r="DB387" s="397">
        <f t="shared" si="571"/>
        <v>0</v>
      </c>
      <c r="DC387" s="397">
        <f t="shared" si="572"/>
        <v>0</v>
      </c>
      <c r="DD387" s="397">
        <f t="shared" si="642"/>
        <v>0</v>
      </c>
      <c r="DE387" s="397">
        <f t="shared" si="642"/>
        <v>0</v>
      </c>
      <c r="DF387" s="397">
        <f t="shared" si="642"/>
        <v>0</v>
      </c>
      <c r="DG387" s="397">
        <f t="shared" si="642"/>
        <v>0</v>
      </c>
      <c r="DH387" s="397">
        <f t="shared" si="642"/>
        <v>0</v>
      </c>
      <c r="DI387" s="398">
        <f t="shared" si="573"/>
        <v>0</v>
      </c>
      <c r="DJ387" s="398">
        <f t="shared" si="573"/>
        <v>0</v>
      </c>
      <c r="DK387" s="399">
        <f t="shared" si="574"/>
        <v>0</v>
      </c>
      <c r="DL387" s="399">
        <f t="shared" si="574"/>
        <v>0</v>
      </c>
      <c r="DM387" s="399">
        <f t="shared" si="574"/>
        <v>0</v>
      </c>
      <c r="DN387" s="399">
        <f t="shared" si="574"/>
        <v>0</v>
      </c>
      <c r="DO387" s="399">
        <f t="shared" si="575"/>
        <v>0</v>
      </c>
      <c r="DP387" s="399">
        <f t="shared" si="576"/>
        <v>0</v>
      </c>
      <c r="DQ387" s="399">
        <f t="shared" si="576"/>
        <v>0</v>
      </c>
      <c r="DR387" s="399">
        <f t="shared" si="576"/>
        <v>0</v>
      </c>
      <c r="DS387" s="399">
        <f t="shared" si="576"/>
        <v>0</v>
      </c>
      <c r="DT387" s="400">
        <f t="shared" si="577"/>
        <v>0</v>
      </c>
      <c r="DU387" s="400">
        <f t="shared" si="577"/>
        <v>0</v>
      </c>
      <c r="DV387" s="386">
        <f t="shared" si="643"/>
        <v>71.2873678912934</v>
      </c>
      <c r="DW387" s="386">
        <f t="shared" si="643"/>
        <v>0</v>
      </c>
      <c r="DX387" s="386">
        <f t="shared" si="643"/>
        <v>0</v>
      </c>
      <c r="DY387" s="386">
        <f t="shared" si="643"/>
        <v>0</v>
      </c>
      <c r="DZ387" s="386">
        <f t="shared" si="643"/>
        <v>0</v>
      </c>
      <c r="EA387" s="401">
        <f t="shared" si="578"/>
        <v>454</v>
      </c>
      <c r="EB387" s="386">
        <f t="shared" si="579"/>
        <v>0</v>
      </c>
      <c r="EC387" s="386">
        <f t="shared" si="579"/>
        <v>135.49169602415699</v>
      </c>
      <c r="ED387" s="386">
        <f t="shared" si="579"/>
        <v>0</v>
      </c>
      <c r="EE387" s="385">
        <f t="shared" si="580"/>
        <v>247.22093608454958</v>
      </c>
      <c r="EF387" s="385">
        <f t="shared" si="580"/>
        <v>0</v>
      </c>
      <c r="EG387" s="402">
        <f t="shared" si="647"/>
        <v>0</v>
      </c>
      <c r="EH387" s="402">
        <f t="shared" si="647"/>
        <v>0</v>
      </c>
      <c r="EI387" s="402">
        <f t="shared" si="647"/>
        <v>0</v>
      </c>
      <c r="EJ387" s="402">
        <f t="shared" si="645"/>
        <v>0</v>
      </c>
      <c r="EK387" s="402">
        <f t="shared" si="645"/>
        <v>0</v>
      </c>
      <c r="EL387" s="402">
        <f t="shared" si="645"/>
        <v>0</v>
      </c>
      <c r="EM387" s="402">
        <f t="shared" si="581"/>
        <v>0</v>
      </c>
      <c r="EN387" s="402">
        <f t="shared" si="582"/>
        <v>0</v>
      </c>
      <c r="EO387" s="402">
        <f t="shared" si="582"/>
        <v>0</v>
      </c>
      <c r="EP387" s="402">
        <f t="shared" si="583"/>
        <v>0</v>
      </c>
      <c r="EQ387" s="402">
        <f t="shared" si="584"/>
        <v>0</v>
      </c>
      <c r="ER387" s="394">
        <f t="shared" si="627"/>
        <v>0</v>
      </c>
      <c r="ES387" s="394">
        <f t="shared" si="628"/>
        <v>0</v>
      </c>
      <c r="ET387" s="394">
        <f t="shared" si="629"/>
        <v>0</v>
      </c>
      <c r="EU387" s="394">
        <f t="shared" si="620"/>
        <v>0</v>
      </c>
      <c r="EV387" s="394">
        <f t="shared" si="620"/>
        <v>0</v>
      </c>
      <c r="EW387" s="394">
        <f t="shared" si="620"/>
        <v>0</v>
      </c>
      <c r="EX387" s="394">
        <f t="shared" si="620"/>
        <v>0</v>
      </c>
      <c r="EY387" s="403">
        <f t="shared" si="585"/>
        <v>-593</v>
      </c>
      <c r="EZ387" s="394">
        <f t="shared" si="586"/>
        <v>0</v>
      </c>
      <c r="FA387" s="396">
        <f t="shared" si="587"/>
        <v>0</v>
      </c>
      <c r="FB387" s="396">
        <f t="shared" si="587"/>
        <v>0</v>
      </c>
      <c r="FC387" s="404">
        <f t="shared" si="617"/>
        <v>119.02164066431806</v>
      </c>
      <c r="FD387" s="404">
        <f t="shared" si="617"/>
        <v>0</v>
      </c>
      <c r="FE387" s="404">
        <f t="shared" si="617"/>
        <v>0</v>
      </c>
      <c r="FF387" s="404">
        <f t="shared" si="617"/>
        <v>0</v>
      </c>
      <c r="FG387" s="404">
        <f t="shared" si="617"/>
        <v>0</v>
      </c>
      <c r="FH387" s="404">
        <f t="shared" si="617"/>
        <v>0</v>
      </c>
      <c r="FI387" s="404">
        <f t="shared" si="617"/>
        <v>0</v>
      </c>
      <c r="FJ387" s="404">
        <f t="shared" si="651"/>
        <v>226.21741318570704</v>
      </c>
      <c r="FK387" s="392">
        <f t="shared" si="588"/>
        <v>758</v>
      </c>
      <c r="FL387" s="384">
        <f t="shared" si="589"/>
        <v>412.76094614997487</v>
      </c>
      <c r="FM387" s="384">
        <f t="shared" si="589"/>
        <v>0</v>
      </c>
      <c r="FN387" s="405">
        <f t="shared" si="649"/>
        <v>0</v>
      </c>
      <c r="FO387" s="405">
        <f t="shared" si="649"/>
        <v>0</v>
      </c>
      <c r="FP387" s="405">
        <f t="shared" si="649"/>
        <v>0</v>
      </c>
      <c r="FQ387" s="405">
        <f t="shared" si="649"/>
        <v>0</v>
      </c>
      <c r="FR387" s="405">
        <f t="shared" si="649"/>
        <v>0</v>
      </c>
      <c r="FS387" s="405">
        <f t="shared" si="649"/>
        <v>0</v>
      </c>
      <c r="FT387" s="405">
        <f t="shared" si="649"/>
        <v>0</v>
      </c>
      <c r="FU387" s="405">
        <f t="shared" si="649"/>
        <v>0</v>
      </c>
      <c r="FV387" s="405">
        <f t="shared" si="649"/>
        <v>0</v>
      </c>
      <c r="FW387" s="397">
        <f t="shared" si="590"/>
        <v>-1082</v>
      </c>
      <c r="FX387" s="406">
        <f t="shared" si="591"/>
        <v>0</v>
      </c>
      <c r="FY387" s="331">
        <f t="shared" si="592"/>
        <v>0</v>
      </c>
      <c r="FZ387" s="382">
        <f t="shared" si="593"/>
        <v>0</v>
      </c>
      <c r="GA387" s="331">
        <f t="shared" si="594"/>
        <v>0</v>
      </c>
      <c r="GB387" s="407">
        <f t="shared" si="595"/>
        <v>0</v>
      </c>
      <c r="GC387" s="407">
        <f t="shared" si="596"/>
        <v>-4.2632564145606011E-14</v>
      </c>
      <c r="GD387" s="407">
        <f t="shared" si="597"/>
        <v>0</v>
      </c>
      <c r="GE387" s="407">
        <f t="shared" si="598"/>
        <v>0</v>
      </c>
      <c r="GF387" s="407">
        <f t="shared" si="599"/>
        <v>5.6843418860808015E-14</v>
      </c>
      <c r="GG387" s="407">
        <f t="shared" si="600"/>
        <v>0</v>
      </c>
      <c r="GH387" s="407">
        <f t="shared" si="601"/>
        <v>0</v>
      </c>
      <c r="GI387" s="407">
        <f t="shared" si="602"/>
        <v>0</v>
      </c>
      <c r="GJ387">
        <f t="shared" si="603"/>
        <v>0</v>
      </c>
      <c r="GK387" s="382">
        <f t="shared" si="604"/>
        <v>1.4210854715202004E-14</v>
      </c>
      <c r="GL387">
        <v>5</v>
      </c>
      <c r="GM387">
        <f t="shared" ref="GM387:GQ437" si="653">SUMIF(Y387,"&gt;0")</f>
        <v>0</v>
      </c>
      <c r="GN387">
        <f t="shared" si="653"/>
        <v>0</v>
      </c>
      <c r="GO387">
        <f t="shared" si="653"/>
        <v>775</v>
      </c>
      <c r="GP387">
        <f t="shared" si="653"/>
        <v>0</v>
      </c>
      <c r="GQ387">
        <f t="shared" si="653"/>
        <v>0</v>
      </c>
      <c r="GR387">
        <f t="shared" si="652"/>
        <v>454</v>
      </c>
      <c r="GS387">
        <f t="shared" si="652"/>
        <v>0</v>
      </c>
      <c r="GT387">
        <f t="shared" si="652"/>
        <v>0</v>
      </c>
      <c r="GU387">
        <f t="shared" si="652"/>
        <v>758</v>
      </c>
      <c r="GV387">
        <f t="shared" si="652"/>
        <v>0</v>
      </c>
    </row>
    <row r="388" spans="1:204" customFormat="1" x14ac:dyDescent="0.25">
      <c r="A388" s="378">
        <v>23010</v>
      </c>
      <c r="B388" s="32" t="s">
        <v>1087</v>
      </c>
      <c r="C388" t="s">
        <v>881</v>
      </c>
      <c r="D388">
        <v>5</v>
      </c>
      <c r="E388" s="379">
        <v>1586</v>
      </c>
      <c r="F388" s="379">
        <v>12906</v>
      </c>
      <c r="G388" s="379">
        <v>34</v>
      </c>
      <c r="H388" s="379">
        <v>0</v>
      </c>
      <c r="I388" s="379">
        <v>5608</v>
      </c>
      <c r="J388" s="379">
        <v>0</v>
      </c>
      <c r="K388" s="379">
        <v>250</v>
      </c>
      <c r="L388" s="379">
        <v>5613</v>
      </c>
      <c r="M388" s="380">
        <v>0</v>
      </c>
      <c r="N388" s="381">
        <f t="shared" ref="N388:N451" si="654">SUM(E388:M388)</f>
        <v>25997</v>
      </c>
      <c r="O388" s="379">
        <v>2075</v>
      </c>
      <c r="P388" s="379">
        <v>12890</v>
      </c>
      <c r="Q388" s="379">
        <v>42</v>
      </c>
      <c r="R388" s="379">
        <v>0</v>
      </c>
      <c r="S388" s="379">
        <v>6574</v>
      </c>
      <c r="T388" s="379">
        <v>0</v>
      </c>
      <c r="U388" s="379">
        <v>292</v>
      </c>
      <c r="V388" s="379">
        <v>6600</v>
      </c>
      <c r="W388" s="480">
        <f>(VLOOKUP(A388,'[1]floresta plant'!$A$4:$F$573,6,0))*1000</f>
        <v>0</v>
      </c>
      <c r="X388" s="24">
        <f t="shared" ref="X388:X451" si="655">SUM(O388:W388)</f>
        <v>28473</v>
      </c>
      <c r="Y388" s="53">
        <f t="shared" ref="Y388:Y419" si="656">Q388-G388</f>
        <v>8</v>
      </c>
      <c r="Z388" s="53">
        <f t="shared" ref="Z388:Z419" si="657">R388-H388</f>
        <v>0</v>
      </c>
      <c r="AA388" s="53">
        <f t="shared" ref="AA388:AA419" si="658">S388-I388</f>
        <v>966</v>
      </c>
      <c r="AB388" s="53">
        <f t="shared" si="618"/>
        <v>0</v>
      </c>
      <c r="AC388" s="53">
        <f t="shared" si="618"/>
        <v>42</v>
      </c>
      <c r="AD388" s="53">
        <f t="shared" si="618"/>
        <v>987</v>
      </c>
      <c r="AE388" s="53">
        <f t="shared" si="618"/>
        <v>0</v>
      </c>
      <c r="AF388" s="53">
        <f t="shared" ref="AF388:AF451" si="659">P388-F388</f>
        <v>-16</v>
      </c>
      <c r="AG388" s="53">
        <f t="shared" ref="AG388:AG451" si="660">O388-E388</f>
        <v>489</v>
      </c>
      <c r="AH388" s="53">
        <f t="shared" ref="AH388:AH451" si="661">AN388</f>
        <v>-2476</v>
      </c>
      <c r="AI388" s="53">
        <f t="shared" si="605"/>
        <v>2476</v>
      </c>
      <c r="AJ388" s="469">
        <v>0</v>
      </c>
      <c r="AK388" s="469">
        <v>0</v>
      </c>
      <c r="AL388" s="469">
        <v>0</v>
      </c>
      <c r="AM388" s="470">
        <f t="shared" ref="AM388:AM451" si="662">SUM(AJ388:AL388)</f>
        <v>0</v>
      </c>
      <c r="AN388" s="53">
        <f t="shared" ref="AN388:AN451" si="663">AM388-AI388</f>
        <v>-2476</v>
      </c>
      <c r="AO388" s="382">
        <f t="shared" ref="AO388:AO451" si="664">IF(AI388&gt;0,IF(AN388&gt;0,1,2),IF(AN388&gt;0,3,"na"))</f>
        <v>2</v>
      </c>
      <c r="AP388">
        <v>5</v>
      </c>
      <c r="AQ388" s="383">
        <f t="shared" ref="AQ388:AQ451" si="665">SUMIF(Y388:AG388,"&gt;0")</f>
        <v>2492</v>
      </c>
      <c r="AR388" s="383">
        <f t="shared" ref="AR388:AR451" si="666">SUMIF(Y388:AG388,"&lt;0")</f>
        <v>-16</v>
      </c>
      <c r="AS388" s="383">
        <f t="shared" ref="AS388:AS451" si="667">IF(Y388&gt;0,Y388,0)</f>
        <v>8</v>
      </c>
      <c r="AT388" s="383">
        <f t="shared" ref="AT388:AT451" si="668">-SUMIF(Z388:AG388,"&lt;0")</f>
        <v>16</v>
      </c>
      <c r="AU388" s="383">
        <f t="shared" ref="AU388:AU451" si="669">IF(AN388&lt;0,-AN388,0)</f>
        <v>2476</v>
      </c>
      <c r="AV388" s="383">
        <f t="shared" ref="AV388:AV451" si="670">IF(AS388/2&lt;AT388,1,0)</f>
        <v>1</v>
      </c>
      <c r="AW388" s="383">
        <f t="shared" ref="AW388:AW451" si="671">IF(AS388/2&lt;AU388,1,0)</f>
        <v>1</v>
      </c>
      <c r="AX388" s="383">
        <f t="shared" ref="AX388:AX451" si="672">IF(AS388&lt;(AT388+AU388),1,0)</f>
        <v>1</v>
      </c>
      <c r="AY388" s="383">
        <f t="shared" ref="AY388:AY451" si="673">IF(AX388=1,IF(AV388=1,IF(AW388=1,(1/2)*AS388,AS388-AU388),AT388),AT388)</f>
        <v>4</v>
      </c>
      <c r="AZ388">
        <f t="shared" ref="AZ388:AZ451" si="674">IF(AX388=1,IF(AW388=1,IF(AV388=1,AS388/2,AS388-AT388),AU388),AU388)</f>
        <v>4</v>
      </c>
      <c r="BA388">
        <f t="shared" ref="BA388:BA451" si="675">IF(AX388=1,0,(AS388-AT388-AU388))</f>
        <v>0</v>
      </c>
      <c r="BB388" s="383">
        <f t="shared" ref="BB388:BB451" si="676">AS388-SUM(AY388:BA388)</f>
        <v>0</v>
      </c>
      <c r="BC388" s="384">
        <f t="shared" si="648"/>
        <v>8</v>
      </c>
      <c r="BD388" s="384">
        <f t="shared" si="648"/>
        <v>0</v>
      </c>
      <c r="BE388" s="384">
        <f t="shared" si="648"/>
        <v>966</v>
      </c>
      <c r="BF388" s="384">
        <f t="shared" si="648"/>
        <v>0</v>
      </c>
      <c r="BG388" s="384">
        <f t="shared" si="648"/>
        <v>42</v>
      </c>
      <c r="BH388" s="384">
        <f t="shared" si="648"/>
        <v>987</v>
      </c>
      <c r="BI388" s="384">
        <f t="shared" si="648"/>
        <v>0</v>
      </c>
      <c r="BJ388" s="384">
        <f t="shared" si="648"/>
        <v>1</v>
      </c>
      <c r="BK388" s="384">
        <f t="shared" si="648"/>
        <v>489</v>
      </c>
      <c r="BL388" s="474">
        <f t="shared" ref="BL388:BL451" si="677">-AR388-AY388</f>
        <v>12</v>
      </c>
      <c r="BM388" s="409">
        <f t="shared" ref="BM388:BM451" si="678">AN388+AZ388</f>
        <v>-2472</v>
      </c>
      <c r="BN388" s="473">
        <f t="shared" ref="BN388:BN451" si="679">SUMIF(Z388:AG388,"&gt;0")</f>
        <v>2484</v>
      </c>
      <c r="BO388" s="387">
        <f t="shared" ref="BO388:BO451" si="680">IF(AO388=3,1,(BL388)/BN388)</f>
        <v>4.830917874396135E-3</v>
      </c>
      <c r="BP388" s="387">
        <f t="shared" ref="BP388:BP451" si="681">IF(AO388=2,(BM388*(-1))/(BN388),0)</f>
        <v>0.99516908212560384</v>
      </c>
      <c r="BQ388" s="388">
        <f t="shared" ref="BQ388:BQ451" si="682">1-BP388-BO388</f>
        <v>2.1684043449710089E-17</v>
      </c>
      <c r="BR388" s="389">
        <f t="shared" ref="BR388:BR451" si="683">IF(AO388=3,BL388-BN388,0)</f>
        <v>0</v>
      </c>
      <c r="BS388" s="390">
        <f t="shared" ref="BS388:BS451" si="684">Y388</f>
        <v>8</v>
      </c>
      <c r="BT388" s="391">
        <f t="shared" si="616"/>
        <v>0</v>
      </c>
      <c r="BU388" s="391">
        <f t="shared" si="616"/>
        <v>0</v>
      </c>
      <c r="BV388" s="391">
        <f t="shared" si="616"/>
        <v>0</v>
      </c>
      <c r="BW388" s="391">
        <f t="shared" si="616"/>
        <v>0</v>
      </c>
      <c r="BX388" s="391">
        <f t="shared" si="616"/>
        <v>0</v>
      </c>
      <c r="BY388" s="391">
        <f t="shared" si="616"/>
        <v>0</v>
      </c>
      <c r="BZ388" s="391">
        <f t="shared" si="616"/>
        <v>4</v>
      </c>
      <c r="CA388" s="391">
        <f t="shared" si="650"/>
        <v>0</v>
      </c>
      <c r="CB388" s="391">
        <f t="shared" ref="CB388:CC451" si="685">AZ388</f>
        <v>4</v>
      </c>
      <c r="CC388" s="391">
        <f t="shared" si="685"/>
        <v>0</v>
      </c>
      <c r="CD388" s="392">
        <f t="shared" ref="CD388:CD451" si="686">IF($CE388&gt;0,IF(Y388&gt;0,0,CE388*BO388*BC388),0)</f>
        <v>0</v>
      </c>
      <c r="CE388" s="393">
        <f t="shared" ref="CE388:CE451" si="687">Z388</f>
        <v>0</v>
      </c>
      <c r="CF388" s="392">
        <f t="shared" ref="CF388:CF419" si="688">IF($CE388&gt;0,IF(AA388&gt;0,0,$BO388*BE388*$CE388),0)</f>
        <v>0</v>
      </c>
      <c r="CG388" s="392">
        <f t="shared" ref="CG388:CG419" si="689">IF($CE388&gt;0,IF(AB388&gt;0,0,$BO388*BF388*$CE388),0)</f>
        <v>0</v>
      </c>
      <c r="CH388" s="392">
        <f t="shared" ref="CH388:CH419" si="690">IF($CE388&gt;0,IF(AC388&gt;0,0,$BO388*BG388*$CE388),0)</f>
        <v>0</v>
      </c>
      <c r="CI388" s="392">
        <f t="shared" si="619"/>
        <v>0</v>
      </c>
      <c r="CJ388" s="392">
        <f t="shared" si="619"/>
        <v>0</v>
      </c>
      <c r="CK388" s="392">
        <f t="shared" si="619"/>
        <v>0</v>
      </c>
      <c r="CL388" s="392">
        <f t="shared" si="619"/>
        <v>0</v>
      </c>
      <c r="CM388" s="392">
        <f t="shared" ref="CM388:CM451" si="691">IF($CE388&gt;0,BP388*CE388,0)</f>
        <v>0</v>
      </c>
      <c r="CN388" s="392">
        <f t="shared" ref="CN388:CN451" si="692">IF(CE388&gt;0,CE388*BQ388,0)</f>
        <v>0</v>
      </c>
      <c r="CO388" s="394">
        <f t="shared" ref="CO388:CP451" si="693">IF($CQ388&gt;0,IF(Y388&gt;0,0,$CQ388*BC388*$BO388),0)</f>
        <v>0</v>
      </c>
      <c r="CP388" s="394">
        <f t="shared" si="693"/>
        <v>0</v>
      </c>
      <c r="CQ388" s="395">
        <f t="shared" ref="CQ388:CQ451" si="694">AA388</f>
        <v>966</v>
      </c>
      <c r="CR388" s="394">
        <f t="shared" si="646"/>
        <v>0</v>
      </c>
      <c r="CS388" s="394">
        <f t="shared" si="646"/>
        <v>0</v>
      </c>
      <c r="CT388" s="394">
        <f t="shared" si="646"/>
        <v>0</v>
      </c>
      <c r="CU388" s="394">
        <f t="shared" si="644"/>
        <v>0</v>
      </c>
      <c r="CV388" s="394">
        <f t="shared" si="644"/>
        <v>4.6666666666666661</v>
      </c>
      <c r="CW388" s="394">
        <f t="shared" si="644"/>
        <v>0</v>
      </c>
      <c r="CX388" s="396">
        <f t="shared" ref="CX388:CY451" si="695">IF($CQ388&gt;0,$CQ388*BP388,0)</f>
        <v>961.33333333333326</v>
      </c>
      <c r="CY388" s="396">
        <f t="shared" si="695"/>
        <v>2.0946785972419946E-14</v>
      </c>
      <c r="CZ388" s="397">
        <f t="shared" ref="CZ388:DB451" si="696">IF($DC388&gt;0,IF(Y388&gt;0,0,$DC388*BC388*$BO388),0)</f>
        <v>0</v>
      </c>
      <c r="DA388" s="397">
        <f t="shared" si="696"/>
        <v>0</v>
      </c>
      <c r="DB388" s="397">
        <f t="shared" si="696"/>
        <v>0</v>
      </c>
      <c r="DC388" s="397">
        <f t="shared" ref="DC388:DC451" si="697">AB388</f>
        <v>0</v>
      </c>
      <c r="DD388" s="397">
        <f t="shared" si="642"/>
        <v>0</v>
      </c>
      <c r="DE388" s="397">
        <f t="shared" si="642"/>
        <v>0</v>
      </c>
      <c r="DF388" s="397">
        <f t="shared" si="642"/>
        <v>0</v>
      </c>
      <c r="DG388" s="397">
        <f t="shared" si="642"/>
        <v>0</v>
      </c>
      <c r="DH388" s="397">
        <f t="shared" si="642"/>
        <v>0</v>
      </c>
      <c r="DI388" s="398">
        <f t="shared" ref="DI388:DJ451" si="698">IF($DC388&gt;0,$DC388*BP388,0)</f>
        <v>0</v>
      </c>
      <c r="DJ388" s="398">
        <f t="shared" si="698"/>
        <v>0</v>
      </c>
      <c r="DK388" s="399">
        <f t="shared" ref="DK388:DN451" si="699">IF($DO388&gt;0,IF(Y388&gt;0,0,$DO388*$BO388*BC388),0)</f>
        <v>0</v>
      </c>
      <c r="DL388" s="399">
        <f t="shared" si="699"/>
        <v>0</v>
      </c>
      <c r="DM388" s="399">
        <f t="shared" si="699"/>
        <v>0</v>
      </c>
      <c r="DN388" s="399">
        <f t="shared" si="699"/>
        <v>0</v>
      </c>
      <c r="DO388" s="399">
        <f t="shared" ref="DO388:DO451" si="700">AC388</f>
        <v>42</v>
      </c>
      <c r="DP388" s="399">
        <f t="shared" ref="DP388:DS451" si="701">IF($DO388&gt;0,IF(AD388&gt;0,0,$DO388*$BO388*BH388),0)</f>
        <v>0</v>
      </c>
      <c r="DQ388" s="399">
        <f t="shared" si="701"/>
        <v>0</v>
      </c>
      <c r="DR388" s="399">
        <f t="shared" si="701"/>
        <v>0.20289855072463767</v>
      </c>
      <c r="DS388" s="399">
        <f t="shared" si="701"/>
        <v>0</v>
      </c>
      <c r="DT388" s="400">
        <f t="shared" ref="DT388:DU451" si="702">IF($DO388&gt;0,$DO388*BP388,0)</f>
        <v>41.79710144927536</v>
      </c>
      <c r="DU388" s="400">
        <f t="shared" si="702"/>
        <v>9.1072982488782372E-16</v>
      </c>
      <c r="DV388" s="386">
        <f t="shared" si="643"/>
        <v>0</v>
      </c>
      <c r="DW388" s="386">
        <f t="shared" si="643"/>
        <v>0</v>
      </c>
      <c r="DX388" s="386">
        <f t="shared" si="643"/>
        <v>0</v>
      </c>
      <c r="DY388" s="386">
        <f t="shared" si="643"/>
        <v>0</v>
      </c>
      <c r="DZ388" s="386">
        <f t="shared" si="643"/>
        <v>0</v>
      </c>
      <c r="EA388" s="401">
        <f t="shared" ref="EA388:EA451" si="703">AD388</f>
        <v>987</v>
      </c>
      <c r="EB388" s="386">
        <f t="shared" ref="EB388:ED451" si="704">IF($EA388&gt;0,IF(AE388&gt;0,0,$EA388*$BO388*BI388),0)</f>
        <v>0</v>
      </c>
      <c r="EC388" s="386">
        <f t="shared" si="704"/>
        <v>4.7681159420289854</v>
      </c>
      <c r="ED388" s="386">
        <f t="shared" si="704"/>
        <v>0</v>
      </c>
      <c r="EE388" s="385">
        <f t="shared" ref="EE388:EF451" si="705">IF($EA388&gt;0,$EA388*BP388,0)</f>
        <v>982.231884057971</v>
      </c>
      <c r="EF388" s="385">
        <f t="shared" si="705"/>
        <v>2.1402150884863858E-14</v>
      </c>
      <c r="EG388" s="402">
        <f t="shared" si="647"/>
        <v>0</v>
      </c>
      <c r="EH388" s="402">
        <f t="shared" si="647"/>
        <v>0</v>
      </c>
      <c r="EI388" s="402">
        <f t="shared" si="647"/>
        <v>0</v>
      </c>
      <c r="EJ388" s="402">
        <f t="shared" si="645"/>
        <v>0</v>
      </c>
      <c r="EK388" s="402">
        <f t="shared" si="645"/>
        <v>0</v>
      </c>
      <c r="EL388" s="402">
        <f t="shared" si="645"/>
        <v>0</v>
      </c>
      <c r="EM388" s="402">
        <f t="shared" ref="EM388:EM451" si="706">AE388</f>
        <v>0</v>
      </c>
      <c r="EN388" s="402">
        <f t="shared" ref="EN388:EO451" si="707">IF($EM388&gt;0,IF(AF388&gt;0,0,$EM388*BJ388*$BO388),0)</f>
        <v>0</v>
      </c>
      <c r="EO388" s="402">
        <f t="shared" si="707"/>
        <v>0</v>
      </c>
      <c r="EP388" s="402">
        <f t="shared" ref="EP388:EP451" si="708">IF($EM388&gt;0,EM388*BP388,0)</f>
        <v>0</v>
      </c>
      <c r="EQ388" s="402">
        <f t="shared" ref="EQ388:EQ451" si="709">IF($EM388&gt;0,EM388*BQ388,0)</f>
        <v>0</v>
      </c>
      <c r="ER388" s="394">
        <f t="shared" ref="ER388:ER419" si="710">IF($EY388&gt;0,IF(Y388&gt;0,0,$EY388*$BO388*BC388),0)</f>
        <v>0</v>
      </c>
      <c r="ES388" s="394">
        <f t="shared" ref="ES388:ES419" si="711">IF($EY388&gt;0,IF(Z388&gt;0,0,$EY388*$BO388*BD388),0)</f>
        <v>0</v>
      </c>
      <c r="ET388" s="394">
        <f t="shared" ref="ET388:ET419" si="712">IF($EY388&gt;0,IF(AA388&gt;0,0,$EY388*$BO388*BE388),0)</f>
        <v>0</v>
      </c>
      <c r="EU388" s="394">
        <f t="shared" si="620"/>
        <v>0</v>
      </c>
      <c r="EV388" s="394">
        <f t="shared" si="620"/>
        <v>0</v>
      </c>
      <c r="EW388" s="394">
        <f t="shared" si="620"/>
        <v>0</v>
      </c>
      <c r="EX388" s="394">
        <f t="shared" si="620"/>
        <v>0</v>
      </c>
      <c r="EY388" s="403">
        <f t="shared" ref="EY388:EY451" si="713">AF388</f>
        <v>-16</v>
      </c>
      <c r="EZ388" s="394">
        <f t="shared" ref="EZ388:EZ451" si="714">IF($EY388&gt;0,IF(AG388&gt;0,0,$EY388*$BO388*BK388),0)</f>
        <v>0</v>
      </c>
      <c r="FA388" s="396">
        <f t="shared" ref="FA388:FB451" si="715">IF($EY388&gt;0,$EY388*BP388,0)</f>
        <v>0</v>
      </c>
      <c r="FB388" s="396">
        <f t="shared" si="715"/>
        <v>0</v>
      </c>
      <c r="FC388" s="404">
        <f t="shared" si="617"/>
        <v>0</v>
      </c>
      <c r="FD388" s="404">
        <f t="shared" si="617"/>
        <v>0</v>
      </c>
      <c r="FE388" s="404">
        <f t="shared" si="617"/>
        <v>0</v>
      </c>
      <c r="FF388" s="404">
        <f t="shared" si="617"/>
        <v>0</v>
      </c>
      <c r="FG388" s="404">
        <f t="shared" si="617"/>
        <v>0</v>
      </c>
      <c r="FH388" s="404">
        <f t="shared" si="617"/>
        <v>0</v>
      </c>
      <c r="FI388" s="404">
        <f t="shared" si="617"/>
        <v>0</v>
      </c>
      <c r="FJ388" s="404">
        <f t="shared" si="651"/>
        <v>2.36231884057971</v>
      </c>
      <c r="FK388" s="392">
        <f t="shared" ref="FK388:FK451" si="716">AG388</f>
        <v>489</v>
      </c>
      <c r="FL388" s="384">
        <f t="shared" ref="FL388:FM451" si="717">IF($FK388&gt;0,$FK388*BP388,0)</f>
        <v>486.63768115942025</v>
      </c>
      <c r="FM388" s="384">
        <f t="shared" si="717"/>
        <v>1.0603497246908233E-14</v>
      </c>
      <c r="FN388" s="405">
        <f t="shared" si="649"/>
        <v>0</v>
      </c>
      <c r="FO388" s="405">
        <f t="shared" si="649"/>
        <v>0</v>
      </c>
      <c r="FP388" s="405">
        <f t="shared" si="649"/>
        <v>0</v>
      </c>
      <c r="FQ388" s="405">
        <f t="shared" si="649"/>
        <v>0</v>
      </c>
      <c r="FR388" s="405">
        <f t="shared" si="649"/>
        <v>0</v>
      </c>
      <c r="FS388" s="405">
        <f t="shared" si="649"/>
        <v>0</v>
      </c>
      <c r="FT388" s="405">
        <f t="shared" si="649"/>
        <v>0</v>
      </c>
      <c r="FU388" s="405">
        <f t="shared" si="649"/>
        <v>0</v>
      </c>
      <c r="FV388" s="405">
        <f t="shared" si="649"/>
        <v>0</v>
      </c>
      <c r="FW388" s="397">
        <f t="shared" ref="FW388:FW451" si="718">AN388</f>
        <v>-2476</v>
      </c>
      <c r="FX388" s="406">
        <f t="shared" ref="FX388:FX451" si="719">IF(FW388&gt;0,FW388-SUM(FN388:FV388),0)</f>
        <v>0</v>
      </c>
      <c r="FY388" s="331">
        <f t="shared" ref="FY388:FY451" si="720">FX388+FM388+FB388+EF388+DU388+DJ388+CY388++CN388+CC388</f>
        <v>5.386316392907986E-14</v>
      </c>
      <c r="FZ388" s="382">
        <f t="shared" ref="FZ388:FZ451" si="721">AM388-FY388</f>
        <v>-5.386316392907986E-14</v>
      </c>
      <c r="GA388" s="331">
        <f t="shared" ref="GA388:GA451" si="722">IF(BS388&gt;0,BS388-SUM(BT388:CC388),0)</f>
        <v>0</v>
      </c>
      <c r="GB388" s="407">
        <f t="shared" ref="GB388:GB451" si="723">IF(CE388&gt;0,CE388-SUM(CF388:CN388)-CD388,0)</f>
        <v>0</v>
      </c>
      <c r="GC388" s="407">
        <f t="shared" ref="GC388:GC451" si="724">IF(CQ388&gt;0,CQ388-SUM(CR388:CY388)-CP388-CO388,0)</f>
        <v>1.1368683772161603E-13</v>
      </c>
      <c r="GD388" s="407">
        <f t="shared" ref="GD388:GD451" si="725">IF(DC388&gt;0,DC388-SUM(DD388:DJ388)-DB388-DA388-CZ388,0)</f>
        <v>0</v>
      </c>
      <c r="GE388" s="407">
        <f t="shared" ref="GE388:GE451" si="726">IF(DO388&gt;0,DO388-SUM(DP388:DU388)-DN388-DM388-DL388-DK388,0)</f>
        <v>0</v>
      </c>
      <c r="GF388" s="407">
        <f t="shared" ref="GF388:GF451" si="727">IF(EA388&gt;0,EA388-SUM(EB388:EF388)-SUM(DV388:DZ388),0)</f>
        <v>0</v>
      </c>
      <c r="GG388" s="407">
        <f t="shared" ref="GG388:GG451" si="728">IF(EM388&gt;0,EM388-SUM(EN388:EQ388)-SUM(EG388:EL388),0)</f>
        <v>0</v>
      </c>
      <c r="GH388" s="407">
        <f t="shared" ref="GH388:GH451" si="729">IF(EY388&gt;0,EY388-EZ388-FA388-FB388-SUM(ER388:EX388),0)</f>
        <v>0</v>
      </c>
      <c r="GI388" s="407">
        <f t="shared" ref="GI388:GI451" si="730">IF(FK388&gt;0,FK388-SUM(FC388:FJ388)-FL388-FM388,0)</f>
        <v>4.6239921613899782E-14</v>
      </c>
      <c r="GJ388">
        <f t="shared" ref="GJ388:GJ451" si="731">IF(AN388&lt;0,FL388+FA388+EE388+EP388+DT388+DI388+CX388+CM388+CB388+AN388,0)</f>
        <v>0</v>
      </c>
      <c r="GK388" s="382">
        <f t="shared" ref="GK388:GK451" si="732">SUM(GA388:GJ388)</f>
        <v>1.5992675933551581E-13</v>
      </c>
      <c r="GL388">
        <v>5</v>
      </c>
      <c r="GM388">
        <f t="shared" si="653"/>
        <v>8</v>
      </c>
      <c r="GN388">
        <f t="shared" si="653"/>
        <v>0</v>
      </c>
      <c r="GO388">
        <f t="shared" si="653"/>
        <v>966</v>
      </c>
      <c r="GP388">
        <f t="shared" si="653"/>
        <v>0</v>
      </c>
      <c r="GQ388">
        <f t="shared" si="653"/>
        <v>42</v>
      </c>
      <c r="GR388">
        <f t="shared" si="652"/>
        <v>987</v>
      </c>
      <c r="GS388">
        <f t="shared" si="652"/>
        <v>0</v>
      </c>
      <c r="GT388">
        <f t="shared" si="652"/>
        <v>0</v>
      </c>
      <c r="GU388">
        <f t="shared" si="652"/>
        <v>489</v>
      </c>
      <c r="GV388">
        <f t="shared" si="652"/>
        <v>0</v>
      </c>
    </row>
    <row r="389" spans="1:204" customFormat="1" x14ac:dyDescent="0.25">
      <c r="A389" s="378">
        <v>23011</v>
      </c>
      <c r="B389" s="32" t="s">
        <v>1088</v>
      </c>
      <c r="C389" t="s">
        <v>881</v>
      </c>
      <c r="D389">
        <v>5</v>
      </c>
      <c r="E389" s="379">
        <v>460</v>
      </c>
      <c r="F389" s="379">
        <v>2577</v>
      </c>
      <c r="G389" s="379">
        <v>160</v>
      </c>
      <c r="H389" s="379">
        <v>0</v>
      </c>
      <c r="I389" s="379">
        <v>5816</v>
      </c>
      <c r="J389" s="379">
        <v>0</v>
      </c>
      <c r="K389" s="379">
        <v>0</v>
      </c>
      <c r="L389" s="379">
        <v>5288</v>
      </c>
      <c r="M389" s="380">
        <v>0</v>
      </c>
      <c r="N389" s="381">
        <f t="shared" si="654"/>
        <v>14301</v>
      </c>
      <c r="O389" s="379">
        <v>723</v>
      </c>
      <c r="P389" s="379">
        <v>2469</v>
      </c>
      <c r="Q389" s="379">
        <v>162</v>
      </c>
      <c r="R389" s="379">
        <v>0</v>
      </c>
      <c r="S389" s="379">
        <v>6977</v>
      </c>
      <c r="T389" s="379">
        <v>0</v>
      </c>
      <c r="U389" s="379">
        <v>0</v>
      </c>
      <c r="V389" s="379">
        <v>7462</v>
      </c>
      <c r="W389" s="480">
        <f>(VLOOKUP(A389,'[1]floresta plant'!$A$4:$F$573,6,0))*1000</f>
        <v>0</v>
      </c>
      <c r="X389" s="24">
        <f t="shared" si="655"/>
        <v>17793</v>
      </c>
      <c r="Y389" s="53">
        <f t="shared" si="656"/>
        <v>2</v>
      </c>
      <c r="Z389" s="53">
        <f t="shared" si="657"/>
        <v>0</v>
      </c>
      <c r="AA389" s="53">
        <f t="shared" si="658"/>
        <v>1161</v>
      </c>
      <c r="AB389" s="53">
        <f t="shared" si="618"/>
        <v>0</v>
      </c>
      <c r="AC389" s="53">
        <f t="shared" si="618"/>
        <v>0</v>
      </c>
      <c r="AD389" s="53">
        <f t="shared" si="618"/>
        <v>2174</v>
      </c>
      <c r="AE389" s="53">
        <f t="shared" si="618"/>
        <v>0</v>
      </c>
      <c r="AF389" s="53">
        <f t="shared" si="659"/>
        <v>-108</v>
      </c>
      <c r="AG389" s="53">
        <f t="shared" si="660"/>
        <v>263</v>
      </c>
      <c r="AH389" s="53">
        <f t="shared" si="661"/>
        <v>-3492</v>
      </c>
      <c r="AI389" s="53">
        <f t="shared" ref="AI389:AI452" si="733">X389-N389</f>
        <v>3492</v>
      </c>
      <c r="AJ389" s="469">
        <v>0</v>
      </c>
      <c r="AK389" s="469">
        <v>0</v>
      </c>
      <c r="AL389" s="469">
        <v>0</v>
      </c>
      <c r="AM389" s="470">
        <f t="shared" si="662"/>
        <v>0</v>
      </c>
      <c r="AN389" s="53">
        <f t="shared" si="663"/>
        <v>-3492</v>
      </c>
      <c r="AO389" s="382">
        <f t="shared" si="664"/>
        <v>2</v>
      </c>
      <c r="AP389">
        <v>5</v>
      </c>
      <c r="AQ389" s="383">
        <f t="shared" si="665"/>
        <v>3600</v>
      </c>
      <c r="AR389" s="383">
        <f t="shared" si="666"/>
        <v>-108</v>
      </c>
      <c r="AS389" s="383">
        <f t="shared" si="667"/>
        <v>2</v>
      </c>
      <c r="AT389" s="383">
        <f t="shared" si="668"/>
        <v>108</v>
      </c>
      <c r="AU389" s="383">
        <f t="shared" si="669"/>
        <v>3492</v>
      </c>
      <c r="AV389" s="383">
        <f t="shared" si="670"/>
        <v>1</v>
      </c>
      <c r="AW389" s="383">
        <f t="shared" si="671"/>
        <v>1</v>
      </c>
      <c r="AX389" s="383">
        <f t="shared" si="672"/>
        <v>1</v>
      </c>
      <c r="AY389" s="383">
        <f t="shared" si="673"/>
        <v>1</v>
      </c>
      <c r="AZ389">
        <f t="shared" si="674"/>
        <v>1</v>
      </c>
      <c r="BA389">
        <f t="shared" si="675"/>
        <v>0</v>
      </c>
      <c r="BB389" s="383">
        <f t="shared" si="676"/>
        <v>0</v>
      </c>
      <c r="BC389" s="384">
        <f t="shared" si="648"/>
        <v>2</v>
      </c>
      <c r="BD389" s="384">
        <f t="shared" si="648"/>
        <v>0</v>
      </c>
      <c r="BE389" s="384">
        <f t="shared" si="648"/>
        <v>1161</v>
      </c>
      <c r="BF389" s="384">
        <f t="shared" si="648"/>
        <v>0</v>
      </c>
      <c r="BG389" s="384">
        <f t="shared" si="648"/>
        <v>0</v>
      </c>
      <c r="BH389" s="384">
        <f t="shared" si="648"/>
        <v>2174</v>
      </c>
      <c r="BI389" s="384">
        <f t="shared" si="648"/>
        <v>0</v>
      </c>
      <c r="BJ389" s="384">
        <f t="shared" si="648"/>
        <v>1</v>
      </c>
      <c r="BK389" s="384">
        <f t="shared" si="648"/>
        <v>263</v>
      </c>
      <c r="BL389" s="474">
        <f t="shared" si="677"/>
        <v>107</v>
      </c>
      <c r="BM389" s="409">
        <f t="shared" si="678"/>
        <v>-3491</v>
      </c>
      <c r="BN389" s="473">
        <f t="shared" si="679"/>
        <v>3598</v>
      </c>
      <c r="BO389" s="387">
        <f t="shared" si="680"/>
        <v>2.9738743746525846E-2</v>
      </c>
      <c r="BP389" s="387">
        <f t="shared" si="681"/>
        <v>0.97026125625347415</v>
      </c>
      <c r="BQ389" s="388">
        <f t="shared" si="682"/>
        <v>0</v>
      </c>
      <c r="BR389" s="389">
        <f t="shared" si="683"/>
        <v>0</v>
      </c>
      <c r="BS389" s="390">
        <f t="shared" si="684"/>
        <v>2</v>
      </c>
      <c r="BT389" s="391">
        <f t="shared" si="616"/>
        <v>0</v>
      </c>
      <c r="BU389" s="391">
        <f t="shared" si="616"/>
        <v>0</v>
      </c>
      <c r="BV389" s="391">
        <f t="shared" si="616"/>
        <v>0</v>
      </c>
      <c r="BW389" s="391">
        <f t="shared" si="616"/>
        <v>0</v>
      </c>
      <c r="BX389" s="391">
        <f t="shared" si="616"/>
        <v>0</v>
      </c>
      <c r="BY389" s="391">
        <f t="shared" si="616"/>
        <v>0</v>
      </c>
      <c r="BZ389" s="391">
        <f t="shared" si="616"/>
        <v>1</v>
      </c>
      <c r="CA389" s="391">
        <f t="shared" si="650"/>
        <v>0</v>
      </c>
      <c r="CB389" s="391">
        <f t="shared" si="685"/>
        <v>1</v>
      </c>
      <c r="CC389" s="391">
        <f t="shared" si="685"/>
        <v>0</v>
      </c>
      <c r="CD389" s="392">
        <f t="shared" si="686"/>
        <v>0</v>
      </c>
      <c r="CE389" s="393">
        <f t="shared" si="687"/>
        <v>0</v>
      </c>
      <c r="CF389" s="392">
        <f t="shared" si="688"/>
        <v>0</v>
      </c>
      <c r="CG389" s="392">
        <f t="shared" si="689"/>
        <v>0</v>
      </c>
      <c r="CH389" s="392">
        <f t="shared" si="690"/>
        <v>0</v>
      </c>
      <c r="CI389" s="392">
        <f t="shared" si="619"/>
        <v>0</v>
      </c>
      <c r="CJ389" s="392">
        <f t="shared" si="619"/>
        <v>0</v>
      </c>
      <c r="CK389" s="392">
        <f t="shared" si="619"/>
        <v>0</v>
      </c>
      <c r="CL389" s="392">
        <f t="shared" si="619"/>
        <v>0</v>
      </c>
      <c r="CM389" s="392">
        <f t="shared" si="691"/>
        <v>0</v>
      </c>
      <c r="CN389" s="392">
        <f t="shared" si="692"/>
        <v>0</v>
      </c>
      <c r="CO389" s="394">
        <f t="shared" si="693"/>
        <v>0</v>
      </c>
      <c r="CP389" s="394">
        <f t="shared" si="693"/>
        <v>0</v>
      </c>
      <c r="CQ389" s="395">
        <f t="shared" si="694"/>
        <v>1161</v>
      </c>
      <c r="CR389" s="394">
        <f t="shared" si="646"/>
        <v>0</v>
      </c>
      <c r="CS389" s="394">
        <f t="shared" si="646"/>
        <v>0</v>
      </c>
      <c r="CT389" s="394">
        <f t="shared" si="646"/>
        <v>0</v>
      </c>
      <c r="CU389" s="394">
        <f t="shared" si="644"/>
        <v>0</v>
      </c>
      <c r="CV389" s="394">
        <f t="shared" si="644"/>
        <v>34.526681489716509</v>
      </c>
      <c r="CW389" s="394">
        <f t="shared" si="644"/>
        <v>0</v>
      </c>
      <c r="CX389" s="396">
        <f t="shared" si="695"/>
        <v>1126.4733185102834</v>
      </c>
      <c r="CY389" s="396">
        <f t="shared" si="695"/>
        <v>0</v>
      </c>
      <c r="CZ389" s="397">
        <f t="shared" si="696"/>
        <v>0</v>
      </c>
      <c r="DA389" s="397">
        <f t="shared" si="696"/>
        <v>0</v>
      </c>
      <c r="DB389" s="397">
        <f t="shared" si="696"/>
        <v>0</v>
      </c>
      <c r="DC389" s="397">
        <f t="shared" si="697"/>
        <v>0</v>
      </c>
      <c r="DD389" s="397">
        <f t="shared" si="642"/>
        <v>0</v>
      </c>
      <c r="DE389" s="397">
        <f t="shared" si="642"/>
        <v>0</v>
      </c>
      <c r="DF389" s="397">
        <f t="shared" si="642"/>
        <v>0</v>
      </c>
      <c r="DG389" s="397">
        <f t="shared" si="642"/>
        <v>0</v>
      </c>
      <c r="DH389" s="397">
        <f t="shared" si="642"/>
        <v>0</v>
      </c>
      <c r="DI389" s="398">
        <f t="shared" si="698"/>
        <v>0</v>
      </c>
      <c r="DJ389" s="398">
        <f t="shared" si="698"/>
        <v>0</v>
      </c>
      <c r="DK389" s="399">
        <f t="shared" si="699"/>
        <v>0</v>
      </c>
      <c r="DL389" s="399">
        <f t="shared" si="699"/>
        <v>0</v>
      </c>
      <c r="DM389" s="399">
        <f t="shared" si="699"/>
        <v>0</v>
      </c>
      <c r="DN389" s="399">
        <f t="shared" si="699"/>
        <v>0</v>
      </c>
      <c r="DO389" s="399">
        <f t="shared" si="700"/>
        <v>0</v>
      </c>
      <c r="DP389" s="399">
        <f t="shared" si="701"/>
        <v>0</v>
      </c>
      <c r="DQ389" s="399">
        <f t="shared" si="701"/>
        <v>0</v>
      </c>
      <c r="DR389" s="399">
        <f t="shared" si="701"/>
        <v>0</v>
      </c>
      <c r="DS389" s="399">
        <f t="shared" si="701"/>
        <v>0</v>
      </c>
      <c r="DT389" s="400">
        <f t="shared" si="702"/>
        <v>0</v>
      </c>
      <c r="DU389" s="400">
        <f t="shared" si="702"/>
        <v>0</v>
      </c>
      <c r="DV389" s="386">
        <f t="shared" si="643"/>
        <v>0</v>
      </c>
      <c r="DW389" s="386">
        <f t="shared" si="643"/>
        <v>0</v>
      </c>
      <c r="DX389" s="386">
        <f t="shared" si="643"/>
        <v>0</v>
      </c>
      <c r="DY389" s="386">
        <f t="shared" si="643"/>
        <v>0</v>
      </c>
      <c r="DZ389" s="386">
        <f t="shared" si="643"/>
        <v>0</v>
      </c>
      <c r="EA389" s="401">
        <f t="shared" si="703"/>
        <v>2174</v>
      </c>
      <c r="EB389" s="386">
        <f t="shared" si="704"/>
        <v>0</v>
      </c>
      <c r="EC389" s="386">
        <f t="shared" si="704"/>
        <v>64.652028904947187</v>
      </c>
      <c r="ED389" s="386">
        <f t="shared" si="704"/>
        <v>0</v>
      </c>
      <c r="EE389" s="385">
        <f t="shared" si="705"/>
        <v>2109.3479710950528</v>
      </c>
      <c r="EF389" s="385">
        <f t="shared" si="705"/>
        <v>0</v>
      </c>
      <c r="EG389" s="402">
        <f t="shared" si="647"/>
        <v>0</v>
      </c>
      <c r="EH389" s="402">
        <f t="shared" si="647"/>
        <v>0</v>
      </c>
      <c r="EI389" s="402">
        <f t="shared" si="647"/>
        <v>0</v>
      </c>
      <c r="EJ389" s="402">
        <f t="shared" si="645"/>
        <v>0</v>
      </c>
      <c r="EK389" s="402">
        <f t="shared" si="645"/>
        <v>0</v>
      </c>
      <c r="EL389" s="402">
        <f t="shared" si="645"/>
        <v>0</v>
      </c>
      <c r="EM389" s="402">
        <f t="shared" si="706"/>
        <v>0</v>
      </c>
      <c r="EN389" s="402">
        <f t="shared" si="707"/>
        <v>0</v>
      </c>
      <c r="EO389" s="402">
        <f t="shared" si="707"/>
        <v>0</v>
      </c>
      <c r="EP389" s="402">
        <f t="shared" si="708"/>
        <v>0</v>
      </c>
      <c r="EQ389" s="402">
        <f t="shared" si="709"/>
        <v>0</v>
      </c>
      <c r="ER389" s="394">
        <f t="shared" si="710"/>
        <v>0</v>
      </c>
      <c r="ES389" s="394">
        <f t="shared" si="711"/>
        <v>0</v>
      </c>
      <c r="ET389" s="394">
        <f t="shared" si="712"/>
        <v>0</v>
      </c>
      <c r="EU389" s="394">
        <f t="shared" si="620"/>
        <v>0</v>
      </c>
      <c r="EV389" s="394">
        <f t="shared" si="620"/>
        <v>0</v>
      </c>
      <c r="EW389" s="394">
        <f t="shared" si="620"/>
        <v>0</v>
      </c>
      <c r="EX389" s="394">
        <f t="shared" si="620"/>
        <v>0</v>
      </c>
      <c r="EY389" s="403">
        <f t="shared" si="713"/>
        <v>-108</v>
      </c>
      <c r="EZ389" s="394">
        <f t="shared" si="714"/>
        <v>0</v>
      </c>
      <c r="FA389" s="396">
        <f t="shared" si="715"/>
        <v>0</v>
      </c>
      <c r="FB389" s="396">
        <f t="shared" si="715"/>
        <v>0</v>
      </c>
      <c r="FC389" s="404">
        <f t="shared" si="617"/>
        <v>0</v>
      </c>
      <c r="FD389" s="404">
        <f t="shared" si="617"/>
        <v>0</v>
      </c>
      <c r="FE389" s="404">
        <f t="shared" si="617"/>
        <v>0</v>
      </c>
      <c r="FF389" s="404">
        <f t="shared" si="617"/>
        <v>0</v>
      </c>
      <c r="FG389" s="404">
        <f t="shared" si="617"/>
        <v>0</v>
      </c>
      <c r="FH389" s="404">
        <f t="shared" si="617"/>
        <v>0</v>
      </c>
      <c r="FI389" s="404">
        <f t="shared" si="617"/>
        <v>0</v>
      </c>
      <c r="FJ389" s="404">
        <f t="shared" si="651"/>
        <v>7.8212896053362977</v>
      </c>
      <c r="FK389" s="392">
        <f t="shared" si="716"/>
        <v>263</v>
      </c>
      <c r="FL389" s="384">
        <f t="shared" si="717"/>
        <v>255.17871039466371</v>
      </c>
      <c r="FM389" s="384">
        <f t="shared" si="717"/>
        <v>0</v>
      </c>
      <c r="FN389" s="405">
        <f t="shared" si="649"/>
        <v>0</v>
      </c>
      <c r="FO389" s="405">
        <f t="shared" si="649"/>
        <v>0</v>
      </c>
      <c r="FP389" s="405">
        <f t="shared" si="649"/>
        <v>0</v>
      </c>
      <c r="FQ389" s="405">
        <f t="shared" si="649"/>
        <v>0</v>
      </c>
      <c r="FR389" s="405">
        <f t="shared" si="649"/>
        <v>0</v>
      </c>
      <c r="FS389" s="405">
        <f t="shared" si="649"/>
        <v>0</v>
      </c>
      <c r="FT389" s="405">
        <f t="shared" si="649"/>
        <v>0</v>
      </c>
      <c r="FU389" s="405">
        <f t="shared" si="649"/>
        <v>0</v>
      </c>
      <c r="FV389" s="405">
        <f t="shared" si="649"/>
        <v>0</v>
      </c>
      <c r="FW389" s="397">
        <f t="shared" si="718"/>
        <v>-3492</v>
      </c>
      <c r="FX389" s="406">
        <f t="shared" si="719"/>
        <v>0</v>
      </c>
      <c r="FY389" s="331">
        <f t="shared" si="720"/>
        <v>0</v>
      </c>
      <c r="FZ389" s="382">
        <f t="shared" si="721"/>
        <v>0</v>
      </c>
      <c r="GA389" s="331">
        <f t="shared" si="722"/>
        <v>0</v>
      </c>
      <c r="GB389" s="407">
        <f t="shared" si="723"/>
        <v>0</v>
      </c>
      <c r="GC389" s="407">
        <f t="shared" si="724"/>
        <v>0</v>
      </c>
      <c r="GD389" s="407">
        <f t="shared" si="725"/>
        <v>0</v>
      </c>
      <c r="GE389" s="407">
        <f t="shared" si="726"/>
        <v>0</v>
      </c>
      <c r="GF389" s="407">
        <f t="shared" si="727"/>
        <v>0</v>
      </c>
      <c r="GG389" s="407">
        <f t="shared" si="728"/>
        <v>0</v>
      </c>
      <c r="GH389" s="407">
        <f t="shared" si="729"/>
        <v>0</v>
      </c>
      <c r="GI389" s="407">
        <f t="shared" si="730"/>
        <v>0</v>
      </c>
      <c r="GJ389">
        <f t="shared" si="731"/>
        <v>0</v>
      </c>
      <c r="GK389" s="382">
        <f t="shared" si="732"/>
        <v>0</v>
      </c>
      <c r="GL389">
        <v>5</v>
      </c>
      <c r="GM389">
        <f t="shared" si="653"/>
        <v>2</v>
      </c>
      <c r="GN389">
        <f t="shared" si="653"/>
        <v>0</v>
      </c>
      <c r="GO389">
        <f t="shared" si="653"/>
        <v>1161</v>
      </c>
      <c r="GP389">
        <f t="shared" si="653"/>
        <v>0</v>
      </c>
      <c r="GQ389">
        <f t="shared" si="653"/>
        <v>0</v>
      </c>
      <c r="GR389">
        <f t="shared" si="652"/>
        <v>2174</v>
      </c>
      <c r="GS389">
        <f t="shared" si="652"/>
        <v>0</v>
      </c>
      <c r="GT389">
        <f t="shared" si="652"/>
        <v>0</v>
      </c>
      <c r="GU389">
        <f t="shared" si="652"/>
        <v>263</v>
      </c>
      <c r="GV389">
        <f t="shared" si="652"/>
        <v>0</v>
      </c>
    </row>
    <row r="390" spans="1:204" customFormat="1" x14ac:dyDescent="0.25">
      <c r="A390" s="378">
        <v>23012</v>
      </c>
      <c r="B390" s="32" t="s">
        <v>1089</v>
      </c>
      <c r="C390" t="s">
        <v>881</v>
      </c>
      <c r="D390">
        <v>5</v>
      </c>
      <c r="E390" s="379">
        <v>1828</v>
      </c>
      <c r="F390" s="379">
        <v>1660</v>
      </c>
      <c r="G390" s="379">
        <v>106</v>
      </c>
      <c r="H390" s="379">
        <v>0</v>
      </c>
      <c r="I390" s="379">
        <v>31150</v>
      </c>
      <c r="J390" s="379">
        <v>0</v>
      </c>
      <c r="K390" s="379">
        <v>0</v>
      </c>
      <c r="L390" s="379">
        <v>25201</v>
      </c>
      <c r="M390" s="380">
        <v>0</v>
      </c>
      <c r="N390" s="381">
        <f t="shared" si="654"/>
        <v>59945</v>
      </c>
      <c r="O390" s="379">
        <v>5971</v>
      </c>
      <c r="P390" s="379">
        <v>2041</v>
      </c>
      <c r="Q390" s="379">
        <v>230</v>
      </c>
      <c r="R390" s="379">
        <v>0</v>
      </c>
      <c r="S390" s="379">
        <v>45273</v>
      </c>
      <c r="T390" s="379">
        <v>28</v>
      </c>
      <c r="U390" s="379">
        <v>0</v>
      </c>
      <c r="V390" s="379">
        <v>38026</v>
      </c>
      <c r="W390" s="480">
        <f>(VLOOKUP(A390,'[1]floresta plant'!$A$4:$F$573,6,0))*1000</f>
        <v>0</v>
      </c>
      <c r="X390" s="24">
        <f t="shared" si="655"/>
        <v>91569</v>
      </c>
      <c r="Y390" s="53">
        <f t="shared" si="656"/>
        <v>124</v>
      </c>
      <c r="Z390" s="53">
        <f t="shared" si="657"/>
        <v>0</v>
      </c>
      <c r="AA390" s="53">
        <f t="shared" si="658"/>
        <v>14123</v>
      </c>
      <c r="AB390" s="53">
        <f t="shared" si="618"/>
        <v>28</v>
      </c>
      <c r="AC390" s="53">
        <f t="shared" si="618"/>
        <v>0</v>
      </c>
      <c r="AD390" s="53">
        <f t="shared" si="618"/>
        <v>12825</v>
      </c>
      <c r="AE390" s="53">
        <f t="shared" si="618"/>
        <v>0</v>
      </c>
      <c r="AF390" s="53">
        <f t="shared" si="659"/>
        <v>381</v>
      </c>
      <c r="AG390" s="53">
        <f t="shared" si="660"/>
        <v>4143</v>
      </c>
      <c r="AH390" s="53">
        <f t="shared" si="661"/>
        <v>-31624</v>
      </c>
      <c r="AI390" s="53">
        <f t="shared" si="733"/>
        <v>31624</v>
      </c>
      <c r="AJ390" s="469">
        <v>0</v>
      </c>
      <c r="AK390" s="469">
        <v>0</v>
      </c>
      <c r="AL390" s="469">
        <v>0</v>
      </c>
      <c r="AM390" s="470">
        <f t="shared" si="662"/>
        <v>0</v>
      </c>
      <c r="AN390" s="53">
        <f t="shared" si="663"/>
        <v>-31624</v>
      </c>
      <c r="AO390" s="382">
        <f t="shared" si="664"/>
        <v>2</v>
      </c>
      <c r="AP390">
        <v>5</v>
      </c>
      <c r="AQ390" s="383">
        <f t="shared" si="665"/>
        <v>31624</v>
      </c>
      <c r="AR390" s="383">
        <f t="shared" si="666"/>
        <v>0</v>
      </c>
      <c r="AS390" s="383">
        <f t="shared" si="667"/>
        <v>124</v>
      </c>
      <c r="AT390" s="383">
        <f t="shared" si="668"/>
        <v>0</v>
      </c>
      <c r="AU390" s="383">
        <f t="shared" si="669"/>
        <v>31624</v>
      </c>
      <c r="AV390" s="383">
        <f t="shared" si="670"/>
        <v>0</v>
      </c>
      <c r="AW390" s="383">
        <f t="shared" si="671"/>
        <v>1</v>
      </c>
      <c r="AX390" s="383">
        <f t="shared" si="672"/>
        <v>1</v>
      </c>
      <c r="AY390" s="383">
        <f t="shared" si="673"/>
        <v>0</v>
      </c>
      <c r="AZ390">
        <f t="shared" si="674"/>
        <v>124</v>
      </c>
      <c r="BA390">
        <f t="shared" si="675"/>
        <v>0</v>
      </c>
      <c r="BB390" s="383">
        <f t="shared" si="676"/>
        <v>0</v>
      </c>
      <c r="BC390" s="384">
        <f t="shared" si="648"/>
        <v>124</v>
      </c>
      <c r="BD390" s="384">
        <f t="shared" si="648"/>
        <v>0</v>
      </c>
      <c r="BE390" s="384">
        <f t="shared" si="648"/>
        <v>14123</v>
      </c>
      <c r="BF390" s="384">
        <f t="shared" si="648"/>
        <v>28</v>
      </c>
      <c r="BG390" s="384">
        <f t="shared" si="648"/>
        <v>0</v>
      </c>
      <c r="BH390" s="384">
        <f t="shared" si="648"/>
        <v>12825</v>
      </c>
      <c r="BI390" s="384">
        <f t="shared" si="648"/>
        <v>0</v>
      </c>
      <c r="BJ390" s="384">
        <f t="shared" si="648"/>
        <v>381</v>
      </c>
      <c r="BK390" s="384">
        <f t="shared" si="648"/>
        <v>4143</v>
      </c>
      <c r="BL390" s="474">
        <f t="shared" si="677"/>
        <v>0</v>
      </c>
      <c r="BM390" s="409">
        <f t="shared" si="678"/>
        <v>-31500</v>
      </c>
      <c r="BN390" s="473">
        <f t="shared" si="679"/>
        <v>31500</v>
      </c>
      <c r="BO390" s="387">
        <f t="shared" si="680"/>
        <v>0</v>
      </c>
      <c r="BP390" s="387">
        <f t="shared" si="681"/>
        <v>1</v>
      </c>
      <c r="BQ390" s="388">
        <f t="shared" si="682"/>
        <v>0</v>
      </c>
      <c r="BR390" s="389">
        <f t="shared" si="683"/>
        <v>0</v>
      </c>
      <c r="BS390" s="390">
        <f t="shared" si="684"/>
        <v>124</v>
      </c>
      <c r="BT390" s="391">
        <f t="shared" si="616"/>
        <v>0</v>
      </c>
      <c r="BU390" s="391">
        <f t="shared" si="616"/>
        <v>0</v>
      </c>
      <c r="BV390" s="391">
        <f t="shared" si="616"/>
        <v>0</v>
      </c>
      <c r="BW390" s="391">
        <f t="shared" si="616"/>
        <v>0</v>
      </c>
      <c r="BX390" s="391">
        <f t="shared" si="616"/>
        <v>0</v>
      </c>
      <c r="BY390" s="391">
        <f t="shared" si="616"/>
        <v>0</v>
      </c>
      <c r="BZ390" s="391">
        <f t="shared" si="616"/>
        <v>0</v>
      </c>
      <c r="CA390" s="391">
        <f t="shared" si="650"/>
        <v>0</v>
      </c>
      <c r="CB390" s="391">
        <f t="shared" si="685"/>
        <v>124</v>
      </c>
      <c r="CC390" s="391">
        <f t="shared" si="685"/>
        <v>0</v>
      </c>
      <c r="CD390" s="392">
        <f t="shared" si="686"/>
        <v>0</v>
      </c>
      <c r="CE390" s="393">
        <f t="shared" si="687"/>
        <v>0</v>
      </c>
      <c r="CF390" s="392">
        <f t="shared" si="688"/>
        <v>0</v>
      </c>
      <c r="CG390" s="392">
        <f t="shared" si="689"/>
        <v>0</v>
      </c>
      <c r="CH390" s="392">
        <f t="shared" si="690"/>
        <v>0</v>
      </c>
      <c r="CI390" s="392">
        <f t="shared" si="619"/>
        <v>0</v>
      </c>
      <c r="CJ390" s="392">
        <f t="shared" si="619"/>
        <v>0</v>
      </c>
      <c r="CK390" s="392">
        <f t="shared" si="619"/>
        <v>0</v>
      </c>
      <c r="CL390" s="392">
        <f t="shared" si="619"/>
        <v>0</v>
      </c>
      <c r="CM390" s="392">
        <f t="shared" si="691"/>
        <v>0</v>
      </c>
      <c r="CN390" s="392">
        <f t="shared" si="692"/>
        <v>0</v>
      </c>
      <c r="CO390" s="394">
        <f t="shared" si="693"/>
        <v>0</v>
      </c>
      <c r="CP390" s="394">
        <f t="shared" si="693"/>
        <v>0</v>
      </c>
      <c r="CQ390" s="395">
        <f t="shared" si="694"/>
        <v>14123</v>
      </c>
      <c r="CR390" s="394">
        <f t="shared" si="646"/>
        <v>0</v>
      </c>
      <c r="CS390" s="394">
        <f t="shared" si="646"/>
        <v>0</v>
      </c>
      <c r="CT390" s="394">
        <f t="shared" si="646"/>
        <v>0</v>
      </c>
      <c r="CU390" s="394">
        <f t="shared" si="644"/>
        <v>0</v>
      </c>
      <c r="CV390" s="394">
        <f t="shared" si="644"/>
        <v>0</v>
      </c>
      <c r="CW390" s="394">
        <f t="shared" si="644"/>
        <v>0</v>
      </c>
      <c r="CX390" s="396">
        <f t="shared" si="695"/>
        <v>14123</v>
      </c>
      <c r="CY390" s="396">
        <f t="shared" si="695"/>
        <v>0</v>
      </c>
      <c r="CZ390" s="397">
        <f t="shared" si="696"/>
        <v>0</v>
      </c>
      <c r="DA390" s="397">
        <f t="shared" si="696"/>
        <v>0</v>
      </c>
      <c r="DB390" s="397">
        <f t="shared" si="696"/>
        <v>0</v>
      </c>
      <c r="DC390" s="397">
        <f t="shared" si="697"/>
        <v>28</v>
      </c>
      <c r="DD390" s="397">
        <f t="shared" si="642"/>
        <v>0</v>
      </c>
      <c r="DE390" s="397">
        <f t="shared" si="642"/>
        <v>0</v>
      </c>
      <c r="DF390" s="397">
        <f t="shared" si="642"/>
        <v>0</v>
      </c>
      <c r="DG390" s="397">
        <f t="shared" si="642"/>
        <v>0</v>
      </c>
      <c r="DH390" s="397">
        <f t="shared" si="642"/>
        <v>0</v>
      </c>
      <c r="DI390" s="398">
        <f t="shared" si="698"/>
        <v>28</v>
      </c>
      <c r="DJ390" s="398">
        <f t="shared" si="698"/>
        <v>0</v>
      </c>
      <c r="DK390" s="399">
        <f t="shared" si="699"/>
        <v>0</v>
      </c>
      <c r="DL390" s="399">
        <f t="shared" si="699"/>
        <v>0</v>
      </c>
      <c r="DM390" s="399">
        <f t="shared" si="699"/>
        <v>0</v>
      </c>
      <c r="DN390" s="399">
        <f t="shared" si="699"/>
        <v>0</v>
      </c>
      <c r="DO390" s="399">
        <f t="shared" si="700"/>
        <v>0</v>
      </c>
      <c r="DP390" s="399">
        <f t="shared" si="701"/>
        <v>0</v>
      </c>
      <c r="DQ390" s="399">
        <f t="shared" si="701"/>
        <v>0</v>
      </c>
      <c r="DR390" s="399">
        <f t="shared" si="701"/>
        <v>0</v>
      </c>
      <c r="DS390" s="399">
        <f t="shared" si="701"/>
        <v>0</v>
      </c>
      <c r="DT390" s="400">
        <f t="shared" si="702"/>
        <v>0</v>
      </c>
      <c r="DU390" s="400">
        <f t="shared" si="702"/>
        <v>0</v>
      </c>
      <c r="DV390" s="386">
        <f t="shared" si="643"/>
        <v>0</v>
      </c>
      <c r="DW390" s="386">
        <f t="shared" si="643"/>
        <v>0</v>
      </c>
      <c r="DX390" s="386">
        <f t="shared" si="643"/>
        <v>0</v>
      </c>
      <c r="DY390" s="386">
        <f t="shared" si="643"/>
        <v>0</v>
      </c>
      <c r="DZ390" s="386">
        <f t="shared" si="643"/>
        <v>0</v>
      </c>
      <c r="EA390" s="401">
        <f t="shared" si="703"/>
        <v>12825</v>
      </c>
      <c r="EB390" s="386">
        <f t="shared" si="704"/>
        <v>0</v>
      </c>
      <c r="EC390" s="386">
        <f t="shared" si="704"/>
        <v>0</v>
      </c>
      <c r="ED390" s="386">
        <f t="shared" si="704"/>
        <v>0</v>
      </c>
      <c r="EE390" s="385">
        <f t="shared" si="705"/>
        <v>12825</v>
      </c>
      <c r="EF390" s="385">
        <f t="shared" si="705"/>
        <v>0</v>
      </c>
      <c r="EG390" s="402">
        <f t="shared" si="647"/>
        <v>0</v>
      </c>
      <c r="EH390" s="402">
        <f t="shared" si="647"/>
        <v>0</v>
      </c>
      <c r="EI390" s="402">
        <f t="shared" si="647"/>
        <v>0</v>
      </c>
      <c r="EJ390" s="402">
        <f t="shared" si="645"/>
        <v>0</v>
      </c>
      <c r="EK390" s="402">
        <f t="shared" si="645"/>
        <v>0</v>
      </c>
      <c r="EL390" s="402">
        <f t="shared" si="645"/>
        <v>0</v>
      </c>
      <c r="EM390" s="402">
        <f t="shared" si="706"/>
        <v>0</v>
      </c>
      <c r="EN390" s="402">
        <f t="shared" si="707"/>
        <v>0</v>
      </c>
      <c r="EO390" s="402">
        <f t="shared" si="707"/>
        <v>0</v>
      </c>
      <c r="EP390" s="402">
        <f t="shared" si="708"/>
        <v>0</v>
      </c>
      <c r="EQ390" s="402">
        <f t="shared" si="709"/>
        <v>0</v>
      </c>
      <c r="ER390" s="394">
        <f t="shared" si="710"/>
        <v>0</v>
      </c>
      <c r="ES390" s="394">
        <f t="shared" si="711"/>
        <v>0</v>
      </c>
      <c r="ET390" s="394">
        <f t="shared" si="712"/>
        <v>0</v>
      </c>
      <c r="EU390" s="394">
        <f t="shared" si="620"/>
        <v>0</v>
      </c>
      <c r="EV390" s="394">
        <f t="shared" si="620"/>
        <v>0</v>
      </c>
      <c r="EW390" s="394">
        <f t="shared" si="620"/>
        <v>0</v>
      </c>
      <c r="EX390" s="394">
        <f t="shared" si="620"/>
        <v>0</v>
      </c>
      <c r="EY390" s="403">
        <f t="shared" si="713"/>
        <v>381</v>
      </c>
      <c r="EZ390" s="394">
        <f t="shared" si="714"/>
        <v>0</v>
      </c>
      <c r="FA390" s="396">
        <f t="shared" si="715"/>
        <v>381</v>
      </c>
      <c r="FB390" s="396">
        <f t="shared" si="715"/>
        <v>0</v>
      </c>
      <c r="FC390" s="404">
        <f t="shared" si="617"/>
        <v>0</v>
      </c>
      <c r="FD390" s="404">
        <f t="shared" si="617"/>
        <v>0</v>
      </c>
      <c r="FE390" s="404">
        <f t="shared" si="617"/>
        <v>0</v>
      </c>
      <c r="FF390" s="404">
        <f t="shared" si="617"/>
        <v>0</v>
      </c>
      <c r="FG390" s="404">
        <f t="shared" si="617"/>
        <v>0</v>
      </c>
      <c r="FH390" s="404">
        <f t="shared" si="617"/>
        <v>0</v>
      </c>
      <c r="FI390" s="404">
        <f t="shared" si="617"/>
        <v>0</v>
      </c>
      <c r="FJ390" s="404">
        <f t="shared" si="651"/>
        <v>0</v>
      </c>
      <c r="FK390" s="392">
        <f t="shared" si="716"/>
        <v>4143</v>
      </c>
      <c r="FL390" s="384">
        <f t="shared" si="717"/>
        <v>4143</v>
      </c>
      <c r="FM390" s="384">
        <f t="shared" si="717"/>
        <v>0</v>
      </c>
      <c r="FN390" s="405">
        <f t="shared" si="649"/>
        <v>0</v>
      </c>
      <c r="FO390" s="405">
        <f t="shared" si="649"/>
        <v>0</v>
      </c>
      <c r="FP390" s="405">
        <f t="shared" si="649"/>
        <v>0</v>
      </c>
      <c r="FQ390" s="405">
        <f t="shared" si="649"/>
        <v>0</v>
      </c>
      <c r="FR390" s="405">
        <f t="shared" si="649"/>
        <v>0</v>
      </c>
      <c r="FS390" s="405">
        <f t="shared" si="649"/>
        <v>0</v>
      </c>
      <c r="FT390" s="405">
        <f t="shared" si="649"/>
        <v>0</v>
      </c>
      <c r="FU390" s="405">
        <f t="shared" si="649"/>
        <v>0</v>
      </c>
      <c r="FV390" s="405">
        <f t="shared" si="649"/>
        <v>0</v>
      </c>
      <c r="FW390" s="397">
        <f t="shared" si="718"/>
        <v>-31624</v>
      </c>
      <c r="FX390" s="406">
        <f t="shared" si="719"/>
        <v>0</v>
      </c>
      <c r="FY390" s="331">
        <f t="shared" si="720"/>
        <v>0</v>
      </c>
      <c r="FZ390" s="382">
        <f t="shared" si="721"/>
        <v>0</v>
      </c>
      <c r="GA390" s="331">
        <f t="shared" si="722"/>
        <v>0</v>
      </c>
      <c r="GB390" s="407">
        <f t="shared" si="723"/>
        <v>0</v>
      </c>
      <c r="GC390" s="407">
        <f t="shared" si="724"/>
        <v>0</v>
      </c>
      <c r="GD390" s="407">
        <f t="shared" si="725"/>
        <v>0</v>
      </c>
      <c r="GE390" s="407">
        <f t="shared" si="726"/>
        <v>0</v>
      </c>
      <c r="GF390" s="407">
        <f t="shared" si="727"/>
        <v>0</v>
      </c>
      <c r="GG390" s="407">
        <f t="shared" si="728"/>
        <v>0</v>
      </c>
      <c r="GH390" s="407">
        <f t="shared" si="729"/>
        <v>0</v>
      </c>
      <c r="GI390" s="407">
        <f t="shared" si="730"/>
        <v>0</v>
      </c>
      <c r="GJ390">
        <f t="shared" si="731"/>
        <v>0</v>
      </c>
      <c r="GK390" s="382">
        <f t="shared" si="732"/>
        <v>0</v>
      </c>
      <c r="GL390">
        <v>5</v>
      </c>
      <c r="GM390">
        <f t="shared" si="653"/>
        <v>124</v>
      </c>
      <c r="GN390">
        <f t="shared" si="653"/>
        <v>0</v>
      </c>
      <c r="GO390">
        <f t="shared" si="653"/>
        <v>14123</v>
      </c>
      <c r="GP390">
        <f t="shared" si="653"/>
        <v>28</v>
      </c>
      <c r="GQ390">
        <f t="shared" si="653"/>
        <v>0</v>
      </c>
      <c r="GR390">
        <f t="shared" si="652"/>
        <v>12825</v>
      </c>
      <c r="GS390">
        <f t="shared" si="652"/>
        <v>0</v>
      </c>
      <c r="GT390">
        <f t="shared" si="652"/>
        <v>381</v>
      </c>
      <c r="GU390">
        <f t="shared" si="652"/>
        <v>4143</v>
      </c>
      <c r="GV390">
        <f t="shared" si="652"/>
        <v>0</v>
      </c>
    </row>
    <row r="391" spans="1:204" customFormat="1" x14ac:dyDescent="0.25">
      <c r="A391" s="378">
        <v>23013</v>
      </c>
      <c r="B391" s="32" t="s">
        <v>1090</v>
      </c>
      <c r="C391" t="s">
        <v>881</v>
      </c>
      <c r="D391">
        <v>5</v>
      </c>
      <c r="E391" s="379">
        <v>4021</v>
      </c>
      <c r="F391" s="379">
        <v>30359</v>
      </c>
      <c r="G391" s="379">
        <v>1303</v>
      </c>
      <c r="H391" s="379">
        <v>0</v>
      </c>
      <c r="I391" s="379">
        <v>21592</v>
      </c>
      <c r="J391" s="379">
        <v>30</v>
      </c>
      <c r="K391" s="379">
        <v>2954</v>
      </c>
      <c r="L391" s="379">
        <v>11180</v>
      </c>
      <c r="M391" s="380">
        <v>0</v>
      </c>
      <c r="N391" s="381">
        <f t="shared" si="654"/>
        <v>71439</v>
      </c>
      <c r="O391" s="379">
        <v>2779</v>
      </c>
      <c r="P391" s="379">
        <v>30284</v>
      </c>
      <c r="Q391" s="379">
        <v>2338</v>
      </c>
      <c r="R391" s="379">
        <v>0</v>
      </c>
      <c r="S391" s="379">
        <v>23059</v>
      </c>
      <c r="T391" s="379">
        <v>0</v>
      </c>
      <c r="U391" s="379">
        <v>2673</v>
      </c>
      <c r="V391" s="379">
        <v>13389</v>
      </c>
      <c r="W391" s="480">
        <f>(VLOOKUP(A391,'[1]floresta plant'!$A$4:$F$573,6,0))*1000</f>
        <v>0</v>
      </c>
      <c r="X391" s="24">
        <f t="shared" si="655"/>
        <v>74522</v>
      </c>
      <c r="Y391" s="53">
        <f t="shared" si="656"/>
        <v>1035</v>
      </c>
      <c r="Z391" s="53">
        <f t="shared" si="657"/>
        <v>0</v>
      </c>
      <c r="AA391" s="53">
        <f t="shared" si="658"/>
        <v>1467</v>
      </c>
      <c r="AB391" s="53">
        <f t="shared" si="618"/>
        <v>-30</v>
      </c>
      <c r="AC391" s="53">
        <f t="shared" si="618"/>
        <v>-281</v>
      </c>
      <c r="AD391" s="53">
        <f t="shared" si="618"/>
        <v>2209</v>
      </c>
      <c r="AE391" s="53">
        <f t="shared" si="618"/>
        <v>0</v>
      </c>
      <c r="AF391" s="53">
        <f t="shared" si="659"/>
        <v>-75</v>
      </c>
      <c r="AG391" s="53">
        <f t="shared" si="660"/>
        <v>-1242</v>
      </c>
      <c r="AH391" s="53">
        <f t="shared" si="661"/>
        <v>-3083</v>
      </c>
      <c r="AI391" s="53">
        <f t="shared" si="733"/>
        <v>3083</v>
      </c>
      <c r="AJ391" s="469">
        <v>0</v>
      </c>
      <c r="AK391" s="469">
        <v>0</v>
      </c>
      <c r="AL391" s="469">
        <v>0</v>
      </c>
      <c r="AM391" s="470">
        <f t="shared" si="662"/>
        <v>0</v>
      </c>
      <c r="AN391" s="53">
        <f t="shared" si="663"/>
        <v>-3083</v>
      </c>
      <c r="AO391" s="382">
        <f t="shared" si="664"/>
        <v>2</v>
      </c>
      <c r="AP391">
        <v>5</v>
      </c>
      <c r="AQ391" s="383">
        <f t="shared" si="665"/>
        <v>4711</v>
      </c>
      <c r="AR391" s="383">
        <f t="shared" si="666"/>
        <v>-1628</v>
      </c>
      <c r="AS391" s="383">
        <f t="shared" si="667"/>
        <v>1035</v>
      </c>
      <c r="AT391" s="383">
        <f t="shared" si="668"/>
        <v>1628</v>
      </c>
      <c r="AU391" s="383">
        <f t="shared" si="669"/>
        <v>3083</v>
      </c>
      <c r="AV391" s="383">
        <f t="shared" si="670"/>
        <v>1</v>
      </c>
      <c r="AW391" s="383">
        <f t="shared" si="671"/>
        <v>1</v>
      </c>
      <c r="AX391" s="383">
        <f t="shared" si="672"/>
        <v>1</v>
      </c>
      <c r="AY391" s="383">
        <f t="shared" si="673"/>
        <v>517.5</v>
      </c>
      <c r="AZ391">
        <f t="shared" si="674"/>
        <v>517.5</v>
      </c>
      <c r="BA391">
        <f t="shared" si="675"/>
        <v>0</v>
      </c>
      <c r="BB391" s="383">
        <f t="shared" si="676"/>
        <v>0</v>
      </c>
      <c r="BC391" s="384">
        <f t="shared" si="648"/>
        <v>1035</v>
      </c>
      <c r="BD391" s="384">
        <f t="shared" si="648"/>
        <v>0</v>
      </c>
      <c r="BE391" s="384">
        <f t="shared" si="648"/>
        <v>1467</v>
      </c>
      <c r="BF391" s="384">
        <f t="shared" si="648"/>
        <v>1.8427518427518427E-2</v>
      </c>
      <c r="BG391" s="384">
        <f t="shared" si="648"/>
        <v>0.1726044226044226</v>
      </c>
      <c r="BH391" s="384">
        <f t="shared" si="648"/>
        <v>2209</v>
      </c>
      <c r="BI391" s="384">
        <f t="shared" si="648"/>
        <v>0</v>
      </c>
      <c r="BJ391" s="384">
        <f t="shared" si="648"/>
        <v>4.6068796068796068E-2</v>
      </c>
      <c r="BK391" s="384">
        <f t="shared" si="648"/>
        <v>0.76289926289926291</v>
      </c>
      <c r="BL391" s="474">
        <f t="shared" si="677"/>
        <v>1110.5</v>
      </c>
      <c r="BM391" s="409">
        <f t="shared" si="678"/>
        <v>-2565.5</v>
      </c>
      <c r="BN391" s="473">
        <f t="shared" si="679"/>
        <v>3676</v>
      </c>
      <c r="BO391" s="387">
        <f t="shared" si="680"/>
        <v>0.30209466811751906</v>
      </c>
      <c r="BP391" s="387">
        <f t="shared" si="681"/>
        <v>0.69790533188248094</v>
      </c>
      <c r="BQ391" s="388">
        <f t="shared" si="682"/>
        <v>0</v>
      </c>
      <c r="BR391" s="389">
        <f t="shared" si="683"/>
        <v>0</v>
      </c>
      <c r="BS391" s="390">
        <f t="shared" si="684"/>
        <v>1035</v>
      </c>
      <c r="BT391" s="391">
        <f t="shared" si="616"/>
        <v>0</v>
      </c>
      <c r="BU391" s="391">
        <f t="shared" si="616"/>
        <v>0</v>
      </c>
      <c r="BV391" s="391">
        <f t="shared" si="616"/>
        <v>9.5362407862407856</v>
      </c>
      <c r="BW391" s="391">
        <f t="shared" si="616"/>
        <v>89.322788697788695</v>
      </c>
      <c r="BX391" s="391">
        <f t="shared" si="616"/>
        <v>0</v>
      </c>
      <c r="BY391" s="391">
        <f t="shared" si="616"/>
        <v>0</v>
      </c>
      <c r="BZ391" s="391">
        <f t="shared" si="616"/>
        <v>23.840601965601966</v>
      </c>
      <c r="CA391" s="391">
        <f t="shared" si="650"/>
        <v>394.80036855036855</v>
      </c>
      <c r="CB391" s="391">
        <f t="shared" si="685"/>
        <v>517.5</v>
      </c>
      <c r="CC391" s="391">
        <f t="shared" si="685"/>
        <v>0</v>
      </c>
      <c r="CD391" s="392">
        <f t="shared" si="686"/>
        <v>0</v>
      </c>
      <c r="CE391" s="393">
        <f t="shared" si="687"/>
        <v>0</v>
      </c>
      <c r="CF391" s="392">
        <f t="shared" si="688"/>
        <v>0</v>
      </c>
      <c r="CG391" s="392">
        <f t="shared" si="689"/>
        <v>0</v>
      </c>
      <c r="CH391" s="392">
        <f t="shared" si="690"/>
        <v>0</v>
      </c>
      <c r="CI391" s="392">
        <f t="shared" si="619"/>
        <v>0</v>
      </c>
      <c r="CJ391" s="392">
        <f t="shared" si="619"/>
        <v>0</v>
      </c>
      <c r="CK391" s="392">
        <f t="shared" si="619"/>
        <v>0</v>
      </c>
      <c r="CL391" s="392">
        <f t="shared" si="619"/>
        <v>0</v>
      </c>
      <c r="CM391" s="392">
        <f t="shared" si="691"/>
        <v>0</v>
      </c>
      <c r="CN391" s="392">
        <f t="shared" si="692"/>
        <v>0</v>
      </c>
      <c r="CO391" s="394">
        <f t="shared" si="693"/>
        <v>0</v>
      </c>
      <c r="CP391" s="394">
        <f t="shared" si="693"/>
        <v>0</v>
      </c>
      <c r="CQ391" s="395">
        <f t="shared" si="694"/>
        <v>1467</v>
      </c>
      <c r="CR391" s="394">
        <f t="shared" si="646"/>
        <v>8.1665763782874787</v>
      </c>
      <c r="CS391" s="394">
        <f t="shared" si="646"/>
        <v>76.493598743292708</v>
      </c>
      <c r="CT391" s="394">
        <f t="shared" si="646"/>
        <v>0</v>
      </c>
      <c r="CU391" s="394">
        <f t="shared" si="644"/>
        <v>0</v>
      </c>
      <c r="CV391" s="394">
        <f t="shared" si="644"/>
        <v>20.416440945718691</v>
      </c>
      <c r="CW391" s="394">
        <f t="shared" si="644"/>
        <v>338.09626206110164</v>
      </c>
      <c r="CX391" s="396">
        <f t="shared" si="695"/>
        <v>1023.8271218715995</v>
      </c>
      <c r="CY391" s="396">
        <f t="shared" si="695"/>
        <v>0</v>
      </c>
      <c r="CZ391" s="397">
        <f t="shared" si="696"/>
        <v>0</v>
      </c>
      <c r="DA391" s="397">
        <f t="shared" si="696"/>
        <v>0</v>
      </c>
      <c r="DB391" s="397">
        <f t="shared" si="696"/>
        <v>0</v>
      </c>
      <c r="DC391" s="397">
        <f t="shared" si="697"/>
        <v>-30</v>
      </c>
      <c r="DD391" s="397">
        <f t="shared" si="642"/>
        <v>0</v>
      </c>
      <c r="DE391" s="397">
        <f t="shared" si="642"/>
        <v>0</v>
      </c>
      <c r="DF391" s="397">
        <f t="shared" si="642"/>
        <v>0</v>
      </c>
      <c r="DG391" s="397">
        <f t="shared" si="642"/>
        <v>0</v>
      </c>
      <c r="DH391" s="397">
        <f t="shared" si="642"/>
        <v>0</v>
      </c>
      <c r="DI391" s="398">
        <f t="shared" si="698"/>
        <v>0</v>
      </c>
      <c r="DJ391" s="398">
        <f t="shared" si="698"/>
        <v>0</v>
      </c>
      <c r="DK391" s="399">
        <f t="shared" si="699"/>
        <v>0</v>
      </c>
      <c r="DL391" s="399">
        <f t="shared" si="699"/>
        <v>0</v>
      </c>
      <c r="DM391" s="399">
        <f t="shared" si="699"/>
        <v>0</v>
      </c>
      <c r="DN391" s="399">
        <f t="shared" si="699"/>
        <v>0</v>
      </c>
      <c r="DO391" s="399">
        <f t="shared" si="700"/>
        <v>-281</v>
      </c>
      <c r="DP391" s="399">
        <f t="shared" si="701"/>
        <v>0</v>
      </c>
      <c r="DQ391" s="399">
        <f t="shared" si="701"/>
        <v>0</v>
      </c>
      <c r="DR391" s="399">
        <f t="shared" si="701"/>
        <v>0</v>
      </c>
      <c r="DS391" s="399">
        <f t="shared" si="701"/>
        <v>0</v>
      </c>
      <c r="DT391" s="400">
        <f t="shared" si="702"/>
        <v>0</v>
      </c>
      <c r="DU391" s="400">
        <f t="shared" si="702"/>
        <v>0</v>
      </c>
      <c r="DV391" s="386">
        <f t="shared" si="643"/>
        <v>0</v>
      </c>
      <c r="DW391" s="386">
        <f t="shared" si="643"/>
        <v>0</v>
      </c>
      <c r="DX391" s="386">
        <f t="shared" si="643"/>
        <v>0</v>
      </c>
      <c r="DY391" s="386">
        <f t="shared" si="643"/>
        <v>12.297182835471737</v>
      </c>
      <c r="DZ391" s="386">
        <f t="shared" si="643"/>
        <v>115.18361255891861</v>
      </c>
      <c r="EA391" s="401">
        <f t="shared" si="703"/>
        <v>2209</v>
      </c>
      <c r="EB391" s="386">
        <f t="shared" si="704"/>
        <v>0</v>
      </c>
      <c r="EC391" s="386">
        <f t="shared" si="704"/>
        <v>30.742957088679344</v>
      </c>
      <c r="ED391" s="386">
        <f t="shared" si="704"/>
        <v>509.10336938852993</v>
      </c>
      <c r="EE391" s="385">
        <f t="shared" si="705"/>
        <v>1541.6728781284005</v>
      </c>
      <c r="EF391" s="385">
        <f t="shared" si="705"/>
        <v>0</v>
      </c>
      <c r="EG391" s="402">
        <f t="shared" si="647"/>
        <v>0</v>
      </c>
      <c r="EH391" s="402">
        <f t="shared" si="647"/>
        <v>0</v>
      </c>
      <c r="EI391" s="402">
        <f t="shared" si="647"/>
        <v>0</v>
      </c>
      <c r="EJ391" s="402">
        <f t="shared" si="645"/>
        <v>0</v>
      </c>
      <c r="EK391" s="402">
        <f t="shared" si="645"/>
        <v>0</v>
      </c>
      <c r="EL391" s="402">
        <f t="shared" si="645"/>
        <v>0</v>
      </c>
      <c r="EM391" s="402">
        <f t="shared" si="706"/>
        <v>0</v>
      </c>
      <c r="EN391" s="402">
        <f t="shared" si="707"/>
        <v>0</v>
      </c>
      <c r="EO391" s="402">
        <f t="shared" si="707"/>
        <v>0</v>
      </c>
      <c r="EP391" s="402">
        <f t="shared" si="708"/>
        <v>0</v>
      </c>
      <c r="EQ391" s="402">
        <f t="shared" si="709"/>
        <v>0</v>
      </c>
      <c r="ER391" s="394">
        <f t="shared" si="710"/>
        <v>0</v>
      </c>
      <c r="ES391" s="394">
        <f t="shared" si="711"/>
        <v>0</v>
      </c>
      <c r="ET391" s="394">
        <f t="shared" si="712"/>
        <v>0</v>
      </c>
      <c r="EU391" s="394">
        <f t="shared" si="620"/>
        <v>0</v>
      </c>
      <c r="EV391" s="394">
        <f t="shared" si="620"/>
        <v>0</v>
      </c>
      <c r="EW391" s="394">
        <f t="shared" si="620"/>
        <v>0</v>
      </c>
      <c r="EX391" s="394">
        <f t="shared" si="620"/>
        <v>0</v>
      </c>
      <c r="EY391" s="403">
        <f t="shared" si="713"/>
        <v>-75</v>
      </c>
      <c r="EZ391" s="394">
        <f t="shared" si="714"/>
        <v>0</v>
      </c>
      <c r="FA391" s="396">
        <f t="shared" si="715"/>
        <v>0</v>
      </c>
      <c r="FB391" s="396">
        <f t="shared" si="715"/>
        <v>0</v>
      </c>
      <c r="FC391" s="404">
        <f t="shared" si="617"/>
        <v>0</v>
      </c>
      <c r="FD391" s="404">
        <f t="shared" si="617"/>
        <v>0</v>
      </c>
      <c r="FE391" s="404">
        <f t="shared" si="617"/>
        <v>0</v>
      </c>
      <c r="FF391" s="404">
        <f t="shared" si="617"/>
        <v>0</v>
      </c>
      <c r="FG391" s="404">
        <f t="shared" si="617"/>
        <v>0</v>
      </c>
      <c r="FH391" s="404">
        <f t="shared" si="617"/>
        <v>0</v>
      </c>
      <c r="FI391" s="404">
        <f t="shared" si="617"/>
        <v>0</v>
      </c>
      <c r="FJ391" s="404">
        <f t="shared" si="651"/>
        <v>0</v>
      </c>
      <c r="FK391" s="392">
        <f t="shared" si="716"/>
        <v>-1242</v>
      </c>
      <c r="FL391" s="384">
        <f t="shared" si="717"/>
        <v>0</v>
      </c>
      <c r="FM391" s="384">
        <f t="shared" si="717"/>
        <v>0</v>
      </c>
      <c r="FN391" s="405">
        <f t="shared" si="649"/>
        <v>0</v>
      </c>
      <c r="FO391" s="405">
        <f t="shared" si="649"/>
        <v>0</v>
      </c>
      <c r="FP391" s="405">
        <f t="shared" si="649"/>
        <v>0</v>
      </c>
      <c r="FQ391" s="405">
        <f t="shared" si="649"/>
        <v>0</v>
      </c>
      <c r="FR391" s="405">
        <f t="shared" si="649"/>
        <v>0</v>
      </c>
      <c r="FS391" s="405">
        <f t="shared" si="649"/>
        <v>0</v>
      </c>
      <c r="FT391" s="405">
        <f t="shared" si="649"/>
        <v>0</v>
      </c>
      <c r="FU391" s="405">
        <f t="shared" si="649"/>
        <v>0</v>
      </c>
      <c r="FV391" s="405">
        <f t="shared" si="649"/>
        <v>0</v>
      </c>
      <c r="FW391" s="397">
        <f t="shared" si="718"/>
        <v>-3083</v>
      </c>
      <c r="FX391" s="406">
        <f t="shared" si="719"/>
        <v>0</v>
      </c>
      <c r="FY391" s="331">
        <f t="shared" si="720"/>
        <v>0</v>
      </c>
      <c r="FZ391" s="382">
        <f t="shared" si="721"/>
        <v>0</v>
      </c>
      <c r="GA391" s="331">
        <f t="shared" si="722"/>
        <v>0</v>
      </c>
      <c r="GB391" s="407">
        <f t="shared" si="723"/>
        <v>0</v>
      </c>
      <c r="GC391" s="407">
        <f t="shared" si="724"/>
        <v>0</v>
      </c>
      <c r="GD391" s="407">
        <f t="shared" si="725"/>
        <v>0</v>
      </c>
      <c r="GE391" s="407">
        <f t="shared" si="726"/>
        <v>0</v>
      </c>
      <c r="GF391" s="407">
        <f t="shared" si="727"/>
        <v>-3.1263880373444408E-13</v>
      </c>
      <c r="GG391" s="407">
        <f t="shared" si="728"/>
        <v>0</v>
      </c>
      <c r="GH391" s="407">
        <f t="shared" si="729"/>
        <v>0</v>
      </c>
      <c r="GI391" s="407">
        <f t="shared" si="730"/>
        <v>0</v>
      </c>
      <c r="GJ391">
        <f t="shared" si="731"/>
        <v>0</v>
      </c>
      <c r="GK391" s="382">
        <f t="shared" si="732"/>
        <v>-3.1263880373444408E-13</v>
      </c>
      <c r="GL391">
        <v>5</v>
      </c>
      <c r="GM391">
        <f t="shared" si="653"/>
        <v>1035</v>
      </c>
      <c r="GN391">
        <f t="shared" si="653"/>
        <v>0</v>
      </c>
      <c r="GO391">
        <f t="shared" si="653"/>
        <v>1467</v>
      </c>
      <c r="GP391">
        <f t="shared" si="653"/>
        <v>0</v>
      </c>
      <c r="GQ391">
        <f t="shared" si="653"/>
        <v>0</v>
      </c>
      <c r="GR391">
        <f t="shared" si="652"/>
        <v>2209</v>
      </c>
      <c r="GS391">
        <f t="shared" si="652"/>
        <v>0</v>
      </c>
      <c r="GT391">
        <f t="shared" si="652"/>
        <v>0</v>
      </c>
      <c r="GU391">
        <f t="shared" si="652"/>
        <v>0</v>
      </c>
      <c r="GV391">
        <f t="shared" si="652"/>
        <v>0</v>
      </c>
    </row>
    <row r="392" spans="1:204" customFormat="1" x14ac:dyDescent="0.25">
      <c r="A392" s="378">
        <v>23014</v>
      </c>
      <c r="B392" s="32" t="s">
        <v>1091</v>
      </c>
      <c r="C392" t="s">
        <v>881</v>
      </c>
      <c r="D392">
        <v>5</v>
      </c>
      <c r="E392" s="379">
        <v>2450</v>
      </c>
      <c r="F392" s="379">
        <v>38193</v>
      </c>
      <c r="G392" s="379">
        <v>17</v>
      </c>
      <c r="H392" s="379">
        <v>0</v>
      </c>
      <c r="I392" s="379">
        <v>2644</v>
      </c>
      <c r="J392" s="379">
        <v>260</v>
      </c>
      <c r="K392" s="379">
        <v>2</v>
      </c>
      <c r="L392" s="379">
        <v>6802</v>
      </c>
      <c r="M392" s="380">
        <v>0</v>
      </c>
      <c r="N392" s="381">
        <f t="shared" si="654"/>
        <v>50368</v>
      </c>
      <c r="O392" s="379">
        <v>2268</v>
      </c>
      <c r="P392" s="379">
        <v>41054</v>
      </c>
      <c r="Q392" s="379">
        <v>21</v>
      </c>
      <c r="R392" s="379">
        <v>0</v>
      </c>
      <c r="S392" s="379">
        <v>3253</v>
      </c>
      <c r="T392" s="379">
        <v>0</v>
      </c>
      <c r="U392" s="379">
        <v>3</v>
      </c>
      <c r="V392" s="379">
        <v>7573</v>
      </c>
      <c r="W392" s="480">
        <f>(VLOOKUP(A392,'[1]floresta plant'!$A$4:$F$573,6,0))*1000</f>
        <v>0</v>
      </c>
      <c r="X392" s="24">
        <f t="shared" si="655"/>
        <v>54172</v>
      </c>
      <c r="Y392" s="53">
        <f t="shared" si="656"/>
        <v>4</v>
      </c>
      <c r="Z392" s="53">
        <f t="shared" si="657"/>
        <v>0</v>
      </c>
      <c r="AA392" s="53">
        <f t="shared" si="658"/>
        <v>609</v>
      </c>
      <c r="AB392" s="53">
        <f t="shared" si="618"/>
        <v>-260</v>
      </c>
      <c r="AC392" s="53">
        <f t="shared" si="618"/>
        <v>1</v>
      </c>
      <c r="AD392" s="53">
        <f t="shared" si="618"/>
        <v>771</v>
      </c>
      <c r="AE392" s="53">
        <f t="shared" si="618"/>
        <v>0</v>
      </c>
      <c r="AF392" s="53">
        <f t="shared" si="659"/>
        <v>2861</v>
      </c>
      <c r="AG392" s="53">
        <f t="shared" si="660"/>
        <v>-182</v>
      </c>
      <c r="AH392" s="53">
        <f t="shared" si="661"/>
        <v>-3804</v>
      </c>
      <c r="AI392" s="53">
        <f t="shared" si="733"/>
        <v>3804</v>
      </c>
      <c r="AJ392" s="469">
        <v>0</v>
      </c>
      <c r="AK392" s="469">
        <v>0</v>
      </c>
      <c r="AL392" s="469">
        <v>0</v>
      </c>
      <c r="AM392" s="470">
        <f t="shared" si="662"/>
        <v>0</v>
      </c>
      <c r="AN392" s="53">
        <f t="shared" si="663"/>
        <v>-3804</v>
      </c>
      <c r="AO392" s="382">
        <f t="shared" si="664"/>
        <v>2</v>
      </c>
      <c r="AP392">
        <v>5</v>
      </c>
      <c r="AQ392" s="383">
        <f t="shared" si="665"/>
        <v>4246</v>
      </c>
      <c r="AR392" s="383">
        <f t="shared" si="666"/>
        <v>-442</v>
      </c>
      <c r="AS392" s="383">
        <f t="shared" si="667"/>
        <v>4</v>
      </c>
      <c r="AT392" s="383">
        <f t="shared" si="668"/>
        <v>442</v>
      </c>
      <c r="AU392" s="383">
        <f t="shared" si="669"/>
        <v>3804</v>
      </c>
      <c r="AV392" s="383">
        <f t="shared" si="670"/>
        <v>1</v>
      </c>
      <c r="AW392" s="383">
        <f t="shared" si="671"/>
        <v>1</v>
      </c>
      <c r="AX392" s="383">
        <f t="shared" si="672"/>
        <v>1</v>
      </c>
      <c r="AY392" s="383">
        <f t="shared" si="673"/>
        <v>2</v>
      </c>
      <c r="AZ392">
        <f t="shared" si="674"/>
        <v>2</v>
      </c>
      <c r="BA392">
        <f t="shared" si="675"/>
        <v>0</v>
      </c>
      <c r="BB392" s="383">
        <f t="shared" si="676"/>
        <v>0</v>
      </c>
      <c r="BC392" s="384">
        <f t="shared" si="648"/>
        <v>4</v>
      </c>
      <c r="BD392" s="384">
        <f t="shared" si="648"/>
        <v>0</v>
      </c>
      <c r="BE392" s="384">
        <f t="shared" si="648"/>
        <v>609</v>
      </c>
      <c r="BF392" s="384">
        <f t="shared" si="648"/>
        <v>0.58823529411764708</v>
      </c>
      <c r="BG392" s="384">
        <f t="shared" si="648"/>
        <v>1</v>
      </c>
      <c r="BH392" s="384">
        <f t="shared" si="648"/>
        <v>771</v>
      </c>
      <c r="BI392" s="384">
        <f t="shared" si="648"/>
        <v>0</v>
      </c>
      <c r="BJ392" s="384">
        <f t="shared" si="648"/>
        <v>2861</v>
      </c>
      <c r="BK392" s="384">
        <f t="shared" si="648"/>
        <v>0.41176470588235292</v>
      </c>
      <c r="BL392" s="474">
        <f t="shared" si="677"/>
        <v>440</v>
      </c>
      <c r="BM392" s="409">
        <f t="shared" si="678"/>
        <v>-3802</v>
      </c>
      <c r="BN392" s="473">
        <f t="shared" si="679"/>
        <v>4242</v>
      </c>
      <c r="BO392" s="387">
        <f t="shared" si="680"/>
        <v>0.10372465818010372</v>
      </c>
      <c r="BP392" s="387">
        <f t="shared" si="681"/>
        <v>0.89627534181989632</v>
      </c>
      <c r="BQ392" s="388">
        <f t="shared" si="682"/>
        <v>0</v>
      </c>
      <c r="BR392" s="389">
        <f t="shared" si="683"/>
        <v>0</v>
      </c>
      <c r="BS392" s="390">
        <f t="shared" si="684"/>
        <v>4</v>
      </c>
      <c r="BT392" s="391">
        <f t="shared" si="616"/>
        <v>0</v>
      </c>
      <c r="BU392" s="391">
        <f t="shared" si="616"/>
        <v>0</v>
      </c>
      <c r="BV392" s="391">
        <f t="shared" si="616"/>
        <v>1.1764705882352942</v>
      </c>
      <c r="BW392" s="391">
        <f t="shared" si="616"/>
        <v>0</v>
      </c>
      <c r="BX392" s="391">
        <f t="shared" si="616"/>
        <v>0</v>
      </c>
      <c r="BY392" s="391">
        <f t="shared" si="616"/>
        <v>0</v>
      </c>
      <c r="BZ392" s="391">
        <f t="shared" si="616"/>
        <v>0</v>
      </c>
      <c r="CA392" s="391">
        <f t="shared" si="650"/>
        <v>0.82352941176470584</v>
      </c>
      <c r="CB392" s="391">
        <f t="shared" si="685"/>
        <v>2</v>
      </c>
      <c r="CC392" s="391">
        <f t="shared" si="685"/>
        <v>0</v>
      </c>
      <c r="CD392" s="392">
        <f t="shared" si="686"/>
        <v>0</v>
      </c>
      <c r="CE392" s="393">
        <f t="shared" si="687"/>
        <v>0</v>
      </c>
      <c r="CF392" s="392">
        <f t="shared" si="688"/>
        <v>0</v>
      </c>
      <c r="CG392" s="392">
        <f t="shared" si="689"/>
        <v>0</v>
      </c>
      <c r="CH392" s="392">
        <f t="shared" si="690"/>
        <v>0</v>
      </c>
      <c r="CI392" s="392">
        <f t="shared" si="619"/>
        <v>0</v>
      </c>
      <c r="CJ392" s="392">
        <f t="shared" si="619"/>
        <v>0</v>
      </c>
      <c r="CK392" s="392">
        <f t="shared" si="619"/>
        <v>0</v>
      </c>
      <c r="CL392" s="392">
        <f t="shared" si="619"/>
        <v>0</v>
      </c>
      <c r="CM392" s="392">
        <f t="shared" si="691"/>
        <v>0</v>
      </c>
      <c r="CN392" s="392">
        <f t="shared" si="692"/>
        <v>0</v>
      </c>
      <c r="CO392" s="394">
        <f t="shared" si="693"/>
        <v>0</v>
      </c>
      <c r="CP392" s="394">
        <f t="shared" si="693"/>
        <v>0</v>
      </c>
      <c r="CQ392" s="395">
        <f t="shared" si="694"/>
        <v>609</v>
      </c>
      <c r="CR392" s="394">
        <f t="shared" si="646"/>
        <v>37.157833430401865</v>
      </c>
      <c r="CS392" s="394">
        <f t="shared" si="646"/>
        <v>0</v>
      </c>
      <c r="CT392" s="394">
        <f t="shared" si="646"/>
        <v>0</v>
      </c>
      <c r="CU392" s="394">
        <f t="shared" si="644"/>
        <v>0</v>
      </c>
      <c r="CV392" s="394">
        <f t="shared" si="644"/>
        <v>0</v>
      </c>
      <c r="CW392" s="394">
        <f t="shared" si="644"/>
        <v>26.010483401281302</v>
      </c>
      <c r="CX392" s="396">
        <f t="shared" si="695"/>
        <v>545.83168316831689</v>
      </c>
      <c r="CY392" s="396">
        <f t="shared" si="695"/>
        <v>0</v>
      </c>
      <c r="CZ392" s="397">
        <f t="shared" si="696"/>
        <v>0</v>
      </c>
      <c r="DA392" s="397">
        <f t="shared" si="696"/>
        <v>0</v>
      </c>
      <c r="DB392" s="397">
        <f t="shared" si="696"/>
        <v>0</v>
      </c>
      <c r="DC392" s="397">
        <f t="shared" si="697"/>
        <v>-260</v>
      </c>
      <c r="DD392" s="397">
        <f t="shared" si="642"/>
        <v>0</v>
      </c>
      <c r="DE392" s="397">
        <f t="shared" si="642"/>
        <v>0</v>
      </c>
      <c r="DF392" s="397">
        <f t="shared" si="642"/>
        <v>0</v>
      </c>
      <c r="DG392" s="397">
        <f t="shared" si="642"/>
        <v>0</v>
      </c>
      <c r="DH392" s="397">
        <f t="shared" si="642"/>
        <v>0</v>
      </c>
      <c r="DI392" s="398">
        <f t="shared" si="698"/>
        <v>0</v>
      </c>
      <c r="DJ392" s="398">
        <f t="shared" si="698"/>
        <v>0</v>
      </c>
      <c r="DK392" s="399">
        <f t="shared" si="699"/>
        <v>0</v>
      </c>
      <c r="DL392" s="399">
        <f t="shared" si="699"/>
        <v>0</v>
      </c>
      <c r="DM392" s="399">
        <f t="shared" si="699"/>
        <v>0</v>
      </c>
      <c r="DN392" s="399">
        <f t="shared" si="699"/>
        <v>6.1014504811825722E-2</v>
      </c>
      <c r="DO392" s="399">
        <f t="shared" si="700"/>
        <v>1</v>
      </c>
      <c r="DP392" s="399">
        <f t="shared" si="701"/>
        <v>0</v>
      </c>
      <c r="DQ392" s="399">
        <f t="shared" si="701"/>
        <v>0</v>
      </c>
      <c r="DR392" s="399">
        <f t="shared" si="701"/>
        <v>0</v>
      </c>
      <c r="DS392" s="399">
        <f t="shared" si="701"/>
        <v>4.2710153368277999E-2</v>
      </c>
      <c r="DT392" s="400">
        <f t="shared" si="702"/>
        <v>0.89627534181989632</v>
      </c>
      <c r="DU392" s="400">
        <f t="shared" si="702"/>
        <v>0</v>
      </c>
      <c r="DV392" s="386">
        <f t="shared" si="643"/>
        <v>0</v>
      </c>
      <c r="DW392" s="386">
        <f t="shared" si="643"/>
        <v>0</v>
      </c>
      <c r="DX392" s="386">
        <f t="shared" si="643"/>
        <v>0</v>
      </c>
      <c r="DY392" s="386">
        <f t="shared" si="643"/>
        <v>47.042183209917624</v>
      </c>
      <c r="DZ392" s="386">
        <f t="shared" si="643"/>
        <v>0</v>
      </c>
      <c r="EA392" s="401">
        <f t="shared" si="703"/>
        <v>771</v>
      </c>
      <c r="EB392" s="386">
        <f t="shared" si="704"/>
        <v>0</v>
      </c>
      <c r="EC392" s="386">
        <f t="shared" si="704"/>
        <v>0</v>
      </c>
      <c r="ED392" s="386">
        <f t="shared" si="704"/>
        <v>32.92952824694234</v>
      </c>
      <c r="EE392" s="385">
        <f t="shared" si="705"/>
        <v>691.02828854314009</v>
      </c>
      <c r="EF392" s="385">
        <f t="shared" si="705"/>
        <v>0</v>
      </c>
      <c r="EG392" s="402">
        <f t="shared" si="647"/>
        <v>0</v>
      </c>
      <c r="EH392" s="402">
        <f t="shared" si="647"/>
        <v>0</v>
      </c>
      <c r="EI392" s="402">
        <f t="shared" si="647"/>
        <v>0</v>
      </c>
      <c r="EJ392" s="402">
        <f t="shared" si="645"/>
        <v>0</v>
      </c>
      <c r="EK392" s="402">
        <f t="shared" si="645"/>
        <v>0</v>
      </c>
      <c r="EL392" s="402">
        <f t="shared" si="645"/>
        <v>0</v>
      </c>
      <c r="EM392" s="402">
        <f t="shared" si="706"/>
        <v>0</v>
      </c>
      <c r="EN392" s="402">
        <f t="shared" si="707"/>
        <v>0</v>
      </c>
      <c r="EO392" s="402">
        <f t="shared" si="707"/>
        <v>0</v>
      </c>
      <c r="EP392" s="402">
        <f t="shared" si="708"/>
        <v>0</v>
      </c>
      <c r="EQ392" s="402">
        <f t="shared" si="709"/>
        <v>0</v>
      </c>
      <c r="ER392" s="394">
        <f t="shared" si="710"/>
        <v>0</v>
      </c>
      <c r="ES392" s="394">
        <f t="shared" si="711"/>
        <v>0</v>
      </c>
      <c r="ET392" s="394">
        <f t="shared" si="712"/>
        <v>0</v>
      </c>
      <c r="EU392" s="394">
        <f t="shared" si="620"/>
        <v>174.56249826663338</v>
      </c>
      <c r="EV392" s="394">
        <f t="shared" si="620"/>
        <v>0</v>
      </c>
      <c r="EW392" s="394">
        <f t="shared" si="620"/>
        <v>0</v>
      </c>
      <c r="EX392" s="394">
        <f t="shared" si="620"/>
        <v>0</v>
      </c>
      <c r="EY392" s="403">
        <f t="shared" si="713"/>
        <v>2861</v>
      </c>
      <c r="EZ392" s="394">
        <f t="shared" si="714"/>
        <v>122.19374878664337</v>
      </c>
      <c r="FA392" s="396">
        <f t="shared" si="715"/>
        <v>2564.2437529467234</v>
      </c>
      <c r="FB392" s="396">
        <f t="shared" si="715"/>
        <v>0</v>
      </c>
      <c r="FC392" s="404">
        <f t="shared" si="617"/>
        <v>0</v>
      </c>
      <c r="FD392" s="404">
        <f t="shared" si="617"/>
        <v>0</v>
      </c>
      <c r="FE392" s="404">
        <f t="shared" si="617"/>
        <v>0</v>
      </c>
      <c r="FF392" s="404">
        <f t="shared" si="617"/>
        <v>0</v>
      </c>
      <c r="FG392" s="404">
        <f t="shared" si="617"/>
        <v>0</v>
      </c>
      <c r="FH392" s="404">
        <f t="shared" si="617"/>
        <v>0</v>
      </c>
      <c r="FI392" s="404">
        <f t="shared" si="617"/>
        <v>0</v>
      </c>
      <c r="FJ392" s="404">
        <f t="shared" si="651"/>
        <v>0</v>
      </c>
      <c r="FK392" s="392">
        <f t="shared" si="716"/>
        <v>-182</v>
      </c>
      <c r="FL392" s="384">
        <f t="shared" si="717"/>
        <v>0</v>
      </c>
      <c r="FM392" s="384">
        <f t="shared" si="717"/>
        <v>0</v>
      </c>
      <c r="FN392" s="405">
        <f t="shared" si="649"/>
        <v>0</v>
      </c>
      <c r="FO392" s="405">
        <f t="shared" si="649"/>
        <v>0</v>
      </c>
      <c r="FP392" s="405">
        <f t="shared" si="649"/>
        <v>0</v>
      </c>
      <c r="FQ392" s="405">
        <f t="shared" si="649"/>
        <v>0</v>
      </c>
      <c r="FR392" s="405">
        <f t="shared" si="649"/>
        <v>0</v>
      </c>
      <c r="FS392" s="405">
        <f t="shared" si="649"/>
        <v>0</v>
      </c>
      <c r="FT392" s="405">
        <f t="shared" si="649"/>
        <v>0</v>
      </c>
      <c r="FU392" s="405">
        <f t="shared" si="649"/>
        <v>0</v>
      </c>
      <c r="FV392" s="405">
        <f t="shared" si="649"/>
        <v>0</v>
      </c>
      <c r="FW392" s="397">
        <f t="shared" si="718"/>
        <v>-3804</v>
      </c>
      <c r="FX392" s="406">
        <f t="shared" si="719"/>
        <v>0</v>
      </c>
      <c r="FY392" s="331">
        <f t="shared" si="720"/>
        <v>0</v>
      </c>
      <c r="FZ392" s="382">
        <f t="shared" si="721"/>
        <v>0</v>
      </c>
      <c r="GA392" s="331">
        <f t="shared" si="722"/>
        <v>0</v>
      </c>
      <c r="GB392" s="407">
        <f t="shared" si="723"/>
        <v>0</v>
      </c>
      <c r="GC392" s="407">
        <f t="shared" si="724"/>
        <v>0</v>
      </c>
      <c r="GD392" s="407">
        <f t="shared" si="725"/>
        <v>0</v>
      </c>
      <c r="GE392" s="407">
        <f t="shared" si="726"/>
        <v>-3.4694469519536142E-17</v>
      </c>
      <c r="GF392" s="407">
        <f t="shared" si="727"/>
        <v>-8.5265128291212022E-14</v>
      </c>
      <c r="GG392" s="407">
        <f t="shared" si="728"/>
        <v>0</v>
      </c>
      <c r="GH392" s="407">
        <f t="shared" si="729"/>
        <v>-2.2737367544323206E-13</v>
      </c>
      <c r="GI392" s="407">
        <f t="shared" si="730"/>
        <v>0</v>
      </c>
      <c r="GJ392">
        <f t="shared" si="731"/>
        <v>4.5474735088646412E-13</v>
      </c>
      <c r="GK392" s="382">
        <f t="shared" si="732"/>
        <v>1.420738526825005E-13</v>
      </c>
      <c r="GL392">
        <v>5</v>
      </c>
      <c r="GM392">
        <f t="shared" si="653"/>
        <v>4</v>
      </c>
      <c r="GN392">
        <f t="shared" si="653"/>
        <v>0</v>
      </c>
      <c r="GO392">
        <f t="shared" si="653"/>
        <v>609</v>
      </c>
      <c r="GP392">
        <f t="shared" si="653"/>
        <v>0</v>
      </c>
      <c r="GQ392">
        <f t="shared" si="653"/>
        <v>1</v>
      </c>
      <c r="GR392">
        <f t="shared" si="652"/>
        <v>771</v>
      </c>
      <c r="GS392">
        <f t="shared" si="652"/>
        <v>0</v>
      </c>
      <c r="GT392">
        <f t="shared" si="652"/>
        <v>2861</v>
      </c>
      <c r="GU392">
        <f t="shared" si="652"/>
        <v>0</v>
      </c>
      <c r="GV392">
        <f t="shared" si="652"/>
        <v>0</v>
      </c>
    </row>
    <row r="393" spans="1:204" customFormat="1" x14ac:dyDescent="0.25">
      <c r="A393" s="378">
        <v>23015</v>
      </c>
      <c r="B393" s="32" t="s">
        <v>1092</v>
      </c>
      <c r="C393" t="s">
        <v>881</v>
      </c>
      <c r="D393">
        <v>5</v>
      </c>
      <c r="E393" s="379">
        <v>4837</v>
      </c>
      <c r="F393" s="379">
        <v>59682</v>
      </c>
      <c r="G393" s="379">
        <v>1890</v>
      </c>
      <c r="H393" s="379">
        <v>0</v>
      </c>
      <c r="I393" s="379">
        <v>5535</v>
      </c>
      <c r="J393" s="379">
        <v>50</v>
      </c>
      <c r="K393" s="379">
        <v>0</v>
      </c>
      <c r="L393" s="379">
        <v>5605</v>
      </c>
      <c r="M393" s="380">
        <v>0</v>
      </c>
      <c r="N393" s="381">
        <f t="shared" si="654"/>
        <v>77599</v>
      </c>
      <c r="O393" s="379">
        <v>4349</v>
      </c>
      <c r="P393" s="379">
        <v>61693</v>
      </c>
      <c r="Q393" s="379">
        <v>2885</v>
      </c>
      <c r="R393" s="379">
        <v>0</v>
      </c>
      <c r="S393" s="379">
        <v>4690</v>
      </c>
      <c r="T393" s="379">
        <v>15</v>
      </c>
      <c r="U393" s="379">
        <v>0</v>
      </c>
      <c r="V393" s="379">
        <v>7050</v>
      </c>
      <c r="W393" s="480">
        <f>(VLOOKUP(A393,'[1]floresta plant'!$A$4:$F$573,6,0))*1000</f>
        <v>0</v>
      </c>
      <c r="X393" s="24">
        <f t="shared" si="655"/>
        <v>80682</v>
      </c>
      <c r="Y393" s="53">
        <f t="shared" si="656"/>
        <v>995</v>
      </c>
      <c r="Z393" s="53">
        <f t="shared" si="657"/>
        <v>0</v>
      </c>
      <c r="AA393" s="53">
        <f t="shared" si="658"/>
        <v>-845</v>
      </c>
      <c r="AB393" s="53">
        <f t="shared" si="618"/>
        <v>-35</v>
      </c>
      <c r="AC393" s="53">
        <f t="shared" si="618"/>
        <v>0</v>
      </c>
      <c r="AD393" s="53">
        <f t="shared" si="618"/>
        <v>1445</v>
      </c>
      <c r="AE393" s="53">
        <f t="shared" si="618"/>
        <v>0</v>
      </c>
      <c r="AF393" s="53">
        <f t="shared" si="659"/>
        <v>2011</v>
      </c>
      <c r="AG393" s="53">
        <f t="shared" si="660"/>
        <v>-488</v>
      </c>
      <c r="AH393" s="53">
        <f t="shared" si="661"/>
        <v>-3083</v>
      </c>
      <c r="AI393" s="53">
        <f t="shared" si="733"/>
        <v>3083</v>
      </c>
      <c r="AJ393" s="469">
        <v>0</v>
      </c>
      <c r="AK393" s="469">
        <v>0</v>
      </c>
      <c r="AL393" s="469">
        <v>0</v>
      </c>
      <c r="AM393" s="470">
        <f t="shared" si="662"/>
        <v>0</v>
      </c>
      <c r="AN393" s="53">
        <f t="shared" si="663"/>
        <v>-3083</v>
      </c>
      <c r="AO393" s="382">
        <f t="shared" si="664"/>
        <v>2</v>
      </c>
      <c r="AP393">
        <v>5</v>
      </c>
      <c r="AQ393" s="383">
        <f t="shared" si="665"/>
        <v>4451</v>
      </c>
      <c r="AR393" s="383">
        <f t="shared" si="666"/>
        <v>-1368</v>
      </c>
      <c r="AS393" s="383">
        <f t="shared" si="667"/>
        <v>995</v>
      </c>
      <c r="AT393" s="383">
        <f t="shared" si="668"/>
        <v>1368</v>
      </c>
      <c r="AU393" s="383">
        <f t="shared" si="669"/>
        <v>3083</v>
      </c>
      <c r="AV393" s="383">
        <f t="shared" si="670"/>
        <v>1</v>
      </c>
      <c r="AW393" s="383">
        <f t="shared" si="671"/>
        <v>1</v>
      </c>
      <c r="AX393" s="383">
        <f t="shared" si="672"/>
        <v>1</v>
      </c>
      <c r="AY393" s="383">
        <f t="shared" si="673"/>
        <v>497.5</v>
      </c>
      <c r="AZ393">
        <f t="shared" si="674"/>
        <v>497.5</v>
      </c>
      <c r="BA393">
        <f t="shared" si="675"/>
        <v>0</v>
      </c>
      <c r="BB393" s="383">
        <f t="shared" si="676"/>
        <v>0</v>
      </c>
      <c r="BC393" s="384">
        <f t="shared" si="648"/>
        <v>995</v>
      </c>
      <c r="BD393" s="384">
        <f t="shared" si="648"/>
        <v>0</v>
      </c>
      <c r="BE393" s="384">
        <f t="shared" si="648"/>
        <v>0.61769005847953218</v>
      </c>
      <c r="BF393" s="384">
        <f t="shared" si="648"/>
        <v>2.5584795321637425E-2</v>
      </c>
      <c r="BG393" s="384">
        <f t="shared" si="648"/>
        <v>0</v>
      </c>
      <c r="BH393" s="384">
        <f t="shared" si="648"/>
        <v>1445</v>
      </c>
      <c r="BI393" s="384">
        <f t="shared" si="648"/>
        <v>0</v>
      </c>
      <c r="BJ393" s="384">
        <f t="shared" si="648"/>
        <v>2011</v>
      </c>
      <c r="BK393" s="384">
        <f t="shared" si="648"/>
        <v>0.35672514619883039</v>
      </c>
      <c r="BL393" s="474">
        <f t="shared" si="677"/>
        <v>870.5</v>
      </c>
      <c r="BM393" s="409">
        <f t="shared" si="678"/>
        <v>-2585.5</v>
      </c>
      <c r="BN393" s="473">
        <f t="shared" si="679"/>
        <v>3456</v>
      </c>
      <c r="BO393" s="387">
        <f t="shared" si="680"/>
        <v>0.25188078703703703</v>
      </c>
      <c r="BP393" s="387">
        <f t="shared" si="681"/>
        <v>0.74811921296296291</v>
      </c>
      <c r="BQ393" s="388">
        <f t="shared" si="682"/>
        <v>0</v>
      </c>
      <c r="BR393" s="389">
        <f t="shared" si="683"/>
        <v>0</v>
      </c>
      <c r="BS393" s="390">
        <f t="shared" si="684"/>
        <v>995</v>
      </c>
      <c r="BT393" s="391">
        <f t="shared" si="616"/>
        <v>0</v>
      </c>
      <c r="BU393" s="391">
        <f t="shared" si="616"/>
        <v>307.30080409356725</v>
      </c>
      <c r="BV393" s="391">
        <f t="shared" si="616"/>
        <v>12.728435672514619</v>
      </c>
      <c r="BW393" s="391">
        <f t="shared" si="616"/>
        <v>0</v>
      </c>
      <c r="BX393" s="391">
        <f t="shared" si="616"/>
        <v>0</v>
      </c>
      <c r="BY393" s="391">
        <f t="shared" si="616"/>
        <v>0</v>
      </c>
      <c r="BZ393" s="391">
        <f t="shared" si="616"/>
        <v>0</v>
      </c>
      <c r="CA393" s="391">
        <f t="shared" si="650"/>
        <v>177.47076023391813</v>
      </c>
      <c r="CB393" s="391">
        <f t="shared" si="685"/>
        <v>497.5</v>
      </c>
      <c r="CC393" s="391">
        <f t="shared" si="685"/>
        <v>0</v>
      </c>
      <c r="CD393" s="392">
        <f t="shared" si="686"/>
        <v>0</v>
      </c>
      <c r="CE393" s="393">
        <f t="shared" si="687"/>
        <v>0</v>
      </c>
      <c r="CF393" s="392">
        <f t="shared" si="688"/>
        <v>0</v>
      </c>
      <c r="CG393" s="392">
        <f t="shared" si="689"/>
        <v>0</v>
      </c>
      <c r="CH393" s="392">
        <f t="shared" si="690"/>
        <v>0</v>
      </c>
      <c r="CI393" s="392">
        <f t="shared" si="619"/>
        <v>0</v>
      </c>
      <c r="CJ393" s="392">
        <f t="shared" si="619"/>
        <v>0</v>
      </c>
      <c r="CK393" s="392">
        <f t="shared" si="619"/>
        <v>0</v>
      </c>
      <c r="CL393" s="392">
        <f t="shared" si="619"/>
        <v>0</v>
      </c>
      <c r="CM393" s="392">
        <f t="shared" si="691"/>
        <v>0</v>
      </c>
      <c r="CN393" s="392">
        <f t="shared" si="692"/>
        <v>0</v>
      </c>
      <c r="CO393" s="394">
        <f t="shared" si="693"/>
        <v>0</v>
      </c>
      <c r="CP393" s="394">
        <f t="shared" si="693"/>
        <v>0</v>
      </c>
      <c r="CQ393" s="395">
        <f t="shared" si="694"/>
        <v>-845</v>
      </c>
      <c r="CR393" s="394">
        <f t="shared" si="646"/>
        <v>0</v>
      </c>
      <c r="CS393" s="394">
        <f t="shared" si="646"/>
        <v>0</v>
      </c>
      <c r="CT393" s="394">
        <f t="shared" si="646"/>
        <v>0</v>
      </c>
      <c r="CU393" s="394">
        <f t="shared" si="644"/>
        <v>0</v>
      </c>
      <c r="CV393" s="394">
        <f t="shared" si="644"/>
        <v>0</v>
      </c>
      <c r="CW393" s="394">
        <f t="shared" si="644"/>
        <v>0</v>
      </c>
      <c r="CX393" s="396">
        <f t="shared" si="695"/>
        <v>0</v>
      </c>
      <c r="CY393" s="396">
        <f t="shared" si="695"/>
        <v>0</v>
      </c>
      <c r="CZ393" s="397">
        <f t="shared" si="696"/>
        <v>0</v>
      </c>
      <c r="DA393" s="397">
        <f t="shared" si="696"/>
        <v>0</v>
      </c>
      <c r="DB393" s="397">
        <f t="shared" si="696"/>
        <v>0</v>
      </c>
      <c r="DC393" s="397">
        <f t="shared" si="697"/>
        <v>-35</v>
      </c>
      <c r="DD393" s="397">
        <f t="shared" si="642"/>
        <v>0</v>
      </c>
      <c r="DE393" s="397">
        <f t="shared" si="642"/>
        <v>0</v>
      </c>
      <c r="DF393" s="397">
        <f t="shared" si="642"/>
        <v>0</v>
      </c>
      <c r="DG393" s="397">
        <f t="shared" si="642"/>
        <v>0</v>
      </c>
      <c r="DH393" s="397">
        <f t="shared" si="642"/>
        <v>0</v>
      </c>
      <c r="DI393" s="398">
        <f t="shared" si="698"/>
        <v>0</v>
      </c>
      <c r="DJ393" s="398">
        <f t="shared" si="698"/>
        <v>0</v>
      </c>
      <c r="DK393" s="399">
        <f t="shared" si="699"/>
        <v>0</v>
      </c>
      <c r="DL393" s="399">
        <f t="shared" si="699"/>
        <v>0</v>
      </c>
      <c r="DM393" s="399">
        <f t="shared" si="699"/>
        <v>0</v>
      </c>
      <c r="DN393" s="399">
        <f t="shared" si="699"/>
        <v>0</v>
      </c>
      <c r="DO393" s="399">
        <f t="shared" si="700"/>
        <v>0</v>
      </c>
      <c r="DP393" s="399">
        <f t="shared" si="701"/>
        <v>0</v>
      </c>
      <c r="DQ393" s="399">
        <f t="shared" si="701"/>
        <v>0</v>
      </c>
      <c r="DR393" s="399">
        <f t="shared" si="701"/>
        <v>0</v>
      </c>
      <c r="DS393" s="399">
        <f t="shared" si="701"/>
        <v>0</v>
      </c>
      <c r="DT393" s="400">
        <f t="shared" si="702"/>
        <v>0</v>
      </c>
      <c r="DU393" s="400">
        <f t="shared" si="702"/>
        <v>0</v>
      </c>
      <c r="DV393" s="386">
        <f t="shared" si="643"/>
        <v>0</v>
      </c>
      <c r="DW393" s="386">
        <f t="shared" si="643"/>
        <v>0</v>
      </c>
      <c r="DX393" s="386">
        <f t="shared" si="643"/>
        <v>224.81925291805422</v>
      </c>
      <c r="DY393" s="386">
        <f t="shared" si="643"/>
        <v>9.3120400616945531</v>
      </c>
      <c r="DZ393" s="386">
        <f t="shared" si="643"/>
        <v>0</v>
      </c>
      <c r="EA393" s="401">
        <f t="shared" si="703"/>
        <v>1445</v>
      </c>
      <c r="EB393" s="386">
        <f t="shared" si="704"/>
        <v>0</v>
      </c>
      <c r="EC393" s="386">
        <f t="shared" si="704"/>
        <v>0</v>
      </c>
      <c r="ED393" s="386">
        <f t="shared" si="704"/>
        <v>129.83644428876977</v>
      </c>
      <c r="EE393" s="385">
        <f t="shared" si="705"/>
        <v>1081.0322627314813</v>
      </c>
      <c r="EF393" s="385">
        <f t="shared" si="705"/>
        <v>0</v>
      </c>
      <c r="EG393" s="402">
        <f t="shared" si="647"/>
        <v>0</v>
      </c>
      <c r="EH393" s="402">
        <f t="shared" si="647"/>
        <v>0</v>
      </c>
      <c r="EI393" s="402">
        <f t="shared" si="647"/>
        <v>0</v>
      </c>
      <c r="EJ393" s="402">
        <f t="shared" si="645"/>
        <v>0</v>
      </c>
      <c r="EK393" s="402">
        <f t="shared" si="645"/>
        <v>0</v>
      </c>
      <c r="EL393" s="402">
        <f t="shared" si="645"/>
        <v>0</v>
      </c>
      <c r="EM393" s="402">
        <f t="shared" si="706"/>
        <v>0</v>
      </c>
      <c r="EN393" s="402">
        <f t="shared" si="707"/>
        <v>0</v>
      </c>
      <c r="EO393" s="402">
        <f t="shared" si="707"/>
        <v>0</v>
      </c>
      <c r="EP393" s="402">
        <f t="shared" si="708"/>
        <v>0</v>
      </c>
      <c r="EQ393" s="402">
        <f t="shared" si="709"/>
        <v>0</v>
      </c>
      <c r="ER393" s="394">
        <f t="shared" si="710"/>
        <v>0</v>
      </c>
      <c r="ES393" s="394">
        <f t="shared" si="711"/>
        <v>0</v>
      </c>
      <c r="ET393" s="394">
        <f t="shared" si="712"/>
        <v>312.87994298837856</v>
      </c>
      <c r="EU393" s="394">
        <f t="shared" si="620"/>
        <v>12.959524265790826</v>
      </c>
      <c r="EV393" s="394">
        <f t="shared" si="620"/>
        <v>0</v>
      </c>
      <c r="EW393" s="394">
        <f t="shared" si="620"/>
        <v>0</v>
      </c>
      <c r="EX393" s="394">
        <f t="shared" si="620"/>
        <v>0</v>
      </c>
      <c r="EY393" s="403">
        <f t="shared" si="713"/>
        <v>2011</v>
      </c>
      <c r="EZ393" s="394">
        <f t="shared" si="714"/>
        <v>180.6927954773121</v>
      </c>
      <c r="FA393" s="396">
        <f t="shared" si="715"/>
        <v>1504.4677372685185</v>
      </c>
      <c r="FB393" s="396">
        <f t="shared" si="715"/>
        <v>0</v>
      </c>
      <c r="FC393" s="404">
        <f t="shared" si="617"/>
        <v>0</v>
      </c>
      <c r="FD393" s="404">
        <f t="shared" si="617"/>
        <v>0</v>
      </c>
      <c r="FE393" s="404">
        <f t="shared" si="617"/>
        <v>0</v>
      </c>
      <c r="FF393" s="404">
        <f t="shared" si="617"/>
        <v>0</v>
      </c>
      <c r="FG393" s="404">
        <f t="shared" si="617"/>
        <v>0</v>
      </c>
      <c r="FH393" s="404">
        <f t="shared" si="617"/>
        <v>0</v>
      </c>
      <c r="FI393" s="404">
        <f t="shared" si="617"/>
        <v>0</v>
      </c>
      <c r="FJ393" s="404">
        <f t="shared" si="651"/>
        <v>0</v>
      </c>
      <c r="FK393" s="392">
        <f t="shared" si="716"/>
        <v>-488</v>
      </c>
      <c r="FL393" s="384">
        <f t="shared" si="717"/>
        <v>0</v>
      </c>
      <c r="FM393" s="384">
        <f t="shared" si="717"/>
        <v>0</v>
      </c>
      <c r="FN393" s="405">
        <f t="shared" si="649"/>
        <v>0</v>
      </c>
      <c r="FO393" s="405">
        <f t="shared" si="649"/>
        <v>0</v>
      </c>
      <c r="FP393" s="405">
        <f t="shared" si="649"/>
        <v>0</v>
      </c>
      <c r="FQ393" s="405">
        <f t="shared" si="649"/>
        <v>0</v>
      </c>
      <c r="FR393" s="405">
        <f t="shared" si="649"/>
        <v>0</v>
      </c>
      <c r="FS393" s="405">
        <f t="shared" si="649"/>
        <v>0</v>
      </c>
      <c r="FT393" s="405">
        <f t="shared" si="649"/>
        <v>0</v>
      </c>
      <c r="FU393" s="405">
        <f t="shared" si="649"/>
        <v>0</v>
      </c>
      <c r="FV393" s="405">
        <f t="shared" si="649"/>
        <v>0</v>
      </c>
      <c r="FW393" s="397">
        <f t="shared" si="718"/>
        <v>-3083</v>
      </c>
      <c r="FX393" s="406">
        <f t="shared" si="719"/>
        <v>0</v>
      </c>
      <c r="FY393" s="331">
        <f t="shared" si="720"/>
        <v>0</v>
      </c>
      <c r="FZ393" s="382">
        <f t="shared" si="721"/>
        <v>0</v>
      </c>
      <c r="GA393" s="331">
        <f t="shared" si="722"/>
        <v>0</v>
      </c>
      <c r="GB393" s="407">
        <f t="shared" si="723"/>
        <v>0</v>
      </c>
      <c r="GC393" s="407">
        <f t="shared" si="724"/>
        <v>0</v>
      </c>
      <c r="GD393" s="407">
        <f t="shared" si="725"/>
        <v>0</v>
      </c>
      <c r="GE393" s="407">
        <f t="shared" si="726"/>
        <v>0</v>
      </c>
      <c r="GF393" s="407">
        <f t="shared" si="727"/>
        <v>1.1368683772161603E-13</v>
      </c>
      <c r="GG393" s="407">
        <f t="shared" si="728"/>
        <v>0</v>
      </c>
      <c r="GH393" s="407">
        <f t="shared" si="729"/>
        <v>5.6843418860808015E-14</v>
      </c>
      <c r="GI393" s="407">
        <f t="shared" si="730"/>
        <v>0</v>
      </c>
      <c r="GJ393">
        <f t="shared" si="731"/>
        <v>0</v>
      </c>
      <c r="GK393" s="382">
        <f t="shared" si="732"/>
        <v>1.7053025658242404E-13</v>
      </c>
      <c r="GL393">
        <v>5</v>
      </c>
      <c r="GM393">
        <f t="shared" si="653"/>
        <v>995</v>
      </c>
      <c r="GN393">
        <f t="shared" si="653"/>
        <v>0</v>
      </c>
      <c r="GO393">
        <f t="shared" si="653"/>
        <v>0</v>
      </c>
      <c r="GP393">
        <f t="shared" si="653"/>
        <v>0</v>
      </c>
      <c r="GQ393">
        <f t="shared" si="653"/>
        <v>0</v>
      </c>
      <c r="GR393">
        <f t="shared" si="652"/>
        <v>1445</v>
      </c>
      <c r="GS393">
        <f t="shared" si="652"/>
        <v>0</v>
      </c>
      <c r="GT393">
        <f t="shared" si="652"/>
        <v>2011</v>
      </c>
      <c r="GU393">
        <f t="shared" si="652"/>
        <v>0</v>
      </c>
      <c r="GV393">
        <f t="shared" si="652"/>
        <v>0</v>
      </c>
    </row>
    <row r="394" spans="1:204" customFormat="1" x14ac:dyDescent="0.25">
      <c r="A394" s="378">
        <v>23016</v>
      </c>
      <c r="B394" s="32" t="s">
        <v>1093</v>
      </c>
      <c r="C394" t="s">
        <v>881</v>
      </c>
      <c r="D394">
        <v>5</v>
      </c>
      <c r="E394" s="379">
        <v>914</v>
      </c>
      <c r="F394" s="379">
        <v>13200</v>
      </c>
      <c r="G394" s="379">
        <v>2634</v>
      </c>
      <c r="H394" s="379">
        <v>0</v>
      </c>
      <c r="I394" s="379">
        <v>6688</v>
      </c>
      <c r="J394" s="379">
        <v>0</v>
      </c>
      <c r="K394" s="379">
        <v>516</v>
      </c>
      <c r="L394" s="379">
        <v>6459</v>
      </c>
      <c r="M394" s="380">
        <v>0</v>
      </c>
      <c r="N394" s="381">
        <f t="shared" si="654"/>
        <v>30411</v>
      </c>
      <c r="O394" s="379">
        <v>2823</v>
      </c>
      <c r="P394" s="379">
        <v>13125</v>
      </c>
      <c r="Q394" s="379">
        <v>2815</v>
      </c>
      <c r="R394" s="379">
        <v>0</v>
      </c>
      <c r="S394" s="379">
        <v>7150</v>
      </c>
      <c r="T394" s="379">
        <v>0</v>
      </c>
      <c r="U394" s="379">
        <v>422</v>
      </c>
      <c r="V394" s="379">
        <v>7711</v>
      </c>
      <c r="W394" s="480">
        <f>(VLOOKUP(A394,'[1]floresta plant'!$A$4:$F$573,6,0))*1000</f>
        <v>0</v>
      </c>
      <c r="X394" s="24">
        <f t="shared" si="655"/>
        <v>34046</v>
      </c>
      <c r="Y394" s="53">
        <f t="shared" si="656"/>
        <v>181</v>
      </c>
      <c r="Z394" s="53">
        <f t="shared" si="657"/>
        <v>0</v>
      </c>
      <c r="AA394" s="53">
        <f t="shared" si="658"/>
        <v>462</v>
      </c>
      <c r="AB394" s="53">
        <f t="shared" si="618"/>
        <v>0</v>
      </c>
      <c r="AC394" s="53">
        <f t="shared" si="618"/>
        <v>-94</v>
      </c>
      <c r="AD394" s="53">
        <f t="shared" si="618"/>
        <v>1252</v>
      </c>
      <c r="AE394" s="53">
        <f t="shared" si="618"/>
        <v>0</v>
      </c>
      <c r="AF394" s="53">
        <f t="shared" si="659"/>
        <v>-75</v>
      </c>
      <c r="AG394" s="53">
        <f t="shared" si="660"/>
        <v>1909</v>
      </c>
      <c r="AH394" s="53">
        <f t="shared" si="661"/>
        <v>-3635</v>
      </c>
      <c r="AI394" s="53">
        <f t="shared" si="733"/>
        <v>3635</v>
      </c>
      <c r="AJ394" s="469">
        <v>0</v>
      </c>
      <c r="AK394" s="469">
        <v>0</v>
      </c>
      <c r="AL394" s="469">
        <v>0</v>
      </c>
      <c r="AM394" s="470">
        <f t="shared" si="662"/>
        <v>0</v>
      </c>
      <c r="AN394" s="53">
        <f t="shared" si="663"/>
        <v>-3635</v>
      </c>
      <c r="AO394" s="382">
        <f t="shared" si="664"/>
        <v>2</v>
      </c>
      <c r="AP394">
        <v>5</v>
      </c>
      <c r="AQ394" s="383">
        <f t="shared" si="665"/>
        <v>3804</v>
      </c>
      <c r="AR394" s="383">
        <f t="shared" si="666"/>
        <v>-169</v>
      </c>
      <c r="AS394" s="383">
        <f t="shared" si="667"/>
        <v>181</v>
      </c>
      <c r="AT394" s="383">
        <f t="shared" si="668"/>
        <v>169</v>
      </c>
      <c r="AU394" s="383">
        <f t="shared" si="669"/>
        <v>3635</v>
      </c>
      <c r="AV394" s="383">
        <f t="shared" si="670"/>
        <v>1</v>
      </c>
      <c r="AW394" s="383">
        <f t="shared" si="671"/>
        <v>1</v>
      </c>
      <c r="AX394" s="383">
        <f t="shared" si="672"/>
        <v>1</v>
      </c>
      <c r="AY394" s="383">
        <f t="shared" si="673"/>
        <v>90.5</v>
      </c>
      <c r="AZ394">
        <f t="shared" si="674"/>
        <v>90.5</v>
      </c>
      <c r="BA394">
        <f t="shared" si="675"/>
        <v>0</v>
      </c>
      <c r="BB394" s="383">
        <f t="shared" si="676"/>
        <v>0</v>
      </c>
      <c r="BC394" s="384">
        <f t="shared" si="648"/>
        <v>181</v>
      </c>
      <c r="BD394" s="384">
        <f t="shared" si="648"/>
        <v>0</v>
      </c>
      <c r="BE394" s="384">
        <f t="shared" si="648"/>
        <v>462</v>
      </c>
      <c r="BF394" s="384">
        <f t="shared" si="648"/>
        <v>0</v>
      </c>
      <c r="BG394" s="384">
        <f t="shared" si="648"/>
        <v>0.55621301775147924</v>
      </c>
      <c r="BH394" s="384">
        <f t="shared" si="648"/>
        <v>1252</v>
      </c>
      <c r="BI394" s="384">
        <f t="shared" si="648"/>
        <v>0</v>
      </c>
      <c r="BJ394" s="384">
        <f t="shared" si="648"/>
        <v>0.4437869822485207</v>
      </c>
      <c r="BK394" s="384">
        <f t="shared" si="648"/>
        <v>1909</v>
      </c>
      <c r="BL394" s="474">
        <f t="shared" si="677"/>
        <v>78.5</v>
      </c>
      <c r="BM394" s="409">
        <f t="shared" si="678"/>
        <v>-3544.5</v>
      </c>
      <c r="BN394" s="473">
        <f t="shared" si="679"/>
        <v>3623</v>
      </c>
      <c r="BO394" s="387">
        <f t="shared" si="680"/>
        <v>2.1667126690587912E-2</v>
      </c>
      <c r="BP394" s="387">
        <f t="shared" si="681"/>
        <v>0.9783328733094121</v>
      </c>
      <c r="BQ394" s="388">
        <f t="shared" si="682"/>
        <v>0</v>
      </c>
      <c r="BR394" s="389">
        <f t="shared" si="683"/>
        <v>0</v>
      </c>
      <c r="BS394" s="390">
        <f t="shared" si="684"/>
        <v>181</v>
      </c>
      <c r="BT394" s="391">
        <f t="shared" si="616"/>
        <v>0</v>
      </c>
      <c r="BU394" s="391">
        <f t="shared" si="616"/>
        <v>0</v>
      </c>
      <c r="BV394" s="391">
        <f t="shared" si="616"/>
        <v>0</v>
      </c>
      <c r="BW394" s="391">
        <f t="shared" si="616"/>
        <v>50.337278106508869</v>
      </c>
      <c r="BX394" s="391">
        <f t="shared" si="616"/>
        <v>0</v>
      </c>
      <c r="BY394" s="391">
        <f t="shared" si="616"/>
        <v>0</v>
      </c>
      <c r="BZ394" s="391">
        <f t="shared" si="616"/>
        <v>40.162721893491124</v>
      </c>
      <c r="CA394" s="391">
        <f t="shared" si="650"/>
        <v>0</v>
      </c>
      <c r="CB394" s="391">
        <f t="shared" si="685"/>
        <v>90.5</v>
      </c>
      <c r="CC394" s="391">
        <f t="shared" si="685"/>
        <v>0</v>
      </c>
      <c r="CD394" s="392">
        <f t="shared" si="686"/>
        <v>0</v>
      </c>
      <c r="CE394" s="393">
        <f t="shared" si="687"/>
        <v>0</v>
      </c>
      <c r="CF394" s="392">
        <f t="shared" si="688"/>
        <v>0</v>
      </c>
      <c r="CG394" s="392">
        <f t="shared" si="689"/>
        <v>0</v>
      </c>
      <c r="CH394" s="392">
        <f t="shared" si="690"/>
        <v>0</v>
      </c>
      <c r="CI394" s="392">
        <f t="shared" si="619"/>
        <v>0</v>
      </c>
      <c r="CJ394" s="392">
        <f t="shared" si="619"/>
        <v>0</v>
      </c>
      <c r="CK394" s="392">
        <f t="shared" si="619"/>
        <v>0</v>
      </c>
      <c r="CL394" s="392">
        <f t="shared" si="619"/>
        <v>0</v>
      </c>
      <c r="CM394" s="392">
        <f t="shared" si="691"/>
        <v>0</v>
      </c>
      <c r="CN394" s="392">
        <f t="shared" si="692"/>
        <v>0</v>
      </c>
      <c r="CO394" s="394">
        <f t="shared" si="693"/>
        <v>0</v>
      </c>
      <c r="CP394" s="394">
        <f t="shared" si="693"/>
        <v>0</v>
      </c>
      <c r="CQ394" s="395">
        <f t="shared" si="694"/>
        <v>462</v>
      </c>
      <c r="CR394" s="394">
        <f t="shared" si="646"/>
        <v>0</v>
      </c>
      <c r="CS394" s="394">
        <f t="shared" si="646"/>
        <v>5.5678105202298918</v>
      </c>
      <c r="CT394" s="394">
        <f t="shared" si="646"/>
        <v>0</v>
      </c>
      <c r="CU394" s="394">
        <f t="shared" si="644"/>
        <v>0</v>
      </c>
      <c r="CV394" s="394">
        <f t="shared" si="644"/>
        <v>4.4424020108217226</v>
      </c>
      <c r="CW394" s="394">
        <f t="shared" si="644"/>
        <v>0</v>
      </c>
      <c r="CX394" s="396">
        <f t="shared" si="695"/>
        <v>451.98978746894841</v>
      </c>
      <c r="CY394" s="396">
        <f t="shared" si="695"/>
        <v>0</v>
      </c>
      <c r="CZ394" s="397">
        <f t="shared" si="696"/>
        <v>0</v>
      </c>
      <c r="DA394" s="397">
        <f t="shared" si="696"/>
        <v>0</v>
      </c>
      <c r="DB394" s="397">
        <f t="shared" si="696"/>
        <v>0</v>
      </c>
      <c r="DC394" s="397">
        <f t="shared" si="697"/>
        <v>0</v>
      </c>
      <c r="DD394" s="397">
        <f t="shared" si="642"/>
        <v>0</v>
      </c>
      <c r="DE394" s="397">
        <f t="shared" si="642"/>
        <v>0</v>
      </c>
      <c r="DF394" s="397">
        <f t="shared" si="642"/>
        <v>0</v>
      </c>
      <c r="DG394" s="397">
        <f t="shared" si="642"/>
        <v>0</v>
      </c>
      <c r="DH394" s="397">
        <f t="shared" si="642"/>
        <v>0</v>
      </c>
      <c r="DI394" s="398">
        <f t="shared" si="698"/>
        <v>0</v>
      </c>
      <c r="DJ394" s="398">
        <f t="shared" si="698"/>
        <v>0</v>
      </c>
      <c r="DK394" s="399">
        <f t="shared" si="699"/>
        <v>0</v>
      </c>
      <c r="DL394" s="399">
        <f t="shared" si="699"/>
        <v>0</v>
      </c>
      <c r="DM394" s="399">
        <f t="shared" si="699"/>
        <v>0</v>
      </c>
      <c r="DN394" s="399">
        <f t="shared" si="699"/>
        <v>0</v>
      </c>
      <c r="DO394" s="399">
        <f t="shared" si="700"/>
        <v>-94</v>
      </c>
      <c r="DP394" s="399">
        <f t="shared" si="701"/>
        <v>0</v>
      </c>
      <c r="DQ394" s="399">
        <f t="shared" si="701"/>
        <v>0</v>
      </c>
      <c r="DR394" s="399">
        <f t="shared" si="701"/>
        <v>0</v>
      </c>
      <c r="DS394" s="399">
        <f t="shared" si="701"/>
        <v>0</v>
      </c>
      <c r="DT394" s="400">
        <f t="shared" si="702"/>
        <v>0</v>
      </c>
      <c r="DU394" s="400">
        <f t="shared" si="702"/>
        <v>0</v>
      </c>
      <c r="DV394" s="386">
        <f t="shared" si="643"/>
        <v>0</v>
      </c>
      <c r="DW394" s="386">
        <f t="shared" si="643"/>
        <v>0</v>
      </c>
      <c r="DX394" s="386">
        <f t="shared" si="643"/>
        <v>0</v>
      </c>
      <c r="DY394" s="386">
        <f t="shared" si="643"/>
        <v>0</v>
      </c>
      <c r="DZ394" s="386">
        <f t="shared" si="643"/>
        <v>15.088525479064556</v>
      </c>
      <c r="EA394" s="401">
        <f t="shared" si="703"/>
        <v>1252</v>
      </c>
      <c r="EB394" s="386">
        <f t="shared" si="704"/>
        <v>0</v>
      </c>
      <c r="EC394" s="386">
        <f t="shared" si="704"/>
        <v>12.038717137551508</v>
      </c>
      <c r="ED394" s="386">
        <f t="shared" si="704"/>
        <v>0</v>
      </c>
      <c r="EE394" s="385">
        <f t="shared" si="705"/>
        <v>1224.8727573833839</v>
      </c>
      <c r="EF394" s="385">
        <f t="shared" si="705"/>
        <v>0</v>
      </c>
      <c r="EG394" s="402">
        <f t="shared" si="647"/>
        <v>0</v>
      </c>
      <c r="EH394" s="402">
        <f t="shared" si="647"/>
        <v>0</v>
      </c>
      <c r="EI394" s="402">
        <f t="shared" si="647"/>
        <v>0</v>
      </c>
      <c r="EJ394" s="402">
        <f t="shared" si="645"/>
        <v>0</v>
      </c>
      <c r="EK394" s="402">
        <f t="shared" si="645"/>
        <v>0</v>
      </c>
      <c r="EL394" s="402">
        <f t="shared" si="645"/>
        <v>0</v>
      </c>
      <c r="EM394" s="402">
        <f t="shared" si="706"/>
        <v>0</v>
      </c>
      <c r="EN394" s="402">
        <f t="shared" si="707"/>
        <v>0</v>
      </c>
      <c r="EO394" s="402">
        <f t="shared" si="707"/>
        <v>0</v>
      </c>
      <c r="EP394" s="402">
        <f t="shared" si="708"/>
        <v>0</v>
      </c>
      <c r="EQ394" s="402">
        <f t="shared" si="709"/>
        <v>0</v>
      </c>
      <c r="ER394" s="394">
        <f t="shared" si="710"/>
        <v>0</v>
      </c>
      <c r="ES394" s="394">
        <f t="shared" si="711"/>
        <v>0</v>
      </c>
      <c r="ET394" s="394">
        <f t="shared" si="712"/>
        <v>0</v>
      </c>
      <c r="EU394" s="394">
        <f t="shared" si="620"/>
        <v>0</v>
      </c>
      <c r="EV394" s="394">
        <f t="shared" si="620"/>
        <v>0</v>
      </c>
      <c r="EW394" s="394">
        <f t="shared" si="620"/>
        <v>0</v>
      </c>
      <c r="EX394" s="394">
        <f t="shared" si="620"/>
        <v>0</v>
      </c>
      <c r="EY394" s="403">
        <f t="shared" si="713"/>
        <v>-75</v>
      </c>
      <c r="EZ394" s="394">
        <f t="shared" si="714"/>
        <v>0</v>
      </c>
      <c r="FA394" s="396">
        <f t="shared" si="715"/>
        <v>0</v>
      </c>
      <c r="FB394" s="396">
        <f t="shared" si="715"/>
        <v>0</v>
      </c>
      <c r="FC394" s="404">
        <f t="shared" si="617"/>
        <v>0</v>
      </c>
      <c r="FD394" s="404">
        <f t="shared" si="617"/>
        <v>0</v>
      </c>
      <c r="FE394" s="404">
        <f t="shared" si="617"/>
        <v>0</v>
      </c>
      <c r="FF394" s="404">
        <f t="shared" si="617"/>
        <v>0</v>
      </c>
      <c r="FG394" s="404">
        <f t="shared" si="617"/>
        <v>23.006385894196672</v>
      </c>
      <c r="FH394" s="404">
        <f t="shared" si="617"/>
        <v>0</v>
      </c>
      <c r="FI394" s="404">
        <f t="shared" si="617"/>
        <v>0</v>
      </c>
      <c r="FJ394" s="404">
        <f t="shared" si="651"/>
        <v>18.356158958135644</v>
      </c>
      <c r="FK394" s="392">
        <f t="shared" si="716"/>
        <v>1909</v>
      </c>
      <c r="FL394" s="384">
        <f t="shared" si="717"/>
        <v>1867.6374551476677</v>
      </c>
      <c r="FM394" s="384">
        <f t="shared" si="717"/>
        <v>0</v>
      </c>
      <c r="FN394" s="405">
        <f t="shared" si="649"/>
        <v>0</v>
      </c>
      <c r="FO394" s="405">
        <f t="shared" si="649"/>
        <v>0</v>
      </c>
      <c r="FP394" s="405">
        <f t="shared" si="649"/>
        <v>0</v>
      </c>
      <c r="FQ394" s="405">
        <f t="shared" si="649"/>
        <v>0</v>
      </c>
      <c r="FR394" s="405">
        <f t="shared" si="649"/>
        <v>0</v>
      </c>
      <c r="FS394" s="405">
        <f t="shared" si="649"/>
        <v>0</v>
      </c>
      <c r="FT394" s="405">
        <f t="shared" si="649"/>
        <v>0</v>
      </c>
      <c r="FU394" s="405">
        <f t="shared" si="649"/>
        <v>0</v>
      </c>
      <c r="FV394" s="405">
        <f t="shared" si="649"/>
        <v>0</v>
      </c>
      <c r="FW394" s="397">
        <f t="shared" si="718"/>
        <v>-3635</v>
      </c>
      <c r="FX394" s="406">
        <f t="shared" si="719"/>
        <v>0</v>
      </c>
      <c r="FY394" s="331">
        <f t="shared" si="720"/>
        <v>0</v>
      </c>
      <c r="FZ394" s="382">
        <f t="shared" si="721"/>
        <v>0</v>
      </c>
      <c r="GA394" s="331">
        <f t="shared" si="722"/>
        <v>0</v>
      </c>
      <c r="GB394" s="407">
        <f t="shared" si="723"/>
        <v>0</v>
      </c>
      <c r="GC394" s="407">
        <f t="shared" si="724"/>
        <v>0</v>
      </c>
      <c r="GD394" s="407">
        <f t="shared" si="725"/>
        <v>0</v>
      </c>
      <c r="GE394" s="407">
        <f t="shared" si="726"/>
        <v>0</v>
      </c>
      <c r="GF394" s="407">
        <f t="shared" si="727"/>
        <v>7.2830630415410269E-14</v>
      </c>
      <c r="GG394" s="407">
        <f t="shared" si="728"/>
        <v>0</v>
      </c>
      <c r="GH394" s="407">
        <f t="shared" si="729"/>
        <v>0</v>
      </c>
      <c r="GI394" s="407">
        <f t="shared" si="730"/>
        <v>0</v>
      </c>
      <c r="GJ394">
        <f t="shared" si="731"/>
        <v>0</v>
      </c>
      <c r="GK394" s="382">
        <f t="shared" si="732"/>
        <v>7.2830630415410269E-14</v>
      </c>
      <c r="GL394">
        <v>5</v>
      </c>
      <c r="GM394">
        <f t="shared" si="653"/>
        <v>181</v>
      </c>
      <c r="GN394">
        <f t="shared" si="653"/>
        <v>0</v>
      </c>
      <c r="GO394">
        <f t="shared" si="653"/>
        <v>462</v>
      </c>
      <c r="GP394">
        <f t="shared" si="653"/>
        <v>0</v>
      </c>
      <c r="GQ394">
        <f t="shared" si="653"/>
        <v>0</v>
      </c>
      <c r="GR394">
        <f t="shared" si="652"/>
        <v>1252</v>
      </c>
      <c r="GS394">
        <f t="shared" si="652"/>
        <v>0</v>
      </c>
      <c r="GT394">
        <f t="shared" si="652"/>
        <v>0</v>
      </c>
      <c r="GU394">
        <f t="shared" si="652"/>
        <v>1909</v>
      </c>
      <c r="GV394">
        <f t="shared" si="652"/>
        <v>0</v>
      </c>
    </row>
    <row r="395" spans="1:204" customFormat="1" x14ac:dyDescent="0.25">
      <c r="A395" s="378">
        <v>23017</v>
      </c>
      <c r="B395" s="32" t="s">
        <v>1094</v>
      </c>
      <c r="C395" t="s">
        <v>881</v>
      </c>
      <c r="D395">
        <v>5</v>
      </c>
      <c r="E395" s="379">
        <v>4337</v>
      </c>
      <c r="F395" s="379">
        <v>13168</v>
      </c>
      <c r="G395" s="379">
        <v>115</v>
      </c>
      <c r="H395" s="379">
        <v>0</v>
      </c>
      <c r="I395" s="379">
        <v>1092</v>
      </c>
      <c r="J395" s="379">
        <v>0</v>
      </c>
      <c r="K395" s="379">
        <v>0</v>
      </c>
      <c r="L395" s="379">
        <v>2522</v>
      </c>
      <c r="M395" s="380">
        <v>0</v>
      </c>
      <c r="N395" s="381">
        <f t="shared" si="654"/>
        <v>21234</v>
      </c>
      <c r="O395" s="379">
        <v>3626</v>
      </c>
      <c r="P395" s="379">
        <v>13573</v>
      </c>
      <c r="Q395" s="379">
        <v>160</v>
      </c>
      <c r="R395" s="379">
        <v>0</v>
      </c>
      <c r="S395" s="379">
        <v>1460</v>
      </c>
      <c r="T395" s="379">
        <v>0</v>
      </c>
      <c r="U395" s="379">
        <v>0</v>
      </c>
      <c r="V395" s="379">
        <v>2760</v>
      </c>
      <c r="W395" s="480">
        <f>(VLOOKUP(A395,'[1]floresta plant'!$A$4:$F$573,6,0))*1000</f>
        <v>0</v>
      </c>
      <c r="X395" s="24">
        <f t="shared" si="655"/>
        <v>21579</v>
      </c>
      <c r="Y395" s="53">
        <f t="shared" si="656"/>
        <v>45</v>
      </c>
      <c r="Z395" s="53">
        <f t="shared" si="657"/>
        <v>0</v>
      </c>
      <c r="AA395" s="53">
        <f t="shared" si="658"/>
        <v>368</v>
      </c>
      <c r="AB395" s="53">
        <f t="shared" si="618"/>
        <v>0</v>
      </c>
      <c r="AC395" s="53">
        <f t="shared" si="618"/>
        <v>0</v>
      </c>
      <c r="AD395" s="53">
        <f t="shared" si="618"/>
        <v>238</v>
      </c>
      <c r="AE395" s="53">
        <f t="shared" si="618"/>
        <v>0</v>
      </c>
      <c r="AF395" s="53">
        <f t="shared" si="659"/>
        <v>405</v>
      </c>
      <c r="AG395" s="53">
        <f t="shared" si="660"/>
        <v>-711</v>
      </c>
      <c r="AH395" s="53">
        <f t="shared" si="661"/>
        <v>-345</v>
      </c>
      <c r="AI395" s="53">
        <f t="shared" si="733"/>
        <v>345</v>
      </c>
      <c r="AJ395" s="469">
        <v>0</v>
      </c>
      <c r="AK395" s="469">
        <v>0</v>
      </c>
      <c r="AL395" s="469">
        <v>0</v>
      </c>
      <c r="AM395" s="470">
        <f t="shared" si="662"/>
        <v>0</v>
      </c>
      <c r="AN395" s="53">
        <f t="shared" si="663"/>
        <v>-345</v>
      </c>
      <c r="AO395" s="382">
        <f t="shared" si="664"/>
        <v>2</v>
      </c>
      <c r="AP395">
        <v>5</v>
      </c>
      <c r="AQ395" s="383">
        <f t="shared" si="665"/>
        <v>1056</v>
      </c>
      <c r="AR395" s="383">
        <f t="shared" si="666"/>
        <v>-711</v>
      </c>
      <c r="AS395" s="383">
        <f t="shared" si="667"/>
        <v>45</v>
      </c>
      <c r="AT395" s="383">
        <f t="shared" si="668"/>
        <v>711</v>
      </c>
      <c r="AU395" s="383">
        <f t="shared" si="669"/>
        <v>345</v>
      </c>
      <c r="AV395" s="383">
        <f t="shared" si="670"/>
        <v>1</v>
      </c>
      <c r="AW395" s="383">
        <f t="shared" si="671"/>
        <v>1</v>
      </c>
      <c r="AX395" s="383">
        <f t="shared" si="672"/>
        <v>1</v>
      </c>
      <c r="AY395" s="383">
        <f t="shared" si="673"/>
        <v>22.5</v>
      </c>
      <c r="AZ395">
        <f t="shared" si="674"/>
        <v>22.5</v>
      </c>
      <c r="BA395">
        <f t="shared" si="675"/>
        <v>0</v>
      </c>
      <c r="BB395" s="383">
        <f t="shared" si="676"/>
        <v>0</v>
      </c>
      <c r="BC395" s="384">
        <f t="shared" si="648"/>
        <v>45</v>
      </c>
      <c r="BD395" s="384">
        <f t="shared" si="648"/>
        <v>0</v>
      </c>
      <c r="BE395" s="384">
        <f t="shared" si="648"/>
        <v>368</v>
      </c>
      <c r="BF395" s="384">
        <f t="shared" si="648"/>
        <v>0</v>
      </c>
      <c r="BG395" s="384">
        <f t="shared" si="648"/>
        <v>0</v>
      </c>
      <c r="BH395" s="384">
        <f t="shared" si="648"/>
        <v>238</v>
      </c>
      <c r="BI395" s="384">
        <f t="shared" si="648"/>
        <v>0</v>
      </c>
      <c r="BJ395" s="384">
        <f t="shared" si="648"/>
        <v>405</v>
      </c>
      <c r="BK395" s="384">
        <f t="shared" si="648"/>
        <v>1</v>
      </c>
      <c r="BL395" s="474">
        <f t="shared" si="677"/>
        <v>688.5</v>
      </c>
      <c r="BM395" s="409">
        <f t="shared" si="678"/>
        <v>-322.5</v>
      </c>
      <c r="BN395" s="473">
        <f t="shared" si="679"/>
        <v>1011</v>
      </c>
      <c r="BO395" s="387">
        <f t="shared" si="680"/>
        <v>0.68100890207715137</v>
      </c>
      <c r="BP395" s="387">
        <f t="shared" si="681"/>
        <v>0.31899109792284869</v>
      </c>
      <c r="BQ395" s="388">
        <f t="shared" si="682"/>
        <v>0</v>
      </c>
      <c r="BR395" s="389">
        <f t="shared" si="683"/>
        <v>0</v>
      </c>
      <c r="BS395" s="390">
        <f t="shared" si="684"/>
        <v>45</v>
      </c>
      <c r="BT395" s="391">
        <f t="shared" si="616"/>
        <v>0</v>
      </c>
      <c r="BU395" s="391">
        <f t="shared" si="616"/>
        <v>0</v>
      </c>
      <c r="BV395" s="391">
        <f t="shared" si="616"/>
        <v>0</v>
      </c>
      <c r="BW395" s="391">
        <f t="shared" si="616"/>
        <v>0</v>
      </c>
      <c r="BX395" s="391">
        <f t="shared" si="616"/>
        <v>0</v>
      </c>
      <c r="BY395" s="391">
        <f t="shared" si="616"/>
        <v>0</v>
      </c>
      <c r="BZ395" s="391">
        <f t="shared" si="616"/>
        <v>0</v>
      </c>
      <c r="CA395" s="391">
        <f t="shared" si="650"/>
        <v>22.5</v>
      </c>
      <c r="CB395" s="391">
        <f t="shared" si="685"/>
        <v>22.5</v>
      </c>
      <c r="CC395" s="391">
        <f t="shared" si="685"/>
        <v>0</v>
      </c>
      <c r="CD395" s="392">
        <f t="shared" si="686"/>
        <v>0</v>
      </c>
      <c r="CE395" s="393">
        <f t="shared" si="687"/>
        <v>0</v>
      </c>
      <c r="CF395" s="392">
        <f t="shared" si="688"/>
        <v>0</v>
      </c>
      <c r="CG395" s="392">
        <f t="shared" si="689"/>
        <v>0</v>
      </c>
      <c r="CH395" s="392">
        <f t="shared" si="690"/>
        <v>0</v>
      </c>
      <c r="CI395" s="392">
        <f t="shared" si="619"/>
        <v>0</v>
      </c>
      <c r="CJ395" s="392">
        <f t="shared" si="619"/>
        <v>0</v>
      </c>
      <c r="CK395" s="392">
        <f t="shared" si="619"/>
        <v>0</v>
      </c>
      <c r="CL395" s="392">
        <f t="shared" si="619"/>
        <v>0</v>
      </c>
      <c r="CM395" s="392">
        <f t="shared" si="691"/>
        <v>0</v>
      </c>
      <c r="CN395" s="392">
        <f t="shared" si="692"/>
        <v>0</v>
      </c>
      <c r="CO395" s="394">
        <f t="shared" si="693"/>
        <v>0</v>
      </c>
      <c r="CP395" s="394">
        <f t="shared" si="693"/>
        <v>0</v>
      </c>
      <c r="CQ395" s="395">
        <f t="shared" si="694"/>
        <v>368</v>
      </c>
      <c r="CR395" s="394">
        <f t="shared" si="646"/>
        <v>0</v>
      </c>
      <c r="CS395" s="394">
        <f t="shared" si="646"/>
        <v>0</v>
      </c>
      <c r="CT395" s="394">
        <f t="shared" si="646"/>
        <v>0</v>
      </c>
      <c r="CU395" s="394">
        <f t="shared" si="644"/>
        <v>0</v>
      </c>
      <c r="CV395" s="394">
        <f t="shared" si="644"/>
        <v>0</v>
      </c>
      <c r="CW395" s="394">
        <f t="shared" si="644"/>
        <v>250.61127596439169</v>
      </c>
      <c r="CX395" s="396">
        <f t="shared" si="695"/>
        <v>117.38872403560832</v>
      </c>
      <c r="CY395" s="396">
        <f t="shared" si="695"/>
        <v>0</v>
      </c>
      <c r="CZ395" s="397">
        <f t="shared" si="696"/>
        <v>0</v>
      </c>
      <c r="DA395" s="397">
        <f t="shared" si="696"/>
        <v>0</v>
      </c>
      <c r="DB395" s="397">
        <f t="shared" si="696"/>
        <v>0</v>
      </c>
      <c r="DC395" s="397">
        <f t="shared" si="697"/>
        <v>0</v>
      </c>
      <c r="DD395" s="397">
        <f t="shared" si="642"/>
        <v>0</v>
      </c>
      <c r="DE395" s="397">
        <f t="shared" si="642"/>
        <v>0</v>
      </c>
      <c r="DF395" s="397">
        <f t="shared" si="642"/>
        <v>0</v>
      </c>
      <c r="DG395" s="397">
        <f t="shared" si="642"/>
        <v>0</v>
      </c>
      <c r="DH395" s="397">
        <f t="shared" si="642"/>
        <v>0</v>
      </c>
      <c r="DI395" s="398">
        <f t="shared" si="698"/>
        <v>0</v>
      </c>
      <c r="DJ395" s="398">
        <f t="shared" si="698"/>
        <v>0</v>
      </c>
      <c r="DK395" s="399">
        <f t="shared" si="699"/>
        <v>0</v>
      </c>
      <c r="DL395" s="399">
        <f t="shared" si="699"/>
        <v>0</v>
      </c>
      <c r="DM395" s="399">
        <f t="shared" si="699"/>
        <v>0</v>
      </c>
      <c r="DN395" s="399">
        <f t="shared" si="699"/>
        <v>0</v>
      </c>
      <c r="DO395" s="399">
        <f t="shared" si="700"/>
        <v>0</v>
      </c>
      <c r="DP395" s="399">
        <f t="shared" si="701"/>
        <v>0</v>
      </c>
      <c r="DQ395" s="399">
        <f t="shared" si="701"/>
        <v>0</v>
      </c>
      <c r="DR395" s="399">
        <f t="shared" si="701"/>
        <v>0</v>
      </c>
      <c r="DS395" s="399">
        <f t="shared" si="701"/>
        <v>0</v>
      </c>
      <c r="DT395" s="400">
        <f t="shared" si="702"/>
        <v>0</v>
      </c>
      <c r="DU395" s="400">
        <f t="shared" si="702"/>
        <v>0</v>
      </c>
      <c r="DV395" s="386">
        <f t="shared" si="643"/>
        <v>0</v>
      </c>
      <c r="DW395" s="386">
        <f t="shared" si="643"/>
        <v>0</v>
      </c>
      <c r="DX395" s="386">
        <f t="shared" si="643"/>
        <v>0</v>
      </c>
      <c r="DY395" s="386">
        <f t="shared" si="643"/>
        <v>0</v>
      </c>
      <c r="DZ395" s="386">
        <f t="shared" si="643"/>
        <v>0</v>
      </c>
      <c r="EA395" s="401">
        <f t="shared" si="703"/>
        <v>238</v>
      </c>
      <c r="EB395" s="386">
        <f t="shared" si="704"/>
        <v>0</v>
      </c>
      <c r="EC395" s="386">
        <f t="shared" si="704"/>
        <v>0</v>
      </c>
      <c r="ED395" s="386">
        <f t="shared" si="704"/>
        <v>162.08011869436203</v>
      </c>
      <c r="EE395" s="385">
        <f t="shared" si="705"/>
        <v>75.919881305637986</v>
      </c>
      <c r="EF395" s="385">
        <f t="shared" si="705"/>
        <v>0</v>
      </c>
      <c r="EG395" s="402">
        <f t="shared" si="647"/>
        <v>0</v>
      </c>
      <c r="EH395" s="402">
        <f t="shared" si="647"/>
        <v>0</v>
      </c>
      <c r="EI395" s="402">
        <f t="shared" si="647"/>
        <v>0</v>
      </c>
      <c r="EJ395" s="402">
        <f t="shared" si="645"/>
        <v>0</v>
      </c>
      <c r="EK395" s="402">
        <f t="shared" si="645"/>
        <v>0</v>
      </c>
      <c r="EL395" s="402">
        <f t="shared" si="645"/>
        <v>0</v>
      </c>
      <c r="EM395" s="402">
        <f t="shared" si="706"/>
        <v>0</v>
      </c>
      <c r="EN395" s="402">
        <f t="shared" si="707"/>
        <v>0</v>
      </c>
      <c r="EO395" s="402">
        <f t="shared" si="707"/>
        <v>0</v>
      </c>
      <c r="EP395" s="402">
        <f t="shared" si="708"/>
        <v>0</v>
      </c>
      <c r="EQ395" s="402">
        <f t="shared" si="709"/>
        <v>0</v>
      </c>
      <c r="ER395" s="394">
        <f t="shared" si="710"/>
        <v>0</v>
      </c>
      <c r="ES395" s="394">
        <f t="shared" si="711"/>
        <v>0</v>
      </c>
      <c r="ET395" s="394">
        <f t="shared" si="712"/>
        <v>0</v>
      </c>
      <c r="EU395" s="394">
        <f t="shared" si="620"/>
        <v>0</v>
      </c>
      <c r="EV395" s="394">
        <f t="shared" si="620"/>
        <v>0</v>
      </c>
      <c r="EW395" s="394">
        <f t="shared" si="620"/>
        <v>0</v>
      </c>
      <c r="EX395" s="394">
        <f t="shared" si="620"/>
        <v>0</v>
      </c>
      <c r="EY395" s="403">
        <f t="shared" si="713"/>
        <v>405</v>
      </c>
      <c r="EZ395" s="394">
        <f t="shared" si="714"/>
        <v>275.80860534124628</v>
      </c>
      <c r="FA395" s="396">
        <f t="shared" si="715"/>
        <v>129.19139465875372</v>
      </c>
      <c r="FB395" s="396">
        <f t="shared" si="715"/>
        <v>0</v>
      </c>
      <c r="FC395" s="404">
        <f t="shared" si="617"/>
        <v>0</v>
      </c>
      <c r="FD395" s="404">
        <f t="shared" si="617"/>
        <v>0</v>
      </c>
      <c r="FE395" s="404">
        <f t="shared" si="617"/>
        <v>0</v>
      </c>
      <c r="FF395" s="404">
        <f t="shared" si="617"/>
        <v>0</v>
      </c>
      <c r="FG395" s="404">
        <f t="shared" si="617"/>
        <v>0</v>
      </c>
      <c r="FH395" s="404">
        <f t="shared" si="617"/>
        <v>0</v>
      </c>
      <c r="FI395" s="404">
        <f t="shared" si="617"/>
        <v>0</v>
      </c>
      <c r="FJ395" s="404">
        <f t="shared" si="651"/>
        <v>0</v>
      </c>
      <c r="FK395" s="392">
        <f t="shared" si="716"/>
        <v>-711</v>
      </c>
      <c r="FL395" s="384">
        <f t="shared" si="717"/>
        <v>0</v>
      </c>
      <c r="FM395" s="384">
        <f t="shared" si="717"/>
        <v>0</v>
      </c>
      <c r="FN395" s="405">
        <f t="shared" si="649"/>
        <v>0</v>
      </c>
      <c r="FO395" s="405">
        <f t="shared" si="649"/>
        <v>0</v>
      </c>
      <c r="FP395" s="405">
        <f t="shared" si="649"/>
        <v>0</v>
      </c>
      <c r="FQ395" s="405">
        <f t="shared" si="649"/>
        <v>0</v>
      </c>
      <c r="FR395" s="405">
        <f t="shared" si="649"/>
        <v>0</v>
      </c>
      <c r="FS395" s="405">
        <f t="shared" si="649"/>
        <v>0</v>
      </c>
      <c r="FT395" s="405">
        <f t="shared" si="649"/>
        <v>0</v>
      </c>
      <c r="FU395" s="405">
        <f t="shared" si="649"/>
        <v>0</v>
      </c>
      <c r="FV395" s="405">
        <f t="shared" si="649"/>
        <v>0</v>
      </c>
      <c r="FW395" s="397">
        <f t="shared" si="718"/>
        <v>-345</v>
      </c>
      <c r="FX395" s="406">
        <f t="shared" si="719"/>
        <v>0</v>
      </c>
      <c r="FY395" s="331">
        <f t="shared" si="720"/>
        <v>0</v>
      </c>
      <c r="FZ395" s="382">
        <f t="shared" si="721"/>
        <v>0</v>
      </c>
      <c r="GA395" s="331">
        <f t="shared" si="722"/>
        <v>0</v>
      </c>
      <c r="GB395" s="407">
        <f t="shared" si="723"/>
        <v>0</v>
      </c>
      <c r="GC395" s="407">
        <f t="shared" si="724"/>
        <v>0</v>
      </c>
      <c r="GD395" s="407">
        <f t="shared" si="725"/>
        <v>0</v>
      </c>
      <c r="GE395" s="407">
        <f t="shared" si="726"/>
        <v>0</v>
      </c>
      <c r="GF395" s="407">
        <f t="shared" si="727"/>
        <v>0</v>
      </c>
      <c r="GG395" s="407">
        <f t="shared" si="728"/>
        <v>0</v>
      </c>
      <c r="GH395" s="407">
        <f t="shared" si="729"/>
        <v>0</v>
      </c>
      <c r="GI395" s="407">
        <f t="shared" si="730"/>
        <v>0</v>
      </c>
      <c r="GJ395">
        <f t="shared" si="731"/>
        <v>5.6843418860808015E-14</v>
      </c>
      <c r="GK395" s="382">
        <f t="shared" si="732"/>
        <v>5.6843418860808015E-14</v>
      </c>
      <c r="GL395">
        <v>5</v>
      </c>
      <c r="GM395">
        <f t="shared" si="653"/>
        <v>45</v>
      </c>
      <c r="GN395">
        <f t="shared" si="653"/>
        <v>0</v>
      </c>
      <c r="GO395">
        <f t="shared" si="653"/>
        <v>368</v>
      </c>
      <c r="GP395">
        <f t="shared" si="653"/>
        <v>0</v>
      </c>
      <c r="GQ395">
        <f t="shared" si="653"/>
        <v>0</v>
      </c>
      <c r="GR395">
        <f t="shared" si="652"/>
        <v>238</v>
      </c>
      <c r="GS395">
        <f t="shared" si="652"/>
        <v>0</v>
      </c>
      <c r="GT395">
        <f t="shared" si="652"/>
        <v>405</v>
      </c>
      <c r="GU395">
        <f t="shared" si="652"/>
        <v>0</v>
      </c>
      <c r="GV395">
        <f t="shared" si="652"/>
        <v>0</v>
      </c>
    </row>
    <row r="396" spans="1:204" customFormat="1" x14ac:dyDescent="0.25">
      <c r="A396" s="378">
        <v>23018</v>
      </c>
      <c r="B396" s="32" t="s">
        <v>1095</v>
      </c>
      <c r="C396" t="s">
        <v>881</v>
      </c>
      <c r="D396">
        <v>5</v>
      </c>
      <c r="E396" s="379">
        <v>2167</v>
      </c>
      <c r="F396" s="379">
        <v>1111</v>
      </c>
      <c r="G396" s="379">
        <v>113</v>
      </c>
      <c r="H396" s="379">
        <v>0</v>
      </c>
      <c r="I396" s="379">
        <v>63664</v>
      </c>
      <c r="J396" s="379">
        <v>0</v>
      </c>
      <c r="K396" s="379">
        <v>0</v>
      </c>
      <c r="L396" s="379">
        <v>45077</v>
      </c>
      <c r="M396" s="380">
        <v>0</v>
      </c>
      <c r="N396" s="381">
        <f t="shared" si="654"/>
        <v>112132</v>
      </c>
      <c r="O396" s="379">
        <v>4008</v>
      </c>
      <c r="P396" s="379">
        <v>1111</v>
      </c>
      <c r="Q396" s="379">
        <v>113</v>
      </c>
      <c r="R396" s="379">
        <v>0</v>
      </c>
      <c r="S396" s="379">
        <v>62024</v>
      </c>
      <c r="T396" s="379">
        <v>0</v>
      </c>
      <c r="U396" s="379">
        <v>0</v>
      </c>
      <c r="V396" s="379">
        <v>47231</v>
      </c>
      <c r="W396" s="480">
        <f>(VLOOKUP(A396,'[1]floresta plant'!$A$4:$F$573,6,0))*1000</f>
        <v>0</v>
      </c>
      <c r="X396" s="24">
        <f t="shared" si="655"/>
        <v>114487</v>
      </c>
      <c r="Y396" s="53">
        <f t="shared" si="656"/>
        <v>0</v>
      </c>
      <c r="Z396" s="53">
        <f t="shared" si="657"/>
        <v>0</v>
      </c>
      <c r="AA396" s="53">
        <f t="shared" si="658"/>
        <v>-1640</v>
      </c>
      <c r="AB396" s="53">
        <f t="shared" si="618"/>
        <v>0</v>
      </c>
      <c r="AC396" s="53">
        <f t="shared" si="618"/>
        <v>0</v>
      </c>
      <c r="AD396" s="53">
        <f t="shared" si="618"/>
        <v>2154</v>
      </c>
      <c r="AE396" s="53">
        <f t="shared" si="618"/>
        <v>0</v>
      </c>
      <c r="AF396" s="53">
        <f t="shared" si="659"/>
        <v>0</v>
      </c>
      <c r="AG396" s="53">
        <f t="shared" si="660"/>
        <v>1841</v>
      </c>
      <c r="AH396" s="53">
        <f t="shared" si="661"/>
        <v>-2355</v>
      </c>
      <c r="AI396" s="53">
        <f t="shared" si="733"/>
        <v>2355</v>
      </c>
      <c r="AJ396" s="469">
        <v>0</v>
      </c>
      <c r="AK396" s="469">
        <v>0</v>
      </c>
      <c r="AL396" s="469">
        <v>0</v>
      </c>
      <c r="AM396" s="470">
        <f t="shared" si="662"/>
        <v>0</v>
      </c>
      <c r="AN396" s="53">
        <f t="shared" si="663"/>
        <v>-2355</v>
      </c>
      <c r="AO396" s="382">
        <f t="shared" si="664"/>
        <v>2</v>
      </c>
      <c r="AP396">
        <v>5</v>
      </c>
      <c r="AQ396" s="383">
        <f t="shared" si="665"/>
        <v>3995</v>
      </c>
      <c r="AR396" s="383">
        <f t="shared" si="666"/>
        <v>-1640</v>
      </c>
      <c r="AS396" s="383">
        <f t="shared" si="667"/>
        <v>0</v>
      </c>
      <c r="AT396" s="383">
        <f t="shared" si="668"/>
        <v>1640</v>
      </c>
      <c r="AU396" s="383">
        <f t="shared" si="669"/>
        <v>2355</v>
      </c>
      <c r="AV396" s="383">
        <f t="shared" si="670"/>
        <v>1</v>
      </c>
      <c r="AW396" s="383">
        <f t="shared" si="671"/>
        <v>1</v>
      </c>
      <c r="AX396" s="383">
        <f t="shared" si="672"/>
        <v>1</v>
      </c>
      <c r="AY396" s="383">
        <f t="shared" si="673"/>
        <v>0</v>
      </c>
      <c r="AZ396">
        <f t="shared" si="674"/>
        <v>0</v>
      </c>
      <c r="BA396">
        <f t="shared" si="675"/>
        <v>0</v>
      </c>
      <c r="BB396" s="383">
        <f t="shared" si="676"/>
        <v>0</v>
      </c>
      <c r="BC396" s="384">
        <f t="shared" si="648"/>
        <v>0</v>
      </c>
      <c r="BD396" s="384">
        <f t="shared" si="648"/>
        <v>0</v>
      </c>
      <c r="BE396" s="384">
        <f t="shared" si="648"/>
        <v>1</v>
      </c>
      <c r="BF396" s="384">
        <f t="shared" si="648"/>
        <v>0</v>
      </c>
      <c r="BG396" s="384">
        <f t="shared" si="648"/>
        <v>0</v>
      </c>
      <c r="BH396" s="384">
        <f t="shared" si="648"/>
        <v>2154</v>
      </c>
      <c r="BI396" s="384">
        <f t="shared" si="648"/>
        <v>0</v>
      </c>
      <c r="BJ396" s="384">
        <f t="shared" si="648"/>
        <v>0</v>
      </c>
      <c r="BK396" s="384">
        <f t="shared" si="648"/>
        <v>1841</v>
      </c>
      <c r="BL396" s="474">
        <f t="shared" si="677"/>
        <v>1640</v>
      </c>
      <c r="BM396" s="409">
        <f t="shared" si="678"/>
        <v>-2355</v>
      </c>
      <c r="BN396" s="473">
        <f t="shared" si="679"/>
        <v>3995</v>
      </c>
      <c r="BO396" s="387">
        <f t="shared" si="680"/>
        <v>0.41051314142678347</v>
      </c>
      <c r="BP396" s="387">
        <f t="shared" si="681"/>
        <v>0.58948685857321648</v>
      </c>
      <c r="BQ396" s="388">
        <f t="shared" si="682"/>
        <v>0</v>
      </c>
      <c r="BR396" s="389">
        <f t="shared" si="683"/>
        <v>0</v>
      </c>
      <c r="BS396" s="390">
        <f t="shared" si="684"/>
        <v>0</v>
      </c>
      <c r="BT396" s="391">
        <f t="shared" si="616"/>
        <v>0</v>
      </c>
      <c r="BU396" s="391">
        <f t="shared" si="616"/>
        <v>0</v>
      </c>
      <c r="BV396" s="391">
        <f t="shared" si="616"/>
        <v>0</v>
      </c>
      <c r="BW396" s="391">
        <f t="shared" si="616"/>
        <v>0</v>
      </c>
      <c r="BX396" s="391">
        <f t="shared" si="616"/>
        <v>0</v>
      </c>
      <c r="BY396" s="391">
        <f t="shared" si="616"/>
        <v>0</v>
      </c>
      <c r="BZ396" s="391">
        <f t="shared" si="616"/>
        <v>0</v>
      </c>
      <c r="CA396" s="391">
        <f t="shared" si="650"/>
        <v>0</v>
      </c>
      <c r="CB396" s="391">
        <f t="shared" si="685"/>
        <v>0</v>
      </c>
      <c r="CC396" s="391">
        <f t="shared" si="685"/>
        <v>0</v>
      </c>
      <c r="CD396" s="392">
        <f t="shared" si="686"/>
        <v>0</v>
      </c>
      <c r="CE396" s="393">
        <f t="shared" si="687"/>
        <v>0</v>
      </c>
      <c r="CF396" s="392">
        <f t="shared" si="688"/>
        <v>0</v>
      </c>
      <c r="CG396" s="392">
        <f t="shared" si="689"/>
        <v>0</v>
      </c>
      <c r="CH396" s="392">
        <f t="shared" si="690"/>
        <v>0</v>
      </c>
      <c r="CI396" s="392">
        <f t="shared" si="619"/>
        <v>0</v>
      </c>
      <c r="CJ396" s="392">
        <f t="shared" si="619"/>
        <v>0</v>
      </c>
      <c r="CK396" s="392">
        <f t="shared" si="619"/>
        <v>0</v>
      </c>
      <c r="CL396" s="392">
        <f t="shared" si="619"/>
        <v>0</v>
      </c>
      <c r="CM396" s="392">
        <f t="shared" si="691"/>
        <v>0</v>
      </c>
      <c r="CN396" s="392">
        <f t="shared" si="692"/>
        <v>0</v>
      </c>
      <c r="CO396" s="394">
        <f t="shared" si="693"/>
        <v>0</v>
      </c>
      <c r="CP396" s="394">
        <f t="shared" si="693"/>
        <v>0</v>
      </c>
      <c r="CQ396" s="395">
        <f t="shared" si="694"/>
        <v>-1640</v>
      </c>
      <c r="CR396" s="394">
        <f t="shared" si="646"/>
        <v>0</v>
      </c>
      <c r="CS396" s="394">
        <f t="shared" si="646"/>
        <v>0</v>
      </c>
      <c r="CT396" s="394">
        <f t="shared" si="646"/>
        <v>0</v>
      </c>
      <c r="CU396" s="394">
        <f t="shared" si="644"/>
        <v>0</v>
      </c>
      <c r="CV396" s="394">
        <f t="shared" si="644"/>
        <v>0</v>
      </c>
      <c r="CW396" s="394">
        <f t="shared" si="644"/>
        <v>0</v>
      </c>
      <c r="CX396" s="396">
        <f t="shared" si="695"/>
        <v>0</v>
      </c>
      <c r="CY396" s="396">
        <f t="shared" si="695"/>
        <v>0</v>
      </c>
      <c r="CZ396" s="397">
        <f t="shared" si="696"/>
        <v>0</v>
      </c>
      <c r="DA396" s="397">
        <f t="shared" si="696"/>
        <v>0</v>
      </c>
      <c r="DB396" s="397">
        <f t="shared" si="696"/>
        <v>0</v>
      </c>
      <c r="DC396" s="397">
        <f t="shared" si="697"/>
        <v>0</v>
      </c>
      <c r="DD396" s="397">
        <f t="shared" si="642"/>
        <v>0</v>
      </c>
      <c r="DE396" s="397">
        <f t="shared" si="642"/>
        <v>0</v>
      </c>
      <c r="DF396" s="397">
        <f t="shared" si="642"/>
        <v>0</v>
      </c>
      <c r="DG396" s="397">
        <f t="shared" si="642"/>
        <v>0</v>
      </c>
      <c r="DH396" s="397">
        <f t="shared" si="642"/>
        <v>0</v>
      </c>
      <c r="DI396" s="398">
        <f t="shared" si="698"/>
        <v>0</v>
      </c>
      <c r="DJ396" s="398">
        <f t="shared" si="698"/>
        <v>0</v>
      </c>
      <c r="DK396" s="399">
        <f t="shared" si="699"/>
        <v>0</v>
      </c>
      <c r="DL396" s="399">
        <f t="shared" si="699"/>
        <v>0</v>
      </c>
      <c r="DM396" s="399">
        <f t="shared" si="699"/>
        <v>0</v>
      </c>
      <c r="DN396" s="399">
        <f t="shared" si="699"/>
        <v>0</v>
      </c>
      <c r="DO396" s="399">
        <f t="shared" si="700"/>
        <v>0</v>
      </c>
      <c r="DP396" s="399">
        <f t="shared" si="701"/>
        <v>0</v>
      </c>
      <c r="DQ396" s="399">
        <f t="shared" si="701"/>
        <v>0</v>
      </c>
      <c r="DR396" s="399">
        <f t="shared" si="701"/>
        <v>0</v>
      </c>
      <c r="DS396" s="399">
        <f t="shared" si="701"/>
        <v>0</v>
      </c>
      <c r="DT396" s="400">
        <f t="shared" si="702"/>
        <v>0</v>
      </c>
      <c r="DU396" s="400">
        <f t="shared" si="702"/>
        <v>0</v>
      </c>
      <c r="DV396" s="386">
        <f t="shared" si="643"/>
        <v>0</v>
      </c>
      <c r="DW396" s="386">
        <f t="shared" si="643"/>
        <v>0</v>
      </c>
      <c r="DX396" s="386">
        <f t="shared" si="643"/>
        <v>884.24530663329153</v>
      </c>
      <c r="DY396" s="386">
        <f t="shared" si="643"/>
        <v>0</v>
      </c>
      <c r="DZ396" s="386">
        <f t="shared" si="643"/>
        <v>0</v>
      </c>
      <c r="EA396" s="401">
        <f t="shared" si="703"/>
        <v>2154</v>
      </c>
      <c r="EB396" s="386">
        <f t="shared" si="704"/>
        <v>0</v>
      </c>
      <c r="EC396" s="386">
        <f t="shared" si="704"/>
        <v>0</v>
      </c>
      <c r="ED396" s="386">
        <f t="shared" si="704"/>
        <v>0</v>
      </c>
      <c r="EE396" s="385">
        <f t="shared" si="705"/>
        <v>1269.7546933667084</v>
      </c>
      <c r="EF396" s="385">
        <f t="shared" si="705"/>
        <v>0</v>
      </c>
      <c r="EG396" s="402">
        <f t="shared" si="647"/>
        <v>0</v>
      </c>
      <c r="EH396" s="402">
        <f t="shared" si="647"/>
        <v>0</v>
      </c>
      <c r="EI396" s="402">
        <f t="shared" si="647"/>
        <v>0</v>
      </c>
      <c r="EJ396" s="402">
        <f t="shared" si="645"/>
        <v>0</v>
      </c>
      <c r="EK396" s="402">
        <f t="shared" si="645"/>
        <v>0</v>
      </c>
      <c r="EL396" s="402">
        <f t="shared" si="645"/>
        <v>0</v>
      </c>
      <c r="EM396" s="402">
        <f t="shared" si="706"/>
        <v>0</v>
      </c>
      <c r="EN396" s="402">
        <f t="shared" si="707"/>
        <v>0</v>
      </c>
      <c r="EO396" s="402">
        <f t="shared" si="707"/>
        <v>0</v>
      </c>
      <c r="EP396" s="402">
        <f t="shared" si="708"/>
        <v>0</v>
      </c>
      <c r="EQ396" s="402">
        <f t="shared" si="709"/>
        <v>0</v>
      </c>
      <c r="ER396" s="394">
        <f t="shared" si="710"/>
        <v>0</v>
      </c>
      <c r="ES396" s="394">
        <f t="shared" si="711"/>
        <v>0</v>
      </c>
      <c r="ET396" s="394">
        <f t="shared" si="712"/>
        <v>0</v>
      </c>
      <c r="EU396" s="394">
        <f t="shared" si="620"/>
        <v>0</v>
      </c>
      <c r="EV396" s="394">
        <f t="shared" si="620"/>
        <v>0</v>
      </c>
      <c r="EW396" s="394">
        <f t="shared" si="620"/>
        <v>0</v>
      </c>
      <c r="EX396" s="394">
        <f t="shared" si="620"/>
        <v>0</v>
      </c>
      <c r="EY396" s="403">
        <f t="shared" si="713"/>
        <v>0</v>
      </c>
      <c r="EZ396" s="394">
        <f t="shared" si="714"/>
        <v>0</v>
      </c>
      <c r="FA396" s="396">
        <f t="shared" si="715"/>
        <v>0</v>
      </c>
      <c r="FB396" s="396">
        <f t="shared" si="715"/>
        <v>0</v>
      </c>
      <c r="FC396" s="404">
        <f t="shared" si="617"/>
        <v>0</v>
      </c>
      <c r="FD396" s="404">
        <f t="shared" si="617"/>
        <v>0</v>
      </c>
      <c r="FE396" s="404">
        <f t="shared" si="617"/>
        <v>755.75469336670835</v>
      </c>
      <c r="FF396" s="404">
        <f t="shared" si="617"/>
        <v>0</v>
      </c>
      <c r="FG396" s="404">
        <f t="shared" si="617"/>
        <v>0</v>
      </c>
      <c r="FH396" s="404">
        <f t="shared" si="617"/>
        <v>0</v>
      </c>
      <c r="FI396" s="404">
        <f t="shared" si="617"/>
        <v>0</v>
      </c>
      <c r="FJ396" s="404">
        <f t="shared" si="651"/>
        <v>0</v>
      </c>
      <c r="FK396" s="392">
        <f t="shared" si="716"/>
        <v>1841</v>
      </c>
      <c r="FL396" s="384">
        <f t="shared" si="717"/>
        <v>1085.2453066332914</v>
      </c>
      <c r="FM396" s="384">
        <f t="shared" si="717"/>
        <v>0</v>
      </c>
      <c r="FN396" s="405">
        <f t="shared" si="649"/>
        <v>0</v>
      </c>
      <c r="FO396" s="405">
        <f t="shared" si="649"/>
        <v>0</v>
      </c>
      <c r="FP396" s="405">
        <f t="shared" si="649"/>
        <v>0</v>
      </c>
      <c r="FQ396" s="405">
        <f t="shared" si="649"/>
        <v>0</v>
      </c>
      <c r="FR396" s="405">
        <f t="shared" si="649"/>
        <v>0</v>
      </c>
      <c r="FS396" s="405">
        <f t="shared" si="649"/>
        <v>0</v>
      </c>
      <c r="FT396" s="405">
        <f t="shared" si="649"/>
        <v>0</v>
      </c>
      <c r="FU396" s="405">
        <f t="shared" si="649"/>
        <v>0</v>
      </c>
      <c r="FV396" s="405">
        <f t="shared" si="649"/>
        <v>0</v>
      </c>
      <c r="FW396" s="397">
        <f t="shared" si="718"/>
        <v>-2355</v>
      </c>
      <c r="FX396" s="406">
        <f t="shared" si="719"/>
        <v>0</v>
      </c>
      <c r="FY396" s="331">
        <f t="shared" si="720"/>
        <v>0</v>
      </c>
      <c r="FZ396" s="382">
        <f t="shared" si="721"/>
        <v>0</v>
      </c>
      <c r="GA396" s="331">
        <f t="shared" si="722"/>
        <v>0</v>
      </c>
      <c r="GB396" s="407">
        <f t="shared" si="723"/>
        <v>0</v>
      </c>
      <c r="GC396" s="407">
        <f t="shared" si="724"/>
        <v>0</v>
      </c>
      <c r="GD396" s="407">
        <f t="shared" si="725"/>
        <v>0</v>
      </c>
      <c r="GE396" s="407">
        <f t="shared" si="726"/>
        <v>0</v>
      </c>
      <c r="GF396" s="407">
        <f t="shared" si="727"/>
        <v>1.1368683772161603E-13</v>
      </c>
      <c r="GG396" s="407">
        <f t="shared" si="728"/>
        <v>0</v>
      </c>
      <c r="GH396" s="407">
        <f t="shared" si="729"/>
        <v>0</v>
      </c>
      <c r="GI396" s="407">
        <f t="shared" si="730"/>
        <v>2.2737367544323206E-13</v>
      </c>
      <c r="GJ396">
        <f t="shared" si="731"/>
        <v>0</v>
      </c>
      <c r="GK396" s="382">
        <f t="shared" si="732"/>
        <v>3.4106051316484809E-13</v>
      </c>
      <c r="GL396">
        <v>5</v>
      </c>
      <c r="GM396">
        <f t="shared" si="653"/>
        <v>0</v>
      </c>
      <c r="GN396">
        <f t="shared" si="653"/>
        <v>0</v>
      </c>
      <c r="GO396">
        <f t="shared" si="653"/>
        <v>0</v>
      </c>
      <c r="GP396">
        <f t="shared" si="653"/>
        <v>0</v>
      </c>
      <c r="GQ396">
        <f t="shared" si="653"/>
        <v>0</v>
      </c>
      <c r="GR396">
        <f t="shared" si="652"/>
        <v>2154</v>
      </c>
      <c r="GS396">
        <f t="shared" si="652"/>
        <v>0</v>
      </c>
      <c r="GT396">
        <f t="shared" si="652"/>
        <v>0</v>
      </c>
      <c r="GU396">
        <f t="shared" si="652"/>
        <v>1841</v>
      </c>
      <c r="GV396">
        <f t="shared" si="652"/>
        <v>0</v>
      </c>
    </row>
    <row r="397" spans="1:204" customFormat="1" x14ac:dyDescent="0.25">
      <c r="A397" s="378">
        <v>23019</v>
      </c>
      <c r="B397" s="32" t="s">
        <v>1096</v>
      </c>
      <c r="C397" t="s">
        <v>881</v>
      </c>
      <c r="D397">
        <v>5</v>
      </c>
      <c r="E397" s="379">
        <v>3208</v>
      </c>
      <c r="F397" s="379">
        <v>3096</v>
      </c>
      <c r="G397" s="379">
        <v>78</v>
      </c>
      <c r="H397" s="379">
        <v>0</v>
      </c>
      <c r="I397" s="379">
        <v>44057</v>
      </c>
      <c r="J397" s="379">
        <v>1578</v>
      </c>
      <c r="K397" s="379">
        <v>4</v>
      </c>
      <c r="L397" s="379">
        <v>30253</v>
      </c>
      <c r="M397" s="380">
        <v>0</v>
      </c>
      <c r="N397" s="381">
        <f t="shared" si="654"/>
        <v>82274</v>
      </c>
      <c r="O397" s="379">
        <v>5403</v>
      </c>
      <c r="P397" s="379">
        <v>3200</v>
      </c>
      <c r="Q397" s="379">
        <v>193</v>
      </c>
      <c r="R397" s="379">
        <v>0</v>
      </c>
      <c r="S397" s="379">
        <v>47852</v>
      </c>
      <c r="T397" s="379">
        <v>706</v>
      </c>
      <c r="U397" s="379">
        <v>0</v>
      </c>
      <c r="V397" s="379">
        <v>36373</v>
      </c>
      <c r="W397" s="480">
        <f>(VLOOKUP(A397,'[1]floresta plant'!$A$4:$F$573,6,0))*1000</f>
        <v>0</v>
      </c>
      <c r="X397" s="24">
        <f t="shared" si="655"/>
        <v>93727</v>
      </c>
      <c r="Y397" s="53">
        <f t="shared" si="656"/>
        <v>115</v>
      </c>
      <c r="Z397" s="53">
        <f t="shared" si="657"/>
        <v>0</v>
      </c>
      <c r="AA397" s="53">
        <f t="shared" si="658"/>
        <v>3795</v>
      </c>
      <c r="AB397" s="53">
        <f t="shared" si="618"/>
        <v>-872</v>
      </c>
      <c r="AC397" s="53">
        <f t="shared" si="618"/>
        <v>-4</v>
      </c>
      <c r="AD397" s="53">
        <f t="shared" si="618"/>
        <v>6120</v>
      </c>
      <c r="AE397" s="53">
        <f t="shared" si="618"/>
        <v>0</v>
      </c>
      <c r="AF397" s="53">
        <f t="shared" si="659"/>
        <v>104</v>
      </c>
      <c r="AG397" s="53">
        <f t="shared" si="660"/>
        <v>2195</v>
      </c>
      <c r="AH397" s="53">
        <f t="shared" si="661"/>
        <v>-11453</v>
      </c>
      <c r="AI397" s="53">
        <f t="shared" si="733"/>
        <v>11453</v>
      </c>
      <c r="AJ397" s="469">
        <v>0</v>
      </c>
      <c r="AK397" s="469">
        <v>0</v>
      </c>
      <c r="AL397" s="469">
        <v>0</v>
      </c>
      <c r="AM397" s="470">
        <f t="shared" si="662"/>
        <v>0</v>
      </c>
      <c r="AN397" s="53">
        <f t="shared" si="663"/>
        <v>-11453</v>
      </c>
      <c r="AO397" s="382">
        <f t="shared" si="664"/>
        <v>2</v>
      </c>
      <c r="AP397">
        <v>5</v>
      </c>
      <c r="AQ397" s="383">
        <f t="shared" si="665"/>
        <v>12329</v>
      </c>
      <c r="AR397" s="383">
        <f t="shared" si="666"/>
        <v>-876</v>
      </c>
      <c r="AS397" s="383">
        <f t="shared" si="667"/>
        <v>115</v>
      </c>
      <c r="AT397" s="383">
        <f t="shared" si="668"/>
        <v>876</v>
      </c>
      <c r="AU397" s="383">
        <f t="shared" si="669"/>
        <v>11453</v>
      </c>
      <c r="AV397" s="383">
        <f t="shared" si="670"/>
        <v>1</v>
      </c>
      <c r="AW397" s="383">
        <f t="shared" si="671"/>
        <v>1</v>
      </c>
      <c r="AX397" s="383">
        <f t="shared" si="672"/>
        <v>1</v>
      </c>
      <c r="AY397" s="383">
        <f t="shared" si="673"/>
        <v>57.5</v>
      </c>
      <c r="AZ397">
        <f t="shared" si="674"/>
        <v>57.5</v>
      </c>
      <c r="BA397">
        <f t="shared" si="675"/>
        <v>0</v>
      </c>
      <c r="BB397" s="383">
        <f t="shared" si="676"/>
        <v>0</v>
      </c>
      <c r="BC397" s="384">
        <f t="shared" si="648"/>
        <v>115</v>
      </c>
      <c r="BD397" s="384">
        <f t="shared" si="648"/>
        <v>0</v>
      </c>
      <c r="BE397" s="384">
        <f t="shared" si="648"/>
        <v>3795</v>
      </c>
      <c r="BF397" s="384">
        <f t="shared" si="648"/>
        <v>0.99543378995433784</v>
      </c>
      <c r="BG397" s="384">
        <f t="shared" si="648"/>
        <v>4.5662100456621002E-3</v>
      </c>
      <c r="BH397" s="384">
        <f t="shared" si="648"/>
        <v>6120</v>
      </c>
      <c r="BI397" s="384">
        <f t="shared" si="648"/>
        <v>0</v>
      </c>
      <c r="BJ397" s="384">
        <f t="shared" si="648"/>
        <v>104</v>
      </c>
      <c r="BK397" s="384">
        <f t="shared" si="648"/>
        <v>2195</v>
      </c>
      <c r="BL397" s="474">
        <f t="shared" si="677"/>
        <v>818.5</v>
      </c>
      <c r="BM397" s="409">
        <f t="shared" si="678"/>
        <v>-11395.5</v>
      </c>
      <c r="BN397" s="473">
        <f t="shared" si="679"/>
        <v>12214</v>
      </c>
      <c r="BO397" s="387">
        <f t="shared" si="680"/>
        <v>6.7013263468151299E-2</v>
      </c>
      <c r="BP397" s="387">
        <f t="shared" si="681"/>
        <v>0.93298673653184871</v>
      </c>
      <c r="BQ397" s="388">
        <f t="shared" si="682"/>
        <v>0</v>
      </c>
      <c r="BR397" s="389">
        <f t="shared" si="683"/>
        <v>0</v>
      </c>
      <c r="BS397" s="390">
        <f t="shared" si="684"/>
        <v>115</v>
      </c>
      <c r="BT397" s="391">
        <f t="shared" si="616"/>
        <v>0</v>
      </c>
      <c r="BU397" s="391">
        <f t="shared" si="616"/>
        <v>0</v>
      </c>
      <c r="BV397" s="391">
        <f t="shared" si="616"/>
        <v>57.237442922374427</v>
      </c>
      <c r="BW397" s="391">
        <f t="shared" si="616"/>
        <v>0.26255707762557079</v>
      </c>
      <c r="BX397" s="391">
        <f t="shared" si="616"/>
        <v>0</v>
      </c>
      <c r="BY397" s="391">
        <f t="shared" si="616"/>
        <v>0</v>
      </c>
      <c r="BZ397" s="391">
        <f t="shared" si="616"/>
        <v>0</v>
      </c>
      <c r="CA397" s="391">
        <f t="shared" si="650"/>
        <v>0</v>
      </c>
      <c r="CB397" s="391">
        <f t="shared" si="685"/>
        <v>57.5</v>
      </c>
      <c r="CC397" s="391">
        <f t="shared" si="685"/>
        <v>0</v>
      </c>
      <c r="CD397" s="392">
        <f t="shared" si="686"/>
        <v>0</v>
      </c>
      <c r="CE397" s="393">
        <f t="shared" si="687"/>
        <v>0</v>
      </c>
      <c r="CF397" s="392">
        <f t="shared" si="688"/>
        <v>0</v>
      </c>
      <c r="CG397" s="392">
        <f t="shared" si="689"/>
        <v>0</v>
      </c>
      <c r="CH397" s="392">
        <f t="shared" si="690"/>
        <v>0</v>
      </c>
      <c r="CI397" s="392">
        <f t="shared" si="619"/>
        <v>0</v>
      </c>
      <c r="CJ397" s="392">
        <f t="shared" si="619"/>
        <v>0</v>
      </c>
      <c r="CK397" s="392">
        <f t="shared" si="619"/>
        <v>0</v>
      </c>
      <c r="CL397" s="392">
        <f t="shared" si="619"/>
        <v>0</v>
      </c>
      <c r="CM397" s="392">
        <f t="shared" si="691"/>
        <v>0</v>
      </c>
      <c r="CN397" s="392">
        <f t="shared" si="692"/>
        <v>0</v>
      </c>
      <c r="CO397" s="394">
        <f t="shared" si="693"/>
        <v>0</v>
      </c>
      <c r="CP397" s="394">
        <f t="shared" si="693"/>
        <v>0</v>
      </c>
      <c r="CQ397" s="395">
        <f t="shared" si="694"/>
        <v>3795</v>
      </c>
      <c r="CR397" s="394">
        <f t="shared" si="646"/>
        <v>253.15407762482306</v>
      </c>
      <c r="CS397" s="394">
        <f t="shared" si="646"/>
        <v>1.1612572368111149</v>
      </c>
      <c r="CT397" s="394">
        <f t="shared" si="646"/>
        <v>0</v>
      </c>
      <c r="CU397" s="394">
        <f t="shared" si="644"/>
        <v>0</v>
      </c>
      <c r="CV397" s="394">
        <f t="shared" si="644"/>
        <v>0</v>
      </c>
      <c r="CW397" s="394">
        <f t="shared" si="644"/>
        <v>0</v>
      </c>
      <c r="CX397" s="396">
        <f t="shared" si="695"/>
        <v>3540.6846651383657</v>
      </c>
      <c r="CY397" s="396">
        <f t="shared" si="695"/>
        <v>0</v>
      </c>
      <c r="CZ397" s="397">
        <f t="shared" si="696"/>
        <v>0</v>
      </c>
      <c r="DA397" s="397">
        <f t="shared" si="696"/>
        <v>0</v>
      </c>
      <c r="DB397" s="397">
        <f t="shared" si="696"/>
        <v>0</v>
      </c>
      <c r="DC397" s="397">
        <f t="shared" si="697"/>
        <v>-872</v>
      </c>
      <c r="DD397" s="397">
        <f t="shared" si="642"/>
        <v>0</v>
      </c>
      <c r="DE397" s="397">
        <f t="shared" si="642"/>
        <v>0</v>
      </c>
      <c r="DF397" s="397">
        <f t="shared" si="642"/>
        <v>0</v>
      </c>
      <c r="DG397" s="397">
        <f t="shared" si="642"/>
        <v>0</v>
      </c>
      <c r="DH397" s="397">
        <f t="shared" si="642"/>
        <v>0</v>
      </c>
      <c r="DI397" s="398">
        <f t="shared" si="698"/>
        <v>0</v>
      </c>
      <c r="DJ397" s="398">
        <f t="shared" si="698"/>
        <v>0</v>
      </c>
      <c r="DK397" s="399">
        <f t="shared" si="699"/>
        <v>0</v>
      </c>
      <c r="DL397" s="399">
        <f t="shared" si="699"/>
        <v>0</v>
      </c>
      <c r="DM397" s="399">
        <f t="shared" si="699"/>
        <v>0</v>
      </c>
      <c r="DN397" s="399">
        <f t="shared" si="699"/>
        <v>0</v>
      </c>
      <c r="DO397" s="399">
        <f t="shared" si="700"/>
        <v>-4</v>
      </c>
      <c r="DP397" s="399">
        <f t="shared" si="701"/>
        <v>0</v>
      </c>
      <c r="DQ397" s="399">
        <f t="shared" si="701"/>
        <v>0</v>
      </c>
      <c r="DR397" s="399">
        <f t="shared" si="701"/>
        <v>0</v>
      </c>
      <c r="DS397" s="399">
        <f t="shared" si="701"/>
        <v>0</v>
      </c>
      <c r="DT397" s="400">
        <f t="shared" si="702"/>
        <v>0</v>
      </c>
      <c r="DU397" s="400">
        <f t="shared" si="702"/>
        <v>0</v>
      </c>
      <c r="DV397" s="386">
        <f t="shared" si="643"/>
        <v>0</v>
      </c>
      <c r="DW397" s="386">
        <f t="shared" si="643"/>
        <v>0</v>
      </c>
      <c r="DX397" s="386">
        <f t="shared" si="643"/>
        <v>0</v>
      </c>
      <c r="DY397" s="386">
        <f t="shared" si="643"/>
        <v>408.24847300761979</v>
      </c>
      <c r="DZ397" s="386">
        <f t="shared" si="643"/>
        <v>1.8726994174661458</v>
      </c>
      <c r="EA397" s="401">
        <f t="shared" si="703"/>
        <v>6120</v>
      </c>
      <c r="EB397" s="386">
        <f t="shared" si="704"/>
        <v>0</v>
      </c>
      <c r="EC397" s="386">
        <f t="shared" si="704"/>
        <v>0</v>
      </c>
      <c r="ED397" s="386">
        <f t="shared" si="704"/>
        <v>0</v>
      </c>
      <c r="EE397" s="385">
        <f t="shared" si="705"/>
        <v>5709.8788275749139</v>
      </c>
      <c r="EF397" s="385">
        <f t="shared" si="705"/>
        <v>0</v>
      </c>
      <c r="EG397" s="402">
        <f t="shared" si="647"/>
        <v>0</v>
      </c>
      <c r="EH397" s="402">
        <f t="shared" si="647"/>
        <v>0</v>
      </c>
      <c r="EI397" s="402">
        <f t="shared" si="647"/>
        <v>0</v>
      </c>
      <c r="EJ397" s="402">
        <f t="shared" si="645"/>
        <v>0</v>
      </c>
      <c r="EK397" s="402">
        <f t="shared" si="645"/>
        <v>0</v>
      </c>
      <c r="EL397" s="402">
        <f t="shared" si="645"/>
        <v>0</v>
      </c>
      <c r="EM397" s="402">
        <f t="shared" si="706"/>
        <v>0</v>
      </c>
      <c r="EN397" s="402">
        <f t="shared" si="707"/>
        <v>0</v>
      </c>
      <c r="EO397" s="402">
        <f t="shared" si="707"/>
        <v>0</v>
      </c>
      <c r="EP397" s="402">
        <f t="shared" si="708"/>
        <v>0</v>
      </c>
      <c r="EQ397" s="402">
        <f t="shared" si="709"/>
        <v>0</v>
      </c>
      <c r="ER397" s="394">
        <f t="shared" si="710"/>
        <v>0</v>
      </c>
      <c r="ES397" s="394">
        <f t="shared" si="711"/>
        <v>0</v>
      </c>
      <c r="ET397" s="394">
        <f t="shared" si="712"/>
        <v>0</v>
      </c>
      <c r="EU397" s="394">
        <f t="shared" si="620"/>
        <v>6.9375557504562844</v>
      </c>
      <c r="EV397" s="394">
        <f t="shared" si="620"/>
        <v>3.1823650231450847E-2</v>
      </c>
      <c r="EW397" s="394">
        <f t="shared" si="620"/>
        <v>0</v>
      </c>
      <c r="EX397" s="394">
        <f t="shared" si="620"/>
        <v>0</v>
      </c>
      <c r="EY397" s="403">
        <f t="shared" si="713"/>
        <v>104</v>
      </c>
      <c r="EZ397" s="394">
        <f t="shared" si="714"/>
        <v>0</v>
      </c>
      <c r="FA397" s="396">
        <f t="shared" si="715"/>
        <v>97.030620599312272</v>
      </c>
      <c r="FB397" s="396">
        <f t="shared" si="715"/>
        <v>0</v>
      </c>
      <c r="FC397" s="404">
        <f t="shared" si="617"/>
        <v>0</v>
      </c>
      <c r="FD397" s="404">
        <f t="shared" si="617"/>
        <v>0</v>
      </c>
      <c r="FE397" s="404">
        <f t="shared" si="617"/>
        <v>0</v>
      </c>
      <c r="FF397" s="404">
        <f t="shared" si="617"/>
        <v>146.42245069472636</v>
      </c>
      <c r="FG397" s="404">
        <f t="shared" si="617"/>
        <v>0.67166261786571735</v>
      </c>
      <c r="FH397" s="404">
        <f t="shared" si="617"/>
        <v>0</v>
      </c>
      <c r="FI397" s="404">
        <f t="shared" si="617"/>
        <v>0</v>
      </c>
      <c r="FJ397" s="404">
        <f t="shared" si="651"/>
        <v>0</v>
      </c>
      <c r="FK397" s="392">
        <f t="shared" si="716"/>
        <v>2195</v>
      </c>
      <c r="FL397" s="384">
        <f t="shared" si="717"/>
        <v>2047.9058866874079</v>
      </c>
      <c r="FM397" s="384">
        <f t="shared" si="717"/>
        <v>0</v>
      </c>
      <c r="FN397" s="405">
        <f t="shared" si="649"/>
        <v>0</v>
      </c>
      <c r="FO397" s="405">
        <f t="shared" si="649"/>
        <v>0</v>
      </c>
      <c r="FP397" s="405">
        <f t="shared" si="649"/>
        <v>0</v>
      </c>
      <c r="FQ397" s="405">
        <f t="shared" si="649"/>
        <v>0</v>
      </c>
      <c r="FR397" s="405">
        <f t="shared" si="649"/>
        <v>0</v>
      </c>
      <c r="FS397" s="405">
        <f t="shared" si="649"/>
        <v>0</v>
      </c>
      <c r="FT397" s="405">
        <f t="shared" si="649"/>
        <v>0</v>
      </c>
      <c r="FU397" s="405">
        <f t="shared" si="649"/>
        <v>0</v>
      </c>
      <c r="FV397" s="405">
        <f t="shared" si="649"/>
        <v>0</v>
      </c>
      <c r="FW397" s="397">
        <f t="shared" si="718"/>
        <v>-11453</v>
      </c>
      <c r="FX397" s="406">
        <f t="shared" si="719"/>
        <v>0</v>
      </c>
      <c r="FY397" s="331">
        <f t="shared" si="720"/>
        <v>0</v>
      </c>
      <c r="FZ397" s="382">
        <f t="shared" si="721"/>
        <v>0</v>
      </c>
      <c r="GA397" s="331">
        <f t="shared" si="722"/>
        <v>0</v>
      </c>
      <c r="GB397" s="407">
        <f t="shared" si="723"/>
        <v>0</v>
      </c>
      <c r="GC397" s="407">
        <f t="shared" si="724"/>
        <v>0</v>
      </c>
      <c r="GD397" s="407">
        <f t="shared" si="725"/>
        <v>0</v>
      </c>
      <c r="GE397" s="407">
        <f t="shared" si="726"/>
        <v>0</v>
      </c>
      <c r="GF397" s="407">
        <f t="shared" si="727"/>
        <v>1.7053025658242404E-13</v>
      </c>
      <c r="GG397" s="407">
        <f t="shared" si="728"/>
        <v>0</v>
      </c>
      <c r="GH397" s="407">
        <f t="shared" si="729"/>
        <v>-7.1054273576010019E-15</v>
      </c>
      <c r="GI397" s="407">
        <f t="shared" si="730"/>
        <v>0</v>
      </c>
      <c r="GJ397">
        <f t="shared" si="731"/>
        <v>0</v>
      </c>
      <c r="GK397" s="382">
        <f t="shared" si="732"/>
        <v>1.6342482922482304E-13</v>
      </c>
      <c r="GL397">
        <v>5</v>
      </c>
      <c r="GM397">
        <f t="shared" si="653"/>
        <v>115</v>
      </c>
      <c r="GN397">
        <f t="shared" si="653"/>
        <v>0</v>
      </c>
      <c r="GO397">
        <f t="shared" si="653"/>
        <v>3795</v>
      </c>
      <c r="GP397">
        <f t="shared" si="653"/>
        <v>0</v>
      </c>
      <c r="GQ397">
        <f t="shared" si="653"/>
        <v>0</v>
      </c>
      <c r="GR397">
        <f t="shared" si="652"/>
        <v>6120</v>
      </c>
      <c r="GS397">
        <f t="shared" si="652"/>
        <v>0</v>
      </c>
      <c r="GT397">
        <f t="shared" si="652"/>
        <v>104</v>
      </c>
      <c r="GU397">
        <f t="shared" si="652"/>
        <v>2195</v>
      </c>
      <c r="GV397">
        <f t="shared" si="652"/>
        <v>0</v>
      </c>
    </row>
    <row r="398" spans="1:204" customFormat="1" x14ac:dyDescent="0.25">
      <c r="A398" s="378">
        <v>23020</v>
      </c>
      <c r="B398" s="32" t="s">
        <v>1097</v>
      </c>
      <c r="C398" t="s">
        <v>881</v>
      </c>
      <c r="D398">
        <v>5</v>
      </c>
      <c r="E398" s="379">
        <v>3110</v>
      </c>
      <c r="F398" s="379">
        <v>2787</v>
      </c>
      <c r="G398" s="379">
        <v>41</v>
      </c>
      <c r="H398" s="379">
        <v>0</v>
      </c>
      <c r="I398" s="379">
        <v>45357</v>
      </c>
      <c r="J398" s="379">
        <v>490</v>
      </c>
      <c r="K398" s="379">
        <v>99</v>
      </c>
      <c r="L398" s="379">
        <v>34885</v>
      </c>
      <c r="M398" s="380">
        <v>0</v>
      </c>
      <c r="N398" s="381">
        <f t="shared" si="654"/>
        <v>86769</v>
      </c>
      <c r="O398" s="379">
        <v>2546</v>
      </c>
      <c r="P398" s="379">
        <v>3022</v>
      </c>
      <c r="Q398" s="379">
        <v>46</v>
      </c>
      <c r="R398" s="379">
        <v>0</v>
      </c>
      <c r="S398" s="379">
        <v>52966</v>
      </c>
      <c r="T398" s="379">
        <v>107</v>
      </c>
      <c r="U398" s="379">
        <v>157</v>
      </c>
      <c r="V398" s="379">
        <v>41690</v>
      </c>
      <c r="W398" s="480">
        <f>(VLOOKUP(A398,'[1]floresta plant'!$A$4:$F$573,6,0))*1000</f>
        <v>0</v>
      </c>
      <c r="X398" s="24">
        <f t="shared" si="655"/>
        <v>100534</v>
      </c>
      <c r="Y398" s="53">
        <f t="shared" si="656"/>
        <v>5</v>
      </c>
      <c r="Z398" s="53">
        <f t="shared" si="657"/>
        <v>0</v>
      </c>
      <c r="AA398" s="53">
        <f t="shared" si="658"/>
        <v>7609</v>
      </c>
      <c r="AB398" s="53">
        <f t="shared" si="618"/>
        <v>-383</v>
      </c>
      <c r="AC398" s="53">
        <f t="shared" si="618"/>
        <v>58</v>
      </c>
      <c r="AD398" s="53">
        <f t="shared" si="618"/>
        <v>6805</v>
      </c>
      <c r="AE398" s="53">
        <f t="shared" si="618"/>
        <v>0</v>
      </c>
      <c r="AF398" s="53">
        <f t="shared" si="659"/>
        <v>235</v>
      </c>
      <c r="AG398" s="53">
        <f t="shared" si="660"/>
        <v>-564</v>
      </c>
      <c r="AH398" s="53">
        <f t="shared" si="661"/>
        <v>-13765</v>
      </c>
      <c r="AI398" s="53">
        <f t="shared" si="733"/>
        <v>13765</v>
      </c>
      <c r="AJ398" s="469">
        <v>0</v>
      </c>
      <c r="AK398" s="469">
        <v>0</v>
      </c>
      <c r="AL398" s="469">
        <v>0</v>
      </c>
      <c r="AM398" s="470">
        <f t="shared" si="662"/>
        <v>0</v>
      </c>
      <c r="AN398" s="53">
        <f t="shared" si="663"/>
        <v>-13765</v>
      </c>
      <c r="AO398" s="382">
        <f t="shared" si="664"/>
        <v>2</v>
      </c>
      <c r="AP398">
        <v>5</v>
      </c>
      <c r="AQ398" s="383">
        <f t="shared" si="665"/>
        <v>14712</v>
      </c>
      <c r="AR398" s="383">
        <f t="shared" si="666"/>
        <v>-947</v>
      </c>
      <c r="AS398" s="383">
        <f t="shared" si="667"/>
        <v>5</v>
      </c>
      <c r="AT398" s="383">
        <f t="shared" si="668"/>
        <v>947</v>
      </c>
      <c r="AU398" s="383">
        <f t="shared" si="669"/>
        <v>13765</v>
      </c>
      <c r="AV398" s="383">
        <f t="shared" si="670"/>
        <v>1</v>
      </c>
      <c r="AW398" s="383">
        <f t="shared" si="671"/>
        <v>1</v>
      </c>
      <c r="AX398" s="383">
        <f t="shared" si="672"/>
        <v>1</v>
      </c>
      <c r="AY398" s="383">
        <f t="shared" si="673"/>
        <v>2.5</v>
      </c>
      <c r="AZ398">
        <f t="shared" si="674"/>
        <v>2.5</v>
      </c>
      <c r="BA398">
        <f t="shared" si="675"/>
        <v>0</v>
      </c>
      <c r="BB398" s="383">
        <f t="shared" si="676"/>
        <v>0</v>
      </c>
      <c r="BC398" s="384">
        <f t="shared" si="648"/>
        <v>5</v>
      </c>
      <c r="BD398" s="384">
        <f t="shared" si="648"/>
        <v>0</v>
      </c>
      <c r="BE398" s="384">
        <f t="shared" si="648"/>
        <v>7609</v>
      </c>
      <c r="BF398" s="384">
        <f t="shared" ref="BF398:BK440" si="734">IF(AB398&gt;0,AB398,IF(AB398=0,0,AB398/$AR398))</f>
        <v>0.40443505807814151</v>
      </c>
      <c r="BG398" s="384">
        <f t="shared" si="734"/>
        <v>58</v>
      </c>
      <c r="BH398" s="384">
        <f t="shared" si="734"/>
        <v>6805</v>
      </c>
      <c r="BI398" s="384">
        <f t="shared" si="734"/>
        <v>0</v>
      </c>
      <c r="BJ398" s="384">
        <f t="shared" si="734"/>
        <v>235</v>
      </c>
      <c r="BK398" s="384">
        <f t="shared" si="734"/>
        <v>0.59556494192185849</v>
      </c>
      <c r="BL398" s="474">
        <f t="shared" si="677"/>
        <v>944.5</v>
      </c>
      <c r="BM398" s="409">
        <f t="shared" si="678"/>
        <v>-13762.5</v>
      </c>
      <c r="BN398" s="473">
        <f t="shared" si="679"/>
        <v>14707</v>
      </c>
      <c r="BO398" s="387">
        <f t="shared" si="680"/>
        <v>6.4221119194941181E-2</v>
      </c>
      <c r="BP398" s="387">
        <f t="shared" si="681"/>
        <v>0.93577888080505878</v>
      </c>
      <c r="BQ398" s="388">
        <f t="shared" si="682"/>
        <v>0</v>
      </c>
      <c r="BR398" s="389">
        <f t="shared" si="683"/>
        <v>0</v>
      </c>
      <c r="BS398" s="390">
        <f t="shared" si="684"/>
        <v>5</v>
      </c>
      <c r="BT398" s="391">
        <f t="shared" si="616"/>
        <v>0</v>
      </c>
      <c r="BU398" s="391">
        <f t="shared" si="616"/>
        <v>0</v>
      </c>
      <c r="BV398" s="391">
        <f t="shared" si="616"/>
        <v>1.0110876451953539</v>
      </c>
      <c r="BW398" s="391">
        <f t="shared" si="616"/>
        <v>0</v>
      </c>
      <c r="BX398" s="391">
        <f t="shared" si="616"/>
        <v>0</v>
      </c>
      <c r="BY398" s="391">
        <f t="shared" si="616"/>
        <v>0</v>
      </c>
      <c r="BZ398" s="391">
        <f t="shared" si="616"/>
        <v>0</v>
      </c>
      <c r="CA398" s="391">
        <f t="shared" si="650"/>
        <v>1.4889123548046461</v>
      </c>
      <c r="CB398" s="391">
        <f t="shared" si="685"/>
        <v>2.5</v>
      </c>
      <c r="CC398" s="391">
        <f t="shared" si="685"/>
        <v>0</v>
      </c>
      <c r="CD398" s="392">
        <f t="shared" si="686"/>
        <v>0</v>
      </c>
      <c r="CE398" s="393">
        <f t="shared" si="687"/>
        <v>0</v>
      </c>
      <c r="CF398" s="392">
        <f t="shared" si="688"/>
        <v>0</v>
      </c>
      <c r="CG398" s="392">
        <f t="shared" si="689"/>
        <v>0</v>
      </c>
      <c r="CH398" s="392">
        <f t="shared" si="690"/>
        <v>0</v>
      </c>
      <c r="CI398" s="392">
        <f t="shared" si="619"/>
        <v>0</v>
      </c>
      <c r="CJ398" s="392">
        <f t="shared" si="619"/>
        <v>0</v>
      </c>
      <c r="CK398" s="392">
        <f t="shared" si="619"/>
        <v>0</v>
      </c>
      <c r="CL398" s="392">
        <f t="shared" si="619"/>
        <v>0</v>
      </c>
      <c r="CM398" s="392">
        <f t="shared" si="691"/>
        <v>0</v>
      </c>
      <c r="CN398" s="392">
        <f t="shared" si="692"/>
        <v>0</v>
      </c>
      <c r="CO398" s="394">
        <f t="shared" si="693"/>
        <v>0</v>
      </c>
      <c r="CP398" s="394">
        <f t="shared" si="693"/>
        <v>0</v>
      </c>
      <c r="CQ398" s="395">
        <f t="shared" si="694"/>
        <v>7609</v>
      </c>
      <c r="CR398" s="394">
        <f t="shared" si="646"/>
        <v>197.63062719165762</v>
      </c>
      <c r="CS398" s="394">
        <f t="shared" si="646"/>
        <v>0</v>
      </c>
      <c r="CT398" s="394">
        <f t="shared" si="646"/>
        <v>0</v>
      </c>
      <c r="CU398" s="394">
        <f t="shared" si="644"/>
        <v>0</v>
      </c>
      <c r="CV398" s="394">
        <f t="shared" si="644"/>
        <v>0</v>
      </c>
      <c r="CW398" s="394">
        <f t="shared" si="644"/>
        <v>291.02786876264986</v>
      </c>
      <c r="CX398" s="396">
        <f t="shared" si="695"/>
        <v>7120.3415040456921</v>
      </c>
      <c r="CY398" s="396">
        <f t="shared" si="695"/>
        <v>0</v>
      </c>
      <c r="CZ398" s="397">
        <f t="shared" si="696"/>
        <v>0</v>
      </c>
      <c r="DA398" s="397">
        <f t="shared" si="696"/>
        <v>0</v>
      </c>
      <c r="DB398" s="397">
        <f t="shared" si="696"/>
        <v>0</v>
      </c>
      <c r="DC398" s="397">
        <f t="shared" si="697"/>
        <v>-383</v>
      </c>
      <c r="DD398" s="397">
        <f t="shared" si="642"/>
        <v>0</v>
      </c>
      <c r="DE398" s="397">
        <f t="shared" si="642"/>
        <v>0</v>
      </c>
      <c r="DF398" s="397">
        <f t="shared" si="642"/>
        <v>0</v>
      </c>
      <c r="DG398" s="397">
        <f t="shared" si="642"/>
        <v>0</v>
      </c>
      <c r="DH398" s="397">
        <f t="shared" si="642"/>
        <v>0</v>
      </c>
      <c r="DI398" s="398">
        <f t="shared" si="698"/>
        <v>0</v>
      </c>
      <c r="DJ398" s="398">
        <f t="shared" si="698"/>
        <v>0</v>
      </c>
      <c r="DK398" s="399">
        <f t="shared" si="699"/>
        <v>0</v>
      </c>
      <c r="DL398" s="399">
        <f t="shared" si="699"/>
        <v>0</v>
      </c>
      <c r="DM398" s="399">
        <f t="shared" si="699"/>
        <v>0</v>
      </c>
      <c r="DN398" s="399">
        <f t="shared" si="699"/>
        <v>1.5064497801440586</v>
      </c>
      <c r="DO398" s="399">
        <f t="shared" si="700"/>
        <v>58</v>
      </c>
      <c r="DP398" s="399">
        <f t="shared" si="701"/>
        <v>0</v>
      </c>
      <c r="DQ398" s="399">
        <f t="shared" si="701"/>
        <v>0</v>
      </c>
      <c r="DR398" s="399">
        <f t="shared" si="701"/>
        <v>0</v>
      </c>
      <c r="DS398" s="399">
        <f t="shared" si="701"/>
        <v>2.2183751331625299</v>
      </c>
      <c r="DT398" s="400">
        <f t="shared" si="702"/>
        <v>54.275175086693409</v>
      </c>
      <c r="DU398" s="400">
        <f t="shared" si="702"/>
        <v>0</v>
      </c>
      <c r="DV398" s="386">
        <f t="shared" si="643"/>
        <v>0</v>
      </c>
      <c r="DW398" s="386">
        <f t="shared" si="643"/>
        <v>0</v>
      </c>
      <c r="DX398" s="386">
        <f t="shared" si="643"/>
        <v>0</v>
      </c>
      <c r="DY398" s="386">
        <f t="shared" si="643"/>
        <v>176.74811644621238</v>
      </c>
      <c r="DZ398" s="386">
        <f t="shared" si="643"/>
        <v>0</v>
      </c>
      <c r="EA398" s="401">
        <f t="shared" si="703"/>
        <v>6805</v>
      </c>
      <c r="EB398" s="386">
        <f t="shared" si="704"/>
        <v>0</v>
      </c>
      <c r="EC398" s="386">
        <f t="shared" si="704"/>
        <v>0</v>
      </c>
      <c r="ED398" s="386">
        <f t="shared" si="704"/>
        <v>260.27659967536232</v>
      </c>
      <c r="EE398" s="385">
        <f t="shared" si="705"/>
        <v>6367.9752838784252</v>
      </c>
      <c r="EF398" s="385">
        <f t="shared" si="705"/>
        <v>0</v>
      </c>
      <c r="EG398" s="402">
        <f t="shared" si="647"/>
        <v>0</v>
      </c>
      <c r="EH398" s="402">
        <f t="shared" si="647"/>
        <v>0</v>
      </c>
      <c r="EI398" s="402">
        <f t="shared" si="647"/>
        <v>0</v>
      </c>
      <c r="EJ398" s="402">
        <f t="shared" si="645"/>
        <v>0</v>
      </c>
      <c r="EK398" s="402">
        <f t="shared" si="645"/>
        <v>0</v>
      </c>
      <c r="EL398" s="402">
        <f t="shared" si="645"/>
        <v>0</v>
      </c>
      <c r="EM398" s="402">
        <f t="shared" si="706"/>
        <v>0</v>
      </c>
      <c r="EN398" s="402">
        <f t="shared" si="707"/>
        <v>0</v>
      </c>
      <c r="EO398" s="402">
        <f t="shared" si="707"/>
        <v>0</v>
      </c>
      <c r="EP398" s="402">
        <f t="shared" si="708"/>
        <v>0</v>
      </c>
      <c r="EQ398" s="402">
        <f t="shared" si="709"/>
        <v>0</v>
      </c>
      <c r="ER398" s="394">
        <f t="shared" si="710"/>
        <v>0</v>
      </c>
      <c r="ES398" s="394">
        <f t="shared" si="711"/>
        <v>0</v>
      </c>
      <c r="ET398" s="394">
        <f t="shared" si="712"/>
        <v>0</v>
      </c>
      <c r="EU398" s="394">
        <f t="shared" si="620"/>
        <v>6.1037189367905818</v>
      </c>
      <c r="EV398" s="394">
        <f t="shared" si="620"/>
        <v>0</v>
      </c>
      <c r="EW398" s="394">
        <f t="shared" si="620"/>
        <v>0</v>
      </c>
      <c r="EX398" s="394">
        <f t="shared" si="620"/>
        <v>0</v>
      </c>
      <c r="EY398" s="403">
        <f t="shared" si="713"/>
        <v>235</v>
      </c>
      <c r="EZ398" s="394">
        <f t="shared" si="714"/>
        <v>8.9882440740205958</v>
      </c>
      <c r="FA398" s="396">
        <f t="shared" si="715"/>
        <v>219.90803698918882</v>
      </c>
      <c r="FB398" s="396">
        <f t="shared" si="715"/>
        <v>0</v>
      </c>
      <c r="FC398" s="404">
        <f t="shared" si="617"/>
        <v>0</v>
      </c>
      <c r="FD398" s="404">
        <f t="shared" si="617"/>
        <v>0</v>
      </c>
      <c r="FE398" s="404">
        <f t="shared" si="617"/>
        <v>0</v>
      </c>
      <c r="FF398" s="404">
        <f t="shared" si="617"/>
        <v>0</v>
      </c>
      <c r="FG398" s="404">
        <f t="shared" si="617"/>
        <v>0</v>
      </c>
      <c r="FH398" s="404">
        <f t="shared" si="617"/>
        <v>0</v>
      </c>
      <c r="FI398" s="404">
        <f t="shared" si="617"/>
        <v>0</v>
      </c>
      <c r="FJ398" s="404">
        <f t="shared" si="651"/>
        <v>0</v>
      </c>
      <c r="FK398" s="392">
        <f t="shared" si="716"/>
        <v>-564</v>
      </c>
      <c r="FL398" s="384">
        <f t="shared" si="717"/>
        <v>0</v>
      </c>
      <c r="FM398" s="384">
        <f t="shared" si="717"/>
        <v>0</v>
      </c>
      <c r="FN398" s="405">
        <f t="shared" si="649"/>
        <v>0</v>
      </c>
      <c r="FO398" s="405">
        <f t="shared" si="649"/>
        <v>0</v>
      </c>
      <c r="FP398" s="405">
        <f t="shared" si="649"/>
        <v>0</v>
      </c>
      <c r="FQ398" s="405">
        <f t="shared" ref="FQ398:FV440" si="735">IF($AO398=3,IF(AB398&gt;0,0,$BR398*BF398),0)</f>
        <v>0</v>
      </c>
      <c r="FR398" s="405">
        <f t="shared" si="735"/>
        <v>0</v>
      </c>
      <c r="FS398" s="405">
        <f t="shared" si="735"/>
        <v>0</v>
      </c>
      <c r="FT398" s="405">
        <f t="shared" si="735"/>
        <v>0</v>
      </c>
      <c r="FU398" s="405">
        <f t="shared" si="735"/>
        <v>0</v>
      </c>
      <c r="FV398" s="405">
        <f t="shared" si="735"/>
        <v>0</v>
      </c>
      <c r="FW398" s="397">
        <f t="shared" si="718"/>
        <v>-13765</v>
      </c>
      <c r="FX398" s="406">
        <f t="shared" si="719"/>
        <v>0</v>
      </c>
      <c r="FY398" s="331">
        <f t="shared" si="720"/>
        <v>0</v>
      </c>
      <c r="FZ398" s="382">
        <f t="shared" si="721"/>
        <v>0</v>
      </c>
      <c r="GA398" s="331">
        <f t="shared" si="722"/>
        <v>0</v>
      </c>
      <c r="GB398" s="407">
        <f t="shared" si="723"/>
        <v>0</v>
      </c>
      <c r="GC398" s="407">
        <f t="shared" si="724"/>
        <v>0</v>
      </c>
      <c r="GD398" s="407">
        <f t="shared" si="725"/>
        <v>0</v>
      </c>
      <c r="GE398" s="407">
        <f t="shared" si="726"/>
        <v>8.8817841970012523E-16</v>
      </c>
      <c r="GF398" s="407">
        <f t="shared" si="727"/>
        <v>2.8421709430404007E-14</v>
      </c>
      <c r="GG398" s="407">
        <f t="shared" si="728"/>
        <v>0</v>
      </c>
      <c r="GH398" s="407">
        <f t="shared" si="729"/>
        <v>3.5527136788005009E-15</v>
      </c>
      <c r="GI398" s="407">
        <f t="shared" si="730"/>
        <v>0</v>
      </c>
      <c r="GJ398">
        <f t="shared" si="731"/>
        <v>0</v>
      </c>
      <c r="GK398" s="382">
        <f t="shared" si="732"/>
        <v>3.2862601528904634E-14</v>
      </c>
      <c r="GL398">
        <v>5</v>
      </c>
      <c r="GM398">
        <f t="shared" si="653"/>
        <v>5</v>
      </c>
      <c r="GN398">
        <f t="shared" si="653"/>
        <v>0</v>
      </c>
      <c r="GO398">
        <f t="shared" si="653"/>
        <v>7609</v>
      </c>
      <c r="GP398">
        <f t="shared" si="653"/>
        <v>0</v>
      </c>
      <c r="GQ398">
        <f t="shared" si="653"/>
        <v>58</v>
      </c>
      <c r="GR398">
        <f t="shared" si="652"/>
        <v>6805</v>
      </c>
      <c r="GS398">
        <f t="shared" si="652"/>
        <v>0</v>
      </c>
      <c r="GT398">
        <f t="shared" si="652"/>
        <v>235</v>
      </c>
      <c r="GU398">
        <f t="shared" si="652"/>
        <v>0</v>
      </c>
      <c r="GV398">
        <f t="shared" si="652"/>
        <v>0</v>
      </c>
    </row>
    <row r="399" spans="1:204" customFormat="1" x14ac:dyDescent="0.25">
      <c r="A399" s="378">
        <v>23021</v>
      </c>
      <c r="B399" s="32" t="s">
        <v>1098</v>
      </c>
      <c r="C399" t="s">
        <v>881</v>
      </c>
      <c r="D399">
        <v>5</v>
      </c>
      <c r="E399" s="379">
        <v>1597</v>
      </c>
      <c r="F399" s="379">
        <v>430</v>
      </c>
      <c r="G399" s="379">
        <v>271</v>
      </c>
      <c r="H399" s="379">
        <v>0</v>
      </c>
      <c r="I399" s="379">
        <v>45180</v>
      </c>
      <c r="J399" s="379">
        <v>2502</v>
      </c>
      <c r="K399" s="379">
        <v>1716</v>
      </c>
      <c r="L399" s="379">
        <v>30515</v>
      </c>
      <c r="M399" s="380">
        <v>0</v>
      </c>
      <c r="N399" s="381">
        <f t="shared" si="654"/>
        <v>82211</v>
      </c>
      <c r="O399" s="379">
        <v>2962</v>
      </c>
      <c r="P399" s="379">
        <v>387</v>
      </c>
      <c r="Q399" s="379">
        <v>272</v>
      </c>
      <c r="R399" s="379">
        <v>0</v>
      </c>
      <c r="S399" s="379">
        <v>63710</v>
      </c>
      <c r="T399" s="379">
        <v>1028</v>
      </c>
      <c r="U399" s="379">
        <v>2847</v>
      </c>
      <c r="V399" s="379">
        <v>53472</v>
      </c>
      <c r="W399" s="480">
        <f>(VLOOKUP(A399,'[1]floresta plant'!$A$4:$F$573,6,0))*1000</f>
        <v>0</v>
      </c>
      <c r="X399" s="24">
        <f t="shared" si="655"/>
        <v>124678</v>
      </c>
      <c r="Y399" s="53">
        <f t="shared" si="656"/>
        <v>1</v>
      </c>
      <c r="Z399" s="53">
        <f t="shared" si="657"/>
        <v>0</v>
      </c>
      <c r="AA399" s="53">
        <f t="shared" si="658"/>
        <v>18530</v>
      </c>
      <c r="AB399" s="53">
        <f t="shared" si="618"/>
        <v>-1474</v>
      </c>
      <c r="AC399" s="53">
        <f t="shared" si="618"/>
        <v>1131</v>
      </c>
      <c r="AD399" s="53">
        <f t="shared" si="618"/>
        <v>22957</v>
      </c>
      <c r="AE399" s="53">
        <f t="shared" si="618"/>
        <v>0</v>
      </c>
      <c r="AF399" s="53">
        <f t="shared" si="659"/>
        <v>-43</v>
      </c>
      <c r="AG399" s="53">
        <f t="shared" si="660"/>
        <v>1365</v>
      </c>
      <c r="AH399" s="53">
        <f t="shared" si="661"/>
        <v>-42467</v>
      </c>
      <c r="AI399" s="53">
        <f t="shared" si="733"/>
        <v>42467</v>
      </c>
      <c r="AJ399" s="469">
        <v>0</v>
      </c>
      <c r="AK399" s="469">
        <v>0</v>
      </c>
      <c r="AL399" s="469">
        <v>0</v>
      </c>
      <c r="AM399" s="470">
        <f t="shared" si="662"/>
        <v>0</v>
      </c>
      <c r="AN399" s="53">
        <f t="shared" si="663"/>
        <v>-42467</v>
      </c>
      <c r="AO399" s="382">
        <f t="shared" si="664"/>
        <v>2</v>
      </c>
      <c r="AP399">
        <v>5</v>
      </c>
      <c r="AQ399" s="383">
        <f t="shared" si="665"/>
        <v>43984</v>
      </c>
      <c r="AR399" s="383">
        <f t="shared" si="666"/>
        <v>-1517</v>
      </c>
      <c r="AS399" s="383">
        <f t="shared" si="667"/>
        <v>1</v>
      </c>
      <c r="AT399" s="383">
        <f t="shared" si="668"/>
        <v>1517</v>
      </c>
      <c r="AU399" s="383">
        <f t="shared" si="669"/>
        <v>42467</v>
      </c>
      <c r="AV399" s="383">
        <f t="shared" si="670"/>
        <v>1</v>
      </c>
      <c r="AW399" s="383">
        <f t="shared" si="671"/>
        <v>1</v>
      </c>
      <c r="AX399" s="383">
        <f t="shared" si="672"/>
        <v>1</v>
      </c>
      <c r="AY399" s="383">
        <f t="shared" si="673"/>
        <v>0.5</v>
      </c>
      <c r="AZ399">
        <f t="shared" si="674"/>
        <v>0.5</v>
      </c>
      <c r="BA399">
        <f t="shared" si="675"/>
        <v>0</v>
      </c>
      <c r="BB399" s="383">
        <f t="shared" si="676"/>
        <v>0</v>
      </c>
      <c r="BC399" s="384">
        <f t="shared" ref="BC399:BH462" si="736">IF(Y399&gt;0,Y399,IF(Y399=0,0,Y399/$AR399))</f>
        <v>1</v>
      </c>
      <c r="BD399" s="384">
        <f t="shared" si="736"/>
        <v>0</v>
      </c>
      <c r="BE399" s="384">
        <f t="shared" si="736"/>
        <v>18530</v>
      </c>
      <c r="BF399" s="384">
        <f t="shared" si="734"/>
        <v>0.97165458141067895</v>
      </c>
      <c r="BG399" s="384">
        <f t="shared" si="734"/>
        <v>1131</v>
      </c>
      <c r="BH399" s="384">
        <f t="shared" si="734"/>
        <v>22957</v>
      </c>
      <c r="BI399" s="384">
        <f t="shared" si="734"/>
        <v>0</v>
      </c>
      <c r="BJ399" s="384">
        <f t="shared" si="734"/>
        <v>2.8345418589321027E-2</v>
      </c>
      <c r="BK399" s="384">
        <f t="shared" si="734"/>
        <v>1365</v>
      </c>
      <c r="BL399" s="474">
        <f t="shared" si="677"/>
        <v>1516.5</v>
      </c>
      <c r="BM399" s="409">
        <f t="shared" si="678"/>
        <v>-42466.5</v>
      </c>
      <c r="BN399" s="473">
        <f t="shared" si="679"/>
        <v>43983</v>
      </c>
      <c r="BO399" s="387">
        <f t="shared" si="680"/>
        <v>3.4479230611827297E-2</v>
      </c>
      <c r="BP399" s="387">
        <f t="shared" si="681"/>
        <v>0.96552076938817266</v>
      </c>
      <c r="BQ399" s="388">
        <f t="shared" si="682"/>
        <v>0</v>
      </c>
      <c r="BR399" s="389">
        <f t="shared" si="683"/>
        <v>0</v>
      </c>
      <c r="BS399" s="390">
        <f t="shared" si="684"/>
        <v>1</v>
      </c>
      <c r="BT399" s="391">
        <f t="shared" si="616"/>
        <v>0</v>
      </c>
      <c r="BU399" s="391">
        <f t="shared" si="616"/>
        <v>0</v>
      </c>
      <c r="BV399" s="391">
        <f t="shared" si="616"/>
        <v>0.48582729070533948</v>
      </c>
      <c r="BW399" s="391">
        <f t="shared" si="616"/>
        <v>0</v>
      </c>
      <c r="BX399" s="391">
        <f t="shared" si="616"/>
        <v>0</v>
      </c>
      <c r="BY399" s="391">
        <f t="shared" si="616"/>
        <v>0</v>
      </c>
      <c r="BZ399" s="391">
        <f t="shared" si="616"/>
        <v>1.4172709294660513E-2</v>
      </c>
      <c r="CA399" s="391">
        <f t="shared" si="650"/>
        <v>0</v>
      </c>
      <c r="CB399" s="391">
        <f t="shared" si="685"/>
        <v>0.5</v>
      </c>
      <c r="CC399" s="391">
        <f t="shared" si="685"/>
        <v>0</v>
      </c>
      <c r="CD399" s="392">
        <f t="shared" si="686"/>
        <v>0</v>
      </c>
      <c r="CE399" s="393">
        <f t="shared" si="687"/>
        <v>0</v>
      </c>
      <c r="CF399" s="392">
        <f t="shared" si="688"/>
        <v>0</v>
      </c>
      <c r="CG399" s="392">
        <f t="shared" si="689"/>
        <v>0</v>
      </c>
      <c r="CH399" s="392">
        <f t="shared" si="690"/>
        <v>0</v>
      </c>
      <c r="CI399" s="392">
        <f t="shared" si="619"/>
        <v>0</v>
      </c>
      <c r="CJ399" s="392">
        <f t="shared" si="619"/>
        <v>0</v>
      </c>
      <c r="CK399" s="392">
        <f t="shared" si="619"/>
        <v>0</v>
      </c>
      <c r="CL399" s="392">
        <f t="shared" si="619"/>
        <v>0</v>
      </c>
      <c r="CM399" s="392">
        <f t="shared" si="691"/>
        <v>0</v>
      </c>
      <c r="CN399" s="392">
        <f t="shared" si="692"/>
        <v>0</v>
      </c>
      <c r="CO399" s="394">
        <f t="shared" si="693"/>
        <v>0</v>
      </c>
      <c r="CP399" s="394">
        <f t="shared" si="693"/>
        <v>0</v>
      </c>
      <c r="CQ399" s="395">
        <f t="shared" si="694"/>
        <v>18530</v>
      </c>
      <c r="CR399" s="394">
        <f t="shared" si="646"/>
        <v>620.79025124032535</v>
      </c>
      <c r="CS399" s="394">
        <f t="shared" si="646"/>
        <v>0</v>
      </c>
      <c r="CT399" s="394">
        <f t="shared" si="646"/>
        <v>0</v>
      </c>
      <c r="CU399" s="394">
        <f t="shared" si="644"/>
        <v>0</v>
      </c>
      <c r="CV399" s="394">
        <f t="shared" si="644"/>
        <v>18.10989199683446</v>
      </c>
      <c r="CW399" s="394">
        <f t="shared" si="644"/>
        <v>0</v>
      </c>
      <c r="CX399" s="396">
        <f t="shared" si="695"/>
        <v>17891.099856762841</v>
      </c>
      <c r="CY399" s="396">
        <f t="shared" si="695"/>
        <v>0</v>
      </c>
      <c r="CZ399" s="397">
        <f t="shared" si="696"/>
        <v>0</v>
      </c>
      <c r="DA399" s="397">
        <f t="shared" si="696"/>
        <v>0</v>
      </c>
      <c r="DB399" s="397">
        <f t="shared" si="696"/>
        <v>0</v>
      </c>
      <c r="DC399" s="397">
        <f t="shared" si="697"/>
        <v>-1474</v>
      </c>
      <c r="DD399" s="397">
        <f t="shared" si="642"/>
        <v>0</v>
      </c>
      <c r="DE399" s="397">
        <f t="shared" si="642"/>
        <v>0</v>
      </c>
      <c r="DF399" s="397">
        <f t="shared" si="642"/>
        <v>0</v>
      </c>
      <c r="DG399" s="397">
        <f t="shared" si="642"/>
        <v>0</v>
      </c>
      <c r="DH399" s="397">
        <f t="shared" si="642"/>
        <v>0</v>
      </c>
      <c r="DI399" s="398">
        <f t="shared" si="698"/>
        <v>0</v>
      </c>
      <c r="DJ399" s="398">
        <f t="shared" si="698"/>
        <v>0</v>
      </c>
      <c r="DK399" s="399">
        <f t="shared" si="699"/>
        <v>0</v>
      </c>
      <c r="DL399" s="399">
        <f t="shared" si="699"/>
        <v>0</v>
      </c>
      <c r="DM399" s="399">
        <f t="shared" si="699"/>
        <v>0</v>
      </c>
      <c r="DN399" s="399">
        <f t="shared" si="699"/>
        <v>37.890651600259467</v>
      </c>
      <c r="DO399" s="399">
        <f t="shared" si="700"/>
        <v>1131</v>
      </c>
      <c r="DP399" s="399">
        <f t="shared" si="701"/>
        <v>0</v>
      </c>
      <c r="DQ399" s="399">
        <f t="shared" si="701"/>
        <v>0</v>
      </c>
      <c r="DR399" s="399">
        <f t="shared" si="701"/>
        <v>1.1053582217172029</v>
      </c>
      <c r="DS399" s="399">
        <f t="shared" si="701"/>
        <v>0</v>
      </c>
      <c r="DT399" s="400">
        <f t="shared" si="702"/>
        <v>1092.0039901780233</v>
      </c>
      <c r="DU399" s="400">
        <f t="shared" si="702"/>
        <v>0</v>
      </c>
      <c r="DV399" s="386">
        <f t="shared" si="643"/>
        <v>0</v>
      </c>
      <c r="DW399" s="386">
        <f t="shared" si="643"/>
        <v>0</v>
      </c>
      <c r="DX399" s="386">
        <f t="shared" si="643"/>
        <v>0</v>
      </c>
      <c r="DY399" s="386">
        <f t="shared" si="643"/>
        <v>769.10317310977598</v>
      </c>
      <c r="DZ399" s="386">
        <f t="shared" si="643"/>
        <v>0</v>
      </c>
      <c r="EA399" s="401">
        <f t="shared" si="703"/>
        <v>22957</v>
      </c>
      <c r="EB399" s="386">
        <f t="shared" si="704"/>
        <v>0</v>
      </c>
      <c r="EC399" s="386">
        <f t="shared" si="704"/>
        <v>22.436524045943262</v>
      </c>
      <c r="ED399" s="386">
        <f t="shared" si="704"/>
        <v>0</v>
      </c>
      <c r="EE399" s="385">
        <f t="shared" si="705"/>
        <v>22165.46030284428</v>
      </c>
      <c r="EF399" s="385">
        <f t="shared" si="705"/>
        <v>0</v>
      </c>
      <c r="EG399" s="402">
        <f t="shared" si="647"/>
        <v>0</v>
      </c>
      <c r="EH399" s="402">
        <f t="shared" si="647"/>
        <v>0</v>
      </c>
      <c r="EI399" s="402">
        <f t="shared" si="647"/>
        <v>0</v>
      </c>
      <c r="EJ399" s="402">
        <f t="shared" si="645"/>
        <v>0</v>
      </c>
      <c r="EK399" s="402">
        <f t="shared" si="645"/>
        <v>0</v>
      </c>
      <c r="EL399" s="402">
        <f t="shared" si="645"/>
        <v>0</v>
      </c>
      <c r="EM399" s="402">
        <f t="shared" si="706"/>
        <v>0</v>
      </c>
      <c r="EN399" s="402">
        <f t="shared" si="707"/>
        <v>0</v>
      </c>
      <c r="EO399" s="402">
        <f t="shared" si="707"/>
        <v>0</v>
      </c>
      <c r="EP399" s="402">
        <f t="shared" si="708"/>
        <v>0</v>
      </c>
      <c r="EQ399" s="402">
        <f t="shared" si="709"/>
        <v>0</v>
      </c>
      <c r="ER399" s="394">
        <f t="shared" si="710"/>
        <v>0</v>
      </c>
      <c r="ES399" s="394">
        <f t="shared" si="711"/>
        <v>0</v>
      </c>
      <c r="ET399" s="394">
        <f t="shared" si="712"/>
        <v>0</v>
      </c>
      <c r="EU399" s="394">
        <f t="shared" si="620"/>
        <v>0</v>
      </c>
      <c r="EV399" s="394">
        <f t="shared" si="620"/>
        <v>0</v>
      </c>
      <c r="EW399" s="394">
        <f t="shared" si="620"/>
        <v>0</v>
      </c>
      <c r="EX399" s="394">
        <f t="shared" si="620"/>
        <v>0</v>
      </c>
      <c r="EY399" s="403">
        <f t="shared" si="713"/>
        <v>-43</v>
      </c>
      <c r="EZ399" s="394">
        <f t="shared" si="714"/>
        <v>0</v>
      </c>
      <c r="FA399" s="396">
        <f t="shared" si="715"/>
        <v>0</v>
      </c>
      <c r="FB399" s="396">
        <f t="shared" si="715"/>
        <v>0</v>
      </c>
      <c r="FC399" s="404">
        <f t="shared" si="617"/>
        <v>0</v>
      </c>
      <c r="FD399" s="404">
        <f t="shared" si="617"/>
        <v>0</v>
      </c>
      <c r="FE399" s="404">
        <f t="shared" si="617"/>
        <v>0</v>
      </c>
      <c r="FF399" s="404">
        <f t="shared" si="617"/>
        <v>45.73009675893384</v>
      </c>
      <c r="FG399" s="404">
        <f t="shared" si="617"/>
        <v>0</v>
      </c>
      <c r="FH399" s="404">
        <f t="shared" si="617"/>
        <v>0</v>
      </c>
      <c r="FI399" s="404">
        <f t="shared" si="617"/>
        <v>0</v>
      </c>
      <c r="FJ399" s="404">
        <f t="shared" si="651"/>
        <v>1.3340530262104173</v>
      </c>
      <c r="FK399" s="392">
        <f t="shared" si="716"/>
        <v>1365</v>
      </c>
      <c r="FL399" s="384">
        <f t="shared" si="717"/>
        <v>1317.9358502148557</v>
      </c>
      <c r="FM399" s="384">
        <f t="shared" si="717"/>
        <v>0</v>
      </c>
      <c r="FN399" s="405">
        <f t="shared" ref="FN399:FS462" si="737">IF($AO399=3,IF(Y399&gt;0,0,$BR399*BC399),0)</f>
        <v>0</v>
      </c>
      <c r="FO399" s="405">
        <f t="shared" si="737"/>
        <v>0</v>
      </c>
      <c r="FP399" s="405">
        <f t="shared" si="737"/>
        <v>0</v>
      </c>
      <c r="FQ399" s="405">
        <f t="shared" si="735"/>
        <v>0</v>
      </c>
      <c r="FR399" s="405">
        <f t="shared" si="735"/>
        <v>0</v>
      </c>
      <c r="FS399" s="405">
        <f t="shared" si="735"/>
        <v>0</v>
      </c>
      <c r="FT399" s="405">
        <f t="shared" si="735"/>
        <v>0</v>
      </c>
      <c r="FU399" s="405">
        <f t="shared" si="735"/>
        <v>0</v>
      </c>
      <c r="FV399" s="405">
        <f t="shared" si="735"/>
        <v>0</v>
      </c>
      <c r="FW399" s="397">
        <f t="shared" si="718"/>
        <v>-42467</v>
      </c>
      <c r="FX399" s="406">
        <f t="shared" si="719"/>
        <v>0</v>
      </c>
      <c r="FY399" s="331">
        <f t="shared" si="720"/>
        <v>0</v>
      </c>
      <c r="FZ399" s="382">
        <f t="shared" si="721"/>
        <v>0</v>
      </c>
      <c r="GA399" s="331">
        <f t="shared" si="722"/>
        <v>0</v>
      </c>
      <c r="GB399" s="407">
        <f t="shared" si="723"/>
        <v>0</v>
      </c>
      <c r="GC399" s="407">
        <f t="shared" si="724"/>
        <v>0</v>
      </c>
      <c r="GD399" s="407">
        <f t="shared" si="725"/>
        <v>0</v>
      </c>
      <c r="GE399" s="407">
        <f t="shared" si="726"/>
        <v>1.4921397450962104E-13</v>
      </c>
      <c r="GF399" s="407">
        <f t="shared" si="727"/>
        <v>-4.5474735088646412E-13</v>
      </c>
      <c r="GG399" s="407">
        <f t="shared" si="728"/>
        <v>0</v>
      </c>
      <c r="GH399" s="407">
        <f t="shared" si="729"/>
        <v>0</v>
      </c>
      <c r="GI399" s="407">
        <f t="shared" si="730"/>
        <v>0</v>
      </c>
      <c r="GJ399">
        <f t="shared" si="731"/>
        <v>0</v>
      </c>
      <c r="GK399" s="382">
        <f t="shared" si="732"/>
        <v>-3.0553337637684308E-13</v>
      </c>
      <c r="GL399">
        <v>5</v>
      </c>
      <c r="GM399">
        <f t="shared" si="653"/>
        <v>1</v>
      </c>
      <c r="GN399">
        <f t="shared" si="653"/>
        <v>0</v>
      </c>
      <c r="GO399">
        <f t="shared" si="653"/>
        <v>18530</v>
      </c>
      <c r="GP399">
        <f t="shared" si="653"/>
        <v>0</v>
      </c>
      <c r="GQ399">
        <f t="shared" si="653"/>
        <v>1131</v>
      </c>
      <c r="GR399">
        <f t="shared" si="652"/>
        <v>22957</v>
      </c>
      <c r="GS399">
        <f t="shared" si="652"/>
        <v>0</v>
      </c>
      <c r="GT399">
        <f t="shared" si="652"/>
        <v>0</v>
      </c>
      <c r="GU399">
        <f t="shared" si="652"/>
        <v>1365</v>
      </c>
      <c r="GV399">
        <f t="shared" si="652"/>
        <v>0</v>
      </c>
    </row>
    <row r="400" spans="1:204" customFormat="1" x14ac:dyDescent="0.25">
      <c r="A400" s="378">
        <v>23022</v>
      </c>
      <c r="B400" s="32" t="s">
        <v>1099</v>
      </c>
      <c r="C400" t="s">
        <v>881</v>
      </c>
      <c r="D400">
        <v>5</v>
      </c>
      <c r="E400" s="379">
        <v>4749</v>
      </c>
      <c r="F400" s="379">
        <v>36738</v>
      </c>
      <c r="G400" s="379">
        <v>65</v>
      </c>
      <c r="H400" s="379">
        <v>0</v>
      </c>
      <c r="I400" s="379">
        <v>3140</v>
      </c>
      <c r="J400" s="379">
        <v>420</v>
      </c>
      <c r="K400" s="379">
        <v>0</v>
      </c>
      <c r="L400" s="379">
        <v>3700</v>
      </c>
      <c r="M400" s="380">
        <v>0</v>
      </c>
      <c r="N400" s="381">
        <f t="shared" si="654"/>
        <v>48812</v>
      </c>
      <c r="O400" s="379">
        <v>6438</v>
      </c>
      <c r="P400" s="379">
        <v>38588</v>
      </c>
      <c r="Q400" s="379">
        <v>150</v>
      </c>
      <c r="R400" s="379">
        <v>0</v>
      </c>
      <c r="S400" s="379">
        <v>3950</v>
      </c>
      <c r="T400" s="379">
        <v>92</v>
      </c>
      <c r="U400" s="379">
        <v>0</v>
      </c>
      <c r="V400" s="379">
        <v>4750</v>
      </c>
      <c r="W400" s="480">
        <f>(VLOOKUP(A400,'[1]floresta plant'!$A$4:$F$573,6,0))*1000</f>
        <v>0</v>
      </c>
      <c r="X400" s="24">
        <f t="shared" si="655"/>
        <v>53968</v>
      </c>
      <c r="Y400" s="53">
        <f t="shared" si="656"/>
        <v>85</v>
      </c>
      <c r="Z400" s="53">
        <f t="shared" si="657"/>
        <v>0</v>
      </c>
      <c r="AA400" s="53">
        <f t="shared" si="658"/>
        <v>810</v>
      </c>
      <c r="AB400" s="53">
        <f t="shared" si="618"/>
        <v>-328</v>
      </c>
      <c r="AC400" s="53">
        <f t="shared" si="618"/>
        <v>0</v>
      </c>
      <c r="AD400" s="53">
        <f t="shared" si="618"/>
        <v>1050</v>
      </c>
      <c r="AE400" s="53">
        <f t="shared" si="618"/>
        <v>0</v>
      </c>
      <c r="AF400" s="53">
        <f t="shared" si="659"/>
        <v>1850</v>
      </c>
      <c r="AG400" s="53">
        <f t="shared" si="660"/>
        <v>1689</v>
      </c>
      <c r="AH400" s="53">
        <f t="shared" si="661"/>
        <v>-5156</v>
      </c>
      <c r="AI400" s="53">
        <f t="shared" si="733"/>
        <v>5156</v>
      </c>
      <c r="AJ400" s="469">
        <v>0</v>
      </c>
      <c r="AK400" s="469">
        <v>0</v>
      </c>
      <c r="AL400" s="469">
        <v>0</v>
      </c>
      <c r="AM400" s="470">
        <f t="shared" si="662"/>
        <v>0</v>
      </c>
      <c r="AN400" s="53">
        <f>AM400-AI400</f>
        <v>-5156</v>
      </c>
      <c r="AO400" s="382">
        <f t="shared" si="664"/>
        <v>2</v>
      </c>
      <c r="AP400">
        <v>5</v>
      </c>
      <c r="AQ400" s="383">
        <f t="shared" si="665"/>
        <v>5484</v>
      </c>
      <c r="AR400" s="383">
        <f t="shared" si="666"/>
        <v>-328</v>
      </c>
      <c r="AS400" s="383">
        <f t="shared" si="667"/>
        <v>85</v>
      </c>
      <c r="AT400" s="383">
        <f t="shared" si="668"/>
        <v>328</v>
      </c>
      <c r="AU400" s="383">
        <f t="shared" si="669"/>
        <v>5156</v>
      </c>
      <c r="AV400" s="383">
        <f t="shared" si="670"/>
        <v>1</v>
      </c>
      <c r="AW400" s="383">
        <f t="shared" si="671"/>
        <v>1</v>
      </c>
      <c r="AX400" s="383">
        <f t="shared" si="672"/>
        <v>1</v>
      </c>
      <c r="AY400" s="383">
        <f t="shared" si="673"/>
        <v>42.5</v>
      </c>
      <c r="AZ400">
        <f t="shared" si="674"/>
        <v>42.5</v>
      </c>
      <c r="BA400">
        <f t="shared" si="675"/>
        <v>0</v>
      </c>
      <c r="BB400" s="383">
        <f t="shared" si="676"/>
        <v>0</v>
      </c>
      <c r="BC400" s="384">
        <f t="shared" si="736"/>
        <v>85</v>
      </c>
      <c r="BD400" s="384">
        <f t="shared" si="736"/>
        <v>0</v>
      </c>
      <c r="BE400" s="384">
        <f t="shared" si="736"/>
        <v>810</v>
      </c>
      <c r="BF400" s="384">
        <f t="shared" si="734"/>
        <v>1</v>
      </c>
      <c r="BG400" s="384">
        <f t="shared" si="734"/>
        <v>0</v>
      </c>
      <c r="BH400" s="384">
        <f t="shared" si="734"/>
        <v>1050</v>
      </c>
      <c r="BI400" s="384">
        <f t="shared" si="734"/>
        <v>0</v>
      </c>
      <c r="BJ400" s="384">
        <f t="shared" si="734"/>
        <v>1850</v>
      </c>
      <c r="BK400" s="384">
        <f t="shared" si="734"/>
        <v>1689</v>
      </c>
      <c r="BL400" s="474">
        <f t="shared" si="677"/>
        <v>285.5</v>
      </c>
      <c r="BM400" s="409">
        <f t="shared" si="678"/>
        <v>-5113.5</v>
      </c>
      <c r="BN400" s="473">
        <f t="shared" si="679"/>
        <v>5399</v>
      </c>
      <c r="BO400" s="387">
        <f t="shared" si="680"/>
        <v>5.2880162993146879E-2</v>
      </c>
      <c r="BP400" s="387">
        <f t="shared" si="681"/>
        <v>0.94711983700685309</v>
      </c>
      <c r="BQ400" s="388">
        <f t="shared" si="682"/>
        <v>0</v>
      </c>
      <c r="BR400" s="389">
        <f t="shared" si="683"/>
        <v>0</v>
      </c>
      <c r="BS400" s="390">
        <f t="shared" si="684"/>
        <v>85</v>
      </c>
      <c r="BT400" s="391">
        <f t="shared" si="616"/>
        <v>0</v>
      </c>
      <c r="BU400" s="391">
        <f t="shared" si="616"/>
        <v>0</v>
      </c>
      <c r="BV400" s="391">
        <f t="shared" si="616"/>
        <v>42.5</v>
      </c>
      <c r="BW400" s="391">
        <f t="shared" si="616"/>
        <v>0</v>
      </c>
      <c r="BX400" s="391">
        <f t="shared" si="616"/>
        <v>0</v>
      </c>
      <c r="BY400" s="391">
        <f t="shared" si="616"/>
        <v>0</v>
      </c>
      <c r="BZ400" s="391">
        <f t="shared" si="616"/>
        <v>0</v>
      </c>
      <c r="CA400" s="391">
        <f t="shared" si="650"/>
        <v>0</v>
      </c>
      <c r="CB400" s="391">
        <f t="shared" si="685"/>
        <v>42.5</v>
      </c>
      <c r="CC400" s="391">
        <f t="shared" si="685"/>
        <v>0</v>
      </c>
      <c r="CD400" s="392">
        <f t="shared" si="686"/>
        <v>0</v>
      </c>
      <c r="CE400" s="393">
        <f t="shared" si="687"/>
        <v>0</v>
      </c>
      <c r="CF400" s="392">
        <f t="shared" si="688"/>
        <v>0</v>
      </c>
      <c r="CG400" s="392">
        <f t="shared" si="689"/>
        <v>0</v>
      </c>
      <c r="CH400" s="392">
        <f t="shared" si="690"/>
        <v>0</v>
      </c>
      <c r="CI400" s="392">
        <f t="shared" si="619"/>
        <v>0</v>
      </c>
      <c r="CJ400" s="392">
        <f t="shared" si="619"/>
        <v>0</v>
      </c>
      <c r="CK400" s="392">
        <f t="shared" si="619"/>
        <v>0</v>
      </c>
      <c r="CL400" s="392">
        <f t="shared" si="619"/>
        <v>0</v>
      </c>
      <c r="CM400" s="392">
        <f t="shared" si="691"/>
        <v>0</v>
      </c>
      <c r="CN400" s="392">
        <f t="shared" si="692"/>
        <v>0</v>
      </c>
      <c r="CO400" s="394">
        <f t="shared" si="693"/>
        <v>0</v>
      </c>
      <c r="CP400" s="394">
        <f t="shared" si="693"/>
        <v>0</v>
      </c>
      <c r="CQ400" s="395">
        <f t="shared" si="694"/>
        <v>810</v>
      </c>
      <c r="CR400" s="394">
        <f t="shared" si="646"/>
        <v>42.832932024448972</v>
      </c>
      <c r="CS400" s="394">
        <f t="shared" si="646"/>
        <v>0</v>
      </c>
      <c r="CT400" s="394">
        <f t="shared" si="646"/>
        <v>0</v>
      </c>
      <c r="CU400" s="394">
        <f t="shared" si="644"/>
        <v>0</v>
      </c>
      <c r="CV400" s="394">
        <f t="shared" si="644"/>
        <v>0</v>
      </c>
      <c r="CW400" s="394">
        <f t="shared" si="644"/>
        <v>0</v>
      </c>
      <c r="CX400" s="396">
        <f t="shared" si="695"/>
        <v>767.16706797555105</v>
      </c>
      <c r="CY400" s="396">
        <f t="shared" si="695"/>
        <v>0</v>
      </c>
      <c r="CZ400" s="397">
        <f t="shared" si="696"/>
        <v>0</v>
      </c>
      <c r="DA400" s="397">
        <f t="shared" si="696"/>
        <v>0</v>
      </c>
      <c r="DB400" s="397">
        <f t="shared" si="696"/>
        <v>0</v>
      </c>
      <c r="DC400" s="397">
        <f t="shared" si="697"/>
        <v>-328</v>
      </c>
      <c r="DD400" s="397">
        <f t="shared" si="642"/>
        <v>0</v>
      </c>
      <c r="DE400" s="397">
        <f t="shared" si="642"/>
        <v>0</v>
      </c>
      <c r="DF400" s="397">
        <f t="shared" si="642"/>
        <v>0</v>
      </c>
      <c r="DG400" s="397">
        <f t="shared" si="642"/>
        <v>0</v>
      </c>
      <c r="DH400" s="397">
        <f t="shared" si="642"/>
        <v>0</v>
      </c>
      <c r="DI400" s="398">
        <f t="shared" si="698"/>
        <v>0</v>
      </c>
      <c r="DJ400" s="398">
        <f t="shared" si="698"/>
        <v>0</v>
      </c>
      <c r="DK400" s="399">
        <f t="shared" si="699"/>
        <v>0</v>
      </c>
      <c r="DL400" s="399">
        <f t="shared" si="699"/>
        <v>0</v>
      </c>
      <c r="DM400" s="399">
        <f t="shared" si="699"/>
        <v>0</v>
      </c>
      <c r="DN400" s="399">
        <f t="shared" si="699"/>
        <v>0</v>
      </c>
      <c r="DO400" s="399">
        <f t="shared" si="700"/>
        <v>0</v>
      </c>
      <c r="DP400" s="399">
        <f t="shared" si="701"/>
        <v>0</v>
      </c>
      <c r="DQ400" s="399">
        <f t="shared" si="701"/>
        <v>0</v>
      </c>
      <c r="DR400" s="399">
        <f t="shared" si="701"/>
        <v>0</v>
      </c>
      <c r="DS400" s="399">
        <f t="shared" si="701"/>
        <v>0</v>
      </c>
      <c r="DT400" s="400">
        <f t="shared" si="702"/>
        <v>0</v>
      </c>
      <c r="DU400" s="400">
        <f t="shared" si="702"/>
        <v>0</v>
      </c>
      <c r="DV400" s="386">
        <f t="shared" si="643"/>
        <v>0</v>
      </c>
      <c r="DW400" s="386">
        <f t="shared" si="643"/>
        <v>0</v>
      </c>
      <c r="DX400" s="386">
        <f t="shared" si="643"/>
        <v>0</v>
      </c>
      <c r="DY400" s="386">
        <f t="shared" si="643"/>
        <v>55.524171142804221</v>
      </c>
      <c r="DZ400" s="386">
        <f t="shared" si="643"/>
        <v>0</v>
      </c>
      <c r="EA400" s="401">
        <f t="shared" si="703"/>
        <v>1050</v>
      </c>
      <c r="EB400" s="386">
        <f t="shared" si="704"/>
        <v>0</v>
      </c>
      <c r="EC400" s="386">
        <f t="shared" si="704"/>
        <v>0</v>
      </c>
      <c r="ED400" s="386">
        <f t="shared" si="704"/>
        <v>0</v>
      </c>
      <c r="EE400" s="385">
        <f t="shared" si="705"/>
        <v>994.47582885719578</v>
      </c>
      <c r="EF400" s="385">
        <f t="shared" si="705"/>
        <v>0</v>
      </c>
      <c r="EG400" s="402">
        <f t="shared" si="647"/>
        <v>0</v>
      </c>
      <c r="EH400" s="402">
        <f t="shared" si="647"/>
        <v>0</v>
      </c>
      <c r="EI400" s="402">
        <f t="shared" si="647"/>
        <v>0</v>
      </c>
      <c r="EJ400" s="402">
        <f t="shared" si="645"/>
        <v>0</v>
      </c>
      <c r="EK400" s="402">
        <f t="shared" si="645"/>
        <v>0</v>
      </c>
      <c r="EL400" s="402">
        <f t="shared" si="645"/>
        <v>0</v>
      </c>
      <c r="EM400" s="402">
        <f t="shared" si="706"/>
        <v>0</v>
      </c>
      <c r="EN400" s="402">
        <f t="shared" si="707"/>
        <v>0</v>
      </c>
      <c r="EO400" s="402">
        <f t="shared" si="707"/>
        <v>0</v>
      </c>
      <c r="EP400" s="402">
        <f t="shared" si="708"/>
        <v>0</v>
      </c>
      <c r="EQ400" s="402">
        <f t="shared" si="709"/>
        <v>0</v>
      </c>
      <c r="ER400" s="394">
        <f t="shared" si="710"/>
        <v>0</v>
      </c>
      <c r="ES400" s="394">
        <f t="shared" si="711"/>
        <v>0</v>
      </c>
      <c r="ET400" s="394">
        <f t="shared" si="712"/>
        <v>0</v>
      </c>
      <c r="EU400" s="394">
        <f t="shared" si="620"/>
        <v>97.828301537321721</v>
      </c>
      <c r="EV400" s="394">
        <f t="shared" si="620"/>
        <v>0</v>
      </c>
      <c r="EW400" s="394">
        <f t="shared" si="620"/>
        <v>0</v>
      </c>
      <c r="EX400" s="394">
        <f t="shared" si="620"/>
        <v>0</v>
      </c>
      <c r="EY400" s="403">
        <f t="shared" si="713"/>
        <v>1850</v>
      </c>
      <c r="EZ400" s="394">
        <f t="shared" si="714"/>
        <v>0</v>
      </c>
      <c r="FA400" s="396">
        <f t="shared" si="715"/>
        <v>1752.1716984626783</v>
      </c>
      <c r="FB400" s="396">
        <f t="shared" si="715"/>
        <v>0</v>
      </c>
      <c r="FC400" s="404">
        <f t="shared" si="617"/>
        <v>0</v>
      </c>
      <c r="FD400" s="404">
        <f t="shared" si="617"/>
        <v>0</v>
      </c>
      <c r="FE400" s="404">
        <f t="shared" si="617"/>
        <v>0</v>
      </c>
      <c r="FF400" s="404">
        <f t="shared" si="617"/>
        <v>89.314595295425079</v>
      </c>
      <c r="FG400" s="404">
        <f t="shared" si="617"/>
        <v>0</v>
      </c>
      <c r="FH400" s="404">
        <f t="shared" si="617"/>
        <v>0</v>
      </c>
      <c r="FI400" s="404">
        <f t="shared" si="617"/>
        <v>0</v>
      </c>
      <c r="FJ400" s="404">
        <f t="shared" si="651"/>
        <v>0</v>
      </c>
      <c r="FK400" s="392">
        <f t="shared" si="716"/>
        <v>1689</v>
      </c>
      <c r="FL400" s="384">
        <f t="shared" si="717"/>
        <v>1599.6854047045749</v>
      </c>
      <c r="FM400" s="384">
        <f t="shared" si="717"/>
        <v>0</v>
      </c>
      <c r="FN400" s="405">
        <f t="shared" si="737"/>
        <v>0</v>
      </c>
      <c r="FO400" s="405">
        <f t="shared" si="737"/>
        <v>0</v>
      </c>
      <c r="FP400" s="405">
        <f t="shared" si="737"/>
        <v>0</v>
      </c>
      <c r="FQ400" s="405">
        <f t="shared" si="735"/>
        <v>0</v>
      </c>
      <c r="FR400" s="405">
        <f t="shared" si="735"/>
        <v>0</v>
      </c>
      <c r="FS400" s="405">
        <f t="shared" si="735"/>
        <v>0</v>
      </c>
      <c r="FT400" s="405">
        <f t="shared" si="735"/>
        <v>0</v>
      </c>
      <c r="FU400" s="405">
        <f t="shared" si="735"/>
        <v>0</v>
      </c>
      <c r="FV400" s="405">
        <f t="shared" si="735"/>
        <v>0</v>
      </c>
      <c r="FW400" s="397">
        <f t="shared" si="718"/>
        <v>-5156</v>
      </c>
      <c r="FX400" s="406">
        <f t="shared" si="719"/>
        <v>0</v>
      </c>
      <c r="FY400" s="331">
        <f t="shared" si="720"/>
        <v>0</v>
      </c>
      <c r="FZ400" s="382">
        <f t="shared" si="721"/>
        <v>0</v>
      </c>
      <c r="GA400" s="331">
        <f t="shared" si="722"/>
        <v>0</v>
      </c>
      <c r="GB400" s="407">
        <f t="shared" si="723"/>
        <v>0</v>
      </c>
      <c r="GC400" s="407">
        <f t="shared" si="724"/>
        <v>0</v>
      </c>
      <c r="GD400" s="407">
        <f t="shared" si="725"/>
        <v>0</v>
      </c>
      <c r="GE400" s="407">
        <f t="shared" si="726"/>
        <v>0</v>
      </c>
      <c r="GF400" s="407">
        <f t="shared" si="727"/>
        <v>0</v>
      </c>
      <c r="GG400" s="407">
        <f t="shared" si="728"/>
        <v>0</v>
      </c>
      <c r="GH400" s="407">
        <f t="shared" si="729"/>
        <v>2.8421709430404007E-14</v>
      </c>
      <c r="GI400" s="407">
        <f t="shared" si="730"/>
        <v>0</v>
      </c>
      <c r="GJ400">
        <f t="shared" si="731"/>
        <v>0</v>
      </c>
      <c r="GK400" s="382">
        <f t="shared" si="732"/>
        <v>2.8421709430404007E-14</v>
      </c>
      <c r="GL400">
        <v>5</v>
      </c>
      <c r="GM400">
        <f t="shared" si="653"/>
        <v>85</v>
      </c>
      <c r="GN400">
        <f t="shared" si="653"/>
        <v>0</v>
      </c>
      <c r="GO400">
        <f t="shared" si="653"/>
        <v>810</v>
      </c>
      <c r="GP400">
        <f t="shared" si="653"/>
        <v>0</v>
      </c>
      <c r="GQ400">
        <f t="shared" si="653"/>
        <v>0</v>
      </c>
      <c r="GR400">
        <f t="shared" si="652"/>
        <v>1050</v>
      </c>
      <c r="GS400">
        <f t="shared" si="652"/>
        <v>0</v>
      </c>
      <c r="GT400">
        <f t="shared" si="652"/>
        <v>1850</v>
      </c>
      <c r="GU400">
        <f t="shared" si="652"/>
        <v>1689</v>
      </c>
      <c r="GV400">
        <f t="shared" si="652"/>
        <v>0</v>
      </c>
    </row>
    <row r="401" spans="1:204" customFormat="1" x14ac:dyDescent="0.25">
      <c r="A401" s="378">
        <v>23023</v>
      </c>
      <c r="B401" s="32" t="s">
        <v>1100</v>
      </c>
      <c r="C401" t="s">
        <v>881</v>
      </c>
      <c r="D401">
        <v>5</v>
      </c>
      <c r="E401" s="379">
        <v>7917</v>
      </c>
      <c r="F401" s="379">
        <v>35920</v>
      </c>
      <c r="G401" s="379">
        <v>0</v>
      </c>
      <c r="H401" s="379">
        <v>210</v>
      </c>
      <c r="I401" s="379">
        <v>9297</v>
      </c>
      <c r="J401" s="379">
        <v>2197</v>
      </c>
      <c r="K401" s="379">
        <v>4191</v>
      </c>
      <c r="L401" s="379">
        <v>23054</v>
      </c>
      <c r="M401" s="380">
        <v>0</v>
      </c>
      <c r="N401" s="381">
        <f t="shared" si="654"/>
        <v>82786</v>
      </c>
      <c r="O401" s="379">
        <v>11052</v>
      </c>
      <c r="P401" s="379">
        <v>43193</v>
      </c>
      <c r="Q401" s="379">
        <v>520</v>
      </c>
      <c r="R401" s="379">
        <v>512</v>
      </c>
      <c r="S401" s="379">
        <v>13579</v>
      </c>
      <c r="T401" s="379">
        <v>710</v>
      </c>
      <c r="U401" s="379">
        <v>5380</v>
      </c>
      <c r="V401" s="379">
        <v>23170</v>
      </c>
      <c r="W401" s="480">
        <f>(VLOOKUP(A401,'[1]floresta plant'!$A$4:$F$573,6,0))*1000</f>
        <v>0</v>
      </c>
      <c r="X401" s="24">
        <f t="shared" si="655"/>
        <v>98116</v>
      </c>
      <c r="Y401" s="53">
        <f t="shared" si="656"/>
        <v>520</v>
      </c>
      <c r="Z401" s="53">
        <f t="shared" si="657"/>
        <v>302</v>
      </c>
      <c r="AA401" s="53">
        <f t="shared" si="658"/>
        <v>4282</v>
      </c>
      <c r="AB401" s="53">
        <f t="shared" si="618"/>
        <v>-1487</v>
      </c>
      <c r="AC401" s="53">
        <f t="shared" si="618"/>
        <v>1189</v>
      </c>
      <c r="AD401" s="53">
        <f t="shared" si="618"/>
        <v>116</v>
      </c>
      <c r="AE401" s="53">
        <f t="shared" si="618"/>
        <v>0</v>
      </c>
      <c r="AF401" s="53">
        <f t="shared" si="659"/>
        <v>7273</v>
      </c>
      <c r="AG401" s="53">
        <f t="shared" si="660"/>
        <v>3135</v>
      </c>
      <c r="AH401" s="53">
        <f t="shared" si="661"/>
        <v>-15330</v>
      </c>
      <c r="AI401" s="53">
        <f t="shared" si="733"/>
        <v>15330</v>
      </c>
      <c r="AJ401" s="469">
        <v>0</v>
      </c>
      <c r="AK401" s="469">
        <v>0</v>
      </c>
      <c r="AL401" s="469">
        <v>0</v>
      </c>
      <c r="AM401" s="470">
        <f t="shared" si="662"/>
        <v>0</v>
      </c>
      <c r="AN401" s="53">
        <f t="shared" si="663"/>
        <v>-15330</v>
      </c>
      <c r="AO401" s="382">
        <f t="shared" si="664"/>
        <v>2</v>
      </c>
      <c r="AP401">
        <v>5</v>
      </c>
      <c r="AQ401" s="383">
        <f t="shared" si="665"/>
        <v>16817</v>
      </c>
      <c r="AR401" s="383">
        <f t="shared" si="666"/>
        <v>-1487</v>
      </c>
      <c r="AS401" s="383">
        <f t="shared" si="667"/>
        <v>520</v>
      </c>
      <c r="AT401" s="383">
        <f t="shared" si="668"/>
        <v>1487</v>
      </c>
      <c r="AU401" s="383">
        <f t="shared" si="669"/>
        <v>15330</v>
      </c>
      <c r="AV401" s="383">
        <f t="shared" si="670"/>
        <v>1</v>
      </c>
      <c r="AW401" s="383">
        <f t="shared" si="671"/>
        <v>1</v>
      </c>
      <c r="AX401" s="383">
        <f t="shared" si="672"/>
        <v>1</v>
      </c>
      <c r="AY401" s="383">
        <f t="shared" si="673"/>
        <v>260</v>
      </c>
      <c r="AZ401">
        <f t="shared" si="674"/>
        <v>260</v>
      </c>
      <c r="BA401">
        <f t="shared" si="675"/>
        <v>0</v>
      </c>
      <c r="BB401" s="383">
        <f t="shared" si="676"/>
        <v>0</v>
      </c>
      <c r="BC401" s="384">
        <f t="shared" si="736"/>
        <v>520</v>
      </c>
      <c r="BD401" s="384">
        <f t="shared" si="736"/>
        <v>302</v>
      </c>
      <c r="BE401" s="384">
        <f t="shared" si="736"/>
        <v>4282</v>
      </c>
      <c r="BF401" s="384">
        <f t="shared" si="734"/>
        <v>1</v>
      </c>
      <c r="BG401" s="384">
        <f t="shared" si="734"/>
        <v>1189</v>
      </c>
      <c r="BH401" s="384">
        <f t="shared" si="734"/>
        <v>116</v>
      </c>
      <c r="BI401" s="384">
        <f t="shared" si="734"/>
        <v>0</v>
      </c>
      <c r="BJ401" s="384">
        <f t="shared" si="734"/>
        <v>7273</v>
      </c>
      <c r="BK401" s="384">
        <f t="shared" si="734"/>
        <v>3135</v>
      </c>
      <c r="BL401" s="474">
        <f t="shared" si="677"/>
        <v>1227</v>
      </c>
      <c r="BM401" s="409">
        <f t="shared" si="678"/>
        <v>-15070</v>
      </c>
      <c r="BN401" s="473">
        <f t="shared" si="679"/>
        <v>16297</v>
      </c>
      <c r="BO401" s="387">
        <f t="shared" si="680"/>
        <v>7.5289930662085044E-2</v>
      </c>
      <c r="BP401" s="387">
        <f t="shared" si="681"/>
        <v>0.924710069337915</v>
      </c>
      <c r="BQ401" s="388">
        <f t="shared" si="682"/>
        <v>0</v>
      </c>
      <c r="BR401" s="389">
        <f t="shared" si="683"/>
        <v>0</v>
      </c>
      <c r="BS401" s="390">
        <f t="shared" si="684"/>
        <v>520</v>
      </c>
      <c r="BT401" s="391">
        <f t="shared" si="616"/>
        <v>0</v>
      </c>
      <c r="BU401" s="391">
        <f t="shared" si="616"/>
        <v>0</v>
      </c>
      <c r="BV401" s="391">
        <f t="shared" si="616"/>
        <v>260</v>
      </c>
      <c r="BW401" s="391">
        <f t="shared" ref="BW401:CA461" si="738">IF($BS401&gt;0,IF(AC401
&gt;0,0,$AY401*BG401),0)</f>
        <v>0</v>
      </c>
      <c r="BX401" s="391">
        <f t="shared" si="738"/>
        <v>0</v>
      </c>
      <c r="BY401" s="391">
        <f t="shared" si="738"/>
        <v>0</v>
      </c>
      <c r="BZ401" s="391">
        <f t="shared" si="738"/>
        <v>0</v>
      </c>
      <c r="CA401" s="391">
        <f t="shared" si="650"/>
        <v>0</v>
      </c>
      <c r="CB401" s="391">
        <f t="shared" si="685"/>
        <v>260</v>
      </c>
      <c r="CC401" s="391">
        <f t="shared" si="685"/>
        <v>0</v>
      </c>
      <c r="CD401" s="392">
        <f t="shared" si="686"/>
        <v>0</v>
      </c>
      <c r="CE401" s="393">
        <f t="shared" si="687"/>
        <v>302</v>
      </c>
      <c r="CF401" s="392">
        <f t="shared" si="688"/>
        <v>0</v>
      </c>
      <c r="CG401" s="392">
        <f t="shared" si="689"/>
        <v>22.737559059949682</v>
      </c>
      <c r="CH401" s="392">
        <f t="shared" si="690"/>
        <v>0</v>
      </c>
      <c r="CI401" s="392">
        <f t="shared" si="619"/>
        <v>0</v>
      </c>
      <c r="CJ401" s="392">
        <f t="shared" si="619"/>
        <v>0</v>
      </c>
      <c r="CK401" s="392">
        <f t="shared" si="619"/>
        <v>0</v>
      </c>
      <c r="CL401" s="392">
        <f t="shared" si="619"/>
        <v>0</v>
      </c>
      <c r="CM401" s="392">
        <f t="shared" si="691"/>
        <v>279.26244094005034</v>
      </c>
      <c r="CN401" s="392">
        <f t="shared" si="692"/>
        <v>0</v>
      </c>
      <c r="CO401" s="394">
        <f t="shared" si="693"/>
        <v>0</v>
      </c>
      <c r="CP401" s="394">
        <f t="shared" si="693"/>
        <v>0</v>
      </c>
      <c r="CQ401" s="395">
        <f t="shared" si="694"/>
        <v>4282</v>
      </c>
      <c r="CR401" s="394">
        <f t="shared" si="646"/>
        <v>322.39148309504816</v>
      </c>
      <c r="CS401" s="394">
        <f t="shared" si="646"/>
        <v>0</v>
      </c>
      <c r="CT401" s="394">
        <f t="shared" si="646"/>
        <v>0</v>
      </c>
      <c r="CU401" s="394">
        <f t="shared" si="644"/>
        <v>0</v>
      </c>
      <c r="CV401" s="394">
        <f t="shared" si="644"/>
        <v>0</v>
      </c>
      <c r="CW401" s="394">
        <f t="shared" si="644"/>
        <v>0</v>
      </c>
      <c r="CX401" s="396">
        <f t="shared" si="695"/>
        <v>3959.608516904952</v>
      </c>
      <c r="CY401" s="396">
        <f t="shared" si="695"/>
        <v>0</v>
      </c>
      <c r="CZ401" s="397">
        <f t="shared" si="696"/>
        <v>0</v>
      </c>
      <c r="DA401" s="397">
        <f t="shared" si="696"/>
        <v>0</v>
      </c>
      <c r="DB401" s="397">
        <f t="shared" si="696"/>
        <v>0</v>
      </c>
      <c r="DC401" s="397">
        <f t="shared" si="697"/>
        <v>-1487</v>
      </c>
      <c r="DD401" s="397">
        <f t="shared" si="642"/>
        <v>0</v>
      </c>
      <c r="DE401" s="397">
        <f t="shared" si="642"/>
        <v>0</v>
      </c>
      <c r="DF401" s="397">
        <f t="shared" si="642"/>
        <v>0</v>
      </c>
      <c r="DG401" s="397">
        <f t="shared" si="642"/>
        <v>0</v>
      </c>
      <c r="DH401" s="397">
        <f t="shared" si="642"/>
        <v>0</v>
      </c>
      <c r="DI401" s="398">
        <f t="shared" si="698"/>
        <v>0</v>
      </c>
      <c r="DJ401" s="398">
        <f t="shared" si="698"/>
        <v>0</v>
      </c>
      <c r="DK401" s="399">
        <f t="shared" si="699"/>
        <v>0</v>
      </c>
      <c r="DL401" s="399">
        <f t="shared" si="699"/>
        <v>0</v>
      </c>
      <c r="DM401" s="399">
        <f t="shared" si="699"/>
        <v>0</v>
      </c>
      <c r="DN401" s="399">
        <f t="shared" si="699"/>
        <v>89.519727557219113</v>
      </c>
      <c r="DO401" s="399">
        <f t="shared" si="700"/>
        <v>1189</v>
      </c>
      <c r="DP401" s="399">
        <f t="shared" si="701"/>
        <v>0</v>
      </c>
      <c r="DQ401" s="399">
        <f t="shared" si="701"/>
        <v>0</v>
      </c>
      <c r="DR401" s="399">
        <f t="shared" si="701"/>
        <v>0</v>
      </c>
      <c r="DS401" s="399">
        <f t="shared" si="701"/>
        <v>0</v>
      </c>
      <c r="DT401" s="400">
        <f t="shared" si="702"/>
        <v>1099.4802724427809</v>
      </c>
      <c r="DU401" s="400">
        <f t="shared" si="702"/>
        <v>0</v>
      </c>
      <c r="DV401" s="386">
        <f t="shared" si="643"/>
        <v>0</v>
      </c>
      <c r="DW401" s="386">
        <f t="shared" si="643"/>
        <v>0</v>
      </c>
      <c r="DX401" s="386">
        <f t="shared" si="643"/>
        <v>0</v>
      </c>
      <c r="DY401" s="386">
        <f t="shared" si="643"/>
        <v>8.7336319568018652</v>
      </c>
      <c r="DZ401" s="386">
        <f t="shared" si="643"/>
        <v>0</v>
      </c>
      <c r="EA401" s="401">
        <f t="shared" si="703"/>
        <v>116</v>
      </c>
      <c r="EB401" s="386">
        <f t="shared" si="704"/>
        <v>0</v>
      </c>
      <c r="EC401" s="386">
        <f t="shared" si="704"/>
        <v>0</v>
      </c>
      <c r="ED401" s="386">
        <f t="shared" si="704"/>
        <v>0</v>
      </c>
      <c r="EE401" s="385">
        <f t="shared" si="705"/>
        <v>107.26636804319814</v>
      </c>
      <c r="EF401" s="385">
        <f t="shared" si="705"/>
        <v>0</v>
      </c>
      <c r="EG401" s="402">
        <f t="shared" si="647"/>
        <v>0</v>
      </c>
      <c r="EH401" s="402">
        <f t="shared" si="647"/>
        <v>0</v>
      </c>
      <c r="EI401" s="402">
        <f t="shared" si="647"/>
        <v>0</v>
      </c>
      <c r="EJ401" s="402">
        <f t="shared" si="645"/>
        <v>0</v>
      </c>
      <c r="EK401" s="402">
        <f t="shared" si="645"/>
        <v>0</v>
      </c>
      <c r="EL401" s="402">
        <f t="shared" si="645"/>
        <v>0</v>
      </c>
      <c r="EM401" s="402">
        <f t="shared" si="706"/>
        <v>0</v>
      </c>
      <c r="EN401" s="402">
        <f t="shared" si="707"/>
        <v>0</v>
      </c>
      <c r="EO401" s="402">
        <f t="shared" si="707"/>
        <v>0</v>
      </c>
      <c r="EP401" s="402">
        <f t="shared" si="708"/>
        <v>0</v>
      </c>
      <c r="EQ401" s="402">
        <f t="shared" si="709"/>
        <v>0</v>
      </c>
      <c r="ER401" s="394">
        <f t="shared" si="710"/>
        <v>0</v>
      </c>
      <c r="ES401" s="394">
        <f t="shared" si="711"/>
        <v>0</v>
      </c>
      <c r="ET401" s="394">
        <f t="shared" si="712"/>
        <v>0</v>
      </c>
      <c r="EU401" s="394">
        <f t="shared" si="620"/>
        <v>547.58366570534452</v>
      </c>
      <c r="EV401" s="394">
        <f t="shared" si="620"/>
        <v>0</v>
      </c>
      <c r="EW401" s="394">
        <f t="shared" si="620"/>
        <v>0</v>
      </c>
      <c r="EX401" s="394">
        <f t="shared" si="620"/>
        <v>0</v>
      </c>
      <c r="EY401" s="403">
        <f t="shared" si="713"/>
        <v>7273</v>
      </c>
      <c r="EZ401" s="394">
        <f t="shared" si="714"/>
        <v>0</v>
      </c>
      <c r="FA401" s="396">
        <f t="shared" si="715"/>
        <v>6725.4163342946558</v>
      </c>
      <c r="FB401" s="396">
        <f t="shared" si="715"/>
        <v>0</v>
      </c>
      <c r="FC401" s="404">
        <f t="shared" si="617"/>
        <v>0</v>
      </c>
      <c r="FD401" s="404">
        <f t="shared" si="617"/>
        <v>0</v>
      </c>
      <c r="FE401" s="404">
        <f t="shared" si="617"/>
        <v>0</v>
      </c>
      <c r="FF401" s="404">
        <f t="shared" ref="FF401:FJ461" si="739">IF($FK401&gt;0,IF(AB401&gt;0,0,$FK401*$BO401*BF401),0)</f>
        <v>236.03393262563662</v>
      </c>
      <c r="FG401" s="404">
        <f t="shared" si="739"/>
        <v>0</v>
      </c>
      <c r="FH401" s="404">
        <f t="shared" si="739"/>
        <v>0</v>
      </c>
      <c r="FI401" s="404">
        <f t="shared" si="739"/>
        <v>0</v>
      </c>
      <c r="FJ401" s="404">
        <f t="shared" si="651"/>
        <v>0</v>
      </c>
      <c r="FK401" s="392">
        <f t="shared" si="716"/>
        <v>3135</v>
      </c>
      <c r="FL401" s="384">
        <f t="shared" si="717"/>
        <v>2898.9660673743633</v>
      </c>
      <c r="FM401" s="384">
        <f t="shared" si="717"/>
        <v>0</v>
      </c>
      <c r="FN401" s="405">
        <f t="shared" si="737"/>
        <v>0</v>
      </c>
      <c r="FO401" s="405">
        <f t="shared" si="737"/>
        <v>0</v>
      </c>
      <c r="FP401" s="405">
        <f t="shared" si="737"/>
        <v>0</v>
      </c>
      <c r="FQ401" s="405">
        <f t="shared" si="735"/>
        <v>0</v>
      </c>
      <c r="FR401" s="405">
        <f t="shared" si="735"/>
        <v>0</v>
      </c>
      <c r="FS401" s="405">
        <f t="shared" si="735"/>
        <v>0</v>
      </c>
      <c r="FT401" s="405">
        <f t="shared" si="735"/>
        <v>0</v>
      </c>
      <c r="FU401" s="405">
        <f t="shared" si="735"/>
        <v>0</v>
      </c>
      <c r="FV401" s="405">
        <f t="shared" si="735"/>
        <v>0</v>
      </c>
      <c r="FW401" s="397">
        <f t="shared" si="718"/>
        <v>-15330</v>
      </c>
      <c r="FX401" s="406">
        <f t="shared" si="719"/>
        <v>0</v>
      </c>
      <c r="FY401" s="331">
        <f t="shared" si="720"/>
        <v>0</v>
      </c>
      <c r="FZ401" s="382">
        <f t="shared" si="721"/>
        <v>0</v>
      </c>
      <c r="GA401" s="331">
        <f t="shared" si="722"/>
        <v>0</v>
      </c>
      <c r="GB401" s="407">
        <f t="shared" si="723"/>
        <v>0</v>
      </c>
      <c r="GC401" s="407">
        <f t="shared" si="724"/>
        <v>0</v>
      </c>
      <c r="GD401" s="407">
        <f t="shared" si="725"/>
        <v>0</v>
      </c>
      <c r="GE401" s="407">
        <f t="shared" si="726"/>
        <v>-2.8421709430404007E-14</v>
      </c>
      <c r="GF401" s="407">
        <f t="shared" si="727"/>
        <v>-7.1054273576010019E-15</v>
      </c>
      <c r="GG401" s="407">
        <f t="shared" si="728"/>
        <v>0</v>
      </c>
      <c r="GH401" s="407">
        <f t="shared" si="729"/>
        <v>-3.4106051316484809E-13</v>
      </c>
      <c r="GI401" s="407">
        <f t="shared" si="730"/>
        <v>0</v>
      </c>
      <c r="GJ401">
        <f t="shared" si="731"/>
        <v>1.8189894035458565E-12</v>
      </c>
      <c r="GK401" s="382">
        <f t="shared" si="732"/>
        <v>1.4424017535930034E-12</v>
      </c>
      <c r="GL401">
        <v>5</v>
      </c>
      <c r="GM401">
        <f t="shared" si="653"/>
        <v>520</v>
      </c>
      <c r="GN401">
        <f t="shared" si="653"/>
        <v>302</v>
      </c>
      <c r="GO401">
        <f t="shared" si="653"/>
        <v>4282</v>
      </c>
      <c r="GP401">
        <f t="shared" si="653"/>
        <v>0</v>
      </c>
      <c r="GQ401">
        <f t="shared" si="653"/>
        <v>1189</v>
      </c>
      <c r="GR401">
        <f t="shared" si="652"/>
        <v>116</v>
      </c>
      <c r="GS401">
        <f t="shared" si="652"/>
        <v>0</v>
      </c>
      <c r="GT401">
        <f t="shared" si="652"/>
        <v>7273</v>
      </c>
      <c r="GU401">
        <f t="shared" si="652"/>
        <v>3135</v>
      </c>
      <c r="GV401">
        <f t="shared" si="652"/>
        <v>0</v>
      </c>
    </row>
    <row r="402" spans="1:204" customFormat="1" x14ac:dyDescent="0.25">
      <c r="A402" s="378">
        <v>23024</v>
      </c>
      <c r="B402" s="32" t="s">
        <v>1101</v>
      </c>
      <c r="C402" t="s">
        <v>881</v>
      </c>
      <c r="D402">
        <v>5</v>
      </c>
      <c r="E402" s="379">
        <v>34</v>
      </c>
      <c r="F402" s="379">
        <v>1203</v>
      </c>
      <c r="G402" s="379">
        <v>26</v>
      </c>
      <c r="H402" s="379">
        <v>0</v>
      </c>
      <c r="I402" s="379">
        <v>3980</v>
      </c>
      <c r="J402" s="379">
        <v>72</v>
      </c>
      <c r="K402" s="379">
        <v>95</v>
      </c>
      <c r="L402" s="379">
        <v>7118</v>
      </c>
      <c r="M402" s="380">
        <v>0</v>
      </c>
      <c r="N402" s="381">
        <f t="shared" si="654"/>
        <v>12528</v>
      </c>
      <c r="O402" s="379">
        <v>369</v>
      </c>
      <c r="P402" s="379">
        <v>1295</v>
      </c>
      <c r="Q402" s="379">
        <v>25</v>
      </c>
      <c r="R402" s="379">
        <v>0</v>
      </c>
      <c r="S402" s="379">
        <v>5480</v>
      </c>
      <c r="T402" s="379">
        <v>0</v>
      </c>
      <c r="U402" s="379">
        <v>0</v>
      </c>
      <c r="V402" s="379">
        <v>9520</v>
      </c>
      <c r="W402" s="480">
        <f>(VLOOKUP(A402,'[1]floresta plant'!$A$4:$F$573,6,0))*1000</f>
        <v>0</v>
      </c>
      <c r="X402" s="24">
        <f t="shared" si="655"/>
        <v>16689</v>
      </c>
      <c r="Y402" s="53">
        <f t="shared" si="656"/>
        <v>-1</v>
      </c>
      <c r="Z402" s="53">
        <f t="shared" si="657"/>
        <v>0</v>
      </c>
      <c r="AA402" s="53">
        <f t="shared" si="658"/>
        <v>1500</v>
      </c>
      <c r="AB402" s="53">
        <f t="shared" si="618"/>
        <v>-72</v>
      </c>
      <c r="AC402" s="53">
        <f t="shared" si="618"/>
        <v>-95</v>
      </c>
      <c r="AD402" s="53">
        <f t="shared" si="618"/>
        <v>2402</v>
      </c>
      <c r="AE402" s="53">
        <f t="shared" si="618"/>
        <v>0</v>
      </c>
      <c r="AF402" s="53">
        <f t="shared" si="659"/>
        <v>92</v>
      </c>
      <c r="AG402" s="53">
        <f t="shared" si="660"/>
        <v>335</v>
      </c>
      <c r="AH402" s="53">
        <f t="shared" si="661"/>
        <v>-4161</v>
      </c>
      <c r="AI402" s="53">
        <f t="shared" si="733"/>
        <v>4161</v>
      </c>
      <c r="AJ402" s="469">
        <v>0</v>
      </c>
      <c r="AK402" s="469">
        <v>0</v>
      </c>
      <c r="AL402" s="469">
        <v>0</v>
      </c>
      <c r="AM402" s="470">
        <f t="shared" si="662"/>
        <v>0</v>
      </c>
      <c r="AN402" s="53">
        <f t="shared" si="663"/>
        <v>-4161</v>
      </c>
      <c r="AO402" s="382">
        <f t="shared" si="664"/>
        <v>2</v>
      </c>
      <c r="AP402">
        <v>5</v>
      </c>
      <c r="AQ402" s="383">
        <f t="shared" si="665"/>
        <v>4329</v>
      </c>
      <c r="AR402" s="383">
        <f t="shared" si="666"/>
        <v>-168</v>
      </c>
      <c r="AS402" s="383">
        <f t="shared" si="667"/>
        <v>0</v>
      </c>
      <c r="AT402" s="383">
        <f t="shared" si="668"/>
        <v>167</v>
      </c>
      <c r="AU402" s="383">
        <f t="shared" si="669"/>
        <v>4161</v>
      </c>
      <c r="AV402" s="383">
        <f t="shared" si="670"/>
        <v>1</v>
      </c>
      <c r="AW402" s="383">
        <f t="shared" si="671"/>
        <v>1</v>
      </c>
      <c r="AX402" s="383">
        <f t="shared" si="672"/>
        <v>1</v>
      </c>
      <c r="AY402" s="383">
        <f t="shared" si="673"/>
        <v>0</v>
      </c>
      <c r="AZ402">
        <f t="shared" si="674"/>
        <v>0</v>
      </c>
      <c r="BA402">
        <f t="shared" si="675"/>
        <v>0</v>
      </c>
      <c r="BB402" s="383">
        <f t="shared" si="676"/>
        <v>0</v>
      </c>
      <c r="BC402" s="384">
        <f t="shared" si="736"/>
        <v>5.9523809523809521E-3</v>
      </c>
      <c r="BD402" s="384">
        <f t="shared" si="736"/>
        <v>0</v>
      </c>
      <c r="BE402" s="384">
        <f t="shared" si="736"/>
        <v>1500</v>
      </c>
      <c r="BF402" s="384">
        <f t="shared" si="734"/>
        <v>0.42857142857142855</v>
      </c>
      <c r="BG402" s="384">
        <f t="shared" si="734"/>
        <v>0.56547619047619047</v>
      </c>
      <c r="BH402" s="384">
        <f t="shared" si="734"/>
        <v>2402</v>
      </c>
      <c r="BI402" s="384">
        <f t="shared" si="734"/>
        <v>0</v>
      </c>
      <c r="BJ402" s="384">
        <f t="shared" si="734"/>
        <v>92</v>
      </c>
      <c r="BK402" s="384">
        <f t="shared" si="734"/>
        <v>335</v>
      </c>
      <c r="BL402" s="474">
        <f t="shared" si="677"/>
        <v>168</v>
      </c>
      <c r="BM402" s="409">
        <f t="shared" si="678"/>
        <v>-4161</v>
      </c>
      <c r="BN402" s="473">
        <f t="shared" si="679"/>
        <v>4329</v>
      </c>
      <c r="BO402" s="387">
        <f t="shared" si="680"/>
        <v>3.8808038808038806E-2</v>
      </c>
      <c r="BP402" s="387">
        <f t="shared" si="681"/>
        <v>0.96119196119196115</v>
      </c>
      <c r="BQ402" s="388">
        <f t="shared" si="682"/>
        <v>0</v>
      </c>
      <c r="BR402" s="389">
        <f t="shared" si="683"/>
        <v>0</v>
      </c>
      <c r="BS402" s="390">
        <f t="shared" si="684"/>
        <v>-1</v>
      </c>
      <c r="BT402" s="391">
        <f t="shared" ref="BT402:BX465" si="740">IF($BS402&gt;0,IF(Z402
&gt;0,0,$AY402*BD402),0)</f>
        <v>0</v>
      </c>
      <c r="BU402" s="391">
        <f t="shared" si="740"/>
        <v>0</v>
      </c>
      <c r="BV402" s="391">
        <f t="shared" si="740"/>
        <v>0</v>
      </c>
      <c r="BW402" s="391">
        <f t="shared" si="738"/>
        <v>0</v>
      </c>
      <c r="BX402" s="391">
        <f t="shared" si="738"/>
        <v>0</v>
      </c>
      <c r="BY402" s="391">
        <f t="shared" si="738"/>
        <v>0</v>
      </c>
      <c r="BZ402" s="391">
        <f t="shared" si="738"/>
        <v>0</v>
      </c>
      <c r="CA402" s="391">
        <f t="shared" si="650"/>
        <v>0</v>
      </c>
      <c r="CB402" s="391">
        <f t="shared" si="685"/>
        <v>0</v>
      </c>
      <c r="CC402" s="391">
        <f t="shared" si="685"/>
        <v>0</v>
      </c>
      <c r="CD402" s="392">
        <f t="shared" si="686"/>
        <v>0</v>
      </c>
      <c r="CE402" s="393">
        <f t="shared" si="687"/>
        <v>0</v>
      </c>
      <c r="CF402" s="392">
        <f t="shared" si="688"/>
        <v>0</v>
      </c>
      <c r="CG402" s="392">
        <f t="shared" si="689"/>
        <v>0</v>
      </c>
      <c r="CH402" s="392">
        <f t="shared" si="690"/>
        <v>0</v>
      </c>
      <c r="CI402" s="392">
        <f t="shared" si="619"/>
        <v>0</v>
      </c>
      <c r="CJ402" s="392">
        <f t="shared" si="619"/>
        <v>0</v>
      </c>
      <c r="CK402" s="392">
        <f t="shared" si="619"/>
        <v>0</v>
      </c>
      <c r="CL402" s="392">
        <f t="shared" si="619"/>
        <v>0</v>
      </c>
      <c r="CM402" s="392">
        <f t="shared" si="691"/>
        <v>0</v>
      </c>
      <c r="CN402" s="392">
        <f t="shared" si="692"/>
        <v>0</v>
      </c>
      <c r="CO402" s="394">
        <f t="shared" si="693"/>
        <v>0.3465003465003465</v>
      </c>
      <c r="CP402" s="394">
        <f t="shared" si="693"/>
        <v>0</v>
      </c>
      <c r="CQ402" s="395">
        <f t="shared" si="694"/>
        <v>1500</v>
      </c>
      <c r="CR402" s="394">
        <f t="shared" si="646"/>
        <v>24.948024948024944</v>
      </c>
      <c r="CS402" s="394">
        <f t="shared" si="646"/>
        <v>32.917532917532917</v>
      </c>
      <c r="CT402" s="394">
        <f t="shared" si="646"/>
        <v>0</v>
      </c>
      <c r="CU402" s="394">
        <f t="shared" si="644"/>
        <v>0</v>
      </c>
      <c r="CV402" s="394">
        <f t="shared" si="644"/>
        <v>0</v>
      </c>
      <c r="CW402" s="394">
        <f t="shared" si="644"/>
        <v>0</v>
      </c>
      <c r="CX402" s="396">
        <f t="shared" si="695"/>
        <v>1441.7879417879417</v>
      </c>
      <c r="CY402" s="396">
        <f t="shared" si="695"/>
        <v>0</v>
      </c>
      <c r="CZ402" s="397">
        <f t="shared" si="696"/>
        <v>0</v>
      </c>
      <c r="DA402" s="397">
        <f t="shared" si="696"/>
        <v>0</v>
      </c>
      <c r="DB402" s="397">
        <f t="shared" si="696"/>
        <v>0</v>
      </c>
      <c r="DC402" s="397">
        <f t="shared" si="697"/>
        <v>-72</v>
      </c>
      <c r="DD402" s="397">
        <f t="shared" si="642"/>
        <v>0</v>
      </c>
      <c r="DE402" s="397">
        <f t="shared" si="642"/>
        <v>0</v>
      </c>
      <c r="DF402" s="397">
        <f t="shared" si="642"/>
        <v>0</v>
      </c>
      <c r="DG402" s="397">
        <f t="shared" si="642"/>
        <v>0</v>
      </c>
      <c r="DH402" s="397">
        <f t="shared" si="642"/>
        <v>0</v>
      </c>
      <c r="DI402" s="398">
        <f t="shared" si="698"/>
        <v>0</v>
      </c>
      <c r="DJ402" s="398">
        <f t="shared" si="698"/>
        <v>0</v>
      </c>
      <c r="DK402" s="399">
        <f t="shared" si="699"/>
        <v>0</v>
      </c>
      <c r="DL402" s="399">
        <f t="shared" si="699"/>
        <v>0</v>
      </c>
      <c r="DM402" s="399">
        <f t="shared" si="699"/>
        <v>0</v>
      </c>
      <c r="DN402" s="399">
        <f t="shared" si="699"/>
        <v>0</v>
      </c>
      <c r="DO402" s="399">
        <f t="shared" si="700"/>
        <v>-95</v>
      </c>
      <c r="DP402" s="399">
        <f t="shared" si="701"/>
        <v>0</v>
      </c>
      <c r="DQ402" s="399">
        <f t="shared" si="701"/>
        <v>0</v>
      </c>
      <c r="DR402" s="399">
        <f t="shared" si="701"/>
        <v>0</v>
      </c>
      <c r="DS402" s="399">
        <f t="shared" si="701"/>
        <v>0</v>
      </c>
      <c r="DT402" s="400">
        <f t="shared" si="702"/>
        <v>0</v>
      </c>
      <c r="DU402" s="400">
        <f t="shared" si="702"/>
        <v>0</v>
      </c>
      <c r="DV402" s="386">
        <f t="shared" si="643"/>
        <v>0.55486255486255487</v>
      </c>
      <c r="DW402" s="386">
        <f t="shared" si="643"/>
        <v>0</v>
      </c>
      <c r="DX402" s="386">
        <f t="shared" si="643"/>
        <v>0</v>
      </c>
      <c r="DY402" s="386">
        <f t="shared" si="643"/>
        <v>39.950103950103944</v>
      </c>
      <c r="DZ402" s="386">
        <f t="shared" si="643"/>
        <v>52.711942711942712</v>
      </c>
      <c r="EA402" s="401">
        <f t="shared" si="703"/>
        <v>2402</v>
      </c>
      <c r="EB402" s="386">
        <f t="shared" si="704"/>
        <v>0</v>
      </c>
      <c r="EC402" s="386">
        <f t="shared" si="704"/>
        <v>0</v>
      </c>
      <c r="ED402" s="386">
        <f t="shared" si="704"/>
        <v>0</v>
      </c>
      <c r="EE402" s="385">
        <f t="shared" si="705"/>
        <v>2308.7830907830908</v>
      </c>
      <c r="EF402" s="385">
        <f t="shared" si="705"/>
        <v>0</v>
      </c>
      <c r="EG402" s="402">
        <f t="shared" si="647"/>
        <v>0</v>
      </c>
      <c r="EH402" s="402">
        <f t="shared" si="647"/>
        <v>0</v>
      </c>
      <c r="EI402" s="402">
        <f t="shared" si="647"/>
        <v>0</v>
      </c>
      <c r="EJ402" s="402">
        <f t="shared" si="645"/>
        <v>0</v>
      </c>
      <c r="EK402" s="402">
        <f t="shared" si="645"/>
        <v>0</v>
      </c>
      <c r="EL402" s="402">
        <f t="shared" si="645"/>
        <v>0</v>
      </c>
      <c r="EM402" s="402">
        <f t="shared" si="706"/>
        <v>0</v>
      </c>
      <c r="EN402" s="402">
        <f t="shared" si="707"/>
        <v>0</v>
      </c>
      <c r="EO402" s="402">
        <f t="shared" si="707"/>
        <v>0</v>
      </c>
      <c r="EP402" s="402">
        <f t="shared" si="708"/>
        <v>0</v>
      </c>
      <c r="EQ402" s="402">
        <f t="shared" si="709"/>
        <v>0</v>
      </c>
      <c r="ER402" s="394">
        <f t="shared" si="710"/>
        <v>2.1252021252021247E-2</v>
      </c>
      <c r="ES402" s="394">
        <f t="shared" si="711"/>
        <v>0</v>
      </c>
      <c r="ET402" s="394">
        <f t="shared" si="712"/>
        <v>0</v>
      </c>
      <c r="EU402" s="394">
        <f t="shared" si="620"/>
        <v>1.5301455301455298</v>
      </c>
      <c r="EV402" s="394">
        <f t="shared" si="620"/>
        <v>2.0189420189420186</v>
      </c>
      <c r="EW402" s="394">
        <f t="shared" si="620"/>
        <v>0</v>
      </c>
      <c r="EX402" s="394">
        <f t="shared" si="620"/>
        <v>0</v>
      </c>
      <c r="EY402" s="403">
        <f t="shared" si="713"/>
        <v>92</v>
      </c>
      <c r="EZ402" s="394">
        <f t="shared" si="714"/>
        <v>0</v>
      </c>
      <c r="FA402" s="396">
        <f t="shared" si="715"/>
        <v>88.42966042966043</v>
      </c>
      <c r="FB402" s="396">
        <f t="shared" si="715"/>
        <v>0</v>
      </c>
      <c r="FC402" s="404">
        <f t="shared" ref="FC402:FG465" si="741">IF($FK402&gt;0,IF(Y402&gt;0,0,$FK402*$BO402*BC402),0)</f>
        <v>7.7385077385077369E-2</v>
      </c>
      <c r="FD402" s="404">
        <f t="shared" si="741"/>
        <v>0</v>
      </c>
      <c r="FE402" s="404">
        <f t="shared" si="741"/>
        <v>0</v>
      </c>
      <c r="FF402" s="404">
        <f t="shared" si="739"/>
        <v>5.5717255717255707</v>
      </c>
      <c r="FG402" s="404">
        <f t="shared" si="739"/>
        <v>7.3515823515823504</v>
      </c>
      <c r="FH402" s="404">
        <f t="shared" si="739"/>
        <v>0</v>
      </c>
      <c r="FI402" s="404">
        <f t="shared" si="739"/>
        <v>0</v>
      </c>
      <c r="FJ402" s="404">
        <f t="shared" si="651"/>
        <v>0</v>
      </c>
      <c r="FK402" s="392">
        <f t="shared" si="716"/>
        <v>335</v>
      </c>
      <c r="FL402" s="384">
        <f t="shared" si="717"/>
        <v>321.99930699930701</v>
      </c>
      <c r="FM402" s="384">
        <f t="shared" si="717"/>
        <v>0</v>
      </c>
      <c r="FN402" s="405">
        <f t="shared" si="737"/>
        <v>0</v>
      </c>
      <c r="FO402" s="405">
        <f t="shared" si="737"/>
        <v>0</v>
      </c>
      <c r="FP402" s="405">
        <f t="shared" si="737"/>
        <v>0</v>
      </c>
      <c r="FQ402" s="405">
        <f t="shared" si="735"/>
        <v>0</v>
      </c>
      <c r="FR402" s="405">
        <f t="shared" si="735"/>
        <v>0</v>
      </c>
      <c r="FS402" s="405">
        <f t="shared" si="735"/>
        <v>0</v>
      </c>
      <c r="FT402" s="405">
        <f t="shared" si="735"/>
        <v>0</v>
      </c>
      <c r="FU402" s="405">
        <f t="shared" si="735"/>
        <v>0</v>
      </c>
      <c r="FV402" s="405">
        <f t="shared" si="735"/>
        <v>0</v>
      </c>
      <c r="FW402" s="397">
        <f t="shared" si="718"/>
        <v>-4161</v>
      </c>
      <c r="FX402" s="406">
        <f t="shared" si="719"/>
        <v>0</v>
      </c>
      <c r="FY402" s="331">
        <f t="shared" si="720"/>
        <v>0</v>
      </c>
      <c r="FZ402" s="382">
        <f t="shared" si="721"/>
        <v>0</v>
      </c>
      <c r="GA402" s="331">
        <f t="shared" si="722"/>
        <v>0</v>
      </c>
      <c r="GB402" s="407">
        <f t="shared" si="723"/>
        <v>0</v>
      </c>
      <c r="GC402" s="407">
        <f t="shared" si="724"/>
        <v>1.8735013540549517E-13</v>
      </c>
      <c r="GD402" s="407">
        <f t="shared" si="725"/>
        <v>0</v>
      </c>
      <c r="GE402" s="407">
        <f t="shared" si="726"/>
        <v>0</v>
      </c>
      <c r="GF402" s="407">
        <f t="shared" si="727"/>
        <v>2.8421709430404007E-14</v>
      </c>
      <c r="GG402" s="407">
        <f t="shared" si="728"/>
        <v>0</v>
      </c>
      <c r="GH402" s="407">
        <f t="shared" si="729"/>
        <v>0</v>
      </c>
      <c r="GI402" s="407">
        <f t="shared" si="730"/>
        <v>0</v>
      </c>
      <c r="GJ402">
        <f t="shared" si="731"/>
        <v>0</v>
      </c>
      <c r="GK402" s="382">
        <f t="shared" si="732"/>
        <v>2.1577184483589917E-13</v>
      </c>
      <c r="GL402">
        <v>5</v>
      </c>
      <c r="GM402">
        <f t="shared" si="653"/>
        <v>0</v>
      </c>
      <c r="GN402">
        <f t="shared" si="653"/>
        <v>0</v>
      </c>
      <c r="GO402">
        <f t="shared" si="653"/>
        <v>1500</v>
      </c>
      <c r="GP402">
        <f t="shared" si="653"/>
        <v>0</v>
      </c>
      <c r="GQ402">
        <f t="shared" si="653"/>
        <v>0</v>
      </c>
      <c r="GR402">
        <f t="shared" si="652"/>
        <v>2402</v>
      </c>
      <c r="GS402">
        <f t="shared" si="652"/>
        <v>0</v>
      </c>
      <c r="GT402">
        <f t="shared" si="652"/>
        <v>92</v>
      </c>
      <c r="GU402">
        <f t="shared" si="652"/>
        <v>335</v>
      </c>
      <c r="GV402">
        <f t="shared" si="652"/>
        <v>0</v>
      </c>
    </row>
    <row r="403" spans="1:204" customFormat="1" x14ac:dyDescent="0.25">
      <c r="A403" s="378">
        <v>23025</v>
      </c>
      <c r="B403" s="32" t="s">
        <v>1102</v>
      </c>
      <c r="C403" t="s">
        <v>881</v>
      </c>
      <c r="D403">
        <v>5</v>
      </c>
      <c r="E403" s="379">
        <v>184</v>
      </c>
      <c r="F403" s="379">
        <v>3075</v>
      </c>
      <c r="G403" s="379">
        <v>12</v>
      </c>
      <c r="H403" s="379">
        <v>0</v>
      </c>
      <c r="I403" s="379">
        <v>6087</v>
      </c>
      <c r="J403" s="379">
        <v>251</v>
      </c>
      <c r="K403" s="379">
        <v>94</v>
      </c>
      <c r="L403" s="379">
        <v>5692</v>
      </c>
      <c r="M403" s="380">
        <v>0</v>
      </c>
      <c r="N403" s="381">
        <f t="shared" si="654"/>
        <v>15395</v>
      </c>
      <c r="O403" s="379">
        <v>104</v>
      </c>
      <c r="P403" s="379">
        <v>3142</v>
      </c>
      <c r="Q403" s="379">
        <v>10</v>
      </c>
      <c r="R403" s="379">
        <v>0</v>
      </c>
      <c r="S403" s="379">
        <v>6400</v>
      </c>
      <c r="T403" s="379">
        <v>0</v>
      </c>
      <c r="U403" s="379">
        <v>45</v>
      </c>
      <c r="V403" s="379">
        <v>5868</v>
      </c>
      <c r="W403" s="480">
        <f>(VLOOKUP(A403,'[1]floresta plant'!$A$4:$F$573,6,0))*1000</f>
        <v>0</v>
      </c>
      <c r="X403" s="24">
        <f t="shared" si="655"/>
        <v>15569</v>
      </c>
      <c r="Y403" s="53">
        <f t="shared" si="656"/>
        <v>-2</v>
      </c>
      <c r="Z403" s="53">
        <f t="shared" si="657"/>
        <v>0</v>
      </c>
      <c r="AA403" s="53">
        <f t="shared" si="658"/>
        <v>313</v>
      </c>
      <c r="AB403" s="53">
        <f t="shared" si="618"/>
        <v>-251</v>
      </c>
      <c r="AC403" s="53">
        <f t="shared" si="618"/>
        <v>-49</v>
      </c>
      <c r="AD403" s="53">
        <f t="shared" si="618"/>
        <v>176</v>
      </c>
      <c r="AE403" s="53">
        <f t="shared" si="618"/>
        <v>0</v>
      </c>
      <c r="AF403" s="53">
        <f t="shared" si="659"/>
        <v>67</v>
      </c>
      <c r="AG403" s="53">
        <f t="shared" si="660"/>
        <v>-80</v>
      </c>
      <c r="AH403" s="53">
        <f t="shared" si="661"/>
        <v>-174</v>
      </c>
      <c r="AI403" s="53">
        <f t="shared" si="733"/>
        <v>174</v>
      </c>
      <c r="AJ403" s="469">
        <v>0</v>
      </c>
      <c r="AK403" s="469">
        <v>0</v>
      </c>
      <c r="AL403" s="469">
        <v>0</v>
      </c>
      <c r="AM403" s="470">
        <f t="shared" si="662"/>
        <v>0</v>
      </c>
      <c r="AN403" s="53">
        <f t="shared" si="663"/>
        <v>-174</v>
      </c>
      <c r="AO403" s="382">
        <f t="shared" si="664"/>
        <v>2</v>
      </c>
      <c r="AP403">
        <v>5</v>
      </c>
      <c r="AQ403" s="383">
        <f t="shared" si="665"/>
        <v>556</v>
      </c>
      <c r="AR403" s="383">
        <f t="shared" si="666"/>
        <v>-382</v>
      </c>
      <c r="AS403" s="383">
        <f t="shared" si="667"/>
        <v>0</v>
      </c>
      <c r="AT403" s="383">
        <f t="shared" si="668"/>
        <v>380</v>
      </c>
      <c r="AU403" s="383">
        <f t="shared" si="669"/>
        <v>174</v>
      </c>
      <c r="AV403" s="383">
        <f t="shared" si="670"/>
        <v>1</v>
      </c>
      <c r="AW403" s="383">
        <f t="shared" si="671"/>
        <v>1</v>
      </c>
      <c r="AX403" s="383">
        <f t="shared" si="672"/>
        <v>1</v>
      </c>
      <c r="AY403" s="383">
        <f t="shared" si="673"/>
        <v>0</v>
      </c>
      <c r="AZ403">
        <f t="shared" si="674"/>
        <v>0</v>
      </c>
      <c r="BA403">
        <f t="shared" si="675"/>
        <v>0</v>
      </c>
      <c r="BB403" s="383">
        <f t="shared" si="676"/>
        <v>0</v>
      </c>
      <c r="BC403" s="384">
        <f t="shared" si="736"/>
        <v>5.235602094240838E-3</v>
      </c>
      <c r="BD403" s="384">
        <f t="shared" si="736"/>
        <v>0</v>
      </c>
      <c r="BE403" s="384">
        <f t="shared" si="736"/>
        <v>313</v>
      </c>
      <c r="BF403" s="384">
        <f t="shared" si="734"/>
        <v>0.65706806282722519</v>
      </c>
      <c r="BG403" s="384">
        <f t="shared" si="734"/>
        <v>0.12827225130890052</v>
      </c>
      <c r="BH403" s="384">
        <f t="shared" si="734"/>
        <v>176</v>
      </c>
      <c r="BI403" s="384">
        <f t="shared" si="734"/>
        <v>0</v>
      </c>
      <c r="BJ403" s="384">
        <f t="shared" si="734"/>
        <v>67</v>
      </c>
      <c r="BK403" s="384">
        <f t="shared" si="734"/>
        <v>0.20942408376963351</v>
      </c>
      <c r="BL403" s="474">
        <f t="shared" si="677"/>
        <v>382</v>
      </c>
      <c r="BM403" s="409">
        <f t="shared" si="678"/>
        <v>-174</v>
      </c>
      <c r="BN403" s="473">
        <f t="shared" si="679"/>
        <v>556</v>
      </c>
      <c r="BO403" s="387">
        <f t="shared" si="680"/>
        <v>0.68705035971223016</v>
      </c>
      <c r="BP403" s="387">
        <f t="shared" si="681"/>
        <v>0.31294964028776978</v>
      </c>
      <c r="BQ403" s="388">
        <f t="shared" si="682"/>
        <v>0</v>
      </c>
      <c r="BR403" s="389">
        <f t="shared" si="683"/>
        <v>0</v>
      </c>
      <c r="BS403" s="390">
        <f t="shared" si="684"/>
        <v>-2</v>
      </c>
      <c r="BT403" s="391">
        <f t="shared" si="740"/>
        <v>0</v>
      </c>
      <c r="BU403" s="391">
        <f t="shared" si="740"/>
        <v>0</v>
      </c>
      <c r="BV403" s="391">
        <f t="shared" si="740"/>
        <v>0</v>
      </c>
      <c r="BW403" s="391">
        <f t="shared" si="738"/>
        <v>0</v>
      </c>
      <c r="BX403" s="391">
        <f t="shared" si="738"/>
        <v>0</v>
      </c>
      <c r="BY403" s="391">
        <f t="shared" si="738"/>
        <v>0</v>
      </c>
      <c r="BZ403" s="391">
        <f t="shared" si="738"/>
        <v>0</v>
      </c>
      <c r="CA403" s="391">
        <f t="shared" si="650"/>
        <v>0</v>
      </c>
      <c r="CB403" s="391">
        <f t="shared" si="685"/>
        <v>0</v>
      </c>
      <c r="CC403" s="391">
        <f t="shared" si="685"/>
        <v>0</v>
      </c>
      <c r="CD403" s="392">
        <f t="shared" si="686"/>
        <v>0</v>
      </c>
      <c r="CE403" s="393">
        <f t="shared" si="687"/>
        <v>0</v>
      </c>
      <c r="CF403" s="392">
        <f t="shared" si="688"/>
        <v>0</v>
      </c>
      <c r="CG403" s="392">
        <f t="shared" si="689"/>
        <v>0</v>
      </c>
      <c r="CH403" s="392">
        <f t="shared" si="690"/>
        <v>0</v>
      </c>
      <c r="CI403" s="392">
        <f t="shared" si="619"/>
        <v>0</v>
      </c>
      <c r="CJ403" s="392">
        <f t="shared" si="619"/>
        <v>0</v>
      </c>
      <c r="CK403" s="392">
        <f t="shared" si="619"/>
        <v>0</v>
      </c>
      <c r="CL403" s="392">
        <f t="shared" si="619"/>
        <v>0</v>
      </c>
      <c r="CM403" s="392">
        <f t="shared" si="691"/>
        <v>0</v>
      </c>
      <c r="CN403" s="392">
        <f t="shared" si="692"/>
        <v>0</v>
      </c>
      <c r="CO403" s="394">
        <f t="shared" si="693"/>
        <v>1.1258992805755397</v>
      </c>
      <c r="CP403" s="394">
        <f t="shared" si="693"/>
        <v>0</v>
      </c>
      <c r="CQ403" s="395">
        <f t="shared" si="694"/>
        <v>313</v>
      </c>
      <c r="CR403" s="394">
        <f t="shared" si="646"/>
        <v>141.30035971223023</v>
      </c>
      <c r="CS403" s="394">
        <f t="shared" si="646"/>
        <v>27.584532374100714</v>
      </c>
      <c r="CT403" s="394">
        <f t="shared" si="646"/>
        <v>0</v>
      </c>
      <c r="CU403" s="394">
        <f t="shared" si="644"/>
        <v>0</v>
      </c>
      <c r="CV403" s="394">
        <f t="shared" si="644"/>
        <v>0</v>
      </c>
      <c r="CW403" s="394">
        <f t="shared" si="644"/>
        <v>45.035971223021583</v>
      </c>
      <c r="CX403" s="396">
        <f t="shared" si="695"/>
        <v>97.953237410071935</v>
      </c>
      <c r="CY403" s="396">
        <f t="shared" si="695"/>
        <v>0</v>
      </c>
      <c r="CZ403" s="397">
        <f t="shared" si="696"/>
        <v>0</v>
      </c>
      <c r="DA403" s="397">
        <f t="shared" si="696"/>
        <v>0</v>
      </c>
      <c r="DB403" s="397">
        <f t="shared" si="696"/>
        <v>0</v>
      </c>
      <c r="DC403" s="397">
        <f t="shared" si="697"/>
        <v>-251</v>
      </c>
      <c r="DD403" s="397">
        <f t="shared" si="642"/>
        <v>0</v>
      </c>
      <c r="DE403" s="397">
        <f t="shared" si="642"/>
        <v>0</v>
      </c>
      <c r="DF403" s="397">
        <f t="shared" si="642"/>
        <v>0</v>
      </c>
      <c r="DG403" s="397">
        <f t="shared" si="642"/>
        <v>0</v>
      </c>
      <c r="DH403" s="397">
        <f t="shared" si="642"/>
        <v>0</v>
      </c>
      <c r="DI403" s="398">
        <f t="shared" si="698"/>
        <v>0</v>
      </c>
      <c r="DJ403" s="398">
        <f t="shared" si="698"/>
        <v>0</v>
      </c>
      <c r="DK403" s="399">
        <f t="shared" si="699"/>
        <v>0</v>
      </c>
      <c r="DL403" s="399">
        <f t="shared" si="699"/>
        <v>0</v>
      </c>
      <c r="DM403" s="399">
        <f t="shared" si="699"/>
        <v>0</v>
      </c>
      <c r="DN403" s="399">
        <f t="shared" si="699"/>
        <v>0</v>
      </c>
      <c r="DO403" s="399">
        <f t="shared" si="700"/>
        <v>-49</v>
      </c>
      <c r="DP403" s="399">
        <f t="shared" si="701"/>
        <v>0</v>
      </c>
      <c r="DQ403" s="399">
        <f t="shared" si="701"/>
        <v>0</v>
      </c>
      <c r="DR403" s="399">
        <f t="shared" si="701"/>
        <v>0</v>
      </c>
      <c r="DS403" s="399">
        <f t="shared" si="701"/>
        <v>0</v>
      </c>
      <c r="DT403" s="400">
        <f t="shared" si="702"/>
        <v>0</v>
      </c>
      <c r="DU403" s="400">
        <f t="shared" si="702"/>
        <v>0</v>
      </c>
      <c r="DV403" s="386">
        <f t="shared" si="643"/>
        <v>0.63309352517985618</v>
      </c>
      <c r="DW403" s="386">
        <f t="shared" si="643"/>
        <v>0</v>
      </c>
      <c r="DX403" s="386">
        <f t="shared" si="643"/>
        <v>0</v>
      </c>
      <c r="DY403" s="386">
        <f t="shared" si="643"/>
        <v>79.453237410071949</v>
      </c>
      <c r="DZ403" s="386">
        <f t="shared" si="643"/>
        <v>15.510791366906474</v>
      </c>
      <c r="EA403" s="401">
        <f t="shared" si="703"/>
        <v>176</v>
      </c>
      <c r="EB403" s="386">
        <f t="shared" si="704"/>
        <v>0</v>
      </c>
      <c r="EC403" s="386">
        <f t="shared" si="704"/>
        <v>0</v>
      </c>
      <c r="ED403" s="386">
        <f t="shared" si="704"/>
        <v>25.323741007194243</v>
      </c>
      <c r="EE403" s="385">
        <f t="shared" si="705"/>
        <v>55.079136690647481</v>
      </c>
      <c r="EF403" s="385">
        <f t="shared" si="705"/>
        <v>0</v>
      </c>
      <c r="EG403" s="402">
        <f t="shared" si="647"/>
        <v>0</v>
      </c>
      <c r="EH403" s="402">
        <f t="shared" si="647"/>
        <v>0</v>
      </c>
      <c r="EI403" s="402">
        <f t="shared" si="647"/>
        <v>0</v>
      </c>
      <c r="EJ403" s="402">
        <f t="shared" si="645"/>
        <v>0</v>
      </c>
      <c r="EK403" s="402">
        <f t="shared" si="645"/>
        <v>0</v>
      </c>
      <c r="EL403" s="402">
        <f t="shared" si="645"/>
        <v>0</v>
      </c>
      <c r="EM403" s="402">
        <f t="shared" si="706"/>
        <v>0</v>
      </c>
      <c r="EN403" s="402">
        <f t="shared" si="707"/>
        <v>0</v>
      </c>
      <c r="EO403" s="402">
        <f t="shared" si="707"/>
        <v>0</v>
      </c>
      <c r="EP403" s="402">
        <f t="shared" si="708"/>
        <v>0</v>
      </c>
      <c r="EQ403" s="402">
        <f t="shared" si="709"/>
        <v>0</v>
      </c>
      <c r="ER403" s="394">
        <f t="shared" si="710"/>
        <v>0.24100719424460432</v>
      </c>
      <c r="ES403" s="394">
        <f t="shared" si="711"/>
        <v>0</v>
      </c>
      <c r="ET403" s="394">
        <f t="shared" si="712"/>
        <v>0</v>
      </c>
      <c r="EU403" s="394">
        <f t="shared" si="620"/>
        <v>30.246402877697843</v>
      </c>
      <c r="EV403" s="394">
        <f t="shared" si="620"/>
        <v>5.9046762589928052</v>
      </c>
      <c r="EW403" s="394">
        <f t="shared" si="620"/>
        <v>0</v>
      </c>
      <c r="EX403" s="394">
        <f t="shared" si="620"/>
        <v>0</v>
      </c>
      <c r="EY403" s="403">
        <f t="shared" si="713"/>
        <v>67</v>
      </c>
      <c r="EZ403" s="394">
        <f t="shared" si="714"/>
        <v>9.6402877697841731</v>
      </c>
      <c r="FA403" s="396">
        <f t="shared" si="715"/>
        <v>20.967625899280577</v>
      </c>
      <c r="FB403" s="396">
        <f t="shared" si="715"/>
        <v>0</v>
      </c>
      <c r="FC403" s="404">
        <f t="shared" si="741"/>
        <v>0</v>
      </c>
      <c r="FD403" s="404">
        <f t="shared" si="741"/>
        <v>0</v>
      </c>
      <c r="FE403" s="404">
        <f t="shared" si="741"/>
        <v>0</v>
      </c>
      <c r="FF403" s="404">
        <f t="shared" si="739"/>
        <v>0</v>
      </c>
      <c r="FG403" s="404">
        <f t="shared" si="739"/>
        <v>0</v>
      </c>
      <c r="FH403" s="404">
        <f t="shared" si="739"/>
        <v>0</v>
      </c>
      <c r="FI403" s="404">
        <f t="shared" si="739"/>
        <v>0</v>
      </c>
      <c r="FJ403" s="404">
        <f t="shared" si="651"/>
        <v>0</v>
      </c>
      <c r="FK403" s="392">
        <f t="shared" si="716"/>
        <v>-80</v>
      </c>
      <c r="FL403" s="384">
        <f t="shared" si="717"/>
        <v>0</v>
      </c>
      <c r="FM403" s="384">
        <f t="shared" si="717"/>
        <v>0</v>
      </c>
      <c r="FN403" s="405">
        <f t="shared" si="737"/>
        <v>0</v>
      </c>
      <c r="FO403" s="405">
        <f t="shared" si="737"/>
        <v>0</v>
      </c>
      <c r="FP403" s="405">
        <f t="shared" si="737"/>
        <v>0</v>
      </c>
      <c r="FQ403" s="405">
        <f t="shared" si="735"/>
        <v>0</v>
      </c>
      <c r="FR403" s="405">
        <f t="shared" si="735"/>
        <v>0</v>
      </c>
      <c r="FS403" s="405">
        <f t="shared" si="735"/>
        <v>0</v>
      </c>
      <c r="FT403" s="405">
        <f t="shared" si="735"/>
        <v>0</v>
      </c>
      <c r="FU403" s="405">
        <f t="shared" si="735"/>
        <v>0</v>
      </c>
      <c r="FV403" s="405">
        <f t="shared" si="735"/>
        <v>0</v>
      </c>
      <c r="FW403" s="397">
        <f t="shared" si="718"/>
        <v>-174</v>
      </c>
      <c r="FX403" s="406">
        <f t="shared" si="719"/>
        <v>0</v>
      </c>
      <c r="FY403" s="331">
        <f t="shared" si="720"/>
        <v>0</v>
      </c>
      <c r="FZ403" s="382">
        <f t="shared" si="721"/>
        <v>0</v>
      </c>
      <c r="GA403" s="331">
        <f t="shared" si="722"/>
        <v>0</v>
      </c>
      <c r="GB403" s="407">
        <f t="shared" si="723"/>
        <v>0</v>
      </c>
      <c r="GC403" s="407">
        <f t="shared" si="724"/>
        <v>-1.3322676295501878E-15</v>
      </c>
      <c r="GD403" s="407">
        <f t="shared" si="725"/>
        <v>0</v>
      </c>
      <c r="GE403" s="407">
        <f t="shared" si="726"/>
        <v>0</v>
      </c>
      <c r="GF403" s="407">
        <f t="shared" si="727"/>
        <v>0</v>
      </c>
      <c r="GG403" s="407">
        <f t="shared" si="728"/>
        <v>0</v>
      </c>
      <c r="GH403" s="407">
        <f t="shared" si="729"/>
        <v>-7.1054273576010019E-15</v>
      </c>
      <c r="GI403" s="407">
        <f t="shared" si="730"/>
        <v>0</v>
      </c>
      <c r="GJ403">
        <f t="shared" si="731"/>
        <v>0</v>
      </c>
      <c r="GK403" s="382">
        <f t="shared" si="732"/>
        <v>-8.4376949871511897E-15</v>
      </c>
      <c r="GL403">
        <v>5</v>
      </c>
      <c r="GM403">
        <f t="shared" si="653"/>
        <v>0</v>
      </c>
      <c r="GN403">
        <f t="shared" si="653"/>
        <v>0</v>
      </c>
      <c r="GO403">
        <f t="shared" si="653"/>
        <v>313</v>
      </c>
      <c r="GP403">
        <f t="shared" si="653"/>
        <v>0</v>
      </c>
      <c r="GQ403">
        <f t="shared" si="653"/>
        <v>0</v>
      </c>
      <c r="GR403">
        <f t="shared" si="652"/>
        <v>176</v>
      </c>
      <c r="GS403">
        <f t="shared" si="652"/>
        <v>0</v>
      </c>
      <c r="GT403">
        <f t="shared" si="652"/>
        <v>67</v>
      </c>
      <c r="GU403">
        <f t="shared" si="652"/>
        <v>0</v>
      </c>
      <c r="GV403">
        <f t="shared" si="652"/>
        <v>0</v>
      </c>
    </row>
    <row r="404" spans="1:204" customFormat="1" x14ac:dyDescent="0.25">
      <c r="A404" s="378">
        <v>23026</v>
      </c>
      <c r="B404" s="32" t="s">
        <v>1103</v>
      </c>
      <c r="C404" t="s">
        <v>881</v>
      </c>
      <c r="D404">
        <v>5</v>
      </c>
      <c r="E404" s="379">
        <v>357</v>
      </c>
      <c r="F404" s="379">
        <v>824</v>
      </c>
      <c r="G404" s="379">
        <v>82</v>
      </c>
      <c r="H404" s="379">
        <v>0</v>
      </c>
      <c r="I404" s="379">
        <v>19319</v>
      </c>
      <c r="J404" s="379">
        <v>1207</v>
      </c>
      <c r="K404" s="379">
        <v>7980</v>
      </c>
      <c r="L404" s="379">
        <v>12562</v>
      </c>
      <c r="M404" s="380">
        <v>0</v>
      </c>
      <c r="N404" s="381">
        <f t="shared" si="654"/>
        <v>42331</v>
      </c>
      <c r="O404" s="379">
        <v>596</v>
      </c>
      <c r="P404" s="379">
        <v>836</v>
      </c>
      <c r="Q404" s="379">
        <v>68</v>
      </c>
      <c r="R404" s="379">
        <v>0</v>
      </c>
      <c r="S404" s="379">
        <v>25648</v>
      </c>
      <c r="T404" s="379">
        <v>1045</v>
      </c>
      <c r="U404" s="379">
        <v>4432</v>
      </c>
      <c r="V404" s="379">
        <v>14735</v>
      </c>
      <c r="W404" s="480">
        <f>(VLOOKUP(A404,'[1]floresta plant'!$A$4:$F$573,6,0))*1000</f>
        <v>0</v>
      </c>
      <c r="X404" s="24">
        <f t="shared" si="655"/>
        <v>47360</v>
      </c>
      <c r="Y404" s="53">
        <f t="shared" si="656"/>
        <v>-14</v>
      </c>
      <c r="Z404" s="53">
        <f t="shared" si="657"/>
        <v>0</v>
      </c>
      <c r="AA404" s="53">
        <f t="shared" si="658"/>
        <v>6329</v>
      </c>
      <c r="AB404" s="53">
        <f t="shared" si="618"/>
        <v>-162</v>
      </c>
      <c r="AC404" s="53">
        <f t="shared" si="618"/>
        <v>-3548</v>
      </c>
      <c r="AD404" s="53">
        <f t="shared" si="618"/>
        <v>2173</v>
      </c>
      <c r="AE404" s="53">
        <f t="shared" si="618"/>
        <v>0</v>
      </c>
      <c r="AF404" s="53">
        <f t="shared" si="659"/>
        <v>12</v>
      </c>
      <c r="AG404" s="53">
        <f t="shared" si="660"/>
        <v>239</v>
      </c>
      <c r="AH404" s="53">
        <f t="shared" si="661"/>
        <v>-5029</v>
      </c>
      <c r="AI404" s="53">
        <f t="shared" si="733"/>
        <v>5029</v>
      </c>
      <c r="AJ404" s="469">
        <v>0</v>
      </c>
      <c r="AK404" s="469">
        <v>0</v>
      </c>
      <c r="AL404" s="469">
        <v>0</v>
      </c>
      <c r="AM404" s="470">
        <f t="shared" si="662"/>
        <v>0</v>
      </c>
      <c r="AN404" s="53">
        <f t="shared" si="663"/>
        <v>-5029</v>
      </c>
      <c r="AO404" s="382">
        <f t="shared" si="664"/>
        <v>2</v>
      </c>
      <c r="AP404">
        <v>5</v>
      </c>
      <c r="AQ404" s="383">
        <f t="shared" si="665"/>
        <v>8753</v>
      </c>
      <c r="AR404" s="383">
        <f t="shared" si="666"/>
        <v>-3724</v>
      </c>
      <c r="AS404" s="383">
        <f t="shared" si="667"/>
        <v>0</v>
      </c>
      <c r="AT404" s="383">
        <f t="shared" si="668"/>
        <v>3710</v>
      </c>
      <c r="AU404" s="383">
        <f t="shared" si="669"/>
        <v>5029</v>
      </c>
      <c r="AV404" s="383">
        <f t="shared" si="670"/>
        <v>1</v>
      </c>
      <c r="AW404" s="383">
        <f t="shared" si="671"/>
        <v>1</v>
      </c>
      <c r="AX404" s="383">
        <f t="shared" si="672"/>
        <v>1</v>
      </c>
      <c r="AY404" s="383">
        <f t="shared" si="673"/>
        <v>0</v>
      </c>
      <c r="AZ404">
        <f t="shared" si="674"/>
        <v>0</v>
      </c>
      <c r="BA404">
        <f t="shared" si="675"/>
        <v>0</v>
      </c>
      <c r="BB404" s="383">
        <f t="shared" si="676"/>
        <v>0</v>
      </c>
      <c r="BC404" s="384">
        <f t="shared" si="736"/>
        <v>3.7593984962406013E-3</v>
      </c>
      <c r="BD404" s="384">
        <f t="shared" si="736"/>
        <v>0</v>
      </c>
      <c r="BE404" s="384">
        <f t="shared" si="736"/>
        <v>6329</v>
      </c>
      <c r="BF404" s="384">
        <f t="shared" si="734"/>
        <v>4.3501611170784105E-2</v>
      </c>
      <c r="BG404" s="384">
        <f t="shared" si="734"/>
        <v>0.95273899033297527</v>
      </c>
      <c r="BH404" s="384">
        <f t="shared" si="734"/>
        <v>2173</v>
      </c>
      <c r="BI404" s="384">
        <f t="shared" si="734"/>
        <v>0</v>
      </c>
      <c r="BJ404" s="384">
        <f t="shared" si="734"/>
        <v>12</v>
      </c>
      <c r="BK404" s="384">
        <f t="shared" si="734"/>
        <v>239</v>
      </c>
      <c r="BL404" s="474">
        <f t="shared" si="677"/>
        <v>3724</v>
      </c>
      <c r="BM404" s="409">
        <f t="shared" si="678"/>
        <v>-5029</v>
      </c>
      <c r="BN404" s="473">
        <f t="shared" si="679"/>
        <v>8753</v>
      </c>
      <c r="BO404" s="387">
        <f t="shared" si="680"/>
        <v>0.4254541300125671</v>
      </c>
      <c r="BP404" s="387">
        <f t="shared" si="681"/>
        <v>0.57454586998743284</v>
      </c>
      <c r="BQ404" s="388">
        <f t="shared" si="682"/>
        <v>0</v>
      </c>
      <c r="BR404" s="389">
        <f t="shared" si="683"/>
        <v>0</v>
      </c>
      <c r="BS404" s="390">
        <f t="shared" si="684"/>
        <v>-14</v>
      </c>
      <c r="BT404" s="391">
        <f t="shared" si="740"/>
        <v>0</v>
      </c>
      <c r="BU404" s="391">
        <f t="shared" si="740"/>
        <v>0</v>
      </c>
      <c r="BV404" s="391">
        <f t="shared" si="740"/>
        <v>0</v>
      </c>
      <c r="BW404" s="391">
        <f t="shared" si="738"/>
        <v>0</v>
      </c>
      <c r="BX404" s="391">
        <f t="shared" si="738"/>
        <v>0</v>
      </c>
      <c r="BY404" s="391">
        <f t="shared" si="738"/>
        <v>0</v>
      </c>
      <c r="BZ404" s="391">
        <f t="shared" si="738"/>
        <v>0</v>
      </c>
      <c r="CA404" s="391">
        <f t="shared" si="650"/>
        <v>0</v>
      </c>
      <c r="CB404" s="391">
        <f t="shared" si="685"/>
        <v>0</v>
      </c>
      <c r="CC404" s="391">
        <f t="shared" si="685"/>
        <v>0</v>
      </c>
      <c r="CD404" s="392">
        <f t="shared" si="686"/>
        <v>0</v>
      </c>
      <c r="CE404" s="393">
        <f t="shared" si="687"/>
        <v>0</v>
      </c>
      <c r="CF404" s="392">
        <f t="shared" si="688"/>
        <v>0</v>
      </c>
      <c r="CG404" s="392">
        <f t="shared" si="689"/>
        <v>0</v>
      </c>
      <c r="CH404" s="392">
        <f t="shared" si="690"/>
        <v>0</v>
      </c>
      <c r="CI404" s="392">
        <f t="shared" si="619"/>
        <v>0</v>
      </c>
      <c r="CJ404" s="392">
        <f t="shared" si="619"/>
        <v>0</v>
      </c>
      <c r="CK404" s="392">
        <f t="shared" si="619"/>
        <v>0</v>
      </c>
      <c r="CL404" s="392">
        <f t="shared" si="619"/>
        <v>0</v>
      </c>
      <c r="CM404" s="392">
        <f t="shared" si="691"/>
        <v>0</v>
      </c>
      <c r="CN404" s="392">
        <f t="shared" si="692"/>
        <v>0</v>
      </c>
      <c r="CO404" s="394">
        <f t="shared" si="693"/>
        <v>10.122929281389238</v>
      </c>
      <c r="CP404" s="394">
        <f t="shared" si="693"/>
        <v>0</v>
      </c>
      <c r="CQ404" s="395">
        <f t="shared" si="694"/>
        <v>6329</v>
      </c>
      <c r="CR404" s="394">
        <f t="shared" si="646"/>
        <v>117.13675311321833</v>
      </c>
      <c r="CS404" s="394">
        <f t="shared" si="646"/>
        <v>2565.4395064549294</v>
      </c>
      <c r="CT404" s="394">
        <f t="shared" si="646"/>
        <v>0</v>
      </c>
      <c r="CU404" s="394">
        <f t="shared" si="644"/>
        <v>0</v>
      </c>
      <c r="CV404" s="394">
        <f t="shared" si="644"/>
        <v>0</v>
      </c>
      <c r="CW404" s="394">
        <f t="shared" si="644"/>
        <v>0</v>
      </c>
      <c r="CX404" s="396">
        <f t="shared" si="695"/>
        <v>3636.3008111504623</v>
      </c>
      <c r="CY404" s="396">
        <f t="shared" si="695"/>
        <v>0</v>
      </c>
      <c r="CZ404" s="397">
        <f t="shared" si="696"/>
        <v>0</v>
      </c>
      <c r="DA404" s="397">
        <f t="shared" si="696"/>
        <v>0</v>
      </c>
      <c r="DB404" s="397">
        <f t="shared" si="696"/>
        <v>0</v>
      </c>
      <c r="DC404" s="397">
        <f t="shared" si="697"/>
        <v>-162</v>
      </c>
      <c r="DD404" s="397">
        <f t="shared" si="642"/>
        <v>0</v>
      </c>
      <c r="DE404" s="397">
        <f t="shared" si="642"/>
        <v>0</v>
      </c>
      <c r="DF404" s="397">
        <f t="shared" si="642"/>
        <v>0</v>
      </c>
      <c r="DG404" s="397">
        <f t="shared" si="642"/>
        <v>0</v>
      </c>
      <c r="DH404" s="397">
        <f t="shared" si="642"/>
        <v>0</v>
      </c>
      <c r="DI404" s="398">
        <f t="shared" si="698"/>
        <v>0</v>
      </c>
      <c r="DJ404" s="398">
        <f t="shared" si="698"/>
        <v>0</v>
      </c>
      <c r="DK404" s="399">
        <f t="shared" si="699"/>
        <v>0</v>
      </c>
      <c r="DL404" s="399">
        <f t="shared" si="699"/>
        <v>0</v>
      </c>
      <c r="DM404" s="399">
        <f t="shared" si="699"/>
        <v>0</v>
      </c>
      <c r="DN404" s="399">
        <f t="shared" si="699"/>
        <v>0</v>
      </c>
      <c r="DO404" s="399">
        <f t="shared" si="700"/>
        <v>-3548</v>
      </c>
      <c r="DP404" s="399">
        <f t="shared" si="701"/>
        <v>0</v>
      </c>
      <c r="DQ404" s="399">
        <f t="shared" si="701"/>
        <v>0</v>
      </c>
      <c r="DR404" s="399">
        <f t="shared" si="701"/>
        <v>0</v>
      </c>
      <c r="DS404" s="399">
        <f t="shared" si="701"/>
        <v>0</v>
      </c>
      <c r="DT404" s="400">
        <f t="shared" si="702"/>
        <v>0</v>
      </c>
      <c r="DU404" s="400">
        <f t="shared" si="702"/>
        <v>0</v>
      </c>
      <c r="DV404" s="386">
        <f t="shared" si="643"/>
        <v>3.4756083628470238</v>
      </c>
      <c r="DW404" s="386">
        <f t="shared" si="643"/>
        <v>0</v>
      </c>
      <c r="DX404" s="386">
        <f t="shared" si="643"/>
        <v>0</v>
      </c>
      <c r="DY404" s="386">
        <f t="shared" si="643"/>
        <v>40.217753912944133</v>
      </c>
      <c r="DZ404" s="386">
        <f t="shared" si="643"/>
        <v>880.81846224151718</v>
      </c>
      <c r="EA404" s="401">
        <f t="shared" si="703"/>
        <v>2173</v>
      </c>
      <c r="EB404" s="386">
        <f t="shared" si="704"/>
        <v>0</v>
      </c>
      <c r="EC404" s="386">
        <f t="shared" si="704"/>
        <v>0</v>
      </c>
      <c r="ED404" s="386">
        <f t="shared" si="704"/>
        <v>0</v>
      </c>
      <c r="EE404" s="385">
        <f t="shared" si="705"/>
        <v>1248.4881754826915</v>
      </c>
      <c r="EF404" s="385">
        <f t="shared" si="705"/>
        <v>0</v>
      </c>
      <c r="EG404" s="402">
        <f t="shared" si="647"/>
        <v>0</v>
      </c>
      <c r="EH404" s="402">
        <f t="shared" si="647"/>
        <v>0</v>
      </c>
      <c r="EI404" s="402">
        <f t="shared" si="647"/>
        <v>0</v>
      </c>
      <c r="EJ404" s="402">
        <f t="shared" si="645"/>
        <v>0</v>
      </c>
      <c r="EK404" s="402">
        <f t="shared" si="645"/>
        <v>0</v>
      </c>
      <c r="EL404" s="402">
        <f t="shared" si="645"/>
        <v>0</v>
      </c>
      <c r="EM404" s="402">
        <f t="shared" si="706"/>
        <v>0</v>
      </c>
      <c r="EN404" s="402">
        <f t="shared" si="707"/>
        <v>0</v>
      </c>
      <c r="EO404" s="402">
        <f t="shared" si="707"/>
        <v>0</v>
      </c>
      <c r="EP404" s="402">
        <f t="shared" si="708"/>
        <v>0</v>
      </c>
      <c r="EQ404" s="402">
        <f t="shared" si="709"/>
        <v>0</v>
      </c>
      <c r="ER404" s="394">
        <f t="shared" si="710"/>
        <v>1.9193419399063175E-2</v>
      </c>
      <c r="ES404" s="394">
        <f t="shared" si="711"/>
        <v>0</v>
      </c>
      <c r="ET404" s="394">
        <f t="shared" si="712"/>
        <v>0</v>
      </c>
      <c r="EU404" s="394">
        <f t="shared" si="620"/>
        <v>0.22209528161773104</v>
      </c>
      <c r="EV404" s="394">
        <f t="shared" si="620"/>
        <v>4.8641608591340102</v>
      </c>
      <c r="EW404" s="394">
        <f t="shared" si="620"/>
        <v>0</v>
      </c>
      <c r="EX404" s="394">
        <f t="shared" si="620"/>
        <v>0</v>
      </c>
      <c r="EY404" s="403">
        <f t="shared" si="713"/>
        <v>12</v>
      </c>
      <c r="EZ404" s="394">
        <f t="shared" si="714"/>
        <v>0</v>
      </c>
      <c r="FA404" s="396">
        <f t="shared" si="715"/>
        <v>6.8945504398491941</v>
      </c>
      <c r="FB404" s="396">
        <f t="shared" si="715"/>
        <v>0</v>
      </c>
      <c r="FC404" s="404">
        <f t="shared" si="741"/>
        <v>0.38226893636467491</v>
      </c>
      <c r="FD404" s="404">
        <f t="shared" si="741"/>
        <v>0</v>
      </c>
      <c r="FE404" s="404">
        <f t="shared" si="741"/>
        <v>0</v>
      </c>
      <c r="FF404" s="404">
        <f t="shared" si="739"/>
        <v>4.4233976922198099</v>
      </c>
      <c r="FG404" s="404">
        <f t="shared" si="739"/>
        <v>96.877870444419045</v>
      </c>
      <c r="FH404" s="404">
        <f t="shared" si="739"/>
        <v>0</v>
      </c>
      <c r="FI404" s="404">
        <f t="shared" si="739"/>
        <v>0</v>
      </c>
      <c r="FJ404" s="404">
        <f t="shared" si="651"/>
        <v>0</v>
      </c>
      <c r="FK404" s="392">
        <f t="shared" si="716"/>
        <v>239</v>
      </c>
      <c r="FL404" s="384">
        <f t="shared" si="717"/>
        <v>137.31646292699645</v>
      </c>
      <c r="FM404" s="384">
        <f t="shared" si="717"/>
        <v>0</v>
      </c>
      <c r="FN404" s="405">
        <f t="shared" si="737"/>
        <v>0</v>
      </c>
      <c r="FO404" s="405">
        <f t="shared" si="737"/>
        <v>0</v>
      </c>
      <c r="FP404" s="405">
        <f t="shared" si="737"/>
        <v>0</v>
      </c>
      <c r="FQ404" s="405">
        <f t="shared" si="735"/>
        <v>0</v>
      </c>
      <c r="FR404" s="405">
        <f t="shared" si="735"/>
        <v>0</v>
      </c>
      <c r="FS404" s="405">
        <f t="shared" si="735"/>
        <v>0</v>
      </c>
      <c r="FT404" s="405">
        <f t="shared" si="735"/>
        <v>0</v>
      </c>
      <c r="FU404" s="405">
        <f t="shared" si="735"/>
        <v>0</v>
      </c>
      <c r="FV404" s="405">
        <f t="shared" si="735"/>
        <v>0</v>
      </c>
      <c r="FW404" s="397">
        <f t="shared" si="718"/>
        <v>-5029</v>
      </c>
      <c r="FX404" s="406">
        <f t="shared" si="719"/>
        <v>0</v>
      </c>
      <c r="FY404" s="331">
        <f t="shared" si="720"/>
        <v>0</v>
      </c>
      <c r="FZ404" s="382">
        <f t="shared" si="721"/>
        <v>0</v>
      </c>
      <c r="GA404" s="331">
        <f t="shared" si="722"/>
        <v>0</v>
      </c>
      <c r="GB404" s="407">
        <f t="shared" si="723"/>
        <v>0</v>
      </c>
      <c r="GC404" s="407">
        <f t="shared" si="724"/>
        <v>3.4994229736184934E-13</v>
      </c>
      <c r="GD404" s="407">
        <f t="shared" si="725"/>
        <v>0</v>
      </c>
      <c r="GE404" s="407">
        <f t="shared" si="726"/>
        <v>0</v>
      </c>
      <c r="GF404" s="407">
        <f t="shared" si="727"/>
        <v>1.1368683772161603E-13</v>
      </c>
      <c r="GG404" s="407">
        <f t="shared" si="728"/>
        <v>0</v>
      </c>
      <c r="GH404" s="407">
        <f t="shared" si="729"/>
        <v>1.7763568394002505E-15</v>
      </c>
      <c r="GI404" s="407">
        <f t="shared" si="730"/>
        <v>0</v>
      </c>
      <c r="GJ404">
        <f t="shared" si="731"/>
        <v>0</v>
      </c>
      <c r="GK404" s="382">
        <f t="shared" si="732"/>
        <v>4.6540549192286562E-13</v>
      </c>
      <c r="GL404">
        <v>5</v>
      </c>
      <c r="GM404">
        <f t="shared" si="653"/>
        <v>0</v>
      </c>
      <c r="GN404">
        <f t="shared" si="653"/>
        <v>0</v>
      </c>
      <c r="GO404">
        <f t="shared" si="653"/>
        <v>6329</v>
      </c>
      <c r="GP404">
        <f t="shared" si="653"/>
        <v>0</v>
      </c>
      <c r="GQ404">
        <f t="shared" si="653"/>
        <v>0</v>
      </c>
      <c r="GR404">
        <f t="shared" si="652"/>
        <v>2173</v>
      </c>
      <c r="GS404">
        <f t="shared" si="652"/>
        <v>0</v>
      </c>
      <c r="GT404">
        <f t="shared" si="652"/>
        <v>12</v>
      </c>
      <c r="GU404">
        <f t="shared" si="652"/>
        <v>239</v>
      </c>
      <c r="GV404">
        <f t="shared" si="652"/>
        <v>0</v>
      </c>
    </row>
    <row r="405" spans="1:204" customFormat="1" x14ac:dyDescent="0.25">
      <c r="A405" s="378">
        <v>23027</v>
      </c>
      <c r="B405" s="32" t="s">
        <v>1104</v>
      </c>
      <c r="C405" t="s">
        <v>881</v>
      </c>
      <c r="D405">
        <v>5</v>
      </c>
      <c r="E405" s="379">
        <v>629</v>
      </c>
      <c r="F405" s="379">
        <v>199</v>
      </c>
      <c r="G405" s="379">
        <v>35</v>
      </c>
      <c r="H405" s="379">
        <v>0</v>
      </c>
      <c r="I405" s="379">
        <v>10621</v>
      </c>
      <c r="J405" s="379">
        <v>286</v>
      </c>
      <c r="K405" s="379">
        <v>4476</v>
      </c>
      <c r="L405" s="379">
        <v>7638</v>
      </c>
      <c r="M405" s="380">
        <v>0</v>
      </c>
      <c r="N405" s="381">
        <f t="shared" si="654"/>
        <v>23884</v>
      </c>
      <c r="O405" s="379">
        <v>797</v>
      </c>
      <c r="P405" s="379">
        <v>247</v>
      </c>
      <c r="Q405" s="379">
        <v>39</v>
      </c>
      <c r="R405" s="379">
        <v>0</v>
      </c>
      <c r="S405" s="379">
        <v>14079</v>
      </c>
      <c r="T405" s="379">
        <v>68</v>
      </c>
      <c r="U405" s="379">
        <v>3468</v>
      </c>
      <c r="V405" s="379">
        <v>9211</v>
      </c>
      <c r="W405" s="480">
        <f>(VLOOKUP(A405,'[1]floresta plant'!$A$4:$F$573,6,0))*1000</f>
        <v>0</v>
      </c>
      <c r="X405" s="24">
        <f t="shared" si="655"/>
        <v>27909</v>
      </c>
      <c r="Y405" s="53">
        <f t="shared" si="656"/>
        <v>4</v>
      </c>
      <c r="Z405" s="53">
        <f t="shared" si="657"/>
        <v>0</v>
      </c>
      <c r="AA405" s="53">
        <f t="shared" si="658"/>
        <v>3458</v>
      </c>
      <c r="AB405" s="53">
        <f t="shared" si="618"/>
        <v>-218</v>
      </c>
      <c r="AC405" s="53">
        <f t="shared" si="618"/>
        <v>-1008</v>
      </c>
      <c r="AD405" s="53">
        <f t="shared" si="618"/>
        <v>1573</v>
      </c>
      <c r="AE405" s="53">
        <f t="shared" si="618"/>
        <v>0</v>
      </c>
      <c r="AF405" s="53">
        <f t="shared" si="659"/>
        <v>48</v>
      </c>
      <c r="AG405" s="53">
        <f t="shared" si="660"/>
        <v>168</v>
      </c>
      <c r="AH405" s="53">
        <f t="shared" si="661"/>
        <v>-4025</v>
      </c>
      <c r="AI405" s="53">
        <f t="shared" si="733"/>
        <v>4025</v>
      </c>
      <c r="AJ405" s="469">
        <v>0</v>
      </c>
      <c r="AK405" s="469">
        <v>0</v>
      </c>
      <c r="AL405" s="469">
        <v>0</v>
      </c>
      <c r="AM405" s="470">
        <f t="shared" si="662"/>
        <v>0</v>
      </c>
      <c r="AN405" s="53">
        <f t="shared" si="663"/>
        <v>-4025</v>
      </c>
      <c r="AO405" s="382">
        <f t="shared" si="664"/>
        <v>2</v>
      </c>
      <c r="AP405">
        <v>5</v>
      </c>
      <c r="AQ405" s="383">
        <f t="shared" si="665"/>
        <v>5251</v>
      </c>
      <c r="AR405" s="383">
        <f t="shared" si="666"/>
        <v>-1226</v>
      </c>
      <c r="AS405" s="383">
        <f t="shared" si="667"/>
        <v>4</v>
      </c>
      <c r="AT405" s="383">
        <f t="shared" si="668"/>
        <v>1226</v>
      </c>
      <c r="AU405" s="383">
        <f t="shared" si="669"/>
        <v>4025</v>
      </c>
      <c r="AV405" s="383">
        <f t="shared" si="670"/>
        <v>1</v>
      </c>
      <c r="AW405" s="383">
        <f t="shared" si="671"/>
        <v>1</v>
      </c>
      <c r="AX405" s="383">
        <f t="shared" si="672"/>
        <v>1</v>
      </c>
      <c r="AY405" s="383">
        <f t="shared" si="673"/>
        <v>2</v>
      </c>
      <c r="AZ405">
        <f t="shared" si="674"/>
        <v>2</v>
      </c>
      <c r="BA405">
        <f t="shared" si="675"/>
        <v>0</v>
      </c>
      <c r="BB405" s="383">
        <f t="shared" si="676"/>
        <v>0</v>
      </c>
      <c r="BC405" s="384">
        <f t="shared" si="736"/>
        <v>4</v>
      </c>
      <c r="BD405" s="384">
        <f t="shared" si="736"/>
        <v>0</v>
      </c>
      <c r="BE405" s="384">
        <f t="shared" si="736"/>
        <v>3458</v>
      </c>
      <c r="BF405" s="384">
        <f t="shared" si="734"/>
        <v>0.17781402936378465</v>
      </c>
      <c r="BG405" s="384">
        <f t="shared" si="734"/>
        <v>0.82218597063621535</v>
      </c>
      <c r="BH405" s="384">
        <f t="shared" si="734"/>
        <v>1573</v>
      </c>
      <c r="BI405" s="384">
        <f t="shared" si="734"/>
        <v>0</v>
      </c>
      <c r="BJ405" s="384">
        <f t="shared" si="734"/>
        <v>48</v>
      </c>
      <c r="BK405" s="384">
        <f t="shared" si="734"/>
        <v>168</v>
      </c>
      <c r="BL405" s="474">
        <f t="shared" si="677"/>
        <v>1224</v>
      </c>
      <c r="BM405" s="409">
        <f t="shared" si="678"/>
        <v>-4023</v>
      </c>
      <c r="BN405" s="473">
        <f t="shared" si="679"/>
        <v>5247</v>
      </c>
      <c r="BO405" s="387">
        <f t="shared" si="680"/>
        <v>0.23327615780445971</v>
      </c>
      <c r="BP405" s="387">
        <f t="shared" si="681"/>
        <v>0.76672384219554035</v>
      </c>
      <c r="BQ405" s="388">
        <f t="shared" si="682"/>
        <v>0</v>
      </c>
      <c r="BR405" s="389">
        <f t="shared" si="683"/>
        <v>0</v>
      </c>
      <c r="BS405" s="390">
        <f t="shared" si="684"/>
        <v>4</v>
      </c>
      <c r="BT405" s="391">
        <f t="shared" si="740"/>
        <v>0</v>
      </c>
      <c r="BU405" s="391">
        <f t="shared" si="740"/>
        <v>0</v>
      </c>
      <c r="BV405" s="391">
        <f t="shared" si="740"/>
        <v>0.35562805872756931</v>
      </c>
      <c r="BW405" s="391">
        <f t="shared" si="738"/>
        <v>1.6443719412724307</v>
      </c>
      <c r="BX405" s="391">
        <f t="shared" si="738"/>
        <v>0</v>
      </c>
      <c r="BY405" s="391">
        <f t="shared" si="738"/>
        <v>0</v>
      </c>
      <c r="BZ405" s="391">
        <f t="shared" si="738"/>
        <v>0</v>
      </c>
      <c r="CA405" s="391">
        <f t="shared" si="650"/>
        <v>0</v>
      </c>
      <c r="CB405" s="391">
        <f t="shared" si="685"/>
        <v>2</v>
      </c>
      <c r="CC405" s="391">
        <f t="shared" si="685"/>
        <v>0</v>
      </c>
      <c r="CD405" s="392">
        <f t="shared" si="686"/>
        <v>0</v>
      </c>
      <c r="CE405" s="393">
        <f t="shared" si="687"/>
        <v>0</v>
      </c>
      <c r="CF405" s="392">
        <f t="shared" si="688"/>
        <v>0</v>
      </c>
      <c r="CG405" s="392">
        <f t="shared" si="689"/>
        <v>0</v>
      </c>
      <c r="CH405" s="392">
        <f t="shared" si="690"/>
        <v>0</v>
      </c>
      <c r="CI405" s="392">
        <f t="shared" si="619"/>
        <v>0</v>
      </c>
      <c r="CJ405" s="392">
        <f t="shared" si="619"/>
        <v>0</v>
      </c>
      <c r="CK405" s="392">
        <f t="shared" si="619"/>
        <v>0</v>
      </c>
      <c r="CL405" s="392">
        <f t="shared" si="619"/>
        <v>0</v>
      </c>
      <c r="CM405" s="392">
        <f t="shared" si="691"/>
        <v>0</v>
      </c>
      <c r="CN405" s="392">
        <f t="shared" si="692"/>
        <v>0</v>
      </c>
      <c r="CO405" s="394">
        <f t="shared" si="693"/>
        <v>0</v>
      </c>
      <c r="CP405" s="394">
        <f t="shared" si="693"/>
        <v>0</v>
      </c>
      <c r="CQ405" s="395">
        <f t="shared" si="694"/>
        <v>3458</v>
      </c>
      <c r="CR405" s="394">
        <f t="shared" si="646"/>
        <v>143.43705701789975</v>
      </c>
      <c r="CS405" s="394">
        <f t="shared" si="646"/>
        <v>663.23189666992187</v>
      </c>
      <c r="CT405" s="394">
        <f t="shared" si="646"/>
        <v>0</v>
      </c>
      <c r="CU405" s="394">
        <f t="shared" si="644"/>
        <v>0</v>
      </c>
      <c r="CV405" s="394">
        <f t="shared" si="644"/>
        <v>0</v>
      </c>
      <c r="CW405" s="394">
        <f t="shared" si="644"/>
        <v>0</v>
      </c>
      <c r="CX405" s="396">
        <f t="shared" si="695"/>
        <v>2651.3310463121784</v>
      </c>
      <c r="CY405" s="396">
        <f t="shared" si="695"/>
        <v>0</v>
      </c>
      <c r="CZ405" s="397">
        <f t="shared" si="696"/>
        <v>0</v>
      </c>
      <c r="DA405" s="397">
        <f t="shared" si="696"/>
        <v>0</v>
      </c>
      <c r="DB405" s="397">
        <f t="shared" si="696"/>
        <v>0</v>
      </c>
      <c r="DC405" s="397">
        <f t="shared" si="697"/>
        <v>-218</v>
      </c>
      <c r="DD405" s="397">
        <f t="shared" si="642"/>
        <v>0</v>
      </c>
      <c r="DE405" s="397">
        <f t="shared" si="642"/>
        <v>0</v>
      </c>
      <c r="DF405" s="397">
        <f t="shared" si="642"/>
        <v>0</v>
      </c>
      <c r="DG405" s="397">
        <f t="shared" si="642"/>
        <v>0</v>
      </c>
      <c r="DH405" s="397">
        <f t="shared" si="642"/>
        <v>0</v>
      </c>
      <c r="DI405" s="398">
        <f t="shared" si="698"/>
        <v>0</v>
      </c>
      <c r="DJ405" s="398">
        <f t="shared" si="698"/>
        <v>0</v>
      </c>
      <c r="DK405" s="399">
        <f t="shared" si="699"/>
        <v>0</v>
      </c>
      <c r="DL405" s="399">
        <f t="shared" si="699"/>
        <v>0</v>
      </c>
      <c r="DM405" s="399">
        <f t="shared" si="699"/>
        <v>0</v>
      </c>
      <c r="DN405" s="399">
        <f t="shared" si="699"/>
        <v>0</v>
      </c>
      <c r="DO405" s="399">
        <f t="shared" si="700"/>
        <v>-1008</v>
      </c>
      <c r="DP405" s="399">
        <f t="shared" si="701"/>
        <v>0</v>
      </c>
      <c r="DQ405" s="399">
        <f t="shared" si="701"/>
        <v>0</v>
      </c>
      <c r="DR405" s="399">
        <f t="shared" si="701"/>
        <v>0</v>
      </c>
      <c r="DS405" s="399">
        <f t="shared" si="701"/>
        <v>0</v>
      </c>
      <c r="DT405" s="400">
        <f t="shared" si="702"/>
        <v>0</v>
      </c>
      <c r="DU405" s="400">
        <f t="shared" si="702"/>
        <v>0</v>
      </c>
      <c r="DV405" s="386">
        <f t="shared" si="643"/>
        <v>0</v>
      </c>
      <c r="DW405" s="386">
        <f t="shared" si="643"/>
        <v>0</v>
      </c>
      <c r="DX405" s="386">
        <f t="shared" si="643"/>
        <v>0</v>
      </c>
      <c r="DY405" s="386">
        <f t="shared" si="643"/>
        <v>65.247683831450644</v>
      </c>
      <c r="DZ405" s="386">
        <f t="shared" si="643"/>
        <v>301.69571239496446</v>
      </c>
      <c r="EA405" s="401">
        <f t="shared" si="703"/>
        <v>1573</v>
      </c>
      <c r="EB405" s="386">
        <f t="shared" si="704"/>
        <v>0</v>
      </c>
      <c r="EC405" s="386">
        <f t="shared" si="704"/>
        <v>0</v>
      </c>
      <c r="ED405" s="386">
        <f t="shared" si="704"/>
        <v>0</v>
      </c>
      <c r="EE405" s="385">
        <f t="shared" si="705"/>
        <v>1206.056603773585</v>
      </c>
      <c r="EF405" s="385">
        <f t="shared" si="705"/>
        <v>0</v>
      </c>
      <c r="EG405" s="402">
        <f t="shared" si="647"/>
        <v>0</v>
      </c>
      <c r="EH405" s="402">
        <f t="shared" si="647"/>
        <v>0</v>
      </c>
      <c r="EI405" s="402">
        <f t="shared" si="647"/>
        <v>0</v>
      </c>
      <c r="EJ405" s="402">
        <f t="shared" si="645"/>
        <v>0</v>
      </c>
      <c r="EK405" s="402">
        <f t="shared" si="645"/>
        <v>0</v>
      </c>
      <c r="EL405" s="402">
        <f t="shared" si="645"/>
        <v>0</v>
      </c>
      <c r="EM405" s="402">
        <f t="shared" si="706"/>
        <v>0</v>
      </c>
      <c r="EN405" s="402">
        <f t="shared" si="707"/>
        <v>0</v>
      </c>
      <c r="EO405" s="402">
        <f t="shared" si="707"/>
        <v>0</v>
      </c>
      <c r="EP405" s="402">
        <f t="shared" si="708"/>
        <v>0</v>
      </c>
      <c r="EQ405" s="402">
        <f t="shared" si="709"/>
        <v>0</v>
      </c>
      <c r="ER405" s="394">
        <f t="shared" si="710"/>
        <v>0</v>
      </c>
      <c r="ES405" s="394">
        <f t="shared" si="711"/>
        <v>0</v>
      </c>
      <c r="ET405" s="394">
        <f t="shared" si="712"/>
        <v>0</v>
      </c>
      <c r="EU405" s="394">
        <f t="shared" si="620"/>
        <v>1.9910291315382267</v>
      </c>
      <c r="EV405" s="394">
        <f t="shared" si="620"/>
        <v>9.2062264430758383</v>
      </c>
      <c r="EW405" s="394">
        <f t="shared" si="620"/>
        <v>0</v>
      </c>
      <c r="EX405" s="394">
        <f t="shared" si="620"/>
        <v>0</v>
      </c>
      <c r="EY405" s="403">
        <f t="shared" si="713"/>
        <v>48</v>
      </c>
      <c r="EZ405" s="394">
        <f t="shared" si="714"/>
        <v>0</v>
      </c>
      <c r="FA405" s="396">
        <f t="shared" si="715"/>
        <v>36.802744425385939</v>
      </c>
      <c r="FB405" s="396">
        <f t="shared" si="715"/>
        <v>0</v>
      </c>
      <c r="FC405" s="404">
        <f t="shared" si="741"/>
        <v>0</v>
      </c>
      <c r="FD405" s="404">
        <f t="shared" si="741"/>
        <v>0</v>
      </c>
      <c r="FE405" s="404">
        <f t="shared" si="741"/>
        <v>0</v>
      </c>
      <c r="FF405" s="404">
        <f t="shared" si="739"/>
        <v>6.9686019603837943</v>
      </c>
      <c r="FG405" s="404">
        <f t="shared" si="739"/>
        <v>32.221792550765436</v>
      </c>
      <c r="FH405" s="404">
        <f t="shared" si="739"/>
        <v>0</v>
      </c>
      <c r="FI405" s="404">
        <f t="shared" si="739"/>
        <v>0</v>
      </c>
      <c r="FJ405" s="404">
        <f t="shared" si="651"/>
        <v>0</v>
      </c>
      <c r="FK405" s="392">
        <f t="shared" si="716"/>
        <v>168</v>
      </c>
      <c r="FL405" s="384">
        <f t="shared" si="717"/>
        <v>128.80960548885079</v>
      </c>
      <c r="FM405" s="384">
        <f t="shared" si="717"/>
        <v>0</v>
      </c>
      <c r="FN405" s="405">
        <f t="shared" si="737"/>
        <v>0</v>
      </c>
      <c r="FO405" s="405">
        <f t="shared" si="737"/>
        <v>0</v>
      </c>
      <c r="FP405" s="405">
        <f t="shared" si="737"/>
        <v>0</v>
      </c>
      <c r="FQ405" s="405">
        <f t="shared" si="735"/>
        <v>0</v>
      </c>
      <c r="FR405" s="405">
        <f t="shared" si="735"/>
        <v>0</v>
      </c>
      <c r="FS405" s="405">
        <f t="shared" si="735"/>
        <v>0</v>
      </c>
      <c r="FT405" s="405">
        <f t="shared" si="735"/>
        <v>0</v>
      </c>
      <c r="FU405" s="405">
        <f t="shared" si="735"/>
        <v>0</v>
      </c>
      <c r="FV405" s="405">
        <f t="shared" si="735"/>
        <v>0</v>
      </c>
      <c r="FW405" s="397">
        <f t="shared" si="718"/>
        <v>-4025</v>
      </c>
      <c r="FX405" s="406">
        <f t="shared" si="719"/>
        <v>0</v>
      </c>
      <c r="FY405" s="331">
        <f t="shared" si="720"/>
        <v>0</v>
      </c>
      <c r="FZ405" s="382">
        <f t="shared" si="721"/>
        <v>0</v>
      </c>
      <c r="GA405" s="331">
        <f t="shared" si="722"/>
        <v>0</v>
      </c>
      <c r="GB405" s="407">
        <f t="shared" si="723"/>
        <v>0</v>
      </c>
      <c r="GC405" s="407">
        <f t="shared" si="724"/>
        <v>0</v>
      </c>
      <c r="GD405" s="407">
        <f t="shared" si="725"/>
        <v>0</v>
      </c>
      <c r="GE405" s="407">
        <f t="shared" si="726"/>
        <v>0</v>
      </c>
      <c r="GF405" s="407">
        <f t="shared" si="727"/>
        <v>-1.1368683772161603E-13</v>
      </c>
      <c r="GG405" s="407">
        <f t="shared" si="728"/>
        <v>0</v>
      </c>
      <c r="GH405" s="407">
        <f t="shared" si="729"/>
        <v>-3.5527136788005009E-15</v>
      </c>
      <c r="GI405" s="407">
        <f t="shared" si="730"/>
        <v>-2.8421709430404007E-14</v>
      </c>
      <c r="GJ405">
        <f t="shared" si="731"/>
        <v>0</v>
      </c>
      <c r="GK405" s="382">
        <f t="shared" si="732"/>
        <v>-1.4566126083082054E-13</v>
      </c>
      <c r="GL405">
        <v>5</v>
      </c>
      <c r="GM405">
        <f t="shared" si="653"/>
        <v>4</v>
      </c>
      <c r="GN405">
        <f t="shared" si="653"/>
        <v>0</v>
      </c>
      <c r="GO405">
        <f t="shared" si="653"/>
        <v>3458</v>
      </c>
      <c r="GP405">
        <f t="shared" si="653"/>
        <v>0</v>
      </c>
      <c r="GQ405">
        <f t="shared" si="653"/>
        <v>0</v>
      </c>
      <c r="GR405">
        <f t="shared" si="652"/>
        <v>1573</v>
      </c>
      <c r="GS405">
        <f t="shared" si="652"/>
        <v>0</v>
      </c>
      <c r="GT405">
        <f t="shared" si="652"/>
        <v>48</v>
      </c>
      <c r="GU405">
        <f t="shared" si="652"/>
        <v>168</v>
      </c>
      <c r="GV405">
        <f t="shared" si="652"/>
        <v>0</v>
      </c>
    </row>
    <row r="406" spans="1:204" customFormat="1" x14ac:dyDescent="0.25">
      <c r="A406" s="378">
        <v>23028</v>
      </c>
      <c r="B406" s="32" t="s">
        <v>1105</v>
      </c>
      <c r="C406" t="s">
        <v>881</v>
      </c>
      <c r="D406">
        <v>5</v>
      </c>
      <c r="E406" s="379">
        <v>55</v>
      </c>
      <c r="F406" s="379">
        <v>259</v>
      </c>
      <c r="G406" s="379">
        <v>262</v>
      </c>
      <c r="H406" s="379">
        <v>0</v>
      </c>
      <c r="I406" s="379">
        <v>7176</v>
      </c>
      <c r="J406" s="379">
        <v>43</v>
      </c>
      <c r="K406" s="379">
        <v>1427</v>
      </c>
      <c r="L406" s="379">
        <v>5068</v>
      </c>
      <c r="M406" s="380">
        <v>0</v>
      </c>
      <c r="N406" s="381">
        <f t="shared" si="654"/>
        <v>14290</v>
      </c>
      <c r="O406" s="379">
        <v>77</v>
      </c>
      <c r="P406" s="379">
        <v>276</v>
      </c>
      <c r="Q406" s="379">
        <v>240</v>
      </c>
      <c r="R406" s="379">
        <v>0</v>
      </c>
      <c r="S406" s="379">
        <v>9140</v>
      </c>
      <c r="T406" s="379">
        <v>0</v>
      </c>
      <c r="U406" s="379">
        <v>900</v>
      </c>
      <c r="V406" s="379">
        <v>6496</v>
      </c>
      <c r="W406" s="480">
        <f>(VLOOKUP(A406,'[1]floresta plant'!$A$4:$F$573,6,0))*1000</f>
        <v>0</v>
      </c>
      <c r="X406" s="24">
        <f t="shared" si="655"/>
        <v>17129</v>
      </c>
      <c r="Y406" s="53">
        <f t="shared" si="656"/>
        <v>-22</v>
      </c>
      <c r="Z406" s="53">
        <f t="shared" si="657"/>
        <v>0</v>
      </c>
      <c r="AA406" s="53">
        <f t="shared" si="658"/>
        <v>1964</v>
      </c>
      <c r="AB406" s="53">
        <f t="shared" si="618"/>
        <v>-43</v>
      </c>
      <c r="AC406" s="53">
        <f t="shared" si="618"/>
        <v>-527</v>
      </c>
      <c r="AD406" s="53">
        <f t="shared" si="618"/>
        <v>1428</v>
      </c>
      <c r="AE406" s="53">
        <f t="shared" si="618"/>
        <v>0</v>
      </c>
      <c r="AF406" s="53">
        <f t="shared" si="659"/>
        <v>17</v>
      </c>
      <c r="AG406" s="53">
        <f t="shared" si="660"/>
        <v>22</v>
      </c>
      <c r="AH406" s="53">
        <f t="shared" si="661"/>
        <v>-2839</v>
      </c>
      <c r="AI406" s="53">
        <f t="shared" si="733"/>
        <v>2839</v>
      </c>
      <c r="AJ406" s="469">
        <v>0</v>
      </c>
      <c r="AK406" s="469">
        <v>0</v>
      </c>
      <c r="AL406" s="469">
        <v>0</v>
      </c>
      <c r="AM406" s="470">
        <f t="shared" si="662"/>
        <v>0</v>
      </c>
      <c r="AN406" s="53">
        <f t="shared" si="663"/>
        <v>-2839</v>
      </c>
      <c r="AO406" s="382">
        <f t="shared" si="664"/>
        <v>2</v>
      </c>
      <c r="AP406">
        <v>5</v>
      </c>
      <c r="AQ406" s="383">
        <f t="shared" si="665"/>
        <v>3431</v>
      </c>
      <c r="AR406" s="383">
        <f t="shared" si="666"/>
        <v>-592</v>
      </c>
      <c r="AS406" s="383">
        <f t="shared" si="667"/>
        <v>0</v>
      </c>
      <c r="AT406" s="383">
        <f t="shared" si="668"/>
        <v>570</v>
      </c>
      <c r="AU406" s="383">
        <f t="shared" si="669"/>
        <v>2839</v>
      </c>
      <c r="AV406" s="383">
        <f t="shared" si="670"/>
        <v>1</v>
      </c>
      <c r="AW406" s="383">
        <f t="shared" si="671"/>
        <v>1</v>
      </c>
      <c r="AX406" s="383">
        <f t="shared" si="672"/>
        <v>1</v>
      </c>
      <c r="AY406" s="383">
        <f t="shared" si="673"/>
        <v>0</v>
      </c>
      <c r="AZ406">
        <f t="shared" si="674"/>
        <v>0</v>
      </c>
      <c r="BA406">
        <f t="shared" si="675"/>
        <v>0</v>
      </c>
      <c r="BB406" s="383">
        <f t="shared" si="676"/>
        <v>0</v>
      </c>
      <c r="BC406" s="384">
        <f t="shared" si="736"/>
        <v>3.7162162162162164E-2</v>
      </c>
      <c r="BD406" s="384">
        <f t="shared" si="736"/>
        <v>0</v>
      </c>
      <c r="BE406" s="384">
        <f t="shared" si="736"/>
        <v>1964</v>
      </c>
      <c r="BF406" s="384">
        <f t="shared" si="734"/>
        <v>7.2635135135135129E-2</v>
      </c>
      <c r="BG406" s="384">
        <f t="shared" si="734"/>
        <v>0.89020270270270274</v>
      </c>
      <c r="BH406" s="384">
        <f t="shared" si="734"/>
        <v>1428</v>
      </c>
      <c r="BI406" s="384">
        <f t="shared" si="734"/>
        <v>0</v>
      </c>
      <c r="BJ406" s="384">
        <f t="shared" si="734"/>
        <v>17</v>
      </c>
      <c r="BK406" s="384">
        <f t="shared" si="734"/>
        <v>22</v>
      </c>
      <c r="BL406" s="474">
        <f t="shared" si="677"/>
        <v>592</v>
      </c>
      <c r="BM406" s="409">
        <f t="shared" si="678"/>
        <v>-2839</v>
      </c>
      <c r="BN406" s="473">
        <f t="shared" si="679"/>
        <v>3431</v>
      </c>
      <c r="BO406" s="387">
        <f t="shared" si="680"/>
        <v>0.17254444768289129</v>
      </c>
      <c r="BP406" s="387">
        <f t="shared" si="681"/>
        <v>0.82745555231710877</v>
      </c>
      <c r="BQ406" s="388">
        <f t="shared" si="682"/>
        <v>0</v>
      </c>
      <c r="BR406" s="389">
        <f t="shared" si="683"/>
        <v>0</v>
      </c>
      <c r="BS406" s="390">
        <f t="shared" si="684"/>
        <v>-22</v>
      </c>
      <c r="BT406" s="391">
        <f t="shared" si="740"/>
        <v>0</v>
      </c>
      <c r="BU406" s="391">
        <f t="shared" si="740"/>
        <v>0</v>
      </c>
      <c r="BV406" s="391">
        <f t="shared" si="740"/>
        <v>0</v>
      </c>
      <c r="BW406" s="391">
        <f t="shared" si="738"/>
        <v>0</v>
      </c>
      <c r="BX406" s="391">
        <f t="shared" si="738"/>
        <v>0</v>
      </c>
      <c r="BY406" s="391">
        <f t="shared" si="738"/>
        <v>0</v>
      </c>
      <c r="BZ406" s="391">
        <f t="shared" si="738"/>
        <v>0</v>
      </c>
      <c r="CA406" s="391">
        <f t="shared" si="650"/>
        <v>0</v>
      </c>
      <c r="CB406" s="391">
        <f t="shared" si="685"/>
        <v>0</v>
      </c>
      <c r="CC406" s="391">
        <f t="shared" si="685"/>
        <v>0</v>
      </c>
      <c r="CD406" s="392">
        <f t="shared" si="686"/>
        <v>0</v>
      </c>
      <c r="CE406" s="393">
        <f t="shared" si="687"/>
        <v>0</v>
      </c>
      <c r="CF406" s="392">
        <f t="shared" si="688"/>
        <v>0</v>
      </c>
      <c r="CG406" s="392">
        <f t="shared" si="689"/>
        <v>0</v>
      </c>
      <c r="CH406" s="392">
        <f t="shared" si="690"/>
        <v>0</v>
      </c>
      <c r="CI406" s="392">
        <f t="shared" si="619"/>
        <v>0</v>
      </c>
      <c r="CJ406" s="392">
        <f t="shared" si="619"/>
        <v>0</v>
      </c>
      <c r="CK406" s="392">
        <f t="shared" si="619"/>
        <v>0</v>
      </c>
      <c r="CL406" s="392">
        <f t="shared" si="619"/>
        <v>0</v>
      </c>
      <c r="CM406" s="392">
        <f t="shared" si="691"/>
        <v>0</v>
      </c>
      <c r="CN406" s="392">
        <f t="shared" si="692"/>
        <v>0</v>
      </c>
      <c r="CO406" s="394">
        <f t="shared" si="693"/>
        <v>12.593412999125619</v>
      </c>
      <c r="CP406" s="394">
        <f t="shared" si="693"/>
        <v>0</v>
      </c>
      <c r="CQ406" s="395">
        <f t="shared" si="694"/>
        <v>1964</v>
      </c>
      <c r="CR406" s="394">
        <f t="shared" si="646"/>
        <v>24.614398134654618</v>
      </c>
      <c r="CS406" s="394">
        <f t="shared" si="646"/>
        <v>301.66948411541824</v>
      </c>
      <c r="CT406" s="394">
        <f t="shared" si="646"/>
        <v>0</v>
      </c>
      <c r="CU406" s="394">
        <f t="shared" si="644"/>
        <v>0</v>
      </c>
      <c r="CV406" s="394">
        <f t="shared" si="644"/>
        <v>0</v>
      </c>
      <c r="CW406" s="394">
        <f t="shared" si="644"/>
        <v>0</v>
      </c>
      <c r="CX406" s="396">
        <f t="shared" si="695"/>
        <v>1625.1227047508016</v>
      </c>
      <c r="CY406" s="396">
        <f t="shared" si="695"/>
        <v>0</v>
      </c>
      <c r="CZ406" s="397">
        <f t="shared" si="696"/>
        <v>0</v>
      </c>
      <c r="DA406" s="397">
        <f t="shared" si="696"/>
        <v>0</v>
      </c>
      <c r="DB406" s="397">
        <f t="shared" si="696"/>
        <v>0</v>
      </c>
      <c r="DC406" s="397">
        <f t="shared" si="697"/>
        <v>-43</v>
      </c>
      <c r="DD406" s="397">
        <f t="shared" si="642"/>
        <v>0</v>
      </c>
      <c r="DE406" s="397">
        <f t="shared" si="642"/>
        <v>0</v>
      </c>
      <c r="DF406" s="397">
        <f t="shared" si="642"/>
        <v>0</v>
      </c>
      <c r="DG406" s="397">
        <f t="shared" si="642"/>
        <v>0</v>
      </c>
      <c r="DH406" s="397">
        <f t="shared" si="642"/>
        <v>0</v>
      </c>
      <c r="DI406" s="398">
        <f t="shared" si="698"/>
        <v>0</v>
      </c>
      <c r="DJ406" s="398">
        <f t="shared" si="698"/>
        <v>0</v>
      </c>
      <c r="DK406" s="399">
        <f t="shared" si="699"/>
        <v>0</v>
      </c>
      <c r="DL406" s="399">
        <f t="shared" si="699"/>
        <v>0</v>
      </c>
      <c r="DM406" s="399">
        <f t="shared" si="699"/>
        <v>0</v>
      </c>
      <c r="DN406" s="399">
        <f t="shared" si="699"/>
        <v>0</v>
      </c>
      <c r="DO406" s="399">
        <f t="shared" si="700"/>
        <v>-527</v>
      </c>
      <c r="DP406" s="399">
        <f t="shared" si="701"/>
        <v>0</v>
      </c>
      <c r="DQ406" s="399">
        <f t="shared" si="701"/>
        <v>0</v>
      </c>
      <c r="DR406" s="399">
        <f t="shared" si="701"/>
        <v>0</v>
      </c>
      <c r="DS406" s="399">
        <f t="shared" si="701"/>
        <v>0</v>
      </c>
      <c r="DT406" s="400">
        <f t="shared" si="702"/>
        <v>0</v>
      </c>
      <c r="DU406" s="400">
        <f t="shared" si="702"/>
        <v>0</v>
      </c>
      <c r="DV406" s="386">
        <f t="shared" si="643"/>
        <v>9.156514135820462</v>
      </c>
      <c r="DW406" s="386">
        <f t="shared" si="643"/>
        <v>0</v>
      </c>
      <c r="DX406" s="386">
        <f t="shared" si="643"/>
        <v>0</v>
      </c>
      <c r="DY406" s="386">
        <f t="shared" si="643"/>
        <v>17.896823083649082</v>
      </c>
      <c r="DZ406" s="386">
        <f t="shared" si="643"/>
        <v>219.34013407169923</v>
      </c>
      <c r="EA406" s="401">
        <f t="shared" si="703"/>
        <v>1428</v>
      </c>
      <c r="EB406" s="386">
        <f t="shared" si="704"/>
        <v>0</v>
      </c>
      <c r="EC406" s="386">
        <f t="shared" si="704"/>
        <v>0</v>
      </c>
      <c r="ED406" s="386">
        <f t="shared" si="704"/>
        <v>0</v>
      </c>
      <c r="EE406" s="385">
        <f t="shared" si="705"/>
        <v>1181.6065287088313</v>
      </c>
      <c r="EF406" s="385">
        <f t="shared" si="705"/>
        <v>0</v>
      </c>
      <c r="EG406" s="402">
        <f t="shared" si="647"/>
        <v>0</v>
      </c>
      <c r="EH406" s="402">
        <f t="shared" si="647"/>
        <v>0</v>
      </c>
      <c r="EI406" s="402">
        <f t="shared" si="647"/>
        <v>0</v>
      </c>
      <c r="EJ406" s="402">
        <f t="shared" si="645"/>
        <v>0</v>
      </c>
      <c r="EK406" s="402">
        <f t="shared" si="645"/>
        <v>0</v>
      </c>
      <c r="EL406" s="402">
        <f t="shared" si="645"/>
        <v>0</v>
      </c>
      <c r="EM406" s="402">
        <f t="shared" si="706"/>
        <v>0</v>
      </c>
      <c r="EN406" s="402">
        <f t="shared" si="707"/>
        <v>0</v>
      </c>
      <c r="EO406" s="402">
        <f t="shared" si="707"/>
        <v>0</v>
      </c>
      <c r="EP406" s="402">
        <f t="shared" si="708"/>
        <v>0</v>
      </c>
      <c r="EQ406" s="402">
        <f t="shared" si="709"/>
        <v>0</v>
      </c>
      <c r="ER406" s="394">
        <f t="shared" si="710"/>
        <v>0.1090061206645293</v>
      </c>
      <c r="ES406" s="394">
        <f t="shared" si="711"/>
        <v>0</v>
      </c>
      <c r="ET406" s="394">
        <f t="shared" si="712"/>
        <v>0</v>
      </c>
      <c r="EU406" s="394">
        <f t="shared" si="620"/>
        <v>0.21305741766248906</v>
      </c>
      <c r="EV406" s="394">
        <f t="shared" si="620"/>
        <v>2.611192072282134</v>
      </c>
      <c r="EW406" s="394">
        <f t="shared" si="620"/>
        <v>0</v>
      </c>
      <c r="EX406" s="394">
        <f t="shared" si="620"/>
        <v>0</v>
      </c>
      <c r="EY406" s="403">
        <f t="shared" si="713"/>
        <v>17</v>
      </c>
      <c r="EZ406" s="394">
        <f t="shared" si="714"/>
        <v>0</v>
      </c>
      <c r="FA406" s="396">
        <f t="shared" si="715"/>
        <v>14.066744389390848</v>
      </c>
      <c r="FB406" s="396">
        <f t="shared" si="715"/>
        <v>0</v>
      </c>
      <c r="FC406" s="404">
        <f t="shared" si="741"/>
        <v>0.14106674438939087</v>
      </c>
      <c r="FD406" s="404">
        <f t="shared" si="741"/>
        <v>0</v>
      </c>
      <c r="FE406" s="404">
        <f t="shared" si="741"/>
        <v>0</v>
      </c>
      <c r="FF406" s="404">
        <f t="shared" si="739"/>
        <v>0.27572136403380937</v>
      </c>
      <c r="FG406" s="404">
        <f t="shared" si="739"/>
        <v>3.3791897406004083</v>
      </c>
      <c r="FH406" s="404">
        <f t="shared" si="739"/>
        <v>0</v>
      </c>
      <c r="FI406" s="404">
        <f t="shared" si="739"/>
        <v>0</v>
      </c>
      <c r="FJ406" s="404">
        <f t="shared" si="651"/>
        <v>0</v>
      </c>
      <c r="FK406" s="392">
        <f t="shared" si="716"/>
        <v>22</v>
      </c>
      <c r="FL406" s="384">
        <f t="shared" si="717"/>
        <v>18.204022150976392</v>
      </c>
      <c r="FM406" s="384">
        <f t="shared" si="717"/>
        <v>0</v>
      </c>
      <c r="FN406" s="405">
        <f t="shared" si="737"/>
        <v>0</v>
      </c>
      <c r="FO406" s="405">
        <f t="shared" si="737"/>
        <v>0</v>
      </c>
      <c r="FP406" s="405">
        <f t="shared" si="737"/>
        <v>0</v>
      </c>
      <c r="FQ406" s="405">
        <f t="shared" si="735"/>
        <v>0</v>
      </c>
      <c r="FR406" s="405">
        <f t="shared" si="735"/>
        <v>0</v>
      </c>
      <c r="FS406" s="405">
        <f t="shared" si="735"/>
        <v>0</v>
      </c>
      <c r="FT406" s="405">
        <f t="shared" si="735"/>
        <v>0</v>
      </c>
      <c r="FU406" s="405">
        <f t="shared" si="735"/>
        <v>0</v>
      </c>
      <c r="FV406" s="405">
        <f t="shared" si="735"/>
        <v>0</v>
      </c>
      <c r="FW406" s="397">
        <f t="shared" si="718"/>
        <v>-2839</v>
      </c>
      <c r="FX406" s="406">
        <f t="shared" si="719"/>
        <v>0</v>
      </c>
      <c r="FY406" s="331">
        <f t="shared" si="720"/>
        <v>0</v>
      </c>
      <c r="FZ406" s="382">
        <f t="shared" si="721"/>
        <v>0</v>
      </c>
      <c r="GA406" s="331">
        <f t="shared" si="722"/>
        <v>0</v>
      </c>
      <c r="GB406" s="407">
        <f t="shared" si="723"/>
        <v>0</v>
      </c>
      <c r="GC406" s="407">
        <f t="shared" si="724"/>
        <v>-4.2632564145606011E-14</v>
      </c>
      <c r="GD406" s="407">
        <f t="shared" si="725"/>
        <v>0</v>
      </c>
      <c r="GE406" s="407">
        <f t="shared" si="726"/>
        <v>0</v>
      </c>
      <c r="GF406" s="407">
        <f t="shared" si="727"/>
        <v>-8.5265128291212022E-14</v>
      </c>
      <c r="GG406" s="407">
        <f t="shared" si="728"/>
        <v>0</v>
      </c>
      <c r="GH406" s="407">
        <f t="shared" si="729"/>
        <v>-8.8817841970012523E-16</v>
      </c>
      <c r="GI406" s="407">
        <f t="shared" si="730"/>
        <v>0</v>
      </c>
      <c r="GJ406">
        <f t="shared" si="731"/>
        <v>0</v>
      </c>
      <c r="GK406" s="382">
        <f t="shared" si="732"/>
        <v>-1.2878587085651816E-13</v>
      </c>
      <c r="GL406">
        <v>5</v>
      </c>
      <c r="GM406">
        <f t="shared" si="653"/>
        <v>0</v>
      </c>
      <c r="GN406">
        <f t="shared" si="653"/>
        <v>0</v>
      </c>
      <c r="GO406">
        <f t="shared" si="653"/>
        <v>1964</v>
      </c>
      <c r="GP406">
        <f t="shared" si="653"/>
        <v>0</v>
      </c>
      <c r="GQ406">
        <f t="shared" si="653"/>
        <v>0</v>
      </c>
      <c r="GR406">
        <f t="shared" si="652"/>
        <v>1428</v>
      </c>
      <c r="GS406">
        <f t="shared" si="652"/>
        <v>0</v>
      </c>
      <c r="GT406">
        <f t="shared" si="652"/>
        <v>17</v>
      </c>
      <c r="GU406">
        <f t="shared" si="652"/>
        <v>22</v>
      </c>
      <c r="GV406">
        <f t="shared" si="652"/>
        <v>0</v>
      </c>
    </row>
    <row r="407" spans="1:204" customFormat="1" x14ac:dyDescent="0.25">
      <c r="A407" s="378">
        <v>23029</v>
      </c>
      <c r="B407" s="32" t="s">
        <v>1106</v>
      </c>
      <c r="C407" t="s">
        <v>881</v>
      </c>
      <c r="D407">
        <v>5</v>
      </c>
      <c r="E407" s="379">
        <v>11937</v>
      </c>
      <c r="F407" s="379">
        <v>613</v>
      </c>
      <c r="G407" s="379">
        <v>20</v>
      </c>
      <c r="H407" s="379">
        <v>0</v>
      </c>
      <c r="I407" s="379">
        <v>20756</v>
      </c>
      <c r="J407" s="379">
        <v>390</v>
      </c>
      <c r="K407" s="379">
        <v>1320</v>
      </c>
      <c r="L407" s="379">
        <v>14021</v>
      </c>
      <c r="M407" s="380">
        <v>0</v>
      </c>
      <c r="N407" s="381">
        <f t="shared" si="654"/>
        <v>49057</v>
      </c>
      <c r="O407" s="379">
        <v>15077</v>
      </c>
      <c r="P407" s="379">
        <v>1254</v>
      </c>
      <c r="Q407" s="379">
        <v>25</v>
      </c>
      <c r="R407" s="379">
        <v>0</v>
      </c>
      <c r="S407" s="379">
        <v>25383</v>
      </c>
      <c r="T407" s="379">
        <v>0</v>
      </c>
      <c r="U407" s="379">
        <v>1001</v>
      </c>
      <c r="V407" s="379">
        <v>13984</v>
      </c>
      <c r="W407" s="480">
        <f>(VLOOKUP(A407,'[1]floresta plant'!$A$4:$F$573,6,0))*1000</f>
        <v>0</v>
      </c>
      <c r="X407" s="24">
        <f t="shared" si="655"/>
        <v>56724</v>
      </c>
      <c r="Y407" s="53">
        <f t="shared" si="656"/>
        <v>5</v>
      </c>
      <c r="Z407" s="53">
        <f t="shared" si="657"/>
        <v>0</v>
      </c>
      <c r="AA407" s="53">
        <f t="shared" si="658"/>
        <v>4627</v>
      </c>
      <c r="AB407" s="53">
        <f t="shared" si="618"/>
        <v>-390</v>
      </c>
      <c r="AC407" s="53">
        <f t="shared" si="618"/>
        <v>-319</v>
      </c>
      <c r="AD407" s="53">
        <f t="shared" si="618"/>
        <v>-37</v>
      </c>
      <c r="AE407" s="53">
        <f t="shared" si="618"/>
        <v>0</v>
      </c>
      <c r="AF407" s="53">
        <f t="shared" si="659"/>
        <v>641</v>
      </c>
      <c r="AG407" s="53">
        <f t="shared" si="660"/>
        <v>3140</v>
      </c>
      <c r="AH407" s="53">
        <f t="shared" si="661"/>
        <v>-7667</v>
      </c>
      <c r="AI407" s="53">
        <f t="shared" si="733"/>
        <v>7667</v>
      </c>
      <c r="AJ407" s="469">
        <v>0</v>
      </c>
      <c r="AK407" s="469">
        <v>0</v>
      </c>
      <c r="AL407" s="469">
        <v>0</v>
      </c>
      <c r="AM407" s="470">
        <f t="shared" si="662"/>
        <v>0</v>
      </c>
      <c r="AN407" s="53">
        <f t="shared" si="663"/>
        <v>-7667</v>
      </c>
      <c r="AO407" s="382">
        <f t="shared" si="664"/>
        <v>2</v>
      </c>
      <c r="AP407">
        <v>5</v>
      </c>
      <c r="AQ407" s="383">
        <f t="shared" si="665"/>
        <v>8413</v>
      </c>
      <c r="AR407" s="383">
        <f t="shared" si="666"/>
        <v>-746</v>
      </c>
      <c r="AS407" s="383">
        <f t="shared" si="667"/>
        <v>5</v>
      </c>
      <c r="AT407" s="383">
        <f t="shared" si="668"/>
        <v>746</v>
      </c>
      <c r="AU407" s="383">
        <f t="shared" si="669"/>
        <v>7667</v>
      </c>
      <c r="AV407" s="383">
        <f t="shared" si="670"/>
        <v>1</v>
      </c>
      <c r="AW407" s="383">
        <f t="shared" si="671"/>
        <v>1</v>
      </c>
      <c r="AX407" s="383">
        <f t="shared" si="672"/>
        <v>1</v>
      </c>
      <c r="AY407" s="383">
        <f t="shared" si="673"/>
        <v>2.5</v>
      </c>
      <c r="AZ407">
        <f t="shared" si="674"/>
        <v>2.5</v>
      </c>
      <c r="BA407">
        <f t="shared" si="675"/>
        <v>0</v>
      </c>
      <c r="BB407" s="383">
        <f t="shared" si="676"/>
        <v>0</v>
      </c>
      <c r="BC407" s="384">
        <f t="shared" si="736"/>
        <v>5</v>
      </c>
      <c r="BD407" s="384">
        <f t="shared" si="736"/>
        <v>0</v>
      </c>
      <c r="BE407" s="384">
        <f t="shared" si="736"/>
        <v>4627</v>
      </c>
      <c r="BF407" s="384">
        <f t="shared" si="734"/>
        <v>0.52278820375335122</v>
      </c>
      <c r="BG407" s="384">
        <f t="shared" si="734"/>
        <v>0.42761394101876676</v>
      </c>
      <c r="BH407" s="384">
        <f t="shared" si="734"/>
        <v>4.9597855227882036E-2</v>
      </c>
      <c r="BI407" s="384">
        <f t="shared" si="734"/>
        <v>0</v>
      </c>
      <c r="BJ407" s="384">
        <f t="shared" si="734"/>
        <v>641</v>
      </c>
      <c r="BK407" s="384">
        <f t="shared" si="734"/>
        <v>3140</v>
      </c>
      <c r="BL407" s="474">
        <f t="shared" si="677"/>
        <v>743.5</v>
      </c>
      <c r="BM407" s="409">
        <f t="shared" si="678"/>
        <v>-7664.5</v>
      </c>
      <c r="BN407" s="473">
        <f t="shared" si="679"/>
        <v>8408</v>
      </c>
      <c r="BO407" s="387">
        <f t="shared" si="680"/>
        <v>8.8427687916270217E-2</v>
      </c>
      <c r="BP407" s="387">
        <f t="shared" si="681"/>
        <v>0.9115723120837298</v>
      </c>
      <c r="BQ407" s="388">
        <f t="shared" si="682"/>
        <v>0</v>
      </c>
      <c r="BR407" s="389">
        <f t="shared" si="683"/>
        <v>0</v>
      </c>
      <c r="BS407" s="390">
        <f t="shared" si="684"/>
        <v>5</v>
      </c>
      <c r="BT407" s="391">
        <f t="shared" si="740"/>
        <v>0</v>
      </c>
      <c r="BU407" s="391">
        <f t="shared" si="740"/>
        <v>0</v>
      </c>
      <c r="BV407" s="391">
        <f t="shared" si="740"/>
        <v>1.3069705093833781</v>
      </c>
      <c r="BW407" s="391">
        <f t="shared" si="738"/>
        <v>1.0690348525469169</v>
      </c>
      <c r="BX407" s="391">
        <f t="shared" si="738"/>
        <v>0.12399463806970509</v>
      </c>
      <c r="BY407" s="391">
        <f t="shared" si="738"/>
        <v>0</v>
      </c>
      <c r="BZ407" s="391">
        <f t="shared" si="738"/>
        <v>0</v>
      </c>
      <c r="CA407" s="391">
        <f t="shared" si="650"/>
        <v>0</v>
      </c>
      <c r="CB407" s="391">
        <f t="shared" si="685"/>
        <v>2.5</v>
      </c>
      <c r="CC407" s="391">
        <f t="shared" si="685"/>
        <v>0</v>
      </c>
      <c r="CD407" s="392">
        <f t="shared" si="686"/>
        <v>0</v>
      </c>
      <c r="CE407" s="393">
        <f t="shared" si="687"/>
        <v>0</v>
      </c>
      <c r="CF407" s="392">
        <f t="shared" si="688"/>
        <v>0</v>
      </c>
      <c r="CG407" s="392">
        <f t="shared" si="689"/>
        <v>0</v>
      </c>
      <c r="CH407" s="392">
        <f t="shared" si="690"/>
        <v>0</v>
      </c>
      <c r="CI407" s="392">
        <f t="shared" si="619"/>
        <v>0</v>
      </c>
      <c r="CJ407" s="392">
        <f t="shared" si="619"/>
        <v>0</v>
      </c>
      <c r="CK407" s="392">
        <f t="shared" si="619"/>
        <v>0</v>
      </c>
      <c r="CL407" s="392">
        <f t="shared" si="619"/>
        <v>0</v>
      </c>
      <c r="CM407" s="392">
        <f t="shared" si="691"/>
        <v>0</v>
      </c>
      <c r="CN407" s="392">
        <f t="shared" si="692"/>
        <v>0</v>
      </c>
      <c r="CO407" s="394">
        <f t="shared" si="693"/>
        <v>0</v>
      </c>
      <c r="CP407" s="394">
        <f t="shared" si="693"/>
        <v>0</v>
      </c>
      <c r="CQ407" s="395">
        <f t="shared" si="694"/>
        <v>4627</v>
      </c>
      <c r="CR407" s="394">
        <f t="shared" si="646"/>
        <v>213.90136149537148</v>
      </c>
      <c r="CS407" s="394">
        <f t="shared" si="646"/>
        <v>174.96034440262434</v>
      </c>
      <c r="CT407" s="394">
        <f t="shared" si="646"/>
        <v>20.293206090586519</v>
      </c>
      <c r="CU407" s="394">
        <f t="shared" si="644"/>
        <v>0</v>
      </c>
      <c r="CV407" s="394">
        <f t="shared" si="644"/>
        <v>0</v>
      </c>
      <c r="CW407" s="394">
        <f t="shared" si="644"/>
        <v>0</v>
      </c>
      <c r="CX407" s="396">
        <f t="shared" si="695"/>
        <v>4217.8450880114178</v>
      </c>
      <c r="CY407" s="396">
        <f t="shared" si="695"/>
        <v>0</v>
      </c>
      <c r="CZ407" s="397">
        <f t="shared" si="696"/>
        <v>0</v>
      </c>
      <c r="DA407" s="397">
        <f t="shared" si="696"/>
        <v>0</v>
      </c>
      <c r="DB407" s="397">
        <f t="shared" si="696"/>
        <v>0</v>
      </c>
      <c r="DC407" s="397">
        <f t="shared" si="697"/>
        <v>-390</v>
      </c>
      <c r="DD407" s="397">
        <f t="shared" si="642"/>
        <v>0</v>
      </c>
      <c r="DE407" s="397">
        <f t="shared" si="642"/>
        <v>0</v>
      </c>
      <c r="DF407" s="397">
        <f t="shared" si="642"/>
        <v>0</v>
      </c>
      <c r="DG407" s="397">
        <f t="shared" si="642"/>
        <v>0</v>
      </c>
      <c r="DH407" s="397">
        <f t="shared" si="642"/>
        <v>0</v>
      </c>
      <c r="DI407" s="398">
        <f t="shared" si="698"/>
        <v>0</v>
      </c>
      <c r="DJ407" s="398">
        <f t="shared" si="698"/>
        <v>0</v>
      </c>
      <c r="DK407" s="399">
        <f t="shared" si="699"/>
        <v>0</v>
      </c>
      <c r="DL407" s="399">
        <f t="shared" si="699"/>
        <v>0</v>
      </c>
      <c r="DM407" s="399">
        <f t="shared" si="699"/>
        <v>0</v>
      </c>
      <c r="DN407" s="399">
        <f t="shared" si="699"/>
        <v>0</v>
      </c>
      <c r="DO407" s="399">
        <f t="shared" si="700"/>
        <v>-319</v>
      </c>
      <c r="DP407" s="399">
        <f t="shared" si="701"/>
        <v>0</v>
      </c>
      <c r="DQ407" s="399">
        <f t="shared" si="701"/>
        <v>0</v>
      </c>
      <c r="DR407" s="399">
        <f t="shared" si="701"/>
        <v>0</v>
      </c>
      <c r="DS407" s="399">
        <f t="shared" si="701"/>
        <v>0</v>
      </c>
      <c r="DT407" s="400">
        <f t="shared" si="702"/>
        <v>0</v>
      </c>
      <c r="DU407" s="400">
        <f t="shared" si="702"/>
        <v>0</v>
      </c>
      <c r="DV407" s="386">
        <f t="shared" si="643"/>
        <v>0</v>
      </c>
      <c r="DW407" s="386">
        <f t="shared" si="643"/>
        <v>0</v>
      </c>
      <c r="DX407" s="386">
        <f t="shared" si="643"/>
        <v>0</v>
      </c>
      <c r="DY407" s="386">
        <f t="shared" si="643"/>
        <v>0</v>
      </c>
      <c r="DZ407" s="386">
        <f t="shared" si="643"/>
        <v>0</v>
      </c>
      <c r="EA407" s="401">
        <f t="shared" si="703"/>
        <v>-37</v>
      </c>
      <c r="EB407" s="386">
        <f t="shared" si="704"/>
        <v>0</v>
      </c>
      <c r="EC407" s="386">
        <f t="shared" si="704"/>
        <v>0</v>
      </c>
      <c r="ED407" s="386">
        <f t="shared" si="704"/>
        <v>0</v>
      </c>
      <c r="EE407" s="385">
        <f t="shared" si="705"/>
        <v>0</v>
      </c>
      <c r="EF407" s="385">
        <f t="shared" si="705"/>
        <v>0</v>
      </c>
      <c r="EG407" s="402">
        <f t="shared" si="647"/>
        <v>0</v>
      </c>
      <c r="EH407" s="402">
        <f t="shared" si="647"/>
        <v>0</v>
      </c>
      <c r="EI407" s="402">
        <f t="shared" si="647"/>
        <v>0</v>
      </c>
      <c r="EJ407" s="402">
        <f t="shared" si="645"/>
        <v>0</v>
      </c>
      <c r="EK407" s="402">
        <f t="shared" si="645"/>
        <v>0</v>
      </c>
      <c r="EL407" s="402">
        <f t="shared" si="645"/>
        <v>0</v>
      </c>
      <c r="EM407" s="402">
        <f t="shared" si="706"/>
        <v>0</v>
      </c>
      <c r="EN407" s="402">
        <f t="shared" si="707"/>
        <v>0</v>
      </c>
      <c r="EO407" s="402">
        <f t="shared" si="707"/>
        <v>0</v>
      </c>
      <c r="EP407" s="402">
        <f t="shared" si="708"/>
        <v>0</v>
      </c>
      <c r="EQ407" s="402">
        <f t="shared" si="709"/>
        <v>0</v>
      </c>
      <c r="ER407" s="394">
        <f t="shared" si="710"/>
        <v>0</v>
      </c>
      <c r="ES407" s="394">
        <f t="shared" si="711"/>
        <v>0</v>
      </c>
      <c r="ET407" s="394">
        <f t="shared" si="712"/>
        <v>0</v>
      </c>
      <c r="EU407" s="394">
        <f t="shared" si="620"/>
        <v>29.632758313925461</v>
      </c>
      <c r="EV407" s="394">
        <f t="shared" si="620"/>
        <v>24.238076672159544</v>
      </c>
      <c r="EW407" s="394">
        <f t="shared" si="620"/>
        <v>2.8113129682442102</v>
      </c>
      <c r="EX407" s="394">
        <f t="shared" si="620"/>
        <v>0</v>
      </c>
      <c r="EY407" s="403">
        <f t="shared" si="713"/>
        <v>641</v>
      </c>
      <c r="EZ407" s="394">
        <f t="shared" si="714"/>
        <v>0</v>
      </c>
      <c r="FA407" s="396">
        <f t="shared" si="715"/>
        <v>584.31785204567075</v>
      </c>
      <c r="FB407" s="396">
        <f t="shared" si="715"/>
        <v>0</v>
      </c>
      <c r="FC407" s="404">
        <f t="shared" si="741"/>
        <v>0</v>
      </c>
      <c r="FD407" s="404">
        <f t="shared" si="741"/>
        <v>0</v>
      </c>
      <c r="FE407" s="404">
        <f t="shared" si="741"/>
        <v>0</v>
      </c>
      <c r="FF407" s="404">
        <f t="shared" si="739"/>
        <v>145.1589096813197</v>
      </c>
      <c r="FG407" s="404">
        <f t="shared" si="739"/>
        <v>118.7325440726692</v>
      </c>
      <c r="FH407" s="404">
        <f t="shared" si="739"/>
        <v>13.771486303099561</v>
      </c>
      <c r="FI407" s="404">
        <f t="shared" si="739"/>
        <v>0</v>
      </c>
      <c r="FJ407" s="404">
        <f t="shared" si="651"/>
        <v>0</v>
      </c>
      <c r="FK407" s="392">
        <f t="shared" si="716"/>
        <v>3140</v>
      </c>
      <c r="FL407" s="384">
        <f t="shared" si="717"/>
        <v>2862.3370599429118</v>
      </c>
      <c r="FM407" s="384">
        <f t="shared" si="717"/>
        <v>0</v>
      </c>
      <c r="FN407" s="405">
        <f t="shared" si="737"/>
        <v>0</v>
      </c>
      <c r="FO407" s="405">
        <f t="shared" si="737"/>
        <v>0</v>
      </c>
      <c r="FP407" s="405">
        <f t="shared" si="737"/>
        <v>0</v>
      </c>
      <c r="FQ407" s="405">
        <f t="shared" si="735"/>
        <v>0</v>
      </c>
      <c r="FR407" s="405">
        <f t="shared" si="735"/>
        <v>0</v>
      </c>
      <c r="FS407" s="405">
        <f t="shared" si="735"/>
        <v>0</v>
      </c>
      <c r="FT407" s="405">
        <f t="shared" si="735"/>
        <v>0</v>
      </c>
      <c r="FU407" s="405">
        <f t="shared" si="735"/>
        <v>0</v>
      </c>
      <c r="FV407" s="405">
        <f t="shared" si="735"/>
        <v>0</v>
      </c>
      <c r="FW407" s="397">
        <f t="shared" si="718"/>
        <v>-7667</v>
      </c>
      <c r="FX407" s="406">
        <f t="shared" si="719"/>
        <v>0</v>
      </c>
      <c r="FY407" s="331">
        <f t="shared" si="720"/>
        <v>0</v>
      </c>
      <c r="FZ407" s="382">
        <f t="shared" si="721"/>
        <v>0</v>
      </c>
      <c r="GA407" s="331">
        <f t="shared" si="722"/>
        <v>0</v>
      </c>
      <c r="GB407" s="407">
        <f t="shared" si="723"/>
        <v>0</v>
      </c>
      <c r="GC407" s="407">
        <f t="shared" si="724"/>
        <v>0</v>
      </c>
      <c r="GD407" s="407">
        <f t="shared" si="725"/>
        <v>0</v>
      </c>
      <c r="GE407" s="407">
        <f t="shared" si="726"/>
        <v>0</v>
      </c>
      <c r="GF407" s="407">
        <f t="shared" si="727"/>
        <v>0</v>
      </c>
      <c r="GG407" s="407">
        <f t="shared" si="728"/>
        <v>0</v>
      </c>
      <c r="GH407" s="407">
        <f t="shared" si="729"/>
        <v>4.2632564145606011E-14</v>
      </c>
      <c r="GI407" s="407">
        <f t="shared" si="730"/>
        <v>0</v>
      </c>
      <c r="GJ407">
        <f t="shared" si="731"/>
        <v>0</v>
      </c>
      <c r="GK407" s="382">
        <f t="shared" si="732"/>
        <v>4.2632564145606011E-14</v>
      </c>
      <c r="GL407">
        <v>5</v>
      </c>
      <c r="GM407">
        <f t="shared" si="653"/>
        <v>5</v>
      </c>
      <c r="GN407">
        <f t="shared" si="653"/>
        <v>0</v>
      </c>
      <c r="GO407">
        <f t="shared" si="653"/>
        <v>4627</v>
      </c>
      <c r="GP407">
        <f t="shared" si="653"/>
        <v>0</v>
      </c>
      <c r="GQ407">
        <f t="shared" si="653"/>
        <v>0</v>
      </c>
      <c r="GR407">
        <f t="shared" si="652"/>
        <v>0</v>
      </c>
      <c r="GS407">
        <f t="shared" si="652"/>
        <v>0</v>
      </c>
      <c r="GT407">
        <f t="shared" si="652"/>
        <v>641</v>
      </c>
      <c r="GU407">
        <f t="shared" si="652"/>
        <v>3140</v>
      </c>
      <c r="GV407">
        <f t="shared" si="652"/>
        <v>0</v>
      </c>
    </row>
    <row r="408" spans="1:204" customFormat="1" x14ac:dyDescent="0.25">
      <c r="A408" s="378">
        <v>23030</v>
      </c>
      <c r="B408" s="32" t="s">
        <v>1107</v>
      </c>
      <c r="C408" t="s">
        <v>881</v>
      </c>
      <c r="D408">
        <v>5</v>
      </c>
      <c r="E408" s="379">
        <v>1127</v>
      </c>
      <c r="F408" s="379">
        <v>688</v>
      </c>
      <c r="G408" s="379">
        <v>89</v>
      </c>
      <c r="H408" s="379">
        <v>0</v>
      </c>
      <c r="I408" s="379">
        <v>3962</v>
      </c>
      <c r="J408" s="379">
        <v>10</v>
      </c>
      <c r="K408" s="379">
        <v>1592</v>
      </c>
      <c r="L408" s="379">
        <v>3816</v>
      </c>
      <c r="M408" s="380">
        <v>0</v>
      </c>
      <c r="N408" s="381">
        <f t="shared" si="654"/>
        <v>11284</v>
      </c>
      <c r="O408" s="379">
        <v>812</v>
      </c>
      <c r="P408" s="379">
        <v>859</v>
      </c>
      <c r="Q408" s="379">
        <v>70</v>
      </c>
      <c r="R408" s="379">
        <v>0</v>
      </c>
      <c r="S408" s="379">
        <v>8125</v>
      </c>
      <c r="T408" s="379">
        <v>0</v>
      </c>
      <c r="U408" s="379">
        <v>2366</v>
      </c>
      <c r="V408" s="379">
        <v>6695</v>
      </c>
      <c r="W408" s="480">
        <f>(VLOOKUP(A408,'[1]floresta plant'!$A$4:$F$573,6,0))*1000</f>
        <v>0</v>
      </c>
      <c r="X408" s="24">
        <f t="shared" si="655"/>
        <v>18927</v>
      </c>
      <c r="Y408" s="53">
        <f t="shared" si="656"/>
        <v>-19</v>
      </c>
      <c r="Z408" s="53">
        <f t="shared" si="657"/>
        <v>0</v>
      </c>
      <c r="AA408" s="53">
        <f t="shared" si="658"/>
        <v>4163</v>
      </c>
      <c r="AB408" s="53">
        <f t="shared" si="618"/>
        <v>-10</v>
      </c>
      <c r="AC408" s="53">
        <f t="shared" si="618"/>
        <v>774</v>
      </c>
      <c r="AD408" s="53">
        <f t="shared" si="618"/>
        <v>2879</v>
      </c>
      <c r="AE408" s="53">
        <f t="shared" si="618"/>
        <v>0</v>
      </c>
      <c r="AF408" s="53">
        <f t="shared" si="659"/>
        <v>171</v>
      </c>
      <c r="AG408" s="53">
        <f t="shared" si="660"/>
        <v>-315</v>
      </c>
      <c r="AH408" s="53">
        <f t="shared" si="661"/>
        <v>-7643</v>
      </c>
      <c r="AI408" s="53">
        <f t="shared" si="733"/>
        <v>7643</v>
      </c>
      <c r="AJ408" s="469">
        <v>0</v>
      </c>
      <c r="AK408" s="469">
        <v>0</v>
      </c>
      <c r="AL408" s="469">
        <v>0</v>
      </c>
      <c r="AM408" s="470">
        <f t="shared" si="662"/>
        <v>0</v>
      </c>
      <c r="AN408" s="53">
        <f t="shared" si="663"/>
        <v>-7643</v>
      </c>
      <c r="AO408" s="382">
        <f t="shared" si="664"/>
        <v>2</v>
      </c>
      <c r="AP408">
        <v>5</v>
      </c>
      <c r="AQ408" s="383">
        <f t="shared" si="665"/>
        <v>7987</v>
      </c>
      <c r="AR408" s="383">
        <f t="shared" si="666"/>
        <v>-344</v>
      </c>
      <c r="AS408" s="383">
        <f t="shared" si="667"/>
        <v>0</v>
      </c>
      <c r="AT408" s="383">
        <f t="shared" si="668"/>
        <v>325</v>
      </c>
      <c r="AU408" s="383">
        <f t="shared" si="669"/>
        <v>7643</v>
      </c>
      <c r="AV408" s="383">
        <f t="shared" si="670"/>
        <v>1</v>
      </c>
      <c r="AW408" s="383">
        <f t="shared" si="671"/>
        <v>1</v>
      </c>
      <c r="AX408" s="383">
        <f t="shared" si="672"/>
        <v>1</v>
      </c>
      <c r="AY408" s="383">
        <f t="shared" si="673"/>
        <v>0</v>
      </c>
      <c r="AZ408">
        <f t="shared" si="674"/>
        <v>0</v>
      </c>
      <c r="BA408">
        <f t="shared" si="675"/>
        <v>0</v>
      </c>
      <c r="BB408" s="383">
        <f t="shared" si="676"/>
        <v>0</v>
      </c>
      <c r="BC408" s="384">
        <f t="shared" si="736"/>
        <v>5.5232558139534885E-2</v>
      </c>
      <c r="BD408" s="384">
        <f t="shared" si="736"/>
        <v>0</v>
      </c>
      <c r="BE408" s="384">
        <f t="shared" si="736"/>
        <v>4163</v>
      </c>
      <c r="BF408" s="384">
        <f t="shared" si="734"/>
        <v>2.9069767441860465E-2</v>
      </c>
      <c r="BG408" s="384">
        <f t="shared" si="734"/>
        <v>774</v>
      </c>
      <c r="BH408" s="384">
        <f t="shared" si="734"/>
        <v>2879</v>
      </c>
      <c r="BI408" s="384">
        <f t="shared" si="734"/>
        <v>0</v>
      </c>
      <c r="BJ408" s="384">
        <f t="shared" si="734"/>
        <v>171</v>
      </c>
      <c r="BK408" s="384">
        <f t="shared" si="734"/>
        <v>0.91569767441860461</v>
      </c>
      <c r="BL408" s="474">
        <f t="shared" si="677"/>
        <v>344</v>
      </c>
      <c r="BM408" s="409">
        <f t="shared" si="678"/>
        <v>-7643</v>
      </c>
      <c r="BN408" s="473">
        <f t="shared" si="679"/>
        <v>7987</v>
      </c>
      <c r="BO408" s="387">
        <f t="shared" si="680"/>
        <v>4.3069988731688998E-2</v>
      </c>
      <c r="BP408" s="387">
        <f t="shared" si="681"/>
        <v>0.95693001126831101</v>
      </c>
      <c r="BQ408" s="388">
        <f t="shared" si="682"/>
        <v>0</v>
      </c>
      <c r="BR408" s="389">
        <f t="shared" si="683"/>
        <v>0</v>
      </c>
      <c r="BS408" s="390">
        <f t="shared" si="684"/>
        <v>-19</v>
      </c>
      <c r="BT408" s="391">
        <f t="shared" si="740"/>
        <v>0</v>
      </c>
      <c r="BU408" s="391">
        <f t="shared" si="740"/>
        <v>0</v>
      </c>
      <c r="BV408" s="391">
        <f t="shared" si="740"/>
        <v>0</v>
      </c>
      <c r="BW408" s="391">
        <f t="shared" si="738"/>
        <v>0</v>
      </c>
      <c r="BX408" s="391">
        <f t="shared" si="738"/>
        <v>0</v>
      </c>
      <c r="BY408" s="391">
        <f t="shared" si="738"/>
        <v>0</v>
      </c>
      <c r="BZ408" s="391">
        <f t="shared" si="738"/>
        <v>0</v>
      </c>
      <c r="CA408" s="391">
        <f t="shared" si="650"/>
        <v>0</v>
      </c>
      <c r="CB408" s="391">
        <f t="shared" si="685"/>
        <v>0</v>
      </c>
      <c r="CC408" s="391">
        <f t="shared" si="685"/>
        <v>0</v>
      </c>
      <c r="CD408" s="392">
        <f t="shared" si="686"/>
        <v>0</v>
      </c>
      <c r="CE408" s="393">
        <f t="shared" si="687"/>
        <v>0</v>
      </c>
      <c r="CF408" s="392">
        <f t="shared" si="688"/>
        <v>0</v>
      </c>
      <c r="CG408" s="392">
        <f t="shared" si="689"/>
        <v>0</v>
      </c>
      <c r="CH408" s="392">
        <f t="shared" si="690"/>
        <v>0</v>
      </c>
      <c r="CI408" s="392">
        <f t="shared" si="619"/>
        <v>0</v>
      </c>
      <c r="CJ408" s="392">
        <f t="shared" si="619"/>
        <v>0</v>
      </c>
      <c r="CK408" s="392">
        <f t="shared" si="619"/>
        <v>0</v>
      </c>
      <c r="CL408" s="392">
        <f t="shared" si="619"/>
        <v>0</v>
      </c>
      <c r="CM408" s="392">
        <f t="shared" si="691"/>
        <v>0</v>
      </c>
      <c r="CN408" s="392">
        <f t="shared" si="692"/>
        <v>0</v>
      </c>
      <c r="CO408" s="394">
        <f t="shared" si="693"/>
        <v>9.9032177288093166</v>
      </c>
      <c r="CP408" s="394">
        <f t="shared" si="693"/>
        <v>0</v>
      </c>
      <c r="CQ408" s="395">
        <f t="shared" si="694"/>
        <v>4163</v>
      </c>
      <c r="CR408" s="394">
        <f t="shared" si="646"/>
        <v>5.2122198572680611</v>
      </c>
      <c r="CS408" s="394">
        <f t="shared" si="646"/>
        <v>0</v>
      </c>
      <c r="CT408" s="394">
        <f t="shared" si="646"/>
        <v>0</v>
      </c>
      <c r="CU408" s="394">
        <f t="shared" si="644"/>
        <v>0</v>
      </c>
      <c r="CV408" s="394">
        <f t="shared" si="644"/>
        <v>0</v>
      </c>
      <c r="CW408" s="394">
        <f t="shared" si="644"/>
        <v>164.1849255039439</v>
      </c>
      <c r="CX408" s="396">
        <f t="shared" si="695"/>
        <v>3983.6996369099788</v>
      </c>
      <c r="CY408" s="396">
        <f t="shared" si="695"/>
        <v>0</v>
      </c>
      <c r="CZ408" s="397">
        <f t="shared" si="696"/>
        <v>0</v>
      </c>
      <c r="DA408" s="397">
        <f t="shared" si="696"/>
        <v>0</v>
      </c>
      <c r="DB408" s="397">
        <f t="shared" si="696"/>
        <v>0</v>
      </c>
      <c r="DC408" s="397">
        <f t="shared" si="697"/>
        <v>-10</v>
      </c>
      <c r="DD408" s="397">
        <f t="shared" si="642"/>
        <v>0</v>
      </c>
      <c r="DE408" s="397">
        <f t="shared" si="642"/>
        <v>0</v>
      </c>
      <c r="DF408" s="397">
        <f t="shared" si="642"/>
        <v>0</v>
      </c>
      <c r="DG408" s="397">
        <f t="shared" si="642"/>
        <v>0</v>
      </c>
      <c r="DH408" s="397">
        <f t="shared" si="642"/>
        <v>0</v>
      </c>
      <c r="DI408" s="398">
        <f t="shared" si="698"/>
        <v>0</v>
      </c>
      <c r="DJ408" s="398">
        <f t="shared" si="698"/>
        <v>0</v>
      </c>
      <c r="DK408" s="399">
        <f t="shared" si="699"/>
        <v>1.8412420182797047</v>
      </c>
      <c r="DL408" s="399">
        <f t="shared" si="699"/>
        <v>0</v>
      </c>
      <c r="DM408" s="399">
        <f t="shared" si="699"/>
        <v>0</v>
      </c>
      <c r="DN408" s="399">
        <f t="shared" si="699"/>
        <v>0.96907474646300251</v>
      </c>
      <c r="DO408" s="399">
        <f t="shared" si="700"/>
        <v>774</v>
      </c>
      <c r="DP408" s="399">
        <f t="shared" si="701"/>
        <v>0</v>
      </c>
      <c r="DQ408" s="399">
        <f t="shared" si="701"/>
        <v>0</v>
      </c>
      <c r="DR408" s="399">
        <f t="shared" si="701"/>
        <v>0</v>
      </c>
      <c r="DS408" s="399">
        <f t="shared" si="701"/>
        <v>30.525854513584576</v>
      </c>
      <c r="DT408" s="400">
        <f t="shared" si="702"/>
        <v>740.66382872167276</v>
      </c>
      <c r="DU408" s="400">
        <f t="shared" si="702"/>
        <v>0</v>
      </c>
      <c r="DV408" s="386">
        <f t="shared" si="643"/>
        <v>6.8487542256166272</v>
      </c>
      <c r="DW408" s="386">
        <f t="shared" si="643"/>
        <v>0</v>
      </c>
      <c r="DX408" s="386">
        <f t="shared" si="643"/>
        <v>0</v>
      </c>
      <c r="DY408" s="386">
        <f t="shared" si="643"/>
        <v>3.6046074871666458</v>
      </c>
      <c r="DZ408" s="386">
        <f t="shared" si="643"/>
        <v>0</v>
      </c>
      <c r="EA408" s="401">
        <f t="shared" si="703"/>
        <v>2879</v>
      </c>
      <c r="EB408" s="386">
        <f t="shared" si="704"/>
        <v>0</v>
      </c>
      <c r="EC408" s="386">
        <f t="shared" si="704"/>
        <v>0</v>
      </c>
      <c r="ED408" s="386">
        <f t="shared" si="704"/>
        <v>113.54513584574934</v>
      </c>
      <c r="EE408" s="385">
        <f t="shared" si="705"/>
        <v>2755.0015024414674</v>
      </c>
      <c r="EF408" s="385">
        <f t="shared" si="705"/>
        <v>0</v>
      </c>
      <c r="EG408" s="402">
        <f t="shared" si="647"/>
        <v>0</v>
      </c>
      <c r="EH408" s="402">
        <f t="shared" si="647"/>
        <v>0</v>
      </c>
      <c r="EI408" s="402">
        <f t="shared" si="647"/>
        <v>0</v>
      </c>
      <c r="EJ408" s="402">
        <f t="shared" si="645"/>
        <v>0</v>
      </c>
      <c r="EK408" s="402">
        <f t="shared" si="645"/>
        <v>0</v>
      </c>
      <c r="EL408" s="402">
        <f t="shared" si="645"/>
        <v>0</v>
      </c>
      <c r="EM408" s="402">
        <f t="shared" si="706"/>
        <v>0</v>
      </c>
      <c r="EN408" s="402">
        <f t="shared" si="707"/>
        <v>0</v>
      </c>
      <c r="EO408" s="402">
        <f t="shared" si="707"/>
        <v>0</v>
      </c>
      <c r="EP408" s="402">
        <f t="shared" si="708"/>
        <v>0</v>
      </c>
      <c r="EQ408" s="402">
        <f t="shared" si="709"/>
        <v>0</v>
      </c>
      <c r="ER408" s="394">
        <f t="shared" si="710"/>
        <v>0.40678602729435337</v>
      </c>
      <c r="ES408" s="394">
        <f t="shared" si="711"/>
        <v>0</v>
      </c>
      <c r="ET408" s="394">
        <f t="shared" si="712"/>
        <v>0</v>
      </c>
      <c r="EU408" s="394">
        <f t="shared" si="620"/>
        <v>0.21409790910229123</v>
      </c>
      <c r="EV408" s="394">
        <f t="shared" si="620"/>
        <v>0</v>
      </c>
      <c r="EW408" s="394">
        <f t="shared" si="620"/>
        <v>0</v>
      </c>
      <c r="EX408" s="394">
        <f t="shared" si="620"/>
        <v>0</v>
      </c>
      <c r="EY408" s="403">
        <f t="shared" si="713"/>
        <v>171</v>
      </c>
      <c r="EZ408" s="394">
        <f t="shared" si="714"/>
        <v>6.744084136722174</v>
      </c>
      <c r="FA408" s="396">
        <f t="shared" si="715"/>
        <v>163.63503192688117</v>
      </c>
      <c r="FB408" s="396">
        <f t="shared" si="715"/>
        <v>0</v>
      </c>
      <c r="FC408" s="404">
        <f t="shared" si="741"/>
        <v>0</v>
      </c>
      <c r="FD408" s="404">
        <f t="shared" si="741"/>
        <v>0</v>
      </c>
      <c r="FE408" s="404">
        <f t="shared" si="741"/>
        <v>0</v>
      </c>
      <c r="FF408" s="404">
        <f t="shared" si="739"/>
        <v>0</v>
      </c>
      <c r="FG408" s="404">
        <f t="shared" si="739"/>
        <v>0</v>
      </c>
      <c r="FH408" s="404">
        <f t="shared" si="739"/>
        <v>0</v>
      </c>
      <c r="FI408" s="404">
        <f t="shared" si="739"/>
        <v>0</v>
      </c>
      <c r="FJ408" s="404">
        <f t="shared" si="651"/>
        <v>0</v>
      </c>
      <c r="FK408" s="392">
        <f t="shared" si="716"/>
        <v>-315</v>
      </c>
      <c r="FL408" s="384">
        <f t="shared" si="717"/>
        <v>0</v>
      </c>
      <c r="FM408" s="384">
        <f t="shared" si="717"/>
        <v>0</v>
      </c>
      <c r="FN408" s="405">
        <f t="shared" si="737"/>
        <v>0</v>
      </c>
      <c r="FO408" s="405">
        <f t="shared" si="737"/>
        <v>0</v>
      </c>
      <c r="FP408" s="405">
        <f t="shared" si="737"/>
        <v>0</v>
      </c>
      <c r="FQ408" s="405">
        <f t="shared" si="735"/>
        <v>0</v>
      </c>
      <c r="FR408" s="405">
        <f t="shared" si="735"/>
        <v>0</v>
      </c>
      <c r="FS408" s="405">
        <f t="shared" si="735"/>
        <v>0</v>
      </c>
      <c r="FT408" s="405">
        <f t="shared" si="735"/>
        <v>0</v>
      </c>
      <c r="FU408" s="405">
        <f t="shared" si="735"/>
        <v>0</v>
      </c>
      <c r="FV408" s="405">
        <f t="shared" si="735"/>
        <v>0</v>
      </c>
      <c r="FW408" s="397">
        <f t="shared" si="718"/>
        <v>-7643</v>
      </c>
      <c r="FX408" s="406">
        <f t="shared" si="719"/>
        <v>0</v>
      </c>
      <c r="FY408" s="331">
        <f t="shared" si="720"/>
        <v>0</v>
      </c>
      <c r="FZ408" s="382">
        <f t="shared" si="721"/>
        <v>0</v>
      </c>
      <c r="GA408" s="331">
        <f t="shared" si="722"/>
        <v>0</v>
      </c>
      <c r="GB408" s="407">
        <f t="shared" si="723"/>
        <v>0</v>
      </c>
      <c r="GC408" s="407">
        <f t="shared" si="724"/>
        <v>-2.4868995751603507E-13</v>
      </c>
      <c r="GD408" s="407">
        <f t="shared" si="725"/>
        <v>0</v>
      </c>
      <c r="GE408" s="407">
        <f t="shared" si="726"/>
        <v>-5.5511151231257827E-14</v>
      </c>
      <c r="GF408" s="407">
        <f t="shared" si="727"/>
        <v>-1.3855583347321954E-13</v>
      </c>
      <c r="GG408" s="407">
        <f t="shared" si="728"/>
        <v>0</v>
      </c>
      <c r="GH408" s="407">
        <f t="shared" si="729"/>
        <v>2.1427304375265521E-14</v>
      </c>
      <c r="GI408" s="407">
        <f t="shared" si="730"/>
        <v>0</v>
      </c>
      <c r="GJ408">
        <f t="shared" si="731"/>
        <v>0</v>
      </c>
      <c r="GK408" s="382">
        <f t="shared" si="732"/>
        <v>-4.2132963784524691E-13</v>
      </c>
      <c r="GL408">
        <v>5</v>
      </c>
      <c r="GM408">
        <f t="shared" si="653"/>
        <v>0</v>
      </c>
      <c r="GN408">
        <f t="shared" si="653"/>
        <v>0</v>
      </c>
      <c r="GO408">
        <f t="shared" si="653"/>
        <v>4163</v>
      </c>
      <c r="GP408">
        <f t="shared" si="653"/>
        <v>0</v>
      </c>
      <c r="GQ408">
        <f t="shared" si="653"/>
        <v>774</v>
      </c>
      <c r="GR408">
        <f t="shared" si="652"/>
        <v>2879</v>
      </c>
      <c r="GS408">
        <f t="shared" si="652"/>
        <v>0</v>
      </c>
      <c r="GT408">
        <f t="shared" si="652"/>
        <v>171</v>
      </c>
      <c r="GU408">
        <f t="shared" si="652"/>
        <v>0</v>
      </c>
      <c r="GV408">
        <f t="shared" si="652"/>
        <v>0</v>
      </c>
    </row>
    <row r="409" spans="1:204" customFormat="1" x14ac:dyDescent="0.25">
      <c r="A409" s="378">
        <v>23031</v>
      </c>
      <c r="B409" s="32" t="s">
        <v>1108</v>
      </c>
      <c r="C409" t="s">
        <v>881</v>
      </c>
      <c r="D409">
        <v>5</v>
      </c>
      <c r="E409" s="379">
        <v>1019</v>
      </c>
      <c r="F409" s="379">
        <v>1398</v>
      </c>
      <c r="G409" s="379">
        <v>215</v>
      </c>
      <c r="H409" s="379">
        <v>0</v>
      </c>
      <c r="I409" s="379">
        <v>25516</v>
      </c>
      <c r="J409" s="379">
        <v>337</v>
      </c>
      <c r="K409" s="379">
        <v>1545</v>
      </c>
      <c r="L409" s="379">
        <v>13179</v>
      </c>
      <c r="M409" s="380">
        <v>0</v>
      </c>
      <c r="N409" s="381">
        <f t="shared" si="654"/>
        <v>43209</v>
      </c>
      <c r="O409" s="379">
        <v>941</v>
      </c>
      <c r="P409" s="379">
        <v>1645</v>
      </c>
      <c r="Q409" s="379">
        <v>125</v>
      </c>
      <c r="R409" s="379">
        <v>0</v>
      </c>
      <c r="S409" s="379">
        <v>40000</v>
      </c>
      <c r="T409" s="379">
        <v>169</v>
      </c>
      <c r="U409" s="379">
        <v>1590</v>
      </c>
      <c r="V409" s="379">
        <v>18800</v>
      </c>
      <c r="W409" s="480">
        <f>(VLOOKUP(A409,'[1]floresta plant'!$A$4:$F$573,6,0))*1000</f>
        <v>0</v>
      </c>
      <c r="X409" s="24">
        <f t="shared" si="655"/>
        <v>63270</v>
      </c>
      <c r="Y409" s="53">
        <f t="shared" si="656"/>
        <v>-90</v>
      </c>
      <c r="Z409" s="53">
        <f t="shared" si="657"/>
        <v>0</v>
      </c>
      <c r="AA409" s="53">
        <f t="shared" si="658"/>
        <v>14484</v>
      </c>
      <c r="AB409" s="53">
        <f t="shared" si="618"/>
        <v>-168</v>
      </c>
      <c r="AC409" s="53">
        <f t="shared" si="618"/>
        <v>45</v>
      </c>
      <c r="AD409" s="53">
        <f t="shared" si="618"/>
        <v>5621</v>
      </c>
      <c r="AE409" s="53">
        <f t="shared" si="618"/>
        <v>0</v>
      </c>
      <c r="AF409" s="53">
        <f t="shared" si="659"/>
        <v>247</v>
      </c>
      <c r="AG409" s="53">
        <f t="shared" si="660"/>
        <v>-78</v>
      </c>
      <c r="AH409" s="53">
        <f t="shared" si="661"/>
        <v>-20061</v>
      </c>
      <c r="AI409" s="53">
        <f t="shared" si="733"/>
        <v>20061</v>
      </c>
      <c r="AJ409" s="469">
        <v>0</v>
      </c>
      <c r="AK409" s="469">
        <v>0</v>
      </c>
      <c r="AL409" s="469">
        <v>0</v>
      </c>
      <c r="AM409" s="470">
        <f t="shared" si="662"/>
        <v>0</v>
      </c>
      <c r="AN409" s="53">
        <f t="shared" si="663"/>
        <v>-20061</v>
      </c>
      <c r="AO409" s="382">
        <f t="shared" si="664"/>
        <v>2</v>
      </c>
      <c r="AP409">
        <v>5</v>
      </c>
      <c r="AQ409" s="383">
        <f t="shared" si="665"/>
        <v>20397</v>
      </c>
      <c r="AR409" s="383">
        <f t="shared" si="666"/>
        <v>-336</v>
      </c>
      <c r="AS409" s="383">
        <f t="shared" si="667"/>
        <v>0</v>
      </c>
      <c r="AT409" s="383">
        <f t="shared" si="668"/>
        <v>246</v>
      </c>
      <c r="AU409" s="383">
        <f t="shared" si="669"/>
        <v>20061</v>
      </c>
      <c r="AV409" s="383">
        <f t="shared" si="670"/>
        <v>1</v>
      </c>
      <c r="AW409" s="383">
        <f t="shared" si="671"/>
        <v>1</v>
      </c>
      <c r="AX409" s="383">
        <f t="shared" si="672"/>
        <v>1</v>
      </c>
      <c r="AY409" s="383">
        <f t="shared" si="673"/>
        <v>0</v>
      </c>
      <c r="AZ409">
        <f t="shared" si="674"/>
        <v>0</v>
      </c>
      <c r="BA409">
        <f t="shared" si="675"/>
        <v>0</v>
      </c>
      <c r="BB409" s="383">
        <f t="shared" si="676"/>
        <v>0</v>
      </c>
      <c r="BC409" s="384">
        <f t="shared" si="736"/>
        <v>0.26785714285714285</v>
      </c>
      <c r="BD409" s="384">
        <f t="shared" si="736"/>
        <v>0</v>
      </c>
      <c r="BE409" s="384">
        <f t="shared" si="736"/>
        <v>14484</v>
      </c>
      <c r="BF409" s="384">
        <f t="shared" si="734"/>
        <v>0.5</v>
      </c>
      <c r="BG409" s="384">
        <f t="shared" si="734"/>
        <v>45</v>
      </c>
      <c r="BH409" s="384">
        <f t="shared" si="734"/>
        <v>5621</v>
      </c>
      <c r="BI409" s="384">
        <f t="shared" si="734"/>
        <v>0</v>
      </c>
      <c r="BJ409" s="384">
        <f t="shared" si="734"/>
        <v>247</v>
      </c>
      <c r="BK409" s="384">
        <f t="shared" si="734"/>
        <v>0.23214285714285715</v>
      </c>
      <c r="BL409" s="474">
        <f t="shared" si="677"/>
        <v>336</v>
      </c>
      <c r="BM409" s="409">
        <f t="shared" si="678"/>
        <v>-20061</v>
      </c>
      <c r="BN409" s="473">
        <f t="shared" si="679"/>
        <v>20397</v>
      </c>
      <c r="BO409" s="387">
        <f t="shared" si="680"/>
        <v>1.6473010736873069E-2</v>
      </c>
      <c r="BP409" s="387">
        <f t="shared" si="681"/>
        <v>0.98352698926312698</v>
      </c>
      <c r="BQ409" s="388">
        <f t="shared" si="682"/>
        <v>-5.2041704279304213E-17</v>
      </c>
      <c r="BR409" s="389">
        <f t="shared" si="683"/>
        <v>0</v>
      </c>
      <c r="BS409" s="390">
        <f t="shared" si="684"/>
        <v>-90</v>
      </c>
      <c r="BT409" s="391">
        <f t="shared" si="740"/>
        <v>0</v>
      </c>
      <c r="BU409" s="391">
        <f t="shared" si="740"/>
        <v>0</v>
      </c>
      <c r="BV409" s="391">
        <f t="shared" si="740"/>
        <v>0</v>
      </c>
      <c r="BW409" s="391">
        <f t="shared" si="738"/>
        <v>0</v>
      </c>
      <c r="BX409" s="391">
        <f t="shared" si="738"/>
        <v>0</v>
      </c>
      <c r="BY409" s="391">
        <f t="shared" si="738"/>
        <v>0</v>
      </c>
      <c r="BZ409" s="391">
        <f t="shared" si="738"/>
        <v>0</v>
      </c>
      <c r="CA409" s="391">
        <f t="shared" si="650"/>
        <v>0</v>
      </c>
      <c r="CB409" s="391">
        <f t="shared" si="685"/>
        <v>0</v>
      </c>
      <c r="CC409" s="391">
        <f t="shared" si="685"/>
        <v>0</v>
      </c>
      <c r="CD409" s="392">
        <f t="shared" si="686"/>
        <v>0</v>
      </c>
      <c r="CE409" s="393">
        <f t="shared" si="687"/>
        <v>0</v>
      </c>
      <c r="CF409" s="392">
        <f t="shared" si="688"/>
        <v>0</v>
      </c>
      <c r="CG409" s="392">
        <f t="shared" si="689"/>
        <v>0</v>
      </c>
      <c r="CH409" s="392">
        <f t="shared" si="690"/>
        <v>0</v>
      </c>
      <c r="CI409" s="392">
        <f t="shared" si="619"/>
        <v>0</v>
      </c>
      <c r="CJ409" s="392">
        <f t="shared" si="619"/>
        <v>0</v>
      </c>
      <c r="CK409" s="392">
        <f t="shared" si="619"/>
        <v>0</v>
      </c>
      <c r="CL409" s="392">
        <f t="shared" si="619"/>
        <v>0</v>
      </c>
      <c r="CM409" s="392">
        <f t="shared" si="691"/>
        <v>0</v>
      </c>
      <c r="CN409" s="392">
        <f t="shared" si="692"/>
        <v>0</v>
      </c>
      <c r="CO409" s="394">
        <f t="shared" si="693"/>
        <v>63.909398440947193</v>
      </c>
      <c r="CP409" s="394">
        <f t="shared" si="693"/>
        <v>0</v>
      </c>
      <c r="CQ409" s="395">
        <f t="shared" si="694"/>
        <v>14484</v>
      </c>
      <c r="CR409" s="394">
        <f t="shared" si="646"/>
        <v>119.29754375643476</v>
      </c>
      <c r="CS409" s="394">
        <f t="shared" si="646"/>
        <v>0</v>
      </c>
      <c r="CT409" s="394">
        <f t="shared" si="646"/>
        <v>0</v>
      </c>
      <c r="CU409" s="394">
        <f t="shared" si="644"/>
        <v>0</v>
      </c>
      <c r="CV409" s="394">
        <f t="shared" si="644"/>
        <v>0</v>
      </c>
      <c r="CW409" s="394">
        <f t="shared" si="644"/>
        <v>55.388145315487577</v>
      </c>
      <c r="CX409" s="396">
        <f t="shared" si="695"/>
        <v>14245.404912487131</v>
      </c>
      <c r="CY409" s="396">
        <f t="shared" si="695"/>
        <v>-7.5377204478144222E-13</v>
      </c>
      <c r="CZ409" s="397">
        <f t="shared" si="696"/>
        <v>0</v>
      </c>
      <c r="DA409" s="397">
        <f t="shared" si="696"/>
        <v>0</v>
      </c>
      <c r="DB409" s="397">
        <f t="shared" si="696"/>
        <v>0</v>
      </c>
      <c r="DC409" s="397">
        <f t="shared" si="697"/>
        <v>-168</v>
      </c>
      <c r="DD409" s="397">
        <f t="shared" si="642"/>
        <v>0</v>
      </c>
      <c r="DE409" s="397">
        <f t="shared" si="642"/>
        <v>0</v>
      </c>
      <c r="DF409" s="397">
        <f t="shared" si="642"/>
        <v>0</v>
      </c>
      <c r="DG409" s="397">
        <f t="shared" si="642"/>
        <v>0</v>
      </c>
      <c r="DH409" s="397">
        <f t="shared" si="642"/>
        <v>0</v>
      </c>
      <c r="DI409" s="398">
        <f t="shared" si="698"/>
        <v>0</v>
      </c>
      <c r="DJ409" s="398">
        <f t="shared" si="698"/>
        <v>0</v>
      </c>
      <c r="DK409" s="399">
        <f t="shared" si="699"/>
        <v>0.1985586115605236</v>
      </c>
      <c r="DL409" s="399">
        <f t="shared" si="699"/>
        <v>0</v>
      </c>
      <c r="DM409" s="399">
        <f t="shared" si="699"/>
        <v>0</v>
      </c>
      <c r="DN409" s="399">
        <f t="shared" si="699"/>
        <v>0.37064274157964405</v>
      </c>
      <c r="DO409" s="399">
        <f t="shared" si="700"/>
        <v>45</v>
      </c>
      <c r="DP409" s="399">
        <f t="shared" si="701"/>
        <v>0</v>
      </c>
      <c r="DQ409" s="399">
        <f t="shared" si="701"/>
        <v>0</v>
      </c>
      <c r="DR409" s="399">
        <f t="shared" si="701"/>
        <v>0</v>
      </c>
      <c r="DS409" s="399">
        <f t="shared" si="701"/>
        <v>0.17208413001912046</v>
      </c>
      <c r="DT409" s="400">
        <f t="shared" si="702"/>
        <v>44.258714516840712</v>
      </c>
      <c r="DU409" s="400">
        <f t="shared" si="702"/>
        <v>-2.3418766925686896E-15</v>
      </c>
      <c r="DV409" s="386">
        <f t="shared" si="643"/>
        <v>24.802176790704515</v>
      </c>
      <c r="DW409" s="386">
        <f t="shared" si="643"/>
        <v>0</v>
      </c>
      <c r="DX409" s="386">
        <f t="shared" si="643"/>
        <v>0</v>
      </c>
      <c r="DY409" s="386">
        <f t="shared" si="643"/>
        <v>46.297396675981759</v>
      </c>
      <c r="DZ409" s="386">
        <f t="shared" si="643"/>
        <v>0</v>
      </c>
      <c r="EA409" s="401">
        <f t="shared" si="703"/>
        <v>5621</v>
      </c>
      <c r="EB409" s="386">
        <f t="shared" si="704"/>
        <v>0</v>
      </c>
      <c r="EC409" s="386">
        <f t="shared" si="704"/>
        <v>0</v>
      </c>
      <c r="ED409" s="386">
        <f t="shared" si="704"/>
        <v>21.495219885277244</v>
      </c>
      <c r="EE409" s="385">
        <f t="shared" si="705"/>
        <v>5528.4052066480372</v>
      </c>
      <c r="EF409" s="385">
        <f t="shared" si="705"/>
        <v>-2.9252641975396898E-13</v>
      </c>
      <c r="EG409" s="402">
        <f t="shared" si="647"/>
        <v>0</v>
      </c>
      <c r="EH409" s="402">
        <f t="shared" si="647"/>
        <v>0</v>
      </c>
      <c r="EI409" s="402">
        <f t="shared" si="647"/>
        <v>0</v>
      </c>
      <c r="EJ409" s="402">
        <f t="shared" si="645"/>
        <v>0</v>
      </c>
      <c r="EK409" s="402">
        <f t="shared" si="645"/>
        <v>0</v>
      </c>
      <c r="EL409" s="402">
        <f t="shared" si="645"/>
        <v>0</v>
      </c>
      <c r="EM409" s="402">
        <f t="shared" si="706"/>
        <v>0</v>
      </c>
      <c r="EN409" s="402">
        <f t="shared" si="707"/>
        <v>0</v>
      </c>
      <c r="EO409" s="402">
        <f t="shared" si="707"/>
        <v>0</v>
      </c>
      <c r="EP409" s="402">
        <f t="shared" si="708"/>
        <v>0</v>
      </c>
      <c r="EQ409" s="402">
        <f t="shared" si="709"/>
        <v>0</v>
      </c>
      <c r="ER409" s="394">
        <f t="shared" si="710"/>
        <v>1.089866156787763</v>
      </c>
      <c r="ES409" s="394">
        <f t="shared" si="711"/>
        <v>0</v>
      </c>
      <c r="ET409" s="394">
        <f t="shared" si="712"/>
        <v>0</v>
      </c>
      <c r="EU409" s="394">
        <f t="shared" si="620"/>
        <v>2.0344168260038242</v>
      </c>
      <c r="EV409" s="394">
        <f t="shared" si="620"/>
        <v>0</v>
      </c>
      <c r="EW409" s="394">
        <f t="shared" si="620"/>
        <v>0</v>
      </c>
      <c r="EX409" s="394">
        <f t="shared" si="620"/>
        <v>0</v>
      </c>
      <c r="EY409" s="403">
        <f t="shared" si="713"/>
        <v>247</v>
      </c>
      <c r="EZ409" s="394">
        <f t="shared" si="714"/>
        <v>0.94455066921606123</v>
      </c>
      <c r="FA409" s="396">
        <f t="shared" si="715"/>
        <v>242.93116634799236</v>
      </c>
      <c r="FB409" s="396">
        <f t="shared" si="715"/>
        <v>-1.2854300956988141E-14</v>
      </c>
      <c r="FC409" s="404">
        <f t="shared" si="741"/>
        <v>0</v>
      </c>
      <c r="FD409" s="404">
        <f t="shared" si="741"/>
        <v>0</v>
      </c>
      <c r="FE409" s="404">
        <f t="shared" si="741"/>
        <v>0</v>
      </c>
      <c r="FF409" s="404">
        <f t="shared" si="739"/>
        <v>0</v>
      </c>
      <c r="FG409" s="404">
        <f t="shared" si="739"/>
        <v>0</v>
      </c>
      <c r="FH409" s="404">
        <f t="shared" si="739"/>
        <v>0</v>
      </c>
      <c r="FI409" s="404">
        <f t="shared" si="739"/>
        <v>0</v>
      </c>
      <c r="FJ409" s="404">
        <f t="shared" si="651"/>
        <v>0</v>
      </c>
      <c r="FK409" s="392">
        <f t="shared" si="716"/>
        <v>-78</v>
      </c>
      <c r="FL409" s="384">
        <f t="shared" si="717"/>
        <v>0</v>
      </c>
      <c r="FM409" s="384">
        <f t="shared" si="717"/>
        <v>0</v>
      </c>
      <c r="FN409" s="405">
        <f t="shared" si="737"/>
        <v>0</v>
      </c>
      <c r="FO409" s="405">
        <f t="shared" si="737"/>
        <v>0</v>
      </c>
      <c r="FP409" s="405">
        <f t="shared" si="737"/>
        <v>0</v>
      </c>
      <c r="FQ409" s="405">
        <f t="shared" si="735"/>
        <v>0</v>
      </c>
      <c r="FR409" s="405">
        <f t="shared" si="735"/>
        <v>0</v>
      </c>
      <c r="FS409" s="405">
        <f t="shared" si="735"/>
        <v>0</v>
      </c>
      <c r="FT409" s="405">
        <f t="shared" si="735"/>
        <v>0</v>
      </c>
      <c r="FU409" s="405">
        <f t="shared" si="735"/>
        <v>0</v>
      </c>
      <c r="FV409" s="405">
        <f t="shared" si="735"/>
        <v>0</v>
      </c>
      <c r="FW409" s="397">
        <f t="shared" si="718"/>
        <v>-20061</v>
      </c>
      <c r="FX409" s="406">
        <f t="shared" si="719"/>
        <v>0</v>
      </c>
      <c r="FY409" s="331">
        <f t="shared" si="720"/>
        <v>-1.061494642184968E-12</v>
      </c>
      <c r="FZ409" s="382">
        <f t="shared" si="721"/>
        <v>1.061494642184968E-12</v>
      </c>
      <c r="GA409" s="331">
        <f t="shared" si="722"/>
        <v>0</v>
      </c>
      <c r="GB409" s="407">
        <f t="shared" si="723"/>
        <v>0</v>
      </c>
      <c r="GC409" s="407">
        <f t="shared" si="724"/>
        <v>-7.3185901783290319E-13</v>
      </c>
      <c r="GD409" s="407">
        <f t="shared" si="725"/>
        <v>0</v>
      </c>
      <c r="GE409" s="407">
        <f t="shared" si="726"/>
        <v>-2.0261570199409107E-15</v>
      </c>
      <c r="GF409" s="407">
        <f t="shared" si="727"/>
        <v>-4.8316906031686813E-13</v>
      </c>
      <c r="GG409" s="407">
        <f t="shared" si="728"/>
        <v>0</v>
      </c>
      <c r="GH409" s="407">
        <f t="shared" si="729"/>
        <v>9.7699626167013776E-15</v>
      </c>
      <c r="GI409" s="407">
        <f t="shared" si="730"/>
        <v>0</v>
      </c>
      <c r="GJ409">
        <f t="shared" si="731"/>
        <v>0</v>
      </c>
      <c r="GK409" s="382">
        <f t="shared" si="732"/>
        <v>-1.2072842725530109E-12</v>
      </c>
      <c r="GL409">
        <v>5</v>
      </c>
      <c r="GM409">
        <f t="shared" si="653"/>
        <v>0</v>
      </c>
      <c r="GN409">
        <f t="shared" si="653"/>
        <v>0</v>
      </c>
      <c r="GO409">
        <f t="shared" si="653"/>
        <v>14484</v>
      </c>
      <c r="GP409">
        <f t="shared" si="653"/>
        <v>0</v>
      </c>
      <c r="GQ409">
        <f t="shared" si="653"/>
        <v>45</v>
      </c>
      <c r="GR409">
        <f t="shared" si="652"/>
        <v>5621</v>
      </c>
      <c r="GS409">
        <f t="shared" si="652"/>
        <v>0</v>
      </c>
      <c r="GT409">
        <f t="shared" si="652"/>
        <v>247</v>
      </c>
      <c r="GU409">
        <f t="shared" si="652"/>
        <v>0</v>
      </c>
      <c r="GV409">
        <f t="shared" si="652"/>
        <v>0</v>
      </c>
    </row>
    <row r="410" spans="1:204" customFormat="1" x14ac:dyDescent="0.25">
      <c r="A410" s="378">
        <v>23032</v>
      </c>
      <c r="B410" s="32" t="s">
        <v>1109</v>
      </c>
      <c r="C410" t="s">
        <v>881</v>
      </c>
      <c r="D410">
        <v>5</v>
      </c>
      <c r="E410" s="379">
        <v>3435</v>
      </c>
      <c r="F410" s="379">
        <v>2722</v>
      </c>
      <c r="G410" s="379">
        <v>5066</v>
      </c>
      <c r="H410" s="379">
        <v>0</v>
      </c>
      <c r="I410" s="379">
        <v>12923</v>
      </c>
      <c r="J410" s="379">
        <v>16</v>
      </c>
      <c r="K410" s="379">
        <v>1659</v>
      </c>
      <c r="L410" s="379">
        <v>7678</v>
      </c>
      <c r="M410" s="380">
        <v>0</v>
      </c>
      <c r="N410" s="381">
        <f t="shared" si="654"/>
        <v>33499</v>
      </c>
      <c r="O410" s="379">
        <v>3746</v>
      </c>
      <c r="P410" s="379">
        <v>3131</v>
      </c>
      <c r="Q410" s="379">
        <v>3825</v>
      </c>
      <c r="R410" s="379">
        <v>0</v>
      </c>
      <c r="S410" s="379">
        <v>25125</v>
      </c>
      <c r="T410" s="379">
        <v>0</v>
      </c>
      <c r="U410" s="379">
        <v>1500</v>
      </c>
      <c r="V410" s="379">
        <v>12299</v>
      </c>
      <c r="W410" s="480">
        <f>(VLOOKUP(A410,'[1]floresta plant'!$A$4:$F$573,6,0))*1000</f>
        <v>0</v>
      </c>
      <c r="X410" s="24">
        <f t="shared" si="655"/>
        <v>49626</v>
      </c>
      <c r="Y410" s="53">
        <f t="shared" si="656"/>
        <v>-1241</v>
      </c>
      <c r="Z410" s="53">
        <f t="shared" si="657"/>
        <v>0</v>
      </c>
      <c r="AA410" s="53">
        <f t="shared" si="658"/>
        <v>12202</v>
      </c>
      <c r="AB410" s="53">
        <f t="shared" si="618"/>
        <v>-16</v>
      </c>
      <c r="AC410" s="53">
        <f t="shared" si="618"/>
        <v>-159</v>
      </c>
      <c r="AD410" s="53">
        <f t="shared" si="618"/>
        <v>4621</v>
      </c>
      <c r="AE410" s="53">
        <f t="shared" si="618"/>
        <v>0</v>
      </c>
      <c r="AF410" s="53">
        <f t="shared" si="659"/>
        <v>409</v>
      </c>
      <c r="AG410" s="53">
        <f t="shared" si="660"/>
        <v>311</v>
      </c>
      <c r="AH410" s="53">
        <f t="shared" si="661"/>
        <v>-16127</v>
      </c>
      <c r="AI410" s="53">
        <f t="shared" si="733"/>
        <v>16127</v>
      </c>
      <c r="AJ410" s="469">
        <v>0</v>
      </c>
      <c r="AK410" s="469">
        <v>0</v>
      </c>
      <c r="AL410" s="469">
        <v>0</v>
      </c>
      <c r="AM410" s="470">
        <f t="shared" si="662"/>
        <v>0</v>
      </c>
      <c r="AN410" s="53">
        <f t="shared" si="663"/>
        <v>-16127</v>
      </c>
      <c r="AO410" s="382">
        <f t="shared" si="664"/>
        <v>2</v>
      </c>
      <c r="AP410">
        <v>5</v>
      </c>
      <c r="AQ410" s="383">
        <f t="shared" si="665"/>
        <v>17543</v>
      </c>
      <c r="AR410" s="383">
        <f t="shared" si="666"/>
        <v>-1416</v>
      </c>
      <c r="AS410" s="383">
        <f t="shared" si="667"/>
        <v>0</v>
      </c>
      <c r="AT410" s="383">
        <f t="shared" si="668"/>
        <v>175</v>
      </c>
      <c r="AU410" s="383">
        <f t="shared" si="669"/>
        <v>16127</v>
      </c>
      <c r="AV410" s="383">
        <f t="shared" si="670"/>
        <v>1</v>
      </c>
      <c r="AW410" s="383">
        <f t="shared" si="671"/>
        <v>1</v>
      </c>
      <c r="AX410" s="383">
        <f t="shared" si="672"/>
        <v>1</v>
      </c>
      <c r="AY410" s="383">
        <f t="shared" si="673"/>
        <v>0</v>
      </c>
      <c r="AZ410">
        <f t="shared" si="674"/>
        <v>0</v>
      </c>
      <c r="BA410">
        <f t="shared" si="675"/>
        <v>0</v>
      </c>
      <c r="BB410" s="383">
        <f t="shared" si="676"/>
        <v>0</v>
      </c>
      <c r="BC410" s="384">
        <f t="shared" si="736"/>
        <v>0.87641242937853103</v>
      </c>
      <c r="BD410" s="384">
        <f t="shared" si="736"/>
        <v>0</v>
      </c>
      <c r="BE410" s="384">
        <f t="shared" si="736"/>
        <v>12202</v>
      </c>
      <c r="BF410" s="384">
        <f t="shared" si="734"/>
        <v>1.1299435028248588E-2</v>
      </c>
      <c r="BG410" s="384">
        <f t="shared" si="734"/>
        <v>0.11228813559322035</v>
      </c>
      <c r="BH410" s="384">
        <f t="shared" si="734"/>
        <v>4621</v>
      </c>
      <c r="BI410" s="384">
        <f t="shared" si="734"/>
        <v>0</v>
      </c>
      <c r="BJ410" s="384">
        <f t="shared" si="734"/>
        <v>409</v>
      </c>
      <c r="BK410" s="384">
        <f t="shared" si="734"/>
        <v>311</v>
      </c>
      <c r="BL410" s="474">
        <f t="shared" si="677"/>
        <v>1416</v>
      </c>
      <c r="BM410" s="409">
        <f t="shared" si="678"/>
        <v>-16127</v>
      </c>
      <c r="BN410" s="473">
        <f t="shared" si="679"/>
        <v>17543</v>
      </c>
      <c r="BO410" s="387">
        <f t="shared" si="680"/>
        <v>8.0715955081799004E-2</v>
      </c>
      <c r="BP410" s="387">
        <f t="shared" si="681"/>
        <v>0.91928404491820104</v>
      </c>
      <c r="BQ410" s="388">
        <f t="shared" si="682"/>
        <v>0</v>
      </c>
      <c r="BR410" s="389">
        <f t="shared" si="683"/>
        <v>0</v>
      </c>
      <c r="BS410" s="390">
        <f t="shared" si="684"/>
        <v>-1241</v>
      </c>
      <c r="BT410" s="391">
        <f t="shared" si="740"/>
        <v>0</v>
      </c>
      <c r="BU410" s="391">
        <f t="shared" si="740"/>
        <v>0</v>
      </c>
      <c r="BV410" s="391">
        <f t="shared" si="740"/>
        <v>0</v>
      </c>
      <c r="BW410" s="391">
        <f t="shared" si="738"/>
        <v>0</v>
      </c>
      <c r="BX410" s="391">
        <f t="shared" si="738"/>
        <v>0</v>
      </c>
      <c r="BY410" s="391">
        <f t="shared" si="738"/>
        <v>0</v>
      </c>
      <c r="BZ410" s="391">
        <f t="shared" si="738"/>
        <v>0</v>
      </c>
      <c r="CA410" s="391">
        <f t="shared" si="650"/>
        <v>0</v>
      </c>
      <c r="CB410" s="391">
        <f t="shared" si="685"/>
        <v>0</v>
      </c>
      <c r="CC410" s="391">
        <f t="shared" si="685"/>
        <v>0</v>
      </c>
      <c r="CD410" s="392">
        <f t="shared" si="686"/>
        <v>0</v>
      </c>
      <c r="CE410" s="393">
        <f t="shared" si="687"/>
        <v>0</v>
      </c>
      <c r="CF410" s="392">
        <f t="shared" si="688"/>
        <v>0</v>
      </c>
      <c r="CG410" s="392">
        <f t="shared" si="689"/>
        <v>0</v>
      </c>
      <c r="CH410" s="392">
        <f t="shared" si="690"/>
        <v>0</v>
      </c>
      <c r="CI410" s="392">
        <f t="shared" si="619"/>
        <v>0</v>
      </c>
      <c r="CJ410" s="392">
        <f t="shared" si="619"/>
        <v>0</v>
      </c>
      <c r="CK410" s="392">
        <f t="shared" si="619"/>
        <v>0</v>
      </c>
      <c r="CL410" s="392">
        <f t="shared" si="619"/>
        <v>0</v>
      </c>
      <c r="CM410" s="392">
        <f t="shared" si="691"/>
        <v>0</v>
      </c>
      <c r="CN410" s="392">
        <f t="shared" si="692"/>
        <v>0</v>
      </c>
      <c r="CO410" s="394">
        <f t="shared" si="693"/>
        <v>863.17516958330953</v>
      </c>
      <c r="CP410" s="394">
        <f t="shared" si="693"/>
        <v>0</v>
      </c>
      <c r="CQ410" s="395">
        <f t="shared" si="694"/>
        <v>12202</v>
      </c>
      <c r="CR410" s="394">
        <f t="shared" si="646"/>
        <v>11.128769309696175</v>
      </c>
      <c r="CS410" s="394">
        <f t="shared" si="646"/>
        <v>110.59214501510574</v>
      </c>
      <c r="CT410" s="394">
        <f t="shared" si="646"/>
        <v>0</v>
      </c>
      <c r="CU410" s="394">
        <f t="shared" si="644"/>
        <v>0</v>
      </c>
      <c r="CV410" s="394">
        <f t="shared" si="644"/>
        <v>0</v>
      </c>
      <c r="CW410" s="394">
        <f t="shared" si="644"/>
        <v>0</v>
      </c>
      <c r="CX410" s="396">
        <f t="shared" si="695"/>
        <v>11217.10391609189</v>
      </c>
      <c r="CY410" s="396">
        <f t="shared" si="695"/>
        <v>0</v>
      </c>
      <c r="CZ410" s="397">
        <f t="shared" si="696"/>
        <v>0</v>
      </c>
      <c r="DA410" s="397">
        <f t="shared" si="696"/>
        <v>0</v>
      </c>
      <c r="DB410" s="397">
        <f t="shared" si="696"/>
        <v>0</v>
      </c>
      <c r="DC410" s="397">
        <f t="shared" si="697"/>
        <v>-16</v>
      </c>
      <c r="DD410" s="397">
        <f t="shared" si="642"/>
        <v>0</v>
      </c>
      <c r="DE410" s="397">
        <f t="shared" si="642"/>
        <v>0</v>
      </c>
      <c r="DF410" s="397">
        <f t="shared" si="642"/>
        <v>0</v>
      </c>
      <c r="DG410" s="397">
        <f t="shared" si="642"/>
        <v>0</v>
      </c>
      <c r="DH410" s="397">
        <f t="shared" si="642"/>
        <v>0</v>
      </c>
      <c r="DI410" s="398">
        <f t="shared" si="698"/>
        <v>0</v>
      </c>
      <c r="DJ410" s="398">
        <f t="shared" si="698"/>
        <v>0</v>
      </c>
      <c r="DK410" s="399">
        <f t="shared" si="699"/>
        <v>0</v>
      </c>
      <c r="DL410" s="399">
        <f t="shared" si="699"/>
        <v>0</v>
      </c>
      <c r="DM410" s="399">
        <f t="shared" si="699"/>
        <v>0</v>
      </c>
      <c r="DN410" s="399">
        <f t="shared" si="699"/>
        <v>0</v>
      </c>
      <c r="DO410" s="399">
        <f t="shared" si="700"/>
        <v>-159</v>
      </c>
      <c r="DP410" s="399">
        <f t="shared" si="701"/>
        <v>0</v>
      </c>
      <c r="DQ410" s="399">
        <f t="shared" si="701"/>
        <v>0</v>
      </c>
      <c r="DR410" s="399">
        <f t="shared" si="701"/>
        <v>0</v>
      </c>
      <c r="DS410" s="399">
        <f t="shared" si="701"/>
        <v>0</v>
      </c>
      <c r="DT410" s="400">
        <f t="shared" si="702"/>
        <v>0</v>
      </c>
      <c r="DU410" s="400">
        <f t="shared" si="702"/>
        <v>0</v>
      </c>
      <c r="DV410" s="386">
        <f t="shared" si="643"/>
        <v>326.89169469303994</v>
      </c>
      <c r="DW410" s="386">
        <f t="shared" si="643"/>
        <v>0</v>
      </c>
      <c r="DX410" s="386">
        <f t="shared" si="643"/>
        <v>0</v>
      </c>
      <c r="DY410" s="386">
        <f t="shared" si="643"/>
        <v>4.2145585133671553</v>
      </c>
      <c r="DZ410" s="386">
        <f t="shared" si="643"/>
        <v>41.882175226586106</v>
      </c>
      <c r="EA410" s="401">
        <f t="shared" si="703"/>
        <v>4621</v>
      </c>
      <c r="EB410" s="386">
        <f t="shared" si="704"/>
        <v>0</v>
      </c>
      <c r="EC410" s="386">
        <f t="shared" si="704"/>
        <v>0</v>
      </c>
      <c r="ED410" s="386">
        <f t="shared" si="704"/>
        <v>0</v>
      </c>
      <c r="EE410" s="385">
        <f t="shared" si="705"/>
        <v>4248.0115715670072</v>
      </c>
      <c r="EF410" s="385">
        <f t="shared" si="705"/>
        <v>0</v>
      </c>
      <c r="EG410" s="402">
        <f t="shared" si="647"/>
        <v>0</v>
      </c>
      <c r="EH410" s="402">
        <f t="shared" si="647"/>
        <v>0</v>
      </c>
      <c r="EI410" s="402">
        <f t="shared" si="647"/>
        <v>0</v>
      </c>
      <c r="EJ410" s="402">
        <f t="shared" si="645"/>
        <v>0</v>
      </c>
      <c r="EK410" s="402">
        <f t="shared" si="645"/>
        <v>0</v>
      </c>
      <c r="EL410" s="402">
        <f t="shared" si="645"/>
        <v>0</v>
      </c>
      <c r="EM410" s="402">
        <f t="shared" si="706"/>
        <v>0</v>
      </c>
      <c r="EN410" s="402">
        <f t="shared" si="707"/>
        <v>0</v>
      </c>
      <c r="EO410" s="402">
        <f t="shared" si="707"/>
        <v>0</v>
      </c>
      <c r="EP410" s="402">
        <f t="shared" si="708"/>
        <v>0</v>
      </c>
      <c r="EQ410" s="402">
        <f t="shared" si="709"/>
        <v>0</v>
      </c>
      <c r="ER410" s="394">
        <f t="shared" si="710"/>
        <v>28.932850709684772</v>
      </c>
      <c r="ES410" s="394">
        <f t="shared" si="711"/>
        <v>0</v>
      </c>
      <c r="ET410" s="394">
        <f t="shared" si="712"/>
        <v>0</v>
      </c>
      <c r="EU410" s="394">
        <f t="shared" si="620"/>
        <v>0.37302627828763607</v>
      </c>
      <c r="EV410" s="394">
        <f t="shared" si="620"/>
        <v>3.7069486404833838</v>
      </c>
      <c r="EW410" s="394">
        <f t="shared" si="620"/>
        <v>0</v>
      </c>
      <c r="EX410" s="394">
        <f t="shared" si="620"/>
        <v>0</v>
      </c>
      <c r="EY410" s="403">
        <f t="shared" si="713"/>
        <v>409</v>
      </c>
      <c r="EZ410" s="394">
        <f t="shared" si="714"/>
        <v>0</v>
      </c>
      <c r="FA410" s="396">
        <f t="shared" si="715"/>
        <v>375.9871743715442</v>
      </c>
      <c r="FB410" s="396">
        <f t="shared" si="715"/>
        <v>0</v>
      </c>
      <c r="FC410" s="404">
        <f t="shared" si="741"/>
        <v>22.00028501396568</v>
      </c>
      <c r="FD410" s="404">
        <f t="shared" si="741"/>
        <v>0</v>
      </c>
      <c r="FE410" s="404">
        <f t="shared" si="741"/>
        <v>0</v>
      </c>
      <c r="FF410" s="404">
        <f t="shared" si="739"/>
        <v>0.28364589864903378</v>
      </c>
      <c r="FG410" s="404">
        <f t="shared" si="739"/>
        <v>2.8187311178247731</v>
      </c>
      <c r="FH410" s="404">
        <f t="shared" si="739"/>
        <v>0</v>
      </c>
      <c r="FI410" s="404">
        <f t="shared" si="739"/>
        <v>0</v>
      </c>
      <c r="FJ410" s="404">
        <f t="shared" si="651"/>
        <v>0</v>
      </c>
      <c r="FK410" s="392">
        <f t="shared" si="716"/>
        <v>311</v>
      </c>
      <c r="FL410" s="384">
        <f t="shared" si="717"/>
        <v>285.89733796956051</v>
      </c>
      <c r="FM410" s="384">
        <f t="shared" si="717"/>
        <v>0</v>
      </c>
      <c r="FN410" s="405">
        <f t="shared" si="737"/>
        <v>0</v>
      </c>
      <c r="FO410" s="405">
        <f t="shared" si="737"/>
        <v>0</v>
      </c>
      <c r="FP410" s="405">
        <f t="shared" si="737"/>
        <v>0</v>
      </c>
      <c r="FQ410" s="405">
        <f t="shared" si="735"/>
        <v>0</v>
      </c>
      <c r="FR410" s="405">
        <f t="shared" si="735"/>
        <v>0</v>
      </c>
      <c r="FS410" s="405">
        <f t="shared" si="735"/>
        <v>0</v>
      </c>
      <c r="FT410" s="405">
        <f t="shared" si="735"/>
        <v>0</v>
      </c>
      <c r="FU410" s="405">
        <f t="shared" si="735"/>
        <v>0</v>
      </c>
      <c r="FV410" s="405">
        <f t="shared" si="735"/>
        <v>0</v>
      </c>
      <c r="FW410" s="397">
        <f t="shared" si="718"/>
        <v>-16127</v>
      </c>
      <c r="FX410" s="406">
        <f t="shared" si="719"/>
        <v>0</v>
      </c>
      <c r="FY410" s="331">
        <f t="shared" si="720"/>
        <v>0</v>
      </c>
      <c r="FZ410" s="382">
        <f t="shared" si="721"/>
        <v>0</v>
      </c>
      <c r="GA410" s="331">
        <f t="shared" si="722"/>
        <v>0</v>
      </c>
      <c r="GB410" s="407">
        <f t="shared" si="723"/>
        <v>0</v>
      </c>
      <c r="GC410" s="407">
        <f t="shared" si="724"/>
        <v>-1.3642420526593924E-12</v>
      </c>
      <c r="GD410" s="407">
        <f t="shared" si="725"/>
        <v>0</v>
      </c>
      <c r="GE410" s="407">
        <f t="shared" si="726"/>
        <v>0</v>
      </c>
      <c r="GF410" s="407">
        <f t="shared" si="727"/>
        <v>-3.979039320256561E-13</v>
      </c>
      <c r="GG410" s="407">
        <f t="shared" si="728"/>
        <v>0</v>
      </c>
      <c r="GH410" s="407">
        <f t="shared" si="729"/>
        <v>7.1054273576010019E-15</v>
      </c>
      <c r="GI410" s="407">
        <f t="shared" si="730"/>
        <v>0</v>
      </c>
      <c r="GJ410">
        <f t="shared" si="731"/>
        <v>1.8189894035458565E-12</v>
      </c>
      <c r="GK410" s="382">
        <f t="shared" si="732"/>
        <v>6.3948846218409017E-14</v>
      </c>
      <c r="GL410">
        <v>5</v>
      </c>
      <c r="GM410">
        <f t="shared" si="653"/>
        <v>0</v>
      </c>
      <c r="GN410">
        <f t="shared" si="653"/>
        <v>0</v>
      </c>
      <c r="GO410">
        <f t="shared" si="653"/>
        <v>12202</v>
      </c>
      <c r="GP410">
        <f t="shared" si="653"/>
        <v>0</v>
      </c>
      <c r="GQ410">
        <f t="shared" si="653"/>
        <v>0</v>
      </c>
      <c r="GR410">
        <f t="shared" si="652"/>
        <v>4621</v>
      </c>
      <c r="GS410">
        <f t="shared" si="652"/>
        <v>0</v>
      </c>
      <c r="GT410">
        <f t="shared" si="652"/>
        <v>409</v>
      </c>
      <c r="GU410">
        <f t="shared" si="652"/>
        <v>311</v>
      </c>
      <c r="GV410">
        <f t="shared" si="652"/>
        <v>0</v>
      </c>
    </row>
    <row r="411" spans="1:204" customFormat="1" x14ac:dyDescent="0.25">
      <c r="A411" s="378">
        <v>23033</v>
      </c>
      <c r="B411" s="32" t="s">
        <v>1110</v>
      </c>
      <c r="C411" t="s">
        <v>881</v>
      </c>
      <c r="D411">
        <v>5</v>
      </c>
      <c r="E411" s="379">
        <v>687</v>
      </c>
      <c r="F411" s="379">
        <v>759</v>
      </c>
      <c r="G411" s="379">
        <v>190</v>
      </c>
      <c r="H411" s="379">
        <v>0</v>
      </c>
      <c r="I411" s="379">
        <v>12596</v>
      </c>
      <c r="J411" s="379">
        <v>29</v>
      </c>
      <c r="K411" s="379">
        <v>400</v>
      </c>
      <c r="L411" s="379">
        <v>6047</v>
      </c>
      <c r="M411" s="380">
        <v>0</v>
      </c>
      <c r="N411" s="381">
        <f t="shared" si="654"/>
        <v>20708</v>
      </c>
      <c r="O411" s="379">
        <v>482</v>
      </c>
      <c r="P411" s="379">
        <v>893</v>
      </c>
      <c r="Q411" s="379">
        <v>109</v>
      </c>
      <c r="R411" s="379">
        <v>0</v>
      </c>
      <c r="S411" s="379">
        <v>22320</v>
      </c>
      <c r="T411" s="379">
        <v>44</v>
      </c>
      <c r="U411" s="379">
        <v>565</v>
      </c>
      <c r="V411" s="379">
        <v>9738</v>
      </c>
      <c r="W411" s="480">
        <f>(VLOOKUP(A411,'[1]floresta plant'!$A$4:$F$573,6,0))*1000</f>
        <v>0</v>
      </c>
      <c r="X411" s="24">
        <f t="shared" si="655"/>
        <v>34151</v>
      </c>
      <c r="Y411" s="53">
        <f t="shared" si="656"/>
        <v>-81</v>
      </c>
      <c r="Z411" s="53">
        <f t="shared" si="657"/>
        <v>0</v>
      </c>
      <c r="AA411" s="53">
        <f t="shared" si="658"/>
        <v>9724</v>
      </c>
      <c r="AB411" s="53">
        <f t="shared" si="618"/>
        <v>15</v>
      </c>
      <c r="AC411" s="53">
        <f t="shared" si="618"/>
        <v>165</v>
      </c>
      <c r="AD411" s="53">
        <f t="shared" si="618"/>
        <v>3691</v>
      </c>
      <c r="AE411" s="53">
        <f t="shared" si="618"/>
        <v>0</v>
      </c>
      <c r="AF411" s="53">
        <f t="shared" si="659"/>
        <v>134</v>
      </c>
      <c r="AG411" s="53">
        <f t="shared" si="660"/>
        <v>-205</v>
      </c>
      <c r="AH411" s="53">
        <f t="shared" si="661"/>
        <v>-13443</v>
      </c>
      <c r="AI411" s="53">
        <f t="shared" si="733"/>
        <v>13443</v>
      </c>
      <c r="AJ411" s="469">
        <v>0</v>
      </c>
      <c r="AK411" s="469">
        <v>0</v>
      </c>
      <c r="AL411" s="469">
        <v>0</v>
      </c>
      <c r="AM411" s="470">
        <f t="shared" si="662"/>
        <v>0</v>
      </c>
      <c r="AN411" s="53">
        <f t="shared" si="663"/>
        <v>-13443</v>
      </c>
      <c r="AO411" s="382">
        <f t="shared" si="664"/>
        <v>2</v>
      </c>
      <c r="AP411">
        <v>5</v>
      </c>
      <c r="AQ411" s="383">
        <f t="shared" si="665"/>
        <v>13729</v>
      </c>
      <c r="AR411" s="383">
        <f t="shared" si="666"/>
        <v>-286</v>
      </c>
      <c r="AS411" s="383">
        <f t="shared" si="667"/>
        <v>0</v>
      </c>
      <c r="AT411" s="383">
        <f t="shared" si="668"/>
        <v>205</v>
      </c>
      <c r="AU411" s="383">
        <f t="shared" si="669"/>
        <v>13443</v>
      </c>
      <c r="AV411" s="383">
        <f t="shared" si="670"/>
        <v>1</v>
      </c>
      <c r="AW411" s="383">
        <f t="shared" si="671"/>
        <v>1</v>
      </c>
      <c r="AX411" s="383">
        <f t="shared" si="672"/>
        <v>1</v>
      </c>
      <c r="AY411" s="383">
        <f t="shared" si="673"/>
        <v>0</v>
      </c>
      <c r="AZ411">
        <f t="shared" si="674"/>
        <v>0</v>
      </c>
      <c r="BA411">
        <f t="shared" si="675"/>
        <v>0</v>
      </c>
      <c r="BB411" s="383">
        <f t="shared" si="676"/>
        <v>0</v>
      </c>
      <c r="BC411" s="384">
        <f t="shared" si="736"/>
        <v>0.28321678321678323</v>
      </c>
      <c r="BD411" s="384">
        <f t="shared" si="736"/>
        <v>0</v>
      </c>
      <c r="BE411" s="384">
        <f t="shared" si="736"/>
        <v>9724</v>
      </c>
      <c r="BF411" s="384">
        <f t="shared" si="734"/>
        <v>15</v>
      </c>
      <c r="BG411" s="384">
        <f t="shared" si="734"/>
        <v>165</v>
      </c>
      <c r="BH411" s="384">
        <f t="shared" si="734"/>
        <v>3691</v>
      </c>
      <c r="BI411" s="384">
        <f t="shared" si="734"/>
        <v>0</v>
      </c>
      <c r="BJ411" s="384">
        <f t="shared" si="734"/>
        <v>134</v>
      </c>
      <c r="BK411" s="384">
        <f t="shared" si="734"/>
        <v>0.71678321678321677</v>
      </c>
      <c r="BL411" s="474">
        <f t="shared" si="677"/>
        <v>286</v>
      </c>
      <c r="BM411" s="409">
        <f t="shared" si="678"/>
        <v>-13443</v>
      </c>
      <c r="BN411" s="473">
        <f t="shared" si="679"/>
        <v>13729</v>
      </c>
      <c r="BO411" s="387">
        <f t="shared" si="680"/>
        <v>2.0831815864229004E-2</v>
      </c>
      <c r="BP411" s="387">
        <f t="shared" si="681"/>
        <v>0.979168184135771</v>
      </c>
      <c r="BQ411" s="388">
        <f t="shared" si="682"/>
        <v>0</v>
      </c>
      <c r="BR411" s="389">
        <f t="shared" si="683"/>
        <v>0</v>
      </c>
      <c r="BS411" s="390">
        <f t="shared" si="684"/>
        <v>-81</v>
      </c>
      <c r="BT411" s="391">
        <f t="shared" si="740"/>
        <v>0</v>
      </c>
      <c r="BU411" s="391">
        <f t="shared" si="740"/>
        <v>0</v>
      </c>
      <c r="BV411" s="391">
        <f t="shared" si="740"/>
        <v>0</v>
      </c>
      <c r="BW411" s="391">
        <f t="shared" si="738"/>
        <v>0</v>
      </c>
      <c r="BX411" s="391">
        <f t="shared" si="738"/>
        <v>0</v>
      </c>
      <c r="BY411" s="391">
        <f t="shared" si="738"/>
        <v>0</v>
      </c>
      <c r="BZ411" s="391">
        <f t="shared" si="738"/>
        <v>0</v>
      </c>
      <c r="CA411" s="391">
        <f t="shared" si="650"/>
        <v>0</v>
      </c>
      <c r="CB411" s="391">
        <f t="shared" si="685"/>
        <v>0</v>
      </c>
      <c r="CC411" s="391">
        <f t="shared" si="685"/>
        <v>0</v>
      </c>
      <c r="CD411" s="392">
        <f t="shared" si="686"/>
        <v>0</v>
      </c>
      <c r="CE411" s="393">
        <f t="shared" si="687"/>
        <v>0</v>
      </c>
      <c r="CF411" s="392">
        <f t="shared" si="688"/>
        <v>0</v>
      </c>
      <c r="CG411" s="392">
        <f t="shared" si="689"/>
        <v>0</v>
      </c>
      <c r="CH411" s="392">
        <f t="shared" si="690"/>
        <v>0</v>
      </c>
      <c r="CI411" s="392">
        <f t="shared" si="619"/>
        <v>0</v>
      </c>
      <c r="CJ411" s="392">
        <f t="shared" si="619"/>
        <v>0</v>
      </c>
      <c r="CK411" s="392">
        <f t="shared" si="619"/>
        <v>0</v>
      </c>
      <c r="CL411" s="392">
        <f t="shared" si="619"/>
        <v>0</v>
      </c>
      <c r="CM411" s="392">
        <f t="shared" si="691"/>
        <v>0</v>
      </c>
      <c r="CN411" s="392">
        <f t="shared" si="692"/>
        <v>0</v>
      </c>
      <c r="CO411" s="394">
        <f t="shared" si="693"/>
        <v>57.370820890086677</v>
      </c>
      <c r="CP411" s="394">
        <f t="shared" si="693"/>
        <v>0</v>
      </c>
      <c r="CQ411" s="395">
        <f t="shared" si="694"/>
        <v>9724</v>
      </c>
      <c r="CR411" s="394">
        <f t="shared" si="646"/>
        <v>0</v>
      </c>
      <c r="CS411" s="394">
        <f t="shared" si="646"/>
        <v>0</v>
      </c>
      <c r="CT411" s="394">
        <f t="shared" si="646"/>
        <v>0</v>
      </c>
      <c r="CU411" s="394">
        <f t="shared" si="644"/>
        <v>0</v>
      </c>
      <c r="CV411" s="394">
        <f t="shared" si="644"/>
        <v>0</v>
      </c>
      <c r="CW411" s="394">
        <f t="shared" si="644"/>
        <v>145.19775657367617</v>
      </c>
      <c r="CX411" s="396">
        <f t="shared" si="695"/>
        <v>9521.4314225362377</v>
      </c>
      <c r="CY411" s="396">
        <f t="shared" si="695"/>
        <v>0</v>
      </c>
      <c r="CZ411" s="397">
        <f t="shared" si="696"/>
        <v>8.8498798164469372E-2</v>
      </c>
      <c r="DA411" s="397">
        <f t="shared" si="696"/>
        <v>0</v>
      </c>
      <c r="DB411" s="397">
        <f t="shared" si="696"/>
        <v>0</v>
      </c>
      <c r="DC411" s="397">
        <f t="shared" si="697"/>
        <v>15</v>
      </c>
      <c r="DD411" s="397">
        <f t="shared" si="642"/>
        <v>0</v>
      </c>
      <c r="DE411" s="397">
        <f t="shared" si="642"/>
        <v>0</v>
      </c>
      <c r="DF411" s="397">
        <f t="shared" si="642"/>
        <v>0</v>
      </c>
      <c r="DG411" s="397">
        <f t="shared" si="642"/>
        <v>0</v>
      </c>
      <c r="DH411" s="397">
        <f t="shared" si="642"/>
        <v>0.2239784397989657</v>
      </c>
      <c r="DI411" s="398">
        <f t="shared" si="698"/>
        <v>14.687522762036565</v>
      </c>
      <c r="DJ411" s="398">
        <f t="shared" si="698"/>
        <v>0</v>
      </c>
      <c r="DK411" s="399">
        <f t="shared" si="699"/>
        <v>0.97348677980916321</v>
      </c>
      <c r="DL411" s="399">
        <f t="shared" si="699"/>
        <v>0</v>
      </c>
      <c r="DM411" s="399">
        <f t="shared" si="699"/>
        <v>0</v>
      </c>
      <c r="DN411" s="399">
        <f t="shared" si="699"/>
        <v>0</v>
      </c>
      <c r="DO411" s="399">
        <f t="shared" si="700"/>
        <v>165</v>
      </c>
      <c r="DP411" s="399">
        <f t="shared" si="701"/>
        <v>0</v>
      </c>
      <c r="DQ411" s="399">
        <f t="shared" si="701"/>
        <v>0</v>
      </c>
      <c r="DR411" s="399">
        <f t="shared" si="701"/>
        <v>0</v>
      </c>
      <c r="DS411" s="399">
        <f t="shared" si="701"/>
        <v>2.4637628377886225</v>
      </c>
      <c r="DT411" s="400">
        <f t="shared" si="702"/>
        <v>161.56275038240221</v>
      </c>
      <c r="DU411" s="400">
        <f t="shared" si="702"/>
        <v>0</v>
      </c>
      <c r="DV411" s="386">
        <f t="shared" si="643"/>
        <v>21.776604268337099</v>
      </c>
      <c r="DW411" s="386">
        <f t="shared" si="643"/>
        <v>0</v>
      </c>
      <c r="DX411" s="386">
        <f t="shared" si="643"/>
        <v>0</v>
      </c>
      <c r="DY411" s="386">
        <f t="shared" si="643"/>
        <v>0</v>
      </c>
      <c r="DZ411" s="386">
        <f t="shared" si="643"/>
        <v>0</v>
      </c>
      <c r="EA411" s="401">
        <f t="shared" si="703"/>
        <v>3691</v>
      </c>
      <c r="EB411" s="386">
        <f t="shared" si="704"/>
        <v>0</v>
      </c>
      <c r="EC411" s="386">
        <f t="shared" si="704"/>
        <v>0</v>
      </c>
      <c r="ED411" s="386">
        <f t="shared" si="704"/>
        <v>55.11362808653216</v>
      </c>
      <c r="EE411" s="385">
        <f t="shared" si="705"/>
        <v>3614.1097676451309</v>
      </c>
      <c r="EF411" s="385">
        <f t="shared" si="705"/>
        <v>0</v>
      </c>
      <c r="EG411" s="402">
        <f t="shared" si="647"/>
        <v>0</v>
      </c>
      <c r="EH411" s="402">
        <f t="shared" si="647"/>
        <v>0</v>
      </c>
      <c r="EI411" s="402">
        <f t="shared" si="647"/>
        <v>0</v>
      </c>
      <c r="EJ411" s="402">
        <f t="shared" si="645"/>
        <v>0</v>
      </c>
      <c r="EK411" s="402">
        <f t="shared" si="645"/>
        <v>0</v>
      </c>
      <c r="EL411" s="402">
        <f t="shared" si="645"/>
        <v>0</v>
      </c>
      <c r="EM411" s="402">
        <f t="shared" si="706"/>
        <v>0</v>
      </c>
      <c r="EN411" s="402">
        <f t="shared" si="707"/>
        <v>0</v>
      </c>
      <c r="EO411" s="402">
        <f t="shared" si="707"/>
        <v>0</v>
      </c>
      <c r="EP411" s="402">
        <f t="shared" si="708"/>
        <v>0</v>
      </c>
      <c r="EQ411" s="402">
        <f t="shared" si="709"/>
        <v>0</v>
      </c>
      <c r="ER411" s="394">
        <f t="shared" si="710"/>
        <v>0.79058926360259318</v>
      </c>
      <c r="ES411" s="394">
        <f t="shared" si="711"/>
        <v>0</v>
      </c>
      <c r="ET411" s="394">
        <f t="shared" si="712"/>
        <v>0</v>
      </c>
      <c r="EU411" s="394">
        <f t="shared" si="620"/>
        <v>0</v>
      </c>
      <c r="EV411" s="394">
        <f t="shared" si="620"/>
        <v>0</v>
      </c>
      <c r="EW411" s="394">
        <f t="shared" si="620"/>
        <v>0</v>
      </c>
      <c r="EX411" s="394">
        <f t="shared" si="620"/>
        <v>0</v>
      </c>
      <c r="EY411" s="403">
        <f t="shared" si="713"/>
        <v>134</v>
      </c>
      <c r="EZ411" s="394">
        <f t="shared" si="714"/>
        <v>2.0008740622040935</v>
      </c>
      <c r="FA411" s="396">
        <f t="shared" si="715"/>
        <v>131.20853667419331</v>
      </c>
      <c r="FB411" s="396">
        <f t="shared" si="715"/>
        <v>0</v>
      </c>
      <c r="FC411" s="404">
        <f t="shared" si="741"/>
        <v>0</v>
      </c>
      <c r="FD411" s="404">
        <f t="shared" si="741"/>
        <v>0</v>
      </c>
      <c r="FE411" s="404">
        <f t="shared" si="741"/>
        <v>0</v>
      </c>
      <c r="FF411" s="404">
        <f t="shared" si="739"/>
        <v>0</v>
      </c>
      <c r="FG411" s="404">
        <f t="shared" si="739"/>
        <v>0</v>
      </c>
      <c r="FH411" s="404">
        <f t="shared" si="739"/>
        <v>0</v>
      </c>
      <c r="FI411" s="404">
        <f t="shared" si="739"/>
        <v>0</v>
      </c>
      <c r="FJ411" s="404">
        <f t="shared" si="651"/>
        <v>0</v>
      </c>
      <c r="FK411" s="392">
        <f t="shared" si="716"/>
        <v>-205</v>
      </c>
      <c r="FL411" s="384">
        <f t="shared" si="717"/>
        <v>0</v>
      </c>
      <c r="FM411" s="384">
        <f t="shared" si="717"/>
        <v>0</v>
      </c>
      <c r="FN411" s="405">
        <f t="shared" si="737"/>
        <v>0</v>
      </c>
      <c r="FO411" s="405">
        <f t="shared" si="737"/>
        <v>0</v>
      </c>
      <c r="FP411" s="405">
        <f t="shared" si="737"/>
        <v>0</v>
      </c>
      <c r="FQ411" s="405">
        <f t="shared" si="735"/>
        <v>0</v>
      </c>
      <c r="FR411" s="405">
        <f t="shared" si="735"/>
        <v>0</v>
      </c>
      <c r="FS411" s="405">
        <f t="shared" si="735"/>
        <v>0</v>
      </c>
      <c r="FT411" s="405">
        <f t="shared" si="735"/>
        <v>0</v>
      </c>
      <c r="FU411" s="405">
        <f t="shared" si="735"/>
        <v>0</v>
      </c>
      <c r="FV411" s="405">
        <f t="shared" si="735"/>
        <v>0</v>
      </c>
      <c r="FW411" s="397">
        <f t="shared" si="718"/>
        <v>-13443</v>
      </c>
      <c r="FX411" s="406">
        <f t="shared" si="719"/>
        <v>0</v>
      </c>
      <c r="FY411" s="331">
        <f t="shared" si="720"/>
        <v>0</v>
      </c>
      <c r="FZ411" s="382">
        <f t="shared" si="721"/>
        <v>0</v>
      </c>
      <c r="GA411" s="331">
        <f t="shared" si="722"/>
        <v>0</v>
      </c>
      <c r="GB411" s="407">
        <f t="shared" si="723"/>
        <v>0</v>
      </c>
      <c r="GC411" s="407">
        <f t="shared" si="724"/>
        <v>-4.9737991503207013E-13</v>
      </c>
      <c r="GD411" s="407">
        <f t="shared" si="725"/>
        <v>-2.2204460492503131E-16</v>
      </c>
      <c r="GE411" s="407">
        <f t="shared" si="726"/>
        <v>-1.3211653993039363E-14</v>
      </c>
      <c r="GF411" s="407">
        <f t="shared" si="727"/>
        <v>-1.0302869668521453E-13</v>
      </c>
      <c r="GG411" s="407">
        <f t="shared" si="728"/>
        <v>0</v>
      </c>
      <c r="GH411" s="407">
        <f t="shared" si="729"/>
        <v>-9.2148511043887993E-15</v>
      </c>
      <c r="GI411" s="407">
        <f t="shared" si="730"/>
        <v>0</v>
      </c>
      <c r="GJ411">
        <f t="shared" si="731"/>
        <v>0</v>
      </c>
      <c r="GK411" s="382">
        <f t="shared" si="732"/>
        <v>-6.2305716141963785E-13</v>
      </c>
      <c r="GL411">
        <v>5</v>
      </c>
      <c r="GM411">
        <f t="shared" si="653"/>
        <v>0</v>
      </c>
      <c r="GN411">
        <f t="shared" si="653"/>
        <v>0</v>
      </c>
      <c r="GO411">
        <f t="shared" si="653"/>
        <v>9724</v>
      </c>
      <c r="GP411">
        <f t="shared" si="653"/>
        <v>15</v>
      </c>
      <c r="GQ411">
        <f t="shared" si="653"/>
        <v>165</v>
      </c>
      <c r="GR411">
        <f t="shared" si="652"/>
        <v>3691</v>
      </c>
      <c r="GS411">
        <f t="shared" si="652"/>
        <v>0</v>
      </c>
      <c r="GT411">
        <f t="shared" si="652"/>
        <v>134</v>
      </c>
      <c r="GU411">
        <f t="shared" si="652"/>
        <v>0</v>
      </c>
      <c r="GV411">
        <f t="shared" si="652"/>
        <v>0</v>
      </c>
    </row>
    <row r="412" spans="1:204" customFormat="1" x14ac:dyDescent="0.25">
      <c r="A412" s="378">
        <v>24001</v>
      </c>
      <c r="B412" s="32" t="s">
        <v>1111</v>
      </c>
      <c r="C412" t="s">
        <v>882</v>
      </c>
      <c r="D412">
        <v>5</v>
      </c>
      <c r="E412" s="379">
        <v>10368</v>
      </c>
      <c r="F412" s="379">
        <v>33418</v>
      </c>
      <c r="G412" s="379">
        <v>0</v>
      </c>
      <c r="H412" s="379">
        <v>0</v>
      </c>
      <c r="I412" s="379">
        <v>5047</v>
      </c>
      <c r="J412" s="379">
        <v>2370</v>
      </c>
      <c r="K412" s="379">
        <v>0</v>
      </c>
      <c r="L412" s="379">
        <v>4874</v>
      </c>
      <c r="M412" s="380">
        <v>0</v>
      </c>
      <c r="N412" s="381">
        <f t="shared" si="654"/>
        <v>56077</v>
      </c>
      <c r="O412" s="379">
        <v>9840</v>
      </c>
      <c r="P412" s="379">
        <v>32515</v>
      </c>
      <c r="Q412" s="379">
        <v>0</v>
      </c>
      <c r="R412" s="379">
        <v>0</v>
      </c>
      <c r="S412" s="379">
        <v>14830</v>
      </c>
      <c r="T412" s="379">
        <v>1630</v>
      </c>
      <c r="U412" s="379">
        <v>0</v>
      </c>
      <c r="V412" s="379">
        <v>6726</v>
      </c>
      <c r="W412" s="480">
        <f>(VLOOKUP(A412,'[1]floresta plant'!$A$4:$F$573,6,0))*1000</f>
        <v>0</v>
      </c>
      <c r="X412" s="24">
        <f t="shared" si="655"/>
        <v>65541</v>
      </c>
      <c r="Y412" s="53">
        <f t="shared" si="656"/>
        <v>0</v>
      </c>
      <c r="Z412" s="53">
        <f t="shared" si="657"/>
        <v>0</v>
      </c>
      <c r="AA412" s="53">
        <f t="shared" si="658"/>
        <v>9783</v>
      </c>
      <c r="AB412" s="53">
        <f t="shared" si="618"/>
        <v>-740</v>
      </c>
      <c r="AC412" s="53">
        <f t="shared" si="618"/>
        <v>0</v>
      </c>
      <c r="AD412" s="53">
        <f t="shared" si="618"/>
        <v>1852</v>
      </c>
      <c r="AE412" s="53">
        <f t="shared" si="618"/>
        <v>0</v>
      </c>
      <c r="AF412" s="53">
        <f t="shared" si="659"/>
        <v>-903</v>
      </c>
      <c r="AG412" s="53">
        <f t="shared" si="660"/>
        <v>-528</v>
      </c>
      <c r="AH412" s="53">
        <f t="shared" si="661"/>
        <v>-9464</v>
      </c>
      <c r="AI412" s="53">
        <f t="shared" si="733"/>
        <v>9464</v>
      </c>
      <c r="AJ412" s="469">
        <v>0</v>
      </c>
      <c r="AK412" s="469">
        <v>0</v>
      </c>
      <c r="AL412" s="469">
        <v>0</v>
      </c>
      <c r="AM412" s="470">
        <f t="shared" si="662"/>
        <v>0</v>
      </c>
      <c r="AN412" s="53">
        <f t="shared" si="663"/>
        <v>-9464</v>
      </c>
      <c r="AO412" s="382">
        <f t="shared" si="664"/>
        <v>2</v>
      </c>
      <c r="AP412">
        <v>5</v>
      </c>
      <c r="AQ412" s="383">
        <f t="shared" si="665"/>
        <v>11635</v>
      </c>
      <c r="AR412" s="383">
        <f t="shared" si="666"/>
        <v>-2171</v>
      </c>
      <c r="AS412" s="383">
        <f t="shared" si="667"/>
        <v>0</v>
      </c>
      <c r="AT412" s="383">
        <f t="shared" si="668"/>
        <v>2171</v>
      </c>
      <c r="AU412" s="383">
        <f t="shared" si="669"/>
        <v>9464</v>
      </c>
      <c r="AV412" s="383">
        <f t="shared" si="670"/>
        <v>1</v>
      </c>
      <c r="AW412" s="383">
        <f t="shared" si="671"/>
        <v>1</v>
      </c>
      <c r="AX412" s="383">
        <f t="shared" si="672"/>
        <v>1</v>
      </c>
      <c r="AY412" s="383">
        <f t="shared" si="673"/>
        <v>0</v>
      </c>
      <c r="AZ412">
        <f t="shared" si="674"/>
        <v>0</v>
      </c>
      <c r="BA412">
        <f t="shared" si="675"/>
        <v>0</v>
      </c>
      <c r="BB412" s="383">
        <f t="shared" si="676"/>
        <v>0</v>
      </c>
      <c r="BC412" s="384">
        <f t="shared" si="736"/>
        <v>0</v>
      </c>
      <c r="BD412" s="384">
        <f t="shared" si="736"/>
        <v>0</v>
      </c>
      <c r="BE412" s="384">
        <f t="shared" si="736"/>
        <v>9783</v>
      </c>
      <c r="BF412" s="384">
        <f t="shared" si="734"/>
        <v>0.34085674804237681</v>
      </c>
      <c r="BG412" s="384">
        <f t="shared" si="734"/>
        <v>0</v>
      </c>
      <c r="BH412" s="384">
        <f t="shared" si="734"/>
        <v>1852</v>
      </c>
      <c r="BI412" s="384">
        <f t="shared" si="734"/>
        <v>0</v>
      </c>
      <c r="BJ412" s="384">
        <f t="shared" si="734"/>
        <v>0.41593735605711651</v>
      </c>
      <c r="BK412" s="384">
        <f t="shared" si="734"/>
        <v>0.24320589590050667</v>
      </c>
      <c r="BL412" s="474">
        <f t="shared" si="677"/>
        <v>2171</v>
      </c>
      <c r="BM412" s="409">
        <f t="shared" si="678"/>
        <v>-9464</v>
      </c>
      <c r="BN412" s="473">
        <f t="shared" si="679"/>
        <v>11635</v>
      </c>
      <c r="BO412" s="387">
        <f t="shared" si="680"/>
        <v>0.18659217877094972</v>
      </c>
      <c r="BP412" s="387">
        <f t="shared" si="681"/>
        <v>0.81340782122905031</v>
      </c>
      <c r="BQ412" s="388">
        <f t="shared" si="682"/>
        <v>0</v>
      </c>
      <c r="BR412" s="389">
        <f t="shared" si="683"/>
        <v>0</v>
      </c>
      <c r="BS412" s="390">
        <f t="shared" si="684"/>
        <v>0</v>
      </c>
      <c r="BT412" s="391">
        <f t="shared" si="740"/>
        <v>0</v>
      </c>
      <c r="BU412" s="391">
        <f t="shared" si="740"/>
        <v>0</v>
      </c>
      <c r="BV412" s="391">
        <f t="shared" si="740"/>
        <v>0</v>
      </c>
      <c r="BW412" s="391">
        <f t="shared" si="738"/>
        <v>0</v>
      </c>
      <c r="BX412" s="391">
        <f t="shared" si="738"/>
        <v>0</v>
      </c>
      <c r="BY412" s="391">
        <f t="shared" si="738"/>
        <v>0</v>
      </c>
      <c r="BZ412" s="391">
        <f t="shared" si="738"/>
        <v>0</v>
      </c>
      <c r="CA412" s="391">
        <f t="shared" si="650"/>
        <v>0</v>
      </c>
      <c r="CB412" s="391">
        <f t="shared" si="685"/>
        <v>0</v>
      </c>
      <c r="CC412" s="391">
        <f t="shared" si="685"/>
        <v>0</v>
      </c>
      <c r="CD412" s="392">
        <f t="shared" si="686"/>
        <v>0</v>
      </c>
      <c r="CE412" s="393">
        <f t="shared" si="687"/>
        <v>0</v>
      </c>
      <c r="CF412" s="392">
        <f t="shared" si="688"/>
        <v>0</v>
      </c>
      <c r="CG412" s="392">
        <f t="shared" si="689"/>
        <v>0</v>
      </c>
      <c r="CH412" s="392">
        <f t="shared" si="690"/>
        <v>0</v>
      </c>
      <c r="CI412" s="392">
        <f t="shared" si="619"/>
        <v>0</v>
      </c>
      <c r="CJ412" s="392">
        <f t="shared" si="619"/>
        <v>0</v>
      </c>
      <c r="CK412" s="392">
        <f t="shared" si="619"/>
        <v>0</v>
      </c>
      <c r="CL412" s="392">
        <f t="shared" si="619"/>
        <v>0</v>
      </c>
      <c r="CM412" s="392">
        <f t="shared" si="691"/>
        <v>0</v>
      </c>
      <c r="CN412" s="392">
        <f t="shared" si="692"/>
        <v>0</v>
      </c>
      <c r="CO412" s="394">
        <f t="shared" si="693"/>
        <v>0</v>
      </c>
      <c r="CP412" s="394">
        <f t="shared" si="693"/>
        <v>0</v>
      </c>
      <c r="CQ412" s="395">
        <f t="shared" si="694"/>
        <v>9783</v>
      </c>
      <c r="CR412" s="394">
        <f t="shared" si="646"/>
        <v>622.21057155135372</v>
      </c>
      <c r="CS412" s="394">
        <f t="shared" si="646"/>
        <v>0</v>
      </c>
      <c r="CT412" s="394">
        <f t="shared" si="646"/>
        <v>0</v>
      </c>
      <c r="CU412" s="394">
        <f t="shared" si="644"/>
        <v>0</v>
      </c>
      <c r="CV412" s="394">
        <f t="shared" si="644"/>
        <v>759.2650623119896</v>
      </c>
      <c r="CW412" s="394">
        <f t="shared" si="644"/>
        <v>443.95565105285777</v>
      </c>
      <c r="CX412" s="396">
        <f t="shared" si="695"/>
        <v>7957.5687150837994</v>
      </c>
      <c r="CY412" s="396">
        <f t="shared" si="695"/>
        <v>0</v>
      </c>
      <c r="CZ412" s="397">
        <f t="shared" si="696"/>
        <v>0</v>
      </c>
      <c r="DA412" s="397">
        <f t="shared" si="696"/>
        <v>0</v>
      </c>
      <c r="DB412" s="397">
        <f t="shared" si="696"/>
        <v>0</v>
      </c>
      <c r="DC412" s="397">
        <f t="shared" si="697"/>
        <v>-740</v>
      </c>
      <c r="DD412" s="397">
        <f t="shared" ref="DD412:DH462" si="742">IF($DC412&gt;0,IF(AC412&gt;0,0,$DC412*BG412*$BO412),0)</f>
        <v>0</v>
      </c>
      <c r="DE412" s="397">
        <f t="shared" si="742"/>
        <v>0</v>
      </c>
      <c r="DF412" s="397">
        <f t="shared" si="742"/>
        <v>0</v>
      </c>
      <c r="DG412" s="397">
        <f t="shared" si="742"/>
        <v>0</v>
      </c>
      <c r="DH412" s="397">
        <f t="shared" si="742"/>
        <v>0</v>
      </c>
      <c r="DI412" s="398">
        <f t="shared" si="698"/>
        <v>0</v>
      </c>
      <c r="DJ412" s="398">
        <f t="shared" si="698"/>
        <v>0</v>
      </c>
      <c r="DK412" s="399">
        <f t="shared" si="699"/>
        <v>0</v>
      </c>
      <c r="DL412" s="399">
        <f t="shared" si="699"/>
        <v>0</v>
      </c>
      <c r="DM412" s="399">
        <f t="shared" si="699"/>
        <v>0</v>
      </c>
      <c r="DN412" s="399">
        <f t="shared" si="699"/>
        <v>0</v>
      </c>
      <c r="DO412" s="399">
        <f t="shared" si="700"/>
        <v>0</v>
      </c>
      <c r="DP412" s="399">
        <f t="shared" si="701"/>
        <v>0</v>
      </c>
      <c r="DQ412" s="399">
        <f t="shared" si="701"/>
        <v>0</v>
      </c>
      <c r="DR412" s="399">
        <f t="shared" si="701"/>
        <v>0</v>
      </c>
      <c r="DS412" s="399">
        <f t="shared" si="701"/>
        <v>0</v>
      </c>
      <c r="DT412" s="400">
        <f t="shared" si="702"/>
        <v>0</v>
      </c>
      <c r="DU412" s="400">
        <f t="shared" si="702"/>
        <v>0</v>
      </c>
      <c r="DV412" s="386">
        <f t="shared" ref="DV412:DZ462" si="743">IF($EA412&gt;0,IF(Y412&gt;0,0,$EA412*$BO412*BC412),0)</f>
        <v>0</v>
      </c>
      <c r="DW412" s="386">
        <f t="shared" si="743"/>
        <v>0</v>
      </c>
      <c r="DX412" s="386">
        <f t="shared" si="743"/>
        <v>0</v>
      </c>
      <c r="DY412" s="386">
        <f t="shared" si="743"/>
        <v>117.78942844864632</v>
      </c>
      <c r="DZ412" s="386">
        <f t="shared" si="743"/>
        <v>0</v>
      </c>
      <c r="EA412" s="401">
        <f t="shared" si="703"/>
        <v>1852</v>
      </c>
      <c r="EB412" s="386">
        <f t="shared" si="704"/>
        <v>0</v>
      </c>
      <c r="EC412" s="386">
        <f t="shared" si="704"/>
        <v>143.73493768801029</v>
      </c>
      <c r="ED412" s="386">
        <f t="shared" si="704"/>
        <v>84.04434894714224</v>
      </c>
      <c r="EE412" s="385">
        <f t="shared" si="705"/>
        <v>1506.4312849162011</v>
      </c>
      <c r="EF412" s="385">
        <f t="shared" si="705"/>
        <v>0</v>
      </c>
      <c r="EG412" s="402">
        <f t="shared" si="647"/>
        <v>0</v>
      </c>
      <c r="EH412" s="402">
        <f t="shared" si="647"/>
        <v>0</v>
      </c>
      <c r="EI412" s="402">
        <f t="shared" si="647"/>
        <v>0</v>
      </c>
      <c r="EJ412" s="402">
        <f t="shared" si="645"/>
        <v>0</v>
      </c>
      <c r="EK412" s="402">
        <f t="shared" si="645"/>
        <v>0</v>
      </c>
      <c r="EL412" s="402">
        <f t="shared" si="645"/>
        <v>0</v>
      </c>
      <c r="EM412" s="402">
        <f t="shared" si="706"/>
        <v>0</v>
      </c>
      <c r="EN412" s="402">
        <f t="shared" si="707"/>
        <v>0</v>
      </c>
      <c r="EO412" s="402">
        <f t="shared" si="707"/>
        <v>0</v>
      </c>
      <c r="EP412" s="402">
        <f t="shared" si="708"/>
        <v>0</v>
      </c>
      <c r="EQ412" s="402">
        <f t="shared" si="709"/>
        <v>0</v>
      </c>
      <c r="ER412" s="394">
        <f t="shared" si="710"/>
        <v>0</v>
      </c>
      <c r="ES412" s="394">
        <f t="shared" si="711"/>
        <v>0</v>
      </c>
      <c r="ET412" s="394">
        <f t="shared" si="712"/>
        <v>0</v>
      </c>
      <c r="EU412" s="394">
        <f t="shared" si="620"/>
        <v>0</v>
      </c>
      <c r="EV412" s="394">
        <f t="shared" si="620"/>
        <v>0</v>
      </c>
      <c r="EW412" s="394">
        <f t="shared" si="620"/>
        <v>0</v>
      </c>
      <c r="EX412" s="394">
        <f t="shared" si="620"/>
        <v>0</v>
      </c>
      <c r="EY412" s="403">
        <f t="shared" si="713"/>
        <v>-903</v>
      </c>
      <c r="EZ412" s="394">
        <f t="shared" si="714"/>
        <v>0</v>
      </c>
      <c r="FA412" s="396">
        <f t="shared" si="715"/>
        <v>0</v>
      </c>
      <c r="FB412" s="396">
        <f t="shared" si="715"/>
        <v>0</v>
      </c>
      <c r="FC412" s="404">
        <f t="shared" si="741"/>
        <v>0</v>
      </c>
      <c r="FD412" s="404">
        <f t="shared" si="741"/>
        <v>0</v>
      </c>
      <c r="FE412" s="404">
        <f t="shared" si="741"/>
        <v>0</v>
      </c>
      <c r="FF412" s="404">
        <f t="shared" si="739"/>
        <v>0</v>
      </c>
      <c r="FG412" s="404">
        <f t="shared" si="739"/>
        <v>0</v>
      </c>
      <c r="FH412" s="404">
        <f t="shared" si="739"/>
        <v>0</v>
      </c>
      <c r="FI412" s="404">
        <f t="shared" si="739"/>
        <v>0</v>
      </c>
      <c r="FJ412" s="404">
        <f t="shared" si="651"/>
        <v>0</v>
      </c>
      <c r="FK412" s="392">
        <f t="shared" si="716"/>
        <v>-528</v>
      </c>
      <c r="FL412" s="384">
        <f t="shared" si="717"/>
        <v>0</v>
      </c>
      <c r="FM412" s="384">
        <f t="shared" si="717"/>
        <v>0</v>
      </c>
      <c r="FN412" s="405">
        <f t="shared" si="737"/>
        <v>0</v>
      </c>
      <c r="FO412" s="405">
        <f t="shared" si="737"/>
        <v>0</v>
      </c>
      <c r="FP412" s="405">
        <f t="shared" si="737"/>
        <v>0</v>
      </c>
      <c r="FQ412" s="405">
        <f t="shared" si="735"/>
        <v>0</v>
      </c>
      <c r="FR412" s="405">
        <f t="shared" si="735"/>
        <v>0</v>
      </c>
      <c r="FS412" s="405">
        <f t="shared" si="735"/>
        <v>0</v>
      </c>
      <c r="FT412" s="405">
        <f t="shared" si="735"/>
        <v>0</v>
      </c>
      <c r="FU412" s="405">
        <f t="shared" si="735"/>
        <v>0</v>
      </c>
      <c r="FV412" s="405">
        <f t="shared" si="735"/>
        <v>0</v>
      </c>
      <c r="FW412" s="397">
        <f t="shared" si="718"/>
        <v>-9464</v>
      </c>
      <c r="FX412" s="406">
        <f t="shared" si="719"/>
        <v>0</v>
      </c>
      <c r="FY412" s="331">
        <f t="shared" si="720"/>
        <v>0</v>
      </c>
      <c r="FZ412" s="382">
        <f t="shared" si="721"/>
        <v>0</v>
      </c>
      <c r="GA412" s="331">
        <f t="shared" si="722"/>
        <v>0</v>
      </c>
      <c r="GB412" s="407">
        <f t="shared" si="723"/>
        <v>0</v>
      </c>
      <c r="GC412" s="407">
        <f t="shared" si="724"/>
        <v>0</v>
      </c>
      <c r="GD412" s="407">
        <f t="shared" si="725"/>
        <v>0</v>
      </c>
      <c r="GE412" s="407">
        <f t="shared" si="726"/>
        <v>0</v>
      </c>
      <c r="GF412" s="407">
        <f t="shared" si="727"/>
        <v>1.8474111129762605E-13</v>
      </c>
      <c r="GG412" s="407">
        <f t="shared" si="728"/>
        <v>0</v>
      </c>
      <c r="GH412" s="407">
        <f t="shared" si="729"/>
        <v>0</v>
      </c>
      <c r="GI412" s="407">
        <f t="shared" si="730"/>
        <v>0</v>
      </c>
      <c r="GJ412">
        <f t="shared" si="731"/>
        <v>0</v>
      </c>
      <c r="GK412" s="382">
        <f t="shared" si="732"/>
        <v>1.8474111129762605E-13</v>
      </c>
      <c r="GL412">
        <v>5</v>
      </c>
      <c r="GM412">
        <f t="shared" si="653"/>
        <v>0</v>
      </c>
      <c r="GN412">
        <f t="shared" si="653"/>
        <v>0</v>
      </c>
      <c r="GO412">
        <f t="shared" si="653"/>
        <v>9783</v>
      </c>
      <c r="GP412">
        <f t="shared" si="653"/>
        <v>0</v>
      </c>
      <c r="GQ412">
        <f t="shared" si="653"/>
        <v>0</v>
      </c>
      <c r="GR412">
        <f t="shared" si="652"/>
        <v>1852</v>
      </c>
      <c r="GS412">
        <f t="shared" si="652"/>
        <v>0</v>
      </c>
      <c r="GT412">
        <f t="shared" si="652"/>
        <v>0</v>
      </c>
      <c r="GU412">
        <f t="shared" si="652"/>
        <v>0</v>
      </c>
      <c r="GV412">
        <f t="shared" si="652"/>
        <v>0</v>
      </c>
    </row>
    <row r="413" spans="1:204" customFormat="1" x14ac:dyDescent="0.25">
      <c r="A413" s="378">
        <v>24002</v>
      </c>
      <c r="B413" s="32" t="s">
        <v>1112</v>
      </c>
      <c r="C413" t="s">
        <v>882</v>
      </c>
      <c r="D413">
        <v>5</v>
      </c>
      <c r="E413" s="379">
        <v>1470</v>
      </c>
      <c r="F413" s="379">
        <v>11331</v>
      </c>
      <c r="G413" s="379">
        <v>0</v>
      </c>
      <c r="H413" s="379">
        <v>0</v>
      </c>
      <c r="I413" s="379">
        <v>5796</v>
      </c>
      <c r="J413" s="379">
        <v>4091</v>
      </c>
      <c r="K413" s="379">
        <v>867</v>
      </c>
      <c r="L413" s="379">
        <v>6346</v>
      </c>
      <c r="M413" s="380">
        <v>0</v>
      </c>
      <c r="N413" s="381">
        <f t="shared" si="654"/>
        <v>29901</v>
      </c>
      <c r="O413" s="379">
        <v>4935</v>
      </c>
      <c r="P413" s="379">
        <v>11377</v>
      </c>
      <c r="Q413" s="379">
        <v>0</v>
      </c>
      <c r="R413" s="379">
        <v>0</v>
      </c>
      <c r="S413" s="379">
        <v>7380</v>
      </c>
      <c r="T413" s="379">
        <v>3760</v>
      </c>
      <c r="U413" s="379">
        <v>1676</v>
      </c>
      <c r="V413" s="379">
        <v>6160</v>
      </c>
      <c r="W413" s="480">
        <f>(VLOOKUP(A413,'[1]floresta plant'!$A$4:$F$573,6,0))*1000</f>
        <v>0</v>
      </c>
      <c r="X413" s="24">
        <f t="shared" si="655"/>
        <v>35288</v>
      </c>
      <c r="Y413" s="53">
        <f t="shared" si="656"/>
        <v>0</v>
      </c>
      <c r="Z413" s="53">
        <f t="shared" si="657"/>
        <v>0</v>
      </c>
      <c r="AA413" s="53">
        <f t="shared" si="658"/>
        <v>1584</v>
      </c>
      <c r="AB413" s="53">
        <f t="shared" si="618"/>
        <v>-331</v>
      </c>
      <c r="AC413" s="53">
        <f t="shared" si="618"/>
        <v>809</v>
      </c>
      <c r="AD413" s="53">
        <f t="shared" si="618"/>
        <v>-186</v>
      </c>
      <c r="AE413" s="53">
        <f t="shared" si="618"/>
        <v>0</v>
      </c>
      <c r="AF413" s="53">
        <f t="shared" si="659"/>
        <v>46</v>
      </c>
      <c r="AG413" s="53">
        <f t="shared" si="660"/>
        <v>3465</v>
      </c>
      <c r="AH413" s="53">
        <f t="shared" si="661"/>
        <v>-5387</v>
      </c>
      <c r="AI413" s="53">
        <f t="shared" si="733"/>
        <v>5387</v>
      </c>
      <c r="AJ413" s="469">
        <v>0</v>
      </c>
      <c r="AK413" s="469">
        <v>0</v>
      </c>
      <c r="AL413" s="469">
        <v>0</v>
      </c>
      <c r="AM413" s="470">
        <f t="shared" si="662"/>
        <v>0</v>
      </c>
      <c r="AN413" s="53">
        <f t="shared" si="663"/>
        <v>-5387</v>
      </c>
      <c r="AO413" s="382">
        <f t="shared" si="664"/>
        <v>2</v>
      </c>
      <c r="AP413">
        <v>5</v>
      </c>
      <c r="AQ413" s="383">
        <f t="shared" si="665"/>
        <v>5904</v>
      </c>
      <c r="AR413" s="383">
        <f t="shared" si="666"/>
        <v>-517</v>
      </c>
      <c r="AS413" s="383">
        <f t="shared" si="667"/>
        <v>0</v>
      </c>
      <c r="AT413" s="383">
        <f t="shared" si="668"/>
        <v>517</v>
      </c>
      <c r="AU413" s="383">
        <f t="shared" si="669"/>
        <v>5387</v>
      </c>
      <c r="AV413" s="383">
        <f t="shared" si="670"/>
        <v>1</v>
      </c>
      <c r="AW413" s="383">
        <f t="shared" si="671"/>
        <v>1</v>
      </c>
      <c r="AX413" s="383">
        <f t="shared" si="672"/>
        <v>1</v>
      </c>
      <c r="AY413" s="383">
        <f t="shared" si="673"/>
        <v>0</v>
      </c>
      <c r="AZ413">
        <f t="shared" si="674"/>
        <v>0</v>
      </c>
      <c r="BA413">
        <f t="shared" si="675"/>
        <v>0</v>
      </c>
      <c r="BB413" s="383">
        <f t="shared" si="676"/>
        <v>0</v>
      </c>
      <c r="BC413" s="384">
        <f t="shared" si="736"/>
        <v>0</v>
      </c>
      <c r="BD413" s="384">
        <f t="shared" si="736"/>
        <v>0</v>
      </c>
      <c r="BE413" s="384">
        <f t="shared" si="736"/>
        <v>1584</v>
      </c>
      <c r="BF413" s="384">
        <f t="shared" si="734"/>
        <v>0.64023210831721467</v>
      </c>
      <c r="BG413" s="384">
        <f t="shared" si="734"/>
        <v>809</v>
      </c>
      <c r="BH413" s="384">
        <f t="shared" si="734"/>
        <v>0.35976789168278528</v>
      </c>
      <c r="BI413" s="384">
        <f t="shared" si="734"/>
        <v>0</v>
      </c>
      <c r="BJ413" s="384">
        <f t="shared" si="734"/>
        <v>46</v>
      </c>
      <c r="BK413" s="384">
        <f t="shared" si="734"/>
        <v>3465</v>
      </c>
      <c r="BL413" s="474">
        <f t="shared" si="677"/>
        <v>517</v>
      </c>
      <c r="BM413" s="409">
        <f t="shared" si="678"/>
        <v>-5387</v>
      </c>
      <c r="BN413" s="473">
        <f t="shared" si="679"/>
        <v>5904</v>
      </c>
      <c r="BO413" s="387">
        <f t="shared" si="680"/>
        <v>8.7567750677506773E-2</v>
      </c>
      <c r="BP413" s="387">
        <f t="shared" si="681"/>
        <v>0.91243224932249323</v>
      </c>
      <c r="BQ413" s="388">
        <f t="shared" si="682"/>
        <v>0</v>
      </c>
      <c r="BR413" s="389">
        <f t="shared" si="683"/>
        <v>0</v>
      </c>
      <c r="BS413" s="390">
        <f t="shared" si="684"/>
        <v>0</v>
      </c>
      <c r="BT413" s="391">
        <f t="shared" si="740"/>
        <v>0</v>
      </c>
      <c r="BU413" s="391">
        <f t="shared" si="740"/>
        <v>0</v>
      </c>
      <c r="BV413" s="391">
        <f t="shared" si="740"/>
        <v>0</v>
      </c>
      <c r="BW413" s="391">
        <f t="shared" si="738"/>
        <v>0</v>
      </c>
      <c r="BX413" s="391">
        <f t="shared" si="738"/>
        <v>0</v>
      </c>
      <c r="BY413" s="391">
        <f t="shared" si="738"/>
        <v>0</v>
      </c>
      <c r="BZ413" s="391">
        <f t="shared" si="738"/>
        <v>0</v>
      </c>
      <c r="CA413" s="391">
        <f t="shared" si="650"/>
        <v>0</v>
      </c>
      <c r="CB413" s="391">
        <f t="shared" si="685"/>
        <v>0</v>
      </c>
      <c r="CC413" s="391">
        <f t="shared" si="685"/>
        <v>0</v>
      </c>
      <c r="CD413" s="392">
        <f t="shared" si="686"/>
        <v>0</v>
      </c>
      <c r="CE413" s="393">
        <f t="shared" si="687"/>
        <v>0</v>
      </c>
      <c r="CF413" s="392">
        <f t="shared" si="688"/>
        <v>0</v>
      </c>
      <c r="CG413" s="392">
        <f t="shared" si="689"/>
        <v>0</v>
      </c>
      <c r="CH413" s="392">
        <f t="shared" si="690"/>
        <v>0</v>
      </c>
      <c r="CI413" s="392">
        <f t="shared" si="619"/>
        <v>0</v>
      </c>
      <c r="CJ413" s="392">
        <f t="shared" si="619"/>
        <v>0</v>
      </c>
      <c r="CK413" s="392">
        <f t="shared" si="619"/>
        <v>0</v>
      </c>
      <c r="CL413" s="392">
        <f t="shared" si="619"/>
        <v>0</v>
      </c>
      <c r="CM413" s="392">
        <f t="shared" si="691"/>
        <v>0</v>
      </c>
      <c r="CN413" s="392">
        <f t="shared" si="692"/>
        <v>0</v>
      </c>
      <c r="CO413" s="394">
        <f t="shared" si="693"/>
        <v>0</v>
      </c>
      <c r="CP413" s="394">
        <f t="shared" si="693"/>
        <v>0</v>
      </c>
      <c r="CQ413" s="395">
        <f t="shared" si="694"/>
        <v>1584</v>
      </c>
      <c r="CR413" s="394">
        <f t="shared" si="646"/>
        <v>88.804878048780481</v>
      </c>
      <c r="CS413" s="394">
        <f t="shared" si="646"/>
        <v>0</v>
      </c>
      <c r="CT413" s="394">
        <f t="shared" si="646"/>
        <v>49.90243902439024</v>
      </c>
      <c r="CU413" s="394">
        <f t="shared" si="644"/>
        <v>0</v>
      </c>
      <c r="CV413" s="394">
        <f t="shared" si="644"/>
        <v>0</v>
      </c>
      <c r="CW413" s="394">
        <f t="shared" si="644"/>
        <v>0</v>
      </c>
      <c r="CX413" s="396">
        <f t="shared" si="695"/>
        <v>1445.2926829268292</v>
      </c>
      <c r="CY413" s="396">
        <f t="shared" si="695"/>
        <v>0</v>
      </c>
      <c r="CZ413" s="397">
        <f t="shared" si="696"/>
        <v>0</v>
      </c>
      <c r="DA413" s="397">
        <f t="shared" si="696"/>
        <v>0</v>
      </c>
      <c r="DB413" s="397">
        <f t="shared" si="696"/>
        <v>0</v>
      </c>
      <c r="DC413" s="397">
        <f t="shared" si="697"/>
        <v>-331</v>
      </c>
      <c r="DD413" s="397">
        <f t="shared" si="742"/>
        <v>0</v>
      </c>
      <c r="DE413" s="397">
        <f t="shared" si="742"/>
        <v>0</v>
      </c>
      <c r="DF413" s="397">
        <f t="shared" si="742"/>
        <v>0</v>
      </c>
      <c r="DG413" s="397">
        <f t="shared" si="742"/>
        <v>0</v>
      </c>
      <c r="DH413" s="397">
        <f t="shared" si="742"/>
        <v>0</v>
      </c>
      <c r="DI413" s="398">
        <f t="shared" si="698"/>
        <v>0</v>
      </c>
      <c r="DJ413" s="398">
        <f t="shared" si="698"/>
        <v>0</v>
      </c>
      <c r="DK413" s="399">
        <f t="shared" si="699"/>
        <v>0</v>
      </c>
      <c r="DL413" s="399">
        <f t="shared" si="699"/>
        <v>0</v>
      </c>
      <c r="DM413" s="399">
        <f t="shared" si="699"/>
        <v>0</v>
      </c>
      <c r="DN413" s="399">
        <f t="shared" si="699"/>
        <v>45.355521680216796</v>
      </c>
      <c r="DO413" s="399">
        <f t="shared" si="700"/>
        <v>809</v>
      </c>
      <c r="DP413" s="399">
        <f t="shared" si="701"/>
        <v>25.486788617886173</v>
      </c>
      <c r="DQ413" s="399">
        <f t="shared" si="701"/>
        <v>0</v>
      </c>
      <c r="DR413" s="399">
        <f t="shared" si="701"/>
        <v>0</v>
      </c>
      <c r="DS413" s="399">
        <f t="shared" si="701"/>
        <v>0</v>
      </c>
      <c r="DT413" s="400">
        <f t="shared" si="702"/>
        <v>738.15768970189697</v>
      </c>
      <c r="DU413" s="400">
        <f t="shared" si="702"/>
        <v>0</v>
      </c>
      <c r="DV413" s="386">
        <f t="shared" si="743"/>
        <v>0</v>
      </c>
      <c r="DW413" s="386">
        <f t="shared" si="743"/>
        <v>0</v>
      </c>
      <c r="DX413" s="386">
        <f t="shared" si="743"/>
        <v>0</v>
      </c>
      <c r="DY413" s="386">
        <f t="shared" si="743"/>
        <v>0</v>
      </c>
      <c r="DZ413" s="386">
        <f t="shared" si="743"/>
        <v>0</v>
      </c>
      <c r="EA413" s="401">
        <f t="shared" si="703"/>
        <v>-186</v>
      </c>
      <c r="EB413" s="386">
        <f t="shared" si="704"/>
        <v>0</v>
      </c>
      <c r="EC413" s="386">
        <f t="shared" si="704"/>
        <v>0</v>
      </c>
      <c r="ED413" s="386">
        <f t="shared" si="704"/>
        <v>0</v>
      </c>
      <c r="EE413" s="385">
        <f t="shared" si="705"/>
        <v>0</v>
      </c>
      <c r="EF413" s="385">
        <f t="shared" si="705"/>
        <v>0</v>
      </c>
      <c r="EG413" s="402">
        <f t="shared" si="647"/>
        <v>0</v>
      </c>
      <c r="EH413" s="402">
        <f t="shared" si="647"/>
        <v>0</v>
      </c>
      <c r="EI413" s="402">
        <f t="shared" si="647"/>
        <v>0</v>
      </c>
      <c r="EJ413" s="402">
        <f t="shared" si="645"/>
        <v>0</v>
      </c>
      <c r="EK413" s="402">
        <f t="shared" si="645"/>
        <v>0</v>
      </c>
      <c r="EL413" s="402">
        <f t="shared" si="645"/>
        <v>0</v>
      </c>
      <c r="EM413" s="402">
        <f t="shared" si="706"/>
        <v>0</v>
      </c>
      <c r="EN413" s="402">
        <f t="shared" si="707"/>
        <v>0</v>
      </c>
      <c r="EO413" s="402">
        <f t="shared" si="707"/>
        <v>0</v>
      </c>
      <c r="EP413" s="402">
        <f t="shared" si="708"/>
        <v>0</v>
      </c>
      <c r="EQ413" s="402">
        <f t="shared" si="709"/>
        <v>0</v>
      </c>
      <c r="ER413" s="394">
        <f t="shared" si="710"/>
        <v>0</v>
      </c>
      <c r="ES413" s="394">
        <f t="shared" si="711"/>
        <v>0</v>
      </c>
      <c r="ET413" s="394">
        <f t="shared" si="712"/>
        <v>0</v>
      </c>
      <c r="EU413" s="394">
        <f t="shared" si="620"/>
        <v>2.5789295392953928</v>
      </c>
      <c r="EV413" s="394">
        <f t="shared" si="620"/>
        <v>0</v>
      </c>
      <c r="EW413" s="394">
        <f t="shared" si="620"/>
        <v>1.4491869918699185</v>
      </c>
      <c r="EX413" s="394">
        <f t="shared" si="620"/>
        <v>0</v>
      </c>
      <c r="EY413" s="403">
        <f t="shared" si="713"/>
        <v>46</v>
      </c>
      <c r="EZ413" s="394">
        <f t="shared" si="714"/>
        <v>0</v>
      </c>
      <c r="FA413" s="396">
        <f t="shared" si="715"/>
        <v>41.97188346883469</v>
      </c>
      <c r="FB413" s="396">
        <f t="shared" si="715"/>
        <v>0</v>
      </c>
      <c r="FC413" s="404">
        <f t="shared" si="741"/>
        <v>0</v>
      </c>
      <c r="FD413" s="404">
        <f t="shared" si="741"/>
        <v>0</v>
      </c>
      <c r="FE413" s="404">
        <f t="shared" si="741"/>
        <v>0</v>
      </c>
      <c r="FF413" s="404">
        <f t="shared" si="739"/>
        <v>194.26067073170731</v>
      </c>
      <c r="FG413" s="404">
        <f t="shared" si="739"/>
        <v>0</v>
      </c>
      <c r="FH413" s="404">
        <f t="shared" si="739"/>
        <v>109.16158536585365</v>
      </c>
      <c r="FI413" s="404">
        <f t="shared" si="739"/>
        <v>0</v>
      </c>
      <c r="FJ413" s="404">
        <f t="shared" si="651"/>
        <v>0</v>
      </c>
      <c r="FK413" s="392">
        <f t="shared" si="716"/>
        <v>3465</v>
      </c>
      <c r="FL413" s="384">
        <f t="shared" si="717"/>
        <v>3161.5777439024391</v>
      </c>
      <c r="FM413" s="384">
        <f t="shared" si="717"/>
        <v>0</v>
      </c>
      <c r="FN413" s="405">
        <f t="shared" si="737"/>
        <v>0</v>
      </c>
      <c r="FO413" s="405">
        <f t="shared" si="737"/>
        <v>0</v>
      </c>
      <c r="FP413" s="405">
        <f t="shared" si="737"/>
        <v>0</v>
      </c>
      <c r="FQ413" s="405">
        <f t="shared" si="735"/>
        <v>0</v>
      </c>
      <c r="FR413" s="405">
        <f t="shared" si="735"/>
        <v>0</v>
      </c>
      <c r="FS413" s="405">
        <f t="shared" si="735"/>
        <v>0</v>
      </c>
      <c r="FT413" s="405">
        <f t="shared" si="735"/>
        <v>0</v>
      </c>
      <c r="FU413" s="405">
        <f t="shared" si="735"/>
        <v>0</v>
      </c>
      <c r="FV413" s="405">
        <f t="shared" si="735"/>
        <v>0</v>
      </c>
      <c r="FW413" s="397">
        <f t="shared" si="718"/>
        <v>-5387</v>
      </c>
      <c r="FX413" s="406">
        <f t="shared" si="719"/>
        <v>0</v>
      </c>
      <c r="FY413" s="331">
        <f t="shared" si="720"/>
        <v>0</v>
      </c>
      <c r="FZ413" s="382">
        <f t="shared" si="721"/>
        <v>0</v>
      </c>
      <c r="GA413" s="331">
        <f t="shared" si="722"/>
        <v>0</v>
      </c>
      <c r="GB413" s="407">
        <f t="shared" si="723"/>
        <v>0</v>
      </c>
      <c r="GC413" s="407">
        <f t="shared" si="724"/>
        <v>0</v>
      </c>
      <c r="GD413" s="407">
        <f t="shared" si="725"/>
        <v>0</v>
      </c>
      <c r="GE413" s="407">
        <f t="shared" si="726"/>
        <v>4.2632564145606011E-14</v>
      </c>
      <c r="GF413" s="407">
        <f t="shared" si="727"/>
        <v>0</v>
      </c>
      <c r="GG413" s="407">
        <f t="shared" si="728"/>
        <v>0</v>
      </c>
      <c r="GH413" s="407">
        <f t="shared" si="729"/>
        <v>-1.7763568394002505E-15</v>
      </c>
      <c r="GI413" s="407">
        <f t="shared" si="730"/>
        <v>0</v>
      </c>
      <c r="GJ413">
        <f t="shared" si="731"/>
        <v>0</v>
      </c>
      <c r="GK413" s="382">
        <f t="shared" si="732"/>
        <v>4.0856207306205761E-14</v>
      </c>
      <c r="GL413">
        <v>5</v>
      </c>
      <c r="GM413">
        <f t="shared" si="653"/>
        <v>0</v>
      </c>
      <c r="GN413">
        <f t="shared" si="653"/>
        <v>0</v>
      </c>
      <c r="GO413">
        <f t="shared" si="653"/>
        <v>1584</v>
      </c>
      <c r="GP413">
        <f t="shared" si="653"/>
        <v>0</v>
      </c>
      <c r="GQ413">
        <f t="shared" si="653"/>
        <v>809</v>
      </c>
      <c r="GR413">
        <f t="shared" si="652"/>
        <v>0</v>
      </c>
      <c r="GS413">
        <f t="shared" si="652"/>
        <v>0</v>
      </c>
      <c r="GT413">
        <f t="shared" si="652"/>
        <v>46</v>
      </c>
      <c r="GU413">
        <f t="shared" si="652"/>
        <v>3465</v>
      </c>
      <c r="GV413">
        <f t="shared" si="652"/>
        <v>0</v>
      </c>
    </row>
    <row r="414" spans="1:204" customFormat="1" x14ac:dyDescent="0.25">
      <c r="A414" s="378">
        <v>24003</v>
      </c>
      <c r="B414" s="32" t="s">
        <v>1113</v>
      </c>
      <c r="C414" t="s">
        <v>882</v>
      </c>
      <c r="D414">
        <v>5</v>
      </c>
      <c r="E414" s="379">
        <v>711</v>
      </c>
      <c r="F414" s="379">
        <v>2158</v>
      </c>
      <c r="G414" s="379">
        <v>6</v>
      </c>
      <c r="H414" s="379">
        <v>0</v>
      </c>
      <c r="I414" s="379">
        <v>729</v>
      </c>
      <c r="J414" s="379">
        <v>364</v>
      </c>
      <c r="K414" s="379">
        <v>11</v>
      </c>
      <c r="L414" s="379">
        <v>1174</v>
      </c>
      <c r="M414" s="380">
        <v>0</v>
      </c>
      <c r="N414" s="381">
        <f t="shared" si="654"/>
        <v>5153</v>
      </c>
      <c r="O414" s="379">
        <v>365</v>
      </c>
      <c r="P414" s="379">
        <v>2260</v>
      </c>
      <c r="Q414" s="379">
        <v>7</v>
      </c>
      <c r="R414" s="379">
        <v>0</v>
      </c>
      <c r="S414" s="379">
        <v>2300</v>
      </c>
      <c r="T414" s="379">
        <v>364</v>
      </c>
      <c r="U414" s="379">
        <v>4</v>
      </c>
      <c r="V414" s="379">
        <v>2843</v>
      </c>
      <c r="W414" s="480">
        <f>(VLOOKUP(A414,'[1]floresta plant'!$A$4:$F$573,6,0))*1000</f>
        <v>0</v>
      </c>
      <c r="X414" s="24">
        <f t="shared" si="655"/>
        <v>8143</v>
      </c>
      <c r="Y414" s="53">
        <f t="shared" si="656"/>
        <v>1</v>
      </c>
      <c r="Z414" s="53">
        <f t="shared" si="657"/>
        <v>0</v>
      </c>
      <c r="AA414" s="53">
        <f t="shared" si="658"/>
        <v>1571</v>
      </c>
      <c r="AB414" s="53">
        <f t="shared" si="618"/>
        <v>0</v>
      </c>
      <c r="AC414" s="53">
        <f t="shared" si="618"/>
        <v>-7</v>
      </c>
      <c r="AD414" s="53">
        <f t="shared" si="618"/>
        <v>1669</v>
      </c>
      <c r="AE414" s="53">
        <f t="shared" si="618"/>
        <v>0</v>
      </c>
      <c r="AF414" s="53">
        <f t="shared" si="659"/>
        <v>102</v>
      </c>
      <c r="AG414" s="53">
        <f t="shared" si="660"/>
        <v>-346</v>
      </c>
      <c r="AH414" s="53">
        <f t="shared" si="661"/>
        <v>-2990</v>
      </c>
      <c r="AI414" s="53">
        <f t="shared" si="733"/>
        <v>2990</v>
      </c>
      <c r="AJ414" s="469">
        <v>0</v>
      </c>
      <c r="AK414" s="469">
        <v>0</v>
      </c>
      <c r="AL414" s="469">
        <v>0</v>
      </c>
      <c r="AM414" s="470">
        <f t="shared" si="662"/>
        <v>0</v>
      </c>
      <c r="AN414" s="53">
        <f t="shared" si="663"/>
        <v>-2990</v>
      </c>
      <c r="AO414" s="382">
        <f t="shared" si="664"/>
        <v>2</v>
      </c>
      <c r="AP414">
        <v>5</v>
      </c>
      <c r="AQ414" s="383">
        <f t="shared" si="665"/>
        <v>3343</v>
      </c>
      <c r="AR414" s="383">
        <f t="shared" si="666"/>
        <v>-353</v>
      </c>
      <c r="AS414" s="383">
        <f t="shared" si="667"/>
        <v>1</v>
      </c>
      <c r="AT414" s="383">
        <f t="shared" si="668"/>
        <v>353</v>
      </c>
      <c r="AU414" s="383">
        <f t="shared" si="669"/>
        <v>2990</v>
      </c>
      <c r="AV414" s="383">
        <f t="shared" si="670"/>
        <v>1</v>
      </c>
      <c r="AW414" s="383">
        <f t="shared" si="671"/>
        <v>1</v>
      </c>
      <c r="AX414" s="383">
        <f t="shared" si="672"/>
        <v>1</v>
      </c>
      <c r="AY414" s="383">
        <f t="shared" si="673"/>
        <v>0.5</v>
      </c>
      <c r="AZ414">
        <f t="shared" si="674"/>
        <v>0.5</v>
      </c>
      <c r="BA414">
        <f t="shared" si="675"/>
        <v>0</v>
      </c>
      <c r="BB414" s="383">
        <f t="shared" si="676"/>
        <v>0</v>
      </c>
      <c r="BC414" s="384">
        <f t="shared" si="736"/>
        <v>1</v>
      </c>
      <c r="BD414" s="384">
        <f t="shared" si="736"/>
        <v>0</v>
      </c>
      <c r="BE414" s="384">
        <f t="shared" si="736"/>
        <v>1571</v>
      </c>
      <c r="BF414" s="384">
        <f t="shared" si="734"/>
        <v>0</v>
      </c>
      <c r="BG414" s="384">
        <f t="shared" si="734"/>
        <v>1.9830028328611898E-2</v>
      </c>
      <c r="BH414" s="384">
        <f t="shared" si="734"/>
        <v>1669</v>
      </c>
      <c r="BI414" s="384">
        <f t="shared" si="734"/>
        <v>0</v>
      </c>
      <c r="BJ414" s="384">
        <f t="shared" si="734"/>
        <v>102</v>
      </c>
      <c r="BK414" s="384">
        <f t="shared" si="734"/>
        <v>0.98016997167138808</v>
      </c>
      <c r="BL414" s="474">
        <f t="shared" si="677"/>
        <v>352.5</v>
      </c>
      <c r="BM414" s="409">
        <f t="shared" si="678"/>
        <v>-2989.5</v>
      </c>
      <c r="BN414" s="473">
        <f t="shared" si="679"/>
        <v>3342</v>
      </c>
      <c r="BO414" s="387">
        <f t="shared" si="680"/>
        <v>0.10547576301615799</v>
      </c>
      <c r="BP414" s="387">
        <f t="shared" si="681"/>
        <v>0.89452423698384198</v>
      </c>
      <c r="BQ414" s="388">
        <f t="shared" si="682"/>
        <v>0</v>
      </c>
      <c r="BR414" s="389">
        <f t="shared" si="683"/>
        <v>0</v>
      </c>
      <c r="BS414" s="390">
        <f t="shared" si="684"/>
        <v>1</v>
      </c>
      <c r="BT414" s="391">
        <f t="shared" si="740"/>
        <v>0</v>
      </c>
      <c r="BU414" s="391">
        <f t="shared" si="740"/>
        <v>0</v>
      </c>
      <c r="BV414" s="391">
        <f t="shared" si="740"/>
        <v>0</v>
      </c>
      <c r="BW414" s="391">
        <f t="shared" si="738"/>
        <v>9.9150141643059488E-3</v>
      </c>
      <c r="BX414" s="391">
        <f t="shared" si="738"/>
        <v>0</v>
      </c>
      <c r="BY414" s="391">
        <f t="shared" si="738"/>
        <v>0</v>
      </c>
      <c r="BZ414" s="391">
        <f t="shared" si="738"/>
        <v>0</v>
      </c>
      <c r="CA414" s="391">
        <f t="shared" si="650"/>
        <v>0.49008498583569404</v>
      </c>
      <c r="CB414" s="391">
        <f t="shared" si="685"/>
        <v>0.5</v>
      </c>
      <c r="CC414" s="391">
        <f t="shared" si="685"/>
        <v>0</v>
      </c>
      <c r="CD414" s="392">
        <f t="shared" si="686"/>
        <v>0</v>
      </c>
      <c r="CE414" s="393">
        <f t="shared" si="687"/>
        <v>0</v>
      </c>
      <c r="CF414" s="392">
        <f t="shared" si="688"/>
        <v>0</v>
      </c>
      <c r="CG414" s="392">
        <f t="shared" si="689"/>
        <v>0</v>
      </c>
      <c r="CH414" s="392">
        <f t="shared" si="690"/>
        <v>0</v>
      </c>
      <c r="CI414" s="392">
        <f t="shared" si="619"/>
        <v>0</v>
      </c>
      <c r="CJ414" s="392">
        <f t="shared" si="619"/>
        <v>0</v>
      </c>
      <c r="CK414" s="392">
        <f t="shared" si="619"/>
        <v>0</v>
      </c>
      <c r="CL414" s="392">
        <f t="shared" si="619"/>
        <v>0</v>
      </c>
      <c r="CM414" s="392">
        <f t="shared" si="691"/>
        <v>0</v>
      </c>
      <c r="CN414" s="392">
        <f t="shared" si="692"/>
        <v>0</v>
      </c>
      <c r="CO414" s="394">
        <f t="shared" si="693"/>
        <v>0</v>
      </c>
      <c r="CP414" s="394">
        <f t="shared" si="693"/>
        <v>0</v>
      </c>
      <c r="CQ414" s="395">
        <f t="shared" si="694"/>
        <v>1571</v>
      </c>
      <c r="CR414" s="394">
        <f t="shared" si="646"/>
        <v>0</v>
      </c>
      <c r="CS414" s="394">
        <f t="shared" si="646"/>
        <v>3.2858837560586101</v>
      </c>
      <c r="CT414" s="394">
        <f t="shared" si="646"/>
        <v>0</v>
      </c>
      <c r="CU414" s="394">
        <f t="shared" si="644"/>
        <v>0</v>
      </c>
      <c r="CV414" s="394">
        <f t="shared" si="644"/>
        <v>0</v>
      </c>
      <c r="CW414" s="394">
        <f t="shared" si="644"/>
        <v>162.41653994232558</v>
      </c>
      <c r="CX414" s="396">
        <f t="shared" si="695"/>
        <v>1405.2975763016157</v>
      </c>
      <c r="CY414" s="396">
        <f t="shared" si="695"/>
        <v>0</v>
      </c>
      <c r="CZ414" s="397">
        <f t="shared" si="696"/>
        <v>0</v>
      </c>
      <c r="DA414" s="397">
        <f t="shared" si="696"/>
        <v>0</v>
      </c>
      <c r="DB414" s="397">
        <f t="shared" si="696"/>
        <v>0</v>
      </c>
      <c r="DC414" s="397">
        <f t="shared" si="697"/>
        <v>0</v>
      </c>
      <c r="DD414" s="397">
        <f t="shared" si="742"/>
        <v>0</v>
      </c>
      <c r="DE414" s="397">
        <f t="shared" si="742"/>
        <v>0</v>
      </c>
      <c r="DF414" s="397">
        <f t="shared" si="742"/>
        <v>0</v>
      </c>
      <c r="DG414" s="397">
        <f t="shared" si="742"/>
        <v>0</v>
      </c>
      <c r="DH414" s="397">
        <f t="shared" si="742"/>
        <v>0</v>
      </c>
      <c r="DI414" s="398">
        <f t="shared" si="698"/>
        <v>0</v>
      </c>
      <c r="DJ414" s="398">
        <f t="shared" si="698"/>
        <v>0</v>
      </c>
      <c r="DK414" s="399">
        <f t="shared" si="699"/>
        <v>0</v>
      </c>
      <c r="DL414" s="399">
        <f t="shared" si="699"/>
        <v>0</v>
      </c>
      <c r="DM414" s="399">
        <f t="shared" si="699"/>
        <v>0</v>
      </c>
      <c r="DN414" s="399">
        <f t="shared" si="699"/>
        <v>0</v>
      </c>
      <c r="DO414" s="399">
        <f t="shared" si="700"/>
        <v>-7</v>
      </c>
      <c r="DP414" s="399">
        <f t="shared" si="701"/>
        <v>0</v>
      </c>
      <c r="DQ414" s="399">
        <f t="shared" si="701"/>
        <v>0</v>
      </c>
      <c r="DR414" s="399">
        <f t="shared" si="701"/>
        <v>0</v>
      </c>
      <c r="DS414" s="399">
        <f t="shared" si="701"/>
        <v>0</v>
      </c>
      <c r="DT414" s="400">
        <f t="shared" si="702"/>
        <v>0</v>
      </c>
      <c r="DU414" s="400">
        <f t="shared" si="702"/>
        <v>0</v>
      </c>
      <c r="DV414" s="386">
        <f t="shared" si="743"/>
        <v>0</v>
      </c>
      <c r="DW414" s="386">
        <f t="shared" si="743"/>
        <v>0</v>
      </c>
      <c r="DX414" s="386">
        <f t="shared" si="743"/>
        <v>0</v>
      </c>
      <c r="DY414" s="386">
        <f t="shared" si="743"/>
        <v>0</v>
      </c>
      <c r="DZ414" s="386">
        <f t="shared" si="743"/>
        <v>3.4908593181806622</v>
      </c>
      <c r="EA414" s="401">
        <f t="shared" si="703"/>
        <v>1669</v>
      </c>
      <c r="EB414" s="386">
        <f t="shared" si="704"/>
        <v>0</v>
      </c>
      <c r="EC414" s="386">
        <f t="shared" si="704"/>
        <v>0</v>
      </c>
      <c r="ED414" s="386">
        <f t="shared" si="704"/>
        <v>172.54818915578701</v>
      </c>
      <c r="EE414" s="385">
        <f t="shared" si="705"/>
        <v>1492.9609515260322</v>
      </c>
      <c r="EF414" s="385">
        <f t="shared" si="705"/>
        <v>0</v>
      </c>
      <c r="EG414" s="402">
        <f t="shared" si="647"/>
        <v>0</v>
      </c>
      <c r="EH414" s="402">
        <f t="shared" si="647"/>
        <v>0</v>
      </c>
      <c r="EI414" s="402">
        <f t="shared" si="647"/>
        <v>0</v>
      </c>
      <c r="EJ414" s="402">
        <f t="shared" si="645"/>
        <v>0</v>
      </c>
      <c r="EK414" s="402">
        <f t="shared" si="645"/>
        <v>0</v>
      </c>
      <c r="EL414" s="402">
        <f t="shared" si="645"/>
        <v>0</v>
      </c>
      <c r="EM414" s="402">
        <f t="shared" si="706"/>
        <v>0</v>
      </c>
      <c r="EN414" s="402">
        <f t="shared" si="707"/>
        <v>0</v>
      </c>
      <c r="EO414" s="402">
        <f t="shared" si="707"/>
        <v>0</v>
      </c>
      <c r="EP414" s="402">
        <f t="shared" si="708"/>
        <v>0</v>
      </c>
      <c r="EQ414" s="402">
        <f t="shared" si="709"/>
        <v>0</v>
      </c>
      <c r="ER414" s="394">
        <f t="shared" si="710"/>
        <v>0</v>
      </c>
      <c r="ES414" s="394">
        <f t="shared" si="711"/>
        <v>0</v>
      </c>
      <c r="ET414" s="394">
        <f t="shared" si="712"/>
        <v>0</v>
      </c>
      <c r="EU414" s="394">
        <f t="shared" si="620"/>
        <v>0</v>
      </c>
      <c r="EV414" s="394">
        <f t="shared" si="620"/>
        <v>0.21334191159642152</v>
      </c>
      <c r="EW414" s="394">
        <f t="shared" si="620"/>
        <v>0</v>
      </c>
      <c r="EX414" s="394">
        <f t="shared" si="620"/>
        <v>0</v>
      </c>
      <c r="EY414" s="403">
        <f t="shared" si="713"/>
        <v>102</v>
      </c>
      <c r="EZ414" s="394">
        <f t="shared" si="714"/>
        <v>10.545185916051693</v>
      </c>
      <c r="FA414" s="396">
        <f t="shared" si="715"/>
        <v>91.241472172351877</v>
      </c>
      <c r="FB414" s="396">
        <f t="shared" si="715"/>
        <v>0</v>
      </c>
      <c r="FC414" s="404">
        <f t="shared" si="741"/>
        <v>0</v>
      </c>
      <c r="FD414" s="404">
        <f t="shared" si="741"/>
        <v>0</v>
      </c>
      <c r="FE414" s="404">
        <f t="shared" si="741"/>
        <v>0</v>
      </c>
      <c r="FF414" s="404">
        <f t="shared" si="739"/>
        <v>0</v>
      </c>
      <c r="FG414" s="404">
        <f t="shared" si="739"/>
        <v>0</v>
      </c>
      <c r="FH414" s="404">
        <f t="shared" si="739"/>
        <v>0</v>
      </c>
      <c r="FI414" s="404">
        <f t="shared" si="739"/>
        <v>0</v>
      </c>
      <c r="FJ414" s="404">
        <f t="shared" si="651"/>
        <v>0</v>
      </c>
      <c r="FK414" s="392">
        <f t="shared" si="716"/>
        <v>-346</v>
      </c>
      <c r="FL414" s="384">
        <f t="shared" si="717"/>
        <v>0</v>
      </c>
      <c r="FM414" s="384">
        <f t="shared" si="717"/>
        <v>0</v>
      </c>
      <c r="FN414" s="405">
        <f t="shared" si="737"/>
        <v>0</v>
      </c>
      <c r="FO414" s="405">
        <f t="shared" si="737"/>
        <v>0</v>
      </c>
      <c r="FP414" s="405">
        <f t="shared" si="737"/>
        <v>0</v>
      </c>
      <c r="FQ414" s="405">
        <f t="shared" si="735"/>
        <v>0</v>
      </c>
      <c r="FR414" s="405">
        <f t="shared" si="735"/>
        <v>0</v>
      </c>
      <c r="FS414" s="405">
        <f t="shared" si="735"/>
        <v>0</v>
      </c>
      <c r="FT414" s="405">
        <f t="shared" si="735"/>
        <v>0</v>
      </c>
      <c r="FU414" s="405">
        <f t="shared" si="735"/>
        <v>0</v>
      </c>
      <c r="FV414" s="405">
        <f t="shared" si="735"/>
        <v>0</v>
      </c>
      <c r="FW414" s="397">
        <f t="shared" si="718"/>
        <v>-2990</v>
      </c>
      <c r="FX414" s="406">
        <f t="shared" si="719"/>
        <v>0</v>
      </c>
      <c r="FY414" s="331">
        <f t="shared" si="720"/>
        <v>0</v>
      </c>
      <c r="FZ414" s="382">
        <f t="shared" si="721"/>
        <v>0</v>
      </c>
      <c r="GA414" s="331">
        <f t="shared" si="722"/>
        <v>0</v>
      </c>
      <c r="GB414" s="407">
        <f t="shared" si="723"/>
        <v>0</v>
      </c>
      <c r="GC414" s="407">
        <f t="shared" si="724"/>
        <v>2.2737367544323206E-13</v>
      </c>
      <c r="GD414" s="407">
        <f t="shared" si="725"/>
        <v>0</v>
      </c>
      <c r="GE414" s="407">
        <f t="shared" si="726"/>
        <v>0</v>
      </c>
      <c r="GF414" s="407">
        <f t="shared" si="727"/>
        <v>1.4788170688007085E-13</v>
      </c>
      <c r="GG414" s="407">
        <f t="shared" si="728"/>
        <v>0</v>
      </c>
      <c r="GH414" s="407">
        <f t="shared" si="729"/>
        <v>8.6042284408449632E-15</v>
      </c>
      <c r="GI414" s="407">
        <f t="shared" si="730"/>
        <v>0</v>
      </c>
      <c r="GJ414">
        <f t="shared" si="731"/>
        <v>0</v>
      </c>
      <c r="GK414" s="382">
        <f t="shared" si="732"/>
        <v>3.8385961076414787E-13</v>
      </c>
      <c r="GL414">
        <v>5</v>
      </c>
      <c r="GM414">
        <f t="shared" si="653"/>
        <v>1</v>
      </c>
      <c r="GN414">
        <f t="shared" si="653"/>
        <v>0</v>
      </c>
      <c r="GO414">
        <f t="shared" si="653"/>
        <v>1571</v>
      </c>
      <c r="GP414">
        <f t="shared" si="653"/>
        <v>0</v>
      </c>
      <c r="GQ414">
        <f t="shared" si="653"/>
        <v>0</v>
      </c>
      <c r="GR414">
        <f t="shared" si="652"/>
        <v>1669</v>
      </c>
      <c r="GS414">
        <f t="shared" si="652"/>
        <v>0</v>
      </c>
      <c r="GT414">
        <f t="shared" si="652"/>
        <v>102</v>
      </c>
      <c r="GU414">
        <f t="shared" si="652"/>
        <v>0</v>
      </c>
      <c r="GV414">
        <f t="shared" si="652"/>
        <v>0</v>
      </c>
    </row>
    <row r="415" spans="1:204" customFormat="1" x14ac:dyDescent="0.25">
      <c r="A415" s="378">
        <v>24004</v>
      </c>
      <c r="B415" s="32" t="s">
        <v>1114</v>
      </c>
      <c r="C415" t="s">
        <v>882</v>
      </c>
      <c r="D415">
        <v>5</v>
      </c>
      <c r="E415" s="379">
        <v>776</v>
      </c>
      <c r="F415" s="379">
        <v>6002</v>
      </c>
      <c r="G415" s="379">
        <v>65</v>
      </c>
      <c r="H415" s="379">
        <v>0</v>
      </c>
      <c r="I415" s="379">
        <v>2580</v>
      </c>
      <c r="J415" s="379">
        <v>1130</v>
      </c>
      <c r="K415" s="379">
        <v>0</v>
      </c>
      <c r="L415" s="379">
        <v>2350</v>
      </c>
      <c r="M415" s="380">
        <v>0</v>
      </c>
      <c r="N415" s="381">
        <f t="shared" si="654"/>
        <v>12903</v>
      </c>
      <c r="O415" s="379">
        <v>502</v>
      </c>
      <c r="P415" s="379">
        <v>4850</v>
      </c>
      <c r="Q415" s="379">
        <v>0</v>
      </c>
      <c r="R415" s="379">
        <v>0</v>
      </c>
      <c r="S415" s="379">
        <v>2450</v>
      </c>
      <c r="T415" s="379">
        <v>550</v>
      </c>
      <c r="U415" s="379">
        <v>1</v>
      </c>
      <c r="V415" s="379">
        <v>2610</v>
      </c>
      <c r="W415" s="480">
        <f>(VLOOKUP(A415,'[1]floresta plant'!$A$4:$F$573,6,0))*1000</f>
        <v>0</v>
      </c>
      <c r="X415" s="24">
        <f t="shared" si="655"/>
        <v>10963</v>
      </c>
      <c r="Y415" s="53">
        <f t="shared" si="656"/>
        <v>-65</v>
      </c>
      <c r="Z415" s="53">
        <f t="shared" si="657"/>
        <v>0</v>
      </c>
      <c r="AA415" s="53">
        <f t="shared" si="658"/>
        <v>-130</v>
      </c>
      <c r="AB415" s="53">
        <f t="shared" si="618"/>
        <v>-580</v>
      </c>
      <c r="AC415" s="53">
        <f t="shared" si="618"/>
        <v>1</v>
      </c>
      <c r="AD415" s="53">
        <f t="shared" si="618"/>
        <v>260</v>
      </c>
      <c r="AE415" s="53">
        <f t="shared" si="618"/>
        <v>0</v>
      </c>
      <c r="AF415" s="53">
        <f t="shared" si="659"/>
        <v>-1152</v>
      </c>
      <c r="AG415" s="53">
        <f t="shared" si="660"/>
        <v>-274</v>
      </c>
      <c r="AH415" s="53">
        <f t="shared" si="661"/>
        <v>1940</v>
      </c>
      <c r="AI415" s="53">
        <f t="shared" si="733"/>
        <v>-1940</v>
      </c>
      <c r="AJ415" s="469">
        <v>0</v>
      </c>
      <c r="AK415" s="469">
        <v>0</v>
      </c>
      <c r="AL415" s="469">
        <v>0</v>
      </c>
      <c r="AM415" s="470">
        <f t="shared" si="662"/>
        <v>0</v>
      </c>
      <c r="AN415" s="53">
        <f t="shared" si="663"/>
        <v>1940</v>
      </c>
      <c r="AO415" s="382">
        <f t="shared" si="664"/>
        <v>3</v>
      </c>
      <c r="AP415">
        <v>5</v>
      </c>
      <c r="AQ415" s="383">
        <f t="shared" si="665"/>
        <v>261</v>
      </c>
      <c r="AR415" s="383">
        <f t="shared" si="666"/>
        <v>-2201</v>
      </c>
      <c r="AS415" s="383">
        <f t="shared" si="667"/>
        <v>0</v>
      </c>
      <c r="AT415" s="383">
        <f t="shared" si="668"/>
        <v>2136</v>
      </c>
      <c r="AU415" s="383">
        <f t="shared" si="669"/>
        <v>0</v>
      </c>
      <c r="AV415" s="383">
        <f t="shared" si="670"/>
        <v>1</v>
      </c>
      <c r="AW415" s="383">
        <f t="shared" si="671"/>
        <v>0</v>
      </c>
      <c r="AX415" s="383">
        <f t="shared" si="672"/>
        <v>1</v>
      </c>
      <c r="AY415" s="383">
        <f t="shared" si="673"/>
        <v>0</v>
      </c>
      <c r="AZ415">
        <f t="shared" si="674"/>
        <v>0</v>
      </c>
      <c r="BA415">
        <f t="shared" si="675"/>
        <v>0</v>
      </c>
      <c r="BB415" s="383">
        <f t="shared" si="676"/>
        <v>0</v>
      </c>
      <c r="BC415" s="384">
        <f t="shared" si="736"/>
        <v>2.9532030895047707E-2</v>
      </c>
      <c r="BD415" s="384">
        <f t="shared" si="736"/>
        <v>0</v>
      </c>
      <c r="BE415" s="384">
        <f t="shared" si="736"/>
        <v>5.9064061790095414E-2</v>
      </c>
      <c r="BF415" s="384">
        <f t="shared" si="734"/>
        <v>0.26351658337119493</v>
      </c>
      <c r="BG415" s="384">
        <f t="shared" si="734"/>
        <v>1</v>
      </c>
      <c r="BH415" s="384">
        <f t="shared" si="734"/>
        <v>260</v>
      </c>
      <c r="BI415" s="384">
        <f t="shared" si="734"/>
        <v>0</v>
      </c>
      <c r="BJ415" s="384">
        <f t="shared" si="734"/>
        <v>0.52339845524761475</v>
      </c>
      <c r="BK415" s="384">
        <f t="shared" si="734"/>
        <v>0.12448886869604725</v>
      </c>
      <c r="BL415" s="474">
        <f t="shared" si="677"/>
        <v>2201</v>
      </c>
      <c r="BM415" s="409">
        <f t="shared" si="678"/>
        <v>1940</v>
      </c>
      <c r="BN415" s="473">
        <f t="shared" si="679"/>
        <v>261</v>
      </c>
      <c r="BO415" s="387">
        <f t="shared" si="680"/>
        <v>1</v>
      </c>
      <c r="BP415" s="387">
        <f t="shared" si="681"/>
        <v>0</v>
      </c>
      <c r="BQ415" s="388">
        <f t="shared" si="682"/>
        <v>0</v>
      </c>
      <c r="BR415" s="389">
        <f t="shared" si="683"/>
        <v>1940</v>
      </c>
      <c r="BS415" s="390">
        <f t="shared" si="684"/>
        <v>-65</v>
      </c>
      <c r="BT415" s="391">
        <f t="shared" si="740"/>
        <v>0</v>
      </c>
      <c r="BU415" s="391">
        <f t="shared" si="740"/>
        <v>0</v>
      </c>
      <c r="BV415" s="391">
        <f t="shared" si="740"/>
        <v>0</v>
      </c>
      <c r="BW415" s="391">
        <f t="shared" si="738"/>
        <v>0</v>
      </c>
      <c r="BX415" s="391">
        <f t="shared" si="738"/>
        <v>0</v>
      </c>
      <c r="BY415" s="391">
        <f t="shared" si="738"/>
        <v>0</v>
      </c>
      <c r="BZ415" s="391">
        <f t="shared" si="738"/>
        <v>0</v>
      </c>
      <c r="CA415" s="391">
        <f t="shared" si="650"/>
        <v>0</v>
      </c>
      <c r="CB415" s="391">
        <f t="shared" si="685"/>
        <v>0</v>
      </c>
      <c r="CC415" s="391">
        <f t="shared" si="685"/>
        <v>0</v>
      </c>
      <c r="CD415" s="392">
        <f t="shared" si="686"/>
        <v>0</v>
      </c>
      <c r="CE415" s="393">
        <f t="shared" si="687"/>
        <v>0</v>
      </c>
      <c r="CF415" s="392">
        <f t="shared" si="688"/>
        <v>0</v>
      </c>
      <c r="CG415" s="392">
        <f t="shared" si="689"/>
        <v>0</v>
      </c>
      <c r="CH415" s="392">
        <f t="shared" si="690"/>
        <v>0</v>
      </c>
      <c r="CI415" s="392">
        <f t="shared" si="619"/>
        <v>0</v>
      </c>
      <c r="CJ415" s="392">
        <f t="shared" si="619"/>
        <v>0</v>
      </c>
      <c r="CK415" s="392">
        <f t="shared" si="619"/>
        <v>0</v>
      </c>
      <c r="CL415" s="392">
        <f t="shared" si="619"/>
        <v>0</v>
      </c>
      <c r="CM415" s="392">
        <f t="shared" si="691"/>
        <v>0</v>
      </c>
      <c r="CN415" s="392">
        <f t="shared" si="692"/>
        <v>0</v>
      </c>
      <c r="CO415" s="394">
        <f t="shared" si="693"/>
        <v>0</v>
      </c>
      <c r="CP415" s="394">
        <f t="shared" si="693"/>
        <v>0</v>
      </c>
      <c r="CQ415" s="395">
        <f t="shared" si="694"/>
        <v>-130</v>
      </c>
      <c r="CR415" s="394">
        <f t="shared" si="646"/>
        <v>0</v>
      </c>
      <c r="CS415" s="394">
        <f t="shared" si="646"/>
        <v>0</v>
      </c>
      <c r="CT415" s="394">
        <f t="shared" si="646"/>
        <v>0</v>
      </c>
      <c r="CU415" s="394">
        <f t="shared" si="644"/>
        <v>0</v>
      </c>
      <c r="CV415" s="394">
        <f t="shared" si="644"/>
        <v>0</v>
      </c>
      <c r="CW415" s="394">
        <f t="shared" si="644"/>
        <v>0</v>
      </c>
      <c r="CX415" s="396">
        <f t="shared" si="695"/>
        <v>0</v>
      </c>
      <c r="CY415" s="396">
        <f t="shared" si="695"/>
        <v>0</v>
      </c>
      <c r="CZ415" s="397">
        <f t="shared" si="696"/>
        <v>0</v>
      </c>
      <c r="DA415" s="397">
        <f t="shared" si="696"/>
        <v>0</v>
      </c>
      <c r="DB415" s="397">
        <f t="shared" si="696"/>
        <v>0</v>
      </c>
      <c r="DC415" s="397">
        <f t="shared" si="697"/>
        <v>-580</v>
      </c>
      <c r="DD415" s="397">
        <f t="shared" si="742"/>
        <v>0</v>
      </c>
      <c r="DE415" s="397">
        <f t="shared" si="742"/>
        <v>0</v>
      </c>
      <c r="DF415" s="397">
        <f t="shared" si="742"/>
        <v>0</v>
      </c>
      <c r="DG415" s="397">
        <f t="shared" si="742"/>
        <v>0</v>
      </c>
      <c r="DH415" s="397">
        <f t="shared" si="742"/>
        <v>0</v>
      </c>
      <c r="DI415" s="398">
        <f t="shared" si="698"/>
        <v>0</v>
      </c>
      <c r="DJ415" s="398">
        <f t="shared" si="698"/>
        <v>0</v>
      </c>
      <c r="DK415" s="399">
        <f t="shared" si="699"/>
        <v>2.9532030895047707E-2</v>
      </c>
      <c r="DL415" s="399">
        <f t="shared" si="699"/>
        <v>0</v>
      </c>
      <c r="DM415" s="399">
        <f t="shared" si="699"/>
        <v>5.9064061790095414E-2</v>
      </c>
      <c r="DN415" s="399">
        <f t="shared" si="699"/>
        <v>0.26351658337119493</v>
      </c>
      <c r="DO415" s="399">
        <f t="shared" si="700"/>
        <v>1</v>
      </c>
      <c r="DP415" s="399">
        <f t="shared" si="701"/>
        <v>0</v>
      </c>
      <c r="DQ415" s="399">
        <f t="shared" si="701"/>
        <v>0</v>
      </c>
      <c r="DR415" s="399">
        <f t="shared" si="701"/>
        <v>0.52339845524761475</v>
      </c>
      <c r="DS415" s="399">
        <f t="shared" si="701"/>
        <v>0.12448886869604725</v>
      </c>
      <c r="DT415" s="400">
        <f t="shared" si="702"/>
        <v>0</v>
      </c>
      <c r="DU415" s="400">
        <f t="shared" si="702"/>
        <v>0</v>
      </c>
      <c r="DV415" s="386">
        <f t="shared" si="743"/>
        <v>7.6783280327124039</v>
      </c>
      <c r="DW415" s="386">
        <f t="shared" si="743"/>
        <v>0</v>
      </c>
      <c r="DX415" s="386">
        <f t="shared" si="743"/>
        <v>15.356656065424808</v>
      </c>
      <c r="DY415" s="386">
        <f t="shared" si="743"/>
        <v>68.514311676510687</v>
      </c>
      <c r="DZ415" s="386">
        <f t="shared" si="743"/>
        <v>0</v>
      </c>
      <c r="EA415" s="401">
        <f t="shared" si="703"/>
        <v>260</v>
      </c>
      <c r="EB415" s="386">
        <f t="shared" si="704"/>
        <v>0</v>
      </c>
      <c r="EC415" s="386">
        <f t="shared" si="704"/>
        <v>136.08359836437984</v>
      </c>
      <c r="ED415" s="386">
        <f t="shared" si="704"/>
        <v>32.367105860972288</v>
      </c>
      <c r="EE415" s="385">
        <f t="shared" si="705"/>
        <v>0</v>
      </c>
      <c r="EF415" s="385">
        <f t="shared" si="705"/>
        <v>0</v>
      </c>
      <c r="EG415" s="402">
        <f t="shared" si="647"/>
        <v>0</v>
      </c>
      <c r="EH415" s="402">
        <f t="shared" si="647"/>
        <v>0</v>
      </c>
      <c r="EI415" s="402">
        <f t="shared" si="647"/>
        <v>0</v>
      </c>
      <c r="EJ415" s="402">
        <f t="shared" si="645"/>
        <v>0</v>
      </c>
      <c r="EK415" s="402">
        <f t="shared" si="645"/>
        <v>0</v>
      </c>
      <c r="EL415" s="402">
        <f t="shared" si="645"/>
        <v>0</v>
      </c>
      <c r="EM415" s="402">
        <f t="shared" si="706"/>
        <v>0</v>
      </c>
      <c r="EN415" s="402">
        <f t="shared" si="707"/>
        <v>0</v>
      </c>
      <c r="EO415" s="402">
        <f t="shared" si="707"/>
        <v>0</v>
      </c>
      <c r="EP415" s="402">
        <f t="shared" si="708"/>
        <v>0</v>
      </c>
      <c r="EQ415" s="402">
        <f t="shared" si="709"/>
        <v>0</v>
      </c>
      <c r="ER415" s="394">
        <f t="shared" si="710"/>
        <v>0</v>
      </c>
      <c r="ES415" s="394">
        <f t="shared" si="711"/>
        <v>0</v>
      </c>
      <c r="ET415" s="394">
        <f t="shared" si="712"/>
        <v>0</v>
      </c>
      <c r="EU415" s="394">
        <f t="shared" si="620"/>
        <v>0</v>
      </c>
      <c r="EV415" s="394">
        <f t="shared" si="620"/>
        <v>0</v>
      </c>
      <c r="EW415" s="394">
        <f t="shared" si="620"/>
        <v>0</v>
      </c>
      <c r="EX415" s="394">
        <f t="shared" si="620"/>
        <v>0</v>
      </c>
      <c r="EY415" s="403">
        <f t="shared" si="713"/>
        <v>-1152</v>
      </c>
      <c r="EZ415" s="394">
        <f t="shared" si="714"/>
        <v>0</v>
      </c>
      <c r="FA415" s="396">
        <f t="shared" si="715"/>
        <v>0</v>
      </c>
      <c r="FB415" s="396">
        <f t="shared" si="715"/>
        <v>0</v>
      </c>
      <c r="FC415" s="404">
        <f t="shared" si="741"/>
        <v>0</v>
      </c>
      <c r="FD415" s="404">
        <f t="shared" si="741"/>
        <v>0</v>
      </c>
      <c r="FE415" s="404">
        <f t="shared" si="741"/>
        <v>0</v>
      </c>
      <c r="FF415" s="404">
        <f t="shared" si="739"/>
        <v>0</v>
      </c>
      <c r="FG415" s="404">
        <f t="shared" si="739"/>
        <v>0</v>
      </c>
      <c r="FH415" s="404">
        <f t="shared" si="739"/>
        <v>0</v>
      </c>
      <c r="FI415" s="404">
        <f t="shared" si="739"/>
        <v>0</v>
      </c>
      <c r="FJ415" s="404">
        <f t="shared" si="651"/>
        <v>0</v>
      </c>
      <c r="FK415" s="392">
        <f t="shared" si="716"/>
        <v>-274</v>
      </c>
      <c r="FL415" s="384">
        <f t="shared" si="717"/>
        <v>0</v>
      </c>
      <c r="FM415" s="384">
        <f t="shared" si="717"/>
        <v>0</v>
      </c>
      <c r="FN415" s="405">
        <f t="shared" si="737"/>
        <v>57.292139936392552</v>
      </c>
      <c r="FO415" s="405">
        <f t="shared" si="737"/>
        <v>0</v>
      </c>
      <c r="FP415" s="405">
        <f t="shared" si="737"/>
        <v>114.5842798727851</v>
      </c>
      <c r="FQ415" s="405">
        <f t="shared" si="735"/>
        <v>511.2221717401182</v>
      </c>
      <c r="FR415" s="405">
        <f t="shared" si="735"/>
        <v>0</v>
      </c>
      <c r="FS415" s="405">
        <f t="shared" si="735"/>
        <v>0</v>
      </c>
      <c r="FT415" s="405">
        <f t="shared" si="735"/>
        <v>0</v>
      </c>
      <c r="FU415" s="405">
        <f t="shared" si="735"/>
        <v>1015.3930031803726</v>
      </c>
      <c r="FV415" s="405">
        <f t="shared" si="735"/>
        <v>241.50840527033168</v>
      </c>
      <c r="FW415" s="397">
        <f t="shared" si="718"/>
        <v>1940</v>
      </c>
      <c r="FX415" s="406">
        <f t="shared" si="719"/>
        <v>-2.2737367544323206E-13</v>
      </c>
      <c r="FY415" s="331">
        <f t="shared" si="720"/>
        <v>-2.2737367544323206E-13</v>
      </c>
      <c r="FZ415" s="382">
        <f t="shared" si="721"/>
        <v>2.2737367544323206E-13</v>
      </c>
      <c r="GA415" s="331">
        <f t="shared" si="722"/>
        <v>0</v>
      </c>
      <c r="GB415" s="407">
        <f t="shared" si="723"/>
        <v>0</v>
      </c>
      <c r="GC415" s="407">
        <f t="shared" si="724"/>
        <v>0</v>
      </c>
      <c r="GD415" s="407">
        <f t="shared" si="725"/>
        <v>0</v>
      </c>
      <c r="GE415" s="407">
        <f t="shared" si="726"/>
        <v>-5.2041704279304213E-17</v>
      </c>
      <c r="GF415" s="407">
        <f t="shared" si="727"/>
        <v>-2.8421709430404007E-14</v>
      </c>
      <c r="GG415" s="407">
        <f t="shared" si="728"/>
        <v>0</v>
      </c>
      <c r="GH415" s="407">
        <f t="shared" si="729"/>
        <v>0</v>
      </c>
      <c r="GI415" s="407">
        <f t="shared" si="730"/>
        <v>0</v>
      </c>
      <c r="GJ415">
        <f t="shared" si="731"/>
        <v>0</v>
      </c>
      <c r="GK415" s="382">
        <f t="shared" si="732"/>
        <v>-2.8473751134683312E-14</v>
      </c>
      <c r="GL415">
        <v>5</v>
      </c>
      <c r="GM415">
        <f t="shared" si="653"/>
        <v>0</v>
      </c>
      <c r="GN415">
        <f t="shared" si="653"/>
        <v>0</v>
      </c>
      <c r="GO415">
        <f t="shared" si="653"/>
        <v>0</v>
      </c>
      <c r="GP415">
        <f t="shared" si="653"/>
        <v>0</v>
      </c>
      <c r="GQ415">
        <f t="shared" si="653"/>
        <v>1</v>
      </c>
      <c r="GR415">
        <f t="shared" si="652"/>
        <v>260</v>
      </c>
      <c r="GS415">
        <f t="shared" si="652"/>
        <v>0</v>
      </c>
      <c r="GT415">
        <f t="shared" si="652"/>
        <v>0</v>
      </c>
      <c r="GU415">
        <f t="shared" si="652"/>
        <v>0</v>
      </c>
      <c r="GV415">
        <f t="shared" si="652"/>
        <v>1940</v>
      </c>
    </row>
    <row r="416" spans="1:204" customFormat="1" x14ac:dyDescent="0.25">
      <c r="A416" s="378">
        <v>24005</v>
      </c>
      <c r="B416" s="32" t="s">
        <v>1115</v>
      </c>
      <c r="C416" t="s">
        <v>882</v>
      </c>
      <c r="D416">
        <v>5</v>
      </c>
      <c r="E416" s="379">
        <v>651</v>
      </c>
      <c r="F416" s="379">
        <v>879</v>
      </c>
      <c r="G416" s="379">
        <v>212</v>
      </c>
      <c r="H416" s="379">
        <v>0</v>
      </c>
      <c r="I416" s="379">
        <v>6940</v>
      </c>
      <c r="J416" s="379">
        <v>98</v>
      </c>
      <c r="K416" s="379">
        <v>116</v>
      </c>
      <c r="L416" s="379">
        <v>5485</v>
      </c>
      <c r="M416" s="380">
        <v>0</v>
      </c>
      <c r="N416" s="381">
        <f t="shared" si="654"/>
        <v>14381</v>
      </c>
      <c r="O416" s="379">
        <v>886</v>
      </c>
      <c r="P416" s="379">
        <v>711</v>
      </c>
      <c r="Q416" s="379">
        <v>148</v>
      </c>
      <c r="R416" s="379">
        <v>0</v>
      </c>
      <c r="S416" s="379">
        <v>7340</v>
      </c>
      <c r="T416" s="379">
        <v>20</v>
      </c>
      <c r="U416" s="379">
        <v>132</v>
      </c>
      <c r="V416" s="379">
        <v>5235</v>
      </c>
      <c r="W416" s="480">
        <f>(VLOOKUP(A416,'[1]floresta plant'!$A$4:$F$573,6,0))*1000</f>
        <v>0</v>
      </c>
      <c r="X416" s="24">
        <f t="shared" si="655"/>
        <v>14472</v>
      </c>
      <c r="Y416" s="53">
        <f t="shared" si="656"/>
        <v>-64</v>
      </c>
      <c r="Z416" s="53">
        <f t="shared" si="657"/>
        <v>0</v>
      </c>
      <c r="AA416" s="53">
        <f t="shared" si="658"/>
        <v>400</v>
      </c>
      <c r="AB416" s="53">
        <f t="shared" si="618"/>
        <v>-78</v>
      </c>
      <c r="AC416" s="53">
        <f t="shared" si="618"/>
        <v>16</v>
      </c>
      <c r="AD416" s="53">
        <f t="shared" si="618"/>
        <v>-250</v>
      </c>
      <c r="AE416" s="53">
        <f t="shared" si="618"/>
        <v>0</v>
      </c>
      <c r="AF416" s="53">
        <f t="shared" si="659"/>
        <v>-168</v>
      </c>
      <c r="AG416" s="53">
        <f t="shared" si="660"/>
        <v>235</v>
      </c>
      <c r="AH416" s="53">
        <f t="shared" si="661"/>
        <v>-91</v>
      </c>
      <c r="AI416" s="53">
        <f t="shared" si="733"/>
        <v>91</v>
      </c>
      <c r="AJ416" s="469">
        <v>0</v>
      </c>
      <c r="AK416" s="469">
        <v>0</v>
      </c>
      <c r="AL416" s="469">
        <v>0</v>
      </c>
      <c r="AM416" s="470">
        <f t="shared" si="662"/>
        <v>0</v>
      </c>
      <c r="AN416" s="53">
        <f t="shared" si="663"/>
        <v>-91</v>
      </c>
      <c r="AO416" s="382">
        <f t="shared" si="664"/>
        <v>2</v>
      </c>
      <c r="AP416">
        <v>5</v>
      </c>
      <c r="AQ416" s="383">
        <f t="shared" si="665"/>
        <v>651</v>
      </c>
      <c r="AR416" s="383">
        <f t="shared" si="666"/>
        <v>-560</v>
      </c>
      <c r="AS416" s="383">
        <f t="shared" si="667"/>
        <v>0</v>
      </c>
      <c r="AT416" s="383">
        <f t="shared" si="668"/>
        <v>496</v>
      </c>
      <c r="AU416" s="383">
        <f t="shared" si="669"/>
        <v>91</v>
      </c>
      <c r="AV416" s="383">
        <f t="shared" si="670"/>
        <v>1</v>
      </c>
      <c r="AW416" s="383">
        <f t="shared" si="671"/>
        <v>1</v>
      </c>
      <c r="AX416" s="383">
        <f t="shared" si="672"/>
        <v>1</v>
      </c>
      <c r="AY416" s="383">
        <f t="shared" si="673"/>
        <v>0</v>
      </c>
      <c r="AZ416">
        <f t="shared" si="674"/>
        <v>0</v>
      </c>
      <c r="BA416">
        <f t="shared" si="675"/>
        <v>0</v>
      </c>
      <c r="BB416" s="383">
        <f t="shared" si="676"/>
        <v>0</v>
      </c>
      <c r="BC416" s="384">
        <f t="shared" si="736"/>
        <v>0.11428571428571428</v>
      </c>
      <c r="BD416" s="384">
        <f t="shared" si="736"/>
        <v>0</v>
      </c>
      <c r="BE416" s="384">
        <f t="shared" si="736"/>
        <v>400</v>
      </c>
      <c r="BF416" s="384">
        <f t="shared" si="734"/>
        <v>0.13928571428571429</v>
      </c>
      <c r="BG416" s="384">
        <f t="shared" si="734"/>
        <v>16</v>
      </c>
      <c r="BH416" s="384">
        <f t="shared" si="734"/>
        <v>0.44642857142857145</v>
      </c>
      <c r="BI416" s="384">
        <f t="shared" si="734"/>
        <v>0</v>
      </c>
      <c r="BJ416" s="384">
        <f t="shared" si="734"/>
        <v>0.3</v>
      </c>
      <c r="BK416" s="384">
        <f t="shared" si="734"/>
        <v>235</v>
      </c>
      <c r="BL416" s="474">
        <f t="shared" si="677"/>
        <v>560</v>
      </c>
      <c r="BM416" s="409">
        <f t="shared" si="678"/>
        <v>-91</v>
      </c>
      <c r="BN416" s="473">
        <f t="shared" si="679"/>
        <v>651</v>
      </c>
      <c r="BO416" s="387">
        <f t="shared" si="680"/>
        <v>0.86021505376344087</v>
      </c>
      <c r="BP416" s="387">
        <f t="shared" si="681"/>
        <v>0.13978494623655913</v>
      </c>
      <c r="BQ416" s="388">
        <f t="shared" si="682"/>
        <v>0</v>
      </c>
      <c r="BR416" s="389">
        <f t="shared" si="683"/>
        <v>0</v>
      </c>
      <c r="BS416" s="390">
        <f t="shared" si="684"/>
        <v>-64</v>
      </c>
      <c r="BT416" s="391">
        <f t="shared" si="740"/>
        <v>0</v>
      </c>
      <c r="BU416" s="391">
        <f t="shared" si="740"/>
        <v>0</v>
      </c>
      <c r="BV416" s="391">
        <f t="shared" si="740"/>
        <v>0</v>
      </c>
      <c r="BW416" s="391">
        <f t="shared" si="738"/>
        <v>0</v>
      </c>
      <c r="BX416" s="391">
        <f t="shared" si="738"/>
        <v>0</v>
      </c>
      <c r="BY416" s="391">
        <f t="shared" si="738"/>
        <v>0</v>
      </c>
      <c r="BZ416" s="391">
        <f t="shared" si="738"/>
        <v>0</v>
      </c>
      <c r="CA416" s="391">
        <f t="shared" si="650"/>
        <v>0</v>
      </c>
      <c r="CB416" s="391">
        <f t="shared" si="685"/>
        <v>0</v>
      </c>
      <c r="CC416" s="391">
        <f t="shared" si="685"/>
        <v>0</v>
      </c>
      <c r="CD416" s="392">
        <f t="shared" si="686"/>
        <v>0</v>
      </c>
      <c r="CE416" s="393">
        <f t="shared" si="687"/>
        <v>0</v>
      </c>
      <c r="CF416" s="392">
        <f t="shared" si="688"/>
        <v>0</v>
      </c>
      <c r="CG416" s="392">
        <f t="shared" si="689"/>
        <v>0</v>
      </c>
      <c r="CH416" s="392">
        <f t="shared" si="690"/>
        <v>0</v>
      </c>
      <c r="CI416" s="392">
        <f t="shared" si="619"/>
        <v>0</v>
      </c>
      <c r="CJ416" s="392">
        <f t="shared" si="619"/>
        <v>0</v>
      </c>
      <c r="CK416" s="392">
        <f t="shared" si="619"/>
        <v>0</v>
      </c>
      <c r="CL416" s="392">
        <f t="shared" si="619"/>
        <v>0</v>
      </c>
      <c r="CM416" s="392">
        <f t="shared" si="691"/>
        <v>0</v>
      </c>
      <c r="CN416" s="392">
        <f t="shared" si="692"/>
        <v>0</v>
      </c>
      <c r="CO416" s="394">
        <f t="shared" si="693"/>
        <v>39.324116743471585</v>
      </c>
      <c r="CP416" s="394">
        <f t="shared" si="693"/>
        <v>0</v>
      </c>
      <c r="CQ416" s="395">
        <f t="shared" si="694"/>
        <v>400</v>
      </c>
      <c r="CR416" s="394">
        <f t="shared" si="646"/>
        <v>47.926267281105993</v>
      </c>
      <c r="CS416" s="394">
        <f t="shared" si="646"/>
        <v>0</v>
      </c>
      <c r="CT416" s="394">
        <f t="shared" si="646"/>
        <v>153.60983102918587</v>
      </c>
      <c r="CU416" s="394">
        <f t="shared" si="644"/>
        <v>0</v>
      </c>
      <c r="CV416" s="394">
        <f t="shared" si="644"/>
        <v>103.22580645161291</v>
      </c>
      <c r="CW416" s="394">
        <f t="shared" si="644"/>
        <v>0</v>
      </c>
      <c r="CX416" s="396">
        <f t="shared" si="695"/>
        <v>55.913978494623649</v>
      </c>
      <c r="CY416" s="396">
        <f t="shared" si="695"/>
        <v>0</v>
      </c>
      <c r="CZ416" s="397">
        <f t="shared" si="696"/>
        <v>0</v>
      </c>
      <c r="DA416" s="397">
        <f t="shared" si="696"/>
        <v>0</v>
      </c>
      <c r="DB416" s="397">
        <f t="shared" si="696"/>
        <v>0</v>
      </c>
      <c r="DC416" s="397">
        <f t="shared" si="697"/>
        <v>-78</v>
      </c>
      <c r="DD416" s="397">
        <f t="shared" si="742"/>
        <v>0</v>
      </c>
      <c r="DE416" s="397">
        <f t="shared" si="742"/>
        <v>0</v>
      </c>
      <c r="DF416" s="397">
        <f t="shared" si="742"/>
        <v>0</v>
      </c>
      <c r="DG416" s="397">
        <f t="shared" si="742"/>
        <v>0</v>
      </c>
      <c r="DH416" s="397">
        <f t="shared" si="742"/>
        <v>0</v>
      </c>
      <c r="DI416" s="398">
        <f t="shared" si="698"/>
        <v>0</v>
      </c>
      <c r="DJ416" s="398">
        <f t="shared" si="698"/>
        <v>0</v>
      </c>
      <c r="DK416" s="399">
        <f t="shared" si="699"/>
        <v>1.5729646697388633</v>
      </c>
      <c r="DL416" s="399">
        <f t="shared" si="699"/>
        <v>0</v>
      </c>
      <c r="DM416" s="399">
        <f t="shared" si="699"/>
        <v>0</v>
      </c>
      <c r="DN416" s="399">
        <f t="shared" si="699"/>
        <v>1.9170506912442398</v>
      </c>
      <c r="DO416" s="399">
        <f t="shared" si="700"/>
        <v>16</v>
      </c>
      <c r="DP416" s="399">
        <f t="shared" si="701"/>
        <v>6.1443932411674353</v>
      </c>
      <c r="DQ416" s="399">
        <f t="shared" si="701"/>
        <v>0</v>
      </c>
      <c r="DR416" s="399">
        <f t="shared" si="701"/>
        <v>4.129032258064516</v>
      </c>
      <c r="DS416" s="399">
        <f t="shared" si="701"/>
        <v>0</v>
      </c>
      <c r="DT416" s="400">
        <f t="shared" si="702"/>
        <v>2.236559139784946</v>
      </c>
      <c r="DU416" s="400">
        <f t="shared" si="702"/>
        <v>0</v>
      </c>
      <c r="DV416" s="386">
        <f t="shared" si="743"/>
        <v>0</v>
      </c>
      <c r="DW416" s="386">
        <f t="shared" si="743"/>
        <v>0</v>
      </c>
      <c r="DX416" s="386">
        <f t="shared" si="743"/>
        <v>0</v>
      </c>
      <c r="DY416" s="386">
        <f t="shared" si="743"/>
        <v>0</v>
      </c>
      <c r="DZ416" s="386">
        <f t="shared" si="743"/>
        <v>0</v>
      </c>
      <c r="EA416" s="401">
        <f t="shared" si="703"/>
        <v>-250</v>
      </c>
      <c r="EB416" s="386">
        <f t="shared" si="704"/>
        <v>0</v>
      </c>
      <c r="EC416" s="386">
        <f t="shared" si="704"/>
        <v>0</v>
      </c>
      <c r="ED416" s="386">
        <f t="shared" si="704"/>
        <v>0</v>
      </c>
      <c r="EE416" s="385">
        <f t="shared" si="705"/>
        <v>0</v>
      </c>
      <c r="EF416" s="385">
        <f t="shared" si="705"/>
        <v>0</v>
      </c>
      <c r="EG416" s="402">
        <f t="shared" si="647"/>
        <v>0</v>
      </c>
      <c r="EH416" s="402">
        <f t="shared" si="647"/>
        <v>0</v>
      </c>
      <c r="EI416" s="402">
        <f t="shared" si="647"/>
        <v>0</v>
      </c>
      <c r="EJ416" s="402">
        <f t="shared" si="645"/>
        <v>0</v>
      </c>
      <c r="EK416" s="402">
        <f t="shared" si="645"/>
        <v>0</v>
      </c>
      <c r="EL416" s="402">
        <f t="shared" si="645"/>
        <v>0</v>
      </c>
      <c r="EM416" s="402">
        <f t="shared" si="706"/>
        <v>0</v>
      </c>
      <c r="EN416" s="402">
        <f t="shared" si="707"/>
        <v>0</v>
      </c>
      <c r="EO416" s="402">
        <f t="shared" si="707"/>
        <v>0</v>
      </c>
      <c r="EP416" s="402">
        <f t="shared" si="708"/>
        <v>0</v>
      </c>
      <c r="EQ416" s="402">
        <f t="shared" si="709"/>
        <v>0</v>
      </c>
      <c r="ER416" s="394">
        <f t="shared" si="710"/>
        <v>0</v>
      </c>
      <c r="ES416" s="394">
        <f t="shared" si="711"/>
        <v>0</v>
      </c>
      <c r="ET416" s="394">
        <f t="shared" si="712"/>
        <v>0</v>
      </c>
      <c r="EU416" s="394">
        <f t="shared" si="620"/>
        <v>0</v>
      </c>
      <c r="EV416" s="394">
        <f t="shared" si="620"/>
        <v>0</v>
      </c>
      <c r="EW416" s="394">
        <f t="shared" si="620"/>
        <v>0</v>
      </c>
      <c r="EX416" s="394">
        <f t="shared" si="620"/>
        <v>0</v>
      </c>
      <c r="EY416" s="403">
        <f t="shared" si="713"/>
        <v>-168</v>
      </c>
      <c r="EZ416" s="394">
        <f t="shared" si="714"/>
        <v>0</v>
      </c>
      <c r="FA416" s="396">
        <f t="shared" si="715"/>
        <v>0</v>
      </c>
      <c r="FB416" s="396">
        <f t="shared" si="715"/>
        <v>0</v>
      </c>
      <c r="FC416" s="404">
        <f t="shared" si="741"/>
        <v>23.102918586789553</v>
      </c>
      <c r="FD416" s="404">
        <f t="shared" si="741"/>
        <v>0</v>
      </c>
      <c r="FE416" s="404">
        <f t="shared" si="741"/>
        <v>0</v>
      </c>
      <c r="FF416" s="404">
        <f t="shared" si="739"/>
        <v>28.156682027649772</v>
      </c>
      <c r="FG416" s="404">
        <f t="shared" si="739"/>
        <v>0</v>
      </c>
      <c r="FH416" s="404">
        <f t="shared" si="739"/>
        <v>90.245775729646709</v>
      </c>
      <c r="FI416" s="404">
        <f t="shared" si="739"/>
        <v>0</v>
      </c>
      <c r="FJ416" s="404">
        <f t="shared" si="651"/>
        <v>60.645161290322577</v>
      </c>
      <c r="FK416" s="392">
        <f t="shared" si="716"/>
        <v>235</v>
      </c>
      <c r="FL416" s="384">
        <f t="shared" si="717"/>
        <v>32.849462365591393</v>
      </c>
      <c r="FM416" s="384">
        <f t="shared" si="717"/>
        <v>0</v>
      </c>
      <c r="FN416" s="405">
        <f t="shared" si="737"/>
        <v>0</v>
      </c>
      <c r="FO416" s="405">
        <f t="shared" si="737"/>
        <v>0</v>
      </c>
      <c r="FP416" s="405">
        <f t="shared" si="737"/>
        <v>0</v>
      </c>
      <c r="FQ416" s="405">
        <f t="shared" si="735"/>
        <v>0</v>
      </c>
      <c r="FR416" s="405">
        <f t="shared" si="735"/>
        <v>0</v>
      </c>
      <c r="FS416" s="405">
        <f t="shared" si="735"/>
        <v>0</v>
      </c>
      <c r="FT416" s="405">
        <f t="shared" si="735"/>
        <v>0</v>
      </c>
      <c r="FU416" s="405">
        <f t="shared" si="735"/>
        <v>0</v>
      </c>
      <c r="FV416" s="405">
        <f t="shared" si="735"/>
        <v>0</v>
      </c>
      <c r="FW416" s="397">
        <f t="shared" si="718"/>
        <v>-91</v>
      </c>
      <c r="FX416" s="406">
        <f t="shared" si="719"/>
        <v>0</v>
      </c>
      <c r="FY416" s="331">
        <f t="shared" si="720"/>
        <v>0</v>
      </c>
      <c r="FZ416" s="382">
        <f t="shared" si="721"/>
        <v>0</v>
      </c>
      <c r="GA416" s="331">
        <f t="shared" si="722"/>
        <v>0</v>
      </c>
      <c r="GB416" s="407">
        <f t="shared" si="723"/>
        <v>0</v>
      </c>
      <c r="GC416" s="407">
        <f t="shared" si="724"/>
        <v>-2.1316282072803006E-14</v>
      </c>
      <c r="GD416" s="407">
        <f t="shared" si="725"/>
        <v>0</v>
      </c>
      <c r="GE416" s="407">
        <f t="shared" si="726"/>
        <v>-4.4408920985006262E-16</v>
      </c>
      <c r="GF416" s="407">
        <f t="shared" si="727"/>
        <v>0</v>
      </c>
      <c r="GG416" s="407">
        <f t="shared" si="728"/>
        <v>0</v>
      </c>
      <c r="GH416" s="407">
        <f t="shared" si="729"/>
        <v>0</v>
      </c>
      <c r="GI416" s="407">
        <f t="shared" si="730"/>
        <v>2.8421709430404007E-14</v>
      </c>
      <c r="GJ416">
        <f t="shared" si="731"/>
        <v>-1.4210854715202004E-14</v>
      </c>
      <c r="GK416" s="382">
        <f t="shared" si="732"/>
        <v>-7.5495165674510645E-15</v>
      </c>
      <c r="GL416">
        <v>5</v>
      </c>
      <c r="GM416">
        <f t="shared" si="653"/>
        <v>0</v>
      </c>
      <c r="GN416">
        <f t="shared" si="653"/>
        <v>0</v>
      </c>
      <c r="GO416">
        <f t="shared" si="653"/>
        <v>400</v>
      </c>
      <c r="GP416">
        <f t="shared" si="653"/>
        <v>0</v>
      </c>
      <c r="GQ416">
        <f t="shared" si="653"/>
        <v>16</v>
      </c>
      <c r="GR416">
        <f t="shared" si="652"/>
        <v>0</v>
      </c>
      <c r="GS416">
        <f t="shared" si="652"/>
        <v>0</v>
      </c>
      <c r="GT416">
        <f t="shared" si="652"/>
        <v>0</v>
      </c>
      <c r="GU416">
        <f t="shared" si="652"/>
        <v>235</v>
      </c>
      <c r="GV416">
        <f t="shared" si="652"/>
        <v>0</v>
      </c>
    </row>
    <row r="417" spans="1:204" customFormat="1" x14ac:dyDescent="0.25">
      <c r="A417" s="378">
        <v>24006</v>
      </c>
      <c r="B417" s="32" t="s">
        <v>1116</v>
      </c>
      <c r="C417" t="s">
        <v>882</v>
      </c>
      <c r="D417">
        <v>5</v>
      </c>
      <c r="E417" s="379">
        <v>394</v>
      </c>
      <c r="F417" s="379">
        <v>6211</v>
      </c>
      <c r="G417" s="379">
        <v>156</v>
      </c>
      <c r="H417" s="379">
        <v>0</v>
      </c>
      <c r="I417" s="379">
        <v>7965</v>
      </c>
      <c r="J417" s="379">
        <v>561</v>
      </c>
      <c r="K417" s="379">
        <v>125</v>
      </c>
      <c r="L417" s="379">
        <v>7519</v>
      </c>
      <c r="M417" s="380">
        <v>0</v>
      </c>
      <c r="N417" s="381">
        <f t="shared" si="654"/>
        <v>22931</v>
      </c>
      <c r="O417" s="379">
        <v>451</v>
      </c>
      <c r="P417" s="379">
        <v>6860</v>
      </c>
      <c r="Q417" s="379">
        <v>173</v>
      </c>
      <c r="R417" s="379">
        <v>0</v>
      </c>
      <c r="S417" s="379">
        <v>10195</v>
      </c>
      <c r="T417" s="379">
        <v>272</v>
      </c>
      <c r="U417" s="379">
        <v>139</v>
      </c>
      <c r="V417" s="379">
        <v>8600</v>
      </c>
      <c r="W417" s="480">
        <f>(VLOOKUP(A417,'[1]floresta plant'!$A$4:$F$573,6,0))*1000</f>
        <v>0</v>
      </c>
      <c r="X417" s="24">
        <f t="shared" si="655"/>
        <v>26690</v>
      </c>
      <c r="Y417" s="53">
        <f t="shared" si="656"/>
        <v>17</v>
      </c>
      <c r="Z417" s="53">
        <f t="shared" si="657"/>
        <v>0</v>
      </c>
      <c r="AA417" s="53">
        <f t="shared" si="658"/>
        <v>2230</v>
      </c>
      <c r="AB417" s="53">
        <f t="shared" si="618"/>
        <v>-289</v>
      </c>
      <c r="AC417" s="53">
        <f t="shared" si="618"/>
        <v>14</v>
      </c>
      <c r="AD417" s="53">
        <f t="shared" si="618"/>
        <v>1081</v>
      </c>
      <c r="AE417" s="53">
        <f t="shared" si="618"/>
        <v>0</v>
      </c>
      <c r="AF417" s="53">
        <f t="shared" si="659"/>
        <v>649</v>
      </c>
      <c r="AG417" s="53">
        <f t="shared" si="660"/>
        <v>57</v>
      </c>
      <c r="AH417" s="53">
        <f t="shared" si="661"/>
        <v>-3759</v>
      </c>
      <c r="AI417" s="53">
        <f t="shared" si="733"/>
        <v>3759</v>
      </c>
      <c r="AJ417" s="469">
        <v>0</v>
      </c>
      <c r="AK417" s="469">
        <v>0</v>
      </c>
      <c r="AL417" s="469">
        <v>0</v>
      </c>
      <c r="AM417" s="470">
        <f t="shared" si="662"/>
        <v>0</v>
      </c>
      <c r="AN417" s="53">
        <f t="shared" si="663"/>
        <v>-3759</v>
      </c>
      <c r="AO417" s="382">
        <f t="shared" si="664"/>
        <v>2</v>
      </c>
      <c r="AP417">
        <v>5</v>
      </c>
      <c r="AQ417" s="383">
        <f t="shared" si="665"/>
        <v>4048</v>
      </c>
      <c r="AR417" s="383">
        <f t="shared" si="666"/>
        <v>-289</v>
      </c>
      <c r="AS417" s="383">
        <f t="shared" si="667"/>
        <v>17</v>
      </c>
      <c r="AT417" s="383">
        <f t="shared" si="668"/>
        <v>289</v>
      </c>
      <c r="AU417" s="383">
        <f t="shared" si="669"/>
        <v>3759</v>
      </c>
      <c r="AV417" s="383">
        <f t="shared" si="670"/>
        <v>1</v>
      </c>
      <c r="AW417" s="383">
        <f t="shared" si="671"/>
        <v>1</v>
      </c>
      <c r="AX417" s="383">
        <f t="shared" si="672"/>
        <v>1</v>
      </c>
      <c r="AY417" s="383">
        <f t="shared" si="673"/>
        <v>8.5</v>
      </c>
      <c r="AZ417">
        <f t="shared" si="674"/>
        <v>8.5</v>
      </c>
      <c r="BA417">
        <f t="shared" si="675"/>
        <v>0</v>
      </c>
      <c r="BB417" s="383">
        <f t="shared" si="676"/>
        <v>0</v>
      </c>
      <c r="BC417" s="384">
        <f t="shared" si="736"/>
        <v>17</v>
      </c>
      <c r="BD417" s="384">
        <f t="shared" si="736"/>
        <v>0</v>
      </c>
      <c r="BE417" s="384">
        <f t="shared" si="736"/>
        <v>2230</v>
      </c>
      <c r="BF417" s="384">
        <f t="shared" si="734"/>
        <v>1</v>
      </c>
      <c r="BG417" s="384">
        <f t="shared" si="734"/>
        <v>14</v>
      </c>
      <c r="BH417" s="384">
        <f t="shared" si="734"/>
        <v>1081</v>
      </c>
      <c r="BI417" s="384">
        <f t="shared" si="734"/>
        <v>0</v>
      </c>
      <c r="BJ417" s="384">
        <f t="shared" si="734"/>
        <v>649</v>
      </c>
      <c r="BK417" s="384">
        <f t="shared" si="734"/>
        <v>57</v>
      </c>
      <c r="BL417" s="474">
        <f t="shared" si="677"/>
        <v>280.5</v>
      </c>
      <c r="BM417" s="409">
        <f t="shared" si="678"/>
        <v>-3750.5</v>
      </c>
      <c r="BN417" s="473">
        <f t="shared" si="679"/>
        <v>4031</v>
      </c>
      <c r="BO417" s="387">
        <f t="shared" si="680"/>
        <v>6.9585710741751433E-2</v>
      </c>
      <c r="BP417" s="387">
        <f t="shared" si="681"/>
        <v>0.93041428925824854</v>
      </c>
      <c r="BQ417" s="388">
        <f t="shared" si="682"/>
        <v>0</v>
      </c>
      <c r="BR417" s="389">
        <f t="shared" si="683"/>
        <v>0</v>
      </c>
      <c r="BS417" s="390">
        <f t="shared" si="684"/>
        <v>17</v>
      </c>
      <c r="BT417" s="391">
        <f t="shared" si="740"/>
        <v>0</v>
      </c>
      <c r="BU417" s="391">
        <f t="shared" si="740"/>
        <v>0</v>
      </c>
      <c r="BV417" s="391">
        <f t="shared" si="740"/>
        <v>8.5</v>
      </c>
      <c r="BW417" s="391">
        <f t="shared" si="738"/>
        <v>0</v>
      </c>
      <c r="BX417" s="391">
        <f t="shared" si="738"/>
        <v>0</v>
      </c>
      <c r="BY417" s="391">
        <f t="shared" si="738"/>
        <v>0</v>
      </c>
      <c r="BZ417" s="391">
        <f t="shared" si="738"/>
        <v>0</v>
      </c>
      <c r="CA417" s="391">
        <f t="shared" si="650"/>
        <v>0</v>
      </c>
      <c r="CB417" s="391">
        <f t="shared" si="685"/>
        <v>8.5</v>
      </c>
      <c r="CC417" s="391">
        <f t="shared" si="685"/>
        <v>0</v>
      </c>
      <c r="CD417" s="392">
        <f t="shared" si="686"/>
        <v>0</v>
      </c>
      <c r="CE417" s="393">
        <f t="shared" si="687"/>
        <v>0</v>
      </c>
      <c r="CF417" s="392">
        <f t="shared" si="688"/>
        <v>0</v>
      </c>
      <c r="CG417" s="392">
        <f t="shared" si="689"/>
        <v>0</v>
      </c>
      <c r="CH417" s="392">
        <f t="shared" si="690"/>
        <v>0</v>
      </c>
      <c r="CI417" s="392">
        <f t="shared" si="619"/>
        <v>0</v>
      </c>
      <c r="CJ417" s="392">
        <f t="shared" si="619"/>
        <v>0</v>
      </c>
      <c r="CK417" s="392">
        <f t="shared" si="619"/>
        <v>0</v>
      </c>
      <c r="CL417" s="392">
        <f t="shared" si="619"/>
        <v>0</v>
      </c>
      <c r="CM417" s="392">
        <f t="shared" si="691"/>
        <v>0</v>
      </c>
      <c r="CN417" s="392">
        <f t="shared" si="692"/>
        <v>0</v>
      </c>
      <c r="CO417" s="394">
        <f t="shared" si="693"/>
        <v>0</v>
      </c>
      <c r="CP417" s="394">
        <f t="shared" si="693"/>
        <v>0</v>
      </c>
      <c r="CQ417" s="395">
        <f t="shared" si="694"/>
        <v>2230</v>
      </c>
      <c r="CR417" s="394">
        <f t="shared" si="646"/>
        <v>155.17613495410569</v>
      </c>
      <c r="CS417" s="394">
        <f t="shared" si="646"/>
        <v>0</v>
      </c>
      <c r="CT417" s="394">
        <f t="shared" si="646"/>
        <v>0</v>
      </c>
      <c r="CU417" s="394">
        <f t="shared" si="644"/>
        <v>0</v>
      </c>
      <c r="CV417" s="394">
        <f t="shared" si="644"/>
        <v>0</v>
      </c>
      <c r="CW417" s="394">
        <f t="shared" si="644"/>
        <v>0</v>
      </c>
      <c r="CX417" s="396">
        <f t="shared" si="695"/>
        <v>2074.8238650458943</v>
      </c>
      <c r="CY417" s="396">
        <f t="shared" si="695"/>
        <v>0</v>
      </c>
      <c r="CZ417" s="397">
        <f t="shared" si="696"/>
        <v>0</v>
      </c>
      <c r="DA417" s="397">
        <f t="shared" si="696"/>
        <v>0</v>
      </c>
      <c r="DB417" s="397">
        <f t="shared" si="696"/>
        <v>0</v>
      </c>
      <c r="DC417" s="397">
        <f t="shared" si="697"/>
        <v>-289</v>
      </c>
      <c r="DD417" s="397">
        <f t="shared" si="742"/>
        <v>0</v>
      </c>
      <c r="DE417" s="397">
        <f t="shared" si="742"/>
        <v>0</v>
      </c>
      <c r="DF417" s="397">
        <f t="shared" si="742"/>
        <v>0</v>
      </c>
      <c r="DG417" s="397">
        <f t="shared" si="742"/>
        <v>0</v>
      </c>
      <c r="DH417" s="397">
        <f t="shared" si="742"/>
        <v>0</v>
      </c>
      <c r="DI417" s="398">
        <f t="shared" si="698"/>
        <v>0</v>
      </c>
      <c r="DJ417" s="398">
        <f t="shared" si="698"/>
        <v>0</v>
      </c>
      <c r="DK417" s="399">
        <f t="shared" si="699"/>
        <v>0</v>
      </c>
      <c r="DL417" s="399">
        <f t="shared" si="699"/>
        <v>0</v>
      </c>
      <c r="DM417" s="399">
        <f t="shared" si="699"/>
        <v>0</v>
      </c>
      <c r="DN417" s="399">
        <f t="shared" si="699"/>
        <v>0.97419995038452001</v>
      </c>
      <c r="DO417" s="399">
        <f t="shared" si="700"/>
        <v>14</v>
      </c>
      <c r="DP417" s="399">
        <f t="shared" si="701"/>
        <v>0</v>
      </c>
      <c r="DQ417" s="399">
        <f t="shared" si="701"/>
        <v>0</v>
      </c>
      <c r="DR417" s="399">
        <f t="shared" si="701"/>
        <v>0</v>
      </c>
      <c r="DS417" s="399">
        <f t="shared" si="701"/>
        <v>0</v>
      </c>
      <c r="DT417" s="400">
        <f t="shared" si="702"/>
        <v>13.02580004961548</v>
      </c>
      <c r="DU417" s="400">
        <f t="shared" si="702"/>
        <v>0</v>
      </c>
      <c r="DV417" s="386">
        <f t="shared" si="743"/>
        <v>0</v>
      </c>
      <c r="DW417" s="386">
        <f t="shared" si="743"/>
        <v>0</v>
      </c>
      <c r="DX417" s="386">
        <f t="shared" si="743"/>
        <v>0</v>
      </c>
      <c r="DY417" s="386">
        <f t="shared" si="743"/>
        <v>75.222153311833296</v>
      </c>
      <c r="DZ417" s="386">
        <f t="shared" si="743"/>
        <v>0</v>
      </c>
      <c r="EA417" s="401">
        <f t="shared" si="703"/>
        <v>1081</v>
      </c>
      <c r="EB417" s="386">
        <f t="shared" si="704"/>
        <v>0</v>
      </c>
      <c r="EC417" s="386">
        <f t="shared" si="704"/>
        <v>0</v>
      </c>
      <c r="ED417" s="386">
        <f t="shared" si="704"/>
        <v>0</v>
      </c>
      <c r="EE417" s="385">
        <f t="shared" si="705"/>
        <v>1005.7778466881666</v>
      </c>
      <c r="EF417" s="385">
        <f t="shared" si="705"/>
        <v>0</v>
      </c>
      <c r="EG417" s="402">
        <f t="shared" si="647"/>
        <v>0</v>
      </c>
      <c r="EH417" s="402">
        <f t="shared" si="647"/>
        <v>0</v>
      </c>
      <c r="EI417" s="402">
        <f t="shared" si="647"/>
        <v>0</v>
      </c>
      <c r="EJ417" s="402">
        <f t="shared" si="645"/>
        <v>0</v>
      </c>
      <c r="EK417" s="402">
        <f t="shared" si="645"/>
        <v>0</v>
      </c>
      <c r="EL417" s="402">
        <f t="shared" si="645"/>
        <v>0</v>
      </c>
      <c r="EM417" s="402">
        <f t="shared" si="706"/>
        <v>0</v>
      </c>
      <c r="EN417" s="402">
        <f t="shared" si="707"/>
        <v>0</v>
      </c>
      <c r="EO417" s="402">
        <f t="shared" si="707"/>
        <v>0</v>
      </c>
      <c r="EP417" s="402">
        <f t="shared" si="708"/>
        <v>0</v>
      </c>
      <c r="EQ417" s="402">
        <f t="shared" si="709"/>
        <v>0</v>
      </c>
      <c r="ER417" s="394">
        <f t="shared" si="710"/>
        <v>0</v>
      </c>
      <c r="ES417" s="394">
        <f t="shared" si="711"/>
        <v>0</v>
      </c>
      <c r="ET417" s="394">
        <f t="shared" si="712"/>
        <v>0</v>
      </c>
      <c r="EU417" s="394">
        <f t="shared" si="620"/>
        <v>45.161126271396682</v>
      </c>
      <c r="EV417" s="394">
        <f t="shared" si="620"/>
        <v>0</v>
      </c>
      <c r="EW417" s="394">
        <f t="shared" si="620"/>
        <v>0</v>
      </c>
      <c r="EX417" s="394">
        <f t="shared" si="620"/>
        <v>0</v>
      </c>
      <c r="EY417" s="403">
        <f t="shared" si="713"/>
        <v>649</v>
      </c>
      <c r="EZ417" s="394">
        <f t="shared" si="714"/>
        <v>0</v>
      </c>
      <c r="FA417" s="396">
        <f t="shared" si="715"/>
        <v>603.83887372860329</v>
      </c>
      <c r="FB417" s="396">
        <f t="shared" si="715"/>
        <v>0</v>
      </c>
      <c r="FC417" s="404">
        <f t="shared" si="741"/>
        <v>0</v>
      </c>
      <c r="FD417" s="404">
        <f t="shared" si="741"/>
        <v>0</v>
      </c>
      <c r="FE417" s="404">
        <f t="shared" si="741"/>
        <v>0</v>
      </c>
      <c r="FF417" s="404">
        <f t="shared" si="739"/>
        <v>3.9663855122798317</v>
      </c>
      <c r="FG417" s="404">
        <f t="shared" si="739"/>
        <v>0</v>
      </c>
      <c r="FH417" s="404">
        <f t="shared" si="739"/>
        <v>0</v>
      </c>
      <c r="FI417" s="404">
        <f t="shared" si="739"/>
        <v>0</v>
      </c>
      <c r="FJ417" s="404">
        <f t="shared" si="651"/>
        <v>0</v>
      </c>
      <c r="FK417" s="392">
        <f t="shared" si="716"/>
        <v>57</v>
      </c>
      <c r="FL417" s="384">
        <f t="shared" si="717"/>
        <v>53.033614487720165</v>
      </c>
      <c r="FM417" s="384">
        <f t="shared" si="717"/>
        <v>0</v>
      </c>
      <c r="FN417" s="405">
        <f t="shared" si="737"/>
        <v>0</v>
      </c>
      <c r="FO417" s="405">
        <f t="shared" si="737"/>
        <v>0</v>
      </c>
      <c r="FP417" s="405">
        <f t="shared" si="737"/>
        <v>0</v>
      </c>
      <c r="FQ417" s="405">
        <f t="shared" si="735"/>
        <v>0</v>
      </c>
      <c r="FR417" s="405">
        <f t="shared" si="735"/>
        <v>0</v>
      </c>
      <c r="FS417" s="405">
        <f t="shared" si="735"/>
        <v>0</v>
      </c>
      <c r="FT417" s="405">
        <f t="shared" si="735"/>
        <v>0</v>
      </c>
      <c r="FU417" s="405">
        <f t="shared" si="735"/>
        <v>0</v>
      </c>
      <c r="FV417" s="405">
        <f t="shared" si="735"/>
        <v>0</v>
      </c>
      <c r="FW417" s="397">
        <f t="shared" si="718"/>
        <v>-3759</v>
      </c>
      <c r="FX417" s="406">
        <f t="shared" si="719"/>
        <v>0</v>
      </c>
      <c r="FY417" s="331">
        <f t="shared" si="720"/>
        <v>0</v>
      </c>
      <c r="FZ417" s="382">
        <f t="shared" si="721"/>
        <v>0</v>
      </c>
      <c r="GA417" s="331">
        <f t="shared" si="722"/>
        <v>0</v>
      </c>
      <c r="GB417" s="407">
        <f t="shared" si="723"/>
        <v>0</v>
      </c>
      <c r="GC417" s="407">
        <f t="shared" si="724"/>
        <v>0</v>
      </c>
      <c r="GD417" s="407">
        <f t="shared" si="725"/>
        <v>0</v>
      </c>
      <c r="GE417" s="407">
        <f t="shared" si="726"/>
        <v>0</v>
      </c>
      <c r="GF417" s="407">
        <f t="shared" si="727"/>
        <v>8.5265128291212022E-14</v>
      </c>
      <c r="GG417" s="407">
        <f t="shared" si="728"/>
        <v>0</v>
      </c>
      <c r="GH417" s="407">
        <f t="shared" si="729"/>
        <v>2.8421709430404007E-14</v>
      </c>
      <c r="GI417" s="407">
        <f t="shared" si="730"/>
        <v>7.1054273576010019E-15</v>
      </c>
      <c r="GJ417">
        <f t="shared" si="731"/>
        <v>0</v>
      </c>
      <c r="GK417" s="382">
        <f t="shared" si="732"/>
        <v>1.2079226507921703E-13</v>
      </c>
      <c r="GL417">
        <v>5</v>
      </c>
      <c r="GM417">
        <f t="shared" si="653"/>
        <v>17</v>
      </c>
      <c r="GN417">
        <f t="shared" si="653"/>
        <v>0</v>
      </c>
      <c r="GO417">
        <f t="shared" si="653"/>
        <v>2230</v>
      </c>
      <c r="GP417">
        <f t="shared" si="653"/>
        <v>0</v>
      </c>
      <c r="GQ417">
        <f t="shared" si="653"/>
        <v>14</v>
      </c>
      <c r="GR417">
        <f t="shared" si="652"/>
        <v>1081</v>
      </c>
      <c r="GS417">
        <f t="shared" si="652"/>
        <v>0</v>
      </c>
      <c r="GT417">
        <f t="shared" si="652"/>
        <v>649</v>
      </c>
      <c r="GU417">
        <f t="shared" si="652"/>
        <v>57</v>
      </c>
      <c r="GV417">
        <f t="shared" si="652"/>
        <v>0</v>
      </c>
    </row>
    <row r="418" spans="1:204" customFormat="1" x14ac:dyDescent="0.25">
      <c r="A418" s="378">
        <v>24007</v>
      </c>
      <c r="B418" s="32" t="s">
        <v>1117</v>
      </c>
      <c r="C418" t="s">
        <v>882</v>
      </c>
      <c r="D418">
        <v>5</v>
      </c>
      <c r="E418" s="379">
        <v>395</v>
      </c>
      <c r="F418" s="379">
        <v>2045</v>
      </c>
      <c r="G418" s="379">
        <v>130</v>
      </c>
      <c r="H418" s="379">
        <v>0</v>
      </c>
      <c r="I418" s="379">
        <v>3690</v>
      </c>
      <c r="J418" s="379">
        <v>1191</v>
      </c>
      <c r="K418" s="379">
        <v>117</v>
      </c>
      <c r="L418" s="379">
        <v>3100</v>
      </c>
      <c r="M418" s="380">
        <v>0</v>
      </c>
      <c r="N418" s="381">
        <f t="shared" si="654"/>
        <v>10668</v>
      </c>
      <c r="O418" s="379">
        <v>647</v>
      </c>
      <c r="P418" s="379">
        <v>2197</v>
      </c>
      <c r="Q418" s="379">
        <v>92</v>
      </c>
      <c r="R418" s="379">
        <v>0</v>
      </c>
      <c r="S418" s="379">
        <v>5674</v>
      </c>
      <c r="T418" s="379">
        <v>847</v>
      </c>
      <c r="U418" s="379">
        <v>140</v>
      </c>
      <c r="V418" s="379">
        <v>3720</v>
      </c>
      <c r="W418" s="480">
        <f>(VLOOKUP(A418,'[1]floresta plant'!$A$4:$F$573,6,0))*1000</f>
        <v>0</v>
      </c>
      <c r="X418" s="24">
        <f t="shared" si="655"/>
        <v>13317</v>
      </c>
      <c r="Y418" s="53">
        <f t="shared" si="656"/>
        <v>-38</v>
      </c>
      <c r="Z418" s="53">
        <f t="shared" si="657"/>
        <v>0</v>
      </c>
      <c r="AA418" s="53">
        <f t="shared" si="658"/>
        <v>1984</v>
      </c>
      <c r="AB418" s="53">
        <f t="shared" si="618"/>
        <v>-344</v>
      </c>
      <c r="AC418" s="53">
        <f t="shared" si="618"/>
        <v>23</v>
      </c>
      <c r="AD418" s="53">
        <f t="shared" si="618"/>
        <v>620</v>
      </c>
      <c r="AE418" s="53">
        <f t="shared" si="618"/>
        <v>0</v>
      </c>
      <c r="AF418" s="53">
        <f t="shared" si="659"/>
        <v>152</v>
      </c>
      <c r="AG418" s="53">
        <f t="shared" si="660"/>
        <v>252</v>
      </c>
      <c r="AH418" s="53">
        <f t="shared" si="661"/>
        <v>-2649</v>
      </c>
      <c r="AI418" s="53">
        <f t="shared" si="733"/>
        <v>2649</v>
      </c>
      <c r="AJ418" s="469">
        <v>0</v>
      </c>
      <c r="AK418" s="469">
        <v>0</v>
      </c>
      <c r="AL418" s="469">
        <v>0</v>
      </c>
      <c r="AM418" s="470">
        <f t="shared" si="662"/>
        <v>0</v>
      </c>
      <c r="AN418" s="53">
        <f t="shared" si="663"/>
        <v>-2649</v>
      </c>
      <c r="AO418" s="382">
        <f t="shared" si="664"/>
        <v>2</v>
      </c>
      <c r="AP418">
        <v>5</v>
      </c>
      <c r="AQ418" s="383">
        <f t="shared" si="665"/>
        <v>3031</v>
      </c>
      <c r="AR418" s="383">
        <f t="shared" si="666"/>
        <v>-382</v>
      </c>
      <c r="AS418" s="383">
        <f t="shared" si="667"/>
        <v>0</v>
      </c>
      <c r="AT418" s="383">
        <f t="shared" si="668"/>
        <v>344</v>
      </c>
      <c r="AU418" s="383">
        <f t="shared" si="669"/>
        <v>2649</v>
      </c>
      <c r="AV418" s="383">
        <f t="shared" si="670"/>
        <v>1</v>
      </c>
      <c r="AW418" s="383">
        <f t="shared" si="671"/>
        <v>1</v>
      </c>
      <c r="AX418" s="383">
        <f t="shared" si="672"/>
        <v>1</v>
      </c>
      <c r="AY418" s="383">
        <f t="shared" si="673"/>
        <v>0</v>
      </c>
      <c r="AZ418">
        <f t="shared" si="674"/>
        <v>0</v>
      </c>
      <c r="BA418">
        <f t="shared" si="675"/>
        <v>0</v>
      </c>
      <c r="BB418" s="383">
        <f t="shared" si="676"/>
        <v>0</v>
      </c>
      <c r="BC418" s="384">
        <f t="shared" si="736"/>
        <v>9.947643979057591E-2</v>
      </c>
      <c r="BD418" s="384">
        <f t="shared" si="736"/>
        <v>0</v>
      </c>
      <c r="BE418" s="384">
        <f t="shared" si="736"/>
        <v>1984</v>
      </c>
      <c r="BF418" s="384">
        <f t="shared" si="734"/>
        <v>0.90052356020942403</v>
      </c>
      <c r="BG418" s="384">
        <f t="shared" si="734"/>
        <v>23</v>
      </c>
      <c r="BH418" s="384">
        <f t="shared" si="734"/>
        <v>620</v>
      </c>
      <c r="BI418" s="384">
        <f t="shared" si="734"/>
        <v>0</v>
      </c>
      <c r="BJ418" s="384">
        <f t="shared" si="734"/>
        <v>152</v>
      </c>
      <c r="BK418" s="384">
        <f t="shared" si="734"/>
        <v>252</v>
      </c>
      <c r="BL418" s="474">
        <f t="shared" si="677"/>
        <v>382</v>
      </c>
      <c r="BM418" s="409">
        <f t="shared" si="678"/>
        <v>-2649</v>
      </c>
      <c r="BN418" s="473">
        <f t="shared" si="679"/>
        <v>3031</v>
      </c>
      <c r="BO418" s="387">
        <f t="shared" si="680"/>
        <v>0.12603101286704058</v>
      </c>
      <c r="BP418" s="387">
        <f t="shared" si="681"/>
        <v>0.87396898713295945</v>
      </c>
      <c r="BQ418" s="388">
        <f t="shared" si="682"/>
        <v>0</v>
      </c>
      <c r="BR418" s="389">
        <f t="shared" si="683"/>
        <v>0</v>
      </c>
      <c r="BS418" s="390">
        <f t="shared" si="684"/>
        <v>-38</v>
      </c>
      <c r="BT418" s="391">
        <f t="shared" si="740"/>
        <v>0</v>
      </c>
      <c r="BU418" s="391">
        <f t="shared" si="740"/>
        <v>0</v>
      </c>
      <c r="BV418" s="391">
        <f t="shared" si="740"/>
        <v>0</v>
      </c>
      <c r="BW418" s="391">
        <f t="shared" si="738"/>
        <v>0</v>
      </c>
      <c r="BX418" s="391">
        <f t="shared" si="738"/>
        <v>0</v>
      </c>
      <c r="BY418" s="391">
        <f t="shared" si="738"/>
        <v>0</v>
      </c>
      <c r="BZ418" s="391">
        <f t="shared" si="738"/>
        <v>0</v>
      </c>
      <c r="CA418" s="391">
        <f t="shared" si="650"/>
        <v>0</v>
      </c>
      <c r="CB418" s="391">
        <f t="shared" si="685"/>
        <v>0</v>
      </c>
      <c r="CC418" s="391">
        <f t="shared" si="685"/>
        <v>0</v>
      </c>
      <c r="CD418" s="392">
        <f t="shared" si="686"/>
        <v>0</v>
      </c>
      <c r="CE418" s="393">
        <f t="shared" si="687"/>
        <v>0</v>
      </c>
      <c r="CF418" s="392">
        <f t="shared" si="688"/>
        <v>0</v>
      </c>
      <c r="CG418" s="392">
        <f t="shared" si="689"/>
        <v>0</v>
      </c>
      <c r="CH418" s="392">
        <f t="shared" si="690"/>
        <v>0</v>
      </c>
      <c r="CI418" s="392">
        <f t="shared" si="619"/>
        <v>0</v>
      </c>
      <c r="CJ418" s="392">
        <f t="shared" si="619"/>
        <v>0</v>
      </c>
      <c r="CK418" s="392">
        <f t="shared" si="619"/>
        <v>0</v>
      </c>
      <c r="CL418" s="392">
        <f t="shared" si="619"/>
        <v>0</v>
      </c>
      <c r="CM418" s="392">
        <f t="shared" si="691"/>
        <v>0</v>
      </c>
      <c r="CN418" s="392">
        <f t="shared" si="692"/>
        <v>0</v>
      </c>
      <c r="CO418" s="394">
        <f t="shared" si="693"/>
        <v>24.873639063015503</v>
      </c>
      <c r="CP418" s="394">
        <f t="shared" si="693"/>
        <v>0</v>
      </c>
      <c r="CQ418" s="395">
        <f t="shared" si="694"/>
        <v>1984</v>
      </c>
      <c r="CR418" s="394">
        <f t="shared" si="646"/>
        <v>225.17189046519297</v>
      </c>
      <c r="CS418" s="394">
        <f t="shared" si="646"/>
        <v>0</v>
      </c>
      <c r="CT418" s="394">
        <f t="shared" si="646"/>
        <v>0</v>
      </c>
      <c r="CU418" s="394">
        <f t="shared" si="644"/>
        <v>0</v>
      </c>
      <c r="CV418" s="394">
        <f t="shared" si="644"/>
        <v>0</v>
      </c>
      <c r="CW418" s="394">
        <f t="shared" si="644"/>
        <v>0</v>
      </c>
      <c r="CX418" s="396">
        <f t="shared" si="695"/>
        <v>1733.9544704717916</v>
      </c>
      <c r="CY418" s="396">
        <f t="shared" si="695"/>
        <v>0</v>
      </c>
      <c r="CZ418" s="397">
        <f t="shared" si="696"/>
        <v>0</v>
      </c>
      <c r="DA418" s="397">
        <f t="shared" si="696"/>
        <v>0</v>
      </c>
      <c r="DB418" s="397">
        <f t="shared" si="696"/>
        <v>0</v>
      </c>
      <c r="DC418" s="397">
        <f t="shared" si="697"/>
        <v>-344</v>
      </c>
      <c r="DD418" s="397">
        <f t="shared" si="742"/>
        <v>0</v>
      </c>
      <c r="DE418" s="397">
        <f t="shared" si="742"/>
        <v>0</v>
      </c>
      <c r="DF418" s="397">
        <f t="shared" si="742"/>
        <v>0</v>
      </c>
      <c r="DG418" s="397">
        <f t="shared" si="742"/>
        <v>0</v>
      </c>
      <c r="DH418" s="397">
        <f t="shared" si="742"/>
        <v>0</v>
      </c>
      <c r="DI418" s="398">
        <f t="shared" si="698"/>
        <v>0</v>
      </c>
      <c r="DJ418" s="398">
        <f t="shared" si="698"/>
        <v>0</v>
      </c>
      <c r="DK418" s="399">
        <f t="shared" si="699"/>
        <v>0.28835367865390954</v>
      </c>
      <c r="DL418" s="399">
        <f t="shared" si="699"/>
        <v>0</v>
      </c>
      <c r="DM418" s="399">
        <f t="shared" si="699"/>
        <v>0</v>
      </c>
      <c r="DN418" s="399">
        <f t="shared" si="699"/>
        <v>2.6103596172880232</v>
      </c>
      <c r="DO418" s="399">
        <f t="shared" si="700"/>
        <v>23</v>
      </c>
      <c r="DP418" s="399">
        <f t="shared" si="701"/>
        <v>0</v>
      </c>
      <c r="DQ418" s="399">
        <f t="shared" si="701"/>
        <v>0</v>
      </c>
      <c r="DR418" s="399">
        <f t="shared" si="701"/>
        <v>0</v>
      </c>
      <c r="DS418" s="399">
        <f t="shared" si="701"/>
        <v>0</v>
      </c>
      <c r="DT418" s="400">
        <f t="shared" si="702"/>
        <v>20.101286704058069</v>
      </c>
      <c r="DU418" s="400">
        <f t="shared" si="702"/>
        <v>0</v>
      </c>
      <c r="DV418" s="386">
        <f t="shared" si="743"/>
        <v>7.7730122071923446</v>
      </c>
      <c r="DW418" s="386">
        <f t="shared" si="743"/>
        <v>0</v>
      </c>
      <c r="DX418" s="386">
        <f t="shared" si="743"/>
        <v>0</v>
      </c>
      <c r="DY418" s="386">
        <f t="shared" si="743"/>
        <v>70.366215770372804</v>
      </c>
      <c r="DZ418" s="386">
        <f t="shared" si="743"/>
        <v>0</v>
      </c>
      <c r="EA418" s="401">
        <f t="shared" si="703"/>
        <v>620</v>
      </c>
      <c r="EB418" s="386">
        <f t="shared" si="704"/>
        <v>0</v>
      </c>
      <c r="EC418" s="386">
        <f t="shared" si="704"/>
        <v>0</v>
      </c>
      <c r="ED418" s="386">
        <f t="shared" si="704"/>
        <v>0</v>
      </c>
      <c r="EE418" s="385">
        <f t="shared" si="705"/>
        <v>541.86077202243484</v>
      </c>
      <c r="EF418" s="385">
        <f t="shared" si="705"/>
        <v>0</v>
      </c>
      <c r="EG418" s="402">
        <f t="shared" si="647"/>
        <v>0</v>
      </c>
      <c r="EH418" s="402">
        <f t="shared" si="647"/>
        <v>0</v>
      </c>
      <c r="EI418" s="402">
        <f t="shared" si="647"/>
        <v>0</v>
      </c>
      <c r="EJ418" s="402">
        <f t="shared" si="645"/>
        <v>0</v>
      </c>
      <c r="EK418" s="402">
        <f t="shared" si="645"/>
        <v>0</v>
      </c>
      <c r="EL418" s="402">
        <f t="shared" si="645"/>
        <v>0</v>
      </c>
      <c r="EM418" s="402">
        <f t="shared" si="706"/>
        <v>0</v>
      </c>
      <c r="EN418" s="402">
        <f t="shared" si="707"/>
        <v>0</v>
      </c>
      <c r="EO418" s="402">
        <f t="shared" si="707"/>
        <v>0</v>
      </c>
      <c r="EP418" s="402">
        <f t="shared" si="708"/>
        <v>0</v>
      </c>
      <c r="EQ418" s="402">
        <f t="shared" si="709"/>
        <v>0</v>
      </c>
      <c r="ER418" s="394">
        <f t="shared" si="710"/>
        <v>1.9056417024084458</v>
      </c>
      <c r="ES418" s="394">
        <f t="shared" si="711"/>
        <v>0</v>
      </c>
      <c r="ET418" s="394">
        <f t="shared" si="712"/>
        <v>0</v>
      </c>
      <c r="EU418" s="394">
        <f t="shared" si="620"/>
        <v>17.251072253381722</v>
      </c>
      <c r="EV418" s="394">
        <f t="shared" si="620"/>
        <v>0</v>
      </c>
      <c r="EW418" s="394">
        <f t="shared" si="620"/>
        <v>0</v>
      </c>
      <c r="EX418" s="394">
        <f t="shared" si="620"/>
        <v>0</v>
      </c>
      <c r="EY418" s="403">
        <f t="shared" si="713"/>
        <v>152</v>
      </c>
      <c r="EZ418" s="394">
        <f t="shared" si="714"/>
        <v>0</v>
      </c>
      <c r="FA418" s="396">
        <f t="shared" si="715"/>
        <v>132.84328604420983</v>
      </c>
      <c r="FB418" s="396">
        <f t="shared" si="715"/>
        <v>0</v>
      </c>
      <c r="FC418" s="404">
        <f t="shared" si="741"/>
        <v>3.1593533487297916</v>
      </c>
      <c r="FD418" s="404">
        <f t="shared" si="741"/>
        <v>0</v>
      </c>
      <c r="FE418" s="404">
        <f t="shared" si="741"/>
        <v>0</v>
      </c>
      <c r="FF418" s="404">
        <f t="shared" si="739"/>
        <v>28.600461893764429</v>
      </c>
      <c r="FG418" s="404">
        <f t="shared" si="739"/>
        <v>0</v>
      </c>
      <c r="FH418" s="404">
        <f t="shared" si="739"/>
        <v>0</v>
      </c>
      <c r="FI418" s="404">
        <f t="shared" si="739"/>
        <v>0</v>
      </c>
      <c r="FJ418" s="404">
        <f t="shared" si="651"/>
        <v>0</v>
      </c>
      <c r="FK418" s="392">
        <f t="shared" si="716"/>
        <v>252</v>
      </c>
      <c r="FL418" s="384">
        <f t="shared" si="717"/>
        <v>220.24018475750577</v>
      </c>
      <c r="FM418" s="384">
        <f t="shared" si="717"/>
        <v>0</v>
      </c>
      <c r="FN418" s="405">
        <f t="shared" si="737"/>
        <v>0</v>
      </c>
      <c r="FO418" s="405">
        <f t="shared" si="737"/>
        <v>0</v>
      </c>
      <c r="FP418" s="405">
        <f t="shared" si="737"/>
        <v>0</v>
      </c>
      <c r="FQ418" s="405">
        <f t="shared" si="735"/>
        <v>0</v>
      </c>
      <c r="FR418" s="405">
        <f t="shared" si="735"/>
        <v>0</v>
      </c>
      <c r="FS418" s="405">
        <f t="shared" si="735"/>
        <v>0</v>
      </c>
      <c r="FT418" s="405">
        <f t="shared" si="735"/>
        <v>0</v>
      </c>
      <c r="FU418" s="405">
        <f t="shared" si="735"/>
        <v>0</v>
      </c>
      <c r="FV418" s="405">
        <f t="shared" si="735"/>
        <v>0</v>
      </c>
      <c r="FW418" s="397">
        <f t="shared" si="718"/>
        <v>-2649</v>
      </c>
      <c r="FX418" s="406">
        <f t="shared" si="719"/>
        <v>0</v>
      </c>
      <c r="FY418" s="331">
        <f t="shared" si="720"/>
        <v>0</v>
      </c>
      <c r="FZ418" s="382">
        <f t="shared" si="721"/>
        <v>0</v>
      </c>
      <c r="GA418" s="331">
        <f t="shared" si="722"/>
        <v>0</v>
      </c>
      <c r="GB418" s="407">
        <f t="shared" si="723"/>
        <v>0</v>
      </c>
      <c r="GC418" s="407">
        <f t="shared" si="724"/>
        <v>-1.1368683772161603E-13</v>
      </c>
      <c r="GD418" s="407">
        <f t="shared" si="725"/>
        <v>0</v>
      </c>
      <c r="GE418" s="407">
        <f t="shared" si="726"/>
        <v>-1.4988010832439613E-15</v>
      </c>
      <c r="GF418" s="407">
        <f t="shared" si="727"/>
        <v>0</v>
      </c>
      <c r="GG418" s="407">
        <f t="shared" si="728"/>
        <v>0</v>
      </c>
      <c r="GH418" s="407">
        <f t="shared" si="729"/>
        <v>0</v>
      </c>
      <c r="GI418" s="407">
        <f t="shared" si="730"/>
        <v>0</v>
      </c>
      <c r="GJ418">
        <f t="shared" si="731"/>
        <v>0</v>
      </c>
      <c r="GK418" s="382">
        <f t="shared" si="732"/>
        <v>-1.1518563880485999E-13</v>
      </c>
      <c r="GL418">
        <v>5</v>
      </c>
      <c r="GM418">
        <f t="shared" si="653"/>
        <v>0</v>
      </c>
      <c r="GN418">
        <f t="shared" si="653"/>
        <v>0</v>
      </c>
      <c r="GO418">
        <f t="shared" si="653"/>
        <v>1984</v>
      </c>
      <c r="GP418">
        <f t="shared" si="653"/>
        <v>0</v>
      </c>
      <c r="GQ418">
        <f t="shared" si="653"/>
        <v>23</v>
      </c>
      <c r="GR418">
        <f t="shared" si="652"/>
        <v>620</v>
      </c>
      <c r="GS418">
        <f t="shared" si="652"/>
        <v>0</v>
      </c>
      <c r="GT418">
        <f t="shared" si="652"/>
        <v>152</v>
      </c>
      <c r="GU418">
        <f t="shared" si="652"/>
        <v>252</v>
      </c>
      <c r="GV418">
        <f t="shared" si="652"/>
        <v>0</v>
      </c>
    </row>
    <row r="419" spans="1:204" customFormat="1" x14ac:dyDescent="0.25">
      <c r="A419" s="378">
        <v>24008</v>
      </c>
      <c r="B419" s="32" t="s">
        <v>1118</v>
      </c>
      <c r="C419" t="s">
        <v>882</v>
      </c>
      <c r="D419">
        <v>5</v>
      </c>
      <c r="E419" s="379">
        <v>603</v>
      </c>
      <c r="F419" s="379">
        <v>6777</v>
      </c>
      <c r="G419" s="379">
        <v>0</v>
      </c>
      <c r="H419" s="379">
        <v>0</v>
      </c>
      <c r="I419" s="379">
        <v>890</v>
      </c>
      <c r="J419" s="379">
        <v>310</v>
      </c>
      <c r="K419" s="379">
        <v>0</v>
      </c>
      <c r="L419" s="379">
        <v>970</v>
      </c>
      <c r="M419" s="380">
        <v>0</v>
      </c>
      <c r="N419" s="381">
        <f t="shared" si="654"/>
        <v>9550</v>
      </c>
      <c r="O419" s="379">
        <v>631</v>
      </c>
      <c r="P419" s="379">
        <v>5461</v>
      </c>
      <c r="Q419" s="379">
        <v>0</v>
      </c>
      <c r="R419" s="379">
        <v>0</v>
      </c>
      <c r="S419" s="379">
        <v>980</v>
      </c>
      <c r="T419" s="379">
        <v>132</v>
      </c>
      <c r="U419" s="379">
        <v>0</v>
      </c>
      <c r="V419" s="379">
        <v>1190</v>
      </c>
      <c r="W419" s="480">
        <f>(VLOOKUP(A419,'[1]floresta plant'!$A$4:$F$573,6,0))*1000</f>
        <v>0</v>
      </c>
      <c r="X419" s="24">
        <f t="shared" si="655"/>
        <v>8394</v>
      </c>
      <c r="Y419" s="53">
        <f t="shared" si="656"/>
        <v>0</v>
      </c>
      <c r="Z419" s="53">
        <f t="shared" si="657"/>
        <v>0</v>
      </c>
      <c r="AA419" s="53">
        <f t="shared" si="658"/>
        <v>90</v>
      </c>
      <c r="AB419" s="53">
        <f>T419-J419</f>
        <v>-178</v>
      </c>
      <c r="AC419" s="53">
        <f>U419-K419</f>
        <v>0</v>
      </c>
      <c r="AD419" s="53">
        <f>V419-L419</f>
        <v>220</v>
      </c>
      <c r="AE419" s="53">
        <f>W419-M419</f>
        <v>0</v>
      </c>
      <c r="AF419" s="53">
        <f t="shared" si="659"/>
        <v>-1316</v>
      </c>
      <c r="AG419" s="53">
        <f t="shared" si="660"/>
        <v>28</v>
      </c>
      <c r="AH419" s="53">
        <f t="shared" si="661"/>
        <v>1156</v>
      </c>
      <c r="AI419" s="53">
        <f t="shared" si="733"/>
        <v>-1156</v>
      </c>
      <c r="AJ419" s="469">
        <v>0</v>
      </c>
      <c r="AK419" s="469">
        <v>0</v>
      </c>
      <c r="AL419" s="469">
        <v>0</v>
      </c>
      <c r="AM419" s="470">
        <f t="shared" si="662"/>
        <v>0</v>
      </c>
      <c r="AN419" s="53">
        <f t="shared" si="663"/>
        <v>1156</v>
      </c>
      <c r="AO419" s="382">
        <f t="shared" si="664"/>
        <v>3</v>
      </c>
      <c r="AP419">
        <v>5</v>
      </c>
      <c r="AQ419" s="383">
        <f t="shared" si="665"/>
        <v>338</v>
      </c>
      <c r="AR419" s="383">
        <f t="shared" si="666"/>
        <v>-1494</v>
      </c>
      <c r="AS419" s="383">
        <f t="shared" si="667"/>
        <v>0</v>
      </c>
      <c r="AT419" s="383">
        <f t="shared" si="668"/>
        <v>1494</v>
      </c>
      <c r="AU419" s="383">
        <f t="shared" si="669"/>
        <v>0</v>
      </c>
      <c r="AV419" s="383">
        <f t="shared" si="670"/>
        <v>1</v>
      </c>
      <c r="AW419" s="383">
        <f t="shared" si="671"/>
        <v>0</v>
      </c>
      <c r="AX419" s="383">
        <f t="shared" si="672"/>
        <v>1</v>
      </c>
      <c r="AY419" s="383">
        <f t="shared" si="673"/>
        <v>0</v>
      </c>
      <c r="AZ419">
        <f t="shared" si="674"/>
        <v>0</v>
      </c>
      <c r="BA419">
        <f t="shared" si="675"/>
        <v>0</v>
      </c>
      <c r="BB419" s="383">
        <f t="shared" si="676"/>
        <v>0</v>
      </c>
      <c r="BC419" s="384">
        <f t="shared" si="736"/>
        <v>0</v>
      </c>
      <c r="BD419" s="384">
        <f t="shared" si="736"/>
        <v>0</v>
      </c>
      <c r="BE419" s="384">
        <f t="shared" si="736"/>
        <v>90</v>
      </c>
      <c r="BF419" s="384">
        <f t="shared" si="734"/>
        <v>0.11914323962516733</v>
      </c>
      <c r="BG419" s="384">
        <f t="shared" si="734"/>
        <v>0</v>
      </c>
      <c r="BH419" s="384">
        <f t="shared" si="734"/>
        <v>220</v>
      </c>
      <c r="BI419" s="384">
        <f t="shared" si="734"/>
        <v>0</v>
      </c>
      <c r="BJ419" s="384">
        <f t="shared" si="734"/>
        <v>0.88085676037483263</v>
      </c>
      <c r="BK419" s="384">
        <f t="shared" si="734"/>
        <v>28</v>
      </c>
      <c r="BL419" s="474">
        <f t="shared" si="677"/>
        <v>1494</v>
      </c>
      <c r="BM419" s="409">
        <f t="shared" si="678"/>
        <v>1156</v>
      </c>
      <c r="BN419" s="473">
        <f t="shared" si="679"/>
        <v>338</v>
      </c>
      <c r="BO419" s="387">
        <f t="shared" si="680"/>
        <v>1</v>
      </c>
      <c r="BP419" s="387">
        <f t="shared" si="681"/>
        <v>0</v>
      </c>
      <c r="BQ419" s="388">
        <f t="shared" si="682"/>
        <v>0</v>
      </c>
      <c r="BR419" s="389">
        <f t="shared" si="683"/>
        <v>1156</v>
      </c>
      <c r="BS419" s="390">
        <f t="shared" si="684"/>
        <v>0</v>
      </c>
      <c r="BT419" s="391">
        <f t="shared" si="740"/>
        <v>0</v>
      </c>
      <c r="BU419" s="391">
        <f t="shared" si="740"/>
        <v>0</v>
      </c>
      <c r="BV419" s="391">
        <f t="shared" si="740"/>
        <v>0</v>
      </c>
      <c r="BW419" s="391">
        <f t="shared" si="738"/>
        <v>0</v>
      </c>
      <c r="BX419" s="391">
        <f t="shared" si="738"/>
        <v>0</v>
      </c>
      <c r="BY419" s="391">
        <f t="shared" si="738"/>
        <v>0</v>
      </c>
      <c r="BZ419" s="391">
        <f t="shared" si="738"/>
        <v>0</v>
      </c>
      <c r="CA419" s="391">
        <f t="shared" si="650"/>
        <v>0</v>
      </c>
      <c r="CB419" s="391">
        <f t="shared" si="685"/>
        <v>0</v>
      </c>
      <c r="CC419" s="391">
        <f t="shared" si="685"/>
        <v>0</v>
      </c>
      <c r="CD419" s="392">
        <f t="shared" si="686"/>
        <v>0</v>
      </c>
      <c r="CE419" s="393">
        <f t="shared" si="687"/>
        <v>0</v>
      </c>
      <c r="CF419" s="392">
        <f t="shared" si="688"/>
        <v>0</v>
      </c>
      <c r="CG419" s="392">
        <f t="shared" si="689"/>
        <v>0</v>
      </c>
      <c r="CH419" s="392">
        <f t="shared" si="690"/>
        <v>0</v>
      </c>
      <c r="CI419" s="392">
        <f>IF($CE419&gt;0,IF(AD419&gt;0,0,$BO419*BH419*$CE419),0)</f>
        <v>0</v>
      </c>
      <c r="CJ419" s="392">
        <f>IF($CE419&gt;0,IF(AE419&gt;0,0,$BO419*BI419*$CE419),0)</f>
        <v>0</v>
      </c>
      <c r="CK419" s="392">
        <f>IF($CE419&gt;0,IF(AF419&gt;0,0,$BO419*BJ419*$CE419),0)</f>
        <v>0</v>
      </c>
      <c r="CL419" s="392">
        <f>IF($CE419&gt;0,IF(AG419&gt;0,0,$BO419*BK419*$CE419),0)</f>
        <v>0</v>
      </c>
      <c r="CM419" s="392">
        <f t="shared" si="691"/>
        <v>0</v>
      </c>
      <c r="CN419" s="392">
        <f t="shared" si="692"/>
        <v>0</v>
      </c>
      <c r="CO419" s="394">
        <f t="shared" si="693"/>
        <v>0</v>
      </c>
      <c r="CP419" s="394">
        <f t="shared" si="693"/>
        <v>0</v>
      </c>
      <c r="CQ419" s="395">
        <f t="shared" si="694"/>
        <v>90</v>
      </c>
      <c r="CR419" s="394">
        <f t="shared" si="646"/>
        <v>10.72289156626506</v>
      </c>
      <c r="CS419" s="394">
        <f t="shared" si="646"/>
        <v>0</v>
      </c>
      <c r="CT419" s="394">
        <f t="shared" si="646"/>
        <v>0</v>
      </c>
      <c r="CU419" s="394">
        <f t="shared" si="644"/>
        <v>0</v>
      </c>
      <c r="CV419" s="394">
        <f t="shared" si="644"/>
        <v>79.277108433734938</v>
      </c>
      <c r="CW419" s="394">
        <f t="shared" si="644"/>
        <v>0</v>
      </c>
      <c r="CX419" s="396">
        <f t="shared" si="695"/>
        <v>0</v>
      </c>
      <c r="CY419" s="396">
        <f t="shared" si="695"/>
        <v>0</v>
      </c>
      <c r="CZ419" s="397">
        <f t="shared" si="696"/>
        <v>0</v>
      </c>
      <c r="DA419" s="397">
        <f t="shared" si="696"/>
        <v>0</v>
      </c>
      <c r="DB419" s="397">
        <f t="shared" si="696"/>
        <v>0</v>
      </c>
      <c r="DC419" s="397">
        <f t="shared" si="697"/>
        <v>-178</v>
      </c>
      <c r="DD419" s="397">
        <f t="shared" si="742"/>
        <v>0</v>
      </c>
      <c r="DE419" s="397">
        <f t="shared" si="742"/>
        <v>0</v>
      </c>
      <c r="DF419" s="397">
        <f t="shared" si="742"/>
        <v>0</v>
      </c>
      <c r="DG419" s="397">
        <f t="shared" si="742"/>
        <v>0</v>
      </c>
      <c r="DH419" s="397">
        <f t="shared" si="742"/>
        <v>0</v>
      </c>
      <c r="DI419" s="398">
        <f t="shared" si="698"/>
        <v>0</v>
      </c>
      <c r="DJ419" s="398">
        <f t="shared" si="698"/>
        <v>0</v>
      </c>
      <c r="DK419" s="399">
        <f t="shared" si="699"/>
        <v>0</v>
      </c>
      <c r="DL419" s="399">
        <f t="shared" si="699"/>
        <v>0</v>
      </c>
      <c r="DM419" s="399">
        <f t="shared" si="699"/>
        <v>0</v>
      </c>
      <c r="DN419" s="399">
        <f t="shared" si="699"/>
        <v>0</v>
      </c>
      <c r="DO419" s="399">
        <f t="shared" si="700"/>
        <v>0</v>
      </c>
      <c r="DP419" s="399">
        <f t="shared" si="701"/>
        <v>0</v>
      </c>
      <c r="DQ419" s="399">
        <f t="shared" si="701"/>
        <v>0</v>
      </c>
      <c r="DR419" s="399">
        <f t="shared" si="701"/>
        <v>0</v>
      </c>
      <c r="DS419" s="399">
        <f t="shared" si="701"/>
        <v>0</v>
      </c>
      <c r="DT419" s="400">
        <f t="shared" si="702"/>
        <v>0</v>
      </c>
      <c r="DU419" s="400">
        <f t="shared" si="702"/>
        <v>0</v>
      </c>
      <c r="DV419" s="386">
        <f t="shared" si="743"/>
        <v>0</v>
      </c>
      <c r="DW419" s="386">
        <f t="shared" si="743"/>
        <v>0</v>
      </c>
      <c r="DX419" s="386">
        <f t="shared" si="743"/>
        <v>0</v>
      </c>
      <c r="DY419" s="386">
        <f t="shared" si="743"/>
        <v>26.211512717536813</v>
      </c>
      <c r="DZ419" s="386">
        <f t="shared" si="743"/>
        <v>0</v>
      </c>
      <c r="EA419" s="401">
        <f t="shared" si="703"/>
        <v>220</v>
      </c>
      <c r="EB419" s="386">
        <f t="shared" si="704"/>
        <v>0</v>
      </c>
      <c r="EC419" s="386">
        <f t="shared" si="704"/>
        <v>193.78848728246317</v>
      </c>
      <c r="ED419" s="386">
        <f t="shared" si="704"/>
        <v>0</v>
      </c>
      <c r="EE419" s="385">
        <f t="shared" si="705"/>
        <v>0</v>
      </c>
      <c r="EF419" s="385">
        <f t="shared" si="705"/>
        <v>0</v>
      </c>
      <c r="EG419" s="402">
        <f t="shared" si="647"/>
        <v>0</v>
      </c>
      <c r="EH419" s="402">
        <f t="shared" si="647"/>
        <v>0</v>
      </c>
      <c r="EI419" s="402">
        <f t="shared" si="647"/>
        <v>0</v>
      </c>
      <c r="EJ419" s="402">
        <f t="shared" si="645"/>
        <v>0</v>
      </c>
      <c r="EK419" s="402">
        <f t="shared" si="645"/>
        <v>0</v>
      </c>
      <c r="EL419" s="402">
        <f t="shared" si="645"/>
        <v>0</v>
      </c>
      <c r="EM419" s="402">
        <f t="shared" si="706"/>
        <v>0</v>
      </c>
      <c r="EN419" s="402">
        <f t="shared" si="707"/>
        <v>0</v>
      </c>
      <c r="EO419" s="402">
        <f t="shared" si="707"/>
        <v>0</v>
      </c>
      <c r="EP419" s="402">
        <f t="shared" si="708"/>
        <v>0</v>
      </c>
      <c r="EQ419" s="402">
        <f t="shared" si="709"/>
        <v>0</v>
      </c>
      <c r="ER419" s="394">
        <f t="shared" si="710"/>
        <v>0</v>
      </c>
      <c r="ES419" s="394">
        <f t="shared" si="711"/>
        <v>0</v>
      </c>
      <c r="ET419" s="394">
        <f t="shared" si="712"/>
        <v>0</v>
      </c>
      <c r="EU419" s="394">
        <f>IF($EY419&gt;0,IF(AB419&gt;0,0,$EY419*$BO419*BF419),0)</f>
        <v>0</v>
      </c>
      <c r="EV419" s="394">
        <f>IF($EY419&gt;0,IF(AC419&gt;0,0,$EY419*$BO419*BG419),0)</f>
        <v>0</v>
      </c>
      <c r="EW419" s="394">
        <f>IF($EY419&gt;0,IF(AD419&gt;0,0,$EY419*$BO419*BH419),0)</f>
        <v>0</v>
      </c>
      <c r="EX419" s="394">
        <f>IF($EY419&gt;0,IF(AE419&gt;0,0,$EY419*$BO419*BI419),0)</f>
        <v>0</v>
      </c>
      <c r="EY419" s="403">
        <f t="shared" si="713"/>
        <v>-1316</v>
      </c>
      <c r="EZ419" s="394">
        <f t="shared" si="714"/>
        <v>0</v>
      </c>
      <c r="FA419" s="396">
        <f t="shared" si="715"/>
        <v>0</v>
      </c>
      <c r="FB419" s="396">
        <f t="shared" si="715"/>
        <v>0</v>
      </c>
      <c r="FC419" s="404">
        <f t="shared" si="741"/>
        <v>0</v>
      </c>
      <c r="FD419" s="404">
        <f t="shared" si="741"/>
        <v>0</v>
      </c>
      <c r="FE419" s="404">
        <f t="shared" si="741"/>
        <v>0</v>
      </c>
      <c r="FF419" s="404">
        <f t="shared" si="739"/>
        <v>3.3360107095046851</v>
      </c>
      <c r="FG419" s="404">
        <f t="shared" si="739"/>
        <v>0</v>
      </c>
      <c r="FH419" s="404">
        <f t="shared" si="739"/>
        <v>0</v>
      </c>
      <c r="FI419" s="404">
        <f t="shared" si="739"/>
        <v>0</v>
      </c>
      <c r="FJ419" s="404">
        <f t="shared" si="651"/>
        <v>24.663989290495312</v>
      </c>
      <c r="FK419" s="392">
        <f t="shared" si="716"/>
        <v>28</v>
      </c>
      <c r="FL419" s="384">
        <f t="shared" si="717"/>
        <v>0</v>
      </c>
      <c r="FM419" s="384">
        <f t="shared" si="717"/>
        <v>0</v>
      </c>
      <c r="FN419" s="405">
        <f t="shared" si="737"/>
        <v>0</v>
      </c>
      <c r="FO419" s="405">
        <f t="shared" si="737"/>
        <v>0</v>
      </c>
      <c r="FP419" s="405">
        <f t="shared" si="737"/>
        <v>0</v>
      </c>
      <c r="FQ419" s="405">
        <f t="shared" si="735"/>
        <v>137.72958500669344</v>
      </c>
      <c r="FR419" s="405">
        <f t="shared" si="735"/>
        <v>0</v>
      </c>
      <c r="FS419" s="405">
        <f t="shared" si="735"/>
        <v>0</v>
      </c>
      <c r="FT419" s="405">
        <f t="shared" si="735"/>
        <v>0</v>
      </c>
      <c r="FU419" s="405">
        <f t="shared" si="735"/>
        <v>1018.2704149933065</v>
      </c>
      <c r="FV419" s="405">
        <f t="shared" si="735"/>
        <v>0</v>
      </c>
      <c r="FW419" s="397">
        <f t="shared" si="718"/>
        <v>1156</v>
      </c>
      <c r="FX419" s="406">
        <f t="shared" si="719"/>
        <v>0</v>
      </c>
      <c r="FY419" s="331">
        <f t="shared" si="720"/>
        <v>0</v>
      </c>
      <c r="FZ419" s="382">
        <f t="shared" si="721"/>
        <v>0</v>
      </c>
      <c r="GA419" s="331">
        <f t="shared" si="722"/>
        <v>0</v>
      </c>
      <c r="GB419" s="407">
        <f t="shared" si="723"/>
        <v>0</v>
      </c>
      <c r="GC419" s="407">
        <f t="shared" si="724"/>
        <v>0</v>
      </c>
      <c r="GD419" s="407">
        <f t="shared" si="725"/>
        <v>0</v>
      </c>
      <c r="GE419" s="407">
        <f t="shared" si="726"/>
        <v>0</v>
      </c>
      <c r="GF419" s="407">
        <f t="shared" si="727"/>
        <v>2.1316282072803006E-14</v>
      </c>
      <c r="GG419" s="407">
        <f t="shared" si="728"/>
        <v>0</v>
      </c>
      <c r="GH419" s="407">
        <f t="shared" si="729"/>
        <v>0</v>
      </c>
      <c r="GI419" s="407">
        <f t="shared" si="730"/>
        <v>3.5527136788005009E-15</v>
      </c>
      <c r="GJ419">
        <f t="shared" si="731"/>
        <v>0</v>
      </c>
      <c r="GK419" s="382">
        <f t="shared" si="732"/>
        <v>2.4868995751603507E-14</v>
      </c>
      <c r="GL419">
        <v>5</v>
      </c>
      <c r="GM419">
        <f t="shared" si="653"/>
        <v>0</v>
      </c>
      <c r="GN419">
        <f t="shared" si="653"/>
        <v>0</v>
      </c>
      <c r="GO419">
        <f t="shared" si="653"/>
        <v>90</v>
      </c>
      <c r="GP419">
        <f t="shared" si="653"/>
        <v>0</v>
      </c>
      <c r="GQ419">
        <f t="shared" si="653"/>
        <v>0</v>
      </c>
      <c r="GR419">
        <f t="shared" si="652"/>
        <v>220</v>
      </c>
      <c r="GS419">
        <f t="shared" si="652"/>
        <v>0</v>
      </c>
      <c r="GT419">
        <f t="shared" si="652"/>
        <v>0</v>
      </c>
      <c r="GU419">
        <f t="shared" si="652"/>
        <v>28</v>
      </c>
      <c r="GV419">
        <f t="shared" si="652"/>
        <v>1156</v>
      </c>
    </row>
    <row r="420" spans="1:204" customFormat="1" x14ac:dyDescent="0.25">
      <c r="A420" s="378">
        <v>24009</v>
      </c>
      <c r="B420" s="32" t="s">
        <v>1119</v>
      </c>
      <c r="C420" t="s">
        <v>882</v>
      </c>
      <c r="D420">
        <v>5</v>
      </c>
      <c r="E420" s="379">
        <v>356</v>
      </c>
      <c r="F420" s="379">
        <v>896</v>
      </c>
      <c r="G420" s="379">
        <v>0</v>
      </c>
      <c r="H420" s="379">
        <v>0</v>
      </c>
      <c r="I420" s="379">
        <v>1328</v>
      </c>
      <c r="J420" s="379">
        <v>608</v>
      </c>
      <c r="K420" s="379">
        <v>0</v>
      </c>
      <c r="L420" s="379">
        <v>1412</v>
      </c>
      <c r="M420" s="380">
        <v>0</v>
      </c>
      <c r="N420" s="381">
        <f t="shared" si="654"/>
        <v>4600</v>
      </c>
      <c r="O420" s="379">
        <v>626</v>
      </c>
      <c r="P420" s="379">
        <v>706</v>
      </c>
      <c r="Q420" s="379">
        <v>0</v>
      </c>
      <c r="R420" s="379">
        <v>0</v>
      </c>
      <c r="S420" s="379">
        <v>1380</v>
      </c>
      <c r="T420" s="379">
        <v>262</v>
      </c>
      <c r="U420" s="379">
        <v>0</v>
      </c>
      <c r="V420" s="379">
        <v>1680</v>
      </c>
      <c r="W420" s="480">
        <f>(VLOOKUP(A420,'[1]floresta plant'!$A$4:$F$573,6,0))*1000</f>
        <v>0</v>
      </c>
      <c r="X420" s="24">
        <f t="shared" si="655"/>
        <v>4654</v>
      </c>
      <c r="Y420" s="53">
        <f t="shared" ref="Y420:AE456" si="744">Q420-G420</f>
        <v>0</v>
      </c>
      <c r="Z420" s="53">
        <f t="shared" si="744"/>
        <v>0</v>
      </c>
      <c r="AA420" s="53">
        <f t="shared" si="744"/>
        <v>52</v>
      </c>
      <c r="AB420" s="53">
        <f t="shared" si="744"/>
        <v>-346</v>
      </c>
      <c r="AC420" s="53">
        <f t="shared" si="744"/>
        <v>0</v>
      </c>
      <c r="AD420" s="53">
        <f t="shared" si="744"/>
        <v>268</v>
      </c>
      <c r="AE420" s="53">
        <f t="shared" si="744"/>
        <v>0</v>
      </c>
      <c r="AF420" s="53">
        <f t="shared" si="659"/>
        <v>-190</v>
      </c>
      <c r="AG420" s="53">
        <f t="shared" si="660"/>
        <v>270</v>
      </c>
      <c r="AH420" s="53">
        <f t="shared" si="661"/>
        <v>-54</v>
      </c>
      <c r="AI420" s="53">
        <f t="shared" si="733"/>
        <v>54</v>
      </c>
      <c r="AJ420" s="469">
        <v>0</v>
      </c>
      <c r="AK420" s="469">
        <v>0</v>
      </c>
      <c r="AL420" s="469">
        <v>0</v>
      </c>
      <c r="AM420" s="470">
        <f t="shared" si="662"/>
        <v>0</v>
      </c>
      <c r="AN420" s="53">
        <f t="shared" si="663"/>
        <v>-54</v>
      </c>
      <c r="AO420" s="382">
        <f t="shared" si="664"/>
        <v>2</v>
      </c>
      <c r="AP420">
        <v>5</v>
      </c>
      <c r="AQ420" s="383">
        <f t="shared" si="665"/>
        <v>590</v>
      </c>
      <c r="AR420" s="383">
        <f t="shared" si="666"/>
        <v>-536</v>
      </c>
      <c r="AS420" s="383">
        <f t="shared" si="667"/>
        <v>0</v>
      </c>
      <c r="AT420" s="383">
        <f t="shared" si="668"/>
        <v>536</v>
      </c>
      <c r="AU420" s="383">
        <f t="shared" si="669"/>
        <v>54</v>
      </c>
      <c r="AV420" s="383">
        <f t="shared" si="670"/>
        <v>1</v>
      </c>
      <c r="AW420" s="383">
        <f t="shared" si="671"/>
        <v>1</v>
      </c>
      <c r="AX420" s="383">
        <f t="shared" si="672"/>
        <v>1</v>
      </c>
      <c r="AY420" s="383">
        <f t="shared" si="673"/>
        <v>0</v>
      </c>
      <c r="AZ420">
        <f t="shared" si="674"/>
        <v>0</v>
      </c>
      <c r="BA420">
        <f t="shared" si="675"/>
        <v>0</v>
      </c>
      <c r="BB420" s="383">
        <f t="shared" si="676"/>
        <v>0</v>
      </c>
      <c r="BC420" s="384">
        <f t="shared" si="736"/>
        <v>0</v>
      </c>
      <c r="BD420" s="384">
        <f t="shared" si="736"/>
        <v>0</v>
      </c>
      <c r="BE420" s="384">
        <f t="shared" si="736"/>
        <v>52</v>
      </c>
      <c r="BF420" s="384">
        <f t="shared" si="734"/>
        <v>0.64552238805970152</v>
      </c>
      <c r="BG420" s="384">
        <f t="shared" si="734"/>
        <v>0</v>
      </c>
      <c r="BH420" s="384">
        <f t="shared" si="734"/>
        <v>268</v>
      </c>
      <c r="BI420" s="384">
        <f t="shared" si="734"/>
        <v>0</v>
      </c>
      <c r="BJ420" s="384">
        <f t="shared" si="734"/>
        <v>0.35447761194029853</v>
      </c>
      <c r="BK420" s="384">
        <f t="shared" si="734"/>
        <v>270</v>
      </c>
      <c r="BL420" s="474">
        <f t="shared" si="677"/>
        <v>536</v>
      </c>
      <c r="BM420" s="409">
        <f t="shared" si="678"/>
        <v>-54</v>
      </c>
      <c r="BN420" s="473">
        <f t="shared" si="679"/>
        <v>590</v>
      </c>
      <c r="BO420" s="387">
        <f t="shared" si="680"/>
        <v>0.90847457627118644</v>
      </c>
      <c r="BP420" s="387">
        <f t="shared" si="681"/>
        <v>9.152542372881356E-2</v>
      </c>
      <c r="BQ420" s="388">
        <f t="shared" si="682"/>
        <v>0</v>
      </c>
      <c r="BR420" s="389">
        <f t="shared" si="683"/>
        <v>0</v>
      </c>
      <c r="BS420" s="390">
        <f t="shared" si="684"/>
        <v>0</v>
      </c>
      <c r="BT420" s="391">
        <f t="shared" si="740"/>
        <v>0</v>
      </c>
      <c r="BU420" s="391">
        <f t="shared" si="740"/>
        <v>0</v>
      </c>
      <c r="BV420" s="391">
        <f t="shared" si="740"/>
        <v>0</v>
      </c>
      <c r="BW420" s="391">
        <f t="shared" si="738"/>
        <v>0</v>
      </c>
      <c r="BX420" s="391">
        <f t="shared" si="738"/>
        <v>0</v>
      </c>
      <c r="BY420" s="391">
        <f t="shared" si="738"/>
        <v>0</v>
      </c>
      <c r="BZ420" s="391">
        <f t="shared" si="738"/>
        <v>0</v>
      </c>
      <c r="CA420" s="391">
        <f t="shared" si="650"/>
        <v>0</v>
      </c>
      <c r="CB420" s="391">
        <f t="shared" si="685"/>
        <v>0</v>
      </c>
      <c r="CC420" s="391">
        <f t="shared" si="685"/>
        <v>0</v>
      </c>
      <c r="CD420" s="392">
        <f t="shared" si="686"/>
        <v>0</v>
      </c>
      <c r="CE420" s="393">
        <f t="shared" si="687"/>
        <v>0</v>
      </c>
      <c r="CF420" s="392">
        <f t="shared" ref="CF420:CL456" si="745">IF($CE420&gt;0,IF(AA420&gt;0,0,$BO420*BE420*$CE420),0)</f>
        <v>0</v>
      </c>
      <c r="CG420" s="392">
        <f t="shared" si="745"/>
        <v>0</v>
      </c>
      <c r="CH420" s="392">
        <f t="shared" si="745"/>
        <v>0</v>
      </c>
      <c r="CI420" s="392">
        <f t="shared" si="745"/>
        <v>0</v>
      </c>
      <c r="CJ420" s="392">
        <f t="shared" si="745"/>
        <v>0</v>
      </c>
      <c r="CK420" s="392">
        <f t="shared" si="745"/>
        <v>0</v>
      </c>
      <c r="CL420" s="392">
        <f t="shared" si="745"/>
        <v>0</v>
      </c>
      <c r="CM420" s="392">
        <f t="shared" si="691"/>
        <v>0</v>
      </c>
      <c r="CN420" s="392">
        <f t="shared" si="692"/>
        <v>0</v>
      </c>
      <c r="CO420" s="394">
        <f t="shared" si="693"/>
        <v>0</v>
      </c>
      <c r="CP420" s="394">
        <f t="shared" si="693"/>
        <v>0</v>
      </c>
      <c r="CQ420" s="395">
        <f t="shared" si="694"/>
        <v>52</v>
      </c>
      <c r="CR420" s="394">
        <f t="shared" si="646"/>
        <v>30.494915254237291</v>
      </c>
      <c r="CS420" s="394">
        <f t="shared" si="646"/>
        <v>0</v>
      </c>
      <c r="CT420" s="394">
        <f t="shared" si="646"/>
        <v>0</v>
      </c>
      <c r="CU420" s="394">
        <f t="shared" si="644"/>
        <v>0</v>
      </c>
      <c r="CV420" s="394">
        <f t="shared" si="644"/>
        <v>16.745762711864408</v>
      </c>
      <c r="CW420" s="394">
        <f t="shared" si="644"/>
        <v>0</v>
      </c>
      <c r="CX420" s="396">
        <f t="shared" si="695"/>
        <v>4.7593220338983055</v>
      </c>
      <c r="CY420" s="396">
        <f t="shared" si="695"/>
        <v>0</v>
      </c>
      <c r="CZ420" s="397">
        <f t="shared" si="696"/>
        <v>0</v>
      </c>
      <c r="DA420" s="397">
        <f t="shared" si="696"/>
        <v>0</v>
      </c>
      <c r="DB420" s="397">
        <f t="shared" si="696"/>
        <v>0</v>
      </c>
      <c r="DC420" s="397">
        <f t="shared" si="697"/>
        <v>-346</v>
      </c>
      <c r="DD420" s="397">
        <f t="shared" si="742"/>
        <v>0</v>
      </c>
      <c r="DE420" s="397">
        <f t="shared" si="742"/>
        <v>0</v>
      </c>
      <c r="DF420" s="397">
        <f t="shared" si="742"/>
        <v>0</v>
      </c>
      <c r="DG420" s="397">
        <f t="shared" si="742"/>
        <v>0</v>
      </c>
      <c r="DH420" s="397">
        <f t="shared" si="742"/>
        <v>0</v>
      </c>
      <c r="DI420" s="398">
        <f t="shared" si="698"/>
        <v>0</v>
      </c>
      <c r="DJ420" s="398">
        <f t="shared" si="698"/>
        <v>0</v>
      </c>
      <c r="DK420" s="399">
        <f t="shared" si="699"/>
        <v>0</v>
      </c>
      <c r="DL420" s="399">
        <f t="shared" si="699"/>
        <v>0</v>
      </c>
      <c r="DM420" s="399">
        <f t="shared" si="699"/>
        <v>0</v>
      </c>
      <c r="DN420" s="399">
        <f t="shared" si="699"/>
        <v>0</v>
      </c>
      <c r="DO420" s="399">
        <f t="shared" si="700"/>
        <v>0</v>
      </c>
      <c r="DP420" s="399">
        <f t="shared" si="701"/>
        <v>0</v>
      </c>
      <c r="DQ420" s="399">
        <f t="shared" si="701"/>
        <v>0</v>
      </c>
      <c r="DR420" s="399">
        <f t="shared" si="701"/>
        <v>0</v>
      </c>
      <c r="DS420" s="399">
        <f t="shared" si="701"/>
        <v>0</v>
      </c>
      <c r="DT420" s="400">
        <f t="shared" si="702"/>
        <v>0</v>
      </c>
      <c r="DU420" s="400">
        <f t="shared" si="702"/>
        <v>0</v>
      </c>
      <c r="DV420" s="386">
        <f t="shared" si="743"/>
        <v>0</v>
      </c>
      <c r="DW420" s="386">
        <f t="shared" si="743"/>
        <v>0</v>
      </c>
      <c r="DX420" s="386">
        <f t="shared" si="743"/>
        <v>0</v>
      </c>
      <c r="DY420" s="386">
        <f t="shared" si="743"/>
        <v>157.16610169491526</v>
      </c>
      <c r="DZ420" s="386">
        <f t="shared" si="743"/>
        <v>0</v>
      </c>
      <c r="EA420" s="401">
        <f t="shared" si="703"/>
        <v>268</v>
      </c>
      <c r="EB420" s="386">
        <f t="shared" si="704"/>
        <v>0</v>
      </c>
      <c r="EC420" s="386">
        <f t="shared" si="704"/>
        <v>86.305084745762713</v>
      </c>
      <c r="ED420" s="386">
        <f t="shared" si="704"/>
        <v>0</v>
      </c>
      <c r="EE420" s="385">
        <f t="shared" si="705"/>
        <v>24.528813559322035</v>
      </c>
      <c r="EF420" s="385">
        <f t="shared" si="705"/>
        <v>0</v>
      </c>
      <c r="EG420" s="402">
        <f t="shared" si="647"/>
        <v>0</v>
      </c>
      <c r="EH420" s="402">
        <f t="shared" si="647"/>
        <v>0</v>
      </c>
      <c r="EI420" s="402">
        <f t="shared" si="647"/>
        <v>0</v>
      </c>
      <c r="EJ420" s="402">
        <f t="shared" si="645"/>
        <v>0</v>
      </c>
      <c r="EK420" s="402">
        <f t="shared" si="645"/>
        <v>0</v>
      </c>
      <c r="EL420" s="402">
        <f t="shared" si="645"/>
        <v>0</v>
      </c>
      <c r="EM420" s="402">
        <f t="shared" si="706"/>
        <v>0</v>
      </c>
      <c r="EN420" s="402">
        <f t="shared" si="707"/>
        <v>0</v>
      </c>
      <c r="EO420" s="402">
        <f t="shared" si="707"/>
        <v>0</v>
      </c>
      <c r="EP420" s="402">
        <f t="shared" si="708"/>
        <v>0</v>
      </c>
      <c r="EQ420" s="402">
        <f t="shared" si="709"/>
        <v>0</v>
      </c>
      <c r="ER420" s="394">
        <f t="shared" ref="ER420:EX456" si="746">IF($EY420&gt;0,IF(Y420&gt;0,0,$EY420*$BO420*BC420),0)</f>
        <v>0</v>
      </c>
      <c r="ES420" s="394">
        <f t="shared" si="746"/>
        <v>0</v>
      </c>
      <c r="ET420" s="394">
        <f t="shared" si="746"/>
        <v>0</v>
      </c>
      <c r="EU420" s="394">
        <f t="shared" si="746"/>
        <v>0</v>
      </c>
      <c r="EV420" s="394">
        <f t="shared" si="746"/>
        <v>0</v>
      </c>
      <c r="EW420" s="394">
        <f t="shared" si="746"/>
        <v>0</v>
      </c>
      <c r="EX420" s="394">
        <f t="shared" si="746"/>
        <v>0</v>
      </c>
      <c r="EY420" s="403">
        <f t="shared" si="713"/>
        <v>-190</v>
      </c>
      <c r="EZ420" s="394">
        <f t="shared" si="714"/>
        <v>0</v>
      </c>
      <c r="FA420" s="396">
        <f t="shared" si="715"/>
        <v>0</v>
      </c>
      <c r="FB420" s="396">
        <f t="shared" si="715"/>
        <v>0</v>
      </c>
      <c r="FC420" s="404">
        <f t="shared" si="741"/>
        <v>0</v>
      </c>
      <c r="FD420" s="404">
        <f t="shared" si="741"/>
        <v>0</v>
      </c>
      <c r="FE420" s="404">
        <f t="shared" si="741"/>
        <v>0</v>
      </c>
      <c r="FF420" s="404">
        <f t="shared" si="739"/>
        <v>158.33898305084747</v>
      </c>
      <c r="FG420" s="404">
        <f t="shared" si="739"/>
        <v>0</v>
      </c>
      <c r="FH420" s="404">
        <f t="shared" si="739"/>
        <v>0</v>
      </c>
      <c r="FI420" s="404">
        <f t="shared" si="739"/>
        <v>0</v>
      </c>
      <c r="FJ420" s="404">
        <f t="shared" si="651"/>
        <v>86.949152542372886</v>
      </c>
      <c r="FK420" s="392">
        <f t="shared" si="716"/>
        <v>270</v>
      </c>
      <c r="FL420" s="384">
        <f t="shared" si="717"/>
        <v>24.711864406779661</v>
      </c>
      <c r="FM420" s="384">
        <f t="shared" si="717"/>
        <v>0</v>
      </c>
      <c r="FN420" s="405">
        <f t="shared" si="737"/>
        <v>0</v>
      </c>
      <c r="FO420" s="405">
        <f t="shared" si="737"/>
        <v>0</v>
      </c>
      <c r="FP420" s="405">
        <f t="shared" si="737"/>
        <v>0</v>
      </c>
      <c r="FQ420" s="405">
        <f t="shared" si="735"/>
        <v>0</v>
      </c>
      <c r="FR420" s="405">
        <f t="shared" si="735"/>
        <v>0</v>
      </c>
      <c r="FS420" s="405">
        <f t="shared" si="735"/>
        <v>0</v>
      </c>
      <c r="FT420" s="405">
        <f t="shared" si="735"/>
        <v>0</v>
      </c>
      <c r="FU420" s="405">
        <f t="shared" si="735"/>
        <v>0</v>
      </c>
      <c r="FV420" s="405">
        <f t="shared" si="735"/>
        <v>0</v>
      </c>
      <c r="FW420" s="397">
        <f t="shared" si="718"/>
        <v>-54</v>
      </c>
      <c r="FX420" s="406">
        <f t="shared" si="719"/>
        <v>0</v>
      </c>
      <c r="FY420" s="331">
        <f t="shared" si="720"/>
        <v>0</v>
      </c>
      <c r="FZ420" s="382">
        <f t="shared" si="721"/>
        <v>0</v>
      </c>
      <c r="GA420" s="331">
        <f t="shared" si="722"/>
        <v>0</v>
      </c>
      <c r="GB420" s="407">
        <f t="shared" si="723"/>
        <v>0</v>
      </c>
      <c r="GC420" s="407">
        <f t="shared" si="724"/>
        <v>-7.1054273576010019E-15</v>
      </c>
      <c r="GD420" s="407">
        <f t="shared" si="725"/>
        <v>0</v>
      </c>
      <c r="GE420" s="407">
        <f t="shared" si="726"/>
        <v>0</v>
      </c>
      <c r="GF420" s="407">
        <f t="shared" si="727"/>
        <v>0</v>
      </c>
      <c r="GG420" s="407">
        <f t="shared" si="728"/>
        <v>0</v>
      </c>
      <c r="GH420" s="407">
        <f t="shared" si="729"/>
        <v>0</v>
      </c>
      <c r="GI420" s="407">
        <f t="shared" si="730"/>
        <v>-3.5527136788005009E-14</v>
      </c>
      <c r="GJ420">
        <f t="shared" si="731"/>
        <v>7.1054273576010019E-15</v>
      </c>
      <c r="GK420" s="382">
        <f t="shared" si="732"/>
        <v>-3.5527136788005009E-14</v>
      </c>
      <c r="GL420">
        <v>5</v>
      </c>
      <c r="GM420">
        <f t="shared" si="653"/>
        <v>0</v>
      </c>
      <c r="GN420">
        <f t="shared" si="653"/>
        <v>0</v>
      </c>
      <c r="GO420">
        <f t="shared" si="653"/>
        <v>52</v>
      </c>
      <c r="GP420">
        <f t="shared" si="653"/>
        <v>0</v>
      </c>
      <c r="GQ420">
        <f t="shared" si="653"/>
        <v>0</v>
      </c>
      <c r="GR420">
        <f t="shared" si="652"/>
        <v>268</v>
      </c>
      <c r="GS420">
        <f t="shared" si="652"/>
        <v>0</v>
      </c>
      <c r="GT420">
        <f t="shared" si="652"/>
        <v>0</v>
      </c>
      <c r="GU420">
        <f t="shared" si="652"/>
        <v>270</v>
      </c>
      <c r="GV420">
        <f t="shared" si="652"/>
        <v>0</v>
      </c>
    </row>
    <row r="421" spans="1:204" customFormat="1" x14ac:dyDescent="0.25">
      <c r="A421" s="378">
        <v>24010</v>
      </c>
      <c r="B421" s="32" t="s">
        <v>1120</v>
      </c>
      <c r="C421" t="s">
        <v>882</v>
      </c>
      <c r="D421">
        <v>5</v>
      </c>
      <c r="E421" s="379">
        <v>7834</v>
      </c>
      <c r="F421" s="379">
        <v>13770</v>
      </c>
      <c r="G421" s="379">
        <v>0</v>
      </c>
      <c r="H421" s="379">
        <v>0</v>
      </c>
      <c r="I421" s="379">
        <v>2865</v>
      </c>
      <c r="J421" s="379">
        <v>51</v>
      </c>
      <c r="K421" s="379">
        <v>0</v>
      </c>
      <c r="L421" s="379">
        <v>2985</v>
      </c>
      <c r="M421" s="380">
        <v>0</v>
      </c>
      <c r="N421" s="381">
        <f t="shared" si="654"/>
        <v>27505</v>
      </c>
      <c r="O421" s="379">
        <v>4959</v>
      </c>
      <c r="P421" s="379">
        <v>16131</v>
      </c>
      <c r="Q421" s="379">
        <v>0</v>
      </c>
      <c r="R421" s="379">
        <v>0</v>
      </c>
      <c r="S421" s="379">
        <v>4255</v>
      </c>
      <c r="T421" s="379">
        <v>106</v>
      </c>
      <c r="U421" s="379">
        <v>0</v>
      </c>
      <c r="V421" s="379">
        <v>3170</v>
      </c>
      <c r="W421" s="480">
        <f>(VLOOKUP(A421,'[1]floresta plant'!$A$4:$F$573,6,0))*1000</f>
        <v>0</v>
      </c>
      <c r="X421" s="24">
        <f t="shared" si="655"/>
        <v>28621</v>
      </c>
      <c r="Y421" s="53">
        <f t="shared" si="744"/>
        <v>0</v>
      </c>
      <c r="Z421" s="53">
        <f t="shared" si="744"/>
        <v>0</v>
      </c>
      <c r="AA421" s="53">
        <f t="shared" si="744"/>
        <v>1390</v>
      </c>
      <c r="AB421" s="53">
        <f t="shared" si="744"/>
        <v>55</v>
      </c>
      <c r="AC421" s="53">
        <f t="shared" si="744"/>
        <v>0</v>
      </c>
      <c r="AD421" s="53">
        <f t="shared" si="744"/>
        <v>185</v>
      </c>
      <c r="AE421" s="53">
        <f t="shared" si="744"/>
        <v>0</v>
      </c>
      <c r="AF421" s="53">
        <f t="shared" si="659"/>
        <v>2361</v>
      </c>
      <c r="AG421" s="53">
        <f t="shared" si="660"/>
        <v>-2875</v>
      </c>
      <c r="AH421" s="53">
        <f t="shared" si="661"/>
        <v>-1116</v>
      </c>
      <c r="AI421" s="53">
        <f t="shared" si="733"/>
        <v>1116</v>
      </c>
      <c r="AJ421" s="469">
        <v>0</v>
      </c>
      <c r="AK421" s="469">
        <v>0</v>
      </c>
      <c r="AL421" s="469">
        <v>0</v>
      </c>
      <c r="AM421" s="470">
        <f t="shared" si="662"/>
        <v>0</v>
      </c>
      <c r="AN421" s="53">
        <f t="shared" si="663"/>
        <v>-1116</v>
      </c>
      <c r="AO421" s="382">
        <f t="shared" si="664"/>
        <v>2</v>
      </c>
      <c r="AP421">
        <v>5</v>
      </c>
      <c r="AQ421" s="383">
        <f t="shared" si="665"/>
        <v>3991</v>
      </c>
      <c r="AR421" s="383">
        <f t="shared" si="666"/>
        <v>-2875</v>
      </c>
      <c r="AS421" s="383">
        <f t="shared" si="667"/>
        <v>0</v>
      </c>
      <c r="AT421" s="383">
        <f t="shared" si="668"/>
        <v>2875</v>
      </c>
      <c r="AU421" s="383">
        <f t="shared" si="669"/>
        <v>1116</v>
      </c>
      <c r="AV421" s="383">
        <f t="shared" si="670"/>
        <v>1</v>
      </c>
      <c r="AW421" s="383">
        <f t="shared" si="671"/>
        <v>1</v>
      </c>
      <c r="AX421" s="383">
        <f t="shared" si="672"/>
        <v>1</v>
      </c>
      <c r="AY421" s="383">
        <f t="shared" si="673"/>
        <v>0</v>
      </c>
      <c r="AZ421">
        <f t="shared" si="674"/>
        <v>0</v>
      </c>
      <c r="BA421">
        <f t="shared" si="675"/>
        <v>0</v>
      </c>
      <c r="BB421" s="383">
        <f t="shared" si="676"/>
        <v>0</v>
      </c>
      <c r="BC421" s="384">
        <f t="shared" si="736"/>
        <v>0</v>
      </c>
      <c r="BD421" s="384">
        <f t="shared" si="736"/>
        <v>0</v>
      </c>
      <c r="BE421" s="384">
        <f t="shared" si="736"/>
        <v>1390</v>
      </c>
      <c r="BF421" s="384">
        <f t="shared" si="734"/>
        <v>55</v>
      </c>
      <c r="BG421" s="384">
        <f t="shared" si="734"/>
        <v>0</v>
      </c>
      <c r="BH421" s="384">
        <f t="shared" si="734"/>
        <v>185</v>
      </c>
      <c r="BI421" s="384">
        <f t="shared" si="734"/>
        <v>0</v>
      </c>
      <c r="BJ421" s="384">
        <f t="shared" si="734"/>
        <v>2361</v>
      </c>
      <c r="BK421" s="384">
        <f t="shared" si="734"/>
        <v>1</v>
      </c>
      <c r="BL421" s="474">
        <f t="shared" si="677"/>
        <v>2875</v>
      </c>
      <c r="BM421" s="409">
        <f t="shared" si="678"/>
        <v>-1116</v>
      </c>
      <c r="BN421" s="473">
        <f t="shared" si="679"/>
        <v>3991</v>
      </c>
      <c r="BO421" s="387">
        <f t="shared" si="680"/>
        <v>0.72037083437734906</v>
      </c>
      <c r="BP421" s="387">
        <f t="shared" si="681"/>
        <v>0.27962916562265094</v>
      </c>
      <c r="BQ421" s="388">
        <f t="shared" si="682"/>
        <v>0</v>
      </c>
      <c r="BR421" s="389">
        <f t="shared" si="683"/>
        <v>0</v>
      </c>
      <c r="BS421" s="390">
        <f t="shared" si="684"/>
        <v>0</v>
      </c>
      <c r="BT421" s="391">
        <f t="shared" si="740"/>
        <v>0</v>
      </c>
      <c r="BU421" s="391">
        <f t="shared" si="740"/>
        <v>0</v>
      </c>
      <c r="BV421" s="391">
        <f t="shared" si="740"/>
        <v>0</v>
      </c>
      <c r="BW421" s="391">
        <f t="shared" si="738"/>
        <v>0</v>
      </c>
      <c r="BX421" s="391">
        <f t="shared" si="738"/>
        <v>0</v>
      </c>
      <c r="BY421" s="391">
        <f t="shared" si="738"/>
        <v>0</v>
      </c>
      <c r="BZ421" s="391">
        <f t="shared" si="738"/>
        <v>0</v>
      </c>
      <c r="CA421" s="391">
        <f t="shared" si="650"/>
        <v>0</v>
      </c>
      <c r="CB421" s="391">
        <f t="shared" si="685"/>
        <v>0</v>
      </c>
      <c r="CC421" s="391">
        <f t="shared" si="685"/>
        <v>0</v>
      </c>
      <c r="CD421" s="392">
        <f t="shared" si="686"/>
        <v>0</v>
      </c>
      <c r="CE421" s="393">
        <f t="shared" si="687"/>
        <v>0</v>
      </c>
      <c r="CF421" s="392">
        <f t="shared" si="745"/>
        <v>0</v>
      </c>
      <c r="CG421" s="392">
        <f t="shared" si="745"/>
        <v>0</v>
      </c>
      <c r="CH421" s="392">
        <f t="shared" si="745"/>
        <v>0</v>
      </c>
      <c r="CI421" s="392">
        <f t="shared" si="745"/>
        <v>0</v>
      </c>
      <c r="CJ421" s="392">
        <f t="shared" si="745"/>
        <v>0</v>
      </c>
      <c r="CK421" s="392">
        <f t="shared" si="745"/>
        <v>0</v>
      </c>
      <c r="CL421" s="392">
        <f t="shared" si="745"/>
        <v>0</v>
      </c>
      <c r="CM421" s="392">
        <f t="shared" si="691"/>
        <v>0</v>
      </c>
      <c r="CN421" s="392">
        <f t="shared" si="692"/>
        <v>0</v>
      </c>
      <c r="CO421" s="394">
        <f t="shared" si="693"/>
        <v>0</v>
      </c>
      <c r="CP421" s="394">
        <f t="shared" si="693"/>
        <v>0</v>
      </c>
      <c r="CQ421" s="395">
        <f t="shared" si="694"/>
        <v>1390</v>
      </c>
      <c r="CR421" s="394">
        <f t="shared" si="646"/>
        <v>0</v>
      </c>
      <c r="CS421" s="394">
        <f t="shared" si="646"/>
        <v>0</v>
      </c>
      <c r="CT421" s="394">
        <f t="shared" si="646"/>
        <v>0</v>
      </c>
      <c r="CU421" s="394">
        <f t="shared" si="644"/>
        <v>0</v>
      </c>
      <c r="CV421" s="394">
        <f t="shared" si="644"/>
        <v>0</v>
      </c>
      <c r="CW421" s="394">
        <f t="shared" si="644"/>
        <v>1001.3154597845152</v>
      </c>
      <c r="CX421" s="396">
        <f t="shared" si="695"/>
        <v>388.68454021548479</v>
      </c>
      <c r="CY421" s="396">
        <f t="shared" si="695"/>
        <v>0</v>
      </c>
      <c r="CZ421" s="397">
        <f t="shared" si="696"/>
        <v>0</v>
      </c>
      <c r="DA421" s="397">
        <f t="shared" si="696"/>
        <v>0</v>
      </c>
      <c r="DB421" s="397">
        <f t="shared" si="696"/>
        <v>0</v>
      </c>
      <c r="DC421" s="397">
        <f t="shared" si="697"/>
        <v>55</v>
      </c>
      <c r="DD421" s="397">
        <f t="shared" si="742"/>
        <v>0</v>
      </c>
      <c r="DE421" s="397">
        <f t="shared" si="742"/>
        <v>0</v>
      </c>
      <c r="DF421" s="397">
        <f t="shared" si="742"/>
        <v>0</v>
      </c>
      <c r="DG421" s="397">
        <f t="shared" si="742"/>
        <v>0</v>
      </c>
      <c r="DH421" s="397">
        <f t="shared" si="742"/>
        <v>39.620395890754196</v>
      </c>
      <c r="DI421" s="398">
        <f t="shared" si="698"/>
        <v>15.379604109245802</v>
      </c>
      <c r="DJ421" s="398">
        <f t="shared" si="698"/>
        <v>0</v>
      </c>
      <c r="DK421" s="399">
        <f t="shared" si="699"/>
        <v>0</v>
      </c>
      <c r="DL421" s="399">
        <f t="shared" si="699"/>
        <v>0</v>
      </c>
      <c r="DM421" s="399">
        <f t="shared" si="699"/>
        <v>0</v>
      </c>
      <c r="DN421" s="399">
        <f t="shared" si="699"/>
        <v>0</v>
      </c>
      <c r="DO421" s="399">
        <f t="shared" si="700"/>
        <v>0</v>
      </c>
      <c r="DP421" s="399">
        <f t="shared" si="701"/>
        <v>0</v>
      </c>
      <c r="DQ421" s="399">
        <f t="shared" si="701"/>
        <v>0</v>
      </c>
      <c r="DR421" s="399">
        <f t="shared" si="701"/>
        <v>0</v>
      </c>
      <c r="DS421" s="399">
        <f t="shared" si="701"/>
        <v>0</v>
      </c>
      <c r="DT421" s="400">
        <f t="shared" si="702"/>
        <v>0</v>
      </c>
      <c r="DU421" s="400">
        <f t="shared" si="702"/>
        <v>0</v>
      </c>
      <c r="DV421" s="386">
        <f t="shared" si="743"/>
        <v>0</v>
      </c>
      <c r="DW421" s="386">
        <f t="shared" si="743"/>
        <v>0</v>
      </c>
      <c r="DX421" s="386">
        <f t="shared" si="743"/>
        <v>0</v>
      </c>
      <c r="DY421" s="386">
        <f t="shared" si="743"/>
        <v>0</v>
      </c>
      <c r="DZ421" s="386">
        <f t="shared" si="743"/>
        <v>0</v>
      </c>
      <c r="EA421" s="401">
        <f t="shared" si="703"/>
        <v>185</v>
      </c>
      <c r="EB421" s="386">
        <f t="shared" si="704"/>
        <v>0</v>
      </c>
      <c r="EC421" s="386">
        <f t="shared" si="704"/>
        <v>0</v>
      </c>
      <c r="ED421" s="386">
        <f t="shared" si="704"/>
        <v>133.26860435980959</v>
      </c>
      <c r="EE421" s="385">
        <f t="shared" si="705"/>
        <v>51.731395640190428</v>
      </c>
      <c r="EF421" s="385">
        <f t="shared" si="705"/>
        <v>0</v>
      </c>
      <c r="EG421" s="402">
        <f t="shared" si="647"/>
        <v>0</v>
      </c>
      <c r="EH421" s="402">
        <f t="shared" si="647"/>
        <v>0</v>
      </c>
      <c r="EI421" s="402">
        <f t="shared" si="647"/>
        <v>0</v>
      </c>
      <c r="EJ421" s="402">
        <f t="shared" si="645"/>
        <v>0</v>
      </c>
      <c r="EK421" s="402">
        <f t="shared" si="645"/>
        <v>0</v>
      </c>
      <c r="EL421" s="402">
        <f t="shared" si="645"/>
        <v>0</v>
      </c>
      <c r="EM421" s="402">
        <f t="shared" si="706"/>
        <v>0</v>
      </c>
      <c r="EN421" s="402">
        <f t="shared" si="707"/>
        <v>0</v>
      </c>
      <c r="EO421" s="402">
        <f t="shared" si="707"/>
        <v>0</v>
      </c>
      <c r="EP421" s="402">
        <f t="shared" si="708"/>
        <v>0</v>
      </c>
      <c r="EQ421" s="402">
        <f t="shared" si="709"/>
        <v>0</v>
      </c>
      <c r="ER421" s="394">
        <f t="shared" si="746"/>
        <v>0</v>
      </c>
      <c r="ES421" s="394">
        <f t="shared" si="746"/>
        <v>0</v>
      </c>
      <c r="ET421" s="394">
        <f t="shared" si="746"/>
        <v>0</v>
      </c>
      <c r="EU421" s="394">
        <f t="shared" si="746"/>
        <v>0</v>
      </c>
      <c r="EV421" s="394">
        <f t="shared" si="746"/>
        <v>0</v>
      </c>
      <c r="EW421" s="394">
        <f t="shared" si="746"/>
        <v>0</v>
      </c>
      <c r="EX421" s="394">
        <f t="shared" si="746"/>
        <v>0</v>
      </c>
      <c r="EY421" s="403">
        <f t="shared" si="713"/>
        <v>2361</v>
      </c>
      <c r="EZ421" s="394">
        <f t="shared" si="714"/>
        <v>1700.7955399649211</v>
      </c>
      <c r="FA421" s="396">
        <f t="shared" si="715"/>
        <v>660.20446003507891</v>
      </c>
      <c r="FB421" s="396">
        <f t="shared" si="715"/>
        <v>0</v>
      </c>
      <c r="FC421" s="404">
        <f t="shared" si="741"/>
        <v>0</v>
      </c>
      <c r="FD421" s="404">
        <f t="shared" si="741"/>
        <v>0</v>
      </c>
      <c r="FE421" s="404">
        <f t="shared" si="741"/>
        <v>0</v>
      </c>
      <c r="FF421" s="404">
        <f t="shared" si="739"/>
        <v>0</v>
      </c>
      <c r="FG421" s="404">
        <f t="shared" si="739"/>
        <v>0</v>
      </c>
      <c r="FH421" s="404">
        <f t="shared" si="739"/>
        <v>0</v>
      </c>
      <c r="FI421" s="404">
        <f t="shared" si="739"/>
        <v>0</v>
      </c>
      <c r="FJ421" s="404">
        <f t="shared" si="651"/>
        <v>0</v>
      </c>
      <c r="FK421" s="392">
        <f t="shared" si="716"/>
        <v>-2875</v>
      </c>
      <c r="FL421" s="384">
        <f t="shared" si="717"/>
        <v>0</v>
      </c>
      <c r="FM421" s="384">
        <f t="shared" si="717"/>
        <v>0</v>
      </c>
      <c r="FN421" s="405">
        <f t="shared" si="737"/>
        <v>0</v>
      </c>
      <c r="FO421" s="405">
        <f t="shared" si="737"/>
        <v>0</v>
      </c>
      <c r="FP421" s="405">
        <f t="shared" si="737"/>
        <v>0</v>
      </c>
      <c r="FQ421" s="405">
        <f t="shared" si="735"/>
        <v>0</v>
      </c>
      <c r="FR421" s="405">
        <f t="shared" si="735"/>
        <v>0</v>
      </c>
      <c r="FS421" s="405">
        <f t="shared" si="735"/>
        <v>0</v>
      </c>
      <c r="FT421" s="405">
        <f t="shared" si="735"/>
        <v>0</v>
      </c>
      <c r="FU421" s="405">
        <f t="shared" si="735"/>
        <v>0</v>
      </c>
      <c r="FV421" s="405">
        <f t="shared" si="735"/>
        <v>0</v>
      </c>
      <c r="FW421" s="397">
        <f t="shared" si="718"/>
        <v>-1116</v>
      </c>
      <c r="FX421" s="406">
        <f t="shared" si="719"/>
        <v>0</v>
      </c>
      <c r="FY421" s="331">
        <f t="shared" si="720"/>
        <v>0</v>
      </c>
      <c r="FZ421" s="382">
        <f t="shared" si="721"/>
        <v>0</v>
      </c>
      <c r="GA421" s="331">
        <f t="shared" si="722"/>
        <v>0</v>
      </c>
      <c r="GB421" s="407">
        <f t="shared" si="723"/>
        <v>0</v>
      </c>
      <c r="GC421" s="407">
        <f t="shared" si="724"/>
        <v>0</v>
      </c>
      <c r="GD421" s="407">
        <f t="shared" si="725"/>
        <v>0</v>
      </c>
      <c r="GE421" s="407">
        <f t="shared" si="726"/>
        <v>0</v>
      </c>
      <c r="GF421" s="407">
        <f t="shared" si="727"/>
        <v>0</v>
      </c>
      <c r="GG421" s="407">
        <f t="shared" si="728"/>
        <v>0</v>
      </c>
      <c r="GH421" s="407">
        <f t="shared" si="729"/>
        <v>0</v>
      </c>
      <c r="GI421" s="407">
        <f t="shared" si="730"/>
        <v>0</v>
      </c>
      <c r="GJ421">
        <f t="shared" si="731"/>
        <v>-2.2737367544323206E-13</v>
      </c>
      <c r="GK421" s="382">
        <f t="shared" si="732"/>
        <v>-2.2737367544323206E-13</v>
      </c>
      <c r="GL421">
        <v>5</v>
      </c>
      <c r="GM421">
        <f t="shared" si="653"/>
        <v>0</v>
      </c>
      <c r="GN421">
        <f t="shared" si="653"/>
        <v>0</v>
      </c>
      <c r="GO421">
        <f t="shared" si="653"/>
        <v>1390</v>
      </c>
      <c r="GP421">
        <f t="shared" si="653"/>
        <v>55</v>
      </c>
      <c r="GQ421">
        <f t="shared" si="653"/>
        <v>0</v>
      </c>
      <c r="GR421">
        <f t="shared" si="652"/>
        <v>185</v>
      </c>
      <c r="GS421">
        <f t="shared" si="652"/>
        <v>0</v>
      </c>
      <c r="GT421">
        <f t="shared" si="652"/>
        <v>2361</v>
      </c>
      <c r="GU421">
        <f t="shared" si="652"/>
        <v>0</v>
      </c>
      <c r="GV421">
        <f t="shared" si="652"/>
        <v>0</v>
      </c>
    </row>
    <row r="422" spans="1:204" customFormat="1" x14ac:dyDescent="0.25">
      <c r="A422" s="378">
        <v>24011</v>
      </c>
      <c r="B422" s="32" t="s">
        <v>1121</v>
      </c>
      <c r="C422" t="s">
        <v>882</v>
      </c>
      <c r="D422">
        <v>5</v>
      </c>
      <c r="E422" s="379">
        <v>338</v>
      </c>
      <c r="F422" s="379">
        <v>135</v>
      </c>
      <c r="G422" s="379">
        <v>43</v>
      </c>
      <c r="H422" s="379">
        <v>0</v>
      </c>
      <c r="I422" s="379">
        <v>655</v>
      </c>
      <c r="J422" s="379">
        <v>0</v>
      </c>
      <c r="K422" s="379">
        <v>109</v>
      </c>
      <c r="L422" s="379">
        <v>1102</v>
      </c>
      <c r="M422" s="380">
        <v>0</v>
      </c>
      <c r="N422" s="381">
        <f t="shared" si="654"/>
        <v>2382</v>
      </c>
      <c r="O422" s="379">
        <v>275</v>
      </c>
      <c r="P422" s="379">
        <v>155</v>
      </c>
      <c r="Q422" s="379">
        <v>50</v>
      </c>
      <c r="R422" s="379">
        <v>0</v>
      </c>
      <c r="S422" s="379">
        <v>1003</v>
      </c>
      <c r="T422" s="379">
        <v>0</v>
      </c>
      <c r="U422" s="379">
        <v>89</v>
      </c>
      <c r="V422" s="379">
        <v>928</v>
      </c>
      <c r="W422" s="480">
        <f>(VLOOKUP(A422,'[1]floresta plant'!$A$4:$F$573,6,0))*1000</f>
        <v>0</v>
      </c>
      <c r="X422" s="24">
        <f t="shared" si="655"/>
        <v>2500</v>
      </c>
      <c r="Y422" s="53">
        <f t="shared" si="744"/>
        <v>7</v>
      </c>
      <c r="Z422" s="53">
        <f t="shared" si="744"/>
        <v>0</v>
      </c>
      <c r="AA422" s="53">
        <f t="shared" si="744"/>
        <v>348</v>
      </c>
      <c r="AB422" s="53">
        <f t="shared" si="744"/>
        <v>0</v>
      </c>
      <c r="AC422" s="53">
        <f t="shared" si="744"/>
        <v>-20</v>
      </c>
      <c r="AD422" s="53">
        <f t="shared" si="744"/>
        <v>-174</v>
      </c>
      <c r="AE422" s="53">
        <f t="shared" si="744"/>
        <v>0</v>
      </c>
      <c r="AF422" s="53">
        <f t="shared" si="659"/>
        <v>20</v>
      </c>
      <c r="AG422" s="53">
        <f t="shared" si="660"/>
        <v>-63</v>
      </c>
      <c r="AH422" s="53">
        <f t="shared" si="661"/>
        <v>-118</v>
      </c>
      <c r="AI422" s="53">
        <f t="shared" si="733"/>
        <v>118</v>
      </c>
      <c r="AJ422" s="469">
        <v>0</v>
      </c>
      <c r="AK422" s="469">
        <v>0</v>
      </c>
      <c r="AL422" s="469">
        <v>0</v>
      </c>
      <c r="AM422" s="470">
        <f t="shared" si="662"/>
        <v>0</v>
      </c>
      <c r="AN422" s="53">
        <f t="shared" si="663"/>
        <v>-118</v>
      </c>
      <c r="AO422" s="382">
        <f t="shared" si="664"/>
        <v>2</v>
      </c>
      <c r="AP422">
        <v>5</v>
      </c>
      <c r="AQ422" s="383">
        <f t="shared" si="665"/>
        <v>375</v>
      </c>
      <c r="AR422" s="383">
        <f t="shared" si="666"/>
        <v>-257</v>
      </c>
      <c r="AS422" s="383">
        <f t="shared" si="667"/>
        <v>7</v>
      </c>
      <c r="AT422" s="383">
        <f t="shared" si="668"/>
        <v>257</v>
      </c>
      <c r="AU422" s="383">
        <f t="shared" si="669"/>
        <v>118</v>
      </c>
      <c r="AV422" s="383">
        <f t="shared" si="670"/>
        <v>1</v>
      </c>
      <c r="AW422" s="383">
        <f t="shared" si="671"/>
        <v>1</v>
      </c>
      <c r="AX422" s="383">
        <f t="shared" si="672"/>
        <v>1</v>
      </c>
      <c r="AY422" s="383">
        <f t="shared" si="673"/>
        <v>3.5</v>
      </c>
      <c r="AZ422">
        <f t="shared" si="674"/>
        <v>3.5</v>
      </c>
      <c r="BA422">
        <f t="shared" si="675"/>
        <v>0</v>
      </c>
      <c r="BB422" s="383">
        <f t="shared" si="676"/>
        <v>0</v>
      </c>
      <c r="BC422" s="384">
        <f t="shared" si="736"/>
        <v>7</v>
      </c>
      <c r="BD422" s="384">
        <f t="shared" si="736"/>
        <v>0</v>
      </c>
      <c r="BE422" s="384">
        <f t="shared" si="736"/>
        <v>348</v>
      </c>
      <c r="BF422" s="384">
        <f t="shared" si="734"/>
        <v>0</v>
      </c>
      <c r="BG422" s="384">
        <f t="shared" si="734"/>
        <v>7.7821011673151752E-2</v>
      </c>
      <c r="BH422" s="384">
        <f t="shared" si="734"/>
        <v>0.67704280155642027</v>
      </c>
      <c r="BI422" s="384">
        <f t="shared" si="734"/>
        <v>0</v>
      </c>
      <c r="BJ422" s="384">
        <f t="shared" si="734"/>
        <v>20</v>
      </c>
      <c r="BK422" s="384">
        <f t="shared" si="734"/>
        <v>0.24513618677042801</v>
      </c>
      <c r="BL422" s="474">
        <f t="shared" si="677"/>
        <v>253.5</v>
      </c>
      <c r="BM422" s="409">
        <f t="shared" si="678"/>
        <v>-114.5</v>
      </c>
      <c r="BN422" s="473">
        <f t="shared" si="679"/>
        <v>368</v>
      </c>
      <c r="BO422" s="387">
        <f t="shared" si="680"/>
        <v>0.68885869565217395</v>
      </c>
      <c r="BP422" s="387">
        <f t="shared" si="681"/>
        <v>0.31114130434782611</v>
      </c>
      <c r="BQ422" s="388">
        <f t="shared" si="682"/>
        <v>0</v>
      </c>
      <c r="BR422" s="389">
        <f t="shared" si="683"/>
        <v>0</v>
      </c>
      <c r="BS422" s="390">
        <f t="shared" si="684"/>
        <v>7</v>
      </c>
      <c r="BT422" s="391">
        <f t="shared" si="740"/>
        <v>0</v>
      </c>
      <c r="BU422" s="391">
        <f t="shared" si="740"/>
        <v>0</v>
      </c>
      <c r="BV422" s="391">
        <f t="shared" si="740"/>
        <v>0</v>
      </c>
      <c r="BW422" s="391">
        <f t="shared" si="738"/>
        <v>0.27237354085603116</v>
      </c>
      <c r="BX422" s="391">
        <f t="shared" si="738"/>
        <v>2.3696498054474708</v>
      </c>
      <c r="BY422" s="391">
        <f t="shared" si="738"/>
        <v>0</v>
      </c>
      <c r="BZ422" s="391">
        <f t="shared" si="738"/>
        <v>0</v>
      </c>
      <c r="CA422" s="391">
        <f t="shared" si="650"/>
        <v>0.857976653696498</v>
      </c>
      <c r="CB422" s="391">
        <f t="shared" si="685"/>
        <v>3.5</v>
      </c>
      <c r="CC422" s="391">
        <f t="shared" si="685"/>
        <v>0</v>
      </c>
      <c r="CD422" s="392">
        <f t="shared" si="686"/>
        <v>0</v>
      </c>
      <c r="CE422" s="393">
        <f t="shared" si="687"/>
        <v>0</v>
      </c>
      <c r="CF422" s="392">
        <f t="shared" si="745"/>
        <v>0</v>
      </c>
      <c r="CG422" s="392">
        <f t="shared" si="745"/>
        <v>0</v>
      </c>
      <c r="CH422" s="392">
        <f t="shared" si="745"/>
        <v>0</v>
      </c>
      <c r="CI422" s="392">
        <f t="shared" si="745"/>
        <v>0</v>
      </c>
      <c r="CJ422" s="392">
        <f t="shared" si="745"/>
        <v>0</v>
      </c>
      <c r="CK422" s="392">
        <f t="shared" si="745"/>
        <v>0</v>
      </c>
      <c r="CL422" s="392">
        <f t="shared" si="745"/>
        <v>0</v>
      </c>
      <c r="CM422" s="392">
        <f t="shared" si="691"/>
        <v>0</v>
      </c>
      <c r="CN422" s="392">
        <f t="shared" si="692"/>
        <v>0</v>
      </c>
      <c r="CO422" s="394">
        <f t="shared" si="693"/>
        <v>0</v>
      </c>
      <c r="CP422" s="394">
        <f t="shared" si="693"/>
        <v>0</v>
      </c>
      <c r="CQ422" s="395">
        <f t="shared" si="694"/>
        <v>348</v>
      </c>
      <c r="CR422" s="394">
        <f t="shared" si="646"/>
        <v>0</v>
      </c>
      <c r="CS422" s="394">
        <f t="shared" si="646"/>
        <v>18.65547284723397</v>
      </c>
      <c r="CT422" s="394">
        <f t="shared" si="646"/>
        <v>162.30261377093555</v>
      </c>
      <c r="CU422" s="394">
        <f t="shared" si="644"/>
        <v>0</v>
      </c>
      <c r="CV422" s="394">
        <f t="shared" si="644"/>
        <v>0</v>
      </c>
      <c r="CW422" s="394">
        <f t="shared" si="644"/>
        <v>58.764739468787006</v>
      </c>
      <c r="CX422" s="396">
        <f t="shared" si="695"/>
        <v>108.27717391304348</v>
      </c>
      <c r="CY422" s="396">
        <f t="shared" si="695"/>
        <v>0</v>
      </c>
      <c r="CZ422" s="397">
        <f t="shared" si="696"/>
        <v>0</v>
      </c>
      <c r="DA422" s="397">
        <f t="shared" si="696"/>
        <v>0</v>
      </c>
      <c r="DB422" s="397">
        <f t="shared" si="696"/>
        <v>0</v>
      </c>
      <c r="DC422" s="397">
        <f t="shared" si="697"/>
        <v>0</v>
      </c>
      <c r="DD422" s="397">
        <f t="shared" si="742"/>
        <v>0</v>
      </c>
      <c r="DE422" s="397">
        <f t="shared" si="742"/>
        <v>0</v>
      </c>
      <c r="DF422" s="397">
        <f t="shared" si="742"/>
        <v>0</v>
      </c>
      <c r="DG422" s="397">
        <f t="shared" si="742"/>
        <v>0</v>
      </c>
      <c r="DH422" s="397">
        <f t="shared" si="742"/>
        <v>0</v>
      </c>
      <c r="DI422" s="398">
        <f t="shared" si="698"/>
        <v>0</v>
      </c>
      <c r="DJ422" s="398">
        <f t="shared" si="698"/>
        <v>0</v>
      </c>
      <c r="DK422" s="399">
        <f t="shared" si="699"/>
        <v>0</v>
      </c>
      <c r="DL422" s="399">
        <f t="shared" si="699"/>
        <v>0</v>
      </c>
      <c r="DM422" s="399">
        <f t="shared" si="699"/>
        <v>0</v>
      </c>
      <c r="DN422" s="399">
        <f t="shared" si="699"/>
        <v>0</v>
      </c>
      <c r="DO422" s="399">
        <f t="shared" si="700"/>
        <v>-20</v>
      </c>
      <c r="DP422" s="399">
        <f t="shared" si="701"/>
        <v>0</v>
      </c>
      <c r="DQ422" s="399">
        <f t="shared" si="701"/>
        <v>0</v>
      </c>
      <c r="DR422" s="399">
        <f t="shared" si="701"/>
        <v>0</v>
      </c>
      <c r="DS422" s="399">
        <f t="shared" si="701"/>
        <v>0</v>
      </c>
      <c r="DT422" s="400">
        <f t="shared" si="702"/>
        <v>0</v>
      </c>
      <c r="DU422" s="400">
        <f t="shared" si="702"/>
        <v>0</v>
      </c>
      <c r="DV422" s="386">
        <f t="shared" si="743"/>
        <v>0</v>
      </c>
      <c r="DW422" s="386">
        <f t="shared" si="743"/>
        <v>0</v>
      </c>
      <c r="DX422" s="386">
        <f t="shared" si="743"/>
        <v>0</v>
      </c>
      <c r="DY422" s="386">
        <f t="shared" si="743"/>
        <v>0</v>
      </c>
      <c r="DZ422" s="386">
        <f t="shared" si="743"/>
        <v>0</v>
      </c>
      <c r="EA422" s="401">
        <f t="shared" si="703"/>
        <v>-174</v>
      </c>
      <c r="EB422" s="386">
        <f t="shared" si="704"/>
        <v>0</v>
      </c>
      <c r="EC422" s="386">
        <f t="shared" si="704"/>
        <v>0</v>
      </c>
      <c r="ED422" s="386">
        <f t="shared" si="704"/>
        <v>0</v>
      </c>
      <c r="EE422" s="385">
        <f t="shared" si="705"/>
        <v>0</v>
      </c>
      <c r="EF422" s="385">
        <f t="shared" si="705"/>
        <v>0</v>
      </c>
      <c r="EG422" s="402">
        <f t="shared" si="647"/>
        <v>0</v>
      </c>
      <c r="EH422" s="402">
        <f t="shared" si="647"/>
        <v>0</v>
      </c>
      <c r="EI422" s="402">
        <f t="shared" si="647"/>
        <v>0</v>
      </c>
      <c r="EJ422" s="402">
        <f t="shared" si="645"/>
        <v>0</v>
      </c>
      <c r="EK422" s="402">
        <f t="shared" si="645"/>
        <v>0</v>
      </c>
      <c r="EL422" s="402">
        <f t="shared" si="645"/>
        <v>0</v>
      </c>
      <c r="EM422" s="402">
        <f t="shared" si="706"/>
        <v>0</v>
      </c>
      <c r="EN422" s="402">
        <f t="shared" si="707"/>
        <v>0</v>
      </c>
      <c r="EO422" s="402">
        <f t="shared" si="707"/>
        <v>0</v>
      </c>
      <c r="EP422" s="402">
        <f t="shared" si="708"/>
        <v>0</v>
      </c>
      <c r="EQ422" s="402">
        <f t="shared" si="709"/>
        <v>0</v>
      </c>
      <c r="ER422" s="394">
        <f t="shared" si="746"/>
        <v>0</v>
      </c>
      <c r="ES422" s="394">
        <f t="shared" si="746"/>
        <v>0</v>
      </c>
      <c r="ET422" s="394">
        <f t="shared" si="746"/>
        <v>0</v>
      </c>
      <c r="EU422" s="394">
        <f t="shared" si="746"/>
        <v>0</v>
      </c>
      <c r="EV422" s="394">
        <f t="shared" si="746"/>
        <v>1.0721536119099984</v>
      </c>
      <c r="EW422" s="394">
        <f t="shared" si="746"/>
        <v>9.3277364236169866</v>
      </c>
      <c r="EX422" s="394">
        <f t="shared" si="746"/>
        <v>0</v>
      </c>
      <c r="EY422" s="403">
        <f t="shared" si="713"/>
        <v>20</v>
      </c>
      <c r="EZ422" s="394">
        <f t="shared" si="714"/>
        <v>3.3772838775164944</v>
      </c>
      <c r="FA422" s="396">
        <f t="shared" si="715"/>
        <v>6.2228260869565224</v>
      </c>
      <c r="FB422" s="396">
        <f t="shared" si="715"/>
        <v>0</v>
      </c>
      <c r="FC422" s="404">
        <f t="shared" si="741"/>
        <v>0</v>
      </c>
      <c r="FD422" s="404">
        <f t="shared" si="741"/>
        <v>0</v>
      </c>
      <c r="FE422" s="404">
        <f t="shared" si="741"/>
        <v>0</v>
      </c>
      <c r="FF422" s="404">
        <f t="shared" si="739"/>
        <v>0</v>
      </c>
      <c r="FG422" s="404">
        <f t="shared" si="739"/>
        <v>0</v>
      </c>
      <c r="FH422" s="404">
        <f t="shared" si="739"/>
        <v>0</v>
      </c>
      <c r="FI422" s="404">
        <f t="shared" si="739"/>
        <v>0</v>
      </c>
      <c r="FJ422" s="404">
        <f t="shared" si="651"/>
        <v>0</v>
      </c>
      <c r="FK422" s="392">
        <f t="shared" si="716"/>
        <v>-63</v>
      </c>
      <c r="FL422" s="384">
        <f t="shared" si="717"/>
        <v>0</v>
      </c>
      <c r="FM422" s="384">
        <f t="shared" si="717"/>
        <v>0</v>
      </c>
      <c r="FN422" s="405">
        <f t="shared" si="737"/>
        <v>0</v>
      </c>
      <c r="FO422" s="405">
        <f t="shared" si="737"/>
        <v>0</v>
      </c>
      <c r="FP422" s="405">
        <f t="shared" si="737"/>
        <v>0</v>
      </c>
      <c r="FQ422" s="405">
        <f t="shared" si="735"/>
        <v>0</v>
      </c>
      <c r="FR422" s="405">
        <f t="shared" si="735"/>
        <v>0</v>
      </c>
      <c r="FS422" s="405">
        <f t="shared" si="735"/>
        <v>0</v>
      </c>
      <c r="FT422" s="405">
        <f t="shared" si="735"/>
        <v>0</v>
      </c>
      <c r="FU422" s="405">
        <f t="shared" si="735"/>
        <v>0</v>
      </c>
      <c r="FV422" s="405">
        <f t="shared" si="735"/>
        <v>0</v>
      </c>
      <c r="FW422" s="397">
        <f t="shared" si="718"/>
        <v>-118</v>
      </c>
      <c r="FX422" s="406">
        <f t="shared" si="719"/>
        <v>0</v>
      </c>
      <c r="FY422" s="331">
        <f t="shared" si="720"/>
        <v>0</v>
      </c>
      <c r="FZ422" s="382">
        <f t="shared" si="721"/>
        <v>0</v>
      </c>
      <c r="GA422" s="331">
        <f t="shared" si="722"/>
        <v>0</v>
      </c>
      <c r="GB422" s="407">
        <f t="shared" si="723"/>
        <v>0</v>
      </c>
      <c r="GC422" s="407">
        <f t="shared" si="724"/>
        <v>0</v>
      </c>
      <c r="GD422" s="407">
        <f t="shared" si="725"/>
        <v>0</v>
      </c>
      <c r="GE422" s="407">
        <f t="shared" si="726"/>
        <v>0</v>
      </c>
      <c r="GF422" s="407">
        <f t="shared" si="727"/>
        <v>0</v>
      </c>
      <c r="GG422" s="407">
        <f t="shared" si="728"/>
        <v>0</v>
      </c>
      <c r="GH422" s="407">
        <f t="shared" si="729"/>
        <v>-1.7763568394002505E-15</v>
      </c>
      <c r="GI422" s="407">
        <f t="shared" si="730"/>
        <v>0</v>
      </c>
      <c r="GJ422">
        <f t="shared" si="731"/>
        <v>0</v>
      </c>
      <c r="GK422" s="382">
        <f t="shared" si="732"/>
        <v>-1.7763568394002505E-15</v>
      </c>
      <c r="GL422">
        <v>5</v>
      </c>
      <c r="GM422">
        <f t="shared" si="653"/>
        <v>7</v>
      </c>
      <c r="GN422">
        <f t="shared" si="653"/>
        <v>0</v>
      </c>
      <c r="GO422">
        <f t="shared" si="653"/>
        <v>348</v>
      </c>
      <c r="GP422">
        <f t="shared" si="653"/>
        <v>0</v>
      </c>
      <c r="GQ422">
        <f t="shared" si="653"/>
        <v>0</v>
      </c>
      <c r="GR422">
        <f t="shared" si="652"/>
        <v>0</v>
      </c>
      <c r="GS422">
        <f t="shared" si="652"/>
        <v>0</v>
      </c>
      <c r="GT422">
        <f t="shared" si="652"/>
        <v>20</v>
      </c>
      <c r="GU422">
        <f t="shared" si="652"/>
        <v>0</v>
      </c>
      <c r="GV422">
        <f t="shared" si="652"/>
        <v>0</v>
      </c>
    </row>
    <row r="423" spans="1:204" customFormat="1" x14ac:dyDescent="0.25">
      <c r="A423" s="378">
        <v>24012</v>
      </c>
      <c r="B423" s="32" t="s">
        <v>1122</v>
      </c>
      <c r="C423" t="s">
        <v>882</v>
      </c>
      <c r="D423">
        <v>5</v>
      </c>
      <c r="E423" s="379">
        <v>312</v>
      </c>
      <c r="F423" s="379">
        <v>693</v>
      </c>
      <c r="G423" s="379">
        <v>1</v>
      </c>
      <c r="H423" s="379">
        <v>0</v>
      </c>
      <c r="I423" s="379">
        <v>1061</v>
      </c>
      <c r="J423" s="379">
        <v>0</v>
      </c>
      <c r="K423" s="379">
        <v>2</v>
      </c>
      <c r="L423" s="379">
        <v>1292</v>
      </c>
      <c r="M423" s="380">
        <v>0</v>
      </c>
      <c r="N423" s="381">
        <f t="shared" si="654"/>
        <v>3361</v>
      </c>
      <c r="O423" s="379">
        <v>327</v>
      </c>
      <c r="P423" s="379">
        <v>775</v>
      </c>
      <c r="Q423" s="379">
        <v>0</v>
      </c>
      <c r="R423" s="379">
        <v>0</v>
      </c>
      <c r="S423" s="379">
        <v>2012</v>
      </c>
      <c r="T423" s="379">
        <v>60</v>
      </c>
      <c r="U423" s="379">
        <v>12</v>
      </c>
      <c r="V423" s="379">
        <v>2033</v>
      </c>
      <c r="W423" s="480">
        <f>(VLOOKUP(A423,'[1]floresta plant'!$A$4:$F$573,6,0))*1000</f>
        <v>2185.3771443049941</v>
      </c>
      <c r="X423" s="24">
        <f t="shared" si="655"/>
        <v>7404.3771443049936</v>
      </c>
      <c r="Y423" s="53">
        <f t="shared" si="744"/>
        <v>-1</v>
      </c>
      <c r="Z423" s="53">
        <f t="shared" si="744"/>
        <v>0</v>
      </c>
      <c r="AA423" s="53">
        <f t="shared" si="744"/>
        <v>951</v>
      </c>
      <c r="AB423" s="53">
        <f t="shared" si="744"/>
        <v>60</v>
      </c>
      <c r="AC423" s="53">
        <f t="shared" si="744"/>
        <v>10</v>
      </c>
      <c r="AD423" s="53">
        <f t="shared" si="744"/>
        <v>741</v>
      </c>
      <c r="AE423" s="53">
        <f t="shared" si="744"/>
        <v>2185.3771443049941</v>
      </c>
      <c r="AF423" s="53">
        <f t="shared" si="659"/>
        <v>82</v>
      </c>
      <c r="AG423" s="53">
        <f t="shared" si="660"/>
        <v>15</v>
      </c>
      <c r="AH423" s="53">
        <f t="shared" si="661"/>
        <v>-4043.3771443049936</v>
      </c>
      <c r="AI423" s="53">
        <f t="shared" si="733"/>
        <v>4043.3771443049936</v>
      </c>
      <c r="AJ423" s="469">
        <v>0</v>
      </c>
      <c r="AK423" s="469">
        <v>0</v>
      </c>
      <c r="AL423" s="469">
        <v>0</v>
      </c>
      <c r="AM423" s="470">
        <f t="shared" si="662"/>
        <v>0</v>
      </c>
      <c r="AN423" s="53">
        <f t="shared" si="663"/>
        <v>-4043.3771443049936</v>
      </c>
      <c r="AO423" s="382">
        <f t="shared" si="664"/>
        <v>2</v>
      </c>
      <c r="AP423">
        <v>5</v>
      </c>
      <c r="AQ423" s="383">
        <f t="shared" si="665"/>
        <v>4044.3771443049941</v>
      </c>
      <c r="AR423" s="383">
        <f t="shared" si="666"/>
        <v>-1</v>
      </c>
      <c r="AS423" s="383">
        <f t="shared" si="667"/>
        <v>0</v>
      </c>
      <c r="AT423" s="383">
        <f t="shared" si="668"/>
        <v>0</v>
      </c>
      <c r="AU423" s="383">
        <f t="shared" si="669"/>
        <v>4043.3771443049936</v>
      </c>
      <c r="AV423" s="383">
        <f t="shared" si="670"/>
        <v>0</v>
      </c>
      <c r="AW423" s="383">
        <f t="shared" si="671"/>
        <v>1</v>
      </c>
      <c r="AX423" s="383">
        <f t="shared" si="672"/>
        <v>1</v>
      </c>
      <c r="AY423" s="383">
        <f t="shared" si="673"/>
        <v>0</v>
      </c>
      <c r="AZ423">
        <f t="shared" si="674"/>
        <v>0</v>
      </c>
      <c r="BA423">
        <f t="shared" si="675"/>
        <v>0</v>
      </c>
      <c r="BB423" s="383">
        <f t="shared" si="676"/>
        <v>0</v>
      </c>
      <c r="BC423" s="384">
        <f t="shared" si="736"/>
        <v>1</v>
      </c>
      <c r="BD423" s="384">
        <f t="shared" si="736"/>
        <v>0</v>
      </c>
      <c r="BE423" s="384">
        <f t="shared" si="736"/>
        <v>951</v>
      </c>
      <c r="BF423" s="384">
        <f t="shared" si="734"/>
        <v>60</v>
      </c>
      <c r="BG423" s="384">
        <f t="shared" si="734"/>
        <v>10</v>
      </c>
      <c r="BH423" s="384">
        <f t="shared" si="734"/>
        <v>741</v>
      </c>
      <c r="BI423" s="384">
        <f t="shared" si="734"/>
        <v>2185.3771443049941</v>
      </c>
      <c r="BJ423" s="384">
        <f t="shared" si="734"/>
        <v>82</v>
      </c>
      <c r="BK423" s="384">
        <f t="shared" si="734"/>
        <v>15</v>
      </c>
      <c r="BL423" s="474">
        <f t="shared" si="677"/>
        <v>1</v>
      </c>
      <c r="BM423" s="409">
        <f t="shared" si="678"/>
        <v>-4043.3771443049936</v>
      </c>
      <c r="BN423" s="473">
        <f t="shared" si="679"/>
        <v>4044.3771443049941</v>
      </c>
      <c r="BO423" s="387">
        <f t="shared" si="680"/>
        <v>2.4725686164262135E-4</v>
      </c>
      <c r="BP423" s="387">
        <f t="shared" si="681"/>
        <v>0.99975274313835727</v>
      </c>
      <c r="BQ423" s="388">
        <f t="shared" si="682"/>
        <v>1.0928757898653885E-16</v>
      </c>
      <c r="BR423" s="389">
        <f t="shared" si="683"/>
        <v>0</v>
      </c>
      <c r="BS423" s="390">
        <f t="shared" si="684"/>
        <v>-1</v>
      </c>
      <c r="BT423" s="391">
        <f t="shared" si="740"/>
        <v>0</v>
      </c>
      <c r="BU423" s="391">
        <f t="shared" si="740"/>
        <v>0</v>
      </c>
      <c r="BV423" s="391">
        <f t="shared" si="740"/>
        <v>0</v>
      </c>
      <c r="BW423" s="391">
        <f t="shared" si="738"/>
        <v>0</v>
      </c>
      <c r="BX423" s="391">
        <f t="shared" si="738"/>
        <v>0</v>
      </c>
      <c r="BY423" s="391">
        <f t="shared" si="738"/>
        <v>0</v>
      </c>
      <c r="BZ423" s="391">
        <f t="shared" si="738"/>
        <v>0</v>
      </c>
      <c r="CA423" s="391">
        <f t="shared" si="650"/>
        <v>0</v>
      </c>
      <c r="CB423" s="391">
        <f t="shared" si="685"/>
        <v>0</v>
      </c>
      <c r="CC423" s="391">
        <f t="shared" si="685"/>
        <v>0</v>
      </c>
      <c r="CD423" s="392">
        <f t="shared" si="686"/>
        <v>0</v>
      </c>
      <c r="CE423" s="393">
        <f t="shared" si="687"/>
        <v>0</v>
      </c>
      <c r="CF423" s="392">
        <f t="shared" si="745"/>
        <v>0</v>
      </c>
      <c r="CG423" s="392">
        <f t="shared" si="745"/>
        <v>0</v>
      </c>
      <c r="CH423" s="392">
        <f t="shared" si="745"/>
        <v>0</v>
      </c>
      <c r="CI423" s="392">
        <f t="shared" si="745"/>
        <v>0</v>
      </c>
      <c r="CJ423" s="392">
        <f t="shared" si="745"/>
        <v>0</v>
      </c>
      <c r="CK423" s="392">
        <f t="shared" si="745"/>
        <v>0</v>
      </c>
      <c r="CL423" s="392">
        <f t="shared" si="745"/>
        <v>0</v>
      </c>
      <c r="CM423" s="392">
        <f t="shared" si="691"/>
        <v>0</v>
      </c>
      <c r="CN423" s="392">
        <f t="shared" si="692"/>
        <v>0</v>
      </c>
      <c r="CO423" s="394">
        <f t="shared" si="693"/>
        <v>0.23514127542213289</v>
      </c>
      <c r="CP423" s="394">
        <f t="shared" si="693"/>
        <v>0</v>
      </c>
      <c r="CQ423" s="395">
        <f t="shared" si="694"/>
        <v>951</v>
      </c>
      <c r="CR423" s="394">
        <f t="shared" si="646"/>
        <v>0</v>
      </c>
      <c r="CS423" s="394">
        <f t="shared" si="646"/>
        <v>0</v>
      </c>
      <c r="CT423" s="394">
        <f t="shared" si="646"/>
        <v>0</v>
      </c>
      <c r="CU423" s="394">
        <f t="shared" si="644"/>
        <v>0</v>
      </c>
      <c r="CV423" s="394">
        <f t="shared" si="644"/>
        <v>0</v>
      </c>
      <c r="CW423" s="394">
        <f t="shared" si="644"/>
        <v>0</v>
      </c>
      <c r="CX423" s="396">
        <f t="shared" si="695"/>
        <v>950.76485872457772</v>
      </c>
      <c r="CY423" s="396">
        <f t="shared" si="695"/>
        <v>1.0393248761619844E-13</v>
      </c>
      <c r="CZ423" s="397">
        <f t="shared" si="696"/>
        <v>1.4835411698557281E-2</v>
      </c>
      <c r="DA423" s="397">
        <f t="shared" si="696"/>
        <v>0</v>
      </c>
      <c r="DB423" s="397">
        <f t="shared" si="696"/>
        <v>0</v>
      </c>
      <c r="DC423" s="397">
        <f t="shared" si="697"/>
        <v>60</v>
      </c>
      <c r="DD423" s="397">
        <f t="shared" si="742"/>
        <v>0</v>
      </c>
      <c r="DE423" s="397">
        <f t="shared" si="742"/>
        <v>0</v>
      </c>
      <c r="DF423" s="397">
        <f t="shared" si="742"/>
        <v>0</v>
      </c>
      <c r="DG423" s="397">
        <f t="shared" si="742"/>
        <v>0</v>
      </c>
      <c r="DH423" s="397">
        <f t="shared" si="742"/>
        <v>0</v>
      </c>
      <c r="DI423" s="398">
        <f t="shared" si="698"/>
        <v>59.985164588301437</v>
      </c>
      <c r="DJ423" s="398">
        <f t="shared" si="698"/>
        <v>6.5572547391923308E-15</v>
      </c>
      <c r="DK423" s="399">
        <f t="shared" si="699"/>
        <v>2.4725686164262135E-3</v>
      </c>
      <c r="DL423" s="399">
        <f t="shared" si="699"/>
        <v>0</v>
      </c>
      <c r="DM423" s="399">
        <f t="shared" si="699"/>
        <v>0</v>
      </c>
      <c r="DN423" s="399">
        <f t="shared" si="699"/>
        <v>0</v>
      </c>
      <c r="DO423" s="399">
        <f t="shared" si="700"/>
        <v>10</v>
      </c>
      <c r="DP423" s="399">
        <f t="shared" si="701"/>
        <v>0</v>
      </c>
      <c r="DQ423" s="399">
        <f t="shared" si="701"/>
        <v>0</v>
      </c>
      <c r="DR423" s="399">
        <f t="shared" si="701"/>
        <v>0</v>
      </c>
      <c r="DS423" s="399">
        <f t="shared" si="701"/>
        <v>0</v>
      </c>
      <c r="DT423" s="400">
        <f t="shared" si="702"/>
        <v>9.9975274313835722</v>
      </c>
      <c r="DU423" s="400">
        <f t="shared" si="702"/>
        <v>1.0928757898653885E-15</v>
      </c>
      <c r="DV423" s="386">
        <f t="shared" si="743"/>
        <v>0.18321733447718241</v>
      </c>
      <c r="DW423" s="386">
        <f t="shared" si="743"/>
        <v>0</v>
      </c>
      <c r="DX423" s="386">
        <f t="shared" si="743"/>
        <v>0</v>
      </c>
      <c r="DY423" s="386">
        <f t="shared" si="743"/>
        <v>0</v>
      </c>
      <c r="DZ423" s="386">
        <f t="shared" si="743"/>
        <v>0</v>
      </c>
      <c r="EA423" s="401">
        <f t="shared" si="703"/>
        <v>741</v>
      </c>
      <c r="EB423" s="386">
        <f t="shared" si="704"/>
        <v>0</v>
      </c>
      <c r="EC423" s="386">
        <f t="shared" si="704"/>
        <v>0</v>
      </c>
      <c r="ED423" s="386">
        <f t="shared" si="704"/>
        <v>0</v>
      </c>
      <c r="EE423" s="385">
        <f t="shared" si="705"/>
        <v>740.81678266552274</v>
      </c>
      <c r="EF423" s="385">
        <f t="shared" si="705"/>
        <v>8.0982096029025286E-14</v>
      </c>
      <c r="EG423" s="402">
        <f t="shared" si="647"/>
        <v>0.54034949420636691</v>
      </c>
      <c r="EH423" s="402">
        <f t="shared" si="647"/>
        <v>0</v>
      </c>
      <c r="EI423" s="402">
        <f t="shared" si="647"/>
        <v>0</v>
      </c>
      <c r="EJ423" s="402">
        <f t="shared" si="645"/>
        <v>0</v>
      </c>
      <c r="EK423" s="402">
        <f t="shared" si="645"/>
        <v>0</v>
      </c>
      <c r="EL423" s="402">
        <f t="shared" si="645"/>
        <v>0</v>
      </c>
      <c r="EM423" s="402">
        <f t="shared" si="706"/>
        <v>2185.3771443049941</v>
      </c>
      <c r="EN423" s="402">
        <f t="shared" si="707"/>
        <v>0</v>
      </c>
      <c r="EO423" s="402">
        <f t="shared" si="707"/>
        <v>0</v>
      </c>
      <c r="EP423" s="402">
        <f t="shared" si="708"/>
        <v>2184.8367948107875</v>
      </c>
      <c r="EQ423" s="402">
        <f t="shared" si="709"/>
        <v>2.3883457727360872E-13</v>
      </c>
      <c r="ER423" s="394">
        <f t="shared" si="746"/>
        <v>2.0275062654694951E-2</v>
      </c>
      <c r="ES423" s="394">
        <f t="shared" si="746"/>
        <v>0</v>
      </c>
      <c r="ET423" s="394">
        <f t="shared" si="746"/>
        <v>0</v>
      </c>
      <c r="EU423" s="394">
        <f t="shared" si="746"/>
        <v>0</v>
      </c>
      <c r="EV423" s="394">
        <f t="shared" si="746"/>
        <v>0</v>
      </c>
      <c r="EW423" s="394">
        <f t="shared" si="746"/>
        <v>0</v>
      </c>
      <c r="EX423" s="394">
        <f t="shared" si="746"/>
        <v>0</v>
      </c>
      <c r="EY423" s="403">
        <f t="shared" si="713"/>
        <v>82</v>
      </c>
      <c r="EZ423" s="394">
        <f t="shared" si="714"/>
        <v>0</v>
      </c>
      <c r="FA423" s="396">
        <f t="shared" si="715"/>
        <v>81.979724937345296</v>
      </c>
      <c r="FB423" s="396">
        <f t="shared" si="715"/>
        <v>8.9615814768961854E-15</v>
      </c>
      <c r="FC423" s="404">
        <f t="shared" si="741"/>
        <v>3.7088529246393203E-3</v>
      </c>
      <c r="FD423" s="404">
        <f t="shared" si="741"/>
        <v>0</v>
      </c>
      <c r="FE423" s="404">
        <f t="shared" si="741"/>
        <v>0</v>
      </c>
      <c r="FF423" s="404">
        <f t="shared" si="739"/>
        <v>0</v>
      </c>
      <c r="FG423" s="404">
        <f t="shared" si="739"/>
        <v>0</v>
      </c>
      <c r="FH423" s="404">
        <f t="shared" si="739"/>
        <v>0</v>
      </c>
      <c r="FI423" s="404">
        <f t="shared" si="739"/>
        <v>0</v>
      </c>
      <c r="FJ423" s="404">
        <f t="shared" si="651"/>
        <v>0</v>
      </c>
      <c r="FK423" s="392">
        <f t="shared" si="716"/>
        <v>15</v>
      </c>
      <c r="FL423" s="384">
        <f t="shared" si="717"/>
        <v>14.996291147075359</v>
      </c>
      <c r="FM423" s="384">
        <f t="shared" si="717"/>
        <v>1.6393136847980827E-15</v>
      </c>
      <c r="FN423" s="405">
        <f t="shared" si="737"/>
        <v>0</v>
      </c>
      <c r="FO423" s="405">
        <f t="shared" si="737"/>
        <v>0</v>
      </c>
      <c r="FP423" s="405">
        <f t="shared" si="737"/>
        <v>0</v>
      </c>
      <c r="FQ423" s="405">
        <f t="shared" si="735"/>
        <v>0</v>
      </c>
      <c r="FR423" s="405">
        <f t="shared" si="735"/>
        <v>0</v>
      </c>
      <c r="FS423" s="405">
        <f t="shared" si="735"/>
        <v>0</v>
      </c>
      <c r="FT423" s="405">
        <f t="shared" si="735"/>
        <v>0</v>
      </c>
      <c r="FU423" s="405">
        <f t="shared" si="735"/>
        <v>0</v>
      </c>
      <c r="FV423" s="405">
        <f t="shared" si="735"/>
        <v>0</v>
      </c>
      <c r="FW423" s="397">
        <f t="shared" si="718"/>
        <v>-4043.3771443049936</v>
      </c>
      <c r="FX423" s="406">
        <f t="shared" si="719"/>
        <v>0</v>
      </c>
      <c r="FY423" s="331">
        <f t="shared" si="720"/>
        <v>2.0316560933597572E-13</v>
      </c>
      <c r="FZ423" s="382">
        <f t="shared" si="721"/>
        <v>-2.0316560933597572E-13</v>
      </c>
      <c r="GA423" s="331">
        <f t="shared" si="722"/>
        <v>0</v>
      </c>
      <c r="GB423" s="407">
        <f t="shared" si="723"/>
        <v>0</v>
      </c>
      <c r="GC423" s="407">
        <f t="shared" si="724"/>
        <v>3.2668312499595231E-14</v>
      </c>
      <c r="GD423" s="407">
        <f t="shared" si="725"/>
        <v>-1.4363510381087963E-15</v>
      </c>
      <c r="GE423" s="407">
        <f t="shared" si="726"/>
        <v>-2.3939183968479938E-16</v>
      </c>
      <c r="GF423" s="407">
        <f t="shared" si="727"/>
        <v>-3.3362201889985954E-14</v>
      </c>
      <c r="GG423" s="407">
        <f t="shared" si="728"/>
        <v>-2.55351295663786E-13</v>
      </c>
      <c r="GH423" s="407">
        <f t="shared" si="729"/>
        <v>4.4408920985006262E-16</v>
      </c>
      <c r="GI423" s="407">
        <f t="shared" si="730"/>
        <v>1.3704315460216776E-16</v>
      </c>
      <c r="GJ423">
        <f t="shared" si="731"/>
        <v>0</v>
      </c>
      <c r="GK423" s="382">
        <f t="shared" si="732"/>
        <v>-2.5713979556751809E-13</v>
      </c>
      <c r="GL423">
        <v>5</v>
      </c>
      <c r="GM423">
        <f t="shared" si="653"/>
        <v>0</v>
      </c>
      <c r="GN423">
        <f t="shared" si="653"/>
        <v>0</v>
      </c>
      <c r="GO423">
        <f t="shared" si="653"/>
        <v>951</v>
      </c>
      <c r="GP423">
        <f t="shared" si="653"/>
        <v>60</v>
      </c>
      <c r="GQ423">
        <f t="shared" si="653"/>
        <v>10</v>
      </c>
      <c r="GR423">
        <f t="shared" si="652"/>
        <v>741</v>
      </c>
      <c r="GS423">
        <f t="shared" si="652"/>
        <v>2185.3771443049941</v>
      </c>
      <c r="GT423">
        <f t="shared" si="652"/>
        <v>82</v>
      </c>
      <c r="GU423">
        <f t="shared" si="652"/>
        <v>15</v>
      </c>
      <c r="GV423">
        <f t="shared" si="652"/>
        <v>0</v>
      </c>
    </row>
    <row r="424" spans="1:204" customFormat="1" x14ac:dyDescent="0.25">
      <c r="A424" s="378">
        <v>24013</v>
      </c>
      <c r="B424" s="32" t="s">
        <v>1123</v>
      </c>
      <c r="C424" t="s">
        <v>882</v>
      </c>
      <c r="D424">
        <v>5</v>
      </c>
      <c r="E424" s="379">
        <v>11080</v>
      </c>
      <c r="F424" s="379">
        <v>6342</v>
      </c>
      <c r="G424" s="379">
        <v>180</v>
      </c>
      <c r="H424" s="379">
        <v>0</v>
      </c>
      <c r="I424" s="379">
        <v>970</v>
      </c>
      <c r="J424" s="379">
        <v>845</v>
      </c>
      <c r="K424" s="379">
        <v>0</v>
      </c>
      <c r="L424" s="379">
        <v>1055</v>
      </c>
      <c r="M424" s="380">
        <v>0</v>
      </c>
      <c r="N424" s="381">
        <f t="shared" si="654"/>
        <v>20472</v>
      </c>
      <c r="O424" s="379">
        <v>6707</v>
      </c>
      <c r="P424" s="379">
        <v>5539</v>
      </c>
      <c r="Q424" s="379">
        <v>300</v>
      </c>
      <c r="R424" s="379">
        <v>0</v>
      </c>
      <c r="S424" s="379">
        <v>1040</v>
      </c>
      <c r="T424" s="379">
        <v>230</v>
      </c>
      <c r="U424" s="379">
        <v>0</v>
      </c>
      <c r="V424" s="379">
        <v>1410</v>
      </c>
      <c r="W424" s="480">
        <f>(VLOOKUP(A424,'[1]floresta plant'!$A$4:$F$573,6,0))*1000</f>
        <v>0</v>
      </c>
      <c r="X424" s="24">
        <f t="shared" si="655"/>
        <v>15226</v>
      </c>
      <c r="Y424" s="53">
        <f t="shared" si="744"/>
        <v>120</v>
      </c>
      <c r="Z424" s="53">
        <f t="shared" si="744"/>
        <v>0</v>
      </c>
      <c r="AA424" s="53">
        <f t="shared" si="744"/>
        <v>70</v>
      </c>
      <c r="AB424" s="53">
        <f t="shared" si="744"/>
        <v>-615</v>
      </c>
      <c r="AC424" s="53">
        <f t="shared" si="744"/>
        <v>0</v>
      </c>
      <c r="AD424" s="53">
        <f t="shared" si="744"/>
        <v>355</v>
      </c>
      <c r="AE424" s="53">
        <f t="shared" si="744"/>
        <v>0</v>
      </c>
      <c r="AF424" s="53">
        <f t="shared" si="659"/>
        <v>-803</v>
      </c>
      <c r="AG424" s="53">
        <f t="shared" si="660"/>
        <v>-4373</v>
      </c>
      <c r="AH424" s="53">
        <f t="shared" si="661"/>
        <v>5246</v>
      </c>
      <c r="AI424" s="53">
        <f t="shared" si="733"/>
        <v>-5246</v>
      </c>
      <c r="AJ424" s="469">
        <v>0</v>
      </c>
      <c r="AK424" s="469">
        <v>0</v>
      </c>
      <c r="AL424" s="469">
        <v>0</v>
      </c>
      <c r="AM424" s="470">
        <f t="shared" si="662"/>
        <v>0</v>
      </c>
      <c r="AN424" s="53">
        <f t="shared" si="663"/>
        <v>5246</v>
      </c>
      <c r="AO424" s="382">
        <f t="shared" si="664"/>
        <v>3</v>
      </c>
      <c r="AP424">
        <v>5</v>
      </c>
      <c r="AQ424" s="383">
        <f t="shared" si="665"/>
        <v>545</v>
      </c>
      <c r="AR424" s="383">
        <f t="shared" si="666"/>
        <v>-5791</v>
      </c>
      <c r="AS424" s="383">
        <f t="shared" si="667"/>
        <v>120</v>
      </c>
      <c r="AT424" s="383">
        <f t="shared" si="668"/>
        <v>5791</v>
      </c>
      <c r="AU424" s="383">
        <f t="shared" si="669"/>
        <v>0</v>
      </c>
      <c r="AV424" s="383">
        <f t="shared" si="670"/>
        <v>1</v>
      </c>
      <c r="AW424" s="383">
        <f t="shared" si="671"/>
        <v>0</v>
      </c>
      <c r="AX424" s="383">
        <f t="shared" si="672"/>
        <v>1</v>
      </c>
      <c r="AY424" s="383">
        <f t="shared" si="673"/>
        <v>120</v>
      </c>
      <c r="AZ424">
        <f t="shared" si="674"/>
        <v>0</v>
      </c>
      <c r="BA424">
        <f t="shared" si="675"/>
        <v>0</v>
      </c>
      <c r="BB424" s="383">
        <f t="shared" si="676"/>
        <v>0</v>
      </c>
      <c r="BC424" s="384">
        <f t="shared" si="736"/>
        <v>120</v>
      </c>
      <c r="BD424" s="384">
        <f t="shared" si="736"/>
        <v>0</v>
      </c>
      <c r="BE424" s="384">
        <f t="shared" si="736"/>
        <v>70</v>
      </c>
      <c r="BF424" s="384">
        <f t="shared" si="734"/>
        <v>0.10619927473666034</v>
      </c>
      <c r="BG424" s="384">
        <f t="shared" si="734"/>
        <v>0</v>
      </c>
      <c r="BH424" s="384">
        <f t="shared" si="734"/>
        <v>355</v>
      </c>
      <c r="BI424" s="384">
        <f t="shared" si="734"/>
        <v>0</v>
      </c>
      <c r="BJ424" s="384">
        <f t="shared" si="734"/>
        <v>0.13866344327404592</v>
      </c>
      <c r="BK424" s="384">
        <f t="shared" si="734"/>
        <v>0.75513728198929375</v>
      </c>
      <c r="BL424" s="474">
        <f t="shared" si="677"/>
        <v>5671</v>
      </c>
      <c r="BM424" s="409">
        <f t="shared" si="678"/>
        <v>5246</v>
      </c>
      <c r="BN424" s="473">
        <f t="shared" si="679"/>
        <v>425</v>
      </c>
      <c r="BO424" s="387">
        <f t="shared" si="680"/>
        <v>1</v>
      </c>
      <c r="BP424" s="387">
        <f t="shared" si="681"/>
        <v>0</v>
      </c>
      <c r="BQ424" s="388">
        <f t="shared" si="682"/>
        <v>0</v>
      </c>
      <c r="BR424" s="389">
        <f t="shared" si="683"/>
        <v>5246</v>
      </c>
      <c r="BS424" s="390">
        <f t="shared" si="684"/>
        <v>120</v>
      </c>
      <c r="BT424" s="391">
        <f t="shared" si="740"/>
        <v>0</v>
      </c>
      <c r="BU424" s="391">
        <f t="shared" si="740"/>
        <v>0</v>
      </c>
      <c r="BV424" s="391">
        <f t="shared" si="740"/>
        <v>12.743912968399242</v>
      </c>
      <c r="BW424" s="391">
        <f t="shared" si="738"/>
        <v>0</v>
      </c>
      <c r="BX424" s="391">
        <f t="shared" si="738"/>
        <v>0</v>
      </c>
      <c r="BY424" s="391">
        <f t="shared" si="738"/>
        <v>0</v>
      </c>
      <c r="BZ424" s="391">
        <f t="shared" si="738"/>
        <v>16.639613192885509</v>
      </c>
      <c r="CA424" s="391">
        <f t="shared" si="650"/>
        <v>90.616473838715251</v>
      </c>
      <c r="CB424" s="391">
        <f t="shared" si="685"/>
        <v>0</v>
      </c>
      <c r="CC424" s="391">
        <f t="shared" si="685"/>
        <v>0</v>
      </c>
      <c r="CD424" s="392">
        <f t="shared" si="686"/>
        <v>0</v>
      </c>
      <c r="CE424" s="393">
        <f t="shared" si="687"/>
        <v>0</v>
      </c>
      <c r="CF424" s="392">
        <f t="shared" si="745"/>
        <v>0</v>
      </c>
      <c r="CG424" s="392">
        <f t="shared" si="745"/>
        <v>0</v>
      </c>
      <c r="CH424" s="392">
        <f t="shared" si="745"/>
        <v>0</v>
      </c>
      <c r="CI424" s="392">
        <f t="shared" si="745"/>
        <v>0</v>
      </c>
      <c r="CJ424" s="392">
        <f t="shared" si="745"/>
        <v>0</v>
      </c>
      <c r="CK424" s="392">
        <f t="shared" si="745"/>
        <v>0</v>
      </c>
      <c r="CL424" s="392">
        <f t="shared" si="745"/>
        <v>0</v>
      </c>
      <c r="CM424" s="392">
        <f t="shared" si="691"/>
        <v>0</v>
      </c>
      <c r="CN424" s="392">
        <f t="shared" si="692"/>
        <v>0</v>
      </c>
      <c r="CO424" s="394">
        <f t="shared" si="693"/>
        <v>0</v>
      </c>
      <c r="CP424" s="394">
        <f t="shared" si="693"/>
        <v>0</v>
      </c>
      <c r="CQ424" s="395">
        <f t="shared" si="694"/>
        <v>70</v>
      </c>
      <c r="CR424" s="394">
        <f t="shared" si="646"/>
        <v>7.4339492315662241</v>
      </c>
      <c r="CS424" s="394">
        <f t="shared" si="646"/>
        <v>0</v>
      </c>
      <c r="CT424" s="394">
        <f t="shared" si="646"/>
        <v>0</v>
      </c>
      <c r="CU424" s="394">
        <f t="shared" si="644"/>
        <v>0</v>
      </c>
      <c r="CV424" s="394">
        <f t="shared" si="644"/>
        <v>9.7064410291832139</v>
      </c>
      <c r="CW424" s="394">
        <f t="shared" si="644"/>
        <v>52.859609739250565</v>
      </c>
      <c r="CX424" s="396">
        <f t="shared" si="695"/>
        <v>0</v>
      </c>
      <c r="CY424" s="396">
        <f t="shared" si="695"/>
        <v>0</v>
      </c>
      <c r="CZ424" s="397">
        <f t="shared" si="696"/>
        <v>0</v>
      </c>
      <c r="DA424" s="397">
        <f t="shared" si="696"/>
        <v>0</v>
      </c>
      <c r="DB424" s="397">
        <f t="shared" si="696"/>
        <v>0</v>
      </c>
      <c r="DC424" s="397">
        <f t="shared" si="697"/>
        <v>-615</v>
      </c>
      <c r="DD424" s="397">
        <f t="shared" si="742"/>
        <v>0</v>
      </c>
      <c r="DE424" s="397">
        <f t="shared" si="742"/>
        <v>0</v>
      </c>
      <c r="DF424" s="397">
        <f t="shared" si="742"/>
        <v>0</v>
      </c>
      <c r="DG424" s="397">
        <f t="shared" si="742"/>
        <v>0</v>
      </c>
      <c r="DH424" s="397">
        <f t="shared" si="742"/>
        <v>0</v>
      </c>
      <c r="DI424" s="398">
        <f t="shared" si="698"/>
        <v>0</v>
      </c>
      <c r="DJ424" s="398">
        <f t="shared" si="698"/>
        <v>0</v>
      </c>
      <c r="DK424" s="399">
        <f t="shared" si="699"/>
        <v>0</v>
      </c>
      <c r="DL424" s="399">
        <f t="shared" si="699"/>
        <v>0</v>
      </c>
      <c r="DM424" s="399">
        <f t="shared" si="699"/>
        <v>0</v>
      </c>
      <c r="DN424" s="399">
        <f t="shared" si="699"/>
        <v>0</v>
      </c>
      <c r="DO424" s="399">
        <f t="shared" si="700"/>
        <v>0</v>
      </c>
      <c r="DP424" s="399">
        <f t="shared" si="701"/>
        <v>0</v>
      </c>
      <c r="DQ424" s="399">
        <f t="shared" si="701"/>
        <v>0</v>
      </c>
      <c r="DR424" s="399">
        <f t="shared" si="701"/>
        <v>0</v>
      </c>
      <c r="DS424" s="399">
        <f t="shared" si="701"/>
        <v>0</v>
      </c>
      <c r="DT424" s="400">
        <f t="shared" si="702"/>
        <v>0</v>
      </c>
      <c r="DU424" s="400">
        <f t="shared" si="702"/>
        <v>0</v>
      </c>
      <c r="DV424" s="386">
        <f t="shared" si="743"/>
        <v>0</v>
      </c>
      <c r="DW424" s="386">
        <f t="shared" si="743"/>
        <v>0</v>
      </c>
      <c r="DX424" s="386">
        <f t="shared" si="743"/>
        <v>0</v>
      </c>
      <c r="DY424" s="386">
        <f t="shared" si="743"/>
        <v>37.700742531514422</v>
      </c>
      <c r="DZ424" s="386">
        <f t="shared" si="743"/>
        <v>0</v>
      </c>
      <c r="EA424" s="401">
        <f t="shared" si="703"/>
        <v>355</v>
      </c>
      <c r="EB424" s="386">
        <f t="shared" si="704"/>
        <v>0</v>
      </c>
      <c r="EC424" s="386">
        <f t="shared" si="704"/>
        <v>49.225522362286306</v>
      </c>
      <c r="ED424" s="386">
        <f t="shared" si="704"/>
        <v>268.07373510619931</v>
      </c>
      <c r="EE424" s="385">
        <f t="shared" si="705"/>
        <v>0</v>
      </c>
      <c r="EF424" s="385">
        <f t="shared" si="705"/>
        <v>0</v>
      </c>
      <c r="EG424" s="402">
        <f t="shared" si="647"/>
        <v>0</v>
      </c>
      <c r="EH424" s="402">
        <f t="shared" si="647"/>
        <v>0</v>
      </c>
      <c r="EI424" s="402">
        <f t="shared" si="647"/>
        <v>0</v>
      </c>
      <c r="EJ424" s="402">
        <f t="shared" si="645"/>
        <v>0</v>
      </c>
      <c r="EK424" s="402">
        <f t="shared" si="645"/>
        <v>0</v>
      </c>
      <c r="EL424" s="402">
        <f t="shared" si="645"/>
        <v>0</v>
      </c>
      <c r="EM424" s="402">
        <f t="shared" si="706"/>
        <v>0</v>
      </c>
      <c r="EN424" s="402">
        <f t="shared" si="707"/>
        <v>0</v>
      </c>
      <c r="EO424" s="402">
        <f t="shared" si="707"/>
        <v>0</v>
      </c>
      <c r="EP424" s="402">
        <f t="shared" si="708"/>
        <v>0</v>
      </c>
      <c r="EQ424" s="402">
        <f t="shared" si="709"/>
        <v>0</v>
      </c>
      <c r="ER424" s="394">
        <f t="shared" si="746"/>
        <v>0</v>
      </c>
      <c r="ES424" s="394">
        <f t="shared" si="746"/>
        <v>0</v>
      </c>
      <c r="ET424" s="394">
        <f t="shared" si="746"/>
        <v>0</v>
      </c>
      <c r="EU424" s="394">
        <f t="shared" si="746"/>
        <v>0</v>
      </c>
      <c r="EV424" s="394">
        <f t="shared" si="746"/>
        <v>0</v>
      </c>
      <c r="EW424" s="394">
        <f t="shared" si="746"/>
        <v>0</v>
      </c>
      <c r="EX424" s="394">
        <f t="shared" si="746"/>
        <v>0</v>
      </c>
      <c r="EY424" s="403">
        <f t="shared" si="713"/>
        <v>-803</v>
      </c>
      <c r="EZ424" s="394">
        <f t="shared" si="714"/>
        <v>0</v>
      </c>
      <c r="FA424" s="396">
        <f t="shared" si="715"/>
        <v>0</v>
      </c>
      <c r="FB424" s="396">
        <f t="shared" si="715"/>
        <v>0</v>
      </c>
      <c r="FC424" s="404">
        <f t="shared" si="741"/>
        <v>0</v>
      </c>
      <c r="FD424" s="404">
        <f t="shared" si="741"/>
        <v>0</v>
      </c>
      <c r="FE424" s="404">
        <f t="shared" si="741"/>
        <v>0</v>
      </c>
      <c r="FF424" s="404">
        <f t="shared" si="739"/>
        <v>0</v>
      </c>
      <c r="FG424" s="404">
        <f t="shared" si="739"/>
        <v>0</v>
      </c>
      <c r="FH424" s="404">
        <f t="shared" si="739"/>
        <v>0</v>
      </c>
      <c r="FI424" s="404">
        <f t="shared" si="739"/>
        <v>0</v>
      </c>
      <c r="FJ424" s="404">
        <f t="shared" si="651"/>
        <v>0</v>
      </c>
      <c r="FK424" s="392">
        <f t="shared" si="716"/>
        <v>-4373</v>
      </c>
      <c r="FL424" s="384">
        <f t="shared" si="717"/>
        <v>0</v>
      </c>
      <c r="FM424" s="384">
        <f t="shared" si="717"/>
        <v>0</v>
      </c>
      <c r="FN424" s="405">
        <f t="shared" si="737"/>
        <v>0</v>
      </c>
      <c r="FO424" s="405">
        <f t="shared" si="737"/>
        <v>0</v>
      </c>
      <c r="FP424" s="405">
        <f t="shared" si="737"/>
        <v>0</v>
      </c>
      <c r="FQ424" s="405">
        <f t="shared" si="735"/>
        <v>557.12139526852013</v>
      </c>
      <c r="FR424" s="405">
        <f t="shared" si="735"/>
        <v>0</v>
      </c>
      <c r="FS424" s="405">
        <f t="shared" si="735"/>
        <v>0</v>
      </c>
      <c r="FT424" s="405">
        <f t="shared" si="735"/>
        <v>0</v>
      </c>
      <c r="FU424" s="405">
        <f t="shared" si="735"/>
        <v>727.42842341564494</v>
      </c>
      <c r="FV424" s="405">
        <f t="shared" si="735"/>
        <v>3961.4501813158349</v>
      </c>
      <c r="FW424" s="397">
        <f t="shared" si="718"/>
        <v>5246</v>
      </c>
      <c r="FX424" s="406">
        <f t="shared" si="719"/>
        <v>0</v>
      </c>
      <c r="FY424" s="331">
        <f t="shared" si="720"/>
        <v>0</v>
      </c>
      <c r="FZ424" s="382">
        <f t="shared" si="721"/>
        <v>0</v>
      </c>
      <c r="GA424" s="331">
        <f t="shared" si="722"/>
        <v>0</v>
      </c>
      <c r="GB424" s="407">
        <f t="shared" si="723"/>
        <v>0</v>
      </c>
      <c r="GC424" s="407">
        <f t="shared" si="724"/>
        <v>0</v>
      </c>
      <c r="GD424" s="407">
        <f t="shared" si="725"/>
        <v>0</v>
      </c>
      <c r="GE424" s="407">
        <f t="shared" si="726"/>
        <v>0</v>
      </c>
      <c r="GF424" s="407">
        <f t="shared" si="727"/>
        <v>-4.2632564145606011E-14</v>
      </c>
      <c r="GG424" s="407">
        <f t="shared" si="728"/>
        <v>0</v>
      </c>
      <c r="GH424" s="407">
        <f t="shared" si="729"/>
        <v>0</v>
      </c>
      <c r="GI424" s="407">
        <f t="shared" si="730"/>
        <v>0</v>
      </c>
      <c r="GJ424">
        <f t="shared" si="731"/>
        <v>0</v>
      </c>
      <c r="GK424" s="382">
        <f t="shared" si="732"/>
        <v>-4.2632564145606011E-14</v>
      </c>
      <c r="GL424">
        <v>5</v>
      </c>
      <c r="GM424">
        <f t="shared" si="653"/>
        <v>120</v>
      </c>
      <c r="GN424">
        <f t="shared" si="653"/>
        <v>0</v>
      </c>
      <c r="GO424">
        <f t="shared" si="653"/>
        <v>70</v>
      </c>
      <c r="GP424">
        <f t="shared" si="653"/>
        <v>0</v>
      </c>
      <c r="GQ424">
        <f t="shared" si="653"/>
        <v>0</v>
      </c>
      <c r="GR424">
        <f t="shared" si="652"/>
        <v>355</v>
      </c>
      <c r="GS424">
        <f t="shared" si="652"/>
        <v>0</v>
      </c>
      <c r="GT424">
        <f t="shared" si="652"/>
        <v>0</v>
      </c>
      <c r="GU424">
        <f t="shared" si="652"/>
        <v>0</v>
      </c>
      <c r="GV424">
        <f t="shared" si="652"/>
        <v>5246</v>
      </c>
    </row>
    <row r="425" spans="1:204" customFormat="1" x14ac:dyDescent="0.25">
      <c r="A425" s="378">
        <v>24014</v>
      </c>
      <c r="B425" s="32" t="s">
        <v>1124</v>
      </c>
      <c r="C425" t="s">
        <v>882</v>
      </c>
      <c r="D425">
        <v>5</v>
      </c>
      <c r="E425" s="379">
        <v>2613</v>
      </c>
      <c r="F425" s="379">
        <v>3294</v>
      </c>
      <c r="G425" s="379">
        <v>0</v>
      </c>
      <c r="H425" s="379">
        <v>0</v>
      </c>
      <c r="I425" s="379">
        <v>9829</v>
      </c>
      <c r="J425" s="379">
        <v>1755</v>
      </c>
      <c r="K425" s="379">
        <v>0</v>
      </c>
      <c r="L425" s="379">
        <v>9826</v>
      </c>
      <c r="M425" s="380">
        <v>0</v>
      </c>
      <c r="N425" s="381">
        <f t="shared" si="654"/>
        <v>27317</v>
      </c>
      <c r="O425" s="379">
        <v>2115</v>
      </c>
      <c r="P425" s="379">
        <v>2487</v>
      </c>
      <c r="Q425" s="379">
        <v>0</v>
      </c>
      <c r="R425" s="379">
        <v>0</v>
      </c>
      <c r="S425" s="379">
        <v>12323</v>
      </c>
      <c r="T425" s="379">
        <v>572</v>
      </c>
      <c r="U425" s="379">
        <v>0</v>
      </c>
      <c r="V425" s="379">
        <v>12070</v>
      </c>
      <c r="W425" s="480">
        <f>(VLOOKUP(A425,'[1]floresta plant'!$A$4:$F$573,6,0))*1000</f>
        <v>5104.738616228693</v>
      </c>
      <c r="X425" s="24">
        <f t="shared" si="655"/>
        <v>34671.738616228693</v>
      </c>
      <c r="Y425" s="53">
        <f t="shared" si="744"/>
        <v>0</v>
      </c>
      <c r="Z425" s="53">
        <f t="shared" si="744"/>
        <v>0</v>
      </c>
      <c r="AA425" s="53">
        <f t="shared" si="744"/>
        <v>2494</v>
      </c>
      <c r="AB425" s="53">
        <f t="shared" si="744"/>
        <v>-1183</v>
      </c>
      <c r="AC425" s="53">
        <f t="shared" si="744"/>
        <v>0</v>
      </c>
      <c r="AD425" s="53">
        <f t="shared" si="744"/>
        <v>2244</v>
      </c>
      <c r="AE425" s="53">
        <f t="shared" si="744"/>
        <v>5104.738616228693</v>
      </c>
      <c r="AF425" s="53">
        <f t="shared" si="659"/>
        <v>-807</v>
      </c>
      <c r="AG425" s="53">
        <f t="shared" si="660"/>
        <v>-498</v>
      </c>
      <c r="AH425" s="53">
        <f t="shared" si="661"/>
        <v>-7354.738616228693</v>
      </c>
      <c r="AI425" s="53">
        <f t="shared" si="733"/>
        <v>7354.738616228693</v>
      </c>
      <c r="AJ425" s="469">
        <v>0</v>
      </c>
      <c r="AK425" s="469">
        <v>0</v>
      </c>
      <c r="AL425" s="469">
        <v>0</v>
      </c>
      <c r="AM425" s="470">
        <f t="shared" si="662"/>
        <v>0</v>
      </c>
      <c r="AN425" s="53">
        <f t="shared" si="663"/>
        <v>-7354.738616228693</v>
      </c>
      <c r="AO425" s="382">
        <f t="shared" si="664"/>
        <v>2</v>
      </c>
      <c r="AP425">
        <v>5</v>
      </c>
      <c r="AQ425" s="383">
        <f t="shared" si="665"/>
        <v>9842.738616228693</v>
      </c>
      <c r="AR425" s="383">
        <f t="shared" si="666"/>
        <v>-2488</v>
      </c>
      <c r="AS425" s="383">
        <f t="shared" si="667"/>
        <v>0</v>
      </c>
      <c r="AT425" s="383">
        <f t="shared" si="668"/>
        <v>2488</v>
      </c>
      <c r="AU425" s="383">
        <f t="shared" si="669"/>
        <v>7354.738616228693</v>
      </c>
      <c r="AV425" s="383">
        <f t="shared" si="670"/>
        <v>1</v>
      </c>
      <c r="AW425" s="383">
        <f t="shared" si="671"/>
        <v>1</v>
      </c>
      <c r="AX425" s="383">
        <f t="shared" si="672"/>
        <v>1</v>
      </c>
      <c r="AY425" s="383">
        <f t="shared" si="673"/>
        <v>0</v>
      </c>
      <c r="AZ425">
        <f t="shared" si="674"/>
        <v>0</v>
      </c>
      <c r="BA425">
        <f t="shared" si="675"/>
        <v>0</v>
      </c>
      <c r="BB425" s="383">
        <f t="shared" si="676"/>
        <v>0</v>
      </c>
      <c r="BC425" s="384">
        <f t="shared" si="736"/>
        <v>0</v>
      </c>
      <c r="BD425" s="384">
        <f t="shared" si="736"/>
        <v>0</v>
      </c>
      <c r="BE425" s="384">
        <f t="shared" si="736"/>
        <v>2494</v>
      </c>
      <c r="BF425" s="384">
        <f t="shared" si="734"/>
        <v>0.47548231511254019</v>
      </c>
      <c r="BG425" s="384">
        <f t="shared" si="734"/>
        <v>0</v>
      </c>
      <c r="BH425" s="384">
        <f t="shared" si="734"/>
        <v>2244</v>
      </c>
      <c r="BI425" s="384">
        <f t="shared" si="734"/>
        <v>5104.738616228693</v>
      </c>
      <c r="BJ425" s="384">
        <f t="shared" si="734"/>
        <v>0.32435691318327975</v>
      </c>
      <c r="BK425" s="384">
        <f t="shared" si="734"/>
        <v>0.20016077170418006</v>
      </c>
      <c r="BL425" s="474">
        <f t="shared" si="677"/>
        <v>2488</v>
      </c>
      <c r="BM425" s="409">
        <f t="shared" si="678"/>
        <v>-7354.738616228693</v>
      </c>
      <c r="BN425" s="473">
        <f t="shared" si="679"/>
        <v>9842.738616228693</v>
      </c>
      <c r="BO425" s="387">
        <f t="shared" si="680"/>
        <v>0.25277517741838529</v>
      </c>
      <c r="BP425" s="387">
        <f t="shared" si="681"/>
        <v>0.74722482258161471</v>
      </c>
      <c r="BQ425" s="388">
        <f t="shared" si="682"/>
        <v>0</v>
      </c>
      <c r="BR425" s="389">
        <f t="shared" si="683"/>
        <v>0</v>
      </c>
      <c r="BS425" s="390">
        <f t="shared" si="684"/>
        <v>0</v>
      </c>
      <c r="BT425" s="391">
        <f t="shared" si="740"/>
        <v>0</v>
      </c>
      <c r="BU425" s="391">
        <f t="shared" si="740"/>
        <v>0</v>
      </c>
      <c r="BV425" s="391">
        <f t="shared" si="740"/>
        <v>0</v>
      </c>
      <c r="BW425" s="391">
        <f t="shared" si="738"/>
        <v>0</v>
      </c>
      <c r="BX425" s="391">
        <f t="shared" si="738"/>
        <v>0</v>
      </c>
      <c r="BY425" s="391">
        <f t="shared" si="738"/>
        <v>0</v>
      </c>
      <c r="BZ425" s="391">
        <f t="shared" si="738"/>
        <v>0</v>
      </c>
      <c r="CA425" s="391">
        <f t="shared" si="650"/>
        <v>0</v>
      </c>
      <c r="CB425" s="391">
        <f t="shared" si="685"/>
        <v>0</v>
      </c>
      <c r="CC425" s="391">
        <f t="shared" si="685"/>
        <v>0</v>
      </c>
      <c r="CD425" s="392">
        <f t="shared" si="686"/>
        <v>0</v>
      </c>
      <c r="CE425" s="393">
        <f t="shared" si="687"/>
        <v>0</v>
      </c>
      <c r="CF425" s="392">
        <f t="shared" si="745"/>
        <v>0</v>
      </c>
      <c r="CG425" s="392">
        <f t="shared" si="745"/>
        <v>0</v>
      </c>
      <c r="CH425" s="392">
        <f t="shared" si="745"/>
        <v>0</v>
      </c>
      <c r="CI425" s="392">
        <f t="shared" si="745"/>
        <v>0</v>
      </c>
      <c r="CJ425" s="392">
        <f t="shared" si="745"/>
        <v>0</v>
      </c>
      <c r="CK425" s="392">
        <f t="shared" si="745"/>
        <v>0</v>
      </c>
      <c r="CL425" s="392">
        <f t="shared" si="745"/>
        <v>0</v>
      </c>
      <c r="CM425" s="392">
        <f t="shared" si="691"/>
        <v>0</v>
      </c>
      <c r="CN425" s="392">
        <f t="shared" si="692"/>
        <v>0</v>
      </c>
      <c r="CO425" s="394">
        <f t="shared" si="693"/>
        <v>0</v>
      </c>
      <c r="CP425" s="394">
        <f t="shared" si="693"/>
        <v>0</v>
      </c>
      <c r="CQ425" s="395">
        <f t="shared" si="694"/>
        <v>2494</v>
      </c>
      <c r="CR425" s="394">
        <f t="shared" si="646"/>
        <v>299.75417564532103</v>
      </c>
      <c r="CS425" s="394">
        <f t="shared" si="646"/>
        <v>0</v>
      </c>
      <c r="CT425" s="394">
        <f t="shared" si="646"/>
        <v>0</v>
      </c>
      <c r="CU425" s="394">
        <f t="shared" si="644"/>
        <v>0</v>
      </c>
      <c r="CV425" s="394">
        <f t="shared" si="644"/>
        <v>204.48150443429762</v>
      </c>
      <c r="CW425" s="394">
        <f t="shared" si="644"/>
        <v>126.18561240183422</v>
      </c>
      <c r="CX425" s="396">
        <f t="shared" si="695"/>
        <v>1863.5787075185472</v>
      </c>
      <c r="CY425" s="396">
        <f t="shared" si="695"/>
        <v>0</v>
      </c>
      <c r="CZ425" s="397">
        <f t="shared" si="696"/>
        <v>0</v>
      </c>
      <c r="DA425" s="397">
        <f t="shared" si="696"/>
        <v>0</v>
      </c>
      <c r="DB425" s="397">
        <f t="shared" si="696"/>
        <v>0</v>
      </c>
      <c r="DC425" s="397">
        <f t="shared" si="697"/>
        <v>-1183</v>
      </c>
      <c r="DD425" s="397">
        <f t="shared" si="742"/>
        <v>0</v>
      </c>
      <c r="DE425" s="397">
        <f t="shared" si="742"/>
        <v>0</v>
      </c>
      <c r="DF425" s="397">
        <f t="shared" si="742"/>
        <v>0</v>
      </c>
      <c r="DG425" s="397">
        <f t="shared" si="742"/>
        <v>0</v>
      </c>
      <c r="DH425" s="397">
        <f t="shared" si="742"/>
        <v>0</v>
      </c>
      <c r="DI425" s="398">
        <f t="shared" si="698"/>
        <v>0</v>
      </c>
      <c r="DJ425" s="398">
        <f t="shared" si="698"/>
        <v>0</v>
      </c>
      <c r="DK425" s="399">
        <f t="shared" si="699"/>
        <v>0</v>
      </c>
      <c r="DL425" s="399">
        <f t="shared" si="699"/>
        <v>0</v>
      </c>
      <c r="DM425" s="399">
        <f t="shared" si="699"/>
        <v>0</v>
      </c>
      <c r="DN425" s="399">
        <f t="shared" si="699"/>
        <v>0</v>
      </c>
      <c r="DO425" s="399">
        <f t="shared" si="700"/>
        <v>0</v>
      </c>
      <c r="DP425" s="399">
        <f t="shared" si="701"/>
        <v>0</v>
      </c>
      <c r="DQ425" s="399">
        <f t="shared" si="701"/>
        <v>0</v>
      </c>
      <c r="DR425" s="399">
        <f t="shared" si="701"/>
        <v>0</v>
      </c>
      <c r="DS425" s="399">
        <f t="shared" si="701"/>
        <v>0</v>
      </c>
      <c r="DT425" s="400">
        <f t="shared" si="702"/>
        <v>0</v>
      </c>
      <c r="DU425" s="400">
        <f t="shared" si="702"/>
        <v>0</v>
      </c>
      <c r="DV425" s="386">
        <f t="shared" si="743"/>
        <v>0</v>
      </c>
      <c r="DW425" s="386">
        <f t="shared" si="743"/>
        <v>0</v>
      </c>
      <c r="DX425" s="386">
        <f t="shared" si="743"/>
        <v>0</v>
      </c>
      <c r="DY425" s="386">
        <f t="shared" si="743"/>
        <v>269.70664400485185</v>
      </c>
      <c r="DZ425" s="386">
        <f t="shared" si="743"/>
        <v>0</v>
      </c>
      <c r="EA425" s="401">
        <f t="shared" si="703"/>
        <v>2244</v>
      </c>
      <c r="EB425" s="386">
        <f t="shared" si="704"/>
        <v>0</v>
      </c>
      <c r="EC425" s="386">
        <f t="shared" si="704"/>
        <v>183.98416036510181</v>
      </c>
      <c r="ED425" s="386">
        <f t="shared" si="704"/>
        <v>113.53669375690298</v>
      </c>
      <c r="EE425" s="385">
        <f t="shared" si="705"/>
        <v>1676.7725018731435</v>
      </c>
      <c r="EF425" s="385">
        <f t="shared" si="705"/>
        <v>0</v>
      </c>
      <c r="EG425" s="402">
        <f t="shared" si="647"/>
        <v>0</v>
      </c>
      <c r="EH425" s="402">
        <f t="shared" si="647"/>
        <v>0</v>
      </c>
      <c r="EI425" s="402">
        <f t="shared" si="647"/>
        <v>0</v>
      </c>
      <c r="EJ425" s="402">
        <f t="shared" si="645"/>
        <v>613.53918034982712</v>
      </c>
      <c r="EK425" s="402">
        <f t="shared" si="645"/>
        <v>0</v>
      </c>
      <c r="EL425" s="402">
        <f t="shared" si="645"/>
        <v>0</v>
      </c>
      <c r="EM425" s="402">
        <f t="shared" si="706"/>
        <v>5104.738616228693</v>
      </c>
      <c r="EN425" s="402">
        <f t="shared" si="707"/>
        <v>418.53433520060059</v>
      </c>
      <c r="EO425" s="402">
        <f t="shared" si="707"/>
        <v>258.27769384126282</v>
      </c>
      <c r="EP425" s="402">
        <f t="shared" si="708"/>
        <v>3814.3874068370023</v>
      </c>
      <c r="EQ425" s="402">
        <f t="shared" si="709"/>
        <v>0</v>
      </c>
      <c r="ER425" s="394">
        <f t="shared" si="746"/>
        <v>0</v>
      </c>
      <c r="ES425" s="394">
        <f t="shared" si="746"/>
        <v>0</v>
      </c>
      <c r="ET425" s="394">
        <f t="shared" si="746"/>
        <v>0</v>
      </c>
      <c r="EU425" s="394">
        <f t="shared" si="746"/>
        <v>0</v>
      </c>
      <c r="EV425" s="394">
        <f t="shared" si="746"/>
        <v>0</v>
      </c>
      <c r="EW425" s="394">
        <f t="shared" si="746"/>
        <v>0</v>
      </c>
      <c r="EX425" s="394">
        <f t="shared" si="746"/>
        <v>0</v>
      </c>
      <c r="EY425" s="403">
        <f t="shared" si="713"/>
        <v>-807</v>
      </c>
      <c r="EZ425" s="394">
        <f t="shared" si="714"/>
        <v>0</v>
      </c>
      <c r="FA425" s="396">
        <f t="shared" si="715"/>
        <v>0</v>
      </c>
      <c r="FB425" s="396">
        <f t="shared" si="715"/>
        <v>0</v>
      </c>
      <c r="FC425" s="404">
        <f t="shared" si="741"/>
        <v>0</v>
      </c>
      <c r="FD425" s="404">
        <f t="shared" si="741"/>
        <v>0</v>
      </c>
      <c r="FE425" s="404">
        <f t="shared" si="741"/>
        <v>0</v>
      </c>
      <c r="FF425" s="404">
        <f t="shared" si="739"/>
        <v>0</v>
      </c>
      <c r="FG425" s="404">
        <f t="shared" si="739"/>
        <v>0</v>
      </c>
      <c r="FH425" s="404">
        <f t="shared" si="739"/>
        <v>0</v>
      </c>
      <c r="FI425" s="404">
        <f t="shared" si="739"/>
        <v>0</v>
      </c>
      <c r="FJ425" s="404">
        <f t="shared" si="651"/>
        <v>0</v>
      </c>
      <c r="FK425" s="392">
        <f t="shared" si="716"/>
        <v>-498</v>
      </c>
      <c r="FL425" s="384">
        <f t="shared" si="717"/>
        <v>0</v>
      </c>
      <c r="FM425" s="384">
        <f t="shared" si="717"/>
        <v>0</v>
      </c>
      <c r="FN425" s="405">
        <f t="shared" si="737"/>
        <v>0</v>
      </c>
      <c r="FO425" s="405">
        <f t="shared" si="737"/>
        <v>0</v>
      </c>
      <c r="FP425" s="405">
        <f t="shared" si="737"/>
        <v>0</v>
      </c>
      <c r="FQ425" s="405">
        <f t="shared" si="735"/>
        <v>0</v>
      </c>
      <c r="FR425" s="405">
        <f t="shared" si="735"/>
        <v>0</v>
      </c>
      <c r="FS425" s="405">
        <f t="shared" si="735"/>
        <v>0</v>
      </c>
      <c r="FT425" s="405">
        <f t="shared" si="735"/>
        <v>0</v>
      </c>
      <c r="FU425" s="405">
        <f t="shared" si="735"/>
        <v>0</v>
      </c>
      <c r="FV425" s="405">
        <f t="shared" si="735"/>
        <v>0</v>
      </c>
      <c r="FW425" s="397">
        <f t="shared" si="718"/>
        <v>-7354.738616228693</v>
      </c>
      <c r="FX425" s="406">
        <f t="shared" si="719"/>
        <v>0</v>
      </c>
      <c r="FY425" s="331">
        <f t="shared" si="720"/>
        <v>0</v>
      </c>
      <c r="FZ425" s="382">
        <f t="shared" si="721"/>
        <v>0</v>
      </c>
      <c r="GA425" s="331">
        <f t="shared" si="722"/>
        <v>0</v>
      </c>
      <c r="GB425" s="407">
        <f t="shared" si="723"/>
        <v>0</v>
      </c>
      <c r="GC425" s="407">
        <f t="shared" si="724"/>
        <v>0</v>
      </c>
      <c r="GD425" s="407">
        <f t="shared" si="725"/>
        <v>0</v>
      </c>
      <c r="GE425" s="407">
        <f t="shared" si="726"/>
        <v>0</v>
      </c>
      <c r="GF425" s="407">
        <f t="shared" si="727"/>
        <v>-5.6843418860808015E-14</v>
      </c>
      <c r="GG425" s="407">
        <f t="shared" si="728"/>
        <v>-2.2737367544323206E-13</v>
      </c>
      <c r="GH425" s="407">
        <f t="shared" si="729"/>
        <v>0</v>
      </c>
      <c r="GI425" s="407">
        <f t="shared" si="730"/>
        <v>0</v>
      </c>
      <c r="GJ425">
        <f t="shared" si="731"/>
        <v>0</v>
      </c>
      <c r="GK425" s="382">
        <f t="shared" si="732"/>
        <v>-2.8421709430404007E-13</v>
      </c>
      <c r="GL425">
        <v>5</v>
      </c>
      <c r="GM425">
        <f t="shared" si="653"/>
        <v>0</v>
      </c>
      <c r="GN425">
        <f t="shared" si="653"/>
        <v>0</v>
      </c>
      <c r="GO425">
        <f t="shared" si="653"/>
        <v>2494</v>
      </c>
      <c r="GP425">
        <f t="shared" si="653"/>
        <v>0</v>
      </c>
      <c r="GQ425">
        <f t="shared" si="653"/>
        <v>0</v>
      </c>
      <c r="GR425">
        <f t="shared" si="652"/>
        <v>2244</v>
      </c>
      <c r="GS425">
        <f t="shared" si="652"/>
        <v>5104.738616228693</v>
      </c>
      <c r="GT425">
        <f t="shared" si="652"/>
        <v>0</v>
      </c>
      <c r="GU425">
        <f t="shared" si="652"/>
        <v>0</v>
      </c>
      <c r="GV425">
        <f t="shared" si="652"/>
        <v>0</v>
      </c>
    </row>
    <row r="426" spans="1:204" customFormat="1" x14ac:dyDescent="0.25">
      <c r="A426" s="378">
        <v>24015</v>
      </c>
      <c r="B426" s="32" t="s">
        <v>1125</v>
      </c>
      <c r="C426" t="s">
        <v>882</v>
      </c>
      <c r="D426">
        <v>5</v>
      </c>
      <c r="E426" s="379">
        <v>30932</v>
      </c>
      <c r="F426" s="379">
        <v>6186</v>
      </c>
      <c r="G426" s="379">
        <v>3521</v>
      </c>
      <c r="H426" s="379">
        <v>0</v>
      </c>
      <c r="I426" s="379">
        <v>7739</v>
      </c>
      <c r="J426" s="379">
        <v>1745</v>
      </c>
      <c r="K426" s="379">
        <v>0</v>
      </c>
      <c r="L426" s="379">
        <v>10679</v>
      </c>
      <c r="M426" s="380">
        <v>0</v>
      </c>
      <c r="N426" s="381">
        <f t="shared" si="654"/>
        <v>60802</v>
      </c>
      <c r="O426" s="379">
        <v>22731</v>
      </c>
      <c r="P426" s="379">
        <v>6380</v>
      </c>
      <c r="Q426" s="379">
        <v>3670</v>
      </c>
      <c r="R426" s="379">
        <v>0</v>
      </c>
      <c r="S426" s="379">
        <v>12765</v>
      </c>
      <c r="T426" s="379">
        <v>586</v>
      </c>
      <c r="U426" s="379">
        <v>0</v>
      </c>
      <c r="V426" s="379">
        <v>15693</v>
      </c>
      <c r="W426" s="480">
        <f>(VLOOKUP(A426,'[1]floresta plant'!$A$4:$F$573,6,0))*1000</f>
        <v>1289.6622050286437</v>
      </c>
      <c r="X426" s="24">
        <f t="shared" si="655"/>
        <v>63114.662205028646</v>
      </c>
      <c r="Y426" s="53">
        <f t="shared" si="744"/>
        <v>149</v>
      </c>
      <c r="Z426" s="53">
        <f t="shared" si="744"/>
        <v>0</v>
      </c>
      <c r="AA426" s="53">
        <f t="shared" si="744"/>
        <v>5026</v>
      </c>
      <c r="AB426" s="53">
        <f t="shared" si="744"/>
        <v>-1159</v>
      </c>
      <c r="AC426" s="53">
        <f t="shared" si="744"/>
        <v>0</v>
      </c>
      <c r="AD426" s="53">
        <f t="shared" si="744"/>
        <v>5014</v>
      </c>
      <c r="AE426" s="53">
        <f t="shared" si="744"/>
        <v>1289.6622050286437</v>
      </c>
      <c r="AF426" s="53">
        <f t="shared" si="659"/>
        <v>194</v>
      </c>
      <c r="AG426" s="53">
        <f t="shared" si="660"/>
        <v>-8201</v>
      </c>
      <c r="AH426" s="53">
        <f t="shared" si="661"/>
        <v>-2312.662205028646</v>
      </c>
      <c r="AI426" s="53">
        <f t="shared" si="733"/>
        <v>2312.662205028646</v>
      </c>
      <c r="AJ426" s="469">
        <v>0</v>
      </c>
      <c r="AK426" s="469">
        <v>0</v>
      </c>
      <c r="AL426" s="469">
        <v>0</v>
      </c>
      <c r="AM426" s="470">
        <f t="shared" si="662"/>
        <v>0</v>
      </c>
      <c r="AN426" s="53">
        <f t="shared" si="663"/>
        <v>-2312.662205028646</v>
      </c>
      <c r="AO426" s="382">
        <f t="shared" si="664"/>
        <v>2</v>
      </c>
      <c r="AP426">
        <v>5</v>
      </c>
      <c r="AQ426" s="383">
        <f t="shared" si="665"/>
        <v>11672.662205028644</v>
      </c>
      <c r="AR426" s="383">
        <f t="shared" si="666"/>
        <v>-9360</v>
      </c>
      <c r="AS426" s="383">
        <f t="shared" si="667"/>
        <v>149</v>
      </c>
      <c r="AT426" s="383">
        <f t="shared" si="668"/>
        <v>9360</v>
      </c>
      <c r="AU426" s="383">
        <f t="shared" si="669"/>
        <v>2312.662205028646</v>
      </c>
      <c r="AV426" s="383">
        <f t="shared" si="670"/>
        <v>1</v>
      </c>
      <c r="AW426" s="383">
        <f t="shared" si="671"/>
        <v>1</v>
      </c>
      <c r="AX426" s="383">
        <f t="shared" si="672"/>
        <v>1</v>
      </c>
      <c r="AY426" s="383">
        <f t="shared" si="673"/>
        <v>74.5</v>
      </c>
      <c r="AZ426">
        <f t="shared" si="674"/>
        <v>74.5</v>
      </c>
      <c r="BA426">
        <f t="shared" si="675"/>
        <v>0</v>
      </c>
      <c r="BB426" s="383">
        <f t="shared" si="676"/>
        <v>0</v>
      </c>
      <c r="BC426" s="384">
        <f t="shared" si="736"/>
        <v>149</v>
      </c>
      <c r="BD426" s="384">
        <f t="shared" si="736"/>
        <v>0</v>
      </c>
      <c r="BE426" s="384">
        <f t="shared" si="736"/>
        <v>5026</v>
      </c>
      <c r="BF426" s="384">
        <f t="shared" si="734"/>
        <v>0.12382478632478633</v>
      </c>
      <c r="BG426" s="384">
        <f t="shared" si="734"/>
        <v>0</v>
      </c>
      <c r="BH426" s="384">
        <f t="shared" si="734"/>
        <v>5014</v>
      </c>
      <c r="BI426" s="384">
        <f t="shared" si="734"/>
        <v>1289.6622050286437</v>
      </c>
      <c r="BJ426" s="384">
        <f t="shared" si="734"/>
        <v>194</v>
      </c>
      <c r="BK426" s="384">
        <f t="shared" si="734"/>
        <v>0.87617521367521367</v>
      </c>
      <c r="BL426" s="474">
        <f t="shared" si="677"/>
        <v>9285.5</v>
      </c>
      <c r="BM426" s="409">
        <f t="shared" si="678"/>
        <v>-2238.162205028646</v>
      </c>
      <c r="BN426" s="473">
        <f t="shared" si="679"/>
        <v>11523.662205028644</v>
      </c>
      <c r="BO426" s="387">
        <f t="shared" si="680"/>
        <v>0.80577682986473131</v>
      </c>
      <c r="BP426" s="387">
        <f t="shared" si="681"/>
        <v>0.19422317013526888</v>
      </c>
      <c r="BQ426" s="388">
        <f t="shared" si="682"/>
        <v>0</v>
      </c>
      <c r="BR426" s="389">
        <f t="shared" si="683"/>
        <v>0</v>
      </c>
      <c r="BS426" s="390">
        <f t="shared" si="684"/>
        <v>149</v>
      </c>
      <c r="BT426" s="391">
        <f t="shared" si="740"/>
        <v>0</v>
      </c>
      <c r="BU426" s="391">
        <f t="shared" si="740"/>
        <v>0</v>
      </c>
      <c r="BV426" s="391">
        <f t="shared" si="740"/>
        <v>9.2249465811965816</v>
      </c>
      <c r="BW426" s="391">
        <f t="shared" si="738"/>
        <v>0</v>
      </c>
      <c r="BX426" s="391">
        <f t="shared" si="738"/>
        <v>0</v>
      </c>
      <c r="BY426" s="391">
        <f t="shared" si="738"/>
        <v>0</v>
      </c>
      <c r="BZ426" s="391">
        <f t="shared" si="738"/>
        <v>0</v>
      </c>
      <c r="CA426" s="391">
        <f t="shared" si="650"/>
        <v>65.275053418803424</v>
      </c>
      <c r="CB426" s="391">
        <f t="shared" si="685"/>
        <v>74.5</v>
      </c>
      <c r="CC426" s="391">
        <f t="shared" si="685"/>
        <v>0</v>
      </c>
      <c r="CD426" s="392">
        <f t="shared" si="686"/>
        <v>0</v>
      </c>
      <c r="CE426" s="393">
        <f t="shared" si="687"/>
        <v>0</v>
      </c>
      <c r="CF426" s="392">
        <f t="shared" si="745"/>
        <v>0</v>
      </c>
      <c r="CG426" s="392">
        <f t="shared" si="745"/>
        <v>0</v>
      </c>
      <c r="CH426" s="392">
        <f t="shared" si="745"/>
        <v>0</v>
      </c>
      <c r="CI426" s="392">
        <f t="shared" si="745"/>
        <v>0</v>
      </c>
      <c r="CJ426" s="392">
        <f t="shared" si="745"/>
        <v>0</v>
      </c>
      <c r="CK426" s="392">
        <f t="shared" si="745"/>
        <v>0</v>
      </c>
      <c r="CL426" s="392">
        <f t="shared" si="745"/>
        <v>0</v>
      </c>
      <c r="CM426" s="392">
        <f t="shared" si="691"/>
        <v>0</v>
      </c>
      <c r="CN426" s="392">
        <f t="shared" si="692"/>
        <v>0</v>
      </c>
      <c r="CO426" s="394">
        <f t="shared" si="693"/>
        <v>0</v>
      </c>
      <c r="CP426" s="394">
        <f t="shared" si="693"/>
        <v>0</v>
      </c>
      <c r="CQ426" s="395">
        <f t="shared" si="694"/>
        <v>5026</v>
      </c>
      <c r="CR426" s="394">
        <f t="shared" si="646"/>
        <v>501.46987265569038</v>
      </c>
      <c r="CS426" s="394">
        <f t="shared" si="646"/>
        <v>0</v>
      </c>
      <c r="CT426" s="394">
        <f t="shared" si="646"/>
        <v>0</v>
      </c>
      <c r="CU426" s="394">
        <f t="shared" si="644"/>
        <v>0</v>
      </c>
      <c r="CV426" s="394">
        <f t="shared" si="644"/>
        <v>0</v>
      </c>
      <c r="CW426" s="394">
        <f t="shared" si="644"/>
        <v>3548.364474244449</v>
      </c>
      <c r="CX426" s="396">
        <f t="shared" si="695"/>
        <v>976.1656530998614</v>
      </c>
      <c r="CY426" s="396">
        <f t="shared" si="695"/>
        <v>0</v>
      </c>
      <c r="CZ426" s="397">
        <f t="shared" si="696"/>
        <v>0</v>
      </c>
      <c r="DA426" s="397">
        <f t="shared" si="696"/>
        <v>0</v>
      </c>
      <c r="DB426" s="397">
        <f t="shared" si="696"/>
        <v>0</v>
      </c>
      <c r="DC426" s="397">
        <f t="shared" si="697"/>
        <v>-1159</v>
      </c>
      <c r="DD426" s="397">
        <f t="shared" si="742"/>
        <v>0</v>
      </c>
      <c r="DE426" s="397">
        <f t="shared" si="742"/>
        <v>0</v>
      </c>
      <c r="DF426" s="397">
        <f t="shared" si="742"/>
        <v>0</v>
      </c>
      <c r="DG426" s="397">
        <f t="shared" si="742"/>
        <v>0</v>
      </c>
      <c r="DH426" s="397">
        <f t="shared" si="742"/>
        <v>0</v>
      </c>
      <c r="DI426" s="398">
        <f t="shared" si="698"/>
        <v>0</v>
      </c>
      <c r="DJ426" s="398">
        <f t="shared" si="698"/>
        <v>0</v>
      </c>
      <c r="DK426" s="399">
        <f t="shared" si="699"/>
        <v>0</v>
      </c>
      <c r="DL426" s="399">
        <f t="shared" si="699"/>
        <v>0</v>
      </c>
      <c r="DM426" s="399">
        <f t="shared" si="699"/>
        <v>0</v>
      </c>
      <c r="DN426" s="399">
        <f t="shared" si="699"/>
        <v>0</v>
      </c>
      <c r="DO426" s="399">
        <f t="shared" si="700"/>
        <v>0</v>
      </c>
      <c r="DP426" s="399">
        <f t="shared" si="701"/>
        <v>0</v>
      </c>
      <c r="DQ426" s="399">
        <f t="shared" si="701"/>
        <v>0</v>
      </c>
      <c r="DR426" s="399">
        <f t="shared" si="701"/>
        <v>0</v>
      </c>
      <c r="DS426" s="399">
        <f t="shared" si="701"/>
        <v>0</v>
      </c>
      <c r="DT426" s="400">
        <f t="shared" si="702"/>
        <v>0</v>
      </c>
      <c r="DU426" s="400">
        <f t="shared" si="702"/>
        <v>0</v>
      </c>
      <c r="DV426" s="386">
        <f t="shared" si="743"/>
        <v>0</v>
      </c>
      <c r="DW426" s="386">
        <f t="shared" si="743"/>
        <v>0</v>
      </c>
      <c r="DX426" s="386">
        <f t="shared" si="743"/>
        <v>0</v>
      </c>
      <c r="DY426" s="386">
        <f t="shared" si="743"/>
        <v>500.27257093028885</v>
      </c>
      <c r="DZ426" s="386">
        <f t="shared" si="743"/>
        <v>0</v>
      </c>
      <c r="EA426" s="401">
        <f t="shared" si="703"/>
        <v>5014</v>
      </c>
      <c r="EB426" s="386">
        <f t="shared" si="704"/>
        <v>0</v>
      </c>
      <c r="EC426" s="386">
        <f t="shared" si="704"/>
        <v>0</v>
      </c>
      <c r="ED426" s="386">
        <f t="shared" si="704"/>
        <v>3539.892454011474</v>
      </c>
      <c r="EE426" s="385">
        <f t="shared" si="705"/>
        <v>973.83497505823811</v>
      </c>
      <c r="EF426" s="385">
        <f t="shared" si="705"/>
        <v>0</v>
      </c>
      <c r="EG426" s="402">
        <f t="shared" si="647"/>
        <v>0</v>
      </c>
      <c r="EH426" s="402">
        <f t="shared" si="647"/>
        <v>0</v>
      </c>
      <c r="EI426" s="402">
        <f t="shared" si="647"/>
        <v>0</v>
      </c>
      <c r="EJ426" s="402">
        <f t="shared" si="645"/>
        <v>128.67623193883222</v>
      </c>
      <c r="EK426" s="402">
        <f t="shared" si="645"/>
        <v>0</v>
      </c>
      <c r="EL426" s="402">
        <f t="shared" si="645"/>
        <v>0</v>
      </c>
      <c r="EM426" s="402">
        <f t="shared" si="706"/>
        <v>1289.6622050286437</v>
      </c>
      <c r="EN426" s="402">
        <f t="shared" si="707"/>
        <v>0</v>
      </c>
      <c r="EO426" s="402">
        <f t="shared" si="707"/>
        <v>910.50369122550751</v>
      </c>
      <c r="EP426" s="402">
        <f t="shared" si="708"/>
        <v>250.4822818643043</v>
      </c>
      <c r="EQ426" s="402">
        <f t="shared" si="709"/>
        <v>0</v>
      </c>
      <c r="ER426" s="394">
        <f t="shared" si="746"/>
        <v>0</v>
      </c>
      <c r="ES426" s="394">
        <f t="shared" si="746"/>
        <v>0</v>
      </c>
      <c r="ET426" s="394">
        <f t="shared" si="746"/>
        <v>0</v>
      </c>
      <c r="EU426" s="394">
        <f t="shared" si="746"/>
        <v>19.356377893992029</v>
      </c>
      <c r="EV426" s="394">
        <f t="shared" si="746"/>
        <v>0</v>
      </c>
      <c r="EW426" s="394">
        <f t="shared" si="746"/>
        <v>0</v>
      </c>
      <c r="EX426" s="394">
        <f t="shared" si="746"/>
        <v>0</v>
      </c>
      <c r="EY426" s="403">
        <f t="shared" si="713"/>
        <v>194</v>
      </c>
      <c r="EZ426" s="394">
        <f t="shared" si="714"/>
        <v>136.96432709976585</v>
      </c>
      <c r="FA426" s="396">
        <f t="shared" si="715"/>
        <v>37.679295006242164</v>
      </c>
      <c r="FB426" s="396">
        <f t="shared" si="715"/>
        <v>0</v>
      </c>
      <c r="FC426" s="404">
        <f t="shared" si="741"/>
        <v>0</v>
      </c>
      <c r="FD426" s="404">
        <f t="shared" si="741"/>
        <v>0</v>
      </c>
      <c r="FE426" s="404">
        <f t="shared" si="741"/>
        <v>0</v>
      </c>
      <c r="FF426" s="404">
        <f t="shared" si="739"/>
        <v>0</v>
      </c>
      <c r="FG426" s="404">
        <f t="shared" si="739"/>
        <v>0</v>
      </c>
      <c r="FH426" s="404">
        <f t="shared" si="739"/>
        <v>0</v>
      </c>
      <c r="FI426" s="404">
        <f t="shared" si="739"/>
        <v>0</v>
      </c>
      <c r="FJ426" s="404">
        <f t="shared" si="651"/>
        <v>0</v>
      </c>
      <c r="FK426" s="392">
        <f t="shared" si="716"/>
        <v>-8201</v>
      </c>
      <c r="FL426" s="384">
        <f t="shared" si="717"/>
        <v>0</v>
      </c>
      <c r="FM426" s="384">
        <f t="shared" si="717"/>
        <v>0</v>
      </c>
      <c r="FN426" s="405">
        <f t="shared" si="737"/>
        <v>0</v>
      </c>
      <c r="FO426" s="405">
        <f t="shared" si="737"/>
        <v>0</v>
      </c>
      <c r="FP426" s="405">
        <f t="shared" si="737"/>
        <v>0</v>
      </c>
      <c r="FQ426" s="405">
        <f t="shared" si="735"/>
        <v>0</v>
      </c>
      <c r="FR426" s="405">
        <f t="shared" si="735"/>
        <v>0</v>
      </c>
      <c r="FS426" s="405">
        <f t="shared" si="735"/>
        <v>0</v>
      </c>
      <c r="FT426" s="405">
        <f t="shared" si="735"/>
        <v>0</v>
      </c>
      <c r="FU426" s="405">
        <f t="shared" si="735"/>
        <v>0</v>
      </c>
      <c r="FV426" s="405">
        <f t="shared" si="735"/>
        <v>0</v>
      </c>
      <c r="FW426" s="397">
        <f t="shared" si="718"/>
        <v>-2312.662205028646</v>
      </c>
      <c r="FX426" s="406">
        <f t="shared" si="719"/>
        <v>0</v>
      </c>
      <c r="FY426" s="331">
        <f t="shared" si="720"/>
        <v>0</v>
      </c>
      <c r="FZ426" s="382">
        <f t="shared" si="721"/>
        <v>0</v>
      </c>
      <c r="GA426" s="331">
        <f t="shared" si="722"/>
        <v>0</v>
      </c>
      <c r="GB426" s="407">
        <f t="shared" si="723"/>
        <v>0</v>
      </c>
      <c r="GC426" s="407">
        <f t="shared" si="724"/>
        <v>-9.0949470177292824E-13</v>
      </c>
      <c r="GD426" s="407">
        <f t="shared" si="725"/>
        <v>0</v>
      </c>
      <c r="GE426" s="407">
        <f t="shared" si="726"/>
        <v>0</v>
      </c>
      <c r="GF426" s="407">
        <f t="shared" si="727"/>
        <v>-1.1937117960769683E-12</v>
      </c>
      <c r="GG426" s="407">
        <f t="shared" si="728"/>
        <v>-2.5579538487363607E-13</v>
      </c>
      <c r="GH426" s="407">
        <f t="shared" si="729"/>
        <v>-4.6185277824406512E-14</v>
      </c>
      <c r="GI426" s="407">
        <f t="shared" si="730"/>
        <v>0</v>
      </c>
      <c r="GJ426">
        <f t="shared" si="731"/>
        <v>0</v>
      </c>
      <c r="GK426" s="382">
        <f t="shared" si="732"/>
        <v>-2.4051871605479391E-12</v>
      </c>
      <c r="GL426">
        <v>5</v>
      </c>
      <c r="GM426">
        <f t="shared" si="653"/>
        <v>149</v>
      </c>
      <c r="GN426">
        <f t="shared" si="653"/>
        <v>0</v>
      </c>
      <c r="GO426">
        <f t="shared" si="653"/>
        <v>5026</v>
      </c>
      <c r="GP426">
        <f t="shared" si="653"/>
        <v>0</v>
      </c>
      <c r="GQ426">
        <f t="shared" si="653"/>
        <v>0</v>
      </c>
      <c r="GR426">
        <f t="shared" si="652"/>
        <v>5014</v>
      </c>
      <c r="GS426">
        <f t="shared" si="652"/>
        <v>1289.6622050286437</v>
      </c>
      <c r="GT426">
        <f t="shared" si="652"/>
        <v>194</v>
      </c>
      <c r="GU426">
        <f t="shared" si="652"/>
        <v>0</v>
      </c>
      <c r="GV426">
        <f t="shared" si="652"/>
        <v>0</v>
      </c>
    </row>
    <row r="427" spans="1:204" customFormat="1" x14ac:dyDescent="0.25">
      <c r="A427" s="378">
        <v>24016</v>
      </c>
      <c r="B427" s="32" t="s">
        <v>1126</v>
      </c>
      <c r="C427" t="s">
        <v>882</v>
      </c>
      <c r="D427">
        <v>5</v>
      </c>
      <c r="E427" s="379">
        <v>12563</v>
      </c>
      <c r="F427" s="379">
        <v>34167</v>
      </c>
      <c r="G427" s="379">
        <v>3800</v>
      </c>
      <c r="H427" s="379">
        <v>0</v>
      </c>
      <c r="I427" s="379">
        <v>1454</v>
      </c>
      <c r="J427" s="379">
        <v>917</v>
      </c>
      <c r="K427" s="379">
        <v>0</v>
      </c>
      <c r="L427" s="379">
        <v>1244</v>
      </c>
      <c r="M427" s="380">
        <v>0</v>
      </c>
      <c r="N427" s="381">
        <f t="shared" si="654"/>
        <v>54145</v>
      </c>
      <c r="O427" s="379">
        <v>15016</v>
      </c>
      <c r="P427" s="379">
        <v>26544</v>
      </c>
      <c r="Q427" s="379">
        <v>5750</v>
      </c>
      <c r="R427" s="379">
        <v>0</v>
      </c>
      <c r="S427" s="379">
        <v>1060</v>
      </c>
      <c r="T427" s="379">
        <v>46</v>
      </c>
      <c r="U427" s="379">
        <v>0</v>
      </c>
      <c r="V427" s="379">
        <v>1302</v>
      </c>
      <c r="W427" s="480">
        <f>(VLOOKUP(A427,'[1]floresta plant'!$A$4:$F$573,6,0))*1000</f>
        <v>0</v>
      </c>
      <c r="X427" s="24">
        <f t="shared" si="655"/>
        <v>49718</v>
      </c>
      <c r="Y427" s="53">
        <f t="shared" si="744"/>
        <v>1950</v>
      </c>
      <c r="Z427" s="53">
        <f t="shared" si="744"/>
        <v>0</v>
      </c>
      <c r="AA427" s="53">
        <f t="shared" si="744"/>
        <v>-394</v>
      </c>
      <c r="AB427" s="53">
        <f t="shared" si="744"/>
        <v>-871</v>
      </c>
      <c r="AC427" s="53">
        <f t="shared" si="744"/>
        <v>0</v>
      </c>
      <c r="AD427" s="53">
        <f t="shared" si="744"/>
        <v>58</v>
      </c>
      <c r="AE427" s="53">
        <f t="shared" si="744"/>
        <v>0</v>
      </c>
      <c r="AF427" s="53">
        <f t="shared" si="659"/>
        <v>-7623</v>
      </c>
      <c r="AG427" s="53">
        <f t="shared" si="660"/>
        <v>2453</v>
      </c>
      <c r="AH427" s="53">
        <f t="shared" si="661"/>
        <v>4427</v>
      </c>
      <c r="AI427" s="53">
        <f t="shared" si="733"/>
        <v>-4427</v>
      </c>
      <c r="AJ427" s="469">
        <v>0</v>
      </c>
      <c r="AK427" s="469">
        <v>0</v>
      </c>
      <c r="AL427" s="469">
        <v>0</v>
      </c>
      <c r="AM427" s="470">
        <f t="shared" si="662"/>
        <v>0</v>
      </c>
      <c r="AN427" s="53">
        <f t="shared" si="663"/>
        <v>4427</v>
      </c>
      <c r="AO427" s="382">
        <f t="shared" si="664"/>
        <v>3</v>
      </c>
      <c r="AP427">
        <v>5</v>
      </c>
      <c r="AQ427" s="383">
        <f t="shared" si="665"/>
        <v>4461</v>
      </c>
      <c r="AR427" s="383">
        <f t="shared" si="666"/>
        <v>-8888</v>
      </c>
      <c r="AS427" s="383">
        <f t="shared" si="667"/>
        <v>1950</v>
      </c>
      <c r="AT427" s="383">
        <f t="shared" si="668"/>
        <v>8888</v>
      </c>
      <c r="AU427" s="383">
        <f t="shared" si="669"/>
        <v>0</v>
      </c>
      <c r="AV427" s="383">
        <f t="shared" si="670"/>
        <v>1</v>
      </c>
      <c r="AW427" s="383">
        <f t="shared" si="671"/>
        <v>0</v>
      </c>
      <c r="AX427" s="383">
        <f t="shared" si="672"/>
        <v>1</v>
      </c>
      <c r="AY427" s="383">
        <f t="shared" si="673"/>
        <v>1950</v>
      </c>
      <c r="AZ427">
        <f t="shared" si="674"/>
        <v>0</v>
      </c>
      <c r="BA427">
        <f t="shared" si="675"/>
        <v>0</v>
      </c>
      <c r="BB427" s="383">
        <f t="shared" si="676"/>
        <v>0</v>
      </c>
      <c r="BC427" s="384">
        <f t="shared" si="736"/>
        <v>1950</v>
      </c>
      <c r="BD427" s="384">
        <f t="shared" si="736"/>
        <v>0</v>
      </c>
      <c r="BE427" s="384">
        <f t="shared" si="736"/>
        <v>4.4329432943294327E-2</v>
      </c>
      <c r="BF427" s="384">
        <f t="shared" si="734"/>
        <v>9.7997299729972995E-2</v>
      </c>
      <c r="BG427" s="384">
        <f t="shared" si="734"/>
        <v>0</v>
      </c>
      <c r="BH427" s="384">
        <f t="shared" si="734"/>
        <v>58</v>
      </c>
      <c r="BI427" s="384">
        <f t="shared" si="734"/>
        <v>0</v>
      </c>
      <c r="BJ427" s="384">
        <f t="shared" si="734"/>
        <v>0.85767326732673266</v>
      </c>
      <c r="BK427" s="384">
        <f t="shared" si="734"/>
        <v>2453</v>
      </c>
      <c r="BL427" s="474">
        <f t="shared" si="677"/>
        <v>6938</v>
      </c>
      <c r="BM427" s="409">
        <f t="shared" si="678"/>
        <v>4427</v>
      </c>
      <c r="BN427" s="473">
        <f t="shared" si="679"/>
        <v>2511</v>
      </c>
      <c r="BO427" s="387">
        <f t="shared" si="680"/>
        <v>1</v>
      </c>
      <c r="BP427" s="387">
        <f t="shared" si="681"/>
        <v>0</v>
      </c>
      <c r="BQ427" s="388">
        <f t="shared" si="682"/>
        <v>0</v>
      </c>
      <c r="BR427" s="389">
        <f t="shared" si="683"/>
        <v>4427</v>
      </c>
      <c r="BS427" s="390">
        <f t="shared" si="684"/>
        <v>1950</v>
      </c>
      <c r="BT427" s="391">
        <f t="shared" si="740"/>
        <v>0</v>
      </c>
      <c r="BU427" s="391">
        <f t="shared" si="740"/>
        <v>86.442394239423933</v>
      </c>
      <c r="BV427" s="391">
        <f t="shared" si="740"/>
        <v>191.09473447344735</v>
      </c>
      <c r="BW427" s="391">
        <f t="shared" si="738"/>
        <v>0</v>
      </c>
      <c r="BX427" s="391">
        <f t="shared" si="738"/>
        <v>0</v>
      </c>
      <c r="BY427" s="391">
        <f t="shared" si="738"/>
        <v>0</v>
      </c>
      <c r="BZ427" s="391">
        <f t="shared" si="738"/>
        <v>1672.4628712871288</v>
      </c>
      <c r="CA427" s="391">
        <f t="shared" si="650"/>
        <v>0</v>
      </c>
      <c r="CB427" s="391">
        <f t="shared" si="685"/>
        <v>0</v>
      </c>
      <c r="CC427" s="391">
        <f t="shared" si="685"/>
        <v>0</v>
      </c>
      <c r="CD427" s="392">
        <f t="shared" si="686"/>
        <v>0</v>
      </c>
      <c r="CE427" s="393">
        <f t="shared" si="687"/>
        <v>0</v>
      </c>
      <c r="CF427" s="392">
        <f t="shared" si="745"/>
        <v>0</v>
      </c>
      <c r="CG427" s="392">
        <f t="shared" si="745"/>
        <v>0</v>
      </c>
      <c r="CH427" s="392">
        <f t="shared" si="745"/>
        <v>0</v>
      </c>
      <c r="CI427" s="392">
        <f t="shared" si="745"/>
        <v>0</v>
      </c>
      <c r="CJ427" s="392">
        <f t="shared" si="745"/>
        <v>0</v>
      </c>
      <c r="CK427" s="392">
        <f t="shared" si="745"/>
        <v>0</v>
      </c>
      <c r="CL427" s="392">
        <f t="shared" si="745"/>
        <v>0</v>
      </c>
      <c r="CM427" s="392">
        <f t="shared" si="691"/>
        <v>0</v>
      </c>
      <c r="CN427" s="392">
        <f t="shared" si="692"/>
        <v>0</v>
      </c>
      <c r="CO427" s="394">
        <f t="shared" si="693"/>
        <v>0</v>
      </c>
      <c r="CP427" s="394">
        <f t="shared" si="693"/>
        <v>0</v>
      </c>
      <c r="CQ427" s="395">
        <f t="shared" si="694"/>
        <v>-394</v>
      </c>
      <c r="CR427" s="394">
        <f t="shared" si="646"/>
        <v>0</v>
      </c>
      <c r="CS427" s="394">
        <f t="shared" si="646"/>
        <v>0</v>
      </c>
      <c r="CT427" s="394">
        <f t="shared" si="646"/>
        <v>0</v>
      </c>
      <c r="CU427" s="394">
        <f t="shared" si="644"/>
        <v>0</v>
      </c>
      <c r="CV427" s="394">
        <f t="shared" si="644"/>
        <v>0</v>
      </c>
      <c r="CW427" s="394">
        <f t="shared" si="644"/>
        <v>0</v>
      </c>
      <c r="CX427" s="396">
        <f t="shared" si="695"/>
        <v>0</v>
      </c>
      <c r="CY427" s="396">
        <f t="shared" si="695"/>
        <v>0</v>
      </c>
      <c r="CZ427" s="397">
        <f t="shared" si="696"/>
        <v>0</v>
      </c>
      <c r="DA427" s="397">
        <f t="shared" si="696"/>
        <v>0</v>
      </c>
      <c r="DB427" s="397">
        <f t="shared" si="696"/>
        <v>0</v>
      </c>
      <c r="DC427" s="397">
        <f t="shared" si="697"/>
        <v>-871</v>
      </c>
      <c r="DD427" s="397">
        <f t="shared" si="742"/>
        <v>0</v>
      </c>
      <c r="DE427" s="397">
        <f t="shared" si="742"/>
        <v>0</v>
      </c>
      <c r="DF427" s="397">
        <f t="shared" si="742"/>
        <v>0</v>
      </c>
      <c r="DG427" s="397">
        <f t="shared" si="742"/>
        <v>0</v>
      </c>
      <c r="DH427" s="397">
        <f t="shared" si="742"/>
        <v>0</v>
      </c>
      <c r="DI427" s="398">
        <f t="shared" si="698"/>
        <v>0</v>
      </c>
      <c r="DJ427" s="398">
        <f t="shared" si="698"/>
        <v>0</v>
      </c>
      <c r="DK427" s="399">
        <f t="shared" si="699"/>
        <v>0</v>
      </c>
      <c r="DL427" s="399">
        <f t="shared" si="699"/>
        <v>0</v>
      </c>
      <c r="DM427" s="399">
        <f t="shared" si="699"/>
        <v>0</v>
      </c>
      <c r="DN427" s="399">
        <f t="shared" si="699"/>
        <v>0</v>
      </c>
      <c r="DO427" s="399">
        <f t="shared" si="700"/>
        <v>0</v>
      </c>
      <c r="DP427" s="399">
        <f t="shared" si="701"/>
        <v>0</v>
      </c>
      <c r="DQ427" s="399">
        <f t="shared" si="701"/>
        <v>0</v>
      </c>
      <c r="DR427" s="399">
        <f t="shared" si="701"/>
        <v>0</v>
      </c>
      <c r="DS427" s="399">
        <f t="shared" si="701"/>
        <v>0</v>
      </c>
      <c r="DT427" s="400">
        <f t="shared" si="702"/>
        <v>0</v>
      </c>
      <c r="DU427" s="400">
        <f t="shared" si="702"/>
        <v>0</v>
      </c>
      <c r="DV427" s="386">
        <f t="shared" si="743"/>
        <v>0</v>
      </c>
      <c r="DW427" s="386">
        <f t="shared" si="743"/>
        <v>0</v>
      </c>
      <c r="DX427" s="386">
        <f t="shared" si="743"/>
        <v>2.571107110711071</v>
      </c>
      <c r="DY427" s="386">
        <f t="shared" si="743"/>
        <v>5.6838433843384335</v>
      </c>
      <c r="DZ427" s="386">
        <f t="shared" si="743"/>
        <v>0</v>
      </c>
      <c r="EA427" s="401">
        <f t="shared" si="703"/>
        <v>58</v>
      </c>
      <c r="EB427" s="386">
        <f t="shared" si="704"/>
        <v>0</v>
      </c>
      <c r="EC427" s="386">
        <f t="shared" si="704"/>
        <v>49.745049504950494</v>
      </c>
      <c r="ED427" s="386">
        <f t="shared" si="704"/>
        <v>0</v>
      </c>
      <c r="EE427" s="385">
        <f t="shared" si="705"/>
        <v>0</v>
      </c>
      <c r="EF427" s="385">
        <f t="shared" si="705"/>
        <v>0</v>
      </c>
      <c r="EG427" s="402">
        <f t="shared" si="647"/>
        <v>0</v>
      </c>
      <c r="EH427" s="402">
        <f t="shared" si="647"/>
        <v>0</v>
      </c>
      <c r="EI427" s="402">
        <f t="shared" si="647"/>
        <v>0</v>
      </c>
      <c r="EJ427" s="402">
        <f t="shared" si="645"/>
        <v>0</v>
      </c>
      <c r="EK427" s="402">
        <f t="shared" si="645"/>
        <v>0</v>
      </c>
      <c r="EL427" s="402">
        <f t="shared" si="645"/>
        <v>0</v>
      </c>
      <c r="EM427" s="402">
        <f t="shared" si="706"/>
        <v>0</v>
      </c>
      <c r="EN427" s="402">
        <f t="shared" si="707"/>
        <v>0</v>
      </c>
      <c r="EO427" s="402">
        <f t="shared" si="707"/>
        <v>0</v>
      </c>
      <c r="EP427" s="402">
        <f t="shared" si="708"/>
        <v>0</v>
      </c>
      <c r="EQ427" s="402">
        <f t="shared" si="709"/>
        <v>0</v>
      </c>
      <c r="ER427" s="394">
        <f t="shared" si="746"/>
        <v>0</v>
      </c>
      <c r="ES427" s="394">
        <f t="shared" si="746"/>
        <v>0</v>
      </c>
      <c r="ET427" s="394">
        <f t="shared" si="746"/>
        <v>0</v>
      </c>
      <c r="EU427" s="394">
        <f t="shared" si="746"/>
        <v>0</v>
      </c>
      <c r="EV427" s="394">
        <f t="shared" si="746"/>
        <v>0</v>
      </c>
      <c r="EW427" s="394">
        <f t="shared" si="746"/>
        <v>0</v>
      </c>
      <c r="EX427" s="394">
        <f t="shared" si="746"/>
        <v>0</v>
      </c>
      <c r="EY427" s="403">
        <f t="shared" si="713"/>
        <v>-7623</v>
      </c>
      <c r="EZ427" s="394">
        <f t="shared" si="714"/>
        <v>0</v>
      </c>
      <c r="FA427" s="396">
        <f t="shared" si="715"/>
        <v>0</v>
      </c>
      <c r="FB427" s="396">
        <f t="shared" si="715"/>
        <v>0</v>
      </c>
      <c r="FC427" s="404">
        <f t="shared" si="741"/>
        <v>0</v>
      </c>
      <c r="FD427" s="404">
        <f t="shared" si="741"/>
        <v>0</v>
      </c>
      <c r="FE427" s="404">
        <f t="shared" si="741"/>
        <v>108.74009900990099</v>
      </c>
      <c r="FF427" s="404">
        <f t="shared" si="739"/>
        <v>240.38737623762376</v>
      </c>
      <c r="FG427" s="404">
        <f t="shared" si="739"/>
        <v>0</v>
      </c>
      <c r="FH427" s="404">
        <f t="shared" si="739"/>
        <v>0</v>
      </c>
      <c r="FI427" s="404">
        <f t="shared" si="739"/>
        <v>0</v>
      </c>
      <c r="FJ427" s="404">
        <f t="shared" si="651"/>
        <v>2103.8725247524753</v>
      </c>
      <c r="FK427" s="392">
        <f t="shared" si="716"/>
        <v>2453</v>
      </c>
      <c r="FL427" s="384">
        <f t="shared" si="717"/>
        <v>0</v>
      </c>
      <c r="FM427" s="384">
        <f t="shared" si="717"/>
        <v>0</v>
      </c>
      <c r="FN427" s="405">
        <f t="shared" si="737"/>
        <v>0</v>
      </c>
      <c r="FO427" s="405">
        <f t="shared" si="737"/>
        <v>0</v>
      </c>
      <c r="FP427" s="405">
        <f t="shared" si="737"/>
        <v>196.24639963996398</v>
      </c>
      <c r="FQ427" s="405">
        <f t="shared" si="735"/>
        <v>433.83404590459043</v>
      </c>
      <c r="FR427" s="405">
        <f t="shared" si="735"/>
        <v>0</v>
      </c>
      <c r="FS427" s="405">
        <f t="shared" si="735"/>
        <v>0</v>
      </c>
      <c r="FT427" s="405">
        <f t="shared" si="735"/>
        <v>0</v>
      </c>
      <c r="FU427" s="405">
        <f t="shared" si="735"/>
        <v>3796.9195544554455</v>
      </c>
      <c r="FV427" s="405">
        <f t="shared" si="735"/>
        <v>0</v>
      </c>
      <c r="FW427" s="397">
        <f t="shared" si="718"/>
        <v>4427</v>
      </c>
      <c r="FX427" s="406">
        <f t="shared" si="719"/>
        <v>0</v>
      </c>
      <c r="FY427" s="331">
        <f t="shared" si="720"/>
        <v>0</v>
      </c>
      <c r="FZ427" s="382">
        <f t="shared" si="721"/>
        <v>0</v>
      </c>
      <c r="GA427" s="331">
        <f t="shared" si="722"/>
        <v>0</v>
      </c>
      <c r="GB427" s="407">
        <f t="shared" si="723"/>
        <v>0</v>
      </c>
      <c r="GC427" s="407">
        <f t="shared" si="724"/>
        <v>0</v>
      </c>
      <c r="GD427" s="407">
        <f t="shared" si="725"/>
        <v>0</v>
      </c>
      <c r="GE427" s="407">
        <f t="shared" si="726"/>
        <v>0</v>
      </c>
      <c r="GF427" s="407">
        <f t="shared" si="727"/>
        <v>1.7763568394002505E-15</v>
      </c>
      <c r="GG427" s="407">
        <f t="shared" si="728"/>
        <v>0</v>
      </c>
      <c r="GH427" s="407">
        <f t="shared" si="729"/>
        <v>0</v>
      </c>
      <c r="GI427" s="407">
        <f t="shared" si="730"/>
        <v>0</v>
      </c>
      <c r="GJ427">
        <f t="shared" si="731"/>
        <v>0</v>
      </c>
      <c r="GK427" s="382">
        <f t="shared" si="732"/>
        <v>1.7763568394002505E-15</v>
      </c>
      <c r="GL427">
        <v>5</v>
      </c>
      <c r="GM427">
        <f t="shared" si="653"/>
        <v>1950</v>
      </c>
      <c r="GN427">
        <f t="shared" si="653"/>
        <v>0</v>
      </c>
      <c r="GO427">
        <f t="shared" si="653"/>
        <v>0</v>
      </c>
      <c r="GP427">
        <f t="shared" si="653"/>
        <v>0</v>
      </c>
      <c r="GQ427">
        <f t="shared" si="653"/>
        <v>0</v>
      </c>
      <c r="GR427">
        <f t="shared" si="652"/>
        <v>58</v>
      </c>
      <c r="GS427">
        <f t="shared" si="652"/>
        <v>0</v>
      </c>
      <c r="GT427">
        <f t="shared" si="652"/>
        <v>0</v>
      </c>
      <c r="GU427">
        <f t="shared" si="652"/>
        <v>2453</v>
      </c>
      <c r="GV427">
        <f t="shared" si="652"/>
        <v>4427</v>
      </c>
    </row>
    <row r="428" spans="1:204" customFormat="1" x14ac:dyDescent="0.25">
      <c r="A428" s="378">
        <v>24017</v>
      </c>
      <c r="B428" s="32" t="s">
        <v>1127</v>
      </c>
      <c r="C428" t="s">
        <v>882</v>
      </c>
      <c r="D428">
        <v>5</v>
      </c>
      <c r="E428" s="379">
        <v>7665</v>
      </c>
      <c r="F428" s="379">
        <v>22774</v>
      </c>
      <c r="G428" s="379">
        <v>12498</v>
      </c>
      <c r="H428" s="379">
        <v>0</v>
      </c>
      <c r="I428" s="379">
        <v>1730</v>
      </c>
      <c r="J428" s="379">
        <v>76</v>
      </c>
      <c r="K428" s="379">
        <v>0</v>
      </c>
      <c r="L428" s="379">
        <v>2205</v>
      </c>
      <c r="M428" s="380">
        <v>0</v>
      </c>
      <c r="N428" s="381">
        <f t="shared" si="654"/>
        <v>46948</v>
      </c>
      <c r="O428" s="379">
        <v>7844</v>
      </c>
      <c r="P428" s="379">
        <v>21429</v>
      </c>
      <c r="Q428" s="379">
        <v>14328</v>
      </c>
      <c r="R428" s="379">
        <v>0</v>
      </c>
      <c r="S428" s="379">
        <v>1224</v>
      </c>
      <c r="T428" s="379">
        <v>41</v>
      </c>
      <c r="U428" s="379">
        <v>0</v>
      </c>
      <c r="V428" s="379">
        <v>2440</v>
      </c>
      <c r="W428" s="480">
        <f>(VLOOKUP(A428,'[1]floresta plant'!$A$4:$F$573,6,0))*1000</f>
        <v>0</v>
      </c>
      <c r="X428" s="24">
        <f t="shared" si="655"/>
        <v>47306</v>
      </c>
      <c r="Y428" s="53">
        <f t="shared" si="744"/>
        <v>1830</v>
      </c>
      <c r="Z428" s="53">
        <f t="shared" si="744"/>
        <v>0</v>
      </c>
      <c r="AA428" s="53">
        <f t="shared" si="744"/>
        <v>-506</v>
      </c>
      <c r="AB428" s="53">
        <f t="shared" si="744"/>
        <v>-35</v>
      </c>
      <c r="AC428" s="53">
        <f t="shared" si="744"/>
        <v>0</v>
      </c>
      <c r="AD428" s="53">
        <f t="shared" si="744"/>
        <v>235</v>
      </c>
      <c r="AE428" s="53">
        <f t="shared" si="744"/>
        <v>0</v>
      </c>
      <c r="AF428" s="53">
        <f t="shared" si="659"/>
        <v>-1345</v>
      </c>
      <c r="AG428" s="53">
        <f t="shared" si="660"/>
        <v>179</v>
      </c>
      <c r="AH428" s="53">
        <f t="shared" si="661"/>
        <v>-358</v>
      </c>
      <c r="AI428" s="53">
        <f t="shared" si="733"/>
        <v>358</v>
      </c>
      <c r="AJ428" s="469">
        <v>0</v>
      </c>
      <c r="AK428" s="469">
        <v>0</v>
      </c>
      <c r="AL428" s="469">
        <v>0</v>
      </c>
      <c r="AM428" s="470">
        <f t="shared" si="662"/>
        <v>0</v>
      </c>
      <c r="AN428" s="53">
        <f t="shared" si="663"/>
        <v>-358</v>
      </c>
      <c r="AO428" s="382">
        <f t="shared" si="664"/>
        <v>2</v>
      </c>
      <c r="AP428">
        <v>5</v>
      </c>
      <c r="AQ428" s="383">
        <f t="shared" si="665"/>
        <v>2244</v>
      </c>
      <c r="AR428" s="383">
        <f t="shared" si="666"/>
        <v>-1886</v>
      </c>
      <c r="AS428" s="383">
        <f t="shared" si="667"/>
        <v>1830</v>
      </c>
      <c r="AT428" s="383">
        <f t="shared" si="668"/>
        <v>1886</v>
      </c>
      <c r="AU428" s="383">
        <f t="shared" si="669"/>
        <v>358</v>
      </c>
      <c r="AV428" s="383">
        <f t="shared" si="670"/>
        <v>1</v>
      </c>
      <c r="AW428" s="383">
        <f t="shared" si="671"/>
        <v>0</v>
      </c>
      <c r="AX428" s="383">
        <f t="shared" si="672"/>
        <v>1</v>
      </c>
      <c r="AY428" s="383">
        <f t="shared" si="673"/>
        <v>1472</v>
      </c>
      <c r="AZ428">
        <f t="shared" si="674"/>
        <v>358</v>
      </c>
      <c r="BA428">
        <f t="shared" si="675"/>
        <v>0</v>
      </c>
      <c r="BB428" s="383">
        <f t="shared" si="676"/>
        <v>0</v>
      </c>
      <c r="BC428" s="384">
        <f t="shared" si="736"/>
        <v>1830</v>
      </c>
      <c r="BD428" s="384">
        <f t="shared" si="736"/>
        <v>0</v>
      </c>
      <c r="BE428" s="384">
        <f t="shared" si="736"/>
        <v>0.26829268292682928</v>
      </c>
      <c r="BF428" s="384">
        <f t="shared" si="734"/>
        <v>1.855779427359491E-2</v>
      </c>
      <c r="BG428" s="384">
        <f t="shared" si="734"/>
        <v>0</v>
      </c>
      <c r="BH428" s="384">
        <f t="shared" si="734"/>
        <v>235</v>
      </c>
      <c r="BI428" s="384">
        <f t="shared" si="734"/>
        <v>0</v>
      </c>
      <c r="BJ428" s="384">
        <f t="shared" si="734"/>
        <v>0.71314952279957577</v>
      </c>
      <c r="BK428" s="384">
        <f t="shared" si="734"/>
        <v>179</v>
      </c>
      <c r="BL428" s="474">
        <f t="shared" si="677"/>
        <v>414</v>
      </c>
      <c r="BM428" s="409">
        <f t="shared" si="678"/>
        <v>0</v>
      </c>
      <c r="BN428" s="473">
        <f t="shared" si="679"/>
        <v>414</v>
      </c>
      <c r="BO428" s="387">
        <f t="shared" si="680"/>
        <v>1</v>
      </c>
      <c r="BP428" s="387">
        <f t="shared" si="681"/>
        <v>0</v>
      </c>
      <c r="BQ428" s="388">
        <f t="shared" si="682"/>
        <v>0</v>
      </c>
      <c r="BR428" s="389">
        <f t="shared" si="683"/>
        <v>0</v>
      </c>
      <c r="BS428" s="390">
        <f t="shared" si="684"/>
        <v>1830</v>
      </c>
      <c r="BT428" s="391">
        <f t="shared" si="740"/>
        <v>0</v>
      </c>
      <c r="BU428" s="391">
        <f t="shared" si="740"/>
        <v>394.92682926829269</v>
      </c>
      <c r="BV428" s="391">
        <f t="shared" si="740"/>
        <v>27.317073170731707</v>
      </c>
      <c r="BW428" s="391">
        <f t="shared" si="738"/>
        <v>0</v>
      </c>
      <c r="BX428" s="391">
        <f t="shared" si="738"/>
        <v>0</v>
      </c>
      <c r="BY428" s="391">
        <f t="shared" si="738"/>
        <v>0</v>
      </c>
      <c r="BZ428" s="391">
        <f t="shared" si="738"/>
        <v>1049.7560975609756</v>
      </c>
      <c r="CA428" s="391">
        <f t="shared" si="650"/>
        <v>0</v>
      </c>
      <c r="CB428" s="391">
        <f t="shared" si="685"/>
        <v>358</v>
      </c>
      <c r="CC428" s="391">
        <f t="shared" si="685"/>
        <v>0</v>
      </c>
      <c r="CD428" s="392">
        <f t="shared" si="686"/>
        <v>0</v>
      </c>
      <c r="CE428" s="393">
        <f t="shared" si="687"/>
        <v>0</v>
      </c>
      <c r="CF428" s="392">
        <f t="shared" si="745"/>
        <v>0</v>
      </c>
      <c r="CG428" s="392">
        <f t="shared" si="745"/>
        <v>0</v>
      </c>
      <c r="CH428" s="392">
        <f t="shared" si="745"/>
        <v>0</v>
      </c>
      <c r="CI428" s="392">
        <f t="shared" si="745"/>
        <v>0</v>
      </c>
      <c r="CJ428" s="392">
        <f t="shared" si="745"/>
        <v>0</v>
      </c>
      <c r="CK428" s="392">
        <f t="shared" si="745"/>
        <v>0</v>
      </c>
      <c r="CL428" s="392">
        <f t="shared" si="745"/>
        <v>0</v>
      </c>
      <c r="CM428" s="392">
        <f t="shared" si="691"/>
        <v>0</v>
      </c>
      <c r="CN428" s="392">
        <f t="shared" si="692"/>
        <v>0</v>
      </c>
      <c r="CO428" s="394">
        <f t="shared" si="693"/>
        <v>0</v>
      </c>
      <c r="CP428" s="394">
        <f t="shared" si="693"/>
        <v>0</v>
      </c>
      <c r="CQ428" s="395">
        <f t="shared" si="694"/>
        <v>-506</v>
      </c>
      <c r="CR428" s="394">
        <f t="shared" si="646"/>
        <v>0</v>
      </c>
      <c r="CS428" s="394">
        <f t="shared" si="646"/>
        <v>0</v>
      </c>
      <c r="CT428" s="394">
        <f t="shared" si="646"/>
        <v>0</v>
      </c>
      <c r="CU428" s="394">
        <f t="shared" si="644"/>
        <v>0</v>
      </c>
      <c r="CV428" s="394">
        <f t="shared" si="644"/>
        <v>0</v>
      </c>
      <c r="CW428" s="394">
        <f t="shared" si="644"/>
        <v>0</v>
      </c>
      <c r="CX428" s="396">
        <f t="shared" si="695"/>
        <v>0</v>
      </c>
      <c r="CY428" s="396">
        <f t="shared" si="695"/>
        <v>0</v>
      </c>
      <c r="CZ428" s="397">
        <f t="shared" si="696"/>
        <v>0</v>
      </c>
      <c r="DA428" s="397">
        <f t="shared" si="696"/>
        <v>0</v>
      </c>
      <c r="DB428" s="397">
        <f t="shared" si="696"/>
        <v>0</v>
      </c>
      <c r="DC428" s="397">
        <f t="shared" si="697"/>
        <v>-35</v>
      </c>
      <c r="DD428" s="397">
        <f t="shared" si="742"/>
        <v>0</v>
      </c>
      <c r="DE428" s="397">
        <f t="shared" si="742"/>
        <v>0</v>
      </c>
      <c r="DF428" s="397">
        <f t="shared" si="742"/>
        <v>0</v>
      </c>
      <c r="DG428" s="397">
        <f t="shared" si="742"/>
        <v>0</v>
      </c>
      <c r="DH428" s="397">
        <f t="shared" si="742"/>
        <v>0</v>
      </c>
      <c r="DI428" s="398">
        <f t="shared" si="698"/>
        <v>0</v>
      </c>
      <c r="DJ428" s="398">
        <f t="shared" si="698"/>
        <v>0</v>
      </c>
      <c r="DK428" s="399">
        <f t="shared" si="699"/>
        <v>0</v>
      </c>
      <c r="DL428" s="399">
        <f t="shared" si="699"/>
        <v>0</v>
      </c>
      <c r="DM428" s="399">
        <f t="shared" si="699"/>
        <v>0</v>
      </c>
      <c r="DN428" s="399">
        <f t="shared" si="699"/>
        <v>0</v>
      </c>
      <c r="DO428" s="399">
        <f t="shared" si="700"/>
        <v>0</v>
      </c>
      <c r="DP428" s="399">
        <f t="shared" si="701"/>
        <v>0</v>
      </c>
      <c r="DQ428" s="399">
        <f t="shared" si="701"/>
        <v>0</v>
      </c>
      <c r="DR428" s="399">
        <f t="shared" si="701"/>
        <v>0</v>
      </c>
      <c r="DS428" s="399">
        <f t="shared" si="701"/>
        <v>0</v>
      </c>
      <c r="DT428" s="400">
        <f t="shared" si="702"/>
        <v>0</v>
      </c>
      <c r="DU428" s="400">
        <f t="shared" si="702"/>
        <v>0</v>
      </c>
      <c r="DV428" s="386">
        <f t="shared" si="743"/>
        <v>0</v>
      </c>
      <c r="DW428" s="386">
        <f t="shared" si="743"/>
        <v>0</v>
      </c>
      <c r="DX428" s="386">
        <f t="shared" si="743"/>
        <v>63.048780487804883</v>
      </c>
      <c r="DY428" s="386">
        <f t="shared" si="743"/>
        <v>4.3610816542948037</v>
      </c>
      <c r="DZ428" s="386">
        <f t="shared" si="743"/>
        <v>0</v>
      </c>
      <c r="EA428" s="401">
        <f t="shared" si="703"/>
        <v>235</v>
      </c>
      <c r="EB428" s="386">
        <f t="shared" si="704"/>
        <v>0</v>
      </c>
      <c r="EC428" s="386">
        <f t="shared" si="704"/>
        <v>167.59013785790032</v>
      </c>
      <c r="ED428" s="386">
        <f t="shared" si="704"/>
        <v>0</v>
      </c>
      <c r="EE428" s="385">
        <f t="shared" si="705"/>
        <v>0</v>
      </c>
      <c r="EF428" s="385">
        <f t="shared" si="705"/>
        <v>0</v>
      </c>
      <c r="EG428" s="402">
        <f t="shared" si="647"/>
        <v>0</v>
      </c>
      <c r="EH428" s="402">
        <f t="shared" si="647"/>
        <v>0</v>
      </c>
      <c r="EI428" s="402">
        <f t="shared" si="647"/>
        <v>0</v>
      </c>
      <c r="EJ428" s="402">
        <f t="shared" si="645"/>
        <v>0</v>
      </c>
      <c r="EK428" s="402">
        <f t="shared" si="645"/>
        <v>0</v>
      </c>
      <c r="EL428" s="402">
        <f t="shared" si="645"/>
        <v>0</v>
      </c>
      <c r="EM428" s="402">
        <f t="shared" si="706"/>
        <v>0</v>
      </c>
      <c r="EN428" s="402">
        <f t="shared" si="707"/>
        <v>0</v>
      </c>
      <c r="EO428" s="402">
        <f t="shared" si="707"/>
        <v>0</v>
      </c>
      <c r="EP428" s="402">
        <f t="shared" si="708"/>
        <v>0</v>
      </c>
      <c r="EQ428" s="402">
        <f t="shared" si="709"/>
        <v>0</v>
      </c>
      <c r="ER428" s="394">
        <f t="shared" si="746"/>
        <v>0</v>
      </c>
      <c r="ES428" s="394">
        <f t="shared" si="746"/>
        <v>0</v>
      </c>
      <c r="ET428" s="394">
        <f t="shared" si="746"/>
        <v>0</v>
      </c>
      <c r="EU428" s="394">
        <f t="shared" si="746"/>
        <v>0</v>
      </c>
      <c r="EV428" s="394">
        <f t="shared" si="746"/>
        <v>0</v>
      </c>
      <c r="EW428" s="394">
        <f t="shared" si="746"/>
        <v>0</v>
      </c>
      <c r="EX428" s="394">
        <f t="shared" si="746"/>
        <v>0</v>
      </c>
      <c r="EY428" s="403">
        <f t="shared" si="713"/>
        <v>-1345</v>
      </c>
      <c r="EZ428" s="394">
        <f t="shared" si="714"/>
        <v>0</v>
      </c>
      <c r="FA428" s="396">
        <f t="shared" si="715"/>
        <v>0</v>
      </c>
      <c r="FB428" s="396">
        <f t="shared" si="715"/>
        <v>0</v>
      </c>
      <c r="FC428" s="404">
        <f t="shared" si="741"/>
        <v>0</v>
      </c>
      <c r="FD428" s="404">
        <f t="shared" si="741"/>
        <v>0</v>
      </c>
      <c r="FE428" s="404">
        <f t="shared" si="741"/>
        <v>48.024390243902445</v>
      </c>
      <c r="FF428" s="404">
        <f t="shared" si="739"/>
        <v>3.3218451749734887</v>
      </c>
      <c r="FG428" s="404">
        <f t="shared" si="739"/>
        <v>0</v>
      </c>
      <c r="FH428" s="404">
        <f t="shared" si="739"/>
        <v>0</v>
      </c>
      <c r="FI428" s="404">
        <f t="shared" si="739"/>
        <v>0</v>
      </c>
      <c r="FJ428" s="404">
        <f t="shared" si="651"/>
        <v>127.65376458112407</v>
      </c>
      <c r="FK428" s="392">
        <f t="shared" si="716"/>
        <v>179</v>
      </c>
      <c r="FL428" s="384">
        <f t="shared" si="717"/>
        <v>0</v>
      </c>
      <c r="FM428" s="384">
        <f t="shared" si="717"/>
        <v>0</v>
      </c>
      <c r="FN428" s="405">
        <f t="shared" si="737"/>
        <v>0</v>
      </c>
      <c r="FO428" s="405">
        <f t="shared" si="737"/>
        <v>0</v>
      </c>
      <c r="FP428" s="405">
        <f t="shared" si="737"/>
        <v>0</v>
      </c>
      <c r="FQ428" s="405">
        <f t="shared" si="735"/>
        <v>0</v>
      </c>
      <c r="FR428" s="405">
        <f t="shared" si="735"/>
        <v>0</v>
      </c>
      <c r="FS428" s="405">
        <f t="shared" si="735"/>
        <v>0</v>
      </c>
      <c r="FT428" s="405">
        <f t="shared" si="735"/>
        <v>0</v>
      </c>
      <c r="FU428" s="405">
        <f t="shared" si="735"/>
        <v>0</v>
      </c>
      <c r="FV428" s="405">
        <f t="shared" si="735"/>
        <v>0</v>
      </c>
      <c r="FW428" s="397">
        <f t="shared" si="718"/>
        <v>-358</v>
      </c>
      <c r="FX428" s="406">
        <f t="shared" si="719"/>
        <v>0</v>
      </c>
      <c r="FY428" s="331">
        <f t="shared" si="720"/>
        <v>0</v>
      </c>
      <c r="FZ428" s="382">
        <f t="shared" si="721"/>
        <v>0</v>
      </c>
      <c r="GA428" s="331">
        <f t="shared" si="722"/>
        <v>0</v>
      </c>
      <c r="GB428" s="407">
        <f t="shared" si="723"/>
        <v>0</v>
      </c>
      <c r="GC428" s="407">
        <f t="shared" si="724"/>
        <v>0</v>
      </c>
      <c r="GD428" s="407">
        <f t="shared" si="725"/>
        <v>0</v>
      </c>
      <c r="GE428" s="407">
        <f t="shared" si="726"/>
        <v>0</v>
      </c>
      <c r="GF428" s="407">
        <f t="shared" si="727"/>
        <v>0</v>
      </c>
      <c r="GG428" s="407">
        <f t="shared" si="728"/>
        <v>0</v>
      </c>
      <c r="GH428" s="407">
        <f t="shared" si="729"/>
        <v>0</v>
      </c>
      <c r="GI428" s="407">
        <f t="shared" si="730"/>
        <v>0</v>
      </c>
      <c r="GJ428">
        <f t="shared" si="731"/>
        <v>0</v>
      </c>
      <c r="GK428" s="382">
        <f t="shared" si="732"/>
        <v>0</v>
      </c>
      <c r="GL428">
        <v>5</v>
      </c>
      <c r="GM428">
        <f t="shared" si="653"/>
        <v>1830</v>
      </c>
      <c r="GN428">
        <f t="shared" si="653"/>
        <v>0</v>
      </c>
      <c r="GO428">
        <f t="shared" si="653"/>
        <v>0</v>
      </c>
      <c r="GP428">
        <f t="shared" si="653"/>
        <v>0</v>
      </c>
      <c r="GQ428">
        <f t="shared" si="653"/>
        <v>0</v>
      </c>
      <c r="GR428">
        <f t="shared" si="652"/>
        <v>235</v>
      </c>
      <c r="GS428">
        <f t="shared" si="652"/>
        <v>0</v>
      </c>
      <c r="GT428">
        <f t="shared" si="652"/>
        <v>0</v>
      </c>
      <c r="GU428">
        <f t="shared" si="652"/>
        <v>179</v>
      </c>
      <c r="GV428">
        <f t="shared" si="652"/>
        <v>0</v>
      </c>
    </row>
    <row r="429" spans="1:204" customFormat="1" x14ac:dyDescent="0.25">
      <c r="A429" s="378">
        <v>24018</v>
      </c>
      <c r="B429" s="32" t="s">
        <v>1128</v>
      </c>
      <c r="C429" t="s">
        <v>882</v>
      </c>
      <c r="D429">
        <v>5</v>
      </c>
      <c r="E429" s="379">
        <v>345</v>
      </c>
      <c r="F429" s="379">
        <v>2278</v>
      </c>
      <c r="G429" s="379">
        <v>602</v>
      </c>
      <c r="H429" s="379">
        <v>0</v>
      </c>
      <c r="I429" s="379">
        <v>287</v>
      </c>
      <c r="J429" s="379">
        <v>0</v>
      </c>
      <c r="K429" s="379">
        <v>0</v>
      </c>
      <c r="L429" s="379">
        <v>335</v>
      </c>
      <c r="M429" s="380">
        <v>0</v>
      </c>
      <c r="N429" s="381">
        <f t="shared" si="654"/>
        <v>3847</v>
      </c>
      <c r="O429" s="379">
        <v>506</v>
      </c>
      <c r="P429" s="379">
        <v>1543</v>
      </c>
      <c r="Q429" s="379">
        <v>657</v>
      </c>
      <c r="R429" s="379">
        <v>0</v>
      </c>
      <c r="S429" s="379">
        <v>405</v>
      </c>
      <c r="T429" s="379">
        <v>0</v>
      </c>
      <c r="U429" s="379">
        <v>0</v>
      </c>
      <c r="V429" s="379">
        <v>650</v>
      </c>
      <c r="W429" s="480">
        <f>(VLOOKUP(A429,'[1]floresta plant'!$A$4:$F$573,6,0))*1000</f>
        <v>0</v>
      </c>
      <c r="X429" s="24">
        <f t="shared" si="655"/>
        <v>3761</v>
      </c>
      <c r="Y429" s="53">
        <f t="shared" si="744"/>
        <v>55</v>
      </c>
      <c r="Z429" s="53">
        <f t="shared" si="744"/>
        <v>0</v>
      </c>
      <c r="AA429" s="53">
        <f t="shared" si="744"/>
        <v>118</v>
      </c>
      <c r="AB429" s="53">
        <f t="shared" si="744"/>
        <v>0</v>
      </c>
      <c r="AC429" s="53">
        <f t="shared" si="744"/>
        <v>0</v>
      </c>
      <c r="AD429" s="53">
        <f t="shared" si="744"/>
        <v>315</v>
      </c>
      <c r="AE429" s="53">
        <f t="shared" si="744"/>
        <v>0</v>
      </c>
      <c r="AF429" s="53">
        <f t="shared" si="659"/>
        <v>-735</v>
      </c>
      <c r="AG429" s="53">
        <f t="shared" si="660"/>
        <v>161</v>
      </c>
      <c r="AH429" s="53">
        <f t="shared" si="661"/>
        <v>86</v>
      </c>
      <c r="AI429" s="53">
        <f t="shared" si="733"/>
        <v>-86</v>
      </c>
      <c r="AJ429" s="469">
        <v>0</v>
      </c>
      <c r="AK429" s="469">
        <v>0</v>
      </c>
      <c r="AL429" s="469">
        <v>0</v>
      </c>
      <c r="AM429" s="470">
        <f t="shared" si="662"/>
        <v>0</v>
      </c>
      <c r="AN429" s="53">
        <f t="shared" si="663"/>
        <v>86</v>
      </c>
      <c r="AO429" s="382">
        <f t="shared" si="664"/>
        <v>3</v>
      </c>
      <c r="AP429">
        <v>5</v>
      </c>
      <c r="AQ429" s="383">
        <f t="shared" si="665"/>
        <v>649</v>
      </c>
      <c r="AR429" s="383">
        <f t="shared" si="666"/>
        <v>-735</v>
      </c>
      <c r="AS429" s="383">
        <f t="shared" si="667"/>
        <v>55</v>
      </c>
      <c r="AT429" s="383">
        <f t="shared" si="668"/>
        <v>735</v>
      </c>
      <c r="AU429" s="383">
        <f t="shared" si="669"/>
        <v>0</v>
      </c>
      <c r="AV429" s="383">
        <f t="shared" si="670"/>
        <v>1</v>
      </c>
      <c r="AW429" s="383">
        <f t="shared" si="671"/>
        <v>0</v>
      </c>
      <c r="AX429" s="383">
        <f t="shared" si="672"/>
        <v>1</v>
      </c>
      <c r="AY429" s="383">
        <f t="shared" si="673"/>
        <v>55</v>
      </c>
      <c r="AZ429">
        <f t="shared" si="674"/>
        <v>0</v>
      </c>
      <c r="BA429">
        <f t="shared" si="675"/>
        <v>0</v>
      </c>
      <c r="BB429" s="383">
        <f t="shared" si="676"/>
        <v>0</v>
      </c>
      <c r="BC429" s="384">
        <f t="shared" si="736"/>
        <v>55</v>
      </c>
      <c r="BD429" s="384">
        <f t="shared" si="736"/>
        <v>0</v>
      </c>
      <c r="BE429" s="384">
        <f t="shared" si="736"/>
        <v>118</v>
      </c>
      <c r="BF429" s="384">
        <f t="shared" si="734"/>
        <v>0</v>
      </c>
      <c r="BG429" s="384">
        <f t="shared" si="734"/>
        <v>0</v>
      </c>
      <c r="BH429" s="384">
        <f t="shared" si="734"/>
        <v>315</v>
      </c>
      <c r="BI429" s="384">
        <f t="shared" si="734"/>
        <v>0</v>
      </c>
      <c r="BJ429" s="384">
        <f t="shared" si="734"/>
        <v>1</v>
      </c>
      <c r="BK429" s="384">
        <f t="shared" si="734"/>
        <v>161</v>
      </c>
      <c r="BL429" s="474">
        <f t="shared" si="677"/>
        <v>680</v>
      </c>
      <c r="BM429" s="409">
        <f t="shared" si="678"/>
        <v>86</v>
      </c>
      <c r="BN429" s="473">
        <f t="shared" si="679"/>
        <v>594</v>
      </c>
      <c r="BO429" s="387">
        <f t="shared" si="680"/>
        <v>1</v>
      </c>
      <c r="BP429" s="387">
        <f t="shared" si="681"/>
        <v>0</v>
      </c>
      <c r="BQ429" s="388">
        <f t="shared" si="682"/>
        <v>0</v>
      </c>
      <c r="BR429" s="389">
        <f t="shared" si="683"/>
        <v>86</v>
      </c>
      <c r="BS429" s="390">
        <f t="shared" si="684"/>
        <v>55</v>
      </c>
      <c r="BT429" s="391">
        <f t="shared" si="740"/>
        <v>0</v>
      </c>
      <c r="BU429" s="391">
        <f t="shared" si="740"/>
        <v>0</v>
      </c>
      <c r="BV429" s="391">
        <f t="shared" si="740"/>
        <v>0</v>
      </c>
      <c r="BW429" s="391">
        <f t="shared" si="738"/>
        <v>0</v>
      </c>
      <c r="BX429" s="391">
        <f t="shared" si="738"/>
        <v>0</v>
      </c>
      <c r="BY429" s="391">
        <f t="shared" si="738"/>
        <v>0</v>
      </c>
      <c r="BZ429" s="391">
        <f t="shared" si="738"/>
        <v>55</v>
      </c>
      <c r="CA429" s="391">
        <f t="shared" si="650"/>
        <v>0</v>
      </c>
      <c r="CB429" s="391">
        <f t="shared" si="685"/>
        <v>0</v>
      </c>
      <c r="CC429" s="391">
        <f t="shared" si="685"/>
        <v>0</v>
      </c>
      <c r="CD429" s="392">
        <f t="shared" si="686"/>
        <v>0</v>
      </c>
      <c r="CE429" s="393">
        <f t="shared" si="687"/>
        <v>0</v>
      </c>
      <c r="CF429" s="392">
        <f t="shared" si="745"/>
        <v>0</v>
      </c>
      <c r="CG429" s="392">
        <f t="shared" si="745"/>
        <v>0</v>
      </c>
      <c r="CH429" s="392">
        <f t="shared" si="745"/>
        <v>0</v>
      </c>
      <c r="CI429" s="392">
        <f t="shared" si="745"/>
        <v>0</v>
      </c>
      <c r="CJ429" s="392">
        <f t="shared" si="745"/>
        <v>0</v>
      </c>
      <c r="CK429" s="392">
        <f t="shared" si="745"/>
        <v>0</v>
      </c>
      <c r="CL429" s="392">
        <f t="shared" si="745"/>
        <v>0</v>
      </c>
      <c r="CM429" s="392">
        <f t="shared" si="691"/>
        <v>0</v>
      </c>
      <c r="CN429" s="392">
        <f t="shared" si="692"/>
        <v>0</v>
      </c>
      <c r="CO429" s="394">
        <f t="shared" si="693"/>
        <v>0</v>
      </c>
      <c r="CP429" s="394">
        <f t="shared" si="693"/>
        <v>0</v>
      </c>
      <c r="CQ429" s="395">
        <f t="shared" si="694"/>
        <v>118</v>
      </c>
      <c r="CR429" s="394">
        <f t="shared" si="646"/>
        <v>0</v>
      </c>
      <c r="CS429" s="394">
        <f t="shared" si="646"/>
        <v>0</v>
      </c>
      <c r="CT429" s="394">
        <f t="shared" si="646"/>
        <v>0</v>
      </c>
      <c r="CU429" s="394">
        <f t="shared" si="644"/>
        <v>0</v>
      </c>
      <c r="CV429" s="394">
        <f t="shared" si="644"/>
        <v>118</v>
      </c>
      <c r="CW429" s="394">
        <f t="shared" si="644"/>
        <v>0</v>
      </c>
      <c r="CX429" s="396">
        <f t="shared" si="695"/>
        <v>0</v>
      </c>
      <c r="CY429" s="396">
        <f t="shared" si="695"/>
        <v>0</v>
      </c>
      <c r="CZ429" s="397">
        <f t="shared" si="696"/>
        <v>0</v>
      </c>
      <c r="DA429" s="397">
        <f t="shared" si="696"/>
        <v>0</v>
      </c>
      <c r="DB429" s="397">
        <f t="shared" si="696"/>
        <v>0</v>
      </c>
      <c r="DC429" s="397">
        <f t="shared" si="697"/>
        <v>0</v>
      </c>
      <c r="DD429" s="397">
        <f t="shared" si="742"/>
        <v>0</v>
      </c>
      <c r="DE429" s="397">
        <f t="shared" si="742"/>
        <v>0</v>
      </c>
      <c r="DF429" s="397">
        <f t="shared" si="742"/>
        <v>0</v>
      </c>
      <c r="DG429" s="397">
        <f t="shared" si="742"/>
        <v>0</v>
      </c>
      <c r="DH429" s="397">
        <f t="shared" si="742"/>
        <v>0</v>
      </c>
      <c r="DI429" s="398">
        <f t="shared" si="698"/>
        <v>0</v>
      </c>
      <c r="DJ429" s="398">
        <f t="shared" si="698"/>
        <v>0</v>
      </c>
      <c r="DK429" s="399">
        <f t="shared" si="699"/>
        <v>0</v>
      </c>
      <c r="DL429" s="399">
        <f t="shared" si="699"/>
        <v>0</v>
      </c>
      <c r="DM429" s="399">
        <f t="shared" si="699"/>
        <v>0</v>
      </c>
      <c r="DN429" s="399">
        <f t="shared" si="699"/>
        <v>0</v>
      </c>
      <c r="DO429" s="399">
        <f t="shared" si="700"/>
        <v>0</v>
      </c>
      <c r="DP429" s="399">
        <f t="shared" si="701"/>
        <v>0</v>
      </c>
      <c r="DQ429" s="399">
        <f t="shared" si="701"/>
        <v>0</v>
      </c>
      <c r="DR429" s="399">
        <f t="shared" si="701"/>
        <v>0</v>
      </c>
      <c r="DS429" s="399">
        <f t="shared" si="701"/>
        <v>0</v>
      </c>
      <c r="DT429" s="400">
        <f t="shared" si="702"/>
        <v>0</v>
      </c>
      <c r="DU429" s="400">
        <f t="shared" si="702"/>
        <v>0</v>
      </c>
      <c r="DV429" s="386">
        <f t="shared" si="743"/>
        <v>0</v>
      </c>
      <c r="DW429" s="386">
        <f t="shared" si="743"/>
        <v>0</v>
      </c>
      <c r="DX429" s="386">
        <f t="shared" si="743"/>
        <v>0</v>
      </c>
      <c r="DY429" s="386">
        <f t="shared" si="743"/>
        <v>0</v>
      </c>
      <c r="DZ429" s="386">
        <f t="shared" si="743"/>
        <v>0</v>
      </c>
      <c r="EA429" s="401">
        <f t="shared" si="703"/>
        <v>315</v>
      </c>
      <c r="EB429" s="386">
        <f t="shared" si="704"/>
        <v>0</v>
      </c>
      <c r="EC429" s="386">
        <f t="shared" si="704"/>
        <v>315</v>
      </c>
      <c r="ED429" s="386">
        <f t="shared" si="704"/>
        <v>0</v>
      </c>
      <c r="EE429" s="385">
        <f t="shared" si="705"/>
        <v>0</v>
      </c>
      <c r="EF429" s="385">
        <f t="shared" si="705"/>
        <v>0</v>
      </c>
      <c r="EG429" s="402">
        <f t="shared" si="647"/>
        <v>0</v>
      </c>
      <c r="EH429" s="402">
        <f t="shared" si="647"/>
        <v>0</v>
      </c>
      <c r="EI429" s="402">
        <f t="shared" si="647"/>
        <v>0</v>
      </c>
      <c r="EJ429" s="402">
        <f t="shared" si="645"/>
        <v>0</v>
      </c>
      <c r="EK429" s="402">
        <f t="shared" si="645"/>
        <v>0</v>
      </c>
      <c r="EL429" s="402">
        <f t="shared" si="645"/>
        <v>0</v>
      </c>
      <c r="EM429" s="402">
        <f t="shared" si="706"/>
        <v>0</v>
      </c>
      <c r="EN429" s="402">
        <f t="shared" si="707"/>
        <v>0</v>
      </c>
      <c r="EO429" s="402">
        <f t="shared" si="707"/>
        <v>0</v>
      </c>
      <c r="EP429" s="402">
        <f t="shared" si="708"/>
        <v>0</v>
      </c>
      <c r="EQ429" s="402">
        <f t="shared" si="709"/>
        <v>0</v>
      </c>
      <c r="ER429" s="394">
        <f t="shared" si="746"/>
        <v>0</v>
      </c>
      <c r="ES429" s="394">
        <f t="shared" si="746"/>
        <v>0</v>
      </c>
      <c r="ET429" s="394">
        <f t="shared" si="746"/>
        <v>0</v>
      </c>
      <c r="EU429" s="394">
        <f t="shared" si="746"/>
        <v>0</v>
      </c>
      <c r="EV429" s="394">
        <f t="shared" si="746"/>
        <v>0</v>
      </c>
      <c r="EW429" s="394">
        <f t="shared" si="746"/>
        <v>0</v>
      </c>
      <c r="EX429" s="394">
        <f t="shared" si="746"/>
        <v>0</v>
      </c>
      <c r="EY429" s="403">
        <f t="shared" si="713"/>
        <v>-735</v>
      </c>
      <c r="EZ429" s="394">
        <f t="shared" si="714"/>
        <v>0</v>
      </c>
      <c r="FA429" s="396">
        <f t="shared" si="715"/>
        <v>0</v>
      </c>
      <c r="FB429" s="396">
        <f t="shared" si="715"/>
        <v>0</v>
      </c>
      <c r="FC429" s="404">
        <f t="shared" si="741"/>
        <v>0</v>
      </c>
      <c r="FD429" s="404">
        <f t="shared" si="741"/>
        <v>0</v>
      </c>
      <c r="FE429" s="404">
        <f t="shared" si="741"/>
        <v>0</v>
      </c>
      <c r="FF429" s="404">
        <f t="shared" si="739"/>
        <v>0</v>
      </c>
      <c r="FG429" s="404">
        <f t="shared" si="739"/>
        <v>0</v>
      </c>
      <c r="FH429" s="404">
        <f t="shared" si="739"/>
        <v>0</v>
      </c>
      <c r="FI429" s="404">
        <f t="shared" si="739"/>
        <v>0</v>
      </c>
      <c r="FJ429" s="404">
        <f t="shared" si="651"/>
        <v>161</v>
      </c>
      <c r="FK429" s="392">
        <f t="shared" si="716"/>
        <v>161</v>
      </c>
      <c r="FL429" s="384">
        <f t="shared" si="717"/>
        <v>0</v>
      </c>
      <c r="FM429" s="384">
        <f t="shared" si="717"/>
        <v>0</v>
      </c>
      <c r="FN429" s="405">
        <f t="shared" si="737"/>
        <v>0</v>
      </c>
      <c r="FO429" s="405">
        <f t="shared" si="737"/>
        <v>0</v>
      </c>
      <c r="FP429" s="405">
        <f t="shared" si="737"/>
        <v>0</v>
      </c>
      <c r="FQ429" s="405">
        <f t="shared" si="735"/>
        <v>0</v>
      </c>
      <c r="FR429" s="405">
        <f t="shared" si="735"/>
        <v>0</v>
      </c>
      <c r="FS429" s="405">
        <f t="shared" si="735"/>
        <v>0</v>
      </c>
      <c r="FT429" s="405">
        <f t="shared" si="735"/>
        <v>0</v>
      </c>
      <c r="FU429" s="405">
        <f t="shared" si="735"/>
        <v>86</v>
      </c>
      <c r="FV429" s="405">
        <f t="shared" si="735"/>
        <v>0</v>
      </c>
      <c r="FW429" s="397">
        <f t="shared" si="718"/>
        <v>86</v>
      </c>
      <c r="FX429" s="406">
        <f t="shared" si="719"/>
        <v>0</v>
      </c>
      <c r="FY429" s="331">
        <f t="shared" si="720"/>
        <v>0</v>
      </c>
      <c r="FZ429" s="382">
        <f t="shared" si="721"/>
        <v>0</v>
      </c>
      <c r="GA429" s="331">
        <f t="shared" si="722"/>
        <v>0</v>
      </c>
      <c r="GB429" s="407">
        <f t="shared" si="723"/>
        <v>0</v>
      </c>
      <c r="GC429" s="407">
        <f t="shared" si="724"/>
        <v>0</v>
      </c>
      <c r="GD429" s="407">
        <f t="shared" si="725"/>
        <v>0</v>
      </c>
      <c r="GE429" s="407">
        <f t="shared" si="726"/>
        <v>0</v>
      </c>
      <c r="GF429" s="407">
        <f t="shared" si="727"/>
        <v>0</v>
      </c>
      <c r="GG429" s="407">
        <f t="shared" si="728"/>
        <v>0</v>
      </c>
      <c r="GH429" s="407">
        <f t="shared" si="729"/>
        <v>0</v>
      </c>
      <c r="GI429" s="407">
        <f t="shared" si="730"/>
        <v>0</v>
      </c>
      <c r="GJ429">
        <f t="shared" si="731"/>
        <v>0</v>
      </c>
      <c r="GK429" s="382">
        <f t="shared" si="732"/>
        <v>0</v>
      </c>
      <c r="GL429">
        <v>5</v>
      </c>
      <c r="GM429">
        <f t="shared" si="653"/>
        <v>55</v>
      </c>
      <c r="GN429">
        <f t="shared" si="653"/>
        <v>0</v>
      </c>
      <c r="GO429">
        <f t="shared" si="653"/>
        <v>118</v>
      </c>
      <c r="GP429">
        <f t="shared" si="653"/>
        <v>0</v>
      </c>
      <c r="GQ429">
        <f t="shared" si="653"/>
        <v>0</v>
      </c>
      <c r="GR429">
        <f t="shared" si="652"/>
        <v>315</v>
      </c>
      <c r="GS429">
        <f t="shared" si="652"/>
        <v>0</v>
      </c>
      <c r="GT429">
        <f t="shared" si="652"/>
        <v>0</v>
      </c>
      <c r="GU429">
        <f t="shared" si="652"/>
        <v>161</v>
      </c>
      <c r="GV429">
        <f t="shared" si="652"/>
        <v>86</v>
      </c>
    </row>
    <row r="430" spans="1:204" customFormat="1" x14ac:dyDescent="0.25">
      <c r="A430" s="378">
        <v>24019</v>
      </c>
      <c r="B430" s="32" t="s">
        <v>1129</v>
      </c>
      <c r="C430" t="s">
        <v>882</v>
      </c>
      <c r="D430">
        <v>5</v>
      </c>
      <c r="E430" s="379">
        <v>4965</v>
      </c>
      <c r="F430" s="379">
        <v>4043</v>
      </c>
      <c r="G430" s="379">
        <v>32726</v>
      </c>
      <c r="H430" s="379">
        <v>0</v>
      </c>
      <c r="I430" s="379">
        <v>1529</v>
      </c>
      <c r="J430" s="379">
        <v>45</v>
      </c>
      <c r="K430" s="379">
        <v>0</v>
      </c>
      <c r="L430" s="379">
        <v>1793</v>
      </c>
      <c r="M430" s="380">
        <v>0</v>
      </c>
      <c r="N430" s="381">
        <f t="shared" si="654"/>
        <v>45101</v>
      </c>
      <c r="O430" s="379">
        <v>3688</v>
      </c>
      <c r="P430" s="379">
        <v>4113</v>
      </c>
      <c r="Q430" s="379">
        <v>40735</v>
      </c>
      <c r="R430" s="379">
        <v>0</v>
      </c>
      <c r="S430" s="379">
        <v>1270</v>
      </c>
      <c r="T430" s="379">
        <v>0</v>
      </c>
      <c r="U430" s="379">
        <v>0</v>
      </c>
      <c r="V430" s="379">
        <v>2170</v>
      </c>
      <c r="W430" s="480">
        <f>(VLOOKUP(A430,'[1]floresta plant'!$A$4:$F$573,6,0))*1000</f>
        <v>0</v>
      </c>
      <c r="X430" s="24">
        <f t="shared" si="655"/>
        <v>51976</v>
      </c>
      <c r="Y430" s="53">
        <f t="shared" si="744"/>
        <v>8009</v>
      </c>
      <c r="Z430" s="53">
        <f t="shared" si="744"/>
        <v>0</v>
      </c>
      <c r="AA430" s="53">
        <f t="shared" si="744"/>
        <v>-259</v>
      </c>
      <c r="AB430" s="53">
        <f t="shared" si="744"/>
        <v>-45</v>
      </c>
      <c r="AC430" s="53">
        <f t="shared" si="744"/>
        <v>0</v>
      </c>
      <c r="AD430" s="53">
        <f t="shared" si="744"/>
        <v>377</v>
      </c>
      <c r="AE430" s="53">
        <f t="shared" si="744"/>
        <v>0</v>
      </c>
      <c r="AF430" s="53">
        <f t="shared" si="659"/>
        <v>70</v>
      </c>
      <c r="AG430" s="53">
        <f t="shared" si="660"/>
        <v>-1277</v>
      </c>
      <c r="AH430" s="53">
        <f t="shared" si="661"/>
        <v>-6875</v>
      </c>
      <c r="AI430" s="53">
        <f t="shared" si="733"/>
        <v>6875</v>
      </c>
      <c r="AJ430" s="469">
        <v>0</v>
      </c>
      <c r="AK430" s="469">
        <v>0</v>
      </c>
      <c r="AL430" s="469">
        <v>0</v>
      </c>
      <c r="AM430" s="470">
        <f t="shared" si="662"/>
        <v>0</v>
      </c>
      <c r="AN430" s="53">
        <f t="shared" si="663"/>
        <v>-6875</v>
      </c>
      <c r="AO430" s="382">
        <f t="shared" si="664"/>
        <v>2</v>
      </c>
      <c r="AP430">
        <v>5</v>
      </c>
      <c r="AQ430" s="383">
        <f t="shared" si="665"/>
        <v>8456</v>
      </c>
      <c r="AR430" s="383">
        <f t="shared" si="666"/>
        <v>-1581</v>
      </c>
      <c r="AS430" s="383">
        <f t="shared" si="667"/>
        <v>8009</v>
      </c>
      <c r="AT430" s="383">
        <f t="shared" si="668"/>
        <v>1581</v>
      </c>
      <c r="AU430" s="383">
        <f t="shared" si="669"/>
        <v>6875</v>
      </c>
      <c r="AV430" s="383">
        <f t="shared" si="670"/>
        <v>0</v>
      </c>
      <c r="AW430" s="383">
        <f t="shared" si="671"/>
        <v>1</v>
      </c>
      <c r="AX430" s="383">
        <f t="shared" si="672"/>
        <v>1</v>
      </c>
      <c r="AY430" s="383">
        <f t="shared" si="673"/>
        <v>1581</v>
      </c>
      <c r="AZ430">
        <f t="shared" si="674"/>
        <v>6428</v>
      </c>
      <c r="BA430">
        <f t="shared" si="675"/>
        <v>0</v>
      </c>
      <c r="BB430" s="383">
        <f t="shared" si="676"/>
        <v>0</v>
      </c>
      <c r="BC430" s="384">
        <f t="shared" si="736"/>
        <v>8009</v>
      </c>
      <c r="BD430" s="384">
        <f t="shared" si="736"/>
        <v>0</v>
      </c>
      <c r="BE430" s="384">
        <f t="shared" si="736"/>
        <v>0.16382036685641999</v>
      </c>
      <c r="BF430" s="384">
        <f t="shared" si="734"/>
        <v>2.8462998102466792E-2</v>
      </c>
      <c r="BG430" s="384">
        <f t="shared" si="734"/>
        <v>0</v>
      </c>
      <c r="BH430" s="384">
        <f t="shared" si="734"/>
        <v>377</v>
      </c>
      <c r="BI430" s="384">
        <f t="shared" si="734"/>
        <v>0</v>
      </c>
      <c r="BJ430" s="384">
        <f t="shared" si="734"/>
        <v>70</v>
      </c>
      <c r="BK430" s="384">
        <f t="shared" si="734"/>
        <v>0.80771663504111324</v>
      </c>
      <c r="BL430" s="474">
        <f t="shared" si="677"/>
        <v>0</v>
      </c>
      <c r="BM430" s="409">
        <f t="shared" si="678"/>
        <v>-447</v>
      </c>
      <c r="BN430" s="473">
        <f t="shared" si="679"/>
        <v>447</v>
      </c>
      <c r="BO430" s="387">
        <f t="shared" si="680"/>
        <v>0</v>
      </c>
      <c r="BP430" s="387">
        <f t="shared" si="681"/>
        <v>1</v>
      </c>
      <c r="BQ430" s="388">
        <f t="shared" si="682"/>
        <v>0</v>
      </c>
      <c r="BR430" s="389">
        <f t="shared" si="683"/>
        <v>0</v>
      </c>
      <c r="BS430" s="390">
        <f t="shared" si="684"/>
        <v>8009</v>
      </c>
      <c r="BT430" s="391">
        <f t="shared" si="740"/>
        <v>0</v>
      </c>
      <c r="BU430" s="391">
        <f t="shared" si="740"/>
        <v>259</v>
      </c>
      <c r="BV430" s="391">
        <f t="shared" si="740"/>
        <v>45</v>
      </c>
      <c r="BW430" s="391">
        <f t="shared" si="738"/>
        <v>0</v>
      </c>
      <c r="BX430" s="391">
        <f t="shared" si="738"/>
        <v>0</v>
      </c>
      <c r="BY430" s="391">
        <f t="shared" si="738"/>
        <v>0</v>
      </c>
      <c r="BZ430" s="391">
        <f t="shared" si="738"/>
        <v>0</v>
      </c>
      <c r="CA430" s="391">
        <f t="shared" si="650"/>
        <v>1277</v>
      </c>
      <c r="CB430" s="391">
        <f t="shared" si="685"/>
        <v>6428</v>
      </c>
      <c r="CC430" s="391">
        <f t="shared" si="685"/>
        <v>0</v>
      </c>
      <c r="CD430" s="392">
        <f t="shared" si="686"/>
        <v>0</v>
      </c>
      <c r="CE430" s="393">
        <f t="shared" si="687"/>
        <v>0</v>
      </c>
      <c r="CF430" s="392">
        <f t="shared" si="745"/>
        <v>0</v>
      </c>
      <c r="CG430" s="392">
        <f t="shared" si="745"/>
        <v>0</v>
      </c>
      <c r="CH430" s="392">
        <f t="shared" si="745"/>
        <v>0</v>
      </c>
      <c r="CI430" s="392">
        <f t="shared" si="745"/>
        <v>0</v>
      </c>
      <c r="CJ430" s="392">
        <f t="shared" si="745"/>
        <v>0</v>
      </c>
      <c r="CK430" s="392">
        <f t="shared" si="745"/>
        <v>0</v>
      </c>
      <c r="CL430" s="392">
        <f t="shared" si="745"/>
        <v>0</v>
      </c>
      <c r="CM430" s="392">
        <f t="shared" si="691"/>
        <v>0</v>
      </c>
      <c r="CN430" s="392">
        <f t="shared" si="692"/>
        <v>0</v>
      </c>
      <c r="CO430" s="394">
        <f t="shared" si="693"/>
        <v>0</v>
      </c>
      <c r="CP430" s="394">
        <f t="shared" si="693"/>
        <v>0</v>
      </c>
      <c r="CQ430" s="395">
        <f t="shared" si="694"/>
        <v>-259</v>
      </c>
      <c r="CR430" s="394">
        <f t="shared" si="646"/>
        <v>0</v>
      </c>
      <c r="CS430" s="394">
        <f t="shared" si="646"/>
        <v>0</v>
      </c>
      <c r="CT430" s="394">
        <f t="shared" si="646"/>
        <v>0</v>
      </c>
      <c r="CU430" s="394">
        <f t="shared" si="644"/>
        <v>0</v>
      </c>
      <c r="CV430" s="394">
        <f t="shared" si="644"/>
        <v>0</v>
      </c>
      <c r="CW430" s="394">
        <f t="shared" si="644"/>
        <v>0</v>
      </c>
      <c r="CX430" s="396">
        <f t="shared" si="695"/>
        <v>0</v>
      </c>
      <c r="CY430" s="396">
        <f t="shared" si="695"/>
        <v>0</v>
      </c>
      <c r="CZ430" s="397">
        <f t="shared" si="696"/>
        <v>0</v>
      </c>
      <c r="DA430" s="397">
        <f t="shared" si="696"/>
        <v>0</v>
      </c>
      <c r="DB430" s="397">
        <f t="shared" si="696"/>
        <v>0</v>
      </c>
      <c r="DC430" s="397">
        <f t="shared" si="697"/>
        <v>-45</v>
      </c>
      <c r="DD430" s="397">
        <f t="shared" si="742"/>
        <v>0</v>
      </c>
      <c r="DE430" s="397">
        <f t="shared" si="742"/>
        <v>0</v>
      </c>
      <c r="DF430" s="397">
        <f t="shared" si="742"/>
        <v>0</v>
      </c>
      <c r="DG430" s="397">
        <f t="shared" si="742"/>
        <v>0</v>
      </c>
      <c r="DH430" s="397">
        <f t="shared" si="742"/>
        <v>0</v>
      </c>
      <c r="DI430" s="398">
        <f t="shared" si="698"/>
        <v>0</v>
      </c>
      <c r="DJ430" s="398">
        <f t="shared" si="698"/>
        <v>0</v>
      </c>
      <c r="DK430" s="399">
        <f t="shared" si="699"/>
        <v>0</v>
      </c>
      <c r="DL430" s="399">
        <f t="shared" si="699"/>
        <v>0</v>
      </c>
      <c r="DM430" s="399">
        <f t="shared" si="699"/>
        <v>0</v>
      </c>
      <c r="DN430" s="399">
        <f t="shared" si="699"/>
        <v>0</v>
      </c>
      <c r="DO430" s="399">
        <f t="shared" si="700"/>
        <v>0</v>
      </c>
      <c r="DP430" s="399">
        <f t="shared" si="701"/>
        <v>0</v>
      </c>
      <c r="DQ430" s="399">
        <f t="shared" si="701"/>
        <v>0</v>
      </c>
      <c r="DR430" s="399">
        <f t="shared" si="701"/>
        <v>0</v>
      </c>
      <c r="DS430" s="399">
        <f t="shared" si="701"/>
        <v>0</v>
      </c>
      <c r="DT430" s="400">
        <f t="shared" si="702"/>
        <v>0</v>
      </c>
      <c r="DU430" s="400">
        <f t="shared" si="702"/>
        <v>0</v>
      </c>
      <c r="DV430" s="386">
        <f t="shared" si="743"/>
        <v>0</v>
      </c>
      <c r="DW430" s="386">
        <f t="shared" si="743"/>
        <v>0</v>
      </c>
      <c r="DX430" s="386">
        <f t="shared" si="743"/>
        <v>0</v>
      </c>
      <c r="DY430" s="386">
        <f t="shared" si="743"/>
        <v>0</v>
      </c>
      <c r="DZ430" s="386">
        <f t="shared" si="743"/>
        <v>0</v>
      </c>
      <c r="EA430" s="401">
        <f t="shared" si="703"/>
        <v>377</v>
      </c>
      <c r="EB430" s="386">
        <f t="shared" si="704"/>
        <v>0</v>
      </c>
      <c r="EC430" s="386">
        <f t="shared" si="704"/>
        <v>0</v>
      </c>
      <c r="ED430" s="386">
        <f t="shared" si="704"/>
        <v>0</v>
      </c>
      <c r="EE430" s="385">
        <f t="shared" si="705"/>
        <v>377</v>
      </c>
      <c r="EF430" s="385">
        <f t="shared" si="705"/>
        <v>0</v>
      </c>
      <c r="EG430" s="402">
        <f t="shared" si="647"/>
        <v>0</v>
      </c>
      <c r="EH430" s="402">
        <f t="shared" si="647"/>
        <v>0</v>
      </c>
      <c r="EI430" s="402">
        <f t="shared" si="647"/>
        <v>0</v>
      </c>
      <c r="EJ430" s="402">
        <f t="shared" si="645"/>
        <v>0</v>
      </c>
      <c r="EK430" s="402">
        <f t="shared" si="645"/>
        <v>0</v>
      </c>
      <c r="EL430" s="402">
        <f t="shared" si="645"/>
        <v>0</v>
      </c>
      <c r="EM430" s="402">
        <f t="shared" si="706"/>
        <v>0</v>
      </c>
      <c r="EN430" s="402">
        <f t="shared" si="707"/>
        <v>0</v>
      </c>
      <c r="EO430" s="402">
        <f t="shared" si="707"/>
        <v>0</v>
      </c>
      <c r="EP430" s="402">
        <f t="shared" si="708"/>
        <v>0</v>
      </c>
      <c r="EQ430" s="402">
        <f t="shared" si="709"/>
        <v>0</v>
      </c>
      <c r="ER430" s="394">
        <f t="shared" si="746"/>
        <v>0</v>
      </c>
      <c r="ES430" s="394">
        <f t="shared" si="746"/>
        <v>0</v>
      </c>
      <c r="ET430" s="394">
        <f t="shared" si="746"/>
        <v>0</v>
      </c>
      <c r="EU430" s="394">
        <f t="shared" si="746"/>
        <v>0</v>
      </c>
      <c r="EV430" s="394">
        <f t="shared" si="746"/>
        <v>0</v>
      </c>
      <c r="EW430" s="394">
        <f t="shared" si="746"/>
        <v>0</v>
      </c>
      <c r="EX430" s="394">
        <f t="shared" si="746"/>
        <v>0</v>
      </c>
      <c r="EY430" s="403">
        <f t="shared" si="713"/>
        <v>70</v>
      </c>
      <c r="EZ430" s="394">
        <f t="shared" si="714"/>
        <v>0</v>
      </c>
      <c r="FA430" s="396">
        <f t="shared" si="715"/>
        <v>70</v>
      </c>
      <c r="FB430" s="396">
        <f t="shared" si="715"/>
        <v>0</v>
      </c>
      <c r="FC430" s="404">
        <f t="shared" si="741"/>
        <v>0</v>
      </c>
      <c r="FD430" s="404">
        <f t="shared" si="741"/>
        <v>0</v>
      </c>
      <c r="FE430" s="404">
        <f t="shared" si="741"/>
        <v>0</v>
      </c>
      <c r="FF430" s="404">
        <f t="shared" si="739"/>
        <v>0</v>
      </c>
      <c r="FG430" s="404">
        <f t="shared" si="739"/>
        <v>0</v>
      </c>
      <c r="FH430" s="404">
        <f t="shared" si="739"/>
        <v>0</v>
      </c>
      <c r="FI430" s="404">
        <f t="shared" si="739"/>
        <v>0</v>
      </c>
      <c r="FJ430" s="404">
        <f t="shared" si="651"/>
        <v>0</v>
      </c>
      <c r="FK430" s="392">
        <f t="shared" si="716"/>
        <v>-1277</v>
      </c>
      <c r="FL430" s="384">
        <f t="shared" si="717"/>
        <v>0</v>
      </c>
      <c r="FM430" s="384">
        <f t="shared" si="717"/>
        <v>0</v>
      </c>
      <c r="FN430" s="405">
        <f t="shared" si="737"/>
        <v>0</v>
      </c>
      <c r="FO430" s="405">
        <f t="shared" si="737"/>
        <v>0</v>
      </c>
      <c r="FP430" s="405">
        <f t="shared" si="737"/>
        <v>0</v>
      </c>
      <c r="FQ430" s="405">
        <f t="shared" si="735"/>
        <v>0</v>
      </c>
      <c r="FR430" s="405">
        <f t="shared" si="735"/>
        <v>0</v>
      </c>
      <c r="FS430" s="405">
        <f t="shared" si="735"/>
        <v>0</v>
      </c>
      <c r="FT430" s="405">
        <f t="shared" si="735"/>
        <v>0</v>
      </c>
      <c r="FU430" s="405">
        <f t="shared" si="735"/>
        <v>0</v>
      </c>
      <c r="FV430" s="405">
        <f t="shared" si="735"/>
        <v>0</v>
      </c>
      <c r="FW430" s="397">
        <f t="shared" si="718"/>
        <v>-6875</v>
      </c>
      <c r="FX430" s="406">
        <f t="shared" si="719"/>
        <v>0</v>
      </c>
      <c r="FY430" s="331">
        <f t="shared" si="720"/>
        <v>0</v>
      </c>
      <c r="FZ430" s="382">
        <f t="shared" si="721"/>
        <v>0</v>
      </c>
      <c r="GA430" s="331">
        <f t="shared" si="722"/>
        <v>0</v>
      </c>
      <c r="GB430" s="407">
        <f t="shared" si="723"/>
        <v>0</v>
      </c>
      <c r="GC430" s="407">
        <f t="shared" si="724"/>
        <v>0</v>
      </c>
      <c r="GD430" s="407">
        <f t="shared" si="725"/>
        <v>0</v>
      </c>
      <c r="GE430" s="407">
        <f t="shared" si="726"/>
        <v>0</v>
      </c>
      <c r="GF430" s="407">
        <f t="shared" si="727"/>
        <v>0</v>
      </c>
      <c r="GG430" s="407">
        <f t="shared" si="728"/>
        <v>0</v>
      </c>
      <c r="GH430" s="407">
        <f t="shared" si="729"/>
        <v>0</v>
      </c>
      <c r="GI430" s="407">
        <f t="shared" si="730"/>
        <v>0</v>
      </c>
      <c r="GJ430">
        <f t="shared" si="731"/>
        <v>0</v>
      </c>
      <c r="GK430" s="382">
        <f t="shared" si="732"/>
        <v>0</v>
      </c>
      <c r="GL430">
        <v>5</v>
      </c>
      <c r="GM430">
        <f t="shared" si="653"/>
        <v>8009</v>
      </c>
      <c r="GN430">
        <f t="shared" si="653"/>
        <v>0</v>
      </c>
      <c r="GO430">
        <f t="shared" si="653"/>
        <v>0</v>
      </c>
      <c r="GP430">
        <f t="shared" si="653"/>
        <v>0</v>
      </c>
      <c r="GQ430">
        <f t="shared" si="653"/>
        <v>0</v>
      </c>
      <c r="GR430">
        <f t="shared" si="652"/>
        <v>377</v>
      </c>
      <c r="GS430">
        <f t="shared" si="652"/>
        <v>0</v>
      </c>
      <c r="GT430">
        <f t="shared" si="652"/>
        <v>70</v>
      </c>
      <c r="GU430">
        <f t="shared" si="652"/>
        <v>0</v>
      </c>
      <c r="GV430">
        <f t="shared" si="652"/>
        <v>0</v>
      </c>
    </row>
    <row r="431" spans="1:204" customFormat="1" x14ac:dyDescent="0.25">
      <c r="A431" s="378">
        <v>25001</v>
      </c>
      <c r="B431" s="32" t="s">
        <v>1131</v>
      </c>
      <c r="C431" t="s">
        <v>883</v>
      </c>
      <c r="D431">
        <v>5</v>
      </c>
      <c r="E431" s="379">
        <v>240</v>
      </c>
      <c r="F431" s="379">
        <v>108</v>
      </c>
      <c r="G431" s="379">
        <v>11</v>
      </c>
      <c r="H431" s="379">
        <v>0</v>
      </c>
      <c r="I431" s="379">
        <v>1905</v>
      </c>
      <c r="J431" s="379">
        <v>530</v>
      </c>
      <c r="K431" s="379">
        <v>52</v>
      </c>
      <c r="L431" s="379">
        <v>0</v>
      </c>
      <c r="M431" s="380">
        <v>0</v>
      </c>
      <c r="N431" s="381">
        <f t="shared" si="654"/>
        <v>2846</v>
      </c>
      <c r="O431" s="379">
        <v>358</v>
      </c>
      <c r="P431" s="379">
        <v>60</v>
      </c>
      <c r="Q431" s="379">
        <v>11</v>
      </c>
      <c r="R431" s="379">
        <v>0</v>
      </c>
      <c r="S431" s="379">
        <v>4030</v>
      </c>
      <c r="T431" s="379">
        <v>285</v>
      </c>
      <c r="U431" s="379">
        <v>87</v>
      </c>
      <c r="V431" s="379">
        <v>0</v>
      </c>
      <c r="W431" s="480">
        <f>(VLOOKUP(A431,'[1]floresta plant'!$A$4:$F$573,6,0))*1000</f>
        <v>0</v>
      </c>
      <c r="X431" s="24">
        <f t="shared" si="655"/>
        <v>4831</v>
      </c>
      <c r="Y431" s="53">
        <f t="shared" si="744"/>
        <v>0</v>
      </c>
      <c r="Z431" s="53">
        <f t="shared" si="744"/>
        <v>0</v>
      </c>
      <c r="AA431" s="53">
        <f t="shared" si="744"/>
        <v>2125</v>
      </c>
      <c r="AB431" s="53">
        <f t="shared" si="744"/>
        <v>-245</v>
      </c>
      <c r="AC431" s="53">
        <f t="shared" si="744"/>
        <v>35</v>
      </c>
      <c r="AD431" s="53">
        <f t="shared" si="744"/>
        <v>0</v>
      </c>
      <c r="AE431" s="53">
        <f t="shared" si="744"/>
        <v>0</v>
      </c>
      <c r="AF431" s="53">
        <f t="shared" si="659"/>
        <v>-48</v>
      </c>
      <c r="AG431" s="53">
        <f t="shared" si="660"/>
        <v>118</v>
      </c>
      <c r="AH431" s="53">
        <f t="shared" si="661"/>
        <v>-1985</v>
      </c>
      <c r="AI431" s="53">
        <f t="shared" si="733"/>
        <v>1985</v>
      </c>
      <c r="AJ431" s="469">
        <v>0</v>
      </c>
      <c r="AK431" s="469">
        <v>0</v>
      </c>
      <c r="AL431" s="469">
        <v>0</v>
      </c>
      <c r="AM431" s="470">
        <f t="shared" si="662"/>
        <v>0</v>
      </c>
      <c r="AN431" s="53">
        <f t="shared" si="663"/>
        <v>-1985</v>
      </c>
      <c r="AO431" s="382">
        <f t="shared" si="664"/>
        <v>2</v>
      </c>
      <c r="AP431">
        <v>5</v>
      </c>
      <c r="AQ431" s="383">
        <f t="shared" si="665"/>
        <v>2278</v>
      </c>
      <c r="AR431" s="383">
        <f t="shared" si="666"/>
        <v>-293</v>
      </c>
      <c r="AS431" s="383">
        <f t="shared" si="667"/>
        <v>0</v>
      </c>
      <c r="AT431" s="383">
        <f t="shared" si="668"/>
        <v>293</v>
      </c>
      <c r="AU431" s="383">
        <f t="shared" si="669"/>
        <v>1985</v>
      </c>
      <c r="AV431" s="383">
        <f t="shared" si="670"/>
        <v>1</v>
      </c>
      <c r="AW431" s="383">
        <f t="shared" si="671"/>
        <v>1</v>
      </c>
      <c r="AX431" s="383">
        <f t="shared" si="672"/>
        <v>1</v>
      </c>
      <c r="AY431" s="383">
        <f t="shared" si="673"/>
        <v>0</v>
      </c>
      <c r="AZ431">
        <f t="shared" si="674"/>
        <v>0</v>
      </c>
      <c r="BA431">
        <f t="shared" si="675"/>
        <v>0</v>
      </c>
      <c r="BB431" s="383">
        <f t="shared" si="676"/>
        <v>0</v>
      </c>
      <c r="BC431" s="384">
        <f t="shared" si="736"/>
        <v>0</v>
      </c>
      <c r="BD431" s="384">
        <f t="shared" si="736"/>
        <v>0</v>
      </c>
      <c r="BE431" s="384">
        <f t="shared" si="736"/>
        <v>2125</v>
      </c>
      <c r="BF431" s="384">
        <f t="shared" si="734"/>
        <v>0.83617747440273038</v>
      </c>
      <c r="BG431" s="384">
        <f t="shared" si="734"/>
        <v>35</v>
      </c>
      <c r="BH431" s="384">
        <f t="shared" si="734"/>
        <v>0</v>
      </c>
      <c r="BI431" s="384">
        <f t="shared" si="734"/>
        <v>0</v>
      </c>
      <c r="BJ431" s="384">
        <f t="shared" si="734"/>
        <v>0.16382252559726962</v>
      </c>
      <c r="BK431" s="384">
        <f t="shared" si="734"/>
        <v>118</v>
      </c>
      <c r="BL431" s="474">
        <f t="shared" si="677"/>
        <v>293</v>
      </c>
      <c r="BM431" s="409">
        <f t="shared" si="678"/>
        <v>-1985</v>
      </c>
      <c r="BN431" s="473">
        <f t="shared" si="679"/>
        <v>2278</v>
      </c>
      <c r="BO431" s="387">
        <f t="shared" si="680"/>
        <v>0.12862159789288849</v>
      </c>
      <c r="BP431" s="387">
        <f t="shared" si="681"/>
        <v>0.87137840210711148</v>
      </c>
      <c r="BQ431" s="388">
        <f t="shared" si="682"/>
        <v>0</v>
      </c>
      <c r="BR431" s="389">
        <f t="shared" si="683"/>
        <v>0</v>
      </c>
      <c r="BS431" s="390">
        <f t="shared" si="684"/>
        <v>0</v>
      </c>
      <c r="BT431" s="391">
        <f t="shared" si="740"/>
        <v>0</v>
      </c>
      <c r="BU431" s="391">
        <f t="shared" si="740"/>
        <v>0</v>
      </c>
      <c r="BV431" s="391">
        <f t="shared" si="740"/>
        <v>0</v>
      </c>
      <c r="BW431" s="391">
        <f t="shared" si="738"/>
        <v>0</v>
      </c>
      <c r="BX431" s="391">
        <f t="shared" si="738"/>
        <v>0</v>
      </c>
      <c r="BY431" s="391">
        <f t="shared" si="738"/>
        <v>0</v>
      </c>
      <c r="BZ431" s="391">
        <f t="shared" si="738"/>
        <v>0</v>
      </c>
      <c r="CA431" s="391">
        <f t="shared" si="650"/>
        <v>0</v>
      </c>
      <c r="CB431" s="391">
        <f t="shared" si="685"/>
        <v>0</v>
      </c>
      <c r="CC431" s="391">
        <f t="shared" si="685"/>
        <v>0</v>
      </c>
      <c r="CD431" s="392">
        <f t="shared" si="686"/>
        <v>0</v>
      </c>
      <c r="CE431" s="393">
        <f t="shared" si="687"/>
        <v>0</v>
      </c>
      <c r="CF431" s="392">
        <f t="shared" si="745"/>
        <v>0</v>
      </c>
      <c r="CG431" s="392">
        <f t="shared" si="745"/>
        <v>0</v>
      </c>
      <c r="CH431" s="392">
        <f t="shared" si="745"/>
        <v>0</v>
      </c>
      <c r="CI431" s="392">
        <f t="shared" si="745"/>
        <v>0</v>
      </c>
      <c r="CJ431" s="392">
        <f t="shared" si="745"/>
        <v>0</v>
      </c>
      <c r="CK431" s="392">
        <f t="shared" si="745"/>
        <v>0</v>
      </c>
      <c r="CL431" s="392">
        <f t="shared" si="745"/>
        <v>0</v>
      </c>
      <c r="CM431" s="392">
        <f t="shared" si="691"/>
        <v>0</v>
      </c>
      <c r="CN431" s="392">
        <f t="shared" si="692"/>
        <v>0</v>
      </c>
      <c r="CO431" s="394">
        <f t="shared" si="693"/>
        <v>0</v>
      </c>
      <c r="CP431" s="394">
        <f t="shared" si="693"/>
        <v>0</v>
      </c>
      <c r="CQ431" s="395">
        <f t="shared" si="694"/>
        <v>2125</v>
      </c>
      <c r="CR431" s="394">
        <f t="shared" si="646"/>
        <v>228.544776119403</v>
      </c>
      <c r="CS431" s="394">
        <f t="shared" si="646"/>
        <v>0</v>
      </c>
      <c r="CT431" s="394">
        <f t="shared" si="646"/>
        <v>0</v>
      </c>
      <c r="CU431" s="394">
        <f t="shared" si="646"/>
        <v>0</v>
      </c>
      <c r="CV431" s="394">
        <f t="shared" si="646"/>
        <v>44.776119402985074</v>
      </c>
      <c r="CW431" s="394">
        <f t="shared" si="646"/>
        <v>0</v>
      </c>
      <c r="CX431" s="396">
        <f t="shared" si="695"/>
        <v>1851.6791044776119</v>
      </c>
      <c r="CY431" s="396">
        <f t="shared" si="695"/>
        <v>0</v>
      </c>
      <c r="CZ431" s="397">
        <f t="shared" si="696"/>
        <v>0</v>
      </c>
      <c r="DA431" s="397">
        <f t="shared" si="696"/>
        <v>0</v>
      </c>
      <c r="DB431" s="397">
        <f t="shared" si="696"/>
        <v>0</v>
      </c>
      <c r="DC431" s="397">
        <f t="shared" si="697"/>
        <v>-245</v>
      </c>
      <c r="DD431" s="397">
        <f t="shared" si="742"/>
        <v>0</v>
      </c>
      <c r="DE431" s="397">
        <f t="shared" si="742"/>
        <v>0</v>
      </c>
      <c r="DF431" s="397">
        <f t="shared" si="742"/>
        <v>0</v>
      </c>
      <c r="DG431" s="397">
        <f t="shared" si="742"/>
        <v>0</v>
      </c>
      <c r="DH431" s="397">
        <f t="shared" si="742"/>
        <v>0</v>
      </c>
      <c r="DI431" s="398">
        <f t="shared" si="698"/>
        <v>0</v>
      </c>
      <c r="DJ431" s="398">
        <f t="shared" si="698"/>
        <v>0</v>
      </c>
      <c r="DK431" s="399">
        <f t="shared" si="699"/>
        <v>0</v>
      </c>
      <c r="DL431" s="399">
        <f t="shared" si="699"/>
        <v>0</v>
      </c>
      <c r="DM431" s="399">
        <f t="shared" si="699"/>
        <v>0</v>
      </c>
      <c r="DN431" s="399">
        <f t="shared" si="699"/>
        <v>3.7642669007901666</v>
      </c>
      <c r="DO431" s="399">
        <f t="shared" si="700"/>
        <v>35</v>
      </c>
      <c r="DP431" s="399">
        <f t="shared" si="701"/>
        <v>0</v>
      </c>
      <c r="DQ431" s="399">
        <f t="shared" si="701"/>
        <v>0</v>
      </c>
      <c r="DR431" s="399">
        <f t="shared" si="701"/>
        <v>0.73748902546093065</v>
      </c>
      <c r="DS431" s="399">
        <f t="shared" si="701"/>
        <v>0</v>
      </c>
      <c r="DT431" s="400">
        <f t="shared" si="702"/>
        <v>30.498244073748904</v>
      </c>
      <c r="DU431" s="400">
        <f t="shared" si="702"/>
        <v>0</v>
      </c>
      <c r="DV431" s="386">
        <f t="shared" si="743"/>
        <v>0</v>
      </c>
      <c r="DW431" s="386">
        <f t="shared" si="743"/>
        <v>0</v>
      </c>
      <c r="DX431" s="386">
        <f t="shared" si="743"/>
        <v>0</v>
      </c>
      <c r="DY431" s="386">
        <f t="shared" si="743"/>
        <v>0</v>
      </c>
      <c r="DZ431" s="386">
        <f t="shared" si="743"/>
        <v>0</v>
      </c>
      <c r="EA431" s="401">
        <f t="shared" si="703"/>
        <v>0</v>
      </c>
      <c r="EB431" s="386">
        <f t="shared" si="704"/>
        <v>0</v>
      </c>
      <c r="EC431" s="386">
        <f t="shared" si="704"/>
        <v>0</v>
      </c>
      <c r="ED431" s="386">
        <f t="shared" si="704"/>
        <v>0</v>
      </c>
      <c r="EE431" s="385">
        <f t="shared" si="705"/>
        <v>0</v>
      </c>
      <c r="EF431" s="385">
        <f t="shared" si="705"/>
        <v>0</v>
      </c>
      <c r="EG431" s="402">
        <f t="shared" si="647"/>
        <v>0</v>
      </c>
      <c r="EH431" s="402">
        <f t="shared" si="647"/>
        <v>0</v>
      </c>
      <c r="EI431" s="402">
        <f t="shared" si="647"/>
        <v>0</v>
      </c>
      <c r="EJ431" s="402">
        <f t="shared" si="647"/>
        <v>0</v>
      </c>
      <c r="EK431" s="402">
        <f t="shared" si="647"/>
        <v>0</v>
      </c>
      <c r="EL431" s="402">
        <f t="shared" si="647"/>
        <v>0</v>
      </c>
      <c r="EM431" s="402">
        <f t="shared" si="706"/>
        <v>0</v>
      </c>
      <c r="EN431" s="402">
        <f t="shared" si="707"/>
        <v>0</v>
      </c>
      <c r="EO431" s="402">
        <f t="shared" si="707"/>
        <v>0</v>
      </c>
      <c r="EP431" s="402">
        <f t="shared" si="708"/>
        <v>0</v>
      </c>
      <c r="EQ431" s="402">
        <f t="shared" si="709"/>
        <v>0</v>
      </c>
      <c r="ER431" s="394">
        <f t="shared" si="746"/>
        <v>0</v>
      </c>
      <c r="ES431" s="394">
        <f t="shared" si="746"/>
        <v>0</v>
      </c>
      <c r="ET431" s="394">
        <f t="shared" si="746"/>
        <v>0</v>
      </c>
      <c r="EU431" s="394">
        <f t="shared" si="746"/>
        <v>0</v>
      </c>
      <c r="EV431" s="394">
        <f t="shared" si="746"/>
        <v>0</v>
      </c>
      <c r="EW431" s="394">
        <f t="shared" si="746"/>
        <v>0</v>
      </c>
      <c r="EX431" s="394">
        <f t="shared" si="746"/>
        <v>0</v>
      </c>
      <c r="EY431" s="403">
        <f t="shared" si="713"/>
        <v>-48</v>
      </c>
      <c r="EZ431" s="394">
        <f t="shared" si="714"/>
        <v>0</v>
      </c>
      <c r="FA431" s="396">
        <f t="shared" si="715"/>
        <v>0</v>
      </c>
      <c r="FB431" s="396">
        <f t="shared" si="715"/>
        <v>0</v>
      </c>
      <c r="FC431" s="404">
        <f t="shared" si="741"/>
        <v>0</v>
      </c>
      <c r="FD431" s="404">
        <f t="shared" si="741"/>
        <v>0</v>
      </c>
      <c r="FE431" s="404">
        <f t="shared" si="741"/>
        <v>0</v>
      </c>
      <c r="FF431" s="404">
        <f t="shared" si="739"/>
        <v>12.690956979806847</v>
      </c>
      <c r="FG431" s="404">
        <f t="shared" si="739"/>
        <v>0</v>
      </c>
      <c r="FH431" s="404">
        <f t="shared" si="739"/>
        <v>0</v>
      </c>
      <c r="FI431" s="404">
        <f t="shared" si="739"/>
        <v>0</v>
      </c>
      <c r="FJ431" s="404">
        <f t="shared" si="651"/>
        <v>2.4863915715539946</v>
      </c>
      <c r="FK431" s="392">
        <f t="shared" si="716"/>
        <v>118</v>
      </c>
      <c r="FL431" s="384">
        <f t="shared" si="717"/>
        <v>102.82265144863915</v>
      </c>
      <c r="FM431" s="384">
        <f t="shared" si="717"/>
        <v>0</v>
      </c>
      <c r="FN431" s="405">
        <f t="shared" si="737"/>
        <v>0</v>
      </c>
      <c r="FO431" s="405">
        <f t="shared" si="737"/>
        <v>0</v>
      </c>
      <c r="FP431" s="405">
        <f t="shared" si="737"/>
        <v>0</v>
      </c>
      <c r="FQ431" s="405">
        <f t="shared" si="735"/>
        <v>0</v>
      </c>
      <c r="FR431" s="405">
        <f t="shared" si="735"/>
        <v>0</v>
      </c>
      <c r="FS431" s="405">
        <f t="shared" si="735"/>
        <v>0</v>
      </c>
      <c r="FT431" s="405">
        <f t="shared" si="735"/>
        <v>0</v>
      </c>
      <c r="FU431" s="405">
        <f t="shared" si="735"/>
        <v>0</v>
      </c>
      <c r="FV431" s="405">
        <f t="shared" si="735"/>
        <v>0</v>
      </c>
      <c r="FW431" s="397">
        <f t="shared" si="718"/>
        <v>-1985</v>
      </c>
      <c r="FX431" s="406">
        <f t="shared" si="719"/>
        <v>0</v>
      </c>
      <c r="FY431" s="331">
        <f t="shared" si="720"/>
        <v>0</v>
      </c>
      <c r="FZ431" s="382">
        <f t="shared" si="721"/>
        <v>0</v>
      </c>
      <c r="GA431" s="331">
        <f t="shared" si="722"/>
        <v>0</v>
      </c>
      <c r="GB431" s="407">
        <f t="shared" si="723"/>
        <v>0</v>
      </c>
      <c r="GC431" s="407">
        <f t="shared" si="724"/>
        <v>0</v>
      </c>
      <c r="GD431" s="407">
        <f t="shared" si="725"/>
        <v>0</v>
      </c>
      <c r="GE431" s="407">
        <f t="shared" si="726"/>
        <v>-1.3322676295501878E-15</v>
      </c>
      <c r="GF431" s="407">
        <f t="shared" si="727"/>
        <v>0</v>
      </c>
      <c r="GG431" s="407">
        <f t="shared" si="728"/>
        <v>0</v>
      </c>
      <c r="GH431" s="407">
        <f t="shared" si="729"/>
        <v>0</v>
      </c>
      <c r="GI431" s="407">
        <f t="shared" si="730"/>
        <v>1.4210854715202004E-14</v>
      </c>
      <c r="GJ431">
        <f t="shared" si="731"/>
        <v>0</v>
      </c>
      <c r="GK431" s="382">
        <f t="shared" si="732"/>
        <v>1.2878587085651816E-14</v>
      </c>
      <c r="GL431">
        <v>5</v>
      </c>
      <c r="GM431">
        <f t="shared" si="653"/>
        <v>0</v>
      </c>
      <c r="GN431">
        <f t="shared" si="653"/>
        <v>0</v>
      </c>
      <c r="GO431">
        <f t="shared" si="653"/>
        <v>2125</v>
      </c>
      <c r="GP431">
        <f t="shared" si="653"/>
        <v>0</v>
      </c>
      <c r="GQ431">
        <f t="shared" si="653"/>
        <v>35</v>
      </c>
      <c r="GR431">
        <f t="shared" si="652"/>
        <v>0</v>
      </c>
      <c r="GS431">
        <f t="shared" si="652"/>
        <v>0</v>
      </c>
      <c r="GT431">
        <f t="shared" si="652"/>
        <v>0</v>
      </c>
      <c r="GU431">
        <f t="shared" si="652"/>
        <v>118</v>
      </c>
      <c r="GV431">
        <f t="shared" si="652"/>
        <v>0</v>
      </c>
    </row>
    <row r="432" spans="1:204" customFormat="1" x14ac:dyDescent="0.25">
      <c r="A432" s="378">
        <v>25002</v>
      </c>
      <c r="B432" s="32" t="s">
        <v>1133</v>
      </c>
      <c r="C432" t="s">
        <v>883</v>
      </c>
      <c r="D432">
        <v>5</v>
      </c>
      <c r="E432" s="379">
        <v>272</v>
      </c>
      <c r="F432" s="379">
        <v>479</v>
      </c>
      <c r="G432" s="379">
        <v>131</v>
      </c>
      <c r="H432" s="379">
        <v>0</v>
      </c>
      <c r="I432" s="379">
        <v>9836</v>
      </c>
      <c r="J432" s="379">
        <v>3095</v>
      </c>
      <c r="K432" s="379">
        <v>1081</v>
      </c>
      <c r="L432" s="379">
        <v>0</v>
      </c>
      <c r="M432" s="380">
        <v>0</v>
      </c>
      <c r="N432" s="381">
        <f t="shared" si="654"/>
        <v>14894</v>
      </c>
      <c r="O432" s="379">
        <v>240</v>
      </c>
      <c r="P432" s="379">
        <v>487</v>
      </c>
      <c r="Q432" s="379">
        <v>134</v>
      </c>
      <c r="R432" s="379">
        <v>0</v>
      </c>
      <c r="S432" s="379">
        <v>8610</v>
      </c>
      <c r="T432" s="379">
        <v>945</v>
      </c>
      <c r="U432" s="379">
        <v>630</v>
      </c>
      <c r="V432" s="379">
        <v>0</v>
      </c>
      <c r="W432" s="480">
        <f>(VLOOKUP(A432,'[1]floresta plant'!$A$4:$F$573,6,0))*1000</f>
        <v>0</v>
      </c>
      <c r="X432" s="24">
        <f t="shared" si="655"/>
        <v>11046</v>
      </c>
      <c r="Y432" s="53">
        <f t="shared" si="744"/>
        <v>3</v>
      </c>
      <c r="Z432" s="53">
        <f t="shared" si="744"/>
        <v>0</v>
      </c>
      <c r="AA432" s="53">
        <f t="shared" si="744"/>
        <v>-1226</v>
      </c>
      <c r="AB432" s="53">
        <f t="shared" si="744"/>
        <v>-2150</v>
      </c>
      <c r="AC432" s="53">
        <f t="shared" si="744"/>
        <v>-451</v>
      </c>
      <c r="AD432" s="53">
        <f t="shared" si="744"/>
        <v>0</v>
      </c>
      <c r="AE432" s="53">
        <f t="shared" si="744"/>
        <v>0</v>
      </c>
      <c r="AF432" s="53">
        <f t="shared" si="659"/>
        <v>8</v>
      </c>
      <c r="AG432" s="53">
        <f t="shared" si="660"/>
        <v>-32</v>
      </c>
      <c r="AH432" s="53">
        <f t="shared" si="661"/>
        <v>3848</v>
      </c>
      <c r="AI432" s="53">
        <f t="shared" si="733"/>
        <v>-3848</v>
      </c>
      <c r="AJ432" s="469">
        <v>0</v>
      </c>
      <c r="AK432" s="469">
        <v>0</v>
      </c>
      <c r="AL432" s="469">
        <v>0</v>
      </c>
      <c r="AM432" s="470">
        <f t="shared" si="662"/>
        <v>0</v>
      </c>
      <c r="AN432" s="53">
        <f t="shared" si="663"/>
        <v>3848</v>
      </c>
      <c r="AO432" s="382">
        <f t="shared" si="664"/>
        <v>3</v>
      </c>
      <c r="AP432">
        <v>5</v>
      </c>
      <c r="AQ432" s="383">
        <f t="shared" si="665"/>
        <v>11</v>
      </c>
      <c r="AR432" s="383">
        <f t="shared" si="666"/>
        <v>-3859</v>
      </c>
      <c r="AS432" s="383">
        <f t="shared" si="667"/>
        <v>3</v>
      </c>
      <c r="AT432" s="383">
        <f t="shared" si="668"/>
        <v>3859</v>
      </c>
      <c r="AU432" s="383">
        <f t="shared" si="669"/>
        <v>0</v>
      </c>
      <c r="AV432" s="383">
        <f t="shared" si="670"/>
        <v>1</v>
      </c>
      <c r="AW432" s="383">
        <f t="shared" si="671"/>
        <v>0</v>
      </c>
      <c r="AX432" s="383">
        <f t="shared" si="672"/>
        <v>1</v>
      </c>
      <c r="AY432" s="383">
        <f t="shared" si="673"/>
        <v>3</v>
      </c>
      <c r="AZ432">
        <f t="shared" si="674"/>
        <v>0</v>
      </c>
      <c r="BA432">
        <f t="shared" si="675"/>
        <v>0</v>
      </c>
      <c r="BB432" s="383">
        <f t="shared" si="676"/>
        <v>0</v>
      </c>
      <c r="BC432" s="384">
        <f t="shared" si="736"/>
        <v>3</v>
      </c>
      <c r="BD432" s="384">
        <f t="shared" si="736"/>
        <v>0</v>
      </c>
      <c r="BE432" s="384">
        <f t="shared" si="736"/>
        <v>0.31769888572168958</v>
      </c>
      <c r="BF432" s="384">
        <f t="shared" si="734"/>
        <v>0.55713915522155999</v>
      </c>
      <c r="BG432" s="384">
        <f t="shared" si="734"/>
        <v>0.11686965535112724</v>
      </c>
      <c r="BH432" s="384">
        <f t="shared" si="734"/>
        <v>0</v>
      </c>
      <c r="BI432" s="384">
        <f t="shared" si="734"/>
        <v>0</v>
      </c>
      <c r="BJ432" s="384">
        <f t="shared" si="734"/>
        <v>8</v>
      </c>
      <c r="BK432" s="384">
        <f t="shared" si="734"/>
        <v>8.2923037056232187E-3</v>
      </c>
      <c r="BL432" s="474">
        <f t="shared" si="677"/>
        <v>3856</v>
      </c>
      <c r="BM432" s="409">
        <f t="shared" si="678"/>
        <v>3848</v>
      </c>
      <c r="BN432" s="473">
        <f t="shared" si="679"/>
        <v>8</v>
      </c>
      <c r="BO432" s="387">
        <f t="shared" si="680"/>
        <v>1</v>
      </c>
      <c r="BP432" s="387">
        <f t="shared" si="681"/>
        <v>0</v>
      </c>
      <c r="BQ432" s="388">
        <f t="shared" si="682"/>
        <v>0</v>
      </c>
      <c r="BR432" s="389">
        <f t="shared" si="683"/>
        <v>3848</v>
      </c>
      <c r="BS432" s="390">
        <f t="shared" si="684"/>
        <v>3</v>
      </c>
      <c r="BT432" s="391">
        <f t="shared" si="740"/>
        <v>0</v>
      </c>
      <c r="BU432" s="391">
        <f t="shared" si="740"/>
        <v>0.95309665716506875</v>
      </c>
      <c r="BV432" s="391">
        <f t="shared" si="740"/>
        <v>1.6714174656646801</v>
      </c>
      <c r="BW432" s="391">
        <f t="shared" si="738"/>
        <v>0.35060896605338171</v>
      </c>
      <c r="BX432" s="391">
        <f t="shared" si="738"/>
        <v>0</v>
      </c>
      <c r="BY432" s="391">
        <f t="shared" si="738"/>
        <v>0</v>
      </c>
      <c r="BZ432" s="391">
        <f t="shared" si="738"/>
        <v>0</v>
      </c>
      <c r="CA432" s="391">
        <f t="shared" si="650"/>
        <v>2.4876911116869654E-2</v>
      </c>
      <c r="CB432" s="391">
        <f t="shared" si="685"/>
        <v>0</v>
      </c>
      <c r="CC432" s="391">
        <f t="shared" si="685"/>
        <v>0</v>
      </c>
      <c r="CD432" s="392">
        <f t="shared" si="686"/>
        <v>0</v>
      </c>
      <c r="CE432" s="393">
        <f t="shared" si="687"/>
        <v>0</v>
      </c>
      <c r="CF432" s="392">
        <f t="shared" si="745"/>
        <v>0</v>
      </c>
      <c r="CG432" s="392">
        <f t="shared" si="745"/>
        <v>0</v>
      </c>
      <c r="CH432" s="392">
        <f t="shared" si="745"/>
        <v>0</v>
      </c>
      <c r="CI432" s="392">
        <f t="shared" si="745"/>
        <v>0</v>
      </c>
      <c r="CJ432" s="392">
        <f t="shared" si="745"/>
        <v>0</v>
      </c>
      <c r="CK432" s="392">
        <f t="shared" si="745"/>
        <v>0</v>
      </c>
      <c r="CL432" s="392">
        <f t="shared" si="745"/>
        <v>0</v>
      </c>
      <c r="CM432" s="392">
        <f t="shared" si="691"/>
        <v>0</v>
      </c>
      <c r="CN432" s="392">
        <f t="shared" si="692"/>
        <v>0</v>
      </c>
      <c r="CO432" s="394">
        <f t="shared" si="693"/>
        <v>0</v>
      </c>
      <c r="CP432" s="394">
        <f t="shared" si="693"/>
        <v>0</v>
      </c>
      <c r="CQ432" s="395">
        <f t="shared" si="694"/>
        <v>-1226</v>
      </c>
      <c r="CR432" s="394">
        <f t="shared" ref="CR432:CW474" si="747">IF($CQ432&gt;0,IF(AB432&gt;0,0,$CQ432*BF432*$BO432),0)</f>
        <v>0</v>
      </c>
      <c r="CS432" s="394">
        <f t="shared" si="747"/>
        <v>0</v>
      </c>
      <c r="CT432" s="394">
        <f t="shared" si="747"/>
        <v>0</v>
      </c>
      <c r="CU432" s="394">
        <f t="shared" si="747"/>
        <v>0</v>
      </c>
      <c r="CV432" s="394">
        <f t="shared" si="747"/>
        <v>0</v>
      </c>
      <c r="CW432" s="394">
        <f t="shared" si="747"/>
        <v>0</v>
      </c>
      <c r="CX432" s="396">
        <f t="shared" si="695"/>
        <v>0</v>
      </c>
      <c r="CY432" s="396">
        <f t="shared" si="695"/>
        <v>0</v>
      </c>
      <c r="CZ432" s="397">
        <f t="shared" si="696"/>
        <v>0</v>
      </c>
      <c r="DA432" s="397">
        <f t="shared" si="696"/>
        <v>0</v>
      </c>
      <c r="DB432" s="397">
        <f t="shared" si="696"/>
        <v>0</v>
      </c>
      <c r="DC432" s="397">
        <f t="shared" si="697"/>
        <v>-2150</v>
      </c>
      <c r="DD432" s="397">
        <f t="shared" si="742"/>
        <v>0</v>
      </c>
      <c r="DE432" s="397">
        <f t="shared" si="742"/>
        <v>0</v>
      </c>
      <c r="DF432" s="397">
        <f t="shared" si="742"/>
        <v>0</v>
      </c>
      <c r="DG432" s="397">
        <f t="shared" si="742"/>
        <v>0</v>
      </c>
      <c r="DH432" s="397">
        <f t="shared" si="742"/>
        <v>0</v>
      </c>
      <c r="DI432" s="398">
        <f t="shared" si="698"/>
        <v>0</v>
      </c>
      <c r="DJ432" s="398">
        <f t="shared" si="698"/>
        <v>0</v>
      </c>
      <c r="DK432" s="399">
        <f t="shared" si="699"/>
        <v>0</v>
      </c>
      <c r="DL432" s="399">
        <f t="shared" si="699"/>
        <v>0</v>
      </c>
      <c r="DM432" s="399">
        <f t="shared" si="699"/>
        <v>0</v>
      </c>
      <c r="DN432" s="399">
        <f t="shared" si="699"/>
        <v>0</v>
      </c>
      <c r="DO432" s="399">
        <f t="shared" si="700"/>
        <v>-451</v>
      </c>
      <c r="DP432" s="399">
        <f t="shared" si="701"/>
        <v>0</v>
      </c>
      <c r="DQ432" s="399">
        <f t="shared" si="701"/>
        <v>0</v>
      </c>
      <c r="DR432" s="399">
        <f t="shared" si="701"/>
        <v>0</v>
      </c>
      <c r="DS432" s="399">
        <f t="shared" si="701"/>
        <v>0</v>
      </c>
      <c r="DT432" s="400">
        <f t="shared" si="702"/>
        <v>0</v>
      </c>
      <c r="DU432" s="400">
        <f t="shared" si="702"/>
        <v>0</v>
      </c>
      <c r="DV432" s="386">
        <f t="shared" si="743"/>
        <v>0</v>
      </c>
      <c r="DW432" s="386">
        <f t="shared" si="743"/>
        <v>0</v>
      </c>
      <c r="DX432" s="386">
        <f t="shared" si="743"/>
        <v>0</v>
      </c>
      <c r="DY432" s="386">
        <f t="shared" si="743"/>
        <v>0</v>
      </c>
      <c r="DZ432" s="386">
        <f t="shared" si="743"/>
        <v>0</v>
      </c>
      <c r="EA432" s="401">
        <f t="shared" si="703"/>
        <v>0</v>
      </c>
      <c r="EB432" s="386">
        <f t="shared" si="704"/>
        <v>0</v>
      </c>
      <c r="EC432" s="386">
        <f t="shared" si="704"/>
        <v>0</v>
      </c>
      <c r="ED432" s="386">
        <f t="shared" si="704"/>
        <v>0</v>
      </c>
      <c r="EE432" s="385">
        <f t="shared" si="705"/>
        <v>0</v>
      </c>
      <c r="EF432" s="385">
        <f t="shared" si="705"/>
        <v>0</v>
      </c>
      <c r="EG432" s="402">
        <f t="shared" ref="EG432:EL474" si="748">IF($EM432&gt;0,IF(Y432&gt;0,0,$EM432*BC432*$BO432),0)</f>
        <v>0</v>
      </c>
      <c r="EH432" s="402">
        <f t="shared" si="748"/>
        <v>0</v>
      </c>
      <c r="EI432" s="402">
        <f t="shared" si="748"/>
        <v>0</v>
      </c>
      <c r="EJ432" s="402">
        <f t="shared" si="748"/>
        <v>0</v>
      </c>
      <c r="EK432" s="402">
        <f t="shared" si="748"/>
        <v>0</v>
      </c>
      <c r="EL432" s="402">
        <f t="shared" si="748"/>
        <v>0</v>
      </c>
      <c r="EM432" s="402">
        <f t="shared" si="706"/>
        <v>0</v>
      </c>
      <c r="EN432" s="402">
        <f t="shared" si="707"/>
        <v>0</v>
      </c>
      <c r="EO432" s="402">
        <f t="shared" si="707"/>
        <v>0</v>
      </c>
      <c r="EP432" s="402">
        <f t="shared" si="708"/>
        <v>0</v>
      </c>
      <c r="EQ432" s="402">
        <f t="shared" si="709"/>
        <v>0</v>
      </c>
      <c r="ER432" s="394">
        <f t="shared" si="746"/>
        <v>0</v>
      </c>
      <c r="ES432" s="394">
        <f t="shared" si="746"/>
        <v>0</v>
      </c>
      <c r="ET432" s="394">
        <f t="shared" si="746"/>
        <v>2.5415910857735167</v>
      </c>
      <c r="EU432" s="394">
        <f t="shared" si="746"/>
        <v>4.4571132417724799</v>
      </c>
      <c r="EV432" s="394">
        <f t="shared" si="746"/>
        <v>0.93495724280901793</v>
      </c>
      <c r="EW432" s="394">
        <f t="shared" si="746"/>
        <v>0</v>
      </c>
      <c r="EX432" s="394">
        <f t="shared" si="746"/>
        <v>0</v>
      </c>
      <c r="EY432" s="403">
        <f t="shared" si="713"/>
        <v>8</v>
      </c>
      <c r="EZ432" s="394">
        <f t="shared" si="714"/>
        <v>6.633842964498575E-2</v>
      </c>
      <c r="FA432" s="396">
        <f t="shared" si="715"/>
        <v>0</v>
      </c>
      <c r="FB432" s="396">
        <f t="shared" si="715"/>
        <v>0</v>
      </c>
      <c r="FC432" s="404">
        <f t="shared" si="741"/>
        <v>0</v>
      </c>
      <c r="FD432" s="404">
        <f t="shared" si="741"/>
        <v>0</v>
      </c>
      <c r="FE432" s="404">
        <f t="shared" si="741"/>
        <v>0</v>
      </c>
      <c r="FF432" s="404">
        <f t="shared" si="739"/>
        <v>0</v>
      </c>
      <c r="FG432" s="404">
        <f t="shared" si="739"/>
        <v>0</v>
      </c>
      <c r="FH432" s="404">
        <f t="shared" si="739"/>
        <v>0</v>
      </c>
      <c r="FI432" s="404">
        <f t="shared" si="739"/>
        <v>0</v>
      </c>
      <c r="FJ432" s="404">
        <f t="shared" si="651"/>
        <v>0</v>
      </c>
      <c r="FK432" s="392">
        <f t="shared" si="716"/>
        <v>-32</v>
      </c>
      <c r="FL432" s="384">
        <f t="shared" si="717"/>
        <v>0</v>
      </c>
      <c r="FM432" s="384">
        <f t="shared" si="717"/>
        <v>0</v>
      </c>
      <c r="FN432" s="405">
        <f t="shared" si="737"/>
        <v>0</v>
      </c>
      <c r="FO432" s="405">
        <f t="shared" si="737"/>
        <v>0</v>
      </c>
      <c r="FP432" s="405">
        <f t="shared" si="737"/>
        <v>1222.5053122570614</v>
      </c>
      <c r="FQ432" s="405">
        <f t="shared" si="735"/>
        <v>2143.8714692925628</v>
      </c>
      <c r="FR432" s="405">
        <f t="shared" si="735"/>
        <v>449.71443379113765</v>
      </c>
      <c r="FS432" s="405">
        <f t="shared" si="735"/>
        <v>0</v>
      </c>
      <c r="FT432" s="405">
        <f t="shared" si="735"/>
        <v>0</v>
      </c>
      <c r="FU432" s="405">
        <f t="shared" si="735"/>
        <v>0</v>
      </c>
      <c r="FV432" s="405">
        <f t="shared" si="735"/>
        <v>31.908784659238144</v>
      </c>
      <c r="FW432" s="397">
        <f t="shared" si="718"/>
        <v>3848</v>
      </c>
      <c r="FX432" s="406">
        <f t="shared" si="719"/>
        <v>0</v>
      </c>
      <c r="FY432" s="331">
        <f t="shared" si="720"/>
        <v>0</v>
      </c>
      <c r="FZ432" s="382">
        <f t="shared" si="721"/>
        <v>0</v>
      </c>
      <c r="GA432" s="331">
        <f t="shared" si="722"/>
        <v>0</v>
      </c>
      <c r="GB432" s="407">
        <f t="shared" si="723"/>
        <v>0</v>
      </c>
      <c r="GC432" s="407">
        <f t="shared" si="724"/>
        <v>0</v>
      </c>
      <c r="GD432" s="407">
        <f t="shared" si="725"/>
        <v>0</v>
      </c>
      <c r="GE432" s="407">
        <f t="shared" si="726"/>
        <v>0</v>
      </c>
      <c r="GF432" s="407">
        <f t="shared" si="727"/>
        <v>0</v>
      </c>
      <c r="GG432" s="407">
        <f t="shared" si="728"/>
        <v>0</v>
      </c>
      <c r="GH432" s="407">
        <f t="shared" si="729"/>
        <v>0</v>
      </c>
      <c r="GI432" s="407">
        <f t="shared" si="730"/>
        <v>0</v>
      </c>
      <c r="GJ432">
        <f t="shared" si="731"/>
        <v>0</v>
      </c>
      <c r="GK432" s="382">
        <f t="shared" si="732"/>
        <v>0</v>
      </c>
      <c r="GL432">
        <v>5</v>
      </c>
      <c r="GM432">
        <f t="shared" si="653"/>
        <v>3</v>
      </c>
      <c r="GN432">
        <f t="shared" si="653"/>
        <v>0</v>
      </c>
      <c r="GO432">
        <f t="shared" si="653"/>
        <v>0</v>
      </c>
      <c r="GP432">
        <f t="shared" si="653"/>
        <v>0</v>
      </c>
      <c r="GQ432">
        <f t="shared" si="653"/>
        <v>0</v>
      </c>
      <c r="GR432">
        <f t="shared" si="652"/>
        <v>0</v>
      </c>
      <c r="GS432">
        <f t="shared" si="652"/>
        <v>0</v>
      </c>
      <c r="GT432">
        <f t="shared" si="652"/>
        <v>8</v>
      </c>
      <c r="GU432">
        <f t="shared" si="652"/>
        <v>0</v>
      </c>
      <c r="GV432">
        <f t="shared" si="652"/>
        <v>3848</v>
      </c>
    </row>
    <row r="433" spans="1:204" customFormat="1" x14ac:dyDescent="0.25">
      <c r="A433" s="378">
        <v>25003</v>
      </c>
      <c r="B433" s="32" t="s">
        <v>1134</v>
      </c>
      <c r="C433" t="s">
        <v>883</v>
      </c>
      <c r="D433">
        <v>5</v>
      </c>
      <c r="E433" s="379">
        <v>136</v>
      </c>
      <c r="F433" s="379">
        <v>2061</v>
      </c>
      <c r="G433" s="379">
        <v>288</v>
      </c>
      <c r="H433" s="379">
        <v>0</v>
      </c>
      <c r="I433" s="379">
        <v>5800</v>
      </c>
      <c r="J433" s="379">
        <v>1941</v>
      </c>
      <c r="K433" s="379">
        <v>624</v>
      </c>
      <c r="L433" s="379">
        <v>0</v>
      </c>
      <c r="M433" s="380">
        <v>0</v>
      </c>
      <c r="N433" s="381">
        <f t="shared" si="654"/>
        <v>10850</v>
      </c>
      <c r="O433" s="379">
        <v>187</v>
      </c>
      <c r="P433" s="379">
        <v>2342</v>
      </c>
      <c r="Q433" s="379">
        <v>273</v>
      </c>
      <c r="R433" s="379">
        <v>0</v>
      </c>
      <c r="S433" s="379">
        <v>8910</v>
      </c>
      <c r="T433" s="379">
        <v>811</v>
      </c>
      <c r="U433" s="379">
        <v>809</v>
      </c>
      <c r="V433" s="379">
        <v>0</v>
      </c>
      <c r="W433" s="480">
        <f>(VLOOKUP(A433,'[1]floresta plant'!$A$4:$F$573,6,0))*1000</f>
        <v>0</v>
      </c>
      <c r="X433" s="24">
        <f t="shared" si="655"/>
        <v>13332</v>
      </c>
      <c r="Y433" s="53">
        <f t="shared" si="744"/>
        <v>-15</v>
      </c>
      <c r="Z433" s="53">
        <f t="shared" si="744"/>
        <v>0</v>
      </c>
      <c r="AA433" s="53">
        <f t="shared" si="744"/>
        <v>3110</v>
      </c>
      <c r="AB433" s="53">
        <f t="shared" si="744"/>
        <v>-1130</v>
      </c>
      <c r="AC433" s="53">
        <f t="shared" si="744"/>
        <v>185</v>
      </c>
      <c r="AD433" s="53">
        <f t="shared" si="744"/>
        <v>0</v>
      </c>
      <c r="AE433" s="53">
        <f t="shared" si="744"/>
        <v>0</v>
      </c>
      <c r="AF433" s="53">
        <f t="shared" si="659"/>
        <v>281</v>
      </c>
      <c r="AG433" s="53">
        <f t="shared" si="660"/>
        <v>51</v>
      </c>
      <c r="AH433" s="53">
        <f t="shared" si="661"/>
        <v>-2482</v>
      </c>
      <c r="AI433" s="53">
        <f t="shared" si="733"/>
        <v>2482</v>
      </c>
      <c r="AJ433" s="469">
        <v>0</v>
      </c>
      <c r="AK433" s="469">
        <v>0</v>
      </c>
      <c r="AL433" s="469">
        <v>0</v>
      </c>
      <c r="AM433" s="470">
        <f t="shared" si="662"/>
        <v>0</v>
      </c>
      <c r="AN433" s="53">
        <f t="shared" si="663"/>
        <v>-2482</v>
      </c>
      <c r="AO433" s="382">
        <f t="shared" si="664"/>
        <v>2</v>
      </c>
      <c r="AP433">
        <v>5</v>
      </c>
      <c r="AQ433" s="383">
        <f t="shared" si="665"/>
        <v>3627</v>
      </c>
      <c r="AR433" s="383">
        <f t="shared" si="666"/>
        <v>-1145</v>
      </c>
      <c r="AS433" s="383">
        <f t="shared" si="667"/>
        <v>0</v>
      </c>
      <c r="AT433" s="383">
        <f t="shared" si="668"/>
        <v>1130</v>
      </c>
      <c r="AU433" s="383">
        <f t="shared" si="669"/>
        <v>2482</v>
      </c>
      <c r="AV433" s="383">
        <f t="shared" si="670"/>
        <v>1</v>
      </c>
      <c r="AW433" s="383">
        <f t="shared" si="671"/>
        <v>1</v>
      </c>
      <c r="AX433" s="383">
        <f t="shared" si="672"/>
        <v>1</v>
      </c>
      <c r="AY433" s="383">
        <f t="shared" si="673"/>
        <v>0</v>
      </c>
      <c r="AZ433">
        <f t="shared" si="674"/>
        <v>0</v>
      </c>
      <c r="BA433">
        <f t="shared" si="675"/>
        <v>0</v>
      </c>
      <c r="BB433" s="383">
        <f t="shared" si="676"/>
        <v>0</v>
      </c>
      <c r="BC433" s="384">
        <f t="shared" si="736"/>
        <v>1.3100436681222707E-2</v>
      </c>
      <c r="BD433" s="384">
        <f t="shared" si="736"/>
        <v>0</v>
      </c>
      <c r="BE433" s="384">
        <f t="shared" si="736"/>
        <v>3110</v>
      </c>
      <c r="BF433" s="384">
        <f t="shared" si="734"/>
        <v>0.98689956331877726</v>
      </c>
      <c r="BG433" s="384">
        <f t="shared" si="734"/>
        <v>185</v>
      </c>
      <c r="BH433" s="384">
        <f t="shared" si="734"/>
        <v>0</v>
      </c>
      <c r="BI433" s="384">
        <f t="shared" si="734"/>
        <v>0</v>
      </c>
      <c r="BJ433" s="384">
        <f t="shared" si="734"/>
        <v>281</v>
      </c>
      <c r="BK433" s="384">
        <f t="shared" si="734"/>
        <v>51</v>
      </c>
      <c r="BL433" s="474">
        <f t="shared" si="677"/>
        <v>1145</v>
      </c>
      <c r="BM433" s="409">
        <f t="shared" si="678"/>
        <v>-2482</v>
      </c>
      <c r="BN433" s="473">
        <f t="shared" si="679"/>
        <v>3627</v>
      </c>
      <c r="BO433" s="387">
        <f t="shared" si="680"/>
        <v>0.3156878963330576</v>
      </c>
      <c r="BP433" s="387">
        <f t="shared" si="681"/>
        <v>0.6843121036669424</v>
      </c>
      <c r="BQ433" s="388">
        <f t="shared" si="682"/>
        <v>0</v>
      </c>
      <c r="BR433" s="389">
        <f t="shared" si="683"/>
        <v>0</v>
      </c>
      <c r="BS433" s="390">
        <f t="shared" si="684"/>
        <v>-15</v>
      </c>
      <c r="BT433" s="391">
        <f t="shared" si="740"/>
        <v>0</v>
      </c>
      <c r="BU433" s="391">
        <f t="shared" si="740"/>
        <v>0</v>
      </c>
      <c r="BV433" s="391">
        <f t="shared" si="740"/>
        <v>0</v>
      </c>
      <c r="BW433" s="391">
        <f t="shared" si="738"/>
        <v>0</v>
      </c>
      <c r="BX433" s="391">
        <f t="shared" si="738"/>
        <v>0</v>
      </c>
      <c r="BY433" s="391">
        <f t="shared" si="738"/>
        <v>0</v>
      </c>
      <c r="BZ433" s="391">
        <f t="shared" si="738"/>
        <v>0</v>
      </c>
      <c r="CA433" s="391">
        <f t="shared" si="650"/>
        <v>0</v>
      </c>
      <c r="CB433" s="391">
        <f t="shared" si="685"/>
        <v>0</v>
      </c>
      <c r="CC433" s="391">
        <f t="shared" si="685"/>
        <v>0</v>
      </c>
      <c r="CD433" s="392">
        <f t="shared" si="686"/>
        <v>0</v>
      </c>
      <c r="CE433" s="393">
        <f t="shared" si="687"/>
        <v>0</v>
      </c>
      <c r="CF433" s="392">
        <f t="shared" si="745"/>
        <v>0</v>
      </c>
      <c r="CG433" s="392">
        <f t="shared" si="745"/>
        <v>0</v>
      </c>
      <c r="CH433" s="392">
        <f t="shared" si="745"/>
        <v>0</v>
      </c>
      <c r="CI433" s="392">
        <f t="shared" si="745"/>
        <v>0</v>
      </c>
      <c r="CJ433" s="392">
        <f t="shared" si="745"/>
        <v>0</v>
      </c>
      <c r="CK433" s="392">
        <f t="shared" si="745"/>
        <v>0</v>
      </c>
      <c r="CL433" s="392">
        <f t="shared" si="745"/>
        <v>0</v>
      </c>
      <c r="CM433" s="392">
        <f t="shared" si="691"/>
        <v>0</v>
      </c>
      <c r="CN433" s="392">
        <f t="shared" si="692"/>
        <v>0</v>
      </c>
      <c r="CO433" s="394">
        <f t="shared" si="693"/>
        <v>12.861869313482217</v>
      </c>
      <c r="CP433" s="394">
        <f t="shared" si="693"/>
        <v>0</v>
      </c>
      <c r="CQ433" s="395">
        <f t="shared" si="694"/>
        <v>3110</v>
      </c>
      <c r="CR433" s="394">
        <f t="shared" si="747"/>
        <v>968.92748828232698</v>
      </c>
      <c r="CS433" s="394">
        <f t="shared" si="747"/>
        <v>0</v>
      </c>
      <c r="CT433" s="394">
        <f t="shared" si="747"/>
        <v>0</v>
      </c>
      <c r="CU433" s="394">
        <f t="shared" si="747"/>
        <v>0</v>
      </c>
      <c r="CV433" s="394">
        <f t="shared" si="747"/>
        <v>0</v>
      </c>
      <c r="CW433" s="394">
        <f t="shared" si="747"/>
        <v>0</v>
      </c>
      <c r="CX433" s="396">
        <f t="shared" si="695"/>
        <v>2128.2106424041908</v>
      </c>
      <c r="CY433" s="396">
        <f t="shared" si="695"/>
        <v>0</v>
      </c>
      <c r="CZ433" s="397">
        <f t="shared" si="696"/>
        <v>0</v>
      </c>
      <c r="DA433" s="397">
        <f t="shared" si="696"/>
        <v>0</v>
      </c>
      <c r="DB433" s="397">
        <f t="shared" si="696"/>
        <v>0</v>
      </c>
      <c r="DC433" s="397">
        <f t="shared" si="697"/>
        <v>-1130</v>
      </c>
      <c r="DD433" s="397">
        <f t="shared" si="742"/>
        <v>0</v>
      </c>
      <c r="DE433" s="397">
        <f t="shared" si="742"/>
        <v>0</v>
      </c>
      <c r="DF433" s="397">
        <f t="shared" si="742"/>
        <v>0</v>
      </c>
      <c r="DG433" s="397">
        <f t="shared" si="742"/>
        <v>0</v>
      </c>
      <c r="DH433" s="397">
        <f t="shared" si="742"/>
        <v>0</v>
      </c>
      <c r="DI433" s="398">
        <f t="shared" si="698"/>
        <v>0</v>
      </c>
      <c r="DJ433" s="398">
        <f t="shared" si="698"/>
        <v>0</v>
      </c>
      <c r="DK433" s="399">
        <f t="shared" si="699"/>
        <v>0.7650951199338295</v>
      </c>
      <c r="DL433" s="399">
        <f t="shared" si="699"/>
        <v>0</v>
      </c>
      <c r="DM433" s="399">
        <f t="shared" si="699"/>
        <v>0</v>
      </c>
      <c r="DN433" s="399">
        <f t="shared" si="699"/>
        <v>57.637165701681823</v>
      </c>
      <c r="DO433" s="399">
        <f t="shared" si="700"/>
        <v>185</v>
      </c>
      <c r="DP433" s="399">
        <f t="shared" si="701"/>
        <v>0</v>
      </c>
      <c r="DQ433" s="399">
        <f t="shared" si="701"/>
        <v>0</v>
      </c>
      <c r="DR433" s="399">
        <f t="shared" si="701"/>
        <v>0</v>
      </c>
      <c r="DS433" s="399">
        <f t="shared" si="701"/>
        <v>0</v>
      </c>
      <c r="DT433" s="400">
        <f t="shared" si="702"/>
        <v>126.59773917838434</v>
      </c>
      <c r="DU433" s="400">
        <f t="shared" si="702"/>
        <v>0</v>
      </c>
      <c r="DV433" s="386">
        <f t="shared" si="743"/>
        <v>0</v>
      </c>
      <c r="DW433" s="386">
        <f t="shared" si="743"/>
        <v>0</v>
      </c>
      <c r="DX433" s="386">
        <f t="shared" si="743"/>
        <v>0</v>
      </c>
      <c r="DY433" s="386">
        <f t="shared" si="743"/>
        <v>0</v>
      </c>
      <c r="DZ433" s="386">
        <f t="shared" si="743"/>
        <v>0</v>
      </c>
      <c r="EA433" s="401">
        <f t="shared" si="703"/>
        <v>0</v>
      </c>
      <c r="EB433" s="386">
        <f t="shared" si="704"/>
        <v>0</v>
      </c>
      <c r="EC433" s="386">
        <f t="shared" si="704"/>
        <v>0</v>
      </c>
      <c r="ED433" s="386">
        <f t="shared" si="704"/>
        <v>0</v>
      </c>
      <c r="EE433" s="385">
        <f t="shared" si="705"/>
        <v>0</v>
      </c>
      <c r="EF433" s="385">
        <f t="shared" si="705"/>
        <v>0</v>
      </c>
      <c r="EG433" s="402">
        <f t="shared" si="748"/>
        <v>0</v>
      </c>
      <c r="EH433" s="402">
        <f t="shared" si="748"/>
        <v>0</v>
      </c>
      <c r="EI433" s="402">
        <f t="shared" si="748"/>
        <v>0</v>
      </c>
      <c r="EJ433" s="402">
        <f t="shared" si="748"/>
        <v>0</v>
      </c>
      <c r="EK433" s="402">
        <f t="shared" si="748"/>
        <v>0</v>
      </c>
      <c r="EL433" s="402">
        <f t="shared" si="748"/>
        <v>0</v>
      </c>
      <c r="EM433" s="402">
        <f t="shared" si="706"/>
        <v>0</v>
      </c>
      <c r="EN433" s="402">
        <f t="shared" si="707"/>
        <v>0</v>
      </c>
      <c r="EO433" s="402">
        <f t="shared" si="707"/>
        <v>0</v>
      </c>
      <c r="EP433" s="402">
        <f t="shared" si="708"/>
        <v>0</v>
      </c>
      <c r="EQ433" s="402">
        <f t="shared" si="709"/>
        <v>0</v>
      </c>
      <c r="ER433" s="394">
        <f t="shared" si="746"/>
        <v>1.1621174524400328</v>
      </c>
      <c r="ES433" s="394">
        <f t="shared" si="746"/>
        <v>0</v>
      </c>
      <c r="ET433" s="394">
        <f t="shared" si="746"/>
        <v>0</v>
      </c>
      <c r="EU433" s="394">
        <f t="shared" si="746"/>
        <v>87.546181417149157</v>
      </c>
      <c r="EV433" s="394">
        <f t="shared" si="746"/>
        <v>0</v>
      </c>
      <c r="EW433" s="394">
        <f t="shared" si="746"/>
        <v>0</v>
      </c>
      <c r="EX433" s="394">
        <f t="shared" si="746"/>
        <v>0</v>
      </c>
      <c r="EY433" s="403">
        <f t="shared" si="713"/>
        <v>281</v>
      </c>
      <c r="EZ433" s="394">
        <f t="shared" si="714"/>
        <v>0</v>
      </c>
      <c r="FA433" s="396">
        <f t="shared" si="715"/>
        <v>192.29170113041081</v>
      </c>
      <c r="FB433" s="396">
        <f t="shared" si="715"/>
        <v>0</v>
      </c>
      <c r="FC433" s="404">
        <f t="shared" si="741"/>
        <v>0.21091811414392056</v>
      </c>
      <c r="FD433" s="404">
        <f t="shared" si="741"/>
        <v>0</v>
      </c>
      <c r="FE433" s="404">
        <f t="shared" si="741"/>
        <v>0</v>
      </c>
      <c r="FF433" s="404">
        <f t="shared" si="739"/>
        <v>15.889164598842017</v>
      </c>
      <c r="FG433" s="404">
        <f t="shared" si="739"/>
        <v>0</v>
      </c>
      <c r="FH433" s="404">
        <f t="shared" si="739"/>
        <v>0</v>
      </c>
      <c r="FI433" s="404">
        <f t="shared" si="739"/>
        <v>0</v>
      </c>
      <c r="FJ433" s="404">
        <f t="shared" si="651"/>
        <v>0</v>
      </c>
      <c r="FK433" s="392">
        <f t="shared" si="716"/>
        <v>51</v>
      </c>
      <c r="FL433" s="384">
        <f t="shared" si="717"/>
        <v>34.899917287014063</v>
      </c>
      <c r="FM433" s="384">
        <f t="shared" si="717"/>
        <v>0</v>
      </c>
      <c r="FN433" s="405">
        <f t="shared" si="737"/>
        <v>0</v>
      </c>
      <c r="FO433" s="405">
        <f t="shared" si="737"/>
        <v>0</v>
      </c>
      <c r="FP433" s="405">
        <f t="shared" si="737"/>
        <v>0</v>
      </c>
      <c r="FQ433" s="405">
        <f t="shared" si="735"/>
        <v>0</v>
      </c>
      <c r="FR433" s="405">
        <f t="shared" si="735"/>
        <v>0</v>
      </c>
      <c r="FS433" s="405">
        <f t="shared" si="735"/>
        <v>0</v>
      </c>
      <c r="FT433" s="405">
        <f t="shared" si="735"/>
        <v>0</v>
      </c>
      <c r="FU433" s="405">
        <f t="shared" si="735"/>
        <v>0</v>
      </c>
      <c r="FV433" s="405">
        <f t="shared" si="735"/>
        <v>0</v>
      </c>
      <c r="FW433" s="397">
        <f t="shared" si="718"/>
        <v>-2482</v>
      </c>
      <c r="FX433" s="406">
        <f t="shared" si="719"/>
        <v>0</v>
      </c>
      <c r="FY433" s="331">
        <f t="shared" si="720"/>
        <v>0</v>
      </c>
      <c r="FZ433" s="382">
        <f t="shared" si="721"/>
        <v>0</v>
      </c>
      <c r="GA433" s="331">
        <f t="shared" si="722"/>
        <v>0</v>
      </c>
      <c r="GB433" s="407">
        <f t="shared" si="723"/>
        <v>0</v>
      </c>
      <c r="GC433" s="407">
        <f t="shared" si="724"/>
        <v>-1.4210854715202004E-14</v>
      </c>
      <c r="GD433" s="407">
        <f t="shared" si="725"/>
        <v>0</v>
      </c>
      <c r="GE433" s="407">
        <f t="shared" si="726"/>
        <v>2.7755575615628914E-15</v>
      </c>
      <c r="GF433" s="407">
        <f t="shared" si="727"/>
        <v>0</v>
      </c>
      <c r="GG433" s="407">
        <f t="shared" si="728"/>
        <v>0</v>
      </c>
      <c r="GH433" s="407">
        <f t="shared" si="729"/>
        <v>0</v>
      </c>
      <c r="GI433" s="407">
        <f t="shared" si="730"/>
        <v>0</v>
      </c>
      <c r="GJ433">
        <f t="shared" si="731"/>
        <v>0</v>
      </c>
      <c r="GK433" s="382">
        <f t="shared" si="732"/>
        <v>-1.1435297153639112E-14</v>
      </c>
      <c r="GL433">
        <v>5</v>
      </c>
      <c r="GM433">
        <f t="shared" si="653"/>
        <v>0</v>
      </c>
      <c r="GN433">
        <f t="shared" si="653"/>
        <v>0</v>
      </c>
      <c r="GO433">
        <f t="shared" si="653"/>
        <v>3110</v>
      </c>
      <c r="GP433">
        <f t="shared" si="653"/>
        <v>0</v>
      </c>
      <c r="GQ433">
        <f t="shared" si="653"/>
        <v>185</v>
      </c>
      <c r="GR433">
        <f t="shared" si="652"/>
        <v>0</v>
      </c>
      <c r="GS433">
        <f t="shared" si="652"/>
        <v>0</v>
      </c>
      <c r="GT433">
        <f t="shared" si="652"/>
        <v>281</v>
      </c>
      <c r="GU433">
        <f t="shared" si="652"/>
        <v>51</v>
      </c>
      <c r="GV433">
        <f t="shared" si="652"/>
        <v>0</v>
      </c>
    </row>
    <row r="434" spans="1:204" customFormat="1" x14ac:dyDescent="0.25">
      <c r="A434" s="378">
        <v>25004</v>
      </c>
      <c r="B434" s="32" t="s">
        <v>1135</v>
      </c>
      <c r="C434" t="s">
        <v>883</v>
      </c>
      <c r="D434">
        <v>5</v>
      </c>
      <c r="E434" s="379">
        <v>257</v>
      </c>
      <c r="F434" s="379">
        <v>1172</v>
      </c>
      <c r="G434" s="379">
        <v>25</v>
      </c>
      <c r="H434" s="379">
        <v>0</v>
      </c>
      <c r="I434" s="379">
        <v>1908</v>
      </c>
      <c r="J434" s="379">
        <v>186</v>
      </c>
      <c r="K434" s="379">
        <v>80</v>
      </c>
      <c r="L434" s="379">
        <v>0</v>
      </c>
      <c r="M434" s="380">
        <v>0</v>
      </c>
      <c r="N434" s="381">
        <f t="shared" si="654"/>
        <v>3628</v>
      </c>
      <c r="O434" s="379">
        <v>360</v>
      </c>
      <c r="P434" s="379">
        <v>249</v>
      </c>
      <c r="Q434" s="379">
        <v>29</v>
      </c>
      <c r="R434" s="379">
        <v>0</v>
      </c>
      <c r="S434" s="379">
        <v>2825</v>
      </c>
      <c r="T434" s="379">
        <v>15</v>
      </c>
      <c r="U434" s="379">
        <v>90</v>
      </c>
      <c r="V434" s="379">
        <v>0</v>
      </c>
      <c r="W434" s="480">
        <f>(VLOOKUP(A434,'[1]floresta plant'!$A$4:$F$573,6,0))*1000</f>
        <v>0</v>
      </c>
      <c r="X434" s="24">
        <f t="shared" si="655"/>
        <v>3568</v>
      </c>
      <c r="Y434" s="53">
        <f t="shared" si="744"/>
        <v>4</v>
      </c>
      <c r="Z434" s="53">
        <f t="shared" si="744"/>
        <v>0</v>
      </c>
      <c r="AA434" s="53">
        <f t="shared" si="744"/>
        <v>917</v>
      </c>
      <c r="AB434" s="53">
        <f t="shared" si="744"/>
        <v>-171</v>
      </c>
      <c r="AC434" s="53">
        <f t="shared" si="744"/>
        <v>10</v>
      </c>
      <c r="AD434" s="53">
        <f t="shared" si="744"/>
        <v>0</v>
      </c>
      <c r="AE434" s="53">
        <f t="shared" si="744"/>
        <v>0</v>
      </c>
      <c r="AF434" s="53">
        <f t="shared" si="659"/>
        <v>-923</v>
      </c>
      <c r="AG434" s="53">
        <f t="shared" si="660"/>
        <v>103</v>
      </c>
      <c r="AH434" s="53">
        <f t="shared" si="661"/>
        <v>60</v>
      </c>
      <c r="AI434" s="53">
        <f t="shared" si="733"/>
        <v>-60</v>
      </c>
      <c r="AJ434" s="469">
        <v>0</v>
      </c>
      <c r="AK434" s="469">
        <v>0</v>
      </c>
      <c r="AL434" s="469">
        <v>0</v>
      </c>
      <c r="AM434" s="470">
        <f t="shared" si="662"/>
        <v>0</v>
      </c>
      <c r="AN434" s="53">
        <f t="shared" si="663"/>
        <v>60</v>
      </c>
      <c r="AO434" s="382">
        <f t="shared" si="664"/>
        <v>3</v>
      </c>
      <c r="AP434">
        <v>5</v>
      </c>
      <c r="AQ434" s="383">
        <f t="shared" si="665"/>
        <v>1034</v>
      </c>
      <c r="AR434" s="383">
        <f t="shared" si="666"/>
        <v>-1094</v>
      </c>
      <c r="AS434" s="383">
        <f t="shared" si="667"/>
        <v>4</v>
      </c>
      <c r="AT434" s="383">
        <f t="shared" si="668"/>
        <v>1094</v>
      </c>
      <c r="AU434" s="383">
        <f t="shared" si="669"/>
        <v>0</v>
      </c>
      <c r="AV434" s="383">
        <f t="shared" si="670"/>
        <v>1</v>
      </c>
      <c r="AW434" s="383">
        <f t="shared" si="671"/>
        <v>0</v>
      </c>
      <c r="AX434" s="383">
        <f t="shared" si="672"/>
        <v>1</v>
      </c>
      <c r="AY434" s="383">
        <f t="shared" si="673"/>
        <v>4</v>
      </c>
      <c r="AZ434">
        <f t="shared" si="674"/>
        <v>0</v>
      </c>
      <c r="BA434">
        <f t="shared" si="675"/>
        <v>0</v>
      </c>
      <c r="BB434" s="383">
        <f t="shared" si="676"/>
        <v>0</v>
      </c>
      <c r="BC434" s="384">
        <f t="shared" si="736"/>
        <v>4</v>
      </c>
      <c r="BD434" s="384">
        <f t="shared" si="736"/>
        <v>0</v>
      </c>
      <c r="BE434" s="384">
        <f t="shared" si="736"/>
        <v>917</v>
      </c>
      <c r="BF434" s="384">
        <f t="shared" si="734"/>
        <v>0.1563071297989031</v>
      </c>
      <c r="BG434" s="384">
        <f t="shared" si="734"/>
        <v>10</v>
      </c>
      <c r="BH434" s="384">
        <f t="shared" si="734"/>
        <v>0</v>
      </c>
      <c r="BI434" s="384">
        <f t="shared" si="734"/>
        <v>0</v>
      </c>
      <c r="BJ434" s="384">
        <f t="shared" si="734"/>
        <v>0.84369287020109685</v>
      </c>
      <c r="BK434" s="384">
        <f t="shared" si="734"/>
        <v>103</v>
      </c>
      <c r="BL434" s="474">
        <f t="shared" si="677"/>
        <v>1090</v>
      </c>
      <c r="BM434" s="409">
        <f t="shared" si="678"/>
        <v>60</v>
      </c>
      <c r="BN434" s="473">
        <f t="shared" si="679"/>
        <v>1030</v>
      </c>
      <c r="BO434" s="387">
        <f t="shared" si="680"/>
        <v>1</v>
      </c>
      <c r="BP434" s="387">
        <f t="shared" si="681"/>
        <v>0</v>
      </c>
      <c r="BQ434" s="388">
        <f t="shared" si="682"/>
        <v>0</v>
      </c>
      <c r="BR434" s="389">
        <f t="shared" si="683"/>
        <v>60</v>
      </c>
      <c r="BS434" s="390">
        <f t="shared" si="684"/>
        <v>4</v>
      </c>
      <c r="BT434" s="391">
        <f t="shared" si="740"/>
        <v>0</v>
      </c>
      <c r="BU434" s="391">
        <f t="shared" si="740"/>
        <v>0</v>
      </c>
      <c r="BV434" s="391">
        <f t="shared" si="740"/>
        <v>0.6252285191956124</v>
      </c>
      <c r="BW434" s="391">
        <f t="shared" si="738"/>
        <v>0</v>
      </c>
      <c r="BX434" s="391">
        <f t="shared" si="738"/>
        <v>0</v>
      </c>
      <c r="BY434" s="391">
        <f t="shared" si="738"/>
        <v>0</v>
      </c>
      <c r="BZ434" s="391">
        <f t="shared" si="738"/>
        <v>3.3747714808043874</v>
      </c>
      <c r="CA434" s="391">
        <f t="shared" si="650"/>
        <v>0</v>
      </c>
      <c r="CB434" s="391">
        <f t="shared" si="685"/>
        <v>0</v>
      </c>
      <c r="CC434" s="391">
        <f t="shared" si="685"/>
        <v>0</v>
      </c>
      <c r="CD434" s="392">
        <f t="shared" si="686"/>
        <v>0</v>
      </c>
      <c r="CE434" s="393">
        <f t="shared" si="687"/>
        <v>0</v>
      </c>
      <c r="CF434" s="392">
        <f t="shared" si="745"/>
        <v>0</v>
      </c>
      <c r="CG434" s="392">
        <f t="shared" si="745"/>
        <v>0</v>
      </c>
      <c r="CH434" s="392">
        <f t="shared" si="745"/>
        <v>0</v>
      </c>
      <c r="CI434" s="392">
        <f t="shared" si="745"/>
        <v>0</v>
      </c>
      <c r="CJ434" s="392">
        <f t="shared" si="745"/>
        <v>0</v>
      </c>
      <c r="CK434" s="392">
        <f t="shared" si="745"/>
        <v>0</v>
      </c>
      <c r="CL434" s="392">
        <f t="shared" si="745"/>
        <v>0</v>
      </c>
      <c r="CM434" s="392">
        <f t="shared" si="691"/>
        <v>0</v>
      </c>
      <c r="CN434" s="392">
        <f t="shared" si="692"/>
        <v>0</v>
      </c>
      <c r="CO434" s="394">
        <f t="shared" si="693"/>
        <v>0</v>
      </c>
      <c r="CP434" s="394">
        <f t="shared" si="693"/>
        <v>0</v>
      </c>
      <c r="CQ434" s="395">
        <f t="shared" si="694"/>
        <v>917</v>
      </c>
      <c r="CR434" s="394">
        <f t="shared" si="747"/>
        <v>143.33363802559415</v>
      </c>
      <c r="CS434" s="394">
        <f t="shared" si="747"/>
        <v>0</v>
      </c>
      <c r="CT434" s="394">
        <f t="shared" si="747"/>
        <v>0</v>
      </c>
      <c r="CU434" s="394">
        <f t="shared" si="747"/>
        <v>0</v>
      </c>
      <c r="CV434" s="394">
        <f t="shared" si="747"/>
        <v>773.66636197440585</v>
      </c>
      <c r="CW434" s="394">
        <f t="shared" si="747"/>
        <v>0</v>
      </c>
      <c r="CX434" s="396">
        <f t="shared" si="695"/>
        <v>0</v>
      </c>
      <c r="CY434" s="396">
        <f t="shared" si="695"/>
        <v>0</v>
      </c>
      <c r="CZ434" s="397">
        <f t="shared" si="696"/>
        <v>0</v>
      </c>
      <c r="DA434" s="397">
        <f t="shared" si="696"/>
        <v>0</v>
      </c>
      <c r="DB434" s="397">
        <f t="shared" si="696"/>
        <v>0</v>
      </c>
      <c r="DC434" s="397">
        <f t="shared" si="697"/>
        <v>-171</v>
      </c>
      <c r="DD434" s="397">
        <f t="shared" si="742"/>
        <v>0</v>
      </c>
      <c r="DE434" s="397">
        <f t="shared" si="742"/>
        <v>0</v>
      </c>
      <c r="DF434" s="397">
        <f t="shared" si="742"/>
        <v>0</v>
      </c>
      <c r="DG434" s="397">
        <f t="shared" si="742"/>
        <v>0</v>
      </c>
      <c r="DH434" s="397">
        <f t="shared" si="742"/>
        <v>0</v>
      </c>
      <c r="DI434" s="398">
        <f t="shared" si="698"/>
        <v>0</v>
      </c>
      <c r="DJ434" s="398">
        <f t="shared" si="698"/>
        <v>0</v>
      </c>
      <c r="DK434" s="399">
        <f t="shared" si="699"/>
        <v>0</v>
      </c>
      <c r="DL434" s="399">
        <f t="shared" si="699"/>
        <v>0</v>
      </c>
      <c r="DM434" s="399">
        <f t="shared" si="699"/>
        <v>0</v>
      </c>
      <c r="DN434" s="399">
        <f t="shared" si="699"/>
        <v>1.5630712979890311</v>
      </c>
      <c r="DO434" s="399">
        <f t="shared" si="700"/>
        <v>10</v>
      </c>
      <c r="DP434" s="399">
        <f t="shared" si="701"/>
        <v>0</v>
      </c>
      <c r="DQ434" s="399">
        <f t="shared" si="701"/>
        <v>0</v>
      </c>
      <c r="DR434" s="399">
        <f t="shared" si="701"/>
        <v>8.4369287020109685</v>
      </c>
      <c r="DS434" s="399">
        <f t="shared" si="701"/>
        <v>0</v>
      </c>
      <c r="DT434" s="400">
        <f t="shared" si="702"/>
        <v>0</v>
      </c>
      <c r="DU434" s="400">
        <f t="shared" si="702"/>
        <v>0</v>
      </c>
      <c r="DV434" s="386">
        <f t="shared" si="743"/>
        <v>0</v>
      </c>
      <c r="DW434" s="386">
        <f t="shared" si="743"/>
        <v>0</v>
      </c>
      <c r="DX434" s="386">
        <f t="shared" si="743"/>
        <v>0</v>
      </c>
      <c r="DY434" s="386">
        <f t="shared" si="743"/>
        <v>0</v>
      </c>
      <c r="DZ434" s="386">
        <f t="shared" si="743"/>
        <v>0</v>
      </c>
      <c r="EA434" s="401">
        <f t="shared" si="703"/>
        <v>0</v>
      </c>
      <c r="EB434" s="386">
        <f t="shared" si="704"/>
        <v>0</v>
      </c>
      <c r="EC434" s="386">
        <f t="shared" si="704"/>
        <v>0</v>
      </c>
      <c r="ED434" s="386">
        <f t="shared" si="704"/>
        <v>0</v>
      </c>
      <c r="EE434" s="385">
        <f t="shared" si="705"/>
        <v>0</v>
      </c>
      <c r="EF434" s="385">
        <f t="shared" si="705"/>
        <v>0</v>
      </c>
      <c r="EG434" s="402">
        <f t="shared" si="748"/>
        <v>0</v>
      </c>
      <c r="EH434" s="402">
        <f t="shared" si="748"/>
        <v>0</v>
      </c>
      <c r="EI434" s="402">
        <f t="shared" si="748"/>
        <v>0</v>
      </c>
      <c r="EJ434" s="402">
        <f t="shared" si="748"/>
        <v>0</v>
      </c>
      <c r="EK434" s="402">
        <f t="shared" si="748"/>
        <v>0</v>
      </c>
      <c r="EL434" s="402">
        <f t="shared" si="748"/>
        <v>0</v>
      </c>
      <c r="EM434" s="402">
        <f t="shared" si="706"/>
        <v>0</v>
      </c>
      <c r="EN434" s="402">
        <f t="shared" si="707"/>
        <v>0</v>
      </c>
      <c r="EO434" s="402">
        <f t="shared" si="707"/>
        <v>0</v>
      </c>
      <c r="EP434" s="402">
        <f t="shared" si="708"/>
        <v>0</v>
      </c>
      <c r="EQ434" s="402">
        <f t="shared" si="709"/>
        <v>0</v>
      </c>
      <c r="ER434" s="394">
        <f t="shared" si="746"/>
        <v>0</v>
      </c>
      <c r="ES434" s="394">
        <f t="shared" si="746"/>
        <v>0</v>
      </c>
      <c r="ET434" s="394">
        <f t="shared" si="746"/>
        <v>0</v>
      </c>
      <c r="EU434" s="394">
        <f t="shared" si="746"/>
        <v>0</v>
      </c>
      <c r="EV434" s="394">
        <f t="shared" si="746"/>
        <v>0</v>
      </c>
      <c r="EW434" s="394">
        <f t="shared" si="746"/>
        <v>0</v>
      </c>
      <c r="EX434" s="394">
        <f t="shared" si="746"/>
        <v>0</v>
      </c>
      <c r="EY434" s="403">
        <f t="shared" si="713"/>
        <v>-923</v>
      </c>
      <c r="EZ434" s="394">
        <f t="shared" si="714"/>
        <v>0</v>
      </c>
      <c r="FA434" s="396">
        <f t="shared" si="715"/>
        <v>0</v>
      </c>
      <c r="FB434" s="396">
        <f t="shared" si="715"/>
        <v>0</v>
      </c>
      <c r="FC434" s="404">
        <f t="shared" si="741"/>
        <v>0</v>
      </c>
      <c r="FD434" s="404">
        <f t="shared" si="741"/>
        <v>0</v>
      </c>
      <c r="FE434" s="404">
        <f t="shared" si="741"/>
        <v>0</v>
      </c>
      <c r="FF434" s="404">
        <f t="shared" si="739"/>
        <v>16.099634369287021</v>
      </c>
      <c r="FG434" s="404">
        <f t="shared" si="739"/>
        <v>0</v>
      </c>
      <c r="FH434" s="404">
        <f t="shared" si="739"/>
        <v>0</v>
      </c>
      <c r="FI434" s="404">
        <f t="shared" si="739"/>
        <v>0</v>
      </c>
      <c r="FJ434" s="404">
        <f t="shared" si="651"/>
        <v>86.900365630712969</v>
      </c>
      <c r="FK434" s="392">
        <f t="shared" si="716"/>
        <v>103</v>
      </c>
      <c r="FL434" s="384">
        <f t="shared" si="717"/>
        <v>0</v>
      </c>
      <c r="FM434" s="384">
        <f t="shared" si="717"/>
        <v>0</v>
      </c>
      <c r="FN434" s="405">
        <f t="shared" si="737"/>
        <v>0</v>
      </c>
      <c r="FO434" s="405">
        <f t="shared" si="737"/>
        <v>0</v>
      </c>
      <c r="FP434" s="405">
        <f t="shared" si="737"/>
        <v>0</v>
      </c>
      <c r="FQ434" s="405">
        <f t="shared" si="735"/>
        <v>9.3784277879341857</v>
      </c>
      <c r="FR434" s="405">
        <f t="shared" si="735"/>
        <v>0</v>
      </c>
      <c r="FS434" s="405">
        <f t="shared" si="735"/>
        <v>0</v>
      </c>
      <c r="FT434" s="405">
        <f t="shared" si="735"/>
        <v>0</v>
      </c>
      <c r="FU434" s="405">
        <f t="shared" si="735"/>
        <v>50.621572212065814</v>
      </c>
      <c r="FV434" s="405">
        <f t="shared" si="735"/>
        <v>0</v>
      </c>
      <c r="FW434" s="397">
        <f t="shared" si="718"/>
        <v>60</v>
      </c>
      <c r="FX434" s="406">
        <f t="shared" si="719"/>
        <v>0</v>
      </c>
      <c r="FY434" s="331">
        <f t="shared" si="720"/>
        <v>0</v>
      </c>
      <c r="FZ434" s="382">
        <f t="shared" si="721"/>
        <v>0</v>
      </c>
      <c r="GA434" s="331">
        <f t="shared" si="722"/>
        <v>0</v>
      </c>
      <c r="GB434" s="407">
        <f t="shared" si="723"/>
        <v>0</v>
      </c>
      <c r="GC434" s="407">
        <f t="shared" si="724"/>
        <v>0</v>
      </c>
      <c r="GD434" s="407">
        <f t="shared" si="725"/>
        <v>0</v>
      </c>
      <c r="GE434" s="407">
        <f t="shared" si="726"/>
        <v>4.4408920985006262E-16</v>
      </c>
      <c r="GF434" s="407">
        <f t="shared" si="727"/>
        <v>0</v>
      </c>
      <c r="GG434" s="407">
        <f t="shared" si="728"/>
        <v>0</v>
      </c>
      <c r="GH434" s="407">
        <f t="shared" si="729"/>
        <v>0</v>
      </c>
      <c r="GI434" s="407">
        <f t="shared" si="730"/>
        <v>1.4210854715202004E-14</v>
      </c>
      <c r="GJ434">
        <f t="shared" si="731"/>
        <v>0</v>
      </c>
      <c r="GK434" s="382">
        <f t="shared" si="732"/>
        <v>1.4654943925052066E-14</v>
      </c>
      <c r="GL434">
        <v>5</v>
      </c>
      <c r="GM434">
        <f t="shared" si="653"/>
        <v>4</v>
      </c>
      <c r="GN434">
        <f t="shared" si="653"/>
        <v>0</v>
      </c>
      <c r="GO434">
        <f t="shared" si="653"/>
        <v>917</v>
      </c>
      <c r="GP434">
        <f t="shared" si="653"/>
        <v>0</v>
      </c>
      <c r="GQ434">
        <f t="shared" si="653"/>
        <v>10</v>
      </c>
      <c r="GR434">
        <f t="shared" si="652"/>
        <v>0</v>
      </c>
      <c r="GS434">
        <f t="shared" si="652"/>
        <v>0</v>
      </c>
      <c r="GT434">
        <f t="shared" si="652"/>
        <v>0</v>
      </c>
      <c r="GU434">
        <f t="shared" si="652"/>
        <v>103</v>
      </c>
      <c r="GV434">
        <f t="shared" si="652"/>
        <v>60</v>
      </c>
    </row>
    <row r="435" spans="1:204" customFormat="1" x14ac:dyDescent="0.25">
      <c r="A435" s="378">
        <v>25005</v>
      </c>
      <c r="B435" s="32" t="s">
        <v>1136</v>
      </c>
      <c r="C435" t="s">
        <v>883</v>
      </c>
      <c r="D435">
        <v>5</v>
      </c>
      <c r="E435" s="379">
        <v>442</v>
      </c>
      <c r="F435" s="379">
        <v>304</v>
      </c>
      <c r="G435" s="379">
        <v>47</v>
      </c>
      <c r="H435" s="379">
        <v>0</v>
      </c>
      <c r="I435" s="379">
        <v>8422</v>
      </c>
      <c r="J435" s="379">
        <v>779</v>
      </c>
      <c r="K435" s="379">
        <v>2430</v>
      </c>
      <c r="L435" s="379">
        <v>0</v>
      </c>
      <c r="M435" s="380">
        <v>0</v>
      </c>
      <c r="N435" s="381">
        <f t="shared" si="654"/>
        <v>12424</v>
      </c>
      <c r="O435" s="379">
        <v>247</v>
      </c>
      <c r="P435" s="379">
        <v>316</v>
      </c>
      <c r="Q435" s="379">
        <v>48</v>
      </c>
      <c r="R435" s="379">
        <v>0</v>
      </c>
      <c r="S435" s="379">
        <v>10600</v>
      </c>
      <c r="T435" s="379">
        <v>86</v>
      </c>
      <c r="U435" s="379">
        <v>2250</v>
      </c>
      <c r="V435" s="379">
        <v>0</v>
      </c>
      <c r="W435" s="480">
        <f>(VLOOKUP(A435,'[1]floresta plant'!$A$4:$F$573,6,0))*1000</f>
        <v>0</v>
      </c>
      <c r="X435" s="24">
        <f t="shared" si="655"/>
        <v>13547</v>
      </c>
      <c r="Y435" s="53">
        <f t="shared" si="744"/>
        <v>1</v>
      </c>
      <c r="Z435" s="53">
        <f t="shared" si="744"/>
        <v>0</v>
      </c>
      <c r="AA435" s="53">
        <f t="shared" si="744"/>
        <v>2178</v>
      </c>
      <c r="AB435" s="53">
        <f t="shared" si="744"/>
        <v>-693</v>
      </c>
      <c r="AC435" s="53">
        <f t="shared" si="744"/>
        <v>-180</v>
      </c>
      <c r="AD435" s="53">
        <f t="shared" si="744"/>
        <v>0</v>
      </c>
      <c r="AE435" s="53">
        <f t="shared" si="744"/>
        <v>0</v>
      </c>
      <c r="AF435" s="53">
        <f t="shared" si="659"/>
        <v>12</v>
      </c>
      <c r="AG435" s="53">
        <f t="shared" si="660"/>
        <v>-195</v>
      </c>
      <c r="AH435" s="53">
        <f t="shared" si="661"/>
        <v>-1123</v>
      </c>
      <c r="AI435" s="53">
        <f t="shared" si="733"/>
        <v>1123</v>
      </c>
      <c r="AJ435" s="469">
        <v>0</v>
      </c>
      <c r="AK435" s="469">
        <v>0</v>
      </c>
      <c r="AL435" s="469">
        <v>0</v>
      </c>
      <c r="AM435" s="470">
        <f t="shared" si="662"/>
        <v>0</v>
      </c>
      <c r="AN435" s="53">
        <f t="shared" si="663"/>
        <v>-1123</v>
      </c>
      <c r="AO435" s="382">
        <f t="shared" si="664"/>
        <v>2</v>
      </c>
      <c r="AP435">
        <v>5</v>
      </c>
      <c r="AQ435" s="383">
        <f t="shared" si="665"/>
        <v>2191</v>
      </c>
      <c r="AR435" s="383">
        <f t="shared" si="666"/>
        <v>-1068</v>
      </c>
      <c r="AS435" s="383">
        <f t="shared" si="667"/>
        <v>1</v>
      </c>
      <c r="AT435" s="383">
        <f t="shared" si="668"/>
        <v>1068</v>
      </c>
      <c r="AU435" s="383">
        <f t="shared" si="669"/>
        <v>1123</v>
      </c>
      <c r="AV435" s="383">
        <f t="shared" si="670"/>
        <v>1</v>
      </c>
      <c r="AW435" s="383">
        <f t="shared" si="671"/>
        <v>1</v>
      </c>
      <c r="AX435" s="383">
        <f t="shared" si="672"/>
        <v>1</v>
      </c>
      <c r="AY435" s="383">
        <f t="shared" si="673"/>
        <v>0.5</v>
      </c>
      <c r="AZ435">
        <f t="shared" si="674"/>
        <v>0.5</v>
      </c>
      <c r="BA435">
        <f t="shared" si="675"/>
        <v>0</v>
      </c>
      <c r="BB435" s="383">
        <f t="shared" si="676"/>
        <v>0</v>
      </c>
      <c r="BC435" s="384">
        <f t="shared" si="736"/>
        <v>1</v>
      </c>
      <c r="BD435" s="384">
        <f t="shared" si="736"/>
        <v>0</v>
      </c>
      <c r="BE435" s="384">
        <f t="shared" si="736"/>
        <v>2178</v>
      </c>
      <c r="BF435" s="384">
        <f t="shared" si="734"/>
        <v>0.648876404494382</v>
      </c>
      <c r="BG435" s="384">
        <f t="shared" si="734"/>
        <v>0.16853932584269662</v>
      </c>
      <c r="BH435" s="384">
        <f t="shared" si="734"/>
        <v>0</v>
      </c>
      <c r="BI435" s="384">
        <f t="shared" si="734"/>
        <v>0</v>
      </c>
      <c r="BJ435" s="384">
        <f t="shared" si="734"/>
        <v>12</v>
      </c>
      <c r="BK435" s="384">
        <f t="shared" si="734"/>
        <v>0.18258426966292135</v>
      </c>
      <c r="BL435" s="474">
        <f t="shared" si="677"/>
        <v>1067.5</v>
      </c>
      <c r="BM435" s="409">
        <f t="shared" si="678"/>
        <v>-1122.5</v>
      </c>
      <c r="BN435" s="473">
        <f t="shared" si="679"/>
        <v>2190</v>
      </c>
      <c r="BO435" s="387">
        <f t="shared" si="680"/>
        <v>0.48744292237442921</v>
      </c>
      <c r="BP435" s="387">
        <f t="shared" si="681"/>
        <v>0.51255707762557079</v>
      </c>
      <c r="BQ435" s="388">
        <f t="shared" si="682"/>
        <v>0</v>
      </c>
      <c r="BR435" s="389">
        <f t="shared" si="683"/>
        <v>0</v>
      </c>
      <c r="BS435" s="390">
        <f t="shared" si="684"/>
        <v>1</v>
      </c>
      <c r="BT435" s="391">
        <f t="shared" si="740"/>
        <v>0</v>
      </c>
      <c r="BU435" s="391">
        <f t="shared" si="740"/>
        <v>0</v>
      </c>
      <c r="BV435" s="391">
        <f t="shared" si="740"/>
        <v>0.324438202247191</v>
      </c>
      <c r="BW435" s="391">
        <f t="shared" si="738"/>
        <v>8.4269662921348312E-2</v>
      </c>
      <c r="BX435" s="391">
        <f t="shared" si="738"/>
        <v>0</v>
      </c>
      <c r="BY435" s="391">
        <f t="shared" si="738"/>
        <v>0</v>
      </c>
      <c r="BZ435" s="391">
        <f t="shared" si="738"/>
        <v>0</v>
      </c>
      <c r="CA435" s="391">
        <f t="shared" si="650"/>
        <v>9.1292134831460675E-2</v>
      </c>
      <c r="CB435" s="391">
        <f t="shared" si="685"/>
        <v>0.5</v>
      </c>
      <c r="CC435" s="391">
        <f t="shared" si="685"/>
        <v>0</v>
      </c>
      <c r="CD435" s="392">
        <f t="shared" si="686"/>
        <v>0</v>
      </c>
      <c r="CE435" s="393">
        <f t="shared" si="687"/>
        <v>0</v>
      </c>
      <c r="CF435" s="392">
        <f t="shared" si="745"/>
        <v>0</v>
      </c>
      <c r="CG435" s="392">
        <f t="shared" si="745"/>
        <v>0</v>
      </c>
      <c r="CH435" s="392">
        <f t="shared" si="745"/>
        <v>0</v>
      </c>
      <c r="CI435" s="392">
        <f t="shared" si="745"/>
        <v>0</v>
      </c>
      <c r="CJ435" s="392">
        <f t="shared" si="745"/>
        <v>0</v>
      </c>
      <c r="CK435" s="392">
        <f t="shared" si="745"/>
        <v>0</v>
      </c>
      <c r="CL435" s="392">
        <f t="shared" si="745"/>
        <v>0</v>
      </c>
      <c r="CM435" s="392">
        <f t="shared" si="691"/>
        <v>0</v>
      </c>
      <c r="CN435" s="392">
        <f t="shared" si="692"/>
        <v>0</v>
      </c>
      <c r="CO435" s="394">
        <f t="shared" si="693"/>
        <v>0</v>
      </c>
      <c r="CP435" s="394">
        <f t="shared" si="693"/>
        <v>0</v>
      </c>
      <c r="CQ435" s="395">
        <f t="shared" si="694"/>
        <v>2178</v>
      </c>
      <c r="CR435" s="394">
        <f t="shared" si="747"/>
        <v>688.88007926735406</v>
      </c>
      <c r="CS435" s="394">
        <f t="shared" si="747"/>
        <v>178.92989071879327</v>
      </c>
      <c r="CT435" s="394">
        <f t="shared" si="747"/>
        <v>0</v>
      </c>
      <c r="CU435" s="394">
        <f t="shared" si="747"/>
        <v>0</v>
      </c>
      <c r="CV435" s="394">
        <f t="shared" si="747"/>
        <v>0</v>
      </c>
      <c r="CW435" s="394">
        <f t="shared" si="747"/>
        <v>193.84071494535939</v>
      </c>
      <c r="CX435" s="396">
        <f t="shared" si="695"/>
        <v>1116.3493150684931</v>
      </c>
      <c r="CY435" s="396">
        <f t="shared" si="695"/>
        <v>0</v>
      </c>
      <c r="CZ435" s="397">
        <f t="shared" si="696"/>
        <v>0</v>
      </c>
      <c r="DA435" s="397">
        <f t="shared" si="696"/>
        <v>0</v>
      </c>
      <c r="DB435" s="397">
        <f t="shared" si="696"/>
        <v>0</v>
      </c>
      <c r="DC435" s="397">
        <f t="shared" si="697"/>
        <v>-693</v>
      </c>
      <c r="DD435" s="397">
        <f t="shared" si="742"/>
        <v>0</v>
      </c>
      <c r="DE435" s="397">
        <f t="shared" si="742"/>
        <v>0</v>
      </c>
      <c r="DF435" s="397">
        <f t="shared" si="742"/>
        <v>0</v>
      </c>
      <c r="DG435" s="397">
        <f t="shared" si="742"/>
        <v>0</v>
      </c>
      <c r="DH435" s="397">
        <f t="shared" si="742"/>
        <v>0</v>
      </c>
      <c r="DI435" s="398">
        <f t="shared" si="698"/>
        <v>0</v>
      </c>
      <c r="DJ435" s="398">
        <f t="shared" si="698"/>
        <v>0</v>
      </c>
      <c r="DK435" s="399">
        <f t="shared" si="699"/>
        <v>0</v>
      </c>
      <c r="DL435" s="399">
        <f t="shared" si="699"/>
        <v>0</v>
      </c>
      <c r="DM435" s="399">
        <f t="shared" si="699"/>
        <v>0</v>
      </c>
      <c r="DN435" s="399">
        <f t="shared" si="699"/>
        <v>0</v>
      </c>
      <c r="DO435" s="399">
        <f t="shared" si="700"/>
        <v>-180</v>
      </c>
      <c r="DP435" s="399">
        <f t="shared" si="701"/>
        <v>0</v>
      </c>
      <c r="DQ435" s="399">
        <f t="shared" si="701"/>
        <v>0</v>
      </c>
      <c r="DR435" s="399">
        <f t="shared" si="701"/>
        <v>0</v>
      </c>
      <c r="DS435" s="399">
        <f t="shared" si="701"/>
        <v>0</v>
      </c>
      <c r="DT435" s="400">
        <f t="shared" si="702"/>
        <v>0</v>
      </c>
      <c r="DU435" s="400">
        <f t="shared" si="702"/>
        <v>0</v>
      </c>
      <c r="DV435" s="386">
        <f t="shared" si="743"/>
        <v>0</v>
      </c>
      <c r="DW435" s="386">
        <f t="shared" si="743"/>
        <v>0</v>
      </c>
      <c r="DX435" s="386">
        <f t="shared" si="743"/>
        <v>0</v>
      </c>
      <c r="DY435" s="386">
        <f t="shared" si="743"/>
        <v>0</v>
      </c>
      <c r="DZ435" s="386">
        <f t="shared" si="743"/>
        <v>0</v>
      </c>
      <c r="EA435" s="401">
        <f t="shared" si="703"/>
        <v>0</v>
      </c>
      <c r="EB435" s="386">
        <f t="shared" si="704"/>
        <v>0</v>
      </c>
      <c r="EC435" s="386">
        <f t="shared" si="704"/>
        <v>0</v>
      </c>
      <c r="ED435" s="386">
        <f t="shared" si="704"/>
        <v>0</v>
      </c>
      <c r="EE435" s="385">
        <f t="shared" si="705"/>
        <v>0</v>
      </c>
      <c r="EF435" s="385">
        <f t="shared" si="705"/>
        <v>0</v>
      </c>
      <c r="EG435" s="402">
        <f t="shared" si="748"/>
        <v>0</v>
      </c>
      <c r="EH435" s="402">
        <f t="shared" si="748"/>
        <v>0</v>
      </c>
      <c r="EI435" s="402">
        <f t="shared" si="748"/>
        <v>0</v>
      </c>
      <c r="EJ435" s="402">
        <f t="shared" si="748"/>
        <v>0</v>
      </c>
      <c r="EK435" s="402">
        <f t="shared" si="748"/>
        <v>0</v>
      </c>
      <c r="EL435" s="402">
        <f t="shared" si="748"/>
        <v>0</v>
      </c>
      <c r="EM435" s="402">
        <f t="shared" si="706"/>
        <v>0</v>
      </c>
      <c r="EN435" s="402">
        <f t="shared" si="707"/>
        <v>0</v>
      </c>
      <c r="EO435" s="402">
        <f t="shared" si="707"/>
        <v>0</v>
      </c>
      <c r="EP435" s="402">
        <f t="shared" si="708"/>
        <v>0</v>
      </c>
      <c r="EQ435" s="402">
        <f t="shared" si="709"/>
        <v>0</v>
      </c>
      <c r="ER435" s="394">
        <f t="shared" si="746"/>
        <v>0</v>
      </c>
      <c r="ES435" s="394">
        <f t="shared" si="746"/>
        <v>0</v>
      </c>
      <c r="ET435" s="394">
        <f t="shared" si="746"/>
        <v>0</v>
      </c>
      <c r="EU435" s="394">
        <f t="shared" si="746"/>
        <v>3.7954825303986452</v>
      </c>
      <c r="EV435" s="394">
        <f t="shared" si="746"/>
        <v>0.98583961828536237</v>
      </c>
      <c r="EW435" s="394">
        <f t="shared" si="746"/>
        <v>0</v>
      </c>
      <c r="EX435" s="394">
        <f t="shared" si="746"/>
        <v>0</v>
      </c>
      <c r="EY435" s="403">
        <f t="shared" si="713"/>
        <v>12</v>
      </c>
      <c r="EZ435" s="394">
        <f t="shared" si="714"/>
        <v>1.0679929198091427</v>
      </c>
      <c r="FA435" s="396">
        <f t="shared" si="715"/>
        <v>6.1506849315068495</v>
      </c>
      <c r="FB435" s="396">
        <f t="shared" si="715"/>
        <v>0</v>
      </c>
      <c r="FC435" s="404">
        <f t="shared" si="741"/>
        <v>0</v>
      </c>
      <c r="FD435" s="404">
        <f t="shared" si="741"/>
        <v>0</v>
      </c>
      <c r="FE435" s="404">
        <f t="shared" si="741"/>
        <v>0</v>
      </c>
      <c r="FF435" s="404">
        <f t="shared" si="739"/>
        <v>0</v>
      </c>
      <c r="FG435" s="404">
        <f t="shared" si="739"/>
        <v>0</v>
      </c>
      <c r="FH435" s="404">
        <f t="shared" si="739"/>
        <v>0</v>
      </c>
      <c r="FI435" s="404">
        <f t="shared" si="739"/>
        <v>0</v>
      </c>
      <c r="FJ435" s="404">
        <f t="shared" si="651"/>
        <v>0</v>
      </c>
      <c r="FK435" s="392">
        <f t="shared" si="716"/>
        <v>-195</v>
      </c>
      <c r="FL435" s="384">
        <f t="shared" si="717"/>
        <v>0</v>
      </c>
      <c r="FM435" s="384">
        <f t="shared" si="717"/>
        <v>0</v>
      </c>
      <c r="FN435" s="405">
        <f t="shared" si="737"/>
        <v>0</v>
      </c>
      <c r="FO435" s="405">
        <f t="shared" si="737"/>
        <v>0</v>
      </c>
      <c r="FP435" s="405">
        <f t="shared" si="737"/>
        <v>0</v>
      </c>
      <c r="FQ435" s="405">
        <f t="shared" si="735"/>
        <v>0</v>
      </c>
      <c r="FR435" s="405">
        <f t="shared" si="735"/>
        <v>0</v>
      </c>
      <c r="FS435" s="405">
        <f t="shared" si="735"/>
        <v>0</v>
      </c>
      <c r="FT435" s="405">
        <f t="shared" si="735"/>
        <v>0</v>
      </c>
      <c r="FU435" s="405">
        <f t="shared" si="735"/>
        <v>0</v>
      </c>
      <c r="FV435" s="405">
        <f t="shared" si="735"/>
        <v>0</v>
      </c>
      <c r="FW435" s="397">
        <f t="shared" si="718"/>
        <v>-1123</v>
      </c>
      <c r="FX435" s="406">
        <f t="shared" si="719"/>
        <v>0</v>
      </c>
      <c r="FY435" s="331">
        <f t="shared" si="720"/>
        <v>0</v>
      </c>
      <c r="FZ435" s="382">
        <f t="shared" si="721"/>
        <v>0</v>
      </c>
      <c r="GA435" s="331">
        <f t="shared" si="722"/>
        <v>0</v>
      </c>
      <c r="GB435" s="407">
        <f t="shared" si="723"/>
        <v>0</v>
      </c>
      <c r="GC435" s="407">
        <f t="shared" si="724"/>
        <v>0</v>
      </c>
      <c r="GD435" s="407">
        <f t="shared" si="725"/>
        <v>0</v>
      </c>
      <c r="GE435" s="407">
        <f t="shared" si="726"/>
        <v>0</v>
      </c>
      <c r="GF435" s="407">
        <f t="shared" si="727"/>
        <v>0</v>
      </c>
      <c r="GG435" s="407">
        <f t="shared" si="728"/>
        <v>0</v>
      </c>
      <c r="GH435" s="407">
        <f t="shared" si="729"/>
        <v>0</v>
      </c>
      <c r="GI435" s="407">
        <f t="shared" si="730"/>
        <v>0</v>
      </c>
      <c r="GJ435">
        <f t="shared" si="731"/>
        <v>0</v>
      </c>
      <c r="GK435" s="382">
        <f t="shared" si="732"/>
        <v>0</v>
      </c>
      <c r="GL435">
        <v>5</v>
      </c>
      <c r="GM435">
        <f t="shared" si="653"/>
        <v>1</v>
      </c>
      <c r="GN435">
        <f t="shared" si="653"/>
        <v>0</v>
      </c>
      <c r="GO435">
        <f t="shared" si="653"/>
        <v>2178</v>
      </c>
      <c r="GP435">
        <f t="shared" si="653"/>
        <v>0</v>
      </c>
      <c r="GQ435">
        <f t="shared" si="653"/>
        <v>0</v>
      </c>
      <c r="GR435">
        <f t="shared" si="652"/>
        <v>0</v>
      </c>
      <c r="GS435">
        <f t="shared" si="652"/>
        <v>0</v>
      </c>
      <c r="GT435">
        <f t="shared" si="652"/>
        <v>12</v>
      </c>
      <c r="GU435">
        <f t="shared" si="652"/>
        <v>0</v>
      </c>
      <c r="GV435">
        <f t="shared" si="652"/>
        <v>0</v>
      </c>
    </row>
    <row r="436" spans="1:204" customFormat="1" x14ac:dyDescent="0.25">
      <c r="A436" s="378">
        <v>25006</v>
      </c>
      <c r="B436" s="32" t="s">
        <v>1137</v>
      </c>
      <c r="C436" t="s">
        <v>883</v>
      </c>
      <c r="D436">
        <v>5</v>
      </c>
      <c r="E436" s="379">
        <v>585</v>
      </c>
      <c r="F436" s="379">
        <v>362</v>
      </c>
      <c r="G436" s="379">
        <v>322</v>
      </c>
      <c r="H436" s="379">
        <v>0</v>
      </c>
      <c r="I436" s="379">
        <v>19214</v>
      </c>
      <c r="J436" s="379">
        <v>1484</v>
      </c>
      <c r="K436" s="379">
        <v>2792</v>
      </c>
      <c r="L436" s="379">
        <v>0</v>
      </c>
      <c r="M436" s="380">
        <v>0</v>
      </c>
      <c r="N436" s="381">
        <f t="shared" si="654"/>
        <v>24759</v>
      </c>
      <c r="O436" s="379">
        <v>447</v>
      </c>
      <c r="P436" s="379">
        <v>352</v>
      </c>
      <c r="Q436" s="379">
        <v>359</v>
      </c>
      <c r="R436" s="379">
        <v>0</v>
      </c>
      <c r="S436" s="379">
        <v>23830</v>
      </c>
      <c r="T436" s="379">
        <v>48</v>
      </c>
      <c r="U436" s="379">
        <v>2885</v>
      </c>
      <c r="V436" s="379">
        <v>0</v>
      </c>
      <c r="W436" s="480">
        <f>(VLOOKUP(A436,'[1]floresta plant'!$A$4:$F$573,6,0))*1000</f>
        <v>0</v>
      </c>
      <c r="X436" s="24">
        <f t="shared" si="655"/>
        <v>27921</v>
      </c>
      <c r="Y436" s="53">
        <f t="shared" si="744"/>
        <v>37</v>
      </c>
      <c r="Z436" s="53">
        <f t="shared" si="744"/>
        <v>0</v>
      </c>
      <c r="AA436" s="53">
        <f t="shared" si="744"/>
        <v>4616</v>
      </c>
      <c r="AB436" s="53">
        <f t="shared" si="744"/>
        <v>-1436</v>
      </c>
      <c r="AC436" s="53">
        <f t="shared" si="744"/>
        <v>93</v>
      </c>
      <c r="AD436" s="53">
        <f t="shared" si="744"/>
        <v>0</v>
      </c>
      <c r="AE436" s="53">
        <f t="shared" si="744"/>
        <v>0</v>
      </c>
      <c r="AF436" s="53">
        <f t="shared" si="659"/>
        <v>-10</v>
      </c>
      <c r="AG436" s="53">
        <f t="shared" si="660"/>
        <v>-138</v>
      </c>
      <c r="AH436" s="53">
        <f t="shared" si="661"/>
        <v>-3162</v>
      </c>
      <c r="AI436" s="53">
        <f t="shared" si="733"/>
        <v>3162</v>
      </c>
      <c r="AJ436" s="469">
        <v>0</v>
      </c>
      <c r="AK436" s="469">
        <v>0</v>
      </c>
      <c r="AL436" s="469">
        <v>0</v>
      </c>
      <c r="AM436" s="470">
        <f t="shared" si="662"/>
        <v>0</v>
      </c>
      <c r="AN436" s="53">
        <f t="shared" si="663"/>
        <v>-3162</v>
      </c>
      <c r="AO436" s="382">
        <f t="shared" si="664"/>
        <v>2</v>
      </c>
      <c r="AP436">
        <v>5</v>
      </c>
      <c r="AQ436" s="383">
        <f t="shared" si="665"/>
        <v>4746</v>
      </c>
      <c r="AR436" s="383">
        <f t="shared" si="666"/>
        <v>-1584</v>
      </c>
      <c r="AS436" s="383">
        <f t="shared" si="667"/>
        <v>37</v>
      </c>
      <c r="AT436" s="383">
        <f t="shared" si="668"/>
        <v>1584</v>
      </c>
      <c r="AU436" s="383">
        <f t="shared" si="669"/>
        <v>3162</v>
      </c>
      <c r="AV436" s="383">
        <f t="shared" si="670"/>
        <v>1</v>
      </c>
      <c r="AW436" s="383">
        <f t="shared" si="671"/>
        <v>1</v>
      </c>
      <c r="AX436" s="383">
        <f t="shared" si="672"/>
        <v>1</v>
      </c>
      <c r="AY436" s="383">
        <f t="shared" si="673"/>
        <v>18.5</v>
      </c>
      <c r="AZ436">
        <f t="shared" si="674"/>
        <v>18.5</v>
      </c>
      <c r="BA436">
        <f t="shared" si="675"/>
        <v>0</v>
      </c>
      <c r="BB436" s="383">
        <f t="shared" si="676"/>
        <v>0</v>
      </c>
      <c r="BC436" s="384">
        <f t="shared" si="736"/>
        <v>37</v>
      </c>
      <c r="BD436" s="384">
        <f t="shared" si="736"/>
        <v>0</v>
      </c>
      <c r="BE436" s="384">
        <f t="shared" si="736"/>
        <v>4616</v>
      </c>
      <c r="BF436" s="384">
        <f t="shared" si="734"/>
        <v>0.90656565656565657</v>
      </c>
      <c r="BG436" s="384">
        <f t="shared" si="734"/>
        <v>93</v>
      </c>
      <c r="BH436" s="384">
        <f t="shared" si="734"/>
        <v>0</v>
      </c>
      <c r="BI436" s="384">
        <f t="shared" si="734"/>
        <v>0</v>
      </c>
      <c r="BJ436" s="384">
        <f t="shared" si="734"/>
        <v>6.313131313131313E-3</v>
      </c>
      <c r="BK436" s="384">
        <f t="shared" si="734"/>
        <v>8.7121212121212127E-2</v>
      </c>
      <c r="BL436" s="474">
        <f t="shared" si="677"/>
        <v>1565.5</v>
      </c>
      <c r="BM436" s="409">
        <f t="shared" si="678"/>
        <v>-3143.5</v>
      </c>
      <c r="BN436" s="473">
        <f t="shared" si="679"/>
        <v>4709</v>
      </c>
      <c r="BO436" s="387">
        <f t="shared" si="680"/>
        <v>0.33244850286685074</v>
      </c>
      <c r="BP436" s="387">
        <f t="shared" si="681"/>
        <v>0.66755149713314932</v>
      </c>
      <c r="BQ436" s="388">
        <f t="shared" si="682"/>
        <v>0</v>
      </c>
      <c r="BR436" s="389">
        <f t="shared" si="683"/>
        <v>0</v>
      </c>
      <c r="BS436" s="390">
        <f t="shared" si="684"/>
        <v>37</v>
      </c>
      <c r="BT436" s="391">
        <f t="shared" si="740"/>
        <v>0</v>
      </c>
      <c r="BU436" s="391">
        <f t="shared" si="740"/>
        <v>0</v>
      </c>
      <c r="BV436" s="391">
        <f t="shared" si="740"/>
        <v>16.771464646464647</v>
      </c>
      <c r="BW436" s="391">
        <f t="shared" si="738"/>
        <v>0</v>
      </c>
      <c r="BX436" s="391">
        <f t="shared" si="738"/>
        <v>0</v>
      </c>
      <c r="BY436" s="391">
        <f t="shared" si="738"/>
        <v>0</v>
      </c>
      <c r="BZ436" s="391">
        <f t="shared" si="738"/>
        <v>0.1167929292929293</v>
      </c>
      <c r="CA436" s="391">
        <f t="shared" si="650"/>
        <v>1.6117424242424243</v>
      </c>
      <c r="CB436" s="391">
        <f t="shared" si="685"/>
        <v>18.5</v>
      </c>
      <c r="CC436" s="391">
        <f t="shared" si="685"/>
        <v>0</v>
      </c>
      <c r="CD436" s="392">
        <f t="shared" si="686"/>
        <v>0</v>
      </c>
      <c r="CE436" s="393">
        <f t="shared" si="687"/>
        <v>0</v>
      </c>
      <c r="CF436" s="392">
        <f t="shared" si="745"/>
        <v>0</v>
      </c>
      <c r="CG436" s="392">
        <f t="shared" si="745"/>
        <v>0</v>
      </c>
      <c r="CH436" s="392">
        <f t="shared" si="745"/>
        <v>0</v>
      </c>
      <c r="CI436" s="392">
        <f t="shared" si="745"/>
        <v>0</v>
      </c>
      <c r="CJ436" s="392">
        <f t="shared" si="745"/>
        <v>0</v>
      </c>
      <c r="CK436" s="392">
        <f t="shared" si="745"/>
        <v>0</v>
      </c>
      <c r="CL436" s="392">
        <f t="shared" si="745"/>
        <v>0</v>
      </c>
      <c r="CM436" s="392">
        <f t="shared" si="691"/>
        <v>0</v>
      </c>
      <c r="CN436" s="392">
        <f t="shared" si="692"/>
        <v>0</v>
      </c>
      <c r="CO436" s="394">
        <f t="shared" si="693"/>
        <v>0</v>
      </c>
      <c r="CP436" s="394">
        <f t="shared" si="693"/>
        <v>0</v>
      </c>
      <c r="CQ436" s="395">
        <f t="shared" si="694"/>
        <v>4616</v>
      </c>
      <c r="CR436" s="394">
        <f t="shared" si="747"/>
        <v>1391.1996005928902</v>
      </c>
      <c r="CS436" s="394">
        <f t="shared" si="747"/>
        <v>0</v>
      </c>
      <c r="CT436" s="394">
        <f t="shared" si="747"/>
        <v>0</v>
      </c>
      <c r="CU436" s="394">
        <f t="shared" si="747"/>
        <v>0</v>
      </c>
      <c r="CV436" s="394">
        <f t="shared" si="747"/>
        <v>9.6880195027360045</v>
      </c>
      <c r="CW436" s="394">
        <f t="shared" si="747"/>
        <v>133.69466913775688</v>
      </c>
      <c r="CX436" s="396">
        <f t="shared" si="695"/>
        <v>3081.4177107666173</v>
      </c>
      <c r="CY436" s="396">
        <f t="shared" si="695"/>
        <v>0</v>
      </c>
      <c r="CZ436" s="397">
        <f t="shared" si="696"/>
        <v>0</v>
      </c>
      <c r="DA436" s="397">
        <f t="shared" si="696"/>
        <v>0</v>
      </c>
      <c r="DB436" s="397">
        <f t="shared" si="696"/>
        <v>0</v>
      </c>
      <c r="DC436" s="397">
        <f t="shared" si="697"/>
        <v>-1436</v>
      </c>
      <c r="DD436" s="397">
        <f t="shared" si="742"/>
        <v>0</v>
      </c>
      <c r="DE436" s="397">
        <f t="shared" si="742"/>
        <v>0</v>
      </c>
      <c r="DF436" s="397">
        <f t="shared" si="742"/>
        <v>0</v>
      </c>
      <c r="DG436" s="397">
        <f t="shared" si="742"/>
        <v>0</v>
      </c>
      <c r="DH436" s="397">
        <f t="shared" si="742"/>
        <v>0</v>
      </c>
      <c r="DI436" s="398">
        <f t="shared" si="698"/>
        <v>0</v>
      </c>
      <c r="DJ436" s="398">
        <f t="shared" si="698"/>
        <v>0</v>
      </c>
      <c r="DK436" s="399">
        <f t="shared" si="699"/>
        <v>0</v>
      </c>
      <c r="DL436" s="399">
        <f t="shared" si="699"/>
        <v>0</v>
      </c>
      <c r="DM436" s="399">
        <f t="shared" si="699"/>
        <v>0</v>
      </c>
      <c r="DN436" s="399">
        <f t="shared" si="699"/>
        <v>28.028934760645317</v>
      </c>
      <c r="DO436" s="399">
        <f t="shared" si="700"/>
        <v>93</v>
      </c>
      <c r="DP436" s="399">
        <f t="shared" si="701"/>
        <v>0</v>
      </c>
      <c r="DQ436" s="399">
        <f t="shared" si="701"/>
        <v>0</v>
      </c>
      <c r="DR436" s="399">
        <f t="shared" si="701"/>
        <v>0.19518756797106768</v>
      </c>
      <c r="DS436" s="399">
        <f t="shared" si="701"/>
        <v>2.693588438000734</v>
      </c>
      <c r="DT436" s="400">
        <f t="shared" si="702"/>
        <v>62.082289233382888</v>
      </c>
      <c r="DU436" s="400">
        <f t="shared" si="702"/>
        <v>0</v>
      </c>
      <c r="DV436" s="386">
        <f t="shared" si="743"/>
        <v>0</v>
      </c>
      <c r="DW436" s="386">
        <f t="shared" si="743"/>
        <v>0</v>
      </c>
      <c r="DX436" s="386">
        <f t="shared" si="743"/>
        <v>0</v>
      </c>
      <c r="DY436" s="386">
        <f t="shared" si="743"/>
        <v>0</v>
      </c>
      <c r="DZ436" s="386">
        <f t="shared" si="743"/>
        <v>0</v>
      </c>
      <c r="EA436" s="401">
        <f t="shared" si="703"/>
        <v>0</v>
      </c>
      <c r="EB436" s="386">
        <f t="shared" si="704"/>
        <v>0</v>
      </c>
      <c r="EC436" s="386">
        <f t="shared" si="704"/>
        <v>0</v>
      </c>
      <c r="ED436" s="386">
        <f t="shared" si="704"/>
        <v>0</v>
      </c>
      <c r="EE436" s="385">
        <f t="shared" si="705"/>
        <v>0</v>
      </c>
      <c r="EF436" s="385">
        <f t="shared" si="705"/>
        <v>0</v>
      </c>
      <c r="EG436" s="402">
        <f t="shared" si="748"/>
        <v>0</v>
      </c>
      <c r="EH436" s="402">
        <f t="shared" si="748"/>
        <v>0</v>
      </c>
      <c r="EI436" s="402">
        <f t="shared" si="748"/>
        <v>0</v>
      </c>
      <c r="EJ436" s="402">
        <f t="shared" si="748"/>
        <v>0</v>
      </c>
      <c r="EK436" s="402">
        <f t="shared" si="748"/>
        <v>0</v>
      </c>
      <c r="EL436" s="402">
        <f t="shared" si="748"/>
        <v>0</v>
      </c>
      <c r="EM436" s="402">
        <f t="shared" si="706"/>
        <v>0</v>
      </c>
      <c r="EN436" s="402">
        <f t="shared" si="707"/>
        <v>0</v>
      </c>
      <c r="EO436" s="402">
        <f t="shared" si="707"/>
        <v>0</v>
      </c>
      <c r="EP436" s="402">
        <f t="shared" si="708"/>
        <v>0</v>
      </c>
      <c r="EQ436" s="402">
        <f t="shared" si="709"/>
        <v>0</v>
      </c>
      <c r="ER436" s="394">
        <f t="shared" si="746"/>
        <v>0</v>
      </c>
      <c r="ES436" s="394">
        <f t="shared" si="746"/>
        <v>0</v>
      </c>
      <c r="ET436" s="394">
        <f t="shared" si="746"/>
        <v>0</v>
      </c>
      <c r="EU436" s="394">
        <f t="shared" si="746"/>
        <v>0</v>
      </c>
      <c r="EV436" s="394">
        <f t="shared" si="746"/>
        <v>0</v>
      </c>
      <c r="EW436" s="394">
        <f t="shared" si="746"/>
        <v>0</v>
      </c>
      <c r="EX436" s="394">
        <f t="shared" si="746"/>
        <v>0</v>
      </c>
      <c r="EY436" s="403">
        <f t="shared" si="713"/>
        <v>-10</v>
      </c>
      <c r="EZ436" s="394">
        <f t="shared" si="714"/>
        <v>0</v>
      </c>
      <c r="FA436" s="396">
        <f t="shared" si="715"/>
        <v>0</v>
      </c>
      <c r="FB436" s="396">
        <f t="shared" si="715"/>
        <v>0</v>
      </c>
      <c r="FC436" s="404">
        <f t="shared" si="741"/>
        <v>0</v>
      </c>
      <c r="FD436" s="404">
        <f t="shared" si="741"/>
        <v>0</v>
      </c>
      <c r="FE436" s="404">
        <f t="shared" si="741"/>
        <v>0</v>
      </c>
      <c r="FF436" s="404">
        <f t="shared" si="739"/>
        <v>0</v>
      </c>
      <c r="FG436" s="404">
        <f t="shared" si="739"/>
        <v>0</v>
      </c>
      <c r="FH436" s="404">
        <f t="shared" si="739"/>
        <v>0</v>
      </c>
      <c r="FI436" s="404">
        <f t="shared" si="739"/>
        <v>0</v>
      </c>
      <c r="FJ436" s="404">
        <f t="shared" si="651"/>
        <v>0</v>
      </c>
      <c r="FK436" s="392">
        <f t="shared" si="716"/>
        <v>-138</v>
      </c>
      <c r="FL436" s="384">
        <f t="shared" si="717"/>
        <v>0</v>
      </c>
      <c r="FM436" s="384">
        <f t="shared" si="717"/>
        <v>0</v>
      </c>
      <c r="FN436" s="405">
        <f t="shared" si="737"/>
        <v>0</v>
      </c>
      <c r="FO436" s="405">
        <f t="shared" si="737"/>
        <v>0</v>
      </c>
      <c r="FP436" s="405">
        <f t="shared" si="737"/>
        <v>0</v>
      </c>
      <c r="FQ436" s="405">
        <f t="shared" si="735"/>
        <v>0</v>
      </c>
      <c r="FR436" s="405">
        <f t="shared" si="735"/>
        <v>0</v>
      </c>
      <c r="FS436" s="405">
        <f t="shared" si="735"/>
        <v>0</v>
      </c>
      <c r="FT436" s="405">
        <f t="shared" si="735"/>
        <v>0</v>
      </c>
      <c r="FU436" s="405">
        <f t="shared" si="735"/>
        <v>0</v>
      </c>
      <c r="FV436" s="405">
        <f t="shared" si="735"/>
        <v>0</v>
      </c>
      <c r="FW436" s="397">
        <f t="shared" si="718"/>
        <v>-3162</v>
      </c>
      <c r="FX436" s="406">
        <f t="shared" si="719"/>
        <v>0</v>
      </c>
      <c r="FY436" s="331">
        <f t="shared" si="720"/>
        <v>0</v>
      </c>
      <c r="FZ436" s="382">
        <f t="shared" si="721"/>
        <v>0</v>
      </c>
      <c r="GA436" s="331">
        <f t="shared" si="722"/>
        <v>0</v>
      </c>
      <c r="GB436" s="407">
        <f t="shared" si="723"/>
        <v>0</v>
      </c>
      <c r="GC436" s="407">
        <f t="shared" si="724"/>
        <v>0</v>
      </c>
      <c r="GD436" s="407">
        <f t="shared" si="725"/>
        <v>0</v>
      </c>
      <c r="GE436" s="407">
        <f t="shared" si="726"/>
        <v>-3.5527136788005009E-15</v>
      </c>
      <c r="GF436" s="407">
        <f t="shared" si="727"/>
        <v>0</v>
      </c>
      <c r="GG436" s="407">
        <f t="shared" si="728"/>
        <v>0</v>
      </c>
      <c r="GH436" s="407">
        <f t="shared" si="729"/>
        <v>0</v>
      </c>
      <c r="GI436" s="407">
        <f t="shared" si="730"/>
        <v>0</v>
      </c>
      <c r="GJ436">
        <f t="shared" si="731"/>
        <v>4.5474735088646412E-13</v>
      </c>
      <c r="GK436" s="382">
        <f t="shared" si="732"/>
        <v>4.5119463720766362E-13</v>
      </c>
      <c r="GL436">
        <v>5</v>
      </c>
      <c r="GM436">
        <f t="shared" si="653"/>
        <v>37</v>
      </c>
      <c r="GN436">
        <f t="shared" si="653"/>
        <v>0</v>
      </c>
      <c r="GO436">
        <f t="shared" si="653"/>
        <v>4616</v>
      </c>
      <c r="GP436">
        <f t="shared" si="653"/>
        <v>0</v>
      </c>
      <c r="GQ436">
        <f t="shared" si="653"/>
        <v>93</v>
      </c>
      <c r="GR436">
        <f t="shared" si="652"/>
        <v>0</v>
      </c>
      <c r="GS436">
        <f t="shared" si="652"/>
        <v>0</v>
      </c>
      <c r="GT436">
        <f t="shared" si="652"/>
        <v>0</v>
      </c>
      <c r="GU436">
        <f t="shared" si="652"/>
        <v>0</v>
      </c>
      <c r="GV436">
        <f t="shared" si="652"/>
        <v>0</v>
      </c>
    </row>
    <row r="437" spans="1:204" customFormat="1" x14ac:dyDescent="0.25">
      <c r="A437" s="378">
        <v>25007</v>
      </c>
      <c r="B437" s="32" t="s">
        <v>1138</v>
      </c>
      <c r="C437" t="s">
        <v>883</v>
      </c>
      <c r="D437">
        <v>5</v>
      </c>
      <c r="E437" s="379">
        <v>2296</v>
      </c>
      <c r="F437" s="379">
        <v>1428</v>
      </c>
      <c r="G437" s="379">
        <v>155</v>
      </c>
      <c r="H437" s="379">
        <v>0</v>
      </c>
      <c r="I437" s="379">
        <v>25120</v>
      </c>
      <c r="J437" s="379">
        <v>825</v>
      </c>
      <c r="K437" s="379">
        <v>232</v>
      </c>
      <c r="L437" s="379">
        <v>0</v>
      </c>
      <c r="M437" s="380">
        <v>0</v>
      </c>
      <c r="N437" s="381">
        <f t="shared" si="654"/>
        <v>30056</v>
      </c>
      <c r="O437" s="379">
        <v>2715</v>
      </c>
      <c r="P437" s="379">
        <v>1640</v>
      </c>
      <c r="Q437" s="379">
        <v>162</v>
      </c>
      <c r="R437" s="379">
        <v>0</v>
      </c>
      <c r="S437" s="379">
        <v>29920</v>
      </c>
      <c r="T437" s="379">
        <v>249</v>
      </c>
      <c r="U437" s="379">
        <v>265</v>
      </c>
      <c r="V437" s="379">
        <v>0</v>
      </c>
      <c r="W437" s="480">
        <f>(VLOOKUP(A437,'[1]floresta plant'!$A$4:$F$573,6,0))*1000</f>
        <v>0</v>
      </c>
      <c r="X437" s="24">
        <f t="shared" si="655"/>
        <v>34951</v>
      </c>
      <c r="Y437" s="53">
        <f t="shared" si="744"/>
        <v>7</v>
      </c>
      <c r="Z437" s="53">
        <f t="shared" si="744"/>
        <v>0</v>
      </c>
      <c r="AA437" s="53">
        <f t="shared" si="744"/>
        <v>4800</v>
      </c>
      <c r="AB437" s="53">
        <f t="shared" si="744"/>
        <v>-576</v>
      </c>
      <c r="AC437" s="53">
        <f t="shared" si="744"/>
        <v>33</v>
      </c>
      <c r="AD437" s="53">
        <f t="shared" si="744"/>
        <v>0</v>
      </c>
      <c r="AE437" s="53">
        <f t="shared" si="744"/>
        <v>0</v>
      </c>
      <c r="AF437" s="53">
        <f t="shared" si="659"/>
        <v>212</v>
      </c>
      <c r="AG437" s="53">
        <f t="shared" si="660"/>
        <v>419</v>
      </c>
      <c r="AH437" s="53">
        <f t="shared" si="661"/>
        <v>-4895</v>
      </c>
      <c r="AI437" s="53">
        <f t="shared" si="733"/>
        <v>4895</v>
      </c>
      <c r="AJ437" s="469">
        <v>0</v>
      </c>
      <c r="AK437" s="469">
        <v>0</v>
      </c>
      <c r="AL437" s="469">
        <v>0</v>
      </c>
      <c r="AM437" s="470">
        <f t="shared" si="662"/>
        <v>0</v>
      </c>
      <c r="AN437" s="53">
        <f t="shared" si="663"/>
        <v>-4895</v>
      </c>
      <c r="AO437" s="382">
        <f t="shared" si="664"/>
        <v>2</v>
      </c>
      <c r="AP437">
        <v>5</v>
      </c>
      <c r="AQ437" s="383">
        <f t="shared" si="665"/>
        <v>5471</v>
      </c>
      <c r="AR437" s="383">
        <f t="shared" si="666"/>
        <v>-576</v>
      </c>
      <c r="AS437" s="383">
        <f t="shared" si="667"/>
        <v>7</v>
      </c>
      <c r="AT437" s="383">
        <f t="shared" si="668"/>
        <v>576</v>
      </c>
      <c r="AU437" s="383">
        <f t="shared" si="669"/>
        <v>4895</v>
      </c>
      <c r="AV437" s="383">
        <f t="shared" si="670"/>
        <v>1</v>
      </c>
      <c r="AW437" s="383">
        <f t="shared" si="671"/>
        <v>1</v>
      </c>
      <c r="AX437" s="383">
        <f t="shared" si="672"/>
        <v>1</v>
      </c>
      <c r="AY437" s="383">
        <f t="shared" si="673"/>
        <v>3.5</v>
      </c>
      <c r="AZ437">
        <f t="shared" si="674"/>
        <v>3.5</v>
      </c>
      <c r="BA437">
        <f t="shared" si="675"/>
        <v>0</v>
      </c>
      <c r="BB437" s="383">
        <f t="shared" si="676"/>
        <v>0</v>
      </c>
      <c r="BC437" s="384">
        <f t="shared" si="736"/>
        <v>7</v>
      </c>
      <c r="BD437" s="384">
        <f t="shared" si="736"/>
        <v>0</v>
      </c>
      <c r="BE437" s="384">
        <f t="shared" si="736"/>
        <v>4800</v>
      </c>
      <c r="BF437" s="384">
        <f t="shared" si="734"/>
        <v>1</v>
      </c>
      <c r="BG437" s="384">
        <f t="shared" si="734"/>
        <v>33</v>
      </c>
      <c r="BH437" s="384">
        <f t="shared" si="734"/>
        <v>0</v>
      </c>
      <c r="BI437" s="384">
        <f t="shared" si="734"/>
        <v>0</v>
      </c>
      <c r="BJ437" s="384">
        <f t="shared" si="734"/>
        <v>212</v>
      </c>
      <c r="BK437" s="384">
        <f t="shared" si="734"/>
        <v>419</v>
      </c>
      <c r="BL437" s="474">
        <f t="shared" si="677"/>
        <v>572.5</v>
      </c>
      <c r="BM437" s="409">
        <f t="shared" si="678"/>
        <v>-4891.5</v>
      </c>
      <c r="BN437" s="473">
        <f t="shared" si="679"/>
        <v>5464</v>
      </c>
      <c r="BO437" s="387">
        <f t="shared" si="680"/>
        <v>0.10477672035139092</v>
      </c>
      <c r="BP437" s="387">
        <f t="shared" si="681"/>
        <v>0.89522327964860904</v>
      </c>
      <c r="BQ437" s="388">
        <f t="shared" si="682"/>
        <v>0</v>
      </c>
      <c r="BR437" s="389">
        <f t="shared" si="683"/>
        <v>0</v>
      </c>
      <c r="BS437" s="390">
        <f t="shared" si="684"/>
        <v>7</v>
      </c>
      <c r="BT437" s="391">
        <f t="shared" si="740"/>
        <v>0</v>
      </c>
      <c r="BU437" s="391">
        <f t="shared" si="740"/>
        <v>0</v>
      </c>
      <c r="BV437" s="391">
        <f t="shared" si="740"/>
        <v>3.5</v>
      </c>
      <c r="BW437" s="391">
        <f t="shared" si="738"/>
        <v>0</v>
      </c>
      <c r="BX437" s="391">
        <f t="shared" si="738"/>
        <v>0</v>
      </c>
      <c r="BY437" s="391">
        <f t="shared" si="738"/>
        <v>0</v>
      </c>
      <c r="BZ437" s="391">
        <f t="shared" si="738"/>
        <v>0</v>
      </c>
      <c r="CA437" s="391">
        <f t="shared" si="650"/>
        <v>0</v>
      </c>
      <c r="CB437" s="391">
        <f t="shared" si="685"/>
        <v>3.5</v>
      </c>
      <c r="CC437" s="391">
        <f t="shared" si="685"/>
        <v>0</v>
      </c>
      <c r="CD437" s="392">
        <f t="shared" si="686"/>
        <v>0</v>
      </c>
      <c r="CE437" s="393">
        <f t="shared" si="687"/>
        <v>0</v>
      </c>
      <c r="CF437" s="392">
        <f t="shared" si="745"/>
        <v>0</v>
      </c>
      <c r="CG437" s="392">
        <f t="shared" si="745"/>
        <v>0</v>
      </c>
      <c r="CH437" s="392">
        <f t="shared" si="745"/>
        <v>0</v>
      </c>
      <c r="CI437" s="392">
        <f t="shared" si="745"/>
        <v>0</v>
      </c>
      <c r="CJ437" s="392">
        <f t="shared" si="745"/>
        <v>0</v>
      </c>
      <c r="CK437" s="392">
        <f t="shared" si="745"/>
        <v>0</v>
      </c>
      <c r="CL437" s="392">
        <f t="shared" si="745"/>
        <v>0</v>
      </c>
      <c r="CM437" s="392">
        <f t="shared" si="691"/>
        <v>0</v>
      </c>
      <c r="CN437" s="392">
        <f t="shared" si="692"/>
        <v>0</v>
      </c>
      <c r="CO437" s="394">
        <f t="shared" si="693"/>
        <v>0</v>
      </c>
      <c r="CP437" s="394">
        <f t="shared" si="693"/>
        <v>0</v>
      </c>
      <c r="CQ437" s="395">
        <f t="shared" si="694"/>
        <v>4800</v>
      </c>
      <c r="CR437" s="394">
        <f t="shared" si="747"/>
        <v>502.92825768667643</v>
      </c>
      <c r="CS437" s="394">
        <f t="shared" si="747"/>
        <v>0</v>
      </c>
      <c r="CT437" s="394">
        <f t="shared" si="747"/>
        <v>0</v>
      </c>
      <c r="CU437" s="394">
        <f t="shared" si="747"/>
        <v>0</v>
      </c>
      <c r="CV437" s="394">
        <f t="shared" si="747"/>
        <v>0</v>
      </c>
      <c r="CW437" s="394">
        <f t="shared" si="747"/>
        <v>0</v>
      </c>
      <c r="CX437" s="396">
        <f t="shared" si="695"/>
        <v>4297.0717423133237</v>
      </c>
      <c r="CY437" s="396">
        <f t="shared" si="695"/>
        <v>0</v>
      </c>
      <c r="CZ437" s="397">
        <f t="shared" si="696"/>
        <v>0</v>
      </c>
      <c r="DA437" s="397">
        <f t="shared" si="696"/>
        <v>0</v>
      </c>
      <c r="DB437" s="397">
        <f t="shared" si="696"/>
        <v>0</v>
      </c>
      <c r="DC437" s="397">
        <f t="shared" si="697"/>
        <v>-576</v>
      </c>
      <c r="DD437" s="397">
        <f t="shared" si="742"/>
        <v>0</v>
      </c>
      <c r="DE437" s="397">
        <f t="shared" si="742"/>
        <v>0</v>
      </c>
      <c r="DF437" s="397">
        <f t="shared" si="742"/>
        <v>0</v>
      </c>
      <c r="DG437" s="397">
        <f t="shared" si="742"/>
        <v>0</v>
      </c>
      <c r="DH437" s="397">
        <f t="shared" si="742"/>
        <v>0</v>
      </c>
      <c r="DI437" s="398">
        <f t="shared" si="698"/>
        <v>0</v>
      </c>
      <c r="DJ437" s="398">
        <f t="shared" si="698"/>
        <v>0</v>
      </c>
      <c r="DK437" s="399">
        <f t="shared" si="699"/>
        <v>0</v>
      </c>
      <c r="DL437" s="399">
        <f t="shared" si="699"/>
        <v>0</v>
      </c>
      <c r="DM437" s="399">
        <f t="shared" si="699"/>
        <v>0</v>
      </c>
      <c r="DN437" s="399">
        <f t="shared" si="699"/>
        <v>3.4576317715959002</v>
      </c>
      <c r="DO437" s="399">
        <f t="shared" si="700"/>
        <v>33</v>
      </c>
      <c r="DP437" s="399">
        <f t="shared" si="701"/>
        <v>0</v>
      </c>
      <c r="DQ437" s="399">
        <f t="shared" si="701"/>
        <v>0</v>
      </c>
      <c r="DR437" s="399">
        <f t="shared" si="701"/>
        <v>0</v>
      </c>
      <c r="DS437" s="399">
        <f t="shared" si="701"/>
        <v>0</v>
      </c>
      <c r="DT437" s="400">
        <f t="shared" si="702"/>
        <v>29.542368228404097</v>
      </c>
      <c r="DU437" s="400">
        <f t="shared" si="702"/>
        <v>0</v>
      </c>
      <c r="DV437" s="386">
        <f t="shared" si="743"/>
        <v>0</v>
      </c>
      <c r="DW437" s="386">
        <f t="shared" si="743"/>
        <v>0</v>
      </c>
      <c r="DX437" s="386">
        <f t="shared" si="743"/>
        <v>0</v>
      </c>
      <c r="DY437" s="386">
        <f t="shared" si="743"/>
        <v>0</v>
      </c>
      <c r="DZ437" s="386">
        <f t="shared" si="743"/>
        <v>0</v>
      </c>
      <c r="EA437" s="401">
        <f t="shared" si="703"/>
        <v>0</v>
      </c>
      <c r="EB437" s="386">
        <f t="shared" si="704"/>
        <v>0</v>
      </c>
      <c r="EC437" s="386">
        <f t="shared" si="704"/>
        <v>0</v>
      </c>
      <c r="ED437" s="386">
        <f t="shared" si="704"/>
        <v>0</v>
      </c>
      <c r="EE437" s="385">
        <f t="shared" si="705"/>
        <v>0</v>
      </c>
      <c r="EF437" s="385">
        <f t="shared" si="705"/>
        <v>0</v>
      </c>
      <c r="EG437" s="402">
        <f t="shared" si="748"/>
        <v>0</v>
      </c>
      <c r="EH437" s="402">
        <f t="shared" si="748"/>
        <v>0</v>
      </c>
      <c r="EI437" s="402">
        <f t="shared" si="748"/>
        <v>0</v>
      </c>
      <c r="EJ437" s="402">
        <f t="shared" si="748"/>
        <v>0</v>
      </c>
      <c r="EK437" s="402">
        <f t="shared" si="748"/>
        <v>0</v>
      </c>
      <c r="EL437" s="402">
        <f t="shared" si="748"/>
        <v>0</v>
      </c>
      <c r="EM437" s="402">
        <f t="shared" si="706"/>
        <v>0</v>
      </c>
      <c r="EN437" s="402">
        <f t="shared" si="707"/>
        <v>0</v>
      </c>
      <c r="EO437" s="402">
        <f t="shared" si="707"/>
        <v>0</v>
      </c>
      <c r="EP437" s="402">
        <f t="shared" si="708"/>
        <v>0</v>
      </c>
      <c r="EQ437" s="402">
        <f t="shared" si="709"/>
        <v>0</v>
      </c>
      <c r="ER437" s="394">
        <f t="shared" si="746"/>
        <v>0</v>
      </c>
      <c r="ES437" s="394">
        <f t="shared" si="746"/>
        <v>0</v>
      </c>
      <c r="ET437" s="394">
        <f t="shared" si="746"/>
        <v>0</v>
      </c>
      <c r="EU437" s="394">
        <f t="shared" si="746"/>
        <v>22.212664714494874</v>
      </c>
      <c r="EV437" s="394">
        <f t="shared" si="746"/>
        <v>0</v>
      </c>
      <c r="EW437" s="394">
        <f t="shared" si="746"/>
        <v>0</v>
      </c>
      <c r="EX437" s="394">
        <f t="shared" si="746"/>
        <v>0</v>
      </c>
      <c r="EY437" s="403">
        <f t="shared" si="713"/>
        <v>212</v>
      </c>
      <c r="EZ437" s="394">
        <f t="shared" si="714"/>
        <v>0</v>
      </c>
      <c r="FA437" s="396">
        <f t="shared" si="715"/>
        <v>189.78733528550512</v>
      </c>
      <c r="FB437" s="396">
        <f t="shared" si="715"/>
        <v>0</v>
      </c>
      <c r="FC437" s="404">
        <f t="shared" si="741"/>
        <v>0</v>
      </c>
      <c r="FD437" s="404">
        <f t="shared" si="741"/>
        <v>0</v>
      </c>
      <c r="FE437" s="404">
        <f t="shared" si="741"/>
        <v>0</v>
      </c>
      <c r="FF437" s="404">
        <f t="shared" si="739"/>
        <v>43.901445827232799</v>
      </c>
      <c r="FG437" s="404">
        <f t="shared" si="739"/>
        <v>0</v>
      </c>
      <c r="FH437" s="404">
        <f t="shared" si="739"/>
        <v>0</v>
      </c>
      <c r="FI437" s="404">
        <f t="shared" si="739"/>
        <v>0</v>
      </c>
      <c r="FJ437" s="404">
        <f t="shared" si="651"/>
        <v>0</v>
      </c>
      <c r="FK437" s="392">
        <f t="shared" si="716"/>
        <v>419</v>
      </c>
      <c r="FL437" s="384">
        <f t="shared" si="717"/>
        <v>375.09855417276719</v>
      </c>
      <c r="FM437" s="384">
        <f t="shared" si="717"/>
        <v>0</v>
      </c>
      <c r="FN437" s="405">
        <f t="shared" si="737"/>
        <v>0</v>
      </c>
      <c r="FO437" s="405">
        <f t="shared" si="737"/>
        <v>0</v>
      </c>
      <c r="FP437" s="405">
        <f t="shared" si="737"/>
        <v>0</v>
      </c>
      <c r="FQ437" s="405">
        <f t="shared" si="735"/>
        <v>0</v>
      </c>
      <c r="FR437" s="405">
        <f t="shared" si="735"/>
        <v>0</v>
      </c>
      <c r="FS437" s="405">
        <f t="shared" si="735"/>
        <v>0</v>
      </c>
      <c r="FT437" s="405">
        <f t="shared" si="735"/>
        <v>0</v>
      </c>
      <c r="FU437" s="405">
        <f t="shared" si="735"/>
        <v>0</v>
      </c>
      <c r="FV437" s="405">
        <f t="shared" si="735"/>
        <v>0</v>
      </c>
      <c r="FW437" s="397">
        <f t="shared" si="718"/>
        <v>-4895</v>
      </c>
      <c r="FX437" s="406">
        <f t="shared" si="719"/>
        <v>0</v>
      </c>
      <c r="FY437" s="331">
        <f t="shared" si="720"/>
        <v>0</v>
      </c>
      <c r="FZ437" s="382">
        <f t="shared" si="721"/>
        <v>0</v>
      </c>
      <c r="GA437" s="331">
        <f t="shared" si="722"/>
        <v>0</v>
      </c>
      <c r="GB437" s="407">
        <f t="shared" si="723"/>
        <v>0</v>
      </c>
      <c r="GC437" s="407">
        <f t="shared" si="724"/>
        <v>0</v>
      </c>
      <c r="GD437" s="407">
        <f t="shared" si="725"/>
        <v>0</v>
      </c>
      <c r="GE437" s="407">
        <f t="shared" si="726"/>
        <v>2.6645352591003757E-15</v>
      </c>
      <c r="GF437" s="407">
        <f t="shared" si="727"/>
        <v>0</v>
      </c>
      <c r="GG437" s="407">
        <f t="shared" si="728"/>
        <v>0</v>
      </c>
      <c r="GH437" s="407">
        <f t="shared" si="729"/>
        <v>3.5527136788005009E-15</v>
      </c>
      <c r="GI437" s="407">
        <f t="shared" si="730"/>
        <v>0</v>
      </c>
      <c r="GJ437">
        <f t="shared" si="731"/>
        <v>0</v>
      </c>
      <c r="GK437" s="382">
        <f t="shared" si="732"/>
        <v>6.2172489379008766E-15</v>
      </c>
      <c r="GL437">
        <v>5</v>
      </c>
      <c r="GM437">
        <f t="shared" si="653"/>
        <v>7</v>
      </c>
      <c r="GN437">
        <f t="shared" si="653"/>
        <v>0</v>
      </c>
      <c r="GO437">
        <f t="shared" si="653"/>
        <v>4800</v>
      </c>
      <c r="GP437">
        <f t="shared" si="653"/>
        <v>0</v>
      </c>
      <c r="GQ437">
        <f t="shared" si="653"/>
        <v>33</v>
      </c>
      <c r="GR437">
        <f t="shared" ref="GR437:GV487" si="749">SUMIF(AD437,"&gt;0")</f>
        <v>0</v>
      </c>
      <c r="GS437">
        <f t="shared" si="749"/>
        <v>0</v>
      </c>
      <c r="GT437">
        <f t="shared" si="749"/>
        <v>212</v>
      </c>
      <c r="GU437">
        <f t="shared" si="749"/>
        <v>419</v>
      </c>
      <c r="GV437">
        <f t="shared" si="749"/>
        <v>0</v>
      </c>
    </row>
    <row r="438" spans="1:204" customFormat="1" x14ac:dyDescent="0.25">
      <c r="A438" s="378">
        <v>25008</v>
      </c>
      <c r="B438" s="32" t="s">
        <v>1139</v>
      </c>
      <c r="C438" t="s">
        <v>883</v>
      </c>
      <c r="D438">
        <v>5</v>
      </c>
      <c r="E438" s="379">
        <v>326</v>
      </c>
      <c r="F438" s="379">
        <v>1535</v>
      </c>
      <c r="G438" s="379">
        <v>0</v>
      </c>
      <c r="H438" s="379">
        <v>0</v>
      </c>
      <c r="I438" s="379">
        <v>1800</v>
      </c>
      <c r="J438" s="379">
        <v>5</v>
      </c>
      <c r="K438" s="379">
        <v>5</v>
      </c>
      <c r="L438" s="379">
        <v>0</v>
      </c>
      <c r="M438" s="380">
        <v>0</v>
      </c>
      <c r="N438" s="381">
        <f t="shared" si="654"/>
        <v>3671</v>
      </c>
      <c r="O438" s="379">
        <v>361</v>
      </c>
      <c r="P438" s="379">
        <v>578</v>
      </c>
      <c r="Q438" s="379">
        <v>0</v>
      </c>
      <c r="R438" s="379">
        <v>0</v>
      </c>
      <c r="S438" s="379">
        <v>2700</v>
      </c>
      <c r="T438" s="379">
        <v>0</v>
      </c>
      <c r="U438" s="379">
        <v>3</v>
      </c>
      <c r="V438" s="379">
        <v>0</v>
      </c>
      <c r="W438" s="480">
        <f>(VLOOKUP(A438,'[1]floresta plant'!$A$4:$F$573,6,0))*1000</f>
        <v>0</v>
      </c>
      <c r="X438" s="24">
        <f t="shared" si="655"/>
        <v>3642</v>
      </c>
      <c r="Y438" s="53">
        <f t="shared" si="744"/>
        <v>0</v>
      </c>
      <c r="Z438" s="53">
        <f t="shared" si="744"/>
        <v>0</v>
      </c>
      <c r="AA438" s="53">
        <f t="shared" si="744"/>
        <v>900</v>
      </c>
      <c r="AB438" s="53">
        <f t="shared" si="744"/>
        <v>-5</v>
      </c>
      <c r="AC438" s="53">
        <f t="shared" si="744"/>
        <v>-2</v>
      </c>
      <c r="AD438" s="53">
        <f t="shared" si="744"/>
        <v>0</v>
      </c>
      <c r="AE438" s="53">
        <f t="shared" si="744"/>
        <v>0</v>
      </c>
      <c r="AF438" s="53">
        <f t="shared" si="659"/>
        <v>-957</v>
      </c>
      <c r="AG438" s="53">
        <f t="shared" si="660"/>
        <v>35</v>
      </c>
      <c r="AH438" s="53">
        <f t="shared" si="661"/>
        <v>29</v>
      </c>
      <c r="AI438" s="53">
        <f t="shared" si="733"/>
        <v>-29</v>
      </c>
      <c r="AJ438" s="469">
        <v>0</v>
      </c>
      <c r="AK438" s="469">
        <v>0</v>
      </c>
      <c r="AL438" s="469">
        <v>0</v>
      </c>
      <c r="AM438" s="470">
        <f t="shared" si="662"/>
        <v>0</v>
      </c>
      <c r="AN438" s="53">
        <f t="shared" si="663"/>
        <v>29</v>
      </c>
      <c r="AO438" s="382">
        <f t="shared" si="664"/>
        <v>3</v>
      </c>
      <c r="AP438">
        <v>5</v>
      </c>
      <c r="AQ438" s="383">
        <f t="shared" si="665"/>
        <v>935</v>
      </c>
      <c r="AR438" s="383">
        <f t="shared" si="666"/>
        <v>-964</v>
      </c>
      <c r="AS438" s="383">
        <f t="shared" si="667"/>
        <v>0</v>
      </c>
      <c r="AT438" s="383">
        <f t="shared" si="668"/>
        <v>964</v>
      </c>
      <c r="AU438" s="383">
        <f t="shared" si="669"/>
        <v>0</v>
      </c>
      <c r="AV438" s="383">
        <f t="shared" si="670"/>
        <v>1</v>
      </c>
      <c r="AW438" s="383">
        <f t="shared" si="671"/>
        <v>0</v>
      </c>
      <c r="AX438" s="383">
        <f t="shared" si="672"/>
        <v>1</v>
      </c>
      <c r="AY438" s="383">
        <f t="shared" si="673"/>
        <v>0</v>
      </c>
      <c r="AZ438">
        <f t="shared" si="674"/>
        <v>0</v>
      </c>
      <c r="BA438">
        <f t="shared" si="675"/>
        <v>0</v>
      </c>
      <c r="BB438" s="383">
        <f t="shared" si="676"/>
        <v>0</v>
      </c>
      <c r="BC438" s="384">
        <f t="shared" si="736"/>
        <v>0</v>
      </c>
      <c r="BD438" s="384">
        <f t="shared" si="736"/>
        <v>0</v>
      </c>
      <c r="BE438" s="384">
        <f t="shared" si="736"/>
        <v>900</v>
      </c>
      <c r="BF438" s="384">
        <f t="shared" si="734"/>
        <v>5.1867219917012446E-3</v>
      </c>
      <c r="BG438" s="384">
        <f t="shared" si="734"/>
        <v>2.0746887966804979E-3</v>
      </c>
      <c r="BH438" s="384">
        <f t="shared" si="734"/>
        <v>0</v>
      </c>
      <c r="BI438" s="384">
        <f t="shared" si="734"/>
        <v>0</v>
      </c>
      <c r="BJ438" s="384">
        <f t="shared" si="734"/>
        <v>0.99273858921161828</v>
      </c>
      <c r="BK438" s="384">
        <f t="shared" si="734"/>
        <v>35</v>
      </c>
      <c r="BL438" s="474">
        <f t="shared" si="677"/>
        <v>964</v>
      </c>
      <c r="BM438" s="409">
        <f t="shared" si="678"/>
        <v>29</v>
      </c>
      <c r="BN438" s="473">
        <f t="shared" si="679"/>
        <v>935</v>
      </c>
      <c r="BO438" s="387">
        <f t="shared" si="680"/>
        <v>1</v>
      </c>
      <c r="BP438" s="387">
        <f t="shared" si="681"/>
        <v>0</v>
      </c>
      <c r="BQ438" s="388">
        <f t="shared" si="682"/>
        <v>0</v>
      </c>
      <c r="BR438" s="389">
        <f t="shared" si="683"/>
        <v>29</v>
      </c>
      <c r="BS438" s="390">
        <f t="shared" si="684"/>
        <v>0</v>
      </c>
      <c r="BT438" s="391">
        <f t="shared" si="740"/>
        <v>0</v>
      </c>
      <c r="BU438" s="391">
        <f t="shared" si="740"/>
        <v>0</v>
      </c>
      <c r="BV438" s="391">
        <f t="shared" si="740"/>
        <v>0</v>
      </c>
      <c r="BW438" s="391">
        <f t="shared" si="738"/>
        <v>0</v>
      </c>
      <c r="BX438" s="391">
        <f t="shared" si="738"/>
        <v>0</v>
      </c>
      <c r="BY438" s="391">
        <f t="shared" si="738"/>
        <v>0</v>
      </c>
      <c r="BZ438" s="391">
        <f t="shared" si="738"/>
        <v>0</v>
      </c>
      <c r="CA438" s="391">
        <f t="shared" si="650"/>
        <v>0</v>
      </c>
      <c r="CB438" s="391">
        <f t="shared" si="685"/>
        <v>0</v>
      </c>
      <c r="CC438" s="391">
        <f t="shared" si="685"/>
        <v>0</v>
      </c>
      <c r="CD438" s="392">
        <f t="shared" si="686"/>
        <v>0</v>
      </c>
      <c r="CE438" s="393">
        <f t="shared" si="687"/>
        <v>0</v>
      </c>
      <c r="CF438" s="392">
        <f t="shared" si="745"/>
        <v>0</v>
      </c>
      <c r="CG438" s="392">
        <f t="shared" si="745"/>
        <v>0</v>
      </c>
      <c r="CH438" s="392">
        <f t="shared" si="745"/>
        <v>0</v>
      </c>
      <c r="CI438" s="392">
        <f t="shared" si="745"/>
        <v>0</v>
      </c>
      <c r="CJ438" s="392">
        <f t="shared" si="745"/>
        <v>0</v>
      </c>
      <c r="CK438" s="392">
        <f t="shared" si="745"/>
        <v>0</v>
      </c>
      <c r="CL438" s="392">
        <f t="shared" si="745"/>
        <v>0</v>
      </c>
      <c r="CM438" s="392">
        <f t="shared" si="691"/>
        <v>0</v>
      </c>
      <c r="CN438" s="392">
        <f t="shared" si="692"/>
        <v>0</v>
      </c>
      <c r="CO438" s="394">
        <f t="shared" si="693"/>
        <v>0</v>
      </c>
      <c r="CP438" s="394">
        <f t="shared" si="693"/>
        <v>0</v>
      </c>
      <c r="CQ438" s="395">
        <f t="shared" si="694"/>
        <v>900</v>
      </c>
      <c r="CR438" s="394">
        <f t="shared" si="747"/>
        <v>4.6680497925311197</v>
      </c>
      <c r="CS438" s="394">
        <f t="shared" si="747"/>
        <v>1.8672199170124482</v>
      </c>
      <c r="CT438" s="394">
        <f t="shared" si="747"/>
        <v>0</v>
      </c>
      <c r="CU438" s="394">
        <f t="shared" si="747"/>
        <v>0</v>
      </c>
      <c r="CV438" s="394">
        <f t="shared" si="747"/>
        <v>893.46473029045649</v>
      </c>
      <c r="CW438" s="394">
        <f t="shared" si="747"/>
        <v>0</v>
      </c>
      <c r="CX438" s="396">
        <f t="shared" si="695"/>
        <v>0</v>
      </c>
      <c r="CY438" s="396">
        <f t="shared" si="695"/>
        <v>0</v>
      </c>
      <c r="CZ438" s="397">
        <f t="shared" si="696"/>
        <v>0</v>
      </c>
      <c r="DA438" s="397">
        <f t="shared" si="696"/>
        <v>0</v>
      </c>
      <c r="DB438" s="397">
        <f t="shared" si="696"/>
        <v>0</v>
      </c>
      <c r="DC438" s="397">
        <f t="shared" si="697"/>
        <v>-5</v>
      </c>
      <c r="DD438" s="397">
        <f t="shared" si="742"/>
        <v>0</v>
      </c>
      <c r="DE438" s="397">
        <f t="shared" si="742"/>
        <v>0</v>
      </c>
      <c r="DF438" s="397">
        <f t="shared" si="742"/>
        <v>0</v>
      </c>
      <c r="DG438" s="397">
        <f t="shared" si="742"/>
        <v>0</v>
      </c>
      <c r="DH438" s="397">
        <f t="shared" si="742"/>
        <v>0</v>
      </c>
      <c r="DI438" s="398">
        <f t="shared" si="698"/>
        <v>0</v>
      </c>
      <c r="DJ438" s="398">
        <f t="shared" si="698"/>
        <v>0</v>
      </c>
      <c r="DK438" s="399">
        <f t="shared" si="699"/>
        <v>0</v>
      </c>
      <c r="DL438" s="399">
        <f t="shared" si="699"/>
        <v>0</v>
      </c>
      <c r="DM438" s="399">
        <f t="shared" si="699"/>
        <v>0</v>
      </c>
      <c r="DN438" s="399">
        <f t="shared" si="699"/>
        <v>0</v>
      </c>
      <c r="DO438" s="399">
        <f t="shared" si="700"/>
        <v>-2</v>
      </c>
      <c r="DP438" s="399">
        <f t="shared" si="701"/>
        <v>0</v>
      </c>
      <c r="DQ438" s="399">
        <f t="shared" si="701"/>
        <v>0</v>
      </c>
      <c r="DR438" s="399">
        <f t="shared" si="701"/>
        <v>0</v>
      </c>
      <c r="DS438" s="399">
        <f t="shared" si="701"/>
        <v>0</v>
      </c>
      <c r="DT438" s="400">
        <f t="shared" si="702"/>
        <v>0</v>
      </c>
      <c r="DU438" s="400">
        <f t="shared" si="702"/>
        <v>0</v>
      </c>
      <c r="DV438" s="386">
        <f t="shared" si="743"/>
        <v>0</v>
      </c>
      <c r="DW438" s="386">
        <f t="shared" si="743"/>
        <v>0</v>
      </c>
      <c r="DX438" s="386">
        <f t="shared" si="743"/>
        <v>0</v>
      </c>
      <c r="DY438" s="386">
        <f t="shared" si="743"/>
        <v>0</v>
      </c>
      <c r="DZ438" s="386">
        <f t="shared" si="743"/>
        <v>0</v>
      </c>
      <c r="EA438" s="401">
        <f t="shared" si="703"/>
        <v>0</v>
      </c>
      <c r="EB438" s="386">
        <f t="shared" si="704"/>
        <v>0</v>
      </c>
      <c r="EC438" s="386">
        <f t="shared" si="704"/>
        <v>0</v>
      </c>
      <c r="ED438" s="386">
        <f t="shared" si="704"/>
        <v>0</v>
      </c>
      <c r="EE438" s="385">
        <f t="shared" si="705"/>
        <v>0</v>
      </c>
      <c r="EF438" s="385">
        <f t="shared" si="705"/>
        <v>0</v>
      </c>
      <c r="EG438" s="402">
        <f t="shared" si="748"/>
        <v>0</v>
      </c>
      <c r="EH438" s="402">
        <f t="shared" si="748"/>
        <v>0</v>
      </c>
      <c r="EI438" s="402">
        <f t="shared" si="748"/>
        <v>0</v>
      </c>
      <c r="EJ438" s="402">
        <f t="shared" si="748"/>
        <v>0</v>
      </c>
      <c r="EK438" s="402">
        <f t="shared" si="748"/>
        <v>0</v>
      </c>
      <c r="EL438" s="402">
        <f t="shared" si="748"/>
        <v>0</v>
      </c>
      <c r="EM438" s="402">
        <f t="shared" si="706"/>
        <v>0</v>
      </c>
      <c r="EN438" s="402">
        <f t="shared" si="707"/>
        <v>0</v>
      </c>
      <c r="EO438" s="402">
        <f t="shared" si="707"/>
        <v>0</v>
      </c>
      <c r="EP438" s="402">
        <f t="shared" si="708"/>
        <v>0</v>
      </c>
      <c r="EQ438" s="402">
        <f t="shared" si="709"/>
        <v>0</v>
      </c>
      <c r="ER438" s="394">
        <f t="shared" si="746"/>
        <v>0</v>
      </c>
      <c r="ES438" s="394">
        <f t="shared" si="746"/>
        <v>0</v>
      </c>
      <c r="ET438" s="394">
        <f t="shared" si="746"/>
        <v>0</v>
      </c>
      <c r="EU438" s="394">
        <f t="shared" si="746"/>
        <v>0</v>
      </c>
      <c r="EV438" s="394">
        <f t="shared" si="746"/>
        <v>0</v>
      </c>
      <c r="EW438" s="394">
        <f t="shared" si="746"/>
        <v>0</v>
      </c>
      <c r="EX438" s="394">
        <f t="shared" si="746"/>
        <v>0</v>
      </c>
      <c r="EY438" s="403">
        <f t="shared" si="713"/>
        <v>-957</v>
      </c>
      <c r="EZ438" s="394">
        <f t="shared" si="714"/>
        <v>0</v>
      </c>
      <c r="FA438" s="396">
        <f t="shared" si="715"/>
        <v>0</v>
      </c>
      <c r="FB438" s="396">
        <f t="shared" si="715"/>
        <v>0</v>
      </c>
      <c r="FC438" s="404">
        <f t="shared" si="741"/>
        <v>0</v>
      </c>
      <c r="FD438" s="404">
        <f t="shared" si="741"/>
        <v>0</v>
      </c>
      <c r="FE438" s="404">
        <f t="shared" si="741"/>
        <v>0</v>
      </c>
      <c r="FF438" s="404">
        <f t="shared" si="739"/>
        <v>0.18153526970954356</v>
      </c>
      <c r="FG438" s="404">
        <f t="shared" si="739"/>
        <v>7.2614107883817433E-2</v>
      </c>
      <c r="FH438" s="404">
        <f t="shared" si="739"/>
        <v>0</v>
      </c>
      <c r="FI438" s="404">
        <f t="shared" si="739"/>
        <v>0</v>
      </c>
      <c r="FJ438" s="404">
        <f t="shared" si="651"/>
        <v>34.745850622406643</v>
      </c>
      <c r="FK438" s="392">
        <f t="shared" si="716"/>
        <v>35</v>
      </c>
      <c r="FL438" s="384">
        <f t="shared" si="717"/>
        <v>0</v>
      </c>
      <c r="FM438" s="384">
        <f t="shared" si="717"/>
        <v>0</v>
      </c>
      <c r="FN438" s="405">
        <f t="shared" si="737"/>
        <v>0</v>
      </c>
      <c r="FO438" s="405">
        <f t="shared" si="737"/>
        <v>0</v>
      </c>
      <c r="FP438" s="405">
        <f t="shared" si="737"/>
        <v>0</v>
      </c>
      <c r="FQ438" s="405">
        <f t="shared" si="735"/>
        <v>0.15041493775933609</v>
      </c>
      <c r="FR438" s="405">
        <f t="shared" si="735"/>
        <v>6.0165975103734441E-2</v>
      </c>
      <c r="FS438" s="405">
        <f t="shared" si="735"/>
        <v>0</v>
      </c>
      <c r="FT438" s="405">
        <f t="shared" si="735"/>
        <v>0</v>
      </c>
      <c r="FU438" s="405">
        <f t="shared" si="735"/>
        <v>28.789419087136931</v>
      </c>
      <c r="FV438" s="405">
        <f t="shared" si="735"/>
        <v>0</v>
      </c>
      <c r="FW438" s="397">
        <f t="shared" si="718"/>
        <v>29</v>
      </c>
      <c r="FX438" s="406">
        <f t="shared" si="719"/>
        <v>0</v>
      </c>
      <c r="FY438" s="331">
        <f t="shared" si="720"/>
        <v>0</v>
      </c>
      <c r="FZ438" s="382">
        <f t="shared" si="721"/>
        <v>0</v>
      </c>
      <c r="GA438" s="331">
        <f t="shared" si="722"/>
        <v>0</v>
      </c>
      <c r="GB438" s="407">
        <f t="shared" si="723"/>
        <v>0</v>
      </c>
      <c r="GC438" s="407">
        <f t="shared" si="724"/>
        <v>0</v>
      </c>
      <c r="GD438" s="407">
        <f t="shared" si="725"/>
        <v>0</v>
      </c>
      <c r="GE438" s="407">
        <f t="shared" si="726"/>
        <v>0</v>
      </c>
      <c r="GF438" s="407">
        <f t="shared" si="727"/>
        <v>0</v>
      </c>
      <c r="GG438" s="407">
        <f t="shared" si="728"/>
        <v>0</v>
      </c>
      <c r="GH438" s="407">
        <f t="shared" si="729"/>
        <v>0</v>
      </c>
      <c r="GI438" s="407">
        <f t="shared" si="730"/>
        <v>0</v>
      </c>
      <c r="GJ438">
        <f t="shared" si="731"/>
        <v>0</v>
      </c>
      <c r="GK438" s="382">
        <f t="shared" si="732"/>
        <v>0</v>
      </c>
      <c r="GL438">
        <v>5</v>
      </c>
      <c r="GM438">
        <f t="shared" ref="GM438:GQ488" si="750">SUMIF(Y438,"&gt;0")</f>
        <v>0</v>
      </c>
      <c r="GN438">
        <f t="shared" si="750"/>
        <v>0</v>
      </c>
      <c r="GO438">
        <f t="shared" si="750"/>
        <v>900</v>
      </c>
      <c r="GP438">
        <f t="shared" si="750"/>
        <v>0</v>
      </c>
      <c r="GQ438">
        <f t="shared" si="750"/>
        <v>0</v>
      </c>
      <c r="GR438">
        <f t="shared" si="749"/>
        <v>0</v>
      </c>
      <c r="GS438">
        <f t="shared" si="749"/>
        <v>0</v>
      </c>
      <c r="GT438">
        <f t="shared" si="749"/>
        <v>0</v>
      </c>
      <c r="GU438">
        <f t="shared" si="749"/>
        <v>35</v>
      </c>
      <c r="GV438">
        <f t="shared" si="749"/>
        <v>29</v>
      </c>
    </row>
    <row r="439" spans="1:204" customFormat="1" x14ac:dyDescent="0.25">
      <c r="A439" s="378">
        <v>25009</v>
      </c>
      <c r="B439" s="32" t="s">
        <v>1140</v>
      </c>
      <c r="C439" t="s">
        <v>883</v>
      </c>
      <c r="D439">
        <v>5</v>
      </c>
      <c r="E439" s="379">
        <v>746</v>
      </c>
      <c r="F439" s="379">
        <v>4364</v>
      </c>
      <c r="G439" s="379">
        <v>0</v>
      </c>
      <c r="H439" s="379">
        <v>0</v>
      </c>
      <c r="I439" s="379">
        <v>6550</v>
      </c>
      <c r="J439" s="379">
        <v>120</v>
      </c>
      <c r="K439" s="379">
        <v>0</v>
      </c>
      <c r="L439" s="379">
        <v>0</v>
      </c>
      <c r="M439" s="380">
        <v>0</v>
      </c>
      <c r="N439" s="381">
        <f t="shared" si="654"/>
        <v>11780</v>
      </c>
      <c r="O439" s="379">
        <v>827</v>
      </c>
      <c r="P439" s="379">
        <v>3492</v>
      </c>
      <c r="Q439" s="379">
        <v>0</v>
      </c>
      <c r="R439" s="379">
        <v>0</v>
      </c>
      <c r="S439" s="379">
        <v>9600</v>
      </c>
      <c r="T439" s="379">
        <v>20</v>
      </c>
      <c r="U439" s="379">
        <v>15</v>
      </c>
      <c r="V439" s="379">
        <v>0</v>
      </c>
      <c r="W439" s="480">
        <f>(VLOOKUP(A439,'[1]floresta plant'!$A$4:$F$573,6,0))*1000</f>
        <v>0</v>
      </c>
      <c r="X439" s="24">
        <f t="shared" si="655"/>
        <v>13954</v>
      </c>
      <c r="Y439" s="53">
        <f t="shared" si="744"/>
        <v>0</v>
      </c>
      <c r="Z439" s="53">
        <f t="shared" si="744"/>
        <v>0</v>
      </c>
      <c r="AA439" s="53">
        <f t="shared" si="744"/>
        <v>3050</v>
      </c>
      <c r="AB439" s="53">
        <f t="shared" si="744"/>
        <v>-100</v>
      </c>
      <c r="AC439" s="53">
        <f t="shared" si="744"/>
        <v>15</v>
      </c>
      <c r="AD439" s="53">
        <f t="shared" si="744"/>
        <v>0</v>
      </c>
      <c r="AE439" s="53">
        <f t="shared" si="744"/>
        <v>0</v>
      </c>
      <c r="AF439" s="53">
        <f t="shared" si="659"/>
        <v>-872</v>
      </c>
      <c r="AG439" s="53">
        <f t="shared" si="660"/>
        <v>81</v>
      </c>
      <c r="AH439" s="53">
        <f t="shared" si="661"/>
        <v>-2174</v>
      </c>
      <c r="AI439" s="53">
        <f t="shared" si="733"/>
        <v>2174</v>
      </c>
      <c r="AJ439" s="469">
        <v>0</v>
      </c>
      <c r="AK439" s="469">
        <v>0</v>
      </c>
      <c r="AL439" s="469">
        <v>0</v>
      </c>
      <c r="AM439" s="470">
        <f t="shared" si="662"/>
        <v>0</v>
      </c>
      <c r="AN439" s="53">
        <f t="shared" si="663"/>
        <v>-2174</v>
      </c>
      <c r="AO439" s="382">
        <f t="shared" si="664"/>
        <v>2</v>
      </c>
      <c r="AP439">
        <v>6</v>
      </c>
      <c r="AQ439" s="383">
        <f t="shared" si="665"/>
        <v>3146</v>
      </c>
      <c r="AR439" s="383">
        <f t="shared" si="666"/>
        <v>-972</v>
      </c>
      <c r="AS439" s="383">
        <f t="shared" si="667"/>
        <v>0</v>
      </c>
      <c r="AT439" s="383">
        <f t="shared" si="668"/>
        <v>972</v>
      </c>
      <c r="AU439" s="383">
        <f t="shared" si="669"/>
        <v>2174</v>
      </c>
      <c r="AV439" s="383">
        <f t="shared" si="670"/>
        <v>1</v>
      </c>
      <c r="AW439" s="383">
        <f t="shared" si="671"/>
        <v>1</v>
      </c>
      <c r="AX439" s="383">
        <f t="shared" si="672"/>
        <v>1</v>
      </c>
      <c r="AY439" s="383">
        <f t="shared" si="673"/>
        <v>0</v>
      </c>
      <c r="AZ439">
        <f t="shared" si="674"/>
        <v>0</v>
      </c>
      <c r="BA439">
        <f t="shared" si="675"/>
        <v>0</v>
      </c>
      <c r="BB439" s="383">
        <f t="shared" si="676"/>
        <v>0</v>
      </c>
      <c r="BC439" s="384">
        <f t="shared" si="736"/>
        <v>0</v>
      </c>
      <c r="BD439" s="384">
        <f t="shared" si="736"/>
        <v>0</v>
      </c>
      <c r="BE439" s="384">
        <f t="shared" si="736"/>
        <v>3050</v>
      </c>
      <c r="BF439" s="384">
        <f t="shared" si="734"/>
        <v>0.102880658436214</v>
      </c>
      <c r="BG439" s="384">
        <f t="shared" si="734"/>
        <v>15</v>
      </c>
      <c r="BH439" s="384">
        <f t="shared" si="734"/>
        <v>0</v>
      </c>
      <c r="BI439" s="384">
        <f t="shared" si="734"/>
        <v>0</v>
      </c>
      <c r="BJ439" s="384">
        <f t="shared" si="734"/>
        <v>0.89711934156378603</v>
      </c>
      <c r="BK439" s="384">
        <f t="shared" si="734"/>
        <v>81</v>
      </c>
      <c r="BL439" s="474">
        <f t="shared" si="677"/>
        <v>972</v>
      </c>
      <c r="BM439" s="409">
        <f t="shared" si="678"/>
        <v>-2174</v>
      </c>
      <c r="BN439" s="473">
        <f t="shared" si="679"/>
        <v>3146</v>
      </c>
      <c r="BO439" s="387">
        <f t="shared" si="680"/>
        <v>0.30896376350921806</v>
      </c>
      <c r="BP439" s="387">
        <f t="shared" si="681"/>
        <v>0.69103623649078194</v>
      </c>
      <c r="BQ439" s="388">
        <f t="shared" si="682"/>
        <v>0</v>
      </c>
      <c r="BR439" s="389">
        <f t="shared" si="683"/>
        <v>0</v>
      </c>
      <c r="BS439" s="390">
        <f t="shared" si="684"/>
        <v>0</v>
      </c>
      <c r="BT439" s="391">
        <f t="shared" si="740"/>
        <v>0</v>
      </c>
      <c r="BU439" s="391">
        <f t="shared" si="740"/>
        <v>0</v>
      </c>
      <c r="BV439" s="391">
        <f t="shared" si="740"/>
        <v>0</v>
      </c>
      <c r="BW439" s="391">
        <f t="shared" si="738"/>
        <v>0</v>
      </c>
      <c r="BX439" s="391">
        <f t="shared" si="738"/>
        <v>0</v>
      </c>
      <c r="BY439" s="391">
        <f t="shared" si="738"/>
        <v>0</v>
      </c>
      <c r="BZ439" s="391">
        <f t="shared" si="738"/>
        <v>0</v>
      </c>
      <c r="CA439" s="391">
        <f t="shared" si="650"/>
        <v>0</v>
      </c>
      <c r="CB439" s="391">
        <f t="shared" si="685"/>
        <v>0</v>
      </c>
      <c r="CC439" s="391">
        <f t="shared" si="685"/>
        <v>0</v>
      </c>
      <c r="CD439" s="392">
        <f t="shared" si="686"/>
        <v>0</v>
      </c>
      <c r="CE439" s="393">
        <f t="shared" si="687"/>
        <v>0</v>
      </c>
      <c r="CF439" s="392">
        <f t="shared" si="745"/>
        <v>0</v>
      </c>
      <c r="CG439" s="392">
        <f t="shared" si="745"/>
        <v>0</v>
      </c>
      <c r="CH439" s="392">
        <f t="shared" si="745"/>
        <v>0</v>
      </c>
      <c r="CI439" s="392">
        <f t="shared" si="745"/>
        <v>0</v>
      </c>
      <c r="CJ439" s="392">
        <f t="shared" si="745"/>
        <v>0</v>
      </c>
      <c r="CK439" s="392">
        <f t="shared" si="745"/>
        <v>0</v>
      </c>
      <c r="CL439" s="392">
        <f t="shared" si="745"/>
        <v>0</v>
      </c>
      <c r="CM439" s="392">
        <f t="shared" si="691"/>
        <v>0</v>
      </c>
      <c r="CN439" s="392">
        <f t="shared" si="692"/>
        <v>0</v>
      </c>
      <c r="CO439" s="394">
        <f t="shared" si="693"/>
        <v>0</v>
      </c>
      <c r="CP439" s="394">
        <f t="shared" si="693"/>
        <v>0</v>
      </c>
      <c r="CQ439" s="395">
        <f t="shared" si="694"/>
        <v>3050</v>
      </c>
      <c r="CR439" s="394">
        <f t="shared" si="747"/>
        <v>96.948506039415136</v>
      </c>
      <c r="CS439" s="394">
        <f t="shared" si="747"/>
        <v>0</v>
      </c>
      <c r="CT439" s="394">
        <f t="shared" si="747"/>
        <v>0</v>
      </c>
      <c r="CU439" s="394">
        <f t="shared" si="747"/>
        <v>0</v>
      </c>
      <c r="CV439" s="394">
        <f t="shared" si="747"/>
        <v>845.39097266369993</v>
      </c>
      <c r="CW439" s="394">
        <f t="shared" si="747"/>
        <v>0</v>
      </c>
      <c r="CX439" s="396">
        <f t="shared" si="695"/>
        <v>2107.6605212968848</v>
      </c>
      <c r="CY439" s="396">
        <f t="shared" si="695"/>
        <v>0</v>
      </c>
      <c r="CZ439" s="397">
        <f t="shared" si="696"/>
        <v>0</v>
      </c>
      <c r="DA439" s="397">
        <f t="shared" si="696"/>
        <v>0</v>
      </c>
      <c r="DB439" s="397">
        <f t="shared" si="696"/>
        <v>0</v>
      </c>
      <c r="DC439" s="397">
        <f t="shared" si="697"/>
        <v>-100</v>
      </c>
      <c r="DD439" s="397">
        <f t="shared" si="742"/>
        <v>0</v>
      </c>
      <c r="DE439" s="397">
        <f t="shared" si="742"/>
        <v>0</v>
      </c>
      <c r="DF439" s="397">
        <f t="shared" si="742"/>
        <v>0</v>
      </c>
      <c r="DG439" s="397">
        <f t="shared" si="742"/>
        <v>0</v>
      </c>
      <c r="DH439" s="397">
        <f t="shared" si="742"/>
        <v>0</v>
      </c>
      <c r="DI439" s="398">
        <f t="shared" si="698"/>
        <v>0</v>
      </c>
      <c r="DJ439" s="398">
        <f t="shared" si="698"/>
        <v>0</v>
      </c>
      <c r="DK439" s="399">
        <f t="shared" si="699"/>
        <v>0</v>
      </c>
      <c r="DL439" s="399">
        <f t="shared" si="699"/>
        <v>0</v>
      </c>
      <c r="DM439" s="399">
        <f t="shared" si="699"/>
        <v>0</v>
      </c>
      <c r="DN439" s="399">
        <f t="shared" si="699"/>
        <v>0.47679593134138593</v>
      </c>
      <c r="DO439" s="399">
        <f t="shared" si="700"/>
        <v>15</v>
      </c>
      <c r="DP439" s="399">
        <f t="shared" si="701"/>
        <v>0</v>
      </c>
      <c r="DQ439" s="399">
        <f t="shared" si="701"/>
        <v>0</v>
      </c>
      <c r="DR439" s="399">
        <f t="shared" si="701"/>
        <v>4.1576605212968856</v>
      </c>
      <c r="DS439" s="399">
        <f t="shared" si="701"/>
        <v>0</v>
      </c>
      <c r="DT439" s="400">
        <f t="shared" si="702"/>
        <v>10.36554354736173</v>
      </c>
      <c r="DU439" s="400">
        <f t="shared" si="702"/>
        <v>0</v>
      </c>
      <c r="DV439" s="386">
        <f t="shared" si="743"/>
        <v>0</v>
      </c>
      <c r="DW439" s="386">
        <f t="shared" si="743"/>
        <v>0</v>
      </c>
      <c r="DX439" s="386">
        <f t="shared" si="743"/>
        <v>0</v>
      </c>
      <c r="DY439" s="386">
        <f t="shared" si="743"/>
        <v>0</v>
      </c>
      <c r="DZ439" s="386">
        <f t="shared" si="743"/>
        <v>0</v>
      </c>
      <c r="EA439" s="401">
        <f t="shared" si="703"/>
        <v>0</v>
      </c>
      <c r="EB439" s="386">
        <f t="shared" si="704"/>
        <v>0</v>
      </c>
      <c r="EC439" s="386">
        <f t="shared" si="704"/>
        <v>0</v>
      </c>
      <c r="ED439" s="386">
        <f t="shared" si="704"/>
        <v>0</v>
      </c>
      <c r="EE439" s="385">
        <f t="shared" si="705"/>
        <v>0</v>
      </c>
      <c r="EF439" s="385">
        <f t="shared" si="705"/>
        <v>0</v>
      </c>
      <c r="EG439" s="402">
        <f t="shared" si="748"/>
        <v>0</v>
      </c>
      <c r="EH439" s="402">
        <f t="shared" si="748"/>
        <v>0</v>
      </c>
      <c r="EI439" s="402">
        <f t="shared" si="748"/>
        <v>0</v>
      </c>
      <c r="EJ439" s="402">
        <f t="shared" si="748"/>
        <v>0</v>
      </c>
      <c r="EK439" s="402">
        <f t="shared" si="748"/>
        <v>0</v>
      </c>
      <c r="EL439" s="402">
        <f t="shared" si="748"/>
        <v>0</v>
      </c>
      <c r="EM439" s="402">
        <f t="shared" si="706"/>
        <v>0</v>
      </c>
      <c r="EN439" s="402">
        <f t="shared" si="707"/>
        <v>0</v>
      </c>
      <c r="EO439" s="402">
        <f t="shared" si="707"/>
        <v>0</v>
      </c>
      <c r="EP439" s="402">
        <f t="shared" si="708"/>
        <v>0</v>
      </c>
      <c r="EQ439" s="402">
        <f t="shared" si="709"/>
        <v>0</v>
      </c>
      <c r="ER439" s="394">
        <f t="shared" si="746"/>
        <v>0</v>
      </c>
      <c r="ES439" s="394">
        <f t="shared" si="746"/>
        <v>0</v>
      </c>
      <c r="ET439" s="394">
        <f t="shared" si="746"/>
        <v>0</v>
      </c>
      <c r="EU439" s="394">
        <f t="shared" si="746"/>
        <v>0</v>
      </c>
      <c r="EV439" s="394">
        <f t="shared" si="746"/>
        <v>0</v>
      </c>
      <c r="EW439" s="394">
        <f t="shared" si="746"/>
        <v>0</v>
      </c>
      <c r="EX439" s="394">
        <f t="shared" si="746"/>
        <v>0</v>
      </c>
      <c r="EY439" s="403">
        <f t="shared" si="713"/>
        <v>-872</v>
      </c>
      <c r="EZ439" s="394">
        <f t="shared" si="714"/>
        <v>0</v>
      </c>
      <c r="FA439" s="396">
        <f t="shared" si="715"/>
        <v>0</v>
      </c>
      <c r="FB439" s="396">
        <f t="shared" si="715"/>
        <v>0</v>
      </c>
      <c r="FC439" s="404">
        <f t="shared" si="741"/>
        <v>0</v>
      </c>
      <c r="FD439" s="404">
        <f t="shared" si="741"/>
        <v>0</v>
      </c>
      <c r="FE439" s="404">
        <f t="shared" si="741"/>
        <v>0</v>
      </c>
      <c r="FF439" s="404">
        <f t="shared" si="739"/>
        <v>2.5746980292434838</v>
      </c>
      <c r="FG439" s="404">
        <f t="shared" si="739"/>
        <v>0</v>
      </c>
      <c r="FH439" s="404">
        <f t="shared" si="739"/>
        <v>0</v>
      </c>
      <c r="FI439" s="404">
        <f t="shared" si="739"/>
        <v>0</v>
      </c>
      <c r="FJ439" s="404">
        <f t="shared" si="651"/>
        <v>22.45136681500318</v>
      </c>
      <c r="FK439" s="392">
        <f t="shared" si="716"/>
        <v>81</v>
      </c>
      <c r="FL439" s="384">
        <f t="shared" si="717"/>
        <v>55.973935155753338</v>
      </c>
      <c r="FM439" s="384">
        <f t="shared" si="717"/>
        <v>0</v>
      </c>
      <c r="FN439" s="405">
        <f t="shared" si="737"/>
        <v>0</v>
      </c>
      <c r="FO439" s="405">
        <f t="shared" si="737"/>
        <v>0</v>
      </c>
      <c r="FP439" s="405">
        <f t="shared" si="737"/>
        <v>0</v>
      </c>
      <c r="FQ439" s="405">
        <f t="shared" si="735"/>
        <v>0</v>
      </c>
      <c r="FR439" s="405">
        <f t="shared" si="735"/>
        <v>0</v>
      </c>
      <c r="FS439" s="405">
        <f t="shared" si="735"/>
        <v>0</v>
      </c>
      <c r="FT439" s="405">
        <f t="shared" si="735"/>
        <v>0</v>
      </c>
      <c r="FU439" s="405">
        <f t="shared" si="735"/>
        <v>0</v>
      </c>
      <c r="FV439" s="405">
        <f t="shared" si="735"/>
        <v>0</v>
      </c>
      <c r="FW439" s="397">
        <f t="shared" si="718"/>
        <v>-2174</v>
      </c>
      <c r="FX439" s="406">
        <f t="shared" si="719"/>
        <v>0</v>
      </c>
      <c r="FY439" s="331">
        <f t="shared" si="720"/>
        <v>0</v>
      </c>
      <c r="FZ439" s="382">
        <f t="shared" si="721"/>
        <v>0</v>
      </c>
      <c r="GA439" s="331">
        <f t="shared" si="722"/>
        <v>0</v>
      </c>
      <c r="GB439" s="407">
        <f t="shared" si="723"/>
        <v>0</v>
      </c>
      <c r="GC439" s="407">
        <f t="shared" si="724"/>
        <v>0</v>
      </c>
      <c r="GD439" s="407">
        <f t="shared" si="725"/>
        <v>0</v>
      </c>
      <c r="GE439" s="407">
        <f t="shared" si="726"/>
        <v>-4.9960036108132044E-16</v>
      </c>
      <c r="GF439" s="407">
        <f t="shared" si="727"/>
        <v>0</v>
      </c>
      <c r="GG439" s="407">
        <f t="shared" si="728"/>
        <v>0</v>
      </c>
      <c r="GH439" s="407">
        <f t="shared" si="729"/>
        <v>0</v>
      </c>
      <c r="GI439" s="407">
        <f t="shared" si="730"/>
        <v>0</v>
      </c>
      <c r="GJ439">
        <f t="shared" si="731"/>
        <v>0</v>
      </c>
      <c r="GK439" s="382">
        <f t="shared" si="732"/>
        <v>-4.9960036108132044E-16</v>
      </c>
      <c r="GL439">
        <v>5</v>
      </c>
      <c r="GM439">
        <f t="shared" si="750"/>
        <v>0</v>
      </c>
      <c r="GN439">
        <f t="shared" si="750"/>
        <v>0</v>
      </c>
      <c r="GO439">
        <f t="shared" si="750"/>
        <v>3050</v>
      </c>
      <c r="GP439">
        <f t="shared" si="750"/>
        <v>0</v>
      </c>
      <c r="GQ439">
        <f t="shared" si="750"/>
        <v>15</v>
      </c>
      <c r="GR439">
        <f t="shared" si="749"/>
        <v>0</v>
      </c>
      <c r="GS439">
        <f t="shared" si="749"/>
        <v>0</v>
      </c>
      <c r="GT439">
        <f t="shared" si="749"/>
        <v>0</v>
      </c>
      <c r="GU439">
        <f t="shared" si="749"/>
        <v>81</v>
      </c>
      <c r="GV439">
        <f t="shared" si="749"/>
        <v>0</v>
      </c>
    </row>
    <row r="440" spans="1:204" customFormat="1" x14ac:dyDescent="0.25">
      <c r="A440" s="378">
        <v>25010</v>
      </c>
      <c r="B440" s="32" t="s">
        <v>1141</v>
      </c>
      <c r="C440" t="s">
        <v>883</v>
      </c>
      <c r="D440">
        <v>5</v>
      </c>
      <c r="E440" s="379">
        <v>1393</v>
      </c>
      <c r="F440" s="379">
        <v>1455</v>
      </c>
      <c r="G440" s="379">
        <v>0</v>
      </c>
      <c r="H440" s="379">
        <v>0</v>
      </c>
      <c r="I440" s="379">
        <v>18000</v>
      </c>
      <c r="J440" s="379">
        <v>143</v>
      </c>
      <c r="K440" s="379">
        <v>0</v>
      </c>
      <c r="L440" s="379">
        <v>0</v>
      </c>
      <c r="M440" s="380">
        <v>0</v>
      </c>
      <c r="N440" s="381">
        <f t="shared" si="654"/>
        <v>20991</v>
      </c>
      <c r="O440" s="379">
        <v>1342</v>
      </c>
      <c r="P440" s="379">
        <v>855</v>
      </c>
      <c r="Q440" s="379">
        <v>0</v>
      </c>
      <c r="R440" s="379">
        <v>0</v>
      </c>
      <c r="S440" s="379">
        <v>19500</v>
      </c>
      <c r="T440" s="379">
        <v>46</v>
      </c>
      <c r="U440" s="379">
        <v>0</v>
      </c>
      <c r="V440" s="379">
        <v>0</v>
      </c>
      <c r="W440" s="480">
        <f>(VLOOKUP(A440,'[1]floresta plant'!$A$4:$F$573,6,0))*1000</f>
        <v>0</v>
      </c>
      <c r="X440" s="24">
        <f t="shared" si="655"/>
        <v>21743</v>
      </c>
      <c r="Y440" s="53">
        <f t="shared" si="744"/>
        <v>0</v>
      </c>
      <c r="Z440" s="53">
        <f t="shared" si="744"/>
        <v>0</v>
      </c>
      <c r="AA440" s="53">
        <f t="shared" si="744"/>
        <v>1500</v>
      </c>
      <c r="AB440" s="53">
        <f t="shared" si="744"/>
        <v>-97</v>
      </c>
      <c r="AC440" s="53">
        <f t="shared" si="744"/>
        <v>0</v>
      </c>
      <c r="AD440" s="53">
        <f t="shared" si="744"/>
        <v>0</v>
      </c>
      <c r="AE440" s="53">
        <f t="shared" si="744"/>
        <v>0</v>
      </c>
      <c r="AF440" s="53">
        <f t="shared" si="659"/>
        <v>-600</v>
      </c>
      <c r="AG440" s="53">
        <f t="shared" si="660"/>
        <v>-51</v>
      </c>
      <c r="AH440" s="53">
        <f t="shared" si="661"/>
        <v>-752</v>
      </c>
      <c r="AI440" s="53">
        <f t="shared" si="733"/>
        <v>752</v>
      </c>
      <c r="AJ440" s="469">
        <v>0</v>
      </c>
      <c r="AK440" s="469">
        <v>0</v>
      </c>
      <c r="AL440" s="469">
        <v>0</v>
      </c>
      <c r="AM440" s="470">
        <f t="shared" si="662"/>
        <v>0</v>
      </c>
      <c r="AN440" s="53">
        <f t="shared" si="663"/>
        <v>-752</v>
      </c>
      <c r="AO440" s="382">
        <f t="shared" si="664"/>
        <v>2</v>
      </c>
      <c r="AP440">
        <v>5</v>
      </c>
      <c r="AQ440" s="383">
        <f t="shared" si="665"/>
        <v>1500</v>
      </c>
      <c r="AR440" s="383">
        <f t="shared" si="666"/>
        <v>-748</v>
      </c>
      <c r="AS440" s="383">
        <f t="shared" si="667"/>
        <v>0</v>
      </c>
      <c r="AT440" s="383">
        <f t="shared" si="668"/>
        <v>748</v>
      </c>
      <c r="AU440" s="383">
        <f t="shared" si="669"/>
        <v>752</v>
      </c>
      <c r="AV440" s="383">
        <f t="shared" si="670"/>
        <v>1</v>
      </c>
      <c r="AW440" s="383">
        <f t="shared" si="671"/>
        <v>1</v>
      </c>
      <c r="AX440" s="383">
        <f t="shared" si="672"/>
        <v>1</v>
      </c>
      <c r="AY440" s="383">
        <f t="shared" si="673"/>
        <v>0</v>
      </c>
      <c r="AZ440">
        <f t="shared" si="674"/>
        <v>0</v>
      </c>
      <c r="BA440">
        <f t="shared" si="675"/>
        <v>0</v>
      </c>
      <c r="BB440" s="383">
        <f t="shared" si="676"/>
        <v>0</v>
      </c>
      <c r="BC440" s="384">
        <f t="shared" si="736"/>
        <v>0</v>
      </c>
      <c r="BD440" s="384">
        <f t="shared" si="736"/>
        <v>0</v>
      </c>
      <c r="BE440" s="384">
        <f t="shared" si="736"/>
        <v>1500</v>
      </c>
      <c r="BF440" s="384">
        <f t="shared" si="734"/>
        <v>0.12967914438502673</v>
      </c>
      <c r="BG440" s="384">
        <f t="shared" si="734"/>
        <v>0</v>
      </c>
      <c r="BH440" s="384">
        <f t="shared" si="734"/>
        <v>0</v>
      </c>
      <c r="BI440" s="384">
        <f t="shared" ref="BI440:BK503" si="751">IF(AE440&gt;0,AE440,IF(AE440=0,0,AE440/$AR440))</f>
        <v>0</v>
      </c>
      <c r="BJ440" s="384">
        <f t="shared" si="751"/>
        <v>0.80213903743315507</v>
      </c>
      <c r="BK440" s="384">
        <f t="shared" si="751"/>
        <v>6.8181818181818177E-2</v>
      </c>
      <c r="BL440" s="474">
        <f t="shared" si="677"/>
        <v>748</v>
      </c>
      <c r="BM440" s="409">
        <f t="shared" si="678"/>
        <v>-752</v>
      </c>
      <c r="BN440" s="473">
        <f t="shared" si="679"/>
        <v>1500</v>
      </c>
      <c r="BO440" s="387">
        <f t="shared" si="680"/>
        <v>0.49866666666666665</v>
      </c>
      <c r="BP440" s="387">
        <f t="shared" si="681"/>
        <v>0.5013333333333333</v>
      </c>
      <c r="BQ440" s="388">
        <f t="shared" si="682"/>
        <v>0</v>
      </c>
      <c r="BR440" s="389">
        <f t="shared" si="683"/>
        <v>0</v>
      </c>
      <c r="BS440" s="390">
        <f t="shared" si="684"/>
        <v>0</v>
      </c>
      <c r="BT440" s="391">
        <f t="shared" si="740"/>
        <v>0</v>
      </c>
      <c r="BU440" s="391">
        <f t="shared" si="740"/>
        <v>0</v>
      </c>
      <c r="BV440" s="391">
        <f t="shared" si="740"/>
        <v>0</v>
      </c>
      <c r="BW440" s="391">
        <f t="shared" si="738"/>
        <v>0</v>
      </c>
      <c r="BX440" s="391">
        <f t="shared" si="738"/>
        <v>0</v>
      </c>
      <c r="BY440" s="391">
        <f t="shared" si="738"/>
        <v>0</v>
      </c>
      <c r="BZ440" s="391">
        <f t="shared" si="738"/>
        <v>0</v>
      </c>
      <c r="CA440" s="391">
        <f t="shared" si="650"/>
        <v>0</v>
      </c>
      <c r="CB440" s="391">
        <f t="shared" si="685"/>
        <v>0</v>
      </c>
      <c r="CC440" s="391">
        <f t="shared" si="685"/>
        <v>0</v>
      </c>
      <c r="CD440" s="392">
        <f t="shared" si="686"/>
        <v>0</v>
      </c>
      <c r="CE440" s="393">
        <f t="shared" si="687"/>
        <v>0</v>
      </c>
      <c r="CF440" s="392">
        <f t="shared" si="745"/>
        <v>0</v>
      </c>
      <c r="CG440" s="392">
        <f t="shared" si="745"/>
        <v>0</v>
      </c>
      <c r="CH440" s="392">
        <f t="shared" si="745"/>
        <v>0</v>
      </c>
      <c r="CI440" s="392">
        <f t="shared" si="745"/>
        <v>0</v>
      </c>
      <c r="CJ440" s="392">
        <f t="shared" si="745"/>
        <v>0</v>
      </c>
      <c r="CK440" s="392">
        <f t="shared" si="745"/>
        <v>0</v>
      </c>
      <c r="CL440" s="392">
        <f t="shared" si="745"/>
        <v>0</v>
      </c>
      <c r="CM440" s="392">
        <f t="shared" si="691"/>
        <v>0</v>
      </c>
      <c r="CN440" s="392">
        <f t="shared" si="692"/>
        <v>0</v>
      </c>
      <c r="CO440" s="394">
        <f t="shared" si="693"/>
        <v>0</v>
      </c>
      <c r="CP440" s="394">
        <f t="shared" si="693"/>
        <v>0</v>
      </c>
      <c r="CQ440" s="395">
        <f t="shared" si="694"/>
        <v>1500</v>
      </c>
      <c r="CR440" s="394">
        <f t="shared" si="747"/>
        <v>96.999999999999986</v>
      </c>
      <c r="CS440" s="394">
        <f t="shared" si="747"/>
        <v>0</v>
      </c>
      <c r="CT440" s="394">
        <f t="shared" si="747"/>
        <v>0</v>
      </c>
      <c r="CU440" s="394">
        <f t="shared" si="747"/>
        <v>0</v>
      </c>
      <c r="CV440" s="394">
        <f t="shared" si="747"/>
        <v>600</v>
      </c>
      <c r="CW440" s="394">
        <f t="shared" si="747"/>
        <v>50.999999999999993</v>
      </c>
      <c r="CX440" s="396">
        <f t="shared" si="695"/>
        <v>752</v>
      </c>
      <c r="CY440" s="396">
        <f t="shared" si="695"/>
        <v>0</v>
      </c>
      <c r="CZ440" s="397">
        <f t="shared" si="696"/>
        <v>0</v>
      </c>
      <c r="DA440" s="397">
        <f t="shared" si="696"/>
        <v>0</v>
      </c>
      <c r="DB440" s="397">
        <f t="shared" si="696"/>
        <v>0</v>
      </c>
      <c r="DC440" s="397">
        <f t="shared" si="697"/>
        <v>-97</v>
      </c>
      <c r="DD440" s="397">
        <f t="shared" si="742"/>
        <v>0</v>
      </c>
      <c r="DE440" s="397">
        <f t="shared" si="742"/>
        <v>0</v>
      </c>
      <c r="DF440" s="397">
        <f t="shared" si="742"/>
        <v>0</v>
      </c>
      <c r="DG440" s="397">
        <f t="shared" si="742"/>
        <v>0</v>
      </c>
      <c r="DH440" s="397">
        <f t="shared" si="742"/>
        <v>0</v>
      </c>
      <c r="DI440" s="398">
        <f t="shared" si="698"/>
        <v>0</v>
      </c>
      <c r="DJ440" s="398">
        <f t="shared" si="698"/>
        <v>0</v>
      </c>
      <c r="DK440" s="399">
        <f t="shared" si="699"/>
        <v>0</v>
      </c>
      <c r="DL440" s="399">
        <f t="shared" si="699"/>
        <v>0</v>
      </c>
      <c r="DM440" s="399">
        <f t="shared" si="699"/>
        <v>0</v>
      </c>
      <c r="DN440" s="399">
        <f t="shared" si="699"/>
        <v>0</v>
      </c>
      <c r="DO440" s="399">
        <f t="shared" si="700"/>
        <v>0</v>
      </c>
      <c r="DP440" s="399">
        <f t="shared" si="701"/>
        <v>0</v>
      </c>
      <c r="DQ440" s="399">
        <f t="shared" si="701"/>
        <v>0</v>
      </c>
      <c r="DR440" s="399">
        <f t="shared" si="701"/>
        <v>0</v>
      </c>
      <c r="DS440" s="399">
        <f t="shared" si="701"/>
        <v>0</v>
      </c>
      <c r="DT440" s="400">
        <f t="shared" si="702"/>
        <v>0</v>
      </c>
      <c r="DU440" s="400">
        <f t="shared" si="702"/>
        <v>0</v>
      </c>
      <c r="DV440" s="386">
        <f t="shared" si="743"/>
        <v>0</v>
      </c>
      <c r="DW440" s="386">
        <f t="shared" si="743"/>
        <v>0</v>
      </c>
      <c r="DX440" s="386">
        <f t="shared" si="743"/>
        <v>0</v>
      </c>
      <c r="DY440" s="386">
        <f t="shared" si="743"/>
        <v>0</v>
      </c>
      <c r="DZ440" s="386">
        <f t="shared" si="743"/>
        <v>0</v>
      </c>
      <c r="EA440" s="401">
        <f t="shared" si="703"/>
        <v>0</v>
      </c>
      <c r="EB440" s="386">
        <f t="shared" si="704"/>
        <v>0</v>
      </c>
      <c r="EC440" s="386">
        <f t="shared" si="704"/>
        <v>0</v>
      </c>
      <c r="ED440" s="386">
        <f t="shared" si="704"/>
        <v>0</v>
      </c>
      <c r="EE440" s="385">
        <f t="shared" si="705"/>
        <v>0</v>
      </c>
      <c r="EF440" s="385">
        <f t="shared" si="705"/>
        <v>0</v>
      </c>
      <c r="EG440" s="402">
        <f t="shared" si="748"/>
        <v>0</v>
      </c>
      <c r="EH440" s="402">
        <f t="shared" si="748"/>
        <v>0</v>
      </c>
      <c r="EI440" s="402">
        <f t="shared" si="748"/>
        <v>0</v>
      </c>
      <c r="EJ440" s="402">
        <f t="shared" si="748"/>
        <v>0</v>
      </c>
      <c r="EK440" s="402">
        <f t="shared" si="748"/>
        <v>0</v>
      </c>
      <c r="EL440" s="402">
        <f t="shared" si="748"/>
        <v>0</v>
      </c>
      <c r="EM440" s="402">
        <f t="shared" si="706"/>
        <v>0</v>
      </c>
      <c r="EN440" s="402">
        <f t="shared" si="707"/>
        <v>0</v>
      </c>
      <c r="EO440" s="402">
        <f t="shared" si="707"/>
        <v>0</v>
      </c>
      <c r="EP440" s="402">
        <f t="shared" si="708"/>
        <v>0</v>
      </c>
      <c r="EQ440" s="402">
        <f t="shared" si="709"/>
        <v>0</v>
      </c>
      <c r="ER440" s="394">
        <f t="shared" si="746"/>
        <v>0</v>
      </c>
      <c r="ES440" s="394">
        <f t="shared" si="746"/>
        <v>0</v>
      </c>
      <c r="ET440" s="394">
        <f t="shared" si="746"/>
        <v>0</v>
      </c>
      <c r="EU440" s="394">
        <f t="shared" si="746"/>
        <v>0</v>
      </c>
      <c r="EV440" s="394">
        <f t="shared" si="746"/>
        <v>0</v>
      </c>
      <c r="EW440" s="394">
        <f t="shared" si="746"/>
        <v>0</v>
      </c>
      <c r="EX440" s="394">
        <f t="shared" si="746"/>
        <v>0</v>
      </c>
      <c r="EY440" s="403">
        <f t="shared" si="713"/>
        <v>-600</v>
      </c>
      <c r="EZ440" s="394">
        <f t="shared" si="714"/>
        <v>0</v>
      </c>
      <c r="FA440" s="396">
        <f t="shared" si="715"/>
        <v>0</v>
      </c>
      <c r="FB440" s="396">
        <f t="shared" si="715"/>
        <v>0</v>
      </c>
      <c r="FC440" s="404">
        <f t="shared" si="741"/>
        <v>0</v>
      </c>
      <c r="FD440" s="404">
        <f t="shared" si="741"/>
        <v>0</v>
      </c>
      <c r="FE440" s="404">
        <f t="shared" si="741"/>
        <v>0</v>
      </c>
      <c r="FF440" s="404">
        <f t="shared" si="739"/>
        <v>0</v>
      </c>
      <c r="FG440" s="404">
        <f t="shared" si="739"/>
        <v>0</v>
      </c>
      <c r="FH440" s="404">
        <f t="shared" si="739"/>
        <v>0</v>
      </c>
      <c r="FI440" s="404">
        <f t="shared" si="739"/>
        <v>0</v>
      </c>
      <c r="FJ440" s="404">
        <f t="shared" si="651"/>
        <v>0</v>
      </c>
      <c r="FK440" s="392">
        <f t="shared" si="716"/>
        <v>-51</v>
      </c>
      <c r="FL440" s="384">
        <f t="shared" si="717"/>
        <v>0</v>
      </c>
      <c r="FM440" s="384">
        <f t="shared" si="717"/>
        <v>0</v>
      </c>
      <c r="FN440" s="405">
        <f t="shared" si="737"/>
        <v>0</v>
      </c>
      <c r="FO440" s="405">
        <f t="shared" si="737"/>
        <v>0</v>
      </c>
      <c r="FP440" s="405">
        <f t="shared" si="737"/>
        <v>0</v>
      </c>
      <c r="FQ440" s="405">
        <f t="shared" si="735"/>
        <v>0</v>
      </c>
      <c r="FR440" s="405">
        <f t="shared" si="735"/>
        <v>0</v>
      </c>
      <c r="FS440" s="405">
        <f t="shared" si="735"/>
        <v>0</v>
      </c>
      <c r="FT440" s="405">
        <f t="shared" ref="FT440:FV503" si="752">IF($AO440=3,IF(AE440&gt;0,0,$BR440*BI440),0)</f>
        <v>0</v>
      </c>
      <c r="FU440" s="405">
        <f t="shared" si="752"/>
        <v>0</v>
      </c>
      <c r="FV440" s="405">
        <f t="shared" si="752"/>
        <v>0</v>
      </c>
      <c r="FW440" s="397">
        <f t="shared" si="718"/>
        <v>-752</v>
      </c>
      <c r="FX440" s="406">
        <f t="shared" si="719"/>
        <v>0</v>
      </c>
      <c r="FY440" s="331">
        <f t="shared" si="720"/>
        <v>0</v>
      </c>
      <c r="FZ440" s="382">
        <f t="shared" si="721"/>
        <v>0</v>
      </c>
      <c r="GA440" s="331">
        <f t="shared" si="722"/>
        <v>0</v>
      </c>
      <c r="GB440" s="407">
        <f t="shared" si="723"/>
        <v>0</v>
      </c>
      <c r="GC440" s="407">
        <f t="shared" si="724"/>
        <v>0</v>
      </c>
      <c r="GD440" s="407">
        <f t="shared" si="725"/>
        <v>0</v>
      </c>
      <c r="GE440" s="407">
        <f t="shared" si="726"/>
        <v>0</v>
      </c>
      <c r="GF440" s="407">
        <f t="shared" si="727"/>
        <v>0</v>
      </c>
      <c r="GG440" s="407">
        <f t="shared" si="728"/>
        <v>0</v>
      </c>
      <c r="GH440" s="407">
        <f t="shared" si="729"/>
        <v>0</v>
      </c>
      <c r="GI440" s="407">
        <f t="shared" si="730"/>
        <v>0</v>
      </c>
      <c r="GJ440">
        <f t="shared" si="731"/>
        <v>0</v>
      </c>
      <c r="GK440" s="382">
        <f t="shared" si="732"/>
        <v>0</v>
      </c>
      <c r="GL440">
        <v>5</v>
      </c>
      <c r="GM440">
        <f t="shared" si="750"/>
        <v>0</v>
      </c>
      <c r="GN440">
        <f t="shared" si="750"/>
        <v>0</v>
      </c>
      <c r="GO440">
        <f t="shared" si="750"/>
        <v>1500</v>
      </c>
      <c r="GP440">
        <f t="shared" si="750"/>
        <v>0</v>
      </c>
      <c r="GQ440">
        <f t="shared" si="750"/>
        <v>0</v>
      </c>
      <c r="GR440">
        <f t="shared" si="749"/>
        <v>0</v>
      </c>
      <c r="GS440">
        <f t="shared" si="749"/>
        <v>0</v>
      </c>
      <c r="GT440">
        <f t="shared" si="749"/>
        <v>0</v>
      </c>
      <c r="GU440">
        <f t="shared" si="749"/>
        <v>0</v>
      </c>
      <c r="GV440">
        <f t="shared" si="749"/>
        <v>0</v>
      </c>
    </row>
    <row r="441" spans="1:204" customFormat="1" x14ac:dyDescent="0.25">
      <c r="A441" s="378">
        <v>25011</v>
      </c>
      <c r="B441" s="32" t="s">
        <v>1142</v>
      </c>
      <c r="C441" t="s">
        <v>883</v>
      </c>
      <c r="D441">
        <v>5</v>
      </c>
      <c r="E441" s="379">
        <v>897</v>
      </c>
      <c r="F441" s="379">
        <v>446</v>
      </c>
      <c r="G441" s="379">
        <v>0</v>
      </c>
      <c r="H441" s="379">
        <v>0</v>
      </c>
      <c r="I441" s="379">
        <v>8200</v>
      </c>
      <c r="J441" s="379">
        <v>195</v>
      </c>
      <c r="K441" s="379">
        <v>0</v>
      </c>
      <c r="L441" s="379">
        <v>0</v>
      </c>
      <c r="M441" s="380">
        <v>0</v>
      </c>
      <c r="N441" s="381">
        <f t="shared" si="654"/>
        <v>9738</v>
      </c>
      <c r="O441" s="379">
        <v>1412</v>
      </c>
      <c r="P441" s="379">
        <v>496</v>
      </c>
      <c r="Q441" s="379">
        <v>0</v>
      </c>
      <c r="R441" s="379">
        <v>0</v>
      </c>
      <c r="S441" s="379">
        <v>8350</v>
      </c>
      <c r="T441" s="379">
        <v>115</v>
      </c>
      <c r="U441" s="379">
        <v>0</v>
      </c>
      <c r="V441" s="379">
        <v>0</v>
      </c>
      <c r="W441" s="480">
        <f>(VLOOKUP(A441,'[1]floresta plant'!$A$4:$F$573,6,0))*1000</f>
        <v>0</v>
      </c>
      <c r="X441" s="24">
        <f t="shared" si="655"/>
        <v>10373</v>
      </c>
      <c r="Y441" s="53">
        <f t="shared" si="744"/>
        <v>0</v>
      </c>
      <c r="Z441" s="53">
        <f t="shared" si="744"/>
        <v>0</v>
      </c>
      <c r="AA441" s="53">
        <f t="shared" si="744"/>
        <v>150</v>
      </c>
      <c r="AB441" s="53">
        <f t="shared" si="744"/>
        <v>-80</v>
      </c>
      <c r="AC441" s="53">
        <f t="shared" si="744"/>
        <v>0</v>
      </c>
      <c r="AD441" s="53">
        <f t="shared" si="744"/>
        <v>0</v>
      </c>
      <c r="AE441" s="53">
        <f t="shared" si="744"/>
        <v>0</v>
      </c>
      <c r="AF441" s="53">
        <f t="shared" si="659"/>
        <v>50</v>
      </c>
      <c r="AG441" s="53">
        <f t="shared" si="660"/>
        <v>515</v>
      </c>
      <c r="AH441" s="53">
        <f t="shared" si="661"/>
        <v>-635</v>
      </c>
      <c r="AI441" s="53">
        <f t="shared" si="733"/>
        <v>635</v>
      </c>
      <c r="AJ441" s="469">
        <v>0</v>
      </c>
      <c r="AK441" s="469">
        <v>0</v>
      </c>
      <c r="AL441" s="469">
        <v>0</v>
      </c>
      <c r="AM441" s="470">
        <f t="shared" si="662"/>
        <v>0</v>
      </c>
      <c r="AN441" s="53">
        <f t="shared" si="663"/>
        <v>-635</v>
      </c>
      <c r="AO441" s="382">
        <f t="shared" si="664"/>
        <v>2</v>
      </c>
      <c r="AP441">
        <v>5</v>
      </c>
      <c r="AQ441" s="383">
        <f t="shared" si="665"/>
        <v>715</v>
      </c>
      <c r="AR441" s="383">
        <f t="shared" si="666"/>
        <v>-80</v>
      </c>
      <c r="AS441" s="383">
        <f t="shared" si="667"/>
        <v>0</v>
      </c>
      <c r="AT441" s="383">
        <f t="shared" si="668"/>
        <v>80</v>
      </c>
      <c r="AU441" s="383">
        <f t="shared" si="669"/>
        <v>635</v>
      </c>
      <c r="AV441" s="383">
        <f t="shared" si="670"/>
        <v>1</v>
      </c>
      <c r="AW441" s="383">
        <f t="shared" si="671"/>
        <v>1</v>
      </c>
      <c r="AX441" s="383">
        <f t="shared" si="672"/>
        <v>1</v>
      </c>
      <c r="AY441" s="383">
        <f t="shared" si="673"/>
        <v>0</v>
      </c>
      <c r="AZ441">
        <f t="shared" si="674"/>
        <v>0</v>
      </c>
      <c r="BA441">
        <f t="shared" si="675"/>
        <v>0</v>
      </c>
      <c r="BB441" s="383">
        <f t="shared" si="676"/>
        <v>0</v>
      </c>
      <c r="BC441" s="384">
        <f t="shared" si="736"/>
        <v>0</v>
      </c>
      <c r="BD441" s="384">
        <f t="shared" si="736"/>
        <v>0</v>
      </c>
      <c r="BE441" s="384">
        <f t="shared" si="736"/>
        <v>150</v>
      </c>
      <c r="BF441" s="384">
        <f t="shared" si="736"/>
        <v>1</v>
      </c>
      <c r="BG441" s="384">
        <f t="shared" si="736"/>
        <v>0</v>
      </c>
      <c r="BH441" s="384">
        <f t="shared" si="736"/>
        <v>0</v>
      </c>
      <c r="BI441" s="384">
        <f t="shared" si="751"/>
        <v>0</v>
      </c>
      <c r="BJ441" s="384">
        <f t="shared" si="751"/>
        <v>50</v>
      </c>
      <c r="BK441" s="384">
        <f t="shared" si="751"/>
        <v>515</v>
      </c>
      <c r="BL441" s="474">
        <f t="shared" si="677"/>
        <v>80</v>
      </c>
      <c r="BM441" s="409">
        <f t="shared" si="678"/>
        <v>-635</v>
      </c>
      <c r="BN441" s="473">
        <f t="shared" si="679"/>
        <v>715</v>
      </c>
      <c r="BO441" s="387">
        <f t="shared" si="680"/>
        <v>0.11188811188811189</v>
      </c>
      <c r="BP441" s="387">
        <f t="shared" si="681"/>
        <v>0.88811188811188813</v>
      </c>
      <c r="BQ441" s="388">
        <f t="shared" si="682"/>
        <v>0</v>
      </c>
      <c r="BR441" s="389">
        <f t="shared" si="683"/>
        <v>0</v>
      </c>
      <c r="BS441" s="390">
        <f t="shared" si="684"/>
        <v>0</v>
      </c>
      <c r="BT441" s="391">
        <f t="shared" si="740"/>
        <v>0</v>
      </c>
      <c r="BU441" s="391">
        <f t="shared" si="740"/>
        <v>0</v>
      </c>
      <c r="BV441" s="391">
        <f t="shared" si="740"/>
        <v>0</v>
      </c>
      <c r="BW441" s="391">
        <f t="shared" si="738"/>
        <v>0</v>
      </c>
      <c r="BX441" s="391">
        <f t="shared" si="738"/>
        <v>0</v>
      </c>
      <c r="BY441" s="391">
        <f t="shared" si="738"/>
        <v>0</v>
      </c>
      <c r="BZ441" s="391">
        <f t="shared" si="738"/>
        <v>0</v>
      </c>
      <c r="CA441" s="391">
        <f t="shared" si="650"/>
        <v>0</v>
      </c>
      <c r="CB441" s="391">
        <f t="shared" si="685"/>
        <v>0</v>
      </c>
      <c r="CC441" s="391">
        <f t="shared" si="685"/>
        <v>0</v>
      </c>
      <c r="CD441" s="392">
        <f t="shared" si="686"/>
        <v>0</v>
      </c>
      <c r="CE441" s="393">
        <f t="shared" si="687"/>
        <v>0</v>
      </c>
      <c r="CF441" s="392">
        <f t="shared" si="745"/>
        <v>0</v>
      </c>
      <c r="CG441" s="392">
        <f t="shared" si="745"/>
        <v>0</v>
      </c>
      <c r="CH441" s="392">
        <f t="shared" si="745"/>
        <v>0</v>
      </c>
      <c r="CI441" s="392">
        <f t="shared" si="745"/>
        <v>0</v>
      </c>
      <c r="CJ441" s="392">
        <f t="shared" si="745"/>
        <v>0</v>
      </c>
      <c r="CK441" s="392">
        <f t="shared" si="745"/>
        <v>0</v>
      </c>
      <c r="CL441" s="392">
        <f t="shared" si="745"/>
        <v>0</v>
      </c>
      <c r="CM441" s="392">
        <f t="shared" si="691"/>
        <v>0</v>
      </c>
      <c r="CN441" s="392">
        <f t="shared" si="692"/>
        <v>0</v>
      </c>
      <c r="CO441" s="394">
        <f t="shared" si="693"/>
        <v>0</v>
      </c>
      <c r="CP441" s="394">
        <f t="shared" si="693"/>
        <v>0</v>
      </c>
      <c r="CQ441" s="395">
        <f t="shared" si="694"/>
        <v>150</v>
      </c>
      <c r="CR441" s="394">
        <f t="shared" si="747"/>
        <v>16.783216783216783</v>
      </c>
      <c r="CS441" s="394">
        <f t="shared" si="747"/>
        <v>0</v>
      </c>
      <c r="CT441" s="394">
        <f t="shared" si="747"/>
        <v>0</v>
      </c>
      <c r="CU441" s="394">
        <f t="shared" si="747"/>
        <v>0</v>
      </c>
      <c r="CV441" s="394">
        <f t="shared" si="747"/>
        <v>0</v>
      </c>
      <c r="CW441" s="394">
        <f t="shared" si="747"/>
        <v>0</v>
      </c>
      <c r="CX441" s="396">
        <f t="shared" si="695"/>
        <v>133.21678321678323</v>
      </c>
      <c r="CY441" s="396">
        <f t="shared" si="695"/>
        <v>0</v>
      </c>
      <c r="CZ441" s="397">
        <f t="shared" si="696"/>
        <v>0</v>
      </c>
      <c r="DA441" s="397">
        <f t="shared" si="696"/>
        <v>0</v>
      </c>
      <c r="DB441" s="397">
        <f t="shared" si="696"/>
        <v>0</v>
      </c>
      <c r="DC441" s="397">
        <f t="shared" si="697"/>
        <v>-80</v>
      </c>
      <c r="DD441" s="397">
        <f t="shared" si="742"/>
        <v>0</v>
      </c>
      <c r="DE441" s="397">
        <f t="shared" si="742"/>
        <v>0</v>
      </c>
      <c r="DF441" s="397">
        <f t="shared" si="742"/>
        <v>0</v>
      </c>
      <c r="DG441" s="397">
        <f t="shared" si="742"/>
        <v>0</v>
      </c>
      <c r="DH441" s="397">
        <f t="shared" si="742"/>
        <v>0</v>
      </c>
      <c r="DI441" s="398">
        <f t="shared" si="698"/>
        <v>0</v>
      </c>
      <c r="DJ441" s="398">
        <f t="shared" si="698"/>
        <v>0</v>
      </c>
      <c r="DK441" s="399">
        <f t="shared" si="699"/>
        <v>0</v>
      </c>
      <c r="DL441" s="399">
        <f t="shared" si="699"/>
        <v>0</v>
      </c>
      <c r="DM441" s="399">
        <f t="shared" si="699"/>
        <v>0</v>
      </c>
      <c r="DN441" s="399">
        <f t="shared" si="699"/>
        <v>0</v>
      </c>
      <c r="DO441" s="399">
        <f t="shared" si="700"/>
        <v>0</v>
      </c>
      <c r="DP441" s="399">
        <f t="shared" si="701"/>
        <v>0</v>
      </c>
      <c r="DQ441" s="399">
        <f t="shared" si="701"/>
        <v>0</v>
      </c>
      <c r="DR441" s="399">
        <f t="shared" si="701"/>
        <v>0</v>
      </c>
      <c r="DS441" s="399">
        <f t="shared" si="701"/>
        <v>0</v>
      </c>
      <c r="DT441" s="400">
        <f t="shared" si="702"/>
        <v>0</v>
      </c>
      <c r="DU441" s="400">
        <f t="shared" si="702"/>
        <v>0</v>
      </c>
      <c r="DV441" s="386">
        <f t="shared" si="743"/>
        <v>0</v>
      </c>
      <c r="DW441" s="386">
        <f t="shared" si="743"/>
        <v>0</v>
      </c>
      <c r="DX441" s="386">
        <f t="shared" si="743"/>
        <v>0</v>
      </c>
      <c r="DY441" s="386">
        <f t="shared" si="743"/>
        <v>0</v>
      </c>
      <c r="DZ441" s="386">
        <f t="shared" si="743"/>
        <v>0</v>
      </c>
      <c r="EA441" s="401">
        <f t="shared" si="703"/>
        <v>0</v>
      </c>
      <c r="EB441" s="386">
        <f t="shared" si="704"/>
        <v>0</v>
      </c>
      <c r="EC441" s="386">
        <f t="shared" si="704"/>
        <v>0</v>
      </c>
      <c r="ED441" s="386">
        <f t="shared" si="704"/>
        <v>0</v>
      </c>
      <c r="EE441" s="385">
        <f t="shared" si="705"/>
        <v>0</v>
      </c>
      <c r="EF441" s="385">
        <f t="shared" si="705"/>
        <v>0</v>
      </c>
      <c r="EG441" s="402">
        <f t="shared" si="748"/>
        <v>0</v>
      </c>
      <c r="EH441" s="402">
        <f t="shared" si="748"/>
        <v>0</v>
      </c>
      <c r="EI441" s="402">
        <f t="shared" si="748"/>
        <v>0</v>
      </c>
      <c r="EJ441" s="402">
        <f t="shared" si="748"/>
        <v>0</v>
      </c>
      <c r="EK441" s="402">
        <f t="shared" si="748"/>
        <v>0</v>
      </c>
      <c r="EL441" s="402">
        <f t="shared" si="748"/>
        <v>0</v>
      </c>
      <c r="EM441" s="402">
        <f t="shared" si="706"/>
        <v>0</v>
      </c>
      <c r="EN441" s="402">
        <f t="shared" si="707"/>
        <v>0</v>
      </c>
      <c r="EO441" s="402">
        <f t="shared" si="707"/>
        <v>0</v>
      </c>
      <c r="EP441" s="402">
        <f t="shared" si="708"/>
        <v>0</v>
      </c>
      <c r="EQ441" s="402">
        <f t="shared" si="709"/>
        <v>0</v>
      </c>
      <c r="ER441" s="394">
        <f t="shared" si="746"/>
        <v>0</v>
      </c>
      <c r="ES441" s="394">
        <f t="shared" si="746"/>
        <v>0</v>
      </c>
      <c r="ET441" s="394">
        <f t="shared" si="746"/>
        <v>0</v>
      </c>
      <c r="EU441" s="394">
        <f t="shared" si="746"/>
        <v>5.5944055944055942</v>
      </c>
      <c r="EV441" s="394">
        <f t="shared" si="746"/>
        <v>0</v>
      </c>
      <c r="EW441" s="394">
        <f t="shared" si="746"/>
        <v>0</v>
      </c>
      <c r="EX441" s="394">
        <f t="shared" si="746"/>
        <v>0</v>
      </c>
      <c r="EY441" s="403">
        <f t="shared" si="713"/>
        <v>50</v>
      </c>
      <c r="EZ441" s="394">
        <f t="shared" si="714"/>
        <v>0</v>
      </c>
      <c r="FA441" s="396">
        <f t="shared" si="715"/>
        <v>44.405594405594407</v>
      </c>
      <c r="FB441" s="396">
        <f t="shared" si="715"/>
        <v>0</v>
      </c>
      <c r="FC441" s="404">
        <f t="shared" si="741"/>
        <v>0</v>
      </c>
      <c r="FD441" s="404">
        <f t="shared" si="741"/>
        <v>0</v>
      </c>
      <c r="FE441" s="404">
        <f t="shared" si="741"/>
        <v>0</v>
      </c>
      <c r="FF441" s="404">
        <f t="shared" si="739"/>
        <v>57.62237762237762</v>
      </c>
      <c r="FG441" s="404">
        <f t="shared" si="739"/>
        <v>0</v>
      </c>
      <c r="FH441" s="404">
        <f t="shared" si="739"/>
        <v>0</v>
      </c>
      <c r="FI441" s="404">
        <f t="shared" si="739"/>
        <v>0</v>
      </c>
      <c r="FJ441" s="404">
        <f t="shared" si="651"/>
        <v>0</v>
      </c>
      <c r="FK441" s="392">
        <f t="shared" si="716"/>
        <v>515</v>
      </c>
      <c r="FL441" s="384">
        <f t="shared" si="717"/>
        <v>457.3776223776224</v>
      </c>
      <c r="FM441" s="384">
        <f t="shared" si="717"/>
        <v>0</v>
      </c>
      <c r="FN441" s="405">
        <f t="shared" si="737"/>
        <v>0</v>
      </c>
      <c r="FO441" s="405">
        <f t="shared" si="737"/>
        <v>0</v>
      </c>
      <c r="FP441" s="405">
        <f t="shared" si="737"/>
        <v>0</v>
      </c>
      <c r="FQ441" s="405">
        <f t="shared" si="737"/>
        <v>0</v>
      </c>
      <c r="FR441" s="405">
        <f t="shared" si="737"/>
        <v>0</v>
      </c>
      <c r="FS441" s="405">
        <f t="shared" si="737"/>
        <v>0</v>
      </c>
      <c r="FT441" s="405">
        <f t="shared" si="752"/>
        <v>0</v>
      </c>
      <c r="FU441" s="405">
        <f t="shared" si="752"/>
        <v>0</v>
      </c>
      <c r="FV441" s="405">
        <f t="shared" si="752"/>
        <v>0</v>
      </c>
      <c r="FW441" s="397">
        <f t="shared" si="718"/>
        <v>-635</v>
      </c>
      <c r="FX441" s="406">
        <f t="shared" si="719"/>
        <v>0</v>
      </c>
      <c r="FY441" s="331">
        <f t="shared" si="720"/>
        <v>0</v>
      </c>
      <c r="FZ441" s="382">
        <f t="shared" si="721"/>
        <v>0</v>
      </c>
      <c r="GA441" s="331">
        <f t="shared" si="722"/>
        <v>0</v>
      </c>
      <c r="GB441" s="407">
        <f t="shared" si="723"/>
        <v>0</v>
      </c>
      <c r="GC441" s="407">
        <f t="shared" si="724"/>
        <v>0</v>
      </c>
      <c r="GD441" s="407">
        <f t="shared" si="725"/>
        <v>0</v>
      </c>
      <c r="GE441" s="407">
        <f t="shared" si="726"/>
        <v>0</v>
      </c>
      <c r="GF441" s="407">
        <f t="shared" si="727"/>
        <v>0</v>
      </c>
      <c r="GG441" s="407">
        <f t="shared" si="728"/>
        <v>0</v>
      </c>
      <c r="GH441" s="407">
        <f t="shared" si="729"/>
        <v>-8.8817841970012523E-16</v>
      </c>
      <c r="GI441" s="407">
        <f t="shared" si="730"/>
        <v>0</v>
      </c>
      <c r="GJ441">
        <f t="shared" si="731"/>
        <v>0</v>
      </c>
      <c r="GK441" s="382">
        <f t="shared" si="732"/>
        <v>-8.8817841970012523E-16</v>
      </c>
      <c r="GL441">
        <v>5</v>
      </c>
      <c r="GM441">
        <f t="shared" si="750"/>
        <v>0</v>
      </c>
      <c r="GN441">
        <f t="shared" si="750"/>
        <v>0</v>
      </c>
      <c r="GO441">
        <f t="shared" si="750"/>
        <v>150</v>
      </c>
      <c r="GP441">
        <f t="shared" si="750"/>
        <v>0</v>
      </c>
      <c r="GQ441">
        <f t="shared" si="750"/>
        <v>0</v>
      </c>
      <c r="GR441">
        <f t="shared" si="749"/>
        <v>0</v>
      </c>
      <c r="GS441">
        <f t="shared" si="749"/>
        <v>0</v>
      </c>
      <c r="GT441">
        <f t="shared" si="749"/>
        <v>50</v>
      </c>
      <c r="GU441">
        <f t="shared" si="749"/>
        <v>515</v>
      </c>
      <c r="GV441">
        <f t="shared" si="749"/>
        <v>0</v>
      </c>
    </row>
    <row r="442" spans="1:204" customFormat="1" x14ac:dyDescent="0.25">
      <c r="A442" s="378">
        <v>25012</v>
      </c>
      <c r="B442" s="32" t="s">
        <v>1143</v>
      </c>
      <c r="C442" t="s">
        <v>883</v>
      </c>
      <c r="D442">
        <v>5</v>
      </c>
      <c r="E442" s="379">
        <v>3114</v>
      </c>
      <c r="F442" s="379">
        <v>7543</v>
      </c>
      <c r="G442" s="379">
        <v>0</v>
      </c>
      <c r="H442" s="379">
        <v>0</v>
      </c>
      <c r="I442" s="379">
        <v>10900</v>
      </c>
      <c r="J442" s="379">
        <v>1057</v>
      </c>
      <c r="K442" s="379">
        <v>0</v>
      </c>
      <c r="L442" s="379">
        <v>0</v>
      </c>
      <c r="M442" s="380">
        <v>0</v>
      </c>
      <c r="N442" s="381">
        <f t="shared" si="654"/>
        <v>22614</v>
      </c>
      <c r="O442" s="379">
        <v>2989</v>
      </c>
      <c r="P442" s="379">
        <v>8725</v>
      </c>
      <c r="Q442" s="379">
        <v>0</v>
      </c>
      <c r="R442" s="379">
        <v>0</v>
      </c>
      <c r="S442" s="379">
        <v>11850</v>
      </c>
      <c r="T442" s="379">
        <v>130</v>
      </c>
      <c r="U442" s="379">
        <v>0</v>
      </c>
      <c r="V442" s="379">
        <v>0</v>
      </c>
      <c r="W442" s="480">
        <f>(VLOOKUP(A442,'[1]floresta plant'!$A$4:$F$573,6,0))*1000</f>
        <v>0</v>
      </c>
      <c r="X442" s="24">
        <f t="shared" si="655"/>
        <v>23694</v>
      </c>
      <c r="Y442" s="53">
        <f t="shared" si="744"/>
        <v>0</v>
      </c>
      <c r="Z442" s="53">
        <f t="shared" si="744"/>
        <v>0</v>
      </c>
      <c r="AA442" s="53">
        <f t="shared" si="744"/>
        <v>950</v>
      </c>
      <c r="AB442" s="53">
        <f t="shared" si="744"/>
        <v>-927</v>
      </c>
      <c r="AC442" s="53">
        <f t="shared" si="744"/>
        <v>0</v>
      </c>
      <c r="AD442" s="53">
        <f t="shared" si="744"/>
        <v>0</v>
      </c>
      <c r="AE442" s="53">
        <f t="shared" si="744"/>
        <v>0</v>
      </c>
      <c r="AF442" s="53">
        <f t="shared" si="659"/>
        <v>1182</v>
      </c>
      <c r="AG442" s="53">
        <f t="shared" si="660"/>
        <v>-125</v>
      </c>
      <c r="AH442" s="53">
        <f t="shared" si="661"/>
        <v>-1080</v>
      </c>
      <c r="AI442" s="53">
        <f t="shared" si="733"/>
        <v>1080</v>
      </c>
      <c r="AJ442" s="469">
        <v>0</v>
      </c>
      <c r="AK442" s="469">
        <v>0</v>
      </c>
      <c r="AL442" s="469">
        <v>0</v>
      </c>
      <c r="AM442" s="470">
        <f t="shared" si="662"/>
        <v>0</v>
      </c>
      <c r="AN442" s="53">
        <f t="shared" si="663"/>
        <v>-1080</v>
      </c>
      <c r="AO442" s="382">
        <f t="shared" si="664"/>
        <v>2</v>
      </c>
      <c r="AP442">
        <v>5</v>
      </c>
      <c r="AQ442" s="383">
        <f t="shared" si="665"/>
        <v>2132</v>
      </c>
      <c r="AR442" s="383">
        <f t="shared" si="666"/>
        <v>-1052</v>
      </c>
      <c r="AS442" s="383">
        <f t="shared" si="667"/>
        <v>0</v>
      </c>
      <c r="AT442" s="383">
        <f t="shared" si="668"/>
        <v>1052</v>
      </c>
      <c r="AU442" s="383">
        <f t="shared" si="669"/>
        <v>1080</v>
      </c>
      <c r="AV442" s="383">
        <f t="shared" si="670"/>
        <v>1</v>
      </c>
      <c r="AW442" s="383">
        <f t="shared" si="671"/>
        <v>1</v>
      </c>
      <c r="AX442" s="383">
        <f t="shared" si="672"/>
        <v>1</v>
      </c>
      <c r="AY442" s="383">
        <f t="shared" si="673"/>
        <v>0</v>
      </c>
      <c r="AZ442">
        <f t="shared" si="674"/>
        <v>0</v>
      </c>
      <c r="BA442">
        <f t="shared" si="675"/>
        <v>0</v>
      </c>
      <c r="BB442" s="383">
        <f t="shared" si="676"/>
        <v>0</v>
      </c>
      <c r="BC442" s="384">
        <f t="shared" si="736"/>
        <v>0</v>
      </c>
      <c r="BD442" s="384">
        <f t="shared" si="736"/>
        <v>0</v>
      </c>
      <c r="BE442" s="384">
        <f t="shared" si="736"/>
        <v>950</v>
      </c>
      <c r="BF442" s="384">
        <f t="shared" si="736"/>
        <v>0.88117870722433456</v>
      </c>
      <c r="BG442" s="384">
        <f t="shared" si="736"/>
        <v>0</v>
      </c>
      <c r="BH442" s="384">
        <f t="shared" si="736"/>
        <v>0</v>
      </c>
      <c r="BI442" s="384">
        <f t="shared" si="751"/>
        <v>0</v>
      </c>
      <c r="BJ442" s="384">
        <f t="shared" si="751"/>
        <v>1182</v>
      </c>
      <c r="BK442" s="384">
        <f t="shared" si="751"/>
        <v>0.1188212927756654</v>
      </c>
      <c r="BL442" s="474">
        <f t="shared" si="677"/>
        <v>1052</v>
      </c>
      <c r="BM442" s="409">
        <f t="shared" si="678"/>
        <v>-1080</v>
      </c>
      <c r="BN442" s="473">
        <f t="shared" si="679"/>
        <v>2132</v>
      </c>
      <c r="BO442" s="387">
        <f t="shared" si="680"/>
        <v>0.49343339587242024</v>
      </c>
      <c r="BP442" s="387">
        <f t="shared" si="681"/>
        <v>0.5065666041275797</v>
      </c>
      <c r="BQ442" s="388">
        <f t="shared" si="682"/>
        <v>0</v>
      </c>
      <c r="BR442" s="389">
        <f t="shared" si="683"/>
        <v>0</v>
      </c>
      <c r="BS442" s="390">
        <f t="shared" si="684"/>
        <v>0</v>
      </c>
      <c r="BT442" s="391">
        <f t="shared" si="740"/>
        <v>0</v>
      </c>
      <c r="BU442" s="391">
        <f t="shared" si="740"/>
        <v>0</v>
      </c>
      <c r="BV442" s="391">
        <f t="shared" si="740"/>
        <v>0</v>
      </c>
      <c r="BW442" s="391">
        <f t="shared" si="738"/>
        <v>0</v>
      </c>
      <c r="BX442" s="391">
        <f t="shared" si="738"/>
        <v>0</v>
      </c>
      <c r="BY442" s="391">
        <f t="shared" si="738"/>
        <v>0</v>
      </c>
      <c r="BZ442" s="391">
        <f t="shared" si="738"/>
        <v>0</v>
      </c>
      <c r="CA442" s="391">
        <f t="shared" si="650"/>
        <v>0</v>
      </c>
      <c r="CB442" s="391">
        <f t="shared" si="685"/>
        <v>0</v>
      </c>
      <c r="CC442" s="391">
        <f t="shared" si="685"/>
        <v>0</v>
      </c>
      <c r="CD442" s="392">
        <f t="shared" si="686"/>
        <v>0</v>
      </c>
      <c r="CE442" s="393">
        <f t="shared" si="687"/>
        <v>0</v>
      </c>
      <c r="CF442" s="392">
        <f t="shared" si="745"/>
        <v>0</v>
      </c>
      <c r="CG442" s="392">
        <f t="shared" si="745"/>
        <v>0</v>
      </c>
      <c r="CH442" s="392">
        <f t="shared" si="745"/>
        <v>0</v>
      </c>
      <c r="CI442" s="392">
        <f t="shared" si="745"/>
        <v>0</v>
      </c>
      <c r="CJ442" s="392">
        <f t="shared" si="745"/>
        <v>0</v>
      </c>
      <c r="CK442" s="392">
        <f t="shared" si="745"/>
        <v>0</v>
      </c>
      <c r="CL442" s="392">
        <f t="shared" si="745"/>
        <v>0</v>
      </c>
      <c r="CM442" s="392">
        <f t="shared" si="691"/>
        <v>0</v>
      </c>
      <c r="CN442" s="392">
        <f t="shared" si="692"/>
        <v>0</v>
      </c>
      <c r="CO442" s="394">
        <f t="shared" si="693"/>
        <v>0</v>
      </c>
      <c r="CP442" s="394">
        <f t="shared" si="693"/>
        <v>0</v>
      </c>
      <c r="CQ442" s="395">
        <f t="shared" si="694"/>
        <v>950</v>
      </c>
      <c r="CR442" s="394">
        <f t="shared" si="747"/>
        <v>413.06285178236396</v>
      </c>
      <c r="CS442" s="394">
        <f t="shared" si="747"/>
        <v>0</v>
      </c>
      <c r="CT442" s="394">
        <f t="shared" si="747"/>
        <v>0</v>
      </c>
      <c r="CU442" s="394">
        <f t="shared" si="747"/>
        <v>0</v>
      </c>
      <c r="CV442" s="394">
        <f t="shared" si="747"/>
        <v>0</v>
      </c>
      <c r="CW442" s="394">
        <f t="shared" si="747"/>
        <v>55.698874296435271</v>
      </c>
      <c r="CX442" s="396">
        <f t="shared" si="695"/>
        <v>481.23827392120074</v>
      </c>
      <c r="CY442" s="396">
        <f t="shared" si="695"/>
        <v>0</v>
      </c>
      <c r="CZ442" s="397">
        <f t="shared" si="696"/>
        <v>0</v>
      </c>
      <c r="DA442" s="397">
        <f t="shared" si="696"/>
        <v>0</v>
      </c>
      <c r="DB442" s="397">
        <f t="shared" si="696"/>
        <v>0</v>
      </c>
      <c r="DC442" s="397">
        <f t="shared" si="697"/>
        <v>-927</v>
      </c>
      <c r="DD442" s="397">
        <f t="shared" si="742"/>
        <v>0</v>
      </c>
      <c r="DE442" s="397">
        <f t="shared" si="742"/>
        <v>0</v>
      </c>
      <c r="DF442" s="397">
        <f t="shared" si="742"/>
        <v>0</v>
      </c>
      <c r="DG442" s="397">
        <f t="shared" si="742"/>
        <v>0</v>
      </c>
      <c r="DH442" s="397">
        <f t="shared" si="742"/>
        <v>0</v>
      </c>
      <c r="DI442" s="398">
        <f t="shared" si="698"/>
        <v>0</v>
      </c>
      <c r="DJ442" s="398">
        <f t="shared" si="698"/>
        <v>0</v>
      </c>
      <c r="DK442" s="399">
        <f t="shared" si="699"/>
        <v>0</v>
      </c>
      <c r="DL442" s="399">
        <f t="shared" si="699"/>
        <v>0</v>
      </c>
      <c r="DM442" s="399">
        <f t="shared" si="699"/>
        <v>0</v>
      </c>
      <c r="DN442" s="399">
        <f t="shared" si="699"/>
        <v>0</v>
      </c>
      <c r="DO442" s="399">
        <f t="shared" si="700"/>
        <v>0</v>
      </c>
      <c r="DP442" s="399">
        <f t="shared" si="701"/>
        <v>0</v>
      </c>
      <c r="DQ442" s="399">
        <f t="shared" si="701"/>
        <v>0</v>
      </c>
      <c r="DR442" s="399">
        <f t="shared" si="701"/>
        <v>0</v>
      </c>
      <c r="DS442" s="399">
        <f t="shared" si="701"/>
        <v>0</v>
      </c>
      <c r="DT442" s="400">
        <f t="shared" si="702"/>
        <v>0</v>
      </c>
      <c r="DU442" s="400">
        <f t="shared" si="702"/>
        <v>0</v>
      </c>
      <c r="DV442" s="386">
        <f t="shared" si="743"/>
        <v>0</v>
      </c>
      <c r="DW442" s="386">
        <f t="shared" si="743"/>
        <v>0</v>
      </c>
      <c r="DX442" s="386">
        <f t="shared" si="743"/>
        <v>0</v>
      </c>
      <c r="DY442" s="386">
        <f t="shared" si="743"/>
        <v>0</v>
      </c>
      <c r="DZ442" s="386">
        <f t="shared" si="743"/>
        <v>0</v>
      </c>
      <c r="EA442" s="401">
        <f t="shared" si="703"/>
        <v>0</v>
      </c>
      <c r="EB442" s="386">
        <f t="shared" si="704"/>
        <v>0</v>
      </c>
      <c r="EC442" s="386">
        <f t="shared" si="704"/>
        <v>0</v>
      </c>
      <c r="ED442" s="386">
        <f t="shared" si="704"/>
        <v>0</v>
      </c>
      <c r="EE442" s="385">
        <f t="shared" si="705"/>
        <v>0</v>
      </c>
      <c r="EF442" s="385">
        <f t="shared" si="705"/>
        <v>0</v>
      </c>
      <c r="EG442" s="402">
        <f t="shared" si="748"/>
        <v>0</v>
      </c>
      <c r="EH442" s="402">
        <f t="shared" si="748"/>
        <v>0</v>
      </c>
      <c r="EI442" s="402">
        <f t="shared" si="748"/>
        <v>0</v>
      </c>
      <c r="EJ442" s="402">
        <f t="shared" si="748"/>
        <v>0</v>
      </c>
      <c r="EK442" s="402">
        <f t="shared" si="748"/>
        <v>0</v>
      </c>
      <c r="EL442" s="402">
        <f t="shared" si="748"/>
        <v>0</v>
      </c>
      <c r="EM442" s="402">
        <f t="shared" si="706"/>
        <v>0</v>
      </c>
      <c r="EN442" s="402">
        <f t="shared" si="707"/>
        <v>0</v>
      </c>
      <c r="EO442" s="402">
        <f t="shared" si="707"/>
        <v>0</v>
      </c>
      <c r="EP442" s="402">
        <f t="shared" si="708"/>
        <v>0</v>
      </c>
      <c r="EQ442" s="402">
        <f t="shared" si="709"/>
        <v>0</v>
      </c>
      <c r="ER442" s="394">
        <f t="shared" si="746"/>
        <v>0</v>
      </c>
      <c r="ES442" s="394">
        <f t="shared" si="746"/>
        <v>0</v>
      </c>
      <c r="ET442" s="394">
        <f t="shared" si="746"/>
        <v>0</v>
      </c>
      <c r="EU442" s="394">
        <f t="shared" si="746"/>
        <v>513.93714821763604</v>
      </c>
      <c r="EV442" s="394">
        <f t="shared" si="746"/>
        <v>0</v>
      </c>
      <c r="EW442" s="394">
        <f t="shared" si="746"/>
        <v>0</v>
      </c>
      <c r="EX442" s="394">
        <f t="shared" si="746"/>
        <v>0</v>
      </c>
      <c r="EY442" s="403">
        <f t="shared" si="713"/>
        <v>1182</v>
      </c>
      <c r="EZ442" s="394">
        <f t="shared" si="714"/>
        <v>69.301125703564722</v>
      </c>
      <c r="FA442" s="396">
        <f t="shared" si="715"/>
        <v>598.76172607879926</v>
      </c>
      <c r="FB442" s="396">
        <f t="shared" si="715"/>
        <v>0</v>
      </c>
      <c r="FC442" s="404">
        <f t="shared" si="741"/>
        <v>0</v>
      </c>
      <c r="FD442" s="404">
        <f t="shared" si="741"/>
        <v>0</v>
      </c>
      <c r="FE442" s="404">
        <f t="shared" si="741"/>
        <v>0</v>
      </c>
      <c r="FF442" s="404">
        <f t="shared" si="739"/>
        <v>0</v>
      </c>
      <c r="FG442" s="404">
        <f t="shared" si="739"/>
        <v>0</v>
      </c>
      <c r="FH442" s="404">
        <f t="shared" si="739"/>
        <v>0</v>
      </c>
      <c r="FI442" s="404">
        <f t="shared" si="739"/>
        <v>0</v>
      </c>
      <c r="FJ442" s="404">
        <f t="shared" si="651"/>
        <v>0</v>
      </c>
      <c r="FK442" s="392">
        <f t="shared" si="716"/>
        <v>-125</v>
      </c>
      <c r="FL442" s="384">
        <f t="shared" si="717"/>
        <v>0</v>
      </c>
      <c r="FM442" s="384">
        <f t="shared" si="717"/>
        <v>0</v>
      </c>
      <c r="FN442" s="405">
        <f t="shared" si="737"/>
        <v>0</v>
      </c>
      <c r="FO442" s="405">
        <f t="shared" si="737"/>
        <v>0</v>
      </c>
      <c r="FP442" s="405">
        <f t="shared" si="737"/>
        <v>0</v>
      </c>
      <c r="FQ442" s="405">
        <f t="shared" si="737"/>
        <v>0</v>
      </c>
      <c r="FR442" s="405">
        <f t="shared" si="737"/>
        <v>0</v>
      </c>
      <c r="FS442" s="405">
        <f t="shared" si="737"/>
        <v>0</v>
      </c>
      <c r="FT442" s="405">
        <f t="shared" si="752"/>
        <v>0</v>
      </c>
      <c r="FU442" s="405">
        <f t="shared" si="752"/>
        <v>0</v>
      </c>
      <c r="FV442" s="405">
        <f t="shared" si="752"/>
        <v>0</v>
      </c>
      <c r="FW442" s="397">
        <f t="shared" si="718"/>
        <v>-1080</v>
      </c>
      <c r="FX442" s="406">
        <f t="shared" si="719"/>
        <v>0</v>
      </c>
      <c r="FY442" s="331">
        <f t="shared" si="720"/>
        <v>0</v>
      </c>
      <c r="FZ442" s="382">
        <f t="shared" si="721"/>
        <v>0</v>
      </c>
      <c r="GA442" s="331">
        <f t="shared" si="722"/>
        <v>0</v>
      </c>
      <c r="GB442" s="407">
        <f t="shared" si="723"/>
        <v>0</v>
      </c>
      <c r="GC442" s="407">
        <f t="shared" si="724"/>
        <v>0</v>
      </c>
      <c r="GD442" s="407">
        <f t="shared" si="725"/>
        <v>0</v>
      </c>
      <c r="GE442" s="407">
        <f t="shared" si="726"/>
        <v>0</v>
      </c>
      <c r="GF442" s="407">
        <f t="shared" si="727"/>
        <v>0</v>
      </c>
      <c r="GG442" s="407">
        <f t="shared" si="728"/>
        <v>0</v>
      </c>
      <c r="GH442" s="407">
        <f t="shared" si="729"/>
        <v>-1.1368683772161603E-13</v>
      </c>
      <c r="GI442" s="407">
        <f t="shared" si="730"/>
        <v>0</v>
      </c>
      <c r="GJ442">
        <f t="shared" si="731"/>
        <v>0</v>
      </c>
      <c r="GK442" s="382">
        <f t="shared" si="732"/>
        <v>-1.1368683772161603E-13</v>
      </c>
      <c r="GL442">
        <v>5</v>
      </c>
      <c r="GM442">
        <f t="shared" si="750"/>
        <v>0</v>
      </c>
      <c r="GN442">
        <f t="shared" si="750"/>
        <v>0</v>
      </c>
      <c r="GO442">
        <f t="shared" si="750"/>
        <v>950</v>
      </c>
      <c r="GP442">
        <f t="shared" si="750"/>
        <v>0</v>
      </c>
      <c r="GQ442">
        <f t="shared" si="750"/>
        <v>0</v>
      </c>
      <c r="GR442">
        <f t="shared" si="749"/>
        <v>0</v>
      </c>
      <c r="GS442">
        <f t="shared" si="749"/>
        <v>0</v>
      </c>
      <c r="GT442">
        <f t="shared" si="749"/>
        <v>1182</v>
      </c>
      <c r="GU442">
        <f t="shared" si="749"/>
        <v>0</v>
      </c>
      <c r="GV442">
        <f t="shared" si="749"/>
        <v>0</v>
      </c>
    </row>
    <row r="443" spans="1:204" customFormat="1" x14ac:dyDescent="0.25">
      <c r="A443" s="378">
        <v>25013</v>
      </c>
      <c r="B443" s="32" t="s">
        <v>1144</v>
      </c>
      <c r="C443" t="s">
        <v>883</v>
      </c>
      <c r="D443">
        <v>5</v>
      </c>
      <c r="E443" s="379">
        <v>3880</v>
      </c>
      <c r="F443" s="379">
        <v>1957</v>
      </c>
      <c r="G443" s="379">
        <v>20</v>
      </c>
      <c r="H443" s="379">
        <v>0</v>
      </c>
      <c r="I443" s="379">
        <v>8200</v>
      </c>
      <c r="J443" s="379">
        <v>1901</v>
      </c>
      <c r="K443" s="379">
        <v>10</v>
      </c>
      <c r="L443" s="379">
        <v>0</v>
      </c>
      <c r="M443" s="380">
        <v>0</v>
      </c>
      <c r="N443" s="381">
        <f t="shared" si="654"/>
        <v>15968</v>
      </c>
      <c r="O443" s="379">
        <v>4399</v>
      </c>
      <c r="P443" s="379">
        <v>1927</v>
      </c>
      <c r="Q443" s="379">
        <v>20</v>
      </c>
      <c r="R443" s="379">
        <v>0</v>
      </c>
      <c r="S443" s="379">
        <v>12300</v>
      </c>
      <c r="T443" s="379">
        <v>460</v>
      </c>
      <c r="U443" s="379">
        <v>10</v>
      </c>
      <c r="V443" s="379">
        <v>0</v>
      </c>
      <c r="W443" s="480">
        <f>(VLOOKUP(A443,'[1]floresta plant'!$A$4:$F$573,6,0))*1000</f>
        <v>0</v>
      </c>
      <c r="X443" s="24">
        <f t="shared" si="655"/>
        <v>19116</v>
      </c>
      <c r="Y443" s="53">
        <f t="shared" si="744"/>
        <v>0</v>
      </c>
      <c r="Z443" s="53">
        <f t="shared" si="744"/>
        <v>0</v>
      </c>
      <c r="AA443" s="53">
        <f t="shared" si="744"/>
        <v>4100</v>
      </c>
      <c r="AB443" s="53">
        <f t="shared" si="744"/>
        <v>-1441</v>
      </c>
      <c r="AC443" s="53">
        <f t="shared" si="744"/>
        <v>0</v>
      </c>
      <c r="AD443" s="53">
        <f t="shared" si="744"/>
        <v>0</v>
      </c>
      <c r="AE443" s="53">
        <f t="shared" si="744"/>
        <v>0</v>
      </c>
      <c r="AF443" s="53">
        <f t="shared" si="659"/>
        <v>-30</v>
      </c>
      <c r="AG443" s="53">
        <f t="shared" si="660"/>
        <v>519</v>
      </c>
      <c r="AH443" s="53">
        <f t="shared" si="661"/>
        <v>-3148</v>
      </c>
      <c r="AI443" s="53">
        <f t="shared" si="733"/>
        <v>3148</v>
      </c>
      <c r="AJ443" s="469">
        <v>0</v>
      </c>
      <c r="AK443" s="469">
        <v>0</v>
      </c>
      <c r="AL443" s="469">
        <v>0</v>
      </c>
      <c r="AM443" s="470">
        <f t="shared" si="662"/>
        <v>0</v>
      </c>
      <c r="AN443" s="53">
        <f t="shared" si="663"/>
        <v>-3148</v>
      </c>
      <c r="AO443" s="382">
        <f t="shared" si="664"/>
        <v>2</v>
      </c>
      <c r="AP443">
        <v>5</v>
      </c>
      <c r="AQ443" s="383">
        <f t="shared" si="665"/>
        <v>4619</v>
      </c>
      <c r="AR443" s="383">
        <f t="shared" si="666"/>
        <v>-1471</v>
      </c>
      <c r="AS443" s="383">
        <f t="shared" si="667"/>
        <v>0</v>
      </c>
      <c r="AT443" s="383">
        <f t="shared" si="668"/>
        <v>1471</v>
      </c>
      <c r="AU443" s="383">
        <f t="shared" si="669"/>
        <v>3148</v>
      </c>
      <c r="AV443" s="383">
        <f t="shared" si="670"/>
        <v>1</v>
      </c>
      <c r="AW443" s="383">
        <f t="shared" si="671"/>
        <v>1</v>
      </c>
      <c r="AX443" s="383">
        <f t="shared" si="672"/>
        <v>1</v>
      </c>
      <c r="AY443" s="383">
        <f t="shared" si="673"/>
        <v>0</v>
      </c>
      <c r="AZ443">
        <f t="shared" si="674"/>
        <v>0</v>
      </c>
      <c r="BA443">
        <f t="shared" si="675"/>
        <v>0</v>
      </c>
      <c r="BB443" s="383">
        <f t="shared" si="676"/>
        <v>0</v>
      </c>
      <c r="BC443" s="384">
        <f t="shared" si="736"/>
        <v>0</v>
      </c>
      <c r="BD443" s="384">
        <f t="shared" si="736"/>
        <v>0</v>
      </c>
      <c r="BE443" s="384">
        <f t="shared" si="736"/>
        <v>4100</v>
      </c>
      <c r="BF443" s="384">
        <f t="shared" si="736"/>
        <v>0.97960571040108768</v>
      </c>
      <c r="BG443" s="384">
        <f t="shared" si="736"/>
        <v>0</v>
      </c>
      <c r="BH443" s="384">
        <f t="shared" si="736"/>
        <v>0</v>
      </c>
      <c r="BI443" s="384">
        <f t="shared" si="751"/>
        <v>0</v>
      </c>
      <c r="BJ443" s="384">
        <f t="shared" si="751"/>
        <v>2.0394289598912305E-2</v>
      </c>
      <c r="BK443" s="384">
        <f t="shared" si="751"/>
        <v>519</v>
      </c>
      <c r="BL443" s="474">
        <f t="shared" si="677"/>
        <v>1471</v>
      </c>
      <c r="BM443" s="409">
        <f t="shared" si="678"/>
        <v>-3148</v>
      </c>
      <c r="BN443" s="473">
        <f t="shared" si="679"/>
        <v>4619</v>
      </c>
      <c r="BO443" s="387">
        <f t="shared" si="680"/>
        <v>0.31846720069279066</v>
      </c>
      <c r="BP443" s="387">
        <f t="shared" si="681"/>
        <v>0.68153279930720934</v>
      </c>
      <c r="BQ443" s="388">
        <f t="shared" si="682"/>
        <v>0</v>
      </c>
      <c r="BR443" s="389">
        <f t="shared" si="683"/>
        <v>0</v>
      </c>
      <c r="BS443" s="390">
        <f t="shared" si="684"/>
        <v>0</v>
      </c>
      <c r="BT443" s="391">
        <f t="shared" si="740"/>
        <v>0</v>
      </c>
      <c r="BU443" s="391">
        <f t="shared" si="740"/>
        <v>0</v>
      </c>
      <c r="BV443" s="391">
        <f t="shared" si="740"/>
        <v>0</v>
      </c>
      <c r="BW443" s="391">
        <f t="shared" si="738"/>
        <v>0</v>
      </c>
      <c r="BX443" s="391">
        <f t="shared" si="738"/>
        <v>0</v>
      </c>
      <c r="BY443" s="391">
        <f t="shared" si="738"/>
        <v>0</v>
      </c>
      <c r="BZ443" s="391">
        <f t="shared" si="738"/>
        <v>0</v>
      </c>
      <c r="CA443" s="391">
        <f t="shared" si="650"/>
        <v>0</v>
      </c>
      <c r="CB443" s="391">
        <f t="shared" si="685"/>
        <v>0</v>
      </c>
      <c r="CC443" s="391">
        <f t="shared" si="685"/>
        <v>0</v>
      </c>
      <c r="CD443" s="392">
        <f t="shared" si="686"/>
        <v>0</v>
      </c>
      <c r="CE443" s="393">
        <f t="shared" si="687"/>
        <v>0</v>
      </c>
      <c r="CF443" s="392">
        <f t="shared" si="745"/>
        <v>0</v>
      </c>
      <c r="CG443" s="392">
        <f t="shared" si="745"/>
        <v>0</v>
      </c>
      <c r="CH443" s="392">
        <f t="shared" si="745"/>
        <v>0</v>
      </c>
      <c r="CI443" s="392">
        <f t="shared" si="745"/>
        <v>0</v>
      </c>
      <c r="CJ443" s="392">
        <f t="shared" si="745"/>
        <v>0</v>
      </c>
      <c r="CK443" s="392">
        <f t="shared" si="745"/>
        <v>0</v>
      </c>
      <c r="CL443" s="392">
        <f t="shared" si="745"/>
        <v>0</v>
      </c>
      <c r="CM443" s="392">
        <f t="shared" si="691"/>
        <v>0</v>
      </c>
      <c r="CN443" s="392">
        <f t="shared" si="692"/>
        <v>0</v>
      </c>
      <c r="CO443" s="394">
        <f t="shared" si="693"/>
        <v>0</v>
      </c>
      <c r="CP443" s="394">
        <f t="shared" si="693"/>
        <v>0</v>
      </c>
      <c r="CQ443" s="395">
        <f t="shared" si="694"/>
        <v>4100</v>
      </c>
      <c r="CR443" s="394">
        <f t="shared" si="747"/>
        <v>1279.0863823338386</v>
      </c>
      <c r="CS443" s="394">
        <f t="shared" si="747"/>
        <v>0</v>
      </c>
      <c r="CT443" s="394">
        <f t="shared" si="747"/>
        <v>0</v>
      </c>
      <c r="CU443" s="394">
        <f t="shared" si="747"/>
        <v>0</v>
      </c>
      <c r="CV443" s="394">
        <f t="shared" si="747"/>
        <v>26.629140506603161</v>
      </c>
      <c r="CW443" s="394">
        <f t="shared" si="747"/>
        <v>0</v>
      </c>
      <c r="CX443" s="396">
        <f t="shared" si="695"/>
        <v>2794.2844771595583</v>
      </c>
      <c r="CY443" s="396">
        <f t="shared" si="695"/>
        <v>0</v>
      </c>
      <c r="CZ443" s="397">
        <f t="shared" si="696"/>
        <v>0</v>
      </c>
      <c r="DA443" s="397">
        <f t="shared" si="696"/>
        <v>0</v>
      </c>
      <c r="DB443" s="397">
        <f t="shared" si="696"/>
        <v>0</v>
      </c>
      <c r="DC443" s="397">
        <f t="shared" si="697"/>
        <v>-1441</v>
      </c>
      <c r="DD443" s="397">
        <f t="shared" si="742"/>
        <v>0</v>
      </c>
      <c r="DE443" s="397">
        <f t="shared" si="742"/>
        <v>0</v>
      </c>
      <c r="DF443" s="397">
        <f t="shared" si="742"/>
        <v>0</v>
      </c>
      <c r="DG443" s="397">
        <f t="shared" si="742"/>
        <v>0</v>
      </c>
      <c r="DH443" s="397">
        <f t="shared" si="742"/>
        <v>0</v>
      </c>
      <c r="DI443" s="398">
        <f t="shared" si="698"/>
        <v>0</v>
      </c>
      <c r="DJ443" s="398">
        <f t="shared" si="698"/>
        <v>0</v>
      </c>
      <c r="DK443" s="399">
        <f t="shared" si="699"/>
        <v>0</v>
      </c>
      <c r="DL443" s="399">
        <f t="shared" si="699"/>
        <v>0</v>
      </c>
      <c r="DM443" s="399">
        <f t="shared" si="699"/>
        <v>0</v>
      </c>
      <c r="DN443" s="399">
        <f t="shared" si="699"/>
        <v>0</v>
      </c>
      <c r="DO443" s="399">
        <f t="shared" si="700"/>
        <v>0</v>
      </c>
      <c r="DP443" s="399">
        <f t="shared" si="701"/>
        <v>0</v>
      </c>
      <c r="DQ443" s="399">
        <f t="shared" si="701"/>
        <v>0</v>
      </c>
      <c r="DR443" s="399">
        <f t="shared" si="701"/>
        <v>0</v>
      </c>
      <c r="DS443" s="399">
        <f t="shared" si="701"/>
        <v>0</v>
      </c>
      <c r="DT443" s="400">
        <f t="shared" si="702"/>
        <v>0</v>
      </c>
      <c r="DU443" s="400">
        <f t="shared" si="702"/>
        <v>0</v>
      </c>
      <c r="DV443" s="386">
        <f t="shared" si="743"/>
        <v>0</v>
      </c>
      <c r="DW443" s="386">
        <f t="shared" si="743"/>
        <v>0</v>
      </c>
      <c r="DX443" s="386">
        <f t="shared" si="743"/>
        <v>0</v>
      </c>
      <c r="DY443" s="386">
        <f t="shared" si="743"/>
        <v>0</v>
      </c>
      <c r="DZ443" s="386">
        <f t="shared" si="743"/>
        <v>0</v>
      </c>
      <c r="EA443" s="401">
        <f t="shared" si="703"/>
        <v>0</v>
      </c>
      <c r="EB443" s="386">
        <f t="shared" si="704"/>
        <v>0</v>
      </c>
      <c r="EC443" s="386">
        <f t="shared" si="704"/>
        <v>0</v>
      </c>
      <c r="ED443" s="386">
        <f t="shared" si="704"/>
        <v>0</v>
      </c>
      <c r="EE443" s="385">
        <f t="shared" si="705"/>
        <v>0</v>
      </c>
      <c r="EF443" s="385">
        <f t="shared" si="705"/>
        <v>0</v>
      </c>
      <c r="EG443" s="402">
        <f t="shared" si="748"/>
        <v>0</v>
      </c>
      <c r="EH443" s="402">
        <f t="shared" si="748"/>
        <v>0</v>
      </c>
      <c r="EI443" s="402">
        <f t="shared" si="748"/>
        <v>0</v>
      </c>
      <c r="EJ443" s="402">
        <f t="shared" si="748"/>
        <v>0</v>
      </c>
      <c r="EK443" s="402">
        <f t="shared" si="748"/>
        <v>0</v>
      </c>
      <c r="EL443" s="402">
        <f t="shared" si="748"/>
        <v>0</v>
      </c>
      <c r="EM443" s="402">
        <f t="shared" si="706"/>
        <v>0</v>
      </c>
      <c r="EN443" s="402">
        <f t="shared" si="707"/>
        <v>0</v>
      </c>
      <c r="EO443" s="402">
        <f t="shared" si="707"/>
        <v>0</v>
      </c>
      <c r="EP443" s="402">
        <f t="shared" si="708"/>
        <v>0</v>
      </c>
      <c r="EQ443" s="402">
        <f t="shared" si="709"/>
        <v>0</v>
      </c>
      <c r="ER443" s="394">
        <f t="shared" si="746"/>
        <v>0</v>
      </c>
      <c r="ES443" s="394">
        <f t="shared" si="746"/>
        <v>0</v>
      </c>
      <c r="ET443" s="394">
        <f t="shared" si="746"/>
        <v>0</v>
      </c>
      <c r="EU443" s="394">
        <f t="shared" si="746"/>
        <v>0</v>
      </c>
      <c r="EV443" s="394">
        <f t="shared" si="746"/>
        <v>0</v>
      </c>
      <c r="EW443" s="394">
        <f t="shared" si="746"/>
        <v>0</v>
      </c>
      <c r="EX443" s="394">
        <f t="shared" si="746"/>
        <v>0</v>
      </c>
      <c r="EY443" s="403">
        <f t="shared" si="713"/>
        <v>-30</v>
      </c>
      <c r="EZ443" s="394">
        <f t="shared" si="714"/>
        <v>0</v>
      </c>
      <c r="FA443" s="396">
        <f t="shared" si="715"/>
        <v>0</v>
      </c>
      <c r="FB443" s="396">
        <f t="shared" si="715"/>
        <v>0</v>
      </c>
      <c r="FC443" s="404">
        <f t="shared" si="741"/>
        <v>0</v>
      </c>
      <c r="FD443" s="404">
        <f t="shared" si="741"/>
        <v>0</v>
      </c>
      <c r="FE443" s="404">
        <f t="shared" si="741"/>
        <v>0</v>
      </c>
      <c r="FF443" s="404">
        <f t="shared" si="739"/>
        <v>161.91361766616151</v>
      </c>
      <c r="FG443" s="404">
        <f t="shared" si="739"/>
        <v>0</v>
      </c>
      <c r="FH443" s="404">
        <f t="shared" si="739"/>
        <v>0</v>
      </c>
      <c r="FI443" s="404">
        <f t="shared" si="739"/>
        <v>0</v>
      </c>
      <c r="FJ443" s="404">
        <f t="shared" si="651"/>
        <v>3.3708594933968392</v>
      </c>
      <c r="FK443" s="392">
        <f t="shared" si="716"/>
        <v>519</v>
      </c>
      <c r="FL443" s="384">
        <f t="shared" si="717"/>
        <v>353.71552284044162</v>
      </c>
      <c r="FM443" s="384">
        <f t="shared" si="717"/>
        <v>0</v>
      </c>
      <c r="FN443" s="405">
        <f t="shared" si="737"/>
        <v>0</v>
      </c>
      <c r="FO443" s="405">
        <f t="shared" si="737"/>
        <v>0</v>
      </c>
      <c r="FP443" s="405">
        <f t="shared" si="737"/>
        <v>0</v>
      </c>
      <c r="FQ443" s="405">
        <f t="shared" si="737"/>
        <v>0</v>
      </c>
      <c r="FR443" s="405">
        <f t="shared" si="737"/>
        <v>0</v>
      </c>
      <c r="FS443" s="405">
        <f t="shared" si="737"/>
        <v>0</v>
      </c>
      <c r="FT443" s="405">
        <f t="shared" si="752"/>
        <v>0</v>
      </c>
      <c r="FU443" s="405">
        <f t="shared" si="752"/>
        <v>0</v>
      </c>
      <c r="FV443" s="405">
        <f t="shared" si="752"/>
        <v>0</v>
      </c>
      <c r="FW443" s="397">
        <f t="shared" si="718"/>
        <v>-3148</v>
      </c>
      <c r="FX443" s="406">
        <f t="shared" si="719"/>
        <v>0</v>
      </c>
      <c r="FY443" s="331">
        <f t="shared" si="720"/>
        <v>0</v>
      </c>
      <c r="FZ443" s="382">
        <f t="shared" si="721"/>
        <v>0</v>
      </c>
      <c r="GA443" s="331">
        <f t="shared" si="722"/>
        <v>0</v>
      </c>
      <c r="GB443" s="407">
        <f t="shared" si="723"/>
        <v>0</v>
      </c>
      <c r="GC443" s="407">
        <f t="shared" si="724"/>
        <v>0</v>
      </c>
      <c r="GD443" s="407">
        <f t="shared" si="725"/>
        <v>0</v>
      </c>
      <c r="GE443" s="407">
        <f t="shared" si="726"/>
        <v>0</v>
      </c>
      <c r="GF443" s="407">
        <f t="shared" si="727"/>
        <v>0</v>
      </c>
      <c r="GG443" s="407">
        <f t="shared" si="728"/>
        <v>0</v>
      </c>
      <c r="GH443" s="407">
        <f t="shared" si="729"/>
        <v>0</v>
      </c>
      <c r="GI443" s="407">
        <f t="shared" si="730"/>
        <v>0</v>
      </c>
      <c r="GJ443">
        <f t="shared" si="731"/>
        <v>0</v>
      </c>
      <c r="GK443" s="382">
        <f t="shared" si="732"/>
        <v>0</v>
      </c>
      <c r="GL443">
        <v>5</v>
      </c>
      <c r="GM443">
        <f t="shared" si="750"/>
        <v>0</v>
      </c>
      <c r="GN443">
        <f t="shared" si="750"/>
        <v>0</v>
      </c>
      <c r="GO443">
        <f t="shared" si="750"/>
        <v>4100</v>
      </c>
      <c r="GP443">
        <f t="shared" si="750"/>
        <v>0</v>
      </c>
      <c r="GQ443">
        <f t="shared" si="750"/>
        <v>0</v>
      </c>
      <c r="GR443">
        <f t="shared" si="749"/>
        <v>0</v>
      </c>
      <c r="GS443">
        <f t="shared" si="749"/>
        <v>0</v>
      </c>
      <c r="GT443">
        <f t="shared" si="749"/>
        <v>0</v>
      </c>
      <c r="GU443">
        <f t="shared" si="749"/>
        <v>519</v>
      </c>
      <c r="GV443">
        <f t="shared" si="749"/>
        <v>0</v>
      </c>
    </row>
    <row r="444" spans="1:204" customFormat="1" x14ac:dyDescent="0.25">
      <c r="A444" s="378">
        <v>25014</v>
      </c>
      <c r="B444" s="32" t="s">
        <v>1145</v>
      </c>
      <c r="C444" t="s">
        <v>883</v>
      </c>
      <c r="D444">
        <v>5</v>
      </c>
      <c r="E444" s="379">
        <v>3024</v>
      </c>
      <c r="F444" s="379">
        <v>1261</v>
      </c>
      <c r="G444" s="379">
        <v>0</v>
      </c>
      <c r="H444" s="379">
        <v>0</v>
      </c>
      <c r="I444" s="379">
        <v>2695</v>
      </c>
      <c r="J444" s="379">
        <v>275</v>
      </c>
      <c r="K444" s="379">
        <v>0</v>
      </c>
      <c r="L444" s="379">
        <v>0</v>
      </c>
      <c r="M444" s="380">
        <v>0</v>
      </c>
      <c r="N444" s="381">
        <f t="shared" si="654"/>
        <v>7255</v>
      </c>
      <c r="O444" s="379">
        <v>2597</v>
      </c>
      <c r="P444" s="379">
        <v>1144</v>
      </c>
      <c r="Q444" s="379">
        <v>0</v>
      </c>
      <c r="R444" s="379">
        <v>0</v>
      </c>
      <c r="S444" s="379">
        <v>3010</v>
      </c>
      <c r="T444" s="379">
        <v>0</v>
      </c>
      <c r="U444" s="379">
        <v>0</v>
      </c>
      <c r="V444" s="379">
        <v>0</v>
      </c>
      <c r="W444" s="480">
        <f>(VLOOKUP(A444,'[1]floresta plant'!$A$4:$F$573,6,0))*1000</f>
        <v>0</v>
      </c>
      <c r="X444" s="24">
        <f t="shared" si="655"/>
        <v>6751</v>
      </c>
      <c r="Y444" s="53">
        <f t="shared" si="744"/>
        <v>0</v>
      </c>
      <c r="Z444" s="53">
        <f t="shared" si="744"/>
        <v>0</v>
      </c>
      <c r="AA444" s="53">
        <f t="shared" si="744"/>
        <v>315</v>
      </c>
      <c r="AB444" s="53">
        <f t="shared" si="744"/>
        <v>-275</v>
      </c>
      <c r="AC444" s="53">
        <f t="shared" si="744"/>
        <v>0</v>
      </c>
      <c r="AD444" s="53">
        <f t="shared" si="744"/>
        <v>0</v>
      </c>
      <c r="AE444" s="53">
        <f t="shared" si="744"/>
        <v>0</v>
      </c>
      <c r="AF444" s="53">
        <f t="shared" si="659"/>
        <v>-117</v>
      </c>
      <c r="AG444" s="53">
        <f t="shared" si="660"/>
        <v>-427</v>
      </c>
      <c r="AH444" s="53">
        <f t="shared" si="661"/>
        <v>504</v>
      </c>
      <c r="AI444" s="53">
        <f t="shared" si="733"/>
        <v>-504</v>
      </c>
      <c r="AJ444" s="469">
        <v>0</v>
      </c>
      <c r="AK444" s="469">
        <v>0</v>
      </c>
      <c r="AL444" s="469">
        <v>0</v>
      </c>
      <c r="AM444" s="470">
        <f t="shared" si="662"/>
        <v>0</v>
      </c>
      <c r="AN444" s="53">
        <f t="shared" si="663"/>
        <v>504</v>
      </c>
      <c r="AO444" s="382">
        <f t="shared" si="664"/>
        <v>3</v>
      </c>
      <c r="AP444">
        <v>5</v>
      </c>
      <c r="AQ444" s="383">
        <f t="shared" si="665"/>
        <v>315</v>
      </c>
      <c r="AR444" s="383">
        <f t="shared" si="666"/>
        <v>-819</v>
      </c>
      <c r="AS444" s="383">
        <f t="shared" si="667"/>
        <v>0</v>
      </c>
      <c r="AT444" s="383">
        <f t="shared" si="668"/>
        <v>819</v>
      </c>
      <c r="AU444" s="383">
        <f t="shared" si="669"/>
        <v>0</v>
      </c>
      <c r="AV444" s="383">
        <f t="shared" si="670"/>
        <v>1</v>
      </c>
      <c r="AW444" s="383">
        <f t="shared" si="671"/>
        <v>0</v>
      </c>
      <c r="AX444" s="383">
        <f t="shared" si="672"/>
        <v>1</v>
      </c>
      <c r="AY444" s="383">
        <f t="shared" si="673"/>
        <v>0</v>
      </c>
      <c r="AZ444">
        <f t="shared" si="674"/>
        <v>0</v>
      </c>
      <c r="BA444">
        <f t="shared" si="675"/>
        <v>0</v>
      </c>
      <c r="BB444" s="383">
        <f t="shared" si="676"/>
        <v>0</v>
      </c>
      <c r="BC444" s="384">
        <f t="shared" si="736"/>
        <v>0</v>
      </c>
      <c r="BD444" s="384">
        <f t="shared" si="736"/>
        <v>0</v>
      </c>
      <c r="BE444" s="384">
        <f t="shared" si="736"/>
        <v>315</v>
      </c>
      <c r="BF444" s="384">
        <f t="shared" si="736"/>
        <v>0.33577533577533575</v>
      </c>
      <c r="BG444" s="384">
        <f t="shared" si="736"/>
        <v>0</v>
      </c>
      <c r="BH444" s="384">
        <f t="shared" si="736"/>
        <v>0</v>
      </c>
      <c r="BI444" s="384">
        <f t="shared" si="751"/>
        <v>0</v>
      </c>
      <c r="BJ444" s="384">
        <f t="shared" si="751"/>
        <v>0.14285714285714285</v>
      </c>
      <c r="BK444" s="384">
        <f t="shared" si="751"/>
        <v>0.5213675213675214</v>
      </c>
      <c r="BL444" s="474">
        <f t="shared" si="677"/>
        <v>819</v>
      </c>
      <c r="BM444" s="409">
        <f t="shared" si="678"/>
        <v>504</v>
      </c>
      <c r="BN444" s="473">
        <f t="shared" si="679"/>
        <v>315</v>
      </c>
      <c r="BO444" s="387">
        <f t="shared" si="680"/>
        <v>1</v>
      </c>
      <c r="BP444" s="387">
        <f t="shared" si="681"/>
        <v>0</v>
      </c>
      <c r="BQ444" s="388">
        <f t="shared" si="682"/>
        <v>0</v>
      </c>
      <c r="BR444" s="389">
        <f t="shared" si="683"/>
        <v>504</v>
      </c>
      <c r="BS444" s="390">
        <f t="shared" si="684"/>
        <v>0</v>
      </c>
      <c r="BT444" s="391">
        <f t="shared" si="740"/>
        <v>0</v>
      </c>
      <c r="BU444" s="391">
        <f t="shared" si="740"/>
        <v>0</v>
      </c>
      <c r="BV444" s="391">
        <f t="shared" si="740"/>
        <v>0</v>
      </c>
      <c r="BW444" s="391">
        <f t="shared" si="738"/>
        <v>0</v>
      </c>
      <c r="BX444" s="391">
        <f t="shared" si="738"/>
        <v>0</v>
      </c>
      <c r="BY444" s="391">
        <f t="shared" si="738"/>
        <v>0</v>
      </c>
      <c r="BZ444" s="391">
        <f t="shared" si="738"/>
        <v>0</v>
      </c>
      <c r="CA444" s="391">
        <f t="shared" si="650"/>
        <v>0</v>
      </c>
      <c r="CB444" s="391">
        <f t="shared" si="685"/>
        <v>0</v>
      </c>
      <c r="CC444" s="391">
        <f t="shared" si="685"/>
        <v>0</v>
      </c>
      <c r="CD444" s="392">
        <f t="shared" si="686"/>
        <v>0</v>
      </c>
      <c r="CE444" s="393">
        <f t="shared" si="687"/>
        <v>0</v>
      </c>
      <c r="CF444" s="392">
        <f t="shared" si="745"/>
        <v>0</v>
      </c>
      <c r="CG444" s="392">
        <f t="shared" si="745"/>
        <v>0</v>
      </c>
      <c r="CH444" s="392">
        <f t="shared" si="745"/>
        <v>0</v>
      </c>
      <c r="CI444" s="392">
        <f t="shared" si="745"/>
        <v>0</v>
      </c>
      <c r="CJ444" s="392">
        <f t="shared" si="745"/>
        <v>0</v>
      </c>
      <c r="CK444" s="392">
        <f t="shared" si="745"/>
        <v>0</v>
      </c>
      <c r="CL444" s="392">
        <f t="shared" si="745"/>
        <v>0</v>
      </c>
      <c r="CM444" s="392">
        <f t="shared" si="691"/>
        <v>0</v>
      </c>
      <c r="CN444" s="392">
        <f t="shared" si="692"/>
        <v>0</v>
      </c>
      <c r="CO444" s="394">
        <f t="shared" si="693"/>
        <v>0</v>
      </c>
      <c r="CP444" s="394">
        <f t="shared" si="693"/>
        <v>0</v>
      </c>
      <c r="CQ444" s="395">
        <f t="shared" si="694"/>
        <v>315</v>
      </c>
      <c r="CR444" s="394">
        <f t="shared" si="747"/>
        <v>105.76923076923076</v>
      </c>
      <c r="CS444" s="394">
        <f t="shared" si="747"/>
        <v>0</v>
      </c>
      <c r="CT444" s="394">
        <f t="shared" si="747"/>
        <v>0</v>
      </c>
      <c r="CU444" s="394">
        <f t="shared" si="747"/>
        <v>0</v>
      </c>
      <c r="CV444" s="394">
        <f t="shared" si="747"/>
        <v>45</v>
      </c>
      <c r="CW444" s="394">
        <f t="shared" si="747"/>
        <v>164.23076923076925</v>
      </c>
      <c r="CX444" s="396">
        <f t="shared" si="695"/>
        <v>0</v>
      </c>
      <c r="CY444" s="396">
        <f t="shared" si="695"/>
        <v>0</v>
      </c>
      <c r="CZ444" s="397">
        <f t="shared" si="696"/>
        <v>0</v>
      </c>
      <c r="DA444" s="397">
        <f t="shared" si="696"/>
        <v>0</v>
      </c>
      <c r="DB444" s="397">
        <f t="shared" si="696"/>
        <v>0</v>
      </c>
      <c r="DC444" s="397">
        <f t="shared" si="697"/>
        <v>-275</v>
      </c>
      <c r="DD444" s="397">
        <f t="shared" si="742"/>
        <v>0</v>
      </c>
      <c r="DE444" s="397">
        <f t="shared" si="742"/>
        <v>0</v>
      </c>
      <c r="DF444" s="397">
        <f t="shared" si="742"/>
        <v>0</v>
      </c>
      <c r="DG444" s="397">
        <f t="shared" si="742"/>
        <v>0</v>
      </c>
      <c r="DH444" s="397">
        <f t="shared" si="742"/>
        <v>0</v>
      </c>
      <c r="DI444" s="398">
        <f t="shared" si="698"/>
        <v>0</v>
      </c>
      <c r="DJ444" s="398">
        <f t="shared" si="698"/>
        <v>0</v>
      </c>
      <c r="DK444" s="399">
        <f t="shared" si="699"/>
        <v>0</v>
      </c>
      <c r="DL444" s="399">
        <f t="shared" si="699"/>
        <v>0</v>
      </c>
      <c r="DM444" s="399">
        <f t="shared" si="699"/>
        <v>0</v>
      </c>
      <c r="DN444" s="399">
        <f t="shared" si="699"/>
        <v>0</v>
      </c>
      <c r="DO444" s="399">
        <f t="shared" si="700"/>
        <v>0</v>
      </c>
      <c r="DP444" s="399">
        <f t="shared" si="701"/>
        <v>0</v>
      </c>
      <c r="DQ444" s="399">
        <f t="shared" si="701"/>
        <v>0</v>
      </c>
      <c r="DR444" s="399">
        <f t="shared" si="701"/>
        <v>0</v>
      </c>
      <c r="DS444" s="399">
        <f t="shared" si="701"/>
        <v>0</v>
      </c>
      <c r="DT444" s="400">
        <f t="shared" si="702"/>
        <v>0</v>
      </c>
      <c r="DU444" s="400">
        <f t="shared" si="702"/>
        <v>0</v>
      </c>
      <c r="DV444" s="386">
        <f t="shared" si="743"/>
        <v>0</v>
      </c>
      <c r="DW444" s="386">
        <f t="shared" si="743"/>
        <v>0</v>
      </c>
      <c r="DX444" s="386">
        <f t="shared" si="743"/>
        <v>0</v>
      </c>
      <c r="DY444" s="386">
        <f t="shared" si="743"/>
        <v>0</v>
      </c>
      <c r="DZ444" s="386">
        <f t="shared" si="743"/>
        <v>0</v>
      </c>
      <c r="EA444" s="401">
        <f t="shared" si="703"/>
        <v>0</v>
      </c>
      <c r="EB444" s="386">
        <f t="shared" si="704"/>
        <v>0</v>
      </c>
      <c r="EC444" s="386">
        <f t="shared" si="704"/>
        <v>0</v>
      </c>
      <c r="ED444" s="386">
        <f t="shared" si="704"/>
        <v>0</v>
      </c>
      <c r="EE444" s="385">
        <f t="shared" si="705"/>
        <v>0</v>
      </c>
      <c r="EF444" s="385">
        <f t="shared" si="705"/>
        <v>0</v>
      </c>
      <c r="EG444" s="402">
        <f t="shared" si="748"/>
        <v>0</v>
      </c>
      <c r="EH444" s="402">
        <f t="shared" si="748"/>
        <v>0</v>
      </c>
      <c r="EI444" s="402">
        <f t="shared" si="748"/>
        <v>0</v>
      </c>
      <c r="EJ444" s="402">
        <f t="shared" si="748"/>
        <v>0</v>
      </c>
      <c r="EK444" s="402">
        <f t="shared" si="748"/>
        <v>0</v>
      </c>
      <c r="EL444" s="402">
        <f t="shared" si="748"/>
        <v>0</v>
      </c>
      <c r="EM444" s="402">
        <f t="shared" si="706"/>
        <v>0</v>
      </c>
      <c r="EN444" s="402">
        <f t="shared" si="707"/>
        <v>0</v>
      </c>
      <c r="EO444" s="402">
        <f t="shared" si="707"/>
        <v>0</v>
      </c>
      <c r="EP444" s="402">
        <f t="shared" si="708"/>
        <v>0</v>
      </c>
      <c r="EQ444" s="402">
        <f t="shared" si="709"/>
        <v>0</v>
      </c>
      <c r="ER444" s="394">
        <f t="shared" si="746"/>
        <v>0</v>
      </c>
      <c r="ES444" s="394">
        <f t="shared" si="746"/>
        <v>0</v>
      </c>
      <c r="ET444" s="394">
        <f t="shared" si="746"/>
        <v>0</v>
      </c>
      <c r="EU444" s="394">
        <f t="shared" si="746"/>
        <v>0</v>
      </c>
      <c r="EV444" s="394">
        <f t="shared" si="746"/>
        <v>0</v>
      </c>
      <c r="EW444" s="394">
        <f t="shared" si="746"/>
        <v>0</v>
      </c>
      <c r="EX444" s="394">
        <f t="shared" si="746"/>
        <v>0</v>
      </c>
      <c r="EY444" s="403">
        <f t="shared" si="713"/>
        <v>-117</v>
      </c>
      <c r="EZ444" s="394">
        <f t="shared" si="714"/>
        <v>0</v>
      </c>
      <c r="FA444" s="396">
        <f t="shared" si="715"/>
        <v>0</v>
      </c>
      <c r="FB444" s="396">
        <f t="shared" si="715"/>
        <v>0</v>
      </c>
      <c r="FC444" s="404">
        <f t="shared" si="741"/>
        <v>0</v>
      </c>
      <c r="FD444" s="404">
        <f t="shared" si="741"/>
        <v>0</v>
      </c>
      <c r="FE444" s="404">
        <f t="shared" si="741"/>
        <v>0</v>
      </c>
      <c r="FF444" s="404">
        <f t="shared" si="739"/>
        <v>0</v>
      </c>
      <c r="FG444" s="404">
        <f t="shared" si="739"/>
        <v>0</v>
      </c>
      <c r="FH444" s="404">
        <f t="shared" si="739"/>
        <v>0</v>
      </c>
      <c r="FI444" s="404">
        <f t="shared" si="739"/>
        <v>0</v>
      </c>
      <c r="FJ444" s="404">
        <f t="shared" si="651"/>
        <v>0</v>
      </c>
      <c r="FK444" s="392">
        <f t="shared" si="716"/>
        <v>-427</v>
      </c>
      <c r="FL444" s="384">
        <f t="shared" si="717"/>
        <v>0</v>
      </c>
      <c r="FM444" s="384">
        <f t="shared" si="717"/>
        <v>0</v>
      </c>
      <c r="FN444" s="405">
        <f t="shared" si="737"/>
        <v>0</v>
      </c>
      <c r="FO444" s="405">
        <f t="shared" si="737"/>
        <v>0</v>
      </c>
      <c r="FP444" s="405">
        <f t="shared" si="737"/>
        <v>0</v>
      </c>
      <c r="FQ444" s="405">
        <f t="shared" si="737"/>
        <v>169.23076923076923</v>
      </c>
      <c r="FR444" s="405">
        <f t="shared" si="737"/>
        <v>0</v>
      </c>
      <c r="FS444" s="405">
        <f t="shared" si="737"/>
        <v>0</v>
      </c>
      <c r="FT444" s="405">
        <f t="shared" si="752"/>
        <v>0</v>
      </c>
      <c r="FU444" s="405">
        <f t="shared" si="752"/>
        <v>72</v>
      </c>
      <c r="FV444" s="405">
        <f t="shared" si="752"/>
        <v>262.76923076923077</v>
      </c>
      <c r="FW444" s="397">
        <f t="shared" si="718"/>
        <v>504</v>
      </c>
      <c r="FX444" s="406">
        <f t="shared" si="719"/>
        <v>0</v>
      </c>
      <c r="FY444" s="331">
        <f t="shared" si="720"/>
        <v>0</v>
      </c>
      <c r="FZ444" s="382">
        <f t="shared" si="721"/>
        <v>0</v>
      </c>
      <c r="GA444" s="331">
        <f t="shared" si="722"/>
        <v>0</v>
      </c>
      <c r="GB444" s="407">
        <f t="shared" si="723"/>
        <v>0</v>
      </c>
      <c r="GC444" s="407">
        <f t="shared" si="724"/>
        <v>0</v>
      </c>
      <c r="GD444" s="407">
        <f t="shared" si="725"/>
        <v>0</v>
      </c>
      <c r="GE444" s="407">
        <f t="shared" si="726"/>
        <v>0</v>
      </c>
      <c r="GF444" s="407">
        <f t="shared" si="727"/>
        <v>0</v>
      </c>
      <c r="GG444" s="407">
        <f t="shared" si="728"/>
        <v>0</v>
      </c>
      <c r="GH444" s="407">
        <f t="shared" si="729"/>
        <v>0</v>
      </c>
      <c r="GI444" s="407">
        <f t="shared" si="730"/>
        <v>0</v>
      </c>
      <c r="GJ444">
        <f t="shared" si="731"/>
        <v>0</v>
      </c>
      <c r="GK444" s="382">
        <f t="shared" si="732"/>
        <v>0</v>
      </c>
      <c r="GL444">
        <v>5</v>
      </c>
      <c r="GM444">
        <f t="shared" si="750"/>
        <v>0</v>
      </c>
      <c r="GN444">
        <f t="shared" si="750"/>
        <v>0</v>
      </c>
      <c r="GO444">
        <f t="shared" si="750"/>
        <v>315</v>
      </c>
      <c r="GP444">
        <f t="shared" si="750"/>
        <v>0</v>
      </c>
      <c r="GQ444">
        <f t="shared" si="750"/>
        <v>0</v>
      </c>
      <c r="GR444">
        <f t="shared" si="749"/>
        <v>0</v>
      </c>
      <c r="GS444">
        <f t="shared" si="749"/>
        <v>0</v>
      </c>
      <c r="GT444">
        <f t="shared" si="749"/>
        <v>0</v>
      </c>
      <c r="GU444">
        <f t="shared" si="749"/>
        <v>0</v>
      </c>
      <c r="GV444">
        <f t="shared" si="749"/>
        <v>504</v>
      </c>
    </row>
    <row r="445" spans="1:204" customFormat="1" x14ac:dyDescent="0.25">
      <c r="A445" s="378">
        <v>25015</v>
      </c>
      <c r="B445" s="32" t="s">
        <v>1146</v>
      </c>
      <c r="C445" t="s">
        <v>883</v>
      </c>
      <c r="D445">
        <v>5</v>
      </c>
      <c r="E445" s="379">
        <v>8371</v>
      </c>
      <c r="F445" s="379">
        <v>14961</v>
      </c>
      <c r="G445" s="379">
        <v>4165</v>
      </c>
      <c r="H445" s="379">
        <v>0</v>
      </c>
      <c r="I445" s="379">
        <v>4490</v>
      </c>
      <c r="J445" s="379">
        <v>193</v>
      </c>
      <c r="K445" s="379">
        <v>10</v>
      </c>
      <c r="L445" s="379">
        <v>0</v>
      </c>
      <c r="M445" s="380">
        <v>0</v>
      </c>
      <c r="N445" s="381">
        <f t="shared" si="654"/>
        <v>32190</v>
      </c>
      <c r="O445" s="379">
        <v>7915</v>
      </c>
      <c r="P445" s="379">
        <v>15867</v>
      </c>
      <c r="Q445" s="379">
        <v>4900</v>
      </c>
      <c r="R445" s="379">
        <v>0</v>
      </c>
      <c r="S445" s="379">
        <v>5050</v>
      </c>
      <c r="T445" s="379">
        <v>50</v>
      </c>
      <c r="U445" s="379">
        <v>16</v>
      </c>
      <c r="V445" s="379">
        <v>0</v>
      </c>
      <c r="W445" s="480">
        <f>(VLOOKUP(A445,'[1]floresta plant'!$A$4:$F$573,6,0))*1000</f>
        <v>0</v>
      </c>
      <c r="X445" s="24">
        <f t="shared" si="655"/>
        <v>33798</v>
      </c>
      <c r="Y445" s="53">
        <f t="shared" si="744"/>
        <v>735</v>
      </c>
      <c r="Z445" s="53">
        <f t="shared" si="744"/>
        <v>0</v>
      </c>
      <c r="AA445" s="53">
        <f t="shared" si="744"/>
        <v>560</v>
      </c>
      <c r="AB445" s="53">
        <f t="shared" si="744"/>
        <v>-143</v>
      </c>
      <c r="AC445" s="53">
        <f t="shared" si="744"/>
        <v>6</v>
      </c>
      <c r="AD445" s="53">
        <f t="shared" si="744"/>
        <v>0</v>
      </c>
      <c r="AE445" s="53">
        <f t="shared" si="744"/>
        <v>0</v>
      </c>
      <c r="AF445" s="53">
        <f t="shared" si="659"/>
        <v>906</v>
      </c>
      <c r="AG445" s="53">
        <f t="shared" si="660"/>
        <v>-456</v>
      </c>
      <c r="AH445" s="53">
        <f t="shared" si="661"/>
        <v>-1608</v>
      </c>
      <c r="AI445" s="53">
        <f t="shared" si="733"/>
        <v>1608</v>
      </c>
      <c r="AJ445" s="469">
        <v>0</v>
      </c>
      <c r="AK445" s="469">
        <v>0</v>
      </c>
      <c r="AL445" s="469">
        <v>0</v>
      </c>
      <c r="AM445" s="470">
        <f t="shared" si="662"/>
        <v>0</v>
      </c>
      <c r="AN445" s="53">
        <f t="shared" si="663"/>
        <v>-1608</v>
      </c>
      <c r="AO445" s="382">
        <f t="shared" si="664"/>
        <v>2</v>
      </c>
      <c r="AP445">
        <v>5</v>
      </c>
      <c r="AQ445" s="383">
        <f t="shared" si="665"/>
        <v>2207</v>
      </c>
      <c r="AR445" s="383">
        <f t="shared" si="666"/>
        <v>-599</v>
      </c>
      <c r="AS445" s="383">
        <f t="shared" si="667"/>
        <v>735</v>
      </c>
      <c r="AT445" s="383">
        <f t="shared" si="668"/>
        <v>599</v>
      </c>
      <c r="AU445" s="383">
        <f t="shared" si="669"/>
        <v>1608</v>
      </c>
      <c r="AV445" s="383">
        <f t="shared" si="670"/>
        <v>1</v>
      </c>
      <c r="AW445" s="383">
        <f t="shared" si="671"/>
        <v>1</v>
      </c>
      <c r="AX445" s="383">
        <f t="shared" si="672"/>
        <v>1</v>
      </c>
      <c r="AY445" s="383">
        <f t="shared" si="673"/>
        <v>367.5</v>
      </c>
      <c r="AZ445">
        <f t="shared" si="674"/>
        <v>367.5</v>
      </c>
      <c r="BA445">
        <f t="shared" si="675"/>
        <v>0</v>
      </c>
      <c r="BB445" s="383">
        <f t="shared" si="676"/>
        <v>0</v>
      </c>
      <c r="BC445" s="384">
        <f t="shared" si="736"/>
        <v>735</v>
      </c>
      <c r="BD445" s="384">
        <f t="shared" si="736"/>
        <v>0</v>
      </c>
      <c r="BE445" s="384">
        <f t="shared" si="736"/>
        <v>560</v>
      </c>
      <c r="BF445" s="384">
        <f t="shared" si="736"/>
        <v>0.23873121869782971</v>
      </c>
      <c r="BG445" s="384">
        <f t="shared" si="736"/>
        <v>6</v>
      </c>
      <c r="BH445" s="384">
        <f t="shared" si="736"/>
        <v>0</v>
      </c>
      <c r="BI445" s="384">
        <f t="shared" si="751"/>
        <v>0</v>
      </c>
      <c r="BJ445" s="384">
        <f t="shared" si="751"/>
        <v>906</v>
      </c>
      <c r="BK445" s="384">
        <f t="shared" si="751"/>
        <v>0.76126878130217024</v>
      </c>
      <c r="BL445" s="474">
        <f t="shared" si="677"/>
        <v>231.5</v>
      </c>
      <c r="BM445" s="409">
        <f t="shared" si="678"/>
        <v>-1240.5</v>
      </c>
      <c r="BN445" s="473">
        <f t="shared" si="679"/>
        <v>1472</v>
      </c>
      <c r="BO445" s="387">
        <f t="shared" si="680"/>
        <v>0.15726902173913043</v>
      </c>
      <c r="BP445" s="387">
        <f t="shared" si="681"/>
        <v>0.84273097826086951</v>
      </c>
      <c r="BQ445" s="388">
        <f t="shared" si="682"/>
        <v>0</v>
      </c>
      <c r="BR445" s="389">
        <f t="shared" si="683"/>
        <v>0</v>
      </c>
      <c r="BS445" s="390">
        <f t="shared" si="684"/>
        <v>735</v>
      </c>
      <c r="BT445" s="391">
        <f t="shared" si="740"/>
        <v>0</v>
      </c>
      <c r="BU445" s="391">
        <f t="shared" si="740"/>
        <v>0</v>
      </c>
      <c r="BV445" s="391">
        <f t="shared" si="740"/>
        <v>87.733722871452414</v>
      </c>
      <c r="BW445" s="391">
        <f t="shared" si="738"/>
        <v>0</v>
      </c>
      <c r="BX445" s="391">
        <f t="shared" si="738"/>
        <v>0</v>
      </c>
      <c r="BY445" s="391">
        <f t="shared" si="738"/>
        <v>0</v>
      </c>
      <c r="BZ445" s="391">
        <f t="shared" si="738"/>
        <v>0</v>
      </c>
      <c r="CA445" s="391">
        <f t="shared" si="650"/>
        <v>279.76627712854759</v>
      </c>
      <c r="CB445" s="391">
        <f t="shared" si="685"/>
        <v>367.5</v>
      </c>
      <c r="CC445" s="391">
        <f t="shared" si="685"/>
        <v>0</v>
      </c>
      <c r="CD445" s="392">
        <f t="shared" si="686"/>
        <v>0</v>
      </c>
      <c r="CE445" s="393">
        <f t="shared" si="687"/>
        <v>0</v>
      </c>
      <c r="CF445" s="392">
        <f t="shared" si="745"/>
        <v>0</v>
      </c>
      <c r="CG445" s="392">
        <f t="shared" si="745"/>
        <v>0</v>
      </c>
      <c r="CH445" s="392">
        <f t="shared" si="745"/>
        <v>0</v>
      </c>
      <c r="CI445" s="392">
        <f t="shared" si="745"/>
        <v>0</v>
      </c>
      <c r="CJ445" s="392">
        <f t="shared" si="745"/>
        <v>0</v>
      </c>
      <c r="CK445" s="392">
        <f t="shared" si="745"/>
        <v>0</v>
      </c>
      <c r="CL445" s="392">
        <f t="shared" si="745"/>
        <v>0</v>
      </c>
      <c r="CM445" s="392">
        <f t="shared" si="691"/>
        <v>0</v>
      </c>
      <c r="CN445" s="392">
        <f t="shared" si="692"/>
        <v>0</v>
      </c>
      <c r="CO445" s="394">
        <f t="shared" si="693"/>
        <v>0</v>
      </c>
      <c r="CP445" s="394">
        <f t="shared" si="693"/>
        <v>0</v>
      </c>
      <c r="CQ445" s="395">
        <f t="shared" si="694"/>
        <v>560</v>
      </c>
      <c r="CR445" s="394">
        <f t="shared" si="747"/>
        <v>21.025214124990928</v>
      </c>
      <c r="CS445" s="394">
        <f t="shared" si="747"/>
        <v>0</v>
      </c>
      <c r="CT445" s="394">
        <f t="shared" si="747"/>
        <v>0</v>
      </c>
      <c r="CU445" s="394">
        <f t="shared" si="747"/>
        <v>0</v>
      </c>
      <c r="CV445" s="394">
        <f t="shared" si="747"/>
        <v>0</v>
      </c>
      <c r="CW445" s="394">
        <f t="shared" si="747"/>
        <v>67.045438048922122</v>
      </c>
      <c r="CX445" s="396">
        <f t="shared" si="695"/>
        <v>471.92934782608694</v>
      </c>
      <c r="CY445" s="396">
        <f t="shared" si="695"/>
        <v>0</v>
      </c>
      <c r="CZ445" s="397">
        <f t="shared" si="696"/>
        <v>0</v>
      </c>
      <c r="DA445" s="397">
        <f t="shared" si="696"/>
        <v>0</v>
      </c>
      <c r="DB445" s="397">
        <f t="shared" si="696"/>
        <v>0</v>
      </c>
      <c r="DC445" s="397">
        <f t="shared" si="697"/>
        <v>-143</v>
      </c>
      <c r="DD445" s="397">
        <f t="shared" si="742"/>
        <v>0</v>
      </c>
      <c r="DE445" s="397">
        <f t="shared" si="742"/>
        <v>0</v>
      </c>
      <c r="DF445" s="397">
        <f t="shared" si="742"/>
        <v>0</v>
      </c>
      <c r="DG445" s="397">
        <f t="shared" si="742"/>
        <v>0</v>
      </c>
      <c r="DH445" s="397">
        <f t="shared" si="742"/>
        <v>0</v>
      </c>
      <c r="DI445" s="398">
        <f t="shared" si="698"/>
        <v>0</v>
      </c>
      <c r="DJ445" s="398">
        <f t="shared" si="698"/>
        <v>0</v>
      </c>
      <c r="DK445" s="399">
        <f t="shared" si="699"/>
        <v>0</v>
      </c>
      <c r="DL445" s="399">
        <f t="shared" si="699"/>
        <v>0</v>
      </c>
      <c r="DM445" s="399">
        <f t="shared" si="699"/>
        <v>0</v>
      </c>
      <c r="DN445" s="399">
        <f t="shared" si="699"/>
        <v>0.22527015133918848</v>
      </c>
      <c r="DO445" s="399">
        <f t="shared" si="700"/>
        <v>6</v>
      </c>
      <c r="DP445" s="399">
        <f t="shared" si="701"/>
        <v>0</v>
      </c>
      <c r="DQ445" s="399">
        <f t="shared" si="701"/>
        <v>0</v>
      </c>
      <c r="DR445" s="399">
        <f t="shared" si="701"/>
        <v>0</v>
      </c>
      <c r="DS445" s="399">
        <f t="shared" si="701"/>
        <v>0.718343979095594</v>
      </c>
      <c r="DT445" s="400">
        <f t="shared" si="702"/>
        <v>5.0563858695652169</v>
      </c>
      <c r="DU445" s="400">
        <f t="shared" si="702"/>
        <v>0</v>
      </c>
      <c r="DV445" s="386">
        <f t="shared" si="743"/>
        <v>0</v>
      </c>
      <c r="DW445" s="386">
        <f t="shared" si="743"/>
        <v>0</v>
      </c>
      <c r="DX445" s="386">
        <f t="shared" si="743"/>
        <v>0</v>
      </c>
      <c r="DY445" s="386">
        <f t="shared" si="743"/>
        <v>0</v>
      </c>
      <c r="DZ445" s="386">
        <f t="shared" si="743"/>
        <v>0</v>
      </c>
      <c r="EA445" s="401">
        <f t="shared" si="703"/>
        <v>0</v>
      </c>
      <c r="EB445" s="386">
        <f t="shared" si="704"/>
        <v>0</v>
      </c>
      <c r="EC445" s="386">
        <f t="shared" si="704"/>
        <v>0</v>
      </c>
      <c r="ED445" s="386">
        <f t="shared" si="704"/>
        <v>0</v>
      </c>
      <c r="EE445" s="385">
        <f t="shared" si="705"/>
        <v>0</v>
      </c>
      <c r="EF445" s="385">
        <f t="shared" si="705"/>
        <v>0</v>
      </c>
      <c r="EG445" s="402">
        <f t="shared" si="748"/>
        <v>0</v>
      </c>
      <c r="EH445" s="402">
        <f t="shared" si="748"/>
        <v>0</v>
      </c>
      <c r="EI445" s="402">
        <f t="shared" si="748"/>
        <v>0</v>
      </c>
      <c r="EJ445" s="402">
        <f t="shared" si="748"/>
        <v>0</v>
      </c>
      <c r="EK445" s="402">
        <f t="shared" si="748"/>
        <v>0</v>
      </c>
      <c r="EL445" s="402">
        <f t="shared" si="748"/>
        <v>0</v>
      </c>
      <c r="EM445" s="402">
        <f t="shared" si="706"/>
        <v>0</v>
      </c>
      <c r="EN445" s="402">
        <f t="shared" si="707"/>
        <v>0</v>
      </c>
      <c r="EO445" s="402">
        <f t="shared" si="707"/>
        <v>0</v>
      </c>
      <c r="EP445" s="402">
        <f t="shared" si="708"/>
        <v>0</v>
      </c>
      <c r="EQ445" s="402">
        <f t="shared" si="709"/>
        <v>0</v>
      </c>
      <c r="ER445" s="394">
        <f t="shared" si="746"/>
        <v>0</v>
      </c>
      <c r="ES445" s="394">
        <f t="shared" si="746"/>
        <v>0</v>
      </c>
      <c r="ET445" s="394">
        <f t="shared" si="746"/>
        <v>0</v>
      </c>
      <c r="EU445" s="394">
        <f t="shared" si="746"/>
        <v>34.015792852217459</v>
      </c>
      <c r="EV445" s="394">
        <f t="shared" si="746"/>
        <v>0</v>
      </c>
      <c r="EW445" s="394">
        <f t="shared" si="746"/>
        <v>0</v>
      </c>
      <c r="EX445" s="394">
        <f t="shared" si="746"/>
        <v>0</v>
      </c>
      <c r="EY445" s="403">
        <f t="shared" si="713"/>
        <v>906</v>
      </c>
      <c r="EZ445" s="394">
        <f t="shared" si="714"/>
        <v>108.46994084343469</v>
      </c>
      <c r="FA445" s="396">
        <f t="shared" si="715"/>
        <v>763.51426630434776</v>
      </c>
      <c r="FB445" s="396">
        <f t="shared" si="715"/>
        <v>0</v>
      </c>
      <c r="FC445" s="404">
        <f t="shared" si="741"/>
        <v>0</v>
      </c>
      <c r="FD445" s="404">
        <f t="shared" si="741"/>
        <v>0</v>
      </c>
      <c r="FE445" s="404">
        <f t="shared" si="741"/>
        <v>0</v>
      </c>
      <c r="FF445" s="404">
        <f t="shared" si="739"/>
        <v>0</v>
      </c>
      <c r="FG445" s="404">
        <f t="shared" si="739"/>
        <v>0</v>
      </c>
      <c r="FH445" s="404">
        <f t="shared" si="739"/>
        <v>0</v>
      </c>
      <c r="FI445" s="404">
        <f t="shared" si="739"/>
        <v>0</v>
      </c>
      <c r="FJ445" s="404">
        <f t="shared" si="651"/>
        <v>0</v>
      </c>
      <c r="FK445" s="392">
        <f t="shared" si="716"/>
        <v>-456</v>
      </c>
      <c r="FL445" s="384">
        <f t="shared" si="717"/>
        <v>0</v>
      </c>
      <c r="FM445" s="384">
        <f t="shared" si="717"/>
        <v>0</v>
      </c>
      <c r="FN445" s="405">
        <f t="shared" si="737"/>
        <v>0</v>
      </c>
      <c r="FO445" s="405">
        <f t="shared" si="737"/>
        <v>0</v>
      </c>
      <c r="FP445" s="405">
        <f t="shared" si="737"/>
        <v>0</v>
      </c>
      <c r="FQ445" s="405">
        <f t="shared" si="737"/>
        <v>0</v>
      </c>
      <c r="FR445" s="405">
        <f t="shared" si="737"/>
        <v>0</v>
      </c>
      <c r="FS445" s="405">
        <f t="shared" si="737"/>
        <v>0</v>
      </c>
      <c r="FT445" s="405">
        <f t="shared" si="752"/>
        <v>0</v>
      </c>
      <c r="FU445" s="405">
        <f t="shared" si="752"/>
        <v>0</v>
      </c>
      <c r="FV445" s="405">
        <f t="shared" si="752"/>
        <v>0</v>
      </c>
      <c r="FW445" s="397">
        <f t="shared" si="718"/>
        <v>-1608</v>
      </c>
      <c r="FX445" s="406">
        <f t="shared" si="719"/>
        <v>0</v>
      </c>
      <c r="FY445" s="331">
        <f t="shared" si="720"/>
        <v>0</v>
      </c>
      <c r="FZ445" s="382">
        <f t="shared" si="721"/>
        <v>0</v>
      </c>
      <c r="GA445" s="331">
        <f t="shared" si="722"/>
        <v>0</v>
      </c>
      <c r="GB445" s="407">
        <f t="shared" si="723"/>
        <v>0</v>
      </c>
      <c r="GC445" s="407">
        <f t="shared" si="724"/>
        <v>0</v>
      </c>
      <c r="GD445" s="407">
        <f t="shared" si="725"/>
        <v>0</v>
      </c>
      <c r="GE445" s="407">
        <f t="shared" si="726"/>
        <v>7.7715611723760958E-16</v>
      </c>
      <c r="GF445" s="407">
        <f t="shared" si="727"/>
        <v>0</v>
      </c>
      <c r="GG445" s="407">
        <f t="shared" si="728"/>
        <v>0</v>
      </c>
      <c r="GH445" s="407">
        <f t="shared" si="729"/>
        <v>1.4210854715202004E-13</v>
      </c>
      <c r="GI445" s="407">
        <f t="shared" si="730"/>
        <v>0</v>
      </c>
      <c r="GJ445">
        <f t="shared" si="731"/>
        <v>0</v>
      </c>
      <c r="GK445" s="382">
        <f t="shared" si="732"/>
        <v>1.4288570326925765E-13</v>
      </c>
      <c r="GL445">
        <v>5</v>
      </c>
      <c r="GM445">
        <f t="shared" si="750"/>
        <v>735</v>
      </c>
      <c r="GN445">
        <f t="shared" si="750"/>
        <v>0</v>
      </c>
      <c r="GO445">
        <f t="shared" si="750"/>
        <v>560</v>
      </c>
      <c r="GP445">
        <f t="shared" si="750"/>
        <v>0</v>
      </c>
      <c r="GQ445">
        <f t="shared" si="750"/>
        <v>6</v>
      </c>
      <c r="GR445">
        <f t="shared" si="749"/>
        <v>0</v>
      </c>
      <c r="GS445">
        <f t="shared" si="749"/>
        <v>0</v>
      </c>
      <c r="GT445">
        <f t="shared" si="749"/>
        <v>906</v>
      </c>
      <c r="GU445">
        <f t="shared" si="749"/>
        <v>0</v>
      </c>
      <c r="GV445">
        <f t="shared" si="749"/>
        <v>0</v>
      </c>
    </row>
    <row r="446" spans="1:204" customFormat="1" x14ac:dyDescent="0.25">
      <c r="A446" s="378">
        <v>25016</v>
      </c>
      <c r="B446" s="32" t="s">
        <v>1147</v>
      </c>
      <c r="C446" t="s">
        <v>883</v>
      </c>
      <c r="D446">
        <v>5</v>
      </c>
      <c r="E446" s="379">
        <v>8649</v>
      </c>
      <c r="F446" s="379">
        <v>3711</v>
      </c>
      <c r="G446" s="379">
        <v>1120</v>
      </c>
      <c r="H446" s="379">
        <v>0</v>
      </c>
      <c r="I446" s="379">
        <v>2880</v>
      </c>
      <c r="J446" s="379">
        <v>1293</v>
      </c>
      <c r="K446" s="379">
        <v>12</v>
      </c>
      <c r="L446" s="379">
        <v>0</v>
      </c>
      <c r="M446" s="380">
        <v>0</v>
      </c>
      <c r="N446" s="381">
        <f t="shared" si="654"/>
        <v>17665</v>
      </c>
      <c r="O446" s="379">
        <v>8860</v>
      </c>
      <c r="P446" s="379">
        <v>3727</v>
      </c>
      <c r="Q446" s="379">
        <v>1336</v>
      </c>
      <c r="R446" s="379">
        <v>0</v>
      </c>
      <c r="S446" s="379">
        <v>3190</v>
      </c>
      <c r="T446" s="379">
        <v>89</v>
      </c>
      <c r="U446" s="379">
        <v>9</v>
      </c>
      <c r="V446" s="379">
        <v>0</v>
      </c>
      <c r="W446" s="480">
        <f>(VLOOKUP(A446,'[1]floresta plant'!$A$4:$F$573,6,0))*1000</f>
        <v>0</v>
      </c>
      <c r="X446" s="24">
        <f t="shared" si="655"/>
        <v>17211</v>
      </c>
      <c r="Y446" s="53">
        <f t="shared" si="744"/>
        <v>216</v>
      </c>
      <c r="Z446" s="53">
        <f t="shared" si="744"/>
        <v>0</v>
      </c>
      <c r="AA446" s="53">
        <f t="shared" si="744"/>
        <v>310</v>
      </c>
      <c r="AB446" s="53">
        <f t="shared" si="744"/>
        <v>-1204</v>
      </c>
      <c r="AC446" s="53">
        <f t="shared" si="744"/>
        <v>-3</v>
      </c>
      <c r="AD446" s="53">
        <f t="shared" si="744"/>
        <v>0</v>
      </c>
      <c r="AE446" s="53">
        <f t="shared" si="744"/>
        <v>0</v>
      </c>
      <c r="AF446" s="53">
        <f t="shared" si="659"/>
        <v>16</v>
      </c>
      <c r="AG446" s="53">
        <f t="shared" si="660"/>
        <v>211</v>
      </c>
      <c r="AH446" s="53">
        <f t="shared" si="661"/>
        <v>454</v>
      </c>
      <c r="AI446" s="53">
        <f t="shared" si="733"/>
        <v>-454</v>
      </c>
      <c r="AJ446" s="469">
        <v>0</v>
      </c>
      <c r="AK446" s="469">
        <v>0</v>
      </c>
      <c r="AL446" s="469">
        <v>0</v>
      </c>
      <c r="AM446" s="470">
        <f t="shared" si="662"/>
        <v>0</v>
      </c>
      <c r="AN446" s="53">
        <f t="shared" si="663"/>
        <v>454</v>
      </c>
      <c r="AO446" s="382">
        <f t="shared" si="664"/>
        <v>3</v>
      </c>
      <c r="AP446">
        <v>5</v>
      </c>
      <c r="AQ446" s="383">
        <f t="shared" si="665"/>
        <v>753</v>
      </c>
      <c r="AR446" s="383">
        <f t="shared" si="666"/>
        <v>-1207</v>
      </c>
      <c r="AS446" s="383">
        <f t="shared" si="667"/>
        <v>216</v>
      </c>
      <c r="AT446" s="383">
        <f t="shared" si="668"/>
        <v>1207</v>
      </c>
      <c r="AU446" s="383">
        <f t="shared" si="669"/>
        <v>0</v>
      </c>
      <c r="AV446" s="383">
        <f t="shared" si="670"/>
        <v>1</v>
      </c>
      <c r="AW446" s="383">
        <f t="shared" si="671"/>
        <v>0</v>
      </c>
      <c r="AX446" s="383">
        <f t="shared" si="672"/>
        <v>1</v>
      </c>
      <c r="AY446" s="383">
        <f t="shared" si="673"/>
        <v>216</v>
      </c>
      <c r="AZ446">
        <f t="shared" si="674"/>
        <v>0</v>
      </c>
      <c r="BA446">
        <f t="shared" si="675"/>
        <v>0</v>
      </c>
      <c r="BB446" s="383">
        <f t="shared" si="676"/>
        <v>0</v>
      </c>
      <c r="BC446" s="384">
        <f t="shared" si="736"/>
        <v>216</v>
      </c>
      <c r="BD446" s="384">
        <f t="shared" si="736"/>
        <v>0</v>
      </c>
      <c r="BE446" s="384">
        <f t="shared" si="736"/>
        <v>310</v>
      </c>
      <c r="BF446" s="384">
        <f t="shared" si="736"/>
        <v>0.9975144987572494</v>
      </c>
      <c r="BG446" s="384">
        <f t="shared" si="736"/>
        <v>2.4855012427506215E-3</v>
      </c>
      <c r="BH446" s="384">
        <f t="shared" si="736"/>
        <v>0</v>
      </c>
      <c r="BI446" s="384">
        <f t="shared" si="751"/>
        <v>0</v>
      </c>
      <c r="BJ446" s="384">
        <f t="shared" si="751"/>
        <v>16</v>
      </c>
      <c r="BK446" s="384">
        <f t="shared" si="751"/>
        <v>211</v>
      </c>
      <c r="BL446" s="474">
        <f t="shared" si="677"/>
        <v>991</v>
      </c>
      <c r="BM446" s="409">
        <f t="shared" si="678"/>
        <v>454</v>
      </c>
      <c r="BN446" s="473">
        <f t="shared" si="679"/>
        <v>537</v>
      </c>
      <c r="BO446" s="387">
        <f t="shared" si="680"/>
        <v>1</v>
      </c>
      <c r="BP446" s="387">
        <f t="shared" si="681"/>
        <v>0</v>
      </c>
      <c r="BQ446" s="388">
        <f t="shared" si="682"/>
        <v>0</v>
      </c>
      <c r="BR446" s="389">
        <f t="shared" si="683"/>
        <v>454</v>
      </c>
      <c r="BS446" s="390">
        <f t="shared" si="684"/>
        <v>216</v>
      </c>
      <c r="BT446" s="391">
        <f t="shared" si="740"/>
        <v>0</v>
      </c>
      <c r="BU446" s="391">
        <f t="shared" si="740"/>
        <v>0</v>
      </c>
      <c r="BV446" s="391">
        <f t="shared" si="740"/>
        <v>215.46313173156588</v>
      </c>
      <c r="BW446" s="391">
        <f t="shared" si="738"/>
        <v>0.53686826843413427</v>
      </c>
      <c r="BX446" s="391">
        <f t="shared" si="738"/>
        <v>0</v>
      </c>
      <c r="BY446" s="391">
        <f t="shared" si="738"/>
        <v>0</v>
      </c>
      <c r="BZ446" s="391">
        <f t="shared" si="738"/>
        <v>0</v>
      </c>
      <c r="CA446" s="391">
        <f t="shared" si="650"/>
        <v>0</v>
      </c>
      <c r="CB446" s="391">
        <f t="shared" si="685"/>
        <v>0</v>
      </c>
      <c r="CC446" s="391">
        <f t="shared" si="685"/>
        <v>0</v>
      </c>
      <c r="CD446" s="392">
        <f t="shared" si="686"/>
        <v>0</v>
      </c>
      <c r="CE446" s="393">
        <f t="shared" si="687"/>
        <v>0</v>
      </c>
      <c r="CF446" s="392">
        <f t="shared" si="745"/>
        <v>0</v>
      </c>
      <c r="CG446" s="392">
        <f t="shared" si="745"/>
        <v>0</v>
      </c>
      <c r="CH446" s="392">
        <f t="shared" si="745"/>
        <v>0</v>
      </c>
      <c r="CI446" s="392">
        <f t="shared" si="745"/>
        <v>0</v>
      </c>
      <c r="CJ446" s="392">
        <f t="shared" si="745"/>
        <v>0</v>
      </c>
      <c r="CK446" s="392">
        <f t="shared" si="745"/>
        <v>0</v>
      </c>
      <c r="CL446" s="392">
        <f t="shared" si="745"/>
        <v>0</v>
      </c>
      <c r="CM446" s="392">
        <f t="shared" si="691"/>
        <v>0</v>
      </c>
      <c r="CN446" s="392">
        <f t="shared" si="692"/>
        <v>0</v>
      </c>
      <c r="CO446" s="394">
        <f t="shared" si="693"/>
        <v>0</v>
      </c>
      <c r="CP446" s="394">
        <f t="shared" si="693"/>
        <v>0</v>
      </c>
      <c r="CQ446" s="395">
        <f t="shared" si="694"/>
        <v>310</v>
      </c>
      <c r="CR446" s="394">
        <f t="shared" si="747"/>
        <v>309.2294946147473</v>
      </c>
      <c r="CS446" s="394">
        <f t="shared" si="747"/>
        <v>0.77050538525269263</v>
      </c>
      <c r="CT446" s="394">
        <f t="shared" si="747"/>
        <v>0</v>
      </c>
      <c r="CU446" s="394">
        <f t="shared" si="747"/>
        <v>0</v>
      </c>
      <c r="CV446" s="394">
        <f t="shared" si="747"/>
        <v>0</v>
      </c>
      <c r="CW446" s="394">
        <f t="shared" si="747"/>
        <v>0</v>
      </c>
      <c r="CX446" s="396">
        <f t="shared" si="695"/>
        <v>0</v>
      </c>
      <c r="CY446" s="396">
        <f t="shared" si="695"/>
        <v>0</v>
      </c>
      <c r="CZ446" s="397">
        <f t="shared" si="696"/>
        <v>0</v>
      </c>
      <c r="DA446" s="397">
        <f t="shared" si="696"/>
        <v>0</v>
      </c>
      <c r="DB446" s="397">
        <f t="shared" si="696"/>
        <v>0</v>
      </c>
      <c r="DC446" s="397">
        <f t="shared" si="697"/>
        <v>-1204</v>
      </c>
      <c r="DD446" s="397">
        <f t="shared" si="742"/>
        <v>0</v>
      </c>
      <c r="DE446" s="397">
        <f t="shared" si="742"/>
        <v>0</v>
      </c>
      <c r="DF446" s="397">
        <f t="shared" si="742"/>
        <v>0</v>
      </c>
      <c r="DG446" s="397">
        <f t="shared" si="742"/>
        <v>0</v>
      </c>
      <c r="DH446" s="397">
        <f t="shared" si="742"/>
        <v>0</v>
      </c>
      <c r="DI446" s="398">
        <f t="shared" si="698"/>
        <v>0</v>
      </c>
      <c r="DJ446" s="398">
        <f t="shared" si="698"/>
        <v>0</v>
      </c>
      <c r="DK446" s="399">
        <f t="shared" si="699"/>
        <v>0</v>
      </c>
      <c r="DL446" s="399">
        <f t="shared" si="699"/>
        <v>0</v>
      </c>
      <c r="DM446" s="399">
        <f t="shared" si="699"/>
        <v>0</v>
      </c>
      <c r="DN446" s="399">
        <f t="shared" si="699"/>
        <v>0</v>
      </c>
      <c r="DO446" s="399">
        <f t="shared" si="700"/>
        <v>-3</v>
      </c>
      <c r="DP446" s="399">
        <f t="shared" si="701"/>
        <v>0</v>
      </c>
      <c r="DQ446" s="399">
        <f t="shared" si="701"/>
        <v>0</v>
      </c>
      <c r="DR446" s="399">
        <f t="shared" si="701"/>
        <v>0</v>
      </c>
      <c r="DS446" s="399">
        <f t="shared" si="701"/>
        <v>0</v>
      </c>
      <c r="DT446" s="400">
        <f t="shared" si="702"/>
        <v>0</v>
      </c>
      <c r="DU446" s="400">
        <f t="shared" si="702"/>
        <v>0</v>
      </c>
      <c r="DV446" s="386">
        <f t="shared" si="743"/>
        <v>0</v>
      </c>
      <c r="DW446" s="386">
        <f t="shared" si="743"/>
        <v>0</v>
      </c>
      <c r="DX446" s="386">
        <f t="shared" si="743"/>
        <v>0</v>
      </c>
      <c r="DY446" s="386">
        <f t="shared" si="743"/>
        <v>0</v>
      </c>
      <c r="DZ446" s="386">
        <f t="shared" si="743"/>
        <v>0</v>
      </c>
      <c r="EA446" s="401">
        <f t="shared" si="703"/>
        <v>0</v>
      </c>
      <c r="EB446" s="386">
        <f t="shared" si="704"/>
        <v>0</v>
      </c>
      <c r="EC446" s="386">
        <f t="shared" si="704"/>
        <v>0</v>
      </c>
      <c r="ED446" s="386">
        <f t="shared" si="704"/>
        <v>0</v>
      </c>
      <c r="EE446" s="385">
        <f t="shared" si="705"/>
        <v>0</v>
      </c>
      <c r="EF446" s="385">
        <f t="shared" si="705"/>
        <v>0</v>
      </c>
      <c r="EG446" s="402">
        <f t="shared" si="748"/>
        <v>0</v>
      </c>
      <c r="EH446" s="402">
        <f t="shared" si="748"/>
        <v>0</v>
      </c>
      <c r="EI446" s="402">
        <f t="shared" si="748"/>
        <v>0</v>
      </c>
      <c r="EJ446" s="402">
        <f t="shared" si="748"/>
        <v>0</v>
      </c>
      <c r="EK446" s="402">
        <f t="shared" si="748"/>
        <v>0</v>
      </c>
      <c r="EL446" s="402">
        <f t="shared" si="748"/>
        <v>0</v>
      </c>
      <c r="EM446" s="402">
        <f t="shared" si="706"/>
        <v>0</v>
      </c>
      <c r="EN446" s="402">
        <f t="shared" si="707"/>
        <v>0</v>
      </c>
      <c r="EO446" s="402">
        <f t="shared" si="707"/>
        <v>0</v>
      </c>
      <c r="EP446" s="402">
        <f t="shared" si="708"/>
        <v>0</v>
      </c>
      <c r="EQ446" s="402">
        <f t="shared" si="709"/>
        <v>0</v>
      </c>
      <c r="ER446" s="394">
        <f t="shared" si="746"/>
        <v>0</v>
      </c>
      <c r="ES446" s="394">
        <f t="shared" si="746"/>
        <v>0</v>
      </c>
      <c r="ET446" s="394">
        <f t="shared" si="746"/>
        <v>0</v>
      </c>
      <c r="EU446" s="394">
        <f t="shared" si="746"/>
        <v>15.96023198011599</v>
      </c>
      <c r="EV446" s="394">
        <f t="shared" si="746"/>
        <v>3.9768019884009943E-2</v>
      </c>
      <c r="EW446" s="394">
        <f t="shared" si="746"/>
        <v>0</v>
      </c>
      <c r="EX446" s="394">
        <f t="shared" si="746"/>
        <v>0</v>
      </c>
      <c r="EY446" s="403">
        <f t="shared" si="713"/>
        <v>16</v>
      </c>
      <c r="EZ446" s="394">
        <f t="shared" si="714"/>
        <v>0</v>
      </c>
      <c r="FA446" s="396">
        <f t="shared" si="715"/>
        <v>0</v>
      </c>
      <c r="FB446" s="396">
        <f t="shared" si="715"/>
        <v>0</v>
      </c>
      <c r="FC446" s="404">
        <f t="shared" si="741"/>
        <v>0</v>
      </c>
      <c r="FD446" s="404">
        <f t="shared" si="741"/>
        <v>0</v>
      </c>
      <c r="FE446" s="404">
        <f t="shared" si="741"/>
        <v>0</v>
      </c>
      <c r="FF446" s="404">
        <f t="shared" si="739"/>
        <v>210.47555923777963</v>
      </c>
      <c r="FG446" s="404">
        <f t="shared" si="739"/>
        <v>0.52444076222038116</v>
      </c>
      <c r="FH446" s="404">
        <f t="shared" si="739"/>
        <v>0</v>
      </c>
      <c r="FI446" s="404">
        <f t="shared" si="739"/>
        <v>0</v>
      </c>
      <c r="FJ446" s="404">
        <f t="shared" si="651"/>
        <v>0</v>
      </c>
      <c r="FK446" s="392">
        <f t="shared" si="716"/>
        <v>211</v>
      </c>
      <c r="FL446" s="384">
        <f t="shared" si="717"/>
        <v>0</v>
      </c>
      <c r="FM446" s="384">
        <f t="shared" si="717"/>
        <v>0</v>
      </c>
      <c r="FN446" s="405">
        <f t="shared" si="737"/>
        <v>0</v>
      </c>
      <c r="FO446" s="405">
        <f t="shared" si="737"/>
        <v>0</v>
      </c>
      <c r="FP446" s="405">
        <f t="shared" si="737"/>
        <v>0</v>
      </c>
      <c r="FQ446" s="405">
        <f t="shared" si="737"/>
        <v>452.87158243579125</v>
      </c>
      <c r="FR446" s="405">
        <f t="shared" si="737"/>
        <v>1.1284175642087821</v>
      </c>
      <c r="FS446" s="405">
        <f t="shared" si="737"/>
        <v>0</v>
      </c>
      <c r="FT446" s="405">
        <f t="shared" si="752"/>
        <v>0</v>
      </c>
      <c r="FU446" s="405">
        <f t="shared" si="752"/>
        <v>0</v>
      </c>
      <c r="FV446" s="405">
        <f t="shared" si="752"/>
        <v>0</v>
      </c>
      <c r="FW446" s="397">
        <f t="shared" si="718"/>
        <v>454</v>
      </c>
      <c r="FX446" s="406">
        <f t="shared" si="719"/>
        <v>-5.6843418860808015E-14</v>
      </c>
      <c r="FY446" s="331">
        <f t="shared" si="720"/>
        <v>-5.6843418860808015E-14</v>
      </c>
      <c r="FZ446" s="382">
        <f t="shared" si="721"/>
        <v>5.6843418860808015E-14</v>
      </c>
      <c r="GA446" s="331">
        <f t="shared" si="722"/>
        <v>-2.8421709430404007E-14</v>
      </c>
      <c r="GB446" s="407">
        <f t="shared" si="723"/>
        <v>0</v>
      </c>
      <c r="GC446" s="407">
        <f t="shared" si="724"/>
        <v>0</v>
      </c>
      <c r="GD446" s="407">
        <f t="shared" si="725"/>
        <v>0</v>
      </c>
      <c r="GE446" s="407">
        <f t="shared" si="726"/>
        <v>0</v>
      </c>
      <c r="GF446" s="407">
        <f t="shared" si="727"/>
        <v>0</v>
      </c>
      <c r="GG446" s="407">
        <f t="shared" si="728"/>
        <v>0</v>
      </c>
      <c r="GH446" s="407">
        <f t="shared" si="729"/>
        <v>0</v>
      </c>
      <c r="GI446" s="407">
        <f t="shared" si="730"/>
        <v>-2.8421709430404007E-14</v>
      </c>
      <c r="GJ446">
        <f t="shared" si="731"/>
        <v>0</v>
      </c>
      <c r="GK446" s="382">
        <f t="shared" si="732"/>
        <v>-5.6843418860808015E-14</v>
      </c>
      <c r="GL446">
        <v>5</v>
      </c>
      <c r="GM446">
        <f t="shared" si="750"/>
        <v>216</v>
      </c>
      <c r="GN446">
        <f t="shared" si="750"/>
        <v>0</v>
      </c>
      <c r="GO446">
        <f t="shared" si="750"/>
        <v>310</v>
      </c>
      <c r="GP446">
        <f t="shared" si="750"/>
        <v>0</v>
      </c>
      <c r="GQ446">
        <f t="shared" si="750"/>
        <v>0</v>
      </c>
      <c r="GR446">
        <f t="shared" si="749"/>
        <v>0</v>
      </c>
      <c r="GS446">
        <f t="shared" si="749"/>
        <v>0</v>
      </c>
      <c r="GT446">
        <f t="shared" si="749"/>
        <v>16</v>
      </c>
      <c r="GU446">
        <f t="shared" si="749"/>
        <v>211</v>
      </c>
      <c r="GV446">
        <f t="shared" si="749"/>
        <v>454</v>
      </c>
    </row>
    <row r="447" spans="1:204" customFormat="1" x14ac:dyDescent="0.25">
      <c r="A447" s="378">
        <v>25017</v>
      </c>
      <c r="B447" s="32" t="s">
        <v>1148</v>
      </c>
      <c r="C447" t="s">
        <v>883</v>
      </c>
      <c r="D447">
        <v>5</v>
      </c>
      <c r="E447" s="379">
        <v>8705</v>
      </c>
      <c r="F447" s="379">
        <v>1918</v>
      </c>
      <c r="G447" s="379">
        <v>0</v>
      </c>
      <c r="H447" s="379">
        <v>0</v>
      </c>
      <c r="I447" s="379">
        <v>13450</v>
      </c>
      <c r="J447" s="379">
        <v>111</v>
      </c>
      <c r="K447" s="379">
        <v>0</v>
      </c>
      <c r="L447" s="379">
        <v>0</v>
      </c>
      <c r="M447" s="380">
        <v>0</v>
      </c>
      <c r="N447" s="381">
        <f t="shared" si="654"/>
        <v>24184</v>
      </c>
      <c r="O447" s="379">
        <v>8657</v>
      </c>
      <c r="P447" s="379">
        <v>2029</v>
      </c>
      <c r="Q447" s="379">
        <v>0</v>
      </c>
      <c r="R447" s="379">
        <v>0</v>
      </c>
      <c r="S447" s="379">
        <v>11400</v>
      </c>
      <c r="T447" s="379">
        <v>73</v>
      </c>
      <c r="U447" s="379">
        <v>0</v>
      </c>
      <c r="V447" s="379">
        <v>0</v>
      </c>
      <c r="W447" s="480">
        <f>(VLOOKUP(A447,'[1]floresta plant'!$A$4:$F$573,6,0))*1000</f>
        <v>0</v>
      </c>
      <c r="X447" s="24">
        <f t="shared" si="655"/>
        <v>22159</v>
      </c>
      <c r="Y447" s="53">
        <f t="shared" si="744"/>
        <v>0</v>
      </c>
      <c r="Z447" s="53">
        <f t="shared" si="744"/>
        <v>0</v>
      </c>
      <c r="AA447" s="53">
        <f t="shared" si="744"/>
        <v>-2050</v>
      </c>
      <c r="AB447" s="53">
        <f t="shared" si="744"/>
        <v>-38</v>
      </c>
      <c r="AC447" s="53">
        <f t="shared" si="744"/>
        <v>0</v>
      </c>
      <c r="AD447" s="53">
        <f t="shared" si="744"/>
        <v>0</v>
      </c>
      <c r="AE447" s="53">
        <f t="shared" si="744"/>
        <v>0</v>
      </c>
      <c r="AF447" s="53">
        <f t="shared" si="659"/>
        <v>111</v>
      </c>
      <c r="AG447" s="53">
        <f t="shared" si="660"/>
        <v>-48</v>
      </c>
      <c r="AH447" s="53">
        <f t="shared" si="661"/>
        <v>2025</v>
      </c>
      <c r="AI447" s="53">
        <f t="shared" si="733"/>
        <v>-2025</v>
      </c>
      <c r="AJ447" s="469">
        <v>0</v>
      </c>
      <c r="AK447" s="469">
        <v>0</v>
      </c>
      <c r="AL447" s="469">
        <v>0</v>
      </c>
      <c r="AM447" s="470">
        <f t="shared" si="662"/>
        <v>0</v>
      </c>
      <c r="AN447" s="53">
        <f t="shared" si="663"/>
        <v>2025</v>
      </c>
      <c r="AO447" s="382">
        <f t="shared" si="664"/>
        <v>3</v>
      </c>
      <c r="AP447">
        <v>5</v>
      </c>
      <c r="AQ447" s="383">
        <f t="shared" si="665"/>
        <v>111</v>
      </c>
      <c r="AR447" s="383">
        <f t="shared" si="666"/>
        <v>-2136</v>
      </c>
      <c r="AS447" s="383">
        <f t="shared" si="667"/>
        <v>0</v>
      </c>
      <c r="AT447" s="383">
        <f t="shared" si="668"/>
        <v>2136</v>
      </c>
      <c r="AU447" s="383">
        <f t="shared" si="669"/>
        <v>0</v>
      </c>
      <c r="AV447" s="383">
        <f t="shared" si="670"/>
        <v>1</v>
      </c>
      <c r="AW447" s="383">
        <f t="shared" si="671"/>
        <v>0</v>
      </c>
      <c r="AX447" s="383">
        <f t="shared" si="672"/>
        <v>1</v>
      </c>
      <c r="AY447" s="383">
        <f t="shared" si="673"/>
        <v>0</v>
      </c>
      <c r="AZ447">
        <f t="shared" si="674"/>
        <v>0</v>
      </c>
      <c r="BA447">
        <f t="shared" si="675"/>
        <v>0</v>
      </c>
      <c r="BB447" s="383">
        <f t="shared" si="676"/>
        <v>0</v>
      </c>
      <c r="BC447" s="384">
        <f t="shared" si="736"/>
        <v>0</v>
      </c>
      <c r="BD447" s="384">
        <f t="shared" si="736"/>
        <v>0</v>
      </c>
      <c r="BE447" s="384">
        <f t="shared" si="736"/>
        <v>0.95973782771535576</v>
      </c>
      <c r="BF447" s="384">
        <f t="shared" si="736"/>
        <v>1.7790262172284643E-2</v>
      </c>
      <c r="BG447" s="384">
        <f t="shared" si="736"/>
        <v>0</v>
      </c>
      <c r="BH447" s="384">
        <f t="shared" si="736"/>
        <v>0</v>
      </c>
      <c r="BI447" s="384">
        <f t="shared" si="751"/>
        <v>0</v>
      </c>
      <c r="BJ447" s="384">
        <f t="shared" si="751"/>
        <v>111</v>
      </c>
      <c r="BK447" s="384">
        <f t="shared" si="751"/>
        <v>2.247191011235955E-2</v>
      </c>
      <c r="BL447" s="474">
        <f t="shared" si="677"/>
        <v>2136</v>
      </c>
      <c r="BM447" s="409">
        <f t="shared" si="678"/>
        <v>2025</v>
      </c>
      <c r="BN447" s="473">
        <f t="shared" si="679"/>
        <v>111</v>
      </c>
      <c r="BO447" s="387">
        <f t="shared" si="680"/>
        <v>1</v>
      </c>
      <c r="BP447" s="387">
        <f t="shared" si="681"/>
        <v>0</v>
      </c>
      <c r="BQ447" s="388">
        <f t="shared" si="682"/>
        <v>0</v>
      </c>
      <c r="BR447" s="389">
        <f t="shared" si="683"/>
        <v>2025</v>
      </c>
      <c r="BS447" s="390">
        <f t="shared" si="684"/>
        <v>0</v>
      </c>
      <c r="BT447" s="391">
        <f t="shared" si="740"/>
        <v>0</v>
      </c>
      <c r="BU447" s="391">
        <f t="shared" si="740"/>
        <v>0</v>
      </c>
      <c r="BV447" s="391">
        <f t="shared" si="740"/>
        <v>0</v>
      </c>
      <c r="BW447" s="391">
        <f t="shared" si="738"/>
        <v>0</v>
      </c>
      <c r="BX447" s="391">
        <f t="shared" si="738"/>
        <v>0</v>
      </c>
      <c r="BY447" s="391">
        <f t="shared" si="738"/>
        <v>0</v>
      </c>
      <c r="BZ447" s="391">
        <f t="shared" si="738"/>
        <v>0</v>
      </c>
      <c r="CA447" s="391">
        <f t="shared" si="650"/>
        <v>0</v>
      </c>
      <c r="CB447" s="391">
        <f t="shared" si="685"/>
        <v>0</v>
      </c>
      <c r="CC447" s="391">
        <f t="shared" si="685"/>
        <v>0</v>
      </c>
      <c r="CD447" s="392">
        <f t="shared" si="686"/>
        <v>0</v>
      </c>
      <c r="CE447" s="393">
        <f t="shared" si="687"/>
        <v>0</v>
      </c>
      <c r="CF447" s="392">
        <f t="shared" si="745"/>
        <v>0</v>
      </c>
      <c r="CG447" s="392">
        <f t="shared" si="745"/>
        <v>0</v>
      </c>
      <c r="CH447" s="392">
        <f t="shared" si="745"/>
        <v>0</v>
      </c>
      <c r="CI447" s="392">
        <f t="shared" si="745"/>
        <v>0</v>
      </c>
      <c r="CJ447" s="392">
        <f t="shared" si="745"/>
        <v>0</v>
      </c>
      <c r="CK447" s="392">
        <f t="shared" si="745"/>
        <v>0</v>
      </c>
      <c r="CL447" s="392">
        <f t="shared" si="745"/>
        <v>0</v>
      </c>
      <c r="CM447" s="392">
        <f t="shared" si="691"/>
        <v>0</v>
      </c>
      <c r="CN447" s="392">
        <f t="shared" si="692"/>
        <v>0</v>
      </c>
      <c r="CO447" s="394">
        <f t="shared" si="693"/>
        <v>0</v>
      </c>
      <c r="CP447" s="394">
        <f t="shared" si="693"/>
        <v>0</v>
      </c>
      <c r="CQ447" s="395">
        <f t="shared" si="694"/>
        <v>-2050</v>
      </c>
      <c r="CR447" s="394">
        <f t="shared" si="747"/>
        <v>0</v>
      </c>
      <c r="CS447" s="394">
        <f t="shared" si="747"/>
        <v>0</v>
      </c>
      <c r="CT447" s="394">
        <f t="shared" si="747"/>
        <v>0</v>
      </c>
      <c r="CU447" s="394">
        <f t="shared" si="747"/>
        <v>0</v>
      </c>
      <c r="CV447" s="394">
        <f t="shared" si="747"/>
        <v>0</v>
      </c>
      <c r="CW447" s="394">
        <f t="shared" si="747"/>
        <v>0</v>
      </c>
      <c r="CX447" s="396">
        <f t="shared" si="695"/>
        <v>0</v>
      </c>
      <c r="CY447" s="396">
        <f t="shared" si="695"/>
        <v>0</v>
      </c>
      <c r="CZ447" s="397">
        <f t="shared" si="696"/>
        <v>0</v>
      </c>
      <c r="DA447" s="397">
        <f t="shared" si="696"/>
        <v>0</v>
      </c>
      <c r="DB447" s="397">
        <f t="shared" si="696"/>
        <v>0</v>
      </c>
      <c r="DC447" s="397">
        <f t="shared" si="697"/>
        <v>-38</v>
      </c>
      <c r="DD447" s="397">
        <f t="shared" si="742"/>
        <v>0</v>
      </c>
      <c r="DE447" s="397">
        <f t="shared" si="742"/>
        <v>0</v>
      </c>
      <c r="DF447" s="397">
        <f t="shared" si="742"/>
        <v>0</v>
      </c>
      <c r="DG447" s="397">
        <f t="shared" si="742"/>
        <v>0</v>
      </c>
      <c r="DH447" s="397">
        <f t="shared" si="742"/>
        <v>0</v>
      </c>
      <c r="DI447" s="398">
        <f t="shared" si="698"/>
        <v>0</v>
      </c>
      <c r="DJ447" s="398">
        <f t="shared" si="698"/>
        <v>0</v>
      </c>
      <c r="DK447" s="399">
        <f t="shared" si="699"/>
        <v>0</v>
      </c>
      <c r="DL447" s="399">
        <f t="shared" si="699"/>
        <v>0</v>
      </c>
      <c r="DM447" s="399">
        <f t="shared" si="699"/>
        <v>0</v>
      </c>
      <c r="DN447" s="399">
        <f t="shared" si="699"/>
        <v>0</v>
      </c>
      <c r="DO447" s="399">
        <f t="shared" si="700"/>
        <v>0</v>
      </c>
      <c r="DP447" s="399">
        <f t="shared" si="701"/>
        <v>0</v>
      </c>
      <c r="DQ447" s="399">
        <f t="shared" si="701"/>
        <v>0</v>
      </c>
      <c r="DR447" s="399">
        <f t="shared" si="701"/>
        <v>0</v>
      </c>
      <c r="DS447" s="399">
        <f t="shared" si="701"/>
        <v>0</v>
      </c>
      <c r="DT447" s="400">
        <f t="shared" si="702"/>
        <v>0</v>
      </c>
      <c r="DU447" s="400">
        <f t="shared" si="702"/>
        <v>0</v>
      </c>
      <c r="DV447" s="386">
        <f t="shared" si="743"/>
        <v>0</v>
      </c>
      <c r="DW447" s="386">
        <f t="shared" si="743"/>
        <v>0</v>
      </c>
      <c r="DX447" s="386">
        <f t="shared" si="743"/>
        <v>0</v>
      </c>
      <c r="DY447" s="386">
        <f t="shared" si="743"/>
        <v>0</v>
      </c>
      <c r="DZ447" s="386">
        <f t="shared" si="743"/>
        <v>0</v>
      </c>
      <c r="EA447" s="401">
        <f t="shared" si="703"/>
        <v>0</v>
      </c>
      <c r="EB447" s="386">
        <f t="shared" si="704"/>
        <v>0</v>
      </c>
      <c r="EC447" s="386">
        <f t="shared" si="704"/>
        <v>0</v>
      </c>
      <c r="ED447" s="386">
        <f t="shared" si="704"/>
        <v>0</v>
      </c>
      <c r="EE447" s="385">
        <f t="shared" si="705"/>
        <v>0</v>
      </c>
      <c r="EF447" s="385">
        <f t="shared" si="705"/>
        <v>0</v>
      </c>
      <c r="EG447" s="402">
        <f t="shared" si="748"/>
        <v>0</v>
      </c>
      <c r="EH447" s="402">
        <f t="shared" si="748"/>
        <v>0</v>
      </c>
      <c r="EI447" s="402">
        <f t="shared" si="748"/>
        <v>0</v>
      </c>
      <c r="EJ447" s="402">
        <f t="shared" si="748"/>
        <v>0</v>
      </c>
      <c r="EK447" s="402">
        <f t="shared" si="748"/>
        <v>0</v>
      </c>
      <c r="EL447" s="402">
        <f t="shared" si="748"/>
        <v>0</v>
      </c>
      <c r="EM447" s="402">
        <f t="shared" si="706"/>
        <v>0</v>
      </c>
      <c r="EN447" s="402">
        <f t="shared" si="707"/>
        <v>0</v>
      </c>
      <c r="EO447" s="402">
        <f t="shared" si="707"/>
        <v>0</v>
      </c>
      <c r="EP447" s="402">
        <f t="shared" si="708"/>
        <v>0</v>
      </c>
      <c r="EQ447" s="402">
        <f t="shared" si="709"/>
        <v>0</v>
      </c>
      <c r="ER447" s="394">
        <f t="shared" si="746"/>
        <v>0</v>
      </c>
      <c r="ES447" s="394">
        <f t="shared" si="746"/>
        <v>0</v>
      </c>
      <c r="ET447" s="394">
        <f t="shared" si="746"/>
        <v>106.53089887640449</v>
      </c>
      <c r="EU447" s="394">
        <f t="shared" si="746"/>
        <v>1.9747191011235954</v>
      </c>
      <c r="EV447" s="394">
        <f t="shared" si="746"/>
        <v>0</v>
      </c>
      <c r="EW447" s="394">
        <f t="shared" si="746"/>
        <v>0</v>
      </c>
      <c r="EX447" s="394">
        <f t="shared" si="746"/>
        <v>0</v>
      </c>
      <c r="EY447" s="403">
        <f t="shared" si="713"/>
        <v>111</v>
      </c>
      <c r="EZ447" s="394">
        <f t="shared" si="714"/>
        <v>2.49438202247191</v>
      </c>
      <c r="FA447" s="396">
        <f t="shared" si="715"/>
        <v>0</v>
      </c>
      <c r="FB447" s="396">
        <f t="shared" si="715"/>
        <v>0</v>
      </c>
      <c r="FC447" s="404">
        <f t="shared" si="741"/>
        <v>0</v>
      </c>
      <c r="FD447" s="404">
        <f t="shared" si="741"/>
        <v>0</v>
      </c>
      <c r="FE447" s="404">
        <f t="shared" si="741"/>
        <v>0</v>
      </c>
      <c r="FF447" s="404">
        <f t="shared" si="739"/>
        <v>0</v>
      </c>
      <c r="FG447" s="404">
        <f t="shared" si="739"/>
        <v>0</v>
      </c>
      <c r="FH447" s="404">
        <f t="shared" si="739"/>
        <v>0</v>
      </c>
      <c r="FI447" s="404">
        <f t="shared" si="739"/>
        <v>0</v>
      </c>
      <c r="FJ447" s="404">
        <f t="shared" si="651"/>
        <v>0</v>
      </c>
      <c r="FK447" s="392">
        <f t="shared" si="716"/>
        <v>-48</v>
      </c>
      <c r="FL447" s="384">
        <f t="shared" si="717"/>
        <v>0</v>
      </c>
      <c r="FM447" s="384">
        <f t="shared" si="717"/>
        <v>0</v>
      </c>
      <c r="FN447" s="405">
        <f t="shared" si="737"/>
        <v>0</v>
      </c>
      <c r="FO447" s="405">
        <f t="shared" si="737"/>
        <v>0</v>
      </c>
      <c r="FP447" s="405">
        <f t="shared" si="737"/>
        <v>1943.4691011235955</v>
      </c>
      <c r="FQ447" s="405">
        <f t="shared" si="737"/>
        <v>36.025280898876403</v>
      </c>
      <c r="FR447" s="405">
        <f t="shared" si="737"/>
        <v>0</v>
      </c>
      <c r="FS447" s="405">
        <f t="shared" si="737"/>
        <v>0</v>
      </c>
      <c r="FT447" s="405">
        <f t="shared" si="752"/>
        <v>0</v>
      </c>
      <c r="FU447" s="405">
        <f t="shared" si="752"/>
        <v>0</v>
      </c>
      <c r="FV447" s="405">
        <f t="shared" si="752"/>
        <v>45.50561797752809</v>
      </c>
      <c r="FW447" s="397">
        <f t="shared" si="718"/>
        <v>2025</v>
      </c>
      <c r="FX447" s="406">
        <f t="shared" si="719"/>
        <v>0</v>
      </c>
      <c r="FY447" s="331">
        <f t="shared" si="720"/>
        <v>0</v>
      </c>
      <c r="FZ447" s="382">
        <f t="shared" si="721"/>
        <v>0</v>
      </c>
      <c r="GA447" s="331">
        <f t="shared" si="722"/>
        <v>0</v>
      </c>
      <c r="GB447" s="407">
        <f t="shared" si="723"/>
        <v>0</v>
      </c>
      <c r="GC447" s="407">
        <f t="shared" si="724"/>
        <v>0</v>
      </c>
      <c r="GD447" s="407">
        <f t="shared" si="725"/>
        <v>0</v>
      </c>
      <c r="GE447" s="407">
        <f t="shared" si="726"/>
        <v>0</v>
      </c>
      <c r="GF447" s="407">
        <f t="shared" si="727"/>
        <v>0</v>
      </c>
      <c r="GG447" s="407">
        <f t="shared" si="728"/>
        <v>0</v>
      </c>
      <c r="GH447" s="407">
        <f t="shared" si="729"/>
        <v>0</v>
      </c>
      <c r="GI447" s="407">
        <f t="shared" si="730"/>
        <v>0</v>
      </c>
      <c r="GJ447">
        <f t="shared" si="731"/>
        <v>0</v>
      </c>
      <c r="GK447" s="382">
        <f t="shared" si="732"/>
        <v>0</v>
      </c>
      <c r="GL447">
        <v>5</v>
      </c>
      <c r="GM447">
        <f t="shared" si="750"/>
        <v>0</v>
      </c>
      <c r="GN447">
        <f t="shared" si="750"/>
        <v>0</v>
      </c>
      <c r="GO447">
        <f t="shared" si="750"/>
        <v>0</v>
      </c>
      <c r="GP447">
        <f t="shared" si="750"/>
        <v>0</v>
      </c>
      <c r="GQ447">
        <f t="shared" si="750"/>
        <v>0</v>
      </c>
      <c r="GR447">
        <f t="shared" si="749"/>
        <v>0</v>
      </c>
      <c r="GS447">
        <f t="shared" si="749"/>
        <v>0</v>
      </c>
      <c r="GT447">
        <f t="shared" si="749"/>
        <v>111</v>
      </c>
      <c r="GU447">
        <f t="shared" si="749"/>
        <v>0</v>
      </c>
      <c r="GV447">
        <f t="shared" si="749"/>
        <v>2025</v>
      </c>
    </row>
    <row r="448" spans="1:204" customFormat="1" x14ac:dyDescent="0.25">
      <c r="A448" s="378">
        <v>25018</v>
      </c>
      <c r="B448" s="32" t="s">
        <v>1149</v>
      </c>
      <c r="C448" t="s">
        <v>883</v>
      </c>
      <c r="D448">
        <v>5</v>
      </c>
      <c r="E448" s="379">
        <v>3067</v>
      </c>
      <c r="F448" s="379">
        <v>254</v>
      </c>
      <c r="G448" s="379">
        <v>160</v>
      </c>
      <c r="H448" s="379">
        <v>0</v>
      </c>
      <c r="I448" s="379">
        <v>8750</v>
      </c>
      <c r="J448" s="379">
        <v>2024</v>
      </c>
      <c r="K448" s="379">
        <v>0</v>
      </c>
      <c r="L448" s="379">
        <v>0</v>
      </c>
      <c r="M448" s="380">
        <v>0</v>
      </c>
      <c r="N448" s="381">
        <f t="shared" si="654"/>
        <v>14255</v>
      </c>
      <c r="O448" s="379">
        <v>4782</v>
      </c>
      <c r="P448" s="379">
        <v>234</v>
      </c>
      <c r="Q448" s="379">
        <v>220</v>
      </c>
      <c r="R448" s="379">
        <v>0</v>
      </c>
      <c r="S448" s="379">
        <v>10850</v>
      </c>
      <c r="T448" s="379">
        <v>165</v>
      </c>
      <c r="U448" s="379">
        <v>0</v>
      </c>
      <c r="V448" s="379">
        <v>0</v>
      </c>
      <c r="W448" s="480">
        <f>(VLOOKUP(A448,'[1]floresta plant'!$A$4:$F$573,6,0))*1000</f>
        <v>0</v>
      </c>
      <c r="X448" s="24">
        <f t="shared" si="655"/>
        <v>16251</v>
      </c>
      <c r="Y448" s="53">
        <f t="shared" si="744"/>
        <v>60</v>
      </c>
      <c r="Z448" s="53">
        <f t="shared" si="744"/>
        <v>0</v>
      </c>
      <c r="AA448" s="53">
        <f t="shared" si="744"/>
        <v>2100</v>
      </c>
      <c r="AB448" s="53">
        <f t="shared" si="744"/>
        <v>-1859</v>
      </c>
      <c r="AC448" s="53">
        <f t="shared" si="744"/>
        <v>0</v>
      </c>
      <c r="AD448" s="53">
        <f t="shared" si="744"/>
        <v>0</v>
      </c>
      <c r="AE448" s="53">
        <f t="shared" si="744"/>
        <v>0</v>
      </c>
      <c r="AF448" s="53">
        <f t="shared" si="659"/>
        <v>-20</v>
      </c>
      <c r="AG448" s="53">
        <f t="shared" si="660"/>
        <v>1715</v>
      </c>
      <c r="AH448" s="53">
        <f t="shared" si="661"/>
        <v>-1996</v>
      </c>
      <c r="AI448" s="53">
        <f t="shared" si="733"/>
        <v>1996</v>
      </c>
      <c r="AJ448" s="469">
        <v>0</v>
      </c>
      <c r="AK448" s="469">
        <v>0</v>
      </c>
      <c r="AL448" s="469">
        <v>0</v>
      </c>
      <c r="AM448" s="470">
        <f t="shared" si="662"/>
        <v>0</v>
      </c>
      <c r="AN448" s="53">
        <f t="shared" si="663"/>
        <v>-1996</v>
      </c>
      <c r="AO448" s="382">
        <f t="shared" si="664"/>
        <v>2</v>
      </c>
      <c r="AP448">
        <v>5</v>
      </c>
      <c r="AQ448" s="383">
        <f t="shared" si="665"/>
        <v>3875</v>
      </c>
      <c r="AR448" s="383">
        <f t="shared" si="666"/>
        <v>-1879</v>
      </c>
      <c r="AS448" s="383">
        <f t="shared" si="667"/>
        <v>60</v>
      </c>
      <c r="AT448" s="383">
        <f t="shared" si="668"/>
        <v>1879</v>
      </c>
      <c r="AU448" s="383">
        <f t="shared" si="669"/>
        <v>1996</v>
      </c>
      <c r="AV448" s="383">
        <f t="shared" si="670"/>
        <v>1</v>
      </c>
      <c r="AW448" s="383">
        <f t="shared" si="671"/>
        <v>1</v>
      </c>
      <c r="AX448" s="383">
        <f t="shared" si="672"/>
        <v>1</v>
      </c>
      <c r="AY448" s="383">
        <f t="shared" si="673"/>
        <v>30</v>
      </c>
      <c r="AZ448">
        <f t="shared" si="674"/>
        <v>30</v>
      </c>
      <c r="BA448">
        <f t="shared" si="675"/>
        <v>0</v>
      </c>
      <c r="BB448" s="383">
        <f t="shared" si="676"/>
        <v>0</v>
      </c>
      <c r="BC448" s="384">
        <f t="shared" si="736"/>
        <v>60</v>
      </c>
      <c r="BD448" s="384">
        <f t="shared" si="736"/>
        <v>0</v>
      </c>
      <c r="BE448" s="384">
        <f t="shared" si="736"/>
        <v>2100</v>
      </c>
      <c r="BF448" s="384">
        <f t="shared" si="736"/>
        <v>0.98935604044704628</v>
      </c>
      <c r="BG448" s="384">
        <f t="shared" si="736"/>
        <v>0</v>
      </c>
      <c r="BH448" s="384">
        <f t="shared" si="736"/>
        <v>0</v>
      </c>
      <c r="BI448" s="384">
        <f t="shared" si="751"/>
        <v>0</v>
      </c>
      <c r="BJ448" s="384">
        <f t="shared" si="751"/>
        <v>1.0643959552953698E-2</v>
      </c>
      <c r="BK448" s="384">
        <f t="shared" si="751"/>
        <v>1715</v>
      </c>
      <c r="BL448" s="474">
        <f t="shared" si="677"/>
        <v>1849</v>
      </c>
      <c r="BM448" s="409">
        <f t="shared" si="678"/>
        <v>-1966</v>
      </c>
      <c r="BN448" s="473">
        <f t="shared" si="679"/>
        <v>3815</v>
      </c>
      <c r="BO448" s="387">
        <f t="shared" si="680"/>
        <v>0.48466579292267364</v>
      </c>
      <c r="BP448" s="387">
        <f t="shared" si="681"/>
        <v>0.51533420707732636</v>
      </c>
      <c r="BQ448" s="388">
        <f t="shared" si="682"/>
        <v>0</v>
      </c>
      <c r="BR448" s="389">
        <f t="shared" si="683"/>
        <v>0</v>
      </c>
      <c r="BS448" s="390">
        <f t="shared" si="684"/>
        <v>60</v>
      </c>
      <c r="BT448" s="391">
        <f t="shared" si="740"/>
        <v>0</v>
      </c>
      <c r="BU448" s="391">
        <f t="shared" si="740"/>
        <v>0</v>
      </c>
      <c r="BV448" s="391">
        <f t="shared" si="740"/>
        <v>29.68068121341139</v>
      </c>
      <c r="BW448" s="391">
        <f t="shared" si="738"/>
        <v>0</v>
      </c>
      <c r="BX448" s="391">
        <f t="shared" si="738"/>
        <v>0</v>
      </c>
      <c r="BY448" s="391">
        <f t="shared" si="738"/>
        <v>0</v>
      </c>
      <c r="BZ448" s="391">
        <f t="shared" si="738"/>
        <v>0.31931878658861096</v>
      </c>
      <c r="CA448" s="391">
        <f t="shared" si="738"/>
        <v>0</v>
      </c>
      <c r="CB448" s="391">
        <f t="shared" si="685"/>
        <v>30</v>
      </c>
      <c r="CC448" s="391">
        <f t="shared" si="685"/>
        <v>0</v>
      </c>
      <c r="CD448" s="392">
        <f t="shared" si="686"/>
        <v>0</v>
      </c>
      <c r="CE448" s="393">
        <f t="shared" si="687"/>
        <v>0</v>
      </c>
      <c r="CF448" s="392">
        <f t="shared" si="745"/>
        <v>0</v>
      </c>
      <c r="CG448" s="392">
        <f t="shared" si="745"/>
        <v>0</v>
      </c>
      <c r="CH448" s="392">
        <f t="shared" si="745"/>
        <v>0</v>
      </c>
      <c r="CI448" s="392">
        <f t="shared" si="745"/>
        <v>0</v>
      </c>
      <c r="CJ448" s="392">
        <f t="shared" si="745"/>
        <v>0</v>
      </c>
      <c r="CK448" s="392">
        <f t="shared" si="745"/>
        <v>0</v>
      </c>
      <c r="CL448" s="392">
        <f t="shared" si="745"/>
        <v>0</v>
      </c>
      <c r="CM448" s="392">
        <f t="shared" si="691"/>
        <v>0</v>
      </c>
      <c r="CN448" s="392">
        <f t="shared" si="692"/>
        <v>0</v>
      </c>
      <c r="CO448" s="394">
        <f t="shared" si="693"/>
        <v>0</v>
      </c>
      <c r="CP448" s="394">
        <f t="shared" si="693"/>
        <v>0</v>
      </c>
      <c r="CQ448" s="395">
        <f t="shared" si="694"/>
        <v>2100</v>
      </c>
      <c r="CR448" s="394">
        <f t="shared" si="747"/>
        <v>1006.9647626348194</v>
      </c>
      <c r="CS448" s="394">
        <f t="shared" si="747"/>
        <v>0</v>
      </c>
      <c r="CT448" s="394">
        <f t="shared" si="747"/>
        <v>0</v>
      </c>
      <c r="CU448" s="394">
        <f t="shared" si="747"/>
        <v>0</v>
      </c>
      <c r="CV448" s="394">
        <f t="shared" si="747"/>
        <v>10.833402502795259</v>
      </c>
      <c r="CW448" s="394">
        <f t="shared" si="747"/>
        <v>0</v>
      </c>
      <c r="CX448" s="396">
        <f t="shared" si="695"/>
        <v>1082.2018348623853</v>
      </c>
      <c r="CY448" s="396">
        <f t="shared" si="695"/>
        <v>0</v>
      </c>
      <c r="CZ448" s="397">
        <f t="shared" si="696"/>
        <v>0</v>
      </c>
      <c r="DA448" s="397">
        <f t="shared" si="696"/>
        <v>0</v>
      </c>
      <c r="DB448" s="397">
        <f t="shared" si="696"/>
        <v>0</v>
      </c>
      <c r="DC448" s="397">
        <f t="shared" si="697"/>
        <v>-1859</v>
      </c>
      <c r="DD448" s="397">
        <f t="shared" si="742"/>
        <v>0</v>
      </c>
      <c r="DE448" s="397">
        <f t="shared" si="742"/>
        <v>0</v>
      </c>
      <c r="DF448" s="397">
        <f t="shared" si="742"/>
        <v>0</v>
      </c>
      <c r="DG448" s="397">
        <f t="shared" si="742"/>
        <v>0</v>
      </c>
      <c r="DH448" s="397">
        <f t="shared" si="742"/>
        <v>0</v>
      </c>
      <c r="DI448" s="398">
        <f t="shared" si="698"/>
        <v>0</v>
      </c>
      <c r="DJ448" s="398">
        <f t="shared" si="698"/>
        <v>0</v>
      </c>
      <c r="DK448" s="399">
        <f t="shared" si="699"/>
        <v>0</v>
      </c>
      <c r="DL448" s="399">
        <f t="shared" si="699"/>
        <v>0</v>
      </c>
      <c r="DM448" s="399">
        <f t="shared" si="699"/>
        <v>0</v>
      </c>
      <c r="DN448" s="399">
        <f t="shared" si="699"/>
        <v>0</v>
      </c>
      <c r="DO448" s="399">
        <f t="shared" si="700"/>
        <v>0</v>
      </c>
      <c r="DP448" s="399">
        <f t="shared" si="701"/>
        <v>0</v>
      </c>
      <c r="DQ448" s="399">
        <f t="shared" si="701"/>
        <v>0</v>
      </c>
      <c r="DR448" s="399">
        <f t="shared" si="701"/>
        <v>0</v>
      </c>
      <c r="DS448" s="399">
        <f t="shared" si="701"/>
        <v>0</v>
      </c>
      <c r="DT448" s="400">
        <f t="shared" si="702"/>
        <v>0</v>
      </c>
      <c r="DU448" s="400">
        <f t="shared" si="702"/>
        <v>0</v>
      </c>
      <c r="DV448" s="386">
        <f t="shared" si="743"/>
        <v>0</v>
      </c>
      <c r="DW448" s="386">
        <f t="shared" si="743"/>
        <v>0</v>
      </c>
      <c r="DX448" s="386">
        <f t="shared" si="743"/>
        <v>0</v>
      </c>
      <c r="DY448" s="386">
        <f t="shared" si="743"/>
        <v>0</v>
      </c>
      <c r="DZ448" s="386">
        <f t="shared" si="743"/>
        <v>0</v>
      </c>
      <c r="EA448" s="401">
        <f t="shared" si="703"/>
        <v>0</v>
      </c>
      <c r="EB448" s="386">
        <f t="shared" si="704"/>
        <v>0</v>
      </c>
      <c r="EC448" s="386">
        <f t="shared" si="704"/>
        <v>0</v>
      </c>
      <c r="ED448" s="386">
        <f t="shared" si="704"/>
        <v>0</v>
      </c>
      <c r="EE448" s="385">
        <f t="shared" si="705"/>
        <v>0</v>
      </c>
      <c r="EF448" s="385">
        <f t="shared" si="705"/>
        <v>0</v>
      </c>
      <c r="EG448" s="402">
        <f t="shared" si="748"/>
        <v>0</v>
      </c>
      <c r="EH448" s="402">
        <f t="shared" si="748"/>
        <v>0</v>
      </c>
      <c r="EI448" s="402">
        <f t="shared" si="748"/>
        <v>0</v>
      </c>
      <c r="EJ448" s="402">
        <f t="shared" si="748"/>
        <v>0</v>
      </c>
      <c r="EK448" s="402">
        <f t="shared" si="748"/>
        <v>0</v>
      </c>
      <c r="EL448" s="402">
        <f t="shared" si="748"/>
        <v>0</v>
      </c>
      <c r="EM448" s="402">
        <f t="shared" si="706"/>
        <v>0</v>
      </c>
      <c r="EN448" s="402">
        <f t="shared" si="707"/>
        <v>0</v>
      </c>
      <c r="EO448" s="402">
        <f t="shared" si="707"/>
        <v>0</v>
      </c>
      <c r="EP448" s="402">
        <f t="shared" si="708"/>
        <v>0</v>
      </c>
      <c r="EQ448" s="402">
        <f t="shared" si="709"/>
        <v>0</v>
      </c>
      <c r="ER448" s="394">
        <f t="shared" si="746"/>
        <v>0</v>
      </c>
      <c r="ES448" s="394">
        <f t="shared" si="746"/>
        <v>0</v>
      </c>
      <c r="ET448" s="394">
        <f t="shared" si="746"/>
        <v>0</v>
      </c>
      <c r="EU448" s="394">
        <f t="shared" si="746"/>
        <v>0</v>
      </c>
      <c r="EV448" s="394">
        <f t="shared" si="746"/>
        <v>0</v>
      </c>
      <c r="EW448" s="394">
        <f t="shared" si="746"/>
        <v>0</v>
      </c>
      <c r="EX448" s="394">
        <f t="shared" si="746"/>
        <v>0</v>
      </c>
      <c r="EY448" s="403">
        <f t="shared" si="713"/>
        <v>-20</v>
      </c>
      <c r="EZ448" s="394">
        <f t="shared" si="714"/>
        <v>0</v>
      </c>
      <c r="FA448" s="396">
        <f t="shared" si="715"/>
        <v>0</v>
      </c>
      <c r="FB448" s="396">
        <f t="shared" si="715"/>
        <v>0</v>
      </c>
      <c r="FC448" s="404">
        <f t="shared" si="741"/>
        <v>0</v>
      </c>
      <c r="FD448" s="404">
        <f t="shared" si="741"/>
        <v>0</v>
      </c>
      <c r="FE448" s="404">
        <f t="shared" si="741"/>
        <v>0</v>
      </c>
      <c r="FF448" s="404">
        <f t="shared" si="739"/>
        <v>822.3545561517692</v>
      </c>
      <c r="FG448" s="404">
        <f t="shared" si="739"/>
        <v>0</v>
      </c>
      <c r="FH448" s="404">
        <f t="shared" si="739"/>
        <v>0</v>
      </c>
      <c r="FI448" s="404">
        <f t="shared" si="739"/>
        <v>0</v>
      </c>
      <c r="FJ448" s="404">
        <f t="shared" si="739"/>
        <v>8.8472787106161288</v>
      </c>
      <c r="FK448" s="392">
        <f t="shared" si="716"/>
        <v>1715</v>
      </c>
      <c r="FL448" s="384">
        <f t="shared" si="717"/>
        <v>883.79816513761466</v>
      </c>
      <c r="FM448" s="384">
        <f t="shared" si="717"/>
        <v>0</v>
      </c>
      <c r="FN448" s="405">
        <f t="shared" si="737"/>
        <v>0</v>
      </c>
      <c r="FO448" s="405">
        <f t="shared" si="737"/>
        <v>0</v>
      </c>
      <c r="FP448" s="405">
        <f t="shared" si="737"/>
        <v>0</v>
      </c>
      <c r="FQ448" s="405">
        <f t="shared" si="737"/>
        <v>0</v>
      </c>
      <c r="FR448" s="405">
        <f t="shared" si="737"/>
        <v>0</v>
      </c>
      <c r="FS448" s="405">
        <f t="shared" si="737"/>
        <v>0</v>
      </c>
      <c r="FT448" s="405">
        <f t="shared" si="752"/>
        <v>0</v>
      </c>
      <c r="FU448" s="405">
        <f t="shared" si="752"/>
        <v>0</v>
      </c>
      <c r="FV448" s="405">
        <f t="shared" si="752"/>
        <v>0</v>
      </c>
      <c r="FW448" s="397">
        <f t="shared" si="718"/>
        <v>-1996</v>
      </c>
      <c r="FX448" s="406">
        <f t="shared" si="719"/>
        <v>0</v>
      </c>
      <c r="FY448" s="331">
        <f t="shared" si="720"/>
        <v>0</v>
      </c>
      <c r="FZ448" s="382">
        <f t="shared" si="721"/>
        <v>0</v>
      </c>
      <c r="GA448" s="331">
        <f t="shared" si="722"/>
        <v>0</v>
      </c>
      <c r="GB448" s="407">
        <f t="shared" si="723"/>
        <v>0</v>
      </c>
      <c r="GC448" s="407">
        <f t="shared" si="724"/>
        <v>0</v>
      </c>
      <c r="GD448" s="407">
        <f t="shared" si="725"/>
        <v>0</v>
      </c>
      <c r="GE448" s="407">
        <f t="shared" si="726"/>
        <v>0</v>
      </c>
      <c r="GF448" s="407">
        <f t="shared" si="727"/>
        <v>0</v>
      </c>
      <c r="GG448" s="407">
        <f t="shared" si="728"/>
        <v>0</v>
      </c>
      <c r="GH448" s="407">
        <f t="shared" si="729"/>
        <v>0</v>
      </c>
      <c r="GI448" s="407">
        <f t="shared" si="730"/>
        <v>0</v>
      </c>
      <c r="GJ448">
        <f t="shared" si="731"/>
        <v>0</v>
      </c>
      <c r="GK448" s="382">
        <f t="shared" si="732"/>
        <v>0</v>
      </c>
      <c r="GL448">
        <v>5</v>
      </c>
      <c r="GM448">
        <f t="shared" si="750"/>
        <v>60</v>
      </c>
      <c r="GN448">
        <f t="shared" si="750"/>
        <v>0</v>
      </c>
      <c r="GO448">
        <f t="shared" si="750"/>
        <v>2100</v>
      </c>
      <c r="GP448">
        <f t="shared" si="750"/>
        <v>0</v>
      </c>
      <c r="GQ448">
        <f t="shared" si="750"/>
        <v>0</v>
      </c>
      <c r="GR448">
        <f t="shared" si="749"/>
        <v>0</v>
      </c>
      <c r="GS448">
        <f t="shared" si="749"/>
        <v>0</v>
      </c>
      <c r="GT448">
        <f t="shared" si="749"/>
        <v>0</v>
      </c>
      <c r="GU448">
        <f t="shared" si="749"/>
        <v>1715</v>
      </c>
      <c r="GV448">
        <f t="shared" si="749"/>
        <v>0</v>
      </c>
    </row>
    <row r="449" spans="1:204" customFormat="1" x14ac:dyDescent="0.25">
      <c r="A449" s="378">
        <v>25019</v>
      </c>
      <c r="B449" s="32" t="s">
        <v>1150</v>
      </c>
      <c r="C449" t="s">
        <v>883</v>
      </c>
      <c r="D449">
        <v>5</v>
      </c>
      <c r="E449" s="379">
        <v>1128</v>
      </c>
      <c r="F449" s="379">
        <v>914</v>
      </c>
      <c r="G449" s="379">
        <v>0</v>
      </c>
      <c r="H449" s="379">
        <v>0</v>
      </c>
      <c r="I449" s="379">
        <v>2500</v>
      </c>
      <c r="J449" s="379">
        <v>46</v>
      </c>
      <c r="K449" s="379">
        <v>0</v>
      </c>
      <c r="L449" s="379">
        <v>0</v>
      </c>
      <c r="M449" s="380">
        <v>0</v>
      </c>
      <c r="N449" s="381">
        <f t="shared" si="654"/>
        <v>4588</v>
      </c>
      <c r="O449" s="379">
        <v>1479</v>
      </c>
      <c r="P449" s="379">
        <v>1250</v>
      </c>
      <c r="Q449" s="379">
        <v>0</v>
      </c>
      <c r="R449" s="379">
        <v>0</v>
      </c>
      <c r="S449" s="379">
        <v>2800</v>
      </c>
      <c r="T449" s="379">
        <v>13</v>
      </c>
      <c r="U449" s="379">
        <v>0</v>
      </c>
      <c r="V449" s="379">
        <v>0</v>
      </c>
      <c r="W449" s="480">
        <f>(VLOOKUP(A449,'[1]floresta plant'!$A$4:$F$573,6,0))*1000</f>
        <v>0</v>
      </c>
      <c r="X449" s="24">
        <f t="shared" si="655"/>
        <v>5542</v>
      </c>
      <c r="Y449" s="53">
        <f t="shared" si="744"/>
        <v>0</v>
      </c>
      <c r="Z449" s="53">
        <f t="shared" si="744"/>
        <v>0</v>
      </c>
      <c r="AA449" s="53">
        <f t="shared" si="744"/>
        <v>300</v>
      </c>
      <c r="AB449" s="53">
        <f t="shared" si="744"/>
        <v>-33</v>
      </c>
      <c r="AC449" s="53">
        <f t="shared" si="744"/>
        <v>0</v>
      </c>
      <c r="AD449" s="53">
        <f t="shared" si="744"/>
        <v>0</v>
      </c>
      <c r="AE449" s="53">
        <f t="shared" si="744"/>
        <v>0</v>
      </c>
      <c r="AF449" s="53">
        <f t="shared" si="659"/>
        <v>336</v>
      </c>
      <c r="AG449" s="53">
        <f t="shared" si="660"/>
        <v>351</v>
      </c>
      <c r="AH449" s="53">
        <f t="shared" si="661"/>
        <v>-954</v>
      </c>
      <c r="AI449" s="53">
        <f t="shared" si="733"/>
        <v>954</v>
      </c>
      <c r="AJ449" s="469">
        <v>0</v>
      </c>
      <c r="AK449" s="469">
        <v>0</v>
      </c>
      <c r="AL449" s="469">
        <v>0</v>
      </c>
      <c r="AM449" s="470">
        <f t="shared" si="662"/>
        <v>0</v>
      </c>
      <c r="AN449" s="53">
        <f t="shared" si="663"/>
        <v>-954</v>
      </c>
      <c r="AO449" s="382">
        <f t="shared" si="664"/>
        <v>2</v>
      </c>
      <c r="AP449">
        <v>5</v>
      </c>
      <c r="AQ449" s="383">
        <f t="shared" si="665"/>
        <v>987</v>
      </c>
      <c r="AR449" s="383">
        <f t="shared" si="666"/>
        <v>-33</v>
      </c>
      <c r="AS449" s="383">
        <f t="shared" si="667"/>
        <v>0</v>
      </c>
      <c r="AT449" s="383">
        <f t="shared" si="668"/>
        <v>33</v>
      </c>
      <c r="AU449" s="383">
        <f t="shared" si="669"/>
        <v>954</v>
      </c>
      <c r="AV449" s="383">
        <f t="shared" si="670"/>
        <v>1</v>
      </c>
      <c r="AW449" s="383">
        <f t="shared" si="671"/>
        <v>1</v>
      </c>
      <c r="AX449" s="383">
        <f t="shared" si="672"/>
        <v>1</v>
      </c>
      <c r="AY449" s="383">
        <f t="shared" si="673"/>
        <v>0</v>
      </c>
      <c r="AZ449">
        <f t="shared" si="674"/>
        <v>0</v>
      </c>
      <c r="BA449">
        <f t="shared" si="675"/>
        <v>0</v>
      </c>
      <c r="BB449" s="383">
        <f t="shared" si="676"/>
        <v>0</v>
      </c>
      <c r="BC449" s="384">
        <f t="shared" si="736"/>
        <v>0</v>
      </c>
      <c r="BD449" s="384">
        <f t="shared" si="736"/>
        <v>0</v>
      </c>
      <c r="BE449" s="384">
        <f t="shared" si="736"/>
        <v>300</v>
      </c>
      <c r="BF449" s="384">
        <f t="shared" si="736"/>
        <v>1</v>
      </c>
      <c r="BG449" s="384">
        <f t="shared" si="736"/>
        <v>0</v>
      </c>
      <c r="BH449" s="384">
        <f t="shared" si="736"/>
        <v>0</v>
      </c>
      <c r="BI449" s="384">
        <f t="shared" si="751"/>
        <v>0</v>
      </c>
      <c r="BJ449" s="384">
        <f t="shared" si="751"/>
        <v>336</v>
      </c>
      <c r="BK449" s="384">
        <f t="shared" si="751"/>
        <v>351</v>
      </c>
      <c r="BL449" s="474">
        <f t="shared" si="677"/>
        <v>33</v>
      </c>
      <c r="BM449" s="409">
        <f t="shared" si="678"/>
        <v>-954</v>
      </c>
      <c r="BN449" s="473">
        <f t="shared" si="679"/>
        <v>987</v>
      </c>
      <c r="BO449" s="387">
        <f t="shared" si="680"/>
        <v>3.3434650455927049E-2</v>
      </c>
      <c r="BP449" s="387">
        <f t="shared" si="681"/>
        <v>0.96656534954407292</v>
      </c>
      <c r="BQ449" s="388">
        <f t="shared" si="682"/>
        <v>0</v>
      </c>
      <c r="BR449" s="389">
        <f t="shared" si="683"/>
        <v>0</v>
      </c>
      <c r="BS449" s="390">
        <f t="shared" si="684"/>
        <v>0</v>
      </c>
      <c r="BT449" s="391">
        <f t="shared" si="740"/>
        <v>0</v>
      </c>
      <c r="BU449" s="391">
        <f t="shared" si="740"/>
        <v>0</v>
      </c>
      <c r="BV449" s="391">
        <f t="shared" si="740"/>
        <v>0</v>
      </c>
      <c r="BW449" s="391">
        <f t="shared" si="738"/>
        <v>0</v>
      </c>
      <c r="BX449" s="391">
        <f t="shared" si="738"/>
        <v>0</v>
      </c>
      <c r="BY449" s="391">
        <f t="shared" si="738"/>
        <v>0</v>
      </c>
      <c r="BZ449" s="391">
        <f t="shared" si="738"/>
        <v>0</v>
      </c>
      <c r="CA449" s="391">
        <f t="shared" si="738"/>
        <v>0</v>
      </c>
      <c r="CB449" s="391">
        <f t="shared" si="685"/>
        <v>0</v>
      </c>
      <c r="CC449" s="391">
        <f t="shared" si="685"/>
        <v>0</v>
      </c>
      <c r="CD449" s="392">
        <f t="shared" si="686"/>
        <v>0</v>
      </c>
      <c r="CE449" s="393">
        <f t="shared" si="687"/>
        <v>0</v>
      </c>
      <c r="CF449" s="392">
        <f t="shared" si="745"/>
        <v>0</v>
      </c>
      <c r="CG449" s="392">
        <f t="shared" si="745"/>
        <v>0</v>
      </c>
      <c r="CH449" s="392">
        <f t="shared" si="745"/>
        <v>0</v>
      </c>
      <c r="CI449" s="392">
        <f t="shared" si="745"/>
        <v>0</v>
      </c>
      <c r="CJ449" s="392">
        <f t="shared" si="745"/>
        <v>0</v>
      </c>
      <c r="CK449" s="392">
        <f t="shared" si="745"/>
        <v>0</v>
      </c>
      <c r="CL449" s="392">
        <f t="shared" si="745"/>
        <v>0</v>
      </c>
      <c r="CM449" s="392">
        <f t="shared" si="691"/>
        <v>0</v>
      </c>
      <c r="CN449" s="392">
        <f t="shared" si="692"/>
        <v>0</v>
      </c>
      <c r="CO449" s="394">
        <f t="shared" si="693"/>
        <v>0</v>
      </c>
      <c r="CP449" s="394">
        <f t="shared" si="693"/>
        <v>0</v>
      </c>
      <c r="CQ449" s="395">
        <f t="shared" si="694"/>
        <v>300</v>
      </c>
      <c r="CR449" s="394">
        <f t="shared" si="747"/>
        <v>10.030395136778115</v>
      </c>
      <c r="CS449" s="394">
        <f t="shared" si="747"/>
        <v>0</v>
      </c>
      <c r="CT449" s="394">
        <f t="shared" si="747"/>
        <v>0</v>
      </c>
      <c r="CU449" s="394">
        <f t="shared" si="747"/>
        <v>0</v>
      </c>
      <c r="CV449" s="394">
        <f t="shared" si="747"/>
        <v>0</v>
      </c>
      <c r="CW449" s="394">
        <f t="shared" si="747"/>
        <v>0</v>
      </c>
      <c r="CX449" s="396">
        <f t="shared" si="695"/>
        <v>289.96960486322189</v>
      </c>
      <c r="CY449" s="396">
        <f t="shared" si="695"/>
        <v>0</v>
      </c>
      <c r="CZ449" s="397">
        <f t="shared" si="696"/>
        <v>0</v>
      </c>
      <c r="DA449" s="397">
        <f t="shared" si="696"/>
        <v>0</v>
      </c>
      <c r="DB449" s="397">
        <f t="shared" si="696"/>
        <v>0</v>
      </c>
      <c r="DC449" s="397">
        <f t="shared" si="697"/>
        <v>-33</v>
      </c>
      <c r="DD449" s="397">
        <f t="shared" si="742"/>
        <v>0</v>
      </c>
      <c r="DE449" s="397">
        <f t="shared" si="742"/>
        <v>0</v>
      </c>
      <c r="DF449" s="397">
        <f t="shared" si="742"/>
        <v>0</v>
      </c>
      <c r="DG449" s="397">
        <f t="shared" si="742"/>
        <v>0</v>
      </c>
      <c r="DH449" s="397">
        <f t="shared" si="742"/>
        <v>0</v>
      </c>
      <c r="DI449" s="398">
        <f t="shared" si="698"/>
        <v>0</v>
      </c>
      <c r="DJ449" s="398">
        <f t="shared" si="698"/>
        <v>0</v>
      </c>
      <c r="DK449" s="399">
        <f t="shared" si="699"/>
        <v>0</v>
      </c>
      <c r="DL449" s="399">
        <f t="shared" si="699"/>
        <v>0</v>
      </c>
      <c r="DM449" s="399">
        <f t="shared" si="699"/>
        <v>0</v>
      </c>
      <c r="DN449" s="399">
        <f t="shared" si="699"/>
        <v>0</v>
      </c>
      <c r="DO449" s="399">
        <f t="shared" si="700"/>
        <v>0</v>
      </c>
      <c r="DP449" s="399">
        <f t="shared" si="701"/>
        <v>0</v>
      </c>
      <c r="DQ449" s="399">
        <f t="shared" si="701"/>
        <v>0</v>
      </c>
      <c r="DR449" s="399">
        <f t="shared" si="701"/>
        <v>0</v>
      </c>
      <c r="DS449" s="399">
        <f t="shared" si="701"/>
        <v>0</v>
      </c>
      <c r="DT449" s="400">
        <f t="shared" si="702"/>
        <v>0</v>
      </c>
      <c r="DU449" s="400">
        <f t="shared" si="702"/>
        <v>0</v>
      </c>
      <c r="DV449" s="386">
        <f t="shared" si="743"/>
        <v>0</v>
      </c>
      <c r="DW449" s="386">
        <f t="shared" si="743"/>
        <v>0</v>
      </c>
      <c r="DX449" s="386">
        <f t="shared" si="743"/>
        <v>0</v>
      </c>
      <c r="DY449" s="386">
        <f t="shared" si="743"/>
        <v>0</v>
      </c>
      <c r="DZ449" s="386">
        <f t="shared" si="743"/>
        <v>0</v>
      </c>
      <c r="EA449" s="401">
        <f t="shared" si="703"/>
        <v>0</v>
      </c>
      <c r="EB449" s="386">
        <f t="shared" si="704"/>
        <v>0</v>
      </c>
      <c r="EC449" s="386">
        <f t="shared" si="704"/>
        <v>0</v>
      </c>
      <c r="ED449" s="386">
        <f t="shared" si="704"/>
        <v>0</v>
      </c>
      <c r="EE449" s="385">
        <f t="shared" si="705"/>
        <v>0</v>
      </c>
      <c r="EF449" s="385">
        <f t="shared" si="705"/>
        <v>0</v>
      </c>
      <c r="EG449" s="402">
        <f t="shared" si="748"/>
        <v>0</v>
      </c>
      <c r="EH449" s="402">
        <f t="shared" si="748"/>
        <v>0</v>
      </c>
      <c r="EI449" s="402">
        <f t="shared" si="748"/>
        <v>0</v>
      </c>
      <c r="EJ449" s="402">
        <f t="shared" si="748"/>
        <v>0</v>
      </c>
      <c r="EK449" s="402">
        <f t="shared" si="748"/>
        <v>0</v>
      </c>
      <c r="EL449" s="402">
        <f t="shared" si="748"/>
        <v>0</v>
      </c>
      <c r="EM449" s="402">
        <f t="shared" si="706"/>
        <v>0</v>
      </c>
      <c r="EN449" s="402">
        <f t="shared" si="707"/>
        <v>0</v>
      </c>
      <c r="EO449" s="402">
        <f t="shared" si="707"/>
        <v>0</v>
      </c>
      <c r="EP449" s="402">
        <f t="shared" si="708"/>
        <v>0</v>
      </c>
      <c r="EQ449" s="402">
        <f t="shared" si="709"/>
        <v>0</v>
      </c>
      <c r="ER449" s="394">
        <f t="shared" si="746"/>
        <v>0</v>
      </c>
      <c r="ES449" s="394">
        <f t="shared" si="746"/>
        <v>0</v>
      </c>
      <c r="ET449" s="394">
        <f t="shared" si="746"/>
        <v>0</v>
      </c>
      <c r="EU449" s="394">
        <f t="shared" si="746"/>
        <v>11.234042553191488</v>
      </c>
      <c r="EV449" s="394">
        <f t="shared" si="746"/>
        <v>0</v>
      </c>
      <c r="EW449" s="394">
        <f t="shared" si="746"/>
        <v>0</v>
      </c>
      <c r="EX449" s="394">
        <f t="shared" si="746"/>
        <v>0</v>
      </c>
      <c r="EY449" s="403">
        <f t="shared" si="713"/>
        <v>336</v>
      </c>
      <c r="EZ449" s="394">
        <f t="shared" si="714"/>
        <v>0</v>
      </c>
      <c r="FA449" s="396">
        <f t="shared" si="715"/>
        <v>324.7659574468085</v>
      </c>
      <c r="FB449" s="396">
        <f t="shared" si="715"/>
        <v>0</v>
      </c>
      <c r="FC449" s="404">
        <f t="shared" si="741"/>
        <v>0</v>
      </c>
      <c r="FD449" s="404">
        <f t="shared" si="741"/>
        <v>0</v>
      </c>
      <c r="FE449" s="404">
        <f t="shared" si="741"/>
        <v>0</v>
      </c>
      <c r="FF449" s="404">
        <f t="shared" si="739"/>
        <v>11.735562310030394</v>
      </c>
      <c r="FG449" s="404">
        <f t="shared" si="739"/>
        <v>0</v>
      </c>
      <c r="FH449" s="404">
        <f t="shared" si="739"/>
        <v>0</v>
      </c>
      <c r="FI449" s="404">
        <f t="shared" si="739"/>
        <v>0</v>
      </c>
      <c r="FJ449" s="404">
        <f t="shared" si="739"/>
        <v>0</v>
      </c>
      <c r="FK449" s="392">
        <f t="shared" si="716"/>
        <v>351</v>
      </c>
      <c r="FL449" s="384">
        <f t="shared" si="717"/>
        <v>339.26443768996961</v>
      </c>
      <c r="FM449" s="384">
        <f t="shared" si="717"/>
        <v>0</v>
      </c>
      <c r="FN449" s="405">
        <f t="shared" si="737"/>
        <v>0</v>
      </c>
      <c r="FO449" s="405">
        <f t="shared" si="737"/>
        <v>0</v>
      </c>
      <c r="FP449" s="405">
        <f t="shared" si="737"/>
        <v>0</v>
      </c>
      <c r="FQ449" s="405">
        <f t="shared" si="737"/>
        <v>0</v>
      </c>
      <c r="FR449" s="405">
        <f t="shared" si="737"/>
        <v>0</v>
      </c>
      <c r="FS449" s="405">
        <f t="shared" si="737"/>
        <v>0</v>
      </c>
      <c r="FT449" s="405">
        <f t="shared" si="752"/>
        <v>0</v>
      </c>
      <c r="FU449" s="405">
        <f t="shared" si="752"/>
        <v>0</v>
      </c>
      <c r="FV449" s="405">
        <f t="shared" si="752"/>
        <v>0</v>
      </c>
      <c r="FW449" s="397">
        <f t="shared" si="718"/>
        <v>-954</v>
      </c>
      <c r="FX449" s="406">
        <f t="shared" si="719"/>
        <v>0</v>
      </c>
      <c r="FY449" s="331">
        <f t="shared" si="720"/>
        <v>0</v>
      </c>
      <c r="FZ449" s="382">
        <f t="shared" si="721"/>
        <v>0</v>
      </c>
      <c r="GA449" s="331">
        <f t="shared" si="722"/>
        <v>0</v>
      </c>
      <c r="GB449" s="407">
        <f t="shared" si="723"/>
        <v>0</v>
      </c>
      <c r="GC449" s="407">
        <f t="shared" si="724"/>
        <v>0</v>
      </c>
      <c r="GD449" s="407">
        <f t="shared" si="725"/>
        <v>0</v>
      </c>
      <c r="GE449" s="407">
        <f t="shared" si="726"/>
        <v>0</v>
      </c>
      <c r="GF449" s="407">
        <f t="shared" si="727"/>
        <v>0</v>
      </c>
      <c r="GG449" s="407">
        <f t="shared" si="728"/>
        <v>0</v>
      </c>
      <c r="GH449" s="407">
        <f t="shared" si="729"/>
        <v>1.2434497875801753E-14</v>
      </c>
      <c r="GI449" s="407">
        <f t="shared" si="730"/>
        <v>0</v>
      </c>
      <c r="GJ449">
        <f t="shared" si="731"/>
        <v>0</v>
      </c>
      <c r="GK449" s="382">
        <f t="shared" si="732"/>
        <v>1.2434497875801753E-14</v>
      </c>
      <c r="GL449">
        <v>5</v>
      </c>
      <c r="GM449">
        <f t="shared" si="750"/>
        <v>0</v>
      </c>
      <c r="GN449">
        <f t="shared" si="750"/>
        <v>0</v>
      </c>
      <c r="GO449">
        <f t="shared" si="750"/>
        <v>300</v>
      </c>
      <c r="GP449">
        <f t="shared" si="750"/>
        <v>0</v>
      </c>
      <c r="GQ449">
        <f t="shared" si="750"/>
        <v>0</v>
      </c>
      <c r="GR449">
        <f t="shared" si="749"/>
        <v>0</v>
      </c>
      <c r="GS449">
        <f t="shared" si="749"/>
        <v>0</v>
      </c>
      <c r="GT449">
        <f t="shared" si="749"/>
        <v>336</v>
      </c>
      <c r="GU449">
        <f t="shared" si="749"/>
        <v>351</v>
      </c>
      <c r="GV449">
        <f t="shared" si="749"/>
        <v>0</v>
      </c>
    </row>
    <row r="450" spans="1:204" customFormat="1" x14ac:dyDescent="0.25">
      <c r="A450" s="378">
        <v>25020</v>
      </c>
      <c r="B450" s="32" t="s">
        <v>1151</v>
      </c>
      <c r="C450" t="s">
        <v>883</v>
      </c>
      <c r="D450">
        <v>5</v>
      </c>
      <c r="E450" s="379">
        <v>6964</v>
      </c>
      <c r="F450" s="379">
        <v>4058</v>
      </c>
      <c r="G450" s="379">
        <v>25199</v>
      </c>
      <c r="H450" s="379">
        <v>0</v>
      </c>
      <c r="I450" s="379">
        <v>805</v>
      </c>
      <c r="J450" s="379">
        <v>40</v>
      </c>
      <c r="K450" s="379">
        <v>0</v>
      </c>
      <c r="L450" s="379">
        <v>0</v>
      </c>
      <c r="M450" s="380">
        <v>0</v>
      </c>
      <c r="N450" s="381">
        <f t="shared" si="654"/>
        <v>37066</v>
      </c>
      <c r="O450" s="379">
        <v>7157</v>
      </c>
      <c r="P450" s="379">
        <v>3650</v>
      </c>
      <c r="Q450" s="379">
        <v>35150</v>
      </c>
      <c r="R450" s="379">
        <v>0</v>
      </c>
      <c r="S450" s="379">
        <v>718</v>
      </c>
      <c r="T450" s="379">
        <v>0</v>
      </c>
      <c r="U450" s="379">
        <v>0</v>
      </c>
      <c r="V450" s="379">
        <v>0</v>
      </c>
      <c r="W450" s="480">
        <f>(VLOOKUP(A450,'[1]floresta plant'!$A$4:$F$573,6,0))*1000</f>
        <v>0</v>
      </c>
      <c r="X450" s="24">
        <f t="shared" si="655"/>
        <v>46675</v>
      </c>
      <c r="Y450" s="53">
        <f t="shared" si="744"/>
        <v>9951</v>
      </c>
      <c r="Z450" s="53">
        <f t="shared" si="744"/>
        <v>0</v>
      </c>
      <c r="AA450" s="53">
        <f t="shared" si="744"/>
        <v>-87</v>
      </c>
      <c r="AB450" s="53">
        <f t="shared" si="744"/>
        <v>-40</v>
      </c>
      <c r="AC450" s="53">
        <f t="shared" si="744"/>
        <v>0</v>
      </c>
      <c r="AD450" s="53">
        <f t="shared" si="744"/>
        <v>0</v>
      </c>
      <c r="AE450" s="53">
        <f t="shared" si="744"/>
        <v>0</v>
      </c>
      <c r="AF450" s="53">
        <f t="shared" si="659"/>
        <v>-408</v>
      </c>
      <c r="AG450" s="53">
        <f t="shared" si="660"/>
        <v>193</v>
      </c>
      <c r="AH450" s="53">
        <f t="shared" si="661"/>
        <v>-9609</v>
      </c>
      <c r="AI450" s="53">
        <f t="shared" si="733"/>
        <v>9609</v>
      </c>
      <c r="AJ450" s="469">
        <v>0</v>
      </c>
      <c r="AK450" s="469">
        <v>0</v>
      </c>
      <c r="AL450" s="469">
        <v>0</v>
      </c>
      <c r="AM450" s="470">
        <f t="shared" si="662"/>
        <v>0</v>
      </c>
      <c r="AN450" s="53">
        <f t="shared" si="663"/>
        <v>-9609</v>
      </c>
      <c r="AO450" s="382">
        <f t="shared" si="664"/>
        <v>2</v>
      </c>
      <c r="AP450">
        <v>5</v>
      </c>
      <c r="AQ450" s="383">
        <f t="shared" si="665"/>
        <v>10144</v>
      </c>
      <c r="AR450" s="383">
        <f t="shared" si="666"/>
        <v>-535</v>
      </c>
      <c r="AS450" s="383">
        <f t="shared" si="667"/>
        <v>9951</v>
      </c>
      <c r="AT450" s="383">
        <f t="shared" si="668"/>
        <v>535</v>
      </c>
      <c r="AU450" s="383">
        <f t="shared" si="669"/>
        <v>9609</v>
      </c>
      <c r="AV450" s="383">
        <f t="shared" si="670"/>
        <v>0</v>
      </c>
      <c r="AW450" s="383">
        <f t="shared" si="671"/>
        <v>1</v>
      </c>
      <c r="AX450" s="383">
        <f t="shared" si="672"/>
        <v>1</v>
      </c>
      <c r="AY450" s="383">
        <f t="shared" si="673"/>
        <v>535</v>
      </c>
      <c r="AZ450">
        <f t="shared" si="674"/>
        <v>9416</v>
      </c>
      <c r="BA450">
        <f t="shared" si="675"/>
        <v>0</v>
      </c>
      <c r="BB450" s="383">
        <f t="shared" si="676"/>
        <v>0</v>
      </c>
      <c r="BC450" s="384">
        <f t="shared" si="736"/>
        <v>9951</v>
      </c>
      <c r="BD450" s="384">
        <f t="shared" si="736"/>
        <v>0</v>
      </c>
      <c r="BE450" s="384">
        <f t="shared" si="736"/>
        <v>0.16261682242990655</v>
      </c>
      <c r="BF450" s="384">
        <f t="shared" si="736"/>
        <v>7.476635514018691E-2</v>
      </c>
      <c r="BG450" s="384">
        <f t="shared" si="736"/>
        <v>0</v>
      </c>
      <c r="BH450" s="384">
        <f t="shared" si="736"/>
        <v>0</v>
      </c>
      <c r="BI450" s="384">
        <f t="shared" si="751"/>
        <v>0</v>
      </c>
      <c r="BJ450" s="384">
        <f t="shared" si="751"/>
        <v>0.76261682242990658</v>
      </c>
      <c r="BK450" s="384">
        <f t="shared" si="751"/>
        <v>193</v>
      </c>
      <c r="BL450" s="474">
        <f t="shared" si="677"/>
        <v>0</v>
      </c>
      <c r="BM450" s="409">
        <f t="shared" si="678"/>
        <v>-193</v>
      </c>
      <c r="BN450" s="473">
        <f t="shared" si="679"/>
        <v>193</v>
      </c>
      <c r="BO450" s="387">
        <f t="shared" si="680"/>
        <v>0</v>
      </c>
      <c r="BP450" s="387">
        <f t="shared" si="681"/>
        <v>1</v>
      </c>
      <c r="BQ450" s="388">
        <f t="shared" si="682"/>
        <v>0</v>
      </c>
      <c r="BR450" s="389">
        <f t="shared" si="683"/>
        <v>0</v>
      </c>
      <c r="BS450" s="390">
        <f t="shared" si="684"/>
        <v>9951</v>
      </c>
      <c r="BT450" s="391">
        <f t="shared" si="740"/>
        <v>0</v>
      </c>
      <c r="BU450" s="391">
        <f t="shared" si="740"/>
        <v>87</v>
      </c>
      <c r="BV450" s="391">
        <f t="shared" si="740"/>
        <v>40</v>
      </c>
      <c r="BW450" s="391">
        <f t="shared" si="738"/>
        <v>0</v>
      </c>
      <c r="BX450" s="391">
        <f t="shared" si="738"/>
        <v>0</v>
      </c>
      <c r="BY450" s="391">
        <f t="shared" si="738"/>
        <v>0</v>
      </c>
      <c r="BZ450" s="391">
        <f t="shared" si="738"/>
        <v>408</v>
      </c>
      <c r="CA450" s="391">
        <f t="shared" si="738"/>
        <v>0</v>
      </c>
      <c r="CB450" s="391">
        <f t="shared" si="685"/>
        <v>9416</v>
      </c>
      <c r="CC450" s="391">
        <f t="shared" si="685"/>
        <v>0</v>
      </c>
      <c r="CD450" s="392">
        <f t="shared" si="686"/>
        <v>0</v>
      </c>
      <c r="CE450" s="393">
        <f t="shared" si="687"/>
        <v>0</v>
      </c>
      <c r="CF450" s="392">
        <f t="shared" si="745"/>
        <v>0</v>
      </c>
      <c r="CG450" s="392">
        <f t="shared" si="745"/>
        <v>0</v>
      </c>
      <c r="CH450" s="392">
        <f t="shared" si="745"/>
        <v>0</v>
      </c>
      <c r="CI450" s="392">
        <f t="shared" si="745"/>
        <v>0</v>
      </c>
      <c r="CJ450" s="392">
        <f t="shared" si="745"/>
        <v>0</v>
      </c>
      <c r="CK450" s="392">
        <f t="shared" si="745"/>
        <v>0</v>
      </c>
      <c r="CL450" s="392">
        <f t="shared" si="745"/>
        <v>0</v>
      </c>
      <c r="CM450" s="392">
        <f t="shared" si="691"/>
        <v>0</v>
      </c>
      <c r="CN450" s="392">
        <f t="shared" si="692"/>
        <v>0</v>
      </c>
      <c r="CO450" s="394">
        <f t="shared" si="693"/>
        <v>0</v>
      </c>
      <c r="CP450" s="394">
        <f t="shared" si="693"/>
        <v>0</v>
      </c>
      <c r="CQ450" s="395">
        <f t="shared" si="694"/>
        <v>-87</v>
      </c>
      <c r="CR450" s="394">
        <f t="shared" si="747"/>
        <v>0</v>
      </c>
      <c r="CS450" s="394">
        <f t="shared" si="747"/>
        <v>0</v>
      </c>
      <c r="CT450" s="394">
        <f t="shared" si="747"/>
        <v>0</v>
      </c>
      <c r="CU450" s="394">
        <f t="shared" si="747"/>
        <v>0</v>
      </c>
      <c r="CV450" s="394">
        <f t="shared" si="747"/>
        <v>0</v>
      </c>
      <c r="CW450" s="394">
        <f t="shared" si="747"/>
        <v>0</v>
      </c>
      <c r="CX450" s="396">
        <f t="shared" si="695"/>
        <v>0</v>
      </c>
      <c r="CY450" s="396">
        <f t="shared" si="695"/>
        <v>0</v>
      </c>
      <c r="CZ450" s="397">
        <f t="shared" si="696"/>
        <v>0</v>
      </c>
      <c r="DA450" s="397">
        <f t="shared" si="696"/>
        <v>0</v>
      </c>
      <c r="DB450" s="397">
        <f t="shared" si="696"/>
        <v>0</v>
      </c>
      <c r="DC450" s="397">
        <f t="shared" si="697"/>
        <v>-40</v>
      </c>
      <c r="DD450" s="397">
        <f t="shared" si="742"/>
        <v>0</v>
      </c>
      <c r="DE450" s="397">
        <f t="shared" si="742"/>
        <v>0</v>
      </c>
      <c r="DF450" s="397">
        <f t="shared" si="742"/>
        <v>0</v>
      </c>
      <c r="DG450" s="397">
        <f t="shared" si="742"/>
        <v>0</v>
      </c>
      <c r="DH450" s="397">
        <f t="shared" si="742"/>
        <v>0</v>
      </c>
      <c r="DI450" s="398">
        <f t="shared" si="698"/>
        <v>0</v>
      </c>
      <c r="DJ450" s="398">
        <f t="shared" si="698"/>
        <v>0</v>
      </c>
      <c r="DK450" s="399">
        <f t="shared" si="699"/>
        <v>0</v>
      </c>
      <c r="DL450" s="399">
        <f t="shared" si="699"/>
        <v>0</v>
      </c>
      <c r="DM450" s="399">
        <f t="shared" si="699"/>
        <v>0</v>
      </c>
      <c r="DN450" s="399">
        <f t="shared" si="699"/>
        <v>0</v>
      </c>
      <c r="DO450" s="399">
        <f t="shared" si="700"/>
        <v>0</v>
      </c>
      <c r="DP450" s="399">
        <f t="shared" si="701"/>
        <v>0</v>
      </c>
      <c r="DQ450" s="399">
        <f t="shared" si="701"/>
        <v>0</v>
      </c>
      <c r="DR450" s="399">
        <f t="shared" si="701"/>
        <v>0</v>
      </c>
      <c r="DS450" s="399">
        <f t="shared" si="701"/>
        <v>0</v>
      </c>
      <c r="DT450" s="400">
        <f t="shared" si="702"/>
        <v>0</v>
      </c>
      <c r="DU450" s="400">
        <f t="shared" si="702"/>
        <v>0</v>
      </c>
      <c r="DV450" s="386">
        <f t="shared" si="743"/>
        <v>0</v>
      </c>
      <c r="DW450" s="386">
        <f t="shared" si="743"/>
        <v>0</v>
      </c>
      <c r="DX450" s="386">
        <f t="shared" si="743"/>
        <v>0</v>
      </c>
      <c r="DY450" s="386">
        <f t="shared" si="743"/>
        <v>0</v>
      </c>
      <c r="DZ450" s="386">
        <f t="shared" si="743"/>
        <v>0</v>
      </c>
      <c r="EA450" s="401">
        <f t="shared" si="703"/>
        <v>0</v>
      </c>
      <c r="EB450" s="386">
        <f t="shared" si="704"/>
        <v>0</v>
      </c>
      <c r="EC450" s="386">
        <f t="shared" si="704"/>
        <v>0</v>
      </c>
      <c r="ED450" s="386">
        <f t="shared" si="704"/>
        <v>0</v>
      </c>
      <c r="EE450" s="385">
        <f t="shared" si="705"/>
        <v>0</v>
      </c>
      <c r="EF450" s="385">
        <f t="shared" si="705"/>
        <v>0</v>
      </c>
      <c r="EG450" s="402">
        <f t="shared" si="748"/>
        <v>0</v>
      </c>
      <c r="EH450" s="402">
        <f t="shared" si="748"/>
        <v>0</v>
      </c>
      <c r="EI450" s="402">
        <f t="shared" si="748"/>
        <v>0</v>
      </c>
      <c r="EJ450" s="402">
        <f t="shared" si="748"/>
        <v>0</v>
      </c>
      <c r="EK450" s="402">
        <f t="shared" si="748"/>
        <v>0</v>
      </c>
      <c r="EL450" s="402">
        <f t="shared" si="748"/>
        <v>0</v>
      </c>
      <c r="EM450" s="402">
        <f t="shared" si="706"/>
        <v>0</v>
      </c>
      <c r="EN450" s="402">
        <f t="shared" si="707"/>
        <v>0</v>
      </c>
      <c r="EO450" s="402">
        <f t="shared" si="707"/>
        <v>0</v>
      </c>
      <c r="EP450" s="402">
        <f t="shared" si="708"/>
        <v>0</v>
      </c>
      <c r="EQ450" s="402">
        <f t="shared" si="709"/>
        <v>0</v>
      </c>
      <c r="ER450" s="394">
        <f t="shared" si="746"/>
        <v>0</v>
      </c>
      <c r="ES450" s="394">
        <f t="shared" si="746"/>
        <v>0</v>
      </c>
      <c r="ET450" s="394">
        <f t="shared" si="746"/>
        <v>0</v>
      </c>
      <c r="EU450" s="394">
        <f t="shared" si="746"/>
        <v>0</v>
      </c>
      <c r="EV450" s="394">
        <f t="shared" si="746"/>
        <v>0</v>
      </c>
      <c r="EW450" s="394">
        <f t="shared" si="746"/>
        <v>0</v>
      </c>
      <c r="EX450" s="394">
        <f t="shared" si="746"/>
        <v>0</v>
      </c>
      <c r="EY450" s="403">
        <f t="shared" si="713"/>
        <v>-408</v>
      </c>
      <c r="EZ450" s="394">
        <f t="shared" si="714"/>
        <v>0</v>
      </c>
      <c r="FA450" s="396">
        <f t="shared" si="715"/>
        <v>0</v>
      </c>
      <c r="FB450" s="396">
        <f t="shared" si="715"/>
        <v>0</v>
      </c>
      <c r="FC450" s="404">
        <f t="shared" si="741"/>
        <v>0</v>
      </c>
      <c r="FD450" s="404">
        <f t="shared" si="741"/>
        <v>0</v>
      </c>
      <c r="FE450" s="404">
        <f t="shared" si="741"/>
        <v>0</v>
      </c>
      <c r="FF450" s="404">
        <f t="shared" si="739"/>
        <v>0</v>
      </c>
      <c r="FG450" s="404">
        <f t="shared" si="739"/>
        <v>0</v>
      </c>
      <c r="FH450" s="404">
        <f t="shared" si="739"/>
        <v>0</v>
      </c>
      <c r="FI450" s="404">
        <f t="shared" si="739"/>
        <v>0</v>
      </c>
      <c r="FJ450" s="404">
        <f t="shared" si="739"/>
        <v>0</v>
      </c>
      <c r="FK450" s="392">
        <f t="shared" si="716"/>
        <v>193</v>
      </c>
      <c r="FL450" s="384">
        <f t="shared" si="717"/>
        <v>193</v>
      </c>
      <c r="FM450" s="384">
        <f t="shared" si="717"/>
        <v>0</v>
      </c>
      <c r="FN450" s="405">
        <f t="shared" si="737"/>
        <v>0</v>
      </c>
      <c r="FO450" s="405">
        <f t="shared" si="737"/>
        <v>0</v>
      </c>
      <c r="FP450" s="405">
        <f t="shared" si="737"/>
        <v>0</v>
      </c>
      <c r="FQ450" s="405">
        <f t="shared" si="737"/>
        <v>0</v>
      </c>
      <c r="FR450" s="405">
        <f t="shared" si="737"/>
        <v>0</v>
      </c>
      <c r="FS450" s="405">
        <f t="shared" si="737"/>
        <v>0</v>
      </c>
      <c r="FT450" s="405">
        <f t="shared" si="752"/>
        <v>0</v>
      </c>
      <c r="FU450" s="405">
        <f t="shared" si="752"/>
        <v>0</v>
      </c>
      <c r="FV450" s="405">
        <f t="shared" si="752"/>
        <v>0</v>
      </c>
      <c r="FW450" s="397">
        <f t="shared" si="718"/>
        <v>-9609</v>
      </c>
      <c r="FX450" s="406">
        <f t="shared" si="719"/>
        <v>0</v>
      </c>
      <c r="FY450" s="331">
        <f t="shared" si="720"/>
        <v>0</v>
      </c>
      <c r="FZ450" s="382">
        <f t="shared" si="721"/>
        <v>0</v>
      </c>
      <c r="GA450" s="331">
        <f t="shared" si="722"/>
        <v>0</v>
      </c>
      <c r="GB450" s="407">
        <f t="shared" si="723"/>
        <v>0</v>
      </c>
      <c r="GC450" s="407">
        <f t="shared" si="724"/>
        <v>0</v>
      </c>
      <c r="GD450" s="407">
        <f t="shared" si="725"/>
        <v>0</v>
      </c>
      <c r="GE450" s="407">
        <f t="shared" si="726"/>
        <v>0</v>
      </c>
      <c r="GF450" s="407">
        <f t="shared" si="727"/>
        <v>0</v>
      </c>
      <c r="GG450" s="407">
        <f t="shared" si="728"/>
        <v>0</v>
      </c>
      <c r="GH450" s="407">
        <f t="shared" si="729"/>
        <v>0</v>
      </c>
      <c r="GI450" s="407">
        <f t="shared" si="730"/>
        <v>0</v>
      </c>
      <c r="GJ450">
        <f t="shared" si="731"/>
        <v>0</v>
      </c>
      <c r="GK450" s="382">
        <f t="shared" si="732"/>
        <v>0</v>
      </c>
      <c r="GL450">
        <v>5</v>
      </c>
      <c r="GM450">
        <f t="shared" si="750"/>
        <v>9951</v>
      </c>
      <c r="GN450">
        <f t="shared" si="750"/>
        <v>0</v>
      </c>
      <c r="GO450">
        <f t="shared" si="750"/>
        <v>0</v>
      </c>
      <c r="GP450">
        <f t="shared" si="750"/>
        <v>0</v>
      </c>
      <c r="GQ450">
        <f t="shared" si="750"/>
        <v>0</v>
      </c>
      <c r="GR450">
        <f t="shared" si="749"/>
        <v>0</v>
      </c>
      <c r="GS450">
        <f t="shared" si="749"/>
        <v>0</v>
      </c>
      <c r="GT450">
        <f t="shared" si="749"/>
        <v>0</v>
      </c>
      <c r="GU450">
        <f t="shared" si="749"/>
        <v>193</v>
      </c>
      <c r="GV450">
        <f t="shared" si="749"/>
        <v>0</v>
      </c>
    </row>
    <row r="451" spans="1:204" customFormat="1" x14ac:dyDescent="0.25">
      <c r="A451" s="378">
        <v>25021</v>
      </c>
      <c r="B451" s="32" t="s">
        <v>1152</v>
      </c>
      <c r="C451" t="s">
        <v>883</v>
      </c>
      <c r="D451">
        <v>5</v>
      </c>
      <c r="E451" s="379">
        <v>6667</v>
      </c>
      <c r="F451" s="379">
        <v>747</v>
      </c>
      <c r="G451" s="379">
        <v>18348</v>
      </c>
      <c r="H451" s="379">
        <v>0</v>
      </c>
      <c r="I451" s="379">
        <v>1600</v>
      </c>
      <c r="J451" s="379">
        <v>76</v>
      </c>
      <c r="K451" s="379">
        <v>0</v>
      </c>
      <c r="L451" s="379">
        <v>0</v>
      </c>
      <c r="M451" s="380">
        <v>0</v>
      </c>
      <c r="N451" s="381">
        <f t="shared" si="654"/>
        <v>27438</v>
      </c>
      <c r="O451" s="379">
        <v>6881</v>
      </c>
      <c r="P451" s="379">
        <v>705</v>
      </c>
      <c r="Q451" s="379">
        <v>23620</v>
      </c>
      <c r="R451" s="379">
        <v>0</v>
      </c>
      <c r="S451" s="379">
        <v>2525</v>
      </c>
      <c r="T451" s="379">
        <v>5</v>
      </c>
      <c r="U451" s="379">
        <v>0</v>
      </c>
      <c r="V451" s="379">
        <v>0</v>
      </c>
      <c r="W451" s="480">
        <f>(VLOOKUP(A451,'[1]floresta plant'!$A$4:$F$573,6,0))*1000</f>
        <v>0</v>
      </c>
      <c r="X451" s="24">
        <f t="shared" si="655"/>
        <v>33736</v>
      </c>
      <c r="Y451" s="53">
        <f t="shared" si="744"/>
        <v>5272</v>
      </c>
      <c r="Z451" s="53">
        <f t="shared" si="744"/>
        <v>0</v>
      </c>
      <c r="AA451" s="53">
        <f t="shared" si="744"/>
        <v>925</v>
      </c>
      <c r="AB451" s="53">
        <f t="shared" si="744"/>
        <v>-71</v>
      </c>
      <c r="AC451" s="53">
        <f t="shared" si="744"/>
        <v>0</v>
      </c>
      <c r="AD451" s="53">
        <f t="shared" si="744"/>
        <v>0</v>
      </c>
      <c r="AE451" s="53">
        <f t="shared" si="744"/>
        <v>0</v>
      </c>
      <c r="AF451" s="53">
        <f t="shared" si="659"/>
        <v>-42</v>
      </c>
      <c r="AG451" s="53">
        <f t="shared" si="660"/>
        <v>214</v>
      </c>
      <c r="AH451" s="53">
        <f t="shared" si="661"/>
        <v>-6298</v>
      </c>
      <c r="AI451" s="53">
        <f t="shared" si="733"/>
        <v>6298</v>
      </c>
      <c r="AJ451" s="469">
        <v>0</v>
      </c>
      <c r="AK451" s="469">
        <v>0</v>
      </c>
      <c r="AL451" s="469">
        <v>0</v>
      </c>
      <c r="AM451" s="470">
        <f t="shared" si="662"/>
        <v>0</v>
      </c>
      <c r="AN451" s="53">
        <f t="shared" si="663"/>
        <v>-6298</v>
      </c>
      <c r="AO451" s="382">
        <f t="shared" si="664"/>
        <v>2</v>
      </c>
      <c r="AP451">
        <v>5</v>
      </c>
      <c r="AQ451" s="383">
        <f t="shared" si="665"/>
        <v>6411</v>
      </c>
      <c r="AR451" s="383">
        <f t="shared" si="666"/>
        <v>-113</v>
      </c>
      <c r="AS451" s="383">
        <f t="shared" si="667"/>
        <v>5272</v>
      </c>
      <c r="AT451" s="383">
        <f t="shared" si="668"/>
        <v>113</v>
      </c>
      <c r="AU451" s="383">
        <f t="shared" si="669"/>
        <v>6298</v>
      </c>
      <c r="AV451" s="383">
        <f t="shared" si="670"/>
        <v>0</v>
      </c>
      <c r="AW451" s="383">
        <f t="shared" si="671"/>
        <v>1</v>
      </c>
      <c r="AX451" s="383">
        <f t="shared" si="672"/>
        <v>1</v>
      </c>
      <c r="AY451" s="383">
        <f t="shared" si="673"/>
        <v>113</v>
      </c>
      <c r="AZ451">
        <f t="shared" si="674"/>
        <v>5159</v>
      </c>
      <c r="BA451">
        <f t="shared" si="675"/>
        <v>0</v>
      </c>
      <c r="BB451" s="383">
        <f t="shared" si="676"/>
        <v>0</v>
      </c>
      <c r="BC451" s="384">
        <f t="shared" si="736"/>
        <v>5272</v>
      </c>
      <c r="BD451" s="384">
        <f t="shared" si="736"/>
        <v>0</v>
      </c>
      <c r="BE451" s="384">
        <f t="shared" si="736"/>
        <v>925</v>
      </c>
      <c r="BF451" s="384">
        <f t="shared" si="736"/>
        <v>0.62831858407079644</v>
      </c>
      <c r="BG451" s="384">
        <f t="shared" si="736"/>
        <v>0</v>
      </c>
      <c r="BH451" s="384">
        <f t="shared" si="736"/>
        <v>0</v>
      </c>
      <c r="BI451" s="384">
        <f t="shared" si="751"/>
        <v>0</v>
      </c>
      <c r="BJ451" s="384">
        <f t="shared" si="751"/>
        <v>0.37168141592920356</v>
      </c>
      <c r="BK451" s="384">
        <f t="shared" si="751"/>
        <v>214</v>
      </c>
      <c r="BL451" s="474">
        <f t="shared" si="677"/>
        <v>0</v>
      </c>
      <c r="BM451" s="409">
        <f t="shared" si="678"/>
        <v>-1139</v>
      </c>
      <c r="BN451" s="473">
        <f t="shared" si="679"/>
        <v>1139</v>
      </c>
      <c r="BO451" s="387">
        <f t="shared" si="680"/>
        <v>0</v>
      </c>
      <c r="BP451" s="387">
        <f t="shared" si="681"/>
        <v>1</v>
      </c>
      <c r="BQ451" s="388">
        <f t="shared" si="682"/>
        <v>0</v>
      </c>
      <c r="BR451" s="389">
        <f t="shared" si="683"/>
        <v>0</v>
      </c>
      <c r="BS451" s="390">
        <f t="shared" si="684"/>
        <v>5272</v>
      </c>
      <c r="BT451" s="391">
        <f t="shared" si="740"/>
        <v>0</v>
      </c>
      <c r="BU451" s="391">
        <f t="shared" si="740"/>
        <v>0</v>
      </c>
      <c r="BV451" s="391">
        <f t="shared" si="740"/>
        <v>71</v>
      </c>
      <c r="BW451" s="391">
        <f t="shared" si="738"/>
        <v>0</v>
      </c>
      <c r="BX451" s="391">
        <f t="shared" si="738"/>
        <v>0</v>
      </c>
      <c r="BY451" s="391">
        <f t="shared" si="738"/>
        <v>0</v>
      </c>
      <c r="BZ451" s="391">
        <f t="shared" si="738"/>
        <v>42</v>
      </c>
      <c r="CA451" s="391">
        <f t="shared" si="738"/>
        <v>0</v>
      </c>
      <c r="CB451" s="391">
        <f t="shared" si="685"/>
        <v>5159</v>
      </c>
      <c r="CC451" s="391">
        <f t="shared" si="685"/>
        <v>0</v>
      </c>
      <c r="CD451" s="392">
        <f t="shared" si="686"/>
        <v>0</v>
      </c>
      <c r="CE451" s="393">
        <f t="shared" si="687"/>
        <v>0</v>
      </c>
      <c r="CF451" s="392">
        <f t="shared" si="745"/>
        <v>0</v>
      </c>
      <c r="CG451" s="392">
        <f t="shared" si="745"/>
        <v>0</v>
      </c>
      <c r="CH451" s="392">
        <f t="shared" si="745"/>
        <v>0</v>
      </c>
      <c r="CI451" s="392">
        <f t="shared" si="745"/>
        <v>0</v>
      </c>
      <c r="CJ451" s="392">
        <f t="shared" si="745"/>
        <v>0</v>
      </c>
      <c r="CK451" s="392">
        <f t="shared" si="745"/>
        <v>0</v>
      </c>
      <c r="CL451" s="392">
        <f t="shared" si="745"/>
        <v>0</v>
      </c>
      <c r="CM451" s="392">
        <f t="shared" si="691"/>
        <v>0</v>
      </c>
      <c r="CN451" s="392">
        <f t="shared" si="692"/>
        <v>0</v>
      </c>
      <c r="CO451" s="394">
        <f t="shared" si="693"/>
        <v>0</v>
      </c>
      <c r="CP451" s="394">
        <f t="shared" si="693"/>
        <v>0</v>
      </c>
      <c r="CQ451" s="395">
        <f t="shared" si="694"/>
        <v>925</v>
      </c>
      <c r="CR451" s="394">
        <f t="shared" si="747"/>
        <v>0</v>
      </c>
      <c r="CS451" s="394">
        <f t="shared" si="747"/>
        <v>0</v>
      </c>
      <c r="CT451" s="394">
        <f t="shared" si="747"/>
        <v>0</v>
      </c>
      <c r="CU451" s="394">
        <f t="shared" si="747"/>
        <v>0</v>
      </c>
      <c r="CV451" s="394">
        <f t="shared" si="747"/>
        <v>0</v>
      </c>
      <c r="CW451" s="394">
        <f t="shared" si="747"/>
        <v>0</v>
      </c>
      <c r="CX451" s="396">
        <f t="shared" si="695"/>
        <v>925</v>
      </c>
      <c r="CY451" s="396">
        <f t="shared" si="695"/>
        <v>0</v>
      </c>
      <c r="CZ451" s="397">
        <f t="shared" si="696"/>
        <v>0</v>
      </c>
      <c r="DA451" s="397">
        <f t="shared" si="696"/>
        <v>0</v>
      </c>
      <c r="DB451" s="397">
        <f t="shared" si="696"/>
        <v>0</v>
      </c>
      <c r="DC451" s="397">
        <f t="shared" si="697"/>
        <v>-71</v>
      </c>
      <c r="DD451" s="397">
        <f t="shared" si="742"/>
        <v>0</v>
      </c>
      <c r="DE451" s="397">
        <f t="shared" si="742"/>
        <v>0</v>
      </c>
      <c r="DF451" s="397">
        <f t="shared" si="742"/>
        <v>0</v>
      </c>
      <c r="DG451" s="397">
        <f t="shared" si="742"/>
        <v>0</v>
      </c>
      <c r="DH451" s="397">
        <f t="shared" si="742"/>
        <v>0</v>
      </c>
      <c r="DI451" s="398">
        <f t="shared" si="698"/>
        <v>0</v>
      </c>
      <c r="DJ451" s="398">
        <f t="shared" si="698"/>
        <v>0</v>
      </c>
      <c r="DK451" s="399">
        <f t="shared" si="699"/>
        <v>0</v>
      </c>
      <c r="DL451" s="399">
        <f t="shared" si="699"/>
        <v>0</v>
      </c>
      <c r="DM451" s="399">
        <f t="shared" si="699"/>
        <v>0</v>
      </c>
      <c r="DN451" s="399">
        <f t="shared" ref="DN451:DN514" si="753">IF($DO451&gt;0,IF(AB451&gt;0,0,$DO451*$BO451*BF451),0)</f>
        <v>0</v>
      </c>
      <c r="DO451" s="399">
        <f t="shared" si="700"/>
        <v>0</v>
      </c>
      <c r="DP451" s="399">
        <f t="shared" si="701"/>
        <v>0</v>
      </c>
      <c r="DQ451" s="399">
        <f t="shared" si="701"/>
        <v>0</v>
      </c>
      <c r="DR451" s="399">
        <f t="shared" si="701"/>
        <v>0</v>
      </c>
      <c r="DS451" s="399">
        <f t="shared" ref="DS451:DS514" si="754">IF($DO451&gt;0,IF(AG451&gt;0,0,$DO451*$BO451*BK451),0)</f>
        <v>0</v>
      </c>
      <c r="DT451" s="400">
        <f t="shared" si="702"/>
        <v>0</v>
      </c>
      <c r="DU451" s="400">
        <f t="shared" si="702"/>
        <v>0</v>
      </c>
      <c r="DV451" s="386">
        <f t="shared" si="743"/>
        <v>0</v>
      </c>
      <c r="DW451" s="386">
        <f t="shared" si="743"/>
        <v>0</v>
      </c>
      <c r="DX451" s="386">
        <f t="shared" si="743"/>
        <v>0</v>
      </c>
      <c r="DY451" s="386">
        <f t="shared" si="743"/>
        <v>0</v>
      </c>
      <c r="DZ451" s="386">
        <f t="shared" si="743"/>
        <v>0</v>
      </c>
      <c r="EA451" s="401">
        <f t="shared" si="703"/>
        <v>0</v>
      </c>
      <c r="EB451" s="386">
        <f t="shared" si="704"/>
        <v>0</v>
      </c>
      <c r="EC451" s="386">
        <f t="shared" si="704"/>
        <v>0</v>
      </c>
      <c r="ED451" s="386">
        <f t="shared" si="704"/>
        <v>0</v>
      </c>
      <c r="EE451" s="385">
        <f t="shared" si="705"/>
        <v>0</v>
      </c>
      <c r="EF451" s="385">
        <f t="shared" si="705"/>
        <v>0</v>
      </c>
      <c r="EG451" s="402">
        <f t="shared" si="748"/>
        <v>0</v>
      </c>
      <c r="EH451" s="402">
        <f t="shared" si="748"/>
        <v>0</v>
      </c>
      <c r="EI451" s="402">
        <f t="shared" si="748"/>
        <v>0</v>
      </c>
      <c r="EJ451" s="402">
        <f t="shared" si="748"/>
        <v>0</v>
      </c>
      <c r="EK451" s="402">
        <f t="shared" si="748"/>
        <v>0</v>
      </c>
      <c r="EL451" s="402">
        <f t="shared" si="748"/>
        <v>0</v>
      </c>
      <c r="EM451" s="402">
        <f t="shared" si="706"/>
        <v>0</v>
      </c>
      <c r="EN451" s="402">
        <f t="shared" si="707"/>
        <v>0</v>
      </c>
      <c r="EO451" s="402">
        <f t="shared" si="707"/>
        <v>0</v>
      </c>
      <c r="EP451" s="402">
        <f t="shared" si="708"/>
        <v>0</v>
      </c>
      <c r="EQ451" s="402">
        <f t="shared" si="709"/>
        <v>0</v>
      </c>
      <c r="ER451" s="394">
        <f t="shared" si="746"/>
        <v>0</v>
      </c>
      <c r="ES451" s="394">
        <f t="shared" si="746"/>
        <v>0</v>
      </c>
      <c r="ET451" s="394">
        <f t="shared" si="746"/>
        <v>0</v>
      </c>
      <c r="EU451" s="394">
        <f t="shared" si="746"/>
        <v>0</v>
      </c>
      <c r="EV451" s="394">
        <f t="shared" si="746"/>
        <v>0</v>
      </c>
      <c r="EW451" s="394">
        <f t="shared" si="746"/>
        <v>0</v>
      </c>
      <c r="EX451" s="394">
        <f t="shared" si="746"/>
        <v>0</v>
      </c>
      <c r="EY451" s="403">
        <f t="shared" si="713"/>
        <v>-42</v>
      </c>
      <c r="EZ451" s="394">
        <f t="shared" si="714"/>
        <v>0</v>
      </c>
      <c r="FA451" s="396">
        <f t="shared" si="715"/>
        <v>0</v>
      </c>
      <c r="FB451" s="396">
        <f t="shared" si="715"/>
        <v>0</v>
      </c>
      <c r="FC451" s="404">
        <f t="shared" si="741"/>
        <v>0</v>
      </c>
      <c r="FD451" s="404">
        <f t="shared" si="741"/>
        <v>0</v>
      </c>
      <c r="FE451" s="404">
        <f t="shared" si="741"/>
        <v>0</v>
      </c>
      <c r="FF451" s="404">
        <f t="shared" si="739"/>
        <v>0</v>
      </c>
      <c r="FG451" s="404">
        <f t="shared" si="739"/>
        <v>0</v>
      </c>
      <c r="FH451" s="404">
        <f t="shared" si="739"/>
        <v>0</v>
      </c>
      <c r="FI451" s="404">
        <f t="shared" si="739"/>
        <v>0</v>
      </c>
      <c r="FJ451" s="404">
        <f t="shared" si="739"/>
        <v>0</v>
      </c>
      <c r="FK451" s="392">
        <f t="shared" si="716"/>
        <v>214</v>
      </c>
      <c r="FL451" s="384">
        <f t="shared" si="717"/>
        <v>214</v>
      </c>
      <c r="FM451" s="384">
        <f t="shared" si="717"/>
        <v>0</v>
      </c>
      <c r="FN451" s="405">
        <f t="shared" si="737"/>
        <v>0</v>
      </c>
      <c r="FO451" s="405">
        <f t="shared" si="737"/>
        <v>0</v>
      </c>
      <c r="FP451" s="405">
        <f t="shared" si="737"/>
        <v>0</v>
      </c>
      <c r="FQ451" s="405">
        <f t="shared" si="737"/>
        <v>0</v>
      </c>
      <c r="FR451" s="405">
        <f t="shared" si="737"/>
        <v>0</v>
      </c>
      <c r="FS451" s="405">
        <f t="shared" si="737"/>
        <v>0</v>
      </c>
      <c r="FT451" s="405">
        <f t="shared" si="752"/>
        <v>0</v>
      </c>
      <c r="FU451" s="405">
        <f t="shared" si="752"/>
        <v>0</v>
      </c>
      <c r="FV451" s="405">
        <f t="shared" si="752"/>
        <v>0</v>
      </c>
      <c r="FW451" s="397">
        <f t="shared" si="718"/>
        <v>-6298</v>
      </c>
      <c r="FX451" s="406">
        <f t="shared" si="719"/>
        <v>0</v>
      </c>
      <c r="FY451" s="331">
        <f t="shared" si="720"/>
        <v>0</v>
      </c>
      <c r="FZ451" s="382">
        <f t="shared" si="721"/>
        <v>0</v>
      </c>
      <c r="GA451" s="331">
        <f t="shared" si="722"/>
        <v>0</v>
      </c>
      <c r="GB451" s="407">
        <f t="shared" si="723"/>
        <v>0</v>
      </c>
      <c r="GC451" s="407">
        <f t="shared" si="724"/>
        <v>0</v>
      </c>
      <c r="GD451" s="407">
        <f t="shared" si="725"/>
        <v>0</v>
      </c>
      <c r="GE451" s="407">
        <f t="shared" si="726"/>
        <v>0</v>
      </c>
      <c r="GF451" s="407">
        <f t="shared" si="727"/>
        <v>0</v>
      </c>
      <c r="GG451" s="407">
        <f t="shared" si="728"/>
        <v>0</v>
      </c>
      <c r="GH451" s="407">
        <f t="shared" si="729"/>
        <v>0</v>
      </c>
      <c r="GI451" s="407">
        <f t="shared" si="730"/>
        <v>0</v>
      </c>
      <c r="GJ451">
        <f t="shared" si="731"/>
        <v>0</v>
      </c>
      <c r="GK451" s="382">
        <f t="shared" si="732"/>
        <v>0</v>
      </c>
      <c r="GL451">
        <v>5</v>
      </c>
      <c r="GM451">
        <f t="shared" si="750"/>
        <v>5272</v>
      </c>
      <c r="GN451">
        <f t="shared" si="750"/>
        <v>0</v>
      </c>
      <c r="GO451">
        <f t="shared" si="750"/>
        <v>925</v>
      </c>
      <c r="GP451">
        <f t="shared" si="750"/>
        <v>0</v>
      </c>
      <c r="GQ451">
        <f t="shared" si="750"/>
        <v>0</v>
      </c>
      <c r="GR451">
        <f t="shared" si="749"/>
        <v>0</v>
      </c>
      <c r="GS451">
        <f t="shared" si="749"/>
        <v>0</v>
      </c>
      <c r="GT451">
        <f t="shared" si="749"/>
        <v>0</v>
      </c>
      <c r="GU451">
        <f t="shared" si="749"/>
        <v>214</v>
      </c>
      <c r="GV451">
        <f t="shared" si="749"/>
        <v>0</v>
      </c>
    </row>
    <row r="452" spans="1:204" customFormat="1" x14ac:dyDescent="0.25">
      <c r="A452" s="378">
        <v>25022</v>
      </c>
      <c r="B452" s="32" t="s">
        <v>1153</v>
      </c>
      <c r="C452" t="s">
        <v>883</v>
      </c>
      <c r="D452">
        <v>5</v>
      </c>
      <c r="E452" s="379">
        <v>4062</v>
      </c>
      <c r="F452" s="379">
        <v>4852</v>
      </c>
      <c r="G452" s="379">
        <v>15112</v>
      </c>
      <c r="H452" s="379">
        <v>0</v>
      </c>
      <c r="I452" s="379">
        <v>0</v>
      </c>
      <c r="J452" s="379">
        <v>0</v>
      </c>
      <c r="K452" s="379">
        <v>0</v>
      </c>
      <c r="L452" s="379">
        <v>0</v>
      </c>
      <c r="M452" s="380">
        <v>0</v>
      </c>
      <c r="N452" s="381">
        <f t="shared" ref="N452:N515" si="755">SUM(E452:M452)</f>
        <v>24026</v>
      </c>
      <c r="O452" s="379">
        <v>3813</v>
      </c>
      <c r="P452" s="379">
        <v>4695</v>
      </c>
      <c r="Q452" s="379">
        <v>16025</v>
      </c>
      <c r="R452" s="379">
        <v>0</v>
      </c>
      <c r="S452" s="379">
        <v>0</v>
      </c>
      <c r="T452" s="379">
        <v>0</v>
      </c>
      <c r="U452" s="379">
        <v>0</v>
      </c>
      <c r="V452" s="379">
        <v>0</v>
      </c>
      <c r="W452" s="480">
        <f>(VLOOKUP(A452,'[1]floresta plant'!$A$4:$F$573,6,0))*1000</f>
        <v>0</v>
      </c>
      <c r="X452" s="24">
        <f t="shared" ref="X452:X515" si="756">SUM(O452:W452)</f>
        <v>24533</v>
      </c>
      <c r="Y452" s="53">
        <f t="shared" si="744"/>
        <v>913</v>
      </c>
      <c r="Z452" s="53">
        <f t="shared" si="744"/>
        <v>0</v>
      </c>
      <c r="AA452" s="53">
        <f t="shared" si="744"/>
        <v>0</v>
      </c>
      <c r="AB452" s="53">
        <f t="shared" si="744"/>
        <v>0</v>
      </c>
      <c r="AC452" s="53">
        <f t="shared" si="744"/>
        <v>0</v>
      </c>
      <c r="AD452" s="53">
        <f t="shared" si="744"/>
        <v>0</v>
      </c>
      <c r="AE452" s="53">
        <f t="shared" si="744"/>
        <v>0</v>
      </c>
      <c r="AF452" s="53">
        <f t="shared" ref="AF452:AF515" si="757">P452-F452</f>
        <v>-157</v>
      </c>
      <c r="AG452" s="53">
        <f t="shared" ref="AG452:AG515" si="758">O452-E452</f>
        <v>-249</v>
      </c>
      <c r="AH452" s="53">
        <f t="shared" ref="AH452:AH515" si="759">AN452</f>
        <v>-507</v>
      </c>
      <c r="AI452" s="53">
        <f t="shared" si="733"/>
        <v>507</v>
      </c>
      <c r="AJ452" s="469">
        <v>0</v>
      </c>
      <c r="AK452" s="469">
        <v>0</v>
      </c>
      <c r="AL452" s="469">
        <v>0</v>
      </c>
      <c r="AM452" s="470">
        <f t="shared" ref="AM452:AM515" si="760">SUM(AJ452:AL452)</f>
        <v>0</v>
      </c>
      <c r="AN452" s="53">
        <f t="shared" ref="AN452:AN515" si="761">AM452-AI452</f>
        <v>-507</v>
      </c>
      <c r="AO452" s="382">
        <f t="shared" ref="AO452:AO515" si="762">IF(AI452&gt;0,IF(AN452&gt;0,1,2),IF(AN452&gt;0,3,"na"))</f>
        <v>2</v>
      </c>
      <c r="AP452">
        <v>5</v>
      </c>
      <c r="AQ452" s="383">
        <f t="shared" ref="AQ452:AQ515" si="763">SUMIF(Y452:AG452,"&gt;0")</f>
        <v>913</v>
      </c>
      <c r="AR452" s="383">
        <f t="shared" ref="AR452:AR515" si="764">SUMIF(Y452:AG452,"&lt;0")</f>
        <v>-406</v>
      </c>
      <c r="AS452" s="383">
        <f t="shared" ref="AS452:AS515" si="765">IF(Y452&gt;0,Y452,0)</f>
        <v>913</v>
      </c>
      <c r="AT452" s="383">
        <f t="shared" ref="AT452:AT515" si="766">-SUMIF(Z452:AG452,"&lt;0")</f>
        <v>406</v>
      </c>
      <c r="AU452" s="383">
        <f t="shared" ref="AU452:AU515" si="767">IF(AN452&lt;0,-AN452,0)</f>
        <v>507</v>
      </c>
      <c r="AV452" s="383">
        <f t="shared" ref="AV452:AV515" si="768">IF(AS452/2&lt;AT452,1,0)</f>
        <v>0</v>
      </c>
      <c r="AW452" s="383">
        <f t="shared" ref="AW452:AW515" si="769">IF(AS452/2&lt;AU452,1,0)</f>
        <v>1</v>
      </c>
      <c r="AX452" s="383">
        <f t="shared" ref="AX452:AX515" si="770">IF(AS452&lt;(AT452+AU452),1,0)</f>
        <v>0</v>
      </c>
      <c r="AY452" s="383">
        <f t="shared" ref="AY452:AY515" si="771">IF(AX452=1,IF(AV452=1,IF(AW452=1,(1/2)*AS452,AS452-AU452),AT452),AT452)</f>
        <v>406</v>
      </c>
      <c r="AZ452">
        <f t="shared" ref="AZ452:AZ515" si="772">IF(AX452=1,IF(AW452=1,IF(AV452=1,AS452/2,AS452-AT452),AU452),AU452)</f>
        <v>507</v>
      </c>
      <c r="BA452">
        <f t="shared" ref="BA452:BA515" si="773">IF(AX452=1,0,(AS452-AT452-AU452))</f>
        <v>0</v>
      </c>
      <c r="BB452" s="383">
        <f t="shared" ref="BB452:BB515" si="774">AS452-SUM(AY452:BA452)</f>
        <v>0</v>
      </c>
      <c r="BC452" s="384">
        <f t="shared" si="736"/>
        <v>913</v>
      </c>
      <c r="BD452" s="384">
        <f t="shared" si="736"/>
        <v>0</v>
      </c>
      <c r="BE452" s="384">
        <f t="shared" si="736"/>
        <v>0</v>
      </c>
      <c r="BF452" s="384">
        <f t="shared" si="736"/>
        <v>0</v>
      </c>
      <c r="BG452" s="384">
        <f t="shared" si="736"/>
        <v>0</v>
      </c>
      <c r="BH452" s="384">
        <f t="shared" si="736"/>
        <v>0</v>
      </c>
      <c r="BI452" s="384">
        <f t="shared" si="751"/>
        <v>0</v>
      </c>
      <c r="BJ452" s="384">
        <f t="shared" si="751"/>
        <v>0.38669950738916259</v>
      </c>
      <c r="BK452" s="384">
        <f t="shared" si="751"/>
        <v>0.61330049261083741</v>
      </c>
      <c r="BL452" s="474">
        <f t="shared" ref="BL452:BL515" si="775">-AR452-AY452</f>
        <v>0</v>
      </c>
      <c r="BM452" s="409">
        <f t="shared" ref="BM452:BM515" si="776">AN452+AZ452</f>
        <v>0</v>
      </c>
      <c r="BN452" s="473">
        <f t="shared" ref="BN452:BN515" si="777">SUMIF(Z452:AG452,"&gt;0")</f>
        <v>0</v>
      </c>
      <c r="BO452" s="387" t="e">
        <f t="shared" ref="BO452:BO515" si="778">IF(AO452=3,1,(BL452)/BN452)</f>
        <v>#DIV/0!</v>
      </c>
      <c r="BP452" s="387" t="e">
        <f t="shared" ref="BP452:BP515" si="779">IF(AO452=2,(BM452*(-1))/(BN452),0)</f>
        <v>#DIV/0!</v>
      </c>
      <c r="BQ452" s="388" t="e">
        <f t="shared" ref="BQ452:BQ515" si="780">1-BP452-BO452</f>
        <v>#DIV/0!</v>
      </c>
      <c r="BR452" s="389">
        <f t="shared" ref="BR452:BR515" si="781">IF(AO452=3,BL452-BN452,0)</f>
        <v>0</v>
      </c>
      <c r="BS452" s="390">
        <f t="shared" ref="BS452:BS515" si="782">Y452</f>
        <v>913</v>
      </c>
      <c r="BT452" s="391">
        <f t="shared" si="740"/>
        <v>0</v>
      </c>
      <c r="BU452" s="391">
        <f t="shared" si="740"/>
        <v>0</v>
      </c>
      <c r="BV452" s="391">
        <f t="shared" si="740"/>
        <v>0</v>
      </c>
      <c r="BW452" s="391">
        <f t="shared" si="738"/>
        <v>0</v>
      </c>
      <c r="BX452" s="391">
        <f t="shared" si="738"/>
        <v>0</v>
      </c>
      <c r="BY452" s="391">
        <f t="shared" si="738"/>
        <v>0</v>
      </c>
      <c r="BZ452" s="391">
        <f t="shared" si="738"/>
        <v>157</v>
      </c>
      <c r="CA452" s="391">
        <f t="shared" si="738"/>
        <v>249</v>
      </c>
      <c r="CB452" s="391">
        <f t="shared" ref="CB452:CC515" si="783">AZ452</f>
        <v>507</v>
      </c>
      <c r="CC452" s="391">
        <f t="shared" si="783"/>
        <v>0</v>
      </c>
      <c r="CD452" s="392">
        <f t="shared" ref="CD452:CD515" si="784">IF($CE452&gt;0,IF(Y452&gt;0,0,CE452*BO452*BC452),0)</f>
        <v>0</v>
      </c>
      <c r="CE452" s="393">
        <f t="shared" ref="CE452:CE515" si="785">Z452</f>
        <v>0</v>
      </c>
      <c r="CF452" s="392">
        <f t="shared" si="745"/>
        <v>0</v>
      </c>
      <c r="CG452" s="392">
        <f t="shared" si="745"/>
        <v>0</v>
      </c>
      <c r="CH452" s="392">
        <f t="shared" si="745"/>
        <v>0</v>
      </c>
      <c r="CI452" s="392">
        <f t="shared" si="745"/>
        <v>0</v>
      </c>
      <c r="CJ452" s="392">
        <f t="shared" si="745"/>
        <v>0</v>
      </c>
      <c r="CK452" s="392">
        <f t="shared" si="745"/>
        <v>0</v>
      </c>
      <c r="CL452" s="392">
        <f t="shared" si="745"/>
        <v>0</v>
      </c>
      <c r="CM452" s="392">
        <f t="shared" ref="CM452:CM515" si="786">IF($CE452&gt;0,BP452*CE452,0)</f>
        <v>0</v>
      </c>
      <c r="CN452" s="392">
        <f t="shared" ref="CN452:CN515" si="787">IF(CE452&gt;0,CE452*BQ452,0)</f>
        <v>0</v>
      </c>
      <c r="CO452" s="394">
        <f t="shared" ref="CO452:CP515" si="788">IF($CQ452&gt;0,IF(Y452&gt;0,0,$CQ452*BC452*$BO452),0)</f>
        <v>0</v>
      </c>
      <c r="CP452" s="394">
        <f t="shared" si="788"/>
        <v>0</v>
      </c>
      <c r="CQ452" s="395">
        <f t="shared" ref="CQ452:CQ515" si="789">AA452</f>
        <v>0</v>
      </c>
      <c r="CR452" s="394">
        <f t="shared" si="747"/>
        <v>0</v>
      </c>
      <c r="CS452" s="394">
        <f t="shared" si="747"/>
        <v>0</v>
      </c>
      <c r="CT452" s="394">
        <f t="shared" si="747"/>
        <v>0</v>
      </c>
      <c r="CU452" s="394">
        <f t="shared" si="747"/>
        <v>0</v>
      </c>
      <c r="CV452" s="394">
        <f t="shared" si="747"/>
        <v>0</v>
      </c>
      <c r="CW452" s="394">
        <f t="shared" si="747"/>
        <v>0</v>
      </c>
      <c r="CX452" s="396">
        <f t="shared" ref="CX452:CY515" si="790">IF($CQ452&gt;0,$CQ452*BP452,0)</f>
        <v>0</v>
      </c>
      <c r="CY452" s="396">
        <f t="shared" si="790"/>
        <v>0</v>
      </c>
      <c r="CZ452" s="397">
        <f t="shared" ref="CZ452:DB515" si="791">IF($DC452&gt;0,IF(Y452&gt;0,0,$DC452*BC452*$BO452),0)</f>
        <v>0</v>
      </c>
      <c r="DA452" s="397">
        <f t="shared" si="791"/>
        <v>0</v>
      </c>
      <c r="DB452" s="397">
        <f t="shared" si="791"/>
        <v>0</v>
      </c>
      <c r="DC452" s="397">
        <f t="shared" ref="DC452:DC515" si="792">AB452</f>
        <v>0</v>
      </c>
      <c r="DD452" s="397">
        <f t="shared" si="742"/>
        <v>0</v>
      </c>
      <c r="DE452" s="397">
        <f t="shared" si="742"/>
        <v>0</v>
      </c>
      <c r="DF452" s="397">
        <f t="shared" si="742"/>
        <v>0</v>
      </c>
      <c r="DG452" s="397">
        <f t="shared" si="742"/>
        <v>0</v>
      </c>
      <c r="DH452" s="397">
        <f t="shared" si="742"/>
        <v>0</v>
      </c>
      <c r="DI452" s="398">
        <f t="shared" ref="DI452:DJ515" si="793">IF($DC452&gt;0,$DC452*BP452,0)</f>
        <v>0</v>
      </c>
      <c r="DJ452" s="398">
        <f t="shared" si="793"/>
        <v>0</v>
      </c>
      <c r="DK452" s="399">
        <f t="shared" ref="DK452:DN515" si="794">IF($DO452&gt;0,IF(Y452&gt;0,0,$DO452*$BO452*BC452),0)</f>
        <v>0</v>
      </c>
      <c r="DL452" s="399">
        <f t="shared" si="794"/>
        <v>0</v>
      </c>
      <c r="DM452" s="399">
        <f t="shared" si="794"/>
        <v>0</v>
      </c>
      <c r="DN452" s="399">
        <f t="shared" si="753"/>
        <v>0</v>
      </c>
      <c r="DO452" s="399">
        <f t="shared" ref="DO452:DO515" si="795">AC452</f>
        <v>0</v>
      </c>
      <c r="DP452" s="399">
        <f t="shared" ref="DP452:DS515" si="796">IF($DO452&gt;0,IF(AD452&gt;0,0,$DO452*$BO452*BH452),0)</f>
        <v>0</v>
      </c>
      <c r="DQ452" s="399">
        <f t="shared" si="796"/>
        <v>0</v>
      </c>
      <c r="DR452" s="399">
        <f t="shared" si="796"/>
        <v>0</v>
      </c>
      <c r="DS452" s="399">
        <f t="shared" si="754"/>
        <v>0</v>
      </c>
      <c r="DT452" s="400">
        <f t="shared" ref="DT452:DU515" si="797">IF($DO452&gt;0,$DO452*BP452,0)</f>
        <v>0</v>
      </c>
      <c r="DU452" s="400">
        <f t="shared" si="797"/>
        <v>0</v>
      </c>
      <c r="DV452" s="386">
        <f t="shared" si="743"/>
        <v>0</v>
      </c>
      <c r="DW452" s="386">
        <f t="shared" si="743"/>
        <v>0</v>
      </c>
      <c r="DX452" s="386">
        <f t="shared" si="743"/>
        <v>0</v>
      </c>
      <c r="DY452" s="386">
        <f t="shared" si="743"/>
        <v>0</v>
      </c>
      <c r="DZ452" s="386">
        <f t="shared" si="743"/>
        <v>0</v>
      </c>
      <c r="EA452" s="401">
        <f t="shared" ref="EA452:EA515" si="798">AD452</f>
        <v>0</v>
      </c>
      <c r="EB452" s="386">
        <f t="shared" ref="EB452:ED515" si="799">IF($EA452&gt;0,IF(AE452&gt;0,0,$EA452*$BO452*BI452),0)</f>
        <v>0</v>
      </c>
      <c r="EC452" s="386">
        <f t="shared" si="799"/>
        <v>0</v>
      </c>
      <c r="ED452" s="386">
        <f t="shared" si="799"/>
        <v>0</v>
      </c>
      <c r="EE452" s="385">
        <f t="shared" ref="EE452:EF515" si="800">IF($EA452&gt;0,$EA452*BP452,0)</f>
        <v>0</v>
      </c>
      <c r="EF452" s="385">
        <f t="shared" si="800"/>
        <v>0</v>
      </c>
      <c r="EG452" s="402">
        <f t="shared" si="748"/>
        <v>0</v>
      </c>
      <c r="EH452" s="402">
        <f t="shared" si="748"/>
        <v>0</v>
      </c>
      <c r="EI452" s="402">
        <f t="shared" si="748"/>
        <v>0</v>
      </c>
      <c r="EJ452" s="402">
        <f t="shared" si="748"/>
        <v>0</v>
      </c>
      <c r="EK452" s="402">
        <f t="shared" si="748"/>
        <v>0</v>
      </c>
      <c r="EL452" s="402">
        <f t="shared" si="748"/>
        <v>0</v>
      </c>
      <c r="EM452" s="402">
        <f t="shared" ref="EM452:EM515" si="801">AE452</f>
        <v>0</v>
      </c>
      <c r="EN452" s="402">
        <f t="shared" ref="EN452:EO515" si="802">IF($EM452&gt;0,IF(AF452&gt;0,0,$EM452*BJ452*$BO452),0)</f>
        <v>0</v>
      </c>
      <c r="EO452" s="402">
        <f t="shared" si="802"/>
        <v>0</v>
      </c>
      <c r="EP452" s="402">
        <f t="shared" ref="EP452:EP515" si="803">IF($EM452&gt;0,EM452*BP452,0)</f>
        <v>0</v>
      </c>
      <c r="EQ452" s="402">
        <f t="shared" ref="EQ452:EQ515" si="804">IF($EM452&gt;0,EM452*BQ452,0)</f>
        <v>0</v>
      </c>
      <c r="ER452" s="394">
        <f t="shared" si="746"/>
        <v>0</v>
      </c>
      <c r="ES452" s="394">
        <f t="shared" si="746"/>
        <v>0</v>
      </c>
      <c r="ET452" s="394">
        <f t="shared" si="746"/>
        <v>0</v>
      </c>
      <c r="EU452" s="394">
        <f t="shared" si="746"/>
        <v>0</v>
      </c>
      <c r="EV452" s="394">
        <f t="shared" si="746"/>
        <v>0</v>
      </c>
      <c r="EW452" s="394">
        <f t="shared" si="746"/>
        <v>0</v>
      </c>
      <c r="EX452" s="394">
        <f t="shared" si="746"/>
        <v>0</v>
      </c>
      <c r="EY452" s="403">
        <f t="shared" ref="EY452:EY515" si="805">AF452</f>
        <v>-157</v>
      </c>
      <c r="EZ452" s="394">
        <f t="shared" ref="EZ452:EZ515" si="806">IF($EY452&gt;0,IF(AG452&gt;0,0,$EY452*$BO452*BK452),0)</f>
        <v>0</v>
      </c>
      <c r="FA452" s="396">
        <f t="shared" ref="FA452:FB515" si="807">IF($EY452&gt;0,$EY452*BP452,0)</f>
        <v>0</v>
      </c>
      <c r="FB452" s="396">
        <f t="shared" si="807"/>
        <v>0</v>
      </c>
      <c r="FC452" s="404">
        <f t="shared" si="741"/>
        <v>0</v>
      </c>
      <c r="FD452" s="404">
        <f t="shared" si="741"/>
        <v>0</v>
      </c>
      <c r="FE452" s="404">
        <f t="shared" si="741"/>
        <v>0</v>
      </c>
      <c r="FF452" s="404">
        <f t="shared" si="739"/>
        <v>0</v>
      </c>
      <c r="FG452" s="404">
        <f t="shared" si="739"/>
        <v>0</v>
      </c>
      <c r="FH452" s="404">
        <f t="shared" si="739"/>
        <v>0</v>
      </c>
      <c r="FI452" s="404">
        <f t="shared" si="739"/>
        <v>0</v>
      </c>
      <c r="FJ452" s="404">
        <f t="shared" si="739"/>
        <v>0</v>
      </c>
      <c r="FK452" s="392">
        <f t="shared" ref="FK452:FK515" si="808">AG452</f>
        <v>-249</v>
      </c>
      <c r="FL452" s="384">
        <f t="shared" ref="FL452:FM515" si="809">IF($FK452&gt;0,$FK452*BP452,0)</f>
        <v>0</v>
      </c>
      <c r="FM452" s="384">
        <f t="shared" si="809"/>
        <v>0</v>
      </c>
      <c r="FN452" s="405">
        <f t="shared" si="737"/>
        <v>0</v>
      </c>
      <c r="FO452" s="405">
        <f t="shared" si="737"/>
        <v>0</v>
      </c>
      <c r="FP452" s="405">
        <f t="shared" si="737"/>
        <v>0</v>
      </c>
      <c r="FQ452" s="405">
        <f t="shared" si="737"/>
        <v>0</v>
      </c>
      <c r="FR452" s="405">
        <f t="shared" si="737"/>
        <v>0</v>
      </c>
      <c r="FS452" s="405">
        <f t="shared" si="737"/>
        <v>0</v>
      </c>
      <c r="FT452" s="405">
        <f t="shared" si="752"/>
        <v>0</v>
      </c>
      <c r="FU452" s="405">
        <f t="shared" si="752"/>
        <v>0</v>
      </c>
      <c r="FV452" s="405">
        <f t="shared" si="752"/>
        <v>0</v>
      </c>
      <c r="FW452" s="397">
        <f t="shared" ref="FW452:FW515" si="810">AN452</f>
        <v>-507</v>
      </c>
      <c r="FX452" s="406">
        <f t="shared" ref="FX452:FX515" si="811">IF(FW452&gt;0,FW452-SUM(FN452:FV452),0)</f>
        <v>0</v>
      </c>
      <c r="FY452" s="331">
        <f t="shared" ref="FY452:FY515" si="812">FX452+FM452+FB452+EF452+DU452+DJ452+CY452++CN452+CC452</f>
        <v>0</v>
      </c>
      <c r="FZ452" s="382">
        <f t="shared" ref="FZ452:FZ515" si="813">AM452-FY452</f>
        <v>0</v>
      </c>
      <c r="GA452" s="331">
        <f t="shared" ref="GA452:GA515" si="814">IF(BS452&gt;0,BS452-SUM(BT452:CC452),0)</f>
        <v>0</v>
      </c>
      <c r="GB452" s="407">
        <f t="shared" ref="GB452:GB515" si="815">IF(CE452&gt;0,CE452-SUM(CF452:CN452)-CD452,0)</f>
        <v>0</v>
      </c>
      <c r="GC452" s="407">
        <f t="shared" ref="GC452:GC515" si="816">IF(CQ452&gt;0,CQ452-SUM(CR452:CY452)-CP452-CO452,0)</f>
        <v>0</v>
      </c>
      <c r="GD452" s="407">
        <f t="shared" ref="GD452:GD515" si="817">IF(DC452&gt;0,DC452-SUM(DD452:DJ452)-DB452-DA452-CZ452,0)</f>
        <v>0</v>
      </c>
      <c r="GE452" s="407">
        <f t="shared" ref="GE452:GE515" si="818">IF(DO452&gt;0,DO452-SUM(DP452:DU452)-DN452-DM452-DL452-DK452,0)</f>
        <v>0</v>
      </c>
      <c r="GF452" s="407">
        <f t="shared" ref="GF452:GF515" si="819">IF(EA452&gt;0,EA452-SUM(EB452:EF452)-SUM(DV452:DZ452),0)</f>
        <v>0</v>
      </c>
      <c r="GG452" s="407">
        <f t="shared" ref="GG452:GG515" si="820">IF(EM452&gt;0,EM452-SUM(EN452:EQ452)-SUM(EG452:EL452),0)</f>
        <v>0</v>
      </c>
      <c r="GH452" s="407">
        <f t="shared" ref="GH452:GH515" si="821">IF(EY452&gt;0,EY452-EZ452-FA452-FB452-SUM(ER452:EX452),0)</f>
        <v>0</v>
      </c>
      <c r="GI452" s="407">
        <f t="shared" ref="GI452:GI515" si="822">IF(FK452&gt;0,FK452-SUM(FC452:FJ452)-FL452-FM452,0)</f>
        <v>0</v>
      </c>
      <c r="GJ452">
        <f t="shared" ref="GJ452:GJ515" si="823">IF(AN452&lt;0,FL452+FA452+EE452+EP452+DT452+DI452+CX452+CM452+CB452+AN452,0)</f>
        <v>0</v>
      </c>
      <c r="GK452" s="382">
        <f t="shared" ref="GK452:GK515" si="824">SUM(GA452:GJ452)</f>
        <v>0</v>
      </c>
      <c r="GL452">
        <v>5</v>
      </c>
      <c r="GM452">
        <f t="shared" si="750"/>
        <v>913</v>
      </c>
      <c r="GN452">
        <f t="shared" si="750"/>
        <v>0</v>
      </c>
      <c r="GO452">
        <f t="shared" si="750"/>
        <v>0</v>
      </c>
      <c r="GP452">
        <f t="shared" si="750"/>
        <v>0</v>
      </c>
      <c r="GQ452">
        <f t="shared" si="750"/>
        <v>0</v>
      </c>
      <c r="GR452">
        <f t="shared" si="749"/>
        <v>0</v>
      </c>
      <c r="GS452">
        <f t="shared" si="749"/>
        <v>0</v>
      </c>
      <c r="GT452">
        <f t="shared" si="749"/>
        <v>0</v>
      </c>
      <c r="GU452">
        <f t="shared" si="749"/>
        <v>0</v>
      </c>
      <c r="GV452">
        <f t="shared" si="749"/>
        <v>0</v>
      </c>
    </row>
    <row r="453" spans="1:204" customFormat="1" x14ac:dyDescent="0.25">
      <c r="A453" s="378">
        <v>25023</v>
      </c>
      <c r="B453" s="32" t="s">
        <v>1129</v>
      </c>
      <c r="C453" t="s">
        <v>883</v>
      </c>
      <c r="D453">
        <v>5</v>
      </c>
      <c r="E453" s="379">
        <v>3713</v>
      </c>
      <c r="F453" s="379">
        <v>3912</v>
      </c>
      <c r="G453" s="379">
        <v>40300</v>
      </c>
      <c r="H453" s="379">
        <v>0</v>
      </c>
      <c r="I453" s="379">
        <v>230</v>
      </c>
      <c r="J453" s="379">
        <v>0</v>
      </c>
      <c r="K453" s="379">
        <v>0</v>
      </c>
      <c r="L453" s="379">
        <v>0</v>
      </c>
      <c r="M453" s="380">
        <v>0</v>
      </c>
      <c r="N453" s="381">
        <f t="shared" si="755"/>
        <v>48155</v>
      </c>
      <c r="O453" s="379">
        <v>3453</v>
      </c>
      <c r="P453" s="379">
        <v>3665</v>
      </c>
      <c r="Q453" s="379">
        <v>40300</v>
      </c>
      <c r="R453" s="379">
        <v>0</v>
      </c>
      <c r="S453" s="379">
        <v>300</v>
      </c>
      <c r="T453" s="379">
        <v>0</v>
      </c>
      <c r="U453" s="379">
        <v>0</v>
      </c>
      <c r="V453" s="379">
        <v>0</v>
      </c>
      <c r="W453" s="480">
        <f>(VLOOKUP(A453,'[1]floresta plant'!$A$4:$F$573,6,0))*1000</f>
        <v>0</v>
      </c>
      <c r="X453" s="24">
        <f t="shared" si="756"/>
        <v>47718</v>
      </c>
      <c r="Y453" s="53">
        <f t="shared" si="744"/>
        <v>0</v>
      </c>
      <c r="Z453" s="53">
        <f t="shared" si="744"/>
        <v>0</v>
      </c>
      <c r="AA453" s="53">
        <f t="shared" si="744"/>
        <v>70</v>
      </c>
      <c r="AB453" s="53">
        <f t="shared" si="744"/>
        <v>0</v>
      </c>
      <c r="AC453" s="53">
        <f t="shared" si="744"/>
        <v>0</v>
      </c>
      <c r="AD453" s="53">
        <f t="shared" si="744"/>
        <v>0</v>
      </c>
      <c r="AE453" s="53">
        <f t="shared" si="744"/>
        <v>0</v>
      </c>
      <c r="AF453" s="53">
        <f t="shared" si="757"/>
        <v>-247</v>
      </c>
      <c r="AG453" s="53">
        <f t="shared" si="758"/>
        <v>-260</v>
      </c>
      <c r="AH453" s="53">
        <f t="shared" si="759"/>
        <v>437</v>
      </c>
      <c r="AI453" s="53">
        <f t="shared" ref="AI453:AI516" si="825">X453-N453</f>
        <v>-437</v>
      </c>
      <c r="AJ453" s="469">
        <v>0</v>
      </c>
      <c r="AK453" s="469">
        <v>0</v>
      </c>
      <c r="AL453" s="469">
        <v>0</v>
      </c>
      <c r="AM453" s="470">
        <f t="shared" si="760"/>
        <v>0</v>
      </c>
      <c r="AN453" s="53">
        <f t="shared" si="761"/>
        <v>437</v>
      </c>
      <c r="AO453" s="382">
        <f t="shared" si="762"/>
        <v>3</v>
      </c>
      <c r="AP453">
        <v>5</v>
      </c>
      <c r="AQ453" s="383">
        <f t="shared" si="763"/>
        <v>70</v>
      </c>
      <c r="AR453" s="383">
        <f t="shared" si="764"/>
        <v>-507</v>
      </c>
      <c r="AS453" s="383">
        <f t="shared" si="765"/>
        <v>0</v>
      </c>
      <c r="AT453" s="383">
        <f t="shared" si="766"/>
        <v>507</v>
      </c>
      <c r="AU453" s="383">
        <f t="shared" si="767"/>
        <v>0</v>
      </c>
      <c r="AV453" s="383">
        <f t="shared" si="768"/>
        <v>1</v>
      </c>
      <c r="AW453" s="383">
        <f t="shared" si="769"/>
        <v>0</v>
      </c>
      <c r="AX453" s="383">
        <f t="shared" si="770"/>
        <v>1</v>
      </c>
      <c r="AY453" s="383">
        <f t="shared" si="771"/>
        <v>0</v>
      </c>
      <c r="AZ453">
        <f t="shared" si="772"/>
        <v>0</v>
      </c>
      <c r="BA453">
        <f t="shared" si="773"/>
        <v>0</v>
      </c>
      <c r="BB453" s="383">
        <f t="shared" si="774"/>
        <v>0</v>
      </c>
      <c r="BC453" s="384">
        <f t="shared" si="736"/>
        <v>0</v>
      </c>
      <c r="BD453" s="384">
        <f t="shared" si="736"/>
        <v>0</v>
      </c>
      <c r="BE453" s="384">
        <f t="shared" si="736"/>
        <v>70</v>
      </c>
      <c r="BF453" s="384">
        <f t="shared" si="736"/>
        <v>0</v>
      </c>
      <c r="BG453" s="384">
        <f t="shared" si="736"/>
        <v>0</v>
      </c>
      <c r="BH453" s="384">
        <f t="shared" si="736"/>
        <v>0</v>
      </c>
      <c r="BI453" s="384">
        <f t="shared" si="751"/>
        <v>0</v>
      </c>
      <c r="BJ453" s="384">
        <f t="shared" si="751"/>
        <v>0.48717948717948717</v>
      </c>
      <c r="BK453" s="384">
        <f t="shared" si="751"/>
        <v>0.51282051282051277</v>
      </c>
      <c r="BL453" s="474">
        <f t="shared" si="775"/>
        <v>507</v>
      </c>
      <c r="BM453" s="409">
        <f t="shared" si="776"/>
        <v>437</v>
      </c>
      <c r="BN453" s="473">
        <f t="shared" si="777"/>
        <v>70</v>
      </c>
      <c r="BO453" s="387">
        <f t="shared" si="778"/>
        <v>1</v>
      </c>
      <c r="BP453" s="387">
        <f t="shared" si="779"/>
        <v>0</v>
      </c>
      <c r="BQ453" s="388">
        <f t="shared" si="780"/>
        <v>0</v>
      </c>
      <c r="BR453" s="389">
        <f t="shared" si="781"/>
        <v>437</v>
      </c>
      <c r="BS453" s="390">
        <f t="shared" si="782"/>
        <v>0</v>
      </c>
      <c r="BT453" s="391">
        <f t="shared" si="740"/>
        <v>0</v>
      </c>
      <c r="BU453" s="391">
        <f t="shared" si="740"/>
        <v>0</v>
      </c>
      <c r="BV453" s="391">
        <f t="shared" si="740"/>
        <v>0</v>
      </c>
      <c r="BW453" s="391">
        <f t="shared" si="738"/>
        <v>0</v>
      </c>
      <c r="BX453" s="391">
        <f t="shared" si="738"/>
        <v>0</v>
      </c>
      <c r="BY453" s="391">
        <f t="shared" si="738"/>
        <v>0</v>
      </c>
      <c r="BZ453" s="391">
        <f t="shared" si="738"/>
        <v>0</v>
      </c>
      <c r="CA453" s="391">
        <f t="shared" si="738"/>
        <v>0</v>
      </c>
      <c r="CB453" s="391">
        <f t="shared" si="783"/>
        <v>0</v>
      </c>
      <c r="CC453" s="391">
        <f t="shared" si="783"/>
        <v>0</v>
      </c>
      <c r="CD453" s="392">
        <f t="shared" si="784"/>
        <v>0</v>
      </c>
      <c r="CE453" s="393">
        <f t="shared" si="785"/>
        <v>0</v>
      </c>
      <c r="CF453" s="392">
        <f t="shared" si="745"/>
        <v>0</v>
      </c>
      <c r="CG453" s="392">
        <f t="shared" si="745"/>
        <v>0</v>
      </c>
      <c r="CH453" s="392">
        <f t="shared" si="745"/>
        <v>0</v>
      </c>
      <c r="CI453" s="392">
        <f t="shared" si="745"/>
        <v>0</v>
      </c>
      <c r="CJ453" s="392">
        <f t="shared" si="745"/>
        <v>0</v>
      </c>
      <c r="CK453" s="392">
        <f t="shared" si="745"/>
        <v>0</v>
      </c>
      <c r="CL453" s="392">
        <f t="shared" si="745"/>
        <v>0</v>
      </c>
      <c r="CM453" s="392">
        <f t="shared" si="786"/>
        <v>0</v>
      </c>
      <c r="CN453" s="392">
        <f t="shared" si="787"/>
        <v>0</v>
      </c>
      <c r="CO453" s="394">
        <f t="shared" si="788"/>
        <v>0</v>
      </c>
      <c r="CP453" s="394">
        <f t="shared" si="788"/>
        <v>0</v>
      </c>
      <c r="CQ453" s="395">
        <f t="shared" si="789"/>
        <v>70</v>
      </c>
      <c r="CR453" s="394">
        <f t="shared" si="747"/>
        <v>0</v>
      </c>
      <c r="CS453" s="394">
        <f t="shared" si="747"/>
        <v>0</v>
      </c>
      <c r="CT453" s="394">
        <f t="shared" si="747"/>
        <v>0</v>
      </c>
      <c r="CU453" s="394">
        <f t="shared" si="747"/>
        <v>0</v>
      </c>
      <c r="CV453" s="394">
        <f t="shared" si="747"/>
        <v>34.102564102564102</v>
      </c>
      <c r="CW453" s="394">
        <f t="shared" si="747"/>
        <v>35.897435897435898</v>
      </c>
      <c r="CX453" s="396">
        <f t="shared" si="790"/>
        <v>0</v>
      </c>
      <c r="CY453" s="396">
        <f t="shared" si="790"/>
        <v>0</v>
      </c>
      <c r="CZ453" s="397">
        <f t="shared" si="791"/>
        <v>0</v>
      </c>
      <c r="DA453" s="397">
        <f t="shared" si="791"/>
        <v>0</v>
      </c>
      <c r="DB453" s="397">
        <f t="shared" si="791"/>
        <v>0</v>
      </c>
      <c r="DC453" s="397">
        <f t="shared" si="792"/>
        <v>0</v>
      </c>
      <c r="DD453" s="397">
        <f t="shared" si="742"/>
        <v>0</v>
      </c>
      <c r="DE453" s="397">
        <f t="shared" si="742"/>
        <v>0</v>
      </c>
      <c r="DF453" s="397">
        <f t="shared" si="742"/>
        <v>0</v>
      </c>
      <c r="DG453" s="397">
        <f t="shared" si="742"/>
        <v>0</v>
      </c>
      <c r="DH453" s="397">
        <f t="shared" si="742"/>
        <v>0</v>
      </c>
      <c r="DI453" s="398">
        <f t="shared" si="793"/>
        <v>0</v>
      </c>
      <c r="DJ453" s="398">
        <f t="shared" si="793"/>
        <v>0</v>
      </c>
      <c r="DK453" s="399">
        <f t="shared" si="794"/>
        <v>0</v>
      </c>
      <c r="DL453" s="399">
        <f t="shared" si="794"/>
        <v>0</v>
      </c>
      <c r="DM453" s="399">
        <f t="shared" si="794"/>
        <v>0</v>
      </c>
      <c r="DN453" s="399">
        <f t="shared" si="753"/>
        <v>0</v>
      </c>
      <c r="DO453" s="399">
        <f t="shared" si="795"/>
        <v>0</v>
      </c>
      <c r="DP453" s="399">
        <f t="shared" si="796"/>
        <v>0</v>
      </c>
      <c r="DQ453" s="399">
        <f t="shared" si="796"/>
        <v>0</v>
      </c>
      <c r="DR453" s="399">
        <f t="shared" si="796"/>
        <v>0</v>
      </c>
      <c r="DS453" s="399">
        <f t="shared" si="754"/>
        <v>0</v>
      </c>
      <c r="DT453" s="400">
        <f t="shared" si="797"/>
        <v>0</v>
      </c>
      <c r="DU453" s="400">
        <f t="shared" si="797"/>
        <v>0</v>
      </c>
      <c r="DV453" s="386">
        <f t="shared" si="743"/>
        <v>0</v>
      </c>
      <c r="DW453" s="386">
        <f t="shared" si="743"/>
        <v>0</v>
      </c>
      <c r="DX453" s="386">
        <f t="shared" si="743"/>
        <v>0</v>
      </c>
      <c r="DY453" s="386">
        <f t="shared" si="743"/>
        <v>0</v>
      </c>
      <c r="DZ453" s="386">
        <f t="shared" si="743"/>
        <v>0</v>
      </c>
      <c r="EA453" s="401">
        <f t="shared" si="798"/>
        <v>0</v>
      </c>
      <c r="EB453" s="386">
        <f t="shared" si="799"/>
        <v>0</v>
      </c>
      <c r="EC453" s="386">
        <f t="shared" si="799"/>
        <v>0</v>
      </c>
      <c r="ED453" s="386">
        <f t="shared" si="799"/>
        <v>0</v>
      </c>
      <c r="EE453" s="385">
        <f t="shared" si="800"/>
        <v>0</v>
      </c>
      <c r="EF453" s="385">
        <f t="shared" si="800"/>
        <v>0</v>
      </c>
      <c r="EG453" s="402">
        <f t="shared" si="748"/>
        <v>0</v>
      </c>
      <c r="EH453" s="402">
        <f t="shared" si="748"/>
        <v>0</v>
      </c>
      <c r="EI453" s="402">
        <f t="shared" si="748"/>
        <v>0</v>
      </c>
      <c r="EJ453" s="402">
        <f t="shared" si="748"/>
        <v>0</v>
      </c>
      <c r="EK453" s="402">
        <f t="shared" si="748"/>
        <v>0</v>
      </c>
      <c r="EL453" s="402">
        <f t="shared" si="748"/>
        <v>0</v>
      </c>
      <c r="EM453" s="402">
        <f t="shared" si="801"/>
        <v>0</v>
      </c>
      <c r="EN453" s="402">
        <f t="shared" si="802"/>
        <v>0</v>
      </c>
      <c r="EO453" s="402">
        <f t="shared" si="802"/>
        <v>0</v>
      </c>
      <c r="EP453" s="402">
        <f t="shared" si="803"/>
        <v>0</v>
      </c>
      <c r="EQ453" s="402">
        <f t="shared" si="804"/>
        <v>0</v>
      </c>
      <c r="ER453" s="394">
        <f t="shared" si="746"/>
        <v>0</v>
      </c>
      <c r="ES453" s="394">
        <f t="shared" si="746"/>
        <v>0</v>
      </c>
      <c r="ET453" s="394">
        <f t="shared" si="746"/>
        <v>0</v>
      </c>
      <c r="EU453" s="394">
        <f t="shared" si="746"/>
        <v>0</v>
      </c>
      <c r="EV453" s="394">
        <f t="shared" si="746"/>
        <v>0</v>
      </c>
      <c r="EW453" s="394">
        <f t="shared" si="746"/>
        <v>0</v>
      </c>
      <c r="EX453" s="394">
        <f t="shared" si="746"/>
        <v>0</v>
      </c>
      <c r="EY453" s="403">
        <f t="shared" si="805"/>
        <v>-247</v>
      </c>
      <c r="EZ453" s="394">
        <f t="shared" si="806"/>
        <v>0</v>
      </c>
      <c r="FA453" s="396">
        <f t="shared" si="807"/>
        <v>0</v>
      </c>
      <c r="FB453" s="396">
        <f t="shared" si="807"/>
        <v>0</v>
      </c>
      <c r="FC453" s="404">
        <f t="shared" si="741"/>
        <v>0</v>
      </c>
      <c r="FD453" s="404">
        <f t="shared" si="741"/>
        <v>0</v>
      </c>
      <c r="FE453" s="404">
        <f t="shared" si="741"/>
        <v>0</v>
      </c>
      <c r="FF453" s="404">
        <f t="shared" si="739"/>
        <v>0</v>
      </c>
      <c r="FG453" s="404">
        <f t="shared" si="739"/>
        <v>0</v>
      </c>
      <c r="FH453" s="404">
        <f t="shared" si="739"/>
        <v>0</v>
      </c>
      <c r="FI453" s="404">
        <f t="shared" si="739"/>
        <v>0</v>
      </c>
      <c r="FJ453" s="404">
        <f t="shared" si="739"/>
        <v>0</v>
      </c>
      <c r="FK453" s="392">
        <f t="shared" si="808"/>
        <v>-260</v>
      </c>
      <c r="FL453" s="384">
        <f t="shared" si="809"/>
        <v>0</v>
      </c>
      <c r="FM453" s="384">
        <f t="shared" si="809"/>
        <v>0</v>
      </c>
      <c r="FN453" s="405">
        <f t="shared" si="737"/>
        <v>0</v>
      </c>
      <c r="FO453" s="405">
        <f t="shared" si="737"/>
        <v>0</v>
      </c>
      <c r="FP453" s="405">
        <f t="shared" si="737"/>
        <v>0</v>
      </c>
      <c r="FQ453" s="405">
        <f t="shared" si="737"/>
        <v>0</v>
      </c>
      <c r="FR453" s="405">
        <f t="shared" si="737"/>
        <v>0</v>
      </c>
      <c r="FS453" s="405">
        <f t="shared" si="737"/>
        <v>0</v>
      </c>
      <c r="FT453" s="405">
        <f t="shared" si="752"/>
        <v>0</v>
      </c>
      <c r="FU453" s="405">
        <f t="shared" si="752"/>
        <v>212.89743589743588</v>
      </c>
      <c r="FV453" s="405">
        <f t="shared" si="752"/>
        <v>224.10256410256409</v>
      </c>
      <c r="FW453" s="397">
        <f t="shared" si="810"/>
        <v>437</v>
      </c>
      <c r="FX453" s="406">
        <f t="shared" si="811"/>
        <v>0</v>
      </c>
      <c r="FY453" s="331">
        <f t="shared" si="812"/>
        <v>0</v>
      </c>
      <c r="FZ453" s="382">
        <f t="shared" si="813"/>
        <v>0</v>
      </c>
      <c r="GA453" s="331">
        <f t="shared" si="814"/>
        <v>0</v>
      </c>
      <c r="GB453" s="407">
        <f t="shared" si="815"/>
        <v>0</v>
      </c>
      <c r="GC453" s="407">
        <f t="shared" si="816"/>
        <v>0</v>
      </c>
      <c r="GD453" s="407">
        <f t="shared" si="817"/>
        <v>0</v>
      </c>
      <c r="GE453" s="407">
        <f t="shared" si="818"/>
        <v>0</v>
      </c>
      <c r="GF453" s="407">
        <f t="shared" si="819"/>
        <v>0</v>
      </c>
      <c r="GG453" s="407">
        <f t="shared" si="820"/>
        <v>0</v>
      </c>
      <c r="GH453" s="407">
        <f t="shared" si="821"/>
        <v>0</v>
      </c>
      <c r="GI453" s="407">
        <f t="shared" si="822"/>
        <v>0</v>
      </c>
      <c r="GJ453">
        <f t="shared" si="823"/>
        <v>0</v>
      </c>
      <c r="GK453" s="382">
        <f t="shared" si="824"/>
        <v>0</v>
      </c>
      <c r="GL453">
        <v>5</v>
      </c>
      <c r="GM453">
        <f t="shared" si="750"/>
        <v>0</v>
      </c>
      <c r="GN453">
        <f t="shared" si="750"/>
        <v>0</v>
      </c>
      <c r="GO453">
        <f t="shared" si="750"/>
        <v>70</v>
      </c>
      <c r="GP453">
        <f t="shared" si="750"/>
        <v>0</v>
      </c>
      <c r="GQ453">
        <f t="shared" si="750"/>
        <v>0</v>
      </c>
      <c r="GR453">
        <f t="shared" si="749"/>
        <v>0</v>
      </c>
      <c r="GS453">
        <f t="shared" si="749"/>
        <v>0</v>
      </c>
      <c r="GT453">
        <f t="shared" si="749"/>
        <v>0</v>
      </c>
      <c r="GU453">
        <f t="shared" si="749"/>
        <v>0</v>
      </c>
      <c r="GV453">
        <f t="shared" si="749"/>
        <v>437</v>
      </c>
    </row>
    <row r="454" spans="1:204" customFormat="1" x14ac:dyDescent="0.25">
      <c r="A454" s="378">
        <v>26001</v>
      </c>
      <c r="B454" s="32" t="s">
        <v>1154</v>
      </c>
      <c r="C454" t="s">
        <v>884</v>
      </c>
      <c r="D454">
        <v>5</v>
      </c>
      <c r="E454" s="379">
        <v>20263</v>
      </c>
      <c r="F454" s="379">
        <v>427</v>
      </c>
      <c r="G454" s="379">
        <v>29</v>
      </c>
      <c r="H454" s="379">
        <v>0</v>
      </c>
      <c r="I454" s="379">
        <v>70500</v>
      </c>
      <c r="J454" s="379">
        <v>1112</v>
      </c>
      <c r="K454" s="379">
        <v>30</v>
      </c>
      <c r="L454" s="379">
        <v>55130</v>
      </c>
      <c r="M454" s="380">
        <v>0</v>
      </c>
      <c r="N454" s="381">
        <f t="shared" si="755"/>
        <v>147491</v>
      </c>
      <c r="O454" s="379">
        <v>44564</v>
      </c>
      <c r="P454" s="379">
        <v>733</v>
      </c>
      <c r="Q454" s="379">
        <v>48</v>
      </c>
      <c r="R454" s="379">
        <v>0</v>
      </c>
      <c r="S454" s="379">
        <v>67500</v>
      </c>
      <c r="T454" s="379">
        <v>510</v>
      </c>
      <c r="U454" s="379">
        <v>25</v>
      </c>
      <c r="V454" s="379">
        <v>56930</v>
      </c>
      <c r="W454" s="480">
        <f>(VLOOKUP(A454,'[1]floresta plant'!$A$4:$F$573,6,0))*1000</f>
        <v>0</v>
      </c>
      <c r="X454" s="24">
        <f t="shared" si="756"/>
        <v>170310</v>
      </c>
      <c r="Y454" s="53">
        <f t="shared" si="744"/>
        <v>19</v>
      </c>
      <c r="Z454" s="53">
        <f t="shared" si="744"/>
        <v>0</v>
      </c>
      <c r="AA454" s="53">
        <f t="shared" si="744"/>
        <v>-3000</v>
      </c>
      <c r="AB454" s="53">
        <f t="shared" si="744"/>
        <v>-602</v>
      </c>
      <c r="AC454" s="53">
        <f t="shared" si="744"/>
        <v>-5</v>
      </c>
      <c r="AD454" s="53">
        <f t="shared" si="744"/>
        <v>1800</v>
      </c>
      <c r="AE454" s="53">
        <f t="shared" si="744"/>
        <v>0</v>
      </c>
      <c r="AF454" s="53">
        <f t="shared" si="757"/>
        <v>306</v>
      </c>
      <c r="AG454" s="53">
        <f t="shared" si="758"/>
        <v>24301</v>
      </c>
      <c r="AH454" s="53">
        <f t="shared" si="759"/>
        <v>-22819</v>
      </c>
      <c r="AI454" s="53">
        <f t="shared" si="825"/>
        <v>22819</v>
      </c>
      <c r="AJ454" s="469">
        <v>0</v>
      </c>
      <c r="AK454" s="469">
        <v>0</v>
      </c>
      <c r="AL454" s="469">
        <v>0</v>
      </c>
      <c r="AM454" s="470">
        <f t="shared" si="760"/>
        <v>0</v>
      </c>
      <c r="AN454" s="53">
        <f t="shared" si="761"/>
        <v>-22819</v>
      </c>
      <c r="AO454" s="382">
        <f t="shared" si="762"/>
        <v>2</v>
      </c>
      <c r="AP454">
        <v>5</v>
      </c>
      <c r="AQ454" s="383">
        <f t="shared" si="763"/>
        <v>26426</v>
      </c>
      <c r="AR454" s="383">
        <f t="shared" si="764"/>
        <v>-3607</v>
      </c>
      <c r="AS454" s="383">
        <f t="shared" si="765"/>
        <v>19</v>
      </c>
      <c r="AT454" s="383">
        <f t="shared" si="766"/>
        <v>3607</v>
      </c>
      <c r="AU454" s="383">
        <f t="shared" si="767"/>
        <v>22819</v>
      </c>
      <c r="AV454" s="383">
        <f t="shared" si="768"/>
        <v>1</v>
      </c>
      <c r="AW454" s="383">
        <f t="shared" si="769"/>
        <v>1</v>
      </c>
      <c r="AX454" s="383">
        <f t="shared" si="770"/>
        <v>1</v>
      </c>
      <c r="AY454" s="383">
        <f t="shared" si="771"/>
        <v>9.5</v>
      </c>
      <c r="AZ454">
        <f t="shared" si="772"/>
        <v>9.5</v>
      </c>
      <c r="BA454">
        <f t="shared" si="773"/>
        <v>0</v>
      </c>
      <c r="BB454" s="383">
        <f t="shared" si="774"/>
        <v>0</v>
      </c>
      <c r="BC454" s="384">
        <f t="shared" si="736"/>
        <v>19</v>
      </c>
      <c r="BD454" s="384">
        <f t="shared" si="736"/>
        <v>0</v>
      </c>
      <c r="BE454" s="384">
        <f t="shared" si="736"/>
        <v>0.83171610756861658</v>
      </c>
      <c r="BF454" s="384">
        <f t="shared" si="736"/>
        <v>0.16689769891876907</v>
      </c>
      <c r="BG454" s="384">
        <f t="shared" si="736"/>
        <v>1.3861935126143609E-3</v>
      </c>
      <c r="BH454" s="384">
        <f t="shared" si="736"/>
        <v>1800</v>
      </c>
      <c r="BI454" s="384">
        <f t="shared" si="751"/>
        <v>0</v>
      </c>
      <c r="BJ454" s="384">
        <f t="shared" si="751"/>
        <v>306</v>
      </c>
      <c r="BK454" s="384">
        <f t="shared" si="751"/>
        <v>24301</v>
      </c>
      <c r="BL454" s="474">
        <f t="shared" si="775"/>
        <v>3597.5</v>
      </c>
      <c r="BM454" s="409">
        <f t="shared" si="776"/>
        <v>-22809.5</v>
      </c>
      <c r="BN454" s="473">
        <f t="shared" si="777"/>
        <v>26407</v>
      </c>
      <c r="BO454" s="387">
        <f t="shared" si="778"/>
        <v>0.13623281705608362</v>
      </c>
      <c r="BP454" s="387">
        <f t="shared" si="779"/>
        <v>0.86376718294391641</v>
      </c>
      <c r="BQ454" s="388">
        <f t="shared" si="780"/>
        <v>0</v>
      </c>
      <c r="BR454" s="389">
        <f t="shared" si="781"/>
        <v>0</v>
      </c>
      <c r="BS454" s="390">
        <f t="shared" si="782"/>
        <v>19</v>
      </c>
      <c r="BT454" s="391">
        <f t="shared" si="740"/>
        <v>0</v>
      </c>
      <c r="BU454" s="391">
        <f t="shared" si="740"/>
        <v>7.9013030219018576</v>
      </c>
      <c r="BV454" s="391">
        <f t="shared" si="740"/>
        <v>1.5855281397283061</v>
      </c>
      <c r="BW454" s="391">
        <f t="shared" si="738"/>
        <v>1.3168838369836428E-2</v>
      </c>
      <c r="BX454" s="391">
        <f t="shared" si="738"/>
        <v>0</v>
      </c>
      <c r="BY454" s="391">
        <f t="shared" si="738"/>
        <v>0</v>
      </c>
      <c r="BZ454" s="391">
        <f t="shared" si="738"/>
        <v>0</v>
      </c>
      <c r="CA454" s="391">
        <f t="shared" si="738"/>
        <v>0</v>
      </c>
      <c r="CB454" s="391">
        <f t="shared" si="783"/>
        <v>9.5</v>
      </c>
      <c r="CC454" s="391">
        <f t="shared" si="783"/>
        <v>0</v>
      </c>
      <c r="CD454" s="392">
        <f t="shared" si="784"/>
        <v>0</v>
      </c>
      <c r="CE454" s="393">
        <f t="shared" si="785"/>
        <v>0</v>
      </c>
      <c r="CF454" s="392">
        <f t="shared" si="745"/>
        <v>0</v>
      </c>
      <c r="CG454" s="392">
        <f t="shared" si="745"/>
        <v>0</v>
      </c>
      <c r="CH454" s="392">
        <f t="shared" si="745"/>
        <v>0</v>
      </c>
      <c r="CI454" s="392">
        <f t="shared" si="745"/>
        <v>0</v>
      </c>
      <c r="CJ454" s="392">
        <f t="shared" si="745"/>
        <v>0</v>
      </c>
      <c r="CK454" s="392">
        <f t="shared" si="745"/>
        <v>0</v>
      </c>
      <c r="CL454" s="392">
        <f t="shared" si="745"/>
        <v>0</v>
      </c>
      <c r="CM454" s="392">
        <f t="shared" si="786"/>
        <v>0</v>
      </c>
      <c r="CN454" s="392">
        <f t="shared" si="787"/>
        <v>0</v>
      </c>
      <c r="CO454" s="394">
        <f t="shared" si="788"/>
        <v>0</v>
      </c>
      <c r="CP454" s="394">
        <f t="shared" si="788"/>
        <v>0</v>
      </c>
      <c r="CQ454" s="395">
        <f t="shared" si="789"/>
        <v>-3000</v>
      </c>
      <c r="CR454" s="394">
        <f t="shared" si="747"/>
        <v>0</v>
      </c>
      <c r="CS454" s="394">
        <f t="shared" si="747"/>
        <v>0</v>
      </c>
      <c r="CT454" s="394">
        <f t="shared" si="747"/>
        <v>0</v>
      </c>
      <c r="CU454" s="394">
        <f t="shared" si="747"/>
        <v>0</v>
      </c>
      <c r="CV454" s="394">
        <f t="shared" si="747"/>
        <v>0</v>
      </c>
      <c r="CW454" s="394">
        <f t="shared" si="747"/>
        <v>0</v>
      </c>
      <c r="CX454" s="396">
        <f t="shared" si="790"/>
        <v>0</v>
      </c>
      <c r="CY454" s="396">
        <f t="shared" si="790"/>
        <v>0</v>
      </c>
      <c r="CZ454" s="397">
        <f t="shared" si="791"/>
        <v>0</v>
      </c>
      <c r="DA454" s="397">
        <f t="shared" si="791"/>
        <v>0</v>
      </c>
      <c r="DB454" s="397">
        <f t="shared" si="791"/>
        <v>0</v>
      </c>
      <c r="DC454" s="397">
        <f t="shared" si="792"/>
        <v>-602</v>
      </c>
      <c r="DD454" s="397">
        <f t="shared" si="742"/>
        <v>0</v>
      </c>
      <c r="DE454" s="397">
        <f t="shared" si="742"/>
        <v>0</v>
      </c>
      <c r="DF454" s="397">
        <f t="shared" si="742"/>
        <v>0</v>
      </c>
      <c r="DG454" s="397">
        <f t="shared" si="742"/>
        <v>0</v>
      </c>
      <c r="DH454" s="397">
        <f t="shared" si="742"/>
        <v>0</v>
      </c>
      <c r="DI454" s="398">
        <f t="shared" si="793"/>
        <v>0</v>
      </c>
      <c r="DJ454" s="398">
        <f t="shared" si="793"/>
        <v>0</v>
      </c>
      <c r="DK454" s="399">
        <f t="shared" si="794"/>
        <v>0</v>
      </c>
      <c r="DL454" s="399">
        <f t="shared" si="794"/>
        <v>0</v>
      </c>
      <c r="DM454" s="399">
        <f t="shared" si="794"/>
        <v>0</v>
      </c>
      <c r="DN454" s="399">
        <f t="shared" si="753"/>
        <v>0</v>
      </c>
      <c r="DO454" s="399">
        <f t="shared" si="795"/>
        <v>-5</v>
      </c>
      <c r="DP454" s="399">
        <f t="shared" si="796"/>
        <v>0</v>
      </c>
      <c r="DQ454" s="399">
        <f t="shared" si="796"/>
        <v>0</v>
      </c>
      <c r="DR454" s="399">
        <f t="shared" si="796"/>
        <v>0</v>
      </c>
      <c r="DS454" s="399">
        <f t="shared" si="754"/>
        <v>0</v>
      </c>
      <c r="DT454" s="400">
        <f t="shared" si="797"/>
        <v>0</v>
      </c>
      <c r="DU454" s="400">
        <f t="shared" si="797"/>
        <v>0</v>
      </c>
      <c r="DV454" s="386">
        <f t="shared" si="743"/>
        <v>0</v>
      </c>
      <c r="DW454" s="386">
        <f t="shared" si="743"/>
        <v>0</v>
      </c>
      <c r="DX454" s="386">
        <f t="shared" si="743"/>
        <v>203.95265098498794</v>
      </c>
      <c r="DY454" s="386">
        <f t="shared" si="743"/>
        <v>40.926498630987588</v>
      </c>
      <c r="DZ454" s="386">
        <f t="shared" si="743"/>
        <v>0.33992108497497991</v>
      </c>
      <c r="EA454" s="401">
        <f t="shared" si="798"/>
        <v>1800</v>
      </c>
      <c r="EB454" s="386">
        <f t="shared" si="799"/>
        <v>0</v>
      </c>
      <c r="EC454" s="386">
        <f t="shared" si="799"/>
        <v>0</v>
      </c>
      <c r="ED454" s="386">
        <f t="shared" si="799"/>
        <v>0</v>
      </c>
      <c r="EE454" s="385">
        <f t="shared" si="800"/>
        <v>1554.7809292990496</v>
      </c>
      <c r="EF454" s="385">
        <f t="shared" si="800"/>
        <v>0</v>
      </c>
      <c r="EG454" s="402">
        <f t="shared" si="748"/>
        <v>0</v>
      </c>
      <c r="EH454" s="402">
        <f t="shared" si="748"/>
        <v>0</v>
      </c>
      <c r="EI454" s="402">
        <f t="shared" si="748"/>
        <v>0</v>
      </c>
      <c r="EJ454" s="402">
        <f t="shared" si="748"/>
        <v>0</v>
      </c>
      <c r="EK454" s="402">
        <f t="shared" si="748"/>
        <v>0</v>
      </c>
      <c r="EL454" s="402">
        <f t="shared" si="748"/>
        <v>0</v>
      </c>
      <c r="EM454" s="402">
        <f t="shared" si="801"/>
        <v>0</v>
      </c>
      <c r="EN454" s="402">
        <f t="shared" si="802"/>
        <v>0</v>
      </c>
      <c r="EO454" s="402">
        <f t="shared" si="802"/>
        <v>0</v>
      </c>
      <c r="EP454" s="402">
        <f t="shared" si="803"/>
        <v>0</v>
      </c>
      <c r="EQ454" s="402">
        <f t="shared" si="804"/>
        <v>0</v>
      </c>
      <c r="ER454" s="394">
        <f t="shared" si="746"/>
        <v>0</v>
      </c>
      <c r="ES454" s="394">
        <f t="shared" si="746"/>
        <v>0</v>
      </c>
      <c r="ET454" s="394">
        <f t="shared" si="746"/>
        <v>34.671950667447952</v>
      </c>
      <c r="EU454" s="394">
        <f t="shared" si="746"/>
        <v>6.9575047672678894</v>
      </c>
      <c r="EV454" s="394">
        <f t="shared" si="746"/>
        <v>5.778658444574658E-2</v>
      </c>
      <c r="EW454" s="394">
        <f t="shared" si="746"/>
        <v>0</v>
      </c>
      <c r="EX454" s="394">
        <f t="shared" si="746"/>
        <v>0</v>
      </c>
      <c r="EY454" s="403">
        <f t="shared" si="805"/>
        <v>306</v>
      </c>
      <c r="EZ454" s="394">
        <f t="shared" si="806"/>
        <v>0</v>
      </c>
      <c r="FA454" s="396">
        <f t="shared" si="807"/>
        <v>264.3127579808384</v>
      </c>
      <c r="FB454" s="396">
        <f t="shared" si="807"/>
        <v>0</v>
      </c>
      <c r="FC454" s="404">
        <f t="shared" si="741"/>
        <v>0</v>
      </c>
      <c r="FD454" s="404">
        <f t="shared" si="741"/>
        <v>0</v>
      </c>
      <c r="FE454" s="404">
        <f t="shared" si="741"/>
        <v>2753.4740953256623</v>
      </c>
      <c r="FF454" s="404">
        <f t="shared" si="739"/>
        <v>552.5304684620163</v>
      </c>
      <c r="FG454" s="404">
        <f t="shared" si="739"/>
        <v>4.5891234922094366</v>
      </c>
      <c r="FH454" s="404">
        <f t="shared" si="739"/>
        <v>0</v>
      </c>
      <c r="FI454" s="404">
        <f t="shared" si="739"/>
        <v>0</v>
      </c>
      <c r="FJ454" s="404">
        <f t="shared" si="739"/>
        <v>0</v>
      </c>
      <c r="FK454" s="392">
        <f t="shared" si="808"/>
        <v>24301</v>
      </c>
      <c r="FL454" s="384">
        <f t="shared" si="809"/>
        <v>20990.406312720112</v>
      </c>
      <c r="FM454" s="384">
        <f t="shared" si="809"/>
        <v>0</v>
      </c>
      <c r="FN454" s="405">
        <f t="shared" si="737"/>
        <v>0</v>
      </c>
      <c r="FO454" s="405">
        <f t="shared" si="737"/>
        <v>0</v>
      </c>
      <c r="FP454" s="405">
        <f t="shared" si="737"/>
        <v>0</v>
      </c>
      <c r="FQ454" s="405">
        <f t="shared" si="737"/>
        <v>0</v>
      </c>
      <c r="FR454" s="405">
        <f t="shared" si="737"/>
        <v>0</v>
      </c>
      <c r="FS454" s="405">
        <f t="shared" si="737"/>
        <v>0</v>
      </c>
      <c r="FT454" s="405">
        <f t="shared" si="752"/>
        <v>0</v>
      </c>
      <c r="FU454" s="405">
        <f t="shared" si="752"/>
        <v>0</v>
      </c>
      <c r="FV454" s="405">
        <f t="shared" si="752"/>
        <v>0</v>
      </c>
      <c r="FW454" s="397">
        <f t="shared" si="810"/>
        <v>-22819</v>
      </c>
      <c r="FX454" s="406">
        <f t="shared" si="811"/>
        <v>0</v>
      </c>
      <c r="FY454" s="331">
        <f t="shared" si="812"/>
        <v>0</v>
      </c>
      <c r="FZ454" s="382">
        <f t="shared" si="813"/>
        <v>0</v>
      </c>
      <c r="GA454" s="331">
        <f t="shared" si="814"/>
        <v>0</v>
      </c>
      <c r="GB454" s="407">
        <f t="shared" si="815"/>
        <v>0</v>
      </c>
      <c r="GC454" s="407">
        <f t="shared" si="816"/>
        <v>0</v>
      </c>
      <c r="GD454" s="407">
        <f t="shared" si="817"/>
        <v>0</v>
      </c>
      <c r="GE454" s="407">
        <f t="shared" si="818"/>
        <v>0</v>
      </c>
      <c r="GF454" s="407">
        <f t="shared" si="819"/>
        <v>-1.1368683772161603E-13</v>
      </c>
      <c r="GG454" s="407">
        <f t="shared" si="820"/>
        <v>0</v>
      </c>
      <c r="GH454" s="407">
        <f t="shared" si="821"/>
        <v>1.4210854715202004E-14</v>
      </c>
      <c r="GI454" s="407">
        <f t="shared" si="822"/>
        <v>0</v>
      </c>
      <c r="GJ454">
        <f t="shared" si="823"/>
        <v>0</v>
      </c>
      <c r="GK454" s="382">
        <f t="shared" si="824"/>
        <v>-9.9475983006414026E-14</v>
      </c>
      <c r="GL454">
        <v>5</v>
      </c>
      <c r="GM454">
        <f t="shared" si="750"/>
        <v>19</v>
      </c>
      <c r="GN454">
        <f t="shared" si="750"/>
        <v>0</v>
      </c>
      <c r="GO454">
        <f t="shared" si="750"/>
        <v>0</v>
      </c>
      <c r="GP454">
        <f t="shared" si="750"/>
        <v>0</v>
      </c>
      <c r="GQ454">
        <f t="shared" si="750"/>
        <v>0</v>
      </c>
      <c r="GR454">
        <f t="shared" si="749"/>
        <v>1800</v>
      </c>
      <c r="GS454">
        <f t="shared" si="749"/>
        <v>0</v>
      </c>
      <c r="GT454">
        <f t="shared" si="749"/>
        <v>306</v>
      </c>
      <c r="GU454">
        <f t="shared" si="749"/>
        <v>24301</v>
      </c>
      <c r="GV454">
        <f t="shared" si="749"/>
        <v>0</v>
      </c>
    </row>
    <row r="455" spans="1:204" customFormat="1" x14ac:dyDescent="0.25">
      <c r="A455" s="378">
        <v>26002</v>
      </c>
      <c r="B455" s="32" t="s">
        <v>1155</v>
      </c>
      <c r="C455" t="s">
        <v>884</v>
      </c>
      <c r="D455">
        <v>5</v>
      </c>
      <c r="E455" s="379">
        <v>5779</v>
      </c>
      <c r="F455" s="379">
        <v>1412</v>
      </c>
      <c r="G455" s="379">
        <v>55</v>
      </c>
      <c r="H455" s="379">
        <v>0</v>
      </c>
      <c r="I455" s="379">
        <v>12800</v>
      </c>
      <c r="J455" s="379">
        <v>135</v>
      </c>
      <c r="K455" s="379">
        <v>334</v>
      </c>
      <c r="L455" s="379">
        <v>15550</v>
      </c>
      <c r="M455" s="380">
        <v>0</v>
      </c>
      <c r="N455" s="381">
        <f t="shared" si="755"/>
        <v>36065</v>
      </c>
      <c r="O455" s="379">
        <v>3052</v>
      </c>
      <c r="P455" s="379">
        <v>1440</v>
      </c>
      <c r="Q455" s="379">
        <v>105</v>
      </c>
      <c r="R455" s="379">
        <v>0</v>
      </c>
      <c r="S455" s="379">
        <v>15900</v>
      </c>
      <c r="T455" s="379">
        <v>55</v>
      </c>
      <c r="U455" s="379">
        <v>333</v>
      </c>
      <c r="V455" s="379">
        <v>19225</v>
      </c>
      <c r="W455" s="480">
        <f>(VLOOKUP(A455,'[1]floresta plant'!$A$4:$F$573,6,0))*1000</f>
        <v>0</v>
      </c>
      <c r="X455" s="24">
        <f t="shared" si="756"/>
        <v>40110</v>
      </c>
      <c r="Y455" s="53">
        <f t="shared" si="744"/>
        <v>50</v>
      </c>
      <c r="Z455" s="53">
        <f t="shared" si="744"/>
        <v>0</v>
      </c>
      <c r="AA455" s="53">
        <f t="shared" si="744"/>
        <v>3100</v>
      </c>
      <c r="AB455" s="53">
        <f t="shared" si="744"/>
        <v>-80</v>
      </c>
      <c r="AC455" s="53">
        <f t="shared" si="744"/>
        <v>-1</v>
      </c>
      <c r="AD455" s="53">
        <f t="shared" si="744"/>
        <v>3675</v>
      </c>
      <c r="AE455" s="53">
        <f t="shared" si="744"/>
        <v>0</v>
      </c>
      <c r="AF455" s="53">
        <f t="shared" si="757"/>
        <v>28</v>
      </c>
      <c r="AG455" s="53">
        <f t="shared" si="758"/>
        <v>-2727</v>
      </c>
      <c r="AH455" s="53">
        <f t="shared" si="759"/>
        <v>-4045</v>
      </c>
      <c r="AI455" s="53">
        <f t="shared" si="825"/>
        <v>4045</v>
      </c>
      <c r="AJ455" s="469">
        <v>0</v>
      </c>
      <c r="AK455" s="469">
        <v>0</v>
      </c>
      <c r="AL455" s="469">
        <v>0</v>
      </c>
      <c r="AM455" s="470">
        <f t="shared" si="760"/>
        <v>0</v>
      </c>
      <c r="AN455" s="53">
        <f t="shared" si="761"/>
        <v>-4045</v>
      </c>
      <c r="AO455" s="382">
        <f t="shared" si="762"/>
        <v>2</v>
      </c>
      <c r="AP455">
        <v>5</v>
      </c>
      <c r="AQ455" s="383">
        <f t="shared" si="763"/>
        <v>6853</v>
      </c>
      <c r="AR455" s="383">
        <f t="shared" si="764"/>
        <v>-2808</v>
      </c>
      <c r="AS455" s="383">
        <f t="shared" si="765"/>
        <v>50</v>
      </c>
      <c r="AT455" s="383">
        <f t="shared" si="766"/>
        <v>2808</v>
      </c>
      <c r="AU455" s="383">
        <f t="shared" si="767"/>
        <v>4045</v>
      </c>
      <c r="AV455" s="383">
        <f t="shared" si="768"/>
        <v>1</v>
      </c>
      <c r="AW455" s="383">
        <f t="shared" si="769"/>
        <v>1</v>
      </c>
      <c r="AX455" s="383">
        <f t="shared" si="770"/>
        <v>1</v>
      </c>
      <c r="AY455" s="383">
        <f t="shared" si="771"/>
        <v>25</v>
      </c>
      <c r="AZ455">
        <f t="shared" si="772"/>
        <v>25</v>
      </c>
      <c r="BA455">
        <f t="shared" si="773"/>
        <v>0</v>
      </c>
      <c r="BB455" s="383">
        <f t="shared" si="774"/>
        <v>0</v>
      </c>
      <c r="BC455" s="384">
        <f t="shared" si="736"/>
        <v>50</v>
      </c>
      <c r="BD455" s="384">
        <f t="shared" si="736"/>
        <v>0</v>
      </c>
      <c r="BE455" s="384">
        <f t="shared" si="736"/>
        <v>3100</v>
      </c>
      <c r="BF455" s="384">
        <f t="shared" si="736"/>
        <v>2.8490028490028491E-2</v>
      </c>
      <c r="BG455" s="384">
        <f t="shared" si="736"/>
        <v>3.5612535612535614E-4</v>
      </c>
      <c r="BH455" s="384">
        <f t="shared" si="736"/>
        <v>3675</v>
      </c>
      <c r="BI455" s="384">
        <f t="shared" si="751"/>
        <v>0</v>
      </c>
      <c r="BJ455" s="384">
        <f t="shared" si="751"/>
        <v>28</v>
      </c>
      <c r="BK455" s="384">
        <f t="shared" si="751"/>
        <v>0.97115384615384615</v>
      </c>
      <c r="BL455" s="474">
        <f t="shared" si="775"/>
        <v>2783</v>
      </c>
      <c r="BM455" s="409">
        <f t="shared" si="776"/>
        <v>-4020</v>
      </c>
      <c r="BN455" s="473">
        <f t="shared" si="777"/>
        <v>6803</v>
      </c>
      <c r="BO455" s="387">
        <f t="shared" si="778"/>
        <v>0.40908422754667056</v>
      </c>
      <c r="BP455" s="387">
        <f t="shared" si="779"/>
        <v>0.59091577245332938</v>
      </c>
      <c r="BQ455" s="388">
        <f t="shared" si="780"/>
        <v>0</v>
      </c>
      <c r="BR455" s="389">
        <f t="shared" si="781"/>
        <v>0</v>
      </c>
      <c r="BS455" s="390">
        <f t="shared" si="782"/>
        <v>50</v>
      </c>
      <c r="BT455" s="391">
        <f t="shared" si="740"/>
        <v>0</v>
      </c>
      <c r="BU455" s="391">
        <f t="shared" si="740"/>
        <v>0</v>
      </c>
      <c r="BV455" s="391">
        <f t="shared" si="740"/>
        <v>0.71225071225071224</v>
      </c>
      <c r="BW455" s="391">
        <f t="shared" si="738"/>
        <v>8.9031339031339033E-3</v>
      </c>
      <c r="BX455" s="391">
        <f t="shared" si="738"/>
        <v>0</v>
      </c>
      <c r="BY455" s="391">
        <f t="shared" si="738"/>
        <v>0</v>
      </c>
      <c r="BZ455" s="391">
        <f t="shared" si="738"/>
        <v>0</v>
      </c>
      <c r="CA455" s="391">
        <f t="shared" si="738"/>
        <v>24.278846153846153</v>
      </c>
      <c r="CB455" s="391">
        <f t="shared" si="783"/>
        <v>25</v>
      </c>
      <c r="CC455" s="391">
        <f t="shared" si="783"/>
        <v>0</v>
      </c>
      <c r="CD455" s="392">
        <f t="shared" si="784"/>
        <v>0</v>
      </c>
      <c r="CE455" s="393">
        <f t="shared" si="785"/>
        <v>0</v>
      </c>
      <c r="CF455" s="392">
        <f t="shared" si="745"/>
        <v>0</v>
      </c>
      <c r="CG455" s="392">
        <f t="shared" si="745"/>
        <v>0</v>
      </c>
      <c r="CH455" s="392">
        <f t="shared" si="745"/>
        <v>0</v>
      </c>
      <c r="CI455" s="392">
        <f t="shared" si="745"/>
        <v>0</v>
      </c>
      <c r="CJ455" s="392">
        <f t="shared" si="745"/>
        <v>0</v>
      </c>
      <c r="CK455" s="392">
        <f t="shared" si="745"/>
        <v>0</v>
      </c>
      <c r="CL455" s="392">
        <f t="shared" si="745"/>
        <v>0</v>
      </c>
      <c r="CM455" s="392">
        <f t="shared" si="786"/>
        <v>0</v>
      </c>
      <c r="CN455" s="392">
        <f t="shared" si="787"/>
        <v>0</v>
      </c>
      <c r="CO455" s="394">
        <f t="shared" si="788"/>
        <v>0</v>
      </c>
      <c r="CP455" s="394">
        <f t="shared" si="788"/>
        <v>0</v>
      </c>
      <c r="CQ455" s="395">
        <f t="shared" si="789"/>
        <v>3100</v>
      </c>
      <c r="CR455" s="394">
        <f t="shared" si="747"/>
        <v>36.129946022640425</v>
      </c>
      <c r="CS455" s="394">
        <f t="shared" si="747"/>
        <v>0.45162432528300528</v>
      </c>
      <c r="CT455" s="394">
        <f t="shared" si="747"/>
        <v>0</v>
      </c>
      <c r="CU455" s="394">
        <f t="shared" si="747"/>
        <v>0</v>
      </c>
      <c r="CV455" s="394">
        <f t="shared" si="747"/>
        <v>0</v>
      </c>
      <c r="CW455" s="394">
        <f t="shared" si="747"/>
        <v>1231.5795350467552</v>
      </c>
      <c r="CX455" s="396">
        <f t="shared" si="790"/>
        <v>1831.838894605321</v>
      </c>
      <c r="CY455" s="396">
        <f t="shared" si="790"/>
        <v>0</v>
      </c>
      <c r="CZ455" s="397">
        <f t="shared" si="791"/>
        <v>0</v>
      </c>
      <c r="DA455" s="397">
        <f t="shared" si="791"/>
        <v>0</v>
      </c>
      <c r="DB455" s="397">
        <f t="shared" si="791"/>
        <v>0</v>
      </c>
      <c r="DC455" s="397">
        <f t="shared" si="792"/>
        <v>-80</v>
      </c>
      <c r="DD455" s="397">
        <f t="shared" si="742"/>
        <v>0</v>
      </c>
      <c r="DE455" s="397">
        <f t="shared" si="742"/>
        <v>0</v>
      </c>
      <c r="DF455" s="397">
        <f t="shared" si="742"/>
        <v>0</v>
      </c>
      <c r="DG455" s="397">
        <f t="shared" si="742"/>
        <v>0</v>
      </c>
      <c r="DH455" s="397">
        <f t="shared" si="742"/>
        <v>0</v>
      </c>
      <c r="DI455" s="398">
        <f t="shared" si="793"/>
        <v>0</v>
      </c>
      <c r="DJ455" s="398">
        <f t="shared" si="793"/>
        <v>0</v>
      </c>
      <c r="DK455" s="399">
        <f t="shared" si="794"/>
        <v>0</v>
      </c>
      <c r="DL455" s="399">
        <f t="shared" si="794"/>
        <v>0</v>
      </c>
      <c r="DM455" s="399">
        <f t="shared" si="794"/>
        <v>0</v>
      </c>
      <c r="DN455" s="399">
        <f t="shared" si="753"/>
        <v>0</v>
      </c>
      <c r="DO455" s="399">
        <f t="shared" si="795"/>
        <v>-1</v>
      </c>
      <c r="DP455" s="399">
        <f t="shared" si="796"/>
        <v>0</v>
      </c>
      <c r="DQ455" s="399">
        <f t="shared" si="796"/>
        <v>0</v>
      </c>
      <c r="DR455" s="399">
        <f t="shared" si="796"/>
        <v>0</v>
      </c>
      <c r="DS455" s="399">
        <f t="shared" si="754"/>
        <v>0</v>
      </c>
      <c r="DT455" s="400">
        <f t="shared" si="797"/>
        <v>0</v>
      </c>
      <c r="DU455" s="400">
        <f t="shared" si="797"/>
        <v>0</v>
      </c>
      <c r="DV455" s="386">
        <f t="shared" si="743"/>
        <v>0</v>
      </c>
      <c r="DW455" s="386">
        <f t="shared" si="743"/>
        <v>0</v>
      </c>
      <c r="DX455" s="386">
        <f t="shared" si="743"/>
        <v>0</v>
      </c>
      <c r="DY455" s="386">
        <f t="shared" si="743"/>
        <v>42.831468268775339</v>
      </c>
      <c r="DZ455" s="386">
        <f t="shared" si="743"/>
        <v>0.53539335335969174</v>
      </c>
      <c r="EA455" s="401">
        <f t="shared" si="798"/>
        <v>3675</v>
      </c>
      <c r="EB455" s="386">
        <f t="shared" si="799"/>
        <v>0</v>
      </c>
      <c r="EC455" s="386">
        <f t="shared" si="799"/>
        <v>0</v>
      </c>
      <c r="ED455" s="386">
        <f t="shared" si="799"/>
        <v>1460.0176746118793</v>
      </c>
      <c r="EE455" s="385">
        <f t="shared" si="800"/>
        <v>2171.6154637659856</v>
      </c>
      <c r="EF455" s="385">
        <f t="shared" si="800"/>
        <v>0</v>
      </c>
      <c r="EG455" s="402">
        <f t="shared" si="748"/>
        <v>0</v>
      </c>
      <c r="EH455" s="402">
        <f t="shared" si="748"/>
        <v>0</v>
      </c>
      <c r="EI455" s="402">
        <f t="shared" si="748"/>
        <v>0</v>
      </c>
      <c r="EJ455" s="402">
        <f t="shared" si="748"/>
        <v>0</v>
      </c>
      <c r="EK455" s="402">
        <f t="shared" si="748"/>
        <v>0</v>
      </c>
      <c r="EL455" s="402">
        <f t="shared" si="748"/>
        <v>0</v>
      </c>
      <c r="EM455" s="402">
        <f t="shared" si="801"/>
        <v>0</v>
      </c>
      <c r="EN455" s="402">
        <f t="shared" si="802"/>
        <v>0</v>
      </c>
      <c r="EO455" s="402">
        <f t="shared" si="802"/>
        <v>0</v>
      </c>
      <c r="EP455" s="402">
        <f t="shared" si="803"/>
        <v>0</v>
      </c>
      <c r="EQ455" s="402">
        <f t="shared" si="804"/>
        <v>0</v>
      </c>
      <c r="ER455" s="394">
        <f t="shared" si="746"/>
        <v>0</v>
      </c>
      <c r="ES455" s="394">
        <f t="shared" si="746"/>
        <v>0</v>
      </c>
      <c r="ET455" s="394">
        <f t="shared" si="746"/>
        <v>0</v>
      </c>
      <c r="EU455" s="394">
        <f t="shared" si="746"/>
        <v>0.32633499633352642</v>
      </c>
      <c r="EV455" s="394">
        <f t="shared" si="746"/>
        <v>4.0791874541690806E-3</v>
      </c>
      <c r="EW455" s="394">
        <f t="shared" si="746"/>
        <v>0</v>
      </c>
      <c r="EX455" s="394">
        <f t="shared" si="746"/>
        <v>0</v>
      </c>
      <c r="EY455" s="403">
        <f t="shared" si="805"/>
        <v>28</v>
      </c>
      <c r="EZ455" s="394">
        <f t="shared" si="806"/>
        <v>11.123944187519081</v>
      </c>
      <c r="FA455" s="396">
        <f t="shared" si="807"/>
        <v>16.545641628693222</v>
      </c>
      <c r="FB455" s="396">
        <f t="shared" si="807"/>
        <v>0</v>
      </c>
      <c r="FC455" s="404">
        <f t="shared" si="741"/>
        <v>0</v>
      </c>
      <c r="FD455" s="404">
        <f t="shared" si="741"/>
        <v>0</v>
      </c>
      <c r="FE455" s="404">
        <f t="shared" si="741"/>
        <v>0</v>
      </c>
      <c r="FF455" s="404">
        <f t="shared" si="739"/>
        <v>0</v>
      </c>
      <c r="FG455" s="404">
        <f t="shared" si="739"/>
        <v>0</v>
      </c>
      <c r="FH455" s="404">
        <f t="shared" si="739"/>
        <v>0</v>
      </c>
      <c r="FI455" s="404">
        <f t="shared" si="739"/>
        <v>0</v>
      </c>
      <c r="FJ455" s="404">
        <f t="shared" si="739"/>
        <v>0</v>
      </c>
      <c r="FK455" s="392">
        <f t="shared" si="808"/>
        <v>-2727</v>
      </c>
      <c r="FL455" s="384">
        <f t="shared" si="809"/>
        <v>0</v>
      </c>
      <c r="FM455" s="384">
        <f t="shared" si="809"/>
        <v>0</v>
      </c>
      <c r="FN455" s="405">
        <f t="shared" si="737"/>
        <v>0</v>
      </c>
      <c r="FO455" s="405">
        <f t="shared" si="737"/>
        <v>0</v>
      </c>
      <c r="FP455" s="405">
        <f t="shared" si="737"/>
        <v>0</v>
      </c>
      <c r="FQ455" s="405">
        <f t="shared" si="737"/>
        <v>0</v>
      </c>
      <c r="FR455" s="405">
        <f t="shared" si="737"/>
        <v>0</v>
      </c>
      <c r="FS455" s="405">
        <f t="shared" si="737"/>
        <v>0</v>
      </c>
      <c r="FT455" s="405">
        <f t="shared" si="752"/>
        <v>0</v>
      </c>
      <c r="FU455" s="405">
        <f t="shared" si="752"/>
        <v>0</v>
      </c>
      <c r="FV455" s="405">
        <f t="shared" si="752"/>
        <v>0</v>
      </c>
      <c r="FW455" s="397">
        <f t="shared" si="810"/>
        <v>-4045</v>
      </c>
      <c r="FX455" s="406">
        <f t="shared" si="811"/>
        <v>0</v>
      </c>
      <c r="FY455" s="331">
        <f t="shared" si="812"/>
        <v>0</v>
      </c>
      <c r="FZ455" s="382">
        <f t="shared" si="813"/>
        <v>0</v>
      </c>
      <c r="GA455" s="331">
        <f t="shared" si="814"/>
        <v>0</v>
      </c>
      <c r="GB455" s="407">
        <f t="shared" si="815"/>
        <v>0</v>
      </c>
      <c r="GC455" s="407">
        <f t="shared" si="816"/>
        <v>4.5474735088646412E-13</v>
      </c>
      <c r="GD455" s="407">
        <f t="shared" si="817"/>
        <v>0</v>
      </c>
      <c r="GE455" s="407">
        <f t="shared" si="818"/>
        <v>0</v>
      </c>
      <c r="GF455" s="407">
        <f t="shared" si="819"/>
        <v>-2.1316282072803006E-13</v>
      </c>
      <c r="GG455" s="407">
        <f t="shared" si="820"/>
        <v>0</v>
      </c>
      <c r="GH455" s="407">
        <f t="shared" si="821"/>
        <v>3.5527136788005009E-15</v>
      </c>
      <c r="GI455" s="407">
        <f t="shared" si="822"/>
        <v>0</v>
      </c>
      <c r="GJ455">
        <f t="shared" si="823"/>
        <v>0</v>
      </c>
      <c r="GK455" s="382">
        <f t="shared" si="824"/>
        <v>2.4513724383723456E-13</v>
      </c>
      <c r="GL455">
        <v>5</v>
      </c>
      <c r="GM455">
        <f t="shared" si="750"/>
        <v>50</v>
      </c>
      <c r="GN455">
        <f t="shared" si="750"/>
        <v>0</v>
      </c>
      <c r="GO455">
        <f t="shared" si="750"/>
        <v>3100</v>
      </c>
      <c r="GP455">
        <f t="shared" si="750"/>
        <v>0</v>
      </c>
      <c r="GQ455">
        <f t="shared" si="750"/>
        <v>0</v>
      </c>
      <c r="GR455">
        <f t="shared" si="749"/>
        <v>3675</v>
      </c>
      <c r="GS455">
        <f t="shared" si="749"/>
        <v>0</v>
      </c>
      <c r="GT455">
        <f t="shared" si="749"/>
        <v>28</v>
      </c>
      <c r="GU455">
        <f t="shared" si="749"/>
        <v>0</v>
      </c>
      <c r="GV455">
        <f t="shared" si="749"/>
        <v>0</v>
      </c>
    </row>
    <row r="456" spans="1:204" customFormat="1" x14ac:dyDescent="0.25">
      <c r="A456" s="378">
        <v>26003</v>
      </c>
      <c r="B456" s="32" t="s">
        <v>1156</v>
      </c>
      <c r="C456" t="s">
        <v>884</v>
      </c>
      <c r="D456">
        <v>5</v>
      </c>
      <c r="E456" s="379">
        <v>3073</v>
      </c>
      <c r="F456" s="379">
        <v>2671</v>
      </c>
      <c r="G456" s="379">
        <v>1003</v>
      </c>
      <c r="H456" s="379">
        <v>0</v>
      </c>
      <c r="I456" s="379">
        <v>70800</v>
      </c>
      <c r="J456" s="379">
        <v>751</v>
      </c>
      <c r="K456" s="379">
        <v>43</v>
      </c>
      <c r="L456" s="379">
        <v>72666</v>
      </c>
      <c r="M456" s="380">
        <v>0</v>
      </c>
      <c r="N456" s="381">
        <f t="shared" si="755"/>
        <v>151007</v>
      </c>
      <c r="O456" s="379">
        <v>2556</v>
      </c>
      <c r="P456" s="379">
        <v>2640</v>
      </c>
      <c r="Q456" s="379">
        <v>1012</v>
      </c>
      <c r="R456" s="379">
        <v>0</v>
      </c>
      <c r="S456" s="379">
        <v>73950</v>
      </c>
      <c r="T456" s="379">
        <v>835</v>
      </c>
      <c r="U456" s="379">
        <v>37</v>
      </c>
      <c r="V456" s="379">
        <v>74977</v>
      </c>
      <c r="W456" s="480">
        <f>(VLOOKUP(A456,'[1]floresta plant'!$A$4:$F$573,6,0))*1000</f>
        <v>0</v>
      </c>
      <c r="X456" s="24">
        <f t="shared" si="756"/>
        <v>156007</v>
      </c>
      <c r="Y456" s="53">
        <f t="shared" si="744"/>
        <v>9</v>
      </c>
      <c r="Z456" s="53">
        <f t="shared" si="744"/>
        <v>0</v>
      </c>
      <c r="AA456" s="53">
        <f t="shared" si="744"/>
        <v>3150</v>
      </c>
      <c r="AB456" s="53">
        <f t="shared" ref="AB456:AE519" si="826">T456-J456</f>
        <v>84</v>
      </c>
      <c r="AC456" s="53">
        <f t="shared" si="826"/>
        <v>-6</v>
      </c>
      <c r="AD456" s="53">
        <f t="shared" si="826"/>
        <v>2311</v>
      </c>
      <c r="AE456" s="53">
        <f t="shared" si="826"/>
        <v>0</v>
      </c>
      <c r="AF456" s="53">
        <f t="shared" si="757"/>
        <v>-31</v>
      </c>
      <c r="AG456" s="53">
        <f t="shared" si="758"/>
        <v>-517</v>
      </c>
      <c r="AH456" s="53">
        <f t="shared" si="759"/>
        <v>-5000</v>
      </c>
      <c r="AI456" s="53">
        <f t="shared" si="825"/>
        <v>5000</v>
      </c>
      <c r="AJ456" s="469">
        <v>0</v>
      </c>
      <c r="AK456" s="469">
        <v>0</v>
      </c>
      <c r="AL456" s="469">
        <v>0</v>
      </c>
      <c r="AM456" s="470">
        <f t="shared" si="760"/>
        <v>0</v>
      </c>
      <c r="AN456" s="53">
        <f t="shared" si="761"/>
        <v>-5000</v>
      </c>
      <c r="AO456" s="382">
        <f t="shared" si="762"/>
        <v>2</v>
      </c>
      <c r="AP456">
        <v>5</v>
      </c>
      <c r="AQ456" s="383">
        <f t="shared" si="763"/>
        <v>5554</v>
      </c>
      <c r="AR456" s="383">
        <f t="shared" si="764"/>
        <v>-554</v>
      </c>
      <c r="AS456" s="383">
        <f t="shared" si="765"/>
        <v>9</v>
      </c>
      <c r="AT456" s="383">
        <f t="shared" si="766"/>
        <v>554</v>
      </c>
      <c r="AU456" s="383">
        <f t="shared" si="767"/>
        <v>5000</v>
      </c>
      <c r="AV456" s="383">
        <f t="shared" si="768"/>
        <v>1</v>
      </c>
      <c r="AW456" s="383">
        <f t="shared" si="769"/>
        <v>1</v>
      </c>
      <c r="AX456" s="383">
        <f t="shared" si="770"/>
        <v>1</v>
      </c>
      <c r="AY456" s="383">
        <f t="shared" si="771"/>
        <v>4.5</v>
      </c>
      <c r="AZ456">
        <f t="shared" si="772"/>
        <v>4.5</v>
      </c>
      <c r="BA456">
        <f t="shared" si="773"/>
        <v>0</v>
      </c>
      <c r="BB456" s="383">
        <f t="shared" si="774"/>
        <v>0</v>
      </c>
      <c r="BC456" s="384">
        <f t="shared" si="736"/>
        <v>9</v>
      </c>
      <c r="BD456" s="384">
        <f t="shared" si="736"/>
        <v>0</v>
      </c>
      <c r="BE456" s="384">
        <f t="shared" si="736"/>
        <v>3150</v>
      </c>
      <c r="BF456" s="384">
        <f t="shared" si="736"/>
        <v>84</v>
      </c>
      <c r="BG456" s="384">
        <f t="shared" si="736"/>
        <v>1.0830324909747292E-2</v>
      </c>
      <c r="BH456" s="384">
        <f t="shared" si="736"/>
        <v>2311</v>
      </c>
      <c r="BI456" s="384">
        <f t="shared" si="751"/>
        <v>0</v>
      </c>
      <c r="BJ456" s="384">
        <f t="shared" si="751"/>
        <v>5.5956678700361008E-2</v>
      </c>
      <c r="BK456" s="384">
        <f t="shared" si="751"/>
        <v>0.93321299638989175</v>
      </c>
      <c r="BL456" s="474">
        <f t="shared" si="775"/>
        <v>549.5</v>
      </c>
      <c r="BM456" s="409">
        <f t="shared" si="776"/>
        <v>-4995.5</v>
      </c>
      <c r="BN456" s="473">
        <f t="shared" si="777"/>
        <v>5545</v>
      </c>
      <c r="BO456" s="387">
        <f t="shared" si="778"/>
        <v>9.9098286744815148E-2</v>
      </c>
      <c r="BP456" s="387">
        <f t="shared" si="779"/>
        <v>0.90090171325518487</v>
      </c>
      <c r="BQ456" s="388">
        <f t="shared" si="780"/>
        <v>0</v>
      </c>
      <c r="BR456" s="389">
        <f t="shared" si="781"/>
        <v>0</v>
      </c>
      <c r="BS456" s="390">
        <f t="shared" si="782"/>
        <v>9</v>
      </c>
      <c r="BT456" s="391">
        <f t="shared" si="740"/>
        <v>0</v>
      </c>
      <c r="BU456" s="391">
        <f t="shared" si="740"/>
        <v>0</v>
      </c>
      <c r="BV456" s="391">
        <f t="shared" si="740"/>
        <v>0</v>
      </c>
      <c r="BW456" s="391">
        <f t="shared" si="738"/>
        <v>4.8736462093862815E-2</v>
      </c>
      <c r="BX456" s="391">
        <f t="shared" si="738"/>
        <v>0</v>
      </c>
      <c r="BY456" s="391">
        <f t="shared" si="738"/>
        <v>0</v>
      </c>
      <c r="BZ456" s="391">
        <f t="shared" si="738"/>
        <v>0.25180505415162452</v>
      </c>
      <c r="CA456" s="391">
        <f t="shared" si="738"/>
        <v>4.1994584837545128</v>
      </c>
      <c r="CB456" s="391">
        <f t="shared" si="783"/>
        <v>4.5</v>
      </c>
      <c r="CC456" s="391">
        <f t="shared" si="783"/>
        <v>0</v>
      </c>
      <c r="CD456" s="392">
        <f t="shared" si="784"/>
        <v>0</v>
      </c>
      <c r="CE456" s="393">
        <f t="shared" si="785"/>
        <v>0</v>
      </c>
      <c r="CF456" s="392">
        <f t="shared" si="745"/>
        <v>0</v>
      </c>
      <c r="CG456" s="392">
        <f t="shared" si="745"/>
        <v>0</v>
      </c>
      <c r="CH456" s="392">
        <f t="shared" si="745"/>
        <v>0</v>
      </c>
      <c r="CI456" s="392">
        <f t="shared" ref="CI456:CL519" si="827">IF($CE456&gt;0,IF(AD456&gt;0,0,$BO456*BH456*$CE456),0)</f>
        <v>0</v>
      </c>
      <c r="CJ456" s="392">
        <f t="shared" si="827"/>
        <v>0</v>
      </c>
      <c r="CK456" s="392">
        <f t="shared" si="827"/>
        <v>0</v>
      </c>
      <c r="CL456" s="392">
        <f t="shared" si="827"/>
        <v>0</v>
      </c>
      <c r="CM456" s="392">
        <f t="shared" si="786"/>
        <v>0</v>
      </c>
      <c r="CN456" s="392">
        <f t="shared" si="787"/>
        <v>0</v>
      </c>
      <c r="CO456" s="394">
        <f t="shared" si="788"/>
        <v>0</v>
      </c>
      <c r="CP456" s="394">
        <f t="shared" si="788"/>
        <v>0</v>
      </c>
      <c r="CQ456" s="395">
        <f t="shared" si="789"/>
        <v>3150</v>
      </c>
      <c r="CR456" s="394">
        <f t="shared" si="747"/>
        <v>0</v>
      </c>
      <c r="CS456" s="394">
        <f t="shared" si="747"/>
        <v>3.3807899268538022</v>
      </c>
      <c r="CT456" s="394">
        <f t="shared" si="747"/>
        <v>0</v>
      </c>
      <c r="CU456" s="394">
        <f t="shared" si="747"/>
        <v>0</v>
      </c>
      <c r="CV456" s="394">
        <f t="shared" si="747"/>
        <v>17.467414622077975</v>
      </c>
      <c r="CW456" s="394">
        <f t="shared" si="747"/>
        <v>291.31139869723592</v>
      </c>
      <c r="CX456" s="396">
        <f t="shared" si="790"/>
        <v>2837.8403967538325</v>
      </c>
      <c r="CY456" s="396">
        <f t="shared" si="790"/>
        <v>0</v>
      </c>
      <c r="CZ456" s="397">
        <f t="shared" si="791"/>
        <v>0</v>
      </c>
      <c r="DA456" s="397">
        <f t="shared" si="791"/>
        <v>0</v>
      </c>
      <c r="DB456" s="397">
        <f t="shared" si="791"/>
        <v>0</v>
      </c>
      <c r="DC456" s="397">
        <f t="shared" si="792"/>
        <v>84</v>
      </c>
      <c r="DD456" s="397">
        <f t="shared" si="742"/>
        <v>9.0154398049434717E-2</v>
      </c>
      <c r="DE456" s="397">
        <f t="shared" si="742"/>
        <v>0</v>
      </c>
      <c r="DF456" s="397">
        <f t="shared" si="742"/>
        <v>0</v>
      </c>
      <c r="DG456" s="397">
        <f t="shared" si="742"/>
        <v>0.46579772325541274</v>
      </c>
      <c r="DH456" s="397">
        <f t="shared" si="742"/>
        <v>7.7683039652596255</v>
      </c>
      <c r="DI456" s="398">
        <f t="shared" si="793"/>
        <v>75.675743913435525</v>
      </c>
      <c r="DJ456" s="398">
        <f t="shared" si="793"/>
        <v>0</v>
      </c>
      <c r="DK456" s="399">
        <f t="shared" si="794"/>
        <v>0</v>
      </c>
      <c r="DL456" s="399">
        <f t="shared" si="794"/>
        <v>0</v>
      </c>
      <c r="DM456" s="399">
        <f t="shared" si="794"/>
        <v>0</v>
      </c>
      <c r="DN456" s="399">
        <f t="shared" si="753"/>
        <v>0</v>
      </c>
      <c r="DO456" s="399">
        <f t="shared" si="795"/>
        <v>-6</v>
      </c>
      <c r="DP456" s="399">
        <f t="shared" si="796"/>
        <v>0</v>
      </c>
      <c r="DQ456" s="399">
        <f t="shared" si="796"/>
        <v>0</v>
      </c>
      <c r="DR456" s="399">
        <f t="shared" si="796"/>
        <v>0</v>
      </c>
      <c r="DS456" s="399">
        <f t="shared" si="754"/>
        <v>0</v>
      </c>
      <c r="DT456" s="400">
        <f t="shared" si="797"/>
        <v>0</v>
      </c>
      <c r="DU456" s="400">
        <f t="shared" si="797"/>
        <v>0</v>
      </c>
      <c r="DV456" s="386">
        <f t="shared" si="743"/>
        <v>0</v>
      </c>
      <c r="DW456" s="386">
        <f t="shared" si="743"/>
        <v>0</v>
      </c>
      <c r="DX456" s="386">
        <f t="shared" si="743"/>
        <v>0</v>
      </c>
      <c r="DY456" s="386">
        <f t="shared" si="743"/>
        <v>0</v>
      </c>
      <c r="DZ456" s="386">
        <f t="shared" si="743"/>
        <v>2.4803192130029004</v>
      </c>
      <c r="EA456" s="401">
        <f t="shared" si="798"/>
        <v>2311</v>
      </c>
      <c r="EB456" s="386">
        <f t="shared" si="799"/>
        <v>0</v>
      </c>
      <c r="EC456" s="386">
        <f t="shared" si="799"/>
        <v>12.814982600514986</v>
      </c>
      <c r="ED456" s="386">
        <f t="shared" si="799"/>
        <v>213.72083885374994</v>
      </c>
      <c r="EE456" s="385">
        <f t="shared" si="800"/>
        <v>2081.9838593327322</v>
      </c>
      <c r="EF456" s="385">
        <f t="shared" si="800"/>
        <v>0</v>
      </c>
      <c r="EG456" s="402">
        <f t="shared" si="748"/>
        <v>0</v>
      </c>
      <c r="EH456" s="402">
        <f t="shared" si="748"/>
        <v>0</v>
      </c>
      <c r="EI456" s="402">
        <f t="shared" si="748"/>
        <v>0</v>
      </c>
      <c r="EJ456" s="402">
        <f t="shared" si="748"/>
        <v>0</v>
      </c>
      <c r="EK456" s="402">
        <f t="shared" si="748"/>
        <v>0</v>
      </c>
      <c r="EL456" s="402">
        <f t="shared" si="748"/>
        <v>0</v>
      </c>
      <c r="EM456" s="402">
        <f t="shared" si="801"/>
        <v>0</v>
      </c>
      <c r="EN456" s="402">
        <f t="shared" si="802"/>
        <v>0</v>
      </c>
      <c r="EO456" s="402">
        <f t="shared" si="802"/>
        <v>0</v>
      </c>
      <c r="EP456" s="402">
        <f t="shared" si="803"/>
        <v>0</v>
      </c>
      <c r="EQ456" s="402">
        <f t="shared" si="804"/>
        <v>0</v>
      </c>
      <c r="ER456" s="394">
        <f t="shared" si="746"/>
        <v>0</v>
      </c>
      <c r="ES456" s="394">
        <f t="shared" si="746"/>
        <v>0</v>
      </c>
      <c r="ET456" s="394">
        <f t="shared" si="746"/>
        <v>0</v>
      </c>
      <c r="EU456" s="394">
        <f t="shared" ref="EU456:EX519" si="828">IF($EY456&gt;0,IF(AB456&gt;0,0,$EY456*$BO456*BF456),0)</f>
        <v>0</v>
      </c>
      <c r="EV456" s="394">
        <f t="shared" si="828"/>
        <v>0</v>
      </c>
      <c r="EW456" s="394">
        <f t="shared" si="828"/>
        <v>0</v>
      </c>
      <c r="EX456" s="394">
        <f t="shared" si="828"/>
        <v>0</v>
      </c>
      <c r="EY456" s="403">
        <f t="shared" si="805"/>
        <v>-31</v>
      </c>
      <c r="EZ456" s="394">
        <f t="shared" si="806"/>
        <v>0</v>
      </c>
      <c r="FA456" s="396">
        <f t="shared" si="807"/>
        <v>0</v>
      </c>
      <c r="FB456" s="396">
        <f t="shared" si="807"/>
        <v>0</v>
      </c>
      <c r="FC456" s="404">
        <f t="shared" si="741"/>
        <v>0</v>
      </c>
      <c r="FD456" s="404">
        <f t="shared" si="741"/>
        <v>0</v>
      </c>
      <c r="FE456" s="404">
        <f t="shared" si="741"/>
        <v>0</v>
      </c>
      <c r="FF456" s="404">
        <f t="shared" si="739"/>
        <v>0</v>
      </c>
      <c r="FG456" s="404">
        <f t="shared" si="739"/>
        <v>0</v>
      </c>
      <c r="FH456" s="404">
        <f t="shared" si="739"/>
        <v>0</v>
      </c>
      <c r="FI456" s="404">
        <f t="shared" si="739"/>
        <v>0</v>
      </c>
      <c r="FJ456" s="404">
        <f t="shared" si="739"/>
        <v>0</v>
      </c>
      <c r="FK456" s="392">
        <f t="shared" si="808"/>
        <v>-517</v>
      </c>
      <c r="FL456" s="384">
        <f t="shared" si="809"/>
        <v>0</v>
      </c>
      <c r="FM456" s="384">
        <f t="shared" si="809"/>
        <v>0</v>
      </c>
      <c r="FN456" s="405">
        <f t="shared" si="737"/>
        <v>0</v>
      </c>
      <c r="FO456" s="405">
        <f t="shared" si="737"/>
        <v>0</v>
      </c>
      <c r="FP456" s="405">
        <f t="shared" si="737"/>
        <v>0</v>
      </c>
      <c r="FQ456" s="405">
        <f t="shared" si="737"/>
        <v>0</v>
      </c>
      <c r="FR456" s="405">
        <f t="shared" si="737"/>
        <v>0</v>
      </c>
      <c r="FS456" s="405">
        <f t="shared" si="737"/>
        <v>0</v>
      </c>
      <c r="FT456" s="405">
        <f t="shared" si="752"/>
        <v>0</v>
      </c>
      <c r="FU456" s="405">
        <f t="shared" si="752"/>
        <v>0</v>
      </c>
      <c r="FV456" s="405">
        <f t="shared" si="752"/>
        <v>0</v>
      </c>
      <c r="FW456" s="397">
        <f t="shared" si="810"/>
        <v>-5000</v>
      </c>
      <c r="FX456" s="406">
        <f t="shared" si="811"/>
        <v>0</v>
      </c>
      <c r="FY456" s="331">
        <f t="shared" si="812"/>
        <v>0</v>
      </c>
      <c r="FZ456" s="382">
        <f t="shared" si="813"/>
        <v>0</v>
      </c>
      <c r="GA456" s="331">
        <f t="shared" si="814"/>
        <v>0</v>
      </c>
      <c r="GB456" s="407">
        <f t="shared" si="815"/>
        <v>0</v>
      </c>
      <c r="GC456" s="407">
        <f t="shared" si="816"/>
        <v>0</v>
      </c>
      <c r="GD456" s="407">
        <f t="shared" si="817"/>
        <v>0</v>
      </c>
      <c r="GE456" s="407">
        <f t="shared" si="818"/>
        <v>0</v>
      </c>
      <c r="GF456" s="407">
        <f t="shared" si="819"/>
        <v>8.5265128291212022E-14</v>
      </c>
      <c r="GG456" s="407">
        <f t="shared" si="820"/>
        <v>0</v>
      </c>
      <c r="GH456" s="407">
        <f t="shared" si="821"/>
        <v>0</v>
      </c>
      <c r="GI456" s="407">
        <f t="shared" si="822"/>
        <v>0</v>
      </c>
      <c r="GJ456">
        <f t="shared" si="823"/>
        <v>0</v>
      </c>
      <c r="GK456" s="382">
        <f t="shared" si="824"/>
        <v>8.5265128291212022E-14</v>
      </c>
      <c r="GL456">
        <v>5</v>
      </c>
      <c r="GM456">
        <f t="shared" si="750"/>
        <v>9</v>
      </c>
      <c r="GN456">
        <f t="shared" si="750"/>
        <v>0</v>
      </c>
      <c r="GO456">
        <f t="shared" si="750"/>
        <v>3150</v>
      </c>
      <c r="GP456">
        <f t="shared" si="750"/>
        <v>84</v>
      </c>
      <c r="GQ456">
        <f t="shared" si="750"/>
        <v>0</v>
      </c>
      <c r="GR456">
        <f t="shared" si="749"/>
        <v>2311</v>
      </c>
      <c r="GS456">
        <f t="shared" si="749"/>
        <v>0</v>
      </c>
      <c r="GT456">
        <f t="shared" si="749"/>
        <v>0</v>
      </c>
      <c r="GU456">
        <f t="shared" si="749"/>
        <v>0</v>
      </c>
      <c r="GV456">
        <f t="shared" si="749"/>
        <v>0</v>
      </c>
    </row>
    <row r="457" spans="1:204" customFormat="1" x14ac:dyDescent="0.25">
      <c r="A457" s="378">
        <v>26004</v>
      </c>
      <c r="B457" s="32" t="s">
        <v>1157</v>
      </c>
      <c r="C457" t="s">
        <v>884</v>
      </c>
      <c r="D457">
        <v>5</v>
      </c>
      <c r="E457" s="379">
        <v>4754</v>
      </c>
      <c r="F457" s="379">
        <v>381</v>
      </c>
      <c r="G457" s="379">
        <v>0</v>
      </c>
      <c r="H457" s="379">
        <v>0</v>
      </c>
      <c r="I457" s="379">
        <v>20900</v>
      </c>
      <c r="J457" s="379">
        <v>470</v>
      </c>
      <c r="K457" s="379">
        <v>0</v>
      </c>
      <c r="L457" s="379">
        <v>15300</v>
      </c>
      <c r="M457" s="380">
        <v>0</v>
      </c>
      <c r="N457" s="381">
        <f t="shared" si="755"/>
        <v>41805</v>
      </c>
      <c r="O457" s="379">
        <v>4238</v>
      </c>
      <c r="P457" s="379">
        <v>1359</v>
      </c>
      <c r="Q457" s="379">
        <v>0</v>
      </c>
      <c r="R457" s="379">
        <v>0</v>
      </c>
      <c r="S457" s="379">
        <v>31050</v>
      </c>
      <c r="T457" s="379">
        <v>440</v>
      </c>
      <c r="U457" s="379">
        <v>0</v>
      </c>
      <c r="V457" s="379">
        <v>16870</v>
      </c>
      <c r="W457" s="480">
        <f>(VLOOKUP(A457,'[1]floresta plant'!$A$4:$F$573,6,0))*1000</f>
        <v>0</v>
      </c>
      <c r="X457" s="24">
        <f t="shared" si="756"/>
        <v>53957</v>
      </c>
      <c r="Y457" s="53">
        <f t="shared" ref="Y457:AD520" si="829">Q457-G457</f>
        <v>0</v>
      </c>
      <c r="Z457" s="53">
        <f t="shared" si="829"/>
        <v>0</v>
      </c>
      <c r="AA457" s="53">
        <f t="shared" si="829"/>
        <v>10150</v>
      </c>
      <c r="AB457" s="53">
        <f t="shared" si="826"/>
        <v>-30</v>
      </c>
      <c r="AC457" s="53">
        <f t="shared" si="826"/>
        <v>0</v>
      </c>
      <c r="AD457" s="53">
        <f t="shared" si="826"/>
        <v>1570</v>
      </c>
      <c r="AE457" s="53">
        <f t="shared" si="826"/>
        <v>0</v>
      </c>
      <c r="AF457" s="53">
        <f t="shared" si="757"/>
        <v>978</v>
      </c>
      <c r="AG457" s="53">
        <f t="shared" si="758"/>
        <v>-516</v>
      </c>
      <c r="AH457" s="53">
        <f t="shared" si="759"/>
        <v>-12152</v>
      </c>
      <c r="AI457" s="53">
        <f t="shared" si="825"/>
        <v>12152</v>
      </c>
      <c r="AJ457" s="469">
        <v>0</v>
      </c>
      <c r="AK457" s="469">
        <v>0</v>
      </c>
      <c r="AL457" s="469">
        <v>0</v>
      </c>
      <c r="AM457" s="470">
        <f t="shared" si="760"/>
        <v>0</v>
      </c>
      <c r="AN457" s="53">
        <f t="shared" si="761"/>
        <v>-12152</v>
      </c>
      <c r="AO457" s="382">
        <f t="shared" si="762"/>
        <v>2</v>
      </c>
      <c r="AP457">
        <v>5</v>
      </c>
      <c r="AQ457" s="383">
        <f t="shared" si="763"/>
        <v>12698</v>
      </c>
      <c r="AR457" s="383">
        <f t="shared" si="764"/>
        <v>-546</v>
      </c>
      <c r="AS457" s="383">
        <f t="shared" si="765"/>
        <v>0</v>
      </c>
      <c r="AT457" s="383">
        <f t="shared" si="766"/>
        <v>546</v>
      </c>
      <c r="AU457" s="383">
        <f t="shared" si="767"/>
        <v>12152</v>
      </c>
      <c r="AV457" s="383">
        <f t="shared" si="768"/>
        <v>1</v>
      </c>
      <c r="AW457" s="383">
        <f t="shared" si="769"/>
        <v>1</v>
      </c>
      <c r="AX457" s="383">
        <f t="shared" si="770"/>
        <v>1</v>
      </c>
      <c r="AY457" s="383">
        <f t="shared" si="771"/>
        <v>0</v>
      </c>
      <c r="AZ457">
        <f t="shared" si="772"/>
        <v>0</v>
      </c>
      <c r="BA457">
        <f t="shared" si="773"/>
        <v>0</v>
      </c>
      <c r="BB457" s="383">
        <f t="shared" si="774"/>
        <v>0</v>
      </c>
      <c r="BC457" s="384">
        <f t="shared" si="736"/>
        <v>0</v>
      </c>
      <c r="BD457" s="384">
        <f t="shared" si="736"/>
        <v>0</v>
      </c>
      <c r="BE457" s="384">
        <f t="shared" si="736"/>
        <v>10150</v>
      </c>
      <c r="BF457" s="384">
        <f t="shared" si="736"/>
        <v>5.4945054945054944E-2</v>
      </c>
      <c r="BG457" s="384">
        <f t="shared" si="736"/>
        <v>0</v>
      </c>
      <c r="BH457" s="384">
        <f t="shared" si="736"/>
        <v>1570</v>
      </c>
      <c r="BI457" s="384">
        <f t="shared" si="751"/>
        <v>0</v>
      </c>
      <c r="BJ457" s="384">
        <f t="shared" si="751"/>
        <v>978</v>
      </c>
      <c r="BK457" s="384">
        <f t="shared" si="751"/>
        <v>0.94505494505494503</v>
      </c>
      <c r="BL457" s="474">
        <f t="shared" si="775"/>
        <v>546</v>
      </c>
      <c r="BM457" s="409">
        <f t="shared" si="776"/>
        <v>-12152</v>
      </c>
      <c r="BN457" s="473">
        <f t="shared" si="777"/>
        <v>12698</v>
      </c>
      <c r="BO457" s="387">
        <f t="shared" si="778"/>
        <v>4.2998897464167588E-2</v>
      </c>
      <c r="BP457" s="387">
        <f t="shared" si="779"/>
        <v>0.95700110253583237</v>
      </c>
      <c r="BQ457" s="388">
        <f t="shared" si="780"/>
        <v>0</v>
      </c>
      <c r="BR457" s="389">
        <f t="shared" si="781"/>
        <v>0</v>
      </c>
      <c r="BS457" s="390">
        <f t="shared" si="782"/>
        <v>0</v>
      </c>
      <c r="BT457" s="391">
        <f t="shared" si="740"/>
        <v>0</v>
      </c>
      <c r="BU457" s="391">
        <f t="shared" si="740"/>
        <v>0</v>
      </c>
      <c r="BV457" s="391">
        <f t="shared" si="740"/>
        <v>0</v>
      </c>
      <c r="BW457" s="391">
        <f t="shared" si="738"/>
        <v>0</v>
      </c>
      <c r="BX457" s="391">
        <f t="shared" si="738"/>
        <v>0</v>
      </c>
      <c r="BY457" s="391">
        <f t="shared" si="738"/>
        <v>0</v>
      </c>
      <c r="BZ457" s="391">
        <f t="shared" si="738"/>
        <v>0</v>
      </c>
      <c r="CA457" s="391">
        <f t="shared" si="738"/>
        <v>0</v>
      </c>
      <c r="CB457" s="391">
        <f t="shared" si="783"/>
        <v>0</v>
      </c>
      <c r="CC457" s="391">
        <f t="shared" si="783"/>
        <v>0</v>
      </c>
      <c r="CD457" s="392">
        <f t="shared" si="784"/>
        <v>0</v>
      </c>
      <c r="CE457" s="393">
        <f t="shared" si="785"/>
        <v>0</v>
      </c>
      <c r="CF457" s="392">
        <f t="shared" ref="CF457:CK520" si="830">IF($CE457&gt;0,IF(AA457&gt;0,0,$BO457*BE457*$CE457),0)</f>
        <v>0</v>
      </c>
      <c r="CG457" s="392">
        <f t="shared" si="830"/>
        <v>0</v>
      </c>
      <c r="CH457" s="392">
        <f t="shared" si="830"/>
        <v>0</v>
      </c>
      <c r="CI457" s="392">
        <f t="shared" si="827"/>
        <v>0</v>
      </c>
      <c r="CJ457" s="392">
        <f t="shared" si="827"/>
        <v>0</v>
      </c>
      <c r="CK457" s="392">
        <f t="shared" si="827"/>
        <v>0</v>
      </c>
      <c r="CL457" s="392">
        <f t="shared" si="827"/>
        <v>0</v>
      </c>
      <c r="CM457" s="392">
        <f t="shared" si="786"/>
        <v>0</v>
      </c>
      <c r="CN457" s="392">
        <f t="shared" si="787"/>
        <v>0</v>
      </c>
      <c r="CO457" s="394">
        <f t="shared" si="788"/>
        <v>0</v>
      </c>
      <c r="CP457" s="394">
        <f t="shared" si="788"/>
        <v>0</v>
      </c>
      <c r="CQ457" s="395">
        <f t="shared" si="789"/>
        <v>10150</v>
      </c>
      <c r="CR457" s="394">
        <f t="shared" si="747"/>
        <v>23.980154355016541</v>
      </c>
      <c r="CS457" s="394">
        <f t="shared" si="747"/>
        <v>0</v>
      </c>
      <c r="CT457" s="394">
        <f t="shared" si="747"/>
        <v>0</v>
      </c>
      <c r="CU457" s="394">
        <f t="shared" si="747"/>
        <v>0</v>
      </c>
      <c r="CV457" s="394">
        <f t="shared" si="747"/>
        <v>0</v>
      </c>
      <c r="CW457" s="394">
        <f t="shared" si="747"/>
        <v>412.45865490628444</v>
      </c>
      <c r="CX457" s="396">
        <f t="shared" si="790"/>
        <v>9713.5611907386992</v>
      </c>
      <c r="CY457" s="396">
        <f t="shared" si="790"/>
        <v>0</v>
      </c>
      <c r="CZ457" s="397">
        <f t="shared" si="791"/>
        <v>0</v>
      </c>
      <c r="DA457" s="397">
        <f t="shared" si="791"/>
        <v>0</v>
      </c>
      <c r="DB457" s="397">
        <f t="shared" si="791"/>
        <v>0</v>
      </c>
      <c r="DC457" s="397">
        <f t="shared" si="792"/>
        <v>-30</v>
      </c>
      <c r="DD457" s="397">
        <f t="shared" si="742"/>
        <v>0</v>
      </c>
      <c r="DE457" s="397">
        <f t="shared" si="742"/>
        <v>0</v>
      </c>
      <c r="DF457" s="397">
        <f t="shared" si="742"/>
        <v>0</v>
      </c>
      <c r="DG457" s="397">
        <f t="shared" si="742"/>
        <v>0</v>
      </c>
      <c r="DH457" s="397">
        <f t="shared" si="742"/>
        <v>0</v>
      </c>
      <c r="DI457" s="398">
        <f t="shared" si="793"/>
        <v>0</v>
      </c>
      <c r="DJ457" s="398">
        <f t="shared" si="793"/>
        <v>0</v>
      </c>
      <c r="DK457" s="399">
        <f t="shared" si="794"/>
        <v>0</v>
      </c>
      <c r="DL457" s="399">
        <f t="shared" si="794"/>
        <v>0</v>
      </c>
      <c r="DM457" s="399">
        <f t="shared" si="794"/>
        <v>0</v>
      </c>
      <c r="DN457" s="399">
        <f t="shared" si="753"/>
        <v>0</v>
      </c>
      <c r="DO457" s="399">
        <f t="shared" si="795"/>
        <v>0</v>
      </c>
      <c r="DP457" s="399">
        <f t="shared" si="796"/>
        <v>0</v>
      </c>
      <c r="DQ457" s="399">
        <f t="shared" si="796"/>
        <v>0</v>
      </c>
      <c r="DR457" s="399">
        <f t="shared" si="796"/>
        <v>0</v>
      </c>
      <c r="DS457" s="399">
        <f t="shared" si="754"/>
        <v>0</v>
      </c>
      <c r="DT457" s="400">
        <f t="shared" si="797"/>
        <v>0</v>
      </c>
      <c r="DU457" s="400">
        <f t="shared" si="797"/>
        <v>0</v>
      </c>
      <c r="DV457" s="386">
        <f t="shared" si="743"/>
        <v>0</v>
      </c>
      <c r="DW457" s="386">
        <f t="shared" si="743"/>
        <v>0</v>
      </c>
      <c r="DX457" s="386">
        <f t="shared" si="743"/>
        <v>0</v>
      </c>
      <c r="DY457" s="386">
        <f t="shared" si="743"/>
        <v>3.7092455504803903</v>
      </c>
      <c r="DZ457" s="386">
        <f t="shared" si="743"/>
        <v>0</v>
      </c>
      <c r="EA457" s="401">
        <f t="shared" si="798"/>
        <v>1570</v>
      </c>
      <c r="EB457" s="386">
        <f t="shared" si="799"/>
        <v>0</v>
      </c>
      <c r="EC457" s="386">
        <f t="shared" si="799"/>
        <v>0</v>
      </c>
      <c r="ED457" s="386">
        <f t="shared" si="799"/>
        <v>63.799023468262718</v>
      </c>
      <c r="EE457" s="385">
        <f t="shared" si="800"/>
        <v>1502.4917309812568</v>
      </c>
      <c r="EF457" s="385">
        <f t="shared" si="800"/>
        <v>0</v>
      </c>
      <c r="EG457" s="402">
        <f t="shared" si="748"/>
        <v>0</v>
      </c>
      <c r="EH457" s="402">
        <f t="shared" si="748"/>
        <v>0</v>
      </c>
      <c r="EI457" s="402">
        <f t="shared" si="748"/>
        <v>0</v>
      </c>
      <c r="EJ457" s="402">
        <f t="shared" si="748"/>
        <v>0</v>
      </c>
      <c r="EK457" s="402">
        <f t="shared" si="748"/>
        <v>0</v>
      </c>
      <c r="EL457" s="402">
        <f t="shared" si="748"/>
        <v>0</v>
      </c>
      <c r="EM457" s="402">
        <f t="shared" si="801"/>
        <v>0</v>
      </c>
      <c r="EN457" s="402">
        <f t="shared" si="802"/>
        <v>0</v>
      </c>
      <c r="EO457" s="402">
        <f t="shared" si="802"/>
        <v>0</v>
      </c>
      <c r="EP457" s="402">
        <f t="shared" si="803"/>
        <v>0</v>
      </c>
      <c r="EQ457" s="402">
        <f t="shared" si="804"/>
        <v>0</v>
      </c>
      <c r="ER457" s="394">
        <f t="shared" ref="ER457:EW520" si="831">IF($EY457&gt;0,IF(Y457&gt;0,0,$EY457*$BO457*BC457),0)</f>
        <v>0</v>
      </c>
      <c r="ES457" s="394">
        <f t="shared" si="831"/>
        <v>0</v>
      </c>
      <c r="ET457" s="394">
        <f t="shared" si="831"/>
        <v>0</v>
      </c>
      <c r="EU457" s="394">
        <f t="shared" si="828"/>
        <v>2.3106000945030711</v>
      </c>
      <c r="EV457" s="394">
        <f t="shared" si="828"/>
        <v>0</v>
      </c>
      <c r="EW457" s="394">
        <f t="shared" si="828"/>
        <v>0</v>
      </c>
      <c r="EX457" s="394">
        <f t="shared" si="828"/>
        <v>0</v>
      </c>
      <c r="EY457" s="403">
        <f t="shared" si="805"/>
        <v>978</v>
      </c>
      <c r="EZ457" s="394">
        <f t="shared" si="806"/>
        <v>39.742321625452824</v>
      </c>
      <c r="FA457" s="396">
        <f t="shared" si="807"/>
        <v>935.94707828004402</v>
      </c>
      <c r="FB457" s="396">
        <f t="shared" si="807"/>
        <v>0</v>
      </c>
      <c r="FC457" s="404">
        <f t="shared" si="741"/>
        <v>0</v>
      </c>
      <c r="FD457" s="404">
        <f t="shared" si="741"/>
        <v>0</v>
      </c>
      <c r="FE457" s="404">
        <f t="shared" si="741"/>
        <v>0</v>
      </c>
      <c r="FF457" s="404">
        <f t="shared" si="739"/>
        <v>0</v>
      </c>
      <c r="FG457" s="404">
        <f t="shared" si="739"/>
        <v>0</v>
      </c>
      <c r="FH457" s="404">
        <f t="shared" si="739"/>
        <v>0</v>
      </c>
      <c r="FI457" s="404">
        <f t="shared" si="739"/>
        <v>0</v>
      </c>
      <c r="FJ457" s="404">
        <f t="shared" si="739"/>
        <v>0</v>
      </c>
      <c r="FK457" s="392">
        <f t="shared" si="808"/>
        <v>-516</v>
      </c>
      <c r="FL457" s="384">
        <f t="shared" si="809"/>
        <v>0</v>
      </c>
      <c r="FM457" s="384">
        <f t="shared" si="809"/>
        <v>0</v>
      </c>
      <c r="FN457" s="405">
        <f t="shared" si="737"/>
        <v>0</v>
      </c>
      <c r="FO457" s="405">
        <f t="shared" si="737"/>
        <v>0</v>
      </c>
      <c r="FP457" s="405">
        <f t="shared" si="737"/>
        <v>0</v>
      </c>
      <c r="FQ457" s="405">
        <f t="shared" si="737"/>
        <v>0</v>
      </c>
      <c r="FR457" s="405">
        <f t="shared" si="737"/>
        <v>0</v>
      </c>
      <c r="FS457" s="405">
        <f t="shared" si="737"/>
        <v>0</v>
      </c>
      <c r="FT457" s="405">
        <f t="shared" si="752"/>
        <v>0</v>
      </c>
      <c r="FU457" s="405">
        <f t="shared" si="752"/>
        <v>0</v>
      </c>
      <c r="FV457" s="405">
        <f t="shared" si="752"/>
        <v>0</v>
      </c>
      <c r="FW457" s="397">
        <f t="shared" si="810"/>
        <v>-12152</v>
      </c>
      <c r="FX457" s="406">
        <f t="shared" si="811"/>
        <v>0</v>
      </c>
      <c r="FY457" s="331">
        <f t="shared" si="812"/>
        <v>0</v>
      </c>
      <c r="FZ457" s="382">
        <f t="shared" si="813"/>
        <v>0</v>
      </c>
      <c r="GA457" s="331">
        <f t="shared" si="814"/>
        <v>0</v>
      </c>
      <c r="GB457" s="407">
        <f t="shared" si="815"/>
        <v>0</v>
      </c>
      <c r="GC457" s="407">
        <f t="shared" si="816"/>
        <v>0</v>
      </c>
      <c r="GD457" s="407">
        <f t="shared" si="817"/>
        <v>0</v>
      </c>
      <c r="GE457" s="407">
        <f t="shared" si="818"/>
        <v>0</v>
      </c>
      <c r="GF457" s="407">
        <f t="shared" si="819"/>
        <v>1.5543122344752192E-13</v>
      </c>
      <c r="GG457" s="407">
        <f t="shared" si="820"/>
        <v>0</v>
      </c>
      <c r="GH457" s="407">
        <f t="shared" si="821"/>
        <v>4.4408920985006262E-14</v>
      </c>
      <c r="GI457" s="407">
        <f t="shared" si="822"/>
        <v>0</v>
      </c>
      <c r="GJ457">
        <f t="shared" si="823"/>
        <v>0</v>
      </c>
      <c r="GK457" s="382">
        <f t="shared" si="824"/>
        <v>1.9984014443252818E-13</v>
      </c>
      <c r="GL457">
        <v>5</v>
      </c>
      <c r="GM457">
        <f t="shared" si="750"/>
        <v>0</v>
      </c>
      <c r="GN457">
        <f t="shared" si="750"/>
        <v>0</v>
      </c>
      <c r="GO457">
        <f t="shared" si="750"/>
        <v>10150</v>
      </c>
      <c r="GP457">
        <f t="shared" si="750"/>
        <v>0</v>
      </c>
      <c r="GQ457">
        <f t="shared" si="750"/>
        <v>0</v>
      </c>
      <c r="GR457">
        <f t="shared" si="749"/>
        <v>1570</v>
      </c>
      <c r="GS457">
        <f t="shared" si="749"/>
        <v>0</v>
      </c>
      <c r="GT457">
        <f t="shared" si="749"/>
        <v>978</v>
      </c>
      <c r="GU457">
        <f t="shared" si="749"/>
        <v>0</v>
      </c>
      <c r="GV457">
        <f t="shared" si="749"/>
        <v>0</v>
      </c>
    </row>
    <row r="458" spans="1:204" customFormat="1" x14ac:dyDescent="0.25">
      <c r="A458" s="378">
        <v>26005</v>
      </c>
      <c r="B458" s="32" t="s">
        <v>1158</v>
      </c>
      <c r="C458" t="s">
        <v>884</v>
      </c>
      <c r="D458">
        <v>5</v>
      </c>
      <c r="E458" s="379">
        <v>11864</v>
      </c>
      <c r="F458" s="379">
        <v>23623</v>
      </c>
      <c r="G458" s="379">
        <v>57</v>
      </c>
      <c r="H458" s="379">
        <v>0</v>
      </c>
      <c r="I458" s="379">
        <v>10620</v>
      </c>
      <c r="J458" s="379">
        <v>220</v>
      </c>
      <c r="K458" s="379">
        <v>6600</v>
      </c>
      <c r="L458" s="379">
        <v>11906</v>
      </c>
      <c r="M458" s="380">
        <v>0</v>
      </c>
      <c r="N458" s="381">
        <f t="shared" si="755"/>
        <v>64890</v>
      </c>
      <c r="O458" s="379">
        <v>13400</v>
      </c>
      <c r="P458" s="379">
        <v>30618</v>
      </c>
      <c r="Q458" s="379">
        <v>99</v>
      </c>
      <c r="R458" s="379">
        <v>0</v>
      </c>
      <c r="S458" s="379">
        <v>12810</v>
      </c>
      <c r="T458" s="379">
        <v>0</v>
      </c>
      <c r="U458" s="379">
        <v>3340</v>
      </c>
      <c r="V458" s="379">
        <v>13500</v>
      </c>
      <c r="W458" s="480">
        <f>(VLOOKUP(A458,'[1]floresta plant'!$A$4:$F$573,6,0))*1000</f>
        <v>0</v>
      </c>
      <c r="X458" s="24">
        <f t="shared" si="756"/>
        <v>73767</v>
      </c>
      <c r="Y458" s="53">
        <f t="shared" si="829"/>
        <v>42</v>
      </c>
      <c r="Z458" s="53">
        <f t="shared" si="829"/>
        <v>0</v>
      </c>
      <c r="AA458" s="53">
        <f t="shared" si="829"/>
        <v>2190</v>
      </c>
      <c r="AB458" s="53">
        <f t="shared" si="826"/>
        <v>-220</v>
      </c>
      <c r="AC458" s="53">
        <f t="shared" si="826"/>
        <v>-3260</v>
      </c>
      <c r="AD458" s="53">
        <f t="shared" si="826"/>
        <v>1594</v>
      </c>
      <c r="AE458" s="53">
        <f t="shared" si="826"/>
        <v>0</v>
      </c>
      <c r="AF458" s="53">
        <f t="shared" si="757"/>
        <v>6995</v>
      </c>
      <c r="AG458" s="53">
        <f t="shared" si="758"/>
        <v>1536</v>
      </c>
      <c r="AH458" s="53">
        <f t="shared" si="759"/>
        <v>-8877</v>
      </c>
      <c r="AI458" s="53">
        <f t="shared" si="825"/>
        <v>8877</v>
      </c>
      <c r="AJ458" s="469">
        <v>0</v>
      </c>
      <c r="AK458" s="469">
        <v>0</v>
      </c>
      <c r="AL458" s="469">
        <v>0</v>
      </c>
      <c r="AM458" s="470">
        <f t="shared" si="760"/>
        <v>0</v>
      </c>
      <c r="AN458" s="53">
        <f t="shared" si="761"/>
        <v>-8877</v>
      </c>
      <c r="AO458" s="382">
        <f t="shared" si="762"/>
        <v>2</v>
      </c>
      <c r="AP458">
        <v>5</v>
      </c>
      <c r="AQ458" s="383">
        <f t="shared" si="763"/>
        <v>12357</v>
      </c>
      <c r="AR458" s="383">
        <f t="shared" si="764"/>
        <v>-3480</v>
      </c>
      <c r="AS458" s="383">
        <f t="shared" si="765"/>
        <v>42</v>
      </c>
      <c r="AT458" s="383">
        <f t="shared" si="766"/>
        <v>3480</v>
      </c>
      <c r="AU458" s="383">
        <f t="shared" si="767"/>
        <v>8877</v>
      </c>
      <c r="AV458" s="383">
        <f t="shared" si="768"/>
        <v>1</v>
      </c>
      <c r="AW458" s="383">
        <f t="shared" si="769"/>
        <v>1</v>
      </c>
      <c r="AX458" s="383">
        <f t="shared" si="770"/>
        <v>1</v>
      </c>
      <c r="AY458" s="383">
        <f t="shared" si="771"/>
        <v>21</v>
      </c>
      <c r="AZ458">
        <f t="shared" si="772"/>
        <v>21</v>
      </c>
      <c r="BA458">
        <f t="shared" si="773"/>
        <v>0</v>
      </c>
      <c r="BB458" s="383">
        <f t="shared" si="774"/>
        <v>0</v>
      </c>
      <c r="BC458" s="384">
        <f t="shared" si="736"/>
        <v>42</v>
      </c>
      <c r="BD458" s="384">
        <f t="shared" si="736"/>
        <v>0</v>
      </c>
      <c r="BE458" s="384">
        <f t="shared" si="736"/>
        <v>2190</v>
      </c>
      <c r="BF458" s="384">
        <f t="shared" si="736"/>
        <v>6.3218390804597707E-2</v>
      </c>
      <c r="BG458" s="384">
        <f t="shared" si="736"/>
        <v>0.93678160919540232</v>
      </c>
      <c r="BH458" s="384">
        <f t="shared" si="736"/>
        <v>1594</v>
      </c>
      <c r="BI458" s="384">
        <f t="shared" si="751"/>
        <v>0</v>
      </c>
      <c r="BJ458" s="384">
        <f t="shared" si="751"/>
        <v>6995</v>
      </c>
      <c r="BK458" s="384">
        <f t="shared" si="751"/>
        <v>1536</v>
      </c>
      <c r="BL458" s="474">
        <f t="shared" si="775"/>
        <v>3459</v>
      </c>
      <c r="BM458" s="409">
        <f t="shared" si="776"/>
        <v>-8856</v>
      </c>
      <c r="BN458" s="473">
        <f t="shared" si="777"/>
        <v>12315</v>
      </c>
      <c r="BO458" s="387">
        <f t="shared" si="778"/>
        <v>0.28087697929354444</v>
      </c>
      <c r="BP458" s="387">
        <f t="shared" si="779"/>
        <v>0.71912302070645551</v>
      </c>
      <c r="BQ458" s="388">
        <f t="shared" si="780"/>
        <v>0</v>
      </c>
      <c r="BR458" s="389">
        <f t="shared" si="781"/>
        <v>0</v>
      </c>
      <c r="BS458" s="390">
        <f t="shared" si="782"/>
        <v>42</v>
      </c>
      <c r="BT458" s="391">
        <f t="shared" si="740"/>
        <v>0</v>
      </c>
      <c r="BU458" s="391">
        <f t="shared" si="740"/>
        <v>0</v>
      </c>
      <c r="BV458" s="391">
        <f t="shared" si="740"/>
        <v>1.3275862068965518</v>
      </c>
      <c r="BW458" s="391">
        <f t="shared" si="738"/>
        <v>19.672413793103448</v>
      </c>
      <c r="BX458" s="391">
        <f t="shared" si="738"/>
        <v>0</v>
      </c>
      <c r="BY458" s="391">
        <f t="shared" si="738"/>
        <v>0</v>
      </c>
      <c r="BZ458" s="391">
        <f t="shared" si="738"/>
        <v>0</v>
      </c>
      <c r="CA458" s="391">
        <f t="shared" si="738"/>
        <v>0</v>
      </c>
      <c r="CB458" s="391">
        <f t="shared" si="783"/>
        <v>21</v>
      </c>
      <c r="CC458" s="391">
        <f t="shared" si="783"/>
        <v>0</v>
      </c>
      <c r="CD458" s="392">
        <f t="shared" si="784"/>
        <v>0</v>
      </c>
      <c r="CE458" s="393">
        <f t="shared" si="785"/>
        <v>0</v>
      </c>
      <c r="CF458" s="392">
        <f t="shared" si="830"/>
        <v>0</v>
      </c>
      <c r="CG458" s="392">
        <f t="shared" si="830"/>
        <v>0</v>
      </c>
      <c r="CH458" s="392">
        <f t="shared" si="830"/>
        <v>0</v>
      </c>
      <c r="CI458" s="392">
        <f t="shared" si="827"/>
        <v>0</v>
      </c>
      <c r="CJ458" s="392">
        <f t="shared" si="827"/>
        <v>0</v>
      </c>
      <c r="CK458" s="392">
        <f t="shared" si="827"/>
        <v>0</v>
      </c>
      <c r="CL458" s="392">
        <f t="shared" si="827"/>
        <v>0</v>
      </c>
      <c r="CM458" s="392">
        <f t="shared" si="786"/>
        <v>0</v>
      </c>
      <c r="CN458" s="392">
        <f t="shared" si="787"/>
        <v>0</v>
      </c>
      <c r="CO458" s="394">
        <f t="shared" si="788"/>
        <v>0</v>
      </c>
      <c r="CP458" s="394">
        <f t="shared" si="788"/>
        <v>0</v>
      </c>
      <c r="CQ458" s="395">
        <f t="shared" si="789"/>
        <v>2190</v>
      </c>
      <c r="CR458" s="394">
        <f t="shared" si="747"/>
        <v>38.886933512537276</v>
      </c>
      <c r="CS458" s="394">
        <f t="shared" si="747"/>
        <v>576.23365114032504</v>
      </c>
      <c r="CT458" s="394">
        <f t="shared" si="747"/>
        <v>0</v>
      </c>
      <c r="CU458" s="394">
        <f t="shared" si="747"/>
        <v>0</v>
      </c>
      <c r="CV458" s="394">
        <f t="shared" si="747"/>
        <v>0</v>
      </c>
      <c r="CW458" s="394">
        <f t="shared" si="747"/>
        <v>0</v>
      </c>
      <c r="CX458" s="396">
        <f t="shared" si="790"/>
        <v>1574.8794153471376</v>
      </c>
      <c r="CY458" s="396">
        <f t="shared" si="790"/>
        <v>0</v>
      </c>
      <c r="CZ458" s="397">
        <f t="shared" si="791"/>
        <v>0</v>
      </c>
      <c r="DA458" s="397">
        <f t="shared" si="791"/>
        <v>0</v>
      </c>
      <c r="DB458" s="397">
        <f t="shared" si="791"/>
        <v>0</v>
      </c>
      <c r="DC458" s="397">
        <f t="shared" si="792"/>
        <v>-220</v>
      </c>
      <c r="DD458" s="397">
        <f t="shared" si="742"/>
        <v>0</v>
      </c>
      <c r="DE458" s="397">
        <f t="shared" si="742"/>
        <v>0</v>
      </c>
      <c r="DF458" s="397">
        <f t="shared" si="742"/>
        <v>0</v>
      </c>
      <c r="DG458" s="397">
        <f t="shared" si="742"/>
        <v>0</v>
      </c>
      <c r="DH458" s="397">
        <f t="shared" si="742"/>
        <v>0</v>
      </c>
      <c r="DI458" s="398">
        <f t="shared" si="793"/>
        <v>0</v>
      </c>
      <c r="DJ458" s="398">
        <f t="shared" si="793"/>
        <v>0</v>
      </c>
      <c r="DK458" s="399">
        <f t="shared" si="794"/>
        <v>0</v>
      </c>
      <c r="DL458" s="399">
        <f t="shared" si="794"/>
        <v>0</v>
      </c>
      <c r="DM458" s="399">
        <f t="shared" si="794"/>
        <v>0</v>
      </c>
      <c r="DN458" s="399">
        <f t="shared" si="753"/>
        <v>0</v>
      </c>
      <c r="DO458" s="399">
        <f t="shared" si="795"/>
        <v>-3260</v>
      </c>
      <c r="DP458" s="399">
        <f t="shared" si="796"/>
        <v>0</v>
      </c>
      <c r="DQ458" s="399">
        <f t="shared" si="796"/>
        <v>0</v>
      </c>
      <c r="DR458" s="399">
        <f t="shared" si="796"/>
        <v>0</v>
      </c>
      <c r="DS458" s="399">
        <f t="shared" si="754"/>
        <v>0</v>
      </c>
      <c r="DT458" s="400">
        <f t="shared" si="797"/>
        <v>0</v>
      </c>
      <c r="DU458" s="400">
        <f t="shared" si="797"/>
        <v>0</v>
      </c>
      <c r="DV458" s="386">
        <f t="shared" si="743"/>
        <v>0</v>
      </c>
      <c r="DW458" s="386">
        <f t="shared" si="743"/>
        <v>0</v>
      </c>
      <c r="DX458" s="386">
        <f t="shared" si="743"/>
        <v>0</v>
      </c>
      <c r="DY458" s="386">
        <f t="shared" si="743"/>
        <v>28.30400548812074</v>
      </c>
      <c r="DZ458" s="386">
        <f t="shared" si="743"/>
        <v>419.41389950578912</v>
      </c>
      <c r="EA458" s="401">
        <f t="shared" si="798"/>
        <v>1594</v>
      </c>
      <c r="EB458" s="386">
        <f t="shared" si="799"/>
        <v>0</v>
      </c>
      <c r="EC458" s="386">
        <f t="shared" si="799"/>
        <v>0</v>
      </c>
      <c r="ED458" s="386">
        <f t="shared" si="799"/>
        <v>0</v>
      </c>
      <c r="EE458" s="385">
        <f t="shared" si="800"/>
        <v>1146.28209500609</v>
      </c>
      <c r="EF458" s="385">
        <f t="shared" si="800"/>
        <v>0</v>
      </c>
      <c r="EG458" s="402">
        <f t="shared" si="748"/>
        <v>0</v>
      </c>
      <c r="EH458" s="402">
        <f t="shared" si="748"/>
        <v>0</v>
      </c>
      <c r="EI458" s="402">
        <f t="shared" si="748"/>
        <v>0</v>
      </c>
      <c r="EJ458" s="402">
        <f t="shared" si="748"/>
        <v>0</v>
      </c>
      <c r="EK458" s="402">
        <f t="shared" si="748"/>
        <v>0</v>
      </c>
      <c r="EL458" s="402">
        <f t="shared" si="748"/>
        <v>0</v>
      </c>
      <c r="EM458" s="402">
        <f t="shared" si="801"/>
        <v>0</v>
      </c>
      <c r="EN458" s="402">
        <f t="shared" si="802"/>
        <v>0</v>
      </c>
      <c r="EO458" s="402">
        <f t="shared" si="802"/>
        <v>0</v>
      </c>
      <c r="EP458" s="402">
        <f t="shared" si="803"/>
        <v>0</v>
      </c>
      <c r="EQ458" s="402">
        <f t="shared" si="804"/>
        <v>0</v>
      </c>
      <c r="ER458" s="394">
        <f t="shared" si="831"/>
        <v>0</v>
      </c>
      <c r="ES458" s="394">
        <f t="shared" si="831"/>
        <v>0</v>
      </c>
      <c r="ET458" s="394">
        <f t="shared" si="831"/>
        <v>0</v>
      </c>
      <c r="EU458" s="394">
        <f t="shared" si="828"/>
        <v>124.20735156173436</v>
      </c>
      <c r="EV458" s="394">
        <f t="shared" si="828"/>
        <v>1840.5271185966089</v>
      </c>
      <c r="EW458" s="394">
        <f t="shared" si="828"/>
        <v>0</v>
      </c>
      <c r="EX458" s="394">
        <f t="shared" si="828"/>
        <v>0</v>
      </c>
      <c r="EY458" s="403">
        <f t="shared" si="805"/>
        <v>6995</v>
      </c>
      <c r="EZ458" s="394">
        <f t="shared" si="806"/>
        <v>0</v>
      </c>
      <c r="FA458" s="396">
        <f t="shared" si="807"/>
        <v>5030.2655298416566</v>
      </c>
      <c r="FB458" s="396">
        <f t="shared" si="807"/>
        <v>0</v>
      </c>
      <c r="FC458" s="404">
        <f t="shared" si="741"/>
        <v>0</v>
      </c>
      <c r="FD458" s="404">
        <f t="shared" si="741"/>
        <v>0</v>
      </c>
      <c r="FE458" s="404">
        <f t="shared" si="741"/>
        <v>0</v>
      </c>
      <c r="FF458" s="404">
        <f t="shared" si="739"/>
        <v>27.274123230711076</v>
      </c>
      <c r="FG458" s="404">
        <f t="shared" si="739"/>
        <v>404.15291696417324</v>
      </c>
      <c r="FH458" s="404">
        <f t="shared" si="739"/>
        <v>0</v>
      </c>
      <c r="FI458" s="404">
        <f t="shared" si="739"/>
        <v>0</v>
      </c>
      <c r="FJ458" s="404">
        <f t="shared" si="739"/>
        <v>0</v>
      </c>
      <c r="FK458" s="392">
        <f t="shared" si="808"/>
        <v>1536</v>
      </c>
      <c r="FL458" s="384">
        <f t="shared" si="809"/>
        <v>1104.5729598051157</v>
      </c>
      <c r="FM458" s="384">
        <f t="shared" si="809"/>
        <v>0</v>
      </c>
      <c r="FN458" s="405">
        <f t="shared" si="737"/>
        <v>0</v>
      </c>
      <c r="FO458" s="405">
        <f t="shared" si="737"/>
        <v>0</v>
      </c>
      <c r="FP458" s="405">
        <f t="shared" si="737"/>
        <v>0</v>
      </c>
      <c r="FQ458" s="405">
        <f t="shared" si="737"/>
        <v>0</v>
      </c>
      <c r="FR458" s="405">
        <f t="shared" si="737"/>
        <v>0</v>
      </c>
      <c r="FS458" s="405">
        <f t="shared" si="737"/>
        <v>0</v>
      </c>
      <c r="FT458" s="405">
        <f t="shared" si="752"/>
        <v>0</v>
      </c>
      <c r="FU458" s="405">
        <f t="shared" si="752"/>
        <v>0</v>
      </c>
      <c r="FV458" s="405">
        <f t="shared" si="752"/>
        <v>0</v>
      </c>
      <c r="FW458" s="397">
        <f t="shared" si="810"/>
        <v>-8877</v>
      </c>
      <c r="FX458" s="406">
        <f t="shared" si="811"/>
        <v>0</v>
      </c>
      <c r="FY458" s="331">
        <f t="shared" si="812"/>
        <v>0</v>
      </c>
      <c r="FZ458" s="382">
        <f t="shared" si="813"/>
        <v>0</v>
      </c>
      <c r="GA458" s="331">
        <f t="shared" si="814"/>
        <v>0</v>
      </c>
      <c r="GB458" s="407">
        <f t="shared" si="815"/>
        <v>0</v>
      </c>
      <c r="GC458" s="407">
        <f t="shared" si="816"/>
        <v>0</v>
      </c>
      <c r="GD458" s="407">
        <f t="shared" si="817"/>
        <v>0</v>
      </c>
      <c r="GE458" s="407">
        <f t="shared" si="818"/>
        <v>0</v>
      </c>
      <c r="GF458" s="407">
        <f t="shared" si="819"/>
        <v>1.1368683772161603E-13</v>
      </c>
      <c r="GG458" s="407">
        <f t="shared" si="820"/>
        <v>0</v>
      </c>
      <c r="GH458" s="407">
        <f t="shared" si="821"/>
        <v>0</v>
      </c>
      <c r="GI458" s="407">
        <f t="shared" si="822"/>
        <v>0</v>
      </c>
      <c r="GJ458">
        <f t="shared" si="823"/>
        <v>0</v>
      </c>
      <c r="GK458" s="382">
        <f t="shared" si="824"/>
        <v>1.1368683772161603E-13</v>
      </c>
      <c r="GL458">
        <v>5</v>
      </c>
      <c r="GM458">
        <f t="shared" si="750"/>
        <v>42</v>
      </c>
      <c r="GN458">
        <f t="shared" si="750"/>
        <v>0</v>
      </c>
      <c r="GO458">
        <f t="shared" si="750"/>
        <v>2190</v>
      </c>
      <c r="GP458">
        <f t="shared" si="750"/>
        <v>0</v>
      </c>
      <c r="GQ458">
        <f t="shared" si="750"/>
        <v>0</v>
      </c>
      <c r="GR458">
        <f t="shared" si="749"/>
        <v>1594</v>
      </c>
      <c r="GS458">
        <f t="shared" si="749"/>
        <v>0</v>
      </c>
      <c r="GT458">
        <f t="shared" si="749"/>
        <v>6995</v>
      </c>
      <c r="GU458">
        <f t="shared" si="749"/>
        <v>1536</v>
      </c>
      <c r="GV458">
        <f t="shared" si="749"/>
        <v>0</v>
      </c>
    </row>
    <row r="459" spans="1:204" customFormat="1" x14ac:dyDescent="0.25">
      <c r="A459" s="378">
        <v>26006</v>
      </c>
      <c r="B459" s="32" t="s">
        <v>1159</v>
      </c>
      <c r="C459" t="s">
        <v>884</v>
      </c>
      <c r="D459">
        <v>5</v>
      </c>
      <c r="E459" s="379">
        <v>3896</v>
      </c>
      <c r="F459" s="379">
        <v>2285</v>
      </c>
      <c r="G459" s="379">
        <v>0</v>
      </c>
      <c r="H459" s="379">
        <v>0</v>
      </c>
      <c r="I459" s="379">
        <v>5150</v>
      </c>
      <c r="J459" s="379">
        <v>230</v>
      </c>
      <c r="K459" s="379">
        <v>2196</v>
      </c>
      <c r="L459" s="379">
        <v>3780</v>
      </c>
      <c r="M459" s="380">
        <v>0</v>
      </c>
      <c r="N459" s="381">
        <f t="shared" si="755"/>
        <v>17537</v>
      </c>
      <c r="O459" s="379">
        <v>3264</v>
      </c>
      <c r="P459" s="379">
        <v>2700</v>
      </c>
      <c r="Q459" s="379">
        <v>0</v>
      </c>
      <c r="R459" s="379">
        <v>0</v>
      </c>
      <c r="S459" s="379">
        <v>6250</v>
      </c>
      <c r="T459" s="379">
        <v>510</v>
      </c>
      <c r="U459" s="379">
        <v>1146</v>
      </c>
      <c r="V459" s="379">
        <v>4870</v>
      </c>
      <c r="W459" s="480">
        <f>(VLOOKUP(A459,'[1]floresta plant'!$A$4:$F$573,6,0))*1000</f>
        <v>0</v>
      </c>
      <c r="X459" s="24">
        <f t="shared" si="756"/>
        <v>18740</v>
      </c>
      <c r="Y459" s="53">
        <f t="shared" si="829"/>
        <v>0</v>
      </c>
      <c r="Z459" s="53">
        <f t="shared" si="829"/>
        <v>0</v>
      </c>
      <c r="AA459" s="53">
        <f t="shared" si="829"/>
        <v>1100</v>
      </c>
      <c r="AB459" s="53">
        <f t="shared" si="826"/>
        <v>280</v>
      </c>
      <c r="AC459" s="53">
        <f t="shared" si="826"/>
        <v>-1050</v>
      </c>
      <c r="AD459" s="53">
        <f t="shared" si="826"/>
        <v>1090</v>
      </c>
      <c r="AE459" s="53">
        <f t="shared" si="826"/>
        <v>0</v>
      </c>
      <c r="AF459" s="53">
        <f t="shared" si="757"/>
        <v>415</v>
      </c>
      <c r="AG459" s="53">
        <f t="shared" si="758"/>
        <v>-632</v>
      </c>
      <c r="AH459" s="53">
        <f t="shared" si="759"/>
        <v>-1203</v>
      </c>
      <c r="AI459" s="53">
        <f t="shared" si="825"/>
        <v>1203</v>
      </c>
      <c r="AJ459" s="469">
        <v>0</v>
      </c>
      <c r="AK459" s="469">
        <v>0</v>
      </c>
      <c r="AL459" s="469">
        <v>0</v>
      </c>
      <c r="AM459" s="470">
        <f t="shared" si="760"/>
        <v>0</v>
      </c>
      <c r="AN459" s="53">
        <f t="shared" si="761"/>
        <v>-1203</v>
      </c>
      <c r="AO459" s="382">
        <f t="shared" si="762"/>
        <v>2</v>
      </c>
      <c r="AP459">
        <v>5</v>
      </c>
      <c r="AQ459" s="383">
        <f t="shared" si="763"/>
        <v>2885</v>
      </c>
      <c r="AR459" s="383">
        <f t="shared" si="764"/>
        <v>-1682</v>
      </c>
      <c r="AS459" s="383">
        <f t="shared" si="765"/>
        <v>0</v>
      </c>
      <c r="AT459" s="383">
        <f t="shared" si="766"/>
        <v>1682</v>
      </c>
      <c r="AU459" s="383">
        <f t="shared" si="767"/>
        <v>1203</v>
      </c>
      <c r="AV459" s="383">
        <f t="shared" si="768"/>
        <v>1</v>
      </c>
      <c r="AW459" s="383">
        <f t="shared" si="769"/>
        <v>1</v>
      </c>
      <c r="AX459" s="383">
        <f t="shared" si="770"/>
        <v>1</v>
      </c>
      <c r="AY459" s="383">
        <f t="shared" si="771"/>
        <v>0</v>
      </c>
      <c r="AZ459">
        <f t="shared" si="772"/>
        <v>0</v>
      </c>
      <c r="BA459">
        <f t="shared" si="773"/>
        <v>0</v>
      </c>
      <c r="BB459" s="383">
        <f t="shared" si="774"/>
        <v>0</v>
      </c>
      <c r="BC459" s="384">
        <f t="shared" si="736"/>
        <v>0</v>
      </c>
      <c r="BD459" s="384">
        <f t="shared" si="736"/>
        <v>0</v>
      </c>
      <c r="BE459" s="384">
        <f t="shared" si="736"/>
        <v>1100</v>
      </c>
      <c r="BF459" s="384">
        <f t="shared" si="736"/>
        <v>280</v>
      </c>
      <c r="BG459" s="384">
        <f t="shared" si="736"/>
        <v>0.62425683709869206</v>
      </c>
      <c r="BH459" s="384">
        <f t="shared" si="736"/>
        <v>1090</v>
      </c>
      <c r="BI459" s="384">
        <f t="shared" si="751"/>
        <v>0</v>
      </c>
      <c r="BJ459" s="384">
        <f t="shared" si="751"/>
        <v>415</v>
      </c>
      <c r="BK459" s="384">
        <f t="shared" si="751"/>
        <v>0.37574316290130799</v>
      </c>
      <c r="BL459" s="474">
        <f t="shared" si="775"/>
        <v>1682</v>
      </c>
      <c r="BM459" s="409">
        <f t="shared" si="776"/>
        <v>-1203</v>
      </c>
      <c r="BN459" s="473">
        <f t="shared" si="777"/>
        <v>2885</v>
      </c>
      <c r="BO459" s="387">
        <f t="shared" si="778"/>
        <v>0.58301559792027735</v>
      </c>
      <c r="BP459" s="387">
        <f t="shared" si="779"/>
        <v>0.4169844020797227</v>
      </c>
      <c r="BQ459" s="388">
        <f t="shared" si="780"/>
        <v>0</v>
      </c>
      <c r="BR459" s="389">
        <f t="shared" si="781"/>
        <v>0</v>
      </c>
      <c r="BS459" s="390">
        <f t="shared" si="782"/>
        <v>0</v>
      </c>
      <c r="BT459" s="391">
        <f t="shared" si="740"/>
        <v>0</v>
      </c>
      <c r="BU459" s="391">
        <f t="shared" si="740"/>
        <v>0</v>
      </c>
      <c r="BV459" s="391">
        <f t="shared" si="740"/>
        <v>0</v>
      </c>
      <c r="BW459" s="391">
        <f t="shared" si="738"/>
        <v>0</v>
      </c>
      <c r="BX459" s="391">
        <f t="shared" si="738"/>
        <v>0</v>
      </c>
      <c r="BY459" s="391">
        <f t="shared" si="738"/>
        <v>0</v>
      </c>
      <c r="BZ459" s="391">
        <f t="shared" si="738"/>
        <v>0</v>
      </c>
      <c r="CA459" s="391">
        <f t="shared" si="738"/>
        <v>0</v>
      </c>
      <c r="CB459" s="391">
        <f t="shared" si="783"/>
        <v>0</v>
      </c>
      <c r="CC459" s="391">
        <f t="shared" si="783"/>
        <v>0</v>
      </c>
      <c r="CD459" s="392">
        <f t="shared" si="784"/>
        <v>0</v>
      </c>
      <c r="CE459" s="393">
        <f t="shared" si="785"/>
        <v>0</v>
      </c>
      <c r="CF459" s="392">
        <f t="shared" si="830"/>
        <v>0</v>
      </c>
      <c r="CG459" s="392">
        <f t="shared" si="830"/>
        <v>0</v>
      </c>
      <c r="CH459" s="392">
        <f t="shared" si="830"/>
        <v>0</v>
      </c>
      <c r="CI459" s="392">
        <f t="shared" si="827"/>
        <v>0</v>
      </c>
      <c r="CJ459" s="392">
        <f t="shared" si="827"/>
        <v>0</v>
      </c>
      <c r="CK459" s="392">
        <f t="shared" si="827"/>
        <v>0</v>
      </c>
      <c r="CL459" s="392">
        <f t="shared" si="827"/>
        <v>0</v>
      </c>
      <c r="CM459" s="392">
        <f t="shared" si="786"/>
        <v>0</v>
      </c>
      <c r="CN459" s="392">
        <f t="shared" si="787"/>
        <v>0</v>
      </c>
      <c r="CO459" s="394">
        <f t="shared" si="788"/>
        <v>0</v>
      </c>
      <c r="CP459" s="394">
        <f t="shared" si="788"/>
        <v>0</v>
      </c>
      <c r="CQ459" s="395">
        <f t="shared" si="789"/>
        <v>1100</v>
      </c>
      <c r="CR459" s="394">
        <f t="shared" si="747"/>
        <v>0</v>
      </c>
      <c r="CS459" s="394">
        <f t="shared" si="747"/>
        <v>400.34662045060668</v>
      </c>
      <c r="CT459" s="394">
        <f t="shared" si="747"/>
        <v>0</v>
      </c>
      <c r="CU459" s="394">
        <f t="shared" si="747"/>
        <v>0</v>
      </c>
      <c r="CV459" s="394">
        <f t="shared" si="747"/>
        <v>0</v>
      </c>
      <c r="CW459" s="394">
        <f t="shared" si="747"/>
        <v>240.97053726169847</v>
      </c>
      <c r="CX459" s="396">
        <f t="shared" si="790"/>
        <v>458.682842287695</v>
      </c>
      <c r="CY459" s="396">
        <f t="shared" si="790"/>
        <v>0</v>
      </c>
      <c r="CZ459" s="397">
        <f t="shared" si="791"/>
        <v>0</v>
      </c>
      <c r="DA459" s="397">
        <f t="shared" si="791"/>
        <v>0</v>
      </c>
      <c r="DB459" s="397">
        <f t="shared" si="791"/>
        <v>0</v>
      </c>
      <c r="DC459" s="397">
        <f t="shared" si="792"/>
        <v>280</v>
      </c>
      <c r="DD459" s="397">
        <f t="shared" si="742"/>
        <v>101.90641247833624</v>
      </c>
      <c r="DE459" s="397">
        <f t="shared" si="742"/>
        <v>0</v>
      </c>
      <c r="DF459" s="397">
        <f t="shared" si="742"/>
        <v>0</v>
      </c>
      <c r="DG459" s="397">
        <f t="shared" si="742"/>
        <v>0</v>
      </c>
      <c r="DH459" s="397">
        <f t="shared" si="742"/>
        <v>61.337954939341429</v>
      </c>
      <c r="DI459" s="398">
        <f t="shared" si="793"/>
        <v>116.75563258232236</v>
      </c>
      <c r="DJ459" s="398">
        <f t="shared" si="793"/>
        <v>0</v>
      </c>
      <c r="DK459" s="399">
        <f t="shared" si="794"/>
        <v>0</v>
      </c>
      <c r="DL459" s="399">
        <f t="shared" si="794"/>
        <v>0</v>
      </c>
      <c r="DM459" s="399">
        <f t="shared" si="794"/>
        <v>0</v>
      </c>
      <c r="DN459" s="399">
        <f t="shared" si="753"/>
        <v>0</v>
      </c>
      <c r="DO459" s="399">
        <f t="shared" si="795"/>
        <v>-1050</v>
      </c>
      <c r="DP459" s="399">
        <f t="shared" si="796"/>
        <v>0</v>
      </c>
      <c r="DQ459" s="399">
        <f t="shared" si="796"/>
        <v>0</v>
      </c>
      <c r="DR459" s="399">
        <f t="shared" si="796"/>
        <v>0</v>
      </c>
      <c r="DS459" s="399">
        <f t="shared" si="754"/>
        <v>0</v>
      </c>
      <c r="DT459" s="400">
        <f t="shared" si="797"/>
        <v>0</v>
      </c>
      <c r="DU459" s="400">
        <f t="shared" si="797"/>
        <v>0</v>
      </c>
      <c r="DV459" s="386">
        <f t="shared" si="743"/>
        <v>0</v>
      </c>
      <c r="DW459" s="386">
        <f t="shared" si="743"/>
        <v>0</v>
      </c>
      <c r="DX459" s="386">
        <f t="shared" si="743"/>
        <v>0</v>
      </c>
      <c r="DY459" s="386">
        <f t="shared" si="743"/>
        <v>0</v>
      </c>
      <c r="DZ459" s="386">
        <f t="shared" si="743"/>
        <v>396.70710571923746</v>
      </c>
      <c r="EA459" s="401">
        <f t="shared" si="798"/>
        <v>1090</v>
      </c>
      <c r="EB459" s="386">
        <f t="shared" si="799"/>
        <v>0</v>
      </c>
      <c r="EC459" s="386">
        <f t="shared" si="799"/>
        <v>0</v>
      </c>
      <c r="ED459" s="386">
        <f t="shared" si="799"/>
        <v>238.77989601386483</v>
      </c>
      <c r="EE459" s="385">
        <f t="shared" si="800"/>
        <v>454.51299826689774</v>
      </c>
      <c r="EF459" s="385">
        <f t="shared" si="800"/>
        <v>0</v>
      </c>
      <c r="EG459" s="402">
        <f t="shared" si="748"/>
        <v>0</v>
      </c>
      <c r="EH459" s="402">
        <f t="shared" si="748"/>
        <v>0</v>
      </c>
      <c r="EI459" s="402">
        <f t="shared" si="748"/>
        <v>0</v>
      </c>
      <c r="EJ459" s="402">
        <f t="shared" si="748"/>
        <v>0</v>
      </c>
      <c r="EK459" s="402">
        <f t="shared" si="748"/>
        <v>0</v>
      </c>
      <c r="EL459" s="402">
        <f t="shared" si="748"/>
        <v>0</v>
      </c>
      <c r="EM459" s="402">
        <f t="shared" si="801"/>
        <v>0</v>
      </c>
      <c r="EN459" s="402">
        <f t="shared" si="802"/>
        <v>0</v>
      </c>
      <c r="EO459" s="402">
        <f t="shared" si="802"/>
        <v>0</v>
      </c>
      <c r="EP459" s="402">
        <f t="shared" si="803"/>
        <v>0</v>
      </c>
      <c r="EQ459" s="402">
        <f t="shared" si="804"/>
        <v>0</v>
      </c>
      <c r="ER459" s="394">
        <f t="shared" si="831"/>
        <v>0</v>
      </c>
      <c r="ES459" s="394">
        <f t="shared" si="831"/>
        <v>0</v>
      </c>
      <c r="ET459" s="394">
        <f t="shared" si="831"/>
        <v>0</v>
      </c>
      <c r="EU459" s="394">
        <f t="shared" si="828"/>
        <v>0</v>
      </c>
      <c r="EV459" s="394">
        <f t="shared" si="828"/>
        <v>151.03986135181978</v>
      </c>
      <c r="EW459" s="394">
        <f t="shared" si="828"/>
        <v>0</v>
      </c>
      <c r="EX459" s="394">
        <f t="shared" si="828"/>
        <v>0</v>
      </c>
      <c r="EY459" s="403">
        <f t="shared" si="805"/>
        <v>415</v>
      </c>
      <c r="EZ459" s="394">
        <f t="shared" si="806"/>
        <v>90.911611785095332</v>
      </c>
      <c r="FA459" s="396">
        <f t="shared" si="807"/>
        <v>173.04852686308493</v>
      </c>
      <c r="FB459" s="396">
        <f t="shared" si="807"/>
        <v>0</v>
      </c>
      <c r="FC459" s="404">
        <f t="shared" si="741"/>
        <v>0</v>
      </c>
      <c r="FD459" s="404">
        <f t="shared" si="741"/>
        <v>0</v>
      </c>
      <c r="FE459" s="404">
        <f t="shared" si="741"/>
        <v>0</v>
      </c>
      <c r="FF459" s="404">
        <f t="shared" si="739"/>
        <v>0</v>
      </c>
      <c r="FG459" s="404">
        <f t="shared" si="739"/>
        <v>0</v>
      </c>
      <c r="FH459" s="404">
        <f t="shared" si="739"/>
        <v>0</v>
      </c>
      <c r="FI459" s="404">
        <f t="shared" si="739"/>
        <v>0</v>
      </c>
      <c r="FJ459" s="404">
        <f t="shared" si="739"/>
        <v>0</v>
      </c>
      <c r="FK459" s="392">
        <f t="shared" si="808"/>
        <v>-632</v>
      </c>
      <c r="FL459" s="384">
        <f t="shared" si="809"/>
        <v>0</v>
      </c>
      <c r="FM459" s="384">
        <f t="shared" si="809"/>
        <v>0</v>
      </c>
      <c r="FN459" s="405">
        <f t="shared" si="737"/>
        <v>0</v>
      </c>
      <c r="FO459" s="405">
        <f t="shared" si="737"/>
        <v>0</v>
      </c>
      <c r="FP459" s="405">
        <f t="shared" si="737"/>
        <v>0</v>
      </c>
      <c r="FQ459" s="405">
        <f t="shared" si="737"/>
        <v>0</v>
      </c>
      <c r="FR459" s="405">
        <f t="shared" si="737"/>
        <v>0</v>
      </c>
      <c r="FS459" s="405">
        <f t="shared" si="737"/>
        <v>0</v>
      </c>
      <c r="FT459" s="405">
        <f t="shared" si="752"/>
        <v>0</v>
      </c>
      <c r="FU459" s="405">
        <f t="shared" si="752"/>
        <v>0</v>
      </c>
      <c r="FV459" s="405">
        <f t="shared" si="752"/>
        <v>0</v>
      </c>
      <c r="FW459" s="397">
        <f t="shared" si="810"/>
        <v>-1203</v>
      </c>
      <c r="FX459" s="406">
        <f t="shared" si="811"/>
        <v>0</v>
      </c>
      <c r="FY459" s="331">
        <f t="shared" si="812"/>
        <v>0</v>
      </c>
      <c r="FZ459" s="382">
        <f t="shared" si="813"/>
        <v>0</v>
      </c>
      <c r="GA459" s="331">
        <f t="shared" si="814"/>
        <v>0</v>
      </c>
      <c r="GB459" s="407">
        <f t="shared" si="815"/>
        <v>0</v>
      </c>
      <c r="GC459" s="407">
        <f t="shared" si="816"/>
        <v>-2.2737367544323206E-13</v>
      </c>
      <c r="GD459" s="407">
        <f t="shared" si="817"/>
        <v>0</v>
      </c>
      <c r="GE459" s="407">
        <f t="shared" si="818"/>
        <v>0</v>
      </c>
      <c r="GF459" s="407">
        <f t="shared" si="819"/>
        <v>0</v>
      </c>
      <c r="GG459" s="407">
        <f t="shared" si="820"/>
        <v>0</v>
      </c>
      <c r="GH459" s="407">
        <f t="shared" si="821"/>
        <v>-2.8421709430404007E-14</v>
      </c>
      <c r="GI459" s="407">
        <f t="shared" si="822"/>
        <v>0</v>
      </c>
      <c r="GJ459">
        <f t="shared" si="823"/>
        <v>0</v>
      </c>
      <c r="GK459" s="382">
        <f t="shared" si="824"/>
        <v>-2.5579538487363607E-13</v>
      </c>
      <c r="GL459">
        <v>5</v>
      </c>
      <c r="GM459">
        <f t="shared" si="750"/>
        <v>0</v>
      </c>
      <c r="GN459">
        <f t="shared" si="750"/>
        <v>0</v>
      </c>
      <c r="GO459">
        <f t="shared" si="750"/>
        <v>1100</v>
      </c>
      <c r="GP459">
        <f t="shared" si="750"/>
        <v>280</v>
      </c>
      <c r="GQ459">
        <f t="shared" si="750"/>
        <v>0</v>
      </c>
      <c r="GR459">
        <f t="shared" si="749"/>
        <v>1090</v>
      </c>
      <c r="GS459">
        <f t="shared" si="749"/>
        <v>0</v>
      </c>
      <c r="GT459">
        <f t="shared" si="749"/>
        <v>415</v>
      </c>
      <c r="GU459">
        <f t="shared" si="749"/>
        <v>0</v>
      </c>
      <c r="GV459">
        <f t="shared" si="749"/>
        <v>0</v>
      </c>
    </row>
    <row r="460" spans="1:204" customFormat="1" x14ac:dyDescent="0.25">
      <c r="A460" s="378">
        <v>26007</v>
      </c>
      <c r="B460" s="32" t="s">
        <v>1160</v>
      </c>
      <c r="C460" t="s">
        <v>884</v>
      </c>
      <c r="D460">
        <v>5</v>
      </c>
      <c r="E460" s="379">
        <v>2569</v>
      </c>
      <c r="F460" s="379">
        <v>2303</v>
      </c>
      <c r="G460" s="379">
        <v>0</v>
      </c>
      <c r="H460" s="379">
        <v>0</v>
      </c>
      <c r="I460" s="379">
        <v>22500</v>
      </c>
      <c r="J460" s="379">
        <v>670</v>
      </c>
      <c r="K460" s="379">
        <v>0</v>
      </c>
      <c r="L460" s="379">
        <v>1650</v>
      </c>
      <c r="M460" s="380">
        <v>0</v>
      </c>
      <c r="N460" s="381">
        <f t="shared" si="755"/>
        <v>29692</v>
      </c>
      <c r="O460" s="379">
        <v>11033</v>
      </c>
      <c r="P460" s="379">
        <v>3825</v>
      </c>
      <c r="Q460" s="379">
        <v>0</v>
      </c>
      <c r="R460" s="379">
        <v>0</v>
      </c>
      <c r="S460" s="379">
        <v>30700</v>
      </c>
      <c r="T460" s="379">
        <v>360</v>
      </c>
      <c r="U460" s="379">
        <v>0</v>
      </c>
      <c r="V460" s="379">
        <v>6912</v>
      </c>
      <c r="W460" s="480">
        <f>(VLOOKUP(A460,'[1]floresta plant'!$A$4:$F$573,6,0))*1000</f>
        <v>0</v>
      </c>
      <c r="X460" s="24">
        <f t="shared" si="756"/>
        <v>52830</v>
      </c>
      <c r="Y460" s="53">
        <f t="shared" si="829"/>
        <v>0</v>
      </c>
      <c r="Z460" s="53">
        <f t="shared" si="829"/>
        <v>0</v>
      </c>
      <c r="AA460" s="53">
        <f t="shared" si="829"/>
        <v>8200</v>
      </c>
      <c r="AB460" s="53">
        <f t="shared" si="826"/>
        <v>-310</v>
      </c>
      <c r="AC460" s="53">
        <f t="shared" si="826"/>
        <v>0</v>
      </c>
      <c r="AD460" s="53">
        <f t="shared" si="826"/>
        <v>5262</v>
      </c>
      <c r="AE460" s="53">
        <f t="shared" si="826"/>
        <v>0</v>
      </c>
      <c r="AF460" s="53">
        <f t="shared" si="757"/>
        <v>1522</v>
      </c>
      <c r="AG460" s="53">
        <f t="shared" si="758"/>
        <v>8464</v>
      </c>
      <c r="AH460" s="53">
        <f t="shared" si="759"/>
        <v>-23138</v>
      </c>
      <c r="AI460" s="53">
        <f t="shared" si="825"/>
        <v>23138</v>
      </c>
      <c r="AJ460" s="469">
        <v>0</v>
      </c>
      <c r="AK460" s="469">
        <v>0</v>
      </c>
      <c r="AL460" s="469">
        <v>0</v>
      </c>
      <c r="AM460" s="470">
        <f t="shared" si="760"/>
        <v>0</v>
      </c>
      <c r="AN460" s="53">
        <f t="shared" si="761"/>
        <v>-23138</v>
      </c>
      <c r="AO460" s="382">
        <f t="shared" si="762"/>
        <v>2</v>
      </c>
      <c r="AP460">
        <v>5</v>
      </c>
      <c r="AQ460" s="383">
        <f t="shared" si="763"/>
        <v>23448</v>
      </c>
      <c r="AR460" s="383">
        <f t="shared" si="764"/>
        <v>-310</v>
      </c>
      <c r="AS460" s="383">
        <f t="shared" si="765"/>
        <v>0</v>
      </c>
      <c r="AT460" s="383">
        <f t="shared" si="766"/>
        <v>310</v>
      </c>
      <c r="AU460" s="383">
        <f t="shared" si="767"/>
        <v>23138</v>
      </c>
      <c r="AV460" s="383">
        <f t="shared" si="768"/>
        <v>1</v>
      </c>
      <c r="AW460" s="383">
        <f t="shared" si="769"/>
        <v>1</v>
      </c>
      <c r="AX460" s="383">
        <f t="shared" si="770"/>
        <v>1</v>
      </c>
      <c r="AY460" s="383">
        <f t="shared" si="771"/>
        <v>0</v>
      </c>
      <c r="AZ460">
        <f t="shared" si="772"/>
        <v>0</v>
      </c>
      <c r="BA460">
        <f t="shared" si="773"/>
        <v>0</v>
      </c>
      <c r="BB460" s="383">
        <f t="shared" si="774"/>
        <v>0</v>
      </c>
      <c r="BC460" s="384">
        <f t="shared" si="736"/>
        <v>0</v>
      </c>
      <c r="BD460" s="384">
        <f t="shared" si="736"/>
        <v>0</v>
      </c>
      <c r="BE460" s="384">
        <f t="shared" si="736"/>
        <v>8200</v>
      </c>
      <c r="BF460" s="384">
        <f t="shared" si="736"/>
        <v>1</v>
      </c>
      <c r="BG460" s="384">
        <f t="shared" si="736"/>
        <v>0</v>
      </c>
      <c r="BH460" s="384">
        <f t="shared" si="736"/>
        <v>5262</v>
      </c>
      <c r="BI460" s="384">
        <f t="shared" si="751"/>
        <v>0</v>
      </c>
      <c r="BJ460" s="384">
        <f t="shared" si="751"/>
        <v>1522</v>
      </c>
      <c r="BK460" s="384">
        <f t="shared" si="751"/>
        <v>8464</v>
      </c>
      <c r="BL460" s="474">
        <f t="shared" si="775"/>
        <v>310</v>
      </c>
      <c r="BM460" s="409">
        <f t="shared" si="776"/>
        <v>-23138</v>
      </c>
      <c r="BN460" s="473">
        <f t="shared" si="777"/>
        <v>23448</v>
      </c>
      <c r="BO460" s="387">
        <f t="shared" si="778"/>
        <v>1.3220743773456159E-2</v>
      </c>
      <c r="BP460" s="387">
        <f t="shared" si="779"/>
        <v>0.98677925622654383</v>
      </c>
      <c r="BQ460" s="388">
        <f t="shared" si="780"/>
        <v>0</v>
      </c>
      <c r="BR460" s="389">
        <f t="shared" si="781"/>
        <v>0</v>
      </c>
      <c r="BS460" s="390">
        <f t="shared" si="782"/>
        <v>0</v>
      </c>
      <c r="BT460" s="391">
        <f t="shared" si="740"/>
        <v>0</v>
      </c>
      <c r="BU460" s="391">
        <f t="shared" si="740"/>
        <v>0</v>
      </c>
      <c r="BV460" s="391">
        <f t="shared" si="740"/>
        <v>0</v>
      </c>
      <c r="BW460" s="391">
        <f t="shared" si="738"/>
        <v>0</v>
      </c>
      <c r="BX460" s="391">
        <f t="shared" si="738"/>
        <v>0</v>
      </c>
      <c r="BY460" s="391">
        <f t="shared" si="738"/>
        <v>0</v>
      </c>
      <c r="BZ460" s="391">
        <f t="shared" si="738"/>
        <v>0</v>
      </c>
      <c r="CA460" s="391">
        <f t="shared" si="738"/>
        <v>0</v>
      </c>
      <c r="CB460" s="391">
        <f t="shared" si="783"/>
        <v>0</v>
      </c>
      <c r="CC460" s="391">
        <f t="shared" si="783"/>
        <v>0</v>
      </c>
      <c r="CD460" s="392">
        <f t="shared" si="784"/>
        <v>0</v>
      </c>
      <c r="CE460" s="393">
        <f t="shared" si="785"/>
        <v>0</v>
      </c>
      <c r="CF460" s="392">
        <f t="shared" si="830"/>
        <v>0</v>
      </c>
      <c r="CG460" s="392">
        <f t="shared" si="830"/>
        <v>0</v>
      </c>
      <c r="CH460" s="392">
        <f t="shared" si="830"/>
        <v>0</v>
      </c>
      <c r="CI460" s="392">
        <f t="shared" si="827"/>
        <v>0</v>
      </c>
      <c r="CJ460" s="392">
        <f t="shared" si="827"/>
        <v>0</v>
      </c>
      <c r="CK460" s="392">
        <f t="shared" si="827"/>
        <v>0</v>
      </c>
      <c r="CL460" s="392">
        <f t="shared" si="827"/>
        <v>0</v>
      </c>
      <c r="CM460" s="392">
        <f t="shared" si="786"/>
        <v>0</v>
      </c>
      <c r="CN460" s="392">
        <f t="shared" si="787"/>
        <v>0</v>
      </c>
      <c r="CO460" s="394">
        <f t="shared" si="788"/>
        <v>0</v>
      </c>
      <c r="CP460" s="394">
        <f t="shared" si="788"/>
        <v>0</v>
      </c>
      <c r="CQ460" s="395">
        <f t="shared" si="789"/>
        <v>8200</v>
      </c>
      <c r="CR460" s="394">
        <f t="shared" si="747"/>
        <v>108.4100989423405</v>
      </c>
      <c r="CS460" s="394">
        <f t="shared" si="747"/>
        <v>0</v>
      </c>
      <c r="CT460" s="394">
        <f t="shared" si="747"/>
        <v>0</v>
      </c>
      <c r="CU460" s="394">
        <f t="shared" si="747"/>
        <v>0</v>
      </c>
      <c r="CV460" s="394">
        <f t="shared" si="747"/>
        <v>0</v>
      </c>
      <c r="CW460" s="394">
        <f t="shared" si="747"/>
        <v>0</v>
      </c>
      <c r="CX460" s="396">
        <f t="shared" si="790"/>
        <v>8091.5899010576595</v>
      </c>
      <c r="CY460" s="396">
        <f t="shared" si="790"/>
        <v>0</v>
      </c>
      <c r="CZ460" s="397">
        <f t="shared" si="791"/>
        <v>0</v>
      </c>
      <c r="DA460" s="397">
        <f t="shared" si="791"/>
        <v>0</v>
      </c>
      <c r="DB460" s="397">
        <f t="shared" si="791"/>
        <v>0</v>
      </c>
      <c r="DC460" s="397">
        <f t="shared" si="792"/>
        <v>-310</v>
      </c>
      <c r="DD460" s="397">
        <f t="shared" si="742"/>
        <v>0</v>
      </c>
      <c r="DE460" s="397">
        <f t="shared" si="742"/>
        <v>0</v>
      </c>
      <c r="DF460" s="397">
        <f t="shared" si="742"/>
        <v>0</v>
      </c>
      <c r="DG460" s="397">
        <f t="shared" si="742"/>
        <v>0</v>
      </c>
      <c r="DH460" s="397">
        <f t="shared" si="742"/>
        <v>0</v>
      </c>
      <c r="DI460" s="398">
        <f t="shared" si="793"/>
        <v>0</v>
      </c>
      <c r="DJ460" s="398">
        <f t="shared" si="793"/>
        <v>0</v>
      </c>
      <c r="DK460" s="399">
        <f t="shared" si="794"/>
        <v>0</v>
      </c>
      <c r="DL460" s="399">
        <f t="shared" si="794"/>
        <v>0</v>
      </c>
      <c r="DM460" s="399">
        <f t="shared" si="794"/>
        <v>0</v>
      </c>
      <c r="DN460" s="399">
        <f t="shared" si="753"/>
        <v>0</v>
      </c>
      <c r="DO460" s="399">
        <f t="shared" si="795"/>
        <v>0</v>
      </c>
      <c r="DP460" s="399">
        <f t="shared" si="796"/>
        <v>0</v>
      </c>
      <c r="DQ460" s="399">
        <f t="shared" si="796"/>
        <v>0</v>
      </c>
      <c r="DR460" s="399">
        <f t="shared" si="796"/>
        <v>0</v>
      </c>
      <c r="DS460" s="399">
        <f t="shared" si="754"/>
        <v>0</v>
      </c>
      <c r="DT460" s="400">
        <f t="shared" si="797"/>
        <v>0</v>
      </c>
      <c r="DU460" s="400">
        <f t="shared" si="797"/>
        <v>0</v>
      </c>
      <c r="DV460" s="386">
        <f t="shared" si="743"/>
        <v>0</v>
      </c>
      <c r="DW460" s="386">
        <f t="shared" si="743"/>
        <v>0</v>
      </c>
      <c r="DX460" s="386">
        <f t="shared" si="743"/>
        <v>0</v>
      </c>
      <c r="DY460" s="386">
        <f t="shared" si="743"/>
        <v>69.56755373592631</v>
      </c>
      <c r="DZ460" s="386">
        <f t="shared" si="743"/>
        <v>0</v>
      </c>
      <c r="EA460" s="401">
        <f t="shared" si="798"/>
        <v>5262</v>
      </c>
      <c r="EB460" s="386">
        <f t="shared" si="799"/>
        <v>0</v>
      </c>
      <c r="EC460" s="386">
        <f t="shared" si="799"/>
        <v>0</v>
      </c>
      <c r="ED460" s="386">
        <f t="shared" si="799"/>
        <v>0</v>
      </c>
      <c r="EE460" s="385">
        <f t="shared" si="800"/>
        <v>5192.4324462640734</v>
      </c>
      <c r="EF460" s="385">
        <f t="shared" si="800"/>
        <v>0</v>
      </c>
      <c r="EG460" s="402">
        <f t="shared" si="748"/>
        <v>0</v>
      </c>
      <c r="EH460" s="402">
        <f t="shared" si="748"/>
        <v>0</v>
      </c>
      <c r="EI460" s="402">
        <f t="shared" si="748"/>
        <v>0</v>
      </c>
      <c r="EJ460" s="402">
        <f t="shared" si="748"/>
        <v>0</v>
      </c>
      <c r="EK460" s="402">
        <f t="shared" si="748"/>
        <v>0</v>
      </c>
      <c r="EL460" s="402">
        <f t="shared" si="748"/>
        <v>0</v>
      </c>
      <c r="EM460" s="402">
        <f t="shared" si="801"/>
        <v>0</v>
      </c>
      <c r="EN460" s="402">
        <f t="shared" si="802"/>
        <v>0</v>
      </c>
      <c r="EO460" s="402">
        <f t="shared" si="802"/>
        <v>0</v>
      </c>
      <c r="EP460" s="402">
        <f t="shared" si="803"/>
        <v>0</v>
      </c>
      <c r="EQ460" s="402">
        <f t="shared" si="804"/>
        <v>0</v>
      </c>
      <c r="ER460" s="394">
        <f t="shared" si="831"/>
        <v>0</v>
      </c>
      <c r="ES460" s="394">
        <f t="shared" si="831"/>
        <v>0</v>
      </c>
      <c r="ET460" s="394">
        <f t="shared" si="831"/>
        <v>0</v>
      </c>
      <c r="EU460" s="394">
        <f t="shared" si="828"/>
        <v>20.121972023200275</v>
      </c>
      <c r="EV460" s="394">
        <f t="shared" si="828"/>
        <v>0</v>
      </c>
      <c r="EW460" s="394">
        <f t="shared" si="828"/>
        <v>0</v>
      </c>
      <c r="EX460" s="394">
        <f t="shared" si="828"/>
        <v>0</v>
      </c>
      <c r="EY460" s="403">
        <f t="shared" si="805"/>
        <v>1522</v>
      </c>
      <c r="EZ460" s="394">
        <f t="shared" si="806"/>
        <v>0</v>
      </c>
      <c r="FA460" s="396">
        <f t="shared" si="807"/>
        <v>1501.8780279767998</v>
      </c>
      <c r="FB460" s="396">
        <f t="shared" si="807"/>
        <v>0</v>
      </c>
      <c r="FC460" s="404">
        <f t="shared" si="741"/>
        <v>0</v>
      </c>
      <c r="FD460" s="404">
        <f t="shared" si="741"/>
        <v>0</v>
      </c>
      <c r="FE460" s="404">
        <f t="shared" si="741"/>
        <v>0</v>
      </c>
      <c r="FF460" s="404">
        <f t="shared" si="739"/>
        <v>111.90037529853292</v>
      </c>
      <c r="FG460" s="404">
        <f t="shared" si="739"/>
        <v>0</v>
      </c>
      <c r="FH460" s="404">
        <f t="shared" si="739"/>
        <v>0</v>
      </c>
      <c r="FI460" s="404">
        <f t="shared" si="739"/>
        <v>0</v>
      </c>
      <c r="FJ460" s="404">
        <f t="shared" si="739"/>
        <v>0</v>
      </c>
      <c r="FK460" s="392">
        <f t="shared" si="808"/>
        <v>8464</v>
      </c>
      <c r="FL460" s="384">
        <f t="shared" si="809"/>
        <v>8352.0996247014664</v>
      </c>
      <c r="FM460" s="384">
        <f t="shared" si="809"/>
        <v>0</v>
      </c>
      <c r="FN460" s="405">
        <f t="shared" si="737"/>
        <v>0</v>
      </c>
      <c r="FO460" s="405">
        <f t="shared" si="737"/>
        <v>0</v>
      </c>
      <c r="FP460" s="405">
        <f t="shared" si="737"/>
        <v>0</v>
      </c>
      <c r="FQ460" s="405">
        <f t="shared" si="737"/>
        <v>0</v>
      </c>
      <c r="FR460" s="405">
        <f t="shared" si="737"/>
        <v>0</v>
      </c>
      <c r="FS460" s="405">
        <f t="shared" si="737"/>
        <v>0</v>
      </c>
      <c r="FT460" s="405">
        <f t="shared" si="752"/>
        <v>0</v>
      </c>
      <c r="FU460" s="405">
        <f t="shared" si="752"/>
        <v>0</v>
      </c>
      <c r="FV460" s="405">
        <f t="shared" si="752"/>
        <v>0</v>
      </c>
      <c r="FW460" s="397">
        <f t="shared" si="810"/>
        <v>-23138</v>
      </c>
      <c r="FX460" s="406">
        <f t="shared" si="811"/>
        <v>0</v>
      </c>
      <c r="FY460" s="331">
        <f t="shared" si="812"/>
        <v>0</v>
      </c>
      <c r="FZ460" s="382">
        <f t="shared" si="813"/>
        <v>0</v>
      </c>
      <c r="GA460" s="331">
        <f t="shared" si="814"/>
        <v>0</v>
      </c>
      <c r="GB460" s="407">
        <f t="shared" si="815"/>
        <v>0</v>
      </c>
      <c r="GC460" s="407">
        <f t="shared" si="816"/>
        <v>0</v>
      </c>
      <c r="GD460" s="407">
        <f t="shared" si="817"/>
        <v>0</v>
      </c>
      <c r="GE460" s="407">
        <f t="shared" si="818"/>
        <v>0</v>
      </c>
      <c r="GF460" s="407">
        <f t="shared" si="819"/>
        <v>2.8421709430404007E-13</v>
      </c>
      <c r="GG460" s="407">
        <f t="shared" si="820"/>
        <v>0</v>
      </c>
      <c r="GH460" s="407">
        <f t="shared" si="821"/>
        <v>-6.0396132539608516E-14</v>
      </c>
      <c r="GI460" s="407">
        <f t="shared" si="822"/>
        <v>0</v>
      </c>
      <c r="GJ460">
        <f t="shared" si="823"/>
        <v>0</v>
      </c>
      <c r="GK460" s="382">
        <f t="shared" si="824"/>
        <v>2.2382096176443156E-13</v>
      </c>
      <c r="GL460">
        <v>5</v>
      </c>
      <c r="GM460">
        <f t="shared" si="750"/>
        <v>0</v>
      </c>
      <c r="GN460">
        <f t="shared" si="750"/>
        <v>0</v>
      </c>
      <c r="GO460">
        <f t="shared" si="750"/>
        <v>8200</v>
      </c>
      <c r="GP460">
        <f t="shared" si="750"/>
        <v>0</v>
      </c>
      <c r="GQ460">
        <f t="shared" si="750"/>
        <v>0</v>
      </c>
      <c r="GR460">
        <f t="shared" si="749"/>
        <v>5262</v>
      </c>
      <c r="GS460">
        <f t="shared" si="749"/>
        <v>0</v>
      </c>
      <c r="GT460">
        <f t="shared" si="749"/>
        <v>1522</v>
      </c>
      <c r="GU460">
        <f t="shared" si="749"/>
        <v>8464</v>
      </c>
      <c r="GV460">
        <f t="shared" si="749"/>
        <v>0</v>
      </c>
    </row>
    <row r="461" spans="1:204" customFormat="1" x14ac:dyDescent="0.25">
      <c r="A461" s="378">
        <v>26008</v>
      </c>
      <c r="B461" s="32" t="s">
        <v>1161</v>
      </c>
      <c r="C461" t="s">
        <v>884</v>
      </c>
      <c r="D461">
        <v>5</v>
      </c>
      <c r="E461" s="379">
        <v>7042</v>
      </c>
      <c r="F461" s="379">
        <v>1932</v>
      </c>
      <c r="G461" s="379">
        <v>48</v>
      </c>
      <c r="H461" s="379">
        <v>0</v>
      </c>
      <c r="I461" s="379">
        <v>14910</v>
      </c>
      <c r="J461" s="379">
        <v>55</v>
      </c>
      <c r="K461" s="379">
        <v>0</v>
      </c>
      <c r="L461" s="379">
        <v>0</v>
      </c>
      <c r="M461" s="380">
        <v>0</v>
      </c>
      <c r="N461" s="381">
        <f t="shared" si="755"/>
        <v>23987</v>
      </c>
      <c r="O461" s="379">
        <v>12207</v>
      </c>
      <c r="P461" s="379">
        <v>2095</v>
      </c>
      <c r="Q461" s="379">
        <v>54</v>
      </c>
      <c r="R461" s="379">
        <v>0</v>
      </c>
      <c r="S461" s="379">
        <v>19000</v>
      </c>
      <c r="T461" s="379">
        <v>0</v>
      </c>
      <c r="U461" s="379">
        <v>0</v>
      </c>
      <c r="V461" s="379">
        <v>0</v>
      </c>
      <c r="W461" s="480">
        <f>(VLOOKUP(A461,'[1]floresta plant'!$A$4:$F$573,6,0))*1000</f>
        <v>0</v>
      </c>
      <c r="X461" s="24">
        <f t="shared" si="756"/>
        <v>33356</v>
      </c>
      <c r="Y461" s="53">
        <f t="shared" si="829"/>
        <v>6</v>
      </c>
      <c r="Z461" s="53">
        <f t="shared" si="829"/>
        <v>0</v>
      </c>
      <c r="AA461" s="53">
        <f t="shared" si="829"/>
        <v>4090</v>
      </c>
      <c r="AB461" s="53">
        <f t="shared" si="826"/>
        <v>-55</v>
      </c>
      <c r="AC461" s="53">
        <f t="shared" si="826"/>
        <v>0</v>
      </c>
      <c r="AD461" s="53">
        <f t="shared" si="826"/>
        <v>0</v>
      </c>
      <c r="AE461" s="53">
        <f t="shared" si="826"/>
        <v>0</v>
      </c>
      <c r="AF461" s="53">
        <f t="shared" si="757"/>
        <v>163</v>
      </c>
      <c r="AG461" s="53">
        <f t="shared" si="758"/>
        <v>5165</v>
      </c>
      <c r="AH461" s="53">
        <f t="shared" si="759"/>
        <v>-9369</v>
      </c>
      <c r="AI461" s="53">
        <f t="shared" si="825"/>
        <v>9369</v>
      </c>
      <c r="AJ461" s="469">
        <v>0</v>
      </c>
      <c r="AK461" s="469">
        <v>0</v>
      </c>
      <c r="AL461" s="469">
        <v>0</v>
      </c>
      <c r="AM461" s="470">
        <f t="shared" si="760"/>
        <v>0</v>
      </c>
      <c r="AN461" s="53">
        <f t="shared" si="761"/>
        <v>-9369</v>
      </c>
      <c r="AO461" s="382">
        <f t="shared" si="762"/>
        <v>2</v>
      </c>
      <c r="AP461">
        <v>5</v>
      </c>
      <c r="AQ461" s="383">
        <f t="shared" si="763"/>
        <v>9424</v>
      </c>
      <c r="AR461" s="383">
        <f t="shared" si="764"/>
        <v>-55</v>
      </c>
      <c r="AS461" s="383">
        <f t="shared" si="765"/>
        <v>6</v>
      </c>
      <c r="AT461" s="383">
        <f t="shared" si="766"/>
        <v>55</v>
      </c>
      <c r="AU461" s="383">
        <f t="shared" si="767"/>
        <v>9369</v>
      </c>
      <c r="AV461" s="383">
        <f t="shared" si="768"/>
        <v>1</v>
      </c>
      <c r="AW461" s="383">
        <f t="shared" si="769"/>
        <v>1</v>
      </c>
      <c r="AX461" s="383">
        <f t="shared" si="770"/>
        <v>1</v>
      </c>
      <c r="AY461" s="383">
        <f t="shared" si="771"/>
        <v>3</v>
      </c>
      <c r="AZ461">
        <f t="shared" si="772"/>
        <v>3</v>
      </c>
      <c r="BA461">
        <f t="shared" si="773"/>
        <v>0</v>
      </c>
      <c r="BB461" s="383">
        <f t="shared" si="774"/>
        <v>0</v>
      </c>
      <c r="BC461" s="384">
        <f t="shared" si="736"/>
        <v>6</v>
      </c>
      <c r="BD461" s="384">
        <f t="shared" si="736"/>
        <v>0</v>
      </c>
      <c r="BE461" s="384">
        <f t="shared" si="736"/>
        <v>4090</v>
      </c>
      <c r="BF461" s="384">
        <f t="shared" si="736"/>
        <v>1</v>
      </c>
      <c r="BG461" s="384">
        <f t="shared" si="736"/>
        <v>0</v>
      </c>
      <c r="BH461" s="384">
        <f t="shared" si="736"/>
        <v>0</v>
      </c>
      <c r="BI461" s="384">
        <f t="shared" si="751"/>
        <v>0</v>
      </c>
      <c r="BJ461" s="384">
        <f t="shared" si="751"/>
        <v>163</v>
      </c>
      <c r="BK461" s="384">
        <f t="shared" si="751"/>
        <v>5165</v>
      </c>
      <c r="BL461" s="474">
        <f t="shared" si="775"/>
        <v>52</v>
      </c>
      <c r="BM461" s="409">
        <f t="shared" si="776"/>
        <v>-9366</v>
      </c>
      <c r="BN461" s="473">
        <f t="shared" si="777"/>
        <v>9418</v>
      </c>
      <c r="BO461" s="387">
        <f t="shared" si="778"/>
        <v>5.5213421108515608E-3</v>
      </c>
      <c r="BP461" s="387">
        <f t="shared" si="779"/>
        <v>0.99447865788914847</v>
      </c>
      <c r="BQ461" s="388">
        <f t="shared" si="780"/>
        <v>-2.6020852139652106E-17</v>
      </c>
      <c r="BR461" s="389">
        <f t="shared" si="781"/>
        <v>0</v>
      </c>
      <c r="BS461" s="390">
        <f t="shared" si="782"/>
        <v>6</v>
      </c>
      <c r="BT461" s="391">
        <f t="shared" si="740"/>
        <v>0</v>
      </c>
      <c r="BU461" s="391">
        <f t="shared" si="740"/>
        <v>0</v>
      </c>
      <c r="BV461" s="391">
        <f t="shared" si="740"/>
        <v>3</v>
      </c>
      <c r="BW461" s="391">
        <f t="shared" si="738"/>
        <v>0</v>
      </c>
      <c r="BX461" s="391">
        <f t="shared" si="738"/>
        <v>0</v>
      </c>
      <c r="BY461" s="391">
        <f t="shared" ref="BY461:CA524" si="832">IF($BS461&gt;0,IF(AE461
&gt;0,0,$AY461*BI461),0)</f>
        <v>0</v>
      </c>
      <c r="BZ461" s="391">
        <f t="shared" si="832"/>
        <v>0</v>
      </c>
      <c r="CA461" s="391">
        <f t="shared" si="832"/>
        <v>0</v>
      </c>
      <c r="CB461" s="391">
        <f t="shared" si="783"/>
        <v>3</v>
      </c>
      <c r="CC461" s="391">
        <f t="shared" si="783"/>
        <v>0</v>
      </c>
      <c r="CD461" s="392">
        <f t="shared" si="784"/>
        <v>0</v>
      </c>
      <c r="CE461" s="393">
        <f t="shared" si="785"/>
        <v>0</v>
      </c>
      <c r="CF461" s="392">
        <f t="shared" si="830"/>
        <v>0</v>
      </c>
      <c r="CG461" s="392">
        <f t="shared" si="830"/>
        <v>0</v>
      </c>
      <c r="CH461" s="392">
        <f t="shared" si="830"/>
        <v>0</v>
      </c>
      <c r="CI461" s="392">
        <f t="shared" si="827"/>
        <v>0</v>
      </c>
      <c r="CJ461" s="392">
        <f t="shared" si="827"/>
        <v>0</v>
      </c>
      <c r="CK461" s="392">
        <f t="shared" si="827"/>
        <v>0</v>
      </c>
      <c r="CL461" s="392">
        <f t="shared" si="827"/>
        <v>0</v>
      </c>
      <c r="CM461" s="392">
        <f t="shared" si="786"/>
        <v>0</v>
      </c>
      <c r="CN461" s="392">
        <f t="shared" si="787"/>
        <v>0</v>
      </c>
      <c r="CO461" s="394">
        <f t="shared" si="788"/>
        <v>0</v>
      </c>
      <c r="CP461" s="394">
        <f t="shared" si="788"/>
        <v>0</v>
      </c>
      <c r="CQ461" s="395">
        <f t="shared" si="789"/>
        <v>4090</v>
      </c>
      <c r="CR461" s="394">
        <f t="shared" si="747"/>
        <v>22.582289233382884</v>
      </c>
      <c r="CS461" s="394">
        <f t="shared" si="747"/>
        <v>0</v>
      </c>
      <c r="CT461" s="394">
        <f t="shared" si="747"/>
        <v>0</v>
      </c>
      <c r="CU461" s="394">
        <f t="shared" si="747"/>
        <v>0</v>
      </c>
      <c r="CV461" s="394">
        <f t="shared" si="747"/>
        <v>0</v>
      </c>
      <c r="CW461" s="394">
        <f t="shared" si="747"/>
        <v>0</v>
      </c>
      <c r="CX461" s="396">
        <f t="shared" si="790"/>
        <v>4067.4177107666173</v>
      </c>
      <c r="CY461" s="396">
        <f t="shared" si="790"/>
        <v>-1.0642528525117712E-13</v>
      </c>
      <c r="CZ461" s="397">
        <f t="shared" si="791"/>
        <v>0</v>
      </c>
      <c r="DA461" s="397">
        <f t="shared" si="791"/>
        <v>0</v>
      </c>
      <c r="DB461" s="397">
        <f t="shared" si="791"/>
        <v>0</v>
      </c>
      <c r="DC461" s="397">
        <f t="shared" si="792"/>
        <v>-55</v>
      </c>
      <c r="DD461" s="397">
        <f t="shared" si="742"/>
        <v>0</v>
      </c>
      <c r="DE461" s="397">
        <f t="shared" si="742"/>
        <v>0</v>
      </c>
      <c r="DF461" s="397">
        <f t="shared" si="742"/>
        <v>0</v>
      </c>
      <c r="DG461" s="397">
        <f t="shared" si="742"/>
        <v>0</v>
      </c>
      <c r="DH461" s="397">
        <f t="shared" si="742"/>
        <v>0</v>
      </c>
      <c r="DI461" s="398">
        <f t="shared" si="793"/>
        <v>0</v>
      </c>
      <c r="DJ461" s="398">
        <f t="shared" si="793"/>
        <v>0</v>
      </c>
      <c r="DK461" s="399">
        <f t="shared" si="794"/>
        <v>0</v>
      </c>
      <c r="DL461" s="399">
        <f t="shared" si="794"/>
        <v>0</v>
      </c>
      <c r="DM461" s="399">
        <f t="shared" si="794"/>
        <v>0</v>
      </c>
      <c r="DN461" s="399">
        <f t="shared" si="753"/>
        <v>0</v>
      </c>
      <c r="DO461" s="399">
        <f t="shared" si="795"/>
        <v>0</v>
      </c>
      <c r="DP461" s="399">
        <f t="shared" si="796"/>
        <v>0</v>
      </c>
      <c r="DQ461" s="399">
        <f t="shared" si="796"/>
        <v>0</v>
      </c>
      <c r="DR461" s="399">
        <f t="shared" si="796"/>
        <v>0</v>
      </c>
      <c r="DS461" s="399">
        <f t="shared" si="754"/>
        <v>0</v>
      </c>
      <c r="DT461" s="400">
        <f t="shared" si="797"/>
        <v>0</v>
      </c>
      <c r="DU461" s="400">
        <f t="shared" si="797"/>
        <v>0</v>
      </c>
      <c r="DV461" s="386">
        <f t="shared" si="743"/>
        <v>0</v>
      </c>
      <c r="DW461" s="386">
        <f t="shared" si="743"/>
        <v>0</v>
      </c>
      <c r="DX461" s="386">
        <f t="shared" si="743"/>
        <v>0</v>
      </c>
      <c r="DY461" s="386">
        <f t="shared" si="743"/>
        <v>0</v>
      </c>
      <c r="DZ461" s="386">
        <f t="shared" si="743"/>
        <v>0</v>
      </c>
      <c r="EA461" s="401">
        <f t="shared" si="798"/>
        <v>0</v>
      </c>
      <c r="EB461" s="386">
        <f t="shared" si="799"/>
        <v>0</v>
      </c>
      <c r="EC461" s="386">
        <f t="shared" si="799"/>
        <v>0</v>
      </c>
      <c r="ED461" s="386">
        <f t="shared" si="799"/>
        <v>0</v>
      </c>
      <c r="EE461" s="385">
        <f t="shared" si="800"/>
        <v>0</v>
      </c>
      <c r="EF461" s="385">
        <f t="shared" si="800"/>
        <v>0</v>
      </c>
      <c r="EG461" s="402">
        <f t="shared" si="748"/>
        <v>0</v>
      </c>
      <c r="EH461" s="402">
        <f t="shared" si="748"/>
        <v>0</v>
      </c>
      <c r="EI461" s="402">
        <f t="shared" si="748"/>
        <v>0</v>
      </c>
      <c r="EJ461" s="402">
        <f t="shared" si="748"/>
        <v>0</v>
      </c>
      <c r="EK461" s="402">
        <f t="shared" si="748"/>
        <v>0</v>
      </c>
      <c r="EL461" s="402">
        <f t="shared" si="748"/>
        <v>0</v>
      </c>
      <c r="EM461" s="402">
        <f t="shared" si="801"/>
        <v>0</v>
      </c>
      <c r="EN461" s="402">
        <f t="shared" si="802"/>
        <v>0</v>
      </c>
      <c r="EO461" s="402">
        <f t="shared" si="802"/>
        <v>0</v>
      </c>
      <c r="EP461" s="402">
        <f t="shared" si="803"/>
        <v>0</v>
      </c>
      <c r="EQ461" s="402">
        <f t="shared" si="804"/>
        <v>0</v>
      </c>
      <c r="ER461" s="394">
        <f t="shared" si="831"/>
        <v>0</v>
      </c>
      <c r="ES461" s="394">
        <f t="shared" si="831"/>
        <v>0</v>
      </c>
      <c r="ET461" s="394">
        <f t="shared" si="831"/>
        <v>0</v>
      </c>
      <c r="EU461" s="394">
        <f t="shared" si="828"/>
        <v>0.89997876406880439</v>
      </c>
      <c r="EV461" s="394">
        <f t="shared" si="828"/>
        <v>0</v>
      </c>
      <c r="EW461" s="394">
        <f t="shared" si="828"/>
        <v>0</v>
      </c>
      <c r="EX461" s="394">
        <f t="shared" si="828"/>
        <v>0</v>
      </c>
      <c r="EY461" s="403">
        <f t="shared" si="805"/>
        <v>163</v>
      </c>
      <c r="EZ461" s="394">
        <f t="shared" si="806"/>
        <v>0</v>
      </c>
      <c r="FA461" s="396">
        <f t="shared" si="807"/>
        <v>162.10002123593119</v>
      </c>
      <c r="FB461" s="396">
        <f t="shared" si="807"/>
        <v>-4.2413988987632933E-15</v>
      </c>
      <c r="FC461" s="404">
        <f t="shared" si="741"/>
        <v>0</v>
      </c>
      <c r="FD461" s="404">
        <f t="shared" si="741"/>
        <v>0</v>
      </c>
      <c r="FE461" s="404">
        <f t="shared" si="741"/>
        <v>0</v>
      </c>
      <c r="FF461" s="404">
        <f t="shared" si="739"/>
        <v>28.517732002548311</v>
      </c>
      <c r="FG461" s="404">
        <f t="shared" si="739"/>
        <v>0</v>
      </c>
      <c r="FH461" s="404">
        <f t="shared" ref="FH461:FJ524" si="833">IF($FK461&gt;0,IF(AD461&gt;0,0,$FK461*$BO461*BH461),0)</f>
        <v>0</v>
      </c>
      <c r="FI461" s="404">
        <f t="shared" si="833"/>
        <v>0</v>
      </c>
      <c r="FJ461" s="404">
        <f t="shared" si="833"/>
        <v>0</v>
      </c>
      <c r="FK461" s="392">
        <f t="shared" si="808"/>
        <v>5165</v>
      </c>
      <c r="FL461" s="384">
        <f t="shared" si="809"/>
        <v>5136.4822679974523</v>
      </c>
      <c r="FM461" s="384">
        <f t="shared" si="809"/>
        <v>-1.3439770130130313E-13</v>
      </c>
      <c r="FN461" s="405">
        <f t="shared" si="737"/>
        <v>0</v>
      </c>
      <c r="FO461" s="405">
        <f t="shared" si="737"/>
        <v>0</v>
      </c>
      <c r="FP461" s="405">
        <f t="shared" si="737"/>
        <v>0</v>
      </c>
      <c r="FQ461" s="405">
        <f t="shared" si="737"/>
        <v>0</v>
      </c>
      <c r="FR461" s="405">
        <f t="shared" si="737"/>
        <v>0</v>
      </c>
      <c r="FS461" s="405">
        <f t="shared" si="737"/>
        <v>0</v>
      </c>
      <c r="FT461" s="405">
        <f t="shared" si="752"/>
        <v>0</v>
      </c>
      <c r="FU461" s="405">
        <f t="shared" si="752"/>
        <v>0</v>
      </c>
      <c r="FV461" s="405">
        <f t="shared" si="752"/>
        <v>0</v>
      </c>
      <c r="FW461" s="397">
        <f t="shared" si="810"/>
        <v>-9369</v>
      </c>
      <c r="FX461" s="406">
        <f t="shared" si="811"/>
        <v>0</v>
      </c>
      <c r="FY461" s="331">
        <f t="shared" si="812"/>
        <v>-2.4506438545124354E-13</v>
      </c>
      <c r="FZ461" s="382">
        <f t="shared" si="813"/>
        <v>2.4506438545124354E-13</v>
      </c>
      <c r="GA461" s="331">
        <f t="shared" si="814"/>
        <v>0</v>
      </c>
      <c r="GB461" s="407">
        <f t="shared" si="815"/>
        <v>0</v>
      </c>
      <c r="GC461" s="407">
        <f t="shared" si="816"/>
        <v>-4.5474735088646412E-13</v>
      </c>
      <c r="GD461" s="407">
        <f t="shared" si="817"/>
        <v>0</v>
      </c>
      <c r="GE461" s="407">
        <f t="shared" si="818"/>
        <v>0</v>
      </c>
      <c r="GF461" s="407">
        <f t="shared" si="819"/>
        <v>0</v>
      </c>
      <c r="GG461" s="407">
        <f t="shared" si="820"/>
        <v>0</v>
      </c>
      <c r="GH461" s="407">
        <f t="shared" si="821"/>
        <v>5.3290705182007514E-15</v>
      </c>
      <c r="GI461" s="407">
        <f t="shared" si="822"/>
        <v>-7.7509700047162511E-13</v>
      </c>
      <c r="GJ461">
        <f t="shared" si="823"/>
        <v>0</v>
      </c>
      <c r="GK461" s="382">
        <f t="shared" si="824"/>
        <v>-1.2245152808398885E-12</v>
      </c>
      <c r="GL461">
        <v>5</v>
      </c>
      <c r="GM461">
        <f t="shared" si="750"/>
        <v>6</v>
      </c>
      <c r="GN461">
        <f t="shared" si="750"/>
        <v>0</v>
      </c>
      <c r="GO461">
        <f t="shared" si="750"/>
        <v>4090</v>
      </c>
      <c r="GP461">
        <f t="shared" si="750"/>
        <v>0</v>
      </c>
      <c r="GQ461">
        <f t="shared" si="750"/>
        <v>0</v>
      </c>
      <c r="GR461">
        <f t="shared" si="749"/>
        <v>0</v>
      </c>
      <c r="GS461">
        <f t="shared" si="749"/>
        <v>0</v>
      </c>
      <c r="GT461">
        <f t="shared" si="749"/>
        <v>163</v>
      </c>
      <c r="GU461">
        <f t="shared" si="749"/>
        <v>5165</v>
      </c>
      <c r="GV461">
        <f t="shared" si="749"/>
        <v>0</v>
      </c>
    </row>
    <row r="462" spans="1:204" customFormat="1" x14ac:dyDescent="0.25">
      <c r="A462" s="378">
        <v>26009</v>
      </c>
      <c r="B462" s="32" t="s">
        <v>1162</v>
      </c>
      <c r="C462" t="s">
        <v>884</v>
      </c>
      <c r="D462">
        <v>5</v>
      </c>
      <c r="E462" s="379">
        <v>535</v>
      </c>
      <c r="F462" s="379">
        <v>2385</v>
      </c>
      <c r="G462" s="379">
        <v>0</v>
      </c>
      <c r="H462" s="379">
        <v>0</v>
      </c>
      <c r="I462" s="379">
        <v>2760</v>
      </c>
      <c r="J462" s="379">
        <v>0</v>
      </c>
      <c r="K462" s="379">
        <v>0</v>
      </c>
      <c r="L462" s="379">
        <v>0</v>
      </c>
      <c r="M462" s="380">
        <v>0</v>
      </c>
      <c r="N462" s="381">
        <f t="shared" si="755"/>
        <v>5680</v>
      </c>
      <c r="O462" s="379">
        <v>674</v>
      </c>
      <c r="P462" s="379">
        <v>2234</v>
      </c>
      <c r="Q462" s="379">
        <v>0</v>
      </c>
      <c r="R462" s="379">
        <v>0</v>
      </c>
      <c r="S462" s="379">
        <v>3100</v>
      </c>
      <c r="T462" s="379">
        <v>56</v>
      </c>
      <c r="U462" s="379">
        <v>0</v>
      </c>
      <c r="V462" s="379">
        <v>0</v>
      </c>
      <c r="W462" s="480">
        <f>(VLOOKUP(A462,'[1]floresta plant'!$A$4:$F$573,6,0))*1000</f>
        <v>0</v>
      </c>
      <c r="X462" s="24">
        <f t="shared" si="756"/>
        <v>6064</v>
      </c>
      <c r="Y462" s="53">
        <f t="shared" si="829"/>
        <v>0</v>
      </c>
      <c r="Z462" s="53">
        <f t="shared" si="829"/>
        <v>0</v>
      </c>
      <c r="AA462" s="53">
        <f t="shared" si="829"/>
        <v>340</v>
      </c>
      <c r="AB462" s="53">
        <f t="shared" si="826"/>
        <v>56</v>
      </c>
      <c r="AC462" s="53">
        <f t="shared" si="826"/>
        <v>0</v>
      </c>
      <c r="AD462" s="53">
        <f t="shared" si="826"/>
        <v>0</v>
      </c>
      <c r="AE462" s="53">
        <f t="shared" si="826"/>
        <v>0</v>
      </c>
      <c r="AF462" s="53">
        <f t="shared" si="757"/>
        <v>-151</v>
      </c>
      <c r="AG462" s="53">
        <f t="shared" si="758"/>
        <v>139</v>
      </c>
      <c r="AH462" s="53">
        <f t="shared" si="759"/>
        <v>-384</v>
      </c>
      <c r="AI462" s="53">
        <f t="shared" si="825"/>
        <v>384</v>
      </c>
      <c r="AJ462" s="469">
        <v>0</v>
      </c>
      <c r="AK462" s="469">
        <v>0</v>
      </c>
      <c r="AL462" s="469">
        <v>0</v>
      </c>
      <c r="AM462" s="470">
        <f t="shared" si="760"/>
        <v>0</v>
      </c>
      <c r="AN462" s="53">
        <f t="shared" si="761"/>
        <v>-384</v>
      </c>
      <c r="AO462" s="382">
        <f t="shared" si="762"/>
        <v>2</v>
      </c>
      <c r="AP462">
        <v>5</v>
      </c>
      <c r="AQ462" s="383">
        <f t="shared" si="763"/>
        <v>535</v>
      </c>
      <c r="AR462" s="383">
        <f t="shared" si="764"/>
        <v>-151</v>
      </c>
      <c r="AS462" s="383">
        <f t="shared" si="765"/>
        <v>0</v>
      </c>
      <c r="AT462" s="383">
        <f t="shared" si="766"/>
        <v>151</v>
      </c>
      <c r="AU462" s="383">
        <f t="shared" si="767"/>
        <v>384</v>
      </c>
      <c r="AV462" s="383">
        <f t="shared" si="768"/>
        <v>1</v>
      </c>
      <c r="AW462" s="383">
        <f t="shared" si="769"/>
        <v>1</v>
      </c>
      <c r="AX462" s="383">
        <f t="shared" si="770"/>
        <v>1</v>
      </c>
      <c r="AY462" s="383">
        <f t="shared" si="771"/>
        <v>0</v>
      </c>
      <c r="AZ462">
        <f t="shared" si="772"/>
        <v>0</v>
      </c>
      <c r="BA462">
        <f t="shared" si="773"/>
        <v>0</v>
      </c>
      <c r="BB462" s="383">
        <f t="shared" si="774"/>
        <v>0</v>
      </c>
      <c r="BC462" s="384">
        <f t="shared" si="736"/>
        <v>0</v>
      </c>
      <c r="BD462" s="384">
        <f t="shared" si="736"/>
        <v>0</v>
      </c>
      <c r="BE462" s="384">
        <f t="shared" si="736"/>
        <v>340</v>
      </c>
      <c r="BF462" s="384">
        <f t="shared" ref="BF462:BK525" si="834">IF(AB462&gt;0,AB462,IF(AB462=0,0,AB462/$AR462))</f>
        <v>56</v>
      </c>
      <c r="BG462" s="384">
        <f t="shared" si="834"/>
        <v>0</v>
      </c>
      <c r="BH462" s="384">
        <f t="shared" si="834"/>
        <v>0</v>
      </c>
      <c r="BI462" s="384">
        <f t="shared" si="751"/>
        <v>0</v>
      </c>
      <c r="BJ462" s="384">
        <f t="shared" si="751"/>
        <v>1</v>
      </c>
      <c r="BK462" s="384">
        <f t="shared" si="751"/>
        <v>139</v>
      </c>
      <c r="BL462" s="474">
        <f t="shared" si="775"/>
        <v>151</v>
      </c>
      <c r="BM462" s="409">
        <f t="shared" si="776"/>
        <v>-384</v>
      </c>
      <c r="BN462" s="473">
        <f t="shared" si="777"/>
        <v>535</v>
      </c>
      <c r="BO462" s="387">
        <f t="shared" si="778"/>
        <v>0.28224299065420561</v>
      </c>
      <c r="BP462" s="387">
        <f t="shared" si="779"/>
        <v>0.71775700934579434</v>
      </c>
      <c r="BQ462" s="388">
        <f t="shared" si="780"/>
        <v>0</v>
      </c>
      <c r="BR462" s="389">
        <f t="shared" si="781"/>
        <v>0</v>
      </c>
      <c r="BS462" s="390">
        <f t="shared" si="782"/>
        <v>0</v>
      </c>
      <c r="BT462" s="391">
        <f t="shared" si="740"/>
        <v>0</v>
      </c>
      <c r="BU462" s="391">
        <f t="shared" si="740"/>
        <v>0</v>
      </c>
      <c r="BV462" s="391">
        <f t="shared" si="740"/>
        <v>0</v>
      </c>
      <c r="BW462" s="391">
        <f t="shared" si="740"/>
        <v>0</v>
      </c>
      <c r="BX462" s="391">
        <f t="shared" si="740"/>
        <v>0</v>
      </c>
      <c r="BY462" s="391">
        <f t="shared" si="832"/>
        <v>0</v>
      </c>
      <c r="BZ462" s="391">
        <f t="shared" si="832"/>
        <v>0</v>
      </c>
      <c r="CA462" s="391">
        <f t="shared" si="832"/>
        <v>0</v>
      </c>
      <c r="CB462" s="391">
        <f t="shared" si="783"/>
        <v>0</v>
      </c>
      <c r="CC462" s="391">
        <f t="shared" si="783"/>
        <v>0</v>
      </c>
      <c r="CD462" s="392">
        <f t="shared" si="784"/>
        <v>0</v>
      </c>
      <c r="CE462" s="393">
        <f t="shared" si="785"/>
        <v>0</v>
      </c>
      <c r="CF462" s="392">
        <f t="shared" si="830"/>
        <v>0</v>
      </c>
      <c r="CG462" s="392">
        <f t="shared" si="830"/>
        <v>0</v>
      </c>
      <c r="CH462" s="392">
        <f t="shared" si="830"/>
        <v>0</v>
      </c>
      <c r="CI462" s="392">
        <f t="shared" si="827"/>
        <v>0</v>
      </c>
      <c r="CJ462" s="392">
        <f t="shared" si="827"/>
        <v>0</v>
      </c>
      <c r="CK462" s="392">
        <f t="shared" si="827"/>
        <v>0</v>
      </c>
      <c r="CL462" s="392">
        <f t="shared" si="827"/>
        <v>0</v>
      </c>
      <c r="CM462" s="392">
        <f t="shared" si="786"/>
        <v>0</v>
      </c>
      <c r="CN462" s="392">
        <f t="shared" si="787"/>
        <v>0</v>
      </c>
      <c r="CO462" s="394">
        <f t="shared" si="788"/>
        <v>0</v>
      </c>
      <c r="CP462" s="394">
        <f t="shared" si="788"/>
        <v>0</v>
      </c>
      <c r="CQ462" s="395">
        <f t="shared" si="789"/>
        <v>340</v>
      </c>
      <c r="CR462" s="394">
        <f t="shared" si="747"/>
        <v>0</v>
      </c>
      <c r="CS462" s="394">
        <f t="shared" si="747"/>
        <v>0</v>
      </c>
      <c r="CT462" s="394">
        <f t="shared" si="747"/>
        <v>0</v>
      </c>
      <c r="CU462" s="394">
        <f t="shared" si="747"/>
        <v>0</v>
      </c>
      <c r="CV462" s="394">
        <f t="shared" si="747"/>
        <v>95.962616822429908</v>
      </c>
      <c r="CW462" s="394">
        <f t="shared" si="747"/>
        <v>0</v>
      </c>
      <c r="CX462" s="396">
        <f t="shared" si="790"/>
        <v>244.03738317757006</v>
      </c>
      <c r="CY462" s="396">
        <f t="shared" si="790"/>
        <v>0</v>
      </c>
      <c r="CZ462" s="397">
        <f t="shared" si="791"/>
        <v>0</v>
      </c>
      <c r="DA462" s="397">
        <f t="shared" si="791"/>
        <v>0</v>
      </c>
      <c r="DB462" s="397">
        <f t="shared" si="791"/>
        <v>0</v>
      </c>
      <c r="DC462" s="397">
        <f t="shared" si="792"/>
        <v>56</v>
      </c>
      <c r="DD462" s="397">
        <f t="shared" si="742"/>
        <v>0</v>
      </c>
      <c r="DE462" s="397">
        <f t="shared" si="742"/>
        <v>0</v>
      </c>
      <c r="DF462" s="397">
        <f t="shared" si="742"/>
        <v>0</v>
      </c>
      <c r="DG462" s="397">
        <f t="shared" si="742"/>
        <v>15.805607476635513</v>
      </c>
      <c r="DH462" s="397">
        <f t="shared" si="742"/>
        <v>0</v>
      </c>
      <c r="DI462" s="398">
        <f t="shared" si="793"/>
        <v>40.194392523364485</v>
      </c>
      <c r="DJ462" s="398">
        <f t="shared" si="793"/>
        <v>0</v>
      </c>
      <c r="DK462" s="399">
        <f t="shared" si="794"/>
        <v>0</v>
      </c>
      <c r="DL462" s="399">
        <f t="shared" si="794"/>
        <v>0</v>
      </c>
      <c r="DM462" s="399">
        <f t="shared" si="794"/>
        <v>0</v>
      </c>
      <c r="DN462" s="399">
        <f t="shared" si="753"/>
        <v>0</v>
      </c>
      <c r="DO462" s="399">
        <f t="shared" si="795"/>
        <v>0</v>
      </c>
      <c r="DP462" s="399">
        <f t="shared" si="796"/>
        <v>0</v>
      </c>
      <c r="DQ462" s="399">
        <f t="shared" si="796"/>
        <v>0</v>
      </c>
      <c r="DR462" s="399">
        <f t="shared" si="796"/>
        <v>0</v>
      </c>
      <c r="DS462" s="399">
        <f t="shared" si="754"/>
        <v>0</v>
      </c>
      <c r="DT462" s="400">
        <f t="shared" si="797"/>
        <v>0</v>
      </c>
      <c r="DU462" s="400">
        <f t="shared" si="797"/>
        <v>0</v>
      </c>
      <c r="DV462" s="386">
        <f t="shared" si="743"/>
        <v>0</v>
      </c>
      <c r="DW462" s="386">
        <f t="shared" si="743"/>
        <v>0</v>
      </c>
      <c r="DX462" s="386">
        <f t="shared" si="743"/>
        <v>0</v>
      </c>
      <c r="DY462" s="386">
        <f t="shared" si="743"/>
        <v>0</v>
      </c>
      <c r="DZ462" s="386">
        <f t="shared" si="743"/>
        <v>0</v>
      </c>
      <c r="EA462" s="401">
        <f t="shared" si="798"/>
        <v>0</v>
      </c>
      <c r="EB462" s="386">
        <f t="shared" si="799"/>
        <v>0</v>
      </c>
      <c r="EC462" s="386">
        <f t="shared" si="799"/>
        <v>0</v>
      </c>
      <c r="ED462" s="386">
        <f t="shared" si="799"/>
        <v>0</v>
      </c>
      <c r="EE462" s="385">
        <f t="shared" si="800"/>
        <v>0</v>
      </c>
      <c r="EF462" s="385">
        <f t="shared" si="800"/>
        <v>0</v>
      </c>
      <c r="EG462" s="402">
        <f t="shared" si="748"/>
        <v>0</v>
      </c>
      <c r="EH462" s="402">
        <f t="shared" si="748"/>
        <v>0</v>
      </c>
      <c r="EI462" s="402">
        <f t="shared" si="748"/>
        <v>0</v>
      </c>
      <c r="EJ462" s="402">
        <f t="shared" si="748"/>
        <v>0</v>
      </c>
      <c r="EK462" s="402">
        <f t="shared" si="748"/>
        <v>0</v>
      </c>
      <c r="EL462" s="402">
        <f t="shared" si="748"/>
        <v>0</v>
      </c>
      <c r="EM462" s="402">
        <f t="shared" si="801"/>
        <v>0</v>
      </c>
      <c r="EN462" s="402">
        <f t="shared" si="802"/>
        <v>0</v>
      </c>
      <c r="EO462" s="402">
        <f t="shared" si="802"/>
        <v>0</v>
      </c>
      <c r="EP462" s="402">
        <f t="shared" si="803"/>
        <v>0</v>
      </c>
      <c r="EQ462" s="402">
        <f t="shared" si="804"/>
        <v>0</v>
      </c>
      <c r="ER462" s="394">
        <f t="shared" si="831"/>
        <v>0</v>
      </c>
      <c r="ES462" s="394">
        <f t="shared" si="831"/>
        <v>0</v>
      </c>
      <c r="ET462" s="394">
        <f t="shared" si="831"/>
        <v>0</v>
      </c>
      <c r="EU462" s="394">
        <f t="shared" si="828"/>
        <v>0</v>
      </c>
      <c r="EV462" s="394">
        <f t="shared" si="828"/>
        <v>0</v>
      </c>
      <c r="EW462" s="394">
        <f t="shared" si="828"/>
        <v>0</v>
      </c>
      <c r="EX462" s="394">
        <f t="shared" si="828"/>
        <v>0</v>
      </c>
      <c r="EY462" s="403">
        <f t="shared" si="805"/>
        <v>-151</v>
      </c>
      <c r="EZ462" s="394">
        <f t="shared" si="806"/>
        <v>0</v>
      </c>
      <c r="FA462" s="396">
        <f t="shared" si="807"/>
        <v>0</v>
      </c>
      <c r="FB462" s="396">
        <f t="shared" si="807"/>
        <v>0</v>
      </c>
      <c r="FC462" s="404">
        <f t="shared" si="741"/>
        <v>0</v>
      </c>
      <c r="FD462" s="404">
        <f t="shared" si="741"/>
        <v>0</v>
      </c>
      <c r="FE462" s="404">
        <f t="shared" si="741"/>
        <v>0</v>
      </c>
      <c r="FF462" s="404">
        <f t="shared" si="741"/>
        <v>0</v>
      </c>
      <c r="FG462" s="404">
        <f t="shared" si="741"/>
        <v>0</v>
      </c>
      <c r="FH462" s="404">
        <f t="shared" si="833"/>
        <v>0</v>
      </c>
      <c r="FI462" s="404">
        <f t="shared" si="833"/>
        <v>0</v>
      </c>
      <c r="FJ462" s="404">
        <f t="shared" si="833"/>
        <v>39.231775700934577</v>
      </c>
      <c r="FK462" s="392">
        <f t="shared" si="808"/>
        <v>139</v>
      </c>
      <c r="FL462" s="384">
        <f t="shared" si="809"/>
        <v>99.768224299065409</v>
      </c>
      <c r="FM462" s="384">
        <f t="shared" si="809"/>
        <v>0</v>
      </c>
      <c r="FN462" s="405">
        <f t="shared" si="737"/>
        <v>0</v>
      </c>
      <c r="FO462" s="405">
        <f t="shared" si="737"/>
        <v>0</v>
      </c>
      <c r="FP462" s="405">
        <f t="shared" si="737"/>
        <v>0</v>
      </c>
      <c r="FQ462" s="405">
        <f t="shared" ref="FQ462:FV525" si="835">IF($AO462=3,IF(AB462&gt;0,0,$BR462*BF462),0)</f>
        <v>0</v>
      </c>
      <c r="FR462" s="405">
        <f t="shared" si="835"/>
        <v>0</v>
      </c>
      <c r="FS462" s="405">
        <f t="shared" si="835"/>
        <v>0</v>
      </c>
      <c r="FT462" s="405">
        <f t="shared" si="752"/>
        <v>0</v>
      </c>
      <c r="FU462" s="405">
        <f t="shared" si="752"/>
        <v>0</v>
      </c>
      <c r="FV462" s="405">
        <f t="shared" si="752"/>
        <v>0</v>
      </c>
      <c r="FW462" s="397">
        <f t="shared" si="810"/>
        <v>-384</v>
      </c>
      <c r="FX462" s="406">
        <f t="shared" si="811"/>
        <v>0</v>
      </c>
      <c r="FY462" s="331">
        <f t="shared" si="812"/>
        <v>0</v>
      </c>
      <c r="FZ462" s="382">
        <f t="shared" si="813"/>
        <v>0</v>
      </c>
      <c r="GA462" s="331">
        <f t="shared" si="814"/>
        <v>0</v>
      </c>
      <c r="GB462" s="407">
        <f t="shared" si="815"/>
        <v>0</v>
      </c>
      <c r="GC462" s="407">
        <f t="shared" si="816"/>
        <v>0</v>
      </c>
      <c r="GD462" s="407">
        <f t="shared" si="817"/>
        <v>0</v>
      </c>
      <c r="GE462" s="407">
        <f t="shared" si="818"/>
        <v>0</v>
      </c>
      <c r="GF462" s="407">
        <f t="shared" si="819"/>
        <v>0</v>
      </c>
      <c r="GG462" s="407">
        <f t="shared" si="820"/>
        <v>0</v>
      </c>
      <c r="GH462" s="407">
        <f t="shared" si="821"/>
        <v>0</v>
      </c>
      <c r="GI462" s="407">
        <f t="shared" si="822"/>
        <v>1.4210854715202004E-14</v>
      </c>
      <c r="GJ462">
        <f t="shared" si="823"/>
        <v>-5.6843418860808015E-14</v>
      </c>
      <c r="GK462" s="382">
        <f t="shared" si="824"/>
        <v>-4.2632564145606011E-14</v>
      </c>
      <c r="GL462">
        <v>5</v>
      </c>
      <c r="GM462">
        <f t="shared" si="750"/>
        <v>0</v>
      </c>
      <c r="GN462">
        <f t="shared" si="750"/>
        <v>0</v>
      </c>
      <c r="GO462">
        <f t="shared" si="750"/>
        <v>340</v>
      </c>
      <c r="GP462">
        <f t="shared" si="750"/>
        <v>56</v>
      </c>
      <c r="GQ462">
        <f t="shared" si="750"/>
        <v>0</v>
      </c>
      <c r="GR462">
        <f t="shared" si="749"/>
        <v>0</v>
      </c>
      <c r="GS462">
        <f t="shared" si="749"/>
        <v>0</v>
      </c>
      <c r="GT462">
        <f t="shared" si="749"/>
        <v>0</v>
      </c>
      <c r="GU462">
        <f t="shared" si="749"/>
        <v>139</v>
      </c>
      <c r="GV462">
        <f t="shared" si="749"/>
        <v>0</v>
      </c>
    </row>
    <row r="463" spans="1:204" customFormat="1" x14ac:dyDescent="0.25">
      <c r="A463" s="378">
        <v>26010</v>
      </c>
      <c r="B463" s="32" t="s">
        <v>1163</v>
      </c>
      <c r="C463" t="s">
        <v>884</v>
      </c>
      <c r="D463">
        <v>5</v>
      </c>
      <c r="E463" s="379">
        <v>1075</v>
      </c>
      <c r="F463" s="379">
        <v>9841</v>
      </c>
      <c r="G463" s="379">
        <v>3379</v>
      </c>
      <c r="H463" s="379">
        <v>0</v>
      </c>
      <c r="I463" s="379">
        <v>8590</v>
      </c>
      <c r="J463" s="379">
        <v>3</v>
      </c>
      <c r="K463" s="379">
        <v>0</v>
      </c>
      <c r="L463" s="379">
        <v>0</v>
      </c>
      <c r="M463" s="380">
        <v>0</v>
      </c>
      <c r="N463" s="381">
        <f t="shared" si="755"/>
        <v>22888</v>
      </c>
      <c r="O463" s="379">
        <v>4019</v>
      </c>
      <c r="P463" s="379">
        <v>10440</v>
      </c>
      <c r="Q463" s="379">
        <v>2950</v>
      </c>
      <c r="R463" s="379">
        <v>0</v>
      </c>
      <c r="S463" s="379">
        <v>10705</v>
      </c>
      <c r="T463" s="379">
        <v>15</v>
      </c>
      <c r="U463" s="379">
        <v>0</v>
      </c>
      <c r="V463" s="379">
        <v>0</v>
      </c>
      <c r="W463" s="480">
        <f>(VLOOKUP(A463,'[1]floresta plant'!$A$4:$F$573,6,0))*1000</f>
        <v>0</v>
      </c>
      <c r="X463" s="24">
        <f t="shared" si="756"/>
        <v>28129</v>
      </c>
      <c r="Y463" s="53">
        <f t="shared" si="829"/>
        <v>-429</v>
      </c>
      <c r="Z463" s="53">
        <f t="shared" si="829"/>
        <v>0</v>
      </c>
      <c r="AA463" s="53">
        <f t="shared" si="829"/>
        <v>2115</v>
      </c>
      <c r="AB463" s="53">
        <f t="shared" si="826"/>
        <v>12</v>
      </c>
      <c r="AC463" s="53">
        <f t="shared" si="826"/>
        <v>0</v>
      </c>
      <c r="AD463" s="53">
        <f t="shared" si="826"/>
        <v>0</v>
      </c>
      <c r="AE463" s="53">
        <f t="shared" si="826"/>
        <v>0</v>
      </c>
      <c r="AF463" s="53">
        <f t="shared" si="757"/>
        <v>599</v>
      </c>
      <c r="AG463" s="53">
        <f t="shared" si="758"/>
        <v>2944</v>
      </c>
      <c r="AH463" s="53">
        <f t="shared" si="759"/>
        <v>-5241</v>
      </c>
      <c r="AI463" s="53">
        <f t="shared" si="825"/>
        <v>5241</v>
      </c>
      <c r="AJ463" s="469">
        <v>0</v>
      </c>
      <c r="AK463" s="469">
        <v>0</v>
      </c>
      <c r="AL463" s="469">
        <v>0</v>
      </c>
      <c r="AM463" s="470">
        <f t="shared" si="760"/>
        <v>0</v>
      </c>
      <c r="AN463" s="53">
        <f t="shared" si="761"/>
        <v>-5241</v>
      </c>
      <c r="AO463" s="382">
        <f t="shared" si="762"/>
        <v>2</v>
      </c>
      <c r="AP463">
        <v>5</v>
      </c>
      <c r="AQ463" s="383">
        <f t="shared" si="763"/>
        <v>5670</v>
      </c>
      <c r="AR463" s="383">
        <f t="shared" si="764"/>
        <v>-429</v>
      </c>
      <c r="AS463" s="383">
        <f t="shared" si="765"/>
        <v>0</v>
      </c>
      <c r="AT463" s="383">
        <f t="shared" si="766"/>
        <v>0</v>
      </c>
      <c r="AU463" s="383">
        <f t="shared" si="767"/>
        <v>5241</v>
      </c>
      <c r="AV463" s="383">
        <f t="shared" si="768"/>
        <v>0</v>
      </c>
      <c r="AW463" s="383">
        <f t="shared" si="769"/>
        <v>1</v>
      </c>
      <c r="AX463" s="383">
        <f t="shared" si="770"/>
        <v>1</v>
      </c>
      <c r="AY463" s="383">
        <f t="shared" si="771"/>
        <v>0</v>
      </c>
      <c r="AZ463">
        <f t="shared" si="772"/>
        <v>0</v>
      </c>
      <c r="BA463">
        <f t="shared" si="773"/>
        <v>0</v>
      </c>
      <c r="BB463" s="383">
        <f t="shared" si="774"/>
        <v>0</v>
      </c>
      <c r="BC463" s="384">
        <f t="shared" ref="BC463:BH526" si="836">IF(Y463&gt;0,Y463,IF(Y463=0,0,Y463/$AR463))</f>
        <v>1</v>
      </c>
      <c r="BD463" s="384">
        <f t="shared" si="836"/>
        <v>0</v>
      </c>
      <c r="BE463" s="384">
        <f t="shared" si="836"/>
        <v>2115</v>
      </c>
      <c r="BF463" s="384">
        <f t="shared" si="834"/>
        <v>12</v>
      </c>
      <c r="BG463" s="384">
        <f t="shared" si="834"/>
        <v>0</v>
      </c>
      <c r="BH463" s="384">
        <f t="shared" si="834"/>
        <v>0</v>
      </c>
      <c r="BI463" s="384">
        <f t="shared" si="751"/>
        <v>0</v>
      </c>
      <c r="BJ463" s="384">
        <f t="shared" si="751"/>
        <v>599</v>
      </c>
      <c r="BK463" s="384">
        <f t="shared" si="751"/>
        <v>2944</v>
      </c>
      <c r="BL463" s="474">
        <f t="shared" si="775"/>
        <v>429</v>
      </c>
      <c r="BM463" s="409">
        <f t="shared" si="776"/>
        <v>-5241</v>
      </c>
      <c r="BN463" s="473">
        <f t="shared" si="777"/>
        <v>5670</v>
      </c>
      <c r="BO463" s="387">
        <f t="shared" si="778"/>
        <v>7.5661375661375666E-2</v>
      </c>
      <c r="BP463" s="387">
        <f t="shared" si="779"/>
        <v>0.92433862433862435</v>
      </c>
      <c r="BQ463" s="388">
        <f t="shared" si="780"/>
        <v>0</v>
      </c>
      <c r="BR463" s="389">
        <f t="shared" si="781"/>
        <v>0</v>
      </c>
      <c r="BS463" s="390">
        <f t="shared" si="782"/>
        <v>-429</v>
      </c>
      <c r="BT463" s="391">
        <f t="shared" si="740"/>
        <v>0</v>
      </c>
      <c r="BU463" s="391">
        <f t="shared" si="740"/>
        <v>0</v>
      </c>
      <c r="BV463" s="391">
        <f t="shared" si="740"/>
        <v>0</v>
      </c>
      <c r="BW463" s="391">
        <f t="shared" si="740"/>
        <v>0</v>
      </c>
      <c r="BX463" s="391">
        <f t="shared" si="740"/>
        <v>0</v>
      </c>
      <c r="BY463" s="391">
        <f t="shared" si="832"/>
        <v>0</v>
      </c>
      <c r="BZ463" s="391">
        <f t="shared" si="832"/>
        <v>0</v>
      </c>
      <c r="CA463" s="391">
        <f t="shared" si="832"/>
        <v>0</v>
      </c>
      <c r="CB463" s="391">
        <f t="shared" si="783"/>
        <v>0</v>
      </c>
      <c r="CC463" s="391">
        <f t="shared" si="783"/>
        <v>0</v>
      </c>
      <c r="CD463" s="392">
        <f t="shared" si="784"/>
        <v>0</v>
      </c>
      <c r="CE463" s="393">
        <f t="shared" si="785"/>
        <v>0</v>
      </c>
      <c r="CF463" s="392">
        <f t="shared" si="830"/>
        <v>0</v>
      </c>
      <c r="CG463" s="392">
        <f t="shared" si="830"/>
        <v>0</v>
      </c>
      <c r="CH463" s="392">
        <f t="shared" si="830"/>
        <v>0</v>
      </c>
      <c r="CI463" s="392">
        <f t="shared" si="827"/>
        <v>0</v>
      </c>
      <c r="CJ463" s="392">
        <f t="shared" si="827"/>
        <v>0</v>
      </c>
      <c r="CK463" s="392">
        <f t="shared" si="827"/>
        <v>0</v>
      </c>
      <c r="CL463" s="392">
        <f t="shared" si="827"/>
        <v>0</v>
      </c>
      <c r="CM463" s="392">
        <f t="shared" si="786"/>
        <v>0</v>
      </c>
      <c r="CN463" s="392">
        <f t="shared" si="787"/>
        <v>0</v>
      </c>
      <c r="CO463" s="394">
        <f t="shared" si="788"/>
        <v>160.02380952380952</v>
      </c>
      <c r="CP463" s="394">
        <f t="shared" si="788"/>
        <v>0</v>
      </c>
      <c r="CQ463" s="395">
        <f t="shared" si="789"/>
        <v>2115</v>
      </c>
      <c r="CR463" s="394">
        <f t="shared" si="747"/>
        <v>0</v>
      </c>
      <c r="CS463" s="394">
        <f t="shared" si="747"/>
        <v>0</v>
      </c>
      <c r="CT463" s="394">
        <f t="shared" si="747"/>
        <v>0</v>
      </c>
      <c r="CU463" s="394">
        <f t="shared" si="747"/>
        <v>0</v>
      </c>
      <c r="CV463" s="394">
        <f t="shared" si="747"/>
        <v>0</v>
      </c>
      <c r="CW463" s="394">
        <f t="shared" si="747"/>
        <v>0</v>
      </c>
      <c r="CX463" s="396">
        <f t="shared" si="790"/>
        <v>1954.9761904761906</v>
      </c>
      <c r="CY463" s="396">
        <f t="shared" si="790"/>
        <v>0</v>
      </c>
      <c r="CZ463" s="397">
        <f t="shared" si="791"/>
        <v>0.90793650793650804</v>
      </c>
      <c r="DA463" s="397">
        <f t="shared" si="791"/>
        <v>0</v>
      </c>
      <c r="DB463" s="397">
        <f t="shared" si="791"/>
        <v>0</v>
      </c>
      <c r="DC463" s="397">
        <f t="shared" si="792"/>
        <v>12</v>
      </c>
      <c r="DD463" s="397">
        <f t="shared" ref="DD463:DH513" si="837">IF($DC463&gt;0,IF(AC463&gt;0,0,$DC463*BG463*$BO463),0)</f>
        <v>0</v>
      </c>
      <c r="DE463" s="397">
        <f t="shared" si="837"/>
        <v>0</v>
      </c>
      <c r="DF463" s="397">
        <f t="shared" si="837"/>
        <v>0</v>
      </c>
      <c r="DG463" s="397">
        <f t="shared" si="837"/>
        <v>0</v>
      </c>
      <c r="DH463" s="397">
        <f t="shared" si="837"/>
        <v>0</v>
      </c>
      <c r="DI463" s="398">
        <f t="shared" si="793"/>
        <v>11.092063492063492</v>
      </c>
      <c r="DJ463" s="398">
        <f t="shared" si="793"/>
        <v>0</v>
      </c>
      <c r="DK463" s="399">
        <f t="shared" si="794"/>
        <v>0</v>
      </c>
      <c r="DL463" s="399">
        <f t="shared" si="794"/>
        <v>0</v>
      </c>
      <c r="DM463" s="399">
        <f t="shared" si="794"/>
        <v>0</v>
      </c>
      <c r="DN463" s="399">
        <f t="shared" si="753"/>
        <v>0</v>
      </c>
      <c r="DO463" s="399">
        <f t="shared" si="795"/>
        <v>0</v>
      </c>
      <c r="DP463" s="399">
        <f t="shared" si="796"/>
        <v>0</v>
      </c>
      <c r="DQ463" s="399">
        <f t="shared" si="796"/>
        <v>0</v>
      </c>
      <c r="DR463" s="399">
        <f t="shared" si="796"/>
        <v>0</v>
      </c>
      <c r="DS463" s="399">
        <f t="shared" si="754"/>
        <v>0</v>
      </c>
      <c r="DT463" s="400">
        <f t="shared" si="797"/>
        <v>0</v>
      </c>
      <c r="DU463" s="400">
        <f t="shared" si="797"/>
        <v>0</v>
      </c>
      <c r="DV463" s="386">
        <f t="shared" ref="DV463:DZ513" si="838">IF($EA463&gt;0,IF(Y463&gt;0,0,$EA463*$BO463*BC463),0)</f>
        <v>0</v>
      </c>
      <c r="DW463" s="386">
        <f t="shared" si="838"/>
        <v>0</v>
      </c>
      <c r="DX463" s="386">
        <f t="shared" si="838"/>
        <v>0</v>
      </c>
      <c r="DY463" s="386">
        <f t="shared" si="838"/>
        <v>0</v>
      </c>
      <c r="DZ463" s="386">
        <f t="shared" si="838"/>
        <v>0</v>
      </c>
      <c r="EA463" s="401">
        <f t="shared" si="798"/>
        <v>0</v>
      </c>
      <c r="EB463" s="386">
        <f t="shared" si="799"/>
        <v>0</v>
      </c>
      <c r="EC463" s="386">
        <f t="shared" si="799"/>
        <v>0</v>
      </c>
      <c r="ED463" s="386">
        <f t="shared" si="799"/>
        <v>0</v>
      </c>
      <c r="EE463" s="385">
        <f t="shared" si="800"/>
        <v>0</v>
      </c>
      <c r="EF463" s="385">
        <f t="shared" si="800"/>
        <v>0</v>
      </c>
      <c r="EG463" s="402">
        <f t="shared" si="748"/>
        <v>0</v>
      </c>
      <c r="EH463" s="402">
        <f t="shared" si="748"/>
        <v>0</v>
      </c>
      <c r="EI463" s="402">
        <f t="shared" si="748"/>
        <v>0</v>
      </c>
      <c r="EJ463" s="402">
        <f t="shared" si="748"/>
        <v>0</v>
      </c>
      <c r="EK463" s="402">
        <f t="shared" si="748"/>
        <v>0</v>
      </c>
      <c r="EL463" s="402">
        <f t="shared" si="748"/>
        <v>0</v>
      </c>
      <c r="EM463" s="402">
        <f t="shared" si="801"/>
        <v>0</v>
      </c>
      <c r="EN463" s="402">
        <f t="shared" si="802"/>
        <v>0</v>
      </c>
      <c r="EO463" s="402">
        <f t="shared" si="802"/>
        <v>0</v>
      </c>
      <c r="EP463" s="402">
        <f t="shared" si="803"/>
        <v>0</v>
      </c>
      <c r="EQ463" s="402">
        <f t="shared" si="804"/>
        <v>0</v>
      </c>
      <c r="ER463" s="394">
        <f t="shared" si="831"/>
        <v>45.321164021164023</v>
      </c>
      <c r="ES463" s="394">
        <f t="shared" si="831"/>
        <v>0</v>
      </c>
      <c r="ET463" s="394">
        <f t="shared" si="831"/>
        <v>0</v>
      </c>
      <c r="EU463" s="394">
        <f t="shared" si="828"/>
        <v>0</v>
      </c>
      <c r="EV463" s="394">
        <f t="shared" si="828"/>
        <v>0</v>
      </c>
      <c r="EW463" s="394">
        <f t="shared" si="828"/>
        <v>0</v>
      </c>
      <c r="EX463" s="394">
        <f t="shared" si="828"/>
        <v>0</v>
      </c>
      <c r="EY463" s="403">
        <f t="shared" si="805"/>
        <v>599</v>
      </c>
      <c r="EZ463" s="394">
        <f t="shared" si="806"/>
        <v>0</v>
      </c>
      <c r="FA463" s="396">
        <f t="shared" si="807"/>
        <v>553.67883597883599</v>
      </c>
      <c r="FB463" s="396">
        <f t="shared" si="807"/>
        <v>0</v>
      </c>
      <c r="FC463" s="404">
        <f t="shared" si="741"/>
        <v>222.74708994708996</v>
      </c>
      <c r="FD463" s="404">
        <f t="shared" si="741"/>
        <v>0</v>
      </c>
      <c r="FE463" s="404">
        <f t="shared" si="741"/>
        <v>0</v>
      </c>
      <c r="FF463" s="404">
        <f t="shared" si="741"/>
        <v>0</v>
      </c>
      <c r="FG463" s="404">
        <f t="shared" si="741"/>
        <v>0</v>
      </c>
      <c r="FH463" s="404">
        <f t="shared" si="833"/>
        <v>0</v>
      </c>
      <c r="FI463" s="404">
        <f t="shared" si="833"/>
        <v>0</v>
      </c>
      <c r="FJ463" s="404">
        <f t="shared" si="833"/>
        <v>0</v>
      </c>
      <c r="FK463" s="392">
        <f t="shared" si="808"/>
        <v>2944</v>
      </c>
      <c r="FL463" s="384">
        <f t="shared" si="809"/>
        <v>2721.25291005291</v>
      </c>
      <c r="FM463" s="384">
        <f t="shared" si="809"/>
        <v>0</v>
      </c>
      <c r="FN463" s="405">
        <f t="shared" ref="FN463:FS526" si="839">IF($AO463=3,IF(Y463&gt;0,0,$BR463*BC463),0)</f>
        <v>0</v>
      </c>
      <c r="FO463" s="405">
        <f t="shared" si="839"/>
        <v>0</v>
      </c>
      <c r="FP463" s="405">
        <f t="shared" si="839"/>
        <v>0</v>
      </c>
      <c r="FQ463" s="405">
        <f t="shared" si="835"/>
        <v>0</v>
      </c>
      <c r="FR463" s="405">
        <f t="shared" si="835"/>
        <v>0</v>
      </c>
      <c r="FS463" s="405">
        <f t="shared" si="835"/>
        <v>0</v>
      </c>
      <c r="FT463" s="405">
        <f t="shared" si="752"/>
        <v>0</v>
      </c>
      <c r="FU463" s="405">
        <f t="shared" si="752"/>
        <v>0</v>
      </c>
      <c r="FV463" s="405">
        <f t="shared" si="752"/>
        <v>0</v>
      </c>
      <c r="FW463" s="397">
        <f t="shared" si="810"/>
        <v>-5241</v>
      </c>
      <c r="FX463" s="406">
        <f t="shared" si="811"/>
        <v>0</v>
      </c>
      <c r="FY463" s="331">
        <f t="shared" si="812"/>
        <v>0</v>
      </c>
      <c r="FZ463" s="382">
        <f t="shared" si="813"/>
        <v>0</v>
      </c>
      <c r="GA463" s="331">
        <f t="shared" si="814"/>
        <v>0</v>
      </c>
      <c r="GB463" s="407">
        <f t="shared" si="815"/>
        <v>0</v>
      </c>
      <c r="GC463" s="407">
        <f t="shared" si="816"/>
        <v>-1.1368683772161603E-13</v>
      </c>
      <c r="GD463" s="407">
        <f t="shared" si="817"/>
        <v>2.2204460492503131E-16</v>
      </c>
      <c r="GE463" s="407">
        <f t="shared" si="818"/>
        <v>0</v>
      </c>
      <c r="GF463" s="407">
        <f t="shared" si="819"/>
        <v>0</v>
      </c>
      <c r="GG463" s="407">
        <f t="shared" si="820"/>
        <v>0</v>
      </c>
      <c r="GH463" s="407">
        <f t="shared" si="821"/>
        <v>-1.4210854715202004E-14</v>
      </c>
      <c r="GI463" s="407">
        <f t="shared" si="822"/>
        <v>0</v>
      </c>
      <c r="GJ463">
        <f t="shared" si="823"/>
        <v>0</v>
      </c>
      <c r="GK463" s="382">
        <f t="shared" si="824"/>
        <v>-1.27675647831893E-13</v>
      </c>
      <c r="GL463">
        <v>5</v>
      </c>
      <c r="GM463">
        <f t="shared" si="750"/>
        <v>0</v>
      </c>
      <c r="GN463">
        <f t="shared" si="750"/>
        <v>0</v>
      </c>
      <c r="GO463">
        <f t="shared" si="750"/>
        <v>2115</v>
      </c>
      <c r="GP463">
        <f t="shared" si="750"/>
        <v>12</v>
      </c>
      <c r="GQ463">
        <f t="shared" si="750"/>
        <v>0</v>
      </c>
      <c r="GR463">
        <f t="shared" si="749"/>
        <v>0</v>
      </c>
      <c r="GS463">
        <f t="shared" si="749"/>
        <v>0</v>
      </c>
      <c r="GT463">
        <f t="shared" si="749"/>
        <v>599</v>
      </c>
      <c r="GU463">
        <f t="shared" si="749"/>
        <v>2944</v>
      </c>
      <c r="GV463">
        <f t="shared" si="749"/>
        <v>0</v>
      </c>
    </row>
    <row r="464" spans="1:204" customFormat="1" x14ac:dyDescent="0.25">
      <c r="A464" s="378">
        <v>26011</v>
      </c>
      <c r="B464" s="32" t="s">
        <v>1164</v>
      </c>
      <c r="C464" t="s">
        <v>884</v>
      </c>
      <c r="D464">
        <v>5</v>
      </c>
      <c r="E464" s="379">
        <v>19931</v>
      </c>
      <c r="F464" s="379">
        <v>5882</v>
      </c>
      <c r="G464" s="379">
        <v>616</v>
      </c>
      <c r="H464" s="379">
        <v>0</v>
      </c>
      <c r="I464" s="379">
        <v>27440</v>
      </c>
      <c r="J464" s="379">
        <v>469</v>
      </c>
      <c r="K464" s="379">
        <v>0</v>
      </c>
      <c r="L464" s="379">
        <v>450</v>
      </c>
      <c r="M464" s="380">
        <v>0</v>
      </c>
      <c r="N464" s="381">
        <f t="shared" si="755"/>
        <v>54788</v>
      </c>
      <c r="O464" s="379">
        <v>35007</v>
      </c>
      <c r="P464" s="379">
        <v>5932</v>
      </c>
      <c r="Q464" s="379">
        <v>370</v>
      </c>
      <c r="R464" s="379">
        <v>0</v>
      </c>
      <c r="S464" s="379">
        <v>26310</v>
      </c>
      <c r="T464" s="379">
        <v>104</v>
      </c>
      <c r="U464" s="379">
        <v>0</v>
      </c>
      <c r="V464" s="379">
        <v>480</v>
      </c>
      <c r="W464" s="480">
        <f>(VLOOKUP(A464,'[1]floresta plant'!$A$4:$F$573,6,0))*1000</f>
        <v>0</v>
      </c>
      <c r="X464" s="24">
        <f t="shared" si="756"/>
        <v>68203</v>
      </c>
      <c r="Y464" s="53">
        <f t="shared" si="829"/>
        <v>-246</v>
      </c>
      <c r="Z464" s="53">
        <f t="shared" si="829"/>
        <v>0</v>
      </c>
      <c r="AA464" s="53">
        <f t="shared" si="829"/>
        <v>-1130</v>
      </c>
      <c r="AB464" s="53">
        <f t="shared" si="826"/>
        <v>-365</v>
      </c>
      <c r="AC464" s="53">
        <f t="shared" si="826"/>
        <v>0</v>
      </c>
      <c r="AD464" s="53">
        <f t="shared" si="826"/>
        <v>30</v>
      </c>
      <c r="AE464" s="53">
        <f t="shared" si="826"/>
        <v>0</v>
      </c>
      <c r="AF464" s="53">
        <f t="shared" si="757"/>
        <v>50</v>
      </c>
      <c r="AG464" s="53">
        <f t="shared" si="758"/>
        <v>15076</v>
      </c>
      <c r="AH464" s="53">
        <f t="shared" si="759"/>
        <v>-13415</v>
      </c>
      <c r="AI464" s="53">
        <f t="shared" si="825"/>
        <v>13415</v>
      </c>
      <c r="AJ464" s="469">
        <v>0</v>
      </c>
      <c r="AK464" s="469">
        <v>0</v>
      </c>
      <c r="AL464" s="469">
        <v>0</v>
      </c>
      <c r="AM464" s="470">
        <f t="shared" si="760"/>
        <v>0</v>
      </c>
      <c r="AN464" s="53">
        <f t="shared" si="761"/>
        <v>-13415</v>
      </c>
      <c r="AO464" s="382">
        <f t="shared" si="762"/>
        <v>2</v>
      </c>
      <c r="AP464">
        <v>5</v>
      </c>
      <c r="AQ464" s="383">
        <f t="shared" si="763"/>
        <v>15156</v>
      </c>
      <c r="AR464" s="383">
        <f t="shared" si="764"/>
        <v>-1741</v>
      </c>
      <c r="AS464" s="383">
        <f t="shared" si="765"/>
        <v>0</v>
      </c>
      <c r="AT464" s="383">
        <f t="shared" si="766"/>
        <v>1495</v>
      </c>
      <c r="AU464" s="383">
        <f t="shared" si="767"/>
        <v>13415</v>
      </c>
      <c r="AV464" s="383">
        <f t="shared" si="768"/>
        <v>1</v>
      </c>
      <c r="AW464" s="383">
        <f t="shared" si="769"/>
        <v>1</v>
      </c>
      <c r="AX464" s="383">
        <f t="shared" si="770"/>
        <v>1</v>
      </c>
      <c r="AY464" s="383">
        <f t="shared" si="771"/>
        <v>0</v>
      </c>
      <c r="AZ464">
        <f t="shared" si="772"/>
        <v>0</v>
      </c>
      <c r="BA464">
        <f t="shared" si="773"/>
        <v>0</v>
      </c>
      <c r="BB464" s="383">
        <f t="shared" si="774"/>
        <v>0</v>
      </c>
      <c r="BC464" s="384">
        <f t="shared" si="836"/>
        <v>0.14129810453762207</v>
      </c>
      <c r="BD464" s="384">
        <f t="shared" si="836"/>
        <v>0</v>
      </c>
      <c r="BE464" s="384">
        <f t="shared" si="836"/>
        <v>0.64905226881102818</v>
      </c>
      <c r="BF464" s="384">
        <f t="shared" si="834"/>
        <v>0.20964962665134979</v>
      </c>
      <c r="BG464" s="384">
        <f t="shared" si="834"/>
        <v>0</v>
      </c>
      <c r="BH464" s="384">
        <f t="shared" si="834"/>
        <v>30</v>
      </c>
      <c r="BI464" s="384">
        <f t="shared" si="751"/>
        <v>0</v>
      </c>
      <c r="BJ464" s="384">
        <f t="shared" si="751"/>
        <v>50</v>
      </c>
      <c r="BK464" s="384">
        <f t="shared" si="751"/>
        <v>15076</v>
      </c>
      <c r="BL464" s="474">
        <f t="shared" si="775"/>
        <v>1741</v>
      </c>
      <c r="BM464" s="409">
        <f t="shared" si="776"/>
        <v>-13415</v>
      </c>
      <c r="BN464" s="473">
        <f t="shared" si="777"/>
        <v>15156</v>
      </c>
      <c r="BO464" s="387">
        <f t="shared" si="778"/>
        <v>0.11487199788862497</v>
      </c>
      <c r="BP464" s="387">
        <f t="shared" si="779"/>
        <v>0.88512800211137499</v>
      </c>
      <c r="BQ464" s="388">
        <f t="shared" si="780"/>
        <v>0</v>
      </c>
      <c r="BR464" s="389">
        <f t="shared" si="781"/>
        <v>0</v>
      </c>
      <c r="BS464" s="390">
        <f t="shared" si="782"/>
        <v>-246</v>
      </c>
      <c r="BT464" s="391">
        <f t="shared" si="740"/>
        <v>0</v>
      </c>
      <c r="BU464" s="391">
        <f t="shared" si="740"/>
        <v>0</v>
      </c>
      <c r="BV464" s="391">
        <f t="shared" si="740"/>
        <v>0</v>
      </c>
      <c r="BW464" s="391">
        <f t="shared" si="740"/>
        <v>0</v>
      </c>
      <c r="BX464" s="391">
        <f t="shared" si="740"/>
        <v>0</v>
      </c>
      <c r="BY464" s="391">
        <f t="shared" si="832"/>
        <v>0</v>
      </c>
      <c r="BZ464" s="391">
        <f t="shared" si="832"/>
        <v>0</v>
      </c>
      <c r="CA464" s="391">
        <f t="shared" si="832"/>
        <v>0</v>
      </c>
      <c r="CB464" s="391">
        <f t="shared" si="783"/>
        <v>0</v>
      </c>
      <c r="CC464" s="391">
        <f t="shared" si="783"/>
        <v>0</v>
      </c>
      <c r="CD464" s="392">
        <f t="shared" si="784"/>
        <v>0</v>
      </c>
      <c r="CE464" s="393">
        <f t="shared" si="785"/>
        <v>0</v>
      </c>
      <c r="CF464" s="392">
        <f t="shared" si="830"/>
        <v>0</v>
      </c>
      <c r="CG464" s="392">
        <f t="shared" si="830"/>
        <v>0</v>
      </c>
      <c r="CH464" s="392">
        <f t="shared" si="830"/>
        <v>0</v>
      </c>
      <c r="CI464" s="392">
        <f t="shared" si="827"/>
        <v>0</v>
      </c>
      <c r="CJ464" s="392">
        <f t="shared" si="827"/>
        <v>0</v>
      </c>
      <c r="CK464" s="392">
        <f t="shared" si="827"/>
        <v>0</v>
      </c>
      <c r="CL464" s="392">
        <f t="shared" si="827"/>
        <v>0</v>
      </c>
      <c r="CM464" s="392">
        <f t="shared" si="786"/>
        <v>0</v>
      </c>
      <c r="CN464" s="392">
        <f t="shared" si="787"/>
        <v>0</v>
      </c>
      <c r="CO464" s="394">
        <f t="shared" si="788"/>
        <v>0</v>
      </c>
      <c r="CP464" s="394">
        <f t="shared" si="788"/>
        <v>0</v>
      </c>
      <c r="CQ464" s="395">
        <f t="shared" si="789"/>
        <v>-1130</v>
      </c>
      <c r="CR464" s="394">
        <f t="shared" si="747"/>
        <v>0</v>
      </c>
      <c r="CS464" s="394">
        <f t="shared" si="747"/>
        <v>0</v>
      </c>
      <c r="CT464" s="394">
        <f t="shared" si="747"/>
        <v>0</v>
      </c>
      <c r="CU464" s="394">
        <f t="shared" si="747"/>
        <v>0</v>
      </c>
      <c r="CV464" s="394">
        <f t="shared" si="747"/>
        <v>0</v>
      </c>
      <c r="CW464" s="394">
        <f t="shared" si="747"/>
        <v>0</v>
      </c>
      <c r="CX464" s="396">
        <f t="shared" si="790"/>
        <v>0</v>
      </c>
      <c r="CY464" s="396">
        <f t="shared" si="790"/>
        <v>0</v>
      </c>
      <c r="CZ464" s="397">
        <f t="shared" si="791"/>
        <v>0</v>
      </c>
      <c r="DA464" s="397">
        <f t="shared" si="791"/>
        <v>0</v>
      </c>
      <c r="DB464" s="397">
        <f t="shared" si="791"/>
        <v>0</v>
      </c>
      <c r="DC464" s="397">
        <f t="shared" si="792"/>
        <v>-365</v>
      </c>
      <c r="DD464" s="397">
        <f t="shared" si="837"/>
        <v>0</v>
      </c>
      <c r="DE464" s="397">
        <f t="shared" si="837"/>
        <v>0</v>
      </c>
      <c r="DF464" s="397">
        <f t="shared" si="837"/>
        <v>0</v>
      </c>
      <c r="DG464" s="397">
        <f t="shared" si="837"/>
        <v>0</v>
      </c>
      <c r="DH464" s="397">
        <f t="shared" si="837"/>
        <v>0</v>
      </c>
      <c r="DI464" s="398">
        <f t="shared" si="793"/>
        <v>0</v>
      </c>
      <c r="DJ464" s="398">
        <f t="shared" si="793"/>
        <v>0</v>
      </c>
      <c r="DK464" s="399">
        <f t="shared" si="794"/>
        <v>0</v>
      </c>
      <c r="DL464" s="399">
        <f t="shared" si="794"/>
        <v>0</v>
      </c>
      <c r="DM464" s="399">
        <f t="shared" si="794"/>
        <v>0</v>
      </c>
      <c r="DN464" s="399">
        <f t="shared" si="753"/>
        <v>0</v>
      </c>
      <c r="DO464" s="399">
        <f t="shared" si="795"/>
        <v>0</v>
      </c>
      <c r="DP464" s="399">
        <f t="shared" si="796"/>
        <v>0</v>
      </c>
      <c r="DQ464" s="399">
        <f t="shared" si="796"/>
        <v>0</v>
      </c>
      <c r="DR464" s="399">
        <f t="shared" si="796"/>
        <v>0</v>
      </c>
      <c r="DS464" s="399">
        <f t="shared" si="754"/>
        <v>0</v>
      </c>
      <c r="DT464" s="400">
        <f t="shared" si="797"/>
        <v>0</v>
      </c>
      <c r="DU464" s="400">
        <f t="shared" si="797"/>
        <v>0</v>
      </c>
      <c r="DV464" s="386">
        <f t="shared" si="838"/>
        <v>0.48693586698337293</v>
      </c>
      <c r="DW464" s="386">
        <f t="shared" si="838"/>
        <v>0</v>
      </c>
      <c r="DX464" s="386">
        <f t="shared" si="838"/>
        <v>2.2367379255740301</v>
      </c>
      <c r="DY464" s="386">
        <f t="shared" si="838"/>
        <v>0.72248614410134593</v>
      </c>
      <c r="DZ464" s="386">
        <f t="shared" si="838"/>
        <v>0</v>
      </c>
      <c r="EA464" s="401">
        <f t="shared" si="798"/>
        <v>30</v>
      </c>
      <c r="EB464" s="386">
        <f t="shared" si="799"/>
        <v>0</v>
      </c>
      <c r="EC464" s="386">
        <f t="shared" si="799"/>
        <v>0</v>
      </c>
      <c r="ED464" s="386">
        <f t="shared" si="799"/>
        <v>0</v>
      </c>
      <c r="EE464" s="385">
        <f t="shared" si="800"/>
        <v>26.553840063341248</v>
      </c>
      <c r="EF464" s="385">
        <f t="shared" si="800"/>
        <v>0</v>
      </c>
      <c r="EG464" s="402">
        <f t="shared" si="748"/>
        <v>0</v>
      </c>
      <c r="EH464" s="402">
        <f t="shared" si="748"/>
        <v>0</v>
      </c>
      <c r="EI464" s="402">
        <f t="shared" si="748"/>
        <v>0</v>
      </c>
      <c r="EJ464" s="402">
        <f t="shared" si="748"/>
        <v>0</v>
      </c>
      <c r="EK464" s="402">
        <f t="shared" si="748"/>
        <v>0</v>
      </c>
      <c r="EL464" s="402">
        <f t="shared" si="748"/>
        <v>0</v>
      </c>
      <c r="EM464" s="402">
        <f t="shared" si="801"/>
        <v>0</v>
      </c>
      <c r="EN464" s="402">
        <f t="shared" si="802"/>
        <v>0</v>
      </c>
      <c r="EO464" s="402">
        <f t="shared" si="802"/>
        <v>0</v>
      </c>
      <c r="EP464" s="402">
        <f t="shared" si="803"/>
        <v>0</v>
      </c>
      <c r="EQ464" s="402">
        <f t="shared" si="804"/>
        <v>0</v>
      </c>
      <c r="ER464" s="394">
        <f t="shared" si="831"/>
        <v>0.81155977830562165</v>
      </c>
      <c r="ES464" s="394">
        <f t="shared" si="831"/>
        <v>0</v>
      </c>
      <c r="ET464" s="394">
        <f t="shared" si="831"/>
        <v>3.7278965426233839</v>
      </c>
      <c r="EU464" s="394">
        <f t="shared" si="828"/>
        <v>1.2041435735022434</v>
      </c>
      <c r="EV464" s="394">
        <f t="shared" si="828"/>
        <v>0</v>
      </c>
      <c r="EW464" s="394">
        <f t="shared" si="828"/>
        <v>0</v>
      </c>
      <c r="EX464" s="394">
        <f t="shared" si="828"/>
        <v>0</v>
      </c>
      <c r="EY464" s="403">
        <f t="shared" si="805"/>
        <v>50</v>
      </c>
      <c r="EZ464" s="394">
        <f t="shared" si="806"/>
        <v>0</v>
      </c>
      <c r="FA464" s="396">
        <f t="shared" si="807"/>
        <v>44.256400105568751</v>
      </c>
      <c r="FB464" s="396">
        <f t="shared" si="807"/>
        <v>0</v>
      </c>
      <c r="FC464" s="404">
        <f t="shared" si="741"/>
        <v>244.70150435471103</v>
      </c>
      <c r="FD464" s="404">
        <f t="shared" si="741"/>
        <v>0</v>
      </c>
      <c r="FE464" s="404">
        <f t="shared" si="741"/>
        <v>1124.0353655318027</v>
      </c>
      <c r="FF464" s="404">
        <f t="shared" si="741"/>
        <v>363.07337028239641</v>
      </c>
      <c r="FG464" s="404">
        <f t="shared" si="741"/>
        <v>0</v>
      </c>
      <c r="FH464" s="404">
        <f t="shared" si="833"/>
        <v>0</v>
      </c>
      <c r="FI464" s="404">
        <f t="shared" si="833"/>
        <v>0</v>
      </c>
      <c r="FJ464" s="404">
        <f t="shared" si="833"/>
        <v>0</v>
      </c>
      <c r="FK464" s="392">
        <f t="shared" si="808"/>
        <v>15076</v>
      </c>
      <c r="FL464" s="384">
        <f t="shared" si="809"/>
        <v>13344.18975983109</v>
      </c>
      <c r="FM464" s="384">
        <f t="shared" si="809"/>
        <v>0</v>
      </c>
      <c r="FN464" s="405">
        <f t="shared" si="839"/>
        <v>0</v>
      </c>
      <c r="FO464" s="405">
        <f t="shared" si="839"/>
        <v>0</v>
      </c>
      <c r="FP464" s="405">
        <f t="shared" si="839"/>
        <v>0</v>
      </c>
      <c r="FQ464" s="405">
        <f t="shared" si="835"/>
        <v>0</v>
      </c>
      <c r="FR464" s="405">
        <f t="shared" si="835"/>
        <v>0</v>
      </c>
      <c r="FS464" s="405">
        <f t="shared" si="835"/>
        <v>0</v>
      </c>
      <c r="FT464" s="405">
        <f t="shared" si="752"/>
        <v>0</v>
      </c>
      <c r="FU464" s="405">
        <f t="shared" si="752"/>
        <v>0</v>
      </c>
      <c r="FV464" s="405">
        <f t="shared" si="752"/>
        <v>0</v>
      </c>
      <c r="FW464" s="397">
        <f t="shared" si="810"/>
        <v>-13415</v>
      </c>
      <c r="FX464" s="406">
        <f t="shared" si="811"/>
        <v>0</v>
      </c>
      <c r="FY464" s="331">
        <f t="shared" si="812"/>
        <v>0</v>
      </c>
      <c r="FZ464" s="382">
        <f t="shared" si="813"/>
        <v>0</v>
      </c>
      <c r="GA464" s="331">
        <f t="shared" si="814"/>
        <v>0</v>
      </c>
      <c r="GB464" s="407">
        <f t="shared" si="815"/>
        <v>0</v>
      </c>
      <c r="GC464" s="407">
        <f t="shared" si="816"/>
        <v>0</v>
      </c>
      <c r="GD464" s="407">
        <f t="shared" si="817"/>
        <v>0</v>
      </c>
      <c r="GE464" s="407">
        <f t="shared" si="818"/>
        <v>0</v>
      </c>
      <c r="GF464" s="407">
        <f t="shared" si="819"/>
        <v>3.1086244689504383E-15</v>
      </c>
      <c r="GG464" s="407">
        <f t="shared" si="820"/>
        <v>0</v>
      </c>
      <c r="GH464" s="407">
        <f t="shared" si="821"/>
        <v>0</v>
      </c>
      <c r="GI464" s="407">
        <f t="shared" si="822"/>
        <v>0</v>
      </c>
      <c r="GJ464">
        <f t="shared" si="823"/>
        <v>0</v>
      </c>
      <c r="GK464" s="382">
        <f t="shared" si="824"/>
        <v>3.1086244689504383E-15</v>
      </c>
      <c r="GL464">
        <v>5</v>
      </c>
      <c r="GM464">
        <f t="shared" si="750"/>
        <v>0</v>
      </c>
      <c r="GN464">
        <f t="shared" si="750"/>
        <v>0</v>
      </c>
      <c r="GO464">
        <f t="shared" si="750"/>
        <v>0</v>
      </c>
      <c r="GP464">
        <f t="shared" si="750"/>
        <v>0</v>
      </c>
      <c r="GQ464">
        <f t="shared" si="750"/>
        <v>0</v>
      </c>
      <c r="GR464">
        <f t="shared" si="749"/>
        <v>30</v>
      </c>
      <c r="GS464">
        <f t="shared" si="749"/>
        <v>0</v>
      </c>
      <c r="GT464">
        <f t="shared" si="749"/>
        <v>50</v>
      </c>
      <c r="GU464">
        <f t="shared" si="749"/>
        <v>15076</v>
      </c>
      <c r="GV464">
        <f t="shared" si="749"/>
        <v>0</v>
      </c>
    </row>
    <row r="465" spans="1:204" customFormat="1" x14ac:dyDescent="0.25">
      <c r="A465" s="378">
        <v>26012</v>
      </c>
      <c r="B465" s="32" t="s">
        <v>1165</v>
      </c>
      <c r="C465" t="s">
        <v>884</v>
      </c>
      <c r="D465">
        <v>5</v>
      </c>
      <c r="E465" s="379">
        <v>2745</v>
      </c>
      <c r="F465" s="379">
        <v>1827</v>
      </c>
      <c r="G465" s="379">
        <v>4550</v>
      </c>
      <c r="H465" s="379">
        <v>0</v>
      </c>
      <c r="I465" s="379">
        <v>2930</v>
      </c>
      <c r="J465" s="379">
        <v>0</v>
      </c>
      <c r="K465" s="379">
        <v>0</v>
      </c>
      <c r="L465" s="379">
        <v>0</v>
      </c>
      <c r="M465" s="380">
        <v>0</v>
      </c>
      <c r="N465" s="381">
        <f t="shared" si="755"/>
        <v>12052</v>
      </c>
      <c r="O465" s="379">
        <v>4065</v>
      </c>
      <c r="P465" s="379">
        <v>2260</v>
      </c>
      <c r="Q465" s="379">
        <v>5900</v>
      </c>
      <c r="R465" s="379">
        <v>0</v>
      </c>
      <c r="S465" s="379">
        <v>4870</v>
      </c>
      <c r="T465" s="379">
        <v>0</v>
      </c>
      <c r="U465" s="379">
        <v>0</v>
      </c>
      <c r="V465" s="379">
        <v>0</v>
      </c>
      <c r="W465" s="480">
        <f>(VLOOKUP(A465,'[1]floresta plant'!$A$4:$F$573,6,0))*1000</f>
        <v>0</v>
      </c>
      <c r="X465" s="24">
        <f t="shared" si="756"/>
        <v>17095</v>
      </c>
      <c r="Y465" s="53">
        <f t="shared" si="829"/>
        <v>1350</v>
      </c>
      <c r="Z465" s="53">
        <f t="shared" si="829"/>
        <v>0</v>
      </c>
      <c r="AA465" s="53">
        <f t="shared" si="829"/>
        <v>1940</v>
      </c>
      <c r="AB465" s="53">
        <f t="shared" si="826"/>
        <v>0</v>
      </c>
      <c r="AC465" s="53">
        <f t="shared" si="826"/>
        <v>0</v>
      </c>
      <c r="AD465" s="53">
        <f t="shared" si="826"/>
        <v>0</v>
      </c>
      <c r="AE465" s="53">
        <f t="shared" si="826"/>
        <v>0</v>
      </c>
      <c r="AF465" s="53">
        <f t="shared" si="757"/>
        <v>433</v>
      </c>
      <c r="AG465" s="53">
        <f t="shared" si="758"/>
        <v>1320</v>
      </c>
      <c r="AH465" s="53">
        <f t="shared" si="759"/>
        <v>-5043</v>
      </c>
      <c r="AI465" s="53">
        <f t="shared" si="825"/>
        <v>5043</v>
      </c>
      <c r="AJ465" s="469">
        <v>0</v>
      </c>
      <c r="AK465" s="469">
        <v>0</v>
      </c>
      <c r="AL465" s="469">
        <v>0</v>
      </c>
      <c r="AM465" s="470">
        <f t="shared" si="760"/>
        <v>0</v>
      </c>
      <c r="AN465" s="53">
        <f t="shared" si="761"/>
        <v>-5043</v>
      </c>
      <c r="AO465" s="382">
        <f t="shared" si="762"/>
        <v>2</v>
      </c>
      <c r="AP465">
        <v>5</v>
      </c>
      <c r="AQ465" s="383">
        <f t="shared" si="763"/>
        <v>5043</v>
      </c>
      <c r="AR465" s="383">
        <f t="shared" si="764"/>
        <v>0</v>
      </c>
      <c r="AS465" s="383">
        <f t="shared" si="765"/>
        <v>1350</v>
      </c>
      <c r="AT465" s="383">
        <f t="shared" si="766"/>
        <v>0</v>
      </c>
      <c r="AU465" s="383">
        <f t="shared" si="767"/>
        <v>5043</v>
      </c>
      <c r="AV465" s="383">
        <f t="shared" si="768"/>
        <v>0</v>
      </c>
      <c r="AW465" s="383">
        <f t="shared" si="769"/>
        <v>1</v>
      </c>
      <c r="AX465" s="383">
        <f t="shared" si="770"/>
        <v>1</v>
      </c>
      <c r="AY465" s="383">
        <f t="shared" si="771"/>
        <v>0</v>
      </c>
      <c r="AZ465">
        <f t="shared" si="772"/>
        <v>1350</v>
      </c>
      <c r="BA465">
        <f t="shared" si="773"/>
        <v>0</v>
      </c>
      <c r="BB465" s="383">
        <f t="shared" si="774"/>
        <v>0</v>
      </c>
      <c r="BC465" s="384">
        <f t="shared" si="836"/>
        <v>1350</v>
      </c>
      <c r="BD465" s="384">
        <f t="shared" si="836"/>
        <v>0</v>
      </c>
      <c r="BE465" s="384">
        <f t="shared" si="836"/>
        <v>1940</v>
      </c>
      <c r="BF465" s="384">
        <f t="shared" si="834"/>
        <v>0</v>
      </c>
      <c r="BG465" s="384">
        <f t="shared" si="834"/>
        <v>0</v>
      </c>
      <c r="BH465" s="384">
        <f t="shared" si="834"/>
        <v>0</v>
      </c>
      <c r="BI465" s="384">
        <f t="shared" si="751"/>
        <v>0</v>
      </c>
      <c r="BJ465" s="384">
        <f t="shared" si="751"/>
        <v>433</v>
      </c>
      <c r="BK465" s="384">
        <f t="shared" si="751"/>
        <v>1320</v>
      </c>
      <c r="BL465" s="474">
        <f t="shared" si="775"/>
        <v>0</v>
      </c>
      <c r="BM465" s="409">
        <f t="shared" si="776"/>
        <v>-3693</v>
      </c>
      <c r="BN465" s="473">
        <f t="shared" si="777"/>
        <v>3693</v>
      </c>
      <c r="BO465" s="387">
        <f t="shared" si="778"/>
        <v>0</v>
      </c>
      <c r="BP465" s="387">
        <f t="shared" si="779"/>
        <v>1</v>
      </c>
      <c r="BQ465" s="388">
        <f t="shared" si="780"/>
        <v>0</v>
      </c>
      <c r="BR465" s="389">
        <f t="shared" si="781"/>
        <v>0</v>
      </c>
      <c r="BS465" s="390">
        <f t="shared" si="782"/>
        <v>1350</v>
      </c>
      <c r="BT465" s="391">
        <f t="shared" si="740"/>
        <v>0</v>
      </c>
      <c r="BU465" s="391">
        <f t="shared" si="740"/>
        <v>0</v>
      </c>
      <c r="BV465" s="391">
        <f t="shared" si="740"/>
        <v>0</v>
      </c>
      <c r="BW465" s="391">
        <f t="shared" si="740"/>
        <v>0</v>
      </c>
      <c r="BX465" s="391">
        <f t="shared" si="740"/>
        <v>0</v>
      </c>
      <c r="BY465" s="391">
        <f t="shared" si="832"/>
        <v>0</v>
      </c>
      <c r="BZ465" s="391">
        <f t="shared" si="832"/>
        <v>0</v>
      </c>
      <c r="CA465" s="391">
        <f t="shared" si="832"/>
        <v>0</v>
      </c>
      <c r="CB465" s="391">
        <f t="shared" si="783"/>
        <v>1350</v>
      </c>
      <c r="CC465" s="391">
        <f t="shared" si="783"/>
        <v>0</v>
      </c>
      <c r="CD465" s="392">
        <f t="shared" si="784"/>
        <v>0</v>
      </c>
      <c r="CE465" s="393">
        <f t="shared" si="785"/>
        <v>0</v>
      </c>
      <c r="CF465" s="392">
        <f t="shared" si="830"/>
        <v>0</v>
      </c>
      <c r="CG465" s="392">
        <f t="shared" si="830"/>
        <v>0</v>
      </c>
      <c r="CH465" s="392">
        <f t="shared" si="830"/>
        <v>0</v>
      </c>
      <c r="CI465" s="392">
        <f t="shared" si="827"/>
        <v>0</v>
      </c>
      <c r="CJ465" s="392">
        <f t="shared" si="827"/>
        <v>0</v>
      </c>
      <c r="CK465" s="392">
        <f t="shared" si="827"/>
        <v>0</v>
      </c>
      <c r="CL465" s="392">
        <f t="shared" si="827"/>
        <v>0</v>
      </c>
      <c r="CM465" s="392">
        <f t="shared" si="786"/>
        <v>0</v>
      </c>
      <c r="CN465" s="392">
        <f t="shared" si="787"/>
        <v>0</v>
      </c>
      <c r="CO465" s="394">
        <f t="shared" si="788"/>
        <v>0</v>
      </c>
      <c r="CP465" s="394">
        <f t="shared" si="788"/>
        <v>0</v>
      </c>
      <c r="CQ465" s="395">
        <f t="shared" si="789"/>
        <v>1940</v>
      </c>
      <c r="CR465" s="394">
        <f t="shared" si="747"/>
        <v>0</v>
      </c>
      <c r="CS465" s="394">
        <f t="shared" si="747"/>
        <v>0</v>
      </c>
      <c r="CT465" s="394">
        <f t="shared" si="747"/>
        <v>0</v>
      </c>
      <c r="CU465" s="394">
        <f t="shared" si="747"/>
        <v>0</v>
      </c>
      <c r="CV465" s="394">
        <f t="shared" si="747"/>
        <v>0</v>
      </c>
      <c r="CW465" s="394">
        <f t="shared" si="747"/>
        <v>0</v>
      </c>
      <c r="CX465" s="396">
        <f t="shared" si="790"/>
        <v>1940</v>
      </c>
      <c r="CY465" s="396">
        <f t="shared" si="790"/>
        <v>0</v>
      </c>
      <c r="CZ465" s="397">
        <f t="shared" si="791"/>
        <v>0</v>
      </c>
      <c r="DA465" s="397">
        <f t="shared" si="791"/>
        <v>0</v>
      </c>
      <c r="DB465" s="397">
        <f t="shared" si="791"/>
        <v>0</v>
      </c>
      <c r="DC465" s="397">
        <f t="shared" si="792"/>
        <v>0</v>
      </c>
      <c r="DD465" s="397">
        <f t="shared" si="837"/>
        <v>0</v>
      </c>
      <c r="DE465" s="397">
        <f t="shared" si="837"/>
        <v>0</v>
      </c>
      <c r="DF465" s="397">
        <f t="shared" si="837"/>
        <v>0</v>
      </c>
      <c r="DG465" s="397">
        <f t="shared" si="837"/>
        <v>0</v>
      </c>
      <c r="DH465" s="397">
        <f t="shared" si="837"/>
        <v>0</v>
      </c>
      <c r="DI465" s="398">
        <f t="shared" si="793"/>
        <v>0</v>
      </c>
      <c r="DJ465" s="398">
        <f t="shared" si="793"/>
        <v>0</v>
      </c>
      <c r="DK465" s="399">
        <f t="shared" si="794"/>
        <v>0</v>
      </c>
      <c r="DL465" s="399">
        <f t="shared" si="794"/>
        <v>0</v>
      </c>
      <c r="DM465" s="399">
        <f t="shared" si="794"/>
        <v>0</v>
      </c>
      <c r="DN465" s="399">
        <f t="shared" si="753"/>
        <v>0</v>
      </c>
      <c r="DO465" s="399">
        <f t="shared" si="795"/>
        <v>0</v>
      </c>
      <c r="DP465" s="399">
        <f t="shared" si="796"/>
        <v>0</v>
      </c>
      <c r="DQ465" s="399">
        <f t="shared" si="796"/>
        <v>0</v>
      </c>
      <c r="DR465" s="399">
        <f t="shared" si="796"/>
        <v>0</v>
      </c>
      <c r="DS465" s="399">
        <f t="shared" si="754"/>
        <v>0</v>
      </c>
      <c r="DT465" s="400">
        <f t="shared" si="797"/>
        <v>0</v>
      </c>
      <c r="DU465" s="400">
        <f t="shared" si="797"/>
        <v>0</v>
      </c>
      <c r="DV465" s="386">
        <f t="shared" si="838"/>
        <v>0</v>
      </c>
      <c r="DW465" s="386">
        <f t="shared" si="838"/>
        <v>0</v>
      </c>
      <c r="DX465" s="386">
        <f t="shared" si="838"/>
        <v>0</v>
      </c>
      <c r="DY465" s="386">
        <f t="shared" si="838"/>
        <v>0</v>
      </c>
      <c r="DZ465" s="386">
        <f t="shared" si="838"/>
        <v>0</v>
      </c>
      <c r="EA465" s="401">
        <f t="shared" si="798"/>
        <v>0</v>
      </c>
      <c r="EB465" s="386">
        <f t="shared" si="799"/>
        <v>0</v>
      </c>
      <c r="EC465" s="386">
        <f t="shared" si="799"/>
        <v>0</v>
      </c>
      <c r="ED465" s="386">
        <f t="shared" si="799"/>
        <v>0</v>
      </c>
      <c r="EE465" s="385">
        <f t="shared" si="800"/>
        <v>0</v>
      </c>
      <c r="EF465" s="385">
        <f t="shared" si="800"/>
        <v>0</v>
      </c>
      <c r="EG465" s="402">
        <f t="shared" si="748"/>
        <v>0</v>
      </c>
      <c r="EH465" s="402">
        <f t="shared" si="748"/>
        <v>0</v>
      </c>
      <c r="EI465" s="402">
        <f t="shared" si="748"/>
        <v>0</v>
      </c>
      <c r="EJ465" s="402">
        <f t="shared" si="748"/>
        <v>0</v>
      </c>
      <c r="EK465" s="402">
        <f t="shared" si="748"/>
        <v>0</v>
      </c>
      <c r="EL465" s="402">
        <f t="shared" si="748"/>
        <v>0</v>
      </c>
      <c r="EM465" s="402">
        <f t="shared" si="801"/>
        <v>0</v>
      </c>
      <c r="EN465" s="402">
        <f t="shared" si="802"/>
        <v>0</v>
      </c>
      <c r="EO465" s="402">
        <f t="shared" si="802"/>
        <v>0</v>
      </c>
      <c r="EP465" s="402">
        <f t="shared" si="803"/>
        <v>0</v>
      </c>
      <c r="EQ465" s="402">
        <f t="shared" si="804"/>
        <v>0</v>
      </c>
      <c r="ER465" s="394">
        <f t="shared" si="831"/>
        <v>0</v>
      </c>
      <c r="ES465" s="394">
        <f t="shared" si="831"/>
        <v>0</v>
      </c>
      <c r="ET465" s="394">
        <f t="shared" si="831"/>
        <v>0</v>
      </c>
      <c r="EU465" s="394">
        <f t="shared" si="828"/>
        <v>0</v>
      </c>
      <c r="EV465" s="394">
        <f t="shared" si="828"/>
        <v>0</v>
      </c>
      <c r="EW465" s="394">
        <f t="shared" si="828"/>
        <v>0</v>
      </c>
      <c r="EX465" s="394">
        <f t="shared" si="828"/>
        <v>0</v>
      </c>
      <c r="EY465" s="403">
        <f t="shared" si="805"/>
        <v>433</v>
      </c>
      <c r="EZ465" s="394">
        <f t="shared" si="806"/>
        <v>0</v>
      </c>
      <c r="FA465" s="396">
        <f t="shared" si="807"/>
        <v>433</v>
      </c>
      <c r="FB465" s="396">
        <f t="shared" si="807"/>
        <v>0</v>
      </c>
      <c r="FC465" s="404">
        <f t="shared" si="741"/>
        <v>0</v>
      </c>
      <c r="FD465" s="404">
        <f t="shared" si="741"/>
        <v>0</v>
      </c>
      <c r="FE465" s="404">
        <f t="shared" si="741"/>
        <v>0</v>
      </c>
      <c r="FF465" s="404">
        <f t="shared" si="741"/>
        <v>0</v>
      </c>
      <c r="FG465" s="404">
        <f t="shared" si="741"/>
        <v>0</v>
      </c>
      <c r="FH465" s="404">
        <f t="shared" si="833"/>
        <v>0</v>
      </c>
      <c r="FI465" s="404">
        <f t="shared" si="833"/>
        <v>0</v>
      </c>
      <c r="FJ465" s="404">
        <f t="shared" si="833"/>
        <v>0</v>
      </c>
      <c r="FK465" s="392">
        <f t="shared" si="808"/>
        <v>1320</v>
      </c>
      <c r="FL465" s="384">
        <f t="shared" si="809"/>
        <v>1320</v>
      </c>
      <c r="FM465" s="384">
        <f t="shared" si="809"/>
        <v>0</v>
      </c>
      <c r="FN465" s="405">
        <f t="shared" si="839"/>
        <v>0</v>
      </c>
      <c r="FO465" s="405">
        <f t="shared" si="839"/>
        <v>0</v>
      </c>
      <c r="FP465" s="405">
        <f t="shared" si="839"/>
        <v>0</v>
      </c>
      <c r="FQ465" s="405">
        <f t="shared" si="835"/>
        <v>0</v>
      </c>
      <c r="FR465" s="405">
        <f t="shared" si="835"/>
        <v>0</v>
      </c>
      <c r="FS465" s="405">
        <f t="shared" si="835"/>
        <v>0</v>
      </c>
      <c r="FT465" s="405">
        <f t="shared" si="752"/>
        <v>0</v>
      </c>
      <c r="FU465" s="405">
        <f t="shared" si="752"/>
        <v>0</v>
      </c>
      <c r="FV465" s="405">
        <f t="shared" si="752"/>
        <v>0</v>
      </c>
      <c r="FW465" s="397">
        <f t="shared" si="810"/>
        <v>-5043</v>
      </c>
      <c r="FX465" s="406">
        <f t="shared" si="811"/>
        <v>0</v>
      </c>
      <c r="FY465" s="331">
        <f t="shared" si="812"/>
        <v>0</v>
      </c>
      <c r="FZ465" s="382">
        <f t="shared" si="813"/>
        <v>0</v>
      </c>
      <c r="GA465" s="331">
        <f t="shared" si="814"/>
        <v>0</v>
      </c>
      <c r="GB465" s="407">
        <f t="shared" si="815"/>
        <v>0</v>
      </c>
      <c r="GC465" s="407">
        <f t="shared" si="816"/>
        <v>0</v>
      </c>
      <c r="GD465" s="407">
        <f t="shared" si="817"/>
        <v>0</v>
      </c>
      <c r="GE465" s="407">
        <f t="shared" si="818"/>
        <v>0</v>
      </c>
      <c r="GF465" s="407">
        <f t="shared" si="819"/>
        <v>0</v>
      </c>
      <c r="GG465" s="407">
        <f t="shared" si="820"/>
        <v>0</v>
      </c>
      <c r="GH465" s="407">
        <f t="shared" si="821"/>
        <v>0</v>
      </c>
      <c r="GI465" s="407">
        <f t="shared" si="822"/>
        <v>0</v>
      </c>
      <c r="GJ465">
        <f t="shared" si="823"/>
        <v>0</v>
      </c>
      <c r="GK465" s="382">
        <f t="shared" si="824"/>
        <v>0</v>
      </c>
      <c r="GL465">
        <v>5</v>
      </c>
      <c r="GM465">
        <f t="shared" si="750"/>
        <v>1350</v>
      </c>
      <c r="GN465">
        <f t="shared" si="750"/>
        <v>0</v>
      </c>
      <c r="GO465">
        <f t="shared" si="750"/>
        <v>1940</v>
      </c>
      <c r="GP465">
        <f t="shared" si="750"/>
        <v>0</v>
      </c>
      <c r="GQ465">
        <f t="shared" si="750"/>
        <v>0</v>
      </c>
      <c r="GR465">
        <f t="shared" si="749"/>
        <v>0</v>
      </c>
      <c r="GS465">
        <f t="shared" si="749"/>
        <v>0</v>
      </c>
      <c r="GT465">
        <f t="shared" si="749"/>
        <v>433</v>
      </c>
      <c r="GU465">
        <f t="shared" si="749"/>
        <v>1320</v>
      </c>
      <c r="GV465">
        <f t="shared" si="749"/>
        <v>0</v>
      </c>
    </row>
    <row r="466" spans="1:204" customFormat="1" x14ac:dyDescent="0.25">
      <c r="A466" s="378">
        <v>26013</v>
      </c>
      <c r="B466" s="32" t="s">
        <v>1166</v>
      </c>
      <c r="C466" t="s">
        <v>884</v>
      </c>
      <c r="D466">
        <v>5</v>
      </c>
      <c r="E466" s="379">
        <v>1328</v>
      </c>
      <c r="F466" s="379">
        <v>10181</v>
      </c>
      <c r="G466" s="379">
        <v>138550</v>
      </c>
      <c r="H466" s="379">
        <v>0</v>
      </c>
      <c r="I466" s="379">
        <v>676</v>
      </c>
      <c r="J466" s="379">
        <v>0</v>
      </c>
      <c r="K466" s="379">
        <v>0</v>
      </c>
      <c r="L466" s="379">
        <v>0</v>
      </c>
      <c r="M466" s="380">
        <v>0</v>
      </c>
      <c r="N466" s="381">
        <f t="shared" si="755"/>
        <v>150735</v>
      </c>
      <c r="O466" s="379">
        <v>1395</v>
      </c>
      <c r="P466" s="379">
        <v>10674</v>
      </c>
      <c r="Q466" s="379">
        <v>154915</v>
      </c>
      <c r="R466" s="379">
        <v>0</v>
      </c>
      <c r="S466" s="379">
        <v>822</v>
      </c>
      <c r="T466" s="379">
        <v>0</v>
      </c>
      <c r="U466" s="379">
        <v>0</v>
      </c>
      <c r="V466" s="379">
        <v>0</v>
      </c>
      <c r="W466" s="480">
        <f>(VLOOKUP(A466,'[1]floresta plant'!$A$4:$F$573,6,0))*1000</f>
        <v>0</v>
      </c>
      <c r="X466" s="24">
        <f t="shared" si="756"/>
        <v>167806</v>
      </c>
      <c r="Y466" s="53">
        <f t="shared" si="829"/>
        <v>16365</v>
      </c>
      <c r="Z466" s="53">
        <f t="shared" si="829"/>
        <v>0</v>
      </c>
      <c r="AA466" s="53">
        <f t="shared" si="829"/>
        <v>146</v>
      </c>
      <c r="AB466" s="53">
        <f t="shared" si="826"/>
        <v>0</v>
      </c>
      <c r="AC466" s="53">
        <f t="shared" si="826"/>
        <v>0</v>
      </c>
      <c r="AD466" s="53">
        <f t="shared" si="826"/>
        <v>0</v>
      </c>
      <c r="AE466" s="53">
        <f t="shared" si="826"/>
        <v>0</v>
      </c>
      <c r="AF466" s="53">
        <f t="shared" si="757"/>
        <v>493</v>
      </c>
      <c r="AG466" s="53">
        <f t="shared" si="758"/>
        <v>67</v>
      </c>
      <c r="AH466" s="53">
        <f t="shared" si="759"/>
        <v>-17071</v>
      </c>
      <c r="AI466" s="53">
        <f t="shared" si="825"/>
        <v>17071</v>
      </c>
      <c r="AJ466" s="469">
        <v>0</v>
      </c>
      <c r="AK466" s="469">
        <v>0</v>
      </c>
      <c r="AL466" s="469">
        <v>0</v>
      </c>
      <c r="AM466" s="470">
        <f t="shared" si="760"/>
        <v>0</v>
      </c>
      <c r="AN466" s="53">
        <f t="shared" si="761"/>
        <v>-17071</v>
      </c>
      <c r="AO466" s="382">
        <f t="shared" si="762"/>
        <v>2</v>
      </c>
      <c r="AP466">
        <v>5</v>
      </c>
      <c r="AQ466" s="383">
        <f t="shared" si="763"/>
        <v>17071</v>
      </c>
      <c r="AR466" s="383">
        <f t="shared" si="764"/>
        <v>0</v>
      </c>
      <c r="AS466" s="383">
        <f t="shared" si="765"/>
        <v>16365</v>
      </c>
      <c r="AT466" s="383">
        <f t="shared" si="766"/>
        <v>0</v>
      </c>
      <c r="AU466" s="383">
        <f t="shared" si="767"/>
        <v>17071</v>
      </c>
      <c r="AV466" s="383">
        <f t="shared" si="768"/>
        <v>0</v>
      </c>
      <c r="AW466" s="383">
        <f t="shared" si="769"/>
        <v>1</v>
      </c>
      <c r="AX466" s="383">
        <f t="shared" si="770"/>
        <v>1</v>
      </c>
      <c r="AY466" s="383">
        <f t="shared" si="771"/>
        <v>0</v>
      </c>
      <c r="AZ466">
        <f t="shared" si="772"/>
        <v>16365</v>
      </c>
      <c r="BA466">
        <f t="shared" si="773"/>
        <v>0</v>
      </c>
      <c r="BB466" s="383">
        <f t="shared" si="774"/>
        <v>0</v>
      </c>
      <c r="BC466" s="384">
        <f t="shared" si="836"/>
        <v>16365</v>
      </c>
      <c r="BD466" s="384">
        <f t="shared" si="836"/>
        <v>0</v>
      </c>
      <c r="BE466" s="384">
        <f t="shared" si="836"/>
        <v>146</v>
      </c>
      <c r="BF466" s="384">
        <f t="shared" si="834"/>
        <v>0</v>
      </c>
      <c r="BG466" s="384">
        <f t="shared" si="834"/>
        <v>0</v>
      </c>
      <c r="BH466" s="384">
        <f t="shared" si="834"/>
        <v>0</v>
      </c>
      <c r="BI466" s="384">
        <f t="shared" si="751"/>
        <v>0</v>
      </c>
      <c r="BJ466" s="384">
        <f t="shared" si="751"/>
        <v>493</v>
      </c>
      <c r="BK466" s="384">
        <f t="shared" si="751"/>
        <v>67</v>
      </c>
      <c r="BL466" s="474">
        <f t="shared" si="775"/>
        <v>0</v>
      </c>
      <c r="BM466" s="409">
        <f t="shared" si="776"/>
        <v>-706</v>
      </c>
      <c r="BN466" s="473">
        <f t="shared" si="777"/>
        <v>706</v>
      </c>
      <c r="BO466" s="387">
        <f t="shared" si="778"/>
        <v>0</v>
      </c>
      <c r="BP466" s="387">
        <f t="shared" si="779"/>
        <v>1</v>
      </c>
      <c r="BQ466" s="388">
        <f t="shared" si="780"/>
        <v>0</v>
      </c>
      <c r="BR466" s="389">
        <f t="shared" si="781"/>
        <v>0</v>
      </c>
      <c r="BS466" s="390">
        <f t="shared" si="782"/>
        <v>16365</v>
      </c>
      <c r="BT466" s="391">
        <f t="shared" ref="BT466:BX516" si="840">IF($BS466&gt;0,IF(Z466
&gt;0,0,$AY466*BD466),0)</f>
        <v>0</v>
      </c>
      <c r="BU466" s="391">
        <f t="shared" si="840"/>
        <v>0</v>
      </c>
      <c r="BV466" s="391">
        <f t="shared" si="840"/>
        <v>0</v>
      </c>
      <c r="BW466" s="391">
        <f t="shared" si="840"/>
        <v>0</v>
      </c>
      <c r="BX466" s="391">
        <f t="shared" si="840"/>
        <v>0</v>
      </c>
      <c r="BY466" s="391">
        <f t="shared" si="832"/>
        <v>0</v>
      </c>
      <c r="BZ466" s="391">
        <f t="shared" si="832"/>
        <v>0</v>
      </c>
      <c r="CA466" s="391">
        <f t="shared" si="832"/>
        <v>0</v>
      </c>
      <c r="CB466" s="391">
        <f t="shared" si="783"/>
        <v>16365</v>
      </c>
      <c r="CC466" s="391">
        <f t="shared" si="783"/>
        <v>0</v>
      </c>
      <c r="CD466" s="392">
        <f t="shared" si="784"/>
        <v>0</v>
      </c>
      <c r="CE466" s="393">
        <f t="shared" si="785"/>
        <v>0</v>
      </c>
      <c r="CF466" s="392">
        <f t="shared" si="830"/>
        <v>0</v>
      </c>
      <c r="CG466" s="392">
        <f t="shared" si="830"/>
        <v>0</v>
      </c>
      <c r="CH466" s="392">
        <f t="shared" si="830"/>
        <v>0</v>
      </c>
      <c r="CI466" s="392">
        <f t="shared" si="827"/>
        <v>0</v>
      </c>
      <c r="CJ466" s="392">
        <f t="shared" si="827"/>
        <v>0</v>
      </c>
      <c r="CK466" s="392">
        <f t="shared" si="827"/>
        <v>0</v>
      </c>
      <c r="CL466" s="392">
        <f t="shared" si="827"/>
        <v>0</v>
      </c>
      <c r="CM466" s="392">
        <f t="shared" si="786"/>
        <v>0</v>
      </c>
      <c r="CN466" s="392">
        <f t="shared" si="787"/>
        <v>0</v>
      </c>
      <c r="CO466" s="394">
        <f t="shared" si="788"/>
        <v>0</v>
      </c>
      <c r="CP466" s="394">
        <f t="shared" si="788"/>
        <v>0</v>
      </c>
      <c r="CQ466" s="395">
        <f t="shared" si="789"/>
        <v>146</v>
      </c>
      <c r="CR466" s="394">
        <f t="shared" si="747"/>
        <v>0</v>
      </c>
      <c r="CS466" s="394">
        <f t="shared" si="747"/>
        <v>0</v>
      </c>
      <c r="CT466" s="394">
        <f t="shared" si="747"/>
        <v>0</v>
      </c>
      <c r="CU466" s="394">
        <f t="shared" si="747"/>
        <v>0</v>
      </c>
      <c r="CV466" s="394">
        <f t="shared" si="747"/>
        <v>0</v>
      </c>
      <c r="CW466" s="394">
        <f t="shared" si="747"/>
        <v>0</v>
      </c>
      <c r="CX466" s="396">
        <f t="shared" si="790"/>
        <v>146</v>
      </c>
      <c r="CY466" s="396">
        <f t="shared" si="790"/>
        <v>0</v>
      </c>
      <c r="CZ466" s="397">
        <f t="shared" si="791"/>
        <v>0</v>
      </c>
      <c r="DA466" s="397">
        <f t="shared" si="791"/>
        <v>0</v>
      </c>
      <c r="DB466" s="397">
        <f t="shared" si="791"/>
        <v>0</v>
      </c>
      <c r="DC466" s="397">
        <f t="shared" si="792"/>
        <v>0</v>
      </c>
      <c r="DD466" s="397">
        <f t="shared" si="837"/>
        <v>0</v>
      </c>
      <c r="DE466" s="397">
        <f t="shared" si="837"/>
        <v>0</v>
      </c>
      <c r="DF466" s="397">
        <f t="shared" si="837"/>
        <v>0</v>
      </c>
      <c r="DG466" s="397">
        <f t="shared" si="837"/>
        <v>0</v>
      </c>
      <c r="DH466" s="397">
        <f t="shared" si="837"/>
        <v>0</v>
      </c>
      <c r="DI466" s="398">
        <f t="shared" si="793"/>
        <v>0</v>
      </c>
      <c r="DJ466" s="398">
        <f t="shared" si="793"/>
        <v>0</v>
      </c>
      <c r="DK466" s="399">
        <f t="shared" si="794"/>
        <v>0</v>
      </c>
      <c r="DL466" s="399">
        <f t="shared" si="794"/>
        <v>0</v>
      </c>
      <c r="DM466" s="399">
        <f t="shared" si="794"/>
        <v>0</v>
      </c>
      <c r="DN466" s="399">
        <f t="shared" si="753"/>
        <v>0</v>
      </c>
      <c r="DO466" s="399">
        <f t="shared" si="795"/>
        <v>0</v>
      </c>
      <c r="DP466" s="399">
        <f t="shared" si="796"/>
        <v>0</v>
      </c>
      <c r="DQ466" s="399">
        <f t="shared" si="796"/>
        <v>0</v>
      </c>
      <c r="DR466" s="399">
        <f t="shared" si="796"/>
        <v>0</v>
      </c>
      <c r="DS466" s="399">
        <f t="shared" si="754"/>
        <v>0</v>
      </c>
      <c r="DT466" s="400">
        <f t="shared" si="797"/>
        <v>0</v>
      </c>
      <c r="DU466" s="400">
        <f t="shared" si="797"/>
        <v>0</v>
      </c>
      <c r="DV466" s="386">
        <f t="shared" si="838"/>
        <v>0</v>
      </c>
      <c r="DW466" s="386">
        <f t="shared" si="838"/>
        <v>0</v>
      </c>
      <c r="DX466" s="386">
        <f t="shared" si="838"/>
        <v>0</v>
      </c>
      <c r="DY466" s="386">
        <f t="shared" si="838"/>
        <v>0</v>
      </c>
      <c r="DZ466" s="386">
        <f t="shared" si="838"/>
        <v>0</v>
      </c>
      <c r="EA466" s="401">
        <f t="shared" si="798"/>
        <v>0</v>
      </c>
      <c r="EB466" s="386">
        <f t="shared" si="799"/>
        <v>0</v>
      </c>
      <c r="EC466" s="386">
        <f t="shared" si="799"/>
        <v>0</v>
      </c>
      <c r="ED466" s="386">
        <f t="shared" si="799"/>
        <v>0</v>
      </c>
      <c r="EE466" s="385">
        <f t="shared" si="800"/>
        <v>0</v>
      </c>
      <c r="EF466" s="385">
        <f t="shared" si="800"/>
        <v>0</v>
      </c>
      <c r="EG466" s="402">
        <f t="shared" si="748"/>
        <v>0</v>
      </c>
      <c r="EH466" s="402">
        <f t="shared" si="748"/>
        <v>0</v>
      </c>
      <c r="EI466" s="402">
        <f t="shared" si="748"/>
        <v>0</v>
      </c>
      <c r="EJ466" s="402">
        <f t="shared" si="748"/>
        <v>0</v>
      </c>
      <c r="EK466" s="402">
        <f t="shared" si="748"/>
        <v>0</v>
      </c>
      <c r="EL466" s="402">
        <f t="shared" si="748"/>
        <v>0</v>
      </c>
      <c r="EM466" s="402">
        <f t="shared" si="801"/>
        <v>0</v>
      </c>
      <c r="EN466" s="402">
        <f t="shared" si="802"/>
        <v>0</v>
      </c>
      <c r="EO466" s="402">
        <f t="shared" si="802"/>
        <v>0</v>
      </c>
      <c r="EP466" s="402">
        <f t="shared" si="803"/>
        <v>0</v>
      </c>
      <c r="EQ466" s="402">
        <f t="shared" si="804"/>
        <v>0</v>
      </c>
      <c r="ER466" s="394">
        <f t="shared" si="831"/>
        <v>0</v>
      </c>
      <c r="ES466" s="394">
        <f t="shared" si="831"/>
        <v>0</v>
      </c>
      <c r="ET466" s="394">
        <f t="shared" si="831"/>
        <v>0</v>
      </c>
      <c r="EU466" s="394">
        <f t="shared" si="828"/>
        <v>0</v>
      </c>
      <c r="EV466" s="394">
        <f t="shared" si="828"/>
        <v>0</v>
      </c>
      <c r="EW466" s="394">
        <f t="shared" si="828"/>
        <v>0</v>
      </c>
      <c r="EX466" s="394">
        <f t="shared" si="828"/>
        <v>0</v>
      </c>
      <c r="EY466" s="403">
        <f t="shared" si="805"/>
        <v>493</v>
      </c>
      <c r="EZ466" s="394">
        <f t="shared" si="806"/>
        <v>0</v>
      </c>
      <c r="FA466" s="396">
        <f t="shared" si="807"/>
        <v>493</v>
      </c>
      <c r="FB466" s="396">
        <f t="shared" si="807"/>
        <v>0</v>
      </c>
      <c r="FC466" s="404">
        <f t="shared" ref="FC466:FG516" si="841">IF($FK466&gt;0,IF(Y466&gt;0,0,$FK466*$BO466*BC466),0)</f>
        <v>0</v>
      </c>
      <c r="FD466" s="404">
        <f t="shared" si="841"/>
        <v>0</v>
      </c>
      <c r="FE466" s="404">
        <f t="shared" si="841"/>
        <v>0</v>
      </c>
      <c r="FF466" s="404">
        <f t="shared" si="841"/>
        <v>0</v>
      </c>
      <c r="FG466" s="404">
        <f t="shared" si="841"/>
        <v>0</v>
      </c>
      <c r="FH466" s="404">
        <f t="shared" si="833"/>
        <v>0</v>
      </c>
      <c r="FI466" s="404">
        <f t="shared" si="833"/>
        <v>0</v>
      </c>
      <c r="FJ466" s="404">
        <f t="shared" si="833"/>
        <v>0</v>
      </c>
      <c r="FK466" s="392">
        <f t="shared" si="808"/>
        <v>67</v>
      </c>
      <c r="FL466" s="384">
        <f t="shared" si="809"/>
        <v>67</v>
      </c>
      <c r="FM466" s="384">
        <f t="shared" si="809"/>
        <v>0</v>
      </c>
      <c r="FN466" s="405">
        <f t="shared" si="839"/>
        <v>0</v>
      </c>
      <c r="FO466" s="405">
        <f t="shared" si="839"/>
        <v>0</v>
      </c>
      <c r="FP466" s="405">
        <f t="shared" si="839"/>
        <v>0</v>
      </c>
      <c r="FQ466" s="405">
        <f t="shared" si="835"/>
        <v>0</v>
      </c>
      <c r="FR466" s="405">
        <f t="shared" si="835"/>
        <v>0</v>
      </c>
      <c r="FS466" s="405">
        <f t="shared" si="835"/>
        <v>0</v>
      </c>
      <c r="FT466" s="405">
        <f t="shared" si="752"/>
        <v>0</v>
      </c>
      <c r="FU466" s="405">
        <f t="shared" si="752"/>
        <v>0</v>
      </c>
      <c r="FV466" s="405">
        <f t="shared" si="752"/>
        <v>0</v>
      </c>
      <c r="FW466" s="397">
        <f t="shared" si="810"/>
        <v>-17071</v>
      </c>
      <c r="FX466" s="406">
        <f t="shared" si="811"/>
        <v>0</v>
      </c>
      <c r="FY466" s="331">
        <f t="shared" si="812"/>
        <v>0</v>
      </c>
      <c r="FZ466" s="382">
        <f t="shared" si="813"/>
        <v>0</v>
      </c>
      <c r="GA466" s="331">
        <f t="shared" si="814"/>
        <v>0</v>
      </c>
      <c r="GB466" s="407">
        <f t="shared" si="815"/>
        <v>0</v>
      </c>
      <c r="GC466" s="407">
        <f t="shared" si="816"/>
        <v>0</v>
      </c>
      <c r="GD466" s="407">
        <f t="shared" si="817"/>
        <v>0</v>
      </c>
      <c r="GE466" s="407">
        <f t="shared" si="818"/>
        <v>0</v>
      </c>
      <c r="GF466" s="407">
        <f t="shared" si="819"/>
        <v>0</v>
      </c>
      <c r="GG466" s="407">
        <f t="shared" si="820"/>
        <v>0</v>
      </c>
      <c r="GH466" s="407">
        <f t="shared" si="821"/>
        <v>0</v>
      </c>
      <c r="GI466" s="407">
        <f t="shared" si="822"/>
        <v>0</v>
      </c>
      <c r="GJ466">
        <f t="shared" si="823"/>
        <v>0</v>
      </c>
      <c r="GK466" s="382">
        <f t="shared" si="824"/>
        <v>0</v>
      </c>
      <c r="GL466">
        <v>5</v>
      </c>
      <c r="GM466">
        <f t="shared" si="750"/>
        <v>16365</v>
      </c>
      <c r="GN466">
        <f t="shared" si="750"/>
        <v>0</v>
      </c>
      <c r="GO466">
        <f t="shared" si="750"/>
        <v>146</v>
      </c>
      <c r="GP466">
        <f t="shared" si="750"/>
        <v>0</v>
      </c>
      <c r="GQ466">
        <f t="shared" si="750"/>
        <v>0</v>
      </c>
      <c r="GR466">
        <f t="shared" si="749"/>
        <v>0</v>
      </c>
      <c r="GS466">
        <f t="shared" si="749"/>
        <v>0</v>
      </c>
      <c r="GT466">
        <f t="shared" si="749"/>
        <v>493</v>
      </c>
      <c r="GU466">
        <f t="shared" si="749"/>
        <v>67</v>
      </c>
      <c r="GV466">
        <f t="shared" si="749"/>
        <v>0</v>
      </c>
    </row>
    <row r="467" spans="1:204" customFormat="1" x14ac:dyDescent="0.25">
      <c r="A467" s="378">
        <v>26014</v>
      </c>
      <c r="B467" s="32" t="s">
        <v>1167</v>
      </c>
      <c r="C467" t="s">
        <v>884</v>
      </c>
      <c r="D467">
        <v>5</v>
      </c>
      <c r="E467" s="379">
        <v>1543</v>
      </c>
      <c r="F467" s="379">
        <v>1360</v>
      </c>
      <c r="G467" s="379">
        <v>13232</v>
      </c>
      <c r="H467" s="379">
        <v>0</v>
      </c>
      <c r="I467" s="379">
        <v>30</v>
      </c>
      <c r="J467" s="379">
        <v>0</v>
      </c>
      <c r="K467" s="379">
        <v>0</v>
      </c>
      <c r="L467" s="379">
        <v>0</v>
      </c>
      <c r="M467" s="380">
        <v>0</v>
      </c>
      <c r="N467" s="381">
        <f t="shared" si="755"/>
        <v>16165</v>
      </c>
      <c r="O467" s="379">
        <v>1043</v>
      </c>
      <c r="P467" s="379">
        <v>1485</v>
      </c>
      <c r="Q467" s="379">
        <v>23650</v>
      </c>
      <c r="R467" s="379">
        <v>0</v>
      </c>
      <c r="S467" s="379">
        <v>45</v>
      </c>
      <c r="T467" s="379">
        <v>0</v>
      </c>
      <c r="U467" s="379">
        <v>0</v>
      </c>
      <c r="V467" s="379">
        <v>0</v>
      </c>
      <c r="W467" s="480">
        <f>(VLOOKUP(A467,'[1]floresta plant'!$A$4:$F$573,6,0))*1000</f>
        <v>0</v>
      </c>
      <c r="X467" s="24">
        <f t="shared" si="756"/>
        <v>26223</v>
      </c>
      <c r="Y467" s="53">
        <f t="shared" si="829"/>
        <v>10418</v>
      </c>
      <c r="Z467" s="53">
        <f t="shared" si="829"/>
        <v>0</v>
      </c>
      <c r="AA467" s="53">
        <f t="shared" si="829"/>
        <v>15</v>
      </c>
      <c r="AB467" s="53">
        <f t="shared" si="826"/>
        <v>0</v>
      </c>
      <c r="AC467" s="53">
        <f t="shared" si="826"/>
        <v>0</v>
      </c>
      <c r="AD467" s="53">
        <f t="shared" si="826"/>
        <v>0</v>
      </c>
      <c r="AE467" s="53">
        <f t="shared" si="826"/>
        <v>0</v>
      </c>
      <c r="AF467" s="53">
        <f t="shared" si="757"/>
        <v>125</v>
      </c>
      <c r="AG467" s="53">
        <f t="shared" si="758"/>
        <v>-500</v>
      </c>
      <c r="AH467" s="53">
        <f t="shared" si="759"/>
        <v>-10058</v>
      </c>
      <c r="AI467" s="53">
        <f t="shared" si="825"/>
        <v>10058</v>
      </c>
      <c r="AJ467" s="469">
        <v>0</v>
      </c>
      <c r="AK467" s="469">
        <v>0</v>
      </c>
      <c r="AL467" s="469">
        <v>0</v>
      </c>
      <c r="AM467" s="470">
        <f t="shared" si="760"/>
        <v>0</v>
      </c>
      <c r="AN467" s="53">
        <f t="shared" si="761"/>
        <v>-10058</v>
      </c>
      <c r="AO467" s="382">
        <f t="shared" si="762"/>
        <v>2</v>
      </c>
      <c r="AP467">
        <v>5</v>
      </c>
      <c r="AQ467" s="383">
        <f t="shared" si="763"/>
        <v>10558</v>
      </c>
      <c r="AR467" s="383">
        <f t="shared" si="764"/>
        <v>-500</v>
      </c>
      <c r="AS467" s="383">
        <f t="shared" si="765"/>
        <v>10418</v>
      </c>
      <c r="AT467" s="383">
        <f t="shared" si="766"/>
        <v>500</v>
      </c>
      <c r="AU467" s="383">
        <f t="shared" si="767"/>
        <v>10058</v>
      </c>
      <c r="AV467" s="383">
        <f t="shared" si="768"/>
        <v>0</v>
      </c>
      <c r="AW467" s="383">
        <f t="shared" si="769"/>
        <v>1</v>
      </c>
      <c r="AX467" s="383">
        <f t="shared" si="770"/>
        <v>1</v>
      </c>
      <c r="AY467" s="383">
        <f t="shared" si="771"/>
        <v>500</v>
      </c>
      <c r="AZ467">
        <f t="shared" si="772"/>
        <v>9918</v>
      </c>
      <c r="BA467">
        <f t="shared" si="773"/>
        <v>0</v>
      </c>
      <c r="BB467" s="383">
        <f t="shared" si="774"/>
        <v>0</v>
      </c>
      <c r="BC467" s="384">
        <f t="shared" si="836"/>
        <v>10418</v>
      </c>
      <c r="BD467" s="384">
        <f t="shared" si="836"/>
        <v>0</v>
      </c>
      <c r="BE467" s="384">
        <f t="shared" si="836"/>
        <v>15</v>
      </c>
      <c r="BF467" s="384">
        <f t="shared" si="834"/>
        <v>0</v>
      </c>
      <c r="BG467" s="384">
        <f t="shared" si="834"/>
        <v>0</v>
      </c>
      <c r="BH467" s="384">
        <f t="shared" si="834"/>
        <v>0</v>
      </c>
      <c r="BI467" s="384">
        <f t="shared" si="751"/>
        <v>0</v>
      </c>
      <c r="BJ467" s="384">
        <f t="shared" si="751"/>
        <v>125</v>
      </c>
      <c r="BK467" s="384">
        <f t="shared" si="751"/>
        <v>1</v>
      </c>
      <c r="BL467" s="474">
        <f t="shared" si="775"/>
        <v>0</v>
      </c>
      <c r="BM467" s="409">
        <f t="shared" si="776"/>
        <v>-140</v>
      </c>
      <c r="BN467" s="473">
        <f t="shared" si="777"/>
        <v>140</v>
      </c>
      <c r="BO467" s="387">
        <f t="shared" si="778"/>
        <v>0</v>
      </c>
      <c r="BP467" s="387">
        <f t="shared" si="779"/>
        <v>1</v>
      </c>
      <c r="BQ467" s="388">
        <f t="shared" si="780"/>
        <v>0</v>
      </c>
      <c r="BR467" s="389">
        <f t="shared" si="781"/>
        <v>0</v>
      </c>
      <c r="BS467" s="390">
        <f t="shared" si="782"/>
        <v>10418</v>
      </c>
      <c r="BT467" s="391">
        <f t="shared" si="840"/>
        <v>0</v>
      </c>
      <c r="BU467" s="391">
        <f t="shared" si="840"/>
        <v>0</v>
      </c>
      <c r="BV467" s="391">
        <f t="shared" si="840"/>
        <v>0</v>
      </c>
      <c r="BW467" s="391">
        <f t="shared" si="840"/>
        <v>0</v>
      </c>
      <c r="BX467" s="391">
        <f t="shared" si="840"/>
        <v>0</v>
      </c>
      <c r="BY467" s="391">
        <f t="shared" si="832"/>
        <v>0</v>
      </c>
      <c r="BZ467" s="391">
        <f t="shared" si="832"/>
        <v>0</v>
      </c>
      <c r="CA467" s="391">
        <f t="shared" si="832"/>
        <v>500</v>
      </c>
      <c r="CB467" s="391">
        <f t="shared" si="783"/>
        <v>9918</v>
      </c>
      <c r="CC467" s="391">
        <f t="shared" si="783"/>
        <v>0</v>
      </c>
      <c r="CD467" s="392">
        <f t="shared" si="784"/>
        <v>0</v>
      </c>
      <c r="CE467" s="393">
        <f t="shared" si="785"/>
        <v>0</v>
      </c>
      <c r="CF467" s="392">
        <f t="shared" si="830"/>
        <v>0</v>
      </c>
      <c r="CG467" s="392">
        <f t="shared" si="830"/>
        <v>0</v>
      </c>
      <c r="CH467" s="392">
        <f t="shared" si="830"/>
        <v>0</v>
      </c>
      <c r="CI467" s="392">
        <f t="shared" si="827"/>
        <v>0</v>
      </c>
      <c r="CJ467" s="392">
        <f t="shared" si="827"/>
        <v>0</v>
      </c>
      <c r="CK467" s="392">
        <f t="shared" si="827"/>
        <v>0</v>
      </c>
      <c r="CL467" s="392">
        <f t="shared" si="827"/>
        <v>0</v>
      </c>
      <c r="CM467" s="392">
        <f t="shared" si="786"/>
        <v>0</v>
      </c>
      <c r="CN467" s="392">
        <f t="shared" si="787"/>
        <v>0</v>
      </c>
      <c r="CO467" s="394">
        <f t="shared" si="788"/>
        <v>0</v>
      </c>
      <c r="CP467" s="394">
        <f t="shared" si="788"/>
        <v>0</v>
      </c>
      <c r="CQ467" s="395">
        <f t="shared" si="789"/>
        <v>15</v>
      </c>
      <c r="CR467" s="394">
        <f t="shared" si="747"/>
        <v>0</v>
      </c>
      <c r="CS467" s="394">
        <f t="shared" si="747"/>
        <v>0</v>
      </c>
      <c r="CT467" s="394">
        <f t="shared" si="747"/>
        <v>0</v>
      </c>
      <c r="CU467" s="394">
        <f t="shared" si="747"/>
        <v>0</v>
      </c>
      <c r="CV467" s="394">
        <f t="shared" si="747"/>
        <v>0</v>
      </c>
      <c r="CW467" s="394">
        <f t="shared" si="747"/>
        <v>0</v>
      </c>
      <c r="CX467" s="396">
        <f t="shared" si="790"/>
        <v>15</v>
      </c>
      <c r="CY467" s="396">
        <f t="shared" si="790"/>
        <v>0</v>
      </c>
      <c r="CZ467" s="397">
        <f t="shared" si="791"/>
        <v>0</v>
      </c>
      <c r="DA467" s="397">
        <f t="shared" si="791"/>
        <v>0</v>
      </c>
      <c r="DB467" s="397">
        <f t="shared" si="791"/>
        <v>0</v>
      </c>
      <c r="DC467" s="397">
        <f t="shared" si="792"/>
        <v>0</v>
      </c>
      <c r="DD467" s="397">
        <f t="shared" si="837"/>
        <v>0</v>
      </c>
      <c r="DE467" s="397">
        <f t="shared" si="837"/>
        <v>0</v>
      </c>
      <c r="DF467" s="397">
        <f t="shared" si="837"/>
        <v>0</v>
      </c>
      <c r="DG467" s="397">
        <f t="shared" si="837"/>
        <v>0</v>
      </c>
      <c r="DH467" s="397">
        <f t="shared" si="837"/>
        <v>0</v>
      </c>
      <c r="DI467" s="398">
        <f t="shared" si="793"/>
        <v>0</v>
      </c>
      <c r="DJ467" s="398">
        <f t="shared" si="793"/>
        <v>0</v>
      </c>
      <c r="DK467" s="399">
        <f t="shared" si="794"/>
        <v>0</v>
      </c>
      <c r="DL467" s="399">
        <f t="shared" si="794"/>
        <v>0</v>
      </c>
      <c r="DM467" s="399">
        <f t="shared" si="794"/>
        <v>0</v>
      </c>
      <c r="DN467" s="399">
        <f t="shared" si="753"/>
        <v>0</v>
      </c>
      <c r="DO467" s="399">
        <f t="shared" si="795"/>
        <v>0</v>
      </c>
      <c r="DP467" s="399">
        <f t="shared" si="796"/>
        <v>0</v>
      </c>
      <c r="DQ467" s="399">
        <f t="shared" si="796"/>
        <v>0</v>
      </c>
      <c r="DR467" s="399">
        <f t="shared" si="796"/>
        <v>0</v>
      </c>
      <c r="DS467" s="399">
        <f t="shared" si="754"/>
        <v>0</v>
      </c>
      <c r="DT467" s="400">
        <f t="shared" si="797"/>
        <v>0</v>
      </c>
      <c r="DU467" s="400">
        <f t="shared" si="797"/>
        <v>0</v>
      </c>
      <c r="DV467" s="386">
        <f t="shared" si="838"/>
        <v>0</v>
      </c>
      <c r="DW467" s="386">
        <f t="shared" si="838"/>
        <v>0</v>
      </c>
      <c r="DX467" s="386">
        <f t="shared" si="838"/>
        <v>0</v>
      </c>
      <c r="DY467" s="386">
        <f t="shared" si="838"/>
        <v>0</v>
      </c>
      <c r="DZ467" s="386">
        <f t="shared" si="838"/>
        <v>0</v>
      </c>
      <c r="EA467" s="401">
        <f t="shared" si="798"/>
        <v>0</v>
      </c>
      <c r="EB467" s="386">
        <f t="shared" si="799"/>
        <v>0</v>
      </c>
      <c r="EC467" s="386">
        <f t="shared" si="799"/>
        <v>0</v>
      </c>
      <c r="ED467" s="386">
        <f t="shared" si="799"/>
        <v>0</v>
      </c>
      <c r="EE467" s="385">
        <f t="shared" si="800"/>
        <v>0</v>
      </c>
      <c r="EF467" s="385">
        <f t="shared" si="800"/>
        <v>0</v>
      </c>
      <c r="EG467" s="402">
        <f t="shared" si="748"/>
        <v>0</v>
      </c>
      <c r="EH467" s="402">
        <f t="shared" si="748"/>
        <v>0</v>
      </c>
      <c r="EI467" s="402">
        <f t="shared" si="748"/>
        <v>0</v>
      </c>
      <c r="EJ467" s="402">
        <f t="shared" si="748"/>
        <v>0</v>
      </c>
      <c r="EK467" s="402">
        <f t="shared" si="748"/>
        <v>0</v>
      </c>
      <c r="EL467" s="402">
        <f t="shared" si="748"/>
        <v>0</v>
      </c>
      <c r="EM467" s="402">
        <f t="shared" si="801"/>
        <v>0</v>
      </c>
      <c r="EN467" s="402">
        <f t="shared" si="802"/>
        <v>0</v>
      </c>
      <c r="EO467" s="402">
        <f t="shared" si="802"/>
        <v>0</v>
      </c>
      <c r="EP467" s="402">
        <f t="shared" si="803"/>
        <v>0</v>
      </c>
      <c r="EQ467" s="402">
        <f t="shared" si="804"/>
        <v>0</v>
      </c>
      <c r="ER467" s="394">
        <f t="shared" si="831"/>
        <v>0</v>
      </c>
      <c r="ES467" s="394">
        <f t="shared" si="831"/>
        <v>0</v>
      </c>
      <c r="ET467" s="394">
        <f t="shared" si="831"/>
        <v>0</v>
      </c>
      <c r="EU467" s="394">
        <f t="shared" si="828"/>
        <v>0</v>
      </c>
      <c r="EV467" s="394">
        <f t="shared" si="828"/>
        <v>0</v>
      </c>
      <c r="EW467" s="394">
        <f t="shared" si="828"/>
        <v>0</v>
      </c>
      <c r="EX467" s="394">
        <f t="shared" si="828"/>
        <v>0</v>
      </c>
      <c r="EY467" s="403">
        <f t="shared" si="805"/>
        <v>125</v>
      </c>
      <c r="EZ467" s="394">
        <f t="shared" si="806"/>
        <v>0</v>
      </c>
      <c r="FA467" s="396">
        <f t="shared" si="807"/>
        <v>125</v>
      </c>
      <c r="FB467" s="396">
        <f t="shared" si="807"/>
        <v>0</v>
      </c>
      <c r="FC467" s="404">
        <f t="shared" si="841"/>
        <v>0</v>
      </c>
      <c r="FD467" s="404">
        <f t="shared" si="841"/>
        <v>0</v>
      </c>
      <c r="FE467" s="404">
        <f t="shared" si="841"/>
        <v>0</v>
      </c>
      <c r="FF467" s="404">
        <f t="shared" si="841"/>
        <v>0</v>
      </c>
      <c r="FG467" s="404">
        <f t="shared" si="841"/>
        <v>0</v>
      </c>
      <c r="FH467" s="404">
        <f t="shared" si="833"/>
        <v>0</v>
      </c>
      <c r="FI467" s="404">
        <f t="shared" si="833"/>
        <v>0</v>
      </c>
      <c r="FJ467" s="404">
        <f t="shared" si="833"/>
        <v>0</v>
      </c>
      <c r="FK467" s="392">
        <f t="shared" si="808"/>
        <v>-500</v>
      </c>
      <c r="FL467" s="384">
        <f t="shared" si="809"/>
        <v>0</v>
      </c>
      <c r="FM467" s="384">
        <f t="shared" si="809"/>
        <v>0</v>
      </c>
      <c r="FN467" s="405">
        <f t="shared" si="839"/>
        <v>0</v>
      </c>
      <c r="FO467" s="405">
        <f t="shared" si="839"/>
        <v>0</v>
      </c>
      <c r="FP467" s="405">
        <f t="shared" si="839"/>
        <v>0</v>
      </c>
      <c r="FQ467" s="405">
        <f t="shared" si="835"/>
        <v>0</v>
      </c>
      <c r="FR467" s="405">
        <f t="shared" si="835"/>
        <v>0</v>
      </c>
      <c r="FS467" s="405">
        <f t="shared" si="835"/>
        <v>0</v>
      </c>
      <c r="FT467" s="405">
        <f t="shared" si="752"/>
        <v>0</v>
      </c>
      <c r="FU467" s="405">
        <f t="shared" si="752"/>
        <v>0</v>
      </c>
      <c r="FV467" s="405">
        <f t="shared" si="752"/>
        <v>0</v>
      </c>
      <c r="FW467" s="397">
        <f t="shared" si="810"/>
        <v>-10058</v>
      </c>
      <c r="FX467" s="406">
        <f t="shared" si="811"/>
        <v>0</v>
      </c>
      <c r="FY467" s="331">
        <f t="shared" si="812"/>
        <v>0</v>
      </c>
      <c r="FZ467" s="382">
        <f t="shared" si="813"/>
        <v>0</v>
      </c>
      <c r="GA467" s="331">
        <f t="shared" si="814"/>
        <v>0</v>
      </c>
      <c r="GB467" s="407">
        <f t="shared" si="815"/>
        <v>0</v>
      </c>
      <c r="GC467" s="407">
        <f t="shared" si="816"/>
        <v>0</v>
      </c>
      <c r="GD467" s="407">
        <f t="shared" si="817"/>
        <v>0</v>
      </c>
      <c r="GE467" s="407">
        <f t="shared" si="818"/>
        <v>0</v>
      </c>
      <c r="GF467" s="407">
        <f t="shared" si="819"/>
        <v>0</v>
      </c>
      <c r="GG467" s="407">
        <f t="shared" si="820"/>
        <v>0</v>
      </c>
      <c r="GH467" s="407">
        <f t="shared" si="821"/>
        <v>0</v>
      </c>
      <c r="GI467" s="407">
        <f t="shared" si="822"/>
        <v>0</v>
      </c>
      <c r="GJ467">
        <f t="shared" si="823"/>
        <v>0</v>
      </c>
      <c r="GK467" s="382">
        <f t="shared" si="824"/>
        <v>0</v>
      </c>
      <c r="GL467">
        <v>5</v>
      </c>
      <c r="GM467">
        <f t="shared" si="750"/>
        <v>10418</v>
      </c>
      <c r="GN467">
        <f t="shared" si="750"/>
        <v>0</v>
      </c>
      <c r="GO467">
        <f t="shared" si="750"/>
        <v>15</v>
      </c>
      <c r="GP467">
        <f t="shared" si="750"/>
        <v>0</v>
      </c>
      <c r="GQ467">
        <f t="shared" si="750"/>
        <v>0</v>
      </c>
      <c r="GR467">
        <f t="shared" si="749"/>
        <v>0</v>
      </c>
      <c r="GS467">
        <f t="shared" si="749"/>
        <v>0</v>
      </c>
      <c r="GT467">
        <f t="shared" si="749"/>
        <v>125</v>
      </c>
      <c r="GU467">
        <f t="shared" si="749"/>
        <v>0</v>
      </c>
      <c r="GV467">
        <f t="shared" si="749"/>
        <v>0</v>
      </c>
    </row>
    <row r="468" spans="1:204" customFormat="1" x14ac:dyDescent="0.25">
      <c r="A468" s="378">
        <v>26015</v>
      </c>
      <c r="B468" s="32" t="s">
        <v>1168</v>
      </c>
      <c r="C468" t="s">
        <v>884</v>
      </c>
      <c r="D468">
        <v>5</v>
      </c>
      <c r="E468" s="379">
        <v>5411</v>
      </c>
      <c r="F468" s="379">
        <v>11522</v>
      </c>
      <c r="G468" s="379">
        <v>122305</v>
      </c>
      <c r="H468" s="379">
        <v>0</v>
      </c>
      <c r="I468" s="379">
        <v>83</v>
      </c>
      <c r="J468" s="379">
        <v>0</v>
      </c>
      <c r="K468" s="379">
        <v>0</v>
      </c>
      <c r="L468" s="379">
        <v>129</v>
      </c>
      <c r="M468" s="380">
        <v>0</v>
      </c>
      <c r="N468" s="381">
        <f t="shared" si="755"/>
        <v>139450</v>
      </c>
      <c r="O468" s="379">
        <v>6365</v>
      </c>
      <c r="P468" s="379">
        <v>14591</v>
      </c>
      <c r="Q468" s="379">
        <v>162938</v>
      </c>
      <c r="R468" s="379">
        <v>0</v>
      </c>
      <c r="S468" s="379">
        <v>565</v>
      </c>
      <c r="T468" s="379">
        <v>0</v>
      </c>
      <c r="U468" s="379">
        <v>0</v>
      </c>
      <c r="V468" s="379">
        <v>562</v>
      </c>
      <c r="W468" s="480">
        <f>(VLOOKUP(A468,'[1]floresta plant'!$A$4:$F$573,6,0))*1000</f>
        <v>812.99066089973826</v>
      </c>
      <c r="X468" s="24">
        <f t="shared" si="756"/>
        <v>185833.99066089973</v>
      </c>
      <c r="Y468" s="53">
        <f t="shared" si="829"/>
        <v>40633</v>
      </c>
      <c r="Z468" s="53">
        <f t="shared" si="829"/>
        <v>0</v>
      </c>
      <c r="AA468" s="53">
        <f t="shared" si="829"/>
        <v>482</v>
      </c>
      <c r="AB468" s="53">
        <f t="shared" si="826"/>
        <v>0</v>
      </c>
      <c r="AC468" s="53">
        <f t="shared" si="826"/>
        <v>0</v>
      </c>
      <c r="AD468" s="53">
        <f t="shared" si="826"/>
        <v>433</v>
      </c>
      <c r="AE468" s="53">
        <f t="shared" si="826"/>
        <v>812.99066089973826</v>
      </c>
      <c r="AF468" s="53">
        <f t="shared" si="757"/>
        <v>3069</v>
      </c>
      <c r="AG468" s="53">
        <f t="shared" si="758"/>
        <v>954</v>
      </c>
      <c r="AH468" s="53">
        <f t="shared" si="759"/>
        <v>-46383.990660899726</v>
      </c>
      <c r="AI468" s="53">
        <f t="shared" si="825"/>
        <v>46383.990660899726</v>
      </c>
      <c r="AJ468" s="469">
        <v>0</v>
      </c>
      <c r="AK468" s="469">
        <v>0</v>
      </c>
      <c r="AL468" s="469">
        <v>0</v>
      </c>
      <c r="AM468" s="470">
        <f t="shared" si="760"/>
        <v>0</v>
      </c>
      <c r="AN468" s="53">
        <f t="shared" si="761"/>
        <v>-46383.990660899726</v>
      </c>
      <c r="AO468" s="382">
        <f t="shared" si="762"/>
        <v>2</v>
      </c>
      <c r="AP468">
        <v>5</v>
      </c>
      <c r="AQ468" s="383">
        <f t="shared" si="763"/>
        <v>46383.990660899741</v>
      </c>
      <c r="AR468" s="383">
        <f t="shared" si="764"/>
        <v>0</v>
      </c>
      <c r="AS468" s="383">
        <f t="shared" si="765"/>
        <v>40633</v>
      </c>
      <c r="AT468" s="383">
        <f t="shared" si="766"/>
        <v>0</v>
      </c>
      <c r="AU468" s="383">
        <f t="shared" si="767"/>
        <v>46383.990660899726</v>
      </c>
      <c r="AV468" s="383">
        <f t="shared" si="768"/>
        <v>0</v>
      </c>
      <c r="AW468" s="383">
        <f t="shared" si="769"/>
        <v>1</v>
      </c>
      <c r="AX468" s="383">
        <f t="shared" si="770"/>
        <v>1</v>
      </c>
      <c r="AY468" s="383">
        <f t="shared" si="771"/>
        <v>0</v>
      </c>
      <c r="AZ468">
        <f t="shared" si="772"/>
        <v>40633</v>
      </c>
      <c r="BA468">
        <f t="shared" si="773"/>
        <v>0</v>
      </c>
      <c r="BB468" s="383">
        <f t="shared" si="774"/>
        <v>0</v>
      </c>
      <c r="BC468" s="384">
        <f t="shared" si="836"/>
        <v>40633</v>
      </c>
      <c r="BD468" s="384">
        <f t="shared" si="836"/>
        <v>0</v>
      </c>
      <c r="BE468" s="384">
        <f t="shared" si="836"/>
        <v>482</v>
      </c>
      <c r="BF468" s="384">
        <f t="shared" si="834"/>
        <v>0</v>
      </c>
      <c r="BG468" s="384">
        <f t="shared" si="834"/>
        <v>0</v>
      </c>
      <c r="BH468" s="384">
        <f t="shared" si="834"/>
        <v>433</v>
      </c>
      <c r="BI468" s="384">
        <f t="shared" si="751"/>
        <v>812.99066089973826</v>
      </c>
      <c r="BJ468" s="384">
        <f t="shared" si="751"/>
        <v>3069</v>
      </c>
      <c r="BK468" s="384">
        <f t="shared" si="751"/>
        <v>954</v>
      </c>
      <c r="BL468" s="474">
        <f t="shared" si="775"/>
        <v>0</v>
      </c>
      <c r="BM468" s="409">
        <f t="shared" si="776"/>
        <v>-5750.9906608997262</v>
      </c>
      <c r="BN468" s="473">
        <f t="shared" si="777"/>
        <v>5750.990660899738</v>
      </c>
      <c r="BO468" s="387">
        <f t="shared" si="778"/>
        <v>0</v>
      </c>
      <c r="BP468" s="387">
        <f t="shared" si="779"/>
        <v>0.99999999999999789</v>
      </c>
      <c r="BQ468" s="388">
        <f t="shared" si="780"/>
        <v>2.1094237467877974E-15</v>
      </c>
      <c r="BR468" s="389">
        <f t="shared" si="781"/>
        <v>0</v>
      </c>
      <c r="BS468" s="390">
        <f t="shared" si="782"/>
        <v>40633</v>
      </c>
      <c r="BT468" s="391">
        <f t="shared" si="840"/>
        <v>0</v>
      </c>
      <c r="BU468" s="391">
        <f t="shared" si="840"/>
        <v>0</v>
      </c>
      <c r="BV468" s="391">
        <f t="shared" si="840"/>
        <v>0</v>
      </c>
      <c r="BW468" s="391">
        <f t="shared" si="840"/>
        <v>0</v>
      </c>
      <c r="BX468" s="391">
        <f t="shared" si="840"/>
        <v>0</v>
      </c>
      <c r="BY468" s="391">
        <f t="shared" si="832"/>
        <v>0</v>
      </c>
      <c r="BZ468" s="391">
        <f t="shared" si="832"/>
        <v>0</v>
      </c>
      <c r="CA468" s="391">
        <f t="shared" si="832"/>
        <v>0</v>
      </c>
      <c r="CB468" s="391">
        <f t="shared" si="783"/>
        <v>40633</v>
      </c>
      <c r="CC468" s="391">
        <f t="shared" si="783"/>
        <v>0</v>
      </c>
      <c r="CD468" s="392">
        <f t="shared" si="784"/>
        <v>0</v>
      </c>
      <c r="CE468" s="393">
        <f t="shared" si="785"/>
        <v>0</v>
      </c>
      <c r="CF468" s="392">
        <f t="shared" si="830"/>
        <v>0</v>
      </c>
      <c r="CG468" s="392">
        <f t="shared" si="830"/>
        <v>0</v>
      </c>
      <c r="CH468" s="392">
        <f t="shared" si="830"/>
        <v>0</v>
      </c>
      <c r="CI468" s="392">
        <f t="shared" si="827"/>
        <v>0</v>
      </c>
      <c r="CJ468" s="392">
        <f t="shared" si="827"/>
        <v>0</v>
      </c>
      <c r="CK468" s="392">
        <f t="shared" si="827"/>
        <v>0</v>
      </c>
      <c r="CL468" s="392">
        <f t="shared" si="827"/>
        <v>0</v>
      </c>
      <c r="CM468" s="392">
        <f t="shared" si="786"/>
        <v>0</v>
      </c>
      <c r="CN468" s="392">
        <f t="shared" si="787"/>
        <v>0</v>
      </c>
      <c r="CO468" s="394">
        <f t="shared" si="788"/>
        <v>0</v>
      </c>
      <c r="CP468" s="394">
        <f t="shared" si="788"/>
        <v>0</v>
      </c>
      <c r="CQ468" s="395">
        <f t="shared" si="789"/>
        <v>482</v>
      </c>
      <c r="CR468" s="394">
        <f t="shared" si="747"/>
        <v>0</v>
      </c>
      <c r="CS468" s="394">
        <f t="shared" si="747"/>
        <v>0</v>
      </c>
      <c r="CT468" s="394">
        <f t="shared" si="747"/>
        <v>0</v>
      </c>
      <c r="CU468" s="394">
        <f t="shared" si="747"/>
        <v>0</v>
      </c>
      <c r="CV468" s="394">
        <f t="shared" si="747"/>
        <v>0</v>
      </c>
      <c r="CW468" s="394">
        <f t="shared" si="747"/>
        <v>0</v>
      </c>
      <c r="CX468" s="396">
        <f t="shared" si="790"/>
        <v>481.99999999999898</v>
      </c>
      <c r="CY468" s="396">
        <f t="shared" si="790"/>
        <v>1.0167422459517184E-12</v>
      </c>
      <c r="CZ468" s="397">
        <f t="shared" si="791"/>
        <v>0</v>
      </c>
      <c r="DA468" s="397">
        <f t="shared" si="791"/>
        <v>0</v>
      </c>
      <c r="DB468" s="397">
        <f t="shared" si="791"/>
        <v>0</v>
      </c>
      <c r="DC468" s="397">
        <f t="shared" si="792"/>
        <v>0</v>
      </c>
      <c r="DD468" s="397">
        <f t="shared" si="837"/>
        <v>0</v>
      </c>
      <c r="DE468" s="397">
        <f t="shared" si="837"/>
        <v>0</v>
      </c>
      <c r="DF468" s="397">
        <f t="shared" si="837"/>
        <v>0</v>
      </c>
      <c r="DG468" s="397">
        <f t="shared" si="837"/>
        <v>0</v>
      </c>
      <c r="DH468" s="397">
        <f t="shared" si="837"/>
        <v>0</v>
      </c>
      <c r="DI468" s="398">
        <f t="shared" si="793"/>
        <v>0</v>
      </c>
      <c r="DJ468" s="398">
        <f t="shared" si="793"/>
        <v>0</v>
      </c>
      <c r="DK468" s="399">
        <f t="shared" si="794"/>
        <v>0</v>
      </c>
      <c r="DL468" s="399">
        <f t="shared" si="794"/>
        <v>0</v>
      </c>
      <c r="DM468" s="399">
        <f t="shared" si="794"/>
        <v>0</v>
      </c>
      <c r="DN468" s="399">
        <f t="shared" si="753"/>
        <v>0</v>
      </c>
      <c r="DO468" s="399">
        <f t="shared" si="795"/>
        <v>0</v>
      </c>
      <c r="DP468" s="399">
        <f t="shared" si="796"/>
        <v>0</v>
      </c>
      <c r="DQ468" s="399">
        <f t="shared" si="796"/>
        <v>0</v>
      </c>
      <c r="DR468" s="399">
        <f t="shared" si="796"/>
        <v>0</v>
      </c>
      <c r="DS468" s="399">
        <f t="shared" si="754"/>
        <v>0</v>
      </c>
      <c r="DT468" s="400">
        <f t="shared" si="797"/>
        <v>0</v>
      </c>
      <c r="DU468" s="400">
        <f t="shared" si="797"/>
        <v>0</v>
      </c>
      <c r="DV468" s="386">
        <f t="shared" si="838"/>
        <v>0</v>
      </c>
      <c r="DW468" s="386">
        <f t="shared" si="838"/>
        <v>0</v>
      </c>
      <c r="DX468" s="386">
        <f t="shared" si="838"/>
        <v>0</v>
      </c>
      <c r="DY468" s="386">
        <f t="shared" si="838"/>
        <v>0</v>
      </c>
      <c r="DZ468" s="386">
        <f t="shared" si="838"/>
        <v>0</v>
      </c>
      <c r="EA468" s="401">
        <f t="shared" si="798"/>
        <v>433</v>
      </c>
      <c r="EB468" s="386">
        <f t="shared" si="799"/>
        <v>0</v>
      </c>
      <c r="EC468" s="386">
        <f t="shared" si="799"/>
        <v>0</v>
      </c>
      <c r="ED468" s="386">
        <f t="shared" si="799"/>
        <v>0</v>
      </c>
      <c r="EE468" s="385">
        <f t="shared" si="800"/>
        <v>432.99999999999909</v>
      </c>
      <c r="EF468" s="385">
        <f t="shared" si="800"/>
        <v>9.1338048235911629E-13</v>
      </c>
      <c r="EG468" s="402">
        <f t="shared" si="748"/>
        <v>0</v>
      </c>
      <c r="EH468" s="402">
        <f t="shared" si="748"/>
        <v>0</v>
      </c>
      <c r="EI468" s="402">
        <f t="shared" si="748"/>
        <v>0</v>
      </c>
      <c r="EJ468" s="402">
        <f t="shared" si="748"/>
        <v>0</v>
      </c>
      <c r="EK468" s="402">
        <f t="shared" si="748"/>
        <v>0</v>
      </c>
      <c r="EL468" s="402">
        <f t="shared" si="748"/>
        <v>0</v>
      </c>
      <c r="EM468" s="402">
        <f t="shared" si="801"/>
        <v>812.99066089973826</v>
      </c>
      <c r="EN468" s="402">
        <f t="shared" si="802"/>
        <v>0</v>
      </c>
      <c r="EO468" s="402">
        <f t="shared" si="802"/>
        <v>0</v>
      </c>
      <c r="EP468" s="402">
        <f t="shared" si="803"/>
        <v>812.99066089973655</v>
      </c>
      <c r="EQ468" s="402">
        <f t="shared" si="804"/>
        <v>1.7149418060186136E-12</v>
      </c>
      <c r="ER468" s="394">
        <f t="shared" si="831"/>
        <v>0</v>
      </c>
      <c r="ES468" s="394">
        <f t="shared" si="831"/>
        <v>0</v>
      </c>
      <c r="ET468" s="394">
        <f t="shared" si="831"/>
        <v>0</v>
      </c>
      <c r="EU468" s="394">
        <f t="shared" si="828"/>
        <v>0</v>
      </c>
      <c r="EV468" s="394">
        <f t="shared" si="828"/>
        <v>0</v>
      </c>
      <c r="EW468" s="394">
        <f t="shared" si="828"/>
        <v>0</v>
      </c>
      <c r="EX468" s="394">
        <f t="shared" si="828"/>
        <v>0</v>
      </c>
      <c r="EY468" s="403">
        <f t="shared" si="805"/>
        <v>3069</v>
      </c>
      <c r="EZ468" s="394">
        <f t="shared" si="806"/>
        <v>0</v>
      </c>
      <c r="FA468" s="396">
        <f t="shared" si="807"/>
        <v>3068.9999999999936</v>
      </c>
      <c r="FB468" s="396">
        <f t="shared" si="807"/>
        <v>6.4738214788917503E-12</v>
      </c>
      <c r="FC468" s="404">
        <f t="shared" si="841"/>
        <v>0</v>
      </c>
      <c r="FD468" s="404">
        <f t="shared" si="841"/>
        <v>0</v>
      </c>
      <c r="FE468" s="404">
        <f t="shared" si="841"/>
        <v>0</v>
      </c>
      <c r="FF468" s="404">
        <f t="shared" si="841"/>
        <v>0</v>
      </c>
      <c r="FG468" s="404">
        <f t="shared" si="841"/>
        <v>0</v>
      </c>
      <c r="FH468" s="404">
        <f t="shared" si="833"/>
        <v>0</v>
      </c>
      <c r="FI468" s="404">
        <f t="shared" si="833"/>
        <v>0</v>
      </c>
      <c r="FJ468" s="404">
        <f t="shared" si="833"/>
        <v>0</v>
      </c>
      <c r="FK468" s="392">
        <f t="shared" si="808"/>
        <v>954</v>
      </c>
      <c r="FL468" s="384">
        <f t="shared" si="809"/>
        <v>953.99999999999795</v>
      </c>
      <c r="FM468" s="384">
        <f t="shared" si="809"/>
        <v>2.0123902544355587E-12</v>
      </c>
      <c r="FN468" s="405">
        <f t="shared" si="839"/>
        <v>0</v>
      </c>
      <c r="FO468" s="405">
        <f t="shared" si="839"/>
        <v>0</v>
      </c>
      <c r="FP468" s="405">
        <f t="shared" si="839"/>
        <v>0</v>
      </c>
      <c r="FQ468" s="405">
        <f t="shared" si="835"/>
        <v>0</v>
      </c>
      <c r="FR468" s="405">
        <f t="shared" si="835"/>
        <v>0</v>
      </c>
      <c r="FS468" s="405">
        <f t="shared" si="835"/>
        <v>0</v>
      </c>
      <c r="FT468" s="405">
        <f t="shared" si="752"/>
        <v>0</v>
      </c>
      <c r="FU468" s="405">
        <f t="shared" si="752"/>
        <v>0</v>
      </c>
      <c r="FV468" s="405">
        <f t="shared" si="752"/>
        <v>0</v>
      </c>
      <c r="FW468" s="397">
        <f t="shared" si="810"/>
        <v>-46383.990660899726</v>
      </c>
      <c r="FX468" s="406">
        <f t="shared" si="811"/>
        <v>0</v>
      </c>
      <c r="FY468" s="331">
        <f t="shared" si="812"/>
        <v>1.0416334461638144E-11</v>
      </c>
      <c r="FZ468" s="382">
        <f t="shared" si="813"/>
        <v>-1.0416334461638144E-11</v>
      </c>
      <c r="GA468" s="331">
        <f t="shared" si="814"/>
        <v>0</v>
      </c>
      <c r="GB468" s="407">
        <f t="shared" si="815"/>
        <v>0</v>
      </c>
      <c r="GC468" s="407">
        <f t="shared" si="816"/>
        <v>0</v>
      </c>
      <c r="GD468" s="407">
        <f t="shared" si="817"/>
        <v>0</v>
      </c>
      <c r="GE468" s="407">
        <f t="shared" si="818"/>
        <v>0</v>
      </c>
      <c r="GF468" s="407">
        <f t="shared" si="819"/>
        <v>0</v>
      </c>
      <c r="GG468" s="407">
        <f t="shared" si="820"/>
        <v>0</v>
      </c>
      <c r="GH468" s="407">
        <f t="shared" si="821"/>
        <v>-1.0735856648125264E-13</v>
      </c>
      <c r="GI468" s="407">
        <f t="shared" si="822"/>
        <v>3.397282455352979E-14</v>
      </c>
      <c r="GJ468">
        <f t="shared" si="823"/>
        <v>0</v>
      </c>
      <c r="GK468" s="382">
        <f t="shared" si="824"/>
        <v>-7.3385741927722847E-14</v>
      </c>
      <c r="GL468">
        <v>5</v>
      </c>
      <c r="GM468">
        <f t="shared" si="750"/>
        <v>40633</v>
      </c>
      <c r="GN468">
        <f t="shared" si="750"/>
        <v>0</v>
      </c>
      <c r="GO468">
        <f t="shared" si="750"/>
        <v>482</v>
      </c>
      <c r="GP468">
        <f t="shared" si="750"/>
        <v>0</v>
      </c>
      <c r="GQ468">
        <f t="shared" si="750"/>
        <v>0</v>
      </c>
      <c r="GR468">
        <f t="shared" si="749"/>
        <v>433</v>
      </c>
      <c r="GS468">
        <f t="shared" si="749"/>
        <v>812.99066089973826</v>
      </c>
      <c r="GT468">
        <f t="shared" si="749"/>
        <v>3069</v>
      </c>
      <c r="GU468">
        <f t="shared" si="749"/>
        <v>954</v>
      </c>
      <c r="GV468">
        <f t="shared" si="749"/>
        <v>0</v>
      </c>
    </row>
    <row r="469" spans="1:204" customFormat="1" x14ac:dyDescent="0.25">
      <c r="A469" s="378">
        <v>26016</v>
      </c>
      <c r="B469" s="32" t="s">
        <v>1169</v>
      </c>
      <c r="C469" t="s">
        <v>884</v>
      </c>
      <c r="D469">
        <v>5</v>
      </c>
      <c r="E469" s="379">
        <v>1726</v>
      </c>
      <c r="F469" s="379">
        <v>3208</v>
      </c>
      <c r="G469" s="379">
        <v>12064</v>
      </c>
      <c r="H469" s="379">
        <v>0</v>
      </c>
      <c r="I469" s="379">
        <v>0</v>
      </c>
      <c r="J469" s="379">
        <v>0</v>
      </c>
      <c r="K469" s="379">
        <v>0</v>
      </c>
      <c r="L469" s="379">
        <v>0</v>
      </c>
      <c r="M469" s="380">
        <v>0</v>
      </c>
      <c r="N469" s="381">
        <f t="shared" si="755"/>
        <v>16998</v>
      </c>
      <c r="O469" s="379">
        <v>2073</v>
      </c>
      <c r="P469" s="379">
        <v>3750</v>
      </c>
      <c r="Q469" s="379">
        <v>8677</v>
      </c>
      <c r="R469" s="379">
        <v>0</v>
      </c>
      <c r="S469" s="379">
        <v>120</v>
      </c>
      <c r="T469" s="379">
        <v>0</v>
      </c>
      <c r="U469" s="379">
        <v>0</v>
      </c>
      <c r="V469" s="379">
        <v>271</v>
      </c>
      <c r="W469" s="480">
        <f>(VLOOKUP(A469,'[1]floresta plant'!$A$4:$F$573,6,0))*1000</f>
        <v>0</v>
      </c>
      <c r="X469" s="24">
        <f t="shared" si="756"/>
        <v>14891</v>
      </c>
      <c r="Y469" s="53">
        <f t="shared" si="829"/>
        <v>-3387</v>
      </c>
      <c r="Z469" s="53">
        <f t="shared" si="829"/>
        <v>0</v>
      </c>
      <c r="AA469" s="53">
        <f t="shared" si="829"/>
        <v>120</v>
      </c>
      <c r="AB469" s="53">
        <f t="shared" si="826"/>
        <v>0</v>
      </c>
      <c r="AC469" s="53">
        <f t="shared" si="826"/>
        <v>0</v>
      </c>
      <c r="AD469" s="53">
        <f t="shared" si="826"/>
        <v>271</v>
      </c>
      <c r="AE469" s="53">
        <f t="shared" si="826"/>
        <v>0</v>
      </c>
      <c r="AF469" s="53">
        <f t="shared" si="757"/>
        <v>542</v>
      </c>
      <c r="AG469" s="53">
        <f t="shared" si="758"/>
        <v>347</v>
      </c>
      <c r="AH469" s="53">
        <f t="shared" si="759"/>
        <v>2107</v>
      </c>
      <c r="AI469" s="53">
        <f t="shared" si="825"/>
        <v>-2107</v>
      </c>
      <c r="AJ469" s="469">
        <v>0</v>
      </c>
      <c r="AK469" s="469">
        <v>0</v>
      </c>
      <c r="AL469" s="469">
        <v>0</v>
      </c>
      <c r="AM469" s="470">
        <f t="shared" si="760"/>
        <v>0</v>
      </c>
      <c r="AN469" s="53">
        <f t="shared" si="761"/>
        <v>2107</v>
      </c>
      <c r="AO469" s="382">
        <f t="shared" si="762"/>
        <v>3</v>
      </c>
      <c r="AP469">
        <v>5</v>
      </c>
      <c r="AQ469" s="383">
        <f t="shared" si="763"/>
        <v>1280</v>
      </c>
      <c r="AR469" s="383">
        <f t="shared" si="764"/>
        <v>-3387</v>
      </c>
      <c r="AS469" s="383">
        <f t="shared" si="765"/>
        <v>0</v>
      </c>
      <c r="AT469" s="383">
        <f t="shared" si="766"/>
        <v>0</v>
      </c>
      <c r="AU469" s="383">
        <f t="shared" si="767"/>
        <v>0</v>
      </c>
      <c r="AV469" s="383">
        <f t="shared" si="768"/>
        <v>0</v>
      </c>
      <c r="AW469" s="383">
        <f t="shared" si="769"/>
        <v>0</v>
      </c>
      <c r="AX469" s="383">
        <f t="shared" si="770"/>
        <v>0</v>
      </c>
      <c r="AY469" s="383">
        <f t="shared" si="771"/>
        <v>0</v>
      </c>
      <c r="AZ469">
        <f t="shared" si="772"/>
        <v>0</v>
      </c>
      <c r="BA469">
        <f t="shared" si="773"/>
        <v>0</v>
      </c>
      <c r="BB469" s="383">
        <f t="shared" si="774"/>
        <v>0</v>
      </c>
      <c r="BC469" s="384">
        <f t="shared" si="836"/>
        <v>1</v>
      </c>
      <c r="BD469" s="384">
        <f t="shared" si="836"/>
        <v>0</v>
      </c>
      <c r="BE469" s="384">
        <f t="shared" si="836"/>
        <v>120</v>
      </c>
      <c r="BF469" s="384">
        <f t="shared" si="834"/>
        <v>0</v>
      </c>
      <c r="BG469" s="384">
        <f t="shared" si="834"/>
        <v>0</v>
      </c>
      <c r="BH469" s="384">
        <f t="shared" si="834"/>
        <v>271</v>
      </c>
      <c r="BI469" s="384">
        <f t="shared" si="751"/>
        <v>0</v>
      </c>
      <c r="BJ469" s="384">
        <f t="shared" si="751"/>
        <v>542</v>
      </c>
      <c r="BK469" s="384">
        <f t="shared" si="751"/>
        <v>347</v>
      </c>
      <c r="BL469" s="474">
        <f t="shared" si="775"/>
        <v>3387</v>
      </c>
      <c r="BM469" s="409">
        <f t="shared" si="776"/>
        <v>2107</v>
      </c>
      <c r="BN469" s="473">
        <f t="shared" si="777"/>
        <v>1280</v>
      </c>
      <c r="BO469" s="387">
        <f t="shared" si="778"/>
        <v>1</v>
      </c>
      <c r="BP469" s="387">
        <f t="shared" si="779"/>
        <v>0</v>
      </c>
      <c r="BQ469" s="388">
        <f t="shared" si="780"/>
        <v>0</v>
      </c>
      <c r="BR469" s="389">
        <f t="shared" si="781"/>
        <v>2107</v>
      </c>
      <c r="BS469" s="390">
        <f t="shared" si="782"/>
        <v>-3387</v>
      </c>
      <c r="BT469" s="391">
        <f t="shared" si="840"/>
        <v>0</v>
      </c>
      <c r="BU469" s="391">
        <f t="shared" si="840"/>
        <v>0</v>
      </c>
      <c r="BV469" s="391">
        <f t="shared" si="840"/>
        <v>0</v>
      </c>
      <c r="BW469" s="391">
        <f t="shared" si="840"/>
        <v>0</v>
      </c>
      <c r="BX469" s="391">
        <f t="shared" si="840"/>
        <v>0</v>
      </c>
      <c r="BY469" s="391">
        <f t="shared" si="832"/>
        <v>0</v>
      </c>
      <c r="BZ469" s="391">
        <f t="shared" si="832"/>
        <v>0</v>
      </c>
      <c r="CA469" s="391">
        <f t="shared" si="832"/>
        <v>0</v>
      </c>
      <c r="CB469" s="391">
        <f t="shared" si="783"/>
        <v>0</v>
      </c>
      <c r="CC469" s="391">
        <f t="shared" si="783"/>
        <v>0</v>
      </c>
      <c r="CD469" s="392">
        <f t="shared" si="784"/>
        <v>0</v>
      </c>
      <c r="CE469" s="393">
        <f t="shared" si="785"/>
        <v>0</v>
      </c>
      <c r="CF469" s="392">
        <f t="shared" si="830"/>
        <v>0</v>
      </c>
      <c r="CG469" s="392">
        <f t="shared" si="830"/>
        <v>0</v>
      </c>
      <c r="CH469" s="392">
        <f t="shared" si="830"/>
        <v>0</v>
      </c>
      <c r="CI469" s="392">
        <f t="shared" si="827"/>
        <v>0</v>
      </c>
      <c r="CJ469" s="392">
        <f t="shared" si="827"/>
        <v>0</v>
      </c>
      <c r="CK469" s="392">
        <f t="shared" si="827"/>
        <v>0</v>
      </c>
      <c r="CL469" s="392">
        <f t="shared" si="827"/>
        <v>0</v>
      </c>
      <c r="CM469" s="392">
        <f t="shared" si="786"/>
        <v>0</v>
      </c>
      <c r="CN469" s="392">
        <f t="shared" si="787"/>
        <v>0</v>
      </c>
      <c r="CO469" s="394">
        <f t="shared" si="788"/>
        <v>120</v>
      </c>
      <c r="CP469" s="394">
        <f t="shared" si="788"/>
        <v>0</v>
      </c>
      <c r="CQ469" s="395">
        <f t="shared" si="789"/>
        <v>120</v>
      </c>
      <c r="CR469" s="394">
        <f t="shared" si="747"/>
        <v>0</v>
      </c>
      <c r="CS469" s="394">
        <f t="shared" si="747"/>
        <v>0</v>
      </c>
      <c r="CT469" s="394">
        <f t="shared" si="747"/>
        <v>0</v>
      </c>
      <c r="CU469" s="394">
        <f t="shared" si="747"/>
        <v>0</v>
      </c>
      <c r="CV469" s="394">
        <f t="shared" si="747"/>
        <v>0</v>
      </c>
      <c r="CW469" s="394">
        <f t="shared" si="747"/>
        <v>0</v>
      </c>
      <c r="CX469" s="396">
        <f t="shared" si="790"/>
        <v>0</v>
      </c>
      <c r="CY469" s="396">
        <f t="shared" si="790"/>
        <v>0</v>
      </c>
      <c r="CZ469" s="397">
        <f t="shared" si="791"/>
        <v>0</v>
      </c>
      <c r="DA469" s="397">
        <f t="shared" si="791"/>
        <v>0</v>
      </c>
      <c r="DB469" s="397">
        <f t="shared" si="791"/>
        <v>0</v>
      </c>
      <c r="DC469" s="397">
        <f t="shared" si="792"/>
        <v>0</v>
      </c>
      <c r="DD469" s="397">
        <f t="shared" si="837"/>
        <v>0</v>
      </c>
      <c r="DE469" s="397">
        <f t="shared" si="837"/>
        <v>0</v>
      </c>
      <c r="DF469" s="397">
        <f t="shared" si="837"/>
        <v>0</v>
      </c>
      <c r="DG469" s="397">
        <f t="shared" si="837"/>
        <v>0</v>
      </c>
      <c r="DH469" s="397">
        <f t="shared" si="837"/>
        <v>0</v>
      </c>
      <c r="DI469" s="398">
        <f t="shared" si="793"/>
        <v>0</v>
      </c>
      <c r="DJ469" s="398">
        <f t="shared" si="793"/>
        <v>0</v>
      </c>
      <c r="DK469" s="399">
        <f t="shared" si="794"/>
        <v>0</v>
      </c>
      <c r="DL469" s="399">
        <f t="shared" si="794"/>
        <v>0</v>
      </c>
      <c r="DM469" s="399">
        <f t="shared" si="794"/>
        <v>0</v>
      </c>
      <c r="DN469" s="399">
        <f t="shared" si="753"/>
        <v>0</v>
      </c>
      <c r="DO469" s="399">
        <f t="shared" si="795"/>
        <v>0</v>
      </c>
      <c r="DP469" s="399">
        <f t="shared" si="796"/>
        <v>0</v>
      </c>
      <c r="DQ469" s="399">
        <f t="shared" si="796"/>
        <v>0</v>
      </c>
      <c r="DR469" s="399">
        <f t="shared" si="796"/>
        <v>0</v>
      </c>
      <c r="DS469" s="399">
        <f t="shared" si="754"/>
        <v>0</v>
      </c>
      <c r="DT469" s="400">
        <f t="shared" si="797"/>
        <v>0</v>
      </c>
      <c r="DU469" s="400">
        <f t="shared" si="797"/>
        <v>0</v>
      </c>
      <c r="DV469" s="386">
        <f t="shared" si="838"/>
        <v>271</v>
      </c>
      <c r="DW469" s="386">
        <f t="shared" si="838"/>
        <v>0</v>
      </c>
      <c r="DX469" s="386">
        <f t="shared" si="838"/>
        <v>0</v>
      </c>
      <c r="DY469" s="386">
        <f t="shared" si="838"/>
        <v>0</v>
      </c>
      <c r="DZ469" s="386">
        <f t="shared" si="838"/>
        <v>0</v>
      </c>
      <c r="EA469" s="401">
        <f t="shared" si="798"/>
        <v>271</v>
      </c>
      <c r="EB469" s="386">
        <f t="shared" si="799"/>
        <v>0</v>
      </c>
      <c r="EC469" s="386">
        <f t="shared" si="799"/>
        <v>0</v>
      </c>
      <c r="ED469" s="386">
        <f t="shared" si="799"/>
        <v>0</v>
      </c>
      <c r="EE469" s="385">
        <f t="shared" si="800"/>
        <v>0</v>
      </c>
      <c r="EF469" s="385">
        <f t="shared" si="800"/>
        <v>0</v>
      </c>
      <c r="EG469" s="402">
        <f t="shared" si="748"/>
        <v>0</v>
      </c>
      <c r="EH469" s="402">
        <f t="shared" si="748"/>
        <v>0</v>
      </c>
      <c r="EI469" s="402">
        <f t="shared" si="748"/>
        <v>0</v>
      </c>
      <c r="EJ469" s="402">
        <f t="shared" si="748"/>
        <v>0</v>
      </c>
      <c r="EK469" s="402">
        <f t="shared" si="748"/>
        <v>0</v>
      </c>
      <c r="EL469" s="402">
        <f t="shared" si="748"/>
        <v>0</v>
      </c>
      <c r="EM469" s="402">
        <f t="shared" si="801"/>
        <v>0</v>
      </c>
      <c r="EN469" s="402">
        <f t="shared" si="802"/>
        <v>0</v>
      </c>
      <c r="EO469" s="402">
        <f t="shared" si="802"/>
        <v>0</v>
      </c>
      <c r="EP469" s="402">
        <f t="shared" si="803"/>
        <v>0</v>
      </c>
      <c r="EQ469" s="402">
        <f t="shared" si="804"/>
        <v>0</v>
      </c>
      <c r="ER469" s="394">
        <f t="shared" si="831"/>
        <v>542</v>
      </c>
      <c r="ES469" s="394">
        <f t="shared" si="831"/>
        <v>0</v>
      </c>
      <c r="ET469" s="394">
        <f t="shared" si="831"/>
        <v>0</v>
      </c>
      <c r="EU469" s="394">
        <f t="shared" si="828"/>
        <v>0</v>
      </c>
      <c r="EV469" s="394">
        <f t="shared" si="828"/>
        <v>0</v>
      </c>
      <c r="EW469" s="394">
        <f t="shared" si="828"/>
        <v>0</v>
      </c>
      <c r="EX469" s="394">
        <f t="shared" si="828"/>
        <v>0</v>
      </c>
      <c r="EY469" s="403">
        <f t="shared" si="805"/>
        <v>542</v>
      </c>
      <c r="EZ469" s="394">
        <f t="shared" si="806"/>
        <v>0</v>
      </c>
      <c r="FA469" s="396">
        <f t="shared" si="807"/>
        <v>0</v>
      </c>
      <c r="FB469" s="396">
        <f t="shared" si="807"/>
        <v>0</v>
      </c>
      <c r="FC469" s="404">
        <f t="shared" si="841"/>
        <v>347</v>
      </c>
      <c r="FD469" s="404">
        <f t="shared" si="841"/>
        <v>0</v>
      </c>
      <c r="FE469" s="404">
        <f t="shared" si="841"/>
        <v>0</v>
      </c>
      <c r="FF469" s="404">
        <f t="shared" si="841"/>
        <v>0</v>
      </c>
      <c r="FG469" s="404">
        <f t="shared" si="841"/>
        <v>0</v>
      </c>
      <c r="FH469" s="404">
        <f t="shared" si="833"/>
        <v>0</v>
      </c>
      <c r="FI469" s="404">
        <f t="shared" si="833"/>
        <v>0</v>
      </c>
      <c r="FJ469" s="404">
        <f t="shared" si="833"/>
        <v>0</v>
      </c>
      <c r="FK469" s="392">
        <f t="shared" si="808"/>
        <v>347</v>
      </c>
      <c r="FL469" s="384">
        <f t="shared" si="809"/>
        <v>0</v>
      </c>
      <c r="FM469" s="384">
        <f t="shared" si="809"/>
        <v>0</v>
      </c>
      <c r="FN469" s="405">
        <f t="shared" si="839"/>
        <v>2107</v>
      </c>
      <c r="FO469" s="405">
        <f t="shared" si="839"/>
        <v>0</v>
      </c>
      <c r="FP469" s="405">
        <f t="shared" si="839"/>
        <v>0</v>
      </c>
      <c r="FQ469" s="405">
        <f t="shared" si="835"/>
        <v>0</v>
      </c>
      <c r="FR469" s="405">
        <f t="shared" si="835"/>
        <v>0</v>
      </c>
      <c r="FS469" s="405">
        <f t="shared" si="835"/>
        <v>0</v>
      </c>
      <c r="FT469" s="405">
        <f t="shared" si="752"/>
        <v>0</v>
      </c>
      <c r="FU469" s="405">
        <f t="shared" si="752"/>
        <v>0</v>
      </c>
      <c r="FV469" s="405">
        <f t="shared" si="752"/>
        <v>0</v>
      </c>
      <c r="FW469" s="397">
        <f t="shared" si="810"/>
        <v>2107</v>
      </c>
      <c r="FX469" s="406">
        <f t="shared" si="811"/>
        <v>0</v>
      </c>
      <c r="FY469" s="331">
        <f t="shared" si="812"/>
        <v>0</v>
      </c>
      <c r="FZ469" s="382">
        <f t="shared" si="813"/>
        <v>0</v>
      </c>
      <c r="GA469" s="331">
        <f t="shared" si="814"/>
        <v>0</v>
      </c>
      <c r="GB469" s="407">
        <f t="shared" si="815"/>
        <v>0</v>
      </c>
      <c r="GC469" s="407">
        <f t="shared" si="816"/>
        <v>0</v>
      </c>
      <c r="GD469" s="407">
        <f t="shared" si="817"/>
        <v>0</v>
      </c>
      <c r="GE469" s="407">
        <f t="shared" si="818"/>
        <v>0</v>
      </c>
      <c r="GF469" s="407">
        <f t="shared" si="819"/>
        <v>0</v>
      </c>
      <c r="GG469" s="407">
        <f t="shared" si="820"/>
        <v>0</v>
      </c>
      <c r="GH469" s="407">
        <f t="shared" si="821"/>
        <v>0</v>
      </c>
      <c r="GI469" s="407">
        <f t="shared" si="822"/>
        <v>0</v>
      </c>
      <c r="GJ469">
        <f t="shared" si="823"/>
        <v>0</v>
      </c>
      <c r="GK469" s="382">
        <f t="shared" si="824"/>
        <v>0</v>
      </c>
      <c r="GL469">
        <v>5</v>
      </c>
      <c r="GM469">
        <f t="shared" si="750"/>
        <v>0</v>
      </c>
      <c r="GN469">
        <f t="shared" si="750"/>
        <v>0</v>
      </c>
      <c r="GO469">
        <f t="shared" si="750"/>
        <v>120</v>
      </c>
      <c r="GP469">
        <f t="shared" si="750"/>
        <v>0</v>
      </c>
      <c r="GQ469">
        <f t="shared" si="750"/>
        <v>0</v>
      </c>
      <c r="GR469">
        <f t="shared" si="749"/>
        <v>271</v>
      </c>
      <c r="GS469">
        <f t="shared" si="749"/>
        <v>0</v>
      </c>
      <c r="GT469">
        <f t="shared" si="749"/>
        <v>542</v>
      </c>
      <c r="GU469">
        <f t="shared" si="749"/>
        <v>347</v>
      </c>
      <c r="GV469">
        <f t="shared" si="749"/>
        <v>2107</v>
      </c>
    </row>
    <row r="470" spans="1:204" customFormat="1" x14ac:dyDescent="0.25">
      <c r="A470" s="378">
        <v>26017</v>
      </c>
      <c r="B470" s="32" t="s">
        <v>1170</v>
      </c>
      <c r="C470" t="s">
        <v>884</v>
      </c>
      <c r="D470">
        <v>5</v>
      </c>
      <c r="E470" s="379">
        <v>1746</v>
      </c>
      <c r="F470" s="379">
        <v>1971</v>
      </c>
      <c r="G470" s="379">
        <v>29300</v>
      </c>
      <c r="H470" s="379">
        <v>0</v>
      </c>
      <c r="I470" s="379">
        <v>0</v>
      </c>
      <c r="J470" s="379">
        <v>0</v>
      </c>
      <c r="K470" s="379">
        <v>0</v>
      </c>
      <c r="L470" s="379">
        <v>0</v>
      </c>
      <c r="M470" s="380">
        <v>0</v>
      </c>
      <c r="N470" s="381">
        <f t="shared" si="755"/>
        <v>33017</v>
      </c>
      <c r="O470" s="379">
        <v>2593</v>
      </c>
      <c r="P470" s="379">
        <v>2557</v>
      </c>
      <c r="Q470" s="379">
        <v>29300</v>
      </c>
      <c r="R470" s="379">
        <v>0</v>
      </c>
      <c r="S470" s="379">
        <v>20</v>
      </c>
      <c r="T470" s="379">
        <v>0</v>
      </c>
      <c r="U470" s="379">
        <v>0</v>
      </c>
      <c r="V470" s="379">
        <v>205</v>
      </c>
      <c r="W470" s="480">
        <f>(VLOOKUP(A470,'[1]floresta plant'!$A$4:$F$573,6,0))*1000</f>
        <v>0</v>
      </c>
      <c r="X470" s="24">
        <f t="shared" si="756"/>
        <v>34675</v>
      </c>
      <c r="Y470" s="53">
        <f t="shared" si="829"/>
        <v>0</v>
      </c>
      <c r="Z470" s="53">
        <f t="shared" si="829"/>
        <v>0</v>
      </c>
      <c r="AA470" s="53">
        <f t="shared" si="829"/>
        <v>20</v>
      </c>
      <c r="AB470" s="53">
        <f t="shared" si="826"/>
        <v>0</v>
      </c>
      <c r="AC470" s="53">
        <f t="shared" si="826"/>
        <v>0</v>
      </c>
      <c r="AD470" s="53">
        <f t="shared" si="826"/>
        <v>205</v>
      </c>
      <c r="AE470" s="53">
        <f t="shared" si="826"/>
        <v>0</v>
      </c>
      <c r="AF470" s="53">
        <f t="shared" si="757"/>
        <v>586</v>
      </c>
      <c r="AG470" s="53">
        <f t="shared" si="758"/>
        <v>847</v>
      </c>
      <c r="AH470" s="53">
        <f t="shared" si="759"/>
        <v>-1658</v>
      </c>
      <c r="AI470" s="53">
        <f t="shared" si="825"/>
        <v>1658</v>
      </c>
      <c r="AJ470" s="469">
        <v>0</v>
      </c>
      <c r="AK470" s="469">
        <v>0</v>
      </c>
      <c r="AL470" s="469">
        <v>0</v>
      </c>
      <c r="AM470" s="470">
        <f t="shared" si="760"/>
        <v>0</v>
      </c>
      <c r="AN470" s="53">
        <f t="shared" si="761"/>
        <v>-1658</v>
      </c>
      <c r="AO470" s="382">
        <f t="shared" si="762"/>
        <v>2</v>
      </c>
      <c r="AP470">
        <v>5</v>
      </c>
      <c r="AQ470" s="383">
        <f t="shared" si="763"/>
        <v>1658</v>
      </c>
      <c r="AR470" s="383">
        <f t="shared" si="764"/>
        <v>0</v>
      </c>
      <c r="AS470" s="383">
        <f t="shared" si="765"/>
        <v>0</v>
      </c>
      <c r="AT470" s="383">
        <f t="shared" si="766"/>
        <v>0</v>
      </c>
      <c r="AU470" s="383">
        <f t="shared" si="767"/>
        <v>1658</v>
      </c>
      <c r="AV470" s="383">
        <f t="shared" si="768"/>
        <v>0</v>
      </c>
      <c r="AW470" s="383">
        <f t="shared" si="769"/>
        <v>1</v>
      </c>
      <c r="AX470" s="383">
        <f t="shared" si="770"/>
        <v>1</v>
      </c>
      <c r="AY470" s="383">
        <f t="shared" si="771"/>
        <v>0</v>
      </c>
      <c r="AZ470">
        <f t="shared" si="772"/>
        <v>0</v>
      </c>
      <c r="BA470">
        <f t="shared" si="773"/>
        <v>0</v>
      </c>
      <c r="BB470" s="383">
        <f t="shared" si="774"/>
        <v>0</v>
      </c>
      <c r="BC470" s="384">
        <f t="shared" si="836"/>
        <v>0</v>
      </c>
      <c r="BD470" s="384">
        <f t="shared" si="836"/>
        <v>0</v>
      </c>
      <c r="BE470" s="384">
        <f t="shared" si="836"/>
        <v>20</v>
      </c>
      <c r="BF470" s="384">
        <f t="shared" si="834"/>
        <v>0</v>
      </c>
      <c r="BG470" s="384">
        <f t="shared" si="834"/>
        <v>0</v>
      </c>
      <c r="BH470" s="384">
        <f t="shared" si="834"/>
        <v>205</v>
      </c>
      <c r="BI470" s="384">
        <f t="shared" si="751"/>
        <v>0</v>
      </c>
      <c r="BJ470" s="384">
        <f t="shared" si="751"/>
        <v>586</v>
      </c>
      <c r="BK470" s="384">
        <f t="shared" si="751"/>
        <v>847</v>
      </c>
      <c r="BL470" s="474">
        <f t="shared" si="775"/>
        <v>0</v>
      </c>
      <c r="BM470" s="409">
        <f t="shared" si="776"/>
        <v>-1658</v>
      </c>
      <c r="BN470" s="473">
        <f t="shared" si="777"/>
        <v>1658</v>
      </c>
      <c r="BO470" s="387">
        <f t="shared" si="778"/>
        <v>0</v>
      </c>
      <c r="BP470" s="387">
        <f t="shared" si="779"/>
        <v>1</v>
      </c>
      <c r="BQ470" s="388">
        <f t="shared" si="780"/>
        <v>0</v>
      </c>
      <c r="BR470" s="389">
        <f t="shared" si="781"/>
        <v>0</v>
      </c>
      <c r="BS470" s="390">
        <f t="shared" si="782"/>
        <v>0</v>
      </c>
      <c r="BT470" s="391">
        <f t="shared" si="840"/>
        <v>0</v>
      </c>
      <c r="BU470" s="391">
        <f t="shared" si="840"/>
        <v>0</v>
      </c>
      <c r="BV470" s="391">
        <f t="shared" si="840"/>
        <v>0</v>
      </c>
      <c r="BW470" s="391">
        <f t="shared" si="840"/>
        <v>0</v>
      </c>
      <c r="BX470" s="391">
        <f t="shared" si="840"/>
        <v>0</v>
      </c>
      <c r="BY470" s="391">
        <f t="shared" si="832"/>
        <v>0</v>
      </c>
      <c r="BZ470" s="391">
        <f t="shared" si="832"/>
        <v>0</v>
      </c>
      <c r="CA470" s="391">
        <f t="shared" si="832"/>
        <v>0</v>
      </c>
      <c r="CB470" s="391">
        <f t="shared" si="783"/>
        <v>0</v>
      </c>
      <c r="CC470" s="391">
        <f t="shared" si="783"/>
        <v>0</v>
      </c>
      <c r="CD470" s="392">
        <f t="shared" si="784"/>
        <v>0</v>
      </c>
      <c r="CE470" s="393">
        <f t="shared" si="785"/>
        <v>0</v>
      </c>
      <c r="CF470" s="392">
        <f t="shared" si="830"/>
        <v>0</v>
      </c>
      <c r="CG470" s="392">
        <f t="shared" si="830"/>
        <v>0</v>
      </c>
      <c r="CH470" s="392">
        <f t="shared" si="830"/>
        <v>0</v>
      </c>
      <c r="CI470" s="392">
        <f t="shared" si="827"/>
        <v>0</v>
      </c>
      <c r="CJ470" s="392">
        <f t="shared" si="827"/>
        <v>0</v>
      </c>
      <c r="CK470" s="392">
        <f t="shared" si="827"/>
        <v>0</v>
      </c>
      <c r="CL470" s="392">
        <f t="shared" si="827"/>
        <v>0</v>
      </c>
      <c r="CM470" s="392">
        <f t="shared" si="786"/>
        <v>0</v>
      </c>
      <c r="CN470" s="392">
        <f t="shared" si="787"/>
        <v>0</v>
      </c>
      <c r="CO470" s="394">
        <f t="shared" si="788"/>
        <v>0</v>
      </c>
      <c r="CP470" s="394">
        <f t="shared" si="788"/>
        <v>0</v>
      </c>
      <c r="CQ470" s="395">
        <f t="shared" si="789"/>
        <v>20</v>
      </c>
      <c r="CR470" s="394">
        <f t="shared" si="747"/>
        <v>0</v>
      </c>
      <c r="CS470" s="394">
        <f t="shared" si="747"/>
        <v>0</v>
      </c>
      <c r="CT470" s="394">
        <f t="shared" si="747"/>
        <v>0</v>
      </c>
      <c r="CU470" s="394">
        <f t="shared" si="747"/>
        <v>0</v>
      </c>
      <c r="CV470" s="394">
        <f t="shared" si="747"/>
        <v>0</v>
      </c>
      <c r="CW470" s="394">
        <f t="shared" si="747"/>
        <v>0</v>
      </c>
      <c r="CX470" s="396">
        <f t="shared" si="790"/>
        <v>20</v>
      </c>
      <c r="CY470" s="396">
        <f t="shared" si="790"/>
        <v>0</v>
      </c>
      <c r="CZ470" s="397">
        <f t="shared" si="791"/>
        <v>0</v>
      </c>
      <c r="DA470" s="397">
        <f t="shared" si="791"/>
        <v>0</v>
      </c>
      <c r="DB470" s="397">
        <f t="shared" si="791"/>
        <v>0</v>
      </c>
      <c r="DC470" s="397">
        <f t="shared" si="792"/>
        <v>0</v>
      </c>
      <c r="DD470" s="397">
        <f t="shared" si="837"/>
        <v>0</v>
      </c>
      <c r="DE470" s="397">
        <f t="shared" si="837"/>
        <v>0</v>
      </c>
      <c r="DF470" s="397">
        <f t="shared" si="837"/>
        <v>0</v>
      </c>
      <c r="DG470" s="397">
        <f t="shared" si="837"/>
        <v>0</v>
      </c>
      <c r="DH470" s="397">
        <f t="shared" si="837"/>
        <v>0</v>
      </c>
      <c r="DI470" s="398">
        <f t="shared" si="793"/>
        <v>0</v>
      </c>
      <c r="DJ470" s="398">
        <f t="shared" si="793"/>
        <v>0</v>
      </c>
      <c r="DK470" s="399">
        <f t="shared" si="794"/>
        <v>0</v>
      </c>
      <c r="DL470" s="399">
        <f t="shared" si="794"/>
        <v>0</v>
      </c>
      <c r="DM470" s="399">
        <f t="shared" si="794"/>
        <v>0</v>
      </c>
      <c r="DN470" s="399">
        <f t="shared" si="753"/>
        <v>0</v>
      </c>
      <c r="DO470" s="399">
        <f t="shared" si="795"/>
        <v>0</v>
      </c>
      <c r="DP470" s="399">
        <f t="shared" si="796"/>
        <v>0</v>
      </c>
      <c r="DQ470" s="399">
        <f t="shared" si="796"/>
        <v>0</v>
      </c>
      <c r="DR470" s="399">
        <f t="shared" si="796"/>
        <v>0</v>
      </c>
      <c r="DS470" s="399">
        <f t="shared" si="754"/>
        <v>0</v>
      </c>
      <c r="DT470" s="400">
        <f t="shared" si="797"/>
        <v>0</v>
      </c>
      <c r="DU470" s="400">
        <f t="shared" si="797"/>
        <v>0</v>
      </c>
      <c r="DV470" s="386">
        <f t="shared" si="838"/>
        <v>0</v>
      </c>
      <c r="DW470" s="386">
        <f t="shared" si="838"/>
        <v>0</v>
      </c>
      <c r="DX470" s="386">
        <f t="shared" si="838"/>
        <v>0</v>
      </c>
      <c r="DY470" s="386">
        <f t="shared" si="838"/>
        <v>0</v>
      </c>
      <c r="DZ470" s="386">
        <f t="shared" si="838"/>
        <v>0</v>
      </c>
      <c r="EA470" s="401">
        <f t="shared" si="798"/>
        <v>205</v>
      </c>
      <c r="EB470" s="386">
        <f t="shared" si="799"/>
        <v>0</v>
      </c>
      <c r="EC470" s="386">
        <f t="shared" si="799"/>
        <v>0</v>
      </c>
      <c r="ED470" s="386">
        <f t="shared" si="799"/>
        <v>0</v>
      </c>
      <c r="EE470" s="385">
        <f t="shared" si="800"/>
        <v>205</v>
      </c>
      <c r="EF470" s="385">
        <f t="shared" si="800"/>
        <v>0</v>
      </c>
      <c r="EG470" s="402">
        <f t="shared" si="748"/>
        <v>0</v>
      </c>
      <c r="EH470" s="402">
        <f t="shared" si="748"/>
        <v>0</v>
      </c>
      <c r="EI470" s="402">
        <f t="shared" si="748"/>
        <v>0</v>
      </c>
      <c r="EJ470" s="402">
        <f t="shared" si="748"/>
        <v>0</v>
      </c>
      <c r="EK470" s="402">
        <f t="shared" si="748"/>
        <v>0</v>
      </c>
      <c r="EL470" s="402">
        <f t="shared" si="748"/>
        <v>0</v>
      </c>
      <c r="EM470" s="402">
        <f t="shared" si="801"/>
        <v>0</v>
      </c>
      <c r="EN470" s="402">
        <f t="shared" si="802"/>
        <v>0</v>
      </c>
      <c r="EO470" s="402">
        <f t="shared" si="802"/>
        <v>0</v>
      </c>
      <c r="EP470" s="402">
        <f t="shared" si="803"/>
        <v>0</v>
      </c>
      <c r="EQ470" s="402">
        <f t="shared" si="804"/>
        <v>0</v>
      </c>
      <c r="ER470" s="394">
        <f t="shared" si="831"/>
        <v>0</v>
      </c>
      <c r="ES470" s="394">
        <f t="shared" si="831"/>
        <v>0</v>
      </c>
      <c r="ET470" s="394">
        <f t="shared" si="831"/>
        <v>0</v>
      </c>
      <c r="EU470" s="394">
        <f t="shared" si="828"/>
        <v>0</v>
      </c>
      <c r="EV470" s="394">
        <f t="shared" si="828"/>
        <v>0</v>
      </c>
      <c r="EW470" s="394">
        <f t="shared" si="828"/>
        <v>0</v>
      </c>
      <c r="EX470" s="394">
        <f t="shared" si="828"/>
        <v>0</v>
      </c>
      <c r="EY470" s="403">
        <f t="shared" si="805"/>
        <v>586</v>
      </c>
      <c r="EZ470" s="394">
        <f t="shared" si="806"/>
        <v>0</v>
      </c>
      <c r="FA470" s="396">
        <f t="shared" si="807"/>
        <v>586</v>
      </c>
      <c r="FB470" s="396">
        <f t="shared" si="807"/>
        <v>0</v>
      </c>
      <c r="FC470" s="404">
        <f t="shared" si="841"/>
        <v>0</v>
      </c>
      <c r="FD470" s="404">
        <f t="shared" si="841"/>
        <v>0</v>
      </c>
      <c r="FE470" s="404">
        <f t="shared" si="841"/>
        <v>0</v>
      </c>
      <c r="FF470" s="404">
        <f t="shared" si="841"/>
        <v>0</v>
      </c>
      <c r="FG470" s="404">
        <f t="shared" si="841"/>
        <v>0</v>
      </c>
      <c r="FH470" s="404">
        <f t="shared" si="833"/>
        <v>0</v>
      </c>
      <c r="FI470" s="404">
        <f t="shared" si="833"/>
        <v>0</v>
      </c>
      <c r="FJ470" s="404">
        <f t="shared" si="833"/>
        <v>0</v>
      </c>
      <c r="FK470" s="392">
        <f t="shared" si="808"/>
        <v>847</v>
      </c>
      <c r="FL470" s="384">
        <f t="shared" si="809"/>
        <v>847</v>
      </c>
      <c r="FM470" s="384">
        <f t="shared" si="809"/>
        <v>0</v>
      </c>
      <c r="FN470" s="405">
        <f t="shared" si="839"/>
        <v>0</v>
      </c>
      <c r="FO470" s="405">
        <f t="shared" si="839"/>
        <v>0</v>
      </c>
      <c r="FP470" s="405">
        <f t="shared" si="839"/>
        <v>0</v>
      </c>
      <c r="FQ470" s="405">
        <f t="shared" si="835"/>
        <v>0</v>
      </c>
      <c r="FR470" s="405">
        <f t="shared" si="835"/>
        <v>0</v>
      </c>
      <c r="FS470" s="405">
        <f t="shared" si="835"/>
        <v>0</v>
      </c>
      <c r="FT470" s="405">
        <f t="shared" si="752"/>
        <v>0</v>
      </c>
      <c r="FU470" s="405">
        <f t="shared" si="752"/>
        <v>0</v>
      </c>
      <c r="FV470" s="405">
        <f t="shared" si="752"/>
        <v>0</v>
      </c>
      <c r="FW470" s="397">
        <f t="shared" si="810"/>
        <v>-1658</v>
      </c>
      <c r="FX470" s="406">
        <f t="shared" si="811"/>
        <v>0</v>
      </c>
      <c r="FY470" s="331">
        <f t="shared" si="812"/>
        <v>0</v>
      </c>
      <c r="FZ470" s="382">
        <f t="shared" si="813"/>
        <v>0</v>
      </c>
      <c r="GA470" s="331">
        <f t="shared" si="814"/>
        <v>0</v>
      </c>
      <c r="GB470" s="407">
        <f t="shared" si="815"/>
        <v>0</v>
      </c>
      <c r="GC470" s="407">
        <f t="shared" si="816"/>
        <v>0</v>
      </c>
      <c r="GD470" s="407">
        <f t="shared" si="817"/>
        <v>0</v>
      </c>
      <c r="GE470" s="407">
        <f t="shared" si="818"/>
        <v>0</v>
      </c>
      <c r="GF470" s="407">
        <f t="shared" si="819"/>
        <v>0</v>
      </c>
      <c r="GG470" s="407">
        <f t="shared" si="820"/>
        <v>0</v>
      </c>
      <c r="GH470" s="407">
        <f t="shared" si="821"/>
        <v>0</v>
      </c>
      <c r="GI470" s="407">
        <f t="shared" si="822"/>
        <v>0</v>
      </c>
      <c r="GJ470">
        <f t="shared" si="823"/>
        <v>0</v>
      </c>
      <c r="GK470" s="382">
        <f t="shared" si="824"/>
        <v>0</v>
      </c>
      <c r="GL470">
        <v>5</v>
      </c>
      <c r="GM470">
        <f t="shared" si="750"/>
        <v>0</v>
      </c>
      <c r="GN470">
        <f t="shared" si="750"/>
        <v>0</v>
      </c>
      <c r="GO470">
        <f t="shared" si="750"/>
        <v>20</v>
      </c>
      <c r="GP470">
        <f t="shared" si="750"/>
        <v>0</v>
      </c>
      <c r="GQ470">
        <f t="shared" si="750"/>
        <v>0</v>
      </c>
      <c r="GR470">
        <f t="shared" si="749"/>
        <v>205</v>
      </c>
      <c r="GS470">
        <f t="shared" si="749"/>
        <v>0</v>
      </c>
      <c r="GT470">
        <f t="shared" si="749"/>
        <v>586</v>
      </c>
      <c r="GU470">
        <f t="shared" si="749"/>
        <v>847</v>
      </c>
      <c r="GV470">
        <f t="shared" si="749"/>
        <v>0</v>
      </c>
    </row>
    <row r="471" spans="1:204" customFormat="1" x14ac:dyDescent="0.25">
      <c r="A471" s="378">
        <v>26018</v>
      </c>
      <c r="B471" s="32" t="s">
        <v>1171</v>
      </c>
      <c r="C471" t="s">
        <v>884</v>
      </c>
      <c r="D471">
        <v>5</v>
      </c>
      <c r="E471" s="379">
        <v>670</v>
      </c>
      <c r="F471" s="379">
        <v>682</v>
      </c>
      <c r="G471" s="379">
        <v>43000</v>
      </c>
      <c r="H471" s="379">
        <v>0</v>
      </c>
      <c r="I471" s="379">
        <v>0</v>
      </c>
      <c r="J471" s="379">
        <v>0</v>
      </c>
      <c r="K471" s="379">
        <v>0</v>
      </c>
      <c r="L471" s="379">
        <v>0</v>
      </c>
      <c r="M471" s="380">
        <v>0</v>
      </c>
      <c r="N471" s="381">
        <f t="shared" si="755"/>
        <v>44352</v>
      </c>
      <c r="O471" s="379">
        <v>360</v>
      </c>
      <c r="P471" s="379">
        <v>775</v>
      </c>
      <c r="Q471" s="379">
        <v>13054</v>
      </c>
      <c r="R471" s="379">
        <v>0</v>
      </c>
      <c r="S471" s="379">
        <v>0</v>
      </c>
      <c r="T471" s="379">
        <v>0</v>
      </c>
      <c r="U471" s="379">
        <v>0</v>
      </c>
      <c r="V471" s="379">
        <v>0</v>
      </c>
      <c r="W471" s="480">
        <f>(VLOOKUP(A471,'[1]floresta plant'!$A$4:$F$573,6,0))*1000</f>
        <v>0</v>
      </c>
      <c r="X471" s="24">
        <f t="shared" si="756"/>
        <v>14189</v>
      </c>
      <c r="Y471" s="53">
        <f t="shared" si="829"/>
        <v>-29946</v>
      </c>
      <c r="Z471" s="53">
        <f t="shared" si="829"/>
        <v>0</v>
      </c>
      <c r="AA471" s="53">
        <f t="shared" si="829"/>
        <v>0</v>
      </c>
      <c r="AB471" s="53">
        <f t="shared" si="826"/>
        <v>0</v>
      </c>
      <c r="AC471" s="53">
        <f t="shared" si="826"/>
        <v>0</v>
      </c>
      <c r="AD471" s="53">
        <f t="shared" si="826"/>
        <v>0</v>
      </c>
      <c r="AE471" s="53">
        <f t="shared" si="826"/>
        <v>0</v>
      </c>
      <c r="AF471" s="53">
        <f t="shared" si="757"/>
        <v>93</v>
      </c>
      <c r="AG471" s="53">
        <f t="shared" si="758"/>
        <v>-310</v>
      </c>
      <c r="AH471" s="53">
        <f t="shared" si="759"/>
        <v>30163</v>
      </c>
      <c r="AI471" s="53">
        <f t="shared" si="825"/>
        <v>-30163</v>
      </c>
      <c r="AJ471" s="469">
        <v>0</v>
      </c>
      <c r="AK471" s="469">
        <v>0</v>
      </c>
      <c r="AL471" s="469">
        <v>0</v>
      </c>
      <c r="AM471" s="470">
        <f t="shared" si="760"/>
        <v>0</v>
      </c>
      <c r="AN471" s="53">
        <f t="shared" si="761"/>
        <v>30163</v>
      </c>
      <c r="AO471" s="382">
        <f t="shared" si="762"/>
        <v>3</v>
      </c>
      <c r="AP471">
        <v>5</v>
      </c>
      <c r="AQ471" s="383">
        <f t="shared" si="763"/>
        <v>93</v>
      </c>
      <c r="AR471" s="383">
        <f t="shared" si="764"/>
        <v>-30256</v>
      </c>
      <c r="AS471" s="383">
        <f t="shared" si="765"/>
        <v>0</v>
      </c>
      <c r="AT471" s="383">
        <f t="shared" si="766"/>
        <v>310</v>
      </c>
      <c r="AU471" s="383">
        <f t="shared" si="767"/>
        <v>0</v>
      </c>
      <c r="AV471" s="383">
        <f t="shared" si="768"/>
        <v>1</v>
      </c>
      <c r="AW471" s="383">
        <f t="shared" si="769"/>
        <v>0</v>
      </c>
      <c r="AX471" s="383">
        <f t="shared" si="770"/>
        <v>1</v>
      </c>
      <c r="AY471" s="383">
        <f t="shared" si="771"/>
        <v>0</v>
      </c>
      <c r="AZ471">
        <f t="shared" si="772"/>
        <v>0</v>
      </c>
      <c r="BA471">
        <f t="shared" si="773"/>
        <v>0</v>
      </c>
      <c r="BB471" s="383">
        <f t="shared" si="774"/>
        <v>0</v>
      </c>
      <c r="BC471" s="384">
        <f t="shared" si="836"/>
        <v>0.98975409836065575</v>
      </c>
      <c r="BD471" s="384">
        <f t="shared" si="836"/>
        <v>0</v>
      </c>
      <c r="BE471" s="384">
        <f t="shared" si="836"/>
        <v>0</v>
      </c>
      <c r="BF471" s="384">
        <f t="shared" si="834"/>
        <v>0</v>
      </c>
      <c r="BG471" s="384">
        <f t="shared" si="834"/>
        <v>0</v>
      </c>
      <c r="BH471" s="384">
        <f t="shared" si="834"/>
        <v>0</v>
      </c>
      <c r="BI471" s="384">
        <f t="shared" si="751"/>
        <v>0</v>
      </c>
      <c r="BJ471" s="384">
        <f t="shared" si="751"/>
        <v>93</v>
      </c>
      <c r="BK471" s="384">
        <f t="shared" si="751"/>
        <v>1.0245901639344262E-2</v>
      </c>
      <c r="BL471" s="474">
        <f t="shared" si="775"/>
        <v>30256</v>
      </c>
      <c r="BM471" s="409">
        <f t="shared" si="776"/>
        <v>30163</v>
      </c>
      <c r="BN471" s="473">
        <f t="shared" si="777"/>
        <v>93</v>
      </c>
      <c r="BO471" s="387">
        <f t="shared" si="778"/>
        <v>1</v>
      </c>
      <c r="BP471" s="387">
        <f t="shared" si="779"/>
        <v>0</v>
      </c>
      <c r="BQ471" s="388">
        <f t="shared" si="780"/>
        <v>0</v>
      </c>
      <c r="BR471" s="389">
        <f t="shared" si="781"/>
        <v>30163</v>
      </c>
      <c r="BS471" s="390">
        <f t="shared" si="782"/>
        <v>-29946</v>
      </c>
      <c r="BT471" s="391">
        <f t="shared" si="840"/>
        <v>0</v>
      </c>
      <c r="BU471" s="391">
        <f t="shared" si="840"/>
        <v>0</v>
      </c>
      <c r="BV471" s="391">
        <f t="shared" si="840"/>
        <v>0</v>
      </c>
      <c r="BW471" s="391">
        <f t="shared" si="840"/>
        <v>0</v>
      </c>
      <c r="BX471" s="391">
        <f t="shared" si="840"/>
        <v>0</v>
      </c>
      <c r="BY471" s="391">
        <f t="shared" si="832"/>
        <v>0</v>
      </c>
      <c r="BZ471" s="391">
        <f t="shared" si="832"/>
        <v>0</v>
      </c>
      <c r="CA471" s="391">
        <f t="shared" si="832"/>
        <v>0</v>
      </c>
      <c r="CB471" s="391">
        <f t="shared" si="783"/>
        <v>0</v>
      </c>
      <c r="CC471" s="391">
        <f t="shared" si="783"/>
        <v>0</v>
      </c>
      <c r="CD471" s="392">
        <f t="shared" si="784"/>
        <v>0</v>
      </c>
      <c r="CE471" s="393">
        <f t="shared" si="785"/>
        <v>0</v>
      </c>
      <c r="CF471" s="392">
        <f t="shared" si="830"/>
        <v>0</v>
      </c>
      <c r="CG471" s="392">
        <f t="shared" si="830"/>
        <v>0</v>
      </c>
      <c r="CH471" s="392">
        <f t="shared" si="830"/>
        <v>0</v>
      </c>
      <c r="CI471" s="392">
        <f t="shared" si="827"/>
        <v>0</v>
      </c>
      <c r="CJ471" s="392">
        <f t="shared" si="827"/>
        <v>0</v>
      </c>
      <c r="CK471" s="392">
        <f t="shared" si="827"/>
        <v>0</v>
      </c>
      <c r="CL471" s="392">
        <f t="shared" si="827"/>
        <v>0</v>
      </c>
      <c r="CM471" s="392">
        <f t="shared" si="786"/>
        <v>0</v>
      </c>
      <c r="CN471" s="392">
        <f t="shared" si="787"/>
        <v>0</v>
      </c>
      <c r="CO471" s="394">
        <f t="shared" si="788"/>
        <v>0</v>
      </c>
      <c r="CP471" s="394">
        <f t="shared" si="788"/>
        <v>0</v>
      </c>
      <c r="CQ471" s="395">
        <f t="shared" si="789"/>
        <v>0</v>
      </c>
      <c r="CR471" s="394">
        <f t="shared" si="747"/>
        <v>0</v>
      </c>
      <c r="CS471" s="394">
        <f t="shared" si="747"/>
        <v>0</v>
      </c>
      <c r="CT471" s="394">
        <f t="shared" si="747"/>
        <v>0</v>
      </c>
      <c r="CU471" s="394">
        <f t="shared" si="747"/>
        <v>0</v>
      </c>
      <c r="CV471" s="394">
        <f t="shared" si="747"/>
        <v>0</v>
      </c>
      <c r="CW471" s="394">
        <f t="shared" si="747"/>
        <v>0</v>
      </c>
      <c r="CX471" s="396">
        <f t="shared" si="790"/>
        <v>0</v>
      </c>
      <c r="CY471" s="396">
        <f t="shared" si="790"/>
        <v>0</v>
      </c>
      <c r="CZ471" s="397">
        <f t="shared" si="791"/>
        <v>0</v>
      </c>
      <c r="DA471" s="397">
        <f t="shared" si="791"/>
        <v>0</v>
      </c>
      <c r="DB471" s="397">
        <f t="shared" si="791"/>
        <v>0</v>
      </c>
      <c r="DC471" s="397">
        <f t="shared" si="792"/>
        <v>0</v>
      </c>
      <c r="DD471" s="397">
        <f t="shared" si="837"/>
        <v>0</v>
      </c>
      <c r="DE471" s="397">
        <f t="shared" si="837"/>
        <v>0</v>
      </c>
      <c r="DF471" s="397">
        <f t="shared" si="837"/>
        <v>0</v>
      </c>
      <c r="DG471" s="397">
        <f t="shared" si="837"/>
        <v>0</v>
      </c>
      <c r="DH471" s="397">
        <f t="shared" si="837"/>
        <v>0</v>
      </c>
      <c r="DI471" s="398">
        <f t="shared" si="793"/>
        <v>0</v>
      </c>
      <c r="DJ471" s="398">
        <f t="shared" si="793"/>
        <v>0</v>
      </c>
      <c r="DK471" s="399">
        <f t="shared" si="794"/>
        <v>0</v>
      </c>
      <c r="DL471" s="399">
        <f t="shared" si="794"/>
        <v>0</v>
      </c>
      <c r="DM471" s="399">
        <f t="shared" si="794"/>
        <v>0</v>
      </c>
      <c r="DN471" s="399">
        <f t="shared" si="753"/>
        <v>0</v>
      </c>
      <c r="DO471" s="399">
        <f t="shared" si="795"/>
        <v>0</v>
      </c>
      <c r="DP471" s="399">
        <f t="shared" si="796"/>
        <v>0</v>
      </c>
      <c r="DQ471" s="399">
        <f t="shared" si="796"/>
        <v>0</v>
      </c>
      <c r="DR471" s="399">
        <f t="shared" si="796"/>
        <v>0</v>
      </c>
      <c r="DS471" s="399">
        <f t="shared" si="754"/>
        <v>0</v>
      </c>
      <c r="DT471" s="400">
        <f t="shared" si="797"/>
        <v>0</v>
      </c>
      <c r="DU471" s="400">
        <f t="shared" si="797"/>
        <v>0</v>
      </c>
      <c r="DV471" s="386">
        <f t="shared" si="838"/>
        <v>0</v>
      </c>
      <c r="DW471" s="386">
        <f t="shared" si="838"/>
        <v>0</v>
      </c>
      <c r="DX471" s="386">
        <f t="shared" si="838"/>
        <v>0</v>
      </c>
      <c r="DY471" s="386">
        <f t="shared" si="838"/>
        <v>0</v>
      </c>
      <c r="DZ471" s="386">
        <f t="shared" si="838"/>
        <v>0</v>
      </c>
      <c r="EA471" s="401">
        <f t="shared" si="798"/>
        <v>0</v>
      </c>
      <c r="EB471" s="386">
        <f t="shared" si="799"/>
        <v>0</v>
      </c>
      <c r="EC471" s="386">
        <f t="shared" si="799"/>
        <v>0</v>
      </c>
      <c r="ED471" s="386">
        <f t="shared" si="799"/>
        <v>0</v>
      </c>
      <c r="EE471" s="385">
        <f t="shared" si="800"/>
        <v>0</v>
      </c>
      <c r="EF471" s="385">
        <f t="shared" si="800"/>
        <v>0</v>
      </c>
      <c r="EG471" s="402">
        <f t="shared" si="748"/>
        <v>0</v>
      </c>
      <c r="EH471" s="402">
        <f t="shared" si="748"/>
        <v>0</v>
      </c>
      <c r="EI471" s="402">
        <f t="shared" si="748"/>
        <v>0</v>
      </c>
      <c r="EJ471" s="402">
        <f t="shared" si="748"/>
        <v>0</v>
      </c>
      <c r="EK471" s="402">
        <f t="shared" si="748"/>
        <v>0</v>
      </c>
      <c r="EL471" s="402">
        <f t="shared" si="748"/>
        <v>0</v>
      </c>
      <c r="EM471" s="402">
        <f t="shared" si="801"/>
        <v>0</v>
      </c>
      <c r="EN471" s="402">
        <f t="shared" si="802"/>
        <v>0</v>
      </c>
      <c r="EO471" s="402">
        <f t="shared" si="802"/>
        <v>0</v>
      </c>
      <c r="EP471" s="402">
        <f t="shared" si="803"/>
        <v>0</v>
      </c>
      <c r="EQ471" s="402">
        <f t="shared" si="804"/>
        <v>0</v>
      </c>
      <c r="ER471" s="394">
        <f t="shared" si="831"/>
        <v>92.047131147540981</v>
      </c>
      <c r="ES471" s="394">
        <f t="shared" si="831"/>
        <v>0</v>
      </c>
      <c r="ET471" s="394">
        <f t="shared" si="831"/>
        <v>0</v>
      </c>
      <c r="EU471" s="394">
        <f t="shared" si="828"/>
        <v>0</v>
      </c>
      <c r="EV471" s="394">
        <f t="shared" si="828"/>
        <v>0</v>
      </c>
      <c r="EW471" s="394">
        <f t="shared" si="828"/>
        <v>0</v>
      </c>
      <c r="EX471" s="394">
        <f t="shared" si="828"/>
        <v>0</v>
      </c>
      <c r="EY471" s="403">
        <f t="shared" si="805"/>
        <v>93</v>
      </c>
      <c r="EZ471" s="394">
        <f t="shared" si="806"/>
        <v>0.95286885245901631</v>
      </c>
      <c r="FA471" s="396">
        <f t="shared" si="807"/>
        <v>0</v>
      </c>
      <c r="FB471" s="396">
        <f t="shared" si="807"/>
        <v>0</v>
      </c>
      <c r="FC471" s="404">
        <f t="shared" si="841"/>
        <v>0</v>
      </c>
      <c r="FD471" s="404">
        <f t="shared" si="841"/>
        <v>0</v>
      </c>
      <c r="FE471" s="404">
        <f t="shared" si="841"/>
        <v>0</v>
      </c>
      <c r="FF471" s="404">
        <f t="shared" si="841"/>
        <v>0</v>
      </c>
      <c r="FG471" s="404">
        <f t="shared" si="841"/>
        <v>0</v>
      </c>
      <c r="FH471" s="404">
        <f t="shared" si="833"/>
        <v>0</v>
      </c>
      <c r="FI471" s="404">
        <f t="shared" si="833"/>
        <v>0</v>
      </c>
      <c r="FJ471" s="404">
        <f t="shared" si="833"/>
        <v>0</v>
      </c>
      <c r="FK471" s="392">
        <f t="shared" si="808"/>
        <v>-310</v>
      </c>
      <c r="FL471" s="384">
        <f t="shared" si="809"/>
        <v>0</v>
      </c>
      <c r="FM471" s="384">
        <f t="shared" si="809"/>
        <v>0</v>
      </c>
      <c r="FN471" s="405">
        <f t="shared" si="839"/>
        <v>29853.952868852459</v>
      </c>
      <c r="FO471" s="405">
        <f t="shared" si="839"/>
        <v>0</v>
      </c>
      <c r="FP471" s="405">
        <f t="shared" si="839"/>
        <v>0</v>
      </c>
      <c r="FQ471" s="405">
        <f t="shared" si="835"/>
        <v>0</v>
      </c>
      <c r="FR471" s="405">
        <f t="shared" si="835"/>
        <v>0</v>
      </c>
      <c r="FS471" s="405">
        <f t="shared" si="835"/>
        <v>0</v>
      </c>
      <c r="FT471" s="405">
        <f t="shared" si="752"/>
        <v>0</v>
      </c>
      <c r="FU471" s="405">
        <f t="shared" si="752"/>
        <v>0</v>
      </c>
      <c r="FV471" s="405">
        <f t="shared" si="752"/>
        <v>309.04713114754094</v>
      </c>
      <c r="FW471" s="397">
        <f t="shared" si="810"/>
        <v>30163</v>
      </c>
      <c r="FX471" s="406">
        <f t="shared" si="811"/>
        <v>0</v>
      </c>
      <c r="FY471" s="331">
        <f t="shared" si="812"/>
        <v>0</v>
      </c>
      <c r="FZ471" s="382">
        <f t="shared" si="813"/>
        <v>0</v>
      </c>
      <c r="GA471" s="331">
        <f t="shared" si="814"/>
        <v>0</v>
      </c>
      <c r="GB471" s="407">
        <f t="shared" si="815"/>
        <v>0</v>
      </c>
      <c r="GC471" s="407">
        <f t="shared" si="816"/>
        <v>0</v>
      </c>
      <c r="GD471" s="407">
        <f t="shared" si="817"/>
        <v>0</v>
      </c>
      <c r="GE471" s="407">
        <f t="shared" si="818"/>
        <v>0</v>
      </c>
      <c r="GF471" s="407">
        <f t="shared" si="819"/>
        <v>0</v>
      </c>
      <c r="GG471" s="407">
        <f t="shared" si="820"/>
        <v>0</v>
      </c>
      <c r="GH471" s="407">
        <f t="shared" si="821"/>
        <v>0</v>
      </c>
      <c r="GI471" s="407">
        <f t="shared" si="822"/>
        <v>0</v>
      </c>
      <c r="GJ471">
        <f t="shared" si="823"/>
        <v>0</v>
      </c>
      <c r="GK471" s="382">
        <f t="shared" si="824"/>
        <v>0</v>
      </c>
      <c r="GL471">
        <v>5</v>
      </c>
      <c r="GM471">
        <f t="shared" si="750"/>
        <v>0</v>
      </c>
      <c r="GN471">
        <f t="shared" si="750"/>
        <v>0</v>
      </c>
      <c r="GO471">
        <f t="shared" si="750"/>
        <v>0</v>
      </c>
      <c r="GP471">
        <f t="shared" si="750"/>
        <v>0</v>
      </c>
      <c r="GQ471">
        <f t="shared" si="750"/>
        <v>0</v>
      </c>
      <c r="GR471">
        <f t="shared" si="749"/>
        <v>0</v>
      </c>
      <c r="GS471">
        <f t="shared" si="749"/>
        <v>0</v>
      </c>
      <c r="GT471">
        <f t="shared" si="749"/>
        <v>93</v>
      </c>
      <c r="GU471">
        <f t="shared" si="749"/>
        <v>0</v>
      </c>
      <c r="GV471">
        <f t="shared" si="749"/>
        <v>30163</v>
      </c>
    </row>
    <row r="472" spans="1:204" customFormat="1" x14ac:dyDescent="0.25">
      <c r="A472" s="378">
        <v>26019</v>
      </c>
      <c r="B472" s="32" t="s">
        <v>1172</v>
      </c>
      <c r="C472" t="s">
        <v>884</v>
      </c>
      <c r="D472">
        <v>5</v>
      </c>
      <c r="E472" s="379">
        <v>0</v>
      </c>
      <c r="F472" s="379">
        <v>0</v>
      </c>
      <c r="G472" s="379">
        <v>0</v>
      </c>
      <c r="H472" s="379">
        <v>0</v>
      </c>
      <c r="I472" s="379">
        <v>0</v>
      </c>
      <c r="J472" s="379">
        <v>0</v>
      </c>
      <c r="K472" s="379">
        <v>0</v>
      </c>
      <c r="L472" s="379">
        <v>0</v>
      </c>
      <c r="M472" s="380">
        <v>0</v>
      </c>
      <c r="N472" s="381">
        <f t="shared" si="755"/>
        <v>0</v>
      </c>
      <c r="O472" s="379">
        <v>0</v>
      </c>
      <c r="P472" s="379">
        <v>0</v>
      </c>
      <c r="Q472" s="379">
        <v>0</v>
      </c>
      <c r="R472" s="379">
        <v>0</v>
      </c>
      <c r="S472" s="379">
        <v>0</v>
      </c>
      <c r="T472" s="379">
        <v>0</v>
      </c>
      <c r="U472" s="379">
        <v>0</v>
      </c>
      <c r="V472" s="379">
        <v>0</v>
      </c>
      <c r="W472" s="480">
        <v>0</v>
      </c>
      <c r="X472" s="24">
        <f t="shared" si="756"/>
        <v>0</v>
      </c>
      <c r="Y472" s="53">
        <f t="shared" si="829"/>
        <v>0</v>
      </c>
      <c r="Z472" s="53">
        <f t="shared" si="829"/>
        <v>0</v>
      </c>
      <c r="AA472" s="53">
        <f t="shared" si="829"/>
        <v>0</v>
      </c>
      <c r="AB472" s="53">
        <f t="shared" si="826"/>
        <v>0</v>
      </c>
      <c r="AC472" s="53">
        <f t="shared" si="826"/>
        <v>0</v>
      </c>
      <c r="AD472" s="53">
        <f t="shared" si="826"/>
        <v>0</v>
      </c>
      <c r="AE472" s="53">
        <f t="shared" si="826"/>
        <v>0</v>
      </c>
      <c r="AF472" s="53">
        <f t="shared" si="757"/>
        <v>0</v>
      </c>
      <c r="AG472" s="53">
        <f t="shared" si="758"/>
        <v>0</v>
      </c>
      <c r="AH472" s="53">
        <f t="shared" si="759"/>
        <v>0</v>
      </c>
      <c r="AI472" s="53">
        <f t="shared" si="825"/>
        <v>0</v>
      </c>
      <c r="AJ472" s="469">
        <v>0</v>
      </c>
      <c r="AK472" s="469">
        <v>0</v>
      </c>
      <c r="AL472" s="469">
        <v>0</v>
      </c>
      <c r="AM472" s="470">
        <f t="shared" si="760"/>
        <v>0</v>
      </c>
      <c r="AN472" s="53">
        <f t="shared" si="761"/>
        <v>0</v>
      </c>
      <c r="AO472" s="382" t="str">
        <f t="shared" si="762"/>
        <v>na</v>
      </c>
      <c r="AP472">
        <v>5</v>
      </c>
      <c r="AQ472" s="383">
        <f t="shared" si="763"/>
        <v>0</v>
      </c>
      <c r="AR472" s="383">
        <f t="shared" si="764"/>
        <v>0</v>
      </c>
      <c r="AS472" s="383">
        <f t="shared" si="765"/>
        <v>0</v>
      </c>
      <c r="AT472" s="383">
        <f t="shared" si="766"/>
        <v>0</v>
      </c>
      <c r="AU472" s="383">
        <f t="shared" si="767"/>
        <v>0</v>
      </c>
      <c r="AV472" s="383">
        <f t="shared" si="768"/>
        <v>0</v>
      </c>
      <c r="AW472" s="383">
        <f t="shared" si="769"/>
        <v>0</v>
      </c>
      <c r="AX472" s="383">
        <f t="shared" si="770"/>
        <v>0</v>
      </c>
      <c r="AY472" s="383">
        <f t="shared" si="771"/>
        <v>0</v>
      </c>
      <c r="AZ472">
        <f t="shared" si="772"/>
        <v>0</v>
      </c>
      <c r="BA472">
        <f t="shared" si="773"/>
        <v>0</v>
      </c>
      <c r="BB472" s="383">
        <f t="shared" si="774"/>
        <v>0</v>
      </c>
      <c r="BC472" s="384">
        <f t="shared" si="836"/>
        <v>0</v>
      </c>
      <c r="BD472" s="384">
        <f t="shared" si="836"/>
        <v>0</v>
      </c>
      <c r="BE472" s="384">
        <f t="shared" si="836"/>
        <v>0</v>
      </c>
      <c r="BF472" s="384">
        <f t="shared" si="834"/>
        <v>0</v>
      </c>
      <c r="BG472" s="384">
        <f t="shared" si="834"/>
        <v>0</v>
      </c>
      <c r="BH472" s="384">
        <f t="shared" si="834"/>
        <v>0</v>
      </c>
      <c r="BI472" s="384">
        <f t="shared" si="751"/>
        <v>0</v>
      </c>
      <c r="BJ472" s="384">
        <f t="shared" si="751"/>
        <v>0</v>
      </c>
      <c r="BK472" s="384">
        <f t="shared" si="751"/>
        <v>0</v>
      </c>
      <c r="BL472" s="474">
        <f t="shared" si="775"/>
        <v>0</v>
      </c>
      <c r="BM472" s="409">
        <f t="shared" si="776"/>
        <v>0</v>
      </c>
      <c r="BN472" s="473">
        <f t="shared" si="777"/>
        <v>0</v>
      </c>
      <c r="BO472" s="387" t="e">
        <f t="shared" si="778"/>
        <v>#DIV/0!</v>
      </c>
      <c r="BP472" s="387">
        <f t="shared" si="779"/>
        <v>0</v>
      </c>
      <c r="BQ472" s="388" t="e">
        <f t="shared" si="780"/>
        <v>#DIV/0!</v>
      </c>
      <c r="BR472" s="389">
        <f t="shared" si="781"/>
        <v>0</v>
      </c>
      <c r="BS472" s="390">
        <f t="shared" si="782"/>
        <v>0</v>
      </c>
      <c r="BT472" s="391">
        <f t="shared" si="840"/>
        <v>0</v>
      </c>
      <c r="BU472" s="391">
        <f t="shared" si="840"/>
        <v>0</v>
      </c>
      <c r="BV472" s="391">
        <f t="shared" si="840"/>
        <v>0</v>
      </c>
      <c r="BW472" s="391">
        <f t="shared" si="840"/>
        <v>0</v>
      </c>
      <c r="BX472" s="391">
        <f t="shared" si="840"/>
        <v>0</v>
      </c>
      <c r="BY472" s="391">
        <f t="shared" si="832"/>
        <v>0</v>
      </c>
      <c r="BZ472" s="391">
        <f t="shared" si="832"/>
        <v>0</v>
      </c>
      <c r="CA472" s="391">
        <f t="shared" si="832"/>
        <v>0</v>
      </c>
      <c r="CB472" s="391">
        <f t="shared" si="783"/>
        <v>0</v>
      </c>
      <c r="CC472" s="391">
        <f t="shared" si="783"/>
        <v>0</v>
      </c>
      <c r="CD472" s="392">
        <f t="shared" si="784"/>
        <v>0</v>
      </c>
      <c r="CE472" s="393">
        <f t="shared" si="785"/>
        <v>0</v>
      </c>
      <c r="CF472" s="392">
        <f t="shared" si="830"/>
        <v>0</v>
      </c>
      <c r="CG472" s="392">
        <f t="shared" si="830"/>
        <v>0</v>
      </c>
      <c r="CH472" s="392">
        <f t="shared" si="830"/>
        <v>0</v>
      </c>
      <c r="CI472" s="392">
        <f t="shared" si="827"/>
        <v>0</v>
      </c>
      <c r="CJ472" s="392">
        <f t="shared" si="827"/>
        <v>0</v>
      </c>
      <c r="CK472" s="392">
        <f t="shared" si="827"/>
        <v>0</v>
      </c>
      <c r="CL472" s="392">
        <f t="shared" si="827"/>
        <v>0</v>
      </c>
      <c r="CM472" s="392">
        <f t="shared" si="786"/>
        <v>0</v>
      </c>
      <c r="CN472" s="392">
        <f t="shared" si="787"/>
        <v>0</v>
      </c>
      <c r="CO472" s="394">
        <f t="shared" si="788"/>
        <v>0</v>
      </c>
      <c r="CP472" s="394">
        <f t="shared" si="788"/>
        <v>0</v>
      </c>
      <c r="CQ472" s="395">
        <f t="shared" si="789"/>
        <v>0</v>
      </c>
      <c r="CR472" s="394">
        <f t="shared" si="747"/>
        <v>0</v>
      </c>
      <c r="CS472" s="394">
        <f t="shared" si="747"/>
        <v>0</v>
      </c>
      <c r="CT472" s="394">
        <f t="shared" si="747"/>
        <v>0</v>
      </c>
      <c r="CU472" s="394">
        <f t="shared" si="747"/>
        <v>0</v>
      </c>
      <c r="CV472" s="394">
        <f t="shared" si="747"/>
        <v>0</v>
      </c>
      <c r="CW472" s="394">
        <f t="shared" si="747"/>
        <v>0</v>
      </c>
      <c r="CX472" s="396">
        <f t="shared" si="790"/>
        <v>0</v>
      </c>
      <c r="CY472" s="396">
        <f t="shared" si="790"/>
        <v>0</v>
      </c>
      <c r="CZ472" s="397">
        <f t="shared" si="791"/>
        <v>0</v>
      </c>
      <c r="DA472" s="397">
        <f t="shared" si="791"/>
        <v>0</v>
      </c>
      <c r="DB472" s="397">
        <f t="shared" si="791"/>
        <v>0</v>
      </c>
      <c r="DC472" s="397">
        <f t="shared" si="792"/>
        <v>0</v>
      </c>
      <c r="DD472" s="397">
        <f t="shared" si="837"/>
        <v>0</v>
      </c>
      <c r="DE472" s="397">
        <f t="shared" si="837"/>
        <v>0</v>
      </c>
      <c r="DF472" s="397">
        <f t="shared" si="837"/>
        <v>0</v>
      </c>
      <c r="DG472" s="397">
        <f t="shared" si="837"/>
        <v>0</v>
      </c>
      <c r="DH472" s="397">
        <f t="shared" si="837"/>
        <v>0</v>
      </c>
      <c r="DI472" s="398">
        <f t="shared" si="793"/>
        <v>0</v>
      </c>
      <c r="DJ472" s="398">
        <f t="shared" si="793"/>
        <v>0</v>
      </c>
      <c r="DK472" s="399">
        <f t="shared" si="794"/>
        <v>0</v>
      </c>
      <c r="DL472" s="399">
        <f t="shared" si="794"/>
        <v>0</v>
      </c>
      <c r="DM472" s="399">
        <f t="shared" si="794"/>
        <v>0</v>
      </c>
      <c r="DN472" s="399">
        <f t="shared" si="753"/>
        <v>0</v>
      </c>
      <c r="DO472" s="399">
        <f t="shared" si="795"/>
        <v>0</v>
      </c>
      <c r="DP472" s="399">
        <f t="shared" si="796"/>
        <v>0</v>
      </c>
      <c r="DQ472" s="399">
        <f t="shared" si="796"/>
        <v>0</v>
      </c>
      <c r="DR472" s="399">
        <f t="shared" si="796"/>
        <v>0</v>
      </c>
      <c r="DS472" s="399">
        <f t="shared" si="754"/>
        <v>0</v>
      </c>
      <c r="DT472" s="400">
        <f t="shared" si="797"/>
        <v>0</v>
      </c>
      <c r="DU472" s="400">
        <f t="shared" si="797"/>
        <v>0</v>
      </c>
      <c r="DV472" s="386">
        <f t="shared" si="838"/>
        <v>0</v>
      </c>
      <c r="DW472" s="386">
        <f t="shared" si="838"/>
        <v>0</v>
      </c>
      <c r="DX472" s="386">
        <f t="shared" si="838"/>
        <v>0</v>
      </c>
      <c r="DY472" s="386">
        <f t="shared" si="838"/>
        <v>0</v>
      </c>
      <c r="DZ472" s="386">
        <f t="shared" si="838"/>
        <v>0</v>
      </c>
      <c r="EA472" s="401">
        <f t="shared" si="798"/>
        <v>0</v>
      </c>
      <c r="EB472" s="386">
        <f t="shared" si="799"/>
        <v>0</v>
      </c>
      <c r="EC472" s="386">
        <f t="shared" si="799"/>
        <v>0</v>
      </c>
      <c r="ED472" s="386">
        <f t="shared" si="799"/>
        <v>0</v>
      </c>
      <c r="EE472" s="385">
        <f t="shared" si="800"/>
        <v>0</v>
      </c>
      <c r="EF472" s="385">
        <f t="shared" si="800"/>
        <v>0</v>
      </c>
      <c r="EG472" s="402">
        <f t="shared" si="748"/>
        <v>0</v>
      </c>
      <c r="EH472" s="402">
        <f t="shared" si="748"/>
        <v>0</v>
      </c>
      <c r="EI472" s="402">
        <f t="shared" si="748"/>
        <v>0</v>
      </c>
      <c r="EJ472" s="402">
        <f t="shared" si="748"/>
        <v>0</v>
      </c>
      <c r="EK472" s="402">
        <f t="shared" si="748"/>
        <v>0</v>
      </c>
      <c r="EL472" s="402">
        <f t="shared" si="748"/>
        <v>0</v>
      </c>
      <c r="EM472" s="402">
        <f t="shared" si="801"/>
        <v>0</v>
      </c>
      <c r="EN472" s="402">
        <f t="shared" si="802"/>
        <v>0</v>
      </c>
      <c r="EO472" s="402">
        <f t="shared" si="802"/>
        <v>0</v>
      </c>
      <c r="EP472" s="402">
        <f t="shared" si="803"/>
        <v>0</v>
      </c>
      <c r="EQ472" s="402">
        <f t="shared" si="804"/>
        <v>0</v>
      </c>
      <c r="ER472" s="394">
        <f t="shared" si="831"/>
        <v>0</v>
      </c>
      <c r="ES472" s="394">
        <f t="shared" si="831"/>
        <v>0</v>
      </c>
      <c r="ET472" s="394">
        <f t="shared" si="831"/>
        <v>0</v>
      </c>
      <c r="EU472" s="394">
        <f t="shared" si="828"/>
        <v>0</v>
      </c>
      <c r="EV472" s="394">
        <f t="shared" si="828"/>
        <v>0</v>
      </c>
      <c r="EW472" s="394">
        <f t="shared" si="828"/>
        <v>0</v>
      </c>
      <c r="EX472" s="394">
        <f t="shared" si="828"/>
        <v>0</v>
      </c>
      <c r="EY472" s="403">
        <f t="shared" si="805"/>
        <v>0</v>
      </c>
      <c r="EZ472" s="394">
        <f t="shared" si="806"/>
        <v>0</v>
      </c>
      <c r="FA472" s="396">
        <f t="shared" si="807"/>
        <v>0</v>
      </c>
      <c r="FB472" s="396">
        <f t="shared" si="807"/>
        <v>0</v>
      </c>
      <c r="FC472" s="404">
        <f t="shared" si="841"/>
        <v>0</v>
      </c>
      <c r="FD472" s="404">
        <f t="shared" si="841"/>
        <v>0</v>
      </c>
      <c r="FE472" s="404">
        <f t="shared" si="841"/>
        <v>0</v>
      </c>
      <c r="FF472" s="404">
        <f t="shared" si="841"/>
        <v>0</v>
      </c>
      <c r="FG472" s="404">
        <f t="shared" si="841"/>
        <v>0</v>
      </c>
      <c r="FH472" s="404">
        <f t="shared" si="833"/>
        <v>0</v>
      </c>
      <c r="FI472" s="404">
        <f t="shared" si="833"/>
        <v>0</v>
      </c>
      <c r="FJ472" s="404">
        <f t="shared" si="833"/>
        <v>0</v>
      </c>
      <c r="FK472" s="392">
        <f t="shared" si="808"/>
        <v>0</v>
      </c>
      <c r="FL472" s="384">
        <f t="shared" si="809"/>
        <v>0</v>
      </c>
      <c r="FM472" s="384">
        <f t="shared" si="809"/>
        <v>0</v>
      </c>
      <c r="FN472" s="405">
        <f t="shared" si="839"/>
        <v>0</v>
      </c>
      <c r="FO472" s="405">
        <f t="shared" si="839"/>
        <v>0</v>
      </c>
      <c r="FP472" s="405">
        <f t="shared" si="839"/>
        <v>0</v>
      </c>
      <c r="FQ472" s="405">
        <f t="shared" si="835"/>
        <v>0</v>
      </c>
      <c r="FR472" s="405">
        <f t="shared" si="835"/>
        <v>0</v>
      </c>
      <c r="FS472" s="405">
        <f t="shared" si="835"/>
        <v>0</v>
      </c>
      <c r="FT472" s="405">
        <f t="shared" si="752"/>
        <v>0</v>
      </c>
      <c r="FU472" s="405">
        <f t="shared" si="752"/>
        <v>0</v>
      </c>
      <c r="FV472" s="405">
        <f t="shared" si="752"/>
        <v>0</v>
      </c>
      <c r="FW472" s="397">
        <f t="shared" si="810"/>
        <v>0</v>
      </c>
      <c r="FX472" s="406">
        <f t="shared" si="811"/>
        <v>0</v>
      </c>
      <c r="FY472" s="331">
        <f t="shared" si="812"/>
        <v>0</v>
      </c>
      <c r="FZ472" s="382">
        <f t="shared" si="813"/>
        <v>0</v>
      </c>
      <c r="GA472" s="331">
        <f t="shared" si="814"/>
        <v>0</v>
      </c>
      <c r="GB472" s="407">
        <f t="shared" si="815"/>
        <v>0</v>
      </c>
      <c r="GC472" s="407">
        <f t="shared" si="816"/>
        <v>0</v>
      </c>
      <c r="GD472" s="407">
        <f t="shared" si="817"/>
        <v>0</v>
      </c>
      <c r="GE472" s="407">
        <f t="shared" si="818"/>
        <v>0</v>
      </c>
      <c r="GF472" s="407">
        <f t="shared" si="819"/>
        <v>0</v>
      </c>
      <c r="GG472" s="407">
        <f t="shared" si="820"/>
        <v>0</v>
      </c>
      <c r="GH472" s="407">
        <f t="shared" si="821"/>
        <v>0</v>
      </c>
      <c r="GI472" s="407">
        <f t="shared" si="822"/>
        <v>0</v>
      </c>
      <c r="GJ472">
        <f t="shared" si="823"/>
        <v>0</v>
      </c>
      <c r="GK472" s="382">
        <f t="shared" si="824"/>
        <v>0</v>
      </c>
      <c r="GL472">
        <v>5</v>
      </c>
      <c r="GM472">
        <f t="shared" si="750"/>
        <v>0</v>
      </c>
      <c r="GN472">
        <f t="shared" si="750"/>
        <v>0</v>
      </c>
      <c r="GO472">
        <f t="shared" si="750"/>
        <v>0</v>
      </c>
      <c r="GP472">
        <f t="shared" si="750"/>
        <v>0</v>
      </c>
      <c r="GQ472">
        <f t="shared" si="750"/>
        <v>0</v>
      </c>
      <c r="GR472">
        <f t="shared" si="749"/>
        <v>0</v>
      </c>
      <c r="GS472">
        <f t="shared" si="749"/>
        <v>0</v>
      </c>
      <c r="GT472">
        <f t="shared" si="749"/>
        <v>0</v>
      </c>
      <c r="GU472">
        <f t="shared" si="749"/>
        <v>0</v>
      </c>
      <c r="GV472">
        <f t="shared" si="749"/>
        <v>0</v>
      </c>
    </row>
    <row r="473" spans="1:204" customFormat="1" x14ac:dyDescent="0.25">
      <c r="A473" s="378">
        <v>27001</v>
      </c>
      <c r="B473" s="32" t="s">
        <v>1173</v>
      </c>
      <c r="C473" t="s">
        <v>885</v>
      </c>
      <c r="D473">
        <v>5</v>
      </c>
      <c r="E473" s="379">
        <v>2506</v>
      </c>
      <c r="F473" s="379">
        <v>127</v>
      </c>
      <c r="G473" s="379">
        <v>74</v>
      </c>
      <c r="H473" s="379">
        <v>0</v>
      </c>
      <c r="I473" s="379">
        <v>13400</v>
      </c>
      <c r="J473" s="379">
        <v>1050</v>
      </c>
      <c r="K473" s="379">
        <v>0</v>
      </c>
      <c r="L473" s="379">
        <v>0</v>
      </c>
      <c r="M473" s="380">
        <v>0</v>
      </c>
      <c r="N473" s="381">
        <f t="shared" si="755"/>
        <v>17157</v>
      </c>
      <c r="O473" s="379">
        <v>3009</v>
      </c>
      <c r="P473" s="379">
        <v>144</v>
      </c>
      <c r="Q473" s="379">
        <v>117</v>
      </c>
      <c r="R473" s="379">
        <v>0</v>
      </c>
      <c r="S473" s="379">
        <v>13100</v>
      </c>
      <c r="T473" s="379">
        <v>430</v>
      </c>
      <c r="U473" s="379">
        <v>0</v>
      </c>
      <c r="V473" s="379">
        <v>0</v>
      </c>
      <c r="W473" s="480">
        <f>(VLOOKUP(A473,'[1]floresta plant'!$A$4:$F$573,6,0))*1000</f>
        <v>0</v>
      </c>
      <c r="X473" s="24">
        <f t="shared" si="756"/>
        <v>16800</v>
      </c>
      <c r="Y473" s="53">
        <f t="shared" si="829"/>
        <v>43</v>
      </c>
      <c r="Z473" s="53">
        <f t="shared" si="829"/>
        <v>0</v>
      </c>
      <c r="AA473" s="53">
        <f t="shared" si="829"/>
        <v>-300</v>
      </c>
      <c r="AB473" s="53">
        <f t="shared" si="826"/>
        <v>-620</v>
      </c>
      <c r="AC473" s="53">
        <f t="shared" si="826"/>
        <v>0</v>
      </c>
      <c r="AD473" s="53">
        <f t="shared" si="826"/>
        <v>0</v>
      </c>
      <c r="AE473" s="53">
        <f t="shared" si="826"/>
        <v>0</v>
      </c>
      <c r="AF473" s="53">
        <f t="shared" si="757"/>
        <v>17</v>
      </c>
      <c r="AG473" s="53">
        <f t="shared" si="758"/>
        <v>503</v>
      </c>
      <c r="AH473" s="53">
        <f t="shared" si="759"/>
        <v>357</v>
      </c>
      <c r="AI473" s="53">
        <f t="shared" si="825"/>
        <v>-357</v>
      </c>
      <c r="AJ473" s="469">
        <v>0</v>
      </c>
      <c r="AK473" s="469">
        <v>0</v>
      </c>
      <c r="AL473" s="469">
        <v>0</v>
      </c>
      <c r="AM473" s="470">
        <f t="shared" si="760"/>
        <v>0</v>
      </c>
      <c r="AN473" s="53">
        <f t="shared" si="761"/>
        <v>357</v>
      </c>
      <c r="AO473" s="382">
        <f t="shared" si="762"/>
        <v>3</v>
      </c>
      <c r="AP473">
        <v>5</v>
      </c>
      <c r="AQ473" s="383">
        <f t="shared" si="763"/>
        <v>563</v>
      </c>
      <c r="AR473" s="383">
        <f t="shared" si="764"/>
        <v>-920</v>
      </c>
      <c r="AS473" s="383">
        <f t="shared" si="765"/>
        <v>43</v>
      </c>
      <c r="AT473" s="383">
        <f t="shared" si="766"/>
        <v>920</v>
      </c>
      <c r="AU473" s="383">
        <f t="shared" si="767"/>
        <v>0</v>
      </c>
      <c r="AV473" s="383">
        <f t="shared" si="768"/>
        <v>1</v>
      </c>
      <c r="AW473" s="383">
        <f t="shared" si="769"/>
        <v>0</v>
      </c>
      <c r="AX473" s="383">
        <f t="shared" si="770"/>
        <v>1</v>
      </c>
      <c r="AY473" s="383">
        <f t="shared" si="771"/>
        <v>43</v>
      </c>
      <c r="AZ473">
        <f t="shared" si="772"/>
        <v>0</v>
      </c>
      <c r="BA473">
        <f t="shared" si="773"/>
        <v>0</v>
      </c>
      <c r="BB473" s="383">
        <f t="shared" si="774"/>
        <v>0</v>
      </c>
      <c r="BC473" s="384">
        <f t="shared" si="836"/>
        <v>43</v>
      </c>
      <c r="BD473" s="384">
        <f t="shared" si="836"/>
        <v>0</v>
      </c>
      <c r="BE473" s="384">
        <f t="shared" si="836"/>
        <v>0.32608695652173914</v>
      </c>
      <c r="BF473" s="384">
        <f t="shared" si="834"/>
        <v>0.67391304347826086</v>
      </c>
      <c r="BG473" s="384">
        <f t="shared" si="834"/>
        <v>0</v>
      </c>
      <c r="BH473" s="384">
        <f t="shared" si="834"/>
        <v>0</v>
      </c>
      <c r="BI473" s="384">
        <f t="shared" si="751"/>
        <v>0</v>
      </c>
      <c r="BJ473" s="384">
        <f t="shared" si="751"/>
        <v>17</v>
      </c>
      <c r="BK473" s="384">
        <f t="shared" si="751"/>
        <v>503</v>
      </c>
      <c r="BL473" s="474">
        <f t="shared" si="775"/>
        <v>877</v>
      </c>
      <c r="BM473" s="409">
        <f t="shared" si="776"/>
        <v>357</v>
      </c>
      <c r="BN473" s="473">
        <f t="shared" si="777"/>
        <v>520</v>
      </c>
      <c r="BO473" s="387">
        <f t="shared" si="778"/>
        <v>1</v>
      </c>
      <c r="BP473" s="387">
        <f t="shared" si="779"/>
        <v>0</v>
      </c>
      <c r="BQ473" s="388">
        <f t="shared" si="780"/>
        <v>0</v>
      </c>
      <c r="BR473" s="389">
        <f t="shared" si="781"/>
        <v>357</v>
      </c>
      <c r="BS473" s="390">
        <f t="shared" si="782"/>
        <v>43</v>
      </c>
      <c r="BT473" s="391">
        <f t="shared" si="840"/>
        <v>0</v>
      </c>
      <c r="BU473" s="391">
        <f t="shared" si="840"/>
        <v>14.021739130434783</v>
      </c>
      <c r="BV473" s="391">
        <f t="shared" si="840"/>
        <v>28.978260869565219</v>
      </c>
      <c r="BW473" s="391">
        <f t="shared" si="840"/>
        <v>0</v>
      </c>
      <c r="BX473" s="391">
        <f t="shared" si="840"/>
        <v>0</v>
      </c>
      <c r="BY473" s="391">
        <f t="shared" si="832"/>
        <v>0</v>
      </c>
      <c r="BZ473" s="391">
        <f t="shared" si="832"/>
        <v>0</v>
      </c>
      <c r="CA473" s="391">
        <f t="shared" si="832"/>
        <v>0</v>
      </c>
      <c r="CB473" s="391">
        <f t="shared" si="783"/>
        <v>0</v>
      </c>
      <c r="CC473" s="391">
        <f t="shared" si="783"/>
        <v>0</v>
      </c>
      <c r="CD473" s="392">
        <f t="shared" si="784"/>
        <v>0</v>
      </c>
      <c r="CE473" s="393">
        <f t="shared" si="785"/>
        <v>0</v>
      </c>
      <c r="CF473" s="392">
        <f t="shared" si="830"/>
        <v>0</v>
      </c>
      <c r="CG473" s="392">
        <f t="shared" si="830"/>
        <v>0</v>
      </c>
      <c r="CH473" s="392">
        <f t="shared" si="830"/>
        <v>0</v>
      </c>
      <c r="CI473" s="392">
        <f t="shared" si="827"/>
        <v>0</v>
      </c>
      <c r="CJ473" s="392">
        <f t="shared" si="827"/>
        <v>0</v>
      </c>
      <c r="CK473" s="392">
        <f t="shared" si="827"/>
        <v>0</v>
      </c>
      <c r="CL473" s="392">
        <f t="shared" si="827"/>
        <v>0</v>
      </c>
      <c r="CM473" s="392">
        <f t="shared" si="786"/>
        <v>0</v>
      </c>
      <c r="CN473" s="392">
        <f t="shared" si="787"/>
        <v>0</v>
      </c>
      <c r="CO473" s="394">
        <f t="shared" si="788"/>
        <v>0</v>
      </c>
      <c r="CP473" s="394">
        <f t="shared" si="788"/>
        <v>0</v>
      </c>
      <c r="CQ473" s="395">
        <f t="shared" si="789"/>
        <v>-300</v>
      </c>
      <c r="CR473" s="394">
        <f t="shared" si="747"/>
        <v>0</v>
      </c>
      <c r="CS473" s="394">
        <f t="shared" si="747"/>
        <v>0</v>
      </c>
      <c r="CT473" s="394">
        <f t="shared" si="747"/>
        <v>0</v>
      </c>
      <c r="CU473" s="394">
        <f t="shared" si="747"/>
        <v>0</v>
      </c>
      <c r="CV473" s="394">
        <f t="shared" si="747"/>
        <v>0</v>
      </c>
      <c r="CW473" s="394">
        <f t="shared" si="747"/>
        <v>0</v>
      </c>
      <c r="CX473" s="396">
        <f t="shared" si="790"/>
        <v>0</v>
      </c>
      <c r="CY473" s="396">
        <f t="shared" si="790"/>
        <v>0</v>
      </c>
      <c r="CZ473" s="397">
        <f t="shared" si="791"/>
        <v>0</v>
      </c>
      <c r="DA473" s="397">
        <f t="shared" si="791"/>
        <v>0</v>
      </c>
      <c r="DB473" s="397">
        <f t="shared" si="791"/>
        <v>0</v>
      </c>
      <c r="DC473" s="397">
        <f t="shared" si="792"/>
        <v>-620</v>
      </c>
      <c r="DD473" s="397">
        <f t="shared" si="837"/>
        <v>0</v>
      </c>
      <c r="DE473" s="397">
        <f t="shared" si="837"/>
        <v>0</v>
      </c>
      <c r="DF473" s="397">
        <f t="shared" si="837"/>
        <v>0</v>
      </c>
      <c r="DG473" s="397">
        <f t="shared" si="837"/>
        <v>0</v>
      </c>
      <c r="DH473" s="397">
        <f t="shared" si="837"/>
        <v>0</v>
      </c>
      <c r="DI473" s="398">
        <f t="shared" si="793"/>
        <v>0</v>
      </c>
      <c r="DJ473" s="398">
        <f t="shared" si="793"/>
        <v>0</v>
      </c>
      <c r="DK473" s="399">
        <f t="shared" si="794"/>
        <v>0</v>
      </c>
      <c r="DL473" s="399">
        <f t="shared" si="794"/>
        <v>0</v>
      </c>
      <c r="DM473" s="399">
        <f t="shared" si="794"/>
        <v>0</v>
      </c>
      <c r="DN473" s="399">
        <f t="shared" si="753"/>
        <v>0</v>
      </c>
      <c r="DO473" s="399">
        <f t="shared" si="795"/>
        <v>0</v>
      </c>
      <c r="DP473" s="399">
        <f t="shared" si="796"/>
        <v>0</v>
      </c>
      <c r="DQ473" s="399">
        <f t="shared" si="796"/>
        <v>0</v>
      </c>
      <c r="DR473" s="399">
        <f t="shared" si="796"/>
        <v>0</v>
      </c>
      <c r="DS473" s="399">
        <f t="shared" si="754"/>
        <v>0</v>
      </c>
      <c r="DT473" s="400">
        <f t="shared" si="797"/>
        <v>0</v>
      </c>
      <c r="DU473" s="400">
        <f t="shared" si="797"/>
        <v>0</v>
      </c>
      <c r="DV473" s="386">
        <f t="shared" si="838"/>
        <v>0</v>
      </c>
      <c r="DW473" s="386">
        <f t="shared" si="838"/>
        <v>0</v>
      </c>
      <c r="DX473" s="386">
        <f t="shared" si="838"/>
        <v>0</v>
      </c>
      <c r="DY473" s="386">
        <f t="shared" si="838"/>
        <v>0</v>
      </c>
      <c r="DZ473" s="386">
        <f t="shared" si="838"/>
        <v>0</v>
      </c>
      <c r="EA473" s="401">
        <f t="shared" si="798"/>
        <v>0</v>
      </c>
      <c r="EB473" s="386">
        <f t="shared" si="799"/>
        <v>0</v>
      </c>
      <c r="EC473" s="386">
        <f t="shared" si="799"/>
        <v>0</v>
      </c>
      <c r="ED473" s="386">
        <f t="shared" si="799"/>
        <v>0</v>
      </c>
      <c r="EE473" s="385">
        <f t="shared" si="800"/>
        <v>0</v>
      </c>
      <c r="EF473" s="385">
        <f t="shared" si="800"/>
        <v>0</v>
      </c>
      <c r="EG473" s="402">
        <f t="shared" si="748"/>
        <v>0</v>
      </c>
      <c r="EH473" s="402">
        <f t="shared" si="748"/>
        <v>0</v>
      </c>
      <c r="EI473" s="402">
        <f t="shared" si="748"/>
        <v>0</v>
      </c>
      <c r="EJ473" s="402">
        <f t="shared" si="748"/>
        <v>0</v>
      </c>
      <c r="EK473" s="402">
        <f t="shared" si="748"/>
        <v>0</v>
      </c>
      <c r="EL473" s="402">
        <f t="shared" si="748"/>
        <v>0</v>
      </c>
      <c r="EM473" s="402">
        <f t="shared" si="801"/>
        <v>0</v>
      </c>
      <c r="EN473" s="402">
        <f t="shared" si="802"/>
        <v>0</v>
      </c>
      <c r="EO473" s="402">
        <f t="shared" si="802"/>
        <v>0</v>
      </c>
      <c r="EP473" s="402">
        <f t="shared" si="803"/>
        <v>0</v>
      </c>
      <c r="EQ473" s="402">
        <f t="shared" si="804"/>
        <v>0</v>
      </c>
      <c r="ER473" s="394">
        <f t="shared" si="831"/>
        <v>0</v>
      </c>
      <c r="ES473" s="394">
        <f t="shared" si="831"/>
        <v>0</v>
      </c>
      <c r="ET473" s="394">
        <f t="shared" si="831"/>
        <v>5.5434782608695654</v>
      </c>
      <c r="EU473" s="394">
        <f t="shared" si="828"/>
        <v>11.456521739130435</v>
      </c>
      <c r="EV473" s="394">
        <f t="shared" si="828"/>
        <v>0</v>
      </c>
      <c r="EW473" s="394">
        <f t="shared" si="828"/>
        <v>0</v>
      </c>
      <c r="EX473" s="394">
        <f t="shared" si="828"/>
        <v>0</v>
      </c>
      <c r="EY473" s="403">
        <f t="shared" si="805"/>
        <v>17</v>
      </c>
      <c r="EZ473" s="394">
        <f t="shared" si="806"/>
        <v>0</v>
      </c>
      <c r="FA473" s="396">
        <f t="shared" si="807"/>
        <v>0</v>
      </c>
      <c r="FB473" s="396">
        <f t="shared" si="807"/>
        <v>0</v>
      </c>
      <c r="FC473" s="404">
        <f t="shared" si="841"/>
        <v>0</v>
      </c>
      <c r="FD473" s="404">
        <f t="shared" si="841"/>
        <v>0</v>
      </c>
      <c r="FE473" s="404">
        <f t="shared" si="841"/>
        <v>164.02173913043478</v>
      </c>
      <c r="FF473" s="404">
        <f t="shared" si="841"/>
        <v>338.97826086956519</v>
      </c>
      <c r="FG473" s="404">
        <f t="shared" si="841"/>
        <v>0</v>
      </c>
      <c r="FH473" s="404">
        <f t="shared" si="833"/>
        <v>0</v>
      </c>
      <c r="FI473" s="404">
        <f t="shared" si="833"/>
        <v>0</v>
      </c>
      <c r="FJ473" s="404">
        <f t="shared" si="833"/>
        <v>0</v>
      </c>
      <c r="FK473" s="392">
        <f t="shared" si="808"/>
        <v>503</v>
      </c>
      <c r="FL473" s="384">
        <f t="shared" si="809"/>
        <v>0</v>
      </c>
      <c r="FM473" s="384">
        <f t="shared" si="809"/>
        <v>0</v>
      </c>
      <c r="FN473" s="405">
        <f t="shared" si="839"/>
        <v>0</v>
      </c>
      <c r="FO473" s="405">
        <f t="shared" si="839"/>
        <v>0</v>
      </c>
      <c r="FP473" s="405">
        <f t="shared" si="839"/>
        <v>116.41304347826087</v>
      </c>
      <c r="FQ473" s="405">
        <f t="shared" si="835"/>
        <v>240.58695652173913</v>
      </c>
      <c r="FR473" s="405">
        <f t="shared" si="835"/>
        <v>0</v>
      </c>
      <c r="FS473" s="405">
        <f t="shared" si="835"/>
        <v>0</v>
      </c>
      <c r="FT473" s="405">
        <f t="shared" si="752"/>
        <v>0</v>
      </c>
      <c r="FU473" s="405">
        <f t="shared" si="752"/>
        <v>0</v>
      </c>
      <c r="FV473" s="405">
        <f t="shared" si="752"/>
        <v>0</v>
      </c>
      <c r="FW473" s="397">
        <f t="shared" si="810"/>
        <v>357</v>
      </c>
      <c r="FX473" s="406">
        <f t="shared" si="811"/>
        <v>0</v>
      </c>
      <c r="FY473" s="331">
        <f t="shared" si="812"/>
        <v>0</v>
      </c>
      <c r="FZ473" s="382">
        <f t="shared" si="813"/>
        <v>0</v>
      </c>
      <c r="GA473" s="331">
        <f t="shared" si="814"/>
        <v>0</v>
      </c>
      <c r="GB473" s="407">
        <f t="shared" si="815"/>
        <v>0</v>
      </c>
      <c r="GC473" s="407">
        <f t="shared" si="816"/>
        <v>0</v>
      </c>
      <c r="GD473" s="407">
        <f t="shared" si="817"/>
        <v>0</v>
      </c>
      <c r="GE473" s="407">
        <f t="shared" si="818"/>
        <v>0</v>
      </c>
      <c r="GF473" s="407">
        <f t="shared" si="819"/>
        <v>0</v>
      </c>
      <c r="GG473" s="407">
        <f t="shared" si="820"/>
        <v>0</v>
      </c>
      <c r="GH473" s="407">
        <f t="shared" si="821"/>
        <v>0</v>
      </c>
      <c r="GI473" s="407">
        <f t="shared" si="822"/>
        <v>0</v>
      </c>
      <c r="GJ473">
        <f t="shared" si="823"/>
        <v>0</v>
      </c>
      <c r="GK473" s="382">
        <f t="shared" si="824"/>
        <v>0</v>
      </c>
      <c r="GL473">
        <v>5</v>
      </c>
      <c r="GM473">
        <f t="shared" si="750"/>
        <v>43</v>
      </c>
      <c r="GN473">
        <f t="shared" si="750"/>
        <v>0</v>
      </c>
      <c r="GO473">
        <f t="shared" si="750"/>
        <v>0</v>
      </c>
      <c r="GP473">
        <f t="shared" si="750"/>
        <v>0</v>
      </c>
      <c r="GQ473">
        <f t="shared" si="750"/>
        <v>0</v>
      </c>
      <c r="GR473">
        <f t="shared" si="749"/>
        <v>0</v>
      </c>
      <c r="GS473">
        <f t="shared" si="749"/>
        <v>0</v>
      </c>
      <c r="GT473">
        <f t="shared" si="749"/>
        <v>17</v>
      </c>
      <c r="GU473">
        <f t="shared" si="749"/>
        <v>503</v>
      </c>
      <c r="GV473">
        <f t="shared" si="749"/>
        <v>357</v>
      </c>
    </row>
    <row r="474" spans="1:204" customFormat="1" x14ac:dyDescent="0.25">
      <c r="A474" s="378">
        <v>27002</v>
      </c>
      <c r="B474" s="32" t="s">
        <v>1174</v>
      </c>
      <c r="C474" t="s">
        <v>885</v>
      </c>
      <c r="D474">
        <v>5</v>
      </c>
      <c r="E474" s="379">
        <v>132</v>
      </c>
      <c r="F474" s="379">
        <v>134</v>
      </c>
      <c r="G474" s="379">
        <v>0</v>
      </c>
      <c r="H474" s="379">
        <v>0</v>
      </c>
      <c r="I474" s="379">
        <v>5500</v>
      </c>
      <c r="J474" s="379">
        <v>0</v>
      </c>
      <c r="K474" s="379">
        <v>0</v>
      </c>
      <c r="L474" s="379">
        <v>0</v>
      </c>
      <c r="M474" s="380">
        <v>0</v>
      </c>
      <c r="N474" s="381">
        <f t="shared" si="755"/>
        <v>5766</v>
      </c>
      <c r="O474" s="379">
        <v>155</v>
      </c>
      <c r="P474" s="379">
        <v>292</v>
      </c>
      <c r="Q474" s="379">
        <v>0</v>
      </c>
      <c r="R474" s="379">
        <v>0</v>
      </c>
      <c r="S474" s="379">
        <v>6500</v>
      </c>
      <c r="T474" s="379">
        <v>101</v>
      </c>
      <c r="U474" s="379">
        <v>0</v>
      </c>
      <c r="V474" s="379">
        <v>0</v>
      </c>
      <c r="W474" s="480">
        <f>(VLOOKUP(A474,'[1]floresta plant'!$A$4:$F$573,6,0))*1000</f>
        <v>0</v>
      </c>
      <c r="X474" s="24">
        <f t="shared" si="756"/>
        <v>7048</v>
      </c>
      <c r="Y474" s="53">
        <f t="shared" si="829"/>
        <v>0</v>
      </c>
      <c r="Z474" s="53">
        <f t="shared" si="829"/>
        <v>0</v>
      </c>
      <c r="AA474" s="53">
        <f t="shared" si="829"/>
        <v>1000</v>
      </c>
      <c r="AB474" s="53">
        <f t="shared" si="826"/>
        <v>101</v>
      </c>
      <c r="AC474" s="53">
        <f t="shared" si="826"/>
        <v>0</v>
      </c>
      <c r="AD474" s="53">
        <f t="shared" si="826"/>
        <v>0</v>
      </c>
      <c r="AE474" s="53">
        <f t="shared" si="826"/>
        <v>0</v>
      </c>
      <c r="AF474" s="53">
        <f t="shared" si="757"/>
        <v>158</v>
      </c>
      <c r="AG474" s="53">
        <f t="shared" si="758"/>
        <v>23</v>
      </c>
      <c r="AH474" s="53">
        <f t="shared" si="759"/>
        <v>-1282</v>
      </c>
      <c r="AI474" s="53">
        <f t="shared" si="825"/>
        <v>1282</v>
      </c>
      <c r="AJ474" s="469">
        <v>0</v>
      </c>
      <c r="AK474" s="469">
        <v>0</v>
      </c>
      <c r="AL474" s="469">
        <v>0</v>
      </c>
      <c r="AM474" s="470">
        <f t="shared" si="760"/>
        <v>0</v>
      </c>
      <c r="AN474" s="53">
        <f t="shared" si="761"/>
        <v>-1282</v>
      </c>
      <c r="AO474" s="382">
        <f t="shared" si="762"/>
        <v>2</v>
      </c>
      <c r="AP474">
        <v>5</v>
      </c>
      <c r="AQ474" s="383">
        <f t="shared" si="763"/>
        <v>1282</v>
      </c>
      <c r="AR474" s="383">
        <f t="shared" si="764"/>
        <v>0</v>
      </c>
      <c r="AS474" s="383">
        <f t="shared" si="765"/>
        <v>0</v>
      </c>
      <c r="AT474" s="383">
        <f t="shared" si="766"/>
        <v>0</v>
      </c>
      <c r="AU474" s="383">
        <f t="shared" si="767"/>
        <v>1282</v>
      </c>
      <c r="AV474" s="383">
        <f t="shared" si="768"/>
        <v>0</v>
      </c>
      <c r="AW474" s="383">
        <f t="shared" si="769"/>
        <v>1</v>
      </c>
      <c r="AX474" s="383">
        <f t="shared" si="770"/>
        <v>1</v>
      </c>
      <c r="AY474" s="383">
        <f t="shared" si="771"/>
        <v>0</v>
      </c>
      <c r="AZ474">
        <f t="shared" si="772"/>
        <v>0</v>
      </c>
      <c r="BA474">
        <f t="shared" si="773"/>
        <v>0</v>
      </c>
      <c r="BB474" s="383">
        <f t="shared" si="774"/>
        <v>0</v>
      </c>
      <c r="BC474" s="384">
        <f t="shared" si="836"/>
        <v>0</v>
      </c>
      <c r="BD474" s="384">
        <f t="shared" si="836"/>
        <v>0</v>
      </c>
      <c r="BE474" s="384">
        <f t="shared" si="836"/>
        <v>1000</v>
      </c>
      <c r="BF474" s="384">
        <f t="shared" si="834"/>
        <v>101</v>
      </c>
      <c r="BG474" s="384">
        <f t="shared" si="834"/>
        <v>0</v>
      </c>
      <c r="BH474" s="384">
        <f t="shared" si="834"/>
        <v>0</v>
      </c>
      <c r="BI474" s="384">
        <f t="shared" si="751"/>
        <v>0</v>
      </c>
      <c r="BJ474" s="384">
        <f t="shared" si="751"/>
        <v>158</v>
      </c>
      <c r="BK474" s="384">
        <f t="shared" si="751"/>
        <v>23</v>
      </c>
      <c r="BL474" s="474">
        <f t="shared" si="775"/>
        <v>0</v>
      </c>
      <c r="BM474" s="409">
        <f t="shared" si="776"/>
        <v>-1282</v>
      </c>
      <c r="BN474" s="473">
        <f t="shared" si="777"/>
        <v>1282</v>
      </c>
      <c r="BO474" s="387">
        <f t="shared" si="778"/>
        <v>0</v>
      </c>
      <c r="BP474" s="387">
        <f t="shared" si="779"/>
        <v>1</v>
      </c>
      <c r="BQ474" s="388">
        <f t="shared" si="780"/>
        <v>0</v>
      </c>
      <c r="BR474" s="389">
        <f t="shared" si="781"/>
        <v>0</v>
      </c>
      <c r="BS474" s="390">
        <f t="shared" si="782"/>
        <v>0</v>
      </c>
      <c r="BT474" s="391">
        <f t="shared" si="840"/>
        <v>0</v>
      </c>
      <c r="BU474" s="391">
        <f t="shared" si="840"/>
        <v>0</v>
      </c>
      <c r="BV474" s="391">
        <f t="shared" si="840"/>
        <v>0</v>
      </c>
      <c r="BW474" s="391">
        <f t="shared" si="840"/>
        <v>0</v>
      </c>
      <c r="BX474" s="391">
        <f t="shared" si="840"/>
        <v>0</v>
      </c>
      <c r="BY474" s="391">
        <f t="shared" si="832"/>
        <v>0</v>
      </c>
      <c r="BZ474" s="391">
        <f t="shared" si="832"/>
        <v>0</v>
      </c>
      <c r="CA474" s="391">
        <f t="shared" si="832"/>
        <v>0</v>
      </c>
      <c r="CB474" s="391">
        <f t="shared" si="783"/>
        <v>0</v>
      </c>
      <c r="CC474" s="391">
        <f t="shared" si="783"/>
        <v>0</v>
      </c>
      <c r="CD474" s="392">
        <f t="shared" si="784"/>
        <v>0</v>
      </c>
      <c r="CE474" s="393">
        <f t="shared" si="785"/>
        <v>0</v>
      </c>
      <c r="CF474" s="392">
        <f t="shared" si="830"/>
        <v>0</v>
      </c>
      <c r="CG474" s="392">
        <f t="shared" si="830"/>
        <v>0</v>
      </c>
      <c r="CH474" s="392">
        <f t="shared" si="830"/>
        <v>0</v>
      </c>
      <c r="CI474" s="392">
        <f t="shared" si="827"/>
        <v>0</v>
      </c>
      <c r="CJ474" s="392">
        <f t="shared" si="827"/>
        <v>0</v>
      </c>
      <c r="CK474" s="392">
        <f t="shared" si="827"/>
        <v>0</v>
      </c>
      <c r="CL474" s="392">
        <f t="shared" si="827"/>
        <v>0</v>
      </c>
      <c r="CM474" s="392">
        <f t="shared" si="786"/>
        <v>0</v>
      </c>
      <c r="CN474" s="392">
        <f t="shared" si="787"/>
        <v>0</v>
      </c>
      <c r="CO474" s="394">
        <f t="shared" si="788"/>
        <v>0</v>
      </c>
      <c r="CP474" s="394">
        <f t="shared" si="788"/>
        <v>0</v>
      </c>
      <c r="CQ474" s="395">
        <f t="shared" si="789"/>
        <v>1000</v>
      </c>
      <c r="CR474" s="394">
        <f t="shared" si="747"/>
        <v>0</v>
      </c>
      <c r="CS474" s="394">
        <f t="shared" si="747"/>
        <v>0</v>
      </c>
      <c r="CT474" s="394">
        <f t="shared" si="747"/>
        <v>0</v>
      </c>
      <c r="CU474" s="394">
        <f t="shared" ref="CU474:CW537" si="842">IF($CQ474&gt;0,IF(AE474&gt;0,0,$CQ474*BI474*$BO474),0)</f>
        <v>0</v>
      </c>
      <c r="CV474" s="394">
        <f t="shared" si="842"/>
        <v>0</v>
      </c>
      <c r="CW474" s="394">
        <f t="shared" si="842"/>
        <v>0</v>
      </c>
      <c r="CX474" s="396">
        <f t="shared" si="790"/>
        <v>1000</v>
      </c>
      <c r="CY474" s="396">
        <f t="shared" si="790"/>
        <v>0</v>
      </c>
      <c r="CZ474" s="397">
        <f t="shared" si="791"/>
        <v>0</v>
      </c>
      <c r="DA474" s="397">
        <f t="shared" si="791"/>
        <v>0</v>
      </c>
      <c r="DB474" s="397">
        <f t="shared" si="791"/>
        <v>0</v>
      </c>
      <c r="DC474" s="397">
        <f t="shared" si="792"/>
        <v>101</v>
      </c>
      <c r="DD474" s="397">
        <f t="shared" si="837"/>
        <v>0</v>
      </c>
      <c r="DE474" s="397">
        <f t="shared" si="837"/>
        <v>0</v>
      </c>
      <c r="DF474" s="397">
        <f t="shared" si="837"/>
        <v>0</v>
      </c>
      <c r="DG474" s="397">
        <f t="shared" si="837"/>
        <v>0</v>
      </c>
      <c r="DH474" s="397">
        <f t="shared" si="837"/>
        <v>0</v>
      </c>
      <c r="DI474" s="398">
        <f t="shared" si="793"/>
        <v>101</v>
      </c>
      <c r="DJ474" s="398">
        <f t="shared" si="793"/>
        <v>0</v>
      </c>
      <c r="DK474" s="399">
        <f t="shared" si="794"/>
        <v>0</v>
      </c>
      <c r="DL474" s="399">
        <f t="shared" si="794"/>
        <v>0</v>
      </c>
      <c r="DM474" s="399">
        <f t="shared" si="794"/>
        <v>0</v>
      </c>
      <c r="DN474" s="399">
        <f t="shared" si="753"/>
        <v>0</v>
      </c>
      <c r="DO474" s="399">
        <f t="shared" si="795"/>
        <v>0</v>
      </c>
      <c r="DP474" s="399">
        <f t="shared" si="796"/>
        <v>0</v>
      </c>
      <c r="DQ474" s="399">
        <f t="shared" si="796"/>
        <v>0</v>
      </c>
      <c r="DR474" s="399">
        <f t="shared" si="796"/>
        <v>0</v>
      </c>
      <c r="DS474" s="399">
        <f t="shared" si="754"/>
        <v>0</v>
      </c>
      <c r="DT474" s="400">
        <f t="shared" si="797"/>
        <v>0</v>
      </c>
      <c r="DU474" s="400">
        <f t="shared" si="797"/>
        <v>0</v>
      </c>
      <c r="DV474" s="386">
        <f t="shared" si="838"/>
        <v>0</v>
      </c>
      <c r="DW474" s="386">
        <f t="shared" si="838"/>
        <v>0</v>
      </c>
      <c r="DX474" s="386">
        <f t="shared" si="838"/>
        <v>0</v>
      </c>
      <c r="DY474" s="386">
        <f t="shared" si="838"/>
        <v>0</v>
      </c>
      <c r="DZ474" s="386">
        <f t="shared" si="838"/>
        <v>0</v>
      </c>
      <c r="EA474" s="401">
        <f t="shared" si="798"/>
        <v>0</v>
      </c>
      <c r="EB474" s="386">
        <f t="shared" si="799"/>
        <v>0</v>
      </c>
      <c r="EC474" s="386">
        <f t="shared" si="799"/>
        <v>0</v>
      </c>
      <c r="ED474" s="386">
        <f t="shared" si="799"/>
        <v>0</v>
      </c>
      <c r="EE474" s="385">
        <f t="shared" si="800"/>
        <v>0</v>
      </c>
      <c r="EF474" s="385">
        <f t="shared" si="800"/>
        <v>0</v>
      </c>
      <c r="EG474" s="402">
        <f t="shared" si="748"/>
        <v>0</v>
      </c>
      <c r="EH474" s="402">
        <f t="shared" si="748"/>
        <v>0</v>
      </c>
      <c r="EI474" s="402">
        <f t="shared" si="748"/>
        <v>0</v>
      </c>
      <c r="EJ474" s="402">
        <f t="shared" ref="EJ474:EL537" si="843">IF($EM474&gt;0,IF(AB474&gt;0,0,$EM474*BF474*$BO474),0)</f>
        <v>0</v>
      </c>
      <c r="EK474" s="402">
        <f t="shared" si="843"/>
        <v>0</v>
      </c>
      <c r="EL474" s="402">
        <f t="shared" si="843"/>
        <v>0</v>
      </c>
      <c r="EM474" s="402">
        <f t="shared" si="801"/>
        <v>0</v>
      </c>
      <c r="EN474" s="402">
        <f t="shared" si="802"/>
        <v>0</v>
      </c>
      <c r="EO474" s="402">
        <f t="shared" si="802"/>
        <v>0</v>
      </c>
      <c r="EP474" s="402">
        <f t="shared" si="803"/>
        <v>0</v>
      </c>
      <c r="EQ474" s="402">
        <f t="shared" si="804"/>
        <v>0</v>
      </c>
      <c r="ER474" s="394">
        <f t="shared" si="831"/>
        <v>0</v>
      </c>
      <c r="ES474" s="394">
        <f t="shared" si="831"/>
        <v>0</v>
      </c>
      <c r="ET474" s="394">
        <f t="shared" si="831"/>
        <v>0</v>
      </c>
      <c r="EU474" s="394">
        <f t="shared" si="828"/>
        <v>0</v>
      </c>
      <c r="EV474" s="394">
        <f t="shared" si="828"/>
        <v>0</v>
      </c>
      <c r="EW474" s="394">
        <f t="shared" si="828"/>
        <v>0</v>
      </c>
      <c r="EX474" s="394">
        <f t="shared" si="828"/>
        <v>0</v>
      </c>
      <c r="EY474" s="403">
        <f t="shared" si="805"/>
        <v>158</v>
      </c>
      <c r="EZ474" s="394">
        <f t="shared" si="806"/>
        <v>0</v>
      </c>
      <c r="FA474" s="396">
        <f t="shared" si="807"/>
        <v>158</v>
      </c>
      <c r="FB474" s="396">
        <f t="shared" si="807"/>
        <v>0</v>
      </c>
      <c r="FC474" s="404">
        <f t="shared" si="841"/>
        <v>0</v>
      </c>
      <c r="FD474" s="404">
        <f t="shared" si="841"/>
        <v>0</v>
      </c>
      <c r="FE474" s="404">
        <f t="shared" si="841"/>
        <v>0</v>
      </c>
      <c r="FF474" s="404">
        <f t="shared" si="841"/>
        <v>0</v>
      </c>
      <c r="FG474" s="404">
        <f t="shared" si="841"/>
        <v>0</v>
      </c>
      <c r="FH474" s="404">
        <f t="shared" si="833"/>
        <v>0</v>
      </c>
      <c r="FI474" s="404">
        <f t="shared" si="833"/>
        <v>0</v>
      </c>
      <c r="FJ474" s="404">
        <f t="shared" si="833"/>
        <v>0</v>
      </c>
      <c r="FK474" s="392">
        <f t="shared" si="808"/>
        <v>23</v>
      </c>
      <c r="FL474" s="384">
        <f t="shared" si="809"/>
        <v>23</v>
      </c>
      <c r="FM474" s="384">
        <f t="shared" si="809"/>
        <v>0</v>
      </c>
      <c r="FN474" s="405">
        <f t="shared" si="839"/>
        <v>0</v>
      </c>
      <c r="FO474" s="405">
        <f t="shared" si="839"/>
        <v>0</v>
      </c>
      <c r="FP474" s="405">
        <f t="shared" si="839"/>
        <v>0</v>
      </c>
      <c r="FQ474" s="405">
        <f t="shared" si="835"/>
        <v>0</v>
      </c>
      <c r="FR474" s="405">
        <f t="shared" si="835"/>
        <v>0</v>
      </c>
      <c r="FS474" s="405">
        <f t="shared" si="835"/>
        <v>0</v>
      </c>
      <c r="FT474" s="405">
        <f t="shared" si="752"/>
        <v>0</v>
      </c>
      <c r="FU474" s="405">
        <f t="shared" si="752"/>
        <v>0</v>
      </c>
      <c r="FV474" s="405">
        <f t="shared" si="752"/>
        <v>0</v>
      </c>
      <c r="FW474" s="397">
        <f t="shared" si="810"/>
        <v>-1282</v>
      </c>
      <c r="FX474" s="406">
        <f t="shared" si="811"/>
        <v>0</v>
      </c>
      <c r="FY474" s="331">
        <f t="shared" si="812"/>
        <v>0</v>
      </c>
      <c r="FZ474" s="382">
        <f t="shared" si="813"/>
        <v>0</v>
      </c>
      <c r="GA474" s="331">
        <f t="shared" si="814"/>
        <v>0</v>
      </c>
      <c r="GB474" s="407">
        <f t="shared" si="815"/>
        <v>0</v>
      </c>
      <c r="GC474" s="407">
        <f t="shared" si="816"/>
        <v>0</v>
      </c>
      <c r="GD474" s="407">
        <f t="shared" si="817"/>
        <v>0</v>
      </c>
      <c r="GE474" s="407">
        <f t="shared" si="818"/>
        <v>0</v>
      </c>
      <c r="GF474" s="407">
        <f t="shared" si="819"/>
        <v>0</v>
      </c>
      <c r="GG474" s="407">
        <f t="shared" si="820"/>
        <v>0</v>
      </c>
      <c r="GH474" s="407">
        <f t="shared" si="821"/>
        <v>0</v>
      </c>
      <c r="GI474" s="407">
        <f t="shared" si="822"/>
        <v>0</v>
      </c>
      <c r="GJ474">
        <f t="shared" si="823"/>
        <v>0</v>
      </c>
      <c r="GK474" s="382">
        <f t="shared" si="824"/>
        <v>0</v>
      </c>
      <c r="GL474">
        <v>5</v>
      </c>
      <c r="GM474">
        <f t="shared" si="750"/>
        <v>0</v>
      </c>
      <c r="GN474">
        <f t="shared" si="750"/>
        <v>0</v>
      </c>
      <c r="GO474">
        <f t="shared" si="750"/>
        <v>1000</v>
      </c>
      <c r="GP474">
        <f t="shared" si="750"/>
        <v>101</v>
      </c>
      <c r="GQ474">
        <f t="shared" si="750"/>
        <v>0</v>
      </c>
      <c r="GR474">
        <f t="shared" si="749"/>
        <v>0</v>
      </c>
      <c r="GS474">
        <f t="shared" si="749"/>
        <v>0</v>
      </c>
      <c r="GT474">
        <f t="shared" si="749"/>
        <v>158</v>
      </c>
      <c r="GU474">
        <f t="shared" si="749"/>
        <v>23</v>
      </c>
      <c r="GV474">
        <f t="shared" si="749"/>
        <v>0</v>
      </c>
    </row>
    <row r="475" spans="1:204" customFormat="1" x14ac:dyDescent="0.25">
      <c r="A475" s="378">
        <v>27003</v>
      </c>
      <c r="B475" s="32" t="s">
        <v>1175</v>
      </c>
      <c r="C475" t="s">
        <v>885</v>
      </c>
      <c r="D475">
        <v>5</v>
      </c>
      <c r="E475" s="379">
        <v>200</v>
      </c>
      <c r="F475" s="379">
        <v>0</v>
      </c>
      <c r="G475" s="379">
        <v>0</v>
      </c>
      <c r="H475" s="379">
        <v>0</v>
      </c>
      <c r="I475" s="379">
        <v>14350</v>
      </c>
      <c r="J475" s="379">
        <v>4536</v>
      </c>
      <c r="K475" s="379">
        <v>0</v>
      </c>
      <c r="L475" s="379">
        <v>0</v>
      </c>
      <c r="M475" s="380">
        <v>0</v>
      </c>
      <c r="N475" s="381">
        <f t="shared" si="755"/>
        <v>19086</v>
      </c>
      <c r="O475" s="379">
        <v>230</v>
      </c>
      <c r="P475" s="379">
        <v>149</v>
      </c>
      <c r="Q475" s="379">
        <v>0</v>
      </c>
      <c r="R475" s="379">
        <v>0</v>
      </c>
      <c r="S475" s="379">
        <v>15570</v>
      </c>
      <c r="T475" s="379">
        <v>1247</v>
      </c>
      <c r="U475" s="379">
        <v>0</v>
      </c>
      <c r="V475" s="379">
        <v>0</v>
      </c>
      <c r="W475" s="480">
        <f>(VLOOKUP(A475,'[1]floresta plant'!$A$4:$F$573,6,0))*1000</f>
        <v>0</v>
      </c>
      <c r="X475" s="24">
        <f t="shared" si="756"/>
        <v>17196</v>
      </c>
      <c r="Y475" s="53">
        <f t="shared" si="829"/>
        <v>0</v>
      </c>
      <c r="Z475" s="53">
        <f t="shared" si="829"/>
        <v>0</v>
      </c>
      <c r="AA475" s="53">
        <f t="shared" si="829"/>
        <v>1220</v>
      </c>
      <c r="AB475" s="53">
        <f t="shared" si="826"/>
        <v>-3289</v>
      </c>
      <c r="AC475" s="53">
        <f t="shared" si="826"/>
        <v>0</v>
      </c>
      <c r="AD475" s="53">
        <f t="shared" si="826"/>
        <v>0</v>
      </c>
      <c r="AE475" s="53">
        <f t="shared" si="826"/>
        <v>0</v>
      </c>
      <c r="AF475" s="53">
        <f t="shared" si="757"/>
        <v>149</v>
      </c>
      <c r="AG475" s="53">
        <f t="shared" si="758"/>
        <v>30</v>
      </c>
      <c r="AH475" s="53">
        <f t="shared" si="759"/>
        <v>1890</v>
      </c>
      <c r="AI475" s="53">
        <f t="shared" si="825"/>
        <v>-1890</v>
      </c>
      <c r="AJ475" s="469">
        <v>0</v>
      </c>
      <c r="AK475" s="469">
        <v>0</v>
      </c>
      <c r="AL475" s="469">
        <v>0</v>
      </c>
      <c r="AM475" s="470">
        <f t="shared" si="760"/>
        <v>0</v>
      </c>
      <c r="AN475" s="53">
        <f t="shared" si="761"/>
        <v>1890</v>
      </c>
      <c r="AO475" s="382">
        <f t="shared" si="762"/>
        <v>3</v>
      </c>
      <c r="AP475">
        <v>5</v>
      </c>
      <c r="AQ475" s="383">
        <f t="shared" si="763"/>
        <v>1399</v>
      </c>
      <c r="AR475" s="383">
        <f t="shared" si="764"/>
        <v>-3289</v>
      </c>
      <c r="AS475" s="383">
        <f t="shared" si="765"/>
        <v>0</v>
      </c>
      <c r="AT475" s="383">
        <f t="shared" si="766"/>
        <v>3289</v>
      </c>
      <c r="AU475" s="383">
        <f t="shared" si="767"/>
        <v>0</v>
      </c>
      <c r="AV475" s="383">
        <f t="shared" si="768"/>
        <v>1</v>
      </c>
      <c r="AW475" s="383">
        <f t="shared" si="769"/>
        <v>0</v>
      </c>
      <c r="AX475" s="383">
        <f t="shared" si="770"/>
        <v>1</v>
      </c>
      <c r="AY475" s="383">
        <f t="shared" si="771"/>
        <v>0</v>
      </c>
      <c r="AZ475">
        <f t="shared" si="772"/>
        <v>0</v>
      </c>
      <c r="BA475">
        <f t="shared" si="773"/>
        <v>0</v>
      </c>
      <c r="BB475" s="383">
        <f t="shared" si="774"/>
        <v>0</v>
      </c>
      <c r="BC475" s="384">
        <f t="shared" si="836"/>
        <v>0</v>
      </c>
      <c r="BD475" s="384">
        <f t="shared" si="836"/>
        <v>0</v>
      </c>
      <c r="BE475" s="384">
        <f t="shared" si="836"/>
        <v>1220</v>
      </c>
      <c r="BF475" s="384">
        <f t="shared" si="834"/>
        <v>1</v>
      </c>
      <c r="BG475" s="384">
        <f t="shared" si="834"/>
        <v>0</v>
      </c>
      <c r="BH475" s="384">
        <f t="shared" si="834"/>
        <v>0</v>
      </c>
      <c r="BI475" s="384">
        <f t="shared" si="751"/>
        <v>0</v>
      </c>
      <c r="BJ475" s="384">
        <f t="shared" si="751"/>
        <v>149</v>
      </c>
      <c r="BK475" s="384">
        <f t="shared" si="751"/>
        <v>30</v>
      </c>
      <c r="BL475" s="474">
        <f t="shared" si="775"/>
        <v>3289</v>
      </c>
      <c r="BM475" s="409">
        <f t="shared" si="776"/>
        <v>1890</v>
      </c>
      <c r="BN475" s="473">
        <f t="shared" si="777"/>
        <v>1399</v>
      </c>
      <c r="BO475" s="387">
        <f t="shared" si="778"/>
        <v>1</v>
      </c>
      <c r="BP475" s="387">
        <f t="shared" si="779"/>
        <v>0</v>
      </c>
      <c r="BQ475" s="388">
        <f t="shared" si="780"/>
        <v>0</v>
      </c>
      <c r="BR475" s="389">
        <f t="shared" si="781"/>
        <v>1890</v>
      </c>
      <c r="BS475" s="390">
        <f t="shared" si="782"/>
        <v>0</v>
      </c>
      <c r="BT475" s="391">
        <f t="shared" si="840"/>
        <v>0</v>
      </c>
      <c r="BU475" s="391">
        <f t="shared" si="840"/>
        <v>0</v>
      </c>
      <c r="BV475" s="391">
        <f t="shared" si="840"/>
        <v>0</v>
      </c>
      <c r="BW475" s="391">
        <f t="shared" si="840"/>
        <v>0</v>
      </c>
      <c r="BX475" s="391">
        <f t="shared" si="840"/>
        <v>0</v>
      </c>
      <c r="BY475" s="391">
        <f t="shared" si="832"/>
        <v>0</v>
      </c>
      <c r="BZ475" s="391">
        <f t="shared" si="832"/>
        <v>0</v>
      </c>
      <c r="CA475" s="391">
        <f t="shared" si="832"/>
        <v>0</v>
      </c>
      <c r="CB475" s="391">
        <f t="shared" si="783"/>
        <v>0</v>
      </c>
      <c r="CC475" s="391">
        <f t="shared" si="783"/>
        <v>0</v>
      </c>
      <c r="CD475" s="392">
        <f t="shared" si="784"/>
        <v>0</v>
      </c>
      <c r="CE475" s="393">
        <f t="shared" si="785"/>
        <v>0</v>
      </c>
      <c r="CF475" s="392">
        <f t="shared" si="830"/>
        <v>0</v>
      </c>
      <c r="CG475" s="392">
        <f t="shared" si="830"/>
        <v>0</v>
      </c>
      <c r="CH475" s="392">
        <f t="shared" si="830"/>
        <v>0</v>
      </c>
      <c r="CI475" s="392">
        <f t="shared" si="827"/>
        <v>0</v>
      </c>
      <c r="CJ475" s="392">
        <f t="shared" si="827"/>
        <v>0</v>
      </c>
      <c r="CK475" s="392">
        <f t="shared" si="827"/>
        <v>0</v>
      </c>
      <c r="CL475" s="392">
        <f t="shared" si="827"/>
        <v>0</v>
      </c>
      <c r="CM475" s="392">
        <f t="shared" si="786"/>
        <v>0</v>
      </c>
      <c r="CN475" s="392">
        <f t="shared" si="787"/>
        <v>0</v>
      </c>
      <c r="CO475" s="394">
        <f t="shared" si="788"/>
        <v>0</v>
      </c>
      <c r="CP475" s="394">
        <f t="shared" si="788"/>
        <v>0</v>
      </c>
      <c r="CQ475" s="395">
        <f t="shared" si="789"/>
        <v>1220</v>
      </c>
      <c r="CR475" s="394">
        <f t="shared" ref="CR475:CW538" si="844">IF($CQ475&gt;0,IF(AB475&gt;0,0,$CQ475*BF475*$BO475),0)</f>
        <v>1220</v>
      </c>
      <c r="CS475" s="394">
        <f t="shared" si="844"/>
        <v>0</v>
      </c>
      <c r="CT475" s="394">
        <f t="shared" si="844"/>
        <v>0</v>
      </c>
      <c r="CU475" s="394">
        <f t="shared" si="842"/>
        <v>0</v>
      </c>
      <c r="CV475" s="394">
        <f t="shared" si="842"/>
        <v>0</v>
      </c>
      <c r="CW475" s="394">
        <f t="shared" si="842"/>
        <v>0</v>
      </c>
      <c r="CX475" s="396">
        <f t="shared" si="790"/>
        <v>0</v>
      </c>
      <c r="CY475" s="396">
        <f t="shared" si="790"/>
        <v>0</v>
      </c>
      <c r="CZ475" s="397">
        <f t="shared" si="791"/>
        <v>0</v>
      </c>
      <c r="DA475" s="397">
        <f t="shared" si="791"/>
        <v>0</v>
      </c>
      <c r="DB475" s="397">
        <f t="shared" si="791"/>
        <v>0</v>
      </c>
      <c r="DC475" s="397">
        <f t="shared" si="792"/>
        <v>-3289</v>
      </c>
      <c r="DD475" s="397">
        <f t="shared" si="837"/>
        <v>0</v>
      </c>
      <c r="DE475" s="397">
        <f t="shared" si="837"/>
        <v>0</v>
      </c>
      <c r="DF475" s="397">
        <f t="shared" si="837"/>
        <v>0</v>
      </c>
      <c r="DG475" s="397">
        <f t="shared" si="837"/>
        <v>0</v>
      </c>
      <c r="DH475" s="397">
        <f t="shared" si="837"/>
        <v>0</v>
      </c>
      <c r="DI475" s="398">
        <f t="shared" si="793"/>
        <v>0</v>
      </c>
      <c r="DJ475" s="398">
        <f t="shared" si="793"/>
        <v>0</v>
      </c>
      <c r="DK475" s="399">
        <f t="shared" si="794"/>
        <v>0</v>
      </c>
      <c r="DL475" s="399">
        <f t="shared" si="794"/>
        <v>0</v>
      </c>
      <c r="DM475" s="399">
        <f t="shared" si="794"/>
        <v>0</v>
      </c>
      <c r="DN475" s="399">
        <f t="shared" si="753"/>
        <v>0</v>
      </c>
      <c r="DO475" s="399">
        <f t="shared" si="795"/>
        <v>0</v>
      </c>
      <c r="DP475" s="399">
        <f t="shared" si="796"/>
        <v>0</v>
      </c>
      <c r="DQ475" s="399">
        <f t="shared" si="796"/>
        <v>0</v>
      </c>
      <c r="DR475" s="399">
        <f t="shared" si="796"/>
        <v>0</v>
      </c>
      <c r="DS475" s="399">
        <f t="shared" si="754"/>
        <v>0</v>
      </c>
      <c r="DT475" s="400">
        <f t="shared" si="797"/>
        <v>0</v>
      </c>
      <c r="DU475" s="400">
        <f t="shared" si="797"/>
        <v>0</v>
      </c>
      <c r="DV475" s="386">
        <f t="shared" si="838"/>
        <v>0</v>
      </c>
      <c r="DW475" s="386">
        <f t="shared" si="838"/>
        <v>0</v>
      </c>
      <c r="DX475" s="386">
        <f t="shared" si="838"/>
        <v>0</v>
      </c>
      <c r="DY475" s="386">
        <f t="shared" si="838"/>
        <v>0</v>
      </c>
      <c r="DZ475" s="386">
        <f t="shared" si="838"/>
        <v>0</v>
      </c>
      <c r="EA475" s="401">
        <f t="shared" si="798"/>
        <v>0</v>
      </c>
      <c r="EB475" s="386">
        <f t="shared" si="799"/>
        <v>0</v>
      </c>
      <c r="EC475" s="386">
        <f t="shared" si="799"/>
        <v>0</v>
      </c>
      <c r="ED475" s="386">
        <f t="shared" si="799"/>
        <v>0</v>
      </c>
      <c r="EE475" s="385">
        <f t="shared" si="800"/>
        <v>0</v>
      </c>
      <c r="EF475" s="385">
        <f t="shared" si="800"/>
        <v>0</v>
      </c>
      <c r="EG475" s="402">
        <f t="shared" ref="EG475:EL538" si="845">IF($EM475&gt;0,IF(Y475&gt;0,0,$EM475*BC475*$BO475),0)</f>
        <v>0</v>
      </c>
      <c r="EH475" s="402">
        <f t="shared" si="845"/>
        <v>0</v>
      </c>
      <c r="EI475" s="402">
        <f t="shared" si="845"/>
        <v>0</v>
      </c>
      <c r="EJ475" s="402">
        <f t="shared" si="843"/>
        <v>0</v>
      </c>
      <c r="EK475" s="402">
        <f t="shared" si="843"/>
        <v>0</v>
      </c>
      <c r="EL475" s="402">
        <f t="shared" si="843"/>
        <v>0</v>
      </c>
      <c r="EM475" s="402">
        <f t="shared" si="801"/>
        <v>0</v>
      </c>
      <c r="EN475" s="402">
        <f t="shared" si="802"/>
        <v>0</v>
      </c>
      <c r="EO475" s="402">
        <f t="shared" si="802"/>
        <v>0</v>
      </c>
      <c r="EP475" s="402">
        <f t="shared" si="803"/>
        <v>0</v>
      </c>
      <c r="EQ475" s="402">
        <f t="shared" si="804"/>
        <v>0</v>
      </c>
      <c r="ER475" s="394">
        <f t="shared" si="831"/>
        <v>0</v>
      </c>
      <c r="ES475" s="394">
        <f t="shared" si="831"/>
        <v>0</v>
      </c>
      <c r="ET475" s="394">
        <f t="shared" si="831"/>
        <v>0</v>
      </c>
      <c r="EU475" s="394">
        <f t="shared" si="828"/>
        <v>149</v>
      </c>
      <c r="EV475" s="394">
        <f t="shared" si="828"/>
        <v>0</v>
      </c>
      <c r="EW475" s="394">
        <f t="shared" si="828"/>
        <v>0</v>
      </c>
      <c r="EX475" s="394">
        <f t="shared" si="828"/>
        <v>0</v>
      </c>
      <c r="EY475" s="403">
        <f t="shared" si="805"/>
        <v>149</v>
      </c>
      <c r="EZ475" s="394">
        <f t="shared" si="806"/>
        <v>0</v>
      </c>
      <c r="FA475" s="396">
        <f t="shared" si="807"/>
        <v>0</v>
      </c>
      <c r="FB475" s="396">
        <f t="shared" si="807"/>
        <v>0</v>
      </c>
      <c r="FC475" s="404">
        <f t="shared" si="841"/>
        <v>0</v>
      </c>
      <c r="FD475" s="404">
        <f t="shared" si="841"/>
        <v>0</v>
      </c>
      <c r="FE475" s="404">
        <f t="shared" si="841"/>
        <v>0</v>
      </c>
      <c r="FF475" s="404">
        <f t="shared" si="841"/>
        <v>30</v>
      </c>
      <c r="FG475" s="404">
        <f t="shared" si="841"/>
        <v>0</v>
      </c>
      <c r="FH475" s="404">
        <f t="shared" si="833"/>
        <v>0</v>
      </c>
      <c r="FI475" s="404">
        <f t="shared" si="833"/>
        <v>0</v>
      </c>
      <c r="FJ475" s="404">
        <f t="shared" si="833"/>
        <v>0</v>
      </c>
      <c r="FK475" s="392">
        <f t="shared" si="808"/>
        <v>30</v>
      </c>
      <c r="FL475" s="384">
        <f t="shared" si="809"/>
        <v>0</v>
      </c>
      <c r="FM475" s="384">
        <f t="shared" si="809"/>
        <v>0</v>
      </c>
      <c r="FN475" s="405">
        <f t="shared" si="839"/>
        <v>0</v>
      </c>
      <c r="FO475" s="405">
        <f t="shared" si="839"/>
        <v>0</v>
      </c>
      <c r="FP475" s="405">
        <f t="shared" si="839"/>
        <v>0</v>
      </c>
      <c r="FQ475" s="405">
        <f t="shared" si="835"/>
        <v>1890</v>
      </c>
      <c r="FR475" s="405">
        <f t="shared" si="835"/>
        <v>0</v>
      </c>
      <c r="FS475" s="405">
        <f t="shared" si="835"/>
        <v>0</v>
      </c>
      <c r="FT475" s="405">
        <f t="shared" si="752"/>
        <v>0</v>
      </c>
      <c r="FU475" s="405">
        <f t="shared" si="752"/>
        <v>0</v>
      </c>
      <c r="FV475" s="405">
        <f t="shared" si="752"/>
        <v>0</v>
      </c>
      <c r="FW475" s="397">
        <f t="shared" si="810"/>
        <v>1890</v>
      </c>
      <c r="FX475" s="406">
        <f t="shared" si="811"/>
        <v>0</v>
      </c>
      <c r="FY475" s="331">
        <f t="shared" si="812"/>
        <v>0</v>
      </c>
      <c r="FZ475" s="382">
        <f t="shared" si="813"/>
        <v>0</v>
      </c>
      <c r="GA475" s="331">
        <f t="shared" si="814"/>
        <v>0</v>
      </c>
      <c r="GB475" s="407">
        <f t="shared" si="815"/>
        <v>0</v>
      </c>
      <c r="GC475" s="407">
        <f t="shared" si="816"/>
        <v>0</v>
      </c>
      <c r="GD475" s="407">
        <f t="shared" si="817"/>
        <v>0</v>
      </c>
      <c r="GE475" s="407">
        <f t="shared" si="818"/>
        <v>0</v>
      </c>
      <c r="GF475" s="407">
        <f t="shared" si="819"/>
        <v>0</v>
      </c>
      <c r="GG475" s="407">
        <f t="shared" si="820"/>
        <v>0</v>
      </c>
      <c r="GH475" s="407">
        <f t="shared" si="821"/>
        <v>0</v>
      </c>
      <c r="GI475" s="407">
        <f t="shared" si="822"/>
        <v>0</v>
      </c>
      <c r="GJ475">
        <f t="shared" si="823"/>
        <v>0</v>
      </c>
      <c r="GK475" s="382">
        <f t="shared" si="824"/>
        <v>0</v>
      </c>
      <c r="GL475">
        <v>5</v>
      </c>
      <c r="GM475">
        <f t="shared" si="750"/>
        <v>0</v>
      </c>
      <c r="GN475">
        <f t="shared" si="750"/>
        <v>0</v>
      </c>
      <c r="GO475">
        <f t="shared" si="750"/>
        <v>1220</v>
      </c>
      <c r="GP475">
        <f t="shared" si="750"/>
        <v>0</v>
      </c>
      <c r="GQ475">
        <f t="shared" si="750"/>
        <v>0</v>
      </c>
      <c r="GR475">
        <f t="shared" si="749"/>
        <v>0</v>
      </c>
      <c r="GS475">
        <f t="shared" si="749"/>
        <v>0</v>
      </c>
      <c r="GT475">
        <f t="shared" si="749"/>
        <v>149</v>
      </c>
      <c r="GU475">
        <f t="shared" si="749"/>
        <v>30</v>
      </c>
      <c r="GV475">
        <f t="shared" si="749"/>
        <v>1890</v>
      </c>
    </row>
    <row r="476" spans="1:204" customFormat="1" x14ac:dyDescent="0.25">
      <c r="A476" s="378">
        <v>27004</v>
      </c>
      <c r="B476" s="32" t="s">
        <v>1176</v>
      </c>
      <c r="C476" t="s">
        <v>885</v>
      </c>
      <c r="D476">
        <v>5</v>
      </c>
      <c r="E476" s="379">
        <v>267</v>
      </c>
      <c r="F476" s="379">
        <v>0</v>
      </c>
      <c r="G476" s="379">
        <v>0</v>
      </c>
      <c r="H476" s="379">
        <v>0</v>
      </c>
      <c r="I476" s="379">
        <v>9760</v>
      </c>
      <c r="J476" s="379">
        <v>1380</v>
      </c>
      <c r="K476" s="379">
        <v>0</v>
      </c>
      <c r="L476" s="379">
        <v>0</v>
      </c>
      <c r="M476" s="380">
        <v>0</v>
      </c>
      <c r="N476" s="381">
        <f t="shared" si="755"/>
        <v>11407</v>
      </c>
      <c r="O476" s="379">
        <v>250</v>
      </c>
      <c r="P476" s="379">
        <v>720</v>
      </c>
      <c r="Q476" s="379">
        <v>0</v>
      </c>
      <c r="R476" s="379">
        <v>0</v>
      </c>
      <c r="S476" s="379">
        <v>9873</v>
      </c>
      <c r="T476" s="379">
        <v>247</v>
      </c>
      <c r="U476" s="379">
        <v>0</v>
      </c>
      <c r="V476" s="379">
        <v>0</v>
      </c>
      <c r="W476" s="480">
        <f>(VLOOKUP(A476,'[1]floresta plant'!$A$4:$F$573,6,0))*1000</f>
        <v>0</v>
      </c>
      <c r="X476" s="24">
        <f t="shared" si="756"/>
        <v>11090</v>
      </c>
      <c r="Y476" s="53">
        <f t="shared" si="829"/>
        <v>0</v>
      </c>
      <c r="Z476" s="53">
        <f t="shared" si="829"/>
        <v>0</v>
      </c>
      <c r="AA476" s="53">
        <f t="shared" si="829"/>
        <v>113</v>
      </c>
      <c r="AB476" s="53">
        <f t="shared" si="826"/>
        <v>-1133</v>
      </c>
      <c r="AC476" s="53">
        <f t="shared" si="826"/>
        <v>0</v>
      </c>
      <c r="AD476" s="53">
        <f t="shared" si="826"/>
        <v>0</v>
      </c>
      <c r="AE476" s="53">
        <f t="shared" si="826"/>
        <v>0</v>
      </c>
      <c r="AF476" s="53">
        <f t="shared" si="757"/>
        <v>720</v>
      </c>
      <c r="AG476" s="53">
        <f t="shared" si="758"/>
        <v>-17</v>
      </c>
      <c r="AH476" s="53">
        <f t="shared" si="759"/>
        <v>317</v>
      </c>
      <c r="AI476" s="53">
        <f t="shared" si="825"/>
        <v>-317</v>
      </c>
      <c r="AJ476" s="469">
        <v>0</v>
      </c>
      <c r="AK476" s="469">
        <v>0</v>
      </c>
      <c r="AL476" s="469">
        <v>0</v>
      </c>
      <c r="AM476" s="470">
        <f t="shared" si="760"/>
        <v>0</v>
      </c>
      <c r="AN476" s="53">
        <f t="shared" si="761"/>
        <v>317</v>
      </c>
      <c r="AO476" s="382">
        <f t="shared" si="762"/>
        <v>3</v>
      </c>
      <c r="AP476">
        <v>5</v>
      </c>
      <c r="AQ476" s="383">
        <f t="shared" si="763"/>
        <v>833</v>
      </c>
      <c r="AR476" s="383">
        <f t="shared" si="764"/>
        <v>-1150</v>
      </c>
      <c r="AS476" s="383">
        <f t="shared" si="765"/>
        <v>0</v>
      </c>
      <c r="AT476" s="383">
        <f t="shared" si="766"/>
        <v>1150</v>
      </c>
      <c r="AU476" s="383">
        <f t="shared" si="767"/>
        <v>0</v>
      </c>
      <c r="AV476" s="383">
        <f t="shared" si="768"/>
        <v>1</v>
      </c>
      <c r="AW476" s="383">
        <f t="shared" si="769"/>
        <v>0</v>
      </c>
      <c r="AX476" s="383">
        <f t="shared" si="770"/>
        <v>1</v>
      </c>
      <c r="AY476" s="383">
        <f t="shared" si="771"/>
        <v>0</v>
      </c>
      <c r="AZ476">
        <f t="shared" si="772"/>
        <v>0</v>
      </c>
      <c r="BA476">
        <f t="shared" si="773"/>
        <v>0</v>
      </c>
      <c r="BB476" s="383">
        <f t="shared" si="774"/>
        <v>0</v>
      </c>
      <c r="BC476" s="384">
        <f t="shared" si="836"/>
        <v>0</v>
      </c>
      <c r="BD476" s="384">
        <f t="shared" si="836"/>
        <v>0</v>
      </c>
      <c r="BE476" s="384">
        <f t="shared" si="836"/>
        <v>113</v>
      </c>
      <c r="BF476" s="384">
        <f t="shared" si="834"/>
        <v>0.98521739130434782</v>
      </c>
      <c r="BG476" s="384">
        <f t="shared" si="834"/>
        <v>0</v>
      </c>
      <c r="BH476" s="384">
        <f t="shared" si="834"/>
        <v>0</v>
      </c>
      <c r="BI476" s="384">
        <f t="shared" si="751"/>
        <v>0</v>
      </c>
      <c r="BJ476" s="384">
        <f t="shared" si="751"/>
        <v>720</v>
      </c>
      <c r="BK476" s="384">
        <f t="shared" si="751"/>
        <v>1.4782608695652174E-2</v>
      </c>
      <c r="BL476" s="474">
        <f t="shared" si="775"/>
        <v>1150</v>
      </c>
      <c r="BM476" s="409">
        <f t="shared" si="776"/>
        <v>317</v>
      </c>
      <c r="BN476" s="473">
        <f t="shared" si="777"/>
        <v>833</v>
      </c>
      <c r="BO476" s="387">
        <f t="shared" si="778"/>
        <v>1</v>
      </c>
      <c r="BP476" s="387">
        <f t="shared" si="779"/>
        <v>0</v>
      </c>
      <c r="BQ476" s="388">
        <f t="shared" si="780"/>
        <v>0</v>
      </c>
      <c r="BR476" s="389">
        <f t="shared" si="781"/>
        <v>317</v>
      </c>
      <c r="BS476" s="390">
        <f t="shared" si="782"/>
        <v>0</v>
      </c>
      <c r="BT476" s="391">
        <f t="shared" si="840"/>
        <v>0</v>
      </c>
      <c r="BU476" s="391">
        <f t="shared" si="840"/>
        <v>0</v>
      </c>
      <c r="BV476" s="391">
        <f t="shared" si="840"/>
        <v>0</v>
      </c>
      <c r="BW476" s="391">
        <f t="shared" si="840"/>
        <v>0</v>
      </c>
      <c r="BX476" s="391">
        <f t="shared" si="840"/>
        <v>0</v>
      </c>
      <c r="BY476" s="391">
        <f t="shared" si="832"/>
        <v>0</v>
      </c>
      <c r="BZ476" s="391">
        <f t="shared" si="832"/>
        <v>0</v>
      </c>
      <c r="CA476" s="391">
        <f t="shared" si="832"/>
        <v>0</v>
      </c>
      <c r="CB476" s="391">
        <f t="shared" si="783"/>
        <v>0</v>
      </c>
      <c r="CC476" s="391">
        <f t="shared" si="783"/>
        <v>0</v>
      </c>
      <c r="CD476" s="392">
        <f t="shared" si="784"/>
        <v>0</v>
      </c>
      <c r="CE476" s="393">
        <f t="shared" si="785"/>
        <v>0</v>
      </c>
      <c r="CF476" s="392">
        <f t="shared" si="830"/>
        <v>0</v>
      </c>
      <c r="CG476" s="392">
        <f t="shared" si="830"/>
        <v>0</v>
      </c>
      <c r="CH476" s="392">
        <f t="shared" si="830"/>
        <v>0</v>
      </c>
      <c r="CI476" s="392">
        <f t="shared" si="827"/>
        <v>0</v>
      </c>
      <c r="CJ476" s="392">
        <f t="shared" si="827"/>
        <v>0</v>
      </c>
      <c r="CK476" s="392">
        <f t="shared" si="827"/>
        <v>0</v>
      </c>
      <c r="CL476" s="392">
        <f t="shared" si="827"/>
        <v>0</v>
      </c>
      <c r="CM476" s="392">
        <f t="shared" si="786"/>
        <v>0</v>
      </c>
      <c r="CN476" s="392">
        <f t="shared" si="787"/>
        <v>0</v>
      </c>
      <c r="CO476" s="394">
        <f t="shared" si="788"/>
        <v>0</v>
      </c>
      <c r="CP476" s="394">
        <f t="shared" si="788"/>
        <v>0</v>
      </c>
      <c r="CQ476" s="395">
        <f t="shared" si="789"/>
        <v>113</v>
      </c>
      <c r="CR476" s="394">
        <f t="shared" si="844"/>
        <v>111.32956521739131</v>
      </c>
      <c r="CS476" s="394">
        <f t="shared" si="844"/>
        <v>0</v>
      </c>
      <c r="CT476" s="394">
        <f t="shared" si="844"/>
        <v>0</v>
      </c>
      <c r="CU476" s="394">
        <f t="shared" si="842"/>
        <v>0</v>
      </c>
      <c r="CV476" s="394">
        <f t="shared" si="842"/>
        <v>0</v>
      </c>
      <c r="CW476" s="394">
        <f t="shared" si="842"/>
        <v>1.6704347826086956</v>
      </c>
      <c r="CX476" s="396">
        <f t="shared" si="790"/>
        <v>0</v>
      </c>
      <c r="CY476" s="396">
        <f t="shared" si="790"/>
        <v>0</v>
      </c>
      <c r="CZ476" s="397">
        <f t="shared" si="791"/>
        <v>0</v>
      </c>
      <c r="DA476" s="397">
        <f t="shared" si="791"/>
        <v>0</v>
      </c>
      <c r="DB476" s="397">
        <f t="shared" si="791"/>
        <v>0</v>
      </c>
      <c r="DC476" s="397">
        <f t="shared" si="792"/>
        <v>-1133</v>
      </c>
      <c r="DD476" s="397">
        <f t="shared" si="837"/>
        <v>0</v>
      </c>
      <c r="DE476" s="397">
        <f t="shared" si="837"/>
        <v>0</v>
      </c>
      <c r="DF476" s="397">
        <f t="shared" si="837"/>
        <v>0</v>
      </c>
      <c r="DG476" s="397">
        <f t="shared" si="837"/>
        <v>0</v>
      </c>
      <c r="DH476" s="397">
        <f t="shared" si="837"/>
        <v>0</v>
      </c>
      <c r="DI476" s="398">
        <f t="shared" si="793"/>
        <v>0</v>
      </c>
      <c r="DJ476" s="398">
        <f t="shared" si="793"/>
        <v>0</v>
      </c>
      <c r="DK476" s="399">
        <f t="shared" si="794"/>
        <v>0</v>
      </c>
      <c r="DL476" s="399">
        <f t="shared" si="794"/>
        <v>0</v>
      </c>
      <c r="DM476" s="399">
        <f t="shared" si="794"/>
        <v>0</v>
      </c>
      <c r="DN476" s="399">
        <f t="shared" si="753"/>
        <v>0</v>
      </c>
      <c r="DO476" s="399">
        <f t="shared" si="795"/>
        <v>0</v>
      </c>
      <c r="DP476" s="399">
        <f t="shared" si="796"/>
        <v>0</v>
      </c>
      <c r="DQ476" s="399">
        <f t="shared" si="796"/>
        <v>0</v>
      </c>
      <c r="DR476" s="399">
        <f t="shared" si="796"/>
        <v>0</v>
      </c>
      <c r="DS476" s="399">
        <f t="shared" si="754"/>
        <v>0</v>
      </c>
      <c r="DT476" s="400">
        <f t="shared" si="797"/>
        <v>0</v>
      </c>
      <c r="DU476" s="400">
        <f t="shared" si="797"/>
        <v>0</v>
      </c>
      <c r="DV476" s="386">
        <f t="shared" si="838"/>
        <v>0</v>
      </c>
      <c r="DW476" s="386">
        <f t="shared" si="838"/>
        <v>0</v>
      </c>
      <c r="DX476" s="386">
        <f t="shared" si="838"/>
        <v>0</v>
      </c>
      <c r="DY476" s="386">
        <f t="shared" si="838"/>
        <v>0</v>
      </c>
      <c r="DZ476" s="386">
        <f t="shared" si="838"/>
        <v>0</v>
      </c>
      <c r="EA476" s="401">
        <f t="shared" si="798"/>
        <v>0</v>
      </c>
      <c r="EB476" s="386">
        <f t="shared" si="799"/>
        <v>0</v>
      </c>
      <c r="EC476" s="386">
        <f t="shared" si="799"/>
        <v>0</v>
      </c>
      <c r="ED476" s="386">
        <f t="shared" si="799"/>
        <v>0</v>
      </c>
      <c r="EE476" s="385">
        <f t="shared" si="800"/>
        <v>0</v>
      </c>
      <c r="EF476" s="385">
        <f t="shared" si="800"/>
        <v>0</v>
      </c>
      <c r="EG476" s="402">
        <f t="shared" si="845"/>
        <v>0</v>
      </c>
      <c r="EH476" s="402">
        <f t="shared" si="845"/>
        <v>0</v>
      </c>
      <c r="EI476" s="402">
        <f t="shared" si="845"/>
        <v>0</v>
      </c>
      <c r="EJ476" s="402">
        <f t="shared" si="843"/>
        <v>0</v>
      </c>
      <c r="EK476" s="402">
        <f t="shared" si="843"/>
        <v>0</v>
      </c>
      <c r="EL476" s="402">
        <f t="shared" si="843"/>
        <v>0</v>
      </c>
      <c r="EM476" s="402">
        <f t="shared" si="801"/>
        <v>0</v>
      </c>
      <c r="EN476" s="402">
        <f t="shared" si="802"/>
        <v>0</v>
      </c>
      <c r="EO476" s="402">
        <f t="shared" si="802"/>
        <v>0</v>
      </c>
      <c r="EP476" s="402">
        <f t="shared" si="803"/>
        <v>0</v>
      </c>
      <c r="EQ476" s="402">
        <f t="shared" si="804"/>
        <v>0</v>
      </c>
      <c r="ER476" s="394">
        <f t="shared" si="831"/>
        <v>0</v>
      </c>
      <c r="ES476" s="394">
        <f t="shared" si="831"/>
        <v>0</v>
      </c>
      <c r="ET476" s="394">
        <f t="shared" si="831"/>
        <v>0</v>
      </c>
      <c r="EU476" s="394">
        <f t="shared" si="828"/>
        <v>709.35652173913047</v>
      </c>
      <c r="EV476" s="394">
        <f t="shared" si="828"/>
        <v>0</v>
      </c>
      <c r="EW476" s="394">
        <f t="shared" si="828"/>
        <v>0</v>
      </c>
      <c r="EX476" s="394">
        <f t="shared" si="828"/>
        <v>0</v>
      </c>
      <c r="EY476" s="403">
        <f t="shared" si="805"/>
        <v>720</v>
      </c>
      <c r="EZ476" s="394">
        <f t="shared" si="806"/>
        <v>10.643478260869566</v>
      </c>
      <c r="FA476" s="396">
        <f t="shared" si="807"/>
        <v>0</v>
      </c>
      <c r="FB476" s="396">
        <f t="shared" si="807"/>
        <v>0</v>
      </c>
      <c r="FC476" s="404">
        <f t="shared" si="841"/>
        <v>0</v>
      </c>
      <c r="FD476" s="404">
        <f t="shared" si="841"/>
        <v>0</v>
      </c>
      <c r="FE476" s="404">
        <f t="shared" si="841"/>
        <v>0</v>
      </c>
      <c r="FF476" s="404">
        <f t="shared" si="841"/>
        <v>0</v>
      </c>
      <c r="FG476" s="404">
        <f t="shared" si="841"/>
        <v>0</v>
      </c>
      <c r="FH476" s="404">
        <f t="shared" si="833"/>
        <v>0</v>
      </c>
      <c r="FI476" s="404">
        <f t="shared" si="833"/>
        <v>0</v>
      </c>
      <c r="FJ476" s="404">
        <f t="shared" si="833"/>
        <v>0</v>
      </c>
      <c r="FK476" s="392">
        <f t="shared" si="808"/>
        <v>-17</v>
      </c>
      <c r="FL476" s="384">
        <f t="shared" si="809"/>
        <v>0</v>
      </c>
      <c r="FM476" s="384">
        <f t="shared" si="809"/>
        <v>0</v>
      </c>
      <c r="FN476" s="405">
        <f t="shared" si="839"/>
        <v>0</v>
      </c>
      <c r="FO476" s="405">
        <f t="shared" si="839"/>
        <v>0</v>
      </c>
      <c r="FP476" s="405">
        <f t="shared" si="839"/>
        <v>0</v>
      </c>
      <c r="FQ476" s="405">
        <f t="shared" si="835"/>
        <v>312.31391304347824</v>
      </c>
      <c r="FR476" s="405">
        <f t="shared" si="835"/>
        <v>0</v>
      </c>
      <c r="FS476" s="405">
        <f t="shared" si="835"/>
        <v>0</v>
      </c>
      <c r="FT476" s="405">
        <f t="shared" si="752"/>
        <v>0</v>
      </c>
      <c r="FU476" s="405">
        <f t="shared" si="752"/>
        <v>0</v>
      </c>
      <c r="FV476" s="405">
        <f t="shared" si="752"/>
        <v>4.6860869565217396</v>
      </c>
      <c r="FW476" s="397">
        <f t="shared" si="810"/>
        <v>317</v>
      </c>
      <c r="FX476" s="406">
        <f t="shared" si="811"/>
        <v>0</v>
      </c>
      <c r="FY476" s="331">
        <f t="shared" si="812"/>
        <v>0</v>
      </c>
      <c r="FZ476" s="382">
        <f t="shared" si="813"/>
        <v>0</v>
      </c>
      <c r="GA476" s="331">
        <f t="shared" si="814"/>
        <v>0</v>
      </c>
      <c r="GB476" s="407">
        <f t="shared" si="815"/>
        <v>0</v>
      </c>
      <c r="GC476" s="407">
        <f t="shared" si="816"/>
        <v>0</v>
      </c>
      <c r="GD476" s="407">
        <f t="shared" si="817"/>
        <v>0</v>
      </c>
      <c r="GE476" s="407">
        <f t="shared" si="818"/>
        <v>0</v>
      </c>
      <c r="GF476" s="407">
        <f t="shared" si="819"/>
        <v>0</v>
      </c>
      <c r="GG476" s="407">
        <f t="shared" si="820"/>
        <v>0</v>
      </c>
      <c r="GH476" s="407">
        <f t="shared" si="821"/>
        <v>0</v>
      </c>
      <c r="GI476" s="407">
        <f t="shared" si="822"/>
        <v>0</v>
      </c>
      <c r="GJ476">
        <f t="shared" si="823"/>
        <v>0</v>
      </c>
      <c r="GK476" s="382">
        <f t="shared" si="824"/>
        <v>0</v>
      </c>
      <c r="GL476">
        <v>5</v>
      </c>
      <c r="GM476">
        <f t="shared" si="750"/>
        <v>0</v>
      </c>
      <c r="GN476">
        <f t="shared" si="750"/>
        <v>0</v>
      </c>
      <c r="GO476">
        <f t="shared" si="750"/>
        <v>113</v>
      </c>
      <c r="GP476">
        <f t="shared" si="750"/>
        <v>0</v>
      </c>
      <c r="GQ476">
        <f t="shared" si="750"/>
        <v>0</v>
      </c>
      <c r="GR476">
        <f t="shared" si="749"/>
        <v>0</v>
      </c>
      <c r="GS476">
        <f t="shared" si="749"/>
        <v>0</v>
      </c>
      <c r="GT476">
        <f t="shared" si="749"/>
        <v>720</v>
      </c>
      <c r="GU476">
        <f t="shared" si="749"/>
        <v>0</v>
      </c>
      <c r="GV476">
        <f t="shared" si="749"/>
        <v>317</v>
      </c>
    </row>
    <row r="477" spans="1:204" customFormat="1" x14ac:dyDescent="0.25">
      <c r="A477" s="378">
        <v>27005</v>
      </c>
      <c r="B477" s="32" t="s">
        <v>1177</v>
      </c>
      <c r="C477" t="s">
        <v>885</v>
      </c>
      <c r="D477">
        <v>5</v>
      </c>
      <c r="E477" s="379">
        <v>3908</v>
      </c>
      <c r="F477" s="379">
        <v>1018</v>
      </c>
      <c r="G477" s="379">
        <v>683</v>
      </c>
      <c r="H477" s="379">
        <v>0</v>
      </c>
      <c r="I477" s="379">
        <v>14495</v>
      </c>
      <c r="J477" s="379">
        <v>1780</v>
      </c>
      <c r="K477" s="379">
        <v>0</v>
      </c>
      <c r="L477" s="379">
        <v>0</v>
      </c>
      <c r="M477" s="380">
        <v>0</v>
      </c>
      <c r="N477" s="381">
        <f t="shared" si="755"/>
        <v>21884</v>
      </c>
      <c r="O477" s="379">
        <v>3869</v>
      </c>
      <c r="P477" s="379">
        <v>1045</v>
      </c>
      <c r="Q477" s="379">
        <v>759</v>
      </c>
      <c r="R477" s="379">
        <v>0</v>
      </c>
      <c r="S477" s="379">
        <v>14147</v>
      </c>
      <c r="T477" s="379">
        <v>270</v>
      </c>
      <c r="U477" s="379">
        <v>0</v>
      </c>
      <c r="V477" s="379">
        <v>0</v>
      </c>
      <c r="W477" s="480">
        <f>(VLOOKUP(A477,'[1]floresta plant'!$A$4:$F$573,6,0))*1000</f>
        <v>0</v>
      </c>
      <c r="X477" s="24">
        <f t="shared" si="756"/>
        <v>20090</v>
      </c>
      <c r="Y477" s="53">
        <f t="shared" si="829"/>
        <v>76</v>
      </c>
      <c r="Z477" s="53">
        <f t="shared" si="829"/>
        <v>0</v>
      </c>
      <c r="AA477" s="53">
        <f t="shared" si="829"/>
        <v>-348</v>
      </c>
      <c r="AB477" s="53">
        <f t="shared" si="826"/>
        <v>-1510</v>
      </c>
      <c r="AC477" s="53">
        <f t="shared" si="826"/>
        <v>0</v>
      </c>
      <c r="AD477" s="53">
        <f t="shared" si="826"/>
        <v>0</v>
      </c>
      <c r="AE477" s="53">
        <f t="shared" si="826"/>
        <v>0</v>
      </c>
      <c r="AF477" s="53">
        <f t="shared" si="757"/>
        <v>27</v>
      </c>
      <c r="AG477" s="53">
        <f t="shared" si="758"/>
        <v>-39</v>
      </c>
      <c r="AH477" s="53">
        <f t="shared" si="759"/>
        <v>1794</v>
      </c>
      <c r="AI477" s="53">
        <f t="shared" si="825"/>
        <v>-1794</v>
      </c>
      <c r="AJ477" s="469">
        <v>0</v>
      </c>
      <c r="AK477" s="469">
        <v>0</v>
      </c>
      <c r="AL477" s="469">
        <v>0</v>
      </c>
      <c r="AM477" s="470">
        <f t="shared" si="760"/>
        <v>0</v>
      </c>
      <c r="AN477" s="53">
        <f t="shared" si="761"/>
        <v>1794</v>
      </c>
      <c r="AO477" s="382">
        <f t="shared" si="762"/>
        <v>3</v>
      </c>
      <c r="AP477">
        <v>5</v>
      </c>
      <c r="AQ477" s="383">
        <f t="shared" si="763"/>
        <v>103</v>
      </c>
      <c r="AR477" s="383">
        <f t="shared" si="764"/>
        <v>-1897</v>
      </c>
      <c r="AS477" s="383">
        <f t="shared" si="765"/>
        <v>76</v>
      </c>
      <c r="AT477" s="383">
        <f t="shared" si="766"/>
        <v>1897</v>
      </c>
      <c r="AU477" s="383">
        <f t="shared" si="767"/>
        <v>0</v>
      </c>
      <c r="AV477" s="383">
        <f t="shared" si="768"/>
        <v>1</v>
      </c>
      <c r="AW477" s="383">
        <f t="shared" si="769"/>
        <v>0</v>
      </c>
      <c r="AX477" s="383">
        <f t="shared" si="770"/>
        <v>1</v>
      </c>
      <c r="AY477" s="383">
        <f t="shared" si="771"/>
        <v>76</v>
      </c>
      <c r="AZ477">
        <f t="shared" si="772"/>
        <v>0</v>
      </c>
      <c r="BA477">
        <f t="shared" si="773"/>
        <v>0</v>
      </c>
      <c r="BB477" s="383">
        <f t="shared" si="774"/>
        <v>0</v>
      </c>
      <c r="BC477" s="384">
        <f t="shared" si="836"/>
        <v>76</v>
      </c>
      <c r="BD477" s="384">
        <f t="shared" si="836"/>
        <v>0</v>
      </c>
      <c r="BE477" s="384">
        <f t="shared" si="836"/>
        <v>0.1834475487612019</v>
      </c>
      <c r="BF477" s="384">
        <f t="shared" si="834"/>
        <v>0.79599367422245648</v>
      </c>
      <c r="BG477" s="384">
        <f t="shared" si="834"/>
        <v>0</v>
      </c>
      <c r="BH477" s="384">
        <f t="shared" si="834"/>
        <v>0</v>
      </c>
      <c r="BI477" s="384">
        <f t="shared" si="751"/>
        <v>0</v>
      </c>
      <c r="BJ477" s="384">
        <f t="shared" si="751"/>
        <v>27</v>
      </c>
      <c r="BK477" s="384">
        <f t="shared" si="751"/>
        <v>2.0558777016341592E-2</v>
      </c>
      <c r="BL477" s="474">
        <f t="shared" si="775"/>
        <v>1821</v>
      </c>
      <c r="BM477" s="409">
        <f t="shared" si="776"/>
        <v>1794</v>
      </c>
      <c r="BN477" s="473">
        <f t="shared" si="777"/>
        <v>27</v>
      </c>
      <c r="BO477" s="387">
        <f t="shared" si="778"/>
        <v>1</v>
      </c>
      <c r="BP477" s="387">
        <f t="shared" si="779"/>
        <v>0</v>
      </c>
      <c r="BQ477" s="388">
        <f t="shared" si="780"/>
        <v>0</v>
      </c>
      <c r="BR477" s="389">
        <f t="shared" si="781"/>
        <v>1794</v>
      </c>
      <c r="BS477" s="390">
        <f t="shared" si="782"/>
        <v>76</v>
      </c>
      <c r="BT477" s="391">
        <f t="shared" si="840"/>
        <v>0</v>
      </c>
      <c r="BU477" s="391">
        <f t="shared" si="840"/>
        <v>13.942013705851345</v>
      </c>
      <c r="BV477" s="391">
        <f t="shared" si="840"/>
        <v>60.495519240906695</v>
      </c>
      <c r="BW477" s="391">
        <f t="shared" si="840"/>
        <v>0</v>
      </c>
      <c r="BX477" s="391">
        <f t="shared" si="840"/>
        <v>0</v>
      </c>
      <c r="BY477" s="391">
        <f t="shared" si="832"/>
        <v>0</v>
      </c>
      <c r="BZ477" s="391">
        <f t="shared" si="832"/>
        <v>0</v>
      </c>
      <c r="CA477" s="391">
        <f t="shared" si="832"/>
        <v>1.5624670532419609</v>
      </c>
      <c r="CB477" s="391">
        <f t="shared" si="783"/>
        <v>0</v>
      </c>
      <c r="CC477" s="391">
        <f t="shared" si="783"/>
        <v>0</v>
      </c>
      <c r="CD477" s="392">
        <f t="shared" si="784"/>
        <v>0</v>
      </c>
      <c r="CE477" s="393">
        <f t="shared" si="785"/>
        <v>0</v>
      </c>
      <c r="CF477" s="392">
        <f t="shared" si="830"/>
        <v>0</v>
      </c>
      <c r="CG477" s="392">
        <f t="shared" si="830"/>
        <v>0</v>
      </c>
      <c r="CH477" s="392">
        <f t="shared" si="830"/>
        <v>0</v>
      </c>
      <c r="CI477" s="392">
        <f t="shared" si="827"/>
        <v>0</v>
      </c>
      <c r="CJ477" s="392">
        <f t="shared" si="827"/>
        <v>0</v>
      </c>
      <c r="CK477" s="392">
        <f t="shared" si="827"/>
        <v>0</v>
      </c>
      <c r="CL477" s="392">
        <f t="shared" si="827"/>
        <v>0</v>
      </c>
      <c r="CM477" s="392">
        <f t="shared" si="786"/>
        <v>0</v>
      </c>
      <c r="CN477" s="392">
        <f t="shared" si="787"/>
        <v>0</v>
      </c>
      <c r="CO477" s="394">
        <f t="shared" si="788"/>
        <v>0</v>
      </c>
      <c r="CP477" s="394">
        <f t="shared" si="788"/>
        <v>0</v>
      </c>
      <c r="CQ477" s="395">
        <f t="shared" si="789"/>
        <v>-348</v>
      </c>
      <c r="CR477" s="394">
        <f t="shared" si="844"/>
        <v>0</v>
      </c>
      <c r="CS477" s="394">
        <f t="shared" si="844"/>
        <v>0</v>
      </c>
      <c r="CT477" s="394">
        <f t="shared" si="844"/>
        <v>0</v>
      </c>
      <c r="CU477" s="394">
        <f t="shared" si="842"/>
        <v>0</v>
      </c>
      <c r="CV477" s="394">
        <f t="shared" si="842"/>
        <v>0</v>
      </c>
      <c r="CW477" s="394">
        <f t="shared" si="842"/>
        <v>0</v>
      </c>
      <c r="CX477" s="396">
        <f t="shared" si="790"/>
        <v>0</v>
      </c>
      <c r="CY477" s="396">
        <f t="shared" si="790"/>
        <v>0</v>
      </c>
      <c r="CZ477" s="397">
        <f t="shared" si="791"/>
        <v>0</v>
      </c>
      <c r="DA477" s="397">
        <f t="shared" si="791"/>
        <v>0</v>
      </c>
      <c r="DB477" s="397">
        <f t="shared" si="791"/>
        <v>0</v>
      </c>
      <c r="DC477" s="397">
        <f t="shared" si="792"/>
        <v>-1510</v>
      </c>
      <c r="DD477" s="397">
        <f t="shared" si="837"/>
        <v>0</v>
      </c>
      <c r="DE477" s="397">
        <f t="shared" si="837"/>
        <v>0</v>
      </c>
      <c r="DF477" s="397">
        <f t="shared" si="837"/>
        <v>0</v>
      </c>
      <c r="DG477" s="397">
        <f t="shared" si="837"/>
        <v>0</v>
      </c>
      <c r="DH477" s="397">
        <f t="shared" si="837"/>
        <v>0</v>
      </c>
      <c r="DI477" s="398">
        <f t="shared" si="793"/>
        <v>0</v>
      </c>
      <c r="DJ477" s="398">
        <f t="shared" si="793"/>
        <v>0</v>
      </c>
      <c r="DK477" s="399">
        <f t="shared" si="794"/>
        <v>0</v>
      </c>
      <c r="DL477" s="399">
        <f t="shared" si="794"/>
        <v>0</v>
      </c>
      <c r="DM477" s="399">
        <f t="shared" si="794"/>
        <v>0</v>
      </c>
      <c r="DN477" s="399">
        <f t="shared" si="753"/>
        <v>0</v>
      </c>
      <c r="DO477" s="399">
        <f t="shared" si="795"/>
        <v>0</v>
      </c>
      <c r="DP477" s="399">
        <f t="shared" si="796"/>
        <v>0</v>
      </c>
      <c r="DQ477" s="399">
        <f t="shared" si="796"/>
        <v>0</v>
      </c>
      <c r="DR477" s="399">
        <f t="shared" si="796"/>
        <v>0</v>
      </c>
      <c r="DS477" s="399">
        <f t="shared" si="754"/>
        <v>0</v>
      </c>
      <c r="DT477" s="400">
        <f t="shared" si="797"/>
        <v>0</v>
      </c>
      <c r="DU477" s="400">
        <f t="shared" si="797"/>
        <v>0</v>
      </c>
      <c r="DV477" s="386">
        <f t="shared" si="838"/>
        <v>0</v>
      </c>
      <c r="DW477" s="386">
        <f t="shared" si="838"/>
        <v>0</v>
      </c>
      <c r="DX477" s="386">
        <f t="shared" si="838"/>
        <v>0</v>
      </c>
      <c r="DY477" s="386">
        <f t="shared" si="838"/>
        <v>0</v>
      </c>
      <c r="DZ477" s="386">
        <f t="shared" si="838"/>
        <v>0</v>
      </c>
      <c r="EA477" s="401">
        <f t="shared" si="798"/>
        <v>0</v>
      </c>
      <c r="EB477" s="386">
        <f t="shared" si="799"/>
        <v>0</v>
      </c>
      <c r="EC477" s="386">
        <f t="shared" si="799"/>
        <v>0</v>
      </c>
      <c r="ED477" s="386">
        <f t="shared" si="799"/>
        <v>0</v>
      </c>
      <c r="EE477" s="385">
        <f t="shared" si="800"/>
        <v>0</v>
      </c>
      <c r="EF477" s="385">
        <f t="shared" si="800"/>
        <v>0</v>
      </c>
      <c r="EG477" s="402">
        <f t="shared" si="845"/>
        <v>0</v>
      </c>
      <c r="EH477" s="402">
        <f t="shared" si="845"/>
        <v>0</v>
      </c>
      <c r="EI477" s="402">
        <f t="shared" si="845"/>
        <v>0</v>
      </c>
      <c r="EJ477" s="402">
        <f t="shared" si="843"/>
        <v>0</v>
      </c>
      <c r="EK477" s="402">
        <f t="shared" si="843"/>
        <v>0</v>
      </c>
      <c r="EL477" s="402">
        <f t="shared" si="843"/>
        <v>0</v>
      </c>
      <c r="EM477" s="402">
        <f t="shared" si="801"/>
        <v>0</v>
      </c>
      <c r="EN477" s="402">
        <f t="shared" si="802"/>
        <v>0</v>
      </c>
      <c r="EO477" s="402">
        <f t="shared" si="802"/>
        <v>0</v>
      </c>
      <c r="EP477" s="402">
        <f t="shared" si="803"/>
        <v>0</v>
      </c>
      <c r="EQ477" s="402">
        <f t="shared" si="804"/>
        <v>0</v>
      </c>
      <c r="ER477" s="394">
        <f t="shared" si="831"/>
        <v>0</v>
      </c>
      <c r="ES477" s="394">
        <f t="shared" si="831"/>
        <v>0</v>
      </c>
      <c r="ET477" s="394">
        <f t="shared" si="831"/>
        <v>4.9530838165524509</v>
      </c>
      <c r="EU477" s="394">
        <f t="shared" si="828"/>
        <v>21.491829204006326</v>
      </c>
      <c r="EV477" s="394">
        <f t="shared" si="828"/>
        <v>0</v>
      </c>
      <c r="EW477" s="394">
        <f t="shared" si="828"/>
        <v>0</v>
      </c>
      <c r="EX477" s="394">
        <f t="shared" si="828"/>
        <v>0</v>
      </c>
      <c r="EY477" s="403">
        <f t="shared" si="805"/>
        <v>27</v>
      </c>
      <c r="EZ477" s="394">
        <f t="shared" si="806"/>
        <v>0.55508697944122298</v>
      </c>
      <c r="FA477" s="396">
        <f t="shared" si="807"/>
        <v>0</v>
      </c>
      <c r="FB477" s="396">
        <f t="shared" si="807"/>
        <v>0</v>
      </c>
      <c r="FC477" s="404">
        <f t="shared" si="841"/>
        <v>0</v>
      </c>
      <c r="FD477" s="404">
        <f t="shared" si="841"/>
        <v>0</v>
      </c>
      <c r="FE477" s="404">
        <f t="shared" si="841"/>
        <v>0</v>
      </c>
      <c r="FF477" s="404">
        <f t="shared" si="841"/>
        <v>0</v>
      </c>
      <c r="FG477" s="404">
        <f t="shared" si="841"/>
        <v>0</v>
      </c>
      <c r="FH477" s="404">
        <f t="shared" si="833"/>
        <v>0</v>
      </c>
      <c r="FI477" s="404">
        <f t="shared" si="833"/>
        <v>0</v>
      </c>
      <c r="FJ477" s="404">
        <f t="shared" si="833"/>
        <v>0</v>
      </c>
      <c r="FK477" s="392">
        <f t="shared" si="808"/>
        <v>-39</v>
      </c>
      <c r="FL477" s="384">
        <f t="shared" si="809"/>
        <v>0</v>
      </c>
      <c r="FM477" s="384">
        <f t="shared" si="809"/>
        <v>0</v>
      </c>
      <c r="FN477" s="405">
        <f t="shared" si="839"/>
        <v>0</v>
      </c>
      <c r="FO477" s="405">
        <f t="shared" si="839"/>
        <v>0</v>
      </c>
      <c r="FP477" s="405">
        <f t="shared" si="839"/>
        <v>329.10490247759623</v>
      </c>
      <c r="FQ477" s="405">
        <f t="shared" si="835"/>
        <v>1428.0126515550869</v>
      </c>
      <c r="FR477" s="405">
        <f t="shared" si="835"/>
        <v>0</v>
      </c>
      <c r="FS477" s="405">
        <f t="shared" si="835"/>
        <v>0</v>
      </c>
      <c r="FT477" s="405">
        <f t="shared" si="752"/>
        <v>0</v>
      </c>
      <c r="FU477" s="405">
        <f t="shared" si="752"/>
        <v>0</v>
      </c>
      <c r="FV477" s="405">
        <f t="shared" si="752"/>
        <v>36.882445967316812</v>
      </c>
      <c r="FW477" s="397">
        <f t="shared" si="810"/>
        <v>1794</v>
      </c>
      <c r="FX477" s="406">
        <f t="shared" si="811"/>
        <v>0</v>
      </c>
      <c r="FY477" s="331">
        <f t="shared" si="812"/>
        <v>0</v>
      </c>
      <c r="FZ477" s="382">
        <f t="shared" si="813"/>
        <v>0</v>
      </c>
      <c r="GA477" s="331">
        <f t="shared" si="814"/>
        <v>0</v>
      </c>
      <c r="GB477" s="407">
        <f t="shared" si="815"/>
        <v>0</v>
      </c>
      <c r="GC477" s="407">
        <f t="shared" si="816"/>
        <v>0</v>
      </c>
      <c r="GD477" s="407">
        <f t="shared" si="817"/>
        <v>0</v>
      </c>
      <c r="GE477" s="407">
        <f t="shared" si="818"/>
        <v>0</v>
      </c>
      <c r="GF477" s="407">
        <f t="shared" si="819"/>
        <v>0</v>
      </c>
      <c r="GG477" s="407">
        <f t="shared" si="820"/>
        <v>0</v>
      </c>
      <c r="GH477" s="407">
        <f t="shared" si="821"/>
        <v>0</v>
      </c>
      <c r="GI477" s="407">
        <f t="shared" si="822"/>
        <v>0</v>
      </c>
      <c r="GJ477">
        <f t="shared" si="823"/>
        <v>0</v>
      </c>
      <c r="GK477" s="382">
        <f t="shared" si="824"/>
        <v>0</v>
      </c>
      <c r="GL477">
        <v>5</v>
      </c>
      <c r="GM477">
        <f t="shared" si="750"/>
        <v>76</v>
      </c>
      <c r="GN477">
        <f t="shared" si="750"/>
        <v>0</v>
      </c>
      <c r="GO477">
        <f t="shared" si="750"/>
        <v>0</v>
      </c>
      <c r="GP477">
        <f t="shared" si="750"/>
        <v>0</v>
      </c>
      <c r="GQ477">
        <f t="shared" si="750"/>
        <v>0</v>
      </c>
      <c r="GR477">
        <f t="shared" si="749"/>
        <v>0</v>
      </c>
      <c r="GS477">
        <f t="shared" si="749"/>
        <v>0</v>
      </c>
      <c r="GT477">
        <f t="shared" si="749"/>
        <v>27</v>
      </c>
      <c r="GU477">
        <f t="shared" si="749"/>
        <v>0</v>
      </c>
      <c r="GV477">
        <f t="shared" si="749"/>
        <v>1794</v>
      </c>
    </row>
    <row r="478" spans="1:204" customFormat="1" x14ac:dyDescent="0.25">
      <c r="A478" s="378">
        <v>27006</v>
      </c>
      <c r="B478" s="32" t="s">
        <v>1178</v>
      </c>
      <c r="C478" t="s">
        <v>885</v>
      </c>
      <c r="D478">
        <v>5</v>
      </c>
      <c r="E478" s="379">
        <v>20282</v>
      </c>
      <c r="F478" s="379">
        <v>342</v>
      </c>
      <c r="G478" s="379">
        <v>10876</v>
      </c>
      <c r="H478" s="379">
        <v>300</v>
      </c>
      <c r="I478" s="379">
        <v>10600</v>
      </c>
      <c r="J478" s="379">
        <v>3700</v>
      </c>
      <c r="K478" s="379">
        <v>0</v>
      </c>
      <c r="L478" s="379">
        <v>0</v>
      </c>
      <c r="M478" s="380">
        <v>0</v>
      </c>
      <c r="N478" s="381">
        <f t="shared" si="755"/>
        <v>46100</v>
      </c>
      <c r="O478" s="379">
        <v>26272</v>
      </c>
      <c r="P478" s="379">
        <v>354</v>
      </c>
      <c r="Q478" s="379">
        <v>11650</v>
      </c>
      <c r="R478" s="379">
        <v>180</v>
      </c>
      <c r="S478" s="379">
        <v>11695</v>
      </c>
      <c r="T478" s="379">
        <v>885</v>
      </c>
      <c r="U478" s="379">
        <v>0</v>
      </c>
      <c r="V478" s="379">
        <v>0</v>
      </c>
      <c r="W478" s="480">
        <f>(VLOOKUP(A478,'[1]floresta plant'!$A$4:$F$573,6,0))*1000</f>
        <v>0</v>
      </c>
      <c r="X478" s="24">
        <f t="shared" si="756"/>
        <v>51036</v>
      </c>
      <c r="Y478" s="53">
        <f t="shared" si="829"/>
        <v>774</v>
      </c>
      <c r="Z478" s="53">
        <f t="shared" si="829"/>
        <v>-120</v>
      </c>
      <c r="AA478" s="53">
        <f t="shared" si="829"/>
        <v>1095</v>
      </c>
      <c r="AB478" s="53">
        <f t="shared" si="826"/>
        <v>-2815</v>
      </c>
      <c r="AC478" s="53">
        <f t="shared" si="826"/>
        <v>0</v>
      </c>
      <c r="AD478" s="53">
        <f t="shared" si="826"/>
        <v>0</v>
      </c>
      <c r="AE478" s="53">
        <f t="shared" si="826"/>
        <v>0</v>
      </c>
      <c r="AF478" s="53">
        <f t="shared" si="757"/>
        <v>12</v>
      </c>
      <c r="AG478" s="53">
        <f t="shared" si="758"/>
        <v>5990</v>
      </c>
      <c r="AH478" s="53">
        <f t="shared" si="759"/>
        <v>-4936</v>
      </c>
      <c r="AI478" s="53">
        <f t="shared" si="825"/>
        <v>4936</v>
      </c>
      <c r="AJ478" s="469">
        <v>0</v>
      </c>
      <c r="AK478" s="469">
        <v>0</v>
      </c>
      <c r="AL478" s="469">
        <v>0</v>
      </c>
      <c r="AM478" s="470">
        <f t="shared" si="760"/>
        <v>0</v>
      </c>
      <c r="AN478" s="53">
        <f t="shared" si="761"/>
        <v>-4936</v>
      </c>
      <c r="AO478" s="382">
        <f t="shared" si="762"/>
        <v>2</v>
      </c>
      <c r="AP478">
        <v>5</v>
      </c>
      <c r="AQ478" s="383">
        <f t="shared" si="763"/>
        <v>7871</v>
      </c>
      <c r="AR478" s="383">
        <f t="shared" si="764"/>
        <v>-2935</v>
      </c>
      <c r="AS478" s="383">
        <f t="shared" si="765"/>
        <v>774</v>
      </c>
      <c r="AT478" s="383">
        <f t="shared" si="766"/>
        <v>2935</v>
      </c>
      <c r="AU478" s="383">
        <f t="shared" si="767"/>
        <v>4936</v>
      </c>
      <c r="AV478" s="383">
        <f t="shared" si="768"/>
        <v>1</v>
      </c>
      <c r="AW478" s="383">
        <f t="shared" si="769"/>
        <v>1</v>
      </c>
      <c r="AX478" s="383">
        <f t="shared" si="770"/>
        <v>1</v>
      </c>
      <c r="AY478" s="383">
        <f t="shared" si="771"/>
        <v>387</v>
      </c>
      <c r="AZ478">
        <f t="shared" si="772"/>
        <v>387</v>
      </c>
      <c r="BA478">
        <f t="shared" si="773"/>
        <v>0</v>
      </c>
      <c r="BB478" s="383">
        <f t="shared" si="774"/>
        <v>0</v>
      </c>
      <c r="BC478" s="384">
        <f t="shared" si="836"/>
        <v>774</v>
      </c>
      <c r="BD478" s="384">
        <f t="shared" si="836"/>
        <v>4.0885860306643949E-2</v>
      </c>
      <c r="BE478" s="384">
        <f t="shared" si="836"/>
        <v>1095</v>
      </c>
      <c r="BF478" s="384">
        <f t="shared" si="834"/>
        <v>0.95911413969335602</v>
      </c>
      <c r="BG478" s="384">
        <f t="shared" si="834"/>
        <v>0</v>
      </c>
      <c r="BH478" s="384">
        <f t="shared" si="834"/>
        <v>0</v>
      </c>
      <c r="BI478" s="384">
        <f t="shared" si="751"/>
        <v>0</v>
      </c>
      <c r="BJ478" s="384">
        <f t="shared" si="751"/>
        <v>12</v>
      </c>
      <c r="BK478" s="384">
        <f t="shared" si="751"/>
        <v>5990</v>
      </c>
      <c r="BL478" s="474">
        <f t="shared" si="775"/>
        <v>2548</v>
      </c>
      <c r="BM478" s="409">
        <f t="shared" si="776"/>
        <v>-4549</v>
      </c>
      <c r="BN478" s="473">
        <f t="shared" si="777"/>
        <v>7097</v>
      </c>
      <c r="BO478" s="387">
        <f t="shared" si="778"/>
        <v>0.35902494011554176</v>
      </c>
      <c r="BP478" s="387">
        <f t="shared" si="779"/>
        <v>0.64097505988445824</v>
      </c>
      <c r="BQ478" s="388">
        <f t="shared" si="780"/>
        <v>0</v>
      </c>
      <c r="BR478" s="389">
        <f t="shared" si="781"/>
        <v>0</v>
      </c>
      <c r="BS478" s="390">
        <f t="shared" si="782"/>
        <v>774</v>
      </c>
      <c r="BT478" s="391">
        <f t="shared" si="840"/>
        <v>15.822827938671209</v>
      </c>
      <c r="BU478" s="391">
        <f t="shared" si="840"/>
        <v>0</v>
      </c>
      <c r="BV478" s="391">
        <f t="shared" si="840"/>
        <v>371.1771720613288</v>
      </c>
      <c r="BW478" s="391">
        <f t="shared" si="840"/>
        <v>0</v>
      </c>
      <c r="BX478" s="391">
        <f t="shared" si="840"/>
        <v>0</v>
      </c>
      <c r="BY478" s="391">
        <f t="shared" si="832"/>
        <v>0</v>
      </c>
      <c r="BZ478" s="391">
        <f t="shared" si="832"/>
        <v>0</v>
      </c>
      <c r="CA478" s="391">
        <f t="shared" si="832"/>
        <v>0</v>
      </c>
      <c r="CB478" s="391">
        <f t="shared" si="783"/>
        <v>387</v>
      </c>
      <c r="CC478" s="391">
        <f t="shared" si="783"/>
        <v>0</v>
      </c>
      <c r="CD478" s="392">
        <f t="shared" si="784"/>
        <v>0</v>
      </c>
      <c r="CE478" s="393">
        <f t="shared" si="785"/>
        <v>-120</v>
      </c>
      <c r="CF478" s="392">
        <f t="shared" si="830"/>
        <v>0</v>
      </c>
      <c r="CG478" s="392">
        <f t="shared" si="830"/>
        <v>0</v>
      </c>
      <c r="CH478" s="392">
        <f t="shared" si="830"/>
        <v>0</v>
      </c>
      <c r="CI478" s="392">
        <f t="shared" si="827"/>
        <v>0</v>
      </c>
      <c r="CJ478" s="392">
        <f t="shared" si="827"/>
        <v>0</v>
      </c>
      <c r="CK478" s="392">
        <f t="shared" si="827"/>
        <v>0</v>
      </c>
      <c r="CL478" s="392">
        <f t="shared" si="827"/>
        <v>0</v>
      </c>
      <c r="CM478" s="392">
        <f t="shared" si="786"/>
        <v>0</v>
      </c>
      <c r="CN478" s="392">
        <f t="shared" si="787"/>
        <v>0</v>
      </c>
      <c r="CO478" s="394">
        <f t="shared" si="788"/>
        <v>0</v>
      </c>
      <c r="CP478" s="394">
        <f t="shared" si="788"/>
        <v>16.073552685240948</v>
      </c>
      <c r="CQ478" s="395">
        <f t="shared" si="789"/>
        <v>1095</v>
      </c>
      <c r="CR478" s="394">
        <f t="shared" si="844"/>
        <v>377.05875674127725</v>
      </c>
      <c r="CS478" s="394">
        <f t="shared" si="844"/>
        <v>0</v>
      </c>
      <c r="CT478" s="394">
        <f t="shared" si="844"/>
        <v>0</v>
      </c>
      <c r="CU478" s="394">
        <f t="shared" si="842"/>
        <v>0</v>
      </c>
      <c r="CV478" s="394">
        <f t="shared" si="842"/>
        <v>0</v>
      </c>
      <c r="CW478" s="394">
        <f t="shared" si="842"/>
        <v>0</v>
      </c>
      <c r="CX478" s="396">
        <f t="shared" si="790"/>
        <v>701.86769057348181</v>
      </c>
      <c r="CY478" s="396">
        <f t="shared" si="790"/>
        <v>0</v>
      </c>
      <c r="CZ478" s="397">
        <f t="shared" si="791"/>
        <v>0</v>
      </c>
      <c r="DA478" s="397">
        <f t="shared" si="791"/>
        <v>0</v>
      </c>
      <c r="DB478" s="397">
        <f t="shared" si="791"/>
        <v>0</v>
      </c>
      <c r="DC478" s="397">
        <f t="shared" si="792"/>
        <v>-2815</v>
      </c>
      <c r="DD478" s="397">
        <f t="shared" si="837"/>
        <v>0</v>
      </c>
      <c r="DE478" s="397">
        <f t="shared" si="837"/>
        <v>0</v>
      </c>
      <c r="DF478" s="397">
        <f t="shared" si="837"/>
        <v>0</v>
      </c>
      <c r="DG478" s="397">
        <f t="shared" si="837"/>
        <v>0</v>
      </c>
      <c r="DH478" s="397">
        <f t="shared" si="837"/>
        <v>0</v>
      </c>
      <c r="DI478" s="398">
        <f t="shared" si="793"/>
        <v>0</v>
      </c>
      <c r="DJ478" s="398">
        <f t="shared" si="793"/>
        <v>0</v>
      </c>
      <c r="DK478" s="399">
        <f t="shared" si="794"/>
        <v>0</v>
      </c>
      <c r="DL478" s="399">
        <f t="shared" si="794"/>
        <v>0</v>
      </c>
      <c r="DM478" s="399">
        <f t="shared" si="794"/>
        <v>0</v>
      </c>
      <c r="DN478" s="399">
        <f t="shared" si="753"/>
        <v>0</v>
      </c>
      <c r="DO478" s="399">
        <f t="shared" si="795"/>
        <v>0</v>
      </c>
      <c r="DP478" s="399">
        <f t="shared" si="796"/>
        <v>0</v>
      </c>
      <c r="DQ478" s="399">
        <f t="shared" si="796"/>
        <v>0</v>
      </c>
      <c r="DR478" s="399">
        <f t="shared" si="796"/>
        <v>0</v>
      </c>
      <c r="DS478" s="399">
        <f t="shared" si="754"/>
        <v>0</v>
      </c>
      <c r="DT478" s="400">
        <f t="shared" si="797"/>
        <v>0</v>
      </c>
      <c r="DU478" s="400">
        <f t="shared" si="797"/>
        <v>0</v>
      </c>
      <c r="DV478" s="386">
        <f t="shared" si="838"/>
        <v>0</v>
      </c>
      <c r="DW478" s="386">
        <f t="shared" si="838"/>
        <v>0</v>
      </c>
      <c r="DX478" s="386">
        <f t="shared" si="838"/>
        <v>0</v>
      </c>
      <c r="DY478" s="386">
        <f t="shared" si="838"/>
        <v>0</v>
      </c>
      <c r="DZ478" s="386">
        <f t="shared" si="838"/>
        <v>0</v>
      </c>
      <c r="EA478" s="401">
        <f t="shared" si="798"/>
        <v>0</v>
      </c>
      <c r="EB478" s="386">
        <f t="shared" si="799"/>
        <v>0</v>
      </c>
      <c r="EC478" s="386">
        <f t="shared" si="799"/>
        <v>0</v>
      </c>
      <c r="ED478" s="386">
        <f t="shared" si="799"/>
        <v>0</v>
      </c>
      <c r="EE478" s="385">
        <f t="shared" si="800"/>
        <v>0</v>
      </c>
      <c r="EF478" s="385">
        <f t="shared" si="800"/>
        <v>0</v>
      </c>
      <c r="EG478" s="402">
        <f t="shared" si="845"/>
        <v>0</v>
      </c>
      <c r="EH478" s="402">
        <f t="shared" si="845"/>
        <v>0</v>
      </c>
      <c r="EI478" s="402">
        <f t="shared" si="845"/>
        <v>0</v>
      </c>
      <c r="EJ478" s="402">
        <f t="shared" si="843"/>
        <v>0</v>
      </c>
      <c r="EK478" s="402">
        <f t="shared" si="843"/>
        <v>0</v>
      </c>
      <c r="EL478" s="402">
        <f t="shared" si="843"/>
        <v>0</v>
      </c>
      <c r="EM478" s="402">
        <f t="shared" si="801"/>
        <v>0</v>
      </c>
      <c r="EN478" s="402">
        <f t="shared" si="802"/>
        <v>0</v>
      </c>
      <c r="EO478" s="402">
        <f t="shared" si="802"/>
        <v>0</v>
      </c>
      <c r="EP478" s="402">
        <f t="shared" si="803"/>
        <v>0</v>
      </c>
      <c r="EQ478" s="402">
        <f t="shared" si="804"/>
        <v>0</v>
      </c>
      <c r="ER478" s="394">
        <f t="shared" si="831"/>
        <v>0</v>
      </c>
      <c r="ES478" s="394">
        <f t="shared" si="831"/>
        <v>0.17614852257798302</v>
      </c>
      <c r="ET478" s="394">
        <f t="shared" si="831"/>
        <v>0</v>
      </c>
      <c r="EU478" s="394">
        <f t="shared" si="828"/>
        <v>4.1321507588085185</v>
      </c>
      <c r="EV478" s="394">
        <f t="shared" si="828"/>
        <v>0</v>
      </c>
      <c r="EW478" s="394">
        <f t="shared" si="828"/>
        <v>0</v>
      </c>
      <c r="EX478" s="394">
        <f t="shared" si="828"/>
        <v>0</v>
      </c>
      <c r="EY478" s="403">
        <f t="shared" si="805"/>
        <v>12</v>
      </c>
      <c r="EZ478" s="394">
        <f t="shared" si="806"/>
        <v>0</v>
      </c>
      <c r="FA478" s="396">
        <f t="shared" si="807"/>
        <v>7.6917007186134985</v>
      </c>
      <c r="FB478" s="396">
        <f t="shared" si="807"/>
        <v>0</v>
      </c>
      <c r="FC478" s="404">
        <f t="shared" si="841"/>
        <v>0</v>
      </c>
      <c r="FD478" s="404">
        <f t="shared" si="841"/>
        <v>87.927470853509831</v>
      </c>
      <c r="FE478" s="404">
        <f t="shared" si="841"/>
        <v>0</v>
      </c>
      <c r="FF478" s="404">
        <f t="shared" si="841"/>
        <v>2062.631920438585</v>
      </c>
      <c r="FG478" s="404">
        <f t="shared" si="841"/>
        <v>0</v>
      </c>
      <c r="FH478" s="404">
        <f t="shared" si="833"/>
        <v>0</v>
      </c>
      <c r="FI478" s="404">
        <f t="shared" si="833"/>
        <v>0</v>
      </c>
      <c r="FJ478" s="404">
        <f t="shared" si="833"/>
        <v>0</v>
      </c>
      <c r="FK478" s="392">
        <f t="shared" si="808"/>
        <v>5990</v>
      </c>
      <c r="FL478" s="384">
        <f t="shared" si="809"/>
        <v>3839.4406087079051</v>
      </c>
      <c r="FM478" s="384">
        <f t="shared" si="809"/>
        <v>0</v>
      </c>
      <c r="FN478" s="405">
        <f t="shared" si="839"/>
        <v>0</v>
      </c>
      <c r="FO478" s="405">
        <f t="shared" si="839"/>
        <v>0</v>
      </c>
      <c r="FP478" s="405">
        <f t="shared" si="839"/>
        <v>0</v>
      </c>
      <c r="FQ478" s="405">
        <f t="shared" si="835"/>
        <v>0</v>
      </c>
      <c r="FR478" s="405">
        <f t="shared" si="835"/>
        <v>0</v>
      </c>
      <c r="FS478" s="405">
        <f t="shared" si="835"/>
        <v>0</v>
      </c>
      <c r="FT478" s="405">
        <f t="shared" si="752"/>
        <v>0</v>
      </c>
      <c r="FU478" s="405">
        <f t="shared" si="752"/>
        <v>0</v>
      </c>
      <c r="FV478" s="405">
        <f t="shared" si="752"/>
        <v>0</v>
      </c>
      <c r="FW478" s="397">
        <f t="shared" si="810"/>
        <v>-4936</v>
      </c>
      <c r="FX478" s="406">
        <f t="shared" si="811"/>
        <v>0</v>
      </c>
      <c r="FY478" s="331">
        <f t="shared" si="812"/>
        <v>0</v>
      </c>
      <c r="FZ478" s="382">
        <f t="shared" si="813"/>
        <v>0</v>
      </c>
      <c r="GA478" s="331">
        <f t="shared" si="814"/>
        <v>0</v>
      </c>
      <c r="GB478" s="407">
        <f t="shared" si="815"/>
        <v>0</v>
      </c>
      <c r="GC478" s="407">
        <f t="shared" si="816"/>
        <v>-6.3948846218409017E-14</v>
      </c>
      <c r="GD478" s="407">
        <f t="shared" si="817"/>
        <v>0</v>
      </c>
      <c r="GE478" s="407">
        <f t="shared" si="818"/>
        <v>0</v>
      </c>
      <c r="GF478" s="407">
        <f t="shared" si="819"/>
        <v>0</v>
      </c>
      <c r="GG478" s="407">
        <f t="shared" si="820"/>
        <v>0</v>
      </c>
      <c r="GH478" s="407">
        <f t="shared" si="821"/>
        <v>0</v>
      </c>
      <c r="GI478" s="407">
        <f t="shared" si="822"/>
        <v>0</v>
      </c>
      <c r="GJ478">
        <f t="shared" si="823"/>
        <v>0</v>
      </c>
      <c r="GK478" s="382">
        <f t="shared" si="824"/>
        <v>-6.3948846218409017E-14</v>
      </c>
      <c r="GL478">
        <v>5</v>
      </c>
      <c r="GM478">
        <f t="shared" si="750"/>
        <v>774</v>
      </c>
      <c r="GN478">
        <f t="shared" si="750"/>
        <v>0</v>
      </c>
      <c r="GO478">
        <f t="shared" si="750"/>
        <v>1095</v>
      </c>
      <c r="GP478">
        <f t="shared" si="750"/>
        <v>0</v>
      </c>
      <c r="GQ478">
        <f t="shared" si="750"/>
        <v>0</v>
      </c>
      <c r="GR478">
        <f t="shared" si="749"/>
        <v>0</v>
      </c>
      <c r="GS478">
        <f t="shared" si="749"/>
        <v>0</v>
      </c>
      <c r="GT478">
        <f t="shared" si="749"/>
        <v>12</v>
      </c>
      <c r="GU478">
        <f t="shared" si="749"/>
        <v>5990</v>
      </c>
      <c r="GV478">
        <f t="shared" si="749"/>
        <v>0</v>
      </c>
    </row>
    <row r="479" spans="1:204" customFormat="1" x14ac:dyDescent="0.25">
      <c r="A479" s="378">
        <v>27007</v>
      </c>
      <c r="B479" s="32" t="s">
        <v>1179</v>
      </c>
      <c r="C479" t="s">
        <v>885</v>
      </c>
      <c r="D479">
        <v>5</v>
      </c>
      <c r="E479" s="379">
        <v>752</v>
      </c>
      <c r="F479" s="379">
        <v>29</v>
      </c>
      <c r="G479" s="379">
        <v>0</v>
      </c>
      <c r="H479" s="379">
        <v>0</v>
      </c>
      <c r="I479" s="379">
        <v>4630</v>
      </c>
      <c r="J479" s="379">
        <v>500</v>
      </c>
      <c r="K479" s="379">
        <v>0</v>
      </c>
      <c r="L479" s="379">
        <v>0</v>
      </c>
      <c r="M479" s="380">
        <v>0</v>
      </c>
      <c r="N479" s="381">
        <f t="shared" si="755"/>
        <v>5911</v>
      </c>
      <c r="O479" s="379">
        <v>795</v>
      </c>
      <c r="P479" s="379">
        <v>34</v>
      </c>
      <c r="Q479" s="379">
        <v>0</v>
      </c>
      <c r="R479" s="379">
        <v>0</v>
      </c>
      <c r="S479" s="379">
        <v>5280</v>
      </c>
      <c r="T479" s="379">
        <v>320</v>
      </c>
      <c r="U479" s="379">
        <v>0</v>
      </c>
      <c r="V479" s="379">
        <v>0</v>
      </c>
      <c r="W479" s="480">
        <f>(VLOOKUP(A479,'[1]floresta plant'!$A$4:$F$573,6,0))*1000</f>
        <v>0</v>
      </c>
      <c r="X479" s="24">
        <f t="shared" si="756"/>
        <v>6429</v>
      </c>
      <c r="Y479" s="53">
        <f t="shared" si="829"/>
        <v>0</v>
      </c>
      <c r="Z479" s="53">
        <f t="shared" si="829"/>
        <v>0</v>
      </c>
      <c r="AA479" s="53">
        <f t="shared" si="829"/>
        <v>650</v>
      </c>
      <c r="AB479" s="53">
        <f t="shared" si="826"/>
        <v>-180</v>
      </c>
      <c r="AC479" s="53">
        <f t="shared" si="826"/>
        <v>0</v>
      </c>
      <c r="AD479" s="53">
        <f t="shared" si="826"/>
        <v>0</v>
      </c>
      <c r="AE479" s="53">
        <f t="shared" si="826"/>
        <v>0</v>
      </c>
      <c r="AF479" s="53">
        <f t="shared" si="757"/>
        <v>5</v>
      </c>
      <c r="AG479" s="53">
        <f t="shared" si="758"/>
        <v>43</v>
      </c>
      <c r="AH479" s="53">
        <f t="shared" si="759"/>
        <v>-518</v>
      </c>
      <c r="AI479" s="53">
        <f t="shared" si="825"/>
        <v>518</v>
      </c>
      <c r="AJ479" s="469">
        <v>0</v>
      </c>
      <c r="AK479" s="469">
        <v>0</v>
      </c>
      <c r="AL479" s="469">
        <v>0</v>
      </c>
      <c r="AM479" s="470">
        <f t="shared" si="760"/>
        <v>0</v>
      </c>
      <c r="AN479" s="53">
        <f t="shared" si="761"/>
        <v>-518</v>
      </c>
      <c r="AO479" s="382">
        <f t="shared" si="762"/>
        <v>2</v>
      </c>
      <c r="AP479">
        <v>5</v>
      </c>
      <c r="AQ479" s="383">
        <f t="shared" si="763"/>
        <v>698</v>
      </c>
      <c r="AR479" s="383">
        <f t="shared" si="764"/>
        <v>-180</v>
      </c>
      <c r="AS479" s="383">
        <f t="shared" si="765"/>
        <v>0</v>
      </c>
      <c r="AT479" s="383">
        <f t="shared" si="766"/>
        <v>180</v>
      </c>
      <c r="AU479" s="383">
        <f t="shared" si="767"/>
        <v>518</v>
      </c>
      <c r="AV479" s="383">
        <f t="shared" si="768"/>
        <v>1</v>
      </c>
      <c r="AW479" s="383">
        <f t="shared" si="769"/>
        <v>1</v>
      </c>
      <c r="AX479" s="383">
        <f t="shared" si="770"/>
        <v>1</v>
      </c>
      <c r="AY479" s="383">
        <f t="shared" si="771"/>
        <v>0</v>
      </c>
      <c r="AZ479">
        <f t="shared" si="772"/>
        <v>0</v>
      </c>
      <c r="BA479">
        <f t="shared" si="773"/>
        <v>0</v>
      </c>
      <c r="BB479" s="383">
        <f t="shared" si="774"/>
        <v>0</v>
      </c>
      <c r="BC479" s="384">
        <f t="shared" si="836"/>
        <v>0</v>
      </c>
      <c r="BD479" s="384">
        <f t="shared" si="836"/>
        <v>0</v>
      </c>
      <c r="BE479" s="384">
        <f t="shared" si="836"/>
        <v>650</v>
      </c>
      <c r="BF479" s="384">
        <f t="shared" si="834"/>
        <v>1</v>
      </c>
      <c r="BG479" s="384">
        <f t="shared" si="834"/>
        <v>0</v>
      </c>
      <c r="BH479" s="384">
        <f t="shared" si="834"/>
        <v>0</v>
      </c>
      <c r="BI479" s="384">
        <f t="shared" si="751"/>
        <v>0</v>
      </c>
      <c r="BJ479" s="384">
        <f t="shared" si="751"/>
        <v>5</v>
      </c>
      <c r="BK479" s="384">
        <f t="shared" si="751"/>
        <v>43</v>
      </c>
      <c r="BL479" s="474">
        <f t="shared" si="775"/>
        <v>180</v>
      </c>
      <c r="BM479" s="409">
        <f t="shared" si="776"/>
        <v>-518</v>
      </c>
      <c r="BN479" s="473">
        <f t="shared" si="777"/>
        <v>698</v>
      </c>
      <c r="BO479" s="387">
        <f t="shared" si="778"/>
        <v>0.25787965616045844</v>
      </c>
      <c r="BP479" s="387">
        <f t="shared" si="779"/>
        <v>0.74212034383954151</v>
      </c>
      <c r="BQ479" s="388">
        <f t="shared" si="780"/>
        <v>0</v>
      </c>
      <c r="BR479" s="389">
        <f t="shared" si="781"/>
        <v>0</v>
      </c>
      <c r="BS479" s="390">
        <f t="shared" si="782"/>
        <v>0</v>
      </c>
      <c r="BT479" s="391">
        <f t="shared" si="840"/>
        <v>0</v>
      </c>
      <c r="BU479" s="391">
        <f t="shared" si="840"/>
        <v>0</v>
      </c>
      <c r="BV479" s="391">
        <f t="shared" si="840"/>
        <v>0</v>
      </c>
      <c r="BW479" s="391">
        <f t="shared" si="840"/>
        <v>0</v>
      </c>
      <c r="BX479" s="391">
        <f t="shared" si="840"/>
        <v>0</v>
      </c>
      <c r="BY479" s="391">
        <f t="shared" si="832"/>
        <v>0</v>
      </c>
      <c r="BZ479" s="391">
        <f t="shared" si="832"/>
        <v>0</v>
      </c>
      <c r="CA479" s="391">
        <f t="shared" si="832"/>
        <v>0</v>
      </c>
      <c r="CB479" s="391">
        <f t="shared" si="783"/>
        <v>0</v>
      </c>
      <c r="CC479" s="391">
        <f t="shared" si="783"/>
        <v>0</v>
      </c>
      <c r="CD479" s="392">
        <f t="shared" si="784"/>
        <v>0</v>
      </c>
      <c r="CE479" s="393">
        <f t="shared" si="785"/>
        <v>0</v>
      </c>
      <c r="CF479" s="392">
        <f t="shared" si="830"/>
        <v>0</v>
      </c>
      <c r="CG479" s="392">
        <f t="shared" si="830"/>
        <v>0</v>
      </c>
      <c r="CH479" s="392">
        <f t="shared" si="830"/>
        <v>0</v>
      </c>
      <c r="CI479" s="392">
        <f t="shared" si="827"/>
        <v>0</v>
      </c>
      <c r="CJ479" s="392">
        <f t="shared" si="827"/>
        <v>0</v>
      </c>
      <c r="CK479" s="392">
        <f t="shared" si="827"/>
        <v>0</v>
      </c>
      <c r="CL479" s="392">
        <f t="shared" si="827"/>
        <v>0</v>
      </c>
      <c r="CM479" s="392">
        <f t="shared" si="786"/>
        <v>0</v>
      </c>
      <c r="CN479" s="392">
        <f t="shared" si="787"/>
        <v>0</v>
      </c>
      <c r="CO479" s="394">
        <f t="shared" si="788"/>
        <v>0</v>
      </c>
      <c r="CP479" s="394">
        <f t="shared" si="788"/>
        <v>0</v>
      </c>
      <c r="CQ479" s="395">
        <f t="shared" si="789"/>
        <v>650</v>
      </c>
      <c r="CR479" s="394">
        <f t="shared" si="844"/>
        <v>167.621776504298</v>
      </c>
      <c r="CS479" s="394">
        <f t="shared" si="844"/>
        <v>0</v>
      </c>
      <c r="CT479" s="394">
        <f t="shared" si="844"/>
        <v>0</v>
      </c>
      <c r="CU479" s="394">
        <f t="shared" si="842"/>
        <v>0</v>
      </c>
      <c r="CV479" s="394">
        <f t="shared" si="842"/>
        <v>0</v>
      </c>
      <c r="CW479" s="394">
        <f t="shared" si="842"/>
        <v>0</v>
      </c>
      <c r="CX479" s="396">
        <f t="shared" si="790"/>
        <v>482.378223495702</v>
      </c>
      <c r="CY479" s="396">
        <f t="shared" si="790"/>
        <v>0</v>
      </c>
      <c r="CZ479" s="397">
        <f t="shared" si="791"/>
        <v>0</v>
      </c>
      <c r="DA479" s="397">
        <f t="shared" si="791"/>
        <v>0</v>
      </c>
      <c r="DB479" s="397">
        <f t="shared" si="791"/>
        <v>0</v>
      </c>
      <c r="DC479" s="397">
        <f t="shared" si="792"/>
        <v>-180</v>
      </c>
      <c r="DD479" s="397">
        <f t="shared" si="837"/>
        <v>0</v>
      </c>
      <c r="DE479" s="397">
        <f t="shared" si="837"/>
        <v>0</v>
      </c>
      <c r="DF479" s="397">
        <f t="shared" si="837"/>
        <v>0</v>
      </c>
      <c r="DG479" s="397">
        <f t="shared" si="837"/>
        <v>0</v>
      </c>
      <c r="DH479" s="397">
        <f t="shared" si="837"/>
        <v>0</v>
      </c>
      <c r="DI479" s="398">
        <f t="shared" si="793"/>
        <v>0</v>
      </c>
      <c r="DJ479" s="398">
        <f t="shared" si="793"/>
        <v>0</v>
      </c>
      <c r="DK479" s="399">
        <f t="shared" si="794"/>
        <v>0</v>
      </c>
      <c r="DL479" s="399">
        <f t="shared" si="794"/>
        <v>0</v>
      </c>
      <c r="DM479" s="399">
        <f t="shared" si="794"/>
        <v>0</v>
      </c>
      <c r="DN479" s="399">
        <f t="shared" si="753"/>
        <v>0</v>
      </c>
      <c r="DO479" s="399">
        <f t="shared" si="795"/>
        <v>0</v>
      </c>
      <c r="DP479" s="399">
        <f t="shared" si="796"/>
        <v>0</v>
      </c>
      <c r="DQ479" s="399">
        <f t="shared" si="796"/>
        <v>0</v>
      </c>
      <c r="DR479" s="399">
        <f t="shared" si="796"/>
        <v>0</v>
      </c>
      <c r="DS479" s="399">
        <f t="shared" si="754"/>
        <v>0</v>
      </c>
      <c r="DT479" s="400">
        <f t="shared" si="797"/>
        <v>0</v>
      </c>
      <c r="DU479" s="400">
        <f t="shared" si="797"/>
        <v>0</v>
      </c>
      <c r="DV479" s="386">
        <f t="shared" si="838"/>
        <v>0</v>
      </c>
      <c r="DW479" s="386">
        <f t="shared" si="838"/>
        <v>0</v>
      </c>
      <c r="DX479" s="386">
        <f t="shared" si="838"/>
        <v>0</v>
      </c>
      <c r="DY479" s="386">
        <f t="shared" si="838"/>
        <v>0</v>
      </c>
      <c r="DZ479" s="386">
        <f t="shared" si="838"/>
        <v>0</v>
      </c>
      <c r="EA479" s="401">
        <f t="shared" si="798"/>
        <v>0</v>
      </c>
      <c r="EB479" s="386">
        <f t="shared" si="799"/>
        <v>0</v>
      </c>
      <c r="EC479" s="386">
        <f t="shared" si="799"/>
        <v>0</v>
      </c>
      <c r="ED479" s="386">
        <f t="shared" si="799"/>
        <v>0</v>
      </c>
      <c r="EE479" s="385">
        <f t="shared" si="800"/>
        <v>0</v>
      </c>
      <c r="EF479" s="385">
        <f t="shared" si="800"/>
        <v>0</v>
      </c>
      <c r="EG479" s="402">
        <f t="shared" si="845"/>
        <v>0</v>
      </c>
      <c r="EH479" s="402">
        <f t="shared" si="845"/>
        <v>0</v>
      </c>
      <c r="EI479" s="402">
        <f t="shared" si="845"/>
        <v>0</v>
      </c>
      <c r="EJ479" s="402">
        <f t="shared" si="843"/>
        <v>0</v>
      </c>
      <c r="EK479" s="402">
        <f t="shared" si="843"/>
        <v>0</v>
      </c>
      <c r="EL479" s="402">
        <f t="shared" si="843"/>
        <v>0</v>
      </c>
      <c r="EM479" s="402">
        <f t="shared" si="801"/>
        <v>0</v>
      </c>
      <c r="EN479" s="402">
        <f t="shared" si="802"/>
        <v>0</v>
      </c>
      <c r="EO479" s="402">
        <f t="shared" si="802"/>
        <v>0</v>
      </c>
      <c r="EP479" s="402">
        <f t="shared" si="803"/>
        <v>0</v>
      </c>
      <c r="EQ479" s="402">
        <f t="shared" si="804"/>
        <v>0</v>
      </c>
      <c r="ER479" s="394">
        <f t="shared" si="831"/>
        <v>0</v>
      </c>
      <c r="ES479" s="394">
        <f t="shared" si="831"/>
        <v>0</v>
      </c>
      <c r="ET479" s="394">
        <f t="shared" si="831"/>
        <v>0</v>
      </c>
      <c r="EU479" s="394">
        <f t="shared" si="828"/>
        <v>1.2893982808022921</v>
      </c>
      <c r="EV479" s="394">
        <f t="shared" si="828"/>
        <v>0</v>
      </c>
      <c r="EW479" s="394">
        <f t="shared" si="828"/>
        <v>0</v>
      </c>
      <c r="EX479" s="394">
        <f t="shared" si="828"/>
        <v>0</v>
      </c>
      <c r="EY479" s="403">
        <f t="shared" si="805"/>
        <v>5</v>
      </c>
      <c r="EZ479" s="394">
        <f t="shared" si="806"/>
        <v>0</v>
      </c>
      <c r="FA479" s="396">
        <f t="shared" si="807"/>
        <v>3.7106017191977076</v>
      </c>
      <c r="FB479" s="396">
        <f t="shared" si="807"/>
        <v>0</v>
      </c>
      <c r="FC479" s="404">
        <f t="shared" si="841"/>
        <v>0</v>
      </c>
      <c r="FD479" s="404">
        <f t="shared" si="841"/>
        <v>0</v>
      </c>
      <c r="FE479" s="404">
        <f t="shared" si="841"/>
        <v>0</v>
      </c>
      <c r="FF479" s="404">
        <f t="shared" si="841"/>
        <v>11.088825214899712</v>
      </c>
      <c r="FG479" s="404">
        <f t="shared" si="841"/>
        <v>0</v>
      </c>
      <c r="FH479" s="404">
        <f t="shared" si="833"/>
        <v>0</v>
      </c>
      <c r="FI479" s="404">
        <f t="shared" si="833"/>
        <v>0</v>
      </c>
      <c r="FJ479" s="404">
        <f t="shared" si="833"/>
        <v>0</v>
      </c>
      <c r="FK479" s="392">
        <f t="shared" si="808"/>
        <v>43</v>
      </c>
      <c r="FL479" s="384">
        <f t="shared" si="809"/>
        <v>31.911174785100286</v>
      </c>
      <c r="FM479" s="384">
        <f t="shared" si="809"/>
        <v>0</v>
      </c>
      <c r="FN479" s="405">
        <f t="shared" si="839"/>
        <v>0</v>
      </c>
      <c r="FO479" s="405">
        <f t="shared" si="839"/>
        <v>0</v>
      </c>
      <c r="FP479" s="405">
        <f t="shared" si="839"/>
        <v>0</v>
      </c>
      <c r="FQ479" s="405">
        <f t="shared" si="835"/>
        <v>0</v>
      </c>
      <c r="FR479" s="405">
        <f t="shared" si="835"/>
        <v>0</v>
      </c>
      <c r="FS479" s="405">
        <f t="shared" si="835"/>
        <v>0</v>
      </c>
      <c r="FT479" s="405">
        <f t="shared" si="752"/>
        <v>0</v>
      </c>
      <c r="FU479" s="405">
        <f t="shared" si="752"/>
        <v>0</v>
      </c>
      <c r="FV479" s="405">
        <f t="shared" si="752"/>
        <v>0</v>
      </c>
      <c r="FW479" s="397">
        <f t="shared" si="810"/>
        <v>-518</v>
      </c>
      <c r="FX479" s="406">
        <f t="shared" si="811"/>
        <v>0</v>
      </c>
      <c r="FY479" s="331">
        <f t="shared" si="812"/>
        <v>0</v>
      </c>
      <c r="FZ479" s="382">
        <f t="shared" si="813"/>
        <v>0</v>
      </c>
      <c r="GA479" s="331">
        <f t="shared" si="814"/>
        <v>0</v>
      </c>
      <c r="GB479" s="407">
        <f t="shared" si="815"/>
        <v>0</v>
      </c>
      <c r="GC479" s="407">
        <f t="shared" si="816"/>
        <v>0</v>
      </c>
      <c r="GD479" s="407">
        <f t="shared" si="817"/>
        <v>0</v>
      </c>
      <c r="GE479" s="407">
        <f t="shared" si="818"/>
        <v>0</v>
      </c>
      <c r="GF479" s="407">
        <f t="shared" si="819"/>
        <v>0</v>
      </c>
      <c r="GG479" s="407">
        <f t="shared" si="820"/>
        <v>0</v>
      </c>
      <c r="GH479" s="407">
        <f t="shared" si="821"/>
        <v>2.2204460492503131E-16</v>
      </c>
      <c r="GI479" s="407">
        <f t="shared" si="822"/>
        <v>0</v>
      </c>
      <c r="GJ479">
        <f t="shared" si="823"/>
        <v>0</v>
      </c>
      <c r="GK479" s="382">
        <f t="shared" si="824"/>
        <v>2.2204460492503131E-16</v>
      </c>
      <c r="GL479">
        <v>5</v>
      </c>
      <c r="GM479">
        <f t="shared" si="750"/>
        <v>0</v>
      </c>
      <c r="GN479">
        <f t="shared" si="750"/>
        <v>0</v>
      </c>
      <c r="GO479">
        <f t="shared" si="750"/>
        <v>650</v>
      </c>
      <c r="GP479">
        <f t="shared" si="750"/>
        <v>0</v>
      </c>
      <c r="GQ479">
        <f t="shared" si="750"/>
        <v>0</v>
      </c>
      <c r="GR479">
        <f t="shared" si="749"/>
        <v>0</v>
      </c>
      <c r="GS479">
        <f t="shared" si="749"/>
        <v>0</v>
      </c>
      <c r="GT479">
        <f t="shared" si="749"/>
        <v>5</v>
      </c>
      <c r="GU479">
        <f t="shared" si="749"/>
        <v>43</v>
      </c>
      <c r="GV479">
        <f t="shared" si="749"/>
        <v>0</v>
      </c>
    </row>
    <row r="480" spans="1:204" customFormat="1" x14ac:dyDescent="0.25">
      <c r="A480" s="378">
        <v>27008</v>
      </c>
      <c r="B480" s="32" t="s">
        <v>1180</v>
      </c>
      <c r="C480" t="s">
        <v>885</v>
      </c>
      <c r="D480">
        <v>5</v>
      </c>
      <c r="E480" s="379">
        <v>1899</v>
      </c>
      <c r="F480" s="379">
        <v>5058</v>
      </c>
      <c r="G480" s="379">
        <v>27894</v>
      </c>
      <c r="H480" s="379">
        <v>0</v>
      </c>
      <c r="I480" s="379">
        <v>1475</v>
      </c>
      <c r="J480" s="379">
        <v>0</v>
      </c>
      <c r="K480" s="379">
        <v>0</v>
      </c>
      <c r="L480" s="379">
        <v>0</v>
      </c>
      <c r="M480" s="380">
        <v>0</v>
      </c>
      <c r="N480" s="381">
        <f t="shared" si="755"/>
        <v>36326</v>
      </c>
      <c r="O480" s="379">
        <v>1815</v>
      </c>
      <c r="P480" s="379">
        <v>5572</v>
      </c>
      <c r="Q480" s="379">
        <v>28074</v>
      </c>
      <c r="R480" s="379">
        <v>0</v>
      </c>
      <c r="S480" s="379">
        <v>1226</v>
      </c>
      <c r="T480" s="379">
        <v>0</v>
      </c>
      <c r="U480" s="379">
        <v>0</v>
      </c>
      <c r="V480" s="379">
        <v>0</v>
      </c>
      <c r="W480" s="480">
        <f>(VLOOKUP(A480,'[1]floresta plant'!$A$4:$F$573,6,0))*1000</f>
        <v>0</v>
      </c>
      <c r="X480" s="24">
        <f t="shared" si="756"/>
        <v>36687</v>
      </c>
      <c r="Y480" s="53">
        <f t="shared" si="829"/>
        <v>180</v>
      </c>
      <c r="Z480" s="53">
        <f t="shared" si="829"/>
        <v>0</v>
      </c>
      <c r="AA480" s="53">
        <f t="shared" si="829"/>
        <v>-249</v>
      </c>
      <c r="AB480" s="53">
        <f t="shared" si="826"/>
        <v>0</v>
      </c>
      <c r="AC480" s="53">
        <f t="shared" si="826"/>
        <v>0</v>
      </c>
      <c r="AD480" s="53">
        <f t="shared" si="826"/>
        <v>0</v>
      </c>
      <c r="AE480" s="53">
        <f t="shared" si="826"/>
        <v>0</v>
      </c>
      <c r="AF480" s="53">
        <f t="shared" si="757"/>
        <v>514</v>
      </c>
      <c r="AG480" s="53">
        <f t="shared" si="758"/>
        <v>-84</v>
      </c>
      <c r="AH480" s="53">
        <f t="shared" si="759"/>
        <v>-361</v>
      </c>
      <c r="AI480" s="53">
        <f t="shared" si="825"/>
        <v>361</v>
      </c>
      <c r="AJ480" s="469">
        <v>0</v>
      </c>
      <c r="AK480" s="469">
        <v>0</v>
      </c>
      <c r="AL480" s="469">
        <v>0</v>
      </c>
      <c r="AM480" s="470">
        <f t="shared" si="760"/>
        <v>0</v>
      </c>
      <c r="AN480" s="53">
        <f t="shared" si="761"/>
        <v>-361</v>
      </c>
      <c r="AO480" s="382">
        <f t="shared" si="762"/>
        <v>2</v>
      </c>
      <c r="AP480">
        <v>5</v>
      </c>
      <c r="AQ480" s="383">
        <f t="shared" si="763"/>
        <v>694</v>
      </c>
      <c r="AR480" s="383">
        <f t="shared" si="764"/>
        <v>-333</v>
      </c>
      <c r="AS480" s="383">
        <f t="shared" si="765"/>
        <v>180</v>
      </c>
      <c r="AT480" s="383">
        <f t="shared" si="766"/>
        <v>333</v>
      </c>
      <c r="AU480" s="383">
        <f t="shared" si="767"/>
        <v>361</v>
      </c>
      <c r="AV480" s="383">
        <f t="shared" si="768"/>
        <v>1</v>
      </c>
      <c r="AW480" s="383">
        <f t="shared" si="769"/>
        <v>1</v>
      </c>
      <c r="AX480" s="383">
        <f t="shared" si="770"/>
        <v>1</v>
      </c>
      <c r="AY480" s="383">
        <f t="shared" si="771"/>
        <v>90</v>
      </c>
      <c r="AZ480">
        <f t="shared" si="772"/>
        <v>90</v>
      </c>
      <c r="BA480">
        <f t="shared" si="773"/>
        <v>0</v>
      </c>
      <c r="BB480" s="383">
        <f t="shared" si="774"/>
        <v>0</v>
      </c>
      <c r="BC480" s="384">
        <f t="shared" si="836"/>
        <v>180</v>
      </c>
      <c r="BD480" s="384">
        <f t="shared" si="836"/>
        <v>0</v>
      </c>
      <c r="BE480" s="384">
        <f t="shared" si="836"/>
        <v>0.74774774774774777</v>
      </c>
      <c r="BF480" s="384">
        <f t="shared" si="834"/>
        <v>0</v>
      </c>
      <c r="BG480" s="384">
        <f t="shared" si="834"/>
        <v>0</v>
      </c>
      <c r="BH480" s="384">
        <f t="shared" si="834"/>
        <v>0</v>
      </c>
      <c r="BI480" s="384">
        <f t="shared" si="751"/>
        <v>0</v>
      </c>
      <c r="BJ480" s="384">
        <f t="shared" si="751"/>
        <v>514</v>
      </c>
      <c r="BK480" s="384">
        <f t="shared" si="751"/>
        <v>0.25225225225225223</v>
      </c>
      <c r="BL480" s="474">
        <f t="shared" si="775"/>
        <v>243</v>
      </c>
      <c r="BM480" s="409">
        <f t="shared" si="776"/>
        <v>-271</v>
      </c>
      <c r="BN480" s="473">
        <f t="shared" si="777"/>
        <v>514</v>
      </c>
      <c r="BO480" s="387">
        <f t="shared" si="778"/>
        <v>0.47276264591439687</v>
      </c>
      <c r="BP480" s="387">
        <f t="shared" si="779"/>
        <v>0.52723735408560313</v>
      </c>
      <c r="BQ480" s="388">
        <f t="shared" si="780"/>
        <v>0</v>
      </c>
      <c r="BR480" s="389">
        <f t="shared" si="781"/>
        <v>0</v>
      </c>
      <c r="BS480" s="390">
        <f t="shared" si="782"/>
        <v>180</v>
      </c>
      <c r="BT480" s="391">
        <f t="shared" si="840"/>
        <v>0</v>
      </c>
      <c r="BU480" s="391">
        <f t="shared" si="840"/>
        <v>67.297297297297305</v>
      </c>
      <c r="BV480" s="391">
        <f t="shared" si="840"/>
        <v>0</v>
      </c>
      <c r="BW480" s="391">
        <f t="shared" si="840"/>
        <v>0</v>
      </c>
      <c r="BX480" s="391">
        <f t="shared" si="840"/>
        <v>0</v>
      </c>
      <c r="BY480" s="391">
        <f t="shared" si="832"/>
        <v>0</v>
      </c>
      <c r="BZ480" s="391">
        <f t="shared" si="832"/>
        <v>0</v>
      </c>
      <c r="CA480" s="391">
        <f t="shared" si="832"/>
        <v>22.702702702702702</v>
      </c>
      <c r="CB480" s="391">
        <f t="shared" si="783"/>
        <v>90</v>
      </c>
      <c r="CC480" s="391">
        <f t="shared" si="783"/>
        <v>0</v>
      </c>
      <c r="CD480" s="392">
        <f t="shared" si="784"/>
        <v>0</v>
      </c>
      <c r="CE480" s="393">
        <f t="shared" si="785"/>
        <v>0</v>
      </c>
      <c r="CF480" s="392">
        <f t="shared" si="830"/>
        <v>0</v>
      </c>
      <c r="CG480" s="392">
        <f t="shared" si="830"/>
        <v>0</v>
      </c>
      <c r="CH480" s="392">
        <f t="shared" si="830"/>
        <v>0</v>
      </c>
      <c r="CI480" s="392">
        <f t="shared" si="827"/>
        <v>0</v>
      </c>
      <c r="CJ480" s="392">
        <f t="shared" si="827"/>
        <v>0</v>
      </c>
      <c r="CK480" s="392">
        <f t="shared" si="827"/>
        <v>0</v>
      </c>
      <c r="CL480" s="392">
        <f t="shared" si="827"/>
        <v>0</v>
      </c>
      <c r="CM480" s="392">
        <f t="shared" si="786"/>
        <v>0</v>
      </c>
      <c r="CN480" s="392">
        <f t="shared" si="787"/>
        <v>0</v>
      </c>
      <c r="CO480" s="394">
        <f t="shared" si="788"/>
        <v>0</v>
      </c>
      <c r="CP480" s="394">
        <f t="shared" si="788"/>
        <v>0</v>
      </c>
      <c r="CQ480" s="395">
        <f t="shared" si="789"/>
        <v>-249</v>
      </c>
      <c r="CR480" s="394">
        <f t="shared" si="844"/>
        <v>0</v>
      </c>
      <c r="CS480" s="394">
        <f t="shared" si="844"/>
        <v>0</v>
      </c>
      <c r="CT480" s="394">
        <f t="shared" si="844"/>
        <v>0</v>
      </c>
      <c r="CU480" s="394">
        <f t="shared" si="842"/>
        <v>0</v>
      </c>
      <c r="CV480" s="394">
        <f t="shared" si="842"/>
        <v>0</v>
      </c>
      <c r="CW480" s="394">
        <f t="shared" si="842"/>
        <v>0</v>
      </c>
      <c r="CX480" s="396">
        <f t="shared" si="790"/>
        <v>0</v>
      </c>
      <c r="CY480" s="396">
        <f t="shared" si="790"/>
        <v>0</v>
      </c>
      <c r="CZ480" s="397">
        <f t="shared" si="791"/>
        <v>0</v>
      </c>
      <c r="DA480" s="397">
        <f t="shared" si="791"/>
        <v>0</v>
      </c>
      <c r="DB480" s="397">
        <f t="shared" si="791"/>
        <v>0</v>
      </c>
      <c r="DC480" s="397">
        <f t="shared" si="792"/>
        <v>0</v>
      </c>
      <c r="DD480" s="397">
        <f t="shared" si="837"/>
        <v>0</v>
      </c>
      <c r="DE480" s="397">
        <f t="shared" si="837"/>
        <v>0</v>
      </c>
      <c r="DF480" s="397">
        <f t="shared" si="837"/>
        <v>0</v>
      </c>
      <c r="DG480" s="397">
        <f t="shared" si="837"/>
        <v>0</v>
      </c>
      <c r="DH480" s="397">
        <f t="shared" si="837"/>
        <v>0</v>
      </c>
      <c r="DI480" s="398">
        <f t="shared" si="793"/>
        <v>0</v>
      </c>
      <c r="DJ480" s="398">
        <f t="shared" si="793"/>
        <v>0</v>
      </c>
      <c r="DK480" s="399">
        <f t="shared" si="794"/>
        <v>0</v>
      </c>
      <c r="DL480" s="399">
        <f t="shared" si="794"/>
        <v>0</v>
      </c>
      <c r="DM480" s="399">
        <f t="shared" si="794"/>
        <v>0</v>
      </c>
      <c r="DN480" s="399">
        <f t="shared" si="753"/>
        <v>0</v>
      </c>
      <c r="DO480" s="399">
        <f t="shared" si="795"/>
        <v>0</v>
      </c>
      <c r="DP480" s="399">
        <f t="shared" si="796"/>
        <v>0</v>
      </c>
      <c r="DQ480" s="399">
        <f t="shared" si="796"/>
        <v>0</v>
      </c>
      <c r="DR480" s="399">
        <f t="shared" si="796"/>
        <v>0</v>
      </c>
      <c r="DS480" s="399">
        <f t="shared" si="754"/>
        <v>0</v>
      </c>
      <c r="DT480" s="400">
        <f t="shared" si="797"/>
        <v>0</v>
      </c>
      <c r="DU480" s="400">
        <f t="shared" si="797"/>
        <v>0</v>
      </c>
      <c r="DV480" s="386">
        <f t="shared" si="838"/>
        <v>0</v>
      </c>
      <c r="DW480" s="386">
        <f t="shared" si="838"/>
        <v>0</v>
      </c>
      <c r="DX480" s="386">
        <f t="shared" si="838"/>
        <v>0</v>
      </c>
      <c r="DY480" s="386">
        <f t="shared" si="838"/>
        <v>0</v>
      </c>
      <c r="DZ480" s="386">
        <f t="shared" si="838"/>
        <v>0</v>
      </c>
      <c r="EA480" s="401">
        <f t="shared" si="798"/>
        <v>0</v>
      </c>
      <c r="EB480" s="386">
        <f t="shared" si="799"/>
        <v>0</v>
      </c>
      <c r="EC480" s="386">
        <f t="shared" si="799"/>
        <v>0</v>
      </c>
      <c r="ED480" s="386">
        <f t="shared" si="799"/>
        <v>0</v>
      </c>
      <c r="EE480" s="385">
        <f t="shared" si="800"/>
        <v>0</v>
      </c>
      <c r="EF480" s="385">
        <f t="shared" si="800"/>
        <v>0</v>
      </c>
      <c r="EG480" s="402">
        <f t="shared" si="845"/>
        <v>0</v>
      </c>
      <c r="EH480" s="402">
        <f t="shared" si="845"/>
        <v>0</v>
      </c>
      <c r="EI480" s="402">
        <f t="shared" si="845"/>
        <v>0</v>
      </c>
      <c r="EJ480" s="402">
        <f t="shared" si="843"/>
        <v>0</v>
      </c>
      <c r="EK480" s="402">
        <f t="shared" si="843"/>
        <v>0</v>
      </c>
      <c r="EL480" s="402">
        <f t="shared" si="843"/>
        <v>0</v>
      </c>
      <c r="EM480" s="402">
        <f t="shared" si="801"/>
        <v>0</v>
      </c>
      <c r="EN480" s="402">
        <f t="shared" si="802"/>
        <v>0</v>
      </c>
      <c r="EO480" s="402">
        <f t="shared" si="802"/>
        <v>0</v>
      </c>
      <c r="EP480" s="402">
        <f t="shared" si="803"/>
        <v>0</v>
      </c>
      <c r="EQ480" s="402">
        <f t="shared" si="804"/>
        <v>0</v>
      </c>
      <c r="ER480" s="394">
        <f t="shared" si="831"/>
        <v>0</v>
      </c>
      <c r="ES480" s="394">
        <f t="shared" si="831"/>
        <v>0</v>
      </c>
      <c r="ET480" s="394">
        <f t="shared" si="831"/>
        <v>181.70270270270271</v>
      </c>
      <c r="EU480" s="394">
        <f t="shared" si="828"/>
        <v>0</v>
      </c>
      <c r="EV480" s="394">
        <f t="shared" si="828"/>
        <v>0</v>
      </c>
      <c r="EW480" s="394">
        <f t="shared" si="828"/>
        <v>0</v>
      </c>
      <c r="EX480" s="394">
        <f t="shared" si="828"/>
        <v>0</v>
      </c>
      <c r="EY480" s="403">
        <f t="shared" si="805"/>
        <v>514</v>
      </c>
      <c r="EZ480" s="394">
        <f t="shared" si="806"/>
        <v>61.297297297297291</v>
      </c>
      <c r="FA480" s="396">
        <f t="shared" si="807"/>
        <v>271</v>
      </c>
      <c r="FB480" s="396">
        <f t="shared" si="807"/>
        <v>0</v>
      </c>
      <c r="FC480" s="404">
        <f t="shared" si="841"/>
        <v>0</v>
      </c>
      <c r="FD480" s="404">
        <f t="shared" si="841"/>
        <v>0</v>
      </c>
      <c r="FE480" s="404">
        <f t="shared" si="841"/>
        <v>0</v>
      </c>
      <c r="FF480" s="404">
        <f t="shared" si="841"/>
        <v>0</v>
      </c>
      <c r="FG480" s="404">
        <f t="shared" si="841"/>
        <v>0</v>
      </c>
      <c r="FH480" s="404">
        <f t="shared" si="833"/>
        <v>0</v>
      </c>
      <c r="FI480" s="404">
        <f t="shared" si="833"/>
        <v>0</v>
      </c>
      <c r="FJ480" s="404">
        <f t="shared" si="833"/>
        <v>0</v>
      </c>
      <c r="FK480" s="392">
        <f t="shared" si="808"/>
        <v>-84</v>
      </c>
      <c r="FL480" s="384">
        <f t="shared" si="809"/>
        <v>0</v>
      </c>
      <c r="FM480" s="384">
        <f t="shared" si="809"/>
        <v>0</v>
      </c>
      <c r="FN480" s="405">
        <f t="shared" si="839"/>
        <v>0</v>
      </c>
      <c r="FO480" s="405">
        <f t="shared" si="839"/>
        <v>0</v>
      </c>
      <c r="FP480" s="405">
        <f t="shared" si="839"/>
        <v>0</v>
      </c>
      <c r="FQ480" s="405">
        <f t="shared" si="835"/>
        <v>0</v>
      </c>
      <c r="FR480" s="405">
        <f t="shared" si="835"/>
        <v>0</v>
      </c>
      <c r="FS480" s="405">
        <f t="shared" si="835"/>
        <v>0</v>
      </c>
      <c r="FT480" s="405">
        <f t="shared" si="752"/>
        <v>0</v>
      </c>
      <c r="FU480" s="405">
        <f t="shared" si="752"/>
        <v>0</v>
      </c>
      <c r="FV480" s="405">
        <f t="shared" si="752"/>
        <v>0</v>
      </c>
      <c r="FW480" s="397">
        <f t="shared" si="810"/>
        <v>-361</v>
      </c>
      <c r="FX480" s="406">
        <f t="shared" si="811"/>
        <v>0</v>
      </c>
      <c r="FY480" s="331">
        <f t="shared" si="812"/>
        <v>0</v>
      </c>
      <c r="FZ480" s="382">
        <f t="shared" si="813"/>
        <v>0</v>
      </c>
      <c r="GA480" s="331">
        <f t="shared" si="814"/>
        <v>0</v>
      </c>
      <c r="GB480" s="407">
        <f t="shared" si="815"/>
        <v>0</v>
      </c>
      <c r="GC480" s="407">
        <f t="shared" si="816"/>
        <v>0</v>
      </c>
      <c r="GD480" s="407">
        <f t="shared" si="817"/>
        <v>0</v>
      </c>
      <c r="GE480" s="407">
        <f t="shared" si="818"/>
        <v>0</v>
      </c>
      <c r="GF480" s="407">
        <f t="shared" si="819"/>
        <v>0</v>
      </c>
      <c r="GG480" s="407">
        <f t="shared" si="820"/>
        <v>0</v>
      </c>
      <c r="GH480" s="407">
        <f t="shared" si="821"/>
        <v>0</v>
      </c>
      <c r="GI480" s="407">
        <f t="shared" si="822"/>
        <v>0</v>
      </c>
      <c r="GJ480">
        <f t="shared" si="823"/>
        <v>0</v>
      </c>
      <c r="GK480" s="382">
        <f t="shared" si="824"/>
        <v>0</v>
      </c>
      <c r="GL480">
        <v>5</v>
      </c>
      <c r="GM480">
        <f t="shared" si="750"/>
        <v>180</v>
      </c>
      <c r="GN480">
        <f t="shared" si="750"/>
        <v>0</v>
      </c>
      <c r="GO480">
        <f t="shared" si="750"/>
        <v>0</v>
      </c>
      <c r="GP480">
        <f t="shared" si="750"/>
        <v>0</v>
      </c>
      <c r="GQ480">
        <f t="shared" si="750"/>
        <v>0</v>
      </c>
      <c r="GR480">
        <f t="shared" si="749"/>
        <v>0</v>
      </c>
      <c r="GS480">
        <f t="shared" si="749"/>
        <v>0</v>
      </c>
      <c r="GT480">
        <f t="shared" si="749"/>
        <v>514</v>
      </c>
      <c r="GU480">
        <f t="shared" si="749"/>
        <v>0</v>
      </c>
      <c r="GV480">
        <f t="shared" si="749"/>
        <v>0</v>
      </c>
    </row>
    <row r="481" spans="1:204" customFormat="1" x14ac:dyDescent="0.25">
      <c r="A481" s="378">
        <v>27009</v>
      </c>
      <c r="B481" s="32" t="s">
        <v>1181</v>
      </c>
      <c r="C481" t="s">
        <v>885</v>
      </c>
      <c r="D481">
        <v>5</v>
      </c>
      <c r="E481" s="379">
        <v>1130</v>
      </c>
      <c r="F481" s="379">
        <v>2376</v>
      </c>
      <c r="G481" s="379">
        <v>110803</v>
      </c>
      <c r="H481" s="379">
        <v>0</v>
      </c>
      <c r="I481" s="379">
        <v>565</v>
      </c>
      <c r="J481" s="379">
        <v>0</v>
      </c>
      <c r="K481" s="379">
        <v>205</v>
      </c>
      <c r="L481" s="379">
        <v>0</v>
      </c>
      <c r="M481" s="380">
        <v>0</v>
      </c>
      <c r="N481" s="381">
        <f t="shared" si="755"/>
        <v>115079</v>
      </c>
      <c r="O481" s="379">
        <v>1186</v>
      </c>
      <c r="P481" s="379">
        <v>2198</v>
      </c>
      <c r="Q481" s="379">
        <v>120972</v>
      </c>
      <c r="R481" s="379">
        <v>0</v>
      </c>
      <c r="S481" s="379">
        <v>589</v>
      </c>
      <c r="T481" s="379">
        <v>0</v>
      </c>
      <c r="U481" s="379">
        <v>86</v>
      </c>
      <c r="V481" s="379">
        <v>0</v>
      </c>
      <c r="W481" s="480">
        <f>(VLOOKUP(A481,'[1]floresta plant'!$A$4:$F$573,6,0))*1000</f>
        <v>0</v>
      </c>
      <c r="X481" s="24">
        <f t="shared" si="756"/>
        <v>125031</v>
      </c>
      <c r="Y481" s="53">
        <f t="shared" si="829"/>
        <v>10169</v>
      </c>
      <c r="Z481" s="53">
        <f t="shared" si="829"/>
        <v>0</v>
      </c>
      <c r="AA481" s="53">
        <f t="shared" si="829"/>
        <v>24</v>
      </c>
      <c r="AB481" s="53">
        <f t="shared" si="826"/>
        <v>0</v>
      </c>
      <c r="AC481" s="53">
        <f t="shared" si="826"/>
        <v>-119</v>
      </c>
      <c r="AD481" s="53">
        <f t="shared" si="826"/>
        <v>0</v>
      </c>
      <c r="AE481" s="53">
        <f t="shared" si="826"/>
        <v>0</v>
      </c>
      <c r="AF481" s="53">
        <f t="shared" si="757"/>
        <v>-178</v>
      </c>
      <c r="AG481" s="53">
        <f t="shared" si="758"/>
        <v>56</v>
      </c>
      <c r="AH481" s="53">
        <f t="shared" si="759"/>
        <v>-9952</v>
      </c>
      <c r="AI481" s="53">
        <f t="shared" si="825"/>
        <v>9952</v>
      </c>
      <c r="AJ481" s="469">
        <v>0</v>
      </c>
      <c r="AK481" s="469">
        <v>0</v>
      </c>
      <c r="AL481" s="469">
        <v>0</v>
      </c>
      <c r="AM481" s="470">
        <f t="shared" si="760"/>
        <v>0</v>
      </c>
      <c r="AN481" s="53">
        <f t="shared" si="761"/>
        <v>-9952</v>
      </c>
      <c r="AO481" s="382">
        <f t="shared" si="762"/>
        <v>2</v>
      </c>
      <c r="AP481">
        <v>5</v>
      </c>
      <c r="AQ481" s="383">
        <f t="shared" si="763"/>
        <v>10249</v>
      </c>
      <c r="AR481" s="383">
        <f t="shared" si="764"/>
        <v>-297</v>
      </c>
      <c r="AS481" s="383">
        <f t="shared" si="765"/>
        <v>10169</v>
      </c>
      <c r="AT481" s="383">
        <f t="shared" si="766"/>
        <v>297</v>
      </c>
      <c r="AU481" s="383">
        <f t="shared" si="767"/>
        <v>9952</v>
      </c>
      <c r="AV481" s="383">
        <f t="shared" si="768"/>
        <v>0</v>
      </c>
      <c r="AW481" s="383">
        <f t="shared" si="769"/>
        <v>1</v>
      </c>
      <c r="AX481" s="383">
        <f t="shared" si="770"/>
        <v>1</v>
      </c>
      <c r="AY481" s="383">
        <f t="shared" si="771"/>
        <v>297</v>
      </c>
      <c r="AZ481">
        <f t="shared" si="772"/>
        <v>9872</v>
      </c>
      <c r="BA481">
        <f t="shared" si="773"/>
        <v>0</v>
      </c>
      <c r="BB481" s="383">
        <f t="shared" si="774"/>
        <v>0</v>
      </c>
      <c r="BC481" s="384">
        <f t="shared" si="836"/>
        <v>10169</v>
      </c>
      <c r="BD481" s="384">
        <f t="shared" si="836"/>
        <v>0</v>
      </c>
      <c r="BE481" s="384">
        <f t="shared" si="836"/>
        <v>24</v>
      </c>
      <c r="BF481" s="384">
        <f t="shared" si="834"/>
        <v>0</v>
      </c>
      <c r="BG481" s="384">
        <f t="shared" si="834"/>
        <v>0.40067340067340068</v>
      </c>
      <c r="BH481" s="384">
        <f t="shared" si="834"/>
        <v>0</v>
      </c>
      <c r="BI481" s="384">
        <f t="shared" si="751"/>
        <v>0</v>
      </c>
      <c r="BJ481" s="384">
        <f t="shared" si="751"/>
        <v>0.59932659932659937</v>
      </c>
      <c r="BK481" s="384">
        <f t="shared" si="751"/>
        <v>56</v>
      </c>
      <c r="BL481" s="474">
        <f t="shared" si="775"/>
        <v>0</v>
      </c>
      <c r="BM481" s="409">
        <f t="shared" si="776"/>
        <v>-80</v>
      </c>
      <c r="BN481" s="473">
        <f t="shared" si="777"/>
        <v>80</v>
      </c>
      <c r="BO481" s="387">
        <f t="shared" si="778"/>
        <v>0</v>
      </c>
      <c r="BP481" s="387">
        <f t="shared" si="779"/>
        <v>1</v>
      </c>
      <c r="BQ481" s="388">
        <f t="shared" si="780"/>
        <v>0</v>
      </c>
      <c r="BR481" s="389">
        <f t="shared" si="781"/>
        <v>0</v>
      </c>
      <c r="BS481" s="390">
        <f t="shared" si="782"/>
        <v>10169</v>
      </c>
      <c r="BT481" s="391">
        <f t="shared" si="840"/>
        <v>0</v>
      </c>
      <c r="BU481" s="391">
        <f t="shared" si="840"/>
        <v>0</v>
      </c>
      <c r="BV481" s="391">
        <f t="shared" si="840"/>
        <v>0</v>
      </c>
      <c r="BW481" s="391">
        <f t="shared" si="840"/>
        <v>119</v>
      </c>
      <c r="BX481" s="391">
        <f t="shared" si="840"/>
        <v>0</v>
      </c>
      <c r="BY481" s="391">
        <f t="shared" si="832"/>
        <v>0</v>
      </c>
      <c r="BZ481" s="391">
        <f t="shared" si="832"/>
        <v>178</v>
      </c>
      <c r="CA481" s="391">
        <f t="shared" si="832"/>
        <v>0</v>
      </c>
      <c r="CB481" s="391">
        <f t="shared" si="783"/>
        <v>9872</v>
      </c>
      <c r="CC481" s="391">
        <f t="shared" si="783"/>
        <v>0</v>
      </c>
      <c r="CD481" s="392">
        <f t="shared" si="784"/>
        <v>0</v>
      </c>
      <c r="CE481" s="393">
        <f t="shared" si="785"/>
        <v>0</v>
      </c>
      <c r="CF481" s="392">
        <f t="shared" si="830"/>
        <v>0</v>
      </c>
      <c r="CG481" s="392">
        <f t="shared" si="830"/>
        <v>0</v>
      </c>
      <c r="CH481" s="392">
        <f t="shared" si="830"/>
        <v>0</v>
      </c>
      <c r="CI481" s="392">
        <f t="shared" si="827"/>
        <v>0</v>
      </c>
      <c r="CJ481" s="392">
        <f t="shared" si="827"/>
        <v>0</v>
      </c>
      <c r="CK481" s="392">
        <f t="shared" si="827"/>
        <v>0</v>
      </c>
      <c r="CL481" s="392">
        <f t="shared" si="827"/>
        <v>0</v>
      </c>
      <c r="CM481" s="392">
        <f t="shared" si="786"/>
        <v>0</v>
      </c>
      <c r="CN481" s="392">
        <f t="shared" si="787"/>
        <v>0</v>
      </c>
      <c r="CO481" s="394">
        <f t="shared" si="788"/>
        <v>0</v>
      </c>
      <c r="CP481" s="394">
        <f t="shared" si="788"/>
        <v>0</v>
      </c>
      <c r="CQ481" s="395">
        <f t="shared" si="789"/>
        <v>24</v>
      </c>
      <c r="CR481" s="394">
        <f t="shared" si="844"/>
        <v>0</v>
      </c>
      <c r="CS481" s="394">
        <f t="shared" si="844"/>
        <v>0</v>
      </c>
      <c r="CT481" s="394">
        <f t="shared" si="844"/>
        <v>0</v>
      </c>
      <c r="CU481" s="394">
        <f t="shared" si="842"/>
        <v>0</v>
      </c>
      <c r="CV481" s="394">
        <f t="shared" si="842"/>
        <v>0</v>
      </c>
      <c r="CW481" s="394">
        <f t="shared" si="842"/>
        <v>0</v>
      </c>
      <c r="CX481" s="396">
        <f t="shared" si="790"/>
        <v>24</v>
      </c>
      <c r="CY481" s="396">
        <f t="shared" si="790"/>
        <v>0</v>
      </c>
      <c r="CZ481" s="397">
        <f t="shared" si="791"/>
        <v>0</v>
      </c>
      <c r="DA481" s="397">
        <f t="shared" si="791"/>
        <v>0</v>
      </c>
      <c r="DB481" s="397">
        <f t="shared" si="791"/>
        <v>0</v>
      </c>
      <c r="DC481" s="397">
        <f t="shared" si="792"/>
        <v>0</v>
      </c>
      <c r="DD481" s="397">
        <f t="shared" si="837"/>
        <v>0</v>
      </c>
      <c r="DE481" s="397">
        <f t="shared" si="837"/>
        <v>0</v>
      </c>
      <c r="DF481" s="397">
        <f t="shared" si="837"/>
        <v>0</v>
      </c>
      <c r="DG481" s="397">
        <f t="shared" si="837"/>
        <v>0</v>
      </c>
      <c r="DH481" s="397">
        <f t="shared" si="837"/>
        <v>0</v>
      </c>
      <c r="DI481" s="398">
        <f t="shared" si="793"/>
        <v>0</v>
      </c>
      <c r="DJ481" s="398">
        <f t="shared" si="793"/>
        <v>0</v>
      </c>
      <c r="DK481" s="399">
        <f t="shared" si="794"/>
        <v>0</v>
      </c>
      <c r="DL481" s="399">
        <f t="shared" si="794"/>
        <v>0</v>
      </c>
      <c r="DM481" s="399">
        <f t="shared" si="794"/>
        <v>0</v>
      </c>
      <c r="DN481" s="399">
        <f t="shared" si="753"/>
        <v>0</v>
      </c>
      <c r="DO481" s="399">
        <f t="shared" si="795"/>
        <v>-119</v>
      </c>
      <c r="DP481" s="399">
        <f t="shared" si="796"/>
        <v>0</v>
      </c>
      <c r="DQ481" s="399">
        <f t="shared" si="796"/>
        <v>0</v>
      </c>
      <c r="DR481" s="399">
        <f t="shared" si="796"/>
        <v>0</v>
      </c>
      <c r="DS481" s="399">
        <f t="shared" si="754"/>
        <v>0</v>
      </c>
      <c r="DT481" s="400">
        <f t="shared" si="797"/>
        <v>0</v>
      </c>
      <c r="DU481" s="400">
        <f t="shared" si="797"/>
        <v>0</v>
      </c>
      <c r="DV481" s="386">
        <f t="shared" si="838"/>
        <v>0</v>
      </c>
      <c r="DW481" s="386">
        <f t="shared" si="838"/>
        <v>0</v>
      </c>
      <c r="DX481" s="386">
        <f t="shared" si="838"/>
        <v>0</v>
      </c>
      <c r="DY481" s="386">
        <f t="shared" si="838"/>
        <v>0</v>
      </c>
      <c r="DZ481" s="386">
        <f t="shared" si="838"/>
        <v>0</v>
      </c>
      <c r="EA481" s="401">
        <f t="shared" si="798"/>
        <v>0</v>
      </c>
      <c r="EB481" s="386">
        <f t="shared" si="799"/>
        <v>0</v>
      </c>
      <c r="EC481" s="386">
        <f t="shared" si="799"/>
        <v>0</v>
      </c>
      <c r="ED481" s="386">
        <f t="shared" si="799"/>
        <v>0</v>
      </c>
      <c r="EE481" s="385">
        <f t="shared" si="800"/>
        <v>0</v>
      </c>
      <c r="EF481" s="385">
        <f t="shared" si="800"/>
        <v>0</v>
      </c>
      <c r="EG481" s="402">
        <f t="shared" si="845"/>
        <v>0</v>
      </c>
      <c r="EH481" s="402">
        <f t="shared" si="845"/>
        <v>0</v>
      </c>
      <c r="EI481" s="402">
        <f t="shared" si="845"/>
        <v>0</v>
      </c>
      <c r="EJ481" s="402">
        <f t="shared" si="843"/>
        <v>0</v>
      </c>
      <c r="EK481" s="402">
        <f t="shared" si="843"/>
        <v>0</v>
      </c>
      <c r="EL481" s="402">
        <f t="shared" si="843"/>
        <v>0</v>
      </c>
      <c r="EM481" s="402">
        <f t="shared" si="801"/>
        <v>0</v>
      </c>
      <c r="EN481" s="402">
        <f t="shared" si="802"/>
        <v>0</v>
      </c>
      <c r="EO481" s="402">
        <f t="shared" si="802"/>
        <v>0</v>
      </c>
      <c r="EP481" s="402">
        <f t="shared" si="803"/>
        <v>0</v>
      </c>
      <c r="EQ481" s="402">
        <f t="shared" si="804"/>
        <v>0</v>
      </c>
      <c r="ER481" s="394">
        <f t="shared" si="831"/>
        <v>0</v>
      </c>
      <c r="ES481" s="394">
        <f t="shared" si="831"/>
        <v>0</v>
      </c>
      <c r="ET481" s="394">
        <f t="shared" si="831"/>
        <v>0</v>
      </c>
      <c r="EU481" s="394">
        <f t="shared" si="828"/>
        <v>0</v>
      </c>
      <c r="EV481" s="394">
        <f t="shared" si="828"/>
        <v>0</v>
      </c>
      <c r="EW481" s="394">
        <f t="shared" si="828"/>
        <v>0</v>
      </c>
      <c r="EX481" s="394">
        <f t="shared" si="828"/>
        <v>0</v>
      </c>
      <c r="EY481" s="403">
        <f t="shared" si="805"/>
        <v>-178</v>
      </c>
      <c r="EZ481" s="394">
        <f t="shared" si="806"/>
        <v>0</v>
      </c>
      <c r="FA481" s="396">
        <f t="shared" si="807"/>
        <v>0</v>
      </c>
      <c r="FB481" s="396">
        <f t="shared" si="807"/>
        <v>0</v>
      </c>
      <c r="FC481" s="404">
        <f t="shared" si="841"/>
        <v>0</v>
      </c>
      <c r="FD481" s="404">
        <f t="shared" si="841"/>
        <v>0</v>
      </c>
      <c r="FE481" s="404">
        <f t="shared" si="841"/>
        <v>0</v>
      </c>
      <c r="FF481" s="404">
        <f t="shared" si="841"/>
        <v>0</v>
      </c>
      <c r="FG481" s="404">
        <f t="shared" si="841"/>
        <v>0</v>
      </c>
      <c r="FH481" s="404">
        <f t="shared" si="833"/>
        <v>0</v>
      </c>
      <c r="FI481" s="404">
        <f t="shared" si="833"/>
        <v>0</v>
      </c>
      <c r="FJ481" s="404">
        <f t="shared" si="833"/>
        <v>0</v>
      </c>
      <c r="FK481" s="392">
        <f t="shared" si="808"/>
        <v>56</v>
      </c>
      <c r="FL481" s="384">
        <f t="shared" si="809"/>
        <v>56</v>
      </c>
      <c r="FM481" s="384">
        <f t="shared" si="809"/>
        <v>0</v>
      </c>
      <c r="FN481" s="405">
        <f t="shared" si="839"/>
        <v>0</v>
      </c>
      <c r="FO481" s="405">
        <f t="shared" si="839"/>
        <v>0</v>
      </c>
      <c r="FP481" s="405">
        <f t="shared" si="839"/>
        <v>0</v>
      </c>
      <c r="FQ481" s="405">
        <f t="shared" si="835"/>
        <v>0</v>
      </c>
      <c r="FR481" s="405">
        <f t="shared" si="835"/>
        <v>0</v>
      </c>
      <c r="FS481" s="405">
        <f t="shared" si="835"/>
        <v>0</v>
      </c>
      <c r="FT481" s="405">
        <f t="shared" si="752"/>
        <v>0</v>
      </c>
      <c r="FU481" s="405">
        <f t="shared" si="752"/>
        <v>0</v>
      </c>
      <c r="FV481" s="405">
        <f t="shared" si="752"/>
        <v>0</v>
      </c>
      <c r="FW481" s="397">
        <f t="shared" si="810"/>
        <v>-9952</v>
      </c>
      <c r="FX481" s="406">
        <f t="shared" si="811"/>
        <v>0</v>
      </c>
      <c r="FY481" s="331">
        <f t="shared" si="812"/>
        <v>0</v>
      </c>
      <c r="FZ481" s="382">
        <f t="shared" si="813"/>
        <v>0</v>
      </c>
      <c r="GA481" s="331">
        <f t="shared" si="814"/>
        <v>0</v>
      </c>
      <c r="GB481" s="407">
        <f t="shared" si="815"/>
        <v>0</v>
      </c>
      <c r="GC481" s="407">
        <f t="shared" si="816"/>
        <v>0</v>
      </c>
      <c r="GD481" s="407">
        <f t="shared" si="817"/>
        <v>0</v>
      </c>
      <c r="GE481" s="407">
        <f t="shared" si="818"/>
        <v>0</v>
      </c>
      <c r="GF481" s="407">
        <f t="shared" si="819"/>
        <v>0</v>
      </c>
      <c r="GG481" s="407">
        <f t="shared" si="820"/>
        <v>0</v>
      </c>
      <c r="GH481" s="407">
        <f t="shared" si="821"/>
        <v>0</v>
      </c>
      <c r="GI481" s="407">
        <f t="shared" si="822"/>
        <v>0</v>
      </c>
      <c r="GJ481">
        <f t="shared" si="823"/>
        <v>0</v>
      </c>
      <c r="GK481" s="382">
        <f t="shared" si="824"/>
        <v>0</v>
      </c>
      <c r="GL481">
        <v>5</v>
      </c>
      <c r="GM481">
        <f t="shared" si="750"/>
        <v>10169</v>
      </c>
      <c r="GN481">
        <f t="shared" si="750"/>
        <v>0</v>
      </c>
      <c r="GO481">
        <f t="shared" si="750"/>
        <v>24</v>
      </c>
      <c r="GP481">
        <f t="shared" si="750"/>
        <v>0</v>
      </c>
      <c r="GQ481">
        <f t="shared" si="750"/>
        <v>0</v>
      </c>
      <c r="GR481">
        <f t="shared" si="749"/>
        <v>0</v>
      </c>
      <c r="GS481">
        <f t="shared" si="749"/>
        <v>0</v>
      </c>
      <c r="GT481">
        <f t="shared" si="749"/>
        <v>0</v>
      </c>
      <c r="GU481">
        <f t="shared" si="749"/>
        <v>56</v>
      </c>
      <c r="GV481">
        <f t="shared" si="749"/>
        <v>0</v>
      </c>
    </row>
    <row r="482" spans="1:204" customFormat="1" x14ac:dyDescent="0.25">
      <c r="A482" s="378">
        <v>27010</v>
      </c>
      <c r="B482" s="32" t="s">
        <v>1182</v>
      </c>
      <c r="C482" t="s">
        <v>885</v>
      </c>
      <c r="D482">
        <v>5</v>
      </c>
      <c r="E482" s="379">
        <v>832</v>
      </c>
      <c r="F482" s="379">
        <v>4701</v>
      </c>
      <c r="G482" s="379">
        <v>16705</v>
      </c>
      <c r="H482" s="379">
        <v>0</v>
      </c>
      <c r="I482" s="379">
        <v>105</v>
      </c>
      <c r="J482" s="379">
        <v>0</v>
      </c>
      <c r="K482" s="379">
        <v>23</v>
      </c>
      <c r="L482" s="379">
        <v>0</v>
      </c>
      <c r="M482" s="380">
        <v>0</v>
      </c>
      <c r="N482" s="381">
        <f t="shared" si="755"/>
        <v>22366</v>
      </c>
      <c r="O482" s="379">
        <v>814</v>
      </c>
      <c r="P482" s="379">
        <v>4650</v>
      </c>
      <c r="Q482" s="379">
        <v>16720</v>
      </c>
      <c r="R482" s="379">
        <v>0</v>
      </c>
      <c r="S482" s="379">
        <v>105</v>
      </c>
      <c r="T482" s="379">
        <v>0</v>
      </c>
      <c r="U482" s="379">
        <v>20</v>
      </c>
      <c r="V482" s="379">
        <v>0</v>
      </c>
      <c r="W482" s="480">
        <f>(VLOOKUP(A482,'[1]floresta plant'!$A$4:$F$573,6,0))*1000</f>
        <v>0</v>
      </c>
      <c r="X482" s="24">
        <f t="shared" si="756"/>
        <v>22309</v>
      </c>
      <c r="Y482" s="53">
        <f t="shared" si="829"/>
        <v>15</v>
      </c>
      <c r="Z482" s="53">
        <f t="shared" si="829"/>
        <v>0</v>
      </c>
      <c r="AA482" s="53">
        <f t="shared" si="829"/>
        <v>0</v>
      </c>
      <c r="AB482" s="53">
        <f t="shared" si="826"/>
        <v>0</v>
      </c>
      <c r="AC482" s="53">
        <f t="shared" si="826"/>
        <v>-3</v>
      </c>
      <c r="AD482" s="53">
        <f t="shared" si="826"/>
        <v>0</v>
      </c>
      <c r="AE482" s="53">
        <f t="shared" si="826"/>
        <v>0</v>
      </c>
      <c r="AF482" s="53">
        <f t="shared" si="757"/>
        <v>-51</v>
      </c>
      <c r="AG482" s="53">
        <f t="shared" si="758"/>
        <v>-18</v>
      </c>
      <c r="AH482" s="53">
        <f t="shared" si="759"/>
        <v>57</v>
      </c>
      <c r="AI482" s="53">
        <f t="shared" si="825"/>
        <v>-57</v>
      </c>
      <c r="AJ482" s="469">
        <v>0</v>
      </c>
      <c r="AK482" s="469">
        <v>0</v>
      </c>
      <c r="AL482" s="469">
        <v>0</v>
      </c>
      <c r="AM482" s="470">
        <f t="shared" si="760"/>
        <v>0</v>
      </c>
      <c r="AN482" s="53">
        <f t="shared" si="761"/>
        <v>57</v>
      </c>
      <c r="AO482" s="382">
        <f t="shared" si="762"/>
        <v>3</v>
      </c>
      <c r="AP482">
        <v>5</v>
      </c>
      <c r="AQ482" s="383">
        <f t="shared" si="763"/>
        <v>15</v>
      </c>
      <c r="AR482" s="383">
        <f t="shared" si="764"/>
        <v>-72</v>
      </c>
      <c r="AS482" s="383">
        <f t="shared" si="765"/>
        <v>15</v>
      </c>
      <c r="AT482" s="383">
        <f t="shared" si="766"/>
        <v>72</v>
      </c>
      <c r="AU482" s="383">
        <f t="shared" si="767"/>
        <v>0</v>
      </c>
      <c r="AV482" s="383">
        <f t="shared" si="768"/>
        <v>1</v>
      </c>
      <c r="AW482" s="383">
        <f t="shared" si="769"/>
        <v>0</v>
      </c>
      <c r="AX482" s="383">
        <f t="shared" si="770"/>
        <v>1</v>
      </c>
      <c r="AY482" s="383">
        <f t="shared" si="771"/>
        <v>15</v>
      </c>
      <c r="AZ482">
        <f t="shared" si="772"/>
        <v>0</v>
      </c>
      <c r="BA482">
        <f t="shared" si="773"/>
        <v>0</v>
      </c>
      <c r="BB482" s="383">
        <f t="shared" si="774"/>
        <v>0</v>
      </c>
      <c r="BC482" s="384">
        <f t="shared" si="836"/>
        <v>15</v>
      </c>
      <c r="BD482" s="384">
        <f t="shared" si="836"/>
        <v>0</v>
      </c>
      <c r="BE482" s="384">
        <f t="shared" si="836"/>
        <v>0</v>
      </c>
      <c r="BF482" s="384">
        <f t="shared" si="834"/>
        <v>0</v>
      </c>
      <c r="BG482" s="384">
        <f t="shared" si="834"/>
        <v>4.1666666666666664E-2</v>
      </c>
      <c r="BH482" s="384">
        <f t="shared" si="834"/>
        <v>0</v>
      </c>
      <c r="BI482" s="384">
        <f t="shared" si="751"/>
        <v>0</v>
      </c>
      <c r="BJ482" s="384">
        <f t="shared" si="751"/>
        <v>0.70833333333333337</v>
      </c>
      <c r="BK482" s="384">
        <f t="shared" si="751"/>
        <v>0.25</v>
      </c>
      <c r="BL482" s="474">
        <f t="shared" si="775"/>
        <v>57</v>
      </c>
      <c r="BM482" s="409">
        <f t="shared" si="776"/>
        <v>57</v>
      </c>
      <c r="BN482" s="473">
        <f t="shared" si="777"/>
        <v>0</v>
      </c>
      <c r="BO482" s="387">
        <f t="shared" si="778"/>
        <v>1</v>
      </c>
      <c r="BP482" s="387">
        <f t="shared" si="779"/>
        <v>0</v>
      </c>
      <c r="BQ482" s="388">
        <f t="shared" si="780"/>
        <v>0</v>
      </c>
      <c r="BR482" s="389">
        <f t="shared" si="781"/>
        <v>57</v>
      </c>
      <c r="BS482" s="390">
        <f t="shared" si="782"/>
        <v>15</v>
      </c>
      <c r="BT482" s="391">
        <f t="shared" si="840"/>
        <v>0</v>
      </c>
      <c r="BU482" s="391">
        <f t="shared" si="840"/>
        <v>0</v>
      </c>
      <c r="BV482" s="391">
        <f t="shared" si="840"/>
        <v>0</v>
      </c>
      <c r="BW482" s="391">
        <f t="shared" si="840"/>
        <v>0.625</v>
      </c>
      <c r="BX482" s="391">
        <f t="shared" si="840"/>
        <v>0</v>
      </c>
      <c r="BY482" s="391">
        <f t="shared" si="832"/>
        <v>0</v>
      </c>
      <c r="BZ482" s="391">
        <f t="shared" si="832"/>
        <v>10.625</v>
      </c>
      <c r="CA482" s="391">
        <f t="shared" si="832"/>
        <v>3.75</v>
      </c>
      <c r="CB482" s="391">
        <f t="shared" si="783"/>
        <v>0</v>
      </c>
      <c r="CC482" s="391">
        <f t="shared" si="783"/>
        <v>0</v>
      </c>
      <c r="CD482" s="392">
        <f t="shared" si="784"/>
        <v>0</v>
      </c>
      <c r="CE482" s="393">
        <f t="shared" si="785"/>
        <v>0</v>
      </c>
      <c r="CF482" s="392">
        <f t="shared" si="830"/>
        <v>0</v>
      </c>
      <c r="CG482" s="392">
        <f t="shared" si="830"/>
        <v>0</v>
      </c>
      <c r="CH482" s="392">
        <f t="shared" si="830"/>
        <v>0</v>
      </c>
      <c r="CI482" s="392">
        <f t="shared" si="827"/>
        <v>0</v>
      </c>
      <c r="CJ482" s="392">
        <f t="shared" si="827"/>
        <v>0</v>
      </c>
      <c r="CK482" s="392">
        <f t="shared" si="827"/>
        <v>0</v>
      </c>
      <c r="CL482" s="392">
        <f t="shared" si="827"/>
        <v>0</v>
      </c>
      <c r="CM482" s="392">
        <f t="shared" si="786"/>
        <v>0</v>
      </c>
      <c r="CN482" s="392">
        <f t="shared" si="787"/>
        <v>0</v>
      </c>
      <c r="CO482" s="394">
        <f t="shared" si="788"/>
        <v>0</v>
      </c>
      <c r="CP482" s="394">
        <f t="shared" si="788"/>
        <v>0</v>
      </c>
      <c r="CQ482" s="395">
        <f t="shared" si="789"/>
        <v>0</v>
      </c>
      <c r="CR482" s="394">
        <f t="shared" si="844"/>
        <v>0</v>
      </c>
      <c r="CS482" s="394">
        <f t="shared" si="844"/>
        <v>0</v>
      </c>
      <c r="CT482" s="394">
        <f t="shared" si="844"/>
        <v>0</v>
      </c>
      <c r="CU482" s="394">
        <f t="shared" si="842"/>
        <v>0</v>
      </c>
      <c r="CV482" s="394">
        <f t="shared" si="842"/>
        <v>0</v>
      </c>
      <c r="CW482" s="394">
        <f t="shared" si="842"/>
        <v>0</v>
      </c>
      <c r="CX482" s="396">
        <f t="shared" si="790"/>
        <v>0</v>
      </c>
      <c r="CY482" s="396">
        <f t="shared" si="790"/>
        <v>0</v>
      </c>
      <c r="CZ482" s="397">
        <f t="shared" si="791"/>
        <v>0</v>
      </c>
      <c r="DA482" s="397">
        <f t="shared" si="791"/>
        <v>0</v>
      </c>
      <c r="DB482" s="397">
        <f t="shared" si="791"/>
        <v>0</v>
      </c>
      <c r="DC482" s="397">
        <f t="shared" si="792"/>
        <v>0</v>
      </c>
      <c r="DD482" s="397">
        <f t="shared" si="837"/>
        <v>0</v>
      </c>
      <c r="DE482" s="397">
        <f t="shared" si="837"/>
        <v>0</v>
      </c>
      <c r="DF482" s="397">
        <f t="shared" si="837"/>
        <v>0</v>
      </c>
      <c r="DG482" s="397">
        <f t="shared" si="837"/>
        <v>0</v>
      </c>
      <c r="DH482" s="397">
        <f t="shared" si="837"/>
        <v>0</v>
      </c>
      <c r="DI482" s="398">
        <f t="shared" si="793"/>
        <v>0</v>
      </c>
      <c r="DJ482" s="398">
        <f t="shared" si="793"/>
        <v>0</v>
      </c>
      <c r="DK482" s="399">
        <f t="shared" si="794"/>
        <v>0</v>
      </c>
      <c r="DL482" s="399">
        <f t="shared" si="794"/>
        <v>0</v>
      </c>
      <c r="DM482" s="399">
        <f t="shared" si="794"/>
        <v>0</v>
      </c>
      <c r="DN482" s="399">
        <f t="shared" si="753"/>
        <v>0</v>
      </c>
      <c r="DO482" s="399">
        <f t="shared" si="795"/>
        <v>-3</v>
      </c>
      <c r="DP482" s="399">
        <f t="shared" si="796"/>
        <v>0</v>
      </c>
      <c r="DQ482" s="399">
        <f t="shared" si="796"/>
        <v>0</v>
      </c>
      <c r="DR482" s="399">
        <f t="shared" si="796"/>
        <v>0</v>
      </c>
      <c r="DS482" s="399">
        <f t="shared" si="754"/>
        <v>0</v>
      </c>
      <c r="DT482" s="400">
        <f t="shared" si="797"/>
        <v>0</v>
      </c>
      <c r="DU482" s="400">
        <f t="shared" si="797"/>
        <v>0</v>
      </c>
      <c r="DV482" s="386">
        <f t="shared" si="838"/>
        <v>0</v>
      </c>
      <c r="DW482" s="386">
        <f t="shared" si="838"/>
        <v>0</v>
      </c>
      <c r="DX482" s="386">
        <f t="shared" si="838"/>
        <v>0</v>
      </c>
      <c r="DY482" s="386">
        <f t="shared" si="838"/>
        <v>0</v>
      </c>
      <c r="DZ482" s="386">
        <f t="shared" si="838"/>
        <v>0</v>
      </c>
      <c r="EA482" s="401">
        <f t="shared" si="798"/>
        <v>0</v>
      </c>
      <c r="EB482" s="386">
        <f t="shared" si="799"/>
        <v>0</v>
      </c>
      <c r="EC482" s="386">
        <f t="shared" si="799"/>
        <v>0</v>
      </c>
      <c r="ED482" s="386">
        <f t="shared" si="799"/>
        <v>0</v>
      </c>
      <c r="EE482" s="385">
        <f t="shared" si="800"/>
        <v>0</v>
      </c>
      <c r="EF482" s="385">
        <f t="shared" si="800"/>
        <v>0</v>
      </c>
      <c r="EG482" s="402">
        <f t="shared" si="845"/>
        <v>0</v>
      </c>
      <c r="EH482" s="402">
        <f t="shared" si="845"/>
        <v>0</v>
      </c>
      <c r="EI482" s="402">
        <f t="shared" si="845"/>
        <v>0</v>
      </c>
      <c r="EJ482" s="402">
        <f t="shared" si="843"/>
        <v>0</v>
      </c>
      <c r="EK482" s="402">
        <f t="shared" si="843"/>
        <v>0</v>
      </c>
      <c r="EL482" s="402">
        <f t="shared" si="843"/>
        <v>0</v>
      </c>
      <c r="EM482" s="402">
        <f t="shared" si="801"/>
        <v>0</v>
      </c>
      <c r="EN482" s="402">
        <f t="shared" si="802"/>
        <v>0</v>
      </c>
      <c r="EO482" s="402">
        <f t="shared" si="802"/>
        <v>0</v>
      </c>
      <c r="EP482" s="402">
        <f t="shared" si="803"/>
        <v>0</v>
      </c>
      <c r="EQ482" s="402">
        <f t="shared" si="804"/>
        <v>0</v>
      </c>
      <c r="ER482" s="394">
        <f t="shared" si="831"/>
        <v>0</v>
      </c>
      <c r="ES482" s="394">
        <f t="shared" si="831"/>
        <v>0</v>
      </c>
      <c r="ET482" s="394">
        <f t="shared" si="831"/>
        <v>0</v>
      </c>
      <c r="EU482" s="394">
        <f t="shared" si="828"/>
        <v>0</v>
      </c>
      <c r="EV482" s="394">
        <f t="shared" si="828"/>
        <v>0</v>
      </c>
      <c r="EW482" s="394">
        <f t="shared" si="828"/>
        <v>0</v>
      </c>
      <c r="EX482" s="394">
        <f t="shared" si="828"/>
        <v>0</v>
      </c>
      <c r="EY482" s="403">
        <f t="shared" si="805"/>
        <v>-51</v>
      </c>
      <c r="EZ482" s="394">
        <f t="shared" si="806"/>
        <v>0</v>
      </c>
      <c r="FA482" s="396">
        <f t="shared" si="807"/>
        <v>0</v>
      </c>
      <c r="FB482" s="396">
        <f t="shared" si="807"/>
        <v>0</v>
      </c>
      <c r="FC482" s="404">
        <f t="shared" si="841"/>
        <v>0</v>
      </c>
      <c r="FD482" s="404">
        <f t="shared" si="841"/>
        <v>0</v>
      </c>
      <c r="FE482" s="404">
        <f t="shared" si="841"/>
        <v>0</v>
      </c>
      <c r="FF482" s="404">
        <f t="shared" si="841"/>
        <v>0</v>
      </c>
      <c r="FG482" s="404">
        <f t="shared" si="841"/>
        <v>0</v>
      </c>
      <c r="FH482" s="404">
        <f t="shared" si="833"/>
        <v>0</v>
      </c>
      <c r="FI482" s="404">
        <f t="shared" si="833"/>
        <v>0</v>
      </c>
      <c r="FJ482" s="404">
        <f t="shared" si="833"/>
        <v>0</v>
      </c>
      <c r="FK482" s="392">
        <f t="shared" si="808"/>
        <v>-18</v>
      </c>
      <c r="FL482" s="384">
        <f t="shared" si="809"/>
        <v>0</v>
      </c>
      <c r="FM482" s="384">
        <f t="shared" si="809"/>
        <v>0</v>
      </c>
      <c r="FN482" s="405">
        <f t="shared" si="839"/>
        <v>0</v>
      </c>
      <c r="FO482" s="405">
        <f t="shared" si="839"/>
        <v>0</v>
      </c>
      <c r="FP482" s="405">
        <f t="shared" si="839"/>
        <v>0</v>
      </c>
      <c r="FQ482" s="405">
        <f t="shared" si="835"/>
        <v>0</v>
      </c>
      <c r="FR482" s="405">
        <f t="shared" si="835"/>
        <v>2.375</v>
      </c>
      <c r="FS482" s="405">
        <f t="shared" si="835"/>
        <v>0</v>
      </c>
      <c r="FT482" s="405">
        <f t="shared" si="752"/>
        <v>0</v>
      </c>
      <c r="FU482" s="405">
        <f t="shared" si="752"/>
        <v>40.375</v>
      </c>
      <c r="FV482" s="405">
        <f t="shared" si="752"/>
        <v>14.25</v>
      </c>
      <c r="FW482" s="397">
        <f t="shared" si="810"/>
        <v>57</v>
      </c>
      <c r="FX482" s="406">
        <f t="shared" si="811"/>
        <v>0</v>
      </c>
      <c r="FY482" s="331">
        <f t="shared" si="812"/>
        <v>0</v>
      </c>
      <c r="FZ482" s="382">
        <f t="shared" si="813"/>
        <v>0</v>
      </c>
      <c r="GA482" s="331">
        <f t="shared" si="814"/>
        <v>0</v>
      </c>
      <c r="GB482" s="407">
        <f t="shared" si="815"/>
        <v>0</v>
      </c>
      <c r="GC482" s="407">
        <f t="shared" si="816"/>
        <v>0</v>
      </c>
      <c r="GD482" s="407">
        <f t="shared" si="817"/>
        <v>0</v>
      </c>
      <c r="GE482" s="407">
        <f t="shared" si="818"/>
        <v>0</v>
      </c>
      <c r="GF482" s="407">
        <f t="shared" si="819"/>
        <v>0</v>
      </c>
      <c r="GG482" s="407">
        <f t="shared" si="820"/>
        <v>0</v>
      </c>
      <c r="GH482" s="407">
        <f t="shared" si="821"/>
        <v>0</v>
      </c>
      <c r="GI482" s="407">
        <f t="shared" si="822"/>
        <v>0</v>
      </c>
      <c r="GJ482">
        <f t="shared" si="823"/>
        <v>0</v>
      </c>
      <c r="GK482" s="382">
        <f t="shared" si="824"/>
        <v>0</v>
      </c>
      <c r="GL482">
        <v>5</v>
      </c>
      <c r="GM482">
        <f t="shared" si="750"/>
        <v>15</v>
      </c>
      <c r="GN482">
        <f t="shared" si="750"/>
        <v>0</v>
      </c>
      <c r="GO482">
        <f t="shared" si="750"/>
        <v>0</v>
      </c>
      <c r="GP482">
        <f t="shared" si="750"/>
        <v>0</v>
      </c>
      <c r="GQ482">
        <f t="shared" si="750"/>
        <v>0</v>
      </c>
      <c r="GR482">
        <f t="shared" si="749"/>
        <v>0</v>
      </c>
      <c r="GS482">
        <f t="shared" si="749"/>
        <v>0</v>
      </c>
      <c r="GT482">
        <f t="shared" si="749"/>
        <v>0</v>
      </c>
      <c r="GU482">
        <f t="shared" si="749"/>
        <v>0</v>
      </c>
      <c r="GV482">
        <f t="shared" si="749"/>
        <v>57</v>
      </c>
    </row>
    <row r="483" spans="1:204" customFormat="1" x14ac:dyDescent="0.25">
      <c r="A483" s="378">
        <v>27011</v>
      </c>
      <c r="B483" s="32" t="s">
        <v>1183</v>
      </c>
      <c r="C483" t="s">
        <v>885</v>
      </c>
      <c r="D483">
        <v>5</v>
      </c>
      <c r="E483" s="379">
        <v>197</v>
      </c>
      <c r="F483" s="379">
        <v>2849</v>
      </c>
      <c r="G483" s="379">
        <v>54412</v>
      </c>
      <c r="H483" s="379">
        <v>0</v>
      </c>
      <c r="I483" s="379">
        <v>0</v>
      </c>
      <c r="J483" s="379">
        <v>0</v>
      </c>
      <c r="K483" s="379">
        <v>0</v>
      </c>
      <c r="L483" s="379">
        <v>0</v>
      </c>
      <c r="M483" s="380">
        <v>0</v>
      </c>
      <c r="N483" s="381">
        <f t="shared" si="755"/>
        <v>57458</v>
      </c>
      <c r="O483" s="379">
        <v>168</v>
      </c>
      <c r="P483" s="379">
        <v>2452</v>
      </c>
      <c r="Q483" s="379">
        <v>56190</v>
      </c>
      <c r="R483" s="379">
        <v>0</v>
      </c>
      <c r="S483" s="379">
        <v>0</v>
      </c>
      <c r="T483" s="379">
        <v>0</v>
      </c>
      <c r="U483" s="379">
        <v>0</v>
      </c>
      <c r="V483" s="379">
        <v>0</v>
      </c>
      <c r="W483" s="480">
        <f>(VLOOKUP(A483,'[1]floresta plant'!$A$4:$F$573,6,0))*1000</f>
        <v>0</v>
      </c>
      <c r="X483" s="24">
        <f t="shared" si="756"/>
        <v>58810</v>
      </c>
      <c r="Y483" s="53">
        <f t="shared" si="829"/>
        <v>1778</v>
      </c>
      <c r="Z483" s="53">
        <f t="shared" si="829"/>
        <v>0</v>
      </c>
      <c r="AA483" s="53">
        <f t="shared" si="829"/>
        <v>0</v>
      </c>
      <c r="AB483" s="53">
        <f t="shared" si="826"/>
        <v>0</v>
      </c>
      <c r="AC483" s="53">
        <f t="shared" si="826"/>
        <v>0</v>
      </c>
      <c r="AD483" s="53">
        <f t="shared" si="826"/>
        <v>0</v>
      </c>
      <c r="AE483" s="53">
        <f t="shared" si="826"/>
        <v>0</v>
      </c>
      <c r="AF483" s="53">
        <f t="shared" si="757"/>
        <v>-397</v>
      </c>
      <c r="AG483" s="53">
        <f t="shared" si="758"/>
        <v>-29</v>
      </c>
      <c r="AH483" s="53">
        <f t="shared" si="759"/>
        <v>-1352</v>
      </c>
      <c r="AI483" s="53">
        <f t="shared" si="825"/>
        <v>1352</v>
      </c>
      <c r="AJ483" s="469">
        <v>0</v>
      </c>
      <c r="AK483" s="469">
        <v>0</v>
      </c>
      <c r="AL483" s="469">
        <v>0</v>
      </c>
      <c r="AM483" s="470">
        <f t="shared" si="760"/>
        <v>0</v>
      </c>
      <c r="AN483" s="53">
        <f t="shared" si="761"/>
        <v>-1352</v>
      </c>
      <c r="AO483" s="382">
        <f t="shared" si="762"/>
        <v>2</v>
      </c>
      <c r="AP483">
        <v>5</v>
      </c>
      <c r="AQ483" s="383">
        <f t="shared" si="763"/>
        <v>1778</v>
      </c>
      <c r="AR483" s="383">
        <f t="shared" si="764"/>
        <v>-426</v>
      </c>
      <c r="AS483" s="383">
        <f t="shared" si="765"/>
        <v>1778</v>
      </c>
      <c r="AT483" s="383">
        <f t="shared" si="766"/>
        <v>426</v>
      </c>
      <c r="AU483" s="383">
        <f t="shared" si="767"/>
        <v>1352</v>
      </c>
      <c r="AV483" s="383">
        <f t="shared" si="768"/>
        <v>0</v>
      </c>
      <c r="AW483" s="383">
        <f t="shared" si="769"/>
        <v>1</v>
      </c>
      <c r="AX483" s="383">
        <f t="shared" si="770"/>
        <v>0</v>
      </c>
      <c r="AY483" s="383">
        <f t="shared" si="771"/>
        <v>426</v>
      </c>
      <c r="AZ483">
        <f t="shared" si="772"/>
        <v>1352</v>
      </c>
      <c r="BA483">
        <f t="shared" si="773"/>
        <v>0</v>
      </c>
      <c r="BB483" s="383">
        <f t="shared" si="774"/>
        <v>0</v>
      </c>
      <c r="BC483" s="384">
        <f t="shared" si="836"/>
        <v>1778</v>
      </c>
      <c r="BD483" s="384">
        <f t="shared" si="836"/>
        <v>0</v>
      </c>
      <c r="BE483" s="384">
        <f t="shared" si="836"/>
        <v>0</v>
      </c>
      <c r="BF483" s="384">
        <f t="shared" si="834"/>
        <v>0</v>
      </c>
      <c r="BG483" s="384">
        <f t="shared" si="834"/>
        <v>0</v>
      </c>
      <c r="BH483" s="384">
        <f t="shared" si="834"/>
        <v>0</v>
      </c>
      <c r="BI483" s="384">
        <f t="shared" si="751"/>
        <v>0</v>
      </c>
      <c r="BJ483" s="384">
        <f t="shared" si="751"/>
        <v>0.931924882629108</v>
      </c>
      <c r="BK483" s="384">
        <f t="shared" si="751"/>
        <v>6.8075117370892016E-2</v>
      </c>
      <c r="BL483" s="474">
        <f t="shared" si="775"/>
        <v>0</v>
      </c>
      <c r="BM483" s="409">
        <f t="shared" si="776"/>
        <v>0</v>
      </c>
      <c r="BN483" s="473">
        <f t="shared" si="777"/>
        <v>0</v>
      </c>
      <c r="BO483" s="387" t="e">
        <f t="shared" si="778"/>
        <v>#DIV/0!</v>
      </c>
      <c r="BP483" s="387" t="e">
        <f t="shared" si="779"/>
        <v>#DIV/0!</v>
      </c>
      <c r="BQ483" s="388" t="e">
        <f t="shared" si="780"/>
        <v>#DIV/0!</v>
      </c>
      <c r="BR483" s="389">
        <f t="shared" si="781"/>
        <v>0</v>
      </c>
      <c r="BS483" s="390">
        <f t="shared" si="782"/>
        <v>1778</v>
      </c>
      <c r="BT483" s="391">
        <f t="shared" si="840"/>
        <v>0</v>
      </c>
      <c r="BU483" s="391">
        <f t="shared" si="840"/>
        <v>0</v>
      </c>
      <c r="BV483" s="391">
        <f t="shared" si="840"/>
        <v>0</v>
      </c>
      <c r="BW483" s="391">
        <f t="shared" si="840"/>
        <v>0</v>
      </c>
      <c r="BX483" s="391">
        <f t="shared" si="840"/>
        <v>0</v>
      </c>
      <c r="BY483" s="391">
        <f t="shared" si="832"/>
        <v>0</v>
      </c>
      <c r="BZ483" s="391">
        <f t="shared" si="832"/>
        <v>397</v>
      </c>
      <c r="CA483" s="391">
        <f t="shared" si="832"/>
        <v>29</v>
      </c>
      <c r="CB483" s="391">
        <f t="shared" si="783"/>
        <v>1352</v>
      </c>
      <c r="CC483" s="391">
        <f t="shared" si="783"/>
        <v>0</v>
      </c>
      <c r="CD483" s="392">
        <f t="shared" si="784"/>
        <v>0</v>
      </c>
      <c r="CE483" s="393">
        <f t="shared" si="785"/>
        <v>0</v>
      </c>
      <c r="CF483" s="392">
        <f t="shared" si="830"/>
        <v>0</v>
      </c>
      <c r="CG483" s="392">
        <f t="shared" si="830"/>
        <v>0</v>
      </c>
      <c r="CH483" s="392">
        <f t="shared" si="830"/>
        <v>0</v>
      </c>
      <c r="CI483" s="392">
        <f t="shared" si="827"/>
        <v>0</v>
      </c>
      <c r="CJ483" s="392">
        <f t="shared" si="827"/>
        <v>0</v>
      </c>
      <c r="CK483" s="392">
        <f t="shared" si="827"/>
        <v>0</v>
      </c>
      <c r="CL483" s="392">
        <f t="shared" si="827"/>
        <v>0</v>
      </c>
      <c r="CM483" s="392">
        <f t="shared" si="786"/>
        <v>0</v>
      </c>
      <c r="CN483" s="392">
        <f t="shared" si="787"/>
        <v>0</v>
      </c>
      <c r="CO483" s="394">
        <f t="shared" si="788"/>
        <v>0</v>
      </c>
      <c r="CP483" s="394">
        <f t="shared" si="788"/>
        <v>0</v>
      </c>
      <c r="CQ483" s="395">
        <f t="shared" si="789"/>
        <v>0</v>
      </c>
      <c r="CR483" s="394">
        <f t="shared" si="844"/>
        <v>0</v>
      </c>
      <c r="CS483" s="394">
        <f t="shared" si="844"/>
        <v>0</v>
      </c>
      <c r="CT483" s="394">
        <f t="shared" si="844"/>
        <v>0</v>
      </c>
      <c r="CU483" s="394">
        <f t="shared" si="842"/>
        <v>0</v>
      </c>
      <c r="CV483" s="394">
        <f t="shared" si="842"/>
        <v>0</v>
      </c>
      <c r="CW483" s="394">
        <f t="shared" si="842"/>
        <v>0</v>
      </c>
      <c r="CX483" s="396">
        <f t="shared" si="790"/>
        <v>0</v>
      </c>
      <c r="CY483" s="396">
        <f t="shared" si="790"/>
        <v>0</v>
      </c>
      <c r="CZ483" s="397">
        <f t="shared" si="791"/>
        <v>0</v>
      </c>
      <c r="DA483" s="397">
        <f t="shared" si="791"/>
        <v>0</v>
      </c>
      <c r="DB483" s="397">
        <f t="shared" si="791"/>
        <v>0</v>
      </c>
      <c r="DC483" s="397">
        <f t="shared" si="792"/>
        <v>0</v>
      </c>
      <c r="DD483" s="397">
        <f t="shared" si="837"/>
        <v>0</v>
      </c>
      <c r="DE483" s="397">
        <f t="shared" si="837"/>
        <v>0</v>
      </c>
      <c r="DF483" s="397">
        <f t="shared" si="837"/>
        <v>0</v>
      </c>
      <c r="DG483" s="397">
        <f t="shared" si="837"/>
        <v>0</v>
      </c>
      <c r="DH483" s="397">
        <f t="shared" si="837"/>
        <v>0</v>
      </c>
      <c r="DI483" s="398">
        <f t="shared" si="793"/>
        <v>0</v>
      </c>
      <c r="DJ483" s="398">
        <f t="shared" si="793"/>
        <v>0</v>
      </c>
      <c r="DK483" s="399">
        <f t="shared" si="794"/>
        <v>0</v>
      </c>
      <c r="DL483" s="399">
        <f t="shared" si="794"/>
        <v>0</v>
      </c>
      <c r="DM483" s="399">
        <f t="shared" si="794"/>
        <v>0</v>
      </c>
      <c r="DN483" s="399">
        <f t="shared" si="753"/>
        <v>0</v>
      </c>
      <c r="DO483" s="399">
        <f t="shared" si="795"/>
        <v>0</v>
      </c>
      <c r="DP483" s="399">
        <f t="shared" si="796"/>
        <v>0</v>
      </c>
      <c r="DQ483" s="399">
        <f t="shared" si="796"/>
        <v>0</v>
      </c>
      <c r="DR483" s="399">
        <f t="shared" si="796"/>
        <v>0</v>
      </c>
      <c r="DS483" s="399">
        <f t="shared" si="754"/>
        <v>0</v>
      </c>
      <c r="DT483" s="400">
        <f t="shared" si="797"/>
        <v>0</v>
      </c>
      <c r="DU483" s="400">
        <f t="shared" si="797"/>
        <v>0</v>
      </c>
      <c r="DV483" s="386">
        <f t="shared" si="838"/>
        <v>0</v>
      </c>
      <c r="DW483" s="386">
        <f t="shared" si="838"/>
        <v>0</v>
      </c>
      <c r="DX483" s="386">
        <f t="shared" si="838"/>
        <v>0</v>
      </c>
      <c r="DY483" s="386">
        <f t="shared" si="838"/>
        <v>0</v>
      </c>
      <c r="DZ483" s="386">
        <f t="shared" si="838"/>
        <v>0</v>
      </c>
      <c r="EA483" s="401">
        <f t="shared" si="798"/>
        <v>0</v>
      </c>
      <c r="EB483" s="386">
        <f t="shared" si="799"/>
        <v>0</v>
      </c>
      <c r="EC483" s="386">
        <f t="shared" si="799"/>
        <v>0</v>
      </c>
      <c r="ED483" s="386">
        <f t="shared" si="799"/>
        <v>0</v>
      </c>
      <c r="EE483" s="385">
        <f t="shared" si="800"/>
        <v>0</v>
      </c>
      <c r="EF483" s="385">
        <f t="shared" si="800"/>
        <v>0</v>
      </c>
      <c r="EG483" s="402">
        <f t="shared" si="845"/>
        <v>0</v>
      </c>
      <c r="EH483" s="402">
        <f t="shared" si="845"/>
        <v>0</v>
      </c>
      <c r="EI483" s="402">
        <f t="shared" si="845"/>
        <v>0</v>
      </c>
      <c r="EJ483" s="402">
        <f t="shared" si="843"/>
        <v>0</v>
      </c>
      <c r="EK483" s="402">
        <f t="shared" si="843"/>
        <v>0</v>
      </c>
      <c r="EL483" s="402">
        <f t="shared" si="843"/>
        <v>0</v>
      </c>
      <c r="EM483" s="402">
        <f t="shared" si="801"/>
        <v>0</v>
      </c>
      <c r="EN483" s="402">
        <f t="shared" si="802"/>
        <v>0</v>
      </c>
      <c r="EO483" s="402">
        <f t="shared" si="802"/>
        <v>0</v>
      </c>
      <c r="EP483" s="402">
        <f t="shared" si="803"/>
        <v>0</v>
      </c>
      <c r="EQ483" s="402">
        <f t="shared" si="804"/>
        <v>0</v>
      </c>
      <c r="ER483" s="394">
        <f t="shared" si="831"/>
        <v>0</v>
      </c>
      <c r="ES483" s="394">
        <f t="shared" si="831"/>
        <v>0</v>
      </c>
      <c r="ET483" s="394">
        <f t="shared" si="831"/>
        <v>0</v>
      </c>
      <c r="EU483" s="394">
        <f t="shared" si="828"/>
        <v>0</v>
      </c>
      <c r="EV483" s="394">
        <f t="shared" si="828"/>
        <v>0</v>
      </c>
      <c r="EW483" s="394">
        <f t="shared" si="828"/>
        <v>0</v>
      </c>
      <c r="EX483" s="394">
        <f t="shared" si="828"/>
        <v>0</v>
      </c>
      <c r="EY483" s="403">
        <f t="shared" si="805"/>
        <v>-397</v>
      </c>
      <c r="EZ483" s="394">
        <f t="shared" si="806"/>
        <v>0</v>
      </c>
      <c r="FA483" s="396">
        <f t="shared" si="807"/>
        <v>0</v>
      </c>
      <c r="FB483" s="396">
        <f t="shared" si="807"/>
        <v>0</v>
      </c>
      <c r="FC483" s="404">
        <f t="shared" si="841"/>
        <v>0</v>
      </c>
      <c r="FD483" s="404">
        <f t="shared" si="841"/>
        <v>0</v>
      </c>
      <c r="FE483" s="404">
        <f t="shared" si="841"/>
        <v>0</v>
      </c>
      <c r="FF483" s="404">
        <f t="shared" si="841"/>
        <v>0</v>
      </c>
      <c r="FG483" s="404">
        <f t="shared" si="841"/>
        <v>0</v>
      </c>
      <c r="FH483" s="404">
        <f t="shared" si="833"/>
        <v>0</v>
      </c>
      <c r="FI483" s="404">
        <f t="shared" si="833"/>
        <v>0</v>
      </c>
      <c r="FJ483" s="404">
        <f t="shared" si="833"/>
        <v>0</v>
      </c>
      <c r="FK483" s="392">
        <f t="shared" si="808"/>
        <v>-29</v>
      </c>
      <c r="FL483" s="384">
        <f t="shared" si="809"/>
        <v>0</v>
      </c>
      <c r="FM483" s="384">
        <f t="shared" si="809"/>
        <v>0</v>
      </c>
      <c r="FN483" s="405">
        <f t="shared" si="839"/>
        <v>0</v>
      </c>
      <c r="FO483" s="405">
        <f t="shared" si="839"/>
        <v>0</v>
      </c>
      <c r="FP483" s="405">
        <f t="shared" si="839"/>
        <v>0</v>
      </c>
      <c r="FQ483" s="405">
        <f t="shared" si="835"/>
        <v>0</v>
      </c>
      <c r="FR483" s="405">
        <f t="shared" si="835"/>
        <v>0</v>
      </c>
      <c r="FS483" s="405">
        <f t="shared" si="835"/>
        <v>0</v>
      </c>
      <c r="FT483" s="405">
        <f t="shared" si="752"/>
        <v>0</v>
      </c>
      <c r="FU483" s="405">
        <f t="shared" si="752"/>
        <v>0</v>
      </c>
      <c r="FV483" s="405">
        <f t="shared" si="752"/>
        <v>0</v>
      </c>
      <c r="FW483" s="397">
        <f t="shared" si="810"/>
        <v>-1352</v>
      </c>
      <c r="FX483" s="406">
        <f t="shared" si="811"/>
        <v>0</v>
      </c>
      <c r="FY483" s="331">
        <f t="shared" si="812"/>
        <v>0</v>
      </c>
      <c r="FZ483" s="382">
        <f t="shared" si="813"/>
        <v>0</v>
      </c>
      <c r="GA483" s="331">
        <f t="shared" si="814"/>
        <v>0</v>
      </c>
      <c r="GB483" s="407">
        <f t="shared" si="815"/>
        <v>0</v>
      </c>
      <c r="GC483" s="407">
        <f t="shared" si="816"/>
        <v>0</v>
      </c>
      <c r="GD483" s="407">
        <f t="shared" si="817"/>
        <v>0</v>
      </c>
      <c r="GE483" s="407">
        <f t="shared" si="818"/>
        <v>0</v>
      </c>
      <c r="GF483" s="407">
        <f t="shared" si="819"/>
        <v>0</v>
      </c>
      <c r="GG483" s="407">
        <f t="shared" si="820"/>
        <v>0</v>
      </c>
      <c r="GH483" s="407">
        <f t="shared" si="821"/>
        <v>0</v>
      </c>
      <c r="GI483" s="407">
        <f t="shared" si="822"/>
        <v>0</v>
      </c>
      <c r="GJ483">
        <f t="shared" si="823"/>
        <v>0</v>
      </c>
      <c r="GK483" s="382">
        <f t="shared" si="824"/>
        <v>0</v>
      </c>
      <c r="GL483">
        <v>5</v>
      </c>
      <c r="GM483">
        <f t="shared" si="750"/>
        <v>1778</v>
      </c>
      <c r="GN483">
        <f t="shared" si="750"/>
        <v>0</v>
      </c>
      <c r="GO483">
        <f t="shared" si="750"/>
        <v>0</v>
      </c>
      <c r="GP483">
        <f t="shared" si="750"/>
        <v>0</v>
      </c>
      <c r="GQ483">
        <f t="shared" si="750"/>
        <v>0</v>
      </c>
      <c r="GR483">
        <f t="shared" si="749"/>
        <v>0</v>
      </c>
      <c r="GS483">
        <f t="shared" si="749"/>
        <v>0</v>
      </c>
      <c r="GT483">
        <f t="shared" si="749"/>
        <v>0</v>
      </c>
      <c r="GU483">
        <f t="shared" si="749"/>
        <v>0</v>
      </c>
      <c r="GV483">
        <f t="shared" si="749"/>
        <v>0</v>
      </c>
    </row>
    <row r="484" spans="1:204" customFormat="1" x14ac:dyDescent="0.25">
      <c r="A484" s="378">
        <v>27012</v>
      </c>
      <c r="B484" s="32" t="s">
        <v>1184</v>
      </c>
      <c r="C484" t="s">
        <v>885</v>
      </c>
      <c r="D484">
        <v>5</v>
      </c>
      <c r="E484" s="379">
        <v>1320</v>
      </c>
      <c r="F484" s="379">
        <v>2919</v>
      </c>
      <c r="G484" s="379">
        <v>156183</v>
      </c>
      <c r="H484" s="379">
        <v>30</v>
      </c>
      <c r="I484" s="379">
        <v>875</v>
      </c>
      <c r="J484" s="379">
        <v>0</v>
      </c>
      <c r="K484" s="379">
        <v>0</v>
      </c>
      <c r="L484" s="379">
        <v>0</v>
      </c>
      <c r="M484" s="380">
        <v>0</v>
      </c>
      <c r="N484" s="381">
        <f t="shared" si="755"/>
        <v>161327</v>
      </c>
      <c r="O484" s="379">
        <v>977</v>
      </c>
      <c r="P484" s="379">
        <v>3192</v>
      </c>
      <c r="Q484" s="379">
        <v>170788</v>
      </c>
      <c r="R484" s="379">
        <v>0</v>
      </c>
      <c r="S484" s="379">
        <v>965</v>
      </c>
      <c r="T484" s="379">
        <v>0</v>
      </c>
      <c r="U484" s="379">
        <v>0</v>
      </c>
      <c r="V484" s="379">
        <v>0</v>
      </c>
      <c r="W484" s="480">
        <f>(VLOOKUP(A484,'[1]floresta plant'!$A$4:$F$573,6,0))*1000</f>
        <v>0</v>
      </c>
      <c r="X484" s="24">
        <f t="shared" si="756"/>
        <v>175922</v>
      </c>
      <c r="Y484" s="53">
        <f t="shared" si="829"/>
        <v>14605</v>
      </c>
      <c r="Z484" s="53">
        <f t="shared" si="829"/>
        <v>-30</v>
      </c>
      <c r="AA484" s="53">
        <f t="shared" si="829"/>
        <v>90</v>
      </c>
      <c r="AB484" s="53">
        <f t="shared" si="826"/>
        <v>0</v>
      </c>
      <c r="AC484" s="53">
        <f t="shared" si="826"/>
        <v>0</v>
      </c>
      <c r="AD484" s="53">
        <f t="shared" si="826"/>
        <v>0</v>
      </c>
      <c r="AE484" s="53">
        <f t="shared" si="826"/>
        <v>0</v>
      </c>
      <c r="AF484" s="53">
        <f t="shared" si="757"/>
        <v>273</v>
      </c>
      <c r="AG484" s="53">
        <f t="shared" si="758"/>
        <v>-343</v>
      </c>
      <c r="AH484" s="53">
        <f t="shared" si="759"/>
        <v>-14595</v>
      </c>
      <c r="AI484" s="53">
        <f t="shared" si="825"/>
        <v>14595</v>
      </c>
      <c r="AJ484" s="469">
        <v>0</v>
      </c>
      <c r="AK484" s="469">
        <v>0</v>
      </c>
      <c r="AL484" s="469">
        <v>0</v>
      </c>
      <c r="AM484" s="470">
        <f t="shared" si="760"/>
        <v>0</v>
      </c>
      <c r="AN484" s="53">
        <f t="shared" si="761"/>
        <v>-14595</v>
      </c>
      <c r="AO484" s="382">
        <f t="shared" si="762"/>
        <v>2</v>
      </c>
      <c r="AP484">
        <v>5</v>
      </c>
      <c r="AQ484" s="383">
        <f t="shared" si="763"/>
        <v>14968</v>
      </c>
      <c r="AR484" s="383">
        <f t="shared" si="764"/>
        <v>-373</v>
      </c>
      <c r="AS484" s="383">
        <f t="shared" si="765"/>
        <v>14605</v>
      </c>
      <c r="AT484" s="383">
        <f t="shared" si="766"/>
        <v>373</v>
      </c>
      <c r="AU484" s="383">
        <f t="shared" si="767"/>
        <v>14595</v>
      </c>
      <c r="AV484" s="383">
        <f t="shared" si="768"/>
        <v>0</v>
      </c>
      <c r="AW484" s="383">
        <f t="shared" si="769"/>
        <v>1</v>
      </c>
      <c r="AX484" s="383">
        <f t="shared" si="770"/>
        <v>1</v>
      </c>
      <c r="AY484" s="383">
        <f t="shared" si="771"/>
        <v>373</v>
      </c>
      <c r="AZ484">
        <f t="shared" si="772"/>
        <v>14232</v>
      </c>
      <c r="BA484">
        <f t="shared" si="773"/>
        <v>0</v>
      </c>
      <c r="BB484" s="383">
        <f t="shared" si="774"/>
        <v>0</v>
      </c>
      <c r="BC484" s="384">
        <f t="shared" si="836"/>
        <v>14605</v>
      </c>
      <c r="BD484" s="384">
        <f t="shared" si="836"/>
        <v>8.0428954423592491E-2</v>
      </c>
      <c r="BE484" s="384">
        <f t="shared" si="836"/>
        <v>90</v>
      </c>
      <c r="BF484" s="384">
        <f t="shared" si="834"/>
        <v>0</v>
      </c>
      <c r="BG484" s="384">
        <f t="shared" si="834"/>
        <v>0</v>
      </c>
      <c r="BH484" s="384">
        <f t="shared" si="834"/>
        <v>0</v>
      </c>
      <c r="BI484" s="384">
        <f t="shared" si="751"/>
        <v>0</v>
      </c>
      <c r="BJ484" s="384">
        <f t="shared" si="751"/>
        <v>273</v>
      </c>
      <c r="BK484" s="384">
        <f t="shared" si="751"/>
        <v>0.91957104557640745</v>
      </c>
      <c r="BL484" s="474">
        <f t="shared" si="775"/>
        <v>0</v>
      </c>
      <c r="BM484" s="409">
        <f t="shared" si="776"/>
        <v>-363</v>
      </c>
      <c r="BN484" s="473">
        <f t="shared" si="777"/>
        <v>363</v>
      </c>
      <c r="BO484" s="387">
        <f t="shared" si="778"/>
        <v>0</v>
      </c>
      <c r="BP484" s="387">
        <f t="shared" si="779"/>
        <v>1</v>
      </c>
      <c r="BQ484" s="388">
        <f t="shared" si="780"/>
        <v>0</v>
      </c>
      <c r="BR484" s="389">
        <f t="shared" si="781"/>
        <v>0</v>
      </c>
      <c r="BS484" s="390">
        <f t="shared" si="782"/>
        <v>14605</v>
      </c>
      <c r="BT484" s="391">
        <f t="shared" si="840"/>
        <v>30</v>
      </c>
      <c r="BU484" s="391">
        <f t="shared" si="840"/>
        <v>0</v>
      </c>
      <c r="BV484" s="391">
        <f t="shared" si="840"/>
        <v>0</v>
      </c>
      <c r="BW484" s="391">
        <f t="shared" si="840"/>
        <v>0</v>
      </c>
      <c r="BX484" s="391">
        <f t="shared" si="840"/>
        <v>0</v>
      </c>
      <c r="BY484" s="391">
        <f t="shared" si="832"/>
        <v>0</v>
      </c>
      <c r="BZ484" s="391">
        <f t="shared" si="832"/>
        <v>0</v>
      </c>
      <c r="CA484" s="391">
        <f t="shared" si="832"/>
        <v>343</v>
      </c>
      <c r="CB484" s="391">
        <f t="shared" si="783"/>
        <v>14232</v>
      </c>
      <c r="CC484" s="391">
        <f t="shared" si="783"/>
        <v>0</v>
      </c>
      <c r="CD484" s="392">
        <f t="shared" si="784"/>
        <v>0</v>
      </c>
      <c r="CE484" s="393">
        <f t="shared" si="785"/>
        <v>-30</v>
      </c>
      <c r="CF484" s="392">
        <f t="shared" si="830"/>
        <v>0</v>
      </c>
      <c r="CG484" s="392">
        <f t="shared" si="830"/>
        <v>0</v>
      </c>
      <c r="CH484" s="392">
        <f t="shared" si="830"/>
        <v>0</v>
      </c>
      <c r="CI484" s="392">
        <f t="shared" si="827"/>
        <v>0</v>
      </c>
      <c r="CJ484" s="392">
        <f t="shared" si="827"/>
        <v>0</v>
      </c>
      <c r="CK484" s="392">
        <f t="shared" si="827"/>
        <v>0</v>
      </c>
      <c r="CL484" s="392">
        <f t="shared" si="827"/>
        <v>0</v>
      </c>
      <c r="CM484" s="392">
        <f t="shared" si="786"/>
        <v>0</v>
      </c>
      <c r="CN484" s="392">
        <f t="shared" si="787"/>
        <v>0</v>
      </c>
      <c r="CO484" s="394">
        <f t="shared" si="788"/>
        <v>0</v>
      </c>
      <c r="CP484" s="394">
        <f t="shared" si="788"/>
        <v>0</v>
      </c>
      <c r="CQ484" s="395">
        <f t="shared" si="789"/>
        <v>90</v>
      </c>
      <c r="CR484" s="394">
        <f t="shared" si="844"/>
        <v>0</v>
      </c>
      <c r="CS484" s="394">
        <f t="shared" si="844"/>
        <v>0</v>
      </c>
      <c r="CT484" s="394">
        <f t="shared" si="844"/>
        <v>0</v>
      </c>
      <c r="CU484" s="394">
        <f t="shared" si="842"/>
        <v>0</v>
      </c>
      <c r="CV484" s="394">
        <f t="shared" si="842"/>
        <v>0</v>
      </c>
      <c r="CW484" s="394">
        <f t="shared" si="842"/>
        <v>0</v>
      </c>
      <c r="CX484" s="396">
        <f t="shared" si="790"/>
        <v>90</v>
      </c>
      <c r="CY484" s="396">
        <f t="shared" si="790"/>
        <v>0</v>
      </c>
      <c r="CZ484" s="397">
        <f t="shared" si="791"/>
        <v>0</v>
      </c>
      <c r="DA484" s="397">
        <f t="shared" si="791"/>
        <v>0</v>
      </c>
      <c r="DB484" s="397">
        <f t="shared" si="791"/>
        <v>0</v>
      </c>
      <c r="DC484" s="397">
        <f t="shared" si="792"/>
        <v>0</v>
      </c>
      <c r="DD484" s="397">
        <f t="shared" si="837"/>
        <v>0</v>
      </c>
      <c r="DE484" s="397">
        <f t="shared" si="837"/>
        <v>0</v>
      </c>
      <c r="DF484" s="397">
        <f t="shared" si="837"/>
        <v>0</v>
      </c>
      <c r="DG484" s="397">
        <f t="shared" si="837"/>
        <v>0</v>
      </c>
      <c r="DH484" s="397">
        <f t="shared" si="837"/>
        <v>0</v>
      </c>
      <c r="DI484" s="398">
        <f t="shared" si="793"/>
        <v>0</v>
      </c>
      <c r="DJ484" s="398">
        <f t="shared" si="793"/>
        <v>0</v>
      </c>
      <c r="DK484" s="399">
        <f t="shared" si="794"/>
        <v>0</v>
      </c>
      <c r="DL484" s="399">
        <f t="shared" si="794"/>
        <v>0</v>
      </c>
      <c r="DM484" s="399">
        <f t="shared" si="794"/>
        <v>0</v>
      </c>
      <c r="DN484" s="399">
        <f t="shared" si="753"/>
        <v>0</v>
      </c>
      <c r="DO484" s="399">
        <f t="shared" si="795"/>
        <v>0</v>
      </c>
      <c r="DP484" s="399">
        <f t="shared" si="796"/>
        <v>0</v>
      </c>
      <c r="DQ484" s="399">
        <f t="shared" si="796"/>
        <v>0</v>
      </c>
      <c r="DR484" s="399">
        <f t="shared" si="796"/>
        <v>0</v>
      </c>
      <c r="DS484" s="399">
        <f t="shared" si="754"/>
        <v>0</v>
      </c>
      <c r="DT484" s="400">
        <f t="shared" si="797"/>
        <v>0</v>
      </c>
      <c r="DU484" s="400">
        <f t="shared" si="797"/>
        <v>0</v>
      </c>
      <c r="DV484" s="386">
        <f t="shared" si="838"/>
        <v>0</v>
      </c>
      <c r="DW484" s="386">
        <f t="shared" si="838"/>
        <v>0</v>
      </c>
      <c r="DX484" s="386">
        <f t="shared" si="838"/>
        <v>0</v>
      </c>
      <c r="DY484" s="386">
        <f t="shared" si="838"/>
        <v>0</v>
      </c>
      <c r="DZ484" s="386">
        <f t="shared" si="838"/>
        <v>0</v>
      </c>
      <c r="EA484" s="401">
        <f t="shared" si="798"/>
        <v>0</v>
      </c>
      <c r="EB484" s="386">
        <f t="shared" si="799"/>
        <v>0</v>
      </c>
      <c r="EC484" s="386">
        <f t="shared" si="799"/>
        <v>0</v>
      </c>
      <c r="ED484" s="386">
        <f t="shared" si="799"/>
        <v>0</v>
      </c>
      <c r="EE484" s="385">
        <f t="shared" si="800"/>
        <v>0</v>
      </c>
      <c r="EF484" s="385">
        <f t="shared" si="800"/>
        <v>0</v>
      </c>
      <c r="EG484" s="402">
        <f t="shared" si="845"/>
        <v>0</v>
      </c>
      <c r="EH484" s="402">
        <f t="shared" si="845"/>
        <v>0</v>
      </c>
      <c r="EI484" s="402">
        <f t="shared" si="845"/>
        <v>0</v>
      </c>
      <c r="EJ484" s="402">
        <f t="shared" si="843"/>
        <v>0</v>
      </c>
      <c r="EK484" s="402">
        <f t="shared" si="843"/>
        <v>0</v>
      </c>
      <c r="EL484" s="402">
        <f t="shared" si="843"/>
        <v>0</v>
      </c>
      <c r="EM484" s="402">
        <f t="shared" si="801"/>
        <v>0</v>
      </c>
      <c r="EN484" s="402">
        <f t="shared" si="802"/>
        <v>0</v>
      </c>
      <c r="EO484" s="402">
        <f t="shared" si="802"/>
        <v>0</v>
      </c>
      <c r="EP484" s="402">
        <f t="shared" si="803"/>
        <v>0</v>
      </c>
      <c r="EQ484" s="402">
        <f t="shared" si="804"/>
        <v>0</v>
      </c>
      <c r="ER484" s="394">
        <f t="shared" si="831"/>
        <v>0</v>
      </c>
      <c r="ES484" s="394">
        <f t="shared" si="831"/>
        <v>0</v>
      </c>
      <c r="ET484" s="394">
        <f t="shared" si="831"/>
        <v>0</v>
      </c>
      <c r="EU484" s="394">
        <f t="shared" si="828"/>
        <v>0</v>
      </c>
      <c r="EV484" s="394">
        <f t="shared" si="828"/>
        <v>0</v>
      </c>
      <c r="EW484" s="394">
        <f t="shared" si="828"/>
        <v>0</v>
      </c>
      <c r="EX484" s="394">
        <f t="shared" si="828"/>
        <v>0</v>
      </c>
      <c r="EY484" s="403">
        <f t="shared" si="805"/>
        <v>273</v>
      </c>
      <c r="EZ484" s="394">
        <f t="shared" si="806"/>
        <v>0</v>
      </c>
      <c r="FA484" s="396">
        <f t="shared" si="807"/>
        <v>273</v>
      </c>
      <c r="FB484" s="396">
        <f t="shared" si="807"/>
        <v>0</v>
      </c>
      <c r="FC484" s="404">
        <f t="shared" si="841"/>
        <v>0</v>
      </c>
      <c r="FD484" s="404">
        <f t="shared" si="841"/>
        <v>0</v>
      </c>
      <c r="FE484" s="404">
        <f t="shared" si="841"/>
        <v>0</v>
      </c>
      <c r="FF484" s="404">
        <f t="shared" si="841"/>
        <v>0</v>
      </c>
      <c r="FG484" s="404">
        <f t="shared" si="841"/>
        <v>0</v>
      </c>
      <c r="FH484" s="404">
        <f t="shared" si="833"/>
        <v>0</v>
      </c>
      <c r="FI484" s="404">
        <f t="shared" si="833"/>
        <v>0</v>
      </c>
      <c r="FJ484" s="404">
        <f t="shared" si="833"/>
        <v>0</v>
      </c>
      <c r="FK484" s="392">
        <f t="shared" si="808"/>
        <v>-343</v>
      </c>
      <c r="FL484" s="384">
        <f t="shared" si="809"/>
        <v>0</v>
      </c>
      <c r="FM484" s="384">
        <f t="shared" si="809"/>
        <v>0</v>
      </c>
      <c r="FN484" s="405">
        <f t="shared" si="839"/>
        <v>0</v>
      </c>
      <c r="FO484" s="405">
        <f t="shared" si="839"/>
        <v>0</v>
      </c>
      <c r="FP484" s="405">
        <f t="shared" si="839"/>
        <v>0</v>
      </c>
      <c r="FQ484" s="405">
        <f t="shared" si="835"/>
        <v>0</v>
      </c>
      <c r="FR484" s="405">
        <f t="shared" si="835"/>
        <v>0</v>
      </c>
      <c r="FS484" s="405">
        <f t="shared" si="835"/>
        <v>0</v>
      </c>
      <c r="FT484" s="405">
        <f t="shared" si="752"/>
        <v>0</v>
      </c>
      <c r="FU484" s="405">
        <f t="shared" si="752"/>
        <v>0</v>
      </c>
      <c r="FV484" s="405">
        <f t="shared" si="752"/>
        <v>0</v>
      </c>
      <c r="FW484" s="397">
        <f t="shared" si="810"/>
        <v>-14595</v>
      </c>
      <c r="FX484" s="406">
        <f t="shared" si="811"/>
        <v>0</v>
      </c>
      <c r="FY484" s="331">
        <f t="shared" si="812"/>
        <v>0</v>
      </c>
      <c r="FZ484" s="382">
        <f t="shared" si="813"/>
        <v>0</v>
      </c>
      <c r="GA484" s="331">
        <f t="shared" si="814"/>
        <v>0</v>
      </c>
      <c r="GB484" s="407">
        <f t="shared" si="815"/>
        <v>0</v>
      </c>
      <c r="GC484" s="407">
        <f t="shared" si="816"/>
        <v>0</v>
      </c>
      <c r="GD484" s="407">
        <f t="shared" si="817"/>
        <v>0</v>
      </c>
      <c r="GE484" s="407">
        <f t="shared" si="818"/>
        <v>0</v>
      </c>
      <c r="GF484" s="407">
        <f t="shared" si="819"/>
        <v>0</v>
      </c>
      <c r="GG484" s="407">
        <f t="shared" si="820"/>
        <v>0</v>
      </c>
      <c r="GH484" s="407">
        <f t="shared" si="821"/>
        <v>0</v>
      </c>
      <c r="GI484" s="407">
        <f t="shared" si="822"/>
        <v>0</v>
      </c>
      <c r="GJ484">
        <f t="shared" si="823"/>
        <v>0</v>
      </c>
      <c r="GK484" s="382">
        <f t="shared" si="824"/>
        <v>0</v>
      </c>
      <c r="GL484">
        <v>5</v>
      </c>
      <c r="GM484">
        <f t="shared" si="750"/>
        <v>14605</v>
      </c>
      <c r="GN484">
        <f t="shared" si="750"/>
        <v>0</v>
      </c>
      <c r="GO484">
        <f t="shared" si="750"/>
        <v>90</v>
      </c>
      <c r="GP484">
        <f t="shared" si="750"/>
        <v>0</v>
      </c>
      <c r="GQ484">
        <f t="shared" si="750"/>
        <v>0</v>
      </c>
      <c r="GR484">
        <f t="shared" si="749"/>
        <v>0</v>
      </c>
      <c r="GS484">
        <f t="shared" si="749"/>
        <v>0</v>
      </c>
      <c r="GT484">
        <f t="shared" si="749"/>
        <v>273</v>
      </c>
      <c r="GU484">
        <f t="shared" si="749"/>
        <v>0</v>
      </c>
      <c r="GV484">
        <f t="shared" si="749"/>
        <v>0</v>
      </c>
    </row>
    <row r="485" spans="1:204" customFormat="1" x14ac:dyDescent="0.25">
      <c r="A485" s="378">
        <v>27013</v>
      </c>
      <c r="B485" s="32" t="s">
        <v>1185</v>
      </c>
      <c r="C485" t="s">
        <v>885</v>
      </c>
      <c r="D485">
        <v>5</v>
      </c>
      <c r="E485" s="379">
        <v>1475</v>
      </c>
      <c r="F485" s="379">
        <v>3837</v>
      </c>
      <c r="G485" s="379">
        <v>29158</v>
      </c>
      <c r="H485" s="379">
        <v>0</v>
      </c>
      <c r="I485" s="379">
        <v>835</v>
      </c>
      <c r="J485" s="379">
        <v>0</v>
      </c>
      <c r="K485" s="379">
        <v>3064</v>
      </c>
      <c r="L485" s="379">
        <v>0</v>
      </c>
      <c r="M485" s="380">
        <v>0</v>
      </c>
      <c r="N485" s="381">
        <f t="shared" si="755"/>
        <v>38369</v>
      </c>
      <c r="O485" s="379">
        <v>1503</v>
      </c>
      <c r="P485" s="379">
        <v>3944</v>
      </c>
      <c r="Q485" s="379">
        <v>28730</v>
      </c>
      <c r="R485" s="379">
        <v>0</v>
      </c>
      <c r="S485" s="379">
        <v>950</v>
      </c>
      <c r="T485" s="379">
        <v>0</v>
      </c>
      <c r="U485" s="379">
        <v>3280</v>
      </c>
      <c r="V485" s="379">
        <v>0</v>
      </c>
      <c r="W485" s="480">
        <f>(VLOOKUP(A485,'[1]floresta plant'!$A$4:$F$573,6,0))*1000</f>
        <v>0</v>
      </c>
      <c r="X485" s="24">
        <f t="shared" si="756"/>
        <v>38407</v>
      </c>
      <c r="Y485" s="53">
        <f t="shared" si="829"/>
        <v>-428</v>
      </c>
      <c r="Z485" s="53">
        <f t="shared" si="829"/>
        <v>0</v>
      </c>
      <c r="AA485" s="53">
        <f t="shared" si="829"/>
        <v>115</v>
      </c>
      <c r="AB485" s="53">
        <f t="shared" si="826"/>
        <v>0</v>
      </c>
      <c r="AC485" s="53">
        <f t="shared" si="826"/>
        <v>216</v>
      </c>
      <c r="AD485" s="53">
        <f t="shared" si="826"/>
        <v>0</v>
      </c>
      <c r="AE485" s="53">
        <f t="shared" si="826"/>
        <v>0</v>
      </c>
      <c r="AF485" s="53">
        <f t="shared" si="757"/>
        <v>107</v>
      </c>
      <c r="AG485" s="53">
        <f t="shared" si="758"/>
        <v>28</v>
      </c>
      <c r="AH485" s="53">
        <f t="shared" si="759"/>
        <v>-38</v>
      </c>
      <c r="AI485" s="53">
        <f t="shared" si="825"/>
        <v>38</v>
      </c>
      <c r="AJ485" s="469">
        <v>0</v>
      </c>
      <c r="AK485" s="469">
        <v>0</v>
      </c>
      <c r="AL485" s="469">
        <v>0</v>
      </c>
      <c r="AM485" s="470">
        <f t="shared" si="760"/>
        <v>0</v>
      </c>
      <c r="AN485" s="53">
        <f t="shared" si="761"/>
        <v>-38</v>
      </c>
      <c r="AO485" s="382">
        <f t="shared" si="762"/>
        <v>2</v>
      </c>
      <c r="AP485">
        <v>5</v>
      </c>
      <c r="AQ485" s="383">
        <f t="shared" si="763"/>
        <v>466</v>
      </c>
      <c r="AR485" s="383">
        <f t="shared" si="764"/>
        <v>-428</v>
      </c>
      <c r="AS485" s="383">
        <f t="shared" si="765"/>
        <v>0</v>
      </c>
      <c r="AT485" s="383">
        <f t="shared" si="766"/>
        <v>0</v>
      </c>
      <c r="AU485" s="383">
        <f t="shared" si="767"/>
        <v>38</v>
      </c>
      <c r="AV485" s="383">
        <f t="shared" si="768"/>
        <v>0</v>
      </c>
      <c r="AW485" s="383">
        <f t="shared" si="769"/>
        <v>1</v>
      </c>
      <c r="AX485" s="383">
        <f t="shared" si="770"/>
        <v>1</v>
      </c>
      <c r="AY485" s="383">
        <f t="shared" si="771"/>
        <v>0</v>
      </c>
      <c r="AZ485">
        <f t="shared" si="772"/>
        <v>0</v>
      </c>
      <c r="BA485">
        <f t="shared" si="773"/>
        <v>0</v>
      </c>
      <c r="BB485" s="383">
        <f t="shared" si="774"/>
        <v>0</v>
      </c>
      <c r="BC485" s="384">
        <f t="shared" si="836"/>
        <v>1</v>
      </c>
      <c r="BD485" s="384">
        <f t="shared" si="836"/>
        <v>0</v>
      </c>
      <c r="BE485" s="384">
        <f t="shared" si="836"/>
        <v>115</v>
      </c>
      <c r="BF485" s="384">
        <f t="shared" si="834"/>
        <v>0</v>
      </c>
      <c r="BG485" s="384">
        <f t="shared" si="834"/>
        <v>216</v>
      </c>
      <c r="BH485" s="384">
        <f t="shared" si="834"/>
        <v>0</v>
      </c>
      <c r="BI485" s="384">
        <f t="shared" si="751"/>
        <v>0</v>
      </c>
      <c r="BJ485" s="384">
        <f t="shared" si="751"/>
        <v>107</v>
      </c>
      <c r="BK485" s="384">
        <f t="shared" si="751"/>
        <v>28</v>
      </c>
      <c r="BL485" s="474">
        <f t="shared" si="775"/>
        <v>428</v>
      </c>
      <c r="BM485" s="409">
        <f t="shared" si="776"/>
        <v>-38</v>
      </c>
      <c r="BN485" s="473">
        <f t="shared" si="777"/>
        <v>466</v>
      </c>
      <c r="BO485" s="387">
        <f t="shared" si="778"/>
        <v>0.91845493562231761</v>
      </c>
      <c r="BP485" s="387">
        <f t="shared" si="779"/>
        <v>8.15450643776824E-2</v>
      </c>
      <c r="BQ485" s="388">
        <f t="shared" si="780"/>
        <v>0</v>
      </c>
      <c r="BR485" s="389">
        <f t="shared" si="781"/>
        <v>0</v>
      </c>
      <c r="BS485" s="390">
        <f t="shared" si="782"/>
        <v>-428</v>
      </c>
      <c r="BT485" s="391">
        <f t="shared" si="840"/>
        <v>0</v>
      </c>
      <c r="BU485" s="391">
        <f t="shared" si="840"/>
        <v>0</v>
      </c>
      <c r="BV485" s="391">
        <f t="shared" si="840"/>
        <v>0</v>
      </c>
      <c r="BW485" s="391">
        <f t="shared" si="840"/>
        <v>0</v>
      </c>
      <c r="BX485" s="391">
        <f t="shared" si="840"/>
        <v>0</v>
      </c>
      <c r="BY485" s="391">
        <f t="shared" si="832"/>
        <v>0</v>
      </c>
      <c r="BZ485" s="391">
        <f t="shared" si="832"/>
        <v>0</v>
      </c>
      <c r="CA485" s="391">
        <f t="shared" si="832"/>
        <v>0</v>
      </c>
      <c r="CB485" s="391">
        <f t="shared" si="783"/>
        <v>0</v>
      </c>
      <c r="CC485" s="391">
        <f t="shared" si="783"/>
        <v>0</v>
      </c>
      <c r="CD485" s="392">
        <f t="shared" si="784"/>
        <v>0</v>
      </c>
      <c r="CE485" s="393">
        <f t="shared" si="785"/>
        <v>0</v>
      </c>
      <c r="CF485" s="392">
        <f t="shared" si="830"/>
        <v>0</v>
      </c>
      <c r="CG485" s="392">
        <f t="shared" si="830"/>
        <v>0</v>
      </c>
      <c r="CH485" s="392">
        <f t="shared" si="830"/>
        <v>0</v>
      </c>
      <c r="CI485" s="392">
        <f t="shared" si="827"/>
        <v>0</v>
      </c>
      <c r="CJ485" s="392">
        <f t="shared" si="827"/>
        <v>0</v>
      </c>
      <c r="CK485" s="392">
        <f t="shared" si="827"/>
        <v>0</v>
      </c>
      <c r="CL485" s="392">
        <f t="shared" si="827"/>
        <v>0</v>
      </c>
      <c r="CM485" s="392">
        <f t="shared" si="786"/>
        <v>0</v>
      </c>
      <c r="CN485" s="392">
        <f t="shared" si="787"/>
        <v>0</v>
      </c>
      <c r="CO485" s="394">
        <f t="shared" si="788"/>
        <v>105.62231759656653</v>
      </c>
      <c r="CP485" s="394">
        <f t="shared" si="788"/>
        <v>0</v>
      </c>
      <c r="CQ485" s="395">
        <f t="shared" si="789"/>
        <v>115</v>
      </c>
      <c r="CR485" s="394">
        <f t="shared" si="844"/>
        <v>0</v>
      </c>
      <c r="CS485" s="394">
        <f t="shared" si="844"/>
        <v>0</v>
      </c>
      <c r="CT485" s="394">
        <f t="shared" si="844"/>
        <v>0</v>
      </c>
      <c r="CU485" s="394">
        <f t="shared" si="842"/>
        <v>0</v>
      </c>
      <c r="CV485" s="394">
        <f t="shared" si="842"/>
        <v>0</v>
      </c>
      <c r="CW485" s="394">
        <f t="shared" si="842"/>
        <v>0</v>
      </c>
      <c r="CX485" s="396">
        <f t="shared" si="790"/>
        <v>9.3776824034334751</v>
      </c>
      <c r="CY485" s="396">
        <f t="shared" si="790"/>
        <v>0</v>
      </c>
      <c r="CZ485" s="397">
        <f t="shared" si="791"/>
        <v>0</v>
      </c>
      <c r="DA485" s="397">
        <f t="shared" si="791"/>
        <v>0</v>
      </c>
      <c r="DB485" s="397">
        <f t="shared" si="791"/>
        <v>0</v>
      </c>
      <c r="DC485" s="397">
        <f t="shared" si="792"/>
        <v>0</v>
      </c>
      <c r="DD485" s="397">
        <f t="shared" si="837"/>
        <v>0</v>
      </c>
      <c r="DE485" s="397">
        <f t="shared" si="837"/>
        <v>0</v>
      </c>
      <c r="DF485" s="397">
        <f t="shared" si="837"/>
        <v>0</v>
      </c>
      <c r="DG485" s="397">
        <f t="shared" si="837"/>
        <v>0</v>
      </c>
      <c r="DH485" s="397">
        <f t="shared" si="837"/>
        <v>0</v>
      </c>
      <c r="DI485" s="398">
        <f t="shared" si="793"/>
        <v>0</v>
      </c>
      <c r="DJ485" s="398">
        <f t="shared" si="793"/>
        <v>0</v>
      </c>
      <c r="DK485" s="399">
        <f t="shared" si="794"/>
        <v>198.38626609442059</v>
      </c>
      <c r="DL485" s="399">
        <f t="shared" si="794"/>
        <v>0</v>
      </c>
      <c r="DM485" s="399">
        <f t="shared" si="794"/>
        <v>0</v>
      </c>
      <c r="DN485" s="399">
        <f t="shared" si="753"/>
        <v>0</v>
      </c>
      <c r="DO485" s="399">
        <f t="shared" si="795"/>
        <v>216</v>
      </c>
      <c r="DP485" s="399">
        <f t="shared" si="796"/>
        <v>0</v>
      </c>
      <c r="DQ485" s="399">
        <f t="shared" si="796"/>
        <v>0</v>
      </c>
      <c r="DR485" s="399">
        <f t="shared" si="796"/>
        <v>0</v>
      </c>
      <c r="DS485" s="399">
        <f t="shared" si="754"/>
        <v>0</v>
      </c>
      <c r="DT485" s="400">
        <f t="shared" si="797"/>
        <v>17.613733905579398</v>
      </c>
      <c r="DU485" s="400">
        <f t="shared" si="797"/>
        <v>0</v>
      </c>
      <c r="DV485" s="386">
        <f t="shared" si="838"/>
        <v>0</v>
      </c>
      <c r="DW485" s="386">
        <f t="shared" si="838"/>
        <v>0</v>
      </c>
      <c r="DX485" s="386">
        <f t="shared" si="838"/>
        <v>0</v>
      </c>
      <c r="DY485" s="386">
        <f t="shared" si="838"/>
        <v>0</v>
      </c>
      <c r="DZ485" s="386">
        <f t="shared" si="838"/>
        <v>0</v>
      </c>
      <c r="EA485" s="401">
        <f t="shared" si="798"/>
        <v>0</v>
      </c>
      <c r="EB485" s="386">
        <f t="shared" si="799"/>
        <v>0</v>
      </c>
      <c r="EC485" s="386">
        <f t="shared" si="799"/>
        <v>0</v>
      </c>
      <c r="ED485" s="386">
        <f t="shared" si="799"/>
        <v>0</v>
      </c>
      <c r="EE485" s="385">
        <f t="shared" si="800"/>
        <v>0</v>
      </c>
      <c r="EF485" s="385">
        <f t="shared" si="800"/>
        <v>0</v>
      </c>
      <c r="EG485" s="402">
        <f t="shared" si="845"/>
        <v>0</v>
      </c>
      <c r="EH485" s="402">
        <f t="shared" si="845"/>
        <v>0</v>
      </c>
      <c r="EI485" s="402">
        <f t="shared" si="845"/>
        <v>0</v>
      </c>
      <c r="EJ485" s="402">
        <f t="shared" si="843"/>
        <v>0</v>
      </c>
      <c r="EK485" s="402">
        <f t="shared" si="843"/>
        <v>0</v>
      </c>
      <c r="EL485" s="402">
        <f t="shared" si="843"/>
        <v>0</v>
      </c>
      <c r="EM485" s="402">
        <f t="shared" si="801"/>
        <v>0</v>
      </c>
      <c r="EN485" s="402">
        <f t="shared" si="802"/>
        <v>0</v>
      </c>
      <c r="EO485" s="402">
        <f t="shared" si="802"/>
        <v>0</v>
      </c>
      <c r="EP485" s="402">
        <f t="shared" si="803"/>
        <v>0</v>
      </c>
      <c r="EQ485" s="402">
        <f t="shared" si="804"/>
        <v>0</v>
      </c>
      <c r="ER485" s="394">
        <f t="shared" si="831"/>
        <v>98.274678111587988</v>
      </c>
      <c r="ES485" s="394">
        <f t="shared" si="831"/>
        <v>0</v>
      </c>
      <c r="ET485" s="394">
        <f t="shared" si="831"/>
        <v>0</v>
      </c>
      <c r="EU485" s="394">
        <f t="shared" si="828"/>
        <v>0</v>
      </c>
      <c r="EV485" s="394">
        <f t="shared" si="828"/>
        <v>0</v>
      </c>
      <c r="EW485" s="394">
        <f t="shared" si="828"/>
        <v>0</v>
      </c>
      <c r="EX485" s="394">
        <f t="shared" si="828"/>
        <v>0</v>
      </c>
      <c r="EY485" s="403">
        <f t="shared" si="805"/>
        <v>107</v>
      </c>
      <c r="EZ485" s="394">
        <f t="shared" si="806"/>
        <v>0</v>
      </c>
      <c r="FA485" s="396">
        <f t="shared" si="807"/>
        <v>8.7253218884120169</v>
      </c>
      <c r="FB485" s="396">
        <f t="shared" si="807"/>
        <v>0</v>
      </c>
      <c r="FC485" s="404">
        <f t="shared" si="841"/>
        <v>25.716738197424892</v>
      </c>
      <c r="FD485" s="404">
        <f t="shared" si="841"/>
        <v>0</v>
      </c>
      <c r="FE485" s="404">
        <f t="shared" si="841"/>
        <v>0</v>
      </c>
      <c r="FF485" s="404">
        <f t="shared" si="841"/>
        <v>0</v>
      </c>
      <c r="FG485" s="404">
        <f t="shared" si="841"/>
        <v>0</v>
      </c>
      <c r="FH485" s="404">
        <f t="shared" si="833"/>
        <v>0</v>
      </c>
      <c r="FI485" s="404">
        <f t="shared" si="833"/>
        <v>0</v>
      </c>
      <c r="FJ485" s="404">
        <f t="shared" si="833"/>
        <v>0</v>
      </c>
      <c r="FK485" s="392">
        <f t="shared" si="808"/>
        <v>28</v>
      </c>
      <c r="FL485" s="384">
        <f t="shared" si="809"/>
        <v>2.2832618025751072</v>
      </c>
      <c r="FM485" s="384">
        <f t="shared" si="809"/>
        <v>0</v>
      </c>
      <c r="FN485" s="405">
        <f t="shared" si="839"/>
        <v>0</v>
      </c>
      <c r="FO485" s="405">
        <f t="shared" si="839"/>
        <v>0</v>
      </c>
      <c r="FP485" s="405">
        <f t="shared" si="839"/>
        <v>0</v>
      </c>
      <c r="FQ485" s="405">
        <f t="shared" si="835"/>
        <v>0</v>
      </c>
      <c r="FR485" s="405">
        <f t="shared" si="835"/>
        <v>0</v>
      </c>
      <c r="FS485" s="405">
        <f t="shared" si="835"/>
        <v>0</v>
      </c>
      <c r="FT485" s="405">
        <f t="shared" si="752"/>
        <v>0</v>
      </c>
      <c r="FU485" s="405">
        <f t="shared" si="752"/>
        <v>0</v>
      </c>
      <c r="FV485" s="405">
        <f t="shared" si="752"/>
        <v>0</v>
      </c>
      <c r="FW485" s="397">
        <f t="shared" si="810"/>
        <v>-38</v>
      </c>
      <c r="FX485" s="406">
        <f t="shared" si="811"/>
        <v>0</v>
      </c>
      <c r="FY485" s="331">
        <f t="shared" si="812"/>
        <v>0</v>
      </c>
      <c r="FZ485" s="382">
        <f t="shared" si="813"/>
        <v>0</v>
      </c>
      <c r="GA485" s="331">
        <f t="shared" si="814"/>
        <v>0</v>
      </c>
      <c r="GB485" s="407">
        <f t="shared" si="815"/>
        <v>0</v>
      </c>
      <c r="GC485" s="407">
        <f t="shared" si="816"/>
        <v>-1.4210854715202004E-14</v>
      </c>
      <c r="GD485" s="407">
        <f t="shared" si="817"/>
        <v>0</v>
      </c>
      <c r="GE485" s="407">
        <f t="shared" si="818"/>
        <v>0</v>
      </c>
      <c r="GF485" s="407">
        <f t="shared" si="819"/>
        <v>0</v>
      </c>
      <c r="GG485" s="407">
        <f t="shared" si="820"/>
        <v>0</v>
      </c>
      <c r="GH485" s="407">
        <f t="shared" si="821"/>
        <v>0</v>
      </c>
      <c r="GI485" s="407">
        <f t="shared" si="822"/>
        <v>8.8817841970012523E-16</v>
      </c>
      <c r="GJ485">
        <f t="shared" si="823"/>
        <v>0</v>
      </c>
      <c r="GK485" s="382">
        <f t="shared" si="824"/>
        <v>-1.3322676295501878E-14</v>
      </c>
      <c r="GL485">
        <v>5</v>
      </c>
      <c r="GM485">
        <f t="shared" si="750"/>
        <v>0</v>
      </c>
      <c r="GN485">
        <f t="shared" si="750"/>
        <v>0</v>
      </c>
      <c r="GO485">
        <f t="shared" si="750"/>
        <v>115</v>
      </c>
      <c r="GP485">
        <f t="shared" si="750"/>
        <v>0</v>
      </c>
      <c r="GQ485">
        <f t="shared" si="750"/>
        <v>216</v>
      </c>
      <c r="GR485">
        <f t="shared" si="749"/>
        <v>0</v>
      </c>
      <c r="GS485">
        <f t="shared" si="749"/>
        <v>0</v>
      </c>
      <c r="GT485">
        <f t="shared" si="749"/>
        <v>107</v>
      </c>
      <c r="GU485">
        <f t="shared" si="749"/>
        <v>28</v>
      </c>
      <c r="GV485">
        <f t="shared" si="749"/>
        <v>0</v>
      </c>
    </row>
    <row r="486" spans="1:204" customFormat="1" x14ac:dyDescent="0.25">
      <c r="A486" s="378">
        <v>28001</v>
      </c>
      <c r="B486" s="32" t="s">
        <v>1186</v>
      </c>
      <c r="C486" t="s">
        <v>886</v>
      </c>
      <c r="D486">
        <v>5</v>
      </c>
      <c r="E486" s="379">
        <v>810</v>
      </c>
      <c r="F486" s="379">
        <v>119</v>
      </c>
      <c r="G486" s="379">
        <v>0</v>
      </c>
      <c r="H486" s="379">
        <v>0</v>
      </c>
      <c r="I486" s="379">
        <v>42700</v>
      </c>
      <c r="J486" s="379">
        <v>0</v>
      </c>
      <c r="K486" s="379">
        <v>0</v>
      </c>
      <c r="L486" s="379">
        <v>0</v>
      </c>
      <c r="M486" s="380">
        <v>0</v>
      </c>
      <c r="N486" s="381">
        <f t="shared" si="755"/>
        <v>43629</v>
      </c>
      <c r="O486" s="379">
        <v>942</v>
      </c>
      <c r="P486" s="379">
        <v>267</v>
      </c>
      <c r="Q486" s="379">
        <v>0</v>
      </c>
      <c r="R486" s="379">
        <v>0</v>
      </c>
      <c r="S486" s="379">
        <v>40400</v>
      </c>
      <c r="T486" s="379">
        <v>0</v>
      </c>
      <c r="U486" s="379">
        <v>0</v>
      </c>
      <c r="V486" s="379">
        <v>0</v>
      </c>
      <c r="W486" s="480">
        <f>(VLOOKUP(A486,'[1]floresta plant'!$A$4:$F$573,6,0))*1000</f>
        <v>0</v>
      </c>
      <c r="X486" s="24">
        <f t="shared" si="756"/>
        <v>41609</v>
      </c>
      <c r="Y486" s="53">
        <f t="shared" si="829"/>
        <v>0</v>
      </c>
      <c r="Z486" s="53">
        <f t="shared" si="829"/>
        <v>0</v>
      </c>
      <c r="AA486" s="53">
        <f t="shared" si="829"/>
        <v>-2300</v>
      </c>
      <c r="AB486" s="53">
        <f t="shared" si="826"/>
        <v>0</v>
      </c>
      <c r="AC486" s="53">
        <f t="shared" si="826"/>
        <v>0</v>
      </c>
      <c r="AD486" s="53">
        <f t="shared" si="826"/>
        <v>0</v>
      </c>
      <c r="AE486" s="53">
        <f t="shared" si="826"/>
        <v>0</v>
      </c>
      <c r="AF486" s="53">
        <f t="shared" si="757"/>
        <v>148</v>
      </c>
      <c r="AG486" s="53">
        <f t="shared" si="758"/>
        <v>132</v>
      </c>
      <c r="AH486" s="53">
        <f t="shared" si="759"/>
        <v>2020</v>
      </c>
      <c r="AI486" s="53">
        <f t="shared" si="825"/>
        <v>-2020</v>
      </c>
      <c r="AJ486" s="469">
        <v>0</v>
      </c>
      <c r="AK486" s="469">
        <v>0</v>
      </c>
      <c r="AL486" s="469">
        <v>0</v>
      </c>
      <c r="AM486" s="470">
        <f t="shared" si="760"/>
        <v>0</v>
      </c>
      <c r="AN486" s="53">
        <f t="shared" si="761"/>
        <v>2020</v>
      </c>
      <c r="AO486" s="382">
        <f t="shared" si="762"/>
        <v>3</v>
      </c>
      <c r="AP486">
        <v>5</v>
      </c>
      <c r="AQ486" s="383">
        <f t="shared" si="763"/>
        <v>280</v>
      </c>
      <c r="AR486" s="383">
        <f t="shared" si="764"/>
        <v>-2300</v>
      </c>
      <c r="AS486" s="383">
        <f t="shared" si="765"/>
        <v>0</v>
      </c>
      <c r="AT486" s="383">
        <f t="shared" si="766"/>
        <v>2300</v>
      </c>
      <c r="AU486" s="383">
        <f t="shared" si="767"/>
        <v>0</v>
      </c>
      <c r="AV486" s="383">
        <f t="shared" si="768"/>
        <v>1</v>
      </c>
      <c r="AW486" s="383">
        <f t="shared" si="769"/>
        <v>0</v>
      </c>
      <c r="AX486" s="383">
        <f t="shared" si="770"/>
        <v>1</v>
      </c>
      <c r="AY486" s="383">
        <f t="shared" si="771"/>
        <v>0</v>
      </c>
      <c r="AZ486">
        <f t="shared" si="772"/>
        <v>0</v>
      </c>
      <c r="BA486">
        <f t="shared" si="773"/>
        <v>0</v>
      </c>
      <c r="BB486" s="383">
        <f t="shared" si="774"/>
        <v>0</v>
      </c>
      <c r="BC486" s="384">
        <f t="shared" si="836"/>
        <v>0</v>
      </c>
      <c r="BD486" s="384">
        <f t="shared" si="836"/>
        <v>0</v>
      </c>
      <c r="BE486" s="384">
        <f t="shared" si="836"/>
        <v>1</v>
      </c>
      <c r="BF486" s="384">
        <f t="shared" si="834"/>
        <v>0</v>
      </c>
      <c r="BG486" s="384">
        <f t="shared" si="834"/>
        <v>0</v>
      </c>
      <c r="BH486" s="384">
        <f t="shared" si="834"/>
        <v>0</v>
      </c>
      <c r="BI486" s="384">
        <f t="shared" si="751"/>
        <v>0</v>
      </c>
      <c r="BJ486" s="384">
        <f t="shared" si="751"/>
        <v>148</v>
      </c>
      <c r="BK486" s="384">
        <f t="shared" si="751"/>
        <v>132</v>
      </c>
      <c r="BL486" s="474">
        <f t="shared" si="775"/>
        <v>2300</v>
      </c>
      <c r="BM486" s="409">
        <f t="shared" si="776"/>
        <v>2020</v>
      </c>
      <c r="BN486" s="473">
        <f t="shared" si="777"/>
        <v>280</v>
      </c>
      <c r="BO486" s="387">
        <f t="shared" si="778"/>
        <v>1</v>
      </c>
      <c r="BP486" s="387">
        <f t="shared" si="779"/>
        <v>0</v>
      </c>
      <c r="BQ486" s="388">
        <f t="shared" si="780"/>
        <v>0</v>
      </c>
      <c r="BR486" s="389">
        <f t="shared" si="781"/>
        <v>2020</v>
      </c>
      <c r="BS486" s="390">
        <f t="shared" si="782"/>
        <v>0</v>
      </c>
      <c r="BT486" s="391">
        <f t="shared" si="840"/>
        <v>0</v>
      </c>
      <c r="BU486" s="391">
        <f t="shared" si="840"/>
        <v>0</v>
      </c>
      <c r="BV486" s="391">
        <f t="shared" si="840"/>
        <v>0</v>
      </c>
      <c r="BW486" s="391">
        <f t="shared" si="840"/>
        <v>0</v>
      </c>
      <c r="BX486" s="391">
        <f t="shared" si="840"/>
        <v>0</v>
      </c>
      <c r="BY486" s="391">
        <f t="shared" si="832"/>
        <v>0</v>
      </c>
      <c r="BZ486" s="391">
        <f t="shared" si="832"/>
        <v>0</v>
      </c>
      <c r="CA486" s="391">
        <f t="shared" si="832"/>
        <v>0</v>
      </c>
      <c r="CB486" s="391">
        <f t="shared" si="783"/>
        <v>0</v>
      </c>
      <c r="CC486" s="391">
        <f t="shared" si="783"/>
        <v>0</v>
      </c>
      <c r="CD486" s="392">
        <f t="shared" si="784"/>
        <v>0</v>
      </c>
      <c r="CE486" s="393">
        <f t="shared" si="785"/>
        <v>0</v>
      </c>
      <c r="CF486" s="392">
        <f t="shared" si="830"/>
        <v>0</v>
      </c>
      <c r="CG486" s="392">
        <f t="shared" si="830"/>
        <v>0</v>
      </c>
      <c r="CH486" s="392">
        <f t="shared" si="830"/>
        <v>0</v>
      </c>
      <c r="CI486" s="392">
        <f t="shared" si="827"/>
        <v>0</v>
      </c>
      <c r="CJ486" s="392">
        <f t="shared" si="827"/>
        <v>0</v>
      </c>
      <c r="CK486" s="392">
        <f t="shared" si="827"/>
        <v>0</v>
      </c>
      <c r="CL486" s="392">
        <f t="shared" si="827"/>
        <v>0</v>
      </c>
      <c r="CM486" s="392">
        <f t="shared" si="786"/>
        <v>0</v>
      </c>
      <c r="CN486" s="392">
        <f t="shared" si="787"/>
        <v>0</v>
      </c>
      <c r="CO486" s="394">
        <f t="shared" si="788"/>
        <v>0</v>
      </c>
      <c r="CP486" s="394">
        <f t="shared" si="788"/>
        <v>0</v>
      </c>
      <c r="CQ486" s="395">
        <f t="shared" si="789"/>
        <v>-2300</v>
      </c>
      <c r="CR486" s="394">
        <f t="shared" si="844"/>
        <v>0</v>
      </c>
      <c r="CS486" s="394">
        <f t="shared" si="844"/>
        <v>0</v>
      </c>
      <c r="CT486" s="394">
        <f t="shared" si="844"/>
        <v>0</v>
      </c>
      <c r="CU486" s="394">
        <f t="shared" si="842"/>
        <v>0</v>
      </c>
      <c r="CV486" s="394">
        <f t="shared" si="842"/>
        <v>0</v>
      </c>
      <c r="CW486" s="394">
        <f t="shared" si="842"/>
        <v>0</v>
      </c>
      <c r="CX486" s="396">
        <f t="shared" si="790"/>
        <v>0</v>
      </c>
      <c r="CY486" s="396">
        <f t="shared" si="790"/>
        <v>0</v>
      </c>
      <c r="CZ486" s="397">
        <f t="shared" si="791"/>
        <v>0</v>
      </c>
      <c r="DA486" s="397">
        <f t="shared" si="791"/>
        <v>0</v>
      </c>
      <c r="DB486" s="397">
        <f t="shared" si="791"/>
        <v>0</v>
      </c>
      <c r="DC486" s="397">
        <f t="shared" si="792"/>
        <v>0</v>
      </c>
      <c r="DD486" s="397">
        <f t="shared" si="837"/>
        <v>0</v>
      </c>
      <c r="DE486" s="397">
        <f t="shared" si="837"/>
        <v>0</v>
      </c>
      <c r="DF486" s="397">
        <f t="shared" si="837"/>
        <v>0</v>
      </c>
      <c r="DG486" s="397">
        <f t="shared" si="837"/>
        <v>0</v>
      </c>
      <c r="DH486" s="397">
        <f t="shared" si="837"/>
        <v>0</v>
      </c>
      <c r="DI486" s="398">
        <f t="shared" si="793"/>
        <v>0</v>
      </c>
      <c r="DJ486" s="398">
        <f t="shared" si="793"/>
        <v>0</v>
      </c>
      <c r="DK486" s="399">
        <f t="shared" si="794"/>
        <v>0</v>
      </c>
      <c r="DL486" s="399">
        <f t="shared" si="794"/>
        <v>0</v>
      </c>
      <c r="DM486" s="399">
        <f t="shared" si="794"/>
        <v>0</v>
      </c>
      <c r="DN486" s="399">
        <f t="shared" si="753"/>
        <v>0</v>
      </c>
      <c r="DO486" s="399">
        <f t="shared" si="795"/>
        <v>0</v>
      </c>
      <c r="DP486" s="399">
        <f t="shared" si="796"/>
        <v>0</v>
      </c>
      <c r="DQ486" s="399">
        <f t="shared" si="796"/>
        <v>0</v>
      </c>
      <c r="DR486" s="399">
        <f t="shared" si="796"/>
        <v>0</v>
      </c>
      <c r="DS486" s="399">
        <f t="shared" si="754"/>
        <v>0</v>
      </c>
      <c r="DT486" s="400">
        <f t="shared" si="797"/>
        <v>0</v>
      </c>
      <c r="DU486" s="400">
        <f t="shared" si="797"/>
        <v>0</v>
      </c>
      <c r="DV486" s="386">
        <f t="shared" si="838"/>
        <v>0</v>
      </c>
      <c r="DW486" s="386">
        <f t="shared" si="838"/>
        <v>0</v>
      </c>
      <c r="DX486" s="386">
        <f t="shared" si="838"/>
        <v>0</v>
      </c>
      <c r="DY486" s="386">
        <f t="shared" si="838"/>
        <v>0</v>
      </c>
      <c r="DZ486" s="386">
        <f t="shared" si="838"/>
        <v>0</v>
      </c>
      <c r="EA486" s="401">
        <f t="shared" si="798"/>
        <v>0</v>
      </c>
      <c r="EB486" s="386">
        <f t="shared" si="799"/>
        <v>0</v>
      </c>
      <c r="EC486" s="386">
        <f t="shared" si="799"/>
        <v>0</v>
      </c>
      <c r="ED486" s="386">
        <f t="shared" si="799"/>
        <v>0</v>
      </c>
      <c r="EE486" s="385">
        <f t="shared" si="800"/>
        <v>0</v>
      </c>
      <c r="EF486" s="385">
        <f t="shared" si="800"/>
        <v>0</v>
      </c>
      <c r="EG486" s="402">
        <f t="shared" si="845"/>
        <v>0</v>
      </c>
      <c r="EH486" s="402">
        <f t="shared" si="845"/>
        <v>0</v>
      </c>
      <c r="EI486" s="402">
        <f t="shared" si="845"/>
        <v>0</v>
      </c>
      <c r="EJ486" s="402">
        <f t="shared" si="843"/>
        <v>0</v>
      </c>
      <c r="EK486" s="402">
        <f t="shared" si="843"/>
        <v>0</v>
      </c>
      <c r="EL486" s="402">
        <f t="shared" si="843"/>
        <v>0</v>
      </c>
      <c r="EM486" s="402">
        <f t="shared" si="801"/>
        <v>0</v>
      </c>
      <c r="EN486" s="402">
        <f t="shared" si="802"/>
        <v>0</v>
      </c>
      <c r="EO486" s="402">
        <f t="shared" si="802"/>
        <v>0</v>
      </c>
      <c r="EP486" s="402">
        <f t="shared" si="803"/>
        <v>0</v>
      </c>
      <c r="EQ486" s="402">
        <f t="shared" si="804"/>
        <v>0</v>
      </c>
      <c r="ER486" s="394">
        <f t="shared" si="831"/>
        <v>0</v>
      </c>
      <c r="ES486" s="394">
        <f t="shared" si="831"/>
        <v>0</v>
      </c>
      <c r="ET486" s="394">
        <f t="shared" si="831"/>
        <v>148</v>
      </c>
      <c r="EU486" s="394">
        <f t="shared" si="828"/>
        <v>0</v>
      </c>
      <c r="EV486" s="394">
        <f t="shared" si="828"/>
        <v>0</v>
      </c>
      <c r="EW486" s="394">
        <f t="shared" si="828"/>
        <v>0</v>
      </c>
      <c r="EX486" s="394">
        <f t="shared" si="828"/>
        <v>0</v>
      </c>
      <c r="EY486" s="403">
        <f t="shared" si="805"/>
        <v>148</v>
      </c>
      <c r="EZ486" s="394">
        <f t="shared" si="806"/>
        <v>0</v>
      </c>
      <c r="FA486" s="396">
        <f t="shared" si="807"/>
        <v>0</v>
      </c>
      <c r="FB486" s="396">
        <f t="shared" si="807"/>
        <v>0</v>
      </c>
      <c r="FC486" s="404">
        <f t="shared" si="841"/>
        <v>0</v>
      </c>
      <c r="FD486" s="404">
        <f t="shared" si="841"/>
        <v>0</v>
      </c>
      <c r="FE486" s="404">
        <f t="shared" si="841"/>
        <v>132</v>
      </c>
      <c r="FF486" s="404">
        <f t="shared" si="841"/>
        <v>0</v>
      </c>
      <c r="FG486" s="404">
        <f t="shared" si="841"/>
        <v>0</v>
      </c>
      <c r="FH486" s="404">
        <f t="shared" si="833"/>
        <v>0</v>
      </c>
      <c r="FI486" s="404">
        <f t="shared" si="833"/>
        <v>0</v>
      </c>
      <c r="FJ486" s="404">
        <f t="shared" si="833"/>
        <v>0</v>
      </c>
      <c r="FK486" s="392">
        <f t="shared" si="808"/>
        <v>132</v>
      </c>
      <c r="FL486" s="384">
        <f t="shared" si="809"/>
        <v>0</v>
      </c>
      <c r="FM486" s="384">
        <f t="shared" si="809"/>
        <v>0</v>
      </c>
      <c r="FN486" s="405">
        <f t="shared" si="839"/>
        <v>0</v>
      </c>
      <c r="FO486" s="405">
        <f t="shared" si="839"/>
        <v>0</v>
      </c>
      <c r="FP486" s="405">
        <f t="shared" si="839"/>
        <v>2020</v>
      </c>
      <c r="FQ486" s="405">
        <f t="shared" si="835"/>
        <v>0</v>
      </c>
      <c r="FR486" s="405">
        <f t="shared" si="835"/>
        <v>0</v>
      </c>
      <c r="FS486" s="405">
        <f t="shared" si="835"/>
        <v>0</v>
      </c>
      <c r="FT486" s="405">
        <f t="shared" si="752"/>
        <v>0</v>
      </c>
      <c r="FU486" s="405">
        <f t="shared" si="752"/>
        <v>0</v>
      </c>
      <c r="FV486" s="405">
        <f t="shared" si="752"/>
        <v>0</v>
      </c>
      <c r="FW486" s="397">
        <f t="shared" si="810"/>
        <v>2020</v>
      </c>
      <c r="FX486" s="406">
        <f t="shared" si="811"/>
        <v>0</v>
      </c>
      <c r="FY486" s="331">
        <f t="shared" si="812"/>
        <v>0</v>
      </c>
      <c r="FZ486" s="382">
        <f t="shared" si="813"/>
        <v>0</v>
      </c>
      <c r="GA486" s="331">
        <f t="shared" si="814"/>
        <v>0</v>
      </c>
      <c r="GB486" s="407">
        <f t="shared" si="815"/>
        <v>0</v>
      </c>
      <c r="GC486" s="407">
        <f t="shared" si="816"/>
        <v>0</v>
      </c>
      <c r="GD486" s="407">
        <f t="shared" si="817"/>
        <v>0</v>
      </c>
      <c r="GE486" s="407">
        <f t="shared" si="818"/>
        <v>0</v>
      </c>
      <c r="GF486" s="407">
        <f t="shared" si="819"/>
        <v>0</v>
      </c>
      <c r="GG486" s="407">
        <f t="shared" si="820"/>
        <v>0</v>
      </c>
      <c r="GH486" s="407">
        <f t="shared" si="821"/>
        <v>0</v>
      </c>
      <c r="GI486" s="407">
        <f t="shared" si="822"/>
        <v>0</v>
      </c>
      <c r="GJ486">
        <f t="shared" si="823"/>
        <v>0</v>
      </c>
      <c r="GK486" s="382">
        <f t="shared" si="824"/>
        <v>0</v>
      </c>
      <c r="GL486">
        <v>5</v>
      </c>
      <c r="GM486">
        <f t="shared" si="750"/>
        <v>0</v>
      </c>
      <c r="GN486">
        <f t="shared" si="750"/>
        <v>0</v>
      </c>
      <c r="GO486">
        <f t="shared" si="750"/>
        <v>0</v>
      </c>
      <c r="GP486">
        <f t="shared" si="750"/>
        <v>0</v>
      </c>
      <c r="GQ486">
        <f t="shared" si="750"/>
        <v>0</v>
      </c>
      <c r="GR486">
        <f t="shared" si="749"/>
        <v>0</v>
      </c>
      <c r="GS486">
        <f t="shared" si="749"/>
        <v>0</v>
      </c>
      <c r="GT486">
        <f t="shared" si="749"/>
        <v>148</v>
      </c>
      <c r="GU486">
        <f t="shared" si="749"/>
        <v>132</v>
      </c>
      <c r="GV486">
        <f t="shared" si="749"/>
        <v>2020</v>
      </c>
    </row>
    <row r="487" spans="1:204" customFormat="1" x14ac:dyDescent="0.25">
      <c r="A487" s="378">
        <v>28002</v>
      </c>
      <c r="B487" s="32" t="s">
        <v>1187</v>
      </c>
      <c r="C487" t="s">
        <v>886</v>
      </c>
      <c r="D487">
        <v>5</v>
      </c>
      <c r="E487" s="379">
        <v>1495</v>
      </c>
      <c r="F487" s="379">
        <v>0</v>
      </c>
      <c r="G487" s="379">
        <v>0</v>
      </c>
      <c r="H487" s="379">
        <v>0</v>
      </c>
      <c r="I487" s="379">
        <v>34650</v>
      </c>
      <c r="J487" s="379">
        <v>0</v>
      </c>
      <c r="K487" s="379">
        <v>0</v>
      </c>
      <c r="L487" s="379">
        <v>0</v>
      </c>
      <c r="M487" s="380">
        <v>0</v>
      </c>
      <c r="N487" s="381">
        <f t="shared" si="755"/>
        <v>36145</v>
      </c>
      <c r="O487" s="379">
        <v>1563</v>
      </c>
      <c r="P487" s="379">
        <v>0</v>
      </c>
      <c r="Q487" s="379">
        <v>0</v>
      </c>
      <c r="R487" s="379">
        <v>0</v>
      </c>
      <c r="S487" s="379">
        <v>67700</v>
      </c>
      <c r="T487" s="379">
        <v>0</v>
      </c>
      <c r="U487" s="379">
        <v>0</v>
      </c>
      <c r="V487" s="379">
        <v>0</v>
      </c>
      <c r="W487" s="480">
        <f>(VLOOKUP(A487,'[1]floresta plant'!$A$4:$F$573,6,0))*1000</f>
        <v>0</v>
      </c>
      <c r="X487" s="24">
        <f t="shared" si="756"/>
        <v>69263</v>
      </c>
      <c r="Y487" s="53">
        <f t="shared" si="829"/>
        <v>0</v>
      </c>
      <c r="Z487" s="53">
        <f t="shared" si="829"/>
        <v>0</v>
      </c>
      <c r="AA487" s="53">
        <f t="shared" si="829"/>
        <v>33050</v>
      </c>
      <c r="AB487" s="53">
        <f t="shared" si="826"/>
        <v>0</v>
      </c>
      <c r="AC487" s="53">
        <f t="shared" si="826"/>
        <v>0</v>
      </c>
      <c r="AD487" s="53">
        <f t="shared" si="826"/>
        <v>0</v>
      </c>
      <c r="AE487" s="53">
        <f t="shared" si="826"/>
        <v>0</v>
      </c>
      <c r="AF487" s="53">
        <f t="shared" si="757"/>
        <v>0</v>
      </c>
      <c r="AG487" s="53">
        <f t="shared" si="758"/>
        <v>68</v>
      </c>
      <c r="AH487" s="53">
        <f t="shared" si="759"/>
        <v>-33118</v>
      </c>
      <c r="AI487" s="53">
        <f t="shared" si="825"/>
        <v>33118</v>
      </c>
      <c r="AJ487" s="469">
        <v>0</v>
      </c>
      <c r="AK487" s="469">
        <v>0</v>
      </c>
      <c r="AL487" s="469">
        <v>0</v>
      </c>
      <c r="AM487" s="470">
        <f t="shared" si="760"/>
        <v>0</v>
      </c>
      <c r="AN487" s="53">
        <f t="shared" si="761"/>
        <v>-33118</v>
      </c>
      <c r="AO487" s="382">
        <f t="shared" si="762"/>
        <v>2</v>
      </c>
      <c r="AP487">
        <v>5</v>
      </c>
      <c r="AQ487" s="383">
        <f t="shared" si="763"/>
        <v>33118</v>
      </c>
      <c r="AR487" s="383">
        <f t="shared" si="764"/>
        <v>0</v>
      </c>
      <c r="AS487" s="383">
        <f t="shared" si="765"/>
        <v>0</v>
      </c>
      <c r="AT487" s="383">
        <f t="shared" si="766"/>
        <v>0</v>
      </c>
      <c r="AU487" s="383">
        <f t="shared" si="767"/>
        <v>33118</v>
      </c>
      <c r="AV487" s="383">
        <f t="shared" si="768"/>
        <v>0</v>
      </c>
      <c r="AW487" s="383">
        <f t="shared" si="769"/>
        <v>1</v>
      </c>
      <c r="AX487" s="383">
        <f t="shared" si="770"/>
        <v>1</v>
      </c>
      <c r="AY487" s="383">
        <f t="shared" si="771"/>
        <v>0</v>
      </c>
      <c r="AZ487">
        <f t="shared" si="772"/>
        <v>0</v>
      </c>
      <c r="BA487">
        <f t="shared" si="773"/>
        <v>0</v>
      </c>
      <c r="BB487" s="383">
        <f t="shared" si="774"/>
        <v>0</v>
      </c>
      <c r="BC487" s="384">
        <f t="shared" si="836"/>
        <v>0</v>
      </c>
      <c r="BD487" s="384">
        <f t="shared" si="836"/>
        <v>0</v>
      </c>
      <c r="BE487" s="384">
        <f t="shared" si="836"/>
        <v>33050</v>
      </c>
      <c r="BF487" s="384">
        <f t="shared" si="834"/>
        <v>0</v>
      </c>
      <c r="BG487" s="384">
        <f t="shared" si="834"/>
        <v>0</v>
      </c>
      <c r="BH487" s="384">
        <f t="shared" si="834"/>
        <v>0</v>
      </c>
      <c r="BI487" s="384">
        <f t="shared" si="751"/>
        <v>0</v>
      </c>
      <c r="BJ487" s="384">
        <f t="shared" si="751"/>
        <v>0</v>
      </c>
      <c r="BK487" s="384">
        <f t="shared" si="751"/>
        <v>68</v>
      </c>
      <c r="BL487" s="474">
        <f t="shared" si="775"/>
        <v>0</v>
      </c>
      <c r="BM487" s="409">
        <f t="shared" si="776"/>
        <v>-33118</v>
      </c>
      <c r="BN487" s="473">
        <f t="shared" si="777"/>
        <v>33118</v>
      </c>
      <c r="BO487" s="387">
        <f t="shared" si="778"/>
        <v>0</v>
      </c>
      <c r="BP487" s="387">
        <f t="shared" si="779"/>
        <v>1</v>
      </c>
      <c r="BQ487" s="388">
        <f t="shared" si="780"/>
        <v>0</v>
      </c>
      <c r="BR487" s="389">
        <f t="shared" si="781"/>
        <v>0</v>
      </c>
      <c r="BS487" s="390">
        <f t="shared" si="782"/>
        <v>0</v>
      </c>
      <c r="BT487" s="391">
        <f t="shared" si="840"/>
        <v>0</v>
      </c>
      <c r="BU487" s="391">
        <f t="shared" si="840"/>
        <v>0</v>
      </c>
      <c r="BV487" s="391">
        <f t="shared" si="840"/>
        <v>0</v>
      </c>
      <c r="BW487" s="391">
        <f t="shared" si="840"/>
        <v>0</v>
      </c>
      <c r="BX487" s="391">
        <f t="shared" si="840"/>
        <v>0</v>
      </c>
      <c r="BY487" s="391">
        <f t="shared" si="832"/>
        <v>0</v>
      </c>
      <c r="BZ487" s="391">
        <f t="shared" si="832"/>
        <v>0</v>
      </c>
      <c r="CA487" s="391">
        <f t="shared" si="832"/>
        <v>0</v>
      </c>
      <c r="CB487" s="391">
        <f t="shared" si="783"/>
        <v>0</v>
      </c>
      <c r="CC487" s="391">
        <f t="shared" si="783"/>
        <v>0</v>
      </c>
      <c r="CD487" s="392">
        <f t="shared" si="784"/>
        <v>0</v>
      </c>
      <c r="CE487" s="393">
        <f t="shared" si="785"/>
        <v>0</v>
      </c>
      <c r="CF487" s="392">
        <f t="shared" si="830"/>
        <v>0</v>
      </c>
      <c r="CG487" s="392">
        <f t="shared" si="830"/>
        <v>0</v>
      </c>
      <c r="CH487" s="392">
        <f t="shared" si="830"/>
        <v>0</v>
      </c>
      <c r="CI487" s="392">
        <f t="shared" si="827"/>
        <v>0</v>
      </c>
      <c r="CJ487" s="392">
        <f t="shared" si="827"/>
        <v>0</v>
      </c>
      <c r="CK487" s="392">
        <f t="shared" si="827"/>
        <v>0</v>
      </c>
      <c r="CL487" s="392">
        <f t="shared" si="827"/>
        <v>0</v>
      </c>
      <c r="CM487" s="392">
        <f t="shared" si="786"/>
        <v>0</v>
      </c>
      <c r="CN487" s="392">
        <f t="shared" si="787"/>
        <v>0</v>
      </c>
      <c r="CO487" s="394">
        <f t="shared" si="788"/>
        <v>0</v>
      </c>
      <c r="CP487" s="394">
        <f t="shared" si="788"/>
        <v>0</v>
      </c>
      <c r="CQ487" s="395">
        <f t="shared" si="789"/>
        <v>33050</v>
      </c>
      <c r="CR487" s="394">
        <f t="shared" si="844"/>
        <v>0</v>
      </c>
      <c r="CS487" s="394">
        <f t="shared" si="844"/>
        <v>0</v>
      </c>
      <c r="CT487" s="394">
        <f t="shared" si="844"/>
        <v>0</v>
      </c>
      <c r="CU487" s="394">
        <f t="shared" si="842"/>
        <v>0</v>
      </c>
      <c r="CV487" s="394">
        <f t="shared" si="842"/>
        <v>0</v>
      </c>
      <c r="CW487" s="394">
        <f t="shared" si="842"/>
        <v>0</v>
      </c>
      <c r="CX487" s="396">
        <f t="shared" si="790"/>
        <v>33050</v>
      </c>
      <c r="CY487" s="396">
        <f t="shared" si="790"/>
        <v>0</v>
      </c>
      <c r="CZ487" s="397">
        <f t="shared" si="791"/>
        <v>0</v>
      </c>
      <c r="DA487" s="397">
        <f t="shared" si="791"/>
        <v>0</v>
      </c>
      <c r="DB487" s="397">
        <f t="shared" si="791"/>
        <v>0</v>
      </c>
      <c r="DC487" s="397">
        <f t="shared" si="792"/>
        <v>0</v>
      </c>
      <c r="DD487" s="397">
        <f t="shared" si="837"/>
        <v>0</v>
      </c>
      <c r="DE487" s="397">
        <f t="shared" si="837"/>
        <v>0</v>
      </c>
      <c r="DF487" s="397">
        <f t="shared" si="837"/>
        <v>0</v>
      </c>
      <c r="DG487" s="397">
        <f t="shared" si="837"/>
        <v>0</v>
      </c>
      <c r="DH487" s="397">
        <f t="shared" si="837"/>
        <v>0</v>
      </c>
      <c r="DI487" s="398">
        <f t="shared" si="793"/>
        <v>0</v>
      </c>
      <c r="DJ487" s="398">
        <f t="shared" si="793"/>
        <v>0</v>
      </c>
      <c r="DK487" s="399">
        <f t="shared" si="794"/>
        <v>0</v>
      </c>
      <c r="DL487" s="399">
        <f t="shared" si="794"/>
        <v>0</v>
      </c>
      <c r="DM487" s="399">
        <f t="shared" si="794"/>
        <v>0</v>
      </c>
      <c r="DN487" s="399">
        <f t="shared" si="753"/>
        <v>0</v>
      </c>
      <c r="DO487" s="399">
        <f t="shared" si="795"/>
        <v>0</v>
      </c>
      <c r="DP487" s="399">
        <f t="shared" si="796"/>
        <v>0</v>
      </c>
      <c r="DQ487" s="399">
        <f t="shared" si="796"/>
        <v>0</v>
      </c>
      <c r="DR487" s="399">
        <f t="shared" si="796"/>
        <v>0</v>
      </c>
      <c r="DS487" s="399">
        <f t="shared" si="754"/>
        <v>0</v>
      </c>
      <c r="DT487" s="400">
        <f t="shared" si="797"/>
        <v>0</v>
      </c>
      <c r="DU487" s="400">
        <f t="shared" si="797"/>
        <v>0</v>
      </c>
      <c r="DV487" s="386">
        <f t="shared" si="838"/>
        <v>0</v>
      </c>
      <c r="DW487" s="386">
        <f t="shared" si="838"/>
        <v>0</v>
      </c>
      <c r="DX487" s="386">
        <f t="shared" si="838"/>
        <v>0</v>
      </c>
      <c r="DY487" s="386">
        <f t="shared" si="838"/>
        <v>0</v>
      </c>
      <c r="DZ487" s="386">
        <f t="shared" si="838"/>
        <v>0</v>
      </c>
      <c r="EA487" s="401">
        <f t="shared" si="798"/>
        <v>0</v>
      </c>
      <c r="EB487" s="386">
        <f t="shared" si="799"/>
        <v>0</v>
      </c>
      <c r="EC487" s="386">
        <f t="shared" si="799"/>
        <v>0</v>
      </c>
      <c r="ED487" s="386">
        <f t="shared" si="799"/>
        <v>0</v>
      </c>
      <c r="EE487" s="385">
        <f t="shared" si="800"/>
        <v>0</v>
      </c>
      <c r="EF487" s="385">
        <f t="shared" si="800"/>
        <v>0</v>
      </c>
      <c r="EG487" s="402">
        <f t="shared" si="845"/>
        <v>0</v>
      </c>
      <c r="EH487" s="402">
        <f t="shared" si="845"/>
        <v>0</v>
      </c>
      <c r="EI487" s="402">
        <f t="shared" si="845"/>
        <v>0</v>
      </c>
      <c r="EJ487" s="402">
        <f t="shared" si="843"/>
        <v>0</v>
      </c>
      <c r="EK487" s="402">
        <f t="shared" si="843"/>
        <v>0</v>
      </c>
      <c r="EL487" s="402">
        <f t="shared" si="843"/>
        <v>0</v>
      </c>
      <c r="EM487" s="402">
        <f t="shared" si="801"/>
        <v>0</v>
      </c>
      <c r="EN487" s="402">
        <f t="shared" si="802"/>
        <v>0</v>
      </c>
      <c r="EO487" s="402">
        <f t="shared" si="802"/>
        <v>0</v>
      </c>
      <c r="EP487" s="402">
        <f t="shared" si="803"/>
        <v>0</v>
      </c>
      <c r="EQ487" s="402">
        <f t="shared" si="804"/>
        <v>0</v>
      </c>
      <c r="ER487" s="394">
        <f t="shared" si="831"/>
        <v>0</v>
      </c>
      <c r="ES487" s="394">
        <f t="shared" si="831"/>
        <v>0</v>
      </c>
      <c r="ET487" s="394">
        <f t="shared" si="831"/>
        <v>0</v>
      </c>
      <c r="EU487" s="394">
        <f t="shared" si="828"/>
        <v>0</v>
      </c>
      <c r="EV487" s="394">
        <f t="shared" si="828"/>
        <v>0</v>
      </c>
      <c r="EW487" s="394">
        <f t="shared" si="828"/>
        <v>0</v>
      </c>
      <c r="EX487" s="394">
        <f t="shared" si="828"/>
        <v>0</v>
      </c>
      <c r="EY487" s="403">
        <f t="shared" si="805"/>
        <v>0</v>
      </c>
      <c r="EZ487" s="394">
        <f t="shared" si="806"/>
        <v>0</v>
      </c>
      <c r="FA487" s="396">
        <f t="shared" si="807"/>
        <v>0</v>
      </c>
      <c r="FB487" s="396">
        <f t="shared" si="807"/>
        <v>0</v>
      </c>
      <c r="FC487" s="404">
        <f t="shared" si="841"/>
        <v>0</v>
      </c>
      <c r="FD487" s="404">
        <f t="shared" si="841"/>
        <v>0</v>
      </c>
      <c r="FE487" s="404">
        <f t="shared" si="841"/>
        <v>0</v>
      </c>
      <c r="FF487" s="404">
        <f t="shared" si="841"/>
        <v>0</v>
      </c>
      <c r="FG487" s="404">
        <f t="shared" si="841"/>
        <v>0</v>
      </c>
      <c r="FH487" s="404">
        <f t="shared" si="833"/>
        <v>0</v>
      </c>
      <c r="FI487" s="404">
        <f t="shared" si="833"/>
        <v>0</v>
      </c>
      <c r="FJ487" s="404">
        <f t="shared" si="833"/>
        <v>0</v>
      </c>
      <c r="FK487" s="392">
        <f t="shared" si="808"/>
        <v>68</v>
      </c>
      <c r="FL487" s="384">
        <f t="shared" si="809"/>
        <v>68</v>
      </c>
      <c r="FM487" s="384">
        <f t="shared" si="809"/>
        <v>0</v>
      </c>
      <c r="FN487" s="405">
        <f t="shared" si="839"/>
        <v>0</v>
      </c>
      <c r="FO487" s="405">
        <f t="shared" si="839"/>
        <v>0</v>
      </c>
      <c r="FP487" s="405">
        <f t="shared" si="839"/>
        <v>0</v>
      </c>
      <c r="FQ487" s="405">
        <f t="shared" si="835"/>
        <v>0</v>
      </c>
      <c r="FR487" s="405">
        <f t="shared" si="835"/>
        <v>0</v>
      </c>
      <c r="FS487" s="405">
        <f t="shared" si="835"/>
        <v>0</v>
      </c>
      <c r="FT487" s="405">
        <f t="shared" si="752"/>
        <v>0</v>
      </c>
      <c r="FU487" s="405">
        <f t="shared" si="752"/>
        <v>0</v>
      </c>
      <c r="FV487" s="405">
        <f t="shared" si="752"/>
        <v>0</v>
      </c>
      <c r="FW487" s="397">
        <f t="shared" si="810"/>
        <v>-33118</v>
      </c>
      <c r="FX487" s="406">
        <f t="shared" si="811"/>
        <v>0</v>
      </c>
      <c r="FY487" s="331">
        <f t="shared" si="812"/>
        <v>0</v>
      </c>
      <c r="FZ487" s="382">
        <f t="shared" si="813"/>
        <v>0</v>
      </c>
      <c r="GA487" s="331">
        <f t="shared" si="814"/>
        <v>0</v>
      </c>
      <c r="GB487" s="407">
        <f t="shared" si="815"/>
        <v>0</v>
      </c>
      <c r="GC487" s="407">
        <f t="shared" si="816"/>
        <v>0</v>
      </c>
      <c r="GD487" s="407">
        <f t="shared" si="817"/>
        <v>0</v>
      </c>
      <c r="GE487" s="407">
        <f t="shared" si="818"/>
        <v>0</v>
      </c>
      <c r="GF487" s="407">
        <f t="shared" si="819"/>
        <v>0</v>
      </c>
      <c r="GG487" s="407">
        <f t="shared" si="820"/>
        <v>0</v>
      </c>
      <c r="GH487" s="407">
        <f t="shared" si="821"/>
        <v>0</v>
      </c>
      <c r="GI487" s="407">
        <f t="shared" si="822"/>
        <v>0</v>
      </c>
      <c r="GJ487">
        <f t="shared" si="823"/>
        <v>0</v>
      </c>
      <c r="GK487" s="382">
        <f t="shared" si="824"/>
        <v>0</v>
      </c>
      <c r="GL487">
        <v>5</v>
      </c>
      <c r="GM487">
        <f t="shared" si="750"/>
        <v>0</v>
      </c>
      <c r="GN487">
        <f t="shared" si="750"/>
        <v>0</v>
      </c>
      <c r="GO487">
        <f t="shared" si="750"/>
        <v>33050</v>
      </c>
      <c r="GP487">
        <f t="shared" si="750"/>
        <v>0</v>
      </c>
      <c r="GQ487">
        <f t="shared" si="750"/>
        <v>0</v>
      </c>
      <c r="GR487">
        <f t="shared" si="749"/>
        <v>0</v>
      </c>
      <c r="GS487">
        <f t="shared" si="749"/>
        <v>0</v>
      </c>
      <c r="GT487">
        <f t="shared" si="749"/>
        <v>0</v>
      </c>
      <c r="GU487">
        <f t="shared" si="749"/>
        <v>68</v>
      </c>
      <c r="GV487">
        <f t="shared" si="749"/>
        <v>0</v>
      </c>
    </row>
    <row r="488" spans="1:204" customFormat="1" x14ac:dyDescent="0.25">
      <c r="A488" s="378">
        <v>28003</v>
      </c>
      <c r="B488" s="32" t="s">
        <v>1188</v>
      </c>
      <c r="C488" t="s">
        <v>886</v>
      </c>
      <c r="D488">
        <v>5</v>
      </c>
      <c r="E488" s="379">
        <v>2435</v>
      </c>
      <c r="F488" s="379">
        <v>301</v>
      </c>
      <c r="G488" s="379">
        <v>1129</v>
      </c>
      <c r="H488" s="379">
        <v>0</v>
      </c>
      <c r="I488" s="379">
        <v>8240</v>
      </c>
      <c r="J488" s="379">
        <v>0</v>
      </c>
      <c r="K488" s="379">
        <v>0</v>
      </c>
      <c r="L488" s="379">
        <v>0</v>
      </c>
      <c r="M488" s="380">
        <v>0</v>
      </c>
      <c r="N488" s="381">
        <f t="shared" si="755"/>
        <v>12105</v>
      </c>
      <c r="O488" s="379">
        <v>2946</v>
      </c>
      <c r="P488" s="379">
        <v>289</v>
      </c>
      <c r="Q488" s="379">
        <v>2337</v>
      </c>
      <c r="R488" s="379">
        <v>0</v>
      </c>
      <c r="S488" s="379">
        <v>7410</v>
      </c>
      <c r="T488" s="379">
        <v>0</v>
      </c>
      <c r="U488" s="379">
        <v>0</v>
      </c>
      <c r="V488" s="379">
        <v>0</v>
      </c>
      <c r="W488" s="480">
        <f>(VLOOKUP(A488,'[1]floresta plant'!$A$4:$F$573,6,0))*1000</f>
        <v>0</v>
      </c>
      <c r="X488" s="24">
        <f t="shared" si="756"/>
        <v>12982</v>
      </c>
      <c r="Y488" s="53">
        <f t="shared" si="829"/>
        <v>1208</v>
      </c>
      <c r="Z488" s="53">
        <f t="shared" si="829"/>
        <v>0</v>
      </c>
      <c r="AA488" s="53">
        <f t="shared" si="829"/>
        <v>-830</v>
      </c>
      <c r="AB488" s="53">
        <f t="shared" si="826"/>
        <v>0</v>
      </c>
      <c r="AC488" s="53">
        <f t="shared" si="826"/>
        <v>0</v>
      </c>
      <c r="AD488" s="53">
        <f t="shared" si="826"/>
        <v>0</v>
      </c>
      <c r="AE488" s="53">
        <f t="shared" si="826"/>
        <v>0</v>
      </c>
      <c r="AF488" s="53">
        <f t="shared" si="757"/>
        <v>-12</v>
      </c>
      <c r="AG488" s="53">
        <f t="shared" si="758"/>
        <v>511</v>
      </c>
      <c r="AH488" s="53">
        <f t="shared" si="759"/>
        <v>-877</v>
      </c>
      <c r="AI488" s="53">
        <f t="shared" si="825"/>
        <v>877</v>
      </c>
      <c r="AJ488" s="469">
        <v>0</v>
      </c>
      <c r="AK488" s="469">
        <v>0</v>
      </c>
      <c r="AL488" s="469">
        <v>0</v>
      </c>
      <c r="AM488" s="470">
        <f t="shared" si="760"/>
        <v>0</v>
      </c>
      <c r="AN488" s="53">
        <f t="shared" si="761"/>
        <v>-877</v>
      </c>
      <c r="AO488" s="382">
        <f t="shared" si="762"/>
        <v>2</v>
      </c>
      <c r="AP488">
        <v>5</v>
      </c>
      <c r="AQ488" s="383">
        <f t="shared" si="763"/>
        <v>1719</v>
      </c>
      <c r="AR488" s="383">
        <f t="shared" si="764"/>
        <v>-842</v>
      </c>
      <c r="AS488" s="383">
        <f t="shared" si="765"/>
        <v>1208</v>
      </c>
      <c r="AT488" s="383">
        <f t="shared" si="766"/>
        <v>842</v>
      </c>
      <c r="AU488" s="383">
        <f t="shared" si="767"/>
        <v>877</v>
      </c>
      <c r="AV488" s="383">
        <f t="shared" si="768"/>
        <v>1</v>
      </c>
      <c r="AW488" s="383">
        <f t="shared" si="769"/>
        <v>1</v>
      </c>
      <c r="AX488" s="383">
        <f t="shared" si="770"/>
        <v>1</v>
      </c>
      <c r="AY488" s="383">
        <f t="shared" si="771"/>
        <v>604</v>
      </c>
      <c r="AZ488">
        <f t="shared" si="772"/>
        <v>604</v>
      </c>
      <c r="BA488">
        <f t="shared" si="773"/>
        <v>0</v>
      </c>
      <c r="BB488" s="383">
        <f t="shared" si="774"/>
        <v>0</v>
      </c>
      <c r="BC488" s="384">
        <f t="shared" si="836"/>
        <v>1208</v>
      </c>
      <c r="BD488" s="384">
        <f t="shared" si="836"/>
        <v>0</v>
      </c>
      <c r="BE488" s="384">
        <f t="shared" si="836"/>
        <v>0.98574821852731587</v>
      </c>
      <c r="BF488" s="384">
        <f t="shared" si="834"/>
        <v>0</v>
      </c>
      <c r="BG488" s="384">
        <f t="shared" si="834"/>
        <v>0</v>
      </c>
      <c r="BH488" s="384">
        <f t="shared" si="834"/>
        <v>0</v>
      </c>
      <c r="BI488" s="384">
        <f t="shared" si="751"/>
        <v>0</v>
      </c>
      <c r="BJ488" s="384">
        <f t="shared" si="751"/>
        <v>1.4251781472684086E-2</v>
      </c>
      <c r="BK488" s="384">
        <f t="shared" si="751"/>
        <v>511</v>
      </c>
      <c r="BL488" s="474">
        <f t="shared" si="775"/>
        <v>238</v>
      </c>
      <c r="BM488" s="409">
        <f t="shared" si="776"/>
        <v>-273</v>
      </c>
      <c r="BN488" s="473">
        <f t="shared" si="777"/>
        <v>511</v>
      </c>
      <c r="BO488" s="387">
        <f t="shared" si="778"/>
        <v>0.46575342465753422</v>
      </c>
      <c r="BP488" s="387">
        <f t="shared" si="779"/>
        <v>0.53424657534246578</v>
      </c>
      <c r="BQ488" s="388">
        <f t="shared" si="780"/>
        <v>0</v>
      </c>
      <c r="BR488" s="389">
        <f t="shared" si="781"/>
        <v>0</v>
      </c>
      <c r="BS488" s="390">
        <f t="shared" si="782"/>
        <v>1208</v>
      </c>
      <c r="BT488" s="391">
        <f t="shared" si="840"/>
        <v>0</v>
      </c>
      <c r="BU488" s="391">
        <f t="shared" si="840"/>
        <v>595.39192399049875</v>
      </c>
      <c r="BV488" s="391">
        <f t="shared" si="840"/>
        <v>0</v>
      </c>
      <c r="BW488" s="391">
        <f t="shared" si="840"/>
        <v>0</v>
      </c>
      <c r="BX488" s="391">
        <f t="shared" si="840"/>
        <v>0</v>
      </c>
      <c r="BY488" s="391">
        <f t="shared" si="832"/>
        <v>0</v>
      </c>
      <c r="BZ488" s="391">
        <f t="shared" si="832"/>
        <v>8.6080760095011879</v>
      </c>
      <c r="CA488" s="391">
        <f t="shared" si="832"/>
        <v>0</v>
      </c>
      <c r="CB488" s="391">
        <f t="shared" si="783"/>
        <v>604</v>
      </c>
      <c r="CC488" s="391">
        <f t="shared" si="783"/>
        <v>0</v>
      </c>
      <c r="CD488" s="392">
        <f t="shared" si="784"/>
        <v>0</v>
      </c>
      <c r="CE488" s="393">
        <f t="shared" si="785"/>
        <v>0</v>
      </c>
      <c r="CF488" s="392">
        <f t="shared" si="830"/>
        <v>0</v>
      </c>
      <c r="CG488" s="392">
        <f t="shared" si="830"/>
        <v>0</v>
      </c>
      <c r="CH488" s="392">
        <f t="shared" si="830"/>
        <v>0</v>
      </c>
      <c r="CI488" s="392">
        <f t="shared" si="827"/>
        <v>0</v>
      </c>
      <c r="CJ488" s="392">
        <f t="shared" si="827"/>
        <v>0</v>
      </c>
      <c r="CK488" s="392">
        <f t="shared" si="827"/>
        <v>0</v>
      </c>
      <c r="CL488" s="392">
        <f t="shared" si="827"/>
        <v>0</v>
      </c>
      <c r="CM488" s="392">
        <f t="shared" si="786"/>
        <v>0</v>
      </c>
      <c r="CN488" s="392">
        <f t="shared" si="787"/>
        <v>0</v>
      </c>
      <c r="CO488" s="394">
        <f t="shared" si="788"/>
        <v>0</v>
      </c>
      <c r="CP488" s="394">
        <f t="shared" si="788"/>
        <v>0</v>
      </c>
      <c r="CQ488" s="395">
        <f t="shared" si="789"/>
        <v>-830</v>
      </c>
      <c r="CR488" s="394">
        <f t="shared" si="844"/>
        <v>0</v>
      </c>
      <c r="CS488" s="394">
        <f t="shared" si="844"/>
        <v>0</v>
      </c>
      <c r="CT488" s="394">
        <f t="shared" si="844"/>
        <v>0</v>
      </c>
      <c r="CU488" s="394">
        <f t="shared" si="842"/>
        <v>0</v>
      </c>
      <c r="CV488" s="394">
        <f t="shared" si="842"/>
        <v>0</v>
      </c>
      <c r="CW488" s="394">
        <f t="shared" si="842"/>
        <v>0</v>
      </c>
      <c r="CX488" s="396">
        <f t="shared" si="790"/>
        <v>0</v>
      </c>
      <c r="CY488" s="396">
        <f t="shared" si="790"/>
        <v>0</v>
      </c>
      <c r="CZ488" s="397">
        <f t="shared" si="791"/>
        <v>0</v>
      </c>
      <c r="DA488" s="397">
        <f t="shared" si="791"/>
        <v>0</v>
      </c>
      <c r="DB488" s="397">
        <f t="shared" si="791"/>
        <v>0</v>
      </c>
      <c r="DC488" s="397">
        <f t="shared" si="792"/>
        <v>0</v>
      </c>
      <c r="DD488" s="397">
        <f t="shared" si="837"/>
        <v>0</v>
      </c>
      <c r="DE488" s="397">
        <f t="shared" si="837"/>
        <v>0</v>
      </c>
      <c r="DF488" s="397">
        <f t="shared" si="837"/>
        <v>0</v>
      </c>
      <c r="DG488" s="397">
        <f t="shared" si="837"/>
        <v>0</v>
      </c>
      <c r="DH488" s="397">
        <f t="shared" si="837"/>
        <v>0</v>
      </c>
      <c r="DI488" s="398">
        <f t="shared" si="793"/>
        <v>0</v>
      </c>
      <c r="DJ488" s="398">
        <f t="shared" si="793"/>
        <v>0</v>
      </c>
      <c r="DK488" s="399">
        <f t="shared" si="794"/>
        <v>0</v>
      </c>
      <c r="DL488" s="399">
        <f t="shared" si="794"/>
        <v>0</v>
      </c>
      <c r="DM488" s="399">
        <f t="shared" si="794"/>
        <v>0</v>
      </c>
      <c r="DN488" s="399">
        <f t="shared" si="753"/>
        <v>0</v>
      </c>
      <c r="DO488" s="399">
        <f t="shared" si="795"/>
        <v>0</v>
      </c>
      <c r="DP488" s="399">
        <f t="shared" si="796"/>
        <v>0</v>
      </c>
      <c r="DQ488" s="399">
        <f t="shared" si="796"/>
        <v>0</v>
      </c>
      <c r="DR488" s="399">
        <f t="shared" si="796"/>
        <v>0</v>
      </c>
      <c r="DS488" s="399">
        <f t="shared" si="754"/>
        <v>0</v>
      </c>
      <c r="DT488" s="400">
        <f t="shared" si="797"/>
        <v>0</v>
      </c>
      <c r="DU488" s="400">
        <f t="shared" si="797"/>
        <v>0</v>
      </c>
      <c r="DV488" s="386">
        <f t="shared" si="838"/>
        <v>0</v>
      </c>
      <c r="DW488" s="386">
        <f t="shared" si="838"/>
        <v>0</v>
      </c>
      <c r="DX488" s="386">
        <f t="shared" si="838"/>
        <v>0</v>
      </c>
      <c r="DY488" s="386">
        <f t="shared" si="838"/>
        <v>0</v>
      </c>
      <c r="DZ488" s="386">
        <f t="shared" si="838"/>
        <v>0</v>
      </c>
      <c r="EA488" s="401">
        <f t="shared" si="798"/>
        <v>0</v>
      </c>
      <c r="EB488" s="386">
        <f t="shared" si="799"/>
        <v>0</v>
      </c>
      <c r="EC488" s="386">
        <f t="shared" si="799"/>
        <v>0</v>
      </c>
      <c r="ED488" s="386">
        <f t="shared" si="799"/>
        <v>0</v>
      </c>
      <c r="EE488" s="385">
        <f t="shared" si="800"/>
        <v>0</v>
      </c>
      <c r="EF488" s="385">
        <f t="shared" si="800"/>
        <v>0</v>
      </c>
      <c r="EG488" s="402">
        <f t="shared" si="845"/>
        <v>0</v>
      </c>
      <c r="EH488" s="402">
        <f t="shared" si="845"/>
        <v>0</v>
      </c>
      <c r="EI488" s="402">
        <f t="shared" si="845"/>
        <v>0</v>
      </c>
      <c r="EJ488" s="402">
        <f t="shared" si="843"/>
        <v>0</v>
      </c>
      <c r="EK488" s="402">
        <f t="shared" si="843"/>
        <v>0</v>
      </c>
      <c r="EL488" s="402">
        <f t="shared" si="843"/>
        <v>0</v>
      </c>
      <c r="EM488" s="402">
        <f t="shared" si="801"/>
        <v>0</v>
      </c>
      <c r="EN488" s="402">
        <f t="shared" si="802"/>
        <v>0</v>
      </c>
      <c r="EO488" s="402">
        <f t="shared" si="802"/>
        <v>0</v>
      </c>
      <c r="EP488" s="402">
        <f t="shared" si="803"/>
        <v>0</v>
      </c>
      <c r="EQ488" s="402">
        <f t="shared" si="804"/>
        <v>0</v>
      </c>
      <c r="ER488" s="394">
        <f t="shared" si="831"/>
        <v>0</v>
      </c>
      <c r="ES488" s="394">
        <f t="shared" si="831"/>
        <v>0</v>
      </c>
      <c r="ET488" s="394">
        <f t="shared" si="831"/>
        <v>0</v>
      </c>
      <c r="EU488" s="394">
        <f t="shared" si="828"/>
        <v>0</v>
      </c>
      <c r="EV488" s="394">
        <f t="shared" si="828"/>
        <v>0</v>
      </c>
      <c r="EW488" s="394">
        <f t="shared" si="828"/>
        <v>0</v>
      </c>
      <c r="EX488" s="394">
        <f t="shared" si="828"/>
        <v>0</v>
      </c>
      <c r="EY488" s="403">
        <f t="shared" si="805"/>
        <v>-12</v>
      </c>
      <c r="EZ488" s="394">
        <f t="shared" si="806"/>
        <v>0</v>
      </c>
      <c r="FA488" s="396">
        <f t="shared" si="807"/>
        <v>0</v>
      </c>
      <c r="FB488" s="396">
        <f t="shared" si="807"/>
        <v>0</v>
      </c>
      <c r="FC488" s="404">
        <f t="shared" si="841"/>
        <v>0</v>
      </c>
      <c r="FD488" s="404">
        <f t="shared" si="841"/>
        <v>0</v>
      </c>
      <c r="FE488" s="404">
        <f t="shared" si="841"/>
        <v>234.60807600950119</v>
      </c>
      <c r="FF488" s="404">
        <f t="shared" si="841"/>
        <v>0</v>
      </c>
      <c r="FG488" s="404">
        <f t="shared" si="841"/>
        <v>0</v>
      </c>
      <c r="FH488" s="404">
        <f t="shared" si="833"/>
        <v>0</v>
      </c>
      <c r="FI488" s="404">
        <f t="shared" si="833"/>
        <v>0</v>
      </c>
      <c r="FJ488" s="404">
        <f t="shared" si="833"/>
        <v>3.3919239904988125</v>
      </c>
      <c r="FK488" s="392">
        <f t="shared" si="808"/>
        <v>511</v>
      </c>
      <c r="FL488" s="384">
        <f t="shared" si="809"/>
        <v>273</v>
      </c>
      <c r="FM488" s="384">
        <f t="shared" si="809"/>
        <v>0</v>
      </c>
      <c r="FN488" s="405">
        <f t="shared" si="839"/>
        <v>0</v>
      </c>
      <c r="FO488" s="405">
        <f t="shared" si="839"/>
        <v>0</v>
      </c>
      <c r="FP488" s="405">
        <f t="shared" si="839"/>
        <v>0</v>
      </c>
      <c r="FQ488" s="405">
        <f t="shared" si="835"/>
        <v>0</v>
      </c>
      <c r="FR488" s="405">
        <f t="shared" si="835"/>
        <v>0</v>
      </c>
      <c r="FS488" s="405">
        <f t="shared" si="835"/>
        <v>0</v>
      </c>
      <c r="FT488" s="405">
        <f t="shared" si="752"/>
        <v>0</v>
      </c>
      <c r="FU488" s="405">
        <f t="shared" si="752"/>
        <v>0</v>
      </c>
      <c r="FV488" s="405">
        <f t="shared" si="752"/>
        <v>0</v>
      </c>
      <c r="FW488" s="397">
        <f t="shared" si="810"/>
        <v>-877</v>
      </c>
      <c r="FX488" s="406">
        <f t="shared" si="811"/>
        <v>0</v>
      </c>
      <c r="FY488" s="331">
        <f t="shared" si="812"/>
        <v>0</v>
      </c>
      <c r="FZ488" s="382">
        <f t="shared" si="813"/>
        <v>0</v>
      </c>
      <c r="GA488" s="331">
        <f t="shared" si="814"/>
        <v>0</v>
      </c>
      <c r="GB488" s="407">
        <f t="shared" si="815"/>
        <v>0</v>
      </c>
      <c r="GC488" s="407">
        <f t="shared" si="816"/>
        <v>0</v>
      </c>
      <c r="GD488" s="407">
        <f t="shared" si="817"/>
        <v>0</v>
      </c>
      <c r="GE488" s="407">
        <f t="shared" si="818"/>
        <v>0</v>
      </c>
      <c r="GF488" s="407">
        <f t="shared" si="819"/>
        <v>0</v>
      </c>
      <c r="GG488" s="407">
        <f t="shared" si="820"/>
        <v>0</v>
      </c>
      <c r="GH488" s="407">
        <f t="shared" si="821"/>
        <v>0</v>
      </c>
      <c r="GI488" s="407">
        <f t="shared" si="822"/>
        <v>0</v>
      </c>
      <c r="GJ488">
        <f t="shared" si="823"/>
        <v>0</v>
      </c>
      <c r="GK488" s="382">
        <f t="shared" si="824"/>
        <v>0</v>
      </c>
      <c r="GL488">
        <v>5</v>
      </c>
      <c r="GM488">
        <f t="shared" si="750"/>
        <v>1208</v>
      </c>
      <c r="GN488">
        <f t="shared" si="750"/>
        <v>0</v>
      </c>
      <c r="GO488">
        <f t="shared" si="750"/>
        <v>0</v>
      </c>
      <c r="GP488">
        <f t="shared" si="750"/>
        <v>0</v>
      </c>
      <c r="GQ488">
        <f t="shared" si="750"/>
        <v>0</v>
      </c>
      <c r="GR488">
        <f t="shared" ref="GR488:GV538" si="846">SUMIF(AD488,"&gt;0")</f>
        <v>0</v>
      </c>
      <c r="GS488">
        <f t="shared" si="846"/>
        <v>0</v>
      </c>
      <c r="GT488">
        <f t="shared" si="846"/>
        <v>0</v>
      </c>
      <c r="GU488">
        <f t="shared" si="846"/>
        <v>511</v>
      </c>
      <c r="GV488">
        <f t="shared" si="846"/>
        <v>0</v>
      </c>
    </row>
    <row r="489" spans="1:204" customFormat="1" x14ac:dyDescent="0.25">
      <c r="A489" s="378">
        <v>28004</v>
      </c>
      <c r="B489" s="32" t="s">
        <v>1189</v>
      </c>
      <c r="C489" t="s">
        <v>886</v>
      </c>
      <c r="D489">
        <v>5</v>
      </c>
      <c r="E489" s="379">
        <v>8405</v>
      </c>
      <c r="F489" s="379">
        <v>1974</v>
      </c>
      <c r="G489" s="379">
        <v>600</v>
      </c>
      <c r="H489" s="379">
        <v>0</v>
      </c>
      <c r="I489" s="379">
        <v>2655</v>
      </c>
      <c r="J489" s="379">
        <v>0</v>
      </c>
      <c r="K489" s="379">
        <v>0</v>
      </c>
      <c r="L489" s="379">
        <v>0</v>
      </c>
      <c r="M489" s="380">
        <v>0</v>
      </c>
      <c r="N489" s="381">
        <f t="shared" si="755"/>
        <v>13634</v>
      </c>
      <c r="O489" s="379">
        <v>9400</v>
      </c>
      <c r="P489" s="379">
        <v>1762</v>
      </c>
      <c r="Q489" s="379">
        <v>680</v>
      </c>
      <c r="R489" s="379">
        <v>0</v>
      </c>
      <c r="S489" s="379">
        <v>3598</v>
      </c>
      <c r="T489" s="379">
        <v>0</v>
      </c>
      <c r="U489" s="379">
        <v>0</v>
      </c>
      <c r="V489" s="379">
        <v>0</v>
      </c>
      <c r="W489" s="480">
        <f>(VLOOKUP(A489,'[1]floresta plant'!$A$4:$F$573,6,0))*1000</f>
        <v>0</v>
      </c>
      <c r="X489" s="24">
        <f t="shared" si="756"/>
        <v>15440</v>
      </c>
      <c r="Y489" s="53">
        <f t="shared" si="829"/>
        <v>80</v>
      </c>
      <c r="Z489" s="53">
        <f t="shared" si="829"/>
        <v>0</v>
      </c>
      <c r="AA489" s="53">
        <f t="shared" si="829"/>
        <v>943</v>
      </c>
      <c r="AB489" s="53">
        <f t="shared" si="826"/>
        <v>0</v>
      </c>
      <c r="AC489" s="53">
        <f t="shared" si="826"/>
        <v>0</v>
      </c>
      <c r="AD489" s="53">
        <f t="shared" si="826"/>
        <v>0</v>
      </c>
      <c r="AE489" s="53">
        <f t="shared" si="826"/>
        <v>0</v>
      </c>
      <c r="AF489" s="53">
        <f t="shared" si="757"/>
        <v>-212</v>
      </c>
      <c r="AG489" s="53">
        <f t="shared" si="758"/>
        <v>995</v>
      </c>
      <c r="AH489" s="53">
        <f t="shared" si="759"/>
        <v>-1806</v>
      </c>
      <c r="AI489" s="53">
        <f t="shared" si="825"/>
        <v>1806</v>
      </c>
      <c r="AJ489" s="469">
        <v>0</v>
      </c>
      <c r="AK489" s="469">
        <v>0</v>
      </c>
      <c r="AL489" s="469">
        <v>0</v>
      </c>
      <c r="AM489" s="470">
        <f t="shared" si="760"/>
        <v>0</v>
      </c>
      <c r="AN489" s="53">
        <f t="shared" si="761"/>
        <v>-1806</v>
      </c>
      <c r="AO489" s="382">
        <f t="shared" si="762"/>
        <v>2</v>
      </c>
      <c r="AP489">
        <v>5</v>
      </c>
      <c r="AQ489" s="383">
        <f t="shared" si="763"/>
        <v>2018</v>
      </c>
      <c r="AR489" s="383">
        <f t="shared" si="764"/>
        <v>-212</v>
      </c>
      <c r="AS489" s="383">
        <f t="shared" si="765"/>
        <v>80</v>
      </c>
      <c r="AT489" s="383">
        <f t="shared" si="766"/>
        <v>212</v>
      </c>
      <c r="AU489" s="383">
        <f t="shared" si="767"/>
        <v>1806</v>
      </c>
      <c r="AV489" s="383">
        <f t="shared" si="768"/>
        <v>1</v>
      </c>
      <c r="AW489" s="383">
        <f t="shared" si="769"/>
        <v>1</v>
      </c>
      <c r="AX489" s="383">
        <f t="shared" si="770"/>
        <v>1</v>
      </c>
      <c r="AY489" s="383">
        <f t="shared" si="771"/>
        <v>40</v>
      </c>
      <c r="AZ489">
        <f t="shared" si="772"/>
        <v>40</v>
      </c>
      <c r="BA489">
        <f t="shared" si="773"/>
        <v>0</v>
      </c>
      <c r="BB489" s="383">
        <f t="shared" si="774"/>
        <v>0</v>
      </c>
      <c r="BC489" s="384">
        <f t="shared" si="836"/>
        <v>80</v>
      </c>
      <c r="BD489" s="384">
        <f t="shared" si="836"/>
        <v>0</v>
      </c>
      <c r="BE489" s="384">
        <f t="shared" si="836"/>
        <v>943</v>
      </c>
      <c r="BF489" s="384">
        <f t="shared" si="834"/>
        <v>0</v>
      </c>
      <c r="BG489" s="384">
        <f t="shared" si="834"/>
        <v>0</v>
      </c>
      <c r="BH489" s="384">
        <f t="shared" si="834"/>
        <v>0</v>
      </c>
      <c r="BI489" s="384">
        <f t="shared" si="751"/>
        <v>0</v>
      </c>
      <c r="BJ489" s="384">
        <f t="shared" si="751"/>
        <v>1</v>
      </c>
      <c r="BK489" s="384">
        <f t="shared" si="751"/>
        <v>995</v>
      </c>
      <c r="BL489" s="474">
        <f t="shared" si="775"/>
        <v>172</v>
      </c>
      <c r="BM489" s="409">
        <f t="shared" si="776"/>
        <v>-1766</v>
      </c>
      <c r="BN489" s="473">
        <f t="shared" si="777"/>
        <v>1938</v>
      </c>
      <c r="BO489" s="387">
        <f t="shared" si="778"/>
        <v>8.8751289989680085E-2</v>
      </c>
      <c r="BP489" s="387">
        <f t="shared" si="779"/>
        <v>0.91124871001031993</v>
      </c>
      <c r="BQ489" s="388">
        <f t="shared" si="780"/>
        <v>0</v>
      </c>
      <c r="BR489" s="389">
        <f t="shared" si="781"/>
        <v>0</v>
      </c>
      <c r="BS489" s="390">
        <f t="shared" si="782"/>
        <v>80</v>
      </c>
      <c r="BT489" s="391">
        <f t="shared" si="840"/>
        <v>0</v>
      </c>
      <c r="BU489" s="391">
        <f t="shared" si="840"/>
        <v>0</v>
      </c>
      <c r="BV489" s="391">
        <f t="shared" si="840"/>
        <v>0</v>
      </c>
      <c r="BW489" s="391">
        <f t="shared" si="840"/>
        <v>0</v>
      </c>
      <c r="BX489" s="391">
        <f t="shared" si="840"/>
        <v>0</v>
      </c>
      <c r="BY489" s="391">
        <f t="shared" si="832"/>
        <v>0</v>
      </c>
      <c r="BZ489" s="391">
        <f t="shared" si="832"/>
        <v>40</v>
      </c>
      <c r="CA489" s="391">
        <f t="shared" si="832"/>
        <v>0</v>
      </c>
      <c r="CB489" s="391">
        <f t="shared" si="783"/>
        <v>40</v>
      </c>
      <c r="CC489" s="391">
        <f t="shared" si="783"/>
        <v>0</v>
      </c>
      <c r="CD489" s="392">
        <f t="shared" si="784"/>
        <v>0</v>
      </c>
      <c r="CE489" s="393">
        <f t="shared" si="785"/>
        <v>0</v>
      </c>
      <c r="CF489" s="392">
        <f t="shared" si="830"/>
        <v>0</v>
      </c>
      <c r="CG489" s="392">
        <f t="shared" si="830"/>
        <v>0</v>
      </c>
      <c r="CH489" s="392">
        <f t="shared" si="830"/>
        <v>0</v>
      </c>
      <c r="CI489" s="392">
        <f t="shared" si="827"/>
        <v>0</v>
      </c>
      <c r="CJ489" s="392">
        <f t="shared" si="827"/>
        <v>0</v>
      </c>
      <c r="CK489" s="392">
        <f t="shared" si="827"/>
        <v>0</v>
      </c>
      <c r="CL489" s="392">
        <f t="shared" si="827"/>
        <v>0</v>
      </c>
      <c r="CM489" s="392">
        <f t="shared" si="786"/>
        <v>0</v>
      </c>
      <c r="CN489" s="392">
        <f t="shared" si="787"/>
        <v>0</v>
      </c>
      <c r="CO489" s="394">
        <f t="shared" si="788"/>
        <v>0</v>
      </c>
      <c r="CP489" s="394">
        <f t="shared" si="788"/>
        <v>0</v>
      </c>
      <c r="CQ489" s="395">
        <f t="shared" si="789"/>
        <v>943</v>
      </c>
      <c r="CR489" s="394">
        <f t="shared" si="844"/>
        <v>0</v>
      </c>
      <c r="CS489" s="394">
        <f t="shared" si="844"/>
        <v>0</v>
      </c>
      <c r="CT489" s="394">
        <f t="shared" si="844"/>
        <v>0</v>
      </c>
      <c r="CU489" s="394">
        <f t="shared" si="842"/>
        <v>0</v>
      </c>
      <c r="CV489" s="394">
        <f t="shared" si="842"/>
        <v>83.692466460268321</v>
      </c>
      <c r="CW489" s="394">
        <f t="shared" si="842"/>
        <v>0</v>
      </c>
      <c r="CX489" s="396">
        <f t="shared" si="790"/>
        <v>859.30753353973171</v>
      </c>
      <c r="CY489" s="396">
        <f t="shared" si="790"/>
        <v>0</v>
      </c>
      <c r="CZ489" s="397">
        <f t="shared" si="791"/>
        <v>0</v>
      </c>
      <c r="DA489" s="397">
        <f t="shared" si="791"/>
        <v>0</v>
      </c>
      <c r="DB489" s="397">
        <f t="shared" si="791"/>
        <v>0</v>
      </c>
      <c r="DC489" s="397">
        <f t="shared" si="792"/>
        <v>0</v>
      </c>
      <c r="DD489" s="397">
        <f t="shared" si="837"/>
        <v>0</v>
      </c>
      <c r="DE489" s="397">
        <f t="shared" si="837"/>
        <v>0</v>
      </c>
      <c r="DF489" s="397">
        <f t="shared" si="837"/>
        <v>0</v>
      </c>
      <c r="DG489" s="397">
        <f t="shared" si="837"/>
        <v>0</v>
      </c>
      <c r="DH489" s="397">
        <f t="shared" si="837"/>
        <v>0</v>
      </c>
      <c r="DI489" s="398">
        <f t="shared" si="793"/>
        <v>0</v>
      </c>
      <c r="DJ489" s="398">
        <f t="shared" si="793"/>
        <v>0</v>
      </c>
      <c r="DK489" s="399">
        <f t="shared" si="794"/>
        <v>0</v>
      </c>
      <c r="DL489" s="399">
        <f t="shared" si="794"/>
        <v>0</v>
      </c>
      <c r="DM489" s="399">
        <f t="shared" si="794"/>
        <v>0</v>
      </c>
      <c r="DN489" s="399">
        <f t="shared" si="753"/>
        <v>0</v>
      </c>
      <c r="DO489" s="399">
        <f t="shared" si="795"/>
        <v>0</v>
      </c>
      <c r="DP489" s="399">
        <f t="shared" si="796"/>
        <v>0</v>
      </c>
      <c r="DQ489" s="399">
        <f t="shared" si="796"/>
        <v>0</v>
      </c>
      <c r="DR489" s="399">
        <f t="shared" si="796"/>
        <v>0</v>
      </c>
      <c r="DS489" s="399">
        <f t="shared" si="754"/>
        <v>0</v>
      </c>
      <c r="DT489" s="400">
        <f t="shared" si="797"/>
        <v>0</v>
      </c>
      <c r="DU489" s="400">
        <f t="shared" si="797"/>
        <v>0</v>
      </c>
      <c r="DV489" s="386">
        <f t="shared" si="838"/>
        <v>0</v>
      </c>
      <c r="DW489" s="386">
        <f t="shared" si="838"/>
        <v>0</v>
      </c>
      <c r="DX489" s="386">
        <f t="shared" si="838"/>
        <v>0</v>
      </c>
      <c r="DY489" s="386">
        <f t="shared" si="838"/>
        <v>0</v>
      </c>
      <c r="DZ489" s="386">
        <f t="shared" si="838"/>
        <v>0</v>
      </c>
      <c r="EA489" s="401">
        <f t="shared" si="798"/>
        <v>0</v>
      </c>
      <c r="EB489" s="386">
        <f t="shared" si="799"/>
        <v>0</v>
      </c>
      <c r="EC489" s="386">
        <f t="shared" si="799"/>
        <v>0</v>
      </c>
      <c r="ED489" s="386">
        <f t="shared" si="799"/>
        <v>0</v>
      </c>
      <c r="EE489" s="385">
        <f t="shared" si="800"/>
        <v>0</v>
      </c>
      <c r="EF489" s="385">
        <f t="shared" si="800"/>
        <v>0</v>
      </c>
      <c r="EG489" s="402">
        <f t="shared" si="845"/>
        <v>0</v>
      </c>
      <c r="EH489" s="402">
        <f t="shared" si="845"/>
        <v>0</v>
      </c>
      <c r="EI489" s="402">
        <f t="shared" si="845"/>
        <v>0</v>
      </c>
      <c r="EJ489" s="402">
        <f t="shared" si="843"/>
        <v>0</v>
      </c>
      <c r="EK489" s="402">
        <f t="shared" si="843"/>
        <v>0</v>
      </c>
      <c r="EL489" s="402">
        <f t="shared" si="843"/>
        <v>0</v>
      </c>
      <c r="EM489" s="402">
        <f t="shared" si="801"/>
        <v>0</v>
      </c>
      <c r="EN489" s="402">
        <f t="shared" si="802"/>
        <v>0</v>
      </c>
      <c r="EO489" s="402">
        <f t="shared" si="802"/>
        <v>0</v>
      </c>
      <c r="EP489" s="402">
        <f t="shared" si="803"/>
        <v>0</v>
      </c>
      <c r="EQ489" s="402">
        <f t="shared" si="804"/>
        <v>0</v>
      </c>
      <c r="ER489" s="394">
        <f t="shared" si="831"/>
        <v>0</v>
      </c>
      <c r="ES489" s="394">
        <f t="shared" si="831"/>
        <v>0</v>
      </c>
      <c r="ET489" s="394">
        <f t="shared" si="831"/>
        <v>0</v>
      </c>
      <c r="EU489" s="394">
        <f t="shared" si="828"/>
        <v>0</v>
      </c>
      <c r="EV489" s="394">
        <f t="shared" si="828"/>
        <v>0</v>
      </c>
      <c r="EW489" s="394">
        <f t="shared" si="828"/>
        <v>0</v>
      </c>
      <c r="EX489" s="394">
        <f t="shared" si="828"/>
        <v>0</v>
      </c>
      <c r="EY489" s="403">
        <f t="shared" si="805"/>
        <v>-212</v>
      </c>
      <c r="EZ489" s="394">
        <f t="shared" si="806"/>
        <v>0</v>
      </c>
      <c r="FA489" s="396">
        <f t="shared" si="807"/>
        <v>0</v>
      </c>
      <c r="FB489" s="396">
        <f t="shared" si="807"/>
        <v>0</v>
      </c>
      <c r="FC489" s="404">
        <f t="shared" si="841"/>
        <v>0</v>
      </c>
      <c r="FD489" s="404">
        <f t="shared" si="841"/>
        <v>0</v>
      </c>
      <c r="FE489" s="404">
        <f t="shared" si="841"/>
        <v>0</v>
      </c>
      <c r="FF489" s="404">
        <f t="shared" si="841"/>
        <v>0</v>
      </c>
      <c r="FG489" s="404">
        <f t="shared" si="841"/>
        <v>0</v>
      </c>
      <c r="FH489" s="404">
        <f t="shared" si="833"/>
        <v>0</v>
      </c>
      <c r="FI489" s="404">
        <f t="shared" si="833"/>
        <v>0</v>
      </c>
      <c r="FJ489" s="404">
        <f t="shared" si="833"/>
        <v>88.307533539731679</v>
      </c>
      <c r="FK489" s="392">
        <f t="shared" si="808"/>
        <v>995</v>
      </c>
      <c r="FL489" s="384">
        <f t="shared" si="809"/>
        <v>906.69246646026829</v>
      </c>
      <c r="FM489" s="384">
        <f t="shared" si="809"/>
        <v>0</v>
      </c>
      <c r="FN489" s="405">
        <f t="shared" si="839"/>
        <v>0</v>
      </c>
      <c r="FO489" s="405">
        <f t="shared" si="839"/>
        <v>0</v>
      </c>
      <c r="FP489" s="405">
        <f t="shared" si="839"/>
        <v>0</v>
      </c>
      <c r="FQ489" s="405">
        <f t="shared" si="835"/>
        <v>0</v>
      </c>
      <c r="FR489" s="405">
        <f t="shared" si="835"/>
        <v>0</v>
      </c>
      <c r="FS489" s="405">
        <f t="shared" si="835"/>
        <v>0</v>
      </c>
      <c r="FT489" s="405">
        <f t="shared" si="752"/>
        <v>0</v>
      </c>
      <c r="FU489" s="405">
        <f t="shared" si="752"/>
        <v>0</v>
      </c>
      <c r="FV489" s="405">
        <f t="shared" si="752"/>
        <v>0</v>
      </c>
      <c r="FW489" s="397">
        <f t="shared" si="810"/>
        <v>-1806</v>
      </c>
      <c r="FX489" s="406">
        <f t="shared" si="811"/>
        <v>0</v>
      </c>
      <c r="FY489" s="331">
        <f t="shared" si="812"/>
        <v>0</v>
      </c>
      <c r="FZ489" s="382">
        <f t="shared" si="813"/>
        <v>0</v>
      </c>
      <c r="GA489" s="331">
        <f t="shared" si="814"/>
        <v>0</v>
      </c>
      <c r="GB489" s="407">
        <f t="shared" si="815"/>
        <v>0</v>
      </c>
      <c r="GC489" s="407">
        <f t="shared" si="816"/>
        <v>0</v>
      </c>
      <c r="GD489" s="407">
        <f t="shared" si="817"/>
        <v>0</v>
      </c>
      <c r="GE489" s="407">
        <f t="shared" si="818"/>
        <v>0</v>
      </c>
      <c r="GF489" s="407">
        <f t="shared" si="819"/>
        <v>0</v>
      </c>
      <c r="GG489" s="407">
        <f t="shared" si="820"/>
        <v>0</v>
      </c>
      <c r="GH489" s="407">
        <f t="shared" si="821"/>
        <v>0</v>
      </c>
      <c r="GI489" s="407">
        <f t="shared" si="822"/>
        <v>0</v>
      </c>
      <c r="GJ489">
        <f t="shared" si="823"/>
        <v>0</v>
      </c>
      <c r="GK489" s="382">
        <f t="shared" si="824"/>
        <v>0</v>
      </c>
      <c r="GL489">
        <v>5</v>
      </c>
      <c r="GM489">
        <f t="shared" ref="GM489:GQ539" si="847">SUMIF(Y489,"&gt;0")</f>
        <v>80</v>
      </c>
      <c r="GN489">
        <f t="shared" si="847"/>
        <v>0</v>
      </c>
      <c r="GO489">
        <f t="shared" si="847"/>
        <v>943</v>
      </c>
      <c r="GP489">
        <f t="shared" si="847"/>
        <v>0</v>
      </c>
      <c r="GQ489">
        <f t="shared" si="847"/>
        <v>0</v>
      </c>
      <c r="GR489">
        <f t="shared" si="846"/>
        <v>0</v>
      </c>
      <c r="GS489">
        <f t="shared" si="846"/>
        <v>0</v>
      </c>
      <c r="GT489">
        <f t="shared" si="846"/>
        <v>0</v>
      </c>
      <c r="GU489">
        <f t="shared" si="846"/>
        <v>995</v>
      </c>
      <c r="GV489">
        <f t="shared" si="846"/>
        <v>0</v>
      </c>
    </row>
    <row r="490" spans="1:204" customFormat="1" x14ac:dyDescent="0.25">
      <c r="A490" s="378">
        <v>28005</v>
      </c>
      <c r="B490" s="32" t="s">
        <v>1190</v>
      </c>
      <c r="C490" t="s">
        <v>886</v>
      </c>
      <c r="D490">
        <v>5</v>
      </c>
      <c r="E490" s="379">
        <v>2245</v>
      </c>
      <c r="F490" s="379">
        <v>608</v>
      </c>
      <c r="G490" s="379">
        <v>0</v>
      </c>
      <c r="H490" s="379">
        <v>0</v>
      </c>
      <c r="I490" s="379">
        <v>28500</v>
      </c>
      <c r="J490" s="379">
        <v>0</v>
      </c>
      <c r="K490" s="379">
        <v>0</v>
      </c>
      <c r="L490" s="379">
        <v>0</v>
      </c>
      <c r="M490" s="380">
        <v>0</v>
      </c>
      <c r="N490" s="381">
        <f t="shared" si="755"/>
        <v>31353</v>
      </c>
      <c r="O490" s="379">
        <v>1741</v>
      </c>
      <c r="P490" s="379">
        <v>265</v>
      </c>
      <c r="Q490" s="379">
        <v>0</v>
      </c>
      <c r="R490" s="379">
        <v>0</v>
      </c>
      <c r="S490" s="379">
        <v>41340</v>
      </c>
      <c r="T490" s="379">
        <v>0</v>
      </c>
      <c r="U490" s="379">
        <v>0</v>
      </c>
      <c r="V490" s="379">
        <v>0</v>
      </c>
      <c r="W490" s="480">
        <f>(VLOOKUP(A490,'[1]floresta plant'!$A$4:$F$573,6,0))*1000</f>
        <v>0</v>
      </c>
      <c r="X490" s="24">
        <f t="shared" si="756"/>
        <v>43346</v>
      </c>
      <c r="Y490" s="53">
        <f t="shared" si="829"/>
        <v>0</v>
      </c>
      <c r="Z490" s="53">
        <f t="shared" si="829"/>
        <v>0</v>
      </c>
      <c r="AA490" s="53">
        <f t="shared" si="829"/>
        <v>12840</v>
      </c>
      <c r="AB490" s="53">
        <f t="shared" si="826"/>
        <v>0</v>
      </c>
      <c r="AC490" s="53">
        <f t="shared" si="826"/>
        <v>0</v>
      </c>
      <c r="AD490" s="53">
        <f t="shared" si="826"/>
        <v>0</v>
      </c>
      <c r="AE490" s="53">
        <f t="shared" si="826"/>
        <v>0</v>
      </c>
      <c r="AF490" s="53">
        <f t="shared" si="757"/>
        <v>-343</v>
      </c>
      <c r="AG490" s="53">
        <f t="shared" si="758"/>
        <v>-504</v>
      </c>
      <c r="AH490" s="53">
        <f t="shared" si="759"/>
        <v>-11993</v>
      </c>
      <c r="AI490" s="53">
        <f t="shared" si="825"/>
        <v>11993</v>
      </c>
      <c r="AJ490" s="469">
        <v>0</v>
      </c>
      <c r="AK490" s="469">
        <v>0</v>
      </c>
      <c r="AL490" s="469">
        <v>0</v>
      </c>
      <c r="AM490" s="470">
        <f t="shared" si="760"/>
        <v>0</v>
      </c>
      <c r="AN490" s="53">
        <f t="shared" si="761"/>
        <v>-11993</v>
      </c>
      <c r="AO490" s="382">
        <f t="shared" si="762"/>
        <v>2</v>
      </c>
      <c r="AP490">
        <v>5</v>
      </c>
      <c r="AQ490" s="383">
        <f t="shared" si="763"/>
        <v>12840</v>
      </c>
      <c r="AR490" s="383">
        <f t="shared" si="764"/>
        <v>-847</v>
      </c>
      <c r="AS490" s="383">
        <f t="shared" si="765"/>
        <v>0</v>
      </c>
      <c r="AT490" s="383">
        <f t="shared" si="766"/>
        <v>847</v>
      </c>
      <c r="AU490" s="383">
        <f t="shared" si="767"/>
        <v>11993</v>
      </c>
      <c r="AV490" s="383">
        <f t="shared" si="768"/>
        <v>1</v>
      </c>
      <c r="AW490" s="383">
        <f t="shared" si="769"/>
        <v>1</v>
      </c>
      <c r="AX490" s="383">
        <f t="shared" si="770"/>
        <v>1</v>
      </c>
      <c r="AY490" s="383">
        <f t="shared" si="771"/>
        <v>0</v>
      </c>
      <c r="AZ490">
        <f t="shared" si="772"/>
        <v>0</v>
      </c>
      <c r="BA490">
        <f t="shared" si="773"/>
        <v>0</v>
      </c>
      <c r="BB490" s="383">
        <f t="shared" si="774"/>
        <v>0</v>
      </c>
      <c r="BC490" s="384">
        <f t="shared" si="836"/>
        <v>0</v>
      </c>
      <c r="BD490" s="384">
        <f t="shared" si="836"/>
        <v>0</v>
      </c>
      <c r="BE490" s="384">
        <f t="shared" si="836"/>
        <v>12840</v>
      </c>
      <c r="BF490" s="384">
        <f t="shared" si="834"/>
        <v>0</v>
      </c>
      <c r="BG490" s="384">
        <f t="shared" si="834"/>
        <v>0</v>
      </c>
      <c r="BH490" s="384">
        <f t="shared" si="834"/>
        <v>0</v>
      </c>
      <c r="BI490" s="384">
        <f t="shared" si="751"/>
        <v>0</v>
      </c>
      <c r="BJ490" s="384">
        <f t="shared" si="751"/>
        <v>0.4049586776859504</v>
      </c>
      <c r="BK490" s="384">
        <f t="shared" si="751"/>
        <v>0.5950413223140496</v>
      </c>
      <c r="BL490" s="474">
        <f t="shared" si="775"/>
        <v>847</v>
      </c>
      <c r="BM490" s="409">
        <f t="shared" si="776"/>
        <v>-11993</v>
      </c>
      <c r="BN490" s="473">
        <f t="shared" si="777"/>
        <v>12840</v>
      </c>
      <c r="BO490" s="387">
        <f t="shared" si="778"/>
        <v>6.5965732087227419E-2</v>
      </c>
      <c r="BP490" s="387">
        <f t="shared" si="779"/>
        <v>0.93403426791277255</v>
      </c>
      <c r="BQ490" s="388">
        <f t="shared" si="780"/>
        <v>0</v>
      </c>
      <c r="BR490" s="389">
        <f t="shared" si="781"/>
        <v>0</v>
      </c>
      <c r="BS490" s="390">
        <f t="shared" si="782"/>
        <v>0</v>
      </c>
      <c r="BT490" s="391">
        <f t="shared" si="840"/>
        <v>0</v>
      </c>
      <c r="BU490" s="391">
        <f t="shared" si="840"/>
        <v>0</v>
      </c>
      <c r="BV490" s="391">
        <f t="shared" si="840"/>
        <v>0</v>
      </c>
      <c r="BW490" s="391">
        <f t="shared" si="840"/>
        <v>0</v>
      </c>
      <c r="BX490" s="391">
        <f t="shared" si="840"/>
        <v>0</v>
      </c>
      <c r="BY490" s="391">
        <f t="shared" si="832"/>
        <v>0</v>
      </c>
      <c r="BZ490" s="391">
        <f t="shared" si="832"/>
        <v>0</v>
      </c>
      <c r="CA490" s="391">
        <f t="shared" si="832"/>
        <v>0</v>
      </c>
      <c r="CB490" s="391">
        <f t="shared" si="783"/>
        <v>0</v>
      </c>
      <c r="CC490" s="391">
        <f t="shared" si="783"/>
        <v>0</v>
      </c>
      <c r="CD490" s="392">
        <f t="shared" si="784"/>
        <v>0</v>
      </c>
      <c r="CE490" s="393">
        <f t="shared" si="785"/>
        <v>0</v>
      </c>
      <c r="CF490" s="392">
        <f t="shared" si="830"/>
        <v>0</v>
      </c>
      <c r="CG490" s="392">
        <f t="shared" si="830"/>
        <v>0</v>
      </c>
      <c r="CH490" s="392">
        <f t="shared" si="830"/>
        <v>0</v>
      </c>
      <c r="CI490" s="392">
        <f t="shared" si="827"/>
        <v>0</v>
      </c>
      <c r="CJ490" s="392">
        <f t="shared" si="827"/>
        <v>0</v>
      </c>
      <c r="CK490" s="392">
        <f t="shared" si="827"/>
        <v>0</v>
      </c>
      <c r="CL490" s="392">
        <f t="shared" si="827"/>
        <v>0</v>
      </c>
      <c r="CM490" s="392">
        <f t="shared" si="786"/>
        <v>0</v>
      </c>
      <c r="CN490" s="392">
        <f t="shared" si="787"/>
        <v>0</v>
      </c>
      <c r="CO490" s="394">
        <f t="shared" si="788"/>
        <v>0</v>
      </c>
      <c r="CP490" s="394">
        <f t="shared" si="788"/>
        <v>0</v>
      </c>
      <c r="CQ490" s="395">
        <f t="shared" si="789"/>
        <v>12840</v>
      </c>
      <c r="CR490" s="394">
        <f t="shared" si="844"/>
        <v>0</v>
      </c>
      <c r="CS490" s="394">
        <f t="shared" si="844"/>
        <v>0</v>
      </c>
      <c r="CT490" s="394">
        <f t="shared" si="844"/>
        <v>0</v>
      </c>
      <c r="CU490" s="394">
        <f t="shared" si="842"/>
        <v>0</v>
      </c>
      <c r="CV490" s="394">
        <f t="shared" si="842"/>
        <v>343</v>
      </c>
      <c r="CW490" s="394">
        <f t="shared" si="842"/>
        <v>504.00000000000006</v>
      </c>
      <c r="CX490" s="396">
        <f t="shared" si="790"/>
        <v>11993</v>
      </c>
      <c r="CY490" s="396">
        <f t="shared" si="790"/>
        <v>0</v>
      </c>
      <c r="CZ490" s="397">
        <f t="shared" si="791"/>
        <v>0</v>
      </c>
      <c r="DA490" s="397">
        <f t="shared" si="791"/>
        <v>0</v>
      </c>
      <c r="DB490" s="397">
        <f t="shared" si="791"/>
        <v>0</v>
      </c>
      <c r="DC490" s="397">
        <f t="shared" si="792"/>
        <v>0</v>
      </c>
      <c r="DD490" s="397">
        <f t="shared" si="837"/>
        <v>0</v>
      </c>
      <c r="DE490" s="397">
        <f t="shared" si="837"/>
        <v>0</v>
      </c>
      <c r="DF490" s="397">
        <f t="shared" si="837"/>
        <v>0</v>
      </c>
      <c r="DG490" s="397">
        <f t="shared" si="837"/>
        <v>0</v>
      </c>
      <c r="DH490" s="397">
        <f t="shared" si="837"/>
        <v>0</v>
      </c>
      <c r="DI490" s="398">
        <f t="shared" si="793"/>
        <v>0</v>
      </c>
      <c r="DJ490" s="398">
        <f t="shared" si="793"/>
        <v>0</v>
      </c>
      <c r="DK490" s="399">
        <f t="shared" si="794"/>
        <v>0</v>
      </c>
      <c r="DL490" s="399">
        <f t="shared" si="794"/>
        <v>0</v>
      </c>
      <c r="DM490" s="399">
        <f t="shared" si="794"/>
        <v>0</v>
      </c>
      <c r="DN490" s="399">
        <f t="shared" si="753"/>
        <v>0</v>
      </c>
      <c r="DO490" s="399">
        <f t="shared" si="795"/>
        <v>0</v>
      </c>
      <c r="DP490" s="399">
        <f t="shared" si="796"/>
        <v>0</v>
      </c>
      <c r="DQ490" s="399">
        <f t="shared" si="796"/>
        <v>0</v>
      </c>
      <c r="DR490" s="399">
        <f t="shared" si="796"/>
        <v>0</v>
      </c>
      <c r="DS490" s="399">
        <f t="shared" si="754"/>
        <v>0</v>
      </c>
      <c r="DT490" s="400">
        <f t="shared" si="797"/>
        <v>0</v>
      </c>
      <c r="DU490" s="400">
        <f t="shared" si="797"/>
        <v>0</v>
      </c>
      <c r="DV490" s="386">
        <f t="shared" si="838"/>
        <v>0</v>
      </c>
      <c r="DW490" s="386">
        <f t="shared" si="838"/>
        <v>0</v>
      </c>
      <c r="DX490" s="386">
        <f t="shared" si="838"/>
        <v>0</v>
      </c>
      <c r="DY490" s="386">
        <f t="shared" si="838"/>
        <v>0</v>
      </c>
      <c r="DZ490" s="386">
        <f t="shared" si="838"/>
        <v>0</v>
      </c>
      <c r="EA490" s="401">
        <f t="shared" si="798"/>
        <v>0</v>
      </c>
      <c r="EB490" s="386">
        <f t="shared" si="799"/>
        <v>0</v>
      </c>
      <c r="EC490" s="386">
        <f t="shared" si="799"/>
        <v>0</v>
      </c>
      <c r="ED490" s="386">
        <f t="shared" si="799"/>
        <v>0</v>
      </c>
      <c r="EE490" s="385">
        <f t="shared" si="800"/>
        <v>0</v>
      </c>
      <c r="EF490" s="385">
        <f t="shared" si="800"/>
        <v>0</v>
      </c>
      <c r="EG490" s="402">
        <f t="shared" si="845"/>
        <v>0</v>
      </c>
      <c r="EH490" s="402">
        <f t="shared" si="845"/>
        <v>0</v>
      </c>
      <c r="EI490" s="402">
        <f t="shared" si="845"/>
        <v>0</v>
      </c>
      <c r="EJ490" s="402">
        <f t="shared" si="843"/>
        <v>0</v>
      </c>
      <c r="EK490" s="402">
        <f t="shared" si="843"/>
        <v>0</v>
      </c>
      <c r="EL490" s="402">
        <f t="shared" si="843"/>
        <v>0</v>
      </c>
      <c r="EM490" s="402">
        <f t="shared" si="801"/>
        <v>0</v>
      </c>
      <c r="EN490" s="402">
        <f t="shared" si="802"/>
        <v>0</v>
      </c>
      <c r="EO490" s="402">
        <f t="shared" si="802"/>
        <v>0</v>
      </c>
      <c r="EP490" s="402">
        <f t="shared" si="803"/>
        <v>0</v>
      </c>
      <c r="EQ490" s="402">
        <f t="shared" si="804"/>
        <v>0</v>
      </c>
      <c r="ER490" s="394">
        <f t="shared" si="831"/>
        <v>0</v>
      </c>
      <c r="ES490" s="394">
        <f t="shared" si="831"/>
        <v>0</v>
      </c>
      <c r="ET490" s="394">
        <f t="shared" si="831"/>
        <v>0</v>
      </c>
      <c r="EU490" s="394">
        <f t="shared" si="828"/>
        <v>0</v>
      </c>
      <c r="EV490" s="394">
        <f t="shared" si="828"/>
        <v>0</v>
      </c>
      <c r="EW490" s="394">
        <f t="shared" si="828"/>
        <v>0</v>
      </c>
      <c r="EX490" s="394">
        <f t="shared" si="828"/>
        <v>0</v>
      </c>
      <c r="EY490" s="403">
        <f t="shared" si="805"/>
        <v>-343</v>
      </c>
      <c r="EZ490" s="394">
        <f t="shared" si="806"/>
        <v>0</v>
      </c>
      <c r="FA490" s="396">
        <f t="shared" si="807"/>
        <v>0</v>
      </c>
      <c r="FB490" s="396">
        <f t="shared" si="807"/>
        <v>0</v>
      </c>
      <c r="FC490" s="404">
        <f t="shared" si="841"/>
        <v>0</v>
      </c>
      <c r="FD490" s="404">
        <f t="shared" si="841"/>
        <v>0</v>
      </c>
      <c r="FE490" s="404">
        <f t="shared" si="841"/>
        <v>0</v>
      </c>
      <c r="FF490" s="404">
        <f t="shared" si="841"/>
        <v>0</v>
      </c>
      <c r="FG490" s="404">
        <f t="shared" si="841"/>
        <v>0</v>
      </c>
      <c r="FH490" s="404">
        <f t="shared" si="833"/>
        <v>0</v>
      </c>
      <c r="FI490" s="404">
        <f t="shared" si="833"/>
        <v>0</v>
      </c>
      <c r="FJ490" s="404">
        <f t="shared" si="833"/>
        <v>0</v>
      </c>
      <c r="FK490" s="392">
        <f t="shared" si="808"/>
        <v>-504</v>
      </c>
      <c r="FL490" s="384">
        <f t="shared" si="809"/>
        <v>0</v>
      </c>
      <c r="FM490" s="384">
        <f t="shared" si="809"/>
        <v>0</v>
      </c>
      <c r="FN490" s="405">
        <f t="shared" si="839"/>
        <v>0</v>
      </c>
      <c r="FO490" s="405">
        <f t="shared" si="839"/>
        <v>0</v>
      </c>
      <c r="FP490" s="405">
        <f t="shared" si="839"/>
        <v>0</v>
      </c>
      <c r="FQ490" s="405">
        <f t="shared" si="835"/>
        <v>0</v>
      </c>
      <c r="FR490" s="405">
        <f t="shared" si="835"/>
        <v>0</v>
      </c>
      <c r="FS490" s="405">
        <f t="shared" si="835"/>
        <v>0</v>
      </c>
      <c r="FT490" s="405">
        <f t="shared" si="752"/>
        <v>0</v>
      </c>
      <c r="FU490" s="405">
        <f t="shared" si="752"/>
        <v>0</v>
      </c>
      <c r="FV490" s="405">
        <f t="shared" si="752"/>
        <v>0</v>
      </c>
      <c r="FW490" s="397">
        <f t="shared" si="810"/>
        <v>-11993</v>
      </c>
      <c r="FX490" s="406">
        <f t="shared" si="811"/>
        <v>0</v>
      </c>
      <c r="FY490" s="331">
        <f t="shared" si="812"/>
        <v>0</v>
      </c>
      <c r="FZ490" s="382">
        <f t="shared" si="813"/>
        <v>0</v>
      </c>
      <c r="GA490" s="331">
        <f t="shared" si="814"/>
        <v>0</v>
      </c>
      <c r="GB490" s="407">
        <f t="shared" si="815"/>
        <v>0</v>
      </c>
      <c r="GC490" s="407">
        <f t="shared" si="816"/>
        <v>0</v>
      </c>
      <c r="GD490" s="407">
        <f t="shared" si="817"/>
        <v>0</v>
      </c>
      <c r="GE490" s="407">
        <f t="shared" si="818"/>
        <v>0</v>
      </c>
      <c r="GF490" s="407">
        <f t="shared" si="819"/>
        <v>0</v>
      </c>
      <c r="GG490" s="407">
        <f t="shared" si="820"/>
        <v>0</v>
      </c>
      <c r="GH490" s="407">
        <f t="shared" si="821"/>
        <v>0</v>
      </c>
      <c r="GI490" s="407">
        <f t="shared" si="822"/>
        <v>0</v>
      </c>
      <c r="GJ490">
        <f t="shared" si="823"/>
        <v>0</v>
      </c>
      <c r="GK490" s="382">
        <f t="shared" si="824"/>
        <v>0</v>
      </c>
      <c r="GL490">
        <v>5</v>
      </c>
      <c r="GM490">
        <f t="shared" si="847"/>
        <v>0</v>
      </c>
      <c r="GN490">
        <f t="shared" si="847"/>
        <v>0</v>
      </c>
      <c r="GO490">
        <f t="shared" si="847"/>
        <v>12840</v>
      </c>
      <c r="GP490">
        <f t="shared" si="847"/>
        <v>0</v>
      </c>
      <c r="GQ490">
        <f t="shared" si="847"/>
        <v>0</v>
      </c>
      <c r="GR490">
        <f t="shared" si="846"/>
        <v>0</v>
      </c>
      <c r="GS490">
        <f t="shared" si="846"/>
        <v>0</v>
      </c>
      <c r="GT490">
        <f t="shared" si="846"/>
        <v>0</v>
      </c>
      <c r="GU490">
        <f t="shared" si="846"/>
        <v>0</v>
      </c>
      <c r="GV490">
        <f t="shared" si="846"/>
        <v>0</v>
      </c>
    </row>
    <row r="491" spans="1:204" customFormat="1" x14ac:dyDescent="0.25">
      <c r="A491" s="378">
        <v>28006</v>
      </c>
      <c r="B491" s="32" t="s">
        <v>1191</v>
      </c>
      <c r="C491" t="s">
        <v>886</v>
      </c>
      <c r="D491">
        <v>5</v>
      </c>
      <c r="E491" s="379">
        <v>10666</v>
      </c>
      <c r="F491" s="379">
        <v>12540</v>
      </c>
      <c r="G491" s="379">
        <v>0</v>
      </c>
      <c r="H491" s="379">
        <v>0</v>
      </c>
      <c r="I491" s="379">
        <v>2800</v>
      </c>
      <c r="J491" s="379">
        <v>0</v>
      </c>
      <c r="K491" s="379">
        <v>0</v>
      </c>
      <c r="L491" s="379">
        <v>0</v>
      </c>
      <c r="M491" s="380">
        <v>0</v>
      </c>
      <c r="N491" s="381">
        <f t="shared" si="755"/>
        <v>26006</v>
      </c>
      <c r="O491" s="379">
        <v>10833</v>
      </c>
      <c r="P491" s="379">
        <v>11791</v>
      </c>
      <c r="Q491" s="379">
        <v>0</v>
      </c>
      <c r="R491" s="379">
        <v>0</v>
      </c>
      <c r="S491" s="379">
        <v>2600</v>
      </c>
      <c r="T491" s="379">
        <v>0</v>
      </c>
      <c r="U491" s="379">
        <v>0</v>
      </c>
      <c r="V491" s="379">
        <v>0</v>
      </c>
      <c r="W491" s="480">
        <f>(VLOOKUP(A491,'[1]floresta plant'!$A$4:$F$573,6,0))*1000</f>
        <v>0</v>
      </c>
      <c r="X491" s="24">
        <f t="shared" si="756"/>
        <v>25224</v>
      </c>
      <c r="Y491" s="53">
        <f t="shared" si="829"/>
        <v>0</v>
      </c>
      <c r="Z491" s="53">
        <f t="shared" si="829"/>
        <v>0</v>
      </c>
      <c r="AA491" s="53">
        <f t="shared" si="829"/>
        <v>-200</v>
      </c>
      <c r="AB491" s="53">
        <f t="shared" si="826"/>
        <v>0</v>
      </c>
      <c r="AC491" s="53">
        <f t="shared" si="826"/>
        <v>0</v>
      </c>
      <c r="AD491" s="53">
        <f t="shared" si="826"/>
        <v>0</v>
      </c>
      <c r="AE491" s="53">
        <f t="shared" si="826"/>
        <v>0</v>
      </c>
      <c r="AF491" s="53">
        <f t="shared" si="757"/>
        <v>-749</v>
      </c>
      <c r="AG491" s="53">
        <f t="shared" si="758"/>
        <v>167</v>
      </c>
      <c r="AH491" s="53">
        <f t="shared" si="759"/>
        <v>782</v>
      </c>
      <c r="AI491" s="53">
        <f t="shared" si="825"/>
        <v>-782</v>
      </c>
      <c r="AJ491" s="469">
        <v>0</v>
      </c>
      <c r="AK491" s="469">
        <v>0</v>
      </c>
      <c r="AL491" s="469">
        <v>0</v>
      </c>
      <c r="AM491" s="470">
        <f t="shared" si="760"/>
        <v>0</v>
      </c>
      <c r="AN491" s="53">
        <f t="shared" si="761"/>
        <v>782</v>
      </c>
      <c r="AO491" s="382">
        <f t="shared" si="762"/>
        <v>3</v>
      </c>
      <c r="AP491">
        <v>5</v>
      </c>
      <c r="AQ491" s="383">
        <f t="shared" si="763"/>
        <v>167</v>
      </c>
      <c r="AR491" s="383">
        <f t="shared" si="764"/>
        <v>-949</v>
      </c>
      <c r="AS491" s="383">
        <f t="shared" si="765"/>
        <v>0</v>
      </c>
      <c r="AT491" s="383">
        <f t="shared" si="766"/>
        <v>949</v>
      </c>
      <c r="AU491" s="383">
        <f t="shared" si="767"/>
        <v>0</v>
      </c>
      <c r="AV491" s="383">
        <f t="shared" si="768"/>
        <v>1</v>
      </c>
      <c r="AW491" s="383">
        <f t="shared" si="769"/>
        <v>0</v>
      </c>
      <c r="AX491" s="383">
        <f t="shared" si="770"/>
        <v>1</v>
      </c>
      <c r="AY491" s="383">
        <f t="shared" si="771"/>
        <v>0</v>
      </c>
      <c r="AZ491">
        <f t="shared" si="772"/>
        <v>0</v>
      </c>
      <c r="BA491">
        <f t="shared" si="773"/>
        <v>0</v>
      </c>
      <c r="BB491" s="383">
        <f t="shared" si="774"/>
        <v>0</v>
      </c>
      <c r="BC491" s="384">
        <f t="shared" si="836"/>
        <v>0</v>
      </c>
      <c r="BD491" s="384">
        <f t="shared" si="836"/>
        <v>0</v>
      </c>
      <c r="BE491" s="384">
        <f t="shared" si="836"/>
        <v>0.21074815595363541</v>
      </c>
      <c r="BF491" s="384">
        <f t="shared" si="834"/>
        <v>0</v>
      </c>
      <c r="BG491" s="384">
        <f t="shared" si="834"/>
        <v>0</v>
      </c>
      <c r="BH491" s="384">
        <f t="shared" si="834"/>
        <v>0</v>
      </c>
      <c r="BI491" s="384">
        <f t="shared" si="751"/>
        <v>0</v>
      </c>
      <c r="BJ491" s="384">
        <f t="shared" si="751"/>
        <v>0.78925184404636461</v>
      </c>
      <c r="BK491" s="384">
        <f t="shared" si="751"/>
        <v>167</v>
      </c>
      <c r="BL491" s="474">
        <f t="shared" si="775"/>
        <v>949</v>
      </c>
      <c r="BM491" s="409">
        <f t="shared" si="776"/>
        <v>782</v>
      </c>
      <c r="BN491" s="473">
        <f t="shared" si="777"/>
        <v>167</v>
      </c>
      <c r="BO491" s="387">
        <f t="shared" si="778"/>
        <v>1</v>
      </c>
      <c r="BP491" s="387">
        <f t="shared" si="779"/>
        <v>0</v>
      </c>
      <c r="BQ491" s="388">
        <f t="shared" si="780"/>
        <v>0</v>
      </c>
      <c r="BR491" s="389">
        <f t="shared" si="781"/>
        <v>782</v>
      </c>
      <c r="BS491" s="390">
        <f t="shared" si="782"/>
        <v>0</v>
      </c>
      <c r="BT491" s="391">
        <f t="shared" si="840"/>
        <v>0</v>
      </c>
      <c r="BU491" s="391">
        <f t="shared" si="840"/>
        <v>0</v>
      </c>
      <c r="BV491" s="391">
        <f t="shared" si="840"/>
        <v>0</v>
      </c>
      <c r="BW491" s="391">
        <f t="shared" si="840"/>
        <v>0</v>
      </c>
      <c r="BX491" s="391">
        <f t="shared" si="840"/>
        <v>0</v>
      </c>
      <c r="BY491" s="391">
        <f t="shared" si="832"/>
        <v>0</v>
      </c>
      <c r="BZ491" s="391">
        <f t="shared" si="832"/>
        <v>0</v>
      </c>
      <c r="CA491" s="391">
        <f t="shared" si="832"/>
        <v>0</v>
      </c>
      <c r="CB491" s="391">
        <f t="shared" si="783"/>
        <v>0</v>
      </c>
      <c r="CC491" s="391">
        <f t="shared" si="783"/>
        <v>0</v>
      </c>
      <c r="CD491" s="392">
        <f t="shared" si="784"/>
        <v>0</v>
      </c>
      <c r="CE491" s="393">
        <f t="shared" si="785"/>
        <v>0</v>
      </c>
      <c r="CF491" s="392">
        <f t="shared" si="830"/>
        <v>0</v>
      </c>
      <c r="CG491" s="392">
        <f t="shared" si="830"/>
        <v>0</v>
      </c>
      <c r="CH491" s="392">
        <f t="shared" si="830"/>
        <v>0</v>
      </c>
      <c r="CI491" s="392">
        <f t="shared" si="827"/>
        <v>0</v>
      </c>
      <c r="CJ491" s="392">
        <f t="shared" si="827"/>
        <v>0</v>
      </c>
      <c r="CK491" s="392">
        <f t="shared" si="827"/>
        <v>0</v>
      </c>
      <c r="CL491" s="392">
        <f t="shared" si="827"/>
        <v>0</v>
      </c>
      <c r="CM491" s="392">
        <f t="shared" si="786"/>
        <v>0</v>
      </c>
      <c r="CN491" s="392">
        <f t="shared" si="787"/>
        <v>0</v>
      </c>
      <c r="CO491" s="394">
        <f t="shared" si="788"/>
        <v>0</v>
      </c>
      <c r="CP491" s="394">
        <f t="shared" si="788"/>
        <v>0</v>
      </c>
      <c r="CQ491" s="395">
        <f t="shared" si="789"/>
        <v>-200</v>
      </c>
      <c r="CR491" s="394">
        <f t="shared" si="844"/>
        <v>0</v>
      </c>
      <c r="CS491" s="394">
        <f t="shared" si="844"/>
        <v>0</v>
      </c>
      <c r="CT491" s="394">
        <f t="shared" si="844"/>
        <v>0</v>
      </c>
      <c r="CU491" s="394">
        <f t="shared" si="842"/>
        <v>0</v>
      </c>
      <c r="CV491" s="394">
        <f t="shared" si="842"/>
        <v>0</v>
      </c>
      <c r="CW491" s="394">
        <f t="shared" si="842"/>
        <v>0</v>
      </c>
      <c r="CX491" s="396">
        <f t="shared" si="790"/>
        <v>0</v>
      </c>
      <c r="CY491" s="396">
        <f t="shared" si="790"/>
        <v>0</v>
      </c>
      <c r="CZ491" s="397">
        <f t="shared" si="791"/>
        <v>0</v>
      </c>
      <c r="DA491" s="397">
        <f t="shared" si="791"/>
        <v>0</v>
      </c>
      <c r="DB491" s="397">
        <f t="shared" si="791"/>
        <v>0</v>
      </c>
      <c r="DC491" s="397">
        <f t="shared" si="792"/>
        <v>0</v>
      </c>
      <c r="DD491" s="397">
        <f t="shared" si="837"/>
        <v>0</v>
      </c>
      <c r="DE491" s="397">
        <f t="shared" si="837"/>
        <v>0</v>
      </c>
      <c r="DF491" s="397">
        <f t="shared" si="837"/>
        <v>0</v>
      </c>
      <c r="DG491" s="397">
        <f t="shared" si="837"/>
        <v>0</v>
      </c>
      <c r="DH491" s="397">
        <f t="shared" si="837"/>
        <v>0</v>
      </c>
      <c r="DI491" s="398">
        <f t="shared" si="793"/>
        <v>0</v>
      </c>
      <c r="DJ491" s="398">
        <f t="shared" si="793"/>
        <v>0</v>
      </c>
      <c r="DK491" s="399">
        <f t="shared" si="794"/>
        <v>0</v>
      </c>
      <c r="DL491" s="399">
        <f t="shared" si="794"/>
        <v>0</v>
      </c>
      <c r="DM491" s="399">
        <f t="shared" si="794"/>
        <v>0</v>
      </c>
      <c r="DN491" s="399">
        <f t="shared" si="753"/>
        <v>0</v>
      </c>
      <c r="DO491" s="399">
        <f t="shared" si="795"/>
        <v>0</v>
      </c>
      <c r="DP491" s="399">
        <f t="shared" si="796"/>
        <v>0</v>
      </c>
      <c r="DQ491" s="399">
        <f t="shared" si="796"/>
        <v>0</v>
      </c>
      <c r="DR491" s="399">
        <f t="shared" si="796"/>
        <v>0</v>
      </c>
      <c r="DS491" s="399">
        <f t="shared" si="754"/>
        <v>0</v>
      </c>
      <c r="DT491" s="400">
        <f t="shared" si="797"/>
        <v>0</v>
      </c>
      <c r="DU491" s="400">
        <f t="shared" si="797"/>
        <v>0</v>
      </c>
      <c r="DV491" s="386">
        <f t="shared" si="838"/>
        <v>0</v>
      </c>
      <c r="DW491" s="386">
        <f t="shared" si="838"/>
        <v>0</v>
      </c>
      <c r="DX491" s="386">
        <f t="shared" si="838"/>
        <v>0</v>
      </c>
      <c r="DY491" s="386">
        <f t="shared" si="838"/>
        <v>0</v>
      </c>
      <c r="DZ491" s="386">
        <f t="shared" si="838"/>
        <v>0</v>
      </c>
      <c r="EA491" s="401">
        <f t="shared" si="798"/>
        <v>0</v>
      </c>
      <c r="EB491" s="386">
        <f t="shared" si="799"/>
        <v>0</v>
      </c>
      <c r="EC491" s="386">
        <f t="shared" si="799"/>
        <v>0</v>
      </c>
      <c r="ED491" s="386">
        <f t="shared" si="799"/>
        <v>0</v>
      </c>
      <c r="EE491" s="385">
        <f t="shared" si="800"/>
        <v>0</v>
      </c>
      <c r="EF491" s="385">
        <f t="shared" si="800"/>
        <v>0</v>
      </c>
      <c r="EG491" s="402">
        <f t="shared" si="845"/>
        <v>0</v>
      </c>
      <c r="EH491" s="402">
        <f t="shared" si="845"/>
        <v>0</v>
      </c>
      <c r="EI491" s="402">
        <f t="shared" si="845"/>
        <v>0</v>
      </c>
      <c r="EJ491" s="402">
        <f t="shared" si="843"/>
        <v>0</v>
      </c>
      <c r="EK491" s="402">
        <f t="shared" si="843"/>
        <v>0</v>
      </c>
      <c r="EL491" s="402">
        <f t="shared" si="843"/>
        <v>0</v>
      </c>
      <c r="EM491" s="402">
        <f t="shared" si="801"/>
        <v>0</v>
      </c>
      <c r="EN491" s="402">
        <f t="shared" si="802"/>
        <v>0</v>
      </c>
      <c r="EO491" s="402">
        <f t="shared" si="802"/>
        <v>0</v>
      </c>
      <c r="EP491" s="402">
        <f t="shared" si="803"/>
        <v>0</v>
      </c>
      <c r="EQ491" s="402">
        <f t="shared" si="804"/>
        <v>0</v>
      </c>
      <c r="ER491" s="394">
        <f t="shared" si="831"/>
        <v>0</v>
      </c>
      <c r="ES491" s="394">
        <f t="shared" si="831"/>
        <v>0</v>
      </c>
      <c r="ET491" s="394">
        <f t="shared" si="831"/>
        <v>0</v>
      </c>
      <c r="EU491" s="394">
        <f t="shared" si="828"/>
        <v>0</v>
      </c>
      <c r="EV491" s="394">
        <f t="shared" si="828"/>
        <v>0</v>
      </c>
      <c r="EW491" s="394">
        <f t="shared" si="828"/>
        <v>0</v>
      </c>
      <c r="EX491" s="394">
        <f t="shared" si="828"/>
        <v>0</v>
      </c>
      <c r="EY491" s="403">
        <f t="shared" si="805"/>
        <v>-749</v>
      </c>
      <c r="EZ491" s="394">
        <f t="shared" si="806"/>
        <v>0</v>
      </c>
      <c r="FA491" s="396">
        <f t="shared" si="807"/>
        <v>0</v>
      </c>
      <c r="FB491" s="396">
        <f t="shared" si="807"/>
        <v>0</v>
      </c>
      <c r="FC491" s="404">
        <f t="shared" si="841"/>
        <v>0</v>
      </c>
      <c r="FD491" s="404">
        <f t="shared" si="841"/>
        <v>0</v>
      </c>
      <c r="FE491" s="404">
        <f t="shared" si="841"/>
        <v>35.194942044257111</v>
      </c>
      <c r="FF491" s="404">
        <f t="shared" si="841"/>
        <v>0</v>
      </c>
      <c r="FG491" s="404">
        <f t="shared" si="841"/>
        <v>0</v>
      </c>
      <c r="FH491" s="404">
        <f t="shared" si="833"/>
        <v>0</v>
      </c>
      <c r="FI491" s="404">
        <f t="shared" si="833"/>
        <v>0</v>
      </c>
      <c r="FJ491" s="404">
        <f t="shared" si="833"/>
        <v>131.80505795574288</v>
      </c>
      <c r="FK491" s="392">
        <f t="shared" si="808"/>
        <v>167</v>
      </c>
      <c r="FL491" s="384">
        <f t="shared" si="809"/>
        <v>0</v>
      </c>
      <c r="FM491" s="384">
        <f t="shared" si="809"/>
        <v>0</v>
      </c>
      <c r="FN491" s="405">
        <f t="shared" si="839"/>
        <v>0</v>
      </c>
      <c r="FO491" s="405">
        <f t="shared" si="839"/>
        <v>0</v>
      </c>
      <c r="FP491" s="405">
        <f t="shared" si="839"/>
        <v>164.80505795574288</v>
      </c>
      <c r="FQ491" s="405">
        <f t="shared" si="835"/>
        <v>0</v>
      </c>
      <c r="FR491" s="405">
        <f t="shared" si="835"/>
        <v>0</v>
      </c>
      <c r="FS491" s="405">
        <f t="shared" si="835"/>
        <v>0</v>
      </c>
      <c r="FT491" s="405">
        <f t="shared" si="752"/>
        <v>0</v>
      </c>
      <c r="FU491" s="405">
        <f t="shared" si="752"/>
        <v>617.19494204425712</v>
      </c>
      <c r="FV491" s="405">
        <f t="shared" si="752"/>
        <v>0</v>
      </c>
      <c r="FW491" s="397">
        <f t="shared" si="810"/>
        <v>782</v>
      </c>
      <c r="FX491" s="406">
        <f t="shared" si="811"/>
        <v>0</v>
      </c>
      <c r="FY491" s="331">
        <f t="shared" si="812"/>
        <v>0</v>
      </c>
      <c r="FZ491" s="382">
        <f t="shared" si="813"/>
        <v>0</v>
      </c>
      <c r="GA491" s="331">
        <f t="shared" si="814"/>
        <v>0</v>
      </c>
      <c r="GB491" s="407">
        <f t="shared" si="815"/>
        <v>0</v>
      </c>
      <c r="GC491" s="407">
        <f t="shared" si="816"/>
        <v>0</v>
      </c>
      <c r="GD491" s="407">
        <f t="shared" si="817"/>
        <v>0</v>
      </c>
      <c r="GE491" s="407">
        <f t="shared" si="818"/>
        <v>0</v>
      </c>
      <c r="GF491" s="407">
        <f t="shared" si="819"/>
        <v>0</v>
      </c>
      <c r="GG491" s="407">
        <f t="shared" si="820"/>
        <v>0</v>
      </c>
      <c r="GH491" s="407">
        <f t="shared" si="821"/>
        <v>0</v>
      </c>
      <c r="GI491" s="407">
        <f t="shared" si="822"/>
        <v>0</v>
      </c>
      <c r="GJ491">
        <f t="shared" si="823"/>
        <v>0</v>
      </c>
      <c r="GK491" s="382">
        <f t="shared" si="824"/>
        <v>0</v>
      </c>
      <c r="GL491">
        <v>5</v>
      </c>
      <c r="GM491">
        <f t="shared" si="847"/>
        <v>0</v>
      </c>
      <c r="GN491">
        <f t="shared" si="847"/>
        <v>0</v>
      </c>
      <c r="GO491">
        <f t="shared" si="847"/>
        <v>0</v>
      </c>
      <c r="GP491">
        <f t="shared" si="847"/>
        <v>0</v>
      </c>
      <c r="GQ491">
        <f t="shared" si="847"/>
        <v>0</v>
      </c>
      <c r="GR491">
        <f t="shared" si="846"/>
        <v>0</v>
      </c>
      <c r="GS491">
        <f t="shared" si="846"/>
        <v>0</v>
      </c>
      <c r="GT491">
        <f t="shared" si="846"/>
        <v>0</v>
      </c>
      <c r="GU491">
        <f t="shared" si="846"/>
        <v>167</v>
      </c>
      <c r="GV491">
        <f t="shared" si="846"/>
        <v>782</v>
      </c>
    </row>
    <row r="492" spans="1:204" customFormat="1" x14ac:dyDescent="0.25">
      <c r="A492" s="378">
        <v>28007</v>
      </c>
      <c r="B492" s="32" t="s">
        <v>1192</v>
      </c>
      <c r="C492" t="s">
        <v>886</v>
      </c>
      <c r="D492">
        <v>5</v>
      </c>
      <c r="E492" s="379">
        <v>1504</v>
      </c>
      <c r="F492" s="379">
        <v>7226</v>
      </c>
      <c r="G492" s="379">
        <v>233</v>
      </c>
      <c r="H492" s="379">
        <v>0</v>
      </c>
      <c r="I492" s="379">
        <v>2246</v>
      </c>
      <c r="J492" s="379">
        <v>0</v>
      </c>
      <c r="K492" s="379">
        <v>9140</v>
      </c>
      <c r="L492" s="379">
        <v>0</v>
      </c>
      <c r="M492" s="380">
        <v>0</v>
      </c>
      <c r="N492" s="381">
        <f t="shared" si="755"/>
        <v>20349</v>
      </c>
      <c r="O492" s="379">
        <v>1766</v>
      </c>
      <c r="P492" s="379">
        <v>7271</v>
      </c>
      <c r="Q492" s="379">
        <v>787</v>
      </c>
      <c r="R492" s="379">
        <v>0</v>
      </c>
      <c r="S492" s="379">
        <v>1901</v>
      </c>
      <c r="T492" s="379">
        <v>0</v>
      </c>
      <c r="U492" s="379">
        <v>10730</v>
      </c>
      <c r="V492" s="379">
        <v>0</v>
      </c>
      <c r="W492" s="480">
        <f>(VLOOKUP(A492,'[1]floresta plant'!$A$4:$F$573,6,0))*1000</f>
        <v>0</v>
      </c>
      <c r="X492" s="24">
        <f t="shared" si="756"/>
        <v>22455</v>
      </c>
      <c r="Y492" s="53">
        <f t="shared" si="829"/>
        <v>554</v>
      </c>
      <c r="Z492" s="53">
        <f t="shared" si="829"/>
        <v>0</v>
      </c>
      <c r="AA492" s="53">
        <f t="shared" si="829"/>
        <v>-345</v>
      </c>
      <c r="AB492" s="53">
        <f t="shared" si="826"/>
        <v>0</v>
      </c>
      <c r="AC492" s="53">
        <f t="shared" si="826"/>
        <v>1590</v>
      </c>
      <c r="AD492" s="53">
        <f t="shared" si="826"/>
        <v>0</v>
      </c>
      <c r="AE492" s="53">
        <f t="shared" si="826"/>
        <v>0</v>
      </c>
      <c r="AF492" s="53">
        <f t="shared" si="757"/>
        <v>45</v>
      </c>
      <c r="AG492" s="53">
        <f t="shared" si="758"/>
        <v>262</v>
      </c>
      <c r="AH492" s="53">
        <f t="shared" si="759"/>
        <v>-2106</v>
      </c>
      <c r="AI492" s="53">
        <f t="shared" si="825"/>
        <v>2106</v>
      </c>
      <c r="AJ492" s="469">
        <v>0</v>
      </c>
      <c r="AK492" s="469">
        <v>0</v>
      </c>
      <c r="AL492" s="469">
        <v>0</v>
      </c>
      <c r="AM492" s="470">
        <f t="shared" si="760"/>
        <v>0</v>
      </c>
      <c r="AN492" s="53">
        <f t="shared" si="761"/>
        <v>-2106</v>
      </c>
      <c r="AO492" s="382">
        <f t="shared" si="762"/>
        <v>2</v>
      </c>
      <c r="AP492">
        <v>5</v>
      </c>
      <c r="AQ492" s="383">
        <f t="shared" si="763"/>
        <v>2451</v>
      </c>
      <c r="AR492" s="383">
        <f t="shared" si="764"/>
        <v>-345</v>
      </c>
      <c r="AS492" s="383">
        <f t="shared" si="765"/>
        <v>554</v>
      </c>
      <c r="AT492" s="383">
        <f t="shared" si="766"/>
        <v>345</v>
      </c>
      <c r="AU492" s="383">
        <f t="shared" si="767"/>
        <v>2106</v>
      </c>
      <c r="AV492" s="383">
        <f t="shared" si="768"/>
        <v>1</v>
      </c>
      <c r="AW492" s="383">
        <f t="shared" si="769"/>
        <v>1</v>
      </c>
      <c r="AX492" s="383">
        <f t="shared" si="770"/>
        <v>1</v>
      </c>
      <c r="AY492" s="383">
        <f t="shared" si="771"/>
        <v>277</v>
      </c>
      <c r="AZ492">
        <f t="shared" si="772"/>
        <v>277</v>
      </c>
      <c r="BA492">
        <f t="shared" si="773"/>
        <v>0</v>
      </c>
      <c r="BB492" s="383">
        <f t="shared" si="774"/>
        <v>0</v>
      </c>
      <c r="BC492" s="384">
        <f t="shared" si="836"/>
        <v>554</v>
      </c>
      <c r="BD492" s="384">
        <f t="shared" si="836"/>
        <v>0</v>
      </c>
      <c r="BE492" s="384">
        <f t="shared" si="836"/>
        <v>1</v>
      </c>
      <c r="BF492" s="384">
        <f t="shared" si="834"/>
        <v>0</v>
      </c>
      <c r="BG492" s="384">
        <f t="shared" si="834"/>
        <v>1590</v>
      </c>
      <c r="BH492" s="384">
        <f t="shared" si="834"/>
        <v>0</v>
      </c>
      <c r="BI492" s="384">
        <f t="shared" si="751"/>
        <v>0</v>
      </c>
      <c r="BJ492" s="384">
        <f t="shared" si="751"/>
        <v>45</v>
      </c>
      <c r="BK492" s="384">
        <f t="shared" si="751"/>
        <v>262</v>
      </c>
      <c r="BL492" s="474">
        <f t="shared" si="775"/>
        <v>68</v>
      </c>
      <c r="BM492" s="409">
        <f t="shared" si="776"/>
        <v>-1829</v>
      </c>
      <c r="BN492" s="473">
        <f t="shared" si="777"/>
        <v>1897</v>
      </c>
      <c r="BO492" s="387">
        <f t="shared" si="778"/>
        <v>3.5846072746441748E-2</v>
      </c>
      <c r="BP492" s="387">
        <f t="shared" si="779"/>
        <v>0.9641539272535582</v>
      </c>
      <c r="BQ492" s="388">
        <f t="shared" si="780"/>
        <v>5.5511151231257827E-17</v>
      </c>
      <c r="BR492" s="389">
        <f t="shared" si="781"/>
        <v>0</v>
      </c>
      <c r="BS492" s="390">
        <f t="shared" si="782"/>
        <v>554</v>
      </c>
      <c r="BT492" s="391">
        <f t="shared" si="840"/>
        <v>0</v>
      </c>
      <c r="BU492" s="391">
        <f t="shared" si="840"/>
        <v>277</v>
      </c>
      <c r="BV492" s="391">
        <f t="shared" si="840"/>
        <v>0</v>
      </c>
      <c r="BW492" s="391">
        <f t="shared" si="840"/>
        <v>0</v>
      </c>
      <c r="BX492" s="391">
        <f t="shared" si="840"/>
        <v>0</v>
      </c>
      <c r="BY492" s="391">
        <f t="shared" si="832"/>
        <v>0</v>
      </c>
      <c r="BZ492" s="391">
        <f t="shared" si="832"/>
        <v>0</v>
      </c>
      <c r="CA492" s="391">
        <f t="shared" si="832"/>
        <v>0</v>
      </c>
      <c r="CB492" s="391">
        <f t="shared" si="783"/>
        <v>277</v>
      </c>
      <c r="CC492" s="391">
        <f t="shared" si="783"/>
        <v>0</v>
      </c>
      <c r="CD492" s="392">
        <f t="shared" si="784"/>
        <v>0</v>
      </c>
      <c r="CE492" s="393">
        <f t="shared" si="785"/>
        <v>0</v>
      </c>
      <c r="CF492" s="392">
        <f t="shared" si="830"/>
        <v>0</v>
      </c>
      <c r="CG492" s="392">
        <f t="shared" si="830"/>
        <v>0</v>
      </c>
      <c r="CH492" s="392">
        <f t="shared" si="830"/>
        <v>0</v>
      </c>
      <c r="CI492" s="392">
        <f t="shared" si="827"/>
        <v>0</v>
      </c>
      <c r="CJ492" s="392">
        <f t="shared" si="827"/>
        <v>0</v>
      </c>
      <c r="CK492" s="392">
        <f t="shared" si="827"/>
        <v>0</v>
      </c>
      <c r="CL492" s="392">
        <f t="shared" si="827"/>
        <v>0</v>
      </c>
      <c r="CM492" s="392">
        <f t="shared" si="786"/>
        <v>0</v>
      </c>
      <c r="CN492" s="392">
        <f t="shared" si="787"/>
        <v>0</v>
      </c>
      <c r="CO492" s="394">
        <f t="shared" si="788"/>
        <v>0</v>
      </c>
      <c r="CP492" s="394">
        <f t="shared" si="788"/>
        <v>0</v>
      </c>
      <c r="CQ492" s="395">
        <f t="shared" si="789"/>
        <v>-345</v>
      </c>
      <c r="CR492" s="394">
        <f t="shared" si="844"/>
        <v>0</v>
      </c>
      <c r="CS492" s="394">
        <f t="shared" si="844"/>
        <v>0</v>
      </c>
      <c r="CT492" s="394">
        <f t="shared" si="844"/>
        <v>0</v>
      </c>
      <c r="CU492" s="394">
        <f t="shared" si="842"/>
        <v>0</v>
      </c>
      <c r="CV492" s="394">
        <f t="shared" si="842"/>
        <v>0</v>
      </c>
      <c r="CW492" s="394">
        <f t="shared" si="842"/>
        <v>0</v>
      </c>
      <c r="CX492" s="396">
        <f t="shared" si="790"/>
        <v>0</v>
      </c>
      <c r="CY492" s="396">
        <f t="shared" si="790"/>
        <v>0</v>
      </c>
      <c r="CZ492" s="397">
        <f t="shared" si="791"/>
        <v>0</v>
      </c>
      <c r="DA492" s="397">
        <f t="shared" si="791"/>
        <v>0</v>
      </c>
      <c r="DB492" s="397">
        <f t="shared" si="791"/>
        <v>0</v>
      </c>
      <c r="DC492" s="397">
        <f t="shared" si="792"/>
        <v>0</v>
      </c>
      <c r="DD492" s="397">
        <f t="shared" si="837"/>
        <v>0</v>
      </c>
      <c r="DE492" s="397">
        <f t="shared" si="837"/>
        <v>0</v>
      </c>
      <c r="DF492" s="397">
        <f t="shared" si="837"/>
        <v>0</v>
      </c>
      <c r="DG492" s="397">
        <f t="shared" si="837"/>
        <v>0</v>
      </c>
      <c r="DH492" s="397">
        <f t="shared" si="837"/>
        <v>0</v>
      </c>
      <c r="DI492" s="398">
        <f t="shared" si="793"/>
        <v>0</v>
      </c>
      <c r="DJ492" s="398">
        <f t="shared" si="793"/>
        <v>0</v>
      </c>
      <c r="DK492" s="399">
        <f t="shared" si="794"/>
        <v>0</v>
      </c>
      <c r="DL492" s="399">
        <f t="shared" si="794"/>
        <v>0</v>
      </c>
      <c r="DM492" s="399">
        <f t="shared" si="794"/>
        <v>56.995255666842382</v>
      </c>
      <c r="DN492" s="399">
        <f t="shared" si="753"/>
        <v>0</v>
      </c>
      <c r="DO492" s="399">
        <f t="shared" si="795"/>
        <v>1590</v>
      </c>
      <c r="DP492" s="399">
        <f t="shared" si="796"/>
        <v>0</v>
      </c>
      <c r="DQ492" s="399">
        <f t="shared" si="796"/>
        <v>0</v>
      </c>
      <c r="DR492" s="399">
        <f t="shared" si="796"/>
        <v>0</v>
      </c>
      <c r="DS492" s="399">
        <f t="shared" si="754"/>
        <v>0</v>
      </c>
      <c r="DT492" s="400">
        <f t="shared" si="797"/>
        <v>1533.0047443331575</v>
      </c>
      <c r="DU492" s="400">
        <f t="shared" si="797"/>
        <v>8.8262730457699945E-14</v>
      </c>
      <c r="DV492" s="386">
        <f t="shared" si="838"/>
        <v>0</v>
      </c>
      <c r="DW492" s="386">
        <f t="shared" si="838"/>
        <v>0</v>
      </c>
      <c r="DX492" s="386">
        <f t="shared" si="838"/>
        <v>0</v>
      </c>
      <c r="DY492" s="386">
        <f t="shared" si="838"/>
        <v>0</v>
      </c>
      <c r="DZ492" s="386">
        <f t="shared" si="838"/>
        <v>0</v>
      </c>
      <c r="EA492" s="401">
        <f t="shared" si="798"/>
        <v>0</v>
      </c>
      <c r="EB492" s="386">
        <f t="shared" si="799"/>
        <v>0</v>
      </c>
      <c r="EC492" s="386">
        <f t="shared" si="799"/>
        <v>0</v>
      </c>
      <c r="ED492" s="386">
        <f t="shared" si="799"/>
        <v>0</v>
      </c>
      <c r="EE492" s="385">
        <f t="shared" si="800"/>
        <v>0</v>
      </c>
      <c r="EF492" s="385">
        <f t="shared" si="800"/>
        <v>0</v>
      </c>
      <c r="EG492" s="402">
        <f t="shared" si="845"/>
        <v>0</v>
      </c>
      <c r="EH492" s="402">
        <f t="shared" si="845"/>
        <v>0</v>
      </c>
      <c r="EI492" s="402">
        <f t="shared" si="845"/>
        <v>0</v>
      </c>
      <c r="EJ492" s="402">
        <f t="shared" si="843"/>
        <v>0</v>
      </c>
      <c r="EK492" s="402">
        <f t="shared" si="843"/>
        <v>0</v>
      </c>
      <c r="EL492" s="402">
        <f t="shared" si="843"/>
        <v>0</v>
      </c>
      <c r="EM492" s="402">
        <f t="shared" si="801"/>
        <v>0</v>
      </c>
      <c r="EN492" s="402">
        <f t="shared" si="802"/>
        <v>0</v>
      </c>
      <c r="EO492" s="402">
        <f t="shared" si="802"/>
        <v>0</v>
      </c>
      <c r="EP492" s="402">
        <f t="shared" si="803"/>
        <v>0</v>
      </c>
      <c r="EQ492" s="402">
        <f t="shared" si="804"/>
        <v>0</v>
      </c>
      <c r="ER492" s="394">
        <f t="shared" si="831"/>
        <v>0</v>
      </c>
      <c r="ES492" s="394">
        <f t="shared" si="831"/>
        <v>0</v>
      </c>
      <c r="ET492" s="394">
        <f t="shared" si="831"/>
        <v>1.6130732735898787</v>
      </c>
      <c r="EU492" s="394">
        <f t="shared" si="828"/>
        <v>0</v>
      </c>
      <c r="EV492" s="394">
        <f t="shared" si="828"/>
        <v>0</v>
      </c>
      <c r="EW492" s="394">
        <f t="shared" si="828"/>
        <v>0</v>
      </c>
      <c r="EX492" s="394">
        <f t="shared" si="828"/>
        <v>0</v>
      </c>
      <c r="EY492" s="403">
        <f t="shared" si="805"/>
        <v>45</v>
      </c>
      <c r="EZ492" s="394">
        <f t="shared" si="806"/>
        <v>0</v>
      </c>
      <c r="FA492" s="396">
        <f t="shared" si="807"/>
        <v>43.386926726410117</v>
      </c>
      <c r="FB492" s="396">
        <f t="shared" si="807"/>
        <v>2.4980018054066022E-15</v>
      </c>
      <c r="FC492" s="404">
        <f t="shared" si="841"/>
        <v>0</v>
      </c>
      <c r="FD492" s="404">
        <f t="shared" si="841"/>
        <v>0</v>
      </c>
      <c r="FE492" s="404">
        <f t="shared" si="841"/>
        <v>9.391671059567738</v>
      </c>
      <c r="FF492" s="404">
        <f t="shared" si="841"/>
        <v>0</v>
      </c>
      <c r="FG492" s="404">
        <f t="shared" si="841"/>
        <v>0</v>
      </c>
      <c r="FH492" s="404">
        <f t="shared" si="833"/>
        <v>0</v>
      </c>
      <c r="FI492" s="404">
        <f t="shared" si="833"/>
        <v>0</v>
      </c>
      <c r="FJ492" s="404">
        <f t="shared" si="833"/>
        <v>0</v>
      </c>
      <c r="FK492" s="392">
        <f t="shared" si="808"/>
        <v>262</v>
      </c>
      <c r="FL492" s="384">
        <f t="shared" si="809"/>
        <v>252.60832894043224</v>
      </c>
      <c r="FM492" s="384">
        <f t="shared" si="809"/>
        <v>1.4543921622589551E-14</v>
      </c>
      <c r="FN492" s="405">
        <f t="shared" si="839"/>
        <v>0</v>
      </c>
      <c r="FO492" s="405">
        <f t="shared" si="839"/>
        <v>0</v>
      </c>
      <c r="FP492" s="405">
        <f t="shared" si="839"/>
        <v>0</v>
      </c>
      <c r="FQ492" s="405">
        <f t="shared" si="835"/>
        <v>0</v>
      </c>
      <c r="FR492" s="405">
        <f t="shared" si="835"/>
        <v>0</v>
      </c>
      <c r="FS492" s="405">
        <f t="shared" si="835"/>
        <v>0</v>
      </c>
      <c r="FT492" s="405">
        <f t="shared" si="752"/>
        <v>0</v>
      </c>
      <c r="FU492" s="405">
        <f t="shared" si="752"/>
        <v>0</v>
      </c>
      <c r="FV492" s="405">
        <f t="shared" si="752"/>
        <v>0</v>
      </c>
      <c r="FW492" s="397">
        <f t="shared" si="810"/>
        <v>-2106</v>
      </c>
      <c r="FX492" s="406">
        <f t="shared" si="811"/>
        <v>0</v>
      </c>
      <c r="FY492" s="331">
        <f t="shared" si="812"/>
        <v>1.053046538856961E-13</v>
      </c>
      <c r="FZ492" s="382">
        <f t="shared" si="813"/>
        <v>-1.053046538856961E-13</v>
      </c>
      <c r="GA492" s="331">
        <f t="shared" si="814"/>
        <v>0</v>
      </c>
      <c r="GB492" s="407">
        <f t="shared" si="815"/>
        <v>0</v>
      </c>
      <c r="GC492" s="407">
        <f t="shared" si="816"/>
        <v>0</v>
      </c>
      <c r="GD492" s="407">
        <f t="shared" si="817"/>
        <v>0</v>
      </c>
      <c r="GE492" s="407">
        <f t="shared" si="818"/>
        <v>8.5265128291212022E-14</v>
      </c>
      <c r="GF492" s="407">
        <f t="shared" si="819"/>
        <v>0</v>
      </c>
      <c r="GG492" s="407">
        <f t="shared" si="820"/>
        <v>0</v>
      </c>
      <c r="GH492" s="407">
        <f t="shared" si="821"/>
        <v>1.9984014443252818E-15</v>
      </c>
      <c r="GI492" s="407">
        <f t="shared" si="822"/>
        <v>1.3877787807814457E-14</v>
      </c>
      <c r="GJ492">
        <f t="shared" si="823"/>
        <v>0</v>
      </c>
      <c r="GK492" s="382">
        <f t="shared" si="824"/>
        <v>1.0114131754335176E-13</v>
      </c>
      <c r="GL492">
        <v>5</v>
      </c>
      <c r="GM492">
        <f t="shared" si="847"/>
        <v>554</v>
      </c>
      <c r="GN492">
        <f t="shared" si="847"/>
        <v>0</v>
      </c>
      <c r="GO492">
        <f t="shared" si="847"/>
        <v>0</v>
      </c>
      <c r="GP492">
        <f t="shared" si="847"/>
        <v>0</v>
      </c>
      <c r="GQ492">
        <f t="shared" si="847"/>
        <v>1590</v>
      </c>
      <c r="GR492">
        <f t="shared" si="846"/>
        <v>0</v>
      </c>
      <c r="GS492">
        <f t="shared" si="846"/>
        <v>0</v>
      </c>
      <c r="GT492">
        <f t="shared" si="846"/>
        <v>45</v>
      </c>
      <c r="GU492">
        <f t="shared" si="846"/>
        <v>262</v>
      </c>
      <c r="GV492">
        <f t="shared" si="846"/>
        <v>0</v>
      </c>
    </row>
    <row r="493" spans="1:204" customFormat="1" x14ac:dyDescent="0.25">
      <c r="A493" s="378">
        <v>28008</v>
      </c>
      <c r="B493" s="32" t="s">
        <v>1193</v>
      </c>
      <c r="C493" t="s">
        <v>886</v>
      </c>
      <c r="D493">
        <v>5</v>
      </c>
      <c r="E493" s="379">
        <v>1320</v>
      </c>
      <c r="F493" s="379">
        <v>1011</v>
      </c>
      <c r="G493" s="379">
        <v>4080</v>
      </c>
      <c r="H493" s="379">
        <v>0</v>
      </c>
      <c r="I493" s="379">
        <v>1370</v>
      </c>
      <c r="J493" s="379">
        <v>0</v>
      </c>
      <c r="K493" s="379">
        <v>0</v>
      </c>
      <c r="L493" s="379">
        <v>0</v>
      </c>
      <c r="M493" s="380">
        <v>0</v>
      </c>
      <c r="N493" s="381">
        <f t="shared" si="755"/>
        <v>7781</v>
      </c>
      <c r="O493" s="379">
        <v>1020</v>
      </c>
      <c r="P493" s="379">
        <v>1006</v>
      </c>
      <c r="Q493" s="379">
        <v>9310</v>
      </c>
      <c r="R493" s="379">
        <v>0</v>
      </c>
      <c r="S493" s="379">
        <v>990</v>
      </c>
      <c r="T493" s="379">
        <v>0</v>
      </c>
      <c r="U493" s="379">
        <v>0</v>
      </c>
      <c r="V493" s="379">
        <v>0</v>
      </c>
      <c r="W493" s="480">
        <f>(VLOOKUP(A493,'[1]floresta plant'!$A$4:$F$573,6,0))*1000</f>
        <v>0</v>
      </c>
      <c r="X493" s="24">
        <f t="shared" si="756"/>
        <v>12326</v>
      </c>
      <c r="Y493" s="53">
        <f t="shared" si="829"/>
        <v>5230</v>
      </c>
      <c r="Z493" s="53">
        <f t="shared" si="829"/>
        <v>0</v>
      </c>
      <c r="AA493" s="53">
        <f t="shared" si="829"/>
        <v>-380</v>
      </c>
      <c r="AB493" s="53">
        <f t="shared" si="826"/>
        <v>0</v>
      </c>
      <c r="AC493" s="53">
        <f t="shared" si="826"/>
        <v>0</v>
      </c>
      <c r="AD493" s="53">
        <f t="shared" si="826"/>
        <v>0</v>
      </c>
      <c r="AE493" s="53">
        <f t="shared" si="826"/>
        <v>0</v>
      </c>
      <c r="AF493" s="53">
        <f t="shared" si="757"/>
        <v>-5</v>
      </c>
      <c r="AG493" s="53">
        <f t="shared" si="758"/>
        <v>-300</v>
      </c>
      <c r="AH493" s="53">
        <f t="shared" si="759"/>
        <v>-4545</v>
      </c>
      <c r="AI493" s="53">
        <f t="shared" si="825"/>
        <v>4545</v>
      </c>
      <c r="AJ493" s="469">
        <v>0</v>
      </c>
      <c r="AK493" s="469">
        <v>0</v>
      </c>
      <c r="AL493" s="469">
        <v>0</v>
      </c>
      <c r="AM493" s="470">
        <f t="shared" si="760"/>
        <v>0</v>
      </c>
      <c r="AN493" s="53">
        <f t="shared" si="761"/>
        <v>-4545</v>
      </c>
      <c r="AO493" s="382">
        <f t="shared" si="762"/>
        <v>2</v>
      </c>
      <c r="AP493">
        <v>5</v>
      </c>
      <c r="AQ493" s="383">
        <f t="shared" si="763"/>
        <v>5230</v>
      </c>
      <c r="AR493" s="383">
        <f t="shared" si="764"/>
        <v>-685</v>
      </c>
      <c r="AS493" s="383">
        <f t="shared" si="765"/>
        <v>5230</v>
      </c>
      <c r="AT493" s="383">
        <f t="shared" si="766"/>
        <v>685</v>
      </c>
      <c r="AU493" s="383">
        <f t="shared" si="767"/>
        <v>4545</v>
      </c>
      <c r="AV493" s="383">
        <f t="shared" si="768"/>
        <v>0</v>
      </c>
      <c r="AW493" s="383">
        <f t="shared" si="769"/>
        <v>1</v>
      </c>
      <c r="AX493" s="383">
        <f t="shared" si="770"/>
        <v>0</v>
      </c>
      <c r="AY493" s="383">
        <f t="shared" si="771"/>
        <v>685</v>
      </c>
      <c r="AZ493">
        <f t="shared" si="772"/>
        <v>4545</v>
      </c>
      <c r="BA493">
        <f t="shared" si="773"/>
        <v>0</v>
      </c>
      <c r="BB493" s="383">
        <f t="shared" si="774"/>
        <v>0</v>
      </c>
      <c r="BC493" s="384">
        <f t="shared" si="836"/>
        <v>5230</v>
      </c>
      <c r="BD493" s="384">
        <f t="shared" si="836"/>
        <v>0</v>
      </c>
      <c r="BE493" s="384">
        <f t="shared" si="836"/>
        <v>0.55474452554744524</v>
      </c>
      <c r="BF493" s="384">
        <f t="shared" si="834"/>
        <v>0</v>
      </c>
      <c r="BG493" s="384">
        <f t="shared" si="834"/>
        <v>0</v>
      </c>
      <c r="BH493" s="384">
        <f t="shared" si="834"/>
        <v>0</v>
      </c>
      <c r="BI493" s="384">
        <f t="shared" si="751"/>
        <v>0</v>
      </c>
      <c r="BJ493" s="384">
        <f t="shared" si="751"/>
        <v>7.2992700729927005E-3</v>
      </c>
      <c r="BK493" s="384">
        <f t="shared" si="751"/>
        <v>0.43795620437956206</v>
      </c>
      <c r="BL493" s="474">
        <f t="shared" si="775"/>
        <v>0</v>
      </c>
      <c r="BM493" s="409">
        <f t="shared" si="776"/>
        <v>0</v>
      </c>
      <c r="BN493" s="473">
        <f t="shared" si="777"/>
        <v>0</v>
      </c>
      <c r="BO493" s="387" t="e">
        <f t="shared" si="778"/>
        <v>#DIV/0!</v>
      </c>
      <c r="BP493" s="387" t="e">
        <f t="shared" si="779"/>
        <v>#DIV/0!</v>
      </c>
      <c r="BQ493" s="388" t="e">
        <f t="shared" si="780"/>
        <v>#DIV/0!</v>
      </c>
      <c r="BR493" s="389">
        <f t="shared" si="781"/>
        <v>0</v>
      </c>
      <c r="BS493" s="390">
        <f t="shared" si="782"/>
        <v>5230</v>
      </c>
      <c r="BT493" s="391">
        <f t="shared" si="840"/>
        <v>0</v>
      </c>
      <c r="BU493" s="391">
        <f t="shared" si="840"/>
        <v>380</v>
      </c>
      <c r="BV493" s="391">
        <f t="shared" si="840"/>
        <v>0</v>
      </c>
      <c r="BW493" s="391">
        <f t="shared" si="840"/>
        <v>0</v>
      </c>
      <c r="BX493" s="391">
        <f t="shared" si="840"/>
        <v>0</v>
      </c>
      <c r="BY493" s="391">
        <f t="shared" si="832"/>
        <v>0</v>
      </c>
      <c r="BZ493" s="391">
        <f t="shared" si="832"/>
        <v>5</v>
      </c>
      <c r="CA493" s="391">
        <f t="shared" si="832"/>
        <v>300</v>
      </c>
      <c r="CB493" s="391">
        <f t="shared" si="783"/>
        <v>4545</v>
      </c>
      <c r="CC493" s="391">
        <f t="shared" si="783"/>
        <v>0</v>
      </c>
      <c r="CD493" s="392">
        <f t="shared" si="784"/>
        <v>0</v>
      </c>
      <c r="CE493" s="393">
        <f t="shared" si="785"/>
        <v>0</v>
      </c>
      <c r="CF493" s="392">
        <f t="shared" si="830"/>
        <v>0</v>
      </c>
      <c r="CG493" s="392">
        <f t="shared" si="830"/>
        <v>0</v>
      </c>
      <c r="CH493" s="392">
        <f t="shared" si="830"/>
        <v>0</v>
      </c>
      <c r="CI493" s="392">
        <f t="shared" si="827"/>
        <v>0</v>
      </c>
      <c r="CJ493" s="392">
        <f t="shared" si="827"/>
        <v>0</v>
      </c>
      <c r="CK493" s="392">
        <f t="shared" si="827"/>
        <v>0</v>
      </c>
      <c r="CL493" s="392">
        <f t="shared" si="827"/>
        <v>0</v>
      </c>
      <c r="CM493" s="392">
        <f t="shared" si="786"/>
        <v>0</v>
      </c>
      <c r="CN493" s="392">
        <f t="shared" si="787"/>
        <v>0</v>
      </c>
      <c r="CO493" s="394">
        <f t="shared" si="788"/>
        <v>0</v>
      </c>
      <c r="CP493" s="394">
        <f t="shared" si="788"/>
        <v>0</v>
      </c>
      <c r="CQ493" s="395">
        <f t="shared" si="789"/>
        <v>-380</v>
      </c>
      <c r="CR493" s="394">
        <f t="shared" si="844"/>
        <v>0</v>
      </c>
      <c r="CS493" s="394">
        <f t="shared" si="844"/>
        <v>0</v>
      </c>
      <c r="CT493" s="394">
        <f t="shared" si="844"/>
        <v>0</v>
      </c>
      <c r="CU493" s="394">
        <f t="shared" si="842"/>
        <v>0</v>
      </c>
      <c r="CV493" s="394">
        <f t="shared" si="842"/>
        <v>0</v>
      </c>
      <c r="CW493" s="394">
        <f t="shared" si="842"/>
        <v>0</v>
      </c>
      <c r="CX493" s="396">
        <f t="shared" si="790"/>
        <v>0</v>
      </c>
      <c r="CY493" s="396">
        <f t="shared" si="790"/>
        <v>0</v>
      </c>
      <c r="CZ493" s="397">
        <f t="shared" si="791"/>
        <v>0</v>
      </c>
      <c r="DA493" s="397">
        <f t="shared" si="791"/>
        <v>0</v>
      </c>
      <c r="DB493" s="397">
        <f t="shared" si="791"/>
        <v>0</v>
      </c>
      <c r="DC493" s="397">
        <f t="shared" si="792"/>
        <v>0</v>
      </c>
      <c r="DD493" s="397">
        <f t="shared" si="837"/>
        <v>0</v>
      </c>
      <c r="DE493" s="397">
        <f t="shared" si="837"/>
        <v>0</v>
      </c>
      <c r="DF493" s="397">
        <f t="shared" si="837"/>
        <v>0</v>
      </c>
      <c r="DG493" s="397">
        <f t="shared" si="837"/>
        <v>0</v>
      </c>
      <c r="DH493" s="397">
        <f t="shared" si="837"/>
        <v>0</v>
      </c>
      <c r="DI493" s="398">
        <f t="shared" si="793"/>
        <v>0</v>
      </c>
      <c r="DJ493" s="398">
        <f t="shared" si="793"/>
        <v>0</v>
      </c>
      <c r="DK493" s="399">
        <f t="shared" si="794"/>
        <v>0</v>
      </c>
      <c r="DL493" s="399">
        <f t="shared" si="794"/>
        <v>0</v>
      </c>
      <c r="DM493" s="399">
        <f t="shared" si="794"/>
        <v>0</v>
      </c>
      <c r="DN493" s="399">
        <f t="shared" si="753"/>
        <v>0</v>
      </c>
      <c r="DO493" s="399">
        <f t="shared" si="795"/>
        <v>0</v>
      </c>
      <c r="DP493" s="399">
        <f t="shared" si="796"/>
        <v>0</v>
      </c>
      <c r="DQ493" s="399">
        <f t="shared" si="796"/>
        <v>0</v>
      </c>
      <c r="DR493" s="399">
        <f t="shared" si="796"/>
        <v>0</v>
      </c>
      <c r="DS493" s="399">
        <f t="shared" si="754"/>
        <v>0</v>
      </c>
      <c r="DT493" s="400">
        <f t="shared" si="797"/>
        <v>0</v>
      </c>
      <c r="DU493" s="400">
        <f t="shared" si="797"/>
        <v>0</v>
      </c>
      <c r="DV493" s="386">
        <f t="shared" si="838"/>
        <v>0</v>
      </c>
      <c r="DW493" s="386">
        <f t="shared" si="838"/>
        <v>0</v>
      </c>
      <c r="DX493" s="386">
        <f t="shared" si="838"/>
        <v>0</v>
      </c>
      <c r="DY493" s="386">
        <f t="shared" si="838"/>
        <v>0</v>
      </c>
      <c r="DZ493" s="386">
        <f t="shared" si="838"/>
        <v>0</v>
      </c>
      <c r="EA493" s="401">
        <f t="shared" si="798"/>
        <v>0</v>
      </c>
      <c r="EB493" s="386">
        <f t="shared" si="799"/>
        <v>0</v>
      </c>
      <c r="EC493" s="386">
        <f t="shared" si="799"/>
        <v>0</v>
      </c>
      <c r="ED493" s="386">
        <f t="shared" si="799"/>
        <v>0</v>
      </c>
      <c r="EE493" s="385">
        <f t="shared" si="800"/>
        <v>0</v>
      </c>
      <c r="EF493" s="385">
        <f t="shared" si="800"/>
        <v>0</v>
      </c>
      <c r="EG493" s="402">
        <f t="shared" si="845"/>
        <v>0</v>
      </c>
      <c r="EH493" s="402">
        <f t="shared" si="845"/>
        <v>0</v>
      </c>
      <c r="EI493" s="402">
        <f t="shared" si="845"/>
        <v>0</v>
      </c>
      <c r="EJ493" s="402">
        <f t="shared" si="843"/>
        <v>0</v>
      </c>
      <c r="EK493" s="402">
        <f t="shared" si="843"/>
        <v>0</v>
      </c>
      <c r="EL493" s="402">
        <f t="shared" si="843"/>
        <v>0</v>
      </c>
      <c r="EM493" s="402">
        <f t="shared" si="801"/>
        <v>0</v>
      </c>
      <c r="EN493" s="402">
        <f t="shared" si="802"/>
        <v>0</v>
      </c>
      <c r="EO493" s="402">
        <f t="shared" si="802"/>
        <v>0</v>
      </c>
      <c r="EP493" s="402">
        <f t="shared" si="803"/>
        <v>0</v>
      </c>
      <c r="EQ493" s="402">
        <f t="shared" si="804"/>
        <v>0</v>
      </c>
      <c r="ER493" s="394">
        <f t="shared" si="831"/>
        <v>0</v>
      </c>
      <c r="ES493" s="394">
        <f t="shared" si="831"/>
        <v>0</v>
      </c>
      <c r="ET493" s="394">
        <f t="shared" si="831"/>
        <v>0</v>
      </c>
      <c r="EU493" s="394">
        <f t="shared" si="828"/>
        <v>0</v>
      </c>
      <c r="EV493" s="394">
        <f t="shared" si="828"/>
        <v>0</v>
      </c>
      <c r="EW493" s="394">
        <f t="shared" si="828"/>
        <v>0</v>
      </c>
      <c r="EX493" s="394">
        <f t="shared" si="828"/>
        <v>0</v>
      </c>
      <c r="EY493" s="403">
        <f t="shared" si="805"/>
        <v>-5</v>
      </c>
      <c r="EZ493" s="394">
        <f t="shared" si="806"/>
        <v>0</v>
      </c>
      <c r="FA493" s="396">
        <f t="shared" si="807"/>
        <v>0</v>
      </c>
      <c r="FB493" s="396">
        <f t="shared" si="807"/>
        <v>0</v>
      </c>
      <c r="FC493" s="404">
        <f t="shared" si="841"/>
        <v>0</v>
      </c>
      <c r="FD493" s="404">
        <f t="shared" si="841"/>
        <v>0</v>
      </c>
      <c r="FE493" s="404">
        <f t="shared" si="841"/>
        <v>0</v>
      </c>
      <c r="FF493" s="404">
        <f t="shared" si="841"/>
        <v>0</v>
      </c>
      <c r="FG493" s="404">
        <f t="shared" si="841"/>
        <v>0</v>
      </c>
      <c r="FH493" s="404">
        <f t="shared" si="833"/>
        <v>0</v>
      </c>
      <c r="FI493" s="404">
        <f t="shared" si="833"/>
        <v>0</v>
      </c>
      <c r="FJ493" s="404">
        <f t="shared" si="833"/>
        <v>0</v>
      </c>
      <c r="FK493" s="392">
        <f t="shared" si="808"/>
        <v>-300</v>
      </c>
      <c r="FL493" s="384">
        <f t="shared" si="809"/>
        <v>0</v>
      </c>
      <c r="FM493" s="384">
        <f t="shared" si="809"/>
        <v>0</v>
      </c>
      <c r="FN493" s="405">
        <f t="shared" si="839"/>
        <v>0</v>
      </c>
      <c r="FO493" s="405">
        <f t="shared" si="839"/>
        <v>0</v>
      </c>
      <c r="FP493" s="405">
        <f t="shared" si="839"/>
        <v>0</v>
      </c>
      <c r="FQ493" s="405">
        <f t="shared" si="835"/>
        <v>0</v>
      </c>
      <c r="FR493" s="405">
        <f t="shared" si="835"/>
        <v>0</v>
      </c>
      <c r="FS493" s="405">
        <f t="shared" si="835"/>
        <v>0</v>
      </c>
      <c r="FT493" s="405">
        <f t="shared" si="752"/>
        <v>0</v>
      </c>
      <c r="FU493" s="405">
        <f t="shared" si="752"/>
        <v>0</v>
      </c>
      <c r="FV493" s="405">
        <f t="shared" si="752"/>
        <v>0</v>
      </c>
      <c r="FW493" s="397">
        <f t="shared" si="810"/>
        <v>-4545</v>
      </c>
      <c r="FX493" s="406">
        <f t="shared" si="811"/>
        <v>0</v>
      </c>
      <c r="FY493" s="331">
        <f t="shared" si="812"/>
        <v>0</v>
      </c>
      <c r="FZ493" s="382">
        <f t="shared" si="813"/>
        <v>0</v>
      </c>
      <c r="GA493" s="331">
        <f t="shared" si="814"/>
        <v>0</v>
      </c>
      <c r="GB493" s="407">
        <f t="shared" si="815"/>
        <v>0</v>
      </c>
      <c r="GC493" s="407">
        <f t="shared" si="816"/>
        <v>0</v>
      </c>
      <c r="GD493" s="407">
        <f t="shared" si="817"/>
        <v>0</v>
      </c>
      <c r="GE493" s="407">
        <f t="shared" si="818"/>
        <v>0</v>
      </c>
      <c r="GF493" s="407">
        <f t="shared" si="819"/>
        <v>0</v>
      </c>
      <c r="GG493" s="407">
        <f t="shared" si="820"/>
        <v>0</v>
      </c>
      <c r="GH493" s="407">
        <f t="shared" si="821"/>
        <v>0</v>
      </c>
      <c r="GI493" s="407">
        <f t="shared" si="822"/>
        <v>0</v>
      </c>
      <c r="GJ493">
        <f t="shared" si="823"/>
        <v>0</v>
      </c>
      <c r="GK493" s="382">
        <f t="shared" si="824"/>
        <v>0</v>
      </c>
      <c r="GL493">
        <v>5</v>
      </c>
      <c r="GM493">
        <f t="shared" si="847"/>
        <v>5230</v>
      </c>
      <c r="GN493">
        <f t="shared" si="847"/>
        <v>0</v>
      </c>
      <c r="GO493">
        <f t="shared" si="847"/>
        <v>0</v>
      </c>
      <c r="GP493">
        <f t="shared" si="847"/>
        <v>0</v>
      </c>
      <c r="GQ493">
        <f t="shared" si="847"/>
        <v>0</v>
      </c>
      <c r="GR493">
        <f t="shared" si="846"/>
        <v>0</v>
      </c>
      <c r="GS493">
        <f t="shared" si="846"/>
        <v>0</v>
      </c>
      <c r="GT493">
        <f t="shared" si="846"/>
        <v>0</v>
      </c>
      <c r="GU493">
        <f t="shared" si="846"/>
        <v>0</v>
      </c>
      <c r="GV493">
        <f t="shared" si="846"/>
        <v>0</v>
      </c>
    </row>
    <row r="494" spans="1:204" customFormat="1" x14ac:dyDescent="0.25">
      <c r="A494" s="378">
        <v>28009</v>
      </c>
      <c r="B494" s="32" t="s">
        <v>1194</v>
      </c>
      <c r="C494" t="s">
        <v>886</v>
      </c>
      <c r="D494">
        <v>5</v>
      </c>
      <c r="E494" s="379">
        <v>2196</v>
      </c>
      <c r="F494" s="379">
        <v>12828</v>
      </c>
      <c r="G494" s="379">
        <v>9068</v>
      </c>
      <c r="H494" s="379">
        <v>0</v>
      </c>
      <c r="I494" s="379">
        <v>460</v>
      </c>
      <c r="J494" s="379">
        <v>0</v>
      </c>
      <c r="K494" s="379">
        <v>780</v>
      </c>
      <c r="L494" s="379">
        <v>0</v>
      </c>
      <c r="M494" s="380">
        <v>0</v>
      </c>
      <c r="N494" s="381">
        <f t="shared" si="755"/>
        <v>25332</v>
      </c>
      <c r="O494" s="379">
        <v>2381</v>
      </c>
      <c r="P494" s="379">
        <v>11791</v>
      </c>
      <c r="Q494" s="379">
        <v>12241</v>
      </c>
      <c r="R494" s="379">
        <v>0</v>
      </c>
      <c r="S494" s="379">
        <v>488</v>
      </c>
      <c r="T494" s="379">
        <v>0</v>
      </c>
      <c r="U494" s="379">
        <v>780</v>
      </c>
      <c r="V494" s="379">
        <v>0</v>
      </c>
      <c r="W494" s="480">
        <f>(VLOOKUP(A494,'[1]floresta plant'!$A$4:$F$573,6,0))*1000</f>
        <v>0</v>
      </c>
      <c r="X494" s="24">
        <f t="shared" si="756"/>
        <v>27681</v>
      </c>
      <c r="Y494" s="53">
        <f t="shared" si="829"/>
        <v>3173</v>
      </c>
      <c r="Z494" s="53">
        <f t="shared" si="829"/>
        <v>0</v>
      </c>
      <c r="AA494" s="53">
        <f t="shared" si="829"/>
        <v>28</v>
      </c>
      <c r="AB494" s="53">
        <f t="shared" si="826"/>
        <v>0</v>
      </c>
      <c r="AC494" s="53">
        <f t="shared" si="826"/>
        <v>0</v>
      </c>
      <c r="AD494" s="53">
        <f t="shared" si="826"/>
        <v>0</v>
      </c>
      <c r="AE494" s="53">
        <f t="shared" si="826"/>
        <v>0</v>
      </c>
      <c r="AF494" s="53">
        <f t="shared" si="757"/>
        <v>-1037</v>
      </c>
      <c r="AG494" s="53">
        <f t="shared" si="758"/>
        <v>185</v>
      </c>
      <c r="AH494" s="53">
        <f t="shared" si="759"/>
        <v>-2349</v>
      </c>
      <c r="AI494" s="53">
        <f t="shared" si="825"/>
        <v>2349</v>
      </c>
      <c r="AJ494" s="469">
        <v>0</v>
      </c>
      <c r="AK494" s="469">
        <v>0</v>
      </c>
      <c r="AL494" s="469">
        <v>0</v>
      </c>
      <c r="AM494" s="470">
        <f t="shared" si="760"/>
        <v>0</v>
      </c>
      <c r="AN494" s="53">
        <f t="shared" si="761"/>
        <v>-2349</v>
      </c>
      <c r="AO494" s="382">
        <f t="shared" si="762"/>
        <v>2</v>
      </c>
      <c r="AP494">
        <v>5</v>
      </c>
      <c r="AQ494" s="383">
        <f t="shared" si="763"/>
        <v>3386</v>
      </c>
      <c r="AR494" s="383">
        <f t="shared" si="764"/>
        <v>-1037</v>
      </c>
      <c r="AS494" s="383">
        <f t="shared" si="765"/>
        <v>3173</v>
      </c>
      <c r="AT494" s="383">
        <f t="shared" si="766"/>
        <v>1037</v>
      </c>
      <c r="AU494" s="383">
        <f t="shared" si="767"/>
        <v>2349</v>
      </c>
      <c r="AV494" s="383">
        <f t="shared" si="768"/>
        <v>0</v>
      </c>
      <c r="AW494" s="383">
        <f t="shared" si="769"/>
        <v>1</v>
      </c>
      <c r="AX494" s="383">
        <f t="shared" si="770"/>
        <v>1</v>
      </c>
      <c r="AY494" s="383">
        <f t="shared" si="771"/>
        <v>1037</v>
      </c>
      <c r="AZ494">
        <f t="shared" si="772"/>
        <v>2136</v>
      </c>
      <c r="BA494">
        <f t="shared" si="773"/>
        <v>0</v>
      </c>
      <c r="BB494" s="383">
        <f t="shared" si="774"/>
        <v>0</v>
      </c>
      <c r="BC494" s="384">
        <f t="shared" si="836"/>
        <v>3173</v>
      </c>
      <c r="BD494" s="384">
        <f t="shared" si="836"/>
        <v>0</v>
      </c>
      <c r="BE494" s="384">
        <f t="shared" si="836"/>
        <v>28</v>
      </c>
      <c r="BF494" s="384">
        <f t="shared" si="834"/>
        <v>0</v>
      </c>
      <c r="BG494" s="384">
        <f t="shared" si="834"/>
        <v>0</v>
      </c>
      <c r="BH494" s="384">
        <f t="shared" si="834"/>
        <v>0</v>
      </c>
      <c r="BI494" s="384">
        <f t="shared" si="751"/>
        <v>0</v>
      </c>
      <c r="BJ494" s="384">
        <f t="shared" si="751"/>
        <v>1</v>
      </c>
      <c r="BK494" s="384">
        <f t="shared" si="751"/>
        <v>185</v>
      </c>
      <c r="BL494" s="474">
        <f t="shared" si="775"/>
        <v>0</v>
      </c>
      <c r="BM494" s="409">
        <f t="shared" si="776"/>
        <v>-213</v>
      </c>
      <c r="BN494" s="473">
        <f t="shared" si="777"/>
        <v>213</v>
      </c>
      <c r="BO494" s="387">
        <f t="shared" si="778"/>
        <v>0</v>
      </c>
      <c r="BP494" s="387">
        <f t="shared" si="779"/>
        <v>1</v>
      </c>
      <c r="BQ494" s="388">
        <f t="shared" si="780"/>
        <v>0</v>
      </c>
      <c r="BR494" s="389">
        <f t="shared" si="781"/>
        <v>0</v>
      </c>
      <c r="BS494" s="390">
        <f t="shared" si="782"/>
        <v>3173</v>
      </c>
      <c r="BT494" s="391">
        <f t="shared" si="840"/>
        <v>0</v>
      </c>
      <c r="BU494" s="391">
        <f t="shared" si="840"/>
        <v>0</v>
      </c>
      <c r="BV494" s="391">
        <f t="shared" si="840"/>
        <v>0</v>
      </c>
      <c r="BW494" s="391">
        <f t="shared" si="840"/>
        <v>0</v>
      </c>
      <c r="BX494" s="391">
        <f t="shared" si="840"/>
        <v>0</v>
      </c>
      <c r="BY494" s="391">
        <f t="shared" si="832"/>
        <v>0</v>
      </c>
      <c r="BZ494" s="391">
        <f t="shared" si="832"/>
        <v>1037</v>
      </c>
      <c r="CA494" s="391">
        <f t="shared" si="832"/>
        <v>0</v>
      </c>
      <c r="CB494" s="391">
        <f t="shared" si="783"/>
        <v>2136</v>
      </c>
      <c r="CC494" s="391">
        <f t="shared" si="783"/>
        <v>0</v>
      </c>
      <c r="CD494" s="392">
        <f t="shared" si="784"/>
        <v>0</v>
      </c>
      <c r="CE494" s="393">
        <f t="shared" si="785"/>
        <v>0</v>
      </c>
      <c r="CF494" s="392">
        <f t="shared" si="830"/>
        <v>0</v>
      </c>
      <c r="CG494" s="392">
        <f t="shared" si="830"/>
        <v>0</v>
      </c>
      <c r="CH494" s="392">
        <f t="shared" si="830"/>
        <v>0</v>
      </c>
      <c r="CI494" s="392">
        <f t="shared" si="827"/>
        <v>0</v>
      </c>
      <c r="CJ494" s="392">
        <f t="shared" si="827"/>
        <v>0</v>
      </c>
      <c r="CK494" s="392">
        <f t="shared" si="827"/>
        <v>0</v>
      </c>
      <c r="CL494" s="392">
        <f t="shared" si="827"/>
        <v>0</v>
      </c>
      <c r="CM494" s="392">
        <f t="shared" si="786"/>
        <v>0</v>
      </c>
      <c r="CN494" s="392">
        <f t="shared" si="787"/>
        <v>0</v>
      </c>
      <c r="CO494" s="394">
        <f t="shared" si="788"/>
        <v>0</v>
      </c>
      <c r="CP494" s="394">
        <f t="shared" si="788"/>
        <v>0</v>
      </c>
      <c r="CQ494" s="395">
        <f t="shared" si="789"/>
        <v>28</v>
      </c>
      <c r="CR494" s="394">
        <f t="shared" si="844"/>
        <v>0</v>
      </c>
      <c r="CS494" s="394">
        <f t="shared" si="844"/>
        <v>0</v>
      </c>
      <c r="CT494" s="394">
        <f t="shared" si="844"/>
        <v>0</v>
      </c>
      <c r="CU494" s="394">
        <f t="shared" si="842"/>
        <v>0</v>
      </c>
      <c r="CV494" s="394">
        <f t="shared" si="842"/>
        <v>0</v>
      </c>
      <c r="CW494" s="394">
        <f t="shared" si="842"/>
        <v>0</v>
      </c>
      <c r="CX494" s="396">
        <f t="shared" si="790"/>
        <v>28</v>
      </c>
      <c r="CY494" s="396">
        <f t="shared" si="790"/>
        <v>0</v>
      </c>
      <c r="CZ494" s="397">
        <f t="shared" si="791"/>
        <v>0</v>
      </c>
      <c r="DA494" s="397">
        <f t="shared" si="791"/>
        <v>0</v>
      </c>
      <c r="DB494" s="397">
        <f t="shared" si="791"/>
        <v>0</v>
      </c>
      <c r="DC494" s="397">
        <f t="shared" si="792"/>
        <v>0</v>
      </c>
      <c r="DD494" s="397">
        <f t="shared" si="837"/>
        <v>0</v>
      </c>
      <c r="DE494" s="397">
        <f t="shared" si="837"/>
        <v>0</v>
      </c>
      <c r="DF494" s="397">
        <f t="shared" si="837"/>
        <v>0</v>
      </c>
      <c r="DG494" s="397">
        <f t="shared" si="837"/>
        <v>0</v>
      </c>
      <c r="DH494" s="397">
        <f t="shared" si="837"/>
        <v>0</v>
      </c>
      <c r="DI494" s="398">
        <f t="shared" si="793"/>
        <v>0</v>
      </c>
      <c r="DJ494" s="398">
        <f t="shared" si="793"/>
        <v>0</v>
      </c>
      <c r="DK494" s="399">
        <f t="shared" si="794"/>
        <v>0</v>
      </c>
      <c r="DL494" s="399">
        <f t="shared" si="794"/>
        <v>0</v>
      </c>
      <c r="DM494" s="399">
        <f t="shared" si="794"/>
        <v>0</v>
      </c>
      <c r="DN494" s="399">
        <f t="shared" si="753"/>
        <v>0</v>
      </c>
      <c r="DO494" s="399">
        <f t="shared" si="795"/>
        <v>0</v>
      </c>
      <c r="DP494" s="399">
        <f t="shared" si="796"/>
        <v>0</v>
      </c>
      <c r="DQ494" s="399">
        <f t="shared" si="796"/>
        <v>0</v>
      </c>
      <c r="DR494" s="399">
        <f t="shared" si="796"/>
        <v>0</v>
      </c>
      <c r="DS494" s="399">
        <f t="shared" si="754"/>
        <v>0</v>
      </c>
      <c r="DT494" s="400">
        <f t="shared" si="797"/>
        <v>0</v>
      </c>
      <c r="DU494" s="400">
        <f t="shared" si="797"/>
        <v>0</v>
      </c>
      <c r="DV494" s="386">
        <f t="shared" si="838"/>
        <v>0</v>
      </c>
      <c r="DW494" s="386">
        <f t="shared" si="838"/>
        <v>0</v>
      </c>
      <c r="DX494" s="386">
        <f t="shared" si="838"/>
        <v>0</v>
      </c>
      <c r="DY494" s="386">
        <f t="shared" si="838"/>
        <v>0</v>
      </c>
      <c r="DZ494" s="386">
        <f t="shared" si="838"/>
        <v>0</v>
      </c>
      <c r="EA494" s="401">
        <f t="shared" si="798"/>
        <v>0</v>
      </c>
      <c r="EB494" s="386">
        <f t="shared" si="799"/>
        <v>0</v>
      </c>
      <c r="EC494" s="386">
        <f t="shared" si="799"/>
        <v>0</v>
      </c>
      <c r="ED494" s="386">
        <f t="shared" si="799"/>
        <v>0</v>
      </c>
      <c r="EE494" s="385">
        <f t="shared" si="800"/>
        <v>0</v>
      </c>
      <c r="EF494" s="385">
        <f t="shared" si="800"/>
        <v>0</v>
      </c>
      <c r="EG494" s="402">
        <f t="shared" si="845"/>
        <v>0</v>
      </c>
      <c r="EH494" s="402">
        <f t="shared" si="845"/>
        <v>0</v>
      </c>
      <c r="EI494" s="402">
        <f t="shared" si="845"/>
        <v>0</v>
      </c>
      <c r="EJ494" s="402">
        <f t="shared" si="843"/>
        <v>0</v>
      </c>
      <c r="EK494" s="402">
        <f t="shared" si="843"/>
        <v>0</v>
      </c>
      <c r="EL494" s="402">
        <f t="shared" si="843"/>
        <v>0</v>
      </c>
      <c r="EM494" s="402">
        <f t="shared" si="801"/>
        <v>0</v>
      </c>
      <c r="EN494" s="402">
        <f t="shared" si="802"/>
        <v>0</v>
      </c>
      <c r="EO494" s="402">
        <f t="shared" si="802"/>
        <v>0</v>
      </c>
      <c r="EP494" s="402">
        <f t="shared" si="803"/>
        <v>0</v>
      </c>
      <c r="EQ494" s="402">
        <f t="shared" si="804"/>
        <v>0</v>
      </c>
      <c r="ER494" s="394">
        <f t="shared" si="831"/>
        <v>0</v>
      </c>
      <c r="ES494" s="394">
        <f t="shared" si="831"/>
        <v>0</v>
      </c>
      <c r="ET494" s="394">
        <f t="shared" si="831"/>
        <v>0</v>
      </c>
      <c r="EU494" s="394">
        <f t="shared" si="828"/>
        <v>0</v>
      </c>
      <c r="EV494" s="394">
        <f t="shared" si="828"/>
        <v>0</v>
      </c>
      <c r="EW494" s="394">
        <f t="shared" si="828"/>
        <v>0</v>
      </c>
      <c r="EX494" s="394">
        <f t="shared" si="828"/>
        <v>0</v>
      </c>
      <c r="EY494" s="403">
        <f t="shared" si="805"/>
        <v>-1037</v>
      </c>
      <c r="EZ494" s="394">
        <f t="shared" si="806"/>
        <v>0</v>
      </c>
      <c r="FA494" s="396">
        <f t="shared" si="807"/>
        <v>0</v>
      </c>
      <c r="FB494" s="396">
        <f t="shared" si="807"/>
        <v>0</v>
      </c>
      <c r="FC494" s="404">
        <f t="shared" si="841"/>
        <v>0</v>
      </c>
      <c r="FD494" s="404">
        <f t="shared" si="841"/>
        <v>0</v>
      </c>
      <c r="FE494" s="404">
        <f t="shared" si="841"/>
        <v>0</v>
      </c>
      <c r="FF494" s="404">
        <f t="shared" si="841"/>
        <v>0</v>
      </c>
      <c r="FG494" s="404">
        <f t="shared" si="841"/>
        <v>0</v>
      </c>
      <c r="FH494" s="404">
        <f t="shared" si="833"/>
        <v>0</v>
      </c>
      <c r="FI494" s="404">
        <f t="shared" si="833"/>
        <v>0</v>
      </c>
      <c r="FJ494" s="404">
        <f t="shared" si="833"/>
        <v>0</v>
      </c>
      <c r="FK494" s="392">
        <f t="shared" si="808"/>
        <v>185</v>
      </c>
      <c r="FL494" s="384">
        <f t="shared" si="809"/>
        <v>185</v>
      </c>
      <c r="FM494" s="384">
        <f t="shared" si="809"/>
        <v>0</v>
      </c>
      <c r="FN494" s="405">
        <f t="shared" si="839"/>
        <v>0</v>
      </c>
      <c r="FO494" s="405">
        <f t="shared" si="839"/>
        <v>0</v>
      </c>
      <c r="FP494" s="405">
        <f t="shared" si="839"/>
        <v>0</v>
      </c>
      <c r="FQ494" s="405">
        <f t="shared" si="835"/>
        <v>0</v>
      </c>
      <c r="FR494" s="405">
        <f t="shared" si="835"/>
        <v>0</v>
      </c>
      <c r="FS494" s="405">
        <f t="shared" si="835"/>
        <v>0</v>
      </c>
      <c r="FT494" s="405">
        <f t="shared" si="752"/>
        <v>0</v>
      </c>
      <c r="FU494" s="405">
        <f t="shared" si="752"/>
        <v>0</v>
      </c>
      <c r="FV494" s="405">
        <f t="shared" si="752"/>
        <v>0</v>
      </c>
      <c r="FW494" s="397">
        <f t="shared" si="810"/>
        <v>-2349</v>
      </c>
      <c r="FX494" s="406">
        <f t="shared" si="811"/>
        <v>0</v>
      </c>
      <c r="FY494" s="331">
        <f t="shared" si="812"/>
        <v>0</v>
      </c>
      <c r="FZ494" s="382">
        <f t="shared" si="813"/>
        <v>0</v>
      </c>
      <c r="GA494" s="331">
        <f t="shared" si="814"/>
        <v>0</v>
      </c>
      <c r="GB494" s="407">
        <f t="shared" si="815"/>
        <v>0</v>
      </c>
      <c r="GC494" s="407">
        <f t="shared" si="816"/>
        <v>0</v>
      </c>
      <c r="GD494" s="407">
        <f t="shared" si="817"/>
        <v>0</v>
      </c>
      <c r="GE494" s="407">
        <f t="shared" si="818"/>
        <v>0</v>
      </c>
      <c r="GF494" s="407">
        <f t="shared" si="819"/>
        <v>0</v>
      </c>
      <c r="GG494" s="407">
        <f t="shared" si="820"/>
        <v>0</v>
      </c>
      <c r="GH494" s="407">
        <f t="shared" si="821"/>
        <v>0</v>
      </c>
      <c r="GI494" s="407">
        <f t="shared" si="822"/>
        <v>0</v>
      </c>
      <c r="GJ494">
        <f t="shared" si="823"/>
        <v>0</v>
      </c>
      <c r="GK494" s="382">
        <f t="shared" si="824"/>
        <v>0</v>
      </c>
      <c r="GL494">
        <v>5</v>
      </c>
      <c r="GM494">
        <f t="shared" si="847"/>
        <v>3173</v>
      </c>
      <c r="GN494">
        <f t="shared" si="847"/>
        <v>0</v>
      </c>
      <c r="GO494">
        <f t="shared" si="847"/>
        <v>28</v>
      </c>
      <c r="GP494">
        <f t="shared" si="847"/>
        <v>0</v>
      </c>
      <c r="GQ494">
        <f t="shared" si="847"/>
        <v>0</v>
      </c>
      <c r="GR494">
        <f t="shared" si="846"/>
        <v>0</v>
      </c>
      <c r="GS494">
        <f t="shared" si="846"/>
        <v>0</v>
      </c>
      <c r="GT494">
        <f t="shared" si="846"/>
        <v>0</v>
      </c>
      <c r="GU494">
        <f t="shared" si="846"/>
        <v>185</v>
      </c>
      <c r="GV494">
        <f t="shared" si="846"/>
        <v>0</v>
      </c>
    </row>
    <row r="495" spans="1:204" customFormat="1" x14ac:dyDescent="0.25">
      <c r="A495" s="378">
        <v>28010</v>
      </c>
      <c r="B495" s="32" t="s">
        <v>1195</v>
      </c>
      <c r="C495" t="s">
        <v>886</v>
      </c>
      <c r="D495">
        <v>5</v>
      </c>
      <c r="E495" s="379">
        <v>865</v>
      </c>
      <c r="F495" s="379">
        <v>4435</v>
      </c>
      <c r="G495" s="379">
        <v>11050</v>
      </c>
      <c r="H495" s="379">
        <v>0</v>
      </c>
      <c r="I495" s="379">
        <v>340</v>
      </c>
      <c r="J495" s="379">
        <v>0</v>
      </c>
      <c r="K495" s="379">
        <v>0</v>
      </c>
      <c r="L495" s="379">
        <v>0</v>
      </c>
      <c r="M495" s="380">
        <v>0</v>
      </c>
      <c r="N495" s="381">
        <f t="shared" si="755"/>
        <v>16690</v>
      </c>
      <c r="O495" s="379">
        <v>897</v>
      </c>
      <c r="P495" s="379">
        <v>4534</v>
      </c>
      <c r="Q495" s="379">
        <v>12680</v>
      </c>
      <c r="R495" s="379">
        <v>0</v>
      </c>
      <c r="S495" s="379">
        <v>330</v>
      </c>
      <c r="T495" s="379">
        <v>0</v>
      </c>
      <c r="U495" s="379">
        <v>0</v>
      </c>
      <c r="V495" s="379">
        <v>0</v>
      </c>
      <c r="W495" s="480">
        <f>(VLOOKUP(A495,'[1]floresta plant'!$A$4:$F$573,6,0))*1000</f>
        <v>0</v>
      </c>
      <c r="X495" s="24">
        <f t="shared" si="756"/>
        <v>18441</v>
      </c>
      <c r="Y495" s="53">
        <f t="shared" si="829"/>
        <v>1630</v>
      </c>
      <c r="Z495" s="53">
        <f t="shared" si="829"/>
        <v>0</v>
      </c>
      <c r="AA495" s="53">
        <f t="shared" si="829"/>
        <v>-10</v>
      </c>
      <c r="AB495" s="53">
        <f t="shared" si="826"/>
        <v>0</v>
      </c>
      <c r="AC495" s="53">
        <f t="shared" si="826"/>
        <v>0</v>
      </c>
      <c r="AD495" s="53">
        <f t="shared" si="826"/>
        <v>0</v>
      </c>
      <c r="AE495" s="53">
        <f t="shared" si="826"/>
        <v>0</v>
      </c>
      <c r="AF495" s="53">
        <f t="shared" si="757"/>
        <v>99</v>
      </c>
      <c r="AG495" s="53">
        <f t="shared" si="758"/>
        <v>32</v>
      </c>
      <c r="AH495" s="53">
        <f t="shared" si="759"/>
        <v>-1751</v>
      </c>
      <c r="AI495" s="53">
        <f t="shared" si="825"/>
        <v>1751</v>
      </c>
      <c r="AJ495" s="469">
        <v>0</v>
      </c>
      <c r="AK495" s="469">
        <v>0</v>
      </c>
      <c r="AL495" s="469">
        <v>0</v>
      </c>
      <c r="AM495" s="470">
        <f t="shared" si="760"/>
        <v>0</v>
      </c>
      <c r="AN495" s="53">
        <f t="shared" si="761"/>
        <v>-1751</v>
      </c>
      <c r="AO495" s="382">
        <f t="shared" si="762"/>
        <v>2</v>
      </c>
      <c r="AP495">
        <v>5</v>
      </c>
      <c r="AQ495" s="383">
        <f t="shared" si="763"/>
        <v>1761</v>
      </c>
      <c r="AR495" s="383">
        <f t="shared" si="764"/>
        <v>-10</v>
      </c>
      <c r="AS495" s="383">
        <f t="shared" si="765"/>
        <v>1630</v>
      </c>
      <c r="AT495" s="383">
        <f t="shared" si="766"/>
        <v>10</v>
      </c>
      <c r="AU495" s="383">
        <f t="shared" si="767"/>
        <v>1751</v>
      </c>
      <c r="AV495" s="383">
        <f t="shared" si="768"/>
        <v>0</v>
      </c>
      <c r="AW495" s="383">
        <f t="shared" si="769"/>
        <v>1</v>
      </c>
      <c r="AX495" s="383">
        <f t="shared" si="770"/>
        <v>1</v>
      </c>
      <c r="AY495" s="383">
        <f t="shared" si="771"/>
        <v>10</v>
      </c>
      <c r="AZ495">
        <f t="shared" si="772"/>
        <v>1620</v>
      </c>
      <c r="BA495">
        <f t="shared" si="773"/>
        <v>0</v>
      </c>
      <c r="BB495" s="383">
        <f t="shared" si="774"/>
        <v>0</v>
      </c>
      <c r="BC495" s="384">
        <f t="shared" si="836"/>
        <v>1630</v>
      </c>
      <c r="BD495" s="384">
        <f t="shared" si="836"/>
        <v>0</v>
      </c>
      <c r="BE495" s="384">
        <f t="shared" si="836"/>
        <v>1</v>
      </c>
      <c r="BF495" s="384">
        <f t="shared" si="834"/>
        <v>0</v>
      </c>
      <c r="BG495" s="384">
        <f t="shared" si="834"/>
        <v>0</v>
      </c>
      <c r="BH495" s="384">
        <f t="shared" si="834"/>
        <v>0</v>
      </c>
      <c r="BI495" s="384">
        <f t="shared" si="751"/>
        <v>0</v>
      </c>
      <c r="BJ495" s="384">
        <f t="shared" si="751"/>
        <v>99</v>
      </c>
      <c r="BK495" s="384">
        <f t="shared" si="751"/>
        <v>32</v>
      </c>
      <c r="BL495" s="474">
        <f t="shared" si="775"/>
        <v>0</v>
      </c>
      <c r="BM495" s="409">
        <f t="shared" si="776"/>
        <v>-131</v>
      </c>
      <c r="BN495" s="473">
        <f t="shared" si="777"/>
        <v>131</v>
      </c>
      <c r="BO495" s="387">
        <f t="shared" si="778"/>
        <v>0</v>
      </c>
      <c r="BP495" s="387">
        <f t="shared" si="779"/>
        <v>1</v>
      </c>
      <c r="BQ495" s="388">
        <f t="shared" si="780"/>
        <v>0</v>
      </c>
      <c r="BR495" s="389">
        <f t="shared" si="781"/>
        <v>0</v>
      </c>
      <c r="BS495" s="390">
        <f t="shared" si="782"/>
        <v>1630</v>
      </c>
      <c r="BT495" s="391">
        <f t="shared" si="840"/>
        <v>0</v>
      </c>
      <c r="BU495" s="391">
        <f t="shared" si="840"/>
        <v>10</v>
      </c>
      <c r="BV495" s="391">
        <f t="shared" si="840"/>
        <v>0</v>
      </c>
      <c r="BW495" s="391">
        <f t="shared" si="840"/>
        <v>0</v>
      </c>
      <c r="BX495" s="391">
        <f t="shared" si="840"/>
        <v>0</v>
      </c>
      <c r="BY495" s="391">
        <f t="shared" si="832"/>
        <v>0</v>
      </c>
      <c r="BZ495" s="391">
        <f t="shared" si="832"/>
        <v>0</v>
      </c>
      <c r="CA495" s="391">
        <f t="shared" si="832"/>
        <v>0</v>
      </c>
      <c r="CB495" s="391">
        <f t="shared" si="783"/>
        <v>1620</v>
      </c>
      <c r="CC495" s="391">
        <f t="shared" si="783"/>
        <v>0</v>
      </c>
      <c r="CD495" s="392">
        <f t="shared" si="784"/>
        <v>0</v>
      </c>
      <c r="CE495" s="393">
        <f t="shared" si="785"/>
        <v>0</v>
      </c>
      <c r="CF495" s="392">
        <f t="shared" si="830"/>
        <v>0</v>
      </c>
      <c r="CG495" s="392">
        <f t="shared" si="830"/>
        <v>0</v>
      </c>
      <c r="CH495" s="392">
        <f t="shared" si="830"/>
        <v>0</v>
      </c>
      <c r="CI495" s="392">
        <f t="shared" si="827"/>
        <v>0</v>
      </c>
      <c r="CJ495" s="392">
        <f t="shared" si="827"/>
        <v>0</v>
      </c>
      <c r="CK495" s="392">
        <f t="shared" si="827"/>
        <v>0</v>
      </c>
      <c r="CL495" s="392">
        <f t="shared" si="827"/>
        <v>0</v>
      </c>
      <c r="CM495" s="392">
        <f t="shared" si="786"/>
        <v>0</v>
      </c>
      <c r="CN495" s="392">
        <f t="shared" si="787"/>
        <v>0</v>
      </c>
      <c r="CO495" s="394">
        <f t="shared" si="788"/>
        <v>0</v>
      </c>
      <c r="CP495" s="394">
        <f t="shared" si="788"/>
        <v>0</v>
      </c>
      <c r="CQ495" s="395">
        <f t="shared" si="789"/>
        <v>-10</v>
      </c>
      <c r="CR495" s="394">
        <f t="shared" si="844"/>
        <v>0</v>
      </c>
      <c r="CS495" s="394">
        <f t="shared" si="844"/>
        <v>0</v>
      </c>
      <c r="CT495" s="394">
        <f t="shared" si="844"/>
        <v>0</v>
      </c>
      <c r="CU495" s="394">
        <f t="shared" si="842"/>
        <v>0</v>
      </c>
      <c r="CV495" s="394">
        <f t="shared" si="842"/>
        <v>0</v>
      </c>
      <c r="CW495" s="394">
        <f t="shared" si="842"/>
        <v>0</v>
      </c>
      <c r="CX495" s="396">
        <f t="shared" si="790"/>
        <v>0</v>
      </c>
      <c r="CY495" s="396">
        <f t="shared" si="790"/>
        <v>0</v>
      </c>
      <c r="CZ495" s="397">
        <f t="shared" si="791"/>
        <v>0</v>
      </c>
      <c r="DA495" s="397">
        <f t="shared" si="791"/>
        <v>0</v>
      </c>
      <c r="DB495" s="397">
        <f t="shared" si="791"/>
        <v>0</v>
      </c>
      <c r="DC495" s="397">
        <f t="shared" si="792"/>
        <v>0</v>
      </c>
      <c r="DD495" s="397">
        <f t="shared" si="837"/>
        <v>0</v>
      </c>
      <c r="DE495" s="397">
        <f t="shared" si="837"/>
        <v>0</v>
      </c>
      <c r="DF495" s="397">
        <f t="shared" si="837"/>
        <v>0</v>
      </c>
      <c r="DG495" s="397">
        <f t="shared" si="837"/>
        <v>0</v>
      </c>
      <c r="DH495" s="397">
        <f t="shared" si="837"/>
        <v>0</v>
      </c>
      <c r="DI495" s="398">
        <f t="shared" si="793"/>
        <v>0</v>
      </c>
      <c r="DJ495" s="398">
        <f t="shared" si="793"/>
        <v>0</v>
      </c>
      <c r="DK495" s="399">
        <f t="shared" si="794"/>
        <v>0</v>
      </c>
      <c r="DL495" s="399">
        <f t="shared" si="794"/>
        <v>0</v>
      </c>
      <c r="DM495" s="399">
        <f t="shared" si="794"/>
        <v>0</v>
      </c>
      <c r="DN495" s="399">
        <f t="shared" si="753"/>
        <v>0</v>
      </c>
      <c r="DO495" s="399">
        <f t="shared" si="795"/>
        <v>0</v>
      </c>
      <c r="DP495" s="399">
        <f t="shared" si="796"/>
        <v>0</v>
      </c>
      <c r="DQ495" s="399">
        <f t="shared" si="796"/>
        <v>0</v>
      </c>
      <c r="DR495" s="399">
        <f t="shared" si="796"/>
        <v>0</v>
      </c>
      <c r="DS495" s="399">
        <f t="shared" si="754"/>
        <v>0</v>
      </c>
      <c r="DT495" s="400">
        <f t="shared" si="797"/>
        <v>0</v>
      </c>
      <c r="DU495" s="400">
        <f t="shared" si="797"/>
        <v>0</v>
      </c>
      <c r="DV495" s="386">
        <f t="shared" si="838"/>
        <v>0</v>
      </c>
      <c r="DW495" s="386">
        <f t="shared" si="838"/>
        <v>0</v>
      </c>
      <c r="DX495" s="386">
        <f t="shared" si="838"/>
        <v>0</v>
      </c>
      <c r="DY495" s="386">
        <f t="shared" si="838"/>
        <v>0</v>
      </c>
      <c r="DZ495" s="386">
        <f t="shared" si="838"/>
        <v>0</v>
      </c>
      <c r="EA495" s="401">
        <f t="shared" si="798"/>
        <v>0</v>
      </c>
      <c r="EB495" s="386">
        <f t="shared" si="799"/>
        <v>0</v>
      </c>
      <c r="EC495" s="386">
        <f t="shared" si="799"/>
        <v>0</v>
      </c>
      <c r="ED495" s="386">
        <f t="shared" si="799"/>
        <v>0</v>
      </c>
      <c r="EE495" s="385">
        <f t="shared" si="800"/>
        <v>0</v>
      </c>
      <c r="EF495" s="385">
        <f t="shared" si="800"/>
        <v>0</v>
      </c>
      <c r="EG495" s="402">
        <f t="shared" si="845"/>
        <v>0</v>
      </c>
      <c r="EH495" s="402">
        <f t="shared" si="845"/>
        <v>0</v>
      </c>
      <c r="EI495" s="402">
        <f t="shared" si="845"/>
        <v>0</v>
      </c>
      <c r="EJ495" s="402">
        <f t="shared" si="843"/>
        <v>0</v>
      </c>
      <c r="EK495" s="402">
        <f t="shared" si="843"/>
        <v>0</v>
      </c>
      <c r="EL495" s="402">
        <f t="shared" si="843"/>
        <v>0</v>
      </c>
      <c r="EM495" s="402">
        <f t="shared" si="801"/>
        <v>0</v>
      </c>
      <c r="EN495" s="402">
        <f t="shared" si="802"/>
        <v>0</v>
      </c>
      <c r="EO495" s="402">
        <f t="shared" si="802"/>
        <v>0</v>
      </c>
      <c r="EP495" s="402">
        <f t="shared" si="803"/>
        <v>0</v>
      </c>
      <c r="EQ495" s="402">
        <f t="shared" si="804"/>
        <v>0</v>
      </c>
      <c r="ER495" s="394">
        <f t="shared" si="831"/>
        <v>0</v>
      </c>
      <c r="ES495" s="394">
        <f t="shared" si="831"/>
        <v>0</v>
      </c>
      <c r="ET495" s="394">
        <f t="shared" si="831"/>
        <v>0</v>
      </c>
      <c r="EU495" s="394">
        <f t="shared" si="828"/>
        <v>0</v>
      </c>
      <c r="EV495" s="394">
        <f t="shared" si="828"/>
        <v>0</v>
      </c>
      <c r="EW495" s="394">
        <f t="shared" si="828"/>
        <v>0</v>
      </c>
      <c r="EX495" s="394">
        <f t="shared" si="828"/>
        <v>0</v>
      </c>
      <c r="EY495" s="403">
        <f t="shared" si="805"/>
        <v>99</v>
      </c>
      <c r="EZ495" s="394">
        <f t="shared" si="806"/>
        <v>0</v>
      </c>
      <c r="FA495" s="396">
        <f t="shared" si="807"/>
        <v>99</v>
      </c>
      <c r="FB495" s="396">
        <f t="shared" si="807"/>
        <v>0</v>
      </c>
      <c r="FC495" s="404">
        <f t="shared" si="841"/>
        <v>0</v>
      </c>
      <c r="FD495" s="404">
        <f t="shared" si="841"/>
        <v>0</v>
      </c>
      <c r="FE495" s="404">
        <f t="shared" si="841"/>
        <v>0</v>
      </c>
      <c r="FF495" s="404">
        <f t="shared" si="841"/>
        <v>0</v>
      </c>
      <c r="FG495" s="404">
        <f t="shared" si="841"/>
        <v>0</v>
      </c>
      <c r="FH495" s="404">
        <f t="shared" si="833"/>
        <v>0</v>
      </c>
      <c r="FI495" s="404">
        <f t="shared" si="833"/>
        <v>0</v>
      </c>
      <c r="FJ495" s="404">
        <f t="shared" si="833"/>
        <v>0</v>
      </c>
      <c r="FK495" s="392">
        <f t="shared" si="808"/>
        <v>32</v>
      </c>
      <c r="FL495" s="384">
        <f t="shared" si="809"/>
        <v>32</v>
      </c>
      <c r="FM495" s="384">
        <f t="shared" si="809"/>
        <v>0</v>
      </c>
      <c r="FN495" s="405">
        <f t="shared" si="839"/>
        <v>0</v>
      </c>
      <c r="FO495" s="405">
        <f t="shared" si="839"/>
        <v>0</v>
      </c>
      <c r="FP495" s="405">
        <f t="shared" si="839"/>
        <v>0</v>
      </c>
      <c r="FQ495" s="405">
        <f t="shared" si="835"/>
        <v>0</v>
      </c>
      <c r="FR495" s="405">
        <f t="shared" si="835"/>
        <v>0</v>
      </c>
      <c r="FS495" s="405">
        <f t="shared" si="835"/>
        <v>0</v>
      </c>
      <c r="FT495" s="405">
        <f t="shared" si="752"/>
        <v>0</v>
      </c>
      <c r="FU495" s="405">
        <f t="shared" si="752"/>
        <v>0</v>
      </c>
      <c r="FV495" s="405">
        <f t="shared" si="752"/>
        <v>0</v>
      </c>
      <c r="FW495" s="397">
        <f t="shared" si="810"/>
        <v>-1751</v>
      </c>
      <c r="FX495" s="406">
        <f t="shared" si="811"/>
        <v>0</v>
      </c>
      <c r="FY495" s="331">
        <f t="shared" si="812"/>
        <v>0</v>
      </c>
      <c r="FZ495" s="382">
        <f t="shared" si="813"/>
        <v>0</v>
      </c>
      <c r="GA495" s="331">
        <f t="shared" si="814"/>
        <v>0</v>
      </c>
      <c r="GB495" s="407">
        <f t="shared" si="815"/>
        <v>0</v>
      </c>
      <c r="GC495" s="407">
        <f t="shared" si="816"/>
        <v>0</v>
      </c>
      <c r="GD495" s="407">
        <f t="shared" si="817"/>
        <v>0</v>
      </c>
      <c r="GE495" s="407">
        <f t="shared" si="818"/>
        <v>0</v>
      </c>
      <c r="GF495" s="407">
        <f t="shared" si="819"/>
        <v>0</v>
      </c>
      <c r="GG495" s="407">
        <f t="shared" si="820"/>
        <v>0</v>
      </c>
      <c r="GH495" s="407">
        <f t="shared" si="821"/>
        <v>0</v>
      </c>
      <c r="GI495" s="407">
        <f t="shared" si="822"/>
        <v>0</v>
      </c>
      <c r="GJ495">
        <f t="shared" si="823"/>
        <v>0</v>
      </c>
      <c r="GK495" s="382">
        <f t="shared" si="824"/>
        <v>0</v>
      </c>
      <c r="GL495">
        <v>5</v>
      </c>
      <c r="GM495">
        <f t="shared" si="847"/>
        <v>1630</v>
      </c>
      <c r="GN495">
        <f t="shared" si="847"/>
        <v>0</v>
      </c>
      <c r="GO495">
        <f t="shared" si="847"/>
        <v>0</v>
      </c>
      <c r="GP495">
        <f t="shared" si="847"/>
        <v>0</v>
      </c>
      <c r="GQ495">
        <f t="shared" si="847"/>
        <v>0</v>
      </c>
      <c r="GR495">
        <f t="shared" si="846"/>
        <v>0</v>
      </c>
      <c r="GS495">
        <f t="shared" si="846"/>
        <v>0</v>
      </c>
      <c r="GT495">
        <f t="shared" si="846"/>
        <v>99</v>
      </c>
      <c r="GU495">
        <f t="shared" si="846"/>
        <v>32</v>
      </c>
      <c r="GV495">
        <f t="shared" si="846"/>
        <v>0</v>
      </c>
    </row>
    <row r="496" spans="1:204" customFormat="1" x14ac:dyDescent="0.25">
      <c r="A496" s="378">
        <v>28011</v>
      </c>
      <c r="B496" s="32" t="s">
        <v>1196</v>
      </c>
      <c r="C496" t="s">
        <v>886</v>
      </c>
      <c r="D496">
        <v>5</v>
      </c>
      <c r="E496" s="379">
        <v>250</v>
      </c>
      <c r="F496" s="379">
        <v>3802</v>
      </c>
      <c r="G496" s="379">
        <v>700</v>
      </c>
      <c r="H496" s="379">
        <v>0</v>
      </c>
      <c r="I496" s="379">
        <v>130</v>
      </c>
      <c r="J496" s="379">
        <v>0</v>
      </c>
      <c r="K496" s="379">
        <v>0</v>
      </c>
      <c r="L496" s="379">
        <v>0</v>
      </c>
      <c r="M496" s="380">
        <v>0</v>
      </c>
      <c r="N496" s="381">
        <f t="shared" si="755"/>
        <v>4882</v>
      </c>
      <c r="O496" s="379">
        <v>250</v>
      </c>
      <c r="P496" s="379">
        <v>3722</v>
      </c>
      <c r="Q496" s="379">
        <v>850</v>
      </c>
      <c r="R496" s="379">
        <v>0</v>
      </c>
      <c r="S496" s="379">
        <v>130</v>
      </c>
      <c r="T496" s="379">
        <v>0</v>
      </c>
      <c r="U496" s="379">
        <v>0</v>
      </c>
      <c r="V496" s="379">
        <v>0</v>
      </c>
      <c r="W496" s="480">
        <f>(VLOOKUP(A496,'[1]floresta plant'!$A$4:$F$573,6,0))*1000</f>
        <v>0</v>
      </c>
      <c r="X496" s="24">
        <f t="shared" si="756"/>
        <v>4952</v>
      </c>
      <c r="Y496" s="53">
        <f t="shared" si="829"/>
        <v>150</v>
      </c>
      <c r="Z496" s="53">
        <f t="shared" si="829"/>
        <v>0</v>
      </c>
      <c r="AA496" s="53">
        <f t="shared" si="829"/>
        <v>0</v>
      </c>
      <c r="AB496" s="53">
        <f t="shared" si="826"/>
        <v>0</v>
      </c>
      <c r="AC496" s="53">
        <f t="shared" si="826"/>
        <v>0</v>
      </c>
      <c r="AD496" s="53">
        <f t="shared" si="826"/>
        <v>0</v>
      </c>
      <c r="AE496" s="53">
        <f t="shared" si="826"/>
        <v>0</v>
      </c>
      <c r="AF496" s="53">
        <f t="shared" si="757"/>
        <v>-80</v>
      </c>
      <c r="AG496" s="53">
        <f t="shared" si="758"/>
        <v>0</v>
      </c>
      <c r="AH496" s="53">
        <f t="shared" si="759"/>
        <v>-70</v>
      </c>
      <c r="AI496" s="53">
        <f t="shared" si="825"/>
        <v>70</v>
      </c>
      <c r="AJ496" s="469">
        <v>0</v>
      </c>
      <c r="AK496" s="469">
        <v>0</v>
      </c>
      <c r="AL496" s="469">
        <v>0</v>
      </c>
      <c r="AM496" s="470">
        <f t="shared" si="760"/>
        <v>0</v>
      </c>
      <c r="AN496" s="53">
        <f t="shared" si="761"/>
        <v>-70</v>
      </c>
      <c r="AO496" s="382">
        <f t="shared" si="762"/>
        <v>2</v>
      </c>
      <c r="AP496">
        <v>5</v>
      </c>
      <c r="AQ496" s="383">
        <f t="shared" si="763"/>
        <v>150</v>
      </c>
      <c r="AR496" s="383">
        <f t="shared" si="764"/>
        <v>-80</v>
      </c>
      <c r="AS496" s="383">
        <f t="shared" si="765"/>
        <v>150</v>
      </c>
      <c r="AT496" s="383">
        <f t="shared" si="766"/>
        <v>80</v>
      </c>
      <c r="AU496" s="383">
        <f t="shared" si="767"/>
        <v>70</v>
      </c>
      <c r="AV496" s="383">
        <f t="shared" si="768"/>
        <v>1</v>
      </c>
      <c r="AW496" s="383">
        <f t="shared" si="769"/>
        <v>0</v>
      </c>
      <c r="AX496" s="383">
        <f t="shared" si="770"/>
        <v>0</v>
      </c>
      <c r="AY496" s="383">
        <f t="shared" si="771"/>
        <v>80</v>
      </c>
      <c r="AZ496">
        <f t="shared" si="772"/>
        <v>70</v>
      </c>
      <c r="BA496">
        <f t="shared" si="773"/>
        <v>0</v>
      </c>
      <c r="BB496" s="383">
        <f t="shared" si="774"/>
        <v>0</v>
      </c>
      <c r="BC496" s="384">
        <f t="shared" si="836"/>
        <v>150</v>
      </c>
      <c r="BD496" s="384">
        <f t="shared" si="836"/>
        <v>0</v>
      </c>
      <c r="BE496" s="384">
        <f t="shared" si="836"/>
        <v>0</v>
      </c>
      <c r="BF496" s="384">
        <f t="shared" si="834"/>
        <v>0</v>
      </c>
      <c r="BG496" s="384">
        <f t="shared" si="834"/>
        <v>0</v>
      </c>
      <c r="BH496" s="384">
        <f t="shared" si="834"/>
        <v>0</v>
      </c>
      <c r="BI496" s="384">
        <f t="shared" si="751"/>
        <v>0</v>
      </c>
      <c r="BJ496" s="384">
        <f t="shared" si="751"/>
        <v>1</v>
      </c>
      <c r="BK496" s="384">
        <f t="shared" si="751"/>
        <v>0</v>
      </c>
      <c r="BL496" s="474">
        <f t="shared" si="775"/>
        <v>0</v>
      </c>
      <c r="BM496" s="409">
        <f t="shared" si="776"/>
        <v>0</v>
      </c>
      <c r="BN496" s="473">
        <f t="shared" si="777"/>
        <v>0</v>
      </c>
      <c r="BO496" s="387" t="e">
        <f t="shared" si="778"/>
        <v>#DIV/0!</v>
      </c>
      <c r="BP496" s="387" t="e">
        <f t="shared" si="779"/>
        <v>#DIV/0!</v>
      </c>
      <c r="BQ496" s="388" t="e">
        <f t="shared" si="780"/>
        <v>#DIV/0!</v>
      </c>
      <c r="BR496" s="389">
        <f t="shared" si="781"/>
        <v>0</v>
      </c>
      <c r="BS496" s="390">
        <f t="shared" si="782"/>
        <v>150</v>
      </c>
      <c r="BT496" s="391">
        <f t="shared" si="840"/>
        <v>0</v>
      </c>
      <c r="BU496" s="391">
        <f t="shared" si="840"/>
        <v>0</v>
      </c>
      <c r="BV496" s="391">
        <f t="shared" si="840"/>
        <v>0</v>
      </c>
      <c r="BW496" s="391">
        <f t="shared" si="840"/>
        <v>0</v>
      </c>
      <c r="BX496" s="391">
        <f t="shared" si="840"/>
        <v>0</v>
      </c>
      <c r="BY496" s="391">
        <f t="shared" si="832"/>
        <v>0</v>
      </c>
      <c r="BZ496" s="391">
        <f t="shared" si="832"/>
        <v>80</v>
      </c>
      <c r="CA496" s="391">
        <f t="shared" si="832"/>
        <v>0</v>
      </c>
      <c r="CB496" s="391">
        <f t="shared" si="783"/>
        <v>70</v>
      </c>
      <c r="CC496" s="391">
        <f t="shared" si="783"/>
        <v>0</v>
      </c>
      <c r="CD496" s="392">
        <f t="shared" si="784"/>
        <v>0</v>
      </c>
      <c r="CE496" s="393">
        <f t="shared" si="785"/>
        <v>0</v>
      </c>
      <c r="CF496" s="392">
        <f t="shared" si="830"/>
        <v>0</v>
      </c>
      <c r="CG496" s="392">
        <f t="shared" si="830"/>
        <v>0</v>
      </c>
      <c r="CH496" s="392">
        <f t="shared" si="830"/>
        <v>0</v>
      </c>
      <c r="CI496" s="392">
        <f t="shared" si="827"/>
        <v>0</v>
      </c>
      <c r="CJ496" s="392">
        <f t="shared" si="827"/>
        <v>0</v>
      </c>
      <c r="CK496" s="392">
        <f t="shared" si="827"/>
        <v>0</v>
      </c>
      <c r="CL496" s="392">
        <f t="shared" si="827"/>
        <v>0</v>
      </c>
      <c r="CM496" s="392">
        <f t="shared" si="786"/>
        <v>0</v>
      </c>
      <c r="CN496" s="392">
        <f t="shared" si="787"/>
        <v>0</v>
      </c>
      <c r="CO496" s="394">
        <f t="shared" si="788"/>
        <v>0</v>
      </c>
      <c r="CP496" s="394">
        <f t="shared" si="788"/>
        <v>0</v>
      </c>
      <c r="CQ496" s="395">
        <f t="shared" si="789"/>
        <v>0</v>
      </c>
      <c r="CR496" s="394">
        <f t="shared" si="844"/>
        <v>0</v>
      </c>
      <c r="CS496" s="394">
        <f t="shared" si="844"/>
        <v>0</v>
      </c>
      <c r="CT496" s="394">
        <f t="shared" si="844"/>
        <v>0</v>
      </c>
      <c r="CU496" s="394">
        <f t="shared" si="842"/>
        <v>0</v>
      </c>
      <c r="CV496" s="394">
        <f t="shared" si="842"/>
        <v>0</v>
      </c>
      <c r="CW496" s="394">
        <f t="shared" si="842"/>
        <v>0</v>
      </c>
      <c r="CX496" s="396">
        <f t="shared" si="790"/>
        <v>0</v>
      </c>
      <c r="CY496" s="396">
        <f t="shared" si="790"/>
        <v>0</v>
      </c>
      <c r="CZ496" s="397">
        <f t="shared" si="791"/>
        <v>0</v>
      </c>
      <c r="DA496" s="397">
        <f t="shared" si="791"/>
        <v>0</v>
      </c>
      <c r="DB496" s="397">
        <f t="shared" si="791"/>
        <v>0</v>
      </c>
      <c r="DC496" s="397">
        <f t="shared" si="792"/>
        <v>0</v>
      </c>
      <c r="DD496" s="397">
        <f t="shared" si="837"/>
        <v>0</v>
      </c>
      <c r="DE496" s="397">
        <f t="shared" si="837"/>
        <v>0</v>
      </c>
      <c r="DF496" s="397">
        <f t="shared" si="837"/>
        <v>0</v>
      </c>
      <c r="DG496" s="397">
        <f t="shared" si="837"/>
        <v>0</v>
      </c>
      <c r="DH496" s="397">
        <f t="shared" si="837"/>
        <v>0</v>
      </c>
      <c r="DI496" s="398">
        <f t="shared" si="793"/>
        <v>0</v>
      </c>
      <c r="DJ496" s="398">
        <f t="shared" si="793"/>
        <v>0</v>
      </c>
      <c r="DK496" s="399">
        <f t="shared" si="794"/>
        <v>0</v>
      </c>
      <c r="DL496" s="399">
        <f t="shared" si="794"/>
        <v>0</v>
      </c>
      <c r="DM496" s="399">
        <f t="shared" si="794"/>
        <v>0</v>
      </c>
      <c r="DN496" s="399">
        <f t="shared" si="753"/>
        <v>0</v>
      </c>
      <c r="DO496" s="399">
        <f t="shared" si="795"/>
        <v>0</v>
      </c>
      <c r="DP496" s="399">
        <f t="shared" si="796"/>
        <v>0</v>
      </c>
      <c r="DQ496" s="399">
        <f t="shared" si="796"/>
        <v>0</v>
      </c>
      <c r="DR496" s="399">
        <f t="shared" si="796"/>
        <v>0</v>
      </c>
      <c r="DS496" s="399">
        <f t="shared" si="754"/>
        <v>0</v>
      </c>
      <c r="DT496" s="400">
        <f t="shared" si="797"/>
        <v>0</v>
      </c>
      <c r="DU496" s="400">
        <f t="shared" si="797"/>
        <v>0</v>
      </c>
      <c r="DV496" s="386">
        <f t="shared" si="838"/>
        <v>0</v>
      </c>
      <c r="DW496" s="386">
        <f t="shared" si="838"/>
        <v>0</v>
      </c>
      <c r="DX496" s="386">
        <f t="shared" si="838"/>
        <v>0</v>
      </c>
      <c r="DY496" s="386">
        <f t="shared" si="838"/>
        <v>0</v>
      </c>
      <c r="DZ496" s="386">
        <f t="shared" si="838"/>
        <v>0</v>
      </c>
      <c r="EA496" s="401">
        <f t="shared" si="798"/>
        <v>0</v>
      </c>
      <c r="EB496" s="386">
        <f t="shared" si="799"/>
        <v>0</v>
      </c>
      <c r="EC496" s="386">
        <f t="shared" si="799"/>
        <v>0</v>
      </c>
      <c r="ED496" s="386">
        <f t="shared" si="799"/>
        <v>0</v>
      </c>
      <c r="EE496" s="385">
        <f t="shared" si="800"/>
        <v>0</v>
      </c>
      <c r="EF496" s="385">
        <f t="shared" si="800"/>
        <v>0</v>
      </c>
      <c r="EG496" s="402">
        <f t="shared" si="845"/>
        <v>0</v>
      </c>
      <c r="EH496" s="402">
        <f t="shared" si="845"/>
        <v>0</v>
      </c>
      <c r="EI496" s="402">
        <f t="shared" si="845"/>
        <v>0</v>
      </c>
      <c r="EJ496" s="402">
        <f t="shared" si="843"/>
        <v>0</v>
      </c>
      <c r="EK496" s="402">
        <f t="shared" si="843"/>
        <v>0</v>
      </c>
      <c r="EL496" s="402">
        <f t="shared" si="843"/>
        <v>0</v>
      </c>
      <c r="EM496" s="402">
        <f t="shared" si="801"/>
        <v>0</v>
      </c>
      <c r="EN496" s="402">
        <f t="shared" si="802"/>
        <v>0</v>
      </c>
      <c r="EO496" s="402">
        <f t="shared" si="802"/>
        <v>0</v>
      </c>
      <c r="EP496" s="402">
        <f t="shared" si="803"/>
        <v>0</v>
      </c>
      <c r="EQ496" s="402">
        <f t="shared" si="804"/>
        <v>0</v>
      </c>
      <c r="ER496" s="394">
        <f t="shared" si="831"/>
        <v>0</v>
      </c>
      <c r="ES496" s="394">
        <f t="shared" si="831"/>
        <v>0</v>
      </c>
      <c r="ET496" s="394">
        <f t="shared" si="831"/>
        <v>0</v>
      </c>
      <c r="EU496" s="394">
        <f t="shared" si="828"/>
        <v>0</v>
      </c>
      <c r="EV496" s="394">
        <f t="shared" si="828"/>
        <v>0</v>
      </c>
      <c r="EW496" s="394">
        <f t="shared" si="828"/>
        <v>0</v>
      </c>
      <c r="EX496" s="394">
        <f t="shared" si="828"/>
        <v>0</v>
      </c>
      <c r="EY496" s="403">
        <f t="shared" si="805"/>
        <v>-80</v>
      </c>
      <c r="EZ496" s="394">
        <f t="shared" si="806"/>
        <v>0</v>
      </c>
      <c r="FA496" s="396">
        <f t="shared" si="807"/>
        <v>0</v>
      </c>
      <c r="FB496" s="396">
        <f t="shared" si="807"/>
        <v>0</v>
      </c>
      <c r="FC496" s="404">
        <f t="shared" si="841"/>
        <v>0</v>
      </c>
      <c r="FD496" s="404">
        <f t="shared" si="841"/>
        <v>0</v>
      </c>
      <c r="FE496" s="404">
        <f t="shared" si="841"/>
        <v>0</v>
      </c>
      <c r="FF496" s="404">
        <f t="shared" si="841"/>
        <v>0</v>
      </c>
      <c r="FG496" s="404">
        <f t="shared" si="841"/>
        <v>0</v>
      </c>
      <c r="FH496" s="404">
        <f t="shared" si="833"/>
        <v>0</v>
      </c>
      <c r="FI496" s="404">
        <f t="shared" si="833"/>
        <v>0</v>
      </c>
      <c r="FJ496" s="404">
        <f t="shared" si="833"/>
        <v>0</v>
      </c>
      <c r="FK496" s="392">
        <f t="shared" si="808"/>
        <v>0</v>
      </c>
      <c r="FL496" s="384">
        <f t="shared" si="809"/>
        <v>0</v>
      </c>
      <c r="FM496" s="384">
        <f t="shared" si="809"/>
        <v>0</v>
      </c>
      <c r="FN496" s="405">
        <f t="shared" si="839"/>
        <v>0</v>
      </c>
      <c r="FO496" s="405">
        <f t="shared" si="839"/>
        <v>0</v>
      </c>
      <c r="FP496" s="405">
        <f t="shared" si="839"/>
        <v>0</v>
      </c>
      <c r="FQ496" s="405">
        <f t="shared" si="835"/>
        <v>0</v>
      </c>
      <c r="FR496" s="405">
        <f t="shared" si="835"/>
        <v>0</v>
      </c>
      <c r="FS496" s="405">
        <f t="shared" si="835"/>
        <v>0</v>
      </c>
      <c r="FT496" s="405">
        <f t="shared" si="752"/>
        <v>0</v>
      </c>
      <c r="FU496" s="405">
        <f t="shared" si="752"/>
        <v>0</v>
      </c>
      <c r="FV496" s="405">
        <f t="shared" si="752"/>
        <v>0</v>
      </c>
      <c r="FW496" s="397">
        <f t="shared" si="810"/>
        <v>-70</v>
      </c>
      <c r="FX496" s="406">
        <f t="shared" si="811"/>
        <v>0</v>
      </c>
      <c r="FY496" s="331">
        <f t="shared" si="812"/>
        <v>0</v>
      </c>
      <c r="FZ496" s="382">
        <f t="shared" si="813"/>
        <v>0</v>
      </c>
      <c r="GA496" s="331">
        <f t="shared" si="814"/>
        <v>0</v>
      </c>
      <c r="GB496" s="407">
        <f t="shared" si="815"/>
        <v>0</v>
      </c>
      <c r="GC496" s="407">
        <f t="shared" si="816"/>
        <v>0</v>
      </c>
      <c r="GD496" s="407">
        <f t="shared" si="817"/>
        <v>0</v>
      </c>
      <c r="GE496" s="407">
        <f t="shared" si="818"/>
        <v>0</v>
      </c>
      <c r="GF496" s="407">
        <f t="shared" si="819"/>
        <v>0</v>
      </c>
      <c r="GG496" s="407">
        <f t="shared" si="820"/>
        <v>0</v>
      </c>
      <c r="GH496" s="407">
        <f t="shared" si="821"/>
        <v>0</v>
      </c>
      <c r="GI496" s="407">
        <f t="shared" si="822"/>
        <v>0</v>
      </c>
      <c r="GJ496">
        <f t="shared" si="823"/>
        <v>0</v>
      </c>
      <c r="GK496" s="382">
        <f t="shared" si="824"/>
        <v>0</v>
      </c>
      <c r="GL496">
        <v>5</v>
      </c>
      <c r="GM496">
        <f t="shared" si="847"/>
        <v>150</v>
      </c>
      <c r="GN496">
        <f t="shared" si="847"/>
        <v>0</v>
      </c>
      <c r="GO496">
        <f t="shared" si="847"/>
        <v>0</v>
      </c>
      <c r="GP496">
        <f t="shared" si="847"/>
        <v>0</v>
      </c>
      <c r="GQ496">
        <f t="shared" si="847"/>
        <v>0</v>
      </c>
      <c r="GR496">
        <f t="shared" si="846"/>
        <v>0</v>
      </c>
      <c r="GS496">
        <f t="shared" si="846"/>
        <v>0</v>
      </c>
      <c r="GT496">
        <f t="shared" si="846"/>
        <v>0</v>
      </c>
      <c r="GU496">
        <f t="shared" si="846"/>
        <v>0</v>
      </c>
      <c r="GV496">
        <f t="shared" si="846"/>
        <v>0</v>
      </c>
    </row>
    <row r="497" spans="1:204" customFormat="1" x14ac:dyDescent="0.25">
      <c r="A497" s="378">
        <v>28012</v>
      </c>
      <c r="B497" s="32" t="s">
        <v>1197</v>
      </c>
      <c r="C497" t="s">
        <v>886</v>
      </c>
      <c r="D497">
        <v>5</v>
      </c>
      <c r="E497" s="379">
        <v>3876</v>
      </c>
      <c r="F497" s="379">
        <v>38076</v>
      </c>
      <c r="G497" s="379">
        <v>0</v>
      </c>
      <c r="H497" s="379">
        <v>0</v>
      </c>
      <c r="I497" s="379">
        <v>1825</v>
      </c>
      <c r="J497" s="379">
        <v>0</v>
      </c>
      <c r="K497" s="379">
        <v>0</v>
      </c>
      <c r="L497" s="379">
        <v>0</v>
      </c>
      <c r="M497" s="380">
        <v>0</v>
      </c>
      <c r="N497" s="381">
        <f t="shared" si="755"/>
        <v>43777</v>
      </c>
      <c r="O497" s="379">
        <v>4292</v>
      </c>
      <c r="P497" s="379">
        <v>38504</v>
      </c>
      <c r="Q497" s="379">
        <v>0</v>
      </c>
      <c r="R497" s="379">
        <v>0</v>
      </c>
      <c r="S497" s="379">
        <v>2256</v>
      </c>
      <c r="T497" s="379">
        <v>0</v>
      </c>
      <c r="U497" s="379">
        <v>0</v>
      </c>
      <c r="V497" s="379">
        <v>0</v>
      </c>
      <c r="W497" s="480">
        <f>(VLOOKUP(A497,'[1]floresta plant'!$A$4:$F$573,6,0))*1000</f>
        <v>0</v>
      </c>
      <c r="X497" s="24">
        <f t="shared" si="756"/>
        <v>45052</v>
      </c>
      <c r="Y497" s="53">
        <f t="shared" si="829"/>
        <v>0</v>
      </c>
      <c r="Z497" s="53">
        <f t="shared" si="829"/>
        <v>0</v>
      </c>
      <c r="AA497" s="53">
        <f t="shared" si="829"/>
        <v>431</v>
      </c>
      <c r="AB497" s="53">
        <f t="shared" si="826"/>
        <v>0</v>
      </c>
      <c r="AC497" s="53">
        <f t="shared" si="826"/>
        <v>0</v>
      </c>
      <c r="AD497" s="53">
        <f t="shared" si="826"/>
        <v>0</v>
      </c>
      <c r="AE497" s="53">
        <f t="shared" si="826"/>
        <v>0</v>
      </c>
      <c r="AF497" s="53">
        <f t="shared" si="757"/>
        <v>428</v>
      </c>
      <c r="AG497" s="53">
        <f t="shared" si="758"/>
        <v>416</v>
      </c>
      <c r="AH497" s="53">
        <f t="shared" si="759"/>
        <v>-1275</v>
      </c>
      <c r="AI497" s="53">
        <f t="shared" si="825"/>
        <v>1275</v>
      </c>
      <c r="AJ497" s="469">
        <v>0</v>
      </c>
      <c r="AK497" s="469">
        <v>0</v>
      </c>
      <c r="AL497" s="469">
        <v>0</v>
      </c>
      <c r="AM497" s="470">
        <f t="shared" si="760"/>
        <v>0</v>
      </c>
      <c r="AN497" s="53">
        <f t="shared" si="761"/>
        <v>-1275</v>
      </c>
      <c r="AO497" s="382">
        <f t="shared" si="762"/>
        <v>2</v>
      </c>
      <c r="AP497">
        <v>5</v>
      </c>
      <c r="AQ497" s="383">
        <f t="shared" si="763"/>
        <v>1275</v>
      </c>
      <c r="AR497" s="383">
        <f t="shared" si="764"/>
        <v>0</v>
      </c>
      <c r="AS497" s="383">
        <f t="shared" si="765"/>
        <v>0</v>
      </c>
      <c r="AT497" s="383">
        <f t="shared" si="766"/>
        <v>0</v>
      </c>
      <c r="AU497" s="383">
        <f t="shared" si="767"/>
        <v>1275</v>
      </c>
      <c r="AV497" s="383">
        <f t="shared" si="768"/>
        <v>0</v>
      </c>
      <c r="AW497" s="383">
        <f t="shared" si="769"/>
        <v>1</v>
      </c>
      <c r="AX497" s="383">
        <f t="shared" si="770"/>
        <v>1</v>
      </c>
      <c r="AY497" s="383">
        <f t="shared" si="771"/>
        <v>0</v>
      </c>
      <c r="AZ497">
        <f t="shared" si="772"/>
        <v>0</v>
      </c>
      <c r="BA497">
        <f t="shared" si="773"/>
        <v>0</v>
      </c>
      <c r="BB497" s="383">
        <f t="shared" si="774"/>
        <v>0</v>
      </c>
      <c r="BC497" s="384">
        <f t="shared" si="836"/>
        <v>0</v>
      </c>
      <c r="BD497" s="384">
        <f t="shared" si="836"/>
        <v>0</v>
      </c>
      <c r="BE497" s="384">
        <f t="shared" si="836"/>
        <v>431</v>
      </c>
      <c r="BF497" s="384">
        <f t="shared" si="834"/>
        <v>0</v>
      </c>
      <c r="BG497" s="384">
        <f t="shared" si="834"/>
        <v>0</v>
      </c>
      <c r="BH497" s="384">
        <f t="shared" si="834"/>
        <v>0</v>
      </c>
      <c r="BI497" s="384">
        <f t="shared" si="751"/>
        <v>0</v>
      </c>
      <c r="BJ497" s="384">
        <f t="shared" si="751"/>
        <v>428</v>
      </c>
      <c r="BK497" s="384">
        <f t="shared" si="751"/>
        <v>416</v>
      </c>
      <c r="BL497" s="474">
        <f t="shared" si="775"/>
        <v>0</v>
      </c>
      <c r="BM497" s="409">
        <f t="shared" si="776"/>
        <v>-1275</v>
      </c>
      <c r="BN497" s="473">
        <f t="shared" si="777"/>
        <v>1275</v>
      </c>
      <c r="BO497" s="387">
        <f t="shared" si="778"/>
        <v>0</v>
      </c>
      <c r="BP497" s="387">
        <f t="shared" si="779"/>
        <v>1</v>
      </c>
      <c r="BQ497" s="388">
        <f t="shared" si="780"/>
        <v>0</v>
      </c>
      <c r="BR497" s="389">
        <f t="shared" si="781"/>
        <v>0</v>
      </c>
      <c r="BS497" s="390">
        <f t="shared" si="782"/>
        <v>0</v>
      </c>
      <c r="BT497" s="391">
        <f t="shared" si="840"/>
        <v>0</v>
      </c>
      <c r="BU497" s="391">
        <f t="shared" si="840"/>
        <v>0</v>
      </c>
      <c r="BV497" s="391">
        <f t="shared" si="840"/>
        <v>0</v>
      </c>
      <c r="BW497" s="391">
        <f t="shared" si="840"/>
        <v>0</v>
      </c>
      <c r="BX497" s="391">
        <f t="shared" si="840"/>
        <v>0</v>
      </c>
      <c r="BY497" s="391">
        <f t="shared" si="832"/>
        <v>0</v>
      </c>
      <c r="BZ497" s="391">
        <f t="shared" si="832"/>
        <v>0</v>
      </c>
      <c r="CA497" s="391">
        <f t="shared" si="832"/>
        <v>0</v>
      </c>
      <c r="CB497" s="391">
        <f t="shared" si="783"/>
        <v>0</v>
      </c>
      <c r="CC497" s="391">
        <f t="shared" si="783"/>
        <v>0</v>
      </c>
      <c r="CD497" s="392">
        <f t="shared" si="784"/>
        <v>0</v>
      </c>
      <c r="CE497" s="393">
        <f t="shared" si="785"/>
        <v>0</v>
      </c>
      <c r="CF497" s="392">
        <f t="shared" si="830"/>
        <v>0</v>
      </c>
      <c r="CG497" s="392">
        <f t="shared" si="830"/>
        <v>0</v>
      </c>
      <c r="CH497" s="392">
        <f t="shared" si="830"/>
        <v>0</v>
      </c>
      <c r="CI497" s="392">
        <f t="shared" si="827"/>
        <v>0</v>
      </c>
      <c r="CJ497" s="392">
        <f t="shared" si="827"/>
        <v>0</v>
      </c>
      <c r="CK497" s="392">
        <f t="shared" si="827"/>
        <v>0</v>
      </c>
      <c r="CL497" s="392">
        <f t="shared" si="827"/>
        <v>0</v>
      </c>
      <c r="CM497" s="392">
        <f t="shared" si="786"/>
        <v>0</v>
      </c>
      <c r="CN497" s="392">
        <f t="shared" si="787"/>
        <v>0</v>
      </c>
      <c r="CO497" s="394">
        <f t="shared" si="788"/>
        <v>0</v>
      </c>
      <c r="CP497" s="394">
        <f t="shared" si="788"/>
        <v>0</v>
      </c>
      <c r="CQ497" s="395">
        <f t="shared" si="789"/>
        <v>431</v>
      </c>
      <c r="CR497" s="394">
        <f t="shared" si="844"/>
        <v>0</v>
      </c>
      <c r="CS497" s="394">
        <f t="shared" si="844"/>
        <v>0</v>
      </c>
      <c r="CT497" s="394">
        <f t="shared" si="844"/>
        <v>0</v>
      </c>
      <c r="CU497" s="394">
        <f t="shared" si="842"/>
        <v>0</v>
      </c>
      <c r="CV497" s="394">
        <f t="shared" si="842"/>
        <v>0</v>
      </c>
      <c r="CW497" s="394">
        <f t="shared" si="842"/>
        <v>0</v>
      </c>
      <c r="CX497" s="396">
        <f t="shared" si="790"/>
        <v>431</v>
      </c>
      <c r="CY497" s="396">
        <f t="shared" si="790"/>
        <v>0</v>
      </c>
      <c r="CZ497" s="397">
        <f t="shared" si="791"/>
        <v>0</v>
      </c>
      <c r="DA497" s="397">
        <f t="shared" si="791"/>
        <v>0</v>
      </c>
      <c r="DB497" s="397">
        <f t="shared" si="791"/>
        <v>0</v>
      </c>
      <c r="DC497" s="397">
        <f t="shared" si="792"/>
        <v>0</v>
      </c>
      <c r="DD497" s="397">
        <f t="shared" si="837"/>
        <v>0</v>
      </c>
      <c r="DE497" s="397">
        <f t="shared" si="837"/>
        <v>0</v>
      </c>
      <c r="DF497" s="397">
        <f t="shared" si="837"/>
        <v>0</v>
      </c>
      <c r="DG497" s="397">
        <f t="shared" si="837"/>
        <v>0</v>
      </c>
      <c r="DH497" s="397">
        <f t="shared" si="837"/>
        <v>0</v>
      </c>
      <c r="DI497" s="398">
        <f t="shared" si="793"/>
        <v>0</v>
      </c>
      <c r="DJ497" s="398">
        <f t="shared" si="793"/>
        <v>0</v>
      </c>
      <c r="DK497" s="399">
        <f t="shared" si="794"/>
        <v>0</v>
      </c>
      <c r="DL497" s="399">
        <f t="shared" si="794"/>
        <v>0</v>
      </c>
      <c r="DM497" s="399">
        <f t="shared" si="794"/>
        <v>0</v>
      </c>
      <c r="DN497" s="399">
        <f t="shared" si="753"/>
        <v>0</v>
      </c>
      <c r="DO497" s="399">
        <f t="shared" si="795"/>
        <v>0</v>
      </c>
      <c r="DP497" s="399">
        <f t="shared" si="796"/>
        <v>0</v>
      </c>
      <c r="DQ497" s="399">
        <f t="shared" si="796"/>
        <v>0</v>
      </c>
      <c r="DR497" s="399">
        <f t="shared" si="796"/>
        <v>0</v>
      </c>
      <c r="DS497" s="399">
        <f t="shared" si="754"/>
        <v>0</v>
      </c>
      <c r="DT497" s="400">
        <f t="shared" si="797"/>
        <v>0</v>
      </c>
      <c r="DU497" s="400">
        <f t="shared" si="797"/>
        <v>0</v>
      </c>
      <c r="DV497" s="386">
        <f t="shared" si="838"/>
        <v>0</v>
      </c>
      <c r="DW497" s="386">
        <f t="shared" si="838"/>
        <v>0</v>
      </c>
      <c r="DX497" s="386">
        <f t="shared" si="838"/>
        <v>0</v>
      </c>
      <c r="DY497" s="386">
        <f t="shared" si="838"/>
        <v>0</v>
      </c>
      <c r="DZ497" s="386">
        <f t="shared" si="838"/>
        <v>0</v>
      </c>
      <c r="EA497" s="401">
        <f t="shared" si="798"/>
        <v>0</v>
      </c>
      <c r="EB497" s="386">
        <f t="shared" si="799"/>
        <v>0</v>
      </c>
      <c r="EC497" s="386">
        <f t="shared" si="799"/>
        <v>0</v>
      </c>
      <c r="ED497" s="386">
        <f t="shared" si="799"/>
        <v>0</v>
      </c>
      <c r="EE497" s="385">
        <f t="shared" si="800"/>
        <v>0</v>
      </c>
      <c r="EF497" s="385">
        <f t="shared" si="800"/>
        <v>0</v>
      </c>
      <c r="EG497" s="402">
        <f t="shared" si="845"/>
        <v>0</v>
      </c>
      <c r="EH497" s="402">
        <f t="shared" si="845"/>
        <v>0</v>
      </c>
      <c r="EI497" s="402">
        <f t="shared" si="845"/>
        <v>0</v>
      </c>
      <c r="EJ497" s="402">
        <f t="shared" si="843"/>
        <v>0</v>
      </c>
      <c r="EK497" s="402">
        <f t="shared" si="843"/>
        <v>0</v>
      </c>
      <c r="EL497" s="402">
        <f t="shared" si="843"/>
        <v>0</v>
      </c>
      <c r="EM497" s="402">
        <f t="shared" si="801"/>
        <v>0</v>
      </c>
      <c r="EN497" s="402">
        <f t="shared" si="802"/>
        <v>0</v>
      </c>
      <c r="EO497" s="402">
        <f t="shared" si="802"/>
        <v>0</v>
      </c>
      <c r="EP497" s="402">
        <f t="shared" si="803"/>
        <v>0</v>
      </c>
      <c r="EQ497" s="402">
        <f t="shared" si="804"/>
        <v>0</v>
      </c>
      <c r="ER497" s="394">
        <f t="shared" si="831"/>
        <v>0</v>
      </c>
      <c r="ES497" s="394">
        <f t="shared" si="831"/>
        <v>0</v>
      </c>
      <c r="ET497" s="394">
        <f t="shared" si="831"/>
        <v>0</v>
      </c>
      <c r="EU497" s="394">
        <f t="shared" si="828"/>
        <v>0</v>
      </c>
      <c r="EV497" s="394">
        <f t="shared" si="828"/>
        <v>0</v>
      </c>
      <c r="EW497" s="394">
        <f t="shared" si="828"/>
        <v>0</v>
      </c>
      <c r="EX497" s="394">
        <f t="shared" si="828"/>
        <v>0</v>
      </c>
      <c r="EY497" s="403">
        <f t="shared" si="805"/>
        <v>428</v>
      </c>
      <c r="EZ497" s="394">
        <f t="shared" si="806"/>
        <v>0</v>
      </c>
      <c r="FA497" s="396">
        <f t="shared" si="807"/>
        <v>428</v>
      </c>
      <c r="FB497" s="396">
        <f t="shared" si="807"/>
        <v>0</v>
      </c>
      <c r="FC497" s="404">
        <f t="shared" si="841"/>
        <v>0</v>
      </c>
      <c r="FD497" s="404">
        <f t="shared" si="841"/>
        <v>0</v>
      </c>
      <c r="FE497" s="404">
        <f t="shared" si="841"/>
        <v>0</v>
      </c>
      <c r="FF497" s="404">
        <f t="shared" si="841"/>
        <v>0</v>
      </c>
      <c r="FG497" s="404">
        <f t="shared" si="841"/>
        <v>0</v>
      </c>
      <c r="FH497" s="404">
        <f t="shared" si="833"/>
        <v>0</v>
      </c>
      <c r="FI497" s="404">
        <f t="shared" si="833"/>
        <v>0</v>
      </c>
      <c r="FJ497" s="404">
        <f t="shared" si="833"/>
        <v>0</v>
      </c>
      <c r="FK497" s="392">
        <f t="shared" si="808"/>
        <v>416</v>
      </c>
      <c r="FL497" s="384">
        <f t="shared" si="809"/>
        <v>416</v>
      </c>
      <c r="FM497" s="384">
        <f t="shared" si="809"/>
        <v>0</v>
      </c>
      <c r="FN497" s="405">
        <f t="shared" si="839"/>
        <v>0</v>
      </c>
      <c r="FO497" s="405">
        <f t="shared" si="839"/>
        <v>0</v>
      </c>
      <c r="FP497" s="405">
        <f t="shared" si="839"/>
        <v>0</v>
      </c>
      <c r="FQ497" s="405">
        <f t="shared" si="835"/>
        <v>0</v>
      </c>
      <c r="FR497" s="405">
        <f t="shared" si="835"/>
        <v>0</v>
      </c>
      <c r="FS497" s="405">
        <f t="shared" si="835"/>
        <v>0</v>
      </c>
      <c r="FT497" s="405">
        <f t="shared" si="752"/>
        <v>0</v>
      </c>
      <c r="FU497" s="405">
        <f t="shared" si="752"/>
        <v>0</v>
      </c>
      <c r="FV497" s="405">
        <f t="shared" si="752"/>
        <v>0</v>
      </c>
      <c r="FW497" s="397">
        <f t="shared" si="810"/>
        <v>-1275</v>
      </c>
      <c r="FX497" s="406">
        <f t="shared" si="811"/>
        <v>0</v>
      </c>
      <c r="FY497" s="331">
        <f t="shared" si="812"/>
        <v>0</v>
      </c>
      <c r="FZ497" s="382">
        <f t="shared" si="813"/>
        <v>0</v>
      </c>
      <c r="GA497" s="331">
        <f t="shared" si="814"/>
        <v>0</v>
      </c>
      <c r="GB497" s="407">
        <f t="shared" si="815"/>
        <v>0</v>
      </c>
      <c r="GC497" s="407">
        <f t="shared" si="816"/>
        <v>0</v>
      </c>
      <c r="GD497" s="407">
        <f t="shared" si="817"/>
        <v>0</v>
      </c>
      <c r="GE497" s="407">
        <f t="shared" si="818"/>
        <v>0</v>
      </c>
      <c r="GF497" s="407">
        <f t="shared" si="819"/>
        <v>0</v>
      </c>
      <c r="GG497" s="407">
        <f t="shared" si="820"/>
        <v>0</v>
      </c>
      <c r="GH497" s="407">
        <f t="shared" si="821"/>
        <v>0</v>
      </c>
      <c r="GI497" s="407">
        <f t="shared" si="822"/>
        <v>0</v>
      </c>
      <c r="GJ497">
        <f t="shared" si="823"/>
        <v>0</v>
      </c>
      <c r="GK497" s="382">
        <f t="shared" si="824"/>
        <v>0</v>
      </c>
      <c r="GL497">
        <v>5</v>
      </c>
      <c r="GM497">
        <f t="shared" si="847"/>
        <v>0</v>
      </c>
      <c r="GN497">
        <f t="shared" si="847"/>
        <v>0</v>
      </c>
      <c r="GO497">
        <f t="shared" si="847"/>
        <v>431</v>
      </c>
      <c r="GP497">
        <f t="shared" si="847"/>
        <v>0</v>
      </c>
      <c r="GQ497">
        <f t="shared" si="847"/>
        <v>0</v>
      </c>
      <c r="GR497">
        <f t="shared" si="846"/>
        <v>0</v>
      </c>
      <c r="GS497">
        <f t="shared" si="846"/>
        <v>0</v>
      </c>
      <c r="GT497">
        <f t="shared" si="846"/>
        <v>428</v>
      </c>
      <c r="GU497">
        <f t="shared" si="846"/>
        <v>416</v>
      </c>
      <c r="GV497">
        <f t="shared" si="846"/>
        <v>0</v>
      </c>
    </row>
    <row r="498" spans="1:204" customFormat="1" x14ac:dyDescent="0.25">
      <c r="A498" s="378">
        <v>28013</v>
      </c>
      <c r="B498" s="32" t="s">
        <v>1198</v>
      </c>
      <c r="C498" t="s">
        <v>886</v>
      </c>
      <c r="D498">
        <v>5</v>
      </c>
      <c r="E498" s="379">
        <v>3884</v>
      </c>
      <c r="F498" s="379">
        <v>23406</v>
      </c>
      <c r="G498" s="379">
        <v>7</v>
      </c>
      <c r="H498" s="379">
        <v>0</v>
      </c>
      <c r="I498" s="379">
        <v>635</v>
      </c>
      <c r="J498" s="379">
        <v>0</v>
      </c>
      <c r="K498" s="379">
        <v>0</v>
      </c>
      <c r="L498" s="379">
        <v>0</v>
      </c>
      <c r="M498" s="380">
        <v>0</v>
      </c>
      <c r="N498" s="381">
        <f t="shared" si="755"/>
        <v>27932</v>
      </c>
      <c r="O498" s="379">
        <v>4676</v>
      </c>
      <c r="P498" s="379">
        <v>26302</v>
      </c>
      <c r="Q498" s="379">
        <v>10</v>
      </c>
      <c r="R498" s="379">
        <v>0</v>
      </c>
      <c r="S498" s="379">
        <v>912</v>
      </c>
      <c r="T498" s="379">
        <v>0</v>
      </c>
      <c r="U498" s="379">
        <v>0</v>
      </c>
      <c r="V498" s="379">
        <v>0</v>
      </c>
      <c r="W498" s="480">
        <f>(VLOOKUP(A498,'[1]floresta plant'!$A$4:$F$573,6,0))*1000</f>
        <v>0</v>
      </c>
      <c r="X498" s="24">
        <f t="shared" si="756"/>
        <v>31900</v>
      </c>
      <c r="Y498" s="53">
        <f t="shared" si="829"/>
        <v>3</v>
      </c>
      <c r="Z498" s="53">
        <f t="shared" si="829"/>
        <v>0</v>
      </c>
      <c r="AA498" s="53">
        <f t="shared" si="829"/>
        <v>277</v>
      </c>
      <c r="AB498" s="53">
        <f t="shared" si="826"/>
        <v>0</v>
      </c>
      <c r="AC498" s="53">
        <f t="shared" si="826"/>
        <v>0</v>
      </c>
      <c r="AD498" s="53">
        <f t="shared" si="826"/>
        <v>0</v>
      </c>
      <c r="AE498" s="53">
        <f t="shared" si="826"/>
        <v>0</v>
      </c>
      <c r="AF498" s="53">
        <f t="shared" si="757"/>
        <v>2896</v>
      </c>
      <c r="AG498" s="53">
        <f t="shared" si="758"/>
        <v>792</v>
      </c>
      <c r="AH498" s="53">
        <f t="shared" si="759"/>
        <v>-3968</v>
      </c>
      <c r="AI498" s="53">
        <f t="shared" si="825"/>
        <v>3968</v>
      </c>
      <c r="AJ498" s="469">
        <v>0</v>
      </c>
      <c r="AK498" s="469">
        <v>0</v>
      </c>
      <c r="AL498" s="469">
        <v>0</v>
      </c>
      <c r="AM498" s="470">
        <f t="shared" si="760"/>
        <v>0</v>
      </c>
      <c r="AN498" s="53">
        <f t="shared" si="761"/>
        <v>-3968</v>
      </c>
      <c r="AO498" s="382">
        <f t="shared" si="762"/>
        <v>2</v>
      </c>
      <c r="AP498">
        <v>5</v>
      </c>
      <c r="AQ498" s="383">
        <f t="shared" si="763"/>
        <v>3968</v>
      </c>
      <c r="AR498" s="383">
        <f t="shared" si="764"/>
        <v>0</v>
      </c>
      <c r="AS498" s="383">
        <f t="shared" si="765"/>
        <v>3</v>
      </c>
      <c r="AT498" s="383">
        <f t="shared" si="766"/>
        <v>0</v>
      </c>
      <c r="AU498" s="383">
        <f t="shared" si="767"/>
        <v>3968</v>
      </c>
      <c r="AV498" s="383">
        <f t="shared" si="768"/>
        <v>0</v>
      </c>
      <c r="AW498" s="383">
        <f t="shared" si="769"/>
        <v>1</v>
      </c>
      <c r="AX498" s="383">
        <f t="shared" si="770"/>
        <v>1</v>
      </c>
      <c r="AY498" s="383">
        <f t="shared" si="771"/>
        <v>0</v>
      </c>
      <c r="AZ498">
        <f t="shared" si="772"/>
        <v>3</v>
      </c>
      <c r="BA498">
        <f t="shared" si="773"/>
        <v>0</v>
      </c>
      <c r="BB498" s="383">
        <f t="shared" si="774"/>
        <v>0</v>
      </c>
      <c r="BC498" s="384">
        <f t="shared" si="836"/>
        <v>3</v>
      </c>
      <c r="BD498" s="384">
        <f t="shared" si="836"/>
        <v>0</v>
      </c>
      <c r="BE498" s="384">
        <f t="shared" si="836"/>
        <v>277</v>
      </c>
      <c r="BF498" s="384">
        <f t="shared" si="834"/>
        <v>0</v>
      </c>
      <c r="BG498" s="384">
        <f t="shared" si="834"/>
        <v>0</v>
      </c>
      <c r="BH498" s="384">
        <f t="shared" si="834"/>
        <v>0</v>
      </c>
      <c r="BI498" s="384">
        <f t="shared" si="751"/>
        <v>0</v>
      </c>
      <c r="BJ498" s="384">
        <f t="shared" si="751"/>
        <v>2896</v>
      </c>
      <c r="BK498" s="384">
        <f t="shared" si="751"/>
        <v>792</v>
      </c>
      <c r="BL498" s="474">
        <f t="shared" si="775"/>
        <v>0</v>
      </c>
      <c r="BM498" s="409">
        <f t="shared" si="776"/>
        <v>-3965</v>
      </c>
      <c r="BN498" s="473">
        <f t="shared" si="777"/>
        <v>3965</v>
      </c>
      <c r="BO498" s="387">
        <f t="shared" si="778"/>
        <v>0</v>
      </c>
      <c r="BP498" s="387">
        <f t="shared" si="779"/>
        <v>1</v>
      </c>
      <c r="BQ498" s="388">
        <f t="shared" si="780"/>
        <v>0</v>
      </c>
      <c r="BR498" s="389">
        <f t="shared" si="781"/>
        <v>0</v>
      </c>
      <c r="BS498" s="390">
        <f t="shared" si="782"/>
        <v>3</v>
      </c>
      <c r="BT498" s="391">
        <f t="shared" si="840"/>
        <v>0</v>
      </c>
      <c r="BU498" s="391">
        <f t="shared" si="840"/>
        <v>0</v>
      </c>
      <c r="BV498" s="391">
        <f t="shared" si="840"/>
        <v>0</v>
      </c>
      <c r="BW498" s="391">
        <f t="shared" si="840"/>
        <v>0</v>
      </c>
      <c r="BX498" s="391">
        <f t="shared" si="840"/>
        <v>0</v>
      </c>
      <c r="BY498" s="391">
        <f t="shared" si="832"/>
        <v>0</v>
      </c>
      <c r="BZ498" s="391">
        <f t="shared" si="832"/>
        <v>0</v>
      </c>
      <c r="CA498" s="391">
        <f t="shared" si="832"/>
        <v>0</v>
      </c>
      <c r="CB498" s="391">
        <f t="shared" si="783"/>
        <v>3</v>
      </c>
      <c r="CC498" s="391">
        <f t="shared" si="783"/>
        <v>0</v>
      </c>
      <c r="CD498" s="392">
        <f t="shared" si="784"/>
        <v>0</v>
      </c>
      <c r="CE498" s="393">
        <f t="shared" si="785"/>
        <v>0</v>
      </c>
      <c r="CF498" s="392">
        <f t="shared" si="830"/>
        <v>0</v>
      </c>
      <c r="CG498" s="392">
        <f t="shared" si="830"/>
        <v>0</v>
      </c>
      <c r="CH498" s="392">
        <f t="shared" si="830"/>
        <v>0</v>
      </c>
      <c r="CI498" s="392">
        <f t="shared" si="827"/>
        <v>0</v>
      </c>
      <c r="CJ498" s="392">
        <f t="shared" si="827"/>
        <v>0</v>
      </c>
      <c r="CK498" s="392">
        <f t="shared" si="827"/>
        <v>0</v>
      </c>
      <c r="CL498" s="392">
        <f t="shared" si="827"/>
        <v>0</v>
      </c>
      <c r="CM498" s="392">
        <f t="shared" si="786"/>
        <v>0</v>
      </c>
      <c r="CN498" s="392">
        <f t="shared" si="787"/>
        <v>0</v>
      </c>
      <c r="CO498" s="394">
        <f t="shared" si="788"/>
        <v>0</v>
      </c>
      <c r="CP498" s="394">
        <f t="shared" si="788"/>
        <v>0</v>
      </c>
      <c r="CQ498" s="395">
        <f t="shared" si="789"/>
        <v>277</v>
      </c>
      <c r="CR498" s="394">
        <f t="shared" si="844"/>
        <v>0</v>
      </c>
      <c r="CS498" s="394">
        <f t="shared" si="844"/>
        <v>0</v>
      </c>
      <c r="CT498" s="394">
        <f t="shared" si="844"/>
        <v>0</v>
      </c>
      <c r="CU498" s="394">
        <f t="shared" si="842"/>
        <v>0</v>
      </c>
      <c r="CV498" s="394">
        <f t="shared" si="842"/>
        <v>0</v>
      </c>
      <c r="CW498" s="394">
        <f t="shared" si="842"/>
        <v>0</v>
      </c>
      <c r="CX498" s="396">
        <f t="shared" si="790"/>
        <v>277</v>
      </c>
      <c r="CY498" s="396">
        <f t="shared" si="790"/>
        <v>0</v>
      </c>
      <c r="CZ498" s="397">
        <f t="shared" si="791"/>
        <v>0</v>
      </c>
      <c r="DA498" s="397">
        <f t="shared" si="791"/>
        <v>0</v>
      </c>
      <c r="DB498" s="397">
        <f t="shared" si="791"/>
        <v>0</v>
      </c>
      <c r="DC498" s="397">
        <f t="shared" si="792"/>
        <v>0</v>
      </c>
      <c r="DD498" s="397">
        <f t="shared" si="837"/>
        <v>0</v>
      </c>
      <c r="DE498" s="397">
        <f t="shared" si="837"/>
        <v>0</v>
      </c>
      <c r="DF498" s="397">
        <f t="shared" si="837"/>
        <v>0</v>
      </c>
      <c r="DG498" s="397">
        <f t="shared" si="837"/>
        <v>0</v>
      </c>
      <c r="DH498" s="397">
        <f t="shared" si="837"/>
        <v>0</v>
      </c>
      <c r="DI498" s="398">
        <f t="shared" si="793"/>
        <v>0</v>
      </c>
      <c r="DJ498" s="398">
        <f t="shared" si="793"/>
        <v>0</v>
      </c>
      <c r="DK498" s="399">
        <f t="shared" si="794"/>
        <v>0</v>
      </c>
      <c r="DL498" s="399">
        <f t="shared" si="794"/>
        <v>0</v>
      </c>
      <c r="DM498" s="399">
        <f t="shared" si="794"/>
        <v>0</v>
      </c>
      <c r="DN498" s="399">
        <f t="shared" si="753"/>
        <v>0</v>
      </c>
      <c r="DO498" s="399">
        <f t="shared" si="795"/>
        <v>0</v>
      </c>
      <c r="DP498" s="399">
        <f t="shared" si="796"/>
        <v>0</v>
      </c>
      <c r="DQ498" s="399">
        <f t="shared" si="796"/>
        <v>0</v>
      </c>
      <c r="DR498" s="399">
        <f t="shared" si="796"/>
        <v>0</v>
      </c>
      <c r="DS498" s="399">
        <f t="shared" si="754"/>
        <v>0</v>
      </c>
      <c r="DT498" s="400">
        <f t="shared" si="797"/>
        <v>0</v>
      </c>
      <c r="DU498" s="400">
        <f t="shared" si="797"/>
        <v>0</v>
      </c>
      <c r="DV498" s="386">
        <f t="shared" si="838"/>
        <v>0</v>
      </c>
      <c r="DW498" s="386">
        <f t="shared" si="838"/>
        <v>0</v>
      </c>
      <c r="DX498" s="386">
        <f t="shared" si="838"/>
        <v>0</v>
      </c>
      <c r="DY498" s="386">
        <f t="shared" si="838"/>
        <v>0</v>
      </c>
      <c r="DZ498" s="386">
        <f t="shared" si="838"/>
        <v>0</v>
      </c>
      <c r="EA498" s="401">
        <f t="shared" si="798"/>
        <v>0</v>
      </c>
      <c r="EB498" s="386">
        <f t="shared" si="799"/>
        <v>0</v>
      </c>
      <c r="EC498" s="386">
        <f t="shared" si="799"/>
        <v>0</v>
      </c>
      <c r="ED498" s="386">
        <f t="shared" si="799"/>
        <v>0</v>
      </c>
      <c r="EE498" s="385">
        <f t="shared" si="800"/>
        <v>0</v>
      </c>
      <c r="EF498" s="385">
        <f t="shared" si="800"/>
        <v>0</v>
      </c>
      <c r="EG498" s="402">
        <f t="shared" si="845"/>
        <v>0</v>
      </c>
      <c r="EH498" s="402">
        <f t="shared" si="845"/>
        <v>0</v>
      </c>
      <c r="EI498" s="402">
        <f t="shared" si="845"/>
        <v>0</v>
      </c>
      <c r="EJ498" s="402">
        <f t="shared" si="843"/>
        <v>0</v>
      </c>
      <c r="EK498" s="402">
        <f t="shared" si="843"/>
        <v>0</v>
      </c>
      <c r="EL498" s="402">
        <f t="shared" si="843"/>
        <v>0</v>
      </c>
      <c r="EM498" s="402">
        <f t="shared" si="801"/>
        <v>0</v>
      </c>
      <c r="EN498" s="402">
        <f t="shared" si="802"/>
        <v>0</v>
      </c>
      <c r="EO498" s="402">
        <f t="shared" si="802"/>
        <v>0</v>
      </c>
      <c r="EP498" s="402">
        <f t="shared" si="803"/>
        <v>0</v>
      </c>
      <c r="EQ498" s="402">
        <f t="shared" si="804"/>
        <v>0</v>
      </c>
      <c r="ER498" s="394">
        <f t="shared" si="831"/>
        <v>0</v>
      </c>
      <c r="ES498" s="394">
        <f t="shared" si="831"/>
        <v>0</v>
      </c>
      <c r="ET498" s="394">
        <f t="shared" si="831"/>
        <v>0</v>
      </c>
      <c r="EU498" s="394">
        <f t="shared" si="828"/>
        <v>0</v>
      </c>
      <c r="EV498" s="394">
        <f t="shared" si="828"/>
        <v>0</v>
      </c>
      <c r="EW498" s="394">
        <f t="shared" si="828"/>
        <v>0</v>
      </c>
      <c r="EX498" s="394">
        <f t="shared" si="828"/>
        <v>0</v>
      </c>
      <c r="EY498" s="403">
        <f t="shared" si="805"/>
        <v>2896</v>
      </c>
      <c r="EZ498" s="394">
        <f t="shared" si="806"/>
        <v>0</v>
      </c>
      <c r="FA498" s="396">
        <f t="shared" si="807"/>
        <v>2896</v>
      </c>
      <c r="FB498" s="396">
        <f t="shared" si="807"/>
        <v>0</v>
      </c>
      <c r="FC498" s="404">
        <f t="shared" si="841"/>
        <v>0</v>
      </c>
      <c r="FD498" s="404">
        <f t="shared" si="841"/>
        <v>0</v>
      </c>
      <c r="FE498" s="404">
        <f t="shared" si="841"/>
        <v>0</v>
      </c>
      <c r="FF498" s="404">
        <f t="shared" si="841"/>
        <v>0</v>
      </c>
      <c r="FG498" s="404">
        <f t="shared" si="841"/>
        <v>0</v>
      </c>
      <c r="FH498" s="404">
        <f t="shared" si="833"/>
        <v>0</v>
      </c>
      <c r="FI498" s="404">
        <f t="shared" si="833"/>
        <v>0</v>
      </c>
      <c r="FJ498" s="404">
        <f t="shared" si="833"/>
        <v>0</v>
      </c>
      <c r="FK498" s="392">
        <f t="shared" si="808"/>
        <v>792</v>
      </c>
      <c r="FL498" s="384">
        <f t="shared" si="809"/>
        <v>792</v>
      </c>
      <c r="FM498" s="384">
        <f t="shared" si="809"/>
        <v>0</v>
      </c>
      <c r="FN498" s="405">
        <f t="shared" si="839"/>
        <v>0</v>
      </c>
      <c r="FO498" s="405">
        <f t="shared" si="839"/>
        <v>0</v>
      </c>
      <c r="FP498" s="405">
        <f t="shared" si="839"/>
        <v>0</v>
      </c>
      <c r="FQ498" s="405">
        <f t="shared" si="835"/>
        <v>0</v>
      </c>
      <c r="FR498" s="405">
        <f t="shared" si="835"/>
        <v>0</v>
      </c>
      <c r="FS498" s="405">
        <f t="shared" si="835"/>
        <v>0</v>
      </c>
      <c r="FT498" s="405">
        <f t="shared" si="752"/>
        <v>0</v>
      </c>
      <c r="FU498" s="405">
        <f t="shared" si="752"/>
        <v>0</v>
      </c>
      <c r="FV498" s="405">
        <f t="shared" si="752"/>
        <v>0</v>
      </c>
      <c r="FW498" s="397">
        <f t="shared" si="810"/>
        <v>-3968</v>
      </c>
      <c r="FX498" s="406">
        <f t="shared" si="811"/>
        <v>0</v>
      </c>
      <c r="FY498" s="331">
        <f t="shared" si="812"/>
        <v>0</v>
      </c>
      <c r="FZ498" s="382">
        <f t="shared" si="813"/>
        <v>0</v>
      </c>
      <c r="GA498" s="331">
        <f t="shared" si="814"/>
        <v>0</v>
      </c>
      <c r="GB498" s="407">
        <f t="shared" si="815"/>
        <v>0</v>
      </c>
      <c r="GC498" s="407">
        <f t="shared" si="816"/>
        <v>0</v>
      </c>
      <c r="GD498" s="407">
        <f t="shared" si="817"/>
        <v>0</v>
      </c>
      <c r="GE498" s="407">
        <f t="shared" si="818"/>
        <v>0</v>
      </c>
      <c r="GF498" s="407">
        <f t="shared" si="819"/>
        <v>0</v>
      </c>
      <c r="GG498" s="407">
        <f t="shared" si="820"/>
        <v>0</v>
      </c>
      <c r="GH498" s="407">
        <f t="shared" si="821"/>
        <v>0</v>
      </c>
      <c r="GI498" s="407">
        <f t="shared" si="822"/>
        <v>0</v>
      </c>
      <c r="GJ498">
        <f t="shared" si="823"/>
        <v>0</v>
      </c>
      <c r="GK498" s="382">
        <f t="shared" si="824"/>
        <v>0</v>
      </c>
      <c r="GL498">
        <v>5</v>
      </c>
      <c r="GM498">
        <f t="shared" si="847"/>
        <v>3</v>
      </c>
      <c r="GN498">
        <f t="shared" si="847"/>
        <v>0</v>
      </c>
      <c r="GO498">
        <f t="shared" si="847"/>
        <v>277</v>
      </c>
      <c r="GP498">
        <f t="shared" si="847"/>
        <v>0</v>
      </c>
      <c r="GQ498">
        <f t="shared" si="847"/>
        <v>0</v>
      </c>
      <c r="GR498">
        <f t="shared" si="846"/>
        <v>0</v>
      </c>
      <c r="GS498">
        <f t="shared" si="846"/>
        <v>0</v>
      </c>
      <c r="GT498">
        <f t="shared" si="846"/>
        <v>2896</v>
      </c>
      <c r="GU498">
        <f t="shared" si="846"/>
        <v>792</v>
      </c>
      <c r="GV498">
        <f t="shared" si="846"/>
        <v>0</v>
      </c>
    </row>
    <row r="499" spans="1:204" customFormat="1" x14ac:dyDescent="0.25">
      <c r="A499" s="378">
        <v>17001</v>
      </c>
      <c r="B499" s="32" t="s">
        <v>1035</v>
      </c>
      <c r="C499" t="s">
        <v>878</v>
      </c>
      <c r="D499">
        <v>6</v>
      </c>
      <c r="E499" s="379">
        <v>4064</v>
      </c>
      <c r="F499" s="379">
        <v>755</v>
      </c>
      <c r="G499" s="379">
        <v>77</v>
      </c>
      <c r="H499" s="379">
        <v>5280</v>
      </c>
      <c r="I499" s="379">
        <v>4447</v>
      </c>
      <c r="J499" s="379">
        <v>0</v>
      </c>
      <c r="K499" s="379">
        <v>12723</v>
      </c>
      <c r="L499" s="379">
        <v>1265</v>
      </c>
      <c r="M499" s="380">
        <v>0</v>
      </c>
      <c r="N499" s="381">
        <f t="shared" si="755"/>
        <v>28611</v>
      </c>
      <c r="O499" s="379">
        <v>4822</v>
      </c>
      <c r="P499" s="379">
        <v>564</v>
      </c>
      <c r="Q499" s="379">
        <v>80</v>
      </c>
      <c r="R499" s="379">
        <v>4640</v>
      </c>
      <c r="S499" s="379">
        <v>4694</v>
      </c>
      <c r="T499" s="379">
        <v>200</v>
      </c>
      <c r="U499" s="379">
        <v>6891</v>
      </c>
      <c r="V499" s="379">
        <v>1661</v>
      </c>
      <c r="W499" s="480">
        <f>(VLOOKUP(A499,'[1]floresta plant'!$A$4:$F$573,6,0))*1000</f>
        <v>0</v>
      </c>
      <c r="X499" s="24">
        <f t="shared" si="756"/>
        <v>23552</v>
      </c>
      <c r="Y499" s="53">
        <f t="shared" si="829"/>
        <v>3</v>
      </c>
      <c r="Z499" s="53">
        <f t="shared" si="829"/>
        <v>-640</v>
      </c>
      <c r="AA499" s="53">
        <f t="shared" si="829"/>
        <v>247</v>
      </c>
      <c r="AB499" s="53">
        <f t="shared" si="826"/>
        <v>200</v>
      </c>
      <c r="AC499" s="53">
        <f t="shared" si="826"/>
        <v>-5832</v>
      </c>
      <c r="AD499" s="53">
        <f t="shared" si="826"/>
        <v>396</v>
      </c>
      <c r="AE499" s="53">
        <f t="shared" si="826"/>
        <v>0</v>
      </c>
      <c r="AF499" s="53">
        <f t="shared" si="757"/>
        <v>-191</v>
      </c>
      <c r="AG499" s="53">
        <f t="shared" si="758"/>
        <v>758</v>
      </c>
      <c r="AH499" s="53">
        <f t="shared" si="759"/>
        <v>27542.302351605402</v>
      </c>
      <c r="AI499" s="53">
        <f t="shared" si="825"/>
        <v>-5059</v>
      </c>
      <c r="AJ499" s="469">
        <v>8138.3795999999984</v>
      </c>
      <c r="AK499" s="469">
        <v>14344.922751605402</v>
      </c>
      <c r="AL499" s="469">
        <v>0</v>
      </c>
      <c r="AM499" s="470">
        <f t="shared" si="760"/>
        <v>22483.302351605402</v>
      </c>
      <c r="AN499" s="53">
        <f t="shared" si="761"/>
        <v>27542.302351605402</v>
      </c>
      <c r="AO499" s="382">
        <f t="shared" si="762"/>
        <v>3</v>
      </c>
      <c r="AP499">
        <v>6</v>
      </c>
      <c r="AQ499" s="383">
        <f t="shared" si="763"/>
        <v>1604</v>
      </c>
      <c r="AR499" s="383">
        <f t="shared" si="764"/>
        <v>-6663</v>
      </c>
      <c r="AS499" s="383">
        <f t="shared" si="765"/>
        <v>3</v>
      </c>
      <c r="AT499" s="383">
        <f t="shared" si="766"/>
        <v>6663</v>
      </c>
      <c r="AU499" s="383">
        <f t="shared" si="767"/>
        <v>0</v>
      </c>
      <c r="AV499" s="383">
        <f t="shared" si="768"/>
        <v>1</v>
      </c>
      <c r="AW499" s="383">
        <f t="shared" si="769"/>
        <v>0</v>
      </c>
      <c r="AX499" s="383">
        <f t="shared" si="770"/>
        <v>1</v>
      </c>
      <c r="AY499" s="383">
        <f t="shared" si="771"/>
        <v>3</v>
      </c>
      <c r="AZ499">
        <f t="shared" si="772"/>
        <v>0</v>
      </c>
      <c r="BA499">
        <f t="shared" si="773"/>
        <v>0</v>
      </c>
      <c r="BB499" s="383">
        <f t="shared" si="774"/>
        <v>0</v>
      </c>
      <c r="BC499" s="384">
        <f t="shared" si="836"/>
        <v>3</v>
      </c>
      <c r="BD499" s="384">
        <f t="shared" si="836"/>
        <v>9.6052829055980796E-2</v>
      </c>
      <c r="BE499" s="384">
        <f t="shared" si="836"/>
        <v>247</v>
      </c>
      <c r="BF499" s="384">
        <f t="shared" si="834"/>
        <v>200</v>
      </c>
      <c r="BG499" s="384">
        <f t="shared" si="834"/>
        <v>0.87528140477262495</v>
      </c>
      <c r="BH499" s="384">
        <f t="shared" si="834"/>
        <v>396</v>
      </c>
      <c r="BI499" s="384">
        <f t="shared" si="751"/>
        <v>0</v>
      </c>
      <c r="BJ499" s="384">
        <f t="shared" si="751"/>
        <v>2.8665766171394266E-2</v>
      </c>
      <c r="BK499" s="384">
        <f t="shared" si="751"/>
        <v>758</v>
      </c>
      <c r="BL499" s="474">
        <f t="shared" si="775"/>
        <v>6660</v>
      </c>
      <c r="BM499" s="409">
        <f t="shared" si="776"/>
        <v>27542.302351605402</v>
      </c>
      <c r="BN499" s="473">
        <f t="shared" si="777"/>
        <v>1601</v>
      </c>
      <c r="BO499" s="387">
        <f t="shared" si="778"/>
        <v>1</v>
      </c>
      <c r="BP499" s="387">
        <f t="shared" si="779"/>
        <v>0</v>
      </c>
      <c r="BQ499" s="388">
        <f t="shared" si="780"/>
        <v>0</v>
      </c>
      <c r="BR499" s="389">
        <f t="shared" si="781"/>
        <v>5059</v>
      </c>
      <c r="BS499" s="390">
        <f t="shared" si="782"/>
        <v>3</v>
      </c>
      <c r="BT499" s="391">
        <f t="shared" si="840"/>
        <v>0.2881584871679424</v>
      </c>
      <c r="BU499" s="391">
        <f t="shared" si="840"/>
        <v>0</v>
      </c>
      <c r="BV499" s="391">
        <f t="shared" si="840"/>
        <v>0</v>
      </c>
      <c r="BW499" s="391">
        <f t="shared" si="840"/>
        <v>2.6258442143178748</v>
      </c>
      <c r="BX499" s="391">
        <f t="shared" si="840"/>
        <v>0</v>
      </c>
      <c r="BY499" s="391">
        <f t="shared" si="832"/>
        <v>0</v>
      </c>
      <c r="BZ499" s="391">
        <f t="shared" si="832"/>
        <v>8.5997298514182793E-2</v>
      </c>
      <c r="CA499" s="391">
        <f t="shared" si="832"/>
        <v>0</v>
      </c>
      <c r="CB499" s="391">
        <f t="shared" si="783"/>
        <v>0</v>
      </c>
      <c r="CC499" s="391">
        <f t="shared" si="783"/>
        <v>0</v>
      </c>
      <c r="CD499" s="392">
        <f t="shared" si="784"/>
        <v>0</v>
      </c>
      <c r="CE499" s="393">
        <f t="shared" si="785"/>
        <v>-640</v>
      </c>
      <c r="CF499" s="392">
        <f t="shared" si="830"/>
        <v>0</v>
      </c>
      <c r="CG499" s="392">
        <f t="shared" si="830"/>
        <v>0</v>
      </c>
      <c r="CH499" s="392">
        <f t="shared" si="830"/>
        <v>0</v>
      </c>
      <c r="CI499" s="392">
        <f t="shared" si="827"/>
        <v>0</v>
      </c>
      <c r="CJ499" s="392">
        <f t="shared" si="827"/>
        <v>0</v>
      </c>
      <c r="CK499" s="392">
        <f t="shared" si="827"/>
        <v>0</v>
      </c>
      <c r="CL499" s="392">
        <f t="shared" si="827"/>
        <v>0</v>
      </c>
      <c r="CM499" s="392">
        <f t="shared" si="786"/>
        <v>0</v>
      </c>
      <c r="CN499" s="392">
        <f t="shared" si="787"/>
        <v>0</v>
      </c>
      <c r="CO499" s="394">
        <f t="shared" si="788"/>
        <v>0</v>
      </c>
      <c r="CP499" s="394">
        <f t="shared" si="788"/>
        <v>23.725048776827258</v>
      </c>
      <c r="CQ499" s="395">
        <f t="shared" si="789"/>
        <v>247</v>
      </c>
      <c r="CR499" s="394">
        <f t="shared" si="844"/>
        <v>0</v>
      </c>
      <c r="CS499" s="394">
        <f t="shared" si="844"/>
        <v>216.19450697883838</v>
      </c>
      <c r="CT499" s="394">
        <f t="shared" si="844"/>
        <v>0</v>
      </c>
      <c r="CU499" s="394">
        <f t="shared" si="842"/>
        <v>0</v>
      </c>
      <c r="CV499" s="394">
        <f t="shared" si="842"/>
        <v>7.0804442443343838</v>
      </c>
      <c r="CW499" s="394">
        <f t="shared" si="842"/>
        <v>0</v>
      </c>
      <c r="CX499" s="396">
        <f t="shared" si="790"/>
        <v>0</v>
      </c>
      <c r="CY499" s="396">
        <f t="shared" si="790"/>
        <v>0</v>
      </c>
      <c r="CZ499" s="397">
        <f t="shared" si="791"/>
        <v>0</v>
      </c>
      <c r="DA499" s="397">
        <f t="shared" si="791"/>
        <v>19.210565811196158</v>
      </c>
      <c r="DB499" s="397">
        <f t="shared" si="791"/>
        <v>0</v>
      </c>
      <c r="DC499" s="397">
        <f t="shared" si="792"/>
        <v>200</v>
      </c>
      <c r="DD499" s="397">
        <f t="shared" si="837"/>
        <v>175.05628095452499</v>
      </c>
      <c r="DE499" s="397">
        <f t="shared" si="837"/>
        <v>0</v>
      </c>
      <c r="DF499" s="397">
        <f t="shared" si="837"/>
        <v>0</v>
      </c>
      <c r="DG499" s="397">
        <f t="shared" si="837"/>
        <v>5.7331532342788529</v>
      </c>
      <c r="DH499" s="397">
        <f t="shared" si="837"/>
        <v>0</v>
      </c>
      <c r="DI499" s="398">
        <f t="shared" si="793"/>
        <v>0</v>
      </c>
      <c r="DJ499" s="398">
        <f t="shared" si="793"/>
        <v>0</v>
      </c>
      <c r="DK499" s="399">
        <f t="shared" si="794"/>
        <v>0</v>
      </c>
      <c r="DL499" s="399">
        <f t="shared" si="794"/>
        <v>0</v>
      </c>
      <c r="DM499" s="399">
        <f t="shared" si="794"/>
        <v>0</v>
      </c>
      <c r="DN499" s="399">
        <f t="shared" si="753"/>
        <v>0</v>
      </c>
      <c r="DO499" s="399">
        <f t="shared" si="795"/>
        <v>-5832</v>
      </c>
      <c r="DP499" s="399">
        <f t="shared" si="796"/>
        <v>0</v>
      </c>
      <c r="DQ499" s="399">
        <f t="shared" si="796"/>
        <v>0</v>
      </c>
      <c r="DR499" s="399">
        <f t="shared" si="796"/>
        <v>0</v>
      </c>
      <c r="DS499" s="399">
        <f t="shared" si="754"/>
        <v>0</v>
      </c>
      <c r="DT499" s="400">
        <f t="shared" si="797"/>
        <v>0</v>
      </c>
      <c r="DU499" s="400">
        <f t="shared" si="797"/>
        <v>0</v>
      </c>
      <c r="DV499" s="386">
        <f t="shared" si="838"/>
        <v>0</v>
      </c>
      <c r="DW499" s="386">
        <f t="shared" si="838"/>
        <v>38.036920306168398</v>
      </c>
      <c r="DX499" s="386">
        <f t="shared" si="838"/>
        <v>0</v>
      </c>
      <c r="DY499" s="386">
        <f t="shared" si="838"/>
        <v>0</v>
      </c>
      <c r="DZ499" s="386">
        <f t="shared" si="838"/>
        <v>346.6114362899595</v>
      </c>
      <c r="EA499" s="401">
        <f t="shared" si="798"/>
        <v>396</v>
      </c>
      <c r="EB499" s="386">
        <f t="shared" si="799"/>
        <v>0</v>
      </c>
      <c r="EC499" s="386">
        <f t="shared" si="799"/>
        <v>11.35164340387213</v>
      </c>
      <c r="ED499" s="386">
        <f t="shared" si="799"/>
        <v>0</v>
      </c>
      <c r="EE499" s="385">
        <f t="shared" si="800"/>
        <v>0</v>
      </c>
      <c r="EF499" s="385">
        <f t="shared" si="800"/>
        <v>0</v>
      </c>
      <c r="EG499" s="402">
        <f t="shared" si="845"/>
        <v>0</v>
      </c>
      <c r="EH499" s="402">
        <f t="shared" si="845"/>
        <v>0</v>
      </c>
      <c r="EI499" s="402">
        <f t="shared" si="845"/>
        <v>0</v>
      </c>
      <c r="EJ499" s="402">
        <f t="shared" si="843"/>
        <v>0</v>
      </c>
      <c r="EK499" s="402">
        <f t="shared" si="843"/>
        <v>0</v>
      </c>
      <c r="EL499" s="402">
        <f t="shared" si="843"/>
        <v>0</v>
      </c>
      <c r="EM499" s="402">
        <f t="shared" si="801"/>
        <v>0</v>
      </c>
      <c r="EN499" s="402">
        <f t="shared" si="802"/>
        <v>0</v>
      </c>
      <c r="EO499" s="402">
        <f t="shared" si="802"/>
        <v>0</v>
      </c>
      <c r="EP499" s="402">
        <f t="shared" si="803"/>
        <v>0</v>
      </c>
      <c r="EQ499" s="402">
        <f t="shared" si="804"/>
        <v>0</v>
      </c>
      <c r="ER499" s="394">
        <f t="shared" si="831"/>
        <v>0</v>
      </c>
      <c r="ES499" s="394">
        <f t="shared" si="831"/>
        <v>0</v>
      </c>
      <c r="ET499" s="394">
        <f t="shared" si="831"/>
        <v>0</v>
      </c>
      <c r="EU499" s="394">
        <f t="shared" si="828"/>
        <v>0</v>
      </c>
      <c r="EV499" s="394">
        <f t="shared" si="828"/>
        <v>0</v>
      </c>
      <c r="EW499" s="394">
        <f t="shared" si="828"/>
        <v>0</v>
      </c>
      <c r="EX499" s="394">
        <f t="shared" si="828"/>
        <v>0</v>
      </c>
      <c r="EY499" s="403">
        <f t="shared" si="805"/>
        <v>-191</v>
      </c>
      <c r="EZ499" s="394">
        <f t="shared" si="806"/>
        <v>0</v>
      </c>
      <c r="FA499" s="396">
        <f t="shared" si="807"/>
        <v>0</v>
      </c>
      <c r="FB499" s="396">
        <f t="shared" si="807"/>
        <v>0</v>
      </c>
      <c r="FC499" s="404">
        <f t="shared" si="841"/>
        <v>0</v>
      </c>
      <c r="FD499" s="404">
        <f t="shared" si="841"/>
        <v>72.808044424433447</v>
      </c>
      <c r="FE499" s="404">
        <f t="shared" si="841"/>
        <v>0</v>
      </c>
      <c r="FF499" s="404">
        <f t="shared" si="841"/>
        <v>0</v>
      </c>
      <c r="FG499" s="404">
        <f t="shared" si="841"/>
        <v>663.46330481764971</v>
      </c>
      <c r="FH499" s="404">
        <f t="shared" si="833"/>
        <v>0</v>
      </c>
      <c r="FI499" s="404">
        <f t="shared" si="833"/>
        <v>0</v>
      </c>
      <c r="FJ499" s="404">
        <f t="shared" si="833"/>
        <v>21.728650757916853</v>
      </c>
      <c r="FK499" s="392">
        <f t="shared" si="808"/>
        <v>758</v>
      </c>
      <c r="FL499" s="384">
        <f t="shared" si="809"/>
        <v>0</v>
      </c>
      <c r="FM499" s="384">
        <f t="shared" si="809"/>
        <v>0</v>
      </c>
      <c r="FN499" s="405">
        <f t="shared" si="839"/>
        <v>0</v>
      </c>
      <c r="FO499" s="405">
        <f t="shared" si="839"/>
        <v>485.93126219420685</v>
      </c>
      <c r="FP499" s="405">
        <f t="shared" si="839"/>
        <v>0</v>
      </c>
      <c r="FQ499" s="405">
        <f t="shared" si="835"/>
        <v>0</v>
      </c>
      <c r="FR499" s="405">
        <f t="shared" si="835"/>
        <v>4428.0486267447095</v>
      </c>
      <c r="FS499" s="405">
        <f t="shared" si="835"/>
        <v>0</v>
      </c>
      <c r="FT499" s="405">
        <f t="shared" si="752"/>
        <v>0</v>
      </c>
      <c r="FU499" s="405">
        <f t="shared" si="752"/>
        <v>145.02011106108358</v>
      </c>
      <c r="FV499" s="405">
        <f t="shared" si="752"/>
        <v>0</v>
      </c>
      <c r="FW499" s="397">
        <f t="shared" si="810"/>
        <v>27542.302351605402</v>
      </c>
      <c r="FX499" s="406">
        <f t="shared" si="811"/>
        <v>22483.302351605402</v>
      </c>
      <c r="FY499" s="331">
        <f t="shared" si="812"/>
        <v>22483.302351605402</v>
      </c>
      <c r="FZ499" s="382">
        <f t="shared" si="813"/>
        <v>0</v>
      </c>
      <c r="GA499" s="331">
        <f t="shared" si="814"/>
        <v>0</v>
      </c>
      <c r="GB499" s="407">
        <f t="shared" si="815"/>
        <v>0</v>
      </c>
      <c r="GC499" s="407">
        <f t="shared" si="816"/>
        <v>-2.1316282072803006E-14</v>
      </c>
      <c r="GD499" s="407">
        <f t="shared" si="817"/>
        <v>-1.0658141036401503E-14</v>
      </c>
      <c r="GE499" s="407">
        <f t="shared" si="818"/>
        <v>0</v>
      </c>
      <c r="GF499" s="407">
        <f t="shared" si="819"/>
        <v>0</v>
      </c>
      <c r="GG499" s="407">
        <f t="shared" si="820"/>
        <v>0</v>
      </c>
      <c r="GH499" s="407">
        <f t="shared" si="821"/>
        <v>0</v>
      </c>
      <c r="GI499" s="407">
        <f t="shared" si="822"/>
        <v>0</v>
      </c>
      <c r="GJ499">
        <f t="shared" si="823"/>
        <v>0</v>
      </c>
      <c r="GK499" s="382">
        <f t="shared" si="824"/>
        <v>-3.1974423109204508E-14</v>
      </c>
      <c r="GL499">
        <v>6</v>
      </c>
      <c r="GM499">
        <f t="shared" si="847"/>
        <v>3</v>
      </c>
      <c r="GN499">
        <f t="shared" si="847"/>
        <v>0</v>
      </c>
      <c r="GO499">
        <f t="shared" si="847"/>
        <v>247</v>
      </c>
      <c r="GP499">
        <f t="shared" si="847"/>
        <v>200</v>
      </c>
      <c r="GQ499">
        <f t="shared" si="847"/>
        <v>0</v>
      </c>
      <c r="GR499">
        <f t="shared" si="846"/>
        <v>396</v>
      </c>
      <c r="GS499">
        <f t="shared" si="846"/>
        <v>0</v>
      </c>
      <c r="GT499">
        <f t="shared" si="846"/>
        <v>0</v>
      </c>
      <c r="GU499">
        <f t="shared" si="846"/>
        <v>758</v>
      </c>
      <c r="GV499">
        <f t="shared" si="846"/>
        <v>27542.302351605402</v>
      </c>
    </row>
    <row r="500" spans="1:204" customFormat="1" x14ac:dyDescent="0.25">
      <c r="A500" s="378">
        <v>17002</v>
      </c>
      <c r="B500" s="32" t="s">
        <v>1036</v>
      </c>
      <c r="C500" t="s">
        <v>878</v>
      </c>
      <c r="D500">
        <v>6</v>
      </c>
      <c r="E500" s="379">
        <v>6129</v>
      </c>
      <c r="F500" s="379">
        <v>1818</v>
      </c>
      <c r="G500" s="379">
        <v>50</v>
      </c>
      <c r="H500" s="379">
        <v>10790</v>
      </c>
      <c r="I500" s="379">
        <v>11370</v>
      </c>
      <c r="J500" s="379">
        <v>0</v>
      </c>
      <c r="K500" s="379">
        <v>10140</v>
      </c>
      <c r="L500" s="379">
        <v>1575</v>
      </c>
      <c r="M500" s="380">
        <v>0</v>
      </c>
      <c r="N500" s="381">
        <f t="shared" si="755"/>
        <v>41872</v>
      </c>
      <c r="O500" s="379">
        <v>4633</v>
      </c>
      <c r="P500" s="379">
        <v>1757</v>
      </c>
      <c r="Q500" s="379">
        <v>1060</v>
      </c>
      <c r="R500" s="379">
        <v>13880</v>
      </c>
      <c r="S500" s="379">
        <v>10720</v>
      </c>
      <c r="T500" s="379">
        <v>15</v>
      </c>
      <c r="U500" s="379">
        <v>8220</v>
      </c>
      <c r="V500" s="379">
        <v>1175</v>
      </c>
      <c r="W500" s="480">
        <f>(VLOOKUP(A500,'[1]floresta plant'!$A$4:$F$573,6,0))*1000</f>
        <v>0</v>
      </c>
      <c r="X500" s="24">
        <f t="shared" si="756"/>
        <v>41460</v>
      </c>
      <c r="Y500" s="53">
        <f t="shared" si="829"/>
        <v>1010</v>
      </c>
      <c r="Z500" s="53">
        <f t="shared" si="829"/>
        <v>3090</v>
      </c>
      <c r="AA500" s="53">
        <f t="shared" si="829"/>
        <v>-650</v>
      </c>
      <c r="AB500" s="53">
        <f t="shared" si="826"/>
        <v>15</v>
      </c>
      <c r="AC500" s="53">
        <f t="shared" si="826"/>
        <v>-1920</v>
      </c>
      <c r="AD500" s="53">
        <f t="shared" si="826"/>
        <v>-400</v>
      </c>
      <c r="AE500" s="53">
        <f t="shared" si="826"/>
        <v>0</v>
      </c>
      <c r="AF500" s="53">
        <f t="shared" si="757"/>
        <v>-61</v>
      </c>
      <c r="AG500" s="53">
        <f t="shared" si="758"/>
        <v>-1496</v>
      </c>
      <c r="AH500" s="53">
        <f t="shared" si="759"/>
        <v>25899.321776777302</v>
      </c>
      <c r="AI500" s="53">
        <f t="shared" si="825"/>
        <v>-412</v>
      </c>
      <c r="AJ500" s="469">
        <v>2780.3274000000001</v>
      </c>
      <c r="AK500" s="469">
        <v>22706.994376777304</v>
      </c>
      <c r="AL500" s="469">
        <v>0</v>
      </c>
      <c r="AM500" s="470">
        <f t="shared" si="760"/>
        <v>25487.321776777302</v>
      </c>
      <c r="AN500" s="53">
        <f t="shared" si="761"/>
        <v>25899.321776777302</v>
      </c>
      <c r="AO500" s="382">
        <f t="shared" si="762"/>
        <v>3</v>
      </c>
      <c r="AP500">
        <v>6</v>
      </c>
      <c r="AQ500" s="383">
        <f t="shared" si="763"/>
        <v>4115</v>
      </c>
      <c r="AR500" s="383">
        <f t="shared" si="764"/>
        <v>-4527</v>
      </c>
      <c r="AS500" s="383">
        <f t="shared" si="765"/>
        <v>1010</v>
      </c>
      <c r="AT500" s="383">
        <f t="shared" si="766"/>
        <v>4527</v>
      </c>
      <c r="AU500" s="383">
        <f t="shared" si="767"/>
        <v>0</v>
      </c>
      <c r="AV500" s="383">
        <f t="shared" si="768"/>
        <v>1</v>
      </c>
      <c r="AW500" s="383">
        <f t="shared" si="769"/>
        <v>0</v>
      </c>
      <c r="AX500" s="383">
        <f t="shared" si="770"/>
        <v>1</v>
      </c>
      <c r="AY500" s="383">
        <f t="shared" si="771"/>
        <v>1010</v>
      </c>
      <c r="AZ500">
        <f t="shared" si="772"/>
        <v>0</v>
      </c>
      <c r="BA500">
        <f t="shared" si="773"/>
        <v>0</v>
      </c>
      <c r="BB500" s="383">
        <f t="shared" si="774"/>
        <v>0</v>
      </c>
      <c r="BC500" s="384">
        <f t="shared" si="836"/>
        <v>1010</v>
      </c>
      <c r="BD500" s="384">
        <f t="shared" si="836"/>
        <v>3090</v>
      </c>
      <c r="BE500" s="384">
        <f t="shared" si="836"/>
        <v>0.14358294676386127</v>
      </c>
      <c r="BF500" s="384">
        <f t="shared" si="834"/>
        <v>15</v>
      </c>
      <c r="BG500" s="384">
        <f t="shared" si="834"/>
        <v>0.42412193505632867</v>
      </c>
      <c r="BH500" s="384">
        <f t="shared" si="834"/>
        <v>8.8358736470068477E-2</v>
      </c>
      <c r="BI500" s="384">
        <f t="shared" si="751"/>
        <v>0</v>
      </c>
      <c r="BJ500" s="384">
        <f t="shared" si="751"/>
        <v>1.3474707311685442E-2</v>
      </c>
      <c r="BK500" s="384">
        <f t="shared" si="751"/>
        <v>0.33046167439805613</v>
      </c>
      <c r="BL500" s="474">
        <f t="shared" si="775"/>
        <v>3517</v>
      </c>
      <c r="BM500" s="409">
        <f t="shared" si="776"/>
        <v>25899.321776777302</v>
      </c>
      <c r="BN500" s="473">
        <f t="shared" si="777"/>
        <v>3105</v>
      </c>
      <c r="BO500" s="387">
        <f t="shared" si="778"/>
        <v>1</v>
      </c>
      <c r="BP500" s="387">
        <f t="shared" si="779"/>
        <v>0</v>
      </c>
      <c r="BQ500" s="388">
        <f t="shared" si="780"/>
        <v>0</v>
      </c>
      <c r="BR500" s="389">
        <f t="shared" si="781"/>
        <v>412</v>
      </c>
      <c r="BS500" s="390">
        <f t="shared" si="782"/>
        <v>1010</v>
      </c>
      <c r="BT500" s="391">
        <f t="shared" si="840"/>
        <v>0</v>
      </c>
      <c r="BU500" s="391">
        <f t="shared" si="840"/>
        <v>145.01877623149988</v>
      </c>
      <c r="BV500" s="391">
        <f t="shared" si="840"/>
        <v>0</v>
      </c>
      <c r="BW500" s="391">
        <f t="shared" si="840"/>
        <v>428.36315440689197</v>
      </c>
      <c r="BX500" s="391">
        <f t="shared" si="840"/>
        <v>89.242323834769167</v>
      </c>
      <c r="BY500" s="391">
        <f t="shared" si="832"/>
        <v>0</v>
      </c>
      <c r="BZ500" s="391">
        <f t="shared" si="832"/>
        <v>13.609454384802296</v>
      </c>
      <c r="CA500" s="391">
        <f t="shared" si="832"/>
        <v>333.76629114203666</v>
      </c>
      <c r="CB500" s="391">
        <f t="shared" si="783"/>
        <v>0</v>
      </c>
      <c r="CC500" s="391">
        <f t="shared" si="783"/>
        <v>0</v>
      </c>
      <c r="CD500" s="392">
        <f t="shared" si="784"/>
        <v>0</v>
      </c>
      <c r="CE500" s="393">
        <f t="shared" si="785"/>
        <v>3090</v>
      </c>
      <c r="CF500" s="392">
        <f t="shared" si="830"/>
        <v>443.6713055003313</v>
      </c>
      <c r="CG500" s="392">
        <f t="shared" si="830"/>
        <v>0</v>
      </c>
      <c r="CH500" s="392">
        <f t="shared" si="830"/>
        <v>1310.5367793240555</v>
      </c>
      <c r="CI500" s="392">
        <f t="shared" si="827"/>
        <v>273.02849569251157</v>
      </c>
      <c r="CJ500" s="392">
        <f t="shared" si="827"/>
        <v>0</v>
      </c>
      <c r="CK500" s="392">
        <f t="shared" si="827"/>
        <v>41.636845593108013</v>
      </c>
      <c r="CL500" s="392">
        <f t="shared" si="827"/>
        <v>1021.1265738899934</v>
      </c>
      <c r="CM500" s="392">
        <f t="shared" si="786"/>
        <v>0</v>
      </c>
      <c r="CN500" s="392">
        <f t="shared" si="787"/>
        <v>0</v>
      </c>
      <c r="CO500" s="394">
        <f t="shared" si="788"/>
        <v>0</v>
      </c>
      <c r="CP500" s="394">
        <f t="shared" si="788"/>
        <v>0</v>
      </c>
      <c r="CQ500" s="395">
        <f t="shared" si="789"/>
        <v>-650</v>
      </c>
      <c r="CR500" s="394">
        <f t="shared" si="844"/>
        <v>0</v>
      </c>
      <c r="CS500" s="394">
        <f t="shared" si="844"/>
        <v>0</v>
      </c>
      <c r="CT500" s="394">
        <f t="shared" si="844"/>
        <v>0</v>
      </c>
      <c r="CU500" s="394">
        <f t="shared" si="842"/>
        <v>0</v>
      </c>
      <c r="CV500" s="394">
        <f t="shared" si="842"/>
        <v>0</v>
      </c>
      <c r="CW500" s="394">
        <f t="shared" si="842"/>
        <v>0</v>
      </c>
      <c r="CX500" s="396">
        <f t="shared" si="790"/>
        <v>0</v>
      </c>
      <c r="CY500" s="396">
        <f t="shared" si="790"/>
        <v>0</v>
      </c>
      <c r="CZ500" s="397">
        <f t="shared" si="791"/>
        <v>0</v>
      </c>
      <c r="DA500" s="397">
        <f t="shared" si="791"/>
        <v>0</v>
      </c>
      <c r="DB500" s="397">
        <f t="shared" si="791"/>
        <v>2.1537442014579189</v>
      </c>
      <c r="DC500" s="397">
        <f t="shared" si="792"/>
        <v>15</v>
      </c>
      <c r="DD500" s="397">
        <f t="shared" si="837"/>
        <v>6.3618290258449299</v>
      </c>
      <c r="DE500" s="397">
        <f t="shared" si="837"/>
        <v>1.3253810470510272</v>
      </c>
      <c r="DF500" s="397">
        <f t="shared" si="837"/>
        <v>0</v>
      </c>
      <c r="DG500" s="397">
        <f t="shared" si="837"/>
        <v>0.20212060967528164</v>
      </c>
      <c r="DH500" s="397">
        <f t="shared" si="837"/>
        <v>4.9569251159708418</v>
      </c>
      <c r="DI500" s="398">
        <f t="shared" si="793"/>
        <v>0</v>
      </c>
      <c r="DJ500" s="398">
        <f t="shared" si="793"/>
        <v>0</v>
      </c>
      <c r="DK500" s="399">
        <f t="shared" si="794"/>
        <v>0</v>
      </c>
      <c r="DL500" s="399">
        <f t="shared" si="794"/>
        <v>0</v>
      </c>
      <c r="DM500" s="399">
        <f t="shared" si="794"/>
        <v>0</v>
      </c>
      <c r="DN500" s="399">
        <f t="shared" si="753"/>
        <v>0</v>
      </c>
      <c r="DO500" s="399">
        <f t="shared" si="795"/>
        <v>-1920</v>
      </c>
      <c r="DP500" s="399">
        <f t="shared" si="796"/>
        <v>0</v>
      </c>
      <c r="DQ500" s="399">
        <f t="shared" si="796"/>
        <v>0</v>
      </c>
      <c r="DR500" s="399">
        <f t="shared" si="796"/>
        <v>0</v>
      </c>
      <c r="DS500" s="399">
        <f t="shared" si="754"/>
        <v>0</v>
      </c>
      <c r="DT500" s="400">
        <f t="shared" si="797"/>
        <v>0</v>
      </c>
      <c r="DU500" s="400">
        <f t="shared" si="797"/>
        <v>0</v>
      </c>
      <c r="DV500" s="386">
        <f t="shared" si="838"/>
        <v>0</v>
      </c>
      <c r="DW500" s="386">
        <f t="shared" si="838"/>
        <v>0</v>
      </c>
      <c r="DX500" s="386">
        <f t="shared" si="838"/>
        <v>0</v>
      </c>
      <c r="DY500" s="386">
        <f t="shared" si="838"/>
        <v>0</v>
      </c>
      <c r="DZ500" s="386">
        <f t="shared" si="838"/>
        <v>0</v>
      </c>
      <c r="EA500" s="401">
        <f t="shared" si="798"/>
        <v>-400</v>
      </c>
      <c r="EB500" s="386">
        <f t="shared" si="799"/>
        <v>0</v>
      </c>
      <c r="EC500" s="386">
        <f t="shared" si="799"/>
        <v>0</v>
      </c>
      <c r="ED500" s="386">
        <f t="shared" si="799"/>
        <v>0</v>
      </c>
      <c r="EE500" s="385">
        <f t="shared" si="800"/>
        <v>0</v>
      </c>
      <c r="EF500" s="385">
        <f t="shared" si="800"/>
        <v>0</v>
      </c>
      <c r="EG500" s="402">
        <f t="shared" si="845"/>
        <v>0</v>
      </c>
      <c r="EH500" s="402">
        <f t="shared" si="845"/>
        <v>0</v>
      </c>
      <c r="EI500" s="402">
        <f t="shared" si="845"/>
        <v>0</v>
      </c>
      <c r="EJ500" s="402">
        <f t="shared" si="843"/>
        <v>0</v>
      </c>
      <c r="EK500" s="402">
        <f t="shared" si="843"/>
        <v>0</v>
      </c>
      <c r="EL500" s="402">
        <f t="shared" si="843"/>
        <v>0</v>
      </c>
      <c r="EM500" s="402">
        <f t="shared" si="801"/>
        <v>0</v>
      </c>
      <c r="EN500" s="402">
        <f t="shared" si="802"/>
        <v>0</v>
      </c>
      <c r="EO500" s="402">
        <f t="shared" si="802"/>
        <v>0</v>
      </c>
      <c r="EP500" s="402">
        <f t="shared" si="803"/>
        <v>0</v>
      </c>
      <c r="EQ500" s="402">
        <f t="shared" si="804"/>
        <v>0</v>
      </c>
      <c r="ER500" s="394">
        <f t="shared" si="831"/>
        <v>0</v>
      </c>
      <c r="ES500" s="394">
        <f t="shared" si="831"/>
        <v>0</v>
      </c>
      <c r="ET500" s="394">
        <f t="shared" si="831"/>
        <v>0</v>
      </c>
      <c r="EU500" s="394">
        <f t="shared" si="828"/>
        <v>0</v>
      </c>
      <c r="EV500" s="394">
        <f t="shared" si="828"/>
        <v>0</v>
      </c>
      <c r="EW500" s="394">
        <f t="shared" si="828"/>
        <v>0</v>
      </c>
      <c r="EX500" s="394">
        <f t="shared" si="828"/>
        <v>0</v>
      </c>
      <c r="EY500" s="403">
        <f t="shared" si="805"/>
        <v>-61</v>
      </c>
      <c r="EZ500" s="394">
        <f t="shared" si="806"/>
        <v>0</v>
      </c>
      <c r="FA500" s="396">
        <f t="shared" si="807"/>
        <v>0</v>
      </c>
      <c r="FB500" s="396">
        <f t="shared" si="807"/>
        <v>0</v>
      </c>
      <c r="FC500" s="404">
        <f t="shared" si="841"/>
        <v>0</v>
      </c>
      <c r="FD500" s="404">
        <f t="shared" si="841"/>
        <v>0</v>
      </c>
      <c r="FE500" s="404">
        <f t="shared" si="841"/>
        <v>0</v>
      </c>
      <c r="FF500" s="404">
        <f t="shared" si="841"/>
        <v>0</v>
      </c>
      <c r="FG500" s="404">
        <f t="shared" si="841"/>
        <v>0</v>
      </c>
      <c r="FH500" s="404">
        <f t="shared" si="833"/>
        <v>0</v>
      </c>
      <c r="FI500" s="404">
        <f t="shared" si="833"/>
        <v>0</v>
      </c>
      <c r="FJ500" s="404">
        <f t="shared" si="833"/>
        <v>0</v>
      </c>
      <c r="FK500" s="392">
        <f t="shared" si="808"/>
        <v>-1496</v>
      </c>
      <c r="FL500" s="384">
        <f t="shared" si="809"/>
        <v>0</v>
      </c>
      <c r="FM500" s="384">
        <f t="shared" si="809"/>
        <v>0</v>
      </c>
      <c r="FN500" s="405">
        <f t="shared" si="839"/>
        <v>0</v>
      </c>
      <c r="FO500" s="405">
        <f t="shared" si="839"/>
        <v>0</v>
      </c>
      <c r="FP500" s="405">
        <f t="shared" si="839"/>
        <v>59.15617406671084</v>
      </c>
      <c r="FQ500" s="405">
        <f t="shared" si="835"/>
        <v>0</v>
      </c>
      <c r="FR500" s="405">
        <f t="shared" si="835"/>
        <v>174.73823724320741</v>
      </c>
      <c r="FS500" s="405">
        <f t="shared" si="835"/>
        <v>36.403799425668211</v>
      </c>
      <c r="FT500" s="405">
        <f t="shared" si="752"/>
        <v>0</v>
      </c>
      <c r="FU500" s="405">
        <f t="shared" si="752"/>
        <v>5.5515794124144024</v>
      </c>
      <c r="FV500" s="405">
        <f t="shared" si="752"/>
        <v>136.15020985199914</v>
      </c>
      <c r="FW500" s="397">
        <f t="shared" si="810"/>
        <v>25899.321776777302</v>
      </c>
      <c r="FX500" s="406">
        <f t="shared" si="811"/>
        <v>25487.321776777302</v>
      </c>
      <c r="FY500" s="331">
        <f t="shared" si="812"/>
        <v>25487.321776777302</v>
      </c>
      <c r="FZ500" s="382">
        <f t="shared" si="813"/>
        <v>0</v>
      </c>
      <c r="GA500" s="331">
        <f t="shared" si="814"/>
        <v>0</v>
      </c>
      <c r="GB500" s="407">
        <f t="shared" si="815"/>
        <v>4.5474735088646412E-13</v>
      </c>
      <c r="GC500" s="407">
        <f t="shared" si="816"/>
        <v>0</v>
      </c>
      <c r="GD500" s="407">
        <f t="shared" si="817"/>
        <v>-4.4408920985006262E-16</v>
      </c>
      <c r="GE500" s="407">
        <f t="shared" si="818"/>
        <v>0</v>
      </c>
      <c r="GF500" s="407">
        <f t="shared" si="819"/>
        <v>0</v>
      </c>
      <c r="GG500" s="407">
        <f t="shared" si="820"/>
        <v>0</v>
      </c>
      <c r="GH500" s="407">
        <f t="shared" si="821"/>
        <v>0</v>
      </c>
      <c r="GI500" s="407">
        <f t="shared" si="822"/>
        <v>0</v>
      </c>
      <c r="GJ500">
        <f t="shared" si="823"/>
        <v>0</v>
      </c>
      <c r="GK500" s="382">
        <f t="shared" si="824"/>
        <v>4.5430326167661406E-13</v>
      </c>
      <c r="GL500">
        <v>6</v>
      </c>
      <c r="GM500">
        <f t="shared" si="847"/>
        <v>1010</v>
      </c>
      <c r="GN500">
        <f t="shared" si="847"/>
        <v>3090</v>
      </c>
      <c r="GO500">
        <f t="shared" si="847"/>
        <v>0</v>
      </c>
      <c r="GP500">
        <f t="shared" si="847"/>
        <v>15</v>
      </c>
      <c r="GQ500">
        <f t="shared" si="847"/>
        <v>0</v>
      </c>
      <c r="GR500">
        <f t="shared" si="846"/>
        <v>0</v>
      </c>
      <c r="GS500">
        <f t="shared" si="846"/>
        <v>0</v>
      </c>
      <c r="GT500">
        <f t="shared" si="846"/>
        <v>0</v>
      </c>
      <c r="GU500">
        <f t="shared" si="846"/>
        <v>0</v>
      </c>
      <c r="GV500">
        <f t="shared" si="846"/>
        <v>25899.321776777302</v>
      </c>
    </row>
    <row r="501" spans="1:204" customFormat="1" x14ac:dyDescent="0.25">
      <c r="A501" s="378">
        <v>17003</v>
      </c>
      <c r="B501" s="32" t="s">
        <v>1037</v>
      </c>
      <c r="C501" t="s">
        <v>878</v>
      </c>
      <c r="D501">
        <v>6</v>
      </c>
      <c r="E501" s="379">
        <v>6124</v>
      </c>
      <c r="F501" s="379">
        <v>590</v>
      </c>
      <c r="G501" s="379">
        <v>17</v>
      </c>
      <c r="H501" s="379">
        <v>45150</v>
      </c>
      <c r="I501" s="379">
        <v>11890</v>
      </c>
      <c r="J501" s="379">
        <v>0</v>
      </c>
      <c r="K501" s="379">
        <v>17220</v>
      </c>
      <c r="L501" s="379">
        <v>120</v>
      </c>
      <c r="M501" s="380">
        <v>0</v>
      </c>
      <c r="N501" s="381">
        <f t="shared" si="755"/>
        <v>81111</v>
      </c>
      <c r="O501" s="379">
        <v>5180</v>
      </c>
      <c r="P501" s="379">
        <v>619</v>
      </c>
      <c r="Q501" s="379">
        <v>76</v>
      </c>
      <c r="R501" s="379">
        <v>38592</v>
      </c>
      <c r="S501" s="379">
        <v>11284</v>
      </c>
      <c r="T501" s="379">
        <v>0</v>
      </c>
      <c r="U501" s="379">
        <v>11560</v>
      </c>
      <c r="V501" s="379">
        <v>120</v>
      </c>
      <c r="W501" s="480">
        <f>(VLOOKUP(A501,'[1]floresta plant'!$A$4:$F$573,6,0))*1000</f>
        <v>0</v>
      </c>
      <c r="X501" s="24">
        <f t="shared" si="756"/>
        <v>67431</v>
      </c>
      <c r="Y501" s="53">
        <f t="shared" si="829"/>
        <v>59</v>
      </c>
      <c r="Z501" s="53">
        <f t="shared" si="829"/>
        <v>-6558</v>
      </c>
      <c r="AA501" s="53">
        <f t="shared" si="829"/>
        <v>-606</v>
      </c>
      <c r="AB501" s="53">
        <f t="shared" si="826"/>
        <v>0</v>
      </c>
      <c r="AC501" s="53">
        <f t="shared" si="826"/>
        <v>-5660</v>
      </c>
      <c r="AD501" s="53">
        <f t="shared" si="826"/>
        <v>0</v>
      </c>
      <c r="AE501" s="53">
        <f t="shared" si="826"/>
        <v>0</v>
      </c>
      <c r="AF501" s="53">
        <f t="shared" si="757"/>
        <v>29</v>
      </c>
      <c r="AG501" s="53">
        <f t="shared" si="758"/>
        <v>-944</v>
      </c>
      <c r="AH501" s="53">
        <f t="shared" si="759"/>
        <v>47346.031477157929</v>
      </c>
      <c r="AI501" s="53">
        <f t="shared" si="825"/>
        <v>-13680</v>
      </c>
      <c r="AJ501" s="469">
        <v>26749.948799999998</v>
      </c>
      <c r="AK501" s="469">
        <v>6916.0826771579304</v>
      </c>
      <c r="AL501" s="469">
        <v>0</v>
      </c>
      <c r="AM501" s="470">
        <f t="shared" si="760"/>
        <v>33666.031477157929</v>
      </c>
      <c r="AN501" s="53">
        <f t="shared" si="761"/>
        <v>47346.031477157929</v>
      </c>
      <c r="AO501" s="382">
        <f t="shared" si="762"/>
        <v>3</v>
      </c>
      <c r="AP501">
        <v>6</v>
      </c>
      <c r="AQ501" s="383">
        <f t="shared" si="763"/>
        <v>88</v>
      </c>
      <c r="AR501" s="383">
        <f t="shared" si="764"/>
        <v>-13768</v>
      </c>
      <c r="AS501" s="383">
        <f t="shared" si="765"/>
        <v>59</v>
      </c>
      <c r="AT501" s="383">
        <f t="shared" si="766"/>
        <v>13768</v>
      </c>
      <c r="AU501" s="383">
        <f t="shared" si="767"/>
        <v>0</v>
      </c>
      <c r="AV501" s="383">
        <f t="shared" si="768"/>
        <v>1</v>
      </c>
      <c r="AW501" s="383">
        <f t="shared" si="769"/>
        <v>0</v>
      </c>
      <c r="AX501" s="383">
        <f t="shared" si="770"/>
        <v>1</v>
      </c>
      <c r="AY501" s="383">
        <f t="shared" si="771"/>
        <v>59</v>
      </c>
      <c r="AZ501">
        <f t="shared" si="772"/>
        <v>0</v>
      </c>
      <c r="BA501">
        <f t="shared" si="773"/>
        <v>0</v>
      </c>
      <c r="BB501" s="383">
        <f t="shared" si="774"/>
        <v>0</v>
      </c>
      <c r="BC501" s="384">
        <f t="shared" si="836"/>
        <v>59</v>
      </c>
      <c r="BD501" s="384">
        <f t="shared" si="836"/>
        <v>0.47632190586868101</v>
      </c>
      <c r="BE501" s="384">
        <f t="shared" si="836"/>
        <v>4.4015107495642067E-2</v>
      </c>
      <c r="BF501" s="384">
        <f t="shared" si="834"/>
        <v>0</v>
      </c>
      <c r="BG501" s="384">
        <f t="shared" si="834"/>
        <v>0.41109819872167347</v>
      </c>
      <c r="BH501" s="384">
        <f t="shared" si="834"/>
        <v>0</v>
      </c>
      <c r="BI501" s="384">
        <f t="shared" si="751"/>
        <v>0</v>
      </c>
      <c r="BJ501" s="384">
        <f t="shared" si="751"/>
        <v>29</v>
      </c>
      <c r="BK501" s="384">
        <f t="shared" si="751"/>
        <v>6.8564787914003486E-2</v>
      </c>
      <c r="BL501" s="474">
        <f t="shared" si="775"/>
        <v>13709</v>
      </c>
      <c r="BM501" s="409">
        <f t="shared" si="776"/>
        <v>47346.031477157929</v>
      </c>
      <c r="BN501" s="473">
        <f t="shared" si="777"/>
        <v>29</v>
      </c>
      <c r="BO501" s="387">
        <f t="shared" si="778"/>
        <v>1</v>
      </c>
      <c r="BP501" s="387">
        <f t="shared" si="779"/>
        <v>0</v>
      </c>
      <c r="BQ501" s="388">
        <f t="shared" si="780"/>
        <v>0</v>
      </c>
      <c r="BR501" s="389">
        <f t="shared" si="781"/>
        <v>13680</v>
      </c>
      <c r="BS501" s="390">
        <f t="shared" si="782"/>
        <v>59</v>
      </c>
      <c r="BT501" s="391">
        <f t="shared" si="840"/>
        <v>28.102992446252181</v>
      </c>
      <c r="BU501" s="391">
        <f t="shared" si="840"/>
        <v>2.5968913422428819</v>
      </c>
      <c r="BV501" s="391">
        <f t="shared" si="840"/>
        <v>0</v>
      </c>
      <c r="BW501" s="391">
        <f t="shared" si="840"/>
        <v>24.254793724578736</v>
      </c>
      <c r="BX501" s="391">
        <f t="shared" si="840"/>
        <v>0</v>
      </c>
      <c r="BY501" s="391">
        <f t="shared" si="832"/>
        <v>0</v>
      </c>
      <c r="BZ501" s="391">
        <f t="shared" si="832"/>
        <v>0</v>
      </c>
      <c r="CA501" s="391">
        <f t="shared" si="832"/>
        <v>4.0453224869262057</v>
      </c>
      <c r="CB501" s="391">
        <f t="shared" si="783"/>
        <v>0</v>
      </c>
      <c r="CC501" s="391">
        <f t="shared" si="783"/>
        <v>0</v>
      </c>
      <c r="CD501" s="392">
        <f t="shared" si="784"/>
        <v>0</v>
      </c>
      <c r="CE501" s="393">
        <f t="shared" si="785"/>
        <v>-6558</v>
      </c>
      <c r="CF501" s="392">
        <f t="shared" si="830"/>
        <v>0</v>
      </c>
      <c r="CG501" s="392">
        <f t="shared" si="830"/>
        <v>0</v>
      </c>
      <c r="CH501" s="392">
        <f t="shared" si="830"/>
        <v>0</v>
      </c>
      <c r="CI501" s="392">
        <f t="shared" si="827"/>
        <v>0</v>
      </c>
      <c r="CJ501" s="392">
        <f t="shared" si="827"/>
        <v>0</v>
      </c>
      <c r="CK501" s="392">
        <f t="shared" si="827"/>
        <v>0</v>
      </c>
      <c r="CL501" s="392">
        <f t="shared" si="827"/>
        <v>0</v>
      </c>
      <c r="CM501" s="392">
        <f t="shared" si="786"/>
        <v>0</v>
      </c>
      <c r="CN501" s="392">
        <f t="shared" si="787"/>
        <v>0</v>
      </c>
      <c r="CO501" s="394">
        <f t="shared" si="788"/>
        <v>0</v>
      </c>
      <c r="CP501" s="394">
        <f t="shared" si="788"/>
        <v>0</v>
      </c>
      <c r="CQ501" s="395">
        <f t="shared" si="789"/>
        <v>-606</v>
      </c>
      <c r="CR501" s="394">
        <f t="shared" si="844"/>
        <v>0</v>
      </c>
      <c r="CS501" s="394">
        <f t="shared" si="844"/>
        <v>0</v>
      </c>
      <c r="CT501" s="394">
        <f t="shared" si="844"/>
        <v>0</v>
      </c>
      <c r="CU501" s="394">
        <f t="shared" si="842"/>
        <v>0</v>
      </c>
      <c r="CV501" s="394">
        <f t="shared" si="842"/>
        <v>0</v>
      </c>
      <c r="CW501" s="394">
        <f t="shared" si="842"/>
        <v>0</v>
      </c>
      <c r="CX501" s="396">
        <f t="shared" si="790"/>
        <v>0</v>
      </c>
      <c r="CY501" s="396">
        <f t="shared" si="790"/>
        <v>0</v>
      </c>
      <c r="CZ501" s="397">
        <f t="shared" si="791"/>
        <v>0</v>
      </c>
      <c r="DA501" s="397">
        <f t="shared" si="791"/>
        <v>0</v>
      </c>
      <c r="DB501" s="397">
        <f t="shared" si="791"/>
        <v>0</v>
      </c>
      <c r="DC501" s="397">
        <f t="shared" si="792"/>
        <v>0</v>
      </c>
      <c r="DD501" s="397">
        <f t="shared" si="837"/>
        <v>0</v>
      </c>
      <c r="DE501" s="397">
        <f t="shared" si="837"/>
        <v>0</v>
      </c>
      <c r="DF501" s="397">
        <f t="shared" si="837"/>
        <v>0</v>
      </c>
      <c r="DG501" s="397">
        <f t="shared" si="837"/>
        <v>0</v>
      </c>
      <c r="DH501" s="397">
        <f t="shared" si="837"/>
        <v>0</v>
      </c>
      <c r="DI501" s="398">
        <f t="shared" si="793"/>
        <v>0</v>
      </c>
      <c r="DJ501" s="398">
        <f t="shared" si="793"/>
        <v>0</v>
      </c>
      <c r="DK501" s="399">
        <f t="shared" si="794"/>
        <v>0</v>
      </c>
      <c r="DL501" s="399">
        <f t="shared" si="794"/>
        <v>0</v>
      </c>
      <c r="DM501" s="399">
        <f t="shared" si="794"/>
        <v>0</v>
      </c>
      <c r="DN501" s="399">
        <f t="shared" si="753"/>
        <v>0</v>
      </c>
      <c r="DO501" s="399">
        <f t="shared" si="795"/>
        <v>-5660</v>
      </c>
      <c r="DP501" s="399">
        <f t="shared" si="796"/>
        <v>0</v>
      </c>
      <c r="DQ501" s="399">
        <f t="shared" si="796"/>
        <v>0</v>
      </c>
      <c r="DR501" s="399">
        <f t="shared" si="796"/>
        <v>0</v>
      </c>
      <c r="DS501" s="399">
        <f t="shared" si="754"/>
        <v>0</v>
      </c>
      <c r="DT501" s="400">
        <f t="shared" si="797"/>
        <v>0</v>
      </c>
      <c r="DU501" s="400">
        <f t="shared" si="797"/>
        <v>0</v>
      </c>
      <c r="DV501" s="386">
        <f t="shared" si="838"/>
        <v>0</v>
      </c>
      <c r="DW501" s="386">
        <f t="shared" si="838"/>
        <v>0</v>
      </c>
      <c r="DX501" s="386">
        <f t="shared" si="838"/>
        <v>0</v>
      </c>
      <c r="DY501" s="386">
        <f t="shared" si="838"/>
        <v>0</v>
      </c>
      <c r="DZ501" s="386">
        <f t="shared" si="838"/>
        <v>0</v>
      </c>
      <c r="EA501" s="401">
        <f t="shared" si="798"/>
        <v>0</v>
      </c>
      <c r="EB501" s="386">
        <f t="shared" si="799"/>
        <v>0</v>
      </c>
      <c r="EC501" s="386">
        <f t="shared" si="799"/>
        <v>0</v>
      </c>
      <c r="ED501" s="386">
        <f t="shared" si="799"/>
        <v>0</v>
      </c>
      <c r="EE501" s="385">
        <f t="shared" si="800"/>
        <v>0</v>
      </c>
      <c r="EF501" s="385">
        <f t="shared" si="800"/>
        <v>0</v>
      </c>
      <c r="EG501" s="402">
        <f t="shared" si="845"/>
        <v>0</v>
      </c>
      <c r="EH501" s="402">
        <f t="shared" si="845"/>
        <v>0</v>
      </c>
      <c r="EI501" s="402">
        <f t="shared" si="845"/>
        <v>0</v>
      </c>
      <c r="EJ501" s="402">
        <f t="shared" si="843"/>
        <v>0</v>
      </c>
      <c r="EK501" s="402">
        <f t="shared" si="843"/>
        <v>0</v>
      </c>
      <c r="EL501" s="402">
        <f t="shared" si="843"/>
        <v>0</v>
      </c>
      <c r="EM501" s="402">
        <f t="shared" si="801"/>
        <v>0</v>
      </c>
      <c r="EN501" s="402">
        <f t="shared" si="802"/>
        <v>0</v>
      </c>
      <c r="EO501" s="402">
        <f t="shared" si="802"/>
        <v>0</v>
      </c>
      <c r="EP501" s="402">
        <f t="shared" si="803"/>
        <v>0</v>
      </c>
      <c r="EQ501" s="402">
        <f t="shared" si="804"/>
        <v>0</v>
      </c>
      <c r="ER501" s="394">
        <f t="shared" si="831"/>
        <v>0</v>
      </c>
      <c r="ES501" s="394">
        <f t="shared" si="831"/>
        <v>13.813335270191748</v>
      </c>
      <c r="ET501" s="394">
        <f t="shared" si="831"/>
        <v>1.2764381173736199</v>
      </c>
      <c r="EU501" s="394">
        <f t="shared" si="828"/>
        <v>0</v>
      </c>
      <c r="EV501" s="394">
        <f t="shared" si="828"/>
        <v>11.921847762928531</v>
      </c>
      <c r="EW501" s="394">
        <f t="shared" si="828"/>
        <v>0</v>
      </c>
      <c r="EX501" s="394">
        <f t="shared" si="828"/>
        <v>0</v>
      </c>
      <c r="EY501" s="403">
        <f t="shared" si="805"/>
        <v>29</v>
      </c>
      <c r="EZ501" s="394">
        <f t="shared" si="806"/>
        <v>1.988378849506101</v>
      </c>
      <c r="FA501" s="396">
        <f t="shared" si="807"/>
        <v>0</v>
      </c>
      <c r="FB501" s="396">
        <f t="shared" si="807"/>
        <v>0</v>
      </c>
      <c r="FC501" s="404">
        <f t="shared" si="841"/>
        <v>0</v>
      </c>
      <c r="FD501" s="404">
        <f t="shared" si="841"/>
        <v>0</v>
      </c>
      <c r="FE501" s="404">
        <f t="shared" si="841"/>
        <v>0</v>
      </c>
      <c r="FF501" s="404">
        <f t="shared" si="841"/>
        <v>0</v>
      </c>
      <c r="FG501" s="404">
        <f t="shared" si="841"/>
        <v>0</v>
      </c>
      <c r="FH501" s="404">
        <f t="shared" si="833"/>
        <v>0</v>
      </c>
      <c r="FI501" s="404">
        <f t="shared" si="833"/>
        <v>0</v>
      </c>
      <c r="FJ501" s="404">
        <f t="shared" si="833"/>
        <v>0</v>
      </c>
      <c r="FK501" s="392">
        <f t="shared" si="808"/>
        <v>-944</v>
      </c>
      <c r="FL501" s="384">
        <f t="shared" si="809"/>
        <v>0</v>
      </c>
      <c r="FM501" s="384">
        <f t="shared" si="809"/>
        <v>0</v>
      </c>
      <c r="FN501" s="405">
        <f t="shared" si="839"/>
        <v>0</v>
      </c>
      <c r="FO501" s="405">
        <f t="shared" si="839"/>
        <v>6516.0836722835566</v>
      </c>
      <c r="FP501" s="405">
        <f t="shared" si="839"/>
        <v>602.12667054038343</v>
      </c>
      <c r="FQ501" s="405">
        <f t="shared" si="835"/>
        <v>0</v>
      </c>
      <c r="FR501" s="405">
        <f t="shared" si="835"/>
        <v>5623.8233585124926</v>
      </c>
      <c r="FS501" s="405">
        <f t="shared" si="835"/>
        <v>0</v>
      </c>
      <c r="FT501" s="405">
        <f t="shared" si="752"/>
        <v>0</v>
      </c>
      <c r="FU501" s="405">
        <f t="shared" si="752"/>
        <v>0</v>
      </c>
      <c r="FV501" s="405">
        <f t="shared" si="752"/>
        <v>937.96629866356773</v>
      </c>
      <c r="FW501" s="397">
        <f t="shared" si="810"/>
        <v>47346.031477157929</v>
      </c>
      <c r="FX501" s="406">
        <f t="shared" si="811"/>
        <v>33666.031477157929</v>
      </c>
      <c r="FY501" s="331">
        <f t="shared" si="812"/>
        <v>33666.031477157929</v>
      </c>
      <c r="FZ501" s="382">
        <f t="shared" si="813"/>
        <v>0</v>
      </c>
      <c r="GA501" s="331">
        <f t="shared" si="814"/>
        <v>0</v>
      </c>
      <c r="GB501" s="407">
        <f t="shared" si="815"/>
        <v>0</v>
      </c>
      <c r="GC501" s="407">
        <f t="shared" si="816"/>
        <v>0</v>
      </c>
      <c r="GD501" s="407">
        <f t="shared" si="817"/>
        <v>0</v>
      </c>
      <c r="GE501" s="407">
        <f t="shared" si="818"/>
        <v>0</v>
      </c>
      <c r="GF501" s="407">
        <f t="shared" si="819"/>
        <v>0</v>
      </c>
      <c r="GG501" s="407">
        <f t="shared" si="820"/>
        <v>0</v>
      </c>
      <c r="GH501" s="407">
        <f t="shared" si="821"/>
        <v>-3.5527136788005009E-15</v>
      </c>
      <c r="GI501" s="407">
        <f t="shared" si="822"/>
        <v>0</v>
      </c>
      <c r="GJ501">
        <f t="shared" si="823"/>
        <v>0</v>
      </c>
      <c r="GK501" s="382">
        <f t="shared" si="824"/>
        <v>-3.5527136788005009E-15</v>
      </c>
      <c r="GL501">
        <v>6</v>
      </c>
      <c r="GM501">
        <f t="shared" si="847"/>
        <v>59</v>
      </c>
      <c r="GN501">
        <f t="shared" si="847"/>
        <v>0</v>
      </c>
      <c r="GO501">
        <f t="shared" si="847"/>
        <v>0</v>
      </c>
      <c r="GP501">
        <f t="shared" si="847"/>
        <v>0</v>
      </c>
      <c r="GQ501">
        <f t="shared" si="847"/>
        <v>0</v>
      </c>
      <c r="GR501">
        <f t="shared" si="846"/>
        <v>0</v>
      </c>
      <c r="GS501">
        <f t="shared" si="846"/>
        <v>0</v>
      </c>
      <c r="GT501">
        <f t="shared" si="846"/>
        <v>29</v>
      </c>
      <c r="GU501">
        <f t="shared" si="846"/>
        <v>0</v>
      </c>
      <c r="GV501">
        <f t="shared" si="846"/>
        <v>47346.031477157929</v>
      </c>
    </row>
    <row r="502" spans="1:204" customFormat="1" x14ac:dyDescent="0.25">
      <c r="A502" s="378">
        <v>17004</v>
      </c>
      <c r="B502" s="32" t="s">
        <v>1038</v>
      </c>
      <c r="C502" t="s">
        <v>878</v>
      </c>
      <c r="D502">
        <v>6</v>
      </c>
      <c r="E502" s="379">
        <v>4743</v>
      </c>
      <c r="F502" s="379">
        <v>965</v>
      </c>
      <c r="G502" s="379">
        <v>233</v>
      </c>
      <c r="H502" s="379">
        <v>36490</v>
      </c>
      <c r="I502" s="379">
        <v>7305</v>
      </c>
      <c r="J502" s="379">
        <v>0</v>
      </c>
      <c r="K502" s="379">
        <v>70220</v>
      </c>
      <c r="L502" s="379">
        <v>0</v>
      </c>
      <c r="M502" s="380">
        <v>0</v>
      </c>
      <c r="N502" s="381">
        <f t="shared" si="755"/>
        <v>119956</v>
      </c>
      <c r="O502" s="379">
        <v>5060</v>
      </c>
      <c r="P502" s="379">
        <v>1131</v>
      </c>
      <c r="Q502" s="379">
        <v>258</v>
      </c>
      <c r="R502" s="379">
        <v>26446</v>
      </c>
      <c r="S502" s="379">
        <v>10019</v>
      </c>
      <c r="T502" s="379">
        <v>0</v>
      </c>
      <c r="U502" s="379">
        <v>65010</v>
      </c>
      <c r="V502" s="379">
        <v>0</v>
      </c>
      <c r="W502" s="480">
        <f>(VLOOKUP(A502,'[1]floresta plant'!$A$4:$F$573,6,0))*1000</f>
        <v>0</v>
      </c>
      <c r="X502" s="24">
        <f t="shared" si="756"/>
        <v>107924</v>
      </c>
      <c r="Y502" s="53">
        <f t="shared" si="829"/>
        <v>25</v>
      </c>
      <c r="Z502" s="53">
        <f t="shared" si="829"/>
        <v>-10044</v>
      </c>
      <c r="AA502" s="53">
        <f t="shared" si="829"/>
        <v>2714</v>
      </c>
      <c r="AB502" s="53">
        <f t="shared" si="826"/>
        <v>0</v>
      </c>
      <c r="AC502" s="53">
        <f t="shared" si="826"/>
        <v>-5210</v>
      </c>
      <c r="AD502" s="53">
        <f t="shared" si="826"/>
        <v>0</v>
      </c>
      <c r="AE502" s="53">
        <f t="shared" si="826"/>
        <v>0</v>
      </c>
      <c r="AF502" s="53">
        <f t="shared" si="757"/>
        <v>166</v>
      </c>
      <c r="AG502" s="53">
        <f t="shared" si="758"/>
        <v>317</v>
      </c>
      <c r="AH502" s="53">
        <f t="shared" si="759"/>
        <v>47074.394222082796</v>
      </c>
      <c r="AI502" s="53">
        <f t="shared" si="825"/>
        <v>-12032</v>
      </c>
      <c r="AJ502" s="469">
        <v>30280.633399999999</v>
      </c>
      <c r="AK502" s="469">
        <v>4761.7608220827988</v>
      </c>
      <c r="AL502" s="469">
        <v>0</v>
      </c>
      <c r="AM502" s="470">
        <f t="shared" si="760"/>
        <v>35042.394222082796</v>
      </c>
      <c r="AN502" s="53">
        <f t="shared" si="761"/>
        <v>47074.394222082796</v>
      </c>
      <c r="AO502" s="382">
        <f t="shared" si="762"/>
        <v>3</v>
      </c>
      <c r="AP502">
        <v>6</v>
      </c>
      <c r="AQ502" s="383">
        <f t="shared" si="763"/>
        <v>3222</v>
      </c>
      <c r="AR502" s="383">
        <f t="shared" si="764"/>
        <v>-15254</v>
      </c>
      <c r="AS502" s="383">
        <f t="shared" si="765"/>
        <v>25</v>
      </c>
      <c r="AT502" s="383">
        <f t="shared" si="766"/>
        <v>15254</v>
      </c>
      <c r="AU502" s="383">
        <f t="shared" si="767"/>
        <v>0</v>
      </c>
      <c r="AV502" s="383">
        <f t="shared" si="768"/>
        <v>1</v>
      </c>
      <c r="AW502" s="383">
        <f t="shared" si="769"/>
        <v>0</v>
      </c>
      <c r="AX502" s="383">
        <f t="shared" si="770"/>
        <v>1</v>
      </c>
      <c r="AY502" s="383">
        <f t="shared" si="771"/>
        <v>25</v>
      </c>
      <c r="AZ502">
        <f t="shared" si="772"/>
        <v>0</v>
      </c>
      <c r="BA502">
        <f t="shared" si="773"/>
        <v>0</v>
      </c>
      <c r="BB502" s="383">
        <f t="shared" si="774"/>
        <v>0</v>
      </c>
      <c r="BC502" s="384">
        <f t="shared" si="836"/>
        <v>25</v>
      </c>
      <c r="BD502" s="384">
        <f t="shared" si="836"/>
        <v>0.65845024255932871</v>
      </c>
      <c r="BE502" s="384">
        <f t="shared" si="836"/>
        <v>2714</v>
      </c>
      <c r="BF502" s="384">
        <f t="shared" si="834"/>
        <v>0</v>
      </c>
      <c r="BG502" s="384">
        <f t="shared" si="834"/>
        <v>0.34154975744067129</v>
      </c>
      <c r="BH502" s="384">
        <f t="shared" si="834"/>
        <v>0</v>
      </c>
      <c r="BI502" s="384">
        <f t="shared" si="751"/>
        <v>0</v>
      </c>
      <c r="BJ502" s="384">
        <f t="shared" si="751"/>
        <v>166</v>
      </c>
      <c r="BK502" s="384">
        <f t="shared" si="751"/>
        <v>317</v>
      </c>
      <c r="BL502" s="474">
        <f t="shared" si="775"/>
        <v>15229</v>
      </c>
      <c r="BM502" s="409">
        <f t="shared" si="776"/>
        <v>47074.394222082796</v>
      </c>
      <c r="BN502" s="473">
        <f t="shared" si="777"/>
        <v>3197</v>
      </c>
      <c r="BO502" s="387">
        <f t="shared" si="778"/>
        <v>1</v>
      </c>
      <c r="BP502" s="387">
        <f t="shared" si="779"/>
        <v>0</v>
      </c>
      <c r="BQ502" s="388">
        <f t="shared" si="780"/>
        <v>0</v>
      </c>
      <c r="BR502" s="389">
        <f t="shared" si="781"/>
        <v>12032</v>
      </c>
      <c r="BS502" s="390">
        <f t="shared" si="782"/>
        <v>25</v>
      </c>
      <c r="BT502" s="391">
        <f t="shared" si="840"/>
        <v>16.461256063983218</v>
      </c>
      <c r="BU502" s="391">
        <f t="shared" si="840"/>
        <v>0</v>
      </c>
      <c r="BV502" s="391">
        <f t="shared" si="840"/>
        <v>0</v>
      </c>
      <c r="BW502" s="391">
        <f t="shared" si="840"/>
        <v>8.5387439360167825</v>
      </c>
      <c r="BX502" s="391">
        <f t="shared" si="840"/>
        <v>0</v>
      </c>
      <c r="BY502" s="391">
        <f t="shared" si="832"/>
        <v>0</v>
      </c>
      <c r="BZ502" s="391">
        <f t="shared" si="832"/>
        <v>0</v>
      </c>
      <c r="CA502" s="391">
        <f t="shared" si="832"/>
        <v>0</v>
      </c>
      <c r="CB502" s="391">
        <f t="shared" si="783"/>
        <v>0</v>
      </c>
      <c r="CC502" s="391">
        <f t="shared" si="783"/>
        <v>0</v>
      </c>
      <c r="CD502" s="392">
        <f t="shared" si="784"/>
        <v>0</v>
      </c>
      <c r="CE502" s="393">
        <f t="shared" si="785"/>
        <v>-10044</v>
      </c>
      <c r="CF502" s="392">
        <f t="shared" si="830"/>
        <v>0</v>
      </c>
      <c r="CG502" s="392">
        <f t="shared" si="830"/>
        <v>0</v>
      </c>
      <c r="CH502" s="392">
        <f t="shared" si="830"/>
        <v>0</v>
      </c>
      <c r="CI502" s="392">
        <f t="shared" si="827"/>
        <v>0</v>
      </c>
      <c r="CJ502" s="392">
        <f t="shared" si="827"/>
        <v>0</v>
      </c>
      <c r="CK502" s="392">
        <f t="shared" si="827"/>
        <v>0</v>
      </c>
      <c r="CL502" s="392">
        <f t="shared" si="827"/>
        <v>0</v>
      </c>
      <c r="CM502" s="392">
        <f t="shared" si="786"/>
        <v>0</v>
      </c>
      <c r="CN502" s="392">
        <f t="shared" si="787"/>
        <v>0</v>
      </c>
      <c r="CO502" s="394">
        <f t="shared" si="788"/>
        <v>0</v>
      </c>
      <c r="CP502" s="394">
        <f t="shared" si="788"/>
        <v>1787.0339583060181</v>
      </c>
      <c r="CQ502" s="395">
        <f t="shared" si="789"/>
        <v>2714</v>
      </c>
      <c r="CR502" s="394">
        <f t="shared" si="844"/>
        <v>0</v>
      </c>
      <c r="CS502" s="394">
        <f t="shared" si="844"/>
        <v>926.96604169398188</v>
      </c>
      <c r="CT502" s="394">
        <f t="shared" si="844"/>
        <v>0</v>
      </c>
      <c r="CU502" s="394">
        <f t="shared" si="842"/>
        <v>0</v>
      </c>
      <c r="CV502" s="394">
        <f t="shared" si="842"/>
        <v>0</v>
      </c>
      <c r="CW502" s="394">
        <f t="shared" si="842"/>
        <v>0</v>
      </c>
      <c r="CX502" s="396">
        <f t="shared" si="790"/>
        <v>0</v>
      </c>
      <c r="CY502" s="396">
        <f t="shared" si="790"/>
        <v>0</v>
      </c>
      <c r="CZ502" s="397">
        <f t="shared" si="791"/>
        <v>0</v>
      </c>
      <c r="DA502" s="397">
        <f t="shared" si="791"/>
        <v>0</v>
      </c>
      <c r="DB502" s="397">
        <f t="shared" si="791"/>
        <v>0</v>
      </c>
      <c r="DC502" s="397">
        <f t="shared" si="792"/>
        <v>0</v>
      </c>
      <c r="DD502" s="397">
        <f t="shared" si="837"/>
        <v>0</v>
      </c>
      <c r="DE502" s="397">
        <f t="shared" si="837"/>
        <v>0</v>
      </c>
      <c r="DF502" s="397">
        <f t="shared" si="837"/>
        <v>0</v>
      </c>
      <c r="DG502" s="397">
        <f t="shared" si="837"/>
        <v>0</v>
      </c>
      <c r="DH502" s="397">
        <f t="shared" si="837"/>
        <v>0</v>
      </c>
      <c r="DI502" s="398">
        <f t="shared" si="793"/>
        <v>0</v>
      </c>
      <c r="DJ502" s="398">
        <f t="shared" si="793"/>
        <v>0</v>
      </c>
      <c r="DK502" s="399">
        <f t="shared" si="794"/>
        <v>0</v>
      </c>
      <c r="DL502" s="399">
        <f t="shared" si="794"/>
        <v>0</v>
      </c>
      <c r="DM502" s="399">
        <f t="shared" si="794"/>
        <v>0</v>
      </c>
      <c r="DN502" s="399">
        <f t="shared" si="753"/>
        <v>0</v>
      </c>
      <c r="DO502" s="399">
        <f t="shared" si="795"/>
        <v>-5210</v>
      </c>
      <c r="DP502" s="399">
        <f t="shared" si="796"/>
        <v>0</v>
      </c>
      <c r="DQ502" s="399">
        <f t="shared" si="796"/>
        <v>0</v>
      </c>
      <c r="DR502" s="399">
        <f t="shared" si="796"/>
        <v>0</v>
      </c>
      <c r="DS502" s="399">
        <f t="shared" si="754"/>
        <v>0</v>
      </c>
      <c r="DT502" s="400">
        <f t="shared" si="797"/>
        <v>0</v>
      </c>
      <c r="DU502" s="400">
        <f t="shared" si="797"/>
        <v>0</v>
      </c>
      <c r="DV502" s="386">
        <f t="shared" si="838"/>
        <v>0</v>
      </c>
      <c r="DW502" s="386">
        <f t="shared" si="838"/>
        <v>0</v>
      </c>
      <c r="DX502" s="386">
        <f t="shared" si="838"/>
        <v>0</v>
      </c>
      <c r="DY502" s="386">
        <f t="shared" si="838"/>
        <v>0</v>
      </c>
      <c r="DZ502" s="386">
        <f t="shared" si="838"/>
        <v>0</v>
      </c>
      <c r="EA502" s="401">
        <f t="shared" si="798"/>
        <v>0</v>
      </c>
      <c r="EB502" s="386">
        <f t="shared" si="799"/>
        <v>0</v>
      </c>
      <c r="EC502" s="386">
        <f t="shared" si="799"/>
        <v>0</v>
      </c>
      <c r="ED502" s="386">
        <f t="shared" si="799"/>
        <v>0</v>
      </c>
      <c r="EE502" s="385">
        <f t="shared" si="800"/>
        <v>0</v>
      </c>
      <c r="EF502" s="385">
        <f t="shared" si="800"/>
        <v>0</v>
      </c>
      <c r="EG502" s="402">
        <f t="shared" si="845"/>
        <v>0</v>
      </c>
      <c r="EH502" s="402">
        <f t="shared" si="845"/>
        <v>0</v>
      </c>
      <c r="EI502" s="402">
        <f t="shared" si="845"/>
        <v>0</v>
      </c>
      <c r="EJ502" s="402">
        <f t="shared" si="843"/>
        <v>0</v>
      </c>
      <c r="EK502" s="402">
        <f t="shared" si="843"/>
        <v>0</v>
      </c>
      <c r="EL502" s="402">
        <f t="shared" si="843"/>
        <v>0</v>
      </c>
      <c r="EM502" s="402">
        <f t="shared" si="801"/>
        <v>0</v>
      </c>
      <c r="EN502" s="402">
        <f t="shared" si="802"/>
        <v>0</v>
      </c>
      <c r="EO502" s="402">
        <f t="shared" si="802"/>
        <v>0</v>
      </c>
      <c r="EP502" s="402">
        <f t="shared" si="803"/>
        <v>0</v>
      </c>
      <c r="EQ502" s="402">
        <f t="shared" si="804"/>
        <v>0</v>
      </c>
      <c r="ER502" s="394">
        <f t="shared" si="831"/>
        <v>0</v>
      </c>
      <c r="ES502" s="394">
        <f t="shared" si="831"/>
        <v>109.30274026484857</v>
      </c>
      <c r="ET502" s="394">
        <f t="shared" si="831"/>
        <v>0</v>
      </c>
      <c r="EU502" s="394">
        <f t="shared" si="828"/>
        <v>0</v>
      </c>
      <c r="EV502" s="394">
        <f t="shared" si="828"/>
        <v>56.697259735151434</v>
      </c>
      <c r="EW502" s="394">
        <f t="shared" si="828"/>
        <v>0</v>
      </c>
      <c r="EX502" s="394">
        <f t="shared" si="828"/>
        <v>0</v>
      </c>
      <c r="EY502" s="403">
        <f t="shared" si="805"/>
        <v>166</v>
      </c>
      <c r="EZ502" s="394">
        <f t="shared" si="806"/>
        <v>0</v>
      </c>
      <c r="FA502" s="396">
        <f t="shared" si="807"/>
        <v>0</v>
      </c>
      <c r="FB502" s="396">
        <f t="shared" si="807"/>
        <v>0</v>
      </c>
      <c r="FC502" s="404">
        <f t="shared" si="841"/>
        <v>0</v>
      </c>
      <c r="FD502" s="404">
        <f t="shared" si="841"/>
        <v>208.72872689130719</v>
      </c>
      <c r="FE502" s="404">
        <f t="shared" si="841"/>
        <v>0</v>
      </c>
      <c r="FF502" s="404">
        <f t="shared" si="841"/>
        <v>0</v>
      </c>
      <c r="FG502" s="404">
        <f t="shared" si="841"/>
        <v>108.2712731086928</v>
      </c>
      <c r="FH502" s="404">
        <f t="shared" si="833"/>
        <v>0</v>
      </c>
      <c r="FI502" s="404">
        <f t="shared" si="833"/>
        <v>0</v>
      </c>
      <c r="FJ502" s="404">
        <f t="shared" si="833"/>
        <v>0</v>
      </c>
      <c r="FK502" s="392">
        <f t="shared" si="808"/>
        <v>317</v>
      </c>
      <c r="FL502" s="384">
        <f t="shared" si="809"/>
        <v>0</v>
      </c>
      <c r="FM502" s="384">
        <f t="shared" si="809"/>
        <v>0</v>
      </c>
      <c r="FN502" s="405">
        <f t="shared" si="839"/>
        <v>0</v>
      </c>
      <c r="FO502" s="405">
        <f t="shared" si="839"/>
        <v>7922.4733184738434</v>
      </c>
      <c r="FP502" s="405">
        <f t="shared" si="839"/>
        <v>0</v>
      </c>
      <c r="FQ502" s="405">
        <f t="shared" si="835"/>
        <v>0</v>
      </c>
      <c r="FR502" s="405">
        <f t="shared" si="835"/>
        <v>4109.5266815261566</v>
      </c>
      <c r="FS502" s="405">
        <f t="shared" si="835"/>
        <v>0</v>
      </c>
      <c r="FT502" s="405">
        <f t="shared" si="752"/>
        <v>0</v>
      </c>
      <c r="FU502" s="405">
        <f t="shared" si="752"/>
        <v>0</v>
      </c>
      <c r="FV502" s="405">
        <f t="shared" si="752"/>
        <v>0</v>
      </c>
      <c r="FW502" s="397">
        <f t="shared" si="810"/>
        <v>47074.394222082796</v>
      </c>
      <c r="FX502" s="406">
        <f t="shared" si="811"/>
        <v>35042.394222082796</v>
      </c>
      <c r="FY502" s="331">
        <f t="shared" si="812"/>
        <v>35042.394222082796</v>
      </c>
      <c r="FZ502" s="382">
        <f t="shared" si="813"/>
        <v>0</v>
      </c>
      <c r="GA502" s="331">
        <f t="shared" si="814"/>
        <v>0</v>
      </c>
      <c r="GB502" s="407">
        <f t="shared" si="815"/>
        <v>0</v>
      </c>
      <c r="GC502" s="407">
        <f t="shared" si="816"/>
        <v>0</v>
      </c>
      <c r="GD502" s="407">
        <f t="shared" si="817"/>
        <v>0</v>
      </c>
      <c r="GE502" s="407">
        <f t="shared" si="818"/>
        <v>0</v>
      </c>
      <c r="GF502" s="407">
        <f t="shared" si="819"/>
        <v>0</v>
      </c>
      <c r="GG502" s="407">
        <f t="shared" si="820"/>
        <v>0</v>
      </c>
      <c r="GH502" s="407">
        <f t="shared" si="821"/>
        <v>0</v>
      </c>
      <c r="GI502" s="407">
        <f t="shared" si="822"/>
        <v>0</v>
      </c>
      <c r="GJ502">
        <f t="shared" si="823"/>
        <v>0</v>
      </c>
      <c r="GK502" s="382">
        <f t="shared" si="824"/>
        <v>0</v>
      </c>
      <c r="GL502">
        <v>6</v>
      </c>
      <c r="GM502">
        <f t="shared" si="847"/>
        <v>25</v>
      </c>
      <c r="GN502">
        <f t="shared" si="847"/>
        <v>0</v>
      </c>
      <c r="GO502">
        <f t="shared" si="847"/>
        <v>2714</v>
      </c>
      <c r="GP502">
        <f t="shared" si="847"/>
        <v>0</v>
      </c>
      <c r="GQ502">
        <f t="shared" si="847"/>
        <v>0</v>
      </c>
      <c r="GR502">
        <f t="shared" si="846"/>
        <v>0</v>
      </c>
      <c r="GS502">
        <f t="shared" si="846"/>
        <v>0</v>
      </c>
      <c r="GT502">
        <f t="shared" si="846"/>
        <v>166</v>
      </c>
      <c r="GU502">
        <f t="shared" si="846"/>
        <v>317</v>
      </c>
      <c r="GV502">
        <f t="shared" si="846"/>
        <v>47074.394222082796</v>
      </c>
    </row>
    <row r="503" spans="1:204" customFormat="1" x14ac:dyDescent="0.25">
      <c r="A503" s="378">
        <v>17005</v>
      </c>
      <c r="B503" s="32" t="s">
        <v>1039</v>
      </c>
      <c r="C503" t="s">
        <v>878</v>
      </c>
      <c r="D503">
        <v>6</v>
      </c>
      <c r="E503" s="379">
        <v>1429</v>
      </c>
      <c r="F503" s="379">
        <v>1097</v>
      </c>
      <c r="G503" s="379">
        <v>160</v>
      </c>
      <c r="H503" s="379">
        <v>34070</v>
      </c>
      <c r="I503" s="379">
        <v>8650</v>
      </c>
      <c r="J503" s="379">
        <v>0</v>
      </c>
      <c r="K503" s="379">
        <v>16100</v>
      </c>
      <c r="L503" s="379">
        <v>20</v>
      </c>
      <c r="M503" s="380">
        <v>0</v>
      </c>
      <c r="N503" s="381">
        <f t="shared" si="755"/>
        <v>61526</v>
      </c>
      <c r="O503" s="379">
        <v>4114</v>
      </c>
      <c r="P503" s="379">
        <v>1045</v>
      </c>
      <c r="Q503" s="379">
        <v>1149</v>
      </c>
      <c r="R503" s="379">
        <v>24950</v>
      </c>
      <c r="S503" s="379">
        <v>9196</v>
      </c>
      <c r="T503" s="379">
        <v>380</v>
      </c>
      <c r="U503" s="379">
        <v>12180</v>
      </c>
      <c r="V503" s="379">
        <v>74</v>
      </c>
      <c r="W503" s="480">
        <f>(VLOOKUP(A503,'[1]floresta plant'!$A$4:$F$573,6,0))*1000</f>
        <v>0</v>
      </c>
      <c r="X503" s="24">
        <f t="shared" si="756"/>
        <v>53088</v>
      </c>
      <c r="Y503" s="53">
        <f t="shared" si="829"/>
        <v>989</v>
      </c>
      <c r="Z503" s="53">
        <f t="shared" si="829"/>
        <v>-9120</v>
      </c>
      <c r="AA503" s="53">
        <f t="shared" si="829"/>
        <v>546</v>
      </c>
      <c r="AB503" s="53">
        <f t="shared" si="826"/>
        <v>380</v>
      </c>
      <c r="AC503" s="53">
        <f t="shared" si="826"/>
        <v>-3920</v>
      </c>
      <c r="AD503" s="53">
        <f t="shared" si="826"/>
        <v>54</v>
      </c>
      <c r="AE503" s="53">
        <f t="shared" si="826"/>
        <v>0</v>
      </c>
      <c r="AF503" s="53">
        <f t="shared" si="757"/>
        <v>-52</v>
      </c>
      <c r="AG503" s="53">
        <f t="shared" si="758"/>
        <v>2685</v>
      </c>
      <c r="AH503" s="53">
        <f t="shared" si="759"/>
        <v>27032.564341171896</v>
      </c>
      <c r="AI503" s="53">
        <f t="shared" si="825"/>
        <v>-8438</v>
      </c>
      <c r="AJ503" s="469">
        <v>18346.674999999999</v>
      </c>
      <c r="AK503" s="469">
        <v>247.88934117189501</v>
      </c>
      <c r="AL503" s="469">
        <v>0</v>
      </c>
      <c r="AM503" s="470">
        <f t="shared" si="760"/>
        <v>18594.564341171896</v>
      </c>
      <c r="AN503" s="53">
        <f t="shared" si="761"/>
        <v>27032.564341171896</v>
      </c>
      <c r="AO503" s="382">
        <f t="shared" si="762"/>
        <v>3</v>
      </c>
      <c r="AP503">
        <v>6</v>
      </c>
      <c r="AQ503" s="383">
        <f t="shared" si="763"/>
        <v>4654</v>
      </c>
      <c r="AR503" s="383">
        <f t="shared" si="764"/>
        <v>-13092</v>
      </c>
      <c r="AS503" s="383">
        <f t="shared" si="765"/>
        <v>989</v>
      </c>
      <c r="AT503" s="383">
        <f t="shared" si="766"/>
        <v>13092</v>
      </c>
      <c r="AU503" s="383">
        <f t="shared" si="767"/>
        <v>0</v>
      </c>
      <c r="AV503" s="383">
        <f t="shared" si="768"/>
        <v>1</v>
      </c>
      <c r="AW503" s="383">
        <f t="shared" si="769"/>
        <v>0</v>
      </c>
      <c r="AX503" s="383">
        <f t="shared" si="770"/>
        <v>1</v>
      </c>
      <c r="AY503" s="383">
        <f t="shared" si="771"/>
        <v>989</v>
      </c>
      <c r="AZ503">
        <f t="shared" si="772"/>
        <v>0</v>
      </c>
      <c r="BA503">
        <f t="shared" si="773"/>
        <v>0</v>
      </c>
      <c r="BB503" s="383">
        <f t="shared" si="774"/>
        <v>0</v>
      </c>
      <c r="BC503" s="384">
        <f t="shared" si="836"/>
        <v>989</v>
      </c>
      <c r="BD503" s="384">
        <f t="shared" si="836"/>
        <v>0.69660861594867096</v>
      </c>
      <c r="BE503" s="384">
        <f t="shared" si="836"/>
        <v>546</v>
      </c>
      <c r="BF503" s="384">
        <f t="shared" si="834"/>
        <v>380</v>
      </c>
      <c r="BG503" s="384">
        <f t="shared" si="834"/>
        <v>0.29941949282004277</v>
      </c>
      <c r="BH503" s="384">
        <f t="shared" si="834"/>
        <v>54</v>
      </c>
      <c r="BI503" s="384">
        <f t="shared" si="751"/>
        <v>0</v>
      </c>
      <c r="BJ503" s="384">
        <f t="shared" si="751"/>
        <v>3.9718912312862818E-3</v>
      </c>
      <c r="BK503" s="384">
        <f t="shared" si="751"/>
        <v>2685</v>
      </c>
      <c r="BL503" s="474">
        <f t="shared" si="775"/>
        <v>12103</v>
      </c>
      <c r="BM503" s="409">
        <f t="shared" si="776"/>
        <v>27032.564341171896</v>
      </c>
      <c r="BN503" s="473">
        <f t="shared" si="777"/>
        <v>3665</v>
      </c>
      <c r="BO503" s="387">
        <f t="shared" si="778"/>
        <v>1</v>
      </c>
      <c r="BP503" s="387">
        <f t="shared" si="779"/>
        <v>0</v>
      </c>
      <c r="BQ503" s="388">
        <f t="shared" si="780"/>
        <v>0</v>
      </c>
      <c r="BR503" s="389">
        <f t="shared" si="781"/>
        <v>8438</v>
      </c>
      <c r="BS503" s="390">
        <f t="shared" si="782"/>
        <v>989</v>
      </c>
      <c r="BT503" s="391">
        <f t="shared" si="840"/>
        <v>688.94592117323555</v>
      </c>
      <c r="BU503" s="391">
        <f t="shared" si="840"/>
        <v>0</v>
      </c>
      <c r="BV503" s="391">
        <f t="shared" si="840"/>
        <v>0</v>
      </c>
      <c r="BW503" s="391">
        <f t="shared" si="840"/>
        <v>296.12587839902227</v>
      </c>
      <c r="BX503" s="391">
        <f t="shared" si="840"/>
        <v>0</v>
      </c>
      <c r="BY503" s="391">
        <f t="shared" si="832"/>
        <v>0</v>
      </c>
      <c r="BZ503" s="391">
        <f t="shared" si="832"/>
        <v>3.9282004277421327</v>
      </c>
      <c r="CA503" s="391">
        <f t="shared" si="832"/>
        <v>0</v>
      </c>
      <c r="CB503" s="391">
        <f t="shared" si="783"/>
        <v>0</v>
      </c>
      <c r="CC503" s="391">
        <f t="shared" si="783"/>
        <v>0</v>
      </c>
      <c r="CD503" s="392">
        <f t="shared" si="784"/>
        <v>0</v>
      </c>
      <c r="CE503" s="393">
        <f t="shared" si="785"/>
        <v>-9120</v>
      </c>
      <c r="CF503" s="392">
        <f t="shared" si="830"/>
        <v>0</v>
      </c>
      <c r="CG503" s="392">
        <f t="shared" si="830"/>
        <v>0</v>
      </c>
      <c r="CH503" s="392">
        <f t="shared" si="830"/>
        <v>0</v>
      </c>
      <c r="CI503" s="392">
        <f t="shared" si="827"/>
        <v>0</v>
      </c>
      <c r="CJ503" s="392">
        <f t="shared" si="827"/>
        <v>0</v>
      </c>
      <c r="CK503" s="392">
        <f t="shared" si="827"/>
        <v>0</v>
      </c>
      <c r="CL503" s="392">
        <f t="shared" si="827"/>
        <v>0</v>
      </c>
      <c r="CM503" s="392">
        <f t="shared" si="786"/>
        <v>0</v>
      </c>
      <c r="CN503" s="392">
        <f t="shared" si="787"/>
        <v>0</v>
      </c>
      <c r="CO503" s="394">
        <f t="shared" si="788"/>
        <v>0</v>
      </c>
      <c r="CP503" s="394">
        <f t="shared" si="788"/>
        <v>380.34830430797433</v>
      </c>
      <c r="CQ503" s="395">
        <f t="shared" si="789"/>
        <v>546</v>
      </c>
      <c r="CR503" s="394">
        <f t="shared" si="844"/>
        <v>0</v>
      </c>
      <c r="CS503" s="394">
        <f t="shared" si="844"/>
        <v>163.48304307974334</v>
      </c>
      <c r="CT503" s="394">
        <f t="shared" si="844"/>
        <v>0</v>
      </c>
      <c r="CU503" s="394">
        <f t="shared" si="842"/>
        <v>0</v>
      </c>
      <c r="CV503" s="394">
        <f t="shared" si="842"/>
        <v>2.16865261228231</v>
      </c>
      <c r="CW503" s="394">
        <f t="shared" si="842"/>
        <v>0</v>
      </c>
      <c r="CX503" s="396">
        <f t="shared" si="790"/>
        <v>0</v>
      </c>
      <c r="CY503" s="396">
        <f t="shared" si="790"/>
        <v>0</v>
      </c>
      <c r="CZ503" s="397">
        <f t="shared" si="791"/>
        <v>0</v>
      </c>
      <c r="DA503" s="397">
        <f t="shared" si="791"/>
        <v>264.71127406049499</v>
      </c>
      <c r="DB503" s="397">
        <f t="shared" si="791"/>
        <v>0</v>
      </c>
      <c r="DC503" s="397">
        <f t="shared" si="792"/>
        <v>380</v>
      </c>
      <c r="DD503" s="397">
        <f t="shared" si="837"/>
        <v>113.77940727161625</v>
      </c>
      <c r="DE503" s="397">
        <f t="shared" si="837"/>
        <v>0</v>
      </c>
      <c r="DF503" s="397">
        <f t="shared" si="837"/>
        <v>0</v>
      </c>
      <c r="DG503" s="397">
        <f t="shared" si="837"/>
        <v>1.5093186678887871</v>
      </c>
      <c r="DH503" s="397">
        <f t="shared" si="837"/>
        <v>0</v>
      </c>
      <c r="DI503" s="398">
        <f t="shared" si="793"/>
        <v>0</v>
      </c>
      <c r="DJ503" s="398">
        <f t="shared" si="793"/>
        <v>0</v>
      </c>
      <c r="DK503" s="399">
        <f t="shared" si="794"/>
        <v>0</v>
      </c>
      <c r="DL503" s="399">
        <f t="shared" si="794"/>
        <v>0</v>
      </c>
      <c r="DM503" s="399">
        <f t="shared" si="794"/>
        <v>0</v>
      </c>
      <c r="DN503" s="399">
        <f t="shared" si="753"/>
        <v>0</v>
      </c>
      <c r="DO503" s="399">
        <f t="shared" si="795"/>
        <v>-3920</v>
      </c>
      <c r="DP503" s="399">
        <f t="shared" si="796"/>
        <v>0</v>
      </c>
      <c r="DQ503" s="399">
        <f t="shared" si="796"/>
        <v>0</v>
      </c>
      <c r="DR503" s="399">
        <f t="shared" si="796"/>
        <v>0</v>
      </c>
      <c r="DS503" s="399">
        <f t="shared" si="754"/>
        <v>0</v>
      </c>
      <c r="DT503" s="400">
        <f t="shared" si="797"/>
        <v>0</v>
      </c>
      <c r="DU503" s="400">
        <f t="shared" si="797"/>
        <v>0</v>
      </c>
      <c r="DV503" s="386">
        <f t="shared" si="838"/>
        <v>0</v>
      </c>
      <c r="DW503" s="386">
        <f t="shared" si="838"/>
        <v>37.616865261228234</v>
      </c>
      <c r="DX503" s="386">
        <f t="shared" si="838"/>
        <v>0</v>
      </c>
      <c r="DY503" s="386">
        <f t="shared" si="838"/>
        <v>0</v>
      </c>
      <c r="DZ503" s="386">
        <f t="shared" si="838"/>
        <v>16.168652612282308</v>
      </c>
      <c r="EA503" s="401">
        <f t="shared" si="798"/>
        <v>54</v>
      </c>
      <c r="EB503" s="386">
        <f t="shared" si="799"/>
        <v>0</v>
      </c>
      <c r="EC503" s="386">
        <f t="shared" si="799"/>
        <v>0.21448212648945922</v>
      </c>
      <c r="ED503" s="386">
        <f t="shared" si="799"/>
        <v>0</v>
      </c>
      <c r="EE503" s="385">
        <f t="shared" si="800"/>
        <v>0</v>
      </c>
      <c r="EF503" s="385">
        <f t="shared" si="800"/>
        <v>0</v>
      </c>
      <c r="EG503" s="402">
        <f t="shared" si="845"/>
        <v>0</v>
      </c>
      <c r="EH503" s="402">
        <f t="shared" si="845"/>
        <v>0</v>
      </c>
      <c r="EI503" s="402">
        <f t="shared" si="845"/>
        <v>0</v>
      </c>
      <c r="EJ503" s="402">
        <f t="shared" si="843"/>
        <v>0</v>
      </c>
      <c r="EK503" s="402">
        <f t="shared" si="843"/>
        <v>0</v>
      </c>
      <c r="EL503" s="402">
        <f t="shared" si="843"/>
        <v>0</v>
      </c>
      <c r="EM503" s="402">
        <f t="shared" si="801"/>
        <v>0</v>
      </c>
      <c r="EN503" s="402">
        <f t="shared" si="802"/>
        <v>0</v>
      </c>
      <c r="EO503" s="402">
        <f t="shared" si="802"/>
        <v>0</v>
      </c>
      <c r="EP503" s="402">
        <f t="shared" si="803"/>
        <v>0</v>
      </c>
      <c r="EQ503" s="402">
        <f t="shared" si="804"/>
        <v>0</v>
      </c>
      <c r="ER503" s="394">
        <f t="shared" si="831"/>
        <v>0</v>
      </c>
      <c r="ES503" s="394">
        <f t="shared" si="831"/>
        <v>0</v>
      </c>
      <c r="ET503" s="394">
        <f t="shared" si="831"/>
        <v>0</v>
      </c>
      <c r="EU503" s="394">
        <f t="shared" si="828"/>
        <v>0</v>
      </c>
      <c r="EV503" s="394">
        <f t="shared" si="828"/>
        <v>0</v>
      </c>
      <c r="EW503" s="394">
        <f t="shared" si="828"/>
        <v>0</v>
      </c>
      <c r="EX503" s="394">
        <f t="shared" si="828"/>
        <v>0</v>
      </c>
      <c r="EY503" s="403">
        <f t="shared" si="805"/>
        <v>-52</v>
      </c>
      <c r="EZ503" s="394">
        <f t="shared" si="806"/>
        <v>0</v>
      </c>
      <c r="FA503" s="396">
        <f t="shared" si="807"/>
        <v>0</v>
      </c>
      <c r="FB503" s="396">
        <f t="shared" si="807"/>
        <v>0</v>
      </c>
      <c r="FC503" s="404">
        <f t="shared" si="841"/>
        <v>0</v>
      </c>
      <c r="FD503" s="404">
        <f t="shared" si="841"/>
        <v>1870.3941338221816</v>
      </c>
      <c r="FE503" s="404">
        <f t="shared" si="841"/>
        <v>0</v>
      </c>
      <c r="FF503" s="404">
        <f t="shared" si="841"/>
        <v>0</v>
      </c>
      <c r="FG503" s="404">
        <f t="shared" si="841"/>
        <v>803.94133822181482</v>
      </c>
      <c r="FH503" s="404">
        <f t="shared" si="833"/>
        <v>0</v>
      </c>
      <c r="FI503" s="404">
        <f t="shared" si="833"/>
        <v>0</v>
      </c>
      <c r="FJ503" s="404">
        <f t="shared" si="833"/>
        <v>10.664527956003667</v>
      </c>
      <c r="FK503" s="392">
        <f t="shared" si="808"/>
        <v>2685</v>
      </c>
      <c r="FL503" s="384">
        <f t="shared" si="809"/>
        <v>0</v>
      </c>
      <c r="FM503" s="384">
        <f t="shared" si="809"/>
        <v>0</v>
      </c>
      <c r="FN503" s="405">
        <f t="shared" si="839"/>
        <v>0</v>
      </c>
      <c r="FO503" s="405">
        <f t="shared" si="839"/>
        <v>5877.9835013748852</v>
      </c>
      <c r="FP503" s="405">
        <f t="shared" si="839"/>
        <v>0</v>
      </c>
      <c r="FQ503" s="405">
        <f t="shared" si="835"/>
        <v>0</v>
      </c>
      <c r="FR503" s="405">
        <f t="shared" si="835"/>
        <v>2526.5016804155207</v>
      </c>
      <c r="FS503" s="405">
        <f t="shared" si="835"/>
        <v>0</v>
      </c>
      <c r="FT503" s="405">
        <f t="shared" si="752"/>
        <v>0</v>
      </c>
      <c r="FU503" s="405">
        <f t="shared" si="752"/>
        <v>33.514818209593642</v>
      </c>
      <c r="FV503" s="405">
        <f t="shared" si="752"/>
        <v>0</v>
      </c>
      <c r="FW503" s="397">
        <f t="shared" si="810"/>
        <v>27032.564341171896</v>
      </c>
      <c r="FX503" s="406">
        <f t="shared" si="811"/>
        <v>18594.564341171896</v>
      </c>
      <c r="FY503" s="331">
        <f t="shared" si="812"/>
        <v>18594.564341171896</v>
      </c>
      <c r="FZ503" s="382">
        <f t="shared" si="813"/>
        <v>0</v>
      </c>
      <c r="GA503" s="331">
        <f t="shared" si="814"/>
        <v>1.1368683772161603E-13</v>
      </c>
      <c r="GB503" s="407">
        <f t="shared" si="815"/>
        <v>0</v>
      </c>
      <c r="GC503" s="407">
        <f t="shared" si="816"/>
        <v>0</v>
      </c>
      <c r="GD503" s="407">
        <f t="shared" si="817"/>
        <v>-5.6843418860808015E-14</v>
      </c>
      <c r="GE503" s="407">
        <f t="shared" si="818"/>
        <v>0</v>
      </c>
      <c r="GF503" s="407">
        <f t="shared" si="819"/>
        <v>0</v>
      </c>
      <c r="GG503" s="407">
        <f t="shared" si="820"/>
        <v>0</v>
      </c>
      <c r="GH503" s="407">
        <f t="shared" si="821"/>
        <v>0</v>
      </c>
      <c r="GI503" s="407">
        <f t="shared" si="822"/>
        <v>0</v>
      </c>
      <c r="GJ503">
        <f t="shared" si="823"/>
        <v>0</v>
      </c>
      <c r="GK503" s="382">
        <f t="shared" si="824"/>
        <v>5.6843418860808015E-14</v>
      </c>
      <c r="GL503">
        <v>6</v>
      </c>
      <c r="GM503">
        <f t="shared" si="847"/>
        <v>989</v>
      </c>
      <c r="GN503">
        <f t="shared" si="847"/>
        <v>0</v>
      </c>
      <c r="GO503">
        <f t="shared" si="847"/>
        <v>546</v>
      </c>
      <c r="GP503">
        <f t="shared" si="847"/>
        <v>380</v>
      </c>
      <c r="GQ503">
        <f t="shared" si="847"/>
        <v>0</v>
      </c>
      <c r="GR503">
        <f t="shared" si="846"/>
        <v>54</v>
      </c>
      <c r="GS503">
        <f t="shared" si="846"/>
        <v>0</v>
      </c>
      <c r="GT503">
        <f t="shared" si="846"/>
        <v>0</v>
      </c>
      <c r="GU503">
        <f t="shared" si="846"/>
        <v>2685</v>
      </c>
      <c r="GV503">
        <f t="shared" si="846"/>
        <v>27032.564341171896</v>
      </c>
    </row>
    <row r="504" spans="1:204" customFormat="1" x14ac:dyDescent="0.25">
      <c r="A504" s="378">
        <v>17006</v>
      </c>
      <c r="B504" s="32" t="s">
        <v>1040</v>
      </c>
      <c r="C504" t="s">
        <v>878</v>
      </c>
      <c r="D504">
        <v>6</v>
      </c>
      <c r="E504" s="379">
        <v>8602</v>
      </c>
      <c r="F504" s="379">
        <v>817</v>
      </c>
      <c r="G504" s="379">
        <v>277</v>
      </c>
      <c r="H504" s="379">
        <v>89950</v>
      </c>
      <c r="I504" s="379">
        <v>6140</v>
      </c>
      <c r="J504" s="379">
        <v>0</v>
      </c>
      <c r="K504" s="379">
        <v>19710</v>
      </c>
      <c r="L504" s="379">
        <v>150</v>
      </c>
      <c r="M504" s="380">
        <v>0</v>
      </c>
      <c r="N504" s="381">
        <f t="shared" si="755"/>
        <v>125646</v>
      </c>
      <c r="O504" s="379">
        <v>8068</v>
      </c>
      <c r="P504" s="379">
        <v>795</v>
      </c>
      <c r="Q504" s="379">
        <v>647</v>
      </c>
      <c r="R504" s="379">
        <v>83300</v>
      </c>
      <c r="S504" s="379">
        <v>6350</v>
      </c>
      <c r="T504" s="379">
        <v>270</v>
      </c>
      <c r="U504" s="379">
        <v>11050</v>
      </c>
      <c r="V504" s="379">
        <v>140</v>
      </c>
      <c r="W504" s="480">
        <f>(VLOOKUP(A504,'[1]floresta plant'!$A$4:$F$573,6,0))*1000</f>
        <v>0</v>
      </c>
      <c r="X504" s="24">
        <f t="shared" si="756"/>
        <v>110620</v>
      </c>
      <c r="Y504" s="53">
        <f t="shared" si="829"/>
        <v>370</v>
      </c>
      <c r="Z504" s="53">
        <f t="shared" si="829"/>
        <v>-6650</v>
      </c>
      <c r="AA504" s="53">
        <f t="shared" si="829"/>
        <v>210</v>
      </c>
      <c r="AB504" s="53">
        <f t="shared" si="826"/>
        <v>270</v>
      </c>
      <c r="AC504" s="53">
        <f t="shared" si="826"/>
        <v>-8660</v>
      </c>
      <c r="AD504" s="53">
        <f t="shared" si="826"/>
        <v>-10</v>
      </c>
      <c r="AE504" s="53">
        <f t="shared" si="826"/>
        <v>0</v>
      </c>
      <c r="AF504" s="53">
        <f t="shared" si="757"/>
        <v>-22</v>
      </c>
      <c r="AG504" s="53">
        <f t="shared" si="758"/>
        <v>-534</v>
      </c>
      <c r="AH504" s="53">
        <f t="shared" si="759"/>
        <v>23298.256279129331</v>
      </c>
      <c r="AI504" s="53">
        <f t="shared" si="825"/>
        <v>-15026</v>
      </c>
      <c r="AJ504" s="469">
        <v>8181.2118000000009</v>
      </c>
      <c r="AK504" s="469">
        <v>91.0444791293327</v>
      </c>
      <c r="AL504" s="469">
        <v>0</v>
      </c>
      <c r="AM504" s="470">
        <f t="shared" si="760"/>
        <v>8272.2562791293331</v>
      </c>
      <c r="AN504" s="53">
        <f t="shared" si="761"/>
        <v>23298.256279129331</v>
      </c>
      <c r="AO504" s="382">
        <f t="shared" si="762"/>
        <v>3</v>
      </c>
      <c r="AP504">
        <v>6</v>
      </c>
      <c r="AQ504" s="383">
        <f t="shared" si="763"/>
        <v>850</v>
      </c>
      <c r="AR504" s="383">
        <f t="shared" si="764"/>
        <v>-15876</v>
      </c>
      <c r="AS504" s="383">
        <f t="shared" si="765"/>
        <v>370</v>
      </c>
      <c r="AT504" s="383">
        <f t="shared" si="766"/>
        <v>15876</v>
      </c>
      <c r="AU504" s="383">
        <f t="shared" si="767"/>
        <v>0</v>
      </c>
      <c r="AV504" s="383">
        <f t="shared" si="768"/>
        <v>1</v>
      </c>
      <c r="AW504" s="383">
        <f t="shared" si="769"/>
        <v>0</v>
      </c>
      <c r="AX504" s="383">
        <f t="shared" si="770"/>
        <v>1</v>
      </c>
      <c r="AY504" s="383">
        <f t="shared" si="771"/>
        <v>370</v>
      </c>
      <c r="AZ504">
        <f t="shared" si="772"/>
        <v>0</v>
      </c>
      <c r="BA504">
        <f t="shared" si="773"/>
        <v>0</v>
      </c>
      <c r="BB504" s="383">
        <f t="shared" si="774"/>
        <v>0</v>
      </c>
      <c r="BC504" s="384">
        <f t="shared" si="836"/>
        <v>370</v>
      </c>
      <c r="BD504" s="384">
        <f t="shared" si="836"/>
        <v>0.41887125220458554</v>
      </c>
      <c r="BE504" s="384">
        <f t="shared" si="836"/>
        <v>210</v>
      </c>
      <c r="BF504" s="384">
        <f t="shared" si="834"/>
        <v>270</v>
      </c>
      <c r="BG504" s="384">
        <f t="shared" si="834"/>
        <v>0.54547745023935501</v>
      </c>
      <c r="BH504" s="384">
        <f t="shared" si="834"/>
        <v>6.2988158226253462E-4</v>
      </c>
      <c r="BI504" s="384">
        <f t="shared" si="834"/>
        <v>0</v>
      </c>
      <c r="BJ504" s="384">
        <f t="shared" si="834"/>
        <v>1.3857394809775761E-3</v>
      </c>
      <c r="BK504" s="384">
        <f t="shared" si="834"/>
        <v>3.3635676492819351E-2</v>
      </c>
      <c r="BL504" s="474">
        <f t="shared" si="775"/>
        <v>15506</v>
      </c>
      <c r="BM504" s="409">
        <f t="shared" si="776"/>
        <v>23298.256279129331</v>
      </c>
      <c r="BN504" s="473">
        <f t="shared" si="777"/>
        <v>480</v>
      </c>
      <c r="BO504" s="387">
        <f t="shared" si="778"/>
        <v>1</v>
      </c>
      <c r="BP504" s="387">
        <f t="shared" si="779"/>
        <v>0</v>
      </c>
      <c r="BQ504" s="388">
        <f t="shared" si="780"/>
        <v>0</v>
      </c>
      <c r="BR504" s="389">
        <f t="shared" si="781"/>
        <v>15026</v>
      </c>
      <c r="BS504" s="390">
        <f t="shared" si="782"/>
        <v>370</v>
      </c>
      <c r="BT504" s="391">
        <f t="shared" si="840"/>
        <v>154.98236331569666</v>
      </c>
      <c r="BU504" s="391">
        <f t="shared" si="840"/>
        <v>0</v>
      </c>
      <c r="BV504" s="391">
        <f t="shared" si="840"/>
        <v>0</v>
      </c>
      <c r="BW504" s="391">
        <f t="shared" si="840"/>
        <v>201.82665658856135</v>
      </c>
      <c r="BX504" s="391">
        <f t="shared" si="840"/>
        <v>0.2330561854371378</v>
      </c>
      <c r="BY504" s="391">
        <f t="shared" si="832"/>
        <v>0</v>
      </c>
      <c r="BZ504" s="391">
        <f t="shared" si="832"/>
        <v>0.51272360796170313</v>
      </c>
      <c r="CA504" s="391">
        <f t="shared" si="832"/>
        <v>12.44520030234316</v>
      </c>
      <c r="CB504" s="391">
        <f t="shared" si="783"/>
        <v>0</v>
      </c>
      <c r="CC504" s="391">
        <f t="shared" si="783"/>
        <v>0</v>
      </c>
      <c r="CD504" s="392">
        <f t="shared" si="784"/>
        <v>0</v>
      </c>
      <c r="CE504" s="393">
        <f t="shared" si="785"/>
        <v>-6650</v>
      </c>
      <c r="CF504" s="392">
        <f t="shared" si="830"/>
        <v>0</v>
      </c>
      <c r="CG504" s="392">
        <f t="shared" si="830"/>
        <v>0</v>
      </c>
      <c r="CH504" s="392">
        <f t="shared" si="830"/>
        <v>0</v>
      </c>
      <c r="CI504" s="392">
        <f t="shared" si="827"/>
        <v>0</v>
      </c>
      <c r="CJ504" s="392">
        <f t="shared" si="827"/>
        <v>0</v>
      </c>
      <c r="CK504" s="392">
        <f t="shared" si="827"/>
        <v>0</v>
      </c>
      <c r="CL504" s="392">
        <f t="shared" si="827"/>
        <v>0</v>
      </c>
      <c r="CM504" s="392">
        <f t="shared" si="786"/>
        <v>0</v>
      </c>
      <c r="CN504" s="392">
        <f t="shared" si="787"/>
        <v>0</v>
      </c>
      <c r="CO504" s="394">
        <f t="shared" si="788"/>
        <v>0</v>
      </c>
      <c r="CP504" s="394">
        <f t="shared" si="788"/>
        <v>87.962962962962962</v>
      </c>
      <c r="CQ504" s="395">
        <f t="shared" si="789"/>
        <v>210</v>
      </c>
      <c r="CR504" s="394">
        <f t="shared" si="844"/>
        <v>0</v>
      </c>
      <c r="CS504" s="394">
        <f t="shared" si="844"/>
        <v>114.55026455026456</v>
      </c>
      <c r="CT504" s="394">
        <f t="shared" si="844"/>
        <v>0.13227513227513227</v>
      </c>
      <c r="CU504" s="394">
        <f t="shared" si="842"/>
        <v>0</v>
      </c>
      <c r="CV504" s="394">
        <f t="shared" si="842"/>
        <v>0.29100529100529099</v>
      </c>
      <c r="CW504" s="394">
        <f t="shared" si="842"/>
        <v>7.0634920634920642</v>
      </c>
      <c r="CX504" s="396">
        <f t="shared" si="790"/>
        <v>0</v>
      </c>
      <c r="CY504" s="396">
        <f t="shared" si="790"/>
        <v>0</v>
      </c>
      <c r="CZ504" s="397">
        <f t="shared" si="791"/>
        <v>0</v>
      </c>
      <c r="DA504" s="397">
        <f t="shared" si="791"/>
        <v>113.0952380952381</v>
      </c>
      <c r="DB504" s="397">
        <f t="shared" si="791"/>
        <v>0</v>
      </c>
      <c r="DC504" s="397">
        <f t="shared" si="792"/>
        <v>270</v>
      </c>
      <c r="DD504" s="397">
        <f t="shared" si="837"/>
        <v>147.27891156462584</v>
      </c>
      <c r="DE504" s="397">
        <f t="shared" si="837"/>
        <v>0.17006802721088435</v>
      </c>
      <c r="DF504" s="397">
        <f t="shared" si="837"/>
        <v>0</v>
      </c>
      <c r="DG504" s="397">
        <f t="shared" si="837"/>
        <v>0.37414965986394555</v>
      </c>
      <c r="DH504" s="397">
        <f t="shared" si="837"/>
        <v>9.0816326530612255</v>
      </c>
      <c r="DI504" s="398">
        <f t="shared" si="793"/>
        <v>0</v>
      </c>
      <c r="DJ504" s="398">
        <f t="shared" si="793"/>
        <v>0</v>
      </c>
      <c r="DK504" s="399">
        <f t="shared" si="794"/>
        <v>0</v>
      </c>
      <c r="DL504" s="399">
        <f t="shared" si="794"/>
        <v>0</v>
      </c>
      <c r="DM504" s="399">
        <f t="shared" si="794"/>
        <v>0</v>
      </c>
      <c r="DN504" s="399">
        <f t="shared" si="753"/>
        <v>0</v>
      </c>
      <c r="DO504" s="399">
        <f t="shared" si="795"/>
        <v>-8660</v>
      </c>
      <c r="DP504" s="399">
        <f t="shared" si="796"/>
        <v>0</v>
      </c>
      <c r="DQ504" s="399">
        <f t="shared" si="796"/>
        <v>0</v>
      </c>
      <c r="DR504" s="399">
        <f t="shared" si="796"/>
        <v>0</v>
      </c>
      <c r="DS504" s="399">
        <f t="shared" si="754"/>
        <v>0</v>
      </c>
      <c r="DT504" s="400">
        <f t="shared" si="797"/>
        <v>0</v>
      </c>
      <c r="DU504" s="400">
        <f t="shared" si="797"/>
        <v>0</v>
      </c>
      <c r="DV504" s="386">
        <f t="shared" si="838"/>
        <v>0</v>
      </c>
      <c r="DW504" s="386">
        <f t="shared" si="838"/>
        <v>0</v>
      </c>
      <c r="DX504" s="386">
        <f t="shared" si="838"/>
        <v>0</v>
      </c>
      <c r="DY504" s="386">
        <f t="shared" si="838"/>
        <v>0</v>
      </c>
      <c r="DZ504" s="386">
        <f t="shared" si="838"/>
        <v>0</v>
      </c>
      <c r="EA504" s="401">
        <f t="shared" si="798"/>
        <v>-10</v>
      </c>
      <c r="EB504" s="386">
        <f t="shared" si="799"/>
        <v>0</v>
      </c>
      <c r="EC504" s="386">
        <f t="shared" si="799"/>
        <v>0</v>
      </c>
      <c r="ED504" s="386">
        <f t="shared" si="799"/>
        <v>0</v>
      </c>
      <c r="EE504" s="385">
        <f t="shared" si="800"/>
        <v>0</v>
      </c>
      <c r="EF504" s="385">
        <f t="shared" si="800"/>
        <v>0</v>
      </c>
      <c r="EG504" s="402">
        <f t="shared" si="845"/>
        <v>0</v>
      </c>
      <c r="EH504" s="402">
        <f t="shared" si="845"/>
        <v>0</v>
      </c>
      <c r="EI504" s="402">
        <f t="shared" si="845"/>
        <v>0</v>
      </c>
      <c r="EJ504" s="402">
        <f t="shared" si="843"/>
        <v>0</v>
      </c>
      <c r="EK504" s="402">
        <f t="shared" si="843"/>
        <v>0</v>
      </c>
      <c r="EL504" s="402">
        <f t="shared" si="843"/>
        <v>0</v>
      </c>
      <c r="EM504" s="402">
        <f t="shared" si="801"/>
        <v>0</v>
      </c>
      <c r="EN504" s="402">
        <f t="shared" si="802"/>
        <v>0</v>
      </c>
      <c r="EO504" s="402">
        <f t="shared" si="802"/>
        <v>0</v>
      </c>
      <c r="EP504" s="402">
        <f t="shared" si="803"/>
        <v>0</v>
      </c>
      <c r="EQ504" s="402">
        <f t="shared" si="804"/>
        <v>0</v>
      </c>
      <c r="ER504" s="394">
        <f t="shared" si="831"/>
        <v>0</v>
      </c>
      <c r="ES504" s="394">
        <f t="shared" si="831"/>
        <v>0</v>
      </c>
      <c r="ET504" s="394">
        <f t="shared" si="831"/>
        <v>0</v>
      </c>
      <c r="EU504" s="394">
        <f t="shared" si="828"/>
        <v>0</v>
      </c>
      <c r="EV504" s="394">
        <f t="shared" si="828"/>
        <v>0</v>
      </c>
      <c r="EW504" s="394">
        <f t="shared" si="828"/>
        <v>0</v>
      </c>
      <c r="EX504" s="394">
        <f t="shared" si="828"/>
        <v>0</v>
      </c>
      <c r="EY504" s="403">
        <f t="shared" si="805"/>
        <v>-22</v>
      </c>
      <c r="EZ504" s="394">
        <f t="shared" si="806"/>
        <v>0</v>
      </c>
      <c r="FA504" s="396">
        <f t="shared" si="807"/>
        <v>0</v>
      </c>
      <c r="FB504" s="396">
        <f t="shared" si="807"/>
        <v>0</v>
      </c>
      <c r="FC504" s="404">
        <f t="shared" si="841"/>
        <v>0</v>
      </c>
      <c r="FD504" s="404">
        <f t="shared" si="841"/>
        <v>0</v>
      </c>
      <c r="FE504" s="404">
        <f t="shared" si="841"/>
        <v>0</v>
      </c>
      <c r="FF504" s="404">
        <f t="shared" si="841"/>
        <v>0</v>
      </c>
      <c r="FG504" s="404">
        <f t="shared" si="841"/>
        <v>0</v>
      </c>
      <c r="FH504" s="404">
        <f t="shared" si="833"/>
        <v>0</v>
      </c>
      <c r="FI504" s="404">
        <f t="shared" si="833"/>
        <v>0</v>
      </c>
      <c r="FJ504" s="404">
        <f t="shared" si="833"/>
        <v>0</v>
      </c>
      <c r="FK504" s="392">
        <f t="shared" si="808"/>
        <v>-534</v>
      </c>
      <c r="FL504" s="384">
        <f t="shared" si="809"/>
        <v>0</v>
      </c>
      <c r="FM504" s="384">
        <f t="shared" si="809"/>
        <v>0</v>
      </c>
      <c r="FN504" s="405">
        <f t="shared" si="839"/>
        <v>0</v>
      </c>
      <c r="FO504" s="405">
        <f t="shared" si="839"/>
        <v>6293.9594356261023</v>
      </c>
      <c r="FP504" s="405">
        <f t="shared" si="839"/>
        <v>0</v>
      </c>
      <c r="FQ504" s="405">
        <f t="shared" si="835"/>
        <v>0</v>
      </c>
      <c r="FR504" s="405">
        <f t="shared" si="835"/>
        <v>8196.3441672965491</v>
      </c>
      <c r="FS504" s="405">
        <f t="shared" si="835"/>
        <v>9.4646006550768451</v>
      </c>
      <c r="FT504" s="405">
        <f t="shared" si="835"/>
        <v>0</v>
      </c>
      <c r="FU504" s="405">
        <f t="shared" si="835"/>
        <v>20.82212144116906</v>
      </c>
      <c r="FV504" s="405">
        <f t="shared" si="835"/>
        <v>505.40967498110359</v>
      </c>
      <c r="FW504" s="397">
        <f t="shared" si="810"/>
        <v>23298.256279129331</v>
      </c>
      <c r="FX504" s="406">
        <f t="shared" si="811"/>
        <v>8272.2562791293294</v>
      </c>
      <c r="FY504" s="331">
        <f t="shared" si="812"/>
        <v>8272.2562791293294</v>
      </c>
      <c r="FZ504" s="382">
        <f t="shared" si="813"/>
        <v>0</v>
      </c>
      <c r="GA504" s="331">
        <f t="shared" si="814"/>
        <v>5.6843418860808015E-14</v>
      </c>
      <c r="GB504" s="407">
        <f t="shared" si="815"/>
        <v>0</v>
      </c>
      <c r="GC504" s="407">
        <f t="shared" si="816"/>
        <v>0</v>
      </c>
      <c r="GD504" s="407">
        <f t="shared" si="817"/>
        <v>0</v>
      </c>
      <c r="GE504" s="407">
        <f t="shared" si="818"/>
        <v>0</v>
      </c>
      <c r="GF504" s="407">
        <f t="shared" si="819"/>
        <v>0</v>
      </c>
      <c r="GG504" s="407">
        <f t="shared" si="820"/>
        <v>0</v>
      </c>
      <c r="GH504" s="407">
        <f t="shared" si="821"/>
        <v>0</v>
      </c>
      <c r="GI504" s="407">
        <f t="shared" si="822"/>
        <v>0</v>
      </c>
      <c r="GJ504">
        <f t="shared" si="823"/>
        <v>0</v>
      </c>
      <c r="GK504" s="382">
        <f t="shared" si="824"/>
        <v>5.6843418860808015E-14</v>
      </c>
      <c r="GL504">
        <v>6</v>
      </c>
      <c r="GM504">
        <f t="shared" si="847"/>
        <v>370</v>
      </c>
      <c r="GN504">
        <f t="shared" si="847"/>
        <v>0</v>
      </c>
      <c r="GO504">
        <f t="shared" si="847"/>
        <v>210</v>
      </c>
      <c r="GP504">
        <f t="shared" si="847"/>
        <v>270</v>
      </c>
      <c r="GQ504">
        <f t="shared" si="847"/>
        <v>0</v>
      </c>
      <c r="GR504">
        <f t="shared" si="846"/>
        <v>0</v>
      </c>
      <c r="GS504">
        <f t="shared" si="846"/>
        <v>0</v>
      </c>
      <c r="GT504">
        <f t="shared" si="846"/>
        <v>0</v>
      </c>
      <c r="GU504">
        <f t="shared" si="846"/>
        <v>0</v>
      </c>
      <c r="GV504">
        <f t="shared" si="846"/>
        <v>23298.256279129331</v>
      </c>
    </row>
    <row r="505" spans="1:204" customFormat="1" x14ac:dyDescent="0.25">
      <c r="A505" s="378">
        <v>17007</v>
      </c>
      <c r="B505" s="32" t="s">
        <v>1041</v>
      </c>
      <c r="C505" t="s">
        <v>878</v>
      </c>
      <c r="D505">
        <v>6</v>
      </c>
      <c r="E505" s="379">
        <v>2364</v>
      </c>
      <c r="F505" s="379">
        <v>486</v>
      </c>
      <c r="G505" s="379">
        <v>76</v>
      </c>
      <c r="H505" s="379">
        <v>92750</v>
      </c>
      <c r="I505" s="379">
        <v>10980</v>
      </c>
      <c r="J505" s="379">
        <v>987</v>
      </c>
      <c r="K505" s="379">
        <v>34490</v>
      </c>
      <c r="L505" s="379">
        <v>1205</v>
      </c>
      <c r="M505" s="380">
        <v>0</v>
      </c>
      <c r="N505" s="381">
        <f t="shared" si="755"/>
        <v>143338</v>
      </c>
      <c r="O505" s="379">
        <v>10445</v>
      </c>
      <c r="P505" s="379">
        <v>425</v>
      </c>
      <c r="Q505" s="379">
        <v>93</v>
      </c>
      <c r="R505" s="379">
        <v>96450</v>
      </c>
      <c r="S505" s="379">
        <v>18040</v>
      </c>
      <c r="T505" s="379">
        <v>0</v>
      </c>
      <c r="U505" s="379">
        <v>26040</v>
      </c>
      <c r="V505" s="379">
        <v>1605</v>
      </c>
      <c r="W505" s="480">
        <f>(VLOOKUP(A505,'[1]floresta plant'!$A$4:$F$573,6,0))*1000</f>
        <v>0</v>
      </c>
      <c r="X505" s="24">
        <f t="shared" si="756"/>
        <v>153098</v>
      </c>
      <c r="Y505" s="53">
        <f t="shared" si="829"/>
        <v>17</v>
      </c>
      <c r="Z505" s="53">
        <f t="shared" si="829"/>
        <v>3700</v>
      </c>
      <c r="AA505" s="53">
        <f t="shared" si="829"/>
        <v>7060</v>
      </c>
      <c r="AB505" s="53">
        <f t="shared" si="826"/>
        <v>-987</v>
      </c>
      <c r="AC505" s="53">
        <f t="shared" si="826"/>
        <v>-8450</v>
      </c>
      <c r="AD505" s="53">
        <f t="shared" si="826"/>
        <v>400</v>
      </c>
      <c r="AE505" s="53">
        <f t="shared" si="826"/>
        <v>0</v>
      </c>
      <c r="AF505" s="53">
        <f t="shared" si="757"/>
        <v>-61</v>
      </c>
      <c r="AG505" s="53">
        <f t="shared" si="758"/>
        <v>8081</v>
      </c>
      <c r="AH505" s="53">
        <f t="shared" si="759"/>
        <v>9321.7906011383493</v>
      </c>
      <c r="AI505" s="53">
        <f t="shared" si="825"/>
        <v>9760</v>
      </c>
      <c r="AJ505" s="469">
        <v>19030.701000000001</v>
      </c>
      <c r="AK505" s="469">
        <v>51.089601138349849</v>
      </c>
      <c r="AL505" s="469">
        <v>0</v>
      </c>
      <c r="AM505" s="470">
        <f t="shared" si="760"/>
        <v>19081.790601138349</v>
      </c>
      <c r="AN505" s="53">
        <f t="shared" si="761"/>
        <v>9321.7906011383493</v>
      </c>
      <c r="AO505" s="382">
        <f t="shared" si="762"/>
        <v>1</v>
      </c>
      <c r="AP505">
        <v>6</v>
      </c>
      <c r="AQ505" s="383">
        <f t="shared" si="763"/>
        <v>19258</v>
      </c>
      <c r="AR505" s="383">
        <f t="shared" si="764"/>
        <v>-9498</v>
      </c>
      <c r="AS505" s="383">
        <f t="shared" si="765"/>
        <v>17</v>
      </c>
      <c r="AT505" s="383">
        <f t="shared" si="766"/>
        <v>9498</v>
      </c>
      <c r="AU505" s="383">
        <f t="shared" si="767"/>
        <v>0</v>
      </c>
      <c r="AV505" s="383">
        <f t="shared" si="768"/>
        <v>1</v>
      </c>
      <c r="AW505" s="383">
        <f t="shared" si="769"/>
        <v>0</v>
      </c>
      <c r="AX505" s="383">
        <f t="shared" si="770"/>
        <v>1</v>
      </c>
      <c r="AY505" s="383">
        <f t="shared" si="771"/>
        <v>17</v>
      </c>
      <c r="AZ505">
        <f t="shared" si="772"/>
        <v>0</v>
      </c>
      <c r="BA505">
        <f t="shared" si="773"/>
        <v>0</v>
      </c>
      <c r="BB505" s="383">
        <f t="shared" si="774"/>
        <v>0</v>
      </c>
      <c r="BC505" s="384">
        <f t="shared" si="836"/>
        <v>17</v>
      </c>
      <c r="BD505" s="384">
        <f t="shared" si="836"/>
        <v>3700</v>
      </c>
      <c r="BE505" s="384">
        <f t="shared" si="836"/>
        <v>7060</v>
      </c>
      <c r="BF505" s="384">
        <f t="shared" si="834"/>
        <v>0.10391661402400505</v>
      </c>
      <c r="BG505" s="384">
        <f t="shared" si="834"/>
        <v>0.88966098125921245</v>
      </c>
      <c r="BH505" s="384">
        <f t="shared" si="834"/>
        <v>400</v>
      </c>
      <c r="BI505" s="384">
        <f t="shared" si="834"/>
        <v>0</v>
      </c>
      <c r="BJ505" s="384">
        <f t="shared" si="834"/>
        <v>6.4224047167824802E-3</v>
      </c>
      <c r="BK505" s="384">
        <f t="shared" si="834"/>
        <v>8081</v>
      </c>
      <c r="BL505" s="474">
        <f t="shared" si="775"/>
        <v>9481</v>
      </c>
      <c r="BM505" s="409">
        <f t="shared" si="776"/>
        <v>9321.7906011383493</v>
      </c>
      <c r="BN505" s="473">
        <f t="shared" si="777"/>
        <v>19241</v>
      </c>
      <c r="BO505" s="387">
        <f t="shared" si="778"/>
        <v>0.49274985707603552</v>
      </c>
      <c r="BP505" s="387">
        <f t="shared" si="779"/>
        <v>0</v>
      </c>
      <c r="BQ505" s="388">
        <f t="shared" si="780"/>
        <v>0.50725014292396442</v>
      </c>
      <c r="BR505" s="389">
        <f t="shared" si="781"/>
        <v>0</v>
      </c>
      <c r="BS505" s="390">
        <f t="shared" si="782"/>
        <v>17</v>
      </c>
      <c r="BT505" s="391">
        <f t="shared" si="840"/>
        <v>0</v>
      </c>
      <c r="BU505" s="391">
        <f t="shared" si="840"/>
        <v>0</v>
      </c>
      <c r="BV505" s="391">
        <f t="shared" si="840"/>
        <v>1.7665824384080859</v>
      </c>
      <c r="BW505" s="391">
        <f t="shared" si="840"/>
        <v>15.124236681406611</v>
      </c>
      <c r="BX505" s="391">
        <f t="shared" si="840"/>
        <v>0</v>
      </c>
      <c r="BY505" s="391">
        <f t="shared" si="832"/>
        <v>0</v>
      </c>
      <c r="BZ505" s="391">
        <f t="shared" si="832"/>
        <v>0.10918088018530217</v>
      </c>
      <c r="CA505" s="391">
        <f t="shared" si="832"/>
        <v>0</v>
      </c>
      <c r="CB505" s="391">
        <f t="shared" si="783"/>
        <v>0</v>
      </c>
      <c r="CC505" s="391">
        <f t="shared" si="783"/>
        <v>0</v>
      </c>
      <c r="CD505" s="392">
        <f t="shared" si="784"/>
        <v>0</v>
      </c>
      <c r="CE505" s="393">
        <f t="shared" si="785"/>
        <v>3700</v>
      </c>
      <c r="CF505" s="392">
        <f t="shared" si="830"/>
        <v>0</v>
      </c>
      <c r="CG505" s="392">
        <f t="shared" si="830"/>
        <v>189.45811782016992</v>
      </c>
      <c r="CH505" s="392">
        <f t="shared" si="830"/>
        <v>1622.007189037929</v>
      </c>
      <c r="CI505" s="392">
        <f t="shared" si="827"/>
        <v>0</v>
      </c>
      <c r="CJ505" s="392">
        <f t="shared" si="827"/>
        <v>0</v>
      </c>
      <c r="CK505" s="392">
        <f t="shared" si="827"/>
        <v>11.709164323232388</v>
      </c>
      <c r="CL505" s="392">
        <f t="shared" si="827"/>
        <v>0</v>
      </c>
      <c r="CM505" s="392">
        <f t="shared" si="786"/>
        <v>0</v>
      </c>
      <c r="CN505" s="392">
        <f t="shared" si="787"/>
        <v>1876.8255288186683</v>
      </c>
      <c r="CO505" s="394">
        <f t="shared" si="788"/>
        <v>0</v>
      </c>
      <c r="CP505" s="394">
        <f t="shared" si="788"/>
        <v>0</v>
      </c>
      <c r="CQ505" s="395">
        <f t="shared" si="789"/>
        <v>7060</v>
      </c>
      <c r="CR505" s="394">
        <f t="shared" si="844"/>
        <v>361.50657075956752</v>
      </c>
      <c r="CS505" s="394">
        <f t="shared" si="844"/>
        <v>3094.9650688129132</v>
      </c>
      <c r="CT505" s="394">
        <f t="shared" si="844"/>
        <v>0</v>
      </c>
      <c r="CU505" s="394">
        <f t="shared" si="842"/>
        <v>0</v>
      </c>
      <c r="CV505" s="394">
        <f t="shared" si="842"/>
        <v>22.342351384329906</v>
      </c>
      <c r="CW505" s="394">
        <f t="shared" si="842"/>
        <v>0</v>
      </c>
      <c r="CX505" s="396">
        <f t="shared" si="790"/>
        <v>0</v>
      </c>
      <c r="CY505" s="396">
        <f t="shared" si="790"/>
        <v>3581.1860090431887</v>
      </c>
      <c r="CZ505" s="397">
        <f t="shared" si="791"/>
        <v>0</v>
      </c>
      <c r="DA505" s="397">
        <f t="shared" si="791"/>
        <v>0</v>
      </c>
      <c r="DB505" s="397">
        <f t="shared" si="791"/>
        <v>0</v>
      </c>
      <c r="DC505" s="397">
        <f t="shared" si="792"/>
        <v>-987</v>
      </c>
      <c r="DD505" s="397">
        <f t="shared" si="837"/>
        <v>0</v>
      </c>
      <c r="DE505" s="397">
        <f t="shared" si="837"/>
        <v>0</v>
      </c>
      <c r="DF505" s="397">
        <f t="shared" si="837"/>
        <v>0</v>
      </c>
      <c r="DG505" s="397">
        <f t="shared" si="837"/>
        <v>0</v>
      </c>
      <c r="DH505" s="397">
        <f t="shared" si="837"/>
        <v>0</v>
      </c>
      <c r="DI505" s="398">
        <f t="shared" si="793"/>
        <v>0</v>
      </c>
      <c r="DJ505" s="398">
        <f t="shared" si="793"/>
        <v>0</v>
      </c>
      <c r="DK505" s="399">
        <f t="shared" si="794"/>
        <v>0</v>
      </c>
      <c r="DL505" s="399">
        <f t="shared" si="794"/>
        <v>0</v>
      </c>
      <c r="DM505" s="399">
        <f t="shared" si="794"/>
        <v>0</v>
      </c>
      <c r="DN505" s="399">
        <f t="shared" si="753"/>
        <v>0</v>
      </c>
      <c r="DO505" s="399">
        <f t="shared" si="795"/>
        <v>-8450</v>
      </c>
      <c r="DP505" s="399">
        <f t="shared" si="796"/>
        <v>0</v>
      </c>
      <c r="DQ505" s="399">
        <f t="shared" si="796"/>
        <v>0</v>
      </c>
      <c r="DR505" s="399">
        <f t="shared" si="796"/>
        <v>0</v>
      </c>
      <c r="DS505" s="399">
        <f t="shared" si="754"/>
        <v>0</v>
      </c>
      <c r="DT505" s="400">
        <f t="shared" si="797"/>
        <v>0</v>
      </c>
      <c r="DU505" s="400">
        <f t="shared" si="797"/>
        <v>0</v>
      </c>
      <c r="DV505" s="386">
        <f t="shared" si="838"/>
        <v>0</v>
      </c>
      <c r="DW505" s="386">
        <f t="shared" si="838"/>
        <v>0</v>
      </c>
      <c r="DX505" s="386">
        <f t="shared" si="838"/>
        <v>0</v>
      </c>
      <c r="DY505" s="386">
        <f t="shared" si="838"/>
        <v>20.481958683261617</v>
      </c>
      <c r="DZ505" s="386">
        <f t="shared" si="838"/>
        <v>175.352128544641</v>
      </c>
      <c r="EA505" s="401">
        <f t="shared" si="798"/>
        <v>400</v>
      </c>
      <c r="EB505" s="386">
        <f t="shared" si="799"/>
        <v>0</v>
      </c>
      <c r="EC505" s="386">
        <f t="shared" si="799"/>
        <v>1.2658556025116094</v>
      </c>
      <c r="ED505" s="386">
        <f t="shared" si="799"/>
        <v>0</v>
      </c>
      <c r="EE505" s="385">
        <f t="shared" si="800"/>
        <v>0</v>
      </c>
      <c r="EF505" s="385">
        <f t="shared" si="800"/>
        <v>202.90005716958578</v>
      </c>
      <c r="EG505" s="402">
        <f t="shared" si="845"/>
        <v>0</v>
      </c>
      <c r="EH505" s="402">
        <f t="shared" si="845"/>
        <v>0</v>
      </c>
      <c r="EI505" s="402">
        <f t="shared" si="845"/>
        <v>0</v>
      </c>
      <c r="EJ505" s="402">
        <f t="shared" si="843"/>
        <v>0</v>
      </c>
      <c r="EK505" s="402">
        <f t="shared" si="843"/>
        <v>0</v>
      </c>
      <c r="EL505" s="402">
        <f t="shared" si="843"/>
        <v>0</v>
      </c>
      <c r="EM505" s="402">
        <f t="shared" si="801"/>
        <v>0</v>
      </c>
      <c r="EN505" s="402">
        <f t="shared" si="802"/>
        <v>0</v>
      </c>
      <c r="EO505" s="402">
        <f t="shared" si="802"/>
        <v>0</v>
      </c>
      <c r="EP505" s="402">
        <f t="shared" si="803"/>
        <v>0</v>
      </c>
      <c r="EQ505" s="402">
        <f t="shared" si="804"/>
        <v>0</v>
      </c>
      <c r="ER505" s="394">
        <f t="shared" si="831"/>
        <v>0</v>
      </c>
      <c r="ES505" s="394">
        <f t="shared" si="831"/>
        <v>0</v>
      </c>
      <c r="ET505" s="394">
        <f t="shared" si="831"/>
        <v>0</v>
      </c>
      <c r="EU505" s="394">
        <f t="shared" si="828"/>
        <v>0</v>
      </c>
      <c r="EV505" s="394">
        <f t="shared" si="828"/>
        <v>0</v>
      </c>
      <c r="EW505" s="394">
        <f t="shared" si="828"/>
        <v>0</v>
      </c>
      <c r="EX505" s="394">
        <f t="shared" si="828"/>
        <v>0</v>
      </c>
      <c r="EY505" s="403">
        <f t="shared" si="805"/>
        <v>-61</v>
      </c>
      <c r="EZ505" s="394">
        <f t="shared" si="806"/>
        <v>0</v>
      </c>
      <c r="FA505" s="396">
        <f t="shared" si="807"/>
        <v>0</v>
      </c>
      <c r="FB505" s="396">
        <f t="shared" si="807"/>
        <v>0</v>
      </c>
      <c r="FC505" s="404">
        <f t="shared" si="841"/>
        <v>0</v>
      </c>
      <c r="FD505" s="404">
        <f t="shared" si="841"/>
        <v>0</v>
      </c>
      <c r="FE505" s="404">
        <f t="shared" si="841"/>
        <v>0</v>
      </c>
      <c r="FF505" s="404">
        <f t="shared" si="841"/>
        <v>413.78677029859278</v>
      </c>
      <c r="FG505" s="404">
        <f t="shared" si="841"/>
        <v>3542.5513769231093</v>
      </c>
      <c r="FH505" s="404">
        <f t="shared" si="833"/>
        <v>0</v>
      </c>
      <c r="FI505" s="404">
        <f t="shared" si="833"/>
        <v>0</v>
      </c>
      <c r="FJ505" s="404">
        <f t="shared" si="833"/>
        <v>25.573447809740788</v>
      </c>
      <c r="FK505" s="392">
        <f t="shared" si="808"/>
        <v>8081</v>
      </c>
      <c r="FL505" s="384">
        <f t="shared" si="809"/>
        <v>0</v>
      </c>
      <c r="FM505" s="384">
        <f t="shared" si="809"/>
        <v>4099.0884049685565</v>
      </c>
      <c r="FN505" s="405">
        <f t="shared" si="839"/>
        <v>0</v>
      </c>
      <c r="FO505" s="405">
        <f t="shared" si="839"/>
        <v>0</v>
      </c>
      <c r="FP505" s="405">
        <f t="shared" si="839"/>
        <v>0</v>
      </c>
      <c r="FQ505" s="405">
        <f t="shared" si="835"/>
        <v>0</v>
      </c>
      <c r="FR505" s="405">
        <f t="shared" si="835"/>
        <v>0</v>
      </c>
      <c r="FS505" s="405">
        <f t="shared" si="835"/>
        <v>0</v>
      </c>
      <c r="FT505" s="405">
        <f t="shared" si="835"/>
        <v>0</v>
      </c>
      <c r="FU505" s="405">
        <f t="shared" si="835"/>
        <v>0</v>
      </c>
      <c r="FV505" s="405">
        <f t="shared" si="835"/>
        <v>0</v>
      </c>
      <c r="FW505" s="397">
        <f t="shared" si="810"/>
        <v>9321.7906011383493</v>
      </c>
      <c r="FX505" s="406">
        <f t="shared" si="811"/>
        <v>9321.7906011383493</v>
      </c>
      <c r="FY505" s="331">
        <f t="shared" si="812"/>
        <v>19081.790601138346</v>
      </c>
      <c r="FZ505" s="382">
        <f t="shared" si="813"/>
        <v>0</v>
      </c>
      <c r="GA505" s="331">
        <f t="shared" si="814"/>
        <v>0</v>
      </c>
      <c r="GB505" s="407">
        <f t="shared" si="815"/>
        <v>0</v>
      </c>
      <c r="GC505" s="407">
        <f t="shared" si="816"/>
        <v>0</v>
      </c>
      <c r="GD505" s="407">
        <f t="shared" si="817"/>
        <v>0</v>
      </c>
      <c r="GE505" s="407">
        <f t="shared" si="818"/>
        <v>0</v>
      </c>
      <c r="GF505" s="407">
        <f t="shared" si="819"/>
        <v>0</v>
      </c>
      <c r="GG505" s="407">
        <f t="shared" si="820"/>
        <v>0</v>
      </c>
      <c r="GH505" s="407">
        <f t="shared" si="821"/>
        <v>0</v>
      </c>
      <c r="GI505" s="407">
        <f t="shared" si="822"/>
        <v>9.0949470177292824E-13</v>
      </c>
      <c r="GJ505">
        <f t="shared" si="823"/>
        <v>0</v>
      </c>
      <c r="GK505" s="382">
        <f t="shared" si="824"/>
        <v>9.0949470177292824E-13</v>
      </c>
      <c r="GL505">
        <v>6</v>
      </c>
      <c r="GM505">
        <f t="shared" si="847"/>
        <v>17</v>
      </c>
      <c r="GN505">
        <f t="shared" si="847"/>
        <v>3700</v>
      </c>
      <c r="GO505">
        <f t="shared" si="847"/>
        <v>7060</v>
      </c>
      <c r="GP505">
        <f t="shared" si="847"/>
        <v>0</v>
      </c>
      <c r="GQ505">
        <f t="shared" si="847"/>
        <v>0</v>
      </c>
      <c r="GR505">
        <f t="shared" si="846"/>
        <v>400</v>
      </c>
      <c r="GS505">
        <f t="shared" si="846"/>
        <v>0</v>
      </c>
      <c r="GT505">
        <f t="shared" si="846"/>
        <v>0</v>
      </c>
      <c r="GU505">
        <f t="shared" si="846"/>
        <v>8081</v>
      </c>
      <c r="GV505">
        <f t="shared" si="846"/>
        <v>9321.7906011383493</v>
      </c>
    </row>
    <row r="506" spans="1:204" customFormat="1" x14ac:dyDescent="0.25">
      <c r="A506" s="378">
        <v>17008</v>
      </c>
      <c r="B506" s="32" t="s">
        <v>1042</v>
      </c>
      <c r="C506" t="s">
        <v>878</v>
      </c>
      <c r="D506">
        <v>6</v>
      </c>
      <c r="E506" s="379">
        <v>2744</v>
      </c>
      <c r="F506" s="379">
        <v>620</v>
      </c>
      <c r="G506" s="379">
        <v>1877</v>
      </c>
      <c r="H506" s="379">
        <v>40820</v>
      </c>
      <c r="I506" s="379">
        <v>17400</v>
      </c>
      <c r="J506" s="379">
        <v>250</v>
      </c>
      <c r="K506" s="379">
        <v>18565</v>
      </c>
      <c r="L506" s="379">
        <v>0</v>
      </c>
      <c r="M506" s="380">
        <v>0</v>
      </c>
      <c r="N506" s="381">
        <f t="shared" si="755"/>
        <v>82276</v>
      </c>
      <c r="O506" s="379">
        <v>3254</v>
      </c>
      <c r="P506" s="379">
        <v>660</v>
      </c>
      <c r="Q506" s="379">
        <v>2955</v>
      </c>
      <c r="R506" s="379">
        <v>41250</v>
      </c>
      <c r="S506" s="379">
        <v>18320</v>
      </c>
      <c r="T506" s="379">
        <v>1280</v>
      </c>
      <c r="U506" s="379">
        <v>15530</v>
      </c>
      <c r="V506" s="379">
        <v>59</v>
      </c>
      <c r="W506" s="480">
        <f>(VLOOKUP(A506,'[1]floresta plant'!$A$4:$F$573,6,0))*1000</f>
        <v>0</v>
      </c>
      <c r="X506" s="24">
        <f t="shared" si="756"/>
        <v>83308</v>
      </c>
      <c r="Y506" s="53">
        <f t="shared" si="829"/>
        <v>1078</v>
      </c>
      <c r="Z506" s="53">
        <f t="shared" si="829"/>
        <v>430</v>
      </c>
      <c r="AA506" s="53">
        <f t="shared" si="829"/>
        <v>920</v>
      </c>
      <c r="AB506" s="53">
        <f t="shared" si="826"/>
        <v>1030</v>
      </c>
      <c r="AC506" s="53">
        <f t="shared" si="826"/>
        <v>-3035</v>
      </c>
      <c r="AD506" s="53">
        <f t="shared" si="826"/>
        <v>59</v>
      </c>
      <c r="AE506" s="53">
        <f t="shared" si="826"/>
        <v>0</v>
      </c>
      <c r="AF506" s="53">
        <f t="shared" si="757"/>
        <v>40</v>
      </c>
      <c r="AG506" s="53">
        <f t="shared" si="758"/>
        <v>510</v>
      </c>
      <c r="AH506" s="53">
        <f t="shared" si="759"/>
        <v>21790.020300000004</v>
      </c>
      <c r="AI506" s="53">
        <f t="shared" si="825"/>
        <v>1032</v>
      </c>
      <c r="AJ506" s="469">
        <v>22822.020300000004</v>
      </c>
      <c r="AK506" s="469">
        <v>0</v>
      </c>
      <c r="AL506" s="469">
        <v>0</v>
      </c>
      <c r="AM506" s="470">
        <f t="shared" si="760"/>
        <v>22822.020300000004</v>
      </c>
      <c r="AN506" s="53">
        <f t="shared" si="761"/>
        <v>21790.020300000004</v>
      </c>
      <c r="AO506" s="382">
        <f t="shared" si="762"/>
        <v>1</v>
      </c>
      <c r="AP506">
        <v>6</v>
      </c>
      <c r="AQ506" s="383">
        <f t="shared" si="763"/>
        <v>4067</v>
      </c>
      <c r="AR506" s="383">
        <f t="shared" si="764"/>
        <v>-3035</v>
      </c>
      <c r="AS506" s="383">
        <f t="shared" si="765"/>
        <v>1078</v>
      </c>
      <c r="AT506" s="383">
        <f t="shared" si="766"/>
        <v>3035</v>
      </c>
      <c r="AU506" s="383">
        <f t="shared" si="767"/>
        <v>0</v>
      </c>
      <c r="AV506" s="383">
        <f t="shared" si="768"/>
        <v>1</v>
      </c>
      <c r="AW506" s="383">
        <f t="shared" si="769"/>
        <v>0</v>
      </c>
      <c r="AX506" s="383">
        <f t="shared" si="770"/>
        <v>1</v>
      </c>
      <c r="AY506" s="383">
        <f t="shared" si="771"/>
        <v>1078</v>
      </c>
      <c r="AZ506">
        <f t="shared" si="772"/>
        <v>0</v>
      </c>
      <c r="BA506">
        <f t="shared" si="773"/>
        <v>0</v>
      </c>
      <c r="BB506" s="383">
        <f t="shared" si="774"/>
        <v>0</v>
      </c>
      <c r="BC506" s="384">
        <f t="shared" si="836"/>
        <v>1078</v>
      </c>
      <c r="BD506" s="384">
        <f t="shared" si="836"/>
        <v>430</v>
      </c>
      <c r="BE506" s="384">
        <f t="shared" si="836"/>
        <v>920</v>
      </c>
      <c r="BF506" s="384">
        <f t="shared" si="834"/>
        <v>1030</v>
      </c>
      <c r="BG506" s="384">
        <f t="shared" si="834"/>
        <v>1</v>
      </c>
      <c r="BH506" s="384">
        <f t="shared" si="834"/>
        <v>59</v>
      </c>
      <c r="BI506" s="384">
        <f t="shared" si="834"/>
        <v>0</v>
      </c>
      <c r="BJ506" s="384">
        <f t="shared" si="834"/>
        <v>40</v>
      </c>
      <c r="BK506" s="384">
        <f t="shared" si="834"/>
        <v>510</v>
      </c>
      <c r="BL506" s="474">
        <f t="shared" si="775"/>
        <v>1957</v>
      </c>
      <c r="BM506" s="409">
        <f t="shared" si="776"/>
        <v>21790.020300000004</v>
      </c>
      <c r="BN506" s="473">
        <f t="shared" si="777"/>
        <v>2989</v>
      </c>
      <c r="BO506" s="387">
        <f t="shared" si="778"/>
        <v>0.65473402475744391</v>
      </c>
      <c r="BP506" s="387">
        <f t="shared" si="779"/>
        <v>0</v>
      </c>
      <c r="BQ506" s="388">
        <f t="shared" si="780"/>
        <v>0.34526597524255609</v>
      </c>
      <c r="BR506" s="389">
        <f t="shared" si="781"/>
        <v>0</v>
      </c>
      <c r="BS506" s="390">
        <f t="shared" si="782"/>
        <v>1078</v>
      </c>
      <c r="BT506" s="391">
        <f t="shared" si="840"/>
        <v>0</v>
      </c>
      <c r="BU506" s="391">
        <f t="shared" si="840"/>
        <v>0</v>
      </c>
      <c r="BV506" s="391">
        <f t="shared" si="840"/>
        <v>0</v>
      </c>
      <c r="BW506" s="391">
        <f t="shared" si="840"/>
        <v>1078</v>
      </c>
      <c r="BX506" s="391">
        <f t="shared" si="840"/>
        <v>0</v>
      </c>
      <c r="BY506" s="391">
        <f t="shared" si="832"/>
        <v>0</v>
      </c>
      <c r="BZ506" s="391">
        <f t="shared" si="832"/>
        <v>0</v>
      </c>
      <c r="CA506" s="391">
        <f t="shared" si="832"/>
        <v>0</v>
      </c>
      <c r="CB506" s="391">
        <f t="shared" si="783"/>
        <v>0</v>
      </c>
      <c r="CC506" s="391">
        <f t="shared" si="783"/>
        <v>0</v>
      </c>
      <c r="CD506" s="392">
        <f t="shared" si="784"/>
        <v>0</v>
      </c>
      <c r="CE506" s="393">
        <f t="shared" si="785"/>
        <v>430</v>
      </c>
      <c r="CF506" s="392">
        <f t="shared" si="830"/>
        <v>0</v>
      </c>
      <c r="CG506" s="392">
        <f t="shared" si="830"/>
        <v>0</v>
      </c>
      <c r="CH506" s="392">
        <f t="shared" si="830"/>
        <v>281.53563064570091</v>
      </c>
      <c r="CI506" s="392">
        <f t="shared" si="827"/>
        <v>0</v>
      </c>
      <c r="CJ506" s="392">
        <f t="shared" si="827"/>
        <v>0</v>
      </c>
      <c r="CK506" s="392">
        <f t="shared" si="827"/>
        <v>0</v>
      </c>
      <c r="CL506" s="392">
        <f t="shared" si="827"/>
        <v>0</v>
      </c>
      <c r="CM506" s="392">
        <f t="shared" si="786"/>
        <v>0</v>
      </c>
      <c r="CN506" s="392">
        <f t="shared" si="787"/>
        <v>148.46436935429912</v>
      </c>
      <c r="CO506" s="394">
        <f t="shared" si="788"/>
        <v>0</v>
      </c>
      <c r="CP506" s="394">
        <f t="shared" si="788"/>
        <v>0</v>
      </c>
      <c r="CQ506" s="395">
        <f t="shared" si="789"/>
        <v>920</v>
      </c>
      <c r="CR506" s="394">
        <f t="shared" si="844"/>
        <v>0</v>
      </c>
      <c r="CS506" s="394">
        <f t="shared" si="844"/>
        <v>602.35530277684836</v>
      </c>
      <c r="CT506" s="394">
        <f t="shared" si="844"/>
        <v>0</v>
      </c>
      <c r="CU506" s="394">
        <f t="shared" si="842"/>
        <v>0</v>
      </c>
      <c r="CV506" s="394">
        <f t="shared" si="842"/>
        <v>0</v>
      </c>
      <c r="CW506" s="394">
        <f t="shared" si="842"/>
        <v>0</v>
      </c>
      <c r="CX506" s="396">
        <f t="shared" si="790"/>
        <v>0</v>
      </c>
      <c r="CY506" s="396">
        <f t="shared" si="790"/>
        <v>317.64469722315158</v>
      </c>
      <c r="CZ506" s="397">
        <f t="shared" si="791"/>
        <v>0</v>
      </c>
      <c r="DA506" s="397">
        <f t="shared" si="791"/>
        <v>0</v>
      </c>
      <c r="DB506" s="397">
        <f t="shared" si="791"/>
        <v>0</v>
      </c>
      <c r="DC506" s="397">
        <f t="shared" si="792"/>
        <v>1030</v>
      </c>
      <c r="DD506" s="397">
        <f t="shared" si="837"/>
        <v>674.37604550016727</v>
      </c>
      <c r="DE506" s="397">
        <f t="shared" si="837"/>
        <v>0</v>
      </c>
      <c r="DF506" s="397">
        <f t="shared" si="837"/>
        <v>0</v>
      </c>
      <c r="DG506" s="397">
        <f t="shared" si="837"/>
        <v>0</v>
      </c>
      <c r="DH506" s="397">
        <f t="shared" si="837"/>
        <v>0</v>
      </c>
      <c r="DI506" s="398">
        <f t="shared" si="793"/>
        <v>0</v>
      </c>
      <c r="DJ506" s="398">
        <f t="shared" si="793"/>
        <v>355.62395449983279</v>
      </c>
      <c r="DK506" s="399">
        <f t="shared" si="794"/>
        <v>0</v>
      </c>
      <c r="DL506" s="399">
        <f t="shared" si="794"/>
        <v>0</v>
      </c>
      <c r="DM506" s="399">
        <f t="shared" si="794"/>
        <v>0</v>
      </c>
      <c r="DN506" s="399">
        <f t="shared" si="753"/>
        <v>0</v>
      </c>
      <c r="DO506" s="399">
        <f t="shared" si="795"/>
        <v>-3035</v>
      </c>
      <c r="DP506" s="399">
        <f t="shared" si="796"/>
        <v>0</v>
      </c>
      <c r="DQ506" s="399">
        <f t="shared" si="796"/>
        <v>0</v>
      </c>
      <c r="DR506" s="399">
        <f t="shared" si="796"/>
        <v>0</v>
      </c>
      <c r="DS506" s="399">
        <f t="shared" si="754"/>
        <v>0</v>
      </c>
      <c r="DT506" s="400">
        <f t="shared" si="797"/>
        <v>0</v>
      </c>
      <c r="DU506" s="400">
        <f t="shared" si="797"/>
        <v>0</v>
      </c>
      <c r="DV506" s="386">
        <f t="shared" si="838"/>
        <v>0</v>
      </c>
      <c r="DW506" s="386">
        <f t="shared" si="838"/>
        <v>0</v>
      </c>
      <c r="DX506" s="386">
        <f t="shared" si="838"/>
        <v>0</v>
      </c>
      <c r="DY506" s="386">
        <f t="shared" si="838"/>
        <v>0</v>
      </c>
      <c r="DZ506" s="386">
        <f t="shared" si="838"/>
        <v>38.629307460689191</v>
      </c>
      <c r="EA506" s="401">
        <f t="shared" si="798"/>
        <v>59</v>
      </c>
      <c r="EB506" s="386">
        <f t="shared" si="799"/>
        <v>0</v>
      </c>
      <c r="EC506" s="386">
        <f t="shared" si="799"/>
        <v>0</v>
      </c>
      <c r="ED506" s="386">
        <f t="shared" si="799"/>
        <v>0</v>
      </c>
      <c r="EE506" s="385">
        <f t="shared" si="800"/>
        <v>0</v>
      </c>
      <c r="EF506" s="385">
        <f t="shared" si="800"/>
        <v>20.370692539310809</v>
      </c>
      <c r="EG506" s="402">
        <f t="shared" si="845"/>
        <v>0</v>
      </c>
      <c r="EH506" s="402">
        <f t="shared" si="845"/>
        <v>0</v>
      </c>
      <c r="EI506" s="402">
        <f t="shared" si="845"/>
        <v>0</v>
      </c>
      <c r="EJ506" s="402">
        <f t="shared" si="843"/>
        <v>0</v>
      </c>
      <c r="EK506" s="402">
        <f t="shared" si="843"/>
        <v>0</v>
      </c>
      <c r="EL506" s="402">
        <f t="shared" si="843"/>
        <v>0</v>
      </c>
      <c r="EM506" s="402">
        <f t="shared" si="801"/>
        <v>0</v>
      </c>
      <c r="EN506" s="402">
        <f t="shared" si="802"/>
        <v>0</v>
      </c>
      <c r="EO506" s="402">
        <f t="shared" si="802"/>
        <v>0</v>
      </c>
      <c r="EP506" s="402">
        <f t="shared" si="803"/>
        <v>0</v>
      </c>
      <c r="EQ506" s="402">
        <f t="shared" si="804"/>
        <v>0</v>
      </c>
      <c r="ER506" s="394">
        <f t="shared" si="831"/>
        <v>0</v>
      </c>
      <c r="ES506" s="394">
        <f t="shared" si="831"/>
        <v>0</v>
      </c>
      <c r="ET506" s="394">
        <f t="shared" si="831"/>
        <v>0</v>
      </c>
      <c r="EU506" s="394">
        <f t="shared" si="828"/>
        <v>0</v>
      </c>
      <c r="EV506" s="394">
        <f t="shared" si="828"/>
        <v>26.189360990297757</v>
      </c>
      <c r="EW506" s="394">
        <f t="shared" si="828"/>
        <v>0</v>
      </c>
      <c r="EX506" s="394">
        <f t="shared" si="828"/>
        <v>0</v>
      </c>
      <c r="EY506" s="403">
        <f t="shared" si="805"/>
        <v>40</v>
      </c>
      <c r="EZ506" s="394">
        <f t="shared" si="806"/>
        <v>0</v>
      </c>
      <c r="FA506" s="396">
        <f t="shared" si="807"/>
        <v>0</v>
      </c>
      <c r="FB506" s="396">
        <f t="shared" si="807"/>
        <v>13.810639009702243</v>
      </c>
      <c r="FC506" s="404">
        <f t="shared" si="841"/>
        <v>0</v>
      </c>
      <c r="FD506" s="404">
        <f t="shared" si="841"/>
        <v>0</v>
      </c>
      <c r="FE506" s="404">
        <f t="shared" si="841"/>
        <v>0</v>
      </c>
      <c r="FF506" s="404">
        <f t="shared" si="841"/>
        <v>0</v>
      </c>
      <c r="FG506" s="404">
        <f t="shared" si="841"/>
        <v>333.91435262629642</v>
      </c>
      <c r="FH506" s="404">
        <f t="shared" si="833"/>
        <v>0</v>
      </c>
      <c r="FI506" s="404">
        <f t="shared" si="833"/>
        <v>0</v>
      </c>
      <c r="FJ506" s="404">
        <f t="shared" si="833"/>
        <v>0</v>
      </c>
      <c r="FK506" s="392">
        <f t="shared" si="808"/>
        <v>510</v>
      </c>
      <c r="FL506" s="384">
        <f t="shared" si="809"/>
        <v>0</v>
      </c>
      <c r="FM506" s="384">
        <f t="shared" si="809"/>
        <v>176.08564737370361</v>
      </c>
      <c r="FN506" s="405">
        <f t="shared" si="839"/>
        <v>0</v>
      </c>
      <c r="FO506" s="405">
        <f t="shared" si="839"/>
        <v>0</v>
      </c>
      <c r="FP506" s="405">
        <f t="shared" si="839"/>
        <v>0</v>
      </c>
      <c r="FQ506" s="405">
        <f t="shared" si="835"/>
        <v>0</v>
      </c>
      <c r="FR506" s="405">
        <f t="shared" si="835"/>
        <v>0</v>
      </c>
      <c r="FS506" s="405">
        <f t="shared" si="835"/>
        <v>0</v>
      </c>
      <c r="FT506" s="405">
        <f t="shared" si="835"/>
        <v>0</v>
      </c>
      <c r="FU506" s="405">
        <f t="shared" si="835"/>
        <v>0</v>
      </c>
      <c r="FV506" s="405">
        <f t="shared" si="835"/>
        <v>0</v>
      </c>
      <c r="FW506" s="397">
        <f t="shared" si="810"/>
        <v>21790.020300000004</v>
      </c>
      <c r="FX506" s="406">
        <f t="shared" si="811"/>
        <v>21790.020300000004</v>
      </c>
      <c r="FY506" s="331">
        <f t="shared" si="812"/>
        <v>22822.020300000007</v>
      </c>
      <c r="FZ506" s="382">
        <f t="shared" si="813"/>
        <v>0</v>
      </c>
      <c r="GA506" s="331">
        <f t="shared" si="814"/>
        <v>0</v>
      </c>
      <c r="GB506" s="407">
        <f t="shared" si="815"/>
        <v>0</v>
      </c>
      <c r="GC506" s="407">
        <f t="shared" si="816"/>
        <v>0</v>
      </c>
      <c r="GD506" s="407">
        <f t="shared" si="817"/>
        <v>0</v>
      </c>
      <c r="GE506" s="407">
        <f t="shared" si="818"/>
        <v>0</v>
      </c>
      <c r="GF506" s="407">
        <f t="shared" si="819"/>
        <v>0</v>
      </c>
      <c r="GG506" s="407">
        <f t="shared" si="820"/>
        <v>0</v>
      </c>
      <c r="GH506" s="407">
        <f t="shared" si="821"/>
        <v>0</v>
      </c>
      <c r="GI506" s="407">
        <f t="shared" si="822"/>
        <v>-2.8421709430404007E-14</v>
      </c>
      <c r="GJ506">
        <f t="shared" si="823"/>
        <v>0</v>
      </c>
      <c r="GK506" s="382">
        <f t="shared" si="824"/>
        <v>-2.8421709430404007E-14</v>
      </c>
      <c r="GL506">
        <v>6</v>
      </c>
      <c r="GM506">
        <f t="shared" si="847"/>
        <v>1078</v>
      </c>
      <c r="GN506">
        <f t="shared" si="847"/>
        <v>430</v>
      </c>
      <c r="GO506">
        <f t="shared" si="847"/>
        <v>920</v>
      </c>
      <c r="GP506">
        <f t="shared" si="847"/>
        <v>1030</v>
      </c>
      <c r="GQ506">
        <f t="shared" si="847"/>
        <v>0</v>
      </c>
      <c r="GR506">
        <f t="shared" si="846"/>
        <v>59</v>
      </c>
      <c r="GS506">
        <f t="shared" si="846"/>
        <v>0</v>
      </c>
      <c r="GT506">
        <f t="shared" si="846"/>
        <v>40</v>
      </c>
      <c r="GU506">
        <f t="shared" si="846"/>
        <v>510</v>
      </c>
      <c r="GV506">
        <f t="shared" si="846"/>
        <v>21790.020300000004</v>
      </c>
    </row>
    <row r="507" spans="1:204" customFormat="1" x14ac:dyDescent="0.25">
      <c r="A507" s="378">
        <v>21001</v>
      </c>
      <c r="B507" s="32" t="s">
        <v>1043</v>
      </c>
      <c r="C507" t="s">
        <v>879</v>
      </c>
      <c r="D507">
        <v>6</v>
      </c>
      <c r="E507" s="379">
        <v>10185</v>
      </c>
      <c r="F507" s="379">
        <v>1051</v>
      </c>
      <c r="G507" s="379">
        <v>20</v>
      </c>
      <c r="H507" s="379">
        <v>0</v>
      </c>
      <c r="I507" s="379">
        <v>3218</v>
      </c>
      <c r="J507" s="379">
        <v>0</v>
      </c>
      <c r="K507" s="379">
        <v>2818</v>
      </c>
      <c r="L507" s="379">
        <v>651</v>
      </c>
      <c r="M507" s="380">
        <v>0</v>
      </c>
      <c r="N507" s="381">
        <f t="shared" si="755"/>
        <v>17943</v>
      </c>
      <c r="O507" s="379">
        <v>11080</v>
      </c>
      <c r="P507" s="379">
        <v>1012</v>
      </c>
      <c r="Q507" s="379">
        <v>49</v>
      </c>
      <c r="R507" s="379">
        <v>0</v>
      </c>
      <c r="S507" s="379">
        <v>3536</v>
      </c>
      <c r="T507" s="379">
        <v>296</v>
      </c>
      <c r="U507" s="379">
        <v>2584</v>
      </c>
      <c r="V507" s="379">
        <v>695</v>
      </c>
      <c r="W507" s="480">
        <f>(VLOOKUP(A507,'[1]floresta plant'!$A$4:$F$573,6,0))*1000</f>
        <v>0</v>
      </c>
      <c r="X507" s="24">
        <f t="shared" si="756"/>
        <v>19252</v>
      </c>
      <c r="Y507" s="53">
        <f t="shared" si="829"/>
        <v>29</v>
      </c>
      <c r="Z507" s="53">
        <f t="shared" si="829"/>
        <v>0</v>
      </c>
      <c r="AA507" s="53">
        <f t="shared" si="829"/>
        <v>318</v>
      </c>
      <c r="AB507" s="53">
        <f t="shared" si="826"/>
        <v>296</v>
      </c>
      <c r="AC507" s="53">
        <f t="shared" si="826"/>
        <v>-234</v>
      </c>
      <c r="AD507" s="53">
        <f t="shared" si="826"/>
        <v>44</v>
      </c>
      <c r="AE507" s="53">
        <f t="shared" si="826"/>
        <v>0</v>
      </c>
      <c r="AF507" s="53">
        <f t="shared" si="757"/>
        <v>-39</v>
      </c>
      <c r="AG507" s="53">
        <f t="shared" si="758"/>
        <v>895</v>
      </c>
      <c r="AH507" s="53">
        <f t="shared" si="759"/>
        <v>-899.4885416798536</v>
      </c>
      <c r="AI507" s="53">
        <f t="shared" si="825"/>
        <v>1309</v>
      </c>
      <c r="AJ507" s="469">
        <v>0</v>
      </c>
      <c r="AK507" s="469">
        <v>409.51145832014646</v>
      </c>
      <c r="AL507" s="469">
        <v>0</v>
      </c>
      <c r="AM507" s="470">
        <f t="shared" si="760"/>
        <v>409.51145832014646</v>
      </c>
      <c r="AN507" s="53">
        <f t="shared" si="761"/>
        <v>-899.4885416798536</v>
      </c>
      <c r="AO507" s="382">
        <f t="shared" si="762"/>
        <v>2</v>
      </c>
      <c r="AP507">
        <v>6</v>
      </c>
      <c r="AQ507" s="383">
        <f t="shared" si="763"/>
        <v>1582</v>
      </c>
      <c r="AR507" s="383">
        <f t="shared" si="764"/>
        <v>-273</v>
      </c>
      <c r="AS507" s="383">
        <f t="shared" si="765"/>
        <v>29</v>
      </c>
      <c r="AT507" s="383">
        <f t="shared" si="766"/>
        <v>273</v>
      </c>
      <c r="AU507" s="383">
        <f t="shared" si="767"/>
        <v>899.4885416798536</v>
      </c>
      <c r="AV507" s="383">
        <f t="shared" si="768"/>
        <v>1</v>
      </c>
      <c r="AW507" s="383">
        <f t="shared" si="769"/>
        <v>1</v>
      </c>
      <c r="AX507" s="383">
        <f t="shared" si="770"/>
        <v>1</v>
      </c>
      <c r="AY507" s="383">
        <f t="shared" si="771"/>
        <v>14.5</v>
      </c>
      <c r="AZ507">
        <f t="shared" si="772"/>
        <v>14.5</v>
      </c>
      <c r="BA507">
        <f t="shared" si="773"/>
        <v>0</v>
      </c>
      <c r="BB507" s="383">
        <f t="shared" si="774"/>
        <v>0</v>
      </c>
      <c r="BC507" s="384">
        <f t="shared" si="836"/>
        <v>29</v>
      </c>
      <c r="BD507" s="384">
        <f t="shared" si="836"/>
        <v>0</v>
      </c>
      <c r="BE507" s="384">
        <f t="shared" si="836"/>
        <v>318</v>
      </c>
      <c r="BF507" s="384">
        <f t="shared" si="834"/>
        <v>296</v>
      </c>
      <c r="BG507" s="384">
        <f t="shared" si="834"/>
        <v>0.8571428571428571</v>
      </c>
      <c r="BH507" s="384">
        <f t="shared" si="834"/>
        <v>44</v>
      </c>
      <c r="BI507" s="384">
        <f t="shared" si="834"/>
        <v>0</v>
      </c>
      <c r="BJ507" s="384">
        <f t="shared" si="834"/>
        <v>0.14285714285714285</v>
      </c>
      <c r="BK507" s="384">
        <f t="shared" si="834"/>
        <v>895</v>
      </c>
      <c r="BL507" s="474">
        <f t="shared" si="775"/>
        <v>258.5</v>
      </c>
      <c r="BM507" s="409">
        <f t="shared" si="776"/>
        <v>-884.9885416798536</v>
      </c>
      <c r="BN507" s="473">
        <f t="shared" si="777"/>
        <v>1553</v>
      </c>
      <c r="BO507" s="387">
        <f t="shared" si="778"/>
        <v>0.16645202833226014</v>
      </c>
      <c r="BP507" s="387">
        <f t="shared" si="779"/>
        <v>0.56985739966506987</v>
      </c>
      <c r="BQ507" s="388">
        <f t="shared" si="780"/>
        <v>0.26369057200266999</v>
      </c>
      <c r="BR507" s="389">
        <f t="shared" si="781"/>
        <v>0</v>
      </c>
      <c r="BS507" s="390">
        <f t="shared" si="782"/>
        <v>29</v>
      </c>
      <c r="BT507" s="391">
        <f t="shared" si="840"/>
        <v>0</v>
      </c>
      <c r="BU507" s="391">
        <f t="shared" si="840"/>
        <v>0</v>
      </c>
      <c r="BV507" s="391">
        <f t="shared" si="840"/>
        <v>0</v>
      </c>
      <c r="BW507" s="391">
        <f t="shared" si="840"/>
        <v>12.428571428571427</v>
      </c>
      <c r="BX507" s="391">
        <f t="shared" si="840"/>
        <v>0</v>
      </c>
      <c r="BY507" s="391">
        <f t="shared" si="832"/>
        <v>0</v>
      </c>
      <c r="BZ507" s="391">
        <f t="shared" si="832"/>
        <v>2.0714285714285712</v>
      </c>
      <c r="CA507" s="391">
        <f t="shared" si="832"/>
        <v>0</v>
      </c>
      <c r="CB507" s="391">
        <f t="shared" si="783"/>
        <v>14.5</v>
      </c>
      <c r="CC507" s="391">
        <f t="shared" si="783"/>
        <v>0</v>
      </c>
      <c r="CD507" s="392">
        <f t="shared" si="784"/>
        <v>0</v>
      </c>
      <c r="CE507" s="393">
        <f t="shared" si="785"/>
        <v>0</v>
      </c>
      <c r="CF507" s="392">
        <f t="shared" si="830"/>
        <v>0</v>
      </c>
      <c r="CG507" s="392">
        <f t="shared" si="830"/>
        <v>0</v>
      </c>
      <c r="CH507" s="392">
        <f t="shared" si="830"/>
        <v>0</v>
      </c>
      <c r="CI507" s="392">
        <f t="shared" si="827"/>
        <v>0</v>
      </c>
      <c r="CJ507" s="392">
        <f t="shared" si="827"/>
        <v>0</v>
      </c>
      <c r="CK507" s="392">
        <f t="shared" si="827"/>
        <v>0</v>
      </c>
      <c r="CL507" s="392">
        <f t="shared" si="827"/>
        <v>0</v>
      </c>
      <c r="CM507" s="392">
        <f t="shared" si="786"/>
        <v>0</v>
      </c>
      <c r="CN507" s="392">
        <f t="shared" si="787"/>
        <v>0</v>
      </c>
      <c r="CO507" s="394">
        <f t="shared" si="788"/>
        <v>0</v>
      </c>
      <c r="CP507" s="394">
        <f t="shared" si="788"/>
        <v>0</v>
      </c>
      <c r="CQ507" s="395">
        <f t="shared" si="789"/>
        <v>318</v>
      </c>
      <c r="CR507" s="394">
        <f t="shared" si="844"/>
        <v>0</v>
      </c>
      <c r="CS507" s="394">
        <f t="shared" si="844"/>
        <v>45.370067151136048</v>
      </c>
      <c r="CT507" s="394">
        <f t="shared" si="844"/>
        <v>0</v>
      </c>
      <c r="CU507" s="394">
        <f t="shared" si="842"/>
        <v>0</v>
      </c>
      <c r="CV507" s="394">
        <f t="shared" si="842"/>
        <v>7.5616778585226738</v>
      </c>
      <c r="CW507" s="394">
        <f t="shared" si="842"/>
        <v>0</v>
      </c>
      <c r="CX507" s="396">
        <f t="shared" si="790"/>
        <v>181.21465309349222</v>
      </c>
      <c r="CY507" s="396">
        <f t="shared" si="790"/>
        <v>83.853601896849057</v>
      </c>
      <c r="CZ507" s="397">
        <f t="shared" si="791"/>
        <v>0</v>
      </c>
      <c r="DA507" s="397">
        <f t="shared" si="791"/>
        <v>0</v>
      </c>
      <c r="DB507" s="397">
        <f t="shared" si="791"/>
        <v>0</v>
      </c>
      <c r="DC507" s="397">
        <f t="shared" si="792"/>
        <v>296</v>
      </c>
      <c r="DD507" s="397">
        <f t="shared" si="837"/>
        <v>42.231257474013425</v>
      </c>
      <c r="DE507" s="397">
        <f t="shared" si="837"/>
        <v>0</v>
      </c>
      <c r="DF507" s="397">
        <f t="shared" si="837"/>
        <v>0</v>
      </c>
      <c r="DG507" s="397">
        <f t="shared" si="837"/>
        <v>7.0385429123355712</v>
      </c>
      <c r="DH507" s="397">
        <f t="shared" si="837"/>
        <v>0</v>
      </c>
      <c r="DI507" s="398">
        <f t="shared" si="793"/>
        <v>168.67779030086069</v>
      </c>
      <c r="DJ507" s="398">
        <f t="shared" si="793"/>
        <v>78.052409312790317</v>
      </c>
      <c r="DK507" s="399">
        <f t="shared" si="794"/>
        <v>0</v>
      </c>
      <c r="DL507" s="399">
        <f t="shared" si="794"/>
        <v>0</v>
      </c>
      <c r="DM507" s="399">
        <f t="shared" si="794"/>
        <v>0</v>
      </c>
      <c r="DN507" s="399">
        <f t="shared" si="753"/>
        <v>0</v>
      </c>
      <c r="DO507" s="399">
        <f t="shared" si="795"/>
        <v>-234</v>
      </c>
      <c r="DP507" s="399">
        <f t="shared" si="796"/>
        <v>0</v>
      </c>
      <c r="DQ507" s="399">
        <f t="shared" si="796"/>
        <v>0</v>
      </c>
      <c r="DR507" s="399">
        <f t="shared" si="796"/>
        <v>0</v>
      </c>
      <c r="DS507" s="399">
        <f t="shared" si="754"/>
        <v>0</v>
      </c>
      <c r="DT507" s="400">
        <f t="shared" si="797"/>
        <v>0</v>
      </c>
      <c r="DU507" s="400">
        <f t="shared" si="797"/>
        <v>0</v>
      </c>
      <c r="DV507" s="386">
        <f t="shared" si="838"/>
        <v>0</v>
      </c>
      <c r="DW507" s="386">
        <f t="shared" si="838"/>
        <v>0</v>
      </c>
      <c r="DX507" s="386">
        <f t="shared" si="838"/>
        <v>0</v>
      </c>
      <c r="DY507" s="386">
        <f t="shared" si="838"/>
        <v>0</v>
      </c>
      <c r="DZ507" s="386">
        <f t="shared" si="838"/>
        <v>6.277619354245239</v>
      </c>
      <c r="EA507" s="401">
        <f t="shared" si="798"/>
        <v>44</v>
      </c>
      <c r="EB507" s="386">
        <f t="shared" si="799"/>
        <v>0</v>
      </c>
      <c r="EC507" s="386">
        <f t="shared" si="799"/>
        <v>1.0462698923742064</v>
      </c>
      <c r="ED507" s="386">
        <f t="shared" si="799"/>
        <v>0</v>
      </c>
      <c r="EE507" s="385">
        <f t="shared" si="800"/>
        <v>25.073725585263073</v>
      </c>
      <c r="EF507" s="385">
        <f t="shared" si="800"/>
        <v>11.602385168117479</v>
      </c>
      <c r="EG507" s="402">
        <f t="shared" si="845"/>
        <v>0</v>
      </c>
      <c r="EH507" s="402">
        <f t="shared" si="845"/>
        <v>0</v>
      </c>
      <c r="EI507" s="402">
        <f t="shared" si="845"/>
        <v>0</v>
      </c>
      <c r="EJ507" s="402">
        <f t="shared" si="843"/>
        <v>0</v>
      </c>
      <c r="EK507" s="402">
        <f t="shared" si="843"/>
        <v>0</v>
      </c>
      <c r="EL507" s="402">
        <f t="shared" si="843"/>
        <v>0</v>
      </c>
      <c r="EM507" s="402">
        <f t="shared" si="801"/>
        <v>0</v>
      </c>
      <c r="EN507" s="402">
        <f t="shared" si="802"/>
        <v>0</v>
      </c>
      <c r="EO507" s="402">
        <f t="shared" si="802"/>
        <v>0</v>
      </c>
      <c r="EP507" s="402">
        <f t="shared" si="803"/>
        <v>0</v>
      </c>
      <c r="EQ507" s="402">
        <f t="shared" si="804"/>
        <v>0</v>
      </c>
      <c r="ER507" s="394">
        <f t="shared" si="831"/>
        <v>0</v>
      </c>
      <c r="ES507" s="394">
        <f t="shared" si="831"/>
        <v>0</v>
      </c>
      <c r="ET507" s="394">
        <f t="shared" si="831"/>
        <v>0</v>
      </c>
      <c r="EU507" s="394">
        <f t="shared" si="828"/>
        <v>0</v>
      </c>
      <c r="EV507" s="394">
        <f t="shared" si="828"/>
        <v>0</v>
      </c>
      <c r="EW507" s="394">
        <f t="shared" si="828"/>
        <v>0</v>
      </c>
      <c r="EX507" s="394">
        <f t="shared" si="828"/>
        <v>0</v>
      </c>
      <c r="EY507" s="403">
        <f t="shared" si="805"/>
        <v>-39</v>
      </c>
      <c r="EZ507" s="394">
        <f t="shared" si="806"/>
        <v>0</v>
      </c>
      <c r="FA507" s="396">
        <f t="shared" si="807"/>
        <v>0</v>
      </c>
      <c r="FB507" s="396">
        <f t="shared" si="807"/>
        <v>0</v>
      </c>
      <c r="FC507" s="404">
        <f t="shared" si="841"/>
        <v>0</v>
      </c>
      <c r="FD507" s="404">
        <f t="shared" si="841"/>
        <v>0</v>
      </c>
      <c r="FE507" s="404">
        <f t="shared" si="841"/>
        <v>0</v>
      </c>
      <c r="FF507" s="404">
        <f t="shared" si="841"/>
        <v>0</v>
      </c>
      <c r="FG507" s="404">
        <f t="shared" si="841"/>
        <v>127.69248459203385</v>
      </c>
      <c r="FH507" s="404">
        <f t="shared" si="833"/>
        <v>0</v>
      </c>
      <c r="FI507" s="404">
        <f t="shared" si="833"/>
        <v>0</v>
      </c>
      <c r="FJ507" s="404">
        <f t="shared" si="833"/>
        <v>21.282080765338975</v>
      </c>
      <c r="FK507" s="392">
        <f t="shared" si="808"/>
        <v>895</v>
      </c>
      <c r="FL507" s="384">
        <f t="shared" si="809"/>
        <v>510.02237270023755</v>
      </c>
      <c r="FM507" s="384">
        <f t="shared" si="809"/>
        <v>236.00306194238965</v>
      </c>
      <c r="FN507" s="405">
        <f t="shared" si="839"/>
        <v>0</v>
      </c>
      <c r="FO507" s="405">
        <f t="shared" si="839"/>
        <v>0</v>
      </c>
      <c r="FP507" s="405">
        <f t="shared" si="839"/>
        <v>0</v>
      </c>
      <c r="FQ507" s="405">
        <f t="shared" si="835"/>
        <v>0</v>
      </c>
      <c r="FR507" s="405">
        <f t="shared" si="835"/>
        <v>0</v>
      </c>
      <c r="FS507" s="405">
        <f t="shared" si="835"/>
        <v>0</v>
      </c>
      <c r="FT507" s="405">
        <f t="shared" si="835"/>
        <v>0</v>
      </c>
      <c r="FU507" s="405">
        <f t="shared" si="835"/>
        <v>0</v>
      </c>
      <c r="FV507" s="405">
        <f t="shared" si="835"/>
        <v>0</v>
      </c>
      <c r="FW507" s="397">
        <f t="shared" si="810"/>
        <v>-899.4885416798536</v>
      </c>
      <c r="FX507" s="406">
        <f t="shared" si="811"/>
        <v>0</v>
      </c>
      <c r="FY507" s="331">
        <f t="shared" si="812"/>
        <v>409.51145832014652</v>
      </c>
      <c r="FZ507" s="382">
        <f t="shared" si="813"/>
        <v>0</v>
      </c>
      <c r="GA507" s="331">
        <f t="shared" si="814"/>
        <v>0</v>
      </c>
      <c r="GB507" s="407">
        <f t="shared" si="815"/>
        <v>0</v>
      </c>
      <c r="GC507" s="407">
        <f t="shared" si="816"/>
        <v>0</v>
      </c>
      <c r="GD507" s="407">
        <f t="shared" si="817"/>
        <v>0</v>
      </c>
      <c r="GE507" s="407">
        <f t="shared" si="818"/>
        <v>0</v>
      </c>
      <c r="GF507" s="407">
        <f t="shared" si="819"/>
        <v>7.1054273576010019E-15</v>
      </c>
      <c r="GG507" s="407">
        <f t="shared" si="820"/>
        <v>0</v>
      </c>
      <c r="GH507" s="407">
        <f t="shared" si="821"/>
        <v>0</v>
      </c>
      <c r="GI507" s="407">
        <f t="shared" si="822"/>
        <v>-5.6843418860808015E-14</v>
      </c>
      <c r="GJ507">
        <f t="shared" si="823"/>
        <v>-1.1368683772161603E-13</v>
      </c>
      <c r="GK507" s="382">
        <f t="shared" si="824"/>
        <v>-1.6342482922482304E-13</v>
      </c>
      <c r="GL507">
        <v>6</v>
      </c>
      <c r="GM507">
        <f t="shared" si="847"/>
        <v>29</v>
      </c>
      <c r="GN507">
        <f t="shared" si="847"/>
        <v>0</v>
      </c>
      <c r="GO507">
        <f t="shared" si="847"/>
        <v>318</v>
      </c>
      <c r="GP507">
        <f t="shared" si="847"/>
        <v>296</v>
      </c>
      <c r="GQ507">
        <f t="shared" si="847"/>
        <v>0</v>
      </c>
      <c r="GR507">
        <f t="shared" si="846"/>
        <v>44</v>
      </c>
      <c r="GS507">
        <f t="shared" si="846"/>
        <v>0</v>
      </c>
      <c r="GT507">
        <f t="shared" si="846"/>
        <v>0</v>
      </c>
      <c r="GU507">
        <f t="shared" si="846"/>
        <v>895</v>
      </c>
      <c r="GV507">
        <f t="shared" si="846"/>
        <v>0</v>
      </c>
    </row>
    <row r="508" spans="1:204" customFormat="1" x14ac:dyDescent="0.25">
      <c r="A508" s="378">
        <v>21002</v>
      </c>
      <c r="B508" s="32" t="s">
        <v>1044</v>
      </c>
      <c r="C508" t="s">
        <v>879</v>
      </c>
      <c r="D508">
        <v>6</v>
      </c>
      <c r="E508" s="379">
        <v>138</v>
      </c>
      <c r="F508" s="379">
        <v>221</v>
      </c>
      <c r="G508" s="379">
        <v>17</v>
      </c>
      <c r="H508" s="379">
        <v>0</v>
      </c>
      <c r="I508" s="379">
        <v>0</v>
      </c>
      <c r="J508" s="379">
        <v>0</v>
      </c>
      <c r="K508" s="379">
        <v>2</v>
      </c>
      <c r="L508" s="379">
        <v>0</v>
      </c>
      <c r="M508" s="380">
        <v>0</v>
      </c>
      <c r="N508" s="381">
        <f t="shared" si="755"/>
        <v>378</v>
      </c>
      <c r="O508" s="379">
        <v>130</v>
      </c>
      <c r="P508" s="379">
        <v>293</v>
      </c>
      <c r="Q508" s="379">
        <v>7</v>
      </c>
      <c r="R508" s="379">
        <v>0</v>
      </c>
      <c r="S508" s="379">
        <v>0</v>
      </c>
      <c r="T508" s="379">
        <v>0</v>
      </c>
      <c r="U508" s="379">
        <v>20</v>
      </c>
      <c r="V508" s="379">
        <v>0</v>
      </c>
      <c r="W508" s="480">
        <f>(VLOOKUP(A508,'[1]floresta plant'!$A$4:$F$573,6,0))*1000</f>
        <v>0</v>
      </c>
      <c r="X508" s="24">
        <f t="shared" si="756"/>
        <v>450</v>
      </c>
      <c r="Y508" s="53">
        <f t="shared" si="829"/>
        <v>-10</v>
      </c>
      <c r="Z508" s="53">
        <f t="shared" si="829"/>
        <v>0</v>
      </c>
      <c r="AA508" s="53">
        <f t="shared" si="829"/>
        <v>0</v>
      </c>
      <c r="AB508" s="53">
        <f t="shared" si="826"/>
        <v>0</v>
      </c>
      <c r="AC508" s="53">
        <f t="shared" si="826"/>
        <v>18</v>
      </c>
      <c r="AD508" s="53">
        <f t="shared" si="826"/>
        <v>0</v>
      </c>
      <c r="AE508" s="53">
        <f t="shared" si="826"/>
        <v>0</v>
      </c>
      <c r="AF508" s="53">
        <f t="shared" si="757"/>
        <v>72</v>
      </c>
      <c r="AG508" s="53">
        <f t="shared" si="758"/>
        <v>-8</v>
      </c>
      <c r="AH508" s="53">
        <f t="shared" si="759"/>
        <v>5215.1076458912048</v>
      </c>
      <c r="AI508" s="53">
        <f t="shared" si="825"/>
        <v>72</v>
      </c>
      <c r="AJ508" s="469">
        <v>0</v>
      </c>
      <c r="AK508" s="469">
        <v>5287.1076458912048</v>
      </c>
      <c r="AL508" s="469">
        <v>0</v>
      </c>
      <c r="AM508" s="470">
        <f t="shared" si="760"/>
        <v>5287.1076458912048</v>
      </c>
      <c r="AN508" s="53">
        <f t="shared" si="761"/>
        <v>5215.1076458912048</v>
      </c>
      <c r="AO508" s="382">
        <f t="shared" si="762"/>
        <v>1</v>
      </c>
      <c r="AP508">
        <v>6</v>
      </c>
      <c r="AQ508" s="383">
        <f t="shared" si="763"/>
        <v>90</v>
      </c>
      <c r="AR508" s="383">
        <f t="shared" si="764"/>
        <v>-18</v>
      </c>
      <c r="AS508" s="383">
        <f t="shared" si="765"/>
        <v>0</v>
      </c>
      <c r="AT508" s="383">
        <f t="shared" si="766"/>
        <v>8</v>
      </c>
      <c r="AU508" s="383">
        <f t="shared" si="767"/>
        <v>0</v>
      </c>
      <c r="AV508" s="383">
        <f t="shared" si="768"/>
        <v>1</v>
      </c>
      <c r="AW508" s="383">
        <f t="shared" si="769"/>
        <v>0</v>
      </c>
      <c r="AX508" s="383">
        <f t="shared" si="770"/>
        <v>1</v>
      </c>
      <c r="AY508" s="383">
        <f t="shared" si="771"/>
        <v>0</v>
      </c>
      <c r="AZ508">
        <f t="shared" si="772"/>
        <v>0</v>
      </c>
      <c r="BA508">
        <f t="shared" si="773"/>
        <v>0</v>
      </c>
      <c r="BB508" s="383">
        <f t="shared" si="774"/>
        <v>0</v>
      </c>
      <c r="BC508" s="384">
        <f t="shared" si="836"/>
        <v>0.55555555555555558</v>
      </c>
      <c r="BD508" s="384">
        <f t="shared" si="836"/>
        <v>0</v>
      </c>
      <c r="BE508" s="384">
        <f t="shared" si="836"/>
        <v>0</v>
      </c>
      <c r="BF508" s="384">
        <f t="shared" si="834"/>
        <v>0</v>
      </c>
      <c r="BG508" s="384">
        <f t="shared" si="834"/>
        <v>18</v>
      </c>
      <c r="BH508" s="384">
        <f t="shared" si="834"/>
        <v>0</v>
      </c>
      <c r="BI508" s="384">
        <f t="shared" si="834"/>
        <v>0</v>
      </c>
      <c r="BJ508" s="384">
        <f t="shared" si="834"/>
        <v>72</v>
      </c>
      <c r="BK508" s="384">
        <f t="shared" si="834"/>
        <v>0.44444444444444442</v>
      </c>
      <c r="BL508" s="474">
        <f t="shared" si="775"/>
        <v>18</v>
      </c>
      <c r="BM508" s="409">
        <f t="shared" si="776"/>
        <v>5215.1076458912048</v>
      </c>
      <c r="BN508" s="473">
        <f t="shared" si="777"/>
        <v>90</v>
      </c>
      <c r="BO508" s="387">
        <f t="shared" si="778"/>
        <v>0.2</v>
      </c>
      <c r="BP508" s="387">
        <f t="shared" si="779"/>
        <v>0</v>
      </c>
      <c r="BQ508" s="388">
        <f t="shared" si="780"/>
        <v>0.8</v>
      </c>
      <c r="BR508" s="389">
        <f t="shared" si="781"/>
        <v>0</v>
      </c>
      <c r="BS508" s="390">
        <f t="shared" si="782"/>
        <v>-10</v>
      </c>
      <c r="BT508" s="391">
        <f t="shared" si="840"/>
        <v>0</v>
      </c>
      <c r="BU508" s="391">
        <f t="shared" si="840"/>
        <v>0</v>
      </c>
      <c r="BV508" s="391">
        <f t="shared" si="840"/>
        <v>0</v>
      </c>
      <c r="BW508" s="391">
        <f t="shared" si="840"/>
        <v>0</v>
      </c>
      <c r="BX508" s="391">
        <f t="shared" si="840"/>
        <v>0</v>
      </c>
      <c r="BY508" s="391">
        <f t="shared" si="832"/>
        <v>0</v>
      </c>
      <c r="BZ508" s="391">
        <f t="shared" si="832"/>
        <v>0</v>
      </c>
      <c r="CA508" s="391">
        <f t="shared" si="832"/>
        <v>0</v>
      </c>
      <c r="CB508" s="391">
        <f t="shared" si="783"/>
        <v>0</v>
      </c>
      <c r="CC508" s="391">
        <f t="shared" si="783"/>
        <v>0</v>
      </c>
      <c r="CD508" s="392">
        <f t="shared" si="784"/>
        <v>0</v>
      </c>
      <c r="CE508" s="393">
        <f t="shared" si="785"/>
        <v>0</v>
      </c>
      <c r="CF508" s="392">
        <f t="shared" si="830"/>
        <v>0</v>
      </c>
      <c r="CG508" s="392">
        <f t="shared" si="830"/>
        <v>0</v>
      </c>
      <c r="CH508" s="392">
        <f t="shared" si="830"/>
        <v>0</v>
      </c>
      <c r="CI508" s="392">
        <f t="shared" si="827"/>
        <v>0</v>
      </c>
      <c r="CJ508" s="392">
        <f t="shared" si="827"/>
        <v>0</v>
      </c>
      <c r="CK508" s="392">
        <f t="shared" si="827"/>
        <v>0</v>
      </c>
      <c r="CL508" s="392">
        <f t="shared" si="827"/>
        <v>0</v>
      </c>
      <c r="CM508" s="392">
        <f t="shared" si="786"/>
        <v>0</v>
      </c>
      <c r="CN508" s="392">
        <f t="shared" si="787"/>
        <v>0</v>
      </c>
      <c r="CO508" s="394">
        <f t="shared" si="788"/>
        <v>0</v>
      </c>
      <c r="CP508" s="394">
        <f t="shared" si="788"/>
        <v>0</v>
      </c>
      <c r="CQ508" s="395">
        <f t="shared" si="789"/>
        <v>0</v>
      </c>
      <c r="CR508" s="394">
        <f t="shared" si="844"/>
        <v>0</v>
      </c>
      <c r="CS508" s="394">
        <f t="shared" si="844"/>
        <v>0</v>
      </c>
      <c r="CT508" s="394">
        <f t="shared" si="844"/>
        <v>0</v>
      </c>
      <c r="CU508" s="394">
        <f t="shared" si="842"/>
        <v>0</v>
      </c>
      <c r="CV508" s="394">
        <f t="shared" si="842"/>
        <v>0</v>
      </c>
      <c r="CW508" s="394">
        <f t="shared" si="842"/>
        <v>0</v>
      </c>
      <c r="CX508" s="396">
        <f t="shared" si="790"/>
        <v>0</v>
      </c>
      <c r="CY508" s="396">
        <f t="shared" si="790"/>
        <v>0</v>
      </c>
      <c r="CZ508" s="397">
        <f t="shared" si="791"/>
        <v>0</v>
      </c>
      <c r="DA508" s="397">
        <f t="shared" si="791"/>
        <v>0</v>
      </c>
      <c r="DB508" s="397">
        <f t="shared" si="791"/>
        <v>0</v>
      </c>
      <c r="DC508" s="397">
        <f t="shared" si="792"/>
        <v>0</v>
      </c>
      <c r="DD508" s="397">
        <f t="shared" si="837"/>
        <v>0</v>
      </c>
      <c r="DE508" s="397">
        <f t="shared" si="837"/>
        <v>0</v>
      </c>
      <c r="DF508" s="397">
        <f t="shared" si="837"/>
        <v>0</v>
      </c>
      <c r="DG508" s="397">
        <f t="shared" si="837"/>
        <v>0</v>
      </c>
      <c r="DH508" s="397">
        <f t="shared" si="837"/>
        <v>0</v>
      </c>
      <c r="DI508" s="398">
        <f t="shared" si="793"/>
        <v>0</v>
      </c>
      <c r="DJ508" s="398">
        <f t="shared" si="793"/>
        <v>0</v>
      </c>
      <c r="DK508" s="399">
        <f t="shared" si="794"/>
        <v>2</v>
      </c>
      <c r="DL508" s="399">
        <f t="shared" si="794"/>
        <v>0</v>
      </c>
      <c r="DM508" s="399">
        <f t="shared" si="794"/>
        <v>0</v>
      </c>
      <c r="DN508" s="399">
        <f t="shared" si="753"/>
        <v>0</v>
      </c>
      <c r="DO508" s="399">
        <f t="shared" si="795"/>
        <v>18</v>
      </c>
      <c r="DP508" s="399">
        <f t="shared" si="796"/>
        <v>0</v>
      </c>
      <c r="DQ508" s="399">
        <f t="shared" si="796"/>
        <v>0</v>
      </c>
      <c r="DR508" s="399">
        <f t="shared" si="796"/>
        <v>0</v>
      </c>
      <c r="DS508" s="399">
        <f t="shared" si="754"/>
        <v>1.5999999999999999</v>
      </c>
      <c r="DT508" s="400">
        <f t="shared" si="797"/>
        <v>0</v>
      </c>
      <c r="DU508" s="400">
        <f t="shared" si="797"/>
        <v>14.4</v>
      </c>
      <c r="DV508" s="386">
        <f t="shared" si="838"/>
        <v>0</v>
      </c>
      <c r="DW508" s="386">
        <f t="shared" si="838"/>
        <v>0</v>
      </c>
      <c r="DX508" s="386">
        <f t="shared" si="838"/>
        <v>0</v>
      </c>
      <c r="DY508" s="386">
        <f t="shared" si="838"/>
        <v>0</v>
      </c>
      <c r="DZ508" s="386">
        <f t="shared" si="838"/>
        <v>0</v>
      </c>
      <c r="EA508" s="401">
        <f t="shared" si="798"/>
        <v>0</v>
      </c>
      <c r="EB508" s="386">
        <f t="shared" si="799"/>
        <v>0</v>
      </c>
      <c r="EC508" s="386">
        <f t="shared" si="799"/>
        <v>0</v>
      </c>
      <c r="ED508" s="386">
        <f t="shared" si="799"/>
        <v>0</v>
      </c>
      <c r="EE508" s="385">
        <f t="shared" si="800"/>
        <v>0</v>
      </c>
      <c r="EF508" s="385">
        <f t="shared" si="800"/>
        <v>0</v>
      </c>
      <c r="EG508" s="402">
        <f t="shared" si="845"/>
        <v>0</v>
      </c>
      <c r="EH508" s="402">
        <f t="shared" si="845"/>
        <v>0</v>
      </c>
      <c r="EI508" s="402">
        <f t="shared" si="845"/>
        <v>0</v>
      </c>
      <c r="EJ508" s="402">
        <f t="shared" si="843"/>
        <v>0</v>
      </c>
      <c r="EK508" s="402">
        <f t="shared" si="843"/>
        <v>0</v>
      </c>
      <c r="EL508" s="402">
        <f t="shared" si="843"/>
        <v>0</v>
      </c>
      <c r="EM508" s="402">
        <f t="shared" si="801"/>
        <v>0</v>
      </c>
      <c r="EN508" s="402">
        <f t="shared" si="802"/>
        <v>0</v>
      </c>
      <c r="EO508" s="402">
        <f t="shared" si="802"/>
        <v>0</v>
      </c>
      <c r="EP508" s="402">
        <f t="shared" si="803"/>
        <v>0</v>
      </c>
      <c r="EQ508" s="402">
        <f t="shared" si="804"/>
        <v>0</v>
      </c>
      <c r="ER508" s="394">
        <f t="shared" si="831"/>
        <v>8</v>
      </c>
      <c r="ES508" s="394">
        <f t="shared" si="831"/>
        <v>0</v>
      </c>
      <c r="ET508" s="394">
        <f t="shared" si="831"/>
        <v>0</v>
      </c>
      <c r="EU508" s="394">
        <f t="shared" si="828"/>
        <v>0</v>
      </c>
      <c r="EV508" s="394">
        <f t="shared" si="828"/>
        <v>0</v>
      </c>
      <c r="EW508" s="394">
        <f t="shared" si="828"/>
        <v>0</v>
      </c>
      <c r="EX508" s="394">
        <f t="shared" si="828"/>
        <v>0</v>
      </c>
      <c r="EY508" s="403">
        <f t="shared" si="805"/>
        <v>72</v>
      </c>
      <c r="EZ508" s="394">
        <f t="shared" si="806"/>
        <v>6.3999999999999995</v>
      </c>
      <c r="FA508" s="396">
        <f t="shared" si="807"/>
        <v>0</v>
      </c>
      <c r="FB508" s="396">
        <f t="shared" si="807"/>
        <v>57.6</v>
      </c>
      <c r="FC508" s="404">
        <f t="shared" si="841"/>
        <v>0</v>
      </c>
      <c r="FD508" s="404">
        <f t="shared" si="841"/>
        <v>0</v>
      </c>
      <c r="FE508" s="404">
        <f t="shared" si="841"/>
        <v>0</v>
      </c>
      <c r="FF508" s="404">
        <f t="shared" si="841"/>
        <v>0</v>
      </c>
      <c r="FG508" s="404">
        <f t="shared" si="841"/>
        <v>0</v>
      </c>
      <c r="FH508" s="404">
        <f t="shared" si="833"/>
        <v>0</v>
      </c>
      <c r="FI508" s="404">
        <f t="shared" si="833"/>
        <v>0</v>
      </c>
      <c r="FJ508" s="404">
        <f t="shared" si="833"/>
        <v>0</v>
      </c>
      <c r="FK508" s="392">
        <f t="shared" si="808"/>
        <v>-8</v>
      </c>
      <c r="FL508" s="384">
        <f t="shared" si="809"/>
        <v>0</v>
      </c>
      <c r="FM508" s="384">
        <f t="shared" si="809"/>
        <v>0</v>
      </c>
      <c r="FN508" s="405">
        <f t="shared" si="839"/>
        <v>0</v>
      </c>
      <c r="FO508" s="405">
        <f t="shared" si="839"/>
        <v>0</v>
      </c>
      <c r="FP508" s="405">
        <f t="shared" si="839"/>
        <v>0</v>
      </c>
      <c r="FQ508" s="405">
        <f t="shared" si="835"/>
        <v>0</v>
      </c>
      <c r="FR508" s="405">
        <f t="shared" si="835"/>
        <v>0</v>
      </c>
      <c r="FS508" s="405">
        <f t="shared" si="835"/>
        <v>0</v>
      </c>
      <c r="FT508" s="405">
        <f t="shared" si="835"/>
        <v>0</v>
      </c>
      <c r="FU508" s="405">
        <f t="shared" si="835"/>
        <v>0</v>
      </c>
      <c r="FV508" s="405">
        <f t="shared" si="835"/>
        <v>0</v>
      </c>
      <c r="FW508" s="397">
        <f t="shared" si="810"/>
        <v>5215.1076458912048</v>
      </c>
      <c r="FX508" s="406">
        <f t="shared" si="811"/>
        <v>5215.1076458912048</v>
      </c>
      <c r="FY508" s="331">
        <f t="shared" si="812"/>
        <v>5287.1076458912048</v>
      </c>
      <c r="FZ508" s="382">
        <f t="shared" si="813"/>
        <v>0</v>
      </c>
      <c r="GA508" s="331">
        <f t="shared" si="814"/>
        <v>0</v>
      </c>
      <c r="GB508" s="407">
        <f t="shared" si="815"/>
        <v>0</v>
      </c>
      <c r="GC508" s="407">
        <f t="shared" si="816"/>
        <v>0</v>
      </c>
      <c r="GD508" s="407">
        <f t="shared" si="817"/>
        <v>0</v>
      </c>
      <c r="GE508" s="407">
        <f t="shared" si="818"/>
        <v>0</v>
      </c>
      <c r="GF508" s="407">
        <f t="shared" si="819"/>
        <v>0</v>
      </c>
      <c r="GG508" s="407">
        <f t="shared" si="820"/>
        <v>0</v>
      </c>
      <c r="GH508" s="407">
        <f t="shared" si="821"/>
        <v>-7.1054273576010019E-15</v>
      </c>
      <c r="GI508" s="407">
        <f t="shared" si="822"/>
        <v>0</v>
      </c>
      <c r="GJ508">
        <f t="shared" si="823"/>
        <v>0</v>
      </c>
      <c r="GK508" s="382">
        <f t="shared" si="824"/>
        <v>-7.1054273576010019E-15</v>
      </c>
      <c r="GL508">
        <v>6</v>
      </c>
      <c r="GM508">
        <f t="shared" si="847"/>
        <v>0</v>
      </c>
      <c r="GN508">
        <f t="shared" si="847"/>
        <v>0</v>
      </c>
      <c r="GO508">
        <f t="shared" si="847"/>
        <v>0</v>
      </c>
      <c r="GP508">
        <f t="shared" si="847"/>
        <v>0</v>
      </c>
      <c r="GQ508">
        <f t="shared" si="847"/>
        <v>18</v>
      </c>
      <c r="GR508">
        <f t="shared" si="846"/>
        <v>0</v>
      </c>
      <c r="GS508">
        <f t="shared" si="846"/>
        <v>0</v>
      </c>
      <c r="GT508">
        <f t="shared" si="846"/>
        <v>72</v>
      </c>
      <c r="GU508">
        <f t="shared" si="846"/>
        <v>0</v>
      </c>
      <c r="GV508">
        <f t="shared" si="846"/>
        <v>5215.1076458912048</v>
      </c>
    </row>
    <row r="509" spans="1:204" customFormat="1" x14ac:dyDescent="0.25">
      <c r="A509" s="378">
        <v>21003</v>
      </c>
      <c r="B509" s="32" t="s">
        <v>1045</v>
      </c>
      <c r="C509" t="s">
        <v>879</v>
      </c>
      <c r="D509">
        <v>6</v>
      </c>
      <c r="E509" s="379">
        <v>9985</v>
      </c>
      <c r="F509" s="379">
        <v>498</v>
      </c>
      <c r="G509" s="379">
        <v>17</v>
      </c>
      <c r="H509" s="379">
        <v>0</v>
      </c>
      <c r="I509" s="379">
        <v>2792</v>
      </c>
      <c r="J509" s="379">
        <v>0</v>
      </c>
      <c r="K509" s="379">
        <v>2158</v>
      </c>
      <c r="L509" s="379">
        <v>261</v>
      </c>
      <c r="M509" s="380">
        <v>0</v>
      </c>
      <c r="N509" s="381">
        <f t="shared" si="755"/>
        <v>15711</v>
      </c>
      <c r="O509" s="379">
        <v>10777</v>
      </c>
      <c r="P509" s="379">
        <v>657</v>
      </c>
      <c r="Q509" s="379">
        <v>52</v>
      </c>
      <c r="R509" s="379">
        <v>0</v>
      </c>
      <c r="S509" s="379">
        <v>3010</v>
      </c>
      <c r="T509" s="379">
        <v>0</v>
      </c>
      <c r="U509" s="379">
        <v>2094</v>
      </c>
      <c r="V509" s="379">
        <v>521</v>
      </c>
      <c r="W509" s="480">
        <f>(VLOOKUP(A509,'[1]floresta plant'!$A$4:$F$573,6,0))*1000</f>
        <v>0</v>
      </c>
      <c r="X509" s="24">
        <f t="shared" si="756"/>
        <v>17111</v>
      </c>
      <c r="Y509" s="53">
        <f t="shared" si="829"/>
        <v>35</v>
      </c>
      <c r="Z509" s="53">
        <f t="shared" si="829"/>
        <v>0</v>
      </c>
      <c r="AA509" s="53">
        <f t="shared" si="829"/>
        <v>218</v>
      </c>
      <c r="AB509" s="53">
        <f t="shared" si="826"/>
        <v>0</v>
      </c>
      <c r="AC509" s="53">
        <f t="shared" si="826"/>
        <v>-64</v>
      </c>
      <c r="AD509" s="53">
        <f t="shared" si="826"/>
        <v>260</v>
      </c>
      <c r="AE509" s="53">
        <f t="shared" si="826"/>
        <v>0</v>
      </c>
      <c r="AF509" s="53">
        <f t="shared" si="757"/>
        <v>159</v>
      </c>
      <c r="AG509" s="53">
        <f t="shared" si="758"/>
        <v>792</v>
      </c>
      <c r="AH509" s="53">
        <f t="shared" si="759"/>
        <v>19408.02833957889</v>
      </c>
      <c r="AI509" s="53">
        <f t="shared" si="825"/>
        <v>1400</v>
      </c>
      <c r="AJ509" s="469">
        <v>0</v>
      </c>
      <c r="AK509" s="469">
        <v>20808.02833957889</v>
      </c>
      <c r="AL509" s="469">
        <v>0</v>
      </c>
      <c r="AM509" s="470">
        <f t="shared" si="760"/>
        <v>20808.02833957889</v>
      </c>
      <c r="AN509" s="53">
        <f t="shared" si="761"/>
        <v>19408.02833957889</v>
      </c>
      <c r="AO509" s="382">
        <f t="shared" si="762"/>
        <v>1</v>
      </c>
      <c r="AP509">
        <v>6</v>
      </c>
      <c r="AQ509" s="383">
        <f t="shared" si="763"/>
        <v>1464</v>
      </c>
      <c r="AR509" s="383">
        <f t="shared" si="764"/>
        <v>-64</v>
      </c>
      <c r="AS509" s="383">
        <f t="shared" si="765"/>
        <v>35</v>
      </c>
      <c r="AT509" s="383">
        <f t="shared" si="766"/>
        <v>64</v>
      </c>
      <c r="AU509" s="383">
        <f t="shared" si="767"/>
        <v>0</v>
      </c>
      <c r="AV509" s="383">
        <f t="shared" si="768"/>
        <v>1</v>
      </c>
      <c r="AW509" s="383">
        <f t="shared" si="769"/>
        <v>0</v>
      </c>
      <c r="AX509" s="383">
        <f t="shared" si="770"/>
        <v>1</v>
      </c>
      <c r="AY509" s="383">
        <f t="shared" si="771"/>
        <v>35</v>
      </c>
      <c r="AZ509">
        <f t="shared" si="772"/>
        <v>0</v>
      </c>
      <c r="BA509">
        <f t="shared" si="773"/>
        <v>0</v>
      </c>
      <c r="BB509" s="383">
        <f t="shared" si="774"/>
        <v>0</v>
      </c>
      <c r="BC509" s="384">
        <f t="shared" si="836"/>
        <v>35</v>
      </c>
      <c r="BD509" s="384">
        <f t="shared" si="836"/>
        <v>0</v>
      </c>
      <c r="BE509" s="384">
        <f t="shared" si="836"/>
        <v>218</v>
      </c>
      <c r="BF509" s="384">
        <f t="shared" si="834"/>
        <v>0</v>
      </c>
      <c r="BG509" s="384">
        <f t="shared" si="834"/>
        <v>1</v>
      </c>
      <c r="BH509" s="384">
        <f t="shared" si="834"/>
        <v>260</v>
      </c>
      <c r="BI509" s="384">
        <f t="shared" si="834"/>
        <v>0</v>
      </c>
      <c r="BJ509" s="384">
        <f t="shared" si="834"/>
        <v>159</v>
      </c>
      <c r="BK509" s="384">
        <f t="shared" si="834"/>
        <v>792</v>
      </c>
      <c r="BL509" s="474">
        <f t="shared" si="775"/>
        <v>29</v>
      </c>
      <c r="BM509" s="409">
        <f t="shared" si="776"/>
        <v>19408.02833957889</v>
      </c>
      <c r="BN509" s="473">
        <f t="shared" si="777"/>
        <v>1429</v>
      </c>
      <c r="BO509" s="387">
        <f t="shared" si="778"/>
        <v>2.0293911826452064E-2</v>
      </c>
      <c r="BP509" s="387">
        <f t="shared" si="779"/>
        <v>0</v>
      </c>
      <c r="BQ509" s="388">
        <f t="shared" si="780"/>
        <v>0.97970608817354798</v>
      </c>
      <c r="BR509" s="389">
        <f t="shared" si="781"/>
        <v>0</v>
      </c>
      <c r="BS509" s="390">
        <f t="shared" si="782"/>
        <v>35</v>
      </c>
      <c r="BT509" s="391">
        <f t="shared" si="840"/>
        <v>0</v>
      </c>
      <c r="BU509" s="391">
        <f t="shared" si="840"/>
        <v>0</v>
      </c>
      <c r="BV509" s="391">
        <f t="shared" si="840"/>
        <v>0</v>
      </c>
      <c r="BW509" s="391">
        <f t="shared" si="840"/>
        <v>35</v>
      </c>
      <c r="BX509" s="391">
        <f t="shared" si="840"/>
        <v>0</v>
      </c>
      <c r="BY509" s="391">
        <f t="shared" si="832"/>
        <v>0</v>
      </c>
      <c r="BZ509" s="391">
        <f t="shared" si="832"/>
        <v>0</v>
      </c>
      <c r="CA509" s="391">
        <f t="shared" si="832"/>
        <v>0</v>
      </c>
      <c r="CB509" s="391">
        <f t="shared" si="783"/>
        <v>0</v>
      </c>
      <c r="CC509" s="391">
        <f t="shared" si="783"/>
        <v>0</v>
      </c>
      <c r="CD509" s="392">
        <f t="shared" si="784"/>
        <v>0</v>
      </c>
      <c r="CE509" s="393">
        <f t="shared" si="785"/>
        <v>0</v>
      </c>
      <c r="CF509" s="392">
        <f t="shared" si="830"/>
        <v>0</v>
      </c>
      <c r="CG509" s="392">
        <f t="shared" si="830"/>
        <v>0</v>
      </c>
      <c r="CH509" s="392">
        <f t="shared" si="830"/>
        <v>0</v>
      </c>
      <c r="CI509" s="392">
        <f t="shared" si="827"/>
        <v>0</v>
      </c>
      <c r="CJ509" s="392">
        <f t="shared" si="827"/>
        <v>0</v>
      </c>
      <c r="CK509" s="392">
        <f t="shared" si="827"/>
        <v>0</v>
      </c>
      <c r="CL509" s="392">
        <f t="shared" si="827"/>
        <v>0</v>
      </c>
      <c r="CM509" s="392">
        <f t="shared" si="786"/>
        <v>0</v>
      </c>
      <c r="CN509" s="392">
        <f t="shared" si="787"/>
        <v>0</v>
      </c>
      <c r="CO509" s="394">
        <f t="shared" si="788"/>
        <v>0</v>
      </c>
      <c r="CP509" s="394">
        <f t="shared" si="788"/>
        <v>0</v>
      </c>
      <c r="CQ509" s="395">
        <f t="shared" si="789"/>
        <v>218</v>
      </c>
      <c r="CR509" s="394">
        <f t="shared" si="844"/>
        <v>0</v>
      </c>
      <c r="CS509" s="394">
        <f t="shared" si="844"/>
        <v>4.4240727781665496</v>
      </c>
      <c r="CT509" s="394">
        <f t="shared" si="844"/>
        <v>0</v>
      </c>
      <c r="CU509" s="394">
        <f t="shared" si="842"/>
        <v>0</v>
      </c>
      <c r="CV509" s="394">
        <f t="shared" si="842"/>
        <v>0</v>
      </c>
      <c r="CW509" s="394">
        <f t="shared" si="842"/>
        <v>0</v>
      </c>
      <c r="CX509" s="396">
        <f t="shared" si="790"/>
        <v>0</v>
      </c>
      <c r="CY509" s="396">
        <f t="shared" si="790"/>
        <v>213.57592722183347</v>
      </c>
      <c r="CZ509" s="397">
        <f t="shared" si="791"/>
        <v>0</v>
      </c>
      <c r="DA509" s="397">
        <f t="shared" si="791"/>
        <v>0</v>
      </c>
      <c r="DB509" s="397">
        <f t="shared" si="791"/>
        <v>0</v>
      </c>
      <c r="DC509" s="397">
        <f t="shared" si="792"/>
        <v>0</v>
      </c>
      <c r="DD509" s="397">
        <f t="shared" si="837"/>
        <v>0</v>
      </c>
      <c r="DE509" s="397">
        <f t="shared" si="837"/>
        <v>0</v>
      </c>
      <c r="DF509" s="397">
        <f t="shared" si="837"/>
        <v>0</v>
      </c>
      <c r="DG509" s="397">
        <f t="shared" si="837"/>
        <v>0</v>
      </c>
      <c r="DH509" s="397">
        <f t="shared" si="837"/>
        <v>0</v>
      </c>
      <c r="DI509" s="398">
        <f t="shared" si="793"/>
        <v>0</v>
      </c>
      <c r="DJ509" s="398">
        <f t="shared" si="793"/>
        <v>0</v>
      </c>
      <c r="DK509" s="399">
        <f t="shared" si="794"/>
        <v>0</v>
      </c>
      <c r="DL509" s="399">
        <f t="shared" si="794"/>
        <v>0</v>
      </c>
      <c r="DM509" s="399">
        <f t="shared" si="794"/>
        <v>0</v>
      </c>
      <c r="DN509" s="399">
        <f t="shared" si="753"/>
        <v>0</v>
      </c>
      <c r="DO509" s="399">
        <f t="shared" si="795"/>
        <v>-64</v>
      </c>
      <c r="DP509" s="399">
        <f t="shared" si="796"/>
        <v>0</v>
      </c>
      <c r="DQ509" s="399">
        <f t="shared" si="796"/>
        <v>0</v>
      </c>
      <c r="DR509" s="399">
        <f t="shared" si="796"/>
        <v>0</v>
      </c>
      <c r="DS509" s="399">
        <f t="shared" si="754"/>
        <v>0</v>
      </c>
      <c r="DT509" s="400">
        <f t="shared" si="797"/>
        <v>0</v>
      </c>
      <c r="DU509" s="400">
        <f t="shared" si="797"/>
        <v>0</v>
      </c>
      <c r="DV509" s="386">
        <f t="shared" si="838"/>
        <v>0</v>
      </c>
      <c r="DW509" s="386">
        <f t="shared" si="838"/>
        <v>0</v>
      </c>
      <c r="DX509" s="386">
        <f t="shared" si="838"/>
        <v>0</v>
      </c>
      <c r="DY509" s="386">
        <f t="shared" si="838"/>
        <v>0</v>
      </c>
      <c r="DZ509" s="386">
        <f t="shared" si="838"/>
        <v>5.2764170748775365</v>
      </c>
      <c r="EA509" s="401">
        <f t="shared" si="798"/>
        <v>260</v>
      </c>
      <c r="EB509" s="386">
        <f t="shared" si="799"/>
        <v>0</v>
      </c>
      <c r="EC509" s="386">
        <f t="shared" si="799"/>
        <v>0</v>
      </c>
      <c r="ED509" s="386">
        <f t="shared" si="799"/>
        <v>0</v>
      </c>
      <c r="EE509" s="385">
        <f t="shared" si="800"/>
        <v>0</v>
      </c>
      <c r="EF509" s="385">
        <f t="shared" si="800"/>
        <v>254.72358292512249</v>
      </c>
      <c r="EG509" s="402">
        <f t="shared" si="845"/>
        <v>0</v>
      </c>
      <c r="EH509" s="402">
        <f t="shared" si="845"/>
        <v>0</v>
      </c>
      <c r="EI509" s="402">
        <f t="shared" si="845"/>
        <v>0</v>
      </c>
      <c r="EJ509" s="402">
        <f t="shared" si="843"/>
        <v>0</v>
      </c>
      <c r="EK509" s="402">
        <f t="shared" si="843"/>
        <v>0</v>
      </c>
      <c r="EL509" s="402">
        <f t="shared" si="843"/>
        <v>0</v>
      </c>
      <c r="EM509" s="402">
        <f t="shared" si="801"/>
        <v>0</v>
      </c>
      <c r="EN509" s="402">
        <f t="shared" si="802"/>
        <v>0</v>
      </c>
      <c r="EO509" s="402">
        <f t="shared" si="802"/>
        <v>0</v>
      </c>
      <c r="EP509" s="402">
        <f t="shared" si="803"/>
        <v>0</v>
      </c>
      <c r="EQ509" s="402">
        <f t="shared" si="804"/>
        <v>0</v>
      </c>
      <c r="ER509" s="394">
        <f t="shared" si="831"/>
        <v>0</v>
      </c>
      <c r="ES509" s="394">
        <f t="shared" si="831"/>
        <v>0</v>
      </c>
      <c r="ET509" s="394">
        <f t="shared" si="831"/>
        <v>0</v>
      </c>
      <c r="EU509" s="394">
        <f t="shared" si="828"/>
        <v>0</v>
      </c>
      <c r="EV509" s="394">
        <f t="shared" si="828"/>
        <v>3.2267319804058783</v>
      </c>
      <c r="EW509" s="394">
        <f t="shared" si="828"/>
        <v>0</v>
      </c>
      <c r="EX509" s="394">
        <f t="shared" si="828"/>
        <v>0</v>
      </c>
      <c r="EY509" s="403">
        <f t="shared" si="805"/>
        <v>159</v>
      </c>
      <c r="EZ509" s="394">
        <f t="shared" si="806"/>
        <v>0</v>
      </c>
      <c r="FA509" s="396">
        <f t="shared" si="807"/>
        <v>0</v>
      </c>
      <c r="FB509" s="396">
        <f t="shared" si="807"/>
        <v>155.77326801959413</v>
      </c>
      <c r="FC509" s="404">
        <f t="shared" si="841"/>
        <v>0</v>
      </c>
      <c r="FD509" s="404">
        <f t="shared" si="841"/>
        <v>0</v>
      </c>
      <c r="FE509" s="404">
        <f t="shared" si="841"/>
        <v>0</v>
      </c>
      <c r="FF509" s="404">
        <f t="shared" si="841"/>
        <v>0</v>
      </c>
      <c r="FG509" s="404">
        <f t="shared" si="841"/>
        <v>16.072778166550034</v>
      </c>
      <c r="FH509" s="404">
        <f t="shared" si="833"/>
        <v>0</v>
      </c>
      <c r="FI509" s="404">
        <f t="shared" si="833"/>
        <v>0</v>
      </c>
      <c r="FJ509" s="404">
        <f t="shared" si="833"/>
        <v>0</v>
      </c>
      <c r="FK509" s="392">
        <f t="shared" si="808"/>
        <v>792</v>
      </c>
      <c r="FL509" s="384">
        <f t="shared" si="809"/>
        <v>0</v>
      </c>
      <c r="FM509" s="384">
        <f t="shared" si="809"/>
        <v>775.92722183344995</v>
      </c>
      <c r="FN509" s="405">
        <f t="shared" si="839"/>
        <v>0</v>
      </c>
      <c r="FO509" s="405">
        <f t="shared" si="839"/>
        <v>0</v>
      </c>
      <c r="FP509" s="405">
        <f t="shared" si="839"/>
        <v>0</v>
      </c>
      <c r="FQ509" s="405">
        <f t="shared" si="835"/>
        <v>0</v>
      </c>
      <c r="FR509" s="405">
        <f t="shared" si="835"/>
        <v>0</v>
      </c>
      <c r="FS509" s="405">
        <f t="shared" si="835"/>
        <v>0</v>
      </c>
      <c r="FT509" s="405">
        <f t="shared" si="835"/>
        <v>0</v>
      </c>
      <c r="FU509" s="405">
        <f t="shared" si="835"/>
        <v>0</v>
      </c>
      <c r="FV509" s="405">
        <f t="shared" si="835"/>
        <v>0</v>
      </c>
      <c r="FW509" s="397">
        <f t="shared" si="810"/>
        <v>19408.02833957889</v>
      </c>
      <c r="FX509" s="406">
        <f t="shared" si="811"/>
        <v>19408.02833957889</v>
      </c>
      <c r="FY509" s="331">
        <f t="shared" si="812"/>
        <v>20808.02833957889</v>
      </c>
      <c r="FZ509" s="382">
        <f t="shared" si="813"/>
        <v>0</v>
      </c>
      <c r="GA509" s="331">
        <f t="shared" si="814"/>
        <v>0</v>
      </c>
      <c r="GB509" s="407">
        <f t="shared" si="815"/>
        <v>0</v>
      </c>
      <c r="GC509" s="407">
        <f t="shared" si="816"/>
        <v>-2.8421709430404007E-14</v>
      </c>
      <c r="GD509" s="407">
        <f t="shared" si="817"/>
        <v>0</v>
      </c>
      <c r="GE509" s="407">
        <f t="shared" si="818"/>
        <v>0</v>
      </c>
      <c r="GF509" s="407">
        <f t="shared" si="819"/>
        <v>-2.2204460492503131E-14</v>
      </c>
      <c r="GG509" s="407">
        <f t="shared" si="820"/>
        <v>0</v>
      </c>
      <c r="GH509" s="407">
        <f t="shared" si="821"/>
        <v>-5.3290705182007514E-15</v>
      </c>
      <c r="GI509" s="407">
        <f t="shared" si="822"/>
        <v>0</v>
      </c>
      <c r="GJ509">
        <f t="shared" si="823"/>
        <v>0</v>
      </c>
      <c r="GK509" s="382">
        <f t="shared" si="824"/>
        <v>-5.595524044110789E-14</v>
      </c>
      <c r="GL509">
        <v>6</v>
      </c>
      <c r="GM509">
        <f t="shared" si="847"/>
        <v>35</v>
      </c>
      <c r="GN509">
        <f t="shared" si="847"/>
        <v>0</v>
      </c>
      <c r="GO509">
        <f t="shared" si="847"/>
        <v>218</v>
      </c>
      <c r="GP509">
        <f t="shared" si="847"/>
        <v>0</v>
      </c>
      <c r="GQ509">
        <f t="shared" si="847"/>
        <v>0</v>
      </c>
      <c r="GR509">
        <f t="shared" si="846"/>
        <v>260</v>
      </c>
      <c r="GS509">
        <f t="shared" si="846"/>
        <v>0</v>
      </c>
      <c r="GT509">
        <f t="shared" si="846"/>
        <v>159</v>
      </c>
      <c r="GU509">
        <f t="shared" si="846"/>
        <v>792</v>
      </c>
      <c r="GV509">
        <f t="shared" si="846"/>
        <v>19408.02833957889</v>
      </c>
    </row>
    <row r="510" spans="1:204" customFormat="1" x14ac:dyDescent="0.25">
      <c r="A510" s="378">
        <v>21004</v>
      </c>
      <c r="B510" s="32" t="s">
        <v>1046</v>
      </c>
      <c r="C510" t="s">
        <v>879</v>
      </c>
      <c r="D510">
        <v>6</v>
      </c>
      <c r="E510" s="379">
        <v>12490</v>
      </c>
      <c r="F510" s="379">
        <v>5015</v>
      </c>
      <c r="G510" s="379">
        <v>35</v>
      </c>
      <c r="H510" s="379">
        <v>0</v>
      </c>
      <c r="I510" s="379">
        <v>5787</v>
      </c>
      <c r="J510" s="379">
        <v>0</v>
      </c>
      <c r="K510" s="379">
        <v>1902</v>
      </c>
      <c r="L510" s="379">
        <v>3181</v>
      </c>
      <c r="M510" s="380">
        <v>0</v>
      </c>
      <c r="N510" s="381">
        <f t="shared" si="755"/>
        <v>28410</v>
      </c>
      <c r="O510" s="379">
        <v>15572</v>
      </c>
      <c r="P510" s="379">
        <v>5463</v>
      </c>
      <c r="Q510" s="379">
        <v>0</v>
      </c>
      <c r="R510" s="379">
        <v>0</v>
      </c>
      <c r="S510" s="379">
        <v>6960</v>
      </c>
      <c r="T510" s="379">
        <v>0</v>
      </c>
      <c r="U510" s="379">
        <v>2114</v>
      </c>
      <c r="V510" s="379">
        <v>3854</v>
      </c>
      <c r="W510" s="480">
        <f>(VLOOKUP(A510,'[1]floresta plant'!$A$4:$F$573,6,0))*1000</f>
        <v>0</v>
      </c>
      <c r="X510" s="24">
        <f t="shared" si="756"/>
        <v>33963</v>
      </c>
      <c r="Y510" s="53">
        <f t="shared" si="829"/>
        <v>-35</v>
      </c>
      <c r="Z510" s="53">
        <f t="shared" si="829"/>
        <v>0</v>
      </c>
      <c r="AA510" s="53">
        <f t="shared" si="829"/>
        <v>1173</v>
      </c>
      <c r="AB510" s="53">
        <f t="shared" si="826"/>
        <v>0</v>
      </c>
      <c r="AC510" s="53">
        <f t="shared" si="826"/>
        <v>212</v>
      </c>
      <c r="AD510" s="53">
        <f t="shared" si="826"/>
        <v>673</v>
      </c>
      <c r="AE510" s="53">
        <f t="shared" si="826"/>
        <v>0</v>
      </c>
      <c r="AF510" s="53">
        <f t="shared" si="757"/>
        <v>448</v>
      </c>
      <c r="AG510" s="53">
        <f t="shared" si="758"/>
        <v>3082</v>
      </c>
      <c r="AH510" s="53">
        <f t="shared" si="759"/>
        <v>-5553</v>
      </c>
      <c r="AI510" s="53">
        <f t="shared" si="825"/>
        <v>5553</v>
      </c>
      <c r="AJ510" s="469">
        <v>0</v>
      </c>
      <c r="AK510" s="469">
        <v>0</v>
      </c>
      <c r="AL510" s="469">
        <v>0</v>
      </c>
      <c r="AM510" s="470">
        <f t="shared" si="760"/>
        <v>0</v>
      </c>
      <c r="AN510" s="53">
        <f t="shared" si="761"/>
        <v>-5553</v>
      </c>
      <c r="AO510" s="382">
        <f t="shared" si="762"/>
        <v>2</v>
      </c>
      <c r="AP510">
        <v>6</v>
      </c>
      <c r="AQ510" s="383">
        <f t="shared" si="763"/>
        <v>5588</v>
      </c>
      <c r="AR510" s="383">
        <f t="shared" si="764"/>
        <v>-35</v>
      </c>
      <c r="AS510" s="383">
        <f t="shared" si="765"/>
        <v>0</v>
      </c>
      <c r="AT510" s="383">
        <f t="shared" si="766"/>
        <v>0</v>
      </c>
      <c r="AU510" s="383">
        <f t="shared" si="767"/>
        <v>5553</v>
      </c>
      <c r="AV510" s="383">
        <f t="shared" si="768"/>
        <v>0</v>
      </c>
      <c r="AW510" s="383">
        <f t="shared" si="769"/>
        <v>1</v>
      </c>
      <c r="AX510" s="383">
        <f t="shared" si="770"/>
        <v>1</v>
      </c>
      <c r="AY510" s="383">
        <f t="shared" si="771"/>
        <v>0</v>
      </c>
      <c r="AZ510">
        <f t="shared" si="772"/>
        <v>0</v>
      </c>
      <c r="BA510">
        <f t="shared" si="773"/>
        <v>0</v>
      </c>
      <c r="BB510" s="383">
        <f t="shared" si="774"/>
        <v>0</v>
      </c>
      <c r="BC510" s="384">
        <f t="shared" si="836"/>
        <v>1</v>
      </c>
      <c r="BD510" s="384">
        <f t="shared" si="836"/>
        <v>0</v>
      </c>
      <c r="BE510" s="384">
        <f t="shared" si="836"/>
        <v>1173</v>
      </c>
      <c r="BF510" s="384">
        <f t="shared" si="834"/>
        <v>0</v>
      </c>
      <c r="BG510" s="384">
        <f t="shared" si="834"/>
        <v>212</v>
      </c>
      <c r="BH510" s="384">
        <f t="shared" si="834"/>
        <v>673</v>
      </c>
      <c r="BI510" s="384">
        <f t="shared" si="834"/>
        <v>0</v>
      </c>
      <c r="BJ510" s="384">
        <f t="shared" si="834"/>
        <v>448</v>
      </c>
      <c r="BK510" s="384">
        <f t="shared" si="834"/>
        <v>3082</v>
      </c>
      <c r="BL510" s="474">
        <f t="shared" si="775"/>
        <v>35</v>
      </c>
      <c r="BM510" s="409">
        <f t="shared" si="776"/>
        <v>-5553</v>
      </c>
      <c r="BN510" s="473">
        <f t="shared" si="777"/>
        <v>5588</v>
      </c>
      <c r="BO510" s="387">
        <f t="shared" si="778"/>
        <v>6.2634216177523266E-3</v>
      </c>
      <c r="BP510" s="387">
        <f t="shared" si="779"/>
        <v>0.99373657838224771</v>
      </c>
      <c r="BQ510" s="388">
        <f t="shared" si="780"/>
        <v>-4.163336342344337E-17</v>
      </c>
      <c r="BR510" s="389">
        <f t="shared" si="781"/>
        <v>0</v>
      </c>
      <c r="BS510" s="390">
        <f t="shared" si="782"/>
        <v>-35</v>
      </c>
      <c r="BT510" s="391">
        <f t="shared" si="840"/>
        <v>0</v>
      </c>
      <c r="BU510" s="391">
        <f t="shared" si="840"/>
        <v>0</v>
      </c>
      <c r="BV510" s="391">
        <f t="shared" si="840"/>
        <v>0</v>
      </c>
      <c r="BW510" s="391">
        <f t="shared" si="840"/>
        <v>0</v>
      </c>
      <c r="BX510" s="391">
        <f t="shared" si="840"/>
        <v>0</v>
      </c>
      <c r="BY510" s="391">
        <f t="shared" si="832"/>
        <v>0</v>
      </c>
      <c r="BZ510" s="391">
        <f t="shared" si="832"/>
        <v>0</v>
      </c>
      <c r="CA510" s="391">
        <f t="shared" si="832"/>
        <v>0</v>
      </c>
      <c r="CB510" s="391">
        <f t="shared" si="783"/>
        <v>0</v>
      </c>
      <c r="CC510" s="391">
        <f t="shared" si="783"/>
        <v>0</v>
      </c>
      <c r="CD510" s="392">
        <f t="shared" si="784"/>
        <v>0</v>
      </c>
      <c r="CE510" s="393">
        <f t="shared" si="785"/>
        <v>0</v>
      </c>
      <c r="CF510" s="392">
        <f t="shared" si="830"/>
        <v>0</v>
      </c>
      <c r="CG510" s="392">
        <f t="shared" si="830"/>
        <v>0</v>
      </c>
      <c r="CH510" s="392">
        <f t="shared" si="830"/>
        <v>0</v>
      </c>
      <c r="CI510" s="392">
        <f t="shared" si="827"/>
        <v>0</v>
      </c>
      <c r="CJ510" s="392">
        <f t="shared" si="827"/>
        <v>0</v>
      </c>
      <c r="CK510" s="392">
        <f t="shared" si="827"/>
        <v>0</v>
      </c>
      <c r="CL510" s="392">
        <f t="shared" si="827"/>
        <v>0</v>
      </c>
      <c r="CM510" s="392">
        <f t="shared" si="786"/>
        <v>0</v>
      </c>
      <c r="CN510" s="392">
        <f t="shared" si="787"/>
        <v>0</v>
      </c>
      <c r="CO510" s="394">
        <f t="shared" si="788"/>
        <v>7.3469935576234793</v>
      </c>
      <c r="CP510" s="394">
        <f t="shared" si="788"/>
        <v>0</v>
      </c>
      <c r="CQ510" s="395">
        <f t="shared" si="789"/>
        <v>1173</v>
      </c>
      <c r="CR510" s="394">
        <f t="shared" si="844"/>
        <v>0</v>
      </c>
      <c r="CS510" s="394">
        <f t="shared" si="844"/>
        <v>0</v>
      </c>
      <c r="CT510" s="394">
        <f t="shared" si="844"/>
        <v>0</v>
      </c>
      <c r="CU510" s="394">
        <f t="shared" si="842"/>
        <v>0</v>
      </c>
      <c r="CV510" s="394">
        <f t="shared" si="842"/>
        <v>0</v>
      </c>
      <c r="CW510" s="394">
        <f t="shared" si="842"/>
        <v>0</v>
      </c>
      <c r="CX510" s="396">
        <f t="shared" si="790"/>
        <v>1165.6530064423766</v>
      </c>
      <c r="CY510" s="396">
        <f t="shared" si="790"/>
        <v>-4.8835935295699073E-14</v>
      </c>
      <c r="CZ510" s="397">
        <f t="shared" si="791"/>
        <v>0</v>
      </c>
      <c r="DA510" s="397">
        <f t="shared" si="791"/>
        <v>0</v>
      </c>
      <c r="DB510" s="397">
        <f t="shared" si="791"/>
        <v>0</v>
      </c>
      <c r="DC510" s="397">
        <f t="shared" si="792"/>
        <v>0</v>
      </c>
      <c r="DD510" s="397">
        <f t="shared" si="837"/>
        <v>0</v>
      </c>
      <c r="DE510" s="397">
        <f t="shared" si="837"/>
        <v>0</v>
      </c>
      <c r="DF510" s="397">
        <f t="shared" si="837"/>
        <v>0</v>
      </c>
      <c r="DG510" s="397">
        <f t="shared" si="837"/>
        <v>0</v>
      </c>
      <c r="DH510" s="397">
        <f t="shared" si="837"/>
        <v>0</v>
      </c>
      <c r="DI510" s="398">
        <f t="shared" si="793"/>
        <v>0</v>
      </c>
      <c r="DJ510" s="398">
        <f t="shared" si="793"/>
        <v>0</v>
      </c>
      <c r="DK510" s="399">
        <f t="shared" si="794"/>
        <v>1.3278453829634933</v>
      </c>
      <c r="DL510" s="399">
        <f t="shared" si="794"/>
        <v>0</v>
      </c>
      <c r="DM510" s="399">
        <f t="shared" si="794"/>
        <v>0</v>
      </c>
      <c r="DN510" s="399">
        <f t="shared" si="753"/>
        <v>0</v>
      </c>
      <c r="DO510" s="399">
        <f t="shared" si="795"/>
        <v>212</v>
      </c>
      <c r="DP510" s="399">
        <f t="shared" si="796"/>
        <v>0</v>
      </c>
      <c r="DQ510" s="399">
        <f t="shared" si="796"/>
        <v>0</v>
      </c>
      <c r="DR510" s="399">
        <f t="shared" si="796"/>
        <v>0</v>
      </c>
      <c r="DS510" s="399">
        <f t="shared" si="754"/>
        <v>0</v>
      </c>
      <c r="DT510" s="400">
        <f t="shared" si="797"/>
        <v>210.67215461703651</v>
      </c>
      <c r="DU510" s="400">
        <f t="shared" si="797"/>
        <v>-8.8262730457699945E-15</v>
      </c>
      <c r="DV510" s="386">
        <f t="shared" si="838"/>
        <v>4.2152827487473159</v>
      </c>
      <c r="DW510" s="386">
        <f t="shared" si="838"/>
        <v>0</v>
      </c>
      <c r="DX510" s="386">
        <f t="shared" si="838"/>
        <v>0</v>
      </c>
      <c r="DY510" s="386">
        <f t="shared" si="838"/>
        <v>0</v>
      </c>
      <c r="DZ510" s="386">
        <f t="shared" si="838"/>
        <v>0</v>
      </c>
      <c r="EA510" s="401">
        <f t="shared" si="798"/>
        <v>673</v>
      </c>
      <c r="EB510" s="386">
        <f t="shared" si="799"/>
        <v>0</v>
      </c>
      <c r="EC510" s="386">
        <f t="shared" si="799"/>
        <v>0</v>
      </c>
      <c r="ED510" s="386">
        <f t="shared" si="799"/>
        <v>0</v>
      </c>
      <c r="EE510" s="385">
        <f t="shared" si="800"/>
        <v>668.78471725125269</v>
      </c>
      <c r="EF510" s="385">
        <f t="shared" si="800"/>
        <v>-2.8019253583977388E-14</v>
      </c>
      <c r="EG510" s="402">
        <f t="shared" si="845"/>
        <v>0</v>
      </c>
      <c r="EH510" s="402">
        <f t="shared" si="845"/>
        <v>0</v>
      </c>
      <c r="EI510" s="402">
        <f t="shared" si="845"/>
        <v>0</v>
      </c>
      <c r="EJ510" s="402">
        <f t="shared" si="843"/>
        <v>0</v>
      </c>
      <c r="EK510" s="402">
        <f t="shared" si="843"/>
        <v>0</v>
      </c>
      <c r="EL510" s="402">
        <f t="shared" si="843"/>
        <v>0</v>
      </c>
      <c r="EM510" s="402">
        <f t="shared" si="801"/>
        <v>0</v>
      </c>
      <c r="EN510" s="402">
        <f t="shared" si="802"/>
        <v>0</v>
      </c>
      <c r="EO510" s="402">
        <f t="shared" si="802"/>
        <v>0</v>
      </c>
      <c r="EP510" s="402">
        <f t="shared" si="803"/>
        <v>0</v>
      </c>
      <c r="EQ510" s="402">
        <f t="shared" si="804"/>
        <v>0</v>
      </c>
      <c r="ER510" s="394">
        <f t="shared" si="831"/>
        <v>2.8060128847530423</v>
      </c>
      <c r="ES510" s="394">
        <f t="shared" si="831"/>
        <v>0</v>
      </c>
      <c r="ET510" s="394">
        <f t="shared" si="831"/>
        <v>0</v>
      </c>
      <c r="EU510" s="394">
        <f t="shared" si="828"/>
        <v>0</v>
      </c>
      <c r="EV510" s="394">
        <f t="shared" si="828"/>
        <v>0</v>
      </c>
      <c r="EW510" s="394">
        <f t="shared" si="828"/>
        <v>0</v>
      </c>
      <c r="EX510" s="394">
        <f t="shared" si="828"/>
        <v>0</v>
      </c>
      <c r="EY510" s="403">
        <f t="shared" si="805"/>
        <v>448</v>
      </c>
      <c r="EZ510" s="394">
        <f t="shared" si="806"/>
        <v>0</v>
      </c>
      <c r="FA510" s="396">
        <f t="shared" si="807"/>
        <v>445.19398711524695</v>
      </c>
      <c r="FB510" s="396">
        <f t="shared" si="807"/>
        <v>-1.865174681370263E-14</v>
      </c>
      <c r="FC510" s="404">
        <f t="shared" si="841"/>
        <v>19.303865425912672</v>
      </c>
      <c r="FD510" s="404">
        <f t="shared" si="841"/>
        <v>0</v>
      </c>
      <c r="FE510" s="404">
        <f t="shared" si="841"/>
        <v>0</v>
      </c>
      <c r="FF510" s="404">
        <f t="shared" si="841"/>
        <v>0</v>
      </c>
      <c r="FG510" s="404">
        <f t="shared" si="841"/>
        <v>0</v>
      </c>
      <c r="FH510" s="404">
        <f t="shared" si="833"/>
        <v>0</v>
      </c>
      <c r="FI510" s="404">
        <f t="shared" si="833"/>
        <v>0</v>
      </c>
      <c r="FJ510" s="404">
        <f t="shared" si="833"/>
        <v>0</v>
      </c>
      <c r="FK510" s="392">
        <f t="shared" si="808"/>
        <v>3082</v>
      </c>
      <c r="FL510" s="384">
        <f t="shared" si="809"/>
        <v>3062.6961345740874</v>
      </c>
      <c r="FM510" s="384">
        <f t="shared" si="809"/>
        <v>-1.2831402607105247E-13</v>
      </c>
      <c r="FN510" s="405">
        <f t="shared" si="839"/>
        <v>0</v>
      </c>
      <c r="FO510" s="405">
        <f t="shared" si="839"/>
        <v>0</v>
      </c>
      <c r="FP510" s="405">
        <f t="shared" si="839"/>
        <v>0</v>
      </c>
      <c r="FQ510" s="405">
        <f t="shared" si="835"/>
        <v>0</v>
      </c>
      <c r="FR510" s="405">
        <f t="shared" si="835"/>
        <v>0</v>
      </c>
      <c r="FS510" s="405">
        <f t="shared" si="835"/>
        <v>0</v>
      </c>
      <c r="FT510" s="405">
        <f t="shared" si="835"/>
        <v>0</v>
      </c>
      <c r="FU510" s="405">
        <f t="shared" si="835"/>
        <v>0</v>
      </c>
      <c r="FV510" s="405">
        <f t="shared" si="835"/>
        <v>0</v>
      </c>
      <c r="FW510" s="397">
        <f t="shared" si="810"/>
        <v>-5553</v>
      </c>
      <c r="FX510" s="406">
        <f t="shared" si="811"/>
        <v>0</v>
      </c>
      <c r="FY510" s="331">
        <f t="shared" si="812"/>
        <v>-2.3264723481020155E-13</v>
      </c>
      <c r="FZ510" s="382">
        <f t="shared" si="813"/>
        <v>2.3264723481020155E-13</v>
      </c>
      <c r="GA510" s="331">
        <f t="shared" si="814"/>
        <v>0</v>
      </c>
      <c r="GB510" s="407">
        <f t="shared" si="815"/>
        <v>0</v>
      </c>
      <c r="GC510" s="407">
        <f t="shared" si="816"/>
        <v>-1.1546319456101628E-13</v>
      </c>
      <c r="GD510" s="407">
        <f t="shared" si="817"/>
        <v>0</v>
      </c>
      <c r="GE510" s="407">
        <f t="shared" si="818"/>
        <v>-4.8849813083506888E-15</v>
      </c>
      <c r="GF510" s="407">
        <f t="shared" si="819"/>
        <v>-2.6645352591003757E-15</v>
      </c>
      <c r="GG510" s="407">
        <f t="shared" si="820"/>
        <v>0</v>
      </c>
      <c r="GH510" s="407">
        <f t="shared" si="821"/>
        <v>2.1316282072803006E-14</v>
      </c>
      <c r="GI510" s="407">
        <f t="shared" si="822"/>
        <v>1.2831402607105247E-13</v>
      </c>
      <c r="GJ510">
        <f t="shared" si="823"/>
        <v>9.0949470177292824E-13</v>
      </c>
      <c r="GK510" s="382">
        <f t="shared" si="824"/>
        <v>9.3611229878831637E-13</v>
      </c>
      <c r="GL510">
        <v>6</v>
      </c>
      <c r="GM510">
        <f t="shared" si="847"/>
        <v>0</v>
      </c>
      <c r="GN510">
        <f t="shared" si="847"/>
        <v>0</v>
      </c>
      <c r="GO510">
        <f t="shared" si="847"/>
        <v>1173</v>
      </c>
      <c r="GP510">
        <f t="shared" si="847"/>
        <v>0</v>
      </c>
      <c r="GQ510">
        <f t="shared" si="847"/>
        <v>212</v>
      </c>
      <c r="GR510">
        <f t="shared" si="846"/>
        <v>673</v>
      </c>
      <c r="GS510">
        <f t="shared" si="846"/>
        <v>0</v>
      </c>
      <c r="GT510">
        <f t="shared" si="846"/>
        <v>448</v>
      </c>
      <c r="GU510">
        <f t="shared" si="846"/>
        <v>3082</v>
      </c>
      <c r="GV510">
        <f t="shared" si="846"/>
        <v>0</v>
      </c>
    </row>
    <row r="511" spans="1:204" customFormat="1" x14ac:dyDescent="0.25">
      <c r="A511" s="378">
        <v>21005</v>
      </c>
      <c r="B511" s="32" t="s">
        <v>1047</v>
      </c>
      <c r="C511" t="s">
        <v>879</v>
      </c>
      <c r="D511">
        <v>6</v>
      </c>
      <c r="E511" s="379">
        <v>27600</v>
      </c>
      <c r="F511" s="379">
        <v>2056</v>
      </c>
      <c r="G511" s="379">
        <v>53</v>
      </c>
      <c r="H511" s="379">
        <v>0</v>
      </c>
      <c r="I511" s="379">
        <v>20927</v>
      </c>
      <c r="J511" s="379">
        <v>0</v>
      </c>
      <c r="K511" s="379">
        <v>30695</v>
      </c>
      <c r="L511" s="379">
        <v>874</v>
      </c>
      <c r="M511" s="380">
        <v>0</v>
      </c>
      <c r="N511" s="381">
        <f t="shared" si="755"/>
        <v>82205</v>
      </c>
      <c r="O511" s="379">
        <v>27670</v>
      </c>
      <c r="P511" s="379">
        <v>1863</v>
      </c>
      <c r="Q511" s="379">
        <v>105</v>
      </c>
      <c r="R511" s="379">
        <v>0</v>
      </c>
      <c r="S511" s="379">
        <v>20534</v>
      </c>
      <c r="T511" s="379">
        <v>0</v>
      </c>
      <c r="U511" s="379">
        <v>29381</v>
      </c>
      <c r="V511" s="379">
        <v>1048</v>
      </c>
      <c r="W511" s="480">
        <f>(VLOOKUP(A511,'[1]floresta plant'!$A$4:$F$573,6,0))*1000</f>
        <v>0</v>
      </c>
      <c r="X511" s="24">
        <f t="shared" si="756"/>
        <v>80601</v>
      </c>
      <c r="Y511" s="53">
        <f t="shared" si="829"/>
        <v>52</v>
      </c>
      <c r="Z511" s="53">
        <f t="shared" si="829"/>
        <v>0</v>
      </c>
      <c r="AA511" s="53">
        <f t="shared" si="829"/>
        <v>-393</v>
      </c>
      <c r="AB511" s="53">
        <f t="shared" si="826"/>
        <v>0</v>
      </c>
      <c r="AC511" s="53">
        <f t="shared" si="826"/>
        <v>-1314</v>
      </c>
      <c r="AD511" s="53">
        <f t="shared" si="826"/>
        <v>174</v>
      </c>
      <c r="AE511" s="53">
        <f t="shared" si="826"/>
        <v>0</v>
      </c>
      <c r="AF511" s="53">
        <f t="shared" si="757"/>
        <v>-193</v>
      </c>
      <c r="AG511" s="53">
        <f t="shared" si="758"/>
        <v>70</v>
      </c>
      <c r="AH511" s="53">
        <f t="shared" si="759"/>
        <v>12347.995383983083</v>
      </c>
      <c r="AI511" s="53">
        <f t="shared" si="825"/>
        <v>-1604</v>
      </c>
      <c r="AJ511" s="469">
        <v>0</v>
      </c>
      <c r="AK511" s="469">
        <v>10743.995383983083</v>
      </c>
      <c r="AL511" s="469">
        <v>0</v>
      </c>
      <c r="AM511" s="470">
        <f t="shared" si="760"/>
        <v>10743.995383983083</v>
      </c>
      <c r="AN511" s="53">
        <f t="shared" si="761"/>
        <v>12347.995383983083</v>
      </c>
      <c r="AO511" s="382">
        <f t="shared" si="762"/>
        <v>3</v>
      </c>
      <c r="AP511">
        <v>6</v>
      </c>
      <c r="AQ511" s="383">
        <f t="shared" si="763"/>
        <v>296</v>
      </c>
      <c r="AR511" s="383">
        <f t="shared" si="764"/>
        <v>-1900</v>
      </c>
      <c r="AS511" s="383">
        <f t="shared" si="765"/>
        <v>52</v>
      </c>
      <c r="AT511" s="383">
        <f t="shared" si="766"/>
        <v>1900</v>
      </c>
      <c r="AU511" s="383">
        <f t="shared" si="767"/>
        <v>0</v>
      </c>
      <c r="AV511" s="383">
        <f t="shared" si="768"/>
        <v>1</v>
      </c>
      <c r="AW511" s="383">
        <f t="shared" si="769"/>
        <v>0</v>
      </c>
      <c r="AX511" s="383">
        <f t="shared" si="770"/>
        <v>1</v>
      </c>
      <c r="AY511" s="383">
        <f t="shared" si="771"/>
        <v>52</v>
      </c>
      <c r="AZ511">
        <f t="shared" si="772"/>
        <v>0</v>
      </c>
      <c r="BA511">
        <f t="shared" si="773"/>
        <v>0</v>
      </c>
      <c r="BB511" s="383">
        <f t="shared" si="774"/>
        <v>0</v>
      </c>
      <c r="BC511" s="384">
        <f t="shared" si="836"/>
        <v>52</v>
      </c>
      <c r="BD511" s="384">
        <f t="shared" si="836"/>
        <v>0</v>
      </c>
      <c r="BE511" s="384">
        <f t="shared" si="836"/>
        <v>0.20684210526315788</v>
      </c>
      <c r="BF511" s="384">
        <f t="shared" si="834"/>
        <v>0</v>
      </c>
      <c r="BG511" s="384">
        <f t="shared" si="834"/>
        <v>0.69157894736842107</v>
      </c>
      <c r="BH511" s="384">
        <f t="shared" si="834"/>
        <v>174</v>
      </c>
      <c r="BI511" s="384">
        <f t="shared" si="834"/>
        <v>0</v>
      </c>
      <c r="BJ511" s="384">
        <f t="shared" si="834"/>
        <v>0.10157894736842105</v>
      </c>
      <c r="BK511" s="384">
        <f t="shared" si="834"/>
        <v>70</v>
      </c>
      <c r="BL511" s="474">
        <f t="shared" si="775"/>
        <v>1848</v>
      </c>
      <c r="BM511" s="409">
        <f t="shared" si="776"/>
        <v>12347.995383983083</v>
      </c>
      <c r="BN511" s="473">
        <f t="shared" si="777"/>
        <v>244</v>
      </c>
      <c r="BO511" s="387">
        <f t="shared" si="778"/>
        <v>1</v>
      </c>
      <c r="BP511" s="387">
        <f t="shared" si="779"/>
        <v>0</v>
      </c>
      <c r="BQ511" s="388">
        <f t="shared" si="780"/>
        <v>0</v>
      </c>
      <c r="BR511" s="389">
        <f t="shared" si="781"/>
        <v>1604</v>
      </c>
      <c r="BS511" s="390">
        <f t="shared" si="782"/>
        <v>52</v>
      </c>
      <c r="BT511" s="391">
        <f t="shared" si="840"/>
        <v>0</v>
      </c>
      <c r="BU511" s="391">
        <f t="shared" si="840"/>
        <v>10.75578947368421</v>
      </c>
      <c r="BV511" s="391">
        <f t="shared" si="840"/>
        <v>0</v>
      </c>
      <c r="BW511" s="391">
        <f t="shared" si="840"/>
        <v>35.962105263157895</v>
      </c>
      <c r="BX511" s="391">
        <f t="shared" si="840"/>
        <v>0</v>
      </c>
      <c r="BY511" s="391">
        <f t="shared" si="832"/>
        <v>0</v>
      </c>
      <c r="BZ511" s="391">
        <f t="shared" si="832"/>
        <v>5.2821052631578942</v>
      </c>
      <c r="CA511" s="391">
        <f t="shared" si="832"/>
        <v>0</v>
      </c>
      <c r="CB511" s="391">
        <f t="shared" si="783"/>
        <v>0</v>
      </c>
      <c r="CC511" s="391">
        <f t="shared" si="783"/>
        <v>0</v>
      </c>
      <c r="CD511" s="392">
        <f t="shared" si="784"/>
        <v>0</v>
      </c>
      <c r="CE511" s="393">
        <f t="shared" si="785"/>
        <v>0</v>
      </c>
      <c r="CF511" s="392">
        <f t="shared" si="830"/>
        <v>0</v>
      </c>
      <c r="CG511" s="392">
        <f t="shared" si="830"/>
        <v>0</v>
      </c>
      <c r="CH511" s="392">
        <f t="shared" si="830"/>
        <v>0</v>
      </c>
      <c r="CI511" s="392">
        <f t="shared" si="827"/>
        <v>0</v>
      </c>
      <c r="CJ511" s="392">
        <f t="shared" si="827"/>
        <v>0</v>
      </c>
      <c r="CK511" s="392">
        <f t="shared" si="827"/>
        <v>0</v>
      </c>
      <c r="CL511" s="392">
        <f t="shared" si="827"/>
        <v>0</v>
      </c>
      <c r="CM511" s="392">
        <f t="shared" si="786"/>
        <v>0</v>
      </c>
      <c r="CN511" s="392">
        <f t="shared" si="787"/>
        <v>0</v>
      </c>
      <c r="CO511" s="394">
        <f t="shared" si="788"/>
        <v>0</v>
      </c>
      <c r="CP511" s="394">
        <f t="shared" si="788"/>
        <v>0</v>
      </c>
      <c r="CQ511" s="395">
        <f t="shared" si="789"/>
        <v>-393</v>
      </c>
      <c r="CR511" s="394">
        <f t="shared" si="844"/>
        <v>0</v>
      </c>
      <c r="CS511" s="394">
        <f t="shared" si="844"/>
        <v>0</v>
      </c>
      <c r="CT511" s="394">
        <f t="shared" si="844"/>
        <v>0</v>
      </c>
      <c r="CU511" s="394">
        <f t="shared" si="842"/>
        <v>0</v>
      </c>
      <c r="CV511" s="394">
        <f t="shared" si="842"/>
        <v>0</v>
      </c>
      <c r="CW511" s="394">
        <f t="shared" si="842"/>
        <v>0</v>
      </c>
      <c r="CX511" s="396">
        <f t="shared" si="790"/>
        <v>0</v>
      </c>
      <c r="CY511" s="396">
        <f t="shared" si="790"/>
        <v>0</v>
      </c>
      <c r="CZ511" s="397">
        <f t="shared" si="791"/>
        <v>0</v>
      </c>
      <c r="DA511" s="397">
        <f t="shared" si="791"/>
        <v>0</v>
      </c>
      <c r="DB511" s="397">
        <f t="shared" si="791"/>
        <v>0</v>
      </c>
      <c r="DC511" s="397">
        <f t="shared" si="792"/>
        <v>0</v>
      </c>
      <c r="DD511" s="397">
        <f t="shared" si="837"/>
        <v>0</v>
      </c>
      <c r="DE511" s="397">
        <f t="shared" si="837"/>
        <v>0</v>
      </c>
      <c r="DF511" s="397">
        <f t="shared" si="837"/>
        <v>0</v>
      </c>
      <c r="DG511" s="397">
        <f t="shared" si="837"/>
        <v>0</v>
      </c>
      <c r="DH511" s="397">
        <f t="shared" si="837"/>
        <v>0</v>
      </c>
      <c r="DI511" s="398">
        <f t="shared" si="793"/>
        <v>0</v>
      </c>
      <c r="DJ511" s="398">
        <f t="shared" si="793"/>
        <v>0</v>
      </c>
      <c r="DK511" s="399">
        <f t="shared" si="794"/>
        <v>0</v>
      </c>
      <c r="DL511" s="399">
        <f t="shared" si="794"/>
        <v>0</v>
      </c>
      <c r="DM511" s="399">
        <f t="shared" si="794"/>
        <v>0</v>
      </c>
      <c r="DN511" s="399">
        <f t="shared" si="753"/>
        <v>0</v>
      </c>
      <c r="DO511" s="399">
        <f t="shared" si="795"/>
        <v>-1314</v>
      </c>
      <c r="DP511" s="399">
        <f t="shared" si="796"/>
        <v>0</v>
      </c>
      <c r="DQ511" s="399">
        <f t="shared" si="796"/>
        <v>0</v>
      </c>
      <c r="DR511" s="399">
        <f t="shared" si="796"/>
        <v>0</v>
      </c>
      <c r="DS511" s="399">
        <f t="shared" si="754"/>
        <v>0</v>
      </c>
      <c r="DT511" s="400">
        <f t="shared" si="797"/>
        <v>0</v>
      </c>
      <c r="DU511" s="400">
        <f t="shared" si="797"/>
        <v>0</v>
      </c>
      <c r="DV511" s="386">
        <f t="shared" si="838"/>
        <v>0</v>
      </c>
      <c r="DW511" s="386">
        <f t="shared" si="838"/>
        <v>0</v>
      </c>
      <c r="DX511" s="386">
        <f t="shared" si="838"/>
        <v>35.990526315789474</v>
      </c>
      <c r="DY511" s="386">
        <f t="shared" si="838"/>
        <v>0</v>
      </c>
      <c r="DZ511" s="386">
        <f t="shared" si="838"/>
        <v>120.33473684210527</v>
      </c>
      <c r="EA511" s="401">
        <f t="shared" si="798"/>
        <v>174</v>
      </c>
      <c r="EB511" s="386">
        <f t="shared" si="799"/>
        <v>0</v>
      </c>
      <c r="EC511" s="386">
        <f t="shared" si="799"/>
        <v>17.674736842105261</v>
      </c>
      <c r="ED511" s="386">
        <f t="shared" si="799"/>
        <v>0</v>
      </c>
      <c r="EE511" s="385">
        <f t="shared" si="800"/>
        <v>0</v>
      </c>
      <c r="EF511" s="385">
        <f t="shared" si="800"/>
        <v>0</v>
      </c>
      <c r="EG511" s="402">
        <f t="shared" si="845"/>
        <v>0</v>
      </c>
      <c r="EH511" s="402">
        <f t="shared" si="845"/>
        <v>0</v>
      </c>
      <c r="EI511" s="402">
        <f t="shared" si="845"/>
        <v>0</v>
      </c>
      <c r="EJ511" s="402">
        <f t="shared" si="843"/>
        <v>0</v>
      </c>
      <c r="EK511" s="402">
        <f t="shared" si="843"/>
        <v>0</v>
      </c>
      <c r="EL511" s="402">
        <f t="shared" si="843"/>
        <v>0</v>
      </c>
      <c r="EM511" s="402">
        <f t="shared" si="801"/>
        <v>0</v>
      </c>
      <c r="EN511" s="402">
        <f t="shared" si="802"/>
        <v>0</v>
      </c>
      <c r="EO511" s="402">
        <f t="shared" si="802"/>
        <v>0</v>
      </c>
      <c r="EP511" s="402">
        <f t="shared" si="803"/>
        <v>0</v>
      </c>
      <c r="EQ511" s="402">
        <f t="shared" si="804"/>
        <v>0</v>
      </c>
      <c r="ER511" s="394">
        <f t="shared" si="831"/>
        <v>0</v>
      </c>
      <c r="ES511" s="394">
        <f t="shared" si="831"/>
        <v>0</v>
      </c>
      <c r="ET511" s="394">
        <f t="shared" si="831"/>
        <v>0</v>
      </c>
      <c r="EU511" s="394">
        <f t="shared" si="828"/>
        <v>0</v>
      </c>
      <c r="EV511" s="394">
        <f t="shared" si="828"/>
        <v>0</v>
      </c>
      <c r="EW511" s="394">
        <f t="shared" si="828"/>
        <v>0</v>
      </c>
      <c r="EX511" s="394">
        <f t="shared" si="828"/>
        <v>0</v>
      </c>
      <c r="EY511" s="403">
        <f t="shared" si="805"/>
        <v>-193</v>
      </c>
      <c r="EZ511" s="394">
        <f t="shared" si="806"/>
        <v>0</v>
      </c>
      <c r="FA511" s="396">
        <f t="shared" si="807"/>
        <v>0</v>
      </c>
      <c r="FB511" s="396">
        <f t="shared" si="807"/>
        <v>0</v>
      </c>
      <c r="FC511" s="404">
        <f t="shared" si="841"/>
        <v>0</v>
      </c>
      <c r="FD511" s="404">
        <f t="shared" si="841"/>
        <v>0</v>
      </c>
      <c r="FE511" s="404">
        <f t="shared" si="841"/>
        <v>14.478947368421052</v>
      </c>
      <c r="FF511" s="404">
        <f t="shared" si="841"/>
        <v>0</v>
      </c>
      <c r="FG511" s="404">
        <f t="shared" si="841"/>
        <v>48.410526315789475</v>
      </c>
      <c r="FH511" s="404">
        <f t="shared" si="833"/>
        <v>0</v>
      </c>
      <c r="FI511" s="404">
        <f t="shared" si="833"/>
        <v>0</v>
      </c>
      <c r="FJ511" s="404">
        <f t="shared" si="833"/>
        <v>7.1105263157894729</v>
      </c>
      <c r="FK511" s="392">
        <f t="shared" si="808"/>
        <v>70</v>
      </c>
      <c r="FL511" s="384">
        <f t="shared" si="809"/>
        <v>0</v>
      </c>
      <c r="FM511" s="384">
        <f t="shared" si="809"/>
        <v>0</v>
      </c>
      <c r="FN511" s="405">
        <f t="shared" si="839"/>
        <v>0</v>
      </c>
      <c r="FO511" s="405">
        <f t="shared" si="839"/>
        <v>0</v>
      </c>
      <c r="FP511" s="405">
        <f t="shared" si="839"/>
        <v>331.77473684210526</v>
      </c>
      <c r="FQ511" s="405">
        <f t="shared" si="835"/>
        <v>0</v>
      </c>
      <c r="FR511" s="405">
        <f t="shared" si="835"/>
        <v>1109.2926315789473</v>
      </c>
      <c r="FS511" s="405">
        <f t="shared" si="835"/>
        <v>0</v>
      </c>
      <c r="FT511" s="405">
        <f t="shared" si="835"/>
        <v>0</v>
      </c>
      <c r="FU511" s="405">
        <f t="shared" si="835"/>
        <v>162.93263157894737</v>
      </c>
      <c r="FV511" s="405">
        <f t="shared" si="835"/>
        <v>0</v>
      </c>
      <c r="FW511" s="397">
        <f t="shared" si="810"/>
        <v>12347.995383983083</v>
      </c>
      <c r="FX511" s="406">
        <f t="shared" si="811"/>
        <v>10743.995383983083</v>
      </c>
      <c r="FY511" s="331">
        <f t="shared" si="812"/>
        <v>10743.995383983083</v>
      </c>
      <c r="FZ511" s="382">
        <f t="shared" si="813"/>
        <v>0</v>
      </c>
      <c r="GA511" s="331">
        <f t="shared" si="814"/>
        <v>0</v>
      </c>
      <c r="GB511" s="407">
        <f t="shared" si="815"/>
        <v>0</v>
      </c>
      <c r="GC511" s="407">
        <f t="shared" si="816"/>
        <v>0</v>
      </c>
      <c r="GD511" s="407">
        <f t="shared" si="817"/>
        <v>0</v>
      </c>
      <c r="GE511" s="407">
        <f t="shared" si="818"/>
        <v>0</v>
      </c>
      <c r="GF511" s="407">
        <f t="shared" si="819"/>
        <v>0</v>
      </c>
      <c r="GG511" s="407">
        <f t="shared" si="820"/>
        <v>0</v>
      </c>
      <c r="GH511" s="407">
        <f t="shared" si="821"/>
        <v>0</v>
      </c>
      <c r="GI511" s="407">
        <f t="shared" si="822"/>
        <v>0</v>
      </c>
      <c r="GJ511">
        <f t="shared" si="823"/>
        <v>0</v>
      </c>
      <c r="GK511" s="382">
        <f t="shared" si="824"/>
        <v>0</v>
      </c>
      <c r="GL511">
        <v>6</v>
      </c>
      <c r="GM511">
        <f t="shared" si="847"/>
        <v>52</v>
      </c>
      <c r="GN511">
        <f t="shared" si="847"/>
        <v>0</v>
      </c>
      <c r="GO511">
        <f t="shared" si="847"/>
        <v>0</v>
      </c>
      <c r="GP511">
        <f t="shared" si="847"/>
        <v>0</v>
      </c>
      <c r="GQ511">
        <f t="shared" si="847"/>
        <v>0</v>
      </c>
      <c r="GR511">
        <f t="shared" si="846"/>
        <v>174</v>
      </c>
      <c r="GS511">
        <f t="shared" si="846"/>
        <v>0</v>
      </c>
      <c r="GT511">
        <f t="shared" si="846"/>
        <v>0</v>
      </c>
      <c r="GU511">
        <f t="shared" si="846"/>
        <v>70</v>
      </c>
      <c r="GV511">
        <f t="shared" si="846"/>
        <v>12347.995383983083</v>
      </c>
    </row>
    <row r="512" spans="1:204" customFormat="1" x14ac:dyDescent="0.25">
      <c r="A512" s="378">
        <v>21006</v>
      </c>
      <c r="B512" s="32" t="s">
        <v>1048</v>
      </c>
      <c r="C512" t="s">
        <v>879</v>
      </c>
      <c r="D512">
        <v>6</v>
      </c>
      <c r="E512" s="379">
        <v>13704</v>
      </c>
      <c r="F512" s="379">
        <v>543</v>
      </c>
      <c r="G512" s="379">
        <v>39</v>
      </c>
      <c r="H512" s="379">
        <v>0</v>
      </c>
      <c r="I512" s="379">
        <v>12830</v>
      </c>
      <c r="J512" s="379">
        <v>0</v>
      </c>
      <c r="K512" s="379">
        <v>18664</v>
      </c>
      <c r="L512" s="379">
        <v>2030</v>
      </c>
      <c r="M512" s="380">
        <v>0</v>
      </c>
      <c r="N512" s="381">
        <f t="shared" si="755"/>
        <v>47810</v>
      </c>
      <c r="O512" s="379">
        <v>16836</v>
      </c>
      <c r="P512" s="379">
        <v>584</v>
      </c>
      <c r="Q512" s="379">
        <v>34</v>
      </c>
      <c r="R512" s="379">
        <v>0</v>
      </c>
      <c r="S512" s="379">
        <v>14677</v>
      </c>
      <c r="T512" s="379">
        <v>0</v>
      </c>
      <c r="U512" s="379">
        <v>21275</v>
      </c>
      <c r="V512" s="379">
        <v>2248</v>
      </c>
      <c r="W512" s="480">
        <f>(VLOOKUP(A512,'[1]floresta plant'!$A$4:$F$573,6,0))*1000</f>
        <v>0</v>
      </c>
      <c r="X512" s="24">
        <f t="shared" si="756"/>
        <v>55654</v>
      </c>
      <c r="Y512" s="53">
        <f t="shared" si="829"/>
        <v>-5</v>
      </c>
      <c r="Z512" s="53">
        <f t="shared" si="829"/>
        <v>0</v>
      </c>
      <c r="AA512" s="53">
        <f t="shared" si="829"/>
        <v>1847</v>
      </c>
      <c r="AB512" s="53">
        <f t="shared" si="826"/>
        <v>0</v>
      </c>
      <c r="AC512" s="53">
        <f t="shared" si="826"/>
        <v>2611</v>
      </c>
      <c r="AD512" s="53">
        <f t="shared" si="826"/>
        <v>218</v>
      </c>
      <c r="AE512" s="53">
        <f t="shared" si="826"/>
        <v>0</v>
      </c>
      <c r="AF512" s="53">
        <f t="shared" si="757"/>
        <v>41</v>
      </c>
      <c r="AG512" s="53">
        <f t="shared" si="758"/>
        <v>3132</v>
      </c>
      <c r="AH512" s="53">
        <f t="shared" si="759"/>
        <v>2501.9265533919952</v>
      </c>
      <c r="AI512" s="53">
        <f t="shared" si="825"/>
        <v>7844</v>
      </c>
      <c r="AJ512" s="469">
        <v>0</v>
      </c>
      <c r="AK512" s="469">
        <v>10345.926553391995</v>
      </c>
      <c r="AL512" s="469">
        <v>0</v>
      </c>
      <c r="AM512" s="470">
        <f t="shared" si="760"/>
        <v>10345.926553391995</v>
      </c>
      <c r="AN512" s="53">
        <f t="shared" si="761"/>
        <v>2501.9265533919952</v>
      </c>
      <c r="AO512" s="382">
        <f t="shared" si="762"/>
        <v>1</v>
      </c>
      <c r="AP512">
        <v>6</v>
      </c>
      <c r="AQ512" s="383">
        <f t="shared" si="763"/>
        <v>7849</v>
      </c>
      <c r="AR512" s="383">
        <f t="shared" si="764"/>
        <v>-5</v>
      </c>
      <c r="AS512" s="383">
        <f t="shared" si="765"/>
        <v>0</v>
      </c>
      <c r="AT512" s="383">
        <f t="shared" si="766"/>
        <v>0</v>
      </c>
      <c r="AU512" s="383">
        <f t="shared" si="767"/>
        <v>0</v>
      </c>
      <c r="AV512" s="383">
        <f t="shared" si="768"/>
        <v>0</v>
      </c>
      <c r="AW512" s="383">
        <f t="shared" si="769"/>
        <v>0</v>
      </c>
      <c r="AX512" s="383">
        <f t="shared" si="770"/>
        <v>0</v>
      </c>
      <c r="AY512" s="383">
        <f t="shared" si="771"/>
        <v>0</v>
      </c>
      <c r="AZ512">
        <f t="shared" si="772"/>
        <v>0</v>
      </c>
      <c r="BA512">
        <f t="shared" si="773"/>
        <v>0</v>
      </c>
      <c r="BB512" s="383">
        <f t="shared" si="774"/>
        <v>0</v>
      </c>
      <c r="BC512" s="384">
        <f t="shared" si="836"/>
        <v>1</v>
      </c>
      <c r="BD512" s="384">
        <f t="shared" si="836"/>
        <v>0</v>
      </c>
      <c r="BE512" s="384">
        <f t="shared" si="836"/>
        <v>1847</v>
      </c>
      <c r="BF512" s="384">
        <f t="shared" si="834"/>
        <v>0</v>
      </c>
      <c r="BG512" s="384">
        <f t="shared" si="834"/>
        <v>2611</v>
      </c>
      <c r="BH512" s="384">
        <f t="shared" si="834"/>
        <v>218</v>
      </c>
      <c r="BI512" s="384">
        <f t="shared" si="834"/>
        <v>0</v>
      </c>
      <c r="BJ512" s="384">
        <f t="shared" si="834"/>
        <v>41</v>
      </c>
      <c r="BK512" s="384">
        <f t="shared" si="834"/>
        <v>3132</v>
      </c>
      <c r="BL512" s="474">
        <f t="shared" si="775"/>
        <v>5</v>
      </c>
      <c r="BM512" s="409">
        <f t="shared" si="776"/>
        <v>2501.9265533919952</v>
      </c>
      <c r="BN512" s="473">
        <f t="shared" si="777"/>
        <v>7849</v>
      </c>
      <c r="BO512" s="387">
        <f t="shared" si="778"/>
        <v>6.3702382469104344E-4</v>
      </c>
      <c r="BP512" s="387">
        <f t="shared" si="779"/>
        <v>0</v>
      </c>
      <c r="BQ512" s="388">
        <f t="shared" si="780"/>
        <v>0.999362976175309</v>
      </c>
      <c r="BR512" s="389">
        <f t="shared" si="781"/>
        <v>0</v>
      </c>
      <c r="BS512" s="390">
        <f t="shared" si="782"/>
        <v>-5</v>
      </c>
      <c r="BT512" s="391">
        <f t="shared" si="840"/>
        <v>0</v>
      </c>
      <c r="BU512" s="391">
        <f t="shared" si="840"/>
        <v>0</v>
      </c>
      <c r="BV512" s="391">
        <f t="shared" si="840"/>
        <v>0</v>
      </c>
      <c r="BW512" s="391">
        <f t="shared" si="840"/>
        <v>0</v>
      </c>
      <c r="BX512" s="391">
        <f t="shared" si="840"/>
        <v>0</v>
      </c>
      <c r="BY512" s="391">
        <f t="shared" si="832"/>
        <v>0</v>
      </c>
      <c r="BZ512" s="391">
        <f t="shared" si="832"/>
        <v>0</v>
      </c>
      <c r="CA512" s="391">
        <f t="shared" si="832"/>
        <v>0</v>
      </c>
      <c r="CB512" s="391">
        <f t="shared" si="783"/>
        <v>0</v>
      </c>
      <c r="CC512" s="391">
        <f t="shared" si="783"/>
        <v>0</v>
      </c>
      <c r="CD512" s="392">
        <f t="shared" si="784"/>
        <v>0</v>
      </c>
      <c r="CE512" s="393">
        <f t="shared" si="785"/>
        <v>0</v>
      </c>
      <c r="CF512" s="392">
        <f t="shared" si="830"/>
        <v>0</v>
      </c>
      <c r="CG512" s="392">
        <f t="shared" si="830"/>
        <v>0</v>
      </c>
      <c r="CH512" s="392">
        <f t="shared" si="830"/>
        <v>0</v>
      </c>
      <c r="CI512" s="392">
        <f t="shared" si="827"/>
        <v>0</v>
      </c>
      <c r="CJ512" s="392">
        <f t="shared" si="827"/>
        <v>0</v>
      </c>
      <c r="CK512" s="392">
        <f t="shared" si="827"/>
        <v>0</v>
      </c>
      <c r="CL512" s="392">
        <f t="shared" si="827"/>
        <v>0</v>
      </c>
      <c r="CM512" s="392">
        <f t="shared" si="786"/>
        <v>0</v>
      </c>
      <c r="CN512" s="392">
        <f t="shared" si="787"/>
        <v>0</v>
      </c>
      <c r="CO512" s="394">
        <f t="shared" si="788"/>
        <v>1.1765830042043572</v>
      </c>
      <c r="CP512" s="394">
        <f t="shared" si="788"/>
        <v>0</v>
      </c>
      <c r="CQ512" s="395">
        <f t="shared" si="789"/>
        <v>1847</v>
      </c>
      <c r="CR512" s="394">
        <f t="shared" si="844"/>
        <v>0</v>
      </c>
      <c r="CS512" s="394">
        <f t="shared" si="844"/>
        <v>0</v>
      </c>
      <c r="CT512" s="394">
        <f t="shared" si="844"/>
        <v>0</v>
      </c>
      <c r="CU512" s="394">
        <f t="shared" si="842"/>
        <v>0</v>
      </c>
      <c r="CV512" s="394">
        <f t="shared" si="842"/>
        <v>0</v>
      </c>
      <c r="CW512" s="394">
        <f t="shared" si="842"/>
        <v>0</v>
      </c>
      <c r="CX512" s="396">
        <f t="shared" si="790"/>
        <v>0</v>
      </c>
      <c r="CY512" s="396">
        <f t="shared" si="790"/>
        <v>1845.8234169957957</v>
      </c>
      <c r="CZ512" s="397">
        <f t="shared" si="791"/>
        <v>0</v>
      </c>
      <c r="DA512" s="397">
        <f t="shared" si="791"/>
        <v>0</v>
      </c>
      <c r="DB512" s="397">
        <f t="shared" si="791"/>
        <v>0</v>
      </c>
      <c r="DC512" s="397">
        <f t="shared" si="792"/>
        <v>0</v>
      </c>
      <c r="DD512" s="397">
        <f t="shared" si="837"/>
        <v>0</v>
      </c>
      <c r="DE512" s="397">
        <f t="shared" si="837"/>
        <v>0</v>
      </c>
      <c r="DF512" s="397">
        <f t="shared" si="837"/>
        <v>0</v>
      </c>
      <c r="DG512" s="397">
        <f t="shared" si="837"/>
        <v>0</v>
      </c>
      <c r="DH512" s="397">
        <f t="shared" si="837"/>
        <v>0</v>
      </c>
      <c r="DI512" s="398">
        <f t="shared" si="793"/>
        <v>0</v>
      </c>
      <c r="DJ512" s="398">
        <f t="shared" si="793"/>
        <v>0</v>
      </c>
      <c r="DK512" s="399">
        <f t="shared" si="794"/>
        <v>1.6632692062683145</v>
      </c>
      <c r="DL512" s="399">
        <f t="shared" si="794"/>
        <v>0</v>
      </c>
      <c r="DM512" s="399">
        <f t="shared" si="794"/>
        <v>0</v>
      </c>
      <c r="DN512" s="399">
        <f t="shared" si="753"/>
        <v>0</v>
      </c>
      <c r="DO512" s="399">
        <f t="shared" si="795"/>
        <v>2611</v>
      </c>
      <c r="DP512" s="399">
        <f t="shared" si="796"/>
        <v>0</v>
      </c>
      <c r="DQ512" s="399">
        <f t="shared" si="796"/>
        <v>0</v>
      </c>
      <c r="DR512" s="399">
        <f t="shared" si="796"/>
        <v>0</v>
      </c>
      <c r="DS512" s="399">
        <f t="shared" si="754"/>
        <v>0</v>
      </c>
      <c r="DT512" s="400">
        <f t="shared" si="797"/>
        <v>0</v>
      </c>
      <c r="DU512" s="400">
        <f t="shared" si="797"/>
        <v>2609.3367307937319</v>
      </c>
      <c r="DV512" s="386">
        <f t="shared" si="838"/>
        <v>0.13887119378264748</v>
      </c>
      <c r="DW512" s="386">
        <f t="shared" si="838"/>
        <v>0</v>
      </c>
      <c r="DX512" s="386">
        <f t="shared" si="838"/>
        <v>0</v>
      </c>
      <c r="DY512" s="386">
        <f t="shared" si="838"/>
        <v>0</v>
      </c>
      <c r="DZ512" s="386">
        <f t="shared" si="838"/>
        <v>0</v>
      </c>
      <c r="EA512" s="401">
        <f t="shared" si="798"/>
        <v>218</v>
      </c>
      <c r="EB512" s="386">
        <f t="shared" si="799"/>
        <v>0</v>
      </c>
      <c r="EC512" s="386">
        <f t="shared" si="799"/>
        <v>0</v>
      </c>
      <c r="ED512" s="386">
        <f t="shared" si="799"/>
        <v>0</v>
      </c>
      <c r="EE512" s="385">
        <f t="shared" si="800"/>
        <v>0</v>
      </c>
      <c r="EF512" s="385">
        <f t="shared" si="800"/>
        <v>217.86112880621735</v>
      </c>
      <c r="EG512" s="402">
        <f t="shared" si="845"/>
        <v>0</v>
      </c>
      <c r="EH512" s="402">
        <f t="shared" si="845"/>
        <v>0</v>
      </c>
      <c r="EI512" s="402">
        <f t="shared" si="845"/>
        <v>0</v>
      </c>
      <c r="EJ512" s="402">
        <f t="shared" si="843"/>
        <v>0</v>
      </c>
      <c r="EK512" s="402">
        <f t="shared" si="843"/>
        <v>0</v>
      </c>
      <c r="EL512" s="402">
        <f t="shared" si="843"/>
        <v>0</v>
      </c>
      <c r="EM512" s="402">
        <f t="shared" si="801"/>
        <v>0</v>
      </c>
      <c r="EN512" s="402">
        <f t="shared" si="802"/>
        <v>0</v>
      </c>
      <c r="EO512" s="402">
        <f t="shared" si="802"/>
        <v>0</v>
      </c>
      <c r="EP512" s="402">
        <f t="shared" si="803"/>
        <v>0</v>
      </c>
      <c r="EQ512" s="402">
        <f t="shared" si="804"/>
        <v>0</v>
      </c>
      <c r="ER512" s="394">
        <f t="shared" si="831"/>
        <v>2.6117976812332782E-2</v>
      </c>
      <c r="ES512" s="394">
        <f t="shared" si="831"/>
        <v>0</v>
      </c>
      <c r="ET512" s="394">
        <f t="shared" si="831"/>
        <v>0</v>
      </c>
      <c r="EU512" s="394">
        <f t="shared" si="828"/>
        <v>0</v>
      </c>
      <c r="EV512" s="394">
        <f t="shared" si="828"/>
        <v>0</v>
      </c>
      <c r="EW512" s="394">
        <f t="shared" si="828"/>
        <v>0</v>
      </c>
      <c r="EX512" s="394">
        <f t="shared" si="828"/>
        <v>0</v>
      </c>
      <c r="EY512" s="403">
        <f t="shared" si="805"/>
        <v>41</v>
      </c>
      <c r="EZ512" s="394">
        <f t="shared" si="806"/>
        <v>0</v>
      </c>
      <c r="FA512" s="396">
        <f t="shared" si="807"/>
        <v>0</v>
      </c>
      <c r="FB512" s="396">
        <f t="shared" si="807"/>
        <v>40.97388202318767</v>
      </c>
      <c r="FC512" s="404">
        <f t="shared" si="841"/>
        <v>1.995158618932348</v>
      </c>
      <c r="FD512" s="404">
        <f t="shared" si="841"/>
        <v>0</v>
      </c>
      <c r="FE512" s="404">
        <f t="shared" si="841"/>
        <v>0</v>
      </c>
      <c r="FF512" s="404">
        <f t="shared" si="841"/>
        <v>0</v>
      </c>
      <c r="FG512" s="404">
        <f t="shared" si="841"/>
        <v>0</v>
      </c>
      <c r="FH512" s="404">
        <f t="shared" si="833"/>
        <v>0</v>
      </c>
      <c r="FI512" s="404">
        <f t="shared" si="833"/>
        <v>0</v>
      </c>
      <c r="FJ512" s="404">
        <f t="shared" si="833"/>
        <v>0</v>
      </c>
      <c r="FK512" s="392">
        <f t="shared" si="808"/>
        <v>3132</v>
      </c>
      <c r="FL512" s="384">
        <f t="shared" si="809"/>
        <v>0</v>
      </c>
      <c r="FM512" s="384">
        <f t="shared" si="809"/>
        <v>3130.0048413810678</v>
      </c>
      <c r="FN512" s="405">
        <f t="shared" si="839"/>
        <v>0</v>
      </c>
      <c r="FO512" s="405">
        <f t="shared" si="839"/>
        <v>0</v>
      </c>
      <c r="FP512" s="405">
        <f t="shared" si="839"/>
        <v>0</v>
      </c>
      <c r="FQ512" s="405">
        <f t="shared" si="835"/>
        <v>0</v>
      </c>
      <c r="FR512" s="405">
        <f t="shared" si="835"/>
        <v>0</v>
      </c>
      <c r="FS512" s="405">
        <f t="shared" si="835"/>
        <v>0</v>
      </c>
      <c r="FT512" s="405">
        <f t="shared" si="835"/>
        <v>0</v>
      </c>
      <c r="FU512" s="405">
        <f t="shared" si="835"/>
        <v>0</v>
      </c>
      <c r="FV512" s="405">
        <f t="shared" si="835"/>
        <v>0</v>
      </c>
      <c r="FW512" s="397">
        <f t="shared" si="810"/>
        <v>2501.9265533919952</v>
      </c>
      <c r="FX512" s="406">
        <f t="shared" si="811"/>
        <v>2501.9265533919952</v>
      </c>
      <c r="FY512" s="331">
        <f t="shared" si="812"/>
        <v>10345.926553391995</v>
      </c>
      <c r="FZ512" s="382">
        <f t="shared" si="813"/>
        <v>0</v>
      </c>
      <c r="GA512" s="331">
        <f t="shared" si="814"/>
        <v>0</v>
      </c>
      <c r="GB512" s="407">
        <f t="shared" si="815"/>
        <v>0</v>
      </c>
      <c r="GC512" s="407">
        <f t="shared" si="816"/>
        <v>-5.3734794391857577E-14</v>
      </c>
      <c r="GD512" s="407">
        <f t="shared" si="817"/>
        <v>0</v>
      </c>
      <c r="GE512" s="407">
        <f t="shared" si="818"/>
        <v>-2.4558133304708463E-13</v>
      </c>
      <c r="GF512" s="407">
        <f t="shared" si="819"/>
        <v>1.0824674490095276E-15</v>
      </c>
      <c r="GG512" s="407">
        <f t="shared" si="820"/>
        <v>0</v>
      </c>
      <c r="GH512" s="407">
        <f t="shared" si="821"/>
        <v>-2.9247437804968968E-15</v>
      </c>
      <c r="GI512" s="407">
        <f t="shared" si="822"/>
        <v>0</v>
      </c>
      <c r="GJ512">
        <f t="shared" si="823"/>
        <v>0</v>
      </c>
      <c r="GK512" s="382">
        <f t="shared" si="824"/>
        <v>-3.0115840377042957E-13</v>
      </c>
      <c r="GL512">
        <v>6</v>
      </c>
      <c r="GM512">
        <f t="shared" si="847"/>
        <v>0</v>
      </c>
      <c r="GN512">
        <f t="shared" si="847"/>
        <v>0</v>
      </c>
      <c r="GO512">
        <f t="shared" si="847"/>
        <v>1847</v>
      </c>
      <c r="GP512">
        <f t="shared" si="847"/>
        <v>0</v>
      </c>
      <c r="GQ512">
        <f t="shared" si="847"/>
        <v>2611</v>
      </c>
      <c r="GR512">
        <f t="shared" si="846"/>
        <v>218</v>
      </c>
      <c r="GS512">
        <f t="shared" si="846"/>
        <v>0</v>
      </c>
      <c r="GT512">
        <f t="shared" si="846"/>
        <v>41</v>
      </c>
      <c r="GU512">
        <f t="shared" si="846"/>
        <v>3132</v>
      </c>
      <c r="GV512">
        <f t="shared" si="846"/>
        <v>2501.9265533919952</v>
      </c>
    </row>
    <row r="513" spans="1:204" customFormat="1" x14ac:dyDescent="0.25">
      <c r="A513" s="378">
        <v>21007</v>
      </c>
      <c r="B513" s="32" t="s">
        <v>1039</v>
      </c>
      <c r="C513" t="s">
        <v>879</v>
      </c>
      <c r="D513">
        <v>6</v>
      </c>
      <c r="E513" s="379">
        <v>20124</v>
      </c>
      <c r="F513" s="379">
        <v>1047</v>
      </c>
      <c r="G513" s="379">
        <v>15</v>
      </c>
      <c r="H513" s="379">
        <v>0</v>
      </c>
      <c r="I513" s="379">
        <v>12801</v>
      </c>
      <c r="J513" s="379">
        <v>0</v>
      </c>
      <c r="K513" s="379">
        <v>19434</v>
      </c>
      <c r="L513" s="379">
        <v>933</v>
      </c>
      <c r="M513" s="380">
        <v>0</v>
      </c>
      <c r="N513" s="381">
        <f t="shared" si="755"/>
        <v>54354</v>
      </c>
      <c r="O513" s="379">
        <v>22840</v>
      </c>
      <c r="P513" s="379">
        <v>891</v>
      </c>
      <c r="Q513" s="379">
        <v>22</v>
      </c>
      <c r="R513" s="379">
        <v>0</v>
      </c>
      <c r="S513" s="379">
        <v>12134</v>
      </c>
      <c r="T513" s="379">
        <v>0</v>
      </c>
      <c r="U513" s="379">
        <v>16938</v>
      </c>
      <c r="V513" s="379">
        <v>1149</v>
      </c>
      <c r="W513" s="480">
        <f>(VLOOKUP(A513,'[1]floresta plant'!$A$4:$F$573,6,0))*1000</f>
        <v>0</v>
      </c>
      <c r="X513" s="24">
        <f t="shared" si="756"/>
        <v>53974</v>
      </c>
      <c r="Y513" s="53">
        <f t="shared" si="829"/>
        <v>7</v>
      </c>
      <c r="Z513" s="53">
        <f t="shared" si="829"/>
        <v>0</v>
      </c>
      <c r="AA513" s="53">
        <f t="shared" si="829"/>
        <v>-667</v>
      </c>
      <c r="AB513" s="53">
        <f t="shared" si="826"/>
        <v>0</v>
      </c>
      <c r="AC513" s="53">
        <f t="shared" si="826"/>
        <v>-2496</v>
      </c>
      <c r="AD513" s="53">
        <f t="shared" si="826"/>
        <v>216</v>
      </c>
      <c r="AE513" s="53">
        <f t="shared" si="826"/>
        <v>0</v>
      </c>
      <c r="AF513" s="53">
        <f t="shared" si="757"/>
        <v>-156</v>
      </c>
      <c r="AG513" s="53">
        <f t="shared" si="758"/>
        <v>2716</v>
      </c>
      <c r="AH513" s="53">
        <f t="shared" si="759"/>
        <v>20530.750726027436</v>
      </c>
      <c r="AI513" s="53">
        <f t="shared" si="825"/>
        <v>-380</v>
      </c>
      <c r="AJ513" s="469">
        <v>0</v>
      </c>
      <c r="AK513" s="469">
        <v>20150.750726027436</v>
      </c>
      <c r="AL513" s="469">
        <v>0</v>
      </c>
      <c r="AM513" s="470">
        <f t="shared" si="760"/>
        <v>20150.750726027436</v>
      </c>
      <c r="AN513" s="53">
        <f t="shared" si="761"/>
        <v>20530.750726027436</v>
      </c>
      <c r="AO513" s="382">
        <f t="shared" si="762"/>
        <v>3</v>
      </c>
      <c r="AP513">
        <v>6</v>
      </c>
      <c r="AQ513" s="383">
        <f t="shared" si="763"/>
        <v>2939</v>
      </c>
      <c r="AR513" s="383">
        <f t="shared" si="764"/>
        <v>-3319</v>
      </c>
      <c r="AS513" s="383">
        <f t="shared" si="765"/>
        <v>7</v>
      </c>
      <c r="AT513" s="383">
        <f t="shared" si="766"/>
        <v>3319</v>
      </c>
      <c r="AU513" s="383">
        <f t="shared" si="767"/>
        <v>0</v>
      </c>
      <c r="AV513" s="383">
        <f t="shared" si="768"/>
        <v>1</v>
      </c>
      <c r="AW513" s="383">
        <f t="shared" si="769"/>
        <v>0</v>
      </c>
      <c r="AX513" s="383">
        <f t="shared" si="770"/>
        <v>1</v>
      </c>
      <c r="AY513" s="383">
        <f t="shared" si="771"/>
        <v>7</v>
      </c>
      <c r="AZ513">
        <f t="shared" si="772"/>
        <v>0</v>
      </c>
      <c r="BA513">
        <f t="shared" si="773"/>
        <v>0</v>
      </c>
      <c r="BB513" s="383">
        <f t="shared" si="774"/>
        <v>0</v>
      </c>
      <c r="BC513" s="384">
        <f t="shared" si="836"/>
        <v>7</v>
      </c>
      <c r="BD513" s="384">
        <f t="shared" si="836"/>
        <v>0</v>
      </c>
      <c r="BE513" s="384">
        <f t="shared" si="836"/>
        <v>0.20096414582705635</v>
      </c>
      <c r="BF513" s="384">
        <f t="shared" si="834"/>
        <v>0</v>
      </c>
      <c r="BG513" s="384">
        <f t="shared" si="834"/>
        <v>0.75203374510394694</v>
      </c>
      <c r="BH513" s="384">
        <f t="shared" si="834"/>
        <v>216</v>
      </c>
      <c r="BI513" s="384">
        <f t="shared" si="834"/>
        <v>0</v>
      </c>
      <c r="BJ513" s="384">
        <f t="shared" si="834"/>
        <v>4.7002109068996684E-2</v>
      </c>
      <c r="BK513" s="384">
        <f t="shared" si="834"/>
        <v>2716</v>
      </c>
      <c r="BL513" s="474">
        <f t="shared" si="775"/>
        <v>3312</v>
      </c>
      <c r="BM513" s="409">
        <f t="shared" si="776"/>
        <v>20530.750726027436</v>
      </c>
      <c r="BN513" s="473">
        <f t="shared" si="777"/>
        <v>2932</v>
      </c>
      <c r="BO513" s="387">
        <f t="shared" si="778"/>
        <v>1</v>
      </c>
      <c r="BP513" s="387">
        <f t="shared" si="779"/>
        <v>0</v>
      </c>
      <c r="BQ513" s="388">
        <f t="shared" si="780"/>
        <v>0</v>
      </c>
      <c r="BR513" s="389">
        <f t="shared" si="781"/>
        <v>380</v>
      </c>
      <c r="BS513" s="390">
        <f t="shared" si="782"/>
        <v>7</v>
      </c>
      <c r="BT513" s="391">
        <f t="shared" si="840"/>
        <v>0</v>
      </c>
      <c r="BU513" s="391">
        <f t="shared" si="840"/>
        <v>1.4067490207893945</v>
      </c>
      <c r="BV513" s="391">
        <f t="shared" si="840"/>
        <v>0</v>
      </c>
      <c r="BW513" s="391">
        <f t="shared" si="840"/>
        <v>5.2642362157276281</v>
      </c>
      <c r="BX513" s="391">
        <f t="shared" si="840"/>
        <v>0</v>
      </c>
      <c r="BY513" s="391">
        <f t="shared" si="832"/>
        <v>0</v>
      </c>
      <c r="BZ513" s="391">
        <f t="shared" si="832"/>
        <v>0.32901476348297676</v>
      </c>
      <c r="CA513" s="391">
        <f t="shared" si="832"/>
        <v>0</v>
      </c>
      <c r="CB513" s="391">
        <f t="shared" si="783"/>
        <v>0</v>
      </c>
      <c r="CC513" s="391">
        <f t="shared" si="783"/>
        <v>0</v>
      </c>
      <c r="CD513" s="392">
        <f t="shared" si="784"/>
        <v>0</v>
      </c>
      <c r="CE513" s="393">
        <f t="shared" si="785"/>
        <v>0</v>
      </c>
      <c r="CF513" s="392">
        <f t="shared" si="830"/>
        <v>0</v>
      </c>
      <c r="CG513" s="392">
        <f t="shared" si="830"/>
        <v>0</v>
      </c>
      <c r="CH513" s="392">
        <f t="shared" si="830"/>
        <v>0</v>
      </c>
      <c r="CI513" s="392">
        <f t="shared" si="827"/>
        <v>0</v>
      </c>
      <c r="CJ513" s="392">
        <f t="shared" si="827"/>
        <v>0</v>
      </c>
      <c r="CK513" s="392">
        <f t="shared" si="827"/>
        <v>0</v>
      </c>
      <c r="CL513" s="392">
        <f t="shared" si="827"/>
        <v>0</v>
      </c>
      <c r="CM513" s="392">
        <f t="shared" si="786"/>
        <v>0</v>
      </c>
      <c r="CN513" s="392">
        <f t="shared" si="787"/>
        <v>0</v>
      </c>
      <c r="CO513" s="394">
        <f t="shared" si="788"/>
        <v>0</v>
      </c>
      <c r="CP513" s="394">
        <f t="shared" si="788"/>
        <v>0</v>
      </c>
      <c r="CQ513" s="395">
        <f t="shared" si="789"/>
        <v>-667</v>
      </c>
      <c r="CR513" s="394">
        <f t="shared" si="844"/>
        <v>0</v>
      </c>
      <c r="CS513" s="394">
        <f t="shared" si="844"/>
        <v>0</v>
      </c>
      <c r="CT513" s="394">
        <f t="shared" si="844"/>
        <v>0</v>
      </c>
      <c r="CU513" s="394">
        <f t="shared" si="842"/>
        <v>0</v>
      </c>
      <c r="CV513" s="394">
        <f t="shared" si="842"/>
        <v>0</v>
      </c>
      <c r="CW513" s="394">
        <f t="shared" si="842"/>
        <v>0</v>
      </c>
      <c r="CX513" s="396">
        <f t="shared" si="790"/>
        <v>0</v>
      </c>
      <c r="CY513" s="396">
        <f t="shared" si="790"/>
        <v>0</v>
      </c>
      <c r="CZ513" s="397">
        <f t="shared" si="791"/>
        <v>0</v>
      </c>
      <c r="DA513" s="397">
        <f t="shared" si="791"/>
        <v>0</v>
      </c>
      <c r="DB513" s="397">
        <f t="shared" si="791"/>
        <v>0</v>
      </c>
      <c r="DC513" s="397">
        <f t="shared" si="792"/>
        <v>0</v>
      </c>
      <c r="DD513" s="397">
        <f t="shared" si="837"/>
        <v>0</v>
      </c>
      <c r="DE513" s="397">
        <f t="shared" si="837"/>
        <v>0</v>
      </c>
      <c r="DF513" s="397">
        <f t="shared" si="837"/>
        <v>0</v>
      </c>
      <c r="DG513" s="397">
        <f t="shared" si="837"/>
        <v>0</v>
      </c>
      <c r="DH513" s="397">
        <f t="shared" si="837"/>
        <v>0</v>
      </c>
      <c r="DI513" s="398">
        <f t="shared" si="793"/>
        <v>0</v>
      </c>
      <c r="DJ513" s="398">
        <f t="shared" si="793"/>
        <v>0</v>
      </c>
      <c r="DK513" s="399">
        <f t="shared" si="794"/>
        <v>0</v>
      </c>
      <c r="DL513" s="399">
        <f t="shared" si="794"/>
        <v>0</v>
      </c>
      <c r="DM513" s="399">
        <f t="shared" si="794"/>
        <v>0</v>
      </c>
      <c r="DN513" s="399">
        <f t="shared" si="753"/>
        <v>0</v>
      </c>
      <c r="DO513" s="399">
        <f t="shared" si="795"/>
        <v>-2496</v>
      </c>
      <c r="DP513" s="399">
        <f t="shared" si="796"/>
        <v>0</v>
      </c>
      <c r="DQ513" s="399">
        <f t="shared" si="796"/>
        <v>0</v>
      </c>
      <c r="DR513" s="399">
        <f t="shared" si="796"/>
        <v>0</v>
      </c>
      <c r="DS513" s="399">
        <f t="shared" si="754"/>
        <v>0</v>
      </c>
      <c r="DT513" s="400">
        <f t="shared" si="797"/>
        <v>0</v>
      </c>
      <c r="DU513" s="400">
        <f t="shared" si="797"/>
        <v>0</v>
      </c>
      <c r="DV513" s="386">
        <f t="shared" si="838"/>
        <v>0</v>
      </c>
      <c r="DW513" s="386">
        <f t="shared" si="838"/>
        <v>0</v>
      </c>
      <c r="DX513" s="386">
        <f t="shared" si="838"/>
        <v>43.408255498644174</v>
      </c>
      <c r="DY513" s="386">
        <f t="shared" si="838"/>
        <v>0</v>
      </c>
      <c r="DZ513" s="386">
        <f t="shared" si="838"/>
        <v>162.43928894245255</v>
      </c>
      <c r="EA513" s="401">
        <f t="shared" si="798"/>
        <v>216</v>
      </c>
      <c r="EB513" s="386">
        <f t="shared" si="799"/>
        <v>0</v>
      </c>
      <c r="EC513" s="386">
        <f t="shared" si="799"/>
        <v>10.152455558903284</v>
      </c>
      <c r="ED513" s="386">
        <f t="shared" si="799"/>
        <v>0</v>
      </c>
      <c r="EE513" s="385">
        <f t="shared" si="800"/>
        <v>0</v>
      </c>
      <c r="EF513" s="385">
        <f t="shared" si="800"/>
        <v>0</v>
      </c>
      <c r="EG513" s="402">
        <f t="shared" si="845"/>
        <v>0</v>
      </c>
      <c r="EH513" s="402">
        <f t="shared" si="845"/>
        <v>0</v>
      </c>
      <c r="EI513" s="402">
        <f t="shared" si="845"/>
        <v>0</v>
      </c>
      <c r="EJ513" s="402">
        <f t="shared" si="843"/>
        <v>0</v>
      </c>
      <c r="EK513" s="402">
        <f t="shared" si="843"/>
        <v>0</v>
      </c>
      <c r="EL513" s="402">
        <f t="shared" si="843"/>
        <v>0</v>
      </c>
      <c r="EM513" s="402">
        <f t="shared" si="801"/>
        <v>0</v>
      </c>
      <c r="EN513" s="402">
        <f t="shared" si="802"/>
        <v>0</v>
      </c>
      <c r="EO513" s="402">
        <f t="shared" si="802"/>
        <v>0</v>
      </c>
      <c r="EP513" s="402">
        <f t="shared" si="803"/>
        <v>0</v>
      </c>
      <c r="EQ513" s="402">
        <f t="shared" si="804"/>
        <v>0</v>
      </c>
      <c r="ER513" s="394">
        <f t="shared" si="831"/>
        <v>0</v>
      </c>
      <c r="ES513" s="394">
        <f t="shared" si="831"/>
        <v>0</v>
      </c>
      <c r="ET513" s="394">
        <f t="shared" si="831"/>
        <v>0</v>
      </c>
      <c r="EU513" s="394">
        <f t="shared" si="828"/>
        <v>0</v>
      </c>
      <c r="EV513" s="394">
        <f t="shared" si="828"/>
        <v>0</v>
      </c>
      <c r="EW513" s="394">
        <f t="shared" si="828"/>
        <v>0</v>
      </c>
      <c r="EX513" s="394">
        <f t="shared" si="828"/>
        <v>0</v>
      </c>
      <c r="EY513" s="403">
        <f t="shared" si="805"/>
        <v>-156</v>
      </c>
      <c r="EZ513" s="394">
        <f t="shared" si="806"/>
        <v>0</v>
      </c>
      <c r="FA513" s="396">
        <f t="shared" si="807"/>
        <v>0</v>
      </c>
      <c r="FB513" s="396">
        <f t="shared" si="807"/>
        <v>0</v>
      </c>
      <c r="FC513" s="404">
        <f t="shared" si="841"/>
        <v>0</v>
      </c>
      <c r="FD513" s="404">
        <f t="shared" si="841"/>
        <v>0</v>
      </c>
      <c r="FE513" s="404">
        <f t="shared" si="841"/>
        <v>545.81862006628501</v>
      </c>
      <c r="FF513" s="404">
        <f t="shared" si="841"/>
        <v>0</v>
      </c>
      <c r="FG513" s="404">
        <f t="shared" si="841"/>
        <v>2042.52365170232</v>
      </c>
      <c r="FH513" s="404">
        <f t="shared" si="833"/>
        <v>0</v>
      </c>
      <c r="FI513" s="404">
        <f t="shared" si="833"/>
        <v>0</v>
      </c>
      <c r="FJ513" s="404">
        <f t="shared" si="833"/>
        <v>127.657728231395</v>
      </c>
      <c r="FK513" s="392">
        <f t="shared" si="808"/>
        <v>2716</v>
      </c>
      <c r="FL513" s="384">
        <f t="shared" si="809"/>
        <v>0</v>
      </c>
      <c r="FM513" s="384">
        <f t="shared" si="809"/>
        <v>0</v>
      </c>
      <c r="FN513" s="405">
        <f t="shared" si="839"/>
        <v>0</v>
      </c>
      <c r="FO513" s="405">
        <f t="shared" si="839"/>
        <v>0</v>
      </c>
      <c r="FP513" s="405">
        <f t="shared" si="839"/>
        <v>76.366375414281407</v>
      </c>
      <c r="FQ513" s="405">
        <f t="shared" si="835"/>
        <v>0</v>
      </c>
      <c r="FR513" s="405">
        <f t="shared" si="835"/>
        <v>285.77282313949985</v>
      </c>
      <c r="FS513" s="405">
        <f t="shared" si="835"/>
        <v>0</v>
      </c>
      <c r="FT513" s="405">
        <f t="shared" si="835"/>
        <v>0</v>
      </c>
      <c r="FU513" s="405">
        <f t="shared" si="835"/>
        <v>17.860801446218741</v>
      </c>
      <c r="FV513" s="405">
        <f t="shared" si="835"/>
        <v>0</v>
      </c>
      <c r="FW513" s="397">
        <f t="shared" si="810"/>
        <v>20530.750726027436</v>
      </c>
      <c r="FX513" s="406">
        <f t="shared" si="811"/>
        <v>20150.750726027436</v>
      </c>
      <c r="FY513" s="331">
        <f t="shared" si="812"/>
        <v>20150.750726027436</v>
      </c>
      <c r="FZ513" s="382">
        <f t="shared" si="813"/>
        <v>0</v>
      </c>
      <c r="GA513" s="331">
        <f t="shared" si="814"/>
        <v>0</v>
      </c>
      <c r="GB513" s="407">
        <f t="shared" si="815"/>
        <v>0</v>
      </c>
      <c r="GC513" s="407">
        <f t="shared" si="816"/>
        <v>0</v>
      </c>
      <c r="GD513" s="407">
        <f t="shared" si="817"/>
        <v>0</v>
      </c>
      <c r="GE513" s="407">
        <f t="shared" si="818"/>
        <v>0</v>
      </c>
      <c r="GF513" s="407">
        <f t="shared" si="819"/>
        <v>0</v>
      </c>
      <c r="GG513" s="407">
        <f t="shared" si="820"/>
        <v>0</v>
      </c>
      <c r="GH513" s="407">
        <f t="shared" si="821"/>
        <v>0</v>
      </c>
      <c r="GI513" s="407">
        <f t="shared" si="822"/>
        <v>0</v>
      </c>
      <c r="GJ513">
        <f t="shared" si="823"/>
        <v>0</v>
      </c>
      <c r="GK513" s="382">
        <f t="shared" si="824"/>
        <v>0</v>
      </c>
      <c r="GL513">
        <v>6</v>
      </c>
      <c r="GM513">
        <f t="shared" si="847"/>
        <v>7</v>
      </c>
      <c r="GN513">
        <f t="shared" si="847"/>
        <v>0</v>
      </c>
      <c r="GO513">
        <f t="shared" si="847"/>
        <v>0</v>
      </c>
      <c r="GP513">
        <f t="shared" si="847"/>
        <v>0</v>
      </c>
      <c r="GQ513">
        <f t="shared" si="847"/>
        <v>0</v>
      </c>
      <c r="GR513">
        <f t="shared" si="846"/>
        <v>216</v>
      </c>
      <c r="GS513">
        <f t="shared" si="846"/>
        <v>0</v>
      </c>
      <c r="GT513">
        <f t="shared" si="846"/>
        <v>0</v>
      </c>
      <c r="GU513">
        <f t="shared" si="846"/>
        <v>2716</v>
      </c>
      <c r="GV513">
        <f t="shared" si="846"/>
        <v>20530.750726027436</v>
      </c>
    </row>
    <row r="514" spans="1:204" customFormat="1" x14ac:dyDescent="0.25">
      <c r="A514" s="378">
        <v>21008</v>
      </c>
      <c r="B514" s="32" t="s">
        <v>1049</v>
      </c>
      <c r="C514" t="s">
        <v>879</v>
      </c>
      <c r="D514">
        <v>6</v>
      </c>
      <c r="E514" s="379">
        <v>38895</v>
      </c>
      <c r="F514" s="379">
        <v>2471</v>
      </c>
      <c r="G514" s="379">
        <v>42</v>
      </c>
      <c r="H514" s="379">
        <v>0</v>
      </c>
      <c r="I514" s="379">
        <v>92408</v>
      </c>
      <c r="J514" s="379">
        <v>0</v>
      </c>
      <c r="K514" s="379">
        <v>110031</v>
      </c>
      <c r="L514" s="379">
        <v>2426</v>
      </c>
      <c r="M514" s="380">
        <v>0</v>
      </c>
      <c r="N514" s="381">
        <f t="shared" si="755"/>
        <v>246273</v>
      </c>
      <c r="O514" s="379">
        <v>44400</v>
      </c>
      <c r="P514" s="379">
        <v>2369</v>
      </c>
      <c r="Q514" s="379">
        <v>53</v>
      </c>
      <c r="R514" s="379">
        <v>0</v>
      </c>
      <c r="S514" s="379">
        <v>75736</v>
      </c>
      <c r="T514" s="379">
        <v>0</v>
      </c>
      <c r="U514" s="379">
        <v>88170</v>
      </c>
      <c r="V514" s="379">
        <v>2931</v>
      </c>
      <c r="W514" s="480">
        <f>(VLOOKUP(A514,'[1]floresta plant'!$A$4:$F$573,6,0))*1000</f>
        <v>0</v>
      </c>
      <c r="X514" s="24">
        <f t="shared" si="756"/>
        <v>213659</v>
      </c>
      <c r="Y514" s="53">
        <f t="shared" si="829"/>
        <v>11</v>
      </c>
      <c r="Z514" s="53">
        <f t="shared" si="829"/>
        <v>0</v>
      </c>
      <c r="AA514" s="53">
        <f t="shared" si="829"/>
        <v>-16672</v>
      </c>
      <c r="AB514" s="53">
        <f t="shared" si="826"/>
        <v>0</v>
      </c>
      <c r="AC514" s="53">
        <f t="shared" si="826"/>
        <v>-21861</v>
      </c>
      <c r="AD514" s="53">
        <f t="shared" si="826"/>
        <v>505</v>
      </c>
      <c r="AE514" s="53">
        <f t="shared" si="826"/>
        <v>0</v>
      </c>
      <c r="AF514" s="53">
        <f t="shared" si="757"/>
        <v>-102</v>
      </c>
      <c r="AG514" s="53">
        <f t="shared" si="758"/>
        <v>5505</v>
      </c>
      <c r="AH514" s="53">
        <f t="shared" si="759"/>
        <v>69099.954341456876</v>
      </c>
      <c r="AI514" s="53">
        <f t="shared" si="825"/>
        <v>-32614</v>
      </c>
      <c r="AJ514" s="469">
        <v>0</v>
      </c>
      <c r="AK514" s="469">
        <v>36485.954341456876</v>
      </c>
      <c r="AL514" s="469">
        <v>0</v>
      </c>
      <c r="AM514" s="470">
        <f t="shared" si="760"/>
        <v>36485.954341456876</v>
      </c>
      <c r="AN514" s="53">
        <f t="shared" si="761"/>
        <v>69099.954341456876</v>
      </c>
      <c r="AO514" s="382">
        <f t="shared" si="762"/>
        <v>3</v>
      </c>
      <c r="AP514">
        <v>6</v>
      </c>
      <c r="AQ514" s="383">
        <f t="shared" si="763"/>
        <v>6021</v>
      </c>
      <c r="AR514" s="383">
        <f t="shared" si="764"/>
        <v>-38635</v>
      </c>
      <c r="AS514" s="383">
        <f t="shared" si="765"/>
        <v>11</v>
      </c>
      <c r="AT514" s="383">
        <f t="shared" si="766"/>
        <v>38635</v>
      </c>
      <c r="AU514" s="383">
        <f t="shared" si="767"/>
        <v>0</v>
      </c>
      <c r="AV514" s="383">
        <f t="shared" si="768"/>
        <v>1</v>
      </c>
      <c r="AW514" s="383">
        <f t="shared" si="769"/>
        <v>0</v>
      </c>
      <c r="AX514" s="383">
        <f t="shared" si="770"/>
        <v>1</v>
      </c>
      <c r="AY514" s="383">
        <f t="shared" si="771"/>
        <v>11</v>
      </c>
      <c r="AZ514">
        <f t="shared" si="772"/>
        <v>0</v>
      </c>
      <c r="BA514">
        <f t="shared" si="773"/>
        <v>0</v>
      </c>
      <c r="BB514" s="383">
        <f t="shared" si="774"/>
        <v>0</v>
      </c>
      <c r="BC514" s="384">
        <f t="shared" si="836"/>
        <v>11</v>
      </c>
      <c r="BD514" s="384">
        <f t="shared" si="836"/>
        <v>0</v>
      </c>
      <c r="BE514" s="384">
        <f t="shared" si="836"/>
        <v>0.43152581855830208</v>
      </c>
      <c r="BF514" s="384">
        <f t="shared" si="834"/>
        <v>0</v>
      </c>
      <c r="BG514" s="384">
        <f t="shared" si="834"/>
        <v>0.56583408826193871</v>
      </c>
      <c r="BH514" s="384">
        <f t="shared" si="834"/>
        <v>505</v>
      </c>
      <c r="BI514" s="384">
        <f t="shared" si="834"/>
        <v>0</v>
      </c>
      <c r="BJ514" s="384">
        <f t="shared" si="834"/>
        <v>2.6400931797592856E-3</v>
      </c>
      <c r="BK514" s="384">
        <f t="shared" si="834"/>
        <v>5505</v>
      </c>
      <c r="BL514" s="474">
        <f t="shared" si="775"/>
        <v>38624</v>
      </c>
      <c r="BM514" s="409">
        <f t="shared" si="776"/>
        <v>69099.954341456876</v>
      </c>
      <c r="BN514" s="473">
        <f t="shared" si="777"/>
        <v>6010</v>
      </c>
      <c r="BO514" s="387">
        <f t="shared" si="778"/>
        <v>1</v>
      </c>
      <c r="BP514" s="387">
        <f t="shared" si="779"/>
        <v>0</v>
      </c>
      <c r="BQ514" s="388">
        <f t="shared" si="780"/>
        <v>0</v>
      </c>
      <c r="BR514" s="389">
        <f t="shared" si="781"/>
        <v>32614</v>
      </c>
      <c r="BS514" s="390">
        <f t="shared" si="782"/>
        <v>11</v>
      </c>
      <c r="BT514" s="391">
        <f t="shared" si="840"/>
        <v>0</v>
      </c>
      <c r="BU514" s="391">
        <f t="shared" si="840"/>
        <v>4.7467840041413227</v>
      </c>
      <c r="BV514" s="391">
        <f t="shared" si="840"/>
        <v>0</v>
      </c>
      <c r="BW514" s="391">
        <f t="shared" si="840"/>
        <v>6.2241749708813261</v>
      </c>
      <c r="BX514" s="391">
        <f t="shared" si="840"/>
        <v>0</v>
      </c>
      <c r="BY514" s="391">
        <f t="shared" si="832"/>
        <v>0</v>
      </c>
      <c r="BZ514" s="391">
        <f t="shared" si="832"/>
        <v>2.9041024977352142E-2</v>
      </c>
      <c r="CA514" s="391">
        <f t="shared" si="832"/>
        <v>0</v>
      </c>
      <c r="CB514" s="391">
        <f t="shared" si="783"/>
        <v>0</v>
      </c>
      <c r="CC514" s="391">
        <f t="shared" si="783"/>
        <v>0</v>
      </c>
      <c r="CD514" s="392">
        <f t="shared" si="784"/>
        <v>0</v>
      </c>
      <c r="CE514" s="393">
        <f t="shared" si="785"/>
        <v>0</v>
      </c>
      <c r="CF514" s="392">
        <f t="shared" si="830"/>
        <v>0</v>
      </c>
      <c r="CG514" s="392">
        <f t="shared" si="830"/>
        <v>0</v>
      </c>
      <c r="CH514" s="392">
        <f t="shared" si="830"/>
        <v>0</v>
      </c>
      <c r="CI514" s="392">
        <f t="shared" si="827"/>
        <v>0</v>
      </c>
      <c r="CJ514" s="392">
        <f t="shared" si="827"/>
        <v>0</v>
      </c>
      <c r="CK514" s="392">
        <f t="shared" si="827"/>
        <v>0</v>
      </c>
      <c r="CL514" s="392">
        <f t="shared" si="827"/>
        <v>0</v>
      </c>
      <c r="CM514" s="392">
        <f t="shared" si="786"/>
        <v>0</v>
      </c>
      <c r="CN514" s="392">
        <f t="shared" si="787"/>
        <v>0</v>
      </c>
      <c r="CO514" s="394">
        <f t="shared" si="788"/>
        <v>0</v>
      </c>
      <c r="CP514" s="394">
        <f t="shared" si="788"/>
        <v>0</v>
      </c>
      <c r="CQ514" s="395">
        <f t="shared" si="789"/>
        <v>-16672</v>
      </c>
      <c r="CR514" s="394">
        <f t="shared" si="844"/>
        <v>0</v>
      </c>
      <c r="CS514" s="394">
        <f t="shared" si="844"/>
        <v>0</v>
      </c>
      <c r="CT514" s="394">
        <f t="shared" si="844"/>
        <v>0</v>
      </c>
      <c r="CU514" s="394">
        <f t="shared" si="842"/>
        <v>0</v>
      </c>
      <c r="CV514" s="394">
        <f t="shared" si="842"/>
        <v>0</v>
      </c>
      <c r="CW514" s="394">
        <f t="shared" si="842"/>
        <v>0</v>
      </c>
      <c r="CX514" s="396">
        <f t="shared" si="790"/>
        <v>0</v>
      </c>
      <c r="CY514" s="396">
        <f t="shared" si="790"/>
        <v>0</v>
      </c>
      <c r="CZ514" s="397">
        <f t="shared" si="791"/>
        <v>0</v>
      </c>
      <c r="DA514" s="397">
        <f t="shared" si="791"/>
        <v>0</v>
      </c>
      <c r="DB514" s="397">
        <f t="shared" si="791"/>
        <v>0</v>
      </c>
      <c r="DC514" s="397">
        <f t="shared" si="792"/>
        <v>0</v>
      </c>
      <c r="DD514" s="397">
        <f t="shared" ref="DD514:DH564" si="848">IF($DC514&gt;0,IF(AC514&gt;0,0,$DC514*BG514*$BO514),0)</f>
        <v>0</v>
      </c>
      <c r="DE514" s="397">
        <f t="shared" si="848"/>
        <v>0</v>
      </c>
      <c r="DF514" s="397">
        <f t="shared" si="848"/>
        <v>0</v>
      </c>
      <c r="DG514" s="397">
        <f t="shared" si="848"/>
        <v>0</v>
      </c>
      <c r="DH514" s="397">
        <f t="shared" si="848"/>
        <v>0</v>
      </c>
      <c r="DI514" s="398">
        <f t="shared" si="793"/>
        <v>0</v>
      </c>
      <c r="DJ514" s="398">
        <f t="shared" si="793"/>
        <v>0</v>
      </c>
      <c r="DK514" s="399">
        <f t="shared" si="794"/>
        <v>0</v>
      </c>
      <c r="DL514" s="399">
        <f t="shared" si="794"/>
        <v>0</v>
      </c>
      <c r="DM514" s="399">
        <f t="shared" si="794"/>
        <v>0</v>
      </c>
      <c r="DN514" s="399">
        <f t="shared" si="753"/>
        <v>0</v>
      </c>
      <c r="DO514" s="399">
        <f t="shared" si="795"/>
        <v>-21861</v>
      </c>
      <c r="DP514" s="399">
        <f t="shared" si="796"/>
        <v>0</v>
      </c>
      <c r="DQ514" s="399">
        <f t="shared" si="796"/>
        <v>0</v>
      </c>
      <c r="DR514" s="399">
        <f t="shared" si="796"/>
        <v>0</v>
      </c>
      <c r="DS514" s="399">
        <f t="shared" si="754"/>
        <v>0</v>
      </c>
      <c r="DT514" s="400">
        <f t="shared" si="797"/>
        <v>0</v>
      </c>
      <c r="DU514" s="400">
        <f t="shared" si="797"/>
        <v>0</v>
      </c>
      <c r="DV514" s="386">
        <f t="shared" ref="DV514:DZ564" si="849">IF($EA514&gt;0,IF(Y514&gt;0,0,$EA514*$BO514*BC514),0)</f>
        <v>0</v>
      </c>
      <c r="DW514" s="386">
        <f t="shared" si="849"/>
        <v>0</v>
      </c>
      <c r="DX514" s="386">
        <f t="shared" si="849"/>
        <v>217.92053837194254</v>
      </c>
      <c r="DY514" s="386">
        <f t="shared" si="849"/>
        <v>0</v>
      </c>
      <c r="DZ514" s="386">
        <f t="shared" si="849"/>
        <v>285.74621457227903</v>
      </c>
      <c r="EA514" s="401">
        <f t="shared" si="798"/>
        <v>505</v>
      </c>
      <c r="EB514" s="386">
        <f t="shared" si="799"/>
        <v>0</v>
      </c>
      <c r="EC514" s="386">
        <f t="shared" si="799"/>
        <v>1.3332470557784393</v>
      </c>
      <c r="ED514" s="386">
        <f t="shared" si="799"/>
        <v>0</v>
      </c>
      <c r="EE514" s="385">
        <f t="shared" si="800"/>
        <v>0</v>
      </c>
      <c r="EF514" s="385">
        <f t="shared" si="800"/>
        <v>0</v>
      </c>
      <c r="EG514" s="402">
        <f t="shared" si="845"/>
        <v>0</v>
      </c>
      <c r="EH514" s="402">
        <f t="shared" si="845"/>
        <v>0</v>
      </c>
      <c r="EI514" s="402">
        <f t="shared" si="845"/>
        <v>0</v>
      </c>
      <c r="EJ514" s="402">
        <f t="shared" si="843"/>
        <v>0</v>
      </c>
      <c r="EK514" s="402">
        <f t="shared" si="843"/>
        <v>0</v>
      </c>
      <c r="EL514" s="402">
        <f t="shared" si="843"/>
        <v>0</v>
      </c>
      <c r="EM514" s="402">
        <f t="shared" si="801"/>
        <v>0</v>
      </c>
      <c r="EN514" s="402">
        <f t="shared" si="802"/>
        <v>0</v>
      </c>
      <c r="EO514" s="402">
        <f t="shared" si="802"/>
        <v>0</v>
      </c>
      <c r="EP514" s="402">
        <f t="shared" si="803"/>
        <v>0</v>
      </c>
      <c r="EQ514" s="402">
        <f t="shared" si="804"/>
        <v>0</v>
      </c>
      <c r="ER514" s="394">
        <f t="shared" si="831"/>
        <v>0</v>
      </c>
      <c r="ES514" s="394">
        <f t="shared" si="831"/>
        <v>0</v>
      </c>
      <c r="ET514" s="394">
        <f t="shared" si="831"/>
        <v>0</v>
      </c>
      <c r="EU514" s="394">
        <f t="shared" si="828"/>
        <v>0</v>
      </c>
      <c r="EV514" s="394">
        <f t="shared" si="828"/>
        <v>0</v>
      </c>
      <c r="EW514" s="394">
        <f t="shared" si="828"/>
        <v>0</v>
      </c>
      <c r="EX514" s="394">
        <f t="shared" si="828"/>
        <v>0</v>
      </c>
      <c r="EY514" s="403">
        <f t="shared" si="805"/>
        <v>-102</v>
      </c>
      <c r="EZ514" s="394">
        <f t="shared" si="806"/>
        <v>0</v>
      </c>
      <c r="FA514" s="396">
        <f t="shared" si="807"/>
        <v>0</v>
      </c>
      <c r="FB514" s="396">
        <f t="shared" si="807"/>
        <v>0</v>
      </c>
      <c r="FC514" s="404">
        <f t="shared" si="841"/>
        <v>0</v>
      </c>
      <c r="FD514" s="404">
        <f t="shared" si="841"/>
        <v>0</v>
      </c>
      <c r="FE514" s="404">
        <f t="shared" si="841"/>
        <v>2375.5496311634529</v>
      </c>
      <c r="FF514" s="404">
        <f t="shared" si="841"/>
        <v>0</v>
      </c>
      <c r="FG514" s="404">
        <f t="shared" si="841"/>
        <v>3114.9166558819725</v>
      </c>
      <c r="FH514" s="404">
        <f t="shared" si="833"/>
        <v>0</v>
      </c>
      <c r="FI514" s="404">
        <f t="shared" si="833"/>
        <v>0</v>
      </c>
      <c r="FJ514" s="404">
        <f t="shared" si="833"/>
        <v>14.533712954574867</v>
      </c>
      <c r="FK514" s="392">
        <f t="shared" si="808"/>
        <v>5505</v>
      </c>
      <c r="FL514" s="384">
        <f t="shared" si="809"/>
        <v>0</v>
      </c>
      <c r="FM514" s="384">
        <f t="shared" si="809"/>
        <v>0</v>
      </c>
      <c r="FN514" s="405">
        <f t="shared" si="839"/>
        <v>0</v>
      </c>
      <c r="FO514" s="405">
        <f t="shared" si="839"/>
        <v>0</v>
      </c>
      <c r="FP514" s="405">
        <f t="shared" si="839"/>
        <v>14073.783046460463</v>
      </c>
      <c r="FQ514" s="405">
        <f t="shared" si="835"/>
        <v>0</v>
      </c>
      <c r="FR514" s="405">
        <f t="shared" si="835"/>
        <v>18454.11295457487</v>
      </c>
      <c r="FS514" s="405">
        <f t="shared" si="835"/>
        <v>0</v>
      </c>
      <c r="FT514" s="405">
        <f t="shared" si="835"/>
        <v>0</v>
      </c>
      <c r="FU514" s="405">
        <f t="shared" si="835"/>
        <v>86.103998964669344</v>
      </c>
      <c r="FV514" s="405">
        <f t="shared" si="835"/>
        <v>0</v>
      </c>
      <c r="FW514" s="397">
        <f t="shared" si="810"/>
        <v>69099.954341456876</v>
      </c>
      <c r="FX514" s="406">
        <f t="shared" si="811"/>
        <v>36485.954341456876</v>
      </c>
      <c r="FY514" s="331">
        <f t="shared" si="812"/>
        <v>36485.954341456876</v>
      </c>
      <c r="FZ514" s="382">
        <f t="shared" si="813"/>
        <v>0</v>
      </c>
      <c r="GA514" s="331">
        <f t="shared" si="814"/>
        <v>-1.7763568394002505E-15</v>
      </c>
      <c r="GB514" s="407">
        <f t="shared" si="815"/>
        <v>0</v>
      </c>
      <c r="GC514" s="407">
        <f t="shared" si="816"/>
        <v>0</v>
      </c>
      <c r="GD514" s="407">
        <f t="shared" si="817"/>
        <v>0</v>
      </c>
      <c r="GE514" s="407">
        <f t="shared" si="818"/>
        <v>0</v>
      </c>
      <c r="GF514" s="407">
        <f t="shared" si="819"/>
        <v>0</v>
      </c>
      <c r="GG514" s="407">
        <f t="shared" si="820"/>
        <v>0</v>
      </c>
      <c r="GH514" s="407">
        <f t="shared" si="821"/>
        <v>0</v>
      </c>
      <c r="GI514" s="407">
        <f t="shared" si="822"/>
        <v>0</v>
      </c>
      <c r="GJ514">
        <f t="shared" si="823"/>
        <v>0</v>
      </c>
      <c r="GK514" s="382">
        <f t="shared" si="824"/>
        <v>-1.7763568394002505E-15</v>
      </c>
      <c r="GL514">
        <v>6</v>
      </c>
      <c r="GM514">
        <f t="shared" si="847"/>
        <v>11</v>
      </c>
      <c r="GN514">
        <f t="shared" si="847"/>
        <v>0</v>
      </c>
      <c r="GO514">
        <f t="shared" si="847"/>
        <v>0</v>
      </c>
      <c r="GP514">
        <f t="shared" si="847"/>
        <v>0</v>
      </c>
      <c r="GQ514">
        <f t="shared" si="847"/>
        <v>0</v>
      </c>
      <c r="GR514">
        <f t="shared" si="846"/>
        <v>505</v>
      </c>
      <c r="GS514">
        <f t="shared" si="846"/>
        <v>0</v>
      </c>
      <c r="GT514">
        <f t="shared" si="846"/>
        <v>0</v>
      </c>
      <c r="GU514">
        <f t="shared" si="846"/>
        <v>5505</v>
      </c>
      <c r="GV514">
        <f t="shared" si="846"/>
        <v>69099.954341456876</v>
      </c>
    </row>
    <row r="515" spans="1:204" customFormat="1" x14ac:dyDescent="0.25">
      <c r="A515" s="378">
        <v>21009</v>
      </c>
      <c r="B515" s="32" t="s">
        <v>1050</v>
      </c>
      <c r="C515" t="s">
        <v>879</v>
      </c>
      <c r="D515">
        <v>6</v>
      </c>
      <c r="E515" s="379">
        <v>1316</v>
      </c>
      <c r="F515" s="379">
        <v>3919</v>
      </c>
      <c r="G515" s="379">
        <v>1539</v>
      </c>
      <c r="H515" s="379">
        <v>0</v>
      </c>
      <c r="I515" s="379">
        <v>17755</v>
      </c>
      <c r="J515" s="379">
        <v>0</v>
      </c>
      <c r="K515" s="379">
        <v>26918</v>
      </c>
      <c r="L515" s="379">
        <v>2364</v>
      </c>
      <c r="M515" s="380">
        <v>1324.0314612954617</v>
      </c>
      <c r="N515" s="381">
        <f t="shared" si="755"/>
        <v>55135.031461295461</v>
      </c>
      <c r="O515" s="379">
        <v>1389</v>
      </c>
      <c r="P515" s="379">
        <v>4476</v>
      </c>
      <c r="Q515" s="379">
        <v>1860</v>
      </c>
      <c r="R515" s="379">
        <v>0</v>
      </c>
      <c r="S515" s="379">
        <v>15311</v>
      </c>
      <c r="T515" s="379">
        <v>0</v>
      </c>
      <c r="U515" s="379">
        <v>19464</v>
      </c>
      <c r="V515" s="379">
        <v>1531</v>
      </c>
      <c r="W515" s="480">
        <f>(VLOOKUP(A515,'[1]floresta plant'!$A$4:$F$573,6,0))*1000</f>
        <v>4229.3441226085406</v>
      </c>
      <c r="X515" s="24">
        <f t="shared" si="756"/>
        <v>48260.344122608542</v>
      </c>
      <c r="Y515" s="53">
        <f t="shared" si="829"/>
        <v>321</v>
      </c>
      <c r="Z515" s="53">
        <f t="shared" si="829"/>
        <v>0</v>
      </c>
      <c r="AA515" s="53">
        <f t="shared" si="829"/>
        <v>-2444</v>
      </c>
      <c r="AB515" s="53">
        <f t="shared" si="826"/>
        <v>0</v>
      </c>
      <c r="AC515" s="53">
        <f t="shared" si="826"/>
        <v>-7454</v>
      </c>
      <c r="AD515" s="53">
        <f t="shared" si="826"/>
        <v>-833</v>
      </c>
      <c r="AE515" s="53">
        <f t="shared" si="826"/>
        <v>2905.3126613130789</v>
      </c>
      <c r="AF515" s="53">
        <f t="shared" si="757"/>
        <v>557</v>
      </c>
      <c r="AG515" s="53">
        <f t="shared" si="758"/>
        <v>73</v>
      </c>
      <c r="AH515" s="53">
        <f t="shared" si="759"/>
        <v>72873.635403858701</v>
      </c>
      <c r="AI515" s="53">
        <f t="shared" si="825"/>
        <v>-6874.6873386869192</v>
      </c>
      <c r="AJ515" s="469">
        <v>850.29790000000003</v>
      </c>
      <c r="AK515" s="469">
        <v>65148.650165171777</v>
      </c>
      <c r="AL515" s="469">
        <v>0</v>
      </c>
      <c r="AM515" s="470">
        <f t="shared" si="760"/>
        <v>65998.948065171775</v>
      </c>
      <c r="AN515" s="53">
        <f t="shared" si="761"/>
        <v>72873.635403858701</v>
      </c>
      <c r="AO515" s="382">
        <f t="shared" si="762"/>
        <v>3</v>
      </c>
      <c r="AP515">
        <v>6</v>
      </c>
      <c r="AQ515" s="383">
        <f t="shared" si="763"/>
        <v>3856.3126613130789</v>
      </c>
      <c r="AR515" s="383">
        <f t="shared" si="764"/>
        <v>-10731</v>
      </c>
      <c r="AS515" s="383">
        <f t="shared" si="765"/>
        <v>321</v>
      </c>
      <c r="AT515" s="383">
        <f t="shared" si="766"/>
        <v>10731</v>
      </c>
      <c r="AU515" s="383">
        <f t="shared" si="767"/>
        <v>0</v>
      </c>
      <c r="AV515" s="383">
        <f t="shared" si="768"/>
        <v>1</v>
      </c>
      <c r="AW515" s="383">
        <f t="shared" si="769"/>
        <v>0</v>
      </c>
      <c r="AX515" s="383">
        <f t="shared" si="770"/>
        <v>1</v>
      </c>
      <c r="AY515" s="383">
        <f t="shared" si="771"/>
        <v>321</v>
      </c>
      <c r="AZ515">
        <f t="shared" si="772"/>
        <v>0</v>
      </c>
      <c r="BA515">
        <f t="shared" si="773"/>
        <v>0</v>
      </c>
      <c r="BB515" s="383">
        <f t="shared" si="774"/>
        <v>0</v>
      </c>
      <c r="BC515" s="384">
        <f t="shared" si="836"/>
        <v>321</v>
      </c>
      <c r="BD515" s="384">
        <f t="shared" si="836"/>
        <v>0</v>
      </c>
      <c r="BE515" s="384">
        <f t="shared" si="836"/>
        <v>0.2277513745224117</v>
      </c>
      <c r="BF515" s="384">
        <f t="shared" si="834"/>
        <v>0</v>
      </c>
      <c r="BG515" s="384">
        <f t="shared" si="834"/>
        <v>0.69462305470133257</v>
      </c>
      <c r="BH515" s="384">
        <f t="shared" si="834"/>
        <v>7.7625570776255703E-2</v>
      </c>
      <c r="BI515" s="384">
        <f t="shared" si="834"/>
        <v>2905.3126613130789</v>
      </c>
      <c r="BJ515" s="384">
        <f t="shared" si="834"/>
        <v>557</v>
      </c>
      <c r="BK515" s="384">
        <f t="shared" si="834"/>
        <v>73</v>
      </c>
      <c r="BL515" s="474">
        <f t="shared" si="775"/>
        <v>10410</v>
      </c>
      <c r="BM515" s="409">
        <f t="shared" si="776"/>
        <v>72873.635403858701</v>
      </c>
      <c r="BN515" s="473">
        <f t="shared" si="777"/>
        <v>3535.3126613130789</v>
      </c>
      <c r="BO515" s="387">
        <f t="shared" si="778"/>
        <v>1</v>
      </c>
      <c r="BP515" s="387">
        <f t="shared" si="779"/>
        <v>0</v>
      </c>
      <c r="BQ515" s="388">
        <f t="shared" si="780"/>
        <v>0</v>
      </c>
      <c r="BR515" s="389">
        <f t="shared" si="781"/>
        <v>6874.6873386869211</v>
      </c>
      <c r="BS515" s="390">
        <f t="shared" si="782"/>
        <v>321</v>
      </c>
      <c r="BT515" s="391">
        <f t="shared" si="840"/>
        <v>0</v>
      </c>
      <c r="BU515" s="391">
        <f t="shared" si="840"/>
        <v>73.108191221694156</v>
      </c>
      <c r="BV515" s="391">
        <f t="shared" si="840"/>
        <v>0</v>
      </c>
      <c r="BW515" s="391">
        <f t="shared" si="840"/>
        <v>222.97400055912775</v>
      </c>
      <c r="BX515" s="391">
        <f t="shared" si="840"/>
        <v>24.917808219178081</v>
      </c>
      <c r="BY515" s="391">
        <f t="shared" si="832"/>
        <v>0</v>
      </c>
      <c r="BZ515" s="391">
        <f t="shared" si="832"/>
        <v>0</v>
      </c>
      <c r="CA515" s="391">
        <f t="shared" si="832"/>
        <v>0</v>
      </c>
      <c r="CB515" s="391">
        <f t="shared" si="783"/>
        <v>0</v>
      </c>
      <c r="CC515" s="391">
        <f t="shared" si="783"/>
        <v>0</v>
      </c>
      <c r="CD515" s="392">
        <f t="shared" si="784"/>
        <v>0</v>
      </c>
      <c r="CE515" s="393">
        <f t="shared" si="785"/>
        <v>0</v>
      </c>
      <c r="CF515" s="392">
        <f t="shared" si="830"/>
        <v>0</v>
      </c>
      <c r="CG515" s="392">
        <f t="shared" si="830"/>
        <v>0</v>
      </c>
      <c r="CH515" s="392">
        <f t="shared" si="830"/>
        <v>0</v>
      </c>
      <c r="CI515" s="392">
        <f t="shared" si="827"/>
        <v>0</v>
      </c>
      <c r="CJ515" s="392">
        <f t="shared" si="827"/>
        <v>0</v>
      </c>
      <c r="CK515" s="392">
        <f t="shared" si="827"/>
        <v>0</v>
      </c>
      <c r="CL515" s="392">
        <f t="shared" si="827"/>
        <v>0</v>
      </c>
      <c r="CM515" s="392">
        <f t="shared" si="786"/>
        <v>0</v>
      </c>
      <c r="CN515" s="392">
        <f t="shared" si="787"/>
        <v>0</v>
      </c>
      <c r="CO515" s="394">
        <f t="shared" si="788"/>
        <v>0</v>
      </c>
      <c r="CP515" s="394">
        <f t="shared" si="788"/>
        <v>0</v>
      </c>
      <c r="CQ515" s="395">
        <f t="shared" si="789"/>
        <v>-2444</v>
      </c>
      <c r="CR515" s="394">
        <f t="shared" si="844"/>
        <v>0</v>
      </c>
      <c r="CS515" s="394">
        <f t="shared" si="844"/>
        <v>0</v>
      </c>
      <c r="CT515" s="394">
        <f t="shared" si="844"/>
        <v>0</v>
      </c>
      <c r="CU515" s="394">
        <f t="shared" si="842"/>
        <v>0</v>
      </c>
      <c r="CV515" s="394">
        <f t="shared" si="842"/>
        <v>0</v>
      </c>
      <c r="CW515" s="394">
        <f t="shared" si="842"/>
        <v>0</v>
      </c>
      <c r="CX515" s="396">
        <f t="shared" si="790"/>
        <v>0</v>
      </c>
      <c r="CY515" s="396">
        <f t="shared" si="790"/>
        <v>0</v>
      </c>
      <c r="CZ515" s="397">
        <f t="shared" si="791"/>
        <v>0</v>
      </c>
      <c r="DA515" s="397">
        <f t="shared" si="791"/>
        <v>0</v>
      </c>
      <c r="DB515" s="397">
        <f t="shared" si="791"/>
        <v>0</v>
      </c>
      <c r="DC515" s="397">
        <f t="shared" si="792"/>
        <v>0</v>
      </c>
      <c r="DD515" s="397">
        <f t="shared" si="848"/>
        <v>0</v>
      </c>
      <c r="DE515" s="397">
        <f t="shared" si="848"/>
        <v>0</v>
      </c>
      <c r="DF515" s="397">
        <f t="shared" si="848"/>
        <v>0</v>
      </c>
      <c r="DG515" s="397">
        <f t="shared" si="848"/>
        <v>0</v>
      </c>
      <c r="DH515" s="397">
        <f t="shared" si="848"/>
        <v>0</v>
      </c>
      <c r="DI515" s="398">
        <f t="shared" si="793"/>
        <v>0</v>
      </c>
      <c r="DJ515" s="398">
        <f t="shared" si="793"/>
        <v>0</v>
      </c>
      <c r="DK515" s="399">
        <f t="shared" si="794"/>
        <v>0</v>
      </c>
      <c r="DL515" s="399">
        <f t="shared" si="794"/>
        <v>0</v>
      </c>
      <c r="DM515" s="399">
        <f t="shared" si="794"/>
        <v>0</v>
      </c>
      <c r="DN515" s="399">
        <f t="shared" si="794"/>
        <v>0</v>
      </c>
      <c r="DO515" s="399">
        <f t="shared" si="795"/>
        <v>-7454</v>
      </c>
      <c r="DP515" s="399">
        <f t="shared" si="796"/>
        <v>0</v>
      </c>
      <c r="DQ515" s="399">
        <f t="shared" si="796"/>
        <v>0</v>
      </c>
      <c r="DR515" s="399">
        <f t="shared" si="796"/>
        <v>0</v>
      </c>
      <c r="DS515" s="399">
        <f t="shared" si="796"/>
        <v>0</v>
      </c>
      <c r="DT515" s="400">
        <f t="shared" si="797"/>
        <v>0</v>
      </c>
      <c r="DU515" s="400">
        <f t="shared" si="797"/>
        <v>0</v>
      </c>
      <c r="DV515" s="386">
        <f t="shared" si="849"/>
        <v>0</v>
      </c>
      <c r="DW515" s="386">
        <f t="shared" si="849"/>
        <v>0</v>
      </c>
      <c r="DX515" s="386">
        <f t="shared" si="849"/>
        <v>0</v>
      </c>
      <c r="DY515" s="386">
        <f t="shared" si="849"/>
        <v>0</v>
      </c>
      <c r="DZ515" s="386">
        <f t="shared" si="849"/>
        <v>0</v>
      </c>
      <c r="EA515" s="401">
        <f t="shared" si="798"/>
        <v>-833</v>
      </c>
      <c r="EB515" s="386">
        <f t="shared" si="799"/>
        <v>0</v>
      </c>
      <c r="EC515" s="386">
        <f t="shared" si="799"/>
        <v>0</v>
      </c>
      <c r="ED515" s="386">
        <f t="shared" si="799"/>
        <v>0</v>
      </c>
      <c r="EE515" s="385">
        <f t="shared" si="800"/>
        <v>0</v>
      </c>
      <c r="EF515" s="385">
        <f t="shared" si="800"/>
        <v>0</v>
      </c>
      <c r="EG515" s="402">
        <f t="shared" si="845"/>
        <v>0</v>
      </c>
      <c r="EH515" s="402">
        <f t="shared" si="845"/>
        <v>0</v>
      </c>
      <c r="EI515" s="402">
        <f t="shared" si="845"/>
        <v>661.68895203141972</v>
      </c>
      <c r="EJ515" s="402">
        <f t="shared" si="843"/>
        <v>0</v>
      </c>
      <c r="EK515" s="402">
        <f t="shared" si="843"/>
        <v>2018.0971556637489</v>
      </c>
      <c r="EL515" s="402">
        <f t="shared" si="843"/>
        <v>225.52655361791022</v>
      </c>
      <c r="EM515" s="402">
        <f t="shared" si="801"/>
        <v>2905.3126613130789</v>
      </c>
      <c r="EN515" s="402">
        <f t="shared" si="802"/>
        <v>0</v>
      </c>
      <c r="EO515" s="402">
        <f t="shared" si="802"/>
        <v>0</v>
      </c>
      <c r="EP515" s="402">
        <f t="shared" si="803"/>
        <v>0</v>
      </c>
      <c r="EQ515" s="402">
        <f t="shared" si="804"/>
        <v>0</v>
      </c>
      <c r="ER515" s="394">
        <f t="shared" si="831"/>
        <v>0</v>
      </c>
      <c r="ES515" s="394">
        <f t="shared" si="831"/>
        <v>0</v>
      </c>
      <c r="ET515" s="394">
        <f t="shared" si="831"/>
        <v>126.85751560898332</v>
      </c>
      <c r="EU515" s="394">
        <f t="shared" si="828"/>
        <v>0</v>
      </c>
      <c r="EV515" s="394">
        <f t="shared" si="828"/>
        <v>386.90504146864225</v>
      </c>
      <c r="EW515" s="394">
        <f t="shared" si="828"/>
        <v>43.237442922374427</v>
      </c>
      <c r="EX515" s="394">
        <f t="shared" si="828"/>
        <v>0</v>
      </c>
      <c r="EY515" s="403">
        <f t="shared" si="805"/>
        <v>557</v>
      </c>
      <c r="EZ515" s="394">
        <f t="shared" si="806"/>
        <v>0</v>
      </c>
      <c r="FA515" s="396">
        <f t="shared" si="807"/>
        <v>0</v>
      </c>
      <c r="FB515" s="396">
        <f t="shared" si="807"/>
        <v>0</v>
      </c>
      <c r="FC515" s="404">
        <f t="shared" si="841"/>
        <v>0</v>
      </c>
      <c r="FD515" s="404">
        <f t="shared" si="841"/>
        <v>0</v>
      </c>
      <c r="FE515" s="404">
        <f t="shared" si="841"/>
        <v>16.625850340136054</v>
      </c>
      <c r="FF515" s="404">
        <f t="shared" si="841"/>
        <v>0</v>
      </c>
      <c r="FG515" s="404">
        <f t="shared" si="841"/>
        <v>50.707482993197274</v>
      </c>
      <c r="FH515" s="404">
        <f t="shared" si="833"/>
        <v>5.6666666666666661</v>
      </c>
      <c r="FI515" s="404">
        <f t="shared" si="833"/>
        <v>0</v>
      </c>
      <c r="FJ515" s="404">
        <f t="shared" si="833"/>
        <v>0</v>
      </c>
      <c r="FK515" s="392">
        <f t="shared" si="808"/>
        <v>73</v>
      </c>
      <c r="FL515" s="384">
        <f t="shared" si="809"/>
        <v>0</v>
      </c>
      <c r="FM515" s="384">
        <f t="shared" si="809"/>
        <v>0</v>
      </c>
      <c r="FN515" s="405">
        <f t="shared" si="839"/>
        <v>0</v>
      </c>
      <c r="FO515" s="405">
        <f t="shared" si="839"/>
        <v>0</v>
      </c>
      <c r="FP515" s="405">
        <f t="shared" si="839"/>
        <v>1565.7194907977669</v>
      </c>
      <c r="FQ515" s="405">
        <f t="shared" si="835"/>
        <v>0</v>
      </c>
      <c r="FR515" s="405">
        <f t="shared" si="835"/>
        <v>4775.3163193152832</v>
      </c>
      <c r="FS515" s="405">
        <f t="shared" si="835"/>
        <v>533.65152857387056</v>
      </c>
      <c r="FT515" s="405">
        <f t="shared" si="835"/>
        <v>0</v>
      </c>
      <c r="FU515" s="405">
        <f t="shared" si="835"/>
        <v>0</v>
      </c>
      <c r="FV515" s="405">
        <f t="shared" si="835"/>
        <v>0</v>
      </c>
      <c r="FW515" s="397">
        <f t="shared" si="810"/>
        <v>72873.635403858701</v>
      </c>
      <c r="FX515" s="406">
        <f t="shared" si="811"/>
        <v>65998.948065171775</v>
      </c>
      <c r="FY515" s="331">
        <f t="shared" si="812"/>
        <v>65998.948065171775</v>
      </c>
      <c r="FZ515" s="382">
        <f t="shared" si="813"/>
        <v>0</v>
      </c>
      <c r="GA515" s="331">
        <f t="shared" si="814"/>
        <v>0</v>
      </c>
      <c r="GB515" s="407">
        <f t="shared" si="815"/>
        <v>0</v>
      </c>
      <c r="GC515" s="407">
        <f t="shared" si="816"/>
        <v>0</v>
      </c>
      <c r="GD515" s="407">
        <f t="shared" si="817"/>
        <v>0</v>
      </c>
      <c r="GE515" s="407">
        <f t="shared" si="818"/>
        <v>0</v>
      </c>
      <c r="GF515" s="407">
        <f t="shared" si="819"/>
        <v>0</v>
      </c>
      <c r="GG515" s="407">
        <f t="shared" si="820"/>
        <v>0</v>
      </c>
      <c r="GH515" s="407">
        <f t="shared" si="821"/>
        <v>0</v>
      </c>
      <c r="GI515" s="407">
        <f t="shared" si="822"/>
        <v>0</v>
      </c>
      <c r="GJ515">
        <f t="shared" si="823"/>
        <v>0</v>
      </c>
      <c r="GK515" s="382">
        <f t="shared" si="824"/>
        <v>0</v>
      </c>
      <c r="GL515">
        <v>6</v>
      </c>
      <c r="GM515">
        <f t="shared" si="847"/>
        <v>321</v>
      </c>
      <c r="GN515">
        <f t="shared" si="847"/>
        <v>0</v>
      </c>
      <c r="GO515">
        <f t="shared" si="847"/>
        <v>0</v>
      </c>
      <c r="GP515">
        <f t="shared" si="847"/>
        <v>0</v>
      </c>
      <c r="GQ515">
        <f t="shared" si="847"/>
        <v>0</v>
      </c>
      <c r="GR515">
        <f t="shared" si="846"/>
        <v>0</v>
      </c>
      <c r="GS515">
        <f t="shared" si="846"/>
        <v>2905.3126613130789</v>
      </c>
      <c r="GT515">
        <f t="shared" si="846"/>
        <v>557</v>
      </c>
      <c r="GU515">
        <f t="shared" si="846"/>
        <v>73</v>
      </c>
      <c r="GV515">
        <f t="shared" si="846"/>
        <v>72873.635403858701</v>
      </c>
    </row>
    <row r="516" spans="1:204" customFormat="1" x14ac:dyDescent="0.25">
      <c r="A516" s="378">
        <v>21010</v>
      </c>
      <c r="B516" s="32" t="s">
        <v>1051</v>
      </c>
      <c r="C516" t="s">
        <v>879</v>
      </c>
      <c r="D516">
        <v>6</v>
      </c>
      <c r="E516" s="379">
        <v>7258</v>
      </c>
      <c r="F516" s="379">
        <v>2955</v>
      </c>
      <c r="G516" s="379">
        <v>425</v>
      </c>
      <c r="H516" s="379">
        <v>0</v>
      </c>
      <c r="I516" s="379">
        <v>32501</v>
      </c>
      <c r="J516" s="379">
        <v>0</v>
      </c>
      <c r="K516" s="379">
        <v>42592</v>
      </c>
      <c r="L516" s="379">
        <v>1910</v>
      </c>
      <c r="M516" s="380">
        <v>0</v>
      </c>
      <c r="N516" s="381">
        <f t="shared" ref="N516:N574" si="850">SUM(E516:M516)</f>
        <v>87641</v>
      </c>
      <c r="O516" s="379">
        <v>7367</v>
      </c>
      <c r="P516" s="379">
        <v>2958</v>
      </c>
      <c r="Q516" s="379">
        <v>380</v>
      </c>
      <c r="R516" s="379">
        <v>0</v>
      </c>
      <c r="S516" s="379">
        <v>24260</v>
      </c>
      <c r="T516" s="379">
        <v>0</v>
      </c>
      <c r="U516" s="379">
        <v>36535</v>
      </c>
      <c r="V516" s="379">
        <v>2523</v>
      </c>
      <c r="W516" s="480">
        <f>(VLOOKUP(A516,'[1]floresta plant'!$A$4:$F$573,6,0))*1000</f>
        <v>0</v>
      </c>
      <c r="X516" s="24">
        <f t="shared" ref="X516:X574" si="851">SUM(O516:W516)</f>
        <v>74023</v>
      </c>
      <c r="Y516" s="53">
        <f t="shared" si="829"/>
        <v>-45</v>
      </c>
      <c r="Z516" s="53">
        <f t="shared" si="829"/>
        <v>0</v>
      </c>
      <c r="AA516" s="53">
        <f t="shared" si="829"/>
        <v>-8241</v>
      </c>
      <c r="AB516" s="53">
        <f t="shared" si="826"/>
        <v>0</v>
      </c>
      <c r="AC516" s="53">
        <f t="shared" si="826"/>
        <v>-6057</v>
      </c>
      <c r="AD516" s="53">
        <f t="shared" si="826"/>
        <v>613</v>
      </c>
      <c r="AE516" s="53">
        <f t="shared" si="826"/>
        <v>0</v>
      </c>
      <c r="AF516" s="53">
        <f t="shared" ref="AF516:AF574" si="852">P516-F516</f>
        <v>3</v>
      </c>
      <c r="AG516" s="53">
        <f t="shared" ref="AG516:AG574" si="853">O516-E516</f>
        <v>109</v>
      </c>
      <c r="AH516" s="53">
        <f t="shared" ref="AH516:AH574" si="854">AN516</f>
        <v>13706.987440455339</v>
      </c>
      <c r="AI516" s="53">
        <f t="shared" si="825"/>
        <v>-13618</v>
      </c>
      <c r="AJ516" s="469">
        <v>68.551600000000008</v>
      </c>
      <c r="AK516" s="469">
        <v>20.435840455339939</v>
      </c>
      <c r="AL516" s="469">
        <v>0</v>
      </c>
      <c r="AM516" s="470">
        <f t="shared" ref="AM516:AM574" si="855">SUM(AJ516:AL516)</f>
        <v>88.98744045533995</v>
      </c>
      <c r="AN516" s="53">
        <f t="shared" ref="AN516:AN574" si="856">AM516-AI516</f>
        <v>13706.987440455339</v>
      </c>
      <c r="AO516" s="382">
        <f t="shared" ref="AO516:AO574" si="857">IF(AI516&gt;0,IF(AN516&gt;0,1,2),IF(AN516&gt;0,3,"na"))</f>
        <v>3</v>
      </c>
      <c r="AP516">
        <v>6</v>
      </c>
      <c r="AQ516" s="383">
        <f t="shared" ref="AQ516:AQ574" si="858">SUMIF(Y516:AG516,"&gt;0")</f>
        <v>725</v>
      </c>
      <c r="AR516" s="383">
        <f t="shared" ref="AR516:AR574" si="859">SUMIF(Y516:AG516,"&lt;0")</f>
        <v>-14343</v>
      </c>
      <c r="AS516" s="383">
        <f t="shared" ref="AS516:AS574" si="860">IF(Y516&gt;0,Y516,0)</f>
        <v>0</v>
      </c>
      <c r="AT516" s="383">
        <f t="shared" ref="AT516:AT574" si="861">-SUMIF(Z516:AG516,"&lt;0")</f>
        <v>14298</v>
      </c>
      <c r="AU516" s="383">
        <f t="shared" ref="AU516:AU574" si="862">IF(AN516&lt;0,-AN516,0)</f>
        <v>0</v>
      </c>
      <c r="AV516" s="383">
        <f t="shared" ref="AV516:AV574" si="863">IF(AS516/2&lt;AT516,1,0)</f>
        <v>1</v>
      </c>
      <c r="AW516" s="383">
        <f t="shared" ref="AW516:AW574" si="864">IF(AS516/2&lt;AU516,1,0)</f>
        <v>0</v>
      </c>
      <c r="AX516" s="383">
        <f t="shared" ref="AX516:AX574" si="865">IF(AS516&lt;(AT516+AU516),1,0)</f>
        <v>1</v>
      </c>
      <c r="AY516" s="383">
        <f t="shared" ref="AY516:AY574" si="866">IF(AX516=1,IF(AV516=1,IF(AW516=1,(1/2)*AS516,AS516-AU516),AT516),AT516)</f>
        <v>0</v>
      </c>
      <c r="AZ516">
        <f t="shared" ref="AZ516:AZ574" si="867">IF(AX516=1,IF(AW516=1,IF(AV516=1,AS516/2,AS516-AT516),AU516),AU516)</f>
        <v>0</v>
      </c>
      <c r="BA516">
        <f t="shared" ref="BA516:BA574" si="868">IF(AX516=1,0,(AS516-AT516-AU516))</f>
        <v>0</v>
      </c>
      <c r="BB516" s="383">
        <f t="shared" ref="BB516:BB574" si="869">AS516-SUM(AY516:BA516)</f>
        <v>0</v>
      </c>
      <c r="BC516" s="384">
        <f t="shared" si="836"/>
        <v>3.1374189500104582E-3</v>
      </c>
      <c r="BD516" s="384">
        <f t="shared" si="836"/>
        <v>0</v>
      </c>
      <c r="BE516" s="384">
        <f t="shared" si="836"/>
        <v>0.57456599037858191</v>
      </c>
      <c r="BF516" s="384">
        <f t="shared" si="834"/>
        <v>0</v>
      </c>
      <c r="BG516" s="384">
        <f t="shared" si="834"/>
        <v>0.42229659067140768</v>
      </c>
      <c r="BH516" s="384">
        <f t="shared" si="834"/>
        <v>613</v>
      </c>
      <c r="BI516" s="384">
        <f t="shared" si="834"/>
        <v>0</v>
      </c>
      <c r="BJ516" s="384">
        <f t="shared" si="834"/>
        <v>3</v>
      </c>
      <c r="BK516" s="384">
        <f t="shared" si="834"/>
        <v>109</v>
      </c>
      <c r="BL516" s="474">
        <f t="shared" ref="BL516:BL574" si="870">-AR516-AY516</f>
        <v>14343</v>
      </c>
      <c r="BM516" s="409">
        <f t="shared" ref="BM516:BM574" si="871">AN516+AZ516</f>
        <v>13706.987440455339</v>
      </c>
      <c r="BN516" s="473">
        <f t="shared" ref="BN516:BN574" si="872">SUMIF(Z516:AG516,"&gt;0")</f>
        <v>725</v>
      </c>
      <c r="BO516" s="387">
        <f t="shared" ref="BO516:BO574" si="873">IF(AO516=3,1,(BL516)/BN516)</f>
        <v>1</v>
      </c>
      <c r="BP516" s="387">
        <f t="shared" ref="BP516:BP574" si="874">IF(AO516=2,(BM516*(-1))/(BN516),0)</f>
        <v>0</v>
      </c>
      <c r="BQ516" s="388">
        <f t="shared" ref="BQ516:BQ574" si="875">1-BP516-BO516</f>
        <v>0</v>
      </c>
      <c r="BR516" s="389">
        <f t="shared" ref="BR516:BR574" si="876">IF(AO516=3,BL516-BN516,0)</f>
        <v>13618</v>
      </c>
      <c r="BS516" s="390">
        <f t="shared" ref="BS516:BS574" si="877">Y516</f>
        <v>-45</v>
      </c>
      <c r="BT516" s="391">
        <f t="shared" si="840"/>
        <v>0</v>
      </c>
      <c r="BU516" s="391">
        <f t="shared" si="840"/>
        <v>0</v>
      </c>
      <c r="BV516" s="391">
        <f t="shared" si="840"/>
        <v>0</v>
      </c>
      <c r="BW516" s="391">
        <f t="shared" si="840"/>
        <v>0</v>
      </c>
      <c r="BX516" s="391">
        <f t="shared" si="840"/>
        <v>0</v>
      </c>
      <c r="BY516" s="391">
        <f t="shared" si="832"/>
        <v>0</v>
      </c>
      <c r="BZ516" s="391">
        <f t="shared" si="832"/>
        <v>0</v>
      </c>
      <c r="CA516" s="391">
        <f t="shared" si="832"/>
        <v>0</v>
      </c>
      <c r="CB516" s="391">
        <f t="shared" ref="CB516:CC574" si="878">AZ516</f>
        <v>0</v>
      </c>
      <c r="CC516" s="391">
        <f t="shared" si="878"/>
        <v>0</v>
      </c>
      <c r="CD516" s="392">
        <f t="shared" ref="CD516:CD574" si="879">IF($CE516&gt;0,IF(Y516&gt;0,0,CE516*BO516*BC516),0)</f>
        <v>0</v>
      </c>
      <c r="CE516" s="393">
        <f t="shared" ref="CE516:CE574" si="880">Z516</f>
        <v>0</v>
      </c>
      <c r="CF516" s="392">
        <f t="shared" si="830"/>
        <v>0</v>
      </c>
      <c r="CG516" s="392">
        <f t="shared" si="830"/>
        <v>0</v>
      </c>
      <c r="CH516" s="392">
        <f t="shared" si="830"/>
        <v>0</v>
      </c>
      <c r="CI516" s="392">
        <f t="shared" si="827"/>
        <v>0</v>
      </c>
      <c r="CJ516" s="392">
        <f t="shared" si="827"/>
        <v>0</v>
      </c>
      <c r="CK516" s="392">
        <f t="shared" si="827"/>
        <v>0</v>
      </c>
      <c r="CL516" s="392">
        <f t="shared" si="827"/>
        <v>0</v>
      </c>
      <c r="CM516" s="392">
        <f t="shared" ref="CM516:CM574" si="881">IF($CE516&gt;0,BP516*CE516,0)</f>
        <v>0</v>
      </c>
      <c r="CN516" s="392">
        <f t="shared" ref="CN516:CN574" si="882">IF(CE516&gt;0,CE516*BQ516,0)</f>
        <v>0</v>
      </c>
      <c r="CO516" s="394">
        <f t="shared" ref="CO516:CP574" si="883">IF($CQ516&gt;0,IF(Y516&gt;0,0,$CQ516*BC516*$BO516),0)</f>
        <v>0</v>
      </c>
      <c r="CP516" s="394">
        <f t="shared" si="883"/>
        <v>0</v>
      </c>
      <c r="CQ516" s="395">
        <f t="shared" ref="CQ516:CQ574" si="884">AA516</f>
        <v>-8241</v>
      </c>
      <c r="CR516" s="394">
        <f t="shared" si="844"/>
        <v>0</v>
      </c>
      <c r="CS516" s="394">
        <f t="shared" si="844"/>
        <v>0</v>
      </c>
      <c r="CT516" s="394">
        <f t="shared" si="844"/>
        <v>0</v>
      </c>
      <c r="CU516" s="394">
        <f t="shared" si="842"/>
        <v>0</v>
      </c>
      <c r="CV516" s="394">
        <f t="shared" si="842"/>
        <v>0</v>
      </c>
      <c r="CW516" s="394">
        <f t="shared" si="842"/>
        <v>0</v>
      </c>
      <c r="CX516" s="396">
        <f t="shared" ref="CX516:CY574" si="885">IF($CQ516&gt;0,$CQ516*BP516,0)</f>
        <v>0</v>
      </c>
      <c r="CY516" s="396">
        <f t="shared" si="885"/>
        <v>0</v>
      </c>
      <c r="CZ516" s="397">
        <f t="shared" ref="CZ516:DB574" si="886">IF($DC516&gt;0,IF(Y516&gt;0,0,$DC516*BC516*$BO516),0)</f>
        <v>0</v>
      </c>
      <c r="DA516" s="397">
        <f t="shared" si="886"/>
        <v>0</v>
      </c>
      <c r="DB516" s="397">
        <f t="shared" si="886"/>
        <v>0</v>
      </c>
      <c r="DC516" s="397">
        <f t="shared" ref="DC516:DC574" si="887">AB516</f>
        <v>0</v>
      </c>
      <c r="DD516" s="397">
        <f t="shared" si="848"/>
        <v>0</v>
      </c>
      <c r="DE516" s="397">
        <f t="shared" si="848"/>
        <v>0</v>
      </c>
      <c r="DF516" s="397">
        <f t="shared" si="848"/>
        <v>0</v>
      </c>
      <c r="DG516" s="397">
        <f t="shared" si="848"/>
        <v>0</v>
      </c>
      <c r="DH516" s="397">
        <f t="shared" si="848"/>
        <v>0</v>
      </c>
      <c r="DI516" s="398">
        <f t="shared" ref="DI516:DJ574" si="888">IF($DC516&gt;0,$DC516*BP516,0)</f>
        <v>0</v>
      </c>
      <c r="DJ516" s="398">
        <f t="shared" si="888"/>
        <v>0</v>
      </c>
      <c r="DK516" s="399">
        <f t="shared" ref="DK516:DN574" si="889">IF($DO516&gt;0,IF(Y516&gt;0,0,$DO516*$BO516*BC516),0)</f>
        <v>0</v>
      </c>
      <c r="DL516" s="399">
        <f t="shared" si="889"/>
        <v>0</v>
      </c>
      <c r="DM516" s="399">
        <f t="shared" si="889"/>
        <v>0</v>
      </c>
      <c r="DN516" s="399">
        <f t="shared" si="889"/>
        <v>0</v>
      </c>
      <c r="DO516" s="399">
        <f t="shared" ref="DO516:DO574" si="890">AC516</f>
        <v>-6057</v>
      </c>
      <c r="DP516" s="399">
        <f t="shared" ref="DP516:DS574" si="891">IF($DO516&gt;0,IF(AD516&gt;0,0,$DO516*$BO516*BH516),0)</f>
        <v>0</v>
      </c>
      <c r="DQ516" s="399">
        <f t="shared" si="891"/>
        <v>0</v>
      </c>
      <c r="DR516" s="399">
        <f t="shared" si="891"/>
        <v>0</v>
      </c>
      <c r="DS516" s="399">
        <f t="shared" si="891"/>
        <v>0</v>
      </c>
      <c r="DT516" s="400">
        <f t="shared" ref="DT516:DU574" si="892">IF($DO516&gt;0,$DO516*BP516,0)</f>
        <v>0</v>
      </c>
      <c r="DU516" s="400">
        <f t="shared" si="892"/>
        <v>0</v>
      </c>
      <c r="DV516" s="386">
        <f t="shared" si="849"/>
        <v>1.9232378163564108</v>
      </c>
      <c r="DW516" s="386">
        <f t="shared" si="849"/>
        <v>0</v>
      </c>
      <c r="DX516" s="386">
        <f t="shared" si="849"/>
        <v>352.20895210207073</v>
      </c>
      <c r="DY516" s="386">
        <f t="shared" si="849"/>
        <v>0</v>
      </c>
      <c r="DZ516" s="386">
        <f t="shared" si="849"/>
        <v>258.86781008157288</v>
      </c>
      <c r="EA516" s="401">
        <f t="shared" ref="EA516:EA574" si="893">AD516</f>
        <v>613</v>
      </c>
      <c r="EB516" s="386">
        <f t="shared" ref="EB516:ED574" si="894">IF($EA516&gt;0,IF(AE516&gt;0,0,$EA516*$BO516*BI516),0)</f>
        <v>0</v>
      </c>
      <c r="EC516" s="386">
        <f t="shared" si="894"/>
        <v>0</v>
      </c>
      <c r="ED516" s="386">
        <f t="shared" si="894"/>
        <v>0</v>
      </c>
      <c r="EE516" s="385">
        <f t="shared" ref="EE516:EF574" si="895">IF($EA516&gt;0,$EA516*BP516,0)</f>
        <v>0</v>
      </c>
      <c r="EF516" s="385">
        <f t="shared" si="895"/>
        <v>0</v>
      </c>
      <c r="EG516" s="402">
        <f t="shared" si="845"/>
        <v>0</v>
      </c>
      <c r="EH516" s="402">
        <f t="shared" si="845"/>
        <v>0</v>
      </c>
      <c r="EI516" s="402">
        <f t="shared" si="845"/>
        <v>0</v>
      </c>
      <c r="EJ516" s="402">
        <f t="shared" si="843"/>
        <v>0</v>
      </c>
      <c r="EK516" s="402">
        <f t="shared" si="843"/>
        <v>0</v>
      </c>
      <c r="EL516" s="402">
        <f t="shared" si="843"/>
        <v>0</v>
      </c>
      <c r="EM516" s="402">
        <f t="shared" ref="EM516:EM574" si="896">AE516</f>
        <v>0</v>
      </c>
      <c r="EN516" s="402">
        <f t="shared" ref="EN516:EO574" si="897">IF($EM516&gt;0,IF(AF516&gt;0,0,$EM516*BJ516*$BO516),0)</f>
        <v>0</v>
      </c>
      <c r="EO516" s="402">
        <f t="shared" si="897"/>
        <v>0</v>
      </c>
      <c r="EP516" s="402">
        <f t="shared" ref="EP516:EP574" si="898">IF($EM516&gt;0,EM516*BP516,0)</f>
        <v>0</v>
      </c>
      <c r="EQ516" s="402">
        <f t="shared" ref="EQ516:EQ574" si="899">IF($EM516&gt;0,EM516*BQ516,0)</f>
        <v>0</v>
      </c>
      <c r="ER516" s="394">
        <f t="shared" si="831"/>
        <v>9.4122568500313742E-3</v>
      </c>
      <c r="ES516" s="394">
        <f t="shared" si="831"/>
        <v>0</v>
      </c>
      <c r="ET516" s="394">
        <f t="shared" si="831"/>
        <v>1.7236979711357456</v>
      </c>
      <c r="EU516" s="394">
        <f t="shared" si="828"/>
        <v>0</v>
      </c>
      <c r="EV516" s="394">
        <f t="shared" si="828"/>
        <v>1.2668897720142231</v>
      </c>
      <c r="EW516" s="394">
        <f t="shared" si="828"/>
        <v>0</v>
      </c>
      <c r="EX516" s="394">
        <f t="shared" si="828"/>
        <v>0</v>
      </c>
      <c r="EY516" s="403">
        <f t="shared" ref="EY516:EY574" si="900">AF516</f>
        <v>3</v>
      </c>
      <c r="EZ516" s="394">
        <f t="shared" ref="EZ516:EZ574" si="901">IF($EY516&gt;0,IF(AG516&gt;0,0,$EY516*$BO516*BK516),0)</f>
        <v>0</v>
      </c>
      <c r="FA516" s="396">
        <f t="shared" ref="FA516:FB574" si="902">IF($EY516&gt;0,$EY516*BP516,0)</f>
        <v>0</v>
      </c>
      <c r="FB516" s="396">
        <f t="shared" si="902"/>
        <v>0</v>
      </c>
      <c r="FC516" s="404">
        <f t="shared" si="841"/>
        <v>0.34197866555113993</v>
      </c>
      <c r="FD516" s="404">
        <f t="shared" si="841"/>
        <v>0</v>
      </c>
      <c r="FE516" s="404">
        <f t="shared" si="841"/>
        <v>62.627692951265431</v>
      </c>
      <c r="FF516" s="404">
        <f t="shared" si="841"/>
        <v>0</v>
      </c>
      <c r="FG516" s="404">
        <f t="shared" si="841"/>
        <v>46.030328383183438</v>
      </c>
      <c r="FH516" s="404">
        <f t="shared" si="833"/>
        <v>0</v>
      </c>
      <c r="FI516" s="404">
        <f t="shared" si="833"/>
        <v>0</v>
      </c>
      <c r="FJ516" s="404">
        <f t="shared" si="833"/>
        <v>0</v>
      </c>
      <c r="FK516" s="392">
        <f t="shared" ref="FK516:FK574" si="903">AG516</f>
        <v>109</v>
      </c>
      <c r="FL516" s="384">
        <f t="shared" ref="FL516:FM574" si="904">IF($FK516&gt;0,$FK516*BP516,0)</f>
        <v>0</v>
      </c>
      <c r="FM516" s="384">
        <f t="shared" si="904"/>
        <v>0</v>
      </c>
      <c r="FN516" s="405">
        <f t="shared" si="839"/>
        <v>42.725371261242422</v>
      </c>
      <c r="FO516" s="405">
        <f t="shared" si="839"/>
        <v>0</v>
      </c>
      <c r="FP516" s="405">
        <f t="shared" si="839"/>
        <v>7824.4396569755281</v>
      </c>
      <c r="FQ516" s="405">
        <f t="shared" si="835"/>
        <v>0</v>
      </c>
      <c r="FR516" s="405">
        <f t="shared" si="835"/>
        <v>5750.83497176323</v>
      </c>
      <c r="FS516" s="405">
        <f t="shared" si="835"/>
        <v>0</v>
      </c>
      <c r="FT516" s="405">
        <f t="shared" si="835"/>
        <v>0</v>
      </c>
      <c r="FU516" s="405">
        <f t="shared" si="835"/>
        <v>0</v>
      </c>
      <c r="FV516" s="405">
        <f t="shared" si="835"/>
        <v>0</v>
      </c>
      <c r="FW516" s="397">
        <f t="shared" ref="FW516:FW574" si="905">AN516</f>
        <v>13706.987440455339</v>
      </c>
      <c r="FX516" s="406">
        <f t="shared" ref="FX516:FX574" si="906">IF(FW516&gt;0,FW516-SUM(FN516:FV516),0)</f>
        <v>88.987440455339311</v>
      </c>
      <c r="FY516" s="331">
        <f t="shared" ref="FY516:FY574" si="907">FX516+FM516+FB516+EF516+DU516+DJ516+CY516++CN516+CC516</f>
        <v>88.987440455339311</v>
      </c>
      <c r="FZ516" s="382">
        <f t="shared" ref="FZ516:FZ574" si="908">AM516-FY516</f>
        <v>6.3948846218409017E-13</v>
      </c>
      <c r="GA516" s="331">
        <f t="shared" ref="GA516:GA574" si="909">IF(BS516&gt;0,BS516-SUM(BT516:CC516),0)</f>
        <v>0</v>
      </c>
      <c r="GB516" s="407">
        <f t="shared" ref="GB516:GB574" si="910">IF(CE516&gt;0,CE516-SUM(CF516:CN516)-CD516,0)</f>
        <v>0</v>
      </c>
      <c r="GC516" s="407">
        <f t="shared" ref="GC516:GC574" si="911">IF(CQ516&gt;0,CQ516-SUM(CR516:CY516)-CP516-CO516,0)</f>
        <v>0</v>
      </c>
      <c r="GD516" s="407">
        <f t="shared" ref="GD516:GD574" si="912">IF(DC516&gt;0,DC516-SUM(DD516:DJ516)-DB516-DA516-CZ516,0)</f>
        <v>0</v>
      </c>
      <c r="GE516" s="407">
        <f t="shared" ref="GE516:GE574" si="913">IF(DO516&gt;0,DO516-SUM(DP516:DU516)-DN516-DM516-DL516-DK516,0)</f>
        <v>0</v>
      </c>
      <c r="GF516" s="407">
        <f t="shared" ref="GF516:GF574" si="914">IF(EA516&gt;0,EA516-SUM(EB516:EF516)-SUM(DV516:DZ516),0)</f>
        <v>0</v>
      </c>
      <c r="GG516" s="407">
        <f t="shared" ref="GG516:GG574" si="915">IF(EM516&gt;0,EM516-SUM(EN516:EQ516)-SUM(EG516:EL516),0)</f>
        <v>0</v>
      </c>
      <c r="GH516" s="407">
        <f t="shared" ref="GH516:GH574" si="916">IF(EY516&gt;0,EY516-EZ516-FA516-FB516-SUM(ER516:EX516),0)</f>
        <v>0</v>
      </c>
      <c r="GI516" s="407">
        <f t="shared" ref="GI516:GI574" si="917">IF(FK516&gt;0,FK516-SUM(FC516:FJ516)-FL516-FM516,0)</f>
        <v>0</v>
      </c>
      <c r="GJ516">
        <f t="shared" ref="GJ516:GJ574" si="918">IF(AN516&lt;0,FL516+FA516+EE516+EP516+DT516+DI516+CX516+CM516+CB516+AN516,0)</f>
        <v>0</v>
      </c>
      <c r="GK516" s="382">
        <f t="shared" ref="GK516:GK574" si="919">SUM(GA516:GJ516)</f>
        <v>0</v>
      </c>
      <c r="GL516">
        <v>6</v>
      </c>
      <c r="GM516">
        <f t="shared" si="847"/>
        <v>0</v>
      </c>
      <c r="GN516">
        <f t="shared" si="847"/>
        <v>0</v>
      </c>
      <c r="GO516">
        <f t="shared" si="847"/>
        <v>0</v>
      </c>
      <c r="GP516">
        <f t="shared" si="847"/>
        <v>0</v>
      </c>
      <c r="GQ516">
        <f t="shared" si="847"/>
        <v>0</v>
      </c>
      <c r="GR516">
        <f t="shared" si="846"/>
        <v>613</v>
      </c>
      <c r="GS516">
        <f t="shared" si="846"/>
        <v>0</v>
      </c>
      <c r="GT516">
        <f t="shared" si="846"/>
        <v>3</v>
      </c>
      <c r="GU516">
        <f t="shared" si="846"/>
        <v>109</v>
      </c>
      <c r="GV516">
        <f t="shared" si="846"/>
        <v>13706.987440455339</v>
      </c>
    </row>
    <row r="517" spans="1:204" customFormat="1" x14ac:dyDescent="0.25">
      <c r="A517" s="378">
        <v>21011</v>
      </c>
      <c r="B517" s="32" t="s">
        <v>1052</v>
      </c>
      <c r="C517" t="s">
        <v>879</v>
      </c>
      <c r="D517">
        <v>6</v>
      </c>
      <c r="E517" s="379">
        <v>6214</v>
      </c>
      <c r="F517" s="379">
        <v>2519</v>
      </c>
      <c r="G517" s="379">
        <v>466</v>
      </c>
      <c r="H517" s="379">
        <v>2363</v>
      </c>
      <c r="I517" s="379">
        <v>36490</v>
      </c>
      <c r="J517" s="379">
        <v>0</v>
      </c>
      <c r="K517" s="379">
        <v>55441</v>
      </c>
      <c r="L517" s="379">
        <v>2407</v>
      </c>
      <c r="M517" s="380">
        <v>0</v>
      </c>
      <c r="N517" s="381">
        <f t="shared" si="850"/>
        <v>105900</v>
      </c>
      <c r="O517" s="379">
        <v>6896</v>
      </c>
      <c r="P517" s="379">
        <v>2745</v>
      </c>
      <c r="Q517" s="379">
        <v>737</v>
      </c>
      <c r="R517" s="379">
        <v>5285</v>
      </c>
      <c r="S517" s="379">
        <v>36093</v>
      </c>
      <c r="T517" s="379">
        <v>0</v>
      </c>
      <c r="U517" s="379">
        <v>54149</v>
      </c>
      <c r="V517" s="379">
        <v>2392</v>
      </c>
      <c r="W517" s="480">
        <f>(VLOOKUP(A517,'[1]floresta plant'!$A$4:$F$573,6,0))*1000</f>
        <v>0</v>
      </c>
      <c r="X517" s="24">
        <f t="shared" si="851"/>
        <v>108297</v>
      </c>
      <c r="Y517" s="53">
        <f t="shared" si="829"/>
        <v>271</v>
      </c>
      <c r="Z517" s="53">
        <f t="shared" si="829"/>
        <v>2922</v>
      </c>
      <c r="AA517" s="53">
        <f t="shared" si="829"/>
        <v>-397</v>
      </c>
      <c r="AB517" s="53">
        <f t="shared" si="826"/>
        <v>0</v>
      </c>
      <c r="AC517" s="53">
        <f t="shared" si="826"/>
        <v>-1292</v>
      </c>
      <c r="AD517" s="53">
        <f t="shared" si="826"/>
        <v>-15</v>
      </c>
      <c r="AE517" s="53">
        <f t="shared" si="826"/>
        <v>0</v>
      </c>
      <c r="AF517" s="53">
        <f t="shared" si="852"/>
        <v>226</v>
      </c>
      <c r="AG517" s="53">
        <f t="shared" si="853"/>
        <v>682</v>
      </c>
      <c r="AH517" s="53">
        <f t="shared" si="854"/>
        <v>66911.622550443804</v>
      </c>
      <c r="AI517" s="53">
        <f t="shared" ref="AI517:AI574" si="920">X517-N517</f>
        <v>2397</v>
      </c>
      <c r="AJ517" s="469">
        <v>13944.340099999999</v>
      </c>
      <c r="AK517" s="469">
        <v>55364.282450443803</v>
      </c>
      <c r="AL517" s="469">
        <v>0</v>
      </c>
      <c r="AM517" s="470">
        <f t="shared" si="855"/>
        <v>69308.622550443804</v>
      </c>
      <c r="AN517" s="53">
        <f t="shared" si="856"/>
        <v>66911.622550443804</v>
      </c>
      <c r="AO517" s="382">
        <f t="shared" si="857"/>
        <v>1</v>
      </c>
      <c r="AP517">
        <v>6</v>
      </c>
      <c r="AQ517" s="383">
        <f t="shared" si="858"/>
        <v>4101</v>
      </c>
      <c r="AR517" s="383">
        <f t="shared" si="859"/>
        <v>-1704</v>
      </c>
      <c r="AS517" s="383">
        <f t="shared" si="860"/>
        <v>271</v>
      </c>
      <c r="AT517" s="383">
        <f t="shared" si="861"/>
        <v>1704</v>
      </c>
      <c r="AU517" s="383">
        <f t="shared" si="862"/>
        <v>0</v>
      </c>
      <c r="AV517" s="383">
        <f t="shared" si="863"/>
        <v>1</v>
      </c>
      <c r="AW517" s="383">
        <f t="shared" si="864"/>
        <v>0</v>
      </c>
      <c r="AX517" s="383">
        <f t="shared" si="865"/>
        <v>1</v>
      </c>
      <c r="AY517" s="383">
        <f t="shared" si="866"/>
        <v>271</v>
      </c>
      <c r="AZ517">
        <f t="shared" si="867"/>
        <v>0</v>
      </c>
      <c r="BA517">
        <f t="shared" si="868"/>
        <v>0</v>
      </c>
      <c r="BB517" s="383">
        <f t="shared" si="869"/>
        <v>0</v>
      </c>
      <c r="BC517" s="384">
        <f t="shared" si="836"/>
        <v>271</v>
      </c>
      <c r="BD517" s="384">
        <f t="shared" si="836"/>
        <v>2922</v>
      </c>
      <c r="BE517" s="384">
        <f t="shared" si="836"/>
        <v>0.232981220657277</v>
      </c>
      <c r="BF517" s="384">
        <f t="shared" si="834"/>
        <v>0</v>
      </c>
      <c r="BG517" s="384">
        <f t="shared" si="834"/>
        <v>0.75821596244131451</v>
      </c>
      <c r="BH517" s="384">
        <f t="shared" si="834"/>
        <v>8.8028169014084511E-3</v>
      </c>
      <c r="BI517" s="384">
        <f t="shared" si="834"/>
        <v>0</v>
      </c>
      <c r="BJ517" s="384">
        <f t="shared" si="834"/>
        <v>226</v>
      </c>
      <c r="BK517" s="384">
        <f t="shared" si="834"/>
        <v>682</v>
      </c>
      <c r="BL517" s="474">
        <f t="shared" si="870"/>
        <v>1433</v>
      </c>
      <c r="BM517" s="409">
        <f t="shared" si="871"/>
        <v>66911.622550443804</v>
      </c>
      <c r="BN517" s="473">
        <f t="shared" si="872"/>
        <v>3830</v>
      </c>
      <c r="BO517" s="387">
        <f t="shared" si="873"/>
        <v>0.37415143603133161</v>
      </c>
      <c r="BP517" s="387">
        <f t="shared" si="874"/>
        <v>0</v>
      </c>
      <c r="BQ517" s="388">
        <f t="shared" si="875"/>
        <v>0.62584856396866839</v>
      </c>
      <c r="BR517" s="389">
        <f t="shared" si="876"/>
        <v>0</v>
      </c>
      <c r="BS517" s="390">
        <f t="shared" si="877"/>
        <v>271</v>
      </c>
      <c r="BT517" s="391">
        <f t="shared" ref="BT517:CA551" si="921">IF($BS517&gt;0,IF(Z517
&gt;0,0,$AY517*BD517),0)</f>
        <v>0</v>
      </c>
      <c r="BU517" s="391">
        <f t="shared" si="921"/>
        <v>63.137910798122064</v>
      </c>
      <c r="BV517" s="391">
        <f t="shared" si="921"/>
        <v>0</v>
      </c>
      <c r="BW517" s="391">
        <f t="shared" si="921"/>
        <v>205.47652582159623</v>
      </c>
      <c r="BX517" s="391">
        <f t="shared" si="921"/>
        <v>2.3855633802816905</v>
      </c>
      <c r="BY517" s="391">
        <f t="shared" si="832"/>
        <v>0</v>
      </c>
      <c r="BZ517" s="391">
        <f t="shared" si="832"/>
        <v>0</v>
      </c>
      <c r="CA517" s="391">
        <f t="shared" si="832"/>
        <v>0</v>
      </c>
      <c r="CB517" s="391">
        <f t="shared" si="878"/>
        <v>0</v>
      </c>
      <c r="CC517" s="391">
        <f t="shared" si="878"/>
        <v>0</v>
      </c>
      <c r="CD517" s="392">
        <f t="shared" si="879"/>
        <v>0</v>
      </c>
      <c r="CE517" s="393">
        <f t="shared" si="880"/>
        <v>2922</v>
      </c>
      <c r="CF517" s="392">
        <f t="shared" si="830"/>
        <v>254.71149468613248</v>
      </c>
      <c r="CG517" s="392">
        <f t="shared" si="830"/>
        <v>0</v>
      </c>
      <c r="CH517" s="392">
        <f t="shared" si="830"/>
        <v>828.93514139668298</v>
      </c>
      <c r="CI517" s="392">
        <f t="shared" si="827"/>
        <v>9.6238600007354833</v>
      </c>
      <c r="CJ517" s="392">
        <f t="shared" si="827"/>
        <v>0</v>
      </c>
      <c r="CK517" s="392">
        <f t="shared" si="827"/>
        <v>0</v>
      </c>
      <c r="CL517" s="392">
        <f t="shared" si="827"/>
        <v>0</v>
      </c>
      <c r="CM517" s="392">
        <f t="shared" si="881"/>
        <v>0</v>
      </c>
      <c r="CN517" s="392">
        <f t="shared" si="882"/>
        <v>1828.7295039164489</v>
      </c>
      <c r="CO517" s="394">
        <f t="shared" si="883"/>
        <v>0</v>
      </c>
      <c r="CP517" s="394">
        <f t="shared" si="883"/>
        <v>0</v>
      </c>
      <c r="CQ517" s="395">
        <f t="shared" si="884"/>
        <v>-397</v>
      </c>
      <c r="CR517" s="394">
        <f t="shared" si="844"/>
        <v>0</v>
      </c>
      <c r="CS517" s="394">
        <f t="shared" si="844"/>
        <v>0</v>
      </c>
      <c r="CT517" s="394">
        <f t="shared" si="844"/>
        <v>0</v>
      </c>
      <c r="CU517" s="394">
        <f t="shared" si="842"/>
        <v>0</v>
      </c>
      <c r="CV517" s="394">
        <f t="shared" si="842"/>
        <v>0</v>
      </c>
      <c r="CW517" s="394">
        <f t="shared" si="842"/>
        <v>0</v>
      </c>
      <c r="CX517" s="396">
        <f t="shared" si="885"/>
        <v>0</v>
      </c>
      <c r="CY517" s="396">
        <f t="shared" si="885"/>
        <v>0</v>
      </c>
      <c r="CZ517" s="397">
        <f t="shared" si="886"/>
        <v>0</v>
      </c>
      <c r="DA517" s="397">
        <f t="shared" si="886"/>
        <v>0</v>
      </c>
      <c r="DB517" s="397">
        <f t="shared" si="886"/>
        <v>0</v>
      </c>
      <c r="DC517" s="397">
        <f t="shared" si="887"/>
        <v>0</v>
      </c>
      <c r="DD517" s="397">
        <f t="shared" si="848"/>
        <v>0</v>
      </c>
      <c r="DE517" s="397">
        <f t="shared" si="848"/>
        <v>0</v>
      </c>
      <c r="DF517" s="397">
        <f t="shared" si="848"/>
        <v>0</v>
      </c>
      <c r="DG517" s="397">
        <f t="shared" si="848"/>
        <v>0</v>
      </c>
      <c r="DH517" s="397">
        <f t="shared" si="848"/>
        <v>0</v>
      </c>
      <c r="DI517" s="398">
        <f t="shared" si="888"/>
        <v>0</v>
      </c>
      <c r="DJ517" s="398">
        <f t="shared" si="888"/>
        <v>0</v>
      </c>
      <c r="DK517" s="399">
        <f t="shared" si="889"/>
        <v>0</v>
      </c>
      <c r="DL517" s="399">
        <f t="shared" si="889"/>
        <v>0</v>
      </c>
      <c r="DM517" s="399">
        <f t="shared" si="889"/>
        <v>0</v>
      </c>
      <c r="DN517" s="399">
        <f t="shared" si="889"/>
        <v>0</v>
      </c>
      <c r="DO517" s="399">
        <f t="shared" si="890"/>
        <v>-1292</v>
      </c>
      <c r="DP517" s="399">
        <f t="shared" si="891"/>
        <v>0</v>
      </c>
      <c r="DQ517" s="399">
        <f t="shared" si="891"/>
        <v>0</v>
      </c>
      <c r="DR517" s="399">
        <f t="shared" si="891"/>
        <v>0</v>
      </c>
      <c r="DS517" s="399">
        <f t="shared" si="891"/>
        <v>0</v>
      </c>
      <c r="DT517" s="400">
        <f t="shared" si="892"/>
        <v>0</v>
      </c>
      <c r="DU517" s="400">
        <f t="shared" si="892"/>
        <v>0</v>
      </c>
      <c r="DV517" s="386">
        <f t="shared" si="849"/>
        <v>0</v>
      </c>
      <c r="DW517" s="386">
        <f t="shared" si="849"/>
        <v>0</v>
      </c>
      <c r="DX517" s="386">
        <f t="shared" si="849"/>
        <v>0</v>
      </c>
      <c r="DY517" s="386">
        <f t="shared" si="849"/>
        <v>0</v>
      </c>
      <c r="DZ517" s="386">
        <f t="shared" si="849"/>
        <v>0</v>
      </c>
      <c r="EA517" s="401">
        <f t="shared" si="893"/>
        <v>-15</v>
      </c>
      <c r="EB517" s="386">
        <f t="shared" si="894"/>
        <v>0</v>
      </c>
      <c r="EC517" s="386">
        <f t="shared" si="894"/>
        <v>0</v>
      </c>
      <c r="ED517" s="386">
        <f t="shared" si="894"/>
        <v>0</v>
      </c>
      <c r="EE517" s="385">
        <f t="shared" si="895"/>
        <v>0</v>
      </c>
      <c r="EF517" s="385">
        <f t="shared" si="895"/>
        <v>0</v>
      </c>
      <c r="EG517" s="402">
        <f t="shared" si="845"/>
        <v>0</v>
      </c>
      <c r="EH517" s="402">
        <f t="shared" si="845"/>
        <v>0</v>
      </c>
      <c r="EI517" s="402">
        <f t="shared" si="845"/>
        <v>0</v>
      </c>
      <c r="EJ517" s="402">
        <f t="shared" si="843"/>
        <v>0</v>
      </c>
      <c r="EK517" s="402">
        <f t="shared" si="843"/>
        <v>0</v>
      </c>
      <c r="EL517" s="402">
        <f t="shared" si="843"/>
        <v>0</v>
      </c>
      <c r="EM517" s="402">
        <f t="shared" si="896"/>
        <v>0</v>
      </c>
      <c r="EN517" s="402">
        <f t="shared" si="897"/>
        <v>0</v>
      </c>
      <c r="EO517" s="402">
        <f t="shared" si="897"/>
        <v>0</v>
      </c>
      <c r="EP517" s="402">
        <f t="shared" si="898"/>
        <v>0</v>
      </c>
      <c r="EQ517" s="402">
        <f t="shared" si="899"/>
        <v>0</v>
      </c>
      <c r="ER517" s="394">
        <f t="shared" si="831"/>
        <v>0</v>
      </c>
      <c r="ES517" s="394">
        <f t="shared" si="831"/>
        <v>0</v>
      </c>
      <c r="ET517" s="394">
        <f t="shared" si="831"/>
        <v>19.700478370659116</v>
      </c>
      <c r="EU517" s="394">
        <f t="shared" si="828"/>
        <v>0</v>
      </c>
      <c r="EV517" s="394">
        <f t="shared" si="828"/>
        <v>64.113395604260901</v>
      </c>
      <c r="EW517" s="394">
        <f t="shared" si="828"/>
        <v>0.74435056816092382</v>
      </c>
      <c r="EX517" s="394">
        <f t="shared" si="828"/>
        <v>0</v>
      </c>
      <c r="EY517" s="403">
        <f t="shared" si="900"/>
        <v>226</v>
      </c>
      <c r="EZ517" s="394">
        <f t="shared" si="901"/>
        <v>0</v>
      </c>
      <c r="FA517" s="396">
        <f t="shared" si="902"/>
        <v>0</v>
      </c>
      <c r="FB517" s="396">
        <f t="shared" si="902"/>
        <v>141.44177545691906</v>
      </c>
      <c r="FC517" s="404">
        <f t="shared" ref="FC517:FJ551" si="922">IF($FK517&gt;0,IF(Y517&gt;0,0,$FK517*$BO517*BC517),0)</f>
        <v>0</v>
      </c>
      <c r="FD517" s="404">
        <f t="shared" si="922"/>
        <v>0</v>
      </c>
      <c r="FE517" s="404">
        <f t="shared" si="922"/>
        <v>59.450116145086362</v>
      </c>
      <c r="FF517" s="404">
        <f t="shared" si="922"/>
        <v>0</v>
      </c>
      <c r="FG517" s="404">
        <f t="shared" si="922"/>
        <v>193.47493717745988</v>
      </c>
      <c r="FH517" s="404">
        <f t="shared" si="833"/>
        <v>2.2462260508219027</v>
      </c>
      <c r="FI517" s="404">
        <f t="shared" si="833"/>
        <v>0</v>
      </c>
      <c r="FJ517" s="404">
        <f t="shared" si="833"/>
        <v>0</v>
      </c>
      <c r="FK517" s="392">
        <f t="shared" si="903"/>
        <v>682</v>
      </c>
      <c r="FL517" s="384">
        <f t="shared" si="904"/>
        <v>0</v>
      </c>
      <c r="FM517" s="384">
        <f t="shared" si="904"/>
        <v>426.82872062663182</v>
      </c>
      <c r="FN517" s="405">
        <f t="shared" si="839"/>
        <v>0</v>
      </c>
      <c r="FO517" s="405">
        <f t="shared" si="839"/>
        <v>0</v>
      </c>
      <c r="FP517" s="405">
        <f t="shared" si="839"/>
        <v>0</v>
      </c>
      <c r="FQ517" s="405">
        <f t="shared" si="835"/>
        <v>0</v>
      </c>
      <c r="FR517" s="405">
        <f t="shared" si="835"/>
        <v>0</v>
      </c>
      <c r="FS517" s="405">
        <f t="shared" si="835"/>
        <v>0</v>
      </c>
      <c r="FT517" s="405">
        <f t="shared" si="835"/>
        <v>0</v>
      </c>
      <c r="FU517" s="405">
        <f t="shared" si="835"/>
        <v>0</v>
      </c>
      <c r="FV517" s="405">
        <f t="shared" si="835"/>
        <v>0</v>
      </c>
      <c r="FW517" s="397">
        <f t="shared" si="905"/>
        <v>66911.622550443804</v>
      </c>
      <c r="FX517" s="406">
        <f t="shared" si="906"/>
        <v>66911.622550443804</v>
      </c>
      <c r="FY517" s="331">
        <f t="shared" si="907"/>
        <v>69308.62255044379</v>
      </c>
      <c r="FZ517" s="382">
        <f t="shared" si="908"/>
        <v>0</v>
      </c>
      <c r="GA517" s="331">
        <f t="shared" si="909"/>
        <v>5.6843418860808015E-14</v>
      </c>
      <c r="GB517" s="407">
        <f t="shared" si="910"/>
        <v>0</v>
      </c>
      <c r="GC517" s="407">
        <f t="shared" si="911"/>
        <v>0</v>
      </c>
      <c r="GD517" s="407">
        <f t="shared" si="912"/>
        <v>0</v>
      </c>
      <c r="GE517" s="407">
        <f t="shared" si="913"/>
        <v>0</v>
      </c>
      <c r="GF517" s="407">
        <f t="shared" si="914"/>
        <v>0</v>
      </c>
      <c r="GG517" s="407">
        <f t="shared" si="915"/>
        <v>0</v>
      </c>
      <c r="GH517" s="407">
        <f t="shared" si="916"/>
        <v>0</v>
      </c>
      <c r="GI517" s="407">
        <f t="shared" si="917"/>
        <v>5.6843418860808015E-14</v>
      </c>
      <c r="GJ517">
        <f t="shared" si="918"/>
        <v>0</v>
      </c>
      <c r="GK517" s="382">
        <f t="shared" si="919"/>
        <v>1.1368683772161603E-13</v>
      </c>
      <c r="GL517">
        <v>6</v>
      </c>
      <c r="GM517">
        <f t="shared" si="847"/>
        <v>271</v>
      </c>
      <c r="GN517">
        <f t="shared" si="847"/>
        <v>2922</v>
      </c>
      <c r="GO517">
        <f t="shared" si="847"/>
        <v>0</v>
      </c>
      <c r="GP517">
        <f t="shared" si="847"/>
        <v>0</v>
      </c>
      <c r="GQ517">
        <f t="shared" si="847"/>
        <v>0</v>
      </c>
      <c r="GR517">
        <f t="shared" si="846"/>
        <v>0</v>
      </c>
      <c r="GS517">
        <f t="shared" si="846"/>
        <v>0</v>
      </c>
      <c r="GT517">
        <f t="shared" si="846"/>
        <v>226</v>
      </c>
      <c r="GU517">
        <f t="shared" si="846"/>
        <v>682</v>
      </c>
      <c r="GV517">
        <f t="shared" si="846"/>
        <v>66911.622550443804</v>
      </c>
    </row>
    <row r="518" spans="1:204" customFormat="1" x14ac:dyDescent="0.25">
      <c r="A518" s="378">
        <v>21012</v>
      </c>
      <c r="B518" s="32" t="s">
        <v>1053</v>
      </c>
      <c r="C518" t="s">
        <v>879</v>
      </c>
      <c r="D518">
        <v>6</v>
      </c>
      <c r="E518" s="379">
        <v>5119</v>
      </c>
      <c r="F518" s="379">
        <v>847</v>
      </c>
      <c r="G518" s="379">
        <v>163</v>
      </c>
      <c r="H518" s="379">
        <v>30</v>
      </c>
      <c r="I518" s="379">
        <v>27681</v>
      </c>
      <c r="J518" s="379">
        <v>0</v>
      </c>
      <c r="K518" s="379">
        <v>29351</v>
      </c>
      <c r="L518" s="379">
        <v>2252</v>
      </c>
      <c r="M518" s="380">
        <v>0</v>
      </c>
      <c r="N518" s="381">
        <f t="shared" si="850"/>
        <v>65443</v>
      </c>
      <c r="O518" s="379">
        <v>5055</v>
      </c>
      <c r="P518" s="379">
        <v>1030</v>
      </c>
      <c r="Q518" s="379">
        <v>125</v>
      </c>
      <c r="R518" s="379">
        <v>40</v>
      </c>
      <c r="S518" s="379">
        <v>27884</v>
      </c>
      <c r="T518" s="379">
        <v>0</v>
      </c>
      <c r="U518" s="379">
        <v>29298</v>
      </c>
      <c r="V518" s="379">
        <v>2261</v>
      </c>
      <c r="W518" s="480">
        <f>(VLOOKUP(A518,'[1]floresta plant'!$A$4:$F$573,6,0))*1000</f>
        <v>0</v>
      </c>
      <c r="X518" s="24">
        <f t="shared" si="851"/>
        <v>65693</v>
      </c>
      <c r="Y518" s="53">
        <f t="shared" si="829"/>
        <v>-38</v>
      </c>
      <c r="Z518" s="53">
        <f t="shared" si="829"/>
        <v>10</v>
      </c>
      <c r="AA518" s="53">
        <f t="shared" si="829"/>
        <v>203</v>
      </c>
      <c r="AB518" s="53">
        <f t="shared" si="826"/>
        <v>0</v>
      </c>
      <c r="AC518" s="53">
        <f t="shared" si="826"/>
        <v>-53</v>
      </c>
      <c r="AD518" s="53">
        <f t="shared" si="826"/>
        <v>9</v>
      </c>
      <c r="AE518" s="53">
        <f t="shared" si="826"/>
        <v>0</v>
      </c>
      <c r="AF518" s="53">
        <f t="shared" si="852"/>
        <v>183</v>
      </c>
      <c r="AG518" s="53">
        <f t="shared" si="853"/>
        <v>-64</v>
      </c>
      <c r="AH518" s="53">
        <f t="shared" si="854"/>
        <v>32847.180412411195</v>
      </c>
      <c r="AI518" s="53">
        <f t="shared" si="920"/>
        <v>250</v>
      </c>
      <c r="AJ518" s="469">
        <v>815.10539999999992</v>
      </c>
      <c r="AK518" s="469">
        <v>32282.075012411198</v>
      </c>
      <c r="AL518" s="469">
        <v>0</v>
      </c>
      <c r="AM518" s="470">
        <f t="shared" si="855"/>
        <v>33097.180412411195</v>
      </c>
      <c r="AN518" s="53">
        <f t="shared" si="856"/>
        <v>32847.180412411195</v>
      </c>
      <c r="AO518" s="382">
        <f t="shared" si="857"/>
        <v>1</v>
      </c>
      <c r="AP518">
        <v>6</v>
      </c>
      <c r="AQ518" s="383">
        <f t="shared" si="858"/>
        <v>405</v>
      </c>
      <c r="AR518" s="383">
        <f t="shared" si="859"/>
        <v>-155</v>
      </c>
      <c r="AS518" s="383">
        <f t="shared" si="860"/>
        <v>0</v>
      </c>
      <c r="AT518" s="383">
        <f t="shared" si="861"/>
        <v>117</v>
      </c>
      <c r="AU518" s="383">
        <f t="shared" si="862"/>
        <v>0</v>
      </c>
      <c r="AV518" s="383">
        <f t="shared" si="863"/>
        <v>1</v>
      </c>
      <c r="AW518" s="383">
        <f t="shared" si="864"/>
        <v>0</v>
      </c>
      <c r="AX518" s="383">
        <f t="shared" si="865"/>
        <v>1</v>
      </c>
      <c r="AY518" s="383">
        <f t="shared" si="866"/>
        <v>0</v>
      </c>
      <c r="AZ518">
        <f t="shared" si="867"/>
        <v>0</v>
      </c>
      <c r="BA518">
        <f t="shared" si="868"/>
        <v>0</v>
      </c>
      <c r="BB518" s="383">
        <f t="shared" si="869"/>
        <v>0</v>
      </c>
      <c r="BC518" s="384">
        <f t="shared" si="836"/>
        <v>0.24516129032258063</v>
      </c>
      <c r="BD518" s="384">
        <f t="shared" si="836"/>
        <v>10</v>
      </c>
      <c r="BE518" s="384">
        <f t="shared" si="836"/>
        <v>203</v>
      </c>
      <c r="BF518" s="384">
        <f t="shared" si="834"/>
        <v>0</v>
      </c>
      <c r="BG518" s="384">
        <f t="shared" si="834"/>
        <v>0.34193548387096773</v>
      </c>
      <c r="BH518" s="384">
        <f t="shared" si="834"/>
        <v>9</v>
      </c>
      <c r="BI518" s="384">
        <f t="shared" si="834"/>
        <v>0</v>
      </c>
      <c r="BJ518" s="384">
        <f t="shared" si="834"/>
        <v>183</v>
      </c>
      <c r="BK518" s="384">
        <f t="shared" si="834"/>
        <v>0.41290322580645161</v>
      </c>
      <c r="BL518" s="474">
        <f t="shared" si="870"/>
        <v>155</v>
      </c>
      <c r="BM518" s="409">
        <f t="shared" si="871"/>
        <v>32847.180412411195</v>
      </c>
      <c r="BN518" s="473">
        <f t="shared" si="872"/>
        <v>405</v>
      </c>
      <c r="BO518" s="387">
        <f t="shared" si="873"/>
        <v>0.38271604938271603</v>
      </c>
      <c r="BP518" s="387">
        <f t="shared" si="874"/>
        <v>0</v>
      </c>
      <c r="BQ518" s="388">
        <f t="shared" si="875"/>
        <v>0.61728395061728403</v>
      </c>
      <c r="BR518" s="389">
        <f t="shared" si="876"/>
        <v>0</v>
      </c>
      <c r="BS518" s="390">
        <f t="shared" si="877"/>
        <v>-38</v>
      </c>
      <c r="BT518" s="391">
        <f t="shared" si="921"/>
        <v>0</v>
      </c>
      <c r="BU518" s="391">
        <f t="shared" si="921"/>
        <v>0</v>
      </c>
      <c r="BV518" s="391">
        <f t="shared" si="921"/>
        <v>0</v>
      </c>
      <c r="BW518" s="391">
        <f t="shared" si="921"/>
        <v>0</v>
      </c>
      <c r="BX518" s="391">
        <f t="shared" si="921"/>
        <v>0</v>
      </c>
      <c r="BY518" s="391">
        <f t="shared" si="832"/>
        <v>0</v>
      </c>
      <c r="BZ518" s="391">
        <f t="shared" si="832"/>
        <v>0</v>
      </c>
      <c r="CA518" s="391">
        <f t="shared" si="832"/>
        <v>0</v>
      </c>
      <c r="CB518" s="391">
        <f t="shared" si="878"/>
        <v>0</v>
      </c>
      <c r="CC518" s="391">
        <f t="shared" si="878"/>
        <v>0</v>
      </c>
      <c r="CD518" s="392">
        <f t="shared" si="879"/>
        <v>0.93827160493827144</v>
      </c>
      <c r="CE518" s="393">
        <f t="shared" si="880"/>
        <v>10</v>
      </c>
      <c r="CF518" s="392">
        <f t="shared" si="830"/>
        <v>0</v>
      </c>
      <c r="CG518" s="392">
        <f t="shared" si="830"/>
        <v>0</v>
      </c>
      <c r="CH518" s="392">
        <f t="shared" si="830"/>
        <v>1.3086419753086418</v>
      </c>
      <c r="CI518" s="392">
        <f t="shared" si="827"/>
        <v>0</v>
      </c>
      <c r="CJ518" s="392">
        <f t="shared" si="827"/>
        <v>0</v>
      </c>
      <c r="CK518" s="392">
        <f t="shared" si="827"/>
        <v>0</v>
      </c>
      <c r="CL518" s="392">
        <f t="shared" si="827"/>
        <v>1.5802469135802468</v>
      </c>
      <c r="CM518" s="392">
        <f t="shared" si="881"/>
        <v>0</v>
      </c>
      <c r="CN518" s="392">
        <f t="shared" si="882"/>
        <v>6.1728395061728403</v>
      </c>
      <c r="CO518" s="394">
        <f t="shared" si="883"/>
        <v>19.046913580246912</v>
      </c>
      <c r="CP518" s="394">
        <f t="shared" si="883"/>
        <v>0</v>
      </c>
      <c r="CQ518" s="395">
        <f t="shared" si="884"/>
        <v>203</v>
      </c>
      <c r="CR518" s="394">
        <f t="shared" si="844"/>
        <v>0</v>
      </c>
      <c r="CS518" s="394">
        <f t="shared" si="844"/>
        <v>26.565432098765427</v>
      </c>
      <c r="CT518" s="394">
        <f t="shared" si="844"/>
        <v>0</v>
      </c>
      <c r="CU518" s="394">
        <f t="shared" si="842"/>
        <v>0</v>
      </c>
      <c r="CV518" s="394">
        <f t="shared" si="842"/>
        <v>0</v>
      </c>
      <c r="CW518" s="394">
        <f t="shared" si="842"/>
        <v>32.079012345679011</v>
      </c>
      <c r="CX518" s="396">
        <f t="shared" si="885"/>
        <v>0</v>
      </c>
      <c r="CY518" s="396">
        <f t="shared" si="885"/>
        <v>125.30864197530866</v>
      </c>
      <c r="CZ518" s="397">
        <f t="shared" si="886"/>
        <v>0</v>
      </c>
      <c r="DA518" s="397">
        <f t="shared" si="886"/>
        <v>0</v>
      </c>
      <c r="DB518" s="397">
        <f t="shared" si="886"/>
        <v>0</v>
      </c>
      <c r="DC518" s="397">
        <f t="shared" si="887"/>
        <v>0</v>
      </c>
      <c r="DD518" s="397">
        <f t="shared" si="848"/>
        <v>0</v>
      </c>
      <c r="DE518" s="397">
        <f t="shared" si="848"/>
        <v>0</v>
      </c>
      <c r="DF518" s="397">
        <f t="shared" si="848"/>
        <v>0</v>
      </c>
      <c r="DG518" s="397">
        <f t="shared" si="848"/>
        <v>0</v>
      </c>
      <c r="DH518" s="397">
        <f t="shared" si="848"/>
        <v>0</v>
      </c>
      <c r="DI518" s="398">
        <f t="shared" si="888"/>
        <v>0</v>
      </c>
      <c r="DJ518" s="398">
        <f t="shared" si="888"/>
        <v>0</v>
      </c>
      <c r="DK518" s="399">
        <f t="shared" si="889"/>
        <v>0</v>
      </c>
      <c r="DL518" s="399">
        <f t="shared" si="889"/>
        <v>0</v>
      </c>
      <c r="DM518" s="399">
        <f t="shared" si="889"/>
        <v>0</v>
      </c>
      <c r="DN518" s="399">
        <f t="shared" si="889"/>
        <v>0</v>
      </c>
      <c r="DO518" s="399">
        <f t="shared" si="890"/>
        <v>-53</v>
      </c>
      <c r="DP518" s="399">
        <f t="shared" si="891"/>
        <v>0</v>
      </c>
      <c r="DQ518" s="399">
        <f t="shared" si="891"/>
        <v>0</v>
      </c>
      <c r="DR518" s="399">
        <f t="shared" si="891"/>
        <v>0</v>
      </c>
      <c r="DS518" s="399">
        <f t="shared" si="891"/>
        <v>0</v>
      </c>
      <c r="DT518" s="400">
        <f t="shared" si="892"/>
        <v>0</v>
      </c>
      <c r="DU518" s="400">
        <f t="shared" si="892"/>
        <v>0</v>
      </c>
      <c r="DV518" s="386">
        <f t="shared" si="849"/>
        <v>0.84444444444444433</v>
      </c>
      <c r="DW518" s="386">
        <f t="shared" si="849"/>
        <v>0</v>
      </c>
      <c r="DX518" s="386">
        <f t="shared" si="849"/>
        <v>0</v>
      </c>
      <c r="DY518" s="386">
        <f t="shared" si="849"/>
        <v>0</v>
      </c>
      <c r="DZ518" s="386">
        <f t="shared" si="849"/>
        <v>1.1777777777777776</v>
      </c>
      <c r="EA518" s="401">
        <f t="shared" si="893"/>
        <v>9</v>
      </c>
      <c r="EB518" s="386">
        <f t="shared" si="894"/>
        <v>0</v>
      </c>
      <c r="EC518" s="386">
        <f t="shared" si="894"/>
        <v>0</v>
      </c>
      <c r="ED518" s="386">
        <f t="shared" si="894"/>
        <v>1.4222222222222221</v>
      </c>
      <c r="EE518" s="385">
        <f t="shared" si="895"/>
        <v>0</v>
      </c>
      <c r="EF518" s="385">
        <f t="shared" si="895"/>
        <v>5.5555555555555562</v>
      </c>
      <c r="EG518" s="402">
        <f t="shared" si="845"/>
        <v>0</v>
      </c>
      <c r="EH518" s="402">
        <f t="shared" si="845"/>
        <v>0</v>
      </c>
      <c r="EI518" s="402">
        <f t="shared" si="845"/>
        <v>0</v>
      </c>
      <c r="EJ518" s="402">
        <f t="shared" si="843"/>
        <v>0</v>
      </c>
      <c r="EK518" s="402">
        <f t="shared" si="843"/>
        <v>0</v>
      </c>
      <c r="EL518" s="402">
        <f t="shared" si="843"/>
        <v>0</v>
      </c>
      <c r="EM518" s="402">
        <f t="shared" si="896"/>
        <v>0</v>
      </c>
      <c r="EN518" s="402">
        <f t="shared" si="897"/>
        <v>0</v>
      </c>
      <c r="EO518" s="402">
        <f t="shared" si="897"/>
        <v>0</v>
      </c>
      <c r="EP518" s="402">
        <f t="shared" si="898"/>
        <v>0</v>
      </c>
      <c r="EQ518" s="402">
        <f t="shared" si="899"/>
        <v>0</v>
      </c>
      <c r="ER518" s="394">
        <f t="shared" si="831"/>
        <v>17.170370370370371</v>
      </c>
      <c r="ES518" s="394">
        <f t="shared" si="831"/>
        <v>0</v>
      </c>
      <c r="ET518" s="394">
        <f t="shared" si="831"/>
        <v>0</v>
      </c>
      <c r="EU518" s="394">
        <f t="shared" si="828"/>
        <v>0</v>
      </c>
      <c r="EV518" s="394">
        <f t="shared" si="828"/>
        <v>23.948148148148146</v>
      </c>
      <c r="EW518" s="394">
        <f t="shared" si="828"/>
        <v>0</v>
      </c>
      <c r="EX518" s="394">
        <f t="shared" si="828"/>
        <v>0</v>
      </c>
      <c r="EY518" s="403">
        <f t="shared" si="900"/>
        <v>183</v>
      </c>
      <c r="EZ518" s="394">
        <f t="shared" si="901"/>
        <v>28.918518518518518</v>
      </c>
      <c r="FA518" s="396">
        <f t="shared" si="902"/>
        <v>0</v>
      </c>
      <c r="FB518" s="396">
        <f t="shared" si="902"/>
        <v>112.96296296296298</v>
      </c>
      <c r="FC518" s="404">
        <f t="shared" si="922"/>
        <v>0</v>
      </c>
      <c r="FD518" s="404">
        <f t="shared" si="922"/>
        <v>0</v>
      </c>
      <c r="FE518" s="404">
        <f t="shared" si="922"/>
        <v>0</v>
      </c>
      <c r="FF518" s="404">
        <f t="shared" si="922"/>
        <v>0</v>
      </c>
      <c r="FG518" s="404">
        <f t="shared" si="922"/>
        <v>0</v>
      </c>
      <c r="FH518" s="404">
        <f t="shared" si="833"/>
        <v>0</v>
      </c>
      <c r="FI518" s="404">
        <f t="shared" si="833"/>
        <v>0</v>
      </c>
      <c r="FJ518" s="404">
        <f t="shared" si="833"/>
        <v>0</v>
      </c>
      <c r="FK518" s="392">
        <f t="shared" si="903"/>
        <v>-64</v>
      </c>
      <c r="FL518" s="384">
        <f t="shared" si="904"/>
        <v>0</v>
      </c>
      <c r="FM518" s="384">
        <f t="shared" si="904"/>
        <v>0</v>
      </c>
      <c r="FN518" s="405">
        <f t="shared" si="839"/>
        <v>0</v>
      </c>
      <c r="FO518" s="405">
        <f t="shared" si="839"/>
        <v>0</v>
      </c>
      <c r="FP518" s="405">
        <f t="shared" si="839"/>
        <v>0</v>
      </c>
      <c r="FQ518" s="405">
        <f t="shared" si="835"/>
        <v>0</v>
      </c>
      <c r="FR518" s="405">
        <f t="shared" si="835"/>
        <v>0</v>
      </c>
      <c r="FS518" s="405">
        <f t="shared" si="835"/>
        <v>0</v>
      </c>
      <c r="FT518" s="405">
        <f t="shared" si="835"/>
        <v>0</v>
      </c>
      <c r="FU518" s="405">
        <f t="shared" si="835"/>
        <v>0</v>
      </c>
      <c r="FV518" s="405">
        <f t="shared" si="835"/>
        <v>0</v>
      </c>
      <c r="FW518" s="397">
        <f t="shared" si="905"/>
        <v>32847.180412411195</v>
      </c>
      <c r="FX518" s="406">
        <f t="shared" si="906"/>
        <v>32847.180412411195</v>
      </c>
      <c r="FY518" s="331">
        <f t="shared" si="907"/>
        <v>33097.180412411195</v>
      </c>
      <c r="FZ518" s="382">
        <f t="shared" si="908"/>
        <v>0</v>
      </c>
      <c r="GA518" s="331">
        <f t="shared" si="909"/>
        <v>0</v>
      </c>
      <c r="GB518" s="407">
        <f t="shared" si="910"/>
        <v>7.7715611723760958E-16</v>
      </c>
      <c r="GC518" s="407">
        <f t="shared" si="911"/>
        <v>-1.7763568394002505E-14</v>
      </c>
      <c r="GD518" s="407">
        <f t="shared" si="912"/>
        <v>0</v>
      </c>
      <c r="GE518" s="407">
        <f t="shared" si="913"/>
        <v>0</v>
      </c>
      <c r="GF518" s="407">
        <f t="shared" si="914"/>
        <v>0</v>
      </c>
      <c r="GG518" s="407">
        <f t="shared" si="915"/>
        <v>0</v>
      </c>
      <c r="GH518" s="407">
        <f t="shared" si="916"/>
        <v>0</v>
      </c>
      <c r="GI518" s="407">
        <f t="shared" si="917"/>
        <v>0</v>
      </c>
      <c r="GJ518">
        <f t="shared" si="918"/>
        <v>0</v>
      </c>
      <c r="GK518" s="382">
        <f t="shared" si="919"/>
        <v>-1.6986412276764895E-14</v>
      </c>
      <c r="GL518">
        <v>6</v>
      </c>
      <c r="GM518">
        <f t="shared" si="847"/>
        <v>0</v>
      </c>
      <c r="GN518">
        <f t="shared" si="847"/>
        <v>10</v>
      </c>
      <c r="GO518">
        <f t="shared" si="847"/>
        <v>203</v>
      </c>
      <c r="GP518">
        <f t="shared" si="847"/>
        <v>0</v>
      </c>
      <c r="GQ518">
        <f t="shared" si="847"/>
        <v>0</v>
      </c>
      <c r="GR518">
        <f t="shared" si="846"/>
        <v>9</v>
      </c>
      <c r="GS518">
        <f t="shared" si="846"/>
        <v>0</v>
      </c>
      <c r="GT518">
        <f t="shared" si="846"/>
        <v>183</v>
      </c>
      <c r="GU518">
        <f t="shared" si="846"/>
        <v>0</v>
      </c>
      <c r="GV518">
        <f t="shared" si="846"/>
        <v>32847.180412411195</v>
      </c>
    </row>
    <row r="519" spans="1:204" customFormat="1" x14ac:dyDescent="0.25">
      <c r="A519" s="378">
        <v>21013</v>
      </c>
      <c r="B519" s="32" t="s">
        <v>1054</v>
      </c>
      <c r="C519" t="s">
        <v>879</v>
      </c>
      <c r="D519">
        <v>6</v>
      </c>
      <c r="E519" s="379">
        <v>8199</v>
      </c>
      <c r="F519" s="379">
        <v>2747</v>
      </c>
      <c r="G519" s="379">
        <v>230</v>
      </c>
      <c r="H519" s="379">
        <v>1480</v>
      </c>
      <c r="I519" s="379">
        <v>6130</v>
      </c>
      <c r="J519" s="379">
        <v>0</v>
      </c>
      <c r="K519" s="379">
        <v>4255</v>
      </c>
      <c r="L519" s="379">
        <v>4530</v>
      </c>
      <c r="M519" s="380">
        <v>0</v>
      </c>
      <c r="N519" s="381">
        <f t="shared" si="850"/>
        <v>27571</v>
      </c>
      <c r="O519" s="379">
        <v>11705</v>
      </c>
      <c r="P519" s="379">
        <v>2817</v>
      </c>
      <c r="Q519" s="379">
        <v>302</v>
      </c>
      <c r="R519" s="379">
        <v>2900</v>
      </c>
      <c r="S519" s="379">
        <v>7850</v>
      </c>
      <c r="T519" s="379">
        <v>0</v>
      </c>
      <c r="U519" s="379">
        <v>7100</v>
      </c>
      <c r="V519" s="379">
        <v>5800</v>
      </c>
      <c r="W519" s="480">
        <f>(VLOOKUP(A519,'[1]floresta plant'!$A$4:$F$573,6,0))*1000</f>
        <v>0</v>
      </c>
      <c r="X519" s="24">
        <f t="shared" si="851"/>
        <v>38474</v>
      </c>
      <c r="Y519" s="53">
        <f t="shared" si="829"/>
        <v>72</v>
      </c>
      <c r="Z519" s="53">
        <f t="shared" si="829"/>
        <v>1420</v>
      </c>
      <c r="AA519" s="53">
        <f t="shared" si="829"/>
        <v>1720</v>
      </c>
      <c r="AB519" s="53">
        <f t="shared" si="826"/>
        <v>0</v>
      </c>
      <c r="AC519" s="53">
        <f t="shared" si="826"/>
        <v>2845</v>
      </c>
      <c r="AD519" s="53">
        <f t="shared" si="826"/>
        <v>1270</v>
      </c>
      <c r="AE519" s="53">
        <f t="shared" ref="AE519:AE574" si="923">W519-M519</f>
        <v>0</v>
      </c>
      <c r="AF519" s="53">
        <f t="shared" si="852"/>
        <v>70</v>
      </c>
      <c r="AG519" s="53">
        <f t="shared" si="853"/>
        <v>3506</v>
      </c>
      <c r="AH519" s="53">
        <f t="shared" si="854"/>
        <v>-8915.5851000000002</v>
      </c>
      <c r="AI519" s="53">
        <f t="shared" si="920"/>
        <v>10903</v>
      </c>
      <c r="AJ519" s="469">
        <v>1987.4149000000002</v>
      </c>
      <c r="AK519" s="469">
        <v>0</v>
      </c>
      <c r="AL519" s="469">
        <v>0</v>
      </c>
      <c r="AM519" s="470">
        <f t="shared" si="855"/>
        <v>1987.4149000000002</v>
      </c>
      <c r="AN519" s="53">
        <f t="shared" si="856"/>
        <v>-8915.5851000000002</v>
      </c>
      <c r="AO519" s="382">
        <f t="shared" si="857"/>
        <v>2</v>
      </c>
      <c r="AP519">
        <v>6</v>
      </c>
      <c r="AQ519" s="383">
        <f t="shared" si="858"/>
        <v>10903</v>
      </c>
      <c r="AR519" s="383">
        <f t="shared" si="859"/>
        <v>0</v>
      </c>
      <c r="AS519" s="383">
        <f t="shared" si="860"/>
        <v>72</v>
      </c>
      <c r="AT519" s="383">
        <f t="shared" si="861"/>
        <v>0</v>
      </c>
      <c r="AU519" s="383">
        <f t="shared" si="862"/>
        <v>8915.5851000000002</v>
      </c>
      <c r="AV519" s="383">
        <f t="shared" si="863"/>
        <v>0</v>
      </c>
      <c r="AW519" s="383">
        <f t="shared" si="864"/>
        <v>1</v>
      </c>
      <c r="AX519" s="383">
        <f t="shared" si="865"/>
        <v>1</v>
      </c>
      <c r="AY519" s="383">
        <f t="shared" si="866"/>
        <v>0</v>
      </c>
      <c r="AZ519">
        <f t="shared" si="867"/>
        <v>72</v>
      </c>
      <c r="BA519">
        <f t="shared" si="868"/>
        <v>0</v>
      </c>
      <c r="BB519" s="383">
        <f t="shared" si="869"/>
        <v>0</v>
      </c>
      <c r="BC519" s="384">
        <f t="shared" si="836"/>
        <v>72</v>
      </c>
      <c r="BD519" s="384">
        <f t="shared" si="836"/>
        <v>1420</v>
      </c>
      <c r="BE519" s="384">
        <f t="shared" si="836"/>
        <v>1720</v>
      </c>
      <c r="BF519" s="384">
        <f t="shared" si="834"/>
        <v>0</v>
      </c>
      <c r="BG519" s="384">
        <f t="shared" si="834"/>
        <v>2845</v>
      </c>
      <c r="BH519" s="384">
        <f t="shared" si="834"/>
        <v>1270</v>
      </c>
      <c r="BI519" s="384">
        <f t="shared" si="834"/>
        <v>0</v>
      </c>
      <c r="BJ519" s="384">
        <f t="shared" si="834"/>
        <v>70</v>
      </c>
      <c r="BK519" s="384">
        <f t="shared" si="834"/>
        <v>3506</v>
      </c>
      <c r="BL519" s="474">
        <f t="shared" si="870"/>
        <v>0</v>
      </c>
      <c r="BM519" s="409">
        <f t="shared" si="871"/>
        <v>-8843.5851000000002</v>
      </c>
      <c r="BN519" s="473">
        <f t="shared" si="872"/>
        <v>10831</v>
      </c>
      <c r="BO519" s="387">
        <f t="shared" si="873"/>
        <v>0</v>
      </c>
      <c r="BP519" s="387">
        <f t="shared" si="874"/>
        <v>0.816506795309759</v>
      </c>
      <c r="BQ519" s="388">
        <f t="shared" si="875"/>
        <v>0.183493204690241</v>
      </c>
      <c r="BR519" s="389">
        <f t="shared" si="876"/>
        <v>0</v>
      </c>
      <c r="BS519" s="390">
        <f t="shared" si="877"/>
        <v>72</v>
      </c>
      <c r="BT519" s="391">
        <f t="shared" si="921"/>
        <v>0</v>
      </c>
      <c r="BU519" s="391">
        <f t="shared" si="921"/>
        <v>0</v>
      </c>
      <c r="BV519" s="391">
        <f t="shared" si="921"/>
        <v>0</v>
      </c>
      <c r="BW519" s="391">
        <f t="shared" si="921"/>
        <v>0</v>
      </c>
      <c r="BX519" s="391">
        <f t="shared" si="921"/>
        <v>0</v>
      </c>
      <c r="BY519" s="391">
        <f t="shared" si="832"/>
        <v>0</v>
      </c>
      <c r="BZ519" s="391">
        <f t="shared" si="832"/>
        <v>0</v>
      </c>
      <c r="CA519" s="391">
        <f t="shared" si="832"/>
        <v>0</v>
      </c>
      <c r="CB519" s="391">
        <f t="shared" si="878"/>
        <v>72</v>
      </c>
      <c r="CC519" s="391">
        <f t="shared" si="878"/>
        <v>0</v>
      </c>
      <c r="CD519" s="392">
        <f t="shared" si="879"/>
        <v>0</v>
      </c>
      <c r="CE519" s="393">
        <f t="shared" si="880"/>
        <v>1420</v>
      </c>
      <c r="CF519" s="392">
        <f t="shared" si="830"/>
        <v>0</v>
      </c>
      <c r="CG519" s="392">
        <f t="shared" si="830"/>
        <v>0</v>
      </c>
      <c r="CH519" s="392">
        <f t="shared" si="830"/>
        <v>0</v>
      </c>
      <c r="CI519" s="392">
        <f t="shared" si="827"/>
        <v>0</v>
      </c>
      <c r="CJ519" s="392">
        <f t="shared" si="827"/>
        <v>0</v>
      </c>
      <c r="CK519" s="392">
        <f t="shared" si="827"/>
        <v>0</v>
      </c>
      <c r="CL519" s="392">
        <f t="shared" ref="CL519:CL574" si="924">IF($CE519&gt;0,IF(AG519&gt;0,0,$BO519*BK519*$CE519),0)</f>
        <v>0</v>
      </c>
      <c r="CM519" s="392">
        <f t="shared" si="881"/>
        <v>1159.4396493398579</v>
      </c>
      <c r="CN519" s="392">
        <f t="shared" si="882"/>
        <v>260.56035066014221</v>
      </c>
      <c r="CO519" s="394">
        <f t="shared" si="883"/>
        <v>0</v>
      </c>
      <c r="CP519" s="394">
        <f t="shared" si="883"/>
        <v>0</v>
      </c>
      <c r="CQ519" s="395">
        <f t="shared" si="884"/>
        <v>1720</v>
      </c>
      <c r="CR519" s="394">
        <f t="shared" si="844"/>
        <v>0</v>
      </c>
      <c r="CS519" s="394">
        <f t="shared" si="844"/>
        <v>0</v>
      </c>
      <c r="CT519" s="394">
        <f t="shared" si="844"/>
        <v>0</v>
      </c>
      <c r="CU519" s="394">
        <f t="shared" si="842"/>
        <v>0</v>
      </c>
      <c r="CV519" s="394">
        <f t="shared" si="842"/>
        <v>0</v>
      </c>
      <c r="CW519" s="394">
        <f t="shared" si="842"/>
        <v>0</v>
      </c>
      <c r="CX519" s="396">
        <f t="shared" si="885"/>
        <v>1404.3916879327855</v>
      </c>
      <c r="CY519" s="396">
        <f t="shared" si="885"/>
        <v>315.60831206721451</v>
      </c>
      <c r="CZ519" s="397">
        <f t="shared" si="886"/>
        <v>0</v>
      </c>
      <c r="DA519" s="397">
        <f t="shared" si="886"/>
        <v>0</v>
      </c>
      <c r="DB519" s="397">
        <f t="shared" si="886"/>
        <v>0</v>
      </c>
      <c r="DC519" s="397">
        <f t="shared" si="887"/>
        <v>0</v>
      </c>
      <c r="DD519" s="397">
        <f t="shared" si="848"/>
        <v>0</v>
      </c>
      <c r="DE519" s="397">
        <f t="shared" si="848"/>
        <v>0</v>
      </c>
      <c r="DF519" s="397">
        <f t="shared" si="848"/>
        <v>0</v>
      </c>
      <c r="DG519" s="397">
        <f t="shared" si="848"/>
        <v>0</v>
      </c>
      <c r="DH519" s="397">
        <f t="shared" si="848"/>
        <v>0</v>
      </c>
      <c r="DI519" s="398">
        <f t="shared" si="888"/>
        <v>0</v>
      </c>
      <c r="DJ519" s="398">
        <f t="shared" si="888"/>
        <v>0</v>
      </c>
      <c r="DK519" s="399">
        <f t="shared" si="889"/>
        <v>0</v>
      </c>
      <c r="DL519" s="399">
        <f t="shared" si="889"/>
        <v>0</v>
      </c>
      <c r="DM519" s="399">
        <f t="shared" si="889"/>
        <v>0</v>
      </c>
      <c r="DN519" s="399">
        <f t="shared" si="889"/>
        <v>0</v>
      </c>
      <c r="DO519" s="399">
        <f t="shared" si="890"/>
        <v>2845</v>
      </c>
      <c r="DP519" s="399">
        <f t="shared" si="891"/>
        <v>0</v>
      </c>
      <c r="DQ519" s="399">
        <f t="shared" si="891"/>
        <v>0</v>
      </c>
      <c r="DR519" s="399">
        <f t="shared" si="891"/>
        <v>0</v>
      </c>
      <c r="DS519" s="399">
        <f t="shared" si="891"/>
        <v>0</v>
      </c>
      <c r="DT519" s="400">
        <f t="shared" si="892"/>
        <v>2322.9618326562645</v>
      </c>
      <c r="DU519" s="400">
        <f t="shared" si="892"/>
        <v>522.03816734373561</v>
      </c>
      <c r="DV519" s="386">
        <f t="shared" si="849"/>
        <v>0</v>
      </c>
      <c r="DW519" s="386">
        <f t="shared" si="849"/>
        <v>0</v>
      </c>
      <c r="DX519" s="386">
        <f t="shared" si="849"/>
        <v>0</v>
      </c>
      <c r="DY519" s="386">
        <f t="shared" si="849"/>
        <v>0</v>
      </c>
      <c r="DZ519" s="386">
        <f t="shared" si="849"/>
        <v>0</v>
      </c>
      <c r="EA519" s="401">
        <f t="shared" si="893"/>
        <v>1270</v>
      </c>
      <c r="EB519" s="386">
        <f t="shared" si="894"/>
        <v>0</v>
      </c>
      <c r="EC519" s="386">
        <f t="shared" si="894"/>
        <v>0</v>
      </c>
      <c r="ED519" s="386">
        <f t="shared" si="894"/>
        <v>0</v>
      </c>
      <c r="EE519" s="385">
        <f t="shared" si="895"/>
        <v>1036.963630043394</v>
      </c>
      <c r="EF519" s="385">
        <f t="shared" si="895"/>
        <v>233.03636995660605</v>
      </c>
      <c r="EG519" s="402">
        <f t="shared" si="845"/>
        <v>0</v>
      </c>
      <c r="EH519" s="402">
        <f t="shared" si="845"/>
        <v>0</v>
      </c>
      <c r="EI519" s="402">
        <f t="shared" si="845"/>
        <v>0</v>
      </c>
      <c r="EJ519" s="402">
        <f t="shared" si="843"/>
        <v>0</v>
      </c>
      <c r="EK519" s="402">
        <f t="shared" si="843"/>
        <v>0</v>
      </c>
      <c r="EL519" s="402">
        <f t="shared" si="843"/>
        <v>0</v>
      </c>
      <c r="EM519" s="402">
        <f t="shared" si="896"/>
        <v>0</v>
      </c>
      <c r="EN519" s="402">
        <f t="shared" si="897"/>
        <v>0</v>
      </c>
      <c r="EO519" s="402">
        <f t="shared" si="897"/>
        <v>0</v>
      </c>
      <c r="EP519" s="402">
        <f t="shared" si="898"/>
        <v>0</v>
      </c>
      <c r="EQ519" s="402">
        <f t="shared" si="899"/>
        <v>0</v>
      </c>
      <c r="ER519" s="394">
        <f t="shared" si="831"/>
        <v>0</v>
      </c>
      <c r="ES519" s="394">
        <f t="shared" si="831"/>
        <v>0</v>
      </c>
      <c r="ET519" s="394">
        <f t="shared" si="831"/>
        <v>0</v>
      </c>
      <c r="EU519" s="394">
        <f t="shared" si="828"/>
        <v>0</v>
      </c>
      <c r="EV519" s="394">
        <f t="shared" si="828"/>
        <v>0</v>
      </c>
      <c r="EW519" s="394">
        <f t="shared" si="828"/>
        <v>0</v>
      </c>
      <c r="EX519" s="394">
        <f t="shared" ref="EX519:EX574" si="925">IF($EY519&gt;0,IF(AE519&gt;0,0,$EY519*$BO519*BI519),0)</f>
        <v>0</v>
      </c>
      <c r="EY519" s="403">
        <f t="shared" si="900"/>
        <v>70</v>
      </c>
      <c r="EZ519" s="394">
        <f t="shared" si="901"/>
        <v>0</v>
      </c>
      <c r="FA519" s="396">
        <f t="shared" si="902"/>
        <v>57.155475671683128</v>
      </c>
      <c r="FB519" s="396">
        <f t="shared" si="902"/>
        <v>12.84452432831687</v>
      </c>
      <c r="FC519" s="404">
        <f t="shared" si="922"/>
        <v>0</v>
      </c>
      <c r="FD519" s="404">
        <f t="shared" si="922"/>
        <v>0</v>
      </c>
      <c r="FE519" s="404">
        <f t="shared" si="922"/>
        <v>0</v>
      </c>
      <c r="FF519" s="404">
        <f t="shared" si="922"/>
        <v>0</v>
      </c>
      <c r="FG519" s="404">
        <f t="shared" si="922"/>
        <v>0</v>
      </c>
      <c r="FH519" s="404">
        <f t="shared" si="833"/>
        <v>0</v>
      </c>
      <c r="FI519" s="404">
        <f t="shared" si="833"/>
        <v>0</v>
      </c>
      <c r="FJ519" s="404">
        <f t="shared" si="833"/>
        <v>0</v>
      </c>
      <c r="FK519" s="392">
        <f t="shared" si="903"/>
        <v>3506</v>
      </c>
      <c r="FL519" s="384">
        <f t="shared" si="904"/>
        <v>2862.6728243560151</v>
      </c>
      <c r="FM519" s="384">
        <f t="shared" si="904"/>
        <v>643.3271756439849</v>
      </c>
      <c r="FN519" s="405">
        <f t="shared" si="839"/>
        <v>0</v>
      </c>
      <c r="FO519" s="405">
        <f t="shared" si="839"/>
        <v>0</v>
      </c>
      <c r="FP519" s="405">
        <f t="shared" si="839"/>
        <v>0</v>
      </c>
      <c r="FQ519" s="405">
        <f t="shared" si="835"/>
        <v>0</v>
      </c>
      <c r="FR519" s="405">
        <f t="shared" si="835"/>
        <v>0</v>
      </c>
      <c r="FS519" s="405">
        <f t="shared" si="835"/>
        <v>0</v>
      </c>
      <c r="FT519" s="405">
        <f t="shared" si="835"/>
        <v>0</v>
      </c>
      <c r="FU519" s="405">
        <f t="shared" si="835"/>
        <v>0</v>
      </c>
      <c r="FV519" s="405">
        <f t="shared" si="835"/>
        <v>0</v>
      </c>
      <c r="FW519" s="397">
        <f t="shared" si="905"/>
        <v>-8915.5851000000002</v>
      </c>
      <c r="FX519" s="406">
        <f t="shared" si="906"/>
        <v>0</v>
      </c>
      <c r="FY519" s="331">
        <f t="shared" si="907"/>
        <v>1987.4149000000002</v>
      </c>
      <c r="FZ519" s="382">
        <f t="shared" si="908"/>
        <v>0</v>
      </c>
      <c r="GA519" s="331">
        <f t="shared" si="909"/>
        <v>0</v>
      </c>
      <c r="GB519" s="407">
        <f t="shared" si="910"/>
        <v>0</v>
      </c>
      <c r="GC519" s="407">
        <f t="shared" si="911"/>
        <v>0</v>
      </c>
      <c r="GD519" s="407">
        <f t="shared" si="912"/>
        <v>0</v>
      </c>
      <c r="GE519" s="407">
        <f t="shared" si="913"/>
        <v>0</v>
      </c>
      <c r="GF519" s="407">
        <f t="shared" si="914"/>
        <v>0</v>
      </c>
      <c r="GG519" s="407">
        <f t="shared" si="915"/>
        <v>0</v>
      </c>
      <c r="GH519" s="407">
        <f t="shared" si="916"/>
        <v>1.7763568394002505E-15</v>
      </c>
      <c r="GI519" s="407">
        <f t="shared" si="917"/>
        <v>0</v>
      </c>
      <c r="GJ519">
        <f t="shared" si="918"/>
        <v>0</v>
      </c>
      <c r="GK519" s="382">
        <f t="shared" si="919"/>
        <v>1.7763568394002505E-15</v>
      </c>
      <c r="GL519">
        <v>6</v>
      </c>
      <c r="GM519">
        <f t="shared" si="847"/>
        <v>72</v>
      </c>
      <c r="GN519">
        <f t="shared" si="847"/>
        <v>1420</v>
      </c>
      <c r="GO519">
        <f t="shared" si="847"/>
        <v>1720</v>
      </c>
      <c r="GP519">
        <f t="shared" si="847"/>
        <v>0</v>
      </c>
      <c r="GQ519">
        <f t="shared" si="847"/>
        <v>2845</v>
      </c>
      <c r="GR519">
        <f t="shared" si="846"/>
        <v>1270</v>
      </c>
      <c r="GS519">
        <f t="shared" si="846"/>
        <v>0</v>
      </c>
      <c r="GT519">
        <f t="shared" si="846"/>
        <v>70</v>
      </c>
      <c r="GU519">
        <f t="shared" si="846"/>
        <v>3506</v>
      </c>
      <c r="GV519">
        <f t="shared" si="846"/>
        <v>0</v>
      </c>
    </row>
    <row r="520" spans="1:204" customFormat="1" x14ac:dyDescent="0.25">
      <c r="A520" s="378">
        <v>21014</v>
      </c>
      <c r="B520" s="32" t="s">
        <v>1055</v>
      </c>
      <c r="C520" t="s">
        <v>879</v>
      </c>
      <c r="D520">
        <v>6</v>
      </c>
      <c r="E520" s="379">
        <v>22292</v>
      </c>
      <c r="F520" s="379">
        <v>2018</v>
      </c>
      <c r="G520" s="379">
        <v>575</v>
      </c>
      <c r="H520" s="379">
        <v>14577</v>
      </c>
      <c r="I520" s="379">
        <v>20870</v>
      </c>
      <c r="J520" s="379">
        <v>0</v>
      </c>
      <c r="K520" s="379">
        <v>38560</v>
      </c>
      <c r="L520" s="379">
        <v>4120</v>
      </c>
      <c r="M520" s="380">
        <v>402.65270645741469</v>
      </c>
      <c r="N520" s="381">
        <f t="shared" si="850"/>
        <v>103414.65270645742</v>
      </c>
      <c r="O520" s="379">
        <v>32190</v>
      </c>
      <c r="P520" s="379">
        <v>2224</v>
      </c>
      <c r="Q520" s="379">
        <v>538</v>
      </c>
      <c r="R520" s="379">
        <v>41770</v>
      </c>
      <c r="S520" s="379">
        <v>22045</v>
      </c>
      <c r="T520" s="379">
        <v>0</v>
      </c>
      <c r="U520" s="379">
        <v>41902</v>
      </c>
      <c r="V520" s="379">
        <v>3490</v>
      </c>
      <c r="W520" s="480">
        <f>(VLOOKUP(A520,'[1]floresta plant'!$A$4:$F$573,6,0))*1000</f>
        <v>809.81539921422541</v>
      </c>
      <c r="X520" s="24">
        <f t="shared" si="851"/>
        <v>144968.81539921422</v>
      </c>
      <c r="Y520" s="53">
        <f t="shared" si="829"/>
        <v>-37</v>
      </c>
      <c r="Z520" s="53">
        <f t="shared" si="829"/>
        <v>27193</v>
      </c>
      <c r="AA520" s="53">
        <f t="shared" si="829"/>
        <v>1175</v>
      </c>
      <c r="AB520" s="53">
        <f t="shared" si="829"/>
        <v>0</v>
      </c>
      <c r="AC520" s="53">
        <f t="shared" si="829"/>
        <v>3342</v>
      </c>
      <c r="AD520" s="53">
        <f t="shared" si="829"/>
        <v>-630</v>
      </c>
      <c r="AE520" s="53">
        <f t="shared" si="923"/>
        <v>407.16269275681071</v>
      </c>
      <c r="AF520" s="53">
        <f t="shared" si="852"/>
        <v>206</v>
      </c>
      <c r="AG520" s="53">
        <f t="shared" si="853"/>
        <v>9898</v>
      </c>
      <c r="AH520" s="53">
        <f t="shared" si="854"/>
        <v>-35273.847792756802</v>
      </c>
      <c r="AI520" s="53">
        <f t="shared" si="920"/>
        <v>41554.1626927568</v>
      </c>
      <c r="AJ520" s="469">
        <v>6280.3149000000003</v>
      </c>
      <c r="AK520" s="469">
        <v>0</v>
      </c>
      <c r="AL520" s="469">
        <v>0</v>
      </c>
      <c r="AM520" s="470">
        <f t="shared" si="855"/>
        <v>6280.3149000000003</v>
      </c>
      <c r="AN520" s="53">
        <f t="shared" si="856"/>
        <v>-35273.847792756802</v>
      </c>
      <c r="AO520" s="382">
        <f t="shared" si="857"/>
        <v>2</v>
      </c>
      <c r="AP520">
        <v>6</v>
      </c>
      <c r="AQ520" s="383">
        <f t="shared" si="858"/>
        <v>42221.162692756814</v>
      </c>
      <c r="AR520" s="383">
        <f t="shared" si="859"/>
        <v>-667</v>
      </c>
      <c r="AS520" s="383">
        <f t="shared" si="860"/>
        <v>0</v>
      </c>
      <c r="AT520" s="383">
        <f t="shared" si="861"/>
        <v>630</v>
      </c>
      <c r="AU520" s="383">
        <f t="shared" si="862"/>
        <v>35273.847792756802</v>
      </c>
      <c r="AV520" s="383">
        <f t="shared" si="863"/>
        <v>1</v>
      </c>
      <c r="AW520" s="383">
        <f t="shared" si="864"/>
        <v>1</v>
      </c>
      <c r="AX520" s="383">
        <f t="shared" si="865"/>
        <v>1</v>
      </c>
      <c r="AY520" s="383">
        <f t="shared" si="866"/>
        <v>0</v>
      </c>
      <c r="AZ520">
        <f t="shared" si="867"/>
        <v>0</v>
      </c>
      <c r="BA520">
        <f t="shared" si="868"/>
        <v>0</v>
      </c>
      <c r="BB520" s="383">
        <f t="shared" si="869"/>
        <v>0</v>
      </c>
      <c r="BC520" s="384">
        <f t="shared" si="836"/>
        <v>5.5472263868065967E-2</v>
      </c>
      <c r="BD520" s="384">
        <f t="shared" si="836"/>
        <v>27193</v>
      </c>
      <c r="BE520" s="384">
        <f t="shared" si="836"/>
        <v>1175</v>
      </c>
      <c r="BF520" s="384">
        <f t="shared" si="834"/>
        <v>0</v>
      </c>
      <c r="BG520" s="384">
        <f t="shared" si="834"/>
        <v>3342</v>
      </c>
      <c r="BH520" s="384">
        <f t="shared" si="834"/>
        <v>0.94452773613193408</v>
      </c>
      <c r="BI520" s="384">
        <f t="shared" si="834"/>
        <v>407.16269275681071</v>
      </c>
      <c r="BJ520" s="384">
        <f t="shared" si="834"/>
        <v>206</v>
      </c>
      <c r="BK520" s="384">
        <f t="shared" si="834"/>
        <v>9898</v>
      </c>
      <c r="BL520" s="474">
        <f t="shared" si="870"/>
        <v>667</v>
      </c>
      <c r="BM520" s="409">
        <f t="shared" si="871"/>
        <v>-35273.847792756802</v>
      </c>
      <c r="BN520" s="473">
        <f t="shared" si="872"/>
        <v>42221.162692756814</v>
      </c>
      <c r="BO520" s="387">
        <f t="shared" si="873"/>
        <v>1.579776485204246E-2</v>
      </c>
      <c r="BP520" s="387">
        <f t="shared" si="874"/>
        <v>0.83545420218397137</v>
      </c>
      <c r="BQ520" s="388">
        <f t="shared" si="875"/>
        <v>0.14874803296398617</v>
      </c>
      <c r="BR520" s="389">
        <f t="shared" si="876"/>
        <v>0</v>
      </c>
      <c r="BS520" s="390">
        <f t="shared" si="877"/>
        <v>-37</v>
      </c>
      <c r="BT520" s="391">
        <f t="shared" si="921"/>
        <v>0</v>
      </c>
      <c r="BU520" s="391">
        <f t="shared" si="921"/>
        <v>0</v>
      </c>
      <c r="BV520" s="391">
        <f t="shared" si="921"/>
        <v>0</v>
      </c>
      <c r="BW520" s="391">
        <f t="shared" si="921"/>
        <v>0</v>
      </c>
      <c r="BX520" s="391">
        <f t="shared" si="921"/>
        <v>0</v>
      </c>
      <c r="BY520" s="391">
        <f t="shared" si="832"/>
        <v>0</v>
      </c>
      <c r="BZ520" s="391">
        <f t="shared" si="832"/>
        <v>0</v>
      </c>
      <c r="CA520" s="391">
        <f t="shared" si="832"/>
        <v>0</v>
      </c>
      <c r="CB520" s="391">
        <f t="shared" si="878"/>
        <v>0</v>
      </c>
      <c r="CC520" s="391">
        <f t="shared" si="878"/>
        <v>0</v>
      </c>
      <c r="CD520" s="392">
        <f t="shared" si="879"/>
        <v>23.830253262367098</v>
      </c>
      <c r="CE520" s="393">
        <f t="shared" si="880"/>
        <v>27193</v>
      </c>
      <c r="CF520" s="392">
        <f t="shared" si="830"/>
        <v>0</v>
      </c>
      <c r="CG520" s="392">
        <f t="shared" si="830"/>
        <v>0</v>
      </c>
      <c r="CH520" s="392">
        <f t="shared" si="830"/>
        <v>0</v>
      </c>
      <c r="CI520" s="392">
        <f t="shared" si="830"/>
        <v>405.75836635922354</v>
      </c>
      <c r="CJ520" s="392">
        <f t="shared" si="830"/>
        <v>0</v>
      </c>
      <c r="CK520" s="392">
        <f t="shared" si="830"/>
        <v>0</v>
      </c>
      <c r="CL520" s="392">
        <f t="shared" si="924"/>
        <v>0</v>
      </c>
      <c r="CM520" s="392">
        <f t="shared" si="881"/>
        <v>22718.506119988735</v>
      </c>
      <c r="CN520" s="392">
        <f t="shared" si="882"/>
        <v>4044.9052603896757</v>
      </c>
      <c r="CO520" s="394">
        <f t="shared" si="883"/>
        <v>1.0296968919678351</v>
      </c>
      <c r="CP520" s="394">
        <f t="shared" si="883"/>
        <v>0</v>
      </c>
      <c r="CQ520" s="395">
        <f t="shared" si="884"/>
        <v>1175</v>
      </c>
      <c r="CR520" s="394">
        <f t="shared" si="844"/>
        <v>0</v>
      </c>
      <c r="CS520" s="394">
        <f t="shared" si="844"/>
        <v>0</v>
      </c>
      <c r="CT520" s="394">
        <f t="shared" si="844"/>
        <v>17.532676809182053</v>
      </c>
      <c r="CU520" s="394">
        <f t="shared" si="842"/>
        <v>0</v>
      </c>
      <c r="CV520" s="394">
        <f t="shared" si="842"/>
        <v>0</v>
      </c>
      <c r="CW520" s="394">
        <f t="shared" si="842"/>
        <v>0</v>
      </c>
      <c r="CX520" s="396">
        <f t="shared" si="885"/>
        <v>981.65868756616635</v>
      </c>
      <c r="CY520" s="396">
        <f t="shared" si="885"/>
        <v>174.77893873268374</v>
      </c>
      <c r="CZ520" s="397">
        <f t="shared" si="886"/>
        <v>0</v>
      </c>
      <c r="DA520" s="397">
        <f t="shared" si="886"/>
        <v>0</v>
      </c>
      <c r="DB520" s="397">
        <f t="shared" si="886"/>
        <v>0</v>
      </c>
      <c r="DC520" s="397">
        <f t="shared" si="887"/>
        <v>0</v>
      </c>
      <c r="DD520" s="397">
        <f t="shared" si="848"/>
        <v>0</v>
      </c>
      <c r="DE520" s="397">
        <f t="shared" si="848"/>
        <v>0</v>
      </c>
      <c r="DF520" s="397">
        <f t="shared" si="848"/>
        <v>0</v>
      </c>
      <c r="DG520" s="397">
        <f t="shared" si="848"/>
        <v>0</v>
      </c>
      <c r="DH520" s="397">
        <f t="shared" si="848"/>
        <v>0</v>
      </c>
      <c r="DI520" s="398">
        <f t="shared" si="888"/>
        <v>0</v>
      </c>
      <c r="DJ520" s="398">
        <f t="shared" si="888"/>
        <v>0</v>
      </c>
      <c r="DK520" s="399">
        <f t="shared" si="889"/>
        <v>2.9287208620906422</v>
      </c>
      <c r="DL520" s="399">
        <f t="shared" si="889"/>
        <v>0</v>
      </c>
      <c r="DM520" s="399">
        <f t="shared" si="889"/>
        <v>0</v>
      </c>
      <c r="DN520" s="399">
        <f t="shared" si="889"/>
        <v>0</v>
      </c>
      <c r="DO520" s="399">
        <f t="shared" si="890"/>
        <v>3342</v>
      </c>
      <c r="DP520" s="399">
        <f t="shared" si="891"/>
        <v>49.867409273435257</v>
      </c>
      <c r="DQ520" s="399">
        <f t="shared" si="891"/>
        <v>0</v>
      </c>
      <c r="DR520" s="399">
        <f t="shared" si="891"/>
        <v>0</v>
      </c>
      <c r="DS520" s="399">
        <f t="shared" si="891"/>
        <v>0</v>
      </c>
      <c r="DT520" s="400">
        <f t="shared" si="892"/>
        <v>2792.0879436988325</v>
      </c>
      <c r="DU520" s="400">
        <f t="shared" si="892"/>
        <v>497.11592616564178</v>
      </c>
      <c r="DV520" s="386">
        <f t="shared" si="849"/>
        <v>0</v>
      </c>
      <c r="DW520" s="386">
        <f t="shared" si="849"/>
        <v>0</v>
      </c>
      <c r="DX520" s="386">
        <f t="shared" si="849"/>
        <v>0</v>
      </c>
      <c r="DY520" s="386">
        <f t="shared" si="849"/>
        <v>0</v>
      </c>
      <c r="DZ520" s="386">
        <f t="shared" si="849"/>
        <v>0</v>
      </c>
      <c r="EA520" s="401">
        <f t="shared" si="893"/>
        <v>-630</v>
      </c>
      <c r="EB520" s="386">
        <f t="shared" si="894"/>
        <v>0</v>
      </c>
      <c r="EC520" s="386">
        <f t="shared" si="894"/>
        <v>0</v>
      </c>
      <c r="ED520" s="386">
        <f t="shared" si="894"/>
        <v>0</v>
      </c>
      <c r="EE520" s="385">
        <f t="shared" si="895"/>
        <v>0</v>
      </c>
      <c r="EF520" s="385">
        <f t="shared" si="895"/>
        <v>0</v>
      </c>
      <c r="EG520" s="402">
        <f t="shared" si="845"/>
        <v>0.35681205043144043</v>
      </c>
      <c r="EH520" s="402">
        <f t="shared" si="845"/>
        <v>0</v>
      </c>
      <c r="EI520" s="402">
        <f t="shared" si="845"/>
        <v>0</v>
      </c>
      <c r="EJ520" s="402">
        <f t="shared" si="843"/>
        <v>0</v>
      </c>
      <c r="EK520" s="402">
        <f t="shared" si="843"/>
        <v>0</v>
      </c>
      <c r="EL520" s="402">
        <f t="shared" si="843"/>
        <v>6.0754484262650665</v>
      </c>
      <c r="EM520" s="402">
        <f t="shared" si="896"/>
        <v>407.16269275681071</v>
      </c>
      <c r="EN520" s="402">
        <f t="shared" si="897"/>
        <v>0</v>
      </c>
      <c r="EO520" s="402">
        <f t="shared" si="897"/>
        <v>0</v>
      </c>
      <c r="EP520" s="402">
        <f t="shared" si="898"/>
        <v>340.16578263621875</v>
      </c>
      <c r="EQ520" s="402">
        <f t="shared" si="899"/>
        <v>60.56464964389545</v>
      </c>
      <c r="ER520" s="394">
        <f t="shared" si="831"/>
        <v>0.18052558276202041</v>
      </c>
      <c r="ES520" s="394">
        <f t="shared" si="831"/>
        <v>0</v>
      </c>
      <c r="ET520" s="394">
        <f t="shared" si="831"/>
        <v>0</v>
      </c>
      <c r="EU520" s="394">
        <f t="shared" si="831"/>
        <v>0</v>
      </c>
      <c r="EV520" s="394">
        <f t="shared" si="831"/>
        <v>0</v>
      </c>
      <c r="EW520" s="394">
        <f t="shared" si="831"/>
        <v>3.0738139767587263</v>
      </c>
      <c r="EX520" s="394">
        <f t="shared" si="925"/>
        <v>0</v>
      </c>
      <c r="EY520" s="403">
        <f t="shared" si="900"/>
        <v>206</v>
      </c>
      <c r="EZ520" s="394">
        <f t="shared" si="901"/>
        <v>0</v>
      </c>
      <c r="FA520" s="396">
        <f t="shared" si="902"/>
        <v>172.10356564989812</v>
      </c>
      <c r="FB520" s="396">
        <f t="shared" si="902"/>
        <v>30.642094790581151</v>
      </c>
      <c r="FC520" s="404">
        <f t="shared" si="922"/>
        <v>8.6739913503809625</v>
      </c>
      <c r="FD520" s="404">
        <f t="shared" si="922"/>
        <v>0</v>
      </c>
      <c r="FE520" s="404">
        <f t="shared" si="922"/>
        <v>0</v>
      </c>
      <c r="FF520" s="404">
        <f t="shared" si="922"/>
        <v>0</v>
      </c>
      <c r="FG520" s="404">
        <f t="shared" si="922"/>
        <v>0</v>
      </c>
      <c r="FH520" s="404">
        <f t="shared" si="833"/>
        <v>147.69228515513529</v>
      </c>
      <c r="FI520" s="404">
        <f t="shared" si="833"/>
        <v>0</v>
      </c>
      <c r="FJ520" s="404">
        <f t="shared" si="833"/>
        <v>0</v>
      </c>
      <c r="FK520" s="392">
        <f t="shared" si="903"/>
        <v>9898</v>
      </c>
      <c r="FL520" s="384">
        <f t="shared" si="904"/>
        <v>8269.3256932169479</v>
      </c>
      <c r="FM520" s="384">
        <f t="shared" si="904"/>
        <v>1472.3080302775352</v>
      </c>
      <c r="FN520" s="405">
        <f t="shared" si="839"/>
        <v>0</v>
      </c>
      <c r="FO520" s="405">
        <f t="shared" si="839"/>
        <v>0</v>
      </c>
      <c r="FP520" s="405">
        <f t="shared" si="839"/>
        <v>0</v>
      </c>
      <c r="FQ520" s="405">
        <f t="shared" si="835"/>
        <v>0</v>
      </c>
      <c r="FR520" s="405">
        <f t="shared" si="835"/>
        <v>0</v>
      </c>
      <c r="FS520" s="405">
        <f t="shared" si="835"/>
        <v>0</v>
      </c>
      <c r="FT520" s="405">
        <f t="shared" si="835"/>
        <v>0</v>
      </c>
      <c r="FU520" s="405">
        <f t="shared" si="835"/>
        <v>0</v>
      </c>
      <c r="FV520" s="405">
        <f t="shared" si="835"/>
        <v>0</v>
      </c>
      <c r="FW520" s="397">
        <f t="shared" si="905"/>
        <v>-35273.847792756802</v>
      </c>
      <c r="FX520" s="406">
        <f t="shared" si="906"/>
        <v>0</v>
      </c>
      <c r="FY520" s="331">
        <f t="shared" si="907"/>
        <v>6219.7502503561172</v>
      </c>
      <c r="FZ520" s="382">
        <f t="shared" si="908"/>
        <v>60.564649643883058</v>
      </c>
      <c r="GA520" s="331">
        <f t="shared" si="909"/>
        <v>0</v>
      </c>
      <c r="GB520" s="407">
        <f t="shared" si="910"/>
        <v>3.801403636316536E-13</v>
      </c>
      <c r="GC520" s="407">
        <f t="shared" si="911"/>
        <v>5.2402526762307389E-14</v>
      </c>
      <c r="GD520" s="407">
        <f t="shared" si="912"/>
        <v>0</v>
      </c>
      <c r="GE520" s="407">
        <f t="shared" si="913"/>
        <v>-2.8377300509419001E-13</v>
      </c>
      <c r="GF520" s="407">
        <f t="shared" si="914"/>
        <v>0</v>
      </c>
      <c r="GG520" s="407">
        <f t="shared" si="915"/>
        <v>6.2172489379008766E-15</v>
      </c>
      <c r="GH520" s="407">
        <f t="shared" si="916"/>
        <v>-1.2878587085651816E-14</v>
      </c>
      <c r="GI520" s="407">
        <f t="shared" si="917"/>
        <v>9.0949470177292824E-13</v>
      </c>
      <c r="GJ520">
        <f t="shared" si="918"/>
        <v>0</v>
      </c>
      <c r="GK520" s="382">
        <f t="shared" si="919"/>
        <v>1.0516032489249483E-12</v>
      </c>
      <c r="GL520">
        <v>6</v>
      </c>
      <c r="GM520">
        <f t="shared" si="847"/>
        <v>0</v>
      </c>
      <c r="GN520">
        <f t="shared" si="847"/>
        <v>27193</v>
      </c>
      <c r="GO520">
        <f t="shared" si="847"/>
        <v>1175</v>
      </c>
      <c r="GP520">
        <f t="shared" si="847"/>
        <v>0</v>
      </c>
      <c r="GQ520">
        <f t="shared" si="847"/>
        <v>3342</v>
      </c>
      <c r="GR520">
        <f t="shared" si="846"/>
        <v>0</v>
      </c>
      <c r="GS520">
        <f t="shared" si="846"/>
        <v>407.16269275681071</v>
      </c>
      <c r="GT520">
        <f t="shared" si="846"/>
        <v>206</v>
      </c>
      <c r="GU520">
        <f t="shared" si="846"/>
        <v>9898</v>
      </c>
      <c r="GV520">
        <f t="shared" si="846"/>
        <v>0</v>
      </c>
    </row>
    <row r="521" spans="1:204" customFormat="1" x14ac:dyDescent="0.25">
      <c r="A521" s="378">
        <v>21015</v>
      </c>
      <c r="B521" s="32" t="s">
        <v>1056</v>
      </c>
      <c r="C521" t="s">
        <v>879</v>
      </c>
      <c r="D521">
        <v>6</v>
      </c>
      <c r="E521" s="379">
        <v>5864</v>
      </c>
      <c r="F521" s="379">
        <v>407</v>
      </c>
      <c r="G521" s="379">
        <v>423</v>
      </c>
      <c r="H521" s="379">
        <v>0</v>
      </c>
      <c r="I521" s="379">
        <v>21948</v>
      </c>
      <c r="J521" s="379">
        <v>0</v>
      </c>
      <c r="K521" s="379">
        <v>30451</v>
      </c>
      <c r="L521" s="379">
        <v>1484</v>
      </c>
      <c r="M521" s="380">
        <v>0</v>
      </c>
      <c r="N521" s="381">
        <f t="shared" si="850"/>
        <v>60577</v>
      </c>
      <c r="O521" s="379">
        <v>6516</v>
      </c>
      <c r="P521" s="379">
        <v>347</v>
      </c>
      <c r="Q521" s="379">
        <v>1222</v>
      </c>
      <c r="R521" s="379">
        <v>0</v>
      </c>
      <c r="S521" s="379">
        <v>17611</v>
      </c>
      <c r="T521" s="379">
        <v>4326</v>
      </c>
      <c r="U521" s="379">
        <v>19551</v>
      </c>
      <c r="V521" s="379">
        <v>1358</v>
      </c>
      <c r="W521" s="480">
        <f>(VLOOKUP(A521,'[1]floresta plant'!$A$4:$F$573,6,0))*1000</f>
        <v>0</v>
      </c>
      <c r="X521" s="24">
        <f t="shared" si="851"/>
        <v>50931</v>
      </c>
      <c r="Y521" s="53">
        <f t="shared" ref="Y521:AD563" si="926">Q521-G521</f>
        <v>799</v>
      </c>
      <c r="Z521" s="53">
        <f t="shared" si="926"/>
        <v>0</v>
      </c>
      <c r="AA521" s="53">
        <f t="shared" si="926"/>
        <v>-4337</v>
      </c>
      <c r="AB521" s="53">
        <f t="shared" si="926"/>
        <v>4326</v>
      </c>
      <c r="AC521" s="53">
        <f t="shared" si="926"/>
        <v>-10900</v>
      </c>
      <c r="AD521" s="53">
        <f t="shared" si="926"/>
        <v>-126</v>
      </c>
      <c r="AE521" s="53">
        <f t="shared" si="923"/>
        <v>0</v>
      </c>
      <c r="AF521" s="53">
        <f t="shared" si="852"/>
        <v>-60</v>
      </c>
      <c r="AG521" s="53">
        <f t="shared" si="853"/>
        <v>652</v>
      </c>
      <c r="AH521" s="53">
        <f t="shared" si="854"/>
        <v>9874.4042000000009</v>
      </c>
      <c r="AI521" s="53">
        <f t="shared" si="920"/>
        <v>-9646</v>
      </c>
      <c r="AJ521" s="469">
        <v>228.40420000000003</v>
      </c>
      <c r="AK521" s="469">
        <v>0</v>
      </c>
      <c r="AL521" s="469">
        <v>0</v>
      </c>
      <c r="AM521" s="470">
        <f t="shared" si="855"/>
        <v>228.40420000000003</v>
      </c>
      <c r="AN521" s="53">
        <f t="shared" si="856"/>
        <v>9874.4042000000009</v>
      </c>
      <c r="AO521" s="382">
        <f t="shared" si="857"/>
        <v>3</v>
      </c>
      <c r="AP521">
        <v>6</v>
      </c>
      <c r="AQ521" s="383">
        <f t="shared" si="858"/>
        <v>5777</v>
      </c>
      <c r="AR521" s="383">
        <f t="shared" si="859"/>
        <v>-15423</v>
      </c>
      <c r="AS521" s="383">
        <f t="shared" si="860"/>
        <v>799</v>
      </c>
      <c r="AT521" s="383">
        <f t="shared" si="861"/>
        <v>15423</v>
      </c>
      <c r="AU521" s="383">
        <f t="shared" si="862"/>
        <v>0</v>
      </c>
      <c r="AV521" s="383">
        <f t="shared" si="863"/>
        <v>1</v>
      </c>
      <c r="AW521" s="383">
        <f t="shared" si="864"/>
        <v>0</v>
      </c>
      <c r="AX521" s="383">
        <f t="shared" si="865"/>
        <v>1</v>
      </c>
      <c r="AY521" s="383">
        <f t="shared" si="866"/>
        <v>799</v>
      </c>
      <c r="AZ521">
        <f t="shared" si="867"/>
        <v>0</v>
      </c>
      <c r="BA521">
        <f t="shared" si="868"/>
        <v>0</v>
      </c>
      <c r="BB521" s="383">
        <f t="shared" si="869"/>
        <v>0</v>
      </c>
      <c r="BC521" s="384">
        <f t="shared" si="836"/>
        <v>799</v>
      </c>
      <c r="BD521" s="384">
        <f t="shared" si="836"/>
        <v>0</v>
      </c>
      <c r="BE521" s="384">
        <f t="shared" si="836"/>
        <v>0.28120339752317969</v>
      </c>
      <c r="BF521" s="384">
        <f t="shared" si="834"/>
        <v>4326</v>
      </c>
      <c r="BG521" s="384">
        <f t="shared" si="834"/>
        <v>0.7067366919535758</v>
      </c>
      <c r="BH521" s="384">
        <f t="shared" si="834"/>
        <v>8.1696168060688586E-3</v>
      </c>
      <c r="BI521" s="384">
        <f t="shared" si="834"/>
        <v>0</v>
      </c>
      <c r="BJ521" s="384">
        <f t="shared" si="834"/>
        <v>3.890293717175647E-3</v>
      </c>
      <c r="BK521" s="384">
        <f t="shared" si="834"/>
        <v>652</v>
      </c>
      <c r="BL521" s="474">
        <f t="shared" si="870"/>
        <v>14624</v>
      </c>
      <c r="BM521" s="409">
        <f t="shared" si="871"/>
        <v>9874.4042000000009</v>
      </c>
      <c r="BN521" s="473">
        <f t="shared" si="872"/>
        <v>4978</v>
      </c>
      <c r="BO521" s="387">
        <f t="shared" si="873"/>
        <v>1</v>
      </c>
      <c r="BP521" s="387">
        <f t="shared" si="874"/>
        <v>0</v>
      </c>
      <c r="BQ521" s="388">
        <f t="shared" si="875"/>
        <v>0</v>
      </c>
      <c r="BR521" s="389">
        <f t="shared" si="876"/>
        <v>9646</v>
      </c>
      <c r="BS521" s="390">
        <f t="shared" si="877"/>
        <v>799</v>
      </c>
      <c r="BT521" s="391">
        <f t="shared" si="921"/>
        <v>0</v>
      </c>
      <c r="BU521" s="391">
        <f t="shared" si="921"/>
        <v>224.68151462102057</v>
      </c>
      <c r="BV521" s="391">
        <f t="shared" si="921"/>
        <v>0</v>
      </c>
      <c r="BW521" s="391">
        <f t="shared" si="921"/>
        <v>564.68261687090705</v>
      </c>
      <c r="BX521" s="391">
        <f t="shared" si="921"/>
        <v>6.5275238280490182</v>
      </c>
      <c r="BY521" s="391">
        <f t="shared" si="832"/>
        <v>0</v>
      </c>
      <c r="BZ521" s="391">
        <f t="shared" si="832"/>
        <v>3.1083446800233419</v>
      </c>
      <c r="CA521" s="391">
        <f t="shared" si="832"/>
        <v>0</v>
      </c>
      <c r="CB521" s="391">
        <f t="shared" si="878"/>
        <v>0</v>
      </c>
      <c r="CC521" s="391">
        <f t="shared" si="878"/>
        <v>0</v>
      </c>
      <c r="CD521" s="392">
        <f t="shared" si="879"/>
        <v>0</v>
      </c>
      <c r="CE521" s="393">
        <f t="shared" si="880"/>
        <v>0</v>
      </c>
      <c r="CF521" s="392">
        <f t="shared" ref="CF521:CK563" si="927">IF($CE521&gt;0,IF(AA521&gt;0,0,$BO521*BE521*$CE521),0)</f>
        <v>0</v>
      </c>
      <c r="CG521" s="392">
        <f t="shared" si="927"/>
        <v>0</v>
      </c>
      <c r="CH521" s="392">
        <f t="shared" si="927"/>
        <v>0</v>
      </c>
      <c r="CI521" s="392">
        <f t="shared" si="927"/>
        <v>0</v>
      </c>
      <c r="CJ521" s="392">
        <f t="shared" si="927"/>
        <v>0</v>
      </c>
      <c r="CK521" s="392">
        <f t="shared" si="927"/>
        <v>0</v>
      </c>
      <c r="CL521" s="392">
        <f t="shared" si="924"/>
        <v>0</v>
      </c>
      <c r="CM521" s="392">
        <f t="shared" si="881"/>
        <v>0</v>
      </c>
      <c r="CN521" s="392">
        <f t="shared" si="882"/>
        <v>0</v>
      </c>
      <c r="CO521" s="394">
        <f t="shared" si="883"/>
        <v>0</v>
      </c>
      <c r="CP521" s="394">
        <f t="shared" si="883"/>
        <v>0</v>
      </c>
      <c r="CQ521" s="395">
        <f t="shared" si="884"/>
        <v>-4337</v>
      </c>
      <c r="CR521" s="394">
        <f t="shared" si="844"/>
        <v>0</v>
      </c>
      <c r="CS521" s="394">
        <f t="shared" si="844"/>
        <v>0</v>
      </c>
      <c r="CT521" s="394">
        <f t="shared" si="844"/>
        <v>0</v>
      </c>
      <c r="CU521" s="394">
        <f t="shared" si="842"/>
        <v>0</v>
      </c>
      <c r="CV521" s="394">
        <f t="shared" si="842"/>
        <v>0</v>
      </c>
      <c r="CW521" s="394">
        <f t="shared" si="842"/>
        <v>0</v>
      </c>
      <c r="CX521" s="396">
        <f t="shared" si="885"/>
        <v>0</v>
      </c>
      <c r="CY521" s="396">
        <f t="shared" si="885"/>
        <v>0</v>
      </c>
      <c r="CZ521" s="397">
        <f t="shared" si="886"/>
        <v>0</v>
      </c>
      <c r="DA521" s="397">
        <f t="shared" si="886"/>
        <v>0</v>
      </c>
      <c r="DB521" s="397">
        <f t="shared" si="886"/>
        <v>1216.4858976852754</v>
      </c>
      <c r="DC521" s="397">
        <f t="shared" si="887"/>
        <v>4326</v>
      </c>
      <c r="DD521" s="397">
        <f t="shared" si="848"/>
        <v>3057.342929391169</v>
      </c>
      <c r="DE521" s="397">
        <f t="shared" si="848"/>
        <v>35.341762303053883</v>
      </c>
      <c r="DF521" s="397">
        <f t="shared" si="848"/>
        <v>0</v>
      </c>
      <c r="DG521" s="397">
        <f t="shared" si="848"/>
        <v>16.82941062050185</v>
      </c>
      <c r="DH521" s="397">
        <f t="shared" si="848"/>
        <v>0</v>
      </c>
      <c r="DI521" s="398">
        <f t="shared" si="888"/>
        <v>0</v>
      </c>
      <c r="DJ521" s="398">
        <f t="shared" si="888"/>
        <v>0</v>
      </c>
      <c r="DK521" s="399">
        <f t="shared" si="889"/>
        <v>0</v>
      </c>
      <c r="DL521" s="399">
        <f t="shared" si="889"/>
        <v>0</v>
      </c>
      <c r="DM521" s="399">
        <f t="shared" si="889"/>
        <v>0</v>
      </c>
      <c r="DN521" s="399">
        <f t="shared" si="889"/>
        <v>0</v>
      </c>
      <c r="DO521" s="399">
        <f t="shared" si="890"/>
        <v>-10900</v>
      </c>
      <c r="DP521" s="399">
        <f t="shared" si="891"/>
        <v>0</v>
      </c>
      <c r="DQ521" s="399">
        <f t="shared" si="891"/>
        <v>0</v>
      </c>
      <c r="DR521" s="399">
        <f t="shared" si="891"/>
        <v>0</v>
      </c>
      <c r="DS521" s="399">
        <f t="shared" si="891"/>
        <v>0</v>
      </c>
      <c r="DT521" s="400">
        <f t="shared" si="892"/>
        <v>0</v>
      </c>
      <c r="DU521" s="400">
        <f t="shared" si="892"/>
        <v>0</v>
      </c>
      <c r="DV521" s="386">
        <f t="shared" si="849"/>
        <v>0</v>
      </c>
      <c r="DW521" s="386">
        <f t="shared" si="849"/>
        <v>0</v>
      </c>
      <c r="DX521" s="386">
        <f t="shared" si="849"/>
        <v>0</v>
      </c>
      <c r="DY521" s="386">
        <f t="shared" si="849"/>
        <v>0</v>
      </c>
      <c r="DZ521" s="386">
        <f t="shared" si="849"/>
        <v>0</v>
      </c>
      <c r="EA521" s="401">
        <f t="shared" si="893"/>
        <v>-126</v>
      </c>
      <c r="EB521" s="386">
        <f t="shared" si="894"/>
        <v>0</v>
      </c>
      <c r="EC521" s="386">
        <f t="shared" si="894"/>
        <v>0</v>
      </c>
      <c r="ED521" s="386">
        <f t="shared" si="894"/>
        <v>0</v>
      </c>
      <c r="EE521" s="385">
        <f t="shared" si="895"/>
        <v>0</v>
      </c>
      <c r="EF521" s="385">
        <f t="shared" si="895"/>
        <v>0</v>
      </c>
      <c r="EG521" s="402">
        <f t="shared" si="845"/>
        <v>0</v>
      </c>
      <c r="EH521" s="402">
        <f t="shared" si="845"/>
        <v>0</v>
      </c>
      <c r="EI521" s="402">
        <f t="shared" si="845"/>
        <v>0</v>
      </c>
      <c r="EJ521" s="402">
        <f t="shared" si="843"/>
        <v>0</v>
      </c>
      <c r="EK521" s="402">
        <f t="shared" si="843"/>
        <v>0</v>
      </c>
      <c r="EL521" s="402">
        <f t="shared" si="843"/>
        <v>0</v>
      </c>
      <c r="EM521" s="402">
        <f t="shared" si="896"/>
        <v>0</v>
      </c>
      <c r="EN521" s="402">
        <f t="shared" si="897"/>
        <v>0</v>
      </c>
      <c r="EO521" s="402">
        <f t="shared" si="897"/>
        <v>0</v>
      </c>
      <c r="EP521" s="402">
        <f t="shared" si="898"/>
        <v>0</v>
      </c>
      <c r="EQ521" s="402">
        <f t="shared" si="899"/>
        <v>0</v>
      </c>
      <c r="ER521" s="394">
        <f t="shared" ref="ER521:EW563" si="928">IF($EY521&gt;0,IF(Y521&gt;0,0,$EY521*$BO521*BC521),0)</f>
        <v>0</v>
      </c>
      <c r="ES521" s="394">
        <f t="shared" si="928"/>
        <v>0</v>
      </c>
      <c r="ET521" s="394">
        <f t="shared" si="928"/>
        <v>0</v>
      </c>
      <c r="EU521" s="394">
        <f t="shared" si="928"/>
        <v>0</v>
      </c>
      <c r="EV521" s="394">
        <f t="shared" si="928"/>
        <v>0</v>
      </c>
      <c r="EW521" s="394">
        <f t="shared" si="928"/>
        <v>0</v>
      </c>
      <c r="EX521" s="394">
        <f t="shared" si="925"/>
        <v>0</v>
      </c>
      <c r="EY521" s="403">
        <f t="shared" si="900"/>
        <v>-60</v>
      </c>
      <c r="EZ521" s="394">
        <f t="shared" si="901"/>
        <v>0</v>
      </c>
      <c r="FA521" s="396">
        <f t="shared" si="902"/>
        <v>0</v>
      </c>
      <c r="FB521" s="396">
        <f t="shared" si="902"/>
        <v>0</v>
      </c>
      <c r="FC521" s="404">
        <f t="shared" si="922"/>
        <v>0</v>
      </c>
      <c r="FD521" s="404">
        <f t="shared" si="922"/>
        <v>0</v>
      </c>
      <c r="FE521" s="404">
        <f t="shared" si="922"/>
        <v>183.34461518511316</v>
      </c>
      <c r="FF521" s="404">
        <f t="shared" si="922"/>
        <v>0</v>
      </c>
      <c r="FG521" s="404">
        <f t="shared" si="922"/>
        <v>460.79232315373145</v>
      </c>
      <c r="FH521" s="404">
        <f t="shared" si="833"/>
        <v>5.3265901575568959</v>
      </c>
      <c r="FI521" s="404">
        <f t="shared" si="833"/>
        <v>0</v>
      </c>
      <c r="FJ521" s="404">
        <f t="shared" si="833"/>
        <v>2.5364715035985217</v>
      </c>
      <c r="FK521" s="392">
        <f t="shared" si="903"/>
        <v>652</v>
      </c>
      <c r="FL521" s="384">
        <f t="shared" si="904"/>
        <v>0</v>
      </c>
      <c r="FM521" s="384">
        <f t="shared" si="904"/>
        <v>0</v>
      </c>
      <c r="FN521" s="405">
        <f t="shared" si="839"/>
        <v>0</v>
      </c>
      <c r="FO521" s="405">
        <f t="shared" si="839"/>
        <v>0</v>
      </c>
      <c r="FP521" s="405">
        <f t="shared" si="839"/>
        <v>2712.4879725085912</v>
      </c>
      <c r="FQ521" s="405">
        <f t="shared" si="835"/>
        <v>0</v>
      </c>
      <c r="FR521" s="405">
        <f t="shared" si="835"/>
        <v>6817.1821305841922</v>
      </c>
      <c r="FS521" s="405">
        <f t="shared" si="835"/>
        <v>78.80412371134021</v>
      </c>
      <c r="FT521" s="405">
        <f t="shared" si="835"/>
        <v>0</v>
      </c>
      <c r="FU521" s="405">
        <f t="shared" si="835"/>
        <v>37.52577319587629</v>
      </c>
      <c r="FV521" s="405">
        <f t="shared" si="835"/>
        <v>0</v>
      </c>
      <c r="FW521" s="397">
        <f t="shared" si="905"/>
        <v>9874.4042000000009</v>
      </c>
      <c r="FX521" s="406">
        <f t="shared" si="906"/>
        <v>228.40420000000267</v>
      </c>
      <c r="FY521" s="331">
        <f t="shared" si="907"/>
        <v>228.40420000000267</v>
      </c>
      <c r="FZ521" s="382">
        <f t="shared" si="908"/>
        <v>-2.6432189770275727E-12</v>
      </c>
      <c r="GA521" s="331">
        <f t="shared" si="909"/>
        <v>0</v>
      </c>
      <c r="GB521" s="407">
        <f t="shared" si="910"/>
        <v>0</v>
      </c>
      <c r="GC521" s="407">
        <f t="shared" si="911"/>
        <v>0</v>
      </c>
      <c r="GD521" s="407">
        <f t="shared" si="912"/>
        <v>-2.2737367544323206E-13</v>
      </c>
      <c r="GE521" s="407">
        <f t="shared" si="913"/>
        <v>0</v>
      </c>
      <c r="GF521" s="407">
        <f t="shared" si="914"/>
        <v>0</v>
      </c>
      <c r="GG521" s="407">
        <f t="shared" si="915"/>
        <v>0</v>
      </c>
      <c r="GH521" s="407">
        <f t="shared" si="916"/>
        <v>0</v>
      </c>
      <c r="GI521" s="407">
        <f t="shared" si="917"/>
        <v>0</v>
      </c>
      <c r="GJ521">
        <f t="shared" si="918"/>
        <v>0</v>
      </c>
      <c r="GK521" s="382">
        <f t="shared" si="919"/>
        <v>-2.2737367544323206E-13</v>
      </c>
      <c r="GL521">
        <v>6</v>
      </c>
      <c r="GM521">
        <f t="shared" si="847"/>
        <v>799</v>
      </c>
      <c r="GN521">
        <f t="shared" si="847"/>
        <v>0</v>
      </c>
      <c r="GO521">
        <f t="shared" si="847"/>
        <v>0</v>
      </c>
      <c r="GP521">
        <f t="shared" si="847"/>
        <v>4326</v>
      </c>
      <c r="GQ521">
        <f t="shared" si="847"/>
        <v>0</v>
      </c>
      <c r="GR521">
        <f t="shared" si="846"/>
        <v>0</v>
      </c>
      <c r="GS521">
        <f t="shared" si="846"/>
        <v>0</v>
      </c>
      <c r="GT521">
        <f t="shared" si="846"/>
        <v>0</v>
      </c>
      <c r="GU521">
        <f t="shared" si="846"/>
        <v>652</v>
      </c>
      <c r="GV521">
        <f t="shared" si="846"/>
        <v>9874.4042000000009</v>
      </c>
    </row>
    <row r="522" spans="1:204" customFormat="1" x14ac:dyDescent="0.25">
      <c r="A522" s="378">
        <v>21016</v>
      </c>
      <c r="B522" s="32" t="s">
        <v>1057</v>
      </c>
      <c r="C522" t="s">
        <v>879</v>
      </c>
      <c r="D522">
        <v>6</v>
      </c>
      <c r="E522" s="379">
        <v>1207</v>
      </c>
      <c r="F522" s="379">
        <v>75</v>
      </c>
      <c r="G522" s="379">
        <v>3873</v>
      </c>
      <c r="H522" s="379">
        <v>110</v>
      </c>
      <c r="I522" s="379">
        <v>4690</v>
      </c>
      <c r="J522" s="379">
        <v>0</v>
      </c>
      <c r="K522" s="379">
        <v>6685</v>
      </c>
      <c r="L522" s="379">
        <v>868</v>
      </c>
      <c r="M522" s="380">
        <v>1895.3509125689268</v>
      </c>
      <c r="N522" s="381">
        <f t="shared" si="850"/>
        <v>19403.350912568927</v>
      </c>
      <c r="O522" s="379">
        <v>1237</v>
      </c>
      <c r="P522" s="379">
        <v>72</v>
      </c>
      <c r="Q522" s="379">
        <v>12549</v>
      </c>
      <c r="R522" s="379">
        <v>530</v>
      </c>
      <c r="S522" s="379">
        <v>4898</v>
      </c>
      <c r="T522" s="379">
        <v>0</v>
      </c>
      <c r="U522" s="379">
        <v>6986</v>
      </c>
      <c r="V522" s="379">
        <v>669</v>
      </c>
      <c r="W522" s="480">
        <f>(VLOOKUP(A522,'[1]floresta plant'!$A$4:$F$573,6,0))*1000</f>
        <v>0</v>
      </c>
      <c r="X522" s="24">
        <f t="shared" si="851"/>
        <v>26941</v>
      </c>
      <c r="Y522" s="53">
        <f t="shared" si="926"/>
        <v>8676</v>
      </c>
      <c r="Z522" s="53">
        <f t="shared" si="926"/>
        <v>420</v>
      </c>
      <c r="AA522" s="53">
        <f t="shared" si="926"/>
        <v>208</v>
      </c>
      <c r="AB522" s="53">
        <f t="shared" si="926"/>
        <v>0</v>
      </c>
      <c r="AC522" s="53">
        <f t="shared" si="926"/>
        <v>301</v>
      </c>
      <c r="AD522" s="53">
        <f t="shared" si="926"/>
        <v>-199</v>
      </c>
      <c r="AE522" s="53">
        <f t="shared" si="923"/>
        <v>-1895.3509125689268</v>
      </c>
      <c r="AF522" s="53">
        <f t="shared" si="852"/>
        <v>-3</v>
      </c>
      <c r="AG522" s="53">
        <f t="shared" si="853"/>
        <v>30</v>
      </c>
      <c r="AH522" s="53">
        <f t="shared" si="854"/>
        <v>-4831.6448874310727</v>
      </c>
      <c r="AI522" s="53">
        <f t="shared" si="920"/>
        <v>7537.649087431073</v>
      </c>
      <c r="AJ522" s="469">
        <v>2706.0042000000003</v>
      </c>
      <c r="AK522" s="469">
        <v>0</v>
      </c>
      <c r="AL522" s="469">
        <v>0</v>
      </c>
      <c r="AM522" s="470">
        <f t="shared" si="855"/>
        <v>2706.0042000000003</v>
      </c>
      <c r="AN522" s="53">
        <f t="shared" si="856"/>
        <v>-4831.6448874310727</v>
      </c>
      <c r="AO522" s="382">
        <f t="shared" si="857"/>
        <v>2</v>
      </c>
      <c r="AP522">
        <v>6</v>
      </c>
      <c r="AQ522" s="383">
        <f t="shared" si="858"/>
        <v>9635</v>
      </c>
      <c r="AR522" s="383">
        <f t="shared" si="859"/>
        <v>-2097.350912568927</v>
      </c>
      <c r="AS522" s="383">
        <f t="shared" si="860"/>
        <v>8676</v>
      </c>
      <c r="AT522" s="383">
        <f t="shared" si="861"/>
        <v>2097.350912568927</v>
      </c>
      <c r="AU522" s="383">
        <f t="shared" si="862"/>
        <v>4831.6448874310727</v>
      </c>
      <c r="AV522" s="383">
        <f t="shared" si="863"/>
        <v>0</v>
      </c>
      <c r="AW522" s="383">
        <f t="shared" si="864"/>
        <v>1</v>
      </c>
      <c r="AX522" s="383">
        <f t="shared" si="865"/>
        <v>0</v>
      </c>
      <c r="AY522" s="383">
        <f t="shared" si="866"/>
        <v>2097.350912568927</v>
      </c>
      <c r="AZ522">
        <f t="shared" si="867"/>
        <v>4831.6448874310727</v>
      </c>
      <c r="BA522">
        <f t="shared" si="868"/>
        <v>1747.0042000000003</v>
      </c>
      <c r="BB522" s="383">
        <f t="shared" si="869"/>
        <v>0</v>
      </c>
      <c r="BC522" s="384">
        <f t="shared" si="836"/>
        <v>8676</v>
      </c>
      <c r="BD522" s="384">
        <f t="shared" si="836"/>
        <v>420</v>
      </c>
      <c r="BE522" s="384">
        <f t="shared" si="836"/>
        <v>208</v>
      </c>
      <c r="BF522" s="384">
        <f t="shared" si="834"/>
        <v>0</v>
      </c>
      <c r="BG522" s="384">
        <f t="shared" si="834"/>
        <v>301</v>
      </c>
      <c r="BH522" s="384">
        <f t="shared" si="834"/>
        <v>9.4881595067110691E-2</v>
      </c>
      <c r="BI522" s="384">
        <f t="shared" si="834"/>
        <v>0.9036880291278574</v>
      </c>
      <c r="BJ522" s="384">
        <f t="shared" si="834"/>
        <v>1.4303758050318194E-3</v>
      </c>
      <c r="BK522" s="384">
        <f t="shared" si="834"/>
        <v>30</v>
      </c>
      <c r="BL522" s="474">
        <f t="shared" si="870"/>
        <v>0</v>
      </c>
      <c r="BM522" s="409">
        <f t="shared" si="871"/>
        <v>0</v>
      </c>
      <c r="BN522" s="473">
        <f t="shared" si="872"/>
        <v>959</v>
      </c>
      <c r="BO522" s="387">
        <f t="shared" si="873"/>
        <v>0</v>
      </c>
      <c r="BP522" s="387">
        <f t="shared" si="874"/>
        <v>0</v>
      </c>
      <c r="BQ522" s="388">
        <f t="shared" si="875"/>
        <v>1</v>
      </c>
      <c r="BR522" s="389">
        <f t="shared" si="876"/>
        <v>0</v>
      </c>
      <c r="BS522" s="390">
        <f t="shared" si="877"/>
        <v>8676</v>
      </c>
      <c r="BT522" s="391">
        <f t="shared" si="921"/>
        <v>0</v>
      </c>
      <c r="BU522" s="391">
        <f t="shared" si="921"/>
        <v>0</v>
      </c>
      <c r="BV522" s="391">
        <f t="shared" si="921"/>
        <v>0</v>
      </c>
      <c r="BW522" s="391">
        <f t="shared" si="921"/>
        <v>0</v>
      </c>
      <c r="BX522" s="391">
        <f t="shared" si="921"/>
        <v>199</v>
      </c>
      <c r="BY522" s="391">
        <f t="shared" si="832"/>
        <v>1895.3509125689268</v>
      </c>
      <c r="BZ522" s="391">
        <f t="shared" si="832"/>
        <v>3</v>
      </c>
      <c r="CA522" s="391">
        <f t="shared" si="832"/>
        <v>0</v>
      </c>
      <c r="CB522" s="391">
        <f t="shared" si="878"/>
        <v>4831.6448874310727</v>
      </c>
      <c r="CC522" s="391">
        <f t="shared" si="878"/>
        <v>1747.0042000000003</v>
      </c>
      <c r="CD522" s="392">
        <f t="shared" si="879"/>
        <v>0</v>
      </c>
      <c r="CE522" s="393">
        <f t="shared" si="880"/>
        <v>420</v>
      </c>
      <c r="CF522" s="392">
        <f t="shared" si="927"/>
        <v>0</v>
      </c>
      <c r="CG522" s="392">
        <f t="shared" si="927"/>
        <v>0</v>
      </c>
      <c r="CH522" s="392">
        <f t="shared" si="927"/>
        <v>0</v>
      </c>
      <c r="CI522" s="392">
        <f t="shared" si="927"/>
        <v>0</v>
      </c>
      <c r="CJ522" s="392">
        <f t="shared" si="927"/>
        <v>0</v>
      </c>
      <c r="CK522" s="392">
        <f t="shared" si="927"/>
        <v>0</v>
      </c>
      <c r="CL522" s="392">
        <f t="shared" si="924"/>
        <v>0</v>
      </c>
      <c r="CM522" s="392">
        <f t="shared" si="881"/>
        <v>0</v>
      </c>
      <c r="CN522" s="392">
        <f t="shared" si="882"/>
        <v>420</v>
      </c>
      <c r="CO522" s="394">
        <f t="shared" si="883"/>
        <v>0</v>
      </c>
      <c r="CP522" s="394">
        <f t="shared" si="883"/>
        <v>0</v>
      </c>
      <c r="CQ522" s="395">
        <f t="shared" si="884"/>
        <v>208</v>
      </c>
      <c r="CR522" s="394">
        <f t="shared" si="844"/>
        <v>0</v>
      </c>
      <c r="CS522" s="394">
        <f t="shared" si="844"/>
        <v>0</v>
      </c>
      <c r="CT522" s="394">
        <f t="shared" si="844"/>
        <v>0</v>
      </c>
      <c r="CU522" s="394">
        <f t="shared" si="842"/>
        <v>0</v>
      </c>
      <c r="CV522" s="394">
        <f t="shared" si="842"/>
        <v>0</v>
      </c>
      <c r="CW522" s="394">
        <f t="shared" si="842"/>
        <v>0</v>
      </c>
      <c r="CX522" s="396">
        <f t="shared" si="885"/>
        <v>0</v>
      </c>
      <c r="CY522" s="396">
        <f t="shared" si="885"/>
        <v>208</v>
      </c>
      <c r="CZ522" s="397">
        <f t="shared" si="886"/>
        <v>0</v>
      </c>
      <c r="DA522" s="397">
        <f t="shared" si="886"/>
        <v>0</v>
      </c>
      <c r="DB522" s="397">
        <f t="shared" si="886"/>
        <v>0</v>
      </c>
      <c r="DC522" s="397">
        <f t="shared" si="887"/>
        <v>0</v>
      </c>
      <c r="DD522" s="397">
        <f t="shared" si="848"/>
        <v>0</v>
      </c>
      <c r="DE522" s="397">
        <f t="shared" si="848"/>
        <v>0</v>
      </c>
      <c r="DF522" s="397">
        <f t="shared" si="848"/>
        <v>0</v>
      </c>
      <c r="DG522" s="397">
        <f t="shared" si="848"/>
        <v>0</v>
      </c>
      <c r="DH522" s="397">
        <f t="shared" si="848"/>
        <v>0</v>
      </c>
      <c r="DI522" s="398">
        <f t="shared" si="888"/>
        <v>0</v>
      </c>
      <c r="DJ522" s="398">
        <f t="shared" si="888"/>
        <v>0</v>
      </c>
      <c r="DK522" s="399">
        <f t="shared" si="889"/>
        <v>0</v>
      </c>
      <c r="DL522" s="399">
        <f t="shared" si="889"/>
        <v>0</v>
      </c>
      <c r="DM522" s="399">
        <f t="shared" si="889"/>
        <v>0</v>
      </c>
      <c r="DN522" s="399">
        <f t="shared" si="889"/>
        <v>0</v>
      </c>
      <c r="DO522" s="399">
        <f t="shared" si="890"/>
        <v>301</v>
      </c>
      <c r="DP522" s="399">
        <f t="shared" si="891"/>
        <v>0</v>
      </c>
      <c r="DQ522" s="399">
        <f t="shared" si="891"/>
        <v>0</v>
      </c>
      <c r="DR522" s="399">
        <f t="shared" si="891"/>
        <v>0</v>
      </c>
      <c r="DS522" s="399">
        <f t="shared" si="891"/>
        <v>0</v>
      </c>
      <c r="DT522" s="400">
        <f t="shared" si="892"/>
        <v>0</v>
      </c>
      <c r="DU522" s="400">
        <f t="shared" si="892"/>
        <v>301</v>
      </c>
      <c r="DV522" s="386">
        <f t="shared" si="849"/>
        <v>0</v>
      </c>
      <c r="DW522" s="386">
        <f t="shared" si="849"/>
        <v>0</v>
      </c>
      <c r="DX522" s="386">
        <f t="shared" si="849"/>
        <v>0</v>
      </c>
      <c r="DY522" s="386">
        <f t="shared" si="849"/>
        <v>0</v>
      </c>
      <c r="DZ522" s="386">
        <f t="shared" si="849"/>
        <v>0</v>
      </c>
      <c r="EA522" s="401">
        <f t="shared" si="893"/>
        <v>-199</v>
      </c>
      <c r="EB522" s="386">
        <f t="shared" si="894"/>
        <v>0</v>
      </c>
      <c r="EC522" s="386">
        <f t="shared" si="894"/>
        <v>0</v>
      </c>
      <c r="ED522" s="386">
        <f t="shared" si="894"/>
        <v>0</v>
      </c>
      <c r="EE522" s="385">
        <f t="shared" si="895"/>
        <v>0</v>
      </c>
      <c r="EF522" s="385">
        <f t="shared" si="895"/>
        <v>0</v>
      </c>
      <c r="EG522" s="402">
        <f t="shared" si="845"/>
        <v>0</v>
      </c>
      <c r="EH522" s="402">
        <f t="shared" si="845"/>
        <v>0</v>
      </c>
      <c r="EI522" s="402">
        <f t="shared" si="845"/>
        <v>0</v>
      </c>
      <c r="EJ522" s="402">
        <f t="shared" si="843"/>
        <v>0</v>
      </c>
      <c r="EK522" s="402">
        <f t="shared" si="843"/>
        <v>0</v>
      </c>
      <c r="EL522" s="402">
        <f t="shared" si="843"/>
        <v>0</v>
      </c>
      <c r="EM522" s="402">
        <f t="shared" si="896"/>
        <v>-1895.3509125689268</v>
      </c>
      <c r="EN522" s="402">
        <f t="shared" si="897"/>
        <v>0</v>
      </c>
      <c r="EO522" s="402">
        <f t="shared" si="897"/>
        <v>0</v>
      </c>
      <c r="EP522" s="402">
        <f t="shared" si="898"/>
        <v>0</v>
      </c>
      <c r="EQ522" s="402">
        <f t="shared" si="899"/>
        <v>0</v>
      </c>
      <c r="ER522" s="394">
        <f t="shared" si="928"/>
        <v>0</v>
      </c>
      <c r="ES522" s="394">
        <f t="shared" si="928"/>
        <v>0</v>
      </c>
      <c r="ET522" s="394">
        <f t="shared" si="928"/>
        <v>0</v>
      </c>
      <c r="EU522" s="394">
        <f t="shared" si="928"/>
        <v>0</v>
      </c>
      <c r="EV522" s="394">
        <f t="shared" si="928"/>
        <v>0</v>
      </c>
      <c r="EW522" s="394">
        <f t="shared" si="928"/>
        <v>0</v>
      </c>
      <c r="EX522" s="394">
        <f t="shared" si="925"/>
        <v>0</v>
      </c>
      <c r="EY522" s="403">
        <f t="shared" si="900"/>
        <v>-3</v>
      </c>
      <c r="EZ522" s="394">
        <f t="shared" si="901"/>
        <v>0</v>
      </c>
      <c r="FA522" s="396">
        <f t="shared" si="902"/>
        <v>0</v>
      </c>
      <c r="FB522" s="396">
        <f t="shared" si="902"/>
        <v>0</v>
      </c>
      <c r="FC522" s="404">
        <f t="shared" si="922"/>
        <v>0</v>
      </c>
      <c r="FD522" s="404">
        <f t="shared" si="922"/>
        <v>0</v>
      </c>
      <c r="FE522" s="404">
        <f t="shared" si="922"/>
        <v>0</v>
      </c>
      <c r="FF522" s="404">
        <f t="shared" si="922"/>
        <v>0</v>
      </c>
      <c r="FG522" s="404">
        <f t="shared" si="922"/>
        <v>0</v>
      </c>
      <c r="FH522" s="404">
        <f t="shared" si="833"/>
        <v>0</v>
      </c>
      <c r="FI522" s="404">
        <f t="shared" si="833"/>
        <v>0</v>
      </c>
      <c r="FJ522" s="404">
        <f t="shared" si="833"/>
        <v>0</v>
      </c>
      <c r="FK522" s="392">
        <f t="shared" si="903"/>
        <v>30</v>
      </c>
      <c r="FL522" s="384">
        <f t="shared" si="904"/>
        <v>0</v>
      </c>
      <c r="FM522" s="384">
        <f t="shared" si="904"/>
        <v>30</v>
      </c>
      <c r="FN522" s="405">
        <f t="shared" si="839"/>
        <v>0</v>
      </c>
      <c r="FO522" s="405">
        <f t="shared" si="839"/>
        <v>0</v>
      </c>
      <c r="FP522" s="405">
        <f t="shared" si="839"/>
        <v>0</v>
      </c>
      <c r="FQ522" s="405">
        <f t="shared" si="835"/>
        <v>0</v>
      </c>
      <c r="FR522" s="405">
        <f t="shared" si="835"/>
        <v>0</v>
      </c>
      <c r="FS522" s="405">
        <f t="shared" si="835"/>
        <v>0</v>
      </c>
      <c r="FT522" s="405">
        <f t="shared" si="835"/>
        <v>0</v>
      </c>
      <c r="FU522" s="405">
        <f t="shared" si="835"/>
        <v>0</v>
      </c>
      <c r="FV522" s="405">
        <f t="shared" si="835"/>
        <v>0</v>
      </c>
      <c r="FW522" s="397">
        <f t="shared" si="905"/>
        <v>-4831.6448874310727</v>
      </c>
      <c r="FX522" s="406">
        <f t="shared" si="906"/>
        <v>0</v>
      </c>
      <c r="FY522" s="331">
        <f t="shared" si="907"/>
        <v>2706.0042000000003</v>
      </c>
      <c r="FZ522" s="382">
        <f t="shared" si="908"/>
        <v>0</v>
      </c>
      <c r="GA522" s="331">
        <f t="shared" si="909"/>
        <v>0</v>
      </c>
      <c r="GB522" s="407">
        <f t="shared" si="910"/>
        <v>0</v>
      </c>
      <c r="GC522" s="407">
        <f t="shared" si="911"/>
        <v>0</v>
      </c>
      <c r="GD522" s="407">
        <f t="shared" si="912"/>
        <v>0</v>
      </c>
      <c r="GE522" s="407">
        <f t="shared" si="913"/>
        <v>0</v>
      </c>
      <c r="GF522" s="407">
        <f t="shared" si="914"/>
        <v>0</v>
      </c>
      <c r="GG522" s="407">
        <f t="shared" si="915"/>
        <v>0</v>
      </c>
      <c r="GH522" s="407">
        <f t="shared" si="916"/>
        <v>0</v>
      </c>
      <c r="GI522" s="407">
        <f t="shared" si="917"/>
        <v>0</v>
      </c>
      <c r="GJ522">
        <f t="shared" si="918"/>
        <v>0</v>
      </c>
      <c r="GK522" s="382">
        <f t="shared" si="919"/>
        <v>0</v>
      </c>
      <c r="GL522">
        <v>6</v>
      </c>
      <c r="GM522">
        <f t="shared" si="847"/>
        <v>8676</v>
      </c>
      <c r="GN522">
        <f t="shared" si="847"/>
        <v>420</v>
      </c>
      <c r="GO522">
        <f t="shared" si="847"/>
        <v>208</v>
      </c>
      <c r="GP522">
        <f t="shared" si="847"/>
        <v>0</v>
      </c>
      <c r="GQ522">
        <f t="shared" si="847"/>
        <v>301</v>
      </c>
      <c r="GR522">
        <f t="shared" si="846"/>
        <v>0</v>
      </c>
      <c r="GS522">
        <f t="shared" si="846"/>
        <v>0</v>
      </c>
      <c r="GT522">
        <f t="shared" si="846"/>
        <v>0</v>
      </c>
      <c r="GU522">
        <f t="shared" si="846"/>
        <v>30</v>
      </c>
      <c r="GV522">
        <f t="shared" si="846"/>
        <v>0</v>
      </c>
    </row>
    <row r="523" spans="1:204" customFormat="1" x14ac:dyDescent="0.25">
      <c r="A523" s="378">
        <v>21017</v>
      </c>
      <c r="B523" s="32" t="s">
        <v>1058</v>
      </c>
      <c r="C523" t="s">
        <v>879</v>
      </c>
      <c r="D523">
        <v>6</v>
      </c>
      <c r="E523" s="379">
        <v>3601</v>
      </c>
      <c r="F523" s="379">
        <v>3627</v>
      </c>
      <c r="G523" s="379">
        <v>599</v>
      </c>
      <c r="H523" s="379">
        <v>0</v>
      </c>
      <c r="I523" s="379">
        <v>22054</v>
      </c>
      <c r="J523" s="379">
        <v>57</v>
      </c>
      <c r="K523" s="379">
        <v>27419</v>
      </c>
      <c r="L523" s="379">
        <v>3587</v>
      </c>
      <c r="M523" s="380">
        <v>1150.8907975187735</v>
      </c>
      <c r="N523" s="381">
        <f t="shared" si="850"/>
        <v>62094.890797518776</v>
      </c>
      <c r="O523" s="379">
        <v>3877</v>
      </c>
      <c r="P523" s="379">
        <v>5483</v>
      </c>
      <c r="Q523" s="379">
        <v>1535</v>
      </c>
      <c r="R523" s="379">
        <v>0</v>
      </c>
      <c r="S523" s="379">
        <v>20609</v>
      </c>
      <c r="T523" s="379">
        <v>0</v>
      </c>
      <c r="U523" s="379">
        <v>24555</v>
      </c>
      <c r="V523" s="379">
        <v>2911</v>
      </c>
      <c r="W523" s="480">
        <f>(VLOOKUP(A523,'[1]floresta plant'!$A$4:$F$573,6,0))*1000</f>
        <v>1146.0862400922836</v>
      </c>
      <c r="X523" s="24">
        <f t="shared" si="851"/>
        <v>60116.086240092285</v>
      </c>
      <c r="Y523" s="53">
        <f t="shared" si="926"/>
        <v>936</v>
      </c>
      <c r="Z523" s="53">
        <f t="shared" si="926"/>
        <v>0</v>
      </c>
      <c r="AA523" s="53">
        <f t="shared" si="926"/>
        <v>-1445</v>
      </c>
      <c r="AB523" s="53">
        <f t="shared" si="926"/>
        <v>-57</v>
      </c>
      <c r="AC523" s="53">
        <f t="shared" si="926"/>
        <v>-2864</v>
      </c>
      <c r="AD523" s="53">
        <f t="shared" si="926"/>
        <v>-676</v>
      </c>
      <c r="AE523" s="53">
        <f t="shared" si="923"/>
        <v>-4.8045574264899642</v>
      </c>
      <c r="AF523" s="53">
        <f t="shared" si="852"/>
        <v>1856</v>
      </c>
      <c r="AG523" s="53">
        <f t="shared" si="853"/>
        <v>276</v>
      </c>
      <c r="AH523" s="53">
        <f t="shared" si="854"/>
        <v>8333.6597869444813</v>
      </c>
      <c r="AI523" s="53">
        <f t="shared" si="920"/>
        <v>-1978.8045574264906</v>
      </c>
      <c r="AJ523" s="469">
        <v>5822.1474999999991</v>
      </c>
      <c r="AK523" s="469">
        <v>532.70772951799154</v>
      </c>
      <c r="AL523" s="469">
        <v>0</v>
      </c>
      <c r="AM523" s="470">
        <f t="shared" si="855"/>
        <v>6354.8552295179907</v>
      </c>
      <c r="AN523" s="53">
        <f t="shared" si="856"/>
        <v>8333.6597869444813</v>
      </c>
      <c r="AO523" s="382">
        <f t="shared" si="857"/>
        <v>3</v>
      </c>
      <c r="AP523">
        <v>6</v>
      </c>
      <c r="AQ523" s="383">
        <f t="shared" si="858"/>
        <v>3068</v>
      </c>
      <c r="AR523" s="383">
        <f t="shared" si="859"/>
        <v>-5046.8045574264897</v>
      </c>
      <c r="AS523" s="383">
        <f t="shared" si="860"/>
        <v>936</v>
      </c>
      <c r="AT523" s="383">
        <f t="shared" si="861"/>
        <v>5046.8045574264897</v>
      </c>
      <c r="AU523" s="383">
        <f t="shared" si="862"/>
        <v>0</v>
      </c>
      <c r="AV523" s="383">
        <f t="shared" si="863"/>
        <v>1</v>
      </c>
      <c r="AW523" s="383">
        <f t="shared" si="864"/>
        <v>0</v>
      </c>
      <c r="AX523" s="383">
        <f t="shared" si="865"/>
        <v>1</v>
      </c>
      <c r="AY523" s="383">
        <f t="shared" si="866"/>
        <v>936</v>
      </c>
      <c r="AZ523">
        <f t="shared" si="867"/>
        <v>0</v>
      </c>
      <c r="BA523">
        <f t="shared" si="868"/>
        <v>0</v>
      </c>
      <c r="BB523" s="383">
        <f t="shared" si="869"/>
        <v>0</v>
      </c>
      <c r="BC523" s="384">
        <f t="shared" si="836"/>
        <v>936</v>
      </c>
      <c r="BD523" s="384">
        <f t="shared" si="836"/>
        <v>0</v>
      </c>
      <c r="BE523" s="384">
        <f t="shared" si="836"/>
        <v>0.28631978582837114</v>
      </c>
      <c r="BF523" s="384">
        <f t="shared" si="834"/>
        <v>1.1294275288731595E-2</v>
      </c>
      <c r="BG523" s="384">
        <f t="shared" si="834"/>
        <v>0.56748779696363671</v>
      </c>
      <c r="BH523" s="384">
        <f t="shared" si="834"/>
        <v>0.13394614202074664</v>
      </c>
      <c r="BI523" s="384">
        <f t="shared" si="834"/>
        <v>9.5199989851399078E-4</v>
      </c>
      <c r="BJ523" s="384">
        <f t="shared" si="834"/>
        <v>1856</v>
      </c>
      <c r="BK523" s="384">
        <f t="shared" si="834"/>
        <v>276</v>
      </c>
      <c r="BL523" s="474">
        <f t="shared" si="870"/>
        <v>4110.8045574264897</v>
      </c>
      <c r="BM523" s="409">
        <f t="shared" si="871"/>
        <v>8333.6597869444813</v>
      </c>
      <c r="BN523" s="473">
        <f t="shared" si="872"/>
        <v>2132</v>
      </c>
      <c r="BO523" s="387">
        <f t="shared" si="873"/>
        <v>1</v>
      </c>
      <c r="BP523" s="387">
        <f t="shared" si="874"/>
        <v>0</v>
      </c>
      <c r="BQ523" s="388">
        <f t="shared" si="875"/>
        <v>0</v>
      </c>
      <c r="BR523" s="389">
        <f t="shared" si="876"/>
        <v>1978.8045574264897</v>
      </c>
      <c r="BS523" s="390">
        <f t="shared" si="877"/>
        <v>936</v>
      </c>
      <c r="BT523" s="391">
        <f t="shared" si="921"/>
        <v>0</v>
      </c>
      <c r="BU523" s="391">
        <f t="shared" si="921"/>
        <v>267.99531953535541</v>
      </c>
      <c r="BV523" s="391">
        <f t="shared" si="921"/>
        <v>10.571441670252772</v>
      </c>
      <c r="BW523" s="391">
        <f t="shared" si="921"/>
        <v>531.16857795796398</v>
      </c>
      <c r="BX523" s="391">
        <f t="shared" si="921"/>
        <v>125.37358893141887</v>
      </c>
      <c r="BY523" s="391">
        <f t="shared" si="832"/>
        <v>0.89107190500909539</v>
      </c>
      <c r="BZ523" s="391">
        <f t="shared" si="832"/>
        <v>0</v>
      </c>
      <c r="CA523" s="391">
        <f t="shared" si="832"/>
        <v>0</v>
      </c>
      <c r="CB523" s="391">
        <f t="shared" si="878"/>
        <v>0</v>
      </c>
      <c r="CC523" s="391">
        <f t="shared" si="878"/>
        <v>0</v>
      </c>
      <c r="CD523" s="392">
        <f t="shared" si="879"/>
        <v>0</v>
      </c>
      <c r="CE523" s="393">
        <f t="shared" si="880"/>
        <v>0</v>
      </c>
      <c r="CF523" s="392">
        <f t="shared" si="927"/>
        <v>0</v>
      </c>
      <c r="CG523" s="392">
        <f t="shared" si="927"/>
        <v>0</v>
      </c>
      <c r="CH523" s="392">
        <f t="shared" si="927"/>
        <v>0</v>
      </c>
      <c r="CI523" s="392">
        <f t="shared" si="927"/>
        <v>0</v>
      </c>
      <c r="CJ523" s="392">
        <f t="shared" si="927"/>
        <v>0</v>
      </c>
      <c r="CK523" s="392">
        <f t="shared" si="927"/>
        <v>0</v>
      </c>
      <c r="CL523" s="392">
        <f t="shared" si="924"/>
        <v>0</v>
      </c>
      <c r="CM523" s="392">
        <f t="shared" si="881"/>
        <v>0</v>
      </c>
      <c r="CN523" s="392">
        <f t="shared" si="882"/>
        <v>0</v>
      </c>
      <c r="CO523" s="394">
        <f t="shared" si="883"/>
        <v>0</v>
      </c>
      <c r="CP523" s="394">
        <f t="shared" si="883"/>
        <v>0</v>
      </c>
      <c r="CQ523" s="395">
        <f t="shared" si="884"/>
        <v>-1445</v>
      </c>
      <c r="CR523" s="394">
        <f t="shared" si="844"/>
        <v>0</v>
      </c>
      <c r="CS523" s="394">
        <f t="shared" si="844"/>
        <v>0</v>
      </c>
      <c r="CT523" s="394">
        <f t="shared" si="844"/>
        <v>0</v>
      </c>
      <c r="CU523" s="394">
        <f t="shared" si="842"/>
        <v>0</v>
      </c>
      <c r="CV523" s="394">
        <f t="shared" si="842"/>
        <v>0</v>
      </c>
      <c r="CW523" s="394">
        <f t="shared" si="842"/>
        <v>0</v>
      </c>
      <c r="CX523" s="396">
        <f t="shared" si="885"/>
        <v>0</v>
      </c>
      <c r="CY523" s="396">
        <f t="shared" si="885"/>
        <v>0</v>
      </c>
      <c r="CZ523" s="397">
        <f t="shared" si="886"/>
        <v>0</v>
      </c>
      <c r="DA523" s="397">
        <f t="shared" si="886"/>
        <v>0</v>
      </c>
      <c r="DB523" s="397">
        <f t="shared" si="886"/>
        <v>0</v>
      </c>
      <c r="DC523" s="397">
        <f t="shared" si="887"/>
        <v>-57</v>
      </c>
      <c r="DD523" s="397">
        <f t="shared" si="848"/>
        <v>0</v>
      </c>
      <c r="DE523" s="397">
        <f t="shared" si="848"/>
        <v>0</v>
      </c>
      <c r="DF523" s="397">
        <f t="shared" si="848"/>
        <v>0</v>
      </c>
      <c r="DG523" s="397">
        <f t="shared" si="848"/>
        <v>0</v>
      </c>
      <c r="DH523" s="397">
        <f t="shared" si="848"/>
        <v>0</v>
      </c>
      <c r="DI523" s="398">
        <f t="shared" si="888"/>
        <v>0</v>
      </c>
      <c r="DJ523" s="398">
        <f t="shared" si="888"/>
        <v>0</v>
      </c>
      <c r="DK523" s="399">
        <f t="shared" si="889"/>
        <v>0</v>
      </c>
      <c r="DL523" s="399">
        <f t="shared" si="889"/>
        <v>0</v>
      </c>
      <c r="DM523" s="399">
        <f t="shared" si="889"/>
        <v>0</v>
      </c>
      <c r="DN523" s="399">
        <f t="shared" si="889"/>
        <v>0</v>
      </c>
      <c r="DO523" s="399">
        <f t="shared" si="890"/>
        <v>-2864</v>
      </c>
      <c r="DP523" s="399">
        <f t="shared" si="891"/>
        <v>0</v>
      </c>
      <c r="DQ523" s="399">
        <f t="shared" si="891"/>
        <v>0</v>
      </c>
      <c r="DR523" s="399">
        <f t="shared" si="891"/>
        <v>0</v>
      </c>
      <c r="DS523" s="399">
        <f t="shared" si="891"/>
        <v>0</v>
      </c>
      <c r="DT523" s="400">
        <f t="shared" si="892"/>
        <v>0</v>
      </c>
      <c r="DU523" s="400">
        <f t="shared" si="892"/>
        <v>0</v>
      </c>
      <c r="DV523" s="386">
        <f t="shared" si="849"/>
        <v>0</v>
      </c>
      <c r="DW523" s="386">
        <f t="shared" si="849"/>
        <v>0</v>
      </c>
      <c r="DX523" s="386">
        <f t="shared" si="849"/>
        <v>0</v>
      </c>
      <c r="DY523" s="386">
        <f t="shared" si="849"/>
        <v>0</v>
      </c>
      <c r="DZ523" s="386">
        <f t="shared" si="849"/>
        <v>0</v>
      </c>
      <c r="EA523" s="401">
        <f t="shared" si="893"/>
        <v>-676</v>
      </c>
      <c r="EB523" s="386">
        <f t="shared" si="894"/>
        <v>0</v>
      </c>
      <c r="EC523" s="386">
        <f t="shared" si="894"/>
        <v>0</v>
      </c>
      <c r="ED523" s="386">
        <f t="shared" si="894"/>
        <v>0</v>
      </c>
      <c r="EE523" s="385">
        <f t="shared" si="895"/>
        <v>0</v>
      </c>
      <c r="EF523" s="385">
        <f t="shared" si="895"/>
        <v>0</v>
      </c>
      <c r="EG523" s="402">
        <f t="shared" si="845"/>
        <v>0</v>
      </c>
      <c r="EH523" s="402">
        <f t="shared" si="845"/>
        <v>0</v>
      </c>
      <c r="EI523" s="402">
        <f t="shared" si="845"/>
        <v>0</v>
      </c>
      <c r="EJ523" s="402">
        <f t="shared" si="843"/>
        <v>0</v>
      </c>
      <c r="EK523" s="402">
        <f t="shared" si="843"/>
        <v>0</v>
      </c>
      <c r="EL523" s="402">
        <f t="shared" si="843"/>
        <v>0</v>
      </c>
      <c r="EM523" s="402">
        <f t="shared" si="896"/>
        <v>-4.8045574264899642</v>
      </c>
      <c r="EN523" s="402">
        <f t="shared" si="897"/>
        <v>0</v>
      </c>
      <c r="EO523" s="402">
        <f t="shared" si="897"/>
        <v>0</v>
      </c>
      <c r="EP523" s="402">
        <f t="shared" si="898"/>
        <v>0</v>
      </c>
      <c r="EQ523" s="402">
        <f t="shared" si="899"/>
        <v>0</v>
      </c>
      <c r="ER523" s="394">
        <f t="shared" si="928"/>
        <v>0</v>
      </c>
      <c r="ES523" s="394">
        <f t="shared" si="928"/>
        <v>0</v>
      </c>
      <c r="ET523" s="394">
        <f t="shared" si="928"/>
        <v>531.40952249745681</v>
      </c>
      <c r="EU523" s="394">
        <f t="shared" si="928"/>
        <v>20.962174935885841</v>
      </c>
      <c r="EV523" s="394">
        <f t="shared" si="928"/>
        <v>1053.2573511645098</v>
      </c>
      <c r="EW523" s="394">
        <f t="shared" si="928"/>
        <v>248.60403959050578</v>
      </c>
      <c r="EX523" s="394">
        <f t="shared" si="925"/>
        <v>1.7669118116419669</v>
      </c>
      <c r="EY523" s="403">
        <f t="shared" si="900"/>
        <v>1856</v>
      </c>
      <c r="EZ523" s="394">
        <f t="shared" si="901"/>
        <v>0</v>
      </c>
      <c r="FA523" s="396">
        <f t="shared" si="902"/>
        <v>0</v>
      </c>
      <c r="FB523" s="396">
        <f t="shared" si="902"/>
        <v>0</v>
      </c>
      <c r="FC523" s="404">
        <f t="shared" si="922"/>
        <v>0</v>
      </c>
      <c r="FD523" s="404">
        <f t="shared" si="922"/>
        <v>0</v>
      </c>
      <c r="FE523" s="404">
        <f t="shared" si="922"/>
        <v>79.024260888630437</v>
      </c>
      <c r="FF523" s="404">
        <f t="shared" si="922"/>
        <v>3.1172199796899203</v>
      </c>
      <c r="FG523" s="404">
        <f t="shared" si="922"/>
        <v>156.62663196196374</v>
      </c>
      <c r="FH523" s="404">
        <f t="shared" si="833"/>
        <v>36.969135197726075</v>
      </c>
      <c r="FI523" s="404">
        <f t="shared" si="833"/>
        <v>0.26275197198986144</v>
      </c>
      <c r="FJ523" s="404">
        <f t="shared" si="833"/>
        <v>0</v>
      </c>
      <c r="FK523" s="392">
        <f t="shared" si="903"/>
        <v>276</v>
      </c>
      <c r="FL523" s="384">
        <f t="shared" si="904"/>
        <v>0</v>
      </c>
      <c r="FM523" s="384">
        <f t="shared" si="904"/>
        <v>0</v>
      </c>
      <c r="FN523" s="405">
        <f t="shared" si="839"/>
        <v>0</v>
      </c>
      <c r="FO523" s="405">
        <f t="shared" si="839"/>
        <v>0</v>
      </c>
      <c r="FP523" s="405">
        <f t="shared" si="839"/>
        <v>566.57089707855732</v>
      </c>
      <c r="FQ523" s="405">
        <f t="shared" si="835"/>
        <v>22.349163414171464</v>
      </c>
      <c r="FR523" s="405">
        <f t="shared" si="835"/>
        <v>1122.9474389155628</v>
      </c>
      <c r="FS523" s="405">
        <f t="shared" si="835"/>
        <v>265.05323628034932</v>
      </c>
      <c r="FT523" s="405">
        <f t="shared" si="835"/>
        <v>1.8838217378490407</v>
      </c>
      <c r="FU523" s="405">
        <f t="shared" si="835"/>
        <v>0</v>
      </c>
      <c r="FV523" s="405">
        <f t="shared" si="835"/>
        <v>0</v>
      </c>
      <c r="FW523" s="397">
        <f t="shared" si="905"/>
        <v>8333.6597869444813</v>
      </c>
      <c r="FX523" s="406">
        <f t="shared" si="906"/>
        <v>6354.8552295179916</v>
      </c>
      <c r="FY523" s="331">
        <f t="shared" si="907"/>
        <v>6354.8552295179916</v>
      </c>
      <c r="FZ523" s="382">
        <f t="shared" si="908"/>
        <v>0</v>
      </c>
      <c r="GA523" s="331">
        <f t="shared" si="909"/>
        <v>-2.2737367544323206E-13</v>
      </c>
      <c r="GB523" s="407">
        <f t="shared" si="910"/>
        <v>0</v>
      </c>
      <c r="GC523" s="407">
        <f t="shared" si="911"/>
        <v>0</v>
      </c>
      <c r="GD523" s="407">
        <f t="shared" si="912"/>
        <v>0</v>
      </c>
      <c r="GE523" s="407">
        <f t="shared" si="913"/>
        <v>0</v>
      </c>
      <c r="GF523" s="407">
        <f t="shared" si="914"/>
        <v>0</v>
      </c>
      <c r="GG523" s="407">
        <f t="shared" si="915"/>
        <v>0</v>
      </c>
      <c r="GH523" s="407">
        <f t="shared" si="916"/>
        <v>-2.2737367544323206E-13</v>
      </c>
      <c r="GI523" s="407">
        <f t="shared" si="917"/>
        <v>-5.6843418860808015E-14</v>
      </c>
      <c r="GJ523">
        <f t="shared" si="918"/>
        <v>0</v>
      </c>
      <c r="GK523" s="382">
        <f t="shared" si="919"/>
        <v>-5.1159076974727213E-13</v>
      </c>
      <c r="GL523">
        <v>6</v>
      </c>
      <c r="GM523">
        <f t="shared" si="847"/>
        <v>936</v>
      </c>
      <c r="GN523">
        <f t="shared" si="847"/>
        <v>0</v>
      </c>
      <c r="GO523">
        <f t="shared" si="847"/>
        <v>0</v>
      </c>
      <c r="GP523">
        <f t="shared" si="847"/>
        <v>0</v>
      </c>
      <c r="GQ523">
        <f t="shared" si="847"/>
        <v>0</v>
      </c>
      <c r="GR523">
        <f t="shared" si="846"/>
        <v>0</v>
      </c>
      <c r="GS523">
        <f t="shared" si="846"/>
        <v>0</v>
      </c>
      <c r="GT523">
        <f t="shared" si="846"/>
        <v>1856</v>
      </c>
      <c r="GU523">
        <f t="shared" si="846"/>
        <v>276</v>
      </c>
      <c r="GV523">
        <f t="shared" si="846"/>
        <v>8333.6597869444813</v>
      </c>
    </row>
    <row r="524" spans="1:204" customFormat="1" x14ac:dyDescent="0.25">
      <c r="A524" s="378">
        <v>21018</v>
      </c>
      <c r="B524" s="32" t="s">
        <v>1059</v>
      </c>
      <c r="C524" t="s">
        <v>879</v>
      </c>
      <c r="D524">
        <v>6</v>
      </c>
      <c r="E524" s="379">
        <v>2277</v>
      </c>
      <c r="F524" s="379">
        <v>1154</v>
      </c>
      <c r="G524" s="379">
        <v>568</v>
      </c>
      <c r="H524" s="379">
        <v>2615</v>
      </c>
      <c r="I524" s="379">
        <v>16273</v>
      </c>
      <c r="J524" s="379">
        <v>6</v>
      </c>
      <c r="K524" s="379">
        <v>39412</v>
      </c>
      <c r="L524" s="379">
        <v>946</v>
      </c>
      <c r="M524" s="380">
        <v>0</v>
      </c>
      <c r="N524" s="381">
        <f t="shared" si="850"/>
        <v>63251</v>
      </c>
      <c r="O524" s="379">
        <v>1875</v>
      </c>
      <c r="P524" s="379">
        <v>1252</v>
      </c>
      <c r="Q524" s="379">
        <v>627</v>
      </c>
      <c r="R524" s="379">
        <v>5611</v>
      </c>
      <c r="S524" s="379">
        <v>16941</v>
      </c>
      <c r="T524" s="379">
        <v>0</v>
      </c>
      <c r="U524" s="379">
        <v>39116</v>
      </c>
      <c r="V524" s="379">
        <v>1305</v>
      </c>
      <c r="W524" s="480">
        <f>(VLOOKUP(A524,'[1]floresta plant'!$A$4:$F$573,6,0))*1000</f>
        <v>0</v>
      </c>
      <c r="X524" s="24">
        <f t="shared" si="851"/>
        <v>66727</v>
      </c>
      <c r="Y524" s="53">
        <f t="shared" si="926"/>
        <v>59</v>
      </c>
      <c r="Z524" s="53">
        <f t="shared" si="926"/>
        <v>2996</v>
      </c>
      <c r="AA524" s="53">
        <f t="shared" si="926"/>
        <v>668</v>
      </c>
      <c r="AB524" s="53">
        <f t="shared" si="926"/>
        <v>-6</v>
      </c>
      <c r="AC524" s="53">
        <f t="shared" si="926"/>
        <v>-296</v>
      </c>
      <c r="AD524" s="53">
        <f t="shared" si="926"/>
        <v>359</v>
      </c>
      <c r="AE524" s="53">
        <f t="shared" si="923"/>
        <v>0</v>
      </c>
      <c r="AF524" s="53">
        <f t="shared" si="852"/>
        <v>98</v>
      </c>
      <c r="AG524" s="53">
        <f t="shared" si="853"/>
        <v>-402</v>
      </c>
      <c r="AH524" s="53">
        <f t="shared" si="854"/>
        <v>3970.1204153971212</v>
      </c>
      <c r="AI524" s="53">
        <f t="shared" si="920"/>
        <v>3476</v>
      </c>
      <c r="AJ524" s="469">
        <v>3098.7732000000001</v>
      </c>
      <c r="AK524" s="469">
        <v>4347.3472153971215</v>
      </c>
      <c r="AL524" s="469">
        <v>0</v>
      </c>
      <c r="AM524" s="470">
        <f t="shared" si="855"/>
        <v>7446.1204153971212</v>
      </c>
      <c r="AN524" s="53">
        <f t="shared" si="856"/>
        <v>3970.1204153971212</v>
      </c>
      <c r="AO524" s="382">
        <f t="shared" si="857"/>
        <v>1</v>
      </c>
      <c r="AP524">
        <v>6</v>
      </c>
      <c r="AQ524" s="383">
        <f t="shared" si="858"/>
        <v>4180</v>
      </c>
      <c r="AR524" s="383">
        <f t="shared" si="859"/>
        <v>-704</v>
      </c>
      <c r="AS524" s="383">
        <f t="shared" si="860"/>
        <v>59</v>
      </c>
      <c r="AT524" s="383">
        <f t="shared" si="861"/>
        <v>704</v>
      </c>
      <c r="AU524" s="383">
        <f t="shared" si="862"/>
        <v>0</v>
      </c>
      <c r="AV524" s="383">
        <f t="shared" si="863"/>
        <v>1</v>
      </c>
      <c r="AW524" s="383">
        <f t="shared" si="864"/>
        <v>0</v>
      </c>
      <c r="AX524" s="383">
        <f t="shared" si="865"/>
        <v>1</v>
      </c>
      <c r="AY524" s="383">
        <f t="shared" si="866"/>
        <v>59</v>
      </c>
      <c r="AZ524">
        <f t="shared" si="867"/>
        <v>0</v>
      </c>
      <c r="BA524">
        <f t="shared" si="868"/>
        <v>0</v>
      </c>
      <c r="BB524" s="383">
        <f t="shared" si="869"/>
        <v>0</v>
      </c>
      <c r="BC524" s="384">
        <f t="shared" si="836"/>
        <v>59</v>
      </c>
      <c r="BD524" s="384">
        <f t="shared" si="836"/>
        <v>2996</v>
      </c>
      <c r="BE524" s="384">
        <f t="shared" si="836"/>
        <v>668</v>
      </c>
      <c r="BF524" s="384">
        <f t="shared" si="834"/>
        <v>8.5227272727272721E-3</v>
      </c>
      <c r="BG524" s="384">
        <f t="shared" si="834"/>
        <v>0.42045454545454547</v>
      </c>
      <c r="BH524" s="384">
        <f t="shared" si="834"/>
        <v>359</v>
      </c>
      <c r="BI524" s="384">
        <f t="shared" si="834"/>
        <v>0</v>
      </c>
      <c r="BJ524" s="384">
        <f t="shared" si="834"/>
        <v>98</v>
      </c>
      <c r="BK524" s="384">
        <f t="shared" si="834"/>
        <v>0.57102272727272729</v>
      </c>
      <c r="BL524" s="474">
        <f t="shared" si="870"/>
        <v>645</v>
      </c>
      <c r="BM524" s="409">
        <f t="shared" si="871"/>
        <v>3970.1204153971212</v>
      </c>
      <c r="BN524" s="473">
        <f t="shared" si="872"/>
        <v>4121</v>
      </c>
      <c r="BO524" s="387">
        <f t="shared" si="873"/>
        <v>0.15651540888133947</v>
      </c>
      <c r="BP524" s="387">
        <f t="shared" si="874"/>
        <v>0</v>
      </c>
      <c r="BQ524" s="388">
        <f t="shared" si="875"/>
        <v>0.84348459111866059</v>
      </c>
      <c r="BR524" s="389">
        <f t="shared" si="876"/>
        <v>0</v>
      </c>
      <c r="BS524" s="390">
        <f t="shared" si="877"/>
        <v>59</v>
      </c>
      <c r="BT524" s="391">
        <f t="shared" si="921"/>
        <v>0</v>
      </c>
      <c r="BU524" s="391">
        <f t="shared" si="921"/>
        <v>0</v>
      </c>
      <c r="BV524" s="391">
        <f t="shared" si="921"/>
        <v>0.50284090909090906</v>
      </c>
      <c r="BW524" s="391">
        <f t="shared" si="921"/>
        <v>24.806818181818183</v>
      </c>
      <c r="BX524" s="391">
        <f t="shared" si="921"/>
        <v>0</v>
      </c>
      <c r="BY524" s="391">
        <f t="shared" si="832"/>
        <v>0</v>
      </c>
      <c r="BZ524" s="391">
        <f t="shared" si="832"/>
        <v>0</v>
      </c>
      <c r="CA524" s="391">
        <f t="shared" si="832"/>
        <v>33.690340909090914</v>
      </c>
      <c r="CB524" s="391">
        <f t="shared" si="878"/>
        <v>0</v>
      </c>
      <c r="CC524" s="391">
        <f t="shared" si="878"/>
        <v>0</v>
      </c>
      <c r="CD524" s="392">
        <f t="shared" si="879"/>
        <v>0</v>
      </c>
      <c r="CE524" s="393">
        <f t="shared" si="880"/>
        <v>2996</v>
      </c>
      <c r="CF524" s="392">
        <f t="shared" si="927"/>
        <v>0</v>
      </c>
      <c r="CG524" s="392">
        <f t="shared" si="927"/>
        <v>3.9964786790496567</v>
      </c>
      <c r="CH524" s="392">
        <f t="shared" si="927"/>
        <v>197.15961483311642</v>
      </c>
      <c r="CI524" s="392">
        <f t="shared" si="927"/>
        <v>0</v>
      </c>
      <c r="CJ524" s="392">
        <f t="shared" si="927"/>
        <v>0</v>
      </c>
      <c r="CK524" s="392">
        <f t="shared" si="927"/>
        <v>0</v>
      </c>
      <c r="CL524" s="392">
        <f t="shared" si="924"/>
        <v>267.76407149632701</v>
      </c>
      <c r="CM524" s="392">
        <f t="shared" si="881"/>
        <v>0</v>
      </c>
      <c r="CN524" s="392">
        <f t="shared" si="882"/>
        <v>2527.0798349915071</v>
      </c>
      <c r="CO524" s="394">
        <f t="shared" si="883"/>
        <v>0</v>
      </c>
      <c r="CP524" s="394">
        <f t="shared" si="883"/>
        <v>0</v>
      </c>
      <c r="CQ524" s="395">
        <f t="shared" si="884"/>
        <v>668</v>
      </c>
      <c r="CR524" s="394">
        <f t="shared" si="844"/>
        <v>0.89107068010853485</v>
      </c>
      <c r="CS524" s="394">
        <f t="shared" si="844"/>
        <v>43.959486885354394</v>
      </c>
      <c r="CT524" s="394">
        <f t="shared" si="844"/>
        <v>0</v>
      </c>
      <c r="CU524" s="394">
        <f t="shared" si="842"/>
        <v>0</v>
      </c>
      <c r="CV524" s="394">
        <f t="shared" si="842"/>
        <v>0</v>
      </c>
      <c r="CW524" s="394">
        <f t="shared" si="842"/>
        <v>59.701735567271839</v>
      </c>
      <c r="CX524" s="396">
        <f t="shared" si="885"/>
        <v>0</v>
      </c>
      <c r="CY524" s="396">
        <f t="shared" si="885"/>
        <v>563.44770686726531</v>
      </c>
      <c r="CZ524" s="397">
        <f t="shared" si="886"/>
        <v>0</v>
      </c>
      <c r="DA524" s="397">
        <f t="shared" si="886"/>
        <v>0</v>
      </c>
      <c r="DB524" s="397">
        <f t="shared" si="886"/>
        <v>0</v>
      </c>
      <c r="DC524" s="397">
        <f t="shared" si="887"/>
        <v>-6</v>
      </c>
      <c r="DD524" s="397">
        <f t="shared" si="848"/>
        <v>0</v>
      </c>
      <c r="DE524" s="397">
        <f t="shared" si="848"/>
        <v>0</v>
      </c>
      <c r="DF524" s="397">
        <f t="shared" si="848"/>
        <v>0</v>
      </c>
      <c r="DG524" s="397">
        <f t="shared" si="848"/>
        <v>0</v>
      </c>
      <c r="DH524" s="397">
        <f t="shared" si="848"/>
        <v>0</v>
      </c>
      <c r="DI524" s="398">
        <f t="shared" si="888"/>
        <v>0</v>
      </c>
      <c r="DJ524" s="398">
        <f t="shared" si="888"/>
        <v>0</v>
      </c>
      <c r="DK524" s="399">
        <f t="shared" si="889"/>
        <v>0</v>
      </c>
      <c r="DL524" s="399">
        <f t="shared" si="889"/>
        <v>0</v>
      </c>
      <c r="DM524" s="399">
        <f t="shared" si="889"/>
        <v>0</v>
      </c>
      <c r="DN524" s="399">
        <f t="shared" si="889"/>
        <v>0</v>
      </c>
      <c r="DO524" s="399">
        <f t="shared" si="890"/>
        <v>-296</v>
      </c>
      <c r="DP524" s="399">
        <f t="shared" si="891"/>
        <v>0</v>
      </c>
      <c r="DQ524" s="399">
        <f t="shared" si="891"/>
        <v>0</v>
      </c>
      <c r="DR524" s="399">
        <f t="shared" si="891"/>
        <v>0</v>
      </c>
      <c r="DS524" s="399">
        <f t="shared" si="891"/>
        <v>0</v>
      </c>
      <c r="DT524" s="400">
        <f t="shared" si="892"/>
        <v>0</v>
      </c>
      <c r="DU524" s="400">
        <f t="shared" si="892"/>
        <v>0</v>
      </c>
      <c r="DV524" s="386">
        <f t="shared" si="849"/>
        <v>0</v>
      </c>
      <c r="DW524" s="386">
        <f t="shared" si="849"/>
        <v>0</v>
      </c>
      <c r="DX524" s="386">
        <f t="shared" si="849"/>
        <v>0</v>
      </c>
      <c r="DY524" s="386">
        <f t="shared" si="849"/>
        <v>0.47888379365114375</v>
      </c>
      <c r="DZ524" s="386">
        <f t="shared" si="849"/>
        <v>23.624933820123093</v>
      </c>
      <c r="EA524" s="401">
        <f t="shared" si="893"/>
        <v>359</v>
      </c>
      <c r="EB524" s="386">
        <f t="shared" si="894"/>
        <v>0</v>
      </c>
      <c r="EC524" s="386">
        <f t="shared" si="894"/>
        <v>0</v>
      </c>
      <c r="ED524" s="386">
        <f t="shared" si="894"/>
        <v>32.085214174626635</v>
      </c>
      <c r="EE524" s="385">
        <f t="shared" si="895"/>
        <v>0</v>
      </c>
      <c r="EF524" s="385">
        <f t="shared" si="895"/>
        <v>302.81096821159917</v>
      </c>
      <c r="EG524" s="402">
        <f t="shared" si="845"/>
        <v>0</v>
      </c>
      <c r="EH524" s="402">
        <f t="shared" si="845"/>
        <v>0</v>
      </c>
      <c r="EI524" s="402">
        <f t="shared" si="845"/>
        <v>0</v>
      </c>
      <c r="EJ524" s="402">
        <f t="shared" si="843"/>
        <v>0</v>
      </c>
      <c r="EK524" s="402">
        <f t="shared" si="843"/>
        <v>0</v>
      </c>
      <c r="EL524" s="402">
        <f t="shared" si="843"/>
        <v>0</v>
      </c>
      <c r="EM524" s="402">
        <f t="shared" si="896"/>
        <v>0</v>
      </c>
      <c r="EN524" s="402">
        <f t="shared" si="897"/>
        <v>0</v>
      </c>
      <c r="EO524" s="402">
        <f t="shared" si="897"/>
        <v>0</v>
      </c>
      <c r="EP524" s="402">
        <f t="shared" si="898"/>
        <v>0</v>
      </c>
      <c r="EQ524" s="402">
        <f t="shared" si="899"/>
        <v>0</v>
      </c>
      <c r="ER524" s="394">
        <f t="shared" si="928"/>
        <v>0</v>
      </c>
      <c r="ES524" s="394">
        <f t="shared" si="928"/>
        <v>0</v>
      </c>
      <c r="ET524" s="394">
        <f t="shared" si="928"/>
        <v>0</v>
      </c>
      <c r="EU524" s="394">
        <f t="shared" si="928"/>
        <v>0.13072593809975511</v>
      </c>
      <c r="EV524" s="394">
        <f t="shared" si="928"/>
        <v>6.4491462795879198</v>
      </c>
      <c r="EW524" s="394">
        <f t="shared" si="928"/>
        <v>0</v>
      </c>
      <c r="EX524" s="394">
        <f t="shared" si="925"/>
        <v>0</v>
      </c>
      <c r="EY524" s="403">
        <f t="shared" si="900"/>
        <v>98</v>
      </c>
      <c r="EZ524" s="394">
        <f t="shared" si="901"/>
        <v>8.7586378526835933</v>
      </c>
      <c r="FA524" s="396">
        <f t="shared" si="902"/>
        <v>0</v>
      </c>
      <c r="FB524" s="396">
        <f t="shared" si="902"/>
        <v>82.661489929628743</v>
      </c>
      <c r="FC524" s="404">
        <f t="shared" si="922"/>
        <v>0</v>
      </c>
      <c r="FD524" s="404">
        <f t="shared" si="922"/>
        <v>0</v>
      </c>
      <c r="FE524" s="404">
        <f t="shared" si="922"/>
        <v>0</v>
      </c>
      <c r="FF524" s="404">
        <f t="shared" si="922"/>
        <v>0</v>
      </c>
      <c r="FG524" s="404">
        <f t="shared" si="922"/>
        <v>0</v>
      </c>
      <c r="FH524" s="404">
        <f t="shared" si="833"/>
        <v>0</v>
      </c>
      <c r="FI524" s="404">
        <f t="shared" si="833"/>
        <v>0</v>
      </c>
      <c r="FJ524" s="404">
        <f t="shared" si="833"/>
        <v>0</v>
      </c>
      <c r="FK524" s="392">
        <f t="shared" si="903"/>
        <v>-402</v>
      </c>
      <c r="FL524" s="384">
        <f t="shared" si="904"/>
        <v>0</v>
      </c>
      <c r="FM524" s="384">
        <f t="shared" si="904"/>
        <v>0</v>
      </c>
      <c r="FN524" s="405">
        <f t="shared" si="839"/>
        <v>0</v>
      </c>
      <c r="FO524" s="405">
        <f t="shared" si="839"/>
        <v>0</v>
      </c>
      <c r="FP524" s="405">
        <f t="shared" si="839"/>
        <v>0</v>
      </c>
      <c r="FQ524" s="405">
        <f t="shared" si="835"/>
        <v>0</v>
      </c>
      <c r="FR524" s="405">
        <f t="shared" si="835"/>
        <v>0</v>
      </c>
      <c r="FS524" s="405">
        <f t="shared" si="835"/>
        <v>0</v>
      </c>
      <c r="FT524" s="405">
        <f t="shared" si="835"/>
        <v>0</v>
      </c>
      <c r="FU524" s="405">
        <f t="shared" si="835"/>
        <v>0</v>
      </c>
      <c r="FV524" s="405">
        <f t="shared" si="835"/>
        <v>0</v>
      </c>
      <c r="FW524" s="397">
        <f t="shared" si="905"/>
        <v>3970.1204153971212</v>
      </c>
      <c r="FX524" s="406">
        <f t="shared" si="906"/>
        <v>3970.1204153971212</v>
      </c>
      <c r="FY524" s="331">
        <f t="shared" si="907"/>
        <v>7446.1204153971212</v>
      </c>
      <c r="FZ524" s="382">
        <f t="shared" si="908"/>
        <v>0</v>
      </c>
      <c r="GA524" s="331">
        <f t="shared" si="909"/>
        <v>-7.1054273576010019E-15</v>
      </c>
      <c r="GB524" s="407">
        <f t="shared" si="910"/>
        <v>0</v>
      </c>
      <c r="GC524" s="407">
        <f t="shared" si="911"/>
        <v>-1.1368683772161603E-13</v>
      </c>
      <c r="GD524" s="407">
        <f t="shared" si="912"/>
        <v>0</v>
      </c>
      <c r="GE524" s="407">
        <f t="shared" si="913"/>
        <v>0</v>
      </c>
      <c r="GF524" s="407">
        <f t="shared" si="914"/>
        <v>-3.907985046680551E-14</v>
      </c>
      <c r="GG524" s="407">
        <f t="shared" si="915"/>
        <v>0</v>
      </c>
      <c r="GH524" s="407">
        <f t="shared" si="916"/>
        <v>-9.7699626167013776E-15</v>
      </c>
      <c r="GI524" s="407">
        <f t="shared" si="917"/>
        <v>0</v>
      </c>
      <c r="GJ524">
        <f t="shared" si="918"/>
        <v>0</v>
      </c>
      <c r="GK524" s="382">
        <f t="shared" si="919"/>
        <v>-1.6964207816272392E-13</v>
      </c>
      <c r="GL524">
        <v>6</v>
      </c>
      <c r="GM524">
        <f t="shared" si="847"/>
        <v>59</v>
      </c>
      <c r="GN524">
        <f t="shared" si="847"/>
        <v>2996</v>
      </c>
      <c r="GO524">
        <f t="shared" si="847"/>
        <v>668</v>
      </c>
      <c r="GP524">
        <f t="shared" si="847"/>
        <v>0</v>
      </c>
      <c r="GQ524">
        <f t="shared" si="847"/>
        <v>0</v>
      </c>
      <c r="GR524">
        <f t="shared" si="846"/>
        <v>359</v>
      </c>
      <c r="GS524">
        <f t="shared" si="846"/>
        <v>0</v>
      </c>
      <c r="GT524">
        <f t="shared" si="846"/>
        <v>98</v>
      </c>
      <c r="GU524">
        <f t="shared" si="846"/>
        <v>0</v>
      </c>
      <c r="GV524">
        <f t="shared" si="846"/>
        <v>3970.1204153971212</v>
      </c>
    </row>
    <row r="525" spans="1:204" customFormat="1" x14ac:dyDescent="0.25">
      <c r="A525" s="378">
        <v>21019</v>
      </c>
      <c r="B525" s="32" t="s">
        <v>1060</v>
      </c>
      <c r="C525" t="s">
        <v>879</v>
      </c>
      <c r="D525">
        <v>6</v>
      </c>
      <c r="E525" s="379">
        <v>874</v>
      </c>
      <c r="F525" s="379">
        <v>1107</v>
      </c>
      <c r="G525" s="379">
        <v>6771</v>
      </c>
      <c r="H525" s="379">
        <v>10401</v>
      </c>
      <c r="I525" s="379">
        <v>9705</v>
      </c>
      <c r="J525" s="379">
        <v>0</v>
      </c>
      <c r="K525" s="379">
        <v>10119</v>
      </c>
      <c r="L525" s="379">
        <v>500</v>
      </c>
      <c r="M525" s="380">
        <v>29.826126404252943</v>
      </c>
      <c r="N525" s="381">
        <f t="shared" si="850"/>
        <v>39506.826126404252</v>
      </c>
      <c r="O525" s="379">
        <v>1008</v>
      </c>
      <c r="P525" s="379">
        <v>966</v>
      </c>
      <c r="Q525" s="379">
        <v>7316</v>
      </c>
      <c r="R525" s="379">
        <v>9465</v>
      </c>
      <c r="S525" s="379">
        <v>6203</v>
      </c>
      <c r="T525" s="379">
        <v>15</v>
      </c>
      <c r="U525" s="379">
        <v>6573</v>
      </c>
      <c r="V525" s="379">
        <v>264</v>
      </c>
      <c r="W525" s="480">
        <f>(VLOOKUP(A525,'[1]floresta plant'!$A$4:$F$573,6,0))*1000</f>
        <v>179.71245845575959</v>
      </c>
      <c r="X525" s="24">
        <f t="shared" si="851"/>
        <v>31989.71245845576</v>
      </c>
      <c r="Y525" s="53">
        <f t="shared" si="926"/>
        <v>545</v>
      </c>
      <c r="Z525" s="53">
        <f t="shared" si="926"/>
        <v>-936</v>
      </c>
      <c r="AA525" s="53">
        <f t="shared" si="926"/>
        <v>-3502</v>
      </c>
      <c r="AB525" s="53">
        <f t="shared" si="926"/>
        <v>15</v>
      </c>
      <c r="AC525" s="53">
        <f t="shared" si="926"/>
        <v>-3546</v>
      </c>
      <c r="AD525" s="53">
        <f t="shared" si="926"/>
        <v>-236</v>
      </c>
      <c r="AE525" s="53">
        <f t="shared" si="923"/>
        <v>149.88633205150666</v>
      </c>
      <c r="AF525" s="53">
        <f t="shared" si="852"/>
        <v>-141</v>
      </c>
      <c r="AG525" s="53">
        <f t="shared" si="853"/>
        <v>134</v>
      </c>
      <c r="AH525" s="53">
        <f t="shared" si="854"/>
        <v>17355.850379167452</v>
      </c>
      <c r="AI525" s="53">
        <f t="shared" si="920"/>
        <v>-7517.1136679484916</v>
      </c>
      <c r="AJ525" s="469">
        <v>3849.2865000000002</v>
      </c>
      <c r="AK525" s="469">
        <v>5989.4502112189621</v>
      </c>
      <c r="AL525" s="469">
        <v>0</v>
      </c>
      <c r="AM525" s="470">
        <f t="shared" si="855"/>
        <v>9838.7367112189622</v>
      </c>
      <c r="AN525" s="53">
        <f t="shared" si="856"/>
        <v>17355.850379167452</v>
      </c>
      <c r="AO525" s="382">
        <f t="shared" si="857"/>
        <v>3</v>
      </c>
      <c r="AP525">
        <v>6</v>
      </c>
      <c r="AQ525" s="383">
        <f t="shared" si="858"/>
        <v>843.88633205150666</v>
      </c>
      <c r="AR525" s="383">
        <f t="shared" si="859"/>
        <v>-8361</v>
      </c>
      <c r="AS525" s="383">
        <f t="shared" si="860"/>
        <v>545</v>
      </c>
      <c r="AT525" s="383">
        <f t="shared" si="861"/>
        <v>8361</v>
      </c>
      <c r="AU525" s="383">
        <f t="shared" si="862"/>
        <v>0</v>
      </c>
      <c r="AV525" s="383">
        <f t="shared" si="863"/>
        <v>1</v>
      </c>
      <c r="AW525" s="383">
        <f t="shared" si="864"/>
        <v>0</v>
      </c>
      <c r="AX525" s="383">
        <f t="shared" si="865"/>
        <v>1</v>
      </c>
      <c r="AY525" s="383">
        <f t="shared" si="866"/>
        <v>545</v>
      </c>
      <c r="AZ525">
        <f t="shared" si="867"/>
        <v>0</v>
      </c>
      <c r="BA525">
        <f t="shared" si="868"/>
        <v>0</v>
      </c>
      <c r="BB525" s="383">
        <f t="shared" si="869"/>
        <v>0</v>
      </c>
      <c r="BC525" s="384">
        <f t="shared" si="836"/>
        <v>545</v>
      </c>
      <c r="BD525" s="384">
        <f t="shared" si="836"/>
        <v>0.11194833153928956</v>
      </c>
      <c r="BE525" s="384">
        <f t="shared" si="836"/>
        <v>0.41884941992584618</v>
      </c>
      <c r="BF525" s="384">
        <f t="shared" si="834"/>
        <v>15</v>
      </c>
      <c r="BG525" s="384">
        <f t="shared" si="834"/>
        <v>0.42411194833153931</v>
      </c>
      <c r="BH525" s="384">
        <f t="shared" si="834"/>
        <v>2.8226288721444802E-2</v>
      </c>
      <c r="BI525" s="384">
        <f t="shared" ref="BI525:BK574" si="929">IF(AE525&gt;0,AE525,IF(AE525=0,0,AE525/$AR525))</f>
        <v>149.88633205150666</v>
      </c>
      <c r="BJ525" s="384">
        <f t="shared" si="929"/>
        <v>1.6864011481880159E-2</v>
      </c>
      <c r="BK525" s="384">
        <f t="shared" si="929"/>
        <v>134</v>
      </c>
      <c r="BL525" s="474">
        <f t="shared" si="870"/>
        <v>7816</v>
      </c>
      <c r="BM525" s="409">
        <f t="shared" si="871"/>
        <v>17355.850379167452</v>
      </c>
      <c r="BN525" s="473">
        <f t="shared" si="872"/>
        <v>298.88633205150666</v>
      </c>
      <c r="BO525" s="387">
        <f t="shared" si="873"/>
        <v>1</v>
      </c>
      <c r="BP525" s="387">
        <f t="shared" si="874"/>
        <v>0</v>
      </c>
      <c r="BQ525" s="388">
        <f t="shared" si="875"/>
        <v>0</v>
      </c>
      <c r="BR525" s="389">
        <f t="shared" si="876"/>
        <v>7517.1136679484935</v>
      </c>
      <c r="BS525" s="390">
        <f t="shared" si="877"/>
        <v>545</v>
      </c>
      <c r="BT525" s="391">
        <f t="shared" si="921"/>
        <v>61.011840688912805</v>
      </c>
      <c r="BU525" s="391">
        <f t="shared" si="921"/>
        <v>228.27293385958617</v>
      </c>
      <c r="BV525" s="391">
        <f t="shared" si="921"/>
        <v>0</v>
      </c>
      <c r="BW525" s="391">
        <f t="shared" si="921"/>
        <v>231.14101184068892</v>
      </c>
      <c r="BX525" s="391">
        <f t="shared" si="921"/>
        <v>15.383327353187417</v>
      </c>
      <c r="BY525" s="391">
        <f t="shared" si="921"/>
        <v>0</v>
      </c>
      <c r="BZ525" s="391">
        <f t="shared" si="921"/>
        <v>9.1908862576246868</v>
      </c>
      <c r="CA525" s="391">
        <f t="shared" si="921"/>
        <v>0</v>
      </c>
      <c r="CB525" s="391">
        <f t="shared" si="878"/>
        <v>0</v>
      </c>
      <c r="CC525" s="391">
        <f t="shared" si="878"/>
        <v>0</v>
      </c>
      <c r="CD525" s="392">
        <f t="shared" si="879"/>
        <v>0</v>
      </c>
      <c r="CE525" s="393">
        <f t="shared" si="880"/>
        <v>-936</v>
      </c>
      <c r="CF525" s="392">
        <f t="shared" si="927"/>
        <v>0</v>
      </c>
      <c r="CG525" s="392">
        <f t="shared" si="927"/>
        <v>0</v>
      </c>
      <c r="CH525" s="392">
        <f t="shared" si="927"/>
        <v>0</v>
      </c>
      <c r="CI525" s="392">
        <f t="shared" si="927"/>
        <v>0</v>
      </c>
      <c r="CJ525" s="392">
        <f t="shared" si="927"/>
        <v>0</v>
      </c>
      <c r="CK525" s="392">
        <f t="shared" si="927"/>
        <v>0</v>
      </c>
      <c r="CL525" s="392">
        <f t="shared" si="924"/>
        <v>0</v>
      </c>
      <c r="CM525" s="392">
        <f t="shared" si="881"/>
        <v>0</v>
      </c>
      <c r="CN525" s="392">
        <f t="shared" si="882"/>
        <v>0</v>
      </c>
      <c r="CO525" s="394">
        <f t="shared" si="883"/>
        <v>0</v>
      </c>
      <c r="CP525" s="394">
        <f t="shared" si="883"/>
        <v>0</v>
      </c>
      <c r="CQ525" s="395">
        <f t="shared" si="884"/>
        <v>-3502</v>
      </c>
      <c r="CR525" s="394">
        <f t="shared" si="844"/>
        <v>0</v>
      </c>
      <c r="CS525" s="394">
        <f t="shared" si="844"/>
        <v>0</v>
      </c>
      <c r="CT525" s="394">
        <f t="shared" si="844"/>
        <v>0</v>
      </c>
      <c r="CU525" s="394">
        <f t="shared" si="842"/>
        <v>0</v>
      </c>
      <c r="CV525" s="394">
        <f t="shared" si="842"/>
        <v>0</v>
      </c>
      <c r="CW525" s="394">
        <f t="shared" si="842"/>
        <v>0</v>
      </c>
      <c r="CX525" s="396">
        <f t="shared" si="885"/>
        <v>0</v>
      </c>
      <c r="CY525" s="396">
        <f t="shared" si="885"/>
        <v>0</v>
      </c>
      <c r="CZ525" s="397">
        <f t="shared" si="886"/>
        <v>0</v>
      </c>
      <c r="DA525" s="397">
        <f t="shared" si="886"/>
        <v>1.6792249730893434</v>
      </c>
      <c r="DB525" s="397">
        <f t="shared" si="886"/>
        <v>6.2827412988876929</v>
      </c>
      <c r="DC525" s="397">
        <f t="shared" si="887"/>
        <v>15</v>
      </c>
      <c r="DD525" s="397">
        <f t="shared" si="848"/>
        <v>6.3616792249730896</v>
      </c>
      <c r="DE525" s="397">
        <f t="shared" si="848"/>
        <v>0.42339433082167205</v>
      </c>
      <c r="DF525" s="397">
        <f t="shared" si="848"/>
        <v>0</v>
      </c>
      <c r="DG525" s="397">
        <f t="shared" si="848"/>
        <v>0.25296017222820238</v>
      </c>
      <c r="DH525" s="397">
        <f t="shared" si="848"/>
        <v>0</v>
      </c>
      <c r="DI525" s="398">
        <f t="shared" si="888"/>
        <v>0</v>
      </c>
      <c r="DJ525" s="398">
        <f t="shared" si="888"/>
        <v>0</v>
      </c>
      <c r="DK525" s="399">
        <f t="shared" si="889"/>
        <v>0</v>
      </c>
      <c r="DL525" s="399">
        <f t="shared" si="889"/>
        <v>0</v>
      </c>
      <c r="DM525" s="399">
        <f t="shared" si="889"/>
        <v>0</v>
      </c>
      <c r="DN525" s="399">
        <f t="shared" si="889"/>
        <v>0</v>
      </c>
      <c r="DO525" s="399">
        <f t="shared" si="890"/>
        <v>-3546</v>
      </c>
      <c r="DP525" s="399">
        <f t="shared" si="891"/>
        <v>0</v>
      </c>
      <c r="DQ525" s="399">
        <f t="shared" si="891"/>
        <v>0</v>
      </c>
      <c r="DR525" s="399">
        <f t="shared" si="891"/>
        <v>0</v>
      </c>
      <c r="DS525" s="399">
        <f t="shared" si="891"/>
        <v>0</v>
      </c>
      <c r="DT525" s="400">
        <f t="shared" si="892"/>
        <v>0</v>
      </c>
      <c r="DU525" s="400">
        <f t="shared" si="892"/>
        <v>0</v>
      </c>
      <c r="DV525" s="386">
        <f t="shared" si="849"/>
        <v>0</v>
      </c>
      <c r="DW525" s="386">
        <f t="shared" si="849"/>
        <v>0</v>
      </c>
      <c r="DX525" s="386">
        <f t="shared" si="849"/>
        <v>0</v>
      </c>
      <c r="DY525" s="386">
        <f t="shared" si="849"/>
        <v>0</v>
      </c>
      <c r="DZ525" s="386">
        <f t="shared" si="849"/>
        <v>0</v>
      </c>
      <c r="EA525" s="401">
        <f t="shared" si="893"/>
        <v>-236</v>
      </c>
      <c r="EB525" s="386">
        <f t="shared" si="894"/>
        <v>0</v>
      </c>
      <c r="EC525" s="386">
        <f t="shared" si="894"/>
        <v>0</v>
      </c>
      <c r="ED525" s="386">
        <f t="shared" si="894"/>
        <v>0</v>
      </c>
      <c r="EE525" s="385">
        <f t="shared" si="895"/>
        <v>0</v>
      </c>
      <c r="EF525" s="385">
        <f t="shared" si="895"/>
        <v>0</v>
      </c>
      <c r="EG525" s="402">
        <f t="shared" si="845"/>
        <v>0</v>
      </c>
      <c r="EH525" s="402">
        <f t="shared" si="845"/>
        <v>16.77952479371011</v>
      </c>
      <c r="EI525" s="402">
        <f t="shared" si="845"/>
        <v>62.779803234586332</v>
      </c>
      <c r="EJ525" s="402">
        <f t="shared" si="843"/>
        <v>0</v>
      </c>
      <c r="EK525" s="402">
        <f t="shared" si="843"/>
        <v>63.568584314632538</v>
      </c>
      <c r="EL525" s="402">
        <f t="shared" si="843"/>
        <v>4.230734883884173</v>
      </c>
      <c r="EM525" s="402">
        <f t="shared" si="896"/>
        <v>149.88633205150666</v>
      </c>
      <c r="EN525" s="402">
        <f t="shared" si="897"/>
        <v>2.5276848246935102</v>
      </c>
      <c r="EO525" s="402">
        <f t="shared" si="897"/>
        <v>0</v>
      </c>
      <c r="EP525" s="402">
        <f t="shared" si="898"/>
        <v>0</v>
      </c>
      <c r="EQ525" s="402">
        <f t="shared" si="899"/>
        <v>0</v>
      </c>
      <c r="ER525" s="394">
        <f t="shared" si="928"/>
        <v>0</v>
      </c>
      <c r="ES525" s="394">
        <f t="shared" si="928"/>
        <v>0</v>
      </c>
      <c r="ET525" s="394">
        <f t="shared" si="928"/>
        <v>0</v>
      </c>
      <c r="EU525" s="394">
        <f t="shared" si="928"/>
        <v>0</v>
      </c>
      <c r="EV525" s="394">
        <f t="shared" si="928"/>
        <v>0</v>
      </c>
      <c r="EW525" s="394">
        <f t="shared" si="928"/>
        <v>0</v>
      </c>
      <c r="EX525" s="394">
        <f t="shared" si="925"/>
        <v>0</v>
      </c>
      <c r="EY525" s="403">
        <f t="shared" si="900"/>
        <v>-141</v>
      </c>
      <c r="EZ525" s="394">
        <f t="shared" si="901"/>
        <v>0</v>
      </c>
      <c r="FA525" s="396">
        <f t="shared" si="902"/>
        <v>0</v>
      </c>
      <c r="FB525" s="396">
        <f t="shared" si="902"/>
        <v>0</v>
      </c>
      <c r="FC525" s="404">
        <f t="shared" si="922"/>
        <v>0</v>
      </c>
      <c r="FD525" s="404">
        <f t="shared" si="922"/>
        <v>15.001076426264801</v>
      </c>
      <c r="FE525" s="404">
        <f t="shared" si="922"/>
        <v>56.125822270063388</v>
      </c>
      <c r="FF525" s="404">
        <f t="shared" si="922"/>
        <v>0</v>
      </c>
      <c r="FG525" s="404">
        <f t="shared" si="922"/>
        <v>56.831001076426269</v>
      </c>
      <c r="FH525" s="404">
        <f t="shared" si="922"/>
        <v>3.7823226886736037</v>
      </c>
      <c r="FI525" s="404">
        <f t="shared" si="922"/>
        <v>0</v>
      </c>
      <c r="FJ525" s="404">
        <f t="shared" si="922"/>
        <v>2.2597775385719414</v>
      </c>
      <c r="FK525" s="392">
        <f t="shared" si="903"/>
        <v>134</v>
      </c>
      <c r="FL525" s="384">
        <f t="shared" si="904"/>
        <v>0</v>
      </c>
      <c r="FM525" s="384">
        <f t="shared" si="904"/>
        <v>0</v>
      </c>
      <c r="FN525" s="405">
        <f t="shared" si="839"/>
        <v>0</v>
      </c>
      <c r="FO525" s="405">
        <f t="shared" si="839"/>
        <v>841.52833311802294</v>
      </c>
      <c r="FP525" s="405">
        <f t="shared" si="839"/>
        <v>3148.5386993368766</v>
      </c>
      <c r="FQ525" s="405">
        <f t="shared" si="835"/>
        <v>0</v>
      </c>
      <c r="FR525" s="405">
        <f t="shared" si="835"/>
        <v>3188.0977235432792</v>
      </c>
      <c r="FS525" s="405">
        <f t="shared" si="835"/>
        <v>212.18022074343313</v>
      </c>
      <c r="FT525" s="405">
        <f t="shared" ref="FT525:FV574" si="930">IF($AO525=3,IF(AE525&gt;0,0,$BR525*BI525),0)</f>
        <v>0</v>
      </c>
      <c r="FU525" s="405">
        <f t="shared" si="930"/>
        <v>126.76869120688167</v>
      </c>
      <c r="FV525" s="405">
        <f t="shared" si="930"/>
        <v>0</v>
      </c>
      <c r="FW525" s="397">
        <f t="shared" si="905"/>
        <v>17355.850379167452</v>
      </c>
      <c r="FX525" s="406">
        <f t="shared" si="906"/>
        <v>9838.7367112189568</v>
      </c>
      <c r="FY525" s="331">
        <f t="shared" si="907"/>
        <v>9838.7367112189568</v>
      </c>
      <c r="FZ525" s="382">
        <f t="shared" si="908"/>
        <v>0</v>
      </c>
      <c r="GA525" s="331">
        <f t="shared" si="909"/>
        <v>0</v>
      </c>
      <c r="GB525" s="407">
        <f t="shared" si="910"/>
        <v>0</v>
      </c>
      <c r="GC525" s="407">
        <f t="shared" si="911"/>
        <v>0</v>
      </c>
      <c r="GD525" s="407">
        <f t="shared" si="912"/>
        <v>-4.4408920985006262E-16</v>
      </c>
      <c r="GE525" s="407">
        <f t="shared" si="913"/>
        <v>0</v>
      </c>
      <c r="GF525" s="407">
        <f t="shared" si="914"/>
        <v>0</v>
      </c>
      <c r="GG525" s="407">
        <f t="shared" si="915"/>
        <v>-2.8421709430404007E-14</v>
      </c>
      <c r="GH525" s="407">
        <f t="shared" si="916"/>
        <v>0</v>
      </c>
      <c r="GI525" s="407">
        <f t="shared" si="917"/>
        <v>0</v>
      </c>
      <c r="GJ525">
        <f t="shared" si="918"/>
        <v>0</v>
      </c>
      <c r="GK525" s="382">
        <f t="shared" si="919"/>
        <v>-2.886579864025407E-14</v>
      </c>
      <c r="GL525">
        <v>6</v>
      </c>
      <c r="GM525">
        <f t="shared" si="847"/>
        <v>545</v>
      </c>
      <c r="GN525">
        <f t="shared" si="847"/>
        <v>0</v>
      </c>
      <c r="GO525">
        <f t="shared" si="847"/>
        <v>0</v>
      </c>
      <c r="GP525">
        <f t="shared" si="847"/>
        <v>15</v>
      </c>
      <c r="GQ525">
        <f t="shared" si="847"/>
        <v>0</v>
      </c>
      <c r="GR525">
        <f t="shared" si="846"/>
        <v>0</v>
      </c>
      <c r="GS525">
        <f t="shared" si="846"/>
        <v>149.88633205150666</v>
      </c>
      <c r="GT525">
        <f t="shared" si="846"/>
        <v>0</v>
      </c>
      <c r="GU525">
        <f t="shared" si="846"/>
        <v>134</v>
      </c>
      <c r="GV525">
        <f t="shared" si="846"/>
        <v>17355.850379167452</v>
      </c>
    </row>
    <row r="526" spans="1:204" customFormat="1" x14ac:dyDescent="0.25">
      <c r="A526" s="378">
        <v>21020</v>
      </c>
      <c r="B526" s="32" t="s">
        <v>1061</v>
      </c>
      <c r="C526" t="s">
        <v>879</v>
      </c>
      <c r="D526">
        <v>6</v>
      </c>
      <c r="E526" s="379">
        <v>1265</v>
      </c>
      <c r="F526" s="379">
        <v>222</v>
      </c>
      <c r="G526" s="379">
        <v>11</v>
      </c>
      <c r="H526" s="379">
        <v>238552</v>
      </c>
      <c r="I526" s="379">
        <v>8400</v>
      </c>
      <c r="J526" s="379">
        <v>8202</v>
      </c>
      <c r="K526" s="379">
        <v>23718</v>
      </c>
      <c r="L526" s="379">
        <v>293</v>
      </c>
      <c r="M526" s="380">
        <v>0</v>
      </c>
      <c r="N526" s="381">
        <f t="shared" si="850"/>
        <v>280663</v>
      </c>
      <c r="O526" s="379">
        <v>1347</v>
      </c>
      <c r="P526" s="379">
        <v>242</v>
      </c>
      <c r="Q526" s="379">
        <v>25</v>
      </c>
      <c r="R526" s="379">
        <v>250525</v>
      </c>
      <c r="S526" s="379">
        <v>9180</v>
      </c>
      <c r="T526" s="379">
        <v>12293</v>
      </c>
      <c r="U526" s="379">
        <v>11361</v>
      </c>
      <c r="V526" s="379">
        <v>1049</v>
      </c>
      <c r="W526" s="480">
        <f>(VLOOKUP(A526,'[1]floresta plant'!$A$4:$F$573,6,0))*1000</f>
        <v>0</v>
      </c>
      <c r="X526" s="24">
        <f t="shared" si="851"/>
        <v>286022</v>
      </c>
      <c r="Y526" s="53">
        <f t="shared" si="926"/>
        <v>14</v>
      </c>
      <c r="Z526" s="53">
        <f t="shared" si="926"/>
        <v>11973</v>
      </c>
      <c r="AA526" s="53">
        <f t="shared" si="926"/>
        <v>780</v>
      </c>
      <c r="AB526" s="53">
        <f t="shared" si="926"/>
        <v>4091</v>
      </c>
      <c r="AC526" s="53">
        <f t="shared" si="926"/>
        <v>-12357</v>
      </c>
      <c r="AD526" s="53">
        <f t="shared" si="926"/>
        <v>756</v>
      </c>
      <c r="AE526" s="53">
        <f t="shared" si="923"/>
        <v>0</v>
      </c>
      <c r="AF526" s="53">
        <f t="shared" si="852"/>
        <v>20</v>
      </c>
      <c r="AG526" s="53">
        <f t="shared" si="853"/>
        <v>82</v>
      </c>
      <c r="AH526" s="53">
        <f t="shared" si="854"/>
        <v>26204.870600000002</v>
      </c>
      <c r="AI526" s="53">
        <f t="shared" si="920"/>
        <v>5359</v>
      </c>
      <c r="AJ526" s="469">
        <v>31563.870600000002</v>
      </c>
      <c r="AK526" s="469">
        <v>0</v>
      </c>
      <c r="AL526" s="469">
        <v>0</v>
      </c>
      <c r="AM526" s="470">
        <f t="shared" si="855"/>
        <v>31563.870600000002</v>
      </c>
      <c r="AN526" s="53">
        <f t="shared" si="856"/>
        <v>26204.870600000002</v>
      </c>
      <c r="AO526" s="382">
        <f t="shared" si="857"/>
        <v>1</v>
      </c>
      <c r="AP526">
        <v>6</v>
      </c>
      <c r="AQ526" s="383">
        <f t="shared" si="858"/>
        <v>17716</v>
      </c>
      <c r="AR526" s="383">
        <f t="shared" si="859"/>
        <v>-12357</v>
      </c>
      <c r="AS526" s="383">
        <f t="shared" si="860"/>
        <v>14</v>
      </c>
      <c r="AT526" s="383">
        <f t="shared" si="861"/>
        <v>12357</v>
      </c>
      <c r="AU526" s="383">
        <f t="shared" si="862"/>
        <v>0</v>
      </c>
      <c r="AV526" s="383">
        <f t="shared" si="863"/>
        <v>1</v>
      </c>
      <c r="AW526" s="383">
        <f t="shared" si="864"/>
        <v>0</v>
      </c>
      <c r="AX526" s="383">
        <f t="shared" si="865"/>
        <v>1</v>
      </c>
      <c r="AY526" s="383">
        <f t="shared" si="866"/>
        <v>14</v>
      </c>
      <c r="AZ526">
        <f t="shared" si="867"/>
        <v>0</v>
      </c>
      <c r="BA526">
        <f t="shared" si="868"/>
        <v>0</v>
      </c>
      <c r="BB526" s="383">
        <f t="shared" si="869"/>
        <v>0</v>
      </c>
      <c r="BC526" s="384">
        <f t="shared" si="836"/>
        <v>14</v>
      </c>
      <c r="BD526" s="384">
        <f t="shared" si="836"/>
        <v>11973</v>
      </c>
      <c r="BE526" s="384">
        <f t="shared" si="836"/>
        <v>780</v>
      </c>
      <c r="BF526" s="384">
        <f t="shared" si="836"/>
        <v>4091</v>
      </c>
      <c r="BG526" s="384">
        <f t="shared" si="836"/>
        <v>1</v>
      </c>
      <c r="BH526" s="384">
        <f t="shared" si="836"/>
        <v>756</v>
      </c>
      <c r="BI526" s="384">
        <f t="shared" si="929"/>
        <v>0</v>
      </c>
      <c r="BJ526" s="384">
        <f t="shared" si="929"/>
        <v>20</v>
      </c>
      <c r="BK526" s="384">
        <f t="shared" si="929"/>
        <v>82</v>
      </c>
      <c r="BL526" s="474">
        <f t="shared" si="870"/>
        <v>12343</v>
      </c>
      <c r="BM526" s="409">
        <f t="shared" si="871"/>
        <v>26204.870600000002</v>
      </c>
      <c r="BN526" s="473">
        <f t="shared" si="872"/>
        <v>17702</v>
      </c>
      <c r="BO526" s="387">
        <f t="shared" si="873"/>
        <v>0.69726584566715621</v>
      </c>
      <c r="BP526" s="387">
        <f t="shared" si="874"/>
        <v>0</v>
      </c>
      <c r="BQ526" s="388">
        <f t="shared" si="875"/>
        <v>0.30273415433284379</v>
      </c>
      <c r="BR526" s="389">
        <f t="shared" si="876"/>
        <v>0</v>
      </c>
      <c r="BS526" s="390">
        <f t="shared" si="877"/>
        <v>14</v>
      </c>
      <c r="BT526" s="391">
        <f t="shared" si="921"/>
        <v>0</v>
      </c>
      <c r="BU526" s="391">
        <f t="shared" si="921"/>
        <v>0</v>
      </c>
      <c r="BV526" s="391">
        <f t="shared" si="921"/>
        <v>0</v>
      </c>
      <c r="BW526" s="391">
        <f t="shared" si="921"/>
        <v>14</v>
      </c>
      <c r="BX526" s="391">
        <f t="shared" si="921"/>
        <v>0</v>
      </c>
      <c r="BY526" s="391">
        <f t="shared" si="921"/>
        <v>0</v>
      </c>
      <c r="BZ526" s="391">
        <f t="shared" si="921"/>
        <v>0</v>
      </c>
      <c r="CA526" s="391">
        <f t="shared" si="921"/>
        <v>0</v>
      </c>
      <c r="CB526" s="391">
        <f t="shared" si="878"/>
        <v>0</v>
      </c>
      <c r="CC526" s="391">
        <f t="shared" si="878"/>
        <v>0</v>
      </c>
      <c r="CD526" s="392">
        <f t="shared" si="879"/>
        <v>0</v>
      </c>
      <c r="CE526" s="393">
        <f t="shared" si="880"/>
        <v>11973</v>
      </c>
      <c r="CF526" s="392">
        <f t="shared" si="927"/>
        <v>0</v>
      </c>
      <c r="CG526" s="392">
        <f t="shared" si="927"/>
        <v>0</v>
      </c>
      <c r="CH526" s="392">
        <f t="shared" si="927"/>
        <v>8348.3639701728607</v>
      </c>
      <c r="CI526" s="392">
        <f t="shared" si="927"/>
        <v>0</v>
      </c>
      <c r="CJ526" s="392">
        <f t="shared" si="927"/>
        <v>0</v>
      </c>
      <c r="CK526" s="392">
        <f t="shared" si="927"/>
        <v>0</v>
      </c>
      <c r="CL526" s="392">
        <f t="shared" si="924"/>
        <v>0</v>
      </c>
      <c r="CM526" s="392">
        <f t="shared" si="881"/>
        <v>0</v>
      </c>
      <c r="CN526" s="392">
        <f t="shared" si="882"/>
        <v>3624.6360298271388</v>
      </c>
      <c r="CO526" s="394">
        <f t="shared" si="883"/>
        <v>0</v>
      </c>
      <c r="CP526" s="394">
        <f t="shared" si="883"/>
        <v>0</v>
      </c>
      <c r="CQ526" s="395">
        <f t="shared" si="884"/>
        <v>780</v>
      </c>
      <c r="CR526" s="394">
        <f t="shared" si="844"/>
        <v>0</v>
      </c>
      <c r="CS526" s="394">
        <f t="shared" si="844"/>
        <v>543.86735962038188</v>
      </c>
      <c r="CT526" s="394">
        <f t="shared" si="844"/>
        <v>0</v>
      </c>
      <c r="CU526" s="394">
        <f t="shared" si="842"/>
        <v>0</v>
      </c>
      <c r="CV526" s="394">
        <f t="shared" si="842"/>
        <v>0</v>
      </c>
      <c r="CW526" s="394">
        <f t="shared" si="842"/>
        <v>0</v>
      </c>
      <c r="CX526" s="396">
        <f t="shared" si="885"/>
        <v>0</v>
      </c>
      <c r="CY526" s="396">
        <f t="shared" si="885"/>
        <v>236.13264037961815</v>
      </c>
      <c r="CZ526" s="397">
        <f t="shared" si="886"/>
        <v>0</v>
      </c>
      <c r="DA526" s="397">
        <f t="shared" si="886"/>
        <v>0</v>
      </c>
      <c r="DB526" s="397">
        <f t="shared" si="886"/>
        <v>0</v>
      </c>
      <c r="DC526" s="397">
        <f t="shared" si="887"/>
        <v>4091</v>
      </c>
      <c r="DD526" s="397">
        <f t="shared" si="848"/>
        <v>2852.5145746243361</v>
      </c>
      <c r="DE526" s="397">
        <f t="shared" si="848"/>
        <v>0</v>
      </c>
      <c r="DF526" s="397">
        <f t="shared" si="848"/>
        <v>0</v>
      </c>
      <c r="DG526" s="397">
        <f t="shared" si="848"/>
        <v>0</v>
      </c>
      <c r="DH526" s="397">
        <f t="shared" si="848"/>
        <v>0</v>
      </c>
      <c r="DI526" s="398">
        <f t="shared" si="888"/>
        <v>0</v>
      </c>
      <c r="DJ526" s="398">
        <f t="shared" si="888"/>
        <v>1238.4854253756639</v>
      </c>
      <c r="DK526" s="399">
        <f t="shared" si="889"/>
        <v>0</v>
      </c>
      <c r="DL526" s="399">
        <f t="shared" si="889"/>
        <v>0</v>
      </c>
      <c r="DM526" s="399">
        <f t="shared" si="889"/>
        <v>0</v>
      </c>
      <c r="DN526" s="399">
        <f t="shared" si="889"/>
        <v>0</v>
      </c>
      <c r="DO526" s="399">
        <f t="shared" si="890"/>
        <v>-12357</v>
      </c>
      <c r="DP526" s="399">
        <f t="shared" si="891"/>
        <v>0</v>
      </c>
      <c r="DQ526" s="399">
        <f t="shared" si="891"/>
        <v>0</v>
      </c>
      <c r="DR526" s="399">
        <f t="shared" si="891"/>
        <v>0</v>
      </c>
      <c r="DS526" s="399">
        <f t="shared" si="891"/>
        <v>0</v>
      </c>
      <c r="DT526" s="400">
        <f t="shared" si="892"/>
        <v>0</v>
      </c>
      <c r="DU526" s="400">
        <f t="shared" si="892"/>
        <v>0</v>
      </c>
      <c r="DV526" s="386">
        <f t="shared" si="849"/>
        <v>0</v>
      </c>
      <c r="DW526" s="386">
        <f t="shared" si="849"/>
        <v>0</v>
      </c>
      <c r="DX526" s="386">
        <f t="shared" si="849"/>
        <v>0</v>
      </c>
      <c r="DY526" s="386">
        <f t="shared" si="849"/>
        <v>0</v>
      </c>
      <c r="DZ526" s="386">
        <f t="shared" si="849"/>
        <v>527.13297932437013</v>
      </c>
      <c r="EA526" s="401">
        <f t="shared" si="893"/>
        <v>756</v>
      </c>
      <c r="EB526" s="386">
        <f t="shared" si="894"/>
        <v>0</v>
      </c>
      <c r="EC526" s="386">
        <f t="shared" si="894"/>
        <v>0</v>
      </c>
      <c r="ED526" s="386">
        <f t="shared" si="894"/>
        <v>0</v>
      </c>
      <c r="EE526" s="385">
        <f t="shared" si="895"/>
        <v>0</v>
      </c>
      <c r="EF526" s="385">
        <f t="shared" si="895"/>
        <v>228.8670206756299</v>
      </c>
      <c r="EG526" s="402">
        <f t="shared" si="845"/>
        <v>0</v>
      </c>
      <c r="EH526" s="402">
        <f t="shared" si="845"/>
        <v>0</v>
      </c>
      <c r="EI526" s="402">
        <f t="shared" si="845"/>
        <v>0</v>
      </c>
      <c r="EJ526" s="402">
        <f t="shared" si="843"/>
        <v>0</v>
      </c>
      <c r="EK526" s="402">
        <f t="shared" si="843"/>
        <v>0</v>
      </c>
      <c r="EL526" s="402">
        <f t="shared" si="843"/>
        <v>0</v>
      </c>
      <c r="EM526" s="402">
        <f t="shared" si="896"/>
        <v>0</v>
      </c>
      <c r="EN526" s="402">
        <f t="shared" si="897"/>
        <v>0</v>
      </c>
      <c r="EO526" s="402">
        <f t="shared" si="897"/>
        <v>0</v>
      </c>
      <c r="EP526" s="402">
        <f t="shared" si="898"/>
        <v>0</v>
      </c>
      <c r="EQ526" s="402">
        <f t="shared" si="899"/>
        <v>0</v>
      </c>
      <c r="ER526" s="394">
        <f t="shared" si="928"/>
        <v>0</v>
      </c>
      <c r="ES526" s="394">
        <f t="shared" si="928"/>
        <v>0</v>
      </c>
      <c r="ET526" s="394">
        <f t="shared" si="928"/>
        <v>0</v>
      </c>
      <c r="EU526" s="394">
        <f t="shared" si="928"/>
        <v>0</v>
      </c>
      <c r="EV526" s="394">
        <f t="shared" si="928"/>
        <v>13.945316913343124</v>
      </c>
      <c r="EW526" s="394">
        <f t="shared" si="928"/>
        <v>0</v>
      </c>
      <c r="EX526" s="394">
        <f t="shared" si="925"/>
        <v>0</v>
      </c>
      <c r="EY526" s="403">
        <f t="shared" si="900"/>
        <v>20</v>
      </c>
      <c r="EZ526" s="394">
        <f t="shared" si="901"/>
        <v>0</v>
      </c>
      <c r="FA526" s="396">
        <f t="shared" si="902"/>
        <v>0</v>
      </c>
      <c r="FB526" s="396">
        <f t="shared" si="902"/>
        <v>6.0546830866568762</v>
      </c>
      <c r="FC526" s="404">
        <f t="shared" si="922"/>
        <v>0</v>
      </c>
      <c r="FD526" s="404">
        <f t="shared" si="922"/>
        <v>0</v>
      </c>
      <c r="FE526" s="404">
        <f t="shared" si="922"/>
        <v>0</v>
      </c>
      <c r="FF526" s="404">
        <f t="shared" si="922"/>
        <v>0</v>
      </c>
      <c r="FG526" s="404">
        <f t="shared" si="922"/>
        <v>57.17579934470681</v>
      </c>
      <c r="FH526" s="404">
        <f t="shared" si="922"/>
        <v>0</v>
      </c>
      <c r="FI526" s="404">
        <f t="shared" si="922"/>
        <v>0</v>
      </c>
      <c r="FJ526" s="404">
        <f t="shared" si="922"/>
        <v>0</v>
      </c>
      <c r="FK526" s="392">
        <f t="shared" si="903"/>
        <v>82</v>
      </c>
      <c r="FL526" s="384">
        <f t="shared" si="904"/>
        <v>0</v>
      </c>
      <c r="FM526" s="384">
        <f t="shared" si="904"/>
        <v>24.82420065529319</v>
      </c>
      <c r="FN526" s="405">
        <f t="shared" si="839"/>
        <v>0</v>
      </c>
      <c r="FO526" s="405">
        <f t="shared" si="839"/>
        <v>0</v>
      </c>
      <c r="FP526" s="405">
        <f t="shared" si="839"/>
        <v>0</v>
      </c>
      <c r="FQ526" s="405">
        <f t="shared" si="839"/>
        <v>0</v>
      </c>
      <c r="FR526" s="405">
        <f t="shared" si="839"/>
        <v>0</v>
      </c>
      <c r="FS526" s="405">
        <f t="shared" si="839"/>
        <v>0</v>
      </c>
      <c r="FT526" s="405">
        <f t="shared" si="930"/>
        <v>0</v>
      </c>
      <c r="FU526" s="405">
        <f t="shared" si="930"/>
        <v>0</v>
      </c>
      <c r="FV526" s="405">
        <f t="shared" si="930"/>
        <v>0</v>
      </c>
      <c r="FW526" s="397">
        <f t="shared" si="905"/>
        <v>26204.870600000002</v>
      </c>
      <c r="FX526" s="406">
        <f t="shared" si="906"/>
        <v>26204.870600000002</v>
      </c>
      <c r="FY526" s="331">
        <f t="shared" si="907"/>
        <v>31563.870600000002</v>
      </c>
      <c r="FZ526" s="382">
        <f t="shared" si="908"/>
        <v>0</v>
      </c>
      <c r="GA526" s="331">
        <f t="shared" si="909"/>
        <v>0</v>
      </c>
      <c r="GB526" s="407">
        <f t="shared" si="910"/>
        <v>0</v>
      </c>
      <c r="GC526" s="407">
        <f t="shared" si="911"/>
        <v>0</v>
      </c>
      <c r="GD526" s="407">
        <f t="shared" si="912"/>
        <v>0</v>
      </c>
      <c r="GE526" s="407">
        <f t="shared" si="913"/>
        <v>0</v>
      </c>
      <c r="GF526" s="407">
        <f t="shared" si="914"/>
        <v>0</v>
      </c>
      <c r="GG526" s="407">
        <f t="shared" si="915"/>
        <v>0</v>
      </c>
      <c r="GH526" s="407">
        <f t="shared" si="916"/>
        <v>0</v>
      </c>
      <c r="GI526" s="407">
        <f t="shared" si="917"/>
        <v>0</v>
      </c>
      <c r="GJ526">
        <f t="shared" si="918"/>
        <v>0</v>
      </c>
      <c r="GK526" s="382">
        <f t="shared" si="919"/>
        <v>0</v>
      </c>
      <c r="GL526">
        <v>6</v>
      </c>
      <c r="GM526">
        <f t="shared" si="847"/>
        <v>14</v>
      </c>
      <c r="GN526">
        <f t="shared" si="847"/>
        <v>11973</v>
      </c>
      <c r="GO526">
        <f t="shared" si="847"/>
        <v>780</v>
      </c>
      <c r="GP526">
        <f t="shared" si="847"/>
        <v>4091</v>
      </c>
      <c r="GQ526">
        <f t="shared" si="847"/>
        <v>0</v>
      </c>
      <c r="GR526">
        <f t="shared" si="846"/>
        <v>756</v>
      </c>
      <c r="GS526">
        <f t="shared" si="846"/>
        <v>0</v>
      </c>
      <c r="GT526">
        <f t="shared" si="846"/>
        <v>20</v>
      </c>
      <c r="GU526">
        <f t="shared" si="846"/>
        <v>82</v>
      </c>
      <c r="GV526">
        <f t="shared" si="846"/>
        <v>26204.870600000002</v>
      </c>
    </row>
    <row r="527" spans="1:204" customFormat="1" x14ac:dyDescent="0.25">
      <c r="A527" s="378">
        <v>21021</v>
      </c>
      <c r="B527" s="32" t="s">
        <v>1062</v>
      </c>
      <c r="C527" t="s">
        <v>879</v>
      </c>
      <c r="D527">
        <v>6</v>
      </c>
      <c r="E527" s="379">
        <v>827</v>
      </c>
      <c r="F527" s="379">
        <v>188</v>
      </c>
      <c r="G527" s="379">
        <v>15847</v>
      </c>
      <c r="H527" s="379">
        <v>101946</v>
      </c>
      <c r="I527" s="379">
        <v>6403</v>
      </c>
      <c r="J527" s="379">
        <v>120</v>
      </c>
      <c r="K527" s="379">
        <v>13919</v>
      </c>
      <c r="L527" s="379">
        <v>284</v>
      </c>
      <c r="M527" s="380">
        <v>0</v>
      </c>
      <c r="N527" s="381">
        <f t="shared" si="850"/>
        <v>139534</v>
      </c>
      <c r="O527" s="379">
        <v>1687</v>
      </c>
      <c r="P527" s="379">
        <v>188</v>
      </c>
      <c r="Q527" s="379">
        <v>21085</v>
      </c>
      <c r="R527" s="379">
        <v>105394</v>
      </c>
      <c r="S527" s="379">
        <v>7573</v>
      </c>
      <c r="T527" s="379">
        <v>0</v>
      </c>
      <c r="U527" s="379">
        <v>8239</v>
      </c>
      <c r="V527" s="379">
        <v>570</v>
      </c>
      <c r="W527" s="480">
        <f>(VLOOKUP(A527,'[1]floresta plant'!$A$4:$F$573,6,0))*1000</f>
        <v>0</v>
      </c>
      <c r="X527" s="24">
        <f t="shared" si="851"/>
        <v>144736</v>
      </c>
      <c r="Y527" s="53">
        <f t="shared" si="926"/>
        <v>5238</v>
      </c>
      <c r="Z527" s="53">
        <f t="shared" si="926"/>
        <v>3448</v>
      </c>
      <c r="AA527" s="53">
        <f t="shared" si="926"/>
        <v>1170</v>
      </c>
      <c r="AB527" s="53">
        <f t="shared" si="926"/>
        <v>-120</v>
      </c>
      <c r="AC527" s="53">
        <f t="shared" si="926"/>
        <v>-5680</v>
      </c>
      <c r="AD527" s="53">
        <f t="shared" si="926"/>
        <v>286</v>
      </c>
      <c r="AE527" s="53">
        <f t="shared" si="923"/>
        <v>0</v>
      </c>
      <c r="AF527" s="53">
        <f t="shared" si="852"/>
        <v>0</v>
      </c>
      <c r="AG527" s="53">
        <f t="shared" si="853"/>
        <v>860</v>
      </c>
      <c r="AH527" s="53">
        <f t="shared" si="854"/>
        <v>5825.3733000000011</v>
      </c>
      <c r="AI527" s="53">
        <f t="shared" si="920"/>
        <v>5202</v>
      </c>
      <c r="AJ527" s="469">
        <v>11027.373300000001</v>
      </c>
      <c r="AK527" s="469">
        <v>0</v>
      </c>
      <c r="AL527" s="469">
        <v>0</v>
      </c>
      <c r="AM527" s="470">
        <f t="shared" si="855"/>
        <v>11027.373300000001</v>
      </c>
      <c r="AN527" s="53">
        <f t="shared" si="856"/>
        <v>5825.3733000000011</v>
      </c>
      <c r="AO527" s="382">
        <f t="shared" si="857"/>
        <v>1</v>
      </c>
      <c r="AP527">
        <v>6</v>
      </c>
      <c r="AQ527" s="383">
        <f t="shared" si="858"/>
        <v>11002</v>
      </c>
      <c r="AR527" s="383">
        <f t="shared" si="859"/>
        <v>-5800</v>
      </c>
      <c r="AS527" s="383">
        <f t="shared" si="860"/>
        <v>5238</v>
      </c>
      <c r="AT527" s="383">
        <f t="shared" si="861"/>
        <v>5800</v>
      </c>
      <c r="AU527" s="383">
        <f t="shared" si="862"/>
        <v>0</v>
      </c>
      <c r="AV527" s="383">
        <f t="shared" si="863"/>
        <v>1</v>
      </c>
      <c r="AW527" s="383">
        <f t="shared" si="864"/>
        <v>0</v>
      </c>
      <c r="AX527" s="383">
        <f t="shared" si="865"/>
        <v>1</v>
      </c>
      <c r="AY527" s="383">
        <f t="shared" si="866"/>
        <v>5238</v>
      </c>
      <c r="AZ527">
        <f t="shared" si="867"/>
        <v>0</v>
      </c>
      <c r="BA527">
        <f t="shared" si="868"/>
        <v>0</v>
      </c>
      <c r="BB527" s="383">
        <f t="shared" si="869"/>
        <v>0</v>
      </c>
      <c r="BC527" s="384">
        <f t="shared" ref="BC527:BH569" si="931">IF(Y527&gt;0,Y527,IF(Y527=0,0,Y527/$AR527))</f>
        <v>5238</v>
      </c>
      <c r="BD527" s="384">
        <f t="shared" si="931"/>
        <v>3448</v>
      </c>
      <c r="BE527" s="384">
        <f t="shared" si="931"/>
        <v>1170</v>
      </c>
      <c r="BF527" s="384">
        <f t="shared" si="931"/>
        <v>2.0689655172413793E-2</v>
      </c>
      <c r="BG527" s="384">
        <f t="shared" si="931"/>
        <v>0.97931034482758617</v>
      </c>
      <c r="BH527" s="384">
        <f t="shared" si="931"/>
        <v>286</v>
      </c>
      <c r="BI527" s="384">
        <f t="shared" si="929"/>
        <v>0</v>
      </c>
      <c r="BJ527" s="384">
        <f t="shared" si="929"/>
        <v>0</v>
      </c>
      <c r="BK527" s="384">
        <f t="shared" si="929"/>
        <v>860</v>
      </c>
      <c r="BL527" s="474">
        <f t="shared" si="870"/>
        <v>562</v>
      </c>
      <c r="BM527" s="409">
        <f t="shared" si="871"/>
        <v>5825.3733000000011</v>
      </c>
      <c r="BN527" s="473">
        <f t="shared" si="872"/>
        <v>5764</v>
      </c>
      <c r="BO527" s="387">
        <f t="shared" si="873"/>
        <v>9.7501734906315057E-2</v>
      </c>
      <c r="BP527" s="387">
        <f t="shared" si="874"/>
        <v>0</v>
      </c>
      <c r="BQ527" s="388">
        <f t="shared" si="875"/>
        <v>0.90249826509368491</v>
      </c>
      <c r="BR527" s="389">
        <f t="shared" si="876"/>
        <v>0</v>
      </c>
      <c r="BS527" s="390">
        <f t="shared" si="877"/>
        <v>5238</v>
      </c>
      <c r="BT527" s="391">
        <f t="shared" si="921"/>
        <v>0</v>
      </c>
      <c r="BU527" s="391">
        <f t="shared" si="921"/>
        <v>0</v>
      </c>
      <c r="BV527" s="391">
        <f t="shared" si="921"/>
        <v>108.37241379310345</v>
      </c>
      <c r="BW527" s="391">
        <f t="shared" si="921"/>
        <v>5129.627586206896</v>
      </c>
      <c r="BX527" s="391">
        <f t="shared" si="921"/>
        <v>0</v>
      </c>
      <c r="BY527" s="391">
        <f t="shared" si="921"/>
        <v>0</v>
      </c>
      <c r="BZ527" s="391">
        <f t="shared" si="921"/>
        <v>0</v>
      </c>
      <c r="CA527" s="391">
        <f t="shared" si="921"/>
        <v>0</v>
      </c>
      <c r="CB527" s="391">
        <f t="shared" si="878"/>
        <v>0</v>
      </c>
      <c r="CC527" s="391">
        <f t="shared" si="878"/>
        <v>0</v>
      </c>
      <c r="CD527" s="392">
        <f t="shared" si="879"/>
        <v>0</v>
      </c>
      <c r="CE527" s="393">
        <f t="shared" si="880"/>
        <v>3448</v>
      </c>
      <c r="CF527" s="392">
        <f t="shared" si="927"/>
        <v>0</v>
      </c>
      <c r="CG527" s="392">
        <f t="shared" si="927"/>
        <v>6.9555720404891233</v>
      </c>
      <c r="CH527" s="392">
        <f t="shared" si="927"/>
        <v>329.23040991648514</v>
      </c>
      <c r="CI527" s="392">
        <f t="shared" si="927"/>
        <v>0</v>
      </c>
      <c r="CJ527" s="392">
        <f t="shared" si="927"/>
        <v>0</v>
      </c>
      <c r="CK527" s="392">
        <f t="shared" si="927"/>
        <v>0</v>
      </c>
      <c r="CL527" s="392">
        <f t="shared" si="924"/>
        <v>0</v>
      </c>
      <c r="CM527" s="392">
        <f t="shared" si="881"/>
        <v>0</v>
      </c>
      <c r="CN527" s="392">
        <f t="shared" si="882"/>
        <v>3111.8140180430255</v>
      </c>
      <c r="CO527" s="394">
        <f t="shared" si="883"/>
        <v>0</v>
      </c>
      <c r="CP527" s="394">
        <f t="shared" si="883"/>
        <v>0</v>
      </c>
      <c r="CQ527" s="395">
        <f t="shared" si="884"/>
        <v>1170</v>
      </c>
      <c r="CR527" s="394">
        <f t="shared" si="844"/>
        <v>2.3602144104907992</v>
      </c>
      <c r="CS527" s="394">
        <f t="shared" si="844"/>
        <v>111.71681542989781</v>
      </c>
      <c r="CT527" s="394">
        <f t="shared" si="844"/>
        <v>0</v>
      </c>
      <c r="CU527" s="394">
        <f t="shared" si="842"/>
        <v>0</v>
      </c>
      <c r="CV527" s="394">
        <f t="shared" si="842"/>
        <v>0</v>
      </c>
      <c r="CW527" s="394">
        <f t="shared" si="842"/>
        <v>0</v>
      </c>
      <c r="CX527" s="396">
        <f t="shared" si="885"/>
        <v>0</v>
      </c>
      <c r="CY527" s="396">
        <f t="shared" si="885"/>
        <v>1055.9229701596114</v>
      </c>
      <c r="CZ527" s="397">
        <f t="shared" si="886"/>
        <v>0</v>
      </c>
      <c r="DA527" s="397">
        <f t="shared" si="886"/>
        <v>0</v>
      </c>
      <c r="DB527" s="397">
        <f t="shared" si="886"/>
        <v>0</v>
      </c>
      <c r="DC527" s="397">
        <f t="shared" si="887"/>
        <v>-120</v>
      </c>
      <c r="DD527" s="397">
        <f t="shared" si="848"/>
        <v>0</v>
      </c>
      <c r="DE527" s="397">
        <f t="shared" si="848"/>
        <v>0</v>
      </c>
      <c r="DF527" s="397">
        <f t="shared" si="848"/>
        <v>0</v>
      </c>
      <c r="DG527" s="397">
        <f t="shared" si="848"/>
        <v>0</v>
      </c>
      <c r="DH527" s="397">
        <f t="shared" si="848"/>
        <v>0</v>
      </c>
      <c r="DI527" s="398">
        <f t="shared" si="888"/>
        <v>0</v>
      </c>
      <c r="DJ527" s="398">
        <f t="shared" si="888"/>
        <v>0</v>
      </c>
      <c r="DK527" s="399">
        <f t="shared" si="889"/>
        <v>0</v>
      </c>
      <c r="DL527" s="399">
        <f t="shared" si="889"/>
        <v>0</v>
      </c>
      <c r="DM527" s="399">
        <f t="shared" si="889"/>
        <v>0</v>
      </c>
      <c r="DN527" s="399">
        <f t="shared" si="889"/>
        <v>0</v>
      </c>
      <c r="DO527" s="399">
        <f t="shared" si="890"/>
        <v>-5680</v>
      </c>
      <c r="DP527" s="399">
        <f t="shared" si="891"/>
        <v>0</v>
      </c>
      <c r="DQ527" s="399">
        <f t="shared" si="891"/>
        <v>0</v>
      </c>
      <c r="DR527" s="399">
        <f t="shared" si="891"/>
        <v>0</v>
      </c>
      <c r="DS527" s="399">
        <f t="shared" si="891"/>
        <v>0</v>
      </c>
      <c r="DT527" s="400">
        <f t="shared" si="892"/>
        <v>0</v>
      </c>
      <c r="DU527" s="400">
        <f t="shared" si="892"/>
        <v>0</v>
      </c>
      <c r="DV527" s="386">
        <f t="shared" si="849"/>
        <v>0</v>
      </c>
      <c r="DW527" s="386">
        <f t="shared" si="849"/>
        <v>0</v>
      </c>
      <c r="DX527" s="386">
        <f t="shared" si="849"/>
        <v>0</v>
      </c>
      <c r="DY527" s="386">
        <f t="shared" si="849"/>
        <v>0.57694130034219537</v>
      </c>
      <c r="DZ527" s="386">
        <f t="shared" si="849"/>
        <v>27.308554882863913</v>
      </c>
      <c r="EA527" s="401">
        <f t="shared" si="893"/>
        <v>286</v>
      </c>
      <c r="EB527" s="386">
        <f t="shared" si="894"/>
        <v>0</v>
      </c>
      <c r="EC527" s="386">
        <f t="shared" si="894"/>
        <v>0</v>
      </c>
      <c r="ED527" s="386">
        <f t="shared" si="894"/>
        <v>0</v>
      </c>
      <c r="EE527" s="385">
        <f t="shared" si="895"/>
        <v>0</v>
      </c>
      <c r="EF527" s="385">
        <f t="shared" si="895"/>
        <v>258.1145038167939</v>
      </c>
      <c r="EG527" s="402">
        <f t="shared" si="845"/>
        <v>0</v>
      </c>
      <c r="EH527" s="402">
        <f t="shared" si="845"/>
        <v>0</v>
      </c>
      <c r="EI527" s="402">
        <f t="shared" si="845"/>
        <v>0</v>
      </c>
      <c r="EJ527" s="402">
        <f t="shared" si="843"/>
        <v>0</v>
      </c>
      <c r="EK527" s="402">
        <f t="shared" si="843"/>
        <v>0</v>
      </c>
      <c r="EL527" s="402">
        <f t="shared" si="843"/>
        <v>0</v>
      </c>
      <c r="EM527" s="402">
        <f t="shared" si="896"/>
        <v>0</v>
      </c>
      <c r="EN527" s="402">
        <f t="shared" si="897"/>
        <v>0</v>
      </c>
      <c r="EO527" s="402">
        <f t="shared" si="897"/>
        <v>0</v>
      </c>
      <c r="EP527" s="402">
        <f t="shared" si="898"/>
        <v>0</v>
      </c>
      <c r="EQ527" s="402">
        <f t="shared" si="899"/>
        <v>0</v>
      </c>
      <c r="ER527" s="394">
        <f t="shared" si="928"/>
        <v>0</v>
      </c>
      <c r="ES527" s="394">
        <f t="shared" si="928"/>
        <v>0</v>
      </c>
      <c r="ET527" s="394">
        <f t="shared" si="928"/>
        <v>0</v>
      </c>
      <c r="EU527" s="394">
        <f t="shared" si="928"/>
        <v>0</v>
      </c>
      <c r="EV527" s="394">
        <f t="shared" si="928"/>
        <v>0</v>
      </c>
      <c r="EW527" s="394">
        <f t="shared" si="928"/>
        <v>0</v>
      </c>
      <c r="EX527" s="394">
        <f t="shared" si="925"/>
        <v>0</v>
      </c>
      <c r="EY527" s="403">
        <f t="shared" si="900"/>
        <v>0</v>
      </c>
      <c r="EZ527" s="394">
        <f t="shared" si="901"/>
        <v>0</v>
      </c>
      <c r="FA527" s="396">
        <f t="shared" si="902"/>
        <v>0</v>
      </c>
      <c r="FB527" s="396">
        <f t="shared" si="902"/>
        <v>0</v>
      </c>
      <c r="FC527" s="404">
        <f t="shared" si="922"/>
        <v>0</v>
      </c>
      <c r="FD527" s="404">
        <f t="shared" si="922"/>
        <v>0</v>
      </c>
      <c r="FE527" s="404">
        <f t="shared" si="922"/>
        <v>0</v>
      </c>
      <c r="FF527" s="404">
        <f t="shared" si="922"/>
        <v>1.7348584555744335</v>
      </c>
      <c r="FG527" s="404">
        <f t="shared" si="922"/>
        <v>82.11663356385651</v>
      </c>
      <c r="FH527" s="404">
        <f t="shared" si="922"/>
        <v>0</v>
      </c>
      <c r="FI527" s="404">
        <f t="shared" si="922"/>
        <v>0</v>
      </c>
      <c r="FJ527" s="404">
        <f t="shared" si="922"/>
        <v>0</v>
      </c>
      <c r="FK527" s="392">
        <f t="shared" si="903"/>
        <v>860</v>
      </c>
      <c r="FL527" s="384">
        <f t="shared" si="904"/>
        <v>0</v>
      </c>
      <c r="FM527" s="384">
        <f t="shared" si="904"/>
        <v>776.14850798056898</v>
      </c>
      <c r="FN527" s="405">
        <f t="shared" ref="FN527:FS569" si="932">IF($AO527=3,IF(Y527&gt;0,0,$BR527*BC527),0)</f>
        <v>0</v>
      </c>
      <c r="FO527" s="405">
        <f t="shared" si="932"/>
        <v>0</v>
      </c>
      <c r="FP527" s="405">
        <f t="shared" si="932"/>
        <v>0</v>
      </c>
      <c r="FQ527" s="405">
        <f t="shared" si="932"/>
        <v>0</v>
      </c>
      <c r="FR527" s="405">
        <f t="shared" si="932"/>
        <v>0</v>
      </c>
      <c r="FS527" s="405">
        <f t="shared" si="932"/>
        <v>0</v>
      </c>
      <c r="FT527" s="405">
        <f t="shared" si="930"/>
        <v>0</v>
      </c>
      <c r="FU527" s="405">
        <f t="shared" si="930"/>
        <v>0</v>
      </c>
      <c r="FV527" s="405">
        <f t="shared" si="930"/>
        <v>0</v>
      </c>
      <c r="FW527" s="397">
        <f t="shared" si="905"/>
        <v>5825.3733000000011</v>
      </c>
      <c r="FX527" s="406">
        <f t="shared" si="906"/>
        <v>5825.3733000000011</v>
      </c>
      <c r="FY527" s="331">
        <f t="shared" si="907"/>
        <v>11027.373300000001</v>
      </c>
      <c r="FZ527" s="382">
        <f t="shared" si="908"/>
        <v>0</v>
      </c>
      <c r="GA527" s="331">
        <f t="shared" si="909"/>
        <v>9.0949470177292824E-13</v>
      </c>
      <c r="GB527" s="407">
        <f t="shared" si="910"/>
        <v>0</v>
      </c>
      <c r="GC527" s="407">
        <f t="shared" si="911"/>
        <v>0</v>
      </c>
      <c r="GD527" s="407">
        <f t="shared" si="912"/>
        <v>0</v>
      </c>
      <c r="GE527" s="407">
        <f t="shared" si="913"/>
        <v>0</v>
      </c>
      <c r="GF527" s="407">
        <f t="shared" si="914"/>
        <v>-7.1054273576010019E-15</v>
      </c>
      <c r="GG527" s="407">
        <f t="shared" si="915"/>
        <v>0</v>
      </c>
      <c r="GH527" s="407">
        <f t="shared" si="916"/>
        <v>0</v>
      </c>
      <c r="GI527" s="407">
        <f t="shared" si="917"/>
        <v>1.1368683772161603E-13</v>
      </c>
      <c r="GJ527">
        <f t="shared" si="918"/>
        <v>0</v>
      </c>
      <c r="GK527" s="382">
        <f t="shared" si="919"/>
        <v>1.0160761121369433E-12</v>
      </c>
      <c r="GL527">
        <v>6</v>
      </c>
      <c r="GM527">
        <f t="shared" si="847"/>
        <v>5238</v>
      </c>
      <c r="GN527">
        <f t="shared" si="847"/>
        <v>3448</v>
      </c>
      <c r="GO527">
        <f t="shared" si="847"/>
        <v>1170</v>
      </c>
      <c r="GP527">
        <f t="shared" si="847"/>
        <v>0</v>
      </c>
      <c r="GQ527">
        <f t="shared" si="847"/>
        <v>0</v>
      </c>
      <c r="GR527">
        <f t="shared" si="846"/>
        <v>286</v>
      </c>
      <c r="GS527">
        <f t="shared" si="846"/>
        <v>0</v>
      </c>
      <c r="GT527">
        <f t="shared" si="846"/>
        <v>0</v>
      </c>
      <c r="GU527">
        <f t="shared" si="846"/>
        <v>860</v>
      </c>
      <c r="GV527">
        <f t="shared" si="846"/>
        <v>5825.3733000000011</v>
      </c>
    </row>
    <row r="528" spans="1:204" customFormat="1" x14ac:dyDescent="0.25">
      <c r="A528" s="378">
        <v>22001</v>
      </c>
      <c r="B528" s="32" t="s">
        <v>1063</v>
      </c>
      <c r="C528" t="s">
        <v>880</v>
      </c>
      <c r="D528">
        <v>6</v>
      </c>
      <c r="E528" s="379">
        <v>6231</v>
      </c>
      <c r="F528" s="379">
        <v>3969</v>
      </c>
      <c r="G528" s="379">
        <v>800</v>
      </c>
      <c r="H528" s="379">
        <v>0</v>
      </c>
      <c r="I528" s="379">
        <v>21805</v>
      </c>
      <c r="J528" s="379">
        <v>0</v>
      </c>
      <c r="K528" s="379">
        <v>26178</v>
      </c>
      <c r="L528" s="379">
        <v>5345</v>
      </c>
      <c r="M528" s="380">
        <v>0</v>
      </c>
      <c r="N528" s="381">
        <f t="shared" si="850"/>
        <v>64328</v>
      </c>
      <c r="O528" s="379">
        <v>5517</v>
      </c>
      <c r="P528" s="379">
        <v>4234</v>
      </c>
      <c r="Q528" s="379">
        <v>845</v>
      </c>
      <c r="R528" s="379">
        <v>0</v>
      </c>
      <c r="S528" s="379">
        <v>21585</v>
      </c>
      <c r="T528" s="379">
        <v>0</v>
      </c>
      <c r="U528" s="379">
        <v>25189</v>
      </c>
      <c r="V528" s="379">
        <v>5912</v>
      </c>
      <c r="W528" s="480">
        <f>(VLOOKUP(A528,'[1]floresta plant'!$A$4:$F$573,6,0))*1000</f>
        <v>0</v>
      </c>
      <c r="X528" s="24">
        <f t="shared" si="851"/>
        <v>63282</v>
      </c>
      <c r="Y528" s="53">
        <f t="shared" si="926"/>
        <v>45</v>
      </c>
      <c r="Z528" s="53">
        <f t="shared" si="926"/>
        <v>0</v>
      </c>
      <c r="AA528" s="53">
        <f t="shared" si="926"/>
        <v>-220</v>
      </c>
      <c r="AB528" s="53">
        <f t="shared" si="926"/>
        <v>0</v>
      </c>
      <c r="AC528" s="53">
        <f t="shared" si="926"/>
        <v>-989</v>
      </c>
      <c r="AD528" s="53">
        <f t="shared" si="926"/>
        <v>567</v>
      </c>
      <c r="AE528" s="53">
        <f t="shared" si="923"/>
        <v>0</v>
      </c>
      <c r="AF528" s="53">
        <f t="shared" si="852"/>
        <v>265</v>
      </c>
      <c r="AG528" s="53">
        <f t="shared" si="853"/>
        <v>-714</v>
      </c>
      <c r="AH528" s="53">
        <f t="shared" si="854"/>
        <v>1257.3050000000001</v>
      </c>
      <c r="AI528" s="53">
        <f t="shared" si="920"/>
        <v>-1046</v>
      </c>
      <c r="AJ528" s="469">
        <v>211.30499999999998</v>
      </c>
      <c r="AK528" s="469">
        <v>0</v>
      </c>
      <c r="AL528" s="469">
        <v>0</v>
      </c>
      <c r="AM528" s="470">
        <f t="shared" si="855"/>
        <v>211.30499999999998</v>
      </c>
      <c r="AN528" s="53">
        <f t="shared" si="856"/>
        <v>1257.3050000000001</v>
      </c>
      <c r="AO528" s="382">
        <f t="shared" si="857"/>
        <v>3</v>
      </c>
      <c r="AP528">
        <v>6</v>
      </c>
      <c r="AQ528" s="383">
        <f t="shared" si="858"/>
        <v>877</v>
      </c>
      <c r="AR528" s="383">
        <f t="shared" si="859"/>
        <v>-1923</v>
      </c>
      <c r="AS528" s="383">
        <f t="shared" si="860"/>
        <v>45</v>
      </c>
      <c r="AT528" s="383">
        <f t="shared" si="861"/>
        <v>1923</v>
      </c>
      <c r="AU528" s="383">
        <f t="shared" si="862"/>
        <v>0</v>
      </c>
      <c r="AV528" s="383">
        <f t="shared" si="863"/>
        <v>1</v>
      </c>
      <c r="AW528" s="383">
        <f t="shared" si="864"/>
        <v>0</v>
      </c>
      <c r="AX528" s="383">
        <f t="shared" si="865"/>
        <v>1</v>
      </c>
      <c r="AY528" s="383">
        <f t="shared" si="866"/>
        <v>45</v>
      </c>
      <c r="AZ528">
        <f t="shared" si="867"/>
        <v>0</v>
      </c>
      <c r="BA528">
        <f t="shared" si="868"/>
        <v>0</v>
      </c>
      <c r="BB528" s="383">
        <f t="shared" si="869"/>
        <v>0</v>
      </c>
      <c r="BC528" s="384">
        <f t="shared" si="931"/>
        <v>45</v>
      </c>
      <c r="BD528" s="384">
        <f t="shared" si="931"/>
        <v>0</v>
      </c>
      <c r="BE528" s="384">
        <f t="shared" si="931"/>
        <v>0.11440457618304732</v>
      </c>
      <c r="BF528" s="384">
        <f t="shared" si="931"/>
        <v>0</v>
      </c>
      <c r="BG528" s="384">
        <f t="shared" si="931"/>
        <v>0.51430057202288093</v>
      </c>
      <c r="BH528" s="384">
        <f t="shared" si="931"/>
        <v>567</v>
      </c>
      <c r="BI528" s="384">
        <f t="shared" si="929"/>
        <v>0</v>
      </c>
      <c r="BJ528" s="384">
        <f t="shared" si="929"/>
        <v>265</v>
      </c>
      <c r="BK528" s="384">
        <f t="shared" si="929"/>
        <v>0.37129485179407179</v>
      </c>
      <c r="BL528" s="474">
        <f t="shared" si="870"/>
        <v>1878</v>
      </c>
      <c r="BM528" s="409">
        <f t="shared" si="871"/>
        <v>1257.3050000000001</v>
      </c>
      <c r="BN528" s="473">
        <f t="shared" si="872"/>
        <v>832</v>
      </c>
      <c r="BO528" s="387">
        <f t="shared" si="873"/>
        <v>1</v>
      </c>
      <c r="BP528" s="387">
        <f t="shared" si="874"/>
        <v>0</v>
      </c>
      <c r="BQ528" s="388">
        <f t="shared" si="875"/>
        <v>0</v>
      </c>
      <c r="BR528" s="389">
        <f t="shared" si="876"/>
        <v>1046</v>
      </c>
      <c r="BS528" s="390">
        <f t="shared" si="877"/>
        <v>45</v>
      </c>
      <c r="BT528" s="391">
        <f t="shared" si="921"/>
        <v>0</v>
      </c>
      <c r="BU528" s="391">
        <f t="shared" si="921"/>
        <v>5.1482059282371297</v>
      </c>
      <c r="BV528" s="391">
        <f t="shared" si="921"/>
        <v>0</v>
      </c>
      <c r="BW528" s="391">
        <f t="shared" si="921"/>
        <v>23.143525741029642</v>
      </c>
      <c r="BX528" s="391">
        <f t="shared" si="921"/>
        <v>0</v>
      </c>
      <c r="BY528" s="391">
        <f t="shared" si="921"/>
        <v>0</v>
      </c>
      <c r="BZ528" s="391">
        <f t="shared" si="921"/>
        <v>0</v>
      </c>
      <c r="CA528" s="391">
        <f t="shared" si="921"/>
        <v>16.70826833073323</v>
      </c>
      <c r="CB528" s="391">
        <f t="shared" si="878"/>
        <v>0</v>
      </c>
      <c r="CC528" s="391">
        <f t="shared" si="878"/>
        <v>0</v>
      </c>
      <c r="CD528" s="392">
        <f t="shared" si="879"/>
        <v>0</v>
      </c>
      <c r="CE528" s="393">
        <f t="shared" si="880"/>
        <v>0</v>
      </c>
      <c r="CF528" s="392">
        <f t="shared" si="927"/>
        <v>0</v>
      </c>
      <c r="CG528" s="392">
        <f t="shared" si="927"/>
        <v>0</v>
      </c>
      <c r="CH528" s="392">
        <f t="shared" si="927"/>
        <v>0</v>
      </c>
      <c r="CI528" s="392">
        <f t="shared" si="927"/>
        <v>0</v>
      </c>
      <c r="CJ528" s="392">
        <f t="shared" si="927"/>
        <v>0</v>
      </c>
      <c r="CK528" s="392">
        <f t="shared" si="927"/>
        <v>0</v>
      </c>
      <c r="CL528" s="392">
        <f t="shared" si="924"/>
        <v>0</v>
      </c>
      <c r="CM528" s="392">
        <f t="shared" si="881"/>
        <v>0</v>
      </c>
      <c r="CN528" s="392">
        <f t="shared" si="882"/>
        <v>0</v>
      </c>
      <c r="CO528" s="394">
        <f t="shared" si="883"/>
        <v>0</v>
      </c>
      <c r="CP528" s="394">
        <f t="shared" si="883"/>
        <v>0</v>
      </c>
      <c r="CQ528" s="395">
        <f t="shared" si="884"/>
        <v>-220</v>
      </c>
      <c r="CR528" s="394">
        <f t="shared" si="844"/>
        <v>0</v>
      </c>
      <c r="CS528" s="394">
        <f t="shared" si="844"/>
        <v>0</v>
      </c>
      <c r="CT528" s="394">
        <f t="shared" si="844"/>
        <v>0</v>
      </c>
      <c r="CU528" s="394">
        <f t="shared" si="842"/>
        <v>0</v>
      </c>
      <c r="CV528" s="394">
        <f t="shared" si="842"/>
        <v>0</v>
      </c>
      <c r="CW528" s="394">
        <f t="shared" si="842"/>
        <v>0</v>
      </c>
      <c r="CX528" s="396">
        <f t="shared" si="885"/>
        <v>0</v>
      </c>
      <c r="CY528" s="396">
        <f t="shared" si="885"/>
        <v>0</v>
      </c>
      <c r="CZ528" s="397">
        <f t="shared" si="886"/>
        <v>0</v>
      </c>
      <c r="DA528" s="397">
        <f t="shared" si="886"/>
        <v>0</v>
      </c>
      <c r="DB528" s="397">
        <f t="shared" si="886"/>
        <v>0</v>
      </c>
      <c r="DC528" s="397">
        <f t="shared" si="887"/>
        <v>0</v>
      </c>
      <c r="DD528" s="397">
        <f t="shared" si="848"/>
        <v>0</v>
      </c>
      <c r="DE528" s="397">
        <f t="shared" si="848"/>
        <v>0</v>
      </c>
      <c r="DF528" s="397">
        <f t="shared" si="848"/>
        <v>0</v>
      </c>
      <c r="DG528" s="397">
        <f t="shared" si="848"/>
        <v>0</v>
      </c>
      <c r="DH528" s="397">
        <f t="shared" si="848"/>
        <v>0</v>
      </c>
      <c r="DI528" s="398">
        <f t="shared" si="888"/>
        <v>0</v>
      </c>
      <c r="DJ528" s="398">
        <f t="shared" si="888"/>
        <v>0</v>
      </c>
      <c r="DK528" s="399">
        <f t="shared" si="889"/>
        <v>0</v>
      </c>
      <c r="DL528" s="399">
        <f t="shared" si="889"/>
        <v>0</v>
      </c>
      <c r="DM528" s="399">
        <f t="shared" si="889"/>
        <v>0</v>
      </c>
      <c r="DN528" s="399">
        <f t="shared" si="889"/>
        <v>0</v>
      </c>
      <c r="DO528" s="399">
        <f t="shared" si="890"/>
        <v>-989</v>
      </c>
      <c r="DP528" s="399">
        <f t="shared" si="891"/>
        <v>0</v>
      </c>
      <c r="DQ528" s="399">
        <f t="shared" si="891"/>
        <v>0</v>
      </c>
      <c r="DR528" s="399">
        <f t="shared" si="891"/>
        <v>0</v>
      </c>
      <c r="DS528" s="399">
        <f t="shared" si="891"/>
        <v>0</v>
      </c>
      <c r="DT528" s="400">
        <f t="shared" si="892"/>
        <v>0</v>
      </c>
      <c r="DU528" s="400">
        <f t="shared" si="892"/>
        <v>0</v>
      </c>
      <c r="DV528" s="386">
        <f t="shared" si="849"/>
        <v>0</v>
      </c>
      <c r="DW528" s="386">
        <f t="shared" si="849"/>
        <v>0</v>
      </c>
      <c r="DX528" s="386">
        <f t="shared" si="849"/>
        <v>64.867394695787837</v>
      </c>
      <c r="DY528" s="386">
        <f t="shared" si="849"/>
        <v>0</v>
      </c>
      <c r="DZ528" s="386">
        <f t="shared" si="849"/>
        <v>291.60842433697348</v>
      </c>
      <c r="EA528" s="401">
        <f t="shared" si="893"/>
        <v>567</v>
      </c>
      <c r="EB528" s="386">
        <f t="shared" si="894"/>
        <v>0</v>
      </c>
      <c r="EC528" s="386">
        <f t="shared" si="894"/>
        <v>0</v>
      </c>
      <c r="ED528" s="386">
        <f t="shared" si="894"/>
        <v>210.52418096723869</v>
      </c>
      <c r="EE528" s="385">
        <f t="shared" si="895"/>
        <v>0</v>
      </c>
      <c r="EF528" s="385">
        <f t="shared" si="895"/>
        <v>0</v>
      </c>
      <c r="EG528" s="402">
        <f t="shared" si="845"/>
        <v>0</v>
      </c>
      <c r="EH528" s="402">
        <f t="shared" si="845"/>
        <v>0</v>
      </c>
      <c r="EI528" s="402">
        <f t="shared" si="845"/>
        <v>0</v>
      </c>
      <c r="EJ528" s="402">
        <f t="shared" si="843"/>
        <v>0</v>
      </c>
      <c r="EK528" s="402">
        <f t="shared" si="843"/>
        <v>0</v>
      </c>
      <c r="EL528" s="402">
        <f t="shared" si="843"/>
        <v>0</v>
      </c>
      <c r="EM528" s="402">
        <f t="shared" si="896"/>
        <v>0</v>
      </c>
      <c r="EN528" s="402">
        <f t="shared" si="897"/>
        <v>0</v>
      </c>
      <c r="EO528" s="402">
        <f t="shared" si="897"/>
        <v>0</v>
      </c>
      <c r="EP528" s="402">
        <f t="shared" si="898"/>
        <v>0</v>
      </c>
      <c r="EQ528" s="402">
        <f t="shared" si="899"/>
        <v>0</v>
      </c>
      <c r="ER528" s="394">
        <f t="shared" si="928"/>
        <v>0</v>
      </c>
      <c r="ES528" s="394">
        <f t="shared" si="928"/>
        <v>0</v>
      </c>
      <c r="ET528" s="394">
        <f t="shared" si="928"/>
        <v>30.317212688507539</v>
      </c>
      <c r="EU528" s="394">
        <f t="shared" si="928"/>
        <v>0</v>
      </c>
      <c r="EV528" s="394">
        <f t="shared" si="928"/>
        <v>136.28965158606346</v>
      </c>
      <c r="EW528" s="394">
        <f t="shared" si="928"/>
        <v>0</v>
      </c>
      <c r="EX528" s="394">
        <f t="shared" si="925"/>
        <v>0</v>
      </c>
      <c r="EY528" s="403">
        <f t="shared" si="900"/>
        <v>265</v>
      </c>
      <c r="EZ528" s="394">
        <f t="shared" si="901"/>
        <v>98.393135725429019</v>
      </c>
      <c r="FA528" s="396">
        <f t="shared" si="902"/>
        <v>0</v>
      </c>
      <c r="FB528" s="396">
        <f t="shared" si="902"/>
        <v>0</v>
      </c>
      <c r="FC528" s="404">
        <f t="shared" si="922"/>
        <v>0</v>
      </c>
      <c r="FD528" s="404">
        <f t="shared" si="922"/>
        <v>0</v>
      </c>
      <c r="FE528" s="404">
        <f t="shared" si="922"/>
        <v>0</v>
      </c>
      <c r="FF528" s="404">
        <f t="shared" si="922"/>
        <v>0</v>
      </c>
      <c r="FG528" s="404">
        <f t="shared" si="922"/>
        <v>0</v>
      </c>
      <c r="FH528" s="404">
        <f t="shared" si="922"/>
        <v>0</v>
      </c>
      <c r="FI528" s="404">
        <f t="shared" si="922"/>
        <v>0</v>
      </c>
      <c r="FJ528" s="404">
        <f t="shared" si="922"/>
        <v>0</v>
      </c>
      <c r="FK528" s="392">
        <f t="shared" si="903"/>
        <v>-714</v>
      </c>
      <c r="FL528" s="384">
        <f t="shared" si="904"/>
        <v>0</v>
      </c>
      <c r="FM528" s="384">
        <f t="shared" si="904"/>
        <v>0</v>
      </c>
      <c r="FN528" s="405">
        <f t="shared" si="932"/>
        <v>0</v>
      </c>
      <c r="FO528" s="405">
        <f t="shared" si="932"/>
        <v>0</v>
      </c>
      <c r="FP528" s="405">
        <f t="shared" si="932"/>
        <v>119.66718668746749</v>
      </c>
      <c r="FQ528" s="405">
        <f t="shared" si="932"/>
        <v>0</v>
      </c>
      <c r="FR528" s="405">
        <f t="shared" si="932"/>
        <v>537.95839833593345</v>
      </c>
      <c r="FS528" s="405">
        <f t="shared" si="932"/>
        <v>0</v>
      </c>
      <c r="FT528" s="405">
        <f t="shared" si="930"/>
        <v>0</v>
      </c>
      <c r="FU528" s="405">
        <f t="shared" si="930"/>
        <v>0</v>
      </c>
      <c r="FV528" s="405">
        <f t="shared" si="930"/>
        <v>388.3744149765991</v>
      </c>
      <c r="FW528" s="397">
        <f t="shared" si="905"/>
        <v>1257.3050000000001</v>
      </c>
      <c r="FX528" s="406">
        <f t="shared" si="906"/>
        <v>211.30500000000006</v>
      </c>
      <c r="FY528" s="331">
        <f t="shared" si="907"/>
        <v>211.30500000000006</v>
      </c>
      <c r="FZ528" s="382">
        <f t="shared" si="908"/>
        <v>0</v>
      </c>
      <c r="GA528" s="331">
        <f t="shared" si="909"/>
        <v>0</v>
      </c>
      <c r="GB528" s="407">
        <f t="shared" si="910"/>
        <v>0</v>
      </c>
      <c r="GC528" s="407">
        <f t="shared" si="911"/>
        <v>0</v>
      </c>
      <c r="GD528" s="407">
        <f t="shared" si="912"/>
        <v>0</v>
      </c>
      <c r="GE528" s="407">
        <f t="shared" si="913"/>
        <v>0</v>
      </c>
      <c r="GF528" s="407">
        <f t="shared" si="914"/>
        <v>0</v>
      </c>
      <c r="GG528" s="407">
        <f t="shared" si="915"/>
        <v>0</v>
      </c>
      <c r="GH528" s="407">
        <f t="shared" si="916"/>
        <v>-2.8421709430404007E-14</v>
      </c>
      <c r="GI528" s="407">
        <f t="shared" si="917"/>
        <v>0</v>
      </c>
      <c r="GJ528">
        <f t="shared" si="918"/>
        <v>0</v>
      </c>
      <c r="GK528" s="382">
        <f t="shared" si="919"/>
        <v>-2.8421709430404007E-14</v>
      </c>
      <c r="GL528">
        <v>6</v>
      </c>
      <c r="GM528">
        <f t="shared" si="847"/>
        <v>45</v>
      </c>
      <c r="GN528">
        <f t="shared" si="847"/>
        <v>0</v>
      </c>
      <c r="GO528">
        <f t="shared" si="847"/>
        <v>0</v>
      </c>
      <c r="GP528">
        <f t="shared" si="847"/>
        <v>0</v>
      </c>
      <c r="GQ528">
        <f t="shared" si="847"/>
        <v>0</v>
      </c>
      <c r="GR528">
        <f t="shared" si="846"/>
        <v>567</v>
      </c>
      <c r="GS528">
        <f t="shared" si="846"/>
        <v>0</v>
      </c>
      <c r="GT528">
        <f t="shared" si="846"/>
        <v>265</v>
      </c>
      <c r="GU528">
        <f t="shared" si="846"/>
        <v>0</v>
      </c>
      <c r="GV528">
        <f t="shared" si="846"/>
        <v>1257.3050000000001</v>
      </c>
    </row>
    <row r="529" spans="1:204" customFormat="1" x14ac:dyDescent="0.25">
      <c r="A529" s="378">
        <v>22002</v>
      </c>
      <c r="B529" s="32" t="s">
        <v>1064</v>
      </c>
      <c r="C529" t="s">
        <v>880</v>
      </c>
      <c r="D529">
        <v>6</v>
      </c>
      <c r="E529" s="379">
        <v>11638</v>
      </c>
      <c r="F529" s="379">
        <v>15291</v>
      </c>
      <c r="G529" s="379">
        <v>75</v>
      </c>
      <c r="H529" s="379">
        <v>15</v>
      </c>
      <c r="I529" s="379">
        <v>17507</v>
      </c>
      <c r="J529" s="379">
        <v>0</v>
      </c>
      <c r="K529" s="379">
        <v>7832</v>
      </c>
      <c r="L529" s="379">
        <v>14812</v>
      </c>
      <c r="M529" s="380">
        <v>0</v>
      </c>
      <c r="N529" s="381">
        <f t="shared" si="850"/>
        <v>67170</v>
      </c>
      <c r="O529" s="379">
        <v>12964</v>
      </c>
      <c r="P529" s="379">
        <v>15701</v>
      </c>
      <c r="Q529" s="379">
        <v>30</v>
      </c>
      <c r="R529" s="379">
        <v>140</v>
      </c>
      <c r="S529" s="379">
        <v>17599</v>
      </c>
      <c r="T529" s="379">
        <v>0</v>
      </c>
      <c r="U529" s="379">
        <v>6174</v>
      </c>
      <c r="V529" s="379">
        <v>15430</v>
      </c>
      <c r="W529" s="480">
        <f>(VLOOKUP(A529,'[1]floresta plant'!$A$4:$F$573,6,0))*1000</f>
        <v>0</v>
      </c>
      <c r="X529" s="24">
        <f t="shared" si="851"/>
        <v>68038</v>
      </c>
      <c r="Y529" s="53">
        <f t="shared" si="926"/>
        <v>-45</v>
      </c>
      <c r="Z529" s="53">
        <f t="shared" si="926"/>
        <v>125</v>
      </c>
      <c r="AA529" s="53">
        <f t="shared" si="926"/>
        <v>92</v>
      </c>
      <c r="AB529" s="53">
        <f t="shared" si="926"/>
        <v>0</v>
      </c>
      <c r="AC529" s="53">
        <f t="shared" si="926"/>
        <v>-1658</v>
      </c>
      <c r="AD529" s="53">
        <f t="shared" si="926"/>
        <v>618</v>
      </c>
      <c r="AE529" s="53">
        <f t="shared" si="923"/>
        <v>0</v>
      </c>
      <c r="AF529" s="53">
        <f t="shared" si="852"/>
        <v>410</v>
      </c>
      <c r="AG529" s="53">
        <f t="shared" si="853"/>
        <v>1326</v>
      </c>
      <c r="AH529" s="53">
        <f t="shared" si="854"/>
        <v>-868</v>
      </c>
      <c r="AI529" s="53">
        <f t="shared" si="920"/>
        <v>868</v>
      </c>
      <c r="AJ529" s="469">
        <v>0</v>
      </c>
      <c r="AK529" s="469">
        <v>0</v>
      </c>
      <c r="AL529" s="469">
        <v>0</v>
      </c>
      <c r="AM529" s="470">
        <f t="shared" si="855"/>
        <v>0</v>
      </c>
      <c r="AN529" s="53">
        <f t="shared" si="856"/>
        <v>-868</v>
      </c>
      <c r="AO529" s="382">
        <f t="shared" si="857"/>
        <v>2</v>
      </c>
      <c r="AP529">
        <v>6</v>
      </c>
      <c r="AQ529" s="383">
        <f t="shared" si="858"/>
        <v>2571</v>
      </c>
      <c r="AR529" s="383">
        <f t="shared" si="859"/>
        <v>-1703</v>
      </c>
      <c r="AS529" s="383">
        <f t="shared" si="860"/>
        <v>0</v>
      </c>
      <c r="AT529" s="383">
        <f t="shared" si="861"/>
        <v>1658</v>
      </c>
      <c r="AU529" s="383">
        <f t="shared" si="862"/>
        <v>868</v>
      </c>
      <c r="AV529" s="383">
        <f t="shared" si="863"/>
        <v>1</v>
      </c>
      <c r="AW529" s="383">
        <f t="shared" si="864"/>
        <v>1</v>
      </c>
      <c r="AX529" s="383">
        <f t="shared" si="865"/>
        <v>1</v>
      </c>
      <c r="AY529" s="383">
        <f t="shared" si="866"/>
        <v>0</v>
      </c>
      <c r="AZ529">
        <f t="shared" si="867"/>
        <v>0</v>
      </c>
      <c r="BA529">
        <f t="shared" si="868"/>
        <v>0</v>
      </c>
      <c r="BB529" s="383">
        <f t="shared" si="869"/>
        <v>0</v>
      </c>
      <c r="BC529" s="384">
        <f t="shared" si="931"/>
        <v>2.6423957721667644E-2</v>
      </c>
      <c r="BD529" s="384">
        <f t="shared" si="931"/>
        <v>125</v>
      </c>
      <c r="BE529" s="384">
        <f t="shared" si="931"/>
        <v>92</v>
      </c>
      <c r="BF529" s="384">
        <f t="shared" si="931"/>
        <v>0</v>
      </c>
      <c r="BG529" s="384">
        <f t="shared" si="931"/>
        <v>0.97357604227833239</v>
      </c>
      <c r="BH529" s="384">
        <f t="shared" si="931"/>
        <v>618</v>
      </c>
      <c r="BI529" s="384">
        <f t="shared" si="929"/>
        <v>0</v>
      </c>
      <c r="BJ529" s="384">
        <f t="shared" si="929"/>
        <v>410</v>
      </c>
      <c r="BK529" s="384">
        <f t="shared" si="929"/>
        <v>1326</v>
      </c>
      <c r="BL529" s="474">
        <f t="shared" si="870"/>
        <v>1703</v>
      </c>
      <c r="BM529" s="409">
        <f t="shared" si="871"/>
        <v>-868</v>
      </c>
      <c r="BN529" s="473">
        <f t="shared" si="872"/>
        <v>2571</v>
      </c>
      <c r="BO529" s="387">
        <f t="shared" si="873"/>
        <v>0.66238817580707898</v>
      </c>
      <c r="BP529" s="387">
        <f t="shared" si="874"/>
        <v>0.33761182419292102</v>
      </c>
      <c r="BQ529" s="388">
        <f t="shared" si="875"/>
        <v>0</v>
      </c>
      <c r="BR529" s="389">
        <f t="shared" si="876"/>
        <v>0</v>
      </c>
      <c r="BS529" s="390">
        <f t="shared" si="877"/>
        <v>-45</v>
      </c>
      <c r="BT529" s="391">
        <f t="shared" si="921"/>
        <v>0</v>
      </c>
      <c r="BU529" s="391">
        <f t="shared" si="921"/>
        <v>0</v>
      </c>
      <c r="BV529" s="391">
        <f t="shared" si="921"/>
        <v>0</v>
      </c>
      <c r="BW529" s="391">
        <f t="shared" si="921"/>
        <v>0</v>
      </c>
      <c r="BX529" s="391">
        <f t="shared" si="921"/>
        <v>0</v>
      </c>
      <c r="BY529" s="391">
        <f t="shared" si="921"/>
        <v>0</v>
      </c>
      <c r="BZ529" s="391">
        <f t="shared" si="921"/>
        <v>0</v>
      </c>
      <c r="CA529" s="391">
        <f t="shared" si="921"/>
        <v>0</v>
      </c>
      <c r="CB529" s="391">
        <f t="shared" si="878"/>
        <v>0</v>
      </c>
      <c r="CC529" s="391">
        <f t="shared" si="878"/>
        <v>0</v>
      </c>
      <c r="CD529" s="392">
        <f t="shared" si="879"/>
        <v>2.1878646441073508</v>
      </c>
      <c r="CE529" s="393">
        <f t="shared" si="880"/>
        <v>125</v>
      </c>
      <c r="CF529" s="392">
        <f t="shared" si="927"/>
        <v>0</v>
      </c>
      <c r="CG529" s="392">
        <f t="shared" si="927"/>
        <v>0</v>
      </c>
      <c r="CH529" s="392">
        <f t="shared" si="927"/>
        <v>80.610657331777531</v>
      </c>
      <c r="CI529" s="392">
        <f t="shared" si="927"/>
        <v>0</v>
      </c>
      <c r="CJ529" s="392">
        <f t="shared" si="927"/>
        <v>0</v>
      </c>
      <c r="CK529" s="392">
        <f t="shared" si="927"/>
        <v>0</v>
      </c>
      <c r="CL529" s="392">
        <f t="shared" si="924"/>
        <v>0</v>
      </c>
      <c r="CM529" s="392">
        <f t="shared" si="881"/>
        <v>42.201478024115126</v>
      </c>
      <c r="CN529" s="392">
        <f t="shared" si="882"/>
        <v>0</v>
      </c>
      <c r="CO529" s="394">
        <f t="shared" si="883"/>
        <v>1.6102683780630103</v>
      </c>
      <c r="CP529" s="394">
        <f t="shared" si="883"/>
        <v>0</v>
      </c>
      <c r="CQ529" s="395">
        <f t="shared" si="884"/>
        <v>92</v>
      </c>
      <c r="CR529" s="394">
        <f t="shared" si="844"/>
        <v>0</v>
      </c>
      <c r="CS529" s="394">
        <f t="shared" si="844"/>
        <v>59.329443796188258</v>
      </c>
      <c r="CT529" s="394">
        <f t="shared" si="844"/>
        <v>0</v>
      </c>
      <c r="CU529" s="394">
        <f t="shared" si="842"/>
        <v>0</v>
      </c>
      <c r="CV529" s="394">
        <f t="shared" si="842"/>
        <v>0</v>
      </c>
      <c r="CW529" s="394">
        <f t="shared" si="842"/>
        <v>0</v>
      </c>
      <c r="CX529" s="396">
        <f t="shared" si="885"/>
        <v>31.060287825748734</v>
      </c>
      <c r="CY529" s="396">
        <f t="shared" si="885"/>
        <v>0</v>
      </c>
      <c r="CZ529" s="397">
        <f t="shared" si="886"/>
        <v>0</v>
      </c>
      <c r="DA529" s="397">
        <f t="shared" si="886"/>
        <v>0</v>
      </c>
      <c r="DB529" s="397">
        <f t="shared" si="886"/>
        <v>0</v>
      </c>
      <c r="DC529" s="397">
        <f t="shared" si="887"/>
        <v>0</v>
      </c>
      <c r="DD529" s="397">
        <f t="shared" si="848"/>
        <v>0</v>
      </c>
      <c r="DE529" s="397">
        <f t="shared" si="848"/>
        <v>0</v>
      </c>
      <c r="DF529" s="397">
        <f t="shared" si="848"/>
        <v>0</v>
      </c>
      <c r="DG529" s="397">
        <f t="shared" si="848"/>
        <v>0</v>
      </c>
      <c r="DH529" s="397">
        <f t="shared" si="848"/>
        <v>0</v>
      </c>
      <c r="DI529" s="398">
        <f t="shared" si="888"/>
        <v>0</v>
      </c>
      <c r="DJ529" s="398">
        <f t="shared" si="888"/>
        <v>0</v>
      </c>
      <c r="DK529" s="399">
        <f t="shared" si="889"/>
        <v>0</v>
      </c>
      <c r="DL529" s="399">
        <f t="shared" si="889"/>
        <v>0</v>
      </c>
      <c r="DM529" s="399">
        <f t="shared" si="889"/>
        <v>0</v>
      </c>
      <c r="DN529" s="399">
        <f t="shared" si="889"/>
        <v>0</v>
      </c>
      <c r="DO529" s="399">
        <f t="shared" si="890"/>
        <v>-1658</v>
      </c>
      <c r="DP529" s="399">
        <f t="shared" si="891"/>
        <v>0</v>
      </c>
      <c r="DQ529" s="399">
        <f t="shared" si="891"/>
        <v>0</v>
      </c>
      <c r="DR529" s="399">
        <f t="shared" si="891"/>
        <v>0</v>
      </c>
      <c r="DS529" s="399">
        <f t="shared" si="891"/>
        <v>0</v>
      </c>
      <c r="DT529" s="400">
        <f t="shared" si="892"/>
        <v>0</v>
      </c>
      <c r="DU529" s="400">
        <f t="shared" si="892"/>
        <v>0</v>
      </c>
      <c r="DV529" s="386">
        <f t="shared" si="849"/>
        <v>10.816802800466743</v>
      </c>
      <c r="DW529" s="386">
        <f t="shared" si="849"/>
        <v>0</v>
      </c>
      <c r="DX529" s="386">
        <f t="shared" si="849"/>
        <v>0</v>
      </c>
      <c r="DY529" s="386">
        <f t="shared" si="849"/>
        <v>0</v>
      </c>
      <c r="DZ529" s="386">
        <f t="shared" si="849"/>
        <v>398.53908984830804</v>
      </c>
      <c r="EA529" s="401">
        <f t="shared" si="893"/>
        <v>618</v>
      </c>
      <c r="EB529" s="386">
        <f t="shared" si="894"/>
        <v>0</v>
      </c>
      <c r="EC529" s="386">
        <f t="shared" si="894"/>
        <v>0</v>
      </c>
      <c r="ED529" s="386">
        <f t="shared" si="894"/>
        <v>0</v>
      </c>
      <c r="EE529" s="385">
        <f t="shared" si="895"/>
        <v>208.64410735122519</v>
      </c>
      <c r="EF529" s="385">
        <f t="shared" si="895"/>
        <v>0</v>
      </c>
      <c r="EG529" s="402">
        <f t="shared" si="845"/>
        <v>0</v>
      </c>
      <c r="EH529" s="402">
        <f t="shared" si="845"/>
        <v>0</v>
      </c>
      <c r="EI529" s="402">
        <f t="shared" si="845"/>
        <v>0</v>
      </c>
      <c r="EJ529" s="402">
        <f t="shared" si="843"/>
        <v>0</v>
      </c>
      <c r="EK529" s="402">
        <f t="shared" si="843"/>
        <v>0</v>
      </c>
      <c r="EL529" s="402">
        <f t="shared" si="843"/>
        <v>0</v>
      </c>
      <c r="EM529" s="402">
        <f t="shared" si="896"/>
        <v>0</v>
      </c>
      <c r="EN529" s="402">
        <f t="shared" si="897"/>
        <v>0</v>
      </c>
      <c r="EO529" s="402">
        <f t="shared" si="897"/>
        <v>0</v>
      </c>
      <c r="EP529" s="402">
        <f t="shared" si="898"/>
        <v>0</v>
      </c>
      <c r="EQ529" s="402">
        <f t="shared" si="899"/>
        <v>0</v>
      </c>
      <c r="ER529" s="394">
        <f t="shared" si="928"/>
        <v>7.1761960326721113</v>
      </c>
      <c r="ES529" s="394">
        <f t="shared" si="928"/>
        <v>0</v>
      </c>
      <c r="ET529" s="394">
        <f t="shared" si="928"/>
        <v>0</v>
      </c>
      <c r="EU529" s="394">
        <f t="shared" si="928"/>
        <v>0</v>
      </c>
      <c r="EV529" s="394">
        <f t="shared" si="928"/>
        <v>264.40295604823024</v>
      </c>
      <c r="EW529" s="394">
        <f t="shared" si="928"/>
        <v>0</v>
      </c>
      <c r="EX529" s="394">
        <f t="shared" si="925"/>
        <v>0</v>
      </c>
      <c r="EY529" s="403">
        <f t="shared" si="900"/>
        <v>410</v>
      </c>
      <c r="EZ529" s="394">
        <f t="shared" si="901"/>
        <v>0</v>
      </c>
      <c r="FA529" s="396">
        <f t="shared" si="902"/>
        <v>138.42084791909761</v>
      </c>
      <c r="FB529" s="396">
        <f t="shared" si="902"/>
        <v>0</v>
      </c>
      <c r="FC529" s="404">
        <f t="shared" si="922"/>
        <v>23.208868144690779</v>
      </c>
      <c r="FD529" s="404">
        <f t="shared" si="922"/>
        <v>0</v>
      </c>
      <c r="FE529" s="404">
        <f t="shared" si="922"/>
        <v>0</v>
      </c>
      <c r="FF529" s="404">
        <f t="shared" si="922"/>
        <v>0</v>
      </c>
      <c r="FG529" s="404">
        <f t="shared" si="922"/>
        <v>855.11785297549591</v>
      </c>
      <c r="FH529" s="404">
        <f t="shared" si="922"/>
        <v>0</v>
      </c>
      <c r="FI529" s="404">
        <f t="shared" si="922"/>
        <v>0</v>
      </c>
      <c r="FJ529" s="404">
        <f t="shared" si="922"/>
        <v>0</v>
      </c>
      <c r="FK529" s="392">
        <f t="shared" si="903"/>
        <v>1326</v>
      </c>
      <c r="FL529" s="384">
        <f t="shared" si="904"/>
        <v>447.67327887981327</v>
      </c>
      <c r="FM529" s="384">
        <f t="shared" si="904"/>
        <v>0</v>
      </c>
      <c r="FN529" s="405">
        <f t="shared" si="932"/>
        <v>0</v>
      </c>
      <c r="FO529" s="405">
        <f t="shared" si="932"/>
        <v>0</v>
      </c>
      <c r="FP529" s="405">
        <f t="shared" si="932"/>
        <v>0</v>
      </c>
      <c r="FQ529" s="405">
        <f t="shared" si="932"/>
        <v>0</v>
      </c>
      <c r="FR529" s="405">
        <f t="shared" si="932"/>
        <v>0</v>
      </c>
      <c r="FS529" s="405">
        <f t="shared" si="932"/>
        <v>0</v>
      </c>
      <c r="FT529" s="405">
        <f t="shared" si="930"/>
        <v>0</v>
      </c>
      <c r="FU529" s="405">
        <f t="shared" si="930"/>
        <v>0</v>
      </c>
      <c r="FV529" s="405">
        <f t="shared" si="930"/>
        <v>0</v>
      </c>
      <c r="FW529" s="397">
        <f t="shared" si="905"/>
        <v>-868</v>
      </c>
      <c r="FX529" s="406">
        <f t="shared" si="906"/>
        <v>0</v>
      </c>
      <c r="FY529" s="331">
        <f t="shared" si="907"/>
        <v>0</v>
      </c>
      <c r="FZ529" s="382">
        <f t="shared" si="908"/>
        <v>0</v>
      </c>
      <c r="GA529" s="331">
        <f t="shared" si="909"/>
        <v>0</v>
      </c>
      <c r="GB529" s="407">
        <f t="shared" si="910"/>
        <v>-8.8817841970012523E-16</v>
      </c>
      <c r="GC529" s="407">
        <f t="shared" si="911"/>
        <v>1.3322676295501878E-15</v>
      </c>
      <c r="GD529" s="407">
        <f t="shared" si="912"/>
        <v>0</v>
      </c>
      <c r="GE529" s="407">
        <f t="shared" si="913"/>
        <v>0</v>
      </c>
      <c r="GF529" s="407">
        <f t="shared" si="914"/>
        <v>0</v>
      </c>
      <c r="GG529" s="407">
        <f t="shared" si="915"/>
        <v>0</v>
      </c>
      <c r="GH529" s="407">
        <f t="shared" si="916"/>
        <v>5.6843418860808015E-14</v>
      </c>
      <c r="GI529" s="407">
        <f t="shared" si="917"/>
        <v>5.6843418860808015E-14</v>
      </c>
      <c r="GJ529">
        <f t="shared" si="918"/>
        <v>0</v>
      </c>
      <c r="GK529" s="382">
        <f t="shared" si="919"/>
        <v>1.1413092693146609E-13</v>
      </c>
      <c r="GL529">
        <v>6</v>
      </c>
      <c r="GM529">
        <f t="shared" si="847"/>
        <v>0</v>
      </c>
      <c r="GN529">
        <f t="shared" si="847"/>
        <v>125</v>
      </c>
      <c r="GO529">
        <f t="shared" si="847"/>
        <v>92</v>
      </c>
      <c r="GP529">
        <f t="shared" si="847"/>
        <v>0</v>
      </c>
      <c r="GQ529">
        <f t="shared" si="847"/>
        <v>0</v>
      </c>
      <c r="GR529">
        <f t="shared" si="846"/>
        <v>618</v>
      </c>
      <c r="GS529">
        <f t="shared" si="846"/>
        <v>0</v>
      </c>
      <c r="GT529">
        <f t="shared" si="846"/>
        <v>410</v>
      </c>
      <c r="GU529">
        <f t="shared" si="846"/>
        <v>1326</v>
      </c>
      <c r="GV529">
        <f t="shared" si="846"/>
        <v>0</v>
      </c>
    </row>
    <row r="530" spans="1:204" customFormat="1" x14ac:dyDescent="0.25">
      <c r="A530" s="378">
        <v>22003</v>
      </c>
      <c r="B530" s="32" t="s">
        <v>1065</v>
      </c>
      <c r="C530" t="s">
        <v>880</v>
      </c>
      <c r="D530">
        <v>6</v>
      </c>
      <c r="E530" s="379">
        <v>4174</v>
      </c>
      <c r="F530" s="379">
        <v>4421</v>
      </c>
      <c r="G530" s="379">
        <v>7065</v>
      </c>
      <c r="H530" s="379">
        <v>0</v>
      </c>
      <c r="I530" s="379">
        <v>10644</v>
      </c>
      <c r="J530" s="379">
        <v>0</v>
      </c>
      <c r="K530" s="379">
        <v>12548</v>
      </c>
      <c r="L530" s="379">
        <v>3375</v>
      </c>
      <c r="M530" s="380">
        <v>0</v>
      </c>
      <c r="N530" s="381">
        <f t="shared" si="850"/>
        <v>42227</v>
      </c>
      <c r="O530" s="379">
        <v>4067</v>
      </c>
      <c r="P530" s="379">
        <v>4411</v>
      </c>
      <c r="Q530" s="379">
        <v>9358</v>
      </c>
      <c r="R530" s="379">
        <v>0</v>
      </c>
      <c r="S530" s="379">
        <v>10826</v>
      </c>
      <c r="T530" s="379">
        <v>0</v>
      </c>
      <c r="U530" s="379">
        <v>13537</v>
      </c>
      <c r="V530" s="379">
        <v>3481</v>
      </c>
      <c r="W530" s="480">
        <f>(VLOOKUP(A530,'[1]floresta plant'!$A$4:$F$573,6,0))*1000</f>
        <v>0</v>
      </c>
      <c r="X530" s="24">
        <f t="shared" si="851"/>
        <v>45680</v>
      </c>
      <c r="Y530" s="53">
        <f t="shared" si="926"/>
        <v>2293</v>
      </c>
      <c r="Z530" s="53">
        <f t="shared" si="926"/>
        <v>0</v>
      </c>
      <c r="AA530" s="53">
        <f t="shared" si="926"/>
        <v>182</v>
      </c>
      <c r="AB530" s="53">
        <f t="shared" si="926"/>
        <v>0</v>
      </c>
      <c r="AC530" s="53">
        <f t="shared" si="926"/>
        <v>989</v>
      </c>
      <c r="AD530" s="53">
        <f t="shared" si="926"/>
        <v>106</v>
      </c>
      <c r="AE530" s="53">
        <f t="shared" si="923"/>
        <v>0</v>
      </c>
      <c r="AF530" s="53">
        <f t="shared" si="852"/>
        <v>-10</v>
      </c>
      <c r="AG530" s="53">
        <f t="shared" si="853"/>
        <v>-107</v>
      </c>
      <c r="AH530" s="53">
        <f t="shared" si="854"/>
        <v>-2625.5326999999997</v>
      </c>
      <c r="AI530" s="53">
        <f t="shared" si="920"/>
        <v>3453</v>
      </c>
      <c r="AJ530" s="469">
        <v>827.46730000000002</v>
      </c>
      <c r="AK530" s="469">
        <v>0</v>
      </c>
      <c r="AL530" s="469">
        <v>0</v>
      </c>
      <c r="AM530" s="470">
        <f t="shared" si="855"/>
        <v>827.46730000000002</v>
      </c>
      <c r="AN530" s="53">
        <f t="shared" si="856"/>
        <v>-2625.5326999999997</v>
      </c>
      <c r="AO530" s="382">
        <f t="shared" si="857"/>
        <v>2</v>
      </c>
      <c r="AP530">
        <v>6</v>
      </c>
      <c r="AQ530" s="383">
        <f t="shared" si="858"/>
        <v>3570</v>
      </c>
      <c r="AR530" s="383">
        <f t="shared" si="859"/>
        <v>-117</v>
      </c>
      <c r="AS530" s="383">
        <f t="shared" si="860"/>
        <v>2293</v>
      </c>
      <c r="AT530" s="383">
        <f t="shared" si="861"/>
        <v>117</v>
      </c>
      <c r="AU530" s="383">
        <f t="shared" si="862"/>
        <v>2625.5326999999997</v>
      </c>
      <c r="AV530" s="383">
        <f t="shared" si="863"/>
        <v>0</v>
      </c>
      <c r="AW530" s="383">
        <f t="shared" si="864"/>
        <v>1</v>
      </c>
      <c r="AX530" s="383">
        <f t="shared" si="865"/>
        <v>1</v>
      </c>
      <c r="AY530" s="383">
        <f t="shared" si="866"/>
        <v>117</v>
      </c>
      <c r="AZ530">
        <f t="shared" si="867"/>
        <v>2176</v>
      </c>
      <c r="BA530">
        <f t="shared" si="868"/>
        <v>0</v>
      </c>
      <c r="BB530" s="383">
        <f t="shared" si="869"/>
        <v>0</v>
      </c>
      <c r="BC530" s="384">
        <f t="shared" si="931"/>
        <v>2293</v>
      </c>
      <c r="BD530" s="384">
        <f t="shared" si="931"/>
        <v>0</v>
      </c>
      <c r="BE530" s="384">
        <f t="shared" si="931"/>
        <v>182</v>
      </c>
      <c r="BF530" s="384">
        <f t="shared" si="931"/>
        <v>0</v>
      </c>
      <c r="BG530" s="384">
        <f t="shared" si="931"/>
        <v>989</v>
      </c>
      <c r="BH530" s="384">
        <f t="shared" si="931"/>
        <v>106</v>
      </c>
      <c r="BI530" s="384">
        <f t="shared" si="929"/>
        <v>0</v>
      </c>
      <c r="BJ530" s="384">
        <f t="shared" si="929"/>
        <v>8.5470085470085472E-2</v>
      </c>
      <c r="BK530" s="384">
        <f t="shared" si="929"/>
        <v>0.9145299145299145</v>
      </c>
      <c r="BL530" s="474">
        <f t="shared" si="870"/>
        <v>0</v>
      </c>
      <c r="BM530" s="409">
        <f t="shared" si="871"/>
        <v>-449.53269999999975</v>
      </c>
      <c r="BN530" s="473">
        <f t="shared" si="872"/>
        <v>1277</v>
      </c>
      <c r="BO530" s="387">
        <f t="shared" si="873"/>
        <v>0</v>
      </c>
      <c r="BP530" s="387">
        <f t="shared" si="874"/>
        <v>0.35202247454972574</v>
      </c>
      <c r="BQ530" s="388">
        <f t="shared" si="875"/>
        <v>0.64797752545027421</v>
      </c>
      <c r="BR530" s="389">
        <f t="shared" si="876"/>
        <v>0</v>
      </c>
      <c r="BS530" s="390">
        <f t="shared" si="877"/>
        <v>2293</v>
      </c>
      <c r="BT530" s="391">
        <f t="shared" si="921"/>
        <v>0</v>
      </c>
      <c r="BU530" s="391">
        <f t="shared" si="921"/>
        <v>0</v>
      </c>
      <c r="BV530" s="391">
        <f t="shared" si="921"/>
        <v>0</v>
      </c>
      <c r="BW530" s="391">
        <f t="shared" si="921"/>
        <v>0</v>
      </c>
      <c r="BX530" s="391">
        <f t="shared" si="921"/>
        <v>0</v>
      </c>
      <c r="BY530" s="391">
        <f t="shared" si="921"/>
        <v>0</v>
      </c>
      <c r="BZ530" s="391">
        <f t="shared" si="921"/>
        <v>10</v>
      </c>
      <c r="CA530" s="391">
        <f t="shared" si="921"/>
        <v>107</v>
      </c>
      <c r="CB530" s="391">
        <f t="shared" si="878"/>
        <v>2176</v>
      </c>
      <c r="CC530" s="391">
        <f t="shared" si="878"/>
        <v>0</v>
      </c>
      <c r="CD530" s="392">
        <f t="shared" si="879"/>
        <v>0</v>
      </c>
      <c r="CE530" s="393">
        <f t="shared" si="880"/>
        <v>0</v>
      </c>
      <c r="CF530" s="392">
        <f t="shared" si="927"/>
        <v>0</v>
      </c>
      <c r="CG530" s="392">
        <f t="shared" si="927"/>
        <v>0</v>
      </c>
      <c r="CH530" s="392">
        <f t="shared" si="927"/>
        <v>0</v>
      </c>
      <c r="CI530" s="392">
        <f t="shared" si="927"/>
        <v>0</v>
      </c>
      <c r="CJ530" s="392">
        <f t="shared" si="927"/>
        <v>0</v>
      </c>
      <c r="CK530" s="392">
        <f t="shared" si="927"/>
        <v>0</v>
      </c>
      <c r="CL530" s="392">
        <f t="shared" si="924"/>
        <v>0</v>
      </c>
      <c r="CM530" s="392">
        <f t="shared" si="881"/>
        <v>0</v>
      </c>
      <c r="CN530" s="392">
        <f t="shared" si="882"/>
        <v>0</v>
      </c>
      <c r="CO530" s="394">
        <f t="shared" si="883"/>
        <v>0</v>
      </c>
      <c r="CP530" s="394">
        <f t="shared" si="883"/>
        <v>0</v>
      </c>
      <c r="CQ530" s="395">
        <f t="shared" si="884"/>
        <v>182</v>
      </c>
      <c r="CR530" s="394">
        <f t="shared" si="844"/>
        <v>0</v>
      </c>
      <c r="CS530" s="394">
        <f t="shared" si="844"/>
        <v>0</v>
      </c>
      <c r="CT530" s="394">
        <f t="shared" si="844"/>
        <v>0</v>
      </c>
      <c r="CU530" s="394">
        <f t="shared" si="842"/>
        <v>0</v>
      </c>
      <c r="CV530" s="394">
        <f t="shared" si="842"/>
        <v>0</v>
      </c>
      <c r="CW530" s="394">
        <f t="shared" si="842"/>
        <v>0</v>
      </c>
      <c r="CX530" s="396">
        <f t="shared" si="885"/>
        <v>64.068090368050079</v>
      </c>
      <c r="CY530" s="396">
        <f t="shared" si="885"/>
        <v>117.93190963194991</v>
      </c>
      <c r="CZ530" s="397">
        <f t="shared" si="886"/>
        <v>0</v>
      </c>
      <c r="DA530" s="397">
        <f t="shared" si="886"/>
        <v>0</v>
      </c>
      <c r="DB530" s="397">
        <f t="shared" si="886"/>
        <v>0</v>
      </c>
      <c r="DC530" s="397">
        <f t="shared" si="887"/>
        <v>0</v>
      </c>
      <c r="DD530" s="397">
        <f t="shared" si="848"/>
        <v>0</v>
      </c>
      <c r="DE530" s="397">
        <f t="shared" si="848"/>
        <v>0</v>
      </c>
      <c r="DF530" s="397">
        <f t="shared" si="848"/>
        <v>0</v>
      </c>
      <c r="DG530" s="397">
        <f t="shared" si="848"/>
        <v>0</v>
      </c>
      <c r="DH530" s="397">
        <f t="shared" si="848"/>
        <v>0</v>
      </c>
      <c r="DI530" s="398">
        <f t="shared" si="888"/>
        <v>0</v>
      </c>
      <c r="DJ530" s="398">
        <f t="shared" si="888"/>
        <v>0</v>
      </c>
      <c r="DK530" s="399">
        <f t="shared" si="889"/>
        <v>0</v>
      </c>
      <c r="DL530" s="399">
        <f t="shared" si="889"/>
        <v>0</v>
      </c>
      <c r="DM530" s="399">
        <f t="shared" si="889"/>
        <v>0</v>
      </c>
      <c r="DN530" s="399">
        <f t="shared" si="889"/>
        <v>0</v>
      </c>
      <c r="DO530" s="399">
        <f t="shared" si="890"/>
        <v>989</v>
      </c>
      <c r="DP530" s="399">
        <f t="shared" si="891"/>
        <v>0</v>
      </c>
      <c r="DQ530" s="399">
        <f t="shared" si="891"/>
        <v>0</v>
      </c>
      <c r="DR530" s="399">
        <f t="shared" si="891"/>
        <v>0</v>
      </c>
      <c r="DS530" s="399">
        <f t="shared" si="891"/>
        <v>0</v>
      </c>
      <c r="DT530" s="400">
        <f t="shared" si="892"/>
        <v>348.15022732967873</v>
      </c>
      <c r="DU530" s="400">
        <f t="shared" si="892"/>
        <v>640.84977267032116</v>
      </c>
      <c r="DV530" s="386">
        <f t="shared" si="849"/>
        <v>0</v>
      </c>
      <c r="DW530" s="386">
        <f t="shared" si="849"/>
        <v>0</v>
      </c>
      <c r="DX530" s="386">
        <f t="shared" si="849"/>
        <v>0</v>
      </c>
      <c r="DY530" s="386">
        <f t="shared" si="849"/>
        <v>0</v>
      </c>
      <c r="DZ530" s="386">
        <f t="shared" si="849"/>
        <v>0</v>
      </c>
      <c r="EA530" s="401">
        <f t="shared" si="893"/>
        <v>106</v>
      </c>
      <c r="EB530" s="386">
        <f t="shared" si="894"/>
        <v>0</v>
      </c>
      <c r="EC530" s="386">
        <f t="shared" si="894"/>
        <v>0</v>
      </c>
      <c r="ED530" s="386">
        <f t="shared" si="894"/>
        <v>0</v>
      </c>
      <c r="EE530" s="385">
        <f t="shared" si="895"/>
        <v>37.314382302270928</v>
      </c>
      <c r="EF530" s="385">
        <f t="shared" si="895"/>
        <v>68.685617697729072</v>
      </c>
      <c r="EG530" s="402">
        <f t="shared" si="845"/>
        <v>0</v>
      </c>
      <c r="EH530" s="402">
        <f t="shared" si="845"/>
        <v>0</v>
      </c>
      <c r="EI530" s="402">
        <f t="shared" si="845"/>
        <v>0</v>
      </c>
      <c r="EJ530" s="402">
        <f t="shared" si="843"/>
        <v>0</v>
      </c>
      <c r="EK530" s="402">
        <f t="shared" si="843"/>
        <v>0</v>
      </c>
      <c r="EL530" s="402">
        <f t="shared" si="843"/>
        <v>0</v>
      </c>
      <c r="EM530" s="402">
        <f t="shared" si="896"/>
        <v>0</v>
      </c>
      <c r="EN530" s="402">
        <f t="shared" si="897"/>
        <v>0</v>
      </c>
      <c r="EO530" s="402">
        <f t="shared" si="897"/>
        <v>0</v>
      </c>
      <c r="EP530" s="402">
        <f t="shared" si="898"/>
        <v>0</v>
      </c>
      <c r="EQ530" s="402">
        <f t="shared" si="899"/>
        <v>0</v>
      </c>
      <c r="ER530" s="394">
        <f t="shared" si="928"/>
        <v>0</v>
      </c>
      <c r="ES530" s="394">
        <f t="shared" si="928"/>
        <v>0</v>
      </c>
      <c r="ET530" s="394">
        <f t="shared" si="928"/>
        <v>0</v>
      </c>
      <c r="EU530" s="394">
        <f t="shared" si="928"/>
        <v>0</v>
      </c>
      <c r="EV530" s="394">
        <f t="shared" si="928"/>
        <v>0</v>
      </c>
      <c r="EW530" s="394">
        <f t="shared" si="928"/>
        <v>0</v>
      </c>
      <c r="EX530" s="394">
        <f t="shared" si="925"/>
        <v>0</v>
      </c>
      <c r="EY530" s="403">
        <f t="shared" si="900"/>
        <v>-10</v>
      </c>
      <c r="EZ530" s="394">
        <f t="shared" si="901"/>
        <v>0</v>
      </c>
      <c r="FA530" s="396">
        <f t="shared" si="902"/>
        <v>0</v>
      </c>
      <c r="FB530" s="396">
        <f t="shared" si="902"/>
        <v>0</v>
      </c>
      <c r="FC530" s="404">
        <f t="shared" si="922"/>
        <v>0</v>
      </c>
      <c r="FD530" s="404">
        <f t="shared" si="922"/>
        <v>0</v>
      </c>
      <c r="FE530" s="404">
        <f t="shared" si="922"/>
        <v>0</v>
      </c>
      <c r="FF530" s="404">
        <f t="shared" si="922"/>
        <v>0</v>
      </c>
      <c r="FG530" s="404">
        <f t="shared" si="922"/>
        <v>0</v>
      </c>
      <c r="FH530" s="404">
        <f t="shared" si="922"/>
        <v>0</v>
      </c>
      <c r="FI530" s="404">
        <f t="shared" si="922"/>
        <v>0</v>
      </c>
      <c r="FJ530" s="404">
        <f t="shared" si="922"/>
        <v>0</v>
      </c>
      <c r="FK530" s="392">
        <f t="shared" si="903"/>
        <v>-107</v>
      </c>
      <c r="FL530" s="384">
        <f t="shared" si="904"/>
        <v>0</v>
      </c>
      <c r="FM530" s="384">
        <f t="shared" si="904"/>
        <v>0</v>
      </c>
      <c r="FN530" s="405">
        <f t="shared" si="932"/>
        <v>0</v>
      </c>
      <c r="FO530" s="405">
        <f t="shared" si="932"/>
        <v>0</v>
      </c>
      <c r="FP530" s="405">
        <f t="shared" si="932"/>
        <v>0</v>
      </c>
      <c r="FQ530" s="405">
        <f t="shared" si="932"/>
        <v>0</v>
      </c>
      <c r="FR530" s="405">
        <f t="shared" si="932"/>
        <v>0</v>
      </c>
      <c r="FS530" s="405">
        <f t="shared" si="932"/>
        <v>0</v>
      </c>
      <c r="FT530" s="405">
        <f t="shared" si="930"/>
        <v>0</v>
      </c>
      <c r="FU530" s="405">
        <f t="shared" si="930"/>
        <v>0</v>
      </c>
      <c r="FV530" s="405">
        <f t="shared" si="930"/>
        <v>0</v>
      </c>
      <c r="FW530" s="397">
        <f t="shared" si="905"/>
        <v>-2625.5326999999997</v>
      </c>
      <c r="FX530" s="406">
        <f t="shared" si="906"/>
        <v>0</v>
      </c>
      <c r="FY530" s="331">
        <f t="shared" si="907"/>
        <v>827.46730000000014</v>
      </c>
      <c r="FZ530" s="382">
        <f t="shared" si="908"/>
        <v>0</v>
      </c>
      <c r="GA530" s="331">
        <f t="shared" si="909"/>
        <v>0</v>
      </c>
      <c r="GB530" s="407">
        <f t="shared" si="910"/>
        <v>0</v>
      </c>
      <c r="GC530" s="407">
        <f t="shared" si="911"/>
        <v>0</v>
      </c>
      <c r="GD530" s="407">
        <f t="shared" si="912"/>
        <v>0</v>
      </c>
      <c r="GE530" s="407">
        <f t="shared" si="913"/>
        <v>1.1368683772161603E-13</v>
      </c>
      <c r="GF530" s="407">
        <f t="shared" si="914"/>
        <v>0</v>
      </c>
      <c r="GG530" s="407">
        <f t="shared" si="915"/>
        <v>0</v>
      </c>
      <c r="GH530" s="407">
        <f t="shared" si="916"/>
        <v>0</v>
      </c>
      <c r="GI530" s="407">
        <f t="shared" si="917"/>
        <v>0</v>
      </c>
      <c r="GJ530">
        <f t="shared" si="918"/>
        <v>0</v>
      </c>
      <c r="GK530" s="382">
        <f t="shared" si="919"/>
        <v>1.1368683772161603E-13</v>
      </c>
      <c r="GL530">
        <v>6</v>
      </c>
      <c r="GM530">
        <f t="shared" si="847"/>
        <v>2293</v>
      </c>
      <c r="GN530">
        <f t="shared" si="847"/>
        <v>0</v>
      </c>
      <c r="GO530">
        <f t="shared" si="847"/>
        <v>182</v>
      </c>
      <c r="GP530">
        <f t="shared" si="847"/>
        <v>0</v>
      </c>
      <c r="GQ530">
        <f t="shared" si="847"/>
        <v>989</v>
      </c>
      <c r="GR530">
        <f t="shared" si="846"/>
        <v>106</v>
      </c>
      <c r="GS530">
        <f t="shared" si="846"/>
        <v>0</v>
      </c>
      <c r="GT530">
        <f t="shared" si="846"/>
        <v>0</v>
      </c>
      <c r="GU530">
        <f t="shared" si="846"/>
        <v>0</v>
      </c>
      <c r="GV530">
        <f t="shared" si="846"/>
        <v>0</v>
      </c>
    </row>
    <row r="531" spans="1:204" customFormat="1" x14ac:dyDescent="0.25">
      <c r="A531" s="378">
        <v>22004</v>
      </c>
      <c r="B531" s="32" t="s">
        <v>1066</v>
      </c>
      <c r="C531" t="s">
        <v>880</v>
      </c>
      <c r="D531">
        <v>6</v>
      </c>
      <c r="E531" s="379">
        <v>2604</v>
      </c>
      <c r="F531" s="379">
        <v>6062</v>
      </c>
      <c r="G531" s="379">
        <v>473</v>
      </c>
      <c r="H531" s="379">
        <v>0</v>
      </c>
      <c r="I531" s="379">
        <v>25369</v>
      </c>
      <c r="J531" s="379">
        <v>0</v>
      </c>
      <c r="K531" s="379">
        <v>9193</v>
      </c>
      <c r="L531" s="379">
        <v>25588</v>
      </c>
      <c r="M531" s="380">
        <v>0</v>
      </c>
      <c r="N531" s="381">
        <f t="shared" si="850"/>
        <v>69289</v>
      </c>
      <c r="O531" s="379">
        <v>2791</v>
      </c>
      <c r="P531" s="379">
        <v>6454</v>
      </c>
      <c r="Q531" s="379">
        <v>554</v>
      </c>
      <c r="R531" s="379">
        <v>0</v>
      </c>
      <c r="S531" s="379">
        <v>26577</v>
      </c>
      <c r="T531" s="379">
        <v>0</v>
      </c>
      <c r="U531" s="379">
        <v>9180</v>
      </c>
      <c r="V531" s="379">
        <v>27295</v>
      </c>
      <c r="W531" s="480">
        <f>(VLOOKUP(A531,'[1]floresta plant'!$A$4:$F$573,6,0))*1000</f>
        <v>0</v>
      </c>
      <c r="X531" s="24">
        <f t="shared" si="851"/>
        <v>72851</v>
      </c>
      <c r="Y531" s="53">
        <f t="shared" si="926"/>
        <v>81</v>
      </c>
      <c r="Z531" s="53">
        <f t="shared" si="926"/>
        <v>0</v>
      </c>
      <c r="AA531" s="53">
        <f t="shared" si="926"/>
        <v>1208</v>
      </c>
      <c r="AB531" s="53">
        <f t="shared" si="926"/>
        <v>0</v>
      </c>
      <c r="AC531" s="53">
        <f t="shared" si="926"/>
        <v>-13</v>
      </c>
      <c r="AD531" s="53">
        <f t="shared" si="926"/>
        <v>1707</v>
      </c>
      <c r="AE531" s="53">
        <f t="shared" si="923"/>
        <v>0</v>
      </c>
      <c r="AF531" s="53">
        <f t="shared" si="852"/>
        <v>392</v>
      </c>
      <c r="AG531" s="53">
        <f t="shared" si="853"/>
        <v>187</v>
      </c>
      <c r="AH531" s="53">
        <f t="shared" si="854"/>
        <v>-3562</v>
      </c>
      <c r="AI531" s="53">
        <f t="shared" si="920"/>
        <v>3562</v>
      </c>
      <c r="AJ531" s="469">
        <v>0</v>
      </c>
      <c r="AK531" s="469">
        <v>0</v>
      </c>
      <c r="AL531" s="469">
        <v>0</v>
      </c>
      <c r="AM531" s="470">
        <f t="shared" si="855"/>
        <v>0</v>
      </c>
      <c r="AN531" s="53">
        <f t="shared" si="856"/>
        <v>-3562</v>
      </c>
      <c r="AO531" s="382">
        <f t="shared" si="857"/>
        <v>2</v>
      </c>
      <c r="AP531">
        <v>6</v>
      </c>
      <c r="AQ531" s="383">
        <f t="shared" si="858"/>
        <v>3575</v>
      </c>
      <c r="AR531" s="383">
        <f t="shared" si="859"/>
        <v>-13</v>
      </c>
      <c r="AS531" s="383">
        <f t="shared" si="860"/>
        <v>81</v>
      </c>
      <c r="AT531" s="383">
        <f t="shared" si="861"/>
        <v>13</v>
      </c>
      <c r="AU531" s="383">
        <f t="shared" si="862"/>
        <v>3562</v>
      </c>
      <c r="AV531" s="383">
        <f t="shared" si="863"/>
        <v>0</v>
      </c>
      <c r="AW531" s="383">
        <f t="shared" si="864"/>
        <v>1</v>
      </c>
      <c r="AX531" s="383">
        <f t="shared" si="865"/>
        <v>1</v>
      </c>
      <c r="AY531" s="383">
        <f t="shared" si="866"/>
        <v>13</v>
      </c>
      <c r="AZ531">
        <f t="shared" si="867"/>
        <v>68</v>
      </c>
      <c r="BA531">
        <f t="shared" si="868"/>
        <v>0</v>
      </c>
      <c r="BB531" s="383">
        <f t="shared" si="869"/>
        <v>0</v>
      </c>
      <c r="BC531" s="384">
        <f t="shared" si="931"/>
        <v>81</v>
      </c>
      <c r="BD531" s="384">
        <f t="shared" si="931"/>
        <v>0</v>
      </c>
      <c r="BE531" s="384">
        <f t="shared" si="931"/>
        <v>1208</v>
      </c>
      <c r="BF531" s="384">
        <f t="shared" si="931"/>
        <v>0</v>
      </c>
      <c r="BG531" s="384">
        <f t="shared" si="931"/>
        <v>1</v>
      </c>
      <c r="BH531" s="384">
        <f t="shared" si="931"/>
        <v>1707</v>
      </c>
      <c r="BI531" s="384">
        <f t="shared" si="929"/>
        <v>0</v>
      </c>
      <c r="BJ531" s="384">
        <f t="shared" si="929"/>
        <v>392</v>
      </c>
      <c r="BK531" s="384">
        <f t="shared" si="929"/>
        <v>187</v>
      </c>
      <c r="BL531" s="474">
        <f t="shared" si="870"/>
        <v>0</v>
      </c>
      <c r="BM531" s="409">
        <f t="shared" si="871"/>
        <v>-3494</v>
      </c>
      <c r="BN531" s="473">
        <f t="shared" si="872"/>
        <v>3494</v>
      </c>
      <c r="BO531" s="387">
        <f t="shared" si="873"/>
        <v>0</v>
      </c>
      <c r="BP531" s="387">
        <f t="shared" si="874"/>
        <v>1</v>
      </c>
      <c r="BQ531" s="388">
        <f t="shared" si="875"/>
        <v>0</v>
      </c>
      <c r="BR531" s="389">
        <f t="shared" si="876"/>
        <v>0</v>
      </c>
      <c r="BS531" s="390">
        <f t="shared" si="877"/>
        <v>81</v>
      </c>
      <c r="BT531" s="391">
        <f t="shared" si="921"/>
        <v>0</v>
      </c>
      <c r="BU531" s="391">
        <f t="shared" si="921"/>
        <v>0</v>
      </c>
      <c r="BV531" s="391">
        <f t="shared" si="921"/>
        <v>0</v>
      </c>
      <c r="BW531" s="391">
        <f t="shared" si="921"/>
        <v>13</v>
      </c>
      <c r="BX531" s="391">
        <f t="shared" si="921"/>
        <v>0</v>
      </c>
      <c r="BY531" s="391">
        <f t="shared" si="921"/>
        <v>0</v>
      </c>
      <c r="BZ531" s="391">
        <f t="shared" si="921"/>
        <v>0</v>
      </c>
      <c r="CA531" s="391">
        <f t="shared" si="921"/>
        <v>0</v>
      </c>
      <c r="CB531" s="391">
        <f t="shared" si="878"/>
        <v>68</v>
      </c>
      <c r="CC531" s="391">
        <f t="shared" si="878"/>
        <v>0</v>
      </c>
      <c r="CD531" s="392">
        <f t="shared" si="879"/>
        <v>0</v>
      </c>
      <c r="CE531" s="393">
        <f t="shared" si="880"/>
        <v>0</v>
      </c>
      <c r="CF531" s="392">
        <f t="shared" si="927"/>
        <v>0</v>
      </c>
      <c r="CG531" s="392">
        <f t="shared" si="927"/>
        <v>0</v>
      </c>
      <c r="CH531" s="392">
        <f t="shared" si="927"/>
        <v>0</v>
      </c>
      <c r="CI531" s="392">
        <f t="shared" si="927"/>
        <v>0</v>
      </c>
      <c r="CJ531" s="392">
        <f t="shared" si="927"/>
        <v>0</v>
      </c>
      <c r="CK531" s="392">
        <f t="shared" si="927"/>
        <v>0</v>
      </c>
      <c r="CL531" s="392">
        <f t="shared" si="924"/>
        <v>0</v>
      </c>
      <c r="CM531" s="392">
        <f t="shared" si="881"/>
        <v>0</v>
      </c>
      <c r="CN531" s="392">
        <f t="shared" si="882"/>
        <v>0</v>
      </c>
      <c r="CO531" s="394">
        <f t="shared" si="883"/>
        <v>0</v>
      </c>
      <c r="CP531" s="394">
        <f t="shared" si="883"/>
        <v>0</v>
      </c>
      <c r="CQ531" s="395">
        <f t="shared" si="884"/>
        <v>1208</v>
      </c>
      <c r="CR531" s="394">
        <f t="shared" si="844"/>
        <v>0</v>
      </c>
      <c r="CS531" s="394">
        <f t="shared" si="844"/>
        <v>0</v>
      </c>
      <c r="CT531" s="394">
        <f t="shared" si="844"/>
        <v>0</v>
      </c>
      <c r="CU531" s="394">
        <f t="shared" si="842"/>
        <v>0</v>
      </c>
      <c r="CV531" s="394">
        <f t="shared" si="842"/>
        <v>0</v>
      </c>
      <c r="CW531" s="394">
        <f t="shared" si="842"/>
        <v>0</v>
      </c>
      <c r="CX531" s="396">
        <f t="shared" si="885"/>
        <v>1208</v>
      </c>
      <c r="CY531" s="396">
        <f t="shared" si="885"/>
        <v>0</v>
      </c>
      <c r="CZ531" s="397">
        <f t="shared" si="886"/>
        <v>0</v>
      </c>
      <c r="DA531" s="397">
        <f t="shared" si="886"/>
        <v>0</v>
      </c>
      <c r="DB531" s="397">
        <f t="shared" si="886"/>
        <v>0</v>
      </c>
      <c r="DC531" s="397">
        <f t="shared" si="887"/>
        <v>0</v>
      </c>
      <c r="DD531" s="397">
        <f t="shared" si="848"/>
        <v>0</v>
      </c>
      <c r="DE531" s="397">
        <f t="shared" si="848"/>
        <v>0</v>
      </c>
      <c r="DF531" s="397">
        <f t="shared" si="848"/>
        <v>0</v>
      </c>
      <c r="DG531" s="397">
        <f t="shared" si="848"/>
        <v>0</v>
      </c>
      <c r="DH531" s="397">
        <f t="shared" si="848"/>
        <v>0</v>
      </c>
      <c r="DI531" s="398">
        <f t="shared" si="888"/>
        <v>0</v>
      </c>
      <c r="DJ531" s="398">
        <f t="shared" si="888"/>
        <v>0</v>
      </c>
      <c r="DK531" s="399">
        <f t="shared" si="889"/>
        <v>0</v>
      </c>
      <c r="DL531" s="399">
        <f t="shared" si="889"/>
        <v>0</v>
      </c>
      <c r="DM531" s="399">
        <f t="shared" si="889"/>
        <v>0</v>
      </c>
      <c r="DN531" s="399">
        <f t="shared" si="889"/>
        <v>0</v>
      </c>
      <c r="DO531" s="399">
        <f t="shared" si="890"/>
        <v>-13</v>
      </c>
      <c r="DP531" s="399">
        <f t="shared" si="891"/>
        <v>0</v>
      </c>
      <c r="DQ531" s="399">
        <f t="shared" si="891"/>
        <v>0</v>
      </c>
      <c r="DR531" s="399">
        <f t="shared" si="891"/>
        <v>0</v>
      </c>
      <c r="DS531" s="399">
        <f t="shared" si="891"/>
        <v>0</v>
      </c>
      <c r="DT531" s="400">
        <f t="shared" si="892"/>
        <v>0</v>
      </c>
      <c r="DU531" s="400">
        <f t="shared" si="892"/>
        <v>0</v>
      </c>
      <c r="DV531" s="386">
        <f t="shared" si="849"/>
        <v>0</v>
      </c>
      <c r="DW531" s="386">
        <f t="shared" si="849"/>
        <v>0</v>
      </c>
      <c r="DX531" s="386">
        <f t="shared" si="849"/>
        <v>0</v>
      </c>
      <c r="DY531" s="386">
        <f t="shared" si="849"/>
        <v>0</v>
      </c>
      <c r="DZ531" s="386">
        <f t="shared" si="849"/>
        <v>0</v>
      </c>
      <c r="EA531" s="401">
        <f t="shared" si="893"/>
        <v>1707</v>
      </c>
      <c r="EB531" s="386">
        <f t="shared" si="894"/>
        <v>0</v>
      </c>
      <c r="EC531" s="386">
        <f t="shared" si="894"/>
        <v>0</v>
      </c>
      <c r="ED531" s="386">
        <f t="shared" si="894"/>
        <v>0</v>
      </c>
      <c r="EE531" s="385">
        <f t="shared" si="895"/>
        <v>1707</v>
      </c>
      <c r="EF531" s="385">
        <f t="shared" si="895"/>
        <v>0</v>
      </c>
      <c r="EG531" s="402">
        <f t="shared" si="845"/>
        <v>0</v>
      </c>
      <c r="EH531" s="402">
        <f t="shared" si="845"/>
        <v>0</v>
      </c>
      <c r="EI531" s="402">
        <f t="shared" si="845"/>
        <v>0</v>
      </c>
      <c r="EJ531" s="402">
        <f t="shared" si="843"/>
        <v>0</v>
      </c>
      <c r="EK531" s="402">
        <f t="shared" si="843"/>
        <v>0</v>
      </c>
      <c r="EL531" s="402">
        <f t="shared" si="843"/>
        <v>0</v>
      </c>
      <c r="EM531" s="402">
        <f t="shared" si="896"/>
        <v>0</v>
      </c>
      <c r="EN531" s="402">
        <f t="shared" si="897"/>
        <v>0</v>
      </c>
      <c r="EO531" s="402">
        <f t="shared" si="897"/>
        <v>0</v>
      </c>
      <c r="EP531" s="402">
        <f t="shared" si="898"/>
        <v>0</v>
      </c>
      <c r="EQ531" s="402">
        <f t="shared" si="899"/>
        <v>0</v>
      </c>
      <c r="ER531" s="394">
        <f t="shared" si="928"/>
        <v>0</v>
      </c>
      <c r="ES531" s="394">
        <f t="shared" si="928"/>
        <v>0</v>
      </c>
      <c r="ET531" s="394">
        <f t="shared" si="928"/>
        <v>0</v>
      </c>
      <c r="EU531" s="394">
        <f t="shared" si="928"/>
        <v>0</v>
      </c>
      <c r="EV531" s="394">
        <f t="shared" si="928"/>
        <v>0</v>
      </c>
      <c r="EW531" s="394">
        <f t="shared" si="928"/>
        <v>0</v>
      </c>
      <c r="EX531" s="394">
        <f t="shared" si="925"/>
        <v>0</v>
      </c>
      <c r="EY531" s="403">
        <f t="shared" si="900"/>
        <v>392</v>
      </c>
      <c r="EZ531" s="394">
        <f t="shared" si="901"/>
        <v>0</v>
      </c>
      <c r="FA531" s="396">
        <f t="shared" si="902"/>
        <v>392</v>
      </c>
      <c r="FB531" s="396">
        <f t="shared" si="902"/>
        <v>0</v>
      </c>
      <c r="FC531" s="404">
        <f t="shared" si="922"/>
        <v>0</v>
      </c>
      <c r="FD531" s="404">
        <f t="shared" si="922"/>
        <v>0</v>
      </c>
      <c r="FE531" s="404">
        <f t="shared" si="922"/>
        <v>0</v>
      </c>
      <c r="FF531" s="404">
        <f t="shared" si="922"/>
        <v>0</v>
      </c>
      <c r="FG531" s="404">
        <f t="shared" si="922"/>
        <v>0</v>
      </c>
      <c r="FH531" s="404">
        <f t="shared" si="922"/>
        <v>0</v>
      </c>
      <c r="FI531" s="404">
        <f t="shared" si="922"/>
        <v>0</v>
      </c>
      <c r="FJ531" s="404">
        <f t="shared" si="922"/>
        <v>0</v>
      </c>
      <c r="FK531" s="392">
        <f t="shared" si="903"/>
        <v>187</v>
      </c>
      <c r="FL531" s="384">
        <f t="shared" si="904"/>
        <v>187</v>
      </c>
      <c r="FM531" s="384">
        <f t="shared" si="904"/>
        <v>0</v>
      </c>
      <c r="FN531" s="405">
        <f t="shared" si="932"/>
        <v>0</v>
      </c>
      <c r="FO531" s="405">
        <f t="shared" si="932"/>
        <v>0</v>
      </c>
      <c r="FP531" s="405">
        <f t="shared" si="932"/>
        <v>0</v>
      </c>
      <c r="FQ531" s="405">
        <f t="shared" si="932"/>
        <v>0</v>
      </c>
      <c r="FR531" s="405">
        <f t="shared" si="932"/>
        <v>0</v>
      </c>
      <c r="FS531" s="405">
        <f t="shared" si="932"/>
        <v>0</v>
      </c>
      <c r="FT531" s="405">
        <f t="shared" si="930"/>
        <v>0</v>
      </c>
      <c r="FU531" s="405">
        <f t="shared" si="930"/>
        <v>0</v>
      </c>
      <c r="FV531" s="405">
        <f t="shared" si="930"/>
        <v>0</v>
      </c>
      <c r="FW531" s="397">
        <f t="shared" si="905"/>
        <v>-3562</v>
      </c>
      <c r="FX531" s="406">
        <f t="shared" si="906"/>
        <v>0</v>
      </c>
      <c r="FY531" s="331">
        <f t="shared" si="907"/>
        <v>0</v>
      </c>
      <c r="FZ531" s="382">
        <f t="shared" si="908"/>
        <v>0</v>
      </c>
      <c r="GA531" s="331">
        <f t="shared" si="909"/>
        <v>0</v>
      </c>
      <c r="GB531" s="407">
        <f t="shared" si="910"/>
        <v>0</v>
      </c>
      <c r="GC531" s="407">
        <f t="shared" si="911"/>
        <v>0</v>
      </c>
      <c r="GD531" s="407">
        <f t="shared" si="912"/>
        <v>0</v>
      </c>
      <c r="GE531" s="407">
        <f t="shared" si="913"/>
        <v>0</v>
      </c>
      <c r="GF531" s="407">
        <f t="shared" si="914"/>
        <v>0</v>
      </c>
      <c r="GG531" s="407">
        <f t="shared" si="915"/>
        <v>0</v>
      </c>
      <c r="GH531" s="407">
        <f t="shared" si="916"/>
        <v>0</v>
      </c>
      <c r="GI531" s="407">
        <f t="shared" si="917"/>
        <v>0</v>
      </c>
      <c r="GJ531">
        <f t="shared" si="918"/>
        <v>0</v>
      </c>
      <c r="GK531" s="382">
        <f t="shared" si="919"/>
        <v>0</v>
      </c>
      <c r="GL531">
        <v>6</v>
      </c>
      <c r="GM531">
        <f t="shared" si="847"/>
        <v>81</v>
      </c>
      <c r="GN531">
        <f t="shared" si="847"/>
        <v>0</v>
      </c>
      <c r="GO531">
        <f t="shared" si="847"/>
        <v>1208</v>
      </c>
      <c r="GP531">
        <f t="shared" si="847"/>
        <v>0</v>
      </c>
      <c r="GQ531">
        <f t="shared" si="847"/>
        <v>0</v>
      </c>
      <c r="GR531">
        <f t="shared" si="846"/>
        <v>1707</v>
      </c>
      <c r="GS531">
        <f t="shared" si="846"/>
        <v>0</v>
      </c>
      <c r="GT531">
        <f t="shared" si="846"/>
        <v>392</v>
      </c>
      <c r="GU531">
        <f t="shared" si="846"/>
        <v>187</v>
      </c>
      <c r="GV531">
        <f t="shared" si="846"/>
        <v>0</v>
      </c>
    </row>
    <row r="532" spans="1:204" customFormat="1" x14ac:dyDescent="0.25">
      <c r="A532" s="378">
        <v>22005</v>
      </c>
      <c r="B532" s="32" t="s">
        <v>1067</v>
      </c>
      <c r="C532" t="s">
        <v>880</v>
      </c>
      <c r="D532">
        <v>6</v>
      </c>
      <c r="E532" s="379">
        <v>6309</v>
      </c>
      <c r="F532" s="379">
        <v>2881</v>
      </c>
      <c r="G532" s="379">
        <v>144</v>
      </c>
      <c r="H532" s="379">
        <v>0</v>
      </c>
      <c r="I532" s="379">
        <v>13042</v>
      </c>
      <c r="J532" s="379">
        <v>0</v>
      </c>
      <c r="K532" s="379">
        <v>18013</v>
      </c>
      <c r="L532" s="379">
        <v>2919</v>
      </c>
      <c r="M532" s="380">
        <v>0</v>
      </c>
      <c r="N532" s="381">
        <f t="shared" si="850"/>
        <v>43308</v>
      </c>
      <c r="O532" s="379">
        <v>6158</v>
      </c>
      <c r="P532" s="379">
        <v>3716</v>
      </c>
      <c r="Q532" s="379">
        <v>201</v>
      </c>
      <c r="R532" s="379">
        <v>0</v>
      </c>
      <c r="S532" s="379">
        <v>13720</v>
      </c>
      <c r="T532" s="379">
        <v>0</v>
      </c>
      <c r="U532" s="379">
        <v>16652</v>
      </c>
      <c r="V532" s="379">
        <v>3269</v>
      </c>
      <c r="W532" s="480">
        <f>(VLOOKUP(A532,'[1]floresta plant'!$A$4:$F$573,6,0))*1000</f>
        <v>0</v>
      </c>
      <c r="X532" s="24">
        <f t="shared" si="851"/>
        <v>43716</v>
      </c>
      <c r="Y532" s="53">
        <f t="shared" si="926"/>
        <v>57</v>
      </c>
      <c r="Z532" s="53">
        <f t="shared" si="926"/>
        <v>0</v>
      </c>
      <c r="AA532" s="53">
        <f t="shared" si="926"/>
        <v>678</v>
      </c>
      <c r="AB532" s="53">
        <f t="shared" si="926"/>
        <v>0</v>
      </c>
      <c r="AC532" s="53">
        <f t="shared" si="926"/>
        <v>-1361</v>
      </c>
      <c r="AD532" s="53">
        <f t="shared" si="926"/>
        <v>350</v>
      </c>
      <c r="AE532" s="53">
        <f t="shared" si="923"/>
        <v>0</v>
      </c>
      <c r="AF532" s="53">
        <f t="shared" si="852"/>
        <v>835</v>
      </c>
      <c r="AG532" s="53">
        <f t="shared" si="853"/>
        <v>-151</v>
      </c>
      <c r="AH532" s="53">
        <f t="shared" si="854"/>
        <v>-408</v>
      </c>
      <c r="AI532" s="53">
        <f t="shared" si="920"/>
        <v>408</v>
      </c>
      <c r="AJ532" s="469">
        <v>0</v>
      </c>
      <c r="AK532" s="469">
        <v>0</v>
      </c>
      <c r="AL532" s="469">
        <v>0</v>
      </c>
      <c r="AM532" s="470">
        <f t="shared" si="855"/>
        <v>0</v>
      </c>
      <c r="AN532" s="53">
        <f t="shared" si="856"/>
        <v>-408</v>
      </c>
      <c r="AO532" s="382">
        <f t="shared" si="857"/>
        <v>2</v>
      </c>
      <c r="AP532">
        <v>6</v>
      </c>
      <c r="AQ532" s="383">
        <f t="shared" si="858"/>
        <v>1920</v>
      </c>
      <c r="AR532" s="383">
        <f t="shared" si="859"/>
        <v>-1512</v>
      </c>
      <c r="AS532" s="383">
        <f t="shared" si="860"/>
        <v>57</v>
      </c>
      <c r="AT532" s="383">
        <f t="shared" si="861"/>
        <v>1512</v>
      </c>
      <c r="AU532" s="383">
        <f t="shared" si="862"/>
        <v>408</v>
      </c>
      <c r="AV532" s="383">
        <f t="shared" si="863"/>
        <v>1</v>
      </c>
      <c r="AW532" s="383">
        <f t="shared" si="864"/>
        <v>1</v>
      </c>
      <c r="AX532" s="383">
        <f t="shared" si="865"/>
        <v>1</v>
      </c>
      <c r="AY532" s="383">
        <f t="shared" si="866"/>
        <v>28.5</v>
      </c>
      <c r="AZ532">
        <f t="shared" si="867"/>
        <v>28.5</v>
      </c>
      <c r="BA532">
        <f t="shared" si="868"/>
        <v>0</v>
      </c>
      <c r="BB532" s="383">
        <f t="shared" si="869"/>
        <v>0</v>
      </c>
      <c r="BC532" s="384">
        <f t="shared" si="931"/>
        <v>57</v>
      </c>
      <c r="BD532" s="384">
        <f t="shared" si="931"/>
        <v>0</v>
      </c>
      <c r="BE532" s="384">
        <f t="shared" si="931"/>
        <v>678</v>
      </c>
      <c r="BF532" s="384">
        <f t="shared" si="931"/>
        <v>0</v>
      </c>
      <c r="BG532" s="384">
        <f t="shared" si="931"/>
        <v>0.90013227513227512</v>
      </c>
      <c r="BH532" s="384">
        <f t="shared" si="931"/>
        <v>350</v>
      </c>
      <c r="BI532" s="384">
        <f t="shared" si="929"/>
        <v>0</v>
      </c>
      <c r="BJ532" s="384">
        <f t="shared" si="929"/>
        <v>835</v>
      </c>
      <c r="BK532" s="384">
        <f t="shared" si="929"/>
        <v>9.9867724867724869E-2</v>
      </c>
      <c r="BL532" s="474">
        <f t="shared" si="870"/>
        <v>1483.5</v>
      </c>
      <c r="BM532" s="409">
        <f t="shared" si="871"/>
        <v>-379.5</v>
      </c>
      <c r="BN532" s="473">
        <f t="shared" si="872"/>
        <v>1863</v>
      </c>
      <c r="BO532" s="387">
        <f t="shared" si="873"/>
        <v>0.79629629629629628</v>
      </c>
      <c r="BP532" s="387">
        <f t="shared" si="874"/>
        <v>0.20370370370370369</v>
      </c>
      <c r="BQ532" s="388">
        <f t="shared" si="875"/>
        <v>0</v>
      </c>
      <c r="BR532" s="389">
        <f t="shared" si="876"/>
        <v>0</v>
      </c>
      <c r="BS532" s="390">
        <f t="shared" si="877"/>
        <v>57</v>
      </c>
      <c r="BT532" s="391">
        <f t="shared" si="921"/>
        <v>0</v>
      </c>
      <c r="BU532" s="391">
        <f t="shared" si="921"/>
        <v>0</v>
      </c>
      <c r="BV532" s="391">
        <f t="shared" si="921"/>
        <v>0</v>
      </c>
      <c r="BW532" s="391">
        <f t="shared" si="921"/>
        <v>25.653769841269842</v>
      </c>
      <c r="BX532" s="391">
        <f t="shared" si="921"/>
        <v>0</v>
      </c>
      <c r="BY532" s="391">
        <f t="shared" si="921"/>
        <v>0</v>
      </c>
      <c r="BZ532" s="391">
        <f t="shared" si="921"/>
        <v>0</v>
      </c>
      <c r="CA532" s="391">
        <f t="shared" si="921"/>
        <v>2.8462301587301586</v>
      </c>
      <c r="CB532" s="391">
        <f t="shared" si="878"/>
        <v>28.5</v>
      </c>
      <c r="CC532" s="391">
        <f t="shared" si="878"/>
        <v>0</v>
      </c>
      <c r="CD532" s="392">
        <f t="shared" si="879"/>
        <v>0</v>
      </c>
      <c r="CE532" s="393">
        <f t="shared" si="880"/>
        <v>0</v>
      </c>
      <c r="CF532" s="392">
        <f t="shared" si="927"/>
        <v>0</v>
      </c>
      <c r="CG532" s="392">
        <f t="shared" si="927"/>
        <v>0</v>
      </c>
      <c r="CH532" s="392">
        <f t="shared" si="927"/>
        <v>0</v>
      </c>
      <c r="CI532" s="392">
        <f t="shared" si="927"/>
        <v>0</v>
      </c>
      <c r="CJ532" s="392">
        <f t="shared" si="927"/>
        <v>0</v>
      </c>
      <c r="CK532" s="392">
        <f t="shared" si="927"/>
        <v>0</v>
      </c>
      <c r="CL532" s="392">
        <f t="shared" si="924"/>
        <v>0</v>
      </c>
      <c r="CM532" s="392">
        <f t="shared" si="881"/>
        <v>0</v>
      </c>
      <c r="CN532" s="392">
        <f t="shared" si="882"/>
        <v>0</v>
      </c>
      <c r="CO532" s="394">
        <f t="shared" si="883"/>
        <v>0</v>
      </c>
      <c r="CP532" s="394">
        <f t="shared" si="883"/>
        <v>0</v>
      </c>
      <c r="CQ532" s="395">
        <f t="shared" si="884"/>
        <v>678</v>
      </c>
      <c r="CR532" s="394">
        <f t="shared" si="844"/>
        <v>0</v>
      </c>
      <c r="CS532" s="394">
        <f t="shared" si="844"/>
        <v>485.97141387419163</v>
      </c>
      <c r="CT532" s="394">
        <f t="shared" si="844"/>
        <v>0</v>
      </c>
      <c r="CU532" s="394">
        <f t="shared" si="842"/>
        <v>0</v>
      </c>
      <c r="CV532" s="394">
        <f t="shared" si="842"/>
        <v>0</v>
      </c>
      <c r="CW532" s="394">
        <f t="shared" si="842"/>
        <v>53.917475014697231</v>
      </c>
      <c r="CX532" s="396">
        <f t="shared" si="885"/>
        <v>138.11111111111111</v>
      </c>
      <c r="CY532" s="396">
        <f t="shared" si="885"/>
        <v>0</v>
      </c>
      <c r="CZ532" s="397">
        <f t="shared" si="886"/>
        <v>0</v>
      </c>
      <c r="DA532" s="397">
        <f t="shared" si="886"/>
        <v>0</v>
      </c>
      <c r="DB532" s="397">
        <f t="shared" si="886"/>
        <v>0</v>
      </c>
      <c r="DC532" s="397">
        <f t="shared" si="887"/>
        <v>0</v>
      </c>
      <c r="DD532" s="397">
        <f t="shared" si="848"/>
        <v>0</v>
      </c>
      <c r="DE532" s="397">
        <f t="shared" si="848"/>
        <v>0</v>
      </c>
      <c r="DF532" s="397">
        <f t="shared" si="848"/>
        <v>0</v>
      </c>
      <c r="DG532" s="397">
        <f t="shared" si="848"/>
        <v>0</v>
      </c>
      <c r="DH532" s="397">
        <f t="shared" si="848"/>
        <v>0</v>
      </c>
      <c r="DI532" s="398">
        <f t="shared" si="888"/>
        <v>0</v>
      </c>
      <c r="DJ532" s="398">
        <f t="shared" si="888"/>
        <v>0</v>
      </c>
      <c r="DK532" s="399">
        <f t="shared" si="889"/>
        <v>0</v>
      </c>
      <c r="DL532" s="399">
        <f t="shared" si="889"/>
        <v>0</v>
      </c>
      <c r="DM532" s="399">
        <f t="shared" si="889"/>
        <v>0</v>
      </c>
      <c r="DN532" s="399">
        <f t="shared" si="889"/>
        <v>0</v>
      </c>
      <c r="DO532" s="399">
        <f t="shared" si="890"/>
        <v>-1361</v>
      </c>
      <c r="DP532" s="399">
        <f t="shared" si="891"/>
        <v>0</v>
      </c>
      <c r="DQ532" s="399">
        <f t="shared" si="891"/>
        <v>0</v>
      </c>
      <c r="DR532" s="399">
        <f t="shared" si="891"/>
        <v>0</v>
      </c>
      <c r="DS532" s="399">
        <f t="shared" si="891"/>
        <v>0</v>
      </c>
      <c r="DT532" s="400">
        <f t="shared" si="892"/>
        <v>0</v>
      </c>
      <c r="DU532" s="400">
        <f t="shared" si="892"/>
        <v>0</v>
      </c>
      <c r="DV532" s="386">
        <f t="shared" si="849"/>
        <v>0</v>
      </c>
      <c r="DW532" s="386">
        <f t="shared" si="849"/>
        <v>0</v>
      </c>
      <c r="DX532" s="386">
        <f t="shared" si="849"/>
        <v>0</v>
      </c>
      <c r="DY532" s="386">
        <f t="shared" si="849"/>
        <v>0</v>
      </c>
      <c r="DZ532" s="386">
        <f t="shared" si="849"/>
        <v>250.87019890260629</v>
      </c>
      <c r="EA532" s="401">
        <f t="shared" si="893"/>
        <v>350</v>
      </c>
      <c r="EB532" s="386">
        <f t="shared" si="894"/>
        <v>0</v>
      </c>
      <c r="EC532" s="386">
        <f t="shared" si="894"/>
        <v>0</v>
      </c>
      <c r="ED532" s="386">
        <f t="shared" si="894"/>
        <v>27.833504801097394</v>
      </c>
      <c r="EE532" s="385">
        <f t="shared" si="895"/>
        <v>71.296296296296291</v>
      </c>
      <c r="EF532" s="385">
        <f t="shared" si="895"/>
        <v>0</v>
      </c>
      <c r="EG532" s="402">
        <f t="shared" si="845"/>
        <v>0</v>
      </c>
      <c r="EH532" s="402">
        <f t="shared" si="845"/>
        <v>0</v>
      </c>
      <c r="EI532" s="402">
        <f t="shared" si="845"/>
        <v>0</v>
      </c>
      <c r="EJ532" s="402">
        <f t="shared" si="843"/>
        <v>0</v>
      </c>
      <c r="EK532" s="402">
        <f t="shared" si="843"/>
        <v>0</v>
      </c>
      <c r="EL532" s="402">
        <f t="shared" si="843"/>
        <v>0</v>
      </c>
      <c r="EM532" s="402">
        <f t="shared" si="896"/>
        <v>0</v>
      </c>
      <c r="EN532" s="402">
        <f t="shared" si="897"/>
        <v>0</v>
      </c>
      <c r="EO532" s="402">
        <f t="shared" si="897"/>
        <v>0</v>
      </c>
      <c r="EP532" s="402">
        <f t="shared" si="898"/>
        <v>0</v>
      </c>
      <c r="EQ532" s="402">
        <f t="shared" si="899"/>
        <v>0</v>
      </c>
      <c r="ER532" s="394">
        <f t="shared" si="928"/>
        <v>0</v>
      </c>
      <c r="ES532" s="394">
        <f t="shared" si="928"/>
        <v>0</v>
      </c>
      <c r="ET532" s="394">
        <f t="shared" si="928"/>
        <v>0</v>
      </c>
      <c r="EU532" s="394">
        <f t="shared" si="928"/>
        <v>0</v>
      </c>
      <c r="EV532" s="394">
        <f t="shared" si="928"/>
        <v>598.50461738193212</v>
      </c>
      <c r="EW532" s="394">
        <f t="shared" si="928"/>
        <v>0</v>
      </c>
      <c r="EX532" s="394">
        <f t="shared" si="925"/>
        <v>0</v>
      </c>
      <c r="EY532" s="403">
        <f t="shared" si="900"/>
        <v>835</v>
      </c>
      <c r="EZ532" s="394">
        <f t="shared" si="901"/>
        <v>66.402790025475213</v>
      </c>
      <c r="FA532" s="396">
        <f t="shared" si="902"/>
        <v>170.09259259259258</v>
      </c>
      <c r="FB532" s="396">
        <f t="shared" si="902"/>
        <v>0</v>
      </c>
      <c r="FC532" s="404">
        <f t="shared" si="922"/>
        <v>0</v>
      </c>
      <c r="FD532" s="404">
        <f t="shared" si="922"/>
        <v>0</v>
      </c>
      <c r="FE532" s="404">
        <f t="shared" si="922"/>
        <v>0</v>
      </c>
      <c r="FF532" s="404">
        <f t="shared" si="922"/>
        <v>0</v>
      </c>
      <c r="FG532" s="404">
        <f t="shared" si="922"/>
        <v>0</v>
      </c>
      <c r="FH532" s="404">
        <f t="shared" si="922"/>
        <v>0</v>
      </c>
      <c r="FI532" s="404">
        <f t="shared" si="922"/>
        <v>0</v>
      </c>
      <c r="FJ532" s="404">
        <f t="shared" si="922"/>
        <v>0</v>
      </c>
      <c r="FK532" s="392">
        <f t="shared" si="903"/>
        <v>-151</v>
      </c>
      <c r="FL532" s="384">
        <f t="shared" si="904"/>
        <v>0</v>
      </c>
      <c r="FM532" s="384">
        <f t="shared" si="904"/>
        <v>0</v>
      </c>
      <c r="FN532" s="405">
        <f t="shared" si="932"/>
        <v>0</v>
      </c>
      <c r="FO532" s="405">
        <f t="shared" si="932"/>
        <v>0</v>
      </c>
      <c r="FP532" s="405">
        <f t="shared" si="932"/>
        <v>0</v>
      </c>
      <c r="FQ532" s="405">
        <f t="shared" si="932"/>
        <v>0</v>
      </c>
      <c r="FR532" s="405">
        <f t="shared" si="932"/>
        <v>0</v>
      </c>
      <c r="FS532" s="405">
        <f t="shared" si="932"/>
        <v>0</v>
      </c>
      <c r="FT532" s="405">
        <f t="shared" si="930"/>
        <v>0</v>
      </c>
      <c r="FU532" s="405">
        <f t="shared" si="930"/>
        <v>0</v>
      </c>
      <c r="FV532" s="405">
        <f t="shared" si="930"/>
        <v>0</v>
      </c>
      <c r="FW532" s="397">
        <f t="shared" si="905"/>
        <v>-408</v>
      </c>
      <c r="FX532" s="406">
        <f t="shared" si="906"/>
        <v>0</v>
      </c>
      <c r="FY532" s="331">
        <f t="shared" si="907"/>
        <v>0</v>
      </c>
      <c r="FZ532" s="382">
        <f t="shared" si="908"/>
        <v>0</v>
      </c>
      <c r="GA532" s="331">
        <f t="shared" si="909"/>
        <v>0</v>
      </c>
      <c r="GB532" s="407">
        <f t="shared" si="910"/>
        <v>0</v>
      </c>
      <c r="GC532" s="407">
        <f t="shared" si="911"/>
        <v>0</v>
      </c>
      <c r="GD532" s="407">
        <f t="shared" si="912"/>
        <v>0</v>
      </c>
      <c r="GE532" s="407">
        <f t="shared" si="913"/>
        <v>0</v>
      </c>
      <c r="GF532" s="407">
        <f t="shared" si="914"/>
        <v>2.8421709430404007E-14</v>
      </c>
      <c r="GG532" s="407">
        <f t="shared" si="915"/>
        <v>0</v>
      </c>
      <c r="GH532" s="407">
        <f t="shared" si="916"/>
        <v>0</v>
      </c>
      <c r="GI532" s="407">
        <f t="shared" si="917"/>
        <v>0</v>
      </c>
      <c r="GJ532">
        <f t="shared" si="918"/>
        <v>0</v>
      </c>
      <c r="GK532" s="382">
        <f t="shared" si="919"/>
        <v>2.8421709430404007E-14</v>
      </c>
      <c r="GL532">
        <v>6</v>
      </c>
      <c r="GM532">
        <f t="shared" si="847"/>
        <v>57</v>
      </c>
      <c r="GN532">
        <f t="shared" si="847"/>
        <v>0</v>
      </c>
      <c r="GO532">
        <f t="shared" si="847"/>
        <v>678</v>
      </c>
      <c r="GP532">
        <f t="shared" si="847"/>
        <v>0</v>
      </c>
      <c r="GQ532">
        <f t="shared" si="847"/>
        <v>0</v>
      </c>
      <c r="GR532">
        <f t="shared" si="846"/>
        <v>350</v>
      </c>
      <c r="GS532">
        <f t="shared" si="846"/>
        <v>0</v>
      </c>
      <c r="GT532">
        <f t="shared" si="846"/>
        <v>835</v>
      </c>
      <c r="GU532">
        <f t="shared" si="846"/>
        <v>0</v>
      </c>
      <c r="GV532">
        <f t="shared" si="846"/>
        <v>0</v>
      </c>
    </row>
    <row r="533" spans="1:204" customFormat="1" x14ac:dyDescent="0.25">
      <c r="A533" s="378">
        <v>22006</v>
      </c>
      <c r="B533" s="32" t="s">
        <v>1068</v>
      </c>
      <c r="C533" t="s">
        <v>880</v>
      </c>
      <c r="D533">
        <v>6</v>
      </c>
      <c r="E533" s="379">
        <v>2772</v>
      </c>
      <c r="F533" s="379">
        <v>9268</v>
      </c>
      <c r="G533" s="379">
        <v>498</v>
      </c>
      <c r="H533" s="379">
        <v>0</v>
      </c>
      <c r="I533" s="379">
        <v>16219</v>
      </c>
      <c r="J533" s="379">
        <v>0</v>
      </c>
      <c r="K533" s="379">
        <v>10680</v>
      </c>
      <c r="L533" s="379">
        <v>8172</v>
      </c>
      <c r="M533" s="380">
        <v>0</v>
      </c>
      <c r="N533" s="381">
        <f t="shared" si="850"/>
        <v>47609</v>
      </c>
      <c r="O533" s="379">
        <v>2898</v>
      </c>
      <c r="P533" s="379">
        <v>10790</v>
      </c>
      <c r="Q533" s="379">
        <v>497</v>
      </c>
      <c r="R533" s="379">
        <v>0</v>
      </c>
      <c r="S533" s="379">
        <v>16424</v>
      </c>
      <c r="T533" s="379">
        <v>0</v>
      </c>
      <c r="U533" s="379">
        <v>9073</v>
      </c>
      <c r="V533" s="379">
        <v>8723</v>
      </c>
      <c r="W533" s="480">
        <f>(VLOOKUP(A533,'[1]floresta plant'!$A$4:$F$573,6,0))*1000</f>
        <v>0</v>
      </c>
      <c r="X533" s="24">
        <f t="shared" si="851"/>
        <v>48405</v>
      </c>
      <c r="Y533" s="53">
        <f t="shared" si="926"/>
        <v>-1</v>
      </c>
      <c r="Z533" s="53">
        <f t="shared" si="926"/>
        <v>0</v>
      </c>
      <c r="AA533" s="53">
        <f t="shared" si="926"/>
        <v>205</v>
      </c>
      <c r="AB533" s="53">
        <f t="shared" si="926"/>
        <v>0</v>
      </c>
      <c r="AC533" s="53">
        <f t="shared" si="926"/>
        <v>-1607</v>
      </c>
      <c r="AD533" s="53">
        <f t="shared" si="926"/>
        <v>551</v>
      </c>
      <c r="AE533" s="53">
        <f t="shared" si="923"/>
        <v>0</v>
      </c>
      <c r="AF533" s="53">
        <f t="shared" si="852"/>
        <v>1522</v>
      </c>
      <c r="AG533" s="53">
        <f t="shared" si="853"/>
        <v>126</v>
      </c>
      <c r="AH533" s="53">
        <f t="shared" si="854"/>
        <v>-796</v>
      </c>
      <c r="AI533" s="53">
        <f t="shared" si="920"/>
        <v>796</v>
      </c>
      <c r="AJ533" s="469">
        <v>0</v>
      </c>
      <c r="AK533" s="469">
        <v>0</v>
      </c>
      <c r="AL533" s="469">
        <v>0</v>
      </c>
      <c r="AM533" s="470">
        <f t="shared" si="855"/>
        <v>0</v>
      </c>
      <c r="AN533" s="53">
        <f t="shared" si="856"/>
        <v>-796</v>
      </c>
      <c r="AO533" s="382">
        <f t="shared" si="857"/>
        <v>2</v>
      </c>
      <c r="AP533">
        <v>6</v>
      </c>
      <c r="AQ533" s="383">
        <f t="shared" si="858"/>
        <v>2404</v>
      </c>
      <c r="AR533" s="383">
        <f t="shared" si="859"/>
        <v>-1608</v>
      </c>
      <c r="AS533" s="383">
        <f t="shared" si="860"/>
        <v>0</v>
      </c>
      <c r="AT533" s="383">
        <f t="shared" si="861"/>
        <v>1607</v>
      </c>
      <c r="AU533" s="383">
        <f t="shared" si="862"/>
        <v>796</v>
      </c>
      <c r="AV533" s="383">
        <f t="shared" si="863"/>
        <v>1</v>
      </c>
      <c r="AW533" s="383">
        <f t="shared" si="864"/>
        <v>1</v>
      </c>
      <c r="AX533" s="383">
        <f t="shared" si="865"/>
        <v>1</v>
      </c>
      <c r="AY533" s="383">
        <f t="shared" si="866"/>
        <v>0</v>
      </c>
      <c r="AZ533">
        <f t="shared" si="867"/>
        <v>0</v>
      </c>
      <c r="BA533">
        <f t="shared" si="868"/>
        <v>0</v>
      </c>
      <c r="BB533" s="383">
        <f t="shared" si="869"/>
        <v>0</v>
      </c>
      <c r="BC533" s="384">
        <f t="shared" si="931"/>
        <v>6.2189054726368158E-4</v>
      </c>
      <c r="BD533" s="384">
        <f t="shared" si="931"/>
        <v>0</v>
      </c>
      <c r="BE533" s="384">
        <f t="shared" si="931"/>
        <v>205</v>
      </c>
      <c r="BF533" s="384">
        <f t="shared" si="931"/>
        <v>0</v>
      </c>
      <c r="BG533" s="384">
        <f t="shared" si="931"/>
        <v>0.99937810945273631</v>
      </c>
      <c r="BH533" s="384">
        <f t="shared" si="931"/>
        <v>551</v>
      </c>
      <c r="BI533" s="384">
        <f t="shared" si="929"/>
        <v>0</v>
      </c>
      <c r="BJ533" s="384">
        <f t="shared" si="929"/>
        <v>1522</v>
      </c>
      <c r="BK533" s="384">
        <f t="shared" si="929"/>
        <v>126</v>
      </c>
      <c r="BL533" s="474">
        <f t="shared" si="870"/>
        <v>1608</v>
      </c>
      <c r="BM533" s="409">
        <f t="shared" si="871"/>
        <v>-796</v>
      </c>
      <c r="BN533" s="473">
        <f t="shared" si="872"/>
        <v>2404</v>
      </c>
      <c r="BO533" s="387">
        <f t="shared" si="873"/>
        <v>0.6688851913477537</v>
      </c>
      <c r="BP533" s="387">
        <f t="shared" si="874"/>
        <v>0.33111480865224624</v>
      </c>
      <c r="BQ533" s="388">
        <f t="shared" si="875"/>
        <v>0</v>
      </c>
      <c r="BR533" s="389">
        <f t="shared" si="876"/>
        <v>0</v>
      </c>
      <c r="BS533" s="390">
        <f t="shared" si="877"/>
        <v>-1</v>
      </c>
      <c r="BT533" s="391">
        <f t="shared" si="921"/>
        <v>0</v>
      </c>
      <c r="BU533" s="391">
        <f t="shared" si="921"/>
        <v>0</v>
      </c>
      <c r="BV533" s="391">
        <f t="shared" si="921"/>
        <v>0</v>
      </c>
      <c r="BW533" s="391">
        <f t="shared" si="921"/>
        <v>0</v>
      </c>
      <c r="BX533" s="391">
        <f t="shared" si="921"/>
        <v>0</v>
      </c>
      <c r="BY533" s="391">
        <f t="shared" si="921"/>
        <v>0</v>
      </c>
      <c r="BZ533" s="391">
        <f t="shared" si="921"/>
        <v>0</v>
      </c>
      <c r="CA533" s="391">
        <f t="shared" si="921"/>
        <v>0</v>
      </c>
      <c r="CB533" s="391">
        <f t="shared" si="878"/>
        <v>0</v>
      </c>
      <c r="CC533" s="391">
        <f t="shared" si="878"/>
        <v>0</v>
      </c>
      <c r="CD533" s="392">
        <f t="shared" si="879"/>
        <v>0</v>
      </c>
      <c r="CE533" s="393">
        <f t="shared" si="880"/>
        <v>0</v>
      </c>
      <c r="CF533" s="392">
        <f t="shared" si="927"/>
        <v>0</v>
      </c>
      <c r="CG533" s="392">
        <f t="shared" si="927"/>
        <v>0</v>
      </c>
      <c r="CH533" s="392">
        <f t="shared" si="927"/>
        <v>0</v>
      </c>
      <c r="CI533" s="392">
        <f t="shared" si="927"/>
        <v>0</v>
      </c>
      <c r="CJ533" s="392">
        <f t="shared" si="927"/>
        <v>0</v>
      </c>
      <c r="CK533" s="392">
        <f t="shared" si="927"/>
        <v>0</v>
      </c>
      <c r="CL533" s="392">
        <f t="shared" si="924"/>
        <v>0</v>
      </c>
      <c r="CM533" s="392">
        <f t="shared" si="881"/>
        <v>0</v>
      </c>
      <c r="CN533" s="392">
        <f t="shared" si="882"/>
        <v>0</v>
      </c>
      <c r="CO533" s="394">
        <f t="shared" si="883"/>
        <v>8.5274542429284519E-2</v>
      </c>
      <c r="CP533" s="394">
        <f t="shared" si="883"/>
        <v>0</v>
      </c>
      <c r="CQ533" s="395">
        <f t="shared" si="884"/>
        <v>205</v>
      </c>
      <c r="CR533" s="394">
        <f t="shared" si="844"/>
        <v>0</v>
      </c>
      <c r="CS533" s="394">
        <f t="shared" si="844"/>
        <v>137.03618968386021</v>
      </c>
      <c r="CT533" s="394">
        <f t="shared" si="844"/>
        <v>0</v>
      </c>
      <c r="CU533" s="394">
        <f t="shared" si="842"/>
        <v>0</v>
      </c>
      <c r="CV533" s="394">
        <f t="shared" si="842"/>
        <v>0</v>
      </c>
      <c r="CW533" s="394">
        <f t="shared" si="842"/>
        <v>0</v>
      </c>
      <c r="CX533" s="396">
        <f t="shared" si="885"/>
        <v>67.878535773710482</v>
      </c>
      <c r="CY533" s="396">
        <f t="shared" si="885"/>
        <v>0</v>
      </c>
      <c r="CZ533" s="397">
        <f t="shared" si="886"/>
        <v>0</v>
      </c>
      <c r="DA533" s="397">
        <f t="shared" si="886"/>
        <v>0</v>
      </c>
      <c r="DB533" s="397">
        <f t="shared" si="886"/>
        <v>0</v>
      </c>
      <c r="DC533" s="397">
        <f t="shared" si="887"/>
        <v>0</v>
      </c>
      <c r="DD533" s="397">
        <f t="shared" si="848"/>
        <v>0</v>
      </c>
      <c r="DE533" s="397">
        <f t="shared" si="848"/>
        <v>0</v>
      </c>
      <c r="DF533" s="397">
        <f t="shared" si="848"/>
        <v>0</v>
      </c>
      <c r="DG533" s="397">
        <f t="shared" si="848"/>
        <v>0</v>
      </c>
      <c r="DH533" s="397">
        <f t="shared" si="848"/>
        <v>0</v>
      </c>
      <c r="DI533" s="398">
        <f t="shared" si="888"/>
        <v>0</v>
      </c>
      <c r="DJ533" s="398">
        <f t="shared" si="888"/>
        <v>0</v>
      </c>
      <c r="DK533" s="399">
        <f t="shared" si="889"/>
        <v>0</v>
      </c>
      <c r="DL533" s="399">
        <f t="shared" si="889"/>
        <v>0</v>
      </c>
      <c r="DM533" s="399">
        <f t="shared" si="889"/>
        <v>0</v>
      </c>
      <c r="DN533" s="399">
        <f t="shared" si="889"/>
        <v>0</v>
      </c>
      <c r="DO533" s="399">
        <f t="shared" si="890"/>
        <v>-1607</v>
      </c>
      <c r="DP533" s="399">
        <f t="shared" si="891"/>
        <v>0</v>
      </c>
      <c r="DQ533" s="399">
        <f t="shared" si="891"/>
        <v>0</v>
      </c>
      <c r="DR533" s="399">
        <f t="shared" si="891"/>
        <v>0</v>
      </c>
      <c r="DS533" s="399">
        <f t="shared" si="891"/>
        <v>0</v>
      </c>
      <c r="DT533" s="400">
        <f t="shared" si="892"/>
        <v>0</v>
      </c>
      <c r="DU533" s="400">
        <f t="shared" si="892"/>
        <v>0</v>
      </c>
      <c r="DV533" s="386">
        <f t="shared" si="849"/>
        <v>0.22920133111480864</v>
      </c>
      <c r="DW533" s="386">
        <f t="shared" si="849"/>
        <v>0</v>
      </c>
      <c r="DX533" s="386">
        <f t="shared" si="849"/>
        <v>0</v>
      </c>
      <c r="DY533" s="386">
        <f t="shared" si="849"/>
        <v>0</v>
      </c>
      <c r="DZ533" s="386">
        <f t="shared" si="849"/>
        <v>368.32653910149747</v>
      </c>
      <c r="EA533" s="401">
        <f t="shared" si="893"/>
        <v>551</v>
      </c>
      <c r="EB533" s="386">
        <f t="shared" si="894"/>
        <v>0</v>
      </c>
      <c r="EC533" s="386">
        <f t="shared" si="894"/>
        <v>0</v>
      </c>
      <c r="ED533" s="386">
        <f t="shared" si="894"/>
        <v>0</v>
      </c>
      <c r="EE533" s="385">
        <f t="shared" si="895"/>
        <v>182.44425956738769</v>
      </c>
      <c r="EF533" s="385">
        <f t="shared" si="895"/>
        <v>0</v>
      </c>
      <c r="EG533" s="402">
        <f t="shared" si="845"/>
        <v>0</v>
      </c>
      <c r="EH533" s="402">
        <f t="shared" si="845"/>
        <v>0</v>
      </c>
      <c r="EI533" s="402">
        <f t="shared" si="845"/>
        <v>0</v>
      </c>
      <c r="EJ533" s="402">
        <f t="shared" si="843"/>
        <v>0</v>
      </c>
      <c r="EK533" s="402">
        <f t="shared" si="843"/>
        <v>0</v>
      </c>
      <c r="EL533" s="402">
        <f t="shared" si="843"/>
        <v>0</v>
      </c>
      <c r="EM533" s="402">
        <f t="shared" si="896"/>
        <v>0</v>
      </c>
      <c r="EN533" s="402">
        <f t="shared" si="897"/>
        <v>0</v>
      </c>
      <c r="EO533" s="402">
        <f t="shared" si="897"/>
        <v>0</v>
      </c>
      <c r="EP533" s="402">
        <f t="shared" si="898"/>
        <v>0</v>
      </c>
      <c r="EQ533" s="402">
        <f t="shared" si="899"/>
        <v>0</v>
      </c>
      <c r="ER533" s="394">
        <f t="shared" si="928"/>
        <v>0.63311148086522462</v>
      </c>
      <c r="ES533" s="394">
        <f t="shared" si="928"/>
        <v>0</v>
      </c>
      <c r="ET533" s="394">
        <f t="shared" si="928"/>
        <v>0</v>
      </c>
      <c r="EU533" s="394">
        <f t="shared" si="928"/>
        <v>0</v>
      </c>
      <c r="EV533" s="394">
        <f t="shared" si="928"/>
        <v>1017.4101497504159</v>
      </c>
      <c r="EW533" s="394">
        <f t="shared" si="928"/>
        <v>0</v>
      </c>
      <c r="EX533" s="394">
        <f t="shared" si="925"/>
        <v>0</v>
      </c>
      <c r="EY533" s="403">
        <f t="shared" si="900"/>
        <v>1522</v>
      </c>
      <c r="EZ533" s="394">
        <f t="shared" si="901"/>
        <v>0</v>
      </c>
      <c r="FA533" s="396">
        <f t="shared" si="902"/>
        <v>503.95673876871876</v>
      </c>
      <c r="FB533" s="396">
        <f t="shared" si="902"/>
        <v>0</v>
      </c>
      <c r="FC533" s="404">
        <f t="shared" si="922"/>
        <v>5.2412645590682191E-2</v>
      </c>
      <c r="FD533" s="404">
        <f t="shared" si="922"/>
        <v>0</v>
      </c>
      <c r="FE533" s="404">
        <f t="shared" si="922"/>
        <v>0</v>
      </c>
      <c r="FF533" s="404">
        <f t="shared" si="922"/>
        <v>0</v>
      </c>
      <c r="FG533" s="404">
        <f t="shared" si="922"/>
        <v>84.227121464226286</v>
      </c>
      <c r="FH533" s="404">
        <f t="shared" si="922"/>
        <v>0</v>
      </c>
      <c r="FI533" s="404">
        <f t="shared" si="922"/>
        <v>0</v>
      </c>
      <c r="FJ533" s="404">
        <f t="shared" si="922"/>
        <v>0</v>
      </c>
      <c r="FK533" s="392">
        <f t="shared" si="903"/>
        <v>126</v>
      </c>
      <c r="FL533" s="384">
        <f t="shared" si="904"/>
        <v>41.720465890183029</v>
      </c>
      <c r="FM533" s="384">
        <f t="shared" si="904"/>
        <v>0</v>
      </c>
      <c r="FN533" s="405">
        <f t="shared" si="932"/>
        <v>0</v>
      </c>
      <c r="FO533" s="405">
        <f t="shared" si="932"/>
        <v>0</v>
      </c>
      <c r="FP533" s="405">
        <f t="shared" si="932"/>
        <v>0</v>
      </c>
      <c r="FQ533" s="405">
        <f t="shared" si="932"/>
        <v>0</v>
      </c>
      <c r="FR533" s="405">
        <f t="shared" si="932"/>
        <v>0</v>
      </c>
      <c r="FS533" s="405">
        <f t="shared" si="932"/>
        <v>0</v>
      </c>
      <c r="FT533" s="405">
        <f t="shared" si="930"/>
        <v>0</v>
      </c>
      <c r="FU533" s="405">
        <f t="shared" si="930"/>
        <v>0</v>
      </c>
      <c r="FV533" s="405">
        <f t="shared" si="930"/>
        <v>0</v>
      </c>
      <c r="FW533" s="397">
        <f t="shared" si="905"/>
        <v>-796</v>
      </c>
      <c r="FX533" s="406">
        <f t="shared" si="906"/>
        <v>0</v>
      </c>
      <c r="FY533" s="331">
        <f t="shared" si="907"/>
        <v>0</v>
      </c>
      <c r="FZ533" s="382">
        <f t="shared" si="908"/>
        <v>0</v>
      </c>
      <c r="GA533" s="331">
        <f t="shared" si="909"/>
        <v>0</v>
      </c>
      <c r="GB533" s="407">
        <f t="shared" si="910"/>
        <v>0</v>
      </c>
      <c r="GC533" s="407">
        <f t="shared" si="911"/>
        <v>3.3015257194790593E-14</v>
      </c>
      <c r="GD533" s="407">
        <f t="shared" si="912"/>
        <v>0</v>
      </c>
      <c r="GE533" s="407">
        <f t="shared" si="913"/>
        <v>0</v>
      </c>
      <c r="GF533" s="407">
        <f t="shared" si="914"/>
        <v>0</v>
      </c>
      <c r="GG533" s="407">
        <f t="shared" si="915"/>
        <v>0</v>
      </c>
      <c r="GH533" s="407">
        <f t="shared" si="916"/>
        <v>1.1368683772161603E-13</v>
      </c>
      <c r="GI533" s="407">
        <f t="shared" si="917"/>
        <v>7.1054273576010019E-15</v>
      </c>
      <c r="GJ533">
        <f t="shared" si="918"/>
        <v>0</v>
      </c>
      <c r="GK533" s="382">
        <f t="shared" si="919"/>
        <v>1.5380752227400762E-13</v>
      </c>
      <c r="GL533">
        <v>6</v>
      </c>
      <c r="GM533">
        <f t="shared" si="847"/>
        <v>0</v>
      </c>
      <c r="GN533">
        <f t="shared" si="847"/>
        <v>0</v>
      </c>
      <c r="GO533">
        <f t="shared" si="847"/>
        <v>205</v>
      </c>
      <c r="GP533">
        <f t="shared" si="847"/>
        <v>0</v>
      </c>
      <c r="GQ533">
        <f t="shared" si="847"/>
        <v>0</v>
      </c>
      <c r="GR533">
        <f t="shared" si="846"/>
        <v>551</v>
      </c>
      <c r="GS533">
        <f t="shared" si="846"/>
        <v>0</v>
      </c>
      <c r="GT533">
        <f t="shared" si="846"/>
        <v>1522</v>
      </c>
      <c r="GU533">
        <f t="shared" si="846"/>
        <v>126</v>
      </c>
      <c r="GV533">
        <f t="shared" si="846"/>
        <v>0</v>
      </c>
    </row>
    <row r="534" spans="1:204" customFormat="1" x14ac:dyDescent="0.25">
      <c r="A534" s="378">
        <v>22007</v>
      </c>
      <c r="B534" s="32" t="s">
        <v>1069</v>
      </c>
      <c r="C534" t="s">
        <v>880</v>
      </c>
      <c r="D534">
        <v>6</v>
      </c>
      <c r="E534" s="379">
        <v>1241</v>
      </c>
      <c r="F534" s="379">
        <v>1838</v>
      </c>
      <c r="G534" s="379">
        <v>60</v>
      </c>
      <c r="H534" s="379">
        <v>132524</v>
      </c>
      <c r="I534" s="379">
        <v>4316</v>
      </c>
      <c r="J534" s="379">
        <v>1704</v>
      </c>
      <c r="K534" s="379">
        <v>41293</v>
      </c>
      <c r="L534" s="379">
        <v>2110</v>
      </c>
      <c r="M534" s="380">
        <v>0</v>
      </c>
      <c r="N534" s="381">
        <f t="shared" si="850"/>
        <v>185086</v>
      </c>
      <c r="O534" s="379">
        <v>794</v>
      </c>
      <c r="P534" s="379">
        <v>3183</v>
      </c>
      <c r="Q534" s="379">
        <v>72</v>
      </c>
      <c r="R534" s="379">
        <v>170979</v>
      </c>
      <c r="S534" s="379">
        <v>17855</v>
      </c>
      <c r="T534" s="379">
        <v>6993</v>
      </c>
      <c r="U534" s="379">
        <v>25321</v>
      </c>
      <c r="V534" s="379">
        <v>8231</v>
      </c>
      <c r="W534" s="480">
        <f>(VLOOKUP(A534,'[1]floresta plant'!$A$4:$F$573,6,0))*1000</f>
        <v>0</v>
      </c>
      <c r="X534" s="24">
        <f t="shared" si="851"/>
        <v>233428</v>
      </c>
      <c r="Y534" s="53">
        <f t="shared" si="926"/>
        <v>12</v>
      </c>
      <c r="Z534" s="53">
        <f t="shared" si="926"/>
        <v>38455</v>
      </c>
      <c r="AA534" s="53">
        <f t="shared" si="926"/>
        <v>13539</v>
      </c>
      <c r="AB534" s="53">
        <f t="shared" si="926"/>
        <v>5289</v>
      </c>
      <c r="AC534" s="53">
        <f t="shared" si="926"/>
        <v>-15972</v>
      </c>
      <c r="AD534" s="53">
        <f t="shared" si="926"/>
        <v>6121</v>
      </c>
      <c r="AE534" s="53">
        <f t="shared" si="923"/>
        <v>0</v>
      </c>
      <c r="AF534" s="53">
        <f t="shared" si="852"/>
        <v>1345</v>
      </c>
      <c r="AG534" s="53">
        <f t="shared" si="853"/>
        <v>-447</v>
      </c>
      <c r="AH534" s="53">
        <f t="shared" si="854"/>
        <v>6871.5328999999983</v>
      </c>
      <c r="AI534" s="53">
        <f t="shared" si="920"/>
        <v>48342</v>
      </c>
      <c r="AJ534" s="469">
        <v>55213.532899999998</v>
      </c>
      <c r="AK534" s="469">
        <v>0</v>
      </c>
      <c r="AL534" s="469">
        <v>0</v>
      </c>
      <c r="AM534" s="470">
        <f t="shared" si="855"/>
        <v>55213.532899999998</v>
      </c>
      <c r="AN534" s="53">
        <f t="shared" si="856"/>
        <v>6871.5328999999983</v>
      </c>
      <c r="AO534" s="382">
        <f t="shared" si="857"/>
        <v>1</v>
      </c>
      <c r="AP534">
        <v>6</v>
      </c>
      <c r="AQ534" s="383">
        <f t="shared" si="858"/>
        <v>64761</v>
      </c>
      <c r="AR534" s="383">
        <f t="shared" si="859"/>
        <v>-16419</v>
      </c>
      <c r="AS534" s="383">
        <f t="shared" si="860"/>
        <v>12</v>
      </c>
      <c r="AT534" s="383">
        <f t="shared" si="861"/>
        <v>16419</v>
      </c>
      <c r="AU534" s="383">
        <f t="shared" si="862"/>
        <v>0</v>
      </c>
      <c r="AV534" s="383">
        <f t="shared" si="863"/>
        <v>1</v>
      </c>
      <c r="AW534" s="383">
        <f t="shared" si="864"/>
        <v>0</v>
      </c>
      <c r="AX534" s="383">
        <f t="shared" si="865"/>
        <v>1</v>
      </c>
      <c r="AY534" s="383">
        <f t="shared" si="866"/>
        <v>12</v>
      </c>
      <c r="AZ534">
        <f t="shared" si="867"/>
        <v>0</v>
      </c>
      <c r="BA534">
        <f t="shared" si="868"/>
        <v>0</v>
      </c>
      <c r="BB534" s="383">
        <f t="shared" si="869"/>
        <v>0</v>
      </c>
      <c r="BC534" s="384">
        <f t="shared" si="931"/>
        <v>12</v>
      </c>
      <c r="BD534" s="384">
        <f t="shared" si="931"/>
        <v>38455</v>
      </c>
      <c r="BE534" s="384">
        <f t="shared" si="931"/>
        <v>13539</v>
      </c>
      <c r="BF534" s="384">
        <f t="shared" si="931"/>
        <v>5289</v>
      </c>
      <c r="BG534" s="384">
        <f t="shared" si="931"/>
        <v>0.97277544308423169</v>
      </c>
      <c r="BH534" s="384">
        <f t="shared" si="931"/>
        <v>6121</v>
      </c>
      <c r="BI534" s="384">
        <f t="shared" si="929"/>
        <v>0</v>
      </c>
      <c r="BJ534" s="384">
        <f t="shared" si="929"/>
        <v>1345</v>
      </c>
      <c r="BK534" s="384">
        <f t="shared" si="929"/>
        <v>2.7224556915768316E-2</v>
      </c>
      <c r="BL534" s="474">
        <f t="shared" si="870"/>
        <v>16407</v>
      </c>
      <c r="BM534" s="409">
        <f t="shared" si="871"/>
        <v>6871.5328999999983</v>
      </c>
      <c r="BN534" s="473">
        <f t="shared" si="872"/>
        <v>64749</v>
      </c>
      <c r="BO534" s="387">
        <f t="shared" si="873"/>
        <v>0.25339387480887737</v>
      </c>
      <c r="BP534" s="387">
        <f t="shared" si="874"/>
        <v>0</v>
      </c>
      <c r="BQ534" s="388">
        <f t="shared" si="875"/>
        <v>0.74660612519112268</v>
      </c>
      <c r="BR534" s="389">
        <f t="shared" si="876"/>
        <v>0</v>
      </c>
      <c r="BS534" s="390">
        <f t="shared" si="877"/>
        <v>12</v>
      </c>
      <c r="BT534" s="391">
        <f t="shared" si="921"/>
        <v>0</v>
      </c>
      <c r="BU534" s="391">
        <f t="shared" si="921"/>
        <v>0</v>
      </c>
      <c r="BV534" s="391">
        <f t="shared" si="921"/>
        <v>0</v>
      </c>
      <c r="BW534" s="391">
        <f t="shared" si="921"/>
        <v>11.673305317010779</v>
      </c>
      <c r="BX534" s="391">
        <f t="shared" si="921"/>
        <v>0</v>
      </c>
      <c r="BY534" s="391">
        <f t="shared" si="921"/>
        <v>0</v>
      </c>
      <c r="BZ534" s="391">
        <f t="shared" si="921"/>
        <v>0</v>
      </c>
      <c r="CA534" s="391">
        <f t="shared" si="921"/>
        <v>0.32669468298921978</v>
      </c>
      <c r="CB534" s="391">
        <f t="shared" si="878"/>
        <v>0</v>
      </c>
      <c r="CC534" s="391">
        <f t="shared" si="878"/>
        <v>0</v>
      </c>
      <c r="CD534" s="392">
        <f t="shared" si="879"/>
        <v>0</v>
      </c>
      <c r="CE534" s="393">
        <f t="shared" si="880"/>
        <v>38455</v>
      </c>
      <c r="CF534" s="392">
        <f t="shared" si="927"/>
        <v>0</v>
      </c>
      <c r="CG534" s="392">
        <f t="shared" si="927"/>
        <v>0</v>
      </c>
      <c r="CH534" s="392">
        <f t="shared" si="927"/>
        <v>9478.9782551704957</v>
      </c>
      <c r="CI534" s="392">
        <f t="shared" si="927"/>
        <v>0</v>
      </c>
      <c r="CJ534" s="392">
        <f t="shared" si="927"/>
        <v>0</v>
      </c>
      <c r="CK534" s="392">
        <f t="shared" si="927"/>
        <v>0</v>
      </c>
      <c r="CL534" s="392">
        <f t="shared" si="924"/>
        <v>265.28320060488426</v>
      </c>
      <c r="CM534" s="392">
        <f t="shared" si="881"/>
        <v>0</v>
      </c>
      <c r="CN534" s="392">
        <f t="shared" si="882"/>
        <v>28710.738544224623</v>
      </c>
      <c r="CO534" s="394">
        <f t="shared" si="883"/>
        <v>0</v>
      </c>
      <c r="CP534" s="394">
        <f t="shared" si="883"/>
        <v>0</v>
      </c>
      <c r="CQ534" s="395">
        <f t="shared" si="884"/>
        <v>13539</v>
      </c>
      <c r="CR534" s="394">
        <f t="shared" si="844"/>
        <v>0</v>
      </c>
      <c r="CS534" s="394">
        <f t="shared" si="844"/>
        <v>3337.3003925823255</v>
      </c>
      <c r="CT534" s="394">
        <f t="shared" si="844"/>
        <v>0</v>
      </c>
      <c r="CU534" s="394">
        <f t="shared" si="842"/>
        <v>0</v>
      </c>
      <c r="CV534" s="394">
        <f t="shared" si="842"/>
        <v>0</v>
      </c>
      <c r="CW534" s="394">
        <f t="shared" si="842"/>
        <v>93.399278455065087</v>
      </c>
      <c r="CX534" s="396">
        <f t="shared" si="885"/>
        <v>0</v>
      </c>
      <c r="CY534" s="396">
        <f t="shared" si="885"/>
        <v>10108.30032896261</v>
      </c>
      <c r="CZ534" s="397">
        <f t="shared" si="886"/>
        <v>0</v>
      </c>
      <c r="DA534" s="397">
        <f t="shared" si="886"/>
        <v>0</v>
      </c>
      <c r="DB534" s="397">
        <f t="shared" si="886"/>
        <v>0</v>
      </c>
      <c r="DC534" s="397">
        <f t="shared" si="887"/>
        <v>5289</v>
      </c>
      <c r="DD534" s="397">
        <f t="shared" si="848"/>
        <v>1303.7138471355283</v>
      </c>
      <c r="DE534" s="397">
        <f t="shared" si="848"/>
        <v>0</v>
      </c>
      <c r="DF534" s="397">
        <f t="shared" si="848"/>
        <v>0</v>
      </c>
      <c r="DG534" s="397">
        <f t="shared" si="848"/>
        <v>0</v>
      </c>
      <c r="DH534" s="397">
        <f t="shared" si="848"/>
        <v>36.486356728623917</v>
      </c>
      <c r="DI534" s="398">
        <f t="shared" si="888"/>
        <v>0</v>
      </c>
      <c r="DJ534" s="398">
        <f t="shared" si="888"/>
        <v>3948.7997961358478</v>
      </c>
      <c r="DK534" s="399">
        <f t="shared" si="889"/>
        <v>0</v>
      </c>
      <c r="DL534" s="399">
        <f t="shared" si="889"/>
        <v>0</v>
      </c>
      <c r="DM534" s="399">
        <f t="shared" si="889"/>
        <v>0</v>
      </c>
      <c r="DN534" s="399">
        <f t="shared" si="889"/>
        <v>0</v>
      </c>
      <c r="DO534" s="399">
        <f t="shared" si="890"/>
        <v>-15972</v>
      </c>
      <c r="DP534" s="399">
        <f t="shared" si="891"/>
        <v>0</v>
      </c>
      <c r="DQ534" s="399">
        <f t="shared" si="891"/>
        <v>0</v>
      </c>
      <c r="DR534" s="399">
        <f t="shared" si="891"/>
        <v>0</v>
      </c>
      <c r="DS534" s="399">
        <f t="shared" si="891"/>
        <v>0</v>
      </c>
      <c r="DT534" s="400">
        <f t="shared" si="892"/>
        <v>0</v>
      </c>
      <c r="DU534" s="400">
        <f t="shared" si="892"/>
        <v>0</v>
      </c>
      <c r="DV534" s="386">
        <f t="shared" si="849"/>
        <v>0</v>
      </c>
      <c r="DW534" s="386">
        <f t="shared" si="849"/>
        <v>0</v>
      </c>
      <c r="DX534" s="386">
        <f t="shared" si="849"/>
        <v>0</v>
      </c>
      <c r="DY534" s="386">
        <f t="shared" si="849"/>
        <v>0</v>
      </c>
      <c r="DZ534" s="386">
        <f t="shared" si="849"/>
        <v>1508.7979690521024</v>
      </c>
      <c r="EA534" s="401">
        <f t="shared" si="893"/>
        <v>6121</v>
      </c>
      <c r="EB534" s="386">
        <f t="shared" si="894"/>
        <v>0</v>
      </c>
      <c r="EC534" s="386">
        <f t="shared" si="894"/>
        <v>0</v>
      </c>
      <c r="ED534" s="386">
        <f t="shared" si="894"/>
        <v>42.225938653035918</v>
      </c>
      <c r="EE534" s="385">
        <f t="shared" si="895"/>
        <v>0</v>
      </c>
      <c r="EF534" s="385">
        <f t="shared" si="895"/>
        <v>4569.9760922948617</v>
      </c>
      <c r="EG534" s="402">
        <f t="shared" si="845"/>
        <v>0</v>
      </c>
      <c r="EH534" s="402">
        <f t="shared" si="845"/>
        <v>0</v>
      </c>
      <c r="EI534" s="402">
        <f t="shared" si="845"/>
        <v>0</v>
      </c>
      <c r="EJ534" s="402">
        <f t="shared" si="843"/>
        <v>0</v>
      </c>
      <c r="EK534" s="402">
        <f t="shared" si="843"/>
        <v>0</v>
      </c>
      <c r="EL534" s="402">
        <f t="shared" si="843"/>
        <v>0</v>
      </c>
      <c r="EM534" s="402">
        <f t="shared" si="896"/>
        <v>0</v>
      </c>
      <c r="EN534" s="402">
        <f t="shared" si="897"/>
        <v>0</v>
      </c>
      <c r="EO534" s="402">
        <f t="shared" si="897"/>
        <v>0</v>
      </c>
      <c r="EP534" s="402">
        <f t="shared" si="898"/>
        <v>0</v>
      </c>
      <c r="EQ534" s="402">
        <f t="shared" si="899"/>
        <v>0</v>
      </c>
      <c r="ER534" s="394">
        <f t="shared" si="928"/>
        <v>0</v>
      </c>
      <c r="ES534" s="394">
        <f t="shared" si="928"/>
        <v>0</v>
      </c>
      <c r="ET534" s="394">
        <f t="shared" si="928"/>
        <v>0</v>
      </c>
      <c r="EU534" s="394">
        <f t="shared" si="928"/>
        <v>0</v>
      </c>
      <c r="EV534" s="394">
        <f t="shared" si="928"/>
        <v>331.53623074253846</v>
      </c>
      <c r="EW534" s="394">
        <f t="shared" si="928"/>
        <v>0</v>
      </c>
      <c r="EX534" s="394">
        <f t="shared" si="925"/>
        <v>0</v>
      </c>
      <c r="EY534" s="403">
        <f t="shared" si="900"/>
        <v>1345</v>
      </c>
      <c r="EZ534" s="394">
        <f t="shared" si="901"/>
        <v>9.2785308754016196</v>
      </c>
      <c r="FA534" s="396">
        <f t="shared" si="902"/>
        <v>0</v>
      </c>
      <c r="FB534" s="396">
        <f t="shared" si="902"/>
        <v>1004.18523838206</v>
      </c>
      <c r="FC534" s="404">
        <f t="shared" si="922"/>
        <v>0</v>
      </c>
      <c r="FD534" s="404">
        <f t="shared" si="922"/>
        <v>0</v>
      </c>
      <c r="FE534" s="404">
        <f t="shared" si="922"/>
        <v>0</v>
      </c>
      <c r="FF534" s="404">
        <f t="shared" si="922"/>
        <v>0</v>
      </c>
      <c r="FG534" s="404">
        <f t="shared" si="922"/>
        <v>0</v>
      </c>
      <c r="FH534" s="404">
        <f t="shared" si="922"/>
        <v>0</v>
      </c>
      <c r="FI534" s="404">
        <f t="shared" si="922"/>
        <v>0</v>
      </c>
      <c r="FJ534" s="404">
        <f t="shared" si="922"/>
        <v>0</v>
      </c>
      <c r="FK534" s="392">
        <f t="shared" si="903"/>
        <v>-447</v>
      </c>
      <c r="FL534" s="384">
        <f t="shared" si="904"/>
        <v>0</v>
      </c>
      <c r="FM534" s="384">
        <f t="shared" si="904"/>
        <v>0</v>
      </c>
      <c r="FN534" s="405">
        <f t="shared" si="932"/>
        <v>0</v>
      </c>
      <c r="FO534" s="405">
        <f t="shared" si="932"/>
        <v>0</v>
      </c>
      <c r="FP534" s="405">
        <f t="shared" si="932"/>
        <v>0</v>
      </c>
      <c r="FQ534" s="405">
        <f t="shared" si="932"/>
        <v>0</v>
      </c>
      <c r="FR534" s="405">
        <f t="shared" si="932"/>
        <v>0</v>
      </c>
      <c r="FS534" s="405">
        <f t="shared" si="932"/>
        <v>0</v>
      </c>
      <c r="FT534" s="405">
        <f t="shared" si="930"/>
        <v>0</v>
      </c>
      <c r="FU534" s="405">
        <f t="shared" si="930"/>
        <v>0</v>
      </c>
      <c r="FV534" s="405">
        <f t="shared" si="930"/>
        <v>0</v>
      </c>
      <c r="FW534" s="397">
        <f t="shared" si="905"/>
        <v>6871.5328999999983</v>
      </c>
      <c r="FX534" s="406">
        <f t="shared" si="906"/>
        <v>6871.5328999999983</v>
      </c>
      <c r="FY534" s="331">
        <f t="shared" si="907"/>
        <v>55213.532900000006</v>
      </c>
      <c r="FZ534" s="382">
        <f t="shared" si="908"/>
        <v>0</v>
      </c>
      <c r="GA534" s="331">
        <f t="shared" si="909"/>
        <v>0</v>
      </c>
      <c r="GB534" s="407">
        <f t="shared" si="910"/>
        <v>0</v>
      </c>
      <c r="GC534" s="407">
        <f t="shared" si="911"/>
        <v>0</v>
      </c>
      <c r="GD534" s="407">
        <f t="shared" si="912"/>
        <v>0</v>
      </c>
      <c r="GE534" s="407">
        <f t="shared" si="913"/>
        <v>0</v>
      </c>
      <c r="GF534" s="407">
        <f t="shared" si="914"/>
        <v>0</v>
      </c>
      <c r="GG534" s="407">
        <f t="shared" si="915"/>
        <v>0</v>
      </c>
      <c r="GH534" s="407">
        <f t="shared" si="916"/>
        <v>-1.1368683772161603E-13</v>
      </c>
      <c r="GI534" s="407">
        <f t="shared" si="917"/>
        <v>0</v>
      </c>
      <c r="GJ534">
        <f t="shared" si="918"/>
        <v>0</v>
      </c>
      <c r="GK534" s="382">
        <f t="shared" si="919"/>
        <v>-1.1368683772161603E-13</v>
      </c>
      <c r="GL534">
        <v>6</v>
      </c>
      <c r="GM534">
        <f t="shared" si="847"/>
        <v>12</v>
      </c>
      <c r="GN534">
        <f t="shared" si="847"/>
        <v>38455</v>
      </c>
      <c r="GO534">
        <f t="shared" si="847"/>
        <v>13539</v>
      </c>
      <c r="GP534">
        <f t="shared" si="847"/>
        <v>5289</v>
      </c>
      <c r="GQ534">
        <f t="shared" si="847"/>
        <v>0</v>
      </c>
      <c r="GR534">
        <f t="shared" si="846"/>
        <v>6121</v>
      </c>
      <c r="GS534">
        <f t="shared" si="846"/>
        <v>0</v>
      </c>
      <c r="GT534">
        <f t="shared" si="846"/>
        <v>1345</v>
      </c>
      <c r="GU534">
        <f t="shared" si="846"/>
        <v>0</v>
      </c>
      <c r="GV534">
        <f t="shared" si="846"/>
        <v>6871.5328999999983</v>
      </c>
    </row>
    <row r="535" spans="1:204" customFormat="1" x14ac:dyDescent="0.25">
      <c r="A535" s="378">
        <v>22008</v>
      </c>
      <c r="B535" s="32" t="s">
        <v>1070</v>
      </c>
      <c r="C535" t="s">
        <v>880</v>
      </c>
      <c r="D535">
        <v>6</v>
      </c>
      <c r="E535" s="379">
        <v>773</v>
      </c>
      <c r="F535" s="379">
        <v>3045</v>
      </c>
      <c r="G535" s="379">
        <v>26</v>
      </c>
      <c r="H535" s="379">
        <v>15050</v>
      </c>
      <c r="I535" s="379">
        <v>5760</v>
      </c>
      <c r="J535" s="379">
        <v>340</v>
      </c>
      <c r="K535" s="379">
        <v>10894</v>
      </c>
      <c r="L535" s="379">
        <v>2494</v>
      </c>
      <c r="M535" s="380">
        <v>0</v>
      </c>
      <c r="N535" s="381">
        <f t="shared" si="850"/>
        <v>38382</v>
      </c>
      <c r="O535" s="379">
        <v>606</v>
      </c>
      <c r="P535" s="379">
        <v>3428</v>
      </c>
      <c r="Q535" s="379">
        <v>28</v>
      </c>
      <c r="R535" s="379">
        <v>12427</v>
      </c>
      <c r="S535" s="379">
        <v>7800</v>
      </c>
      <c r="T535" s="379">
        <v>6382</v>
      </c>
      <c r="U535" s="379">
        <v>11157</v>
      </c>
      <c r="V535" s="379">
        <v>3645</v>
      </c>
      <c r="W535" s="480">
        <f>(VLOOKUP(A535,'[1]floresta plant'!$A$4:$F$573,6,0))*1000</f>
        <v>0</v>
      </c>
      <c r="X535" s="24">
        <f t="shared" si="851"/>
        <v>45473</v>
      </c>
      <c r="Y535" s="53">
        <f t="shared" si="926"/>
        <v>2</v>
      </c>
      <c r="Z535" s="53">
        <f t="shared" si="926"/>
        <v>-2623</v>
      </c>
      <c r="AA535" s="53">
        <f t="shared" si="926"/>
        <v>2040</v>
      </c>
      <c r="AB535" s="53">
        <f t="shared" si="926"/>
        <v>6042</v>
      </c>
      <c r="AC535" s="53">
        <f t="shared" si="926"/>
        <v>263</v>
      </c>
      <c r="AD535" s="53">
        <f t="shared" si="926"/>
        <v>1151</v>
      </c>
      <c r="AE535" s="53">
        <f t="shared" si="923"/>
        <v>0</v>
      </c>
      <c r="AF535" s="53">
        <f t="shared" si="852"/>
        <v>383</v>
      </c>
      <c r="AG535" s="53">
        <f t="shared" si="853"/>
        <v>-167</v>
      </c>
      <c r="AH535" s="53">
        <f t="shared" si="854"/>
        <v>7920.9405999999999</v>
      </c>
      <c r="AI535" s="53">
        <f t="shared" si="920"/>
        <v>7091</v>
      </c>
      <c r="AJ535" s="469">
        <v>15011.9406</v>
      </c>
      <c r="AK535" s="469">
        <v>0</v>
      </c>
      <c r="AL535" s="469">
        <v>0</v>
      </c>
      <c r="AM535" s="470">
        <f t="shared" si="855"/>
        <v>15011.9406</v>
      </c>
      <c r="AN535" s="53">
        <f t="shared" si="856"/>
        <v>7920.9405999999999</v>
      </c>
      <c r="AO535" s="382">
        <f t="shared" si="857"/>
        <v>1</v>
      </c>
      <c r="AP535">
        <v>6</v>
      </c>
      <c r="AQ535" s="383">
        <f t="shared" si="858"/>
        <v>9881</v>
      </c>
      <c r="AR535" s="383">
        <f t="shared" si="859"/>
        <v>-2790</v>
      </c>
      <c r="AS535" s="383">
        <f t="shared" si="860"/>
        <v>2</v>
      </c>
      <c r="AT535" s="383">
        <f t="shared" si="861"/>
        <v>2790</v>
      </c>
      <c r="AU535" s="383">
        <f t="shared" si="862"/>
        <v>0</v>
      </c>
      <c r="AV535" s="383">
        <f t="shared" si="863"/>
        <v>1</v>
      </c>
      <c r="AW535" s="383">
        <f t="shared" si="864"/>
        <v>0</v>
      </c>
      <c r="AX535" s="383">
        <f t="shared" si="865"/>
        <v>1</v>
      </c>
      <c r="AY535" s="383">
        <f t="shared" si="866"/>
        <v>2</v>
      </c>
      <c r="AZ535">
        <f t="shared" si="867"/>
        <v>0</v>
      </c>
      <c r="BA535">
        <f t="shared" si="868"/>
        <v>0</v>
      </c>
      <c r="BB535" s="383">
        <f t="shared" si="869"/>
        <v>0</v>
      </c>
      <c r="BC535" s="384">
        <f t="shared" si="931"/>
        <v>2</v>
      </c>
      <c r="BD535" s="384">
        <f t="shared" si="931"/>
        <v>0.94014336917562724</v>
      </c>
      <c r="BE535" s="384">
        <f t="shared" si="931"/>
        <v>2040</v>
      </c>
      <c r="BF535" s="384">
        <f t="shared" si="931"/>
        <v>6042</v>
      </c>
      <c r="BG535" s="384">
        <f t="shared" si="931"/>
        <v>263</v>
      </c>
      <c r="BH535" s="384">
        <f t="shared" si="931"/>
        <v>1151</v>
      </c>
      <c r="BI535" s="384">
        <f t="shared" si="929"/>
        <v>0</v>
      </c>
      <c r="BJ535" s="384">
        <f t="shared" si="929"/>
        <v>383</v>
      </c>
      <c r="BK535" s="384">
        <f t="shared" si="929"/>
        <v>5.9856630824372759E-2</v>
      </c>
      <c r="BL535" s="474">
        <f t="shared" si="870"/>
        <v>2788</v>
      </c>
      <c r="BM535" s="409">
        <f t="shared" si="871"/>
        <v>7920.9405999999999</v>
      </c>
      <c r="BN535" s="473">
        <f t="shared" si="872"/>
        <v>9879</v>
      </c>
      <c r="BO535" s="387">
        <f t="shared" si="873"/>
        <v>0.28221479906873165</v>
      </c>
      <c r="BP535" s="387">
        <f t="shared" si="874"/>
        <v>0</v>
      </c>
      <c r="BQ535" s="388">
        <f t="shared" si="875"/>
        <v>0.71778520093126841</v>
      </c>
      <c r="BR535" s="389">
        <f t="shared" si="876"/>
        <v>0</v>
      </c>
      <c r="BS535" s="390">
        <f t="shared" si="877"/>
        <v>2</v>
      </c>
      <c r="BT535" s="391">
        <f t="shared" si="921"/>
        <v>1.8802867383512545</v>
      </c>
      <c r="BU535" s="391">
        <f t="shared" si="921"/>
        <v>0</v>
      </c>
      <c r="BV535" s="391">
        <f t="shared" si="921"/>
        <v>0</v>
      </c>
      <c r="BW535" s="391">
        <f t="shared" si="921"/>
        <v>0</v>
      </c>
      <c r="BX535" s="391">
        <f t="shared" si="921"/>
        <v>0</v>
      </c>
      <c r="BY535" s="391">
        <f t="shared" si="921"/>
        <v>0</v>
      </c>
      <c r="BZ535" s="391">
        <f t="shared" si="921"/>
        <v>0</v>
      </c>
      <c r="CA535" s="391">
        <f t="shared" si="921"/>
        <v>0.11971326164874552</v>
      </c>
      <c r="CB535" s="391">
        <f t="shared" si="878"/>
        <v>0</v>
      </c>
      <c r="CC535" s="391">
        <f t="shared" si="878"/>
        <v>0</v>
      </c>
      <c r="CD535" s="392">
        <f t="shared" si="879"/>
        <v>0</v>
      </c>
      <c r="CE535" s="393">
        <f t="shared" si="880"/>
        <v>-2623</v>
      </c>
      <c r="CF535" s="392">
        <f t="shared" si="927"/>
        <v>0</v>
      </c>
      <c r="CG535" s="392">
        <f t="shared" si="927"/>
        <v>0</v>
      </c>
      <c r="CH535" s="392">
        <f t="shared" si="927"/>
        <v>0</v>
      </c>
      <c r="CI535" s="392">
        <f t="shared" si="927"/>
        <v>0</v>
      </c>
      <c r="CJ535" s="392">
        <f t="shared" si="927"/>
        <v>0</v>
      </c>
      <c r="CK535" s="392">
        <f t="shared" si="927"/>
        <v>0</v>
      </c>
      <c r="CL535" s="392">
        <f t="shared" si="924"/>
        <v>0</v>
      </c>
      <c r="CM535" s="392">
        <f t="shared" si="881"/>
        <v>0</v>
      </c>
      <c r="CN535" s="392">
        <f t="shared" si="882"/>
        <v>0</v>
      </c>
      <c r="CO535" s="394">
        <f t="shared" si="883"/>
        <v>0</v>
      </c>
      <c r="CP535" s="394">
        <f t="shared" si="883"/>
        <v>541.2576389365081</v>
      </c>
      <c r="CQ535" s="395">
        <f t="shared" si="884"/>
        <v>2040</v>
      </c>
      <c r="CR535" s="394">
        <f t="shared" si="844"/>
        <v>0</v>
      </c>
      <c r="CS535" s="394">
        <f t="shared" si="844"/>
        <v>0</v>
      </c>
      <c r="CT535" s="394">
        <f t="shared" si="844"/>
        <v>0</v>
      </c>
      <c r="CU535" s="394">
        <f t="shared" si="842"/>
        <v>0</v>
      </c>
      <c r="CV535" s="394">
        <f t="shared" si="842"/>
        <v>0</v>
      </c>
      <c r="CW535" s="394">
        <f t="shared" si="842"/>
        <v>34.46055116370448</v>
      </c>
      <c r="CX535" s="396">
        <f t="shared" si="885"/>
        <v>0</v>
      </c>
      <c r="CY535" s="396">
        <f t="shared" si="885"/>
        <v>1464.2818098997875</v>
      </c>
      <c r="CZ535" s="397">
        <f t="shared" si="886"/>
        <v>0</v>
      </c>
      <c r="DA535" s="397">
        <f t="shared" si="886"/>
        <v>1603.0777717913636</v>
      </c>
      <c r="DB535" s="397">
        <f t="shared" si="886"/>
        <v>0</v>
      </c>
      <c r="DC535" s="397">
        <f t="shared" si="887"/>
        <v>6042</v>
      </c>
      <c r="DD535" s="397">
        <f t="shared" si="848"/>
        <v>0</v>
      </c>
      <c r="DE535" s="397">
        <f t="shared" si="848"/>
        <v>0</v>
      </c>
      <c r="DF535" s="397">
        <f t="shared" si="848"/>
        <v>0</v>
      </c>
      <c r="DG535" s="397">
        <f t="shared" si="848"/>
        <v>0</v>
      </c>
      <c r="DH535" s="397">
        <f t="shared" si="848"/>
        <v>102.06404418191296</v>
      </c>
      <c r="DI535" s="398">
        <f t="shared" si="888"/>
        <v>0</v>
      </c>
      <c r="DJ535" s="398">
        <f t="shared" si="888"/>
        <v>4336.8581840267234</v>
      </c>
      <c r="DK535" s="399">
        <f t="shared" si="889"/>
        <v>0</v>
      </c>
      <c r="DL535" s="399">
        <f t="shared" si="889"/>
        <v>69.779783843285117</v>
      </c>
      <c r="DM535" s="399">
        <f t="shared" si="889"/>
        <v>0</v>
      </c>
      <c r="DN535" s="399">
        <f t="shared" si="889"/>
        <v>0</v>
      </c>
      <c r="DO535" s="399">
        <f t="shared" si="890"/>
        <v>263</v>
      </c>
      <c r="DP535" s="399">
        <f t="shared" si="891"/>
        <v>0</v>
      </c>
      <c r="DQ535" s="399">
        <f t="shared" si="891"/>
        <v>0</v>
      </c>
      <c r="DR535" s="399">
        <f t="shared" si="891"/>
        <v>0</v>
      </c>
      <c r="DS535" s="399">
        <f t="shared" si="891"/>
        <v>4.4427083117913124</v>
      </c>
      <c r="DT535" s="400">
        <f t="shared" si="892"/>
        <v>0</v>
      </c>
      <c r="DU535" s="400">
        <f t="shared" si="892"/>
        <v>188.7775078449236</v>
      </c>
      <c r="DV535" s="386">
        <f t="shared" si="849"/>
        <v>0</v>
      </c>
      <c r="DW535" s="386">
        <f t="shared" si="849"/>
        <v>305.38605020388275</v>
      </c>
      <c r="DX535" s="386">
        <f t="shared" si="849"/>
        <v>0</v>
      </c>
      <c r="DY535" s="386">
        <f t="shared" si="849"/>
        <v>0</v>
      </c>
      <c r="DZ535" s="386">
        <f t="shared" si="849"/>
        <v>0</v>
      </c>
      <c r="EA535" s="401">
        <f t="shared" si="893"/>
        <v>1151</v>
      </c>
      <c r="EB535" s="386">
        <f t="shared" si="894"/>
        <v>0</v>
      </c>
      <c r="EC535" s="386">
        <f t="shared" si="894"/>
        <v>0</v>
      </c>
      <c r="ED535" s="386">
        <f t="shared" si="894"/>
        <v>19.443183524227379</v>
      </c>
      <c r="EE535" s="385">
        <f t="shared" si="895"/>
        <v>0</v>
      </c>
      <c r="EF535" s="385">
        <f t="shared" si="895"/>
        <v>826.17076627188999</v>
      </c>
      <c r="EG535" s="402">
        <f t="shared" si="845"/>
        <v>0</v>
      </c>
      <c r="EH535" s="402">
        <f t="shared" si="845"/>
        <v>0</v>
      </c>
      <c r="EI535" s="402">
        <f t="shared" si="845"/>
        <v>0</v>
      </c>
      <c r="EJ535" s="402">
        <f t="shared" si="843"/>
        <v>0</v>
      </c>
      <c r="EK535" s="402">
        <f t="shared" si="843"/>
        <v>0</v>
      </c>
      <c r="EL535" s="402">
        <f t="shared" si="843"/>
        <v>0</v>
      </c>
      <c r="EM535" s="402">
        <f t="shared" si="896"/>
        <v>0</v>
      </c>
      <c r="EN535" s="402">
        <f t="shared" si="897"/>
        <v>0</v>
      </c>
      <c r="EO535" s="402">
        <f t="shared" si="897"/>
        <v>0</v>
      </c>
      <c r="EP535" s="402">
        <f t="shared" si="898"/>
        <v>0</v>
      </c>
      <c r="EQ535" s="402">
        <f t="shared" si="899"/>
        <v>0</v>
      </c>
      <c r="ER535" s="394">
        <f t="shared" si="928"/>
        <v>0</v>
      </c>
      <c r="ES535" s="394">
        <f t="shared" si="928"/>
        <v>101.61846848660912</v>
      </c>
      <c r="ET535" s="394">
        <f t="shared" si="928"/>
        <v>0</v>
      </c>
      <c r="EU535" s="394">
        <f t="shared" si="928"/>
        <v>0</v>
      </c>
      <c r="EV535" s="394">
        <f t="shared" si="928"/>
        <v>0</v>
      </c>
      <c r="EW535" s="394">
        <f t="shared" si="928"/>
        <v>0</v>
      </c>
      <c r="EX535" s="394">
        <f t="shared" si="925"/>
        <v>0</v>
      </c>
      <c r="EY535" s="403">
        <f t="shared" si="900"/>
        <v>383</v>
      </c>
      <c r="EZ535" s="394">
        <f t="shared" si="901"/>
        <v>6.4697995567151052</v>
      </c>
      <c r="FA535" s="396">
        <f t="shared" si="902"/>
        <v>0</v>
      </c>
      <c r="FB535" s="396">
        <f t="shared" si="902"/>
        <v>274.91173195667579</v>
      </c>
      <c r="FC535" s="404">
        <f t="shared" si="922"/>
        <v>0</v>
      </c>
      <c r="FD535" s="404">
        <f t="shared" si="922"/>
        <v>0</v>
      </c>
      <c r="FE535" s="404">
        <f t="shared" si="922"/>
        <v>0</v>
      </c>
      <c r="FF535" s="404">
        <f t="shared" si="922"/>
        <v>0</v>
      </c>
      <c r="FG535" s="404">
        <f t="shared" si="922"/>
        <v>0</v>
      </c>
      <c r="FH535" s="404">
        <f t="shared" si="922"/>
        <v>0</v>
      </c>
      <c r="FI535" s="404">
        <f t="shared" si="922"/>
        <v>0</v>
      </c>
      <c r="FJ535" s="404">
        <f t="shared" si="922"/>
        <v>0</v>
      </c>
      <c r="FK535" s="392">
        <f t="shared" si="903"/>
        <v>-167</v>
      </c>
      <c r="FL535" s="384">
        <f t="shared" si="904"/>
        <v>0</v>
      </c>
      <c r="FM535" s="384">
        <f t="shared" si="904"/>
        <v>0</v>
      </c>
      <c r="FN535" s="405">
        <f t="shared" si="932"/>
        <v>0</v>
      </c>
      <c r="FO535" s="405">
        <f t="shared" si="932"/>
        <v>0</v>
      </c>
      <c r="FP535" s="405">
        <f t="shared" si="932"/>
        <v>0</v>
      </c>
      <c r="FQ535" s="405">
        <f t="shared" si="932"/>
        <v>0</v>
      </c>
      <c r="FR535" s="405">
        <f t="shared" si="932"/>
        <v>0</v>
      </c>
      <c r="FS535" s="405">
        <f t="shared" si="932"/>
        <v>0</v>
      </c>
      <c r="FT535" s="405">
        <f t="shared" si="930"/>
        <v>0</v>
      </c>
      <c r="FU535" s="405">
        <f t="shared" si="930"/>
        <v>0</v>
      </c>
      <c r="FV535" s="405">
        <f t="shared" si="930"/>
        <v>0</v>
      </c>
      <c r="FW535" s="397">
        <f t="shared" si="905"/>
        <v>7920.9405999999999</v>
      </c>
      <c r="FX535" s="406">
        <f t="shared" si="906"/>
        <v>7920.9405999999999</v>
      </c>
      <c r="FY535" s="331">
        <f t="shared" si="907"/>
        <v>15011.940599999998</v>
      </c>
      <c r="FZ535" s="382">
        <f t="shared" si="908"/>
        <v>0</v>
      </c>
      <c r="GA535" s="331">
        <f t="shared" si="909"/>
        <v>0</v>
      </c>
      <c r="GB535" s="407">
        <f t="shared" si="910"/>
        <v>0</v>
      </c>
      <c r="GC535" s="407">
        <f t="shared" si="911"/>
        <v>0</v>
      </c>
      <c r="GD535" s="407">
        <f t="shared" si="912"/>
        <v>-2.2737367544323206E-13</v>
      </c>
      <c r="GE535" s="407">
        <f t="shared" si="913"/>
        <v>-2.8421709430404007E-14</v>
      </c>
      <c r="GF535" s="407">
        <f t="shared" si="914"/>
        <v>-1.1368683772161603E-13</v>
      </c>
      <c r="GG535" s="407">
        <f t="shared" si="915"/>
        <v>0</v>
      </c>
      <c r="GH535" s="407">
        <f t="shared" si="916"/>
        <v>0</v>
      </c>
      <c r="GI535" s="407">
        <f t="shared" si="917"/>
        <v>0</v>
      </c>
      <c r="GJ535">
        <f t="shared" si="918"/>
        <v>0</v>
      </c>
      <c r="GK535" s="382">
        <f t="shared" si="919"/>
        <v>-3.694822225952521E-13</v>
      </c>
      <c r="GL535">
        <v>6</v>
      </c>
      <c r="GM535">
        <f t="shared" si="847"/>
        <v>2</v>
      </c>
      <c r="GN535">
        <f t="shared" si="847"/>
        <v>0</v>
      </c>
      <c r="GO535">
        <f t="shared" si="847"/>
        <v>2040</v>
      </c>
      <c r="GP535">
        <f t="shared" si="847"/>
        <v>6042</v>
      </c>
      <c r="GQ535">
        <f t="shared" si="847"/>
        <v>263</v>
      </c>
      <c r="GR535">
        <f t="shared" si="846"/>
        <v>1151</v>
      </c>
      <c r="GS535">
        <f t="shared" si="846"/>
        <v>0</v>
      </c>
      <c r="GT535">
        <f t="shared" si="846"/>
        <v>383</v>
      </c>
      <c r="GU535">
        <f t="shared" si="846"/>
        <v>0</v>
      </c>
      <c r="GV535">
        <f t="shared" si="846"/>
        <v>7920.9405999999999</v>
      </c>
    </row>
    <row r="536" spans="1:204" customFormat="1" x14ac:dyDescent="0.25">
      <c r="A536" s="378">
        <v>22009</v>
      </c>
      <c r="B536" s="32" t="s">
        <v>1071</v>
      </c>
      <c r="C536" t="s">
        <v>880</v>
      </c>
      <c r="D536">
        <v>6</v>
      </c>
      <c r="E536" s="379">
        <v>1129</v>
      </c>
      <c r="F536" s="379">
        <v>6237</v>
      </c>
      <c r="G536" s="379">
        <v>22</v>
      </c>
      <c r="H536" s="379">
        <v>75</v>
      </c>
      <c r="I536" s="379">
        <v>23056</v>
      </c>
      <c r="J536" s="379">
        <v>0</v>
      </c>
      <c r="K536" s="379">
        <v>8282</v>
      </c>
      <c r="L536" s="379">
        <v>6363</v>
      </c>
      <c r="M536" s="380">
        <v>0</v>
      </c>
      <c r="N536" s="381">
        <f t="shared" si="850"/>
        <v>45164</v>
      </c>
      <c r="O536" s="379">
        <v>1057</v>
      </c>
      <c r="P536" s="379">
        <v>6959</v>
      </c>
      <c r="Q536" s="379">
        <v>37</v>
      </c>
      <c r="R536" s="379">
        <v>0</v>
      </c>
      <c r="S536" s="379">
        <v>16692</v>
      </c>
      <c r="T536" s="379">
        <v>0</v>
      </c>
      <c r="U536" s="379">
        <v>4800</v>
      </c>
      <c r="V536" s="379">
        <v>5606</v>
      </c>
      <c r="W536" s="480">
        <f>(VLOOKUP(A536,'[1]floresta plant'!$A$4:$F$573,6,0))*1000</f>
        <v>0</v>
      </c>
      <c r="X536" s="24">
        <f t="shared" si="851"/>
        <v>35151</v>
      </c>
      <c r="Y536" s="53">
        <f t="shared" si="926"/>
        <v>15</v>
      </c>
      <c r="Z536" s="53">
        <f t="shared" si="926"/>
        <v>-75</v>
      </c>
      <c r="AA536" s="53">
        <f t="shared" si="926"/>
        <v>-6364</v>
      </c>
      <c r="AB536" s="53">
        <f t="shared" si="926"/>
        <v>0</v>
      </c>
      <c r="AC536" s="53">
        <f t="shared" si="926"/>
        <v>-3482</v>
      </c>
      <c r="AD536" s="53">
        <f t="shared" si="926"/>
        <v>-757</v>
      </c>
      <c r="AE536" s="53">
        <f t="shared" si="923"/>
        <v>0</v>
      </c>
      <c r="AF536" s="53">
        <f t="shared" si="852"/>
        <v>722</v>
      </c>
      <c r="AG536" s="53">
        <f t="shared" si="853"/>
        <v>-72</v>
      </c>
      <c r="AH536" s="53">
        <f t="shared" si="854"/>
        <v>10916.7952</v>
      </c>
      <c r="AI536" s="53">
        <f t="shared" si="920"/>
        <v>-10013</v>
      </c>
      <c r="AJ536" s="469">
        <v>903.79520000000002</v>
      </c>
      <c r="AK536" s="469">
        <v>0</v>
      </c>
      <c r="AL536" s="469">
        <v>0</v>
      </c>
      <c r="AM536" s="470">
        <f t="shared" si="855"/>
        <v>903.79520000000002</v>
      </c>
      <c r="AN536" s="53">
        <f t="shared" si="856"/>
        <v>10916.7952</v>
      </c>
      <c r="AO536" s="382">
        <f t="shared" si="857"/>
        <v>3</v>
      </c>
      <c r="AP536">
        <v>6</v>
      </c>
      <c r="AQ536" s="383">
        <f t="shared" si="858"/>
        <v>737</v>
      </c>
      <c r="AR536" s="383">
        <f t="shared" si="859"/>
        <v>-10750</v>
      </c>
      <c r="AS536" s="383">
        <f t="shared" si="860"/>
        <v>15</v>
      </c>
      <c r="AT536" s="383">
        <f t="shared" si="861"/>
        <v>10750</v>
      </c>
      <c r="AU536" s="383">
        <f t="shared" si="862"/>
        <v>0</v>
      </c>
      <c r="AV536" s="383">
        <f t="shared" si="863"/>
        <v>1</v>
      </c>
      <c r="AW536" s="383">
        <f t="shared" si="864"/>
        <v>0</v>
      </c>
      <c r="AX536" s="383">
        <f t="shared" si="865"/>
        <v>1</v>
      </c>
      <c r="AY536" s="383">
        <f t="shared" si="866"/>
        <v>15</v>
      </c>
      <c r="AZ536">
        <f t="shared" si="867"/>
        <v>0</v>
      </c>
      <c r="BA536">
        <f t="shared" si="868"/>
        <v>0</v>
      </c>
      <c r="BB536" s="383">
        <f t="shared" si="869"/>
        <v>0</v>
      </c>
      <c r="BC536" s="384">
        <f t="shared" si="931"/>
        <v>15</v>
      </c>
      <c r="BD536" s="384">
        <f t="shared" si="931"/>
        <v>6.9767441860465115E-3</v>
      </c>
      <c r="BE536" s="384">
        <f t="shared" si="931"/>
        <v>0.59199999999999997</v>
      </c>
      <c r="BF536" s="384">
        <f t="shared" si="931"/>
        <v>0</v>
      </c>
      <c r="BG536" s="384">
        <f t="shared" si="931"/>
        <v>0.32390697674418606</v>
      </c>
      <c r="BH536" s="384">
        <f t="shared" si="931"/>
        <v>7.0418604651162786E-2</v>
      </c>
      <c r="BI536" s="384">
        <f t="shared" si="929"/>
        <v>0</v>
      </c>
      <c r="BJ536" s="384">
        <f t="shared" si="929"/>
        <v>722</v>
      </c>
      <c r="BK536" s="384">
        <f t="shared" si="929"/>
        <v>6.6976744186046508E-3</v>
      </c>
      <c r="BL536" s="474">
        <f t="shared" si="870"/>
        <v>10735</v>
      </c>
      <c r="BM536" s="409">
        <f t="shared" si="871"/>
        <v>10916.7952</v>
      </c>
      <c r="BN536" s="473">
        <f t="shared" si="872"/>
        <v>722</v>
      </c>
      <c r="BO536" s="387">
        <f t="shared" si="873"/>
        <v>1</v>
      </c>
      <c r="BP536" s="387">
        <f t="shared" si="874"/>
        <v>0</v>
      </c>
      <c r="BQ536" s="388">
        <f t="shared" si="875"/>
        <v>0</v>
      </c>
      <c r="BR536" s="389">
        <f t="shared" si="876"/>
        <v>10013</v>
      </c>
      <c r="BS536" s="390">
        <f t="shared" si="877"/>
        <v>15</v>
      </c>
      <c r="BT536" s="391">
        <f t="shared" si="921"/>
        <v>0.10465116279069767</v>
      </c>
      <c r="BU536" s="391">
        <f t="shared" si="921"/>
        <v>8.879999999999999</v>
      </c>
      <c r="BV536" s="391">
        <f t="shared" si="921"/>
        <v>0</v>
      </c>
      <c r="BW536" s="391">
        <f t="shared" si="921"/>
        <v>4.8586046511627909</v>
      </c>
      <c r="BX536" s="391">
        <f t="shared" si="921"/>
        <v>1.0562790697674418</v>
      </c>
      <c r="BY536" s="391">
        <f t="shared" si="921"/>
        <v>0</v>
      </c>
      <c r="BZ536" s="391">
        <f t="shared" si="921"/>
        <v>0</v>
      </c>
      <c r="CA536" s="391">
        <f t="shared" si="921"/>
        <v>0.10046511627906976</v>
      </c>
      <c r="CB536" s="391">
        <f t="shared" si="878"/>
        <v>0</v>
      </c>
      <c r="CC536" s="391">
        <f t="shared" si="878"/>
        <v>0</v>
      </c>
      <c r="CD536" s="392">
        <f t="shared" si="879"/>
        <v>0</v>
      </c>
      <c r="CE536" s="393">
        <f t="shared" si="880"/>
        <v>-75</v>
      </c>
      <c r="CF536" s="392">
        <f t="shared" si="927"/>
        <v>0</v>
      </c>
      <c r="CG536" s="392">
        <f t="shared" si="927"/>
        <v>0</v>
      </c>
      <c r="CH536" s="392">
        <f t="shared" si="927"/>
        <v>0</v>
      </c>
      <c r="CI536" s="392">
        <f t="shared" si="927"/>
        <v>0</v>
      </c>
      <c r="CJ536" s="392">
        <f t="shared" si="927"/>
        <v>0</v>
      </c>
      <c r="CK536" s="392">
        <f t="shared" si="927"/>
        <v>0</v>
      </c>
      <c r="CL536" s="392">
        <f t="shared" si="924"/>
        <v>0</v>
      </c>
      <c r="CM536" s="392">
        <f t="shared" si="881"/>
        <v>0</v>
      </c>
      <c r="CN536" s="392">
        <f t="shared" si="882"/>
        <v>0</v>
      </c>
      <c r="CO536" s="394">
        <f t="shared" si="883"/>
        <v>0</v>
      </c>
      <c r="CP536" s="394">
        <f t="shared" si="883"/>
        <v>0</v>
      </c>
      <c r="CQ536" s="395">
        <f t="shared" si="884"/>
        <v>-6364</v>
      </c>
      <c r="CR536" s="394">
        <f t="shared" si="844"/>
        <v>0</v>
      </c>
      <c r="CS536" s="394">
        <f t="shared" si="844"/>
        <v>0</v>
      </c>
      <c r="CT536" s="394">
        <f t="shared" si="844"/>
        <v>0</v>
      </c>
      <c r="CU536" s="394">
        <f t="shared" si="842"/>
        <v>0</v>
      </c>
      <c r="CV536" s="394">
        <f t="shared" si="842"/>
        <v>0</v>
      </c>
      <c r="CW536" s="394">
        <f t="shared" si="842"/>
        <v>0</v>
      </c>
      <c r="CX536" s="396">
        <f t="shared" si="885"/>
        <v>0</v>
      </c>
      <c r="CY536" s="396">
        <f t="shared" si="885"/>
        <v>0</v>
      </c>
      <c r="CZ536" s="397">
        <f t="shared" si="886"/>
        <v>0</v>
      </c>
      <c r="DA536" s="397">
        <f t="shared" si="886"/>
        <v>0</v>
      </c>
      <c r="DB536" s="397">
        <f t="shared" si="886"/>
        <v>0</v>
      </c>
      <c r="DC536" s="397">
        <f t="shared" si="887"/>
        <v>0</v>
      </c>
      <c r="DD536" s="397">
        <f t="shared" si="848"/>
        <v>0</v>
      </c>
      <c r="DE536" s="397">
        <f t="shared" si="848"/>
        <v>0</v>
      </c>
      <c r="DF536" s="397">
        <f t="shared" si="848"/>
        <v>0</v>
      </c>
      <c r="DG536" s="397">
        <f t="shared" si="848"/>
        <v>0</v>
      </c>
      <c r="DH536" s="397">
        <f t="shared" si="848"/>
        <v>0</v>
      </c>
      <c r="DI536" s="398">
        <f t="shared" si="888"/>
        <v>0</v>
      </c>
      <c r="DJ536" s="398">
        <f t="shared" si="888"/>
        <v>0</v>
      </c>
      <c r="DK536" s="399">
        <f t="shared" si="889"/>
        <v>0</v>
      </c>
      <c r="DL536" s="399">
        <f t="shared" si="889"/>
        <v>0</v>
      </c>
      <c r="DM536" s="399">
        <f t="shared" si="889"/>
        <v>0</v>
      </c>
      <c r="DN536" s="399">
        <f t="shared" si="889"/>
        <v>0</v>
      </c>
      <c r="DO536" s="399">
        <f t="shared" si="890"/>
        <v>-3482</v>
      </c>
      <c r="DP536" s="399">
        <f t="shared" si="891"/>
        <v>0</v>
      </c>
      <c r="DQ536" s="399">
        <f t="shared" si="891"/>
        <v>0</v>
      </c>
      <c r="DR536" s="399">
        <f t="shared" si="891"/>
        <v>0</v>
      </c>
      <c r="DS536" s="399">
        <f t="shared" si="891"/>
        <v>0</v>
      </c>
      <c r="DT536" s="400">
        <f t="shared" si="892"/>
        <v>0</v>
      </c>
      <c r="DU536" s="400">
        <f t="shared" si="892"/>
        <v>0</v>
      </c>
      <c r="DV536" s="386">
        <f t="shared" si="849"/>
        <v>0</v>
      </c>
      <c r="DW536" s="386">
        <f t="shared" si="849"/>
        <v>0</v>
      </c>
      <c r="DX536" s="386">
        <f t="shared" si="849"/>
        <v>0</v>
      </c>
      <c r="DY536" s="386">
        <f t="shared" si="849"/>
        <v>0</v>
      </c>
      <c r="DZ536" s="386">
        <f t="shared" si="849"/>
        <v>0</v>
      </c>
      <c r="EA536" s="401">
        <f t="shared" si="893"/>
        <v>-757</v>
      </c>
      <c r="EB536" s="386">
        <f t="shared" si="894"/>
        <v>0</v>
      </c>
      <c r="EC536" s="386">
        <f t="shared" si="894"/>
        <v>0</v>
      </c>
      <c r="ED536" s="386">
        <f t="shared" si="894"/>
        <v>0</v>
      </c>
      <c r="EE536" s="385">
        <f t="shared" si="895"/>
        <v>0</v>
      </c>
      <c r="EF536" s="385">
        <f t="shared" si="895"/>
        <v>0</v>
      </c>
      <c r="EG536" s="402">
        <f t="shared" si="845"/>
        <v>0</v>
      </c>
      <c r="EH536" s="402">
        <f t="shared" si="845"/>
        <v>0</v>
      </c>
      <c r="EI536" s="402">
        <f t="shared" si="845"/>
        <v>0</v>
      </c>
      <c r="EJ536" s="402">
        <f t="shared" si="843"/>
        <v>0</v>
      </c>
      <c r="EK536" s="402">
        <f t="shared" si="843"/>
        <v>0</v>
      </c>
      <c r="EL536" s="402">
        <f t="shared" si="843"/>
        <v>0</v>
      </c>
      <c r="EM536" s="402">
        <f t="shared" si="896"/>
        <v>0</v>
      </c>
      <c r="EN536" s="402">
        <f t="shared" si="897"/>
        <v>0</v>
      </c>
      <c r="EO536" s="402">
        <f t="shared" si="897"/>
        <v>0</v>
      </c>
      <c r="EP536" s="402">
        <f t="shared" si="898"/>
        <v>0</v>
      </c>
      <c r="EQ536" s="402">
        <f t="shared" si="899"/>
        <v>0</v>
      </c>
      <c r="ER536" s="394">
        <f t="shared" si="928"/>
        <v>0</v>
      </c>
      <c r="ES536" s="394">
        <f t="shared" si="928"/>
        <v>5.0372093023255813</v>
      </c>
      <c r="ET536" s="394">
        <f t="shared" si="928"/>
        <v>427.42399999999998</v>
      </c>
      <c r="EU536" s="394">
        <f t="shared" si="928"/>
        <v>0</v>
      </c>
      <c r="EV536" s="394">
        <f t="shared" si="928"/>
        <v>233.86083720930233</v>
      </c>
      <c r="EW536" s="394">
        <f t="shared" si="928"/>
        <v>50.842232558139528</v>
      </c>
      <c r="EX536" s="394">
        <f t="shared" si="925"/>
        <v>0</v>
      </c>
      <c r="EY536" s="403">
        <f t="shared" si="900"/>
        <v>722</v>
      </c>
      <c r="EZ536" s="394">
        <f t="shared" si="901"/>
        <v>4.8357209302325579</v>
      </c>
      <c r="FA536" s="396">
        <f t="shared" si="902"/>
        <v>0</v>
      </c>
      <c r="FB536" s="396">
        <f t="shared" si="902"/>
        <v>0</v>
      </c>
      <c r="FC536" s="404">
        <f t="shared" si="922"/>
        <v>0</v>
      </c>
      <c r="FD536" s="404">
        <f t="shared" si="922"/>
        <v>0</v>
      </c>
      <c r="FE536" s="404">
        <f t="shared" si="922"/>
        <v>0</v>
      </c>
      <c r="FF536" s="404">
        <f t="shared" si="922"/>
        <v>0</v>
      </c>
      <c r="FG536" s="404">
        <f t="shared" si="922"/>
        <v>0</v>
      </c>
      <c r="FH536" s="404">
        <f t="shared" si="922"/>
        <v>0</v>
      </c>
      <c r="FI536" s="404">
        <f t="shared" si="922"/>
        <v>0</v>
      </c>
      <c r="FJ536" s="404">
        <f t="shared" si="922"/>
        <v>0</v>
      </c>
      <c r="FK536" s="392">
        <f t="shared" si="903"/>
        <v>-72</v>
      </c>
      <c r="FL536" s="384">
        <f t="shared" si="904"/>
        <v>0</v>
      </c>
      <c r="FM536" s="384">
        <f t="shared" si="904"/>
        <v>0</v>
      </c>
      <c r="FN536" s="405">
        <f t="shared" si="932"/>
        <v>0</v>
      </c>
      <c r="FO536" s="405">
        <f t="shared" si="932"/>
        <v>69.858139534883719</v>
      </c>
      <c r="FP536" s="405">
        <f t="shared" si="932"/>
        <v>5927.6959999999999</v>
      </c>
      <c r="FQ536" s="405">
        <f t="shared" si="932"/>
        <v>0</v>
      </c>
      <c r="FR536" s="405">
        <f t="shared" si="932"/>
        <v>3243.2805581395351</v>
      </c>
      <c r="FS536" s="405">
        <f t="shared" si="932"/>
        <v>705.10148837209294</v>
      </c>
      <c r="FT536" s="405">
        <f t="shared" si="930"/>
        <v>0</v>
      </c>
      <c r="FU536" s="405">
        <f t="shared" si="930"/>
        <v>0</v>
      </c>
      <c r="FV536" s="405">
        <f t="shared" si="930"/>
        <v>67.063813953488363</v>
      </c>
      <c r="FW536" s="397">
        <f t="shared" si="905"/>
        <v>10916.7952</v>
      </c>
      <c r="FX536" s="406">
        <f t="shared" si="906"/>
        <v>903.7952000000023</v>
      </c>
      <c r="FY536" s="331">
        <f t="shared" si="907"/>
        <v>903.7952000000023</v>
      </c>
      <c r="FZ536" s="382">
        <f t="shared" si="908"/>
        <v>-2.2737367544323206E-12</v>
      </c>
      <c r="GA536" s="331">
        <f t="shared" si="909"/>
        <v>1.7763568394002505E-15</v>
      </c>
      <c r="GB536" s="407">
        <f t="shared" si="910"/>
        <v>0</v>
      </c>
      <c r="GC536" s="407">
        <f t="shared" si="911"/>
        <v>0</v>
      </c>
      <c r="GD536" s="407">
        <f t="shared" si="912"/>
        <v>0</v>
      </c>
      <c r="GE536" s="407">
        <f t="shared" si="913"/>
        <v>0</v>
      </c>
      <c r="GF536" s="407">
        <f t="shared" si="914"/>
        <v>0</v>
      </c>
      <c r="GG536" s="407">
        <f t="shared" si="915"/>
        <v>0</v>
      </c>
      <c r="GH536" s="407">
        <f t="shared" si="916"/>
        <v>0</v>
      </c>
      <c r="GI536" s="407">
        <f t="shared" si="917"/>
        <v>0</v>
      </c>
      <c r="GJ536">
        <f t="shared" si="918"/>
        <v>0</v>
      </c>
      <c r="GK536" s="382">
        <f t="shared" si="919"/>
        <v>1.7763568394002505E-15</v>
      </c>
      <c r="GL536">
        <v>6</v>
      </c>
      <c r="GM536">
        <f t="shared" si="847"/>
        <v>15</v>
      </c>
      <c r="GN536">
        <f t="shared" si="847"/>
        <v>0</v>
      </c>
      <c r="GO536">
        <f t="shared" si="847"/>
        <v>0</v>
      </c>
      <c r="GP536">
        <f t="shared" si="847"/>
        <v>0</v>
      </c>
      <c r="GQ536">
        <f t="shared" si="847"/>
        <v>0</v>
      </c>
      <c r="GR536">
        <f t="shared" si="846"/>
        <v>0</v>
      </c>
      <c r="GS536">
        <f t="shared" si="846"/>
        <v>0</v>
      </c>
      <c r="GT536">
        <f t="shared" si="846"/>
        <v>722</v>
      </c>
      <c r="GU536">
        <f t="shared" si="846"/>
        <v>0</v>
      </c>
      <c r="GV536">
        <f t="shared" si="846"/>
        <v>10916.7952</v>
      </c>
    </row>
    <row r="537" spans="1:204" customFormat="1" x14ac:dyDescent="0.25">
      <c r="A537" s="378">
        <v>22010</v>
      </c>
      <c r="B537" s="32" t="s">
        <v>1072</v>
      </c>
      <c r="C537" t="s">
        <v>880</v>
      </c>
      <c r="D537">
        <v>6</v>
      </c>
      <c r="E537" s="379">
        <v>1497</v>
      </c>
      <c r="F537" s="379">
        <v>1585</v>
      </c>
      <c r="G537" s="379">
        <v>490</v>
      </c>
      <c r="H537" s="379">
        <v>50883</v>
      </c>
      <c r="I537" s="379">
        <v>9119</v>
      </c>
      <c r="J537" s="379">
        <v>0</v>
      </c>
      <c r="K537" s="379">
        <v>23038</v>
      </c>
      <c r="L537" s="379">
        <v>4958</v>
      </c>
      <c r="M537" s="380">
        <v>0</v>
      </c>
      <c r="N537" s="381">
        <f t="shared" si="850"/>
        <v>91570</v>
      </c>
      <c r="O537" s="379">
        <v>1306</v>
      </c>
      <c r="P537" s="379">
        <v>1604</v>
      </c>
      <c r="Q537" s="379">
        <v>597</v>
      </c>
      <c r="R537" s="379">
        <v>69865</v>
      </c>
      <c r="S537" s="379">
        <v>9573</v>
      </c>
      <c r="T537" s="379">
        <v>0</v>
      </c>
      <c r="U537" s="379">
        <v>14991</v>
      </c>
      <c r="V537" s="379">
        <v>11413</v>
      </c>
      <c r="W537" s="480">
        <f>(VLOOKUP(A537,'[1]floresta plant'!$A$4:$F$573,6,0))*1000</f>
        <v>0</v>
      </c>
      <c r="X537" s="24">
        <f t="shared" si="851"/>
        <v>109349</v>
      </c>
      <c r="Y537" s="53">
        <f t="shared" si="926"/>
        <v>107</v>
      </c>
      <c r="Z537" s="53">
        <f t="shared" si="926"/>
        <v>18982</v>
      </c>
      <c r="AA537" s="53">
        <f t="shared" si="926"/>
        <v>454</v>
      </c>
      <c r="AB537" s="53">
        <f t="shared" si="926"/>
        <v>0</v>
      </c>
      <c r="AC537" s="53">
        <f t="shared" si="926"/>
        <v>-8047</v>
      </c>
      <c r="AD537" s="53">
        <f t="shared" si="926"/>
        <v>6455</v>
      </c>
      <c r="AE537" s="53">
        <f t="shared" si="923"/>
        <v>0</v>
      </c>
      <c r="AF537" s="53">
        <f t="shared" si="852"/>
        <v>19</v>
      </c>
      <c r="AG537" s="53">
        <f t="shared" si="853"/>
        <v>-191</v>
      </c>
      <c r="AH537" s="53">
        <f t="shared" si="854"/>
        <v>6195.311899999997</v>
      </c>
      <c r="AI537" s="53">
        <f t="shared" si="920"/>
        <v>17779</v>
      </c>
      <c r="AJ537" s="469">
        <v>23974.311899999997</v>
      </c>
      <c r="AK537" s="469">
        <v>0</v>
      </c>
      <c r="AL537" s="469">
        <v>0</v>
      </c>
      <c r="AM537" s="470">
        <f t="shared" si="855"/>
        <v>23974.311899999997</v>
      </c>
      <c r="AN537" s="53">
        <f t="shared" si="856"/>
        <v>6195.311899999997</v>
      </c>
      <c r="AO537" s="382">
        <f t="shared" si="857"/>
        <v>1</v>
      </c>
      <c r="AP537">
        <v>6</v>
      </c>
      <c r="AQ537" s="383">
        <f t="shared" si="858"/>
        <v>26017</v>
      </c>
      <c r="AR537" s="383">
        <f t="shared" si="859"/>
        <v>-8238</v>
      </c>
      <c r="AS537" s="383">
        <f t="shared" si="860"/>
        <v>107</v>
      </c>
      <c r="AT537" s="383">
        <f t="shared" si="861"/>
        <v>8238</v>
      </c>
      <c r="AU537" s="383">
        <f t="shared" si="862"/>
        <v>0</v>
      </c>
      <c r="AV537" s="383">
        <f t="shared" si="863"/>
        <v>1</v>
      </c>
      <c r="AW537" s="383">
        <f t="shared" si="864"/>
        <v>0</v>
      </c>
      <c r="AX537" s="383">
        <f t="shared" si="865"/>
        <v>1</v>
      </c>
      <c r="AY537" s="383">
        <f t="shared" si="866"/>
        <v>107</v>
      </c>
      <c r="AZ537">
        <f t="shared" si="867"/>
        <v>0</v>
      </c>
      <c r="BA537">
        <f t="shared" si="868"/>
        <v>0</v>
      </c>
      <c r="BB537" s="383">
        <f t="shared" si="869"/>
        <v>0</v>
      </c>
      <c r="BC537" s="384">
        <f t="shared" si="931"/>
        <v>107</v>
      </c>
      <c r="BD537" s="384">
        <f t="shared" si="931"/>
        <v>18982</v>
      </c>
      <c r="BE537" s="384">
        <f t="shared" si="931"/>
        <v>454</v>
      </c>
      <c r="BF537" s="384">
        <f t="shared" si="931"/>
        <v>0</v>
      </c>
      <c r="BG537" s="384">
        <f t="shared" si="931"/>
        <v>0.97681476086428742</v>
      </c>
      <c r="BH537" s="384">
        <f t="shared" si="931"/>
        <v>6455</v>
      </c>
      <c r="BI537" s="384">
        <f t="shared" si="929"/>
        <v>0</v>
      </c>
      <c r="BJ537" s="384">
        <f t="shared" si="929"/>
        <v>19</v>
      </c>
      <c r="BK537" s="384">
        <f t="shared" si="929"/>
        <v>2.3185239135712552E-2</v>
      </c>
      <c r="BL537" s="474">
        <f t="shared" si="870"/>
        <v>8131</v>
      </c>
      <c r="BM537" s="409">
        <f t="shared" si="871"/>
        <v>6195.311899999997</v>
      </c>
      <c r="BN537" s="473">
        <f t="shared" si="872"/>
        <v>25910</v>
      </c>
      <c r="BO537" s="387">
        <f t="shared" si="873"/>
        <v>0.31381705905055962</v>
      </c>
      <c r="BP537" s="387">
        <f t="shared" si="874"/>
        <v>0</v>
      </c>
      <c r="BQ537" s="388">
        <f t="shared" si="875"/>
        <v>0.68618294094944043</v>
      </c>
      <c r="BR537" s="389">
        <f t="shared" si="876"/>
        <v>0</v>
      </c>
      <c r="BS537" s="390">
        <f t="shared" si="877"/>
        <v>107</v>
      </c>
      <c r="BT537" s="391">
        <f t="shared" si="921"/>
        <v>0</v>
      </c>
      <c r="BU537" s="391">
        <f t="shared" si="921"/>
        <v>0</v>
      </c>
      <c r="BV537" s="391">
        <f t="shared" si="921"/>
        <v>0</v>
      </c>
      <c r="BW537" s="391">
        <f t="shared" si="921"/>
        <v>104.51917941247875</v>
      </c>
      <c r="BX537" s="391">
        <f t="shared" si="921"/>
        <v>0</v>
      </c>
      <c r="BY537" s="391">
        <f t="shared" si="921"/>
        <v>0</v>
      </c>
      <c r="BZ537" s="391">
        <f t="shared" si="921"/>
        <v>0</v>
      </c>
      <c r="CA537" s="391">
        <f t="shared" si="921"/>
        <v>2.4808205875212432</v>
      </c>
      <c r="CB537" s="391">
        <f t="shared" si="878"/>
        <v>0</v>
      </c>
      <c r="CC537" s="391">
        <f t="shared" si="878"/>
        <v>0</v>
      </c>
      <c r="CD537" s="392">
        <f t="shared" si="879"/>
        <v>0</v>
      </c>
      <c r="CE537" s="393">
        <f t="shared" si="880"/>
        <v>18982</v>
      </c>
      <c r="CF537" s="392">
        <f t="shared" si="927"/>
        <v>0</v>
      </c>
      <c r="CG537" s="392">
        <f t="shared" si="927"/>
        <v>0</v>
      </c>
      <c r="CH537" s="392">
        <f t="shared" si="927"/>
        <v>5818.7638339016721</v>
      </c>
      <c r="CI537" s="392">
        <f t="shared" si="927"/>
        <v>0</v>
      </c>
      <c r="CJ537" s="392">
        <f t="shared" si="927"/>
        <v>0</v>
      </c>
      <c r="CK537" s="392">
        <f t="shared" si="927"/>
        <v>0</v>
      </c>
      <c r="CL537" s="392">
        <f t="shared" si="924"/>
        <v>138.11158099605063</v>
      </c>
      <c r="CM537" s="392">
        <f t="shared" si="881"/>
        <v>0</v>
      </c>
      <c r="CN537" s="392">
        <f t="shared" si="882"/>
        <v>13025.124585102278</v>
      </c>
      <c r="CO537" s="394">
        <f t="shared" si="883"/>
        <v>0</v>
      </c>
      <c r="CP537" s="394">
        <f t="shared" si="883"/>
        <v>0</v>
      </c>
      <c r="CQ537" s="395">
        <f t="shared" si="884"/>
        <v>454</v>
      </c>
      <c r="CR537" s="394">
        <f t="shared" si="844"/>
        <v>0</v>
      </c>
      <c r="CS537" s="394">
        <f t="shared" si="844"/>
        <v>139.16967551318928</v>
      </c>
      <c r="CT537" s="394">
        <f t="shared" si="844"/>
        <v>0</v>
      </c>
      <c r="CU537" s="394">
        <f t="shared" si="842"/>
        <v>0</v>
      </c>
      <c r="CV537" s="394">
        <f t="shared" si="842"/>
        <v>0</v>
      </c>
      <c r="CW537" s="394">
        <f t="shared" si="842"/>
        <v>3.3032692957647765</v>
      </c>
      <c r="CX537" s="396">
        <f t="shared" si="885"/>
        <v>0</v>
      </c>
      <c r="CY537" s="396">
        <f t="shared" si="885"/>
        <v>311.52705519104597</v>
      </c>
      <c r="CZ537" s="397">
        <f t="shared" si="886"/>
        <v>0</v>
      </c>
      <c r="DA537" s="397">
        <f t="shared" si="886"/>
        <v>0</v>
      </c>
      <c r="DB537" s="397">
        <f t="shared" si="886"/>
        <v>0</v>
      </c>
      <c r="DC537" s="397">
        <f t="shared" si="887"/>
        <v>0</v>
      </c>
      <c r="DD537" s="397">
        <f t="shared" si="848"/>
        <v>0</v>
      </c>
      <c r="DE537" s="397">
        <f t="shared" si="848"/>
        <v>0</v>
      </c>
      <c r="DF537" s="397">
        <f t="shared" si="848"/>
        <v>0</v>
      </c>
      <c r="DG537" s="397">
        <f t="shared" si="848"/>
        <v>0</v>
      </c>
      <c r="DH537" s="397">
        <f t="shared" si="848"/>
        <v>0</v>
      </c>
      <c r="DI537" s="398">
        <f t="shared" si="888"/>
        <v>0</v>
      </c>
      <c r="DJ537" s="398">
        <f t="shared" si="888"/>
        <v>0</v>
      </c>
      <c r="DK537" s="399">
        <f t="shared" si="889"/>
        <v>0</v>
      </c>
      <c r="DL537" s="399">
        <f t="shared" si="889"/>
        <v>0</v>
      </c>
      <c r="DM537" s="399">
        <f t="shared" si="889"/>
        <v>0</v>
      </c>
      <c r="DN537" s="399">
        <f t="shared" si="889"/>
        <v>0</v>
      </c>
      <c r="DO537" s="399">
        <f t="shared" si="890"/>
        <v>-8047</v>
      </c>
      <c r="DP537" s="399">
        <f t="shared" si="891"/>
        <v>0</v>
      </c>
      <c r="DQ537" s="399">
        <f t="shared" si="891"/>
        <v>0</v>
      </c>
      <c r="DR537" s="399">
        <f t="shared" si="891"/>
        <v>0</v>
      </c>
      <c r="DS537" s="399">
        <f t="shared" si="891"/>
        <v>0</v>
      </c>
      <c r="DT537" s="400">
        <f t="shared" si="892"/>
        <v>0</v>
      </c>
      <c r="DU537" s="400">
        <f t="shared" si="892"/>
        <v>0</v>
      </c>
      <c r="DV537" s="386">
        <f t="shared" si="849"/>
        <v>0</v>
      </c>
      <c r="DW537" s="386">
        <f t="shared" si="849"/>
        <v>0</v>
      </c>
      <c r="DX537" s="386">
        <f t="shared" si="849"/>
        <v>0</v>
      </c>
      <c r="DY537" s="386">
        <f t="shared" si="849"/>
        <v>0</v>
      </c>
      <c r="DZ537" s="386">
        <f t="shared" si="849"/>
        <v>1978.7230295983193</v>
      </c>
      <c r="EA537" s="401">
        <f t="shared" si="893"/>
        <v>6455</v>
      </c>
      <c r="EB537" s="386">
        <f t="shared" si="894"/>
        <v>0</v>
      </c>
      <c r="EC537" s="386">
        <f t="shared" si="894"/>
        <v>0</v>
      </c>
      <c r="ED537" s="386">
        <f t="shared" si="894"/>
        <v>46.966086573043242</v>
      </c>
      <c r="EE537" s="385">
        <f t="shared" si="895"/>
        <v>0</v>
      </c>
      <c r="EF537" s="385">
        <f t="shared" si="895"/>
        <v>4429.310883828638</v>
      </c>
      <c r="EG537" s="402">
        <f t="shared" si="845"/>
        <v>0</v>
      </c>
      <c r="EH537" s="402">
        <f t="shared" si="845"/>
        <v>0</v>
      </c>
      <c r="EI537" s="402">
        <f t="shared" si="845"/>
        <v>0</v>
      </c>
      <c r="EJ537" s="402">
        <f t="shared" si="843"/>
        <v>0</v>
      </c>
      <c r="EK537" s="402">
        <f t="shared" si="843"/>
        <v>0</v>
      </c>
      <c r="EL537" s="402">
        <f t="shared" si="843"/>
        <v>0</v>
      </c>
      <c r="EM537" s="402">
        <f t="shared" si="896"/>
        <v>0</v>
      </c>
      <c r="EN537" s="402">
        <f t="shared" si="897"/>
        <v>0</v>
      </c>
      <c r="EO537" s="402">
        <f t="shared" si="897"/>
        <v>0</v>
      </c>
      <c r="EP537" s="402">
        <f t="shared" si="898"/>
        <v>0</v>
      </c>
      <c r="EQ537" s="402">
        <f t="shared" si="899"/>
        <v>0</v>
      </c>
      <c r="ER537" s="394">
        <f t="shared" si="928"/>
        <v>0</v>
      </c>
      <c r="ES537" s="394">
        <f t="shared" si="928"/>
        <v>0</v>
      </c>
      <c r="ET537" s="394">
        <f t="shared" si="928"/>
        <v>0</v>
      </c>
      <c r="EU537" s="394">
        <f t="shared" si="928"/>
        <v>0</v>
      </c>
      <c r="EV537" s="394">
        <f t="shared" si="928"/>
        <v>5.824281574340521</v>
      </c>
      <c r="EW537" s="394">
        <f t="shared" si="928"/>
        <v>0</v>
      </c>
      <c r="EX537" s="394">
        <f t="shared" si="925"/>
        <v>0</v>
      </c>
      <c r="EY537" s="403">
        <f t="shared" si="900"/>
        <v>19</v>
      </c>
      <c r="EZ537" s="394">
        <f t="shared" si="901"/>
        <v>0.13824254762011179</v>
      </c>
      <c r="FA537" s="396">
        <f t="shared" si="902"/>
        <v>0</v>
      </c>
      <c r="FB537" s="396">
        <f t="shared" si="902"/>
        <v>13.037475878039368</v>
      </c>
      <c r="FC537" s="404">
        <f t="shared" si="922"/>
        <v>0</v>
      </c>
      <c r="FD537" s="404">
        <f t="shared" si="922"/>
        <v>0</v>
      </c>
      <c r="FE537" s="404">
        <f t="shared" si="922"/>
        <v>0</v>
      </c>
      <c r="FF537" s="404">
        <f t="shared" si="922"/>
        <v>0</v>
      </c>
      <c r="FG537" s="404">
        <f t="shared" si="922"/>
        <v>0</v>
      </c>
      <c r="FH537" s="404">
        <f t="shared" si="922"/>
        <v>0</v>
      </c>
      <c r="FI537" s="404">
        <f t="shared" si="922"/>
        <v>0</v>
      </c>
      <c r="FJ537" s="404">
        <f t="shared" si="922"/>
        <v>0</v>
      </c>
      <c r="FK537" s="392">
        <f t="shared" si="903"/>
        <v>-191</v>
      </c>
      <c r="FL537" s="384">
        <f t="shared" si="904"/>
        <v>0</v>
      </c>
      <c r="FM537" s="384">
        <f t="shared" si="904"/>
        <v>0</v>
      </c>
      <c r="FN537" s="405">
        <f t="shared" si="932"/>
        <v>0</v>
      </c>
      <c r="FO537" s="405">
        <f t="shared" si="932"/>
        <v>0</v>
      </c>
      <c r="FP537" s="405">
        <f t="shared" si="932"/>
        <v>0</v>
      </c>
      <c r="FQ537" s="405">
        <f t="shared" si="932"/>
        <v>0</v>
      </c>
      <c r="FR537" s="405">
        <f t="shared" si="932"/>
        <v>0</v>
      </c>
      <c r="FS537" s="405">
        <f t="shared" si="932"/>
        <v>0</v>
      </c>
      <c r="FT537" s="405">
        <f t="shared" si="930"/>
        <v>0</v>
      </c>
      <c r="FU537" s="405">
        <f t="shared" si="930"/>
        <v>0</v>
      </c>
      <c r="FV537" s="405">
        <f t="shared" si="930"/>
        <v>0</v>
      </c>
      <c r="FW537" s="397">
        <f t="shared" si="905"/>
        <v>6195.311899999997</v>
      </c>
      <c r="FX537" s="406">
        <f t="shared" si="906"/>
        <v>6195.311899999997</v>
      </c>
      <c r="FY537" s="331">
        <f t="shared" si="907"/>
        <v>23974.311899999997</v>
      </c>
      <c r="FZ537" s="382">
        <f t="shared" si="908"/>
        <v>0</v>
      </c>
      <c r="GA537" s="331">
        <f t="shared" si="909"/>
        <v>1.4210854715202004E-14</v>
      </c>
      <c r="GB537" s="407">
        <f t="shared" si="910"/>
        <v>0</v>
      </c>
      <c r="GC537" s="407">
        <f t="shared" si="911"/>
        <v>0</v>
      </c>
      <c r="GD537" s="407">
        <f t="shared" si="912"/>
        <v>0</v>
      </c>
      <c r="GE537" s="407">
        <f t="shared" si="913"/>
        <v>0</v>
      </c>
      <c r="GF537" s="407">
        <f t="shared" si="914"/>
        <v>-2.2737367544323206E-13</v>
      </c>
      <c r="GG537" s="407">
        <f t="shared" si="915"/>
        <v>0</v>
      </c>
      <c r="GH537" s="407">
        <f t="shared" si="916"/>
        <v>-1.7763568394002505E-15</v>
      </c>
      <c r="GI537" s="407">
        <f t="shared" si="917"/>
        <v>0</v>
      </c>
      <c r="GJ537">
        <f t="shared" si="918"/>
        <v>0</v>
      </c>
      <c r="GK537" s="382">
        <f t="shared" si="919"/>
        <v>-2.1493917756743031E-13</v>
      </c>
      <c r="GL537">
        <v>6</v>
      </c>
      <c r="GM537">
        <f t="shared" si="847"/>
        <v>107</v>
      </c>
      <c r="GN537">
        <f t="shared" si="847"/>
        <v>18982</v>
      </c>
      <c r="GO537">
        <f t="shared" si="847"/>
        <v>454</v>
      </c>
      <c r="GP537">
        <f t="shared" si="847"/>
        <v>0</v>
      </c>
      <c r="GQ537">
        <f t="shared" si="847"/>
        <v>0</v>
      </c>
      <c r="GR537">
        <f t="shared" si="846"/>
        <v>6455</v>
      </c>
      <c r="GS537">
        <f t="shared" si="846"/>
        <v>0</v>
      </c>
      <c r="GT537">
        <f t="shared" si="846"/>
        <v>19</v>
      </c>
      <c r="GU537">
        <f t="shared" si="846"/>
        <v>0</v>
      </c>
      <c r="GV537">
        <f t="shared" si="846"/>
        <v>6195.311899999997</v>
      </c>
    </row>
    <row r="538" spans="1:204" customFormat="1" x14ac:dyDescent="0.25">
      <c r="A538" s="378">
        <v>22011</v>
      </c>
      <c r="B538" s="32" t="s">
        <v>1073</v>
      </c>
      <c r="C538" t="s">
        <v>880</v>
      </c>
      <c r="D538">
        <v>6</v>
      </c>
      <c r="E538" s="379">
        <v>9321</v>
      </c>
      <c r="F538" s="379">
        <v>21968</v>
      </c>
      <c r="G538" s="379">
        <v>36</v>
      </c>
      <c r="H538" s="379">
        <v>0</v>
      </c>
      <c r="I538" s="379">
        <v>32794</v>
      </c>
      <c r="J538" s="379">
        <v>253</v>
      </c>
      <c r="K538" s="379">
        <v>1030</v>
      </c>
      <c r="L538" s="379">
        <v>32242</v>
      </c>
      <c r="M538" s="380">
        <v>0</v>
      </c>
      <c r="N538" s="381">
        <f t="shared" si="850"/>
        <v>97644</v>
      </c>
      <c r="O538" s="379">
        <v>4166</v>
      </c>
      <c r="P538" s="379">
        <v>23263</v>
      </c>
      <c r="Q538" s="379">
        <v>91</v>
      </c>
      <c r="R538" s="379">
        <v>0</v>
      </c>
      <c r="S538" s="379">
        <v>31654</v>
      </c>
      <c r="T538" s="379">
        <v>0</v>
      </c>
      <c r="U538" s="379">
        <v>542</v>
      </c>
      <c r="V538" s="379">
        <v>28589</v>
      </c>
      <c r="W538" s="480">
        <f>(VLOOKUP(A538,'[1]floresta plant'!$A$4:$F$573,6,0))*1000</f>
        <v>0</v>
      </c>
      <c r="X538" s="24">
        <f t="shared" si="851"/>
        <v>88305</v>
      </c>
      <c r="Y538" s="53">
        <f t="shared" si="926"/>
        <v>55</v>
      </c>
      <c r="Z538" s="53">
        <f t="shared" si="926"/>
        <v>0</v>
      </c>
      <c r="AA538" s="53">
        <f t="shared" si="926"/>
        <v>-1140</v>
      </c>
      <c r="AB538" s="53">
        <f t="shared" si="926"/>
        <v>-253</v>
      </c>
      <c r="AC538" s="53">
        <f t="shared" si="926"/>
        <v>-488</v>
      </c>
      <c r="AD538" s="53">
        <f t="shared" si="926"/>
        <v>-3653</v>
      </c>
      <c r="AE538" s="53">
        <f t="shared" si="923"/>
        <v>0</v>
      </c>
      <c r="AF538" s="53">
        <f t="shared" si="852"/>
        <v>1295</v>
      </c>
      <c r="AG538" s="53">
        <f t="shared" si="853"/>
        <v>-5155</v>
      </c>
      <c r="AH538" s="53">
        <f t="shared" si="854"/>
        <v>9925.6656999999996</v>
      </c>
      <c r="AI538" s="53">
        <f t="shared" si="920"/>
        <v>-9339</v>
      </c>
      <c r="AJ538" s="469">
        <v>586.66570000000002</v>
      </c>
      <c r="AK538" s="469">
        <v>0</v>
      </c>
      <c r="AL538" s="469">
        <v>0</v>
      </c>
      <c r="AM538" s="470">
        <f t="shared" si="855"/>
        <v>586.66570000000002</v>
      </c>
      <c r="AN538" s="53">
        <f t="shared" si="856"/>
        <v>9925.6656999999996</v>
      </c>
      <c r="AO538" s="382">
        <f t="shared" si="857"/>
        <v>3</v>
      </c>
      <c r="AP538">
        <v>6</v>
      </c>
      <c r="AQ538" s="383">
        <f t="shared" si="858"/>
        <v>1350</v>
      </c>
      <c r="AR538" s="383">
        <f t="shared" si="859"/>
        <v>-10689</v>
      </c>
      <c r="AS538" s="383">
        <f t="shared" si="860"/>
        <v>55</v>
      </c>
      <c r="AT538" s="383">
        <f t="shared" si="861"/>
        <v>10689</v>
      </c>
      <c r="AU538" s="383">
        <f t="shared" si="862"/>
        <v>0</v>
      </c>
      <c r="AV538" s="383">
        <f t="shared" si="863"/>
        <v>1</v>
      </c>
      <c r="AW538" s="383">
        <f t="shared" si="864"/>
        <v>0</v>
      </c>
      <c r="AX538" s="383">
        <f t="shared" si="865"/>
        <v>1</v>
      </c>
      <c r="AY538" s="383">
        <f t="shared" si="866"/>
        <v>55</v>
      </c>
      <c r="AZ538">
        <f t="shared" si="867"/>
        <v>0</v>
      </c>
      <c r="BA538">
        <f t="shared" si="868"/>
        <v>0</v>
      </c>
      <c r="BB538" s="383">
        <f t="shared" si="869"/>
        <v>0</v>
      </c>
      <c r="BC538" s="384">
        <f t="shared" si="931"/>
        <v>55</v>
      </c>
      <c r="BD538" s="384">
        <f t="shared" si="931"/>
        <v>0</v>
      </c>
      <c r="BE538" s="384">
        <f t="shared" si="931"/>
        <v>0.10665169800729722</v>
      </c>
      <c r="BF538" s="384">
        <f t="shared" si="931"/>
        <v>2.3669192627935261E-2</v>
      </c>
      <c r="BG538" s="384">
        <f t="shared" si="931"/>
        <v>4.5654411076807934E-2</v>
      </c>
      <c r="BH538" s="384">
        <f t="shared" si="931"/>
        <v>0.34175320422864625</v>
      </c>
      <c r="BI538" s="384">
        <f t="shared" si="929"/>
        <v>0</v>
      </c>
      <c r="BJ538" s="384">
        <f t="shared" si="929"/>
        <v>1295</v>
      </c>
      <c r="BK538" s="384">
        <f t="shared" si="929"/>
        <v>0.4822714940593133</v>
      </c>
      <c r="BL538" s="474">
        <f t="shared" si="870"/>
        <v>10634</v>
      </c>
      <c r="BM538" s="409">
        <f t="shared" si="871"/>
        <v>9925.6656999999996</v>
      </c>
      <c r="BN538" s="473">
        <f t="shared" si="872"/>
        <v>1295</v>
      </c>
      <c r="BO538" s="387">
        <f t="shared" si="873"/>
        <v>1</v>
      </c>
      <c r="BP538" s="387">
        <f t="shared" si="874"/>
        <v>0</v>
      </c>
      <c r="BQ538" s="388">
        <f t="shared" si="875"/>
        <v>0</v>
      </c>
      <c r="BR538" s="389">
        <f t="shared" si="876"/>
        <v>9339</v>
      </c>
      <c r="BS538" s="390">
        <f t="shared" si="877"/>
        <v>55</v>
      </c>
      <c r="BT538" s="391">
        <f t="shared" si="921"/>
        <v>0</v>
      </c>
      <c r="BU538" s="391">
        <f t="shared" si="921"/>
        <v>5.8658433904013476</v>
      </c>
      <c r="BV538" s="391">
        <f t="shared" si="921"/>
        <v>1.3018055945364393</v>
      </c>
      <c r="BW538" s="391">
        <f t="shared" si="921"/>
        <v>2.5109926092244366</v>
      </c>
      <c r="BX538" s="391">
        <f t="shared" si="921"/>
        <v>18.796426232575545</v>
      </c>
      <c r="BY538" s="391">
        <f t="shared" si="921"/>
        <v>0</v>
      </c>
      <c r="BZ538" s="391">
        <f t="shared" si="921"/>
        <v>0</v>
      </c>
      <c r="CA538" s="391">
        <f t="shared" si="921"/>
        <v>26.524932173262233</v>
      </c>
      <c r="CB538" s="391">
        <f t="shared" si="878"/>
        <v>0</v>
      </c>
      <c r="CC538" s="391">
        <f t="shared" si="878"/>
        <v>0</v>
      </c>
      <c r="CD538" s="392">
        <f t="shared" si="879"/>
        <v>0</v>
      </c>
      <c r="CE538" s="393">
        <f t="shared" si="880"/>
        <v>0</v>
      </c>
      <c r="CF538" s="392">
        <f t="shared" si="927"/>
        <v>0</v>
      </c>
      <c r="CG538" s="392">
        <f t="shared" si="927"/>
        <v>0</v>
      </c>
      <c r="CH538" s="392">
        <f t="shared" si="927"/>
        <v>0</v>
      </c>
      <c r="CI538" s="392">
        <f t="shared" si="927"/>
        <v>0</v>
      </c>
      <c r="CJ538" s="392">
        <f t="shared" si="927"/>
        <v>0</v>
      </c>
      <c r="CK538" s="392">
        <f t="shared" si="927"/>
        <v>0</v>
      </c>
      <c r="CL538" s="392">
        <f t="shared" si="924"/>
        <v>0</v>
      </c>
      <c r="CM538" s="392">
        <f t="shared" si="881"/>
        <v>0</v>
      </c>
      <c r="CN538" s="392">
        <f t="shared" si="882"/>
        <v>0</v>
      </c>
      <c r="CO538" s="394">
        <f t="shared" si="883"/>
        <v>0</v>
      </c>
      <c r="CP538" s="394">
        <f t="shared" si="883"/>
        <v>0</v>
      </c>
      <c r="CQ538" s="395">
        <f t="shared" si="884"/>
        <v>-1140</v>
      </c>
      <c r="CR538" s="394">
        <f t="shared" si="844"/>
        <v>0</v>
      </c>
      <c r="CS538" s="394">
        <f t="shared" si="844"/>
        <v>0</v>
      </c>
      <c r="CT538" s="394">
        <f t="shared" si="844"/>
        <v>0</v>
      </c>
      <c r="CU538" s="394">
        <f t="shared" si="844"/>
        <v>0</v>
      </c>
      <c r="CV538" s="394">
        <f t="shared" si="844"/>
        <v>0</v>
      </c>
      <c r="CW538" s="394">
        <f t="shared" si="844"/>
        <v>0</v>
      </c>
      <c r="CX538" s="396">
        <f t="shared" si="885"/>
        <v>0</v>
      </c>
      <c r="CY538" s="396">
        <f t="shared" si="885"/>
        <v>0</v>
      </c>
      <c r="CZ538" s="397">
        <f t="shared" si="886"/>
        <v>0</v>
      </c>
      <c r="DA538" s="397">
        <f t="shared" si="886"/>
        <v>0</v>
      </c>
      <c r="DB538" s="397">
        <f t="shared" si="886"/>
        <v>0</v>
      </c>
      <c r="DC538" s="397">
        <f t="shared" si="887"/>
        <v>-253</v>
      </c>
      <c r="DD538" s="397">
        <f t="shared" si="848"/>
        <v>0</v>
      </c>
      <c r="DE538" s="397">
        <f t="shared" si="848"/>
        <v>0</v>
      </c>
      <c r="DF538" s="397">
        <f t="shared" si="848"/>
        <v>0</v>
      </c>
      <c r="DG538" s="397">
        <f t="shared" si="848"/>
        <v>0</v>
      </c>
      <c r="DH538" s="397">
        <f t="shared" si="848"/>
        <v>0</v>
      </c>
      <c r="DI538" s="398">
        <f t="shared" si="888"/>
        <v>0</v>
      </c>
      <c r="DJ538" s="398">
        <f t="shared" si="888"/>
        <v>0</v>
      </c>
      <c r="DK538" s="399">
        <f t="shared" si="889"/>
        <v>0</v>
      </c>
      <c r="DL538" s="399">
        <f t="shared" si="889"/>
        <v>0</v>
      </c>
      <c r="DM538" s="399">
        <f t="shared" si="889"/>
        <v>0</v>
      </c>
      <c r="DN538" s="399">
        <f t="shared" si="889"/>
        <v>0</v>
      </c>
      <c r="DO538" s="399">
        <f t="shared" si="890"/>
        <v>-488</v>
      </c>
      <c r="DP538" s="399">
        <f t="shared" si="891"/>
        <v>0</v>
      </c>
      <c r="DQ538" s="399">
        <f t="shared" si="891"/>
        <v>0</v>
      </c>
      <c r="DR538" s="399">
        <f t="shared" si="891"/>
        <v>0</v>
      </c>
      <c r="DS538" s="399">
        <f t="shared" si="891"/>
        <v>0</v>
      </c>
      <c r="DT538" s="400">
        <f t="shared" si="892"/>
        <v>0</v>
      </c>
      <c r="DU538" s="400">
        <f t="shared" si="892"/>
        <v>0</v>
      </c>
      <c r="DV538" s="386">
        <f t="shared" si="849"/>
        <v>0</v>
      </c>
      <c r="DW538" s="386">
        <f t="shared" si="849"/>
        <v>0</v>
      </c>
      <c r="DX538" s="386">
        <f t="shared" si="849"/>
        <v>0</v>
      </c>
      <c r="DY538" s="386">
        <f t="shared" si="849"/>
        <v>0</v>
      </c>
      <c r="DZ538" s="386">
        <f t="shared" si="849"/>
        <v>0</v>
      </c>
      <c r="EA538" s="401">
        <f t="shared" si="893"/>
        <v>-3653</v>
      </c>
      <c r="EB538" s="386">
        <f t="shared" si="894"/>
        <v>0</v>
      </c>
      <c r="EC538" s="386">
        <f t="shared" si="894"/>
        <v>0</v>
      </c>
      <c r="ED538" s="386">
        <f t="shared" si="894"/>
        <v>0</v>
      </c>
      <c r="EE538" s="385">
        <f t="shared" si="895"/>
        <v>0</v>
      </c>
      <c r="EF538" s="385">
        <f t="shared" si="895"/>
        <v>0</v>
      </c>
      <c r="EG538" s="402">
        <f t="shared" si="845"/>
        <v>0</v>
      </c>
      <c r="EH538" s="402">
        <f t="shared" si="845"/>
        <v>0</v>
      </c>
      <c r="EI538" s="402">
        <f t="shared" si="845"/>
        <v>0</v>
      </c>
      <c r="EJ538" s="402">
        <f t="shared" si="845"/>
        <v>0</v>
      </c>
      <c r="EK538" s="402">
        <f t="shared" si="845"/>
        <v>0</v>
      </c>
      <c r="EL538" s="402">
        <f t="shared" si="845"/>
        <v>0</v>
      </c>
      <c r="EM538" s="402">
        <f t="shared" si="896"/>
        <v>0</v>
      </c>
      <c r="EN538" s="402">
        <f t="shared" si="897"/>
        <v>0</v>
      </c>
      <c r="EO538" s="402">
        <f t="shared" si="897"/>
        <v>0</v>
      </c>
      <c r="EP538" s="402">
        <f t="shared" si="898"/>
        <v>0</v>
      </c>
      <c r="EQ538" s="402">
        <f t="shared" si="899"/>
        <v>0</v>
      </c>
      <c r="ER538" s="394">
        <f t="shared" si="928"/>
        <v>0</v>
      </c>
      <c r="ES538" s="394">
        <f t="shared" si="928"/>
        <v>0</v>
      </c>
      <c r="ET538" s="394">
        <f t="shared" si="928"/>
        <v>138.11394891944991</v>
      </c>
      <c r="EU538" s="394">
        <f t="shared" si="928"/>
        <v>30.651604453176162</v>
      </c>
      <c r="EV538" s="394">
        <f t="shared" si="928"/>
        <v>59.122462344466271</v>
      </c>
      <c r="EW538" s="394">
        <f t="shared" si="928"/>
        <v>442.5703994760969</v>
      </c>
      <c r="EX538" s="394">
        <f t="shared" si="925"/>
        <v>0</v>
      </c>
      <c r="EY538" s="403">
        <f t="shared" si="900"/>
        <v>1295</v>
      </c>
      <c r="EZ538" s="394">
        <f t="shared" si="901"/>
        <v>624.54158480681076</v>
      </c>
      <c r="FA538" s="396">
        <f t="shared" si="902"/>
        <v>0</v>
      </c>
      <c r="FB538" s="396">
        <f t="shared" si="902"/>
        <v>0</v>
      </c>
      <c r="FC538" s="404">
        <f t="shared" si="922"/>
        <v>0</v>
      </c>
      <c r="FD538" s="404">
        <f t="shared" si="922"/>
        <v>0</v>
      </c>
      <c r="FE538" s="404">
        <f t="shared" si="922"/>
        <v>0</v>
      </c>
      <c r="FF538" s="404">
        <f t="shared" si="922"/>
        <v>0</v>
      </c>
      <c r="FG538" s="404">
        <f t="shared" si="922"/>
        <v>0</v>
      </c>
      <c r="FH538" s="404">
        <f t="shared" si="922"/>
        <v>0</v>
      </c>
      <c r="FI538" s="404">
        <f t="shared" si="922"/>
        <v>0</v>
      </c>
      <c r="FJ538" s="404">
        <f t="shared" si="922"/>
        <v>0</v>
      </c>
      <c r="FK538" s="392">
        <f t="shared" si="903"/>
        <v>-5155</v>
      </c>
      <c r="FL538" s="384">
        <f t="shared" si="904"/>
        <v>0</v>
      </c>
      <c r="FM538" s="384">
        <f t="shared" si="904"/>
        <v>0</v>
      </c>
      <c r="FN538" s="405">
        <f t="shared" si="932"/>
        <v>0</v>
      </c>
      <c r="FO538" s="405">
        <f t="shared" si="932"/>
        <v>0</v>
      </c>
      <c r="FP538" s="405">
        <f t="shared" si="932"/>
        <v>996.02020769014871</v>
      </c>
      <c r="FQ538" s="405">
        <f t="shared" si="932"/>
        <v>221.04658995228741</v>
      </c>
      <c r="FR538" s="405">
        <f t="shared" si="932"/>
        <v>426.36654504630928</v>
      </c>
      <c r="FS538" s="405">
        <f t="shared" si="932"/>
        <v>3191.6331742913271</v>
      </c>
      <c r="FT538" s="405">
        <f t="shared" si="930"/>
        <v>0</v>
      </c>
      <c r="FU538" s="405">
        <f t="shared" si="930"/>
        <v>0</v>
      </c>
      <c r="FV538" s="405">
        <f t="shared" si="930"/>
        <v>4503.9334830199268</v>
      </c>
      <c r="FW538" s="397">
        <f t="shared" si="905"/>
        <v>9925.6656999999996</v>
      </c>
      <c r="FX538" s="406">
        <f t="shared" si="906"/>
        <v>586.66569999999956</v>
      </c>
      <c r="FY538" s="331">
        <f t="shared" si="907"/>
        <v>586.66569999999956</v>
      </c>
      <c r="FZ538" s="382">
        <f t="shared" si="908"/>
        <v>0</v>
      </c>
      <c r="GA538" s="331">
        <f t="shared" si="909"/>
        <v>0</v>
      </c>
      <c r="GB538" s="407">
        <f t="shared" si="910"/>
        <v>0</v>
      </c>
      <c r="GC538" s="407">
        <f t="shared" si="911"/>
        <v>0</v>
      </c>
      <c r="GD538" s="407">
        <f t="shared" si="912"/>
        <v>0</v>
      </c>
      <c r="GE538" s="407">
        <f t="shared" si="913"/>
        <v>0</v>
      </c>
      <c r="GF538" s="407">
        <f t="shared" si="914"/>
        <v>0</v>
      </c>
      <c r="GG538" s="407">
        <f t="shared" si="915"/>
        <v>0</v>
      </c>
      <c r="GH538" s="407">
        <f t="shared" si="916"/>
        <v>0</v>
      </c>
      <c r="GI538" s="407">
        <f t="shared" si="917"/>
        <v>0</v>
      </c>
      <c r="GJ538">
        <f t="shared" si="918"/>
        <v>0</v>
      </c>
      <c r="GK538" s="382">
        <f t="shared" si="919"/>
        <v>0</v>
      </c>
      <c r="GL538">
        <v>6</v>
      </c>
      <c r="GM538">
        <f t="shared" si="847"/>
        <v>55</v>
      </c>
      <c r="GN538">
        <f t="shared" si="847"/>
        <v>0</v>
      </c>
      <c r="GO538">
        <f t="shared" si="847"/>
        <v>0</v>
      </c>
      <c r="GP538">
        <f t="shared" si="847"/>
        <v>0</v>
      </c>
      <c r="GQ538">
        <f t="shared" si="847"/>
        <v>0</v>
      </c>
      <c r="GR538">
        <f t="shared" si="846"/>
        <v>0</v>
      </c>
      <c r="GS538">
        <f t="shared" si="846"/>
        <v>0</v>
      </c>
      <c r="GT538">
        <f t="shared" si="846"/>
        <v>1295</v>
      </c>
      <c r="GU538">
        <f t="shared" si="846"/>
        <v>0</v>
      </c>
      <c r="GV538">
        <f t="shared" si="846"/>
        <v>9925.6656999999996</v>
      </c>
    </row>
    <row r="539" spans="1:204" customFormat="1" x14ac:dyDescent="0.25">
      <c r="A539" s="378">
        <v>22012</v>
      </c>
      <c r="B539" s="32" t="s">
        <v>1074</v>
      </c>
      <c r="C539" t="s">
        <v>880</v>
      </c>
      <c r="D539">
        <v>6</v>
      </c>
      <c r="E539" s="379">
        <v>1028</v>
      </c>
      <c r="F539" s="379">
        <v>253</v>
      </c>
      <c r="G539" s="379">
        <v>60</v>
      </c>
      <c r="H539" s="379">
        <v>0</v>
      </c>
      <c r="I539" s="379">
        <v>9000</v>
      </c>
      <c r="J539" s="379">
        <v>0</v>
      </c>
      <c r="K539" s="379">
        <v>2720</v>
      </c>
      <c r="L539" s="379">
        <v>4210</v>
      </c>
      <c r="M539" s="380">
        <v>0</v>
      </c>
      <c r="N539" s="381">
        <f t="shared" si="850"/>
        <v>17271</v>
      </c>
      <c r="O539" s="379">
        <v>782</v>
      </c>
      <c r="P539" s="379">
        <v>220</v>
      </c>
      <c r="Q539" s="379">
        <v>66</v>
      </c>
      <c r="R539" s="379">
        <v>155</v>
      </c>
      <c r="S539" s="379">
        <v>8432</v>
      </c>
      <c r="T539" s="379">
        <v>0</v>
      </c>
      <c r="U539" s="379">
        <v>1892</v>
      </c>
      <c r="V539" s="379">
        <v>3950</v>
      </c>
      <c r="W539" s="480">
        <f>(VLOOKUP(A539,'[1]floresta plant'!$A$4:$F$573,6,0))*1000</f>
        <v>0</v>
      </c>
      <c r="X539" s="24">
        <f t="shared" si="851"/>
        <v>15497</v>
      </c>
      <c r="Y539" s="53">
        <f t="shared" si="926"/>
        <v>6</v>
      </c>
      <c r="Z539" s="53">
        <f t="shared" si="926"/>
        <v>155</v>
      </c>
      <c r="AA539" s="53">
        <f t="shared" si="926"/>
        <v>-568</v>
      </c>
      <c r="AB539" s="53">
        <f t="shared" si="926"/>
        <v>0</v>
      </c>
      <c r="AC539" s="53">
        <f t="shared" si="926"/>
        <v>-828</v>
      </c>
      <c r="AD539" s="53">
        <f t="shared" si="926"/>
        <v>-260</v>
      </c>
      <c r="AE539" s="53">
        <f t="shared" si="923"/>
        <v>0</v>
      </c>
      <c r="AF539" s="53">
        <f t="shared" si="852"/>
        <v>-33</v>
      </c>
      <c r="AG539" s="53">
        <f t="shared" si="853"/>
        <v>-246</v>
      </c>
      <c r="AH539" s="53">
        <f t="shared" si="854"/>
        <v>4274.6455000000005</v>
      </c>
      <c r="AI539" s="53">
        <f t="shared" si="920"/>
        <v>-1774</v>
      </c>
      <c r="AJ539" s="469">
        <v>2500.6455000000001</v>
      </c>
      <c r="AK539" s="469">
        <v>0</v>
      </c>
      <c r="AL539" s="469">
        <v>0</v>
      </c>
      <c r="AM539" s="470">
        <f t="shared" si="855"/>
        <v>2500.6455000000001</v>
      </c>
      <c r="AN539" s="53">
        <f t="shared" si="856"/>
        <v>4274.6455000000005</v>
      </c>
      <c r="AO539" s="382">
        <f t="shared" si="857"/>
        <v>3</v>
      </c>
      <c r="AP539">
        <v>6</v>
      </c>
      <c r="AQ539" s="383">
        <f t="shared" si="858"/>
        <v>161</v>
      </c>
      <c r="AR539" s="383">
        <f t="shared" si="859"/>
        <v>-1935</v>
      </c>
      <c r="AS539" s="383">
        <f t="shared" si="860"/>
        <v>6</v>
      </c>
      <c r="AT539" s="383">
        <f t="shared" si="861"/>
        <v>1935</v>
      </c>
      <c r="AU539" s="383">
        <f t="shared" si="862"/>
        <v>0</v>
      </c>
      <c r="AV539" s="383">
        <f t="shared" si="863"/>
        <v>1</v>
      </c>
      <c r="AW539" s="383">
        <f t="shared" si="864"/>
        <v>0</v>
      </c>
      <c r="AX539" s="383">
        <f t="shared" si="865"/>
        <v>1</v>
      </c>
      <c r="AY539" s="383">
        <f t="shared" si="866"/>
        <v>6</v>
      </c>
      <c r="AZ539">
        <f t="shared" si="867"/>
        <v>0</v>
      </c>
      <c r="BA539">
        <f t="shared" si="868"/>
        <v>0</v>
      </c>
      <c r="BB539" s="383">
        <f t="shared" si="869"/>
        <v>0</v>
      </c>
      <c r="BC539" s="384">
        <f t="shared" si="931"/>
        <v>6</v>
      </c>
      <c r="BD539" s="384">
        <f t="shared" si="931"/>
        <v>155</v>
      </c>
      <c r="BE539" s="384">
        <f t="shared" si="931"/>
        <v>0.29354005167958658</v>
      </c>
      <c r="BF539" s="384">
        <f t="shared" si="931"/>
        <v>0</v>
      </c>
      <c r="BG539" s="384">
        <f t="shared" si="931"/>
        <v>0.42790697674418604</v>
      </c>
      <c r="BH539" s="384">
        <f t="shared" si="931"/>
        <v>0.13436692506459949</v>
      </c>
      <c r="BI539" s="384">
        <f t="shared" si="929"/>
        <v>0</v>
      </c>
      <c r="BJ539" s="384">
        <f t="shared" si="929"/>
        <v>1.7054263565891473E-2</v>
      </c>
      <c r="BK539" s="384">
        <f t="shared" si="929"/>
        <v>0.12713178294573643</v>
      </c>
      <c r="BL539" s="474">
        <f t="shared" si="870"/>
        <v>1929</v>
      </c>
      <c r="BM539" s="409">
        <f t="shared" si="871"/>
        <v>4274.6455000000005</v>
      </c>
      <c r="BN539" s="473">
        <f t="shared" si="872"/>
        <v>155</v>
      </c>
      <c r="BO539" s="387">
        <f t="shared" si="873"/>
        <v>1</v>
      </c>
      <c r="BP539" s="387">
        <f t="shared" si="874"/>
        <v>0</v>
      </c>
      <c r="BQ539" s="388">
        <f t="shared" si="875"/>
        <v>0</v>
      </c>
      <c r="BR539" s="389">
        <f t="shared" si="876"/>
        <v>1774</v>
      </c>
      <c r="BS539" s="390">
        <f t="shared" si="877"/>
        <v>6</v>
      </c>
      <c r="BT539" s="391">
        <f t="shared" si="921"/>
        <v>0</v>
      </c>
      <c r="BU539" s="391">
        <f t="shared" si="921"/>
        <v>1.7612403100775196</v>
      </c>
      <c r="BV539" s="391">
        <f t="shared" si="921"/>
        <v>0</v>
      </c>
      <c r="BW539" s="391">
        <f t="shared" si="921"/>
        <v>2.5674418604651161</v>
      </c>
      <c r="BX539" s="391">
        <f t="shared" si="921"/>
        <v>0.806201550387597</v>
      </c>
      <c r="BY539" s="391">
        <f t="shared" si="921"/>
        <v>0</v>
      </c>
      <c r="BZ539" s="391">
        <f t="shared" si="921"/>
        <v>0.10232558139534884</v>
      </c>
      <c r="CA539" s="391">
        <f t="shared" si="921"/>
        <v>0.76279069767441854</v>
      </c>
      <c r="CB539" s="391">
        <f t="shared" si="878"/>
        <v>0</v>
      </c>
      <c r="CC539" s="391">
        <f t="shared" si="878"/>
        <v>0</v>
      </c>
      <c r="CD539" s="392">
        <f t="shared" si="879"/>
        <v>0</v>
      </c>
      <c r="CE539" s="393">
        <f t="shared" si="880"/>
        <v>155</v>
      </c>
      <c r="CF539" s="392">
        <f t="shared" si="927"/>
        <v>45.498708010335918</v>
      </c>
      <c r="CG539" s="392">
        <f t="shared" si="927"/>
        <v>0</v>
      </c>
      <c r="CH539" s="392">
        <f t="shared" si="927"/>
        <v>66.325581395348834</v>
      </c>
      <c r="CI539" s="392">
        <f t="shared" si="927"/>
        <v>20.82687338501292</v>
      </c>
      <c r="CJ539" s="392">
        <f t="shared" si="927"/>
        <v>0</v>
      </c>
      <c r="CK539" s="392">
        <f t="shared" si="927"/>
        <v>2.6434108527131781</v>
      </c>
      <c r="CL539" s="392">
        <f t="shared" si="924"/>
        <v>19.705426356589147</v>
      </c>
      <c r="CM539" s="392">
        <f t="shared" si="881"/>
        <v>0</v>
      </c>
      <c r="CN539" s="392">
        <f t="shared" si="882"/>
        <v>0</v>
      </c>
      <c r="CO539" s="394">
        <f t="shared" si="883"/>
        <v>0</v>
      </c>
      <c r="CP539" s="394">
        <f t="shared" si="883"/>
        <v>0</v>
      </c>
      <c r="CQ539" s="395">
        <f t="shared" si="884"/>
        <v>-568</v>
      </c>
      <c r="CR539" s="394">
        <f t="shared" ref="CR539:CW574" si="933">IF($CQ539&gt;0,IF(AB539&gt;0,0,$CQ539*BF539*$BO539),0)</f>
        <v>0</v>
      </c>
      <c r="CS539" s="394">
        <f t="shared" si="933"/>
        <v>0</v>
      </c>
      <c r="CT539" s="394">
        <f t="shared" si="933"/>
        <v>0</v>
      </c>
      <c r="CU539" s="394">
        <f t="shared" si="933"/>
        <v>0</v>
      </c>
      <c r="CV539" s="394">
        <f t="shared" si="933"/>
        <v>0</v>
      </c>
      <c r="CW539" s="394">
        <f t="shared" si="933"/>
        <v>0</v>
      </c>
      <c r="CX539" s="396">
        <f t="shared" si="885"/>
        <v>0</v>
      </c>
      <c r="CY539" s="396">
        <f t="shared" si="885"/>
        <v>0</v>
      </c>
      <c r="CZ539" s="397">
        <f t="shared" si="886"/>
        <v>0</v>
      </c>
      <c r="DA539" s="397">
        <f t="shared" si="886"/>
        <v>0</v>
      </c>
      <c r="DB539" s="397">
        <f t="shared" si="886"/>
        <v>0</v>
      </c>
      <c r="DC539" s="397">
        <f t="shared" si="887"/>
        <v>0</v>
      </c>
      <c r="DD539" s="397">
        <f t="shared" si="848"/>
        <v>0</v>
      </c>
      <c r="DE539" s="397">
        <f t="shared" si="848"/>
        <v>0</v>
      </c>
      <c r="DF539" s="397">
        <f t="shared" si="848"/>
        <v>0</v>
      </c>
      <c r="DG539" s="397">
        <f t="shared" si="848"/>
        <v>0</v>
      </c>
      <c r="DH539" s="397">
        <f t="shared" si="848"/>
        <v>0</v>
      </c>
      <c r="DI539" s="398">
        <f t="shared" si="888"/>
        <v>0</v>
      </c>
      <c r="DJ539" s="398">
        <f t="shared" si="888"/>
        <v>0</v>
      </c>
      <c r="DK539" s="399">
        <f t="shared" si="889"/>
        <v>0</v>
      </c>
      <c r="DL539" s="399">
        <f t="shared" si="889"/>
        <v>0</v>
      </c>
      <c r="DM539" s="399">
        <f t="shared" si="889"/>
        <v>0</v>
      </c>
      <c r="DN539" s="399">
        <f t="shared" si="889"/>
        <v>0</v>
      </c>
      <c r="DO539" s="399">
        <f t="shared" si="890"/>
        <v>-828</v>
      </c>
      <c r="DP539" s="399">
        <f t="shared" si="891"/>
        <v>0</v>
      </c>
      <c r="DQ539" s="399">
        <f t="shared" si="891"/>
        <v>0</v>
      </c>
      <c r="DR539" s="399">
        <f t="shared" si="891"/>
        <v>0</v>
      </c>
      <c r="DS539" s="399">
        <f t="shared" si="891"/>
        <v>0</v>
      </c>
      <c r="DT539" s="400">
        <f t="shared" si="892"/>
        <v>0</v>
      </c>
      <c r="DU539" s="400">
        <f t="shared" si="892"/>
        <v>0</v>
      </c>
      <c r="DV539" s="386">
        <f t="shared" si="849"/>
        <v>0</v>
      </c>
      <c r="DW539" s="386">
        <f t="shared" si="849"/>
        <v>0</v>
      </c>
      <c r="DX539" s="386">
        <f t="shared" si="849"/>
        <v>0</v>
      </c>
      <c r="DY539" s="386">
        <f t="shared" si="849"/>
        <v>0</v>
      </c>
      <c r="DZ539" s="386">
        <f t="shared" si="849"/>
        <v>0</v>
      </c>
      <c r="EA539" s="401">
        <f t="shared" si="893"/>
        <v>-260</v>
      </c>
      <c r="EB539" s="386">
        <f t="shared" si="894"/>
        <v>0</v>
      </c>
      <c r="EC539" s="386">
        <f t="shared" si="894"/>
        <v>0</v>
      </c>
      <c r="ED539" s="386">
        <f t="shared" si="894"/>
        <v>0</v>
      </c>
      <c r="EE539" s="385">
        <f t="shared" si="895"/>
        <v>0</v>
      </c>
      <c r="EF539" s="385">
        <f t="shared" si="895"/>
        <v>0</v>
      </c>
      <c r="EG539" s="402">
        <f t="shared" ref="EG539:EL574" si="934">IF($EM539&gt;0,IF(Y539&gt;0,0,$EM539*BC539*$BO539),0)</f>
        <v>0</v>
      </c>
      <c r="EH539" s="402">
        <f t="shared" si="934"/>
        <v>0</v>
      </c>
      <c r="EI539" s="402">
        <f t="shared" si="934"/>
        <v>0</v>
      </c>
      <c r="EJ539" s="402">
        <f t="shared" si="934"/>
        <v>0</v>
      </c>
      <c r="EK539" s="402">
        <f t="shared" si="934"/>
        <v>0</v>
      </c>
      <c r="EL539" s="402">
        <f t="shared" si="934"/>
        <v>0</v>
      </c>
      <c r="EM539" s="402">
        <f t="shared" si="896"/>
        <v>0</v>
      </c>
      <c r="EN539" s="402">
        <f t="shared" si="897"/>
        <v>0</v>
      </c>
      <c r="EO539" s="402">
        <f t="shared" si="897"/>
        <v>0</v>
      </c>
      <c r="EP539" s="402">
        <f t="shared" si="898"/>
        <v>0</v>
      </c>
      <c r="EQ539" s="402">
        <f t="shared" si="899"/>
        <v>0</v>
      </c>
      <c r="ER539" s="394">
        <f t="shared" si="928"/>
        <v>0</v>
      </c>
      <c r="ES539" s="394">
        <f t="shared" si="928"/>
        <v>0</v>
      </c>
      <c r="ET539" s="394">
        <f t="shared" si="928"/>
        <v>0</v>
      </c>
      <c r="EU539" s="394">
        <f t="shared" si="928"/>
        <v>0</v>
      </c>
      <c r="EV539" s="394">
        <f t="shared" si="928"/>
        <v>0</v>
      </c>
      <c r="EW539" s="394">
        <f t="shared" si="928"/>
        <v>0</v>
      </c>
      <c r="EX539" s="394">
        <f t="shared" si="925"/>
        <v>0</v>
      </c>
      <c r="EY539" s="403">
        <f t="shared" si="900"/>
        <v>-33</v>
      </c>
      <c r="EZ539" s="394">
        <f t="shared" si="901"/>
        <v>0</v>
      </c>
      <c r="FA539" s="396">
        <f t="shared" si="902"/>
        <v>0</v>
      </c>
      <c r="FB539" s="396">
        <f t="shared" si="902"/>
        <v>0</v>
      </c>
      <c r="FC539" s="404">
        <f t="shared" si="922"/>
        <v>0</v>
      </c>
      <c r="FD539" s="404">
        <f t="shared" si="922"/>
        <v>0</v>
      </c>
      <c r="FE539" s="404">
        <f t="shared" si="922"/>
        <v>0</v>
      </c>
      <c r="FF539" s="404">
        <f t="shared" si="922"/>
        <v>0</v>
      </c>
      <c r="FG539" s="404">
        <f t="shared" si="922"/>
        <v>0</v>
      </c>
      <c r="FH539" s="404">
        <f t="shared" si="922"/>
        <v>0</v>
      </c>
      <c r="FI539" s="404">
        <f t="shared" si="922"/>
        <v>0</v>
      </c>
      <c r="FJ539" s="404">
        <f t="shared" si="922"/>
        <v>0</v>
      </c>
      <c r="FK539" s="392">
        <f t="shared" si="903"/>
        <v>-246</v>
      </c>
      <c r="FL539" s="384">
        <f t="shared" si="904"/>
        <v>0</v>
      </c>
      <c r="FM539" s="384">
        <f t="shared" si="904"/>
        <v>0</v>
      </c>
      <c r="FN539" s="405">
        <f t="shared" si="932"/>
        <v>0</v>
      </c>
      <c r="FO539" s="405">
        <f t="shared" si="932"/>
        <v>0</v>
      </c>
      <c r="FP539" s="405">
        <f t="shared" si="932"/>
        <v>520.7400516795866</v>
      </c>
      <c r="FQ539" s="405">
        <f t="shared" si="932"/>
        <v>0</v>
      </c>
      <c r="FR539" s="405">
        <f t="shared" si="932"/>
        <v>759.106976744186</v>
      </c>
      <c r="FS539" s="405">
        <f t="shared" si="932"/>
        <v>238.36692506459949</v>
      </c>
      <c r="FT539" s="405">
        <f t="shared" si="930"/>
        <v>0</v>
      </c>
      <c r="FU539" s="405">
        <f t="shared" si="930"/>
        <v>30.254263565891474</v>
      </c>
      <c r="FV539" s="405">
        <f t="shared" si="930"/>
        <v>225.53178294573644</v>
      </c>
      <c r="FW539" s="397">
        <f t="shared" si="905"/>
        <v>4274.6455000000005</v>
      </c>
      <c r="FX539" s="406">
        <f t="shared" si="906"/>
        <v>2500.6455000000005</v>
      </c>
      <c r="FY539" s="331">
        <f t="shared" si="907"/>
        <v>2500.6455000000005</v>
      </c>
      <c r="FZ539" s="382">
        <f t="shared" si="908"/>
        <v>0</v>
      </c>
      <c r="GA539" s="331">
        <f t="shared" si="909"/>
        <v>-8.8817841970012523E-16</v>
      </c>
      <c r="GB539" s="407">
        <f t="shared" si="910"/>
        <v>0</v>
      </c>
      <c r="GC539" s="407">
        <f t="shared" si="911"/>
        <v>0</v>
      </c>
      <c r="GD539" s="407">
        <f t="shared" si="912"/>
        <v>0</v>
      </c>
      <c r="GE539" s="407">
        <f t="shared" si="913"/>
        <v>0</v>
      </c>
      <c r="GF539" s="407">
        <f t="shared" si="914"/>
        <v>0</v>
      </c>
      <c r="GG539" s="407">
        <f t="shared" si="915"/>
        <v>0</v>
      </c>
      <c r="GH539" s="407">
        <f t="shared" si="916"/>
        <v>0</v>
      </c>
      <c r="GI539" s="407">
        <f t="shared" si="917"/>
        <v>0</v>
      </c>
      <c r="GJ539">
        <f t="shared" si="918"/>
        <v>0</v>
      </c>
      <c r="GK539" s="382">
        <f t="shared" si="919"/>
        <v>-8.8817841970012523E-16</v>
      </c>
      <c r="GL539">
        <v>6</v>
      </c>
      <c r="GM539">
        <f t="shared" si="847"/>
        <v>6</v>
      </c>
      <c r="GN539">
        <f t="shared" si="847"/>
        <v>155</v>
      </c>
      <c r="GO539">
        <f t="shared" si="847"/>
        <v>0</v>
      </c>
      <c r="GP539">
        <f t="shared" si="847"/>
        <v>0</v>
      </c>
      <c r="GQ539">
        <f t="shared" si="847"/>
        <v>0</v>
      </c>
      <c r="GR539">
        <f t="shared" ref="GR539:GV574" si="935">SUMIF(AD539,"&gt;0")</f>
        <v>0</v>
      </c>
      <c r="GS539">
        <f t="shared" si="935"/>
        <v>0</v>
      </c>
      <c r="GT539">
        <f t="shared" si="935"/>
        <v>0</v>
      </c>
      <c r="GU539">
        <f t="shared" si="935"/>
        <v>0</v>
      </c>
      <c r="GV539">
        <f t="shared" si="935"/>
        <v>4274.6455000000005</v>
      </c>
    </row>
    <row r="540" spans="1:204" customFormat="1" x14ac:dyDescent="0.25">
      <c r="A540" s="378">
        <v>22013</v>
      </c>
      <c r="B540" s="32" t="s">
        <v>1075</v>
      </c>
      <c r="C540" t="s">
        <v>880</v>
      </c>
      <c r="D540">
        <v>6</v>
      </c>
      <c r="E540" s="379">
        <v>4737</v>
      </c>
      <c r="F540" s="379">
        <v>15513</v>
      </c>
      <c r="G540" s="379">
        <v>193</v>
      </c>
      <c r="H540" s="379">
        <v>0</v>
      </c>
      <c r="I540" s="379">
        <v>26173</v>
      </c>
      <c r="J540" s="379">
        <v>113</v>
      </c>
      <c r="K540" s="379">
        <v>6830</v>
      </c>
      <c r="L540" s="379">
        <v>17514</v>
      </c>
      <c r="M540" s="380">
        <v>0</v>
      </c>
      <c r="N540" s="381">
        <f t="shared" si="850"/>
        <v>71073</v>
      </c>
      <c r="O540" s="379">
        <v>5336</v>
      </c>
      <c r="P540" s="379">
        <v>18209</v>
      </c>
      <c r="Q540" s="379">
        <v>227</v>
      </c>
      <c r="R540" s="379">
        <v>0</v>
      </c>
      <c r="S540" s="379">
        <v>23774</v>
      </c>
      <c r="T540" s="379">
        <v>0</v>
      </c>
      <c r="U540" s="379">
        <v>3720</v>
      </c>
      <c r="V540" s="379">
        <v>19453</v>
      </c>
      <c r="W540" s="480">
        <f>(VLOOKUP(A540,'[1]floresta plant'!$A$4:$F$573,6,0))*1000</f>
        <v>0</v>
      </c>
      <c r="X540" s="24">
        <f t="shared" si="851"/>
        <v>70719</v>
      </c>
      <c r="Y540" s="53">
        <f t="shared" si="926"/>
        <v>34</v>
      </c>
      <c r="Z540" s="53">
        <f t="shared" si="926"/>
        <v>0</v>
      </c>
      <c r="AA540" s="53">
        <f t="shared" si="926"/>
        <v>-2399</v>
      </c>
      <c r="AB540" s="53">
        <f t="shared" si="926"/>
        <v>-113</v>
      </c>
      <c r="AC540" s="53">
        <f t="shared" si="926"/>
        <v>-3110</v>
      </c>
      <c r="AD540" s="53">
        <f t="shared" si="926"/>
        <v>1939</v>
      </c>
      <c r="AE540" s="53">
        <f t="shared" si="923"/>
        <v>0</v>
      </c>
      <c r="AF540" s="53">
        <f t="shared" si="852"/>
        <v>2696</v>
      </c>
      <c r="AG540" s="53">
        <f t="shared" si="853"/>
        <v>599</v>
      </c>
      <c r="AH540" s="53">
        <f t="shared" si="854"/>
        <v>354</v>
      </c>
      <c r="AI540" s="53">
        <f t="shared" si="920"/>
        <v>-354</v>
      </c>
      <c r="AJ540" s="469">
        <v>0</v>
      </c>
      <c r="AK540" s="469">
        <v>0</v>
      </c>
      <c r="AL540" s="469">
        <v>0</v>
      </c>
      <c r="AM540" s="470">
        <f t="shared" si="855"/>
        <v>0</v>
      </c>
      <c r="AN540" s="53">
        <f t="shared" si="856"/>
        <v>354</v>
      </c>
      <c r="AO540" s="382">
        <f t="shared" si="857"/>
        <v>3</v>
      </c>
      <c r="AP540">
        <v>6</v>
      </c>
      <c r="AQ540" s="383">
        <f t="shared" si="858"/>
        <v>5268</v>
      </c>
      <c r="AR540" s="383">
        <f t="shared" si="859"/>
        <v>-5622</v>
      </c>
      <c r="AS540" s="383">
        <f t="shared" si="860"/>
        <v>34</v>
      </c>
      <c r="AT540" s="383">
        <f t="shared" si="861"/>
        <v>5622</v>
      </c>
      <c r="AU540" s="383">
        <f t="shared" si="862"/>
        <v>0</v>
      </c>
      <c r="AV540" s="383">
        <f t="shared" si="863"/>
        <v>1</v>
      </c>
      <c r="AW540" s="383">
        <f t="shared" si="864"/>
        <v>0</v>
      </c>
      <c r="AX540" s="383">
        <f t="shared" si="865"/>
        <v>1</v>
      </c>
      <c r="AY540" s="383">
        <f t="shared" si="866"/>
        <v>34</v>
      </c>
      <c r="AZ540">
        <f t="shared" si="867"/>
        <v>0</v>
      </c>
      <c r="BA540">
        <f t="shared" si="868"/>
        <v>0</v>
      </c>
      <c r="BB540" s="383">
        <f t="shared" si="869"/>
        <v>0</v>
      </c>
      <c r="BC540" s="384">
        <f t="shared" si="931"/>
        <v>34</v>
      </c>
      <c r="BD540" s="384">
        <f t="shared" si="931"/>
        <v>0</v>
      </c>
      <c r="BE540" s="384">
        <f t="shared" si="931"/>
        <v>0.42671647100675913</v>
      </c>
      <c r="BF540" s="384">
        <f t="shared" si="931"/>
        <v>2.0099608680184986E-2</v>
      </c>
      <c r="BG540" s="384">
        <f t="shared" si="931"/>
        <v>0.55318392031305585</v>
      </c>
      <c r="BH540" s="384">
        <f t="shared" si="931"/>
        <v>1939</v>
      </c>
      <c r="BI540" s="384">
        <f t="shared" si="929"/>
        <v>0</v>
      </c>
      <c r="BJ540" s="384">
        <f t="shared" si="929"/>
        <v>2696</v>
      </c>
      <c r="BK540" s="384">
        <f t="shared" si="929"/>
        <v>599</v>
      </c>
      <c r="BL540" s="474">
        <f t="shared" si="870"/>
        <v>5588</v>
      </c>
      <c r="BM540" s="409">
        <f t="shared" si="871"/>
        <v>354</v>
      </c>
      <c r="BN540" s="473">
        <f t="shared" si="872"/>
        <v>5234</v>
      </c>
      <c r="BO540" s="387">
        <f t="shared" si="873"/>
        <v>1</v>
      </c>
      <c r="BP540" s="387">
        <f t="shared" si="874"/>
        <v>0</v>
      </c>
      <c r="BQ540" s="388">
        <f t="shared" si="875"/>
        <v>0</v>
      </c>
      <c r="BR540" s="389">
        <f t="shared" si="876"/>
        <v>354</v>
      </c>
      <c r="BS540" s="390">
        <f t="shared" si="877"/>
        <v>34</v>
      </c>
      <c r="BT540" s="391">
        <f t="shared" si="921"/>
        <v>0</v>
      </c>
      <c r="BU540" s="391">
        <f t="shared" si="921"/>
        <v>14.50836001422981</v>
      </c>
      <c r="BV540" s="391">
        <f t="shared" si="921"/>
        <v>0.68338669512628958</v>
      </c>
      <c r="BW540" s="391">
        <f t="shared" si="921"/>
        <v>18.808253290643901</v>
      </c>
      <c r="BX540" s="391">
        <f t="shared" si="921"/>
        <v>0</v>
      </c>
      <c r="BY540" s="391">
        <f t="shared" si="921"/>
        <v>0</v>
      </c>
      <c r="BZ540" s="391">
        <f t="shared" si="921"/>
        <v>0</v>
      </c>
      <c r="CA540" s="391">
        <f t="shared" si="921"/>
        <v>0</v>
      </c>
      <c r="CB540" s="391">
        <f t="shared" si="878"/>
        <v>0</v>
      </c>
      <c r="CC540" s="391">
        <f t="shared" si="878"/>
        <v>0</v>
      </c>
      <c r="CD540" s="392">
        <f t="shared" si="879"/>
        <v>0</v>
      </c>
      <c r="CE540" s="393">
        <f t="shared" si="880"/>
        <v>0</v>
      </c>
      <c r="CF540" s="392">
        <f t="shared" si="927"/>
        <v>0</v>
      </c>
      <c r="CG540" s="392">
        <f t="shared" si="927"/>
        <v>0</v>
      </c>
      <c r="CH540" s="392">
        <f t="shared" si="927"/>
        <v>0</v>
      </c>
      <c r="CI540" s="392">
        <f t="shared" si="927"/>
        <v>0</v>
      </c>
      <c r="CJ540" s="392">
        <f t="shared" si="927"/>
        <v>0</v>
      </c>
      <c r="CK540" s="392">
        <f t="shared" si="927"/>
        <v>0</v>
      </c>
      <c r="CL540" s="392">
        <f t="shared" si="924"/>
        <v>0</v>
      </c>
      <c r="CM540" s="392">
        <f t="shared" si="881"/>
        <v>0</v>
      </c>
      <c r="CN540" s="392">
        <f t="shared" si="882"/>
        <v>0</v>
      </c>
      <c r="CO540" s="394">
        <f t="shared" si="883"/>
        <v>0</v>
      </c>
      <c r="CP540" s="394">
        <f t="shared" si="883"/>
        <v>0</v>
      </c>
      <c r="CQ540" s="395">
        <f t="shared" si="884"/>
        <v>-2399</v>
      </c>
      <c r="CR540" s="394">
        <f t="shared" si="933"/>
        <v>0</v>
      </c>
      <c r="CS540" s="394">
        <f t="shared" si="933"/>
        <v>0</v>
      </c>
      <c r="CT540" s="394">
        <f t="shared" si="933"/>
        <v>0</v>
      </c>
      <c r="CU540" s="394">
        <f t="shared" si="933"/>
        <v>0</v>
      </c>
      <c r="CV540" s="394">
        <f t="shared" si="933"/>
        <v>0</v>
      </c>
      <c r="CW540" s="394">
        <f t="shared" si="933"/>
        <v>0</v>
      </c>
      <c r="CX540" s="396">
        <f t="shared" si="885"/>
        <v>0</v>
      </c>
      <c r="CY540" s="396">
        <f t="shared" si="885"/>
        <v>0</v>
      </c>
      <c r="CZ540" s="397">
        <f t="shared" si="886"/>
        <v>0</v>
      </c>
      <c r="DA540" s="397">
        <f t="shared" si="886"/>
        <v>0</v>
      </c>
      <c r="DB540" s="397">
        <f t="shared" si="886"/>
        <v>0</v>
      </c>
      <c r="DC540" s="397">
        <f t="shared" si="887"/>
        <v>-113</v>
      </c>
      <c r="DD540" s="397">
        <f t="shared" si="848"/>
        <v>0</v>
      </c>
      <c r="DE540" s="397">
        <f t="shared" si="848"/>
        <v>0</v>
      </c>
      <c r="DF540" s="397">
        <f t="shared" si="848"/>
        <v>0</v>
      </c>
      <c r="DG540" s="397">
        <f t="shared" si="848"/>
        <v>0</v>
      </c>
      <c r="DH540" s="397">
        <f t="shared" si="848"/>
        <v>0</v>
      </c>
      <c r="DI540" s="398">
        <f t="shared" si="888"/>
        <v>0</v>
      </c>
      <c r="DJ540" s="398">
        <f t="shared" si="888"/>
        <v>0</v>
      </c>
      <c r="DK540" s="399">
        <f t="shared" si="889"/>
        <v>0</v>
      </c>
      <c r="DL540" s="399">
        <f t="shared" si="889"/>
        <v>0</v>
      </c>
      <c r="DM540" s="399">
        <f t="shared" si="889"/>
        <v>0</v>
      </c>
      <c r="DN540" s="399">
        <f t="shared" si="889"/>
        <v>0</v>
      </c>
      <c r="DO540" s="399">
        <f t="shared" si="890"/>
        <v>-3110</v>
      </c>
      <c r="DP540" s="399">
        <f t="shared" si="891"/>
        <v>0</v>
      </c>
      <c r="DQ540" s="399">
        <f t="shared" si="891"/>
        <v>0</v>
      </c>
      <c r="DR540" s="399">
        <f t="shared" si="891"/>
        <v>0</v>
      </c>
      <c r="DS540" s="399">
        <f t="shared" si="891"/>
        <v>0</v>
      </c>
      <c r="DT540" s="400">
        <f t="shared" si="892"/>
        <v>0</v>
      </c>
      <c r="DU540" s="400">
        <f t="shared" si="892"/>
        <v>0</v>
      </c>
      <c r="DV540" s="386">
        <f t="shared" si="849"/>
        <v>0</v>
      </c>
      <c r="DW540" s="386">
        <f t="shared" si="849"/>
        <v>0</v>
      </c>
      <c r="DX540" s="386">
        <f t="shared" si="849"/>
        <v>827.40323728210592</v>
      </c>
      <c r="DY540" s="386">
        <f t="shared" si="849"/>
        <v>38.973141230878689</v>
      </c>
      <c r="DZ540" s="386">
        <f t="shared" si="849"/>
        <v>1072.6236214870153</v>
      </c>
      <c r="EA540" s="401">
        <f t="shared" si="893"/>
        <v>1939</v>
      </c>
      <c r="EB540" s="386">
        <f t="shared" si="894"/>
        <v>0</v>
      </c>
      <c r="EC540" s="386">
        <f t="shared" si="894"/>
        <v>0</v>
      </c>
      <c r="ED540" s="386">
        <f t="shared" si="894"/>
        <v>0</v>
      </c>
      <c r="EE540" s="385">
        <f t="shared" si="895"/>
        <v>0</v>
      </c>
      <c r="EF540" s="385">
        <f t="shared" si="895"/>
        <v>0</v>
      </c>
      <c r="EG540" s="402">
        <f t="shared" si="934"/>
        <v>0</v>
      </c>
      <c r="EH540" s="402">
        <f t="shared" si="934"/>
        <v>0</v>
      </c>
      <c r="EI540" s="402">
        <f t="shared" si="934"/>
        <v>0</v>
      </c>
      <c r="EJ540" s="402">
        <f t="shared" si="934"/>
        <v>0</v>
      </c>
      <c r="EK540" s="402">
        <f t="shared" si="934"/>
        <v>0</v>
      </c>
      <c r="EL540" s="402">
        <f t="shared" si="934"/>
        <v>0</v>
      </c>
      <c r="EM540" s="402">
        <f t="shared" si="896"/>
        <v>0</v>
      </c>
      <c r="EN540" s="402">
        <f t="shared" si="897"/>
        <v>0</v>
      </c>
      <c r="EO540" s="402">
        <f t="shared" si="897"/>
        <v>0</v>
      </c>
      <c r="EP540" s="402">
        <f t="shared" si="898"/>
        <v>0</v>
      </c>
      <c r="EQ540" s="402">
        <f t="shared" si="899"/>
        <v>0</v>
      </c>
      <c r="ER540" s="394">
        <f t="shared" si="928"/>
        <v>0</v>
      </c>
      <c r="ES540" s="394">
        <f t="shared" si="928"/>
        <v>0</v>
      </c>
      <c r="ET540" s="394">
        <f t="shared" si="928"/>
        <v>1150.4276058342227</v>
      </c>
      <c r="EU540" s="394">
        <f t="shared" si="928"/>
        <v>54.188545001778721</v>
      </c>
      <c r="EV540" s="394">
        <f t="shared" si="928"/>
        <v>1491.3838491639985</v>
      </c>
      <c r="EW540" s="394">
        <f t="shared" si="928"/>
        <v>0</v>
      </c>
      <c r="EX540" s="394">
        <f t="shared" si="925"/>
        <v>0</v>
      </c>
      <c r="EY540" s="403">
        <f t="shared" si="900"/>
        <v>2696</v>
      </c>
      <c r="EZ540" s="394">
        <f t="shared" si="901"/>
        <v>0</v>
      </c>
      <c r="FA540" s="396">
        <f t="shared" si="902"/>
        <v>0</v>
      </c>
      <c r="FB540" s="396">
        <f t="shared" si="902"/>
        <v>0</v>
      </c>
      <c r="FC540" s="404">
        <f t="shared" si="922"/>
        <v>0</v>
      </c>
      <c r="FD540" s="404">
        <f t="shared" si="922"/>
        <v>0</v>
      </c>
      <c r="FE540" s="404">
        <f t="shared" si="922"/>
        <v>255.60316613304872</v>
      </c>
      <c r="FF540" s="404">
        <f t="shared" si="922"/>
        <v>12.039665599430807</v>
      </c>
      <c r="FG540" s="404">
        <f t="shared" si="922"/>
        <v>331.35716826752048</v>
      </c>
      <c r="FH540" s="404">
        <f t="shared" si="922"/>
        <v>0</v>
      </c>
      <c r="FI540" s="404">
        <f t="shared" si="922"/>
        <v>0</v>
      </c>
      <c r="FJ540" s="404">
        <f t="shared" si="922"/>
        <v>0</v>
      </c>
      <c r="FK540" s="392">
        <f t="shared" si="903"/>
        <v>599</v>
      </c>
      <c r="FL540" s="384">
        <f t="shared" si="904"/>
        <v>0</v>
      </c>
      <c r="FM540" s="384">
        <f t="shared" si="904"/>
        <v>0</v>
      </c>
      <c r="FN540" s="405">
        <f t="shared" si="932"/>
        <v>0</v>
      </c>
      <c r="FO540" s="405">
        <f t="shared" si="932"/>
        <v>0</v>
      </c>
      <c r="FP540" s="405">
        <f t="shared" si="932"/>
        <v>151.05763073639272</v>
      </c>
      <c r="FQ540" s="405">
        <f t="shared" si="932"/>
        <v>7.1152614727854848</v>
      </c>
      <c r="FR540" s="405">
        <f t="shared" si="932"/>
        <v>195.82710779082177</v>
      </c>
      <c r="FS540" s="405">
        <f t="shared" si="932"/>
        <v>0</v>
      </c>
      <c r="FT540" s="405">
        <f t="shared" si="930"/>
        <v>0</v>
      </c>
      <c r="FU540" s="405">
        <f t="shared" si="930"/>
        <v>0</v>
      </c>
      <c r="FV540" s="405">
        <f t="shared" si="930"/>
        <v>0</v>
      </c>
      <c r="FW540" s="397">
        <f t="shared" si="905"/>
        <v>354</v>
      </c>
      <c r="FX540" s="406">
        <f t="shared" si="906"/>
        <v>0</v>
      </c>
      <c r="FY540" s="331">
        <f t="shared" si="907"/>
        <v>0</v>
      </c>
      <c r="FZ540" s="382">
        <f t="shared" si="908"/>
        <v>0</v>
      </c>
      <c r="GA540" s="331">
        <f t="shared" si="909"/>
        <v>0</v>
      </c>
      <c r="GB540" s="407">
        <f t="shared" si="910"/>
        <v>0</v>
      </c>
      <c r="GC540" s="407">
        <f t="shared" si="911"/>
        <v>0</v>
      </c>
      <c r="GD540" s="407">
        <f t="shared" si="912"/>
        <v>0</v>
      </c>
      <c r="GE540" s="407">
        <f t="shared" si="913"/>
        <v>0</v>
      </c>
      <c r="GF540" s="407">
        <f t="shared" si="914"/>
        <v>0</v>
      </c>
      <c r="GG540" s="407">
        <f t="shared" si="915"/>
        <v>0</v>
      </c>
      <c r="GH540" s="407">
        <f t="shared" si="916"/>
        <v>0</v>
      </c>
      <c r="GI540" s="407">
        <f t="shared" si="917"/>
        <v>0</v>
      </c>
      <c r="GJ540">
        <f t="shared" si="918"/>
        <v>0</v>
      </c>
      <c r="GK540" s="382">
        <f t="shared" si="919"/>
        <v>0</v>
      </c>
      <c r="GL540">
        <v>6</v>
      </c>
      <c r="GM540">
        <f t="shared" ref="GM540:GQ574" si="936">SUMIF(Y540,"&gt;0")</f>
        <v>34</v>
      </c>
      <c r="GN540">
        <f t="shared" si="936"/>
        <v>0</v>
      </c>
      <c r="GO540">
        <f t="shared" si="936"/>
        <v>0</v>
      </c>
      <c r="GP540">
        <f t="shared" si="936"/>
        <v>0</v>
      </c>
      <c r="GQ540">
        <f t="shared" si="936"/>
        <v>0</v>
      </c>
      <c r="GR540">
        <f t="shared" si="935"/>
        <v>1939</v>
      </c>
      <c r="GS540">
        <f t="shared" si="935"/>
        <v>0</v>
      </c>
      <c r="GT540">
        <f t="shared" si="935"/>
        <v>2696</v>
      </c>
      <c r="GU540">
        <f t="shared" si="935"/>
        <v>599</v>
      </c>
      <c r="GV540">
        <f t="shared" si="935"/>
        <v>354</v>
      </c>
    </row>
    <row r="541" spans="1:204" customFormat="1" x14ac:dyDescent="0.25">
      <c r="A541" s="378">
        <v>22014</v>
      </c>
      <c r="B541" s="32" t="s">
        <v>1076</v>
      </c>
      <c r="C541" t="s">
        <v>880</v>
      </c>
      <c r="D541">
        <v>6</v>
      </c>
      <c r="E541" s="379">
        <v>2874</v>
      </c>
      <c r="F541" s="379">
        <v>63523</v>
      </c>
      <c r="G541" s="379">
        <v>0</v>
      </c>
      <c r="H541" s="379">
        <v>0</v>
      </c>
      <c r="I541" s="379">
        <v>12560</v>
      </c>
      <c r="J541" s="379">
        <v>490</v>
      </c>
      <c r="K541" s="379">
        <v>10</v>
      </c>
      <c r="L541" s="379">
        <v>34900</v>
      </c>
      <c r="M541" s="380">
        <v>0</v>
      </c>
      <c r="N541" s="381">
        <f t="shared" si="850"/>
        <v>114357</v>
      </c>
      <c r="O541" s="379">
        <v>4805</v>
      </c>
      <c r="P541" s="379">
        <v>66165</v>
      </c>
      <c r="Q541" s="379">
        <v>0</v>
      </c>
      <c r="R541" s="379">
        <v>0</v>
      </c>
      <c r="S541" s="379">
        <v>14620</v>
      </c>
      <c r="T541" s="379">
        <v>110</v>
      </c>
      <c r="U541" s="379">
        <v>6</v>
      </c>
      <c r="V541" s="379">
        <v>35053</v>
      </c>
      <c r="W541" s="480">
        <f>(VLOOKUP(A541,'[1]floresta plant'!$A$4:$F$573,6,0))*1000</f>
        <v>0</v>
      </c>
      <c r="X541" s="24">
        <f t="shared" si="851"/>
        <v>120759</v>
      </c>
      <c r="Y541" s="53">
        <f t="shared" si="926"/>
        <v>0</v>
      </c>
      <c r="Z541" s="53">
        <f t="shared" si="926"/>
        <v>0</v>
      </c>
      <c r="AA541" s="53">
        <f t="shared" si="926"/>
        <v>2060</v>
      </c>
      <c r="AB541" s="53">
        <f t="shared" si="926"/>
        <v>-380</v>
      </c>
      <c r="AC541" s="53">
        <f t="shared" si="926"/>
        <v>-4</v>
      </c>
      <c r="AD541" s="53">
        <f t="shared" si="926"/>
        <v>153</v>
      </c>
      <c r="AE541" s="53">
        <f t="shared" si="923"/>
        <v>0</v>
      </c>
      <c r="AF541" s="53">
        <f t="shared" si="852"/>
        <v>2642</v>
      </c>
      <c r="AG541" s="53">
        <f t="shared" si="853"/>
        <v>1931</v>
      </c>
      <c r="AH541" s="53">
        <f t="shared" si="854"/>
        <v>-6402</v>
      </c>
      <c r="AI541" s="53">
        <f t="shared" si="920"/>
        <v>6402</v>
      </c>
      <c r="AJ541" s="469">
        <v>0</v>
      </c>
      <c r="AK541" s="469">
        <v>0</v>
      </c>
      <c r="AL541" s="469">
        <v>0</v>
      </c>
      <c r="AM541" s="470">
        <f t="shared" si="855"/>
        <v>0</v>
      </c>
      <c r="AN541" s="53">
        <f t="shared" si="856"/>
        <v>-6402</v>
      </c>
      <c r="AO541" s="382">
        <f t="shared" si="857"/>
        <v>2</v>
      </c>
      <c r="AP541">
        <v>6</v>
      </c>
      <c r="AQ541" s="383">
        <f t="shared" si="858"/>
        <v>6786</v>
      </c>
      <c r="AR541" s="383">
        <f t="shared" si="859"/>
        <v>-384</v>
      </c>
      <c r="AS541" s="383">
        <f t="shared" si="860"/>
        <v>0</v>
      </c>
      <c r="AT541" s="383">
        <f t="shared" si="861"/>
        <v>384</v>
      </c>
      <c r="AU541" s="383">
        <f t="shared" si="862"/>
        <v>6402</v>
      </c>
      <c r="AV541" s="383">
        <f t="shared" si="863"/>
        <v>1</v>
      </c>
      <c r="AW541" s="383">
        <f t="shared" si="864"/>
        <v>1</v>
      </c>
      <c r="AX541" s="383">
        <f t="shared" si="865"/>
        <v>1</v>
      </c>
      <c r="AY541" s="383">
        <f t="shared" si="866"/>
        <v>0</v>
      </c>
      <c r="AZ541">
        <f t="shared" si="867"/>
        <v>0</v>
      </c>
      <c r="BA541">
        <f t="shared" si="868"/>
        <v>0</v>
      </c>
      <c r="BB541" s="383">
        <f t="shared" si="869"/>
        <v>0</v>
      </c>
      <c r="BC541" s="384">
        <f t="shared" si="931"/>
        <v>0</v>
      </c>
      <c r="BD541" s="384">
        <f t="shared" si="931"/>
        <v>0</v>
      </c>
      <c r="BE541" s="384">
        <f t="shared" si="931"/>
        <v>2060</v>
      </c>
      <c r="BF541" s="384">
        <f t="shared" si="931"/>
        <v>0.98958333333333337</v>
      </c>
      <c r="BG541" s="384">
        <f t="shared" si="931"/>
        <v>1.0416666666666666E-2</v>
      </c>
      <c r="BH541" s="384">
        <f t="shared" si="931"/>
        <v>153</v>
      </c>
      <c r="BI541" s="384">
        <f t="shared" si="929"/>
        <v>0</v>
      </c>
      <c r="BJ541" s="384">
        <f t="shared" si="929"/>
        <v>2642</v>
      </c>
      <c r="BK541" s="384">
        <f t="shared" si="929"/>
        <v>1931</v>
      </c>
      <c r="BL541" s="474">
        <f t="shared" si="870"/>
        <v>384</v>
      </c>
      <c r="BM541" s="409">
        <f t="shared" si="871"/>
        <v>-6402</v>
      </c>
      <c r="BN541" s="473">
        <f t="shared" si="872"/>
        <v>6786</v>
      </c>
      <c r="BO541" s="387">
        <f t="shared" si="873"/>
        <v>5.6587091069849688E-2</v>
      </c>
      <c r="BP541" s="387">
        <f t="shared" si="874"/>
        <v>0.94341290893015028</v>
      </c>
      <c r="BQ541" s="388">
        <f t="shared" si="875"/>
        <v>0</v>
      </c>
      <c r="BR541" s="389">
        <f t="shared" si="876"/>
        <v>0</v>
      </c>
      <c r="BS541" s="390">
        <f t="shared" si="877"/>
        <v>0</v>
      </c>
      <c r="BT541" s="391">
        <f t="shared" si="921"/>
        <v>0</v>
      </c>
      <c r="BU541" s="391">
        <f t="shared" si="921"/>
        <v>0</v>
      </c>
      <c r="BV541" s="391">
        <f t="shared" si="921"/>
        <v>0</v>
      </c>
      <c r="BW541" s="391">
        <f t="shared" si="921"/>
        <v>0</v>
      </c>
      <c r="BX541" s="391">
        <f t="shared" si="921"/>
        <v>0</v>
      </c>
      <c r="BY541" s="391">
        <f t="shared" si="921"/>
        <v>0</v>
      </c>
      <c r="BZ541" s="391">
        <f t="shared" si="921"/>
        <v>0</v>
      </c>
      <c r="CA541" s="391">
        <f t="shared" si="921"/>
        <v>0</v>
      </c>
      <c r="CB541" s="391">
        <f t="shared" si="878"/>
        <v>0</v>
      </c>
      <c r="CC541" s="391">
        <f t="shared" si="878"/>
        <v>0</v>
      </c>
      <c r="CD541" s="392">
        <f t="shared" si="879"/>
        <v>0</v>
      </c>
      <c r="CE541" s="393">
        <f t="shared" si="880"/>
        <v>0</v>
      </c>
      <c r="CF541" s="392">
        <f t="shared" si="927"/>
        <v>0</v>
      </c>
      <c r="CG541" s="392">
        <f t="shared" si="927"/>
        <v>0</v>
      </c>
      <c r="CH541" s="392">
        <f t="shared" si="927"/>
        <v>0</v>
      </c>
      <c r="CI541" s="392">
        <f t="shared" si="927"/>
        <v>0</v>
      </c>
      <c r="CJ541" s="392">
        <f t="shared" si="927"/>
        <v>0</v>
      </c>
      <c r="CK541" s="392">
        <f t="shared" si="927"/>
        <v>0</v>
      </c>
      <c r="CL541" s="392">
        <f t="shared" si="924"/>
        <v>0</v>
      </c>
      <c r="CM541" s="392">
        <f t="shared" si="881"/>
        <v>0</v>
      </c>
      <c r="CN541" s="392">
        <f t="shared" si="882"/>
        <v>0</v>
      </c>
      <c r="CO541" s="394">
        <f t="shared" si="883"/>
        <v>0</v>
      </c>
      <c r="CP541" s="394">
        <f t="shared" si="883"/>
        <v>0</v>
      </c>
      <c r="CQ541" s="395">
        <f t="shared" si="884"/>
        <v>2060</v>
      </c>
      <c r="CR541" s="394">
        <f t="shared" si="933"/>
        <v>115.35514294134984</v>
      </c>
      <c r="CS541" s="394">
        <f t="shared" si="933"/>
        <v>1.2142646625405245</v>
      </c>
      <c r="CT541" s="394">
        <f t="shared" si="933"/>
        <v>0</v>
      </c>
      <c r="CU541" s="394">
        <f t="shared" si="933"/>
        <v>0</v>
      </c>
      <c r="CV541" s="394">
        <f t="shared" si="933"/>
        <v>0</v>
      </c>
      <c r="CW541" s="394">
        <f t="shared" si="933"/>
        <v>0</v>
      </c>
      <c r="CX541" s="396">
        <f t="shared" si="885"/>
        <v>1943.4305923961097</v>
      </c>
      <c r="CY541" s="396">
        <f t="shared" si="885"/>
        <v>0</v>
      </c>
      <c r="CZ541" s="397">
        <f t="shared" si="886"/>
        <v>0</v>
      </c>
      <c r="DA541" s="397">
        <f t="shared" si="886"/>
        <v>0</v>
      </c>
      <c r="DB541" s="397">
        <f t="shared" si="886"/>
        <v>0</v>
      </c>
      <c r="DC541" s="397">
        <f t="shared" si="887"/>
        <v>-380</v>
      </c>
      <c r="DD541" s="397">
        <f t="shared" si="848"/>
        <v>0</v>
      </c>
      <c r="DE541" s="397">
        <f t="shared" si="848"/>
        <v>0</v>
      </c>
      <c r="DF541" s="397">
        <f t="shared" si="848"/>
        <v>0</v>
      </c>
      <c r="DG541" s="397">
        <f t="shared" si="848"/>
        <v>0</v>
      </c>
      <c r="DH541" s="397">
        <f t="shared" si="848"/>
        <v>0</v>
      </c>
      <c r="DI541" s="398">
        <f t="shared" si="888"/>
        <v>0</v>
      </c>
      <c r="DJ541" s="398">
        <f t="shared" si="888"/>
        <v>0</v>
      </c>
      <c r="DK541" s="399">
        <f t="shared" si="889"/>
        <v>0</v>
      </c>
      <c r="DL541" s="399">
        <f t="shared" si="889"/>
        <v>0</v>
      </c>
      <c r="DM541" s="399">
        <f t="shared" si="889"/>
        <v>0</v>
      </c>
      <c r="DN541" s="399">
        <f t="shared" si="889"/>
        <v>0</v>
      </c>
      <c r="DO541" s="399">
        <f t="shared" si="890"/>
        <v>-4</v>
      </c>
      <c r="DP541" s="399">
        <f t="shared" si="891"/>
        <v>0</v>
      </c>
      <c r="DQ541" s="399">
        <f t="shared" si="891"/>
        <v>0</v>
      </c>
      <c r="DR541" s="399">
        <f t="shared" si="891"/>
        <v>0</v>
      </c>
      <c r="DS541" s="399">
        <f t="shared" si="891"/>
        <v>0</v>
      </c>
      <c r="DT541" s="400">
        <f t="shared" si="892"/>
        <v>0</v>
      </c>
      <c r="DU541" s="400">
        <f t="shared" si="892"/>
        <v>0</v>
      </c>
      <c r="DV541" s="386">
        <f t="shared" si="849"/>
        <v>0</v>
      </c>
      <c r="DW541" s="386">
        <f t="shared" si="849"/>
        <v>0</v>
      </c>
      <c r="DX541" s="386">
        <f t="shared" si="849"/>
        <v>0</v>
      </c>
      <c r="DY541" s="386">
        <f t="shared" si="849"/>
        <v>8.5676392572944309</v>
      </c>
      <c r="DZ541" s="386">
        <f t="shared" si="849"/>
        <v>9.0185676392572939E-2</v>
      </c>
      <c r="EA541" s="401">
        <f t="shared" si="893"/>
        <v>153</v>
      </c>
      <c r="EB541" s="386">
        <f t="shared" si="894"/>
        <v>0</v>
      </c>
      <c r="EC541" s="386">
        <f t="shared" si="894"/>
        <v>0</v>
      </c>
      <c r="ED541" s="386">
        <f t="shared" si="894"/>
        <v>0</v>
      </c>
      <c r="EE541" s="385">
        <f t="shared" si="895"/>
        <v>144.34217506631299</v>
      </c>
      <c r="EF541" s="385">
        <f t="shared" si="895"/>
        <v>0</v>
      </c>
      <c r="EG541" s="402">
        <f t="shared" si="934"/>
        <v>0</v>
      </c>
      <c r="EH541" s="402">
        <f t="shared" si="934"/>
        <v>0</v>
      </c>
      <c r="EI541" s="402">
        <f t="shared" si="934"/>
        <v>0</v>
      </c>
      <c r="EJ541" s="402">
        <f t="shared" si="934"/>
        <v>0</v>
      </c>
      <c r="EK541" s="402">
        <f t="shared" si="934"/>
        <v>0</v>
      </c>
      <c r="EL541" s="402">
        <f t="shared" si="934"/>
        <v>0</v>
      </c>
      <c r="EM541" s="402">
        <f t="shared" si="896"/>
        <v>0</v>
      </c>
      <c r="EN541" s="402">
        <f t="shared" si="897"/>
        <v>0</v>
      </c>
      <c r="EO541" s="402">
        <f t="shared" si="897"/>
        <v>0</v>
      </c>
      <c r="EP541" s="402">
        <f t="shared" si="898"/>
        <v>0</v>
      </c>
      <c r="EQ541" s="402">
        <f t="shared" si="899"/>
        <v>0</v>
      </c>
      <c r="ER541" s="394">
        <f t="shared" si="928"/>
        <v>0</v>
      </c>
      <c r="ES541" s="394">
        <f t="shared" si="928"/>
        <v>0</v>
      </c>
      <c r="ET541" s="394">
        <f t="shared" si="928"/>
        <v>0</v>
      </c>
      <c r="EU541" s="394">
        <f t="shared" si="928"/>
        <v>147.94577070439138</v>
      </c>
      <c r="EV541" s="394">
        <f t="shared" si="928"/>
        <v>1.5573239021514882</v>
      </c>
      <c r="EW541" s="394">
        <f t="shared" si="928"/>
        <v>0</v>
      </c>
      <c r="EX541" s="394">
        <f t="shared" si="925"/>
        <v>0</v>
      </c>
      <c r="EY541" s="403">
        <f t="shared" si="900"/>
        <v>2642</v>
      </c>
      <c r="EZ541" s="394">
        <f t="shared" si="901"/>
        <v>0</v>
      </c>
      <c r="FA541" s="396">
        <f t="shared" si="902"/>
        <v>2492.4969053934569</v>
      </c>
      <c r="FB541" s="396">
        <f t="shared" si="902"/>
        <v>0</v>
      </c>
      <c r="FC541" s="404">
        <f t="shared" si="922"/>
        <v>0</v>
      </c>
      <c r="FD541" s="404">
        <f t="shared" si="922"/>
        <v>0</v>
      </c>
      <c r="FE541" s="404">
        <f t="shared" si="922"/>
        <v>0</v>
      </c>
      <c r="FF541" s="404">
        <f t="shared" si="922"/>
        <v>108.13144709696434</v>
      </c>
      <c r="FG541" s="404">
        <f t="shared" si="922"/>
        <v>1.1382257589154139</v>
      </c>
      <c r="FH541" s="404">
        <f t="shared" si="922"/>
        <v>0</v>
      </c>
      <c r="FI541" s="404">
        <f t="shared" si="922"/>
        <v>0</v>
      </c>
      <c r="FJ541" s="404">
        <f t="shared" si="922"/>
        <v>0</v>
      </c>
      <c r="FK541" s="392">
        <f t="shared" si="903"/>
        <v>1931</v>
      </c>
      <c r="FL541" s="384">
        <f t="shared" si="904"/>
        <v>1821.7303271441201</v>
      </c>
      <c r="FM541" s="384">
        <f t="shared" si="904"/>
        <v>0</v>
      </c>
      <c r="FN541" s="405">
        <f t="shared" si="932"/>
        <v>0</v>
      </c>
      <c r="FO541" s="405">
        <f t="shared" si="932"/>
        <v>0</v>
      </c>
      <c r="FP541" s="405">
        <f t="shared" si="932"/>
        <v>0</v>
      </c>
      <c r="FQ541" s="405">
        <f t="shared" si="932"/>
        <v>0</v>
      </c>
      <c r="FR541" s="405">
        <f t="shared" si="932"/>
        <v>0</v>
      </c>
      <c r="FS541" s="405">
        <f t="shared" si="932"/>
        <v>0</v>
      </c>
      <c r="FT541" s="405">
        <f t="shared" si="930"/>
        <v>0</v>
      </c>
      <c r="FU541" s="405">
        <f t="shared" si="930"/>
        <v>0</v>
      </c>
      <c r="FV541" s="405">
        <f t="shared" si="930"/>
        <v>0</v>
      </c>
      <c r="FW541" s="397">
        <f t="shared" si="905"/>
        <v>-6402</v>
      </c>
      <c r="FX541" s="406">
        <f t="shared" si="906"/>
        <v>0</v>
      </c>
      <c r="FY541" s="331">
        <f t="shared" si="907"/>
        <v>0</v>
      </c>
      <c r="FZ541" s="382">
        <f t="shared" si="908"/>
        <v>0</v>
      </c>
      <c r="GA541" s="331">
        <f t="shared" si="909"/>
        <v>0</v>
      </c>
      <c r="GB541" s="407">
        <f t="shared" si="910"/>
        <v>0</v>
      </c>
      <c r="GC541" s="407">
        <f t="shared" si="911"/>
        <v>0</v>
      </c>
      <c r="GD541" s="407">
        <f t="shared" si="912"/>
        <v>0</v>
      </c>
      <c r="GE541" s="407">
        <f t="shared" si="913"/>
        <v>0</v>
      </c>
      <c r="GF541" s="407">
        <f t="shared" si="914"/>
        <v>7.1054273576010019E-15</v>
      </c>
      <c r="GG541" s="407">
        <f t="shared" si="915"/>
        <v>0</v>
      </c>
      <c r="GH541" s="407">
        <f t="shared" si="916"/>
        <v>1.9895196601282805E-13</v>
      </c>
      <c r="GI541" s="407">
        <f t="shared" si="917"/>
        <v>2.2737367544323206E-13</v>
      </c>
      <c r="GJ541">
        <f t="shared" si="918"/>
        <v>0</v>
      </c>
      <c r="GK541" s="382">
        <f t="shared" si="919"/>
        <v>4.3343106881366111E-13</v>
      </c>
      <c r="GL541">
        <v>6</v>
      </c>
      <c r="GM541">
        <f t="shared" si="936"/>
        <v>0</v>
      </c>
      <c r="GN541">
        <f t="shared" si="936"/>
        <v>0</v>
      </c>
      <c r="GO541">
        <f t="shared" si="936"/>
        <v>2060</v>
      </c>
      <c r="GP541">
        <f t="shared" si="936"/>
        <v>0</v>
      </c>
      <c r="GQ541">
        <f t="shared" si="936"/>
        <v>0</v>
      </c>
      <c r="GR541">
        <f t="shared" si="935"/>
        <v>153</v>
      </c>
      <c r="GS541">
        <f t="shared" si="935"/>
        <v>0</v>
      </c>
      <c r="GT541">
        <f t="shared" si="935"/>
        <v>2642</v>
      </c>
      <c r="GU541">
        <f t="shared" si="935"/>
        <v>1931</v>
      </c>
      <c r="GV541">
        <f t="shared" si="935"/>
        <v>0</v>
      </c>
    </row>
    <row r="542" spans="1:204" customFormat="1" x14ac:dyDescent="0.25">
      <c r="A542" s="378">
        <v>22015</v>
      </c>
      <c r="B542" s="32" t="s">
        <v>1077</v>
      </c>
      <c r="C542" t="s">
        <v>880</v>
      </c>
      <c r="D542">
        <v>6</v>
      </c>
      <c r="E542" s="379">
        <v>9020</v>
      </c>
      <c r="F542" s="379">
        <v>11912</v>
      </c>
      <c r="G542" s="379">
        <v>24</v>
      </c>
      <c r="H542" s="379">
        <v>0</v>
      </c>
      <c r="I542" s="379">
        <v>67523</v>
      </c>
      <c r="J542" s="379">
        <v>11732</v>
      </c>
      <c r="K542" s="379">
        <v>1564</v>
      </c>
      <c r="L542" s="379">
        <v>52554</v>
      </c>
      <c r="M542" s="380">
        <v>0</v>
      </c>
      <c r="N542" s="381">
        <f t="shared" si="850"/>
        <v>154329</v>
      </c>
      <c r="O542" s="379">
        <v>9543</v>
      </c>
      <c r="P542" s="379">
        <v>16429</v>
      </c>
      <c r="Q542" s="379">
        <v>26</v>
      </c>
      <c r="R542" s="379">
        <v>0</v>
      </c>
      <c r="S542" s="379">
        <v>53996</v>
      </c>
      <c r="T542" s="379">
        <v>1115</v>
      </c>
      <c r="U542" s="379">
        <v>395</v>
      </c>
      <c r="V542" s="379">
        <v>51883</v>
      </c>
      <c r="W542" s="480">
        <f>(VLOOKUP(A542,'[1]floresta plant'!$A$4:$F$573,6,0))*1000</f>
        <v>0</v>
      </c>
      <c r="X542" s="24">
        <f t="shared" si="851"/>
        <v>133387</v>
      </c>
      <c r="Y542" s="53">
        <f t="shared" si="926"/>
        <v>2</v>
      </c>
      <c r="Z542" s="53">
        <f t="shared" si="926"/>
        <v>0</v>
      </c>
      <c r="AA542" s="53">
        <f t="shared" si="926"/>
        <v>-13527</v>
      </c>
      <c r="AB542" s="53">
        <f t="shared" si="926"/>
        <v>-10617</v>
      </c>
      <c r="AC542" s="53">
        <f t="shared" si="926"/>
        <v>-1169</v>
      </c>
      <c r="AD542" s="53">
        <f t="shared" si="926"/>
        <v>-671</v>
      </c>
      <c r="AE542" s="53">
        <f t="shared" si="923"/>
        <v>0</v>
      </c>
      <c r="AF542" s="53">
        <f t="shared" si="852"/>
        <v>4517</v>
      </c>
      <c r="AG542" s="53">
        <f t="shared" si="853"/>
        <v>523</v>
      </c>
      <c r="AH542" s="53">
        <f t="shared" si="854"/>
        <v>20942</v>
      </c>
      <c r="AI542" s="53">
        <f t="shared" si="920"/>
        <v>-20942</v>
      </c>
      <c r="AJ542" s="469">
        <v>0</v>
      </c>
      <c r="AK542" s="469">
        <v>0</v>
      </c>
      <c r="AL542" s="469">
        <v>0</v>
      </c>
      <c r="AM542" s="470">
        <f t="shared" si="855"/>
        <v>0</v>
      </c>
      <c r="AN542" s="53">
        <f t="shared" si="856"/>
        <v>20942</v>
      </c>
      <c r="AO542" s="382">
        <f t="shared" si="857"/>
        <v>3</v>
      </c>
      <c r="AP542">
        <v>6</v>
      </c>
      <c r="AQ542" s="383">
        <f t="shared" si="858"/>
        <v>5042</v>
      </c>
      <c r="AR542" s="383">
        <f t="shared" si="859"/>
        <v>-25984</v>
      </c>
      <c r="AS542" s="383">
        <f t="shared" si="860"/>
        <v>2</v>
      </c>
      <c r="AT542" s="383">
        <f t="shared" si="861"/>
        <v>25984</v>
      </c>
      <c r="AU542" s="383">
        <f t="shared" si="862"/>
        <v>0</v>
      </c>
      <c r="AV542" s="383">
        <f t="shared" si="863"/>
        <v>1</v>
      </c>
      <c r="AW542" s="383">
        <f t="shared" si="864"/>
        <v>0</v>
      </c>
      <c r="AX542" s="383">
        <f t="shared" si="865"/>
        <v>1</v>
      </c>
      <c r="AY542" s="383">
        <f t="shared" si="866"/>
        <v>2</v>
      </c>
      <c r="AZ542">
        <f t="shared" si="867"/>
        <v>0</v>
      </c>
      <c r="BA542">
        <f t="shared" si="868"/>
        <v>0</v>
      </c>
      <c r="BB542" s="383">
        <f t="shared" si="869"/>
        <v>0</v>
      </c>
      <c r="BC542" s="384">
        <f t="shared" si="931"/>
        <v>2</v>
      </c>
      <c r="BD542" s="384">
        <f t="shared" si="931"/>
        <v>0</v>
      </c>
      <c r="BE542" s="384">
        <f t="shared" si="931"/>
        <v>0.52058959359605916</v>
      </c>
      <c r="BF542" s="384">
        <f t="shared" si="931"/>
        <v>0.40859759852216748</v>
      </c>
      <c r="BG542" s="384">
        <f t="shared" si="931"/>
        <v>4.4989224137931036E-2</v>
      </c>
      <c r="BH542" s="384">
        <f t="shared" si="931"/>
        <v>2.5823583743842363E-2</v>
      </c>
      <c r="BI542" s="384">
        <f t="shared" si="929"/>
        <v>0</v>
      </c>
      <c r="BJ542" s="384">
        <f t="shared" si="929"/>
        <v>4517</v>
      </c>
      <c r="BK542" s="384">
        <f t="shared" si="929"/>
        <v>523</v>
      </c>
      <c r="BL542" s="474">
        <f t="shared" si="870"/>
        <v>25982</v>
      </c>
      <c r="BM542" s="409">
        <f t="shared" si="871"/>
        <v>20942</v>
      </c>
      <c r="BN542" s="473">
        <f t="shared" si="872"/>
        <v>5040</v>
      </c>
      <c r="BO542" s="387">
        <f t="shared" si="873"/>
        <v>1</v>
      </c>
      <c r="BP542" s="387">
        <f t="shared" si="874"/>
        <v>0</v>
      </c>
      <c r="BQ542" s="388">
        <f t="shared" si="875"/>
        <v>0</v>
      </c>
      <c r="BR542" s="389">
        <f t="shared" si="876"/>
        <v>20942</v>
      </c>
      <c r="BS542" s="390">
        <f t="shared" si="877"/>
        <v>2</v>
      </c>
      <c r="BT542" s="391">
        <f t="shared" si="921"/>
        <v>0</v>
      </c>
      <c r="BU542" s="391">
        <f t="shared" si="921"/>
        <v>1.0411791871921183</v>
      </c>
      <c r="BV542" s="391">
        <f t="shared" si="921"/>
        <v>0.81719519704433496</v>
      </c>
      <c r="BW542" s="391">
        <f t="shared" si="921"/>
        <v>8.9978448275862072E-2</v>
      </c>
      <c r="BX542" s="391">
        <f t="shared" si="921"/>
        <v>5.1647167487684727E-2</v>
      </c>
      <c r="BY542" s="391">
        <f t="shared" si="921"/>
        <v>0</v>
      </c>
      <c r="BZ542" s="391">
        <f t="shared" si="921"/>
        <v>0</v>
      </c>
      <c r="CA542" s="391">
        <f t="shared" si="921"/>
        <v>0</v>
      </c>
      <c r="CB542" s="391">
        <f t="shared" si="878"/>
        <v>0</v>
      </c>
      <c r="CC542" s="391">
        <f t="shared" si="878"/>
        <v>0</v>
      </c>
      <c r="CD542" s="392">
        <f t="shared" si="879"/>
        <v>0</v>
      </c>
      <c r="CE542" s="393">
        <f t="shared" si="880"/>
        <v>0</v>
      </c>
      <c r="CF542" s="392">
        <f t="shared" si="927"/>
        <v>0</v>
      </c>
      <c r="CG542" s="392">
        <f t="shared" si="927"/>
        <v>0</v>
      </c>
      <c r="CH542" s="392">
        <f t="shared" si="927"/>
        <v>0</v>
      </c>
      <c r="CI542" s="392">
        <f t="shared" si="927"/>
        <v>0</v>
      </c>
      <c r="CJ542" s="392">
        <f t="shared" si="927"/>
        <v>0</v>
      </c>
      <c r="CK542" s="392">
        <f t="shared" si="927"/>
        <v>0</v>
      </c>
      <c r="CL542" s="392">
        <f t="shared" si="924"/>
        <v>0</v>
      </c>
      <c r="CM542" s="392">
        <f t="shared" si="881"/>
        <v>0</v>
      </c>
      <c r="CN542" s="392">
        <f t="shared" si="882"/>
        <v>0</v>
      </c>
      <c r="CO542" s="394">
        <f t="shared" si="883"/>
        <v>0</v>
      </c>
      <c r="CP542" s="394">
        <f t="shared" si="883"/>
        <v>0</v>
      </c>
      <c r="CQ542" s="395">
        <f t="shared" si="884"/>
        <v>-13527</v>
      </c>
      <c r="CR542" s="394">
        <f t="shared" si="933"/>
        <v>0</v>
      </c>
      <c r="CS542" s="394">
        <f t="shared" si="933"/>
        <v>0</v>
      </c>
      <c r="CT542" s="394">
        <f t="shared" si="933"/>
        <v>0</v>
      </c>
      <c r="CU542" s="394">
        <f t="shared" si="933"/>
        <v>0</v>
      </c>
      <c r="CV542" s="394">
        <f t="shared" si="933"/>
        <v>0</v>
      </c>
      <c r="CW542" s="394">
        <f t="shared" si="933"/>
        <v>0</v>
      </c>
      <c r="CX542" s="396">
        <f t="shared" si="885"/>
        <v>0</v>
      </c>
      <c r="CY542" s="396">
        <f t="shared" si="885"/>
        <v>0</v>
      </c>
      <c r="CZ542" s="397">
        <f t="shared" si="886"/>
        <v>0</v>
      </c>
      <c r="DA542" s="397">
        <f t="shared" si="886"/>
        <v>0</v>
      </c>
      <c r="DB542" s="397">
        <f t="shared" si="886"/>
        <v>0</v>
      </c>
      <c r="DC542" s="397">
        <f t="shared" si="887"/>
        <v>-10617</v>
      </c>
      <c r="DD542" s="397">
        <f t="shared" si="848"/>
        <v>0</v>
      </c>
      <c r="DE542" s="397">
        <f t="shared" si="848"/>
        <v>0</v>
      </c>
      <c r="DF542" s="397">
        <f t="shared" si="848"/>
        <v>0</v>
      </c>
      <c r="DG542" s="397">
        <f t="shared" si="848"/>
        <v>0</v>
      </c>
      <c r="DH542" s="397">
        <f t="shared" si="848"/>
        <v>0</v>
      </c>
      <c r="DI542" s="398">
        <f t="shared" si="888"/>
        <v>0</v>
      </c>
      <c r="DJ542" s="398">
        <f t="shared" si="888"/>
        <v>0</v>
      </c>
      <c r="DK542" s="399">
        <f t="shared" si="889"/>
        <v>0</v>
      </c>
      <c r="DL542" s="399">
        <f t="shared" si="889"/>
        <v>0</v>
      </c>
      <c r="DM542" s="399">
        <f t="shared" si="889"/>
        <v>0</v>
      </c>
      <c r="DN542" s="399">
        <f t="shared" si="889"/>
        <v>0</v>
      </c>
      <c r="DO542" s="399">
        <f t="shared" si="890"/>
        <v>-1169</v>
      </c>
      <c r="DP542" s="399">
        <f t="shared" si="891"/>
        <v>0</v>
      </c>
      <c r="DQ542" s="399">
        <f t="shared" si="891"/>
        <v>0</v>
      </c>
      <c r="DR542" s="399">
        <f t="shared" si="891"/>
        <v>0</v>
      </c>
      <c r="DS542" s="399">
        <f t="shared" si="891"/>
        <v>0</v>
      </c>
      <c r="DT542" s="400">
        <f t="shared" si="892"/>
        <v>0</v>
      </c>
      <c r="DU542" s="400">
        <f t="shared" si="892"/>
        <v>0</v>
      </c>
      <c r="DV542" s="386">
        <f t="shared" si="849"/>
        <v>0</v>
      </c>
      <c r="DW542" s="386">
        <f t="shared" si="849"/>
        <v>0</v>
      </c>
      <c r="DX542" s="386">
        <f t="shared" si="849"/>
        <v>0</v>
      </c>
      <c r="DY542" s="386">
        <f t="shared" si="849"/>
        <v>0</v>
      </c>
      <c r="DZ542" s="386">
        <f t="shared" si="849"/>
        <v>0</v>
      </c>
      <c r="EA542" s="401">
        <f t="shared" si="893"/>
        <v>-671</v>
      </c>
      <c r="EB542" s="386">
        <f t="shared" si="894"/>
        <v>0</v>
      </c>
      <c r="EC542" s="386">
        <f t="shared" si="894"/>
        <v>0</v>
      </c>
      <c r="ED542" s="386">
        <f t="shared" si="894"/>
        <v>0</v>
      </c>
      <c r="EE542" s="385">
        <f t="shared" si="895"/>
        <v>0</v>
      </c>
      <c r="EF542" s="385">
        <f t="shared" si="895"/>
        <v>0</v>
      </c>
      <c r="EG542" s="402">
        <f t="shared" si="934"/>
        <v>0</v>
      </c>
      <c r="EH542" s="402">
        <f t="shared" si="934"/>
        <v>0</v>
      </c>
      <c r="EI542" s="402">
        <f t="shared" si="934"/>
        <v>0</v>
      </c>
      <c r="EJ542" s="402">
        <f t="shared" si="934"/>
        <v>0</v>
      </c>
      <c r="EK542" s="402">
        <f t="shared" si="934"/>
        <v>0</v>
      </c>
      <c r="EL542" s="402">
        <f t="shared" si="934"/>
        <v>0</v>
      </c>
      <c r="EM542" s="402">
        <f t="shared" si="896"/>
        <v>0</v>
      </c>
      <c r="EN542" s="402">
        <f t="shared" si="897"/>
        <v>0</v>
      </c>
      <c r="EO542" s="402">
        <f t="shared" si="897"/>
        <v>0</v>
      </c>
      <c r="EP542" s="402">
        <f t="shared" si="898"/>
        <v>0</v>
      </c>
      <c r="EQ542" s="402">
        <f t="shared" si="899"/>
        <v>0</v>
      </c>
      <c r="ER542" s="394">
        <f t="shared" si="928"/>
        <v>0</v>
      </c>
      <c r="ES542" s="394">
        <f t="shared" si="928"/>
        <v>0</v>
      </c>
      <c r="ET542" s="394">
        <f t="shared" si="928"/>
        <v>2351.5031942733995</v>
      </c>
      <c r="EU542" s="394">
        <f t="shared" si="928"/>
        <v>1845.6353525246304</v>
      </c>
      <c r="EV542" s="394">
        <f t="shared" si="928"/>
        <v>203.21632543103448</v>
      </c>
      <c r="EW542" s="394">
        <f t="shared" si="928"/>
        <v>116.64512777093596</v>
      </c>
      <c r="EX542" s="394">
        <f t="shared" si="925"/>
        <v>0</v>
      </c>
      <c r="EY542" s="403">
        <f t="shared" si="900"/>
        <v>4517</v>
      </c>
      <c r="EZ542" s="394">
        <f t="shared" si="901"/>
        <v>0</v>
      </c>
      <c r="FA542" s="396">
        <f t="shared" si="902"/>
        <v>0</v>
      </c>
      <c r="FB542" s="396">
        <f t="shared" si="902"/>
        <v>0</v>
      </c>
      <c r="FC542" s="404">
        <f t="shared" si="922"/>
        <v>0</v>
      </c>
      <c r="FD542" s="404">
        <f t="shared" si="922"/>
        <v>0</v>
      </c>
      <c r="FE542" s="404">
        <f t="shared" si="922"/>
        <v>272.26835745073896</v>
      </c>
      <c r="FF542" s="404">
        <f t="shared" si="922"/>
        <v>213.69654402709358</v>
      </c>
      <c r="FG542" s="404">
        <f t="shared" si="922"/>
        <v>23.529364224137932</v>
      </c>
      <c r="FH542" s="404">
        <f t="shared" si="922"/>
        <v>13.505734298029555</v>
      </c>
      <c r="FI542" s="404">
        <f t="shared" si="922"/>
        <v>0</v>
      </c>
      <c r="FJ542" s="404">
        <f t="shared" si="922"/>
        <v>0</v>
      </c>
      <c r="FK542" s="392">
        <f t="shared" si="903"/>
        <v>523</v>
      </c>
      <c r="FL542" s="384">
        <f t="shared" si="904"/>
        <v>0</v>
      </c>
      <c r="FM542" s="384">
        <f t="shared" si="904"/>
        <v>0</v>
      </c>
      <c r="FN542" s="405">
        <f t="shared" si="932"/>
        <v>0</v>
      </c>
      <c r="FO542" s="405">
        <f t="shared" si="932"/>
        <v>0</v>
      </c>
      <c r="FP542" s="405">
        <f t="shared" si="932"/>
        <v>10902.18726908867</v>
      </c>
      <c r="FQ542" s="405">
        <f t="shared" si="932"/>
        <v>8556.8509082512319</v>
      </c>
      <c r="FR542" s="405">
        <f t="shared" si="932"/>
        <v>942.16433189655174</v>
      </c>
      <c r="FS542" s="405">
        <f t="shared" si="932"/>
        <v>540.79749076354676</v>
      </c>
      <c r="FT542" s="405">
        <f t="shared" si="930"/>
        <v>0</v>
      </c>
      <c r="FU542" s="405">
        <f t="shared" si="930"/>
        <v>0</v>
      </c>
      <c r="FV542" s="405">
        <f t="shared" si="930"/>
        <v>0</v>
      </c>
      <c r="FW542" s="397">
        <f t="shared" si="905"/>
        <v>20942</v>
      </c>
      <c r="FX542" s="406">
        <f t="shared" si="906"/>
        <v>0</v>
      </c>
      <c r="FY542" s="331">
        <f t="shared" si="907"/>
        <v>0</v>
      </c>
      <c r="FZ542" s="382">
        <f t="shared" si="908"/>
        <v>0</v>
      </c>
      <c r="GA542" s="331">
        <f t="shared" si="909"/>
        <v>0</v>
      </c>
      <c r="GB542" s="407">
        <f t="shared" si="910"/>
        <v>0</v>
      </c>
      <c r="GC542" s="407">
        <f t="shared" si="911"/>
        <v>0</v>
      </c>
      <c r="GD542" s="407">
        <f t="shared" si="912"/>
        <v>0</v>
      </c>
      <c r="GE542" s="407">
        <f t="shared" si="913"/>
        <v>0</v>
      </c>
      <c r="GF542" s="407">
        <f t="shared" si="914"/>
        <v>0</v>
      </c>
      <c r="GG542" s="407">
        <f t="shared" si="915"/>
        <v>0</v>
      </c>
      <c r="GH542" s="407">
        <f t="shared" si="916"/>
        <v>0</v>
      </c>
      <c r="GI542" s="407">
        <f t="shared" si="917"/>
        <v>0</v>
      </c>
      <c r="GJ542">
        <f t="shared" si="918"/>
        <v>0</v>
      </c>
      <c r="GK542" s="382">
        <f t="shared" si="919"/>
        <v>0</v>
      </c>
      <c r="GL542">
        <v>6</v>
      </c>
      <c r="GM542">
        <f t="shared" si="936"/>
        <v>2</v>
      </c>
      <c r="GN542">
        <f t="shared" si="936"/>
        <v>0</v>
      </c>
      <c r="GO542">
        <f t="shared" si="936"/>
        <v>0</v>
      </c>
      <c r="GP542">
        <f t="shared" si="936"/>
        <v>0</v>
      </c>
      <c r="GQ542">
        <f t="shared" si="936"/>
        <v>0</v>
      </c>
      <c r="GR542">
        <f t="shared" si="935"/>
        <v>0</v>
      </c>
      <c r="GS542">
        <f t="shared" si="935"/>
        <v>0</v>
      </c>
      <c r="GT542">
        <f t="shared" si="935"/>
        <v>4517</v>
      </c>
      <c r="GU542">
        <f t="shared" si="935"/>
        <v>523</v>
      </c>
      <c r="GV542">
        <f t="shared" si="935"/>
        <v>20942</v>
      </c>
    </row>
    <row r="543" spans="1:204" customFormat="1" x14ac:dyDescent="0.25">
      <c r="A543" s="378">
        <v>29001</v>
      </c>
      <c r="B543" s="32" t="s">
        <v>1199</v>
      </c>
      <c r="C543" t="s">
        <v>887</v>
      </c>
      <c r="D543">
        <v>6</v>
      </c>
      <c r="E543" s="379">
        <v>24531</v>
      </c>
      <c r="F543" s="379">
        <v>16411</v>
      </c>
      <c r="G543" s="379">
        <v>1042</v>
      </c>
      <c r="H543" s="379">
        <v>721800</v>
      </c>
      <c r="I543" s="379">
        <v>116349</v>
      </c>
      <c r="J543" s="379">
        <v>187868</v>
      </c>
      <c r="K543" s="379">
        <v>30844</v>
      </c>
      <c r="L543" s="379">
        <v>4040</v>
      </c>
      <c r="M543" s="380">
        <v>0</v>
      </c>
      <c r="N543" s="381">
        <f t="shared" si="850"/>
        <v>1102885</v>
      </c>
      <c r="O543" s="379">
        <v>29736</v>
      </c>
      <c r="P543" s="379">
        <v>16820</v>
      </c>
      <c r="Q543" s="379">
        <v>2190</v>
      </c>
      <c r="R543" s="379">
        <v>755500</v>
      </c>
      <c r="S543" s="379">
        <v>147215</v>
      </c>
      <c r="T543" s="379">
        <v>247412</v>
      </c>
      <c r="U543" s="379">
        <v>16025</v>
      </c>
      <c r="V543" s="379">
        <v>13850</v>
      </c>
      <c r="W543" s="480">
        <f>(VLOOKUP(A543,'[1]floresta plant'!$A$4:$F$573,6,0))*1000</f>
        <v>0</v>
      </c>
      <c r="X543" s="24">
        <f t="shared" si="851"/>
        <v>1228748</v>
      </c>
      <c r="Y543" s="53">
        <f t="shared" si="926"/>
        <v>1148</v>
      </c>
      <c r="Z543" s="53">
        <f t="shared" si="926"/>
        <v>33700</v>
      </c>
      <c r="AA543" s="53">
        <f t="shared" si="926"/>
        <v>30866</v>
      </c>
      <c r="AB543" s="53">
        <f t="shared" si="926"/>
        <v>59544</v>
      </c>
      <c r="AC543" s="53">
        <f t="shared" si="926"/>
        <v>-14819</v>
      </c>
      <c r="AD543" s="53">
        <f t="shared" si="926"/>
        <v>9810</v>
      </c>
      <c r="AE543" s="53">
        <f t="shared" si="923"/>
        <v>0</v>
      </c>
      <c r="AF543" s="53">
        <f t="shared" si="852"/>
        <v>409</v>
      </c>
      <c r="AG543" s="53">
        <f t="shared" si="853"/>
        <v>5205</v>
      </c>
      <c r="AH543" s="53">
        <f t="shared" si="854"/>
        <v>28366.886200000008</v>
      </c>
      <c r="AI543" s="53">
        <f t="shared" si="920"/>
        <v>125863</v>
      </c>
      <c r="AJ543" s="469">
        <v>154229.88620000001</v>
      </c>
      <c r="AK543" s="469">
        <v>0</v>
      </c>
      <c r="AL543" s="469">
        <v>0</v>
      </c>
      <c r="AM543" s="470">
        <f t="shared" si="855"/>
        <v>154229.88620000001</v>
      </c>
      <c r="AN543" s="53">
        <f t="shared" si="856"/>
        <v>28366.886200000008</v>
      </c>
      <c r="AO543" s="382">
        <f t="shared" si="857"/>
        <v>1</v>
      </c>
      <c r="AP543">
        <v>6</v>
      </c>
      <c r="AQ543" s="383">
        <f t="shared" si="858"/>
        <v>140682</v>
      </c>
      <c r="AR543" s="383">
        <f t="shared" si="859"/>
        <v>-14819</v>
      </c>
      <c r="AS543" s="383">
        <f t="shared" si="860"/>
        <v>1148</v>
      </c>
      <c r="AT543" s="383">
        <f t="shared" si="861"/>
        <v>14819</v>
      </c>
      <c r="AU543" s="383">
        <f t="shared" si="862"/>
        <v>0</v>
      </c>
      <c r="AV543" s="383">
        <f t="shared" si="863"/>
        <v>1</v>
      </c>
      <c r="AW543" s="383">
        <f t="shared" si="864"/>
        <v>0</v>
      </c>
      <c r="AX543" s="383">
        <f t="shared" si="865"/>
        <v>1</v>
      </c>
      <c r="AY543" s="383">
        <f t="shared" si="866"/>
        <v>1148</v>
      </c>
      <c r="AZ543">
        <f t="shared" si="867"/>
        <v>0</v>
      </c>
      <c r="BA543">
        <f t="shared" si="868"/>
        <v>0</v>
      </c>
      <c r="BB543" s="383">
        <f t="shared" si="869"/>
        <v>0</v>
      </c>
      <c r="BC543" s="384">
        <f t="shared" si="931"/>
        <v>1148</v>
      </c>
      <c r="BD543" s="384">
        <f t="shared" si="931"/>
        <v>33700</v>
      </c>
      <c r="BE543" s="384">
        <f t="shared" si="931"/>
        <v>30866</v>
      </c>
      <c r="BF543" s="384">
        <f t="shared" si="931"/>
        <v>59544</v>
      </c>
      <c r="BG543" s="384">
        <f t="shared" si="931"/>
        <v>1</v>
      </c>
      <c r="BH543" s="384">
        <f t="shared" si="931"/>
        <v>9810</v>
      </c>
      <c r="BI543" s="384">
        <f t="shared" si="929"/>
        <v>0</v>
      </c>
      <c r="BJ543" s="384">
        <f t="shared" si="929"/>
        <v>409</v>
      </c>
      <c r="BK543" s="384">
        <f t="shared" si="929"/>
        <v>5205</v>
      </c>
      <c r="BL543" s="474">
        <f t="shared" si="870"/>
        <v>13671</v>
      </c>
      <c r="BM543" s="409">
        <f t="shared" si="871"/>
        <v>28366.886200000008</v>
      </c>
      <c r="BN543" s="473">
        <f t="shared" si="872"/>
        <v>139534</v>
      </c>
      <c r="BO543" s="387">
        <f t="shared" si="873"/>
        <v>9.7976120515429935E-2</v>
      </c>
      <c r="BP543" s="387">
        <f t="shared" si="874"/>
        <v>0</v>
      </c>
      <c r="BQ543" s="388">
        <f t="shared" si="875"/>
        <v>0.90202387948457008</v>
      </c>
      <c r="BR543" s="389">
        <f t="shared" si="876"/>
        <v>0</v>
      </c>
      <c r="BS543" s="390">
        <f t="shared" si="877"/>
        <v>1148</v>
      </c>
      <c r="BT543" s="391">
        <f t="shared" si="921"/>
        <v>0</v>
      </c>
      <c r="BU543" s="391">
        <f t="shared" si="921"/>
        <v>0</v>
      </c>
      <c r="BV543" s="391">
        <f t="shared" si="921"/>
        <v>0</v>
      </c>
      <c r="BW543" s="391">
        <f t="shared" si="921"/>
        <v>1148</v>
      </c>
      <c r="BX543" s="391">
        <f t="shared" si="921"/>
        <v>0</v>
      </c>
      <c r="BY543" s="391">
        <f t="shared" si="921"/>
        <v>0</v>
      </c>
      <c r="BZ543" s="391">
        <f t="shared" si="921"/>
        <v>0</v>
      </c>
      <c r="CA543" s="391">
        <f t="shared" si="921"/>
        <v>0</v>
      </c>
      <c r="CB543" s="391">
        <f t="shared" si="878"/>
        <v>0</v>
      </c>
      <c r="CC543" s="391">
        <f t="shared" si="878"/>
        <v>0</v>
      </c>
      <c r="CD543" s="392">
        <f t="shared" si="879"/>
        <v>0</v>
      </c>
      <c r="CE543" s="393">
        <f t="shared" si="880"/>
        <v>33700</v>
      </c>
      <c r="CF543" s="392">
        <f t="shared" si="927"/>
        <v>0</v>
      </c>
      <c r="CG543" s="392">
        <f t="shared" si="927"/>
        <v>0</v>
      </c>
      <c r="CH543" s="392">
        <f t="shared" si="927"/>
        <v>3301.795261369989</v>
      </c>
      <c r="CI543" s="392">
        <f t="shared" si="927"/>
        <v>0</v>
      </c>
      <c r="CJ543" s="392">
        <f t="shared" si="927"/>
        <v>0</v>
      </c>
      <c r="CK543" s="392">
        <f t="shared" si="927"/>
        <v>0</v>
      </c>
      <c r="CL543" s="392">
        <f t="shared" si="924"/>
        <v>0</v>
      </c>
      <c r="CM543" s="392">
        <f t="shared" si="881"/>
        <v>0</v>
      </c>
      <c r="CN543" s="392">
        <f t="shared" si="882"/>
        <v>30398.204738630011</v>
      </c>
      <c r="CO543" s="394">
        <f t="shared" si="883"/>
        <v>0</v>
      </c>
      <c r="CP543" s="394">
        <f t="shared" si="883"/>
        <v>0</v>
      </c>
      <c r="CQ543" s="395">
        <f t="shared" si="884"/>
        <v>30866</v>
      </c>
      <c r="CR543" s="394">
        <f t="shared" si="933"/>
        <v>0</v>
      </c>
      <c r="CS543" s="394">
        <f t="shared" si="933"/>
        <v>3024.1309358292606</v>
      </c>
      <c r="CT543" s="394">
        <f t="shared" si="933"/>
        <v>0</v>
      </c>
      <c r="CU543" s="394">
        <f t="shared" si="933"/>
        <v>0</v>
      </c>
      <c r="CV543" s="394">
        <f t="shared" si="933"/>
        <v>0</v>
      </c>
      <c r="CW543" s="394">
        <f t="shared" si="933"/>
        <v>0</v>
      </c>
      <c r="CX543" s="396">
        <f t="shared" si="885"/>
        <v>0</v>
      </c>
      <c r="CY543" s="396">
        <f t="shared" si="885"/>
        <v>27841.86906417074</v>
      </c>
      <c r="CZ543" s="397">
        <f t="shared" si="886"/>
        <v>0</v>
      </c>
      <c r="DA543" s="397">
        <f t="shared" si="886"/>
        <v>0</v>
      </c>
      <c r="DB543" s="397">
        <f t="shared" si="886"/>
        <v>0</v>
      </c>
      <c r="DC543" s="397">
        <f t="shared" si="887"/>
        <v>59544</v>
      </c>
      <c r="DD543" s="397">
        <f t="shared" si="848"/>
        <v>5833.8901199707598</v>
      </c>
      <c r="DE543" s="397">
        <f t="shared" si="848"/>
        <v>0</v>
      </c>
      <c r="DF543" s="397">
        <f t="shared" si="848"/>
        <v>0</v>
      </c>
      <c r="DG543" s="397">
        <f t="shared" si="848"/>
        <v>0</v>
      </c>
      <c r="DH543" s="397">
        <f t="shared" si="848"/>
        <v>0</v>
      </c>
      <c r="DI543" s="398">
        <f t="shared" si="888"/>
        <v>0</v>
      </c>
      <c r="DJ543" s="398">
        <f t="shared" si="888"/>
        <v>53710.109880029238</v>
      </c>
      <c r="DK543" s="399">
        <f t="shared" si="889"/>
        <v>0</v>
      </c>
      <c r="DL543" s="399">
        <f t="shared" si="889"/>
        <v>0</v>
      </c>
      <c r="DM543" s="399">
        <f t="shared" si="889"/>
        <v>0</v>
      </c>
      <c r="DN543" s="399">
        <f t="shared" si="889"/>
        <v>0</v>
      </c>
      <c r="DO543" s="399">
        <f t="shared" si="890"/>
        <v>-14819</v>
      </c>
      <c r="DP543" s="399">
        <f t="shared" si="891"/>
        <v>0</v>
      </c>
      <c r="DQ543" s="399">
        <f t="shared" si="891"/>
        <v>0</v>
      </c>
      <c r="DR543" s="399">
        <f t="shared" si="891"/>
        <v>0</v>
      </c>
      <c r="DS543" s="399">
        <f t="shared" si="891"/>
        <v>0</v>
      </c>
      <c r="DT543" s="400">
        <f t="shared" si="892"/>
        <v>0</v>
      </c>
      <c r="DU543" s="400">
        <f t="shared" si="892"/>
        <v>0</v>
      </c>
      <c r="DV543" s="386">
        <f t="shared" si="849"/>
        <v>0</v>
      </c>
      <c r="DW543" s="386">
        <f t="shared" si="849"/>
        <v>0</v>
      </c>
      <c r="DX543" s="386">
        <f t="shared" si="849"/>
        <v>0</v>
      </c>
      <c r="DY543" s="386">
        <f t="shared" si="849"/>
        <v>0</v>
      </c>
      <c r="DZ543" s="386">
        <f t="shared" si="849"/>
        <v>961.14574225636761</v>
      </c>
      <c r="EA543" s="401">
        <f t="shared" si="893"/>
        <v>9810</v>
      </c>
      <c r="EB543" s="386">
        <f t="shared" si="894"/>
        <v>0</v>
      </c>
      <c r="EC543" s="386">
        <f t="shared" si="894"/>
        <v>0</v>
      </c>
      <c r="ED543" s="386">
        <f t="shared" si="894"/>
        <v>0</v>
      </c>
      <c r="EE543" s="385">
        <f t="shared" si="895"/>
        <v>0</v>
      </c>
      <c r="EF543" s="385">
        <f t="shared" si="895"/>
        <v>8848.8542577436328</v>
      </c>
      <c r="EG543" s="402">
        <f t="shared" si="934"/>
        <v>0</v>
      </c>
      <c r="EH543" s="402">
        <f t="shared" si="934"/>
        <v>0</v>
      </c>
      <c r="EI543" s="402">
        <f t="shared" si="934"/>
        <v>0</v>
      </c>
      <c r="EJ543" s="402">
        <f t="shared" si="934"/>
        <v>0</v>
      </c>
      <c r="EK543" s="402">
        <f t="shared" si="934"/>
        <v>0</v>
      </c>
      <c r="EL543" s="402">
        <f t="shared" si="934"/>
        <v>0</v>
      </c>
      <c r="EM543" s="402">
        <f t="shared" si="896"/>
        <v>0</v>
      </c>
      <c r="EN543" s="402">
        <f t="shared" si="897"/>
        <v>0</v>
      </c>
      <c r="EO543" s="402">
        <f t="shared" si="897"/>
        <v>0</v>
      </c>
      <c r="EP543" s="402">
        <f t="shared" si="898"/>
        <v>0</v>
      </c>
      <c r="EQ543" s="402">
        <f t="shared" si="899"/>
        <v>0</v>
      </c>
      <c r="ER543" s="394">
        <f t="shared" si="928"/>
        <v>0</v>
      </c>
      <c r="ES543" s="394">
        <f t="shared" si="928"/>
        <v>0</v>
      </c>
      <c r="ET543" s="394">
        <f t="shared" si="928"/>
        <v>0</v>
      </c>
      <c r="EU543" s="394">
        <f t="shared" si="928"/>
        <v>0</v>
      </c>
      <c r="EV543" s="394">
        <f t="shared" si="928"/>
        <v>40.072233290810843</v>
      </c>
      <c r="EW543" s="394">
        <f t="shared" si="928"/>
        <v>0</v>
      </c>
      <c r="EX543" s="394">
        <f t="shared" si="925"/>
        <v>0</v>
      </c>
      <c r="EY543" s="403">
        <f t="shared" si="900"/>
        <v>409</v>
      </c>
      <c r="EZ543" s="394">
        <f t="shared" si="901"/>
        <v>0</v>
      </c>
      <c r="FA543" s="396">
        <f t="shared" si="902"/>
        <v>0</v>
      </c>
      <c r="FB543" s="396">
        <f t="shared" si="902"/>
        <v>368.92776670918914</v>
      </c>
      <c r="FC543" s="404">
        <f t="shared" si="922"/>
        <v>0</v>
      </c>
      <c r="FD543" s="404">
        <f t="shared" si="922"/>
        <v>0</v>
      </c>
      <c r="FE543" s="404">
        <f t="shared" si="922"/>
        <v>0</v>
      </c>
      <c r="FF543" s="404">
        <f t="shared" si="922"/>
        <v>0</v>
      </c>
      <c r="FG543" s="404">
        <f t="shared" si="922"/>
        <v>509.96570728281279</v>
      </c>
      <c r="FH543" s="404">
        <f t="shared" si="922"/>
        <v>0</v>
      </c>
      <c r="FI543" s="404">
        <f t="shared" si="922"/>
        <v>0</v>
      </c>
      <c r="FJ543" s="404">
        <f t="shared" si="922"/>
        <v>0</v>
      </c>
      <c r="FK543" s="392">
        <f t="shared" si="903"/>
        <v>5205</v>
      </c>
      <c r="FL543" s="384">
        <f t="shared" si="904"/>
        <v>0</v>
      </c>
      <c r="FM543" s="384">
        <f t="shared" si="904"/>
        <v>4695.0342927171869</v>
      </c>
      <c r="FN543" s="405">
        <f t="shared" si="932"/>
        <v>0</v>
      </c>
      <c r="FO543" s="405">
        <f t="shared" si="932"/>
        <v>0</v>
      </c>
      <c r="FP543" s="405">
        <f t="shared" si="932"/>
        <v>0</v>
      </c>
      <c r="FQ543" s="405">
        <f t="shared" si="932"/>
        <v>0</v>
      </c>
      <c r="FR543" s="405">
        <f t="shared" si="932"/>
        <v>0</v>
      </c>
      <c r="FS543" s="405">
        <f t="shared" si="932"/>
        <v>0</v>
      </c>
      <c r="FT543" s="405">
        <f t="shared" si="930"/>
        <v>0</v>
      </c>
      <c r="FU543" s="405">
        <f t="shared" si="930"/>
        <v>0</v>
      </c>
      <c r="FV543" s="405">
        <f t="shared" si="930"/>
        <v>0</v>
      </c>
      <c r="FW543" s="397">
        <f t="shared" si="905"/>
        <v>28366.886200000008</v>
      </c>
      <c r="FX543" s="406">
        <f t="shared" si="906"/>
        <v>28366.886200000008</v>
      </c>
      <c r="FY543" s="331">
        <f t="shared" si="907"/>
        <v>154229.88620000001</v>
      </c>
      <c r="FZ543" s="382">
        <f t="shared" si="908"/>
        <v>0</v>
      </c>
      <c r="GA543" s="331">
        <f t="shared" si="909"/>
        <v>0</v>
      </c>
      <c r="GB543" s="407">
        <f t="shared" si="910"/>
        <v>0</v>
      </c>
      <c r="GC543" s="407">
        <f t="shared" si="911"/>
        <v>0</v>
      </c>
      <c r="GD543" s="407">
        <f t="shared" si="912"/>
        <v>0</v>
      </c>
      <c r="GE543" s="407">
        <f t="shared" si="913"/>
        <v>0</v>
      </c>
      <c r="GF543" s="407">
        <f t="shared" si="914"/>
        <v>-4.5474735088646412E-13</v>
      </c>
      <c r="GG543" s="407">
        <f t="shared" si="915"/>
        <v>0</v>
      </c>
      <c r="GH543" s="407">
        <f t="shared" si="916"/>
        <v>1.4210854715202004E-14</v>
      </c>
      <c r="GI543" s="407">
        <f t="shared" si="917"/>
        <v>0</v>
      </c>
      <c r="GJ543">
        <f t="shared" si="918"/>
        <v>0</v>
      </c>
      <c r="GK543" s="382">
        <f t="shared" si="919"/>
        <v>-4.4053649617126212E-13</v>
      </c>
      <c r="GL543">
        <v>6</v>
      </c>
      <c r="GM543">
        <f t="shared" si="936"/>
        <v>1148</v>
      </c>
      <c r="GN543">
        <f t="shared" si="936"/>
        <v>33700</v>
      </c>
      <c r="GO543">
        <f t="shared" si="936"/>
        <v>30866</v>
      </c>
      <c r="GP543">
        <f t="shared" si="936"/>
        <v>59544</v>
      </c>
      <c r="GQ543">
        <f t="shared" si="936"/>
        <v>0</v>
      </c>
      <c r="GR543">
        <f t="shared" si="935"/>
        <v>9810</v>
      </c>
      <c r="GS543">
        <f t="shared" si="935"/>
        <v>0</v>
      </c>
      <c r="GT543">
        <f t="shared" si="935"/>
        <v>409</v>
      </c>
      <c r="GU543">
        <f t="shared" si="935"/>
        <v>5205</v>
      </c>
      <c r="GV543">
        <f t="shared" si="935"/>
        <v>28366.886200000008</v>
      </c>
    </row>
    <row r="544" spans="1:204" customFormat="1" x14ac:dyDescent="0.25">
      <c r="A544" s="378">
        <v>29002</v>
      </c>
      <c r="B544" s="32" t="s">
        <v>1200</v>
      </c>
      <c r="C544" t="s">
        <v>887</v>
      </c>
      <c r="D544">
        <v>6</v>
      </c>
      <c r="E544" s="379">
        <v>10529</v>
      </c>
      <c r="F544" s="379">
        <v>254</v>
      </c>
      <c r="G544" s="379">
        <v>1388</v>
      </c>
      <c r="H544" s="379">
        <v>400</v>
      </c>
      <c r="I544" s="379">
        <v>15800</v>
      </c>
      <c r="J544" s="379">
        <v>0</v>
      </c>
      <c r="K544" s="379">
        <v>928</v>
      </c>
      <c r="L544" s="379">
        <v>6465</v>
      </c>
      <c r="M544" s="380">
        <v>0</v>
      </c>
      <c r="N544" s="381">
        <f t="shared" si="850"/>
        <v>35764</v>
      </c>
      <c r="O544" s="379">
        <v>6847</v>
      </c>
      <c r="P544" s="379">
        <v>186</v>
      </c>
      <c r="Q544" s="379">
        <v>2740</v>
      </c>
      <c r="R544" s="379">
        <v>0</v>
      </c>
      <c r="S544" s="379">
        <v>16890</v>
      </c>
      <c r="T544" s="379">
        <v>0</v>
      </c>
      <c r="U544" s="379">
        <v>483</v>
      </c>
      <c r="V544" s="379">
        <v>4940</v>
      </c>
      <c r="W544" s="480">
        <f>(VLOOKUP(A544,'[1]floresta plant'!$A$4:$F$573,6,0))*1000</f>
        <v>0</v>
      </c>
      <c r="X544" s="24">
        <f t="shared" si="851"/>
        <v>32086</v>
      </c>
      <c r="Y544" s="53">
        <f t="shared" si="926"/>
        <v>1352</v>
      </c>
      <c r="Z544" s="53">
        <f t="shared" si="926"/>
        <v>-400</v>
      </c>
      <c r="AA544" s="53">
        <f t="shared" si="926"/>
        <v>1090</v>
      </c>
      <c r="AB544" s="53">
        <f t="shared" si="926"/>
        <v>0</v>
      </c>
      <c r="AC544" s="53">
        <f t="shared" si="926"/>
        <v>-445</v>
      </c>
      <c r="AD544" s="53">
        <f t="shared" si="926"/>
        <v>-1525</v>
      </c>
      <c r="AE544" s="53">
        <f t="shared" si="923"/>
        <v>0</v>
      </c>
      <c r="AF544" s="53">
        <f t="shared" si="852"/>
        <v>-68</v>
      </c>
      <c r="AG544" s="53">
        <f t="shared" si="853"/>
        <v>-3682</v>
      </c>
      <c r="AH544" s="53">
        <f t="shared" si="854"/>
        <v>10254.209999999999</v>
      </c>
      <c r="AI544" s="53">
        <f t="shared" si="920"/>
        <v>-3678</v>
      </c>
      <c r="AJ544" s="469">
        <v>6576.21</v>
      </c>
      <c r="AK544" s="469">
        <v>0</v>
      </c>
      <c r="AL544" s="469">
        <v>0</v>
      </c>
      <c r="AM544" s="470">
        <f t="shared" si="855"/>
        <v>6576.21</v>
      </c>
      <c r="AN544" s="53">
        <f t="shared" si="856"/>
        <v>10254.209999999999</v>
      </c>
      <c r="AO544" s="382">
        <f t="shared" si="857"/>
        <v>3</v>
      </c>
      <c r="AP544">
        <v>6</v>
      </c>
      <c r="AQ544" s="383">
        <f t="shared" si="858"/>
        <v>2442</v>
      </c>
      <c r="AR544" s="383">
        <f t="shared" si="859"/>
        <v>-6120</v>
      </c>
      <c r="AS544" s="383">
        <f t="shared" si="860"/>
        <v>1352</v>
      </c>
      <c r="AT544" s="383">
        <f t="shared" si="861"/>
        <v>6120</v>
      </c>
      <c r="AU544" s="383">
        <f t="shared" si="862"/>
        <v>0</v>
      </c>
      <c r="AV544" s="383">
        <f t="shared" si="863"/>
        <v>1</v>
      </c>
      <c r="AW544" s="383">
        <f t="shared" si="864"/>
        <v>0</v>
      </c>
      <c r="AX544" s="383">
        <f t="shared" si="865"/>
        <v>1</v>
      </c>
      <c r="AY544" s="383">
        <f t="shared" si="866"/>
        <v>1352</v>
      </c>
      <c r="AZ544">
        <f t="shared" si="867"/>
        <v>0</v>
      </c>
      <c r="BA544">
        <f t="shared" si="868"/>
        <v>0</v>
      </c>
      <c r="BB544" s="383">
        <f t="shared" si="869"/>
        <v>0</v>
      </c>
      <c r="BC544" s="384">
        <f t="shared" si="931"/>
        <v>1352</v>
      </c>
      <c r="BD544" s="384">
        <f t="shared" si="931"/>
        <v>6.535947712418301E-2</v>
      </c>
      <c r="BE544" s="384">
        <f t="shared" si="931"/>
        <v>1090</v>
      </c>
      <c r="BF544" s="384">
        <f t="shared" si="931"/>
        <v>0</v>
      </c>
      <c r="BG544" s="384">
        <f t="shared" si="931"/>
        <v>7.27124183006536E-2</v>
      </c>
      <c r="BH544" s="384">
        <f t="shared" si="931"/>
        <v>0.24918300653594772</v>
      </c>
      <c r="BI544" s="384">
        <f t="shared" si="929"/>
        <v>0</v>
      </c>
      <c r="BJ544" s="384">
        <f t="shared" si="929"/>
        <v>1.1111111111111112E-2</v>
      </c>
      <c r="BK544" s="384">
        <f t="shared" si="929"/>
        <v>0.60163398692810455</v>
      </c>
      <c r="BL544" s="474">
        <f t="shared" si="870"/>
        <v>4768</v>
      </c>
      <c r="BM544" s="409">
        <f t="shared" si="871"/>
        <v>10254.209999999999</v>
      </c>
      <c r="BN544" s="473">
        <f t="shared" si="872"/>
        <v>1090</v>
      </c>
      <c r="BO544" s="387">
        <f t="shared" si="873"/>
        <v>1</v>
      </c>
      <c r="BP544" s="387">
        <f t="shared" si="874"/>
        <v>0</v>
      </c>
      <c r="BQ544" s="388">
        <f t="shared" si="875"/>
        <v>0</v>
      </c>
      <c r="BR544" s="389">
        <f t="shared" si="876"/>
        <v>3678</v>
      </c>
      <c r="BS544" s="390">
        <f t="shared" si="877"/>
        <v>1352</v>
      </c>
      <c r="BT544" s="391">
        <f t="shared" si="921"/>
        <v>88.366013071895424</v>
      </c>
      <c r="BU544" s="391">
        <f t="shared" si="921"/>
        <v>0</v>
      </c>
      <c r="BV544" s="391">
        <f t="shared" si="921"/>
        <v>0</v>
      </c>
      <c r="BW544" s="391">
        <f t="shared" si="921"/>
        <v>98.30718954248367</v>
      </c>
      <c r="BX544" s="391">
        <f t="shared" si="921"/>
        <v>336.89542483660131</v>
      </c>
      <c r="BY544" s="391">
        <f t="shared" si="921"/>
        <v>0</v>
      </c>
      <c r="BZ544" s="391">
        <f t="shared" si="921"/>
        <v>15.022222222222222</v>
      </c>
      <c r="CA544" s="391">
        <f t="shared" si="921"/>
        <v>813.40915032679732</v>
      </c>
      <c r="CB544" s="391">
        <f t="shared" si="878"/>
        <v>0</v>
      </c>
      <c r="CC544" s="391">
        <f t="shared" si="878"/>
        <v>0</v>
      </c>
      <c r="CD544" s="392">
        <f t="shared" si="879"/>
        <v>0</v>
      </c>
      <c r="CE544" s="393">
        <f t="shared" si="880"/>
        <v>-400</v>
      </c>
      <c r="CF544" s="392">
        <f t="shared" si="927"/>
        <v>0</v>
      </c>
      <c r="CG544" s="392">
        <f t="shared" si="927"/>
        <v>0</v>
      </c>
      <c r="CH544" s="392">
        <f t="shared" si="927"/>
        <v>0</v>
      </c>
      <c r="CI544" s="392">
        <f t="shared" si="927"/>
        <v>0</v>
      </c>
      <c r="CJ544" s="392">
        <f t="shared" si="927"/>
        <v>0</v>
      </c>
      <c r="CK544" s="392">
        <f t="shared" si="927"/>
        <v>0</v>
      </c>
      <c r="CL544" s="392">
        <f t="shared" si="924"/>
        <v>0</v>
      </c>
      <c r="CM544" s="392">
        <f t="shared" si="881"/>
        <v>0</v>
      </c>
      <c r="CN544" s="392">
        <f t="shared" si="882"/>
        <v>0</v>
      </c>
      <c r="CO544" s="394">
        <f t="shared" si="883"/>
        <v>0</v>
      </c>
      <c r="CP544" s="394">
        <f t="shared" si="883"/>
        <v>71.24183006535948</v>
      </c>
      <c r="CQ544" s="395">
        <f t="shared" si="884"/>
        <v>1090</v>
      </c>
      <c r="CR544" s="394">
        <f t="shared" si="933"/>
        <v>0</v>
      </c>
      <c r="CS544" s="394">
        <f t="shared" si="933"/>
        <v>79.256535947712422</v>
      </c>
      <c r="CT544" s="394">
        <f t="shared" si="933"/>
        <v>271.609477124183</v>
      </c>
      <c r="CU544" s="394">
        <f t="shared" si="933"/>
        <v>0</v>
      </c>
      <c r="CV544" s="394">
        <f t="shared" si="933"/>
        <v>12.111111111111111</v>
      </c>
      <c r="CW544" s="394">
        <f t="shared" si="933"/>
        <v>655.781045751634</v>
      </c>
      <c r="CX544" s="396">
        <f t="shared" si="885"/>
        <v>0</v>
      </c>
      <c r="CY544" s="396">
        <f t="shared" si="885"/>
        <v>0</v>
      </c>
      <c r="CZ544" s="397">
        <f t="shared" si="886"/>
        <v>0</v>
      </c>
      <c r="DA544" s="397">
        <f t="shared" si="886"/>
        <v>0</v>
      </c>
      <c r="DB544" s="397">
        <f t="shared" si="886"/>
        <v>0</v>
      </c>
      <c r="DC544" s="397">
        <f t="shared" si="887"/>
        <v>0</v>
      </c>
      <c r="DD544" s="397">
        <f t="shared" si="848"/>
        <v>0</v>
      </c>
      <c r="DE544" s="397">
        <f t="shared" si="848"/>
        <v>0</v>
      </c>
      <c r="DF544" s="397">
        <f t="shared" si="848"/>
        <v>0</v>
      </c>
      <c r="DG544" s="397">
        <f t="shared" si="848"/>
        <v>0</v>
      </c>
      <c r="DH544" s="397">
        <f t="shared" si="848"/>
        <v>0</v>
      </c>
      <c r="DI544" s="398">
        <f t="shared" si="888"/>
        <v>0</v>
      </c>
      <c r="DJ544" s="398">
        <f t="shared" si="888"/>
        <v>0</v>
      </c>
      <c r="DK544" s="399">
        <f t="shared" si="889"/>
        <v>0</v>
      </c>
      <c r="DL544" s="399">
        <f t="shared" si="889"/>
        <v>0</v>
      </c>
      <c r="DM544" s="399">
        <f t="shared" si="889"/>
        <v>0</v>
      </c>
      <c r="DN544" s="399">
        <f t="shared" si="889"/>
        <v>0</v>
      </c>
      <c r="DO544" s="399">
        <f t="shared" si="890"/>
        <v>-445</v>
      </c>
      <c r="DP544" s="399">
        <f t="shared" si="891"/>
        <v>0</v>
      </c>
      <c r="DQ544" s="399">
        <f t="shared" si="891"/>
        <v>0</v>
      </c>
      <c r="DR544" s="399">
        <f t="shared" si="891"/>
        <v>0</v>
      </c>
      <c r="DS544" s="399">
        <f t="shared" si="891"/>
        <v>0</v>
      </c>
      <c r="DT544" s="400">
        <f t="shared" si="892"/>
        <v>0</v>
      </c>
      <c r="DU544" s="400">
        <f t="shared" si="892"/>
        <v>0</v>
      </c>
      <c r="DV544" s="386">
        <f t="shared" si="849"/>
        <v>0</v>
      </c>
      <c r="DW544" s="386">
        <f t="shared" si="849"/>
        <v>0</v>
      </c>
      <c r="DX544" s="386">
        <f t="shared" si="849"/>
        <v>0</v>
      </c>
      <c r="DY544" s="386">
        <f t="shared" si="849"/>
        <v>0</v>
      </c>
      <c r="DZ544" s="386">
        <f t="shared" si="849"/>
        <v>0</v>
      </c>
      <c r="EA544" s="401">
        <f t="shared" si="893"/>
        <v>-1525</v>
      </c>
      <c r="EB544" s="386">
        <f t="shared" si="894"/>
        <v>0</v>
      </c>
      <c r="EC544" s="386">
        <f t="shared" si="894"/>
        <v>0</v>
      </c>
      <c r="ED544" s="386">
        <f t="shared" si="894"/>
        <v>0</v>
      </c>
      <c r="EE544" s="385">
        <f t="shared" si="895"/>
        <v>0</v>
      </c>
      <c r="EF544" s="385">
        <f t="shared" si="895"/>
        <v>0</v>
      </c>
      <c r="EG544" s="402">
        <f t="shared" si="934"/>
        <v>0</v>
      </c>
      <c r="EH544" s="402">
        <f t="shared" si="934"/>
        <v>0</v>
      </c>
      <c r="EI544" s="402">
        <f t="shared" si="934"/>
        <v>0</v>
      </c>
      <c r="EJ544" s="402">
        <f t="shared" si="934"/>
        <v>0</v>
      </c>
      <c r="EK544" s="402">
        <f t="shared" si="934"/>
        <v>0</v>
      </c>
      <c r="EL544" s="402">
        <f t="shared" si="934"/>
        <v>0</v>
      </c>
      <c r="EM544" s="402">
        <f t="shared" si="896"/>
        <v>0</v>
      </c>
      <c r="EN544" s="402">
        <f t="shared" si="897"/>
        <v>0</v>
      </c>
      <c r="EO544" s="402">
        <f t="shared" si="897"/>
        <v>0</v>
      </c>
      <c r="EP544" s="402">
        <f t="shared" si="898"/>
        <v>0</v>
      </c>
      <c r="EQ544" s="402">
        <f t="shared" si="899"/>
        <v>0</v>
      </c>
      <c r="ER544" s="394">
        <f t="shared" si="928"/>
        <v>0</v>
      </c>
      <c r="ES544" s="394">
        <f t="shared" si="928"/>
        <v>0</v>
      </c>
      <c r="ET544" s="394">
        <f t="shared" si="928"/>
        <v>0</v>
      </c>
      <c r="EU544" s="394">
        <f t="shared" si="928"/>
        <v>0</v>
      </c>
      <c r="EV544" s="394">
        <f t="shared" si="928"/>
        <v>0</v>
      </c>
      <c r="EW544" s="394">
        <f t="shared" si="928"/>
        <v>0</v>
      </c>
      <c r="EX544" s="394">
        <f t="shared" si="925"/>
        <v>0</v>
      </c>
      <c r="EY544" s="403">
        <f t="shared" si="900"/>
        <v>-68</v>
      </c>
      <c r="EZ544" s="394">
        <f t="shared" si="901"/>
        <v>0</v>
      </c>
      <c r="FA544" s="396">
        <f t="shared" si="902"/>
        <v>0</v>
      </c>
      <c r="FB544" s="396">
        <f t="shared" si="902"/>
        <v>0</v>
      </c>
      <c r="FC544" s="404">
        <f t="shared" si="922"/>
        <v>0</v>
      </c>
      <c r="FD544" s="404">
        <f t="shared" si="922"/>
        <v>0</v>
      </c>
      <c r="FE544" s="404">
        <f t="shared" si="922"/>
        <v>0</v>
      </c>
      <c r="FF544" s="404">
        <f t="shared" si="922"/>
        <v>0</v>
      </c>
      <c r="FG544" s="404">
        <f t="shared" si="922"/>
        <v>0</v>
      </c>
      <c r="FH544" s="404">
        <f t="shared" si="922"/>
        <v>0</v>
      </c>
      <c r="FI544" s="404">
        <f t="shared" si="922"/>
        <v>0</v>
      </c>
      <c r="FJ544" s="404">
        <f t="shared" si="922"/>
        <v>0</v>
      </c>
      <c r="FK544" s="392">
        <f t="shared" si="903"/>
        <v>-3682</v>
      </c>
      <c r="FL544" s="384">
        <f t="shared" si="904"/>
        <v>0</v>
      </c>
      <c r="FM544" s="384">
        <f t="shared" si="904"/>
        <v>0</v>
      </c>
      <c r="FN544" s="405">
        <f t="shared" si="932"/>
        <v>0</v>
      </c>
      <c r="FO544" s="405">
        <f t="shared" si="932"/>
        <v>240.39215686274511</v>
      </c>
      <c r="FP544" s="405">
        <f t="shared" si="932"/>
        <v>0</v>
      </c>
      <c r="FQ544" s="405">
        <f t="shared" si="932"/>
        <v>0</v>
      </c>
      <c r="FR544" s="405">
        <f t="shared" si="932"/>
        <v>267.43627450980392</v>
      </c>
      <c r="FS544" s="405">
        <f t="shared" si="932"/>
        <v>916.49509803921569</v>
      </c>
      <c r="FT544" s="405">
        <f t="shared" si="930"/>
        <v>0</v>
      </c>
      <c r="FU544" s="405">
        <f t="shared" si="930"/>
        <v>40.866666666666667</v>
      </c>
      <c r="FV544" s="405">
        <f t="shared" si="930"/>
        <v>2212.8098039215683</v>
      </c>
      <c r="FW544" s="397">
        <f t="shared" si="905"/>
        <v>10254.209999999999</v>
      </c>
      <c r="FX544" s="406">
        <f t="shared" si="906"/>
        <v>6576.2099999999991</v>
      </c>
      <c r="FY544" s="331">
        <f t="shared" si="907"/>
        <v>6576.2099999999991</v>
      </c>
      <c r="FZ544" s="382">
        <f t="shared" si="908"/>
        <v>0</v>
      </c>
      <c r="GA544" s="331">
        <f t="shared" si="909"/>
        <v>0</v>
      </c>
      <c r="GB544" s="407">
        <f t="shared" si="910"/>
        <v>0</v>
      </c>
      <c r="GC544" s="407">
        <f t="shared" si="911"/>
        <v>4.2632564145606011E-14</v>
      </c>
      <c r="GD544" s="407">
        <f t="shared" si="912"/>
        <v>0</v>
      </c>
      <c r="GE544" s="407">
        <f t="shared" si="913"/>
        <v>0</v>
      </c>
      <c r="GF544" s="407">
        <f t="shared" si="914"/>
        <v>0</v>
      </c>
      <c r="GG544" s="407">
        <f t="shared" si="915"/>
        <v>0</v>
      </c>
      <c r="GH544" s="407">
        <f t="shared" si="916"/>
        <v>0</v>
      </c>
      <c r="GI544" s="407">
        <f t="shared" si="917"/>
        <v>0</v>
      </c>
      <c r="GJ544">
        <f t="shared" si="918"/>
        <v>0</v>
      </c>
      <c r="GK544" s="382">
        <f t="shared" si="919"/>
        <v>4.2632564145606011E-14</v>
      </c>
      <c r="GL544">
        <v>6</v>
      </c>
      <c r="GM544">
        <f t="shared" si="936"/>
        <v>1352</v>
      </c>
      <c r="GN544">
        <f t="shared" si="936"/>
        <v>0</v>
      </c>
      <c r="GO544">
        <f t="shared" si="936"/>
        <v>1090</v>
      </c>
      <c r="GP544">
        <f t="shared" si="936"/>
        <v>0</v>
      </c>
      <c r="GQ544">
        <f t="shared" si="936"/>
        <v>0</v>
      </c>
      <c r="GR544">
        <f t="shared" si="935"/>
        <v>0</v>
      </c>
      <c r="GS544">
        <f t="shared" si="935"/>
        <v>0</v>
      </c>
      <c r="GT544">
        <f t="shared" si="935"/>
        <v>0</v>
      </c>
      <c r="GU544">
        <f t="shared" si="935"/>
        <v>0</v>
      </c>
      <c r="GV544">
        <f t="shared" si="935"/>
        <v>10254.209999999999</v>
      </c>
    </row>
    <row r="545" spans="1:204" customFormat="1" x14ac:dyDescent="0.25">
      <c r="A545" s="378">
        <v>29003</v>
      </c>
      <c r="B545" s="32" t="s">
        <v>1201</v>
      </c>
      <c r="C545" t="s">
        <v>887</v>
      </c>
      <c r="D545">
        <v>6</v>
      </c>
      <c r="E545" s="379">
        <v>14913</v>
      </c>
      <c r="F545" s="379">
        <v>2809</v>
      </c>
      <c r="G545" s="379">
        <v>7290</v>
      </c>
      <c r="H545" s="379">
        <v>145000</v>
      </c>
      <c r="I545" s="379">
        <v>58040</v>
      </c>
      <c r="J545" s="379">
        <v>17937</v>
      </c>
      <c r="K545" s="379">
        <v>6065</v>
      </c>
      <c r="L545" s="379">
        <v>5243</v>
      </c>
      <c r="M545" s="380">
        <v>0</v>
      </c>
      <c r="N545" s="381">
        <f t="shared" si="850"/>
        <v>257297</v>
      </c>
      <c r="O545" s="379">
        <v>18225</v>
      </c>
      <c r="P545" s="379">
        <v>3801</v>
      </c>
      <c r="Q545" s="379">
        <v>7980</v>
      </c>
      <c r="R545" s="379">
        <v>147900</v>
      </c>
      <c r="S545" s="379">
        <v>62800</v>
      </c>
      <c r="T545" s="379">
        <v>45150</v>
      </c>
      <c r="U545" s="379">
        <v>9701</v>
      </c>
      <c r="V545" s="379">
        <v>11594</v>
      </c>
      <c r="W545" s="480">
        <f>(VLOOKUP(A545,'[1]floresta plant'!$A$4:$F$573,6,0))*1000</f>
        <v>0</v>
      </c>
      <c r="X545" s="24">
        <f t="shared" si="851"/>
        <v>307151</v>
      </c>
      <c r="Y545" s="53">
        <f t="shared" si="926"/>
        <v>690</v>
      </c>
      <c r="Z545" s="53">
        <f t="shared" si="926"/>
        <v>2900</v>
      </c>
      <c r="AA545" s="53">
        <f t="shared" si="926"/>
        <v>4760</v>
      </c>
      <c r="AB545" s="53">
        <f t="shared" si="926"/>
        <v>27213</v>
      </c>
      <c r="AC545" s="53">
        <f t="shared" si="926"/>
        <v>3636</v>
      </c>
      <c r="AD545" s="53">
        <f t="shared" si="926"/>
        <v>6351</v>
      </c>
      <c r="AE545" s="53">
        <f t="shared" si="923"/>
        <v>0</v>
      </c>
      <c r="AF545" s="53">
        <f t="shared" si="852"/>
        <v>992</v>
      </c>
      <c r="AG545" s="53">
        <f t="shared" si="853"/>
        <v>3312</v>
      </c>
      <c r="AH545" s="53">
        <f t="shared" si="854"/>
        <v>9046.3610999999946</v>
      </c>
      <c r="AI545" s="53">
        <f t="shared" si="920"/>
        <v>49854</v>
      </c>
      <c r="AJ545" s="469">
        <v>58900.361099999995</v>
      </c>
      <c r="AK545" s="469">
        <v>0</v>
      </c>
      <c r="AL545" s="469">
        <v>0</v>
      </c>
      <c r="AM545" s="470">
        <f t="shared" si="855"/>
        <v>58900.361099999995</v>
      </c>
      <c r="AN545" s="53">
        <f t="shared" si="856"/>
        <v>9046.3610999999946</v>
      </c>
      <c r="AO545" s="382">
        <f t="shared" si="857"/>
        <v>1</v>
      </c>
      <c r="AP545">
        <v>6</v>
      </c>
      <c r="AQ545" s="383">
        <f t="shared" si="858"/>
        <v>49854</v>
      </c>
      <c r="AR545" s="383">
        <f t="shared" si="859"/>
        <v>0</v>
      </c>
      <c r="AS545" s="383">
        <f t="shared" si="860"/>
        <v>690</v>
      </c>
      <c r="AT545" s="383">
        <f t="shared" si="861"/>
        <v>0</v>
      </c>
      <c r="AU545" s="383">
        <f t="shared" si="862"/>
        <v>0</v>
      </c>
      <c r="AV545" s="383">
        <f t="shared" si="863"/>
        <v>0</v>
      </c>
      <c r="AW545" s="383">
        <f t="shared" si="864"/>
        <v>0</v>
      </c>
      <c r="AX545" s="383">
        <f t="shared" si="865"/>
        <v>0</v>
      </c>
      <c r="AY545" s="383">
        <f t="shared" si="866"/>
        <v>0</v>
      </c>
      <c r="AZ545">
        <f t="shared" si="867"/>
        <v>0</v>
      </c>
      <c r="BA545">
        <f t="shared" si="868"/>
        <v>690</v>
      </c>
      <c r="BB545" s="383">
        <f t="shared" si="869"/>
        <v>0</v>
      </c>
      <c r="BC545" s="384">
        <f t="shared" si="931"/>
        <v>690</v>
      </c>
      <c r="BD545" s="384">
        <f t="shared" si="931"/>
        <v>2900</v>
      </c>
      <c r="BE545" s="384">
        <f t="shared" si="931"/>
        <v>4760</v>
      </c>
      <c r="BF545" s="384">
        <f t="shared" si="931"/>
        <v>27213</v>
      </c>
      <c r="BG545" s="384">
        <f t="shared" si="931"/>
        <v>3636</v>
      </c>
      <c r="BH545" s="384">
        <f t="shared" si="931"/>
        <v>6351</v>
      </c>
      <c r="BI545" s="384">
        <f t="shared" si="929"/>
        <v>0</v>
      </c>
      <c r="BJ545" s="384">
        <f t="shared" si="929"/>
        <v>992</v>
      </c>
      <c r="BK545" s="384">
        <f t="shared" si="929"/>
        <v>3312</v>
      </c>
      <c r="BL545" s="474">
        <f t="shared" si="870"/>
        <v>0</v>
      </c>
      <c r="BM545" s="409">
        <f t="shared" si="871"/>
        <v>9046.3610999999946</v>
      </c>
      <c r="BN545" s="473">
        <f t="shared" si="872"/>
        <v>49164</v>
      </c>
      <c r="BO545" s="387">
        <f t="shared" si="873"/>
        <v>0</v>
      </c>
      <c r="BP545" s="387">
        <f t="shared" si="874"/>
        <v>0</v>
      </c>
      <c r="BQ545" s="388">
        <f t="shared" si="875"/>
        <v>1</v>
      </c>
      <c r="BR545" s="389">
        <f t="shared" si="876"/>
        <v>0</v>
      </c>
      <c r="BS545" s="390">
        <f t="shared" si="877"/>
        <v>690</v>
      </c>
      <c r="BT545" s="391">
        <f t="shared" si="921"/>
        <v>0</v>
      </c>
      <c r="BU545" s="391">
        <f t="shared" si="921"/>
        <v>0</v>
      </c>
      <c r="BV545" s="391">
        <f t="shared" si="921"/>
        <v>0</v>
      </c>
      <c r="BW545" s="391">
        <f t="shared" si="921"/>
        <v>0</v>
      </c>
      <c r="BX545" s="391">
        <f t="shared" si="921"/>
        <v>0</v>
      </c>
      <c r="BY545" s="391">
        <f t="shared" si="921"/>
        <v>0</v>
      </c>
      <c r="BZ545" s="391">
        <f t="shared" si="921"/>
        <v>0</v>
      </c>
      <c r="CA545" s="391">
        <f t="shared" si="921"/>
        <v>0</v>
      </c>
      <c r="CB545" s="391">
        <f t="shared" si="878"/>
        <v>0</v>
      </c>
      <c r="CC545" s="391">
        <f t="shared" si="878"/>
        <v>690</v>
      </c>
      <c r="CD545" s="392">
        <f t="shared" si="879"/>
        <v>0</v>
      </c>
      <c r="CE545" s="393">
        <f t="shared" si="880"/>
        <v>2900</v>
      </c>
      <c r="CF545" s="392">
        <f t="shared" si="927"/>
        <v>0</v>
      </c>
      <c r="CG545" s="392">
        <f t="shared" si="927"/>
        <v>0</v>
      </c>
      <c r="CH545" s="392">
        <f t="shared" si="927"/>
        <v>0</v>
      </c>
      <c r="CI545" s="392">
        <f t="shared" si="927"/>
        <v>0</v>
      </c>
      <c r="CJ545" s="392">
        <f t="shared" si="927"/>
        <v>0</v>
      </c>
      <c r="CK545" s="392">
        <f t="shared" si="927"/>
        <v>0</v>
      </c>
      <c r="CL545" s="392">
        <f t="shared" si="924"/>
        <v>0</v>
      </c>
      <c r="CM545" s="392">
        <f t="shared" si="881"/>
        <v>0</v>
      </c>
      <c r="CN545" s="392">
        <f t="shared" si="882"/>
        <v>2900</v>
      </c>
      <c r="CO545" s="394">
        <f t="shared" si="883"/>
        <v>0</v>
      </c>
      <c r="CP545" s="394">
        <f t="shared" si="883"/>
        <v>0</v>
      </c>
      <c r="CQ545" s="395">
        <f t="shared" si="884"/>
        <v>4760</v>
      </c>
      <c r="CR545" s="394">
        <f t="shared" si="933"/>
        <v>0</v>
      </c>
      <c r="CS545" s="394">
        <f t="shared" si="933"/>
        <v>0</v>
      </c>
      <c r="CT545" s="394">
        <f t="shared" si="933"/>
        <v>0</v>
      </c>
      <c r="CU545" s="394">
        <f t="shared" si="933"/>
        <v>0</v>
      </c>
      <c r="CV545" s="394">
        <f t="shared" si="933"/>
        <v>0</v>
      </c>
      <c r="CW545" s="394">
        <f t="shared" si="933"/>
        <v>0</v>
      </c>
      <c r="CX545" s="396">
        <f t="shared" si="885"/>
        <v>0</v>
      </c>
      <c r="CY545" s="396">
        <f t="shared" si="885"/>
        <v>4760</v>
      </c>
      <c r="CZ545" s="397">
        <f t="shared" si="886"/>
        <v>0</v>
      </c>
      <c r="DA545" s="397">
        <f t="shared" si="886"/>
        <v>0</v>
      </c>
      <c r="DB545" s="397">
        <f t="shared" si="886"/>
        <v>0</v>
      </c>
      <c r="DC545" s="397">
        <f t="shared" si="887"/>
        <v>27213</v>
      </c>
      <c r="DD545" s="397">
        <f t="shared" si="848"/>
        <v>0</v>
      </c>
      <c r="DE545" s="397">
        <f t="shared" si="848"/>
        <v>0</v>
      </c>
      <c r="DF545" s="397">
        <f t="shared" si="848"/>
        <v>0</v>
      </c>
      <c r="DG545" s="397">
        <f t="shared" si="848"/>
        <v>0</v>
      </c>
      <c r="DH545" s="397">
        <f t="shared" si="848"/>
        <v>0</v>
      </c>
      <c r="DI545" s="398">
        <f t="shared" si="888"/>
        <v>0</v>
      </c>
      <c r="DJ545" s="398">
        <f t="shared" si="888"/>
        <v>27213</v>
      </c>
      <c r="DK545" s="399">
        <f t="shared" si="889"/>
        <v>0</v>
      </c>
      <c r="DL545" s="399">
        <f t="shared" si="889"/>
        <v>0</v>
      </c>
      <c r="DM545" s="399">
        <f t="shared" si="889"/>
        <v>0</v>
      </c>
      <c r="DN545" s="399">
        <f t="shared" si="889"/>
        <v>0</v>
      </c>
      <c r="DO545" s="399">
        <f t="shared" si="890"/>
        <v>3636</v>
      </c>
      <c r="DP545" s="399">
        <f t="shared" si="891"/>
        <v>0</v>
      </c>
      <c r="DQ545" s="399">
        <f t="shared" si="891"/>
        <v>0</v>
      </c>
      <c r="DR545" s="399">
        <f t="shared" si="891"/>
        <v>0</v>
      </c>
      <c r="DS545" s="399">
        <f t="shared" si="891"/>
        <v>0</v>
      </c>
      <c r="DT545" s="400">
        <f t="shared" si="892"/>
        <v>0</v>
      </c>
      <c r="DU545" s="400">
        <f t="shared" si="892"/>
        <v>3636</v>
      </c>
      <c r="DV545" s="386">
        <f t="shared" si="849"/>
        <v>0</v>
      </c>
      <c r="DW545" s="386">
        <f t="shared" si="849"/>
        <v>0</v>
      </c>
      <c r="DX545" s="386">
        <f t="shared" si="849"/>
        <v>0</v>
      </c>
      <c r="DY545" s="386">
        <f t="shared" si="849"/>
        <v>0</v>
      </c>
      <c r="DZ545" s="386">
        <f t="shared" si="849"/>
        <v>0</v>
      </c>
      <c r="EA545" s="401">
        <f t="shared" si="893"/>
        <v>6351</v>
      </c>
      <c r="EB545" s="386">
        <f t="shared" si="894"/>
        <v>0</v>
      </c>
      <c r="EC545" s="386">
        <f t="shared" si="894"/>
        <v>0</v>
      </c>
      <c r="ED545" s="386">
        <f t="shared" si="894"/>
        <v>0</v>
      </c>
      <c r="EE545" s="385">
        <f t="shared" si="895"/>
        <v>0</v>
      </c>
      <c r="EF545" s="385">
        <f t="shared" si="895"/>
        <v>6351</v>
      </c>
      <c r="EG545" s="402">
        <f t="shared" si="934"/>
        <v>0</v>
      </c>
      <c r="EH545" s="402">
        <f t="shared" si="934"/>
        <v>0</v>
      </c>
      <c r="EI545" s="402">
        <f t="shared" si="934"/>
        <v>0</v>
      </c>
      <c r="EJ545" s="402">
        <f t="shared" si="934"/>
        <v>0</v>
      </c>
      <c r="EK545" s="402">
        <f t="shared" si="934"/>
        <v>0</v>
      </c>
      <c r="EL545" s="402">
        <f t="shared" si="934"/>
        <v>0</v>
      </c>
      <c r="EM545" s="402">
        <f t="shared" si="896"/>
        <v>0</v>
      </c>
      <c r="EN545" s="402">
        <f t="shared" si="897"/>
        <v>0</v>
      </c>
      <c r="EO545" s="402">
        <f t="shared" si="897"/>
        <v>0</v>
      </c>
      <c r="EP545" s="402">
        <f t="shared" si="898"/>
        <v>0</v>
      </c>
      <c r="EQ545" s="402">
        <f t="shared" si="899"/>
        <v>0</v>
      </c>
      <c r="ER545" s="394">
        <f t="shared" si="928"/>
        <v>0</v>
      </c>
      <c r="ES545" s="394">
        <f t="shared" si="928"/>
        <v>0</v>
      </c>
      <c r="ET545" s="394">
        <f t="shared" si="928"/>
        <v>0</v>
      </c>
      <c r="EU545" s="394">
        <f t="shared" si="928"/>
        <v>0</v>
      </c>
      <c r="EV545" s="394">
        <f t="shared" si="928"/>
        <v>0</v>
      </c>
      <c r="EW545" s="394">
        <f t="shared" si="928"/>
        <v>0</v>
      </c>
      <c r="EX545" s="394">
        <f t="shared" si="925"/>
        <v>0</v>
      </c>
      <c r="EY545" s="403">
        <f t="shared" si="900"/>
        <v>992</v>
      </c>
      <c r="EZ545" s="394">
        <f t="shared" si="901"/>
        <v>0</v>
      </c>
      <c r="FA545" s="396">
        <f t="shared" si="902"/>
        <v>0</v>
      </c>
      <c r="FB545" s="396">
        <f t="shared" si="902"/>
        <v>992</v>
      </c>
      <c r="FC545" s="404">
        <f t="shared" si="922"/>
        <v>0</v>
      </c>
      <c r="FD545" s="404">
        <f t="shared" si="922"/>
        <v>0</v>
      </c>
      <c r="FE545" s="404">
        <f t="shared" si="922"/>
        <v>0</v>
      </c>
      <c r="FF545" s="404">
        <f t="shared" si="922"/>
        <v>0</v>
      </c>
      <c r="FG545" s="404">
        <f t="shared" si="922"/>
        <v>0</v>
      </c>
      <c r="FH545" s="404">
        <f t="shared" si="922"/>
        <v>0</v>
      </c>
      <c r="FI545" s="404">
        <f t="shared" si="922"/>
        <v>0</v>
      </c>
      <c r="FJ545" s="404">
        <f t="shared" si="922"/>
        <v>0</v>
      </c>
      <c r="FK545" s="392">
        <f t="shared" si="903"/>
        <v>3312</v>
      </c>
      <c r="FL545" s="384">
        <f t="shared" si="904"/>
        <v>0</v>
      </c>
      <c r="FM545" s="384">
        <f t="shared" si="904"/>
        <v>3312</v>
      </c>
      <c r="FN545" s="405">
        <f t="shared" si="932"/>
        <v>0</v>
      </c>
      <c r="FO545" s="405">
        <f t="shared" si="932"/>
        <v>0</v>
      </c>
      <c r="FP545" s="405">
        <f t="shared" si="932"/>
        <v>0</v>
      </c>
      <c r="FQ545" s="405">
        <f t="shared" si="932"/>
        <v>0</v>
      </c>
      <c r="FR545" s="405">
        <f t="shared" si="932"/>
        <v>0</v>
      </c>
      <c r="FS545" s="405">
        <f t="shared" si="932"/>
        <v>0</v>
      </c>
      <c r="FT545" s="405">
        <f t="shared" si="930"/>
        <v>0</v>
      </c>
      <c r="FU545" s="405">
        <f t="shared" si="930"/>
        <v>0</v>
      </c>
      <c r="FV545" s="405">
        <f t="shared" si="930"/>
        <v>0</v>
      </c>
      <c r="FW545" s="397">
        <f t="shared" si="905"/>
        <v>9046.3610999999946</v>
      </c>
      <c r="FX545" s="406">
        <f t="shared" si="906"/>
        <v>9046.3610999999946</v>
      </c>
      <c r="FY545" s="331">
        <f t="shared" si="907"/>
        <v>58900.361099999995</v>
      </c>
      <c r="FZ545" s="382">
        <f t="shared" si="908"/>
        <v>0</v>
      </c>
      <c r="GA545" s="331">
        <f t="shared" si="909"/>
        <v>0</v>
      </c>
      <c r="GB545" s="407">
        <f t="shared" si="910"/>
        <v>0</v>
      </c>
      <c r="GC545" s="407">
        <f t="shared" si="911"/>
        <v>0</v>
      </c>
      <c r="GD545" s="407">
        <f t="shared" si="912"/>
        <v>0</v>
      </c>
      <c r="GE545" s="407">
        <f t="shared" si="913"/>
        <v>0</v>
      </c>
      <c r="GF545" s="407">
        <f t="shared" si="914"/>
        <v>0</v>
      </c>
      <c r="GG545" s="407">
        <f t="shared" si="915"/>
        <v>0</v>
      </c>
      <c r="GH545" s="407">
        <f t="shared" si="916"/>
        <v>0</v>
      </c>
      <c r="GI545" s="407">
        <f t="shared" si="917"/>
        <v>0</v>
      </c>
      <c r="GJ545">
        <f t="shared" si="918"/>
        <v>0</v>
      </c>
      <c r="GK545" s="382">
        <f t="shared" si="919"/>
        <v>0</v>
      </c>
      <c r="GL545">
        <v>6</v>
      </c>
      <c r="GM545">
        <f t="shared" si="936"/>
        <v>690</v>
      </c>
      <c r="GN545">
        <f t="shared" si="936"/>
        <v>2900</v>
      </c>
      <c r="GO545">
        <f t="shared" si="936"/>
        <v>4760</v>
      </c>
      <c r="GP545">
        <f t="shared" si="936"/>
        <v>27213</v>
      </c>
      <c r="GQ545">
        <f t="shared" si="936"/>
        <v>3636</v>
      </c>
      <c r="GR545">
        <f t="shared" si="935"/>
        <v>6351</v>
      </c>
      <c r="GS545">
        <f t="shared" si="935"/>
        <v>0</v>
      </c>
      <c r="GT545">
        <f t="shared" si="935"/>
        <v>992</v>
      </c>
      <c r="GU545">
        <f t="shared" si="935"/>
        <v>3312</v>
      </c>
      <c r="GV545">
        <f t="shared" si="935"/>
        <v>9046.3610999999946</v>
      </c>
    </row>
    <row r="546" spans="1:204" customFormat="1" x14ac:dyDescent="0.25">
      <c r="A546" s="378">
        <v>29004</v>
      </c>
      <c r="B546" s="32" t="s">
        <v>1202</v>
      </c>
      <c r="C546" t="s">
        <v>887</v>
      </c>
      <c r="D546">
        <v>6</v>
      </c>
      <c r="E546" s="379">
        <v>22356</v>
      </c>
      <c r="F546" s="379">
        <v>16754</v>
      </c>
      <c r="G546" s="379">
        <v>17790</v>
      </c>
      <c r="H546" s="379">
        <v>0</v>
      </c>
      <c r="I546" s="379">
        <v>12930</v>
      </c>
      <c r="J546" s="379">
        <v>0</v>
      </c>
      <c r="K546" s="379">
        <v>250</v>
      </c>
      <c r="L546" s="379">
        <v>13267</v>
      </c>
      <c r="M546" s="380">
        <v>0</v>
      </c>
      <c r="N546" s="381">
        <f t="shared" si="850"/>
        <v>83347</v>
      </c>
      <c r="O546" s="379">
        <v>31585</v>
      </c>
      <c r="P546" s="379">
        <v>22397</v>
      </c>
      <c r="Q546" s="379">
        <v>16121</v>
      </c>
      <c r="R546" s="379">
        <v>0</v>
      </c>
      <c r="S546" s="379">
        <v>10026</v>
      </c>
      <c r="T546" s="379">
        <v>0</v>
      </c>
      <c r="U546" s="379">
        <v>250</v>
      </c>
      <c r="V546" s="379">
        <v>11815</v>
      </c>
      <c r="W546" s="480">
        <f>(VLOOKUP(A546,'[1]floresta plant'!$A$4:$F$573,6,0))*1000</f>
        <v>0</v>
      </c>
      <c r="X546" s="24">
        <f t="shared" si="851"/>
        <v>92194</v>
      </c>
      <c r="Y546" s="53">
        <f t="shared" si="926"/>
        <v>-1669</v>
      </c>
      <c r="Z546" s="53">
        <f t="shared" si="926"/>
        <v>0</v>
      </c>
      <c r="AA546" s="53">
        <f t="shared" si="926"/>
        <v>-2904</v>
      </c>
      <c r="AB546" s="53">
        <f t="shared" si="926"/>
        <v>0</v>
      </c>
      <c r="AC546" s="53">
        <f t="shared" si="926"/>
        <v>0</v>
      </c>
      <c r="AD546" s="53">
        <f t="shared" si="926"/>
        <v>-1452</v>
      </c>
      <c r="AE546" s="53">
        <f t="shared" si="923"/>
        <v>0</v>
      </c>
      <c r="AF546" s="53">
        <f t="shared" si="852"/>
        <v>5643</v>
      </c>
      <c r="AG546" s="53">
        <f t="shared" si="853"/>
        <v>9229</v>
      </c>
      <c r="AH546" s="53">
        <f t="shared" si="854"/>
        <v>-8395.4455999999991</v>
      </c>
      <c r="AI546" s="53">
        <f t="shared" si="920"/>
        <v>8847</v>
      </c>
      <c r="AJ546" s="469">
        <v>451.55440000000004</v>
      </c>
      <c r="AK546" s="469">
        <v>0</v>
      </c>
      <c r="AL546" s="469">
        <v>0</v>
      </c>
      <c r="AM546" s="470">
        <f t="shared" si="855"/>
        <v>451.55440000000004</v>
      </c>
      <c r="AN546" s="53">
        <f t="shared" si="856"/>
        <v>-8395.4455999999991</v>
      </c>
      <c r="AO546" s="382">
        <f t="shared" si="857"/>
        <v>2</v>
      </c>
      <c r="AP546">
        <v>6</v>
      </c>
      <c r="AQ546" s="383">
        <f t="shared" si="858"/>
        <v>14872</v>
      </c>
      <c r="AR546" s="383">
        <f t="shared" si="859"/>
        <v>-6025</v>
      </c>
      <c r="AS546" s="383">
        <f t="shared" si="860"/>
        <v>0</v>
      </c>
      <c r="AT546" s="383">
        <f t="shared" si="861"/>
        <v>4356</v>
      </c>
      <c r="AU546" s="383">
        <f t="shared" si="862"/>
        <v>8395.4455999999991</v>
      </c>
      <c r="AV546" s="383">
        <f t="shared" si="863"/>
        <v>1</v>
      </c>
      <c r="AW546" s="383">
        <f t="shared" si="864"/>
        <v>1</v>
      </c>
      <c r="AX546" s="383">
        <f t="shared" si="865"/>
        <v>1</v>
      </c>
      <c r="AY546" s="383">
        <f t="shared" si="866"/>
        <v>0</v>
      </c>
      <c r="AZ546">
        <f t="shared" si="867"/>
        <v>0</v>
      </c>
      <c r="BA546">
        <f t="shared" si="868"/>
        <v>0</v>
      </c>
      <c r="BB546" s="383">
        <f t="shared" si="869"/>
        <v>0</v>
      </c>
      <c r="BC546" s="384">
        <f t="shared" si="931"/>
        <v>0.27701244813278009</v>
      </c>
      <c r="BD546" s="384">
        <f t="shared" si="931"/>
        <v>0</v>
      </c>
      <c r="BE546" s="384">
        <f t="shared" si="931"/>
        <v>0.48199170124481328</v>
      </c>
      <c r="BF546" s="384">
        <f t="shared" si="931"/>
        <v>0</v>
      </c>
      <c r="BG546" s="384">
        <f t="shared" si="931"/>
        <v>0</v>
      </c>
      <c r="BH546" s="384">
        <f t="shared" si="931"/>
        <v>0.24099585062240664</v>
      </c>
      <c r="BI546" s="384">
        <f t="shared" si="929"/>
        <v>0</v>
      </c>
      <c r="BJ546" s="384">
        <f t="shared" si="929"/>
        <v>5643</v>
      </c>
      <c r="BK546" s="384">
        <f t="shared" si="929"/>
        <v>9229</v>
      </c>
      <c r="BL546" s="474">
        <f t="shared" si="870"/>
        <v>6025</v>
      </c>
      <c r="BM546" s="409">
        <f t="shared" si="871"/>
        <v>-8395.4455999999991</v>
      </c>
      <c r="BN546" s="473">
        <f t="shared" si="872"/>
        <v>14872</v>
      </c>
      <c r="BO546" s="387">
        <f t="shared" si="873"/>
        <v>0.40512372243141476</v>
      </c>
      <c r="BP546" s="387">
        <f t="shared" si="874"/>
        <v>0.56451355567509409</v>
      </c>
      <c r="BQ546" s="388">
        <f t="shared" si="875"/>
        <v>3.0362721893491151E-2</v>
      </c>
      <c r="BR546" s="389">
        <f t="shared" si="876"/>
        <v>0</v>
      </c>
      <c r="BS546" s="390">
        <f t="shared" si="877"/>
        <v>-1669</v>
      </c>
      <c r="BT546" s="391">
        <f t="shared" si="921"/>
        <v>0</v>
      </c>
      <c r="BU546" s="391">
        <f t="shared" si="921"/>
        <v>0</v>
      </c>
      <c r="BV546" s="391">
        <f t="shared" si="921"/>
        <v>0</v>
      </c>
      <c r="BW546" s="391">
        <f t="shared" si="921"/>
        <v>0</v>
      </c>
      <c r="BX546" s="391">
        <f t="shared" si="921"/>
        <v>0</v>
      </c>
      <c r="BY546" s="391">
        <f t="shared" si="921"/>
        <v>0</v>
      </c>
      <c r="BZ546" s="391">
        <f t="shared" si="921"/>
        <v>0</v>
      </c>
      <c r="CA546" s="391">
        <f t="shared" si="921"/>
        <v>0</v>
      </c>
      <c r="CB546" s="391">
        <f t="shared" si="878"/>
        <v>0</v>
      </c>
      <c r="CC546" s="391">
        <f t="shared" si="878"/>
        <v>0</v>
      </c>
      <c r="CD546" s="392">
        <f t="shared" si="879"/>
        <v>0</v>
      </c>
      <c r="CE546" s="393">
        <f t="shared" si="880"/>
        <v>0</v>
      </c>
      <c r="CF546" s="392">
        <f t="shared" si="927"/>
        <v>0</v>
      </c>
      <c r="CG546" s="392">
        <f t="shared" si="927"/>
        <v>0</v>
      </c>
      <c r="CH546" s="392">
        <f t="shared" si="927"/>
        <v>0</v>
      </c>
      <c r="CI546" s="392">
        <f t="shared" si="927"/>
        <v>0</v>
      </c>
      <c r="CJ546" s="392">
        <f t="shared" si="927"/>
        <v>0</v>
      </c>
      <c r="CK546" s="392">
        <f t="shared" si="927"/>
        <v>0</v>
      </c>
      <c r="CL546" s="392">
        <f t="shared" si="924"/>
        <v>0</v>
      </c>
      <c r="CM546" s="392">
        <f t="shared" si="881"/>
        <v>0</v>
      </c>
      <c r="CN546" s="392">
        <f t="shared" si="882"/>
        <v>0</v>
      </c>
      <c r="CO546" s="394">
        <f t="shared" si="883"/>
        <v>0</v>
      </c>
      <c r="CP546" s="394">
        <f t="shared" si="883"/>
        <v>0</v>
      </c>
      <c r="CQ546" s="395">
        <f t="shared" si="884"/>
        <v>-2904</v>
      </c>
      <c r="CR546" s="394">
        <f t="shared" si="933"/>
        <v>0</v>
      </c>
      <c r="CS546" s="394">
        <f t="shared" si="933"/>
        <v>0</v>
      </c>
      <c r="CT546" s="394">
        <f t="shared" si="933"/>
        <v>0</v>
      </c>
      <c r="CU546" s="394">
        <f t="shared" si="933"/>
        <v>0</v>
      </c>
      <c r="CV546" s="394">
        <f t="shared" si="933"/>
        <v>0</v>
      </c>
      <c r="CW546" s="394">
        <f t="shared" si="933"/>
        <v>0</v>
      </c>
      <c r="CX546" s="396">
        <f t="shared" si="885"/>
        <v>0</v>
      </c>
      <c r="CY546" s="396">
        <f t="shared" si="885"/>
        <v>0</v>
      </c>
      <c r="CZ546" s="397">
        <f t="shared" si="886"/>
        <v>0</v>
      </c>
      <c r="DA546" s="397">
        <f t="shared" si="886"/>
        <v>0</v>
      </c>
      <c r="DB546" s="397">
        <f t="shared" si="886"/>
        <v>0</v>
      </c>
      <c r="DC546" s="397">
        <f t="shared" si="887"/>
        <v>0</v>
      </c>
      <c r="DD546" s="397">
        <f t="shared" si="848"/>
        <v>0</v>
      </c>
      <c r="DE546" s="397">
        <f t="shared" si="848"/>
        <v>0</v>
      </c>
      <c r="DF546" s="397">
        <f t="shared" si="848"/>
        <v>0</v>
      </c>
      <c r="DG546" s="397">
        <f t="shared" si="848"/>
        <v>0</v>
      </c>
      <c r="DH546" s="397">
        <f t="shared" si="848"/>
        <v>0</v>
      </c>
      <c r="DI546" s="398">
        <f t="shared" si="888"/>
        <v>0</v>
      </c>
      <c r="DJ546" s="398">
        <f t="shared" si="888"/>
        <v>0</v>
      </c>
      <c r="DK546" s="399">
        <f t="shared" si="889"/>
        <v>0</v>
      </c>
      <c r="DL546" s="399">
        <f t="shared" si="889"/>
        <v>0</v>
      </c>
      <c r="DM546" s="399">
        <f t="shared" si="889"/>
        <v>0</v>
      </c>
      <c r="DN546" s="399">
        <f t="shared" si="889"/>
        <v>0</v>
      </c>
      <c r="DO546" s="399">
        <f t="shared" si="890"/>
        <v>0</v>
      </c>
      <c r="DP546" s="399">
        <f t="shared" si="891"/>
        <v>0</v>
      </c>
      <c r="DQ546" s="399">
        <f t="shared" si="891"/>
        <v>0</v>
      </c>
      <c r="DR546" s="399">
        <f t="shared" si="891"/>
        <v>0</v>
      </c>
      <c r="DS546" s="399">
        <f t="shared" si="891"/>
        <v>0</v>
      </c>
      <c r="DT546" s="400">
        <f t="shared" si="892"/>
        <v>0</v>
      </c>
      <c r="DU546" s="400">
        <f t="shared" si="892"/>
        <v>0</v>
      </c>
      <c r="DV546" s="386">
        <f t="shared" si="849"/>
        <v>0</v>
      </c>
      <c r="DW546" s="386">
        <f t="shared" si="849"/>
        <v>0</v>
      </c>
      <c r="DX546" s="386">
        <f t="shared" si="849"/>
        <v>0</v>
      </c>
      <c r="DY546" s="386">
        <f t="shared" si="849"/>
        <v>0</v>
      </c>
      <c r="DZ546" s="386">
        <f t="shared" si="849"/>
        <v>0</v>
      </c>
      <c r="EA546" s="401">
        <f t="shared" si="893"/>
        <v>-1452</v>
      </c>
      <c r="EB546" s="386">
        <f t="shared" si="894"/>
        <v>0</v>
      </c>
      <c r="EC546" s="386">
        <f t="shared" si="894"/>
        <v>0</v>
      </c>
      <c r="ED546" s="386">
        <f t="shared" si="894"/>
        <v>0</v>
      </c>
      <c r="EE546" s="385">
        <f t="shared" si="895"/>
        <v>0</v>
      </c>
      <c r="EF546" s="385">
        <f t="shared" si="895"/>
        <v>0</v>
      </c>
      <c r="EG546" s="402">
        <f t="shared" si="934"/>
        <v>0</v>
      </c>
      <c r="EH546" s="402">
        <f t="shared" si="934"/>
        <v>0</v>
      </c>
      <c r="EI546" s="402">
        <f t="shared" si="934"/>
        <v>0</v>
      </c>
      <c r="EJ546" s="402">
        <f t="shared" si="934"/>
        <v>0</v>
      </c>
      <c r="EK546" s="402">
        <f t="shared" si="934"/>
        <v>0</v>
      </c>
      <c r="EL546" s="402">
        <f t="shared" si="934"/>
        <v>0</v>
      </c>
      <c r="EM546" s="402">
        <f t="shared" si="896"/>
        <v>0</v>
      </c>
      <c r="EN546" s="402">
        <f t="shared" si="897"/>
        <v>0</v>
      </c>
      <c r="EO546" s="402">
        <f t="shared" si="897"/>
        <v>0</v>
      </c>
      <c r="EP546" s="402">
        <f t="shared" si="898"/>
        <v>0</v>
      </c>
      <c r="EQ546" s="402">
        <f t="shared" si="899"/>
        <v>0</v>
      </c>
      <c r="ER546" s="394">
        <f t="shared" si="928"/>
        <v>633.28180473372788</v>
      </c>
      <c r="ES546" s="394">
        <f t="shared" si="928"/>
        <v>0</v>
      </c>
      <c r="ET546" s="394">
        <f t="shared" si="928"/>
        <v>1101.8875739644973</v>
      </c>
      <c r="EU546" s="394">
        <f t="shared" si="928"/>
        <v>0</v>
      </c>
      <c r="EV546" s="394">
        <f t="shared" si="928"/>
        <v>0</v>
      </c>
      <c r="EW546" s="394">
        <f t="shared" si="928"/>
        <v>550.94378698224864</v>
      </c>
      <c r="EX546" s="394">
        <f t="shared" si="925"/>
        <v>0</v>
      </c>
      <c r="EY546" s="403">
        <f t="shared" si="900"/>
        <v>5643</v>
      </c>
      <c r="EZ546" s="394">
        <f t="shared" si="901"/>
        <v>0</v>
      </c>
      <c r="FA546" s="396">
        <f t="shared" si="902"/>
        <v>3185.5499946745558</v>
      </c>
      <c r="FB546" s="396">
        <f t="shared" si="902"/>
        <v>171.33683964497058</v>
      </c>
      <c r="FC546" s="404">
        <f t="shared" si="922"/>
        <v>1035.7181952662722</v>
      </c>
      <c r="FD546" s="404">
        <f t="shared" si="922"/>
        <v>0</v>
      </c>
      <c r="FE546" s="404">
        <f t="shared" si="922"/>
        <v>1802.1124260355029</v>
      </c>
      <c r="FF546" s="404">
        <f t="shared" si="922"/>
        <v>0</v>
      </c>
      <c r="FG546" s="404">
        <f t="shared" si="922"/>
        <v>0</v>
      </c>
      <c r="FH546" s="404">
        <f t="shared" si="922"/>
        <v>901.05621301775147</v>
      </c>
      <c r="FI546" s="404">
        <f t="shared" si="922"/>
        <v>0</v>
      </c>
      <c r="FJ546" s="404">
        <f t="shared" si="922"/>
        <v>0</v>
      </c>
      <c r="FK546" s="392">
        <f t="shared" si="903"/>
        <v>9229</v>
      </c>
      <c r="FL546" s="384">
        <f t="shared" si="904"/>
        <v>5209.8956053254433</v>
      </c>
      <c r="FM546" s="384">
        <f t="shared" si="904"/>
        <v>280.21756035502983</v>
      </c>
      <c r="FN546" s="405">
        <f t="shared" si="932"/>
        <v>0</v>
      </c>
      <c r="FO546" s="405">
        <f t="shared" si="932"/>
        <v>0</v>
      </c>
      <c r="FP546" s="405">
        <f t="shared" si="932"/>
        <v>0</v>
      </c>
      <c r="FQ546" s="405">
        <f t="shared" si="932"/>
        <v>0</v>
      </c>
      <c r="FR546" s="405">
        <f t="shared" si="932"/>
        <v>0</v>
      </c>
      <c r="FS546" s="405">
        <f t="shared" si="932"/>
        <v>0</v>
      </c>
      <c r="FT546" s="405">
        <f t="shared" si="930"/>
        <v>0</v>
      </c>
      <c r="FU546" s="405">
        <f t="shared" si="930"/>
        <v>0</v>
      </c>
      <c r="FV546" s="405">
        <f t="shared" si="930"/>
        <v>0</v>
      </c>
      <c r="FW546" s="397">
        <f t="shared" si="905"/>
        <v>-8395.4455999999991</v>
      </c>
      <c r="FX546" s="406">
        <f t="shared" si="906"/>
        <v>0</v>
      </c>
      <c r="FY546" s="331">
        <f t="shared" si="907"/>
        <v>451.55440000000044</v>
      </c>
      <c r="FZ546" s="382">
        <f t="shared" si="908"/>
        <v>0</v>
      </c>
      <c r="GA546" s="331">
        <f t="shared" si="909"/>
        <v>0</v>
      </c>
      <c r="GB546" s="407">
        <f t="shared" si="910"/>
        <v>0</v>
      </c>
      <c r="GC546" s="407">
        <f t="shared" si="911"/>
        <v>0</v>
      </c>
      <c r="GD546" s="407">
        <f t="shared" si="912"/>
        <v>0</v>
      </c>
      <c r="GE546" s="407">
        <f t="shared" si="913"/>
        <v>0</v>
      </c>
      <c r="GF546" s="407">
        <f t="shared" si="914"/>
        <v>0</v>
      </c>
      <c r="GG546" s="407">
        <f t="shared" si="915"/>
        <v>0</v>
      </c>
      <c r="GH546" s="407">
        <f t="shared" si="916"/>
        <v>0</v>
      </c>
      <c r="GI546" s="407">
        <f t="shared" si="917"/>
        <v>5.6843418860808015E-13</v>
      </c>
      <c r="GJ546">
        <f t="shared" si="918"/>
        <v>0</v>
      </c>
      <c r="GK546" s="382">
        <f t="shared" si="919"/>
        <v>5.6843418860808015E-13</v>
      </c>
      <c r="GL546">
        <v>6</v>
      </c>
      <c r="GM546">
        <f t="shared" si="936"/>
        <v>0</v>
      </c>
      <c r="GN546">
        <f t="shared" si="936"/>
        <v>0</v>
      </c>
      <c r="GO546">
        <f t="shared" si="936"/>
        <v>0</v>
      </c>
      <c r="GP546">
        <f t="shared" si="936"/>
        <v>0</v>
      </c>
      <c r="GQ546">
        <f t="shared" si="936"/>
        <v>0</v>
      </c>
      <c r="GR546">
        <f t="shared" si="935"/>
        <v>0</v>
      </c>
      <c r="GS546">
        <f t="shared" si="935"/>
        <v>0</v>
      </c>
      <c r="GT546">
        <f t="shared" si="935"/>
        <v>5643</v>
      </c>
      <c r="GU546">
        <f t="shared" si="935"/>
        <v>9229</v>
      </c>
      <c r="GV546">
        <f t="shared" si="935"/>
        <v>0</v>
      </c>
    </row>
    <row r="547" spans="1:204" customFormat="1" x14ac:dyDescent="0.25">
      <c r="A547" s="378">
        <v>29005</v>
      </c>
      <c r="B547" s="32" t="s">
        <v>1203</v>
      </c>
      <c r="C547" t="s">
        <v>887</v>
      </c>
      <c r="D547">
        <v>6</v>
      </c>
      <c r="E547" s="379">
        <v>1267</v>
      </c>
      <c r="F547" s="379">
        <v>1314</v>
      </c>
      <c r="G547" s="379">
        <v>5</v>
      </c>
      <c r="H547" s="379">
        <v>0</v>
      </c>
      <c r="I547" s="379">
        <v>1080</v>
      </c>
      <c r="J547" s="379">
        <v>0</v>
      </c>
      <c r="K547" s="379">
        <v>0</v>
      </c>
      <c r="L547" s="379">
        <v>1552</v>
      </c>
      <c r="M547" s="380">
        <v>0</v>
      </c>
      <c r="N547" s="381">
        <f t="shared" si="850"/>
        <v>5218</v>
      </c>
      <c r="O547" s="379">
        <v>1023</v>
      </c>
      <c r="P547" s="379">
        <v>1544</v>
      </c>
      <c r="Q547" s="379">
        <v>0</v>
      </c>
      <c r="R547" s="379">
        <v>0</v>
      </c>
      <c r="S547" s="379">
        <v>3230</v>
      </c>
      <c r="T547" s="379">
        <v>0</v>
      </c>
      <c r="U547" s="379">
        <v>0</v>
      </c>
      <c r="V547" s="379">
        <v>3660</v>
      </c>
      <c r="W547" s="480">
        <f>(VLOOKUP(A547,'[1]floresta plant'!$A$4:$F$573,6,0))*1000</f>
        <v>0</v>
      </c>
      <c r="X547" s="24">
        <f t="shared" si="851"/>
        <v>9457</v>
      </c>
      <c r="Y547" s="53">
        <f t="shared" si="926"/>
        <v>-5</v>
      </c>
      <c r="Z547" s="53">
        <f t="shared" si="926"/>
        <v>0</v>
      </c>
      <c r="AA547" s="53">
        <f t="shared" si="926"/>
        <v>2150</v>
      </c>
      <c r="AB547" s="53">
        <f t="shared" si="926"/>
        <v>0</v>
      </c>
      <c r="AC547" s="53">
        <f t="shared" si="926"/>
        <v>0</v>
      </c>
      <c r="AD547" s="53">
        <f t="shared" si="926"/>
        <v>2108</v>
      </c>
      <c r="AE547" s="53">
        <f t="shared" si="923"/>
        <v>0</v>
      </c>
      <c r="AF547" s="53">
        <f t="shared" si="852"/>
        <v>230</v>
      </c>
      <c r="AG547" s="53">
        <f t="shared" si="853"/>
        <v>-244</v>
      </c>
      <c r="AH547" s="53">
        <f t="shared" si="854"/>
        <v>-4239</v>
      </c>
      <c r="AI547" s="53">
        <f t="shared" si="920"/>
        <v>4239</v>
      </c>
      <c r="AJ547" s="469">
        <v>0</v>
      </c>
      <c r="AK547" s="469">
        <v>0</v>
      </c>
      <c r="AL547" s="469">
        <v>0</v>
      </c>
      <c r="AM547" s="470">
        <f t="shared" si="855"/>
        <v>0</v>
      </c>
      <c r="AN547" s="53">
        <f t="shared" si="856"/>
        <v>-4239</v>
      </c>
      <c r="AO547" s="382">
        <f t="shared" si="857"/>
        <v>2</v>
      </c>
      <c r="AP547">
        <v>6</v>
      </c>
      <c r="AQ547" s="383">
        <f t="shared" si="858"/>
        <v>4488</v>
      </c>
      <c r="AR547" s="383">
        <f t="shared" si="859"/>
        <v>-249</v>
      </c>
      <c r="AS547" s="383">
        <f t="shared" si="860"/>
        <v>0</v>
      </c>
      <c r="AT547" s="383">
        <f t="shared" si="861"/>
        <v>244</v>
      </c>
      <c r="AU547" s="383">
        <f t="shared" si="862"/>
        <v>4239</v>
      </c>
      <c r="AV547" s="383">
        <f t="shared" si="863"/>
        <v>1</v>
      </c>
      <c r="AW547" s="383">
        <f t="shared" si="864"/>
        <v>1</v>
      </c>
      <c r="AX547" s="383">
        <f t="shared" si="865"/>
        <v>1</v>
      </c>
      <c r="AY547" s="383">
        <f t="shared" si="866"/>
        <v>0</v>
      </c>
      <c r="AZ547">
        <f t="shared" si="867"/>
        <v>0</v>
      </c>
      <c r="BA547">
        <f t="shared" si="868"/>
        <v>0</v>
      </c>
      <c r="BB547" s="383">
        <f t="shared" si="869"/>
        <v>0</v>
      </c>
      <c r="BC547" s="384">
        <f t="shared" si="931"/>
        <v>2.0080321285140562E-2</v>
      </c>
      <c r="BD547" s="384">
        <f t="shared" si="931"/>
        <v>0</v>
      </c>
      <c r="BE547" s="384">
        <f t="shared" si="931"/>
        <v>2150</v>
      </c>
      <c r="BF547" s="384">
        <f t="shared" si="931"/>
        <v>0</v>
      </c>
      <c r="BG547" s="384">
        <f t="shared" si="931"/>
        <v>0</v>
      </c>
      <c r="BH547" s="384">
        <f t="shared" si="931"/>
        <v>2108</v>
      </c>
      <c r="BI547" s="384">
        <f t="shared" si="929"/>
        <v>0</v>
      </c>
      <c r="BJ547" s="384">
        <f t="shared" si="929"/>
        <v>230</v>
      </c>
      <c r="BK547" s="384">
        <f t="shared" si="929"/>
        <v>0.97991967871485941</v>
      </c>
      <c r="BL547" s="474">
        <f t="shared" si="870"/>
        <v>249</v>
      </c>
      <c r="BM547" s="409">
        <f t="shared" si="871"/>
        <v>-4239</v>
      </c>
      <c r="BN547" s="473">
        <f t="shared" si="872"/>
        <v>4488</v>
      </c>
      <c r="BO547" s="387">
        <f t="shared" si="873"/>
        <v>5.5481283422459893E-2</v>
      </c>
      <c r="BP547" s="387">
        <f t="shared" si="874"/>
        <v>0.94451871657754005</v>
      </c>
      <c r="BQ547" s="388">
        <f t="shared" si="875"/>
        <v>5.5511151231257827E-17</v>
      </c>
      <c r="BR547" s="389">
        <f t="shared" si="876"/>
        <v>0</v>
      </c>
      <c r="BS547" s="390">
        <f t="shared" si="877"/>
        <v>-5</v>
      </c>
      <c r="BT547" s="391">
        <f t="shared" si="921"/>
        <v>0</v>
      </c>
      <c r="BU547" s="391">
        <f t="shared" si="921"/>
        <v>0</v>
      </c>
      <c r="BV547" s="391">
        <f t="shared" si="921"/>
        <v>0</v>
      </c>
      <c r="BW547" s="391">
        <f t="shared" si="921"/>
        <v>0</v>
      </c>
      <c r="BX547" s="391">
        <f t="shared" si="921"/>
        <v>0</v>
      </c>
      <c r="BY547" s="391">
        <f t="shared" si="921"/>
        <v>0</v>
      </c>
      <c r="BZ547" s="391">
        <f t="shared" si="921"/>
        <v>0</v>
      </c>
      <c r="CA547" s="391">
        <f t="shared" si="921"/>
        <v>0</v>
      </c>
      <c r="CB547" s="391">
        <f t="shared" si="878"/>
        <v>0</v>
      </c>
      <c r="CC547" s="391">
        <f t="shared" si="878"/>
        <v>0</v>
      </c>
      <c r="CD547" s="392">
        <f t="shared" si="879"/>
        <v>0</v>
      </c>
      <c r="CE547" s="393">
        <f t="shared" si="880"/>
        <v>0</v>
      </c>
      <c r="CF547" s="392">
        <f t="shared" si="927"/>
        <v>0</v>
      </c>
      <c r="CG547" s="392">
        <f t="shared" si="927"/>
        <v>0</v>
      </c>
      <c r="CH547" s="392">
        <f t="shared" si="927"/>
        <v>0</v>
      </c>
      <c r="CI547" s="392">
        <f t="shared" si="927"/>
        <v>0</v>
      </c>
      <c r="CJ547" s="392">
        <f t="shared" si="927"/>
        <v>0</v>
      </c>
      <c r="CK547" s="392">
        <f t="shared" si="927"/>
        <v>0</v>
      </c>
      <c r="CL547" s="392">
        <f t="shared" si="924"/>
        <v>0</v>
      </c>
      <c r="CM547" s="392">
        <f t="shared" si="881"/>
        <v>0</v>
      </c>
      <c r="CN547" s="392">
        <f t="shared" si="882"/>
        <v>0</v>
      </c>
      <c r="CO547" s="394">
        <f t="shared" si="883"/>
        <v>2.3952762923351161</v>
      </c>
      <c r="CP547" s="394">
        <f t="shared" si="883"/>
        <v>0</v>
      </c>
      <c r="CQ547" s="395">
        <f t="shared" si="884"/>
        <v>2150</v>
      </c>
      <c r="CR547" s="394">
        <f t="shared" si="933"/>
        <v>0</v>
      </c>
      <c r="CS547" s="394">
        <f t="shared" si="933"/>
        <v>0</v>
      </c>
      <c r="CT547" s="394">
        <f t="shared" si="933"/>
        <v>0</v>
      </c>
      <c r="CU547" s="394">
        <f t="shared" si="933"/>
        <v>0</v>
      </c>
      <c r="CV547" s="394">
        <f t="shared" si="933"/>
        <v>0</v>
      </c>
      <c r="CW547" s="394">
        <f t="shared" si="933"/>
        <v>116.88948306595366</v>
      </c>
      <c r="CX547" s="396">
        <f t="shared" si="885"/>
        <v>2030.715240641711</v>
      </c>
      <c r="CY547" s="396">
        <f t="shared" si="885"/>
        <v>1.1934897514720433E-13</v>
      </c>
      <c r="CZ547" s="397">
        <f t="shared" si="886"/>
        <v>0</v>
      </c>
      <c r="DA547" s="397">
        <f t="shared" si="886"/>
        <v>0</v>
      </c>
      <c r="DB547" s="397">
        <f t="shared" si="886"/>
        <v>0</v>
      </c>
      <c r="DC547" s="397">
        <f t="shared" si="887"/>
        <v>0</v>
      </c>
      <c r="DD547" s="397">
        <f t="shared" si="848"/>
        <v>0</v>
      </c>
      <c r="DE547" s="397">
        <f t="shared" si="848"/>
        <v>0</v>
      </c>
      <c r="DF547" s="397">
        <f t="shared" si="848"/>
        <v>0</v>
      </c>
      <c r="DG547" s="397">
        <f t="shared" si="848"/>
        <v>0</v>
      </c>
      <c r="DH547" s="397">
        <f t="shared" si="848"/>
        <v>0</v>
      </c>
      <c r="DI547" s="398">
        <f t="shared" si="888"/>
        <v>0</v>
      </c>
      <c r="DJ547" s="398">
        <f t="shared" si="888"/>
        <v>0</v>
      </c>
      <c r="DK547" s="399">
        <f t="shared" si="889"/>
        <v>0</v>
      </c>
      <c r="DL547" s="399">
        <f t="shared" si="889"/>
        <v>0</v>
      </c>
      <c r="DM547" s="399">
        <f t="shared" si="889"/>
        <v>0</v>
      </c>
      <c r="DN547" s="399">
        <f t="shared" si="889"/>
        <v>0</v>
      </c>
      <c r="DO547" s="399">
        <f t="shared" si="890"/>
        <v>0</v>
      </c>
      <c r="DP547" s="399">
        <f t="shared" si="891"/>
        <v>0</v>
      </c>
      <c r="DQ547" s="399">
        <f t="shared" si="891"/>
        <v>0</v>
      </c>
      <c r="DR547" s="399">
        <f t="shared" si="891"/>
        <v>0</v>
      </c>
      <c r="DS547" s="399">
        <f t="shared" si="891"/>
        <v>0</v>
      </c>
      <c r="DT547" s="400">
        <f t="shared" si="892"/>
        <v>0</v>
      </c>
      <c r="DU547" s="400">
        <f t="shared" si="892"/>
        <v>0</v>
      </c>
      <c r="DV547" s="386">
        <f t="shared" si="849"/>
        <v>2.3484848484848486</v>
      </c>
      <c r="DW547" s="386">
        <f t="shared" si="849"/>
        <v>0</v>
      </c>
      <c r="DX547" s="386">
        <f t="shared" si="849"/>
        <v>0</v>
      </c>
      <c r="DY547" s="386">
        <f t="shared" si="849"/>
        <v>0</v>
      </c>
      <c r="DZ547" s="386">
        <f t="shared" si="849"/>
        <v>0</v>
      </c>
      <c r="EA547" s="401">
        <f t="shared" si="893"/>
        <v>2108</v>
      </c>
      <c r="EB547" s="386">
        <f t="shared" si="894"/>
        <v>0</v>
      </c>
      <c r="EC547" s="386">
        <f t="shared" si="894"/>
        <v>0</v>
      </c>
      <c r="ED547" s="386">
        <f t="shared" si="894"/>
        <v>114.60606060606059</v>
      </c>
      <c r="EE547" s="385">
        <f t="shared" si="895"/>
        <v>1991.0454545454545</v>
      </c>
      <c r="EF547" s="385">
        <f t="shared" si="895"/>
        <v>1.170175067954915E-13</v>
      </c>
      <c r="EG547" s="402">
        <f t="shared" si="934"/>
        <v>0</v>
      </c>
      <c r="EH547" s="402">
        <f t="shared" si="934"/>
        <v>0</v>
      </c>
      <c r="EI547" s="402">
        <f t="shared" si="934"/>
        <v>0</v>
      </c>
      <c r="EJ547" s="402">
        <f t="shared" si="934"/>
        <v>0</v>
      </c>
      <c r="EK547" s="402">
        <f t="shared" si="934"/>
        <v>0</v>
      </c>
      <c r="EL547" s="402">
        <f t="shared" si="934"/>
        <v>0</v>
      </c>
      <c r="EM547" s="402">
        <f t="shared" si="896"/>
        <v>0</v>
      </c>
      <c r="EN547" s="402">
        <f t="shared" si="897"/>
        <v>0</v>
      </c>
      <c r="EO547" s="402">
        <f t="shared" si="897"/>
        <v>0</v>
      </c>
      <c r="EP547" s="402">
        <f t="shared" si="898"/>
        <v>0</v>
      </c>
      <c r="EQ547" s="402">
        <f t="shared" si="899"/>
        <v>0</v>
      </c>
      <c r="ER547" s="394">
        <f t="shared" si="928"/>
        <v>0.25623885918003564</v>
      </c>
      <c r="ES547" s="394">
        <f t="shared" si="928"/>
        <v>0</v>
      </c>
      <c r="ET547" s="394">
        <f t="shared" si="928"/>
        <v>0</v>
      </c>
      <c r="EU547" s="394">
        <f t="shared" si="928"/>
        <v>0</v>
      </c>
      <c r="EV547" s="394">
        <f t="shared" si="928"/>
        <v>0</v>
      </c>
      <c r="EW547" s="394">
        <f t="shared" si="928"/>
        <v>0</v>
      </c>
      <c r="EX547" s="394">
        <f t="shared" si="925"/>
        <v>0</v>
      </c>
      <c r="EY547" s="403">
        <f t="shared" si="900"/>
        <v>230</v>
      </c>
      <c r="EZ547" s="394">
        <f t="shared" si="901"/>
        <v>12.504456327985739</v>
      </c>
      <c r="FA547" s="396">
        <f t="shared" si="902"/>
        <v>217.23930481283421</v>
      </c>
      <c r="FB547" s="396">
        <f t="shared" si="902"/>
        <v>1.27675647831893E-14</v>
      </c>
      <c r="FC547" s="404">
        <f t="shared" si="922"/>
        <v>0</v>
      </c>
      <c r="FD547" s="404">
        <f t="shared" si="922"/>
        <v>0</v>
      </c>
      <c r="FE547" s="404">
        <f t="shared" si="922"/>
        <v>0</v>
      </c>
      <c r="FF547" s="404">
        <f t="shared" si="922"/>
        <v>0</v>
      </c>
      <c r="FG547" s="404">
        <f t="shared" si="922"/>
        <v>0</v>
      </c>
      <c r="FH547" s="404">
        <f t="shared" si="922"/>
        <v>0</v>
      </c>
      <c r="FI547" s="404">
        <f t="shared" si="922"/>
        <v>0</v>
      </c>
      <c r="FJ547" s="404">
        <f t="shared" si="922"/>
        <v>0</v>
      </c>
      <c r="FK547" s="392">
        <f t="shared" si="903"/>
        <v>-244</v>
      </c>
      <c r="FL547" s="384">
        <f t="shared" si="904"/>
        <v>0</v>
      </c>
      <c r="FM547" s="384">
        <f t="shared" si="904"/>
        <v>0</v>
      </c>
      <c r="FN547" s="405">
        <f t="shared" si="932"/>
        <v>0</v>
      </c>
      <c r="FO547" s="405">
        <f t="shared" si="932"/>
        <v>0</v>
      </c>
      <c r="FP547" s="405">
        <f t="shared" si="932"/>
        <v>0</v>
      </c>
      <c r="FQ547" s="405">
        <f t="shared" si="932"/>
        <v>0</v>
      </c>
      <c r="FR547" s="405">
        <f t="shared" si="932"/>
        <v>0</v>
      </c>
      <c r="FS547" s="405">
        <f t="shared" si="932"/>
        <v>0</v>
      </c>
      <c r="FT547" s="405">
        <f t="shared" si="930"/>
        <v>0</v>
      </c>
      <c r="FU547" s="405">
        <f t="shared" si="930"/>
        <v>0</v>
      </c>
      <c r="FV547" s="405">
        <f t="shared" si="930"/>
        <v>0</v>
      </c>
      <c r="FW547" s="397">
        <f t="shared" si="905"/>
        <v>-4239</v>
      </c>
      <c r="FX547" s="406">
        <f t="shared" si="906"/>
        <v>0</v>
      </c>
      <c r="FY547" s="331">
        <f t="shared" si="907"/>
        <v>2.4913404672588513E-13</v>
      </c>
      <c r="FZ547" s="382">
        <f t="shared" si="908"/>
        <v>-2.4913404672588513E-13</v>
      </c>
      <c r="GA547" s="331">
        <f t="shared" si="909"/>
        <v>0</v>
      </c>
      <c r="GB547" s="407">
        <f t="shared" si="910"/>
        <v>0</v>
      </c>
      <c r="GC547" s="407">
        <f t="shared" si="911"/>
        <v>3.2240876635114546E-13</v>
      </c>
      <c r="GD547" s="407">
        <f t="shared" si="912"/>
        <v>0</v>
      </c>
      <c r="GE547" s="407">
        <f t="shared" si="913"/>
        <v>0</v>
      </c>
      <c r="GF547" s="407">
        <f t="shared" si="914"/>
        <v>1.3766765505351941E-13</v>
      </c>
      <c r="GG547" s="407">
        <f t="shared" si="915"/>
        <v>0</v>
      </c>
      <c r="GH547" s="407">
        <f t="shared" si="916"/>
        <v>9.9920072216264089E-15</v>
      </c>
      <c r="GI547" s="407">
        <f t="shared" si="917"/>
        <v>0</v>
      </c>
      <c r="GJ547">
        <f t="shared" si="918"/>
        <v>0</v>
      </c>
      <c r="GK547" s="382">
        <f t="shared" si="919"/>
        <v>4.7006842862629128E-13</v>
      </c>
      <c r="GL547">
        <v>6</v>
      </c>
      <c r="GM547">
        <f t="shared" si="936"/>
        <v>0</v>
      </c>
      <c r="GN547">
        <f t="shared" si="936"/>
        <v>0</v>
      </c>
      <c r="GO547">
        <f t="shared" si="936"/>
        <v>2150</v>
      </c>
      <c r="GP547">
        <f t="shared" si="936"/>
        <v>0</v>
      </c>
      <c r="GQ547">
        <f t="shared" si="936"/>
        <v>0</v>
      </c>
      <c r="GR547">
        <f t="shared" si="935"/>
        <v>2108</v>
      </c>
      <c r="GS547">
        <f t="shared" si="935"/>
        <v>0</v>
      </c>
      <c r="GT547">
        <f t="shared" si="935"/>
        <v>230</v>
      </c>
      <c r="GU547">
        <f t="shared" si="935"/>
        <v>0</v>
      </c>
      <c r="GV547">
        <f t="shared" si="935"/>
        <v>0</v>
      </c>
    </row>
    <row r="548" spans="1:204" customFormat="1" x14ac:dyDescent="0.25">
      <c r="A548" s="378">
        <v>29006</v>
      </c>
      <c r="B548" s="32" t="s">
        <v>1204</v>
      </c>
      <c r="C548" t="s">
        <v>887</v>
      </c>
      <c r="D548">
        <v>6</v>
      </c>
      <c r="E548" s="379">
        <v>13101</v>
      </c>
      <c r="F548" s="379">
        <v>309</v>
      </c>
      <c r="G548" s="379">
        <v>850</v>
      </c>
      <c r="H548" s="379">
        <v>0</v>
      </c>
      <c r="I548" s="379">
        <v>9500</v>
      </c>
      <c r="J548" s="379">
        <v>7865</v>
      </c>
      <c r="K548" s="379">
        <v>23</v>
      </c>
      <c r="L548" s="379">
        <v>3356</v>
      </c>
      <c r="M548" s="380">
        <v>0</v>
      </c>
      <c r="N548" s="381">
        <f t="shared" si="850"/>
        <v>35004</v>
      </c>
      <c r="O548" s="379">
        <v>17020</v>
      </c>
      <c r="P548" s="379">
        <v>778</v>
      </c>
      <c r="Q548" s="379">
        <v>777</v>
      </c>
      <c r="R548" s="379">
        <v>0</v>
      </c>
      <c r="S548" s="379">
        <v>6978</v>
      </c>
      <c r="T548" s="379">
        <v>1010</v>
      </c>
      <c r="U548" s="379">
        <v>23</v>
      </c>
      <c r="V548" s="379">
        <v>4095</v>
      </c>
      <c r="W548" s="480">
        <f>(VLOOKUP(A548,'[1]floresta plant'!$A$4:$F$573,6,0))*1000</f>
        <v>0</v>
      </c>
      <c r="X548" s="24">
        <f t="shared" si="851"/>
        <v>30681</v>
      </c>
      <c r="Y548" s="53">
        <f t="shared" si="926"/>
        <v>-73</v>
      </c>
      <c r="Z548" s="53">
        <f t="shared" si="926"/>
        <v>0</v>
      </c>
      <c r="AA548" s="53">
        <f t="shared" si="926"/>
        <v>-2522</v>
      </c>
      <c r="AB548" s="53">
        <f t="shared" si="926"/>
        <v>-6855</v>
      </c>
      <c r="AC548" s="53">
        <f t="shared" si="926"/>
        <v>0</v>
      </c>
      <c r="AD548" s="53">
        <f t="shared" si="926"/>
        <v>739</v>
      </c>
      <c r="AE548" s="53">
        <f t="shared" si="923"/>
        <v>0</v>
      </c>
      <c r="AF548" s="53">
        <f t="shared" si="852"/>
        <v>469</v>
      </c>
      <c r="AG548" s="53">
        <f t="shared" si="853"/>
        <v>3919</v>
      </c>
      <c r="AH548" s="53">
        <f t="shared" si="854"/>
        <v>5744.1958999999997</v>
      </c>
      <c r="AI548" s="53">
        <f t="shared" si="920"/>
        <v>-4323</v>
      </c>
      <c r="AJ548" s="469">
        <v>1421.1958999999999</v>
      </c>
      <c r="AK548" s="469">
        <v>0</v>
      </c>
      <c r="AL548" s="469">
        <v>0</v>
      </c>
      <c r="AM548" s="470">
        <f t="shared" si="855"/>
        <v>1421.1958999999999</v>
      </c>
      <c r="AN548" s="53">
        <f t="shared" si="856"/>
        <v>5744.1958999999997</v>
      </c>
      <c r="AO548" s="382">
        <f t="shared" si="857"/>
        <v>3</v>
      </c>
      <c r="AP548">
        <v>6</v>
      </c>
      <c r="AQ548" s="383">
        <f t="shared" si="858"/>
        <v>5127</v>
      </c>
      <c r="AR548" s="383">
        <f t="shared" si="859"/>
        <v>-9450</v>
      </c>
      <c r="AS548" s="383">
        <f t="shared" si="860"/>
        <v>0</v>
      </c>
      <c r="AT548" s="383">
        <f t="shared" si="861"/>
        <v>9377</v>
      </c>
      <c r="AU548" s="383">
        <f t="shared" si="862"/>
        <v>0</v>
      </c>
      <c r="AV548" s="383">
        <f t="shared" si="863"/>
        <v>1</v>
      </c>
      <c r="AW548" s="383">
        <f t="shared" si="864"/>
        <v>0</v>
      </c>
      <c r="AX548" s="383">
        <f t="shared" si="865"/>
        <v>1</v>
      </c>
      <c r="AY548" s="383">
        <f t="shared" si="866"/>
        <v>0</v>
      </c>
      <c r="AZ548">
        <f t="shared" si="867"/>
        <v>0</v>
      </c>
      <c r="BA548">
        <f t="shared" si="868"/>
        <v>0</v>
      </c>
      <c r="BB548" s="383">
        <f t="shared" si="869"/>
        <v>0</v>
      </c>
      <c r="BC548" s="384">
        <f t="shared" si="931"/>
        <v>7.7248677248677247E-3</v>
      </c>
      <c r="BD548" s="384">
        <f t="shared" si="931"/>
        <v>0</v>
      </c>
      <c r="BE548" s="384">
        <f t="shared" si="931"/>
        <v>0.26687830687830688</v>
      </c>
      <c r="BF548" s="384">
        <f t="shared" si="931"/>
        <v>0.72539682539682537</v>
      </c>
      <c r="BG548" s="384">
        <f t="shared" si="931"/>
        <v>0</v>
      </c>
      <c r="BH548" s="384">
        <f t="shared" si="931"/>
        <v>739</v>
      </c>
      <c r="BI548" s="384">
        <f t="shared" si="929"/>
        <v>0</v>
      </c>
      <c r="BJ548" s="384">
        <f t="shared" si="929"/>
        <v>469</v>
      </c>
      <c r="BK548" s="384">
        <f t="shared" si="929"/>
        <v>3919</v>
      </c>
      <c r="BL548" s="474">
        <f t="shared" si="870"/>
        <v>9450</v>
      </c>
      <c r="BM548" s="409">
        <f t="shared" si="871"/>
        <v>5744.1958999999997</v>
      </c>
      <c r="BN548" s="473">
        <f t="shared" si="872"/>
        <v>5127</v>
      </c>
      <c r="BO548" s="387">
        <f t="shared" si="873"/>
        <v>1</v>
      </c>
      <c r="BP548" s="387">
        <f t="shared" si="874"/>
        <v>0</v>
      </c>
      <c r="BQ548" s="388">
        <f t="shared" si="875"/>
        <v>0</v>
      </c>
      <c r="BR548" s="389">
        <f t="shared" si="876"/>
        <v>4323</v>
      </c>
      <c r="BS548" s="390">
        <f t="shared" si="877"/>
        <v>-73</v>
      </c>
      <c r="BT548" s="391">
        <f t="shared" si="921"/>
        <v>0</v>
      </c>
      <c r="BU548" s="391">
        <f t="shared" si="921"/>
        <v>0</v>
      </c>
      <c r="BV548" s="391">
        <f t="shared" si="921"/>
        <v>0</v>
      </c>
      <c r="BW548" s="391">
        <f t="shared" si="921"/>
        <v>0</v>
      </c>
      <c r="BX548" s="391">
        <f t="shared" si="921"/>
        <v>0</v>
      </c>
      <c r="BY548" s="391">
        <f t="shared" si="921"/>
        <v>0</v>
      </c>
      <c r="BZ548" s="391">
        <f t="shared" si="921"/>
        <v>0</v>
      </c>
      <c r="CA548" s="391">
        <f t="shared" si="921"/>
        <v>0</v>
      </c>
      <c r="CB548" s="391">
        <f t="shared" si="878"/>
        <v>0</v>
      </c>
      <c r="CC548" s="391">
        <f t="shared" si="878"/>
        <v>0</v>
      </c>
      <c r="CD548" s="392">
        <f t="shared" si="879"/>
        <v>0</v>
      </c>
      <c r="CE548" s="393">
        <f t="shared" si="880"/>
        <v>0</v>
      </c>
      <c r="CF548" s="392">
        <f t="shared" si="927"/>
        <v>0</v>
      </c>
      <c r="CG548" s="392">
        <f t="shared" si="927"/>
        <v>0</v>
      </c>
      <c r="CH548" s="392">
        <f t="shared" si="927"/>
        <v>0</v>
      </c>
      <c r="CI548" s="392">
        <f t="shared" si="927"/>
        <v>0</v>
      </c>
      <c r="CJ548" s="392">
        <f t="shared" si="927"/>
        <v>0</v>
      </c>
      <c r="CK548" s="392">
        <f t="shared" si="927"/>
        <v>0</v>
      </c>
      <c r="CL548" s="392">
        <f t="shared" si="924"/>
        <v>0</v>
      </c>
      <c r="CM548" s="392">
        <f t="shared" si="881"/>
        <v>0</v>
      </c>
      <c r="CN548" s="392">
        <f t="shared" si="882"/>
        <v>0</v>
      </c>
      <c r="CO548" s="394">
        <f t="shared" si="883"/>
        <v>0</v>
      </c>
      <c r="CP548" s="394">
        <f t="shared" si="883"/>
        <v>0</v>
      </c>
      <c r="CQ548" s="395">
        <f t="shared" si="884"/>
        <v>-2522</v>
      </c>
      <c r="CR548" s="394">
        <f t="shared" si="933"/>
        <v>0</v>
      </c>
      <c r="CS548" s="394">
        <f t="shared" si="933"/>
        <v>0</v>
      </c>
      <c r="CT548" s="394">
        <f t="shared" si="933"/>
        <v>0</v>
      </c>
      <c r="CU548" s="394">
        <f t="shared" si="933"/>
        <v>0</v>
      </c>
      <c r="CV548" s="394">
        <f t="shared" si="933"/>
        <v>0</v>
      </c>
      <c r="CW548" s="394">
        <f t="shared" si="933"/>
        <v>0</v>
      </c>
      <c r="CX548" s="396">
        <f t="shared" si="885"/>
        <v>0</v>
      </c>
      <c r="CY548" s="396">
        <f t="shared" si="885"/>
        <v>0</v>
      </c>
      <c r="CZ548" s="397">
        <f t="shared" si="886"/>
        <v>0</v>
      </c>
      <c r="DA548" s="397">
        <f t="shared" si="886"/>
        <v>0</v>
      </c>
      <c r="DB548" s="397">
        <f t="shared" si="886"/>
        <v>0</v>
      </c>
      <c r="DC548" s="397">
        <f t="shared" si="887"/>
        <v>-6855</v>
      </c>
      <c r="DD548" s="397">
        <f t="shared" si="848"/>
        <v>0</v>
      </c>
      <c r="DE548" s="397">
        <f t="shared" si="848"/>
        <v>0</v>
      </c>
      <c r="DF548" s="397">
        <f t="shared" si="848"/>
        <v>0</v>
      </c>
      <c r="DG548" s="397">
        <f t="shared" si="848"/>
        <v>0</v>
      </c>
      <c r="DH548" s="397">
        <f t="shared" si="848"/>
        <v>0</v>
      </c>
      <c r="DI548" s="398">
        <f t="shared" si="888"/>
        <v>0</v>
      </c>
      <c r="DJ548" s="398">
        <f t="shared" si="888"/>
        <v>0</v>
      </c>
      <c r="DK548" s="399">
        <f t="shared" si="889"/>
        <v>0</v>
      </c>
      <c r="DL548" s="399">
        <f t="shared" si="889"/>
        <v>0</v>
      </c>
      <c r="DM548" s="399">
        <f t="shared" si="889"/>
        <v>0</v>
      </c>
      <c r="DN548" s="399">
        <f t="shared" si="889"/>
        <v>0</v>
      </c>
      <c r="DO548" s="399">
        <f t="shared" si="890"/>
        <v>0</v>
      </c>
      <c r="DP548" s="399">
        <f t="shared" si="891"/>
        <v>0</v>
      </c>
      <c r="DQ548" s="399">
        <f t="shared" si="891"/>
        <v>0</v>
      </c>
      <c r="DR548" s="399">
        <f t="shared" si="891"/>
        <v>0</v>
      </c>
      <c r="DS548" s="399">
        <f t="shared" si="891"/>
        <v>0</v>
      </c>
      <c r="DT548" s="400">
        <f t="shared" si="892"/>
        <v>0</v>
      </c>
      <c r="DU548" s="400">
        <f t="shared" si="892"/>
        <v>0</v>
      </c>
      <c r="DV548" s="386">
        <f t="shared" si="849"/>
        <v>5.7086772486772484</v>
      </c>
      <c r="DW548" s="386">
        <f t="shared" si="849"/>
        <v>0</v>
      </c>
      <c r="DX548" s="386">
        <f t="shared" si="849"/>
        <v>197.22306878306878</v>
      </c>
      <c r="DY548" s="386">
        <f t="shared" si="849"/>
        <v>536.068253968254</v>
      </c>
      <c r="DZ548" s="386">
        <f t="shared" si="849"/>
        <v>0</v>
      </c>
      <c r="EA548" s="401">
        <f t="shared" si="893"/>
        <v>739</v>
      </c>
      <c r="EB548" s="386">
        <f t="shared" si="894"/>
        <v>0</v>
      </c>
      <c r="EC548" s="386">
        <f t="shared" si="894"/>
        <v>0</v>
      </c>
      <c r="ED548" s="386">
        <f t="shared" si="894"/>
        <v>0</v>
      </c>
      <c r="EE548" s="385">
        <f t="shared" si="895"/>
        <v>0</v>
      </c>
      <c r="EF548" s="385">
        <f t="shared" si="895"/>
        <v>0</v>
      </c>
      <c r="EG548" s="402">
        <f t="shared" si="934"/>
        <v>0</v>
      </c>
      <c r="EH548" s="402">
        <f t="shared" si="934"/>
        <v>0</v>
      </c>
      <c r="EI548" s="402">
        <f t="shared" si="934"/>
        <v>0</v>
      </c>
      <c r="EJ548" s="402">
        <f t="shared" si="934"/>
        <v>0</v>
      </c>
      <c r="EK548" s="402">
        <f t="shared" si="934"/>
        <v>0</v>
      </c>
      <c r="EL548" s="402">
        <f t="shared" si="934"/>
        <v>0</v>
      </c>
      <c r="EM548" s="402">
        <f t="shared" si="896"/>
        <v>0</v>
      </c>
      <c r="EN548" s="402">
        <f t="shared" si="897"/>
        <v>0</v>
      </c>
      <c r="EO548" s="402">
        <f t="shared" si="897"/>
        <v>0</v>
      </c>
      <c r="EP548" s="402">
        <f t="shared" si="898"/>
        <v>0</v>
      </c>
      <c r="EQ548" s="402">
        <f t="shared" si="899"/>
        <v>0</v>
      </c>
      <c r="ER548" s="394">
        <f t="shared" si="928"/>
        <v>3.6229629629629629</v>
      </c>
      <c r="ES548" s="394">
        <f t="shared" si="928"/>
        <v>0</v>
      </c>
      <c r="ET548" s="394">
        <f t="shared" si="928"/>
        <v>125.16592592592593</v>
      </c>
      <c r="EU548" s="394">
        <f t="shared" si="928"/>
        <v>340.21111111111111</v>
      </c>
      <c r="EV548" s="394">
        <f t="shared" si="928"/>
        <v>0</v>
      </c>
      <c r="EW548" s="394">
        <f t="shared" si="928"/>
        <v>0</v>
      </c>
      <c r="EX548" s="394">
        <f t="shared" si="925"/>
        <v>0</v>
      </c>
      <c r="EY548" s="403">
        <f t="shared" si="900"/>
        <v>469</v>
      </c>
      <c r="EZ548" s="394">
        <f t="shared" si="901"/>
        <v>0</v>
      </c>
      <c r="FA548" s="396">
        <f t="shared" si="902"/>
        <v>0</v>
      </c>
      <c r="FB548" s="396">
        <f t="shared" si="902"/>
        <v>0</v>
      </c>
      <c r="FC548" s="404">
        <f t="shared" si="922"/>
        <v>30.273756613756614</v>
      </c>
      <c r="FD548" s="404">
        <f t="shared" si="922"/>
        <v>0</v>
      </c>
      <c r="FE548" s="404">
        <f t="shared" si="922"/>
        <v>1045.8960846560847</v>
      </c>
      <c r="FF548" s="404">
        <f t="shared" si="922"/>
        <v>2842.8301587301585</v>
      </c>
      <c r="FG548" s="404">
        <f t="shared" si="922"/>
        <v>0</v>
      </c>
      <c r="FH548" s="404">
        <f t="shared" si="922"/>
        <v>0</v>
      </c>
      <c r="FI548" s="404">
        <f t="shared" si="922"/>
        <v>0</v>
      </c>
      <c r="FJ548" s="404">
        <f t="shared" si="922"/>
        <v>0</v>
      </c>
      <c r="FK548" s="392">
        <f t="shared" si="903"/>
        <v>3919</v>
      </c>
      <c r="FL548" s="384">
        <f t="shared" si="904"/>
        <v>0</v>
      </c>
      <c r="FM548" s="384">
        <f t="shared" si="904"/>
        <v>0</v>
      </c>
      <c r="FN548" s="405">
        <f t="shared" si="932"/>
        <v>33.394603174603176</v>
      </c>
      <c r="FO548" s="405">
        <f t="shared" si="932"/>
        <v>0</v>
      </c>
      <c r="FP548" s="405">
        <f t="shared" si="932"/>
        <v>1153.7149206349206</v>
      </c>
      <c r="FQ548" s="405">
        <f t="shared" si="932"/>
        <v>3135.890476190476</v>
      </c>
      <c r="FR548" s="405">
        <f t="shared" si="932"/>
        <v>0</v>
      </c>
      <c r="FS548" s="405">
        <f t="shared" si="932"/>
        <v>0</v>
      </c>
      <c r="FT548" s="405">
        <f t="shared" si="930"/>
        <v>0</v>
      </c>
      <c r="FU548" s="405">
        <f t="shared" si="930"/>
        <v>0</v>
      </c>
      <c r="FV548" s="405">
        <f t="shared" si="930"/>
        <v>0</v>
      </c>
      <c r="FW548" s="397">
        <f t="shared" si="905"/>
        <v>5744.1958999999997</v>
      </c>
      <c r="FX548" s="406">
        <f t="shared" si="906"/>
        <v>1421.1958999999997</v>
      </c>
      <c r="FY548" s="331">
        <f t="shared" si="907"/>
        <v>1421.1958999999997</v>
      </c>
      <c r="FZ548" s="382">
        <f t="shared" si="908"/>
        <v>0</v>
      </c>
      <c r="GA548" s="331">
        <f t="shared" si="909"/>
        <v>0</v>
      </c>
      <c r="GB548" s="407">
        <f t="shared" si="910"/>
        <v>0</v>
      </c>
      <c r="GC548" s="407">
        <f t="shared" si="911"/>
        <v>0</v>
      </c>
      <c r="GD548" s="407">
        <f t="shared" si="912"/>
        <v>0</v>
      </c>
      <c r="GE548" s="407">
        <f t="shared" si="913"/>
        <v>0</v>
      </c>
      <c r="GF548" s="407">
        <f t="shared" si="914"/>
        <v>0</v>
      </c>
      <c r="GG548" s="407">
        <f t="shared" si="915"/>
        <v>0</v>
      </c>
      <c r="GH548" s="407">
        <f t="shared" si="916"/>
        <v>0</v>
      </c>
      <c r="GI548" s="407">
        <f t="shared" si="917"/>
        <v>0</v>
      </c>
      <c r="GJ548">
        <f t="shared" si="918"/>
        <v>0</v>
      </c>
      <c r="GK548" s="382">
        <f t="shared" si="919"/>
        <v>0</v>
      </c>
      <c r="GL548">
        <v>6</v>
      </c>
      <c r="GM548">
        <f t="shared" si="936"/>
        <v>0</v>
      </c>
      <c r="GN548">
        <f t="shared" si="936"/>
        <v>0</v>
      </c>
      <c r="GO548">
        <f t="shared" si="936"/>
        <v>0</v>
      </c>
      <c r="GP548">
        <f t="shared" si="936"/>
        <v>0</v>
      </c>
      <c r="GQ548">
        <f t="shared" si="936"/>
        <v>0</v>
      </c>
      <c r="GR548">
        <f t="shared" si="935"/>
        <v>739</v>
      </c>
      <c r="GS548">
        <f t="shared" si="935"/>
        <v>0</v>
      </c>
      <c r="GT548">
        <f t="shared" si="935"/>
        <v>469</v>
      </c>
      <c r="GU548">
        <f t="shared" si="935"/>
        <v>3919</v>
      </c>
      <c r="GV548">
        <f t="shared" si="935"/>
        <v>5744.1958999999997</v>
      </c>
    </row>
    <row r="549" spans="1:204" customFormat="1" x14ac:dyDescent="0.25">
      <c r="A549" s="378">
        <v>29007</v>
      </c>
      <c r="B549" s="32" t="s">
        <v>1205</v>
      </c>
      <c r="C549" t="s">
        <v>887</v>
      </c>
      <c r="D549">
        <v>6</v>
      </c>
      <c r="E549" s="379">
        <v>10515</v>
      </c>
      <c r="F549" s="379">
        <v>4074</v>
      </c>
      <c r="G549" s="379">
        <v>1310</v>
      </c>
      <c r="H549" s="379">
        <v>2800</v>
      </c>
      <c r="I549" s="379">
        <v>15950</v>
      </c>
      <c r="J549" s="379">
        <v>5415</v>
      </c>
      <c r="K549" s="379">
        <v>10</v>
      </c>
      <c r="L549" s="379">
        <v>8150</v>
      </c>
      <c r="M549" s="380">
        <v>0</v>
      </c>
      <c r="N549" s="381">
        <f t="shared" si="850"/>
        <v>48224</v>
      </c>
      <c r="O549" s="379">
        <v>9895</v>
      </c>
      <c r="P549" s="379">
        <v>7046</v>
      </c>
      <c r="Q549" s="379">
        <v>4410</v>
      </c>
      <c r="R549" s="379">
        <v>1618</v>
      </c>
      <c r="S549" s="379">
        <v>13000</v>
      </c>
      <c r="T549" s="379">
        <v>3100</v>
      </c>
      <c r="U549" s="379">
        <v>35</v>
      </c>
      <c r="V549" s="379">
        <v>7260</v>
      </c>
      <c r="W549" s="480">
        <f>(VLOOKUP(A549,'[1]floresta plant'!$A$4:$F$573,6,0))*1000</f>
        <v>0</v>
      </c>
      <c r="X549" s="24">
        <f t="shared" si="851"/>
        <v>46364</v>
      </c>
      <c r="Y549" s="53">
        <f t="shared" si="926"/>
        <v>3100</v>
      </c>
      <c r="Z549" s="53">
        <f t="shared" si="926"/>
        <v>-1182</v>
      </c>
      <c r="AA549" s="53">
        <f t="shared" si="926"/>
        <v>-2950</v>
      </c>
      <c r="AB549" s="53">
        <f t="shared" si="926"/>
        <v>-2315</v>
      </c>
      <c r="AC549" s="53">
        <f t="shared" si="926"/>
        <v>25</v>
      </c>
      <c r="AD549" s="53">
        <f t="shared" si="926"/>
        <v>-890</v>
      </c>
      <c r="AE549" s="53">
        <f t="shared" si="923"/>
        <v>0</v>
      </c>
      <c r="AF549" s="53">
        <f t="shared" si="852"/>
        <v>2972</v>
      </c>
      <c r="AG549" s="53">
        <f t="shared" si="853"/>
        <v>-620</v>
      </c>
      <c r="AH549" s="53">
        <f t="shared" si="854"/>
        <v>2322.0140999999999</v>
      </c>
      <c r="AI549" s="53">
        <f t="shared" si="920"/>
        <v>-1860</v>
      </c>
      <c r="AJ549" s="469">
        <v>462.01409999999998</v>
      </c>
      <c r="AK549" s="469">
        <v>0</v>
      </c>
      <c r="AL549" s="469">
        <v>0</v>
      </c>
      <c r="AM549" s="470">
        <f t="shared" si="855"/>
        <v>462.01409999999998</v>
      </c>
      <c r="AN549" s="53">
        <f t="shared" si="856"/>
        <v>2322.0140999999999</v>
      </c>
      <c r="AO549" s="382">
        <f t="shared" si="857"/>
        <v>3</v>
      </c>
      <c r="AP549">
        <v>6</v>
      </c>
      <c r="AQ549" s="383">
        <f t="shared" si="858"/>
        <v>6097</v>
      </c>
      <c r="AR549" s="383">
        <f t="shared" si="859"/>
        <v>-7957</v>
      </c>
      <c r="AS549" s="383">
        <f t="shared" si="860"/>
        <v>3100</v>
      </c>
      <c r="AT549" s="383">
        <f t="shared" si="861"/>
        <v>7957</v>
      </c>
      <c r="AU549" s="383">
        <f t="shared" si="862"/>
        <v>0</v>
      </c>
      <c r="AV549" s="383">
        <f t="shared" si="863"/>
        <v>1</v>
      </c>
      <c r="AW549" s="383">
        <f t="shared" si="864"/>
        <v>0</v>
      </c>
      <c r="AX549" s="383">
        <f t="shared" si="865"/>
        <v>1</v>
      </c>
      <c r="AY549" s="383">
        <f t="shared" si="866"/>
        <v>3100</v>
      </c>
      <c r="AZ549">
        <f t="shared" si="867"/>
        <v>0</v>
      </c>
      <c r="BA549">
        <f t="shared" si="868"/>
        <v>0</v>
      </c>
      <c r="BB549" s="383">
        <f t="shared" si="869"/>
        <v>0</v>
      </c>
      <c r="BC549" s="384">
        <f t="shared" si="931"/>
        <v>3100</v>
      </c>
      <c r="BD549" s="384">
        <f t="shared" si="931"/>
        <v>0.14854844790750282</v>
      </c>
      <c r="BE549" s="384">
        <f t="shared" si="931"/>
        <v>0.37074274223953751</v>
      </c>
      <c r="BF549" s="384">
        <f t="shared" si="931"/>
        <v>0.29093879602865402</v>
      </c>
      <c r="BG549" s="384">
        <f t="shared" si="931"/>
        <v>25</v>
      </c>
      <c r="BH549" s="384">
        <f t="shared" si="931"/>
        <v>0.1118512002010808</v>
      </c>
      <c r="BI549" s="384">
        <f t="shared" si="929"/>
        <v>0</v>
      </c>
      <c r="BJ549" s="384">
        <f t="shared" si="929"/>
        <v>2972</v>
      </c>
      <c r="BK549" s="384">
        <f t="shared" si="929"/>
        <v>7.7918813623224836E-2</v>
      </c>
      <c r="BL549" s="474">
        <f t="shared" si="870"/>
        <v>4857</v>
      </c>
      <c r="BM549" s="409">
        <f t="shared" si="871"/>
        <v>2322.0140999999999</v>
      </c>
      <c r="BN549" s="473">
        <f t="shared" si="872"/>
        <v>2997</v>
      </c>
      <c r="BO549" s="387">
        <f t="shared" si="873"/>
        <v>1</v>
      </c>
      <c r="BP549" s="387">
        <f t="shared" si="874"/>
        <v>0</v>
      </c>
      <c r="BQ549" s="388">
        <f t="shared" si="875"/>
        <v>0</v>
      </c>
      <c r="BR549" s="389">
        <f t="shared" si="876"/>
        <v>1860</v>
      </c>
      <c r="BS549" s="390">
        <f t="shared" si="877"/>
        <v>3100</v>
      </c>
      <c r="BT549" s="391">
        <f t="shared" si="921"/>
        <v>460.50018851325876</v>
      </c>
      <c r="BU549" s="391">
        <f t="shared" si="921"/>
        <v>1149.3025009425662</v>
      </c>
      <c r="BV549" s="391">
        <f t="shared" si="921"/>
        <v>901.9102676888275</v>
      </c>
      <c r="BW549" s="391">
        <f t="shared" si="921"/>
        <v>0</v>
      </c>
      <c r="BX549" s="391">
        <f t="shared" si="921"/>
        <v>346.7387206233505</v>
      </c>
      <c r="BY549" s="391">
        <f t="shared" si="921"/>
        <v>0</v>
      </c>
      <c r="BZ549" s="391">
        <f t="shared" si="921"/>
        <v>0</v>
      </c>
      <c r="CA549" s="391">
        <f t="shared" si="921"/>
        <v>241.54832223199699</v>
      </c>
      <c r="CB549" s="391">
        <f t="shared" si="878"/>
        <v>0</v>
      </c>
      <c r="CC549" s="391">
        <f t="shared" si="878"/>
        <v>0</v>
      </c>
      <c r="CD549" s="392">
        <f t="shared" si="879"/>
        <v>0</v>
      </c>
      <c r="CE549" s="393">
        <f t="shared" si="880"/>
        <v>-1182</v>
      </c>
      <c r="CF549" s="392">
        <f t="shared" si="927"/>
        <v>0</v>
      </c>
      <c r="CG549" s="392">
        <f t="shared" si="927"/>
        <v>0</v>
      </c>
      <c r="CH549" s="392">
        <f t="shared" si="927"/>
        <v>0</v>
      </c>
      <c r="CI549" s="392">
        <f t="shared" si="927"/>
        <v>0</v>
      </c>
      <c r="CJ549" s="392">
        <f t="shared" si="927"/>
        <v>0</v>
      </c>
      <c r="CK549" s="392">
        <f t="shared" si="927"/>
        <v>0</v>
      </c>
      <c r="CL549" s="392">
        <f t="shared" si="924"/>
        <v>0</v>
      </c>
      <c r="CM549" s="392">
        <f t="shared" si="881"/>
        <v>0</v>
      </c>
      <c r="CN549" s="392">
        <f t="shared" si="882"/>
        <v>0</v>
      </c>
      <c r="CO549" s="394">
        <f t="shared" si="883"/>
        <v>0</v>
      </c>
      <c r="CP549" s="394">
        <f t="shared" si="883"/>
        <v>0</v>
      </c>
      <c r="CQ549" s="395">
        <f t="shared" si="884"/>
        <v>-2950</v>
      </c>
      <c r="CR549" s="394">
        <f t="shared" si="933"/>
        <v>0</v>
      </c>
      <c r="CS549" s="394">
        <f t="shared" si="933"/>
        <v>0</v>
      </c>
      <c r="CT549" s="394">
        <f t="shared" si="933"/>
        <v>0</v>
      </c>
      <c r="CU549" s="394">
        <f t="shared" si="933"/>
        <v>0</v>
      </c>
      <c r="CV549" s="394">
        <f t="shared" si="933"/>
        <v>0</v>
      </c>
      <c r="CW549" s="394">
        <f t="shared" si="933"/>
        <v>0</v>
      </c>
      <c r="CX549" s="396">
        <f t="shared" si="885"/>
        <v>0</v>
      </c>
      <c r="CY549" s="396">
        <f t="shared" si="885"/>
        <v>0</v>
      </c>
      <c r="CZ549" s="397">
        <f t="shared" si="886"/>
        <v>0</v>
      </c>
      <c r="DA549" s="397">
        <f t="shared" si="886"/>
        <v>0</v>
      </c>
      <c r="DB549" s="397">
        <f t="shared" si="886"/>
        <v>0</v>
      </c>
      <c r="DC549" s="397">
        <f t="shared" si="887"/>
        <v>-2315</v>
      </c>
      <c r="DD549" s="397">
        <f t="shared" si="848"/>
        <v>0</v>
      </c>
      <c r="DE549" s="397">
        <f t="shared" si="848"/>
        <v>0</v>
      </c>
      <c r="DF549" s="397">
        <f t="shared" si="848"/>
        <v>0</v>
      </c>
      <c r="DG549" s="397">
        <f t="shared" si="848"/>
        <v>0</v>
      </c>
      <c r="DH549" s="397">
        <f t="shared" si="848"/>
        <v>0</v>
      </c>
      <c r="DI549" s="398">
        <f t="shared" si="888"/>
        <v>0</v>
      </c>
      <c r="DJ549" s="398">
        <f t="shared" si="888"/>
        <v>0</v>
      </c>
      <c r="DK549" s="399">
        <f t="shared" si="889"/>
        <v>0</v>
      </c>
      <c r="DL549" s="399">
        <f t="shared" si="889"/>
        <v>3.7137111976875707</v>
      </c>
      <c r="DM549" s="399">
        <f t="shared" si="889"/>
        <v>9.2685685559884377</v>
      </c>
      <c r="DN549" s="399">
        <f t="shared" si="889"/>
        <v>7.2734699007163508</v>
      </c>
      <c r="DO549" s="399">
        <f t="shared" si="890"/>
        <v>25</v>
      </c>
      <c r="DP549" s="399">
        <f t="shared" si="891"/>
        <v>2.79628000502702</v>
      </c>
      <c r="DQ549" s="399">
        <f t="shared" si="891"/>
        <v>0</v>
      </c>
      <c r="DR549" s="399">
        <f t="shared" si="891"/>
        <v>0</v>
      </c>
      <c r="DS549" s="399">
        <f t="shared" si="891"/>
        <v>1.9479703405806208</v>
      </c>
      <c r="DT549" s="400">
        <f t="shared" si="892"/>
        <v>0</v>
      </c>
      <c r="DU549" s="400">
        <f t="shared" si="892"/>
        <v>0</v>
      </c>
      <c r="DV549" s="386">
        <f t="shared" si="849"/>
        <v>0</v>
      </c>
      <c r="DW549" s="386">
        <f t="shared" si="849"/>
        <v>0</v>
      </c>
      <c r="DX549" s="386">
        <f t="shared" si="849"/>
        <v>0</v>
      </c>
      <c r="DY549" s="386">
        <f t="shared" si="849"/>
        <v>0</v>
      </c>
      <c r="DZ549" s="386">
        <f t="shared" si="849"/>
        <v>0</v>
      </c>
      <c r="EA549" s="401">
        <f t="shared" si="893"/>
        <v>-890</v>
      </c>
      <c r="EB549" s="386">
        <f t="shared" si="894"/>
        <v>0</v>
      </c>
      <c r="EC549" s="386">
        <f t="shared" si="894"/>
        <v>0</v>
      </c>
      <c r="ED549" s="386">
        <f t="shared" si="894"/>
        <v>0</v>
      </c>
      <c r="EE549" s="385">
        <f t="shared" si="895"/>
        <v>0</v>
      </c>
      <c r="EF549" s="385">
        <f t="shared" si="895"/>
        <v>0</v>
      </c>
      <c r="EG549" s="402">
        <f t="shared" si="934"/>
        <v>0</v>
      </c>
      <c r="EH549" s="402">
        <f t="shared" si="934"/>
        <v>0</v>
      </c>
      <c r="EI549" s="402">
        <f t="shared" si="934"/>
        <v>0</v>
      </c>
      <c r="EJ549" s="402">
        <f t="shared" si="934"/>
        <v>0</v>
      </c>
      <c r="EK549" s="402">
        <f t="shared" si="934"/>
        <v>0</v>
      </c>
      <c r="EL549" s="402">
        <f t="shared" si="934"/>
        <v>0</v>
      </c>
      <c r="EM549" s="402">
        <f t="shared" si="896"/>
        <v>0</v>
      </c>
      <c r="EN549" s="402">
        <f t="shared" si="897"/>
        <v>0</v>
      </c>
      <c r="EO549" s="402">
        <f t="shared" si="897"/>
        <v>0</v>
      </c>
      <c r="EP549" s="402">
        <f t="shared" si="898"/>
        <v>0</v>
      </c>
      <c r="EQ549" s="402">
        <f t="shared" si="899"/>
        <v>0</v>
      </c>
      <c r="ER549" s="394">
        <f t="shared" si="928"/>
        <v>0</v>
      </c>
      <c r="ES549" s="394">
        <f t="shared" si="928"/>
        <v>441.48598718109838</v>
      </c>
      <c r="ET549" s="394">
        <f t="shared" si="928"/>
        <v>1101.8474299359054</v>
      </c>
      <c r="EU549" s="394">
        <f t="shared" si="928"/>
        <v>864.67010179715976</v>
      </c>
      <c r="EV549" s="394">
        <f t="shared" si="928"/>
        <v>0</v>
      </c>
      <c r="EW549" s="394">
        <f t="shared" si="928"/>
        <v>332.42176699761217</v>
      </c>
      <c r="EX549" s="394">
        <f t="shared" si="925"/>
        <v>0</v>
      </c>
      <c r="EY549" s="403">
        <f t="shared" si="900"/>
        <v>2972</v>
      </c>
      <c r="EZ549" s="394">
        <f t="shared" si="901"/>
        <v>231.57471408822423</v>
      </c>
      <c r="FA549" s="396">
        <f t="shared" si="902"/>
        <v>0</v>
      </c>
      <c r="FB549" s="396">
        <f t="shared" si="902"/>
        <v>0</v>
      </c>
      <c r="FC549" s="404">
        <f t="shared" si="922"/>
        <v>0</v>
      </c>
      <c r="FD549" s="404">
        <f t="shared" si="922"/>
        <v>0</v>
      </c>
      <c r="FE549" s="404">
        <f t="shared" si="922"/>
        <v>0</v>
      </c>
      <c r="FF549" s="404">
        <f t="shared" si="922"/>
        <v>0</v>
      </c>
      <c r="FG549" s="404">
        <f t="shared" si="922"/>
        <v>0</v>
      </c>
      <c r="FH549" s="404">
        <f t="shared" si="922"/>
        <v>0</v>
      </c>
      <c r="FI549" s="404">
        <f t="shared" si="922"/>
        <v>0</v>
      </c>
      <c r="FJ549" s="404">
        <f t="shared" si="922"/>
        <v>0</v>
      </c>
      <c r="FK549" s="392">
        <f t="shared" si="903"/>
        <v>-620</v>
      </c>
      <c r="FL549" s="384">
        <f t="shared" si="904"/>
        <v>0</v>
      </c>
      <c r="FM549" s="384">
        <f t="shared" si="904"/>
        <v>0</v>
      </c>
      <c r="FN549" s="405">
        <f t="shared" si="932"/>
        <v>0</v>
      </c>
      <c r="FO549" s="405">
        <f t="shared" si="932"/>
        <v>276.30011310795527</v>
      </c>
      <c r="FP549" s="405">
        <f t="shared" si="932"/>
        <v>689.58150056553973</v>
      </c>
      <c r="FQ549" s="405">
        <f t="shared" si="932"/>
        <v>541.1461606132965</v>
      </c>
      <c r="FR549" s="405">
        <f t="shared" si="932"/>
        <v>0</v>
      </c>
      <c r="FS549" s="405">
        <f t="shared" si="932"/>
        <v>208.0432323740103</v>
      </c>
      <c r="FT549" s="405">
        <f t="shared" si="930"/>
        <v>0</v>
      </c>
      <c r="FU549" s="405">
        <f t="shared" si="930"/>
        <v>0</v>
      </c>
      <c r="FV549" s="405">
        <f t="shared" si="930"/>
        <v>144.9289933391982</v>
      </c>
      <c r="FW549" s="397">
        <f t="shared" si="905"/>
        <v>2322.0140999999999</v>
      </c>
      <c r="FX549" s="406">
        <f t="shared" si="906"/>
        <v>462.01409999999987</v>
      </c>
      <c r="FY549" s="331">
        <f t="shared" si="907"/>
        <v>462.01409999999987</v>
      </c>
      <c r="FZ549" s="382">
        <f t="shared" si="908"/>
        <v>0</v>
      </c>
      <c r="GA549" s="331">
        <f t="shared" si="909"/>
        <v>-4.5474735088646412E-13</v>
      </c>
      <c r="GB549" s="407">
        <f t="shared" si="910"/>
        <v>0</v>
      </c>
      <c r="GC549" s="407">
        <f t="shared" si="911"/>
        <v>0</v>
      </c>
      <c r="GD549" s="407">
        <f t="shared" si="912"/>
        <v>0</v>
      </c>
      <c r="GE549" s="407">
        <f t="shared" si="913"/>
        <v>2.2204460492503131E-15</v>
      </c>
      <c r="GF549" s="407">
        <f t="shared" si="914"/>
        <v>0</v>
      </c>
      <c r="GG549" s="407">
        <f t="shared" si="915"/>
        <v>0</v>
      </c>
      <c r="GH549" s="407">
        <f t="shared" si="916"/>
        <v>0</v>
      </c>
      <c r="GI549" s="407">
        <f t="shared" si="917"/>
        <v>0</v>
      </c>
      <c r="GJ549">
        <f t="shared" si="918"/>
        <v>0</v>
      </c>
      <c r="GK549" s="382">
        <f t="shared" si="919"/>
        <v>-4.5252690483721381E-13</v>
      </c>
      <c r="GL549">
        <v>6</v>
      </c>
      <c r="GM549">
        <f t="shared" si="936"/>
        <v>3100</v>
      </c>
      <c r="GN549">
        <f t="shared" si="936"/>
        <v>0</v>
      </c>
      <c r="GO549">
        <f t="shared" si="936"/>
        <v>0</v>
      </c>
      <c r="GP549">
        <f t="shared" si="936"/>
        <v>0</v>
      </c>
      <c r="GQ549">
        <f t="shared" si="936"/>
        <v>25</v>
      </c>
      <c r="GR549">
        <f t="shared" si="935"/>
        <v>0</v>
      </c>
      <c r="GS549">
        <f t="shared" si="935"/>
        <v>0</v>
      </c>
      <c r="GT549">
        <f t="shared" si="935"/>
        <v>2972</v>
      </c>
      <c r="GU549">
        <f t="shared" si="935"/>
        <v>0</v>
      </c>
      <c r="GV549">
        <f t="shared" si="935"/>
        <v>2322.0140999999999</v>
      </c>
    </row>
    <row r="550" spans="1:204" customFormat="1" x14ac:dyDescent="0.25">
      <c r="A550" s="378">
        <v>29008</v>
      </c>
      <c r="B550" s="32" t="s">
        <v>1206</v>
      </c>
      <c r="C550" t="s">
        <v>887</v>
      </c>
      <c r="D550">
        <v>6</v>
      </c>
      <c r="E550" s="379">
        <v>12595</v>
      </c>
      <c r="F550" s="379">
        <v>81136</v>
      </c>
      <c r="G550" s="379">
        <v>16</v>
      </c>
      <c r="H550" s="379">
        <v>0</v>
      </c>
      <c r="I550" s="379">
        <v>4985</v>
      </c>
      <c r="J550" s="379">
        <v>890</v>
      </c>
      <c r="K550" s="379">
        <v>0</v>
      </c>
      <c r="L550" s="379">
        <v>11045</v>
      </c>
      <c r="M550" s="380">
        <v>0</v>
      </c>
      <c r="N550" s="381">
        <f t="shared" si="850"/>
        <v>110667</v>
      </c>
      <c r="O550" s="379">
        <v>12050</v>
      </c>
      <c r="P550" s="379">
        <v>103090</v>
      </c>
      <c r="Q550" s="379">
        <v>30</v>
      </c>
      <c r="R550" s="379">
        <v>0</v>
      </c>
      <c r="S550" s="379">
        <v>6830</v>
      </c>
      <c r="T550" s="379">
        <v>830</v>
      </c>
      <c r="U550" s="379">
        <v>38</v>
      </c>
      <c r="V550" s="379">
        <v>9715</v>
      </c>
      <c r="W550" s="480">
        <f>(VLOOKUP(A550,'[1]floresta plant'!$A$4:$F$573,6,0))*1000</f>
        <v>0</v>
      </c>
      <c r="X550" s="24">
        <f t="shared" si="851"/>
        <v>132583</v>
      </c>
      <c r="Y550" s="53">
        <f t="shared" si="926"/>
        <v>14</v>
      </c>
      <c r="Z550" s="53">
        <f t="shared" si="926"/>
        <v>0</v>
      </c>
      <c r="AA550" s="53">
        <f t="shared" si="926"/>
        <v>1845</v>
      </c>
      <c r="AB550" s="53">
        <f t="shared" si="926"/>
        <v>-60</v>
      </c>
      <c r="AC550" s="53">
        <f t="shared" si="926"/>
        <v>38</v>
      </c>
      <c r="AD550" s="53">
        <f t="shared" si="926"/>
        <v>-1330</v>
      </c>
      <c r="AE550" s="53">
        <f t="shared" si="923"/>
        <v>0</v>
      </c>
      <c r="AF550" s="53">
        <f t="shared" si="852"/>
        <v>21954</v>
      </c>
      <c r="AG550" s="53">
        <f t="shared" si="853"/>
        <v>-545</v>
      </c>
      <c r="AH550" s="53">
        <f t="shared" si="854"/>
        <v>-21916</v>
      </c>
      <c r="AI550" s="53">
        <f t="shared" si="920"/>
        <v>21916</v>
      </c>
      <c r="AJ550" s="469">
        <v>0</v>
      </c>
      <c r="AK550" s="469">
        <v>0</v>
      </c>
      <c r="AL550" s="469">
        <v>0</v>
      </c>
      <c r="AM550" s="470">
        <f t="shared" si="855"/>
        <v>0</v>
      </c>
      <c r="AN550" s="53">
        <f t="shared" si="856"/>
        <v>-21916</v>
      </c>
      <c r="AO550" s="382">
        <f t="shared" si="857"/>
        <v>2</v>
      </c>
      <c r="AP550">
        <v>6</v>
      </c>
      <c r="AQ550" s="383">
        <f t="shared" si="858"/>
        <v>23851</v>
      </c>
      <c r="AR550" s="383">
        <f t="shared" si="859"/>
        <v>-1935</v>
      </c>
      <c r="AS550" s="383">
        <f t="shared" si="860"/>
        <v>14</v>
      </c>
      <c r="AT550" s="383">
        <f t="shared" si="861"/>
        <v>1935</v>
      </c>
      <c r="AU550" s="383">
        <f t="shared" si="862"/>
        <v>21916</v>
      </c>
      <c r="AV550" s="383">
        <f t="shared" si="863"/>
        <v>1</v>
      </c>
      <c r="AW550" s="383">
        <f t="shared" si="864"/>
        <v>1</v>
      </c>
      <c r="AX550" s="383">
        <f t="shared" si="865"/>
        <v>1</v>
      </c>
      <c r="AY550" s="383">
        <f t="shared" si="866"/>
        <v>7</v>
      </c>
      <c r="AZ550">
        <f t="shared" si="867"/>
        <v>7</v>
      </c>
      <c r="BA550">
        <f t="shared" si="868"/>
        <v>0</v>
      </c>
      <c r="BB550" s="383">
        <f t="shared" si="869"/>
        <v>0</v>
      </c>
      <c r="BC550" s="384">
        <f t="shared" si="931"/>
        <v>14</v>
      </c>
      <c r="BD550" s="384">
        <f t="shared" si="931"/>
        <v>0</v>
      </c>
      <c r="BE550" s="384">
        <f t="shared" si="931"/>
        <v>1845</v>
      </c>
      <c r="BF550" s="384">
        <f t="shared" si="931"/>
        <v>3.1007751937984496E-2</v>
      </c>
      <c r="BG550" s="384">
        <f t="shared" si="931"/>
        <v>38</v>
      </c>
      <c r="BH550" s="384">
        <f t="shared" si="931"/>
        <v>0.6873385012919897</v>
      </c>
      <c r="BI550" s="384">
        <f t="shared" si="929"/>
        <v>0</v>
      </c>
      <c r="BJ550" s="384">
        <f t="shared" si="929"/>
        <v>21954</v>
      </c>
      <c r="BK550" s="384">
        <f t="shared" si="929"/>
        <v>0.28165374677002586</v>
      </c>
      <c r="BL550" s="474">
        <f t="shared" si="870"/>
        <v>1928</v>
      </c>
      <c r="BM550" s="409">
        <f t="shared" si="871"/>
        <v>-21909</v>
      </c>
      <c r="BN550" s="473">
        <f t="shared" si="872"/>
        <v>23837</v>
      </c>
      <c r="BO550" s="387">
        <f t="shared" si="873"/>
        <v>8.0882661408734319E-2</v>
      </c>
      <c r="BP550" s="387">
        <f t="shared" si="874"/>
        <v>0.91911733859126565</v>
      </c>
      <c r="BQ550" s="388">
        <f t="shared" si="875"/>
        <v>0</v>
      </c>
      <c r="BR550" s="389">
        <f t="shared" si="876"/>
        <v>0</v>
      </c>
      <c r="BS550" s="390">
        <f t="shared" si="877"/>
        <v>14</v>
      </c>
      <c r="BT550" s="391">
        <f t="shared" si="921"/>
        <v>0</v>
      </c>
      <c r="BU550" s="391">
        <f t="shared" si="921"/>
        <v>0</v>
      </c>
      <c r="BV550" s="391">
        <f t="shared" si="921"/>
        <v>0.21705426356589147</v>
      </c>
      <c r="BW550" s="391">
        <f t="shared" si="921"/>
        <v>0</v>
      </c>
      <c r="BX550" s="391">
        <f t="shared" si="921"/>
        <v>4.8113695090439279</v>
      </c>
      <c r="BY550" s="391">
        <f t="shared" si="921"/>
        <v>0</v>
      </c>
      <c r="BZ550" s="391">
        <f t="shared" si="921"/>
        <v>0</v>
      </c>
      <c r="CA550" s="391">
        <f t="shared" si="921"/>
        <v>1.9715762273901811</v>
      </c>
      <c r="CB550" s="391">
        <f t="shared" si="878"/>
        <v>7</v>
      </c>
      <c r="CC550" s="391">
        <f t="shared" si="878"/>
        <v>0</v>
      </c>
      <c r="CD550" s="392">
        <f t="shared" si="879"/>
        <v>0</v>
      </c>
      <c r="CE550" s="393">
        <f t="shared" si="880"/>
        <v>0</v>
      </c>
      <c r="CF550" s="392">
        <f t="shared" si="927"/>
        <v>0</v>
      </c>
      <c r="CG550" s="392">
        <f t="shared" si="927"/>
        <v>0</v>
      </c>
      <c r="CH550" s="392">
        <f t="shared" si="927"/>
        <v>0</v>
      </c>
      <c r="CI550" s="392">
        <f t="shared" si="927"/>
        <v>0</v>
      </c>
      <c r="CJ550" s="392">
        <f t="shared" si="927"/>
        <v>0</v>
      </c>
      <c r="CK550" s="392">
        <f t="shared" si="927"/>
        <v>0</v>
      </c>
      <c r="CL550" s="392">
        <f t="shared" si="924"/>
        <v>0</v>
      </c>
      <c r="CM550" s="392">
        <f t="shared" si="881"/>
        <v>0</v>
      </c>
      <c r="CN550" s="392">
        <f t="shared" si="882"/>
        <v>0</v>
      </c>
      <c r="CO550" s="394">
        <f t="shared" si="883"/>
        <v>0</v>
      </c>
      <c r="CP550" s="394">
        <f t="shared" si="883"/>
        <v>0</v>
      </c>
      <c r="CQ550" s="395">
        <f t="shared" si="884"/>
        <v>1845</v>
      </c>
      <c r="CR550" s="394">
        <f t="shared" si="933"/>
        <v>4.6272406294299167</v>
      </c>
      <c r="CS550" s="394">
        <f t="shared" si="933"/>
        <v>0</v>
      </c>
      <c r="CT550" s="394">
        <f t="shared" si="933"/>
        <v>102.57050061902981</v>
      </c>
      <c r="CU550" s="394">
        <f t="shared" si="933"/>
        <v>0</v>
      </c>
      <c r="CV550" s="394">
        <f t="shared" si="933"/>
        <v>0</v>
      </c>
      <c r="CW550" s="394">
        <f t="shared" si="933"/>
        <v>42.030769050655081</v>
      </c>
      <c r="CX550" s="396">
        <f t="shared" si="885"/>
        <v>1695.7714897008852</v>
      </c>
      <c r="CY550" s="396">
        <f t="shared" si="885"/>
        <v>0</v>
      </c>
      <c r="CZ550" s="397">
        <f t="shared" si="886"/>
        <v>0</v>
      </c>
      <c r="DA550" s="397">
        <f t="shared" si="886"/>
        <v>0</v>
      </c>
      <c r="DB550" s="397">
        <f t="shared" si="886"/>
        <v>0</v>
      </c>
      <c r="DC550" s="397">
        <f t="shared" si="887"/>
        <v>-60</v>
      </c>
      <c r="DD550" s="397">
        <f t="shared" si="848"/>
        <v>0</v>
      </c>
      <c r="DE550" s="397">
        <f t="shared" si="848"/>
        <v>0</v>
      </c>
      <c r="DF550" s="397">
        <f t="shared" si="848"/>
        <v>0</v>
      </c>
      <c r="DG550" s="397">
        <f t="shared" si="848"/>
        <v>0</v>
      </c>
      <c r="DH550" s="397">
        <f t="shared" si="848"/>
        <v>0</v>
      </c>
      <c r="DI550" s="398">
        <f t="shared" si="888"/>
        <v>0</v>
      </c>
      <c r="DJ550" s="398">
        <f t="shared" si="888"/>
        <v>0</v>
      </c>
      <c r="DK550" s="399">
        <f t="shared" si="889"/>
        <v>0</v>
      </c>
      <c r="DL550" s="399">
        <f t="shared" si="889"/>
        <v>0</v>
      </c>
      <c r="DM550" s="399">
        <f t="shared" si="889"/>
        <v>0</v>
      </c>
      <c r="DN550" s="399">
        <f t="shared" si="889"/>
        <v>9.530360103974897E-2</v>
      </c>
      <c r="DO550" s="399">
        <f t="shared" si="890"/>
        <v>38</v>
      </c>
      <c r="DP550" s="399">
        <f t="shared" si="891"/>
        <v>2.1125631563811025</v>
      </c>
      <c r="DQ550" s="399">
        <f t="shared" si="891"/>
        <v>0</v>
      </c>
      <c r="DR550" s="399">
        <f t="shared" si="891"/>
        <v>0</v>
      </c>
      <c r="DS550" s="399">
        <f t="shared" si="891"/>
        <v>0.86567437611105325</v>
      </c>
      <c r="DT550" s="400">
        <f t="shared" si="892"/>
        <v>34.926458866468096</v>
      </c>
      <c r="DU550" s="400">
        <f t="shared" si="892"/>
        <v>0</v>
      </c>
      <c r="DV550" s="386">
        <f t="shared" si="849"/>
        <v>0</v>
      </c>
      <c r="DW550" s="386">
        <f t="shared" si="849"/>
        <v>0</v>
      </c>
      <c r="DX550" s="386">
        <f t="shared" si="849"/>
        <v>0</v>
      </c>
      <c r="DY550" s="386">
        <f t="shared" si="849"/>
        <v>0</v>
      </c>
      <c r="DZ550" s="386">
        <f t="shared" si="849"/>
        <v>0</v>
      </c>
      <c r="EA550" s="401">
        <f t="shared" si="893"/>
        <v>-1330</v>
      </c>
      <c r="EB550" s="386">
        <f t="shared" si="894"/>
        <v>0</v>
      </c>
      <c r="EC550" s="386">
        <f t="shared" si="894"/>
        <v>0</v>
      </c>
      <c r="ED550" s="386">
        <f t="shared" si="894"/>
        <v>0</v>
      </c>
      <c r="EE550" s="385">
        <f t="shared" si="895"/>
        <v>0</v>
      </c>
      <c r="EF550" s="385">
        <f t="shared" si="895"/>
        <v>0</v>
      </c>
      <c r="EG550" s="402">
        <f t="shared" si="934"/>
        <v>0</v>
      </c>
      <c r="EH550" s="402">
        <f t="shared" si="934"/>
        <v>0</v>
      </c>
      <c r="EI550" s="402">
        <f t="shared" si="934"/>
        <v>0</v>
      </c>
      <c r="EJ550" s="402">
        <f t="shared" si="934"/>
        <v>0</v>
      </c>
      <c r="EK550" s="402">
        <f t="shared" si="934"/>
        <v>0</v>
      </c>
      <c r="EL550" s="402">
        <f t="shared" si="934"/>
        <v>0</v>
      </c>
      <c r="EM550" s="402">
        <f t="shared" si="896"/>
        <v>0</v>
      </c>
      <c r="EN550" s="402">
        <f t="shared" si="897"/>
        <v>0</v>
      </c>
      <c r="EO550" s="402">
        <f t="shared" si="897"/>
        <v>0</v>
      </c>
      <c r="EP550" s="402">
        <f t="shared" si="898"/>
        <v>0</v>
      </c>
      <c r="EQ550" s="402">
        <f t="shared" si="899"/>
        <v>0</v>
      </c>
      <c r="ER550" s="394">
        <f t="shared" si="928"/>
        <v>0</v>
      </c>
      <c r="ES550" s="394">
        <f t="shared" si="928"/>
        <v>0</v>
      </c>
      <c r="ET550" s="394">
        <f t="shared" si="928"/>
        <v>0</v>
      </c>
      <c r="EU550" s="394">
        <f t="shared" si="928"/>
        <v>55.060401505964442</v>
      </c>
      <c r="EV550" s="394">
        <f t="shared" si="928"/>
        <v>0</v>
      </c>
      <c r="EW550" s="394">
        <f t="shared" si="928"/>
        <v>1220.5055667155452</v>
      </c>
      <c r="EX550" s="394">
        <f t="shared" si="925"/>
        <v>0</v>
      </c>
      <c r="EY550" s="403">
        <f t="shared" si="900"/>
        <v>21954</v>
      </c>
      <c r="EZ550" s="394">
        <f t="shared" si="901"/>
        <v>500.13198034584371</v>
      </c>
      <c r="FA550" s="396">
        <f t="shared" si="902"/>
        <v>20178.302051432645</v>
      </c>
      <c r="FB550" s="396">
        <f t="shared" si="902"/>
        <v>0</v>
      </c>
      <c r="FC550" s="404">
        <f t="shared" si="922"/>
        <v>0</v>
      </c>
      <c r="FD550" s="404">
        <f t="shared" si="922"/>
        <v>0</v>
      </c>
      <c r="FE550" s="404">
        <f t="shared" si="922"/>
        <v>0</v>
      </c>
      <c r="FF550" s="404">
        <f t="shared" si="922"/>
        <v>0</v>
      </c>
      <c r="FG550" s="404">
        <f t="shared" si="922"/>
        <v>0</v>
      </c>
      <c r="FH550" s="404">
        <f t="shared" si="922"/>
        <v>0</v>
      </c>
      <c r="FI550" s="404">
        <f t="shared" si="922"/>
        <v>0</v>
      </c>
      <c r="FJ550" s="404">
        <f t="shared" si="922"/>
        <v>0</v>
      </c>
      <c r="FK550" s="392">
        <f t="shared" si="903"/>
        <v>-545</v>
      </c>
      <c r="FL550" s="384">
        <f t="shared" si="904"/>
        <v>0</v>
      </c>
      <c r="FM550" s="384">
        <f t="shared" si="904"/>
        <v>0</v>
      </c>
      <c r="FN550" s="405">
        <f t="shared" si="932"/>
        <v>0</v>
      </c>
      <c r="FO550" s="405">
        <f t="shared" si="932"/>
        <v>0</v>
      </c>
      <c r="FP550" s="405">
        <f t="shared" si="932"/>
        <v>0</v>
      </c>
      <c r="FQ550" s="405">
        <f t="shared" si="932"/>
        <v>0</v>
      </c>
      <c r="FR550" s="405">
        <f t="shared" si="932"/>
        <v>0</v>
      </c>
      <c r="FS550" s="405">
        <f t="shared" si="932"/>
        <v>0</v>
      </c>
      <c r="FT550" s="405">
        <f t="shared" si="930"/>
        <v>0</v>
      </c>
      <c r="FU550" s="405">
        <f t="shared" si="930"/>
        <v>0</v>
      </c>
      <c r="FV550" s="405">
        <f t="shared" si="930"/>
        <v>0</v>
      </c>
      <c r="FW550" s="397">
        <f t="shared" si="905"/>
        <v>-21916</v>
      </c>
      <c r="FX550" s="406">
        <f t="shared" si="906"/>
        <v>0</v>
      </c>
      <c r="FY550" s="331">
        <f t="shared" si="907"/>
        <v>0</v>
      </c>
      <c r="FZ550" s="382">
        <f t="shared" si="908"/>
        <v>0</v>
      </c>
      <c r="GA550" s="331">
        <f t="shared" si="909"/>
        <v>0</v>
      </c>
      <c r="GB550" s="407">
        <f t="shared" si="910"/>
        <v>0</v>
      </c>
      <c r="GC550" s="407">
        <f t="shared" si="911"/>
        <v>0</v>
      </c>
      <c r="GD550" s="407">
        <f t="shared" si="912"/>
        <v>0</v>
      </c>
      <c r="GE550" s="407">
        <f t="shared" si="913"/>
        <v>-3.524958103184872E-15</v>
      </c>
      <c r="GF550" s="407">
        <f t="shared" si="914"/>
        <v>0</v>
      </c>
      <c r="GG550" s="407">
        <f t="shared" si="915"/>
        <v>0</v>
      </c>
      <c r="GH550" s="407">
        <f t="shared" si="916"/>
        <v>2.2737367544323206E-12</v>
      </c>
      <c r="GI550" s="407">
        <f t="shared" si="917"/>
        <v>0</v>
      </c>
      <c r="GJ550">
        <f t="shared" si="918"/>
        <v>-3.637978807091713E-12</v>
      </c>
      <c r="GK550" s="382">
        <f t="shared" si="919"/>
        <v>-1.3677670107625772E-12</v>
      </c>
      <c r="GL550">
        <v>6</v>
      </c>
      <c r="GM550">
        <f t="shared" si="936"/>
        <v>14</v>
      </c>
      <c r="GN550">
        <f t="shared" si="936"/>
        <v>0</v>
      </c>
      <c r="GO550">
        <f t="shared" si="936"/>
        <v>1845</v>
      </c>
      <c r="GP550">
        <f t="shared" si="936"/>
        <v>0</v>
      </c>
      <c r="GQ550">
        <f t="shared" si="936"/>
        <v>38</v>
      </c>
      <c r="GR550">
        <f t="shared" si="935"/>
        <v>0</v>
      </c>
      <c r="GS550">
        <f t="shared" si="935"/>
        <v>0</v>
      </c>
      <c r="GT550">
        <f t="shared" si="935"/>
        <v>21954</v>
      </c>
      <c r="GU550">
        <f t="shared" si="935"/>
        <v>0</v>
      </c>
      <c r="GV550">
        <f t="shared" si="935"/>
        <v>0</v>
      </c>
    </row>
    <row r="551" spans="1:204" customFormat="1" x14ac:dyDescent="0.25">
      <c r="A551" s="378">
        <v>29009</v>
      </c>
      <c r="B551" s="32" t="s">
        <v>1207</v>
      </c>
      <c r="C551" t="s">
        <v>887</v>
      </c>
      <c r="D551">
        <v>6</v>
      </c>
      <c r="E551" s="379">
        <v>175206</v>
      </c>
      <c r="F551" s="379">
        <v>8256</v>
      </c>
      <c r="G551" s="379">
        <v>1192</v>
      </c>
      <c r="H551" s="379">
        <v>0</v>
      </c>
      <c r="I551" s="379">
        <v>140430</v>
      </c>
      <c r="J551" s="379">
        <v>1800</v>
      </c>
      <c r="K551" s="379">
        <v>0</v>
      </c>
      <c r="L551" s="379">
        <v>199325</v>
      </c>
      <c r="M551" s="380">
        <v>0</v>
      </c>
      <c r="N551" s="381">
        <f t="shared" si="850"/>
        <v>526209</v>
      </c>
      <c r="O551" s="379">
        <v>104041</v>
      </c>
      <c r="P551" s="379">
        <v>7409</v>
      </c>
      <c r="Q551" s="379">
        <v>1658</v>
      </c>
      <c r="R551" s="379">
        <v>0</v>
      </c>
      <c r="S551" s="379">
        <v>156475</v>
      </c>
      <c r="T551" s="379">
        <v>165</v>
      </c>
      <c r="U551" s="379">
        <v>0</v>
      </c>
      <c r="V551" s="379">
        <v>92880</v>
      </c>
      <c r="W551" s="480">
        <f>(VLOOKUP(A551,'[1]floresta plant'!$A$4:$F$573,6,0))*1000</f>
        <v>0</v>
      </c>
      <c r="X551" s="24">
        <f t="shared" si="851"/>
        <v>362628</v>
      </c>
      <c r="Y551" s="53">
        <f t="shared" si="926"/>
        <v>466</v>
      </c>
      <c r="Z551" s="53">
        <f t="shared" si="926"/>
        <v>0</v>
      </c>
      <c r="AA551" s="53">
        <f t="shared" si="926"/>
        <v>16045</v>
      </c>
      <c r="AB551" s="53">
        <f t="shared" si="926"/>
        <v>-1635</v>
      </c>
      <c r="AC551" s="53">
        <f t="shared" si="926"/>
        <v>0</v>
      </c>
      <c r="AD551" s="53">
        <f t="shared" si="926"/>
        <v>-106445</v>
      </c>
      <c r="AE551" s="53">
        <f t="shared" si="923"/>
        <v>0</v>
      </c>
      <c r="AF551" s="53">
        <f t="shared" si="852"/>
        <v>-847</v>
      </c>
      <c r="AG551" s="53">
        <f t="shared" si="853"/>
        <v>-71165</v>
      </c>
      <c r="AH551" s="53">
        <f t="shared" si="854"/>
        <v>163581</v>
      </c>
      <c r="AI551" s="53">
        <f t="shared" si="920"/>
        <v>-163581</v>
      </c>
      <c r="AJ551" s="469">
        <v>0</v>
      </c>
      <c r="AK551" s="469">
        <v>0</v>
      </c>
      <c r="AL551" s="469">
        <v>0</v>
      </c>
      <c r="AM551" s="470">
        <f t="shared" si="855"/>
        <v>0</v>
      </c>
      <c r="AN551" s="53">
        <f t="shared" si="856"/>
        <v>163581</v>
      </c>
      <c r="AO551" s="382">
        <f t="shared" si="857"/>
        <v>3</v>
      </c>
      <c r="AP551">
        <v>6</v>
      </c>
      <c r="AQ551" s="383">
        <f t="shared" si="858"/>
        <v>16511</v>
      </c>
      <c r="AR551" s="383">
        <f t="shared" si="859"/>
        <v>-180092</v>
      </c>
      <c r="AS551" s="383">
        <f t="shared" si="860"/>
        <v>466</v>
      </c>
      <c r="AT551" s="383">
        <f t="shared" si="861"/>
        <v>180092</v>
      </c>
      <c r="AU551" s="383">
        <f t="shared" si="862"/>
        <v>0</v>
      </c>
      <c r="AV551" s="383">
        <f t="shared" si="863"/>
        <v>1</v>
      </c>
      <c r="AW551" s="383">
        <f t="shared" si="864"/>
        <v>0</v>
      </c>
      <c r="AX551" s="383">
        <f t="shared" si="865"/>
        <v>1</v>
      </c>
      <c r="AY551" s="383">
        <f t="shared" si="866"/>
        <v>466</v>
      </c>
      <c r="AZ551">
        <f t="shared" si="867"/>
        <v>0</v>
      </c>
      <c r="BA551">
        <f t="shared" si="868"/>
        <v>0</v>
      </c>
      <c r="BB551" s="383">
        <f t="shared" si="869"/>
        <v>0</v>
      </c>
      <c r="BC551" s="384">
        <f t="shared" si="931"/>
        <v>466</v>
      </c>
      <c r="BD551" s="384">
        <f t="shared" si="931"/>
        <v>0</v>
      </c>
      <c r="BE551" s="384">
        <f t="shared" si="931"/>
        <v>16045</v>
      </c>
      <c r="BF551" s="384">
        <f t="shared" si="931"/>
        <v>9.0786931124092127E-3</v>
      </c>
      <c r="BG551" s="384">
        <f t="shared" si="931"/>
        <v>0</v>
      </c>
      <c r="BH551" s="384">
        <f t="shared" si="931"/>
        <v>0.59105901428158936</v>
      </c>
      <c r="BI551" s="384">
        <f t="shared" si="929"/>
        <v>0</v>
      </c>
      <c r="BJ551" s="384">
        <f t="shared" si="929"/>
        <v>4.7031517224529681E-3</v>
      </c>
      <c r="BK551" s="384">
        <f t="shared" si="929"/>
        <v>0.39515914088354842</v>
      </c>
      <c r="BL551" s="474">
        <f t="shared" si="870"/>
        <v>179626</v>
      </c>
      <c r="BM551" s="409">
        <f t="shared" si="871"/>
        <v>163581</v>
      </c>
      <c r="BN551" s="473">
        <f t="shared" si="872"/>
        <v>16045</v>
      </c>
      <c r="BO551" s="387">
        <f t="shared" si="873"/>
        <v>1</v>
      </c>
      <c r="BP551" s="387">
        <f t="shared" si="874"/>
        <v>0</v>
      </c>
      <c r="BQ551" s="388">
        <f t="shared" si="875"/>
        <v>0</v>
      </c>
      <c r="BR551" s="389">
        <f t="shared" si="876"/>
        <v>163581</v>
      </c>
      <c r="BS551" s="390">
        <f t="shared" si="877"/>
        <v>466</v>
      </c>
      <c r="BT551" s="391">
        <f t="shared" si="921"/>
        <v>0</v>
      </c>
      <c r="BU551" s="391">
        <f t="shared" si="921"/>
        <v>0</v>
      </c>
      <c r="BV551" s="391">
        <f t="shared" si="921"/>
        <v>4.2306709903826931</v>
      </c>
      <c r="BW551" s="391">
        <f t="shared" si="921"/>
        <v>0</v>
      </c>
      <c r="BX551" s="391">
        <f t="shared" si="921"/>
        <v>275.43350065522066</v>
      </c>
      <c r="BY551" s="391">
        <f t="shared" si="921"/>
        <v>0</v>
      </c>
      <c r="BZ551" s="391">
        <f t="shared" si="921"/>
        <v>2.1916687026630832</v>
      </c>
      <c r="CA551" s="391">
        <f t="shared" ref="CA551:CA574" si="937">IF($BS551&gt;0,IF(AG551
&gt;0,0,$AY551*BK551),0)</f>
        <v>184.14415965173356</v>
      </c>
      <c r="CB551" s="391">
        <f t="shared" si="878"/>
        <v>0</v>
      </c>
      <c r="CC551" s="391">
        <f t="shared" si="878"/>
        <v>0</v>
      </c>
      <c r="CD551" s="392">
        <f t="shared" si="879"/>
        <v>0</v>
      </c>
      <c r="CE551" s="393">
        <f t="shared" si="880"/>
        <v>0</v>
      </c>
      <c r="CF551" s="392">
        <f t="shared" si="927"/>
        <v>0</v>
      </c>
      <c r="CG551" s="392">
        <f t="shared" si="927"/>
        <v>0</v>
      </c>
      <c r="CH551" s="392">
        <f t="shared" si="927"/>
        <v>0</v>
      </c>
      <c r="CI551" s="392">
        <f t="shared" si="927"/>
        <v>0</v>
      </c>
      <c r="CJ551" s="392">
        <f t="shared" si="927"/>
        <v>0</v>
      </c>
      <c r="CK551" s="392">
        <f t="shared" si="927"/>
        <v>0</v>
      </c>
      <c r="CL551" s="392">
        <f t="shared" si="924"/>
        <v>0</v>
      </c>
      <c r="CM551" s="392">
        <f t="shared" si="881"/>
        <v>0</v>
      </c>
      <c r="CN551" s="392">
        <f t="shared" si="882"/>
        <v>0</v>
      </c>
      <c r="CO551" s="394">
        <f t="shared" si="883"/>
        <v>0</v>
      </c>
      <c r="CP551" s="394">
        <f t="shared" si="883"/>
        <v>0</v>
      </c>
      <c r="CQ551" s="395">
        <f t="shared" si="884"/>
        <v>16045</v>
      </c>
      <c r="CR551" s="394">
        <f t="shared" si="933"/>
        <v>145.66763098860582</v>
      </c>
      <c r="CS551" s="394">
        <f t="shared" si="933"/>
        <v>0</v>
      </c>
      <c r="CT551" s="394">
        <f t="shared" si="933"/>
        <v>9483.5418841481005</v>
      </c>
      <c r="CU551" s="394">
        <f t="shared" si="933"/>
        <v>0</v>
      </c>
      <c r="CV551" s="394">
        <f t="shared" si="933"/>
        <v>75.462069386757875</v>
      </c>
      <c r="CW551" s="394">
        <f t="shared" si="933"/>
        <v>6340.3284154765342</v>
      </c>
      <c r="CX551" s="396">
        <f t="shared" si="885"/>
        <v>0</v>
      </c>
      <c r="CY551" s="396">
        <f t="shared" si="885"/>
        <v>0</v>
      </c>
      <c r="CZ551" s="397">
        <f t="shared" si="886"/>
        <v>0</v>
      </c>
      <c r="DA551" s="397">
        <f t="shared" si="886"/>
        <v>0</v>
      </c>
      <c r="DB551" s="397">
        <f t="shared" si="886"/>
        <v>0</v>
      </c>
      <c r="DC551" s="397">
        <f t="shared" si="887"/>
        <v>-1635</v>
      </c>
      <c r="DD551" s="397">
        <f t="shared" si="848"/>
        <v>0</v>
      </c>
      <c r="DE551" s="397">
        <f t="shared" si="848"/>
        <v>0</v>
      </c>
      <c r="DF551" s="397">
        <f t="shared" si="848"/>
        <v>0</v>
      </c>
      <c r="DG551" s="397">
        <f t="shared" si="848"/>
        <v>0</v>
      </c>
      <c r="DH551" s="397">
        <f t="shared" si="848"/>
        <v>0</v>
      </c>
      <c r="DI551" s="398">
        <f t="shared" si="888"/>
        <v>0</v>
      </c>
      <c r="DJ551" s="398">
        <f t="shared" si="888"/>
        <v>0</v>
      </c>
      <c r="DK551" s="399">
        <f t="shared" si="889"/>
        <v>0</v>
      </c>
      <c r="DL551" s="399">
        <f t="shared" si="889"/>
        <v>0</v>
      </c>
      <c r="DM551" s="399">
        <f t="shared" si="889"/>
        <v>0</v>
      </c>
      <c r="DN551" s="399">
        <f t="shared" si="889"/>
        <v>0</v>
      </c>
      <c r="DO551" s="399">
        <f t="shared" si="890"/>
        <v>0</v>
      </c>
      <c r="DP551" s="399">
        <f t="shared" si="891"/>
        <v>0</v>
      </c>
      <c r="DQ551" s="399">
        <f t="shared" si="891"/>
        <v>0</v>
      </c>
      <c r="DR551" s="399">
        <f t="shared" si="891"/>
        <v>0</v>
      </c>
      <c r="DS551" s="399">
        <f t="shared" si="891"/>
        <v>0</v>
      </c>
      <c r="DT551" s="400">
        <f t="shared" si="892"/>
        <v>0</v>
      </c>
      <c r="DU551" s="400">
        <f t="shared" si="892"/>
        <v>0</v>
      </c>
      <c r="DV551" s="386">
        <f t="shared" si="849"/>
        <v>0</v>
      </c>
      <c r="DW551" s="386">
        <f t="shared" si="849"/>
        <v>0</v>
      </c>
      <c r="DX551" s="386">
        <f t="shared" si="849"/>
        <v>0</v>
      </c>
      <c r="DY551" s="386">
        <f t="shared" si="849"/>
        <v>0</v>
      </c>
      <c r="DZ551" s="386">
        <f t="shared" si="849"/>
        <v>0</v>
      </c>
      <c r="EA551" s="401">
        <f t="shared" si="893"/>
        <v>-106445</v>
      </c>
      <c r="EB551" s="386">
        <f t="shared" si="894"/>
        <v>0</v>
      </c>
      <c r="EC551" s="386">
        <f t="shared" si="894"/>
        <v>0</v>
      </c>
      <c r="ED551" s="386">
        <f t="shared" si="894"/>
        <v>0</v>
      </c>
      <c r="EE551" s="385">
        <f t="shared" si="895"/>
        <v>0</v>
      </c>
      <c r="EF551" s="385">
        <f t="shared" si="895"/>
        <v>0</v>
      </c>
      <c r="EG551" s="402">
        <f t="shared" si="934"/>
        <v>0</v>
      </c>
      <c r="EH551" s="402">
        <f t="shared" si="934"/>
        <v>0</v>
      </c>
      <c r="EI551" s="402">
        <f t="shared" si="934"/>
        <v>0</v>
      </c>
      <c r="EJ551" s="402">
        <f t="shared" si="934"/>
        <v>0</v>
      </c>
      <c r="EK551" s="402">
        <f t="shared" si="934"/>
        <v>0</v>
      </c>
      <c r="EL551" s="402">
        <f t="shared" si="934"/>
        <v>0</v>
      </c>
      <c r="EM551" s="402">
        <f t="shared" si="896"/>
        <v>0</v>
      </c>
      <c r="EN551" s="402">
        <f t="shared" si="897"/>
        <v>0</v>
      </c>
      <c r="EO551" s="402">
        <f t="shared" si="897"/>
        <v>0</v>
      </c>
      <c r="EP551" s="402">
        <f t="shared" si="898"/>
        <v>0</v>
      </c>
      <c r="EQ551" s="402">
        <f t="shared" si="899"/>
        <v>0</v>
      </c>
      <c r="ER551" s="394">
        <f t="shared" si="928"/>
        <v>0</v>
      </c>
      <c r="ES551" s="394">
        <f t="shared" si="928"/>
        <v>0</v>
      </c>
      <c r="ET551" s="394">
        <f t="shared" si="928"/>
        <v>0</v>
      </c>
      <c r="EU551" s="394">
        <f t="shared" si="928"/>
        <v>0</v>
      </c>
      <c r="EV551" s="394">
        <f t="shared" si="928"/>
        <v>0</v>
      </c>
      <c r="EW551" s="394">
        <f t="shared" si="928"/>
        <v>0</v>
      </c>
      <c r="EX551" s="394">
        <f t="shared" si="925"/>
        <v>0</v>
      </c>
      <c r="EY551" s="403">
        <f t="shared" si="900"/>
        <v>-847</v>
      </c>
      <c r="EZ551" s="394">
        <f t="shared" si="901"/>
        <v>0</v>
      </c>
      <c r="FA551" s="396">
        <f t="shared" si="902"/>
        <v>0</v>
      </c>
      <c r="FB551" s="396">
        <f t="shared" si="902"/>
        <v>0</v>
      </c>
      <c r="FC551" s="404">
        <f t="shared" si="922"/>
        <v>0</v>
      </c>
      <c r="FD551" s="404">
        <f t="shared" si="922"/>
        <v>0</v>
      </c>
      <c r="FE551" s="404">
        <f t="shared" si="922"/>
        <v>0</v>
      </c>
      <c r="FF551" s="404">
        <f t="shared" si="922"/>
        <v>0</v>
      </c>
      <c r="FG551" s="404">
        <f t="shared" si="922"/>
        <v>0</v>
      </c>
      <c r="FH551" s="404">
        <f t="shared" si="922"/>
        <v>0</v>
      </c>
      <c r="FI551" s="404">
        <f t="shared" si="922"/>
        <v>0</v>
      </c>
      <c r="FJ551" s="404">
        <f t="shared" ref="FJ551:FJ574" si="938">IF($FK551&gt;0,IF(AF551&gt;0,0,$FK551*$BO551*BJ551),0)</f>
        <v>0</v>
      </c>
      <c r="FK551" s="392">
        <f t="shared" si="903"/>
        <v>-71165</v>
      </c>
      <c r="FL551" s="384">
        <f t="shared" si="904"/>
        <v>0</v>
      </c>
      <c r="FM551" s="384">
        <f t="shared" si="904"/>
        <v>0</v>
      </c>
      <c r="FN551" s="405">
        <f t="shared" si="932"/>
        <v>0</v>
      </c>
      <c r="FO551" s="405">
        <f t="shared" si="932"/>
        <v>0</v>
      </c>
      <c r="FP551" s="405">
        <f t="shared" si="932"/>
        <v>0</v>
      </c>
      <c r="FQ551" s="405">
        <f t="shared" si="932"/>
        <v>1485.1016980210113</v>
      </c>
      <c r="FR551" s="405">
        <f t="shared" si="932"/>
        <v>0</v>
      </c>
      <c r="FS551" s="405">
        <f t="shared" si="932"/>
        <v>96686.024615196671</v>
      </c>
      <c r="FT551" s="405">
        <f t="shared" si="930"/>
        <v>0</v>
      </c>
      <c r="FU551" s="405">
        <f t="shared" si="930"/>
        <v>769.34626191057896</v>
      </c>
      <c r="FV551" s="405">
        <f t="shared" si="930"/>
        <v>64640.527424871732</v>
      </c>
      <c r="FW551" s="397">
        <f t="shared" si="905"/>
        <v>163581</v>
      </c>
      <c r="FX551" s="406">
        <f t="shared" si="906"/>
        <v>0</v>
      </c>
      <c r="FY551" s="331">
        <f t="shared" si="907"/>
        <v>0</v>
      </c>
      <c r="FZ551" s="382">
        <f t="shared" si="908"/>
        <v>0</v>
      </c>
      <c r="GA551" s="331">
        <f t="shared" si="909"/>
        <v>0</v>
      </c>
      <c r="GB551" s="407">
        <f t="shared" si="910"/>
        <v>0</v>
      </c>
      <c r="GC551" s="407">
        <f t="shared" si="911"/>
        <v>0</v>
      </c>
      <c r="GD551" s="407">
        <f t="shared" si="912"/>
        <v>0</v>
      </c>
      <c r="GE551" s="407">
        <f t="shared" si="913"/>
        <v>0</v>
      </c>
      <c r="GF551" s="407">
        <f t="shared" si="914"/>
        <v>0</v>
      </c>
      <c r="GG551" s="407">
        <f t="shared" si="915"/>
        <v>0</v>
      </c>
      <c r="GH551" s="407">
        <f t="shared" si="916"/>
        <v>0</v>
      </c>
      <c r="GI551" s="407">
        <f t="shared" si="917"/>
        <v>0</v>
      </c>
      <c r="GJ551">
        <f t="shared" si="918"/>
        <v>0</v>
      </c>
      <c r="GK551" s="382">
        <f t="shared" si="919"/>
        <v>0</v>
      </c>
      <c r="GL551">
        <v>6</v>
      </c>
      <c r="GM551">
        <f t="shared" si="936"/>
        <v>466</v>
      </c>
      <c r="GN551">
        <f t="shared" si="936"/>
        <v>0</v>
      </c>
      <c r="GO551">
        <f t="shared" si="936"/>
        <v>16045</v>
      </c>
      <c r="GP551">
        <f t="shared" si="936"/>
        <v>0</v>
      </c>
      <c r="GQ551">
        <f t="shared" si="936"/>
        <v>0</v>
      </c>
      <c r="GR551">
        <f t="shared" si="935"/>
        <v>0</v>
      </c>
      <c r="GS551">
        <f t="shared" si="935"/>
        <v>0</v>
      </c>
      <c r="GT551">
        <f t="shared" si="935"/>
        <v>0</v>
      </c>
      <c r="GU551">
        <f t="shared" si="935"/>
        <v>0</v>
      </c>
      <c r="GV551">
        <f t="shared" si="935"/>
        <v>163581</v>
      </c>
    </row>
    <row r="552" spans="1:204" customFormat="1" x14ac:dyDescent="0.25">
      <c r="A552" s="378">
        <v>29010</v>
      </c>
      <c r="B552" s="32" t="s">
        <v>1208</v>
      </c>
      <c r="C552" t="s">
        <v>887</v>
      </c>
      <c r="D552">
        <v>6</v>
      </c>
      <c r="E552" s="379">
        <v>36922</v>
      </c>
      <c r="F552" s="379">
        <v>49719</v>
      </c>
      <c r="G552" s="379">
        <v>132</v>
      </c>
      <c r="H552" s="379">
        <v>0</v>
      </c>
      <c r="I552" s="379">
        <v>10210</v>
      </c>
      <c r="J552" s="379">
        <v>1102</v>
      </c>
      <c r="K552" s="379">
        <v>0</v>
      </c>
      <c r="L552" s="379">
        <v>16155</v>
      </c>
      <c r="M552" s="380">
        <v>0</v>
      </c>
      <c r="N552" s="381">
        <f t="shared" si="850"/>
        <v>114240</v>
      </c>
      <c r="O552" s="379">
        <v>32696</v>
      </c>
      <c r="P552" s="379">
        <v>65826</v>
      </c>
      <c r="Q552" s="379">
        <v>398</v>
      </c>
      <c r="R552" s="379">
        <v>0</v>
      </c>
      <c r="S552" s="379">
        <v>17580</v>
      </c>
      <c r="T552" s="379">
        <v>100</v>
      </c>
      <c r="U552" s="379">
        <v>0</v>
      </c>
      <c r="V552" s="379">
        <v>10735</v>
      </c>
      <c r="W552" s="480">
        <f>(VLOOKUP(A552,'[1]floresta plant'!$A$4:$F$573,6,0))*1000</f>
        <v>0</v>
      </c>
      <c r="X552" s="24">
        <f t="shared" si="851"/>
        <v>127335</v>
      </c>
      <c r="Y552" s="53">
        <f t="shared" si="926"/>
        <v>266</v>
      </c>
      <c r="Z552" s="53">
        <f t="shared" si="926"/>
        <v>0</v>
      </c>
      <c r="AA552" s="53">
        <f t="shared" si="926"/>
        <v>7370</v>
      </c>
      <c r="AB552" s="53">
        <f t="shared" si="926"/>
        <v>-1002</v>
      </c>
      <c r="AC552" s="53">
        <f t="shared" si="926"/>
        <v>0</v>
      </c>
      <c r="AD552" s="53">
        <f t="shared" si="926"/>
        <v>-5420</v>
      </c>
      <c r="AE552" s="53">
        <f t="shared" si="923"/>
        <v>0</v>
      </c>
      <c r="AF552" s="53">
        <f t="shared" si="852"/>
        <v>16107</v>
      </c>
      <c r="AG552" s="53">
        <f t="shared" si="853"/>
        <v>-4226</v>
      </c>
      <c r="AH552" s="53">
        <f t="shared" si="854"/>
        <v>-13095</v>
      </c>
      <c r="AI552" s="53">
        <f t="shared" si="920"/>
        <v>13095</v>
      </c>
      <c r="AJ552" s="469">
        <v>0</v>
      </c>
      <c r="AK552" s="469">
        <v>0</v>
      </c>
      <c r="AL552" s="469">
        <v>0</v>
      </c>
      <c r="AM552" s="470">
        <f t="shared" si="855"/>
        <v>0</v>
      </c>
      <c r="AN552" s="53">
        <f t="shared" si="856"/>
        <v>-13095</v>
      </c>
      <c r="AO552" s="382">
        <f t="shared" si="857"/>
        <v>2</v>
      </c>
      <c r="AP552">
        <v>6</v>
      </c>
      <c r="AQ552" s="383">
        <f t="shared" si="858"/>
        <v>23743</v>
      </c>
      <c r="AR552" s="383">
        <f t="shared" si="859"/>
        <v>-10648</v>
      </c>
      <c r="AS552" s="383">
        <f t="shared" si="860"/>
        <v>266</v>
      </c>
      <c r="AT552" s="383">
        <f t="shared" si="861"/>
        <v>10648</v>
      </c>
      <c r="AU552" s="383">
        <f t="shared" si="862"/>
        <v>13095</v>
      </c>
      <c r="AV552" s="383">
        <f t="shared" si="863"/>
        <v>1</v>
      </c>
      <c r="AW552" s="383">
        <f t="shared" si="864"/>
        <v>1</v>
      </c>
      <c r="AX552" s="383">
        <f t="shared" si="865"/>
        <v>1</v>
      </c>
      <c r="AY552" s="383">
        <f t="shared" si="866"/>
        <v>133</v>
      </c>
      <c r="AZ552">
        <f t="shared" si="867"/>
        <v>133</v>
      </c>
      <c r="BA552">
        <f t="shared" si="868"/>
        <v>0</v>
      </c>
      <c r="BB552" s="383">
        <f t="shared" si="869"/>
        <v>0</v>
      </c>
      <c r="BC552" s="384">
        <f t="shared" si="931"/>
        <v>266</v>
      </c>
      <c r="BD552" s="384">
        <f t="shared" si="931"/>
        <v>0</v>
      </c>
      <c r="BE552" s="384">
        <f t="shared" si="931"/>
        <v>7370</v>
      </c>
      <c r="BF552" s="384">
        <f t="shared" si="931"/>
        <v>9.4102178812922613E-2</v>
      </c>
      <c r="BG552" s="384">
        <f t="shared" si="931"/>
        <v>0</v>
      </c>
      <c r="BH552" s="384">
        <f t="shared" si="931"/>
        <v>0.50901577761081895</v>
      </c>
      <c r="BI552" s="384">
        <f t="shared" si="929"/>
        <v>0</v>
      </c>
      <c r="BJ552" s="384">
        <f t="shared" si="929"/>
        <v>16107</v>
      </c>
      <c r="BK552" s="384">
        <f t="shared" si="929"/>
        <v>0.39688204357625845</v>
      </c>
      <c r="BL552" s="474">
        <f t="shared" si="870"/>
        <v>10515</v>
      </c>
      <c r="BM552" s="409">
        <f t="shared" si="871"/>
        <v>-12962</v>
      </c>
      <c r="BN552" s="473">
        <f t="shared" si="872"/>
        <v>23477</v>
      </c>
      <c r="BO552" s="387">
        <f t="shared" si="873"/>
        <v>0.44788516420326274</v>
      </c>
      <c r="BP552" s="387">
        <f t="shared" si="874"/>
        <v>0.55211483579673726</v>
      </c>
      <c r="BQ552" s="388">
        <f t="shared" si="875"/>
        <v>0</v>
      </c>
      <c r="BR552" s="389">
        <f t="shared" si="876"/>
        <v>0</v>
      </c>
      <c r="BS552" s="390">
        <f t="shared" si="877"/>
        <v>266</v>
      </c>
      <c r="BT552" s="391">
        <f t="shared" ref="BT552:BZ574" si="939">IF($BS552&gt;0,IF(Z552
&gt;0,0,$AY552*BD552),0)</f>
        <v>0</v>
      </c>
      <c r="BU552" s="391">
        <f t="shared" si="939"/>
        <v>0</v>
      </c>
      <c r="BV552" s="391">
        <f t="shared" si="939"/>
        <v>12.515589782118708</v>
      </c>
      <c r="BW552" s="391">
        <f t="shared" si="939"/>
        <v>0</v>
      </c>
      <c r="BX552" s="391">
        <f t="shared" si="939"/>
        <v>67.699098422238919</v>
      </c>
      <c r="BY552" s="391">
        <f t="shared" si="939"/>
        <v>0</v>
      </c>
      <c r="BZ552" s="391">
        <f t="shared" si="939"/>
        <v>0</v>
      </c>
      <c r="CA552" s="391">
        <f t="shared" si="937"/>
        <v>52.785311795642372</v>
      </c>
      <c r="CB552" s="391">
        <f t="shared" si="878"/>
        <v>133</v>
      </c>
      <c r="CC552" s="391">
        <f t="shared" si="878"/>
        <v>0</v>
      </c>
      <c r="CD552" s="392">
        <f t="shared" si="879"/>
        <v>0</v>
      </c>
      <c r="CE552" s="393">
        <f t="shared" si="880"/>
        <v>0</v>
      </c>
      <c r="CF552" s="392">
        <f t="shared" si="927"/>
        <v>0</v>
      </c>
      <c r="CG552" s="392">
        <f t="shared" si="927"/>
        <v>0</v>
      </c>
      <c r="CH552" s="392">
        <f t="shared" si="927"/>
        <v>0</v>
      </c>
      <c r="CI552" s="392">
        <f t="shared" si="927"/>
        <v>0</v>
      </c>
      <c r="CJ552" s="392">
        <f t="shared" si="927"/>
        <v>0</v>
      </c>
      <c r="CK552" s="392">
        <f t="shared" si="927"/>
        <v>0</v>
      </c>
      <c r="CL552" s="392">
        <f t="shared" si="924"/>
        <v>0</v>
      </c>
      <c r="CM552" s="392">
        <f t="shared" si="881"/>
        <v>0</v>
      </c>
      <c r="CN552" s="392">
        <f t="shared" si="882"/>
        <v>0</v>
      </c>
      <c r="CO552" s="394">
        <f t="shared" si="883"/>
        <v>0</v>
      </c>
      <c r="CP552" s="394">
        <f t="shared" si="883"/>
        <v>0</v>
      </c>
      <c r="CQ552" s="395">
        <f t="shared" si="884"/>
        <v>7370</v>
      </c>
      <c r="CR552" s="394">
        <f t="shared" si="933"/>
        <v>310.6231674960934</v>
      </c>
      <c r="CS552" s="394">
        <f t="shared" si="933"/>
        <v>0</v>
      </c>
      <c r="CT552" s="394">
        <f t="shared" si="933"/>
        <v>1680.2171335617029</v>
      </c>
      <c r="CU552" s="394">
        <f t="shared" si="933"/>
        <v>0</v>
      </c>
      <c r="CV552" s="394">
        <f t="shared" si="933"/>
        <v>0</v>
      </c>
      <c r="CW552" s="394">
        <f t="shared" si="933"/>
        <v>1310.0733591202502</v>
      </c>
      <c r="CX552" s="396">
        <f t="shared" si="885"/>
        <v>4069.0863398219535</v>
      </c>
      <c r="CY552" s="396">
        <f t="shared" si="885"/>
        <v>0</v>
      </c>
      <c r="CZ552" s="397">
        <f t="shared" si="886"/>
        <v>0</v>
      </c>
      <c r="DA552" s="397">
        <f t="shared" si="886"/>
        <v>0</v>
      </c>
      <c r="DB552" s="397">
        <f t="shared" si="886"/>
        <v>0</v>
      </c>
      <c r="DC552" s="397">
        <f t="shared" si="887"/>
        <v>-1002</v>
      </c>
      <c r="DD552" s="397">
        <f t="shared" si="848"/>
        <v>0</v>
      </c>
      <c r="DE552" s="397">
        <f t="shared" si="848"/>
        <v>0</v>
      </c>
      <c r="DF552" s="397">
        <f t="shared" si="848"/>
        <v>0</v>
      </c>
      <c r="DG552" s="397">
        <f t="shared" si="848"/>
        <v>0</v>
      </c>
      <c r="DH552" s="397">
        <f t="shared" si="848"/>
        <v>0</v>
      </c>
      <c r="DI552" s="398">
        <f t="shared" si="888"/>
        <v>0</v>
      </c>
      <c r="DJ552" s="398">
        <f t="shared" si="888"/>
        <v>0</v>
      </c>
      <c r="DK552" s="399">
        <f t="shared" si="889"/>
        <v>0</v>
      </c>
      <c r="DL552" s="399">
        <f t="shared" si="889"/>
        <v>0</v>
      </c>
      <c r="DM552" s="399">
        <f t="shared" si="889"/>
        <v>0</v>
      </c>
      <c r="DN552" s="399">
        <f t="shared" si="889"/>
        <v>0</v>
      </c>
      <c r="DO552" s="399">
        <f t="shared" si="890"/>
        <v>0</v>
      </c>
      <c r="DP552" s="399">
        <f t="shared" si="891"/>
        <v>0</v>
      </c>
      <c r="DQ552" s="399">
        <f t="shared" si="891"/>
        <v>0</v>
      </c>
      <c r="DR552" s="399">
        <f t="shared" si="891"/>
        <v>0</v>
      </c>
      <c r="DS552" s="399">
        <f t="shared" si="891"/>
        <v>0</v>
      </c>
      <c r="DT552" s="400">
        <f t="shared" si="892"/>
        <v>0</v>
      </c>
      <c r="DU552" s="400">
        <f t="shared" si="892"/>
        <v>0</v>
      </c>
      <c r="DV552" s="386">
        <f t="shared" si="849"/>
        <v>0</v>
      </c>
      <c r="DW552" s="386">
        <f t="shared" si="849"/>
        <v>0</v>
      </c>
      <c r="DX552" s="386">
        <f t="shared" si="849"/>
        <v>0</v>
      </c>
      <c r="DY552" s="386">
        <f t="shared" si="849"/>
        <v>0</v>
      </c>
      <c r="DZ552" s="386">
        <f t="shared" si="849"/>
        <v>0</v>
      </c>
      <c r="EA552" s="401">
        <f t="shared" si="893"/>
        <v>-5420</v>
      </c>
      <c r="EB552" s="386">
        <f t="shared" si="894"/>
        <v>0</v>
      </c>
      <c r="EC552" s="386">
        <f t="shared" si="894"/>
        <v>0</v>
      </c>
      <c r="ED552" s="386">
        <f t="shared" si="894"/>
        <v>0</v>
      </c>
      <c r="EE552" s="385">
        <f t="shared" si="895"/>
        <v>0</v>
      </c>
      <c r="EF552" s="385">
        <f t="shared" si="895"/>
        <v>0</v>
      </c>
      <c r="EG552" s="402">
        <f t="shared" si="934"/>
        <v>0</v>
      </c>
      <c r="EH552" s="402">
        <f t="shared" si="934"/>
        <v>0</v>
      </c>
      <c r="EI552" s="402">
        <f t="shared" si="934"/>
        <v>0</v>
      </c>
      <c r="EJ552" s="402">
        <f t="shared" si="934"/>
        <v>0</v>
      </c>
      <c r="EK552" s="402">
        <f t="shared" si="934"/>
        <v>0</v>
      </c>
      <c r="EL552" s="402">
        <f t="shared" si="934"/>
        <v>0</v>
      </c>
      <c r="EM552" s="402">
        <f t="shared" si="896"/>
        <v>0</v>
      </c>
      <c r="EN552" s="402">
        <f t="shared" si="897"/>
        <v>0</v>
      </c>
      <c r="EO552" s="402">
        <f t="shared" si="897"/>
        <v>0</v>
      </c>
      <c r="EP552" s="402">
        <f t="shared" si="898"/>
        <v>0</v>
      </c>
      <c r="EQ552" s="402">
        <f t="shared" si="899"/>
        <v>0</v>
      </c>
      <c r="ER552" s="394">
        <f t="shared" si="928"/>
        <v>0</v>
      </c>
      <c r="ES552" s="394">
        <f t="shared" si="928"/>
        <v>0</v>
      </c>
      <c r="ET552" s="394">
        <f t="shared" si="928"/>
        <v>0</v>
      </c>
      <c r="EU552" s="394">
        <f t="shared" si="928"/>
        <v>678.86124272178779</v>
      </c>
      <c r="EV552" s="394">
        <f t="shared" si="928"/>
        <v>0</v>
      </c>
      <c r="EW552" s="394">
        <f t="shared" si="928"/>
        <v>3672.083768016058</v>
      </c>
      <c r="EX552" s="394">
        <f t="shared" si="925"/>
        <v>0</v>
      </c>
      <c r="EY552" s="403">
        <f t="shared" si="900"/>
        <v>16107</v>
      </c>
      <c r="EZ552" s="394">
        <f t="shared" si="901"/>
        <v>2863.1413290841069</v>
      </c>
      <c r="FA552" s="396">
        <f t="shared" si="902"/>
        <v>8892.9136601780465</v>
      </c>
      <c r="FB552" s="396">
        <f t="shared" si="902"/>
        <v>0</v>
      </c>
      <c r="FC552" s="404">
        <f t="shared" ref="FC552:FI574" si="940">IF($FK552&gt;0,IF(Y552&gt;0,0,$FK552*$BO552*BC552),0)</f>
        <v>0</v>
      </c>
      <c r="FD552" s="404">
        <f t="shared" si="940"/>
        <v>0</v>
      </c>
      <c r="FE552" s="404">
        <f t="shared" si="940"/>
        <v>0</v>
      </c>
      <c r="FF552" s="404">
        <f t="shared" si="940"/>
        <v>0</v>
      </c>
      <c r="FG552" s="404">
        <f t="shared" si="940"/>
        <v>0</v>
      </c>
      <c r="FH552" s="404">
        <f t="shared" si="940"/>
        <v>0</v>
      </c>
      <c r="FI552" s="404">
        <f t="shared" si="940"/>
        <v>0</v>
      </c>
      <c r="FJ552" s="404">
        <f t="shared" si="938"/>
        <v>0</v>
      </c>
      <c r="FK552" s="392">
        <f t="shared" si="903"/>
        <v>-4226</v>
      </c>
      <c r="FL552" s="384">
        <f t="shared" si="904"/>
        <v>0</v>
      </c>
      <c r="FM552" s="384">
        <f t="shared" si="904"/>
        <v>0</v>
      </c>
      <c r="FN552" s="405">
        <f t="shared" si="932"/>
        <v>0</v>
      </c>
      <c r="FO552" s="405">
        <f t="shared" si="932"/>
        <v>0</v>
      </c>
      <c r="FP552" s="405">
        <f t="shared" si="932"/>
        <v>0</v>
      </c>
      <c r="FQ552" s="405">
        <f t="shared" si="932"/>
        <v>0</v>
      </c>
      <c r="FR552" s="405">
        <f t="shared" si="932"/>
        <v>0</v>
      </c>
      <c r="FS552" s="405">
        <f t="shared" si="932"/>
        <v>0</v>
      </c>
      <c r="FT552" s="405">
        <f t="shared" si="930"/>
        <v>0</v>
      </c>
      <c r="FU552" s="405">
        <f t="shared" si="930"/>
        <v>0</v>
      </c>
      <c r="FV552" s="405">
        <f t="shared" si="930"/>
        <v>0</v>
      </c>
      <c r="FW552" s="397">
        <f t="shared" si="905"/>
        <v>-13095</v>
      </c>
      <c r="FX552" s="406">
        <f t="shared" si="906"/>
        <v>0</v>
      </c>
      <c r="FY552" s="331">
        <f t="shared" si="907"/>
        <v>0</v>
      </c>
      <c r="FZ552" s="382">
        <f t="shared" si="908"/>
        <v>0</v>
      </c>
      <c r="GA552" s="331">
        <f t="shared" si="909"/>
        <v>0</v>
      </c>
      <c r="GB552" s="407">
        <f t="shared" si="910"/>
        <v>0</v>
      </c>
      <c r="GC552" s="407">
        <f t="shared" si="911"/>
        <v>0</v>
      </c>
      <c r="GD552" s="407">
        <f t="shared" si="912"/>
        <v>0</v>
      </c>
      <c r="GE552" s="407">
        <f t="shared" si="913"/>
        <v>0</v>
      </c>
      <c r="GF552" s="407">
        <f t="shared" si="914"/>
        <v>0</v>
      </c>
      <c r="GG552" s="407">
        <f t="shared" si="915"/>
        <v>0</v>
      </c>
      <c r="GH552" s="407">
        <f t="shared" si="916"/>
        <v>9.0949470177292824E-13</v>
      </c>
      <c r="GI552" s="407">
        <f t="shared" si="917"/>
        <v>0</v>
      </c>
      <c r="GJ552">
        <f t="shared" si="918"/>
        <v>0</v>
      </c>
      <c r="GK552" s="382">
        <f t="shared" si="919"/>
        <v>9.0949470177292824E-13</v>
      </c>
      <c r="GL552">
        <v>6</v>
      </c>
      <c r="GM552">
        <f t="shared" si="936"/>
        <v>266</v>
      </c>
      <c r="GN552">
        <f t="shared" si="936"/>
        <v>0</v>
      </c>
      <c r="GO552">
        <f t="shared" si="936"/>
        <v>7370</v>
      </c>
      <c r="GP552">
        <f t="shared" si="936"/>
        <v>0</v>
      </c>
      <c r="GQ552">
        <f t="shared" si="936"/>
        <v>0</v>
      </c>
      <c r="GR552">
        <f t="shared" si="935"/>
        <v>0</v>
      </c>
      <c r="GS552">
        <f t="shared" si="935"/>
        <v>0</v>
      </c>
      <c r="GT552">
        <f t="shared" si="935"/>
        <v>16107</v>
      </c>
      <c r="GU552">
        <f t="shared" si="935"/>
        <v>0</v>
      </c>
      <c r="GV552">
        <f t="shared" si="935"/>
        <v>0</v>
      </c>
    </row>
    <row r="553" spans="1:204" customFormat="1" x14ac:dyDescent="0.25">
      <c r="A553" s="378">
        <v>29011</v>
      </c>
      <c r="B553" s="32" t="s">
        <v>1209</v>
      </c>
      <c r="C553" t="s">
        <v>887</v>
      </c>
      <c r="D553">
        <v>6</v>
      </c>
      <c r="E553" s="379">
        <v>8714</v>
      </c>
      <c r="F553" s="379">
        <v>7769</v>
      </c>
      <c r="G553" s="379">
        <v>30</v>
      </c>
      <c r="H553" s="379">
        <v>0</v>
      </c>
      <c r="I553" s="379">
        <v>752</v>
      </c>
      <c r="J553" s="379">
        <v>0</v>
      </c>
      <c r="K553" s="379">
        <v>0</v>
      </c>
      <c r="L553" s="379">
        <v>747</v>
      </c>
      <c r="M553" s="380">
        <v>0</v>
      </c>
      <c r="N553" s="381">
        <f t="shared" si="850"/>
        <v>18012</v>
      </c>
      <c r="O553" s="379">
        <v>13246</v>
      </c>
      <c r="P553" s="379">
        <v>7597</v>
      </c>
      <c r="Q553" s="379">
        <v>550</v>
      </c>
      <c r="R553" s="379">
        <v>0</v>
      </c>
      <c r="S553" s="379">
        <v>750</v>
      </c>
      <c r="T553" s="379">
        <v>0</v>
      </c>
      <c r="U553" s="379">
        <v>0</v>
      </c>
      <c r="V553" s="379">
        <v>1142</v>
      </c>
      <c r="W553" s="480">
        <f>(VLOOKUP(A553,'[1]floresta plant'!$A$4:$F$573,6,0))*1000</f>
        <v>0</v>
      </c>
      <c r="X553" s="24">
        <f t="shared" si="851"/>
        <v>23285</v>
      </c>
      <c r="Y553" s="53">
        <f t="shared" si="926"/>
        <v>520</v>
      </c>
      <c r="Z553" s="53">
        <f t="shared" si="926"/>
        <v>0</v>
      </c>
      <c r="AA553" s="53">
        <f t="shared" si="926"/>
        <v>-2</v>
      </c>
      <c r="AB553" s="53">
        <f t="shared" si="926"/>
        <v>0</v>
      </c>
      <c r="AC553" s="53">
        <f t="shared" si="926"/>
        <v>0</v>
      </c>
      <c r="AD553" s="53">
        <f t="shared" si="926"/>
        <v>395</v>
      </c>
      <c r="AE553" s="53">
        <f t="shared" si="923"/>
        <v>0</v>
      </c>
      <c r="AF553" s="53">
        <f t="shared" si="852"/>
        <v>-172</v>
      </c>
      <c r="AG553" s="53">
        <f t="shared" si="853"/>
        <v>4532</v>
      </c>
      <c r="AH553" s="53">
        <f t="shared" si="854"/>
        <v>-5273</v>
      </c>
      <c r="AI553" s="53">
        <f t="shared" si="920"/>
        <v>5273</v>
      </c>
      <c r="AJ553" s="469">
        <v>0</v>
      </c>
      <c r="AK553" s="469">
        <v>0</v>
      </c>
      <c r="AL553" s="469">
        <v>0</v>
      </c>
      <c r="AM553" s="470">
        <f t="shared" si="855"/>
        <v>0</v>
      </c>
      <c r="AN553" s="53">
        <f t="shared" si="856"/>
        <v>-5273</v>
      </c>
      <c r="AO553" s="382">
        <f t="shared" si="857"/>
        <v>2</v>
      </c>
      <c r="AP553">
        <v>6</v>
      </c>
      <c r="AQ553" s="383">
        <f t="shared" si="858"/>
        <v>5447</v>
      </c>
      <c r="AR553" s="383">
        <f t="shared" si="859"/>
        <v>-174</v>
      </c>
      <c r="AS553" s="383">
        <f t="shared" si="860"/>
        <v>520</v>
      </c>
      <c r="AT553" s="383">
        <f t="shared" si="861"/>
        <v>174</v>
      </c>
      <c r="AU553" s="383">
        <f t="shared" si="862"/>
        <v>5273</v>
      </c>
      <c r="AV553" s="383">
        <f t="shared" si="863"/>
        <v>0</v>
      </c>
      <c r="AW553" s="383">
        <f t="shared" si="864"/>
        <v>1</v>
      </c>
      <c r="AX553" s="383">
        <f t="shared" si="865"/>
        <v>1</v>
      </c>
      <c r="AY553" s="383">
        <f t="shared" si="866"/>
        <v>174</v>
      </c>
      <c r="AZ553">
        <f t="shared" si="867"/>
        <v>346</v>
      </c>
      <c r="BA553">
        <f t="shared" si="868"/>
        <v>0</v>
      </c>
      <c r="BB553" s="383">
        <f t="shared" si="869"/>
        <v>0</v>
      </c>
      <c r="BC553" s="384">
        <f t="shared" si="931"/>
        <v>520</v>
      </c>
      <c r="BD553" s="384">
        <f t="shared" si="931"/>
        <v>0</v>
      </c>
      <c r="BE553" s="384">
        <f t="shared" si="931"/>
        <v>1.1494252873563218E-2</v>
      </c>
      <c r="BF553" s="384">
        <f t="shared" si="931"/>
        <v>0</v>
      </c>
      <c r="BG553" s="384">
        <f t="shared" si="931"/>
        <v>0</v>
      </c>
      <c r="BH553" s="384">
        <f t="shared" si="931"/>
        <v>395</v>
      </c>
      <c r="BI553" s="384">
        <f t="shared" si="929"/>
        <v>0</v>
      </c>
      <c r="BJ553" s="384">
        <f t="shared" si="929"/>
        <v>0.9885057471264368</v>
      </c>
      <c r="BK553" s="384">
        <f t="shared" si="929"/>
        <v>4532</v>
      </c>
      <c r="BL553" s="474">
        <f t="shared" si="870"/>
        <v>0</v>
      </c>
      <c r="BM553" s="409">
        <f t="shared" si="871"/>
        <v>-4927</v>
      </c>
      <c r="BN553" s="473">
        <f t="shared" si="872"/>
        <v>4927</v>
      </c>
      <c r="BO553" s="387">
        <f t="shared" si="873"/>
        <v>0</v>
      </c>
      <c r="BP553" s="387">
        <f t="shared" si="874"/>
        <v>1</v>
      </c>
      <c r="BQ553" s="388">
        <f t="shared" si="875"/>
        <v>0</v>
      </c>
      <c r="BR553" s="389">
        <f t="shared" si="876"/>
        <v>0</v>
      </c>
      <c r="BS553" s="390">
        <f t="shared" si="877"/>
        <v>520</v>
      </c>
      <c r="BT553" s="391">
        <f t="shared" si="939"/>
        <v>0</v>
      </c>
      <c r="BU553" s="391">
        <f t="shared" si="939"/>
        <v>2</v>
      </c>
      <c r="BV553" s="391">
        <f t="shared" si="939"/>
        <v>0</v>
      </c>
      <c r="BW553" s="391">
        <f t="shared" si="939"/>
        <v>0</v>
      </c>
      <c r="BX553" s="391">
        <f t="shared" si="939"/>
        <v>0</v>
      </c>
      <c r="BY553" s="391">
        <f t="shared" si="939"/>
        <v>0</v>
      </c>
      <c r="BZ553" s="391">
        <f t="shared" si="939"/>
        <v>172</v>
      </c>
      <c r="CA553" s="391">
        <f t="shared" si="937"/>
        <v>0</v>
      </c>
      <c r="CB553" s="391">
        <f t="shared" si="878"/>
        <v>346</v>
      </c>
      <c r="CC553" s="391">
        <f t="shared" si="878"/>
        <v>0</v>
      </c>
      <c r="CD553" s="392">
        <f t="shared" si="879"/>
        <v>0</v>
      </c>
      <c r="CE553" s="393">
        <f t="shared" si="880"/>
        <v>0</v>
      </c>
      <c r="CF553" s="392">
        <f t="shared" si="927"/>
        <v>0</v>
      </c>
      <c r="CG553" s="392">
        <f t="shared" si="927"/>
        <v>0</v>
      </c>
      <c r="CH553" s="392">
        <f t="shared" si="927"/>
        <v>0</v>
      </c>
      <c r="CI553" s="392">
        <f t="shared" si="927"/>
        <v>0</v>
      </c>
      <c r="CJ553" s="392">
        <f t="shared" si="927"/>
        <v>0</v>
      </c>
      <c r="CK553" s="392">
        <f t="shared" si="927"/>
        <v>0</v>
      </c>
      <c r="CL553" s="392">
        <f t="shared" si="924"/>
        <v>0</v>
      </c>
      <c r="CM553" s="392">
        <f t="shared" si="881"/>
        <v>0</v>
      </c>
      <c r="CN553" s="392">
        <f t="shared" si="882"/>
        <v>0</v>
      </c>
      <c r="CO553" s="394">
        <f t="shared" si="883"/>
        <v>0</v>
      </c>
      <c r="CP553" s="394">
        <f t="shared" si="883"/>
        <v>0</v>
      </c>
      <c r="CQ553" s="395">
        <f t="shared" si="884"/>
        <v>-2</v>
      </c>
      <c r="CR553" s="394">
        <f t="shared" si="933"/>
        <v>0</v>
      </c>
      <c r="CS553" s="394">
        <f t="shared" si="933"/>
        <v>0</v>
      </c>
      <c r="CT553" s="394">
        <f t="shared" si="933"/>
        <v>0</v>
      </c>
      <c r="CU553" s="394">
        <f t="shared" si="933"/>
        <v>0</v>
      </c>
      <c r="CV553" s="394">
        <f t="shared" si="933"/>
        <v>0</v>
      </c>
      <c r="CW553" s="394">
        <f t="shared" si="933"/>
        <v>0</v>
      </c>
      <c r="CX553" s="396">
        <f t="shared" si="885"/>
        <v>0</v>
      </c>
      <c r="CY553" s="396">
        <f t="shared" si="885"/>
        <v>0</v>
      </c>
      <c r="CZ553" s="397">
        <f t="shared" si="886"/>
        <v>0</v>
      </c>
      <c r="DA553" s="397">
        <f t="shared" si="886"/>
        <v>0</v>
      </c>
      <c r="DB553" s="397">
        <f t="shared" si="886"/>
        <v>0</v>
      </c>
      <c r="DC553" s="397">
        <f t="shared" si="887"/>
        <v>0</v>
      </c>
      <c r="DD553" s="397">
        <f t="shared" si="848"/>
        <v>0</v>
      </c>
      <c r="DE553" s="397">
        <f t="shared" si="848"/>
        <v>0</v>
      </c>
      <c r="DF553" s="397">
        <f t="shared" si="848"/>
        <v>0</v>
      </c>
      <c r="DG553" s="397">
        <f t="shared" si="848"/>
        <v>0</v>
      </c>
      <c r="DH553" s="397">
        <f t="shared" si="848"/>
        <v>0</v>
      </c>
      <c r="DI553" s="398">
        <f t="shared" si="888"/>
        <v>0</v>
      </c>
      <c r="DJ553" s="398">
        <f t="shared" si="888"/>
        <v>0</v>
      </c>
      <c r="DK553" s="399">
        <f t="shared" si="889"/>
        <v>0</v>
      </c>
      <c r="DL553" s="399">
        <f t="shared" si="889"/>
        <v>0</v>
      </c>
      <c r="DM553" s="399">
        <f t="shared" si="889"/>
        <v>0</v>
      </c>
      <c r="DN553" s="399">
        <f t="shared" si="889"/>
        <v>0</v>
      </c>
      <c r="DO553" s="399">
        <f t="shared" si="890"/>
        <v>0</v>
      </c>
      <c r="DP553" s="399">
        <f t="shared" si="891"/>
        <v>0</v>
      </c>
      <c r="DQ553" s="399">
        <f t="shared" si="891"/>
        <v>0</v>
      </c>
      <c r="DR553" s="399">
        <f t="shared" si="891"/>
        <v>0</v>
      </c>
      <c r="DS553" s="399">
        <f t="shared" si="891"/>
        <v>0</v>
      </c>
      <c r="DT553" s="400">
        <f t="shared" si="892"/>
        <v>0</v>
      </c>
      <c r="DU553" s="400">
        <f t="shared" si="892"/>
        <v>0</v>
      </c>
      <c r="DV553" s="386">
        <f t="shared" si="849"/>
        <v>0</v>
      </c>
      <c r="DW553" s="386">
        <f t="shared" si="849"/>
        <v>0</v>
      </c>
      <c r="DX553" s="386">
        <f t="shared" si="849"/>
        <v>0</v>
      </c>
      <c r="DY553" s="386">
        <f t="shared" si="849"/>
        <v>0</v>
      </c>
      <c r="DZ553" s="386">
        <f t="shared" si="849"/>
        <v>0</v>
      </c>
      <c r="EA553" s="401">
        <f t="shared" si="893"/>
        <v>395</v>
      </c>
      <c r="EB553" s="386">
        <f t="shared" si="894"/>
        <v>0</v>
      </c>
      <c r="EC553" s="386">
        <f t="shared" si="894"/>
        <v>0</v>
      </c>
      <c r="ED553" s="386">
        <f t="shared" si="894"/>
        <v>0</v>
      </c>
      <c r="EE553" s="385">
        <f t="shared" si="895"/>
        <v>395</v>
      </c>
      <c r="EF553" s="385">
        <f t="shared" si="895"/>
        <v>0</v>
      </c>
      <c r="EG553" s="402">
        <f t="shared" si="934"/>
        <v>0</v>
      </c>
      <c r="EH553" s="402">
        <f t="shared" si="934"/>
        <v>0</v>
      </c>
      <c r="EI553" s="402">
        <f t="shared" si="934"/>
        <v>0</v>
      </c>
      <c r="EJ553" s="402">
        <f t="shared" si="934"/>
        <v>0</v>
      </c>
      <c r="EK553" s="402">
        <f t="shared" si="934"/>
        <v>0</v>
      </c>
      <c r="EL553" s="402">
        <f t="shared" si="934"/>
        <v>0</v>
      </c>
      <c r="EM553" s="402">
        <f t="shared" si="896"/>
        <v>0</v>
      </c>
      <c r="EN553" s="402">
        <f t="shared" si="897"/>
        <v>0</v>
      </c>
      <c r="EO553" s="402">
        <f t="shared" si="897"/>
        <v>0</v>
      </c>
      <c r="EP553" s="402">
        <f t="shared" si="898"/>
        <v>0</v>
      </c>
      <c r="EQ553" s="402">
        <f t="shared" si="899"/>
        <v>0</v>
      </c>
      <c r="ER553" s="394">
        <f t="shared" si="928"/>
        <v>0</v>
      </c>
      <c r="ES553" s="394">
        <f t="shared" si="928"/>
        <v>0</v>
      </c>
      <c r="ET553" s="394">
        <f t="shared" si="928"/>
        <v>0</v>
      </c>
      <c r="EU553" s="394">
        <f t="shared" si="928"/>
        <v>0</v>
      </c>
      <c r="EV553" s="394">
        <f t="shared" si="928"/>
        <v>0</v>
      </c>
      <c r="EW553" s="394">
        <f t="shared" si="928"/>
        <v>0</v>
      </c>
      <c r="EX553" s="394">
        <f t="shared" si="925"/>
        <v>0</v>
      </c>
      <c r="EY553" s="403">
        <f t="shared" si="900"/>
        <v>-172</v>
      </c>
      <c r="EZ553" s="394">
        <f t="shared" si="901"/>
        <v>0</v>
      </c>
      <c r="FA553" s="396">
        <f t="shared" si="902"/>
        <v>0</v>
      </c>
      <c r="FB553" s="396">
        <f t="shared" si="902"/>
        <v>0</v>
      </c>
      <c r="FC553" s="404">
        <f t="shared" si="940"/>
        <v>0</v>
      </c>
      <c r="FD553" s="404">
        <f t="shared" si="940"/>
        <v>0</v>
      </c>
      <c r="FE553" s="404">
        <f t="shared" si="940"/>
        <v>0</v>
      </c>
      <c r="FF553" s="404">
        <f t="shared" si="940"/>
        <v>0</v>
      </c>
      <c r="FG553" s="404">
        <f t="shared" si="940"/>
        <v>0</v>
      </c>
      <c r="FH553" s="404">
        <f t="shared" si="940"/>
        <v>0</v>
      </c>
      <c r="FI553" s="404">
        <f t="shared" si="940"/>
        <v>0</v>
      </c>
      <c r="FJ553" s="404">
        <f t="shared" si="938"/>
        <v>0</v>
      </c>
      <c r="FK553" s="392">
        <f t="shared" si="903"/>
        <v>4532</v>
      </c>
      <c r="FL553" s="384">
        <f t="shared" si="904"/>
        <v>4532</v>
      </c>
      <c r="FM553" s="384">
        <f t="shared" si="904"/>
        <v>0</v>
      </c>
      <c r="FN553" s="405">
        <f t="shared" si="932"/>
        <v>0</v>
      </c>
      <c r="FO553" s="405">
        <f t="shared" si="932"/>
        <v>0</v>
      </c>
      <c r="FP553" s="405">
        <f t="shared" si="932"/>
        <v>0</v>
      </c>
      <c r="FQ553" s="405">
        <f t="shared" si="932"/>
        <v>0</v>
      </c>
      <c r="FR553" s="405">
        <f t="shared" si="932"/>
        <v>0</v>
      </c>
      <c r="FS553" s="405">
        <f t="shared" si="932"/>
        <v>0</v>
      </c>
      <c r="FT553" s="405">
        <f t="shared" si="930"/>
        <v>0</v>
      </c>
      <c r="FU553" s="405">
        <f t="shared" si="930"/>
        <v>0</v>
      </c>
      <c r="FV553" s="405">
        <f t="shared" si="930"/>
        <v>0</v>
      </c>
      <c r="FW553" s="397">
        <f t="shared" si="905"/>
        <v>-5273</v>
      </c>
      <c r="FX553" s="406">
        <f t="shared" si="906"/>
        <v>0</v>
      </c>
      <c r="FY553" s="331">
        <f t="shared" si="907"/>
        <v>0</v>
      </c>
      <c r="FZ553" s="382">
        <f t="shared" si="908"/>
        <v>0</v>
      </c>
      <c r="GA553" s="331">
        <f t="shared" si="909"/>
        <v>0</v>
      </c>
      <c r="GB553" s="407">
        <f t="shared" si="910"/>
        <v>0</v>
      </c>
      <c r="GC553" s="407">
        <f t="shared" si="911"/>
        <v>0</v>
      </c>
      <c r="GD553" s="407">
        <f t="shared" si="912"/>
        <v>0</v>
      </c>
      <c r="GE553" s="407">
        <f t="shared" si="913"/>
        <v>0</v>
      </c>
      <c r="GF553" s="407">
        <f t="shared" si="914"/>
        <v>0</v>
      </c>
      <c r="GG553" s="407">
        <f t="shared" si="915"/>
        <v>0</v>
      </c>
      <c r="GH553" s="407">
        <f t="shared" si="916"/>
        <v>0</v>
      </c>
      <c r="GI553" s="407">
        <f t="shared" si="917"/>
        <v>0</v>
      </c>
      <c r="GJ553">
        <f t="shared" si="918"/>
        <v>0</v>
      </c>
      <c r="GK553" s="382">
        <f t="shared" si="919"/>
        <v>0</v>
      </c>
      <c r="GL553">
        <v>6</v>
      </c>
      <c r="GM553">
        <f t="shared" si="936"/>
        <v>520</v>
      </c>
      <c r="GN553">
        <f t="shared" si="936"/>
        <v>0</v>
      </c>
      <c r="GO553">
        <f t="shared" si="936"/>
        <v>0</v>
      </c>
      <c r="GP553">
        <f t="shared" si="936"/>
        <v>0</v>
      </c>
      <c r="GQ553">
        <f t="shared" si="936"/>
        <v>0</v>
      </c>
      <c r="GR553">
        <f t="shared" si="935"/>
        <v>395</v>
      </c>
      <c r="GS553">
        <f t="shared" si="935"/>
        <v>0</v>
      </c>
      <c r="GT553">
        <f t="shared" si="935"/>
        <v>0</v>
      </c>
      <c r="GU553">
        <f t="shared" si="935"/>
        <v>4532</v>
      </c>
      <c r="GV553">
        <f t="shared" si="935"/>
        <v>0</v>
      </c>
    </row>
    <row r="554" spans="1:204" customFormat="1" x14ac:dyDescent="0.25">
      <c r="A554" s="378">
        <v>29012</v>
      </c>
      <c r="B554" s="32" t="s">
        <v>1210</v>
      </c>
      <c r="C554" t="s">
        <v>887</v>
      </c>
      <c r="D554">
        <v>6</v>
      </c>
      <c r="E554" s="379">
        <v>37961</v>
      </c>
      <c r="F554" s="379">
        <v>2632</v>
      </c>
      <c r="G554" s="379">
        <v>252</v>
      </c>
      <c r="H554" s="379">
        <v>0</v>
      </c>
      <c r="I554" s="379">
        <v>0</v>
      </c>
      <c r="J554" s="379">
        <v>0</v>
      </c>
      <c r="K554" s="379">
        <v>0</v>
      </c>
      <c r="L554" s="379">
        <v>4</v>
      </c>
      <c r="M554" s="380">
        <v>741.32837177770671</v>
      </c>
      <c r="N554" s="381">
        <f t="shared" si="850"/>
        <v>41590.328371777709</v>
      </c>
      <c r="O554" s="379">
        <v>39364</v>
      </c>
      <c r="P554" s="379">
        <v>2965</v>
      </c>
      <c r="Q554" s="379">
        <v>372</v>
      </c>
      <c r="R554" s="379">
        <v>0</v>
      </c>
      <c r="S554" s="379">
        <v>0</v>
      </c>
      <c r="T554" s="379">
        <v>0</v>
      </c>
      <c r="U554" s="379">
        <v>0</v>
      </c>
      <c r="V554" s="379">
        <v>56</v>
      </c>
      <c r="W554" s="480">
        <f>(VLOOKUP(A554,'[1]floresta plant'!$A$4:$F$573,6,0))*1000</f>
        <v>12625.022073749771</v>
      </c>
      <c r="X554" s="24">
        <f t="shared" si="851"/>
        <v>55382.022073749773</v>
      </c>
      <c r="Y554" s="53">
        <f t="shared" si="926"/>
        <v>120</v>
      </c>
      <c r="Z554" s="53">
        <f t="shared" si="926"/>
        <v>0</v>
      </c>
      <c r="AA554" s="53">
        <f t="shared" si="926"/>
        <v>0</v>
      </c>
      <c r="AB554" s="53">
        <f t="shared" si="926"/>
        <v>0</v>
      </c>
      <c r="AC554" s="53">
        <f t="shared" si="926"/>
        <v>0</v>
      </c>
      <c r="AD554" s="53">
        <f t="shared" si="926"/>
        <v>52</v>
      </c>
      <c r="AE554" s="53">
        <f t="shared" si="923"/>
        <v>11883.693701972064</v>
      </c>
      <c r="AF554" s="53">
        <f t="shared" si="852"/>
        <v>333</v>
      </c>
      <c r="AG554" s="53">
        <f t="shared" si="853"/>
        <v>1403</v>
      </c>
      <c r="AH554" s="53">
        <f t="shared" si="854"/>
        <v>-13791.693701972064</v>
      </c>
      <c r="AI554" s="53">
        <f t="shared" si="920"/>
        <v>13791.693701972064</v>
      </c>
      <c r="AJ554" s="469">
        <v>0</v>
      </c>
      <c r="AK554" s="469">
        <v>0</v>
      </c>
      <c r="AL554" s="469">
        <v>0</v>
      </c>
      <c r="AM554" s="470">
        <f t="shared" si="855"/>
        <v>0</v>
      </c>
      <c r="AN554" s="53">
        <f t="shared" si="856"/>
        <v>-13791.693701972064</v>
      </c>
      <c r="AO554" s="382">
        <f t="shared" si="857"/>
        <v>2</v>
      </c>
      <c r="AP554">
        <v>6</v>
      </c>
      <c r="AQ554" s="383">
        <f t="shared" si="858"/>
        <v>13791.693701972064</v>
      </c>
      <c r="AR554" s="383">
        <f t="shared" si="859"/>
        <v>0</v>
      </c>
      <c r="AS554" s="383">
        <f t="shared" si="860"/>
        <v>120</v>
      </c>
      <c r="AT554" s="383">
        <f t="shared" si="861"/>
        <v>0</v>
      </c>
      <c r="AU554" s="383">
        <f t="shared" si="862"/>
        <v>13791.693701972064</v>
      </c>
      <c r="AV554" s="383">
        <f t="shared" si="863"/>
        <v>0</v>
      </c>
      <c r="AW554" s="383">
        <f t="shared" si="864"/>
        <v>1</v>
      </c>
      <c r="AX554" s="383">
        <f t="shared" si="865"/>
        <v>1</v>
      </c>
      <c r="AY554" s="383">
        <f t="shared" si="866"/>
        <v>0</v>
      </c>
      <c r="AZ554">
        <f t="shared" si="867"/>
        <v>120</v>
      </c>
      <c r="BA554">
        <f t="shared" si="868"/>
        <v>0</v>
      </c>
      <c r="BB554" s="383">
        <f t="shared" si="869"/>
        <v>0</v>
      </c>
      <c r="BC554" s="384">
        <f t="shared" si="931"/>
        <v>120</v>
      </c>
      <c r="BD554" s="384">
        <f t="shared" si="931"/>
        <v>0</v>
      </c>
      <c r="BE554" s="384">
        <f t="shared" si="931"/>
        <v>0</v>
      </c>
      <c r="BF554" s="384">
        <f t="shared" si="931"/>
        <v>0</v>
      </c>
      <c r="BG554" s="384">
        <f t="shared" si="931"/>
        <v>0</v>
      </c>
      <c r="BH554" s="384">
        <f t="shared" si="931"/>
        <v>52</v>
      </c>
      <c r="BI554" s="384">
        <f t="shared" si="929"/>
        <v>11883.693701972064</v>
      </c>
      <c r="BJ554" s="384">
        <f t="shared" si="929"/>
        <v>333</v>
      </c>
      <c r="BK554" s="384">
        <f t="shared" si="929"/>
        <v>1403</v>
      </c>
      <c r="BL554" s="474">
        <f t="shared" si="870"/>
        <v>0</v>
      </c>
      <c r="BM554" s="409">
        <f t="shared" si="871"/>
        <v>-13671.693701972064</v>
      </c>
      <c r="BN554" s="473">
        <f t="shared" si="872"/>
        <v>13671.693701972064</v>
      </c>
      <c r="BO554" s="387">
        <f t="shared" si="873"/>
        <v>0</v>
      </c>
      <c r="BP554" s="387">
        <f t="shared" si="874"/>
        <v>1</v>
      </c>
      <c r="BQ554" s="388">
        <f t="shared" si="875"/>
        <v>0</v>
      </c>
      <c r="BR554" s="389">
        <f t="shared" si="876"/>
        <v>0</v>
      </c>
      <c r="BS554" s="390">
        <f t="shared" si="877"/>
        <v>120</v>
      </c>
      <c r="BT554" s="391">
        <f t="shared" si="939"/>
        <v>0</v>
      </c>
      <c r="BU554" s="391">
        <f t="shared" si="939"/>
        <v>0</v>
      </c>
      <c r="BV554" s="391">
        <f t="shared" si="939"/>
        <v>0</v>
      </c>
      <c r="BW554" s="391">
        <f t="shared" si="939"/>
        <v>0</v>
      </c>
      <c r="BX554" s="391">
        <f t="shared" si="939"/>
        <v>0</v>
      </c>
      <c r="BY554" s="391">
        <f t="shared" si="939"/>
        <v>0</v>
      </c>
      <c r="BZ554" s="391">
        <f t="shared" si="939"/>
        <v>0</v>
      </c>
      <c r="CA554" s="391">
        <f t="shared" si="937"/>
        <v>0</v>
      </c>
      <c r="CB554" s="391">
        <f t="shared" si="878"/>
        <v>120</v>
      </c>
      <c r="CC554" s="391">
        <f t="shared" si="878"/>
        <v>0</v>
      </c>
      <c r="CD554" s="392">
        <f t="shared" si="879"/>
        <v>0</v>
      </c>
      <c r="CE554" s="393">
        <f t="shared" si="880"/>
        <v>0</v>
      </c>
      <c r="CF554" s="392">
        <f t="shared" si="927"/>
        <v>0</v>
      </c>
      <c r="CG554" s="392">
        <f t="shared" si="927"/>
        <v>0</v>
      </c>
      <c r="CH554" s="392">
        <f t="shared" si="927"/>
        <v>0</v>
      </c>
      <c r="CI554" s="392">
        <f t="shared" si="927"/>
        <v>0</v>
      </c>
      <c r="CJ554" s="392">
        <f t="shared" si="927"/>
        <v>0</v>
      </c>
      <c r="CK554" s="392">
        <f t="shared" si="927"/>
        <v>0</v>
      </c>
      <c r="CL554" s="392">
        <f t="shared" si="924"/>
        <v>0</v>
      </c>
      <c r="CM554" s="392">
        <f t="shared" si="881"/>
        <v>0</v>
      </c>
      <c r="CN554" s="392">
        <f t="shared" si="882"/>
        <v>0</v>
      </c>
      <c r="CO554" s="394">
        <f t="shared" si="883"/>
        <v>0</v>
      </c>
      <c r="CP554" s="394">
        <f t="shared" si="883"/>
        <v>0</v>
      </c>
      <c r="CQ554" s="395">
        <f t="shared" si="884"/>
        <v>0</v>
      </c>
      <c r="CR554" s="394">
        <f t="shared" si="933"/>
        <v>0</v>
      </c>
      <c r="CS554" s="394">
        <f t="shared" si="933"/>
        <v>0</v>
      </c>
      <c r="CT554" s="394">
        <f t="shared" si="933"/>
        <v>0</v>
      </c>
      <c r="CU554" s="394">
        <f t="shared" si="933"/>
        <v>0</v>
      </c>
      <c r="CV554" s="394">
        <f t="shared" si="933"/>
        <v>0</v>
      </c>
      <c r="CW554" s="394">
        <f t="shared" si="933"/>
        <v>0</v>
      </c>
      <c r="CX554" s="396">
        <f t="shared" si="885"/>
        <v>0</v>
      </c>
      <c r="CY554" s="396">
        <f t="shared" si="885"/>
        <v>0</v>
      </c>
      <c r="CZ554" s="397">
        <f t="shared" si="886"/>
        <v>0</v>
      </c>
      <c r="DA554" s="397">
        <f t="shared" si="886"/>
        <v>0</v>
      </c>
      <c r="DB554" s="397">
        <f t="shared" si="886"/>
        <v>0</v>
      </c>
      <c r="DC554" s="397">
        <f t="shared" si="887"/>
        <v>0</v>
      </c>
      <c r="DD554" s="397">
        <f t="shared" si="848"/>
        <v>0</v>
      </c>
      <c r="DE554" s="397">
        <f t="shared" si="848"/>
        <v>0</v>
      </c>
      <c r="DF554" s="397">
        <f t="shared" si="848"/>
        <v>0</v>
      </c>
      <c r="DG554" s="397">
        <f t="shared" si="848"/>
        <v>0</v>
      </c>
      <c r="DH554" s="397">
        <f t="shared" si="848"/>
        <v>0</v>
      </c>
      <c r="DI554" s="398">
        <f t="shared" si="888"/>
        <v>0</v>
      </c>
      <c r="DJ554" s="398">
        <f t="shared" si="888"/>
        <v>0</v>
      </c>
      <c r="DK554" s="399">
        <f t="shared" si="889"/>
        <v>0</v>
      </c>
      <c r="DL554" s="399">
        <f t="shared" si="889"/>
        <v>0</v>
      </c>
      <c r="DM554" s="399">
        <f t="shared" si="889"/>
        <v>0</v>
      </c>
      <c r="DN554" s="399">
        <f t="shared" si="889"/>
        <v>0</v>
      </c>
      <c r="DO554" s="399">
        <f t="shared" si="890"/>
        <v>0</v>
      </c>
      <c r="DP554" s="399">
        <f t="shared" si="891"/>
        <v>0</v>
      </c>
      <c r="DQ554" s="399">
        <f t="shared" si="891"/>
        <v>0</v>
      </c>
      <c r="DR554" s="399">
        <f t="shared" si="891"/>
        <v>0</v>
      </c>
      <c r="DS554" s="399">
        <f t="shared" si="891"/>
        <v>0</v>
      </c>
      <c r="DT554" s="400">
        <f t="shared" si="892"/>
        <v>0</v>
      </c>
      <c r="DU554" s="400">
        <f t="shared" si="892"/>
        <v>0</v>
      </c>
      <c r="DV554" s="386">
        <f t="shared" si="849"/>
        <v>0</v>
      </c>
      <c r="DW554" s="386">
        <f t="shared" si="849"/>
        <v>0</v>
      </c>
      <c r="DX554" s="386">
        <f t="shared" si="849"/>
        <v>0</v>
      </c>
      <c r="DY554" s="386">
        <f t="shared" si="849"/>
        <v>0</v>
      </c>
      <c r="DZ554" s="386">
        <f t="shared" si="849"/>
        <v>0</v>
      </c>
      <c r="EA554" s="401">
        <f t="shared" si="893"/>
        <v>52</v>
      </c>
      <c r="EB554" s="386">
        <f t="shared" si="894"/>
        <v>0</v>
      </c>
      <c r="EC554" s="386">
        <f t="shared" si="894"/>
        <v>0</v>
      </c>
      <c r="ED554" s="386">
        <f t="shared" si="894"/>
        <v>0</v>
      </c>
      <c r="EE554" s="385">
        <f t="shared" si="895"/>
        <v>52</v>
      </c>
      <c r="EF554" s="385">
        <f t="shared" si="895"/>
        <v>0</v>
      </c>
      <c r="EG554" s="402">
        <f t="shared" si="934"/>
        <v>0</v>
      </c>
      <c r="EH554" s="402">
        <f t="shared" si="934"/>
        <v>0</v>
      </c>
      <c r="EI554" s="402">
        <f t="shared" si="934"/>
        <v>0</v>
      </c>
      <c r="EJ554" s="402">
        <f t="shared" si="934"/>
        <v>0</v>
      </c>
      <c r="EK554" s="402">
        <f t="shared" si="934"/>
        <v>0</v>
      </c>
      <c r="EL554" s="402">
        <f t="shared" si="934"/>
        <v>0</v>
      </c>
      <c r="EM554" s="402">
        <f t="shared" si="896"/>
        <v>11883.693701972064</v>
      </c>
      <c r="EN554" s="402">
        <f t="shared" si="897"/>
        <v>0</v>
      </c>
      <c r="EO554" s="402">
        <f t="shared" si="897"/>
        <v>0</v>
      </c>
      <c r="EP554" s="402">
        <f t="shared" si="898"/>
        <v>11883.693701972064</v>
      </c>
      <c r="EQ554" s="402">
        <f t="shared" si="899"/>
        <v>0</v>
      </c>
      <c r="ER554" s="394">
        <f t="shared" si="928"/>
        <v>0</v>
      </c>
      <c r="ES554" s="394">
        <f t="shared" si="928"/>
        <v>0</v>
      </c>
      <c r="ET554" s="394">
        <f t="shared" si="928"/>
        <v>0</v>
      </c>
      <c r="EU554" s="394">
        <f t="shared" si="928"/>
        <v>0</v>
      </c>
      <c r="EV554" s="394">
        <f t="shared" si="928"/>
        <v>0</v>
      </c>
      <c r="EW554" s="394">
        <f t="shared" si="928"/>
        <v>0</v>
      </c>
      <c r="EX554" s="394">
        <f t="shared" si="925"/>
        <v>0</v>
      </c>
      <c r="EY554" s="403">
        <f t="shared" si="900"/>
        <v>333</v>
      </c>
      <c r="EZ554" s="394">
        <f t="shared" si="901"/>
        <v>0</v>
      </c>
      <c r="FA554" s="396">
        <f t="shared" si="902"/>
        <v>333</v>
      </c>
      <c r="FB554" s="396">
        <f t="shared" si="902"/>
        <v>0</v>
      </c>
      <c r="FC554" s="404">
        <f t="shared" si="940"/>
        <v>0</v>
      </c>
      <c r="FD554" s="404">
        <f t="shared" si="940"/>
        <v>0</v>
      </c>
      <c r="FE554" s="404">
        <f t="shared" si="940"/>
        <v>0</v>
      </c>
      <c r="FF554" s="404">
        <f t="shared" si="940"/>
        <v>0</v>
      </c>
      <c r="FG554" s="404">
        <f t="shared" si="940"/>
        <v>0</v>
      </c>
      <c r="FH554" s="404">
        <f t="shared" si="940"/>
        <v>0</v>
      </c>
      <c r="FI554" s="404">
        <f t="shared" si="940"/>
        <v>0</v>
      </c>
      <c r="FJ554" s="404">
        <f t="shared" si="938"/>
        <v>0</v>
      </c>
      <c r="FK554" s="392">
        <f t="shared" si="903"/>
        <v>1403</v>
      </c>
      <c r="FL554" s="384">
        <f t="shared" si="904"/>
        <v>1403</v>
      </c>
      <c r="FM554" s="384">
        <f t="shared" si="904"/>
        <v>0</v>
      </c>
      <c r="FN554" s="405">
        <f t="shared" si="932"/>
        <v>0</v>
      </c>
      <c r="FO554" s="405">
        <f t="shared" si="932"/>
        <v>0</v>
      </c>
      <c r="FP554" s="405">
        <f t="shared" si="932"/>
        <v>0</v>
      </c>
      <c r="FQ554" s="405">
        <f t="shared" si="932"/>
        <v>0</v>
      </c>
      <c r="FR554" s="405">
        <f t="shared" si="932"/>
        <v>0</v>
      </c>
      <c r="FS554" s="405">
        <f t="shared" si="932"/>
        <v>0</v>
      </c>
      <c r="FT554" s="405">
        <f t="shared" si="930"/>
        <v>0</v>
      </c>
      <c r="FU554" s="405">
        <f t="shared" si="930"/>
        <v>0</v>
      </c>
      <c r="FV554" s="405">
        <f t="shared" si="930"/>
        <v>0</v>
      </c>
      <c r="FW554" s="397">
        <f t="shared" si="905"/>
        <v>-13791.693701972064</v>
      </c>
      <c r="FX554" s="406">
        <f t="shared" si="906"/>
        <v>0</v>
      </c>
      <c r="FY554" s="331">
        <f t="shared" si="907"/>
        <v>0</v>
      </c>
      <c r="FZ554" s="382">
        <f t="shared" si="908"/>
        <v>0</v>
      </c>
      <c r="GA554" s="331">
        <f t="shared" si="909"/>
        <v>0</v>
      </c>
      <c r="GB554" s="407">
        <f t="shared" si="910"/>
        <v>0</v>
      </c>
      <c r="GC554" s="407">
        <f t="shared" si="911"/>
        <v>0</v>
      </c>
      <c r="GD554" s="407">
        <f t="shared" si="912"/>
        <v>0</v>
      </c>
      <c r="GE554" s="407">
        <f t="shared" si="913"/>
        <v>0</v>
      </c>
      <c r="GF554" s="407">
        <f t="shared" si="914"/>
        <v>0</v>
      </c>
      <c r="GG554" s="407">
        <f t="shared" si="915"/>
        <v>0</v>
      </c>
      <c r="GH554" s="407">
        <f t="shared" si="916"/>
        <v>0</v>
      </c>
      <c r="GI554" s="407">
        <f t="shared" si="917"/>
        <v>0</v>
      </c>
      <c r="GJ554">
        <f t="shared" si="918"/>
        <v>0</v>
      </c>
      <c r="GK554" s="382">
        <f t="shared" si="919"/>
        <v>0</v>
      </c>
      <c r="GL554">
        <v>6</v>
      </c>
      <c r="GM554">
        <f t="shared" si="936"/>
        <v>120</v>
      </c>
      <c r="GN554">
        <f t="shared" si="936"/>
        <v>0</v>
      </c>
      <c r="GO554">
        <f t="shared" si="936"/>
        <v>0</v>
      </c>
      <c r="GP554">
        <f t="shared" si="936"/>
        <v>0</v>
      </c>
      <c r="GQ554">
        <f t="shared" si="936"/>
        <v>0</v>
      </c>
      <c r="GR554">
        <f t="shared" si="935"/>
        <v>52</v>
      </c>
      <c r="GS554">
        <f t="shared" si="935"/>
        <v>11883.693701972064</v>
      </c>
      <c r="GT554">
        <f t="shared" si="935"/>
        <v>333</v>
      </c>
      <c r="GU554">
        <f t="shared" si="935"/>
        <v>1403</v>
      </c>
      <c r="GV554">
        <f t="shared" si="935"/>
        <v>0</v>
      </c>
    </row>
    <row r="555" spans="1:204" customFormat="1" x14ac:dyDescent="0.25">
      <c r="A555" s="378">
        <v>29013</v>
      </c>
      <c r="B555" s="32" t="s">
        <v>1211</v>
      </c>
      <c r="C555" t="s">
        <v>887</v>
      </c>
      <c r="D555">
        <v>6</v>
      </c>
      <c r="E555" s="379">
        <v>2109</v>
      </c>
      <c r="F555" s="379">
        <v>642</v>
      </c>
      <c r="G555" s="379">
        <v>0</v>
      </c>
      <c r="H555" s="379">
        <v>0</v>
      </c>
      <c r="I555" s="379">
        <v>0</v>
      </c>
      <c r="J555" s="379">
        <v>0</v>
      </c>
      <c r="K555" s="379">
        <v>0</v>
      </c>
      <c r="L555" s="379">
        <v>0</v>
      </c>
      <c r="M555" s="380">
        <v>0</v>
      </c>
      <c r="N555" s="381">
        <f t="shared" si="850"/>
        <v>2751</v>
      </c>
      <c r="O555" s="379">
        <v>3008</v>
      </c>
      <c r="P555" s="379">
        <v>850</v>
      </c>
      <c r="Q555" s="379">
        <v>0</v>
      </c>
      <c r="R555" s="379">
        <v>0</v>
      </c>
      <c r="S555" s="379">
        <v>0</v>
      </c>
      <c r="T555" s="379">
        <v>100</v>
      </c>
      <c r="U555" s="379">
        <v>0</v>
      </c>
      <c r="V555" s="379">
        <v>0</v>
      </c>
      <c r="W555" s="480">
        <f>(VLOOKUP(A555,'[1]floresta plant'!$A$4:$F$573,6,0))*1000</f>
        <v>0</v>
      </c>
      <c r="X555" s="24">
        <f t="shared" si="851"/>
        <v>3958</v>
      </c>
      <c r="Y555" s="53">
        <f t="shared" si="926"/>
        <v>0</v>
      </c>
      <c r="Z555" s="53">
        <f t="shared" si="926"/>
        <v>0</v>
      </c>
      <c r="AA555" s="53">
        <f t="shared" si="926"/>
        <v>0</v>
      </c>
      <c r="AB555" s="53">
        <f t="shared" si="926"/>
        <v>100</v>
      </c>
      <c r="AC555" s="53">
        <f t="shared" si="926"/>
        <v>0</v>
      </c>
      <c r="AD555" s="53">
        <f t="shared" si="926"/>
        <v>0</v>
      </c>
      <c r="AE555" s="53">
        <f t="shared" si="923"/>
        <v>0</v>
      </c>
      <c r="AF555" s="53">
        <f t="shared" si="852"/>
        <v>208</v>
      </c>
      <c r="AG555" s="53">
        <f t="shared" si="853"/>
        <v>899</v>
      </c>
      <c r="AH555" s="53">
        <f t="shared" si="854"/>
        <v>-1207</v>
      </c>
      <c r="AI555" s="53">
        <f t="shared" si="920"/>
        <v>1207</v>
      </c>
      <c r="AJ555" s="469">
        <v>0</v>
      </c>
      <c r="AK555" s="469">
        <v>0</v>
      </c>
      <c r="AL555" s="469">
        <v>0</v>
      </c>
      <c r="AM555" s="470">
        <f t="shared" si="855"/>
        <v>0</v>
      </c>
      <c r="AN555" s="53">
        <f t="shared" si="856"/>
        <v>-1207</v>
      </c>
      <c r="AO555" s="382">
        <f t="shared" si="857"/>
        <v>2</v>
      </c>
      <c r="AP555">
        <v>6</v>
      </c>
      <c r="AQ555" s="383">
        <f t="shared" si="858"/>
        <v>1207</v>
      </c>
      <c r="AR555" s="383">
        <f t="shared" si="859"/>
        <v>0</v>
      </c>
      <c r="AS555" s="383">
        <f t="shared" si="860"/>
        <v>0</v>
      </c>
      <c r="AT555" s="383">
        <f t="shared" si="861"/>
        <v>0</v>
      </c>
      <c r="AU555" s="383">
        <f t="shared" si="862"/>
        <v>1207</v>
      </c>
      <c r="AV555" s="383">
        <f t="shared" si="863"/>
        <v>0</v>
      </c>
      <c r="AW555" s="383">
        <f t="shared" si="864"/>
        <v>1</v>
      </c>
      <c r="AX555" s="383">
        <f t="shared" si="865"/>
        <v>1</v>
      </c>
      <c r="AY555" s="383">
        <f t="shared" si="866"/>
        <v>0</v>
      </c>
      <c r="AZ555">
        <f t="shared" si="867"/>
        <v>0</v>
      </c>
      <c r="BA555">
        <f t="shared" si="868"/>
        <v>0</v>
      </c>
      <c r="BB555" s="383">
        <f t="shared" si="869"/>
        <v>0</v>
      </c>
      <c r="BC555" s="384">
        <f t="shared" si="931"/>
        <v>0</v>
      </c>
      <c r="BD555" s="384">
        <f t="shared" si="931"/>
        <v>0</v>
      </c>
      <c r="BE555" s="384">
        <f t="shared" si="931"/>
        <v>0</v>
      </c>
      <c r="BF555" s="384">
        <f t="shared" si="931"/>
        <v>100</v>
      </c>
      <c r="BG555" s="384">
        <f t="shared" si="931"/>
        <v>0</v>
      </c>
      <c r="BH555" s="384">
        <f t="shared" si="931"/>
        <v>0</v>
      </c>
      <c r="BI555" s="384">
        <f t="shared" si="929"/>
        <v>0</v>
      </c>
      <c r="BJ555" s="384">
        <f t="shared" si="929"/>
        <v>208</v>
      </c>
      <c r="BK555" s="384">
        <f t="shared" si="929"/>
        <v>899</v>
      </c>
      <c r="BL555" s="474">
        <f t="shared" si="870"/>
        <v>0</v>
      </c>
      <c r="BM555" s="409">
        <f t="shared" si="871"/>
        <v>-1207</v>
      </c>
      <c r="BN555" s="473">
        <f t="shared" si="872"/>
        <v>1207</v>
      </c>
      <c r="BO555" s="387">
        <f t="shared" si="873"/>
        <v>0</v>
      </c>
      <c r="BP555" s="387">
        <f t="shared" si="874"/>
        <v>1</v>
      </c>
      <c r="BQ555" s="388">
        <f t="shared" si="875"/>
        <v>0</v>
      </c>
      <c r="BR555" s="389">
        <f t="shared" si="876"/>
        <v>0</v>
      </c>
      <c r="BS555" s="390">
        <f t="shared" si="877"/>
        <v>0</v>
      </c>
      <c r="BT555" s="391">
        <f t="shared" si="939"/>
        <v>0</v>
      </c>
      <c r="BU555" s="391">
        <f t="shared" si="939"/>
        <v>0</v>
      </c>
      <c r="BV555" s="391">
        <f t="shared" si="939"/>
        <v>0</v>
      </c>
      <c r="BW555" s="391">
        <f t="shared" si="939"/>
        <v>0</v>
      </c>
      <c r="BX555" s="391">
        <f t="shared" si="939"/>
        <v>0</v>
      </c>
      <c r="BY555" s="391">
        <f t="shared" si="939"/>
        <v>0</v>
      </c>
      <c r="BZ555" s="391">
        <f t="shared" si="939"/>
        <v>0</v>
      </c>
      <c r="CA555" s="391">
        <f t="shared" si="937"/>
        <v>0</v>
      </c>
      <c r="CB555" s="391">
        <f t="shared" si="878"/>
        <v>0</v>
      </c>
      <c r="CC555" s="391">
        <f t="shared" si="878"/>
        <v>0</v>
      </c>
      <c r="CD555" s="392">
        <f t="shared" si="879"/>
        <v>0</v>
      </c>
      <c r="CE555" s="393">
        <f t="shared" si="880"/>
        <v>0</v>
      </c>
      <c r="CF555" s="392">
        <f t="shared" si="927"/>
        <v>0</v>
      </c>
      <c r="CG555" s="392">
        <f t="shared" si="927"/>
        <v>0</v>
      </c>
      <c r="CH555" s="392">
        <f t="shared" si="927"/>
        <v>0</v>
      </c>
      <c r="CI555" s="392">
        <f t="shared" si="927"/>
        <v>0</v>
      </c>
      <c r="CJ555" s="392">
        <f t="shared" si="927"/>
        <v>0</v>
      </c>
      <c r="CK555" s="392">
        <f t="shared" si="927"/>
        <v>0</v>
      </c>
      <c r="CL555" s="392">
        <f t="shared" si="924"/>
        <v>0</v>
      </c>
      <c r="CM555" s="392">
        <f t="shared" si="881"/>
        <v>0</v>
      </c>
      <c r="CN555" s="392">
        <f t="shared" si="882"/>
        <v>0</v>
      </c>
      <c r="CO555" s="394">
        <f t="shared" si="883"/>
        <v>0</v>
      </c>
      <c r="CP555" s="394">
        <f t="shared" si="883"/>
        <v>0</v>
      </c>
      <c r="CQ555" s="395">
        <f t="shared" si="884"/>
        <v>0</v>
      </c>
      <c r="CR555" s="394">
        <f t="shared" si="933"/>
        <v>0</v>
      </c>
      <c r="CS555" s="394">
        <f t="shared" si="933"/>
        <v>0</v>
      </c>
      <c r="CT555" s="394">
        <f t="shared" si="933"/>
        <v>0</v>
      </c>
      <c r="CU555" s="394">
        <f t="shared" si="933"/>
        <v>0</v>
      </c>
      <c r="CV555" s="394">
        <f t="shared" si="933"/>
        <v>0</v>
      </c>
      <c r="CW555" s="394">
        <f t="shared" si="933"/>
        <v>0</v>
      </c>
      <c r="CX555" s="396">
        <f t="shared" si="885"/>
        <v>0</v>
      </c>
      <c r="CY555" s="396">
        <f t="shared" si="885"/>
        <v>0</v>
      </c>
      <c r="CZ555" s="397">
        <f t="shared" si="886"/>
        <v>0</v>
      </c>
      <c r="DA555" s="397">
        <f t="shared" si="886"/>
        <v>0</v>
      </c>
      <c r="DB555" s="397">
        <f t="shared" si="886"/>
        <v>0</v>
      </c>
      <c r="DC555" s="397">
        <f t="shared" si="887"/>
        <v>100</v>
      </c>
      <c r="DD555" s="397">
        <f t="shared" si="848"/>
        <v>0</v>
      </c>
      <c r="DE555" s="397">
        <f t="shared" si="848"/>
        <v>0</v>
      </c>
      <c r="DF555" s="397">
        <f t="shared" si="848"/>
        <v>0</v>
      </c>
      <c r="DG555" s="397">
        <f t="shared" si="848"/>
        <v>0</v>
      </c>
      <c r="DH555" s="397">
        <f t="shared" si="848"/>
        <v>0</v>
      </c>
      <c r="DI555" s="398">
        <f t="shared" si="888"/>
        <v>100</v>
      </c>
      <c r="DJ555" s="398">
        <f t="shared" si="888"/>
        <v>0</v>
      </c>
      <c r="DK555" s="399">
        <f t="shared" si="889"/>
        <v>0</v>
      </c>
      <c r="DL555" s="399">
        <f t="shared" si="889"/>
        <v>0</v>
      </c>
      <c r="DM555" s="399">
        <f t="shared" si="889"/>
        <v>0</v>
      </c>
      <c r="DN555" s="399">
        <f t="shared" si="889"/>
        <v>0</v>
      </c>
      <c r="DO555" s="399">
        <f t="shared" si="890"/>
        <v>0</v>
      </c>
      <c r="DP555" s="399">
        <f t="shared" si="891"/>
        <v>0</v>
      </c>
      <c r="DQ555" s="399">
        <f t="shared" si="891"/>
        <v>0</v>
      </c>
      <c r="DR555" s="399">
        <f t="shared" si="891"/>
        <v>0</v>
      </c>
      <c r="DS555" s="399">
        <f t="shared" si="891"/>
        <v>0</v>
      </c>
      <c r="DT555" s="400">
        <f t="shared" si="892"/>
        <v>0</v>
      </c>
      <c r="DU555" s="400">
        <f t="shared" si="892"/>
        <v>0</v>
      </c>
      <c r="DV555" s="386">
        <f t="shared" si="849"/>
        <v>0</v>
      </c>
      <c r="DW555" s="386">
        <f t="shared" si="849"/>
        <v>0</v>
      </c>
      <c r="DX555" s="386">
        <f t="shared" si="849"/>
        <v>0</v>
      </c>
      <c r="DY555" s="386">
        <f t="shared" si="849"/>
        <v>0</v>
      </c>
      <c r="DZ555" s="386">
        <f t="shared" si="849"/>
        <v>0</v>
      </c>
      <c r="EA555" s="401">
        <f t="shared" si="893"/>
        <v>0</v>
      </c>
      <c r="EB555" s="386">
        <f t="shared" si="894"/>
        <v>0</v>
      </c>
      <c r="EC555" s="386">
        <f t="shared" si="894"/>
        <v>0</v>
      </c>
      <c r="ED555" s="386">
        <f t="shared" si="894"/>
        <v>0</v>
      </c>
      <c r="EE555" s="385">
        <f t="shared" si="895"/>
        <v>0</v>
      </c>
      <c r="EF555" s="385">
        <f t="shared" si="895"/>
        <v>0</v>
      </c>
      <c r="EG555" s="402">
        <f t="shared" si="934"/>
        <v>0</v>
      </c>
      <c r="EH555" s="402">
        <f t="shared" si="934"/>
        <v>0</v>
      </c>
      <c r="EI555" s="402">
        <f t="shared" si="934"/>
        <v>0</v>
      </c>
      <c r="EJ555" s="402">
        <f t="shared" si="934"/>
        <v>0</v>
      </c>
      <c r="EK555" s="402">
        <f t="shared" si="934"/>
        <v>0</v>
      </c>
      <c r="EL555" s="402">
        <f t="shared" si="934"/>
        <v>0</v>
      </c>
      <c r="EM555" s="402">
        <f t="shared" si="896"/>
        <v>0</v>
      </c>
      <c r="EN555" s="402">
        <f t="shared" si="897"/>
        <v>0</v>
      </c>
      <c r="EO555" s="402">
        <f t="shared" si="897"/>
        <v>0</v>
      </c>
      <c r="EP555" s="402">
        <f t="shared" si="898"/>
        <v>0</v>
      </c>
      <c r="EQ555" s="402">
        <f t="shared" si="899"/>
        <v>0</v>
      </c>
      <c r="ER555" s="394">
        <f t="shared" si="928"/>
        <v>0</v>
      </c>
      <c r="ES555" s="394">
        <f t="shared" si="928"/>
        <v>0</v>
      </c>
      <c r="ET555" s="394">
        <f t="shared" si="928"/>
        <v>0</v>
      </c>
      <c r="EU555" s="394">
        <f t="shared" si="928"/>
        <v>0</v>
      </c>
      <c r="EV555" s="394">
        <f t="shared" si="928"/>
        <v>0</v>
      </c>
      <c r="EW555" s="394">
        <f t="shared" si="928"/>
        <v>0</v>
      </c>
      <c r="EX555" s="394">
        <f t="shared" si="925"/>
        <v>0</v>
      </c>
      <c r="EY555" s="403">
        <f t="shared" si="900"/>
        <v>208</v>
      </c>
      <c r="EZ555" s="394">
        <f t="shared" si="901"/>
        <v>0</v>
      </c>
      <c r="FA555" s="396">
        <f t="shared" si="902"/>
        <v>208</v>
      </c>
      <c r="FB555" s="396">
        <f t="shared" si="902"/>
        <v>0</v>
      </c>
      <c r="FC555" s="404">
        <f t="shared" si="940"/>
        <v>0</v>
      </c>
      <c r="FD555" s="404">
        <f t="shared" si="940"/>
        <v>0</v>
      </c>
      <c r="FE555" s="404">
        <f t="shared" si="940"/>
        <v>0</v>
      </c>
      <c r="FF555" s="404">
        <f t="shared" si="940"/>
        <v>0</v>
      </c>
      <c r="FG555" s="404">
        <f t="shared" si="940"/>
        <v>0</v>
      </c>
      <c r="FH555" s="404">
        <f t="shared" si="940"/>
        <v>0</v>
      </c>
      <c r="FI555" s="404">
        <f t="shared" si="940"/>
        <v>0</v>
      </c>
      <c r="FJ555" s="404">
        <f t="shared" si="938"/>
        <v>0</v>
      </c>
      <c r="FK555" s="392">
        <f t="shared" si="903"/>
        <v>899</v>
      </c>
      <c r="FL555" s="384">
        <f t="shared" si="904"/>
        <v>899</v>
      </c>
      <c r="FM555" s="384">
        <f t="shared" si="904"/>
        <v>0</v>
      </c>
      <c r="FN555" s="405">
        <f t="shared" si="932"/>
        <v>0</v>
      </c>
      <c r="FO555" s="405">
        <f t="shared" si="932"/>
        <v>0</v>
      </c>
      <c r="FP555" s="405">
        <f t="shared" si="932"/>
        <v>0</v>
      </c>
      <c r="FQ555" s="405">
        <f t="shared" si="932"/>
        <v>0</v>
      </c>
      <c r="FR555" s="405">
        <f t="shared" si="932"/>
        <v>0</v>
      </c>
      <c r="FS555" s="405">
        <f t="shared" si="932"/>
        <v>0</v>
      </c>
      <c r="FT555" s="405">
        <f t="shared" si="930"/>
        <v>0</v>
      </c>
      <c r="FU555" s="405">
        <f t="shared" si="930"/>
        <v>0</v>
      </c>
      <c r="FV555" s="405">
        <f t="shared" si="930"/>
        <v>0</v>
      </c>
      <c r="FW555" s="397">
        <f t="shared" si="905"/>
        <v>-1207</v>
      </c>
      <c r="FX555" s="406">
        <f t="shared" si="906"/>
        <v>0</v>
      </c>
      <c r="FY555" s="331">
        <f t="shared" si="907"/>
        <v>0</v>
      </c>
      <c r="FZ555" s="382">
        <f t="shared" si="908"/>
        <v>0</v>
      </c>
      <c r="GA555" s="331">
        <f t="shared" si="909"/>
        <v>0</v>
      </c>
      <c r="GB555" s="407">
        <f t="shared" si="910"/>
        <v>0</v>
      </c>
      <c r="GC555" s="407">
        <f t="shared" si="911"/>
        <v>0</v>
      </c>
      <c r="GD555" s="407">
        <f t="shared" si="912"/>
        <v>0</v>
      </c>
      <c r="GE555" s="407">
        <f t="shared" si="913"/>
        <v>0</v>
      </c>
      <c r="GF555" s="407">
        <f t="shared" si="914"/>
        <v>0</v>
      </c>
      <c r="GG555" s="407">
        <f t="shared" si="915"/>
        <v>0</v>
      </c>
      <c r="GH555" s="407">
        <f t="shared" si="916"/>
        <v>0</v>
      </c>
      <c r="GI555" s="407">
        <f t="shared" si="917"/>
        <v>0</v>
      </c>
      <c r="GJ555">
        <f t="shared" si="918"/>
        <v>0</v>
      </c>
      <c r="GK555" s="382">
        <f t="shared" si="919"/>
        <v>0</v>
      </c>
      <c r="GL555">
        <v>6</v>
      </c>
      <c r="GM555">
        <f t="shared" si="936"/>
        <v>0</v>
      </c>
      <c r="GN555">
        <f t="shared" si="936"/>
        <v>0</v>
      </c>
      <c r="GO555">
        <f t="shared" si="936"/>
        <v>0</v>
      </c>
      <c r="GP555">
        <f t="shared" si="936"/>
        <v>100</v>
      </c>
      <c r="GQ555">
        <f t="shared" si="936"/>
        <v>0</v>
      </c>
      <c r="GR555">
        <f t="shared" si="935"/>
        <v>0</v>
      </c>
      <c r="GS555">
        <f t="shared" si="935"/>
        <v>0</v>
      </c>
      <c r="GT555">
        <f t="shared" si="935"/>
        <v>208</v>
      </c>
      <c r="GU555">
        <f t="shared" si="935"/>
        <v>899</v>
      </c>
      <c r="GV555">
        <f t="shared" si="935"/>
        <v>0</v>
      </c>
    </row>
    <row r="556" spans="1:204" customFormat="1" x14ac:dyDescent="0.25">
      <c r="A556" s="378">
        <v>29014</v>
      </c>
      <c r="B556" s="32" t="s">
        <v>1212</v>
      </c>
      <c r="C556" t="s">
        <v>887</v>
      </c>
      <c r="D556">
        <v>6</v>
      </c>
      <c r="E556" s="379">
        <v>25486</v>
      </c>
      <c r="F556" s="379">
        <v>19451</v>
      </c>
      <c r="G556" s="379">
        <v>40</v>
      </c>
      <c r="H556" s="379">
        <v>0</v>
      </c>
      <c r="I556" s="379">
        <v>0</v>
      </c>
      <c r="J556" s="379">
        <v>0</v>
      </c>
      <c r="K556" s="379">
        <v>0</v>
      </c>
      <c r="L556" s="379">
        <v>0</v>
      </c>
      <c r="M556" s="380">
        <v>0</v>
      </c>
      <c r="N556" s="381">
        <f t="shared" si="850"/>
        <v>44977</v>
      </c>
      <c r="O556" s="379">
        <v>28631</v>
      </c>
      <c r="P556" s="379">
        <v>33219</v>
      </c>
      <c r="Q556" s="379">
        <v>50</v>
      </c>
      <c r="R556" s="379">
        <v>0</v>
      </c>
      <c r="S556" s="379">
        <v>0</v>
      </c>
      <c r="T556" s="379">
        <v>0</v>
      </c>
      <c r="U556" s="379">
        <v>0</v>
      </c>
      <c r="V556" s="379">
        <v>0</v>
      </c>
      <c r="W556" s="480">
        <f>(VLOOKUP(A556,'[1]floresta plant'!$A$4:$F$573,6,0))*1000</f>
        <v>0</v>
      </c>
      <c r="X556" s="24">
        <f t="shared" si="851"/>
        <v>61900</v>
      </c>
      <c r="Y556" s="53">
        <f t="shared" si="926"/>
        <v>10</v>
      </c>
      <c r="Z556" s="53">
        <f t="shared" si="926"/>
        <v>0</v>
      </c>
      <c r="AA556" s="53">
        <f t="shared" si="926"/>
        <v>0</v>
      </c>
      <c r="AB556" s="53">
        <f t="shared" si="926"/>
        <v>0</v>
      </c>
      <c r="AC556" s="53">
        <f t="shared" si="926"/>
        <v>0</v>
      </c>
      <c r="AD556" s="53">
        <f t="shared" si="926"/>
        <v>0</v>
      </c>
      <c r="AE556" s="53">
        <f t="shared" si="923"/>
        <v>0</v>
      </c>
      <c r="AF556" s="53">
        <f t="shared" si="852"/>
        <v>13768</v>
      </c>
      <c r="AG556" s="53">
        <f t="shared" si="853"/>
        <v>3145</v>
      </c>
      <c r="AH556" s="53">
        <f t="shared" si="854"/>
        <v>-16923</v>
      </c>
      <c r="AI556" s="53">
        <f t="shared" si="920"/>
        <v>16923</v>
      </c>
      <c r="AJ556" s="469">
        <v>0</v>
      </c>
      <c r="AK556" s="469">
        <v>0</v>
      </c>
      <c r="AL556" s="469">
        <v>0</v>
      </c>
      <c r="AM556" s="470">
        <f t="shared" si="855"/>
        <v>0</v>
      </c>
      <c r="AN556" s="53">
        <f t="shared" si="856"/>
        <v>-16923</v>
      </c>
      <c r="AO556" s="382">
        <f t="shared" si="857"/>
        <v>2</v>
      </c>
      <c r="AP556">
        <v>6</v>
      </c>
      <c r="AQ556" s="383">
        <f t="shared" si="858"/>
        <v>16923</v>
      </c>
      <c r="AR556" s="383">
        <f t="shared" si="859"/>
        <v>0</v>
      </c>
      <c r="AS556" s="383">
        <f t="shared" si="860"/>
        <v>10</v>
      </c>
      <c r="AT556" s="383">
        <f t="shared" si="861"/>
        <v>0</v>
      </c>
      <c r="AU556" s="383">
        <f t="shared" si="862"/>
        <v>16923</v>
      </c>
      <c r="AV556" s="383">
        <f t="shared" si="863"/>
        <v>0</v>
      </c>
      <c r="AW556" s="383">
        <f t="shared" si="864"/>
        <v>1</v>
      </c>
      <c r="AX556" s="383">
        <f t="shared" si="865"/>
        <v>1</v>
      </c>
      <c r="AY556" s="383">
        <f t="shared" si="866"/>
        <v>0</v>
      </c>
      <c r="AZ556">
        <f t="shared" si="867"/>
        <v>10</v>
      </c>
      <c r="BA556">
        <f t="shared" si="868"/>
        <v>0</v>
      </c>
      <c r="BB556" s="383">
        <f t="shared" si="869"/>
        <v>0</v>
      </c>
      <c r="BC556" s="384">
        <f t="shared" si="931"/>
        <v>10</v>
      </c>
      <c r="BD556" s="384">
        <f t="shared" si="931"/>
        <v>0</v>
      </c>
      <c r="BE556" s="384">
        <f t="shared" si="931"/>
        <v>0</v>
      </c>
      <c r="BF556" s="384">
        <f t="shared" si="931"/>
        <v>0</v>
      </c>
      <c r="BG556" s="384">
        <f t="shared" si="931"/>
        <v>0</v>
      </c>
      <c r="BH556" s="384">
        <f t="shared" si="931"/>
        <v>0</v>
      </c>
      <c r="BI556" s="384">
        <f t="shared" si="929"/>
        <v>0</v>
      </c>
      <c r="BJ556" s="384">
        <f t="shared" si="929"/>
        <v>13768</v>
      </c>
      <c r="BK556" s="384">
        <f t="shared" si="929"/>
        <v>3145</v>
      </c>
      <c r="BL556" s="474">
        <f t="shared" si="870"/>
        <v>0</v>
      </c>
      <c r="BM556" s="409">
        <f t="shared" si="871"/>
        <v>-16913</v>
      </c>
      <c r="BN556" s="473">
        <f t="shared" si="872"/>
        <v>16913</v>
      </c>
      <c r="BO556" s="387">
        <f t="shared" si="873"/>
        <v>0</v>
      </c>
      <c r="BP556" s="387">
        <f t="shared" si="874"/>
        <v>1</v>
      </c>
      <c r="BQ556" s="388">
        <f t="shared" si="875"/>
        <v>0</v>
      </c>
      <c r="BR556" s="389">
        <f t="shared" si="876"/>
        <v>0</v>
      </c>
      <c r="BS556" s="390">
        <f t="shared" si="877"/>
        <v>10</v>
      </c>
      <c r="BT556" s="391">
        <f t="shared" si="939"/>
        <v>0</v>
      </c>
      <c r="BU556" s="391">
        <f t="shared" si="939"/>
        <v>0</v>
      </c>
      <c r="BV556" s="391">
        <f t="shared" si="939"/>
        <v>0</v>
      </c>
      <c r="BW556" s="391">
        <f t="shared" si="939"/>
        <v>0</v>
      </c>
      <c r="BX556" s="391">
        <f t="shared" si="939"/>
        <v>0</v>
      </c>
      <c r="BY556" s="391">
        <f t="shared" si="939"/>
        <v>0</v>
      </c>
      <c r="BZ556" s="391">
        <f t="shared" si="939"/>
        <v>0</v>
      </c>
      <c r="CA556" s="391">
        <f t="shared" si="937"/>
        <v>0</v>
      </c>
      <c r="CB556" s="391">
        <f t="shared" si="878"/>
        <v>10</v>
      </c>
      <c r="CC556" s="391">
        <f t="shared" si="878"/>
        <v>0</v>
      </c>
      <c r="CD556" s="392">
        <f t="shared" si="879"/>
        <v>0</v>
      </c>
      <c r="CE556" s="393">
        <f t="shared" si="880"/>
        <v>0</v>
      </c>
      <c r="CF556" s="392">
        <f t="shared" si="927"/>
        <v>0</v>
      </c>
      <c r="CG556" s="392">
        <f t="shared" si="927"/>
        <v>0</v>
      </c>
      <c r="CH556" s="392">
        <f t="shared" si="927"/>
        <v>0</v>
      </c>
      <c r="CI556" s="392">
        <f t="shared" si="927"/>
        <v>0</v>
      </c>
      <c r="CJ556" s="392">
        <f t="shared" si="927"/>
        <v>0</v>
      </c>
      <c r="CK556" s="392">
        <f t="shared" si="927"/>
        <v>0</v>
      </c>
      <c r="CL556" s="392">
        <f t="shared" si="924"/>
        <v>0</v>
      </c>
      <c r="CM556" s="392">
        <f t="shared" si="881"/>
        <v>0</v>
      </c>
      <c r="CN556" s="392">
        <f t="shared" si="882"/>
        <v>0</v>
      </c>
      <c r="CO556" s="394">
        <f t="shared" si="883"/>
        <v>0</v>
      </c>
      <c r="CP556" s="394">
        <f t="shared" si="883"/>
        <v>0</v>
      </c>
      <c r="CQ556" s="395">
        <f t="shared" si="884"/>
        <v>0</v>
      </c>
      <c r="CR556" s="394">
        <f t="shared" si="933"/>
        <v>0</v>
      </c>
      <c r="CS556" s="394">
        <f t="shared" si="933"/>
        <v>0</v>
      </c>
      <c r="CT556" s="394">
        <f t="shared" si="933"/>
        <v>0</v>
      </c>
      <c r="CU556" s="394">
        <f t="shared" si="933"/>
        <v>0</v>
      </c>
      <c r="CV556" s="394">
        <f t="shared" si="933"/>
        <v>0</v>
      </c>
      <c r="CW556" s="394">
        <f t="shared" si="933"/>
        <v>0</v>
      </c>
      <c r="CX556" s="396">
        <f t="shared" si="885"/>
        <v>0</v>
      </c>
      <c r="CY556" s="396">
        <f t="shared" si="885"/>
        <v>0</v>
      </c>
      <c r="CZ556" s="397">
        <f t="shared" si="886"/>
        <v>0</v>
      </c>
      <c r="DA556" s="397">
        <f t="shared" si="886"/>
        <v>0</v>
      </c>
      <c r="DB556" s="397">
        <f t="shared" si="886"/>
        <v>0</v>
      </c>
      <c r="DC556" s="397">
        <f t="shared" si="887"/>
        <v>0</v>
      </c>
      <c r="DD556" s="397">
        <f t="shared" si="848"/>
        <v>0</v>
      </c>
      <c r="DE556" s="397">
        <f t="shared" si="848"/>
        <v>0</v>
      </c>
      <c r="DF556" s="397">
        <f t="shared" si="848"/>
        <v>0</v>
      </c>
      <c r="DG556" s="397">
        <f t="shared" si="848"/>
        <v>0</v>
      </c>
      <c r="DH556" s="397">
        <f t="shared" si="848"/>
        <v>0</v>
      </c>
      <c r="DI556" s="398">
        <f t="shared" si="888"/>
        <v>0</v>
      </c>
      <c r="DJ556" s="398">
        <f t="shared" si="888"/>
        <v>0</v>
      </c>
      <c r="DK556" s="399">
        <f t="shared" si="889"/>
        <v>0</v>
      </c>
      <c r="DL556" s="399">
        <f t="shared" si="889"/>
        <v>0</v>
      </c>
      <c r="DM556" s="399">
        <f t="shared" si="889"/>
        <v>0</v>
      </c>
      <c r="DN556" s="399">
        <f t="shared" si="889"/>
        <v>0</v>
      </c>
      <c r="DO556" s="399">
        <f t="shared" si="890"/>
        <v>0</v>
      </c>
      <c r="DP556" s="399">
        <f t="shared" si="891"/>
        <v>0</v>
      </c>
      <c r="DQ556" s="399">
        <f t="shared" si="891"/>
        <v>0</v>
      </c>
      <c r="DR556" s="399">
        <f t="shared" si="891"/>
        <v>0</v>
      </c>
      <c r="DS556" s="399">
        <f t="shared" si="891"/>
        <v>0</v>
      </c>
      <c r="DT556" s="400">
        <f t="shared" si="892"/>
        <v>0</v>
      </c>
      <c r="DU556" s="400">
        <f t="shared" si="892"/>
        <v>0</v>
      </c>
      <c r="DV556" s="386">
        <f t="shared" si="849"/>
        <v>0</v>
      </c>
      <c r="DW556" s="386">
        <f t="shared" si="849"/>
        <v>0</v>
      </c>
      <c r="DX556" s="386">
        <f t="shared" si="849"/>
        <v>0</v>
      </c>
      <c r="DY556" s="386">
        <f t="shared" si="849"/>
        <v>0</v>
      </c>
      <c r="DZ556" s="386">
        <f t="shared" si="849"/>
        <v>0</v>
      </c>
      <c r="EA556" s="401">
        <f t="shared" si="893"/>
        <v>0</v>
      </c>
      <c r="EB556" s="386">
        <f t="shared" si="894"/>
        <v>0</v>
      </c>
      <c r="EC556" s="386">
        <f t="shared" si="894"/>
        <v>0</v>
      </c>
      <c r="ED556" s="386">
        <f t="shared" si="894"/>
        <v>0</v>
      </c>
      <c r="EE556" s="385">
        <f t="shared" si="895"/>
        <v>0</v>
      </c>
      <c r="EF556" s="385">
        <f t="shared" si="895"/>
        <v>0</v>
      </c>
      <c r="EG556" s="402">
        <f t="shared" si="934"/>
        <v>0</v>
      </c>
      <c r="EH556" s="402">
        <f t="shared" si="934"/>
        <v>0</v>
      </c>
      <c r="EI556" s="402">
        <f t="shared" si="934"/>
        <v>0</v>
      </c>
      <c r="EJ556" s="402">
        <f t="shared" si="934"/>
        <v>0</v>
      </c>
      <c r="EK556" s="402">
        <f t="shared" si="934"/>
        <v>0</v>
      </c>
      <c r="EL556" s="402">
        <f t="shared" si="934"/>
        <v>0</v>
      </c>
      <c r="EM556" s="402">
        <f t="shared" si="896"/>
        <v>0</v>
      </c>
      <c r="EN556" s="402">
        <f t="shared" si="897"/>
        <v>0</v>
      </c>
      <c r="EO556" s="402">
        <f t="shared" si="897"/>
        <v>0</v>
      </c>
      <c r="EP556" s="402">
        <f t="shared" si="898"/>
        <v>0</v>
      </c>
      <c r="EQ556" s="402">
        <f t="shared" si="899"/>
        <v>0</v>
      </c>
      <c r="ER556" s="394">
        <f t="shared" si="928"/>
        <v>0</v>
      </c>
      <c r="ES556" s="394">
        <f t="shared" si="928"/>
        <v>0</v>
      </c>
      <c r="ET556" s="394">
        <f t="shared" si="928"/>
        <v>0</v>
      </c>
      <c r="EU556" s="394">
        <f t="shared" si="928"/>
        <v>0</v>
      </c>
      <c r="EV556" s="394">
        <f t="shared" si="928"/>
        <v>0</v>
      </c>
      <c r="EW556" s="394">
        <f t="shared" si="928"/>
        <v>0</v>
      </c>
      <c r="EX556" s="394">
        <f t="shared" si="925"/>
        <v>0</v>
      </c>
      <c r="EY556" s="403">
        <f t="shared" si="900"/>
        <v>13768</v>
      </c>
      <c r="EZ556" s="394">
        <f t="shared" si="901"/>
        <v>0</v>
      </c>
      <c r="FA556" s="396">
        <f t="shared" si="902"/>
        <v>13768</v>
      </c>
      <c r="FB556" s="396">
        <f t="shared" si="902"/>
        <v>0</v>
      </c>
      <c r="FC556" s="404">
        <f t="shared" si="940"/>
        <v>0</v>
      </c>
      <c r="FD556" s="404">
        <f t="shared" si="940"/>
        <v>0</v>
      </c>
      <c r="FE556" s="404">
        <f t="shared" si="940"/>
        <v>0</v>
      </c>
      <c r="FF556" s="404">
        <f t="shared" si="940"/>
        <v>0</v>
      </c>
      <c r="FG556" s="404">
        <f t="shared" si="940"/>
        <v>0</v>
      </c>
      <c r="FH556" s="404">
        <f t="shared" si="940"/>
        <v>0</v>
      </c>
      <c r="FI556" s="404">
        <f t="shared" si="940"/>
        <v>0</v>
      </c>
      <c r="FJ556" s="404">
        <f t="shared" si="938"/>
        <v>0</v>
      </c>
      <c r="FK556" s="392">
        <f t="shared" si="903"/>
        <v>3145</v>
      </c>
      <c r="FL556" s="384">
        <f t="shared" si="904"/>
        <v>3145</v>
      </c>
      <c r="FM556" s="384">
        <f t="shared" si="904"/>
        <v>0</v>
      </c>
      <c r="FN556" s="405">
        <f t="shared" si="932"/>
        <v>0</v>
      </c>
      <c r="FO556" s="405">
        <f t="shared" si="932"/>
        <v>0</v>
      </c>
      <c r="FP556" s="405">
        <f t="shared" si="932"/>
        <v>0</v>
      </c>
      <c r="FQ556" s="405">
        <f t="shared" si="932"/>
        <v>0</v>
      </c>
      <c r="FR556" s="405">
        <f t="shared" si="932"/>
        <v>0</v>
      </c>
      <c r="FS556" s="405">
        <f t="shared" si="932"/>
        <v>0</v>
      </c>
      <c r="FT556" s="405">
        <f t="shared" si="930"/>
        <v>0</v>
      </c>
      <c r="FU556" s="405">
        <f t="shared" si="930"/>
        <v>0</v>
      </c>
      <c r="FV556" s="405">
        <f t="shared" si="930"/>
        <v>0</v>
      </c>
      <c r="FW556" s="397">
        <f t="shared" si="905"/>
        <v>-16923</v>
      </c>
      <c r="FX556" s="406">
        <f t="shared" si="906"/>
        <v>0</v>
      </c>
      <c r="FY556" s="331">
        <f t="shared" si="907"/>
        <v>0</v>
      </c>
      <c r="FZ556" s="382">
        <f t="shared" si="908"/>
        <v>0</v>
      </c>
      <c r="GA556" s="331">
        <f t="shared" si="909"/>
        <v>0</v>
      </c>
      <c r="GB556" s="407">
        <f t="shared" si="910"/>
        <v>0</v>
      </c>
      <c r="GC556" s="407">
        <f t="shared" si="911"/>
        <v>0</v>
      </c>
      <c r="GD556" s="407">
        <f t="shared" si="912"/>
        <v>0</v>
      </c>
      <c r="GE556" s="407">
        <f t="shared" si="913"/>
        <v>0</v>
      </c>
      <c r="GF556" s="407">
        <f t="shared" si="914"/>
        <v>0</v>
      </c>
      <c r="GG556" s="407">
        <f t="shared" si="915"/>
        <v>0</v>
      </c>
      <c r="GH556" s="407">
        <f t="shared" si="916"/>
        <v>0</v>
      </c>
      <c r="GI556" s="407">
        <f t="shared" si="917"/>
        <v>0</v>
      </c>
      <c r="GJ556">
        <f t="shared" si="918"/>
        <v>0</v>
      </c>
      <c r="GK556" s="382">
        <f t="shared" si="919"/>
        <v>0</v>
      </c>
      <c r="GL556">
        <v>6</v>
      </c>
      <c r="GM556">
        <f t="shared" si="936"/>
        <v>10</v>
      </c>
      <c r="GN556">
        <f t="shared" si="936"/>
        <v>0</v>
      </c>
      <c r="GO556">
        <f t="shared" si="936"/>
        <v>0</v>
      </c>
      <c r="GP556">
        <f t="shared" si="936"/>
        <v>0</v>
      </c>
      <c r="GQ556">
        <f t="shared" si="936"/>
        <v>0</v>
      </c>
      <c r="GR556">
        <f t="shared" si="935"/>
        <v>0</v>
      </c>
      <c r="GS556">
        <f t="shared" si="935"/>
        <v>0</v>
      </c>
      <c r="GT556">
        <f t="shared" si="935"/>
        <v>13768</v>
      </c>
      <c r="GU556">
        <f t="shared" si="935"/>
        <v>3145</v>
      </c>
      <c r="GV556">
        <f t="shared" si="935"/>
        <v>0</v>
      </c>
    </row>
    <row r="557" spans="1:204" customFormat="1" x14ac:dyDescent="0.25">
      <c r="A557" s="378">
        <v>29015</v>
      </c>
      <c r="B557" s="32" t="s">
        <v>1213</v>
      </c>
      <c r="C557" t="s">
        <v>887</v>
      </c>
      <c r="D557">
        <v>6</v>
      </c>
      <c r="E557" s="379">
        <v>14033</v>
      </c>
      <c r="F557" s="379">
        <v>25330</v>
      </c>
      <c r="G557" s="379">
        <v>170</v>
      </c>
      <c r="H557" s="379">
        <v>0</v>
      </c>
      <c r="I557" s="379">
        <v>0</v>
      </c>
      <c r="J557" s="379">
        <v>0</v>
      </c>
      <c r="K557" s="379">
        <v>0</v>
      </c>
      <c r="L557" s="379">
        <v>300</v>
      </c>
      <c r="M557" s="380">
        <v>0</v>
      </c>
      <c r="N557" s="381">
        <f t="shared" si="850"/>
        <v>39833</v>
      </c>
      <c r="O557" s="379">
        <v>10050</v>
      </c>
      <c r="P557" s="379">
        <v>32685</v>
      </c>
      <c r="Q557" s="379">
        <v>170</v>
      </c>
      <c r="R557" s="379">
        <v>0</v>
      </c>
      <c r="S557" s="379">
        <v>0</v>
      </c>
      <c r="T557" s="379">
        <v>0</v>
      </c>
      <c r="U557" s="379">
        <v>0</v>
      </c>
      <c r="V557" s="379">
        <v>0</v>
      </c>
      <c r="W557" s="480">
        <f>(VLOOKUP(A557,'[1]floresta plant'!$A$4:$F$573,6,0))*1000</f>
        <v>0</v>
      </c>
      <c r="X557" s="24">
        <f t="shared" si="851"/>
        <v>42905</v>
      </c>
      <c r="Y557" s="53">
        <f t="shared" si="926"/>
        <v>0</v>
      </c>
      <c r="Z557" s="53">
        <f t="shared" si="926"/>
        <v>0</v>
      </c>
      <c r="AA557" s="53">
        <f t="shared" si="926"/>
        <v>0</v>
      </c>
      <c r="AB557" s="53">
        <f t="shared" si="926"/>
        <v>0</v>
      </c>
      <c r="AC557" s="53">
        <f t="shared" si="926"/>
        <v>0</v>
      </c>
      <c r="AD557" s="53">
        <f t="shared" si="926"/>
        <v>-300</v>
      </c>
      <c r="AE557" s="53">
        <f t="shared" si="923"/>
        <v>0</v>
      </c>
      <c r="AF557" s="53">
        <f t="shared" si="852"/>
        <v>7355</v>
      </c>
      <c r="AG557" s="53">
        <f t="shared" si="853"/>
        <v>-3983</v>
      </c>
      <c r="AH557" s="53">
        <f t="shared" si="854"/>
        <v>-3072</v>
      </c>
      <c r="AI557" s="53">
        <f t="shared" si="920"/>
        <v>3072</v>
      </c>
      <c r="AJ557" s="469">
        <v>0</v>
      </c>
      <c r="AK557" s="469">
        <v>0</v>
      </c>
      <c r="AL557" s="469">
        <v>0</v>
      </c>
      <c r="AM557" s="470">
        <f t="shared" si="855"/>
        <v>0</v>
      </c>
      <c r="AN557" s="53">
        <f t="shared" si="856"/>
        <v>-3072</v>
      </c>
      <c r="AO557" s="382">
        <f t="shared" si="857"/>
        <v>2</v>
      </c>
      <c r="AP557">
        <v>6</v>
      </c>
      <c r="AQ557" s="383">
        <f t="shared" si="858"/>
        <v>7355</v>
      </c>
      <c r="AR557" s="383">
        <f t="shared" si="859"/>
        <v>-4283</v>
      </c>
      <c r="AS557" s="383">
        <f t="shared" si="860"/>
        <v>0</v>
      </c>
      <c r="AT557" s="383">
        <f t="shared" si="861"/>
        <v>4283</v>
      </c>
      <c r="AU557" s="383">
        <f t="shared" si="862"/>
        <v>3072</v>
      </c>
      <c r="AV557" s="383">
        <f t="shared" si="863"/>
        <v>1</v>
      </c>
      <c r="AW557" s="383">
        <f t="shared" si="864"/>
        <v>1</v>
      </c>
      <c r="AX557" s="383">
        <f t="shared" si="865"/>
        <v>1</v>
      </c>
      <c r="AY557" s="383">
        <f t="shared" si="866"/>
        <v>0</v>
      </c>
      <c r="AZ557">
        <f t="shared" si="867"/>
        <v>0</v>
      </c>
      <c r="BA557">
        <f t="shared" si="868"/>
        <v>0</v>
      </c>
      <c r="BB557" s="383">
        <f t="shared" si="869"/>
        <v>0</v>
      </c>
      <c r="BC557" s="384">
        <f t="shared" si="931"/>
        <v>0</v>
      </c>
      <c r="BD557" s="384">
        <f t="shared" si="931"/>
        <v>0</v>
      </c>
      <c r="BE557" s="384">
        <f t="shared" si="931"/>
        <v>0</v>
      </c>
      <c r="BF557" s="384">
        <f t="shared" si="931"/>
        <v>0</v>
      </c>
      <c r="BG557" s="384">
        <f t="shared" si="931"/>
        <v>0</v>
      </c>
      <c r="BH557" s="384">
        <f t="shared" si="931"/>
        <v>7.0044361428904967E-2</v>
      </c>
      <c r="BI557" s="384">
        <f t="shared" si="929"/>
        <v>0</v>
      </c>
      <c r="BJ557" s="384">
        <f t="shared" si="929"/>
        <v>7355</v>
      </c>
      <c r="BK557" s="384">
        <f t="shared" si="929"/>
        <v>0.92995563857109498</v>
      </c>
      <c r="BL557" s="474">
        <f t="shared" si="870"/>
        <v>4283</v>
      </c>
      <c r="BM557" s="409">
        <f t="shared" si="871"/>
        <v>-3072</v>
      </c>
      <c r="BN557" s="473">
        <f t="shared" si="872"/>
        <v>7355</v>
      </c>
      <c r="BO557" s="387">
        <f t="shared" si="873"/>
        <v>0.58232494901427601</v>
      </c>
      <c r="BP557" s="387">
        <f t="shared" si="874"/>
        <v>0.41767505098572399</v>
      </c>
      <c r="BQ557" s="388">
        <f t="shared" si="875"/>
        <v>0</v>
      </c>
      <c r="BR557" s="389">
        <f t="shared" si="876"/>
        <v>0</v>
      </c>
      <c r="BS557" s="390">
        <f t="shared" si="877"/>
        <v>0</v>
      </c>
      <c r="BT557" s="391">
        <f t="shared" si="939"/>
        <v>0</v>
      </c>
      <c r="BU557" s="391">
        <f t="shared" si="939"/>
        <v>0</v>
      </c>
      <c r="BV557" s="391">
        <f t="shared" si="939"/>
        <v>0</v>
      </c>
      <c r="BW557" s="391">
        <f t="shared" si="939"/>
        <v>0</v>
      </c>
      <c r="BX557" s="391">
        <f t="shared" si="939"/>
        <v>0</v>
      </c>
      <c r="BY557" s="391">
        <f t="shared" si="939"/>
        <v>0</v>
      </c>
      <c r="BZ557" s="391">
        <f t="shared" si="939"/>
        <v>0</v>
      </c>
      <c r="CA557" s="391">
        <f t="shared" si="937"/>
        <v>0</v>
      </c>
      <c r="CB557" s="391">
        <f t="shared" si="878"/>
        <v>0</v>
      </c>
      <c r="CC557" s="391">
        <f t="shared" si="878"/>
        <v>0</v>
      </c>
      <c r="CD557" s="392">
        <f t="shared" si="879"/>
        <v>0</v>
      </c>
      <c r="CE557" s="393">
        <f t="shared" si="880"/>
        <v>0</v>
      </c>
      <c r="CF557" s="392">
        <f t="shared" si="927"/>
        <v>0</v>
      </c>
      <c r="CG557" s="392">
        <f t="shared" si="927"/>
        <v>0</v>
      </c>
      <c r="CH557" s="392">
        <f t="shared" si="927"/>
        <v>0</v>
      </c>
      <c r="CI557" s="392">
        <f t="shared" si="927"/>
        <v>0</v>
      </c>
      <c r="CJ557" s="392">
        <f t="shared" si="927"/>
        <v>0</v>
      </c>
      <c r="CK557" s="392">
        <f t="shared" si="927"/>
        <v>0</v>
      </c>
      <c r="CL557" s="392">
        <f t="shared" si="924"/>
        <v>0</v>
      </c>
      <c r="CM557" s="392">
        <f t="shared" si="881"/>
        <v>0</v>
      </c>
      <c r="CN557" s="392">
        <f t="shared" si="882"/>
        <v>0</v>
      </c>
      <c r="CO557" s="394">
        <f t="shared" si="883"/>
        <v>0</v>
      </c>
      <c r="CP557" s="394">
        <f t="shared" si="883"/>
        <v>0</v>
      </c>
      <c r="CQ557" s="395">
        <f t="shared" si="884"/>
        <v>0</v>
      </c>
      <c r="CR557" s="394">
        <f t="shared" si="933"/>
        <v>0</v>
      </c>
      <c r="CS557" s="394">
        <f t="shared" si="933"/>
        <v>0</v>
      </c>
      <c r="CT557" s="394">
        <f t="shared" si="933"/>
        <v>0</v>
      </c>
      <c r="CU557" s="394">
        <f t="shared" si="933"/>
        <v>0</v>
      </c>
      <c r="CV557" s="394">
        <f t="shared" si="933"/>
        <v>0</v>
      </c>
      <c r="CW557" s="394">
        <f t="shared" si="933"/>
        <v>0</v>
      </c>
      <c r="CX557" s="396">
        <f t="shared" si="885"/>
        <v>0</v>
      </c>
      <c r="CY557" s="396">
        <f t="shared" si="885"/>
        <v>0</v>
      </c>
      <c r="CZ557" s="397">
        <f t="shared" si="886"/>
        <v>0</v>
      </c>
      <c r="DA557" s="397">
        <f t="shared" si="886"/>
        <v>0</v>
      </c>
      <c r="DB557" s="397">
        <f t="shared" si="886"/>
        <v>0</v>
      </c>
      <c r="DC557" s="397">
        <f t="shared" si="887"/>
        <v>0</v>
      </c>
      <c r="DD557" s="397">
        <f t="shared" si="848"/>
        <v>0</v>
      </c>
      <c r="DE557" s="397">
        <f t="shared" si="848"/>
        <v>0</v>
      </c>
      <c r="DF557" s="397">
        <f t="shared" si="848"/>
        <v>0</v>
      </c>
      <c r="DG557" s="397">
        <f t="shared" si="848"/>
        <v>0</v>
      </c>
      <c r="DH557" s="397">
        <f t="shared" si="848"/>
        <v>0</v>
      </c>
      <c r="DI557" s="398">
        <f t="shared" si="888"/>
        <v>0</v>
      </c>
      <c r="DJ557" s="398">
        <f t="shared" si="888"/>
        <v>0</v>
      </c>
      <c r="DK557" s="399">
        <f t="shared" si="889"/>
        <v>0</v>
      </c>
      <c r="DL557" s="399">
        <f t="shared" si="889"/>
        <v>0</v>
      </c>
      <c r="DM557" s="399">
        <f t="shared" si="889"/>
        <v>0</v>
      </c>
      <c r="DN557" s="399">
        <f t="shared" si="889"/>
        <v>0</v>
      </c>
      <c r="DO557" s="399">
        <f t="shared" si="890"/>
        <v>0</v>
      </c>
      <c r="DP557" s="399">
        <f t="shared" si="891"/>
        <v>0</v>
      </c>
      <c r="DQ557" s="399">
        <f t="shared" si="891"/>
        <v>0</v>
      </c>
      <c r="DR557" s="399">
        <f t="shared" si="891"/>
        <v>0</v>
      </c>
      <c r="DS557" s="399">
        <f t="shared" si="891"/>
        <v>0</v>
      </c>
      <c r="DT557" s="400">
        <f t="shared" si="892"/>
        <v>0</v>
      </c>
      <c r="DU557" s="400">
        <f t="shared" si="892"/>
        <v>0</v>
      </c>
      <c r="DV557" s="386">
        <f t="shared" si="849"/>
        <v>0</v>
      </c>
      <c r="DW557" s="386">
        <f t="shared" si="849"/>
        <v>0</v>
      </c>
      <c r="DX557" s="386">
        <f t="shared" si="849"/>
        <v>0</v>
      </c>
      <c r="DY557" s="386">
        <f t="shared" si="849"/>
        <v>0</v>
      </c>
      <c r="DZ557" s="386">
        <f t="shared" si="849"/>
        <v>0</v>
      </c>
      <c r="EA557" s="401">
        <f t="shared" si="893"/>
        <v>-300</v>
      </c>
      <c r="EB557" s="386">
        <f t="shared" si="894"/>
        <v>0</v>
      </c>
      <c r="EC557" s="386">
        <f t="shared" si="894"/>
        <v>0</v>
      </c>
      <c r="ED557" s="386">
        <f t="shared" si="894"/>
        <v>0</v>
      </c>
      <c r="EE557" s="385">
        <f t="shared" si="895"/>
        <v>0</v>
      </c>
      <c r="EF557" s="385">
        <f t="shared" si="895"/>
        <v>0</v>
      </c>
      <c r="EG557" s="402">
        <f t="shared" si="934"/>
        <v>0</v>
      </c>
      <c r="EH557" s="402">
        <f t="shared" si="934"/>
        <v>0</v>
      </c>
      <c r="EI557" s="402">
        <f t="shared" si="934"/>
        <v>0</v>
      </c>
      <c r="EJ557" s="402">
        <f t="shared" si="934"/>
        <v>0</v>
      </c>
      <c r="EK557" s="402">
        <f t="shared" si="934"/>
        <v>0</v>
      </c>
      <c r="EL557" s="402">
        <f t="shared" si="934"/>
        <v>0</v>
      </c>
      <c r="EM557" s="402">
        <f t="shared" si="896"/>
        <v>0</v>
      </c>
      <c r="EN557" s="402">
        <f t="shared" si="897"/>
        <v>0</v>
      </c>
      <c r="EO557" s="402">
        <f t="shared" si="897"/>
        <v>0</v>
      </c>
      <c r="EP557" s="402">
        <f t="shared" si="898"/>
        <v>0</v>
      </c>
      <c r="EQ557" s="402">
        <f t="shared" si="899"/>
        <v>0</v>
      </c>
      <c r="ER557" s="394">
        <f t="shared" si="928"/>
        <v>0</v>
      </c>
      <c r="ES557" s="394">
        <f t="shared" si="928"/>
        <v>0</v>
      </c>
      <c r="ET557" s="394">
        <f t="shared" si="928"/>
        <v>0</v>
      </c>
      <c r="EU557" s="394">
        <f t="shared" si="928"/>
        <v>0</v>
      </c>
      <c r="EV557" s="394">
        <f t="shared" si="928"/>
        <v>0</v>
      </c>
      <c r="EW557" s="394">
        <f t="shared" si="928"/>
        <v>300</v>
      </c>
      <c r="EX557" s="394">
        <f t="shared" si="925"/>
        <v>0</v>
      </c>
      <c r="EY557" s="403">
        <f t="shared" si="900"/>
        <v>7355</v>
      </c>
      <c r="EZ557" s="394">
        <f t="shared" si="901"/>
        <v>3983</v>
      </c>
      <c r="FA557" s="396">
        <f t="shared" si="902"/>
        <v>3072</v>
      </c>
      <c r="FB557" s="396">
        <f t="shared" si="902"/>
        <v>0</v>
      </c>
      <c r="FC557" s="404">
        <f t="shared" si="940"/>
        <v>0</v>
      </c>
      <c r="FD557" s="404">
        <f t="shared" si="940"/>
        <v>0</v>
      </c>
      <c r="FE557" s="404">
        <f t="shared" si="940"/>
        <v>0</v>
      </c>
      <c r="FF557" s="404">
        <f t="shared" si="940"/>
        <v>0</v>
      </c>
      <c r="FG557" s="404">
        <f t="shared" si="940"/>
        <v>0</v>
      </c>
      <c r="FH557" s="404">
        <f t="shared" si="940"/>
        <v>0</v>
      </c>
      <c r="FI557" s="404">
        <f t="shared" si="940"/>
        <v>0</v>
      </c>
      <c r="FJ557" s="404">
        <f t="shared" si="938"/>
        <v>0</v>
      </c>
      <c r="FK557" s="392">
        <f t="shared" si="903"/>
        <v>-3983</v>
      </c>
      <c r="FL557" s="384">
        <f t="shared" si="904"/>
        <v>0</v>
      </c>
      <c r="FM557" s="384">
        <f t="shared" si="904"/>
        <v>0</v>
      </c>
      <c r="FN557" s="405">
        <f t="shared" si="932"/>
        <v>0</v>
      </c>
      <c r="FO557" s="405">
        <f t="shared" si="932"/>
        <v>0</v>
      </c>
      <c r="FP557" s="405">
        <f t="shared" si="932"/>
        <v>0</v>
      </c>
      <c r="FQ557" s="405">
        <f t="shared" si="932"/>
        <v>0</v>
      </c>
      <c r="FR557" s="405">
        <f t="shared" si="932"/>
        <v>0</v>
      </c>
      <c r="FS557" s="405">
        <f t="shared" si="932"/>
        <v>0</v>
      </c>
      <c r="FT557" s="405">
        <f t="shared" si="930"/>
        <v>0</v>
      </c>
      <c r="FU557" s="405">
        <f t="shared" si="930"/>
        <v>0</v>
      </c>
      <c r="FV557" s="405">
        <f t="shared" si="930"/>
        <v>0</v>
      </c>
      <c r="FW557" s="397">
        <f t="shared" si="905"/>
        <v>-3072</v>
      </c>
      <c r="FX557" s="406">
        <f t="shared" si="906"/>
        <v>0</v>
      </c>
      <c r="FY557" s="331">
        <f t="shared" si="907"/>
        <v>0</v>
      </c>
      <c r="FZ557" s="382">
        <f t="shared" si="908"/>
        <v>0</v>
      </c>
      <c r="GA557" s="331">
        <f t="shared" si="909"/>
        <v>0</v>
      </c>
      <c r="GB557" s="407">
        <f t="shared" si="910"/>
        <v>0</v>
      </c>
      <c r="GC557" s="407">
        <f t="shared" si="911"/>
        <v>0</v>
      </c>
      <c r="GD557" s="407">
        <f t="shared" si="912"/>
        <v>0</v>
      </c>
      <c r="GE557" s="407">
        <f t="shared" si="913"/>
        <v>0</v>
      </c>
      <c r="GF557" s="407">
        <f t="shared" si="914"/>
        <v>0</v>
      </c>
      <c r="GG557" s="407">
        <f t="shared" si="915"/>
        <v>0</v>
      </c>
      <c r="GH557" s="407">
        <f t="shared" si="916"/>
        <v>0</v>
      </c>
      <c r="GI557" s="407">
        <f t="shared" si="917"/>
        <v>0</v>
      </c>
      <c r="GJ557">
        <f t="shared" si="918"/>
        <v>0</v>
      </c>
      <c r="GK557" s="382">
        <f t="shared" si="919"/>
        <v>0</v>
      </c>
      <c r="GL557">
        <v>6</v>
      </c>
      <c r="GM557">
        <f t="shared" si="936"/>
        <v>0</v>
      </c>
      <c r="GN557">
        <f t="shared" si="936"/>
        <v>0</v>
      </c>
      <c r="GO557">
        <f t="shared" si="936"/>
        <v>0</v>
      </c>
      <c r="GP557">
        <f t="shared" si="936"/>
        <v>0</v>
      </c>
      <c r="GQ557">
        <f t="shared" si="936"/>
        <v>0</v>
      </c>
      <c r="GR557">
        <f t="shared" si="935"/>
        <v>0</v>
      </c>
      <c r="GS557">
        <f t="shared" si="935"/>
        <v>0</v>
      </c>
      <c r="GT557">
        <f t="shared" si="935"/>
        <v>7355</v>
      </c>
      <c r="GU557">
        <f t="shared" si="935"/>
        <v>0</v>
      </c>
      <c r="GV557">
        <f t="shared" si="935"/>
        <v>0</v>
      </c>
    </row>
    <row r="558" spans="1:204" customFormat="1" x14ac:dyDescent="0.25">
      <c r="A558" s="378">
        <v>29016</v>
      </c>
      <c r="B558" s="32" t="s">
        <v>1214</v>
      </c>
      <c r="C558" t="s">
        <v>887</v>
      </c>
      <c r="D558">
        <v>6</v>
      </c>
      <c r="E558" s="379">
        <v>13236</v>
      </c>
      <c r="F558" s="379">
        <v>78133</v>
      </c>
      <c r="G558" s="379">
        <v>0</v>
      </c>
      <c r="H558" s="379">
        <v>0</v>
      </c>
      <c r="I558" s="379">
        <v>0</v>
      </c>
      <c r="J558" s="379">
        <v>0</v>
      </c>
      <c r="K558" s="379">
        <v>0</v>
      </c>
      <c r="L558" s="379">
        <v>200</v>
      </c>
      <c r="M558" s="380">
        <v>0</v>
      </c>
      <c r="N558" s="381">
        <f t="shared" si="850"/>
        <v>91569</v>
      </c>
      <c r="O558" s="379">
        <v>9050</v>
      </c>
      <c r="P558" s="379">
        <v>88936</v>
      </c>
      <c r="Q558" s="379">
        <v>0</v>
      </c>
      <c r="R558" s="379">
        <v>0</v>
      </c>
      <c r="S558" s="379">
        <v>0</v>
      </c>
      <c r="T558" s="379">
        <v>0</v>
      </c>
      <c r="U558" s="379">
        <v>0</v>
      </c>
      <c r="V558" s="379">
        <v>199</v>
      </c>
      <c r="W558" s="480">
        <f>(VLOOKUP(A558,'[1]floresta plant'!$A$4:$F$573,6,0))*1000</f>
        <v>0</v>
      </c>
      <c r="X558" s="24">
        <f t="shared" si="851"/>
        <v>98185</v>
      </c>
      <c r="Y558" s="53">
        <f t="shared" si="926"/>
        <v>0</v>
      </c>
      <c r="Z558" s="53">
        <f t="shared" si="926"/>
        <v>0</v>
      </c>
      <c r="AA558" s="53">
        <f t="shared" si="926"/>
        <v>0</v>
      </c>
      <c r="AB558" s="53">
        <f t="shared" si="926"/>
        <v>0</v>
      </c>
      <c r="AC558" s="53">
        <f t="shared" si="926"/>
        <v>0</v>
      </c>
      <c r="AD558" s="53">
        <f t="shared" si="926"/>
        <v>-1</v>
      </c>
      <c r="AE558" s="53">
        <f t="shared" si="923"/>
        <v>0</v>
      </c>
      <c r="AF558" s="53">
        <f t="shared" si="852"/>
        <v>10803</v>
      </c>
      <c r="AG558" s="53">
        <f t="shared" si="853"/>
        <v>-4186</v>
      </c>
      <c r="AH558" s="53">
        <f t="shared" si="854"/>
        <v>-6616</v>
      </c>
      <c r="AI558" s="53">
        <f t="shared" si="920"/>
        <v>6616</v>
      </c>
      <c r="AJ558" s="469">
        <v>0</v>
      </c>
      <c r="AK558" s="469">
        <v>0</v>
      </c>
      <c r="AL558" s="469">
        <v>0</v>
      </c>
      <c r="AM558" s="470">
        <f t="shared" si="855"/>
        <v>0</v>
      </c>
      <c r="AN558" s="53">
        <f t="shared" si="856"/>
        <v>-6616</v>
      </c>
      <c r="AO558" s="382">
        <f t="shared" si="857"/>
        <v>2</v>
      </c>
      <c r="AP558">
        <v>6</v>
      </c>
      <c r="AQ558" s="383">
        <f t="shared" si="858"/>
        <v>10803</v>
      </c>
      <c r="AR558" s="383">
        <f t="shared" si="859"/>
        <v>-4187</v>
      </c>
      <c r="AS558" s="383">
        <f t="shared" si="860"/>
        <v>0</v>
      </c>
      <c r="AT558" s="383">
        <f t="shared" si="861"/>
        <v>4187</v>
      </c>
      <c r="AU558" s="383">
        <f t="shared" si="862"/>
        <v>6616</v>
      </c>
      <c r="AV558" s="383">
        <f t="shared" si="863"/>
        <v>1</v>
      </c>
      <c r="AW558" s="383">
        <f t="shared" si="864"/>
        <v>1</v>
      </c>
      <c r="AX558" s="383">
        <f t="shared" si="865"/>
        <v>1</v>
      </c>
      <c r="AY558" s="383">
        <f t="shared" si="866"/>
        <v>0</v>
      </c>
      <c r="AZ558">
        <f t="shared" si="867"/>
        <v>0</v>
      </c>
      <c r="BA558">
        <f t="shared" si="868"/>
        <v>0</v>
      </c>
      <c r="BB558" s="383">
        <f t="shared" si="869"/>
        <v>0</v>
      </c>
      <c r="BC558" s="384">
        <f t="shared" si="931"/>
        <v>0</v>
      </c>
      <c r="BD558" s="384">
        <f t="shared" si="931"/>
        <v>0</v>
      </c>
      <c r="BE558" s="384">
        <f t="shared" si="931"/>
        <v>0</v>
      </c>
      <c r="BF558" s="384">
        <f t="shared" si="931"/>
        <v>0</v>
      </c>
      <c r="BG558" s="384">
        <f t="shared" si="931"/>
        <v>0</v>
      </c>
      <c r="BH558" s="384">
        <f t="shared" si="931"/>
        <v>2.3883448770002389E-4</v>
      </c>
      <c r="BI558" s="384">
        <f t="shared" si="929"/>
        <v>0</v>
      </c>
      <c r="BJ558" s="384">
        <f t="shared" si="929"/>
        <v>10803</v>
      </c>
      <c r="BK558" s="384">
        <f t="shared" si="929"/>
        <v>0.99976116551229999</v>
      </c>
      <c r="BL558" s="474">
        <f t="shared" si="870"/>
        <v>4187</v>
      </c>
      <c r="BM558" s="409">
        <f t="shared" si="871"/>
        <v>-6616</v>
      </c>
      <c r="BN558" s="473">
        <f t="shared" si="872"/>
        <v>10803</v>
      </c>
      <c r="BO558" s="387">
        <f t="shared" si="873"/>
        <v>0.38757752476164026</v>
      </c>
      <c r="BP558" s="387">
        <f t="shared" si="874"/>
        <v>0.61242247523835969</v>
      </c>
      <c r="BQ558" s="388">
        <f t="shared" si="875"/>
        <v>0</v>
      </c>
      <c r="BR558" s="389">
        <f t="shared" si="876"/>
        <v>0</v>
      </c>
      <c r="BS558" s="390">
        <f t="shared" si="877"/>
        <v>0</v>
      </c>
      <c r="BT558" s="391">
        <f t="shared" si="939"/>
        <v>0</v>
      </c>
      <c r="BU558" s="391">
        <f t="shared" si="939"/>
        <v>0</v>
      </c>
      <c r="BV558" s="391">
        <f t="shared" si="939"/>
        <v>0</v>
      </c>
      <c r="BW558" s="391">
        <f t="shared" si="939"/>
        <v>0</v>
      </c>
      <c r="BX558" s="391">
        <f t="shared" si="939"/>
        <v>0</v>
      </c>
      <c r="BY558" s="391">
        <f t="shared" si="939"/>
        <v>0</v>
      </c>
      <c r="BZ558" s="391">
        <f t="shared" si="939"/>
        <v>0</v>
      </c>
      <c r="CA558" s="391">
        <f t="shared" si="937"/>
        <v>0</v>
      </c>
      <c r="CB558" s="391">
        <f t="shared" si="878"/>
        <v>0</v>
      </c>
      <c r="CC558" s="391">
        <f t="shared" si="878"/>
        <v>0</v>
      </c>
      <c r="CD558" s="392">
        <f t="shared" si="879"/>
        <v>0</v>
      </c>
      <c r="CE558" s="393">
        <f t="shared" si="880"/>
        <v>0</v>
      </c>
      <c r="CF558" s="392">
        <f t="shared" si="927"/>
        <v>0</v>
      </c>
      <c r="CG558" s="392">
        <f t="shared" si="927"/>
        <v>0</v>
      </c>
      <c r="CH558" s="392">
        <f t="shared" si="927"/>
        <v>0</v>
      </c>
      <c r="CI558" s="392">
        <f t="shared" si="927"/>
        <v>0</v>
      </c>
      <c r="CJ558" s="392">
        <f t="shared" si="927"/>
        <v>0</v>
      </c>
      <c r="CK558" s="392">
        <f t="shared" si="927"/>
        <v>0</v>
      </c>
      <c r="CL558" s="392">
        <f t="shared" si="924"/>
        <v>0</v>
      </c>
      <c r="CM558" s="392">
        <f t="shared" si="881"/>
        <v>0</v>
      </c>
      <c r="CN558" s="392">
        <f t="shared" si="882"/>
        <v>0</v>
      </c>
      <c r="CO558" s="394">
        <f t="shared" si="883"/>
        <v>0</v>
      </c>
      <c r="CP558" s="394">
        <f t="shared" si="883"/>
        <v>0</v>
      </c>
      <c r="CQ558" s="395">
        <f t="shared" si="884"/>
        <v>0</v>
      </c>
      <c r="CR558" s="394">
        <f t="shared" si="933"/>
        <v>0</v>
      </c>
      <c r="CS558" s="394">
        <f t="shared" si="933"/>
        <v>0</v>
      </c>
      <c r="CT558" s="394">
        <f t="shared" si="933"/>
        <v>0</v>
      </c>
      <c r="CU558" s="394">
        <f t="shared" si="933"/>
        <v>0</v>
      </c>
      <c r="CV558" s="394">
        <f t="shared" si="933"/>
        <v>0</v>
      </c>
      <c r="CW558" s="394">
        <f t="shared" si="933"/>
        <v>0</v>
      </c>
      <c r="CX558" s="396">
        <f t="shared" si="885"/>
        <v>0</v>
      </c>
      <c r="CY558" s="396">
        <f t="shared" si="885"/>
        <v>0</v>
      </c>
      <c r="CZ558" s="397">
        <f t="shared" si="886"/>
        <v>0</v>
      </c>
      <c r="DA558" s="397">
        <f t="shared" si="886"/>
        <v>0</v>
      </c>
      <c r="DB558" s="397">
        <f t="shared" si="886"/>
        <v>0</v>
      </c>
      <c r="DC558" s="397">
        <f t="shared" si="887"/>
        <v>0</v>
      </c>
      <c r="DD558" s="397">
        <f t="shared" si="848"/>
        <v>0</v>
      </c>
      <c r="DE558" s="397">
        <f t="shared" si="848"/>
        <v>0</v>
      </c>
      <c r="DF558" s="397">
        <f t="shared" si="848"/>
        <v>0</v>
      </c>
      <c r="DG558" s="397">
        <f t="shared" si="848"/>
        <v>0</v>
      </c>
      <c r="DH558" s="397">
        <f t="shared" si="848"/>
        <v>0</v>
      </c>
      <c r="DI558" s="398">
        <f t="shared" si="888"/>
        <v>0</v>
      </c>
      <c r="DJ558" s="398">
        <f t="shared" si="888"/>
        <v>0</v>
      </c>
      <c r="DK558" s="399">
        <f t="shared" si="889"/>
        <v>0</v>
      </c>
      <c r="DL558" s="399">
        <f t="shared" si="889"/>
        <v>0</v>
      </c>
      <c r="DM558" s="399">
        <f t="shared" si="889"/>
        <v>0</v>
      </c>
      <c r="DN558" s="399">
        <f t="shared" si="889"/>
        <v>0</v>
      </c>
      <c r="DO558" s="399">
        <f t="shared" si="890"/>
        <v>0</v>
      </c>
      <c r="DP558" s="399">
        <f t="shared" si="891"/>
        <v>0</v>
      </c>
      <c r="DQ558" s="399">
        <f t="shared" si="891"/>
        <v>0</v>
      </c>
      <c r="DR558" s="399">
        <f t="shared" si="891"/>
        <v>0</v>
      </c>
      <c r="DS558" s="399">
        <f t="shared" si="891"/>
        <v>0</v>
      </c>
      <c r="DT558" s="400">
        <f t="shared" si="892"/>
        <v>0</v>
      </c>
      <c r="DU558" s="400">
        <f t="shared" si="892"/>
        <v>0</v>
      </c>
      <c r="DV558" s="386">
        <f t="shared" si="849"/>
        <v>0</v>
      </c>
      <c r="DW558" s="386">
        <f t="shared" si="849"/>
        <v>0</v>
      </c>
      <c r="DX558" s="386">
        <f t="shared" si="849"/>
        <v>0</v>
      </c>
      <c r="DY558" s="386">
        <f t="shared" si="849"/>
        <v>0</v>
      </c>
      <c r="DZ558" s="386">
        <f t="shared" si="849"/>
        <v>0</v>
      </c>
      <c r="EA558" s="401">
        <f t="shared" si="893"/>
        <v>-1</v>
      </c>
      <c r="EB558" s="386">
        <f t="shared" si="894"/>
        <v>0</v>
      </c>
      <c r="EC558" s="386">
        <f t="shared" si="894"/>
        <v>0</v>
      </c>
      <c r="ED558" s="386">
        <f t="shared" si="894"/>
        <v>0</v>
      </c>
      <c r="EE558" s="385">
        <f t="shared" si="895"/>
        <v>0</v>
      </c>
      <c r="EF558" s="385">
        <f t="shared" si="895"/>
        <v>0</v>
      </c>
      <c r="EG558" s="402">
        <f t="shared" si="934"/>
        <v>0</v>
      </c>
      <c r="EH558" s="402">
        <f t="shared" si="934"/>
        <v>0</v>
      </c>
      <c r="EI558" s="402">
        <f t="shared" si="934"/>
        <v>0</v>
      </c>
      <c r="EJ558" s="402">
        <f t="shared" si="934"/>
        <v>0</v>
      </c>
      <c r="EK558" s="402">
        <f t="shared" si="934"/>
        <v>0</v>
      </c>
      <c r="EL558" s="402">
        <f t="shared" si="934"/>
        <v>0</v>
      </c>
      <c r="EM558" s="402">
        <f t="shared" si="896"/>
        <v>0</v>
      </c>
      <c r="EN558" s="402">
        <f t="shared" si="897"/>
        <v>0</v>
      </c>
      <c r="EO558" s="402">
        <f t="shared" si="897"/>
        <v>0</v>
      </c>
      <c r="EP558" s="402">
        <f t="shared" si="898"/>
        <v>0</v>
      </c>
      <c r="EQ558" s="402">
        <f t="shared" si="899"/>
        <v>0</v>
      </c>
      <c r="ER558" s="394">
        <f t="shared" si="928"/>
        <v>0</v>
      </c>
      <c r="ES558" s="394">
        <f t="shared" si="928"/>
        <v>0</v>
      </c>
      <c r="ET558" s="394">
        <f t="shared" si="928"/>
        <v>0</v>
      </c>
      <c r="EU558" s="394">
        <f t="shared" si="928"/>
        <v>0</v>
      </c>
      <c r="EV558" s="394">
        <f t="shared" si="928"/>
        <v>0</v>
      </c>
      <c r="EW558" s="394">
        <f t="shared" si="928"/>
        <v>1</v>
      </c>
      <c r="EX558" s="394">
        <f t="shared" si="925"/>
        <v>0</v>
      </c>
      <c r="EY558" s="403">
        <f t="shared" si="900"/>
        <v>10803</v>
      </c>
      <c r="EZ558" s="394">
        <f t="shared" si="901"/>
        <v>4186</v>
      </c>
      <c r="FA558" s="396">
        <f t="shared" si="902"/>
        <v>6616</v>
      </c>
      <c r="FB558" s="396">
        <f t="shared" si="902"/>
        <v>0</v>
      </c>
      <c r="FC558" s="404">
        <f t="shared" si="940"/>
        <v>0</v>
      </c>
      <c r="FD558" s="404">
        <f t="shared" si="940"/>
        <v>0</v>
      </c>
      <c r="FE558" s="404">
        <f t="shared" si="940"/>
        <v>0</v>
      </c>
      <c r="FF558" s="404">
        <f t="shared" si="940"/>
        <v>0</v>
      </c>
      <c r="FG558" s="404">
        <f t="shared" si="940"/>
        <v>0</v>
      </c>
      <c r="FH558" s="404">
        <f t="shared" si="940"/>
        <v>0</v>
      </c>
      <c r="FI558" s="404">
        <f t="shared" si="940"/>
        <v>0</v>
      </c>
      <c r="FJ558" s="404">
        <f t="shared" si="938"/>
        <v>0</v>
      </c>
      <c r="FK558" s="392">
        <f t="shared" si="903"/>
        <v>-4186</v>
      </c>
      <c r="FL558" s="384">
        <f t="shared" si="904"/>
        <v>0</v>
      </c>
      <c r="FM558" s="384">
        <f t="shared" si="904"/>
        <v>0</v>
      </c>
      <c r="FN558" s="405">
        <f t="shared" si="932"/>
        <v>0</v>
      </c>
      <c r="FO558" s="405">
        <f t="shared" si="932"/>
        <v>0</v>
      </c>
      <c r="FP558" s="405">
        <f t="shared" si="932"/>
        <v>0</v>
      </c>
      <c r="FQ558" s="405">
        <f t="shared" si="932"/>
        <v>0</v>
      </c>
      <c r="FR558" s="405">
        <f t="shared" si="932"/>
        <v>0</v>
      </c>
      <c r="FS558" s="405">
        <f t="shared" si="932"/>
        <v>0</v>
      </c>
      <c r="FT558" s="405">
        <f t="shared" si="930"/>
        <v>0</v>
      </c>
      <c r="FU558" s="405">
        <f t="shared" si="930"/>
        <v>0</v>
      </c>
      <c r="FV558" s="405">
        <f t="shared" si="930"/>
        <v>0</v>
      </c>
      <c r="FW558" s="397">
        <f t="shared" si="905"/>
        <v>-6616</v>
      </c>
      <c r="FX558" s="406">
        <f t="shared" si="906"/>
        <v>0</v>
      </c>
      <c r="FY558" s="331">
        <f t="shared" si="907"/>
        <v>0</v>
      </c>
      <c r="FZ558" s="382">
        <f t="shared" si="908"/>
        <v>0</v>
      </c>
      <c r="GA558" s="331">
        <f t="shared" si="909"/>
        <v>0</v>
      </c>
      <c r="GB558" s="407">
        <f t="shared" si="910"/>
        <v>0</v>
      </c>
      <c r="GC558" s="407">
        <f t="shared" si="911"/>
        <v>0</v>
      </c>
      <c r="GD558" s="407">
        <f t="shared" si="912"/>
        <v>0</v>
      </c>
      <c r="GE558" s="407">
        <f t="shared" si="913"/>
        <v>0</v>
      </c>
      <c r="GF558" s="407">
        <f t="shared" si="914"/>
        <v>0</v>
      </c>
      <c r="GG558" s="407">
        <f t="shared" si="915"/>
        <v>0</v>
      </c>
      <c r="GH558" s="407">
        <f t="shared" si="916"/>
        <v>0</v>
      </c>
      <c r="GI558" s="407">
        <f t="shared" si="917"/>
        <v>0</v>
      </c>
      <c r="GJ558">
        <f t="shared" si="918"/>
        <v>0</v>
      </c>
      <c r="GK558" s="382">
        <f t="shared" si="919"/>
        <v>0</v>
      </c>
      <c r="GL558">
        <v>6</v>
      </c>
      <c r="GM558">
        <f t="shared" si="936"/>
        <v>0</v>
      </c>
      <c r="GN558">
        <f t="shared" si="936"/>
        <v>0</v>
      </c>
      <c r="GO558">
        <f t="shared" si="936"/>
        <v>0</v>
      </c>
      <c r="GP558">
        <f t="shared" si="936"/>
        <v>0</v>
      </c>
      <c r="GQ558">
        <f t="shared" si="936"/>
        <v>0</v>
      </c>
      <c r="GR558">
        <f t="shared" si="935"/>
        <v>0</v>
      </c>
      <c r="GS558">
        <f t="shared" si="935"/>
        <v>0</v>
      </c>
      <c r="GT558">
        <f t="shared" si="935"/>
        <v>10803</v>
      </c>
      <c r="GU558">
        <f t="shared" si="935"/>
        <v>0</v>
      </c>
      <c r="GV558">
        <f t="shared" si="935"/>
        <v>0</v>
      </c>
    </row>
    <row r="559" spans="1:204" customFormat="1" x14ac:dyDescent="0.25">
      <c r="A559" s="378">
        <v>29017</v>
      </c>
      <c r="B559" s="32" t="s">
        <v>1215</v>
      </c>
      <c r="C559" t="s">
        <v>887</v>
      </c>
      <c r="D559">
        <v>6</v>
      </c>
      <c r="E559" s="379">
        <v>17744</v>
      </c>
      <c r="F559" s="379">
        <v>37091</v>
      </c>
      <c r="G559" s="379">
        <v>0</v>
      </c>
      <c r="H559" s="379">
        <v>0</v>
      </c>
      <c r="I559" s="379">
        <v>0</v>
      </c>
      <c r="J559" s="379">
        <v>0</v>
      </c>
      <c r="K559" s="379">
        <v>0</v>
      </c>
      <c r="L559" s="379">
        <v>0</v>
      </c>
      <c r="M559" s="380">
        <v>44779.256036182451</v>
      </c>
      <c r="N559" s="381">
        <f t="shared" si="850"/>
        <v>99614.256036182458</v>
      </c>
      <c r="O559" s="379">
        <v>20657</v>
      </c>
      <c r="P559" s="379">
        <v>43862</v>
      </c>
      <c r="Q559" s="379">
        <v>0</v>
      </c>
      <c r="R559" s="379">
        <v>0</v>
      </c>
      <c r="S559" s="379">
        <v>0</v>
      </c>
      <c r="T559" s="379">
        <v>0</v>
      </c>
      <c r="U559" s="379">
        <v>0</v>
      </c>
      <c r="V559" s="379">
        <v>0</v>
      </c>
      <c r="W559" s="480">
        <f>(VLOOKUP(A559,'[1]floresta plant'!$A$4:$F$573,6,0))*1000</f>
        <v>58887.002490450199</v>
      </c>
      <c r="X559" s="24">
        <f t="shared" si="851"/>
        <v>123406.00249045019</v>
      </c>
      <c r="Y559" s="53">
        <f t="shared" si="926"/>
        <v>0</v>
      </c>
      <c r="Z559" s="53">
        <f t="shared" si="926"/>
        <v>0</v>
      </c>
      <c r="AA559" s="53">
        <f t="shared" si="926"/>
        <v>0</v>
      </c>
      <c r="AB559" s="53">
        <f t="shared" si="926"/>
        <v>0</v>
      </c>
      <c r="AC559" s="53">
        <f t="shared" si="926"/>
        <v>0</v>
      </c>
      <c r="AD559" s="53">
        <f t="shared" si="926"/>
        <v>0</v>
      </c>
      <c r="AE559" s="53">
        <f t="shared" si="923"/>
        <v>14107.746454267748</v>
      </c>
      <c r="AF559" s="53">
        <f t="shared" si="852"/>
        <v>6771</v>
      </c>
      <c r="AG559" s="53">
        <f t="shared" si="853"/>
        <v>2913</v>
      </c>
      <c r="AH559" s="53">
        <f t="shared" si="854"/>
        <v>-23791.746454267733</v>
      </c>
      <c r="AI559" s="53">
        <f t="shared" si="920"/>
        <v>23791.746454267733</v>
      </c>
      <c r="AJ559" s="469">
        <v>0</v>
      </c>
      <c r="AK559" s="469">
        <v>0</v>
      </c>
      <c r="AL559" s="469">
        <v>0</v>
      </c>
      <c r="AM559" s="470">
        <f t="shared" si="855"/>
        <v>0</v>
      </c>
      <c r="AN559" s="53">
        <f t="shared" si="856"/>
        <v>-23791.746454267733</v>
      </c>
      <c r="AO559" s="382">
        <f t="shared" si="857"/>
        <v>2</v>
      </c>
      <c r="AP559">
        <v>6</v>
      </c>
      <c r="AQ559" s="383">
        <f t="shared" si="858"/>
        <v>23791.746454267748</v>
      </c>
      <c r="AR559" s="383">
        <f t="shared" si="859"/>
        <v>0</v>
      </c>
      <c r="AS559" s="383">
        <f t="shared" si="860"/>
        <v>0</v>
      </c>
      <c r="AT559" s="383">
        <f t="shared" si="861"/>
        <v>0</v>
      </c>
      <c r="AU559" s="383">
        <f t="shared" si="862"/>
        <v>23791.746454267733</v>
      </c>
      <c r="AV559" s="383">
        <f t="shared" si="863"/>
        <v>0</v>
      </c>
      <c r="AW559" s="383">
        <f t="shared" si="864"/>
        <v>1</v>
      </c>
      <c r="AX559" s="383">
        <f t="shared" si="865"/>
        <v>1</v>
      </c>
      <c r="AY559" s="383">
        <f t="shared" si="866"/>
        <v>0</v>
      </c>
      <c r="AZ559">
        <f t="shared" si="867"/>
        <v>0</v>
      </c>
      <c r="BA559">
        <f t="shared" si="868"/>
        <v>0</v>
      </c>
      <c r="BB559" s="383">
        <f t="shared" si="869"/>
        <v>0</v>
      </c>
      <c r="BC559" s="384">
        <f t="shared" si="931"/>
        <v>0</v>
      </c>
      <c r="BD559" s="384">
        <f t="shared" si="931"/>
        <v>0</v>
      </c>
      <c r="BE559" s="384">
        <f t="shared" si="931"/>
        <v>0</v>
      </c>
      <c r="BF559" s="384">
        <f t="shared" si="931"/>
        <v>0</v>
      </c>
      <c r="BG559" s="384">
        <f t="shared" si="931"/>
        <v>0</v>
      </c>
      <c r="BH559" s="384">
        <f t="shared" si="931"/>
        <v>0</v>
      </c>
      <c r="BI559" s="384">
        <f t="shared" si="929"/>
        <v>14107.746454267748</v>
      </c>
      <c r="BJ559" s="384">
        <f t="shared" si="929"/>
        <v>6771</v>
      </c>
      <c r="BK559" s="384">
        <f t="shared" si="929"/>
        <v>2913</v>
      </c>
      <c r="BL559" s="474">
        <f t="shared" si="870"/>
        <v>0</v>
      </c>
      <c r="BM559" s="409">
        <f t="shared" si="871"/>
        <v>-23791.746454267733</v>
      </c>
      <c r="BN559" s="473">
        <f t="shared" si="872"/>
        <v>23791.746454267748</v>
      </c>
      <c r="BO559" s="387">
        <f t="shared" si="873"/>
        <v>0</v>
      </c>
      <c r="BP559" s="387">
        <f t="shared" si="874"/>
        <v>0.99999999999999933</v>
      </c>
      <c r="BQ559" s="388">
        <f t="shared" si="875"/>
        <v>6.6613381477509392E-16</v>
      </c>
      <c r="BR559" s="389">
        <f t="shared" si="876"/>
        <v>0</v>
      </c>
      <c r="BS559" s="390">
        <f t="shared" si="877"/>
        <v>0</v>
      </c>
      <c r="BT559" s="391">
        <f t="shared" si="939"/>
        <v>0</v>
      </c>
      <c r="BU559" s="391">
        <f t="shared" si="939"/>
        <v>0</v>
      </c>
      <c r="BV559" s="391">
        <f t="shared" si="939"/>
        <v>0</v>
      </c>
      <c r="BW559" s="391">
        <f t="shared" si="939"/>
        <v>0</v>
      </c>
      <c r="BX559" s="391">
        <f t="shared" si="939"/>
        <v>0</v>
      </c>
      <c r="BY559" s="391">
        <f t="shared" si="939"/>
        <v>0</v>
      </c>
      <c r="BZ559" s="391">
        <f t="shared" si="939"/>
        <v>0</v>
      </c>
      <c r="CA559" s="391">
        <f t="shared" si="937"/>
        <v>0</v>
      </c>
      <c r="CB559" s="391">
        <f t="shared" si="878"/>
        <v>0</v>
      </c>
      <c r="CC559" s="391">
        <f t="shared" si="878"/>
        <v>0</v>
      </c>
      <c r="CD559" s="392">
        <f t="shared" si="879"/>
        <v>0</v>
      </c>
      <c r="CE559" s="393">
        <f t="shared" si="880"/>
        <v>0</v>
      </c>
      <c r="CF559" s="392">
        <f t="shared" si="927"/>
        <v>0</v>
      </c>
      <c r="CG559" s="392">
        <f t="shared" si="927"/>
        <v>0</v>
      </c>
      <c r="CH559" s="392">
        <f t="shared" si="927"/>
        <v>0</v>
      </c>
      <c r="CI559" s="392">
        <f t="shared" si="927"/>
        <v>0</v>
      </c>
      <c r="CJ559" s="392">
        <f t="shared" si="927"/>
        <v>0</v>
      </c>
      <c r="CK559" s="392">
        <f t="shared" si="927"/>
        <v>0</v>
      </c>
      <c r="CL559" s="392">
        <f t="shared" si="924"/>
        <v>0</v>
      </c>
      <c r="CM559" s="392">
        <f t="shared" si="881"/>
        <v>0</v>
      </c>
      <c r="CN559" s="392">
        <f t="shared" si="882"/>
        <v>0</v>
      </c>
      <c r="CO559" s="394">
        <f t="shared" si="883"/>
        <v>0</v>
      </c>
      <c r="CP559" s="394">
        <f t="shared" si="883"/>
        <v>0</v>
      </c>
      <c r="CQ559" s="395">
        <f t="shared" si="884"/>
        <v>0</v>
      </c>
      <c r="CR559" s="394">
        <f t="shared" si="933"/>
        <v>0</v>
      </c>
      <c r="CS559" s="394">
        <f t="shared" si="933"/>
        <v>0</v>
      </c>
      <c r="CT559" s="394">
        <f t="shared" si="933"/>
        <v>0</v>
      </c>
      <c r="CU559" s="394">
        <f t="shared" si="933"/>
        <v>0</v>
      </c>
      <c r="CV559" s="394">
        <f t="shared" si="933"/>
        <v>0</v>
      </c>
      <c r="CW559" s="394">
        <f t="shared" si="933"/>
        <v>0</v>
      </c>
      <c r="CX559" s="396">
        <f t="shared" si="885"/>
        <v>0</v>
      </c>
      <c r="CY559" s="396">
        <f t="shared" si="885"/>
        <v>0</v>
      </c>
      <c r="CZ559" s="397">
        <f t="shared" si="886"/>
        <v>0</v>
      </c>
      <c r="DA559" s="397">
        <f t="shared" si="886"/>
        <v>0</v>
      </c>
      <c r="DB559" s="397">
        <f t="shared" si="886"/>
        <v>0</v>
      </c>
      <c r="DC559" s="397">
        <f t="shared" si="887"/>
        <v>0</v>
      </c>
      <c r="DD559" s="397">
        <f t="shared" si="848"/>
        <v>0</v>
      </c>
      <c r="DE559" s="397">
        <f t="shared" si="848"/>
        <v>0</v>
      </c>
      <c r="DF559" s="397">
        <f t="shared" si="848"/>
        <v>0</v>
      </c>
      <c r="DG559" s="397">
        <f t="shared" si="848"/>
        <v>0</v>
      </c>
      <c r="DH559" s="397">
        <f t="shared" si="848"/>
        <v>0</v>
      </c>
      <c r="DI559" s="398">
        <f t="shared" si="888"/>
        <v>0</v>
      </c>
      <c r="DJ559" s="398">
        <f t="shared" si="888"/>
        <v>0</v>
      </c>
      <c r="DK559" s="399">
        <f t="shared" si="889"/>
        <v>0</v>
      </c>
      <c r="DL559" s="399">
        <f t="shared" si="889"/>
        <v>0</v>
      </c>
      <c r="DM559" s="399">
        <f t="shared" si="889"/>
        <v>0</v>
      </c>
      <c r="DN559" s="399">
        <f t="shared" si="889"/>
        <v>0</v>
      </c>
      <c r="DO559" s="399">
        <f t="shared" si="890"/>
        <v>0</v>
      </c>
      <c r="DP559" s="399">
        <f t="shared" si="891"/>
        <v>0</v>
      </c>
      <c r="DQ559" s="399">
        <f t="shared" si="891"/>
        <v>0</v>
      </c>
      <c r="DR559" s="399">
        <f t="shared" si="891"/>
        <v>0</v>
      </c>
      <c r="DS559" s="399">
        <f t="shared" si="891"/>
        <v>0</v>
      </c>
      <c r="DT559" s="400">
        <f t="shared" si="892"/>
        <v>0</v>
      </c>
      <c r="DU559" s="400">
        <f t="shared" si="892"/>
        <v>0</v>
      </c>
      <c r="DV559" s="386">
        <f t="shared" si="849"/>
        <v>0</v>
      </c>
      <c r="DW559" s="386">
        <f t="shared" si="849"/>
        <v>0</v>
      </c>
      <c r="DX559" s="386">
        <f t="shared" si="849"/>
        <v>0</v>
      </c>
      <c r="DY559" s="386">
        <f t="shared" si="849"/>
        <v>0</v>
      </c>
      <c r="DZ559" s="386">
        <f t="shared" si="849"/>
        <v>0</v>
      </c>
      <c r="EA559" s="401">
        <f t="shared" si="893"/>
        <v>0</v>
      </c>
      <c r="EB559" s="386">
        <f t="shared" si="894"/>
        <v>0</v>
      </c>
      <c r="EC559" s="386">
        <f t="shared" si="894"/>
        <v>0</v>
      </c>
      <c r="ED559" s="386">
        <f t="shared" si="894"/>
        <v>0</v>
      </c>
      <c r="EE559" s="385">
        <f t="shared" si="895"/>
        <v>0</v>
      </c>
      <c r="EF559" s="385">
        <f t="shared" si="895"/>
        <v>0</v>
      </c>
      <c r="EG559" s="402">
        <f t="shared" si="934"/>
        <v>0</v>
      </c>
      <c r="EH559" s="402">
        <f t="shared" si="934"/>
        <v>0</v>
      </c>
      <c r="EI559" s="402">
        <f t="shared" si="934"/>
        <v>0</v>
      </c>
      <c r="EJ559" s="402">
        <f t="shared" si="934"/>
        <v>0</v>
      </c>
      <c r="EK559" s="402">
        <f t="shared" si="934"/>
        <v>0</v>
      </c>
      <c r="EL559" s="402">
        <f t="shared" si="934"/>
        <v>0</v>
      </c>
      <c r="EM559" s="402">
        <f t="shared" si="896"/>
        <v>14107.746454267748</v>
      </c>
      <c r="EN559" s="402">
        <f t="shared" si="897"/>
        <v>0</v>
      </c>
      <c r="EO559" s="402">
        <f t="shared" si="897"/>
        <v>0</v>
      </c>
      <c r="EP559" s="402">
        <f t="shared" si="898"/>
        <v>14107.746454267739</v>
      </c>
      <c r="EQ559" s="402">
        <f t="shared" si="899"/>
        <v>9.3976469634611801E-12</v>
      </c>
      <c r="ER559" s="394">
        <f t="shared" si="928"/>
        <v>0</v>
      </c>
      <c r="ES559" s="394">
        <f t="shared" si="928"/>
        <v>0</v>
      </c>
      <c r="ET559" s="394">
        <f t="shared" si="928"/>
        <v>0</v>
      </c>
      <c r="EU559" s="394">
        <f t="shared" si="928"/>
        <v>0</v>
      </c>
      <c r="EV559" s="394">
        <f t="shared" si="928"/>
        <v>0</v>
      </c>
      <c r="EW559" s="394">
        <f t="shared" si="928"/>
        <v>0</v>
      </c>
      <c r="EX559" s="394">
        <f t="shared" si="925"/>
        <v>0</v>
      </c>
      <c r="EY559" s="403">
        <f t="shared" si="900"/>
        <v>6771</v>
      </c>
      <c r="EZ559" s="394">
        <f t="shared" si="901"/>
        <v>0</v>
      </c>
      <c r="FA559" s="396">
        <f t="shared" si="902"/>
        <v>6770.9999999999955</v>
      </c>
      <c r="FB559" s="396">
        <f t="shared" si="902"/>
        <v>4.510392059842161E-12</v>
      </c>
      <c r="FC559" s="404">
        <f t="shared" si="940"/>
        <v>0</v>
      </c>
      <c r="FD559" s="404">
        <f t="shared" si="940"/>
        <v>0</v>
      </c>
      <c r="FE559" s="404">
        <f t="shared" si="940"/>
        <v>0</v>
      </c>
      <c r="FF559" s="404">
        <f t="shared" si="940"/>
        <v>0</v>
      </c>
      <c r="FG559" s="404">
        <f t="shared" si="940"/>
        <v>0</v>
      </c>
      <c r="FH559" s="404">
        <f t="shared" si="940"/>
        <v>0</v>
      </c>
      <c r="FI559" s="404">
        <f t="shared" si="940"/>
        <v>0</v>
      </c>
      <c r="FJ559" s="404">
        <f t="shared" si="938"/>
        <v>0</v>
      </c>
      <c r="FK559" s="392">
        <f t="shared" si="903"/>
        <v>2913</v>
      </c>
      <c r="FL559" s="384">
        <f t="shared" si="904"/>
        <v>2912.9999999999982</v>
      </c>
      <c r="FM559" s="384">
        <f t="shared" si="904"/>
        <v>1.9404478024398486E-12</v>
      </c>
      <c r="FN559" s="405">
        <f t="shared" si="932"/>
        <v>0</v>
      </c>
      <c r="FO559" s="405">
        <f t="shared" si="932"/>
        <v>0</v>
      </c>
      <c r="FP559" s="405">
        <f t="shared" si="932"/>
        <v>0</v>
      </c>
      <c r="FQ559" s="405">
        <f t="shared" si="932"/>
        <v>0</v>
      </c>
      <c r="FR559" s="405">
        <f t="shared" si="932"/>
        <v>0</v>
      </c>
      <c r="FS559" s="405">
        <f t="shared" si="932"/>
        <v>0</v>
      </c>
      <c r="FT559" s="405">
        <f t="shared" si="930"/>
        <v>0</v>
      </c>
      <c r="FU559" s="405">
        <f t="shared" si="930"/>
        <v>0</v>
      </c>
      <c r="FV559" s="405">
        <f t="shared" si="930"/>
        <v>0</v>
      </c>
      <c r="FW559" s="397">
        <f t="shared" si="905"/>
        <v>-23791.746454267733</v>
      </c>
      <c r="FX559" s="406">
        <f t="shared" si="906"/>
        <v>0</v>
      </c>
      <c r="FY559" s="331">
        <f t="shared" si="907"/>
        <v>6.4508398622820096E-12</v>
      </c>
      <c r="FZ559" s="382">
        <f t="shared" si="908"/>
        <v>-6.4508398622820096E-12</v>
      </c>
      <c r="GA559" s="331">
        <f t="shared" si="909"/>
        <v>0</v>
      </c>
      <c r="GB559" s="407">
        <f t="shared" si="910"/>
        <v>0</v>
      </c>
      <c r="GC559" s="407">
        <f t="shared" si="911"/>
        <v>0</v>
      </c>
      <c r="GD559" s="407">
        <f t="shared" si="912"/>
        <v>0</v>
      </c>
      <c r="GE559" s="407">
        <f t="shared" si="913"/>
        <v>0</v>
      </c>
      <c r="GF559" s="407">
        <f t="shared" si="914"/>
        <v>0</v>
      </c>
      <c r="GG559" s="407">
        <f t="shared" si="915"/>
        <v>0</v>
      </c>
      <c r="GH559" s="407">
        <f t="shared" si="916"/>
        <v>3.7081449022480228E-14</v>
      </c>
      <c r="GI559" s="407">
        <f t="shared" si="917"/>
        <v>-1.2145839889399213E-13</v>
      </c>
      <c r="GJ559">
        <f t="shared" si="918"/>
        <v>0</v>
      </c>
      <c r="GK559" s="382">
        <f t="shared" si="919"/>
        <v>-8.4376949871511897E-14</v>
      </c>
      <c r="GL559">
        <v>6</v>
      </c>
      <c r="GM559">
        <f t="shared" si="936"/>
        <v>0</v>
      </c>
      <c r="GN559">
        <f t="shared" si="936"/>
        <v>0</v>
      </c>
      <c r="GO559">
        <f t="shared" si="936"/>
        <v>0</v>
      </c>
      <c r="GP559">
        <f t="shared" si="936"/>
        <v>0</v>
      </c>
      <c r="GQ559">
        <f t="shared" si="936"/>
        <v>0</v>
      </c>
      <c r="GR559">
        <f t="shared" si="935"/>
        <v>0</v>
      </c>
      <c r="GS559">
        <f t="shared" si="935"/>
        <v>14107.746454267748</v>
      </c>
      <c r="GT559">
        <f t="shared" si="935"/>
        <v>6771</v>
      </c>
      <c r="GU559">
        <f t="shared" si="935"/>
        <v>2913</v>
      </c>
      <c r="GV559">
        <f t="shared" si="935"/>
        <v>0</v>
      </c>
    </row>
    <row r="560" spans="1:204" customFormat="1" x14ac:dyDescent="0.25">
      <c r="A560" s="378">
        <v>29018</v>
      </c>
      <c r="B560" s="32" t="s">
        <v>1216</v>
      </c>
      <c r="C560" t="s">
        <v>887</v>
      </c>
      <c r="D560">
        <v>6</v>
      </c>
      <c r="E560" s="379">
        <v>2613</v>
      </c>
      <c r="F560" s="379">
        <v>37965</v>
      </c>
      <c r="G560" s="379">
        <v>0</v>
      </c>
      <c r="H560" s="379">
        <v>0</v>
      </c>
      <c r="I560" s="379">
        <v>0</v>
      </c>
      <c r="J560" s="379">
        <v>0</v>
      </c>
      <c r="K560" s="379">
        <v>0</v>
      </c>
      <c r="L560" s="379">
        <v>0</v>
      </c>
      <c r="M560" s="380">
        <v>33135.533969647491</v>
      </c>
      <c r="N560" s="381">
        <f t="shared" si="850"/>
        <v>73713.533969647484</v>
      </c>
      <c r="O560" s="379">
        <v>3518</v>
      </c>
      <c r="P560" s="379">
        <v>39520</v>
      </c>
      <c r="Q560" s="379">
        <v>0</v>
      </c>
      <c r="R560" s="379">
        <v>0</v>
      </c>
      <c r="S560" s="379">
        <v>0</v>
      </c>
      <c r="T560" s="379">
        <v>0</v>
      </c>
      <c r="U560" s="379">
        <v>0</v>
      </c>
      <c r="V560" s="379">
        <v>0</v>
      </c>
      <c r="W560" s="480">
        <f>(VLOOKUP(A560,'[1]floresta plant'!$A$4:$F$573,6,0))*1000</f>
        <v>69967.939558492741</v>
      </c>
      <c r="X560" s="24">
        <f t="shared" si="851"/>
        <v>113005.93955849274</v>
      </c>
      <c r="Y560" s="53">
        <f t="shared" si="926"/>
        <v>0</v>
      </c>
      <c r="Z560" s="53">
        <f t="shared" si="926"/>
        <v>0</v>
      </c>
      <c r="AA560" s="53">
        <f t="shared" si="926"/>
        <v>0</v>
      </c>
      <c r="AB560" s="53">
        <f t="shared" si="926"/>
        <v>0</v>
      </c>
      <c r="AC560" s="53">
        <f t="shared" si="926"/>
        <v>0</v>
      </c>
      <c r="AD560" s="53">
        <f t="shared" si="926"/>
        <v>0</v>
      </c>
      <c r="AE560" s="53">
        <f t="shared" si="923"/>
        <v>36832.405588845249</v>
      </c>
      <c r="AF560" s="53">
        <f t="shared" si="852"/>
        <v>1555</v>
      </c>
      <c r="AG560" s="53">
        <f t="shared" si="853"/>
        <v>905</v>
      </c>
      <c r="AH560" s="53">
        <f t="shared" si="854"/>
        <v>-39292.405588845257</v>
      </c>
      <c r="AI560" s="53">
        <f t="shared" si="920"/>
        <v>39292.405588845257</v>
      </c>
      <c r="AJ560" s="469">
        <v>0</v>
      </c>
      <c r="AK560" s="469">
        <v>0</v>
      </c>
      <c r="AL560" s="469">
        <v>0</v>
      </c>
      <c r="AM560" s="470">
        <f t="shared" si="855"/>
        <v>0</v>
      </c>
      <c r="AN560" s="53">
        <f t="shared" si="856"/>
        <v>-39292.405588845257</v>
      </c>
      <c r="AO560" s="382">
        <f t="shared" si="857"/>
        <v>2</v>
      </c>
      <c r="AP560">
        <v>6</v>
      </c>
      <c r="AQ560" s="383">
        <f t="shared" si="858"/>
        <v>39292.405588845249</v>
      </c>
      <c r="AR560" s="383">
        <f t="shared" si="859"/>
        <v>0</v>
      </c>
      <c r="AS560" s="383">
        <f t="shared" si="860"/>
        <v>0</v>
      </c>
      <c r="AT560" s="383">
        <f t="shared" si="861"/>
        <v>0</v>
      </c>
      <c r="AU560" s="383">
        <f t="shared" si="862"/>
        <v>39292.405588845257</v>
      </c>
      <c r="AV560" s="383">
        <f t="shared" si="863"/>
        <v>0</v>
      </c>
      <c r="AW560" s="383">
        <f t="shared" si="864"/>
        <v>1</v>
      </c>
      <c r="AX560" s="383">
        <f t="shared" si="865"/>
        <v>1</v>
      </c>
      <c r="AY560" s="383">
        <f t="shared" si="866"/>
        <v>0</v>
      </c>
      <c r="AZ560">
        <f t="shared" si="867"/>
        <v>0</v>
      </c>
      <c r="BA560">
        <f t="shared" si="868"/>
        <v>0</v>
      </c>
      <c r="BB560" s="383">
        <f t="shared" si="869"/>
        <v>0</v>
      </c>
      <c r="BC560" s="384">
        <f t="shared" si="931"/>
        <v>0</v>
      </c>
      <c r="BD560" s="384">
        <f t="shared" si="931"/>
        <v>0</v>
      </c>
      <c r="BE560" s="384">
        <f t="shared" si="931"/>
        <v>0</v>
      </c>
      <c r="BF560" s="384">
        <f t="shared" si="931"/>
        <v>0</v>
      </c>
      <c r="BG560" s="384">
        <f t="shared" si="931"/>
        <v>0</v>
      </c>
      <c r="BH560" s="384">
        <f t="shared" si="931"/>
        <v>0</v>
      </c>
      <c r="BI560" s="384">
        <f t="shared" si="929"/>
        <v>36832.405588845249</v>
      </c>
      <c r="BJ560" s="384">
        <f t="shared" si="929"/>
        <v>1555</v>
      </c>
      <c r="BK560" s="384">
        <f t="shared" si="929"/>
        <v>905</v>
      </c>
      <c r="BL560" s="474">
        <f t="shared" si="870"/>
        <v>0</v>
      </c>
      <c r="BM560" s="409">
        <f t="shared" si="871"/>
        <v>-39292.405588845257</v>
      </c>
      <c r="BN560" s="473">
        <f t="shared" si="872"/>
        <v>39292.405588845249</v>
      </c>
      <c r="BO560" s="387">
        <f t="shared" si="873"/>
        <v>0</v>
      </c>
      <c r="BP560" s="387">
        <f t="shared" si="874"/>
        <v>1.0000000000000002</v>
      </c>
      <c r="BQ560" s="388">
        <f t="shared" si="875"/>
        <v>-2.2204460492503131E-16</v>
      </c>
      <c r="BR560" s="389">
        <f t="shared" si="876"/>
        <v>0</v>
      </c>
      <c r="BS560" s="390">
        <f t="shared" si="877"/>
        <v>0</v>
      </c>
      <c r="BT560" s="391">
        <f t="shared" si="939"/>
        <v>0</v>
      </c>
      <c r="BU560" s="391">
        <f t="shared" si="939"/>
        <v>0</v>
      </c>
      <c r="BV560" s="391">
        <f t="shared" si="939"/>
        <v>0</v>
      </c>
      <c r="BW560" s="391">
        <f t="shared" si="939"/>
        <v>0</v>
      </c>
      <c r="BX560" s="391">
        <f t="shared" si="939"/>
        <v>0</v>
      </c>
      <c r="BY560" s="391">
        <f t="shared" si="939"/>
        <v>0</v>
      </c>
      <c r="BZ560" s="391">
        <f t="shared" si="939"/>
        <v>0</v>
      </c>
      <c r="CA560" s="391">
        <f t="shared" si="937"/>
        <v>0</v>
      </c>
      <c r="CB560" s="391">
        <f t="shared" si="878"/>
        <v>0</v>
      </c>
      <c r="CC560" s="391">
        <f t="shared" si="878"/>
        <v>0</v>
      </c>
      <c r="CD560" s="392">
        <f t="shared" si="879"/>
        <v>0</v>
      </c>
      <c r="CE560" s="393">
        <f t="shared" si="880"/>
        <v>0</v>
      </c>
      <c r="CF560" s="392">
        <f t="shared" si="927"/>
        <v>0</v>
      </c>
      <c r="CG560" s="392">
        <f t="shared" si="927"/>
        <v>0</v>
      </c>
      <c r="CH560" s="392">
        <f t="shared" si="927"/>
        <v>0</v>
      </c>
      <c r="CI560" s="392">
        <f t="shared" si="927"/>
        <v>0</v>
      </c>
      <c r="CJ560" s="392">
        <f t="shared" si="927"/>
        <v>0</v>
      </c>
      <c r="CK560" s="392">
        <f t="shared" si="927"/>
        <v>0</v>
      </c>
      <c r="CL560" s="392">
        <f t="shared" si="924"/>
        <v>0</v>
      </c>
      <c r="CM560" s="392">
        <f t="shared" si="881"/>
        <v>0</v>
      </c>
      <c r="CN560" s="392">
        <f t="shared" si="882"/>
        <v>0</v>
      </c>
      <c r="CO560" s="394">
        <f t="shared" si="883"/>
        <v>0</v>
      </c>
      <c r="CP560" s="394">
        <f t="shared" si="883"/>
        <v>0</v>
      </c>
      <c r="CQ560" s="395">
        <f t="shared" si="884"/>
        <v>0</v>
      </c>
      <c r="CR560" s="394">
        <f t="shared" si="933"/>
        <v>0</v>
      </c>
      <c r="CS560" s="394">
        <f t="shared" si="933"/>
        <v>0</v>
      </c>
      <c r="CT560" s="394">
        <f t="shared" si="933"/>
        <v>0</v>
      </c>
      <c r="CU560" s="394">
        <f t="shared" si="933"/>
        <v>0</v>
      </c>
      <c r="CV560" s="394">
        <f t="shared" si="933"/>
        <v>0</v>
      </c>
      <c r="CW560" s="394">
        <f t="shared" si="933"/>
        <v>0</v>
      </c>
      <c r="CX560" s="396">
        <f t="shared" si="885"/>
        <v>0</v>
      </c>
      <c r="CY560" s="396">
        <f t="shared" si="885"/>
        <v>0</v>
      </c>
      <c r="CZ560" s="397">
        <f t="shared" si="886"/>
        <v>0</v>
      </c>
      <c r="DA560" s="397">
        <f t="shared" si="886"/>
        <v>0</v>
      </c>
      <c r="DB560" s="397">
        <f t="shared" si="886"/>
        <v>0</v>
      </c>
      <c r="DC560" s="397">
        <f t="shared" si="887"/>
        <v>0</v>
      </c>
      <c r="DD560" s="397">
        <f t="shared" si="848"/>
        <v>0</v>
      </c>
      <c r="DE560" s="397">
        <f t="shared" si="848"/>
        <v>0</v>
      </c>
      <c r="DF560" s="397">
        <f t="shared" si="848"/>
        <v>0</v>
      </c>
      <c r="DG560" s="397">
        <f t="shared" si="848"/>
        <v>0</v>
      </c>
      <c r="DH560" s="397">
        <f t="shared" si="848"/>
        <v>0</v>
      </c>
      <c r="DI560" s="398">
        <f t="shared" si="888"/>
        <v>0</v>
      </c>
      <c r="DJ560" s="398">
        <f t="shared" si="888"/>
        <v>0</v>
      </c>
      <c r="DK560" s="399">
        <f t="shared" si="889"/>
        <v>0</v>
      </c>
      <c r="DL560" s="399">
        <f t="shared" si="889"/>
        <v>0</v>
      </c>
      <c r="DM560" s="399">
        <f t="shared" si="889"/>
        <v>0</v>
      </c>
      <c r="DN560" s="399">
        <f t="shared" si="889"/>
        <v>0</v>
      </c>
      <c r="DO560" s="399">
        <f t="shared" si="890"/>
        <v>0</v>
      </c>
      <c r="DP560" s="399">
        <f t="shared" si="891"/>
        <v>0</v>
      </c>
      <c r="DQ560" s="399">
        <f t="shared" si="891"/>
        <v>0</v>
      </c>
      <c r="DR560" s="399">
        <f t="shared" si="891"/>
        <v>0</v>
      </c>
      <c r="DS560" s="399">
        <f t="shared" si="891"/>
        <v>0</v>
      </c>
      <c r="DT560" s="400">
        <f t="shared" si="892"/>
        <v>0</v>
      </c>
      <c r="DU560" s="400">
        <f t="shared" si="892"/>
        <v>0</v>
      </c>
      <c r="DV560" s="386">
        <f t="shared" si="849"/>
        <v>0</v>
      </c>
      <c r="DW560" s="386">
        <f t="shared" si="849"/>
        <v>0</v>
      </c>
      <c r="DX560" s="386">
        <f t="shared" si="849"/>
        <v>0</v>
      </c>
      <c r="DY560" s="386">
        <f t="shared" si="849"/>
        <v>0</v>
      </c>
      <c r="DZ560" s="386">
        <f t="shared" si="849"/>
        <v>0</v>
      </c>
      <c r="EA560" s="401">
        <f t="shared" si="893"/>
        <v>0</v>
      </c>
      <c r="EB560" s="386">
        <f t="shared" si="894"/>
        <v>0</v>
      </c>
      <c r="EC560" s="386">
        <f t="shared" si="894"/>
        <v>0</v>
      </c>
      <c r="ED560" s="386">
        <f t="shared" si="894"/>
        <v>0</v>
      </c>
      <c r="EE560" s="385">
        <f t="shared" si="895"/>
        <v>0</v>
      </c>
      <c r="EF560" s="385">
        <f t="shared" si="895"/>
        <v>0</v>
      </c>
      <c r="EG560" s="402">
        <f t="shared" si="934"/>
        <v>0</v>
      </c>
      <c r="EH560" s="402">
        <f t="shared" si="934"/>
        <v>0</v>
      </c>
      <c r="EI560" s="402">
        <f t="shared" si="934"/>
        <v>0</v>
      </c>
      <c r="EJ560" s="402">
        <f t="shared" si="934"/>
        <v>0</v>
      </c>
      <c r="EK560" s="402">
        <f t="shared" si="934"/>
        <v>0</v>
      </c>
      <c r="EL560" s="402">
        <f t="shared" si="934"/>
        <v>0</v>
      </c>
      <c r="EM560" s="402">
        <f t="shared" si="896"/>
        <v>36832.405588845249</v>
      </c>
      <c r="EN560" s="402">
        <f t="shared" si="897"/>
        <v>0</v>
      </c>
      <c r="EO560" s="402">
        <f t="shared" si="897"/>
        <v>0</v>
      </c>
      <c r="EP560" s="402">
        <f t="shared" si="898"/>
        <v>36832.405588845257</v>
      </c>
      <c r="EQ560" s="402">
        <f t="shared" si="899"/>
        <v>-8.1784369474136586E-12</v>
      </c>
      <c r="ER560" s="394">
        <f t="shared" si="928"/>
        <v>0</v>
      </c>
      <c r="ES560" s="394">
        <f t="shared" si="928"/>
        <v>0</v>
      </c>
      <c r="ET560" s="394">
        <f t="shared" si="928"/>
        <v>0</v>
      </c>
      <c r="EU560" s="394">
        <f t="shared" si="928"/>
        <v>0</v>
      </c>
      <c r="EV560" s="394">
        <f t="shared" si="928"/>
        <v>0</v>
      </c>
      <c r="EW560" s="394">
        <f t="shared" si="928"/>
        <v>0</v>
      </c>
      <c r="EX560" s="394">
        <f t="shared" si="925"/>
        <v>0</v>
      </c>
      <c r="EY560" s="403">
        <f t="shared" si="900"/>
        <v>1555</v>
      </c>
      <c r="EZ560" s="394">
        <f t="shared" si="901"/>
        <v>0</v>
      </c>
      <c r="FA560" s="396">
        <f t="shared" si="902"/>
        <v>1555.0000000000005</v>
      </c>
      <c r="FB560" s="396">
        <f t="shared" si="902"/>
        <v>-3.4527936065842368E-13</v>
      </c>
      <c r="FC560" s="404">
        <f t="shared" si="940"/>
        <v>0</v>
      </c>
      <c r="FD560" s="404">
        <f t="shared" si="940"/>
        <v>0</v>
      </c>
      <c r="FE560" s="404">
        <f t="shared" si="940"/>
        <v>0</v>
      </c>
      <c r="FF560" s="404">
        <f t="shared" si="940"/>
        <v>0</v>
      </c>
      <c r="FG560" s="404">
        <f t="shared" si="940"/>
        <v>0</v>
      </c>
      <c r="FH560" s="404">
        <f t="shared" si="940"/>
        <v>0</v>
      </c>
      <c r="FI560" s="404">
        <f t="shared" si="940"/>
        <v>0</v>
      </c>
      <c r="FJ560" s="404">
        <f t="shared" si="938"/>
        <v>0</v>
      </c>
      <c r="FK560" s="392">
        <f t="shared" si="903"/>
        <v>905</v>
      </c>
      <c r="FL560" s="384">
        <f t="shared" si="904"/>
        <v>905.00000000000023</v>
      </c>
      <c r="FM560" s="384">
        <f t="shared" si="904"/>
        <v>-2.0095036745715333E-13</v>
      </c>
      <c r="FN560" s="405">
        <f t="shared" si="932"/>
        <v>0</v>
      </c>
      <c r="FO560" s="405">
        <f t="shared" si="932"/>
        <v>0</v>
      </c>
      <c r="FP560" s="405">
        <f t="shared" si="932"/>
        <v>0</v>
      </c>
      <c r="FQ560" s="405">
        <f t="shared" si="932"/>
        <v>0</v>
      </c>
      <c r="FR560" s="405">
        <f t="shared" si="932"/>
        <v>0</v>
      </c>
      <c r="FS560" s="405">
        <f t="shared" si="932"/>
        <v>0</v>
      </c>
      <c r="FT560" s="405">
        <f t="shared" si="930"/>
        <v>0</v>
      </c>
      <c r="FU560" s="405">
        <f t="shared" si="930"/>
        <v>0</v>
      </c>
      <c r="FV560" s="405">
        <f t="shared" si="930"/>
        <v>0</v>
      </c>
      <c r="FW560" s="397">
        <f t="shared" si="905"/>
        <v>-39292.405588845257</v>
      </c>
      <c r="FX560" s="406">
        <f t="shared" si="906"/>
        <v>0</v>
      </c>
      <c r="FY560" s="331">
        <f t="shared" si="907"/>
        <v>-5.4622972811557702E-13</v>
      </c>
      <c r="FZ560" s="382">
        <f t="shared" si="908"/>
        <v>5.4622972811557702E-13</v>
      </c>
      <c r="GA560" s="331">
        <f t="shared" si="909"/>
        <v>0</v>
      </c>
      <c r="GB560" s="407">
        <f t="shared" si="910"/>
        <v>0</v>
      </c>
      <c r="GC560" s="407">
        <f t="shared" si="911"/>
        <v>0</v>
      </c>
      <c r="GD560" s="407">
        <f t="shared" si="912"/>
        <v>0</v>
      </c>
      <c r="GE560" s="407">
        <f t="shared" si="913"/>
        <v>0</v>
      </c>
      <c r="GF560" s="407">
        <f t="shared" si="914"/>
        <v>0</v>
      </c>
      <c r="GG560" s="407">
        <f t="shared" si="915"/>
        <v>0</v>
      </c>
      <c r="GH560" s="407">
        <f t="shared" si="916"/>
        <v>-1.0946799022804043E-13</v>
      </c>
      <c r="GI560" s="407">
        <f t="shared" si="917"/>
        <v>-2.6423307986078726E-14</v>
      </c>
      <c r="GJ560">
        <f t="shared" si="918"/>
        <v>0</v>
      </c>
      <c r="GK560" s="382">
        <f t="shared" si="919"/>
        <v>-1.3589129821411916E-13</v>
      </c>
      <c r="GL560">
        <v>6</v>
      </c>
      <c r="GM560">
        <f t="shared" si="936"/>
        <v>0</v>
      </c>
      <c r="GN560">
        <f t="shared" si="936"/>
        <v>0</v>
      </c>
      <c r="GO560">
        <f t="shared" si="936"/>
        <v>0</v>
      </c>
      <c r="GP560">
        <f t="shared" si="936"/>
        <v>0</v>
      </c>
      <c r="GQ560">
        <f t="shared" si="936"/>
        <v>0</v>
      </c>
      <c r="GR560">
        <f t="shared" si="935"/>
        <v>0</v>
      </c>
      <c r="GS560">
        <f t="shared" si="935"/>
        <v>36832.405588845249</v>
      </c>
      <c r="GT560">
        <f t="shared" si="935"/>
        <v>1555</v>
      </c>
      <c r="GU560">
        <f t="shared" si="935"/>
        <v>905</v>
      </c>
      <c r="GV560">
        <f t="shared" si="935"/>
        <v>0</v>
      </c>
    </row>
    <row r="561" spans="1:204" customFormat="1" x14ac:dyDescent="0.25">
      <c r="A561" s="378">
        <v>29019</v>
      </c>
      <c r="B561" s="32" t="s">
        <v>1217</v>
      </c>
      <c r="C561" t="s">
        <v>887</v>
      </c>
      <c r="D561">
        <v>6</v>
      </c>
      <c r="E561" s="379">
        <v>1786</v>
      </c>
      <c r="F561" s="379">
        <v>1401</v>
      </c>
      <c r="G561" s="379">
        <v>9550</v>
      </c>
      <c r="H561" s="379">
        <v>0</v>
      </c>
      <c r="I561" s="379">
        <v>35</v>
      </c>
      <c r="J561" s="379">
        <v>0</v>
      </c>
      <c r="K561" s="379">
        <v>0</v>
      </c>
      <c r="L561" s="379">
        <v>0</v>
      </c>
      <c r="M561" s="380">
        <v>3100.3264193007458</v>
      </c>
      <c r="N561" s="381">
        <f t="shared" si="850"/>
        <v>15872.326419300745</v>
      </c>
      <c r="O561" s="379">
        <v>2604</v>
      </c>
      <c r="P561" s="379">
        <v>1368</v>
      </c>
      <c r="Q561" s="379">
        <v>11600</v>
      </c>
      <c r="R561" s="379">
        <v>0</v>
      </c>
      <c r="S561" s="379">
        <v>0</v>
      </c>
      <c r="T561" s="379">
        <v>0</v>
      </c>
      <c r="U561" s="379">
        <v>0</v>
      </c>
      <c r="V561" s="379">
        <v>0</v>
      </c>
      <c r="W561" s="480">
        <f>(VLOOKUP(A561,'[1]floresta plant'!$A$4:$F$573,6,0))*1000</f>
        <v>9546.2814197234165</v>
      </c>
      <c r="X561" s="24">
        <f t="shared" si="851"/>
        <v>25118.281419723418</v>
      </c>
      <c r="Y561" s="53">
        <f t="shared" si="926"/>
        <v>2050</v>
      </c>
      <c r="Z561" s="53">
        <f t="shared" si="926"/>
        <v>0</v>
      </c>
      <c r="AA561" s="53">
        <f t="shared" si="926"/>
        <v>-35</v>
      </c>
      <c r="AB561" s="53">
        <f t="shared" si="926"/>
        <v>0</v>
      </c>
      <c r="AC561" s="53">
        <f t="shared" si="926"/>
        <v>0</v>
      </c>
      <c r="AD561" s="53">
        <f t="shared" si="926"/>
        <v>0</v>
      </c>
      <c r="AE561" s="53">
        <f t="shared" si="923"/>
        <v>6445.9550004226712</v>
      </c>
      <c r="AF561" s="53">
        <f t="shared" si="852"/>
        <v>-33</v>
      </c>
      <c r="AG561" s="53">
        <f t="shared" si="853"/>
        <v>818</v>
      </c>
      <c r="AH561" s="53">
        <f t="shared" si="854"/>
        <v>-9245.955000422673</v>
      </c>
      <c r="AI561" s="53">
        <f t="shared" si="920"/>
        <v>9245.955000422673</v>
      </c>
      <c r="AJ561" s="469">
        <v>0</v>
      </c>
      <c r="AK561" s="469">
        <v>0</v>
      </c>
      <c r="AL561" s="469">
        <v>0</v>
      </c>
      <c r="AM561" s="470">
        <f t="shared" si="855"/>
        <v>0</v>
      </c>
      <c r="AN561" s="53">
        <f t="shared" si="856"/>
        <v>-9245.955000422673</v>
      </c>
      <c r="AO561" s="382">
        <f t="shared" si="857"/>
        <v>2</v>
      </c>
      <c r="AP561">
        <v>6</v>
      </c>
      <c r="AQ561" s="383">
        <f t="shared" si="858"/>
        <v>9313.9550004226712</v>
      </c>
      <c r="AR561" s="383">
        <f t="shared" si="859"/>
        <v>-68</v>
      </c>
      <c r="AS561" s="383">
        <f t="shared" si="860"/>
        <v>2050</v>
      </c>
      <c r="AT561" s="383">
        <f t="shared" si="861"/>
        <v>68</v>
      </c>
      <c r="AU561" s="383">
        <f t="shared" si="862"/>
        <v>9245.955000422673</v>
      </c>
      <c r="AV561" s="383">
        <f t="shared" si="863"/>
        <v>0</v>
      </c>
      <c r="AW561" s="383">
        <f t="shared" si="864"/>
        <v>1</v>
      </c>
      <c r="AX561" s="383">
        <f t="shared" si="865"/>
        <v>1</v>
      </c>
      <c r="AY561" s="383">
        <f t="shared" si="866"/>
        <v>68</v>
      </c>
      <c r="AZ561">
        <f t="shared" si="867"/>
        <v>1982</v>
      </c>
      <c r="BA561">
        <f t="shared" si="868"/>
        <v>0</v>
      </c>
      <c r="BB561" s="383">
        <f t="shared" si="869"/>
        <v>0</v>
      </c>
      <c r="BC561" s="384">
        <f t="shared" si="931"/>
        <v>2050</v>
      </c>
      <c r="BD561" s="384">
        <f t="shared" si="931"/>
        <v>0</v>
      </c>
      <c r="BE561" s="384">
        <f t="shared" si="931"/>
        <v>0.51470588235294112</v>
      </c>
      <c r="BF561" s="384">
        <f t="shared" si="931"/>
        <v>0</v>
      </c>
      <c r="BG561" s="384">
        <f t="shared" si="931"/>
        <v>0</v>
      </c>
      <c r="BH561" s="384">
        <f t="shared" si="931"/>
        <v>0</v>
      </c>
      <c r="BI561" s="384">
        <f t="shared" si="929"/>
        <v>6445.9550004226712</v>
      </c>
      <c r="BJ561" s="384">
        <f t="shared" si="929"/>
        <v>0.48529411764705882</v>
      </c>
      <c r="BK561" s="384">
        <f t="shared" si="929"/>
        <v>818</v>
      </c>
      <c r="BL561" s="474">
        <f t="shared" si="870"/>
        <v>0</v>
      </c>
      <c r="BM561" s="409">
        <f t="shared" si="871"/>
        <v>-7263.955000422673</v>
      </c>
      <c r="BN561" s="473">
        <f t="shared" si="872"/>
        <v>7263.9550004226712</v>
      </c>
      <c r="BO561" s="387">
        <f t="shared" si="873"/>
        <v>0</v>
      </c>
      <c r="BP561" s="387">
        <f t="shared" si="874"/>
        <v>1.0000000000000002</v>
      </c>
      <c r="BQ561" s="388">
        <f t="shared" si="875"/>
        <v>-2.2204460492503131E-16</v>
      </c>
      <c r="BR561" s="389">
        <f t="shared" si="876"/>
        <v>0</v>
      </c>
      <c r="BS561" s="390">
        <f t="shared" si="877"/>
        <v>2050</v>
      </c>
      <c r="BT561" s="391">
        <f t="shared" si="939"/>
        <v>0</v>
      </c>
      <c r="BU561" s="391">
        <f t="shared" si="939"/>
        <v>35</v>
      </c>
      <c r="BV561" s="391">
        <f t="shared" si="939"/>
        <v>0</v>
      </c>
      <c r="BW561" s="391">
        <f t="shared" si="939"/>
        <v>0</v>
      </c>
      <c r="BX561" s="391">
        <f t="shared" si="939"/>
        <v>0</v>
      </c>
      <c r="BY561" s="391">
        <f t="shared" si="939"/>
        <v>0</v>
      </c>
      <c r="BZ561" s="391">
        <f t="shared" si="939"/>
        <v>33</v>
      </c>
      <c r="CA561" s="391">
        <f t="shared" si="937"/>
        <v>0</v>
      </c>
      <c r="CB561" s="391">
        <f t="shared" si="878"/>
        <v>1982</v>
      </c>
      <c r="CC561" s="391">
        <f t="shared" si="878"/>
        <v>0</v>
      </c>
      <c r="CD561" s="392">
        <f t="shared" si="879"/>
        <v>0</v>
      </c>
      <c r="CE561" s="393">
        <f t="shared" si="880"/>
        <v>0</v>
      </c>
      <c r="CF561" s="392">
        <f t="shared" si="927"/>
        <v>0</v>
      </c>
      <c r="CG561" s="392">
        <f t="shared" si="927"/>
        <v>0</v>
      </c>
      <c r="CH561" s="392">
        <f t="shared" si="927"/>
        <v>0</v>
      </c>
      <c r="CI561" s="392">
        <f t="shared" si="927"/>
        <v>0</v>
      </c>
      <c r="CJ561" s="392">
        <f t="shared" si="927"/>
        <v>0</v>
      </c>
      <c r="CK561" s="392">
        <f t="shared" si="927"/>
        <v>0</v>
      </c>
      <c r="CL561" s="392">
        <f t="shared" si="924"/>
        <v>0</v>
      </c>
      <c r="CM561" s="392">
        <f t="shared" si="881"/>
        <v>0</v>
      </c>
      <c r="CN561" s="392">
        <f t="shared" si="882"/>
        <v>0</v>
      </c>
      <c r="CO561" s="394">
        <f t="shared" si="883"/>
        <v>0</v>
      </c>
      <c r="CP561" s="394">
        <f t="shared" si="883"/>
        <v>0</v>
      </c>
      <c r="CQ561" s="395">
        <f t="shared" si="884"/>
        <v>-35</v>
      </c>
      <c r="CR561" s="394">
        <f t="shared" si="933"/>
        <v>0</v>
      </c>
      <c r="CS561" s="394">
        <f t="shared" si="933"/>
        <v>0</v>
      </c>
      <c r="CT561" s="394">
        <f t="shared" si="933"/>
        <v>0</v>
      </c>
      <c r="CU561" s="394">
        <f t="shared" si="933"/>
        <v>0</v>
      </c>
      <c r="CV561" s="394">
        <f t="shared" si="933"/>
        <v>0</v>
      </c>
      <c r="CW561" s="394">
        <f t="shared" si="933"/>
        <v>0</v>
      </c>
      <c r="CX561" s="396">
        <f t="shared" si="885"/>
        <v>0</v>
      </c>
      <c r="CY561" s="396">
        <f t="shared" si="885"/>
        <v>0</v>
      </c>
      <c r="CZ561" s="397">
        <f t="shared" si="886"/>
        <v>0</v>
      </c>
      <c r="DA561" s="397">
        <f t="shared" si="886"/>
        <v>0</v>
      </c>
      <c r="DB561" s="397">
        <f t="shared" si="886"/>
        <v>0</v>
      </c>
      <c r="DC561" s="397">
        <f t="shared" si="887"/>
        <v>0</v>
      </c>
      <c r="DD561" s="397">
        <f t="shared" si="848"/>
        <v>0</v>
      </c>
      <c r="DE561" s="397">
        <f t="shared" si="848"/>
        <v>0</v>
      </c>
      <c r="DF561" s="397">
        <f t="shared" si="848"/>
        <v>0</v>
      </c>
      <c r="DG561" s="397">
        <f t="shared" si="848"/>
        <v>0</v>
      </c>
      <c r="DH561" s="397">
        <f t="shared" si="848"/>
        <v>0</v>
      </c>
      <c r="DI561" s="398">
        <f t="shared" si="888"/>
        <v>0</v>
      </c>
      <c r="DJ561" s="398">
        <f t="shared" si="888"/>
        <v>0</v>
      </c>
      <c r="DK561" s="399">
        <f t="shared" si="889"/>
        <v>0</v>
      </c>
      <c r="DL561" s="399">
        <f t="shared" si="889"/>
        <v>0</v>
      </c>
      <c r="DM561" s="399">
        <f t="shared" si="889"/>
        <v>0</v>
      </c>
      <c r="DN561" s="399">
        <f t="shared" si="889"/>
        <v>0</v>
      </c>
      <c r="DO561" s="399">
        <f t="shared" si="890"/>
        <v>0</v>
      </c>
      <c r="DP561" s="399">
        <f t="shared" si="891"/>
        <v>0</v>
      </c>
      <c r="DQ561" s="399">
        <f t="shared" si="891"/>
        <v>0</v>
      </c>
      <c r="DR561" s="399">
        <f t="shared" si="891"/>
        <v>0</v>
      </c>
      <c r="DS561" s="399">
        <f t="shared" si="891"/>
        <v>0</v>
      </c>
      <c r="DT561" s="400">
        <f t="shared" si="892"/>
        <v>0</v>
      </c>
      <c r="DU561" s="400">
        <f t="shared" si="892"/>
        <v>0</v>
      </c>
      <c r="DV561" s="386">
        <f t="shared" si="849"/>
        <v>0</v>
      </c>
      <c r="DW561" s="386">
        <f t="shared" si="849"/>
        <v>0</v>
      </c>
      <c r="DX561" s="386">
        <f t="shared" si="849"/>
        <v>0</v>
      </c>
      <c r="DY561" s="386">
        <f t="shared" si="849"/>
        <v>0</v>
      </c>
      <c r="DZ561" s="386">
        <f t="shared" si="849"/>
        <v>0</v>
      </c>
      <c r="EA561" s="401">
        <f t="shared" si="893"/>
        <v>0</v>
      </c>
      <c r="EB561" s="386">
        <f t="shared" si="894"/>
        <v>0</v>
      </c>
      <c r="EC561" s="386">
        <f t="shared" si="894"/>
        <v>0</v>
      </c>
      <c r="ED561" s="386">
        <f t="shared" si="894"/>
        <v>0</v>
      </c>
      <c r="EE561" s="385">
        <f t="shared" si="895"/>
        <v>0</v>
      </c>
      <c r="EF561" s="385">
        <f t="shared" si="895"/>
        <v>0</v>
      </c>
      <c r="EG561" s="402">
        <f t="shared" si="934"/>
        <v>0</v>
      </c>
      <c r="EH561" s="402">
        <f t="shared" si="934"/>
        <v>0</v>
      </c>
      <c r="EI561" s="402">
        <f t="shared" si="934"/>
        <v>0</v>
      </c>
      <c r="EJ561" s="402">
        <f t="shared" si="934"/>
        <v>0</v>
      </c>
      <c r="EK561" s="402">
        <f t="shared" si="934"/>
        <v>0</v>
      </c>
      <c r="EL561" s="402">
        <f t="shared" si="934"/>
        <v>0</v>
      </c>
      <c r="EM561" s="402">
        <f t="shared" si="896"/>
        <v>6445.9550004226712</v>
      </c>
      <c r="EN561" s="402">
        <f t="shared" si="897"/>
        <v>0</v>
      </c>
      <c r="EO561" s="402">
        <f t="shared" si="897"/>
        <v>0</v>
      </c>
      <c r="EP561" s="402">
        <f t="shared" si="898"/>
        <v>6445.955000422673</v>
      </c>
      <c r="EQ561" s="402">
        <f t="shared" si="899"/>
        <v>-1.431289531433382E-12</v>
      </c>
      <c r="ER561" s="394">
        <f t="shared" si="928"/>
        <v>0</v>
      </c>
      <c r="ES561" s="394">
        <f t="shared" si="928"/>
        <v>0</v>
      </c>
      <c r="ET561" s="394">
        <f t="shared" si="928"/>
        <v>0</v>
      </c>
      <c r="EU561" s="394">
        <f t="shared" si="928"/>
        <v>0</v>
      </c>
      <c r="EV561" s="394">
        <f t="shared" si="928"/>
        <v>0</v>
      </c>
      <c r="EW561" s="394">
        <f t="shared" si="928"/>
        <v>0</v>
      </c>
      <c r="EX561" s="394">
        <f t="shared" si="925"/>
        <v>0</v>
      </c>
      <c r="EY561" s="403">
        <f t="shared" si="900"/>
        <v>-33</v>
      </c>
      <c r="EZ561" s="394">
        <f t="shared" si="901"/>
        <v>0</v>
      </c>
      <c r="FA561" s="396">
        <f t="shared" si="902"/>
        <v>0</v>
      </c>
      <c r="FB561" s="396">
        <f t="shared" si="902"/>
        <v>0</v>
      </c>
      <c r="FC561" s="404">
        <f t="shared" si="940"/>
        <v>0</v>
      </c>
      <c r="FD561" s="404">
        <f t="shared" si="940"/>
        <v>0</v>
      </c>
      <c r="FE561" s="404">
        <f t="shared" si="940"/>
        <v>0</v>
      </c>
      <c r="FF561" s="404">
        <f t="shared" si="940"/>
        <v>0</v>
      </c>
      <c r="FG561" s="404">
        <f t="shared" si="940"/>
        <v>0</v>
      </c>
      <c r="FH561" s="404">
        <f t="shared" si="940"/>
        <v>0</v>
      </c>
      <c r="FI561" s="404">
        <f t="shared" si="940"/>
        <v>0</v>
      </c>
      <c r="FJ561" s="404">
        <f t="shared" si="938"/>
        <v>0</v>
      </c>
      <c r="FK561" s="392">
        <f t="shared" si="903"/>
        <v>818</v>
      </c>
      <c r="FL561" s="384">
        <f t="shared" si="904"/>
        <v>818.00000000000023</v>
      </c>
      <c r="FM561" s="384">
        <f t="shared" si="904"/>
        <v>-1.8163248682867561E-13</v>
      </c>
      <c r="FN561" s="405">
        <f t="shared" si="932"/>
        <v>0</v>
      </c>
      <c r="FO561" s="405">
        <f t="shared" si="932"/>
        <v>0</v>
      </c>
      <c r="FP561" s="405">
        <f t="shared" si="932"/>
        <v>0</v>
      </c>
      <c r="FQ561" s="405">
        <f t="shared" si="932"/>
        <v>0</v>
      </c>
      <c r="FR561" s="405">
        <f t="shared" si="932"/>
        <v>0</v>
      </c>
      <c r="FS561" s="405">
        <f t="shared" si="932"/>
        <v>0</v>
      </c>
      <c r="FT561" s="405">
        <f t="shared" si="930"/>
        <v>0</v>
      </c>
      <c r="FU561" s="405">
        <f t="shared" si="930"/>
        <v>0</v>
      </c>
      <c r="FV561" s="405">
        <f t="shared" si="930"/>
        <v>0</v>
      </c>
      <c r="FW561" s="397">
        <f t="shared" si="905"/>
        <v>-9245.955000422673</v>
      </c>
      <c r="FX561" s="406">
        <f t="shared" si="906"/>
        <v>0</v>
      </c>
      <c r="FY561" s="331">
        <f t="shared" si="907"/>
        <v>-1.8163248682867561E-13</v>
      </c>
      <c r="FZ561" s="382">
        <f t="shared" si="908"/>
        <v>1.8163248682867561E-13</v>
      </c>
      <c r="GA561" s="331">
        <f t="shared" si="909"/>
        <v>0</v>
      </c>
      <c r="GB561" s="407">
        <f t="shared" si="910"/>
        <v>0</v>
      </c>
      <c r="GC561" s="407">
        <f t="shared" si="911"/>
        <v>0</v>
      </c>
      <c r="GD561" s="407">
        <f t="shared" si="912"/>
        <v>0</v>
      </c>
      <c r="GE561" s="407">
        <f t="shared" si="913"/>
        <v>0</v>
      </c>
      <c r="GF561" s="407">
        <f t="shared" si="914"/>
        <v>0</v>
      </c>
      <c r="GG561" s="407">
        <f t="shared" si="915"/>
        <v>0</v>
      </c>
      <c r="GH561" s="407">
        <f t="shared" si="916"/>
        <v>0</v>
      </c>
      <c r="GI561" s="407">
        <f t="shared" si="917"/>
        <v>-4.5741188614556449E-14</v>
      </c>
      <c r="GJ561">
        <f t="shared" si="918"/>
        <v>0</v>
      </c>
      <c r="GK561" s="382">
        <f t="shared" si="919"/>
        <v>-4.5741188614556449E-14</v>
      </c>
      <c r="GL561">
        <v>6</v>
      </c>
      <c r="GM561">
        <f t="shared" si="936"/>
        <v>2050</v>
      </c>
      <c r="GN561">
        <f t="shared" si="936"/>
        <v>0</v>
      </c>
      <c r="GO561">
        <f t="shared" si="936"/>
        <v>0</v>
      </c>
      <c r="GP561">
        <f t="shared" si="936"/>
        <v>0</v>
      </c>
      <c r="GQ561">
        <f t="shared" si="936"/>
        <v>0</v>
      </c>
      <c r="GR561">
        <f t="shared" si="935"/>
        <v>0</v>
      </c>
      <c r="GS561">
        <f t="shared" si="935"/>
        <v>6445.9550004226712</v>
      </c>
      <c r="GT561">
        <f t="shared" si="935"/>
        <v>0</v>
      </c>
      <c r="GU561">
        <f t="shared" si="935"/>
        <v>818</v>
      </c>
      <c r="GV561">
        <f t="shared" si="935"/>
        <v>0</v>
      </c>
    </row>
    <row r="562" spans="1:204" customFormat="1" x14ac:dyDescent="0.25">
      <c r="A562" s="378">
        <v>29020</v>
      </c>
      <c r="B562" s="32" t="s">
        <v>1218</v>
      </c>
      <c r="C562" t="s">
        <v>887</v>
      </c>
      <c r="D562">
        <v>6</v>
      </c>
      <c r="E562" s="379">
        <v>34378</v>
      </c>
      <c r="F562" s="379">
        <v>21247</v>
      </c>
      <c r="G562" s="379">
        <v>6670</v>
      </c>
      <c r="H562" s="379">
        <v>0</v>
      </c>
      <c r="I562" s="379">
        <v>0</v>
      </c>
      <c r="J562" s="379">
        <v>0</v>
      </c>
      <c r="K562" s="379">
        <v>0</v>
      </c>
      <c r="L562" s="379">
        <v>241</v>
      </c>
      <c r="M562" s="380">
        <v>0</v>
      </c>
      <c r="N562" s="381">
        <f t="shared" si="850"/>
        <v>62536</v>
      </c>
      <c r="O562" s="379">
        <v>33641</v>
      </c>
      <c r="P562" s="379">
        <v>21464</v>
      </c>
      <c r="Q562" s="379">
        <v>7219</v>
      </c>
      <c r="R562" s="379">
        <v>0</v>
      </c>
      <c r="S562" s="379">
        <v>0</v>
      </c>
      <c r="T562" s="379">
        <v>0</v>
      </c>
      <c r="U562" s="379">
        <v>0</v>
      </c>
      <c r="V562" s="379">
        <v>720</v>
      </c>
      <c r="W562" s="480">
        <f>(VLOOKUP(A562,'[1]floresta plant'!$A$4:$F$573,6,0))*1000</f>
        <v>0</v>
      </c>
      <c r="X562" s="24">
        <f t="shared" si="851"/>
        <v>63044</v>
      </c>
      <c r="Y562" s="53">
        <f t="shared" si="926"/>
        <v>549</v>
      </c>
      <c r="Z562" s="53">
        <f t="shared" si="926"/>
        <v>0</v>
      </c>
      <c r="AA562" s="53">
        <f t="shared" si="926"/>
        <v>0</v>
      </c>
      <c r="AB562" s="53">
        <f t="shared" si="926"/>
        <v>0</v>
      </c>
      <c r="AC562" s="53">
        <f t="shared" si="926"/>
        <v>0</v>
      </c>
      <c r="AD562" s="53">
        <f t="shared" si="926"/>
        <v>479</v>
      </c>
      <c r="AE562" s="53">
        <f t="shared" si="923"/>
        <v>0</v>
      </c>
      <c r="AF562" s="53">
        <f t="shared" si="852"/>
        <v>217</v>
      </c>
      <c r="AG562" s="53">
        <f t="shared" si="853"/>
        <v>-737</v>
      </c>
      <c r="AH562" s="53">
        <f t="shared" si="854"/>
        <v>-508</v>
      </c>
      <c r="AI562" s="53">
        <f t="shared" si="920"/>
        <v>508</v>
      </c>
      <c r="AJ562" s="469">
        <v>0</v>
      </c>
      <c r="AK562" s="469">
        <v>0</v>
      </c>
      <c r="AL562" s="469">
        <v>0</v>
      </c>
      <c r="AM562" s="470">
        <f t="shared" si="855"/>
        <v>0</v>
      </c>
      <c r="AN562" s="53">
        <f t="shared" si="856"/>
        <v>-508</v>
      </c>
      <c r="AO562" s="382">
        <f t="shared" si="857"/>
        <v>2</v>
      </c>
      <c r="AP562">
        <v>6</v>
      </c>
      <c r="AQ562" s="383">
        <f t="shared" si="858"/>
        <v>1245</v>
      </c>
      <c r="AR562" s="383">
        <f t="shared" si="859"/>
        <v>-737</v>
      </c>
      <c r="AS562" s="383">
        <f t="shared" si="860"/>
        <v>549</v>
      </c>
      <c r="AT562" s="383">
        <f t="shared" si="861"/>
        <v>737</v>
      </c>
      <c r="AU562" s="383">
        <f t="shared" si="862"/>
        <v>508</v>
      </c>
      <c r="AV562" s="383">
        <f t="shared" si="863"/>
        <v>1</v>
      </c>
      <c r="AW562" s="383">
        <f t="shared" si="864"/>
        <v>1</v>
      </c>
      <c r="AX562" s="383">
        <f t="shared" si="865"/>
        <v>1</v>
      </c>
      <c r="AY562" s="383">
        <f t="shared" si="866"/>
        <v>274.5</v>
      </c>
      <c r="AZ562">
        <f t="shared" si="867"/>
        <v>274.5</v>
      </c>
      <c r="BA562">
        <f t="shared" si="868"/>
        <v>0</v>
      </c>
      <c r="BB562" s="383">
        <f t="shared" si="869"/>
        <v>0</v>
      </c>
      <c r="BC562" s="384">
        <f t="shared" si="931"/>
        <v>549</v>
      </c>
      <c r="BD562" s="384">
        <f t="shared" si="931"/>
        <v>0</v>
      </c>
      <c r="BE562" s="384">
        <f t="shared" si="931"/>
        <v>0</v>
      </c>
      <c r="BF562" s="384">
        <f t="shared" si="931"/>
        <v>0</v>
      </c>
      <c r="BG562" s="384">
        <f t="shared" si="931"/>
        <v>0</v>
      </c>
      <c r="BH562" s="384">
        <f t="shared" si="931"/>
        <v>479</v>
      </c>
      <c r="BI562" s="384">
        <f t="shared" si="929"/>
        <v>0</v>
      </c>
      <c r="BJ562" s="384">
        <f t="shared" si="929"/>
        <v>217</v>
      </c>
      <c r="BK562" s="384">
        <f t="shared" si="929"/>
        <v>1</v>
      </c>
      <c r="BL562" s="474">
        <f t="shared" si="870"/>
        <v>462.5</v>
      </c>
      <c r="BM562" s="409">
        <f t="shared" si="871"/>
        <v>-233.5</v>
      </c>
      <c r="BN562" s="473">
        <f t="shared" si="872"/>
        <v>696</v>
      </c>
      <c r="BO562" s="387">
        <f t="shared" si="873"/>
        <v>0.66451149425287359</v>
      </c>
      <c r="BP562" s="387">
        <f t="shared" si="874"/>
        <v>0.33548850574712646</v>
      </c>
      <c r="BQ562" s="388">
        <f t="shared" si="875"/>
        <v>0</v>
      </c>
      <c r="BR562" s="389">
        <f t="shared" si="876"/>
        <v>0</v>
      </c>
      <c r="BS562" s="390">
        <f t="shared" si="877"/>
        <v>549</v>
      </c>
      <c r="BT562" s="391">
        <f t="shared" si="939"/>
        <v>0</v>
      </c>
      <c r="BU562" s="391">
        <f t="shared" si="939"/>
        <v>0</v>
      </c>
      <c r="BV562" s="391">
        <f t="shared" si="939"/>
        <v>0</v>
      </c>
      <c r="BW562" s="391">
        <f t="shared" si="939"/>
        <v>0</v>
      </c>
      <c r="BX562" s="391">
        <f t="shared" si="939"/>
        <v>0</v>
      </c>
      <c r="BY562" s="391">
        <f t="shared" si="939"/>
        <v>0</v>
      </c>
      <c r="BZ562" s="391">
        <f t="shared" si="939"/>
        <v>0</v>
      </c>
      <c r="CA562" s="391">
        <f t="shared" si="937"/>
        <v>274.5</v>
      </c>
      <c r="CB562" s="391">
        <f t="shared" si="878"/>
        <v>274.5</v>
      </c>
      <c r="CC562" s="391">
        <f t="shared" si="878"/>
        <v>0</v>
      </c>
      <c r="CD562" s="392">
        <f t="shared" si="879"/>
        <v>0</v>
      </c>
      <c r="CE562" s="393">
        <f t="shared" si="880"/>
        <v>0</v>
      </c>
      <c r="CF562" s="392">
        <f t="shared" si="927"/>
        <v>0</v>
      </c>
      <c r="CG562" s="392">
        <f t="shared" si="927"/>
        <v>0</v>
      </c>
      <c r="CH562" s="392">
        <f t="shared" si="927"/>
        <v>0</v>
      </c>
      <c r="CI562" s="392">
        <f t="shared" si="927"/>
        <v>0</v>
      </c>
      <c r="CJ562" s="392">
        <f t="shared" si="927"/>
        <v>0</v>
      </c>
      <c r="CK562" s="392">
        <f t="shared" si="927"/>
        <v>0</v>
      </c>
      <c r="CL562" s="392">
        <f t="shared" si="924"/>
        <v>0</v>
      </c>
      <c r="CM562" s="392">
        <f t="shared" si="881"/>
        <v>0</v>
      </c>
      <c r="CN562" s="392">
        <f t="shared" si="882"/>
        <v>0</v>
      </c>
      <c r="CO562" s="394">
        <f t="shared" si="883"/>
        <v>0</v>
      </c>
      <c r="CP562" s="394">
        <f t="shared" si="883"/>
        <v>0</v>
      </c>
      <c r="CQ562" s="395">
        <f t="shared" si="884"/>
        <v>0</v>
      </c>
      <c r="CR562" s="394">
        <f t="shared" si="933"/>
        <v>0</v>
      </c>
      <c r="CS562" s="394">
        <f t="shared" si="933"/>
        <v>0</v>
      </c>
      <c r="CT562" s="394">
        <f t="shared" si="933"/>
        <v>0</v>
      </c>
      <c r="CU562" s="394">
        <f t="shared" si="933"/>
        <v>0</v>
      </c>
      <c r="CV562" s="394">
        <f t="shared" si="933"/>
        <v>0</v>
      </c>
      <c r="CW562" s="394">
        <f t="shared" si="933"/>
        <v>0</v>
      </c>
      <c r="CX562" s="396">
        <f t="shared" si="885"/>
        <v>0</v>
      </c>
      <c r="CY562" s="396">
        <f t="shared" si="885"/>
        <v>0</v>
      </c>
      <c r="CZ562" s="397">
        <f t="shared" si="886"/>
        <v>0</v>
      </c>
      <c r="DA562" s="397">
        <f t="shared" si="886"/>
        <v>0</v>
      </c>
      <c r="DB562" s="397">
        <f t="shared" si="886"/>
        <v>0</v>
      </c>
      <c r="DC562" s="397">
        <f t="shared" si="887"/>
        <v>0</v>
      </c>
      <c r="DD562" s="397">
        <f t="shared" si="848"/>
        <v>0</v>
      </c>
      <c r="DE562" s="397">
        <f t="shared" si="848"/>
        <v>0</v>
      </c>
      <c r="DF562" s="397">
        <f t="shared" si="848"/>
        <v>0</v>
      </c>
      <c r="DG562" s="397">
        <f t="shared" si="848"/>
        <v>0</v>
      </c>
      <c r="DH562" s="397">
        <f t="shared" si="848"/>
        <v>0</v>
      </c>
      <c r="DI562" s="398">
        <f t="shared" si="888"/>
        <v>0</v>
      </c>
      <c r="DJ562" s="398">
        <f t="shared" si="888"/>
        <v>0</v>
      </c>
      <c r="DK562" s="399">
        <f t="shared" si="889"/>
        <v>0</v>
      </c>
      <c r="DL562" s="399">
        <f t="shared" si="889"/>
        <v>0</v>
      </c>
      <c r="DM562" s="399">
        <f t="shared" si="889"/>
        <v>0</v>
      </c>
      <c r="DN562" s="399">
        <f t="shared" si="889"/>
        <v>0</v>
      </c>
      <c r="DO562" s="399">
        <f t="shared" si="890"/>
        <v>0</v>
      </c>
      <c r="DP562" s="399">
        <f t="shared" si="891"/>
        <v>0</v>
      </c>
      <c r="DQ562" s="399">
        <f t="shared" si="891"/>
        <v>0</v>
      </c>
      <c r="DR562" s="399">
        <f t="shared" si="891"/>
        <v>0</v>
      </c>
      <c r="DS562" s="399">
        <f t="shared" si="891"/>
        <v>0</v>
      </c>
      <c r="DT562" s="400">
        <f t="shared" si="892"/>
        <v>0</v>
      </c>
      <c r="DU562" s="400">
        <f t="shared" si="892"/>
        <v>0</v>
      </c>
      <c r="DV562" s="386">
        <f t="shared" si="849"/>
        <v>0</v>
      </c>
      <c r="DW562" s="386">
        <f t="shared" si="849"/>
        <v>0</v>
      </c>
      <c r="DX562" s="386">
        <f t="shared" si="849"/>
        <v>0</v>
      </c>
      <c r="DY562" s="386">
        <f t="shared" si="849"/>
        <v>0</v>
      </c>
      <c r="DZ562" s="386">
        <f t="shared" si="849"/>
        <v>0</v>
      </c>
      <c r="EA562" s="401">
        <f t="shared" si="893"/>
        <v>479</v>
      </c>
      <c r="EB562" s="386">
        <f t="shared" si="894"/>
        <v>0</v>
      </c>
      <c r="EC562" s="386">
        <f t="shared" si="894"/>
        <v>0</v>
      </c>
      <c r="ED562" s="386">
        <f t="shared" si="894"/>
        <v>318.30100574712645</v>
      </c>
      <c r="EE562" s="385">
        <f t="shared" si="895"/>
        <v>160.69899425287358</v>
      </c>
      <c r="EF562" s="385">
        <f t="shared" si="895"/>
        <v>0</v>
      </c>
      <c r="EG562" s="402">
        <f t="shared" si="934"/>
        <v>0</v>
      </c>
      <c r="EH562" s="402">
        <f t="shared" si="934"/>
        <v>0</v>
      </c>
      <c r="EI562" s="402">
        <f t="shared" si="934"/>
        <v>0</v>
      </c>
      <c r="EJ562" s="402">
        <f t="shared" si="934"/>
        <v>0</v>
      </c>
      <c r="EK562" s="402">
        <f t="shared" si="934"/>
        <v>0</v>
      </c>
      <c r="EL562" s="402">
        <f t="shared" si="934"/>
        <v>0</v>
      </c>
      <c r="EM562" s="402">
        <f t="shared" si="896"/>
        <v>0</v>
      </c>
      <c r="EN562" s="402">
        <f t="shared" si="897"/>
        <v>0</v>
      </c>
      <c r="EO562" s="402">
        <f t="shared" si="897"/>
        <v>0</v>
      </c>
      <c r="EP562" s="402">
        <f t="shared" si="898"/>
        <v>0</v>
      </c>
      <c r="EQ562" s="402">
        <f t="shared" si="899"/>
        <v>0</v>
      </c>
      <c r="ER562" s="394">
        <f t="shared" si="928"/>
        <v>0</v>
      </c>
      <c r="ES562" s="394">
        <f t="shared" si="928"/>
        <v>0</v>
      </c>
      <c r="ET562" s="394">
        <f t="shared" si="928"/>
        <v>0</v>
      </c>
      <c r="EU562" s="394">
        <f t="shared" si="928"/>
        <v>0</v>
      </c>
      <c r="EV562" s="394">
        <f t="shared" si="928"/>
        <v>0</v>
      </c>
      <c r="EW562" s="394">
        <f t="shared" si="928"/>
        <v>0</v>
      </c>
      <c r="EX562" s="394">
        <f t="shared" si="925"/>
        <v>0</v>
      </c>
      <c r="EY562" s="403">
        <f t="shared" si="900"/>
        <v>217</v>
      </c>
      <c r="EZ562" s="394">
        <f t="shared" si="901"/>
        <v>144.19899425287358</v>
      </c>
      <c r="FA562" s="396">
        <f t="shared" si="902"/>
        <v>72.801005747126439</v>
      </c>
      <c r="FB562" s="396">
        <f t="shared" si="902"/>
        <v>0</v>
      </c>
      <c r="FC562" s="404">
        <f t="shared" si="940"/>
        <v>0</v>
      </c>
      <c r="FD562" s="404">
        <f t="shared" si="940"/>
        <v>0</v>
      </c>
      <c r="FE562" s="404">
        <f t="shared" si="940"/>
        <v>0</v>
      </c>
      <c r="FF562" s="404">
        <f t="shared" si="940"/>
        <v>0</v>
      </c>
      <c r="FG562" s="404">
        <f t="shared" si="940"/>
        <v>0</v>
      </c>
      <c r="FH562" s="404">
        <f t="shared" si="940"/>
        <v>0</v>
      </c>
      <c r="FI562" s="404">
        <f t="shared" si="940"/>
        <v>0</v>
      </c>
      <c r="FJ562" s="404">
        <f t="shared" si="938"/>
        <v>0</v>
      </c>
      <c r="FK562" s="392">
        <f t="shared" si="903"/>
        <v>-737</v>
      </c>
      <c r="FL562" s="384">
        <f t="shared" si="904"/>
        <v>0</v>
      </c>
      <c r="FM562" s="384">
        <f t="shared" si="904"/>
        <v>0</v>
      </c>
      <c r="FN562" s="405">
        <f t="shared" si="932"/>
        <v>0</v>
      </c>
      <c r="FO562" s="405">
        <f t="shared" si="932"/>
        <v>0</v>
      </c>
      <c r="FP562" s="405">
        <f t="shared" si="932"/>
        <v>0</v>
      </c>
      <c r="FQ562" s="405">
        <f t="shared" si="932"/>
        <v>0</v>
      </c>
      <c r="FR562" s="405">
        <f t="shared" si="932"/>
        <v>0</v>
      </c>
      <c r="FS562" s="405">
        <f t="shared" si="932"/>
        <v>0</v>
      </c>
      <c r="FT562" s="405">
        <f t="shared" si="930"/>
        <v>0</v>
      </c>
      <c r="FU562" s="405">
        <f t="shared" si="930"/>
        <v>0</v>
      </c>
      <c r="FV562" s="405">
        <f t="shared" si="930"/>
        <v>0</v>
      </c>
      <c r="FW562" s="397">
        <f t="shared" si="905"/>
        <v>-508</v>
      </c>
      <c r="FX562" s="406">
        <f t="shared" si="906"/>
        <v>0</v>
      </c>
      <c r="FY562" s="331">
        <f t="shared" si="907"/>
        <v>0</v>
      </c>
      <c r="FZ562" s="382">
        <f t="shared" si="908"/>
        <v>0</v>
      </c>
      <c r="GA562" s="331">
        <f t="shared" si="909"/>
        <v>0</v>
      </c>
      <c r="GB562" s="407">
        <f t="shared" si="910"/>
        <v>0</v>
      </c>
      <c r="GC562" s="407">
        <f t="shared" si="911"/>
        <v>0</v>
      </c>
      <c r="GD562" s="407">
        <f t="shared" si="912"/>
        <v>0</v>
      </c>
      <c r="GE562" s="407">
        <f t="shared" si="913"/>
        <v>0</v>
      </c>
      <c r="GF562" s="407">
        <f t="shared" si="914"/>
        <v>0</v>
      </c>
      <c r="GG562" s="407">
        <f t="shared" si="915"/>
        <v>0</v>
      </c>
      <c r="GH562" s="407">
        <f t="shared" si="916"/>
        <v>-1.4210854715202004E-14</v>
      </c>
      <c r="GI562" s="407">
        <f t="shared" si="917"/>
        <v>0</v>
      </c>
      <c r="GJ562">
        <f t="shared" si="918"/>
        <v>0</v>
      </c>
      <c r="GK562" s="382">
        <f t="shared" si="919"/>
        <v>-1.4210854715202004E-14</v>
      </c>
      <c r="GL562">
        <v>6</v>
      </c>
      <c r="GM562">
        <f t="shared" si="936"/>
        <v>549</v>
      </c>
      <c r="GN562">
        <f t="shared" si="936"/>
        <v>0</v>
      </c>
      <c r="GO562">
        <f t="shared" si="936"/>
        <v>0</v>
      </c>
      <c r="GP562">
        <f t="shared" si="936"/>
        <v>0</v>
      </c>
      <c r="GQ562">
        <f t="shared" si="936"/>
        <v>0</v>
      </c>
      <c r="GR562">
        <f t="shared" si="935"/>
        <v>479</v>
      </c>
      <c r="GS562">
        <f t="shared" si="935"/>
        <v>0</v>
      </c>
      <c r="GT562">
        <f t="shared" si="935"/>
        <v>217</v>
      </c>
      <c r="GU562">
        <f t="shared" si="935"/>
        <v>0</v>
      </c>
      <c r="GV562">
        <f t="shared" si="935"/>
        <v>0</v>
      </c>
    </row>
    <row r="563" spans="1:204" customFormat="1" x14ac:dyDescent="0.25">
      <c r="A563" s="378">
        <v>29021</v>
      </c>
      <c r="B563" s="32" t="s">
        <v>1219</v>
      </c>
      <c r="C563" t="s">
        <v>887</v>
      </c>
      <c r="D563">
        <v>6</v>
      </c>
      <c r="E563" s="379">
        <v>423</v>
      </c>
      <c r="F563" s="379">
        <v>2665</v>
      </c>
      <c r="G563" s="379">
        <v>87</v>
      </c>
      <c r="H563" s="379">
        <v>0</v>
      </c>
      <c r="I563" s="379">
        <v>0</v>
      </c>
      <c r="J563" s="379">
        <v>0</v>
      </c>
      <c r="K563" s="379">
        <v>0</v>
      </c>
      <c r="L563" s="379">
        <v>0</v>
      </c>
      <c r="M563" s="380">
        <v>0</v>
      </c>
      <c r="N563" s="381">
        <f t="shared" si="850"/>
        <v>3175</v>
      </c>
      <c r="O563" s="379">
        <v>652</v>
      </c>
      <c r="P563" s="379">
        <v>2794</v>
      </c>
      <c r="Q563" s="379">
        <v>24</v>
      </c>
      <c r="R563" s="379">
        <v>0</v>
      </c>
      <c r="S563" s="379">
        <v>0</v>
      </c>
      <c r="T563" s="379">
        <v>0</v>
      </c>
      <c r="U563" s="379">
        <v>0</v>
      </c>
      <c r="V563" s="379">
        <v>0</v>
      </c>
      <c r="W563" s="480">
        <f>(VLOOKUP(A563,'[1]floresta plant'!$A$4:$F$573,6,0))*1000</f>
        <v>0</v>
      </c>
      <c r="X563" s="24">
        <f t="shared" si="851"/>
        <v>3470</v>
      </c>
      <c r="Y563" s="53">
        <f t="shared" si="926"/>
        <v>-63</v>
      </c>
      <c r="Z563" s="53">
        <f t="shared" si="926"/>
        <v>0</v>
      </c>
      <c r="AA563" s="53">
        <f t="shared" si="926"/>
        <v>0</v>
      </c>
      <c r="AB563" s="53">
        <f t="shared" ref="AB563:AD574" si="941">T563-J563</f>
        <v>0</v>
      </c>
      <c r="AC563" s="53">
        <f t="shared" si="941"/>
        <v>0</v>
      </c>
      <c r="AD563" s="53">
        <f t="shared" si="941"/>
        <v>0</v>
      </c>
      <c r="AE563" s="53">
        <f t="shared" si="923"/>
        <v>0</v>
      </c>
      <c r="AF563" s="53">
        <f t="shared" si="852"/>
        <v>129</v>
      </c>
      <c r="AG563" s="53">
        <f t="shared" si="853"/>
        <v>229</v>
      </c>
      <c r="AH563" s="53">
        <f t="shared" si="854"/>
        <v>-295</v>
      </c>
      <c r="AI563" s="53">
        <f t="shared" si="920"/>
        <v>295</v>
      </c>
      <c r="AJ563" s="469">
        <v>0</v>
      </c>
      <c r="AK563" s="469">
        <v>0</v>
      </c>
      <c r="AL563" s="469">
        <v>0</v>
      </c>
      <c r="AM563" s="470">
        <f t="shared" si="855"/>
        <v>0</v>
      </c>
      <c r="AN563" s="53">
        <f t="shared" si="856"/>
        <v>-295</v>
      </c>
      <c r="AO563" s="382">
        <f t="shared" si="857"/>
        <v>2</v>
      </c>
      <c r="AP563">
        <v>6</v>
      </c>
      <c r="AQ563" s="383">
        <f t="shared" si="858"/>
        <v>358</v>
      </c>
      <c r="AR563" s="383">
        <f t="shared" si="859"/>
        <v>-63</v>
      </c>
      <c r="AS563" s="383">
        <f t="shared" si="860"/>
        <v>0</v>
      </c>
      <c r="AT563" s="383">
        <f t="shared" si="861"/>
        <v>0</v>
      </c>
      <c r="AU563" s="383">
        <f t="shared" si="862"/>
        <v>295</v>
      </c>
      <c r="AV563" s="383">
        <f t="shared" si="863"/>
        <v>0</v>
      </c>
      <c r="AW563" s="383">
        <f t="shared" si="864"/>
        <v>1</v>
      </c>
      <c r="AX563" s="383">
        <f t="shared" si="865"/>
        <v>1</v>
      </c>
      <c r="AY563" s="383">
        <f t="shared" si="866"/>
        <v>0</v>
      </c>
      <c r="AZ563">
        <f t="shared" si="867"/>
        <v>0</v>
      </c>
      <c r="BA563">
        <f t="shared" si="868"/>
        <v>0</v>
      </c>
      <c r="BB563" s="383">
        <f t="shared" si="869"/>
        <v>0</v>
      </c>
      <c r="BC563" s="384">
        <f t="shared" si="931"/>
        <v>1</v>
      </c>
      <c r="BD563" s="384">
        <f t="shared" si="931"/>
        <v>0</v>
      </c>
      <c r="BE563" s="384">
        <f t="shared" si="931"/>
        <v>0</v>
      </c>
      <c r="BF563" s="384">
        <f t="shared" si="931"/>
        <v>0</v>
      </c>
      <c r="BG563" s="384">
        <f t="shared" si="931"/>
        <v>0</v>
      </c>
      <c r="BH563" s="384">
        <f t="shared" si="931"/>
        <v>0</v>
      </c>
      <c r="BI563" s="384">
        <f t="shared" si="929"/>
        <v>0</v>
      </c>
      <c r="BJ563" s="384">
        <f t="shared" si="929"/>
        <v>129</v>
      </c>
      <c r="BK563" s="384">
        <f t="shared" si="929"/>
        <v>229</v>
      </c>
      <c r="BL563" s="474">
        <f t="shared" si="870"/>
        <v>63</v>
      </c>
      <c r="BM563" s="409">
        <f t="shared" si="871"/>
        <v>-295</v>
      </c>
      <c r="BN563" s="473">
        <f t="shared" si="872"/>
        <v>358</v>
      </c>
      <c r="BO563" s="387">
        <f t="shared" si="873"/>
        <v>0.17597765363128492</v>
      </c>
      <c r="BP563" s="387">
        <f t="shared" si="874"/>
        <v>0.82402234636871508</v>
      </c>
      <c r="BQ563" s="388">
        <f t="shared" si="875"/>
        <v>0</v>
      </c>
      <c r="BR563" s="389">
        <f t="shared" si="876"/>
        <v>0</v>
      </c>
      <c r="BS563" s="390">
        <f t="shared" si="877"/>
        <v>-63</v>
      </c>
      <c r="BT563" s="391">
        <f t="shared" si="939"/>
        <v>0</v>
      </c>
      <c r="BU563" s="391">
        <f t="shared" si="939"/>
        <v>0</v>
      </c>
      <c r="BV563" s="391">
        <f t="shared" si="939"/>
        <v>0</v>
      </c>
      <c r="BW563" s="391">
        <f t="shared" si="939"/>
        <v>0</v>
      </c>
      <c r="BX563" s="391">
        <f t="shared" si="939"/>
        <v>0</v>
      </c>
      <c r="BY563" s="391">
        <f t="shared" si="939"/>
        <v>0</v>
      </c>
      <c r="BZ563" s="391">
        <f t="shared" si="939"/>
        <v>0</v>
      </c>
      <c r="CA563" s="391">
        <f t="shared" si="937"/>
        <v>0</v>
      </c>
      <c r="CB563" s="391">
        <f t="shared" si="878"/>
        <v>0</v>
      </c>
      <c r="CC563" s="391">
        <f t="shared" si="878"/>
        <v>0</v>
      </c>
      <c r="CD563" s="392">
        <f t="shared" si="879"/>
        <v>0</v>
      </c>
      <c r="CE563" s="393">
        <f t="shared" si="880"/>
        <v>0</v>
      </c>
      <c r="CF563" s="392">
        <f t="shared" si="927"/>
        <v>0</v>
      </c>
      <c r="CG563" s="392">
        <f t="shared" si="927"/>
        <v>0</v>
      </c>
      <c r="CH563" s="392">
        <f t="shared" si="927"/>
        <v>0</v>
      </c>
      <c r="CI563" s="392">
        <f t="shared" ref="CI563:CK574" si="942">IF($CE563&gt;0,IF(AD563&gt;0,0,$BO563*BH563*$CE563),0)</f>
        <v>0</v>
      </c>
      <c r="CJ563" s="392">
        <f t="shared" si="942"/>
        <v>0</v>
      </c>
      <c r="CK563" s="392">
        <f t="shared" si="942"/>
        <v>0</v>
      </c>
      <c r="CL563" s="392">
        <f t="shared" si="924"/>
        <v>0</v>
      </c>
      <c r="CM563" s="392">
        <f t="shared" si="881"/>
        <v>0</v>
      </c>
      <c r="CN563" s="392">
        <f t="shared" si="882"/>
        <v>0</v>
      </c>
      <c r="CO563" s="394">
        <f t="shared" si="883"/>
        <v>0</v>
      </c>
      <c r="CP563" s="394">
        <f t="shared" si="883"/>
        <v>0</v>
      </c>
      <c r="CQ563" s="395">
        <f t="shared" si="884"/>
        <v>0</v>
      </c>
      <c r="CR563" s="394">
        <f t="shared" si="933"/>
        <v>0</v>
      </c>
      <c r="CS563" s="394">
        <f t="shared" si="933"/>
        <v>0</v>
      </c>
      <c r="CT563" s="394">
        <f t="shared" si="933"/>
        <v>0</v>
      </c>
      <c r="CU563" s="394">
        <f t="shared" si="933"/>
        <v>0</v>
      </c>
      <c r="CV563" s="394">
        <f t="shared" si="933"/>
        <v>0</v>
      </c>
      <c r="CW563" s="394">
        <f t="shared" si="933"/>
        <v>0</v>
      </c>
      <c r="CX563" s="396">
        <f t="shared" si="885"/>
        <v>0</v>
      </c>
      <c r="CY563" s="396">
        <f t="shared" si="885"/>
        <v>0</v>
      </c>
      <c r="CZ563" s="397">
        <f t="shared" si="886"/>
        <v>0</v>
      </c>
      <c r="DA563" s="397">
        <f t="shared" si="886"/>
        <v>0</v>
      </c>
      <c r="DB563" s="397">
        <f t="shared" si="886"/>
        <v>0</v>
      </c>
      <c r="DC563" s="397">
        <f t="shared" si="887"/>
        <v>0</v>
      </c>
      <c r="DD563" s="397">
        <f t="shared" si="848"/>
        <v>0</v>
      </c>
      <c r="DE563" s="397">
        <f t="shared" si="848"/>
        <v>0</v>
      </c>
      <c r="DF563" s="397">
        <f t="shared" si="848"/>
        <v>0</v>
      </c>
      <c r="DG563" s="397">
        <f t="shared" si="848"/>
        <v>0</v>
      </c>
      <c r="DH563" s="397">
        <f t="shared" si="848"/>
        <v>0</v>
      </c>
      <c r="DI563" s="398">
        <f t="shared" si="888"/>
        <v>0</v>
      </c>
      <c r="DJ563" s="398">
        <f t="shared" si="888"/>
        <v>0</v>
      </c>
      <c r="DK563" s="399">
        <f t="shared" si="889"/>
        <v>0</v>
      </c>
      <c r="DL563" s="399">
        <f t="shared" si="889"/>
        <v>0</v>
      </c>
      <c r="DM563" s="399">
        <f t="shared" si="889"/>
        <v>0</v>
      </c>
      <c r="DN563" s="399">
        <f t="shared" si="889"/>
        <v>0</v>
      </c>
      <c r="DO563" s="399">
        <f t="shared" si="890"/>
        <v>0</v>
      </c>
      <c r="DP563" s="399">
        <f t="shared" si="891"/>
        <v>0</v>
      </c>
      <c r="DQ563" s="399">
        <f t="shared" si="891"/>
        <v>0</v>
      </c>
      <c r="DR563" s="399">
        <f t="shared" si="891"/>
        <v>0</v>
      </c>
      <c r="DS563" s="399">
        <f t="shared" si="891"/>
        <v>0</v>
      </c>
      <c r="DT563" s="400">
        <f t="shared" si="892"/>
        <v>0</v>
      </c>
      <c r="DU563" s="400">
        <f t="shared" si="892"/>
        <v>0</v>
      </c>
      <c r="DV563" s="386">
        <f t="shared" si="849"/>
        <v>0</v>
      </c>
      <c r="DW563" s="386">
        <f t="shared" si="849"/>
        <v>0</v>
      </c>
      <c r="DX563" s="386">
        <f t="shared" si="849"/>
        <v>0</v>
      </c>
      <c r="DY563" s="386">
        <f t="shared" si="849"/>
        <v>0</v>
      </c>
      <c r="DZ563" s="386">
        <f t="shared" si="849"/>
        <v>0</v>
      </c>
      <c r="EA563" s="401">
        <f t="shared" si="893"/>
        <v>0</v>
      </c>
      <c r="EB563" s="386">
        <f t="shared" si="894"/>
        <v>0</v>
      </c>
      <c r="EC563" s="386">
        <f t="shared" si="894"/>
        <v>0</v>
      </c>
      <c r="ED563" s="386">
        <f t="shared" si="894"/>
        <v>0</v>
      </c>
      <c r="EE563" s="385">
        <f t="shared" si="895"/>
        <v>0</v>
      </c>
      <c r="EF563" s="385">
        <f t="shared" si="895"/>
        <v>0</v>
      </c>
      <c r="EG563" s="402">
        <f t="shared" si="934"/>
        <v>0</v>
      </c>
      <c r="EH563" s="402">
        <f t="shared" si="934"/>
        <v>0</v>
      </c>
      <c r="EI563" s="402">
        <f t="shared" si="934"/>
        <v>0</v>
      </c>
      <c r="EJ563" s="402">
        <f t="shared" si="934"/>
        <v>0</v>
      </c>
      <c r="EK563" s="402">
        <f t="shared" si="934"/>
        <v>0</v>
      </c>
      <c r="EL563" s="402">
        <f t="shared" si="934"/>
        <v>0</v>
      </c>
      <c r="EM563" s="402">
        <f t="shared" si="896"/>
        <v>0</v>
      </c>
      <c r="EN563" s="402">
        <f t="shared" si="897"/>
        <v>0</v>
      </c>
      <c r="EO563" s="402">
        <f t="shared" si="897"/>
        <v>0</v>
      </c>
      <c r="EP563" s="402">
        <f t="shared" si="898"/>
        <v>0</v>
      </c>
      <c r="EQ563" s="402">
        <f t="shared" si="899"/>
        <v>0</v>
      </c>
      <c r="ER563" s="394">
        <f t="shared" si="928"/>
        <v>22.701117318435756</v>
      </c>
      <c r="ES563" s="394">
        <f t="shared" si="928"/>
        <v>0</v>
      </c>
      <c r="ET563" s="394">
        <f t="shared" si="928"/>
        <v>0</v>
      </c>
      <c r="EU563" s="394">
        <f t="shared" ref="EU563:EW574" si="943">IF($EY563&gt;0,IF(AB563&gt;0,0,$EY563*$BO563*BF563),0)</f>
        <v>0</v>
      </c>
      <c r="EV563" s="394">
        <f t="shared" si="943"/>
        <v>0</v>
      </c>
      <c r="EW563" s="394">
        <f t="shared" si="943"/>
        <v>0</v>
      </c>
      <c r="EX563" s="394">
        <f t="shared" si="925"/>
        <v>0</v>
      </c>
      <c r="EY563" s="403">
        <f t="shared" si="900"/>
        <v>129</v>
      </c>
      <c r="EZ563" s="394">
        <f t="shared" si="901"/>
        <v>0</v>
      </c>
      <c r="FA563" s="396">
        <f t="shared" si="902"/>
        <v>106.29888268156425</v>
      </c>
      <c r="FB563" s="396">
        <f t="shared" si="902"/>
        <v>0</v>
      </c>
      <c r="FC563" s="404">
        <f t="shared" si="940"/>
        <v>40.298882681564251</v>
      </c>
      <c r="FD563" s="404">
        <f t="shared" si="940"/>
        <v>0</v>
      </c>
      <c r="FE563" s="404">
        <f t="shared" si="940"/>
        <v>0</v>
      </c>
      <c r="FF563" s="404">
        <f t="shared" si="940"/>
        <v>0</v>
      </c>
      <c r="FG563" s="404">
        <f t="shared" si="940"/>
        <v>0</v>
      </c>
      <c r="FH563" s="404">
        <f t="shared" si="940"/>
        <v>0</v>
      </c>
      <c r="FI563" s="404">
        <f t="shared" si="940"/>
        <v>0</v>
      </c>
      <c r="FJ563" s="404">
        <f t="shared" si="938"/>
        <v>0</v>
      </c>
      <c r="FK563" s="392">
        <f t="shared" si="903"/>
        <v>229</v>
      </c>
      <c r="FL563" s="384">
        <f t="shared" si="904"/>
        <v>188.70111731843576</v>
      </c>
      <c r="FM563" s="384">
        <f t="shared" si="904"/>
        <v>0</v>
      </c>
      <c r="FN563" s="405">
        <f t="shared" si="932"/>
        <v>0</v>
      </c>
      <c r="FO563" s="405">
        <f t="shared" si="932"/>
        <v>0</v>
      </c>
      <c r="FP563" s="405">
        <f t="shared" si="932"/>
        <v>0</v>
      </c>
      <c r="FQ563" s="405">
        <f t="shared" si="932"/>
        <v>0</v>
      </c>
      <c r="FR563" s="405">
        <f t="shared" si="932"/>
        <v>0</v>
      </c>
      <c r="FS563" s="405">
        <f t="shared" si="932"/>
        <v>0</v>
      </c>
      <c r="FT563" s="405">
        <f t="shared" si="930"/>
        <v>0</v>
      </c>
      <c r="FU563" s="405">
        <f t="shared" si="930"/>
        <v>0</v>
      </c>
      <c r="FV563" s="405">
        <f t="shared" si="930"/>
        <v>0</v>
      </c>
      <c r="FW563" s="397">
        <f t="shared" si="905"/>
        <v>-295</v>
      </c>
      <c r="FX563" s="406">
        <f t="shared" si="906"/>
        <v>0</v>
      </c>
      <c r="FY563" s="331">
        <f t="shared" si="907"/>
        <v>0</v>
      </c>
      <c r="FZ563" s="382">
        <f t="shared" si="908"/>
        <v>0</v>
      </c>
      <c r="GA563" s="331">
        <f t="shared" si="909"/>
        <v>0</v>
      </c>
      <c r="GB563" s="407">
        <f t="shared" si="910"/>
        <v>0</v>
      </c>
      <c r="GC563" s="407">
        <f t="shared" si="911"/>
        <v>0</v>
      </c>
      <c r="GD563" s="407">
        <f t="shared" si="912"/>
        <v>0</v>
      </c>
      <c r="GE563" s="407">
        <f t="shared" si="913"/>
        <v>0</v>
      </c>
      <c r="GF563" s="407">
        <f t="shared" si="914"/>
        <v>0</v>
      </c>
      <c r="GG563" s="407">
        <f t="shared" si="915"/>
        <v>0</v>
      </c>
      <c r="GH563" s="407">
        <f t="shared" si="916"/>
        <v>-7.1054273576010019E-15</v>
      </c>
      <c r="GI563" s="407">
        <f t="shared" si="917"/>
        <v>0</v>
      </c>
      <c r="GJ563">
        <f t="shared" si="918"/>
        <v>0</v>
      </c>
      <c r="GK563" s="382">
        <f t="shared" si="919"/>
        <v>-7.1054273576010019E-15</v>
      </c>
      <c r="GL563">
        <v>6</v>
      </c>
      <c r="GM563">
        <f t="shared" si="936"/>
        <v>0</v>
      </c>
      <c r="GN563">
        <f t="shared" si="936"/>
        <v>0</v>
      </c>
      <c r="GO563">
        <f t="shared" si="936"/>
        <v>0</v>
      </c>
      <c r="GP563">
        <f t="shared" si="936"/>
        <v>0</v>
      </c>
      <c r="GQ563">
        <f t="shared" si="936"/>
        <v>0</v>
      </c>
      <c r="GR563">
        <f t="shared" si="935"/>
        <v>0</v>
      </c>
      <c r="GS563">
        <f t="shared" si="935"/>
        <v>0</v>
      </c>
      <c r="GT563">
        <f t="shared" si="935"/>
        <v>129</v>
      </c>
      <c r="GU563">
        <f t="shared" si="935"/>
        <v>229</v>
      </c>
      <c r="GV563">
        <f t="shared" si="935"/>
        <v>0</v>
      </c>
    </row>
    <row r="564" spans="1:204" customFormat="1" x14ac:dyDescent="0.25">
      <c r="A564" s="378">
        <v>29022</v>
      </c>
      <c r="B564" s="32" t="s">
        <v>1220</v>
      </c>
      <c r="C564" t="s">
        <v>887</v>
      </c>
      <c r="D564">
        <v>6</v>
      </c>
      <c r="E564" s="379">
        <v>4644</v>
      </c>
      <c r="F564" s="379">
        <v>459</v>
      </c>
      <c r="G564" s="379">
        <v>1080</v>
      </c>
      <c r="H564" s="379">
        <v>0</v>
      </c>
      <c r="I564" s="379">
        <v>4280</v>
      </c>
      <c r="J564" s="379">
        <v>1295</v>
      </c>
      <c r="K564" s="379">
        <v>144</v>
      </c>
      <c r="L564" s="379">
        <v>15475</v>
      </c>
      <c r="M564" s="380">
        <v>0</v>
      </c>
      <c r="N564" s="381">
        <f t="shared" si="850"/>
        <v>27377</v>
      </c>
      <c r="O564" s="379">
        <v>5768</v>
      </c>
      <c r="P564" s="379">
        <v>594</v>
      </c>
      <c r="Q564" s="379">
        <v>875</v>
      </c>
      <c r="R564" s="379">
        <v>0</v>
      </c>
      <c r="S564" s="379">
        <v>6026</v>
      </c>
      <c r="T564" s="379">
        <v>798</v>
      </c>
      <c r="U564" s="379">
        <v>147</v>
      </c>
      <c r="V564" s="379">
        <v>14856</v>
      </c>
      <c r="W564" s="480">
        <f>(VLOOKUP(A564,'[1]floresta plant'!$A$4:$F$573,6,0))*1000</f>
        <v>0</v>
      </c>
      <c r="X564" s="24">
        <f t="shared" si="851"/>
        <v>29064</v>
      </c>
      <c r="Y564" s="53">
        <f t="shared" ref="Y564:AA574" si="944">Q564-G564</f>
        <v>-205</v>
      </c>
      <c r="Z564" s="53">
        <f t="shared" si="944"/>
        <v>0</v>
      </c>
      <c r="AA564" s="53">
        <f t="shared" si="944"/>
        <v>1746</v>
      </c>
      <c r="AB564" s="53">
        <f t="shared" si="941"/>
        <v>-497</v>
      </c>
      <c r="AC564" s="53">
        <f t="shared" si="941"/>
        <v>3</v>
      </c>
      <c r="AD564" s="53">
        <f t="shared" si="941"/>
        <v>-619</v>
      </c>
      <c r="AE564" s="53">
        <f t="shared" si="923"/>
        <v>0</v>
      </c>
      <c r="AF564" s="53">
        <f t="shared" si="852"/>
        <v>135</v>
      </c>
      <c r="AG564" s="53">
        <f t="shared" si="853"/>
        <v>1124</v>
      </c>
      <c r="AH564" s="53">
        <f t="shared" si="854"/>
        <v>-1687</v>
      </c>
      <c r="AI564" s="53">
        <f t="shared" si="920"/>
        <v>1687</v>
      </c>
      <c r="AJ564" s="469">
        <v>0</v>
      </c>
      <c r="AK564" s="469">
        <v>0</v>
      </c>
      <c r="AL564" s="469">
        <v>0</v>
      </c>
      <c r="AM564" s="470">
        <f t="shared" si="855"/>
        <v>0</v>
      </c>
      <c r="AN564" s="53">
        <f t="shared" si="856"/>
        <v>-1687</v>
      </c>
      <c r="AO564" s="382">
        <f t="shared" si="857"/>
        <v>2</v>
      </c>
      <c r="AP564">
        <v>6</v>
      </c>
      <c r="AQ564" s="383">
        <f t="shared" si="858"/>
        <v>3008</v>
      </c>
      <c r="AR564" s="383">
        <f t="shared" si="859"/>
        <v>-1321</v>
      </c>
      <c r="AS564" s="383">
        <f t="shared" si="860"/>
        <v>0</v>
      </c>
      <c r="AT564" s="383">
        <f t="shared" si="861"/>
        <v>1116</v>
      </c>
      <c r="AU564" s="383">
        <f t="shared" si="862"/>
        <v>1687</v>
      </c>
      <c r="AV564" s="383">
        <f t="shared" si="863"/>
        <v>1</v>
      </c>
      <c r="AW564" s="383">
        <f t="shared" si="864"/>
        <v>1</v>
      </c>
      <c r="AX564" s="383">
        <f t="shared" si="865"/>
        <v>1</v>
      </c>
      <c r="AY564" s="383">
        <f t="shared" si="866"/>
        <v>0</v>
      </c>
      <c r="AZ564">
        <f t="shared" si="867"/>
        <v>0</v>
      </c>
      <c r="BA564">
        <f t="shared" si="868"/>
        <v>0</v>
      </c>
      <c r="BB564" s="383">
        <f t="shared" si="869"/>
        <v>0</v>
      </c>
      <c r="BC564" s="384">
        <f t="shared" si="931"/>
        <v>0.15518546555639667</v>
      </c>
      <c r="BD564" s="384">
        <f t="shared" si="931"/>
        <v>0</v>
      </c>
      <c r="BE564" s="384">
        <f t="shared" si="931"/>
        <v>1746</v>
      </c>
      <c r="BF564" s="384">
        <f t="shared" si="931"/>
        <v>0.37623012869038608</v>
      </c>
      <c r="BG564" s="384">
        <f t="shared" si="931"/>
        <v>3</v>
      </c>
      <c r="BH564" s="384">
        <f t="shared" si="931"/>
        <v>0.46858440575321725</v>
      </c>
      <c r="BI564" s="384">
        <f t="shared" si="929"/>
        <v>0</v>
      </c>
      <c r="BJ564" s="384">
        <f t="shared" si="929"/>
        <v>135</v>
      </c>
      <c r="BK564" s="384">
        <f t="shared" si="929"/>
        <v>1124</v>
      </c>
      <c r="BL564" s="474">
        <f t="shared" si="870"/>
        <v>1321</v>
      </c>
      <c r="BM564" s="409">
        <f t="shared" si="871"/>
        <v>-1687</v>
      </c>
      <c r="BN564" s="473">
        <f t="shared" si="872"/>
        <v>3008</v>
      </c>
      <c r="BO564" s="387">
        <f t="shared" si="873"/>
        <v>0.43916223404255317</v>
      </c>
      <c r="BP564" s="387">
        <f t="shared" si="874"/>
        <v>0.56083776595744683</v>
      </c>
      <c r="BQ564" s="388">
        <f t="shared" si="875"/>
        <v>0</v>
      </c>
      <c r="BR564" s="389">
        <f t="shared" si="876"/>
        <v>0</v>
      </c>
      <c r="BS564" s="390">
        <f t="shared" si="877"/>
        <v>-205</v>
      </c>
      <c r="BT564" s="391">
        <f t="shared" si="939"/>
        <v>0</v>
      </c>
      <c r="BU564" s="391">
        <f t="shared" si="939"/>
        <v>0</v>
      </c>
      <c r="BV564" s="391">
        <f t="shared" si="939"/>
        <v>0</v>
      </c>
      <c r="BW564" s="391">
        <f t="shared" si="939"/>
        <v>0</v>
      </c>
      <c r="BX564" s="391">
        <f t="shared" si="939"/>
        <v>0</v>
      </c>
      <c r="BY564" s="391">
        <f t="shared" si="939"/>
        <v>0</v>
      </c>
      <c r="BZ564" s="391">
        <f t="shared" si="939"/>
        <v>0</v>
      </c>
      <c r="CA564" s="391">
        <f t="shared" si="937"/>
        <v>0</v>
      </c>
      <c r="CB564" s="391">
        <f t="shared" si="878"/>
        <v>0</v>
      </c>
      <c r="CC564" s="391">
        <f t="shared" si="878"/>
        <v>0</v>
      </c>
      <c r="CD564" s="392">
        <f t="shared" si="879"/>
        <v>0</v>
      </c>
      <c r="CE564" s="393">
        <f t="shared" si="880"/>
        <v>0</v>
      </c>
      <c r="CF564" s="392">
        <f t="shared" ref="CF564:CH574" si="945">IF($CE564&gt;0,IF(AA564&gt;0,0,$BO564*BE564*$CE564),0)</f>
        <v>0</v>
      </c>
      <c r="CG564" s="392">
        <f t="shared" si="945"/>
        <v>0</v>
      </c>
      <c r="CH564" s="392">
        <f t="shared" si="945"/>
        <v>0</v>
      </c>
      <c r="CI564" s="392">
        <f t="shared" si="942"/>
        <v>0</v>
      </c>
      <c r="CJ564" s="392">
        <f t="shared" si="942"/>
        <v>0</v>
      </c>
      <c r="CK564" s="392">
        <f t="shared" si="942"/>
        <v>0</v>
      </c>
      <c r="CL564" s="392">
        <f t="shared" si="924"/>
        <v>0</v>
      </c>
      <c r="CM564" s="392">
        <f t="shared" si="881"/>
        <v>0</v>
      </c>
      <c r="CN564" s="392">
        <f t="shared" si="882"/>
        <v>0</v>
      </c>
      <c r="CO564" s="394">
        <f t="shared" si="883"/>
        <v>118.99268617021276</v>
      </c>
      <c r="CP564" s="394">
        <f t="shared" si="883"/>
        <v>0</v>
      </c>
      <c r="CQ564" s="395">
        <f t="shared" si="884"/>
        <v>1746</v>
      </c>
      <c r="CR564" s="394">
        <f t="shared" si="933"/>
        <v>288.4847074468085</v>
      </c>
      <c r="CS564" s="394">
        <f t="shared" si="933"/>
        <v>0</v>
      </c>
      <c r="CT564" s="394">
        <f t="shared" si="933"/>
        <v>359.29986702127655</v>
      </c>
      <c r="CU564" s="394">
        <f t="shared" si="933"/>
        <v>0</v>
      </c>
      <c r="CV564" s="394">
        <f t="shared" si="933"/>
        <v>0</v>
      </c>
      <c r="CW564" s="394">
        <f t="shared" si="933"/>
        <v>0</v>
      </c>
      <c r="CX564" s="396">
        <f t="shared" si="885"/>
        <v>979.22273936170222</v>
      </c>
      <c r="CY564" s="396">
        <f t="shared" si="885"/>
        <v>0</v>
      </c>
      <c r="CZ564" s="397">
        <f t="shared" si="886"/>
        <v>0</v>
      </c>
      <c r="DA564" s="397">
        <f t="shared" si="886"/>
        <v>0</v>
      </c>
      <c r="DB564" s="397">
        <f t="shared" si="886"/>
        <v>0</v>
      </c>
      <c r="DC564" s="397">
        <f t="shared" si="887"/>
        <v>-497</v>
      </c>
      <c r="DD564" s="397">
        <f t="shared" si="848"/>
        <v>0</v>
      </c>
      <c r="DE564" s="397">
        <f t="shared" si="848"/>
        <v>0</v>
      </c>
      <c r="DF564" s="397">
        <f t="shared" si="848"/>
        <v>0</v>
      </c>
      <c r="DG564" s="397">
        <f t="shared" si="848"/>
        <v>0</v>
      </c>
      <c r="DH564" s="397">
        <f t="shared" si="848"/>
        <v>0</v>
      </c>
      <c r="DI564" s="398">
        <f t="shared" si="888"/>
        <v>0</v>
      </c>
      <c r="DJ564" s="398">
        <f t="shared" si="888"/>
        <v>0</v>
      </c>
      <c r="DK564" s="399">
        <f t="shared" si="889"/>
        <v>0.20445478723404253</v>
      </c>
      <c r="DL564" s="399">
        <f t="shared" si="889"/>
        <v>0</v>
      </c>
      <c r="DM564" s="399">
        <f t="shared" si="889"/>
        <v>0</v>
      </c>
      <c r="DN564" s="399">
        <f t="shared" si="889"/>
        <v>0.49567819148936171</v>
      </c>
      <c r="DO564" s="399">
        <f t="shared" si="890"/>
        <v>3</v>
      </c>
      <c r="DP564" s="399">
        <f t="shared" si="891"/>
        <v>0.61735372340425532</v>
      </c>
      <c r="DQ564" s="399">
        <f t="shared" si="891"/>
        <v>0</v>
      </c>
      <c r="DR564" s="399">
        <f t="shared" si="891"/>
        <v>0</v>
      </c>
      <c r="DS564" s="399">
        <f t="shared" si="891"/>
        <v>0</v>
      </c>
      <c r="DT564" s="400">
        <f t="shared" si="892"/>
        <v>1.6825132978723405</v>
      </c>
      <c r="DU564" s="400">
        <f t="shared" si="892"/>
        <v>0</v>
      </c>
      <c r="DV564" s="386">
        <f t="shared" si="849"/>
        <v>0</v>
      </c>
      <c r="DW564" s="386">
        <f t="shared" si="849"/>
        <v>0</v>
      </c>
      <c r="DX564" s="386">
        <f t="shared" si="849"/>
        <v>0</v>
      </c>
      <c r="DY564" s="386">
        <f t="shared" si="849"/>
        <v>0</v>
      </c>
      <c r="DZ564" s="386">
        <f t="shared" si="849"/>
        <v>0</v>
      </c>
      <c r="EA564" s="401">
        <f t="shared" si="893"/>
        <v>-619</v>
      </c>
      <c r="EB564" s="386">
        <f t="shared" si="894"/>
        <v>0</v>
      </c>
      <c r="EC564" s="386">
        <f t="shared" si="894"/>
        <v>0</v>
      </c>
      <c r="ED564" s="386">
        <f t="shared" si="894"/>
        <v>0</v>
      </c>
      <c r="EE564" s="385">
        <f t="shared" si="895"/>
        <v>0</v>
      </c>
      <c r="EF564" s="385">
        <f t="shared" si="895"/>
        <v>0</v>
      </c>
      <c r="EG564" s="402">
        <f t="shared" si="934"/>
        <v>0</v>
      </c>
      <c r="EH564" s="402">
        <f t="shared" si="934"/>
        <v>0</v>
      </c>
      <c r="EI564" s="402">
        <f t="shared" si="934"/>
        <v>0</v>
      </c>
      <c r="EJ564" s="402">
        <f t="shared" si="934"/>
        <v>0</v>
      </c>
      <c r="EK564" s="402">
        <f t="shared" si="934"/>
        <v>0</v>
      </c>
      <c r="EL564" s="402">
        <f t="shared" si="934"/>
        <v>0</v>
      </c>
      <c r="EM564" s="402">
        <f t="shared" si="896"/>
        <v>0</v>
      </c>
      <c r="EN564" s="402">
        <f t="shared" si="897"/>
        <v>0</v>
      </c>
      <c r="EO564" s="402">
        <f t="shared" si="897"/>
        <v>0</v>
      </c>
      <c r="EP564" s="402">
        <f t="shared" si="898"/>
        <v>0</v>
      </c>
      <c r="EQ564" s="402">
        <f t="shared" si="899"/>
        <v>0</v>
      </c>
      <c r="ER564" s="394">
        <f t="shared" ref="ER564:ET574" si="946">IF($EY564&gt;0,IF(Y564&gt;0,0,$EY564*$BO564*BC564),0)</f>
        <v>9.2004654255319149</v>
      </c>
      <c r="ES564" s="394">
        <f t="shared" si="946"/>
        <v>0</v>
      </c>
      <c r="ET564" s="394">
        <f t="shared" si="946"/>
        <v>0</v>
      </c>
      <c r="EU564" s="394">
        <f t="shared" si="943"/>
        <v>22.305518617021278</v>
      </c>
      <c r="EV564" s="394">
        <f t="shared" si="943"/>
        <v>0</v>
      </c>
      <c r="EW564" s="394">
        <f t="shared" si="943"/>
        <v>27.78091755319149</v>
      </c>
      <c r="EX564" s="394">
        <f t="shared" si="925"/>
        <v>0</v>
      </c>
      <c r="EY564" s="403">
        <f t="shared" si="900"/>
        <v>135</v>
      </c>
      <c r="EZ564" s="394">
        <f t="shared" si="901"/>
        <v>0</v>
      </c>
      <c r="FA564" s="396">
        <f t="shared" si="902"/>
        <v>75.713098404255319</v>
      </c>
      <c r="FB564" s="396">
        <f t="shared" si="902"/>
        <v>0</v>
      </c>
      <c r="FC564" s="404">
        <f t="shared" si="940"/>
        <v>76.602393617021278</v>
      </c>
      <c r="FD564" s="404">
        <f t="shared" si="940"/>
        <v>0</v>
      </c>
      <c r="FE564" s="404">
        <f t="shared" si="940"/>
        <v>0</v>
      </c>
      <c r="FF564" s="404">
        <f t="shared" si="940"/>
        <v>185.71409574468086</v>
      </c>
      <c r="FG564" s="404">
        <f t="shared" si="940"/>
        <v>0</v>
      </c>
      <c r="FH564" s="404">
        <f t="shared" si="940"/>
        <v>231.30186170212764</v>
      </c>
      <c r="FI564" s="404">
        <f t="shared" si="940"/>
        <v>0</v>
      </c>
      <c r="FJ564" s="404">
        <f t="shared" si="938"/>
        <v>0</v>
      </c>
      <c r="FK564" s="392">
        <f t="shared" si="903"/>
        <v>1124</v>
      </c>
      <c r="FL564" s="384">
        <f t="shared" si="904"/>
        <v>630.38164893617022</v>
      </c>
      <c r="FM564" s="384">
        <f t="shared" si="904"/>
        <v>0</v>
      </c>
      <c r="FN564" s="405">
        <f t="shared" si="932"/>
        <v>0</v>
      </c>
      <c r="FO564" s="405">
        <f t="shared" si="932"/>
        <v>0</v>
      </c>
      <c r="FP564" s="405">
        <f t="shared" si="932"/>
        <v>0</v>
      </c>
      <c r="FQ564" s="405">
        <f t="shared" si="932"/>
        <v>0</v>
      </c>
      <c r="FR564" s="405">
        <f t="shared" si="932"/>
        <v>0</v>
      </c>
      <c r="FS564" s="405">
        <f t="shared" si="932"/>
        <v>0</v>
      </c>
      <c r="FT564" s="405">
        <f t="shared" si="930"/>
        <v>0</v>
      </c>
      <c r="FU564" s="405">
        <f t="shared" si="930"/>
        <v>0</v>
      </c>
      <c r="FV564" s="405">
        <f t="shared" si="930"/>
        <v>0</v>
      </c>
      <c r="FW564" s="397">
        <f t="shared" si="905"/>
        <v>-1687</v>
      </c>
      <c r="FX564" s="406">
        <f t="shared" si="906"/>
        <v>0</v>
      </c>
      <c r="FY564" s="331">
        <f t="shared" si="907"/>
        <v>0</v>
      </c>
      <c r="FZ564" s="382">
        <f t="shared" si="908"/>
        <v>0</v>
      </c>
      <c r="GA564" s="331">
        <f t="shared" si="909"/>
        <v>0</v>
      </c>
      <c r="GB564" s="407">
        <f t="shared" si="910"/>
        <v>0</v>
      </c>
      <c r="GC564" s="407">
        <f t="shared" si="911"/>
        <v>-9.9475983006414026E-14</v>
      </c>
      <c r="GD564" s="407">
        <f t="shared" si="912"/>
        <v>0</v>
      </c>
      <c r="GE564" s="407">
        <f t="shared" si="913"/>
        <v>-1.6653345369377348E-16</v>
      </c>
      <c r="GF564" s="407">
        <f t="shared" si="914"/>
        <v>0</v>
      </c>
      <c r="GG564" s="407">
        <f t="shared" si="915"/>
        <v>0</v>
      </c>
      <c r="GH564" s="407">
        <f t="shared" si="916"/>
        <v>0</v>
      </c>
      <c r="GI564" s="407">
        <f t="shared" si="917"/>
        <v>0</v>
      </c>
      <c r="GJ564">
        <f t="shared" si="918"/>
        <v>0</v>
      </c>
      <c r="GK564" s="382">
        <f t="shared" si="919"/>
        <v>-9.96425164601078E-14</v>
      </c>
      <c r="GL564">
        <v>6</v>
      </c>
      <c r="GM564">
        <f t="shared" si="936"/>
        <v>0</v>
      </c>
      <c r="GN564">
        <f t="shared" si="936"/>
        <v>0</v>
      </c>
      <c r="GO564">
        <f t="shared" si="936"/>
        <v>1746</v>
      </c>
      <c r="GP564">
        <f t="shared" si="936"/>
        <v>0</v>
      </c>
      <c r="GQ564">
        <f t="shared" si="936"/>
        <v>3</v>
      </c>
      <c r="GR564">
        <f t="shared" si="935"/>
        <v>0</v>
      </c>
      <c r="GS564">
        <f t="shared" si="935"/>
        <v>0</v>
      </c>
      <c r="GT564">
        <f t="shared" si="935"/>
        <v>135</v>
      </c>
      <c r="GU564">
        <f t="shared" si="935"/>
        <v>1124</v>
      </c>
      <c r="GV564">
        <f t="shared" si="935"/>
        <v>0</v>
      </c>
    </row>
    <row r="565" spans="1:204" customFormat="1" x14ac:dyDescent="0.25">
      <c r="A565" s="378">
        <v>29023</v>
      </c>
      <c r="B565" s="32" t="s">
        <v>1221</v>
      </c>
      <c r="C565" t="s">
        <v>887</v>
      </c>
      <c r="D565">
        <v>6</v>
      </c>
      <c r="E565" s="379">
        <v>15578</v>
      </c>
      <c r="F565" s="379">
        <v>41499</v>
      </c>
      <c r="G565" s="379">
        <v>4810</v>
      </c>
      <c r="H565" s="379">
        <v>0</v>
      </c>
      <c r="I565" s="379">
        <v>6352</v>
      </c>
      <c r="J565" s="379">
        <v>820</v>
      </c>
      <c r="K565" s="379">
        <v>135</v>
      </c>
      <c r="L565" s="379">
        <v>10197</v>
      </c>
      <c r="M565" s="380">
        <v>0</v>
      </c>
      <c r="N565" s="381">
        <f t="shared" si="850"/>
        <v>79391</v>
      </c>
      <c r="O565" s="379">
        <v>23006</v>
      </c>
      <c r="P565" s="379">
        <v>46140</v>
      </c>
      <c r="Q565" s="379">
        <v>5057</v>
      </c>
      <c r="R565" s="379">
        <v>0</v>
      </c>
      <c r="S565" s="379">
        <v>9435</v>
      </c>
      <c r="T565" s="379">
        <v>385</v>
      </c>
      <c r="U565" s="379">
        <v>150</v>
      </c>
      <c r="V565" s="379">
        <v>11663</v>
      </c>
      <c r="W565" s="480">
        <f>(VLOOKUP(A565,'[1]floresta plant'!$A$4:$F$573,6,0))*1000</f>
        <v>0</v>
      </c>
      <c r="X565" s="24">
        <f t="shared" si="851"/>
        <v>95836</v>
      </c>
      <c r="Y565" s="53">
        <f t="shared" si="944"/>
        <v>247</v>
      </c>
      <c r="Z565" s="53">
        <f t="shared" si="944"/>
        <v>0</v>
      </c>
      <c r="AA565" s="53">
        <f t="shared" si="944"/>
        <v>3083</v>
      </c>
      <c r="AB565" s="53">
        <f t="shared" si="941"/>
        <v>-435</v>
      </c>
      <c r="AC565" s="53">
        <f t="shared" si="941"/>
        <v>15</v>
      </c>
      <c r="AD565" s="53">
        <f t="shared" si="941"/>
        <v>1466</v>
      </c>
      <c r="AE565" s="53">
        <f t="shared" si="923"/>
        <v>0</v>
      </c>
      <c r="AF565" s="53">
        <f t="shared" si="852"/>
        <v>4641</v>
      </c>
      <c r="AG565" s="53">
        <f t="shared" si="853"/>
        <v>7428</v>
      </c>
      <c r="AH565" s="53">
        <f t="shared" si="854"/>
        <v>-16445</v>
      </c>
      <c r="AI565" s="53">
        <f t="shared" si="920"/>
        <v>16445</v>
      </c>
      <c r="AJ565" s="469">
        <v>0</v>
      </c>
      <c r="AK565" s="469">
        <v>0</v>
      </c>
      <c r="AL565" s="469">
        <v>0</v>
      </c>
      <c r="AM565" s="470">
        <f t="shared" si="855"/>
        <v>0</v>
      </c>
      <c r="AN565" s="53">
        <f t="shared" si="856"/>
        <v>-16445</v>
      </c>
      <c r="AO565" s="382">
        <f t="shared" si="857"/>
        <v>2</v>
      </c>
      <c r="AP565">
        <v>6</v>
      </c>
      <c r="AQ565" s="383">
        <f t="shared" si="858"/>
        <v>16880</v>
      </c>
      <c r="AR565" s="383">
        <f t="shared" si="859"/>
        <v>-435</v>
      </c>
      <c r="AS565" s="383">
        <f t="shared" si="860"/>
        <v>247</v>
      </c>
      <c r="AT565" s="383">
        <f t="shared" si="861"/>
        <v>435</v>
      </c>
      <c r="AU565" s="383">
        <f t="shared" si="862"/>
        <v>16445</v>
      </c>
      <c r="AV565" s="383">
        <f t="shared" si="863"/>
        <v>1</v>
      </c>
      <c r="AW565" s="383">
        <f t="shared" si="864"/>
        <v>1</v>
      </c>
      <c r="AX565" s="383">
        <f t="shared" si="865"/>
        <v>1</v>
      </c>
      <c r="AY565" s="383">
        <f t="shared" si="866"/>
        <v>123.5</v>
      </c>
      <c r="AZ565">
        <f t="shared" si="867"/>
        <v>123.5</v>
      </c>
      <c r="BA565">
        <f t="shared" si="868"/>
        <v>0</v>
      </c>
      <c r="BB565" s="383">
        <f t="shared" si="869"/>
        <v>0</v>
      </c>
      <c r="BC565" s="384">
        <f t="shared" si="931"/>
        <v>247</v>
      </c>
      <c r="BD565" s="384">
        <f t="shared" si="931"/>
        <v>0</v>
      </c>
      <c r="BE565" s="384">
        <f t="shared" si="931"/>
        <v>3083</v>
      </c>
      <c r="BF565" s="384">
        <f t="shared" si="931"/>
        <v>1</v>
      </c>
      <c r="BG565" s="384">
        <f t="shared" si="931"/>
        <v>15</v>
      </c>
      <c r="BH565" s="384">
        <f t="shared" si="931"/>
        <v>1466</v>
      </c>
      <c r="BI565" s="384">
        <f t="shared" si="929"/>
        <v>0</v>
      </c>
      <c r="BJ565" s="384">
        <f t="shared" si="929"/>
        <v>4641</v>
      </c>
      <c r="BK565" s="384">
        <f t="shared" si="929"/>
        <v>7428</v>
      </c>
      <c r="BL565" s="474">
        <f t="shared" si="870"/>
        <v>311.5</v>
      </c>
      <c r="BM565" s="409">
        <f t="shared" si="871"/>
        <v>-16321.5</v>
      </c>
      <c r="BN565" s="473">
        <f t="shared" si="872"/>
        <v>16633</v>
      </c>
      <c r="BO565" s="387">
        <f t="shared" si="873"/>
        <v>1.8727830217038416E-2</v>
      </c>
      <c r="BP565" s="387">
        <f t="shared" si="874"/>
        <v>0.98127216978296161</v>
      </c>
      <c r="BQ565" s="388">
        <f t="shared" si="875"/>
        <v>-2.7755575615628914E-17</v>
      </c>
      <c r="BR565" s="389">
        <f t="shared" si="876"/>
        <v>0</v>
      </c>
      <c r="BS565" s="390">
        <f t="shared" si="877"/>
        <v>247</v>
      </c>
      <c r="BT565" s="391">
        <f t="shared" si="939"/>
        <v>0</v>
      </c>
      <c r="BU565" s="391">
        <f t="shared" si="939"/>
        <v>0</v>
      </c>
      <c r="BV565" s="391">
        <f t="shared" si="939"/>
        <v>123.5</v>
      </c>
      <c r="BW565" s="391">
        <f t="shared" si="939"/>
        <v>0</v>
      </c>
      <c r="BX565" s="391">
        <f t="shared" si="939"/>
        <v>0</v>
      </c>
      <c r="BY565" s="391">
        <f t="shared" si="939"/>
        <v>0</v>
      </c>
      <c r="BZ565" s="391">
        <f t="shared" si="939"/>
        <v>0</v>
      </c>
      <c r="CA565" s="391">
        <f t="shared" si="937"/>
        <v>0</v>
      </c>
      <c r="CB565" s="391">
        <f t="shared" si="878"/>
        <v>123.5</v>
      </c>
      <c r="CC565" s="391">
        <f t="shared" si="878"/>
        <v>0</v>
      </c>
      <c r="CD565" s="392">
        <f t="shared" si="879"/>
        <v>0</v>
      </c>
      <c r="CE565" s="393">
        <f t="shared" si="880"/>
        <v>0</v>
      </c>
      <c r="CF565" s="392">
        <f t="shared" si="945"/>
        <v>0</v>
      </c>
      <c r="CG565" s="392">
        <f t="shared" si="945"/>
        <v>0</v>
      </c>
      <c r="CH565" s="392">
        <f t="shared" si="945"/>
        <v>0</v>
      </c>
      <c r="CI565" s="392">
        <f t="shared" si="942"/>
        <v>0</v>
      </c>
      <c r="CJ565" s="392">
        <f t="shared" si="942"/>
        <v>0</v>
      </c>
      <c r="CK565" s="392">
        <f t="shared" si="942"/>
        <v>0</v>
      </c>
      <c r="CL565" s="392">
        <f t="shared" si="924"/>
        <v>0</v>
      </c>
      <c r="CM565" s="392">
        <f t="shared" si="881"/>
        <v>0</v>
      </c>
      <c r="CN565" s="392">
        <f t="shared" si="882"/>
        <v>0</v>
      </c>
      <c r="CO565" s="394">
        <f t="shared" si="883"/>
        <v>0</v>
      </c>
      <c r="CP565" s="394">
        <f t="shared" si="883"/>
        <v>0</v>
      </c>
      <c r="CQ565" s="395">
        <f t="shared" si="884"/>
        <v>3083</v>
      </c>
      <c r="CR565" s="394">
        <f t="shared" si="933"/>
        <v>57.737900559129436</v>
      </c>
      <c r="CS565" s="394">
        <f t="shared" si="933"/>
        <v>0</v>
      </c>
      <c r="CT565" s="394">
        <f t="shared" si="933"/>
        <v>0</v>
      </c>
      <c r="CU565" s="394">
        <f t="shared" si="933"/>
        <v>0</v>
      </c>
      <c r="CV565" s="394">
        <f t="shared" si="933"/>
        <v>0</v>
      </c>
      <c r="CW565" s="394">
        <f t="shared" si="933"/>
        <v>0</v>
      </c>
      <c r="CX565" s="396">
        <f t="shared" si="885"/>
        <v>3025.2620994408708</v>
      </c>
      <c r="CY565" s="396">
        <f t="shared" si="885"/>
        <v>-8.557043962298394E-14</v>
      </c>
      <c r="CZ565" s="397">
        <f t="shared" si="886"/>
        <v>0</v>
      </c>
      <c r="DA565" s="397">
        <f t="shared" si="886"/>
        <v>0</v>
      </c>
      <c r="DB565" s="397">
        <f t="shared" si="886"/>
        <v>0</v>
      </c>
      <c r="DC565" s="397">
        <f t="shared" si="887"/>
        <v>-435</v>
      </c>
      <c r="DD565" s="397">
        <f t="shared" ref="DD565:DH574" si="947">IF($DC565&gt;0,IF(AC565&gt;0,0,$DC565*BG565*$BO565),0)</f>
        <v>0</v>
      </c>
      <c r="DE565" s="397">
        <f t="shared" si="947"/>
        <v>0</v>
      </c>
      <c r="DF565" s="397">
        <f t="shared" si="947"/>
        <v>0</v>
      </c>
      <c r="DG565" s="397">
        <f t="shared" si="947"/>
        <v>0</v>
      </c>
      <c r="DH565" s="397">
        <f t="shared" si="947"/>
        <v>0</v>
      </c>
      <c r="DI565" s="398">
        <f t="shared" si="888"/>
        <v>0</v>
      </c>
      <c r="DJ565" s="398">
        <f t="shared" si="888"/>
        <v>0</v>
      </c>
      <c r="DK565" s="399">
        <f t="shared" si="889"/>
        <v>0</v>
      </c>
      <c r="DL565" s="399">
        <f t="shared" si="889"/>
        <v>0</v>
      </c>
      <c r="DM565" s="399">
        <f t="shared" si="889"/>
        <v>0</v>
      </c>
      <c r="DN565" s="399">
        <f t="shared" si="889"/>
        <v>0.28091745325557627</v>
      </c>
      <c r="DO565" s="399">
        <f t="shared" si="890"/>
        <v>15</v>
      </c>
      <c r="DP565" s="399">
        <f t="shared" si="891"/>
        <v>0</v>
      </c>
      <c r="DQ565" s="399">
        <f t="shared" si="891"/>
        <v>0</v>
      </c>
      <c r="DR565" s="399">
        <f t="shared" si="891"/>
        <v>0</v>
      </c>
      <c r="DS565" s="399">
        <f t="shared" si="891"/>
        <v>0</v>
      </c>
      <c r="DT565" s="400">
        <f t="shared" si="892"/>
        <v>14.719082546744424</v>
      </c>
      <c r="DU565" s="400">
        <f t="shared" si="892"/>
        <v>-4.163336342344337E-16</v>
      </c>
      <c r="DV565" s="386">
        <f t="shared" ref="DV565:DZ574" si="948">IF($EA565&gt;0,IF(Y565&gt;0,0,$EA565*$BO565*BC565),0)</f>
        <v>0</v>
      </c>
      <c r="DW565" s="386">
        <f t="shared" si="948"/>
        <v>0</v>
      </c>
      <c r="DX565" s="386">
        <f t="shared" si="948"/>
        <v>0</v>
      </c>
      <c r="DY565" s="386">
        <f t="shared" si="948"/>
        <v>27.454999098178316</v>
      </c>
      <c r="DZ565" s="386">
        <f t="shared" si="948"/>
        <v>0</v>
      </c>
      <c r="EA565" s="401">
        <f t="shared" si="893"/>
        <v>1466</v>
      </c>
      <c r="EB565" s="386">
        <f t="shared" si="894"/>
        <v>0</v>
      </c>
      <c r="EC565" s="386">
        <f t="shared" si="894"/>
        <v>0</v>
      </c>
      <c r="ED565" s="386">
        <f t="shared" si="894"/>
        <v>0</v>
      </c>
      <c r="EE565" s="385">
        <f t="shared" si="895"/>
        <v>1438.5450009018218</v>
      </c>
      <c r="EF565" s="385">
        <f t="shared" si="895"/>
        <v>-4.0689673852511987E-14</v>
      </c>
      <c r="EG565" s="402">
        <f t="shared" si="934"/>
        <v>0</v>
      </c>
      <c r="EH565" s="402">
        <f t="shared" si="934"/>
        <v>0</v>
      </c>
      <c r="EI565" s="402">
        <f t="shared" si="934"/>
        <v>0</v>
      </c>
      <c r="EJ565" s="402">
        <f t="shared" si="934"/>
        <v>0</v>
      </c>
      <c r="EK565" s="402">
        <f t="shared" si="934"/>
        <v>0</v>
      </c>
      <c r="EL565" s="402">
        <f t="shared" si="934"/>
        <v>0</v>
      </c>
      <c r="EM565" s="402">
        <f t="shared" si="896"/>
        <v>0</v>
      </c>
      <c r="EN565" s="402">
        <f t="shared" si="897"/>
        <v>0</v>
      </c>
      <c r="EO565" s="402">
        <f t="shared" si="897"/>
        <v>0</v>
      </c>
      <c r="EP565" s="402">
        <f t="shared" si="898"/>
        <v>0</v>
      </c>
      <c r="EQ565" s="402">
        <f t="shared" si="899"/>
        <v>0</v>
      </c>
      <c r="ER565" s="394">
        <f t="shared" si="946"/>
        <v>0</v>
      </c>
      <c r="ES565" s="394">
        <f t="shared" si="946"/>
        <v>0</v>
      </c>
      <c r="ET565" s="394">
        <f t="shared" si="946"/>
        <v>0</v>
      </c>
      <c r="EU565" s="394">
        <f t="shared" si="943"/>
        <v>86.915860037275294</v>
      </c>
      <c r="EV565" s="394">
        <f t="shared" si="943"/>
        <v>0</v>
      </c>
      <c r="EW565" s="394">
        <f t="shared" si="943"/>
        <v>0</v>
      </c>
      <c r="EX565" s="394">
        <f t="shared" si="925"/>
        <v>0</v>
      </c>
      <c r="EY565" s="403">
        <f t="shared" si="900"/>
        <v>4641</v>
      </c>
      <c r="EZ565" s="394">
        <f t="shared" si="901"/>
        <v>0</v>
      </c>
      <c r="FA565" s="396">
        <f t="shared" si="902"/>
        <v>4554.0841399627252</v>
      </c>
      <c r="FB565" s="396">
        <f t="shared" si="902"/>
        <v>-1.2881362643213379E-13</v>
      </c>
      <c r="FC565" s="404">
        <f t="shared" si="940"/>
        <v>0</v>
      </c>
      <c r="FD565" s="404">
        <f t="shared" si="940"/>
        <v>0</v>
      </c>
      <c r="FE565" s="404">
        <f t="shared" si="940"/>
        <v>0</v>
      </c>
      <c r="FF565" s="404">
        <f t="shared" si="940"/>
        <v>139.11032285216135</v>
      </c>
      <c r="FG565" s="404">
        <f t="shared" si="940"/>
        <v>0</v>
      </c>
      <c r="FH565" s="404">
        <f t="shared" si="940"/>
        <v>0</v>
      </c>
      <c r="FI565" s="404">
        <f t="shared" si="940"/>
        <v>0</v>
      </c>
      <c r="FJ565" s="404">
        <f t="shared" si="938"/>
        <v>0</v>
      </c>
      <c r="FK565" s="392">
        <f t="shared" si="903"/>
        <v>7428</v>
      </c>
      <c r="FL565" s="384">
        <f t="shared" si="904"/>
        <v>7288.8896771478385</v>
      </c>
      <c r="FM565" s="384">
        <f t="shared" si="904"/>
        <v>-2.0616841567289157E-13</v>
      </c>
      <c r="FN565" s="405">
        <f t="shared" si="932"/>
        <v>0</v>
      </c>
      <c r="FO565" s="405">
        <f t="shared" si="932"/>
        <v>0</v>
      </c>
      <c r="FP565" s="405">
        <f t="shared" si="932"/>
        <v>0</v>
      </c>
      <c r="FQ565" s="405">
        <f t="shared" si="932"/>
        <v>0</v>
      </c>
      <c r="FR565" s="405">
        <f t="shared" si="932"/>
        <v>0</v>
      </c>
      <c r="FS565" s="405">
        <f t="shared" si="932"/>
        <v>0</v>
      </c>
      <c r="FT565" s="405">
        <f t="shared" si="930"/>
        <v>0</v>
      </c>
      <c r="FU565" s="405">
        <f t="shared" si="930"/>
        <v>0</v>
      </c>
      <c r="FV565" s="405">
        <f t="shared" si="930"/>
        <v>0</v>
      </c>
      <c r="FW565" s="397">
        <f t="shared" si="905"/>
        <v>-16445</v>
      </c>
      <c r="FX565" s="406">
        <f t="shared" si="906"/>
        <v>0</v>
      </c>
      <c r="FY565" s="331">
        <f t="shared" si="907"/>
        <v>-4.6165848921475572E-13</v>
      </c>
      <c r="FZ565" s="382">
        <f t="shared" si="908"/>
        <v>4.6165848921475572E-13</v>
      </c>
      <c r="GA565" s="331">
        <f t="shared" si="909"/>
        <v>0</v>
      </c>
      <c r="GB565" s="407">
        <f t="shared" si="910"/>
        <v>0</v>
      </c>
      <c r="GC565" s="407">
        <f t="shared" si="911"/>
        <v>0</v>
      </c>
      <c r="GD565" s="407">
        <f t="shared" si="912"/>
        <v>0</v>
      </c>
      <c r="GE565" s="407">
        <f t="shared" si="913"/>
        <v>-4.4408920985006262E-16</v>
      </c>
      <c r="GF565" s="407">
        <f t="shared" si="914"/>
        <v>-1.3855583347321954E-13</v>
      </c>
      <c r="GG565" s="407">
        <f t="shared" si="915"/>
        <v>0</v>
      </c>
      <c r="GH565" s="407">
        <f t="shared" si="916"/>
        <v>-3.694822225952521E-13</v>
      </c>
      <c r="GI565" s="407">
        <f t="shared" si="917"/>
        <v>2.0616841567289157E-13</v>
      </c>
      <c r="GJ565">
        <f t="shared" si="918"/>
        <v>0</v>
      </c>
      <c r="GK565" s="382">
        <f t="shared" si="919"/>
        <v>-3.0231372960543013E-13</v>
      </c>
      <c r="GL565">
        <v>6</v>
      </c>
      <c r="GM565">
        <f t="shared" si="936"/>
        <v>247</v>
      </c>
      <c r="GN565">
        <f t="shared" si="936"/>
        <v>0</v>
      </c>
      <c r="GO565">
        <f t="shared" si="936"/>
        <v>3083</v>
      </c>
      <c r="GP565">
        <f t="shared" si="936"/>
        <v>0</v>
      </c>
      <c r="GQ565">
        <f t="shared" si="936"/>
        <v>15</v>
      </c>
      <c r="GR565">
        <f t="shared" si="935"/>
        <v>1466</v>
      </c>
      <c r="GS565">
        <f t="shared" si="935"/>
        <v>0</v>
      </c>
      <c r="GT565">
        <f t="shared" si="935"/>
        <v>4641</v>
      </c>
      <c r="GU565">
        <f t="shared" si="935"/>
        <v>7428</v>
      </c>
      <c r="GV565">
        <f t="shared" si="935"/>
        <v>0</v>
      </c>
    </row>
    <row r="566" spans="1:204" customFormat="1" x14ac:dyDescent="0.25">
      <c r="A566" s="378">
        <v>29024</v>
      </c>
      <c r="B566" s="32" t="s">
        <v>1222</v>
      </c>
      <c r="C566" t="s">
        <v>887</v>
      </c>
      <c r="D566">
        <v>6</v>
      </c>
      <c r="E566" s="379">
        <v>29943</v>
      </c>
      <c r="F566" s="379">
        <v>75422</v>
      </c>
      <c r="G566" s="379">
        <v>1075</v>
      </c>
      <c r="H566" s="379">
        <v>0</v>
      </c>
      <c r="I566" s="379">
        <v>615</v>
      </c>
      <c r="J566" s="379">
        <v>0</v>
      </c>
      <c r="K566" s="379">
        <v>0</v>
      </c>
      <c r="L566" s="379">
        <v>1978</v>
      </c>
      <c r="M566" s="380">
        <v>0</v>
      </c>
      <c r="N566" s="381">
        <f t="shared" si="850"/>
        <v>109033</v>
      </c>
      <c r="O566" s="379">
        <v>32628</v>
      </c>
      <c r="P566" s="379">
        <v>78092</v>
      </c>
      <c r="Q566" s="379">
        <v>1140</v>
      </c>
      <c r="R566" s="379">
        <v>0</v>
      </c>
      <c r="S566" s="379">
        <v>634</v>
      </c>
      <c r="T566" s="379">
        <v>0</v>
      </c>
      <c r="U566" s="379">
        <v>0</v>
      </c>
      <c r="V566" s="379">
        <v>886</v>
      </c>
      <c r="W566" s="480">
        <f>(VLOOKUP(A566,'[1]floresta plant'!$A$4:$F$573,6,0))*1000</f>
        <v>0</v>
      </c>
      <c r="X566" s="24">
        <f t="shared" si="851"/>
        <v>113380</v>
      </c>
      <c r="Y566" s="53">
        <f t="shared" si="944"/>
        <v>65</v>
      </c>
      <c r="Z566" s="53">
        <f t="shared" si="944"/>
        <v>0</v>
      </c>
      <c r="AA566" s="53">
        <f t="shared" si="944"/>
        <v>19</v>
      </c>
      <c r="AB566" s="53">
        <f t="shared" si="941"/>
        <v>0</v>
      </c>
      <c r="AC566" s="53">
        <f t="shared" si="941"/>
        <v>0</v>
      </c>
      <c r="AD566" s="53">
        <f t="shared" si="941"/>
        <v>-1092</v>
      </c>
      <c r="AE566" s="53">
        <f t="shared" si="923"/>
        <v>0</v>
      </c>
      <c r="AF566" s="53">
        <f t="shared" si="852"/>
        <v>2670</v>
      </c>
      <c r="AG566" s="53">
        <f t="shared" si="853"/>
        <v>2685</v>
      </c>
      <c r="AH566" s="53">
        <f t="shared" si="854"/>
        <v>-4347</v>
      </c>
      <c r="AI566" s="53">
        <f t="shared" si="920"/>
        <v>4347</v>
      </c>
      <c r="AJ566" s="469">
        <v>0</v>
      </c>
      <c r="AK566" s="469">
        <v>0</v>
      </c>
      <c r="AL566" s="469">
        <v>0</v>
      </c>
      <c r="AM566" s="470">
        <f t="shared" si="855"/>
        <v>0</v>
      </c>
      <c r="AN566" s="53">
        <f t="shared" si="856"/>
        <v>-4347</v>
      </c>
      <c r="AO566" s="382">
        <f t="shared" si="857"/>
        <v>2</v>
      </c>
      <c r="AP566">
        <v>6</v>
      </c>
      <c r="AQ566" s="383">
        <f t="shared" si="858"/>
        <v>5439</v>
      </c>
      <c r="AR566" s="383">
        <f t="shared" si="859"/>
        <v>-1092</v>
      </c>
      <c r="AS566" s="383">
        <f t="shared" si="860"/>
        <v>65</v>
      </c>
      <c r="AT566" s="383">
        <f t="shared" si="861"/>
        <v>1092</v>
      </c>
      <c r="AU566" s="383">
        <f t="shared" si="862"/>
        <v>4347</v>
      </c>
      <c r="AV566" s="383">
        <f t="shared" si="863"/>
        <v>1</v>
      </c>
      <c r="AW566" s="383">
        <f t="shared" si="864"/>
        <v>1</v>
      </c>
      <c r="AX566" s="383">
        <f t="shared" si="865"/>
        <v>1</v>
      </c>
      <c r="AY566" s="383">
        <f t="shared" si="866"/>
        <v>32.5</v>
      </c>
      <c r="AZ566">
        <f t="shared" si="867"/>
        <v>32.5</v>
      </c>
      <c r="BA566">
        <f t="shared" si="868"/>
        <v>0</v>
      </c>
      <c r="BB566" s="383">
        <f t="shared" si="869"/>
        <v>0</v>
      </c>
      <c r="BC566" s="384">
        <f t="shared" si="931"/>
        <v>65</v>
      </c>
      <c r="BD566" s="384">
        <f t="shared" si="931"/>
        <v>0</v>
      </c>
      <c r="BE566" s="384">
        <f t="shared" si="931"/>
        <v>19</v>
      </c>
      <c r="BF566" s="384">
        <f t="shared" si="931"/>
        <v>0</v>
      </c>
      <c r="BG566" s="384">
        <f t="shared" si="931"/>
        <v>0</v>
      </c>
      <c r="BH566" s="384">
        <f t="shared" si="931"/>
        <v>1</v>
      </c>
      <c r="BI566" s="384">
        <f t="shared" si="929"/>
        <v>0</v>
      </c>
      <c r="BJ566" s="384">
        <f t="shared" si="929"/>
        <v>2670</v>
      </c>
      <c r="BK566" s="384">
        <f t="shared" si="929"/>
        <v>2685</v>
      </c>
      <c r="BL566" s="474">
        <f t="shared" si="870"/>
        <v>1059.5</v>
      </c>
      <c r="BM566" s="409">
        <f t="shared" si="871"/>
        <v>-4314.5</v>
      </c>
      <c r="BN566" s="473">
        <f t="shared" si="872"/>
        <v>5374</v>
      </c>
      <c r="BO566" s="387">
        <f t="shared" si="873"/>
        <v>0.19715295868998883</v>
      </c>
      <c r="BP566" s="387">
        <f t="shared" si="874"/>
        <v>0.80284704131001117</v>
      </c>
      <c r="BQ566" s="388">
        <f t="shared" si="875"/>
        <v>0</v>
      </c>
      <c r="BR566" s="389">
        <f t="shared" si="876"/>
        <v>0</v>
      </c>
      <c r="BS566" s="390">
        <f t="shared" si="877"/>
        <v>65</v>
      </c>
      <c r="BT566" s="391">
        <f t="shared" si="939"/>
        <v>0</v>
      </c>
      <c r="BU566" s="391">
        <f t="shared" si="939"/>
        <v>0</v>
      </c>
      <c r="BV566" s="391">
        <f t="shared" si="939"/>
        <v>0</v>
      </c>
      <c r="BW566" s="391">
        <f t="shared" si="939"/>
        <v>0</v>
      </c>
      <c r="BX566" s="391">
        <f t="shared" si="939"/>
        <v>32.5</v>
      </c>
      <c r="BY566" s="391">
        <f t="shared" si="939"/>
        <v>0</v>
      </c>
      <c r="BZ566" s="391">
        <f t="shared" si="939"/>
        <v>0</v>
      </c>
      <c r="CA566" s="391">
        <f t="shared" si="937"/>
        <v>0</v>
      </c>
      <c r="CB566" s="391">
        <f t="shared" si="878"/>
        <v>32.5</v>
      </c>
      <c r="CC566" s="391">
        <f t="shared" si="878"/>
        <v>0</v>
      </c>
      <c r="CD566" s="392">
        <f t="shared" si="879"/>
        <v>0</v>
      </c>
      <c r="CE566" s="393">
        <f t="shared" si="880"/>
        <v>0</v>
      </c>
      <c r="CF566" s="392">
        <f t="shared" si="945"/>
        <v>0</v>
      </c>
      <c r="CG566" s="392">
        <f t="shared" si="945"/>
        <v>0</v>
      </c>
      <c r="CH566" s="392">
        <f t="shared" si="945"/>
        <v>0</v>
      </c>
      <c r="CI566" s="392">
        <f t="shared" si="942"/>
        <v>0</v>
      </c>
      <c r="CJ566" s="392">
        <f t="shared" si="942"/>
        <v>0</v>
      </c>
      <c r="CK566" s="392">
        <f t="shared" si="942"/>
        <v>0</v>
      </c>
      <c r="CL566" s="392">
        <f t="shared" si="924"/>
        <v>0</v>
      </c>
      <c r="CM566" s="392">
        <f t="shared" si="881"/>
        <v>0</v>
      </c>
      <c r="CN566" s="392">
        <f t="shared" si="882"/>
        <v>0</v>
      </c>
      <c r="CO566" s="394">
        <f t="shared" si="883"/>
        <v>0</v>
      </c>
      <c r="CP566" s="394">
        <f t="shared" si="883"/>
        <v>0</v>
      </c>
      <c r="CQ566" s="395">
        <f t="shared" si="884"/>
        <v>19</v>
      </c>
      <c r="CR566" s="394">
        <f t="shared" si="933"/>
        <v>0</v>
      </c>
      <c r="CS566" s="394">
        <f t="shared" si="933"/>
        <v>0</v>
      </c>
      <c r="CT566" s="394">
        <f t="shared" si="933"/>
        <v>3.7459062151097879</v>
      </c>
      <c r="CU566" s="394">
        <f t="shared" si="933"/>
        <v>0</v>
      </c>
      <c r="CV566" s="394">
        <f t="shared" si="933"/>
        <v>0</v>
      </c>
      <c r="CW566" s="394">
        <f t="shared" si="933"/>
        <v>0</v>
      </c>
      <c r="CX566" s="396">
        <f t="shared" si="885"/>
        <v>15.254093784890213</v>
      </c>
      <c r="CY566" s="396">
        <f t="shared" si="885"/>
        <v>0</v>
      </c>
      <c r="CZ566" s="397">
        <f t="shared" si="886"/>
        <v>0</v>
      </c>
      <c r="DA566" s="397">
        <f t="shared" si="886"/>
        <v>0</v>
      </c>
      <c r="DB566" s="397">
        <f t="shared" si="886"/>
        <v>0</v>
      </c>
      <c r="DC566" s="397">
        <f t="shared" si="887"/>
        <v>0</v>
      </c>
      <c r="DD566" s="397">
        <f t="shared" si="947"/>
        <v>0</v>
      </c>
      <c r="DE566" s="397">
        <f t="shared" si="947"/>
        <v>0</v>
      </c>
      <c r="DF566" s="397">
        <f t="shared" si="947"/>
        <v>0</v>
      </c>
      <c r="DG566" s="397">
        <f t="shared" si="947"/>
        <v>0</v>
      </c>
      <c r="DH566" s="397">
        <f t="shared" si="947"/>
        <v>0</v>
      </c>
      <c r="DI566" s="398">
        <f t="shared" si="888"/>
        <v>0</v>
      </c>
      <c r="DJ566" s="398">
        <f t="shared" si="888"/>
        <v>0</v>
      </c>
      <c r="DK566" s="399">
        <f t="shared" si="889"/>
        <v>0</v>
      </c>
      <c r="DL566" s="399">
        <f t="shared" si="889"/>
        <v>0</v>
      </c>
      <c r="DM566" s="399">
        <f t="shared" si="889"/>
        <v>0</v>
      </c>
      <c r="DN566" s="399">
        <f t="shared" si="889"/>
        <v>0</v>
      </c>
      <c r="DO566" s="399">
        <f t="shared" si="890"/>
        <v>0</v>
      </c>
      <c r="DP566" s="399">
        <f t="shared" si="891"/>
        <v>0</v>
      </c>
      <c r="DQ566" s="399">
        <f t="shared" si="891"/>
        <v>0</v>
      </c>
      <c r="DR566" s="399">
        <f t="shared" si="891"/>
        <v>0</v>
      </c>
      <c r="DS566" s="399">
        <f t="shared" si="891"/>
        <v>0</v>
      </c>
      <c r="DT566" s="400">
        <f t="shared" si="892"/>
        <v>0</v>
      </c>
      <c r="DU566" s="400">
        <f t="shared" si="892"/>
        <v>0</v>
      </c>
      <c r="DV566" s="386">
        <f t="shared" si="948"/>
        <v>0</v>
      </c>
      <c r="DW566" s="386">
        <f t="shared" si="948"/>
        <v>0</v>
      </c>
      <c r="DX566" s="386">
        <f t="shared" si="948"/>
        <v>0</v>
      </c>
      <c r="DY566" s="386">
        <f t="shared" si="948"/>
        <v>0</v>
      </c>
      <c r="DZ566" s="386">
        <f t="shared" si="948"/>
        <v>0</v>
      </c>
      <c r="EA566" s="401">
        <f t="shared" si="893"/>
        <v>-1092</v>
      </c>
      <c r="EB566" s="386">
        <f t="shared" si="894"/>
        <v>0</v>
      </c>
      <c r="EC566" s="386">
        <f t="shared" si="894"/>
        <v>0</v>
      </c>
      <c r="ED566" s="386">
        <f t="shared" si="894"/>
        <v>0</v>
      </c>
      <c r="EE566" s="385">
        <f t="shared" si="895"/>
        <v>0</v>
      </c>
      <c r="EF566" s="385">
        <f t="shared" si="895"/>
        <v>0</v>
      </c>
      <c r="EG566" s="402">
        <f t="shared" si="934"/>
        <v>0</v>
      </c>
      <c r="EH566" s="402">
        <f t="shared" si="934"/>
        <v>0</v>
      </c>
      <c r="EI566" s="402">
        <f t="shared" si="934"/>
        <v>0</v>
      </c>
      <c r="EJ566" s="402">
        <f t="shared" si="934"/>
        <v>0</v>
      </c>
      <c r="EK566" s="402">
        <f t="shared" si="934"/>
        <v>0</v>
      </c>
      <c r="EL566" s="402">
        <f t="shared" si="934"/>
        <v>0</v>
      </c>
      <c r="EM566" s="402">
        <f t="shared" si="896"/>
        <v>0</v>
      </c>
      <c r="EN566" s="402">
        <f t="shared" si="897"/>
        <v>0</v>
      </c>
      <c r="EO566" s="402">
        <f t="shared" si="897"/>
        <v>0</v>
      </c>
      <c r="EP566" s="402">
        <f t="shared" si="898"/>
        <v>0</v>
      </c>
      <c r="EQ566" s="402">
        <f t="shared" si="899"/>
        <v>0</v>
      </c>
      <c r="ER566" s="394">
        <f t="shared" si="946"/>
        <v>0</v>
      </c>
      <c r="ES566" s="394">
        <f t="shared" si="946"/>
        <v>0</v>
      </c>
      <c r="ET566" s="394">
        <f t="shared" si="946"/>
        <v>0</v>
      </c>
      <c r="EU566" s="394">
        <f t="shared" si="943"/>
        <v>0</v>
      </c>
      <c r="EV566" s="394">
        <f t="shared" si="943"/>
        <v>0</v>
      </c>
      <c r="EW566" s="394">
        <f t="shared" si="943"/>
        <v>526.39839970227024</v>
      </c>
      <c r="EX566" s="394">
        <f t="shared" si="925"/>
        <v>0</v>
      </c>
      <c r="EY566" s="403">
        <f t="shared" si="900"/>
        <v>2670</v>
      </c>
      <c r="EZ566" s="394">
        <f t="shared" si="901"/>
        <v>0</v>
      </c>
      <c r="FA566" s="396">
        <f t="shared" si="902"/>
        <v>2143.6016002977299</v>
      </c>
      <c r="FB566" s="396">
        <f t="shared" si="902"/>
        <v>0</v>
      </c>
      <c r="FC566" s="404">
        <f t="shared" si="940"/>
        <v>0</v>
      </c>
      <c r="FD566" s="404">
        <f t="shared" si="940"/>
        <v>0</v>
      </c>
      <c r="FE566" s="404">
        <f t="shared" si="940"/>
        <v>0</v>
      </c>
      <c r="FF566" s="404">
        <f t="shared" si="940"/>
        <v>0</v>
      </c>
      <c r="FG566" s="404">
        <f t="shared" si="940"/>
        <v>0</v>
      </c>
      <c r="FH566" s="404">
        <f t="shared" si="940"/>
        <v>529.35569408262006</v>
      </c>
      <c r="FI566" s="404">
        <f t="shared" si="940"/>
        <v>0</v>
      </c>
      <c r="FJ566" s="404">
        <f t="shared" si="938"/>
        <v>0</v>
      </c>
      <c r="FK566" s="392">
        <f t="shared" si="903"/>
        <v>2685</v>
      </c>
      <c r="FL566" s="384">
        <f t="shared" si="904"/>
        <v>2155.6443059173798</v>
      </c>
      <c r="FM566" s="384">
        <f t="shared" si="904"/>
        <v>0</v>
      </c>
      <c r="FN566" s="405">
        <f t="shared" si="932"/>
        <v>0</v>
      </c>
      <c r="FO566" s="405">
        <f t="shared" si="932"/>
        <v>0</v>
      </c>
      <c r="FP566" s="405">
        <f t="shared" si="932"/>
        <v>0</v>
      </c>
      <c r="FQ566" s="405">
        <f t="shared" si="932"/>
        <v>0</v>
      </c>
      <c r="FR566" s="405">
        <f t="shared" si="932"/>
        <v>0</v>
      </c>
      <c r="FS566" s="405">
        <f t="shared" si="932"/>
        <v>0</v>
      </c>
      <c r="FT566" s="405">
        <f t="shared" si="930"/>
        <v>0</v>
      </c>
      <c r="FU566" s="405">
        <f t="shared" si="930"/>
        <v>0</v>
      </c>
      <c r="FV566" s="405">
        <f t="shared" si="930"/>
        <v>0</v>
      </c>
      <c r="FW566" s="397">
        <f t="shared" si="905"/>
        <v>-4347</v>
      </c>
      <c r="FX566" s="406">
        <f t="shared" si="906"/>
        <v>0</v>
      </c>
      <c r="FY566" s="331">
        <f t="shared" si="907"/>
        <v>0</v>
      </c>
      <c r="FZ566" s="382">
        <f t="shared" si="908"/>
        <v>0</v>
      </c>
      <c r="GA566" s="331">
        <f t="shared" si="909"/>
        <v>0</v>
      </c>
      <c r="GB566" s="407">
        <f t="shared" si="910"/>
        <v>0</v>
      </c>
      <c r="GC566" s="407">
        <f t="shared" si="911"/>
        <v>0</v>
      </c>
      <c r="GD566" s="407">
        <f t="shared" si="912"/>
        <v>0</v>
      </c>
      <c r="GE566" s="407">
        <f t="shared" si="913"/>
        <v>0</v>
      </c>
      <c r="GF566" s="407">
        <f t="shared" si="914"/>
        <v>0</v>
      </c>
      <c r="GG566" s="407">
        <f t="shared" si="915"/>
        <v>0</v>
      </c>
      <c r="GH566" s="407">
        <f t="shared" si="916"/>
        <v>-1.1368683772161603E-13</v>
      </c>
      <c r="GI566" s="407">
        <f t="shared" si="917"/>
        <v>0</v>
      </c>
      <c r="GJ566">
        <f t="shared" si="918"/>
        <v>0</v>
      </c>
      <c r="GK566" s="382">
        <f t="shared" si="919"/>
        <v>-1.1368683772161603E-13</v>
      </c>
      <c r="GL566">
        <v>6</v>
      </c>
      <c r="GM566">
        <f t="shared" si="936"/>
        <v>65</v>
      </c>
      <c r="GN566">
        <f t="shared" si="936"/>
        <v>0</v>
      </c>
      <c r="GO566">
        <f t="shared" si="936"/>
        <v>19</v>
      </c>
      <c r="GP566">
        <f t="shared" si="936"/>
        <v>0</v>
      </c>
      <c r="GQ566">
        <f t="shared" si="936"/>
        <v>0</v>
      </c>
      <c r="GR566">
        <f t="shared" si="935"/>
        <v>0</v>
      </c>
      <c r="GS566">
        <f t="shared" si="935"/>
        <v>0</v>
      </c>
      <c r="GT566">
        <f t="shared" si="935"/>
        <v>2670</v>
      </c>
      <c r="GU566">
        <f t="shared" si="935"/>
        <v>2685</v>
      </c>
      <c r="GV566">
        <f t="shared" si="935"/>
        <v>0</v>
      </c>
    </row>
    <row r="567" spans="1:204" customFormat="1" x14ac:dyDescent="0.25">
      <c r="A567" s="378">
        <v>29025</v>
      </c>
      <c r="B567" s="32" t="s">
        <v>1223</v>
      </c>
      <c r="C567" t="s">
        <v>887</v>
      </c>
      <c r="D567">
        <v>6</v>
      </c>
      <c r="E567" s="379">
        <v>3827</v>
      </c>
      <c r="F567" s="379">
        <v>8711</v>
      </c>
      <c r="G567" s="379">
        <v>830</v>
      </c>
      <c r="H567" s="379">
        <v>0</v>
      </c>
      <c r="I567" s="379">
        <v>3000</v>
      </c>
      <c r="J567" s="379">
        <v>3130</v>
      </c>
      <c r="K567" s="379">
        <v>495</v>
      </c>
      <c r="L567" s="379">
        <v>10630</v>
      </c>
      <c r="M567" s="380">
        <v>0</v>
      </c>
      <c r="N567" s="381">
        <f t="shared" si="850"/>
        <v>30623</v>
      </c>
      <c r="O567" s="379">
        <v>4706</v>
      </c>
      <c r="P567" s="379">
        <v>20583</v>
      </c>
      <c r="Q567" s="379">
        <v>1180</v>
      </c>
      <c r="R567" s="379">
        <v>0</v>
      </c>
      <c r="S567" s="379">
        <v>2775</v>
      </c>
      <c r="T567" s="379">
        <v>1255</v>
      </c>
      <c r="U567" s="379">
        <v>285</v>
      </c>
      <c r="V567" s="379">
        <v>3256</v>
      </c>
      <c r="W567" s="480">
        <f>(VLOOKUP(A567,'[1]floresta plant'!$A$4:$F$573,6,0))*1000</f>
        <v>0</v>
      </c>
      <c r="X567" s="24">
        <f t="shared" si="851"/>
        <v>34040</v>
      </c>
      <c r="Y567" s="53">
        <f t="shared" si="944"/>
        <v>350</v>
      </c>
      <c r="Z567" s="53">
        <f t="shared" si="944"/>
        <v>0</v>
      </c>
      <c r="AA567" s="53">
        <f t="shared" si="944"/>
        <v>-225</v>
      </c>
      <c r="AB567" s="53">
        <f t="shared" si="941"/>
        <v>-1875</v>
      </c>
      <c r="AC567" s="53">
        <f t="shared" si="941"/>
        <v>-210</v>
      </c>
      <c r="AD567" s="53">
        <f t="shared" si="941"/>
        <v>-7374</v>
      </c>
      <c r="AE567" s="53">
        <f t="shared" si="923"/>
        <v>0</v>
      </c>
      <c r="AF567" s="53">
        <f t="shared" si="852"/>
        <v>11872</v>
      </c>
      <c r="AG567" s="53">
        <f t="shared" si="853"/>
        <v>879</v>
      </c>
      <c r="AH567" s="53">
        <f t="shared" si="854"/>
        <v>-3417</v>
      </c>
      <c r="AI567" s="53">
        <f t="shared" si="920"/>
        <v>3417</v>
      </c>
      <c r="AJ567" s="469">
        <v>0</v>
      </c>
      <c r="AK567" s="469">
        <v>0</v>
      </c>
      <c r="AL567" s="469">
        <v>0</v>
      </c>
      <c r="AM567" s="470">
        <f t="shared" si="855"/>
        <v>0</v>
      </c>
      <c r="AN567" s="53">
        <f t="shared" si="856"/>
        <v>-3417</v>
      </c>
      <c r="AO567" s="382">
        <f t="shared" si="857"/>
        <v>2</v>
      </c>
      <c r="AP567">
        <v>6</v>
      </c>
      <c r="AQ567" s="383">
        <f t="shared" si="858"/>
        <v>13101</v>
      </c>
      <c r="AR567" s="383">
        <f t="shared" si="859"/>
        <v>-9684</v>
      </c>
      <c r="AS567" s="383">
        <f t="shared" si="860"/>
        <v>350</v>
      </c>
      <c r="AT567" s="383">
        <f t="shared" si="861"/>
        <v>9684</v>
      </c>
      <c r="AU567" s="383">
        <f t="shared" si="862"/>
        <v>3417</v>
      </c>
      <c r="AV567" s="383">
        <f t="shared" si="863"/>
        <v>1</v>
      </c>
      <c r="AW567" s="383">
        <f t="shared" si="864"/>
        <v>1</v>
      </c>
      <c r="AX567" s="383">
        <f t="shared" si="865"/>
        <v>1</v>
      </c>
      <c r="AY567" s="383">
        <f t="shared" si="866"/>
        <v>175</v>
      </c>
      <c r="AZ567">
        <f t="shared" si="867"/>
        <v>175</v>
      </c>
      <c r="BA567">
        <f t="shared" si="868"/>
        <v>0</v>
      </c>
      <c r="BB567" s="383">
        <f t="shared" si="869"/>
        <v>0</v>
      </c>
      <c r="BC567" s="384">
        <f t="shared" si="931"/>
        <v>350</v>
      </c>
      <c r="BD567" s="384">
        <f t="shared" si="931"/>
        <v>0</v>
      </c>
      <c r="BE567" s="384">
        <f t="shared" si="931"/>
        <v>2.3234200743494422E-2</v>
      </c>
      <c r="BF567" s="384">
        <f t="shared" si="931"/>
        <v>0.19361833952912019</v>
      </c>
      <c r="BG567" s="384">
        <f t="shared" si="931"/>
        <v>2.1685254027261461E-2</v>
      </c>
      <c r="BH567" s="384">
        <f t="shared" si="931"/>
        <v>0.76146220570012391</v>
      </c>
      <c r="BI567" s="384">
        <f t="shared" si="929"/>
        <v>0</v>
      </c>
      <c r="BJ567" s="384">
        <f t="shared" si="929"/>
        <v>11872</v>
      </c>
      <c r="BK567" s="384">
        <f t="shared" si="929"/>
        <v>879</v>
      </c>
      <c r="BL567" s="474">
        <f t="shared" si="870"/>
        <v>9509</v>
      </c>
      <c r="BM567" s="409">
        <f t="shared" si="871"/>
        <v>-3242</v>
      </c>
      <c r="BN567" s="473">
        <f t="shared" si="872"/>
        <v>12751</v>
      </c>
      <c r="BO567" s="387">
        <f t="shared" si="873"/>
        <v>0.74574543173084462</v>
      </c>
      <c r="BP567" s="387">
        <f t="shared" si="874"/>
        <v>0.25425456826915538</v>
      </c>
      <c r="BQ567" s="388">
        <f t="shared" si="875"/>
        <v>0</v>
      </c>
      <c r="BR567" s="389">
        <f t="shared" si="876"/>
        <v>0</v>
      </c>
      <c r="BS567" s="390">
        <f t="shared" si="877"/>
        <v>350</v>
      </c>
      <c r="BT567" s="391">
        <f t="shared" si="939"/>
        <v>0</v>
      </c>
      <c r="BU567" s="391">
        <f t="shared" si="939"/>
        <v>4.0659851301115237</v>
      </c>
      <c r="BV567" s="391">
        <f t="shared" si="939"/>
        <v>33.883209417596035</v>
      </c>
      <c r="BW567" s="391">
        <f t="shared" si="939"/>
        <v>3.7949194547707559</v>
      </c>
      <c r="BX567" s="391">
        <f t="shared" si="939"/>
        <v>133.25588599752169</v>
      </c>
      <c r="BY567" s="391">
        <f t="shared" si="939"/>
        <v>0</v>
      </c>
      <c r="BZ567" s="391">
        <f t="shared" si="939"/>
        <v>0</v>
      </c>
      <c r="CA567" s="391">
        <f t="shared" si="937"/>
        <v>0</v>
      </c>
      <c r="CB567" s="391">
        <f t="shared" si="878"/>
        <v>175</v>
      </c>
      <c r="CC567" s="391">
        <f t="shared" si="878"/>
        <v>0</v>
      </c>
      <c r="CD567" s="392">
        <f t="shared" si="879"/>
        <v>0</v>
      </c>
      <c r="CE567" s="393">
        <f t="shared" si="880"/>
        <v>0</v>
      </c>
      <c r="CF567" s="392">
        <f t="shared" si="945"/>
        <v>0</v>
      </c>
      <c r="CG567" s="392">
        <f t="shared" si="945"/>
        <v>0</v>
      </c>
      <c r="CH567" s="392">
        <f t="shared" si="945"/>
        <v>0</v>
      </c>
      <c r="CI567" s="392">
        <f t="shared" si="942"/>
        <v>0</v>
      </c>
      <c r="CJ567" s="392">
        <f t="shared" si="942"/>
        <v>0</v>
      </c>
      <c r="CK567" s="392">
        <f t="shared" si="942"/>
        <v>0</v>
      </c>
      <c r="CL567" s="392">
        <f t="shared" si="924"/>
        <v>0</v>
      </c>
      <c r="CM567" s="392">
        <f t="shared" si="881"/>
        <v>0</v>
      </c>
      <c r="CN567" s="392">
        <f t="shared" si="882"/>
        <v>0</v>
      </c>
      <c r="CO567" s="394">
        <f t="shared" si="883"/>
        <v>0</v>
      </c>
      <c r="CP567" s="394">
        <f t="shared" si="883"/>
        <v>0</v>
      </c>
      <c r="CQ567" s="395">
        <f t="shared" si="884"/>
        <v>-225</v>
      </c>
      <c r="CR567" s="394">
        <f t="shared" si="933"/>
        <v>0</v>
      </c>
      <c r="CS567" s="394">
        <f t="shared" si="933"/>
        <v>0</v>
      </c>
      <c r="CT567" s="394">
        <f t="shared" si="933"/>
        <v>0</v>
      </c>
      <c r="CU567" s="394">
        <f t="shared" si="933"/>
        <v>0</v>
      </c>
      <c r="CV567" s="394">
        <f t="shared" si="933"/>
        <v>0</v>
      </c>
      <c r="CW567" s="394">
        <f t="shared" si="933"/>
        <v>0</v>
      </c>
      <c r="CX567" s="396">
        <f t="shared" si="885"/>
        <v>0</v>
      </c>
      <c r="CY567" s="396">
        <f t="shared" si="885"/>
        <v>0</v>
      </c>
      <c r="CZ567" s="397">
        <f t="shared" si="886"/>
        <v>0</v>
      </c>
      <c r="DA567" s="397">
        <f t="shared" si="886"/>
        <v>0</v>
      </c>
      <c r="DB567" s="397">
        <f t="shared" si="886"/>
        <v>0</v>
      </c>
      <c r="DC567" s="397">
        <f t="shared" si="887"/>
        <v>-1875</v>
      </c>
      <c r="DD567" s="397">
        <f t="shared" si="947"/>
        <v>0</v>
      </c>
      <c r="DE567" s="397">
        <f t="shared" si="947"/>
        <v>0</v>
      </c>
      <c r="DF567" s="397">
        <f t="shared" si="947"/>
        <v>0</v>
      </c>
      <c r="DG567" s="397">
        <f t="shared" si="947"/>
        <v>0</v>
      </c>
      <c r="DH567" s="397">
        <f t="shared" si="947"/>
        <v>0</v>
      </c>
      <c r="DI567" s="398">
        <f t="shared" si="888"/>
        <v>0</v>
      </c>
      <c r="DJ567" s="398">
        <f t="shared" si="888"/>
        <v>0</v>
      </c>
      <c r="DK567" s="399">
        <f t="shared" si="889"/>
        <v>0</v>
      </c>
      <c r="DL567" s="399">
        <f t="shared" si="889"/>
        <v>0</v>
      </c>
      <c r="DM567" s="399">
        <f t="shared" si="889"/>
        <v>0</v>
      </c>
      <c r="DN567" s="399">
        <f t="shared" si="889"/>
        <v>0</v>
      </c>
      <c r="DO567" s="399">
        <f t="shared" si="890"/>
        <v>-210</v>
      </c>
      <c r="DP567" s="399">
        <f t="shared" si="891"/>
        <v>0</v>
      </c>
      <c r="DQ567" s="399">
        <f t="shared" si="891"/>
        <v>0</v>
      </c>
      <c r="DR567" s="399">
        <f t="shared" si="891"/>
        <v>0</v>
      </c>
      <c r="DS567" s="399">
        <f t="shared" si="891"/>
        <v>0</v>
      </c>
      <c r="DT567" s="400">
        <f t="shared" si="892"/>
        <v>0</v>
      </c>
      <c r="DU567" s="400">
        <f t="shared" si="892"/>
        <v>0</v>
      </c>
      <c r="DV567" s="386">
        <f t="shared" si="948"/>
        <v>0</v>
      </c>
      <c r="DW567" s="386">
        <f t="shared" si="948"/>
        <v>0</v>
      </c>
      <c r="DX567" s="386">
        <f t="shared" si="948"/>
        <v>0</v>
      </c>
      <c r="DY567" s="386">
        <f t="shared" si="948"/>
        <v>0</v>
      </c>
      <c r="DZ567" s="386">
        <f t="shared" si="948"/>
        <v>0</v>
      </c>
      <c r="EA567" s="401">
        <f t="shared" si="893"/>
        <v>-7374</v>
      </c>
      <c r="EB567" s="386">
        <f t="shared" si="894"/>
        <v>0</v>
      </c>
      <c r="EC567" s="386">
        <f t="shared" si="894"/>
        <v>0</v>
      </c>
      <c r="ED567" s="386">
        <f t="shared" si="894"/>
        <v>0</v>
      </c>
      <c r="EE567" s="385">
        <f t="shared" si="895"/>
        <v>0</v>
      </c>
      <c r="EF567" s="385">
        <f t="shared" si="895"/>
        <v>0</v>
      </c>
      <c r="EG567" s="402">
        <f t="shared" si="934"/>
        <v>0</v>
      </c>
      <c r="EH567" s="402">
        <f t="shared" si="934"/>
        <v>0</v>
      </c>
      <c r="EI567" s="402">
        <f t="shared" si="934"/>
        <v>0</v>
      </c>
      <c r="EJ567" s="402">
        <f t="shared" si="934"/>
        <v>0</v>
      </c>
      <c r="EK567" s="402">
        <f t="shared" si="934"/>
        <v>0</v>
      </c>
      <c r="EL567" s="402">
        <f t="shared" si="934"/>
        <v>0</v>
      </c>
      <c r="EM567" s="402">
        <f t="shared" si="896"/>
        <v>0</v>
      </c>
      <c r="EN567" s="402">
        <f t="shared" si="897"/>
        <v>0</v>
      </c>
      <c r="EO567" s="402">
        <f t="shared" si="897"/>
        <v>0</v>
      </c>
      <c r="EP567" s="402">
        <f t="shared" si="898"/>
        <v>0</v>
      </c>
      <c r="EQ567" s="402">
        <f t="shared" si="899"/>
        <v>0</v>
      </c>
      <c r="ER567" s="394">
        <f t="shared" si="946"/>
        <v>0</v>
      </c>
      <c r="ES567" s="394">
        <f t="shared" si="946"/>
        <v>0</v>
      </c>
      <c r="ET567" s="394">
        <f t="shared" si="946"/>
        <v>205.7037584922999</v>
      </c>
      <c r="EU567" s="394">
        <f t="shared" si="943"/>
        <v>1714.1979874358324</v>
      </c>
      <c r="EV567" s="394">
        <f t="shared" si="943"/>
        <v>191.99017459281325</v>
      </c>
      <c r="EW567" s="394">
        <f t="shared" si="943"/>
        <v>6741.597844987642</v>
      </c>
      <c r="EX567" s="394">
        <f t="shared" si="925"/>
        <v>0</v>
      </c>
      <c r="EY567" s="403">
        <f t="shared" si="900"/>
        <v>11872</v>
      </c>
      <c r="EZ567" s="394">
        <f t="shared" si="901"/>
        <v>0</v>
      </c>
      <c r="FA567" s="396">
        <f t="shared" si="902"/>
        <v>3018.5102344914126</v>
      </c>
      <c r="FB567" s="396">
        <f t="shared" si="902"/>
        <v>0</v>
      </c>
      <c r="FC567" s="404">
        <f t="shared" si="940"/>
        <v>0</v>
      </c>
      <c r="FD567" s="404">
        <f t="shared" si="940"/>
        <v>0</v>
      </c>
      <c r="FE567" s="404">
        <f t="shared" si="940"/>
        <v>15.230256377588578</v>
      </c>
      <c r="FF567" s="404">
        <f t="shared" si="940"/>
        <v>126.91880314657149</v>
      </c>
      <c r="FG567" s="404">
        <f t="shared" si="940"/>
        <v>14.214905952416007</v>
      </c>
      <c r="FH567" s="404">
        <f t="shared" si="940"/>
        <v>499.14626901483638</v>
      </c>
      <c r="FI567" s="404">
        <f t="shared" si="940"/>
        <v>0</v>
      </c>
      <c r="FJ567" s="404">
        <f t="shared" si="938"/>
        <v>0</v>
      </c>
      <c r="FK567" s="392">
        <f t="shared" si="903"/>
        <v>879</v>
      </c>
      <c r="FL567" s="384">
        <f t="shared" si="904"/>
        <v>223.48976550858757</v>
      </c>
      <c r="FM567" s="384">
        <f t="shared" si="904"/>
        <v>0</v>
      </c>
      <c r="FN567" s="405">
        <f t="shared" si="932"/>
        <v>0</v>
      </c>
      <c r="FO567" s="405">
        <f t="shared" si="932"/>
        <v>0</v>
      </c>
      <c r="FP567" s="405">
        <f t="shared" si="932"/>
        <v>0</v>
      </c>
      <c r="FQ567" s="405">
        <f t="shared" si="932"/>
        <v>0</v>
      </c>
      <c r="FR567" s="405">
        <f t="shared" si="932"/>
        <v>0</v>
      </c>
      <c r="FS567" s="405">
        <f t="shared" si="932"/>
        <v>0</v>
      </c>
      <c r="FT567" s="405">
        <f t="shared" si="930"/>
        <v>0</v>
      </c>
      <c r="FU567" s="405">
        <f t="shared" si="930"/>
        <v>0</v>
      </c>
      <c r="FV567" s="405">
        <f t="shared" si="930"/>
        <v>0</v>
      </c>
      <c r="FW567" s="397">
        <f t="shared" si="905"/>
        <v>-3417</v>
      </c>
      <c r="FX567" s="406">
        <f t="shared" si="906"/>
        <v>0</v>
      </c>
      <c r="FY567" s="331">
        <f t="shared" si="907"/>
        <v>0</v>
      </c>
      <c r="FZ567" s="382">
        <f t="shared" si="908"/>
        <v>0</v>
      </c>
      <c r="GA567" s="331">
        <f t="shared" si="909"/>
        <v>0</v>
      </c>
      <c r="GB567" s="407">
        <f t="shared" si="910"/>
        <v>0</v>
      </c>
      <c r="GC567" s="407">
        <f t="shared" si="911"/>
        <v>0</v>
      </c>
      <c r="GD567" s="407">
        <f t="shared" si="912"/>
        <v>0</v>
      </c>
      <c r="GE567" s="407">
        <f t="shared" si="913"/>
        <v>0</v>
      </c>
      <c r="GF567" s="407">
        <f t="shared" si="914"/>
        <v>0</v>
      </c>
      <c r="GG567" s="407">
        <f t="shared" si="915"/>
        <v>0</v>
      </c>
      <c r="GH567" s="407">
        <f t="shared" si="916"/>
        <v>0</v>
      </c>
      <c r="GI567" s="407">
        <f t="shared" si="917"/>
        <v>-2.8421709430404007E-14</v>
      </c>
      <c r="GJ567">
        <f t="shared" si="918"/>
        <v>0</v>
      </c>
      <c r="GK567" s="382">
        <f t="shared" si="919"/>
        <v>-2.8421709430404007E-14</v>
      </c>
      <c r="GL567">
        <v>6</v>
      </c>
      <c r="GM567">
        <f t="shared" si="936"/>
        <v>350</v>
      </c>
      <c r="GN567">
        <f t="shared" si="936"/>
        <v>0</v>
      </c>
      <c r="GO567">
        <f t="shared" si="936"/>
        <v>0</v>
      </c>
      <c r="GP567">
        <f t="shared" si="936"/>
        <v>0</v>
      </c>
      <c r="GQ567">
        <f t="shared" si="936"/>
        <v>0</v>
      </c>
      <c r="GR567">
        <f t="shared" si="935"/>
        <v>0</v>
      </c>
      <c r="GS567">
        <f t="shared" si="935"/>
        <v>0</v>
      </c>
      <c r="GT567">
        <f t="shared" si="935"/>
        <v>11872</v>
      </c>
      <c r="GU567">
        <f t="shared" si="935"/>
        <v>879</v>
      </c>
      <c r="GV567">
        <f t="shared" si="935"/>
        <v>0</v>
      </c>
    </row>
    <row r="568" spans="1:204" customFormat="1" x14ac:dyDescent="0.25">
      <c r="A568" s="378">
        <v>29026</v>
      </c>
      <c r="B568" s="32" t="s">
        <v>1224</v>
      </c>
      <c r="C568" t="s">
        <v>887</v>
      </c>
      <c r="D568">
        <v>6</v>
      </c>
      <c r="E568" s="379">
        <v>43836</v>
      </c>
      <c r="F568" s="379">
        <v>2617</v>
      </c>
      <c r="G568" s="379">
        <v>5414</v>
      </c>
      <c r="H568" s="379">
        <v>0</v>
      </c>
      <c r="I568" s="379">
        <v>12815</v>
      </c>
      <c r="J568" s="379">
        <v>23095</v>
      </c>
      <c r="K568" s="379">
        <v>60</v>
      </c>
      <c r="L568" s="379">
        <v>27919</v>
      </c>
      <c r="M568" s="380">
        <v>0</v>
      </c>
      <c r="N568" s="381">
        <f t="shared" si="850"/>
        <v>115756</v>
      </c>
      <c r="O568" s="379">
        <v>39069</v>
      </c>
      <c r="P568" s="379">
        <v>5898</v>
      </c>
      <c r="Q568" s="379">
        <v>4930</v>
      </c>
      <c r="R568" s="379">
        <v>0</v>
      </c>
      <c r="S568" s="379">
        <v>14200</v>
      </c>
      <c r="T568" s="379">
        <v>7946</v>
      </c>
      <c r="U568" s="379">
        <v>0</v>
      </c>
      <c r="V568" s="379">
        <v>29528</v>
      </c>
      <c r="W568" s="480">
        <f>(VLOOKUP(A568,'[1]floresta plant'!$A$4:$F$573,6,0))*1000</f>
        <v>0</v>
      </c>
      <c r="X568" s="24">
        <f t="shared" si="851"/>
        <v>101571</v>
      </c>
      <c r="Y568" s="53">
        <f t="shared" si="944"/>
        <v>-484</v>
      </c>
      <c r="Z568" s="53">
        <f t="shared" si="944"/>
        <v>0</v>
      </c>
      <c r="AA568" s="53">
        <f t="shared" si="944"/>
        <v>1385</v>
      </c>
      <c r="AB568" s="53">
        <f t="shared" si="941"/>
        <v>-15149</v>
      </c>
      <c r="AC568" s="53">
        <f t="shared" si="941"/>
        <v>-60</v>
      </c>
      <c r="AD568" s="53">
        <f t="shared" si="941"/>
        <v>1609</v>
      </c>
      <c r="AE568" s="53">
        <f t="shared" si="923"/>
        <v>0</v>
      </c>
      <c r="AF568" s="53">
        <f t="shared" si="852"/>
        <v>3281</v>
      </c>
      <c r="AG568" s="53">
        <f t="shared" si="853"/>
        <v>-4767</v>
      </c>
      <c r="AH568" s="53">
        <f t="shared" si="854"/>
        <v>15217.407300000001</v>
      </c>
      <c r="AI568" s="53">
        <f t="shared" si="920"/>
        <v>-14185</v>
      </c>
      <c r="AJ568" s="469">
        <v>1032.4073000000001</v>
      </c>
      <c r="AK568" s="469">
        <v>0</v>
      </c>
      <c r="AL568" s="469">
        <v>0</v>
      </c>
      <c r="AM568" s="470">
        <f t="shared" si="855"/>
        <v>1032.4073000000001</v>
      </c>
      <c r="AN568" s="53">
        <f t="shared" si="856"/>
        <v>15217.407300000001</v>
      </c>
      <c r="AO568" s="382">
        <f t="shared" si="857"/>
        <v>3</v>
      </c>
      <c r="AP568">
        <v>6</v>
      </c>
      <c r="AQ568" s="383">
        <f t="shared" si="858"/>
        <v>6275</v>
      </c>
      <c r="AR568" s="383">
        <f t="shared" si="859"/>
        <v>-20460</v>
      </c>
      <c r="AS568" s="383">
        <f t="shared" si="860"/>
        <v>0</v>
      </c>
      <c r="AT568" s="383">
        <f t="shared" si="861"/>
        <v>19976</v>
      </c>
      <c r="AU568" s="383">
        <f t="shared" si="862"/>
        <v>0</v>
      </c>
      <c r="AV568" s="383">
        <f t="shared" si="863"/>
        <v>1</v>
      </c>
      <c r="AW568" s="383">
        <f t="shared" si="864"/>
        <v>0</v>
      </c>
      <c r="AX568" s="383">
        <f t="shared" si="865"/>
        <v>1</v>
      </c>
      <c r="AY568" s="383">
        <f t="shared" si="866"/>
        <v>0</v>
      </c>
      <c r="AZ568">
        <f t="shared" si="867"/>
        <v>0</v>
      </c>
      <c r="BA568">
        <f t="shared" si="868"/>
        <v>0</v>
      </c>
      <c r="BB568" s="383">
        <f t="shared" si="869"/>
        <v>0</v>
      </c>
      <c r="BC568" s="384">
        <f t="shared" si="931"/>
        <v>2.3655913978494623E-2</v>
      </c>
      <c r="BD568" s="384">
        <f t="shared" si="931"/>
        <v>0</v>
      </c>
      <c r="BE568" s="384">
        <f t="shared" si="931"/>
        <v>1385</v>
      </c>
      <c r="BF568" s="384">
        <f t="shared" si="931"/>
        <v>0.74042033235581628</v>
      </c>
      <c r="BG568" s="384">
        <f t="shared" si="931"/>
        <v>2.9325513196480938E-3</v>
      </c>
      <c r="BH568" s="384">
        <f t="shared" si="931"/>
        <v>1609</v>
      </c>
      <c r="BI568" s="384">
        <f t="shared" si="929"/>
        <v>0</v>
      </c>
      <c r="BJ568" s="384">
        <f t="shared" si="929"/>
        <v>3281</v>
      </c>
      <c r="BK568" s="384">
        <f t="shared" si="929"/>
        <v>0.23299120234604107</v>
      </c>
      <c r="BL568" s="474">
        <f t="shared" si="870"/>
        <v>20460</v>
      </c>
      <c r="BM568" s="409">
        <f t="shared" si="871"/>
        <v>15217.407300000001</v>
      </c>
      <c r="BN568" s="473">
        <f t="shared" si="872"/>
        <v>6275</v>
      </c>
      <c r="BO568" s="387">
        <f t="shared" si="873"/>
        <v>1</v>
      </c>
      <c r="BP568" s="387">
        <f t="shared" si="874"/>
        <v>0</v>
      </c>
      <c r="BQ568" s="388">
        <f t="shared" si="875"/>
        <v>0</v>
      </c>
      <c r="BR568" s="389">
        <f t="shared" si="876"/>
        <v>14185</v>
      </c>
      <c r="BS568" s="390">
        <f t="shared" si="877"/>
        <v>-484</v>
      </c>
      <c r="BT568" s="391">
        <f t="shared" si="939"/>
        <v>0</v>
      </c>
      <c r="BU568" s="391">
        <f t="shared" si="939"/>
        <v>0</v>
      </c>
      <c r="BV568" s="391">
        <f t="shared" si="939"/>
        <v>0</v>
      </c>
      <c r="BW568" s="391">
        <f t="shared" si="939"/>
        <v>0</v>
      </c>
      <c r="BX568" s="391">
        <f t="shared" si="939"/>
        <v>0</v>
      </c>
      <c r="BY568" s="391">
        <f t="shared" si="939"/>
        <v>0</v>
      </c>
      <c r="BZ568" s="391">
        <f t="shared" si="939"/>
        <v>0</v>
      </c>
      <c r="CA568" s="391">
        <f t="shared" si="937"/>
        <v>0</v>
      </c>
      <c r="CB568" s="391">
        <f t="shared" si="878"/>
        <v>0</v>
      </c>
      <c r="CC568" s="391">
        <f t="shared" si="878"/>
        <v>0</v>
      </c>
      <c r="CD568" s="392">
        <f t="shared" si="879"/>
        <v>0</v>
      </c>
      <c r="CE568" s="393">
        <f t="shared" si="880"/>
        <v>0</v>
      </c>
      <c r="CF568" s="392">
        <f t="shared" si="945"/>
        <v>0</v>
      </c>
      <c r="CG568" s="392">
        <f t="shared" si="945"/>
        <v>0</v>
      </c>
      <c r="CH568" s="392">
        <f t="shared" si="945"/>
        <v>0</v>
      </c>
      <c r="CI568" s="392">
        <f t="shared" si="942"/>
        <v>0</v>
      </c>
      <c r="CJ568" s="392">
        <f t="shared" si="942"/>
        <v>0</v>
      </c>
      <c r="CK568" s="392">
        <f t="shared" si="942"/>
        <v>0</v>
      </c>
      <c r="CL568" s="392">
        <f t="shared" si="924"/>
        <v>0</v>
      </c>
      <c r="CM568" s="392">
        <f t="shared" si="881"/>
        <v>0</v>
      </c>
      <c r="CN568" s="392">
        <f t="shared" si="882"/>
        <v>0</v>
      </c>
      <c r="CO568" s="394">
        <f t="shared" si="883"/>
        <v>32.763440860215056</v>
      </c>
      <c r="CP568" s="394">
        <f t="shared" si="883"/>
        <v>0</v>
      </c>
      <c r="CQ568" s="395">
        <f t="shared" si="884"/>
        <v>1385</v>
      </c>
      <c r="CR568" s="394">
        <f t="shared" si="933"/>
        <v>1025.4821603128055</v>
      </c>
      <c r="CS568" s="394">
        <f t="shared" si="933"/>
        <v>4.0615835777126099</v>
      </c>
      <c r="CT568" s="394">
        <f t="shared" si="933"/>
        <v>0</v>
      </c>
      <c r="CU568" s="394">
        <f t="shared" si="933"/>
        <v>0</v>
      </c>
      <c r="CV568" s="394">
        <f t="shared" si="933"/>
        <v>0</v>
      </c>
      <c r="CW568" s="394">
        <f t="shared" si="933"/>
        <v>322.69281524926686</v>
      </c>
      <c r="CX568" s="396">
        <f t="shared" si="885"/>
        <v>0</v>
      </c>
      <c r="CY568" s="396">
        <f t="shared" si="885"/>
        <v>0</v>
      </c>
      <c r="CZ568" s="397">
        <f t="shared" si="886"/>
        <v>0</v>
      </c>
      <c r="DA568" s="397">
        <f t="shared" si="886"/>
        <v>0</v>
      </c>
      <c r="DB568" s="397">
        <f t="shared" si="886"/>
        <v>0</v>
      </c>
      <c r="DC568" s="397">
        <f t="shared" si="887"/>
        <v>-15149</v>
      </c>
      <c r="DD568" s="397">
        <f t="shared" si="947"/>
        <v>0</v>
      </c>
      <c r="DE568" s="397">
        <f t="shared" si="947"/>
        <v>0</v>
      </c>
      <c r="DF568" s="397">
        <f t="shared" si="947"/>
        <v>0</v>
      </c>
      <c r="DG568" s="397">
        <f t="shared" si="947"/>
        <v>0</v>
      </c>
      <c r="DH568" s="397">
        <f t="shared" si="947"/>
        <v>0</v>
      </c>
      <c r="DI568" s="398">
        <f t="shared" si="888"/>
        <v>0</v>
      </c>
      <c r="DJ568" s="398">
        <f t="shared" si="888"/>
        <v>0</v>
      </c>
      <c r="DK568" s="399">
        <f t="shared" si="889"/>
        <v>0</v>
      </c>
      <c r="DL568" s="399">
        <f t="shared" si="889"/>
        <v>0</v>
      </c>
      <c r="DM568" s="399">
        <f t="shared" si="889"/>
        <v>0</v>
      </c>
      <c r="DN568" s="399">
        <f t="shared" si="889"/>
        <v>0</v>
      </c>
      <c r="DO568" s="399">
        <f t="shared" si="890"/>
        <v>-60</v>
      </c>
      <c r="DP568" s="399">
        <f t="shared" si="891"/>
        <v>0</v>
      </c>
      <c r="DQ568" s="399">
        <f t="shared" si="891"/>
        <v>0</v>
      </c>
      <c r="DR568" s="399">
        <f t="shared" si="891"/>
        <v>0</v>
      </c>
      <c r="DS568" s="399">
        <f t="shared" si="891"/>
        <v>0</v>
      </c>
      <c r="DT568" s="400">
        <f t="shared" si="892"/>
        <v>0</v>
      </c>
      <c r="DU568" s="400">
        <f t="shared" si="892"/>
        <v>0</v>
      </c>
      <c r="DV568" s="386">
        <f t="shared" si="948"/>
        <v>38.06236559139785</v>
      </c>
      <c r="DW568" s="386">
        <f t="shared" si="948"/>
        <v>0</v>
      </c>
      <c r="DX568" s="386">
        <f t="shared" si="948"/>
        <v>0</v>
      </c>
      <c r="DY568" s="386">
        <f t="shared" si="948"/>
        <v>1191.3363147605085</v>
      </c>
      <c r="DZ568" s="386">
        <f t="shared" si="948"/>
        <v>4.7184750733137832</v>
      </c>
      <c r="EA568" s="401">
        <f t="shared" si="893"/>
        <v>1609</v>
      </c>
      <c r="EB568" s="386">
        <f t="shared" si="894"/>
        <v>0</v>
      </c>
      <c r="EC568" s="386">
        <f t="shared" si="894"/>
        <v>0</v>
      </c>
      <c r="ED568" s="386">
        <f t="shared" si="894"/>
        <v>374.88284457478005</v>
      </c>
      <c r="EE568" s="385">
        <f t="shared" si="895"/>
        <v>0</v>
      </c>
      <c r="EF568" s="385">
        <f t="shared" si="895"/>
        <v>0</v>
      </c>
      <c r="EG568" s="402">
        <f t="shared" si="934"/>
        <v>0</v>
      </c>
      <c r="EH568" s="402">
        <f t="shared" si="934"/>
        <v>0</v>
      </c>
      <c r="EI568" s="402">
        <f t="shared" si="934"/>
        <v>0</v>
      </c>
      <c r="EJ568" s="402">
        <f t="shared" si="934"/>
        <v>0</v>
      </c>
      <c r="EK568" s="402">
        <f t="shared" si="934"/>
        <v>0</v>
      </c>
      <c r="EL568" s="402">
        <f t="shared" si="934"/>
        <v>0</v>
      </c>
      <c r="EM568" s="402">
        <f t="shared" si="896"/>
        <v>0</v>
      </c>
      <c r="EN568" s="402">
        <f t="shared" si="897"/>
        <v>0</v>
      </c>
      <c r="EO568" s="402">
        <f t="shared" si="897"/>
        <v>0</v>
      </c>
      <c r="EP568" s="402">
        <f t="shared" si="898"/>
        <v>0</v>
      </c>
      <c r="EQ568" s="402">
        <f t="shared" si="899"/>
        <v>0</v>
      </c>
      <c r="ER568" s="394">
        <f t="shared" si="946"/>
        <v>77.615053763440855</v>
      </c>
      <c r="ES568" s="394">
        <f t="shared" si="946"/>
        <v>0</v>
      </c>
      <c r="ET568" s="394">
        <f t="shared" si="946"/>
        <v>0</v>
      </c>
      <c r="EU568" s="394">
        <f t="shared" si="943"/>
        <v>2429.3191104594334</v>
      </c>
      <c r="EV568" s="394">
        <f t="shared" si="943"/>
        <v>9.6217008797653953</v>
      </c>
      <c r="EW568" s="394">
        <f t="shared" si="943"/>
        <v>0</v>
      </c>
      <c r="EX568" s="394">
        <f t="shared" si="925"/>
        <v>0</v>
      </c>
      <c r="EY568" s="403">
        <f t="shared" si="900"/>
        <v>3281</v>
      </c>
      <c r="EZ568" s="394">
        <f t="shared" si="901"/>
        <v>764.44413489736075</v>
      </c>
      <c r="FA568" s="396">
        <f t="shared" si="902"/>
        <v>0</v>
      </c>
      <c r="FB568" s="396">
        <f t="shared" si="902"/>
        <v>0</v>
      </c>
      <c r="FC568" s="404">
        <f t="shared" si="940"/>
        <v>0</v>
      </c>
      <c r="FD568" s="404">
        <f t="shared" si="940"/>
        <v>0</v>
      </c>
      <c r="FE568" s="404">
        <f t="shared" si="940"/>
        <v>0</v>
      </c>
      <c r="FF568" s="404">
        <f t="shared" si="940"/>
        <v>0</v>
      </c>
      <c r="FG568" s="404">
        <f t="shared" si="940"/>
        <v>0</v>
      </c>
      <c r="FH568" s="404">
        <f t="shared" si="940"/>
        <v>0</v>
      </c>
      <c r="FI568" s="404">
        <f t="shared" si="940"/>
        <v>0</v>
      </c>
      <c r="FJ568" s="404">
        <f t="shared" si="938"/>
        <v>0</v>
      </c>
      <c r="FK568" s="392">
        <f t="shared" si="903"/>
        <v>-4767</v>
      </c>
      <c r="FL568" s="384">
        <f t="shared" si="904"/>
        <v>0</v>
      </c>
      <c r="FM568" s="384">
        <f t="shared" si="904"/>
        <v>0</v>
      </c>
      <c r="FN568" s="405">
        <f t="shared" si="932"/>
        <v>335.55913978494624</v>
      </c>
      <c r="FO568" s="405">
        <f t="shared" si="932"/>
        <v>0</v>
      </c>
      <c r="FP568" s="405">
        <f t="shared" si="932"/>
        <v>0</v>
      </c>
      <c r="FQ568" s="405">
        <f t="shared" si="932"/>
        <v>10502.862414467254</v>
      </c>
      <c r="FR568" s="405">
        <f t="shared" si="932"/>
        <v>41.598240469208214</v>
      </c>
      <c r="FS568" s="405">
        <f t="shared" si="932"/>
        <v>0</v>
      </c>
      <c r="FT568" s="405">
        <f t="shared" si="930"/>
        <v>0</v>
      </c>
      <c r="FU568" s="405">
        <f t="shared" si="930"/>
        <v>0</v>
      </c>
      <c r="FV568" s="405">
        <f t="shared" si="930"/>
        <v>3304.9802052785926</v>
      </c>
      <c r="FW568" s="397">
        <f t="shared" si="905"/>
        <v>15217.407300000001</v>
      </c>
      <c r="FX568" s="406">
        <f t="shared" si="906"/>
        <v>1032.4073000000008</v>
      </c>
      <c r="FY568" s="331">
        <f t="shared" si="907"/>
        <v>1032.4073000000008</v>
      </c>
      <c r="FZ568" s="382">
        <f t="shared" si="908"/>
        <v>0</v>
      </c>
      <c r="GA568" s="331">
        <f t="shared" si="909"/>
        <v>0</v>
      </c>
      <c r="GB568" s="407">
        <f t="shared" si="910"/>
        <v>0</v>
      </c>
      <c r="GC568" s="407">
        <f t="shared" si="911"/>
        <v>-1.4210854715202004E-14</v>
      </c>
      <c r="GD568" s="407">
        <f t="shared" si="912"/>
        <v>0</v>
      </c>
      <c r="GE568" s="407">
        <f t="shared" si="913"/>
        <v>0</v>
      </c>
      <c r="GF568" s="407">
        <f t="shared" si="914"/>
        <v>0</v>
      </c>
      <c r="GG568" s="407">
        <f t="shared" si="915"/>
        <v>0</v>
      </c>
      <c r="GH568" s="407">
        <f t="shared" si="916"/>
        <v>0</v>
      </c>
      <c r="GI568" s="407">
        <f t="shared" si="917"/>
        <v>0</v>
      </c>
      <c r="GJ568">
        <f t="shared" si="918"/>
        <v>0</v>
      </c>
      <c r="GK568" s="382">
        <f t="shared" si="919"/>
        <v>-1.4210854715202004E-14</v>
      </c>
      <c r="GL568">
        <v>6</v>
      </c>
      <c r="GM568">
        <f t="shared" si="936"/>
        <v>0</v>
      </c>
      <c r="GN568">
        <f t="shared" si="936"/>
        <v>0</v>
      </c>
      <c r="GO568">
        <f t="shared" si="936"/>
        <v>1385</v>
      </c>
      <c r="GP568">
        <f t="shared" si="936"/>
        <v>0</v>
      </c>
      <c r="GQ568">
        <f t="shared" si="936"/>
        <v>0</v>
      </c>
      <c r="GR568">
        <f t="shared" si="935"/>
        <v>1609</v>
      </c>
      <c r="GS568">
        <f t="shared" si="935"/>
        <v>0</v>
      </c>
      <c r="GT568">
        <f t="shared" si="935"/>
        <v>3281</v>
      </c>
      <c r="GU568">
        <f t="shared" si="935"/>
        <v>0</v>
      </c>
      <c r="GV568">
        <f t="shared" si="935"/>
        <v>15217.407300000001</v>
      </c>
    </row>
    <row r="569" spans="1:204" customFormat="1" x14ac:dyDescent="0.25">
      <c r="A569" s="378">
        <v>29027</v>
      </c>
      <c r="B569" s="32" t="s">
        <v>1225</v>
      </c>
      <c r="C569" t="s">
        <v>887</v>
      </c>
      <c r="D569">
        <v>6</v>
      </c>
      <c r="E569" s="379">
        <v>7455</v>
      </c>
      <c r="F569" s="379">
        <v>5697</v>
      </c>
      <c r="G569" s="379">
        <v>1330</v>
      </c>
      <c r="H569" s="379">
        <v>0</v>
      </c>
      <c r="I569" s="379">
        <v>3070</v>
      </c>
      <c r="J569" s="379">
        <v>6040</v>
      </c>
      <c r="K569" s="379">
        <v>10</v>
      </c>
      <c r="L569" s="379">
        <v>7577</v>
      </c>
      <c r="M569" s="380">
        <v>0</v>
      </c>
      <c r="N569" s="381">
        <f t="shared" si="850"/>
        <v>31179</v>
      </c>
      <c r="O569" s="379">
        <v>12518</v>
      </c>
      <c r="P569" s="379">
        <v>4787</v>
      </c>
      <c r="Q569" s="379">
        <v>1800</v>
      </c>
      <c r="R569" s="379">
        <v>0</v>
      </c>
      <c r="S569" s="379">
        <v>6800</v>
      </c>
      <c r="T569" s="379">
        <v>1665</v>
      </c>
      <c r="U569" s="379">
        <v>10</v>
      </c>
      <c r="V569" s="379">
        <v>11890</v>
      </c>
      <c r="W569" s="480">
        <f>(VLOOKUP(A569,'[1]floresta plant'!$A$4:$F$573,6,0))*1000</f>
        <v>0</v>
      </c>
      <c r="X569" s="24">
        <f t="shared" si="851"/>
        <v>39470</v>
      </c>
      <c r="Y569" s="53">
        <f t="shared" si="944"/>
        <v>470</v>
      </c>
      <c r="Z569" s="53">
        <f t="shared" si="944"/>
        <v>0</v>
      </c>
      <c r="AA569" s="53">
        <f t="shared" si="944"/>
        <v>3730</v>
      </c>
      <c r="AB569" s="53">
        <f t="shared" si="941"/>
        <v>-4375</v>
      </c>
      <c r="AC569" s="53">
        <f t="shared" si="941"/>
        <v>0</v>
      </c>
      <c r="AD569" s="53">
        <f t="shared" si="941"/>
        <v>4313</v>
      </c>
      <c r="AE569" s="53">
        <f t="shared" si="923"/>
        <v>0</v>
      </c>
      <c r="AF569" s="53">
        <f t="shared" si="852"/>
        <v>-910</v>
      </c>
      <c r="AG569" s="53">
        <f t="shared" si="853"/>
        <v>5063</v>
      </c>
      <c r="AH569" s="53">
        <f t="shared" si="854"/>
        <v>-8291</v>
      </c>
      <c r="AI569" s="53">
        <f t="shared" si="920"/>
        <v>8291</v>
      </c>
      <c r="AJ569" s="469">
        <v>0</v>
      </c>
      <c r="AK569" s="469">
        <v>0</v>
      </c>
      <c r="AL569" s="469">
        <v>0</v>
      </c>
      <c r="AM569" s="470">
        <f t="shared" si="855"/>
        <v>0</v>
      </c>
      <c r="AN569" s="53">
        <f t="shared" si="856"/>
        <v>-8291</v>
      </c>
      <c r="AO569" s="382">
        <f t="shared" si="857"/>
        <v>2</v>
      </c>
      <c r="AP569">
        <v>6</v>
      </c>
      <c r="AQ569" s="383">
        <f t="shared" si="858"/>
        <v>13576</v>
      </c>
      <c r="AR569" s="383">
        <f t="shared" si="859"/>
        <v>-5285</v>
      </c>
      <c r="AS569" s="383">
        <f t="shared" si="860"/>
        <v>470</v>
      </c>
      <c r="AT569" s="383">
        <f t="shared" si="861"/>
        <v>5285</v>
      </c>
      <c r="AU569" s="383">
        <f t="shared" si="862"/>
        <v>8291</v>
      </c>
      <c r="AV569" s="383">
        <f t="shared" si="863"/>
        <v>1</v>
      </c>
      <c r="AW569" s="383">
        <f t="shared" si="864"/>
        <v>1</v>
      </c>
      <c r="AX569" s="383">
        <f t="shared" si="865"/>
        <v>1</v>
      </c>
      <c r="AY569" s="383">
        <f t="shared" si="866"/>
        <v>235</v>
      </c>
      <c r="AZ569">
        <f t="shared" si="867"/>
        <v>235</v>
      </c>
      <c r="BA569">
        <f t="shared" si="868"/>
        <v>0</v>
      </c>
      <c r="BB569" s="383">
        <f t="shared" si="869"/>
        <v>0</v>
      </c>
      <c r="BC569" s="384">
        <f t="shared" si="931"/>
        <v>470</v>
      </c>
      <c r="BD569" s="384">
        <f t="shared" si="931"/>
        <v>0</v>
      </c>
      <c r="BE569" s="384">
        <f t="shared" si="931"/>
        <v>3730</v>
      </c>
      <c r="BF569" s="384">
        <f t="shared" ref="BF569:BH574" si="949">IF(AB569&gt;0,AB569,IF(AB569=0,0,AB569/$AR569))</f>
        <v>0.82781456953642385</v>
      </c>
      <c r="BG569" s="384">
        <f t="shared" si="949"/>
        <v>0</v>
      </c>
      <c r="BH569" s="384">
        <f t="shared" si="949"/>
        <v>4313</v>
      </c>
      <c r="BI569" s="384">
        <f t="shared" si="929"/>
        <v>0</v>
      </c>
      <c r="BJ569" s="384">
        <f t="shared" si="929"/>
        <v>0.17218543046357615</v>
      </c>
      <c r="BK569" s="384">
        <f t="shared" si="929"/>
        <v>5063</v>
      </c>
      <c r="BL569" s="474">
        <f t="shared" si="870"/>
        <v>5050</v>
      </c>
      <c r="BM569" s="409">
        <f t="shared" si="871"/>
        <v>-8056</v>
      </c>
      <c r="BN569" s="473">
        <f t="shared" si="872"/>
        <v>13106</v>
      </c>
      <c r="BO569" s="387">
        <f t="shared" si="873"/>
        <v>0.385319700900351</v>
      </c>
      <c r="BP569" s="387">
        <f t="shared" si="874"/>
        <v>0.61468029909964905</v>
      </c>
      <c r="BQ569" s="388">
        <f t="shared" si="875"/>
        <v>0</v>
      </c>
      <c r="BR569" s="389">
        <f t="shared" si="876"/>
        <v>0</v>
      </c>
      <c r="BS569" s="390">
        <f t="shared" si="877"/>
        <v>470</v>
      </c>
      <c r="BT569" s="391">
        <f t="shared" si="939"/>
        <v>0</v>
      </c>
      <c r="BU569" s="391">
        <f t="shared" si="939"/>
        <v>0</v>
      </c>
      <c r="BV569" s="391">
        <f t="shared" si="939"/>
        <v>194.53642384105962</v>
      </c>
      <c r="BW569" s="391">
        <f t="shared" si="939"/>
        <v>0</v>
      </c>
      <c r="BX569" s="391">
        <f t="shared" si="939"/>
        <v>0</v>
      </c>
      <c r="BY569" s="391">
        <f t="shared" si="939"/>
        <v>0</v>
      </c>
      <c r="BZ569" s="391">
        <f t="shared" si="939"/>
        <v>40.463576158940398</v>
      </c>
      <c r="CA569" s="391">
        <f t="shared" si="937"/>
        <v>0</v>
      </c>
      <c r="CB569" s="391">
        <f t="shared" si="878"/>
        <v>235</v>
      </c>
      <c r="CC569" s="391">
        <f t="shared" si="878"/>
        <v>0</v>
      </c>
      <c r="CD569" s="392">
        <f t="shared" si="879"/>
        <v>0</v>
      </c>
      <c r="CE569" s="393">
        <f t="shared" si="880"/>
        <v>0</v>
      </c>
      <c r="CF569" s="392">
        <f t="shared" si="945"/>
        <v>0</v>
      </c>
      <c r="CG569" s="392">
        <f t="shared" si="945"/>
        <v>0</v>
      </c>
      <c r="CH569" s="392">
        <f t="shared" si="945"/>
        <v>0</v>
      </c>
      <c r="CI569" s="392">
        <f t="shared" si="942"/>
        <v>0</v>
      </c>
      <c r="CJ569" s="392">
        <f t="shared" si="942"/>
        <v>0</v>
      </c>
      <c r="CK569" s="392">
        <f t="shared" si="942"/>
        <v>0</v>
      </c>
      <c r="CL569" s="392">
        <f t="shared" si="924"/>
        <v>0</v>
      </c>
      <c r="CM569" s="392">
        <f t="shared" si="881"/>
        <v>0</v>
      </c>
      <c r="CN569" s="392">
        <f t="shared" si="882"/>
        <v>0</v>
      </c>
      <c r="CO569" s="394">
        <f t="shared" si="883"/>
        <v>0</v>
      </c>
      <c r="CP569" s="394">
        <f t="shared" si="883"/>
        <v>0</v>
      </c>
      <c r="CQ569" s="395">
        <f t="shared" si="884"/>
        <v>3730</v>
      </c>
      <c r="CR569" s="394">
        <f t="shared" si="933"/>
        <v>1189.7702685085342</v>
      </c>
      <c r="CS569" s="394">
        <f t="shared" si="933"/>
        <v>0</v>
      </c>
      <c r="CT569" s="394">
        <f t="shared" si="933"/>
        <v>0</v>
      </c>
      <c r="CU569" s="394">
        <f t="shared" si="933"/>
        <v>0</v>
      </c>
      <c r="CV569" s="394">
        <f t="shared" si="933"/>
        <v>247.47221584977507</v>
      </c>
      <c r="CW569" s="394">
        <f t="shared" si="933"/>
        <v>0</v>
      </c>
      <c r="CX569" s="396">
        <f t="shared" si="885"/>
        <v>2292.757515641691</v>
      </c>
      <c r="CY569" s="396">
        <f t="shared" si="885"/>
        <v>0</v>
      </c>
      <c r="CZ569" s="397">
        <f t="shared" si="886"/>
        <v>0</v>
      </c>
      <c r="DA569" s="397">
        <f t="shared" si="886"/>
        <v>0</v>
      </c>
      <c r="DB569" s="397">
        <f t="shared" si="886"/>
        <v>0</v>
      </c>
      <c r="DC569" s="397">
        <f t="shared" si="887"/>
        <v>-4375</v>
      </c>
      <c r="DD569" s="397">
        <f t="shared" si="947"/>
        <v>0</v>
      </c>
      <c r="DE569" s="397">
        <f t="shared" si="947"/>
        <v>0</v>
      </c>
      <c r="DF569" s="397">
        <f t="shared" si="947"/>
        <v>0</v>
      </c>
      <c r="DG569" s="397">
        <f t="shared" si="947"/>
        <v>0</v>
      </c>
      <c r="DH569" s="397">
        <f t="shared" si="947"/>
        <v>0</v>
      </c>
      <c r="DI569" s="398">
        <f t="shared" si="888"/>
        <v>0</v>
      </c>
      <c r="DJ569" s="398">
        <f t="shared" si="888"/>
        <v>0</v>
      </c>
      <c r="DK569" s="399">
        <f t="shared" si="889"/>
        <v>0</v>
      </c>
      <c r="DL569" s="399">
        <f t="shared" si="889"/>
        <v>0</v>
      </c>
      <c r="DM569" s="399">
        <f t="shared" si="889"/>
        <v>0</v>
      </c>
      <c r="DN569" s="399">
        <f t="shared" si="889"/>
        <v>0</v>
      </c>
      <c r="DO569" s="399">
        <f t="shared" si="890"/>
        <v>0</v>
      </c>
      <c r="DP569" s="399">
        <f t="shared" si="891"/>
        <v>0</v>
      </c>
      <c r="DQ569" s="399">
        <f t="shared" si="891"/>
        <v>0</v>
      </c>
      <c r="DR569" s="399">
        <f t="shared" si="891"/>
        <v>0</v>
      </c>
      <c r="DS569" s="399">
        <f t="shared" si="891"/>
        <v>0</v>
      </c>
      <c r="DT569" s="400">
        <f t="shared" si="892"/>
        <v>0</v>
      </c>
      <c r="DU569" s="400">
        <f t="shared" si="892"/>
        <v>0</v>
      </c>
      <c r="DV569" s="386">
        <f t="shared" si="948"/>
        <v>0</v>
      </c>
      <c r="DW569" s="386">
        <f t="shared" si="948"/>
        <v>0</v>
      </c>
      <c r="DX569" s="386">
        <f t="shared" si="948"/>
        <v>0</v>
      </c>
      <c r="DY569" s="386">
        <f t="shared" si="948"/>
        <v>1375.7316804496804</v>
      </c>
      <c r="DZ569" s="386">
        <f t="shared" si="948"/>
        <v>0</v>
      </c>
      <c r="EA569" s="401">
        <f t="shared" si="893"/>
        <v>4313</v>
      </c>
      <c r="EB569" s="386">
        <f t="shared" si="894"/>
        <v>0</v>
      </c>
      <c r="EC569" s="386">
        <f t="shared" si="894"/>
        <v>286.15218953353349</v>
      </c>
      <c r="ED569" s="386">
        <f t="shared" si="894"/>
        <v>0</v>
      </c>
      <c r="EE569" s="385">
        <f t="shared" si="895"/>
        <v>2651.1161300167864</v>
      </c>
      <c r="EF569" s="385">
        <f t="shared" si="895"/>
        <v>0</v>
      </c>
      <c r="EG569" s="402">
        <f t="shared" si="934"/>
        <v>0</v>
      </c>
      <c r="EH569" s="402">
        <f t="shared" si="934"/>
        <v>0</v>
      </c>
      <c r="EI569" s="402">
        <f t="shared" si="934"/>
        <v>0</v>
      </c>
      <c r="EJ569" s="402">
        <f t="shared" si="934"/>
        <v>0</v>
      </c>
      <c r="EK569" s="402">
        <f t="shared" si="934"/>
        <v>0</v>
      </c>
      <c r="EL569" s="402">
        <f t="shared" si="934"/>
        <v>0</v>
      </c>
      <c r="EM569" s="402">
        <f t="shared" si="896"/>
        <v>0</v>
      </c>
      <c r="EN569" s="402">
        <f t="shared" si="897"/>
        <v>0</v>
      </c>
      <c r="EO569" s="402">
        <f t="shared" si="897"/>
        <v>0</v>
      </c>
      <c r="EP569" s="402">
        <f t="shared" si="898"/>
        <v>0</v>
      </c>
      <c r="EQ569" s="402">
        <f t="shared" si="899"/>
        <v>0</v>
      </c>
      <c r="ER569" s="394">
        <f t="shared" si="946"/>
        <v>0</v>
      </c>
      <c r="ES569" s="394">
        <f t="shared" si="946"/>
        <v>0</v>
      </c>
      <c r="ET569" s="394">
        <f t="shared" si="946"/>
        <v>0</v>
      </c>
      <c r="EU569" s="394">
        <f t="shared" si="943"/>
        <v>0</v>
      </c>
      <c r="EV569" s="394">
        <f t="shared" si="943"/>
        <v>0</v>
      </c>
      <c r="EW569" s="394">
        <f t="shared" si="943"/>
        <v>0</v>
      </c>
      <c r="EX569" s="394">
        <f t="shared" si="925"/>
        <v>0</v>
      </c>
      <c r="EY569" s="403">
        <f t="shared" si="900"/>
        <v>-910</v>
      </c>
      <c r="EZ569" s="394">
        <f t="shared" si="901"/>
        <v>0</v>
      </c>
      <c r="FA569" s="396">
        <f t="shared" si="902"/>
        <v>0</v>
      </c>
      <c r="FB569" s="396">
        <f t="shared" si="902"/>
        <v>0</v>
      </c>
      <c r="FC569" s="404">
        <f t="shared" si="940"/>
        <v>0</v>
      </c>
      <c r="FD569" s="404">
        <f t="shared" si="940"/>
        <v>0</v>
      </c>
      <c r="FE569" s="404">
        <f t="shared" si="940"/>
        <v>0</v>
      </c>
      <c r="FF569" s="404">
        <f t="shared" si="940"/>
        <v>1614.9616272007261</v>
      </c>
      <c r="FG569" s="404">
        <f t="shared" si="940"/>
        <v>0</v>
      </c>
      <c r="FH569" s="404">
        <f t="shared" si="940"/>
        <v>0</v>
      </c>
      <c r="FI569" s="404">
        <f t="shared" si="940"/>
        <v>0</v>
      </c>
      <c r="FJ569" s="404">
        <f t="shared" si="938"/>
        <v>335.912018457751</v>
      </c>
      <c r="FK569" s="392">
        <f t="shared" si="903"/>
        <v>5063</v>
      </c>
      <c r="FL569" s="384">
        <f t="shared" si="904"/>
        <v>3112.126354341523</v>
      </c>
      <c r="FM569" s="384">
        <f t="shared" si="904"/>
        <v>0</v>
      </c>
      <c r="FN569" s="405">
        <f t="shared" si="932"/>
        <v>0</v>
      </c>
      <c r="FO569" s="405">
        <f t="shared" si="932"/>
        <v>0</v>
      </c>
      <c r="FP569" s="405">
        <f t="shared" si="932"/>
        <v>0</v>
      </c>
      <c r="FQ569" s="405">
        <f t="shared" ref="FQ569:FS574" si="950">IF($AO569=3,IF(AB569&gt;0,0,$BR569*BF569),0)</f>
        <v>0</v>
      </c>
      <c r="FR569" s="405">
        <f t="shared" si="950"/>
        <v>0</v>
      </c>
      <c r="FS569" s="405">
        <f t="shared" si="950"/>
        <v>0</v>
      </c>
      <c r="FT569" s="405">
        <f t="shared" si="930"/>
        <v>0</v>
      </c>
      <c r="FU569" s="405">
        <f t="shared" si="930"/>
        <v>0</v>
      </c>
      <c r="FV569" s="405">
        <f t="shared" si="930"/>
        <v>0</v>
      </c>
      <c r="FW569" s="397">
        <f t="shared" si="905"/>
        <v>-8291</v>
      </c>
      <c r="FX569" s="406">
        <f t="shared" si="906"/>
        <v>0</v>
      </c>
      <c r="FY569" s="331">
        <f t="shared" si="907"/>
        <v>0</v>
      </c>
      <c r="FZ569" s="382">
        <f t="shared" si="908"/>
        <v>0</v>
      </c>
      <c r="GA569" s="331">
        <f t="shared" si="909"/>
        <v>0</v>
      </c>
      <c r="GB569" s="407">
        <f t="shared" si="910"/>
        <v>0</v>
      </c>
      <c r="GC569" s="407">
        <f t="shared" si="911"/>
        <v>0</v>
      </c>
      <c r="GD569" s="407">
        <f t="shared" si="912"/>
        <v>0</v>
      </c>
      <c r="GE569" s="407">
        <f t="shared" si="913"/>
        <v>0</v>
      </c>
      <c r="GF569" s="407">
        <f t="shared" si="914"/>
        <v>-4.5474735088646412E-13</v>
      </c>
      <c r="GG569" s="407">
        <f t="shared" si="915"/>
        <v>0</v>
      </c>
      <c r="GH569" s="407">
        <f t="shared" si="916"/>
        <v>0</v>
      </c>
      <c r="GI569" s="407">
        <f t="shared" si="917"/>
        <v>0</v>
      </c>
      <c r="GJ569">
        <f t="shared" si="918"/>
        <v>0</v>
      </c>
      <c r="GK569" s="382">
        <f t="shared" si="919"/>
        <v>-4.5474735088646412E-13</v>
      </c>
      <c r="GL569">
        <v>6</v>
      </c>
      <c r="GM569">
        <f t="shared" si="936"/>
        <v>470</v>
      </c>
      <c r="GN569">
        <f t="shared" si="936"/>
        <v>0</v>
      </c>
      <c r="GO569">
        <f t="shared" si="936"/>
        <v>3730</v>
      </c>
      <c r="GP569">
        <f t="shared" si="936"/>
        <v>0</v>
      </c>
      <c r="GQ569">
        <f t="shared" si="936"/>
        <v>0</v>
      </c>
      <c r="GR569">
        <f t="shared" si="935"/>
        <v>4313</v>
      </c>
      <c r="GS569">
        <f t="shared" si="935"/>
        <v>0</v>
      </c>
      <c r="GT569">
        <f t="shared" si="935"/>
        <v>0</v>
      </c>
      <c r="GU569">
        <f t="shared" si="935"/>
        <v>5063</v>
      </c>
      <c r="GV569">
        <f t="shared" si="935"/>
        <v>0</v>
      </c>
    </row>
    <row r="570" spans="1:204" customFormat="1" x14ac:dyDescent="0.25">
      <c r="A570" s="378">
        <v>29028</v>
      </c>
      <c r="B570" s="32" t="s">
        <v>1226</v>
      </c>
      <c r="C570" t="s">
        <v>887</v>
      </c>
      <c r="D570">
        <v>6</v>
      </c>
      <c r="E570" s="379">
        <v>35097</v>
      </c>
      <c r="F570" s="379">
        <v>50754</v>
      </c>
      <c r="G570" s="379">
        <v>3159</v>
      </c>
      <c r="H570" s="379">
        <v>0</v>
      </c>
      <c r="I570" s="379">
        <v>4375</v>
      </c>
      <c r="J570" s="379">
        <v>110</v>
      </c>
      <c r="K570" s="379">
        <v>0</v>
      </c>
      <c r="L570" s="379">
        <v>7760</v>
      </c>
      <c r="M570" s="380">
        <v>0</v>
      </c>
      <c r="N570" s="381">
        <f t="shared" si="850"/>
        <v>101255</v>
      </c>
      <c r="O570" s="379">
        <v>26117</v>
      </c>
      <c r="P570" s="379">
        <v>57620</v>
      </c>
      <c r="Q570" s="379">
        <v>2866</v>
      </c>
      <c r="R570" s="379">
        <v>0</v>
      </c>
      <c r="S570" s="379">
        <v>5776</v>
      </c>
      <c r="T570" s="379">
        <v>165</v>
      </c>
      <c r="U570" s="379">
        <v>0</v>
      </c>
      <c r="V570" s="379">
        <v>9526</v>
      </c>
      <c r="W570" s="480">
        <f>(VLOOKUP(A570,'[1]floresta plant'!$A$4:$F$573,6,0))*1000</f>
        <v>0</v>
      </c>
      <c r="X570" s="24">
        <f t="shared" si="851"/>
        <v>102070</v>
      </c>
      <c r="Y570" s="53">
        <f t="shared" si="944"/>
        <v>-293</v>
      </c>
      <c r="Z570" s="53">
        <f t="shared" si="944"/>
        <v>0</v>
      </c>
      <c r="AA570" s="53">
        <f t="shared" si="944"/>
        <v>1401</v>
      </c>
      <c r="AB570" s="53">
        <f t="shared" si="941"/>
        <v>55</v>
      </c>
      <c r="AC570" s="53">
        <f t="shared" si="941"/>
        <v>0</v>
      </c>
      <c r="AD570" s="53">
        <f t="shared" si="941"/>
        <v>1766</v>
      </c>
      <c r="AE570" s="53">
        <f t="shared" si="923"/>
        <v>0</v>
      </c>
      <c r="AF570" s="53">
        <f t="shared" si="852"/>
        <v>6866</v>
      </c>
      <c r="AG570" s="53">
        <f t="shared" si="853"/>
        <v>-8980</v>
      </c>
      <c r="AH570" s="53">
        <f t="shared" si="854"/>
        <v>-815</v>
      </c>
      <c r="AI570" s="53">
        <f t="shared" si="920"/>
        <v>815</v>
      </c>
      <c r="AJ570" s="469">
        <v>0</v>
      </c>
      <c r="AK570" s="469">
        <v>0</v>
      </c>
      <c r="AL570" s="469">
        <v>0</v>
      </c>
      <c r="AM570" s="470">
        <f t="shared" si="855"/>
        <v>0</v>
      </c>
      <c r="AN570" s="53">
        <f t="shared" si="856"/>
        <v>-815</v>
      </c>
      <c r="AO570" s="382">
        <f t="shared" si="857"/>
        <v>2</v>
      </c>
      <c r="AP570">
        <v>6</v>
      </c>
      <c r="AQ570" s="383">
        <f t="shared" si="858"/>
        <v>10088</v>
      </c>
      <c r="AR570" s="383">
        <f t="shared" si="859"/>
        <v>-9273</v>
      </c>
      <c r="AS570" s="383">
        <f t="shared" si="860"/>
        <v>0</v>
      </c>
      <c r="AT570" s="383">
        <f t="shared" si="861"/>
        <v>8980</v>
      </c>
      <c r="AU570" s="383">
        <f t="shared" si="862"/>
        <v>815</v>
      </c>
      <c r="AV570" s="383">
        <f t="shared" si="863"/>
        <v>1</v>
      </c>
      <c r="AW570" s="383">
        <f t="shared" si="864"/>
        <v>1</v>
      </c>
      <c r="AX570" s="383">
        <f t="shared" si="865"/>
        <v>1</v>
      </c>
      <c r="AY570" s="383">
        <f t="shared" si="866"/>
        <v>0</v>
      </c>
      <c r="AZ570">
        <f t="shared" si="867"/>
        <v>0</v>
      </c>
      <c r="BA570">
        <f t="shared" si="868"/>
        <v>0</v>
      </c>
      <c r="BB570" s="383">
        <f t="shared" si="869"/>
        <v>0</v>
      </c>
      <c r="BC570" s="384">
        <f t="shared" ref="BC570:BE574" si="951">IF(Y570&gt;0,Y570,IF(Y570=0,0,Y570/$AR570))</f>
        <v>3.1597109888924835E-2</v>
      </c>
      <c r="BD570" s="384">
        <f t="shared" si="951"/>
        <v>0</v>
      </c>
      <c r="BE570" s="384">
        <f t="shared" si="951"/>
        <v>1401</v>
      </c>
      <c r="BF570" s="384">
        <f t="shared" si="949"/>
        <v>55</v>
      </c>
      <c r="BG570" s="384">
        <f t="shared" si="949"/>
        <v>0</v>
      </c>
      <c r="BH570" s="384">
        <f t="shared" si="949"/>
        <v>1766</v>
      </c>
      <c r="BI570" s="384">
        <f t="shared" si="929"/>
        <v>0</v>
      </c>
      <c r="BJ570" s="384">
        <f t="shared" si="929"/>
        <v>6866</v>
      </c>
      <c r="BK570" s="384">
        <f t="shared" si="929"/>
        <v>0.96840289011107517</v>
      </c>
      <c r="BL570" s="474">
        <f t="shared" si="870"/>
        <v>9273</v>
      </c>
      <c r="BM570" s="409">
        <f t="shared" si="871"/>
        <v>-815</v>
      </c>
      <c r="BN570" s="473">
        <f t="shared" si="872"/>
        <v>10088</v>
      </c>
      <c r="BO570" s="387">
        <f t="shared" si="873"/>
        <v>0.91921094369547973</v>
      </c>
      <c r="BP570" s="387">
        <f t="shared" si="874"/>
        <v>8.0789056304520226E-2</v>
      </c>
      <c r="BQ570" s="388">
        <f t="shared" si="875"/>
        <v>0</v>
      </c>
      <c r="BR570" s="389">
        <f t="shared" si="876"/>
        <v>0</v>
      </c>
      <c r="BS570" s="390">
        <f t="shared" si="877"/>
        <v>-293</v>
      </c>
      <c r="BT570" s="391">
        <f t="shared" si="939"/>
        <v>0</v>
      </c>
      <c r="BU570" s="391">
        <f t="shared" si="939"/>
        <v>0</v>
      </c>
      <c r="BV570" s="391">
        <f t="shared" si="939"/>
        <v>0</v>
      </c>
      <c r="BW570" s="391">
        <f t="shared" si="939"/>
        <v>0</v>
      </c>
      <c r="BX570" s="391">
        <f t="shared" si="939"/>
        <v>0</v>
      </c>
      <c r="BY570" s="391">
        <f t="shared" si="939"/>
        <v>0</v>
      </c>
      <c r="BZ570" s="391">
        <f t="shared" si="939"/>
        <v>0</v>
      </c>
      <c r="CA570" s="391">
        <f t="shared" si="937"/>
        <v>0</v>
      </c>
      <c r="CB570" s="391">
        <f t="shared" si="878"/>
        <v>0</v>
      </c>
      <c r="CC570" s="391">
        <f t="shared" si="878"/>
        <v>0</v>
      </c>
      <c r="CD570" s="392">
        <f t="shared" si="879"/>
        <v>0</v>
      </c>
      <c r="CE570" s="393">
        <f t="shared" si="880"/>
        <v>0</v>
      </c>
      <c r="CF570" s="392">
        <f t="shared" si="945"/>
        <v>0</v>
      </c>
      <c r="CG570" s="392">
        <f t="shared" si="945"/>
        <v>0</v>
      </c>
      <c r="CH570" s="392">
        <f t="shared" si="945"/>
        <v>0</v>
      </c>
      <c r="CI570" s="392">
        <f t="shared" si="942"/>
        <v>0</v>
      </c>
      <c r="CJ570" s="392">
        <f t="shared" si="942"/>
        <v>0</v>
      </c>
      <c r="CK570" s="392">
        <f t="shared" si="942"/>
        <v>0</v>
      </c>
      <c r="CL570" s="392">
        <f t="shared" si="924"/>
        <v>0</v>
      </c>
      <c r="CM570" s="392">
        <f t="shared" si="881"/>
        <v>0</v>
      </c>
      <c r="CN570" s="392">
        <f t="shared" si="882"/>
        <v>0</v>
      </c>
      <c r="CO570" s="394">
        <f t="shared" si="883"/>
        <v>40.69121728786677</v>
      </c>
      <c r="CP570" s="394">
        <f t="shared" si="883"/>
        <v>0</v>
      </c>
      <c r="CQ570" s="395">
        <f t="shared" si="884"/>
        <v>1401</v>
      </c>
      <c r="CR570" s="394">
        <f t="shared" si="933"/>
        <v>0</v>
      </c>
      <c r="CS570" s="394">
        <f t="shared" si="933"/>
        <v>0</v>
      </c>
      <c r="CT570" s="394">
        <f t="shared" si="933"/>
        <v>0</v>
      </c>
      <c r="CU570" s="394">
        <f t="shared" si="933"/>
        <v>0</v>
      </c>
      <c r="CV570" s="394">
        <f t="shared" si="933"/>
        <v>0</v>
      </c>
      <c r="CW570" s="394">
        <f t="shared" si="933"/>
        <v>1247.1233148295003</v>
      </c>
      <c r="CX570" s="396">
        <f t="shared" si="885"/>
        <v>113.18546788263284</v>
      </c>
      <c r="CY570" s="396">
        <f t="shared" si="885"/>
        <v>0</v>
      </c>
      <c r="CZ570" s="397">
        <f t="shared" si="886"/>
        <v>1.5974425059476605</v>
      </c>
      <c r="DA570" s="397">
        <f t="shared" si="886"/>
        <v>0</v>
      </c>
      <c r="DB570" s="397">
        <f t="shared" si="886"/>
        <v>0</v>
      </c>
      <c r="DC570" s="397">
        <f t="shared" si="887"/>
        <v>55</v>
      </c>
      <c r="DD570" s="397">
        <f t="shared" si="947"/>
        <v>0</v>
      </c>
      <c r="DE570" s="397">
        <f t="shared" si="947"/>
        <v>0</v>
      </c>
      <c r="DF570" s="397">
        <f t="shared" si="947"/>
        <v>0</v>
      </c>
      <c r="DG570" s="397">
        <f t="shared" si="947"/>
        <v>0</v>
      </c>
      <c r="DH570" s="397">
        <f t="shared" si="947"/>
        <v>48.959159397303722</v>
      </c>
      <c r="DI570" s="398">
        <f t="shared" si="888"/>
        <v>4.4433980967486129</v>
      </c>
      <c r="DJ570" s="398">
        <f t="shared" si="888"/>
        <v>0</v>
      </c>
      <c r="DK570" s="399">
        <f t="shared" si="889"/>
        <v>0</v>
      </c>
      <c r="DL570" s="399">
        <f t="shared" si="889"/>
        <v>0</v>
      </c>
      <c r="DM570" s="399">
        <f t="shared" si="889"/>
        <v>0</v>
      </c>
      <c r="DN570" s="399">
        <f t="shared" si="889"/>
        <v>0</v>
      </c>
      <c r="DO570" s="399">
        <f t="shared" si="890"/>
        <v>0</v>
      </c>
      <c r="DP570" s="399">
        <f t="shared" si="891"/>
        <v>0</v>
      </c>
      <c r="DQ570" s="399">
        <f t="shared" si="891"/>
        <v>0</v>
      </c>
      <c r="DR570" s="399">
        <f t="shared" si="891"/>
        <v>0</v>
      </c>
      <c r="DS570" s="399">
        <f t="shared" si="891"/>
        <v>0</v>
      </c>
      <c r="DT570" s="400">
        <f t="shared" si="892"/>
        <v>0</v>
      </c>
      <c r="DU570" s="400">
        <f t="shared" si="892"/>
        <v>0</v>
      </c>
      <c r="DV570" s="386">
        <f t="shared" si="948"/>
        <v>51.29242664551942</v>
      </c>
      <c r="DW570" s="386">
        <f t="shared" si="948"/>
        <v>0</v>
      </c>
      <c r="DX570" s="386">
        <f t="shared" si="948"/>
        <v>0</v>
      </c>
      <c r="DY570" s="386">
        <f t="shared" si="948"/>
        <v>0</v>
      </c>
      <c r="DZ570" s="386">
        <f t="shared" si="948"/>
        <v>0</v>
      </c>
      <c r="EA570" s="401">
        <f t="shared" si="893"/>
        <v>1766</v>
      </c>
      <c r="EB570" s="386">
        <f t="shared" si="894"/>
        <v>0</v>
      </c>
      <c r="EC570" s="386">
        <f t="shared" si="894"/>
        <v>0</v>
      </c>
      <c r="ED570" s="386">
        <f t="shared" si="894"/>
        <v>1572.0340999206976</v>
      </c>
      <c r="EE570" s="385">
        <f t="shared" si="895"/>
        <v>142.67347343378273</v>
      </c>
      <c r="EF570" s="385">
        <f t="shared" si="895"/>
        <v>0</v>
      </c>
      <c r="EG570" s="402">
        <f t="shared" si="934"/>
        <v>0</v>
      </c>
      <c r="EH570" s="402">
        <f t="shared" si="934"/>
        <v>0</v>
      </c>
      <c r="EI570" s="402">
        <f t="shared" si="934"/>
        <v>0</v>
      </c>
      <c r="EJ570" s="402">
        <f t="shared" si="934"/>
        <v>0</v>
      </c>
      <c r="EK570" s="402">
        <f t="shared" si="934"/>
        <v>0</v>
      </c>
      <c r="EL570" s="402">
        <f t="shared" si="934"/>
        <v>0</v>
      </c>
      <c r="EM570" s="402">
        <f t="shared" si="896"/>
        <v>0</v>
      </c>
      <c r="EN570" s="402">
        <f t="shared" si="897"/>
        <v>0</v>
      </c>
      <c r="EO570" s="402">
        <f t="shared" si="897"/>
        <v>0</v>
      </c>
      <c r="EP570" s="402">
        <f t="shared" si="898"/>
        <v>0</v>
      </c>
      <c r="EQ570" s="402">
        <f t="shared" si="899"/>
        <v>0</v>
      </c>
      <c r="ER570" s="394">
        <f t="shared" si="946"/>
        <v>199.41891356066614</v>
      </c>
      <c r="ES570" s="394">
        <f t="shared" si="946"/>
        <v>0</v>
      </c>
      <c r="ET570" s="394">
        <f t="shared" si="946"/>
        <v>0</v>
      </c>
      <c r="EU570" s="394">
        <f t="shared" si="943"/>
        <v>0</v>
      </c>
      <c r="EV570" s="394">
        <f t="shared" si="943"/>
        <v>0</v>
      </c>
      <c r="EW570" s="394">
        <f t="shared" si="943"/>
        <v>0</v>
      </c>
      <c r="EX570" s="394">
        <f t="shared" si="925"/>
        <v>0</v>
      </c>
      <c r="EY570" s="403">
        <f t="shared" si="900"/>
        <v>6866</v>
      </c>
      <c r="EZ570" s="394">
        <f t="shared" si="901"/>
        <v>6111.8834258524985</v>
      </c>
      <c r="FA570" s="396">
        <f t="shared" si="902"/>
        <v>554.69766058683592</v>
      </c>
      <c r="FB570" s="396">
        <f t="shared" si="902"/>
        <v>0</v>
      </c>
      <c r="FC570" s="404">
        <f t="shared" si="940"/>
        <v>0</v>
      </c>
      <c r="FD570" s="404">
        <f t="shared" si="940"/>
        <v>0</v>
      </c>
      <c r="FE570" s="404">
        <f t="shared" si="940"/>
        <v>0</v>
      </c>
      <c r="FF570" s="404">
        <f t="shared" si="940"/>
        <v>0</v>
      </c>
      <c r="FG570" s="404">
        <f t="shared" si="940"/>
        <v>0</v>
      </c>
      <c r="FH570" s="404">
        <f t="shared" si="940"/>
        <v>0</v>
      </c>
      <c r="FI570" s="404">
        <f t="shared" si="940"/>
        <v>0</v>
      </c>
      <c r="FJ570" s="404">
        <f t="shared" si="938"/>
        <v>0</v>
      </c>
      <c r="FK570" s="392">
        <f t="shared" si="903"/>
        <v>-8980</v>
      </c>
      <c r="FL570" s="384">
        <f t="shared" si="904"/>
        <v>0</v>
      </c>
      <c r="FM570" s="384">
        <f t="shared" si="904"/>
        <v>0</v>
      </c>
      <c r="FN570" s="405">
        <f t="shared" ref="FN570:FP574" si="952">IF($AO570=3,IF(Y570&gt;0,0,$BR570*BC570),0)</f>
        <v>0</v>
      </c>
      <c r="FO570" s="405">
        <f t="shared" si="952"/>
        <v>0</v>
      </c>
      <c r="FP570" s="405">
        <f t="shared" si="952"/>
        <v>0</v>
      </c>
      <c r="FQ570" s="405">
        <f t="shared" si="950"/>
        <v>0</v>
      </c>
      <c r="FR570" s="405">
        <f t="shared" si="950"/>
        <v>0</v>
      </c>
      <c r="FS570" s="405">
        <f t="shared" si="950"/>
        <v>0</v>
      </c>
      <c r="FT570" s="405">
        <f t="shared" si="930"/>
        <v>0</v>
      </c>
      <c r="FU570" s="405">
        <f t="shared" si="930"/>
        <v>0</v>
      </c>
      <c r="FV570" s="405">
        <f t="shared" si="930"/>
        <v>0</v>
      </c>
      <c r="FW570" s="397">
        <f t="shared" si="905"/>
        <v>-815</v>
      </c>
      <c r="FX570" s="406">
        <f t="shared" si="906"/>
        <v>0</v>
      </c>
      <c r="FY570" s="331">
        <f t="shared" si="907"/>
        <v>0</v>
      </c>
      <c r="FZ570" s="382">
        <f t="shared" si="908"/>
        <v>0</v>
      </c>
      <c r="GA570" s="331">
        <f t="shared" si="909"/>
        <v>0</v>
      </c>
      <c r="GB570" s="407">
        <f t="shared" si="910"/>
        <v>0</v>
      </c>
      <c r="GC570" s="407">
        <f t="shared" si="911"/>
        <v>1.7763568394002505E-13</v>
      </c>
      <c r="GD570" s="407">
        <f t="shared" si="912"/>
        <v>8.2156503822261584E-15</v>
      </c>
      <c r="GE570" s="407">
        <f t="shared" si="913"/>
        <v>0</v>
      </c>
      <c r="GF570" s="407">
        <f t="shared" si="914"/>
        <v>3.3395508580724709E-13</v>
      </c>
      <c r="GG570" s="407">
        <f t="shared" si="915"/>
        <v>0</v>
      </c>
      <c r="GH570" s="407">
        <f t="shared" si="916"/>
        <v>-5.4001247917767614E-13</v>
      </c>
      <c r="GI570" s="407">
        <f t="shared" si="917"/>
        <v>0</v>
      </c>
      <c r="GJ570">
        <f t="shared" si="918"/>
        <v>1.1368683772161603E-13</v>
      </c>
      <c r="GK570" s="382">
        <f t="shared" si="919"/>
        <v>9.3480778673438181E-14</v>
      </c>
      <c r="GL570">
        <v>6</v>
      </c>
      <c r="GM570">
        <f t="shared" si="936"/>
        <v>0</v>
      </c>
      <c r="GN570">
        <f t="shared" si="936"/>
        <v>0</v>
      </c>
      <c r="GO570">
        <f t="shared" si="936"/>
        <v>1401</v>
      </c>
      <c r="GP570">
        <f t="shared" si="936"/>
        <v>55</v>
      </c>
      <c r="GQ570">
        <f t="shared" si="936"/>
        <v>0</v>
      </c>
      <c r="GR570">
        <f t="shared" si="935"/>
        <v>1766</v>
      </c>
      <c r="GS570">
        <f t="shared" si="935"/>
        <v>0</v>
      </c>
      <c r="GT570">
        <f t="shared" si="935"/>
        <v>6866</v>
      </c>
      <c r="GU570">
        <f t="shared" si="935"/>
        <v>0</v>
      </c>
      <c r="GV570">
        <f t="shared" si="935"/>
        <v>0</v>
      </c>
    </row>
    <row r="571" spans="1:204" customFormat="1" x14ac:dyDescent="0.25">
      <c r="A571" s="378">
        <v>29029</v>
      </c>
      <c r="B571" s="32" t="s">
        <v>1227</v>
      </c>
      <c r="C571" t="s">
        <v>887</v>
      </c>
      <c r="D571">
        <v>6</v>
      </c>
      <c r="E571" s="379">
        <v>1481</v>
      </c>
      <c r="F571" s="379">
        <v>15108</v>
      </c>
      <c r="G571" s="379">
        <v>1840</v>
      </c>
      <c r="H571" s="379">
        <v>0</v>
      </c>
      <c r="I571" s="379">
        <v>748</v>
      </c>
      <c r="J571" s="379">
        <v>10</v>
      </c>
      <c r="K571" s="379">
        <v>0</v>
      </c>
      <c r="L571" s="379">
        <v>1615</v>
      </c>
      <c r="M571" s="380">
        <v>0</v>
      </c>
      <c r="N571" s="381">
        <f t="shared" si="850"/>
        <v>20802</v>
      </c>
      <c r="O571" s="379">
        <v>4382</v>
      </c>
      <c r="P571" s="379">
        <v>21373</v>
      </c>
      <c r="Q571" s="379">
        <v>1829</v>
      </c>
      <c r="R571" s="379">
        <v>0</v>
      </c>
      <c r="S571" s="379">
        <v>2562</v>
      </c>
      <c r="T571" s="379">
        <v>0</v>
      </c>
      <c r="U571" s="379">
        <v>0</v>
      </c>
      <c r="V571" s="379">
        <v>3805</v>
      </c>
      <c r="W571" s="480">
        <f>(VLOOKUP(A571,'[1]floresta plant'!$A$4:$F$573,6,0))*1000</f>
        <v>0</v>
      </c>
      <c r="X571" s="24">
        <f t="shared" si="851"/>
        <v>33951</v>
      </c>
      <c r="Y571" s="53">
        <f t="shared" si="944"/>
        <v>-11</v>
      </c>
      <c r="Z571" s="53">
        <f t="shared" si="944"/>
        <v>0</v>
      </c>
      <c r="AA571" s="53">
        <f t="shared" si="944"/>
        <v>1814</v>
      </c>
      <c r="AB571" s="53">
        <f t="shared" si="941"/>
        <v>-10</v>
      </c>
      <c r="AC571" s="53">
        <f t="shared" si="941"/>
        <v>0</v>
      </c>
      <c r="AD571" s="53">
        <f t="shared" si="941"/>
        <v>2190</v>
      </c>
      <c r="AE571" s="53">
        <f t="shared" si="923"/>
        <v>0</v>
      </c>
      <c r="AF571" s="53">
        <f t="shared" si="852"/>
        <v>6265</v>
      </c>
      <c r="AG571" s="53">
        <f t="shared" si="853"/>
        <v>2901</v>
      </c>
      <c r="AH571" s="53">
        <f t="shared" si="854"/>
        <v>-13149</v>
      </c>
      <c r="AI571" s="53">
        <f t="shared" si="920"/>
        <v>13149</v>
      </c>
      <c r="AJ571" s="469">
        <v>0</v>
      </c>
      <c r="AK571" s="469">
        <v>0</v>
      </c>
      <c r="AL571" s="469">
        <v>0</v>
      </c>
      <c r="AM571" s="470">
        <f t="shared" si="855"/>
        <v>0</v>
      </c>
      <c r="AN571" s="53">
        <f t="shared" si="856"/>
        <v>-13149</v>
      </c>
      <c r="AO571" s="382">
        <f t="shared" si="857"/>
        <v>2</v>
      </c>
      <c r="AP571">
        <v>6</v>
      </c>
      <c r="AQ571" s="383">
        <f t="shared" si="858"/>
        <v>13170</v>
      </c>
      <c r="AR571" s="383">
        <f t="shared" si="859"/>
        <v>-21</v>
      </c>
      <c r="AS571" s="383">
        <f t="shared" si="860"/>
        <v>0</v>
      </c>
      <c r="AT571" s="383">
        <f t="shared" si="861"/>
        <v>10</v>
      </c>
      <c r="AU571" s="383">
        <f t="shared" si="862"/>
        <v>13149</v>
      </c>
      <c r="AV571" s="383">
        <f t="shared" si="863"/>
        <v>1</v>
      </c>
      <c r="AW571" s="383">
        <f t="shared" si="864"/>
        <v>1</v>
      </c>
      <c r="AX571" s="383">
        <f t="shared" si="865"/>
        <v>1</v>
      </c>
      <c r="AY571" s="383">
        <f t="shared" si="866"/>
        <v>0</v>
      </c>
      <c r="AZ571">
        <f t="shared" si="867"/>
        <v>0</v>
      </c>
      <c r="BA571">
        <f t="shared" si="868"/>
        <v>0</v>
      </c>
      <c r="BB571" s="383">
        <f t="shared" si="869"/>
        <v>0</v>
      </c>
      <c r="BC571" s="384">
        <f t="shared" si="951"/>
        <v>0.52380952380952384</v>
      </c>
      <c r="BD571" s="384">
        <f t="shared" si="951"/>
        <v>0</v>
      </c>
      <c r="BE571" s="384">
        <f t="shared" si="951"/>
        <v>1814</v>
      </c>
      <c r="BF571" s="384">
        <f t="shared" si="949"/>
        <v>0.47619047619047616</v>
      </c>
      <c r="BG571" s="384">
        <f t="shared" si="949"/>
        <v>0</v>
      </c>
      <c r="BH571" s="384">
        <f t="shared" si="949"/>
        <v>2190</v>
      </c>
      <c r="BI571" s="384">
        <f t="shared" si="929"/>
        <v>0</v>
      </c>
      <c r="BJ571" s="384">
        <f t="shared" si="929"/>
        <v>6265</v>
      </c>
      <c r="BK571" s="384">
        <f t="shared" si="929"/>
        <v>2901</v>
      </c>
      <c r="BL571" s="474">
        <f t="shared" si="870"/>
        <v>21</v>
      </c>
      <c r="BM571" s="409">
        <f t="shared" si="871"/>
        <v>-13149</v>
      </c>
      <c r="BN571" s="473">
        <f t="shared" si="872"/>
        <v>13170</v>
      </c>
      <c r="BO571" s="387">
        <f t="shared" si="873"/>
        <v>1.5945330296127562E-3</v>
      </c>
      <c r="BP571" s="387">
        <f t="shared" si="874"/>
        <v>0.99840546697038723</v>
      </c>
      <c r="BQ571" s="388">
        <f t="shared" si="875"/>
        <v>9.540979117872439E-18</v>
      </c>
      <c r="BR571" s="389">
        <f t="shared" si="876"/>
        <v>0</v>
      </c>
      <c r="BS571" s="390">
        <f t="shared" si="877"/>
        <v>-11</v>
      </c>
      <c r="BT571" s="391">
        <f t="shared" si="939"/>
        <v>0</v>
      </c>
      <c r="BU571" s="391">
        <f t="shared" si="939"/>
        <v>0</v>
      </c>
      <c r="BV571" s="391">
        <f t="shared" si="939"/>
        <v>0</v>
      </c>
      <c r="BW571" s="391">
        <f t="shared" si="939"/>
        <v>0</v>
      </c>
      <c r="BX571" s="391">
        <f t="shared" si="939"/>
        <v>0</v>
      </c>
      <c r="BY571" s="391">
        <f t="shared" si="939"/>
        <v>0</v>
      </c>
      <c r="BZ571" s="391">
        <f t="shared" si="939"/>
        <v>0</v>
      </c>
      <c r="CA571" s="391">
        <f t="shared" si="937"/>
        <v>0</v>
      </c>
      <c r="CB571" s="391">
        <f t="shared" si="878"/>
        <v>0</v>
      </c>
      <c r="CC571" s="391">
        <f t="shared" si="878"/>
        <v>0</v>
      </c>
      <c r="CD571" s="392">
        <f t="shared" si="879"/>
        <v>0</v>
      </c>
      <c r="CE571" s="393">
        <f t="shared" si="880"/>
        <v>0</v>
      </c>
      <c r="CF571" s="392">
        <f t="shared" si="945"/>
        <v>0</v>
      </c>
      <c r="CG571" s="392">
        <f t="shared" si="945"/>
        <v>0</v>
      </c>
      <c r="CH571" s="392">
        <f t="shared" si="945"/>
        <v>0</v>
      </c>
      <c r="CI571" s="392">
        <f t="shared" si="942"/>
        <v>0</v>
      </c>
      <c r="CJ571" s="392">
        <f t="shared" si="942"/>
        <v>0</v>
      </c>
      <c r="CK571" s="392">
        <f t="shared" si="942"/>
        <v>0</v>
      </c>
      <c r="CL571" s="392">
        <f t="shared" si="924"/>
        <v>0</v>
      </c>
      <c r="CM571" s="392">
        <f t="shared" si="881"/>
        <v>0</v>
      </c>
      <c r="CN571" s="392">
        <f t="shared" si="882"/>
        <v>0</v>
      </c>
      <c r="CO571" s="394">
        <f t="shared" si="883"/>
        <v>1.5151100987091877</v>
      </c>
      <c r="CP571" s="394">
        <f t="shared" si="883"/>
        <v>0</v>
      </c>
      <c r="CQ571" s="395">
        <f t="shared" si="884"/>
        <v>1814</v>
      </c>
      <c r="CR571" s="394">
        <f t="shared" si="933"/>
        <v>1.3773728170083521</v>
      </c>
      <c r="CS571" s="394">
        <f t="shared" si="933"/>
        <v>0</v>
      </c>
      <c r="CT571" s="394">
        <f t="shared" si="933"/>
        <v>0</v>
      </c>
      <c r="CU571" s="394">
        <f t="shared" si="933"/>
        <v>0</v>
      </c>
      <c r="CV571" s="394">
        <f t="shared" si="933"/>
        <v>0</v>
      </c>
      <c r="CW571" s="394">
        <f t="shared" si="933"/>
        <v>0</v>
      </c>
      <c r="CX571" s="396">
        <f t="shared" si="885"/>
        <v>1811.1075170842823</v>
      </c>
      <c r="CY571" s="396">
        <f t="shared" si="885"/>
        <v>1.7307336119820604E-14</v>
      </c>
      <c r="CZ571" s="397">
        <f t="shared" si="886"/>
        <v>0</v>
      </c>
      <c r="DA571" s="397">
        <f t="shared" si="886"/>
        <v>0</v>
      </c>
      <c r="DB571" s="397">
        <f t="shared" si="886"/>
        <v>0</v>
      </c>
      <c r="DC571" s="397">
        <f t="shared" si="887"/>
        <v>-10</v>
      </c>
      <c r="DD571" s="397">
        <f t="shared" si="947"/>
        <v>0</v>
      </c>
      <c r="DE571" s="397">
        <f t="shared" si="947"/>
        <v>0</v>
      </c>
      <c r="DF571" s="397">
        <f t="shared" si="947"/>
        <v>0</v>
      </c>
      <c r="DG571" s="397">
        <f t="shared" si="947"/>
        <v>0</v>
      </c>
      <c r="DH571" s="397">
        <f t="shared" si="947"/>
        <v>0</v>
      </c>
      <c r="DI571" s="398">
        <f t="shared" si="888"/>
        <v>0</v>
      </c>
      <c r="DJ571" s="398">
        <f t="shared" si="888"/>
        <v>0</v>
      </c>
      <c r="DK571" s="399">
        <f t="shared" si="889"/>
        <v>0</v>
      </c>
      <c r="DL571" s="399">
        <f t="shared" si="889"/>
        <v>0</v>
      </c>
      <c r="DM571" s="399">
        <f t="shared" si="889"/>
        <v>0</v>
      </c>
      <c r="DN571" s="399">
        <f t="shared" si="889"/>
        <v>0</v>
      </c>
      <c r="DO571" s="399">
        <f t="shared" si="890"/>
        <v>0</v>
      </c>
      <c r="DP571" s="399">
        <f t="shared" si="891"/>
        <v>0</v>
      </c>
      <c r="DQ571" s="399">
        <f t="shared" si="891"/>
        <v>0</v>
      </c>
      <c r="DR571" s="399">
        <f t="shared" si="891"/>
        <v>0</v>
      </c>
      <c r="DS571" s="399">
        <f t="shared" si="891"/>
        <v>0</v>
      </c>
      <c r="DT571" s="400">
        <f t="shared" si="892"/>
        <v>0</v>
      </c>
      <c r="DU571" s="400">
        <f t="shared" si="892"/>
        <v>0</v>
      </c>
      <c r="DV571" s="386">
        <f t="shared" si="948"/>
        <v>1.8291571753986333</v>
      </c>
      <c r="DW571" s="386">
        <f t="shared" si="948"/>
        <v>0</v>
      </c>
      <c r="DX571" s="386">
        <f t="shared" si="948"/>
        <v>0</v>
      </c>
      <c r="DY571" s="386">
        <f t="shared" si="948"/>
        <v>1.6628701594533029</v>
      </c>
      <c r="DZ571" s="386">
        <f t="shared" si="948"/>
        <v>0</v>
      </c>
      <c r="EA571" s="401">
        <f t="shared" si="893"/>
        <v>2190</v>
      </c>
      <c r="EB571" s="386">
        <f t="shared" si="894"/>
        <v>0</v>
      </c>
      <c r="EC571" s="386">
        <f t="shared" si="894"/>
        <v>0</v>
      </c>
      <c r="ED571" s="386">
        <f t="shared" si="894"/>
        <v>0</v>
      </c>
      <c r="EE571" s="385">
        <f t="shared" si="895"/>
        <v>2186.5079726651479</v>
      </c>
      <c r="EF571" s="385">
        <f t="shared" si="895"/>
        <v>2.0894744268140641E-14</v>
      </c>
      <c r="EG571" s="402">
        <f t="shared" si="934"/>
        <v>0</v>
      </c>
      <c r="EH571" s="402">
        <f t="shared" si="934"/>
        <v>0</v>
      </c>
      <c r="EI571" s="402">
        <f t="shared" si="934"/>
        <v>0</v>
      </c>
      <c r="EJ571" s="402">
        <f t="shared" si="934"/>
        <v>0</v>
      </c>
      <c r="EK571" s="402">
        <f t="shared" si="934"/>
        <v>0</v>
      </c>
      <c r="EL571" s="402">
        <f t="shared" si="934"/>
        <v>0</v>
      </c>
      <c r="EM571" s="402">
        <f t="shared" si="896"/>
        <v>0</v>
      </c>
      <c r="EN571" s="402">
        <f t="shared" si="897"/>
        <v>0</v>
      </c>
      <c r="EO571" s="402">
        <f t="shared" si="897"/>
        <v>0</v>
      </c>
      <c r="EP571" s="402">
        <f t="shared" si="898"/>
        <v>0</v>
      </c>
      <c r="EQ571" s="402">
        <f t="shared" si="899"/>
        <v>0</v>
      </c>
      <c r="ER571" s="394">
        <f t="shared" si="946"/>
        <v>5.2327258921791957</v>
      </c>
      <c r="ES571" s="394">
        <f t="shared" si="946"/>
        <v>0</v>
      </c>
      <c r="ET571" s="394">
        <f t="shared" si="946"/>
        <v>0</v>
      </c>
      <c r="EU571" s="394">
        <f t="shared" si="943"/>
        <v>4.7570235383447228</v>
      </c>
      <c r="EV571" s="394">
        <f t="shared" si="943"/>
        <v>0</v>
      </c>
      <c r="EW571" s="394">
        <f t="shared" si="943"/>
        <v>0</v>
      </c>
      <c r="EX571" s="394">
        <f t="shared" si="925"/>
        <v>0</v>
      </c>
      <c r="EY571" s="403">
        <f t="shared" si="900"/>
        <v>6265</v>
      </c>
      <c r="EZ571" s="394">
        <f t="shared" si="901"/>
        <v>0</v>
      </c>
      <c r="FA571" s="396">
        <f t="shared" si="902"/>
        <v>6255.0102505694758</v>
      </c>
      <c r="FB571" s="396">
        <f t="shared" si="902"/>
        <v>5.977423417347083E-14</v>
      </c>
      <c r="FC571" s="404">
        <f t="shared" si="940"/>
        <v>2.423006833712984</v>
      </c>
      <c r="FD571" s="404">
        <f t="shared" si="940"/>
        <v>0</v>
      </c>
      <c r="FE571" s="404">
        <f t="shared" si="940"/>
        <v>0</v>
      </c>
      <c r="FF571" s="404">
        <f t="shared" si="940"/>
        <v>2.2027334851936216</v>
      </c>
      <c r="FG571" s="404">
        <f t="shared" si="940"/>
        <v>0</v>
      </c>
      <c r="FH571" s="404">
        <f t="shared" si="940"/>
        <v>0</v>
      </c>
      <c r="FI571" s="404">
        <f t="shared" si="940"/>
        <v>0</v>
      </c>
      <c r="FJ571" s="404">
        <f t="shared" si="938"/>
        <v>0</v>
      </c>
      <c r="FK571" s="392">
        <f t="shared" si="903"/>
        <v>2901</v>
      </c>
      <c r="FL571" s="384">
        <f t="shared" si="904"/>
        <v>2896.3742596810935</v>
      </c>
      <c r="FM571" s="384">
        <f t="shared" si="904"/>
        <v>2.7678380420947946E-14</v>
      </c>
      <c r="FN571" s="405">
        <f t="shared" si="952"/>
        <v>0</v>
      </c>
      <c r="FO571" s="405">
        <f t="shared" si="952"/>
        <v>0</v>
      </c>
      <c r="FP571" s="405">
        <f t="shared" si="952"/>
        <v>0</v>
      </c>
      <c r="FQ571" s="405">
        <f t="shared" si="950"/>
        <v>0</v>
      </c>
      <c r="FR571" s="405">
        <f t="shared" si="950"/>
        <v>0</v>
      </c>
      <c r="FS571" s="405">
        <f t="shared" si="950"/>
        <v>0</v>
      </c>
      <c r="FT571" s="405">
        <f t="shared" si="930"/>
        <v>0</v>
      </c>
      <c r="FU571" s="405">
        <f t="shared" si="930"/>
        <v>0</v>
      </c>
      <c r="FV571" s="405">
        <f t="shared" si="930"/>
        <v>0</v>
      </c>
      <c r="FW571" s="397">
        <f t="shared" si="905"/>
        <v>-13149</v>
      </c>
      <c r="FX571" s="406">
        <f t="shared" si="906"/>
        <v>0</v>
      </c>
      <c r="FY571" s="331">
        <f t="shared" si="907"/>
        <v>1.2565469498238002E-13</v>
      </c>
      <c r="FZ571" s="382">
        <f t="shared" si="908"/>
        <v>-1.2565469498238002E-13</v>
      </c>
      <c r="GA571" s="331">
        <f t="shared" si="909"/>
        <v>0</v>
      </c>
      <c r="GB571" s="407">
        <f t="shared" si="910"/>
        <v>0</v>
      </c>
      <c r="GC571" s="407">
        <f t="shared" si="911"/>
        <v>1.4099832412739488E-13</v>
      </c>
      <c r="GD571" s="407">
        <f t="shared" si="912"/>
        <v>0</v>
      </c>
      <c r="GE571" s="407">
        <f t="shared" si="913"/>
        <v>0</v>
      </c>
      <c r="GF571" s="407">
        <f t="shared" si="914"/>
        <v>1.461053500406706E-13</v>
      </c>
      <c r="GG571" s="407">
        <f t="shared" si="915"/>
        <v>0</v>
      </c>
      <c r="GH571" s="407">
        <f t="shared" si="916"/>
        <v>1.9184653865522705E-13</v>
      </c>
      <c r="GI571" s="407">
        <f t="shared" si="917"/>
        <v>-2.7678380420947946E-14</v>
      </c>
      <c r="GJ571">
        <f t="shared" si="918"/>
        <v>0</v>
      </c>
      <c r="GK571" s="382">
        <f t="shared" si="919"/>
        <v>4.5127183240234459E-13</v>
      </c>
      <c r="GL571">
        <v>6</v>
      </c>
      <c r="GM571">
        <f t="shared" si="936"/>
        <v>0</v>
      </c>
      <c r="GN571">
        <f t="shared" si="936"/>
        <v>0</v>
      </c>
      <c r="GO571">
        <f t="shared" si="936"/>
        <v>1814</v>
      </c>
      <c r="GP571">
        <f t="shared" si="936"/>
        <v>0</v>
      </c>
      <c r="GQ571">
        <f t="shared" si="936"/>
        <v>0</v>
      </c>
      <c r="GR571">
        <f t="shared" si="935"/>
        <v>2190</v>
      </c>
      <c r="GS571">
        <f t="shared" si="935"/>
        <v>0</v>
      </c>
      <c r="GT571">
        <f t="shared" si="935"/>
        <v>6265</v>
      </c>
      <c r="GU571">
        <f t="shared" si="935"/>
        <v>2901</v>
      </c>
      <c r="GV571">
        <f t="shared" si="935"/>
        <v>0</v>
      </c>
    </row>
    <row r="572" spans="1:204" customFormat="1" x14ac:dyDescent="0.25">
      <c r="A572" s="378">
        <v>29030</v>
      </c>
      <c r="B572" s="32" t="s">
        <v>1228</v>
      </c>
      <c r="C572" t="s">
        <v>887</v>
      </c>
      <c r="D572">
        <v>6</v>
      </c>
      <c r="E572" s="379">
        <v>11722</v>
      </c>
      <c r="F572" s="379">
        <v>117107</v>
      </c>
      <c r="G572" s="379">
        <v>183</v>
      </c>
      <c r="H572" s="379">
        <v>0</v>
      </c>
      <c r="I572" s="379">
        <v>553</v>
      </c>
      <c r="J572" s="379">
        <v>0</v>
      </c>
      <c r="K572" s="379">
        <v>0</v>
      </c>
      <c r="L572" s="379">
        <v>756</v>
      </c>
      <c r="M572" s="380">
        <v>0</v>
      </c>
      <c r="N572" s="381">
        <f t="shared" si="850"/>
        <v>130321</v>
      </c>
      <c r="O572" s="379">
        <v>17625</v>
      </c>
      <c r="P572" s="379">
        <v>150368</v>
      </c>
      <c r="Q572" s="379">
        <v>424</v>
      </c>
      <c r="R572" s="379">
        <v>0</v>
      </c>
      <c r="S572" s="379">
        <v>764</v>
      </c>
      <c r="T572" s="379">
        <v>0</v>
      </c>
      <c r="U572" s="379">
        <v>0</v>
      </c>
      <c r="V572" s="379">
        <v>835</v>
      </c>
      <c r="W572" s="480">
        <f>(VLOOKUP(A572,'[1]floresta plant'!$A$4:$F$573,6,0))*1000</f>
        <v>0</v>
      </c>
      <c r="X572" s="24">
        <f t="shared" si="851"/>
        <v>170016</v>
      </c>
      <c r="Y572" s="53">
        <f t="shared" si="944"/>
        <v>241</v>
      </c>
      <c r="Z572" s="53">
        <f t="shared" si="944"/>
        <v>0</v>
      </c>
      <c r="AA572" s="53">
        <f t="shared" si="944"/>
        <v>211</v>
      </c>
      <c r="AB572" s="53">
        <f t="shared" si="941"/>
        <v>0</v>
      </c>
      <c r="AC572" s="53">
        <f t="shared" si="941"/>
        <v>0</v>
      </c>
      <c r="AD572" s="53">
        <f t="shared" si="941"/>
        <v>79</v>
      </c>
      <c r="AE572" s="53">
        <f t="shared" si="923"/>
        <v>0</v>
      </c>
      <c r="AF572" s="53">
        <f t="shared" si="852"/>
        <v>33261</v>
      </c>
      <c r="AG572" s="53">
        <f t="shared" si="853"/>
        <v>5903</v>
      </c>
      <c r="AH572" s="53">
        <f t="shared" si="854"/>
        <v>-39695</v>
      </c>
      <c r="AI572" s="53">
        <f t="shared" si="920"/>
        <v>39695</v>
      </c>
      <c r="AJ572" s="469">
        <v>0</v>
      </c>
      <c r="AK572" s="469">
        <v>0</v>
      </c>
      <c r="AL572" s="469">
        <v>0</v>
      </c>
      <c r="AM572" s="470">
        <f t="shared" si="855"/>
        <v>0</v>
      </c>
      <c r="AN572" s="53">
        <f t="shared" si="856"/>
        <v>-39695</v>
      </c>
      <c r="AO572" s="382">
        <f t="shared" si="857"/>
        <v>2</v>
      </c>
      <c r="AP572">
        <v>6</v>
      </c>
      <c r="AQ572" s="383">
        <f t="shared" si="858"/>
        <v>39695</v>
      </c>
      <c r="AR572" s="383">
        <f t="shared" si="859"/>
        <v>0</v>
      </c>
      <c r="AS572" s="383">
        <f t="shared" si="860"/>
        <v>241</v>
      </c>
      <c r="AT572" s="383">
        <f t="shared" si="861"/>
        <v>0</v>
      </c>
      <c r="AU572" s="383">
        <f t="shared" si="862"/>
        <v>39695</v>
      </c>
      <c r="AV572" s="383">
        <f t="shared" si="863"/>
        <v>0</v>
      </c>
      <c r="AW572" s="383">
        <f t="shared" si="864"/>
        <v>1</v>
      </c>
      <c r="AX572" s="383">
        <f t="shared" si="865"/>
        <v>1</v>
      </c>
      <c r="AY572" s="383">
        <f t="shared" si="866"/>
        <v>0</v>
      </c>
      <c r="AZ572">
        <f t="shared" si="867"/>
        <v>241</v>
      </c>
      <c r="BA572">
        <f t="shared" si="868"/>
        <v>0</v>
      </c>
      <c r="BB572" s="383">
        <f t="shared" si="869"/>
        <v>0</v>
      </c>
      <c r="BC572" s="384">
        <f t="shared" si="951"/>
        <v>241</v>
      </c>
      <c r="BD572" s="384">
        <f t="shared" si="951"/>
        <v>0</v>
      </c>
      <c r="BE572" s="384">
        <f t="shared" si="951"/>
        <v>211</v>
      </c>
      <c r="BF572" s="384">
        <f t="shared" si="949"/>
        <v>0</v>
      </c>
      <c r="BG572" s="384">
        <f t="shared" si="949"/>
        <v>0</v>
      </c>
      <c r="BH572" s="384">
        <f t="shared" si="949"/>
        <v>79</v>
      </c>
      <c r="BI572" s="384">
        <f t="shared" si="929"/>
        <v>0</v>
      </c>
      <c r="BJ572" s="384">
        <f t="shared" si="929"/>
        <v>33261</v>
      </c>
      <c r="BK572" s="384">
        <f t="shared" si="929"/>
        <v>5903</v>
      </c>
      <c r="BL572" s="474">
        <f t="shared" si="870"/>
        <v>0</v>
      </c>
      <c r="BM572" s="409">
        <f t="shared" si="871"/>
        <v>-39454</v>
      </c>
      <c r="BN572" s="473">
        <f t="shared" si="872"/>
        <v>39454</v>
      </c>
      <c r="BO572" s="387">
        <f t="shared" si="873"/>
        <v>0</v>
      </c>
      <c r="BP572" s="387">
        <f t="shared" si="874"/>
        <v>1</v>
      </c>
      <c r="BQ572" s="388">
        <f t="shared" si="875"/>
        <v>0</v>
      </c>
      <c r="BR572" s="389">
        <f t="shared" si="876"/>
        <v>0</v>
      </c>
      <c r="BS572" s="390">
        <f t="shared" si="877"/>
        <v>241</v>
      </c>
      <c r="BT572" s="391">
        <f t="shared" si="939"/>
        <v>0</v>
      </c>
      <c r="BU572" s="391">
        <f t="shared" si="939"/>
        <v>0</v>
      </c>
      <c r="BV572" s="391">
        <f t="shared" si="939"/>
        <v>0</v>
      </c>
      <c r="BW572" s="391">
        <f t="shared" si="939"/>
        <v>0</v>
      </c>
      <c r="BX572" s="391">
        <f t="shared" si="939"/>
        <v>0</v>
      </c>
      <c r="BY572" s="391">
        <f t="shared" si="939"/>
        <v>0</v>
      </c>
      <c r="BZ572" s="391">
        <f t="shared" si="939"/>
        <v>0</v>
      </c>
      <c r="CA572" s="391">
        <f t="shared" si="937"/>
        <v>0</v>
      </c>
      <c r="CB572" s="391">
        <f t="shared" si="878"/>
        <v>241</v>
      </c>
      <c r="CC572" s="391">
        <f t="shared" si="878"/>
        <v>0</v>
      </c>
      <c r="CD572" s="392">
        <f t="shared" si="879"/>
        <v>0</v>
      </c>
      <c r="CE572" s="393">
        <f t="shared" si="880"/>
        <v>0</v>
      </c>
      <c r="CF572" s="392">
        <f t="shared" si="945"/>
        <v>0</v>
      </c>
      <c r="CG572" s="392">
        <f t="shared" si="945"/>
        <v>0</v>
      </c>
      <c r="CH572" s="392">
        <f t="shared" si="945"/>
        <v>0</v>
      </c>
      <c r="CI572" s="392">
        <f t="shared" si="942"/>
        <v>0</v>
      </c>
      <c r="CJ572" s="392">
        <f t="shared" si="942"/>
        <v>0</v>
      </c>
      <c r="CK572" s="392">
        <f t="shared" si="942"/>
        <v>0</v>
      </c>
      <c r="CL572" s="392">
        <f t="shared" si="924"/>
        <v>0</v>
      </c>
      <c r="CM572" s="392">
        <f t="shared" si="881"/>
        <v>0</v>
      </c>
      <c r="CN572" s="392">
        <f t="shared" si="882"/>
        <v>0</v>
      </c>
      <c r="CO572" s="394">
        <f t="shared" si="883"/>
        <v>0</v>
      </c>
      <c r="CP572" s="394">
        <f t="shared" si="883"/>
        <v>0</v>
      </c>
      <c r="CQ572" s="395">
        <f t="shared" si="884"/>
        <v>211</v>
      </c>
      <c r="CR572" s="394">
        <f t="shared" si="933"/>
        <v>0</v>
      </c>
      <c r="CS572" s="394">
        <f t="shared" si="933"/>
        <v>0</v>
      </c>
      <c r="CT572" s="394">
        <f t="shared" si="933"/>
        <v>0</v>
      </c>
      <c r="CU572" s="394">
        <f t="shared" si="933"/>
        <v>0</v>
      </c>
      <c r="CV572" s="394">
        <f t="shared" si="933"/>
        <v>0</v>
      </c>
      <c r="CW572" s="394">
        <f t="shared" si="933"/>
        <v>0</v>
      </c>
      <c r="CX572" s="396">
        <f t="shared" si="885"/>
        <v>211</v>
      </c>
      <c r="CY572" s="396">
        <f t="shared" si="885"/>
        <v>0</v>
      </c>
      <c r="CZ572" s="397">
        <f t="shared" si="886"/>
        <v>0</v>
      </c>
      <c r="DA572" s="397">
        <f t="shared" si="886"/>
        <v>0</v>
      </c>
      <c r="DB572" s="397">
        <f t="shared" si="886"/>
        <v>0</v>
      </c>
      <c r="DC572" s="397">
        <f t="shared" si="887"/>
        <v>0</v>
      </c>
      <c r="DD572" s="397">
        <f t="shared" si="947"/>
        <v>0</v>
      </c>
      <c r="DE572" s="397">
        <f t="shared" si="947"/>
        <v>0</v>
      </c>
      <c r="DF572" s="397">
        <f t="shared" si="947"/>
        <v>0</v>
      </c>
      <c r="DG572" s="397">
        <f t="shared" si="947"/>
        <v>0</v>
      </c>
      <c r="DH572" s="397">
        <f t="shared" si="947"/>
        <v>0</v>
      </c>
      <c r="DI572" s="398">
        <f t="shared" si="888"/>
        <v>0</v>
      </c>
      <c r="DJ572" s="398">
        <f t="shared" si="888"/>
        <v>0</v>
      </c>
      <c r="DK572" s="399">
        <f t="shared" si="889"/>
        <v>0</v>
      </c>
      <c r="DL572" s="399">
        <f t="shared" si="889"/>
        <v>0</v>
      </c>
      <c r="DM572" s="399">
        <f t="shared" si="889"/>
        <v>0</v>
      </c>
      <c r="DN572" s="399">
        <f t="shared" si="889"/>
        <v>0</v>
      </c>
      <c r="DO572" s="399">
        <f t="shared" si="890"/>
        <v>0</v>
      </c>
      <c r="DP572" s="399">
        <f t="shared" si="891"/>
        <v>0</v>
      </c>
      <c r="DQ572" s="399">
        <f t="shared" si="891"/>
        <v>0</v>
      </c>
      <c r="DR572" s="399">
        <f t="shared" si="891"/>
        <v>0</v>
      </c>
      <c r="DS572" s="399">
        <f t="shared" si="891"/>
        <v>0</v>
      </c>
      <c r="DT572" s="400">
        <f t="shared" si="892"/>
        <v>0</v>
      </c>
      <c r="DU572" s="400">
        <f t="shared" si="892"/>
        <v>0</v>
      </c>
      <c r="DV572" s="386">
        <f t="shared" si="948"/>
        <v>0</v>
      </c>
      <c r="DW572" s="386">
        <f t="shared" si="948"/>
        <v>0</v>
      </c>
      <c r="DX572" s="386">
        <f t="shared" si="948"/>
        <v>0</v>
      </c>
      <c r="DY572" s="386">
        <f t="shared" si="948"/>
        <v>0</v>
      </c>
      <c r="DZ572" s="386">
        <f t="shared" si="948"/>
        <v>0</v>
      </c>
      <c r="EA572" s="401">
        <f t="shared" si="893"/>
        <v>79</v>
      </c>
      <c r="EB572" s="386">
        <f t="shared" si="894"/>
        <v>0</v>
      </c>
      <c r="EC572" s="386">
        <f t="shared" si="894"/>
        <v>0</v>
      </c>
      <c r="ED572" s="386">
        <f t="shared" si="894"/>
        <v>0</v>
      </c>
      <c r="EE572" s="385">
        <f t="shared" si="895"/>
        <v>79</v>
      </c>
      <c r="EF572" s="385">
        <f t="shared" si="895"/>
        <v>0</v>
      </c>
      <c r="EG572" s="402">
        <f t="shared" si="934"/>
        <v>0</v>
      </c>
      <c r="EH572" s="402">
        <f t="shared" si="934"/>
        <v>0</v>
      </c>
      <c r="EI572" s="402">
        <f t="shared" si="934"/>
        <v>0</v>
      </c>
      <c r="EJ572" s="402">
        <f t="shared" si="934"/>
        <v>0</v>
      </c>
      <c r="EK572" s="402">
        <f t="shared" si="934"/>
        <v>0</v>
      </c>
      <c r="EL572" s="402">
        <f t="shared" si="934"/>
        <v>0</v>
      </c>
      <c r="EM572" s="402">
        <f t="shared" si="896"/>
        <v>0</v>
      </c>
      <c r="EN572" s="402">
        <f t="shared" si="897"/>
        <v>0</v>
      </c>
      <c r="EO572" s="402">
        <f t="shared" si="897"/>
        <v>0</v>
      </c>
      <c r="EP572" s="402">
        <f t="shared" si="898"/>
        <v>0</v>
      </c>
      <c r="EQ572" s="402">
        <f t="shared" si="899"/>
        <v>0</v>
      </c>
      <c r="ER572" s="394">
        <f t="shared" si="946"/>
        <v>0</v>
      </c>
      <c r="ES572" s="394">
        <f t="shared" si="946"/>
        <v>0</v>
      </c>
      <c r="ET572" s="394">
        <f t="shared" si="946"/>
        <v>0</v>
      </c>
      <c r="EU572" s="394">
        <f t="shared" si="943"/>
        <v>0</v>
      </c>
      <c r="EV572" s="394">
        <f t="shared" si="943"/>
        <v>0</v>
      </c>
      <c r="EW572" s="394">
        <f t="shared" si="943"/>
        <v>0</v>
      </c>
      <c r="EX572" s="394">
        <f t="shared" si="925"/>
        <v>0</v>
      </c>
      <c r="EY572" s="403">
        <f t="shared" si="900"/>
        <v>33261</v>
      </c>
      <c r="EZ572" s="394">
        <f t="shared" si="901"/>
        <v>0</v>
      </c>
      <c r="FA572" s="396">
        <f t="shared" si="902"/>
        <v>33261</v>
      </c>
      <c r="FB572" s="396">
        <f t="shared" si="902"/>
        <v>0</v>
      </c>
      <c r="FC572" s="404">
        <f t="shared" si="940"/>
        <v>0</v>
      </c>
      <c r="FD572" s="404">
        <f t="shared" si="940"/>
        <v>0</v>
      </c>
      <c r="FE572" s="404">
        <f t="shared" si="940"/>
        <v>0</v>
      </c>
      <c r="FF572" s="404">
        <f t="shared" si="940"/>
        <v>0</v>
      </c>
      <c r="FG572" s="404">
        <f t="shared" si="940"/>
        <v>0</v>
      </c>
      <c r="FH572" s="404">
        <f t="shared" si="940"/>
        <v>0</v>
      </c>
      <c r="FI572" s="404">
        <f t="shared" si="940"/>
        <v>0</v>
      </c>
      <c r="FJ572" s="404">
        <f t="shared" si="938"/>
        <v>0</v>
      </c>
      <c r="FK572" s="392">
        <f t="shared" si="903"/>
        <v>5903</v>
      </c>
      <c r="FL572" s="384">
        <f t="shared" si="904"/>
        <v>5903</v>
      </c>
      <c r="FM572" s="384">
        <f t="shared" si="904"/>
        <v>0</v>
      </c>
      <c r="FN572" s="405">
        <f t="shared" si="952"/>
        <v>0</v>
      </c>
      <c r="FO572" s="405">
        <f t="shared" si="952"/>
        <v>0</v>
      </c>
      <c r="FP572" s="405">
        <f t="shared" si="952"/>
        <v>0</v>
      </c>
      <c r="FQ572" s="405">
        <f t="shared" si="950"/>
        <v>0</v>
      </c>
      <c r="FR572" s="405">
        <f t="shared" si="950"/>
        <v>0</v>
      </c>
      <c r="FS572" s="405">
        <f t="shared" si="950"/>
        <v>0</v>
      </c>
      <c r="FT572" s="405">
        <f t="shared" si="930"/>
        <v>0</v>
      </c>
      <c r="FU572" s="405">
        <f t="shared" si="930"/>
        <v>0</v>
      </c>
      <c r="FV572" s="405">
        <f t="shared" si="930"/>
        <v>0</v>
      </c>
      <c r="FW572" s="397">
        <f t="shared" si="905"/>
        <v>-39695</v>
      </c>
      <c r="FX572" s="406">
        <f t="shared" si="906"/>
        <v>0</v>
      </c>
      <c r="FY572" s="331">
        <f t="shared" si="907"/>
        <v>0</v>
      </c>
      <c r="FZ572" s="382">
        <f t="shared" si="908"/>
        <v>0</v>
      </c>
      <c r="GA572" s="331">
        <f t="shared" si="909"/>
        <v>0</v>
      </c>
      <c r="GB572" s="407">
        <f t="shared" si="910"/>
        <v>0</v>
      </c>
      <c r="GC572" s="407">
        <f t="shared" si="911"/>
        <v>0</v>
      </c>
      <c r="GD572" s="407">
        <f t="shared" si="912"/>
        <v>0</v>
      </c>
      <c r="GE572" s="407">
        <f t="shared" si="913"/>
        <v>0</v>
      </c>
      <c r="GF572" s="407">
        <f t="shared" si="914"/>
        <v>0</v>
      </c>
      <c r="GG572" s="407">
        <f t="shared" si="915"/>
        <v>0</v>
      </c>
      <c r="GH572" s="407">
        <f t="shared" si="916"/>
        <v>0</v>
      </c>
      <c r="GI572" s="407">
        <f t="shared" si="917"/>
        <v>0</v>
      </c>
      <c r="GJ572">
        <f t="shared" si="918"/>
        <v>0</v>
      </c>
      <c r="GK572" s="382">
        <f t="shared" si="919"/>
        <v>0</v>
      </c>
      <c r="GL572">
        <v>6</v>
      </c>
      <c r="GM572">
        <f t="shared" si="936"/>
        <v>241</v>
      </c>
      <c r="GN572">
        <f t="shared" si="936"/>
        <v>0</v>
      </c>
      <c r="GO572">
        <f t="shared" si="936"/>
        <v>211</v>
      </c>
      <c r="GP572">
        <f t="shared" si="936"/>
        <v>0</v>
      </c>
      <c r="GQ572">
        <f t="shared" si="936"/>
        <v>0</v>
      </c>
      <c r="GR572">
        <f t="shared" si="935"/>
        <v>79</v>
      </c>
      <c r="GS572">
        <f t="shared" si="935"/>
        <v>0</v>
      </c>
      <c r="GT572">
        <f t="shared" si="935"/>
        <v>33261</v>
      </c>
      <c r="GU572">
        <f t="shared" si="935"/>
        <v>5903</v>
      </c>
      <c r="GV572">
        <f t="shared" si="935"/>
        <v>0</v>
      </c>
    </row>
    <row r="573" spans="1:204" customFormat="1" x14ac:dyDescent="0.25">
      <c r="A573" s="378">
        <v>29031</v>
      </c>
      <c r="B573" s="32" t="s">
        <v>1229</v>
      </c>
      <c r="C573" t="s">
        <v>887</v>
      </c>
      <c r="D573">
        <v>6</v>
      </c>
      <c r="E573" s="379">
        <v>21669</v>
      </c>
      <c r="F573" s="379">
        <v>428337</v>
      </c>
      <c r="G573" s="379">
        <v>1288</v>
      </c>
      <c r="H573" s="379">
        <v>0</v>
      </c>
      <c r="I573" s="379">
        <v>1356</v>
      </c>
      <c r="J573" s="379">
        <v>0</v>
      </c>
      <c r="K573" s="379">
        <v>0</v>
      </c>
      <c r="L573" s="379">
        <v>621</v>
      </c>
      <c r="M573" s="380">
        <v>5515.1490334104101</v>
      </c>
      <c r="N573" s="381">
        <f t="shared" si="850"/>
        <v>458786.14903341042</v>
      </c>
      <c r="O573" s="379">
        <v>25229</v>
      </c>
      <c r="P573" s="379">
        <v>465100</v>
      </c>
      <c r="Q573" s="379">
        <v>1232</v>
      </c>
      <c r="R573" s="379">
        <v>0</v>
      </c>
      <c r="S573" s="379">
        <v>1017</v>
      </c>
      <c r="T573" s="379">
        <v>0</v>
      </c>
      <c r="U573" s="379">
        <v>0</v>
      </c>
      <c r="V573" s="379">
        <v>1243</v>
      </c>
      <c r="W573" s="480">
        <f>(VLOOKUP(A573,'[1]floresta plant'!$A$4:$F$573,6,0))*1000</f>
        <v>6075.4703158045395</v>
      </c>
      <c r="X573" s="24">
        <f t="shared" si="851"/>
        <v>499896.47031580453</v>
      </c>
      <c r="Y573" s="53">
        <f t="shared" si="944"/>
        <v>-56</v>
      </c>
      <c r="Z573" s="53">
        <f t="shared" si="944"/>
        <v>0</v>
      </c>
      <c r="AA573" s="53">
        <f t="shared" si="944"/>
        <v>-339</v>
      </c>
      <c r="AB573" s="53">
        <f t="shared" si="941"/>
        <v>0</v>
      </c>
      <c r="AC573" s="53">
        <f t="shared" si="941"/>
        <v>0</v>
      </c>
      <c r="AD573" s="53">
        <f t="shared" si="941"/>
        <v>622</v>
      </c>
      <c r="AE573" s="53">
        <f t="shared" si="923"/>
        <v>560.32128239412941</v>
      </c>
      <c r="AF573" s="53">
        <f t="shared" si="852"/>
        <v>36763</v>
      </c>
      <c r="AG573" s="53">
        <f t="shared" si="853"/>
        <v>3560</v>
      </c>
      <c r="AH573" s="53">
        <f t="shared" si="854"/>
        <v>-41110.321282394114</v>
      </c>
      <c r="AI573" s="53">
        <f t="shared" si="920"/>
        <v>41110.321282394114</v>
      </c>
      <c r="AJ573" s="469">
        <v>0</v>
      </c>
      <c r="AK573" s="469">
        <v>0</v>
      </c>
      <c r="AL573" s="469">
        <v>0</v>
      </c>
      <c r="AM573" s="470">
        <f t="shared" si="855"/>
        <v>0</v>
      </c>
      <c r="AN573" s="53">
        <f t="shared" si="856"/>
        <v>-41110.321282394114</v>
      </c>
      <c r="AO573" s="382">
        <f t="shared" si="857"/>
        <v>2</v>
      </c>
      <c r="AP573">
        <v>6</v>
      </c>
      <c r="AQ573" s="383">
        <f t="shared" si="858"/>
        <v>41505.321282394129</v>
      </c>
      <c r="AR573" s="383">
        <f t="shared" si="859"/>
        <v>-395</v>
      </c>
      <c r="AS573" s="383">
        <f t="shared" si="860"/>
        <v>0</v>
      </c>
      <c r="AT573" s="383">
        <f t="shared" si="861"/>
        <v>339</v>
      </c>
      <c r="AU573" s="383">
        <f t="shared" si="862"/>
        <v>41110.321282394114</v>
      </c>
      <c r="AV573" s="383">
        <f t="shared" si="863"/>
        <v>1</v>
      </c>
      <c r="AW573" s="383">
        <f t="shared" si="864"/>
        <v>1</v>
      </c>
      <c r="AX573" s="383">
        <f t="shared" si="865"/>
        <v>1</v>
      </c>
      <c r="AY573" s="383">
        <f t="shared" si="866"/>
        <v>0</v>
      </c>
      <c r="AZ573">
        <f t="shared" si="867"/>
        <v>0</v>
      </c>
      <c r="BA573">
        <f t="shared" si="868"/>
        <v>0</v>
      </c>
      <c r="BB573" s="383">
        <f t="shared" si="869"/>
        <v>0</v>
      </c>
      <c r="BC573" s="384">
        <f t="shared" si="951"/>
        <v>0.14177215189873418</v>
      </c>
      <c r="BD573" s="384">
        <f t="shared" si="951"/>
        <v>0</v>
      </c>
      <c r="BE573" s="384">
        <f t="shared" si="951"/>
        <v>0.85822784810126584</v>
      </c>
      <c r="BF573" s="384">
        <f t="shared" si="949"/>
        <v>0</v>
      </c>
      <c r="BG573" s="384">
        <f t="shared" si="949"/>
        <v>0</v>
      </c>
      <c r="BH573" s="384">
        <f t="shared" si="949"/>
        <v>622</v>
      </c>
      <c r="BI573" s="384">
        <f t="shared" si="929"/>
        <v>560.32128239412941</v>
      </c>
      <c r="BJ573" s="384">
        <f t="shared" si="929"/>
        <v>36763</v>
      </c>
      <c r="BK573" s="384">
        <f t="shared" si="929"/>
        <v>3560</v>
      </c>
      <c r="BL573" s="474">
        <f t="shared" si="870"/>
        <v>395</v>
      </c>
      <c r="BM573" s="409">
        <f t="shared" si="871"/>
        <v>-41110.321282394114</v>
      </c>
      <c r="BN573" s="473">
        <f t="shared" si="872"/>
        <v>41505.321282394129</v>
      </c>
      <c r="BO573" s="387">
        <f t="shared" si="873"/>
        <v>9.5168520034454585E-3</v>
      </c>
      <c r="BP573" s="387">
        <f t="shared" si="874"/>
        <v>0.99048314799655424</v>
      </c>
      <c r="BQ573" s="388">
        <f t="shared" si="875"/>
        <v>3.0531133177191805E-16</v>
      </c>
      <c r="BR573" s="389">
        <f t="shared" si="876"/>
        <v>0</v>
      </c>
      <c r="BS573" s="390">
        <f t="shared" si="877"/>
        <v>-56</v>
      </c>
      <c r="BT573" s="391">
        <f t="shared" si="939"/>
        <v>0</v>
      </c>
      <c r="BU573" s="391">
        <f t="shared" si="939"/>
        <v>0</v>
      </c>
      <c r="BV573" s="391">
        <f t="shared" si="939"/>
        <v>0</v>
      </c>
      <c r="BW573" s="391">
        <f t="shared" si="939"/>
        <v>0</v>
      </c>
      <c r="BX573" s="391">
        <f t="shared" si="939"/>
        <v>0</v>
      </c>
      <c r="BY573" s="391">
        <f t="shared" si="939"/>
        <v>0</v>
      </c>
      <c r="BZ573" s="391">
        <f t="shared" si="939"/>
        <v>0</v>
      </c>
      <c r="CA573" s="391">
        <f t="shared" si="937"/>
        <v>0</v>
      </c>
      <c r="CB573" s="391">
        <f t="shared" si="878"/>
        <v>0</v>
      </c>
      <c r="CC573" s="391">
        <f t="shared" si="878"/>
        <v>0</v>
      </c>
      <c r="CD573" s="392">
        <f t="shared" si="879"/>
        <v>0</v>
      </c>
      <c r="CE573" s="393">
        <f t="shared" si="880"/>
        <v>0</v>
      </c>
      <c r="CF573" s="392">
        <f t="shared" si="945"/>
        <v>0</v>
      </c>
      <c r="CG573" s="392">
        <f t="shared" si="945"/>
        <v>0</v>
      </c>
      <c r="CH573" s="392">
        <f t="shared" si="945"/>
        <v>0</v>
      </c>
      <c r="CI573" s="392">
        <f t="shared" si="942"/>
        <v>0</v>
      </c>
      <c r="CJ573" s="392">
        <f t="shared" si="942"/>
        <v>0</v>
      </c>
      <c r="CK573" s="392">
        <f t="shared" si="942"/>
        <v>0</v>
      </c>
      <c r="CL573" s="392">
        <f t="shared" si="924"/>
        <v>0</v>
      </c>
      <c r="CM573" s="392">
        <f t="shared" si="881"/>
        <v>0</v>
      </c>
      <c r="CN573" s="392">
        <f t="shared" si="882"/>
        <v>0</v>
      </c>
      <c r="CO573" s="394">
        <f t="shared" si="883"/>
        <v>0</v>
      </c>
      <c r="CP573" s="394">
        <f t="shared" si="883"/>
        <v>0</v>
      </c>
      <c r="CQ573" s="395">
        <f t="shared" si="884"/>
        <v>-339</v>
      </c>
      <c r="CR573" s="394">
        <f t="shared" si="933"/>
        <v>0</v>
      </c>
      <c r="CS573" s="394">
        <f t="shared" si="933"/>
        <v>0</v>
      </c>
      <c r="CT573" s="394">
        <f t="shared" si="933"/>
        <v>0</v>
      </c>
      <c r="CU573" s="394">
        <f t="shared" si="933"/>
        <v>0</v>
      </c>
      <c r="CV573" s="394">
        <f t="shared" si="933"/>
        <v>0</v>
      </c>
      <c r="CW573" s="394">
        <f t="shared" si="933"/>
        <v>0</v>
      </c>
      <c r="CX573" s="396">
        <f t="shared" si="885"/>
        <v>0</v>
      </c>
      <c r="CY573" s="396">
        <f t="shared" si="885"/>
        <v>0</v>
      </c>
      <c r="CZ573" s="397">
        <f t="shared" si="886"/>
        <v>0</v>
      </c>
      <c r="DA573" s="397">
        <f t="shared" si="886"/>
        <v>0</v>
      </c>
      <c r="DB573" s="397">
        <f t="shared" si="886"/>
        <v>0</v>
      </c>
      <c r="DC573" s="397">
        <f t="shared" si="887"/>
        <v>0</v>
      </c>
      <c r="DD573" s="397">
        <f t="shared" si="947"/>
        <v>0</v>
      </c>
      <c r="DE573" s="397">
        <f t="shared" si="947"/>
        <v>0</v>
      </c>
      <c r="DF573" s="397">
        <f t="shared" si="947"/>
        <v>0</v>
      </c>
      <c r="DG573" s="397">
        <f t="shared" si="947"/>
        <v>0</v>
      </c>
      <c r="DH573" s="397">
        <f t="shared" si="947"/>
        <v>0</v>
      </c>
      <c r="DI573" s="398">
        <f t="shared" si="888"/>
        <v>0</v>
      </c>
      <c r="DJ573" s="398">
        <f t="shared" si="888"/>
        <v>0</v>
      </c>
      <c r="DK573" s="399">
        <f t="shared" si="889"/>
        <v>0</v>
      </c>
      <c r="DL573" s="399">
        <f t="shared" si="889"/>
        <v>0</v>
      </c>
      <c r="DM573" s="399">
        <f t="shared" si="889"/>
        <v>0</v>
      </c>
      <c r="DN573" s="399">
        <f t="shared" si="889"/>
        <v>0</v>
      </c>
      <c r="DO573" s="399">
        <f t="shared" si="890"/>
        <v>0</v>
      </c>
      <c r="DP573" s="399">
        <f t="shared" si="891"/>
        <v>0</v>
      </c>
      <c r="DQ573" s="399">
        <f t="shared" si="891"/>
        <v>0</v>
      </c>
      <c r="DR573" s="399">
        <f t="shared" si="891"/>
        <v>0</v>
      </c>
      <c r="DS573" s="399">
        <f t="shared" si="891"/>
        <v>0</v>
      </c>
      <c r="DT573" s="400">
        <f t="shared" si="892"/>
        <v>0</v>
      </c>
      <c r="DU573" s="400">
        <f t="shared" si="892"/>
        <v>0</v>
      </c>
      <c r="DV573" s="386">
        <f t="shared" si="948"/>
        <v>0.83921769363041065</v>
      </c>
      <c r="DW573" s="386">
        <f t="shared" si="948"/>
        <v>0</v>
      </c>
      <c r="DX573" s="386">
        <f t="shared" si="948"/>
        <v>5.0802642525126647</v>
      </c>
      <c r="DY573" s="386">
        <f t="shared" si="948"/>
        <v>0</v>
      </c>
      <c r="DZ573" s="386">
        <f t="shared" si="948"/>
        <v>0</v>
      </c>
      <c r="EA573" s="401">
        <f t="shared" si="893"/>
        <v>622</v>
      </c>
      <c r="EB573" s="386">
        <f t="shared" si="894"/>
        <v>0</v>
      </c>
      <c r="EC573" s="386">
        <f t="shared" si="894"/>
        <v>0</v>
      </c>
      <c r="ED573" s="386">
        <f t="shared" si="894"/>
        <v>0</v>
      </c>
      <c r="EE573" s="385">
        <f t="shared" si="895"/>
        <v>616.08051805385674</v>
      </c>
      <c r="EF573" s="385">
        <f t="shared" si="895"/>
        <v>1.8990364836213303E-13</v>
      </c>
      <c r="EG573" s="402">
        <f t="shared" si="934"/>
        <v>0.75599925129073209</v>
      </c>
      <c r="EH573" s="402">
        <f t="shared" si="934"/>
        <v>0</v>
      </c>
      <c r="EI573" s="402">
        <f t="shared" si="934"/>
        <v>4.5764954676349676</v>
      </c>
      <c r="EJ573" s="402">
        <f t="shared" si="934"/>
        <v>0</v>
      </c>
      <c r="EK573" s="402">
        <f t="shared" si="934"/>
        <v>0</v>
      </c>
      <c r="EL573" s="402">
        <f t="shared" si="934"/>
        <v>0</v>
      </c>
      <c r="EM573" s="402">
        <f t="shared" si="896"/>
        <v>560.32128239412941</v>
      </c>
      <c r="EN573" s="402">
        <f t="shared" si="897"/>
        <v>0</v>
      </c>
      <c r="EO573" s="402">
        <f t="shared" si="897"/>
        <v>0</v>
      </c>
      <c r="EP573" s="402">
        <f t="shared" si="898"/>
        <v>554.98878767520353</v>
      </c>
      <c r="EQ573" s="402">
        <f t="shared" si="899"/>
        <v>1.7107243694790063E-13</v>
      </c>
      <c r="ER573" s="394">
        <f t="shared" si="946"/>
        <v>49.601543522403198</v>
      </c>
      <c r="ES573" s="394">
        <f t="shared" si="946"/>
        <v>0</v>
      </c>
      <c r="ET573" s="394">
        <f t="shared" si="946"/>
        <v>300.26648668026223</v>
      </c>
      <c r="EU573" s="394">
        <f t="shared" si="943"/>
        <v>0</v>
      </c>
      <c r="EV573" s="394">
        <f t="shared" si="943"/>
        <v>0</v>
      </c>
      <c r="EW573" s="394">
        <f t="shared" si="943"/>
        <v>0</v>
      </c>
      <c r="EX573" s="394">
        <f t="shared" si="925"/>
        <v>0</v>
      </c>
      <c r="EY573" s="403">
        <f t="shared" si="900"/>
        <v>36763</v>
      </c>
      <c r="EZ573" s="394">
        <f t="shared" si="901"/>
        <v>0</v>
      </c>
      <c r="FA573" s="396">
        <f t="shared" si="902"/>
        <v>36413.131969797323</v>
      </c>
      <c r="FB573" s="396">
        <f t="shared" si="902"/>
        <v>1.1224160489931023E-11</v>
      </c>
      <c r="FC573" s="404">
        <f t="shared" si="940"/>
        <v>4.8032395326756623</v>
      </c>
      <c r="FD573" s="404">
        <f t="shared" si="940"/>
        <v>0</v>
      </c>
      <c r="FE573" s="404">
        <f t="shared" si="940"/>
        <v>29.07675359959017</v>
      </c>
      <c r="FF573" s="404">
        <f t="shared" si="940"/>
        <v>0</v>
      </c>
      <c r="FG573" s="404">
        <f t="shared" si="940"/>
        <v>0</v>
      </c>
      <c r="FH573" s="404">
        <f t="shared" si="940"/>
        <v>0</v>
      </c>
      <c r="FI573" s="404">
        <f t="shared" si="940"/>
        <v>0</v>
      </c>
      <c r="FJ573" s="404">
        <f t="shared" si="938"/>
        <v>0</v>
      </c>
      <c r="FK573" s="392">
        <f t="shared" si="903"/>
        <v>3560</v>
      </c>
      <c r="FL573" s="384">
        <f t="shared" si="904"/>
        <v>3526.1200068677331</v>
      </c>
      <c r="FM573" s="384">
        <f t="shared" si="904"/>
        <v>1.0869083411080283E-12</v>
      </c>
      <c r="FN573" s="405">
        <f t="shared" si="952"/>
        <v>0</v>
      </c>
      <c r="FO573" s="405">
        <f t="shared" si="952"/>
        <v>0</v>
      </c>
      <c r="FP573" s="405">
        <f t="shared" si="952"/>
        <v>0</v>
      </c>
      <c r="FQ573" s="405">
        <f t="shared" si="950"/>
        <v>0</v>
      </c>
      <c r="FR573" s="405">
        <f t="shared" si="950"/>
        <v>0</v>
      </c>
      <c r="FS573" s="405">
        <f t="shared" si="950"/>
        <v>0</v>
      </c>
      <c r="FT573" s="405">
        <f t="shared" si="930"/>
        <v>0</v>
      </c>
      <c r="FU573" s="405">
        <f t="shared" si="930"/>
        <v>0</v>
      </c>
      <c r="FV573" s="405">
        <f t="shared" si="930"/>
        <v>0</v>
      </c>
      <c r="FW573" s="397">
        <f t="shared" si="905"/>
        <v>-41110.321282394114</v>
      </c>
      <c r="FX573" s="406">
        <f t="shared" si="906"/>
        <v>0</v>
      </c>
      <c r="FY573" s="331">
        <f t="shared" si="907"/>
        <v>1.2500972479401185E-11</v>
      </c>
      <c r="FZ573" s="382">
        <f t="shared" si="908"/>
        <v>-1.2500972479401185E-11</v>
      </c>
      <c r="GA573" s="331">
        <f t="shared" si="909"/>
        <v>0</v>
      </c>
      <c r="GB573" s="407">
        <f t="shared" si="910"/>
        <v>0</v>
      </c>
      <c r="GC573" s="407">
        <f t="shared" si="911"/>
        <v>0</v>
      </c>
      <c r="GD573" s="407">
        <f t="shared" si="912"/>
        <v>0</v>
      </c>
      <c r="GE573" s="407">
        <f t="shared" si="913"/>
        <v>0</v>
      </c>
      <c r="GF573" s="407">
        <f t="shared" si="914"/>
        <v>-3.8191672047105385E-14</v>
      </c>
      <c r="GG573" s="407">
        <f t="shared" si="915"/>
        <v>-4.0856207306205761E-14</v>
      </c>
      <c r="GH573" s="407">
        <f t="shared" si="916"/>
        <v>2.8421709430404007E-13</v>
      </c>
      <c r="GI573" s="407">
        <f t="shared" si="917"/>
        <v>-1.7741363933510002E-13</v>
      </c>
      <c r="GJ573">
        <f t="shared" si="918"/>
        <v>7.2759576141834259E-12</v>
      </c>
      <c r="GK573" s="382">
        <f t="shared" si="919"/>
        <v>7.3037131897990548E-12</v>
      </c>
      <c r="GL573">
        <v>6</v>
      </c>
      <c r="GM573">
        <f t="shared" si="936"/>
        <v>0</v>
      </c>
      <c r="GN573">
        <f t="shared" si="936"/>
        <v>0</v>
      </c>
      <c r="GO573">
        <f t="shared" si="936"/>
        <v>0</v>
      </c>
      <c r="GP573">
        <f t="shared" si="936"/>
        <v>0</v>
      </c>
      <c r="GQ573">
        <f t="shared" si="936"/>
        <v>0</v>
      </c>
      <c r="GR573">
        <f t="shared" si="935"/>
        <v>622</v>
      </c>
      <c r="GS573">
        <f t="shared" si="935"/>
        <v>560.32128239412941</v>
      </c>
      <c r="GT573">
        <f t="shared" si="935"/>
        <v>36763</v>
      </c>
      <c r="GU573">
        <f t="shared" si="935"/>
        <v>3560</v>
      </c>
      <c r="GV573">
        <f t="shared" si="935"/>
        <v>0</v>
      </c>
    </row>
    <row r="574" spans="1:204" customFormat="1" x14ac:dyDescent="0.25">
      <c r="A574" s="378">
        <v>29032</v>
      </c>
      <c r="B574" s="32" t="s">
        <v>1230</v>
      </c>
      <c r="C574" t="s">
        <v>887</v>
      </c>
      <c r="D574">
        <v>6</v>
      </c>
      <c r="E574" s="379">
        <v>21179</v>
      </c>
      <c r="F574" s="379">
        <v>88267</v>
      </c>
      <c r="G574" s="379">
        <v>24124</v>
      </c>
      <c r="H574" s="379">
        <v>0</v>
      </c>
      <c r="I574" s="379">
        <v>2239</v>
      </c>
      <c r="J574" s="379">
        <v>0</v>
      </c>
      <c r="K574" s="379">
        <v>4</v>
      </c>
      <c r="L574" s="379">
        <v>3058</v>
      </c>
      <c r="M574" s="380">
        <v>582315.59842555295</v>
      </c>
      <c r="N574" s="381">
        <f t="shared" si="850"/>
        <v>721186.59842555295</v>
      </c>
      <c r="O574" s="379">
        <v>21895</v>
      </c>
      <c r="P574" s="379">
        <v>91482</v>
      </c>
      <c r="Q574" s="379">
        <v>31984</v>
      </c>
      <c r="R574" s="379">
        <v>0</v>
      </c>
      <c r="S574" s="379">
        <v>1154</v>
      </c>
      <c r="T574" s="379">
        <v>0</v>
      </c>
      <c r="U574" s="379">
        <v>15</v>
      </c>
      <c r="V574" s="379">
        <v>1851</v>
      </c>
      <c r="W574" s="480">
        <f>(VLOOKUP(A574,'[1]floresta plant'!$A$4:$F$573,6,0))*1000</f>
        <v>598505.05321728997</v>
      </c>
      <c r="X574" s="24">
        <f t="shared" si="851"/>
        <v>746886.05321728997</v>
      </c>
      <c r="Y574" s="53">
        <f t="shared" si="944"/>
        <v>7860</v>
      </c>
      <c r="Z574" s="53">
        <f t="shared" si="944"/>
        <v>0</v>
      </c>
      <c r="AA574" s="53">
        <f t="shared" si="944"/>
        <v>-1085</v>
      </c>
      <c r="AB574" s="53">
        <f t="shared" si="941"/>
        <v>0</v>
      </c>
      <c r="AC574" s="53">
        <f t="shared" si="941"/>
        <v>11</v>
      </c>
      <c r="AD574" s="53">
        <f t="shared" si="941"/>
        <v>-1207</v>
      </c>
      <c r="AE574" s="53">
        <f t="shared" si="923"/>
        <v>16189.454791737022</v>
      </c>
      <c r="AF574" s="53">
        <f t="shared" si="852"/>
        <v>3215</v>
      </c>
      <c r="AG574" s="53">
        <f t="shared" si="853"/>
        <v>716</v>
      </c>
      <c r="AH574" s="53">
        <f t="shared" si="854"/>
        <v>-25699.454791737022</v>
      </c>
      <c r="AI574" s="53">
        <f t="shared" si="920"/>
        <v>25699.454791737022</v>
      </c>
      <c r="AJ574" s="469">
        <v>0</v>
      </c>
      <c r="AK574" s="469">
        <v>0</v>
      </c>
      <c r="AL574" s="469">
        <v>0</v>
      </c>
      <c r="AM574" s="470">
        <f t="shared" si="855"/>
        <v>0</v>
      </c>
      <c r="AN574" s="53">
        <f t="shared" si="856"/>
        <v>-25699.454791737022</v>
      </c>
      <c r="AO574" s="382">
        <f t="shared" si="857"/>
        <v>2</v>
      </c>
      <c r="AP574">
        <v>6</v>
      </c>
      <c r="AQ574" s="383">
        <f t="shared" si="858"/>
        <v>27991.454791737022</v>
      </c>
      <c r="AR574" s="383">
        <f t="shared" si="859"/>
        <v>-2292</v>
      </c>
      <c r="AS574" s="383">
        <f t="shared" si="860"/>
        <v>7860</v>
      </c>
      <c r="AT574" s="383">
        <f t="shared" si="861"/>
        <v>2292</v>
      </c>
      <c r="AU574" s="383">
        <f t="shared" si="862"/>
        <v>25699.454791737022</v>
      </c>
      <c r="AV574" s="383">
        <f t="shared" si="863"/>
        <v>0</v>
      </c>
      <c r="AW574" s="383">
        <f t="shared" si="864"/>
        <v>1</v>
      </c>
      <c r="AX574" s="383">
        <f t="shared" si="865"/>
        <v>1</v>
      </c>
      <c r="AY574" s="383">
        <f t="shared" si="866"/>
        <v>2292</v>
      </c>
      <c r="AZ574">
        <f t="shared" si="867"/>
        <v>5568</v>
      </c>
      <c r="BA574">
        <f t="shared" si="868"/>
        <v>0</v>
      </c>
      <c r="BB574" s="383">
        <f t="shared" si="869"/>
        <v>0</v>
      </c>
      <c r="BC574" s="384">
        <f t="shared" si="951"/>
        <v>7860</v>
      </c>
      <c r="BD574" s="384">
        <f t="shared" si="951"/>
        <v>0</v>
      </c>
      <c r="BE574" s="384">
        <f t="shared" si="951"/>
        <v>0.47338568935427572</v>
      </c>
      <c r="BF574" s="384">
        <f t="shared" si="949"/>
        <v>0</v>
      </c>
      <c r="BG574" s="384">
        <f t="shared" si="949"/>
        <v>11</v>
      </c>
      <c r="BH574" s="384">
        <f t="shared" si="949"/>
        <v>0.52661431064572428</v>
      </c>
      <c r="BI574" s="384">
        <f t="shared" si="929"/>
        <v>16189.454791737022</v>
      </c>
      <c r="BJ574" s="384">
        <f t="shared" si="929"/>
        <v>3215</v>
      </c>
      <c r="BK574" s="384">
        <f t="shared" si="929"/>
        <v>716</v>
      </c>
      <c r="BL574" s="474">
        <f t="shared" si="870"/>
        <v>0</v>
      </c>
      <c r="BM574" s="409">
        <f t="shared" si="871"/>
        <v>-20131.454791737022</v>
      </c>
      <c r="BN574" s="473">
        <f t="shared" si="872"/>
        <v>20131.454791737022</v>
      </c>
      <c r="BO574" s="387">
        <f t="shared" si="873"/>
        <v>0</v>
      </c>
      <c r="BP574" s="387">
        <f t="shared" si="874"/>
        <v>1</v>
      </c>
      <c r="BQ574" s="388">
        <f t="shared" si="875"/>
        <v>0</v>
      </c>
      <c r="BR574" s="389">
        <f t="shared" si="876"/>
        <v>0</v>
      </c>
      <c r="BS574" s="390">
        <f t="shared" si="877"/>
        <v>7860</v>
      </c>
      <c r="BT574" s="391">
        <f t="shared" si="939"/>
        <v>0</v>
      </c>
      <c r="BU574" s="391">
        <f t="shared" si="939"/>
        <v>1085</v>
      </c>
      <c r="BV574" s="391">
        <f t="shared" si="939"/>
        <v>0</v>
      </c>
      <c r="BW574" s="391">
        <f t="shared" si="939"/>
        <v>0</v>
      </c>
      <c r="BX574" s="391">
        <f t="shared" si="939"/>
        <v>1207</v>
      </c>
      <c r="BY574" s="391">
        <f t="shared" si="939"/>
        <v>0</v>
      </c>
      <c r="BZ574" s="391">
        <f t="shared" si="939"/>
        <v>0</v>
      </c>
      <c r="CA574" s="391">
        <f t="shared" si="937"/>
        <v>0</v>
      </c>
      <c r="CB574" s="391">
        <f t="shared" si="878"/>
        <v>5568</v>
      </c>
      <c r="CC574" s="391">
        <f t="shared" si="878"/>
        <v>0</v>
      </c>
      <c r="CD574" s="392">
        <f t="shared" si="879"/>
        <v>0</v>
      </c>
      <c r="CE574" s="393">
        <f t="shared" si="880"/>
        <v>0</v>
      </c>
      <c r="CF574" s="392">
        <f t="shared" si="945"/>
        <v>0</v>
      </c>
      <c r="CG574" s="392">
        <f t="shared" si="945"/>
        <v>0</v>
      </c>
      <c r="CH574" s="392">
        <f t="shared" si="945"/>
        <v>0</v>
      </c>
      <c r="CI574" s="392">
        <f t="shared" si="942"/>
        <v>0</v>
      </c>
      <c r="CJ574" s="392">
        <f t="shared" si="942"/>
        <v>0</v>
      </c>
      <c r="CK574" s="392">
        <f t="shared" si="942"/>
        <v>0</v>
      </c>
      <c r="CL574" s="392">
        <f t="shared" si="924"/>
        <v>0</v>
      </c>
      <c r="CM574" s="392">
        <f t="shared" si="881"/>
        <v>0</v>
      </c>
      <c r="CN574" s="392">
        <f t="shared" si="882"/>
        <v>0</v>
      </c>
      <c r="CO574" s="394">
        <f t="shared" si="883"/>
        <v>0</v>
      </c>
      <c r="CP574" s="394">
        <f t="shared" si="883"/>
        <v>0</v>
      </c>
      <c r="CQ574" s="395">
        <f t="shared" si="884"/>
        <v>-1085</v>
      </c>
      <c r="CR574" s="394">
        <f t="shared" si="933"/>
        <v>0</v>
      </c>
      <c r="CS574" s="394">
        <f t="shared" si="933"/>
        <v>0</v>
      </c>
      <c r="CT574" s="394">
        <f t="shared" si="933"/>
        <v>0</v>
      </c>
      <c r="CU574" s="394">
        <f t="shared" si="933"/>
        <v>0</v>
      </c>
      <c r="CV574" s="394">
        <f t="shared" si="933"/>
        <v>0</v>
      </c>
      <c r="CW574" s="394">
        <f t="shared" si="933"/>
        <v>0</v>
      </c>
      <c r="CX574" s="396">
        <f t="shared" si="885"/>
        <v>0</v>
      </c>
      <c r="CY574" s="396">
        <f t="shared" si="885"/>
        <v>0</v>
      </c>
      <c r="CZ574" s="397">
        <f t="shared" si="886"/>
        <v>0</v>
      </c>
      <c r="DA574" s="397">
        <f t="shared" si="886"/>
        <v>0</v>
      </c>
      <c r="DB574" s="397">
        <f t="shared" si="886"/>
        <v>0</v>
      </c>
      <c r="DC574" s="397">
        <f t="shared" si="887"/>
        <v>0</v>
      </c>
      <c r="DD574" s="397">
        <f t="shared" si="947"/>
        <v>0</v>
      </c>
      <c r="DE574" s="397">
        <f t="shared" si="947"/>
        <v>0</v>
      </c>
      <c r="DF574" s="397">
        <f t="shared" si="947"/>
        <v>0</v>
      </c>
      <c r="DG574" s="397">
        <f t="shared" si="947"/>
        <v>0</v>
      </c>
      <c r="DH574" s="397">
        <f t="shared" si="947"/>
        <v>0</v>
      </c>
      <c r="DI574" s="398">
        <f t="shared" si="888"/>
        <v>0</v>
      </c>
      <c r="DJ574" s="398">
        <f t="shared" si="888"/>
        <v>0</v>
      </c>
      <c r="DK574" s="399">
        <f t="shared" si="889"/>
        <v>0</v>
      </c>
      <c r="DL574" s="399">
        <f t="shared" si="889"/>
        <v>0</v>
      </c>
      <c r="DM574" s="399">
        <f t="shared" si="889"/>
        <v>0</v>
      </c>
      <c r="DN574" s="399">
        <f t="shared" si="889"/>
        <v>0</v>
      </c>
      <c r="DO574" s="399">
        <f t="shared" si="890"/>
        <v>11</v>
      </c>
      <c r="DP574" s="399">
        <f t="shared" si="891"/>
        <v>0</v>
      </c>
      <c r="DQ574" s="399">
        <f t="shared" si="891"/>
        <v>0</v>
      </c>
      <c r="DR574" s="399">
        <f t="shared" si="891"/>
        <v>0</v>
      </c>
      <c r="DS574" s="399">
        <f t="shared" si="891"/>
        <v>0</v>
      </c>
      <c r="DT574" s="400">
        <f t="shared" si="892"/>
        <v>11</v>
      </c>
      <c r="DU574" s="400">
        <f t="shared" si="892"/>
        <v>0</v>
      </c>
      <c r="DV574" s="386">
        <f t="shared" si="948"/>
        <v>0</v>
      </c>
      <c r="DW574" s="386">
        <f t="shared" si="948"/>
        <v>0</v>
      </c>
      <c r="DX574" s="386">
        <f t="shared" si="948"/>
        <v>0</v>
      </c>
      <c r="DY574" s="386">
        <f t="shared" si="948"/>
        <v>0</v>
      </c>
      <c r="DZ574" s="386">
        <f t="shared" si="948"/>
        <v>0</v>
      </c>
      <c r="EA574" s="401">
        <f t="shared" si="893"/>
        <v>-1207</v>
      </c>
      <c r="EB574" s="386">
        <f t="shared" si="894"/>
        <v>0</v>
      </c>
      <c r="EC574" s="386">
        <f t="shared" si="894"/>
        <v>0</v>
      </c>
      <c r="ED574" s="386">
        <f t="shared" si="894"/>
        <v>0</v>
      </c>
      <c r="EE574" s="385">
        <f t="shared" si="895"/>
        <v>0</v>
      </c>
      <c r="EF574" s="385">
        <f t="shared" si="895"/>
        <v>0</v>
      </c>
      <c r="EG574" s="402">
        <f t="shared" si="934"/>
        <v>0</v>
      </c>
      <c r="EH574" s="402">
        <f t="shared" si="934"/>
        <v>0</v>
      </c>
      <c r="EI574" s="402">
        <f t="shared" si="934"/>
        <v>0</v>
      </c>
      <c r="EJ574" s="402">
        <f t="shared" si="934"/>
        <v>0</v>
      </c>
      <c r="EK574" s="402">
        <f t="shared" si="934"/>
        <v>0</v>
      </c>
      <c r="EL574" s="402">
        <f t="shared" si="934"/>
        <v>0</v>
      </c>
      <c r="EM574" s="402">
        <f t="shared" si="896"/>
        <v>16189.454791737022</v>
      </c>
      <c r="EN574" s="402">
        <f t="shared" si="897"/>
        <v>0</v>
      </c>
      <c r="EO574" s="402">
        <f t="shared" si="897"/>
        <v>0</v>
      </c>
      <c r="EP574" s="402">
        <f t="shared" si="898"/>
        <v>16189.454791737022</v>
      </c>
      <c r="EQ574" s="402">
        <f t="shared" si="899"/>
        <v>0</v>
      </c>
      <c r="ER574" s="394">
        <f t="shared" si="946"/>
        <v>0</v>
      </c>
      <c r="ES574" s="394">
        <f t="shared" si="946"/>
        <v>0</v>
      </c>
      <c r="ET574" s="394">
        <f t="shared" si="946"/>
        <v>0</v>
      </c>
      <c r="EU574" s="394">
        <f t="shared" si="943"/>
        <v>0</v>
      </c>
      <c r="EV574" s="394">
        <f t="shared" si="943"/>
        <v>0</v>
      </c>
      <c r="EW574" s="394">
        <f t="shared" si="943"/>
        <v>0</v>
      </c>
      <c r="EX574" s="394">
        <f t="shared" si="925"/>
        <v>0</v>
      </c>
      <c r="EY574" s="403">
        <f t="shared" si="900"/>
        <v>3215</v>
      </c>
      <c r="EZ574" s="394">
        <f t="shared" si="901"/>
        <v>0</v>
      </c>
      <c r="FA574" s="396">
        <f t="shared" si="902"/>
        <v>3215</v>
      </c>
      <c r="FB574" s="396">
        <f t="shared" si="902"/>
        <v>0</v>
      </c>
      <c r="FC574" s="404">
        <f t="shared" si="940"/>
        <v>0</v>
      </c>
      <c r="FD574" s="404">
        <f t="shared" si="940"/>
        <v>0</v>
      </c>
      <c r="FE574" s="404">
        <f t="shared" si="940"/>
        <v>0</v>
      </c>
      <c r="FF574" s="404">
        <f t="shared" si="940"/>
        <v>0</v>
      </c>
      <c r="FG574" s="404">
        <f t="shared" si="940"/>
        <v>0</v>
      </c>
      <c r="FH574" s="404">
        <f t="shared" si="940"/>
        <v>0</v>
      </c>
      <c r="FI574" s="404">
        <f t="shared" si="940"/>
        <v>0</v>
      </c>
      <c r="FJ574" s="404">
        <f t="shared" si="938"/>
        <v>0</v>
      </c>
      <c r="FK574" s="392">
        <f t="shared" si="903"/>
        <v>716</v>
      </c>
      <c r="FL574" s="384">
        <f t="shared" si="904"/>
        <v>716</v>
      </c>
      <c r="FM574" s="384">
        <f t="shared" si="904"/>
        <v>0</v>
      </c>
      <c r="FN574" s="405">
        <f t="shared" si="952"/>
        <v>0</v>
      </c>
      <c r="FO574" s="405">
        <f t="shared" si="952"/>
        <v>0</v>
      </c>
      <c r="FP574" s="405">
        <f t="shared" si="952"/>
        <v>0</v>
      </c>
      <c r="FQ574" s="405">
        <f t="shared" si="950"/>
        <v>0</v>
      </c>
      <c r="FR574" s="405">
        <f t="shared" si="950"/>
        <v>0</v>
      </c>
      <c r="FS574" s="405">
        <f t="shared" si="950"/>
        <v>0</v>
      </c>
      <c r="FT574" s="405">
        <f t="shared" si="930"/>
        <v>0</v>
      </c>
      <c r="FU574" s="405">
        <f t="shared" si="930"/>
        <v>0</v>
      </c>
      <c r="FV574" s="405">
        <f t="shared" si="930"/>
        <v>0</v>
      </c>
      <c r="FW574" s="397">
        <f t="shared" si="905"/>
        <v>-25699.454791737022</v>
      </c>
      <c r="FX574" s="406">
        <f t="shared" si="906"/>
        <v>0</v>
      </c>
      <c r="FY574" s="331">
        <f t="shared" si="907"/>
        <v>0</v>
      </c>
      <c r="FZ574" s="382">
        <f t="shared" si="908"/>
        <v>0</v>
      </c>
      <c r="GA574" s="331">
        <f t="shared" si="909"/>
        <v>0</v>
      </c>
      <c r="GB574" s="407">
        <f t="shared" si="910"/>
        <v>0</v>
      </c>
      <c r="GC574" s="407">
        <f t="shared" si="911"/>
        <v>0</v>
      </c>
      <c r="GD574" s="407">
        <f t="shared" si="912"/>
        <v>0</v>
      </c>
      <c r="GE574" s="407">
        <f t="shared" si="913"/>
        <v>0</v>
      </c>
      <c r="GF574" s="407">
        <f t="shared" si="914"/>
        <v>0</v>
      </c>
      <c r="GG574" s="407">
        <f t="shared" si="915"/>
        <v>0</v>
      </c>
      <c r="GH574" s="407">
        <f t="shared" si="916"/>
        <v>0</v>
      </c>
      <c r="GI574" s="407">
        <f t="shared" si="917"/>
        <v>0</v>
      </c>
      <c r="GJ574">
        <f t="shared" si="918"/>
        <v>0</v>
      </c>
      <c r="GK574" s="382">
        <f t="shared" si="919"/>
        <v>0</v>
      </c>
      <c r="GL574">
        <v>6</v>
      </c>
      <c r="GM574">
        <f t="shared" si="936"/>
        <v>7860</v>
      </c>
      <c r="GN574">
        <f t="shared" si="936"/>
        <v>0</v>
      </c>
      <c r="GO574">
        <f t="shared" si="936"/>
        <v>0</v>
      </c>
      <c r="GP574">
        <f t="shared" si="936"/>
        <v>0</v>
      </c>
      <c r="GQ574">
        <f t="shared" si="936"/>
        <v>11</v>
      </c>
      <c r="GR574">
        <f t="shared" si="935"/>
        <v>0</v>
      </c>
      <c r="GS574">
        <f t="shared" si="935"/>
        <v>16189.454791737022</v>
      </c>
      <c r="GT574">
        <f t="shared" si="935"/>
        <v>3215</v>
      </c>
      <c r="GU574">
        <f t="shared" si="935"/>
        <v>716</v>
      </c>
      <c r="GV574">
        <f t="shared" si="935"/>
        <v>0</v>
      </c>
    </row>
    <row r="575" spans="1:204" x14ac:dyDescent="0.25"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418"/>
      <c r="P575" s="418"/>
      <c r="Q575" s="418"/>
      <c r="R575" s="418"/>
      <c r="S575" s="418"/>
      <c r="T575" s="418"/>
      <c r="U575" s="418"/>
      <c r="V575" s="418"/>
      <c r="W575" s="418"/>
      <c r="X575" s="418"/>
      <c r="Y575" s="471"/>
      <c r="Z575" s="471"/>
      <c r="AA575" s="471"/>
      <c r="AB575" s="471"/>
      <c r="AC575" s="471"/>
      <c r="AD575" s="471"/>
      <c r="AE575" s="471"/>
      <c r="AF575" s="471"/>
      <c r="AG575" s="471"/>
      <c r="AH575" s="471"/>
      <c r="AI575" s="471"/>
      <c r="AJ575" s="418"/>
      <c r="AK575" s="418"/>
      <c r="AL575" s="418"/>
      <c r="AM575" s="418"/>
      <c r="AN575" s="471"/>
      <c r="AO575" s="472"/>
      <c r="AQ575" s="473"/>
      <c r="AR575" s="473"/>
      <c r="AS575" s="473"/>
      <c r="AT575" s="473"/>
      <c r="AU575" s="473"/>
      <c r="AV575" s="473"/>
      <c r="AW575" s="473"/>
      <c r="AX575" s="473"/>
      <c r="AY575" s="473"/>
      <c r="BB575" s="473"/>
      <c r="BC575" s="474"/>
      <c r="BD575" s="474"/>
      <c r="BE575" s="474"/>
      <c r="BF575" s="474"/>
      <c r="BG575" s="474"/>
      <c r="BH575" s="474"/>
      <c r="BI575" s="474"/>
      <c r="BJ575" s="474"/>
      <c r="BK575" s="474"/>
      <c r="BL575" s="474"/>
      <c r="BM575" s="409"/>
      <c r="BN575" s="473"/>
      <c r="BO575" s="475"/>
      <c r="BP575" s="475"/>
      <c r="BQ575" s="476"/>
      <c r="BR575" s="477"/>
      <c r="BS575" s="409"/>
      <c r="BT575" s="409"/>
      <c r="BU575" s="409"/>
      <c r="BV575" s="409"/>
      <c r="BW575" s="409"/>
      <c r="BX575" s="409"/>
      <c r="BY575" s="409"/>
      <c r="BZ575" s="409"/>
      <c r="CA575" s="409"/>
      <c r="CB575" s="409"/>
      <c r="CC575" s="409"/>
      <c r="CD575" s="409"/>
      <c r="CE575" s="409"/>
      <c r="CF575" s="409"/>
      <c r="CG575" s="409"/>
      <c r="CH575" s="409"/>
      <c r="CI575" s="409"/>
      <c r="CJ575" s="409"/>
      <c r="CK575" s="409"/>
      <c r="CL575" s="409"/>
      <c r="CM575" s="409"/>
      <c r="CN575" s="409"/>
      <c r="CO575" s="409"/>
      <c r="CP575" s="409"/>
      <c r="CQ575" s="409"/>
      <c r="CR575" s="409"/>
      <c r="CS575" s="409"/>
      <c r="CT575" s="409"/>
      <c r="CU575" s="409"/>
      <c r="CV575" s="409"/>
      <c r="CW575" s="409"/>
      <c r="CX575" s="474"/>
      <c r="CY575" s="474"/>
      <c r="CZ575" s="409"/>
      <c r="DA575" s="409"/>
      <c r="DB575" s="409"/>
      <c r="DC575" s="409"/>
      <c r="DD575" s="409"/>
      <c r="DE575" s="409"/>
      <c r="DF575" s="409"/>
      <c r="DG575" s="409"/>
      <c r="DH575" s="409"/>
      <c r="DI575" s="474"/>
      <c r="DJ575" s="474"/>
      <c r="DK575" s="409"/>
      <c r="DL575" s="409"/>
      <c r="DM575" s="409"/>
      <c r="DN575" s="409"/>
      <c r="DO575" s="409"/>
      <c r="DP575" s="409"/>
      <c r="DQ575" s="409"/>
      <c r="DR575" s="409"/>
      <c r="DS575" s="409"/>
      <c r="DT575" s="474"/>
      <c r="DU575" s="474"/>
      <c r="DV575" s="409"/>
      <c r="DW575" s="409"/>
      <c r="DX575" s="409"/>
      <c r="DY575" s="409"/>
      <c r="DZ575" s="409"/>
      <c r="EA575" s="409"/>
      <c r="EB575" s="409"/>
      <c r="EC575" s="409"/>
      <c r="ED575" s="409"/>
      <c r="EE575" s="474"/>
      <c r="EF575" s="474"/>
      <c r="EG575" s="474"/>
      <c r="EH575" s="474"/>
      <c r="EI575" s="474"/>
      <c r="EJ575" s="474"/>
      <c r="EK575" s="474"/>
      <c r="EL575" s="474"/>
      <c r="EM575" s="474"/>
      <c r="EN575" s="474"/>
      <c r="EO575" s="474"/>
      <c r="EP575" s="474"/>
      <c r="EQ575" s="474"/>
      <c r="ER575" s="409"/>
      <c r="ES575" s="409"/>
      <c r="ET575" s="409"/>
      <c r="EU575" s="409"/>
      <c r="EV575" s="409"/>
      <c r="EW575" s="409"/>
      <c r="EX575" s="409"/>
      <c r="EY575" s="409"/>
      <c r="EZ575" s="409"/>
      <c r="FA575" s="474"/>
      <c r="FB575" s="474"/>
      <c r="FC575" s="409"/>
      <c r="FD575" s="409"/>
      <c r="FE575" s="409"/>
      <c r="FF575" s="409"/>
      <c r="FG575" s="409"/>
      <c r="FH575" s="409"/>
      <c r="FI575" s="409"/>
      <c r="FJ575" s="409"/>
      <c r="FK575" s="409"/>
      <c r="FL575" s="474"/>
      <c r="FM575" s="474"/>
      <c r="FN575" s="474"/>
      <c r="FO575" s="474"/>
      <c r="FP575" s="474"/>
      <c r="FQ575" s="474"/>
      <c r="FR575" s="474"/>
      <c r="FS575" s="474"/>
      <c r="FT575" s="474"/>
      <c r="FU575" s="474"/>
      <c r="FV575" s="474"/>
      <c r="FW575" s="409"/>
      <c r="FX575" s="409"/>
      <c r="FY575" s="478"/>
      <c r="FZ575" s="472"/>
      <c r="GA575" s="478"/>
      <c r="GB575" s="479"/>
      <c r="GC575" s="479"/>
      <c r="GD575" s="479"/>
      <c r="GE575" s="479"/>
      <c r="GF575" s="479"/>
      <c r="GG575" s="479"/>
      <c r="GH575" s="479"/>
      <c r="GI575" s="479"/>
      <c r="GK575" s="472"/>
    </row>
    <row r="576" spans="1:204" x14ac:dyDescent="0.25"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418"/>
      <c r="P576" s="418"/>
      <c r="Q576" s="418"/>
      <c r="R576" s="418"/>
      <c r="S576" s="418"/>
      <c r="T576" s="418"/>
      <c r="U576" s="418"/>
      <c r="V576" s="418"/>
      <c r="W576" s="418"/>
      <c r="X576" s="418"/>
      <c r="Y576" s="471"/>
      <c r="Z576" s="471"/>
      <c r="AA576" s="471"/>
      <c r="AB576" s="471"/>
      <c r="AC576" s="471"/>
      <c r="AD576" s="471"/>
      <c r="AE576" s="471"/>
      <c r="AF576" s="471"/>
      <c r="AG576" s="471"/>
      <c r="AH576" s="471"/>
      <c r="AI576" s="471"/>
      <c r="AJ576" s="418"/>
      <c r="AK576" s="418"/>
      <c r="AL576" s="418"/>
      <c r="AM576" s="418"/>
      <c r="AN576" s="471"/>
      <c r="AO576" s="472"/>
      <c r="AQ576" s="473"/>
      <c r="AR576" s="473"/>
      <c r="AS576" s="473"/>
      <c r="AT576" s="473"/>
      <c r="AU576" s="473"/>
      <c r="AV576" s="473"/>
      <c r="AW576" s="473"/>
      <c r="AX576" s="473"/>
      <c r="AY576" s="473"/>
      <c r="BB576" s="473"/>
      <c r="BC576" s="474"/>
      <c r="BD576" s="474"/>
      <c r="BE576" s="474"/>
      <c r="BF576" s="474"/>
      <c r="BG576" s="474"/>
      <c r="BH576" s="474"/>
      <c r="BI576" s="474"/>
      <c r="BJ576" s="474"/>
      <c r="BK576" s="474"/>
      <c r="BL576" s="474"/>
      <c r="BM576" s="409"/>
      <c r="BN576" s="473"/>
      <c r="BO576" s="475"/>
      <c r="BP576" s="475"/>
      <c r="BQ576" s="476"/>
      <c r="BR576" s="477"/>
      <c r="BS576" s="409"/>
      <c r="BT576" s="409"/>
      <c r="BU576" s="409"/>
      <c r="BV576" s="409"/>
      <c r="BW576" s="409"/>
      <c r="BX576" s="409"/>
      <c r="BY576" s="409"/>
      <c r="BZ576" s="409"/>
      <c r="CA576" s="409"/>
      <c r="CB576" s="409"/>
      <c r="CC576" s="409"/>
      <c r="CD576" s="409"/>
      <c r="CE576" s="409"/>
      <c r="CF576" s="409"/>
      <c r="CG576" s="409"/>
      <c r="CH576" s="409"/>
      <c r="CI576" s="409"/>
      <c r="CJ576" s="409"/>
      <c r="CK576" s="409"/>
      <c r="CL576" s="409"/>
      <c r="CM576" s="409"/>
      <c r="CN576" s="409"/>
      <c r="CO576" s="409"/>
      <c r="CP576" s="409"/>
      <c r="CQ576" s="409"/>
      <c r="CR576" s="409"/>
      <c r="CS576" s="409"/>
      <c r="CT576" s="409"/>
      <c r="CU576" s="409"/>
      <c r="CV576" s="409"/>
      <c r="CW576" s="409"/>
      <c r="CX576" s="474"/>
      <c r="CY576" s="474"/>
      <c r="CZ576" s="409"/>
      <c r="DA576" s="409"/>
      <c r="DB576" s="409"/>
      <c r="DC576" s="409"/>
      <c r="DD576" s="409"/>
      <c r="DE576" s="409"/>
      <c r="DF576" s="409"/>
      <c r="DG576" s="409"/>
      <c r="DH576" s="409"/>
      <c r="DI576" s="474"/>
      <c r="DJ576" s="474"/>
      <c r="DK576" s="409"/>
      <c r="DL576" s="409"/>
      <c r="DM576" s="409"/>
      <c r="DN576" s="409"/>
      <c r="DO576" s="409"/>
      <c r="DP576" s="409"/>
      <c r="DQ576" s="409"/>
      <c r="DR576" s="409"/>
      <c r="DS576" s="409"/>
      <c r="DT576" s="474"/>
      <c r="DU576" s="474"/>
      <c r="DV576" s="409"/>
      <c r="DW576" s="409"/>
      <c r="DX576" s="409"/>
      <c r="DY576" s="409"/>
      <c r="DZ576" s="409"/>
      <c r="EA576" s="409"/>
      <c r="EB576" s="409"/>
      <c r="EC576" s="409"/>
      <c r="ED576" s="409"/>
      <c r="EE576" s="474"/>
      <c r="EF576" s="474"/>
      <c r="EG576" s="474"/>
      <c r="EH576" s="474"/>
      <c r="EI576" s="474"/>
      <c r="EJ576" s="474"/>
      <c r="EK576" s="474"/>
      <c r="EL576" s="474"/>
      <c r="EM576" s="474"/>
      <c r="EN576" s="474"/>
      <c r="EO576" s="474"/>
      <c r="EP576" s="474"/>
      <c r="EQ576" s="474"/>
      <c r="ER576" s="409"/>
      <c r="ES576" s="409"/>
      <c r="ET576" s="409"/>
      <c r="EU576" s="409"/>
      <c r="EV576" s="409"/>
      <c r="EW576" s="409"/>
      <c r="EX576" s="409"/>
      <c r="EY576" s="409"/>
      <c r="EZ576" s="409"/>
      <c r="FA576" s="474"/>
      <c r="FB576" s="474"/>
      <c r="FC576" s="409"/>
      <c r="FD576" s="409"/>
      <c r="FE576" s="409"/>
      <c r="FF576" s="409"/>
      <c r="FG576" s="409"/>
      <c r="FH576" s="409"/>
      <c r="FI576" s="409"/>
      <c r="FJ576" s="409"/>
      <c r="FK576" s="409"/>
      <c r="FL576" s="474"/>
      <c r="FM576" s="474"/>
      <c r="FN576" s="474"/>
      <c r="FO576" s="474"/>
      <c r="FP576" s="474"/>
      <c r="FQ576" s="474"/>
      <c r="FR576" s="474"/>
      <c r="FS576" s="474"/>
      <c r="FT576" s="474"/>
      <c r="FU576" s="474"/>
      <c r="FV576" s="474"/>
      <c r="FW576" s="409"/>
      <c r="FX576" s="409"/>
      <c r="FY576" s="478"/>
      <c r="FZ576" s="472"/>
      <c r="GA576" s="478"/>
      <c r="GB576" s="479"/>
      <c r="GC576" s="479"/>
      <c r="GD576" s="479"/>
      <c r="GE576" s="479"/>
      <c r="GF576" s="479"/>
      <c r="GG576" s="479"/>
      <c r="GH576" s="479"/>
      <c r="GI576" s="479"/>
      <c r="GK576" s="472"/>
    </row>
    <row r="577" spans="5:204" x14ac:dyDescent="0.25"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418"/>
      <c r="P577" s="418"/>
      <c r="Q577" s="418"/>
      <c r="R577" s="418"/>
      <c r="S577" s="418"/>
      <c r="T577" s="418"/>
      <c r="U577" s="418"/>
      <c r="V577" s="418"/>
      <c r="W577" s="418"/>
      <c r="X577" s="418"/>
      <c r="Y577" s="409"/>
      <c r="Z577" s="471"/>
      <c r="AA577" s="471"/>
      <c r="AB577" s="471"/>
      <c r="AC577" s="471"/>
      <c r="AD577" s="471"/>
      <c r="AE577" s="471"/>
      <c r="AF577" s="471"/>
      <c r="AG577" s="471"/>
      <c r="AH577" s="471"/>
      <c r="AI577" s="471"/>
      <c r="AJ577" s="418"/>
      <c r="AK577" s="418"/>
      <c r="AL577" s="418"/>
      <c r="AM577" s="418"/>
      <c r="AN577" s="471"/>
      <c r="AO577" s="472"/>
      <c r="AQ577" s="473"/>
      <c r="AR577" s="473"/>
      <c r="AS577" s="473"/>
      <c r="AT577" s="473"/>
      <c r="AU577" s="473"/>
      <c r="AV577" s="473"/>
      <c r="AW577" s="473"/>
      <c r="AX577" s="473"/>
      <c r="AY577" s="473"/>
      <c r="BB577" s="473"/>
      <c r="BC577" s="474"/>
      <c r="BD577" s="474"/>
      <c r="BE577" s="474"/>
      <c r="BF577" s="474"/>
      <c r="BG577" s="474"/>
      <c r="BH577" s="474"/>
      <c r="BI577" s="474"/>
      <c r="BJ577" s="474"/>
      <c r="BK577" s="474"/>
      <c r="BL577" s="474"/>
      <c r="BM577" s="409"/>
      <c r="BN577" s="473"/>
      <c r="BO577" s="475"/>
      <c r="BP577" s="475"/>
      <c r="BQ577" s="476"/>
      <c r="BR577" s="477" t="s">
        <v>418</v>
      </c>
      <c r="BS577" s="409"/>
      <c r="BT577" s="409"/>
      <c r="BU577" s="409"/>
      <c r="BV577" s="409"/>
      <c r="BW577" s="409"/>
      <c r="BX577" s="409"/>
      <c r="BY577" s="409"/>
      <c r="BZ577" s="409"/>
      <c r="CA577" s="409"/>
      <c r="CB577" s="409"/>
      <c r="CC577" s="409"/>
      <c r="CD577" s="409"/>
      <c r="CE577" s="409"/>
      <c r="CF577" s="409"/>
      <c r="CG577" s="409"/>
      <c r="CH577" s="409"/>
      <c r="CI577" s="409"/>
      <c r="CJ577" s="409"/>
      <c r="CK577" s="409"/>
      <c r="CL577" s="409"/>
      <c r="CM577" s="409"/>
      <c r="CN577" s="409"/>
      <c r="CO577" s="409"/>
      <c r="CP577" s="409"/>
      <c r="CQ577" s="409"/>
      <c r="CR577" s="409"/>
      <c r="CS577" s="409"/>
      <c r="CT577" s="409"/>
      <c r="CU577" s="409"/>
      <c r="CV577" s="409"/>
      <c r="CW577" s="409"/>
      <c r="CX577" s="474"/>
      <c r="CY577" s="474"/>
      <c r="CZ577" s="409"/>
      <c r="DA577" s="409"/>
      <c r="DB577" s="409"/>
      <c r="DC577" s="409"/>
      <c r="DD577" s="409"/>
      <c r="DE577" s="409"/>
      <c r="DF577" s="409"/>
      <c r="DG577" s="409"/>
      <c r="DH577" s="409"/>
      <c r="DI577" s="474"/>
      <c r="DJ577" s="474"/>
      <c r="DK577" s="409"/>
      <c r="DL577" s="409"/>
      <c r="DM577" s="409"/>
      <c r="DN577" s="409"/>
      <c r="DO577" s="409"/>
      <c r="DP577" s="409"/>
      <c r="DQ577" s="409"/>
      <c r="DR577" s="409"/>
      <c r="DS577" s="409"/>
      <c r="DT577" s="474"/>
      <c r="DU577" s="474"/>
      <c r="DV577" s="409"/>
      <c r="DW577" s="409"/>
      <c r="DX577" s="409"/>
      <c r="DY577" s="409"/>
      <c r="DZ577" s="409"/>
      <c r="EA577" s="409"/>
      <c r="EB577" s="409"/>
      <c r="EC577" s="409"/>
      <c r="ED577" s="409"/>
      <c r="EE577" s="474"/>
      <c r="EF577" s="474"/>
      <c r="EG577" s="474"/>
      <c r="EH577" s="474"/>
      <c r="EI577" s="474"/>
      <c r="EJ577" s="474"/>
      <c r="EK577" s="474"/>
      <c r="EL577" s="474"/>
      <c r="EM577" s="474"/>
      <c r="EN577" s="474"/>
      <c r="EO577" s="474"/>
      <c r="EP577" s="474"/>
      <c r="EQ577" s="474"/>
      <c r="ER577" s="409"/>
      <c r="ES577" s="409"/>
      <c r="ET577" s="409"/>
      <c r="EU577" s="409"/>
      <c r="EV577" s="409"/>
      <c r="EW577" s="409"/>
      <c r="EX577" s="409"/>
      <c r="EY577" s="409"/>
      <c r="EZ577" s="409"/>
      <c r="FA577" s="474"/>
      <c r="FB577" s="474"/>
      <c r="FC577" s="409"/>
      <c r="FD577" s="409"/>
      <c r="FE577" s="409"/>
      <c r="FF577" s="409"/>
      <c r="FG577" s="409"/>
      <c r="FH577" s="409"/>
      <c r="FI577" s="409"/>
      <c r="FJ577" s="409"/>
      <c r="FK577" s="409"/>
      <c r="FL577" s="474"/>
      <c r="FM577" s="474"/>
      <c r="FN577" s="474"/>
      <c r="FO577" s="474"/>
      <c r="FP577" s="474"/>
      <c r="FQ577" s="474"/>
      <c r="FR577" s="474"/>
      <c r="FS577" s="474"/>
      <c r="FT577" s="474"/>
      <c r="FU577" s="474"/>
      <c r="FV577" s="474"/>
      <c r="FW577" s="409"/>
      <c r="FX577" s="409"/>
      <c r="FY577" s="478"/>
      <c r="FZ577" s="472"/>
      <c r="GA577" s="478"/>
      <c r="GB577" s="479"/>
      <c r="GC577" s="479"/>
      <c r="GD577" s="479"/>
      <c r="GE577" s="479"/>
      <c r="GF577" s="479"/>
      <c r="GG577" s="479"/>
      <c r="GH577" s="479"/>
      <c r="GI577" s="479"/>
      <c r="GK577" s="472"/>
    </row>
    <row r="578" spans="5:204" x14ac:dyDescent="0.25"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418"/>
      <c r="P578" s="418"/>
      <c r="Q578" s="418"/>
      <c r="R578" s="418"/>
      <c r="S578" s="418"/>
      <c r="T578" s="418"/>
      <c r="U578" s="418"/>
      <c r="V578" s="418"/>
      <c r="W578" s="418"/>
      <c r="X578" s="418"/>
      <c r="Y578" s="409">
        <f>SUM(Y4:Y97)</f>
        <v>195644</v>
      </c>
      <c r="Z578" s="471"/>
      <c r="AA578" s="471"/>
      <c r="AB578" s="471"/>
      <c r="AC578" s="471"/>
      <c r="AD578" s="471"/>
      <c r="AE578" s="471"/>
      <c r="AF578" s="471"/>
      <c r="AG578" s="471">
        <v>1</v>
      </c>
      <c r="AH578" s="409">
        <f>SUM(AH4:AH97)</f>
        <v>127791.93127315072</v>
      </c>
      <c r="AI578" s="409">
        <f>SUM(AI4:AI97)</f>
        <v>-86410.940773150738</v>
      </c>
      <c r="AJ578" s="409">
        <f t="shared" ref="AJ578:BB578" si="953">SUM(AJ4:AJ97)</f>
        <v>633.12049999999999</v>
      </c>
      <c r="AK578" s="409">
        <f t="shared" si="953"/>
        <v>0</v>
      </c>
      <c r="AL578" s="409">
        <f t="shared" si="953"/>
        <v>40747.870000000024</v>
      </c>
      <c r="AM578" s="409">
        <f>SUM(AM4:AM97)</f>
        <v>41380.990500000022</v>
      </c>
      <c r="AN578" s="409">
        <f t="shared" si="953"/>
        <v>127791.93127315072</v>
      </c>
      <c r="AO578" s="409">
        <f t="shared" si="953"/>
        <v>233</v>
      </c>
      <c r="AP578" s="409">
        <f t="shared" si="953"/>
        <v>94</v>
      </c>
      <c r="AQ578" s="409">
        <f t="shared" si="953"/>
        <v>1209001.555805122</v>
      </c>
      <c r="AR578" s="409">
        <f t="shared" si="953"/>
        <v>-1295412.4965782727</v>
      </c>
      <c r="AS578" s="409">
        <f t="shared" si="953"/>
        <v>210529</v>
      </c>
      <c r="AT578" s="409">
        <f t="shared" si="953"/>
        <v>1280527.4965782727</v>
      </c>
      <c r="AU578" s="409">
        <f t="shared" si="953"/>
        <v>441360.36289774836</v>
      </c>
      <c r="AV578" s="409">
        <f t="shared" si="953"/>
        <v>92</v>
      </c>
      <c r="AW578" s="409">
        <f t="shared" si="953"/>
        <v>42</v>
      </c>
      <c r="AX578" s="409">
        <f t="shared" si="953"/>
        <v>94</v>
      </c>
      <c r="AY578" s="409">
        <f t="shared" si="953"/>
        <v>170833.68067352069</v>
      </c>
      <c r="AZ578" s="409">
        <f t="shared" si="953"/>
        <v>39695.319326479308</v>
      </c>
      <c r="BA578" s="409">
        <f t="shared" si="953"/>
        <v>0</v>
      </c>
      <c r="BB578" s="409">
        <f t="shared" si="953"/>
        <v>0</v>
      </c>
      <c r="BC578" s="474"/>
      <c r="BD578" s="474"/>
      <c r="BE578" s="474"/>
      <c r="BF578" s="474"/>
      <c r="BG578" s="474"/>
      <c r="BH578" s="474"/>
      <c r="BI578" s="474"/>
      <c r="BJ578" s="474"/>
      <c r="BK578" s="474"/>
      <c r="BL578" s="474"/>
      <c r="BM578" s="409"/>
      <c r="BN578" s="409"/>
      <c r="BO578" s="409"/>
      <c r="BP578" s="409"/>
      <c r="BQ578" s="409"/>
      <c r="BR578" s="141" t="s">
        <v>1651</v>
      </c>
      <c r="BS578" s="409">
        <f>SUM(BS4:BS97)</f>
        <v>195644</v>
      </c>
      <c r="BT578" s="409">
        <f t="shared" ref="BT578:EE578" si="954">SUM(BT4:BT97)</f>
        <v>109596.95690602469</v>
      </c>
      <c r="BU578" s="409">
        <f t="shared" si="954"/>
        <v>9132.1980571425574</v>
      </c>
      <c r="BV578" s="409">
        <f t="shared" si="954"/>
        <v>22430.692855303281</v>
      </c>
      <c r="BW578" s="409">
        <f t="shared" si="954"/>
        <v>2489.8523261572604</v>
      </c>
      <c r="BX578" s="409">
        <f t="shared" si="954"/>
        <v>2949.8895815334804</v>
      </c>
      <c r="BY578" s="409">
        <f t="shared" si="954"/>
        <v>1533.9507230435593</v>
      </c>
      <c r="BZ578" s="409">
        <f t="shared" si="954"/>
        <v>1869.0803594391775</v>
      </c>
      <c r="CA578" s="409">
        <f t="shared" si="954"/>
        <v>20831.059864876646</v>
      </c>
      <c r="CB578" s="409">
        <f t="shared" si="954"/>
        <v>39695.319326479308</v>
      </c>
      <c r="CC578" s="409">
        <f t="shared" si="954"/>
        <v>0</v>
      </c>
      <c r="CD578" s="409">
        <f t="shared" si="954"/>
        <v>322.9542193254465</v>
      </c>
      <c r="CE578" s="409">
        <f t="shared" si="954"/>
        <v>-541760</v>
      </c>
      <c r="CF578" s="409">
        <f t="shared" si="954"/>
        <v>39912.234639551265</v>
      </c>
      <c r="CG578" s="409">
        <f t="shared" si="954"/>
        <v>893.81801526613197</v>
      </c>
      <c r="CH578" s="409">
        <f t="shared" si="954"/>
        <v>3127.8197350564592</v>
      </c>
      <c r="CI578" s="409">
        <f t="shared" si="954"/>
        <v>6162.8942529060068</v>
      </c>
      <c r="CJ578" s="409">
        <f t="shared" si="954"/>
        <v>19807.637126960901</v>
      </c>
      <c r="CK578" s="409">
        <f t="shared" si="954"/>
        <v>1231.8449679269308</v>
      </c>
      <c r="CL578" s="409">
        <f t="shared" si="954"/>
        <v>2307.5117473735295</v>
      </c>
      <c r="CM578" s="409">
        <f t="shared" si="954"/>
        <v>42695.435357261573</v>
      </c>
      <c r="CN578" s="409">
        <f t="shared" si="954"/>
        <v>2528.849938371759</v>
      </c>
      <c r="CO578" s="409">
        <f t="shared" si="954"/>
        <v>3528.1850194831668</v>
      </c>
      <c r="CP578" s="409">
        <f t="shared" si="954"/>
        <v>204512.76027283157</v>
      </c>
      <c r="CQ578" s="409">
        <f t="shared" si="954"/>
        <v>193778</v>
      </c>
      <c r="CR578" s="409">
        <f t="shared" si="954"/>
        <v>7509.0353430330306</v>
      </c>
      <c r="CS578" s="409">
        <f t="shared" si="954"/>
        <v>11376.446234117084</v>
      </c>
      <c r="CT578" s="409">
        <f t="shared" si="954"/>
        <v>11993.815733144309</v>
      </c>
      <c r="CU578" s="409">
        <f t="shared" si="954"/>
        <v>14362.057009151362</v>
      </c>
      <c r="CV578" s="409">
        <f t="shared" si="954"/>
        <v>3696.1654408494355</v>
      </c>
      <c r="CW578" s="409">
        <f t="shared" si="954"/>
        <v>19540.286100245117</v>
      </c>
      <c r="CX578" s="409">
        <f t="shared" si="954"/>
        <v>96965.755996341395</v>
      </c>
      <c r="CY578" s="409">
        <f t="shared" si="954"/>
        <v>4468.4928508034773</v>
      </c>
      <c r="CZ578" s="409">
        <f t="shared" si="954"/>
        <v>328.15446784528746</v>
      </c>
      <c r="DA578" s="409">
        <f t="shared" si="954"/>
        <v>105.05872374796552</v>
      </c>
      <c r="DB578" s="409">
        <f t="shared" si="954"/>
        <v>0</v>
      </c>
      <c r="DC578" s="409">
        <f t="shared" si="954"/>
        <v>-50659</v>
      </c>
      <c r="DD578" s="409">
        <f t="shared" si="954"/>
        <v>9.0569349628395894</v>
      </c>
      <c r="DE578" s="409">
        <f t="shared" si="954"/>
        <v>21.187173925768544</v>
      </c>
      <c r="DF578" s="409">
        <f t="shared" si="954"/>
        <v>1.0265396201937766</v>
      </c>
      <c r="DG578" s="409">
        <f t="shared" si="954"/>
        <v>67.855652064240914</v>
      </c>
      <c r="DH578" s="409">
        <f t="shared" si="954"/>
        <v>0.14442522612358769</v>
      </c>
      <c r="DI578" s="409">
        <f t="shared" si="954"/>
        <v>0.23349647670595219</v>
      </c>
      <c r="DJ578" s="409">
        <f t="shared" si="954"/>
        <v>0.28258613087463003</v>
      </c>
      <c r="DK578" s="409">
        <f t="shared" si="954"/>
        <v>94.797629168509062</v>
      </c>
      <c r="DL578" s="409">
        <f t="shared" si="954"/>
        <v>37922.341108330969</v>
      </c>
      <c r="DM578" s="409">
        <f t="shared" si="954"/>
        <v>2837.6218299344432</v>
      </c>
      <c r="DN578" s="409">
        <f t="shared" si="954"/>
        <v>470.69729522505645</v>
      </c>
      <c r="DO578" s="409">
        <f t="shared" si="954"/>
        <v>-9006</v>
      </c>
      <c r="DP578" s="409">
        <f t="shared" si="954"/>
        <v>488.93905054752452</v>
      </c>
      <c r="DQ578" s="409">
        <f t="shared" si="954"/>
        <v>4508.9194649969195</v>
      </c>
      <c r="DR578" s="409">
        <f t="shared" si="954"/>
        <v>705.76935566679231</v>
      </c>
      <c r="DS578" s="409">
        <f t="shared" si="954"/>
        <v>4426.0837361006634</v>
      </c>
      <c r="DT578" s="409">
        <f t="shared" si="954"/>
        <v>10727.204107111069</v>
      </c>
      <c r="DU578" s="409">
        <f t="shared" si="954"/>
        <v>281.62642291804781</v>
      </c>
      <c r="DV578" s="409">
        <f t="shared" si="954"/>
        <v>9.8402718363967185</v>
      </c>
      <c r="DW578" s="409">
        <f t="shared" si="954"/>
        <v>2947.8322195568048</v>
      </c>
      <c r="DX578" s="409">
        <f t="shared" si="954"/>
        <v>5206.233708981229</v>
      </c>
      <c r="DY578" s="409">
        <f t="shared" si="954"/>
        <v>153.33191432779415</v>
      </c>
      <c r="DZ578" s="409">
        <f t="shared" si="954"/>
        <v>479.65359003182323</v>
      </c>
      <c r="EA578" s="409">
        <f t="shared" si="954"/>
        <v>-44903</v>
      </c>
      <c r="EB578" s="409">
        <f t="shared" si="954"/>
        <v>3136.1397378596553</v>
      </c>
      <c r="EC578" s="409">
        <f t="shared" si="954"/>
        <v>154.08846665409041</v>
      </c>
      <c r="ED578" s="409">
        <f t="shared" si="954"/>
        <v>507.91978785360453</v>
      </c>
      <c r="EE578" s="409">
        <f t="shared" si="954"/>
        <v>11440.531949067154</v>
      </c>
      <c r="EF578" s="409">
        <f t="shared" ref="EF578:GQ578" si="955">SUM(EF4:EF97)</f>
        <v>1057.4283538314471</v>
      </c>
      <c r="EG578" s="409">
        <f t="shared" si="955"/>
        <v>323.75794977851115</v>
      </c>
      <c r="EH578" s="409">
        <f t="shared" si="955"/>
        <v>39317.224604524119</v>
      </c>
      <c r="EI578" s="409">
        <f t="shared" si="955"/>
        <v>22115.638458195604</v>
      </c>
      <c r="EJ578" s="409">
        <f t="shared" si="955"/>
        <v>4408.2870943836688</v>
      </c>
      <c r="EK578" s="409">
        <f t="shared" si="955"/>
        <v>9576.223055427874</v>
      </c>
      <c r="EL578" s="409">
        <f t="shared" si="955"/>
        <v>19813.733151479766</v>
      </c>
      <c r="EM578" s="409">
        <f t="shared" si="955"/>
        <v>232676.05922684923</v>
      </c>
      <c r="EN578" s="409">
        <f t="shared" si="955"/>
        <v>4654.3727713017352</v>
      </c>
      <c r="EO578" s="409">
        <f t="shared" si="955"/>
        <v>21898.150532510444</v>
      </c>
      <c r="EP578" s="409">
        <f t="shared" si="955"/>
        <v>210679.65518581145</v>
      </c>
      <c r="EQ578" s="409">
        <f t="shared" si="955"/>
        <v>13108.513001708629</v>
      </c>
      <c r="ER578" s="409">
        <f t="shared" si="955"/>
        <v>91.52293042889832</v>
      </c>
      <c r="ES578" s="409">
        <f t="shared" si="955"/>
        <v>4720.8283068067594</v>
      </c>
      <c r="ET578" s="409">
        <f t="shared" si="955"/>
        <v>2147.4774672496419</v>
      </c>
      <c r="EU578" s="409">
        <f t="shared" si="955"/>
        <v>261.3133240879643</v>
      </c>
      <c r="EV578" s="409">
        <f t="shared" si="955"/>
        <v>2130.5374862218682</v>
      </c>
      <c r="EW578" s="409">
        <f t="shared" si="955"/>
        <v>2077.8840799493451</v>
      </c>
      <c r="EX578" s="409">
        <f t="shared" si="955"/>
        <v>2110.7924633340226</v>
      </c>
      <c r="EY578" s="409">
        <f t="shared" si="955"/>
        <v>12074</v>
      </c>
      <c r="EZ578" s="409">
        <f t="shared" si="955"/>
        <v>1908.6855094208029</v>
      </c>
      <c r="FA578" s="409">
        <f t="shared" si="955"/>
        <v>20550.190221143876</v>
      </c>
      <c r="FB578" s="409">
        <f t="shared" si="955"/>
        <v>1181.7682113568189</v>
      </c>
      <c r="FC578" s="409">
        <f t="shared" si="955"/>
        <v>102.27355596574102</v>
      </c>
      <c r="FD578" s="409">
        <f t="shared" si="955"/>
        <v>16040.391448319535</v>
      </c>
      <c r="FE578" s="409">
        <f t="shared" si="955"/>
        <v>902.51035320576261</v>
      </c>
      <c r="FF578" s="409">
        <f t="shared" si="955"/>
        <v>618.34174876408656</v>
      </c>
      <c r="FG578" s="409">
        <f t="shared" si="955"/>
        <v>1704.04478261227</v>
      </c>
      <c r="FH578" s="409">
        <f t="shared" si="955"/>
        <v>859.76158333184992</v>
      </c>
      <c r="FI578" s="409">
        <f t="shared" si="955"/>
        <v>417.53004278482035</v>
      </c>
      <c r="FJ578" s="409">
        <f t="shared" si="955"/>
        <v>891.7124381937291</v>
      </c>
      <c r="FK578" s="409">
        <f t="shared" si="955"/>
        <v>-74255</v>
      </c>
      <c r="FL578" s="409">
        <f t="shared" si="955"/>
        <v>8606.0372580559306</v>
      </c>
      <c r="FM578" s="409">
        <f t="shared" si="955"/>
        <v>219.39678876627642</v>
      </c>
      <c r="FN578" s="409">
        <f t="shared" si="955"/>
        <v>10083.513956168044</v>
      </c>
      <c r="FO578" s="409">
        <f t="shared" si="955"/>
        <v>245587.60640985752</v>
      </c>
      <c r="FP578" s="409">
        <f t="shared" si="955"/>
        <v>101921.08548573947</v>
      </c>
      <c r="FQ578" s="409">
        <f t="shared" si="955"/>
        <v>14446.482409608976</v>
      </c>
      <c r="FR578" s="409">
        <f t="shared" si="955"/>
        <v>40576.365855412529</v>
      </c>
      <c r="FS578" s="409">
        <f t="shared" si="955"/>
        <v>25627.895393181949</v>
      </c>
      <c r="FT578" s="409">
        <f t="shared" si="955"/>
        <v>67341.443470521146</v>
      </c>
      <c r="FU578" s="409">
        <f t="shared" si="955"/>
        <v>11836.110547903867</v>
      </c>
      <c r="FV578" s="409">
        <f t="shared" si="955"/>
        <v>33197.158296393063</v>
      </c>
      <c r="FW578" s="409">
        <f t="shared" si="955"/>
        <v>127791.93127315072</v>
      </c>
      <c r="FX578" s="409">
        <f t="shared" si="955"/>
        <v>18534.632346112612</v>
      </c>
      <c r="FY578" s="409">
        <f t="shared" si="955"/>
        <v>28272.477498291311</v>
      </c>
      <c r="FZ578" s="409">
        <f t="shared" si="955"/>
        <v>13108.513001708689</v>
      </c>
      <c r="GA578" s="409">
        <f t="shared" si="955"/>
        <v>1.7942314300967155E-12</v>
      </c>
      <c r="GB578" s="409">
        <f t="shared" si="955"/>
        <v>4.9726889272960761E-12</v>
      </c>
      <c r="GC578" s="409">
        <f t="shared" si="955"/>
        <v>6.6653349506395898E-12</v>
      </c>
      <c r="GD578" s="409">
        <f t="shared" si="955"/>
        <v>-1.8735013540549517E-16</v>
      </c>
      <c r="GE578" s="409">
        <f t="shared" si="955"/>
        <v>4.7015169535313817E-13</v>
      </c>
      <c r="GF578" s="409">
        <f t="shared" si="955"/>
        <v>1.1968204205459188E-13</v>
      </c>
      <c r="GG578" s="409">
        <f t="shared" si="955"/>
        <v>8.1179507560591446E-13</v>
      </c>
      <c r="GH578" s="409">
        <f t="shared" si="955"/>
        <v>-3.2640556923979602E-14</v>
      </c>
      <c r="GI578" s="409">
        <f t="shared" si="955"/>
        <v>6.8162142596861486E-13</v>
      </c>
      <c r="GJ578" s="409">
        <f t="shared" si="955"/>
        <v>-6.3664629124104977E-12</v>
      </c>
      <c r="GK578" s="409">
        <f t="shared" si="955"/>
        <v>9.116214727544758E-12</v>
      </c>
      <c r="GL578" s="409">
        <f t="shared" si="955"/>
        <v>94</v>
      </c>
      <c r="GM578" s="409">
        <f t="shared" si="955"/>
        <v>210529</v>
      </c>
      <c r="GN578" s="409">
        <f t="shared" si="955"/>
        <v>118991</v>
      </c>
      <c r="GO578" s="409">
        <f t="shared" si="955"/>
        <v>377953</v>
      </c>
      <c r="GP578" s="409">
        <f t="shared" si="955"/>
        <v>533</v>
      </c>
      <c r="GQ578" s="409">
        <f t="shared" si="955"/>
        <v>62464</v>
      </c>
      <c r="GR578" s="409">
        <f>SUM(GR4:GR97)</f>
        <v>25093</v>
      </c>
      <c r="GS578" s="409">
        <f>SUM(GS4:GS97)</f>
        <v>345895.55580512172</v>
      </c>
      <c r="GT578" s="409">
        <f>SUM(GT4:GT97)</f>
        <v>37181</v>
      </c>
      <c r="GU578" s="409">
        <f>SUM(GU4:GU97)</f>
        <v>30362</v>
      </c>
      <c r="GV578" s="409">
        <f>SUM(GV4:GV97)</f>
        <v>569152.2941708992</v>
      </c>
    </row>
    <row r="579" spans="5:204" x14ac:dyDescent="0.25"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418"/>
      <c r="P579" s="418"/>
      <c r="Q579" s="418"/>
      <c r="R579" s="418"/>
      <c r="S579" s="418"/>
      <c r="T579" s="418"/>
      <c r="U579" s="418"/>
      <c r="V579" s="418"/>
      <c r="W579" s="418"/>
      <c r="X579" s="418"/>
      <c r="Y579" s="409">
        <f>SUM(Y98:Y257)</f>
        <v>1701105</v>
      </c>
      <c r="Z579" s="471"/>
      <c r="AA579" s="471"/>
      <c r="AB579" s="471"/>
      <c r="AC579" s="471"/>
      <c r="AD579" s="471"/>
      <c r="AE579" s="471"/>
      <c r="AF579" s="471"/>
      <c r="AG579" s="471">
        <v>2</v>
      </c>
      <c r="AH579" s="409">
        <f t="shared" ref="AH579:BB579" si="956">SUM(AH98:AH257)</f>
        <v>-853239.94603349222</v>
      </c>
      <c r="AI579" s="409">
        <f t="shared" si="956"/>
        <v>1041500.2834334916</v>
      </c>
      <c r="AJ579" s="409">
        <f t="shared" si="956"/>
        <v>151020.54739999992</v>
      </c>
      <c r="AK579" s="409">
        <f t="shared" si="956"/>
        <v>0</v>
      </c>
      <c r="AL579" s="409">
        <f t="shared" si="956"/>
        <v>37239.790000000037</v>
      </c>
      <c r="AM579" s="409">
        <f t="shared" si="956"/>
        <v>188260.33740000002</v>
      </c>
      <c r="AN579" s="409">
        <f t="shared" si="956"/>
        <v>-853239.94603349222</v>
      </c>
      <c r="AO579" s="409">
        <f t="shared" si="956"/>
        <v>387</v>
      </c>
      <c r="AP579" s="409">
        <f t="shared" si="956"/>
        <v>320</v>
      </c>
      <c r="AQ579" s="409">
        <f t="shared" si="956"/>
        <v>2964572.93886887</v>
      </c>
      <c r="AR579" s="409">
        <f t="shared" si="956"/>
        <v>-1923072.6554353763</v>
      </c>
      <c r="AS579" s="409">
        <f t="shared" si="956"/>
        <v>1736552</v>
      </c>
      <c r="AT579" s="409">
        <f t="shared" si="956"/>
        <v>1887625.6554353763</v>
      </c>
      <c r="AU579" s="409">
        <f t="shared" si="956"/>
        <v>1750833.467716675</v>
      </c>
      <c r="AV579" s="409">
        <f t="shared" si="956"/>
        <v>128</v>
      </c>
      <c r="AW579" s="409">
        <f t="shared" si="956"/>
        <v>70</v>
      </c>
      <c r="AX579" s="409">
        <f t="shared" si="956"/>
        <v>148</v>
      </c>
      <c r="AY579" s="409">
        <f t="shared" si="956"/>
        <v>831330.81599253032</v>
      </c>
      <c r="AZ579" s="409">
        <f t="shared" si="956"/>
        <v>900130.60540268919</v>
      </c>
      <c r="BA579" s="409">
        <f t="shared" si="956"/>
        <v>5090.5786047804377</v>
      </c>
      <c r="BB579" s="409">
        <f t="shared" si="956"/>
        <v>0</v>
      </c>
      <c r="BC579" s="474"/>
      <c r="BD579" s="474"/>
      <c r="BE579" s="474"/>
      <c r="BF579" s="474"/>
      <c r="BG579" s="474"/>
      <c r="BH579" s="474"/>
      <c r="BI579" s="474"/>
      <c r="BJ579" s="474"/>
      <c r="BK579" s="474"/>
      <c r="BL579" s="474"/>
      <c r="BM579" s="409"/>
      <c r="BN579" s="409"/>
      <c r="BO579" s="409"/>
      <c r="BP579" s="409"/>
      <c r="BQ579" s="409"/>
      <c r="BR579" s="141" t="s">
        <v>1652</v>
      </c>
      <c r="BS579" s="409">
        <f>SUM(BS98:BS257)</f>
        <v>1701105</v>
      </c>
      <c r="BT579" s="409">
        <f t="shared" ref="BT579:EE579" si="957">SUM(BT98:BT257)</f>
        <v>371118.99076154805</v>
      </c>
      <c r="BU579" s="409">
        <f t="shared" si="957"/>
        <v>115589.85639993596</v>
      </c>
      <c r="BV579" s="409">
        <f t="shared" si="957"/>
        <v>85239.343698777491</v>
      </c>
      <c r="BW579" s="409">
        <f t="shared" si="957"/>
        <v>16665.589013708322</v>
      </c>
      <c r="BX579" s="409">
        <f t="shared" si="957"/>
        <v>9118.1340561603283</v>
      </c>
      <c r="BY579" s="409">
        <f t="shared" si="957"/>
        <v>76347.896819092872</v>
      </c>
      <c r="BZ579" s="409">
        <f t="shared" si="957"/>
        <v>75935.51551184454</v>
      </c>
      <c r="CA579" s="409">
        <f t="shared" si="957"/>
        <v>81315.48973146308</v>
      </c>
      <c r="CB579" s="409">
        <f t="shared" si="957"/>
        <v>900130.60540268919</v>
      </c>
      <c r="CC579" s="409">
        <f>SUM(CC98:CC257)</f>
        <v>5090.5786047804377</v>
      </c>
      <c r="CD579" s="409">
        <f t="shared" si="957"/>
        <v>0</v>
      </c>
      <c r="CE579" s="409">
        <f t="shared" si="957"/>
        <v>-503535</v>
      </c>
      <c r="CF579" s="409">
        <f t="shared" si="957"/>
        <v>751.42157179889307</v>
      </c>
      <c r="CG579" s="409">
        <f t="shared" si="957"/>
        <v>4721.9845250489125</v>
      </c>
      <c r="CH579" s="409">
        <f t="shared" si="957"/>
        <v>3490.7119426195131</v>
      </c>
      <c r="CI579" s="409">
        <f t="shared" si="957"/>
        <v>5.7046477777443041</v>
      </c>
      <c r="CJ579" s="409">
        <f t="shared" si="957"/>
        <v>1790.8700843383895</v>
      </c>
      <c r="CK579" s="409">
        <f t="shared" si="957"/>
        <v>51.512110343115936</v>
      </c>
      <c r="CL579" s="409">
        <f t="shared" si="957"/>
        <v>7318.2300726134054</v>
      </c>
      <c r="CM579" s="409">
        <f t="shared" si="957"/>
        <v>2825.3600188042824</v>
      </c>
      <c r="CN579" s="409">
        <f t="shared" si="957"/>
        <v>16798.205026655745</v>
      </c>
      <c r="CO579" s="409">
        <f t="shared" si="957"/>
        <v>596.53844236946611</v>
      </c>
      <c r="CP579" s="409">
        <f t="shared" si="957"/>
        <v>42021.790275815685</v>
      </c>
      <c r="CQ579" s="409">
        <f t="shared" si="957"/>
        <v>-96221</v>
      </c>
      <c r="CR579" s="409">
        <f t="shared" si="957"/>
        <v>9023.8749652647093</v>
      </c>
      <c r="CS579" s="409">
        <f t="shared" si="957"/>
        <v>3019.8051148746931</v>
      </c>
      <c r="CT579" s="409">
        <f t="shared" si="957"/>
        <v>1050.269650033508</v>
      </c>
      <c r="CU579" s="409">
        <f t="shared" si="957"/>
        <v>4635.3826936871455</v>
      </c>
      <c r="CV579" s="409">
        <f t="shared" si="957"/>
        <v>3050.257441964523</v>
      </c>
      <c r="CW579" s="409">
        <f t="shared" si="957"/>
        <v>3458.1981235138069</v>
      </c>
      <c r="CX579" s="409">
        <f t="shared" si="957"/>
        <v>61055.789293472153</v>
      </c>
      <c r="CY579" s="409">
        <f t="shared" si="957"/>
        <v>4624.0939990042943</v>
      </c>
      <c r="CZ579" s="409">
        <f t="shared" si="957"/>
        <v>0.21600085874905858</v>
      </c>
      <c r="DA579" s="409">
        <f t="shared" si="957"/>
        <v>9.2126493322309528</v>
      </c>
      <c r="DB579" s="409">
        <f t="shared" si="957"/>
        <v>23.845273574959897</v>
      </c>
      <c r="DC579" s="409">
        <f t="shared" si="957"/>
        <v>-128319</v>
      </c>
      <c r="DD579" s="409">
        <f t="shared" si="957"/>
        <v>1.0857288536124166</v>
      </c>
      <c r="DE579" s="409">
        <f t="shared" si="957"/>
        <v>0.8420209740696063</v>
      </c>
      <c r="DF579" s="409">
        <f t="shared" si="957"/>
        <v>286.70311166023708</v>
      </c>
      <c r="DG579" s="409">
        <f t="shared" si="957"/>
        <v>0.78182448838015961</v>
      </c>
      <c r="DH579" s="409">
        <f t="shared" si="957"/>
        <v>0.31339025776083196</v>
      </c>
      <c r="DI579" s="409">
        <f t="shared" si="957"/>
        <v>0</v>
      </c>
      <c r="DJ579" s="409">
        <f t="shared" si="957"/>
        <v>0</v>
      </c>
      <c r="DK579" s="409">
        <f t="shared" si="957"/>
        <v>245.07448079716841</v>
      </c>
      <c r="DL579" s="409">
        <f t="shared" si="957"/>
        <v>19.366065357376446</v>
      </c>
      <c r="DM579" s="409">
        <f t="shared" si="957"/>
        <v>117.29293659668488</v>
      </c>
      <c r="DN579" s="409">
        <f t="shared" si="957"/>
        <v>336.91895231971523</v>
      </c>
      <c r="DO579" s="409">
        <f t="shared" si="957"/>
        <v>-56131</v>
      </c>
      <c r="DP579" s="409">
        <f t="shared" si="957"/>
        <v>59.776919266712575</v>
      </c>
      <c r="DQ579" s="409">
        <f t="shared" si="957"/>
        <v>9.6767037072685564</v>
      </c>
      <c r="DR579" s="409">
        <f t="shared" si="957"/>
        <v>59.892248955327652</v>
      </c>
      <c r="DS579" s="409">
        <f t="shared" si="957"/>
        <v>60.409154497114251</v>
      </c>
      <c r="DT579" s="409">
        <f t="shared" si="957"/>
        <v>248.69804502107417</v>
      </c>
      <c r="DU579" s="409">
        <f t="shared" si="957"/>
        <v>113.89449348155786</v>
      </c>
      <c r="DV579" s="409">
        <f t="shared" si="957"/>
        <v>8.2494684742590003</v>
      </c>
      <c r="DW579" s="409">
        <f t="shared" si="957"/>
        <v>2137.4752685426533</v>
      </c>
      <c r="DX579" s="409">
        <f t="shared" si="957"/>
        <v>1834.0337730203642</v>
      </c>
      <c r="DY579" s="409">
        <f t="shared" si="957"/>
        <v>1403.1948214862855</v>
      </c>
      <c r="DZ579" s="409">
        <f t="shared" si="957"/>
        <v>175.40224965680318</v>
      </c>
      <c r="EA579" s="409">
        <f t="shared" si="957"/>
        <v>-16066</v>
      </c>
      <c r="EB579" s="409">
        <f t="shared" si="957"/>
        <v>2426.1868222011867</v>
      </c>
      <c r="EC579" s="409">
        <f t="shared" si="957"/>
        <v>935.28802607471266</v>
      </c>
      <c r="ED579" s="409">
        <f t="shared" si="957"/>
        <v>210.90244675910139</v>
      </c>
      <c r="EE579" s="409">
        <f t="shared" si="957"/>
        <v>10670.900570142167</v>
      </c>
      <c r="EF579" s="409">
        <f t="shared" ref="EF579:GQ579" si="958">SUM(EF98:EF257)</f>
        <v>1082.3665536424678</v>
      </c>
      <c r="EG579" s="409">
        <f t="shared" si="958"/>
        <v>2007.4449378233026</v>
      </c>
      <c r="EH579" s="409">
        <f t="shared" si="958"/>
        <v>38708.244484271112</v>
      </c>
      <c r="EI579" s="409">
        <f t="shared" si="958"/>
        <v>33200.8919236363</v>
      </c>
      <c r="EJ579" s="409">
        <f t="shared" si="958"/>
        <v>11506.265557849973</v>
      </c>
      <c r="EK579" s="409">
        <f t="shared" si="958"/>
        <v>10304.11563064055</v>
      </c>
      <c r="EL579" s="409">
        <f t="shared" si="958"/>
        <v>11621.108864616581</v>
      </c>
      <c r="EM579" s="409">
        <f t="shared" si="958"/>
        <v>255908.28343349198</v>
      </c>
      <c r="EN579" s="409">
        <f t="shared" si="958"/>
        <v>24370.971229277464</v>
      </c>
      <c r="EO579" s="409">
        <f t="shared" si="958"/>
        <v>4278.5767108483042</v>
      </c>
      <c r="EP579" s="409">
        <f t="shared" si="958"/>
        <v>697684.43082343345</v>
      </c>
      <c r="EQ579" s="409">
        <f t="shared" si="958"/>
        <v>32610.888706471778</v>
      </c>
      <c r="ER579" s="409">
        <f t="shared" si="958"/>
        <v>198.99405511910047</v>
      </c>
      <c r="ES579" s="409">
        <f t="shared" si="958"/>
        <v>7161.365337157531</v>
      </c>
      <c r="ET579" s="409">
        <f t="shared" si="958"/>
        <v>18000.829655477628</v>
      </c>
      <c r="EU579" s="409">
        <f t="shared" si="958"/>
        <v>2976.1329830868544</v>
      </c>
      <c r="EV579" s="409">
        <f t="shared" si="958"/>
        <v>4627.845147689327</v>
      </c>
      <c r="EW579" s="409">
        <f t="shared" si="958"/>
        <v>5565.615397730181</v>
      </c>
      <c r="EX579" s="409">
        <f t="shared" si="958"/>
        <v>5345.636487342701</v>
      </c>
      <c r="EY579" s="409">
        <f t="shared" si="958"/>
        <v>-56371</v>
      </c>
      <c r="EZ579" s="409">
        <f t="shared" si="958"/>
        <v>3701.3167697481117</v>
      </c>
      <c r="FA579" s="409">
        <f t="shared" si="958"/>
        <v>62063.319580392999</v>
      </c>
      <c r="FB579" s="409">
        <f t="shared" si="958"/>
        <v>6156.944586255564</v>
      </c>
      <c r="FC579" s="409">
        <f t="shared" si="958"/>
        <v>184.99166967036854</v>
      </c>
      <c r="FD579" s="409">
        <f t="shared" si="958"/>
        <v>16253.034330741848</v>
      </c>
      <c r="FE579" s="409">
        <f t="shared" si="958"/>
        <v>7483.3931291766103</v>
      </c>
      <c r="FF579" s="409">
        <f t="shared" si="958"/>
        <v>2587.3289599658415</v>
      </c>
      <c r="FG579" s="409">
        <f t="shared" si="958"/>
        <v>2714.0614929877715</v>
      </c>
      <c r="FH579" s="409">
        <f t="shared" si="958"/>
        <v>646.16383590159558</v>
      </c>
      <c r="FI579" s="409">
        <f t="shared" si="958"/>
        <v>2332.5849546870936</v>
      </c>
      <c r="FJ579" s="409">
        <f t="shared" si="958"/>
        <v>955.57863405651813</v>
      </c>
      <c r="FK579" s="409">
        <f t="shared" si="958"/>
        <v>-58870</v>
      </c>
      <c r="FL579" s="409">
        <f t="shared" si="958"/>
        <v>16154.363982719546</v>
      </c>
      <c r="FM579" s="409">
        <f t="shared" si="958"/>
        <v>3850.499010092813</v>
      </c>
      <c r="FN579" s="409">
        <f t="shared" si="958"/>
        <v>32205.490944887581</v>
      </c>
      <c r="FO579" s="409">
        <f t="shared" si="958"/>
        <v>63859.520827233515</v>
      </c>
      <c r="FP579" s="409">
        <f t="shared" si="958"/>
        <v>51755.435336782604</v>
      </c>
      <c r="FQ579" s="409">
        <f t="shared" si="958"/>
        <v>10846.955536200212</v>
      </c>
      <c r="FR579" s="409">
        <f t="shared" si="958"/>
        <v>16403.383678969411</v>
      </c>
      <c r="FS579" s="409">
        <f t="shared" si="958"/>
        <v>8882.3846075392757</v>
      </c>
      <c r="FT579" s="409">
        <f t="shared" si="958"/>
        <v>517209.71775865974</v>
      </c>
      <c r="FU579" s="409">
        <f t="shared" si="958"/>
        <v>66809.202972995408</v>
      </c>
      <c r="FV579" s="409">
        <f t="shared" si="958"/>
        <v>11688.563600299341</v>
      </c>
      <c r="FW579" s="409">
        <f t="shared" si="958"/>
        <v>-853239.94603349222</v>
      </c>
      <c r="FX579" s="409">
        <f t="shared" si="958"/>
        <v>117932.8664196154</v>
      </c>
      <c r="FY579" s="409">
        <f t="shared" si="958"/>
        <v>155649.44869352828</v>
      </c>
      <c r="FZ579" s="409">
        <f t="shared" si="958"/>
        <v>32610.888706471756</v>
      </c>
      <c r="GA579" s="409">
        <f t="shared" si="958"/>
        <v>-1.2327916465437738E-11</v>
      </c>
      <c r="GB579" s="409">
        <f t="shared" si="958"/>
        <v>-2.2737367544323206E-13</v>
      </c>
      <c r="GC579" s="409">
        <f t="shared" si="958"/>
        <v>4.2805758937447536E-12</v>
      </c>
      <c r="GD579" s="409">
        <f t="shared" si="958"/>
        <v>-1.5265566588595902E-15</v>
      </c>
      <c r="GE579" s="409">
        <f t="shared" si="958"/>
        <v>-2.631228568361621E-14</v>
      </c>
      <c r="GF579" s="409">
        <f t="shared" si="958"/>
        <v>-6.1941424212008656E-13</v>
      </c>
      <c r="GG579" s="409">
        <f t="shared" si="958"/>
        <v>4.8565595989202848E-12</v>
      </c>
      <c r="GH579" s="409">
        <f t="shared" si="958"/>
        <v>8.0901257915044766E-13</v>
      </c>
      <c r="GI579" s="409">
        <f t="shared" si="958"/>
        <v>5.4276722005752731E-13</v>
      </c>
      <c r="GJ579" s="409">
        <f t="shared" si="958"/>
        <v>5.0732751333271153E-12</v>
      </c>
      <c r="GK579" s="409">
        <f t="shared" si="958"/>
        <v>2.359647199856596E-12</v>
      </c>
      <c r="GL579" s="409">
        <f t="shared" si="958"/>
        <v>320</v>
      </c>
      <c r="GM579" s="409">
        <f t="shared" si="958"/>
        <v>1736552</v>
      </c>
      <c r="GN579" s="409">
        <f t="shared" si="958"/>
        <v>37754</v>
      </c>
      <c r="GO579" s="409">
        <f t="shared" si="958"/>
        <v>132536</v>
      </c>
      <c r="GP579" s="409">
        <f t="shared" si="958"/>
        <v>323</v>
      </c>
      <c r="GQ579" s="409">
        <f t="shared" si="958"/>
        <v>1271</v>
      </c>
      <c r="GR579" s="409">
        <f>SUM(GR98:GR257)</f>
        <v>20884</v>
      </c>
      <c r="GS579" s="409">
        <f>SUM(GS98:GS257)</f>
        <v>866292.93886886863</v>
      </c>
      <c r="GT579" s="409">
        <f>SUM(GT98:GT257)</f>
        <v>115798</v>
      </c>
      <c r="GU579" s="409">
        <f>SUM(GU98:GU257)</f>
        <v>53162</v>
      </c>
      <c r="GV579" s="409">
        <f>SUM(GV98:GV257)</f>
        <v>897593.52168318245</v>
      </c>
    </row>
    <row r="580" spans="5:204" x14ac:dyDescent="0.25"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418"/>
      <c r="P580" s="418"/>
      <c r="Q580" s="418"/>
      <c r="R580" s="418"/>
      <c r="S580" s="418"/>
      <c r="T580" s="418"/>
      <c r="U580" s="418"/>
      <c r="V580" s="418"/>
      <c r="W580" s="418"/>
      <c r="X580" s="418"/>
      <c r="Y580" s="409">
        <f>SUM(Y258:Y307)</f>
        <v>334133.5</v>
      </c>
      <c r="Z580" s="471"/>
      <c r="AA580" s="471"/>
      <c r="AB580" s="471"/>
      <c r="AC580" s="471"/>
      <c r="AD580" s="471"/>
      <c r="AE580" s="471"/>
      <c r="AF580" s="471"/>
      <c r="AG580" s="471">
        <v>3</v>
      </c>
      <c r="AH580" s="409">
        <f t="shared" ref="AH580:BB580" si="959">SUM(AH258:AH307)</f>
        <v>1855491.5631827929</v>
      </c>
      <c r="AI580" s="409">
        <f t="shared" si="959"/>
        <v>-1080448.0483916239</v>
      </c>
      <c r="AJ580" s="409">
        <f t="shared" si="959"/>
        <v>491138.02420000004</v>
      </c>
      <c r="AK580" s="409">
        <f>SUM(AK258:AK307)</f>
        <v>281043.16059116903</v>
      </c>
      <c r="AL580" s="409">
        <f t="shared" si="959"/>
        <v>2862.33</v>
      </c>
      <c r="AM580" s="409">
        <f t="shared" si="959"/>
        <v>775043.51479116909</v>
      </c>
      <c r="AN580" s="409">
        <f t="shared" si="959"/>
        <v>1855491.5631827929</v>
      </c>
      <c r="AO580" s="409">
        <f t="shared" si="959"/>
        <v>123</v>
      </c>
      <c r="AP580" s="409">
        <f t="shared" si="959"/>
        <v>157</v>
      </c>
      <c r="AQ580" s="409">
        <f t="shared" si="959"/>
        <v>1033994.2029459397</v>
      </c>
      <c r="AR580" s="409">
        <f t="shared" si="959"/>
        <v>-2114442.2513375636</v>
      </c>
      <c r="AS580" s="409">
        <f t="shared" si="959"/>
        <v>344824.5</v>
      </c>
      <c r="AT580" s="409">
        <f t="shared" si="959"/>
        <v>2103751.2513375636</v>
      </c>
      <c r="AU580" s="409">
        <f t="shared" si="959"/>
        <v>91454.082174376279</v>
      </c>
      <c r="AV580" s="409">
        <f t="shared" si="959"/>
        <v>49</v>
      </c>
      <c r="AW580" s="409">
        <f t="shared" si="959"/>
        <v>6</v>
      </c>
      <c r="AX580" s="409">
        <f t="shared" si="959"/>
        <v>48</v>
      </c>
      <c r="AY580" s="409">
        <f t="shared" si="959"/>
        <v>316659.86344712332</v>
      </c>
      <c r="AZ580" s="409">
        <f t="shared" si="959"/>
        <v>25961.687752876649</v>
      </c>
      <c r="BA580" s="409">
        <f t="shared" si="959"/>
        <v>2202.9488000000001</v>
      </c>
      <c r="BB580" s="409">
        <f t="shared" si="959"/>
        <v>0</v>
      </c>
      <c r="BC580" s="474"/>
      <c r="BD580" s="474"/>
      <c r="BE580" s="474"/>
      <c r="BF580" s="474"/>
      <c r="BG580" s="474"/>
      <c r="BH580" s="474"/>
      <c r="BI580" s="474"/>
      <c r="BJ580" s="474"/>
      <c r="BK580" s="474"/>
      <c r="BL580" s="474"/>
      <c r="BM580" s="409"/>
      <c r="BN580" s="409"/>
      <c r="BO580" s="409"/>
      <c r="BP580" s="409"/>
      <c r="BQ580" s="409"/>
      <c r="BR580" s="141" t="s">
        <v>1767</v>
      </c>
      <c r="BS580" s="409">
        <f>SUM(BS258:BS307)</f>
        <v>334133.5</v>
      </c>
      <c r="BT580" s="409">
        <f t="shared" ref="BT580:EE580" si="960">SUM(BT258:BT307)</f>
        <v>214365.87248299396</v>
      </c>
      <c r="BU580" s="409">
        <f t="shared" si="960"/>
        <v>8290.7412409713779</v>
      </c>
      <c r="BV580" s="409">
        <f t="shared" si="960"/>
        <v>21651.844904086396</v>
      </c>
      <c r="BW580" s="409">
        <f t="shared" si="960"/>
        <v>32361.360219275528</v>
      </c>
      <c r="BX580" s="409">
        <f t="shared" si="960"/>
        <v>422.40007401152542</v>
      </c>
      <c r="BY580" s="409">
        <f t="shared" si="960"/>
        <v>17558.476350878867</v>
      </c>
      <c r="BZ580" s="409">
        <f t="shared" si="960"/>
        <v>427.55990077400048</v>
      </c>
      <c r="CA580" s="409">
        <f t="shared" si="960"/>
        <v>21581.608274131657</v>
      </c>
      <c r="CB580" s="409">
        <f t="shared" si="960"/>
        <v>25961.687752876649</v>
      </c>
      <c r="CC580" s="409">
        <f t="shared" si="960"/>
        <v>2202.9488000000001</v>
      </c>
      <c r="CD580" s="409">
        <f t="shared" si="960"/>
        <v>3.1599904123830185</v>
      </c>
      <c r="CE580" s="409">
        <f t="shared" si="960"/>
        <v>-1400533</v>
      </c>
      <c r="CF580" s="409">
        <f t="shared" si="960"/>
        <v>45.37353507960816</v>
      </c>
      <c r="CG580" s="409">
        <f t="shared" si="960"/>
        <v>1650.688385005323</v>
      </c>
      <c r="CH580" s="409">
        <f t="shared" si="960"/>
        <v>42712.235146382278</v>
      </c>
      <c r="CI580" s="409">
        <f t="shared" si="960"/>
        <v>22.827627760603775</v>
      </c>
      <c r="CJ580" s="409">
        <f t="shared" si="960"/>
        <v>547.9412041686212</v>
      </c>
      <c r="CK580" s="409">
        <f t="shared" si="960"/>
        <v>9.9427586960046135</v>
      </c>
      <c r="CL580" s="409">
        <f t="shared" si="960"/>
        <v>0</v>
      </c>
      <c r="CM580" s="409">
        <f t="shared" si="960"/>
        <v>1745.7467454275406</v>
      </c>
      <c r="CN580" s="409">
        <f t="shared" si="960"/>
        <v>18551.084607067638</v>
      </c>
      <c r="CO580" s="409">
        <f t="shared" si="960"/>
        <v>261.02606657463559</v>
      </c>
      <c r="CP580" s="409">
        <f t="shared" si="960"/>
        <v>162111.41472872754</v>
      </c>
      <c r="CQ580" s="409">
        <f t="shared" si="960"/>
        <v>265047.5</v>
      </c>
      <c r="CR580" s="409">
        <f t="shared" si="960"/>
        <v>21388.149643405864</v>
      </c>
      <c r="CS580" s="409">
        <f t="shared" si="960"/>
        <v>31224.112583487469</v>
      </c>
      <c r="CT580" s="409">
        <f t="shared" si="960"/>
        <v>216.31991863548032</v>
      </c>
      <c r="CU580" s="409">
        <f t="shared" si="960"/>
        <v>1281.6582384218193</v>
      </c>
      <c r="CV580" s="409">
        <f t="shared" si="960"/>
        <v>279.06733412898859</v>
      </c>
      <c r="CW580" s="409">
        <f t="shared" si="960"/>
        <v>6025.5144009029191</v>
      </c>
      <c r="CX580" s="409">
        <f t="shared" si="960"/>
        <v>40278.434107731853</v>
      </c>
      <c r="CY580" s="409">
        <f t="shared" si="960"/>
        <v>21855.302977983432</v>
      </c>
      <c r="CZ580" s="409">
        <f t="shared" si="960"/>
        <v>270.57281915348369</v>
      </c>
      <c r="DA580" s="409">
        <f t="shared" si="960"/>
        <v>26145.603299354865</v>
      </c>
      <c r="DB580" s="409">
        <f t="shared" si="960"/>
        <v>156.95686940333596</v>
      </c>
      <c r="DC580" s="409">
        <f t="shared" si="960"/>
        <v>-77450.5</v>
      </c>
      <c r="DD580" s="409">
        <f t="shared" si="960"/>
        <v>24541.682792860305</v>
      </c>
      <c r="DE580" s="409">
        <f t="shared" si="960"/>
        <v>18.201088410616183</v>
      </c>
      <c r="DF580" s="409">
        <f t="shared" si="960"/>
        <v>26.515567085127906</v>
      </c>
      <c r="DG580" s="409">
        <f t="shared" si="960"/>
        <v>126.07520918687787</v>
      </c>
      <c r="DH580" s="409">
        <f t="shared" si="960"/>
        <v>150.59756087539506</v>
      </c>
      <c r="DI580" s="409">
        <f t="shared" si="960"/>
        <v>299.07350797953421</v>
      </c>
      <c r="DJ580" s="409">
        <f t="shared" si="960"/>
        <v>66.721285690464867</v>
      </c>
      <c r="DK580" s="409">
        <f t="shared" si="960"/>
        <v>0</v>
      </c>
      <c r="DL580" s="409">
        <f t="shared" si="960"/>
        <v>0</v>
      </c>
      <c r="DM580" s="409">
        <f t="shared" si="960"/>
        <v>0</v>
      </c>
      <c r="DN580" s="409">
        <f t="shared" si="960"/>
        <v>10.902396651794525</v>
      </c>
      <c r="DO580" s="409">
        <f t="shared" si="960"/>
        <v>-341426</v>
      </c>
      <c r="DP580" s="409">
        <f t="shared" si="960"/>
        <v>0</v>
      </c>
      <c r="DQ580" s="409">
        <f t="shared" si="960"/>
        <v>0</v>
      </c>
      <c r="DR580" s="409">
        <f t="shared" si="960"/>
        <v>16.135547044655901</v>
      </c>
      <c r="DS580" s="409">
        <f t="shared" si="960"/>
        <v>0</v>
      </c>
      <c r="DT580" s="409">
        <f t="shared" si="960"/>
        <v>0</v>
      </c>
      <c r="DU580" s="409">
        <f t="shared" si="960"/>
        <v>207.96205630354956</v>
      </c>
      <c r="DV580" s="409">
        <f t="shared" si="960"/>
        <v>0.36360673128049203</v>
      </c>
      <c r="DW580" s="409">
        <f t="shared" si="960"/>
        <v>7663.0076221662539</v>
      </c>
      <c r="DX580" s="409">
        <f t="shared" si="960"/>
        <v>9.785096557048476</v>
      </c>
      <c r="DY580" s="409">
        <f t="shared" si="960"/>
        <v>764.02227495677607</v>
      </c>
      <c r="DZ580" s="409">
        <f t="shared" si="960"/>
        <v>1211.7639660188131</v>
      </c>
      <c r="EA580" s="409">
        <f t="shared" si="960"/>
        <v>10214.5</v>
      </c>
      <c r="EB580" s="409">
        <f t="shared" si="960"/>
        <v>95.707935588669727</v>
      </c>
      <c r="EC580" s="409">
        <f t="shared" si="960"/>
        <v>26.508923051042608</v>
      </c>
      <c r="ED580" s="409">
        <f t="shared" si="960"/>
        <v>242.97705611162357</v>
      </c>
      <c r="EE580" s="409">
        <f t="shared" si="960"/>
        <v>1279.884802286082</v>
      </c>
      <c r="EF580" s="409">
        <f t="shared" ref="EF580:GQ580" si="961">SUM(EF258:EF307)</f>
        <v>886.47871653240986</v>
      </c>
      <c r="EG580" s="409">
        <f t="shared" si="961"/>
        <v>77.322528316250995</v>
      </c>
      <c r="EH580" s="409">
        <f t="shared" si="961"/>
        <v>42490.463450691394</v>
      </c>
      <c r="EI580" s="409">
        <f t="shared" si="961"/>
        <v>1771.3573138511154</v>
      </c>
      <c r="EJ580" s="409">
        <f t="shared" si="961"/>
        <v>2330.6801641498382</v>
      </c>
      <c r="EK580" s="409">
        <f t="shared" si="961"/>
        <v>8149.4752168985015</v>
      </c>
      <c r="EL580" s="409">
        <f t="shared" si="961"/>
        <v>182.88579720101777</v>
      </c>
      <c r="EM580" s="409">
        <f t="shared" si="961"/>
        <v>28914.45160837613</v>
      </c>
      <c r="EN580" s="409">
        <f t="shared" si="961"/>
        <v>213.3484397598823</v>
      </c>
      <c r="EO580" s="409">
        <f t="shared" si="961"/>
        <v>526.72776826223856</v>
      </c>
      <c r="EP580" s="409">
        <f t="shared" si="961"/>
        <v>7103.5438393864233</v>
      </c>
      <c r="EQ580" s="409">
        <f t="shared" si="961"/>
        <v>37446.398427423082</v>
      </c>
      <c r="ER580" s="409">
        <f t="shared" si="961"/>
        <v>340.06752203881729</v>
      </c>
      <c r="ES580" s="409">
        <f t="shared" si="961"/>
        <v>2700.2158376634679</v>
      </c>
      <c r="ET580" s="409">
        <f t="shared" si="961"/>
        <v>286.23222384305109</v>
      </c>
      <c r="EU580" s="409">
        <f t="shared" si="961"/>
        <v>482.5439006978059</v>
      </c>
      <c r="EV580" s="409">
        <f t="shared" si="961"/>
        <v>5538.066259195738</v>
      </c>
      <c r="EW580" s="409">
        <f t="shared" si="961"/>
        <v>13.15866315442435</v>
      </c>
      <c r="EX580" s="409">
        <f t="shared" si="961"/>
        <v>78.679820727907639</v>
      </c>
      <c r="EY580" s="409">
        <f t="shared" si="961"/>
        <v>9345</v>
      </c>
      <c r="EZ580" s="409">
        <f t="shared" si="961"/>
        <v>375.46879777763809</v>
      </c>
      <c r="FA580" s="409">
        <f t="shared" si="961"/>
        <v>300.23595456602436</v>
      </c>
      <c r="FB580" s="409">
        <f t="shared" si="961"/>
        <v>3344.8310203351243</v>
      </c>
      <c r="FC580" s="409">
        <f t="shared" si="961"/>
        <v>388.7528584210267</v>
      </c>
      <c r="FD580" s="409">
        <f t="shared" si="961"/>
        <v>75522.022470158307</v>
      </c>
      <c r="FE580" s="409">
        <f t="shared" si="961"/>
        <v>1212.3025420244064</v>
      </c>
      <c r="FF580" s="409">
        <f t="shared" si="961"/>
        <v>7088.9654932041312</v>
      </c>
      <c r="FG580" s="409">
        <f t="shared" si="961"/>
        <v>36771.120179015707</v>
      </c>
      <c r="FH580" s="409">
        <f t="shared" si="961"/>
        <v>283.81778612180182</v>
      </c>
      <c r="FI580" s="409">
        <f t="shared" si="961"/>
        <v>2305.5149788578933</v>
      </c>
      <c r="FJ580" s="409">
        <f t="shared" si="961"/>
        <v>453.12912057758211</v>
      </c>
      <c r="FK580" s="409">
        <f t="shared" si="961"/>
        <v>91306.5</v>
      </c>
      <c r="FL580" s="409">
        <f t="shared" si="961"/>
        <v>14485.475464122183</v>
      </c>
      <c r="FM580" s="409">
        <f t="shared" si="961"/>
        <v>22479.399107496953</v>
      </c>
      <c r="FN580" s="409">
        <f t="shared" si="961"/>
        <v>9349.7346083521225</v>
      </c>
      <c r="FO580" s="409">
        <f t="shared" si="961"/>
        <v>934823.40010824439</v>
      </c>
      <c r="FP580" s="409">
        <f t="shared" si="961"/>
        <v>8100.7511782700576</v>
      </c>
      <c r="FQ580" s="409">
        <f t="shared" si="961"/>
        <v>73884.70283784208</v>
      </c>
      <c r="FR580" s="409">
        <f t="shared" si="961"/>
        <v>159151.18363686567</v>
      </c>
      <c r="FS580" s="409">
        <f t="shared" si="961"/>
        <v>806.38904470453019</v>
      </c>
      <c r="FT580" s="409">
        <f t="shared" si="961"/>
        <v>49483.257241834712</v>
      </c>
      <c r="FU580" s="409">
        <f t="shared" si="961"/>
        <v>2562.7327667809654</v>
      </c>
      <c r="FV580" s="409">
        <f t="shared" si="961"/>
        <v>40781.106141938537</v>
      </c>
      <c r="FW580" s="409">
        <f t="shared" si="961"/>
        <v>1855491.5631827929</v>
      </c>
      <c r="FX580" s="409">
        <f t="shared" si="961"/>
        <v>668002.38779233641</v>
      </c>
      <c r="FY580" s="409">
        <f t="shared" si="961"/>
        <v>737597.116363746</v>
      </c>
      <c r="FZ580" s="409">
        <f t="shared" si="961"/>
        <v>37446.398427422951</v>
      </c>
      <c r="GA580" s="409">
        <f t="shared" si="961"/>
        <v>4.5474735088646412E-13</v>
      </c>
      <c r="GB580" s="409">
        <f t="shared" si="961"/>
        <v>1.7630341631047486E-13</v>
      </c>
      <c r="GC580" s="409">
        <f t="shared" si="961"/>
        <v>-6.0453864136889024E-12</v>
      </c>
      <c r="GD580" s="409">
        <f t="shared" si="961"/>
        <v>-1.2388978731792122E-12</v>
      </c>
      <c r="GE580" s="409">
        <f t="shared" si="961"/>
        <v>7.1054273576010019E-15</v>
      </c>
      <c r="GF580" s="409">
        <f t="shared" si="961"/>
        <v>9.1482377229112899E-14</v>
      </c>
      <c r="GG580" s="409">
        <f t="shared" si="961"/>
        <v>-5.3983484349373612E-12</v>
      </c>
      <c r="GH580" s="409">
        <f t="shared" si="961"/>
        <v>1.4388490399142029E-13</v>
      </c>
      <c r="GI580" s="409">
        <f t="shared" si="961"/>
        <v>-6.8922645368729718E-13</v>
      </c>
      <c r="GJ580" s="409">
        <f t="shared" si="961"/>
        <v>-2.2737367544323206E-13</v>
      </c>
      <c r="GK580" s="409">
        <f t="shared" si="961"/>
        <v>-1.2725709375160932E-11</v>
      </c>
      <c r="GL580" s="409">
        <f t="shared" si="961"/>
        <v>156</v>
      </c>
      <c r="GM580" s="409">
        <f t="shared" si="961"/>
        <v>344824.5</v>
      </c>
      <c r="GN580" s="409">
        <f t="shared" si="961"/>
        <v>65289</v>
      </c>
      <c r="GO580" s="409">
        <f t="shared" si="961"/>
        <v>284921</v>
      </c>
      <c r="GP580" s="409">
        <f t="shared" si="961"/>
        <v>51802</v>
      </c>
      <c r="GQ580" s="409">
        <f t="shared" si="961"/>
        <v>235</v>
      </c>
      <c r="GR580" s="409">
        <f>SUM(GR258:GR307)</f>
        <v>12180.5</v>
      </c>
      <c r="GS580" s="409">
        <f>SUM(GS258:GS307)</f>
        <v>100292.20294593975</v>
      </c>
      <c r="GT580" s="409">
        <f>SUM(GT258:GT307)</f>
        <v>13459.5</v>
      </c>
      <c r="GU580" s="409">
        <f>SUM(GU258:GU307)</f>
        <v>160990.5</v>
      </c>
      <c r="GV580" s="409">
        <f>SUM(GV258:GV307)</f>
        <v>1946945.645357169</v>
      </c>
    </row>
    <row r="581" spans="5:204" x14ac:dyDescent="0.25"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P581" s="418"/>
      <c r="Q581" s="418"/>
      <c r="R581" s="418"/>
      <c r="S581" s="418"/>
      <c r="T581" s="418"/>
      <c r="U581" s="418"/>
      <c r="V581" s="418"/>
      <c r="W581" s="418"/>
      <c r="X581" s="418"/>
      <c r="Y581" s="409">
        <f>SUM(Y308:Y378)</f>
        <v>14736.5</v>
      </c>
      <c r="Z581" s="471"/>
      <c r="AA581" s="471"/>
      <c r="AB581" s="471"/>
      <c r="AC581" s="471"/>
      <c r="AD581" s="471"/>
      <c r="AE581" s="471"/>
      <c r="AF581" s="471"/>
      <c r="AG581" s="471">
        <v>4</v>
      </c>
      <c r="AH581" s="409">
        <f t="shared" ref="AH581:BB581" si="962">SUM(AH308:AH378)</f>
        <v>4465048.4135174453</v>
      </c>
      <c r="AI581" s="409">
        <f t="shared" si="962"/>
        <v>-484961.84593094303</v>
      </c>
      <c r="AJ581" s="409">
        <f t="shared" si="962"/>
        <v>93865.735299999986</v>
      </c>
      <c r="AK581" s="409">
        <f t="shared" si="962"/>
        <v>3886220.8322865018</v>
      </c>
      <c r="AL581" s="409">
        <f t="shared" si="962"/>
        <v>0</v>
      </c>
      <c r="AM581" s="409">
        <f t="shared" si="962"/>
        <v>3980086.5675865021</v>
      </c>
      <c r="AN581" s="409">
        <f t="shared" si="962"/>
        <v>4465048.4135174453</v>
      </c>
      <c r="AO581" s="409">
        <f t="shared" si="962"/>
        <v>177</v>
      </c>
      <c r="AP581" s="409">
        <f t="shared" si="962"/>
        <v>271</v>
      </c>
      <c r="AQ581" s="409">
        <f t="shared" si="962"/>
        <v>445548.36464816937</v>
      </c>
      <c r="AR581" s="409">
        <f t="shared" si="962"/>
        <v>-930510.2105791124</v>
      </c>
      <c r="AS581" s="409">
        <f t="shared" si="962"/>
        <v>21254.5</v>
      </c>
      <c r="AT581" s="409">
        <f t="shared" si="962"/>
        <v>923992.2105791124</v>
      </c>
      <c r="AU581" s="409">
        <f t="shared" si="962"/>
        <v>2884.7893126576005</v>
      </c>
      <c r="AV581" s="409">
        <f t="shared" si="962"/>
        <v>67</v>
      </c>
      <c r="AW581" s="409">
        <f t="shared" si="962"/>
        <v>2</v>
      </c>
      <c r="AX581" s="409">
        <f t="shared" si="962"/>
        <v>68</v>
      </c>
      <c r="AY581" s="409">
        <f t="shared" si="962"/>
        <v>21254.5</v>
      </c>
      <c r="AZ581" s="409">
        <f t="shared" si="962"/>
        <v>0</v>
      </c>
      <c r="BA581" s="409">
        <f t="shared" si="962"/>
        <v>0</v>
      </c>
      <c r="BB581" s="409">
        <f t="shared" si="962"/>
        <v>0</v>
      </c>
      <c r="BC581" s="474"/>
      <c r="BD581" s="474"/>
      <c r="BE581" s="474"/>
      <c r="BF581" s="474"/>
      <c r="BG581" s="474"/>
      <c r="BH581" s="474"/>
      <c r="BI581" s="474"/>
      <c r="BJ581" s="474"/>
      <c r="BK581" s="474"/>
      <c r="BL581" s="474"/>
      <c r="BM581" s="409"/>
      <c r="BN581" s="409"/>
      <c r="BO581" s="409"/>
      <c r="BP581" s="409"/>
      <c r="BQ581" s="409"/>
      <c r="BR581" s="146" t="s">
        <v>1653</v>
      </c>
      <c r="BS581" s="409">
        <f>SUM(BS308:BS378)</f>
        <v>14736.5</v>
      </c>
      <c r="BT581" s="409">
        <f t="shared" ref="BT581:EE581" si="963">SUM(BT308:BT378)</f>
        <v>8107.8675494954532</v>
      </c>
      <c r="BU581" s="409">
        <f t="shared" si="963"/>
        <v>3046.5043425266176</v>
      </c>
      <c r="BV581" s="409">
        <f t="shared" si="963"/>
        <v>9.8955891807659704</v>
      </c>
      <c r="BW581" s="409">
        <f t="shared" si="963"/>
        <v>9293.704995329721</v>
      </c>
      <c r="BX581" s="409">
        <f t="shared" si="963"/>
        <v>3.6854124721664991</v>
      </c>
      <c r="BY581" s="409">
        <f t="shared" si="963"/>
        <v>172.63429657917823</v>
      </c>
      <c r="BZ581" s="409">
        <f t="shared" si="963"/>
        <v>84.56762424488997</v>
      </c>
      <c r="CA581" s="409">
        <f t="shared" si="963"/>
        <v>535.64019017120927</v>
      </c>
      <c r="CB581" s="409">
        <f t="shared" si="963"/>
        <v>0</v>
      </c>
      <c r="CC581" s="409">
        <f t="shared" si="963"/>
        <v>0</v>
      </c>
      <c r="CD581" s="409">
        <f t="shared" si="963"/>
        <v>2.6709943549300474</v>
      </c>
      <c r="CE581" s="409">
        <f t="shared" si="963"/>
        <v>-31050</v>
      </c>
      <c r="CF581" s="409">
        <f t="shared" si="963"/>
        <v>261.91894395493654</v>
      </c>
      <c r="CG581" s="409">
        <f t="shared" si="963"/>
        <v>63.191355654701226</v>
      </c>
      <c r="CH581" s="409">
        <f t="shared" si="963"/>
        <v>96717.761093210385</v>
      </c>
      <c r="CI581" s="409">
        <f t="shared" si="963"/>
        <v>233.79298834105202</v>
      </c>
      <c r="CJ581" s="409">
        <f t="shared" si="963"/>
        <v>1479.3243103643154</v>
      </c>
      <c r="CK581" s="409">
        <f t="shared" si="963"/>
        <v>58.148903646711688</v>
      </c>
      <c r="CL581" s="409">
        <f t="shared" si="963"/>
        <v>828.03566925368455</v>
      </c>
      <c r="CM581" s="409">
        <f t="shared" si="963"/>
        <v>0</v>
      </c>
      <c r="CN581" s="409">
        <f t="shared" si="963"/>
        <v>39559.655741219292</v>
      </c>
      <c r="CO581" s="409">
        <f t="shared" si="963"/>
        <v>11.253640401624942</v>
      </c>
      <c r="CP581" s="409">
        <f t="shared" si="963"/>
        <v>5616.8428647415121</v>
      </c>
      <c r="CQ581" s="409">
        <f t="shared" si="963"/>
        <v>-41526.5</v>
      </c>
      <c r="CR581" s="409">
        <f t="shared" si="963"/>
        <v>2.5486715065105936</v>
      </c>
      <c r="CS581" s="409">
        <f t="shared" si="963"/>
        <v>37952.736525718639</v>
      </c>
      <c r="CT581" s="409">
        <f t="shared" si="963"/>
        <v>87.954757672037147</v>
      </c>
      <c r="CU581" s="409">
        <f t="shared" si="963"/>
        <v>2164.8517715802427</v>
      </c>
      <c r="CV581" s="409">
        <f t="shared" si="963"/>
        <v>706.06545067233583</v>
      </c>
      <c r="CW581" s="409">
        <f t="shared" si="963"/>
        <v>3322.8365744343341</v>
      </c>
      <c r="CX581" s="409">
        <f t="shared" si="963"/>
        <v>12.137614397783898</v>
      </c>
      <c r="CY581" s="409">
        <f t="shared" si="963"/>
        <v>16754.772128874978</v>
      </c>
      <c r="CZ581" s="409">
        <f t="shared" si="963"/>
        <v>8.7313283115942379</v>
      </c>
      <c r="DA581" s="409">
        <f t="shared" si="963"/>
        <v>6067.1768714350692</v>
      </c>
      <c r="DB581" s="409">
        <f t="shared" si="963"/>
        <v>336.62619377111128</v>
      </c>
      <c r="DC581" s="409">
        <f t="shared" si="963"/>
        <v>31882.5</v>
      </c>
      <c r="DD581" s="409">
        <f t="shared" si="963"/>
        <v>27443.57586737167</v>
      </c>
      <c r="DE581" s="409">
        <f t="shared" si="963"/>
        <v>26.177329443081558</v>
      </c>
      <c r="DF581" s="409">
        <f t="shared" si="963"/>
        <v>7.5617837321629509</v>
      </c>
      <c r="DG581" s="409">
        <f t="shared" si="963"/>
        <v>0</v>
      </c>
      <c r="DH581" s="409">
        <f t="shared" si="963"/>
        <v>102.15062593531434</v>
      </c>
      <c r="DI581" s="409">
        <f t="shared" si="963"/>
        <v>0</v>
      </c>
      <c r="DJ581" s="409">
        <f t="shared" si="963"/>
        <v>0</v>
      </c>
      <c r="DK581" s="409">
        <f t="shared" si="963"/>
        <v>0.31746031746031744</v>
      </c>
      <c r="DL581" s="409">
        <f t="shared" si="963"/>
        <v>187.26220016542598</v>
      </c>
      <c r="DM581" s="409">
        <f t="shared" si="963"/>
        <v>1218.587760246292</v>
      </c>
      <c r="DN581" s="409">
        <f t="shared" si="963"/>
        <v>0</v>
      </c>
      <c r="DO581" s="409">
        <f t="shared" si="963"/>
        <v>-561292</v>
      </c>
      <c r="DP581" s="409">
        <f t="shared" si="963"/>
        <v>0</v>
      </c>
      <c r="DQ581" s="409">
        <f t="shared" si="963"/>
        <v>0</v>
      </c>
      <c r="DR581" s="409">
        <f t="shared" si="963"/>
        <v>0.22222222222222224</v>
      </c>
      <c r="DS581" s="409">
        <f t="shared" si="963"/>
        <v>6.1269841269841274</v>
      </c>
      <c r="DT581" s="409">
        <f t="shared" si="963"/>
        <v>12.744495117673093</v>
      </c>
      <c r="DU581" s="409">
        <f t="shared" si="963"/>
        <v>212.7388778039421</v>
      </c>
      <c r="DV581" s="409">
        <f t="shared" si="963"/>
        <v>1.2220823058694812</v>
      </c>
      <c r="DW581" s="409">
        <f t="shared" si="963"/>
        <v>466.16625689517576</v>
      </c>
      <c r="DX581" s="409">
        <f t="shared" si="963"/>
        <v>469.13580926695033</v>
      </c>
      <c r="DY581" s="409">
        <f t="shared" si="963"/>
        <v>0.45191454707279161</v>
      </c>
      <c r="DZ581" s="409">
        <f t="shared" si="963"/>
        <v>1857.1829519827127</v>
      </c>
      <c r="EA581" s="409">
        <f t="shared" si="963"/>
        <v>2056.5</v>
      </c>
      <c r="EB581" s="409">
        <f t="shared" si="963"/>
        <v>0</v>
      </c>
      <c r="EC581" s="409">
        <f t="shared" si="963"/>
        <v>745.94985863747547</v>
      </c>
      <c r="ED581" s="409">
        <f t="shared" si="963"/>
        <v>7.5271679938040029E-2</v>
      </c>
      <c r="EE581" s="409">
        <f t="shared" si="963"/>
        <v>0</v>
      </c>
      <c r="EF581" s="409">
        <f t="shared" ref="EF581:GQ581" si="964">SUM(EF308:EF378)</f>
        <v>861.81585468480557</v>
      </c>
      <c r="EG581" s="409">
        <f t="shared" si="964"/>
        <v>0</v>
      </c>
      <c r="EH581" s="409">
        <f t="shared" si="964"/>
        <v>0</v>
      </c>
      <c r="EI581" s="409">
        <f t="shared" si="964"/>
        <v>811.34635139483066</v>
      </c>
      <c r="EJ581" s="409">
        <f t="shared" si="964"/>
        <v>0.16566359007320802</v>
      </c>
      <c r="EK581" s="409">
        <f t="shared" si="964"/>
        <v>6896.3577089704677</v>
      </c>
      <c r="EL581" s="409">
        <f t="shared" si="964"/>
        <v>0</v>
      </c>
      <c r="EM581" s="409">
        <f t="shared" si="964"/>
        <v>30513.654069056942</v>
      </c>
      <c r="EN581" s="409">
        <f t="shared" si="964"/>
        <v>0</v>
      </c>
      <c r="EO581" s="409">
        <f t="shared" si="964"/>
        <v>0</v>
      </c>
      <c r="EP581" s="409">
        <f t="shared" si="964"/>
        <v>0</v>
      </c>
      <c r="EQ581" s="409">
        <f t="shared" si="964"/>
        <v>27233.494924213948</v>
      </c>
      <c r="ER581" s="409">
        <f t="shared" si="964"/>
        <v>1124.6188874912318</v>
      </c>
      <c r="ES581" s="409">
        <f t="shared" si="964"/>
        <v>3261.5307633709494</v>
      </c>
      <c r="ET581" s="409">
        <f t="shared" si="964"/>
        <v>10201.064765453615</v>
      </c>
      <c r="EU581" s="409">
        <f t="shared" si="964"/>
        <v>11.811761723317389</v>
      </c>
      <c r="EV581" s="409">
        <f t="shared" si="964"/>
        <v>26158.024436527125</v>
      </c>
      <c r="EW581" s="409">
        <f t="shared" si="964"/>
        <v>28.341357593049345</v>
      </c>
      <c r="EX581" s="409">
        <f t="shared" si="964"/>
        <v>79.405312829120177</v>
      </c>
      <c r="EY581" s="409">
        <f t="shared" si="964"/>
        <v>30438</v>
      </c>
      <c r="EZ581" s="409">
        <f t="shared" si="964"/>
        <v>4498.2216293090032</v>
      </c>
      <c r="FA581" s="409">
        <f t="shared" si="964"/>
        <v>743.22543544240898</v>
      </c>
      <c r="FB581" s="409">
        <f t="shared" si="964"/>
        <v>13134.255650260173</v>
      </c>
      <c r="FC581" s="409">
        <f t="shared" si="964"/>
        <v>139.95908778919517</v>
      </c>
      <c r="FD581" s="409">
        <f t="shared" si="964"/>
        <v>25291.442056537635</v>
      </c>
      <c r="FE581" s="409">
        <f t="shared" si="964"/>
        <v>8938.2003928222202</v>
      </c>
      <c r="FF581" s="409">
        <f t="shared" si="964"/>
        <v>5.0997819118266055</v>
      </c>
      <c r="FG581" s="409">
        <f t="shared" si="964"/>
        <v>37264.243680160806</v>
      </c>
      <c r="FH581" s="409">
        <f t="shared" si="964"/>
        <v>32.442129303301073</v>
      </c>
      <c r="FI581" s="409">
        <f t="shared" si="964"/>
        <v>0.76654509020241068</v>
      </c>
      <c r="FJ581" s="409">
        <f t="shared" si="964"/>
        <v>2277.2690954618288</v>
      </c>
      <c r="FK581" s="409">
        <f t="shared" si="964"/>
        <v>39279.5</v>
      </c>
      <c r="FL581" s="409">
        <f t="shared" si="964"/>
        <v>2116.6817676997348</v>
      </c>
      <c r="FM581" s="409">
        <f t="shared" si="964"/>
        <v>8177.3954632232444</v>
      </c>
      <c r="FN581" s="409">
        <f t="shared" si="964"/>
        <v>5229.2265190280941</v>
      </c>
      <c r="FO581" s="409">
        <f t="shared" si="964"/>
        <v>121256.21143735878</v>
      </c>
      <c r="FP581" s="409">
        <f t="shared" si="964"/>
        <v>82875.115440563415</v>
      </c>
      <c r="FQ581" s="409">
        <f t="shared" si="964"/>
        <v>2016.3352618857321</v>
      </c>
      <c r="FR581" s="409">
        <f t="shared" si="964"/>
        <v>319346.41274072847</v>
      </c>
      <c r="FS581" s="409">
        <f t="shared" si="964"/>
        <v>1933.1060251753124</v>
      </c>
      <c r="FT581" s="409">
        <f t="shared" si="964"/>
        <v>523.16655893715517</v>
      </c>
      <c r="FU581" s="409">
        <f t="shared" si="964"/>
        <v>24930.276845114538</v>
      </c>
      <c r="FV581" s="409">
        <f t="shared" si="964"/>
        <v>35670.913055089528</v>
      </c>
      <c r="FW581" s="409">
        <f t="shared" si="964"/>
        <v>4465048.4135174453</v>
      </c>
      <c r="FX581" s="409">
        <f t="shared" si="964"/>
        <v>3874152.4389462229</v>
      </c>
      <c r="FY581" s="409">
        <f t="shared" si="964"/>
        <v>3952853.0726622883</v>
      </c>
      <c r="FZ581" s="409">
        <f t="shared" si="964"/>
        <v>27233.49492421397</v>
      </c>
      <c r="GA581" s="409">
        <f t="shared" si="964"/>
        <v>-1.3642420526593924E-12</v>
      </c>
      <c r="GB581" s="409">
        <f t="shared" si="964"/>
        <v>3.6208813725124855E-12</v>
      </c>
      <c r="GC581" s="409">
        <f t="shared" si="964"/>
        <v>1.6729673202320328E-13</v>
      </c>
      <c r="GD581" s="409">
        <f t="shared" si="964"/>
        <v>-9.3877683404741674E-13</v>
      </c>
      <c r="GE581" s="409">
        <f t="shared" si="964"/>
        <v>5.1070259132757201E-15</v>
      </c>
      <c r="GF581" s="409">
        <f t="shared" si="964"/>
        <v>-4.9737991503207013E-14</v>
      </c>
      <c r="GG581" s="409">
        <f t="shared" si="964"/>
        <v>-6.9633188104489818E-13</v>
      </c>
      <c r="GH581" s="409">
        <f t="shared" si="964"/>
        <v>4.0439873671971327E-13</v>
      </c>
      <c r="GI581" s="409">
        <f t="shared" si="964"/>
        <v>5.4001247917767614E-13</v>
      </c>
      <c r="GJ581" s="409">
        <f t="shared" si="964"/>
        <v>0</v>
      </c>
      <c r="GK581" s="409">
        <f t="shared" si="964"/>
        <v>1.6886075870914397E-12</v>
      </c>
      <c r="GL581" s="409">
        <f t="shared" si="964"/>
        <v>269</v>
      </c>
      <c r="GM581" s="409">
        <f t="shared" si="964"/>
        <v>21254.5</v>
      </c>
      <c r="GN581" s="409">
        <f t="shared" si="964"/>
        <v>139204.5</v>
      </c>
      <c r="GO581" s="409">
        <f t="shared" si="964"/>
        <v>66632</v>
      </c>
      <c r="GP581" s="409">
        <f t="shared" si="964"/>
        <v>33992</v>
      </c>
      <c r="GQ581" s="409">
        <f t="shared" si="964"/>
        <v>1638</v>
      </c>
      <c r="GR581" s="409">
        <f>SUM(GR308:GR378)</f>
        <v>4402</v>
      </c>
      <c r="GS581" s="409">
        <f>SUM(GS308:GS378)</f>
        <v>34941.364648169314</v>
      </c>
      <c r="GT581" s="409">
        <f>SUM(GT308:GT378)</f>
        <v>59240.5</v>
      </c>
      <c r="GU581" s="409">
        <f>SUM(GU308:GU378)</f>
        <v>84243.5</v>
      </c>
      <c r="GV581" s="409">
        <f>SUM(GV308:GV378)</f>
        <v>4467933.2028301032</v>
      </c>
    </row>
    <row r="582" spans="5:204" x14ac:dyDescent="0.25"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P582" s="418"/>
      <c r="Q582" s="418"/>
      <c r="R582" s="418"/>
      <c r="S582" s="418"/>
      <c r="T582" s="418"/>
      <c r="U582" s="418"/>
      <c r="V582" s="418"/>
      <c r="W582" s="418"/>
      <c r="X582" s="418"/>
      <c r="Y582" s="409">
        <f>SUM(Y379:Y498)</f>
        <v>110339</v>
      </c>
      <c r="Z582" s="471"/>
      <c r="AA582" s="471"/>
      <c r="AB582" s="471"/>
      <c r="AC582" s="471"/>
      <c r="AD582" s="471"/>
      <c r="AE582" s="471"/>
      <c r="AF582" s="471"/>
      <c r="AG582" s="471">
        <v>5</v>
      </c>
      <c r="AH582" s="409">
        <f t="shared" ref="AH582:BB582" si="965">SUM(AH379:AH498)</f>
        <v>-579916.76862646197</v>
      </c>
      <c r="AI582" s="409">
        <f t="shared" si="965"/>
        <v>579916.76862646197</v>
      </c>
      <c r="AJ582" s="409">
        <f t="shared" si="965"/>
        <v>0</v>
      </c>
      <c r="AK582" s="409">
        <f t="shared" si="965"/>
        <v>0</v>
      </c>
      <c r="AL582" s="409">
        <f t="shared" si="965"/>
        <v>0</v>
      </c>
      <c r="AM582" s="409">
        <f t="shared" si="965"/>
        <v>0</v>
      </c>
      <c r="AN582" s="409">
        <f t="shared" si="965"/>
        <v>-579916.76862646197</v>
      </c>
      <c r="AO582" s="409">
        <f t="shared" si="965"/>
        <v>261</v>
      </c>
      <c r="AP582" s="409">
        <f t="shared" si="965"/>
        <v>601</v>
      </c>
      <c r="AQ582" s="409">
        <f t="shared" si="965"/>
        <v>748133.76862646209</v>
      </c>
      <c r="AR582" s="409">
        <f t="shared" si="965"/>
        <v>-168217</v>
      </c>
      <c r="AS582" s="409">
        <f t="shared" si="965"/>
        <v>146740</v>
      </c>
      <c r="AT582" s="409">
        <f t="shared" si="965"/>
        <v>131816</v>
      </c>
      <c r="AU582" s="409">
        <f t="shared" si="965"/>
        <v>648392.76862646197</v>
      </c>
      <c r="AV582" s="409">
        <f t="shared" si="965"/>
        <v>91</v>
      </c>
      <c r="AW582" s="409">
        <f t="shared" si="965"/>
        <v>94</v>
      </c>
      <c r="AX582" s="409">
        <f t="shared" si="965"/>
        <v>114</v>
      </c>
      <c r="AY582" s="409">
        <f t="shared" si="965"/>
        <v>13598</v>
      </c>
      <c r="AZ582" s="409">
        <f t="shared" si="965"/>
        <v>133142</v>
      </c>
      <c r="BA582" s="409">
        <f t="shared" si="965"/>
        <v>0</v>
      </c>
      <c r="BB582" s="409">
        <f t="shared" si="965"/>
        <v>0</v>
      </c>
      <c r="BC582" s="474"/>
      <c r="BD582" s="474"/>
      <c r="BE582" s="474"/>
      <c r="BF582" s="474"/>
      <c r="BG582" s="474"/>
      <c r="BH582" s="474"/>
      <c r="BI582" s="474"/>
      <c r="BJ582" s="474"/>
      <c r="BK582" s="474"/>
      <c r="BL582" s="474"/>
      <c r="BM582" s="409"/>
      <c r="BN582" s="409"/>
      <c r="BO582" s="409"/>
      <c r="BP582" s="409"/>
      <c r="BQ582" s="409"/>
      <c r="BR582" s="141" t="s">
        <v>1769</v>
      </c>
      <c r="BS582" s="409">
        <f>SUM(BS379:BS498)</f>
        <v>110339</v>
      </c>
      <c r="BT582" s="409">
        <f t="shared" ref="BT582:EE582" si="966">SUM(BT379:BT498)</f>
        <v>45.82282793867121</v>
      </c>
      <c r="BU582" s="409">
        <f t="shared" si="966"/>
        <v>2544.8114208693532</v>
      </c>
      <c r="BV582" s="409">
        <f t="shared" si="966"/>
        <v>1614.3672607148833</v>
      </c>
      <c r="BW582" s="409">
        <f t="shared" si="966"/>
        <v>287.28426519485106</v>
      </c>
      <c r="BX582" s="409">
        <f t="shared" si="966"/>
        <v>52.731559972334701</v>
      </c>
      <c r="BY582" s="409">
        <f t="shared" si="966"/>
        <v>0</v>
      </c>
      <c r="BZ582" s="409">
        <f t="shared" si="966"/>
        <v>5233.3053785298071</v>
      </c>
      <c r="CA582" s="409">
        <f t="shared" si="966"/>
        <v>3819.6772867800987</v>
      </c>
      <c r="CB582" s="409">
        <f t="shared" si="966"/>
        <v>133142</v>
      </c>
      <c r="CC582" s="409">
        <f t="shared" si="966"/>
        <v>0</v>
      </c>
      <c r="CD582" s="409">
        <f t="shared" si="966"/>
        <v>0</v>
      </c>
      <c r="CE582" s="409">
        <f t="shared" si="966"/>
        <v>152</v>
      </c>
      <c r="CF582" s="409">
        <f t="shared" si="966"/>
        <v>0</v>
      </c>
      <c r="CG582" s="409">
        <f t="shared" si="966"/>
        <v>22.737559059949682</v>
      </c>
      <c r="CH582" s="409">
        <f t="shared" si="966"/>
        <v>0</v>
      </c>
      <c r="CI582" s="409">
        <f t="shared" si="966"/>
        <v>0</v>
      </c>
      <c r="CJ582" s="409">
        <f t="shared" si="966"/>
        <v>0</v>
      </c>
      <c r="CK582" s="409">
        <f t="shared" si="966"/>
        <v>0</v>
      </c>
      <c r="CL582" s="409">
        <f t="shared" si="966"/>
        <v>0</v>
      </c>
      <c r="CM582" s="409">
        <f t="shared" si="966"/>
        <v>279.26244094005034</v>
      </c>
      <c r="CN582" s="409">
        <f t="shared" si="966"/>
        <v>0</v>
      </c>
      <c r="CO582" s="409">
        <f t="shared" si="966"/>
        <v>1603.1792335108994</v>
      </c>
      <c r="CP582" s="409">
        <f t="shared" si="966"/>
        <v>16.073552685240948</v>
      </c>
      <c r="CQ582" s="409">
        <f t="shared" si="966"/>
        <v>261658</v>
      </c>
      <c r="CR582" s="409">
        <f t="shared" si="966"/>
        <v>13662.647279498469</v>
      </c>
      <c r="CS582" s="409">
        <f t="shared" si="966"/>
        <v>5143.5397669173863</v>
      </c>
      <c r="CT582" s="409">
        <f t="shared" si="966"/>
        <v>386.10808991509816</v>
      </c>
      <c r="CU582" s="409">
        <f t="shared" si="966"/>
        <v>0</v>
      </c>
      <c r="CV582" s="409">
        <f t="shared" si="966"/>
        <v>5460.0212845293208</v>
      </c>
      <c r="CW582" s="409">
        <f t="shared" si="966"/>
        <v>10769.949416834335</v>
      </c>
      <c r="CX582" s="409">
        <f t="shared" si="966"/>
        <v>245611.48137610912</v>
      </c>
      <c r="CY582" s="409">
        <f t="shared" si="966"/>
        <v>2.8142418950771741E-13</v>
      </c>
      <c r="CZ582" s="409">
        <f t="shared" si="966"/>
        <v>1.0112707177995346</v>
      </c>
      <c r="DA582" s="409">
        <f t="shared" si="966"/>
        <v>0</v>
      </c>
      <c r="DB582" s="409">
        <f t="shared" si="966"/>
        <v>3.4929203539823011</v>
      </c>
      <c r="DC582" s="409">
        <f t="shared" si="966"/>
        <v>-36201</v>
      </c>
      <c r="DD582" s="409">
        <f t="shared" si="966"/>
        <v>102.2416996197485</v>
      </c>
      <c r="DE582" s="409">
        <f t="shared" si="966"/>
        <v>4.2619469026548673</v>
      </c>
      <c r="DF582" s="409">
        <f t="shared" si="966"/>
        <v>0</v>
      </c>
      <c r="DG582" s="409">
        <f t="shared" si="966"/>
        <v>16.361617255471415</v>
      </c>
      <c r="DH582" s="409">
        <f t="shared" si="966"/>
        <v>109.70970324568147</v>
      </c>
      <c r="DI582" s="409">
        <f t="shared" si="966"/>
        <v>485.92084190466198</v>
      </c>
      <c r="DJ582" s="409">
        <f t="shared" si="966"/>
        <v>6.5572547391923308E-15</v>
      </c>
      <c r="DK582" s="409">
        <f t="shared" si="966"/>
        <v>204.05797157190807</v>
      </c>
      <c r="DL582" s="409">
        <f t="shared" si="966"/>
        <v>0</v>
      </c>
      <c r="DM582" s="409">
        <f t="shared" si="966"/>
        <v>57.054319728632478</v>
      </c>
      <c r="DN582" s="409">
        <f t="shared" si="966"/>
        <v>276.59134596836475</v>
      </c>
      <c r="DO582" s="409">
        <f t="shared" si="966"/>
        <v>-3067</v>
      </c>
      <c r="DP582" s="409">
        <f t="shared" si="966"/>
        <v>31.631181859053608</v>
      </c>
      <c r="DQ582" s="409">
        <f t="shared" si="966"/>
        <v>0</v>
      </c>
      <c r="DR582" s="409">
        <f t="shared" si="966"/>
        <v>20.415848731321702</v>
      </c>
      <c r="DS582" s="409">
        <f t="shared" si="966"/>
        <v>86.666088700797687</v>
      </c>
      <c r="DT582" s="409">
        <f t="shared" si="966"/>
        <v>7857.5832434399217</v>
      </c>
      <c r="DU582" s="409">
        <f t="shared" si="966"/>
        <v>8.7924459379884468E-14</v>
      </c>
      <c r="DV582" s="409">
        <f t="shared" si="966"/>
        <v>752.54816988906668</v>
      </c>
      <c r="DW582" s="409">
        <f t="shared" si="966"/>
        <v>0</v>
      </c>
      <c r="DX582" s="409">
        <f t="shared" si="966"/>
        <v>1396.2304921258487</v>
      </c>
      <c r="DY582" s="409">
        <f t="shared" si="966"/>
        <v>3302.9470005785292</v>
      </c>
      <c r="DZ582" s="409">
        <f t="shared" si="966"/>
        <v>2467.0715536636103</v>
      </c>
      <c r="EA582" s="409">
        <f t="shared" si="966"/>
        <v>130676</v>
      </c>
      <c r="EB582" s="409">
        <f t="shared" si="966"/>
        <v>0</v>
      </c>
      <c r="EC582" s="409">
        <f t="shared" si="966"/>
        <v>1642.057540364455</v>
      </c>
      <c r="ED582" s="409">
        <f t="shared" si="966"/>
        <v>8144.063080910536</v>
      </c>
      <c r="EE582" s="409">
        <f t="shared" si="966"/>
        <v>119198.08216246797</v>
      </c>
      <c r="EF582" s="409">
        <f t="shared" ref="EF582:GQ582" si="967">SUM(EF379:EF498)</f>
        <v>7.2323830951903645E-13</v>
      </c>
      <c r="EG582" s="409">
        <f t="shared" si="967"/>
        <v>0.54034949420636691</v>
      </c>
      <c r="EH582" s="409">
        <f t="shared" si="967"/>
        <v>0</v>
      </c>
      <c r="EI582" s="409">
        <f t="shared" si="967"/>
        <v>0</v>
      </c>
      <c r="EJ582" s="409">
        <f t="shared" si="967"/>
        <v>742.21541228865931</v>
      </c>
      <c r="EK582" s="409">
        <f t="shared" si="967"/>
        <v>0</v>
      </c>
      <c r="EL582" s="409">
        <f t="shared" si="967"/>
        <v>0</v>
      </c>
      <c r="EM582" s="409">
        <f t="shared" si="967"/>
        <v>9392.7686264620697</v>
      </c>
      <c r="EN582" s="409">
        <f t="shared" si="967"/>
        <v>418.53433520060059</v>
      </c>
      <c r="EO582" s="409">
        <f t="shared" si="967"/>
        <v>1168.7813850667703</v>
      </c>
      <c r="EP582" s="409">
        <f t="shared" si="967"/>
        <v>7062.6971444118308</v>
      </c>
      <c r="EQ582" s="409">
        <f t="shared" si="967"/>
        <v>1.9537763832922224E-12</v>
      </c>
      <c r="ER582" s="409">
        <f t="shared" si="967"/>
        <v>813.15311818903149</v>
      </c>
      <c r="ES582" s="409">
        <f t="shared" si="967"/>
        <v>0.17614852257798302</v>
      </c>
      <c r="ET582" s="409">
        <f t="shared" si="967"/>
        <v>1267.4231721021936</v>
      </c>
      <c r="EU582" s="409">
        <f t="shared" si="967"/>
        <v>2750.6099175336058</v>
      </c>
      <c r="EV582" s="409">
        <f t="shared" si="967"/>
        <v>2083.3942430507732</v>
      </c>
      <c r="EW582" s="409">
        <f t="shared" si="967"/>
        <v>571.04436434299453</v>
      </c>
      <c r="EX582" s="409">
        <f t="shared" si="967"/>
        <v>0</v>
      </c>
      <c r="EY582" s="409">
        <f t="shared" si="967"/>
        <v>30860</v>
      </c>
      <c r="EZ582" s="409">
        <f t="shared" si="967"/>
        <v>2989.042590295674</v>
      </c>
      <c r="FA582" s="409">
        <f t="shared" si="967"/>
        <v>44084.156445963141</v>
      </c>
      <c r="FB582" s="409">
        <f t="shared" si="967"/>
        <v>6.4681853623183017E-12</v>
      </c>
      <c r="FC582" s="409">
        <f t="shared" si="967"/>
        <v>1008.2648778382367</v>
      </c>
      <c r="FD582" s="409">
        <f t="shared" si="967"/>
        <v>87.927470853509831</v>
      </c>
      <c r="FE582" s="409">
        <f t="shared" si="967"/>
        <v>5740.4424532998746</v>
      </c>
      <c r="FF582" s="409">
        <f t="shared" si="967"/>
        <v>6223.953194144291</v>
      </c>
      <c r="FG582" s="409">
        <f t="shared" si="967"/>
        <v>739.30418489685508</v>
      </c>
      <c r="FH582" s="409">
        <f t="shared" si="967"/>
        <v>613.10861763862613</v>
      </c>
      <c r="FI582" s="409">
        <f t="shared" si="967"/>
        <v>0</v>
      </c>
      <c r="FJ582" s="409">
        <f t="shared" si="967"/>
        <v>3242.4142301033571</v>
      </c>
      <c r="FK582" s="409">
        <f t="shared" si="967"/>
        <v>76107</v>
      </c>
      <c r="FL582" s="409">
        <f t="shared" si="967"/>
        <v>90671.584971225253</v>
      </c>
      <c r="FM582" s="409">
        <f t="shared" si="967"/>
        <v>1.9047792856885515E-12</v>
      </c>
      <c r="FN582" s="409">
        <f t="shared" si="967"/>
        <v>32018.24500878885</v>
      </c>
      <c r="FO582" s="409">
        <f t="shared" si="967"/>
        <v>0</v>
      </c>
      <c r="FP582" s="409">
        <f t="shared" si="967"/>
        <v>9985.5452215201149</v>
      </c>
      <c r="FQ582" s="409">
        <f t="shared" si="967"/>
        <v>8327.9310302132453</v>
      </c>
      <c r="FR582" s="409">
        <f t="shared" si="967"/>
        <v>778.16428665677495</v>
      </c>
      <c r="FS582" s="409">
        <f t="shared" si="967"/>
        <v>4568.114239369238</v>
      </c>
      <c r="FT582" s="409">
        <f t="shared" si="967"/>
        <v>0</v>
      </c>
      <c r="FU582" s="409">
        <f t="shared" si="967"/>
        <v>7665.889765285664</v>
      </c>
      <c r="FV582" s="409">
        <f t="shared" si="967"/>
        <v>5132.1104481661077</v>
      </c>
      <c r="FW582" s="409">
        <f t="shared" si="967"/>
        <v>-579916.76862646197</v>
      </c>
      <c r="FX582" s="409">
        <f t="shared" si="967"/>
        <v>-2.8421709430404007E-13</v>
      </c>
      <c r="FY582" s="409">
        <f t="shared" si="967"/>
        <v>9.1878917668486437E-12</v>
      </c>
      <c r="FZ582" s="409">
        <f t="shared" si="967"/>
        <v>-9.1878917668486437E-12</v>
      </c>
      <c r="GA582" s="409">
        <f t="shared" si="967"/>
        <v>-2.8421709430404007E-14</v>
      </c>
      <c r="GB582" s="409">
        <f t="shared" si="967"/>
        <v>0</v>
      </c>
      <c r="GC582" s="409">
        <f t="shared" si="967"/>
        <v>-4.4122761000409128E-12</v>
      </c>
      <c r="GD582" s="409">
        <f t="shared" si="967"/>
        <v>-1.4363510381087963E-15</v>
      </c>
      <c r="GE582" s="409">
        <f t="shared" si="967"/>
        <v>1.7783691186323836E-13</v>
      </c>
      <c r="GF582" s="409">
        <f t="shared" si="967"/>
        <v>-2.0823898161381749E-12</v>
      </c>
      <c r="GG582" s="409">
        <f t="shared" si="967"/>
        <v>-7.3852035598065413E-13</v>
      </c>
      <c r="GH582" s="409">
        <f t="shared" si="967"/>
        <v>-5.3418380829839407E-13</v>
      </c>
      <c r="GI582" s="409">
        <f t="shared" si="967"/>
        <v>-4.6326571051524823E-13</v>
      </c>
      <c r="GJ582" s="409">
        <f t="shared" si="967"/>
        <v>4.3129944060638081E-12</v>
      </c>
      <c r="GK582" s="409">
        <f t="shared" si="967"/>
        <v>-3.7696625335148504E-12</v>
      </c>
      <c r="GL582" s="409">
        <f t="shared" si="967"/>
        <v>600</v>
      </c>
      <c r="GM582" s="409">
        <f t="shared" si="967"/>
        <v>146740</v>
      </c>
      <c r="GN582" s="409">
        <f t="shared" si="967"/>
        <v>302</v>
      </c>
      <c r="GO582" s="409">
        <f t="shared" si="967"/>
        <v>282653</v>
      </c>
      <c r="GP582" s="409">
        <f t="shared" si="967"/>
        <v>723</v>
      </c>
      <c r="GQ582" s="409">
        <f t="shared" si="967"/>
        <v>8534</v>
      </c>
      <c r="GR582" s="409">
        <f>SUM(GR379:GR498)</f>
        <v>136903</v>
      </c>
      <c r="GS582" s="409">
        <f>SUM(GS379:GS498)</f>
        <v>9392.7686264620697</v>
      </c>
      <c r="GT582" s="409">
        <f>SUM(GT379:GT498)</f>
        <v>54559</v>
      </c>
      <c r="GU582" s="409">
        <f>SUM(GU379:GU498)</f>
        <v>108327</v>
      </c>
      <c r="GV582" s="409">
        <f>SUM(GV379:GV498)</f>
        <v>68476</v>
      </c>
    </row>
    <row r="583" spans="5:204" x14ac:dyDescent="0.25"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418"/>
      <c r="P583" s="418"/>
      <c r="Q583" s="418"/>
      <c r="R583" s="418"/>
      <c r="S583" s="418"/>
      <c r="T583" s="418"/>
      <c r="U583" s="418"/>
      <c r="V583" s="418"/>
      <c r="W583" s="418"/>
      <c r="X583" s="418"/>
      <c r="Y583" s="409">
        <f>SUM(Y499:Y574)</f>
        <v>39768</v>
      </c>
      <c r="Z583" s="471"/>
      <c r="AA583" s="471"/>
      <c r="AB583" s="471"/>
      <c r="AC583" s="471"/>
      <c r="AD583" s="471"/>
      <c r="AE583" s="471"/>
      <c r="AF583" s="471"/>
      <c r="AG583" s="471">
        <v>6</v>
      </c>
      <c r="AH583" s="409">
        <f t="shared" ref="AH583:BB583" si="968">SUM(AH499:AH574)</f>
        <v>527050.29878656403</v>
      </c>
      <c r="AI583" s="409">
        <f t="shared" si="968"/>
        <v>330860.78303576482</v>
      </c>
      <c r="AJ583" s="409">
        <f t="shared" si="968"/>
        <v>540875.0747</v>
      </c>
      <c r="AK583" s="409">
        <f>SUM(AK499:AK574)</f>
        <v>317036.00712232891</v>
      </c>
      <c r="AL583" s="409">
        <f t="shared" si="968"/>
        <v>0</v>
      </c>
      <c r="AM583" s="409">
        <f t="shared" si="968"/>
        <v>857911.08182232885</v>
      </c>
      <c r="AN583" s="409">
        <f t="shared" si="968"/>
        <v>527050.29878656403</v>
      </c>
      <c r="AO583" s="409">
        <f t="shared" si="968"/>
        <v>162</v>
      </c>
      <c r="AP583" s="409">
        <f t="shared" si="968"/>
        <v>456</v>
      </c>
      <c r="AQ583" s="409">
        <f t="shared" si="968"/>
        <v>920963.93850576028</v>
      </c>
      <c r="AR583" s="409">
        <f t="shared" si="968"/>
        <v>-590103.15546999546</v>
      </c>
      <c r="AS583" s="409">
        <f t="shared" si="968"/>
        <v>42843</v>
      </c>
      <c r="AT583" s="409">
        <f t="shared" si="968"/>
        <v>587028.15546999546</v>
      </c>
      <c r="AU583" s="409">
        <f t="shared" si="968"/>
        <v>392452.12144150655</v>
      </c>
      <c r="AV583" s="409">
        <f t="shared" si="968"/>
        <v>59</v>
      </c>
      <c r="AW583" s="409">
        <f t="shared" si="968"/>
        <v>36</v>
      </c>
      <c r="AX583" s="409">
        <f t="shared" si="968"/>
        <v>73</v>
      </c>
      <c r="AY583" s="409">
        <f t="shared" si="968"/>
        <v>23967.850912568927</v>
      </c>
      <c r="AZ583" s="409">
        <f t="shared" si="968"/>
        <v>16438.144887431074</v>
      </c>
      <c r="BA583" s="409">
        <f t="shared" si="968"/>
        <v>2437.0042000000003</v>
      </c>
      <c r="BB583" s="409">
        <f t="shared" si="968"/>
        <v>0</v>
      </c>
      <c r="BC583" s="474"/>
      <c r="BD583" s="474"/>
      <c r="BE583" s="474"/>
      <c r="BF583" s="474"/>
      <c r="BG583" s="474"/>
      <c r="BH583" s="474"/>
      <c r="BI583" s="474"/>
      <c r="BJ583" s="474"/>
      <c r="BK583" s="474"/>
      <c r="BL583" s="474"/>
      <c r="BM583" s="409"/>
      <c r="BN583" s="409"/>
      <c r="BO583" s="409"/>
      <c r="BP583" s="409"/>
      <c r="BQ583" s="409"/>
      <c r="BR583" s="141" t="s">
        <v>1768</v>
      </c>
      <c r="BS583" s="409">
        <f>SUM(BS499:BS574)</f>
        <v>39768</v>
      </c>
      <c r="BT583" s="409">
        <f t="shared" ref="BT583:EE583" si="969">SUM(BT499:BT574)</f>
        <v>1500.6436716615447</v>
      </c>
      <c r="BU583" s="409">
        <f t="shared" si="969"/>
        <v>3334.2941750109517</v>
      </c>
      <c r="BV583" s="409">
        <f t="shared" si="969"/>
        <v>1394.8088822811126</v>
      </c>
      <c r="BW583" s="409">
        <f t="shared" si="969"/>
        <v>10530.542693436948</v>
      </c>
      <c r="BX583" s="409">
        <f t="shared" si="969"/>
        <v>2888.1077457965166</v>
      </c>
      <c r="BY583" s="409">
        <f t="shared" si="969"/>
        <v>1896.2419844739359</v>
      </c>
      <c r="BZ583" s="409">
        <f t="shared" si="969"/>
        <v>314.03616982512148</v>
      </c>
      <c r="CA583" s="409">
        <f t="shared" si="969"/>
        <v>2109.1755900827957</v>
      </c>
      <c r="CB583" s="409">
        <f t="shared" si="969"/>
        <v>16438.144887431074</v>
      </c>
      <c r="CC583" s="409">
        <f t="shared" si="969"/>
        <v>2437.0042000000003</v>
      </c>
      <c r="CD583" s="409">
        <f t="shared" si="969"/>
        <v>26.95638951141272</v>
      </c>
      <c r="CE583" s="409">
        <f t="shared" si="969"/>
        <v>113691</v>
      </c>
      <c r="CF583" s="409">
        <f t="shared" si="969"/>
        <v>743.8815081967997</v>
      </c>
      <c r="CG583" s="409">
        <f t="shared" si="969"/>
        <v>200.41016853970871</v>
      </c>
      <c r="CH583" s="409">
        <f t="shared" si="969"/>
        <v>31665.550966471423</v>
      </c>
      <c r="CI583" s="409">
        <f t="shared" si="969"/>
        <v>709.23759543748361</v>
      </c>
      <c r="CJ583" s="409">
        <f t="shared" si="969"/>
        <v>0</v>
      </c>
      <c r="CK583" s="409">
        <f t="shared" si="969"/>
        <v>55.989420769053581</v>
      </c>
      <c r="CL583" s="409">
        <f t="shared" si="969"/>
        <v>1713.5711002574249</v>
      </c>
      <c r="CM583" s="409">
        <f t="shared" si="969"/>
        <v>23920.147247352706</v>
      </c>
      <c r="CN583" s="409">
        <f t="shared" si="969"/>
        <v>92883.255603464</v>
      </c>
      <c r="CO583" s="409">
        <f t="shared" si="969"/>
        <v>226.6534606638738</v>
      </c>
      <c r="CP583" s="409">
        <f t="shared" si="969"/>
        <v>2891.5697433556502</v>
      </c>
      <c r="CQ583" s="409">
        <f t="shared" si="969"/>
        <v>45516</v>
      </c>
      <c r="CR583" s="409">
        <f t="shared" si="969"/>
        <v>3503.883447549932</v>
      </c>
      <c r="CS583" s="409">
        <f t="shared" si="969"/>
        <v>13161.887897323271</v>
      </c>
      <c r="CT583" s="409">
        <f t="shared" si="969"/>
        <v>11918.64972063086</v>
      </c>
      <c r="CU583" s="409">
        <f t="shared" si="969"/>
        <v>0</v>
      </c>
      <c r="CV583" s="409">
        <f t="shared" si="969"/>
        <v>374.48952773811862</v>
      </c>
      <c r="CW583" s="409">
        <f t="shared" si="969"/>
        <v>10318.84401644947</v>
      </c>
      <c r="CX583" s="409">
        <f t="shared" si="969"/>
        <v>23428.829155870168</v>
      </c>
      <c r="CY583" s="409">
        <f t="shared" si="969"/>
        <v>53325.193030418654</v>
      </c>
      <c r="CZ583" s="409">
        <f t="shared" si="969"/>
        <v>1.5974425059476605</v>
      </c>
      <c r="DA583" s="409">
        <f t="shared" si="969"/>
        <v>2001.7740747313821</v>
      </c>
      <c r="DB583" s="409">
        <f t="shared" si="969"/>
        <v>1224.9223831856209</v>
      </c>
      <c r="DC583" s="409">
        <f t="shared" si="969"/>
        <v>62125</v>
      </c>
      <c r="DD583" s="409">
        <f t="shared" si="969"/>
        <v>14212.90688213756</v>
      </c>
      <c r="DE583" s="409">
        <f t="shared" si="969"/>
        <v>37.260605708137469</v>
      </c>
      <c r="DF583" s="409">
        <f t="shared" si="969"/>
        <v>0</v>
      </c>
      <c r="DG583" s="409">
        <f t="shared" si="969"/>
        <v>31.939655876772491</v>
      </c>
      <c r="DH583" s="409">
        <f t="shared" si="969"/>
        <v>201.54811807687267</v>
      </c>
      <c r="DI583" s="409">
        <f t="shared" si="969"/>
        <v>273.12118839760933</v>
      </c>
      <c r="DJ583" s="409">
        <f t="shared" si="969"/>
        <v>90880.929649380094</v>
      </c>
      <c r="DK583" s="409">
        <f t="shared" si="969"/>
        <v>8.1242902385564939</v>
      </c>
      <c r="DL583" s="409">
        <f t="shared" si="969"/>
        <v>73.493495040972689</v>
      </c>
      <c r="DM583" s="409">
        <f t="shared" si="969"/>
        <v>9.2685685559884377</v>
      </c>
      <c r="DN583" s="409">
        <f t="shared" si="969"/>
        <v>8.1453691465010376</v>
      </c>
      <c r="DO583" s="409">
        <f t="shared" si="969"/>
        <v>-159108</v>
      </c>
      <c r="DP583" s="409">
        <f t="shared" si="969"/>
        <v>55.393606158247636</v>
      </c>
      <c r="DQ583" s="409">
        <f t="shared" si="969"/>
        <v>0</v>
      </c>
      <c r="DR583" s="409">
        <f t="shared" si="969"/>
        <v>0</v>
      </c>
      <c r="DS583" s="409">
        <f t="shared" si="969"/>
        <v>8.856353028482987</v>
      </c>
      <c r="DT583" s="409">
        <f t="shared" si="969"/>
        <v>5736.2002130128967</v>
      </c>
      <c r="DU583" s="409">
        <f t="shared" si="969"/>
        <v>8409.5181048183549</v>
      </c>
      <c r="DV583" s="409">
        <f t="shared" si="969"/>
        <v>118.24816953802078</v>
      </c>
      <c r="DW583" s="409">
        <f t="shared" si="969"/>
        <v>381.0398357712794</v>
      </c>
      <c r="DX583" s="409">
        <f t="shared" si="969"/>
        <v>1744.1022373019223</v>
      </c>
      <c r="DY583" s="409">
        <f t="shared" si="969"/>
        <v>3201.3326827015026</v>
      </c>
      <c r="DZ583" s="409">
        <f t="shared" si="969"/>
        <v>8830.3911329131352</v>
      </c>
      <c r="EA583" s="409">
        <f t="shared" si="969"/>
        <v>-78132</v>
      </c>
      <c r="EB583" s="409">
        <f t="shared" si="969"/>
        <v>0</v>
      </c>
      <c r="EC583" s="409">
        <f t="shared" si="969"/>
        <v>329.19088001556787</v>
      </c>
      <c r="ED583" s="409">
        <f t="shared" si="969"/>
        <v>2760.3243417641561</v>
      </c>
      <c r="EE583" s="409">
        <f t="shared" si="969"/>
        <v>13794.530837333125</v>
      </c>
      <c r="EF583" s="409">
        <f t="shared" ref="EF583:GQ583" si="970">SUM(EF499:EF574)</f>
        <v>26829.83988266129</v>
      </c>
      <c r="EG583" s="409">
        <f t="shared" si="970"/>
        <v>1.1128113017221726</v>
      </c>
      <c r="EH583" s="409">
        <f t="shared" si="970"/>
        <v>16.77952479371011</v>
      </c>
      <c r="EI583" s="409">
        <f t="shared" si="970"/>
        <v>729.04525073364096</v>
      </c>
      <c r="EJ583" s="409">
        <f t="shared" si="970"/>
        <v>0</v>
      </c>
      <c r="EK583" s="409">
        <f t="shared" si="970"/>
        <v>2081.6657399783817</v>
      </c>
      <c r="EL583" s="409">
        <f t="shared" si="970"/>
        <v>235.83273692805946</v>
      </c>
      <c r="EM583" s="409">
        <f t="shared" si="970"/>
        <v>87581.783035764864</v>
      </c>
      <c r="EN583" s="409">
        <f t="shared" si="970"/>
        <v>2.5276848246935102</v>
      </c>
      <c r="EO583" s="409">
        <f t="shared" si="970"/>
        <v>0</v>
      </c>
      <c r="EP583" s="409">
        <f t="shared" si="970"/>
        <v>86354.410107556178</v>
      </c>
      <c r="EQ583" s="409">
        <f t="shared" si="970"/>
        <v>60.564649643895414</v>
      </c>
      <c r="ER583" s="409">
        <f t="shared" si="970"/>
        <v>1036.9325726236132</v>
      </c>
      <c r="ES583" s="409">
        <f t="shared" si="970"/>
        <v>671.25774050507334</v>
      </c>
      <c r="ET583" s="409">
        <f t="shared" si="970"/>
        <v>7613.6247892800784</v>
      </c>
      <c r="EU583" s="409">
        <f t="shared" si="970"/>
        <v>8295.8125307818937</v>
      </c>
      <c r="EV583" s="409">
        <f t="shared" si="970"/>
        <v>6232.7132837171539</v>
      </c>
      <c r="EW583" s="409">
        <f t="shared" si="970"/>
        <v>14278.44945781754</v>
      </c>
      <c r="EX583" s="409">
        <f t="shared" si="970"/>
        <v>1.7669118116419669</v>
      </c>
      <c r="EY583" s="409">
        <f t="shared" si="970"/>
        <v>216947</v>
      </c>
      <c r="EZ583" s="409">
        <f t="shared" si="970"/>
        <v>19653.00437453729</v>
      </c>
      <c r="FA583" s="409">
        <f t="shared" si="970"/>
        <v>158838.27396674725</v>
      </c>
      <c r="FB583" s="409">
        <f t="shared" si="970"/>
        <v>3479.1643721784999</v>
      </c>
      <c r="FC583" s="409">
        <f t="shared" si="970"/>
        <v>1243.6957493960617</v>
      </c>
      <c r="FD583" s="409">
        <f t="shared" si="970"/>
        <v>2166.931981564187</v>
      </c>
      <c r="FE583" s="409">
        <f t="shared" si="970"/>
        <v>6813.2326006310077</v>
      </c>
      <c r="FF583" s="409">
        <f t="shared" si="970"/>
        <v>5664.2442466168377</v>
      </c>
      <c r="FG583" s="409">
        <f t="shared" si="970"/>
        <v>13725.063225936281</v>
      </c>
      <c r="FH583" s="409">
        <f t="shared" si="970"/>
        <v>2376.0489980319458</v>
      </c>
      <c r="FI583" s="409">
        <f t="shared" si="970"/>
        <v>0.26275197198986144</v>
      </c>
      <c r="FJ583" s="409">
        <f t="shared" si="970"/>
        <v>569.25894229068103</v>
      </c>
      <c r="FK583" s="409">
        <f t="shared" si="970"/>
        <v>2472</v>
      </c>
      <c r="FL583" s="409">
        <f t="shared" si="970"/>
        <v>63668.463837805612</v>
      </c>
      <c r="FM583" s="409">
        <f t="shared" si="970"/>
        <v>20077.797665755403</v>
      </c>
      <c r="FN583" s="409">
        <f t="shared" si="970"/>
        <v>411.6791142207918</v>
      </c>
      <c r="FO583" s="409">
        <f t="shared" si="970"/>
        <v>28524.509932576198</v>
      </c>
      <c r="FP583" s="409">
        <f t="shared" si="970"/>
        <v>51421.628487103997</v>
      </c>
      <c r="FQ583" s="409">
        <f t="shared" si="970"/>
        <v>24472.362672382515</v>
      </c>
      <c r="FR583" s="409">
        <f t="shared" si="970"/>
        <v>72976.278178085864</v>
      </c>
      <c r="FS583" s="409">
        <f t="shared" si="970"/>
        <v>103622.0195334912</v>
      </c>
      <c r="FT583" s="409">
        <f t="shared" si="970"/>
        <v>1.8838217378490407</v>
      </c>
      <c r="FU583" s="409">
        <f t="shared" si="970"/>
        <v>1476.5677186599912</v>
      </c>
      <c r="FV583" s="409">
        <f t="shared" si="970"/>
        <v>77067.676105803519</v>
      </c>
      <c r="FW583" s="409">
        <f t="shared" si="970"/>
        <v>527050.29878656403</v>
      </c>
      <c r="FX583" s="409">
        <f t="shared" si="970"/>
        <v>559527.81466400856</v>
      </c>
      <c r="FY583" s="409">
        <f t="shared" si="970"/>
        <v>857850.51717268501</v>
      </c>
      <c r="FZ583" s="409">
        <f t="shared" si="970"/>
        <v>60.564649643860882</v>
      </c>
      <c r="GA583" s="409">
        <f t="shared" si="970"/>
        <v>4.60964599824365E-13</v>
      </c>
      <c r="GB583" s="409">
        <f t="shared" si="970"/>
        <v>8.347766922156552E-13</v>
      </c>
      <c r="GC583" s="409">
        <f t="shared" si="970"/>
        <v>3.0635216585750413E-13</v>
      </c>
      <c r="GD583" s="409">
        <f t="shared" si="970"/>
        <v>-5.149214388211476E-13</v>
      </c>
      <c r="GE583" s="409">
        <f t="shared" si="970"/>
        <v>-4.508893258758917E-13</v>
      </c>
      <c r="GF583" s="409">
        <f t="shared" si="970"/>
        <v>-8.3691387153805863E-13</v>
      </c>
      <c r="GG583" s="409">
        <f t="shared" si="970"/>
        <v>-6.3060667798708891E-14</v>
      </c>
      <c r="GH583" s="409">
        <f t="shared" si="970"/>
        <v>2.5463693653637876E-12</v>
      </c>
      <c r="GI583" s="409">
        <f t="shared" si="970"/>
        <v>2.6145136403088465E-12</v>
      </c>
      <c r="GJ583" s="409">
        <f t="shared" si="970"/>
        <v>4.5474735088646412E-12</v>
      </c>
      <c r="GK583" s="409">
        <f t="shared" si="970"/>
        <v>9.4446646684009927E-12</v>
      </c>
      <c r="GL583" s="409">
        <f t="shared" si="970"/>
        <v>456</v>
      </c>
      <c r="GM583" s="409">
        <f t="shared" si="970"/>
        <v>42843</v>
      </c>
      <c r="GN583" s="409">
        <f t="shared" si="970"/>
        <v>151919</v>
      </c>
      <c r="GO583" s="409">
        <f t="shared" si="970"/>
        <v>119150</v>
      </c>
      <c r="GP583" s="409">
        <f t="shared" si="970"/>
        <v>108866</v>
      </c>
      <c r="GQ583" s="409">
        <f t="shared" si="970"/>
        <v>14309</v>
      </c>
      <c r="GR583" s="409">
        <f>SUM(GR499:GR574)</f>
        <v>57989</v>
      </c>
      <c r="GS583" s="409">
        <f>SUM(GS499:GS574)</f>
        <v>89481.938505760278</v>
      </c>
      <c r="GT583" s="409">
        <f>SUM(GT499:GT574)</f>
        <v>220101</v>
      </c>
      <c r="GU583" s="409">
        <f>SUM(GU499:GU574)</f>
        <v>116305</v>
      </c>
      <c r="GV583" s="409">
        <f>SUM(GV499:GV574)</f>
        <v>919502.4202280707</v>
      </c>
    </row>
    <row r="584" spans="5:204" x14ac:dyDescent="0.25"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418"/>
      <c r="P584" s="418"/>
      <c r="Q584" s="418"/>
      <c r="R584" s="418"/>
      <c r="S584" s="418"/>
      <c r="T584" s="418"/>
      <c r="U584" s="418"/>
      <c r="V584" s="418"/>
      <c r="W584" s="418"/>
      <c r="X584" s="418"/>
      <c r="Y584" s="471"/>
      <c r="Z584" s="471"/>
      <c r="AA584" s="471"/>
      <c r="AB584" s="471"/>
      <c r="AC584" s="471"/>
      <c r="AD584" s="471"/>
      <c r="AE584" s="471"/>
      <c r="AF584" s="471"/>
      <c r="AG584" s="471"/>
      <c r="AH584" s="471"/>
      <c r="AI584" s="471"/>
      <c r="AJ584" s="418"/>
      <c r="AK584" s="418"/>
      <c r="AL584" s="418"/>
      <c r="AM584" s="418"/>
      <c r="AN584" s="471"/>
      <c r="AO584" s="472"/>
      <c r="AQ584" s="473"/>
      <c r="AR584" s="473"/>
      <c r="AS584" s="473"/>
      <c r="AT584" s="473"/>
      <c r="AU584" s="473"/>
      <c r="AV584" s="473"/>
      <c r="AW584" s="473"/>
      <c r="AX584" s="473"/>
      <c r="AY584" s="473"/>
      <c r="BB584" s="473"/>
      <c r="BC584" s="474"/>
      <c r="BD584" s="474"/>
      <c r="BE584" s="474"/>
      <c r="BF584" s="474"/>
      <c r="BG584" s="474"/>
      <c r="BH584" s="474"/>
      <c r="BI584" s="474"/>
      <c r="BJ584" s="474"/>
      <c r="BK584" s="474"/>
      <c r="BL584" s="474"/>
      <c r="BM584" s="409"/>
      <c r="BN584" s="473"/>
      <c r="BO584" s="475"/>
      <c r="BP584" s="475"/>
      <c r="BQ584" s="476"/>
      <c r="BR584" s="477"/>
      <c r="BS584" s="409"/>
      <c r="BT584" s="409"/>
      <c r="BU584" s="409"/>
      <c r="BV584" s="409"/>
      <c r="BW584" s="409"/>
      <c r="BX584" s="409"/>
      <c r="BY584" s="409"/>
      <c r="BZ584" s="409"/>
      <c r="CA584" s="409"/>
      <c r="CB584" s="409"/>
      <c r="CC584" s="409"/>
      <c r="CD584" s="409"/>
      <c r="CE584" s="409"/>
      <c r="CF584" s="409"/>
      <c r="CG584" s="409"/>
      <c r="CH584" s="409"/>
      <c r="CI584" s="409"/>
      <c r="CJ584" s="409"/>
      <c r="CK584" s="409"/>
      <c r="CL584" s="409"/>
      <c r="CM584" s="409"/>
      <c r="CN584" s="409"/>
      <c r="CO584" s="409"/>
      <c r="CP584" s="409"/>
      <c r="CQ584" s="409"/>
      <c r="CR584" s="409"/>
      <c r="CS584" s="409"/>
      <c r="CT584" s="409"/>
      <c r="CU584" s="409"/>
      <c r="CV584" s="409"/>
      <c r="CW584" s="409"/>
      <c r="CX584" s="474"/>
      <c r="CY584" s="474"/>
      <c r="CZ584" s="409"/>
      <c r="DA584" s="409"/>
      <c r="DB584" s="409"/>
      <c r="DC584" s="409"/>
      <c r="DD584" s="409"/>
      <c r="DE584" s="409"/>
      <c r="DF584" s="409"/>
      <c r="DG584" s="409"/>
      <c r="DH584" s="409"/>
      <c r="DI584" s="474"/>
      <c r="DJ584" s="474"/>
      <c r="DK584" s="409"/>
      <c r="DL584" s="409"/>
      <c r="DM584" s="409"/>
      <c r="DN584" s="409"/>
      <c r="DO584" s="409"/>
      <c r="DP584" s="409"/>
      <c r="DQ584" s="409"/>
      <c r="DR584" s="409"/>
      <c r="DS584" s="409"/>
      <c r="DT584" s="474"/>
      <c r="DU584" s="474"/>
      <c r="DV584" s="409"/>
      <c r="DW584" s="409"/>
      <c r="DX584" s="409"/>
      <c r="DY584" s="409"/>
      <c r="DZ584" s="409"/>
      <c r="EA584" s="409"/>
      <c r="EB584" s="409"/>
      <c r="EC584" s="409"/>
      <c r="ED584" s="409"/>
      <c r="EE584" s="474"/>
      <c r="EF584" s="474"/>
      <c r="EG584" s="474"/>
      <c r="EH584" s="474"/>
      <c r="EI584" s="474"/>
      <c r="EJ584" s="474"/>
      <c r="EK584" s="474"/>
      <c r="EL584" s="474"/>
      <c r="EM584" s="474"/>
      <c r="EN584" s="474"/>
      <c r="EO584" s="474"/>
      <c r="EP584" s="474"/>
      <c r="EQ584" s="474"/>
      <c r="ER584" s="409"/>
      <c r="ES584" s="409"/>
      <c r="ET584" s="409"/>
      <c r="EU584" s="409"/>
      <c r="EV584" s="409"/>
      <c r="EW584" s="409"/>
      <c r="EX584" s="409"/>
      <c r="EY584" s="409"/>
      <c r="EZ584" s="409"/>
      <c r="FA584" s="474"/>
      <c r="FB584" s="474"/>
      <c r="FC584" s="409"/>
      <c r="FD584" s="409"/>
      <c r="FE584" s="409"/>
      <c r="FF584" s="409"/>
      <c r="FG584" s="409"/>
      <c r="FH584" s="409"/>
      <c r="FI584" s="409"/>
      <c r="FJ584" s="409"/>
      <c r="FK584" s="409"/>
      <c r="FL584" s="474"/>
      <c r="FM584" s="474"/>
      <c r="FN584" s="474"/>
      <c r="FO584" s="474"/>
      <c r="FP584" s="474"/>
      <c r="FQ584" s="474"/>
      <c r="FR584" s="474"/>
      <c r="FS584" s="474"/>
      <c r="FT584" s="474"/>
      <c r="FU584" s="474"/>
      <c r="FV584" s="474"/>
      <c r="FW584" s="409"/>
      <c r="FX584" s="409"/>
      <c r="FY584" s="478"/>
      <c r="FZ584" s="472"/>
      <c r="GA584" s="478"/>
      <c r="GB584" s="479"/>
      <c r="GC584" s="479"/>
      <c r="GD584" s="479"/>
      <c r="GE584" s="479"/>
      <c r="GF584" s="479"/>
      <c r="GG584" s="479"/>
      <c r="GH584" s="479"/>
      <c r="GI584" s="479"/>
      <c r="GK584" s="472"/>
    </row>
    <row r="585" spans="5:204" x14ac:dyDescent="0.25"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418"/>
      <c r="P585" s="418"/>
      <c r="Q585" s="418"/>
      <c r="R585" s="418"/>
      <c r="S585" s="418"/>
      <c r="T585" s="418"/>
      <c r="U585" s="418"/>
      <c r="V585" s="418"/>
      <c r="W585" s="418"/>
      <c r="X585" s="418"/>
      <c r="Y585" s="471"/>
      <c r="Z585" s="471"/>
      <c r="AA585" s="471"/>
      <c r="AB585" s="471"/>
      <c r="AC585" s="471"/>
      <c r="AD585" s="471"/>
      <c r="AE585" s="471"/>
      <c r="AF585" s="471"/>
      <c r="AG585" s="471"/>
      <c r="AH585" s="471"/>
      <c r="AI585" s="471"/>
      <c r="AJ585" s="418"/>
      <c r="AK585" s="418"/>
      <c r="AL585" s="418"/>
      <c r="AM585" s="418"/>
      <c r="AN585" s="471"/>
      <c r="AO585" s="472"/>
      <c r="AQ585" s="473"/>
      <c r="AR585" s="473"/>
      <c r="AS585" s="473"/>
      <c r="AT585" s="473"/>
      <c r="AU585" s="473"/>
      <c r="AV585" s="473"/>
      <c r="AW585" s="473"/>
      <c r="AX585" s="473"/>
      <c r="AY585" s="473"/>
      <c r="BB585" s="473"/>
      <c r="BC585" s="474"/>
      <c r="BD585" s="474"/>
      <c r="BE585" s="474"/>
      <c r="BF585" s="474"/>
      <c r="BG585" s="474"/>
      <c r="BH585" s="474"/>
      <c r="BI585" s="474"/>
      <c r="BJ585" s="474"/>
      <c r="BK585" s="474"/>
      <c r="BL585" s="474"/>
      <c r="BM585" s="409"/>
      <c r="BN585" s="473"/>
      <c r="BO585" s="475"/>
      <c r="BP585" s="475"/>
      <c r="BQ585" s="476"/>
      <c r="BR585" s="477"/>
      <c r="BS585" s="409"/>
      <c r="BT585" s="409"/>
      <c r="BU585" s="409"/>
      <c r="BV585" s="409"/>
      <c r="BW585" s="409"/>
      <c r="BX585" s="409"/>
      <c r="BY585" s="409"/>
      <c r="BZ585" s="409"/>
      <c r="CA585" s="409"/>
      <c r="CB585" s="409"/>
      <c r="CC585" s="409"/>
      <c r="CD585" s="409"/>
      <c r="CE585" s="409"/>
      <c r="CF585" s="409"/>
      <c r="CG585" s="409"/>
      <c r="CH585" s="409"/>
      <c r="CI585" s="409"/>
      <c r="CJ585" s="409"/>
      <c r="CK585" s="409"/>
      <c r="CL585" s="409"/>
      <c r="CM585" s="409"/>
      <c r="CN585" s="409"/>
      <c r="CO585" s="409"/>
      <c r="CP585" s="409"/>
      <c r="CQ585" s="409"/>
      <c r="CR585" s="409"/>
      <c r="CS585" s="409"/>
      <c r="CT585" s="409"/>
      <c r="CU585" s="409"/>
      <c r="CV585" s="409"/>
      <c r="CW585" s="409"/>
      <c r="CX585" s="474"/>
      <c r="CY585" s="474"/>
      <c r="CZ585" s="409"/>
      <c r="DA585" s="409"/>
      <c r="DB585" s="409"/>
      <c r="DC585" s="409"/>
      <c r="DD585" s="409"/>
      <c r="DE585" s="409"/>
      <c r="DF585" s="409"/>
      <c r="DG585" s="409"/>
      <c r="DH585" s="409"/>
      <c r="DI585" s="474"/>
      <c r="DJ585" s="474"/>
      <c r="DK585" s="409"/>
      <c r="DL585" s="409"/>
      <c r="DM585" s="409"/>
      <c r="DN585" s="409"/>
      <c r="DO585" s="409"/>
      <c r="DP585" s="409"/>
      <c r="DQ585" s="409"/>
      <c r="DR585" s="409"/>
      <c r="DS585" s="409"/>
      <c r="DT585" s="474"/>
      <c r="DU585" s="474"/>
      <c r="DV585" s="409"/>
      <c r="DW585" s="409"/>
      <c r="DX585" s="409"/>
      <c r="DY585" s="409"/>
      <c r="DZ585" s="409"/>
      <c r="EA585" s="409"/>
      <c r="EB585" s="409"/>
      <c r="EC585" s="409"/>
      <c r="ED585" s="409"/>
      <c r="EE585" s="474"/>
      <c r="EF585" s="474"/>
      <c r="EG585" s="474"/>
      <c r="EH585" s="474"/>
      <c r="EI585" s="474"/>
      <c r="EJ585" s="474"/>
      <c r="EK585" s="474"/>
      <c r="EL585" s="474"/>
      <c r="EM585" s="474"/>
      <c r="EN585" s="474"/>
      <c r="EO585" s="474"/>
      <c r="EP585" s="474"/>
      <c r="EQ585" s="474"/>
      <c r="ER585" s="409"/>
      <c r="ES585" s="409"/>
      <c r="ET585" s="409"/>
      <c r="EU585" s="409"/>
      <c r="EV585" s="409"/>
      <c r="EW585" s="409"/>
      <c r="EX585" s="409"/>
      <c r="EY585" s="409"/>
      <c r="EZ585" s="409"/>
      <c r="FA585" s="474"/>
      <c r="FB585" s="474"/>
      <c r="FC585" s="409"/>
      <c r="FD585" s="409"/>
      <c r="FE585" s="409"/>
      <c r="FF585" s="409"/>
      <c r="FG585" s="409"/>
      <c r="FH585" s="409"/>
      <c r="FI585" s="409"/>
      <c r="FJ585" s="409"/>
      <c r="FK585" s="409"/>
      <c r="FL585" s="474"/>
      <c r="FM585" s="474"/>
      <c r="FN585" s="474"/>
      <c r="FO585" s="474"/>
      <c r="FP585" s="474"/>
      <c r="FQ585" s="474"/>
      <c r="FR585" s="474"/>
      <c r="FS585" s="474"/>
      <c r="FT585" s="474"/>
      <c r="FU585" s="474"/>
      <c r="FV585" s="474"/>
      <c r="FW585" s="409"/>
      <c r="FX585" s="409"/>
      <c r="FY585" s="478"/>
      <c r="FZ585" s="472"/>
      <c r="GA585" s="478"/>
      <c r="GB585" s="479"/>
      <c r="GC585" s="479"/>
      <c r="GD585" s="479"/>
      <c r="GE585" s="479"/>
      <c r="GF585" s="479"/>
      <c r="GG585" s="479"/>
      <c r="GH585" s="479"/>
      <c r="GI585" s="479"/>
      <c r="GK585" s="472"/>
    </row>
    <row r="586" spans="5:204" x14ac:dyDescent="0.25"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418"/>
      <c r="P586" s="418"/>
      <c r="Q586" s="418"/>
      <c r="R586" s="418"/>
      <c r="S586" s="418"/>
      <c r="T586" s="418"/>
      <c r="U586" s="418"/>
      <c r="V586" s="418"/>
      <c r="W586" s="418"/>
      <c r="X586" s="418"/>
      <c r="Y586" s="471"/>
      <c r="Z586" s="471"/>
      <c r="AA586" s="471"/>
      <c r="AB586" s="471"/>
      <c r="AC586" s="471"/>
      <c r="AD586" s="471"/>
      <c r="AE586" s="471"/>
      <c r="AF586" s="471"/>
      <c r="AG586" s="471"/>
      <c r="AH586" s="471"/>
      <c r="AI586" s="471"/>
      <c r="AJ586" s="418"/>
      <c r="AK586" s="418"/>
      <c r="AL586" s="418"/>
      <c r="AM586" s="418"/>
      <c r="AN586" s="471"/>
      <c r="AO586" s="472"/>
      <c r="AQ586" s="473"/>
      <c r="AR586" s="473"/>
      <c r="AS586" s="473"/>
      <c r="AT586" s="473"/>
      <c r="AU586" s="473"/>
      <c r="AV586" s="473"/>
      <c r="AW586" s="473"/>
      <c r="AX586" s="473"/>
      <c r="AY586" s="473"/>
      <c r="BB586" s="473"/>
      <c r="BC586" s="474"/>
      <c r="BD586" s="474"/>
      <c r="BE586" s="474"/>
      <c r="BF586" s="474"/>
      <c r="BG586" s="474"/>
      <c r="BH586" s="474"/>
      <c r="BI586" s="474"/>
      <c r="BJ586" s="474"/>
      <c r="BK586" s="474"/>
      <c r="BL586" s="474"/>
      <c r="BM586" s="409"/>
      <c r="BN586" s="473"/>
      <c r="BO586" s="475"/>
      <c r="BP586" s="475"/>
      <c r="BQ586" s="476"/>
      <c r="BR586" s="477"/>
      <c r="BS586" s="409"/>
      <c r="BT586" s="409"/>
      <c r="BU586" s="409"/>
      <c r="BV586" s="409"/>
      <c r="BW586" s="409"/>
      <c r="BX586" s="409"/>
      <c r="BY586" s="409"/>
      <c r="BZ586" s="409"/>
      <c r="CA586" s="409"/>
      <c r="CB586" s="409"/>
      <c r="CC586" s="409"/>
      <c r="CD586" s="409"/>
      <c r="CE586" s="409"/>
      <c r="CF586" s="409"/>
      <c r="CG586" s="409"/>
      <c r="CH586" s="409"/>
      <c r="CI586" s="409"/>
      <c r="CJ586" s="409"/>
      <c r="CK586" s="409"/>
      <c r="CL586" s="409"/>
      <c r="CM586" s="409"/>
      <c r="CN586" s="409"/>
      <c r="CO586" s="409"/>
      <c r="CP586" s="409"/>
      <c r="CQ586" s="409"/>
      <c r="CR586" s="409"/>
      <c r="CS586" s="409"/>
      <c r="CT586" s="409"/>
      <c r="CU586" s="409"/>
      <c r="CV586" s="409"/>
      <c r="CW586" s="409"/>
      <c r="CX586" s="474"/>
      <c r="CY586" s="474"/>
      <c r="CZ586" s="409"/>
      <c r="DA586" s="409"/>
      <c r="DB586" s="409"/>
      <c r="DC586" s="409"/>
      <c r="DD586" s="409"/>
      <c r="DE586" s="409"/>
      <c r="DF586" s="409"/>
      <c r="DG586" s="409"/>
      <c r="DH586" s="409"/>
      <c r="DI586" s="474"/>
      <c r="DJ586" s="474"/>
      <c r="DK586" s="409"/>
      <c r="DL586" s="409"/>
      <c r="DM586" s="409"/>
      <c r="DN586" s="409"/>
      <c r="DO586" s="409"/>
      <c r="DP586" s="409"/>
      <c r="DQ586" s="409"/>
      <c r="DR586" s="409"/>
      <c r="DS586" s="409"/>
      <c r="DT586" s="474"/>
      <c r="DU586" s="474"/>
      <c r="DV586" s="409"/>
      <c r="DW586" s="409"/>
      <c r="DX586" s="409"/>
      <c r="DY586" s="409"/>
      <c r="DZ586" s="409"/>
      <c r="EA586" s="409"/>
      <c r="EB586" s="409"/>
      <c r="EC586" s="409"/>
      <c r="ED586" s="409"/>
      <c r="EE586" s="474"/>
      <c r="EF586" s="474"/>
      <c r="EG586" s="474"/>
      <c r="EH586" s="474"/>
      <c r="EI586" s="474"/>
      <c r="EJ586" s="474"/>
      <c r="EK586" s="474"/>
      <c r="EL586" s="474"/>
      <c r="EM586" s="474"/>
      <c r="EN586" s="474"/>
      <c r="EO586" s="474"/>
      <c r="EP586" s="474"/>
      <c r="EQ586" s="474"/>
      <c r="ER586" s="409"/>
      <c r="ES586" s="409"/>
      <c r="ET586" s="409"/>
      <c r="EU586" s="409"/>
      <c r="EV586" s="409"/>
      <c r="EW586" s="409"/>
      <c r="EX586" s="409"/>
      <c r="EY586" s="409"/>
      <c r="EZ586" s="409"/>
      <c r="FA586" s="474"/>
      <c r="FB586" s="474"/>
      <c r="FC586" s="409"/>
      <c r="FD586" s="409"/>
      <c r="FE586" s="409"/>
      <c r="FF586" s="409"/>
      <c r="FG586" s="409"/>
      <c r="FH586" s="409"/>
      <c r="FI586" s="409"/>
      <c r="FJ586" s="409"/>
      <c r="FK586" s="409"/>
      <c r="FL586" s="474"/>
      <c r="FM586" s="474"/>
      <c r="FN586" s="474"/>
      <c r="FO586" s="474"/>
      <c r="FP586" s="474"/>
      <c r="FQ586" s="474"/>
      <c r="FR586" s="474"/>
      <c r="FS586" s="474"/>
      <c r="FT586" s="474"/>
      <c r="FU586" s="474"/>
      <c r="FV586" s="474"/>
      <c r="FW586" s="409"/>
      <c r="FX586" s="409"/>
      <c r="FY586" s="478"/>
      <c r="FZ586" s="472"/>
      <c r="GA586" s="478"/>
      <c r="GB586" s="479"/>
      <c r="GC586" s="479"/>
      <c r="GD586" s="479"/>
      <c r="GE586" s="479"/>
      <c r="GF586" s="479"/>
      <c r="GG586" s="479"/>
      <c r="GH586" s="479"/>
      <c r="GI586" s="479"/>
      <c r="GK586" s="472"/>
    </row>
    <row r="587" spans="5:204" x14ac:dyDescent="0.25"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418"/>
      <c r="P587" s="418"/>
      <c r="Q587" s="418"/>
      <c r="R587" s="418"/>
      <c r="S587" s="418"/>
      <c r="T587" s="418"/>
      <c r="U587" s="418"/>
      <c r="V587" s="418"/>
      <c r="W587" s="418"/>
      <c r="X587" s="418"/>
      <c r="Y587" s="471"/>
      <c r="Z587" s="471"/>
      <c r="AA587" s="471"/>
      <c r="AB587" s="471"/>
      <c r="AC587" s="471"/>
      <c r="AD587" s="471"/>
      <c r="AE587" s="471"/>
      <c r="AF587" s="471"/>
      <c r="AG587" s="471"/>
      <c r="AH587" s="471"/>
      <c r="AI587" s="471"/>
      <c r="AJ587" s="418"/>
      <c r="AK587" s="418"/>
      <c r="AL587" s="418"/>
      <c r="AM587" s="418"/>
      <c r="AN587" s="471"/>
      <c r="AO587" s="472"/>
      <c r="AQ587" s="473"/>
      <c r="AR587" s="473"/>
      <c r="AS587" s="473"/>
      <c r="AT587" s="473"/>
      <c r="AU587" s="473"/>
      <c r="AV587" s="473"/>
      <c r="AW587" s="473"/>
      <c r="AX587" s="473"/>
      <c r="AY587" s="473"/>
      <c r="BB587" s="473"/>
      <c r="BC587" s="474"/>
      <c r="BD587" s="474"/>
      <c r="BE587" s="474"/>
      <c r="BF587" s="474"/>
      <c r="BG587" s="474"/>
      <c r="BH587" s="474"/>
      <c r="BI587" s="474"/>
      <c r="BJ587" s="474"/>
      <c r="BK587" s="474"/>
      <c r="BL587" s="474"/>
      <c r="BM587" s="409"/>
      <c r="BN587" s="473"/>
      <c r="BO587" s="475"/>
      <c r="BP587" s="475"/>
      <c r="BQ587" s="476"/>
      <c r="BR587" s="477"/>
      <c r="BS587" s="409"/>
      <c r="BT587" s="409"/>
      <c r="BU587" s="409"/>
      <c r="BV587" s="409"/>
      <c r="BW587" s="409"/>
      <c r="BX587" s="409"/>
      <c r="BY587" s="409"/>
      <c r="BZ587" s="409"/>
      <c r="CA587" s="409"/>
      <c r="CB587" s="409"/>
      <c r="CC587" s="409"/>
      <c r="CD587" s="409"/>
      <c r="CE587" s="409"/>
      <c r="CF587" s="409"/>
      <c r="CG587" s="409"/>
      <c r="CH587" s="409"/>
      <c r="CI587" s="409"/>
      <c r="CJ587" s="409"/>
      <c r="CK587" s="409"/>
      <c r="CL587" s="409"/>
      <c r="CM587" s="409"/>
      <c r="CN587" s="409"/>
      <c r="CO587" s="409"/>
      <c r="CP587" s="409"/>
      <c r="CQ587" s="409"/>
      <c r="CR587" s="409"/>
      <c r="CS587" s="409"/>
      <c r="CT587" s="409"/>
      <c r="CU587" s="409"/>
      <c r="CV587" s="409"/>
      <c r="CW587" s="409"/>
      <c r="CX587" s="474"/>
      <c r="CY587" s="474"/>
      <c r="CZ587" s="409"/>
      <c r="DA587" s="409"/>
      <c r="DB587" s="409"/>
      <c r="DC587" s="409"/>
      <c r="DD587" s="409"/>
      <c r="DE587" s="409"/>
      <c r="DF587" s="409"/>
      <c r="DG587" s="409"/>
      <c r="DH587" s="409"/>
      <c r="DI587" s="474"/>
      <c r="DJ587" s="474"/>
      <c r="DK587" s="409"/>
      <c r="DL587" s="409"/>
      <c r="DM587" s="409"/>
      <c r="DN587" s="409"/>
      <c r="DO587" s="409"/>
      <c r="DP587" s="409"/>
      <c r="DQ587" s="409"/>
      <c r="DR587" s="409"/>
      <c r="DS587" s="409"/>
      <c r="DT587" s="474"/>
      <c r="DU587" s="474"/>
      <c r="DV587" s="409"/>
      <c r="DW587" s="409"/>
      <c r="DX587" s="409"/>
      <c r="DY587" s="409"/>
      <c r="DZ587" s="409"/>
      <c r="EA587" s="409"/>
      <c r="EB587" s="409"/>
      <c r="EC587" s="409"/>
      <c r="ED587" s="409"/>
      <c r="EE587" s="474"/>
      <c r="EF587" s="474"/>
      <c r="EG587" s="474"/>
      <c r="EH587" s="474"/>
      <c r="EI587" s="474"/>
      <c r="EJ587" s="474"/>
      <c r="EK587" s="474"/>
      <c r="EL587" s="474"/>
      <c r="EM587" s="474"/>
      <c r="EN587" s="474"/>
      <c r="EO587" s="474"/>
      <c r="EP587" s="474"/>
      <c r="EQ587" s="474"/>
      <c r="ER587" s="409"/>
      <c r="ES587" s="409"/>
      <c r="ET587" s="409"/>
      <c r="EU587" s="409"/>
      <c r="EV587" s="409"/>
      <c r="EW587" s="409"/>
      <c r="EX587" s="409"/>
      <c r="EY587" s="409"/>
      <c r="EZ587" s="409"/>
      <c r="FA587" s="474"/>
      <c r="FB587" s="474"/>
      <c r="FC587" s="409"/>
      <c r="FD587" s="409"/>
      <c r="FE587" s="409"/>
      <c r="FF587" s="409"/>
      <c r="FG587" s="409"/>
      <c r="FH587" s="409"/>
      <c r="FI587" s="409"/>
      <c r="FJ587" s="409"/>
      <c r="FK587" s="409"/>
      <c r="FL587" s="474"/>
      <c r="FM587" s="474"/>
      <c r="FN587" s="474"/>
      <c r="FO587" s="474"/>
      <c r="FP587" s="474"/>
      <c r="FQ587" s="474"/>
      <c r="FR587" s="474"/>
      <c r="FS587" s="474"/>
      <c r="FT587" s="474"/>
      <c r="FU587" s="474"/>
      <c r="FV587" s="474"/>
      <c r="FW587" s="409"/>
      <c r="FX587" s="409"/>
      <c r="FY587" s="478"/>
      <c r="FZ587" s="472"/>
      <c r="GA587" s="478"/>
      <c r="GB587" s="479"/>
      <c r="GC587" s="479"/>
      <c r="GD587" s="479"/>
      <c r="GE587" s="479"/>
      <c r="GF587" s="479"/>
      <c r="GG587" s="479"/>
      <c r="GH587" s="479"/>
      <c r="GI587" s="479"/>
      <c r="GK587" s="472"/>
    </row>
  </sheetData>
  <sheetProtection password="C4BA" sheet="1" objects="1" scenarios="1" selectLockedCells="1" selectUnlockedCells="1"/>
  <mergeCells count="11">
    <mergeCell ref="BS2:FX2"/>
    <mergeCell ref="E1:X1"/>
    <mergeCell ref="O2:X2"/>
    <mergeCell ref="E2:N2"/>
    <mergeCell ref="AT2:BA2"/>
    <mergeCell ref="GM1:GV1"/>
    <mergeCell ref="Y1:AI1"/>
    <mergeCell ref="AN1:BR1"/>
    <mergeCell ref="AJ1:AM1"/>
    <mergeCell ref="BS1:FX1"/>
    <mergeCell ref="FY1:GL1"/>
  </mergeCells>
  <phoneticPr fontId="0" type="noConversion"/>
  <conditionalFormatting sqref="BN4:BN577 BN584:BN587 BD4:BN4 BC4:BM587">
    <cfRule type="cellIs" dxfId="0" priority="6" operator="between">
      <formula>0.000000001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"/>
  <sheetViews>
    <sheetView topLeftCell="A22" workbookViewId="0">
      <selection activeCell="O40" sqref="O40"/>
    </sheetView>
  </sheetViews>
  <sheetFormatPr defaultRowHeight="15" x14ac:dyDescent="0.25"/>
  <cols>
    <col min="1" max="1" width="24.7109375" bestFit="1" customWidth="1"/>
    <col min="2" max="4" width="12" bestFit="1" customWidth="1"/>
    <col min="5" max="5" width="13.140625" bestFit="1" customWidth="1"/>
    <col min="6" max="7" width="12" bestFit="1" customWidth="1"/>
    <col min="9" max="9" width="21.7109375" customWidth="1"/>
    <col min="10" max="10" width="15.5703125" bestFit="1" customWidth="1"/>
    <col min="11" max="12" width="14.5703125" bestFit="1" customWidth="1"/>
    <col min="13" max="13" width="13.5703125" bestFit="1" customWidth="1"/>
    <col min="14" max="14" width="14" bestFit="1" customWidth="1"/>
    <col min="15" max="15" width="13.42578125" bestFit="1" customWidth="1"/>
    <col min="17" max="17" width="20.140625" bestFit="1" customWidth="1"/>
    <col min="18" max="23" width="11.28515625" customWidth="1"/>
    <col min="25" max="26" width="11.5703125" bestFit="1" customWidth="1"/>
    <col min="27" max="28" width="10.5703125" bestFit="1" customWidth="1"/>
    <col min="29" max="29" width="9.5703125" bestFit="1" customWidth="1"/>
  </cols>
  <sheetData>
    <row r="1" spans="1:30" ht="15.75" thickBot="1" x14ac:dyDescent="0.3">
      <c r="A1" t="s">
        <v>334</v>
      </c>
    </row>
    <row r="2" spans="1:30" x14ac:dyDescent="0.25">
      <c r="A2" s="3" t="s">
        <v>1582</v>
      </c>
      <c r="B2" s="4" t="s">
        <v>933</v>
      </c>
      <c r="C2" s="4" t="s">
        <v>939</v>
      </c>
      <c r="D2" s="4" t="s">
        <v>937</v>
      </c>
      <c r="E2" s="4" t="s">
        <v>929</v>
      </c>
      <c r="F2" s="4" t="s">
        <v>931</v>
      </c>
      <c r="G2" s="5" t="s">
        <v>935</v>
      </c>
    </row>
    <row r="3" spans="1:30" x14ac:dyDescent="0.25">
      <c r="A3" s="433" t="s">
        <v>1651</v>
      </c>
      <c r="B3" s="109">
        <f t="shared" ref="B3:G8" si="0">B20/B11</f>
        <v>1.1955933822136924</v>
      </c>
      <c r="C3" s="109">
        <f>C20/C11</f>
        <v>1.7366907772600766</v>
      </c>
      <c r="D3" s="109">
        <f t="shared" si="0"/>
        <v>1.8465098340948267</v>
      </c>
      <c r="E3" s="109">
        <f t="shared" si="0"/>
        <v>1.8650696873983454</v>
      </c>
      <c r="F3" s="109">
        <f t="shared" si="0"/>
        <v>1.1770691888976712</v>
      </c>
      <c r="G3" s="110">
        <f t="shared" si="0"/>
        <v>1.559381060650965</v>
      </c>
      <c r="K3" s="36"/>
      <c r="L3" s="36"/>
      <c r="M3" s="36"/>
      <c r="N3" s="36"/>
      <c r="O3" s="36"/>
    </row>
    <row r="4" spans="1:30" x14ac:dyDescent="0.25">
      <c r="A4" s="434" t="s">
        <v>1652</v>
      </c>
      <c r="B4" s="109">
        <f t="shared" si="0"/>
        <v>1.0427469610611253</v>
      </c>
      <c r="C4" s="109">
        <f t="shared" si="0"/>
        <v>1.1763192600503696</v>
      </c>
      <c r="D4" s="109">
        <f t="shared" si="0"/>
        <v>1.1389972973302747</v>
      </c>
      <c r="E4" s="109">
        <f t="shared" si="0"/>
        <v>1.5123582572934999</v>
      </c>
      <c r="F4" s="109">
        <f t="shared" si="0"/>
        <v>1.0427328153771003</v>
      </c>
      <c r="G4" s="110">
        <f t="shared" si="0"/>
        <v>1.1331362960420093</v>
      </c>
      <c r="K4" s="36"/>
      <c r="L4" s="36"/>
      <c r="M4" s="36"/>
      <c r="N4" s="36"/>
      <c r="O4" s="36"/>
    </row>
    <row r="5" spans="1:30" x14ac:dyDescent="0.25">
      <c r="A5" s="435" t="s">
        <v>1783</v>
      </c>
      <c r="B5" s="109">
        <f t="shared" si="0"/>
        <v>1.1241167752091088</v>
      </c>
      <c r="C5" s="109">
        <f t="shared" si="0"/>
        <v>1.1814626715783136</v>
      </c>
      <c r="D5" s="109">
        <f t="shared" si="0"/>
        <v>1.4801646977144418</v>
      </c>
      <c r="E5" s="109">
        <f t="shared" si="0"/>
        <v>1.1956120629055904</v>
      </c>
      <c r="F5" s="109">
        <f t="shared" si="0"/>
        <v>1.2120735657027357</v>
      </c>
      <c r="G5" s="110">
        <f t="shared" si="0"/>
        <v>0.78629628600850687</v>
      </c>
      <c r="K5" s="36"/>
      <c r="L5" s="36"/>
      <c r="M5" s="36"/>
      <c r="N5" s="36"/>
      <c r="O5" s="36"/>
    </row>
    <row r="6" spans="1:30" x14ac:dyDescent="0.25">
      <c r="A6" s="436" t="s">
        <v>1653</v>
      </c>
      <c r="B6" s="109">
        <f t="shared" si="0"/>
        <v>1.1771405085109219</v>
      </c>
      <c r="C6" s="109">
        <f t="shared" si="0"/>
        <v>1.0370541972700076</v>
      </c>
      <c r="D6" s="109">
        <f t="shared" si="0"/>
        <v>1.9402701500009931</v>
      </c>
      <c r="E6" s="109">
        <f t="shared" si="0"/>
        <v>1.1242115127354253</v>
      </c>
      <c r="F6" s="109">
        <f t="shared" si="0"/>
        <v>0.97116558781532281</v>
      </c>
      <c r="G6" s="110">
        <f t="shared" si="0"/>
        <v>1.0510019279759633</v>
      </c>
      <c r="K6" s="36"/>
      <c r="L6" s="36"/>
      <c r="M6" s="36"/>
      <c r="N6" s="36"/>
      <c r="O6" s="36"/>
    </row>
    <row r="7" spans="1:30" x14ac:dyDescent="0.25">
      <c r="A7" s="437" t="s">
        <v>1769</v>
      </c>
      <c r="B7" s="109">
        <f t="shared" si="0"/>
        <v>1.105714035518975</v>
      </c>
      <c r="C7" s="109">
        <f t="shared" si="0"/>
        <v>1.0138706835421278</v>
      </c>
      <c r="D7" s="109">
        <f t="shared" si="0"/>
        <v>1.9991177344305615</v>
      </c>
      <c r="E7" s="109">
        <f t="shared" si="0"/>
        <v>1.2463662999153056</v>
      </c>
      <c r="F7" s="109">
        <f t="shared" si="0"/>
        <v>1.1351081187725998</v>
      </c>
      <c r="G7" s="110">
        <f t="shared" si="0"/>
        <v>1.2912148492754534</v>
      </c>
      <c r="K7" s="36"/>
      <c r="L7" s="36"/>
      <c r="M7" s="36"/>
      <c r="N7" s="36"/>
      <c r="O7" s="36"/>
      <c r="S7">
        <f>S11*(C20-C11)</f>
        <v>9241127.1991727892</v>
      </c>
    </row>
    <row r="8" spans="1:30" ht="15.75" thickBot="1" x14ac:dyDescent="0.3">
      <c r="A8" s="455" t="s">
        <v>1768</v>
      </c>
      <c r="B8" s="111">
        <f t="shared" si="0"/>
        <v>0.91399601351566939</v>
      </c>
      <c r="C8" s="111">
        <f t="shared" si="0"/>
        <v>1.1067993107249834</v>
      </c>
      <c r="D8" s="111">
        <f t="shared" si="0"/>
        <v>1.1856204457540835</v>
      </c>
      <c r="E8" s="111">
        <f t="shared" si="0"/>
        <v>1.2050371042950794</v>
      </c>
      <c r="F8" s="111">
        <f t="shared" si="0"/>
        <v>1.1307481191794704</v>
      </c>
      <c r="G8" s="112">
        <f t="shared" si="0"/>
        <v>0.8971587195073778</v>
      </c>
      <c r="K8" s="36"/>
      <c r="L8" s="36"/>
      <c r="M8" s="36"/>
      <c r="N8" s="36"/>
      <c r="O8" s="36"/>
    </row>
    <row r="9" spans="1:30" ht="15.75" thickBot="1" x14ac:dyDescent="0.3">
      <c r="A9" s="6"/>
      <c r="I9" t="s">
        <v>1766</v>
      </c>
      <c r="Q9" t="s">
        <v>1795</v>
      </c>
      <c r="Y9" s="10" t="s">
        <v>25</v>
      </c>
      <c r="Z9" s="10"/>
      <c r="AA9" s="10"/>
      <c r="AB9" s="10"/>
      <c r="AC9" s="10"/>
      <c r="AD9" s="10"/>
    </row>
    <row r="10" spans="1:30" x14ac:dyDescent="0.25">
      <c r="A10" s="3" t="s">
        <v>1773</v>
      </c>
      <c r="B10" s="4" t="s">
        <v>1756</v>
      </c>
      <c r="C10" s="4" t="s">
        <v>1757</v>
      </c>
      <c r="D10" s="4" t="s">
        <v>1758</v>
      </c>
      <c r="E10" s="4" t="s">
        <v>1759</v>
      </c>
      <c r="F10" s="4" t="s">
        <v>1760</v>
      </c>
      <c r="G10" s="5" t="s">
        <v>1761</v>
      </c>
      <c r="I10" s="131"/>
      <c r="J10" s="4" t="s">
        <v>1756</v>
      </c>
      <c r="K10" s="4" t="s">
        <v>1757</v>
      </c>
      <c r="L10" s="4" t="s">
        <v>1758</v>
      </c>
      <c r="M10" s="4" t="s">
        <v>1759</v>
      </c>
      <c r="N10" s="4" t="s">
        <v>1760</v>
      </c>
      <c r="O10" s="5" t="s">
        <v>1761</v>
      </c>
      <c r="Q10" s="131"/>
      <c r="R10" s="4" t="s">
        <v>1756</v>
      </c>
      <c r="S10" s="4" t="s">
        <v>1757</v>
      </c>
      <c r="T10" s="4" t="s">
        <v>1758</v>
      </c>
      <c r="U10" s="4" t="s">
        <v>1759</v>
      </c>
      <c r="V10" s="4" t="s">
        <v>1760</v>
      </c>
      <c r="W10" s="5" t="s">
        <v>1761</v>
      </c>
      <c r="Y10" s="3"/>
      <c r="Z10" s="4" t="s">
        <v>1757</v>
      </c>
      <c r="AA10" s="4" t="s">
        <v>1758</v>
      </c>
      <c r="AB10" s="4" t="s">
        <v>1759</v>
      </c>
      <c r="AC10" s="4" t="s">
        <v>1760</v>
      </c>
      <c r="AD10" s="5" t="s">
        <v>1761</v>
      </c>
    </row>
    <row r="11" spans="1:30" x14ac:dyDescent="0.25">
      <c r="A11" s="433" t="s">
        <v>1651</v>
      </c>
      <c r="B11" s="52">
        <f t="shared" ref="B11:G16" si="1">J11/R11</f>
        <v>68.813626587689839</v>
      </c>
      <c r="C11" s="52">
        <f t="shared" si="1"/>
        <v>1.443733760434295</v>
      </c>
      <c r="D11" s="52">
        <f t="shared" si="1"/>
        <v>3.8755245320541962</v>
      </c>
      <c r="E11" s="52">
        <f t="shared" si="1"/>
        <v>1.3765715984402049</v>
      </c>
      <c r="F11" s="52">
        <f t="shared" si="1"/>
        <v>5.7236827860403015</v>
      </c>
      <c r="G11" s="113">
        <f t="shared" si="1"/>
        <v>1.5411505824883305</v>
      </c>
      <c r="I11" s="433" t="s">
        <v>1651</v>
      </c>
      <c r="J11" s="125">
        <v>31227899</v>
      </c>
      <c r="K11" s="125">
        <v>12544106</v>
      </c>
      <c r="L11" s="125">
        <v>12752615</v>
      </c>
      <c r="M11" s="125">
        <v>78722</v>
      </c>
      <c r="N11" s="125">
        <v>7295967</v>
      </c>
      <c r="O11" s="126">
        <v>745191</v>
      </c>
      <c r="Q11" s="433" t="s">
        <v>1651</v>
      </c>
      <c r="R11" s="7">
        <v>453804</v>
      </c>
      <c r="S11" s="7">
        <v>8688656</v>
      </c>
      <c r="T11" s="7">
        <v>3290552</v>
      </c>
      <c r="U11" s="7">
        <v>57187</v>
      </c>
      <c r="V11" s="7">
        <v>1274698</v>
      </c>
      <c r="W11" s="8">
        <v>483529</v>
      </c>
      <c r="Y11" s="433" t="s">
        <v>1651</v>
      </c>
      <c r="Z11" s="125">
        <v>109596.95690602469</v>
      </c>
      <c r="AA11" s="125">
        <v>9132.1980571425574</v>
      </c>
      <c r="AB11" s="125">
        <v>22430.692855303281</v>
      </c>
      <c r="AC11" s="125">
        <v>2489.8523261572604</v>
      </c>
      <c r="AD11" s="126">
        <v>2949.8895815334804</v>
      </c>
    </row>
    <row r="12" spans="1:30" x14ac:dyDescent="0.25">
      <c r="A12" s="434" t="s">
        <v>1652</v>
      </c>
      <c r="B12" s="52">
        <f t="shared" si="1"/>
        <v>79.637239002911755</v>
      </c>
      <c r="C12" s="52">
        <f t="shared" si="1"/>
        <v>2.4424815415375272</v>
      </c>
      <c r="D12" s="52">
        <f t="shared" si="1"/>
        <v>4.9085687619414937</v>
      </c>
      <c r="E12" s="52">
        <f t="shared" si="1"/>
        <v>2.3221837685045932</v>
      </c>
      <c r="F12" s="52">
        <f t="shared" si="1"/>
        <v>2.4292530162405228</v>
      </c>
      <c r="G12" s="113">
        <f t="shared" si="1"/>
        <v>2.8675727820844101</v>
      </c>
      <c r="I12" s="434" t="s">
        <v>1652</v>
      </c>
      <c r="J12" s="125">
        <v>291991211</v>
      </c>
      <c r="K12" s="125">
        <v>4640903</v>
      </c>
      <c r="L12" s="125">
        <v>10486951</v>
      </c>
      <c r="M12" s="125">
        <v>384477</v>
      </c>
      <c r="N12" s="125">
        <v>363030</v>
      </c>
      <c r="O12" s="126">
        <v>832313</v>
      </c>
      <c r="Q12" s="434" t="s">
        <v>1652</v>
      </c>
      <c r="R12" s="125">
        <v>3666516</v>
      </c>
      <c r="S12" s="125">
        <v>1900077</v>
      </c>
      <c r="T12" s="125">
        <v>2136458</v>
      </c>
      <c r="U12" s="125">
        <v>165567</v>
      </c>
      <c r="V12" s="125">
        <v>149441</v>
      </c>
      <c r="W12" s="126">
        <v>290250</v>
      </c>
      <c r="Y12" s="434" t="s">
        <v>1652</v>
      </c>
      <c r="Z12" s="125">
        <v>371118.99076154805</v>
      </c>
      <c r="AA12" s="125">
        <v>115589.85639993596</v>
      </c>
      <c r="AB12" s="125">
        <v>85239.343698777491</v>
      </c>
      <c r="AC12" s="125">
        <v>16665.589013708322</v>
      </c>
      <c r="AD12" s="126">
        <v>9118.1340561603283</v>
      </c>
    </row>
    <row r="13" spans="1:30" x14ac:dyDescent="0.25">
      <c r="A13" s="435" t="s">
        <v>1783</v>
      </c>
      <c r="B13" s="52">
        <f t="shared" si="1"/>
        <v>70.994388452558795</v>
      </c>
      <c r="C13" s="52">
        <f t="shared" si="1"/>
        <v>2.5376279753847717</v>
      </c>
      <c r="D13" s="52">
        <f t="shared" si="1"/>
        <v>10.773017766940278</v>
      </c>
      <c r="E13" s="52">
        <f t="shared" si="1"/>
        <v>3.3042889325346638</v>
      </c>
      <c r="F13" s="52">
        <f t="shared" si="1"/>
        <v>2.4351756076185138</v>
      </c>
      <c r="G13" s="113">
        <f t="shared" si="1"/>
        <v>8.0653002456170064</v>
      </c>
      <c r="I13" s="435" t="s">
        <v>1783</v>
      </c>
      <c r="J13" s="125">
        <v>31913362</v>
      </c>
      <c r="K13" s="125">
        <v>21892366.5</v>
      </c>
      <c r="L13" s="125">
        <v>6514341.5</v>
      </c>
      <c r="M13" s="125">
        <v>2060070.5</v>
      </c>
      <c r="N13" s="125">
        <v>1364284</v>
      </c>
      <c r="O13" s="126">
        <v>380908</v>
      </c>
      <c r="Q13" s="435" t="s">
        <v>1783</v>
      </c>
      <c r="R13" s="7">
        <v>449519.5</v>
      </c>
      <c r="S13" s="7">
        <v>8627098.5</v>
      </c>
      <c r="T13" s="7">
        <v>604690.5</v>
      </c>
      <c r="U13" s="7">
        <v>623453.5</v>
      </c>
      <c r="V13" s="7">
        <v>560240.5</v>
      </c>
      <c r="W13" s="8">
        <v>47228</v>
      </c>
      <c r="Y13" s="435" t="s">
        <v>1783</v>
      </c>
      <c r="Z13" s="125">
        <v>214365.87248299396</v>
      </c>
      <c r="AA13" s="125">
        <v>8290.7412409713779</v>
      </c>
      <c r="AB13" s="125">
        <v>21651.844904086396</v>
      </c>
      <c r="AC13" s="125">
        <v>32361.360219275528</v>
      </c>
      <c r="AD13" s="126">
        <v>422.40007401152542</v>
      </c>
    </row>
    <row r="14" spans="1:30" x14ac:dyDescent="0.25">
      <c r="A14" s="436" t="s">
        <v>1653</v>
      </c>
      <c r="B14" s="52">
        <f t="shared" si="1"/>
        <v>60.809688271314599</v>
      </c>
      <c r="C14" s="52">
        <f t="shared" si="1"/>
        <v>2.9983598840901924</v>
      </c>
      <c r="D14" s="52">
        <f t="shared" si="1"/>
        <v>4.1817631565128224</v>
      </c>
      <c r="E14" s="52">
        <f t="shared" si="1"/>
        <v>3.1765260504525075</v>
      </c>
      <c r="F14" s="52">
        <f t="shared" si="1"/>
        <v>2.5247053241522099</v>
      </c>
      <c r="G14" s="113">
        <f t="shared" si="1"/>
        <v>1.9433451587253043</v>
      </c>
      <c r="I14" s="436" t="s">
        <v>1653</v>
      </c>
      <c r="J14" s="125">
        <v>6787547</v>
      </c>
      <c r="K14" s="125">
        <v>7239430.5</v>
      </c>
      <c r="L14" s="125">
        <v>2269549.5</v>
      </c>
      <c r="M14" s="125">
        <v>247624.5</v>
      </c>
      <c r="N14" s="125">
        <v>2516880</v>
      </c>
      <c r="O14" s="126">
        <v>127087</v>
      </c>
      <c r="Q14" s="436" t="s">
        <v>1653</v>
      </c>
      <c r="R14" s="7">
        <v>111619.5</v>
      </c>
      <c r="S14" s="7">
        <v>2414463.5</v>
      </c>
      <c r="T14" s="7">
        <v>542725.5</v>
      </c>
      <c r="U14" s="7">
        <v>77954.5</v>
      </c>
      <c r="V14" s="7">
        <v>996900.5</v>
      </c>
      <c r="W14" s="8">
        <v>65396</v>
      </c>
      <c r="Y14" s="436" t="s">
        <v>1653</v>
      </c>
      <c r="Z14" s="125">
        <v>8107.8675494954532</v>
      </c>
      <c r="AA14" s="125">
        <v>3046.5043425266176</v>
      </c>
      <c r="AB14" s="125">
        <v>9.8955891807659704</v>
      </c>
      <c r="AC14" s="125">
        <v>9293.704995329721</v>
      </c>
      <c r="AD14" s="126">
        <v>3.6854124721664991</v>
      </c>
    </row>
    <row r="15" spans="1:30" x14ac:dyDescent="0.25">
      <c r="A15" s="437" t="s">
        <v>1769</v>
      </c>
      <c r="B15" s="52">
        <f t="shared" si="1"/>
        <v>52.862179860361103</v>
      </c>
      <c r="C15" s="52">
        <f t="shared" si="1"/>
        <v>2.9888888888888889</v>
      </c>
      <c r="D15" s="52">
        <f t="shared" si="1"/>
        <v>0.56912560425305891</v>
      </c>
      <c r="E15" s="52">
        <f t="shared" si="1"/>
        <v>0.52098620977852073</v>
      </c>
      <c r="F15" s="52">
        <f t="shared" si="1"/>
        <v>2.9898237547892719</v>
      </c>
      <c r="G15" s="113">
        <f t="shared" si="1"/>
        <v>0.52379240893388612</v>
      </c>
      <c r="I15" s="437" t="s">
        <v>1769</v>
      </c>
      <c r="J15" s="125">
        <v>52665744</v>
      </c>
      <c r="K15" s="125">
        <v>1614</v>
      </c>
      <c r="L15" s="125">
        <v>722176</v>
      </c>
      <c r="M15" s="125">
        <v>31168</v>
      </c>
      <c r="N15" s="125">
        <v>195086</v>
      </c>
      <c r="O15" s="126">
        <v>378913</v>
      </c>
      <c r="Q15" s="437" t="s">
        <v>1769</v>
      </c>
      <c r="R15" s="7">
        <v>996284</v>
      </c>
      <c r="S15" s="7">
        <v>540</v>
      </c>
      <c r="T15" s="7">
        <v>1268922</v>
      </c>
      <c r="U15" s="7">
        <v>59825</v>
      </c>
      <c r="V15" s="7">
        <v>65250</v>
      </c>
      <c r="W15" s="8">
        <v>723403</v>
      </c>
      <c r="Y15" s="437" t="s">
        <v>1769</v>
      </c>
      <c r="Z15" s="125">
        <v>45.82282793867121</v>
      </c>
      <c r="AA15" s="125">
        <v>2544.8114208693532</v>
      </c>
      <c r="AB15" s="125">
        <v>1614.3672607148833</v>
      </c>
      <c r="AC15" s="125">
        <v>287.28426519485106</v>
      </c>
      <c r="AD15" s="126">
        <v>52.731559972334701</v>
      </c>
    </row>
    <row r="16" spans="1:30" ht="15.75" thickBot="1" x14ac:dyDescent="0.3">
      <c r="A16" s="455" t="s">
        <v>1768</v>
      </c>
      <c r="B16" s="114">
        <f t="shared" si="1"/>
        <v>60.91991004890545</v>
      </c>
      <c r="C16" s="114">
        <f t="shared" si="1"/>
        <v>2.7081670073460917</v>
      </c>
      <c r="D16" s="114">
        <f t="shared" si="1"/>
        <v>2.0061735508339291</v>
      </c>
      <c r="E16" s="114">
        <f t="shared" si="1"/>
        <v>3.0681920669244507</v>
      </c>
      <c r="F16" s="114">
        <f t="shared" si="1"/>
        <v>1.5298477620869346</v>
      </c>
      <c r="G16" s="115">
        <f t="shared" si="1"/>
        <v>0.9053744467624637</v>
      </c>
      <c r="I16" s="455" t="s">
        <v>1768</v>
      </c>
      <c r="J16" s="106">
        <v>8370883</v>
      </c>
      <c r="K16" s="106">
        <v>4863654</v>
      </c>
      <c r="L16" s="106">
        <v>2367678</v>
      </c>
      <c r="M16" s="106">
        <v>864098</v>
      </c>
      <c r="N16" s="106">
        <v>1457616</v>
      </c>
      <c r="O16" s="105">
        <v>557229</v>
      </c>
      <c r="Q16" s="455" t="s">
        <v>1768</v>
      </c>
      <c r="R16" s="10">
        <v>137408</v>
      </c>
      <c r="S16" s="10">
        <v>1795921</v>
      </c>
      <c r="T16" s="10">
        <v>1180196</v>
      </c>
      <c r="U16" s="10">
        <v>281631</v>
      </c>
      <c r="V16" s="10">
        <v>952785</v>
      </c>
      <c r="W16" s="11">
        <v>615468</v>
      </c>
      <c r="Y16" s="455" t="s">
        <v>1768</v>
      </c>
      <c r="Z16" s="106">
        <v>1500.6436716615447</v>
      </c>
      <c r="AA16" s="106">
        <v>3334.2941750109517</v>
      </c>
      <c r="AB16" s="106">
        <v>1394.8088822811126</v>
      </c>
      <c r="AC16" s="106">
        <v>10530.542693436948</v>
      </c>
      <c r="AD16" s="105">
        <v>2888.1077457965166</v>
      </c>
    </row>
    <row r="17" spans="1:31" x14ac:dyDescent="0.25">
      <c r="J17">
        <f t="shared" ref="J17:O17" si="2">+SUM(J11:J16)</f>
        <v>422956646</v>
      </c>
      <c r="K17">
        <f t="shared" si="2"/>
        <v>51182074</v>
      </c>
      <c r="L17">
        <f t="shared" si="2"/>
        <v>35113311</v>
      </c>
      <c r="M17">
        <f t="shared" si="2"/>
        <v>3666160</v>
      </c>
      <c r="N17">
        <f t="shared" si="2"/>
        <v>13192863</v>
      </c>
      <c r="O17">
        <f t="shared" si="2"/>
        <v>3021641</v>
      </c>
      <c r="R17">
        <f t="shared" ref="R17:W17" si="3">+SUM(R11:R16)</f>
        <v>5815151</v>
      </c>
      <c r="S17">
        <f t="shared" si="3"/>
        <v>23426756</v>
      </c>
      <c r="T17">
        <f t="shared" si="3"/>
        <v>9023544</v>
      </c>
      <c r="U17">
        <f t="shared" si="3"/>
        <v>1265618</v>
      </c>
      <c r="V17">
        <f t="shared" si="3"/>
        <v>3999315</v>
      </c>
      <c r="W17">
        <f t="shared" si="3"/>
        <v>2225274</v>
      </c>
    </row>
    <row r="18" spans="1:31" ht="15.75" thickBot="1" x14ac:dyDescent="0.3">
      <c r="I18" t="s">
        <v>1796</v>
      </c>
      <c r="Q18" t="s">
        <v>1797</v>
      </c>
    </row>
    <row r="19" spans="1:31" x14ac:dyDescent="0.25">
      <c r="A19" s="3" t="s">
        <v>1567</v>
      </c>
      <c r="B19" s="4" t="s">
        <v>933</v>
      </c>
      <c r="C19" s="4" t="s">
        <v>939</v>
      </c>
      <c r="D19" s="4" t="s">
        <v>937</v>
      </c>
      <c r="E19" s="4" t="s">
        <v>929</v>
      </c>
      <c r="F19" s="4" t="s">
        <v>931</v>
      </c>
      <c r="G19" s="5" t="s">
        <v>935</v>
      </c>
      <c r="I19" s="131"/>
      <c r="J19" s="4" t="s">
        <v>933</v>
      </c>
      <c r="K19" s="4" t="s">
        <v>939</v>
      </c>
      <c r="L19" s="4" t="s">
        <v>937</v>
      </c>
      <c r="M19" s="4" t="s">
        <v>929</v>
      </c>
      <c r="N19" s="4" t="s">
        <v>931</v>
      </c>
      <c r="O19" s="5" t="s">
        <v>935</v>
      </c>
      <c r="Q19" s="131"/>
      <c r="R19" s="4" t="s">
        <v>933</v>
      </c>
      <c r="S19" s="4" t="s">
        <v>939</v>
      </c>
      <c r="T19" s="4" t="s">
        <v>937</v>
      </c>
      <c r="U19" s="4" t="s">
        <v>929</v>
      </c>
      <c r="V19" s="4" t="s">
        <v>931</v>
      </c>
      <c r="W19" s="5" t="s">
        <v>935</v>
      </c>
    </row>
    <row r="20" spans="1:31" x14ac:dyDescent="0.25">
      <c r="A20" s="433" t="s">
        <v>1651</v>
      </c>
      <c r="B20" s="52">
        <f t="shared" ref="B20:G25" si="4">J20/R20</f>
        <v>82.273116554366169</v>
      </c>
      <c r="C20" s="52">
        <f>K20/S20</f>
        <v>2.5073191065652489</v>
      </c>
      <c r="D20" s="52">
        <f t="shared" si="4"/>
        <v>7.1561941607138246</v>
      </c>
      <c r="E20" s="52">
        <f t="shared" si="4"/>
        <v>2.5674019607843137</v>
      </c>
      <c r="F20" s="52">
        <f t="shared" si="4"/>
        <v>6.7371706544720205</v>
      </c>
      <c r="G20" s="113">
        <f t="shared" si="4"/>
        <v>2.4032410299435054</v>
      </c>
      <c r="I20" s="433" t="s">
        <v>1651</v>
      </c>
      <c r="J20" s="125">
        <v>53432111</v>
      </c>
      <c r="K20" s="125">
        <v>20426868</v>
      </c>
      <c r="L20" s="125">
        <v>24934542</v>
      </c>
      <c r="M20" s="125">
        <v>16760</v>
      </c>
      <c r="N20" s="125">
        <v>8527183</v>
      </c>
      <c r="O20" s="126">
        <v>1054124</v>
      </c>
      <c r="Q20" s="433" t="s">
        <v>1651</v>
      </c>
      <c r="R20" s="7">
        <v>649448</v>
      </c>
      <c r="S20" s="7">
        <v>8146896</v>
      </c>
      <c r="T20" s="7">
        <v>3484330</v>
      </c>
      <c r="U20" s="7">
        <v>6528</v>
      </c>
      <c r="V20" s="7">
        <v>1265692</v>
      </c>
      <c r="W20" s="8">
        <v>438626</v>
      </c>
    </row>
    <row r="21" spans="1:31" x14ac:dyDescent="0.25">
      <c r="A21" s="434" t="s">
        <v>1652</v>
      </c>
      <c r="B21" s="52">
        <f t="shared" si="4"/>
        <v>83.041488957584747</v>
      </c>
      <c r="C21" s="52">
        <f t="shared" si="4"/>
        <v>2.8731380796281099</v>
      </c>
      <c r="D21" s="52">
        <f t="shared" si="4"/>
        <v>5.5908465536111738</v>
      </c>
      <c r="E21" s="52">
        <f t="shared" si="4"/>
        <v>3.5119737972508589</v>
      </c>
      <c r="F21" s="52">
        <f t="shared" si="4"/>
        <v>2.5330618368877933</v>
      </c>
      <c r="G21" s="113">
        <f t="shared" si="4"/>
        <v>3.2493508009220085</v>
      </c>
      <c r="I21" s="434" t="s">
        <v>1652</v>
      </c>
      <c r="J21" s="125">
        <v>445735240</v>
      </c>
      <c r="K21" s="125">
        <v>4012458</v>
      </c>
      <c r="L21" s="125">
        <v>11406652</v>
      </c>
      <c r="M21" s="125">
        <v>130814</v>
      </c>
      <c r="N21" s="125">
        <v>236360</v>
      </c>
      <c r="O21" s="126">
        <v>890920</v>
      </c>
      <c r="Q21" s="434" t="s">
        <v>1652</v>
      </c>
      <c r="R21" s="7">
        <v>5367621</v>
      </c>
      <c r="S21" s="7">
        <v>1396542</v>
      </c>
      <c r="T21" s="7">
        <v>2040237</v>
      </c>
      <c r="U21" s="7">
        <v>37248</v>
      </c>
      <c r="V21" s="7">
        <v>93310</v>
      </c>
      <c r="W21" s="8">
        <v>274184</v>
      </c>
    </row>
    <row r="22" spans="1:31" x14ac:dyDescent="0.25">
      <c r="A22" s="435" t="s">
        <v>1783</v>
      </c>
      <c r="B22" s="52">
        <f t="shared" si="4"/>
        <v>79.805983005233188</v>
      </c>
      <c r="C22" s="52">
        <f t="shared" si="4"/>
        <v>2.9981127272699597</v>
      </c>
      <c r="D22" s="52">
        <f t="shared" si="4"/>
        <v>15.945840586475468</v>
      </c>
      <c r="E22" s="52">
        <f t="shared" si="4"/>
        <v>3.9506477070638808</v>
      </c>
      <c r="F22" s="52">
        <f t="shared" si="4"/>
        <v>2.9516119818384978</v>
      </c>
      <c r="G22" s="113">
        <f t="shared" si="4"/>
        <v>6.3417156286721506</v>
      </c>
      <c r="I22" s="435" t="s">
        <v>1783</v>
      </c>
      <c r="J22" s="125">
        <v>62540198</v>
      </c>
      <c r="K22" s="125">
        <v>21666058</v>
      </c>
      <c r="L22" s="125">
        <v>13868703.5</v>
      </c>
      <c r="M22" s="125">
        <v>2157065.5</v>
      </c>
      <c r="N22" s="125">
        <v>645855.5</v>
      </c>
      <c r="O22" s="126">
        <v>364284</v>
      </c>
      <c r="Q22" s="435" t="s">
        <v>1783</v>
      </c>
      <c r="R22" s="7">
        <v>783653</v>
      </c>
      <c r="S22" s="7">
        <v>7226565.5</v>
      </c>
      <c r="T22" s="7">
        <v>869738</v>
      </c>
      <c r="U22" s="7">
        <v>546003</v>
      </c>
      <c r="V22" s="7">
        <v>218814.5</v>
      </c>
      <c r="W22" s="8">
        <v>57442.5</v>
      </c>
    </row>
    <row r="23" spans="1:31" x14ac:dyDescent="0.25">
      <c r="A23" s="436" t="s">
        <v>1653</v>
      </c>
      <c r="B23" s="52">
        <f t="shared" si="4"/>
        <v>71.581547374085915</v>
      </c>
      <c r="C23" s="52">
        <f t="shared" si="4"/>
        <v>3.1094617027217475</v>
      </c>
      <c r="D23" s="52">
        <f t="shared" si="4"/>
        <v>8.1137502269557604</v>
      </c>
      <c r="E23" s="52">
        <f t="shared" si="4"/>
        <v>3.5710871564226991</v>
      </c>
      <c r="F23" s="52">
        <f t="shared" si="4"/>
        <v>2.4519069301907561</v>
      </c>
      <c r="G23" s="113">
        <f t="shared" si="4"/>
        <v>2.042459508543049</v>
      </c>
      <c r="I23" s="436" t="s">
        <v>1653</v>
      </c>
      <c r="J23" s="125">
        <v>9044758</v>
      </c>
      <c r="K23" s="125">
        <v>7411133</v>
      </c>
      <c r="L23" s="125">
        <v>4066603.5</v>
      </c>
      <c r="M23" s="125">
        <v>392237.5</v>
      </c>
      <c r="N23" s="125">
        <v>1068071.5</v>
      </c>
      <c r="O23" s="126">
        <v>137769</v>
      </c>
      <c r="Q23" s="436" t="s">
        <v>1653</v>
      </c>
      <c r="R23" s="7">
        <v>126356</v>
      </c>
      <c r="S23" s="7">
        <v>2383413.5</v>
      </c>
      <c r="T23" s="7">
        <v>501199</v>
      </c>
      <c r="U23" s="7">
        <v>109837</v>
      </c>
      <c r="V23" s="7">
        <v>435608.5</v>
      </c>
      <c r="W23" s="8">
        <v>67452.5</v>
      </c>
    </row>
    <row r="24" spans="1:31" x14ac:dyDescent="0.25">
      <c r="A24" s="437" t="s">
        <v>1769</v>
      </c>
      <c r="B24" s="52">
        <f t="shared" si="4"/>
        <v>58.450454219729757</v>
      </c>
      <c r="C24" s="52">
        <f t="shared" si="4"/>
        <v>3.0303468208092488</v>
      </c>
      <c r="D24" s="52">
        <f t="shared" si="4"/>
        <v>1.1377490885807995</v>
      </c>
      <c r="E24" s="52">
        <f t="shared" si="4"/>
        <v>0.64933965458855403</v>
      </c>
      <c r="F24" s="52">
        <f t="shared" si="4"/>
        <v>3.3937732177604811</v>
      </c>
      <c r="G24" s="113">
        <f t="shared" si="4"/>
        <v>0.67632853635319445</v>
      </c>
      <c r="I24" s="437" t="s">
        <v>1769</v>
      </c>
      <c r="J24" s="125">
        <v>64682617</v>
      </c>
      <c r="K24" s="125">
        <v>2097</v>
      </c>
      <c r="L24" s="125">
        <v>1741416</v>
      </c>
      <c r="M24" s="125">
        <v>15340</v>
      </c>
      <c r="N24" s="125">
        <v>211035</v>
      </c>
      <c r="O24" s="126">
        <v>577638</v>
      </c>
      <c r="Q24" s="437" t="s">
        <v>1769</v>
      </c>
      <c r="R24" s="7">
        <v>1106623</v>
      </c>
      <c r="S24" s="7">
        <v>692</v>
      </c>
      <c r="T24" s="7">
        <v>1530580</v>
      </c>
      <c r="U24" s="7">
        <v>23624</v>
      </c>
      <c r="V24" s="7">
        <v>62183</v>
      </c>
      <c r="W24" s="8">
        <v>854079</v>
      </c>
    </row>
    <row r="25" spans="1:31" ht="15.75" thickBot="1" x14ac:dyDescent="0.3">
      <c r="A25" s="455" t="s">
        <v>1768</v>
      </c>
      <c r="B25" s="114">
        <f t="shared" si="4"/>
        <v>55.680554928432748</v>
      </c>
      <c r="C25" s="114">
        <f t="shared" si="4"/>
        <v>2.9973973770587952</v>
      </c>
      <c r="D25" s="114">
        <f t="shared" si="4"/>
        <v>2.3785603795997754</v>
      </c>
      <c r="E25" s="114">
        <f t="shared" si="4"/>
        <v>3.6972852837477745</v>
      </c>
      <c r="F25" s="114">
        <f t="shared" si="4"/>
        <v>1.7298724796107232</v>
      </c>
      <c r="G25" s="115">
        <f t="shared" si="4"/>
        <v>0.81226457933211249</v>
      </c>
      <c r="I25" s="455" t="s">
        <v>1768</v>
      </c>
      <c r="J25" s="106">
        <v>9865258</v>
      </c>
      <c r="K25" s="106">
        <v>5723866</v>
      </c>
      <c r="L25" s="106">
        <v>2915430</v>
      </c>
      <c r="M25" s="106">
        <v>1270964</v>
      </c>
      <c r="N25" s="106">
        <v>1372960</v>
      </c>
      <c r="O25" s="105">
        <v>436459</v>
      </c>
      <c r="Q25" s="455" t="s">
        <v>1768</v>
      </c>
      <c r="R25" s="10">
        <v>177176</v>
      </c>
      <c r="S25" s="10">
        <v>1909612</v>
      </c>
      <c r="T25" s="10">
        <v>1225712</v>
      </c>
      <c r="U25" s="10">
        <v>343756</v>
      </c>
      <c r="V25" s="10">
        <v>793677</v>
      </c>
      <c r="W25" s="11">
        <v>537336</v>
      </c>
    </row>
    <row r="26" spans="1:31" x14ac:dyDescent="0.25">
      <c r="J26">
        <f t="shared" ref="J26:O26" si="5">+SUM(J20:J25)</f>
        <v>645300182</v>
      </c>
      <c r="K26">
        <f t="shared" si="5"/>
        <v>59242480</v>
      </c>
      <c r="L26">
        <f t="shared" si="5"/>
        <v>58933347</v>
      </c>
      <c r="M26">
        <f t="shared" si="5"/>
        <v>3983181</v>
      </c>
      <c r="N26">
        <f t="shared" si="5"/>
        <v>12061465</v>
      </c>
      <c r="O26">
        <f t="shared" si="5"/>
        <v>3461194</v>
      </c>
      <c r="R26">
        <f t="shared" ref="R26:W26" si="6">+SUM(R20:R25)</f>
        <v>8210877</v>
      </c>
      <c r="S26">
        <f t="shared" si="6"/>
        <v>21063721</v>
      </c>
      <c r="T26">
        <f t="shared" si="6"/>
        <v>9651796</v>
      </c>
      <c r="U26">
        <f t="shared" si="6"/>
        <v>1066996</v>
      </c>
      <c r="V26">
        <f t="shared" si="6"/>
        <v>2869285</v>
      </c>
      <c r="W26">
        <f t="shared" si="6"/>
        <v>2229120</v>
      </c>
    </row>
    <row r="28" spans="1:31" x14ac:dyDescent="0.25">
      <c r="A28" s="32" t="s">
        <v>5</v>
      </c>
      <c r="B28" s="7" t="s">
        <v>6</v>
      </c>
      <c r="C28" s="7" t="s">
        <v>1767</v>
      </c>
      <c r="D28" s="7"/>
      <c r="E28" s="7"/>
      <c r="F28" s="7"/>
    </row>
    <row r="29" spans="1:31" ht="15.75" thickBot="1" x14ac:dyDescent="0.3">
      <c r="A29" s="433" t="s">
        <v>1651</v>
      </c>
      <c r="B29" s="109">
        <f>C21/C20</f>
        <v>1.1459004448635948</v>
      </c>
      <c r="C29" s="109">
        <f>$C$22/C20</f>
        <v>1.1957443786949975</v>
      </c>
      <c r="D29" s="109"/>
      <c r="E29" s="7"/>
      <c r="F29" s="7"/>
      <c r="I29" t="s">
        <v>1798</v>
      </c>
      <c r="Q29" t="s">
        <v>1799</v>
      </c>
    </row>
    <row r="30" spans="1:31" x14ac:dyDescent="0.25">
      <c r="A30" s="434" t="s">
        <v>1652</v>
      </c>
      <c r="B30" s="7"/>
      <c r="C30" s="7"/>
      <c r="D30" s="7"/>
      <c r="E30" s="7"/>
      <c r="F30" s="7"/>
      <c r="I30" s="131"/>
      <c r="J30" s="4" t="s">
        <v>1756</v>
      </c>
      <c r="K30" s="4" t="s">
        <v>1757</v>
      </c>
      <c r="L30" s="4" t="s">
        <v>1758</v>
      </c>
      <c r="M30" s="4" t="s">
        <v>1759</v>
      </c>
      <c r="N30" s="4" t="s">
        <v>1760</v>
      </c>
      <c r="O30" s="5" t="s">
        <v>1761</v>
      </c>
      <c r="Q30" s="131"/>
      <c r="R30" s="4" t="s">
        <v>1756</v>
      </c>
      <c r="S30" s="4" t="s">
        <v>1757</v>
      </c>
      <c r="T30" s="4" t="s">
        <v>1758</v>
      </c>
      <c r="U30" s="4" t="s">
        <v>1759</v>
      </c>
      <c r="V30" s="4" t="s">
        <v>1760</v>
      </c>
      <c r="W30" s="5" t="s">
        <v>1761</v>
      </c>
      <c r="Y30" s="131"/>
      <c r="Z30" s="4" t="s">
        <v>1756</v>
      </c>
      <c r="AA30" s="4" t="s">
        <v>1757</v>
      </c>
      <c r="AB30" s="4" t="s">
        <v>1758</v>
      </c>
      <c r="AC30" s="4" t="s">
        <v>1759</v>
      </c>
      <c r="AD30" s="4" t="s">
        <v>1760</v>
      </c>
      <c r="AE30" s="5" t="s">
        <v>1761</v>
      </c>
    </row>
    <row r="31" spans="1:31" x14ac:dyDescent="0.25">
      <c r="A31" s="435" t="s">
        <v>1783</v>
      </c>
      <c r="B31" s="7"/>
      <c r="C31" s="7"/>
      <c r="D31" s="7"/>
      <c r="E31" s="7"/>
      <c r="F31" s="7"/>
      <c r="I31" s="433" t="s">
        <v>1651</v>
      </c>
      <c r="J31" s="127">
        <f>J20-J11</f>
        <v>22204212</v>
      </c>
      <c r="K31" s="127">
        <f t="shared" ref="J31:O36" si="7">K20-K11</f>
        <v>7882762</v>
      </c>
      <c r="L31" s="127">
        <f t="shared" si="7"/>
        <v>12181927</v>
      </c>
      <c r="M31" s="127">
        <f t="shared" si="7"/>
        <v>-61962</v>
      </c>
      <c r="N31" s="127">
        <f t="shared" si="7"/>
        <v>1231216</v>
      </c>
      <c r="O31" s="128">
        <f t="shared" si="7"/>
        <v>308933</v>
      </c>
      <c r="Q31" s="433" t="s">
        <v>1651</v>
      </c>
      <c r="R31" s="127">
        <f t="shared" ref="R31:W36" si="8">R20-R11</f>
        <v>195644</v>
      </c>
      <c r="S31" s="127">
        <f t="shared" si="8"/>
        <v>-541760</v>
      </c>
      <c r="T31" s="127">
        <f t="shared" si="8"/>
        <v>193778</v>
      </c>
      <c r="U31" s="127">
        <f t="shared" si="8"/>
        <v>-50659</v>
      </c>
      <c r="V31" s="127">
        <f t="shared" si="8"/>
        <v>-9006</v>
      </c>
      <c r="W31" s="128">
        <f t="shared" si="8"/>
        <v>-44903</v>
      </c>
      <c r="Y31" s="433" t="s">
        <v>1651</v>
      </c>
      <c r="Z31" s="127"/>
      <c r="AA31" s="127">
        <f t="shared" ref="AA31:AC36" si="9">AA20-AB11</f>
        <v>-22430.692855303281</v>
      </c>
      <c r="AB31" s="127">
        <f t="shared" si="9"/>
        <v>-2489.8523261572604</v>
      </c>
      <c r="AC31" s="127">
        <f t="shared" si="9"/>
        <v>-2949.8895815334804</v>
      </c>
      <c r="AD31" s="127" t="e">
        <f>AD20-#REF!</f>
        <v>#REF!</v>
      </c>
      <c r="AE31" s="128">
        <f t="shared" ref="AE31:AE36" si="10">AE20-AE11</f>
        <v>0</v>
      </c>
    </row>
    <row r="32" spans="1:31" x14ac:dyDescent="0.25">
      <c r="A32" s="436" t="s">
        <v>1653</v>
      </c>
      <c r="B32" s="109">
        <f>$C$21/C23</f>
        <v>0.92399854197053433</v>
      </c>
      <c r="C32" s="109">
        <f>$C$22/C23</f>
        <v>0.96419027275546676</v>
      </c>
      <c r="D32" s="7"/>
      <c r="E32" s="7"/>
      <c r="F32" s="7"/>
      <c r="I32" s="434" t="s">
        <v>1652</v>
      </c>
      <c r="J32" s="127">
        <f t="shared" si="7"/>
        <v>153744029</v>
      </c>
      <c r="K32" s="127">
        <f t="shared" si="7"/>
        <v>-628445</v>
      </c>
      <c r="L32" s="127">
        <f t="shared" si="7"/>
        <v>919701</v>
      </c>
      <c r="M32" s="127">
        <f t="shared" si="7"/>
        <v>-253663</v>
      </c>
      <c r="N32" s="127">
        <f t="shared" si="7"/>
        <v>-126670</v>
      </c>
      <c r="O32" s="128">
        <f t="shared" si="7"/>
        <v>58607</v>
      </c>
      <c r="Q32" s="434" t="s">
        <v>1652</v>
      </c>
      <c r="R32" s="127">
        <f t="shared" si="8"/>
        <v>1701105</v>
      </c>
      <c r="S32" s="127">
        <f t="shared" si="8"/>
        <v>-503535</v>
      </c>
      <c r="T32" s="127">
        <f t="shared" si="8"/>
        <v>-96221</v>
      </c>
      <c r="U32" s="127">
        <f t="shared" si="8"/>
        <v>-128319</v>
      </c>
      <c r="V32" s="127">
        <f t="shared" si="8"/>
        <v>-56131</v>
      </c>
      <c r="W32" s="128">
        <f t="shared" si="8"/>
        <v>-16066</v>
      </c>
      <c r="Y32" s="434" t="s">
        <v>1652</v>
      </c>
      <c r="Z32" s="127"/>
      <c r="AA32" s="127">
        <f t="shared" si="9"/>
        <v>-85239.343698777491</v>
      </c>
      <c r="AB32" s="127">
        <f t="shared" si="9"/>
        <v>-16665.589013708322</v>
      </c>
      <c r="AC32" s="127">
        <f t="shared" si="9"/>
        <v>-9118.1340561603283</v>
      </c>
      <c r="AD32" s="127" t="e">
        <f>AD21-#REF!</f>
        <v>#REF!</v>
      </c>
      <c r="AE32" s="128">
        <f t="shared" si="10"/>
        <v>0</v>
      </c>
    </row>
    <row r="33" spans="1:31" x14ac:dyDescent="0.25">
      <c r="A33" s="437" t="s">
        <v>1769</v>
      </c>
      <c r="B33" s="109">
        <f>$C$21/C24</f>
        <v>0.94812186509425456</v>
      </c>
      <c r="C33" s="109">
        <f>$C$22/C24</f>
        <v>0.98936290284731143</v>
      </c>
      <c r="D33" s="7"/>
      <c r="E33" s="7"/>
      <c r="F33" s="7"/>
      <c r="I33" s="435" t="s">
        <v>1783</v>
      </c>
      <c r="J33" s="127">
        <f t="shared" si="7"/>
        <v>30626836</v>
      </c>
      <c r="K33" s="127">
        <f t="shared" si="7"/>
        <v>-226308.5</v>
      </c>
      <c r="L33" s="127">
        <f t="shared" si="7"/>
        <v>7354362</v>
      </c>
      <c r="M33" s="127">
        <f t="shared" si="7"/>
        <v>96995</v>
      </c>
      <c r="N33" s="127">
        <f t="shared" si="7"/>
        <v>-718428.5</v>
      </c>
      <c r="O33" s="128">
        <f t="shared" si="7"/>
        <v>-16624</v>
      </c>
      <c r="Q33" s="435" t="s">
        <v>1783</v>
      </c>
      <c r="R33" s="127">
        <f t="shared" si="8"/>
        <v>334133.5</v>
      </c>
      <c r="S33" s="127">
        <f t="shared" si="8"/>
        <v>-1400533</v>
      </c>
      <c r="T33" s="127">
        <f t="shared" si="8"/>
        <v>265047.5</v>
      </c>
      <c r="U33" s="127">
        <f t="shared" si="8"/>
        <v>-77450.5</v>
      </c>
      <c r="V33" s="127">
        <f t="shared" si="8"/>
        <v>-341426</v>
      </c>
      <c r="W33" s="128">
        <f t="shared" si="8"/>
        <v>10214.5</v>
      </c>
      <c r="Y33" s="435" t="s">
        <v>1783</v>
      </c>
      <c r="Z33" s="127"/>
      <c r="AA33" s="127">
        <f t="shared" si="9"/>
        <v>-21651.844904086396</v>
      </c>
      <c r="AB33" s="127">
        <f t="shared" si="9"/>
        <v>-32361.360219275528</v>
      </c>
      <c r="AC33" s="127">
        <f t="shared" si="9"/>
        <v>-422.40007401152542</v>
      </c>
      <c r="AD33" s="127" t="e">
        <f>AD22-#REF!</f>
        <v>#REF!</v>
      </c>
      <c r="AE33" s="128">
        <f t="shared" si="10"/>
        <v>0</v>
      </c>
    </row>
    <row r="34" spans="1:31" ht="15.75" thickBot="1" x14ac:dyDescent="0.3">
      <c r="A34" s="455" t="s">
        <v>1768</v>
      </c>
      <c r="B34" s="109">
        <f>$C$21/C25</f>
        <v>0.95854426964481598</v>
      </c>
      <c r="C34" s="109">
        <f>$C$22/C25</f>
        <v>1.000238657115216</v>
      </c>
      <c r="D34" s="7"/>
      <c r="E34" s="7"/>
      <c r="F34" s="7"/>
      <c r="I34" s="436" t="s">
        <v>1653</v>
      </c>
      <c r="J34" s="127">
        <f t="shared" si="7"/>
        <v>2257211</v>
      </c>
      <c r="K34" s="127">
        <f t="shared" si="7"/>
        <v>171702.5</v>
      </c>
      <c r="L34" s="127">
        <f t="shared" si="7"/>
        <v>1797054</v>
      </c>
      <c r="M34" s="127">
        <f t="shared" si="7"/>
        <v>144613</v>
      </c>
      <c r="N34" s="127">
        <f t="shared" si="7"/>
        <v>-1448808.5</v>
      </c>
      <c r="O34" s="128">
        <f t="shared" si="7"/>
        <v>10682</v>
      </c>
      <c r="Q34" s="436" t="s">
        <v>1653</v>
      </c>
      <c r="R34" s="127">
        <f t="shared" si="8"/>
        <v>14736.5</v>
      </c>
      <c r="S34" s="127">
        <f t="shared" si="8"/>
        <v>-31050</v>
      </c>
      <c r="T34" s="127">
        <f t="shared" si="8"/>
        <v>-41526.5</v>
      </c>
      <c r="U34" s="127">
        <f t="shared" si="8"/>
        <v>31882.5</v>
      </c>
      <c r="V34" s="127">
        <f t="shared" si="8"/>
        <v>-561292</v>
      </c>
      <c r="W34" s="128">
        <f t="shared" si="8"/>
        <v>2056.5</v>
      </c>
      <c r="Y34" s="436" t="s">
        <v>1653</v>
      </c>
      <c r="Z34" s="127"/>
      <c r="AA34" s="127">
        <f t="shared" si="9"/>
        <v>-9.8955891807659704</v>
      </c>
      <c r="AB34" s="127">
        <f t="shared" si="9"/>
        <v>-9293.704995329721</v>
      </c>
      <c r="AC34" s="127">
        <f t="shared" si="9"/>
        <v>-3.6854124721664991</v>
      </c>
      <c r="AD34" s="127" t="e">
        <f>AD23-#REF!</f>
        <v>#REF!</v>
      </c>
      <c r="AE34" s="128">
        <f t="shared" si="10"/>
        <v>0</v>
      </c>
    </row>
    <row r="35" spans="1:31" x14ac:dyDescent="0.25">
      <c r="B35" s="7"/>
      <c r="C35" s="7"/>
      <c r="D35" s="7"/>
      <c r="E35" s="7"/>
      <c r="F35" s="7"/>
      <c r="I35" s="437" t="s">
        <v>1769</v>
      </c>
      <c r="J35" s="127">
        <f t="shared" si="7"/>
        <v>12016873</v>
      </c>
      <c r="K35" s="127">
        <f t="shared" si="7"/>
        <v>483</v>
      </c>
      <c r="L35" s="127">
        <f t="shared" si="7"/>
        <v>1019240</v>
      </c>
      <c r="M35" s="127">
        <f t="shared" si="7"/>
        <v>-15828</v>
      </c>
      <c r="N35" s="127">
        <f t="shared" si="7"/>
        <v>15949</v>
      </c>
      <c r="O35" s="128">
        <f t="shared" si="7"/>
        <v>198725</v>
      </c>
      <c r="Q35" s="437" t="s">
        <v>1769</v>
      </c>
      <c r="R35" s="127">
        <f t="shared" si="8"/>
        <v>110339</v>
      </c>
      <c r="S35" s="127">
        <f t="shared" si="8"/>
        <v>152</v>
      </c>
      <c r="T35" s="127">
        <f t="shared" si="8"/>
        <v>261658</v>
      </c>
      <c r="U35" s="127">
        <f t="shared" si="8"/>
        <v>-36201</v>
      </c>
      <c r="V35" s="127">
        <f t="shared" si="8"/>
        <v>-3067</v>
      </c>
      <c r="W35" s="128">
        <f t="shared" si="8"/>
        <v>130676</v>
      </c>
      <c r="Y35" s="437" t="s">
        <v>1769</v>
      </c>
      <c r="Z35" s="127"/>
      <c r="AA35" s="127">
        <f t="shared" si="9"/>
        <v>-1614.3672607148833</v>
      </c>
      <c r="AB35" s="127">
        <f t="shared" si="9"/>
        <v>-287.28426519485106</v>
      </c>
      <c r="AC35" s="127">
        <f t="shared" si="9"/>
        <v>-52.731559972334701</v>
      </c>
      <c r="AD35" s="127" t="e">
        <f>AD24-#REF!</f>
        <v>#REF!</v>
      </c>
      <c r="AE35" s="128">
        <f t="shared" si="10"/>
        <v>0</v>
      </c>
    </row>
    <row r="36" spans="1:31" ht="15.75" thickBot="1" x14ac:dyDescent="0.3">
      <c r="A36" s="32" t="s">
        <v>7</v>
      </c>
      <c r="B36" s="7" t="s">
        <v>1651</v>
      </c>
      <c r="C36" s="7" t="s">
        <v>6</v>
      </c>
      <c r="D36" s="7" t="s">
        <v>1654</v>
      </c>
      <c r="E36" s="7"/>
      <c r="F36" s="7"/>
      <c r="I36" s="455" t="s">
        <v>1768</v>
      </c>
      <c r="J36" s="129">
        <f t="shared" si="7"/>
        <v>1494375</v>
      </c>
      <c r="K36" s="129">
        <f t="shared" si="7"/>
        <v>860212</v>
      </c>
      <c r="L36" s="129">
        <f t="shared" si="7"/>
        <v>547752</v>
      </c>
      <c r="M36" s="129">
        <f t="shared" si="7"/>
        <v>406866</v>
      </c>
      <c r="N36" s="129">
        <f t="shared" si="7"/>
        <v>-84656</v>
      </c>
      <c r="O36" s="130">
        <f t="shared" si="7"/>
        <v>-120770</v>
      </c>
      <c r="Q36" s="455" t="s">
        <v>1768</v>
      </c>
      <c r="R36" s="129">
        <f t="shared" si="8"/>
        <v>39768</v>
      </c>
      <c r="S36" s="129">
        <f t="shared" si="8"/>
        <v>113691</v>
      </c>
      <c r="T36" s="129">
        <f t="shared" si="8"/>
        <v>45516</v>
      </c>
      <c r="U36" s="129">
        <f t="shared" si="8"/>
        <v>62125</v>
      </c>
      <c r="V36" s="129">
        <f t="shared" si="8"/>
        <v>-159108</v>
      </c>
      <c r="W36" s="130">
        <f t="shared" si="8"/>
        <v>-78132</v>
      </c>
      <c r="Y36" s="455" t="s">
        <v>1768</v>
      </c>
      <c r="Z36" s="129"/>
      <c r="AA36" s="129">
        <f t="shared" si="9"/>
        <v>-1394.8088822811126</v>
      </c>
      <c r="AB36" s="129">
        <f t="shared" si="9"/>
        <v>-10530.542693436948</v>
      </c>
      <c r="AC36" s="129">
        <f t="shared" si="9"/>
        <v>-2888.1077457965166</v>
      </c>
      <c r="AD36" s="129" t="e">
        <f>AD25-#REF!</f>
        <v>#REF!</v>
      </c>
      <c r="AE36" s="130">
        <f t="shared" si="10"/>
        <v>0</v>
      </c>
    </row>
    <row r="37" spans="1:31" x14ac:dyDescent="0.25">
      <c r="A37" s="433" t="s">
        <v>1651</v>
      </c>
      <c r="B37" s="109">
        <f t="shared" ref="B37:B42" si="11">$E$20/E20</f>
        <v>1</v>
      </c>
      <c r="C37" s="109">
        <f t="shared" ref="C37:C42" si="12">$E$21/E20</f>
        <v>1.3679096031296902</v>
      </c>
      <c r="D37" s="109">
        <f t="shared" ref="D37:D42" si="13">$E$24/E20</f>
        <v>0.25291702059391891</v>
      </c>
      <c r="E37" s="7"/>
      <c r="F37" s="7"/>
      <c r="K37" s="132">
        <f>SUM(K31:K36)</f>
        <v>8060406</v>
      </c>
      <c r="L37" s="132">
        <f>SUM(L31:L36)</f>
        <v>23820036</v>
      </c>
      <c r="M37" s="132">
        <f>SUM(M31:M36)</f>
        <v>317021</v>
      </c>
      <c r="N37" s="132">
        <f>SUM(N31:N36)</f>
        <v>-1131398</v>
      </c>
      <c r="O37" s="132">
        <f>SUM(O31:O36)</f>
        <v>439553</v>
      </c>
      <c r="S37" s="132">
        <f>SUM(S31:S36)</f>
        <v>-2363035</v>
      </c>
      <c r="T37" s="132">
        <f>SUM(T31:T36)</f>
        <v>628252</v>
      </c>
      <c r="U37" s="132">
        <f>SUM(U31:U36)</f>
        <v>-198622</v>
      </c>
      <c r="V37" s="132">
        <f>SUM(V31:V36)</f>
        <v>-1130030</v>
      </c>
      <c r="W37" s="132">
        <f>SUM(W31:W36)</f>
        <v>3846</v>
      </c>
      <c r="AA37" s="140">
        <f>IF(K37&gt;'Fator ILUC B'!BF10,IF(Produtividade_temporária!S37&lt;0,1,0),0)</f>
        <v>1</v>
      </c>
      <c r="AB37" s="140">
        <f>IF(L37&gt;'Fator ILUC B'!BG10,IF(Produtividade_temporária!T37&lt;0,1,0),0)</f>
        <v>0</v>
      </c>
      <c r="AC37" s="140">
        <f>IF(M37&gt;'Fator ILUC B'!BH10,IF(Produtividade_temporária!U37&lt;0,1,0),0)</f>
        <v>1</v>
      </c>
      <c r="AD37" s="140">
        <f>IF(N37&gt;'Fator ILUC B'!BI10,IF(Produtividade_temporária!V37&lt;0,1,0),0)</f>
        <v>0</v>
      </c>
      <c r="AE37" s="140">
        <f>IF(O37&gt;'Fator ILUC B'!BJ10,IF(Produtividade_temporária!W37&lt;0,1,0),0)</f>
        <v>0</v>
      </c>
    </row>
    <row r="38" spans="1:31" x14ac:dyDescent="0.25">
      <c r="A38" s="434" t="s">
        <v>1652</v>
      </c>
      <c r="B38" s="109">
        <f t="shared" si="11"/>
        <v>0.73104245902804077</v>
      </c>
      <c r="C38" s="109">
        <f t="shared" si="12"/>
        <v>1</v>
      </c>
      <c r="D38" s="109">
        <f t="shared" si="13"/>
        <v>0.18489308066502411</v>
      </c>
      <c r="E38" s="7"/>
      <c r="F38" s="7"/>
    </row>
    <row r="39" spans="1:31" ht="15.75" thickBot="1" x14ac:dyDescent="0.3">
      <c r="A39" s="435" t="s">
        <v>1783</v>
      </c>
      <c r="B39" s="109">
        <f t="shared" si="11"/>
        <v>0.64986861678243779</v>
      </c>
      <c r="C39" s="109">
        <f t="shared" si="12"/>
        <v>0.8889615216693052</v>
      </c>
      <c r="D39" s="109">
        <f t="shared" si="13"/>
        <v>0.1643628343341054</v>
      </c>
      <c r="E39" s="7"/>
      <c r="F39" s="7"/>
      <c r="I39" t="s">
        <v>1</v>
      </c>
    </row>
    <row r="40" spans="1:31" ht="15.75" thickBot="1" x14ac:dyDescent="0.3">
      <c r="A40" s="436" t="s">
        <v>1653</v>
      </c>
      <c r="B40" s="109">
        <f t="shared" si="11"/>
        <v>0.71894127707490141</v>
      </c>
      <c r="C40" s="109">
        <f t="shared" si="12"/>
        <v>0.9834466769970811</v>
      </c>
      <c r="D40" s="109">
        <f t="shared" si="13"/>
        <v>0.18183248577977121</v>
      </c>
      <c r="E40" s="7"/>
      <c r="F40" s="7"/>
      <c r="I40" s="17"/>
      <c r="J40" s="4" t="s">
        <v>1748</v>
      </c>
      <c r="K40" s="4" t="s">
        <v>1749</v>
      </c>
      <c r="L40" s="4" t="s">
        <v>1750</v>
      </c>
      <c r="M40" s="4" t="s">
        <v>1751</v>
      </c>
      <c r="N40" s="4" t="s">
        <v>1752</v>
      </c>
      <c r="O40" s="5" t="s">
        <v>1753</v>
      </c>
    </row>
    <row r="41" spans="1:31" ht="15.75" thickBot="1" x14ac:dyDescent="0.3">
      <c r="A41" s="437" t="s">
        <v>1769</v>
      </c>
      <c r="B41" s="109">
        <f t="shared" si="11"/>
        <v>3.9538659662039519</v>
      </c>
      <c r="C41" s="109">
        <f t="shared" si="12"/>
        <v>5.408531224658037</v>
      </c>
      <c r="D41" s="109">
        <f t="shared" si="13"/>
        <v>1</v>
      </c>
      <c r="E41" s="7"/>
      <c r="F41" s="7"/>
      <c r="I41" s="136" t="s">
        <v>0</v>
      </c>
      <c r="J41" s="133">
        <f t="shared" ref="J41:O41" si="14">SUMIF(J31:J36,"&gt;0")</f>
        <v>222343536</v>
      </c>
      <c r="K41" s="133">
        <f t="shared" si="14"/>
        <v>8915159.5</v>
      </c>
      <c r="L41" s="133">
        <f t="shared" si="14"/>
        <v>23820036</v>
      </c>
      <c r="M41" s="133">
        <f t="shared" si="14"/>
        <v>648474</v>
      </c>
      <c r="N41" s="133">
        <f t="shared" si="14"/>
        <v>1247165</v>
      </c>
      <c r="O41" s="134">
        <f t="shared" si="14"/>
        <v>576947</v>
      </c>
      <c r="R41" s="116">
        <f t="shared" ref="R41:V45" si="15">S32/S12</f>
        <v>-0.26500768126765389</v>
      </c>
      <c r="S41" s="116">
        <f t="shared" si="15"/>
        <v>-4.5037627699678624E-2</v>
      </c>
      <c r="T41" s="116">
        <f t="shared" si="15"/>
        <v>-0.7750276323180344</v>
      </c>
      <c r="U41" s="116">
        <f t="shared" si="15"/>
        <v>-0.37560642661652427</v>
      </c>
      <c r="V41" s="116">
        <f t="shared" si="15"/>
        <v>-5.5352282515073216E-2</v>
      </c>
    </row>
    <row r="42" spans="1:31" ht="15.75" thickBot="1" x14ac:dyDescent="0.3">
      <c r="A42" s="455" t="s">
        <v>1768</v>
      </c>
      <c r="B42" s="109">
        <f t="shared" si="11"/>
        <v>0.69440190944147318</v>
      </c>
      <c r="C42" s="109">
        <f t="shared" si="12"/>
        <v>0.94987904035658466</v>
      </c>
      <c r="D42" s="109">
        <f t="shared" si="13"/>
        <v>0.17562606203066569</v>
      </c>
      <c r="E42" s="7"/>
      <c r="F42" s="7"/>
      <c r="I42" s="433" t="s">
        <v>1651</v>
      </c>
      <c r="J42" s="40">
        <f t="shared" ref="J42:O47" si="16">IF(J31&gt;0,J31/J$41,0)</f>
        <v>9.9864436805574594E-2</v>
      </c>
      <c r="K42" s="137">
        <f t="shared" si="16"/>
        <v>0.88419752893933079</v>
      </c>
      <c r="L42" s="40">
        <f t="shared" si="16"/>
        <v>0.51141513807955619</v>
      </c>
      <c r="M42" s="40">
        <f t="shared" si="16"/>
        <v>0</v>
      </c>
      <c r="N42" s="40">
        <f t="shared" si="16"/>
        <v>0.98721179635413114</v>
      </c>
      <c r="O42" s="38">
        <f t="shared" si="16"/>
        <v>0.53546166285638019</v>
      </c>
      <c r="R42" s="116">
        <f t="shared" si="15"/>
        <v>-0.16234113937611816</v>
      </c>
      <c r="S42" s="116">
        <f t="shared" si="15"/>
        <v>0.43831927242118074</v>
      </c>
      <c r="T42" s="116">
        <f t="shared" si="15"/>
        <v>-0.12422819023391479</v>
      </c>
      <c r="U42" s="116">
        <f t="shared" si="15"/>
        <v>-0.60942755834324724</v>
      </c>
      <c r="V42" s="116">
        <f t="shared" si="15"/>
        <v>0.21628059625645804</v>
      </c>
    </row>
    <row r="43" spans="1:31" x14ac:dyDescent="0.25">
      <c r="B43" s="7"/>
      <c r="C43" s="7"/>
      <c r="D43" s="7"/>
      <c r="E43" s="7"/>
      <c r="F43" s="7"/>
      <c r="I43" s="434" t="s">
        <v>1652</v>
      </c>
      <c r="J43" s="40">
        <f t="shared" si="16"/>
        <v>0.69147064837540406</v>
      </c>
      <c r="K43" s="137">
        <f t="shared" si="16"/>
        <v>0</v>
      </c>
      <c r="L43" s="40">
        <f t="shared" si="16"/>
        <v>3.8610395047261895E-2</v>
      </c>
      <c r="M43" s="40">
        <f t="shared" si="16"/>
        <v>0</v>
      </c>
      <c r="N43" s="40">
        <f t="shared" si="16"/>
        <v>0</v>
      </c>
      <c r="O43" s="38">
        <f t="shared" si="16"/>
        <v>0.10158125443064961</v>
      </c>
      <c r="R43" s="116">
        <f t="shared" si="15"/>
        <v>-1.2859999747355882E-2</v>
      </c>
      <c r="S43" s="116">
        <f t="shared" si="15"/>
        <v>-7.6514739034742235E-2</v>
      </c>
      <c r="T43" s="116">
        <f t="shared" si="15"/>
        <v>0.40898857666972399</v>
      </c>
      <c r="U43" s="116">
        <f t="shared" si="15"/>
        <v>-0.5630371335955795</v>
      </c>
      <c r="V43" s="116">
        <f t="shared" si="15"/>
        <v>3.1446877484861462E-2</v>
      </c>
    </row>
    <row r="44" spans="1:31" x14ac:dyDescent="0.25">
      <c r="A44" s="32" t="s">
        <v>8</v>
      </c>
      <c r="B44" s="7" t="s">
        <v>1652</v>
      </c>
      <c r="C44" s="7" t="s">
        <v>1767</v>
      </c>
      <c r="D44" s="7" t="s">
        <v>1653</v>
      </c>
      <c r="E44" s="7" t="s">
        <v>1768</v>
      </c>
      <c r="F44" s="7"/>
      <c r="I44" s="435" t="s">
        <v>1783</v>
      </c>
      <c r="J44" s="40">
        <f t="shared" si="16"/>
        <v>0.13774556504309618</v>
      </c>
      <c r="K44" s="137">
        <f t="shared" si="16"/>
        <v>0</v>
      </c>
      <c r="L44" s="40">
        <f t="shared" si="16"/>
        <v>0.30874688854374527</v>
      </c>
      <c r="M44" s="40">
        <f t="shared" si="16"/>
        <v>0.14957423119508262</v>
      </c>
      <c r="N44" s="40">
        <f t="shared" si="16"/>
        <v>0</v>
      </c>
      <c r="O44" s="38">
        <f t="shared" si="16"/>
        <v>0</v>
      </c>
      <c r="R44" s="116">
        <f t="shared" si="15"/>
        <v>0.2814814814814815</v>
      </c>
      <c r="S44" s="116">
        <f t="shared" si="15"/>
        <v>0.20620495191981855</v>
      </c>
      <c r="T44" s="116">
        <f t="shared" si="15"/>
        <v>-0.60511491851232757</v>
      </c>
      <c r="U44" s="116">
        <f t="shared" si="15"/>
        <v>-4.7003831417624521E-2</v>
      </c>
      <c r="V44" s="116">
        <f t="shared" si="15"/>
        <v>0.18064066640586229</v>
      </c>
    </row>
    <row r="45" spans="1:31" x14ac:dyDescent="0.25">
      <c r="A45" s="433" t="s">
        <v>1651</v>
      </c>
      <c r="B45" s="109">
        <f t="shared" ref="B45:B50" si="17">$F$21/F20</f>
        <v>0.37598303008791822</v>
      </c>
      <c r="C45" s="109">
        <f t="shared" ref="C45:C50" si="18">$F$22/F20</f>
        <v>0.43810853742873018</v>
      </c>
      <c r="D45" s="109">
        <f t="shared" ref="D45:D50" si="19">$F$23/$F20</f>
        <v>0.36393718608912207</v>
      </c>
      <c r="E45" s="109">
        <f t="shared" ref="E45:E50" si="20">$F$25/$F20</f>
        <v>0.25676542399329949</v>
      </c>
      <c r="F45" s="7"/>
      <c r="I45" s="436" t="s">
        <v>1653</v>
      </c>
      <c r="J45" s="40">
        <f t="shared" si="16"/>
        <v>1.0151907451899119E-2</v>
      </c>
      <c r="K45" s="137">
        <f t="shared" si="16"/>
        <v>1.9259610554359683E-2</v>
      </c>
      <c r="L45" s="40">
        <f t="shared" si="16"/>
        <v>7.5442959028273512E-2</v>
      </c>
      <c r="M45" s="40">
        <f t="shared" si="16"/>
        <v>0.22300508578601455</v>
      </c>
      <c r="N45" s="40">
        <f t="shared" si="16"/>
        <v>0</v>
      </c>
      <c r="O45" s="38">
        <f t="shared" si="16"/>
        <v>1.8514698923817959E-2</v>
      </c>
      <c r="R45" s="116">
        <f t="shared" si="15"/>
        <v>6.3305123109535441E-2</v>
      </c>
      <c r="S45" s="116">
        <f t="shared" si="15"/>
        <v>3.8566475399001522E-2</v>
      </c>
      <c r="T45" s="116">
        <f t="shared" si="15"/>
        <v>0.22059006288370242</v>
      </c>
      <c r="U45" s="116">
        <f t="shared" si="15"/>
        <v>-0.16699255340921615</v>
      </c>
      <c r="V45" s="116">
        <f t="shared" si="15"/>
        <v>-0.12694729864103413</v>
      </c>
    </row>
    <row r="46" spans="1:31" x14ac:dyDescent="0.25">
      <c r="A46" s="434" t="s">
        <v>1652</v>
      </c>
      <c r="B46" s="109">
        <f t="shared" si="17"/>
        <v>1</v>
      </c>
      <c r="C46" s="109">
        <f t="shared" si="18"/>
        <v>1.1652348706437226</v>
      </c>
      <c r="D46" s="109">
        <f t="shared" si="19"/>
        <v>0.96796173487941894</v>
      </c>
      <c r="E46" s="109">
        <f t="shared" si="20"/>
        <v>0.68291758788490686</v>
      </c>
      <c r="F46" s="7"/>
      <c r="I46" s="437" t="s">
        <v>1769</v>
      </c>
      <c r="J46" s="40">
        <f t="shared" si="16"/>
        <v>5.4046423908631194E-2</v>
      </c>
      <c r="K46" s="137">
        <f t="shared" si="16"/>
        <v>5.4177381795580888E-5</v>
      </c>
      <c r="L46" s="40">
        <f t="shared" si="16"/>
        <v>4.2789188060001253E-2</v>
      </c>
      <c r="M46" s="40">
        <f t="shared" si="16"/>
        <v>0</v>
      </c>
      <c r="N46" s="40">
        <f t="shared" si="16"/>
        <v>1.278820364586883E-2</v>
      </c>
      <c r="O46" s="38">
        <f t="shared" si="16"/>
        <v>0.34444238378915221</v>
      </c>
    </row>
    <row r="47" spans="1:31" ht="15.75" thickBot="1" x14ac:dyDescent="0.3">
      <c r="A47" s="435" t="s">
        <v>1783</v>
      </c>
      <c r="B47" s="109">
        <f t="shared" si="17"/>
        <v>0.85819608148832682</v>
      </c>
      <c r="C47" s="109">
        <f t="shared" si="18"/>
        <v>1</v>
      </c>
      <c r="D47" s="109">
        <f t="shared" si="19"/>
        <v>0.83070096790416004</v>
      </c>
      <c r="E47" s="109">
        <f t="shared" si="20"/>
        <v>0.58607719790228718</v>
      </c>
      <c r="F47" s="7"/>
      <c r="I47" s="455" t="s">
        <v>1768</v>
      </c>
      <c r="J47" s="41">
        <f t="shared" si="16"/>
        <v>6.7210184153948154E-3</v>
      </c>
      <c r="K47" s="138">
        <f t="shared" si="16"/>
        <v>9.6488683124513919E-2</v>
      </c>
      <c r="L47" s="41">
        <f t="shared" si="16"/>
        <v>2.2995431241161851E-2</v>
      </c>
      <c r="M47" s="41">
        <f t="shared" si="16"/>
        <v>0.62742068301890286</v>
      </c>
      <c r="N47" s="41">
        <f t="shared" si="16"/>
        <v>0</v>
      </c>
      <c r="O47" s="42">
        <f t="shared" si="16"/>
        <v>0</v>
      </c>
    </row>
    <row r="48" spans="1:31" x14ac:dyDescent="0.25">
      <c r="A48" s="436" t="s">
        <v>1653</v>
      </c>
      <c r="B48" s="109">
        <f t="shared" si="17"/>
        <v>1.0330986897168741</v>
      </c>
      <c r="C48" s="109">
        <f t="shared" si="18"/>
        <v>1.203802618074441</v>
      </c>
      <c r="D48" s="109">
        <f t="shared" si="19"/>
        <v>1</v>
      </c>
      <c r="E48" s="109">
        <f t="shared" si="20"/>
        <v>0.70552126522850556</v>
      </c>
      <c r="F48" s="7"/>
      <c r="I48" s="7"/>
      <c r="J48" s="135"/>
      <c r="K48" s="135"/>
      <c r="L48" s="135"/>
      <c r="M48" s="135"/>
      <c r="N48" s="135"/>
      <c r="O48" s="135"/>
    </row>
    <row r="49" spans="1:15" ht="15.75" thickBot="1" x14ac:dyDescent="0.3">
      <c r="A49" s="437" t="s">
        <v>1769</v>
      </c>
      <c r="B49" s="109">
        <f t="shared" si="17"/>
        <v>0.74638512191434436</v>
      </c>
      <c r="C49" s="109">
        <f t="shared" si="18"/>
        <v>0.86971397098426007</v>
      </c>
      <c r="D49" s="109">
        <f t="shared" si="19"/>
        <v>0.72247223749639533</v>
      </c>
      <c r="E49" s="109">
        <f t="shared" si="20"/>
        <v>0.50971952709092616</v>
      </c>
      <c r="F49" s="7"/>
      <c r="I49" t="s">
        <v>23</v>
      </c>
    </row>
    <row r="50" spans="1:15" ht="15.75" thickBot="1" x14ac:dyDescent="0.3">
      <c r="A50" s="455" t="s">
        <v>1768</v>
      </c>
      <c r="B50" s="109">
        <f t="shared" si="17"/>
        <v>1.4643055293057285</v>
      </c>
      <c r="C50" s="109">
        <f t="shared" si="18"/>
        <v>1.7062598640234483</v>
      </c>
      <c r="D50" s="109">
        <f t="shared" si="19"/>
        <v>1.4173917205402988</v>
      </c>
      <c r="E50" s="109">
        <f t="shared" si="20"/>
        <v>1</v>
      </c>
      <c r="F50" s="7"/>
      <c r="I50" s="131"/>
      <c r="J50" s="4" t="s">
        <v>1756</v>
      </c>
      <c r="K50" s="4" t="s">
        <v>1757</v>
      </c>
      <c r="L50" s="4" t="s">
        <v>1758</v>
      </c>
      <c r="M50" s="4" t="s">
        <v>1759</v>
      </c>
      <c r="N50" s="4" t="s">
        <v>1760</v>
      </c>
      <c r="O50" s="5" t="s">
        <v>1761</v>
      </c>
    </row>
    <row r="51" spans="1:15" x14ac:dyDescent="0.25">
      <c r="B51" s="7"/>
      <c r="C51" s="7"/>
      <c r="D51" s="7"/>
      <c r="E51" s="7"/>
      <c r="F51" s="7"/>
      <c r="I51" s="433" t="s">
        <v>1651</v>
      </c>
      <c r="J51" s="125">
        <f t="shared" ref="J51:J56" si="21">+R11*(B20-B11)</f>
        <v>6107970.3848375855</v>
      </c>
      <c r="K51" s="125">
        <f t="shared" ref="K51:K56" si="22">+(S11-Z11)*(C20-C11)</f>
        <v>9124561.4818269964</v>
      </c>
      <c r="L51" s="125">
        <f t="shared" ref="L51:O56" si="23">+(T11-AA11)*(D20-D11)</f>
        <v>10765254.283116225</v>
      </c>
      <c r="M51" s="125">
        <f t="shared" si="23"/>
        <v>41388.865830862334</v>
      </c>
      <c r="N51" s="125">
        <f t="shared" si="23"/>
        <v>1289367.5237874284</v>
      </c>
      <c r="O51" s="126">
        <f t="shared" si="23"/>
        <v>414302.6603382657</v>
      </c>
    </row>
    <row r="52" spans="1:15" x14ac:dyDescent="0.25">
      <c r="B52" s="7"/>
      <c r="C52" s="7"/>
      <c r="D52" s="7"/>
      <c r="E52" s="7"/>
      <c r="F52" s="7"/>
      <c r="I52" s="434" t="s">
        <v>1652</v>
      </c>
      <c r="J52" s="125">
        <f t="shared" si="21"/>
        <v>12481736.926807798</v>
      </c>
      <c r="K52" s="125">
        <f t="shared" si="22"/>
        <v>658455.7631445009</v>
      </c>
      <c r="L52" s="125">
        <f t="shared" si="23"/>
        <v>1378793.4542710576</v>
      </c>
      <c r="M52" s="125">
        <f t="shared" si="23"/>
        <v>95573.044499751675</v>
      </c>
      <c r="N52" s="125">
        <f t="shared" si="23"/>
        <v>13783.25882544358</v>
      </c>
      <c r="O52" s="126">
        <f t="shared" si="23"/>
        <v>107329.96681215639</v>
      </c>
    </row>
    <row r="53" spans="1:15" x14ac:dyDescent="0.25">
      <c r="A53" s="32" t="s">
        <v>8</v>
      </c>
      <c r="B53" s="7" t="s">
        <v>1767</v>
      </c>
      <c r="C53" s="7" t="s">
        <v>1768</v>
      </c>
      <c r="D53" s="7"/>
      <c r="E53" s="7"/>
      <c r="F53" s="7"/>
      <c r="I53" s="435" t="s">
        <v>1783</v>
      </c>
      <c r="J53" s="125">
        <f t="shared" si="21"/>
        <v>3960983.5775209167</v>
      </c>
      <c r="K53" s="125">
        <f t="shared" si="22"/>
        <v>3873935.096658594</v>
      </c>
      <c r="L53" s="125">
        <f t="shared" si="23"/>
        <v>3085070.2816739855</v>
      </c>
      <c r="M53" s="125">
        <f t="shared" si="23"/>
        <v>388979.78029744921</v>
      </c>
      <c r="N53" s="125">
        <f t="shared" si="23"/>
        <v>272615.98897472146</v>
      </c>
      <c r="O53" s="126">
        <f t="shared" si="23"/>
        <v>-80673.41201930902</v>
      </c>
    </row>
    <row r="54" spans="1:15" x14ac:dyDescent="0.25">
      <c r="A54" s="433" t="s">
        <v>1651</v>
      </c>
      <c r="B54" s="109">
        <f t="shared" ref="B54:B59" si="24">$G$22/G20</f>
        <v>2.6388179752495442</v>
      </c>
      <c r="C54" s="109">
        <f t="shared" ref="C54:C59" si="25">$G$25/G20</f>
        <v>0.33798714702836402</v>
      </c>
      <c r="D54" s="109"/>
      <c r="E54" s="7"/>
      <c r="F54" s="7"/>
      <c r="I54" s="436" t="s">
        <v>1653</v>
      </c>
      <c r="J54" s="125">
        <f t="shared" si="21"/>
        <v>1202349.527121783</v>
      </c>
      <c r="K54" s="125">
        <f t="shared" si="22"/>
        <v>267350.48703953705</v>
      </c>
      <c r="L54" s="125">
        <f t="shared" si="23"/>
        <v>2122010.8331148159</v>
      </c>
      <c r="M54" s="125">
        <f t="shared" si="23"/>
        <v>30753.909320741914</v>
      </c>
      <c r="N54" s="125">
        <f t="shared" si="23"/>
        <v>-71896.188541758747</v>
      </c>
      <c r="O54" s="126">
        <f t="shared" si="23"/>
        <v>6481.3167434202433</v>
      </c>
    </row>
    <row r="55" spans="1:15" x14ac:dyDescent="0.25">
      <c r="A55" s="434" t="s">
        <v>1652</v>
      </c>
      <c r="B55" s="109">
        <f t="shared" si="24"/>
        <v>1.9516869729401574</v>
      </c>
      <c r="C55" s="109">
        <f t="shared" si="25"/>
        <v>0.24997749676693298</v>
      </c>
      <c r="D55" s="109"/>
      <c r="E55" s="7"/>
      <c r="F55" s="7"/>
      <c r="I55" s="437" t="s">
        <v>1769</v>
      </c>
      <c r="J55" s="125">
        <f t="shared" si="21"/>
        <v>5567508.3318492398</v>
      </c>
      <c r="K55" s="125">
        <f t="shared" si="22"/>
        <v>20.487563555914523</v>
      </c>
      <c r="L55" s="125">
        <f t="shared" si="23"/>
        <v>720091.80944303353</v>
      </c>
      <c r="M55" s="125">
        <f t="shared" si="23"/>
        <v>7471.5352366589495</v>
      </c>
      <c r="N55" s="125">
        <f t="shared" si="23"/>
        <v>26241.654134225864</v>
      </c>
      <c r="O55" s="126">
        <f t="shared" si="23"/>
        <v>110337.04871555895</v>
      </c>
    </row>
    <row r="56" spans="1:15" ht="15.75" thickBot="1" x14ac:dyDescent="0.3">
      <c r="A56" s="435" t="s">
        <v>1783</v>
      </c>
      <c r="B56" s="109">
        <f t="shared" si="24"/>
        <v>1</v>
      </c>
      <c r="C56" s="109">
        <f t="shared" si="25"/>
        <v>0.12808278183583377</v>
      </c>
      <c r="D56" s="109"/>
      <c r="E56" s="7"/>
      <c r="F56" s="7"/>
      <c r="I56" s="455" t="s">
        <v>1768</v>
      </c>
      <c r="J56" s="106">
        <f t="shared" si="21"/>
        <v>-719929.30839391297</v>
      </c>
      <c r="K56" s="106">
        <f t="shared" si="22"/>
        <v>519000.86308084638</v>
      </c>
      <c r="L56" s="106">
        <f t="shared" si="23"/>
        <v>438247.79852813197</v>
      </c>
      <c r="M56" s="106">
        <f t="shared" si="23"/>
        <v>176294.68694056154</v>
      </c>
      <c r="N56" s="106">
        <f t="shared" si="23"/>
        <v>188474.18165827598</v>
      </c>
      <c r="O56" s="105">
        <f t="shared" si="23"/>
        <v>-57037.232558287709</v>
      </c>
    </row>
    <row r="57" spans="1:15" x14ac:dyDescent="0.25">
      <c r="A57" s="436" t="s">
        <v>1653</v>
      </c>
      <c r="B57" s="109">
        <f t="shared" si="24"/>
        <v>3.1049406865333142</v>
      </c>
      <c r="C57" s="109">
        <f t="shared" si="25"/>
        <v>0.39768944056645045</v>
      </c>
      <c r="D57" s="109"/>
      <c r="E57" s="7"/>
      <c r="F57" s="7"/>
    </row>
    <row r="58" spans="1:15" ht="15.75" thickBot="1" x14ac:dyDescent="0.3">
      <c r="A58" s="437" t="s">
        <v>1769</v>
      </c>
      <c r="B58" s="109">
        <f t="shared" si="24"/>
        <v>9.3766790661637245</v>
      </c>
      <c r="C58" s="109">
        <f t="shared" si="25"/>
        <v>1.2009911391760779</v>
      </c>
      <c r="D58" s="109"/>
      <c r="E58" s="7"/>
      <c r="F58" s="7"/>
      <c r="I58" t="s">
        <v>24</v>
      </c>
    </row>
    <row r="59" spans="1:15" ht="15.75" thickBot="1" x14ac:dyDescent="0.3">
      <c r="A59" s="455" t="s">
        <v>1768</v>
      </c>
      <c r="B59" s="109">
        <f t="shared" si="24"/>
        <v>7.8074506632883702</v>
      </c>
      <c r="C59" s="109">
        <f t="shared" si="25"/>
        <v>1</v>
      </c>
      <c r="D59" s="109"/>
      <c r="E59" s="7"/>
      <c r="F59" s="7"/>
      <c r="I59" s="131"/>
      <c r="J59" s="4" t="s">
        <v>1756</v>
      </c>
      <c r="K59" s="4" t="s">
        <v>1757</v>
      </c>
      <c r="L59" s="4" t="s">
        <v>1758</v>
      </c>
      <c r="M59" s="4" t="s">
        <v>1759</v>
      </c>
      <c r="N59" s="4" t="s">
        <v>1760</v>
      </c>
      <c r="O59" s="5" t="s">
        <v>1761</v>
      </c>
    </row>
    <row r="60" spans="1:15" x14ac:dyDescent="0.25">
      <c r="B60" s="7"/>
      <c r="C60" s="7"/>
      <c r="D60" s="7"/>
      <c r="E60" s="7"/>
      <c r="F60" s="7"/>
      <c r="I60" s="433" t="s">
        <v>1651</v>
      </c>
      <c r="J60" s="40">
        <f t="shared" ref="J60:O60" si="26">+J51/(SUM(J$51:J$56))</f>
        <v>0.21356077261564313</v>
      </c>
      <c r="K60" s="40">
        <f t="shared" si="26"/>
        <v>0.63174940675328373</v>
      </c>
      <c r="L60" s="40">
        <f t="shared" si="26"/>
        <v>0.58160796493399591</v>
      </c>
      <c r="M60" s="40">
        <f t="shared" si="26"/>
        <v>5.589601596477449E-2</v>
      </c>
      <c r="N60" s="40">
        <f t="shared" si="26"/>
        <v>0.75024887294231335</v>
      </c>
      <c r="O60" s="38">
        <f t="shared" si="26"/>
        <v>0.82738022203865058</v>
      </c>
    </row>
    <row r="61" spans="1:15" x14ac:dyDescent="0.25">
      <c r="I61" s="434" t="s">
        <v>1652</v>
      </c>
      <c r="J61" s="40">
        <f t="shared" ref="J61:O61" si="27">+J52/(SUM(J$51:J$56))</f>
        <v>0.43641491587637371</v>
      </c>
      <c r="K61" s="40">
        <f t="shared" si="27"/>
        <v>4.5588934719581545E-2</v>
      </c>
      <c r="L61" s="40">
        <f t="shared" si="27"/>
        <v>7.4491250639624723E-2</v>
      </c>
      <c r="M61" s="40">
        <f t="shared" si="27"/>
        <v>0.12907221094173479</v>
      </c>
      <c r="N61" s="40">
        <f t="shared" si="27"/>
        <v>8.020113899631684E-3</v>
      </c>
      <c r="O61" s="38">
        <f t="shared" si="27"/>
        <v>0.2143425574432426</v>
      </c>
    </row>
    <row r="62" spans="1:15" x14ac:dyDescent="0.25">
      <c r="I62" s="435" t="s">
        <v>1783</v>
      </c>
      <c r="J62" s="40">
        <f t="shared" ref="J62:O62" si="28">+J53/(SUM(J$51:J$56))</f>
        <v>0.13849292970266006</v>
      </c>
      <c r="K62" s="40">
        <f t="shared" si="28"/>
        <v>0.26821630869484386</v>
      </c>
      <c r="L62" s="40">
        <f t="shared" si="28"/>
        <v>0.16667524993040467</v>
      </c>
      <c r="M62" s="40">
        <f t="shared" si="28"/>
        <v>0.5253205076537294</v>
      </c>
      <c r="N62" s="40">
        <f t="shared" si="28"/>
        <v>0.15862803638294423</v>
      </c>
      <c r="O62" s="38">
        <f t="shared" si="28"/>
        <v>-0.16110827165496364</v>
      </c>
    </row>
    <row r="63" spans="1:15" x14ac:dyDescent="0.25">
      <c r="I63" s="436" t="s">
        <v>1653</v>
      </c>
      <c r="J63" s="40">
        <f t="shared" ref="J63:O63" si="29">+J54/(SUM(J$51:J$56))</f>
        <v>4.2039282738436025E-2</v>
      </c>
      <c r="K63" s="40">
        <f t="shared" si="29"/>
        <v>1.8510315473112549E-2</v>
      </c>
      <c r="L63" s="40">
        <f t="shared" si="29"/>
        <v>0.11464461217153366</v>
      </c>
      <c r="M63" s="40">
        <f t="shared" si="29"/>
        <v>4.1533416581074775E-2</v>
      </c>
      <c r="N63" s="40">
        <f t="shared" si="29"/>
        <v>-4.1834491273564443E-2</v>
      </c>
      <c r="O63" s="38">
        <f t="shared" si="29"/>
        <v>1.2943468144509458E-2</v>
      </c>
    </row>
    <row r="64" spans="1:15" x14ac:dyDescent="0.25">
      <c r="I64" s="437" t="s">
        <v>1769</v>
      </c>
      <c r="J64" s="40">
        <f t="shared" ref="J64:O64" si="30">+J55/(SUM(J$51:J$56))</f>
        <v>0.19466390731777761</v>
      </c>
      <c r="K64" s="40">
        <f t="shared" si="30"/>
        <v>1.4184797974179071E-6</v>
      </c>
      <c r="L64" s="40">
        <f t="shared" si="30"/>
        <v>3.8903970202789115E-2</v>
      </c>
      <c r="M64" s="40">
        <f t="shared" si="30"/>
        <v>1.0090371999472655E-2</v>
      </c>
      <c r="N64" s="40">
        <f t="shared" si="30"/>
        <v>1.5269324746534238E-2</v>
      </c>
      <c r="O64" s="38">
        <f t="shared" si="30"/>
        <v>0.22034782926769636</v>
      </c>
    </row>
    <row r="65" spans="9:15" ht="15.75" thickBot="1" x14ac:dyDescent="0.3">
      <c r="I65" s="455" t="s">
        <v>1768</v>
      </c>
      <c r="J65" s="41">
        <f t="shared" ref="J65:O65" si="31">+J56/(SUM(J$51:J$56))</f>
        <v>-2.5171808250890521E-2</v>
      </c>
      <c r="K65" s="41">
        <f t="shared" si="31"/>
        <v>3.5933615879381015E-2</v>
      </c>
      <c r="L65" s="41">
        <f t="shared" si="31"/>
        <v>2.3676952121651877E-2</v>
      </c>
      <c r="M65" s="41">
        <f t="shared" si="31"/>
        <v>0.238087476859214</v>
      </c>
      <c r="N65" s="41">
        <f t="shared" si="31"/>
        <v>0.109668143302141</v>
      </c>
      <c r="O65" s="42">
        <f t="shared" si="31"/>
        <v>-0.11390580523913559</v>
      </c>
    </row>
  </sheetData>
  <sheetProtection password="C4BA" sheet="1" objects="1" scenarios="1"/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workbookViewId="0">
      <selection activeCell="G20" sqref="G20"/>
    </sheetView>
  </sheetViews>
  <sheetFormatPr defaultRowHeight="15" x14ac:dyDescent="0.25"/>
  <cols>
    <col min="1" max="1" width="18.5703125" customWidth="1"/>
    <col min="2" max="2" width="16.5703125" customWidth="1"/>
    <col min="7" max="7" width="18.140625" customWidth="1"/>
    <col min="8" max="9" width="8" bestFit="1" customWidth="1"/>
    <col min="10" max="10" width="9" bestFit="1" customWidth="1"/>
    <col min="11" max="11" width="9" customWidth="1"/>
    <col min="12" max="12" width="14.85546875" customWidth="1"/>
  </cols>
  <sheetData>
    <row r="1" spans="1:12" x14ac:dyDescent="0.25">
      <c r="A1" t="s">
        <v>335</v>
      </c>
    </row>
    <row r="3" spans="1:12" ht="15" customHeight="1" x14ac:dyDescent="0.25">
      <c r="A3" s="534" t="s">
        <v>32</v>
      </c>
      <c r="B3" s="534"/>
      <c r="D3" s="535" t="s">
        <v>959</v>
      </c>
      <c r="E3" s="535"/>
      <c r="G3" s="533" t="s">
        <v>1583</v>
      </c>
      <c r="H3" s="533"/>
      <c r="I3" s="533"/>
      <c r="J3" s="533"/>
      <c r="K3" s="533"/>
    </row>
    <row r="4" spans="1:12" x14ac:dyDescent="0.25">
      <c r="A4" s="534"/>
      <c r="B4" s="534"/>
      <c r="G4" s="533"/>
      <c r="H4" s="533"/>
      <c r="I4" s="533"/>
      <c r="J4" s="533"/>
      <c r="K4" s="533"/>
    </row>
    <row r="5" spans="1:12" ht="15.75" thickBot="1" x14ac:dyDescent="0.3"/>
    <row r="6" spans="1:12" ht="15.75" thickBot="1" x14ac:dyDescent="0.3">
      <c r="A6" s="3" t="s">
        <v>955</v>
      </c>
      <c r="B6" s="5" t="s">
        <v>1764</v>
      </c>
      <c r="D6" s="3" t="s">
        <v>1765</v>
      </c>
      <c r="E6" s="5" t="s">
        <v>956</v>
      </c>
      <c r="G6" s="17" t="s">
        <v>903</v>
      </c>
      <c r="H6" s="18" t="s">
        <v>1762</v>
      </c>
      <c r="I6" s="18" t="s">
        <v>965</v>
      </c>
      <c r="J6" s="18" t="s">
        <v>1763</v>
      </c>
      <c r="K6" s="18" t="s">
        <v>966</v>
      </c>
      <c r="L6" s="37" t="s">
        <v>1788</v>
      </c>
    </row>
    <row r="7" spans="1:12" x14ac:dyDescent="0.25">
      <c r="A7" s="6" t="s">
        <v>969</v>
      </c>
      <c r="B7" s="19">
        <f>SUM(B8:B10)</f>
        <v>1.2317460368205921</v>
      </c>
      <c r="D7" s="6"/>
      <c r="E7" s="8"/>
      <c r="G7" s="6">
        <v>1</v>
      </c>
      <c r="H7" s="7"/>
      <c r="I7" s="7"/>
      <c r="J7" s="7"/>
      <c r="K7" s="7"/>
      <c r="L7" s="8"/>
    </row>
    <row r="8" spans="1:12" x14ac:dyDescent="0.25">
      <c r="A8" s="6"/>
      <c r="B8" s="20">
        <f>E8/$D8*L8</f>
        <v>0.4706061989131412</v>
      </c>
      <c r="D8" s="6">
        <f t="shared" ref="D8:E10" si="0">J8/H8</f>
        <v>1.4305486623428698</v>
      </c>
      <c r="E8" s="8">
        <f t="shared" si="0"/>
        <v>2.0936083734983093</v>
      </c>
      <c r="G8" s="6" t="s">
        <v>960</v>
      </c>
      <c r="H8" s="7">
        <v>356631</v>
      </c>
      <c r="I8" s="7">
        <v>111208</v>
      </c>
      <c r="J8" s="7">
        <v>510178</v>
      </c>
      <c r="K8" s="7">
        <v>232826</v>
      </c>
      <c r="L8" s="38">
        <f>H8/SUM($H$8:$H$10)</f>
        <v>0.32156208241588807</v>
      </c>
    </row>
    <row r="9" spans="1:12" x14ac:dyDescent="0.25">
      <c r="A9" s="6"/>
      <c r="B9" s="20">
        <f>E9/$D9*L9</f>
        <v>0.46264806361582167</v>
      </c>
      <c r="D9" s="6">
        <f t="shared" si="0"/>
        <v>1.8475175862179727</v>
      </c>
      <c r="E9" s="8">
        <f t="shared" si="0"/>
        <v>2.0299748526503238</v>
      </c>
      <c r="G9" s="6" t="s">
        <v>962</v>
      </c>
      <c r="H9" s="7">
        <v>466985</v>
      </c>
      <c r="I9" s="7">
        <v>406007</v>
      </c>
      <c r="J9" s="7">
        <v>862763</v>
      </c>
      <c r="K9" s="7">
        <v>824184</v>
      </c>
      <c r="L9" s="38">
        <f>H9/SUM($H$8:$H$10)</f>
        <v>0.42106454306267121</v>
      </c>
    </row>
    <row r="10" spans="1:12" x14ac:dyDescent="0.25">
      <c r="A10" s="6"/>
      <c r="B10" s="20">
        <f>E10/$D10*L10</f>
        <v>0.29849177429162926</v>
      </c>
      <c r="D10" s="6">
        <f t="shared" si="0"/>
        <v>17.613028215889742</v>
      </c>
      <c r="E10" s="8">
        <f t="shared" si="0"/>
        <v>20.426914992993929</v>
      </c>
      <c r="G10" s="6" t="s">
        <v>963</v>
      </c>
      <c r="H10" s="7">
        <v>285442</v>
      </c>
      <c r="I10" s="7">
        <v>256920</v>
      </c>
      <c r="J10" s="7">
        <v>5027498</v>
      </c>
      <c r="K10" s="7">
        <v>5248083</v>
      </c>
      <c r="L10" s="38">
        <f>H10/SUM($H$8:$H$10)</f>
        <v>0.25737337452144071</v>
      </c>
    </row>
    <row r="11" spans="1:12" x14ac:dyDescent="0.25">
      <c r="A11" s="6" t="s">
        <v>968</v>
      </c>
      <c r="B11" s="19">
        <f>SUM(B12:B14)</f>
        <v>2.3934062569257084</v>
      </c>
      <c r="D11" s="6"/>
      <c r="E11" s="8"/>
      <c r="G11" s="6">
        <v>2</v>
      </c>
      <c r="H11" s="7"/>
      <c r="I11" s="7"/>
      <c r="J11" s="7"/>
      <c r="K11" s="7"/>
      <c r="L11" s="38"/>
    </row>
    <row r="12" spans="1:12" x14ac:dyDescent="0.25">
      <c r="A12" s="6"/>
      <c r="B12" s="20">
        <f>E12/$D12*L12</f>
        <v>0.18761507759341536</v>
      </c>
      <c r="D12" s="6">
        <f t="shared" ref="D12:E14" si="1">J12/H12</f>
        <v>25.328659901404777</v>
      </c>
      <c r="E12" s="8">
        <f t="shared" si="1"/>
        <v>27.373798544363577</v>
      </c>
      <c r="G12" s="6" t="s">
        <v>961</v>
      </c>
      <c r="H12" s="7">
        <v>72823</v>
      </c>
      <c r="I12" s="7">
        <v>71996</v>
      </c>
      <c r="J12" s="7">
        <v>1844509</v>
      </c>
      <c r="K12" s="7">
        <v>1970804</v>
      </c>
      <c r="L12" s="38">
        <f>H12/SUM($H$12:$H$14)</f>
        <v>0.17359806623249072</v>
      </c>
    </row>
    <row r="13" spans="1:12" x14ac:dyDescent="0.25">
      <c r="A13" s="6"/>
      <c r="B13" s="20">
        <f>E13/$D13*L13</f>
        <v>0.32264698278840115</v>
      </c>
      <c r="D13" s="6">
        <f t="shared" si="1"/>
        <v>18.590897983239181</v>
      </c>
      <c r="E13" s="8">
        <f t="shared" si="1"/>
        <v>18.084994785832915</v>
      </c>
      <c r="G13" s="6" t="s">
        <v>963</v>
      </c>
      <c r="H13" s="7">
        <v>139134</v>
      </c>
      <c r="I13" s="7">
        <v>129455</v>
      </c>
      <c r="J13" s="7">
        <v>2586626</v>
      </c>
      <c r="K13" s="7">
        <v>2341193</v>
      </c>
      <c r="L13" s="38">
        <f>H13/SUM($H$12:$H$14)</f>
        <v>0.33167259447140829</v>
      </c>
    </row>
    <row r="14" spans="1:12" x14ac:dyDescent="0.25">
      <c r="A14" s="6"/>
      <c r="B14" s="20">
        <f>E14/$D14*L14</f>
        <v>1.883144196543892</v>
      </c>
      <c r="D14" s="6">
        <f t="shared" si="1"/>
        <v>0.77063145975377645</v>
      </c>
      <c r="E14" s="8">
        <f t="shared" si="1"/>
        <v>2.9333416190239459</v>
      </c>
      <c r="G14" s="6" t="s">
        <v>964</v>
      </c>
      <c r="H14" s="7">
        <v>207535</v>
      </c>
      <c r="I14" s="7">
        <v>144828</v>
      </c>
      <c r="J14" s="7">
        <v>159933</v>
      </c>
      <c r="K14" s="7">
        <v>424830</v>
      </c>
      <c r="L14" s="38">
        <f>H14/SUM($H$12:$H$14)</f>
        <v>0.49472933929610102</v>
      </c>
    </row>
    <row r="15" spans="1:12" x14ac:dyDescent="0.25">
      <c r="A15" s="6" t="s">
        <v>970</v>
      </c>
      <c r="B15" s="19">
        <f>SUM(B16:B17)</f>
        <v>1.0971278412191339</v>
      </c>
      <c r="D15" s="6"/>
      <c r="E15" s="8"/>
      <c r="G15" s="6">
        <v>3</v>
      </c>
      <c r="H15" s="7"/>
      <c r="I15" s="7"/>
      <c r="J15" s="7"/>
      <c r="K15" s="7"/>
      <c r="L15" s="38"/>
    </row>
    <row r="16" spans="1:12" x14ac:dyDescent="0.25">
      <c r="A16" s="6"/>
      <c r="B16" s="20">
        <f>E16/$D16*L16</f>
        <v>0.81428334364917476</v>
      </c>
      <c r="D16" s="6">
        <f>J16/H16</f>
        <v>16.210001317448665</v>
      </c>
      <c r="E16" s="8">
        <f>K16/I16</f>
        <v>18.107779315529584</v>
      </c>
      <c r="G16" s="6" t="s">
        <v>963</v>
      </c>
      <c r="H16" s="7">
        <v>53133</v>
      </c>
      <c r="I16" s="7">
        <v>58527</v>
      </c>
      <c r="J16" s="7">
        <v>861286</v>
      </c>
      <c r="K16" s="7">
        <v>1059794</v>
      </c>
      <c r="L16" s="38">
        <f>H16/SUM($H$16:$H$17)</f>
        <v>0.72894272916223646</v>
      </c>
    </row>
    <row r="17" spans="1:12" x14ac:dyDescent="0.25">
      <c r="A17" s="6"/>
      <c r="B17" s="20">
        <f>E17/$D17*L17</f>
        <v>0.28284449756995905</v>
      </c>
      <c r="D17" s="6">
        <f>J17/H17</f>
        <v>13.442490193597369</v>
      </c>
      <c r="E17" s="8">
        <f>K17/I17</f>
        <v>14.027051822464667</v>
      </c>
      <c r="G17" s="16" t="s">
        <v>967</v>
      </c>
      <c r="H17" s="39">
        <v>19757.5</v>
      </c>
      <c r="I17" s="39">
        <v>20165</v>
      </c>
      <c r="J17" s="39">
        <v>265590</v>
      </c>
      <c r="K17" s="39">
        <v>282855.5</v>
      </c>
      <c r="L17" s="38">
        <f>H17/SUM($H$16:$H$17)</f>
        <v>0.27105727083776349</v>
      </c>
    </row>
    <row r="18" spans="1:12" x14ac:dyDescent="0.25">
      <c r="A18" s="6" t="s">
        <v>971</v>
      </c>
      <c r="B18" s="19">
        <f>SUM(B19:B20)</f>
        <v>1.0571323469125009</v>
      </c>
      <c r="D18" s="6"/>
      <c r="E18" s="8"/>
      <c r="G18" s="6">
        <v>4</v>
      </c>
      <c r="H18" s="7"/>
      <c r="I18" s="7"/>
      <c r="J18" s="7"/>
      <c r="K18" s="7"/>
      <c r="L18" s="38"/>
    </row>
    <row r="19" spans="1:12" x14ac:dyDescent="0.25">
      <c r="A19" s="6"/>
      <c r="B19" s="20">
        <f>E19/$D19*L19</f>
        <v>1.0169848084789335</v>
      </c>
      <c r="D19" s="6">
        <f>J19/H19</f>
        <v>14.291010167690079</v>
      </c>
      <c r="E19" s="8">
        <f>K19/I19</f>
        <v>15.081951295775923</v>
      </c>
      <c r="G19" s="6" t="s">
        <v>963</v>
      </c>
      <c r="H19" s="7">
        <v>481722</v>
      </c>
      <c r="I19" s="7">
        <v>486118</v>
      </c>
      <c r="J19" s="7">
        <v>6884294</v>
      </c>
      <c r="K19" s="7">
        <v>7331608</v>
      </c>
      <c r="L19" s="38">
        <f>H19/SUM($H$19:$H$20)</f>
        <v>0.96365118500477598</v>
      </c>
    </row>
    <row r="20" spans="1:12" x14ac:dyDescent="0.25">
      <c r="A20" s="6"/>
      <c r="B20" s="20">
        <f>E20/$D20*L20</f>
        <v>4.014753843356747E-2</v>
      </c>
      <c r="D20" s="6">
        <f>J20/H20</f>
        <v>13.486090091081698</v>
      </c>
      <c r="E20" s="8">
        <f>K20/I20</f>
        <v>14.89548752335935</v>
      </c>
      <c r="G20" s="16" t="s">
        <v>967</v>
      </c>
      <c r="H20" s="7">
        <v>18170.5</v>
      </c>
      <c r="I20" s="7">
        <v>18194</v>
      </c>
      <c r="J20" s="7">
        <v>245049</v>
      </c>
      <c r="K20" s="7">
        <v>271008.5</v>
      </c>
      <c r="L20" s="38">
        <f>H20/SUM($H$19:$H$20)</f>
        <v>3.6348814995223973E-2</v>
      </c>
    </row>
    <row r="21" spans="1:12" x14ac:dyDescent="0.25">
      <c r="A21" s="6" t="s">
        <v>972</v>
      </c>
      <c r="B21" s="19">
        <f>E22/$D22</f>
        <v>0.87555364468114372</v>
      </c>
      <c r="D21" s="6"/>
      <c r="E21" s="8"/>
      <c r="G21" s="6">
        <v>5</v>
      </c>
      <c r="H21" s="7"/>
      <c r="I21" s="7"/>
      <c r="J21" s="7"/>
      <c r="K21" s="7"/>
      <c r="L21" s="8"/>
    </row>
    <row r="22" spans="1:12" x14ac:dyDescent="0.25">
      <c r="A22" s="6"/>
      <c r="B22" s="8"/>
      <c r="D22" s="6">
        <f>J22/H22</f>
        <v>10.743068455452356</v>
      </c>
      <c r="E22" s="8">
        <f>K22/I22</f>
        <v>9.4061327412303353</v>
      </c>
      <c r="G22" s="6" t="s">
        <v>963</v>
      </c>
      <c r="H22" s="7">
        <v>290700</v>
      </c>
      <c r="I22" s="7">
        <v>348588</v>
      </c>
      <c r="J22" s="7">
        <v>3123010</v>
      </c>
      <c r="K22" s="7">
        <v>3278865</v>
      </c>
      <c r="L22" s="8"/>
    </row>
    <row r="23" spans="1:12" ht="15.75" thickBot="1" x14ac:dyDescent="0.3">
      <c r="A23" s="9" t="s">
        <v>973</v>
      </c>
      <c r="B23" s="21">
        <f>E24/$D24</f>
        <v>0.93138054419724592</v>
      </c>
      <c r="D23" s="6"/>
      <c r="E23" s="8"/>
      <c r="G23" s="6">
        <v>6</v>
      </c>
      <c r="H23" s="7"/>
      <c r="I23" s="7"/>
      <c r="J23" s="7"/>
      <c r="K23" s="7"/>
      <c r="L23" s="8"/>
    </row>
    <row r="24" spans="1:12" ht="15.75" thickBot="1" x14ac:dyDescent="0.3">
      <c r="D24" s="9">
        <f>J24/H24</f>
        <v>10.711736929332249</v>
      </c>
      <c r="E24" s="11">
        <f>K24/I24</f>
        <v>9.9767033705392052</v>
      </c>
      <c r="G24" s="9" t="s">
        <v>963</v>
      </c>
      <c r="H24" s="10">
        <v>640193</v>
      </c>
      <c r="I24" s="10">
        <v>690572</v>
      </c>
      <c r="J24" s="10">
        <v>6857579</v>
      </c>
      <c r="K24" s="10">
        <v>6889632</v>
      </c>
      <c r="L24" s="11"/>
    </row>
    <row r="25" spans="1:12" x14ac:dyDescent="0.25">
      <c r="G25" s="7"/>
      <c r="H25" s="7"/>
      <c r="I25" s="7"/>
      <c r="J25" s="7"/>
      <c r="K25" s="7"/>
    </row>
    <row r="36" spans="7:11" x14ac:dyDescent="0.25">
      <c r="G36" s="7"/>
      <c r="H36" s="7"/>
      <c r="I36" s="7"/>
      <c r="J36" s="7"/>
      <c r="K36" s="7"/>
    </row>
  </sheetData>
  <sheetProtection password="C4BA" sheet="1" objects="1" scenarios="1"/>
  <mergeCells count="3">
    <mergeCell ref="G3:K4"/>
    <mergeCell ref="A3:B4"/>
    <mergeCell ref="D3:E3"/>
  </mergeCells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workbookViewId="0"/>
  </sheetViews>
  <sheetFormatPr defaultRowHeight="15" x14ac:dyDescent="0.25"/>
  <cols>
    <col min="1" max="1" width="21.5703125" customWidth="1"/>
    <col min="2" max="2" width="19.42578125" bestFit="1" customWidth="1"/>
    <col min="3" max="3" width="16.140625" bestFit="1" customWidth="1"/>
    <col min="4" max="4" width="8.140625" customWidth="1"/>
    <col min="5" max="5" width="9.7109375" bestFit="1" customWidth="1"/>
    <col min="6" max="7" width="9.5703125" bestFit="1" customWidth="1"/>
    <col min="8" max="8" width="9.5703125" style="24" bestFit="1" customWidth="1"/>
    <col min="9" max="9" width="7.7109375" bestFit="1" customWidth="1"/>
    <col min="10" max="10" width="15.85546875" bestFit="1" customWidth="1"/>
    <col min="11" max="11" width="3" customWidth="1"/>
    <col min="12" max="12" width="25.140625" bestFit="1" customWidth="1"/>
    <col min="13" max="13" width="4.42578125" customWidth="1"/>
    <col min="14" max="14" width="27.28515625" bestFit="1" customWidth="1"/>
  </cols>
  <sheetData>
    <row r="1" spans="1:14" x14ac:dyDescent="0.25">
      <c r="A1" t="s">
        <v>423</v>
      </c>
    </row>
    <row r="2" spans="1:14" ht="18.75" x14ac:dyDescent="0.3">
      <c r="A2" s="26" t="s">
        <v>1569</v>
      </c>
    </row>
    <row r="3" spans="1:14" x14ac:dyDescent="0.25">
      <c r="A3" t="s">
        <v>955</v>
      </c>
      <c r="B3" s="27">
        <v>2002</v>
      </c>
      <c r="C3" s="27">
        <v>2003</v>
      </c>
      <c r="D3" s="27">
        <v>2004</v>
      </c>
      <c r="E3" s="27">
        <v>2005</v>
      </c>
      <c r="F3" s="27">
        <v>2006</v>
      </c>
      <c r="G3" s="27">
        <v>2007</v>
      </c>
      <c r="H3" s="28">
        <v>2008</v>
      </c>
      <c r="J3" t="s">
        <v>1570</v>
      </c>
    </row>
    <row r="4" spans="1:14" x14ac:dyDescent="0.25">
      <c r="A4">
        <v>1</v>
      </c>
      <c r="B4" s="1">
        <v>625.22334039679299</v>
      </c>
      <c r="C4" s="1">
        <v>702.60620226966262</v>
      </c>
      <c r="D4" s="1">
        <v>909.39653996224706</v>
      </c>
      <c r="E4" s="1">
        <v>1071.4166014739421</v>
      </c>
      <c r="F4" s="1">
        <v>1107.7884151857502</v>
      </c>
      <c r="G4" s="1">
        <v>1114.1845125798295</v>
      </c>
      <c r="H4" s="117">
        <v>1048.9641892547199</v>
      </c>
      <c r="I4" s="1">
        <f t="shared" ref="I4:I9" si="0">H4-E4</f>
        <v>-22.452412219222197</v>
      </c>
      <c r="J4">
        <f t="shared" ref="J4:J9" si="1">+AVERAGE(F4:H4)</f>
        <v>1090.3123723400997</v>
      </c>
      <c r="N4" s="53"/>
    </row>
    <row r="5" spans="1:14" x14ac:dyDescent="0.25">
      <c r="A5">
        <v>2</v>
      </c>
      <c r="B5" s="1">
        <v>2059.0297834411831</v>
      </c>
      <c r="C5" s="1">
        <v>2173.524138832594</v>
      </c>
      <c r="D5" s="1">
        <v>2549.0381110335588</v>
      </c>
      <c r="E5" s="1">
        <v>2605.9952383163009</v>
      </c>
      <c r="F5" s="1">
        <v>2741.6973509316758</v>
      </c>
      <c r="G5" s="1">
        <v>2744.6859318784927</v>
      </c>
      <c r="H5" s="117">
        <v>2606.072879235443</v>
      </c>
      <c r="I5" s="1">
        <f t="shared" si="0"/>
        <v>7.7640919142140774E-2</v>
      </c>
      <c r="J5">
        <f t="shared" si="1"/>
        <v>2697.4853873485372</v>
      </c>
      <c r="N5" s="53"/>
    </row>
    <row r="6" spans="1:14" x14ac:dyDescent="0.25">
      <c r="A6">
        <v>3</v>
      </c>
      <c r="B6" s="1">
        <v>2289.412114093343</v>
      </c>
      <c r="C6" s="1">
        <v>2427.2236268656511</v>
      </c>
      <c r="D6" s="1">
        <v>2637.4682377178797</v>
      </c>
      <c r="E6" s="1">
        <v>2760.8475848905427</v>
      </c>
      <c r="F6" s="1">
        <v>2892.8459663024369</v>
      </c>
      <c r="G6" s="1">
        <v>3487.8037942349602</v>
      </c>
      <c r="H6" s="117">
        <v>3296.213578095842</v>
      </c>
      <c r="I6" s="1">
        <f t="shared" si="0"/>
        <v>535.36599320529922</v>
      </c>
      <c r="J6">
        <f t="shared" si="1"/>
        <v>3225.6211128777463</v>
      </c>
      <c r="N6" s="53"/>
    </row>
    <row r="7" spans="1:14" x14ac:dyDescent="0.25">
      <c r="A7">
        <v>4</v>
      </c>
      <c r="B7" s="1">
        <v>1406.3223324958462</v>
      </c>
      <c r="C7" s="1">
        <v>1493.4606421758738</v>
      </c>
      <c r="D7" s="1">
        <v>1773.4938340711219</v>
      </c>
      <c r="E7" s="1">
        <v>1994.4258453023101</v>
      </c>
      <c r="F7" s="1">
        <v>1988.3091297200558</v>
      </c>
      <c r="G7" s="1">
        <v>1598.0865476209256</v>
      </c>
      <c r="H7" s="117">
        <v>1560.744195254767</v>
      </c>
      <c r="I7" s="1">
        <f t="shared" si="0"/>
        <v>-433.68165004754314</v>
      </c>
      <c r="J7">
        <f t="shared" si="1"/>
        <v>1715.7132908652493</v>
      </c>
      <c r="N7" s="53"/>
    </row>
    <row r="8" spans="1:14" x14ac:dyDescent="0.25">
      <c r="A8">
        <v>5</v>
      </c>
      <c r="B8" s="1">
        <v>326.14409621432657</v>
      </c>
      <c r="C8" s="1">
        <v>304.75525078649156</v>
      </c>
      <c r="D8" s="1">
        <v>262.27045978354039</v>
      </c>
      <c r="E8" s="1">
        <v>308.46168861708895</v>
      </c>
      <c r="F8" s="1">
        <v>369.49577073499773</v>
      </c>
      <c r="G8" s="1">
        <v>401.89072870014422</v>
      </c>
      <c r="H8" s="117">
        <v>383.19024460087866</v>
      </c>
      <c r="I8" s="1">
        <f t="shared" si="0"/>
        <v>74.728555983789704</v>
      </c>
      <c r="J8">
        <f t="shared" si="1"/>
        <v>384.85891467867356</v>
      </c>
      <c r="N8" s="53"/>
    </row>
    <row r="9" spans="1:14" x14ac:dyDescent="0.25">
      <c r="A9">
        <v>6</v>
      </c>
      <c r="B9" s="1">
        <v>433.16833335850822</v>
      </c>
      <c r="C9" s="1">
        <v>466.93013906972652</v>
      </c>
      <c r="D9" s="1">
        <v>542.2328174316516</v>
      </c>
      <c r="E9" s="1">
        <v>713.85304139981724</v>
      </c>
      <c r="F9" s="1">
        <v>827.66336712508382</v>
      </c>
      <c r="G9" s="1">
        <v>893.59472826791193</v>
      </c>
      <c r="H9" s="117">
        <v>861.87373798844385</v>
      </c>
      <c r="I9" s="1">
        <f t="shared" si="0"/>
        <v>148.02069658862661</v>
      </c>
      <c r="J9">
        <f t="shared" si="1"/>
        <v>861.04394446047991</v>
      </c>
      <c r="N9" s="53"/>
    </row>
    <row r="11" spans="1:14" ht="18.75" x14ac:dyDescent="0.3">
      <c r="A11" s="26" t="s">
        <v>1571</v>
      </c>
    </row>
    <row r="12" spans="1:14" x14ac:dyDescent="0.25">
      <c r="A12" t="s">
        <v>955</v>
      </c>
      <c r="B12" s="27">
        <v>2002</v>
      </c>
      <c r="C12" s="27">
        <v>2003</v>
      </c>
      <c r="D12" s="27">
        <v>2004</v>
      </c>
      <c r="E12" s="27">
        <v>2005</v>
      </c>
      <c r="F12" s="27">
        <v>2006</v>
      </c>
      <c r="G12" s="27">
        <v>2007</v>
      </c>
      <c r="H12" s="28">
        <v>2008</v>
      </c>
      <c r="J12" t="s">
        <v>1570</v>
      </c>
      <c r="N12" s="53"/>
    </row>
    <row r="13" spans="1:14" x14ac:dyDescent="0.25">
      <c r="A13">
        <v>1</v>
      </c>
      <c r="B13">
        <v>27537.046999999999</v>
      </c>
      <c r="C13">
        <v>28030.116999999998</v>
      </c>
      <c r="D13">
        <v>28211.275000000001</v>
      </c>
      <c r="E13">
        <v>27770.006000000001</v>
      </c>
      <c r="F13">
        <v>27200.206999999999</v>
      </c>
      <c r="G13">
        <v>26500.260999999999</v>
      </c>
      <c r="H13" s="24">
        <v>26553.281250981345</v>
      </c>
      <c r="I13" s="1">
        <f t="shared" ref="I13:I18" si="2">H13-E13</f>
        <v>-1216.7247490186564</v>
      </c>
      <c r="J13">
        <f t="shared" ref="J13:J18" si="3">+AVERAGE(F13:H13)</f>
        <v>26751.249750327115</v>
      </c>
      <c r="N13" s="53"/>
    </row>
    <row r="14" spans="1:14" x14ac:dyDescent="0.25">
      <c r="A14">
        <v>2</v>
      </c>
      <c r="B14">
        <v>37923.574999999997</v>
      </c>
      <c r="C14">
        <v>38711.076000000001</v>
      </c>
      <c r="D14">
        <v>39379.010999999999</v>
      </c>
      <c r="E14">
        <v>38943.898000000001</v>
      </c>
      <c r="F14">
        <v>39208.512000000002</v>
      </c>
      <c r="G14">
        <v>38586.629000000001</v>
      </c>
      <c r="H14" s="24">
        <v>38663.830985071167</v>
      </c>
      <c r="I14" s="1">
        <f t="shared" si="2"/>
        <v>-280.0670149288344</v>
      </c>
      <c r="J14">
        <f t="shared" si="3"/>
        <v>38819.657328357054</v>
      </c>
      <c r="N14" s="53"/>
    </row>
    <row r="15" spans="1:14" x14ac:dyDescent="0.25">
      <c r="A15">
        <v>3</v>
      </c>
      <c r="B15">
        <v>54370.993999999999</v>
      </c>
      <c r="C15">
        <v>57340.582000000002</v>
      </c>
      <c r="D15">
        <v>57586.362000000001</v>
      </c>
      <c r="E15">
        <v>57845.699500000002</v>
      </c>
      <c r="F15">
        <v>56444.987999999998</v>
      </c>
      <c r="G15">
        <v>54231.4545</v>
      </c>
      <c r="H15" s="24">
        <v>54339.957783370432</v>
      </c>
      <c r="I15" s="1">
        <f t="shared" si="2"/>
        <v>-3505.7417166295709</v>
      </c>
      <c r="J15">
        <f t="shared" si="3"/>
        <v>55005.466761123476</v>
      </c>
      <c r="N15" s="53"/>
    </row>
    <row r="16" spans="1:14" x14ac:dyDescent="0.25">
      <c r="A16">
        <v>4</v>
      </c>
      <c r="B16">
        <v>34645.94</v>
      </c>
      <c r="C16">
        <v>38817.9</v>
      </c>
      <c r="D16">
        <v>45445.082999999999</v>
      </c>
      <c r="E16">
        <v>47665.880499999999</v>
      </c>
      <c r="F16">
        <v>47390.728000000003</v>
      </c>
      <c r="G16">
        <v>44326.979500000001</v>
      </c>
      <c r="H16" s="24">
        <v>44415.666459661828</v>
      </c>
      <c r="I16" s="1">
        <f t="shared" si="2"/>
        <v>-3250.2140403381709</v>
      </c>
      <c r="J16">
        <f t="shared" si="3"/>
        <v>45377.791319887277</v>
      </c>
      <c r="N16" s="53"/>
    </row>
    <row r="17" spans="1:14" x14ac:dyDescent="0.25">
      <c r="A17">
        <v>5</v>
      </c>
      <c r="B17">
        <v>7455.1350000000002</v>
      </c>
      <c r="C17">
        <v>7513.241</v>
      </c>
      <c r="D17">
        <v>7741.5529999999999</v>
      </c>
      <c r="E17">
        <v>8230.4069999999992</v>
      </c>
      <c r="F17">
        <v>8664.7139999999999</v>
      </c>
      <c r="G17">
        <v>8979.5589999999993</v>
      </c>
      <c r="H17" s="24">
        <v>8997.5248031247993</v>
      </c>
      <c r="I17" s="1">
        <f t="shared" si="2"/>
        <v>767.11780312480005</v>
      </c>
      <c r="J17">
        <f t="shared" si="3"/>
        <v>8880.5992677082668</v>
      </c>
      <c r="N17" s="53"/>
    </row>
    <row r="18" spans="1:14" x14ac:dyDescent="0.25">
      <c r="A18">
        <v>6</v>
      </c>
      <c r="B18">
        <v>23416.147000000001</v>
      </c>
      <c r="C18">
        <v>25138.66</v>
      </c>
      <c r="D18">
        <v>26149.453000000001</v>
      </c>
      <c r="E18">
        <v>26700.805</v>
      </c>
      <c r="F18">
        <v>26977.095000000001</v>
      </c>
      <c r="G18">
        <v>27127.131000000001</v>
      </c>
      <c r="H18" s="24">
        <v>27181.405457675111</v>
      </c>
      <c r="I18" s="1">
        <f t="shared" si="2"/>
        <v>480.6004576751111</v>
      </c>
      <c r="J18">
        <f t="shared" si="3"/>
        <v>27095.210485891705</v>
      </c>
    </row>
    <row r="20" spans="1:14" ht="18.75" x14ac:dyDescent="0.3">
      <c r="A20" s="26" t="s">
        <v>1572</v>
      </c>
    </row>
    <row r="21" spans="1:14" x14ac:dyDescent="0.25">
      <c r="A21" t="s">
        <v>955</v>
      </c>
      <c r="B21" s="27">
        <v>2002</v>
      </c>
      <c r="C21" s="27">
        <v>2003</v>
      </c>
      <c r="D21" s="27">
        <v>2004</v>
      </c>
      <c r="E21" s="27">
        <v>2005</v>
      </c>
      <c r="F21" s="27">
        <v>2006</v>
      </c>
      <c r="G21" s="27">
        <v>2007</v>
      </c>
      <c r="H21" s="28">
        <v>2008</v>
      </c>
      <c r="J21" t="s">
        <v>1570</v>
      </c>
    </row>
    <row r="22" spans="1:14" x14ac:dyDescent="0.25">
      <c r="A22">
        <v>1</v>
      </c>
      <c r="B22">
        <v>3494.0640918254608</v>
      </c>
      <c r="C22">
        <v>3842.4931723419422</v>
      </c>
      <c r="D22">
        <v>4739.4443854513893</v>
      </c>
      <c r="E22">
        <v>5254.1868409077342</v>
      </c>
      <c r="F22">
        <v>5479.4510343378724</v>
      </c>
      <c r="G22">
        <v>5311.2702650090632</v>
      </c>
      <c r="H22" s="24">
        <v>4986.5685337641116</v>
      </c>
      <c r="J22">
        <f t="shared" ref="J22:J27" si="4">+AVERAGE(F22:H22)</f>
        <v>5259.0966110370164</v>
      </c>
    </row>
    <row r="23" spans="1:14" x14ac:dyDescent="0.25">
      <c r="A23">
        <v>2</v>
      </c>
      <c r="B23">
        <v>9295.5631560585152</v>
      </c>
      <c r="C23">
        <v>9929.7164055719077</v>
      </c>
      <c r="D23">
        <v>11521.227627686061</v>
      </c>
      <c r="E23">
        <v>11356.423893648967</v>
      </c>
      <c r="F23">
        <v>12027.248043131098</v>
      </c>
      <c r="G23">
        <v>11777.302422000081</v>
      </c>
      <c r="H23" s="24">
        <v>11057.303194882563</v>
      </c>
      <c r="J23">
        <f t="shared" si="4"/>
        <v>11620.617886671249</v>
      </c>
    </row>
    <row r="24" spans="1:14" x14ac:dyDescent="0.25">
      <c r="A24">
        <v>3</v>
      </c>
      <c r="B24">
        <v>11066.939489477574</v>
      </c>
      <c r="C24">
        <v>12020.600328786877</v>
      </c>
      <c r="D24">
        <v>12929.966437440255</v>
      </c>
      <c r="E24">
        <v>13000.721644498701</v>
      </c>
      <c r="F24">
        <v>13716.750627665926</v>
      </c>
      <c r="G24">
        <v>15148.444431512879</v>
      </c>
      <c r="H24" s="24">
        <v>14222.3521998701</v>
      </c>
      <c r="J24">
        <f t="shared" si="4"/>
        <v>14362.515753016303</v>
      </c>
    </row>
    <row r="25" spans="1:14" x14ac:dyDescent="0.25">
      <c r="A25">
        <v>4</v>
      </c>
      <c r="B25">
        <v>6598.7854074012366</v>
      </c>
      <c r="C25">
        <v>7229.393196529616</v>
      </c>
      <c r="D25">
        <v>8665.4701831371749</v>
      </c>
      <c r="E25">
        <v>9278.0164527442848</v>
      </c>
      <c r="F25">
        <v>9604.4136261320127</v>
      </c>
      <c r="G25">
        <v>7551.2168245157682</v>
      </c>
      <c r="H25" s="24">
        <v>7089.57713126207</v>
      </c>
      <c r="J25">
        <f t="shared" si="4"/>
        <v>8081.7358606366179</v>
      </c>
    </row>
    <row r="26" spans="1:14" x14ac:dyDescent="0.25">
      <c r="A26">
        <v>5</v>
      </c>
      <c r="B26">
        <v>1738.8060326905224</v>
      </c>
      <c r="C26">
        <v>1693.7164175289104</v>
      </c>
      <c r="D26">
        <v>1494.9583467695361</v>
      </c>
      <c r="E26">
        <v>1656.47097103703</v>
      </c>
      <c r="F26">
        <v>1969.3039699684316</v>
      </c>
      <c r="G26">
        <v>2030.6571897617655</v>
      </c>
      <c r="H26" s="24">
        <v>1906.5140239687275</v>
      </c>
      <c r="J26">
        <f t="shared" si="4"/>
        <v>1968.825061232975</v>
      </c>
    </row>
    <row r="27" spans="1:14" x14ac:dyDescent="0.25">
      <c r="A27">
        <v>6</v>
      </c>
      <c r="B27">
        <v>2622.1726135533331</v>
      </c>
      <c r="C27">
        <v>2943.9845993839144</v>
      </c>
      <c r="D27">
        <v>3355.4997266373362</v>
      </c>
      <c r="E27">
        <v>3884.5323591188835</v>
      </c>
      <c r="F27">
        <v>4541.3184711310259</v>
      </c>
      <c r="G27">
        <v>4543.7426221650485</v>
      </c>
      <c r="H27" s="24">
        <v>4265.9632921489838</v>
      </c>
      <c r="J27">
        <f t="shared" si="4"/>
        <v>4450.3414618150191</v>
      </c>
    </row>
    <row r="29" spans="1:14" ht="18.75" x14ac:dyDescent="0.3">
      <c r="A29" s="26" t="s">
        <v>1573</v>
      </c>
      <c r="L29" s="29" t="s">
        <v>1791</v>
      </c>
    </row>
    <row r="30" spans="1:14" x14ac:dyDescent="0.25">
      <c r="A30" t="s">
        <v>955</v>
      </c>
      <c r="B30" s="27">
        <v>2002</v>
      </c>
      <c r="C30" s="27">
        <v>2003</v>
      </c>
      <c r="D30" s="27">
        <v>2004</v>
      </c>
      <c r="E30" s="27">
        <v>2005</v>
      </c>
      <c r="F30" s="27">
        <v>2006</v>
      </c>
      <c r="G30" s="27">
        <v>2007</v>
      </c>
      <c r="H30" s="28">
        <v>2008</v>
      </c>
      <c r="J30" t="s">
        <v>1570</v>
      </c>
      <c r="N30">
        <v>2008</v>
      </c>
    </row>
    <row r="31" spans="1:14" x14ac:dyDescent="0.25">
      <c r="A31">
        <v>1</v>
      </c>
      <c r="B31">
        <f>+B4/B22</f>
        <v>0.17893871548021531</v>
      </c>
      <c r="C31">
        <f t="shared" ref="C31:H31" si="5">+C4/C22</f>
        <v>0.18285164625066455</v>
      </c>
      <c r="D31">
        <f t="shared" si="5"/>
        <v>0.19187830175912809</v>
      </c>
      <c r="E31">
        <f t="shared" si="5"/>
        <v>0.20391673039340183</v>
      </c>
      <c r="F31">
        <f t="shared" si="5"/>
        <v>0.2021714234224585</v>
      </c>
      <c r="G31">
        <f t="shared" si="5"/>
        <v>0.20977740860225802</v>
      </c>
      <c r="H31" s="24">
        <f t="shared" si="5"/>
        <v>0.21035792091338396</v>
      </c>
      <c r="J31">
        <f t="shared" ref="J31:J36" si="6">+AVERAGE(F31:H31)</f>
        <v>0.20743558431270018</v>
      </c>
      <c r="N31" s="15">
        <f t="shared" ref="N31:N36" si="7">+(H31/E31-1)*100</f>
        <v>3.1587356797824206</v>
      </c>
    </row>
    <row r="32" spans="1:14" x14ac:dyDescent="0.25">
      <c r="A32">
        <v>2</v>
      </c>
      <c r="B32">
        <f t="shared" ref="B32:H36" si="8">+B5/B23</f>
        <v>0.22150672841151978</v>
      </c>
      <c r="C32">
        <f t="shared" si="8"/>
        <v>0.2188908575085744</v>
      </c>
      <c r="D32">
        <f t="shared" si="8"/>
        <v>0.22124709218556696</v>
      </c>
      <c r="E32">
        <f t="shared" si="8"/>
        <v>0.22947322702296211</v>
      </c>
      <c r="F32">
        <f t="shared" si="8"/>
        <v>0.22795716369194624</v>
      </c>
      <c r="G32">
        <f t="shared" si="8"/>
        <v>0.23304877751558803</v>
      </c>
      <c r="H32" s="24">
        <f t="shared" si="8"/>
        <v>0.23568792799690627</v>
      </c>
      <c r="J32">
        <f t="shared" si="6"/>
        <v>0.23223128973481352</v>
      </c>
      <c r="N32" s="15">
        <f t="shared" si="7"/>
        <v>2.7082466458373755</v>
      </c>
    </row>
    <row r="33" spans="1:14" x14ac:dyDescent="0.25">
      <c r="A33">
        <v>3</v>
      </c>
      <c r="B33">
        <f t="shared" si="8"/>
        <v>0.20686948873896996</v>
      </c>
      <c r="C33">
        <f t="shared" si="8"/>
        <v>0.2019219972777023</v>
      </c>
      <c r="D33">
        <f t="shared" si="8"/>
        <v>0.20398105830195945</v>
      </c>
      <c r="E33">
        <f t="shared" si="8"/>
        <v>0.21236110274376999</v>
      </c>
      <c r="F33">
        <f t="shared" si="8"/>
        <v>0.2108987795161725</v>
      </c>
      <c r="G33">
        <f t="shared" si="8"/>
        <v>0.23024171293650331</v>
      </c>
      <c r="H33" s="24">
        <f t="shared" si="8"/>
        <v>0.23176289911636053</v>
      </c>
      <c r="J33">
        <f t="shared" si="6"/>
        <v>0.22430113052301212</v>
      </c>
      <c r="N33" s="15">
        <f t="shared" si="7"/>
        <v>9.1362288676755998</v>
      </c>
    </row>
    <row r="34" spans="1:14" x14ac:dyDescent="0.25">
      <c r="A34">
        <v>4</v>
      </c>
      <c r="B34">
        <f t="shared" si="8"/>
        <v>0.21311836128486719</v>
      </c>
      <c r="C34">
        <f t="shared" si="8"/>
        <v>0.20658174228132892</v>
      </c>
      <c r="D34">
        <f t="shared" si="8"/>
        <v>0.20466215872767113</v>
      </c>
      <c r="E34">
        <f t="shared" si="8"/>
        <v>0.21496252517556075</v>
      </c>
      <c r="F34">
        <f t="shared" si="8"/>
        <v>0.2070203561735614</v>
      </c>
      <c r="G34">
        <f t="shared" si="8"/>
        <v>0.21163298376396508</v>
      </c>
      <c r="H34" s="24">
        <f t="shared" si="8"/>
        <v>0.22014630299634344</v>
      </c>
      <c r="J34">
        <f t="shared" si="6"/>
        <v>0.21293321431128998</v>
      </c>
      <c r="N34" s="15">
        <f t="shared" si="7"/>
        <v>2.4114797760907747</v>
      </c>
    </row>
    <row r="35" spans="1:14" x14ac:dyDescent="0.25">
      <c r="A35">
        <v>5</v>
      </c>
      <c r="B35">
        <f t="shared" si="8"/>
        <v>0.18756784257854861</v>
      </c>
      <c r="C35">
        <f t="shared" si="8"/>
        <v>0.17993286693832833</v>
      </c>
      <c r="D35">
        <f t="shared" si="8"/>
        <v>0.17543663363616926</v>
      </c>
      <c r="E35">
        <f t="shared" si="8"/>
        <v>0.18621617523667028</v>
      </c>
      <c r="F35">
        <f t="shared" si="8"/>
        <v>0.18762759653651684</v>
      </c>
      <c r="G35">
        <f t="shared" si="8"/>
        <v>0.19791165674167466</v>
      </c>
      <c r="H35" s="24">
        <f t="shared" si="8"/>
        <v>0.20098999523916647</v>
      </c>
      <c r="J35">
        <f t="shared" si="6"/>
        <v>0.19550974950578601</v>
      </c>
      <c r="N35" s="15">
        <f t="shared" si="7"/>
        <v>7.933693184128332</v>
      </c>
    </row>
    <row r="36" spans="1:14" x14ac:dyDescent="0.25">
      <c r="A36">
        <v>6</v>
      </c>
      <c r="B36">
        <f t="shared" si="8"/>
        <v>0.16519443880985293</v>
      </c>
      <c r="C36">
        <f t="shared" si="8"/>
        <v>0.15860481714729102</v>
      </c>
      <c r="D36">
        <f t="shared" si="8"/>
        <v>0.16159525006877057</v>
      </c>
      <c r="E36">
        <f t="shared" si="8"/>
        <v>0.18376807692798788</v>
      </c>
      <c r="F36">
        <f t="shared" si="8"/>
        <v>0.1822517782856467</v>
      </c>
      <c r="G36">
        <f t="shared" si="8"/>
        <v>0.1966649087712021</v>
      </c>
      <c r="H36" s="24">
        <f t="shared" si="8"/>
        <v>0.20203496349221373</v>
      </c>
      <c r="J36">
        <f t="shared" si="6"/>
        <v>0.19365055018302083</v>
      </c>
      <c r="N36" s="15">
        <f t="shared" si="7"/>
        <v>9.940184862131396</v>
      </c>
    </row>
    <row r="38" spans="1:14" ht="18.75" x14ac:dyDescent="0.3">
      <c r="A38" s="26" t="s">
        <v>1574</v>
      </c>
      <c r="L38" s="29" t="s">
        <v>1790</v>
      </c>
    </row>
    <row r="39" spans="1:14" x14ac:dyDescent="0.25">
      <c r="A39" t="s">
        <v>955</v>
      </c>
      <c r="B39" s="27">
        <v>2002</v>
      </c>
      <c r="C39" s="27">
        <v>2003</v>
      </c>
      <c r="D39" s="27">
        <v>2004</v>
      </c>
      <c r="E39" s="27">
        <v>2005</v>
      </c>
      <c r="F39" s="27">
        <v>2006</v>
      </c>
      <c r="G39" s="27">
        <v>2007</v>
      </c>
      <c r="H39" s="28">
        <v>2008</v>
      </c>
      <c r="J39" t="s">
        <v>1570</v>
      </c>
      <c r="N39">
        <v>2008</v>
      </c>
    </row>
    <row r="40" spans="1:14" x14ac:dyDescent="0.25">
      <c r="A40">
        <v>1</v>
      </c>
      <c r="B40">
        <f t="shared" ref="B40:H45" si="9">+B22/B13</f>
        <v>0.12688593994212455</v>
      </c>
      <c r="C40">
        <f t="shared" si="9"/>
        <v>0.13708444999861907</v>
      </c>
      <c r="D40">
        <f t="shared" si="9"/>
        <v>0.16799823423263888</v>
      </c>
      <c r="E40">
        <f t="shared" si="9"/>
        <v>0.18920366243016778</v>
      </c>
      <c r="F40">
        <f t="shared" si="9"/>
        <v>0.20144887258901642</v>
      </c>
      <c r="G40">
        <f t="shared" si="9"/>
        <v>0.200423319038596</v>
      </c>
      <c r="H40" s="24">
        <f t="shared" si="9"/>
        <v>0.18779481475871537</v>
      </c>
      <c r="J40">
        <f t="shared" ref="J40:J45" si="10">+AVERAGE(F40:H40)</f>
        <v>0.19655566879544262</v>
      </c>
      <c r="N40" s="15">
        <f t="shared" ref="N40:N45" si="11">+(H40/E40-1)*100</f>
        <v>-0.74461966188017481</v>
      </c>
    </row>
    <row r="41" spans="1:14" x14ac:dyDescent="0.25">
      <c r="A41">
        <v>2</v>
      </c>
      <c r="B41">
        <f t="shared" si="9"/>
        <v>0.24511305055123406</v>
      </c>
      <c r="C41">
        <f t="shared" si="9"/>
        <v>0.25650840616189297</v>
      </c>
      <c r="D41">
        <f t="shared" si="9"/>
        <v>0.29257280300122473</v>
      </c>
      <c r="E41">
        <f t="shared" si="9"/>
        <v>0.29160984074190432</v>
      </c>
      <c r="F41">
        <f t="shared" si="9"/>
        <v>0.30675094334442216</v>
      </c>
      <c r="G41">
        <f t="shared" si="9"/>
        <v>0.30521718862770003</v>
      </c>
      <c r="H41" s="24">
        <f t="shared" si="9"/>
        <v>0.28598571101637588</v>
      </c>
      <c r="J41">
        <f t="shared" si="10"/>
        <v>0.29931794766283271</v>
      </c>
      <c r="N41" s="15">
        <f t="shared" si="11"/>
        <v>-1.9286488107602029</v>
      </c>
    </row>
    <row r="42" spans="1:14" x14ac:dyDescent="0.25">
      <c r="A42">
        <v>3</v>
      </c>
      <c r="B42">
        <f t="shared" si="9"/>
        <v>0.20354491752491363</v>
      </c>
      <c r="C42">
        <f t="shared" si="9"/>
        <v>0.20963512942346621</v>
      </c>
      <c r="D42">
        <f t="shared" si="9"/>
        <v>0.22453174655207866</v>
      </c>
      <c r="E42">
        <f t="shared" si="9"/>
        <v>0.2247482830508204</v>
      </c>
      <c r="F42">
        <f t="shared" si="9"/>
        <v>0.24301095834524628</v>
      </c>
      <c r="G42">
        <f t="shared" si="9"/>
        <v>0.27932948823109433</v>
      </c>
      <c r="H42" s="24">
        <f t="shared" si="9"/>
        <v>0.26172917278604407</v>
      </c>
      <c r="J42">
        <f t="shared" si="10"/>
        <v>0.26135653978746154</v>
      </c>
      <c r="N42" s="15">
        <f t="shared" si="11"/>
        <v>16.454359176066102</v>
      </c>
    </row>
    <row r="43" spans="1:14" x14ac:dyDescent="0.25">
      <c r="A43">
        <v>4</v>
      </c>
      <c r="B43">
        <f t="shared" si="9"/>
        <v>0.1904634542287274</v>
      </c>
      <c r="C43">
        <f t="shared" si="9"/>
        <v>0.18623864754480834</v>
      </c>
      <c r="D43">
        <f t="shared" si="9"/>
        <v>0.19068003865538491</v>
      </c>
      <c r="E43">
        <f t="shared" si="9"/>
        <v>0.19464691211870691</v>
      </c>
      <c r="F43">
        <f t="shared" si="9"/>
        <v>0.20266440359667004</v>
      </c>
      <c r="G43">
        <f t="shared" si="9"/>
        <v>0.17035261390900247</v>
      </c>
      <c r="H43" s="24">
        <f t="shared" si="9"/>
        <v>0.15961883939534718</v>
      </c>
      <c r="J43">
        <f t="shared" si="10"/>
        <v>0.17754528563367322</v>
      </c>
      <c r="N43" s="15">
        <f t="shared" si="11"/>
        <v>-17.995699157044719</v>
      </c>
    </row>
    <row r="44" spans="1:14" x14ac:dyDescent="0.25">
      <c r="A44">
        <v>5</v>
      </c>
      <c r="B44">
        <f t="shared" si="9"/>
        <v>0.23323602224379872</v>
      </c>
      <c r="C44">
        <f t="shared" si="9"/>
        <v>0.22543086499273887</v>
      </c>
      <c r="D44">
        <f t="shared" si="9"/>
        <v>0.19310832681369439</v>
      </c>
      <c r="E44">
        <f t="shared" si="9"/>
        <v>0.20126233988635436</v>
      </c>
      <c r="F44">
        <f t="shared" si="9"/>
        <v>0.22727858876454915</v>
      </c>
      <c r="G44">
        <f t="shared" si="9"/>
        <v>0.22614219582072634</v>
      </c>
      <c r="H44" s="24">
        <f t="shared" si="9"/>
        <v>0.21189316680812081</v>
      </c>
      <c r="J44">
        <f t="shared" si="10"/>
        <v>0.2217713171311321</v>
      </c>
      <c r="N44" s="15">
        <f t="shared" si="11"/>
        <v>5.2820745936717817</v>
      </c>
    </row>
    <row r="45" spans="1:14" x14ac:dyDescent="0.25">
      <c r="A45">
        <v>6</v>
      </c>
      <c r="B45">
        <f t="shared" si="9"/>
        <v>0.11198138675646907</v>
      </c>
      <c r="C45">
        <f t="shared" si="9"/>
        <v>0.1171098459259131</v>
      </c>
      <c r="D45">
        <f t="shared" si="9"/>
        <v>0.12832007333527534</v>
      </c>
      <c r="E45">
        <f t="shared" si="9"/>
        <v>0.14548371703096155</v>
      </c>
      <c r="F45">
        <f t="shared" si="9"/>
        <v>0.16833978866631213</v>
      </c>
      <c r="G45">
        <f t="shared" si="9"/>
        <v>0.16749808972298058</v>
      </c>
      <c r="H45" s="24">
        <f t="shared" si="9"/>
        <v>0.15694417637055702</v>
      </c>
      <c r="J45">
        <f t="shared" si="10"/>
        <v>0.16426068491994991</v>
      </c>
      <c r="N45" s="15">
        <f t="shared" si="11"/>
        <v>7.8774859300278166</v>
      </c>
    </row>
    <row r="47" spans="1:14" ht="18.75" x14ac:dyDescent="0.3">
      <c r="A47" s="26" t="s">
        <v>1578</v>
      </c>
    </row>
    <row r="48" spans="1:14" ht="18.75" x14ac:dyDescent="0.3">
      <c r="A48" s="26"/>
      <c r="B48" s="27">
        <v>2002</v>
      </c>
      <c r="C48" s="27">
        <v>2003</v>
      </c>
      <c r="D48" s="27">
        <v>2004</v>
      </c>
      <c r="E48" s="27">
        <v>2005</v>
      </c>
      <c r="F48" s="27">
        <v>2006</v>
      </c>
      <c r="G48" s="27">
        <v>2007</v>
      </c>
      <c r="H48" s="28">
        <v>2008</v>
      </c>
      <c r="J48" t="s">
        <v>1570</v>
      </c>
    </row>
    <row r="49" spans="1:12" x14ac:dyDescent="0.25">
      <c r="A49">
        <v>1</v>
      </c>
      <c r="B49" s="2">
        <v>1.5140238967629418</v>
      </c>
      <c r="C49" s="2">
        <v>1.5755451449773956</v>
      </c>
      <c r="D49" s="2">
        <v>1.6303563865978448</v>
      </c>
      <c r="E49" s="2">
        <v>1.6619996635234351</v>
      </c>
      <c r="F49" s="2">
        <v>1.6884310927113444</v>
      </c>
      <c r="G49" s="2">
        <v>1.6750314858733324</v>
      </c>
      <c r="H49" s="35">
        <v>1.6823039744703592</v>
      </c>
      <c r="J49">
        <f t="shared" ref="J49:J54" si="12">+AVERAGE(F49:H49)</f>
        <v>1.6819221843516787</v>
      </c>
      <c r="L49" s="23"/>
    </row>
    <row r="50" spans="1:12" x14ac:dyDescent="0.25">
      <c r="A50">
        <v>2</v>
      </c>
      <c r="B50" s="2">
        <v>1.257841586841596</v>
      </c>
      <c r="C50" s="2">
        <v>1.2927675711176119</v>
      </c>
      <c r="D50" s="2">
        <v>1.3401408476854568</v>
      </c>
      <c r="E50" s="2">
        <v>1.3584541074258032</v>
      </c>
      <c r="F50" s="2">
        <v>1.3744781847147494</v>
      </c>
      <c r="G50" s="2">
        <v>1.3788872319655403</v>
      </c>
      <c r="H50" s="35">
        <v>1.3804434893990665</v>
      </c>
      <c r="J50">
        <f t="shared" si="12"/>
        <v>1.3779363020264521</v>
      </c>
      <c r="L50" s="23"/>
    </row>
    <row r="51" spans="1:12" x14ac:dyDescent="0.25">
      <c r="A51">
        <v>3</v>
      </c>
      <c r="B51" s="2">
        <v>1.0386066864040457</v>
      </c>
      <c r="C51" s="2">
        <v>1.1081375076289686</v>
      </c>
      <c r="D51" s="2">
        <v>1.1385676913738159</v>
      </c>
      <c r="E51" s="2">
        <v>1.1560588436679857</v>
      </c>
      <c r="F51" s="2">
        <v>1.1402122847380027</v>
      </c>
      <c r="G51" s="2">
        <v>1.1180069005961166</v>
      </c>
      <c r="H51" s="35">
        <v>1.1418828817481914</v>
      </c>
      <c r="J51">
        <f t="shared" si="12"/>
        <v>1.1333673556941035</v>
      </c>
      <c r="L51" s="23"/>
    </row>
    <row r="52" spans="1:12" x14ac:dyDescent="0.25">
      <c r="A52">
        <v>4</v>
      </c>
      <c r="B52" s="2">
        <v>0.8446541170327112</v>
      </c>
      <c r="C52" s="2">
        <v>0.9292738596248018</v>
      </c>
      <c r="D52" s="2">
        <v>1.0546297235541893</v>
      </c>
      <c r="E52" s="2">
        <v>1.0795168375286215</v>
      </c>
      <c r="F52" s="2">
        <v>1.0421911961805714</v>
      </c>
      <c r="G52" s="2">
        <v>0.96310272627710558</v>
      </c>
      <c r="H52" s="35">
        <v>0.97578117575019552</v>
      </c>
      <c r="J52">
        <f t="shared" si="12"/>
        <v>0.99369169940262425</v>
      </c>
      <c r="L52" s="23"/>
    </row>
    <row r="53" spans="1:12" x14ac:dyDescent="0.25">
      <c r="A53">
        <v>5</v>
      </c>
      <c r="B53" s="2">
        <v>0.79040053561555079</v>
      </c>
      <c r="C53" s="2">
        <v>0.78627192060050832</v>
      </c>
      <c r="D53" s="2">
        <v>0.78594344544259354</v>
      </c>
      <c r="E53" s="2">
        <v>0.78563344244000666</v>
      </c>
      <c r="F53" s="2">
        <v>0.79602227959563676</v>
      </c>
      <c r="G53" s="2">
        <v>0.82499999999999984</v>
      </c>
      <c r="H53" s="35">
        <v>0.83999999999999986</v>
      </c>
      <c r="J53">
        <f t="shared" si="12"/>
        <v>0.82034075986521204</v>
      </c>
      <c r="L53" s="23"/>
    </row>
    <row r="54" spans="1:12" x14ac:dyDescent="0.25">
      <c r="A54">
        <v>6</v>
      </c>
      <c r="B54" s="2">
        <v>0.71175946830196579</v>
      </c>
      <c r="C54" s="2">
        <v>0.7641943564445367</v>
      </c>
      <c r="D54" s="2">
        <v>0.79508165257534036</v>
      </c>
      <c r="E54" s="2">
        <v>0.8127964230725937</v>
      </c>
      <c r="F54" s="2">
        <v>0.82301306589306</v>
      </c>
      <c r="G54" s="2">
        <v>0.83167055134672496</v>
      </c>
      <c r="H54" s="35">
        <v>0.83549547134127644</v>
      </c>
      <c r="J54">
        <f t="shared" si="12"/>
        <v>0.83005969619368714</v>
      </c>
      <c r="L54" s="23"/>
    </row>
    <row r="56" spans="1:12" ht="18.75" x14ac:dyDescent="0.3">
      <c r="A56" s="30" t="s">
        <v>1789</v>
      </c>
      <c r="B56" s="31"/>
      <c r="C56" s="31"/>
      <c r="D56" s="31"/>
      <c r="E56" s="31"/>
      <c r="F56" s="31"/>
      <c r="G56" s="31"/>
      <c r="H56" s="31"/>
      <c r="I56" s="31"/>
      <c r="J56" s="31"/>
    </row>
    <row r="57" spans="1:12" x14ac:dyDescent="0.25">
      <c r="A57" t="s">
        <v>955</v>
      </c>
      <c r="B57" s="32" t="s">
        <v>1575</v>
      </c>
      <c r="C57" s="32" t="s">
        <v>1576</v>
      </c>
      <c r="D57" s="33" t="s">
        <v>1577</v>
      </c>
      <c r="H57">
        <v>2008</v>
      </c>
      <c r="J57" t="s">
        <v>1579</v>
      </c>
    </row>
    <row r="58" spans="1:12" x14ac:dyDescent="0.25">
      <c r="A58" s="433" t="s">
        <v>1651</v>
      </c>
      <c r="B58" s="34">
        <f t="shared" ref="B58:B63" si="13">+P31/100</f>
        <v>0</v>
      </c>
      <c r="C58" s="34">
        <f t="shared" ref="C58:C63" si="14">+P40/100</f>
        <v>0</v>
      </c>
      <c r="G58" s="15">
        <f t="shared" ref="G58:H63" si="15">(1+(M31/100))*(1+(M40/100))</f>
        <v>1</v>
      </c>
      <c r="H58" s="15">
        <f t="shared" si="15"/>
        <v>1.0239059545096376</v>
      </c>
      <c r="J58" s="25">
        <f t="shared" ref="J58:J63" si="16">+(1+B58)*(1+C58)</f>
        <v>1</v>
      </c>
    </row>
    <row r="59" spans="1:12" x14ac:dyDescent="0.25">
      <c r="A59" s="434" t="s">
        <v>1652</v>
      </c>
      <c r="B59" s="34">
        <f t="shared" si="13"/>
        <v>0</v>
      </c>
      <c r="C59" s="34">
        <f t="shared" si="14"/>
        <v>0</v>
      </c>
      <c r="H59" s="15">
        <f t="shared" si="15"/>
        <v>1.0072736526834978</v>
      </c>
      <c r="J59" s="25">
        <f t="shared" si="16"/>
        <v>1</v>
      </c>
    </row>
    <row r="60" spans="1:12" x14ac:dyDescent="0.25">
      <c r="A60" s="435" t="s">
        <v>1783</v>
      </c>
      <c r="B60" s="34">
        <f t="shared" si="13"/>
        <v>0</v>
      </c>
      <c r="C60" s="34">
        <f t="shared" si="14"/>
        <v>0</v>
      </c>
      <c r="H60" s="15">
        <f t="shared" si="15"/>
        <v>1.2709389595677649</v>
      </c>
      <c r="J60" s="25">
        <f t="shared" si="16"/>
        <v>1</v>
      </c>
    </row>
    <row r="61" spans="1:12" x14ac:dyDescent="0.25">
      <c r="A61" s="436" t="s">
        <v>1653</v>
      </c>
      <c r="B61" s="34">
        <f t="shared" si="13"/>
        <v>0</v>
      </c>
      <c r="C61" s="34">
        <f t="shared" si="14"/>
        <v>0</v>
      </c>
      <c r="H61" s="15">
        <f t="shared" si="15"/>
        <v>0.83981817973307782</v>
      </c>
      <c r="J61" s="25">
        <f t="shared" si="16"/>
        <v>1</v>
      </c>
    </row>
    <row r="62" spans="1:12" x14ac:dyDescent="0.25">
      <c r="A62" s="437" t="s">
        <v>1769</v>
      </c>
      <c r="B62" s="34">
        <f t="shared" si="13"/>
        <v>0</v>
      </c>
      <c r="C62" s="34">
        <f t="shared" si="14"/>
        <v>0</v>
      </c>
      <c r="H62" s="15">
        <f t="shared" si="15"/>
        <v>1.1363483136981882</v>
      </c>
      <c r="J62" s="25">
        <f t="shared" si="16"/>
        <v>1</v>
      </c>
    </row>
    <row r="63" spans="1:12" ht="15.75" thickBot="1" x14ac:dyDescent="0.3">
      <c r="A63" s="455" t="s">
        <v>1768</v>
      </c>
      <c r="B63" s="34">
        <f t="shared" si="13"/>
        <v>0</v>
      </c>
      <c r="C63" s="34">
        <f t="shared" si="14"/>
        <v>0</v>
      </c>
      <c r="H63" s="15">
        <f t="shared" si="15"/>
        <v>1.1860070745609237</v>
      </c>
      <c r="J63" s="25">
        <f t="shared" si="16"/>
        <v>1</v>
      </c>
    </row>
    <row r="65" spans="1:12" x14ac:dyDescent="0.25">
      <c r="E65">
        <v>1</v>
      </c>
      <c r="H65" s="15">
        <f t="shared" ref="H65:H70" si="17">H58*H49/E49</f>
        <v>1.0364148047441175</v>
      </c>
      <c r="J65" s="2">
        <f t="shared" ref="J65:J70" si="18">J58*J49/B49</f>
        <v>1.1108954012864076</v>
      </c>
    </row>
    <row r="66" spans="1:12" x14ac:dyDescent="0.25">
      <c r="E66">
        <v>2</v>
      </c>
      <c r="H66" s="15">
        <f t="shared" si="17"/>
        <v>1.0235784545751372</v>
      </c>
      <c r="J66" s="2">
        <f t="shared" si="18"/>
        <v>1.0954768203255312</v>
      </c>
    </row>
    <row r="67" spans="1:12" x14ac:dyDescent="0.25">
      <c r="E67">
        <v>3</v>
      </c>
      <c r="H67" s="15">
        <f t="shared" si="17"/>
        <v>1.2553543010602004</v>
      </c>
      <c r="J67" s="2">
        <f t="shared" si="18"/>
        <v>1.0912382623090424</v>
      </c>
    </row>
    <row r="68" spans="1:12" x14ac:dyDescent="0.25">
      <c r="E68">
        <v>4</v>
      </c>
      <c r="H68" s="15">
        <f t="shared" si="17"/>
        <v>0.75911624751717188</v>
      </c>
      <c r="J68" s="2">
        <f t="shared" si="18"/>
        <v>1.1764480624252274</v>
      </c>
    </row>
    <row r="69" spans="1:12" x14ac:dyDescent="0.25">
      <c r="E69">
        <v>5</v>
      </c>
      <c r="H69" s="15">
        <f t="shared" si="17"/>
        <v>1.2149846632570875</v>
      </c>
      <c r="J69" s="2">
        <f t="shared" si="18"/>
        <v>1.0378798127032445</v>
      </c>
    </row>
    <row r="70" spans="1:12" x14ac:dyDescent="0.25">
      <c r="E70">
        <v>6</v>
      </c>
      <c r="H70" s="15">
        <f t="shared" si="17"/>
        <v>1.2191288146033907</v>
      </c>
      <c r="J70" s="2">
        <f t="shared" si="18"/>
        <v>1.1662081548053704</v>
      </c>
    </row>
    <row r="71" spans="1:12" x14ac:dyDescent="0.25">
      <c r="B71" t="s">
        <v>12</v>
      </c>
    </row>
    <row r="72" spans="1:12" x14ac:dyDescent="0.25">
      <c r="B72" s="27">
        <v>2002</v>
      </c>
      <c r="C72" s="27">
        <v>2003</v>
      </c>
      <c r="D72" s="27">
        <v>2004</v>
      </c>
      <c r="E72" s="27">
        <v>2005</v>
      </c>
      <c r="F72" s="27">
        <v>2006</v>
      </c>
      <c r="G72" s="27">
        <v>2007</v>
      </c>
      <c r="H72" s="28">
        <v>2008</v>
      </c>
    </row>
    <row r="73" spans="1:12" x14ac:dyDescent="0.25">
      <c r="A73" s="433" t="s">
        <v>1651</v>
      </c>
      <c r="B73" s="2">
        <f>B31*B40*B49</f>
        <v>3.4375620529488719E-2</v>
      </c>
      <c r="C73" s="2">
        <f>C31*C40*C49</f>
        <v>3.949279950622301E-2</v>
      </c>
      <c r="D73" s="2">
        <f t="shared" ref="D73:J73" si="19">D31*D40*D49</f>
        <v>5.2554890088357641E-2</v>
      </c>
      <c r="E73" s="2">
        <f t="shared" si="19"/>
        <v>6.4122925689793303E-2</v>
      </c>
      <c r="F73" s="2">
        <f t="shared" si="19"/>
        <v>6.8765079778438626E-2</v>
      </c>
      <c r="G73" s="2">
        <f t="shared" si="19"/>
        <v>7.0425500324077794E-2</v>
      </c>
      <c r="H73" s="2">
        <f t="shared" si="19"/>
        <v>6.6457949508408692E-2</v>
      </c>
      <c r="I73" s="2">
        <f t="shared" si="19"/>
        <v>0</v>
      </c>
      <c r="J73" s="2">
        <f t="shared" si="19"/>
        <v>6.8576407741611653E-2</v>
      </c>
      <c r="L73" s="2"/>
    </row>
    <row r="74" spans="1:12" x14ac:dyDescent="0.25">
      <c r="A74" s="434" t="s">
        <v>1652</v>
      </c>
      <c r="B74" s="2">
        <f>B32*B41*B50</f>
        <v>6.8293490003454735E-2</v>
      </c>
      <c r="C74" s="2">
        <f t="shared" ref="C74:J78" si="20">C32*C41*C50</f>
        <v>7.2585466798290782E-2</v>
      </c>
      <c r="D74" s="2">
        <f t="shared" si="20"/>
        <v>8.6748498963141796E-2</v>
      </c>
      <c r="E74" s="2">
        <f t="shared" si="20"/>
        <v>9.0903199659748066E-2</v>
      </c>
      <c r="F74" s="2">
        <f t="shared" si="20"/>
        <v>9.6111864636582139E-2</v>
      </c>
      <c r="G74" s="2">
        <f t="shared" si="20"/>
        <v>9.8080928168736745E-2</v>
      </c>
      <c r="H74" s="2">
        <f t="shared" si="20"/>
        <v>9.3046556623660071E-2</v>
      </c>
      <c r="I74" s="2">
        <f t="shared" si="20"/>
        <v>0</v>
      </c>
      <c r="J74" s="2">
        <f t="shared" si="20"/>
        <v>9.5781720681145405E-2</v>
      </c>
      <c r="L74" s="2"/>
    </row>
    <row r="75" spans="1:12" x14ac:dyDescent="0.25">
      <c r="A75" s="435" t="s">
        <v>1783</v>
      </c>
      <c r="B75" s="2">
        <f>B33*B42*B51</f>
        <v>4.3732853764486407E-2</v>
      </c>
      <c r="C75" s="2">
        <f t="shared" si="20"/>
        <v>4.6907398678531866E-2</v>
      </c>
      <c r="D75" s="2">
        <f t="shared" si="20"/>
        <v>5.2146654488960643E-2</v>
      </c>
      <c r="E75" s="2">
        <f t="shared" si="20"/>
        <v>5.5176137450496411E-2</v>
      </c>
      <c r="F75" s="2">
        <f t="shared" si="20"/>
        <v>5.8436694301942572E-2</v>
      </c>
      <c r="G75" s="2">
        <f t="shared" si="20"/>
        <v>7.1902713025703613E-2</v>
      </c>
      <c r="H75" s="2">
        <f t="shared" si="20"/>
        <v>6.9265601464369456E-2</v>
      </c>
      <c r="I75" s="2">
        <f t="shared" si="20"/>
        <v>0</v>
      </c>
      <c r="J75" s="2">
        <f t="shared" si="20"/>
        <v>6.6440904134567033E-2</v>
      </c>
      <c r="L75" s="2"/>
    </row>
    <row r="76" spans="1:12" x14ac:dyDescent="0.25">
      <c r="A76" s="436" t="s">
        <v>1653</v>
      </c>
      <c r="B76" s="2">
        <f>B34*B43*B52</f>
        <v>3.4285574240954693E-2</v>
      </c>
      <c r="C76" s="2">
        <f t="shared" si="20"/>
        <v>3.5752421824789833E-2</v>
      </c>
      <c r="D76" s="2">
        <f t="shared" si="20"/>
        <v>4.1156912662069223E-2</v>
      </c>
      <c r="E76" s="2">
        <f t="shared" si="20"/>
        <v>4.5168918702888486E-2</v>
      </c>
      <c r="F76" s="2">
        <f t="shared" si="20"/>
        <v>4.3725816372343879E-2</v>
      </c>
      <c r="G76" s="2">
        <f t="shared" si="20"/>
        <v>3.4722002902103463E-2</v>
      </c>
      <c r="H76" s="2">
        <f t="shared" si="20"/>
        <v>3.4288460070144917E-2</v>
      </c>
      <c r="I76" s="2">
        <f t="shared" si="20"/>
        <v>0</v>
      </c>
      <c r="J76" s="2">
        <f t="shared" si="20"/>
        <v>3.756680123267532E-2</v>
      </c>
      <c r="L76" s="2"/>
    </row>
    <row r="77" spans="1:12" x14ac:dyDescent="0.25">
      <c r="A77" s="437" t="s">
        <v>1769</v>
      </c>
      <c r="B77" s="2">
        <f>B35*B44*B53</f>
        <v>3.4578108690943007E-2</v>
      </c>
      <c r="C77" s="2">
        <f t="shared" si="20"/>
        <v>3.1893093320044481E-2</v>
      </c>
      <c r="D77" s="2">
        <f t="shared" si="20"/>
        <v>2.6626408008843822E-2</v>
      </c>
      <c r="E77" s="2">
        <f t="shared" si="20"/>
        <v>2.9444208322759863E-2</v>
      </c>
      <c r="F77" s="2">
        <f t="shared" si="20"/>
        <v>3.3945363427046717E-2</v>
      </c>
      <c r="G77" s="2">
        <f t="shared" si="20"/>
        <v>3.6923845723116126E-2</v>
      </c>
      <c r="H77" s="2">
        <f t="shared" si="20"/>
        <v>3.5774261533899926E-2</v>
      </c>
      <c r="I77" s="2">
        <f t="shared" si="20"/>
        <v>0</v>
      </c>
      <c r="J77" s="2">
        <f t="shared" si="20"/>
        <v>3.5568707642263914E-2</v>
      </c>
      <c r="L77" s="2"/>
    </row>
    <row r="78" spans="1:12" ht="15.75" thickBot="1" x14ac:dyDescent="0.3">
      <c r="A78" s="455" t="s">
        <v>1768</v>
      </c>
      <c r="B78" s="2">
        <f>B36*B45*B54</f>
        <v>1.3166626543491568E-2</v>
      </c>
      <c r="C78" s="2">
        <f t="shared" si="20"/>
        <v>1.4194287886901996E-2</v>
      </c>
      <c r="D78" s="2">
        <f t="shared" si="20"/>
        <v>1.6486745040676008E-2</v>
      </c>
      <c r="E78" s="2">
        <f t="shared" si="20"/>
        <v>2.1730326057557574E-2</v>
      </c>
      <c r="F78" s="2">
        <f t="shared" si="20"/>
        <v>2.5250226731417465E-2</v>
      </c>
      <c r="G78" s="2">
        <f t="shared" si="20"/>
        <v>2.7396056749941639E-2</v>
      </c>
      <c r="H78" s="2">
        <f t="shared" si="20"/>
        <v>2.649206664749534E-2</v>
      </c>
      <c r="I78" s="2">
        <f t="shared" si="20"/>
        <v>0</v>
      </c>
      <c r="J78" s="2">
        <f t="shared" si="20"/>
        <v>2.6403511653289378E-2</v>
      </c>
      <c r="L78" s="2"/>
    </row>
  </sheetData>
  <sheetProtection password="C4BA" sheet="1" objects="1" scenarios="1"/>
  <phoneticPr fontId="0" type="noConversion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P28" sqref="P28"/>
    </sheetView>
  </sheetViews>
  <sheetFormatPr defaultRowHeight="15" x14ac:dyDescent="0.25"/>
  <cols>
    <col min="1" max="1" width="17.5703125" customWidth="1"/>
    <col min="6" max="6" width="5" bestFit="1" customWidth="1"/>
  </cols>
  <sheetData>
    <row r="1" spans="1:10" x14ac:dyDescent="0.25">
      <c r="A1" t="s">
        <v>365</v>
      </c>
    </row>
    <row r="2" spans="1:10" ht="15.75" thickBot="1" x14ac:dyDescent="0.3">
      <c r="B2" t="s">
        <v>1792</v>
      </c>
    </row>
    <row r="3" spans="1:10" x14ac:dyDescent="0.25">
      <c r="A3" s="3" t="s">
        <v>941</v>
      </c>
      <c r="B3" s="4">
        <v>2000</v>
      </c>
      <c r="C3" s="4">
        <v>2001</v>
      </c>
      <c r="D3" s="4">
        <v>2002</v>
      </c>
      <c r="E3" s="4">
        <v>2003</v>
      </c>
      <c r="F3" s="4">
        <v>2004</v>
      </c>
      <c r="G3" s="4">
        <v>2005</v>
      </c>
      <c r="H3" s="4">
        <v>2006</v>
      </c>
      <c r="I3" s="4">
        <v>2007</v>
      </c>
      <c r="J3" s="5">
        <v>2008</v>
      </c>
    </row>
    <row r="4" spans="1:10" ht="15.75" thickBot="1" x14ac:dyDescent="0.3">
      <c r="A4" s="9" t="s">
        <v>1580</v>
      </c>
      <c r="B4" s="10">
        <v>32</v>
      </c>
      <c r="C4" s="10">
        <f>B4+$G$13</f>
        <v>32</v>
      </c>
      <c r="D4" s="10">
        <f>C4+$G$13</f>
        <v>32</v>
      </c>
      <c r="E4" s="111">
        <f>D4+$G$13</f>
        <v>32</v>
      </c>
      <c r="F4" s="10">
        <v>34</v>
      </c>
      <c r="G4" s="10">
        <v>36.700000000000003</v>
      </c>
      <c r="H4" s="10">
        <v>39.4</v>
      </c>
      <c r="I4" s="10">
        <v>39.799999999999997</v>
      </c>
      <c r="J4" s="11">
        <v>40.1</v>
      </c>
    </row>
    <row r="5" spans="1:10" x14ac:dyDescent="0.25">
      <c r="A5" t="s">
        <v>1793</v>
      </c>
    </row>
    <row r="8" spans="1:10" ht="15.75" thickBot="1" x14ac:dyDescent="0.3">
      <c r="A8" t="s">
        <v>1777</v>
      </c>
    </row>
    <row r="9" spans="1:10" x14ac:dyDescent="0.25">
      <c r="A9" t="s">
        <v>941</v>
      </c>
      <c r="B9" s="3" t="s">
        <v>1774</v>
      </c>
      <c r="C9" s="4" t="s">
        <v>1775</v>
      </c>
      <c r="D9" s="5" t="s">
        <v>1776</v>
      </c>
    </row>
    <row r="10" spans="1:10" ht="15.75" thickBot="1" x14ac:dyDescent="0.3">
      <c r="B10" s="9">
        <f>H4/$G$4</f>
        <v>1.0735694822888282</v>
      </c>
      <c r="C10" s="10">
        <f>I4/$G$4</f>
        <v>1.084468664850136</v>
      </c>
      <c r="D10" s="11">
        <f>J4/$G$4</f>
        <v>1.0926430517711172</v>
      </c>
    </row>
  </sheetData>
  <sheetProtection password="C4BA" sheet="1" objects="1" scenarios="1"/>
  <phoneticPr fontId="0" type="noConversion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Fator ILUC_final</vt:lpstr>
      <vt:lpstr>Fator ILUC B</vt:lpstr>
      <vt:lpstr>Fatores de emissao</vt:lpstr>
      <vt:lpstr>Resultados LUC</vt:lpstr>
      <vt:lpstr>Processamento</vt:lpstr>
      <vt:lpstr>Produtividade_temporária</vt:lpstr>
      <vt:lpstr>Produtividade Outras_temp</vt:lpstr>
      <vt:lpstr>Prod. Pecuária</vt:lpstr>
      <vt:lpstr>Prod. Flor_Plant</vt:lpstr>
      <vt:lpstr>Produtividade permanent</vt:lpstr>
      <vt:lpstr>Produc_temp</vt:lpstr>
      <vt:lpstr>Parcialmente</vt:lpstr>
      <vt:lpstr>Etanol Anidro</vt:lpstr>
      <vt:lpstr>Açucar</vt:lpstr>
      <vt:lpstr>Etanol hidratado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icone</dc:creator>
  <cp:lastModifiedBy>Katia Sousa</cp:lastModifiedBy>
  <dcterms:created xsi:type="dcterms:W3CDTF">2010-05-26T20:43:39Z</dcterms:created>
  <dcterms:modified xsi:type="dcterms:W3CDTF">2013-01-08T17:01:26Z</dcterms:modified>
</cp:coreProperties>
</file>